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drawings/drawing7.xml" ContentType="application/vnd.openxmlformats-officedocument.drawingml.chartshapes+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ml.chartshapes+xml"/>
  <Override PartName="/xl/charts/chart12.xml" ContentType="application/vnd.openxmlformats-officedocument.drawingml.chart+xml"/>
  <Override PartName="/xl/drawings/drawing14.xml" ContentType="application/vnd.openxmlformats-officedocument.drawingml.chartshapes+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charts/chart17.xml" ContentType="application/vnd.openxmlformats-officedocument.drawingml.chart+xml"/>
  <Override PartName="/xl/drawings/drawing19.xml" ContentType="application/vnd.openxmlformats-officedocument.drawing+xml"/>
  <Override PartName="/xl/charts/chart18.xml" ContentType="application/vnd.openxmlformats-officedocument.drawingml.chart+xml"/>
  <Override PartName="/xl/drawings/drawing20.xml" ContentType="application/vnd.openxmlformats-officedocument.drawingml.chartshapes+xml"/>
  <Override PartName="/xl/charts/chart19.xml" ContentType="application/vnd.openxmlformats-officedocument.drawingml.chart+xml"/>
  <Override PartName="/xl/drawings/drawing21.xml" ContentType="application/vnd.openxmlformats-officedocument.drawingml.chartshapes+xml"/>
  <Override PartName="/xl/charts/chart20.xml" ContentType="application/vnd.openxmlformats-officedocument.drawingml.chart+xml"/>
  <Override PartName="/xl/drawings/drawing22.xml" ContentType="application/vnd.openxmlformats-officedocument.drawingml.chartshapes+xml"/>
  <Override PartName="/xl/charts/chart21.xml" ContentType="application/vnd.openxmlformats-officedocument.drawingml.chart+xml"/>
  <Override PartName="/xl/drawings/drawing23.xml" ContentType="application/vnd.openxmlformats-officedocument.drawingml.chartshapes+xml"/>
  <Override PartName="/xl/charts/chart22.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23.xml" ContentType="application/vnd.openxmlformats-officedocument.drawingml.chart+xml"/>
  <Override PartName="/xl/drawings/drawing26.xml" ContentType="application/vnd.openxmlformats-officedocument.drawingml.chartshapes+xml"/>
  <Override PartName="/xl/charts/chart24.xml" ContentType="application/vnd.openxmlformats-officedocument.drawingml.chart+xml"/>
  <Override PartName="/xl/drawings/drawing27.xml" ContentType="application/vnd.openxmlformats-officedocument.drawingml.chartshapes+xml"/>
  <Override PartName="/xl/charts/chart25.xml" ContentType="application/vnd.openxmlformats-officedocument.drawingml.chart+xml"/>
  <Override PartName="/xl/drawings/drawing28.xml" ContentType="application/vnd.openxmlformats-officedocument.drawingml.chartshapes+xml"/>
  <Override PartName="/xl/charts/chart26.xml" ContentType="application/vnd.openxmlformats-officedocument.drawingml.chart+xml"/>
  <Override PartName="/xl/drawings/drawing29.xml" ContentType="application/vnd.openxmlformats-officedocument.drawingml.chartshapes+xml"/>
  <Override PartName="/xl/charts/chart27.xml" ContentType="application/vnd.openxmlformats-officedocument.drawingml.chart+xml"/>
  <Override PartName="/xl/drawings/drawing30.xml" ContentType="application/vnd.openxmlformats-officedocument.drawingml.chartshapes+xml"/>
  <Override PartName="/xl/charts/chart28.xml" ContentType="application/vnd.openxmlformats-officedocument.drawingml.chart+xml"/>
  <Override PartName="/xl/drawings/drawing31.xml" ContentType="application/vnd.openxmlformats-officedocument.drawingml.chartshapes+xml"/>
  <Override PartName="/xl/charts/chart29.xml" ContentType="application/vnd.openxmlformats-officedocument.drawingml.chart+xml"/>
  <Override PartName="/xl/drawings/drawing32.xml" ContentType="application/vnd.openxmlformats-officedocument.drawingml.chartshapes+xml"/>
  <Override PartName="/xl/charts/chart30.xml" ContentType="application/vnd.openxmlformats-officedocument.drawingml.chart+xml"/>
  <Override PartName="/xl/drawings/drawing33.xml" ContentType="application/vnd.openxmlformats-officedocument.drawingml.chartshapes+xml"/>
  <Override PartName="/xl/charts/chart31.xml" ContentType="application/vnd.openxmlformats-officedocument.drawingml.chart+xml"/>
  <Override PartName="/xl/drawings/drawing34.xml" ContentType="application/vnd.openxmlformats-officedocument.drawing+xml"/>
  <Override PartName="/xl/charts/chart32.xml" ContentType="application/vnd.openxmlformats-officedocument.drawingml.chart+xml"/>
  <Override PartName="/xl/drawings/drawing35.xml" ContentType="application/vnd.openxmlformats-officedocument.drawingml.chartshapes+xml"/>
  <Override PartName="/xl/charts/chart33.xml" ContentType="application/vnd.openxmlformats-officedocument.drawingml.chart+xml"/>
  <Override PartName="/xl/drawings/drawing36.xml" ContentType="application/vnd.openxmlformats-officedocument.drawingml.chartshapes+xml"/>
  <Override PartName="/xl/charts/chart34.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charts/chart35.xml" ContentType="application/vnd.openxmlformats-officedocument.drawingml.chart+xml"/>
  <Override PartName="/xl/drawings/drawing39.xml" ContentType="application/vnd.openxmlformats-officedocument.drawingml.chartshapes+xml"/>
  <Override PartName="/xl/charts/chart36.xml" ContentType="application/vnd.openxmlformats-officedocument.drawingml.chart+xml"/>
  <Override PartName="/xl/drawings/drawing40.xml" ContentType="application/vnd.openxmlformats-officedocument.drawingml.chartshapes+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drawings/drawing41.xml" ContentType="application/vnd.openxmlformats-officedocument.drawingml.chartshapes+xml"/>
  <Override PartName="/xl/charts/chart40.xml" ContentType="application/vnd.openxmlformats-officedocument.drawingml.chart+xml"/>
  <Override PartName="/xl/drawings/drawing42.xml" ContentType="application/vnd.openxmlformats-officedocument.drawingml.chartshapes+xml"/>
  <Override PartName="/xl/charts/chart41.xml" ContentType="application/vnd.openxmlformats-officedocument.drawingml.chart+xml"/>
  <Override PartName="/xl/drawings/drawing43.xml" ContentType="application/vnd.openxmlformats-officedocument.drawingml.chartshapes+xml"/>
  <Override PartName="/xl/charts/chart42.xml" ContentType="application/vnd.openxmlformats-officedocument.drawingml.chart+xml"/>
  <Override PartName="/xl/drawings/drawing44.xml" ContentType="application/vnd.openxmlformats-officedocument.drawingml.chartshapes+xml"/>
  <Override PartName="/xl/charts/chart43.xml" ContentType="application/vnd.openxmlformats-officedocument.drawingml.chart+xml"/>
  <Override PartName="/xl/charts/chart44.xml" ContentType="application/vnd.openxmlformats-officedocument.drawingml.chart+xml"/>
  <Override PartName="/xl/drawings/drawing45.xml" ContentType="application/vnd.openxmlformats-officedocument.drawingml.chartshapes+xml"/>
  <Override PartName="/xl/charts/chart45.xml" ContentType="application/vnd.openxmlformats-officedocument.drawingml.chart+xml"/>
  <Override PartName="/xl/charts/chart46.xml" ContentType="application/vnd.openxmlformats-officedocument.drawingml.chart+xml"/>
  <Override PartName="/xl/drawings/drawing46.xml" ContentType="application/vnd.openxmlformats-officedocument.drawingml.chartshapes+xml"/>
  <Override PartName="/xl/charts/chart47.xml" ContentType="application/vnd.openxmlformats-officedocument.drawingml.chart+xml"/>
  <Override PartName="/xl/drawings/drawing47.xml" ContentType="application/vnd.openxmlformats-officedocument.drawing+xml"/>
  <Override PartName="/xl/charts/chart48.xml" ContentType="application/vnd.openxmlformats-officedocument.drawingml.chart+xml"/>
  <Override PartName="/xl/drawings/drawing48.xml" ContentType="application/vnd.openxmlformats-officedocument.drawingml.chartshapes+xml"/>
  <Override PartName="/xl/charts/chart49.xml" ContentType="application/vnd.openxmlformats-officedocument.drawingml.chart+xml"/>
  <Override PartName="/xl/drawings/drawing49.xml" ContentType="application/vnd.openxmlformats-officedocument.drawingml.chartshapes+xml"/>
  <Override PartName="/xl/charts/chart50.xml" ContentType="application/vnd.openxmlformats-officedocument.drawingml.chart+xml"/>
  <Override PartName="/xl/drawings/drawing50.xml" ContentType="application/vnd.openxmlformats-officedocument.drawingml.chartshapes+xml"/>
  <Override PartName="/xl/charts/chart51.xml" ContentType="application/vnd.openxmlformats-officedocument.drawingml.chart+xml"/>
  <Override PartName="/xl/drawings/drawing51.xml" ContentType="application/vnd.openxmlformats-officedocument.drawingml.chartshapes+xml"/>
  <Override PartName="/xl/charts/chart52.xml" ContentType="application/vnd.openxmlformats-officedocument.drawingml.chart+xml"/>
  <Override PartName="/xl/drawings/drawing52.xml" ContentType="application/vnd.openxmlformats-officedocument.drawingml.chartshapes+xml"/>
  <Override PartName="/xl/drawings/drawing53.xml" ContentType="application/vnd.openxmlformats-officedocument.drawing+xml"/>
  <Override PartName="/xl/charts/chart53.xml" ContentType="application/vnd.openxmlformats-officedocument.drawingml.chart+xml"/>
  <Override PartName="/xl/drawings/drawing54.xml" ContentType="application/vnd.openxmlformats-officedocument.drawingml.chartshapes+xml"/>
  <Override PartName="/xl/charts/chart54.xml" ContentType="application/vnd.openxmlformats-officedocument.drawingml.chart+xml"/>
  <Override PartName="/xl/drawings/drawing55.xml" ContentType="application/vnd.openxmlformats-officedocument.drawingml.chartshapes+xml"/>
  <Override PartName="/xl/charts/chart55.xml" ContentType="application/vnd.openxmlformats-officedocument.drawingml.chart+xml"/>
  <Override PartName="/xl/drawings/drawing56.xml" ContentType="application/vnd.openxmlformats-officedocument.drawingml.chartshapes+xml"/>
  <Override PartName="/xl/charts/chart56.xml" ContentType="application/vnd.openxmlformats-officedocument.drawingml.chart+xml"/>
  <Override PartName="/xl/charts/chart57.xml" ContentType="application/vnd.openxmlformats-officedocument.drawingml.chart+xml"/>
  <Override PartName="/xl/drawings/drawing57.xml" ContentType="application/vnd.openxmlformats-officedocument.drawingml.chartshapes+xml"/>
  <Override PartName="/xl/charts/chart58.xml" ContentType="application/vnd.openxmlformats-officedocument.drawingml.chart+xml"/>
  <Override PartName="/xl/drawings/drawing58.xml" ContentType="application/vnd.openxmlformats-officedocument.drawingml.chartshapes+xml"/>
  <Override PartName="/xl/charts/chart59.xml" ContentType="application/vnd.openxmlformats-officedocument.drawingml.chart+xml"/>
  <Override PartName="/xl/drawings/drawing59.xml" ContentType="application/vnd.openxmlformats-officedocument.drawingml.chartshapes+xml"/>
  <Override PartName="/xl/charts/chart60.xml" ContentType="application/vnd.openxmlformats-officedocument.drawingml.chart+xml"/>
  <Override PartName="/xl/drawings/drawing60.xml" ContentType="application/vnd.openxmlformats-officedocument.drawingml.chartshapes+xml"/>
  <Override PartName="/xl/charts/chart61.xml" ContentType="application/vnd.openxmlformats-officedocument.drawingml.chart+xml"/>
  <Override PartName="/xl/drawings/drawing61.xml" ContentType="application/vnd.openxmlformats-officedocument.drawingml.chartshapes+xml"/>
  <Override PartName="/xl/charts/chart62.xml" ContentType="application/vnd.openxmlformats-officedocument.drawingml.chart+xml"/>
  <Override PartName="/xl/charts/chart63.xml" ContentType="application/vnd.openxmlformats-officedocument.drawingml.chart+xml"/>
  <Override PartName="/xl/drawings/drawing62.xml" ContentType="application/vnd.openxmlformats-officedocument.drawingml.chartshapes+xml"/>
  <Override PartName="/xl/charts/chart64.xml" ContentType="application/vnd.openxmlformats-officedocument.drawingml.chart+xml"/>
  <Override PartName="/xl/drawings/drawing63.xml" ContentType="application/vnd.openxmlformats-officedocument.drawingml.chartshapes+xml"/>
  <Override PartName="/xl/charts/chart65.xml" ContentType="application/vnd.openxmlformats-officedocument.drawingml.chart+xml"/>
  <Override PartName="/xl/charts/chart66.xml" ContentType="application/vnd.openxmlformats-officedocument.drawingml.chart+xml"/>
  <Override PartName="/xl/drawings/drawing64.xml" ContentType="application/vnd.openxmlformats-officedocument.drawingml.chartshapes+xml"/>
  <Override PartName="/xl/drawings/drawing65.xml" ContentType="application/vnd.openxmlformats-officedocument.drawing+xml"/>
  <Override PartName="/xl/charts/chart67.xml" ContentType="application/vnd.openxmlformats-officedocument.drawingml.chart+xml"/>
  <Override PartName="/xl/drawings/drawing66.xml" ContentType="application/vnd.openxmlformats-officedocument.drawingml.chartshapes+xml"/>
  <Override PartName="/xl/charts/chart68.xml" ContentType="application/vnd.openxmlformats-officedocument.drawingml.chart+xml"/>
  <Override PartName="/xl/drawings/drawing67.xml" ContentType="application/vnd.openxmlformats-officedocument.drawingml.chartshapes+xml"/>
  <Override PartName="/xl/charts/chart69.xml" ContentType="application/vnd.openxmlformats-officedocument.drawingml.chart+xml"/>
  <Override PartName="/xl/drawings/drawing68.xml" ContentType="application/vnd.openxmlformats-officedocument.drawingml.chartshapes+xml"/>
  <Override PartName="/xl/charts/chart70.xml" ContentType="application/vnd.openxmlformats-officedocument.drawingml.chart+xml"/>
  <Override PartName="/xl/drawings/drawing69.xml" ContentType="application/vnd.openxmlformats-officedocument.drawingml.chartshapes+xml"/>
  <Override PartName="/xl/drawings/drawing70.xml" ContentType="application/vnd.openxmlformats-officedocument.drawing+xml"/>
  <Override PartName="/xl/charts/chart71.xml" ContentType="application/vnd.openxmlformats-officedocument.drawingml.chart+xml"/>
  <Override PartName="/xl/drawings/drawing71.xml" ContentType="application/vnd.openxmlformats-officedocument.drawingml.chartshapes+xml"/>
  <Override PartName="/xl/charts/chart72.xml" ContentType="application/vnd.openxmlformats-officedocument.drawingml.chart+xml"/>
  <Override PartName="/xl/drawings/drawing72.xml" ContentType="application/vnd.openxmlformats-officedocument.drawingml.chartshapes+xml"/>
  <Override PartName="/xl/charts/chart73.xml" ContentType="application/vnd.openxmlformats-officedocument.drawingml.chart+xml"/>
  <Override PartName="/xl/drawings/drawing73.xml" ContentType="application/vnd.openxmlformats-officedocument.drawingml.chartshapes+xml"/>
  <Override PartName="/xl/drawings/drawing74.xml" ContentType="application/vnd.openxmlformats-officedocument.drawing+xml"/>
  <Override PartName="/xl/charts/chart74.xml" ContentType="application/vnd.openxmlformats-officedocument.drawingml.chart+xml"/>
  <Override PartName="/xl/drawings/drawing75.xml" ContentType="application/vnd.openxmlformats-officedocument.drawingml.chartshapes+xml"/>
  <Override PartName="/xl/drawings/drawing76.xml" ContentType="application/vnd.openxmlformats-officedocument.drawing+xml"/>
  <Override PartName="/xl/charts/chart75.xml" ContentType="application/vnd.openxmlformats-officedocument.drawingml.chart+xml"/>
  <Override PartName="/xl/drawings/drawing77.xml" ContentType="application/vnd.openxmlformats-officedocument.drawingml.chartshapes+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drawings/drawing78.xml" ContentType="application/vnd.openxmlformats-officedocument.drawing+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drawings/drawing79.xml" ContentType="application/vnd.openxmlformats-officedocument.drawingml.chartshapes+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drawings/drawing80.xml" ContentType="application/vnd.openxmlformats-officedocument.drawingml.chartshapes+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drawings/drawing81.xml" ContentType="application/vnd.openxmlformats-officedocument.drawing+xml"/>
  <Override PartName="/xl/charts/chart105.xml" ContentType="application/vnd.openxmlformats-officedocument.drawingml.chart+xml"/>
  <Override PartName="/xl/drawings/drawing82.xml" ContentType="application/vnd.openxmlformats-officedocument.drawingml.chartshapes+xml"/>
  <Override PartName="/xl/charts/chart106.xml" ContentType="application/vnd.openxmlformats-officedocument.drawingml.chart+xml"/>
  <Override PartName="/xl/charts/chart107.xml" ContentType="application/vnd.openxmlformats-officedocument.drawingml.chart+xml"/>
  <Override PartName="/xl/drawings/drawing83.xml" ContentType="application/vnd.openxmlformats-officedocument.drawingml.chartshapes+xml"/>
  <Override PartName="/xl/drawings/drawing84.xml" ContentType="application/vnd.openxmlformats-officedocument.drawing+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drawings/drawing85.xml" ContentType="application/vnd.openxmlformats-officedocument.drawing+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drawings/drawing86.xml" ContentType="application/vnd.openxmlformats-officedocument.drawing+xml"/>
  <Override PartName="/xl/charts/chart117.xml" ContentType="application/vnd.openxmlformats-officedocument.drawingml.chart+xml"/>
  <Override PartName="/xl/drawings/drawing87.xml" ContentType="application/vnd.openxmlformats-officedocument.drawing+xml"/>
  <Override PartName="/xl/charts/chart118.xml" ContentType="application/vnd.openxmlformats-officedocument.drawingml.chart+xml"/>
  <Override PartName="/xl/charts/chart119.xml" ContentType="application/vnd.openxmlformats-officedocument.drawingml.chart+xml"/>
  <Override PartName="/xl/drawings/drawing88.xml" ContentType="application/vnd.openxmlformats-officedocument.drawing+xml"/>
  <Override PartName="/xl/charts/chart120.xml" ContentType="application/vnd.openxmlformats-officedocument.drawingml.chart+xml"/>
  <Override PartName="/xl/charts/chart121.xml" ContentType="application/vnd.openxmlformats-officedocument.drawingml.chart+xml"/>
  <Override PartName="/xl/drawings/drawing89.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drawings/drawing90.xml" ContentType="application/vnd.openxmlformats-officedocument.drawing+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drawings/drawing91.xml" ContentType="application/vnd.openxmlformats-officedocument.drawing+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drawings/drawing92.xml" ContentType="application/vnd.openxmlformats-officedocument.drawing+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drawings/drawing93.xml" ContentType="application/vnd.openxmlformats-officedocument.drawing+xml"/>
  <Override PartName="/xl/charts/chart162.xml" ContentType="application/vnd.openxmlformats-officedocument.drawingml.chart+xml"/>
  <Override PartName="/xl/drawings/drawing94.xml" ContentType="application/vnd.openxmlformats-officedocument.drawing+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drawings/drawing95.xml" ContentType="application/vnd.openxmlformats-officedocument.drawing+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drawings/drawing96.xml" ContentType="application/vnd.openxmlformats-officedocument.drawing+xml"/>
  <Override PartName="/xl/charts/chart181.xml" ContentType="application/vnd.openxmlformats-officedocument.drawingml.chart+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drawings/drawing97.xml" ContentType="application/vnd.openxmlformats-officedocument.drawing+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chart201.xml" ContentType="application/vnd.openxmlformats-officedocument.drawingml.chart+xml"/>
  <Override PartName="/xl/charts/chart202.xml" ContentType="application/vnd.openxmlformats-officedocument.drawingml.chart+xml"/>
  <Override PartName="/xl/charts/chart203.xml" ContentType="application/vnd.openxmlformats-officedocument.drawingml.chart+xml"/>
  <Override PartName="/xl/charts/chart204.xml" ContentType="application/vnd.openxmlformats-officedocument.drawingml.chart+xml"/>
  <Override PartName="/xl/charts/chart205.xml" ContentType="application/vnd.openxmlformats-officedocument.drawingml.chart+xml"/>
  <Override PartName="/xl/charts/chart20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255" yWindow="825" windowWidth="10380" windowHeight="7695" tabRatio="743" firstSheet="29" activeTab="34"/>
  </bookViews>
  <sheets>
    <sheet name="DBP" sheetId="14" r:id="rId1"/>
    <sheet name="Pyrell R&amp;T plots" sheetId="13" r:id="rId2"/>
    <sheet name="Pyrell V plots" sheetId="19" r:id="rId3"/>
    <sheet name="Lampwick R&amp;T Plots" sheetId="12" r:id="rId4"/>
    <sheet name="Lampwick V Plots" sheetId="18" r:id="rId5"/>
    <sheet name="Silicone R&amp;T plots" sheetId="11" r:id="rId6"/>
    <sheet name="Silicone V plots" sheetId="17" r:id="rId7"/>
    <sheet name="ICES 2012 Paper data table" sheetId="25" r:id="rId8"/>
    <sheet name="AIAA 2012 Paper data table" sheetId="23" r:id="rId9"/>
    <sheet name="Teflon R&amp;T plots" sheetId="10" r:id="rId10"/>
    <sheet name="Teflon V plots" sheetId="16" r:id="rId11"/>
    <sheet name="Kapton R&amp;T plots" sheetId="9" r:id="rId12"/>
    <sheet name="Kapton V plots" sheetId="15" r:id="rId13"/>
    <sheet name="IAASS Paper data table" sheetId="22" r:id="rId14"/>
    <sheet name="2012 ICESpaper Plots" sheetId="24" r:id="rId15"/>
    <sheet name="Material Sort" sheetId="8" r:id="rId16"/>
    <sheet name="Reduced data sheet" sheetId="20" r:id="rId17"/>
    <sheet name="Reduced Data with ISS Det" sheetId="38" r:id="rId18"/>
    <sheet name="REduced data mass weighted" sheetId="45" r:id="rId19"/>
    <sheet name="REduced data MPASS" sheetId="41" r:id="rId20"/>
    <sheet name="Reduced Data with STS Det" sheetId="36" r:id="rId21"/>
    <sheet name="Combined Rslts Copy this sheet" sheetId="4" r:id="rId22"/>
    <sheet name="Mass loss plots" sheetId="32" r:id="rId23"/>
    <sheet name="D~T(C)" sheetId="29" r:id="rId24"/>
    <sheet name="3-tests Compar." sheetId="27" r:id="rId25"/>
    <sheet name="Flight-ground plot " sheetId="34" r:id="rId26"/>
    <sheet name="Drum 8-2012" sheetId="28" r:id="rId27"/>
    <sheet name="Gnd Verif. 8-2012" sheetId="26" r:id="rId28"/>
    <sheet name="DFischer data run number" sheetId="39" r:id="rId29"/>
    <sheet name="SAME R Results" sheetId="5" r:id="rId30"/>
    <sheet name="SAME1 Flight Tests 8-27-09" sheetId="6" r:id="rId31"/>
    <sheet name="SAME Ground Test Results" sheetId="7" r:id="rId32"/>
    <sheet name="Material Sort 02122013" sheetId="31" r:id="rId33"/>
    <sheet name="Flow and Temp plots" sheetId="35" r:id="rId34"/>
    <sheet name="detection June 14" sheetId="47" r:id="rId35"/>
    <sheet name="detection Mar 14" sheetId="46" r:id="rId36"/>
    <sheet name="Dust Trak flow data" sheetId="21" r:id="rId37"/>
    <sheet name="Ground weight loss" sheetId="30" r:id="rId38"/>
    <sheet name="DTrakratio plots" sheetId="33" r:id="rId39"/>
    <sheet name="DFischer data row number 112013" sheetId="40" r:id="rId40"/>
    <sheet name="Moment Comparisons Jan 14 (2)" sheetId="43" r:id="rId41"/>
    <sheet name="Moment Comparisons unagedJan 21" sheetId="44" r:id="rId42"/>
    <sheet name="Moment Comparisons  aged Jan 21" sheetId="42" r:id="rId43"/>
  </sheets>
  <externalReferences>
    <externalReference r:id="rId44"/>
    <externalReference r:id="rId45"/>
    <externalReference r:id="rId46"/>
  </externalReferences>
  <definedNames>
    <definedName name="_xlnm._FilterDatabase" localSheetId="34" hidden="1">'detection June 14'!$A$2:$DA$156</definedName>
    <definedName name="_xlnm._FilterDatabase" localSheetId="35" hidden="1">'detection Mar 14'!$A$2:$CZ$156</definedName>
    <definedName name="_xlnm._FilterDatabase" localSheetId="39" hidden="1">'DFischer data row number 112013'!$C$2:$G$88</definedName>
    <definedName name="_xlnm._FilterDatabase" localSheetId="28" hidden="1">'DFischer data run number'!$H$2:$L$88</definedName>
    <definedName name="_xlnm._FilterDatabase" localSheetId="42" hidden="1">'Moment Comparisons  aged Jan 21'!$A$2:$CQ$156</definedName>
    <definedName name="_xlnm._FilterDatabase" localSheetId="40" hidden="1">'Moment Comparisons Jan 14 (2)'!$A$2:$CQ$2</definedName>
    <definedName name="_xlnm._FilterDatabase" localSheetId="41" hidden="1">'Moment Comparisons unagedJan 21'!$A$2:$CQ$156</definedName>
    <definedName name="_xlnm._FilterDatabase" localSheetId="18" hidden="1">'REduced data mass weighted'!$A$2:$CQ$156</definedName>
    <definedName name="_xlnm._FilterDatabase" localSheetId="19" hidden="1">'REduced data MPASS'!$A$2:$CN$156</definedName>
    <definedName name="_xlnm._FilterDatabase" localSheetId="16" hidden="1">'Reduced data sheet'!$A$2:$U$156</definedName>
    <definedName name="_xlnm._FilterDatabase" localSheetId="17" hidden="1">'Reduced Data with ISS Det'!$A$2:$CO$156</definedName>
    <definedName name="_xlnm._FilterDatabase" localSheetId="20" hidden="1">'Reduced Data with STS Det'!$A$2:$CO$156</definedName>
    <definedName name="imp" localSheetId="24">#REF!</definedName>
    <definedName name="imp" localSheetId="8">#REF!</definedName>
    <definedName name="imp" localSheetId="0">#REF!</definedName>
    <definedName name="imp" localSheetId="34">#REF!</definedName>
    <definedName name="imp" localSheetId="35">#REF!</definedName>
    <definedName name="imp" localSheetId="39">#REF!</definedName>
    <definedName name="imp" localSheetId="7">#REF!</definedName>
    <definedName name="imp" localSheetId="12">#REF!</definedName>
    <definedName name="imp" localSheetId="3">#REF!</definedName>
    <definedName name="imp" localSheetId="4">#REF!</definedName>
    <definedName name="imp" localSheetId="42">#REF!</definedName>
    <definedName name="imp" localSheetId="40">#REF!</definedName>
    <definedName name="imp" localSheetId="41">#REF!</definedName>
    <definedName name="imp" localSheetId="1">#REF!</definedName>
    <definedName name="imp" localSheetId="2">#REF!</definedName>
    <definedName name="imp" localSheetId="18">#REF!</definedName>
    <definedName name="imp" localSheetId="19">#REF!</definedName>
    <definedName name="imp" localSheetId="16">#REF!</definedName>
    <definedName name="imp" localSheetId="17">#REF!</definedName>
    <definedName name="imp" localSheetId="20">#REF!</definedName>
    <definedName name="imp" localSheetId="5">#REF!</definedName>
    <definedName name="imp" localSheetId="6">#REF!</definedName>
    <definedName name="imp" localSheetId="9">#REF!</definedName>
    <definedName name="imp" localSheetId="10">#REF!</definedName>
    <definedName name="imp">#REF!</definedName>
    <definedName name="impa" localSheetId="24">#REF!</definedName>
    <definedName name="impa" localSheetId="8">#REF!</definedName>
    <definedName name="impa" localSheetId="0">#REF!</definedName>
    <definedName name="impa" localSheetId="34">#REF!</definedName>
    <definedName name="impa" localSheetId="35">#REF!</definedName>
    <definedName name="impa" localSheetId="39">#REF!</definedName>
    <definedName name="impa" localSheetId="7">#REF!</definedName>
    <definedName name="impa" localSheetId="12">#REF!</definedName>
    <definedName name="impa" localSheetId="3">#REF!</definedName>
    <definedName name="impa" localSheetId="4">#REF!</definedName>
    <definedName name="impa" localSheetId="42">#REF!</definedName>
    <definedName name="impa" localSheetId="40">#REF!</definedName>
    <definedName name="impa" localSheetId="41">#REF!</definedName>
    <definedName name="impa" localSheetId="1">#REF!</definedName>
    <definedName name="impa" localSheetId="2">#REF!</definedName>
    <definedName name="impa" localSheetId="18">#REF!</definedName>
    <definedName name="impa" localSheetId="19">#REF!</definedName>
    <definedName name="impa" localSheetId="16">#REF!</definedName>
    <definedName name="impa" localSheetId="17">#REF!</definedName>
    <definedName name="impa" localSheetId="20">#REF!</definedName>
    <definedName name="impa" localSheetId="5">#REF!</definedName>
    <definedName name="impa" localSheetId="6">#REF!</definedName>
    <definedName name="impa" localSheetId="10">#REF!</definedName>
    <definedName name="impa">#REF!</definedName>
    <definedName name="impactors" localSheetId="24">#REF!</definedName>
    <definedName name="impactors" localSheetId="8">#REF!</definedName>
    <definedName name="impactors" localSheetId="0">#REF!</definedName>
    <definedName name="impactors" localSheetId="34">#REF!</definedName>
    <definedName name="impactors" localSheetId="35">#REF!</definedName>
    <definedName name="impactors" localSheetId="39">#REF!</definedName>
    <definedName name="impactors" localSheetId="7">#REF!</definedName>
    <definedName name="impactors" localSheetId="11">#REF!</definedName>
    <definedName name="impactors" localSheetId="12">#REF!</definedName>
    <definedName name="impactors" localSheetId="3">#REF!</definedName>
    <definedName name="impactors" localSheetId="4">#REF!</definedName>
    <definedName name="impactors" localSheetId="15">#REF!</definedName>
    <definedName name="impactors" localSheetId="42">#REF!</definedName>
    <definedName name="impactors" localSheetId="40">#REF!</definedName>
    <definedName name="impactors" localSheetId="41">#REF!</definedName>
    <definedName name="impactors" localSheetId="1">#REF!</definedName>
    <definedName name="impactors" localSheetId="2">#REF!</definedName>
    <definedName name="impactors" localSheetId="18">#REF!</definedName>
    <definedName name="impactors" localSheetId="19">#REF!</definedName>
    <definedName name="impactors" localSheetId="16">#REF!</definedName>
    <definedName name="impactors" localSheetId="17">#REF!</definedName>
    <definedName name="impactors" localSheetId="20">#REF!</definedName>
    <definedName name="impactors" localSheetId="30">#REF!</definedName>
    <definedName name="impactors" localSheetId="5">#REF!</definedName>
    <definedName name="impactors" localSheetId="6">#REF!</definedName>
    <definedName name="impactors" localSheetId="9">#REF!</definedName>
    <definedName name="impactors" localSheetId="10">#REF!</definedName>
    <definedName name="impactors">#REF!</definedName>
    <definedName name="impcopy" localSheetId="24">#REF!</definedName>
    <definedName name="impcopy" localSheetId="34">#REF!</definedName>
    <definedName name="impcopy" localSheetId="35">#REF!</definedName>
    <definedName name="impcopy" localSheetId="39">#REF!</definedName>
    <definedName name="impcopy" localSheetId="42">#REF!</definedName>
    <definedName name="impcopy" localSheetId="40">#REF!</definedName>
    <definedName name="impcopy" localSheetId="41">#REF!</definedName>
    <definedName name="impcopy" localSheetId="18">#REF!</definedName>
    <definedName name="impcopy" localSheetId="19">#REF!</definedName>
    <definedName name="impcopy" localSheetId="17">#REF!</definedName>
    <definedName name="impcopy" localSheetId="20">#REF!</definedName>
    <definedName name="impcopy">#REF!</definedName>
    <definedName name="inputs" localSheetId="31">#REF!</definedName>
    <definedName name="inputs" localSheetId="30">#REF!</definedName>
    <definedName name="inputs">'[1]TP 1 S'!$H$5:$H$7</definedName>
    <definedName name="_xlnm.Print_Area" localSheetId="24">'3-tests Compar.'!$A$1:$CA$122</definedName>
    <definedName name="_xlnm.Print_Area" localSheetId="21">'Combined Rslts Copy this sheet'!$A$1:$CF$167</definedName>
    <definedName name="_xlnm.Print_Area" localSheetId="0">DBP!$A$1:$CD$22</definedName>
    <definedName name="_xlnm.Print_Area" localSheetId="34">'detection June 14'!$DF$29:$EI$158</definedName>
    <definedName name="_xlnm.Print_Area" localSheetId="35">'detection Mar 14'!$DE$29:$EH$158</definedName>
    <definedName name="_xlnm.Print_Area" localSheetId="27">'Gnd Verif. 8-2012'!$A$2:$CA$25</definedName>
    <definedName name="_xlnm.Print_Area" localSheetId="11">'Kapton R&amp;T plots'!$A$1:$CD$38</definedName>
    <definedName name="_xlnm.Print_Area" localSheetId="12">'Kapton V plots'!$A$1:$CD$38</definedName>
    <definedName name="_xlnm.Print_Area" localSheetId="3">'Lampwick R&amp;T Plots'!$A$1:$CD$28</definedName>
    <definedName name="_xlnm.Print_Area" localSheetId="4">'Lampwick V Plots'!$A$1:$CD$28</definedName>
    <definedName name="_xlnm.Print_Area" localSheetId="15">'Material Sort'!$A$1:$CD$167</definedName>
    <definedName name="_xlnm.Print_Area" localSheetId="42">'Moment Comparisons  aged Jan 21'!$A$1:$CF$156</definedName>
    <definedName name="_xlnm.Print_Area" localSheetId="40">'Moment Comparisons Jan 14 (2)'!$A$2:$CP$157</definedName>
    <definedName name="_xlnm.Print_Area" localSheetId="41">'Moment Comparisons unagedJan 21'!$A$1:$CF$156</definedName>
    <definedName name="_xlnm.Print_Area" localSheetId="1">'Pyrell R&amp;T plots'!$A$1:$CD$22</definedName>
    <definedName name="_xlnm.Print_Area" localSheetId="2">'Pyrell V plots'!$A$1:$CD$22</definedName>
    <definedName name="_xlnm.Print_Area" localSheetId="18">'REduced data mass weighted'!$A$1:$X$156</definedName>
    <definedName name="_xlnm.Print_Area" localSheetId="19">'REduced data MPASS'!$A$1:$X$156</definedName>
    <definedName name="_xlnm.Print_Area" localSheetId="16">'Reduced data sheet'!$A$2:$T$156</definedName>
    <definedName name="_xlnm.Print_Area" localSheetId="17">'Reduced Data with ISS Det'!$A$1:$X$156</definedName>
    <definedName name="_xlnm.Print_Area" localSheetId="20">'Reduced Data with STS Det'!$A$1:$X$156</definedName>
    <definedName name="_xlnm.Print_Area" localSheetId="31">'SAME Ground Test Results'!$A$1:$AV$54</definedName>
    <definedName name="_xlnm.Print_Area" localSheetId="29">'SAME R Results'!$A$1:$BX$153</definedName>
    <definedName name="_xlnm.Print_Area" localSheetId="30">'SAME1 Flight Tests 8-27-09'!$A$2:$BG$80</definedName>
    <definedName name="_xlnm.Print_Area" localSheetId="5">'Silicone R&amp;T plots'!$A$1:$CD$31</definedName>
    <definedName name="_xlnm.Print_Area" localSheetId="6">'Silicone V plots'!$A$1:$CD$31</definedName>
    <definedName name="_xlnm.Print_Area" localSheetId="9">'Teflon R&amp;T plots'!$A$1:$CD$25</definedName>
    <definedName name="_xlnm.Print_Area" localSheetId="10">'Teflon V plots'!$A$1:$CD$25</definedName>
    <definedName name="_xlnm.Print_Titles" localSheetId="24">'3-tests Compar.'!$A:$AD,'3-tests Compar.'!$1:$2</definedName>
    <definedName name="_xlnm.Print_Titles" localSheetId="21">'Combined Rslts Copy this sheet'!$A:$J,'Combined Rslts Copy this sheet'!$1:$2</definedName>
    <definedName name="_xlnm.Print_Titles" localSheetId="0">DBP!$A:$J,DBP!$1:$2</definedName>
    <definedName name="_xlnm.Print_Titles" localSheetId="34">'detection June 14'!$A:$J,'detection June 14'!$1:$2</definedName>
    <definedName name="_xlnm.Print_Titles" localSheetId="35">'detection Mar 14'!$A:$J,'detection Mar 14'!$1:$2</definedName>
    <definedName name="_xlnm.Print_Titles" localSheetId="11">'Kapton R&amp;T plots'!$A:$J,'Kapton R&amp;T plots'!$1:$2</definedName>
    <definedName name="_xlnm.Print_Titles" localSheetId="12">'Kapton V plots'!$A:$J,'Kapton V plots'!$1:$2</definedName>
    <definedName name="_xlnm.Print_Titles" localSheetId="3">'Lampwick R&amp;T Plots'!$A:$J,'Lampwick R&amp;T Plots'!$1:$2</definedName>
    <definedName name="_xlnm.Print_Titles" localSheetId="4">'Lampwick V Plots'!$A:$J,'Lampwick V Plots'!$1:$2</definedName>
    <definedName name="_xlnm.Print_Titles" localSheetId="15">'Material Sort'!$A:$J,'Material Sort'!$1:$2</definedName>
    <definedName name="_xlnm.Print_Titles" localSheetId="42">'Moment Comparisons  aged Jan 21'!$A:$J,'Moment Comparisons  aged Jan 21'!$1:$2</definedName>
    <definedName name="_xlnm.Print_Titles" localSheetId="40">'Moment Comparisons Jan 14 (2)'!$A:$J,'Moment Comparisons Jan 14 (2)'!$1:$2</definedName>
    <definedName name="_xlnm.Print_Titles" localSheetId="41">'Moment Comparisons unagedJan 21'!$A:$J,'Moment Comparisons unagedJan 21'!$1:$2</definedName>
    <definedName name="_xlnm.Print_Titles" localSheetId="1">'Pyrell R&amp;T plots'!$A:$J,'Pyrell R&amp;T plots'!$1:$2</definedName>
    <definedName name="_xlnm.Print_Titles" localSheetId="2">'Pyrell V plots'!$A:$J,'Pyrell V plots'!$1:$2</definedName>
    <definedName name="_xlnm.Print_Titles" localSheetId="18">'REduced data mass weighted'!$A:$D,'REduced data mass weighted'!$1:$2</definedName>
    <definedName name="_xlnm.Print_Titles" localSheetId="19">'REduced data MPASS'!$A:$D,'REduced data MPASS'!$1:$2</definedName>
    <definedName name="_xlnm.Print_Titles" localSheetId="16">'Reduced data sheet'!$A:$D,'Reduced data sheet'!$1:$2</definedName>
    <definedName name="_xlnm.Print_Titles" localSheetId="17">'Reduced Data with ISS Det'!$A:$D,'Reduced Data with ISS Det'!$1:$2</definedName>
    <definedName name="_xlnm.Print_Titles" localSheetId="20">'Reduced Data with STS Det'!$A:$D,'Reduced Data with STS Det'!$1:$2</definedName>
    <definedName name="_xlnm.Print_Titles" localSheetId="31">'SAME Ground Test Results'!$A:$E,'SAME Ground Test Results'!$1:$2</definedName>
    <definedName name="_xlnm.Print_Titles" localSheetId="29">'SAME R Results'!$A:$G,'SAME R Results'!$1:$2</definedName>
    <definedName name="_xlnm.Print_Titles" localSheetId="30">'SAME1 Flight Tests 8-27-09'!$A:$F,'SAME1 Flight Tests 8-27-09'!$1:$2</definedName>
    <definedName name="_xlnm.Print_Titles" localSheetId="5">'Silicone R&amp;T plots'!$A:$J,'Silicone R&amp;T plots'!$1:$2</definedName>
    <definedName name="_xlnm.Print_Titles" localSheetId="6">'Silicone V plots'!$A:$J,'Silicone V plots'!$1:$2</definedName>
    <definedName name="_xlnm.Print_Titles" localSheetId="9">'Teflon R&amp;T plots'!$A:$J,'Teflon R&amp;T plots'!$1:$2</definedName>
    <definedName name="_xlnm.Print_Titles" localSheetId="10">'Teflon V plots'!$A:$J,'Teflon V plots'!$1:$2</definedName>
    <definedName name="Sameinputs" localSheetId="24">#REF!</definedName>
    <definedName name="Sameinputs" localSheetId="8">#REF!</definedName>
    <definedName name="Sameinputs" localSheetId="0">#REF!</definedName>
    <definedName name="Sameinputs" localSheetId="34">#REF!</definedName>
    <definedName name="Sameinputs" localSheetId="35">#REF!</definedName>
    <definedName name="Sameinputs" localSheetId="39">#REF!</definedName>
    <definedName name="Sameinputs" localSheetId="7">#REF!</definedName>
    <definedName name="Sameinputs" localSheetId="11">#REF!</definedName>
    <definedName name="Sameinputs" localSheetId="12">#REF!</definedName>
    <definedName name="Sameinputs" localSheetId="3">#REF!</definedName>
    <definedName name="Sameinputs" localSheetId="4">#REF!</definedName>
    <definedName name="Sameinputs" localSheetId="15">#REF!</definedName>
    <definedName name="Sameinputs" localSheetId="42">#REF!</definedName>
    <definedName name="Sameinputs" localSheetId="40">#REF!</definedName>
    <definedName name="Sameinputs" localSheetId="41">#REF!</definedName>
    <definedName name="Sameinputs" localSheetId="1">#REF!</definedName>
    <definedName name="Sameinputs" localSheetId="2">#REF!</definedName>
    <definedName name="Sameinputs" localSheetId="18">#REF!</definedName>
    <definedName name="Sameinputs" localSheetId="19">#REF!</definedName>
    <definedName name="Sameinputs" localSheetId="16">#REF!</definedName>
    <definedName name="Sameinputs" localSheetId="17">#REF!</definedName>
    <definedName name="Sameinputs" localSheetId="20">#REF!</definedName>
    <definedName name="Sameinputs" localSheetId="5">#REF!</definedName>
    <definedName name="Sameinputs" localSheetId="6">#REF!</definedName>
    <definedName name="Sameinputs" localSheetId="9">#REF!</definedName>
    <definedName name="Sameinputs" localSheetId="10">#REF!</definedName>
    <definedName name="Sameinputs">#REF!</definedName>
    <definedName name="samesamples" localSheetId="24">#REF!</definedName>
    <definedName name="samesamples" localSheetId="8">#REF!</definedName>
    <definedName name="samesamples" localSheetId="0">#REF!</definedName>
    <definedName name="samesamples" localSheetId="34">#REF!</definedName>
    <definedName name="samesamples" localSheetId="35">#REF!</definedName>
    <definedName name="samesamples" localSheetId="39">#REF!</definedName>
    <definedName name="samesamples" localSheetId="7">#REF!</definedName>
    <definedName name="samesamples" localSheetId="11">#REF!</definedName>
    <definedName name="samesamples" localSheetId="12">#REF!</definedName>
    <definedName name="samesamples" localSheetId="3">#REF!</definedName>
    <definedName name="samesamples" localSheetId="4">#REF!</definedName>
    <definedName name="samesamples" localSheetId="15">#REF!</definedName>
    <definedName name="samesamples" localSheetId="42">#REF!</definedName>
    <definedName name="samesamples" localSheetId="40">#REF!</definedName>
    <definedName name="samesamples" localSheetId="41">#REF!</definedName>
    <definedName name="samesamples" localSheetId="1">#REF!</definedName>
    <definedName name="samesamples" localSheetId="2">#REF!</definedName>
    <definedName name="samesamples" localSheetId="18">#REF!</definedName>
    <definedName name="samesamples" localSheetId="19">#REF!</definedName>
    <definedName name="samesamples" localSheetId="16">#REF!</definedName>
    <definedName name="samesamples" localSheetId="17">#REF!</definedName>
    <definedName name="samesamples" localSheetId="20">#REF!</definedName>
    <definedName name="samesamples" localSheetId="5">#REF!</definedName>
    <definedName name="samesamples" localSheetId="6">#REF!</definedName>
    <definedName name="samesamples" localSheetId="9">#REF!</definedName>
    <definedName name="samesamples" localSheetId="10">#REF!</definedName>
    <definedName name="samesamples">#REF!</definedName>
    <definedName name="samples" localSheetId="31">#REF!</definedName>
    <definedName name="samples" localSheetId="30">#REF!</definedName>
    <definedName name="samples">'[1]TP 1 S'!$H$14:$H$19</definedName>
    <definedName name="zz" localSheetId="34">#REF!</definedName>
    <definedName name="zz" localSheetId="35">#REF!</definedName>
    <definedName name="zz" localSheetId="39">#REF!</definedName>
    <definedName name="zz" localSheetId="42">#REF!</definedName>
    <definedName name="zz" localSheetId="40">#REF!</definedName>
    <definedName name="zz" localSheetId="41">#REF!</definedName>
    <definedName name="zz" localSheetId="18">#REF!</definedName>
    <definedName name="zz" localSheetId="19">#REF!</definedName>
    <definedName name="zz" localSheetId="17">#REF!</definedName>
    <definedName name="zz">#REF!</definedName>
  </definedNames>
  <calcPr calcId="145621"/>
</workbook>
</file>

<file path=xl/calcChain.xml><?xml version="1.0" encoding="utf-8"?>
<calcChain xmlns="http://schemas.openxmlformats.org/spreadsheetml/2006/main">
  <c r="CY24" i="47" l="1"/>
  <c r="CZ24" i="47"/>
  <c r="CY25" i="47"/>
  <c r="CZ25" i="47"/>
  <c r="CY26" i="47"/>
  <c r="CZ26" i="47"/>
  <c r="CY27" i="47"/>
  <c r="CZ27" i="47"/>
  <c r="CY28" i="47"/>
  <c r="CZ28" i="47"/>
  <c r="CY29" i="47"/>
  <c r="CZ29" i="47"/>
  <c r="CY30" i="47"/>
  <c r="CZ30" i="47"/>
  <c r="CY31" i="47"/>
  <c r="CZ31" i="47"/>
  <c r="CY32" i="47"/>
  <c r="CZ32" i="47"/>
  <c r="CY33" i="47"/>
  <c r="CZ33" i="47"/>
  <c r="CY34" i="47"/>
  <c r="CZ34" i="47"/>
  <c r="CY35" i="47"/>
  <c r="CZ35" i="47"/>
  <c r="CY36" i="47"/>
  <c r="CZ36" i="47"/>
  <c r="CY37" i="47"/>
  <c r="CZ37" i="47"/>
  <c r="CY38" i="47"/>
  <c r="CY39" i="47"/>
  <c r="CZ39" i="47"/>
  <c r="CY40" i="47"/>
  <c r="CZ40" i="47"/>
  <c r="CY41" i="47"/>
  <c r="CZ41" i="47"/>
  <c r="CY42" i="47"/>
  <c r="CY43" i="47"/>
  <c r="CZ43" i="47"/>
  <c r="CY44" i="47"/>
  <c r="CZ44" i="47"/>
  <c r="CY45" i="47"/>
  <c r="CZ45" i="47"/>
  <c r="CY46" i="47"/>
  <c r="CZ46" i="47"/>
  <c r="CY47" i="47"/>
  <c r="CZ47" i="47"/>
  <c r="CY48" i="47"/>
  <c r="CZ48" i="47"/>
  <c r="CY49" i="47"/>
  <c r="CZ49" i="47"/>
  <c r="CY50" i="47"/>
  <c r="CZ50" i="47"/>
  <c r="CY51" i="47"/>
  <c r="CZ51" i="47"/>
  <c r="CY52" i="47"/>
  <c r="CZ52" i="47"/>
  <c r="CY53" i="47"/>
  <c r="CZ53" i="47"/>
  <c r="CY54" i="47"/>
  <c r="CZ54" i="47"/>
  <c r="CY55" i="47"/>
  <c r="CZ55" i="47"/>
  <c r="CY56" i="47"/>
  <c r="CZ56" i="47"/>
  <c r="CY57" i="47"/>
  <c r="CZ57" i="47"/>
  <c r="CY58" i="47"/>
  <c r="CY59" i="47"/>
  <c r="CZ59" i="47"/>
  <c r="CY60" i="47"/>
  <c r="CZ60" i="47"/>
  <c r="CY61" i="47"/>
  <c r="CZ61" i="47"/>
  <c r="CY62" i="47"/>
  <c r="CZ62" i="47"/>
  <c r="CY63" i="47"/>
  <c r="CZ63" i="47"/>
  <c r="CY64" i="47"/>
  <c r="CZ64" i="47"/>
  <c r="CY65" i="47"/>
  <c r="CZ65" i="47"/>
  <c r="CY66" i="47"/>
  <c r="CZ66" i="47"/>
  <c r="CY67" i="47"/>
  <c r="CZ67" i="47"/>
  <c r="CY68" i="47"/>
  <c r="CZ68" i="47"/>
  <c r="CY69" i="47"/>
  <c r="CZ69" i="47"/>
  <c r="CY70" i="47"/>
  <c r="CZ70" i="47"/>
  <c r="CY71" i="47"/>
  <c r="CZ71" i="47"/>
  <c r="CY72" i="47"/>
  <c r="CZ72" i="47"/>
  <c r="CY73" i="47"/>
  <c r="CZ73" i="47"/>
  <c r="CY74" i="47"/>
  <c r="CZ74" i="47"/>
  <c r="CY75" i="47"/>
  <c r="CZ75" i="47"/>
  <c r="CY76" i="47"/>
  <c r="CZ76" i="47"/>
  <c r="CY77" i="47"/>
  <c r="CZ77" i="47"/>
  <c r="CY78" i="47"/>
  <c r="CZ78" i="47"/>
  <c r="CY79" i="47"/>
  <c r="CZ79" i="47"/>
  <c r="CY80" i="47"/>
  <c r="CZ80" i="47"/>
  <c r="CY81" i="47"/>
  <c r="CZ81" i="47"/>
  <c r="CY82" i="47"/>
  <c r="CZ82" i="47"/>
  <c r="CY83" i="47"/>
  <c r="CZ83" i="47"/>
  <c r="CY84" i="47"/>
  <c r="CZ84" i="47"/>
  <c r="CY85" i="47"/>
  <c r="CZ85" i="47"/>
  <c r="CY86" i="47"/>
  <c r="CZ86" i="47"/>
  <c r="CY87" i="47"/>
  <c r="CZ87" i="47"/>
  <c r="CY88" i="47"/>
  <c r="CZ88" i="47"/>
  <c r="CY89" i="47"/>
  <c r="CZ89" i="47"/>
  <c r="CY90" i="47"/>
  <c r="CZ90" i="47"/>
  <c r="CY91" i="47"/>
  <c r="CZ91" i="47"/>
  <c r="CY92" i="47"/>
  <c r="CZ92" i="47"/>
  <c r="CY93" i="47"/>
  <c r="CZ93" i="47"/>
  <c r="CY94" i="47"/>
  <c r="CZ94" i="47"/>
  <c r="CY95" i="47"/>
  <c r="CZ95" i="47"/>
  <c r="CY96" i="47"/>
  <c r="CZ96" i="47"/>
  <c r="CY97" i="47"/>
  <c r="CZ97" i="47"/>
  <c r="CY98" i="47"/>
  <c r="CZ98" i="47"/>
  <c r="CY99" i="47"/>
  <c r="CZ99" i="47"/>
  <c r="CY100" i="47"/>
  <c r="CZ100" i="47"/>
  <c r="CY101" i="47"/>
  <c r="CZ101" i="47"/>
  <c r="CY102" i="47"/>
  <c r="CZ102" i="47"/>
  <c r="CY103" i="47"/>
  <c r="CZ103" i="47"/>
  <c r="CY104" i="47"/>
  <c r="CZ104" i="47"/>
  <c r="CY105" i="47"/>
  <c r="CZ105" i="47"/>
  <c r="CY106" i="47"/>
  <c r="CZ106" i="47"/>
  <c r="CY107" i="47"/>
  <c r="CZ107" i="47"/>
  <c r="CY108" i="47"/>
  <c r="CZ108" i="47"/>
  <c r="CY109" i="47"/>
  <c r="CZ109" i="47"/>
  <c r="CY110" i="47"/>
  <c r="CZ110" i="47"/>
  <c r="CY111" i="47"/>
  <c r="CZ111" i="47"/>
  <c r="CY112" i="47"/>
  <c r="CZ112" i="47"/>
  <c r="CY113" i="47"/>
  <c r="CZ113" i="47"/>
  <c r="CY114" i="47"/>
  <c r="CZ114" i="47"/>
  <c r="CY115" i="47"/>
  <c r="CZ115" i="47"/>
  <c r="CY116" i="47"/>
  <c r="CZ116" i="47"/>
  <c r="CY117" i="47"/>
  <c r="CZ117" i="47"/>
  <c r="CY118" i="47"/>
  <c r="CZ118" i="47"/>
  <c r="CY119" i="47"/>
  <c r="CZ119" i="47"/>
  <c r="CY120" i="47"/>
  <c r="CZ120" i="47"/>
  <c r="CY121" i="47"/>
  <c r="CZ121" i="47"/>
  <c r="CY122" i="47"/>
  <c r="CZ122" i="47"/>
  <c r="CY123" i="47"/>
  <c r="CZ123" i="47"/>
  <c r="CY124" i="47"/>
  <c r="CZ124" i="47"/>
  <c r="CY125" i="47"/>
  <c r="CZ125" i="47"/>
  <c r="CY126" i="47"/>
  <c r="CZ126" i="47"/>
  <c r="CY127" i="47"/>
  <c r="CZ127" i="47"/>
  <c r="CY128" i="47"/>
  <c r="CZ128" i="47"/>
  <c r="CY129" i="47"/>
  <c r="CZ129" i="47"/>
  <c r="CY130" i="47"/>
  <c r="CZ130" i="47"/>
  <c r="CY131" i="47"/>
  <c r="CZ131" i="47"/>
  <c r="CY132" i="47"/>
  <c r="CZ132" i="47"/>
  <c r="CY133" i="47"/>
  <c r="CZ133" i="47"/>
  <c r="CY134" i="47"/>
  <c r="CZ134" i="47"/>
  <c r="CY135" i="47"/>
  <c r="CZ135" i="47"/>
  <c r="CY136" i="47"/>
  <c r="CZ136" i="47"/>
  <c r="CY137" i="47"/>
  <c r="CZ137" i="47"/>
  <c r="CY138" i="47"/>
  <c r="CZ138" i="47"/>
  <c r="CY139" i="47"/>
  <c r="CZ139" i="47"/>
  <c r="CY140" i="47"/>
  <c r="CZ140" i="47"/>
  <c r="CY141" i="47"/>
  <c r="CZ141" i="47"/>
  <c r="CY142" i="47"/>
  <c r="CZ142" i="47"/>
  <c r="CY143" i="47"/>
  <c r="CZ143" i="47"/>
  <c r="CY144" i="47"/>
  <c r="CZ144" i="47"/>
  <c r="CY145" i="47"/>
  <c r="CZ145" i="47"/>
  <c r="CY146" i="47"/>
  <c r="CZ146" i="47"/>
  <c r="CY147" i="47"/>
  <c r="CZ147" i="47"/>
  <c r="CY148" i="47"/>
  <c r="CZ148" i="47"/>
  <c r="CY149" i="47"/>
  <c r="CZ149" i="47"/>
  <c r="CY150" i="47"/>
  <c r="CZ150" i="47"/>
  <c r="CY151" i="47"/>
  <c r="CZ151" i="47"/>
  <c r="CY152" i="47"/>
  <c r="CZ152" i="47"/>
  <c r="CY153" i="47"/>
  <c r="CZ153" i="47"/>
  <c r="CY154" i="47"/>
  <c r="CZ154" i="47"/>
  <c r="CY155" i="47"/>
  <c r="CZ155" i="47"/>
  <c r="CY156" i="47"/>
  <c r="CZ156" i="47"/>
  <c r="CZ23" i="47"/>
  <c r="CY23" i="47"/>
  <c r="O161" i="47"/>
  <c r="CI156" i="47"/>
  <c r="CH156" i="47"/>
  <c r="CG156" i="47"/>
  <c r="CF156" i="47"/>
  <c r="CE156" i="47"/>
  <c r="CD156" i="47"/>
  <c r="CC156" i="47"/>
  <c r="CB156" i="47"/>
  <c r="CA156" i="47"/>
  <c r="BZ156" i="47"/>
  <c r="BY156" i="47"/>
  <c r="BX156" i="47"/>
  <c r="BW156" i="47"/>
  <c r="BV156" i="47"/>
  <c r="BU156" i="47"/>
  <c r="BT156" i="47"/>
  <c r="BS156" i="47"/>
  <c r="BR156" i="47"/>
  <c r="BQ156" i="47"/>
  <c r="BO156" i="47"/>
  <c r="BN156" i="47"/>
  <c r="BM156" i="47"/>
  <c r="BL156" i="47"/>
  <c r="CQ156" i="47" s="1"/>
  <c r="BK156" i="47"/>
  <c r="BJ156" i="47"/>
  <c r="BH156" i="47"/>
  <c r="BG156" i="47"/>
  <c r="BF156" i="47"/>
  <c r="BE156" i="47"/>
  <c r="BD156" i="47"/>
  <c r="BC156" i="47"/>
  <c r="BB156" i="47"/>
  <c r="AY156" i="47"/>
  <c r="AX156" i="47"/>
  <c r="AW156" i="47"/>
  <c r="AV156" i="47"/>
  <c r="AT156" i="47"/>
  <c r="AS156" i="47"/>
  <c r="AR156" i="47"/>
  <c r="AQ156" i="47"/>
  <c r="AP156" i="47"/>
  <c r="AO156" i="47"/>
  <c r="AN156" i="47"/>
  <c r="AM156" i="47"/>
  <c r="AL156" i="47"/>
  <c r="AK156" i="47"/>
  <c r="AJ156" i="47"/>
  <c r="AI156" i="47"/>
  <c r="AH156" i="47"/>
  <c r="AG156" i="47"/>
  <c r="AF156" i="47"/>
  <c r="AE156" i="47"/>
  <c r="AD156" i="47"/>
  <c r="AB156" i="47"/>
  <c r="AA156" i="47"/>
  <c r="Z156" i="47"/>
  <c r="Y156" i="47"/>
  <c r="X156" i="47"/>
  <c r="W156" i="47"/>
  <c r="V156" i="47"/>
  <c r="U156" i="47"/>
  <c r="T156" i="47"/>
  <c r="S156" i="47"/>
  <c r="R156" i="47"/>
  <c r="Q156" i="47"/>
  <c r="P156" i="47"/>
  <c r="O156" i="47"/>
  <c r="N156" i="47"/>
  <c r="K156" i="47"/>
  <c r="J156" i="47"/>
  <c r="I156" i="47"/>
  <c r="H156" i="47"/>
  <c r="G156" i="47"/>
  <c r="F156" i="47"/>
  <c r="E156" i="47"/>
  <c r="D156" i="47"/>
  <c r="C156" i="47"/>
  <c r="B156" i="47"/>
  <c r="CP155" i="47"/>
  <c r="CO155" i="47"/>
  <c r="CN155" i="47"/>
  <c r="CM155" i="47"/>
  <c r="CL155" i="47"/>
  <c r="CI155" i="47"/>
  <c r="CH155" i="47"/>
  <c r="CG155" i="47"/>
  <c r="CF155" i="47"/>
  <c r="CE155" i="47"/>
  <c r="CD155" i="47"/>
  <c r="CC155" i="47"/>
  <c r="CB155" i="47"/>
  <c r="CA155" i="47"/>
  <c r="BZ155" i="47"/>
  <c r="BY155" i="47"/>
  <c r="BX155" i="47"/>
  <c r="BW155" i="47"/>
  <c r="BV155" i="47"/>
  <c r="BU155" i="47"/>
  <c r="BT155" i="47"/>
  <c r="BS155" i="47"/>
  <c r="BR155" i="47"/>
  <c r="BQ155" i="47"/>
  <c r="BO155" i="47"/>
  <c r="BN155" i="47"/>
  <c r="BM155" i="47"/>
  <c r="BL155" i="47"/>
  <c r="CQ155" i="47" s="1"/>
  <c r="BK155" i="47"/>
  <c r="BJ155" i="47"/>
  <c r="BH155" i="47"/>
  <c r="BG155" i="47"/>
  <c r="BF155" i="47"/>
  <c r="BE155" i="47"/>
  <c r="BD155" i="47"/>
  <c r="BC155" i="47"/>
  <c r="BB155" i="47"/>
  <c r="AY155" i="47"/>
  <c r="AX155" i="47"/>
  <c r="AW155" i="47"/>
  <c r="AV155" i="47"/>
  <c r="AT155" i="47"/>
  <c r="AS155" i="47"/>
  <c r="AR155" i="47"/>
  <c r="AQ155" i="47"/>
  <c r="AP155" i="47"/>
  <c r="AO155" i="47"/>
  <c r="AN155" i="47"/>
  <c r="AM155" i="47"/>
  <c r="AL155" i="47"/>
  <c r="AK155" i="47"/>
  <c r="AJ155" i="47"/>
  <c r="AI155" i="47"/>
  <c r="AH155" i="47"/>
  <c r="AG155" i="47"/>
  <c r="AF155" i="47"/>
  <c r="AE155" i="47"/>
  <c r="AD155" i="47"/>
  <c r="AB155" i="47"/>
  <c r="AA155" i="47"/>
  <c r="Z155" i="47"/>
  <c r="Y155" i="47"/>
  <c r="X155" i="47"/>
  <c r="W155" i="47"/>
  <c r="V155" i="47"/>
  <c r="U155" i="47"/>
  <c r="T155" i="47"/>
  <c r="S155" i="47"/>
  <c r="R155" i="47"/>
  <c r="Q155" i="47"/>
  <c r="P155" i="47"/>
  <c r="O155" i="47"/>
  <c r="N155" i="47"/>
  <c r="K155" i="47"/>
  <c r="J155" i="47"/>
  <c r="I155" i="47"/>
  <c r="H155" i="47"/>
  <c r="G155" i="47"/>
  <c r="F155" i="47"/>
  <c r="E155" i="47"/>
  <c r="D155" i="47"/>
  <c r="C155" i="47"/>
  <c r="B155" i="47"/>
  <c r="CP154" i="47"/>
  <c r="CO154" i="47"/>
  <c r="CN154" i="47"/>
  <c r="CM154" i="47"/>
  <c r="CL154" i="47"/>
  <c r="CI154" i="47"/>
  <c r="CH154" i="47"/>
  <c r="CG154" i="47"/>
  <c r="CF154" i="47"/>
  <c r="CE154" i="47"/>
  <c r="CD154" i="47"/>
  <c r="CC154" i="47"/>
  <c r="CB154" i="47"/>
  <c r="CA154" i="47"/>
  <c r="BZ154" i="47"/>
  <c r="BY154" i="47"/>
  <c r="BX154" i="47"/>
  <c r="BW154" i="47"/>
  <c r="BV154" i="47"/>
  <c r="BU154" i="47"/>
  <c r="BT154" i="47"/>
  <c r="BS154" i="47"/>
  <c r="BR154" i="47"/>
  <c r="BQ154" i="47"/>
  <c r="BO154" i="47"/>
  <c r="BN154" i="47"/>
  <c r="BM154" i="47"/>
  <c r="BL154" i="47"/>
  <c r="CQ154" i="47" s="1"/>
  <c r="BK154" i="47"/>
  <c r="BJ154" i="47"/>
  <c r="BH154" i="47"/>
  <c r="BG154" i="47"/>
  <c r="BF154" i="47"/>
  <c r="BE154" i="47"/>
  <c r="BD154" i="47"/>
  <c r="BC154" i="47"/>
  <c r="BB154" i="47"/>
  <c r="AY154" i="47"/>
  <c r="AX154" i="47"/>
  <c r="AW154" i="47"/>
  <c r="AV154" i="47"/>
  <c r="AT154" i="47"/>
  <c r="AS154" i="47"/>
  <c r="AR154" i="47"/>
  <c r="AQ154" i="47"/>
  <c r="AP154" i="47"/>
  <c r="AO154" i="47"/>
  <c r="AN154" i="47"/>
  <c r="AM154" i="47"/>
  <c r="AL154" i="47"/>
  <c r="AK154" i="47"/>
  <c r="AJ154" i="47"/>
  <c r="AI154" i="47"/>
  <c r="AH154" i="47"/>
  <c r="AG154" i="47"/>
  <c r="AF154" i="47"/>
  <c r="AE154" i="47"/>
  <c r="AD154" i="47"/>
  <c r="AB154" i="47"/>
  <c r="AA154" i="47"/>
  <c r="Z154" i="47"/>
  <c r="Y154" i="47"/>
  <c r="X154" i="47"/>
  <c r="W154" i="47"/>
  <c r="V154" i="47"/>
  <c r="U154" i="47"/>
  <c r="T154" i="47"/>
  <c r="S154" i="47"/>
  <c r="R154" i="47"/>
  <c r="Q154" i="47"/>
  <c r="P154" i="47"/>
  <c r="O154" i="47"/>
  <c r="N154" i="47"/>
  <c r="K154" i="47"/>
  <c r="J154" i="47"/>
  <c r="I154" i="47"/>
  <c r="H154" i="47"/>
  <c r="G154" i="47"/>
  <c r="F154" i="47"/>
  <c r="E154" i="47"/>
  <c r="D154" i="47"/>
  <c r="C154" i="47"/>
  <c r="B154" i="47"/>
  <c r="CP153" i="47"/>
  <c r="CO153" i="47"/>
  <c r="CN153" i="47"/>
  <c r="CM153" i="47"/>
  <c r="CL153" i="47"/>
  <c r="CI153" i="47"/>
  <c r="CH153" i="47"/>
  <c r="CG153" i="47"/>
  <c r="CF153" i="47"/>
  <c r="CE153" i="47"/>
  <c r="CD153" i="47"/>
  <c r="CC153" i="47"/>
  <c r="CB153" i="47"/>
  <c r="CA153" i="47"/>
  <c r="BZ153" i="47"/>
  <c r="BY153" i="47"/>
  <c r="BX153" i="47"/>
  <c r="BW153" i="47"/>
  <c r="BV153" i="47"/>
  <c r="BU153" i="47"/>
  <c r="BT153" i="47"/>
  <c r="BS153" i="47"/>
  <c r="BR153" i="47"/>
  <c r="BQ153" i="47"/>
  <c r="BO153" i="47"/>
  <c r="BN153" i="47"/>
  <c r="BM153" i="47"/>
  <c r="CX153" i="47" s="1"/>
  <c r="BL153" i="47"/>
  <c r="BK153" i="47"/>
  <c r="BJ153" i="47"/>
  <c r="BH153" i="47"/>
  <c r="BG153" i="47"/>
  <c r="BF153" i="47"/>
  <c r="BE153" i="47"/>
  <c r="BD153" i="47"/>
  <c r="BC153" i="47"/>
  <c r="BB153" i="47"/>
  <c r="AY153" i="47"/>
  <c r="AX153" i="47"/>
  <c r="AW153" i="47"/>
  <c r="AV153" i="47"/>
  <c r="AT153" i="47"/>
  <c r="AS153" i="47"/>
  <c r="AR153" i="47"/>
  <c r="AQ153" i="47"/>
  <c r="AP153" i="47"/>
  <c r="AO153" i="47"/>
  <c r="AN153" i="47"/>
  <c r="AM153" i="47"/>
  <c r="AL153" i="47"/>
  <c r="AK153" i="47"/>
  <c r="AJ153" i="47"/>
  <c r="AI153" i="47"/>
  <c r="AH153" i="47"/>
  <c r="AG153" i="47"/>
  <c r="AF153" i="47"/>
  <c r="AE153" i="47"/>
  <c r="AD153" i="47"/>
  <c r="AB153" i="47"/>
  <c r="AA153" i="47"/>
  <c r="Z153" i="47"/>
  <c r="Y153" i="47"/>
  <c r="X153" i="47"/>
  <c r="W153" i="47"/>
  <c r="V153" i="47"/>
  <c r="U153" i="47"/>
  <c r="T153" i="47"/>
  <c r="S153" i="47"/>
  <c r="R153" i="47"/>
  <c r="Q153" i="47"/>
  <c r="P153" i="47"/>
  <c r="O153" i="47"/>
  <c r="N153" i="47"/>
  <c r="K153" i="47"/>
  <c r="J153" i="47"/>
  <c r="I153" i="47"/>
  <c r="H153" i="47"/>
  <c r="G153" i="47"/>
  <c r="F153" i="47"/>
  <c r="E153" i="47"/>
  <c r="D153" i="47"/>
  <c r="C153" i="47"/>
  <c r="B153" i="47"/>
  <c r="CP152" i="47"/>
  <c r="CO152" i="47"/>
  <c r="CN152" i="47"/>
  <c r="CM152" i="47"/>
  <c r="CL152" i="47"/>
  <c r="CI152" i="47"/>
  <c r="CH152" i="47"/>
  <c r="CG152" i="47"/>
  <c r="CF152" i="47"/>
  <c r="CE152" i="47"/>
  <c r="CD152" i="47"/>
  <c r="CC152" i="47"/>
  <c r="CB152" i="47"/>
  <c r="CA152" i="47"/>
  <c r="BZ152" i="47"/>
  <c r="BY152" i="47"/>
  <c r="BX152" i="47"/>
  <c r="BW152" i="47"/>
  <c r="BV152" i="47"/>
  <c r="BU152" i="47"/>
  <c r="BT152" i="47"/>
  <c r="BS152" i="47"/>
  <c r="BR152" i="47"/>
  <c r="BQ152" i="47"/>
  <c r="BO152" i="47"/>
  <c r="BN152" i="47"/>
  <c r="BM152" i="47"/>
  <c r="BL152" i="47"/>
  <c r="CQ152" i="47" s="1"/>
  <c r="BK152" i="47"/>
  <c r="BJ152" i="47"/>
  <c r="BH152" i="47"/>
  <c r="BG152" i="47"/>
  <c r="BF152" i="47"/>
  <c r="BE152" i="47"/>
  <c r="BD152" i="47"/>
  <c r="BC152" i="47"/>
  <c r="BB152" i="47"/>
  <c r="AY152" i="47"/>
  <c r="AX152" i="47"/>
  <c r="AW152" i="47"/>
  <c r="AV152" i="47"/>
  <c r="AT152" i="47"/>
  <c r="AS152" i="47"/>
  <c r="AR152" i="47"/>
  <c r="AQ152" i="47"/>
  <c r="AP152" i="47"/>
  <c r="AO152" i="47"/>
  <c r="AN152" i="47"/>
  <c r="AM152" i="47"/>
  <c r="AL152" i="47"/>
  <c r="AK152" i="47"/>
  <c r="AJ152" i="47"/>
  <c r="AI152" i="47"/>
  <c r="AH152" i="47"/>
  <c r="AG152" i="47"/>
  <c r="AF152" i="47"/>
  <c r="AE152" i="47"/>
  <c r="AD152" i="47"/>
  <c r="AB152" i="47"/>
  <c r="AA152" i="47"/>
  <c r="Z152" i="47"/>
  <c r="Y152" i="47"/>
  <c r="X152" i="47"/>
  <c r="W152" i="47"/>
  <c r="V152" i="47"/>
  <c r="U152" i="47"/>
  <c r="T152" i="47"/>
  <c r="S152" i="47"/>
  <c r="R152" i="47"/>
  <c r="Q152" i="47"/>
  <c r="P152" i="47"/>
  <c r="O152" i="47"/>
  <c r="N152" i="47"/>
  <c r="K152" i="47"/>
  <c r="J152" i="47"/>
  <c r="I152" i="47"/>
  <c r="H152" i="47"/>
  <c r="G152" i="47"/>
  <c r="F152" i="47"/>
  <c r="E152" i="47"/>
  <c r="D152" i="47"/>
  <c r="C152" i="47"/>
  <c r="B152" i="47"/>
  <c r="CI151" i="47"/>
  <c r="CH151" i="47"/>
  <c r="CG151" i="47"/>
  <c r="CF151" i="47"/>
  <c r="CE151" i="47"/>
  <c r="CD151" i="47"/>
  <c r="CC151" i="47"/>
  <c r="CB151" i="47"/>
  <c r="CA151" i="47"/>
  <c r="BZ151" i="47"/>
  <c r="BY151" i="47"/>
  <c r="BX151" i="47"/>
  <c r="BW151" i="47"/>
  <c r="BV151" i="47"/>
  <c r="BU151" i="47"/>
  <c r="BT151" i="47"/>
  <c r="BS151" i="47"/>
  <c r="BR151" i="47"/>
  <c r="BQ151" i="47"/>
  <c r="CS151" i="47" s="1"/>
  <c r="BO151" i="47"/>
  <c r="BN151" i="47"/>
  <c r="BM151" i="47"/>
  <c r="BL151" i="47"/>
  <c r="CQ151" i="47" s="1"/>
  <c r="BK151" i="47"/>
  <c r="BJ151" i="47"/>
  <c r="BH151" i="47"/>
  <c r="BG151" i="47"/>
  <c r="BF151" i="47"/>
  <c r="BE151" i="47"/>
  <c r="BD151" i="47"/>
  <c r="BC151" i="47"/>
  <c r="BB151" i="47"/>
  <c r="AY151" i="47"/>
  <c r="AX151" i="47"/>
  <c r="AW151" i="47"/>
  <c r="AV151" i="47"/>
  <c r="AT151" i="47"/>
  <c r="AS151" i="47"/>
  <c r="AR151" i="47"/>
  <c r="AQ151" i="47"/>
  <c r="AP151" i="47"/>
  <c r="AO151" i="47"/>
  <c r="AN151" i="47"/>
  <c r="AM151" i="47"/>
  <c r="AL151" i="47"/>
  <c r="AK151" i="47"/>
  <c r="AJ151" i="47"/>
  <c r="AI151" i="47"/>
  <c r="AH151" i="47"/>
  <c r="AG151" i="47"/>
  <c r="AF151" i="47"/>
  <c r="AE151" i="47"/>
  <c r="AD151" i="47"/>
  <c r="AB151" i="47"/>
  <c r="AA151" i="47"/>
  <c r="Z151" i="47"/>
  <c r="Y151" i="47"/>
  <c r="X151" i="47"/>
  <c r="W151" i="47"/>
  <c r="V151" i="47"/>
  <c r="U151" i="47"/>
  <c r="T151" i="47"/>
  <c r="S151" i="47"/>
  <c r="R151" i="47"/>
  <c r="Q151" i="47"/>
  <c r="P151" i="47"/>
  <c r="O151" i="47"/>
  <c r="N151" i="47"/>
  <c r="K151" i="47"/>
  <c r="J151" i="47"/>
  <c r="I151" i="47"/>
  <c r="H151" i="47"/>
  <c r="G151" i="47"/>
  <c r="F151" i="47"/>
  <c r="E151" i="47"/>
  <c r="D151" i="47"/>
  <c r="C151" i="47"/>
  <c r="B151" i="47"/>
  <c r="CP150" i="47"/>
  <c r="CO150" i="47"/>
  <c r="CN150" i="47"/>
  <c r="CM150" i="47"/>
  <c r="CL150" i="47"/>
  <c r="CI150" i="47"/>
  <c r="CH150" i="47"/>
  <c r="CG150" i="47"/>
  <c r="CF150" i="47"/>
  <c r="CE150" i="47"/>
  <c r="CD150" i="47"/>
  <c r="CC150" i="47"/>
  <c r="CB150" i="47"/>
  <c r="CA150" i="47"/>
  <c r="BZ150" i="47"/>
  <c r="BY150" i="47"/>
  <c r="BX150" i="47"/>
  <c r="BW150" i="47"/>
  <c r="BV150" i="47"/>
  <c r="BU150" i="47"/>
  <c r="BT150" i="47"/>
  <c r="BS150" i="47"/>
  <c r="BR150" i="47"/>
  <c r="BQ150" i="47"/>
  <c r="BO150" i="47"/>
  <c r="BN150" i="47"/>
  <c r="BM150" i="47"/>
  <c r="CX150" i="47" s="1"/>
  <c r="BL150" i="47"/>
  <c r="BK150" i="47"/>
  <c r="BJ150" i="47"/>
  <c r="BH150" i="47"/>
  <c r="BG150" i="47"/>
  <c r="BF150" i="47"/>
  <c r="BE150" i="47"/>
  <c r="BD150" i="47"/>
  <c r="BC150" i="47"/>
  <c r="BB150" i="47"/>
  <c r="AY150" i="47"/>
  <c r="AX150" i="47"/>
  <c r="AW150" i="47"/>
  <c r="AV150" i="47"/>
  <c r="AT150" i="47"/>
  <c r="AS150" i="47"/>
  <c r="AR150" i="47"/>
  <c r="AQ150" i="47"/>
  <c r="AP150" i="47"/>
  <c r="AO150" i="47"/>
  <c r="AN150" i="47"/>
  <c r="AM150" i="47"/>
  <c r="AL150" i="47"/>
  <c r="AK150" i="47"/>
  <c r="AJ150" i="47"/>
  <c r="AI150" i="47"/>
  <c r="AH150" i="47"/>
  <c r="AG150" i="47"/>
  <c r="AF150" i="47"/>
  <c r="AE150" i="47"/>
  <c r="AD150" i="47"/>
  <c r="AB150" i="47"/>
  <c r="AA150" i="47"/>
  <c r="Z150" i="47"/>
  <c r="Y150" i="47"/>
  <c r="X150" i="47"/>
  <c r="W150" i="47"/>
  <c r="V150" i="47"/>
  <c r="U150" i="47"/>
  <c r="T150" i="47"/>
  <c r="S150" i="47"/>
  <c r="R150" i="47"/>
  <c r="Q150" i="47"/>
  <c r="P150" i="47"/>
  <c r="O150" i="47"/>
  <c r="N150" i="47"/>
  <c r="K150" i="47"/>
  <c r="J150" i="47"/>
  <c r="I150" i="47"/>
  <c r="H150" i="47"/>
  <c r="G150" i="47"/>
  <c r="F150" i="47"/>
  <c r="E150" i="47"/>
  <c r="D150" i="47"/>
  <c r="C150" i="47"/>
  <c r="B150" i="47"/>
  <c r="CP149" i="47"/>
  <c r="CO149" i="47"/>
  <c r="CN149" i="47"/>
  <c r="CM149" i="47"/>
  <c r="CL149" i="47"/>
  <c r="CI149" i="47"/>
  <c r="CH149" i="47"/>
  <c r="CG149" i="47"/>
  <c r="CF149" i="47"/>
  <c r="CE149" i="47"/>
  <c r="CD149" i="47"/>
  <c r="CC149" i="47"/>
  <c r="CB149" i="47"/>
  <c r="CA149" i="47"/>
  <c r="BZ149" i="47"/>
  <c r="BY149" i="47"/>
  <c r="BX149" i="47"/>
  <c r="BW149" i="47"/>
  <c r="BV149" i="47"/>
  <c r="BU149" i="47"/>
  <c r="BT149" i="47"/>
  <c r="BS149" i="47"/>
  <c r="BR149" i="47"/>
  <c r="BQ149" i="47"/>
  <c r="BO149" i="47"/>
  <c r="BN149" i="47"/>
  <c r="BM149" i="47"/>
  <c r="BL149" i="47"/>
  <c r="CQ149" i="47" s="1"/>
  <c r="BK149" i="47"/>
  <c r="BJ149" i="47"/>
  <c r="BH149" i="47"/>
  <c r="BG149" i="47"/>
  <c r="BF149" i="47"/>
  <c r="BE149" i="47"/>
  <c r="BD149" i="47"/>
  <c r="BC149" i="47"/>
  <c r="BB149" i="47"/>
  <c r="AY149" i="47"/>
  <c r="AX149" i="47"/>
  <c r="AW149" i="47"/>
  <c r="AV149" i="47"/>
  <c r="AT149" i="47"/>
  <c r="AS149" i="47"/>
  <c r="AR149" i="47"/>
  <c r="AQ149" i="47"/>
  <c r="AP149" i="47"/>
  <c r="AO149" i="47"/>
  <c r="AN149" i="47"/>
  <c r="AM149" i="47"/>
  <c r="AL149" i="47"/>
  <c r="AK149" i="47"/>
  <c r="AJ149" i="47"/>
  <c r="AI149" i="47"/>
  <c r="AH149" i="47"/>
  <c r="AG149" i="47"/>
  <c r="AF149" i="47"/>
  <c r="AE149" i="47"/>
  <c r="AD149" i="47"/>
  <c r="AB149" i="47"/>
  <c r="AA149" i="47"/>
  <c r="Z149" i="47"/>
  <c r="Y149" i="47"/>
  <c r="X149" i="47"/>
  <c r="W149" i="47"/>
  <c r="V149" i="47"/>
  <c r="U149" i="47"/>
  <c r="T149" i="47"/>
  <c r="S149" i="47"/>
  <c r="R149" i="47"/>
  <c r="Q149" i="47"/>
  <c r="P149" i="47"/>
  <c r="O149" i="47"/>
  <c r="N149" i="47"/>
  <c r="K149" i="47"/>
  <c r="J149" i="47"/>
  <c r="I149" i="47"/>
  <c r="H149" i="47"/>
  <c r="G149" i="47"/>
  <c r="F149" i="47"/>
  <c r="E149" i="47"/>
  <c r="D149" i="47"/>
  <c r="C149" i="47"/>
  <c r="B149" i="47"/>
  <c r="CP148" i="47"/>
  <c r="CO148" i="47"/>
  <c r="CN148" i="47"/>
  <c r="CM148" i="47"/>
  <c r="CL148" i="47"/>
  <c r="CI148" i="47"/>
  <c r="CH148" i="47"/>
  <c r="CG148" i="47"/>
  <c r="CF148" i="47"/>
  <c r="CE148" i="47"/>
  <c r="CD148" i="47"/>
  <c r="CC148" i="47"/>
  <c r="CB148" i="47"/>
  <c r="CA148" i="47"/>
  <c r="BZ148" i="47"/>
  <c r="BY148" i="47"/>
  <c r="BX148" i="47"/>
  <c r="BW148" i="47"/>
  <c r="BV148" i="47"/>
  <c r="BU148" i="47"/>
  <c r="BT148" i="47"/>
  <c r="BS148" i="47"/>
  <c r="BR148" i="47"/>
  <c r="BQ148" i="47"/>
  <c r="BO148" i="47"/>
  <c r="BN148" i="47"/>
  <c r="BM148" i="47"/>
  <c r="BL148" i="47"/>
  <c r="BK148" i="47"/>
  <c r="BJ148" i="47"/>
  <c r="BH148" i="47"/>
  <c r="BG148" i="47"/>
  <c r="BF148" i="47"/>
  <c r="BE148" i="47"/>
  <c r="BD148" i="47"/>
  <c r="BC148" i="47"/>
  <c r="BB148" i="47"/>
  <c r="AY148" i="47"/>
  <c r="AX148" i="47"/>
  <c r="AW148" i="47"/>
  <c r="AV148" i="47"/>
  <c r="AT148" i="47"/>
  <c r="AS148" i="47"/>
  <c r="AR148" i="47"/>
  <c r="AQ148" i="47"/>
  <c r="AP148" i="47"/>
  <c r="AO148" i="47"/>
  <c r="AN148" i="47"/>
  <c r="AM148" i="47"/>
  <c r="AL148" i="47"/>
  <c r="AK148" i="47"/>
  <c r="AJ148" i="47"/>
  <c r="AI148" i="47"/>
  <c r="AH148" i="47"/>
  <c r="AG148" i="47"/>
  <c r="AF148" i="47"/>
  <c r="AE148" i="47"/>
  <c r="AD148" i="47"/>
  <c r="AB148" i="47"/>
  <c r="AA148" i="47"/>
  <c r="Z148" i="47"/>
  <c r="Y148" i="47"/>
  <c r="X148" i="47"/>
  <c r="W148" i="47"/>
  <c r="V148" i="47"/>
  <c r="U148" i="47"/>
  <c r="T148" i="47"/>
  <c r="S148" i="47"/>
  <c r="R148" i="47"/>
  <c r="Q148" i="47"/>
  <c r="P148" i="47"/>
  <c r="O148" i="47"/>
  <c r="N148" i="47"/>
  <c r="K148" i="47"/>
  <c r="J148" i="47"/>
  <c r="I148" i="47"/>
  <c r="H148" i="47"/>
  <c r="G148" i="47"/>
  <c r="F148" i="47"/>
  <c r="E148" i="47"/>
  <c r="D148" i="47"/>
  <c r="C148" i="47"/>
  <c r="B148" i="47"/>
  <c r="CP147" i="47"/>
  <c r="CO147" i="47"/>
  <c r="CN147" i="47"/>
  <c r="CM147" i="47"/>
  <c r="CL147" i="47"/>
  <c r="CI147" i="47"/>
  <c r="CH147" i="47"/>
  <c r="CG147" i="47"/>
  <c r="CF147" i="47"/>
  <c r="CE147" i="47"/>
  <c r="CD147" i="47"/>
  <c r="CC147" i="47"/>
  <c r="CB147" i="47"/>
  <c r="CA147" i="47"/>
  <c r="BZ147" i="47"/>
  <c r="BY147" i="47"/>
  <c r="BX147" i="47"/>
  <c r="BW147" i="47"/>
  <c r="BV147" i="47"/>
  <c r="BU147" i="47"/>
  <c r="BT147" i="47"/>
  <c r="BS147" i="47"/>
  <c r="BR147" i="47"/>
  <c r="BQ147" i="47"/>
  <c r="BO147" i="47"/>
  <c r="BN147" i="47"/>
  <c r="BM147" i="47"/>
  <c r="BL147" i="47"/>
  <c r="CQ147" i="47" s="1"/>
  <c r="BK147" i="47"/>
  <c r="BJ147" i="47"/>
  <c r="BH147" i="47"/>
  <c r="BG147" i="47"/>
  <c r="BF147" i="47"/>
  <c r="BE147" i="47"/>
  <c r="BD147" i="47"/>
  <c r="BC147" i="47"/>
  <c r="BB147" i="47"/>
  <c r="AY147" i="47"/>
  <c r="AX147" i="47"/>
  <c r="AW147" i="47"/>
  <c r="AV147" i="47"/>
  <c r="AT147" i="47"/>
  <c r="AS147" i="47"/>
  <c r="AR147" i="47"/>
  <c r="AQ147" i="47"/>
  <c r="AP147" i="47"/>
  <c r="AO147" i="47"/>
  <c r="AN147" i="47"/>
  <c r="AM147" i="47"/>
  <c r="AL147" i="47"/>
  <c r="AK147" i="47"/>
  <c r="AJ147" i="47"/>
  <c r="AI147" i="47"/>
  <c r="AH147" i="47"/>
  <c r="AG147" i="47"/>
  <c r="AF147" i="47"/>
  <c r="AE147" i="47"/>
  <c r="AD147" i="47"/>
  <c r="AB147" i="47"/>
  <c r="AA147" i="47"/>
  <c r="Z147" i="47"/>
  <c r="Y147" i="47"/>
  <c r="X147" i="47"/>
  <c r="W147" i="47"/>
  <c r="V147" i="47"/>
  <c r="U147" i="47"/>
  <c r="T147" i="47"/>
  <c r="S147" i="47"/>
  <c r="R147" i="47"/>
  <c r="Q147" i="47"/>
  <c r="P147" i="47"/>
  <c r="O147" i="47"/>
  <c r="N147" i="47"/>
  <c r="K147" i="47"/>
  <c r="J147" i="47"/>
  <c r="I147" i="47"/>
  <c r="H147" i="47"/>
  <c r="G147" i="47"/>
  <c r="F147" i="47"/>
  <c r="E147" i="47"/>
  <c r="D147" i="47"/>
  <c r="C147" i="47"/>
  <c r="B147" i="47"/>
  <c r="CP146" i="47"/>
  <c r="CO146" i="47"/>
  <c r="CN146" i="47"/>
  <c r="CM146" i="47"/>
  <c r="CL146" i="47"/>
  <c r="CI146" i="47"/>
  <c r="CH146" i="47"/>
  <c r="CG146" i="47"/>
  <c r="CF146" i="47"/>
  <c r="CE146" i="47"/>
  <c r="CD146" i="47"/>
  <c r="CC146" i="47"/>
  <c r="CB146" i="47"/>
  <c r="CA146" i="47"/>
  <c r="BZ146" i="47"/>
  <c r="BY146" i="47"/>
  <c r="BX146" i="47"/>
  <c r="BW146" i="47"/>
  <c r="BV146" i="47"/>
  <c r="BU146" i="47"/>
  <c r="BT146" i="47"/>
  <c r="BS146" i="47"/>
  <c r="BR146" i="47"/>
  <c r="BQ146" i="47"/>
  <c r="BO146" i="47"/>
  <c r="BN146" i="47"/>
  <c r="BM146" i="47"/>
  <c r="BL146" i="47"/>
  <c r="BK146" i="47"/>
  <c r="BJ146" i="47"/>
  <c r="BH146" i="47"/>
  <c r="BG146" i="47"/>
  <c r="BF146" i="47"/>
  <c r="BE146" i="47"/>
  <c r="BD146" i="47"/>
  <c r="BC146" i="47"/>
  <c r="BB146" i="47"/>
  <c r="AY146" i="47"/>
  <c r="AX146" i="47"/>
  <c r="AW146" i="47"/>
  <c r="AV146" i="47"/>
  <c r="AT146" i="47"/>
  <c r="AS146" i="47"/>
  <c r="AR146" i="47"/>
  <c r="AQ146" i="47"/>
  <c r="AP146" i="47"/>
  <c r="AO146" i="47"/>
  <c r="AN146" i="47"/>
  <c r="AM146" i="47"/>
  <c r="AL146" i="47"/>
  <c r="AK146" i="47"/>
  <c r="AJ146" i="47"/>
  <c r="AI146" i="47"/>
  <c r="AH146" i="47"/>
  <c r="AG146" i="47"/>
  <c r="AF146" i="47"/>
  <c r="AE146" i="47"/>
  <c r="AD146" i="47"/>
  <c r="AB146" i="47"/>
  <c r="AA146" i="47"/>
  <c r="Z146" i="47"/>
  <c r="Y146" i="47"/>
  <c r="X146" i="47"/>
  <c r="W146" i="47"/>
  <c r="V146" i="47"/>
  <c r="U146" i="47"/>
  <c r="T146" i="47"/>
  <c r="S146" i="47"/>
  <c r="R146" i="47"/>
  <c r="Q146" i="47"/>
  <c r="P146" i="47"/>
  <c r="O146" i="47"/>
  <c r="N146" i="47"/>
  <c r="K146" i="47"/>
  <c r="J146" i="47"/>
  <c r="I146" i="47"/>
  <c r="H146" i="47"/>
  <c r="G146" i="47"/>
  <c r="F146" i="47"/>
  <c r="E146" i="47"/>
  <c r="D146" i="47"/>
  <c r="C146" i="47"/>
  <c r="B146" i="47"/>
  <c r="CP145" i="47"/>
  <c r="CO145" i="47"/>
  <c r="CN145" i="47"/>
  <c r="CM145" i="47"/>
  <c r="CL145" i="47"/>
  <c r="CI145" i="47"/>
  <c r="CH145" i="47"/>
  <c r="CG145" i="47"/>
  <c r="CF145" i="47"/>
  <c r="CE145" i="47"/>
  <c r="CD145" i="47"/>
  <c r="CC145" i="47"/>
  <c r="CB145" i="47"/>
  <c r="CA145" i="47"/>
  <c r="BZ145" i="47"/>
  <c r="BY145" i="47"/>
  <c r="BX145" i="47"/>
  <c r="BW145" i="47"/>
  <c r="BV145" i="47"/>
  <c r="BU145" i="47"/>
  <c r="BT145" i="47"/>
  <c r="BS145" i="47"/>
  <c r="BR145" i="47"/>
  <c r="BQ145" i="47"/>
  <c r="BO145" i="47"/>
  <c r="BN145" i="47"/>
  <c r="BM145" i="47"/>
  <c r="BL145" i="47"/>
  <c r="CQ145" i="47" s="1"/>
  <c r="BK145" i="47"/>
  <c r="BJ145" i="47"/>
  <c r="BH145" i="47"/>
  <c r="BG145" i="47"/>
  <c r="BF145" i="47"/>
  <c r="BE145" i="47"/>
  <c r="BD145" i="47"/>
  <c r="BC145" i="47"/>
  <c r="BB145" i="47"/>
  <c r="AY145" i="47"/>
  <c r="AX145" i="47"/>
  <c r="AW145" i="47"/>
  <c r="AV145" i="47"/>
  <c r="AT145" i="47"/>
  <c r="AS145" i="47"/>
  <c r="AR145" i="47"/>
  <c r="AQ145" i="47"/>
  <c r="AP145" i="47"/>
  <c r="AO145" i="47"/>
  <c r="AN145" i="47"/>
  <c r="AM145" i="47"/>
  <c r="AL145" i="47"/>
  <c r="AK145" i="47"/>
  <c r="AJ145" i="47"/>
  <c r="AI145" i="47"/>
  <c r="AH145" i="47"/>
  <c r="AG145" i="47"/>
  <c r="AF145" i="47"/>
  <c r="AE145" i="47"/>
  <c r="AD145" i="47"/>
  <c r="AB145" i="47"/>
  <c r="AA145" i="47"/>
  <c r="Z145" i="47"/>
  <c r="Y145" i="47"/>
  <c r="X145" i="47"/>
  <c r="W145" i="47"/>
  <c r="V145" i="47"/>
  <c r="U145" i="47"/>
  <c r="T145" i="47"/>
  <c r="S145" i="47"/>
  <c r="R145" i="47"/>
  <c r="Q145" i="47"/>
  <c r="P145" i="47"/>
  <c r="O145" i="47"/>
  <c r="N145" i="47"/>
  <c r="K145" i="47"/>
  <c r="J145" i="47"/>
  <c r="I145" i="47"/>
  <c r="H145" i="47"/>
  <c r="G145" i="47"/>
  <c r="F145" i="47"/>
  <c r="E145" i="47"/>
  <c r="D145" i="47"/>
  <c r="C145" i="47"/>
  <c r="B145" i="47"/>
  <c r="CQ144" i="47"/>
  <c r="CI144" i="47"/>
  <c r="CH144" i="47"/>
  <c r="CG144" i="47"/>
  <c r="CF144" i="47"/>
  <c r="CE144" i="47"/>
  <c r="CD144" i="47"/>
  <c r="CC144" i="47"/>
  <c r="CB144" i="47"/>
  <c r="CA144" i="47"/>
  <c r="BZ144" i="47"/>
  <c r="BY144" i="47"/>
  <c r="BX144" i="47"/>
  <c r="BW144" i="47"/>
  <c r="BV144" i="47"/>
  <c r="BU144" i="47"/>
  <c r="BT144" i="47"/>
  <c r="BS144" i="47"/>
  <c r="BR144" i="47"/>
  <c r="BQ144" i="47"/>
  <c r="BO144" i="47"/>
  <c r="BN144" i="47"/>
  <c r="BM144" i="47"/>
  <c r="CX144" i="47" s="1"/>
  <c r="BL144" i="47"/>
  <c r="BK144" i="47"/>
  <c r="BJ144" i="47"/>
  <c r="BH144" i="47"/>
  <c r="BG144" i="47"/>
  <c r="BF144" i="47"/>
  <c r="BE144" i="47"/>
  <c r="BD144" i="47"/>
  <c r="BC144" i="47"/>
  <c r="BB144" i="47"/>
  <c r="AY144" i="47"/>
  <c r="AX144" i="47"/>
  <c r="AW144" i="47"/>
  <c r="AV144" i="47"/>
  <c r="AT144" i="47"/>
  <c r="AS144" i="47"/>
  <c r="AR144" i="47"/>
  <c r="AQ144" i="47"/>
  <c r="AP144" i="47"/>
  <c r="AO144" i="47"/>
  <c r="AN144" i="47"/>
  <c r="AM144" i="47"/>
  <c r="AL144" i="47"/>
  <c r="AK144" i="47"/>
  <c r="AJ144" i="47"/>
  <c r="AI144" i="47"/>
  <c r="AH144" i="47"/>
  <c r="AG144" i="47"/>
  <c r="AF144" i="47"/>
  <c r="AE144" i="47"/>
  <c r="AD144" i="47"/>
  <c r="AB144" i="47"/>
  <c r="AA144" i="47"/>
  <c r="Z144" i="47"/>
  <c r="Y144" i="47"/>
  <c r="X144" i="47"/>
  <c r="W144" i="47"/>
  <c r="V144" i="47"/>
  <c r="U144" i="47"/>
  <c r="T144" i="47"/>
  <c r="S144" i="47"/>
  <c r="R144" i="47"/>
  <c r="Q144" i="47"/>
  <c r="P144" i="47"/>
  <c r="O144" i="47"/>
  <c r="N144" i="47"/>
  <c r="K144" i="47"/>
  <c r="J144" i="47"/>
  <c r="I144" i="47"/>
  <c r="H144" i="47"/>
  <c r="G144" i="47"/>
  <c r="F144" i="47"/>
  <c r="E144" i="47"/>
  <c r="D144" i="47"/>
  <c r="C144" i="47"/>
  <c r="B144" i="47"/>
  <c r="CP143" i="47"/>
  <c r="CO143" i="47"/>
  <c r="CN143" i="47"/>
  <c r="CM143" i="47"/>
  <c r="CL143" i="47"/>
  <c r="CI143" i="47"/>
  <c r="CH143" i="47"/>
  <c r="CG143" i="47"/>
  <c r="CF143" i="47"/>
  <c r="CE143" i="47"/>
  <c r="CD143" i="47"/>
  <c r="CC143" i="47"/>
  <c r="CB143" i="47"/>
  <c r="CA143" i="47"/>
  <c r="BZ143" i="47"/>
  <c r="BY143" i="47"/>
  <c r="BX143" i="47"/>
  <c r="BW143" i="47"/>
  <c r="BV143" i="47"/>
  <c r="BU143" i="47"/>
  <c r="BT143" i="47"/>
  <c r="BS143" i="47"/>
  <c r="BR143" i="47"/>
  <c r="BQ143" i="47"/>
  <c r="CS143" i="47" s="1"/>
  <c r="BO143" i="47"/>
  <c r="BN143" i="47"/>
  <c r="BM143" i="47"/>
  <c r="BL143" i="47"/>
  <c r="CQ143" i="47" s="1"/>
  <c r="BK143" i="47"/>
  <c r="BJ143" i="47"/>
  <c r="BH143" i="47"/>
  <c r="BG143" i="47"/>
  <c r="BF143" i="47"/>
  <c r="BE143" i="47"/>
  <c r="BD143" i="47"/>
  <c r="BC143" i="47"/>
  <c r="BB143" i="47"/>
  <c r="AY143" i="47"/>
  <c r="AX143" i="47"/>
  <c r="AW143" i="47"/>
  <c r="AV143" i="47"/>
  <c r="AT143" i="47"/>
  <c r="AS143" i="47"/>
  <c r="AR143" i="47"/>
  <c r="AQ143" i="47"/>
  <c r="AP143" i="47"/>
  <c r="AO143" i="47"/>
  <c r="AN143" i="47"/>
  <c r="AM143" i="47"/>
  <c r="AL143" i="47"/>
  <c r="AK143" i="47"/>
  <c r="AJ143" i="47"/>
  <c r="AI143" i="47"/>
  <c r="AH143" i="47"/>
  <c r="AG143" i="47"/>
  <c r="AF143" i="47"/>
  <c r="AE143" i="47"/>
  <c r="AD143" i="47"/>
  <c r="AB143" i="47"/>
  <c r="AA143" i="47"/>
  <c r="Z143" i="47"/>
  <c r="Y143" i="47"/>
  <c r="X143" i="47"/>
  <c r="W143" i="47"/>
  <c r="V143" i="47"/>
  <c r="U143" i="47"/>
  <c r="T143" i="47"/>
  <c r="S143" i="47"/>
  <c r="R143" i="47"/>
  <c r="Q143" i="47"/>
  <c r="P143" i="47"/>
  <c r="O143" i="47"/>
  <c r="N143" i="47"/>
  <c r="K143" i="47"/>
  <c r="J143" i="47"/>
  <c r="I143" i="47"/>
  <c r="H143" i="47"/>
  <c r="G143" i="47"/>
  <c r="F143" i="47"/>
  <c r="E143" i="47"/>
  <c r="D143" i="47"/>
  <c r="C143" i="47"/>
  <c r="B143" i="47"/>
  <c r="CP142" i="47"/>
  <c r="CO142" i="47"/>
  <c r="CN142" i="47"/>
  <c r="CM142" i="47"/>
  <c r="CL142" i="47"/>
  <c r="CI142" i="47"/>
  <c r="CH142" i="47"/>
  <c r="CG142" i="47"/>
  <c r="CF142" i="47"/>
  <c r="CE142" i="47"/>
  <c r="CD142" i="47"/>
  <c r="CC142" i="47"/>
  <c r="CB142" i="47"/>
  <c r="CA142" i="47"/>
  <c r="BZ142" i="47"/>
  <c r="BY142" i="47"/>
  <c r="BX142" i="47"/>
  <c r="BW142" i="47"/>
  <c r="BV142" i="47"/>
  <c r="BU142" i="47"/>
  <c r="BT142" i="47"/>
  <c r="BS142" i="47"/>
  <c r="BR142" i="47"/>
  <c r="BQ142" i="47"/>
  <c r="BO142" i="47"/>
  <c r="BN142" i="47"/>
  <c r="BM142" i="47"/>
  <c r="CX142" i="47" s="1"/>
  <c r="BL142" i="47"/>
  <c r="BK142" i="47"/>
  <c r="BJ142" i="47"/>
  <c r="BH142" i="47"/>
  <c r="BG142" i="47"/>
  <c r="BF142" i="47"/>
  <c r="BE142" i="47"/>
  <c r="BD142" i="47"/>
  <c r="BC142" i="47"/>
  <c r="BB142" i="47"/>
  <c r="AY142" i="47"/>
  <c r="AX142" i="47"/>
  <c r="AW142" i="47"/>
  <c r="AV142" i="47"/>
  <c r="AT142" i="47"/>
  <c r="AS142" i="47"/>
  <c r="AR142" i="47"/>
  <c r="AQ142" i="47"/>
  <c r="AP142" i="47"/>
  <c r="AO142" i="47"/>
  <c r="AN142" i="47"/>
  <c r="AM142" i="47"/>
  <c r="AL142" i="47"/>
  <c r="AK142" i="47"/>
  <c r="AJ142" i="47"/>
  <c r="AI142" i="47"/>
  <c r="AH142" i="47"/>
  <c r="AG142" i="47"/>
  <c r="AF142" i="47"/>
  <c r="AE142" i="47"/>
  <c r="AD142" i="47"/>
  <c r="AB142" i="47"/>
  <c r="AA142" i="47"/>
  <c r="Z142" i="47"/>
  <c r="Y142" i="47"/>
  <c r="X142" i="47"/>
  <c r="W142" i="47"/>
  <c r="V142" i="47"/>
  <c r="U142" i="47"/>
  <c r="T142" i="47"/>
  <c r="S142" i="47"/>
  <c r="R142" i="47"/>
  <c r="Q142" i="47"/>
  <c r="P142" i="47"/>
  <c r="O142" i="47"/>
  <c r="N142" i="47"/>
  <c r="K142" i="47"/>
  <c r="J142" i="47"/>
  <c r="I142" i="47"/>
  <c r="H142" i="47"/>
  <c r="G142" i="47"/>
  <c r="F142" i="47"/>
  <c r="E142" i="47"/>
  <c r="D142" i="47"/>
  <c r="C142" i="47"/>
  <c r="B142" i="47"/>
  <c r="CP141" i="47"/>
  <c r="CO141" i="47"/>
  <c r="CN141" i="47"/>
  <c r="CM141" i="47"/>
  <c r="CL141" i="47"/>
  <c r="CI141" i="47"/>
  <c r="CH141" i="47"/>
  <c r="CG141" i="47"/>
  <c r="CF141" i="47"/>
  <c r="CE141" i="47"/>
  <c r="CD141" i="47"/>
  <c r="CC141" i="47"/>
  <c r="CB141" i="47"/>
  <c r="CA141" i="47"/>
  <c r="BZ141" i="47"/>
  <c r="BY141" i="47"/>
  <c r="BX141" i="47"/>
  <c r="BW141" i="47"/>
  <c r="BV141" i="47"/>
  <c r="BU141" i="47"/>
  <c r="BT141" i="47"/>
  <c r="BS141" i="47"/>
  <c r="BR141" i="47"/>
  <c r="BQ141" i="47"/>
  <c r="CS141" i="47" s="1"/>
  <c r="BO141" i="47"/>
  <c r="BN141" i="47"/>
  <c r="BM141" i="47"/>
  <c r="BL141" i="47"/>
  <c r="CQ141" i="47" s="1"/>
  <c r="BK141" i="47"/>
  <c r="BJ141" i="47"/>
  <c r="BH141" i="47"/>
  <c r="BG141" i="47"/>
  <c r="BF141" i="47"/>
  <c r="BE141" i="47"/>
  <c r="BD141" i="47"/>
  <c r="BC141" i="47"/>
  <c r="BB141" i="47"/>
  <c r="AY141" i="47"/>
  <c r="AX141" i="47"/>
  <c r="AW141" i="47"/>
  <c r="AV141" i="47"/>
  <c r="AT141" i="47"/>
  <c r="AS141" i="47"/>
  <c r="AR141" i="47"/>
  <c r="AQ141" i="47"/>
  <c r="AP141" i="47"/>
  <c r="AO141" i="47"/>
  <c r="AN141" i="47"/>
  <c r="AM141" i="47"/>
  <c r="AL141" i="47"/>
  <c r="AK141" i="47"/>
  <c r="AJ141" i="47"/>
  <c r="AI141" i="47"/>
  <c r="AH141" i="47"/>
  <c r="AG141" i="47"/>
  <c r="AF141" i="47"/>
  <c r="AE141" i="47"/>
  <c r="AD141" i="47"/>
  <c r="AB141" i="47"/>
  <c r="AA141" i="47"/>
  <c r="Z141" i="47"/>
  <c r="Y141" i="47"/>
  <c r="X141" i="47"/>
  <c r="W141" i="47"/>
  <c r="V141" i="47"/>
  <c r="U141" i="47"/>
  <c r="T141" i="47"/>
  <c r="S141" i="47"/>
  <c r="R141" i="47"/>
  <c r="Q141" i="47"/>
  <c r="P141" i="47"/>
  <c r="O141" i="47"/>
  <c r="N141" i="47"/>
  <c r="K141" i="47"/>
  <c r="J141" i="47"/>
  <c r="I141" i="47"/>
  <c r="H141" i="47"/>
  <c r="G141" i="47"/>
  <c r="F141" i="47"/>
  <c r="E141" i="47"/>
  <c r="D141" i="47"/>
  <c r="C141" i="47"/>
  <c r="B141" i="47"/>
  <c r="CP140" i="47"/>
  <c r="CO140" i="47"/>
  <c r="CN140" i="47"/>
  <c r="CM140" i="47"/>
  <c r="CL140" i="47"/>
  <c r="CI140" i="47"/>
  <c r="CH140" i="47"/>
  <c r="CG140" i="47"/>
  <c r="CF140" i="47"/>
  <c r="CE140" i="47"/>
  <c r="CD140" i="47"/>
  <c r="CC140" i="47"/>
  <c r="CB140" i="47"/>
  <c r="CA140" i="47"/>
  <c r="BZ140" i="47"/>
  <c r="BY140" i="47"/>
  <c r="BX140" i="47"/>
  <c r="BW140" i="47"/>
  <c r="BV140" i="47"/>
  <c r="BU140" i="47"/>
  <c r="BT140" i="47"/>
  <c r="BS140" i="47"/>
  <c r="BR140" i="47"/>
  <c r="BQ140" i="47"/>
  <c r="BO140" i="47"/>
  <c r="BN140" i="47"/>
  <c r="BM140" i="47"/>
  <c r="CX140" i="47" s="1"/>
  <c r="BL140" i="47"/>
  <c r="CQ140" i="47" s="1"/>
  <c r="BK140" i="47"/>
  <c r="BJ140" i="47"/>
  <c r="BH140" i="47"/>
  <c r="BG140" i="47"/>
  <c r="BF140" i="47"/>
  <c r="BE140" i="47"/>
  <c r="BD140" i="47"/>
  <c r="BC140" i="47"/>
  <c r="BB140" i="47"/>
  <c r="AY140" i="47"/>
  <c r="AX140" i="47"/>
  <c r="AW140" i="47"/>
  <c r="AV140" i="47"/>
  <c r="AT140" i="47"/>
  <c r="AS140" i="47"/>
  <c r="AR140" i="47"/>
  <c r="AQ140" i="47"/>
  <c r="AP140" i="47"/>
  <c r="AO140" i="47"/>
  <c r="AN140" i="47"/>
  <c r="AM140" i="47"/>
  <c r="AL140" i="47"/>
  <c r="AK140" i="47"/>
  <c r="AJ140" i="47"/>
  <c r="AI140" i="47"/>
  <c r="AH140" i="47"/>
  <c r="AG140" i="47"/>
  <c r="AF140" i="47"/>
  <c r="AE140" i="47"/>
  <c r="AD140" i="47"/>
  <c r="AB140" i="47"/>
  <c r="AA140" i="47"/>
  <c r="Z140" i="47"/>
  <c r="Y140" i="47"/>
  <c r="X140" i="47"/>
  <c r="W140" i="47"/>
  <c r="V140" i="47"/>
  <c r="U140" i="47"/>
  <c r="T140" i="47"/>
  <c r="S140" i="47"/>
  <c r="R140" i="47"/>
  <c r="Q140" i="47"/>
  <c r="P140" i="47"/>
  <c r="O140" i="47"/>
  <c r="N140" i="47"/>
  <c r="K140" i="47"/>
  <c r="J140" i="47"/>
  <c r="I140" i="47"/>
  <c r="H140" i="47"/>
  <c r="G140" i="47"/>
  <c r="F140" i="47"/>
  <c r="E140" i="47"/>
  <c r="D140" i="47"/>
  <c r="C140" i="47"/>
  <c r="B140" i="47"/>
  <c r="CK139" i="47"/>
  <c r="CJ139" i="47"/>
  <c r="CI139" i="47"/>
  <c r="CH139" i="47"/>
  <c r="CG139" i="47"/>
  <c r="CF139" i="47"/>
  <c r="CE139" i="47"/>
  <c r="CB139" i="47"/>
  <c r="CA139" i="47"/>
  <c r="BY139" i="47"/>
  <c r="BX139" i="47"/>
  <c r="BW139" i="47"/>
  <c r="BV139" i="47"/>
  <c r="BU139" i="47"/>
  <c r="BS139" i="47"/>
  <c r="BR139" i="47"/>
  <c r="BQ139" i="47"/>
  <c r="CR139" i="47" s="1"/>
  <c r="BM139" i="47"/>
  <c r="BL139" i="47"/>
  <c r="BK139" i="47"/>
  <c r="BJ139" i="47"/>
  <c r="BI139" i="47"/>
  <c r="BF139" i="47"/>
  <c r="BE139" i="47"/>
  <c r="BD139" i="47"/>
  <c r="BA139" i="47"/>
  <c r="AX139" i="47"/>
  <c r="AW139" i="47"/>
  <c r="AV139" i="47"/>
  <c r="AU139" i="47"/>
  <c r="AH139" i="47"/>
  <c r="AG139" i="47"/>
  <c r="AE139" i="47"/>
  <c r="AC139" i="47"/>
  <c r="AB139" i="47"/>
  <c r="AA139" i="47"/>
  <c r="U139" i="47"/>
  <c r="R139" i="47"/>
  <c r="Q139" i="47"/>
  <c r="P139" i="47"/>
  <c r="O139" i="47"/>
  <c r="N139" i="47"/>
  <c r="M139" i="47"/>
  <c r="L139" i="47"/>
  <c r="K139" i="47"/>
  <c r="J139" i="47"/>
  <c r="I139" i="47"/>
  <c r="H139" i="47"/>
  <c r="G139" i="47"/>
  <c r="F139" i="47"/>
  <c r="E139" i="47"/>
  <c r="C139" i="47"/>
  <c r="B139" i="47"/>
  <c r="CK138" i="47"/>
  <c r="CJ138" i="47"/>
  <c r="CI138" i="47"/>
  <c r="CH138" i="47"/>
  <c r="CG138" i="47"/>
  <c r="CF138" i="47"/>
  <c r="CE138" i="47"/>
  <c r="CB138" i="47"/>
  <c r="CA138" i="47"/>
  <c r="BY138" i="47"/>
  <c r="BX138" i="47"/>
  <c r="BW138" i="47"/>
  <c r="BV138" i="47"/>
  <c r="BU138" i="47"/>
  <c r="BS138" i="47"/>
  <c r="BR138" i="47"/>
  <c r="BQ138" i="47"/>
  <c r="BM138" i="47"/>
  <c r="BL138" i="47"/>
  <c r="BK138" i="47"/>
  <c r="BJ138" i="47"/>
  <c r="BI138" i="47"/>
  <c r="BF138" i="47"/>
  <c r="BE138" i="47"/>
  <c r="BD138" i="47"/>
  <c r="BA138" i="47"/>
  <c r="AX138" i="47"/>
  <c r="AW138" i="47"/>
  <c r="AV138" i="47"/>
  <c r="AU138" i="47"/>
  <c r="AH138" i="47"/>
  <c r="AG138" i="47"/>
  <c r="AE138" i="47"/>
  <c r="AC138" i="47"/>
  <c r="AB138" i="47"/>
  <c r="AA138" i="47"/>
  <c r="U138" i="47"/>
  <c r="R138" i="47"/>
  <c r="Q138" i="47"/>
  <c r="P138" i="47"/>
  <c r="O138" i="47"/>
  <c r="N138" i="47"/>
  <c r="M138" i="47"/>
  <c r="L138" i="47"/>
  <c r="K138" i="47"/>
  <c r="J138" i="47"/>
  <c r="I138" i="47"/>
  <c r="H138" i="47"/>
  <c r="G138" i="47"/>
  <c r="F138" i="47"/>
  <c r="E138" i="47"/>
  <c r="C138" i="47"/>
  <c r="B138" i="47"/>
  <c r="CK137" i="47"/>
  <c r="CJ137" i="47"/>
  <c r="CI137" i="47"/>
  <c r="CH137" i="47"/>
  <c r="CG137" i="47"/>
  <c r="CF137" i="47"/>
  <c r="CE137" i="47"/>
  <c r="CB137" i="47"/>
  <c r="CS137" i="47" s="1"/>
  <c r="CW137" i="47" s="1"/>
  <c r="CA137" i="47"/>
  <c r="BY137" i="47"/>
  <c r="BX137" i="47"/>
  <c r="BW137" i="47"/>
  <c r="BV137" i="47"/>
  <c r="BU137" i="47"/>
  <c r="BS137" i="47"/>
  <c r="BR137" i="47"/>
  <c r="BQ137" i="47"/>
  <c r="BM137" i="47"/>
  <c r="CX137" i="47" s="1"/>
  <c r="BL137" i="47"/>
  <c r="BK137" i="47"/>
  <c r="BJ137" i="47"/>
  <c r="BI137" i="47"/>
  <c r="BF137" i="47"/>
  <c r="BE137" i="47"/>
  <c r="BD137" i="47"/>
  <c r="BA137" i="47"/>
  <c r="AX137" i="47"/>
  <c r="AW137" i="47"/>
  <c r="AV137" i="47"/>
  <c r="AU137" i="47"/>
  <c r="AH137" i="47"/>
  <c r="AG137" i="47"/>
  <c r="AE137" i="47"/>
  <c r="AC137" i="47"/>
  <c r="AB137" i="47"/>
  <c r="AA137" i="47"/>
  <c r="U137" i="47"/>
  <c r="R137" i="47"/>
  <c r="Q137" i="47"/>
  <c r="P137" i="47"/>
  <c r="O137" i="47"/>
  <c r="N137" i="47"/>
  <c r="M137" i="47"/>
  <c r="L137" i="47"/>
  <c r="K137" i="47"/>
  <c r="J137" i="47"/>
  <c r="I137" i="47"/>
  <c r="H137" i="47"/>
  <c r="G137" i="47"/>
  <c r="F137" i="47"/>
  <c r="E137" i="47"/>
  <c r="C137" i="47"/>
  <c r="B137" i="47"/>
  <c r="CK136" i="47"/>
  <c r="CJ136" i="47"/>
  <c r="CI136" i="47"/>
  <c r="CH136" i="47"/>
  <c r="CG136" i="47"/>
  <c r="CF136" i="47"/>
  <c r="CE136" i="47"/>
  <c r="CB136" i="47"/>
  <c r="CA136" i="47"/>
  <c r="BY136" i="47"/>
  <c r="BX136" i="47"/>
  <c r="BW136" i="47"/>
  <c r="BV136" i="47"/>
  <c r="BU136" i="47"/>
  <c r="BS136" i="47"/>
  <c r="BR136" i="47"/>
  <c r="BQ136" i="47"/>
  <c r="CS136" i="47" s="1"/>
  <c r="BM136" i="47"/>
  <c r="BL136" i="47"/>
  <c r="CX136" i="47" s="1"/>
  <c r="BK136" i="47"/>
  <c r="BJ136" i="47"/>
  <c r="BI136" i="47"/>
  <c r="BF136" i="47"/>
  <c r="BE136" i="47"/>
  <c r="BD136" i="47"/>
  <c r="BA136" i="47"/>
  <c r="AX136" i="47"/>
  <c r="AW136" i="47"/>
  <c r="AV136" i="47"/>
  <c r="AU136" i="47"/>
  <c r="AH136" i="47"/>
  <c r="AG136" i="47"/>
  <c r="AE136" i="47"/>
  <c r="AC136" i="47"/>
  <c r="AB136" i="47"/>
  <c r="AA136" i="47"/>
  <c r="U136" i="47"/>
  <c r="R136" i="47"/>
  <c r="Q136" i="47"/>
  <c r="P136" i="47"/>
  <c r="O136" i="47"/>
  <c r="N136" i="47"/>
  <c r="M136" i="47"/>
  <c r="L136" i="47"/>
  <c r="K136" i="47"/>
  <c r="J136" i="47"/>
  <c r="I136" i="47"/>
  <c r="H136" i="47"/>
  <c r="G136" i="47"/>
  <c r="F136" i="47"/>
  <c r="E136" i="47"/>
  <c r="C136" i="47"/>
  <c r="B136" i="47"/>
  <c r="CK135" i="47"/>
  <c r="CJ135" i="47"/>
  <c r="CI135" i="47"/>
  <c r="CH135" i="47"/>
  <c r="CG135" i="47"/>
  <c r="CF135" i="47"/>
  <c r="CE135" i="47"/>
  <c r="CB135" i="47"/>
  <c r="CA135" i="47"/>
  <c r="BY135" i="47"/>
  <c r="BX135" i="47"/>
  <c r="BW135" i="47"/>
  <c r="BV135" i="47"/>
  <c r="BU135" i="47"/>
  <c r="BS135" i="47"/>
  <c r="BR135" i="47"/>
  <c r="BQ135" i="47"/>
  <c r="BM135" i="47"/>
  <c r="BL135" i="47"/>
  <c r="BK135" i="47"/>
  <c r="BJ135" i="47"/>
  <c r="BI135" i="47"/>
  <c r="BF135" i="47"/>
  <c r="BE135" i="47"/>
  <c r="BD135" i="47"/>
  <c r="BA135" i="47"/>
  <c r="AX135" i="47"/>
  <c r="AW135" i="47"/>
  <c r="AV135" i="47"/>
  <c r="AU135" i="47"/>
  <c r="AH135" i="47"/>
  <c r="AG135" i="47"/>
  <c r="AE135" i="47"/>
  <c r="AC135" i="47"/>
  <c r="AB135" i="47"/>
  <c r="AA135" i="47"/>
  <c r="U135" i="47"/>
  <c r="R135" i="47"/>
  <c r="Q135" i="47"/>
  <c r="P135" i="47"/>
  <c r="O135" i="47"/>
  <c r="N135" i="47"/>
  <c r="M135" i="47"/>
  <c r="L135" i="47"/>
  <c r="K135" i="47"/>
  <c r="J135" i="47"/>
  <c r="I135" i="47"/>
  <c r="H135" i="47"/>
  <c r="G135" i="47"/>
  <c r="F135" i="47"/>
  <c r="E135" i="47"/>
  <c r="C135" i="47"/>
  <c r="B135" i="47"/>
  <c r="CK134" i="47"/>
  <c r="CJ134" i="47"/>
  <c r="CI134" i="47"/>
  <c r="CH134" i="47"/>
  <c r="CG134" i="47"/>
  <c r="CF134" i="47"/>
  <c r="CE134" i="47"/>
  <c r="CB134" i="47"/>
  <c r="CA134" i="47"/>
  <c r="BY134" i="47"/>
  <c r="BX134" i="47"/>
  <c r="BW134" i="47"/>
  <c r="BV134" i="47"/>
  <c r="BU134" i="47"/>
  <c r="BS134" i="47"/>
  <c r="BR134" i="47"/>
  <c r="BQ134" i="47"/>
  <c r="BM134" i="47"/>
  <c r="BL134" i="47"/>
  <c r="BK134" i="47"/>
  <c r="BJ134" i="47"/>
  <c r="BI134" i="47"/>
  <c r="BF134" i="47"/>
  <c r="BE134" i="47"/>
  <c r="BD134" i="47"/>
  <c r="BA134" i="47"/>
  <c r="AX134" i="47"/>
  <c r="AW134" i="47"/>
  <c r="AV134" i="47"/>
  <c r="AU134" i="47"/>
  <c r="AH134" i="47"/>
  <c r="AG134" i="47"/>
  <c r="AE134" i="47"/>
  <c r="AC134" i="47"/>
  <c r="AB134" i="47"/>
  <c r="AA134" i="47"/>
  <c r="U134" i="47"/>
  <c r="R134" i="47"/>
  <c r="Q134" i="47"/>
  <c r="P134" i="47"/>
  <c r="O134" i="47"/>
  <c r="N134" i="47"/>
  <c r="M134" i="47"/>
  <c r="L134" i="47"/>
  <c r="K134" i="47"/>
  <c r="J134" i="47"/>
  <c r="I134" i="47"/>
  <c r="H134" i="47"/>
  <c r="G134" i="47"/>
  <c r="F134" i="47"/>
  <c r="E134" i="47"/>
  <c r="C134" i="47"/>
  <c r="B134" i="47"/>
  <c r="CI133" i="47"/>
  <c r="CH133" i="47"/>
  <c r="CG133" i="47"/>
  <c r="CF133" i="47"/>
  <c r="CE133" i="47"/>
  <c r="CD133" i="47"/>
  <c r="CC133" i="47"/>
  <c r="CB133" i="47"/>
  <c r="CA133" i="47"/>
  <c r="BZ133" i="47"/>
  <c r="BY133" i="47"/>
  <c r="BX133" i="47"/>
  <c r="BW133" i="47"/>
  <c r="BV133" i="47"/>
  <c r="BU133" i="47"/>
  <c r="BT133" i="47"/>
  <c r="BS133" i="47"/>
  <c r="BR133" i="47"/>
  <c r="BQ133" i="47"/>
  <c r="CR133" i="47" s="1"/>
  <c r="BO133" i="47"/>
  <c r="BN133" i="47"/>
  <c r="BM133" i="47"/>
  <c r="BL133" i="47"/>
  <c r="BK133" i="47"/>
  <c r="BJ133" i="47"/>
  <c r="BH133" i="47"/>
  <c r="BG133" i="47"/>
  <c r="BF133" i="47"/>
  <c r="BE133" i="47"/>
  <c r="BD133" i="47"/>
  <c r="BC133" i="47"/>
  <c r="BB133" i="47"/>
  <c r="AY133" i="47"/>
  <c r="AX133" i="47"/>
  <c r="AW133" i="47"/>
  <c r="AV133" i="47"/>
  <c r="AT133" i="47"/>
  <c r="AS133" i="47"/>
  <c r="AR133" i="47"/>
  <c r="AQ133" i="47"/>
  <c r="AP133" i="47"/>
  <c r="AO133" i="47"/>
  <c r="AN133" i="47"/>
  <c r="AM133" i="47"/>
  <c r="AL133" i="47"/>
  <c r="AK133" i="47"/>
  <c r="AJ133" i="47"/>
  <c r="AI133" i="47"/>
  <c r="AH133" i="47"/>
  <c r="AG133" i="47"/>
  <c r="AF133" i="47"/>
  <c r="AE133" i="47"/>
  <c r="AD133" i="47"/>
  <c r="AB133" i="47"/>
  <c r="AA133" i="47"/>
  <c r="Z133" i="47"/>
  <c r="Y133" i="47"/>
  <c r="X133" i="47"/>
  <c r="W133" i="47"/>
  <c r="V133" i="47"/>
  <c r="U133" i="47"/>
  <c r="T133" i="47"/>
  <c r="S133" i="47"/>
  <c r="R133" i="47"/>
  <c r="Q133" i="47"/>
  <c r="P133" i="47"/>
  <c r="O133" i="47"/>
  <c r="N133" i="47"/>
  <c r="K133" i="47"/>
  <c r="J133" i="47"/>
  <c r="I133" i="47"/>
  <c r="H133" i="47"/>
  <c r="G133" i="47"/>
  <c r="F133" i="47"/>
  <c r="E133" i="47"/>
  <c r="D133" i="47"/>
  <c r="C133" i="47"/>
  <c r="B133" i="47"/>
  <c r="CP132" i="47"/>
  <c r="CO132" i="47"/>
  <c r="CN132" i="47"/>
  <c r="CM132" i="47"/>
  <c r="CL132" i="47"/>
  <c r="CI132" i="47"/>
  <c r="CH132" i="47"/>
  <c r="CG132" i="47"/>
  <c r="CF132" i="47"/>
  <c r="CE132" i="47"/>
  <c r="CD132" i="47"/>
  <c r="CC132" i="47"/>
  <c r="CB132" i="47"/>
  <c r="CA132" i="47"/>
  <c r="BZ132" i="47"/>
  <c r="BY132" i="47"/>
  <c r="BX132" i="47"/>
  <c r="BW132" i="47"/>
  <c r="BV132" i="47"/>
  <c r="BU132" i="47"/>
  <c r="BT132" i="47"/>
  <c r="BS132" i="47"/>
  <c r="BR132" i="47"/>
  <c r="BQ132" i="47"/>
  <c r="BO132" i="47"/>
  <c r="BN132" i="47"/>
  <c r="BM132" i="47"/>
  <c r="CX132" i="47" s="1"/>
  <c r="BL132" i="47"/>
  <c r="CQ132" i="47" s="1"/>
  <c r="BK132" i="47"/>
  <c r="BJ132" i="47"/>
  <c r="BH132" i="47"/>
  <c r="BG132" i="47"/>
  <c r="BF132" i="47"/>
  <c r="BE132" i="47"/>
  <c r="BD132" i="47"/>
  <c r="BC132" i="47"/>
  <c r="BB132" i="47"/>
  <c r="AY132" i="47"/>
  <c r="AX132" i="47"/>
  <c r="AW132" i="47"/>
  <c r="AV132" i="47"/>
  <c r="AT132" i="47"/>
  <c r="AS132" i="47"/>
  <c r="AR132" i="47"/>
  <c r="AQ132" i="47"/>
  <c r="AP132" i="47"/>
  <c r="AO132" i="47"/>
  <c r="AN132" i="47"/>
  <c r="AM132" i="47"/>
  <c r="AL132" i="47"/>
  <c r="AK132" i="47"/>
  <c r="AJ132" i="47"/>
  <c r="AI132" i="47"/>
  <c r="AH132" i="47"/>
  <c r="AG132" i="47"/>
  <c r="AF132" i="47"/>
  <c r="AE132" i="47"/>
  <c r="AD132" i="47"/>
  <c r="AB132" i="47"/>
  <c r="AA132" i="47"/>
  <c r="Z132" i="47"/>
  <c r="Y132" i="47"/>
  <c r="X132" i="47"/>
  <c r="W132" i="47"/>
  <c r="V132" i="47"/>
  <c r="U132" i="47"/>
  <c r="T132" i="47"/>
  <c r="S132" i="47"/>
  <c r="R132" i="47"/>
  <c r="Q132" i="47"/>
  <c r="P132" i="47"/>
  <c r="O132" i="47"/>
  <c r="N132" i="47"/>
  <c r="K132" i="47"/>
  <c r="J132" i="47"/>
  <c r="I132" i="47"/>
  <c r="H132" i="47"/>
  <c r="G132" i="47"/>
  <c r="F132" i="47"/>
  <c r="E132" i="47"/>
  <c r="D132" i="47"/>
  <c r="C132" i="47"/>
  <c r="B132" i="47"/>
  <c r="CP131" i="47"/>
  <c r="CO131" i="47"/>
  <c r="CN131" i="47"/>
  <c r="CM131" i="47"/>
  <c r="CL131" i="47"/>
  <c r="CI131" i="47"/>
  <c r="CH131" i="47"/>
  <c r="CG131" i="47"/>
  <c r="CF131" i="47"/>
  <c r="CE131" i="47"/>
  <c r="CD131" i="47"/>
  <c r="CC131" i="47"/>
  <c r="CB131" i="47"/>
  <c r="CA131" i="47"/>
  <c r="BZ131" i="47"/>
  <c r="BY131" i="47"/>
  <c r="BX131" i="47"/>
  <c r="BW131" i="47"/>
  <c r="BV131" i="47"/>
  <c r="BU131" i="47"/>
  <c r="BT131" i="47"/>
  <c r="BS131" i="47"/>
  <c r="BR131" i="47"/>
  <c r="BQ131" i="47"/>
  <c r="BO131" i="47"/>
  <c r="BN131" i="47"/>
  <c r="BM131" i="47"/>
  <c r="BL131" i="47"/>
  <c r="BK131" i="47"/>
  <c r="BJ131" i="47"/>
  <c r="BH131" i="47"/>
  <c r="BG131" i="47"/>
  <c r="BF131" i="47"/>
  <c r="BE131" i="47"/>
  <c r="BD131" i="47"/>
  <c r="BC131" i="47"/>
  <c r="BB131" i="47"/>
  <c r="AY131" i="47"/>
  <c r="AX131" i="47"/>
  <c r="AW131" i="47"/>
  <c r="AV131" i="47"/>
  <c r="AT131" i="47"/>
  <c r="AS131" i="47"/>
  <c r="AR131" i="47"/>
  <c r="AQ131" i="47"/>
  <c r="AP131" i="47"/>
  <c r="AO131" i="47"/>
  <c r="AN131" i="47"/>
  <c r="AM131" i="47"/>
  <c r="AL131" i="47"/>
  <c r="AK131" i="47"/>
  <c r="AJ131" i="47"/>
  <c r="AI131" i="47"/>
  <c r="AH131" i="47"/>
  <c r="AG131" i="47"/>
  <c r="AF131" i="47"/>
  <c r="AE131" i="47"/>
  <c r="AD131" i="47"/>
  <c r="AB131" i="47"/>
  <c r="AA131" i="47"/>
  <c r="Z131" i="47"/>
  <c r="Y131" i="47"/>
  <c r="X131" i="47"/>
  <c r="W131" i="47"/>
  <c r="V131" i="47"/>
  <c r="U131" i="47"/>
  <c r="T131" i="47"/>
  <c r="S131" i="47"/>
  <c r="R131" i="47"/>
  <c r="Q131" i="47"/>
  <c r="P131" i="47"/>
  <c r="O131" i="47"/>
  <c r="N131" i="47"/>
  <c r="K131" i="47"/>
  <c r="J131" i="47"/>
  <c r="I131" i="47"/>
  <c r="H131" i="47"/>
  <c r="G131" i="47"/>
  <c r="F131" i="47"/>
  <c r="E131" i="47"/>
  <c r="D131" i="47"/>
  <c r="C131" i="47"/>
  <c r="B131" i="47"/>
  <c r="CP130" i="47"/>
  <c r="CO130" i="47"/>
  <c r="CN130" i="47"/>
  <c r="CM130" i="47"/>
  <c r="CL130" i="47"/>
  <c r="CI130" i="47"/>
  <c r="CH130" i="47"/>
  <c r="CG130" i="47"/>
  <c r="CF130" i="47"/>
  <c r="CE130" i="47"/>
  <c r="CD130" i="47"/>
  <c r="CC130" i="47"/>
  <c r="CB130" i="47"/>
  <c r="CS130" i="47" s="1"/>
  <c r="CA130" i="47"/>
  <c r="BZ130" i="47"/>
  <c r="BY130" i="47"/>
  <c r="BX130" i="47"/>
  <c r="BW130" i="47"/>
  <c r="BV130" i="47"/>
  <c r="BU130" i="47"/>
  <c r="BT130" i="47"/>
  <c r="BS130" i="47"/>
  <c r="BR130" i="47"/>
  <c r="BQ130" i="47"/>
  <c r="BO130" i="47"/>
  <c r="BN130" i="47"/>
  <c r="BM130" i="47"/>
  <c r="CX130" i="47" s="1"/>
  <c r="BL130" i="47"/>
  <c r="CQ130" i="47" s="1"/>
  <c r="BK130" i="47"/>
  <c r="BJ130" i="47"/>
  <c r="BH130" i="47"/>
  <c r="BG130" i="47"/>
  <c r="BF130" i="47"/>
  <c r="BE130" i="47"/>
  <c r="BD130" i="47"/>
  <c r="BC130" i="47"/>
  <c r="BB130" i="47"/>
  <c r="AY130" i="47"/>
  <c r="AX130" i="47"/>
  <c r="AW130" i="47"/>
  <c r="AV130" i="47"/>
  <c r="AT130" i="47"/>
  <c r="AS130" i="47"/>
  <c r="AR130" i="47"/>
  <c r="AQ130" i="47"/>
  <c r="AP130" i="47"/>
  <c r="AO130" i="47"/>
  <c r="AN130" i="47"/>
  <c r="AM130" i="47"/>
  <c r="AL130" i="47"/>
  <c r="AK130" i="47"/>
  <c r="AJ130" i="47"/>
  <c r="AI130" i="47"/>
  <c r="AH130" i="47"/>
  <c r="AG130" i="47"/>
  <c r="AF130" i="47"/>
  <c r="AE130" i="47"/>
  <c r="AD130" i="47"/>
  <c r="AB130" i="47"/>
  <c r="AA130" i="47"/>
  <c r="Z130" i="47"/>
  <c r="Y130" i="47"/>
  <c r="X130" i="47"/>
  <c r="W130" i="47"/>
  <c r="V130" i="47"/>
  <c r="U130" i="47"/>
  <c r="T130" i="47"/>
  <c r="S130" i="47"/>
  <c r="R130" i="47"/>
  <c r="Q130" i="47"/>
  <c r="P130" i="47"/>
  <c r="O130" i="47"/>
  <c r="N130" i="47"/>
  <c r="K130" i="47"/>
  <c r="J130" i="47"/>
  <c r="I130" i="47"/>
  <c r="H130" i="47"/>
  <c r="G130" i="47"/>
  <c r="F130" i="47"/>
  <c r="E130" i="47"/>
  <c r="D130" i="47"/>
  <c r="C130" i="47"/>
  <c r="B130" i="47"/>
  <c r="CP129" i="47"/>
  <c r="CO129" i="47"/>
  <c r="CN129" i="47"/>
  <c r="CM129" i="47"/>
  <c r="CL129" i="47"/>
  <c r="CI129" i="47"/>
  <c r="CH129" i="47"/>
  <c r="CG129" i="47"/>
  <c r="CF129" i="47"/>
  <c r="CE129" i="47"/>
  <c r="CD129" i="47"/>
  <c r="CC129" i="47"/>
  <c r="CB129" i="47"/>
  <c r="CA129" i="47"/>
  <c r="BZ129" i="47"/>
  <c r="BY129" i="47"/>
  <c r="BX129" i="47"/>
  <c r="BW129" i="47"/>
  <c r="BV129" i="47"/>
  <c r="BU129" i="47"/>
  <c r="BT129" i="47"/>
  <c r="BS129" i="47"/>
  <c r="BR129" i="47"/>
  <c r="BQ129" i="47"/>
  <c r="CS129" i="47" s="1"/>
  <c r="BO129" i="47"/>
  <c r="BN129" i="47"/>
  <c r="BM129" i="47"/>
  <c r="BL129" i="47"/>
  <c r="CT129" i="47" s="1"/>
  <c r="BK129" i="47"/>
  <c r="BJ129" i="47"/>
  <c r="BH129" i="47"/>
  <c r="BG129" i="47"/>
  <c r="BF129" i="47"/>
  <c r="BE129" i="47"/>
  <c r="BD129" i="47"/>
  <c r="BC129" i="47"/>
  <c r="BB129" i="47"/>
  <c r="AY129" i="47"/>
  <c r="AX129" i="47"/>
  <c r="AW129" i="47"/>
  <c r="AV129" i="47"/>
  <c r="AT129" i="47"/>
  <c r="AS129" i="47"/>
  <c r="AR129" i="47"/>
  <c r="AQ129" i="47"/>
  <c r="AP129" i="47"/>
  <c r="AO129" i="47"/>
  <c r="AN129" i="47"/>
  <c r="AM129" i="47"/>
  <c r="AL129" i="47"/>
  <c r="AK129" i="47"/>
  <c r="AJ129" i="47"/>
  <c r="AI129" i="47"/>
  <c r="AH129" i="47"/>
  <c r="AG129" i="47"/>
  <c r="AF129" i="47"/>
  <c r="AE129" i="47"/>
  <c r="AD129" i="47"/>
  <c r="AB129" i="47"/>
  <c r="AA129" i="47"/>
  <c r="Z129" i="47"/>
  <c r="Y129" i="47"/>
  <c r="X129" i="47"/>
  <c r="W129" i="47"/>
  <c r="V129" i="47"/>
  <c r="U129" i="47"/>
  <c r="T129" i="47"/>
  <c r="S129" i="47"/>
  <c r="R129" i="47"/>
  <c r="Q129" i="47"/>
  <c r="P129" i="47"/>
  <c r="O129" i="47"/>
  <c r="N129" i="47"/>
  <c r="K129" i="47"/>
  <c r="J129" i="47"/>
  <c r="I129" i="47"/>
  <c r="H129" i="47"/>
  <c r="G129" i="47"/>
  <c r="F129" i="47"/>
  <c r="E129" i="47"/>
  <c r="D129" i="47"/>
  <c r="C129" i="47"/>
  <c r="B129" i="47"/>
  <c r="CP128" i="47"/>
  <c r="CO128" i="47"/>
  <c r="CN128" i="47"/>
  <c r="CM128" i="47"/>
  <c r="CL128" i="47"/>
  <c r="CI128" i="47"/>
  <c r="CH128" i="47"/>
  <c r="CG128" i="47"/>
  <c r="CF128" i="47"/>
  <c r="CE128" i="47"/>
  <c r="CD128" i="47"/>
  <c r="CC128" i="47"/>
  <c r="CB128" i="47"/>
  <c r="CA128" i="47"/>
  <c r="BZ128" i="47"/>
  <c r="BY128" i="47"/>
  <c r="BX128" i="47"/>
  <c r="BW128" i="47"/>
  <c r="BV128" i="47"/>
  <c r="BU128" i="47"/>
  <c r="BT128" i="47"/>
  <c r="BS128" i="47"/>
  <c r="BR128" i="47"/>
  <c r="BQ128" i="47"/>
  <c r="BO128" i="47"/>
  <c r="BN128" i="47"/>
  <c r="BM128" i="47"/>
  <c r="BL128" i="47"/>
  <c r="CQ128" i="47" s="1"/>
  <c r="BK128" i="47"/>
  <c r="BJ128" i="47"/>
  <c r="BH128" i="47"/>
  <c r="BG128" i="47"/>
  <c r="BF128" i="47"/>
  <c r="BE128" i="47"/>
  <c r="BD128" i="47"/>
  <c r="BC128" i="47"/>
  <c r="BB128" i="47"/>
  <c r="AY128" i="47"/>
  <c r="AX128" i="47"/>
  <c r="AW128" i="47"/>
  <c r="AV128" i="47"/>
  <c r="AT128" i="47"/>
  <c r="AS128" i="47"/>
  <c r="AR128" i="47"/>
  <c r="AQ128" i="47"/>
  <c r="AP128" i="47"/>
  <c r="AO128" i="47"/>
  <c r="AN128" i="47"/>
  <c r="AM128" i="47"/>
  <c r="AL128" i="47"/>
  <c r="AK128" i="47"/>
  <c r="AJ128" i="47"/>
  <c r="AI128" i="47"/>
  <c r="AH128" i="47"/>
  <c r="AG128" i="47"/>
  <c r="AF128" i="47"/>
  <c r="AE128" i="47"/>
  <c r="AD128" i="47"/>
  <c r="AB128" i="47"/>
  <c r="AA128" i="47"/>
  <c r="Z128" i="47"/>
  <c r="Y128" i="47"/>
  <c r="X128" i="47"/>
  <c r="W128" i="47"/>
  <c r="V128" i="47"/>
  <c r="U128" i="47"/>
  <c r="T128" i="47"/>
  <c r="S128" i="47"/>
  <c r="R128" i="47"/>
  <c r="Q128" i="47"/>
  <c r="P128" i="47"/>
  <c r="O128" i="47"/>
  <c r="N128" i="47"/>
  <c r="K128" i="47"/>
  <c r="J128" i="47"/>
  <c r="I128" i="47"/>
  <c r="H128" i="47"/>
  <c r="G128" i="47"/>
  <c r="F128" i="47"/>
  <c r="E128" i="47"/>
  <c r="D128" i="47"/>
  <c r="C128" i="47"/>
  <c r="B128" i="47"/>
  <c r="CP127" i="47"/>
  <c r="CO127" i="47"/>
  <c r="CN127" i="47"/>
  <c r="CM127" i="47"/>
  <c r="CL127" i="47"/>
  <c r="CI127" i="47"/>
  <c r="CH127" i="47"/>
  <c r="CG127" i="47"/>
  <c r="CF127" i="47"/>
  <c r="CE127" i="47"/>
  <c r="CD127" i="47"/>
  <c r="CC127" i="47"/>
  <c r="CB127" i="47"/>
  <c r="CA127" i="47"/>
  <c r="BZ127" i="47"/>
  <c r="BY127" i="47"/>
  <c r="BX127" i="47"/>
  <c r="BW127" i="47"/>
  <c r="BV127" i="47"/>
  <c r="BU127" i="47"/>
  <c r="BT127" i="47"/>
  <c r="BS127" i="47"/>
  <c r="BR127" i="47"/>
  <c r="BQ127" i="47"/>
  <c r="BO127" i="47"/>
  <c r="BN127" i="47"/>
  <c r="BM127" i="47"/>
  <c r="BL127" i="47"/>
  <c r="BK127" i="47"/>
  <c r="BJ127" i="47"/>
  <c r="BH127" i="47"/>
  <c r="BG127" i="47"/>
  <c r="BF127" i="47"/>
  <c r="BE127" i="47"/>
  <c r="BD127" i="47"/>
  <c r="BC127" i="47"/>
  <c r="BB127" i="47"/>
  <c r="AY127" i="47"/>
  <c r="AX127" i="47"/>
  <c r="AW127" i="47"/>
  <c r="AV127" i="47"/>
  <c r="AT127" i="47"/>
  <c r="AS127" i="47"/>
  <c r="AR127" i="47"/>
  <c r="AQ127" i="47"/>
  <c r="AP127" i="47"/>
  <c r="AO127" i="47"/>
  <c r="AN127" i="47"/>
  <c r="AM127" i="47"/>
  <c r="AL127" i="47"/>
  <c r="AK127" i="47"/>
  <c r="AJ127" i="47"/>
  <c r="AI127" i="47"/>
  <c r="AH127" i="47"/>
  <c r="AG127" i="47"/>
  <c r="AF127" i="47"/>
  <c r="AE127" i="47"/>
  <c r="AD127" i="47"/>
  <c r="AB127" i="47"/>
  <c r="AA127" i="47"/>
  <c r="Z127" i="47"/>
  <c r="Y127" i="47"/>
  <c r="X127" i="47"/>
  <c r="W127" i="47"/>
  <c r="V127" i="47"/>
  <c r="U127" i="47"/>
  <c r="T127" i="47"/>
  <c r="S127" i="47"/>
  <c r="R127" i="47"/>
  <c r="Q127" i="47"/>
  <c r="P127" i="47"/>
  <c r="O127" i="47"/>
  <c r="N127" i="47"/>
  <c r="K127" i="47"/>
  <c r="J127" i="47"/>
  <c r="I127" i="47"/>
  <c r="H127" i="47"/>
  <c r="G127" i="47"/>
  <c r="F127" i="47"/>
  <c r="E127" i="47"/>
  <c r="D127" i="47"/>
  <c r="C127" i="47"/>
  <c r="B127" i="47"/>
  <c r="CI126" i="47"/>
  <c r="CH126" i="47"/>
  <c r="CG126" i="47"/>
  <c r="CF126" i="47"/>
  <c r="CE126" i="47"/>
  <c r="CD126" i="47"/>
  <c r="CC126" i="47"/>
  <c r="CB126" i="47"/>
  <c r="CA126" i="47"/>
  <c r="BZ126" i="47"/>
  <c r="BY126" i="47"/>
  <c r="BX126" i="47"/>
  <c r="BW126" i="47"/>
  <c r="BV126" i="47"/>
  <c r="BU126" i="47"/>
  <c r="BT126" i="47"/>
  <c r="BS126" i="47"/>
  <c r="BR126" i="47"/>
  <c r="BQ126" i="47"/>
  <c r="BO126" i="47"/>
  <c r="BN126" i="47"/>
  <c r="BM126" i="47"/>
  <c r="BL126" i="47"/>
  <c r="CQ126" i="47" s="1"/>
  <c r="BK126" i="47"/>
  <c r="BJ126" i="47"/>
  <c r="BH126" i="47"/>
  <c r="BG126" i="47"/>
  <c r="BF126" i="47"/>
  <c r="BE126" i="47"/>
  <c r="BD126" i="47"/>
  <c r="BC126" i="47"/>
  <c r="BB126" i="47"/>
  <c r="AY126" i="47"/>
  <c r="AX126" i="47"/>
  <c r="AW126" i="47"/>
  <c r="AV126" i="47"/>
  <c r="AT126" i="47"/>
  <c r="AS126" i="47"/>
  <c r="AR126" i="47"/>
  <c r="AQ126" i="47"/>
  <c r="AP126" i="47"/>
  <c r="AO126" i="47"/>
  <c r="AN126" i="47"/>
  <c r="AM126" i="47"/>
  <c r="AL126" i="47"/>
  <c r="AK126" i="47"/>
  <c r="AJ126" i="47"/>
  <c r="AI126" i="47"/>
  <c r="AH126" i="47"/>
  <c r="AG126" i="47"/>
  <c r="AF126" i="47"/>
  <c r="AE126" i="47"/>
  <c r="AD126" i="47"/>
  <c r="AB126" i="47"/>
  <c r="AA126" i="47"/>
  <c r="Z126" i="47"/>
  <c r="Y126" i="47"/>
  <c r="X126" i="47"/>
  <c r="W126" i="47"/>
  <c r="V126" i="47"/>
  <c r="U126" i="47"/>
  <c r="T126" i="47"/>
  <c r="S126" i="47"/>
  <c r="R126" i="47"/>
  <c r="Q126" i="47"/>
  <c r="P126" i="47"/>
  <c r="O126" i="47"/>
  <c r="N126" i="47"/>
  <c r="K126" i="47"/>
  <c r="J126" i="47"/>
  <c r="I126" i="47"/>
  <c r="H126" i="47"/>
  <c r="G126" i="47"/>
  <c r="F126" i="47"/>
  <c r="E126" i="47"/>
  <c r="D126" i="47"/>
  <c r="C126" i="47"/>
  <c r="B126" i="47"/>
  <c r="CP125" i="47"/>
  <c r="CO125" i="47"/>
  <c r="CN125" i="47"/>
  <c r="CM125" i="47"/>
  <c r="CL125" i="47"/>
  <c r="CI125" i="47"/>
  <c r="CH125" i="47"/>
  <c r="CG125" i="47"/>
  <c r="CF125" i="47"/>
  <c r="CE125" i="47"/>
  <c r="CD125" i="47"/>
  <c r="CC125" i="47"/>
  <c r="CB125" i="47"/>
  <c r="CA125" i="47"/>
  <c r="BZ125" i="47"/>
  <c r="BY125" i="47"/>
  <c r="BX125" i="47"/>
  <c r="BW125" i="47"/>
  <c r="BV125" i="47"/>
  <c r="BU125" i="47"/>
  <c r="BT125" i="47"/>
  <c r="BS125" i="47"/>
  <c r="BR125" i="47"/>
  <c r="BQ125" i="47"/>
  <c r="BO125" i="47"/>
  <c r="BN125" i="47"/>
  <c r="BM125" i="47"/>
  <c r="BL125" i="47"/>
  <c r="BK125" i="47"/>
  <c r="BJ125" i="47"/>
  <c r="BH125" i="47"/>
  <c r="BG125" i="47"/>
  <c r="BF125" i="47"/>
  <c r="BE125" i="47"/>
  <c r="BD125" i="47"/>
  <c r="BC125" i="47"/>
  <c r="BB125" i="47"/>
  <c r="AY125" i="47"/>
  <c r="AX125" i="47"/>
  <c r="AW125" i="47"/>
  <c r="AV125" i="47"/>
  <c r="AT125" i="47"/>
  <c r="AS125" i="47"/>
  <c r="AR125" i="47"/>
  <c r="AQ125" i="47"/>
  <c r="AP125" i="47"/>
  <c r="AO125" i="47"/>
  <c r="AN125" i="47"/>
  <c r="AM125" i="47"/>
  <c r="AL125" i="47"/>
  <c r="AK125" i="47"/>
  <c r="AJ125" i="47"/>
  <c r="AI125" i="47"/>
  <c r="AH125" i="47"/>
  <c r="AG125" i="47"/>
  <c r="AF125" i="47"/>
  <c r="AE125" i="47"/>
  <c r="AD125" i="47"/>
  <c r="AB125" i="47"/>
  <c r="AA125" i="47"/>
  <c r="Z125" i="47"/>
  <c r="Y125" i="47"/>
  <c r="X125" i="47"/>
  <c r="W125" i="47"/>
  <c r="V125" i="47"/>
  <c r="U125" i="47"/>
  <c r="T125" i="47"/>
  <c r="S125" i="47"/>
  <c r="R125" i="47"/>
  <c r="Q125" i="47"/>
  <c r="P125" i="47"/>
  <c r="O125" i="47"/>
  <c r="N125" i="47"/>
  <c r="K125" i="47"/>
  <c r="J125" i="47"/>
  <c r="I125" i="47"/>
  <c r="H125" i="47"/>
  <c r="G125" i="47"/>
  <c r="F125" i="47"/>
  <c r="E125" i="47"/>
  <c r="D125" i="47"/>
  <c r="C125" i="47"/>
  <c r="B125" i="47"/>
  <c r="CP124" i="47"/>
  <c r="CO124" i="47"/>
  <c r="CN124" i="47"/>
  <c r="CM124" i="47"/>
  <c r="CL124" i="47"/>
  <c r="CI124" i="47"/>
  <c r="CH124" i="47"/>
  <c r="CG124" i="47"/>
  <c r="CF124" i="47"/>
  <c r="CE124" i="47"/>
  <c r="CD124" i="47"/>
  <c r="CC124" i="47"/>
  <c r="CB124" i="47"/>
  <c r="CA124" i="47"/>
  <c r="BZ124" i="47"/>
  <c r="BY124" i="47"/>
  <c r="BX124" i="47"/>
  <c r="BW124" i="47"/>
  <c r="BV124" i="47"/>
  <c r="BU124" i="47"/>
  <c r="BT124" i="47"/>
  <c r="BS124" i="47"/>
  <c r="BR124" i="47"/>
  <c r="BQ124" i="47"/>
  <c r="BO124" i="47"/>
  <c r="BN124" i="47"/>
  <c r="BM124" i="47"/>
  <c r="BL124" i="47"/>
  <c r="CQ124" i="47" s="1"/>
  <c r="BK124" i="47"/>
  <c r="BJ124" i="47"/>
  <c r="BH124" i="47"/>
  <c r="BG124" i="47"/>
  <c r="BF124" i="47"/>
  <c r="BE124" i="47"/>
  <c r="BD124" i="47"/>
  <c r="BC124" i="47"/>
  <c r="BB124" i="47"/>
  <c r="AY124" i="47"/>
  <c r="AX124" i="47"/>
  <c r="AW124" i="47"/>
  <c r="AV124" i="47"/>
  <c r="AT124" i="47"/>
  <c r="AS124" i="47"/>
  <c r="AR124" i="47"/>
  <c r="AQ124" i="47"/>
  <c r="AP124" i="47"/>
  <c r="AO124" i="47"/>
  <c r="AN124" i="47"/>
  <c r="AM124" i="47"/>
  <c r="AL124" i="47"/>
  <c r="AK124" i="47"/>
  <c r="AJ124" i="47"/>
  <c r="AI124" i="47"/>
  <c r="AH124" i="47"/>
  <c r="AG124" i="47"/>
  <c r="AF124" i="47"/>
  <c r="AE124" i="47"/>
  <c r="AD124" i="47"/>
  <c r="AB124" i="47"/>
  <c r="AA124" i="47"/>
  <c r="Z124" i="47"/>
  <c r="Y124" i="47"/>
  <c r="X124" i="47"/>
  <c r="W124" i="47"/>
  <c r="V124" i="47"/>
  <c r="U124" i="47"/>
  <c r="T124" i="47"/>
  <c r="S124" i="47"/>
  <c r="R124" i="47"/>
  <c r="Q124" i="47"/>
  <c r="P124" i="47"/>
  <c r="O124" i="47"/>
  <c r="N124" i="47"/>
  <c r="K124" i="47"/>
  <c r="J124" i="47"/>
  <c r="I124" i="47"/>
  <c r="H124" i="47"/>
  <c r="G124" i="47"/>
  <c r="F124" i="47"/>
  <c r="E124" i="47"/>
  <c r="D124" i="47"/>
  <c r="C124" i="47"/>
  <c r="B124" i="47"/>
  <c r="CI123" i="47"/>
  <c r="CH123" i="47"/>
  <c r="CG123" i="47"/>
  <c r="CF123" i="47"/>
  <c r="CE123" i="47"/>
  <c r="CD123" i="47"/>
  <c r="CC123" i="47"/>
  <c r="CB123" i="47"/>
  <c r="CA123" i="47"/>
  <c r="BZ123" i="47"/>
  <c r="BY123" i="47"/>
  <c r="BX123" i="47"/>
  <c r="BW123" i="47"/>
  <c r="BV123" i="47"/>
  <c r="BU123" i="47"/>
  <c r="BT123" i="47"/>
  <c r="BS123" i="47"/>
  <c r="BR123" i="47"/>
  <c r="BQ123" i="47"/>
  <c r="BO123" i="47"/>
  <c r="BN123" i="47"/>
  <c r="BM123" i="47"/>
  <c r="BL123" i="47"/>
  <c r="CQ123" i="47" s="1"/>
  <c r="BK123" i="47"/>
  <c r="BJ123" i="47"/>
  <c r="BH123" i="47"/>
  <c r="BG123" i="47"/>
  <c r="BF123" i="47"/>
  <c r="BE123" i="47"/>
  <c r="BD123" i="47"/>
  <c r="BC123" i="47"/>
  <c r="BB123" i="47"/>
  <c r="AY123" i="47"/>
  <c r="AX123" i="47"/>
  <c r="AW123" i="47"/>
  <c r="AV123" i="47"/>
  <c r="AT123" i="47"/>
  <c r="AS123" i="47"/>
  <c r="AR123" i="47"/>
  <c r="AQ123" i="47"/>
  <c r="AP123" i="47"/>
  <c r="AO123" i="47"/>
  <c r="AN123" i="47"/>
  <c r="AM123" i="47"/>
  <c r="AL123" i="47"/>
  <c r="AK123" i="47"/>
  <c r="AJ123" i="47"/>
  <c r="AI123" i="47"/>
  <c r="AH123" i="47"/>
  <c r="AG123" i="47"/>
  <c r="AF123" i="47"/>
  <c r="AE123" i="47"/>
  <c r="AD123" i="47"/>
  <c r="AB123" i="47"/>
  <c r="AA123" i="47"/>
  <c r="Z123" i="47"/>
  <c r="Y123" i="47"/>
  <c r="X123" i="47"/>
  <c r="W123" i="47"/>
  <c r="V123" i="47"/>
  <c r="U123" i="47"/>
  <c r="T123" i="47"/>
  <c r="S123" i="47"/>
  <c r="R123" i="47"/>
  <c r="Q123" i="47"/>
  <c r="P123" i="47"/>
  <c r="O123" i="47"/>
  <c r="N123" i="47"/>
  <c r="K123" i="47"/>
  <c r="J123" i="47"/>
  <c r="I123" i="47"/>
  <c r="H123" i="47"/>
  <c r="G123" i="47"/>
  <c r="F123" i="47"/>
  <c r="E123" i="47"/>
  <c r="D123" i="47"/>
  <c r="C123" i="47"/>
  <c r="B123" i="47"/>
  <c r="CP122" i="47"/>
  <c r="CO122" i="47"/>
  <c r="CN122" i="47"/>
  <c r="CM122" i="47"/>
  <c r="CL122" i="47"/>
  <c r="CI122" i="47"/>
  <c r="CH122" i="47"/>
  <c r="CG122" i="47"/>
  <c r="CF122" i="47"/>
  <c r="CE122" i="47"/>
  <c r="CD122" i="47"/>
  <c r="CC122" i="47"/>
  <c r="CB122" i="47"/>
  <c r="CA122" i="47"/>
  <c r="BZ122" i="47"/>
  <c r="BY122" i="47"/>
  <c r="BX122" i="47"/>
  <c r="BW122" i="47"/>
  <c r="BV122" i="47"/>
  <c r="BU122" i="47"/>
  <c r="BT122" i="47"/>
  <c r="BS122" i="47"/>
  <c r="BR122" i="47"/>
  <c r="BQ122" i="47"/>
  <c r="BO122" i="47"/>
  <c r="BN122" i="47"/>
  <c r="BM122" i="47"/>
  <c r="BL122" i="47"/>
  <c r="BK122" i="47"/>
  <c r="BJ122" i="47"/>
  <c r="BH122" i="47"/>
  <c r="BG122" i="47"/>
  <c r="BF122" i="47"/>
  <c r="BE122" i="47"/>
  <c r="BD122" i="47"/>
  <c r="BC122" i="47"/>
  <c r="BB122" i="47"/>
  <c r="AY122" i="47"/>
  <c r="AX122" i="47"/>
  <c r="AW122" i="47"/>
  <c r="AV122" i="47"/>
  <c r="AT122" i="47"/>
  <c r="AS122" i="47"/>
  <c r="AR122" i="47"/>
  <c r="AQ122" i="47"/>
  <c r="AP122" i="47"/>
  <c r="AO122" i="47"/>
  <c r="AN122" i="47"/>
  <c r="AM122" i="47"/>
  <c r="AL122" i="47"/>
  <c r="AK122" i="47"/>
  <c r="AJ122" i="47"/>
  <c r="AI122" i="47"/>
  <c r="AH122" i="47"/>
  <c r="AG122" i="47"/>
  <c r="AF122" i="47"/>
  <c r="AE122" i="47"/>
  <c r="AD122" i="47"/>
  <c r="AB122" i="47"/>
  <c r="AA122" i="47"/>
  <c r="Z122" i="47"/>
  <c r="Y122" i="47"/>
  <c r="X122" i="47"/>
  <c r="W122" i="47"/>
  <c r="V122" i="47"/>
  <c r="U122" i="47"/>
  <c r="T122" i="47"/>
  <c r="S122" i="47"/>
  <c r="R122" i="47"/>
  <c r="Q122" i="47"/>
  <c r="P122" i="47"/>
  <c r="O122" i="47"/>
  <c r="N122" i="47"/>
  <c r="K122" i="47"/>
  <c r="J122" i="47"/>
  <c r="I122" i="47"/>
  <c r="H122" i="47"/>
  <c r="G122" i="47"/>
  <c r="F122" i="47"/>
  <c r="E122" i="47"/>
  <c r="D122" i="47"/>
  <c r="C122" i="47"/>
  <c r="B122" i="47"/>
  <c r="CP121" i="47"/>
  <c r="CO121" i="47"/>
  <c r="CN121" i="47"/>
  <c r="CM121" i="47"/>
  <c r="CL121" i="47"/>
  <c r="CI121" i="47"/>
  <c r="CH121" i="47"/>
  <c r="CG121" i="47"/>
  <c r="CF121" i="47"/>
  <c r="CE121" i="47"/>
  <c r="CD121" i="47"/>
  <c r="CC121" i="47"/>
  <c r="CB121" i="47"/>
  <c r="CA121" i="47"/>
  <c r="BZ121" i="47"/>
  <c r="BY121" i="47"/>
  <c r="BX121" i="47"/>
  <c r="BW121" i="47"/>
  <c r="BV121" i="47"/>
  <c r="BU121" i="47"/>
  <c r="BT121" i="47"/>
  <c r="BS121" i="47"/>
  <c r="BR121" i="47"/>
  <c r="BQ121" i="47"/>
  <c r="BO121" i="47"/>
  <c r="BN121" i="47"/>
  <c r="BM121" i="47"/>
  <c r="BL121" i="47"/>
  <c r="CQ121" i="47" s="1"/>
  <c r="BK121" i="47"/>
  <c r="BJ121" i="47"/>
  <c r="BH121" i="47"/>
  <c r="BG121" i="47"/>
  <c r="BF121" i="47"/>
  <c r="BE121" i="47"/>
  <c r="BD121" i="47"/>
  <c r="BC121" i="47"/>
  <c r="BB121" i="47"/>
  <c r="AY121" i="47"/>
  <c r="AX121" i="47"/>
  <c r="AW121" i="47"/>
  <c r="AV121" i="47"/>
  <c r="AT121" i="47"/>
  <c r="AS121" i="47"/>
  <c r="AR121" i="47"/>
  <c r="AQ121" i="47"/>
  <c r="AP121" i="47"/>
  <c r="AO121" i="47"/>
  <c r="AN121" i="47"/>
  <c r="AM121" i="47"/>
  <c r="AL121" i="47"/>
  <c r="AK121" i="47"/>
  <c r="AJ121" i="47"/>
  <c r="AI121" i="47"/>
  <c r="AH121" i="47"/>
  <c r="AG121" i="47"/>
  <c r="AF121" i="47"/>
  <c r="AE121" i="47"/>
  <c r="AD121" i="47"/>
  <c r="AB121" i="47"/>
  <c r="AA121" i="47"/>
  <c r="Z121" i="47"/>
  <c r="Y121" i="47"/>
  <c r="X121" i="47"/>
  <c r="W121" i="47"/>
  <c r="V121" i="47"/>
  <c r="U121" i="47"/>
  <c r="T121" i="47"/>
  <c r="S121" i="47"/>
  <c r="R121" i="47"/>
  <c r="Q121" i="47"/>
  <c r="P121" i="47"/>
  <c r="O121" i="47"/>
  <c r="N121" i="47"/>
  <c r="K121" i="47"/>
  <c r="J121" i="47"/>
  <c r="I121" i="47"/>
  <c r="H121" i="47"/>
  <c r="G121" i="47"/>
  <c r="F121" i="47"/>
  <c r="E121" i="47"/>
  <c r="D121" i="47"/>
  <c r="C121" i="47"/>
  <c r="B121" i="47"/>
  <c r="CP120" i="47"/>
  <c r="CO120" i="47"/>
  <c r="CN120" i="47"/>
  <c r="CM120" i="47"/>
  <c r="CL120" i="47"/>
  <c r="CI120" i="47"/>
  <c r="CH120" i="47"/>
  <c r="CG120" i="47"/>
  <c r="CF120" i="47"/>
  <c r="CE120" i="47"/>
  <c r="CD120" i="47"/>
  <c r="CC120" i="47"/>
  <c r="CB120" i="47"/>
  <c r="CA120" i="47"/>
  <c r="BZ120" i="47"/>
  <c r="BY120" i="47"/>
  <c r="BX120" i="47"/>
  <c r="BW120" i="47"/>
  <c r="BV120" i="47"/>
  <c r="BU120" i="47"/>
  <c r="BT120" i="47"/>
  <c r="BS120" i="47"/>
  <c r="BR120" i="47"/>
  <c r="BQ120" i="47"/>
  <c r="BO120" i="47"/>
  <c r="BN120" i="47"/>
  <c r="BM120" i="47"/>
  <c r="BL120" i="47"/>
  <c r="BK120" i="47"/>
  <c r="BJ120" i="47"/>
  <c r="BH120" i="47"/>
  <c r="BG120" i="47"/>
  <c r="BF120" i="47"/>
  <c r="BE120" i="47"/>
  <c r="BD120" i="47"/>
  <c r="BC120" i="47"/>
  <c r="BB120" i="47"/>
  <c r="AY120" i="47"/>
  <c r="AX120" i="47"/>
  <c r="AW120" i="47"/>
  <c r="AV120" i="47"/>
  <c r="AT120" i="47"/>
  <c r="AS120" i="47"/>
  <c r="AR120" i="47"/>
  <c r="AQ120" i="47"/>
  <c r="AP120" i="47"/>
  <c r="AO120" i="47"/>
  <c r="AN120" i="47"/>
  <c r="AM120" i="47"/>
  <c r="AL120" i="47"/>
  <c r="AK120" i="47"/>
  <c r="AJ120" i="47"/>
  <c r="AI120" i="47"/>
  <c r="AH120" i="47"/>
  <c r="AG120" i="47"/>
  <c r="AF120" i="47"/>
  <c r="AE120" i="47"/>
  <c r="AD120" i="47"/>
  <c r="AB120" i="47"/>
  <c r="AA120" i="47"/>
  <c r="Z120" i="47"/>
  <c r="Y120" i="47"/>
  <c r="X120" i="47"/>
  <c r="W120" i="47"/>
  <c r="V120" i="47"/>
  <c r="U120" i="47"/>
  <c r="T120" i="47"/>
  <c r="S120" i="47"/>
  <c r="R120" i="47"/>
  <c r="Q120" i="47"/>
  <c r="P120" i="47"/>
  <c r="O120" i="47"/>
  <c r="N120" i="47"/>
  <c r="K120" i="47"/>
  <c r="J120" i="47"/>
  <c r="I120" i="47"/>
  <c r="H120" i="47"/>
  <c r="G120" i="47"/>
  <c r="F120" i="47"/>
  <c r="E120" i="47"/>
  <c r="D120" i="47"/>
  <c r="C120" i="47"/>
  <c r="B120" i="47"/>
  <c r="CP119" i="47"/>
  <c r="CO119" i="47"/>
  <c r="CN119" i="47"/>
  <c r="CM119" i="47"/>
  <c r="CL119" i="47"/>
  <c r="CI119" i="47"/>
  <c r="CH119" i="47"/>
  <c r="CG119" i="47"/>
  <c r="CF119" i="47"/>
  <c r="CE119" i="47"/>
  <c r="CD119" i="47"/>
  <c r="CC119" i="47"/>
  <c r="CB119" i="47"/>
  <c r="CA119" i="47"/>
  <c r="BZ119" i="47"/>
  <c r="BY119" i="47"/>
  <c r="BX119" i="47"/>
  <c r="BW119" i="47"/>
  <c r="BV119" i="47"/>
  <c r="BU119" i="47"/>
  <c r="BT119" i="47"/>
  <c r="BS119" i="47"/>
  <c r="BR119" i="47"/>
  <c r="BQ119" i="47"/>
  <c r="BO119" i="47"/>
  <c r="BN119" i="47"/>
  <c r="BM119" i="47"/>
  <c r="BL119" i="47"/>
  <c r="CQ119" i="47" s="1"/>
  <c r="BK119" i="47"/>
  <c r="BJ119" i="47"/>
  <c r="BH119" i="47"/>
  <c r="BG119" i="47"/>
  <c r="BF119" i="47"/>
  <c r="BE119" i="47"/>
  <c r="BD119" i="47"/>
  <c r="BC119" i="47"/>
  <c r="BB119" i="47"/>
  <c r="AY119" i="47"/>
  <c r="AX119" i="47"/>
  <c r="AW119" i="47"/>
  <c r="AV119" i="47"/>
  <c r="AT119" i="47"/>
  <c r="AS119" i="47"/>
  <c r="AR119" i="47"/>
  <c r="AQ119" i="47"/>
  <c r="AP119" i="47"/>
  <c r="AO119" i="47"/>
  <c r="AN119" i="47"/>
  <c r="AM119" i="47"/>
  <c r="AL119" i="47"/>
  <c r="AK119" i="47"/>
  <c r="AJ119" i="47"/>
  <c r="AI119" i="47"/>
  <c r="AH119" i="47"/>
  <c r="AG119" i="47"/>
  <c r="AF119" i="47"/>
  <c r="AE119" i="47"/>
  <c r="AD119" i="47"/>
  <c r="AB119" i="47"/>
  <c r="AA119" i="47"/>
  <c r="Z119" i="47"/>
  <c r="Y119" i="47"/>
  <c r="X119" i="47"/>
  <c r="W119" i="47"/>
  <c r="V119" i="47"/>
  <c r="U119" i="47"/>
  <c r="T119" i="47"/>
  <c r="S119" i="47"/>
  <c r="R119" i="47"/>
  <c r="Q119" i="47"/>
  <c r="P119" i="47"/>
  <c r="O119" i="47"/>
  <c r="N119" i="47"/>
  <c r="K119" i="47"/>
  <c r="J119" i="47"/>
  <c r="I119" i="47"/>
  <c r="H119" i="47"/>
  <c r="G119" i="47"/>
  <c r="F119" i="47"/>
  <c r="E119" i="47"/>
  <c r="D119" i="47"/>
  <c r="C119" i="47"/>
  <c r="B119" i="47"/>
  <c r="CP118" i="47"/>
  <c r="CO118" i="47"/>
  <c r="CN118" i="47"/>
  <c r="CM118" i="47"/>
  <c r="CL118" i="47"/>
  <c r="CI118" i="47"/>
  <c r="CH118" i="47"/>
  <c r="CG118" i="47"/>
  <c r="CF118" i="47"/>
  <c r="CE118" i="47"/>
  <c r="CD118" i="47"/>
  <c r="CC118" i="47"/>
  <c r="CB118" i="47"/>
  <c r="CA118" i="47"/>
  <c r="BZ118" i="47"/>
  <c r="BY118" i="47"/>
  <c r="BX118" i="47"/>
  <c r="BW118" i="47"/>
  <c r="BV118" i="47"/>
  <c r="BU118" i="47"/>
  <c r="BT118" i="47"/>
  <c r="BS118" i="47"/>
  <c r="BR118" i="47"/>
  <c r="BQ118" i="47"/>
  <c r="BO118" i="47"/>
  <c r="BN118" i="47"/>
  <c r="BM118" i="47"/>
  <c r="CX118" i="47" s="1"/>
  <c r="BL118" i="47"/>
  <c r="BK118" i="47"/>
  <c r="BJ118" i="47"/>
  <c r="BH118" i="47"/>
  <c r="BG118" i="47"/>
  <c r="BF118" i="47"/>
  <c r="BE118" i="47"/>
  <c r="BD118" i="47"/>
  <c r="BC118" i="47"/>
  <c r="BB118" i="47"/>
  <c r="AY118" i="47"/>
  <c r="AX118" i="47"/>
  <c r="AW118" i="47"/>
  <c r="AV118" i="47"/>
  <c r="AT118" i="47"/>
  <c r="AS118" i="47"/>
  <c r="AR118" i="47"/>
  <c r="AQ118" i="47"/>
  <c r="AP118" i="47"/>
  <c r="AO118" i="47"/>
  <c r="AN118" i="47"/>
  <c r="AM118" i="47"/>
  <c r="AL118" i="47"/>
  <c r="AK118" i="47"/>
  <c r="AJ118" i="47"/>
  <c r="AI118" i="47"/>
  <c r="AH118" i="47"/>
  <c r="AG118" i="47"/>
  <c r="AF118" i="47"/>
  <c r="AE118" i="47"/>
  <c r="AD118" i="47"/>
  <c r="AB118" i="47"/>
  <c r="AA118" i="47"/>
  <c r="Z118" i="47"/>
  <c r="Y118" i="47"/>
  <c r="X118" i="47"/>
  <c r="W118" i="47"/>
  <c r="V118" i="47"/>
  <c r="U118" i="47"/>
  <c r="T118" i="47"/>
  <c r="S118" i="47"/>
  <c r="R118" i="47"/>
  <c r="Q118" i="47"/>
  <c r="P118" i="47"/>
  <c r="O118" i="47"/>
  <c r="N118" i="47"/>
  <c r="K118" i="47"/>
  <c r="J118" i="47"/>
  <c r="I118" i="47"/>
  <c r="H118" i="47"/>
  <c r="G118" i="47"/>
  <c r="F118" i="47"/>
  <c r="E118" i="47"/>
  <c r="D118" i="47"/>
  <c r="C118" i="47"/>
  <c r="B118" i="47"/>
  <c r="CP117" i="47"/>
  <c r="CO117" i="47"/>
  <c r="CN117" i="47"/>
  <c r="CM117" i="47"/>
  <c r="CL117" i="47"/>
  <c r="CI117" i="47"/>
  <c r="CH117" i="47"/>
  <c r="CG117" i="47"/>
  <c r="CF117" i="47"/>
  <c r="CE117" i="47"/>
  <c r="CD117" i="47"/>
  <c r="CC117" i="47"/>
  <c r="CB117" i="47"/>
  <c r="CA117" i="47"/>
  <c r="BZ117" i="47"/>
  <c r="BY117" i="47"/>
  <c r="BX117" i="47"/>
  <c r="BW117" i="47"/>
  <c r="BV117" i="47"/>
  <c r="BU117" i="47"/>
  <c r="BT117" i="47"/>
  <c r="BS117" i="47"/>
  <c r="BR117" i="47"/>
  <c r="BQ117" i="47"/>
  <c r="BO117" i="47"/>
  <c r="BN117" i="47"/>
  <c r="BM117" i="47"/>
  <c r="BL117" i="47"/>
  <c r="CQ117" i="47" s="1"/>
  <c r="BK117" i="47"/>
  <c r="BJ117" i="47"/>
  <c r="BH117" i="47"/>
  <c r="BG117" i="47"/>
  <c r="BF117" i="47"/>
  <c r="BE117" i="47"/>
  <c r="BD117" i="47"/>
  <c r="BC117" i="47"/>
  <c r="BB117" i="47"/>
  <c r="AY117" i="47"/>
  <c r="AX117" i="47"/>
  <c r="AW117" i="47"/>
  <c r="AV117" i="47"/>
  <c r="AT117" i="47"/>
  <c r="AS117" i="47"/>
  <c r="AR117" i="47"/>
  <c r="AQ117" i="47"/>
  <c r="AP117" i="47"/>
  <c r="AO117" i="47"/>
  <c r="AN117" i="47"/>
  <c r="AM117" i="47"/>
  <c r="AL117" i="47"/>
  <c r="AK117" i="47"/>
  <c r="AJ117" i="47"/>
  <c r="AI117" i="47"/>
  <c r="AH117" i="47"/>
  <c r="AG117" i="47"/>
  <c r="AF117" i="47"/>
  <c r="AE117" i="47"/>
  <c r="AD117" i="47"/>
  <c r="AB117" i="47"/>
  <c r="AA117" i="47"/>
  <c r="Z117" i="47"/>
  <c r="Y117" i="47"/>
  <c r="X117" i="47"/>
  <c r="W117" i="47"/>
  <c r="V117" i="47"/>
  <c r="U117" i="47"/>
  <c r="T117" i="47"/>
  <c r="S117" i="47"/>
  <c r="R117" i="47"/>
  <c r="Q117" i="47"/>
  <c r="P117" i="47"/>
  <c r="O117" i="47"/>
  <c r="N117" i="47"/>
  <c r="K117" i="47"/>
  <c r="J117" i="47"/>
  <c r="I117" i="47"/>
  <c r="H117" i="47"/>
  <c r="G117" i="47"/>
  <c r="F117" i="47"/>
  <c r="E117" i="47"/>
  <c r="D117" i="47"/>
  <c r="C117" i="47"/>
  <c r="B117" i="47"/>
  <c r="CP116" i="47"/>
  <c r="CO116" i="47"/>
  <c r="CN116" i="47"/>
  <c r="CM116" i="47"/>
  <c r="CL116" i="47"/>
  <c r="CI116" i="47"/>
  <c r="CH116" i="47"/>
  <c r="CG116" i="47"/>
  <c r="CF116" i="47"/>
  <c r="CE116" i="47"/>
  <c r="CD116" i="47"/>
  <c r="CC116" i="47"/>
  <c r="CB116" i="47"/>
  <c r="CA116" i="47"/>
  <c r="BZ116" i="47"/>
  <c r="BY116" i="47"/>
  <c r="BX116" i="47"/>
  <c r="BW116" i="47"/>
  <c r="BV116" i="47"/>
  <c r="BU116" i="47"/>
  <c r="BT116" i="47"/>
  <c r="BS116" i="47"/>
  <c r="BR116" i="47"/>
  <c r="BQ116" i="47"/>
  <c r="BO116" i="47"/>
  <c r="BN116" i="47"/>
  <c r="BM116" i="47"/>
  <c r="BL116" i="47"/>
  <c r="BK116" i="47"/>
  <c r="BJ116" i="47"/>
  <c r="BH116" i="47"/>
  <c r="BG116" i="47"/>
  <c r="BF116" i="47"/>
  <c r="BE116" i="47"/>
  <c r="BD116" i="47"/>
  <c r="BC116" i="47"/>
  <c r="BB116" i="47"/>
  <c r="AY116" i="47"/>
  <c r="AX116" i="47"/>
  <c r="AW116" i="47"/>
  <c r="AV116" i="47"/>
  <c r="AT116" i="47"/>
  <c r="AS116" i="47"/>
  <c r="AR116" i="47"/>
  <c r="AQ116" i="47"/>
  <c r="AP116" i="47"/>
  <c r="AO116" i="47"/>
  <c r="AN116" i="47"/>
  <c r="AM116" i="47"/>
  <c r="AL116" i="47"/>
  <c r="AK116" i="47"/>
  <c r="AJ116" i="47"/>
  <c r="AI116" i="47"/>
  <c r="AH116" i="47"/>
  <c r="AG116" i="47"/>
  <c r="AF116" i="47"/>
  <c r="AE116" i="47"/>
  <c r="AD116" i="47"/>
  <c r="AB116" i="47"/>
  <c r="AA116" i="47"/>
  <c r="Z116" i="47"/>
  <c r="Y116" i="47"/>
  <c r="X116" i="47"/>
  <c r="W116" i="47"/>
  <c r="V116" i="47"/>
  <c r="U116" i="47"/>
  <c r="T116" i="47"/>
  <c r="S116" i="47"/>
  <c r="R116" i="47"/>
  <c r="Q116" i="47"/>
  <c r="P116" i="47"/>
  <c r="O116" i="47"/>
  <c r="N116" i="47"/>
  <c r="K116" i="47"/>
  <c r="J116" i="47"/>
  <c r="I116" i="47"/>
  <c r="H116" i="47"/>
  <c r="G116" i="47"/>
  <c r="F116" i="47"/>
  <c r="E116" i="47"/>
  <c r="D116" i="47"/>
  <c r="C116" i="47"/>
  <c r="B116" i="47"/>
  <c r="CP115" i="47"/>
  <c r="CO115" i="47"/>
  <c r="CN115" i="47"/>
  <c r="CM115" i="47"/>
  <c r="CL115" i="47"/>
  <c r="CI115" i="47"/>
  <c r="CH115" i="47"/>
  <c r="CG115" i="47"/>
  <c r="CF115" i="47"/>
  <c r="CE115" i="47"/>
  <c r="CD115" i="47"/>
  <c r="CC115" i="47"/>
  <c r="CB115" i="47"/>
  <c r="CA115" i="47"/>
  <c r="BZ115" i="47"/>
  <c r="BY115" i="47"/>
  <c r="BX115" i="47"/>
  <c r="BW115" i="47"/>
  <c r="BV115" i="47"/>
  <c r="BU115" i="47"/>
  <c r="BT115" i="47"/>
  <c r="BS115" i="47"/>
  <c r="BR115" i="47"/>
  <c r="BQ115" i="47"/>
  <c r="BO115" i="47"/>
  <c r="BN115" i="47"/>
  <c r="BM115" i="47"/>
  <c r="BL115" i="47"/>
  <c r="CQ115" i="47" s="1"/>
  <c r="BK115" i="47"/>
  <c r="BJ115" i="47"/>
  <c r="BH115" i="47"/>
  <c r="BG115" i="47"/>
  <c r="BF115" i="47"/>
  <c r="BE115" i="47"/>
  <c r="BD115" i="47"/>
  <c r="BC115" i="47"/>
  <c r="BB115" i="47"/>
  <c r="AY115" i="47"/>
  <c r="AX115" i="47"/>
  <c r="AW115" i="47"/>
  <c r="AV115" i="47"/>
  <c r="AT115" i="47"/>
  <c r="AS115" i="47"/>
  <c r="AR115" i="47"/>
  <c r="AQ115" i="47"/>
  <c r="AP115" i="47"/>
  <c r="AO115" i="47"/>
  <c r="AN115" i="47"/>
  <c r="AM115" i="47"/>
  <c r="AL115" i="47"/>
  <c r="AK115" i="47"/>
  <c r="AJ115" i="47"/>
  <c r="AI115" i="47"/>
  <c r="AH115" i="47"/>
  <c r="AG115" i="47"/>
  <c r="AF115" i="47"/>
  <c r="AE115" i="47"/>
  <c r="AD115" i="47"/>
  <c r="AB115" i="47"/>
  <c r="AA115" i="47"/>
  <c r="Z115" i="47"/>
  <c r="Y115" i="47"/>
  <c r="X115" i="47"/>
  <c r="W115" i="47"/>
  <c r="V115" i="47"/>
  <c r="U115" i="47"/>
  <c r="T115" i="47"/>
  <c r="S115" i="47"/>
  <c r="R115" i="47"/>
  <c r="Q115" i="47"/>
  <c r="P115" i="47"/>
  <c r="O115" i="47"/>
  <c r="N115" i="47"/>
  <c r="K115" i="47"/>
  <c r="J115" i="47"/>
  <c r="I115" i="47"/>
  <c r="H115" i="47"/>
  <c r="G115" i="47"/>
  <c r="F115" i="47"/>
  <c r="E115" i="47"/>
  <c r="D115" i="47"/>
  <c r="C115" i="47"/>
  <c r="B115" i="47"/>
  <c r="CP114" i="47"/>
  <c r="CO114" i="47"/>
  <c r="CN114" i="47"/>
  <c r="CM114" i="47"/>
  <c r="CL114" i="47"/>
  <c r="CI114" i="47"/>
  <c r="CH114" i="47"/>
  <c r="CG114" i="47"/>
  <c r="CF114" i="47"/>
  <c r="CE114" i="47"/>
  <c r="CD114" i="47"/>
  <c r="CC114" i="47"/>
  <c r="CB114" i="47"/>
  <c r="CA114" i="47"/>
  <c r="BZ114" i="47"/>
  <c r="BY114" i="47"/>
  <c r="BX114" i="47"/>
  <c r="BW114" i="47"/>
  <c r="BV114" i="47"/>
  <c r="BU114" i="47"/>
  <c r="BT114" i="47"/>
  <c r="BS114" i="47"/>
  <c r="BR114" i="47"/>
  <c r="BQ114" i="47"/>
  <c r="BO114" i="47"/>
  <c r="BN114" i="47"/>
  <c r="BM114" i="47"/>
  <c r="BL114" i="47"/>
  <c r="BK114" i="47"/>
  <c r="BJ114" i="47"/>
  <c r="BH114" i="47"/>
  <c r="BG114" i="47"/>
  <c r="BF114" i="47"/>
  <c r="BE114" i="47"/>
  <c r="BD114" i="47"/>
  <c r="BC114" i="47"/>
  <c r="BB114" i="47"/>
  <c r="AY114" i="47"/>
  <c r="AX114" i="47"/>
  <c r="AW114" i="47"/>
  <c r="AV114" i="47"/>
  <c r="AT114" i="47"/>
  <c r="AS114" i="47"/>
  <c r="AR114" i="47"/>
  <c r="AQ114" i="47"/>
  <c r="AP114" i="47"/>
  <c r="AO114" i="47"/>
  <c r="AN114" i="47"/>
  <c r="AM114" i="47"/>
  <c r="AL114" i="47"/>
  <c r="AK114" i="47"/>
  <c r="AJ114" i="47"/>
  <c r="AI114" i="47"/>
  <c r="AH114" i="47"/>
  <c r="AG114" i="47"/>
  <c r="AF114" i="47"/>
  <c r="AE114" i="47"/>
  <c r="AD114" i="47"/>
  <c r="AB114" i="47"/>
  <c r="AA114" i="47"/>
  <c r="Z114" i="47"/>
  <c r="Y114" i="47"/>
  <c r="X114" i="47"/>
  <c r="W114" i="47"/>
  <c r="V114" i="47"/>
  <c r="U114" i="47"/>
  <c r="T114" i="47"/>
  <c r="S114" i="47"/>
  <c r="R114" i="47"/>
  <c r="Q114" i="47"/>
  <c r="P114" i="47"/>
  <c r="O114" i="47"/>
  <c r="N114" i="47"/>
  <c r="K114" i="47"/>
  <c r="J114" i="47"/>
  <c r="I114" i="47"/>
  <c r="H114" i="47"/>
  <c r="G114" i="47"/>
  <c r="F114" i="47"/>
  <c r="E114" i="47"/>
  <c r="D114" i="47"/>
  <c r="C114" i="47"/>
  <c r="B114" i="47"/>
  <c r="CP113" i="47"/>
  <c r="CO113" i="47"/>
  <c r="CN113" i="47"/>
  <c r="CM113" i="47"/>
  <c r="CL113" i="47"/>
  <c r="CI113" i="47"/>
  <c r="CH113" i="47"/>
  <c r="CG113" i="47"/>
  <c r="CF113" i="47"/>
  <c r="CE113" i="47"/>
  <c r="CD113" i="47"/>
  <c r="CC113" i="47"/>
  <c r="CB113" i="47"/>
  <c r="CA113" i="47"/>
  <c r="BZ113" i="47"/>
  <c r="BY113" i="47"/>
  <c r="BX113" i="47"/>
  <c r="BW113" i="47"/>
  <c r="BV113" i="47"/>
  <c r="BU113" i="47"/>
  <c r="BT113" i="47"/>
  <c r="BS113" i="47"/>
  <c r="BR113" i="47"/>
  <c r="BQ113" i="47"/>
  <c r="BO113" i="47"/>
  <c r="BN113" i="47"/>
  <c r="BM113" i="47"/>
  <c r="BL113" i="47"/>
  <c r="CQ113" i="47" s="1"/>
  <c r="BK113" i="47"/>
  <c r="BJ113" i="47"/>
  <c r="BH113" i="47"/>
  <c r="BG113" i="47"/>
  <c r="BF113" i="47"/>
  <c r="BE113" i="47"/>
  <c r="BD113" i="47"/>
  <c r="BC113" i="47"/>
  <c r="BB113" i="47"/>
  <c r="AY113" i="47"/>
  <c r="AX113" i="47"/>
  <c r="AW113" i="47"/>
  <c r="AV113" i="47"/>
  <c r="AT113" i="47"/>
  <c r="AS113" i="47"/>
  <c r="AR113" i="47"/>
  <c r="AQ113" i="47"/>
  <c r="AP113" i="47"/>
  <c r="AO113" i="47"/>
  <c r="AN113" i="47"/>
  <c r="AM113" i="47"/>
  <c r="AL113" i="47"/>
  <c r="AK113" i="47"/>
  <c r="AJ113" i="47"/>
  <c r="AI113" i="47"/>
  <c r="AH113" i="47"/>
  <c r="AG113" i="47"/>
  <c r="AF113" i="47"/>
  <c r="AE113" i="47"/>
  <c r="AD113" i="47"/>
  <c r="AB113" i="47"/>
  <c r="AA113" i="47"/>
  <c r="Z113" i="47"/>
  <c r="Y113" i="47"/>
  <c r="X113" i="47"/>
  <c r="W113" i="47"/>
  <c r="V113" i="47"/>
  <c r="U113" i="47"/>
  <c r="T113" i="47"/>
  <c r="S113" i="47"/>
  <c r="R113" i="47"/>
  <c r="Q113" i="47"/>
  <c r="P113" i="47"/>
  <c r="O113" i="47"/>
  <c r="N113" i="47"/>
  <c r="K113" i="47"/>
  <c r="J113" i="47"/>
  <c r="I113" i="47"/>
  <c r="H113" i="47"/>
  <c r="G113" i="47"/>
  <c r="F113" i="47"/>
  <c r="E113" i="47"/>
  <c r="D113" i="47"/>
  <c r="C113" i="47"/>
  <c r="B113" i="47"/>
  <c r="CP112" i="47"/>
  <c r="CO112" i="47"/>
  <c r="CN112" i="47"/>
  <c r="CM112" i="47"/>
  <c r="CL112" i="47"/>
  <c r="CI112" i="47"/>
  <c r="CH112" i="47"/>
  <c r="CG112" i="47"/>
  <c r="CF112" i="47"/>
  <c r="CE112" i="47"/>
  <c r="CD112" i="47"/>
  <c r="CC112" i="47"/>
  <c r="CB112" i="47"/>
  <c r="CA112" i="47"/>
  <c r="BZ112" i="47"/>
  <c r="BY112" i="47"/>
  <c r="BX112" i="47"/>
  <c r="BW112" i="47"/>
  <c r="BV112" i="47"/>
  <c r="BU112" i="47"/>
  <c r="BT112" i="47"/>
  <c r="BS112" i="47"/>
  <c r="BR112" i="47"/>
  <c r="BQ112" i="47"/>
  <c r="BO112" i="47"/>
  <c r="BN112" i="47"/>
  <c r="BM112" i="47"/>
  <c r="BL112" i="47"/>
  <c r="BK112" i="47"/>
  <c r="BJ112" i="47"/>
  <c r="BH112" i="47"/>
  <c r="BG112" i="47"/>
  <c r="BF112" i="47"/>
  <c r="BE112" i="47"/>
  <c r="BD112" i="47"/>
  <c r="BC112" i="47"/>
  <c r="BB112" i="47"/>
  <c r="AY112" i="47"/>
  <c r="AX112" i="47"/>
  <c r="AW112" i="47"/>
  <c r="AV112" i="47"/>
  <c r="AT112" i="47"/>
  <c r="AS112" i="47"/>
  <c r="AR112" i="47"/>
  <c r="AQ112" i="47"/>
  <c r="AP112" i="47"/>
  <c r="AO112" i="47"/>
  <c r="AN112" i="47"/>
  <c r="AM112" i="47"/>
  <c r="AL112" i="47"/>
  <c r="AK112" i="47"/>
  <c r="AJ112" i="47"/>
  <c r="AI112" i="47"/>
  <c r="AH112" i="47"/>
  <c r="AG112" i="47"/>
  <c r="AF112" i="47"/>
  <c r="AE112" i="47"/>
  <c r="AD112" i="47"/>
  <c r="AB112" i="47"/>
  <c r="AA112" i="47"/>
  <c r="Z112" i="47"/>
  <c r="Y112" i="47"/>
  <c r="X112" i="47"/>
  <c r="W112" i="47"/>
  <c r="V112" i="47"/>
  <c r="U112" i="47"/>
  <c r="T112" i="47"/>
  <c r="S112" i="47"/>
  <c r="R112" i="47"/>
  <c r="Q112" i="47"/>
  <c r="P112" i="47"/>
  <c r="O112" i="47"/>
  <c r="N112" i="47"/>
  <c r="K112" i="47"/>
  <c r="J112" i="47"/>
  <c r="I112" i="47"/>
  <c r="H112" i="47"/>
  <c r="G112" i="47"/>
  <c r="F112" i="47"/>
  <c r="E112" i="47"/>
  <c r="D112" i="47"/>
  <c r="C112" i="47"/>
  <c r="B112" i="47"/>
  <c r="CK111" i="47"/>
  <c r="CJ111" i="47"/>
  <c r="CI111" i="47"/>
  <c r="CH111" i="47"/>
  <c r="CG111" i="47"/>
  <c r="CF111" i="47"/>
  <c r="CE111" i="47"/>
  <c r="CB111" i="47"/>
  <c r="CA111" i="47"/>
  <c r="BY111" i="47"/>
  <c r="BX111" i="47"/>
  <c r="BW111" i="47"/>
  <c r="BV111" i="47"/>
  <c r="BU111" i="47"/>
  <c r="BS111" i="47"/>
  <c r="BR111" i="47"/>
  <c r="BQ111" i="47"/>
  <c r="BM111" i="47"/>
  <c r="BL111" i="47"/>
  <c r="BK111" i="47"/>
  <c r="BJ111" i="47"/>
  <c r="BI111" i="47"/>
  <c r="BF111" i="47"/>
  <c r="BE111" i="47"/>
  <c r="BD111" i="47"/>
  <c r="BA111" i="47"/>
  <c r="AX111" i="47"/>
  <c r="AW111" i="47"/>
  <c r="AV111" i="47"/>
  <c r="AU111" i="47"/>
  <c r="AH111" i="47"/>
  <c r="AG111" i="47"/>
  <c r="AE111" i="47"/>
  <c r="AC111" i="47"/>
  <c r="AB111" i="47"/>
  <c r="AA111" i="47"/>
  <c r="U111" i="47"/>
  <c r="R111" i="47"/>
  <c r="Q111" i="47"/>
  <c r="P111" i="47"/>
  <c r="O111" i="47"/>
  <c r="N111" i="47"/>
  <c r="M111" i="47"/>
  <c r="L111" i="47"/>
  <c r="K111" i="47"/>
  <c r="J111" i="47"/>
  <c r="I111" i="47"/>
  <c r="H111" i="47"/>
  <c r="G111" i="47"/>
  <c r="F111" i="47"/>
  <c r="E111" i="47"/>
  <c r="C111" i="47"/>
  <c r="B111" i="47"/>
  <c r="CK110" i="47"/>
  <c r="CJ110" i="47"/>
  <c r="CI110" i="47"/>
  <c r="CH110" i="47"/>
  <c r="CG110" i="47"/>
  <c r="CF110" i="47"/>
  <c r="CE110" i="47"/>
  <c r="CB110" i="47"/>
  <c r="CA110" i="47"/>
  <c r="BY110" i="47"/>
  <c r="BX110" i="47"/>
  <c r="BW110" i="47"/>
  <c r="BV110" i="47"/>
  <c r="BU110" i="47"/>
  <c r="BS110" i="47"/>
  <c r="BR110" i="47"/>
  <c r="BQ110" i="47"/>
  <c r="BM110" i="47"/>
  <c r="BL110" i="47"/>
  <c r="BK110" i="47"/>
  <c r="BJ110" i="47"/>
  <c r="BI110" i="47"/>
  <c r="BF110" i="47"/>
  <c r="BE110" i="47"/>
  <c r="BD110" i="47"/>
  <c r="BA110" i="47"/>
  <c r="AX110" i="47"/>
  <c r="AW110" i="47"/>
  <c r="AV110" i="47"/>
  <c r="AU110" i="47"/>
  <c r="AH110" i="47"/>
  <c r="AG110" i="47"/>
  <c r="AE110" i="47"/>
  <c r="AC110" i="47"/>
  <c r="AB110" i="47"/>
  <c r="AA110" i="47"/>
  <c r="U110" i="47"/>
  <c r="R110" i="47"/>
  <c r="Q110" i="47"/>
  <c r="P110" i="47"/>
  <c r="O110" i="47"/>
  <c r="N110" i="47"/>
  <c r="M110" i="47"/>
  <c r="L110" i="47"/>
  <c r="K110" i="47"/>
  <c r="J110" i="47"/>
  <c r="I110" i="47"/>
  <c r="H110" i="47"/>
  <c r="G110" i="47"/>
  <c r="F110" i="47"/>
  <c r="E110" i="47"/>
  <c r="C110" i="47"/>
  <c r="B110" i="47"/>
  <c r="CK109" i="47"/>
  <c r="CJ109" i="47"/>
  <c r="CI109" i="47"/>
  <c r="CH109" i="47"/>
  <c r="CG109" i="47"/>
  <c r="CF109" i="47"/>
  <c r="CE109" i="47"/>
  <c r="CB109" i="47"/>
  <c r="CA109" i="47"/>
  <c r="BY109" i="47"/>
  <c r="BX109" i="47"/>
  <c r="BW109" i="47"/>
  <c r="BV109" i="47"/>
  <c r="BU109" i="47"/>
  <c r="BS109" i="47"/>
  <c r="BR109" i="47"/>
  <c r="BQ109" i="47"/>
  <c r="BM109" i="47"/>
  <c r="BL109" i="47"/>
  <c r="BK109" i="47"/>
  <c r="BJ109" i="47"/>
  <c r="BI109" i="47"/>
  <c r="BF109" i="47"/>
  <c r="BE109" i="47"/>
  <c r="BD109" i="47"/>
  <c r="BA109" i="47"/>
  <c r="AX109" i="47"/>
  <c r="AW109" i="47"/>
  <c r="AV109" i="47"/>
  <c r="AU109" i="47"/>
  <c r="AH109" i="47"/>
  <c r="AG109" i="47"/>
  <c r="AE109" i="47"/>
  <c r="AC109" i="47"/>
  <c r="AB109" i="47"/>
  <c r="AA109" i="47"/>
  <c r="U109" i="47"/>
  <c r="R109" i="47"/>
  <c r="Q109" i="47"/>
  <c r="P109" i="47"/>
  <c r="O109" i="47"/>
  <c r="N109" i="47"/>
  <c r="M109" i="47"/>
  <c r="L109" i="47"/>
  <c r="K109" i="47"/>
  <c r="J109" i="47"/>
  <c r="I109" i="47"/>
  <c r="H109" i="47"/>
  <c r="G109" i="47"/>
  <c r="F109" i="47"/>
  <c r="E109" i="47"/>
  <c r="C109" i="47"/>
  <c r="B109" i="47"/>
  <c r="CK108" i="47"/>
  <c r="CJ108" i="47"/>
  <c r="CI108" i="47"/>
  <c r="CH108" i="47"/>
  <c r="CG108" i="47"/>
  <c r="CF108" i="47"/>
  <c r="CE108" i="47"/>
  <c r="CB108" i="47"/>
  <c r="CA108" i="47"/>
  <c r="BY108" i="47"/>
  <c r="BX108" i="47"/>
  <c r="BW108" i="47"/>
  <c r="BV108" i="47"/>
  <c r="BU108" i="47"/>
  <c r="BS108" i="47"/>
  <c r="BR108" i="47"/>
  <c r="BQ108" i="47"/>
  <c r="BM108" i="47"/>
  <c r="BL108" i="47"/>
  <c r="CX108" i="47" s="1"/>
  <c r="BK108" i="47"/>
  <c r="BJ108" i="47"/>
  <c r="BI108" i="47"/>
  <c r="BF108" i="47"/>
  <c r="BE108" i="47"/>
  <c r="BD108" i="47"/>
  <c r="BA108" i="47"/>
  <c r="AX108" i="47"/>
  <c r="AW108" i="47"/>
  <c r="AV108" i="47"/>
  <c r="AU108" i="47"/>
  <c r="AH108" i="47"/>
  <c r="AG108" i="47"/>
  <c r="AE108" i="47"/>
  <c r="AC108" i="47"/>
  <c r="AB108" i="47"/>
  <c r="AA108" i="47"/>
  <c r="U108" i="47"/>
  <c r="R108" i="47"/>
  <c r="Q108" i="47"/>
  <c r="P108" i="47"/>
  <c r="O108" i="47"/>
  <c r="N108" i="47"/>
  <c r="M108" i="47"/>
  <c r="L108" i="47"/>
  <c r="K108" i="47"/>
  <c r="J108" i="47"/>
  <c r="I108" i="47"/>
  <c r="H108" i="47"/>
  <c r="G108" i="47"/>
  <c r="F108" i="47"/>
  <c r="E108" i="47"/>
  <c r="C108" i="47"/>
  <c r="B108" i="47"/>
  <c r="CK107" i="47"/>
  <c r="CJ107" i="47"/>
  <c r="CI107" i="47"/>
  <c r="CH107" i="47"/>
  <c r="CG107" i="47"/>
  <c r="CF107" i="47"/>
  <c r="CE107" i="47"/>
  <c r="CB107" i="47"/>
  <c r="CS107" i="47" s="1"/>
  <c r="CA107" i="47"/>
  <c r="BY107" i="47"/>
  <c r="BX107" i="47"/>
  <c r="BW107" i="47"/>
  <c r="BV107" i="47"/>
  <c r="BU107" i="47"/>
  <c r="BS107" i="47"/>
  <c r="BR107" i="47"/>
  <c r="BQ107" i="47"/>
  <c r="BM107" i="47"/>
  <c r="CX107" i="47" s="1"/>
  <c r="BL107" i="47"/>
  <c r="BK107" i="47"/>
  <c r="BJ107" i="47"/>
  <c r="BI107" i="47"/>
  <c r="BF107" i="47"/>
  <c r="BE107" i="47"/>
  <c r="BD107" i="47"/>
  <c r="BA107" i="47"/>
  <c r="AX107" i="47"/>
  <c r="AW107" i="47"/>
  <c r="AV107" i="47"/>
  <c r="AU107" i="47"/>
  <c r="AH107" i="47"/>
  <c r="AG107" i="47"/>
  <c r="AE107" i="47"/>
  <c r="AC107" i="47"/>
  <c r="AB107" i="47"/>
  <c r="AA107" i="47"/>
  <c r="U107" i="47"/>
  <c r="R107" i="47"/>
  <c r="Q107" i="47"/>
  <c r="P107" i="47"/>
  <c r="O107" i="47"/>
  <c r="N107" i="47"/>
  <c r="M107" i="47"/>
  <c r="L107" i="47"/>
  <c r="K107" i="47"/>
  <c r="J107" i="47"/>
  <c r="I107" i="47"/>
  <c r="H107" i="47"/>
  <c r="G107" i="47"/>
  <c r="F107" i="47"/>
  <c r="E107" i="47"/>
  <c r="C107" i="47"/>
  <c r="B107" i="47"/>
  <c r="CK106" i="47"/>
  <c r="CJ106" i="47"/>
  <c r="CI106" i="47"/>
  <c r="CH106" i="47"/>
  <c r="CG106" i="47"/>
  <c r="CF106" i="47"/>
  <c r="CE106" i="47"/>
  <c r="CB106" i="47"/>
  <c r="CA106" i="47"/>
  <c r="BY106" i="47"/>
  <c r="BX106" i="47"/>
  <c r="BW106" i="47"/>
  <c r="BV106" i="47"/>
  <c r="BU106" i="47"/>
  <c r="BS106" i="47"/>
  <c r="BR106" i="47"/>
  <c r="BQ106" i="47"/>
  <c r="BM106" i="47"/>
  <c r="BL106" i="47"/>
  <c r="CX106" i="47" s="1"/>
  <c r="BK106" i="47"/>
  <c r="BJ106" i="47"/>
  <c r="BI106" i="47"/>
  <c r="BF106" i="47"/>
  <c r="BE106" i="47"/>
  <c r="BD106" i="47"/>
  <c r="BA106" i="47"/>
  <c r="AX106" i="47"/>
  <c r="AW106" i="47"/>
  <c r="AV106" i="47"/>
  <c r="AU106" i="47"/>
  <c r="AH106" i="47"/>
  <c r="AG106" i="47"/>
  <c r="AE106" i="47"/>
  <c r="AC106" i="47"/>
  <c r="AB106" i="47"/>
  <c r="AA106" i="47"/>
  <c r="U106" i="47"/>
  <c r="R106" i="47"/>
  <c r="Q106" i="47"/>
  <c r="P106" i="47"/>
  <c r="O106" i="47"/>
  <c r="N106" i="47"/>
  <c r="M106" i="47"/>
  <c r="L106" i="47"/>
  <c r="K106" i="47"/>
  <c r="J106" i="47"/>
  <c r="I106" i="47"/>
  <c r="H106" i="47"/>
  <c r="G106" i="47"/>
  <c r="F106" i="47"/>
  <c r="E106" i="47"/>
  <c r="C106" i="47"/>
  <c r="B106" i="47"/>
  <c r="CK105" i="47"/>
  <c r="CJ105" i="47"/>
  <c r="CI105" i="47"/>
  <c r="CH105" i="47"/>
  <c r="CG105" i="47"/>
  <c r="CF105" i="47"/>
  <c r="CE105" i="47"/>
  <c r="CC105" i="47"/>
  <c r="CB105" i="47"/>
  <c r="CA105" i="47"/>
  <c r="BY105" i="47"/>
  <c r="BX105" i="47"/>
  <c r="BW105" i="47"/>
  <c r="BV105" i="47"/>
  <c r="BU105" i="47"/>
  <c r="BS105" i="47"/>
  <c r="BR105" i="47"/>
  <c r="BQ105" i="47"/>
  <c r="BM105" i="47"/>
  <c r="BL105" i="47"/>
  <c r="BK105" i="47"/>
  <c r="BJ105" i="47"/>
  <c r="BI105" i="47"/>
  <c r="BF105" i="47"/>
  <c r="BE105" i="47"/>
  <c r="BD105" i="47"/>
  <c r="BA105" i="47"/>
  <c r="AX105" i="47"/>
  <c r="AW105" i="47"/>
  <c r="AV105" i="47"/>
  <c r="AU105" i="47"/>
  <c r="AH105" i="47"/>
  <c r="AG105" i="47"/>
  <c r="AE105" i="47"/>
  <c r="AC105" i="47"/>
  <c r="AB105" i="47"/>
  <c r="AA105" i="47"/>
  <c r="U105" i="47"/>
  <c r="R105" i="47"/>
  <c r="Q105" i="47"/>
  <c r="P105" i="47"/>
  <c r="O105" i="47"/>
  <c r="N105" i="47"/>
  <c r="M105" i="47"/>
  <c r="L105" i="47"/>
  <c r="K105" i="47"/>
  <c r="J105" i="47"/>
  <c r="I105" i="47"/>
  <c r="H105" i="47"/>
  <c r="G105" i="47"/>
  <c r="F105" i="47"/>
  <c r="E105" i="47"/>
  <c r="C105" i="47"/>
  <c r="B105" i="47"/>
  <c r="CI104" i="47"/>
  <c r="CH104" i="47"/>
  <c r="CG104" i="47"/>
  <c r="CF104" i="47"/>
  <c r="CE104" i="47"/>
  <c r="CD104" i="47"/>
  <c r="CC104" i="47"/>
  <c r="CB104" i="47"/>
  <c r="CA104" i="47"/>
  <c r="BZ104" i="47"/>
  <c r="BY104" i="47"/>
  <c r="BX104" i="47"/>
  <c r="BW104" i="47"/>
  <c r="BV104" i="47"/>
  <c r="BU104" i="47"/>
  <c r="BT104" i="47"/>
  <c r="BS104" i="47"/>
  <c r="BR104" i="47"/>
  <c r="BQ104" i="47"/>
  <c r="BO104" i="47"/>
  <c r="BN104" i="47"/>
  <c r="BM104" i="47"/>
  <c r="BL104" i="47"/>
  <c r="BK104" i="47"/>
  <c r="BJ104" i="47"/>
  <c r="BH104" i="47"/>
  <c r="BG104" i="47"/>
  <c r="BF104" i="47"/>
  <c r="BE104" i="47"/>
  <c r="BD104" i="47"/>
  <c r="BC104" i="47"/>
  <c r="BB104" i="47"/>
  <c r="AY104" i="47"/>
  <c r="AX104" i="47"/>
  <c r="AW104" i="47"/>
  <c r="AV104" i="47"/>
  <c r="AT104" i="47"/>
  <c r="AS104" i="47"/>
  <c r="AR104" i="47"/>
  <c r="AQ104" i="47"/>
  <c r="AP104" i="47"/>
  <c r="AO104" i="47"/>
  <c r="AN104" i="47"/>
  <c r="AM104" i="47"/>
  <c r="AL104" i="47"/>
  <c r="AK104" i="47"/>
  <c r="AJ104" i="47"/>
  <c r="AI104" i="47"/>
  <c r="AH104" i="47"/>
  <c r="AG104" i="47"/>
  <c r="AF104" i="47"/>
  <c r="AE104" i="47"/>
  <c r="AD104" i="47"/>
  <c r="AB104" i="47"/>
  <c r="AA104" i="47"/>
  <c r="Z104" i="47"/>
  <c r="Y104" i="47"/>
  <c r="X104" i="47"/>
  <c r="W104" i="47"/>
  <c r="V104" i="47"/>
  <c r="U104" i="47"/>
  <c r="T104" i="47"/>
  <c r="S104" i="47"/>
  <c r="R104" i="47"/>
  <c r="Q104" i="47"/>
  <c r="P104" i="47"/>
  <c r="O104" i="47"/>
  <c r="N104" i="47"/>
  <c r="K104" i="47"/>
  <c r="J104" i="47"/>
  <c r="I104" i="47"/>
  <c r="H104" i="47"/>
  <c r="G104" i="47"/>
  <c r="F104" i="47"/>
  <c r="E104" i="47"/>
  <c r="D104" i="47"/>
  <c r="C104" i="47"/>
  <c r="B104" i="47"/>
  <c r="CP103" i="47"/>
  <c r="CO103" i="47"/>
  <c r="CN103" i="47"/>
  <c r="CM103" i="47"/>
  <c r="CL103" i="47"/>
  <c r="CI103" i="47"/>
  <c r="CH103" i="47"/>
  <c r="CG103" i="47"/>
  <c r="CF103" i="47"/>
  <c r="CE103" i="47"/>
  <c r="CD103" i="47"/>
  <c r="CC103" i="47"/>
  <c r="CB103" i="47"/>
  <c r="CA103" i="47"/>
  <c r="BZ103" i="47"/>
  <c r="BY103" i="47"/>
  <c r="BX103" i="47"/>
  <c r="BW103" i="47"/>
  <c r="BV103" i="47"/>
  <c r="BU103" i="47"/>
  <c r="BT103" i="47"/>
  <c r="BS103" i="47"/>
  <c r="BR103" i="47"/>
  <c r="BQ103" i="47"/>
  <c r="BO103" i="47"/>
  <c r="BN103" i="47"/>
  <c r="BM103" i="47"/>
  <c r="BL103" i="47"/>
  <c r="BK103" i="47"/>
  <c r="BJ103" i="47"/>
  <c r="BH103" i="47"/>
  <c r="BG103" i="47"/>
  <c r="BF103" i="47"/>
  <c r="BE103" i="47"/>
  <c r="BD103" i="47"/>
  <c r="BC103" i="47"/>
  <c r="BB103" i="47"/>
  <c r="AY103" i="47"/>
  <c r="AX103" i="47"/>
  <c r="AW103" i="47"/>
  <c r="AV103" i="47"/>
  <c r="AT103" i="47"/>
  <c r="AS103" i="47"/>
  <c r="AR103" i="47"/>
  <c r="AQ103" i="47"/>
  <c r="AP103" i="47"/>
  <c r="AO103" i="47"/>
  <c r="AN103" i="47"/>
  <c r="AM103" i="47"/>
  <c r="AL103" i="47"/>
  <c r="AK103" i="47"/>
  <c r="AJ103" i="47"/>
  <c r="AI103" i="47"/>
  <c r="AH103" i="47"/>
  <c r="AG103" i="47"/>
  <c r="AF103" i="47"/>
  <c r="AE103" i="47"/>
  <c r="AD103" i="47"/>
  <c r="AB103" i="47"/>
  <c r="AA103" i="47"/>
  <c r="Z103" i="47"/>
  <c r="Y103" i="47"/>
  <c r="X103" i="47"/>
  <c r="W103" i="47"/>
  <c r="V103" i="47"/>
  <c r="U103" i="47"/>
  <c r="T103" i="47"/>
  <c r="S103" i="47"/>
  <c r="R103" i="47"/>
  <c r="Q103" i="47"/>
  <c r="P103" i="47"/>
  <c r="O103" i="47"/>
  <c r="N103" i="47"/>
  <c r="K103" i="47"/>
  <c r="J103" i="47"/>
  <c r="I103" i="47"/>
  <c r="H103" i="47"/>
  <c r="G103" i="47"/>
  <c r="F103" i="47"/>
  <c r="E103" i="47"/>
  <c r="D103" i="47"/>
  <c r="C103" i="47"/>
  <c r="B103" i="47"/>
  <c r="CP102" i="47"/>
  <c r="CO102" i="47"/>
  <c r="CN102" i="47"/>
  <c r="CM102" i="47"/>
  <c r="CL102" i="47"/>
  <c r="CI102" i="47"/>
  <c r="CH102" i="47"/>
  <c r="CG102" i="47"/>
  <c r="CF102" i="47"/>
  <c r="CE102" i="47"/>
  <c r="CD102" i="47"/>
  <c r="CC102" i="47"/>
  <c r="CB102" i="47"/>
  <c r="CA102" i="47"/>
  <c r="BZ102" i="47"/>
  <c r="BY102" i="47"/>
  <c r="BX102" i="47"/>
  <c r="BW102" i="47"/>
  <c r="BV102" i="47"/>
  <c r="BU102" i="47"/>
  <c r="BT102" i="47"/>
  <c r="BS102" i="47"/>
  <c r="BR102" i="47"/>
  <c r="BQ102" i="47"/>
  <c r="BO102" i="47"/>
  <c r="BN102" i="47"/>
  <c r="BM102" i="47"/>
  <c r="BL102" i="47"/>
  <c r="BK102" i="47"/>
  <c r="BJ102" i="47"/>
  <c r="BH102" i="47"/>
  <c r="BG102" i="47"/>
  <c r="BF102" i="47"/>
  <c r="BE102" i="47"/>
  <c r="BD102" i="47"/>
  <c r="BC102" i="47"/>
  <c r="BB102" i="47"/>
  <c r="AY102" i="47"/>
  <c r="AX102" i="47"/>
  <c r="AW102" i="47"/>
  <c r="AV102" i="47"/>
  <c r="AT102" i="47"/>
  <c r="AS102" i="47"/>
  <c r="AR102" i="47"/>
  <c r="AQ102" i="47"/>
  <c r="AP102" i="47"/>
  <c r="AO102" i="47"/>
  <c r="AN102" i="47"/>
  <c r="AM102" i="47"/>
  <c r="AL102" i="47"/>
  <c r="AK102" i="47"/>
  <c r="AJ102" i="47"/>
  <c r="AI102" i="47"/>
  <c r="AH102" i="47"/>
  <c r="AG102" i="47"/>
  <c r="AF102" i="47"/>
  <c r="AE102" i="47"/>
  <c r="AD102" i="47"/>
  <c r="AB102" i="47"/>
  <c r="AA102" i="47"/>
  <c r="Z102" i="47"/>
  <c r="Y102" i="47"/>
  <c r="X102" i="47"/>
  <c r="W102" i="47"/>
  <c r="V102" i="47"/>
  <c r="U102" i="47"/>
  <c r="T102" i="47"/>
  <c r="S102" i="47"/>
  <c r="R102" i="47"/>
  <c r="Q102" i="47"/>
  <c r="P102" i="47"/>
  <c r="O102" i="47"/>
  <c r="N102" i="47"/>
  <c r="K102" i="47"/>
  <c r="J102" i="47"/>
  <c r="I102" i="47"/>
  <c r="H102" i="47"/>
  <c r="G102" i="47"/>
  <c r="F102" i="47"/>
  <c r="E102" i="47"/>
  <c r="D102" i="47"/>
  <c r="C102" i="47"/>
  <c r="B102" i="47"/>
  <c r="CP101" i="47"/>
  <c r="CO101" i="47"/>
  <c r="CN101" i="47"/>
  <c r="CM101" i="47"/>
  <c r="CL101" i="47"/>
  <c r="CI101" i="47"/>
  <c r="CH101" i="47"/>
  <c r="CG101" i="47"/>
  <c r="CF101" i="47"/>
  <c r="CE101" i="47"/>
  <c r="CD101" i="47"/>
  <c r="CC101" i="47"/>
  <c r="CB101" i="47"/>
  <c r="CA101" i="47"/>
  <c r="BZ101" i="47"/>
  <c r="BY101" i="47"/>
  <c r="BX101" i="47"/>
  <c r="BW101" i="47"/>
  <c r="BV101" i="47"/>
  <c r="BU101" i="47"/>
  <c r="BT101" i="47"/>
  <c r="BS101" i="47"/>
  <c r="BR101" i="47"/>
  <c r="BQ101" i="47"/>
  <c r="BO101" i="47"/>
  <c r="BN101" i="47"/>
  <c r="BM101" i="47"/>
  <c r="BL101" i="47"/>
  <c r="BK101" i="47"/>
  <c r="BJ101" i="47"/>
  <c r="BH101" i="47"/>
  <c r="BG101" i="47"/>
  <c r="BF101" i="47"/>
  <c r="BE101" i="47"/>
  <c r="BD101" i="47"/>
  <c r="BC101" i="47"/>
  <c r="BB101" i="47"/>
  <c r="AY101" i="47"/>
  <c r="AX101" i="47"/>
  <c r="AW101" i="47"/>
  <c r="AV101" i="47"/>
  <c r="AT101" i="47"/>
  <c r="AS101" i="47"/>
  <c r="AR101" i="47"/>
  <c r="AQ101" i="47"/>
  <c r="AP101" i="47"/>
  <c r="AO101" i="47"/>
  <c r="AN101" i="47"/>
  <c r="AM101" i="47"/>
  <c r="AL101" i="47"/>
  <c r="AK101" i="47"/>
  <c r="AJ101" i="47"/>
  <c r="AI101" i="47"/>
  <c r="AH101" i="47"/>
  <c r="AG101" i="47"/>
  <c r="AF101" i="47"/>
  <c r="AE101" i="47"/>
  <c r="AD101" i="47"/>
  <c r="AB101" i="47"/>
  <c r="AA101" i="47"/>
  <c r="Z101" i="47"/>
  <c r="Y101" i="47"/>
  <c r="X101" i="47"/>
  <c r="W101" i="47"/>
  <c r="V101" i="47"/>
  <c r="U101" i="47"/>
  <c r="T101" i="47"/>
  <c r="S101" i="47"/>
  <c r="R101" i="47"/>
  <c r="Q101" i="47"/>
  <c r="P101" i="47"/>
  <c r="O101" i="47"/>
  <c r="N101" i="47"/>
  <c r="K101" i="47"/>
  <c r="J101" i="47"/>
  <c r="I101" i="47"/>
  <c r="H101" i="47"/>
  <c r="G101" i="47"/>
  <c r="F101" i="47"/>
  <c r="E101" i="47"/>
  <c r="D101" i="47"/>
  <c r="C101" i="47"/>
  <c r="B101" i="47"/>
  <c r="CP100" i="47"/>
  <c r="CO100" i="47"/>
  <c r="CN100" i="47"/>
  <c r="CM100" i="47"/>
  <c r="CL100" i="47"/>
  <c r="CI100" i="47"/>
  <c r="CH100" i="47"/>
  <c r="CG100" i="47"/>
  <c r="CF100" i="47"/>
  <c r="CE100" i="47"/>
  <c r="CD100" i="47"/>
  <c r="CC100" i="47"/>
  <c r="CB100" i="47"/>
  <c r="CA100" i="47"/>
  <c r="BZ100" i="47"/>
  <c r="BY100" i="47"/>
  <c r="BX100" i="47"/>
  <c r="BW100" i="47"/>
  <c r="BV100" i="47"/>
  <c r="BU100" i="47"/>
  <c r="BT100" i="47"/>
  <c r="BS100" i="47"/>
  <c r="BR100" i="47"/>
  <c r="BQ100" i="47"/>
  <c r="BO100" i="47"/>
  <c r="BN100" i="47"/>
  <c r="BM100" i="47"/>
  <c r="BL100" i="47"/>
  <c r="BK100" i="47"/>
  <c r="BJ100" i="47"/>
  <c r="BH100" i="47"/>
  <c r="BG100" i="47"/>
  <c r="BF100" i="47"/>
  <c r="BE100" i="47"/>
  <c r="BD100" i="47"/>
  <c r="BC100" i="47"/>
  <c r="BB100" i="47"/>
  <c r="AY100" i="47"/>
  <c r="AX100" i="47"/>
  <c r="AW100" i="47"/>
  <c r="AV100" i="47"/>
  <c r="AT100" i="47"/>
  <c r="AS100" i="47"/>
  <c r="AR100" i="47"/>
  <c r="AQ100" i="47"/>
  <c r="AP100" i="47"/>
  <c r="AO100" i="47"/>
  <c r="AN100" i="47"/>
  <c r="AM100" i="47"/>
  <c r="AL100" i="47"/>
  <c r="AK100" i="47"/>
  <c r="AJ100" i="47"/>
  <c r="AI100" i="47"/>
  <c r="AH100" i="47"/>
  <c r="AG100" i="47"/>
  <c r="AF100" i="47"/>
  <c r="AE100" i="47"/>
  <c r="AD100" i="47"/>
  <c r="AB100" i="47"/>
  <c r="AA100" i="47"/>
  <c r="Z100" i="47"/>
  <c r="Y100" i="47"/>
  <c r="X100" i="47"/>
  <c r="W100" i="47"/>
  <c r="V100" i="47"/>
  <c r="U100" i="47"/>
  <c r="T100" i="47"/>
  <c r="S100" i="47"/>
  <c r="R100" i="47"/>
  <c r="Q100" i="47"/>
  <c r="P100" i="47"/>
  <c r="O100" i="47"/>
  <c r="N100" i="47"/>
  <c r="K100" i="47"/>
  <c r="J100" i="47"/>
  <c r="I100" i="47"/>
  <c r="H100" i="47"/>
  <c r="G100" i="47"/>
  <c r="F100" i="47"/>
  <c r="E100" i="47"/>
  <c r="D100" i="47"/>
  <c r="C100" i="47"/>
  <c r="B100" i="47"/>
  <c r="CP99" i="47"/>
  <c r="CO99" i="47"/>
  <c r="CN99" i="47"/>
  <c r="CM99" i="47"/>
  <c r="CL99" i="47"/>
  <c r="CI99" i="47"/>
  <c r="CH99" i="47"/>
  <c r="CG99" i="47"/>
  <c r="CF99" i="47"/>
  <c r="CE99" i="47"/>
  <c r="CD99" i="47"/>
  <c r="CC99" i="47"/>
  <c r="CB99" i="47"/>
  <c r="CA99" i="47"/>
  <c r="BZ99" i="47"/>
  <c r="BY99" i="47"/>
  <c r="BX99" i="47"/>
  <c r="BW99" i="47"/>
  <c r="BV99" i="47"/>
  <c r="BU99" i="47"/>
  <c r="BT99" i="47"/>
  <c r="BS99" i="47"/>
  <c r="BR99" i="47"/>
  <c r="BQ99" i="47"/>
  <c r="BO99" i="47"/>
  <c r="BN99" i="47"/>
  <c r="BM99" i="47"/>
  <c r="BL99" i="47"/>
  <c r="BK99" i="47"/>
  <c r="BJ99" i="47"/>
  <c r="BH99" i="47"/>
  <c r="BG99" i="47"/>
  <c r="BF99" i="47"/>
  <c r="BE99" i="47"/>
  <c r="BD99" i="47"/>
  <c r="BC99" i="47"/>
  <c r="BB99" i="47"/>
  <c r="AY99" i="47"/>
  <c r="AX99" i="47"/>
  <c r="AW99" i="47"/>
  <c r="AV99" i="47"/>
  <c r="AT99" i="47"/>
  <c r="AS99" i="47"/>
  <c r="AR99" i="47"/>
  <c r="AQ99" i="47"/>
  <c r="AP99" i="47"/>
  <c r="AO99" i="47"/>
  <c r="AN99" i="47"/>
  <c r="AM99" i="47"/>
  <c r="AL99" i="47"/>
  <c r="AK99" i="47"/>
  <c r="AJ99" i="47"/>
  <c r="AI99" i="47"/>
  <c r="AH99" i="47"/>
  <c r="AG99" i="47"/>
  <c r="AF99" i="47"/>
  <c r="AE99" i="47"/>
  <c r="AD99" i="47"/>
  <c r="AB99" i="47"/>
  <c r="AA99" i="47"/>
  <c r="Z99" i="47"/>
  <c r="Y99" i="47"/>
  <c r="X99" i="47"/>
  <c r="W99" i="47"/>
  <c r="V99" i="47"/>
  <c r="U99" i="47"/>
  <c r="T99" i="47"/>
  <c r="S99" i="47"/>
  <c r="R99" i="47"/>
  <c r="Q99" i="47"/>
  <c r="P99" i="47"/>
  <c r="O99" i="47"/>
  <c r="N99" i="47"/>
  <c r="K99" i="47"/>
  <c r="J99" i="47"/>
  <c r="I99" i="47"/>
  <c r="H99" i="47"/>
  <c r="G99" i="47"/>
  <c r="F99" i="47"/>
  <c r="E99" i="47"/>
  <c r="D99" i="47"/>
  <c r="C99" i="47"/>
  <c r="B99" i="47"/>
  <c r="CP98" i="47"/>
  <c r="CO98" i="47"/>
  <c r="CN98" i="47"/>
  <c r="CM98" i="47"/>
  <c r="CL98" i="47"/>
  <c r="CI98" i="47"/>
  <c r="CH98" i="47"/>
  <c r="CG98" i="47"/>
  <c r="CF98" i="47"/>
  <c r="CE98" i="47"/>
  <c r="CD98" i="47"/>
  <c r="CC98" i="47"/>
  <c r="CB98" i="47"/>
  <c r="CA98" i="47"/>
  <c r="BZ98" i="47"/>
  <c r="BY98" i="47"/>
  <c r="BX98" i="47"/>
  <c r="BW98" i="47"/>
  <c r="BV98" i="47"/>
  <c r="BU98" i="47"/>
  <c r="BT98" i="47"/>
  <c r="BS98" i="47"/>
  <c r="BR98" i="47"/>
  <c r="BQ98" i="47"/>
  <c r="BO98" i="47"/>
  <c r="BN98" i="47"/>
  <c r="BM98" i="47"/>
  <c r="BL98" i="47"/>
  <c r="BK98" i="47"/>
  <c r="BJ98" i="47"/>
  <c r="BH98" i="47"/>
  <c r="BG98" i="47"/>
  <c r="BF98" i="47"/>
  <c r="BE98" i="47"/>
  <c r="BD98" i="47"/>
  <c r="BC98" i="47"/>
  <c r="BB98" i="47"/>
  <c r="AY98" i="47"/>
  <c r="AX98" i="47"/>
  <c r="AW98" i="47"/>
  <c r="AV98" i="47"/>
  <c r="AT98" i="47"/>
  <c r="AS98" i="47"/>
  <c r="AR98" i="47"/>
  <c r="AQ98" i="47"/>
  <c r="AP98" i="47"/>
  <c r="AO98" i="47"/>
  <c r="AN98" i="47"/>
  <c r="AM98" i="47"/>
  <c r="AL98" i="47"/>
  <c r="AK98" i="47"/>
  <c r="AJ98" i="47"/>
  <c r="AI98" i="47"/>
  <c r="AH98" i="47"/>
  <c r="AG98" i="47"/>
  <c r="AF98" i="47"/>
  <c r="AE98" i="47"/>
  <c r="AD98" i="47"/>
  <c r="AB98" i="47"/>
  <c r="AA98" i="47"/>
  <c r="Z98" i="47"/>
  <c r="Y98" i="47"/>
  <c r="X98" i="47"/>
  <c r="W98" i="47"/>
  <c r="V98" i="47"/>
  <c r="U98" i="47"/>
  <c r="T98" i="47"/>
  <c r="S98" i="47"/>
  <c r="R98" i="47"/>
  <c r="Q98" i="47"/>
  <c r="P98" i="47"/>
  <c r="O98" i="47"/>
  <c r="N98" i="47"/>
  <c r="K98" i="47"/>
  <c r="J98" i="47"/>
  <c r="I98" i="47"/>
  <c r="H98" i="47"/>
  <c r="G98" i="47"/>
  <c r="F98" i="47"/>
  <c r="E98" i="47"/>
  <c r="D98" i="47"/>
  <c r="C98" i="47"/>
  <c r="B98" i="47"/>
  <c r="CI97" i="47"/>
  <c r="CH97" i="47"/>
  <c r="CG97" i="47"/>
  <c r="CF97" i="47"/>
  <c r="CE97" i="47"/>
  <c r="CD97" i="47"/>
  <c r="CC97" i="47"/>
  <c r="CB97" i="47"/>
  <c r="CA97" i="47"/>
  <c r="BZ97" i="47"/>
  <c r="BY97" i="47"/>
  <c r="BX97" i="47"/>
  <c r="BW97" i="47"/>
  <c r="BV97" i="47"/>
  <c r="BU97" i="47"/>
  <c r="BT97" i="47"/>
  <c r="BS97" i="47"/>
  <c r="BR97" i="47"/>
  <c r="BQ97" i="47"/>
  <c r="BO97" i="47"/>
  <c r="BN97" i="47"/>
  <c r="BM97" i="47"/>
  <c r="BL97" i="47"/>
  <c r="BK97" i="47"/>
  <c r="BJ97" i="47"/>
  <c r="BH97" i="47"/>
  <c r="BG97" i="47"/>
  <c r="BF97" i="47"/>
  <c r="BE97" i="47"/>
  <c r="BD97" i="47"/>
  <c r="BC97" i="47"/>
  <c r="BB97" i="47"/>
  <c r="AY97" i="47"/>
  <c r="AX97" i="47"/>
  <c r="AW97" i="47"/>
  <c r="AV97" i="47"/>
  <c r="AT97" i="47"/>
  <c r="AS97" i="47"/>
  <c r="AR97" i="47"/>
  <c r="AQ97" i="47"/>
  <c r="AP97" i="47"/>
  <c r="AO97" i="47"/>
  <c r="AN97" i="47"/>
  <c r="AM97" i="47"/>
  <c r="AL97" i="47"/>
  <c r="AK97" i="47"/>
  <c r="AJ97" i="47"/>
  <c r="AI97" i="47"/>
  <c r="AH97" i="47"/>
  <c r="AG97" i="47"/>
  <c r="AF97" i="47"/>
  <c r="AE97" i="47"/>
  <c r="AD97" i="47"/>
  <c r="AB97" i="47"/>
  <c r="AA97" i="47"/>
  <c r="Z97" i="47"/>
  <c r="Y97" i="47"/>
  <c r="X97" i="47"/>
  <c r="W97" i="47"/>
  <c r="V97" i="47"/>
  <c r="U97" i="47"/>
  <c r="T97" i="47"/>
  <c r="S97" i="47"/>
  <c r="R97" i="47"/>
  <c r="Q97" i="47"/>
  <c r="P97" i="47"/>
  <c r="O97" i="47"/>
  <c r="N97" i="47"/>
  <c r="K97" i="47"/>
  <c r="J97" i="47"/>
  <c r="I97" i="47"/>
  <c r="H97" i="47"/>
  <c r="G97" i="47"/>
  <c r="F97" i="47"/>
  <c r="E97" i="47"/>
  <c r="D97" i="47"/>
  <c r="C97" i="47"/>
  <c r="B97" i="47"/>
  <c r="CP96" i="47"/>
  <c r="CO96" i="47"/>
  <c r="CN96" i="47"/>
  <c r="CM96" i="47"/>
  <c r="CL96" i="47"/>
  <c r="CI96" i="47"/>
  <c r="CH96" i="47"/>
  <c r="CG96" i="47"/>
  <c r="CF96" i="47"/>
  <c r="CE96" i="47"/>
  <c r="CD96" i="47"/>
  <c r="CC96" i="47"/>
  <c r="CB96" i="47"/>
  <c r="CA96" i="47"/>
  <c r="BZ96" i="47"/>
  <c r="BY96" i="47"/>
  <c r="BX96" i="47"/>
  <c r="BW96" i="47"/>
  <c r="BV96" i="47"/>
  <c r="BU96" i="47"/>
  <c r="BT96" i="47"/>
  <c r="BS96" i="47"/>
  <c r="BR96" i="47"/>
  <c r="BQ96" i="47"/>
  <c r="BO96" i="47"/>
  <c r="BN96" i="47"/>
  <c r="BM96" i="47"/>
  <c r="BL96" i="47"/>
  <c r="CQ96" i="47" s="1"/>
  <c r="BK96" i="47"/>
  <c r="BJ96" i="47"/>
  <c r="BH96" i="47"/>
  <c r="BG96" i="47"/>
  <c r="BF96" i="47"/>
  <c r="BE96" i="47"/>
  <c r="BD96" i="47"/>
  <c r="BC96" i="47"/>
  <c r="BB96" i="47"/>
  <c r="AY96" i="47"/>
  <c r="AX96" i="47"/>
  <c r="AW96" i="47"/>
  <c r="AV96" i="47"/>
  <c r="AT96" i="47"/>
  <c r="AS96" i="47"/>
  <c r="AR96" i="47"/>
  <c r="AQ96" i="47"/>
  <c r="AP96" i="47"/>
  <c r="AO96" i="47"/>
  <c r="AN96" i="47"/>
  <c r="AM96" i="47"/>
  <c r="AL96" i="47"/>
  <c r="AK96" i="47"/>
  <c r="AJ96" i="47"/>
  <c r="AI96" i="47"/>
  <c r="AH96" i="47"/>
  <c r="AG96" i="47"/>
  <c r="AF96" i="47"/>
  <c r="AE96" i="47"/>
  <c r="AD96" i="47"/>
  <c r="AB96" i="47"/>
  <c r="AA96" i="47"/>
  <c r="Z96" i="47"/>
  <c r="Y96" i="47"/>
  <c r="X96" i="47"/>
  <c r="W96" i="47"/>
  <c r="V96" i="47"/>
  <c r="U96" i="47"/>
  <c r="T96" i="47"/>
  <c r="S96" i="47"/>
  <c r="R96" i="47"/>
  <c r="Q96" i="47"/>
  <c r="P96" i="47"/>
  <c r="O96" i="47"/>
  <c r="N96" i="47"/>
  <c r="K96" i="47"/>
  <c r="J96" i="47"/>
  <c r="I96" i="47"/>
  <c r="H96" i="47"/>
  <c r="G96" i="47"/>
  <c r="F96" i="47"/>
  <c r="E96" i="47"/>
  <c r="D96" i="47"/>
  <c r="C96" i="47"/>
  <c r="B96" i="47"/>
  <c r="CP95" i="47"/>
  <c r="CO95" i="47"/>
  <c r="CN95" i="47"/>
  <c r="CM95" i="47"/>
  <c r="CL95" i="47"/>
  <c r="CI95" i="47"/>
  <c r="CH95" i="47"/>
  <c r="CG95" i="47"/>
  <c r="CF95" i="47"/>
  <c r="CE95" i="47"/>
  <c r="CD95" i="47"/>
  <c r="CC95" i="47"/>
  <c r="CB95" i="47"/>
  <c r="CA95" i="47"/>
  <c r="BZ95" i="47"/>
  <c r="BY95" i="47"/>
  <c r="BX95" i="47"/>
  <c r="BW95" i="47"/>
  <c r="BV95" i="47"/>
  <c r="BU95" i="47"/>
  <c r="BT95" i="47"/>
  <c r="BS95" i="47"/>
  <c r="BR95" i="47"/>
  <c r="BQ95" i="47"/>
  <c r="BO95" i="47"/>
  <c r="BN95" i="47"/>
  <c r="BM95" i="47"/>
  <c r="BL95" i="47"/>
  <c r="BK95" i="47"/>
  <c r="BJ95" i="47"/>
  <c r="BH95" i="47"/>
  <c r="BG95" i="47"/>
  <c r="BF95" i="47"/>
  <c r="BE95" i="47"/>
  <c r="BD95" i="47"/>
  <c r="BC95" i="47"/>
  <c r="BB95" i="47"/>
  <c r="AY95" i="47"/>
  <c r="AX95" i="47"/>
  <c r="AW95" i="47"/>
  <c r="AV95" i="47"/>
  <c r="AT95" i="47"/>
  <c r="AS95" i="47"/>
  <c r="AR95" i="47"/>
  <c r="AQ95" i="47"/>
  <c r="AP95" i="47"/>
  <c r="AO95" i="47"/>
  <c r="AN95" i="47"/>
  <c r="AM95" i="47"/>
  <c r="AL95" i="47"/>
  <c r="AK95" i="47"/>
  <c r="AJ95" i="47"/>
  <c r="AI95" i="47"/>
  <c r="AH95" i="47"/>
  <c r="AG95" i="47"/>
  <c r="AF95" i="47"/>
  <c r="AE95" i="47"/>
  <c r="AD95" i="47"/>
  <c r="AB95" i="47"/>
  <c r="AA95" i="47"/>
  <c r="Z95" i="47"/>
  <c r="Y95" i="47"/>
  <c r="X95" i="47"/>
  <c r="W95" i="47"/>
  <c r="V95" i="47"/>
  <c r="U95" i="47"/>
  <c r="T95" i="47"/>
  <c r="S95" i="47"/>
  <c r="R95" i="47"/>
  <c r="Q95" i="47"/>
  <c r="P95" i="47"/>
  <c r="O95" i="47"/>
  <c r="N95" i="47"/>
  <c r="K95" i="47"/>
  <c r="J95" i="47"/>
  <c r="I95" i="47"/>
  <c r="H95" i="47"/>
  <c r="G95" i="47"/>
  <c r="F95" i="47"/>
  <c r="E95" i="47"/>
  <c r="D95" i="47"/>
  <c r="C95" i="47"/>
  <c r="B95" i="47"/>
  <c r="CP94" i="47"/>
  <c r="CO94" i="47"/>
  <c r="CN94" i="47"/>
  <c r="CM94" i="47"/>
  <c r="CL94" i="47"/>
  <c r="CI94" i="47"/>
  <c r="CH94" i="47"/>
  <c r="CG94" i="47"/>
  <c r="CF94" i="47"/>
  <c r="CE94" i="47"/>
  <c r="CD94" i="47"/>
  <c r="CC94" i="47"/>
  <c r="CB94" i="47"/>
  <c r="CA94" i="47"/>
  <c r="BZ94" i="47"/>
  <c r="BY94" i="47"/>
  <c r="BX94" i="47"/>
  <c r="BW94" i="47"/>
  <c r="BV94" i="47"/>
  <c r="BU94" i="47"/>
  <c r="BT94" i="47"/>
  <c r="BS94" i="47"/>
  <c r="BR94" i="47"/>
  <c r="BQ94" i="47"/>
  <c r="BO94" i="47"/>
  <c r="BN94" i="47"/>
  <c r="BM94" i="47"/>
  <c r="BL94" i="47"/>
  <c r="CQ94" i="47" s="1"/>
  <c r="BK94" i="47"/>
  <c r="BJ94" i="47"/>
  <c r="BH94" i="47"/>
  <c r="BG94" i="47"/>
  <c r="BF94" i="47"/>
  <c r="BE94" i="47"/>
  <c r="BD94" i="47"/>
  <c r="BC94" i="47"/>
  <c r="BB94" i="47"/>
  <c r="AY94" i="47"/>
  <c r="AX94" i="47"/>
  <c r="AW94" i="47"/>
  <c r="AV94" i="47"/>
  <c r="AT94" i="47"/>
  <c r="AS94" i="47"/>
  <c r="AR94" i="47"/>
  <c r="AQ94" i="47"/>
  <c r="AP94" i="47"/>
  <c r="AO94" i="47"/>
  <c r="AN94" i="47"/>
  <c r="AM94" i="47"/>
  <c r="AL94" i="47"/>
  <c r="AK94" i="47"/>
  <c r="AJ94" i="47"/>
  <c r="AI94" i="47"/>
  <c r="AH94" i="47"/>
  <c r="AG94" i="47"/>
  <c r="AF94" i="47"/>
  <c r="AE94" i="47"/>
  <c r="AD94" i="47"/>
  <c r="AB94" i="47"/>
  <c r="AA94" i="47"/>
  <c r="Z94" i="47"/>
  <c r="Y94" i="47"/>
  <c r="X94" i="47"/>
  <c r="W94" i="47"/>
  <c r="V94" i="47"/>
  <c r="U94" i="47"/>
  <c r="T94" i="47"/>
  <c r="S94" i="47"/>
  <c r="R94" i="47"/>
  <c r="Q94" i="47"/>
  <c r="P94" i="47"/>
  <c r="O94" i="47"/>
  <c r="N94" i="47"/>
  <c r="K94" i="47"/>
  <c r="J94" i="47"/>
  <c r="I94" i="47"/>
  <c r="H94" i="47"/>
  <c r="G94" i="47"/>
  <c r="F94" i="47"/>
  <c r="E94" i="47"/>
  <c r="D94" i="47"/>
  <c r="C94" i="47"/>
  <c r="B94" i="47"/>
  <c r="CP93" i="47"/>
  <c r="CO93" i="47"/>
  <c r="CN93" i="47"/>
  <c r="CM93" i="47"/>
  <c r="CL93" i="47"/>
  <c r="CI93" i="47"/>
  <c r="CH93" i="47"/>
  <c r="CG93" i="47"/>
  <c r="CF93" i="47"/>
  <c r="CE93" i="47"/>
  <c r="CD93" i="47"/>
  <c r="CC93" i="47"/>
  <c r="CB93" i="47"/>
  <c r="CA93" i="47"/>
  <c r="BZ93" i="47"/>
  <c r="BY93" i="47"/>
  <c r="BX93" i="47"/>
  <c r="BW93" i="47"/>
  <c r="BV93" i="47"/>
  <c r="BU93" i="47"/>
  <c r="BT93" i="47"/>
  <c r="BS93" i="47"/>
  <c r="BR93" i="47"/>
  <c r="BQ93" i="47"/>
  <c r="BO93" i="47"/>
  <c r="BN93" i="47"/>
  <c r="BM93" i="47"/>
  <c r="BL93" i="47"/>
  <c r="BK93" i="47"/>
  <c r="BJ93" i="47"/>
  <c r="BH93" i="47"/>
  <c r="BG93" i="47"/>
  <c r="BF93" i="47"/>
  <c r="BE93" i="47"/>
  <c r="BD93" i="47"/>
  <c r="BC93" i="47"/>
  <c r="BB93" i="47"/>
  <c r="AY93" i="47"/>
  <c r="AX93" i="47"/>
  <c r="AW93" i="47"/>
  <c r="AV93" i="47"/>
  <c r="AT93" i="47"/>
  <c r="AS93" i="47"/>
  <c r="AR93" i="47"/>
  <c r="AQ93" i="47"/>
  <c r="AP93" i="47"/>
  <c r="AO93" i="47"/>
  <c r="AN93" i="47"/>
  <c r="AM93" i="47"/>
  <c r="AL93" i="47"/>
  <c r="AK93" i="47"/>
  <c r="AJ93" i="47"/>
  <c r="AI93" i="47"/>
  <c r="AH93" i="47"/>
  <c r="AG93" i="47"/>
  <c r="AF93" i="47"/>
  <c r="AE93" i="47"/>
  <c r="AD93" i="47"/>
  <c r="AB93" i="47"/>
  <c r="AA93" i="47"/>
  <c r="Z93" i="47"/>
  <c r="Y93" i="47"/>
  <c r="X93" i="47"/>
  <c r="W93" i="47"/>
  <c r="V93" i="47"/>
  <c r="U93" i="47"/>
  <c r="T93" i="47"/>
  <c r="S93" i="47"/>
  <c r="R93" i="47"/>
  <c r="Q93" i="47"/>
  <c r="P93" i="47"/>
  <c r="O93" i="47"/>
  <c r="N93" i="47"/>
  <c r="K93" i="47"/>
  <c r="J93" i="47"/>
  <c r="I93" i="47"/>
  <c r="H93" i="47"/>
  <c r="G93" i="47"/>
  <c r="F93" i="47"/>
  <c r="E93" i="47"/>
  <c r="D93" i="47"/>
  <c r="C93" i="47"/>
  <c r="B93" i="47"/>
  <c r="CP92" i="47"/>
  <c r="CO92" i="47"/>
  <c r="CN92" i="47"/>
  <c r="CM92" i="47"/>
  <c r="CL92" i="47"/>
  <c r="CI92" i="47"/>
  <c r="CH92" i="47"/>
  <c r="CG92" i="47"/>
  <c r="CF92" i="47"/>
  <c r="CE92" i="47"/>
  <c r="CD92" i="47"/>
  <c r="CC92" i="47"/>
  <c r="CB92" i="47"/>
  <c r="CA92" i="47"/>
  <c r="BZ92" i="47"/>
  <c r="BY92" i="47"/>
  <c r="BX92" i="47"/>
  <c r="BW92" i="47"/>
  <c r="BV92" i="47"/>
  <c r="BU92" i="47"/>
  <c r="BT92" i="47"/>
  <c r="BS92" i="47"/>
  <c r="BR92" i="47"/>
  <c r="BQ92" i="47"/>
  <c r="BO92" i="47"/>
  <c r="BN92" i="47"/>
  <c r="BM92" i="47"/>
  <c r="BL92" i="47"/>
  <c r="CQ92" i="47" s="1"/>
  <c r="BK92" i="47"/>
  <c r="BJ92" i="47"/>
  <c r="BH92" i="47"/>
  <c r="BG92" i="47"/>
  <c r="BF92" i="47"/>
  <c r="BE92" i="47"/>
  <c r="BD92" i="47"/>
  <c r="BC92" i="47"/>
  <c r="BB92" i="47"/>
  <c r="AY92" i="47"/>
  <c r="AX92" i="47"/>
  <c r="AW92" i="47"/>
  <c r="AV92" i="47"/>
  <c r="AT92" i="47"/>
  <c r="AS92" i="47"/>
  <c r="AR92" i="47"/>
  <c r="AQ92" i="47"/>
  <c r="AP92" i="47"/>
  <c r="AO92" i="47"/>
  <c r="AN92" i="47"/>
  <c r="AM92" i="47"/>
  <c r="AL92" i="47"/>
  <c r="AK92" i="47"/>
  <c r="AJ92" i="47"/>
  <c r="AI92" i="47"/>
  <c r="AH92" i="47"/>
  <c r="AG92" i="47"/>
  <c r="AF92" i="47"/>
  <c r="AE92" i="47"/>
  <c r="AD92" i="47"/>
  <c r="AB92" i="47"/>
  <c r="AA92" i="47"/>
  <c r="Z92" i="47"/>
  <c r="Y92" i="47"/>
  <c r="X92" i="47"/>
  <c r="W92" i="47"/>
  <c r="V92" i="47"/>
  <c r="U92" i="47"/>
  <c r="T92" i="47"/>
  <c r="S92" i="47"/>
  <c r="R92" i="47"/>
  <c r="Q92" i="47"/>
  <c r="P92" i="47"/>
  <c r="O92" i="47"/>
  <c r="N92" i="47"/>
  <c r="K92" i="47"/>
  <c r="J92" i="47"/>
  <c r="I92" i="47"/>
  <c r="H92" i="47"/>
  <c r="G92" i="47"/>
  <c r="F92" i="47"/>
  <c r="E92" i="47"/>
  <c r="D92" i="47"/>
  <c r="C92" i="47"/>
  <c r="B92" i="47"/>
  <c r="CP91" i="47"/>
  <c r="CO91" i="47"/>
  <c r="CN91" i="47"/>
  <c r="CM91" i="47"/>
  <c r="CL91" i="47"/>
  <c r="CI91" i="47"/>
  <c r="CH91" i="47"/>
  <c r="CG91" i="47"/>
  <c r="CF91" i="47"/>
  <c r="CE91" i="47"/>
  <c r="CD91" i="47"/>
  <c r="CC91" i="47"/>
  <c r="CB91" i="47"/>
  <c r="CA91" i="47"/>
  <c r="BZ91" i="47"/>
  <c r="BY91" i="47"/>
  <c r="BX91" i="47"/>
  <c r="BW91" i="47"/>
  <c r="BV91" i="47"/>
  <c r="BU91" i="47"/>
  <c r="BT91" i="47"/>
  <c r="BS91" i="47"/>
  <c r="BR91" i="47"/>
  <c r="BQ91" i="47"/>
  <c r="BO91" i="47"/>
  <c r="BN91" i="47"/>
  <c r="BM91" i="47"/>
  <c r="BL91" i="47"/>
  <c r="BK91" i="47"/>
  <c r="BJ91" i="47"/>
  <c r="BH91" i="47"/>
  <c r="BG91" i="47"/>
  <c r="BF91" i="47"/>
  <c r="BE91" i="47"/>
  <c r="BD91" i="47"/>
  <c r="BC91" i="47"/>
  <c r="BB91" i="47"/>
  <c r="AY91" i="47"/>
  <c r="AX91" i="47"/>
  <c r="AW91" i="47"/>
  <c r="AV91" i="47"/>
  <c r="AT91" i="47"/>
  <c r="AS91" i="47"/>
  <c r="AR91" i="47"/>
  <c r="AQ91" i="47"/>
  <c r="AP91" i="47"/>
  <c r="AO91" i="47"/>
  <c r="AN91" i="47"/>
  <c r="AM91" i="47"/>
  <c r="AL91" i="47"/>
  <c r="AK91" i="47"/>
  <c r="AJ91" i="47"/>
  <c r="AI91" i="47"/>
  <c r="AH91" i="47"/>
  <c r="AG91" i="47"/>
  <c r="AF91" i="47"/>
  <c r="AE91" i="47"/>
  <c r="AD91" i="47"/>
  <c r="AB91" i="47"/>
  <c r="AA91" i="47"/>
  <c r="Z91" i="47"/>
  <c r="Y91" i="47"/>
  <c r="X91" i="47"/>
  <c r="W91" i="47"/>
  <c r="V91" i="47"/>
  <c r="U91" i="47"/>
  <c r="T91" i="47"/>
  <c r="S91" i="47"/>
  <c r="R91" i="47"/>
  <c r="Q91" i="47"/>
  <c r="P91" i="47"/>
  <c r="O91" i="47"/>
  <c r="N91" i="47"/>
  <c r="K91" i="47"/>
  <c r="J91" i="47"/>
  <c r="I91" i="47"/>
  <c r="H91" i="47"/>
  <c r="G91" i="47"/>
  <c r="F91" i="47"/>
  <c r="E91" i="47"/>
  <c r="D91" i="47"/>
  <c r="C91" i="47"/>
  <c r="B91" i="47"/>
  <c r="CI90" i="47"/>
  <c r="CH90" i="47"/>
  <c r="CG90" i="47"/>
  <c r="CF90" i="47"/>
  <c r="CE90" i="47"/>
  <c r="CD90" i="47"/>
  <c r="CC90" i="47"/>
  <c r="CB90" i="47"/>
  <c r="CA90" i="47"/>
  <c r="BZ90" i="47"/>
  <c r="BY90" i="47"/>
  <c r="BX90" i="47"/>
  <c r="BW90" i="47"/>
  <c r="BV90" i="47"/>
  <c r="BU90" i="47"/>
  <c r="BT90" i="47"/>
  <c r="BS90" i="47"/>
  <c r="BR90" i="47"/>
  <c r="BQ90" i="47"/>
  <c r="BO90" i="47"/>
  <c r="BN90" i="47"/>
  <c r="BM90" i="47"/>
  <c r="BL90" i="47"/>
  <c r="CQ90" i="47" s="1"/>
  <c r="BK90" i="47"/>
  <c r="BJ90" i="47"/>
  <c r="BH90" i="47"/>
  <c r="BG90" i="47"/>
  <c r="BF90" i="47"/>
  <c r="BE90" i="47"/>
  <c r="BD90" i="47"/>
  <c r="BC90" i="47"/>
  <c r="BB90" i="47"/>
  <c r="AY90" i="47"/>
  <c r="AX90" i="47"/>
  <c r="AW90" i="47"/>
  <c r="AV90" i="47"/>
  <c r="AT90" i="47"/>
  <c r="AS90" i="47"/>
  <c r="AR90" i="47"/>
  <c r="AQ90" i="47"/>
  <c r="AP90" i="47"/>
  <c r="AO90" i="47"/>
  <c r="AN90" i="47"/>
  <c r="AM90" i="47"/>
  <c r="AL90" i="47"/>
  <c r="AK90" i="47"/>
  <c r="AJ90" i="47"/>
  <c r="AI90" i="47"/>
  <c r="AH90" i="47"/>
  <c r="AG90" i="47"/>
  <c r="AF90" i="47"/>
  <c r="AE90" i="47"/>
  <c r="AD90" i="47"/>
  <c r="AB90" i="47"/>
  <c r="AA90" i="47"/>
  <c r="Z90" i="47"/>
  <c r="Y90" i="47"/>
  <c r="X90" i="47"/>
  <c r="W90" i="47"/>
  <c r="V90" i="47"/>
  <c r="U90" i="47"/>
  <c r="T90" i="47"/>
  <c r="S90" i="47"/>
  <c r="R90" i="47"/>
  <c r="Q90" i="47"/>
  <c r="P90" i="47"/>
  <c r="O90" i="47"/>
  <c r="N90" i="47"/>
  <c r="K90" i="47"/>
  <c r="J90" i="47"/>
  <c r="I90" i="47"/>
  <c r="H90" i="47"/>
  <c r="G90" i="47"/>
  <c r="F90" i="47"/>
  <c r="E90" i="47"/>
  <c r="D90" i="47"/>
  <c r="C90" i="47"/>
  <c r="B90" i="47"/>
  <c r="CP89" i="47"/>
  <c r="CO89" i="47"/>
  <c r="CN89" i="47"/>
  <c r="CM89" i="47"/>
  <c r="CL89" i="47"/>
  <c r="CI89" i="47"/>
  <c r="CH89" i="47"/>
  <c r="CG89" i="47"/>
  <c r="CF89" i="47"/>
  <c r="CE89" i="47"/>
  <c r="CD89" i="47"/>
  <c r="CC89" i="47"/>
  <c r="CB89" i="47"/>
  <c r="CA89" i="47"/>
  <c r="BZ89" i="47"/>
  <c r="BY89" i="47"/>
  <c r="BX89" i="47"/>
  <c r="BW89" i="47"/>
  <c r="BV89" i="47"/>
  <c r="BU89" i="47"/>
  <c r="BT89" i="47"/>
  <c r="BS89" i="47"/>
  <c r="BR89" i="47"/>
  <c r="BQ89" i="47"/>
  <c r="BO89" i="47"/>
  <c r="BN89" i="47"/>
  <c r="BM89" i="47"/>
  <c r="BL89" i="47"/>
  <c r="BK89" i="47"/>
  <c r="BJ89" i="47"/>
  <c r="BH89" i="47"/>
  <c r="BG89" i="47"/>
  <c r="BF89" i="47"/>
  <c r="BE89" i="47"/>
  <c r="BD89" i="47"/>
  <c r="BC89" i="47"/>
  <c r="BB89" i="47"/>
  <c r="AY89" i="47"/>
  <c r="AX89" i="47"/>
  <c r="AW89" i="47"/>
  <c r="AV89" i="47"/>
  <c r="AT89" i="47"/>
  <c r="AS89" i="47"/>
  <c r="AR89" i="47"/>
  <c r="AQ89" i="47"/>
  <c r="AP89" i="47"/>
  <c r="AO89" i="47"/>
  <c r="AN89" i="47"/>
  <c r="AM89" i="47"/>
  <c r="AL89" i="47"/>
  <c r="AK89" i="47"/>
  <c r="AJ89" i="47"/>
  <c r="AI89" i="47"/>
  <c r="AH89" i="47"/>
  <c r="AG89" i="47"/>
  <c r="AF89" i="47"/>
  <c r="AE89" i="47"/>
  <c r="AD89" i="47"/>
  <c r="AB89" i="47"/>
  <c r="AA89" i="47"/>
  <c r="Z89" i="47"/>
  <c r="Y89" i="47"/>
  <c r="X89" i="47"/>
  <c r="W89" i="47"/>
  <c r="V89" i="47"/>
  <c r="U89" i="47"/>
  <c r="T89" i="47"/>
  <c r="S89" i="47"/>
  <c r="R89" i="47"/>
  <c r="Q89" i="47"/>
  <c r="P89" i="47"/>
  <c r="O89" i="47"/>
  <c r="N89" i="47"/>
  <c r="K89" i="47"/>
  <c r="J89" i="47"/>
  <c r="I89" i="47"/>
  <c r="H89" i="47"/>
  <c r="G89" i="47"/>
  <c r="F89" i="47"/>
  <c r="E89" i="47"/>
  <c r="D89" i="47"/>
  <c r="C89" i="47"/>
  <c r="B89" i="47"/>
  <c r="CP88" i="47"/>
  <c r="CO88" i="47"/>
  <c r="CN88" i="47"/>
  <c r="CM88" i="47"/>
  <c r="CL88" i="47"/>
  <c r="CI88" i="47"/>
  <c r="CH88" i="47"/>
  <c r="CG88" i="47"/>
  <c r="CF88" i="47"/>
  <c r="CE88" i="47"/>
  <c r="CD88" i="47"/>
  <c r="CC88" i="47"/>
  <c r="CB88" i="47"/>
  <c r="CA88" i="47"/>
  <c r="BZ88" i="47"/>
  <c r="BY88" i="47"/>
  <c r="BX88" i="47"/>
  <c r="BW88" i="47"/>
  <c r="BV88" i="47"/>
  <c r="BU88" i="47"/>
  <c r="BT88" i="47"/>
  <c r="BS88" i="47"/>
  <c r="BR88" i="47"/>
  <c r="BQ88" i="47"/>
  <c r="BO88" i="47"/>
  <c r="BN88" i="47"/>
  <c r="BM88" i="47"/>
  <c r="BL88" i="47"/>
  <c r="BK88" i="47"/>
  <c r="BJ88" i="47"/>
  <c r="BH88" i="47"/>
  <c r="BG88" i="47"/>
  <c r="BF88" i="47"/>
  <c r="BE88" i="47"/>
  <c r="BD88" i="47"/>
  <c r="BC88" i="47"/>
  <c r="BB88" i="47"/>
  <c r="AY88" i="47"/>
  <c r="AX88" i="47"/>
  <c r="AW88" i="47"/>
  <c r="AV88" i="47"/>
  <c r="AT88" i="47"/>
  <c r="AS88" i="47"/>
  <c r="AR88" i="47"/>
  <c r="AQ88" i="47"/>
  <c r="AP88" i="47"/>
  <c r="AO88" i="47"/>
  <c r="AN88" i="47"/>
  <c r="AM88" i="47"/>
  <c r="AL88" i="47"/>
  <c r="AK88" i="47"/>
  <c r="AJ88" i="47"/>
  <c r="AI88" i="47"/>
  <c r="AH88" i="47"/>
  <c r="AG88" i="47"/>
  <c r="AF88" i="47"/>
  <c r="AE88" i="47"/>
  <c r="AD88" i="47"/>
  <c r="AB88" i="47"/>
  <c r="AA88" i="47"/>
  <c r="Z88" i="47"/>
  <c r="Y88" i="47"/>
  <c r="X88" i="47"/>
  <c r="W88" i="47"/>
  <c r="V88" i="47"/>
  <c r="U88" i="47"/>
  <c r="T88" i="47"/>
  <c r="S88" i="47"/>
  <c r="R88" i="47"/>
  <c r="Q88" i="47"/>
  <c r="P88" i="47"/>
  <c r="O88" i="47"/>
  <c r="N88" i="47"/>
  <c r="K88" i="47"/>
  <c r="J88" i="47"/>
  <c r="I88" i="47"/>
  <c r="H88" i="47"/>
  <c r="G88" i="47"/>
  <c r="F88" i="47"/>
  <c r="E88" i="47"/>
  <c r="D88" i="47"/>
  <c r="C88" i="47"/>
  <c r="B88" i="47"/>
  <c r="CP87" i="47"/>
  <c r="CO87" i="47"/>
  <c r="CN87" i="47"/>
  <c r="CM87" i="47"/>
  <c r="CL87" i="47"/>
  <c r="CI87" i="47"/>
  <c r="CH87" i="47"/>
  <c r="CG87" i="47"/>
  <c r="CF87" i="47"/>
  <c r="CE87" i="47"/>
  <c r="CD87" i="47"/>
  <c r="CC87" i="47"/>
  <c r="CB87" i="47"/>
  <c r="CA87" i="47"/>
  <c r="BZ87" i="47"/>
  <c r="BY87" i="47"/>
  <c r="BX87" i="47"/>
  <c r="BW87" i="47"/>
  <c r="BV87" i="47"/>
  <c r="BU87" i="47"/>
  <c r="BT87" i="47"/>
  <c r="BS87" i="47"/>
  <c r="BR87" i="47"/>
  <c r="BQ87" i="47"/>
  <c r="BO87" i="47"/>
  <c r="BN87" i="47"/>
  <c r="BM87" i="47"/>
  <c r="BL87" i="47"/>
  <c r="BK87" i="47"/>
  <c r="BJ87" i="47"/>
  <c r="BH87" i="47"/>
  <c r="BG87" i="47"/>
  <c r="BF87" i="47"/>
  <c r="BE87" i="47"/>
  <c r="BD87" i="47"/>
  <c r="BC87" i="47"/>
  <c r="BB87" i="47"/>
  <c r="AY87" i="47"/>
  <c r="AX87" i="47"/>
  <c r="AW87" i="47"/>
  <c r="AV87" i="47"/>
  <c r="AT87" i="47"/>
  <c r="AS87" i="47"/>
  <c r="AR87" i="47"/>
  <c r="AQ87" i="47"/>
  <c r="AP87" i="47"/>
  <c r="AO87" i="47"/>
  <c r="AN87" i="47"/>
  <c r="AM87" i="47"/>
  <c r="AL87" i="47"/>
  <c r="AK87" i="47"/>
  <c r="AJ87" i="47"/>
  <c r="AI87" i="47"/>
  <c r="AH87" i="47"/>
  <c r="AG87" i="47"/>
  <c r="AF87" i="47"/>
  <c r="AE87" i="47"/>
  <c r="AD87" i="47"/>
  <c r="AB87" i="47"/>
  <c r="AA87" i="47"/>
  <c r="Z87" i="47"/>
  <c r="Y87" i="47"/>
  <c r="X87" i="47"/>
  <c r="W87" i="47"/>
  <c r="V87" i="47"/>
  <c r="U87" i="47"/>
  <c r="T87" i="47"/>
  <c r="S87" i="47"/>
  <c r="R87" i="47"/>
  <c r="Q87" i="47"/>
  <c r="P87" i="47"/>
  <c r="O87" i="47"/>
  <c r="N87" i="47"/>
  <c r="K87" i="47"/>
  <c r="J87" i="47"/>
  <c r="I87" i="47"/>
  <c r="H87" i="47"/>
  <c r="G87" i="47"/>
  <c r="F87" i="47"/>
  <c r="E87" i="47"/>
  <c r="D87" i="47"/>
  <c r="C87" i="47"/>
  <c r="B87" i="47"/>
  <c r="CP86" i="47"/>
  <c r="CO86" i="47"/>
  <c r="CN86" i="47"/>
  <c r="CM86" i="47"/>
  <c r="CL86" i="47"/>
  <c r="CI86" i="47"/>
  <c r="CH86" i="47"/>
  <c r="CG86" i="47"/>
  <c r="CF86" i="47"/>
  <c r="CE86" i="47"/>
  <c r="CD86" i="47"/>
  <c r="CC86" i="47"/>
  <c r="CB86" i="47"/>
  <c r="CA86" i="47"/>
  <c r="BZ86" i="47"/>
  <c r="BY86" i="47"/>
  <c r="BX86" i="47"/>
  <c r="BW86" i="47"/>
  <c r="BV86" i="47"/>
  <c r="BU86" i="47"/>
  <c r="BT86" i="47"/>
  <c r="BS86" i="47"/>
  <c r="BR86" i="47"/>
  <c r="BQ86" i="47"/>
  <c r="BO86" i="47"/>
  <c r="BN86" i="47"/>
  <c r="BM86" i="47"/>
  <c r="BL86" i="47"/>
  <c r="BK86" i="47"/>
  <c r="BJ86" i="47"/>
  <c r="BH86" i="47"/>
  <c r="BG86" i="47"/>
  <c r="BF86" i="47"/>
  <c r="BE86" i="47"/>
  <c r="BD86" i="47"/>
  <c r="BC86" i="47"/>
  <c r="BB86" i="47"/>
  <c r="AY86" i="47"/>
  <c r="AX86" i="47"/>
  <c r="AW86" i="47"/>
  <c r="AV86" i="47"/>
  <c r="AT86" i="47"/>
  <c r="AS86" i="47"/>
  <c r="AR86" i="47"/>
  <c r="AQ86" i="47"/>
  <c r="AP86" i="47"/>
  <c r="AO86" i="47"/>
  <c r="AN86" i="47"/>
  <c r="AM86" i="47"/>
  <c r="AL86" i="47"/>
  <c r="AK86" i="47"/>
  <c r="AJ86" i="47"/>
  <c r="AI86" i="47"/>
  <c r="AH86" i="47"/>
  <c r="AG86" i="47"/>
  <c r="AF86" i="47"/>
  <c r="AE86" i="47"/>
  <c r="AD86" i="47"/>
  <c r="AB86" i="47"/>
  <c r="AA86" i="47"/>
  <c r="Z86" i="47"/>
  <c r="Y86" i="47"/>
  <c r="X86" i="47"/>
  <c r="W86" i="47"/>
  <c r="V86" i="47"/>
  <c r="U86" i="47"/>
  <c r="T86" i="47"/>
  <c r="S86" i="47"/>
  <c r="R86" i="47"/>
  <c r="Q86" i="47"/>
  <c r="P86" i="47"/>
  <c r="O86" i="47"/>
  <c r="N86" i="47"/>
  <c r="K86" i="47"/>
  <c r="J86" i="47"/>
  <c r="I86" i="47"/>
  <c r="H86" i="47"/>
  <c r="G86" i="47"/>
  <c r="F86" i="47"/>
  <c r="E86" i="47"/>
  <c r="D86" i="47"/>
  <c r="C86" i="47"/>
  <c r="B86" i="47"/>
  <c r="CP85" i="47"/>
  <c r="CO85" i="47"/>
  <c r="CN85" i="47"/>
  <c r="CM85" i="47"/>
  <c r="CL85" i="47"/>
  <c r="CI85" i="47"/>
  <c r="CH85" i="47"/>
  <c r="CG85" i="47"/>
  <c r="CF85" i="47"/>
  <c r="CE85" i="47"/>
  <c r="CD85" i="47"/>
  <c r="CC85" i="47"/>
  <c r="CB85" i="47"/>
  <c r="CA85" i="47"/>
  <c r="BZ85" i="47"/>
  <c r="BY85" i="47"/>
  <c r="BX85" i="47"/>
  <c r="BW85" i="47"/>
  <c r="BV85" i="47"/>
  <c r="BU85" i="47"/>
  <c r="BT85" i="47"/>
  <c r="BS85" i="47"/>
  <c r="BR85" i="47"/>
  <c r="BQ85" i="47"/>
  <c r="BO85" i="47"/>
  <c r="BN85" i="47"/>
  <c r="BM85" i="47"/>
  <c r="BL85" i="47"/>
  <c r="BK85" i="47"/>
  <c r="BJ85" i="47"/>
  <c r="BH85" i="47"/>
  <c r="BG85" i="47"/>
  <c r="BF85" i="47"/>
  <c r="BE85" i="47"/>
  <c r="BD85" i="47"/>
  <c r="BC85" i="47"/>
  <c r="BB85" i="47"/>
  <c r="AY85" i="47"/>
  <c r="AX85" i="47"/>
  <c r="AW85" i="47"/>
  <c r="AV85" i="47"/>
  <c r="AT85" i="47"/>
  <c r="AS85" i="47"/>
  <c r="AR85" i="47"/>
  <c r="AQ85" i="47"/>
  <c r="AP85" i="47"/>
  <c r="AO85" i="47"/>
  <c r="AN85" i="47"/>
  <c r="AM85" i="47"/>
  <c r="AL85" i="47"/>
  <c r="AK85" i="47"/>
  <c r="AJ85" i="47"/>
  <c r="AI85" i="47"/>
  <c r="AH85" i="47"/>
  <c r="AG85" i="47"/>
  <c r="AF85" i="47"/>
  <c r="AE85" i="47"/>
  <c r="AD85" i="47"/>
  <c r="AB85" i="47"/>
  <c r="AA85" i="47"/>
  <c r="Z85" i="47"/>
  <c r="Y85" i="47"/>
  <c r="X85" i="47"/>
  <c r="W85" i="47"/>
  <c r="V85" i="47"/>
  <c r="U85" i="47"/>
  <c r="T85" i="47"/>
  <c r="S85" i="47"/>
  <c r="R85" i="47"/>
  <c r="Q85" i="47"/>
  <c r="P85" i="47"/>
  <c r="O85" i="47"/>
  <c r="N85" i="47"/>
  <c r="K85" i="47"/>
  <c r="J85" i="47"/>
  <c r="I85" i="47"/>
  <c r="H85" i="47"/>
  <c r="G85" i="47"/>
  <c r="F85" i="47"/>
  <c r="E85" i="47"/>
  <c r="D85" i="47"/>
  <c r="C85" i="47"/>
  <c r="B85" i="47"/>
  <c r="CI84" i="47"/>
  <c r="CH84" i="47"/>
  <c r="CG84" i="47"/>
  <c r="CF84" i="47"/>
  <c r="CE84" i="47"/>
  <c r="CD84" i="47"/>
  <c r="CC84" i="47"/>
  <c r="CB84" i="47"/>
  <c r="CA84" i="47"/>
  <c r="BZ84" i="47"/>
  <c r="BY84" i="47"/>
  <c r="BX84" i="47"/>
  <c r="BW84" i="47"/>
  <c r="BV84" i="47"/>
  <c r="BU84" i="47"/>
  <c r="BT84" i="47"/>
  <c r="BS84" i="47"/>
  <c r="BR84" i="47"/>
  <c r="BQ84" i="47"/>
  <c r="BO84" i="47"/>
  <c r="BN84" i="47"/>
  <c r="BM84" i="47"/>
  <c r="BL84" i="47"/>
  <c r="CX84" i="47" s="1"/>
  <c r="BK84" i="47"/>
  <c r="BJ84" i="47"/>
  <c r="BH84" i="47"/>
  <c r="BG84" i="47"/>
  <c r="BF84" i="47"/>
  <c r="BE84" i="47"/>
  <c r="BD84" i="47"/>
  <c r="BC84" i="47"/>
  <c r="BB84" i="47"/>
  <c r="AY84" i="47"/>
  <c r="AX84" i="47"/>
  <c r="AW84" i="47"/>
  <c r="AV84" i="47"/>
  <c r="AT84" i="47"/>
  <c r="AS84" i="47"/>
  <c r="AR84" i="47"/>
  <c r="AQ84" i="47"/>
  <c r="AP84" i="47"/>
  <c r="AO84" i="47"/>
  <c r="AN84" i="47"/>
  <c r="AM84" i="47"/>
  <c r="AL84" i="47"/>
  <c r="AK84" i="47"/>
  <c r="AJ84" i="47"/>
  <c r="AI84" i="47"/>
  <c r="AH84" i="47"/>
  <c r="AG84" i="47"/>
  <c r="AF84" i="47"/>
  <c r="AE84" i="47"/>
  <c r="AD84" i="47"/>
  <c r="AB84" i="47"/>
  <c r="AA84" i="47"/>
  <c r="Z84" i="47"/>
  <c r="Y84" i="47"/>
  <c r="X84" i="47"/>
  <c r="W84" i="47"/>
  <c r="V84" i="47"/>
  <c r="U84" i="47"/>
  <c r="T84" i="47"/>
  <c r="S84" i="47"/>
  <c r="R84" i="47"/>
  <c r="Q84" i="47"/>
  <c r="P84" i="47"/>
  <c r="O84" i="47"/>
  <c r="N84" i="47"/>
  <c r="K84" i="47"/>
  <c r="J84" i="47"/>
  <c r="I84" i="47"/>
  <c r="H84" i="47"/>
  <c r="G84" i="47"/>
  <c r="F84" i="47"/>
  <c r="E84" i="47"/>
  <c r="D84" i="47"/>
  <c r="C84" i="47"/>
  <c r="B84" i="47"/>
  <c r="CP83" i="47"/>
  <c r="CO83" i="47"/>
  <c r="CN83" i="47"/>
  <c r="CM83" i="47"/>
  <c r="CL83" i="47"/>
  <c r="CI83" i="47"/>
  <c r="CH83" i="47"/>
  <c r="CG83" i="47"/>
  <c r="CF83" i="47"/>
  <c r="CE83" i="47"/>
  <c r="CD83" i="47"/>
  <c r="CC83" i="47"/>
  <c r="CB83" i="47"/>
  <c r="CA83" i="47"/>
  <c r="BZ83" i="47"/>
  <c r="BY83" i="47"/>
  <c r="BX83" i="47"/>
  <c r="BW83" i="47"/>
  <c r="BV83" i="47"/>
  <c r="BU83" i="47"/>
  <c r="BT83" i="47"/>
  <c r="BS83" i="47"/>
  <c r="BR83" i="47"/>
  <c r="BQ83" i="47"/>
  <c r="BO83" i="47"/>
  <c r="BN83" i="47"/>
  <c r="BM83" i="47"/>
  <c r="BL83" i="47"/>
  <c r="CQ83" i="47" s="1"/>
  <c r="BK83" i="47"/>
  <c r="BJ83" i="47"/>
  <c r="BH83" i="47"/>
  <c r="BG83" i="47"/>
  <c r="BF83" i="47"/>
  <c r="BE83" i="47"/>
  <c r="BD83" i="47"/>
  <c r="BC83" i="47"/>
  <c r="BB83" i="47"/>
  <c r="AY83" i="47"/>
  <c r="AX83" i="47"/>
  <c r="AW83" i="47"/>
  <c r="AV83" i="47"/>
  <c r="AT83" i="47"/>
  <c r="AS83" i="47"/>
  <c r="AR83" i="47"/>
  <c r="AQ83" i="47"/>
  <c r="AP83" i="47"/>
  <c r="AO83" i="47"/>
  <c r="AN83" i="47"/>
  <c r="AM83" i="47"/>
  <c r="AL83" i="47"/>
  <c r="AK83" i="47"/>
  <c r="AJ83" i="47"/>
  <c r="AI83" i="47"/>
  <c r="AH83" i="47"/>
  <c r="AG83" i="47"/>
  <c r="AF83" i="47"/>
  <c r="AE83" i="47"/>
  <c r="AD83" i="47"/>
  <c r="AB83" i="47"/>
  <c r="AA83" i="47"/>
  <c r="Z83" i="47"/>
  <c r="Y83" i="47"/>
  <c r="X83" i="47"/>
  <c r="W83" i="47"/>
  <c r="V83" i="47"/>
  <c r="U83" i="47"/>
  <c r="T83" i="47"/>
  <c r="S83" i="47"/>
  <c r="R83" i="47"/>
  <c r="Q83" i="47"/>
  <c r="P83" i="47"/>
  <c r="O83" i="47"/>
  <c r="N83" i="47"/>
  <c r="K83" i="47"/>
  <c r="J83" i="47"/>
  <c r="I83" i="47"/>
  <c r="H83" i="47"/>
  <c r="G83" i="47"/>
  <c r="F83" i="47"/>
  <c r="E83" i="47"/>
  <c r="D83" i="47"/>
  <c r="C83" i="47"/>
  <c r="B83" i="47"/>
  <c r="CP82" i="47"/>
  <c r="CO82" i="47"/>
  <c r="CN82" i="47"/>
  <c r="CM82" i="47"/>
  <c r="CL82" i="47"/>
  <c r="CI82" i="47"/>
  <c r="CH82" i="47"/>
  <c r="CG82" i="47"/>
  <c r="CF82" i="47"/>
  <c r="CE82" i="47"/>
  <c r="CD82" i="47"/>
  <c r="CC82" i="47"/>
  <c r="CB82" i="47"/>
  <c r="CA82" i="47"/>
  <c r="BZ82" i="47"/>
  <c r="BY82" i="47"/>
  <c r="BX82" i="47"/>
  <c r="BW82" i="47"/>
  <c r="BV82" i="47"/>
  <c r="BU82" i="47"/>
  <c r="BT82" i="47"/>
  <c r="BS82" i="47"/>
  <c r="BR82" i="47"/>
  <c r="BQ82" i="47"/>
  <c r="CS82" i="47" s="1"/>
  <c r="BO82" i="47"/>
  <c r="BN82" i="47"/>
  <c r="BM82" i="47"/>
  <c r="BL82" i="47"/>
  <c r="CQ82" i="47" s="1"/>
  <c r="BK82" i="47"/>
  <c r="BJ82" i="47"/>
  <c r="BH82" i="47"/>
  <c r="BG82" i="47"/>
  <c r="BF82" i="47"/>
  <c r="BE82" i="47"/>
  <c r="BD82" i="47"/>
  <c r="BC82" i="47"/>
  <c r="BB82" i="47"/>
  <c r="AY82" i="47"/>
  <c r="AX82" i="47"/>
  <c r="AW82" i="47"/>
  <c r="AV82" i="47"/>
  <c r="AT82" i="47"/>
  <c r="AS82" i="47"/>
  <c r="AR82" i="47"/>
  <c r="AQ82" i="47"/>
  <c r="AP82" i="47"/>
  <c r="AO82" i="47"/>
  <c r="AN82" i="47"/>
  <c r="AM82" i="47"/>
  <c r="AL82" i="47"/>
  <c r="AK82" i="47"/>
  <c r="AJ82" i="47"/>
  <c r="AI82" i="47"/>
  <c r="AH82" i="47"/>
  <c r="AG82" i="47"/>
  <c r="AF82" i="47"/>
  <c r="AE82" i="47"/>
  <c r="AD82" i="47"/>
  <c r="AB82" i="47"/>
  <c r="AA82" i="47"/>
  <c r="Z82" i="47"/>
  <c r="Y82" i="47"/>
  <c r="X82" i="47"/>
  <c r="W82" i="47"/>
  <c r="V82" i="47"/>
  <c r="U82" i="47"/>
  <c r="T82" i="47"/>
  <c r="S82" i="47"/>
  <c r="R82" i="47"/>
  <c r="Q82" i="47"/>
  <c r="P82" i="47"/>
  <c r="O82" i="47"/>
  <c r="N82" i="47"/>
  <c r="K82" i="47"/>
  <c r="J82" i="47"/>
  <c r="I82" i="47"/>
  <c r="H82" i="47"/>
  <c r="G82" i="47"/>
  <c r="F82" i="47"/>
  <c r="E82" i="47"/>
  <c r="D82" i="47"/>
  <c r="C82" i="47"/>
  <c r="B82" i="47"/>
  <c r="CP81" i="47"/>
  <c r="CO81" i="47"/>
  <c r="CN81" i="47"/>
  <c r="CM81" i="47"/>
  <c r="CL81" i="47"/>
  <c r="CI81" i="47"/>
  <c r="CH81" i="47"/>
  <c r="CG81" i="47"/>
  <c r="CF81" i="47"/>
  <c r="CE81" i="47"/>
  <c r="CD81" i="47"/>
  <c r="CC81" i="47"/>
  <c r="CB81" i="47"/>
  <c r="CS81" i="47" s="1"/>
  <c r="CT81" i="47" s="1"/>
  <c r="CA81" i="47"/>
  <c r="BZ81" i="47"/>
  <c r="BY81" i="47"/>
  <c r="BX81" i="47"/>
  <c r="BW81" i="47"/>
  <c r="BV81" i="47"/>
  <c r="BU81" i="47"/>
  <c r="BT81" i="47"/>
  <c r="BS81" i="47"/>
  <c r="BR81" i="47"/>
  <c r="BQ81" i="47"/>
  <c r="BO81" i="47"/>
  <c r="BN81" i="47"/>
  <c r="BM81" i="47"/>
  <c r="BL81" i="47"/>
  <c r="CQ81" i="47" s="1"/>
  <c r="BK81" i="47"/>
  <c r="BJ81" i="47"/>
  <c r="BH81" i="47"/>
  <c r="BG81" i="47"/>
  <c r="BF81" i="47"/>
  <c r="BE81" i="47"/>
  <c r="BD81" i="47"/>
  <c r="BC81" i="47"/>
  <c r="BB81" i="47"/>
  <c r="AY81" i="47"/>
  <c r="AX81" i="47"/>
  <c r="AW81" i="47"/>
  <c r="AV81" i="47"/>
  <c r="AT81" i="47"/>
  <c r="AS81" i="47"/>
  <c r="AR81" i="47"/>
  <c r="AQ81" i="47"/>
  <c r="AP81" i="47"/>
  <c r="AO81" i="47"/>
  <c r="AN81" i="47"/>
  <c r="AM81" i="47"/>
  <c r="AL81" i="47"/>
  <c r="AK81" i="47"/>
  <c r="AJ81" i="47"/>
  <c r="AI81" i="47"/>
  <c r="AH81" i="47"/>
  <c r="AG81" i="47"/>
  <c r="AF81" i="47"/>
  <c r="AE81" i="47"/>
  <c r="AD81" i="47"/>
  <c r="AB81" i="47"/>
  <c r="AA81" i="47"/>
  <c r="Z81" i="47"/>
  <c r="Y81" i="47"/>
  <c r="X81" i="47"/>
  <c r="W81" i="47"/>
  <c r="V81" i="47"/>
  <c r="U81" i="47"/>
  <c r="T81" i="47"/>
  <c r="S81" i="47"/>
  <c r="R81" i="47"/>
  <c r="Q81" i="47"/>
  <c r="P81" i="47"/>
  <c r="O81" i="47"/>
  <c r="N81" i="47"/>
  <c r="K81" i="47"/>
  <c r="J81" i="47"/>
  <c r="I81" i="47"/>
  <c r="H81" i="47"/>
  <c r="G81" i="47"/>
  <c r="F81" i="47"/>
  <c r="E81" i="47"/>
  <c r="D81" i="47"/>
  <c r="C81" i="47"/>
  <c r="B81" i="47"/>
  <c r="CP80" i="47"/>
  <c r="CO80" i="47"/>
  <c r="CN80" i="47"/>
  <c r="CM80" i="47"/>
  <c r="CL80" i="47"/>
  <c r="CI80" i="47"/>
  <c r="CH80" i="47"/>
  <c r="CG80" i="47"/>
  <c r="CF80" i="47"/>
  <c r="CE80" i="47"/>
  <c r="CD80" i="47"/>
  <c r="CC80" i="47"/>
  <c r="CB80" i="47"/>
  <c r="CA80" i="47"/>
  <c r="BZ80" i="47"/>
  <c r="BY80" i="47"/>
  <c r="BX80" i="47"/>
  <c r="BW80" i="47"/>
  <c r="BV80" i="47"/>
  <c r="BU80" i="47"/>
  <c r="BT80" i="47"/>
  <c r="BS80" i="47"/>
  <c r="BR80" i="47"/>
  <c r="BQ80" i="47"/>
  <c r="BO80" i="47"/>
  <c r="BN80" i="47"/>
  <c r="BM80" i="47"/>
  <c r="BL80" i="47"/>
  <c r="CQ80" i="47" s="1"/>
  <c r="BK80" i="47"/>
  <c r="BJ80" i="47"/>
  <c r="BH80" i="47"/>
  <c r="BG80" i="47"/>
  <c r="BF80" i="47"/>
  <c r="BE80" i="47"/>
  <c r="BD80" i="47"/>
  <c r="BC80" i="47"/>
  <c r="BB80" i="47"/>
  <c r="AY80" i="47"/>
  <c r="AX80" i="47"/>
  <c r="AW80" i="47"/>
  <c r="AV80" i="47"/>
  <c r="AT80" i="47"/>
  <c r="AS80" i="47"/>
  <c r="AR80" i="47"/>
  <c r="AQ80" i="47"/>
  <c r="AP80" i="47"/>
  <c r="AO80" i="47"/>
  <c r="AN80" i="47"/>
  <c r="AM80" i="47"/>
  <c r="AL80" i="47"/>
  <c r="AK80" i="47"/>
  <c r="AJ80" i="47"/>
  <c r="AI80" i="47"/>
  <c r="AH80" i="47"/>
  <c r="AG80" i="47"/>
  <c r="AF80" i="47"/>
  <c r="AE80" i="47"/>
  <c r="AD80" i="47"/>
  <c r="AB80" i="47"/>
  <c r="AA80" i="47"/>
  <c r="Z80" i="47"/>
  <c r="Y80" i="47"/>
  <c r="X80" i="47"/>
  <c r="W80" i="47"/>
  <c r="V80" i="47"/>
  <c r="U80" i="47"/>
  <c r="T80" i="47"/>
  <c r="S80" i="47"/>
  <c r="R80" i="47"/>
  <c r="Q80" i="47"/>
  <c r="P80" i="47"/>
  <c r="O80" i="47"/>
  <c r="N80" i="47"/>
  <c r="K80" i="47"/>
  <c r="J80" i="47"/>
  <c r="I80" i="47"/>
  <c r="H80" i="47"/>
  <c r="G80" i="47"/>
  <c r="F80" i="47"/>
  <c r="E80" i="47"/>
  <c r="D80" i="47"/>
  <c r="C80" i="47"/>
  <c r="B80" i="47"/>
  <c r="CP79" i="47"/>
  <c r="CO79" i="47"/>
  <c r="CN79" i="47"/>
  <c r="CM79" i="47"/>
  <c r="CL79" i="47"/>
  <c r="CI79" i="47"/>
  <c r="CH79" i="47"/>
  <c r="CG79" i="47"/>
  <c r="CF79" i="47"/>
  <c r="CE79" i="47"/>
  <c r="CD79" i="47"/>
  <c r="CC79" i="47"/>
  <c r="CB79" i="47"/>
  <c r="CA79" i="47"/>
  <c r="BZ79" i="47"/>
  <c r="BY79" i="47"/>
  <c r="BX79" i="47"/>
  <c r="BW79" i="47"/>
  <c r="BV79" i="47"/>
  <c r="BU79" i="47"/>
  <c r="BT79" i="47"/>
  <c r="BS79" i="47"/>
  <c r="BR79" i="47"/>
  <c r="BQ79" i="47"/>
  <c r="BO79" i="47"/>
  <c r="BN79" i="47"/>
  <c r="BM79" i="47"/>
  <c r="BL79" i="47"/>
  <c r="CQ79" i="47" s="1"/>
  <c r="BK79" i="47"/>
  <c r="BJ79" i="47"/>
  <c r="BH79" i="47"/>
  <c r="BG79" i="47"/>
  <c r="BF79" i="47"/>
  <c r="BE79" i="47"/>
  <c r="BD79" i="47"/>
  <c r="BC79" i="47"/>
  <c r="BB79" i="47"/>
  <c r="AY79" i="47"/>
  <c r="AX79" i="47"/>
  <c r="AW79" i="47"/>
  <c r="AV79" i="47"/>
  <c r="AT79" i="47"/>
  <c r="AS79" i="47"/>
  <c r="AR79" i="47"/>
  <c r="AQ79" i="47"/>
  <c r="AP79" i="47"/>
  <c r="AO79" i="47"/>
  <c r="AN79" i="47"/>
  <c r="AM79" i="47"/>
  <c r="AL79" i="47"/>
  <c r="AK79" i="47"/>
  <c r="AJ79" i="47"/>
  <c r="AI79" i="47"/>
  <c r="AH79" i="47"/>
  <c r="AG79" i="47"/>
  <c r="AF79" i="47"/>
  <c r="AE79" i="47"/>
  <c r="AD79" i="47"/>
  <c r="AB79" i="47"/>
  <c r="AA79" i="47"/>
  <c r="Z79" i="47"/>
  <c r="Y79" i="47"/>
  <c r="X79" i="47"/>
  <c r="W79" i="47"/>
  <c r="V79" i="47"/>
  <c r="U79" i="47"/>
  <c r="T79" i="47"/>
  <c r="S79" i="47"/>
  <c r="R79" i="47"/>
  <c r="Q79" i="47"/>
  <c r="P79" i="47"/>
  <c r="O79" i="47"/>
  <c r="N79" i="47"/>
  <c r="K79" i="47"/>
  <c r="J79" i="47"/>
  <c r="I79" i="47"/>
  <c r="H79" i="47"/>
  <c r="G79" i="47"/>
  <c r="F79" i="47"/>
  <c r="E79" i="47"/>
  <c r="D79" i="47"/>
  <c r="C79" i="47"/>
  <c r="B79" i="47"/>
  <c r="CP78" i="47"/>
  <c r="CO78" i="47"/>
  <c r="CN78" i="47"/>
  <c r="CM78" i="47"/>
  <c r="CL78" i="47"/>
  <c r="CI78" i="47"/>
  <c r="CH78" i="47"/>
  <c r="CG78" i="47"/>
  <c r="CF78" i="47"/>
  <c r="CE78" i="47"/>
  <c r="CD78" i="47"/>
  <c r="CC78" i="47"/>
  <c r="CB78" i="47"/>
  <c r="CA78" i="47"/>
  <c r="BZ78" i="47"/>
  <c r="BY78" i="47"/>
  <c r="BX78" i="47"/>
  <c r="BW78" i="47"/>
  <c r="BV78" i="47"/>
  <c r="BU78" i="47"/>
  <c r="BT78" i="47"/>
  <c r="BS78" i="47"/>
  <c r="BR78" i="47"/>
  <c r="BQ78" i="47"/>
  <c r="CS78" i="47" s="1"/>
  <c r="BO78" i="47"/>
  <c r="BN78" i="47"/>
  <c r="BM78" i="47"/>
  <c r="BL78" i="47"/>
  <c r="CQ78" i="47" s="1"/>
  <c r="BK78" i="47"/>
  <c r="BJ78" i="47"/>
  <c r="BH78" i="47"/>
  <c r="BG78" i="47"/>
  <c r="BF78" i="47"/>
  <c r="BE78" i="47"/>
  <c r="BD78" i="47"/>
  <c r="BC78" i="47"/>
  <c r="BB78" i="47"/>
  <c r="AY78" i="47"/>
  <c r="AX78" i="47"/>
  <c r="AW78" i="47"/>
  <c r="AV78" i="47"/>
  <c r="AT78" i="47"/>
  <c r="AS78" i="47"/>
  <c r="AR78" i="47"/>
  <c r="AQ78" i="47"/>
  <c r="AP78" i="47"/>
  <c r="AO78" i="47"/>
  <c r="AN78" i="47"/>
  <c r="AM78" i="47"/>
  <c r="AL78" i="47"/>
  <c r="AK78" i="47"/>
  <c r="AJ78" i="47"/>
  <c r="AI78" i="47"/>
  <c r="AH78" i="47"/>
  <c r="AG78" i="47"/>
  <c r="AF78" i="47"/>
  <c r="AE78" i="47"/>
  <c r="AD78" i="47"/>
  <c r="AB78" i="47"/>
  <c r="AA78" i="47"/>
  <c r="Z78" i="47"/>
  <c r="Y78" i="47"/>
  <c r="X78" i="47"/>
  <c r="W78" i="47"/>
  <c r="V78" i="47"/>
  <c r="U78" i="47"/>
  <c r="T78" i="47"/>
  <c r="S78" i="47"/>
  <c r="R78" i="47"/>
  <c r="Q78" i="47"/>
  <c r="P78" i="47"/>
  <c r="O78" i="47"/>
  <c r="N78" i="47"/>
  <c r="K78" i="47"/>
  <c r="J78" i="47"/>
  <c r="I78" i="47"/>
  <c r="H78" i="47"/>
  <c r="G78" i="47"/>
  <c r="F78" i="47"/>
  <c r="E78" i="47"/>
  <c r="D78" i="47"/>
  <c r="C78" i="47"/>
  <c r="B78" i="47"/>
  <c r="CR77" i="47"/>
  <c r="CI77" i="47"/>
  <c r="CH77" i="47"/>
  <c r="CG77" i="47"/>
  <c r="CF77" i="47"/>
  <c r="CE77" i="47"/>
  <c r="CD77" i="47"/>
  <c r="CC77" i="47"/>
  <c r="CB77" i="47"/>
  <c r="CA77" i="47"/>
  <c r="BZ77" i="47"/>
  <c r="BY77" i="47"/>
  <c r="BX77" i="47"/>
  <c r="BW77" i="47"/>
  <c r="BV77" i="47"/>
  <c r="BU77" i="47"/>
  <c r="BT77" i="47"/>
  <c r="BS77" i="47"/>
  <c r="BR77" i="47"/>
  <c r="BQ77" i="47"/>
  <c r="BO77" i="47"/>
  <c r="BN77" i="47"/>
  <c r="BM77" i="47"/>
  <c r="BL77" i="47"/>
  <c r="CQ77" i="47" s="1"/>
  <c r="BK77" i="47"/>
  <c r="BJ77" i="47"/>
  <c r="BH77" i="47"/>
  <c r="BG77" i="47"/>
  <c r="BF77" i="47"/>
  <c r="BE77" i="47"/>
  <c r="BD77" i="47"/>
  <c r="BC77" i="47"/>
  <c r="BB77" i="47"/>
  <c r="AY77" i="47"/>
  <c r="AX77" i="47"/>
  <c r="AW77" i="47"/>
  <c r="AV77" i="47"/>
  <c r="AT77" i="47"/>
  <c r="AS77" i="47"/>
  <c r="AR77" i="47"/>
  <c r="AQ77" i="47"/>
  <c r="AP77" i="47"/>
  <c r="AO77" i="47"/>
  <c r="AN77" i="47"/>
  <c r="AM77" i="47"/>
  <c r="AL77" i="47"/>
  <c r="AK77" i="47"/>
  <c r="AJ77" i="47"/>
  <c r="AI77" i="47"/>
  <c r="AH77" i="47"/>
  <c r="AG77" i="47"/>
  <c r="AF77" i="47"/>
  <c r="AE77" i="47"/>
  <c r="AD77" i="47"/>
  <c r="AB77" i="47"/>
  <c r="AA77" i="47"/>
  <c r="Z77" i="47"/>
  <c r="Y77" i="47"/>
  <c r="X77" i="47"/>
  <c r="W77" i="47"/>
  <c r="V77" i="47"/>
  <c r="U77" i="47"/>
  <c r="T77" i="47"/>
  <c r="S77" i="47"/>
  <c r="R77" i="47"/>
  <c r="Q77" i="47"/>
  <c r="P77" i="47"/>
  <c r="O77" i="47"/>
  <c r="N77" i="47"/>
  <c r="K77" i="47"/>
  <c r="J77" i="47"/>
  <c r="I77" i="47"/>
  <c r="H77" i="47"/>
  <c r="G77" i="47"/>
  <c r="F77" i="47"/>
  <c r="E77" i="47"/>
  <c r="D77" i="47"/>
  <c r="C77" i="47"/>
  <c r="B77" i="47"/>
  <c r="CP76" i="47"/>
  <c r="CO76" i="47"/>
  <c r="CN76" i="47"/>
  <c r="CM76" i="47"/>
  <c r="CL76" i="47"/>
  <c r="CI76" i="47"/>
  <c r="CH76" i="47"/>
  <c r="CG76" i="47"/>
  <c r="CF76" i="47"/>
  <c r="CE76" i="47"/>
  <c r="CD76" i="47"/>
  <c r="CC76" i="47"/>
  <c r="CB76" i="47"/>
  <c r="CA76" i="47"/>
  <c r="BZ76" i="47"/>
  <c r="BY76" i="47"/>
  <c r="BX76" i="47"/>
  <c r="BW76" i="47"/>
  <c r="BV76" i="47"/>
  <c r="BU76" i="47"/>
  <c r="BT76" i="47"/>
  <c r="BS76" i="47"/>
  <c r="BR76" i="47"/>
  <c r="BQ76" i="47"/>
  <c r="BO76" i="47"/>
  <c r="BN76" i="47"/>
  <c r="BM76" i="47"/>
  <c r="BL76" i="47"/>
  <c r="CX76" i="47" s="1"/>
  <c r="BK76" i="47"/>
  <c r="BJ76" i="47"/>
  <c r="BH76" i="47"/>
  <c r="BG76" i="47"/>
  <c r="BF76" i="47"/>
  <c r="BE76" i="47"/>
  <c r="BD76" i="47"/>
  <c r="BC76" i="47"/>
  <c r="BB76" i="47"/>
  <c r="AY76" i="47"/>
  <c r="AX76" i="47"/>
  <c r="AW76" i="47"/>
  <c r="AV76" i="47"/>
  <c r="AT76" i="47"/>
  <c r="AS76" i="47"/>
  <c r="AR76" i="47"/>
  <c r="AQ76" i="47"/>
  <c r="AP76" i="47"/>
  <c r="AO76" i="47"/>
  <c r="AN76" i="47"/>
  <c r="AM76" i="47"/>
  <c r="AL76" i="47"/>
  <c r="AK76" i="47"/>
  <c r="AJ76" i="47"/>
  <c r="AI76" i="47"/>
  <c r="AH76" i="47"/>
  <c r="AG76" i="47"/>
  <c r="AF76" i="47"/>
  <c r="AE76" i="47"/>
  <c r="AD76" i="47"/>
  <c r="AB76" i="47"/>
  <c r="AA76" i="47"/>
  <c r="Z76" i="47"/>
  <c r="Y76" i="47"/>
  <c r="X76" i="47"/>
  <c r="W76" i="47"/>
  <c r="V76" i="47"/>
  <c r="U76" i="47"/>
  <c r="T76" i="47"/>
  <c r="S76" i="47"/>
  <c r="R76" i="47"/>
  <c r="Q76" i="47"/>
  <c r="P76" i="47"/>
  <c r="O76" i="47"/>
  <c r="N76" i="47"/>
  <c r="K76" i="47"/>
  <c r="J76" i="47"/>
  <c r="I76" i="47"/>
  <c r="H76" i="47"/>
  <c r="G76" i="47"/>
  <c r="F76" i="47"/>
  <c r="E76" i="47"/>
  <c r="D76" i="47"/>
  <c r="C76" i="47"/>
  <c r="B76" i="47"/>
  <c r="CP75" i="47"/>
  <c r="CO75" i="47"/>
  <c r="CN75" i="47"/>
  <c r="CM75" i="47"/>
  <c r="CL75" i="47"/>
  <c r="CI75" i="47"/>
  <c r="CH75" i="47"/>
  <c r="CG75" i="47"/>
  <c r="CF75" i="47"/>
  <c r="CE75" i="47"/>
  <c r="CD75" i="47"/>
  <c r="CC75" i="47"/>
  <c r="CB75" i="47"/>
  <c r="CA75" i="47"/>
  <c r="BZ75" i="47"/>
  <c r="BY75" i="47"/>
  <c r="BX75" i="47"/>
  <c r="BW75" i="47"/>
  <c r="BV75" i="47"/>
  <c r="BU75" i="47"/>
  <c r="BT75" i="47"/>
  <c r="BS75" i="47"/>
  <c r="BR75" i="47"/>
  <c r="BQ75" i="47"/>
  <c r="BO75" i="47"/>
  <c r="BN75" i="47"/>
  <c r="BM75" i="47"/>
  <c r="BL75" i="47"/>
  <c r="BK75" i="47"/>
  <c r="BJ75" i="47"/>
  <c r="BH75" i="47"/>
  <c r="BG75" i="47"/>
  <c r="BF75" i="47"/>
  <c r="BE75" i="47"/>
  <c r="BD75" i="47"/>
  <c r="BC75" i="47"/>
  <c r="BB75" i="47"/>
  <c r="AY75" i="47"/>
  <c r="AX75" i="47"/>
  <c r="AW75" i="47"/>
  <c r="AV75" i="47"/>
  <c r="AT75" i="47"/>
  <c r="AS75" i="47"/>
  <c r="AR75" i="47"/>
  <c r="AQ75" i="47"/>
  <c r="AP75" i="47"/>
  <c r="AO75" i="47"/>
  <c r="AN75" i="47"/>
  <c r="AM75" i="47"/>
  <c r="AL75" i="47"/>
  <c r="AK75" i="47"/>
  <c r="AJ75" i="47"/>
  <c r="AI75" i="47"/>
  <c r="AH75" i="47"/>
  <c r="AG75" i="47"/>
  <c r="AF75" i="47"/>
  <c r="AE75" i="47"/>
  <c r="AD75" i="47"/>
  <c r="AB75" i="47"/>
  <c r="AA75" i="47"/>
  <c r="Z75" i="47"/>
  <c r="Y75" i="47"/>
  <c r="X75" i="47"/>
  <c r="W75" i="47"/>
  <c r="V75" i="47"/>
  <c r="U75" i="47"/>
  <c r="T75" i="47"/>
  <c r="S75" i="47"/>
  <c r="R75" i="47"/>
  <c r="Q75" i="47"/>
  <c r="P75" i="47"/>
  <c r="O75" i="47"/>
  <c r="N75" i="47"/>
  <c r="K75" i="47"/>
  <c r="J75" i="47"/>
  <c r="I75" i="47"/>
  <c r="H75" i="47"/>
  <c r="G75" i="47"/>
  <c r="F75" i="47"/>
  <c r="E75" i="47"/>
  <c r="D75" i="47"/>
  <c r="C75" i="47"/>
  <c r="B75" i="47"/>
  <c r="CP74" i="47"/>
  <c r="CO74" i="47"/>
  <c r="CN74" i="47"/>
  <c r="CM74" i="47"/>
  <c r="CL74" i="47"/>
  <c r="CI74" i="47"/>
  <c r="CH74" i="47"/>
  <c r="CG74" i="47"/>
  <c r="CF74" i="47"/>
  <c r="CE74" i="47"/>
  <c r="CD74" i="47"/>
  <c r="CC74" i="47"/>
  <c r="CB74" i="47"/>
  <c r="CA74" i="47"/>
  <c r="BZ74" i="47"/>
  <c r="BY74" i="47"/>
  <c r="BX74" i="47"/>
  <c r="BW74" i="47"/>
  <c r="BV74" i="47"/>
  <c r="BU74" i="47"/>
  <c r="BT74" i="47"/>
  <c r="BS74" i="47"/>
  <c r="BR74" i="47"/>
  <c r="BQ74" i="47"/>
  <c r="BO74" i="47"/>
  <c r="BN74" i="47"/>
  <c r="BM74" i="47"/>
  <c r="BL74" i="47"/>
  <c r="CX74" i="47" s="1"/>
  <c r="BK74" i="47"/>
  <c r="BJ74" i="47"/>
  <c r="BH74" i="47"/>
  <c r="BG74" i="47"/>
  <c r="BF74" i="47"/>
  <c r="BE74" i="47"/>
  <c r="BD74" i="47"/>
  <c r="BC74" i="47"/>
  <c r="BB74" i="47"/>
  <c r="AY74" i="47"/>
  <c r="AX74" i="47"/>
  <c r="AW74" i="47"/>
  <c r="AV74" i="47"/>
  <c r="AT74" i="47"/>
  <c r="AS74" i="47"/>
  <c r="AR74" i="47"/>
  <c r="AQ74" i="47"/>
  <c r="AP74" i="47"/>
  <c r="AO74" i="47"/>
  <c r="AN74" i="47"/>
  <c r="AM74" i="47"/>
  <c r="AL74" i="47"/>
  <c r="AK74" i="47"/>
  <c r="AJ74" i="47"/>
  <c r="AI74" i="47"/>
  <c r="AH74" i="47"/>
  <c r="AG74" i="47"/>
  <c r="AF74" i="47"/>
  <c r="AE74" i="47"/>
  <c r="AD74" i="47"/>
  <c r="AB74" i="47"/>
  <c r="AA74" i="47"/>
  <c r="Z74" i="47"/>
  <c r="Y74" i="47"/>
  <c r="X74" i="47"/>
  <c r="W74" i="47"/>
  <c r="V74" i="47"/>
  <c r="U74" i="47"/>
  <c r="T74" i="47"/>
  <c r="S74" i="47"/>
  <c r="R74" i="47"/>
  <c r="Q74" i="47"/>
  <c r="P74" i="47"/>
  <c r="O74" i="47"/>
  <c r="N74" i="47"/>
  <c r="K74" i="47"/>
  <c r="J74" i="47"/>
  <c r="I74" i="47"/>
  <c r="H74" i="47"/>
  <c r="G74" i="47"/>
  <c r="F74" i="47"/>
  <c r="E74" i="47"/>
  <c r="D74" i="47"/>
  <c r="C74" i="47"/>
  <c r="B74" i="47"/>
  <c r="CP73" i="47"/>
  <c r="CO73" i="47"/>
  <c r="CN73" i="47"/>
  <c r="CM73" i="47"/>
  <c r="CL73" i="47"/>
  <c r="CI73" i="47"/>
  <c r="CH73" i="47"/>
  <c r="CG73" i="47"/>
  <c r="CF73" i="47"/>
  <c r="CE73" i="47"/>
  <c r="CD73" i="47"/>
  <c r="CC73" i="47"/>
  <c r="CB73" i="47"/>
  <c r="CA73" i="47"/>
  <c r="BZ73" i="47"/>
  <c r="BY73" i="47"/>
  <c r="BX73" i="47"/>
  <c r="BW73" i="47"/>
  <c r="BV73" i="47"/>
  <c r="BU73" i="47"/>
  <c r="BT73" i="47"/>
  <c r="BS73" i="47"/>
  <c r="BR73" i="47"/>
  <c r="BQ73" i="47"/>
  <c r="BO73" i="47"/>
  <c r="BN73" i="47"/>
  <c r="BM73" i="47"/>
  <c r="CX73" i="47" s="1"/>
  <c r="BL73" i="47"/>
  <c r="BK73" i="47"/>
  <c r="BJ73" i="47"/>
  <c r="BH73" i="47"/>
  <c r="BG73" i="47"/>
  <c r="BF73" i="47"/>
  <c r="BE73" i="47"/>
  <c r="BD73" i="47"/>
  <c r="BC73" i="47"/>
  <c r="BB73" i="47"/>
  <c r="AY73" i="47"/>
  <c r="AX73" i="47"/>
  <c r="AW73" i="47"/>
  <c r="AV73" i="47"/>
  <c r="AT73" i="47"/>
  <c r="AS73" i="47"/>
  <c r="AR73" i="47"/>
  <c r="AQ73" i="47"/>
  <c r="AP73" i="47"/>
  <c r="AO73" i="47"/>
  <c r="AN73" i="47"/>
  <c r="AM73" i="47"/>
  <c r="AL73" i="47"/>
  <c r="AK73" i="47"/>
  <c r="AJ73" i="47"/>
  <c r="AI73" i="47"/>
  <c r="AH73" i="47"/>
  <c r="AG73" i="47"/>
  <c r="AF73" i="47"/>
  <c r="AE73" i="47"/>
  <c r="AD73" i="47"/>
  <c r="AB73" i="47"/>
  <c r="AA73" i="47"/>
  <c r="Z73" i="47"/>
  <c r="Y73" i="47"/>
  <c r="X73" i="47"/>
  <c r="W73" i="47"/>
  <c r="V73" i="47"/>
  <c r="U73" i="47"/>
  <c r="T73" i="47"/>
  <c r="S73" i="47"/>
  <c r="R73" i="47"/>
  <c r="Q73" i="47"/>
  <c r="P73" i="47"/>
  <c r="O73" i="47"/>
  <c r="N73" i="47"/>
  <c r="K73" i="47"/>
  <c r="J73" i="47"/>
  <c r="I73" i="47"/>
  <c r="H73" i="47"/>
  <c r="G73" i="47"/>
  <c r="F73" i="47"/>
  <c r="E73" i="47"/>
  <c r="D73" i="47"/>
  <c r="C73" i="47"/>
  <c r="B73" i="47"/>
  <c r="CP72" i="47"/>
  <c r="CO72" i="47"/>
  <c r="CN72" i="47"/>
  <c r="CM72" i="47"/>
  <c r="CL72" i="47"/>
  <c r="CI72" i="47"/>
  <c r="CH72" i="47"/>
  <c r="CG72" i="47"/>
  <c r="CF72" i="47"/>
  <c r="CE72" i="47"/>
  <c r="CD72" i="47"/>
  <c r="CC72" i="47"/>
  <c r="CB72" i="47"/>
  <c r="CA72" i="47"/>
  <c r="BZ72" i="47"/>
  <c r="BY72" i="47"/>
  <c r="BX72" i="47"/>
  <c r="BW72" i="47"/>
  <c r="BV72" i="47"/>
  <c r="BU72" i="47"/>
  <c r="BT72" i="47"/>
  <c r="BS72" i="47"/>
  <c r="BR72" i="47"/>
  <c r="BQ72" i="47"/>
  <c r="BO72" i="47"/>
  <c r="BN72" i="47"/>
  <c r="BM72" i="47"/>
  <c r="BL72" i="47"/>
  <c r="CX72" i="47" s="1"/>
  <c r="BK72" i="47"/>
  <c r="BJ72" i="47"/>
  <c r="BH72" i="47"/>
  <c r="BG72" i="47"/>
  <c r="BF72" i="47"/>
  <c r="BE72" i="47"/>
  <c r="BD72" i="47"/>
  <c r="BC72" i="47"/>
  <c r="BB72" i="47"/>
  <c r="AY72" i="47"/>
  <c r="AX72" i="47"/>
  <c r="AW72" i="47"/>
  <c r="AV72" i="47"/>
  <c r="AT72" i="47"/>
  <c r="AS72" i="47"/>
  <c r="AR72" i="47"/>
  <c r="AQ72" i="47"/>
  <c r="AP72" i="47"/>
  <c r="AO72" i="47"/>
  <c r="AN72" i="47"/>
  <c r="AM72" i="47"/>
  <c r="AL72" i="47"/>
  <c r="AK72" i="47"/>
  <c r="AJ72" i="47"/>
  <c r="AI72" i="47"/>
  <c r="AH72" i="47"/>
  <c r="AG72" i="47"/>
  <c r="AF72" i="47"/>
  <c r="AE72" i="47"/>
  <c r="AD72" i="47"/>
  <c r="AB72" i="47"/>
  <c r="AA72" i="47"/>
  <c r="Z72" i="47"/>
  <c r="Y72" i="47"/>
  <c r="X72" i="47"/>
  <c r="W72" i="47"/>
  <c r="V72" i="47"/>
  <c r="U72" i="47"/>
  <c r="T72" i="47"/>
  <c r="S72" i="47"/>
  <c r="R72" i="47"/>
  <c r="Q72" i="47"/>
  <c r="P72" i="47"/>
  <c r="O72" i="47"/>
  <c r="N72" i="47"/>
  <c r="K72" i="47"/>
  <c r="J72" i="47"/>
  <c r="I72" i="47"/>
  <c r="H72" i="47"/>
  <c r="G72" i="47"/>
  <c r="F72" i="47"/>
  <c r="E72" i="47"/>
  <c r="D72" i="47"/>
  <c r="C72" i="47"/>
  <c r="B72" i="47"/>
  <c r="CP71" i="47"/>
  <c r="CO71" i="47"/>
  <c r="CN71" i="47"/>
  <c r="CM71" i="47"/>
  <c r="CL71" i="47"/>
  <c r="CI71" i="47"/>
  <c r="CH71" i="47"/>
  <c r="CG71" i="47"/>
  <c r="CF71" i="47"/>
  <c r="CE71" i="47"/>
  <c r="CD71" i="47"/>
  <c r="CC71" i="47"/>
  <c r="CB71" i="47"/>
  <c r="CA71" i="47"/>
  <c r="BZ71" i="47"/>
  <c r="BY71" i="47"/>
  <c r="BX71" i="47"/>
  <c r="BW71" i="47"/>
  <c r="BV71" i="47"/>
  <c r="BU71" i="47"/>
  <c r="BT71" i="47"/>
  <c r="BS71" i="47"/>
  <c r="BR71" i="47"/>
  <c r="BQ71" i="47"/>
  <c r="BO71" i="47"/>
  <c r="BN71" i="47"/>
  <c r="BM71" i="47"/>
  <c r="BL71" i="47"/>
  <c r="BK71" i="47"/>
  <c r="BJ71" i="47"/>
  <c r="BH71" i="47"/>
  <c r="BG71" i="47"/>
  <c r="BF71" i="47"/>
  <c r="BE71" i="47"/>
  <c r="BD71" i="47"/>
  <c r="BC71" i="47"/>
  <c r="BB71" i="47"/>
  <c r="AY71" i="47"/>
  <c r="AX71" i="47"/>
  <c r="AW71" i="47"/>
  <c r="AV71" i="47"/>
  <c r="AT71" i="47"/>
  <c r="AS71" i="47"/>
  <c r="AR71" i="47"/>
  <c r="AQ71" i="47"/>
  <c r="AP71" i="47"/>
  <c r="AO71" i="47"/>
  <c r="AN71" i="47"/>
  <c r="AM71" i="47"/>
  <c r="AL71" i="47"/>
  <c r="AK71" i="47"/>
  <c r="AJ71" i="47"/>
  <c r="AI71" i="47"/>
  <c r="AH71" i="47"/>
  <c r="AG71" i="47"/>
  <c r="AF71" i="47"/>
  <c r="AE71" i="47"/>
  <c r="AD71" i="47"/>
  <c r="AB71" i="47"/>
  <c r="AA71" i="47"/>
  <c r="Z71" i="47"/>
  <c r="Y71" i="47"/>
  <c r="X71" i="47"/>
  <c r="W71" i="47"/>
  <c r="V71" i="47"/>
  <c r="U71" i="47"/>
  <c r="T71" i="47"/>
  <c r="S71" i="47"/>
  <c r="R71" i="47"/>
  <c r="Q71" i="47"/>
  <c r="P71" i="47"/>
  <c r="O71" i="47"/>
  <c r="N71" i="47"/>
  <c r="K71" i="47"/>
  <c r="J71" i="47"/>
  <c r="I71" i="47"/>
  <c r="H71" i="47"/>
  <c r="G71" i="47"/>
  <c r="F71" i="47"/>
  <c r="E71" i="47"/>
  <c r="D71" i="47"/>
  <c r="C71" i="47"/>
  <c r="B71" i="47"/>
  <c r="CP70" i="47"/>
  <c r="CO70" i="47"/>
  <c r="CN70" i="47"/>
  <c r="CM70" i="47"/>
  <c r="CL70" i="47"/>
  <c r="CI70" i="47"/>
  <c r="CH70" i="47"/>
  <c r="CG70" i="47"/>
  <c r="CF70" i="47"/>
  <c r="CE70" i="47"/>
  <c r="CD70" i="47"/>
  <c r="CC70" i="47"/>
  <c r="CB70" i="47"/>
  <c r="CA70" i="47"/>
  <c r="BZ70" i="47"/>
  <c r="BY70" i="47"/>
  <c r="BX70" i="47"/>
  <c r="BW70" i="47"/>
  <c r="BV70" i="47"/>
  <c r="BU70" i="47"/>
  <c r="BT70" i="47"/>
  <c r="BS70" i="47"/>
  <c r="BR70" i="47"/>
  <c r="BQ70" i="47"/>
  <c r="BO70" i="47"/>
  <c r="BN70" i="47"/>
  <c r="BM70" i="47"/>
  <c r="BL70" i="47"/>
  <c r="CX70" i="47" s="1"/>
  <c r="BK70" i="47"/>
  <c r="BJ70" i="47"/>
  <c r="BH70" i="47"/>
  <c r="BG70" i="47"/>
  <c r="BF70" i="47"/>
  <c r="BE70" i="47"/>
  <c r="BD70" i="47"/>
  <c r="BC70" i="47"/>
  <c r="BB70" i="47"/>
  <c r="AY70" i="47"/>
  <c r="AX70" i="47"/>
  <c r="AW70" i="47"/>
  <c r="AV70" i="47"/>
  <c r="AT70" i="47"/>
  <c r="AS70" i="47"/>
  <c r="AR70" i="47"/>
  <c r="AQ70" i="47"/>
  <c r="AP70" i="47"/>
  <c r="AO70" i="47"/>
  <c r="AN70" i="47"/>
  <c r="AM70" i="47"/>
  <c r="AL70" i="47"/>
  <c r="AK70" i="47"/>
  <c r="AJ70" i="47"/>
  <c r="AI70" i="47"/>
  <c r="AH70" i="47"/>
  <c r="AG70" i="47"/>
  <c r="AF70" i="47"/>
  <c r="AE70" i="47"/>
  <c r="AD70" i="47"/>
  <c r="AB70" i="47"/>
  <c r="AA70" i="47"/>
  <c r="Z70" i="47"/>
  <c r="Y70" i="47"/>
  <c r="X70" i="47"/>
  <c r="W70" i="47"/>
  <c r="V70" i="47"/>
  <c r="U70" i="47"/>
  <c r="T70" i="47"/>
  <c r="S70" i="47"/>
  <c r="R70" i="47"/>
  <c r="Q70" i="47"/>
  <c r="P70" i="47"/>
  <c r="O70" i="47"/>
  <c r="N70" i="47"/>
  <c r="K70" i="47"/>
  <c r="J70" i="47"/>
  <c r="I70" i="47"/>
  <c r="H70" i="47"/>
  <c r="G70" i="47"/>
  <c r="F70" i="47"/>
  <c r="E70" i="47"/>
  <c r="D70" i="47"/>
  <c r="C70" i="47"/>
  <c r="B70" i="47"/>
  <c r="CQ69" i="47"/>
  <c r="CI69" i="47"/>
  <c r="CH69" i="47"/>
  <c r="CG69" i="47"/>
  <c r="CF69" i="47"/>
  <c r="CE69" i="47"/>
  <c r="CD69" i="47"/>
  <c r="CC69" i="47"/>
  <c r="CB69" i="47"/>
  <c r="CA69" i="47"/>
  <c r="BZ69" i="47"/>
  <c r="BY69" i="47"/>
  <c r="BX69" i="47"/>
  <c r="BW69" i="47"/>
  <c r="BV69" i="47"/>
  <c r="BU69" i="47"/>
  <c r="BT69" i="47"/>
  <c r="BS69" i="47"/>
  <c r="BR69" i="47"/>
  <c r="BQ69" i="47"/>
  <c r="BO69" i="47"/>
  <c r="BN69" i="47"/>
  <c r="BM69" i="47"/>
  <c r="BL69" i="47"/>
  <c r="BK69" i="47"/>
  <c r="BJ69" i="47"/>
  <c r="BH69" i="47"/>
  <c r="BG69" i="47"/>
  <c r="BF69" i="47"/>
  <c r="BE69" i="47"/>
  <c r="BD69" i="47"/>
  <c r="BC69" i="47"/>
  <c r="BB69" i="47"/>
  <c r="AY69" i="47"/>
  <c r="AX69" i="47"/>
  <c r="AW69" i="47"/>
  <c r="AV69" i="47"/>
  <c r="AT69" i="47"/>
  <c r="AS69" i="47"/>
  <c r="AR69" i="47"/>
  <c r="AQ69" i="47"/>
  <c r="AP69" i="47"/>
  <c r="AO69" i="47"/>
  <c r="AN69" i="47"/>
  <c r="AM69" i="47"/>
  <c r="AL69" i="47"/>
  <c r="AK69" i="47"/>
  <c r="AJ69" i="47"/>
  <c r="AI69" i="47"/>
  <c r="AH69" i="47"/>
  <c r="AG69" i="47"/>
  <c r="AF69" i="47"/>
  <c r="AE69" i="47"/>
  <c r="AD69" i="47"/>
  <c r="AB69" i="47"/>
  <c r="AA69" i="47"/>
  <c r="Z69" i="47"/>
  <c r="Y69" i="47"/>
  <c r="X69" i="47"/>
  <c r="W69" i="47"/>
  <c r="V69" i="47"/>
  <c r="U69" i="47"/>
  <c r="T69" i="47"/>
  <c r="S69" i="47"/>
  <c r="R69" i="47"/>
  <c r="Q69" i="47"/>
  <c r="P69" i="47"/>
  <c r="O69" i="47"/>
  <c r="N69" i="47"/>
  <c r="K69" i="47"/>
  <c r="J69" i="47"/>
  <c r="I69" i="47"/>
  <c r="H69" i="47"/>
  <c r="G69" i="47"/>
  <c r="F69" i="47"/>
  <c r="E69" i="47"/>
  <c r="D69" i="47"/>
  <c r="C69" i="47"/>
  <c r="B69" i="47"/>
  <c r="CI68" i="47"/>
  <c r="CH68" i="47"/>
  <c r="CG68" i="47"/>
  <c r="CF68" i="47"/>
  <c r="CE68" i="47"/>
  <c r="CD68" i="47"/>
  <c r="CC68" i="47"/>
  <c r="CB68" i="47"/>
  <c r="CA68" i="47"/>
  <c r="BZ68" i="47"/>
  <c r="BY68" i="47"/>
  <c r="BX68" i="47"/>
  <c r="BW68" i="47"/>
  <c r="BV68" i="47"/>
  <c r="BU68" i="47"/>
  <c r="BT68" i="47"/>
  <c r="BS68" i="47"/>
  <c r="BR68" i="47"/>
  <c r="BQ68" i="47"/>
  <c r="BO68" i="47"/>
  <c r="BN68" i="47"/>
  <c r="BM68" i="47"/>
  <c r="BL68" i="47"/>
  <c r="CQ68" i="47" s="1"/>
  <c r="BK68" i="47"/>
  <c r="BJ68" i="47"/>
  <c r="BH68" i="47"/>
  <c r="BG68" i="47"/>
  <c r="BF68" i="47"/>
  <c r="BE68" i="47"/>
  <c r="BD68" i="47"/>
  <c r="BC68" i="47"/>
  <c r="BB68" i="47"/>
  <c r="AY68" i="47"/>
  <c r="AX68" i="47"/>
  <c r="AW68" i="47"/>
  <c r="AV68" i="47"/>
  <c r="AT68" i="47"/>
  <c r="AS68" i="47"/>
  <c r="AR68" i="47"/>
  <c r="AQ68" i="47"/>
  <c r="AP68" i="47"/>
  <c r="AO68" i="47"/>
  <c r="AN68" i="47"/>
  <c r="AM68" i="47"/>
  <c r="AL68" i="47"/>
  <c r="AK68" i="47"/>
  <c r="AJ68" i="47"/>
  <c r="AI68" i="47"/>
  <c r="AH68" i="47"/>
  <c r="AG68" i="47"/>
  <c r="AF68" i="47"/>
  <c r="AE68" i="47"/>
  <c r="AD68" i="47"/>
  <c r="AB68" i="47"/>
  <c r="AA68" i="47"/>
  <c r="Z68" i="47"/>
  <c r="Y68" i="47"/>
  <c r="X68" i="47"/>
  <c r="W68" i="47"/>
  <c r="V68" i="47"/>
  <c r="U68" i="47"/>
  <c r="T68" i="47"/>
  <c r="S68" i="47"/>
  <c r="R68" i="47"/>
  <c r="Q68" i="47"/>
  <c r="P68" i="47"/>
  <c r="O68" i="47"/>
  <c r="N68" i="47"/>
  <c r="K68" i="47"/>
  <c r="J68" i="47"/>
  <c r="I68" i="47"/>
  <c r="H68" i="47"/>
  <c r="G68" i="47"/>
  <c r="F68" i="47"/>
  <c r="E68" i="47"/>
  <c r="D68" i="47"/>
  <c r="C68" i="47"/>
  <c r="B68" i="47"/>
  <c r="CI67" i="47"/>
  <c r="CH67" i="47"/>
  <c r="CG67" i="47"/>
  <c r="CF67" i="47"/>
  <c r="CE67" i="47"/>
  <c r="CD67" i="47"/>
  <c r="CC67" i="47"/>
  <c r="CB67" i="47"/>
  <c r="CA67" i="47"/>
  <c r="BZ67" i="47"/>
  <c r="BY67" i="47"/>
  <c r="BX67" i="47"/>
  <c r="BW67" i="47"/>
  <c r="BV67" i="47"/>
  <c r="BU67" i="47"/>
  <c r="BT67" i="47"/>
  <c r="BS67" i="47"/>
  <c r="BR67" i="47"/>
  <c r="BQ67" i="47"/>
  <c r="BO67" i="47"/>
  <c r="BN67" i="47"/>
  <c r="BM67" i="47"/>
  <c r="BL67" i="47"/>
  <c r="CQ67" i="47" s="1"/>
  <c r="BK67" i="47"/>
  <c r="BJ67" i="47"/>
  <c r="BH67" i="47"/>
  <c r="BG67" i="47"/>
  <c r="BF67" i="47"/>
  <c r="BE67" i="47"/>
  <c r="BD67" i="47"/>
  <c r="BC67" i="47"/>
  <c r="BB67" i="47"/>
  <c r="AY67" i="47"/>
  <c r="AX67" i="47"/>
  <c r="AW67" i="47"/>
  <c r="AV67" i="47"/>
  <c r="AT67" i="47"/>
  <c r="AS67" i="47"/>
  <c r="AR67" i="47"/>
  <c r="AQ67" i="47"/>
  <c r="AP67" i="47"/>
  <c r="AO67" i="47"/>
  <c r="AN67" i="47"/>
  <c r="AM67" i="47"/>
  <c r="AL67" i="47"/>
  <c r="AK67" i="47"/>
  <c r="AJ67" i="47"/>
  <c r="AI67" i="47"/>
  <c r="AH67" i="47"/>
  <c r="AG67" i="47"/>
  <c r="AF67" i="47"/>
  <c r="AE67" i="47"/>
  <c r="AD67" i="47"/>
  <c r="AB67" i="47"/>
  <c r="AA67" i="47"/>
  <c r="Z67" i="47"/>
  <c r="Y67" i="47"/>
  <c r="X67" i="47"/>
  <c r="W67" i="47"/>
  <c r="V67" i="47"/>
  <c r="U67" i="47"/>
  <c r="T67" i="47"/>
  <c r="S67" i="47"/>
  <c r="R67" i="47"/>
  <c r="Q67" i="47"/>
  <c r="P67" i="47"/>
  <c r="O67" i="47"/>
  <c r="N67" i="47"/>
  <c r="K67" i="47"/>
  <c r="J67" i="47"/>
  <c r="I67" i="47"/>
  <c r="H67" i="47"/>
  <c r="G67" i="47"/>
  <c r="F67" i="47"/>
  <c r="E67" i="47"/>
  <c r="D67" i="47"/>
  <c r="C67" i="47"/>
  <c r="B67" i="47"/>
  <c r="CI66" i="47"/>
  <c r="CH66" i="47"/>
  <c r="CG66" i="47"/>
  <c r="CF66" i="47"/>
  <c r="CE66" i="47"/>
  <c r="CD66" i="47"/>
  <c r="CC66" i="47"/>
  <c r="CB66" i="47"/>
  <c r="CA66" i="47"/>
  <c r="BZ66" i="47"/>
  <c r="BY66" i="47"/>
  <c r="BX66" i="47"/>
  <c r="BW66" i="47"/>
  <c r="BV66" i="47"/>
  <c r="BU66" i="47"/>
  <c r="BT66" i="47"/>
  <c r="BS66" i="47"/>
  <c r="BR66" i="47"/>
  <c r="BQ66" i="47"/>
  <c r="BO66" i="47"/>
  <c r="BN66" i="47"/>
  <c r="BM66" i="47"/>
  <c r="BL66" i="47"/>
  <c r="BK66" i="47"/>
  <c r="BJ66" i="47"/>
  <c r="BH66" i="47"/>
  <c r="BG66" i="47"/>
  <c r="BF66" i="47"/>
  <c r="BE66" i="47"/>
  <c r="BD66" i="47"/>
  <c r="BC66" i="47"/>
  <c r="BB66" i="47"/>
  <c r="AY66" i="47"/>
  <c r="AX66" i="47"/>
  <c r="AW66" i="47"/>
  <c r="AV66" i="47"/>
  <c r="AT66" i="47"/>
  <c r="AS66" i="47"/>
  <c r="AR66" i="47"/>
  <c r="AQ66" i="47"/>
  <c r="AP66" i="47"/>
  <c r="AO66" i="47"/>
  <c r="AN66" i="47"/>
  <c r="AM66" i="47"/>
  <c r="AL66" i="47"/>
  <c r="AK66" i="47"/>
  <c r="AJ66" i="47"/>
  <c r="AI66" i="47"/>
  <c r="AH66" i="47"/>
  <c r="AG66" i="47"/>
  <c r="AF66" i="47"/>
  <c r="AE66" i="47"/>
  <c r="AD66" i="47"/>
  <c r="AB66" i="47"/>
  <c r="AA66" i="47"/>
  <c r="Z66" i="47"/>
  <c r="Y66" i="47"/>
  <c r="X66" i="47"/>
  <c r="W66" i="47"/>
  <c r="V66" i="47"/>
  <c r="U66" i="47"/>
  <c r="T66" i="47"/>
  <c r="S66" i="47"/>
  <c r="R66" i="47"/>
  <c r="Q66" i="47"/>
  <c r="P66" i="47"/>
  <c r="O66" i="47"/>
  <c r="N66" i="47"/>
  <c r="K66" i="47"/>
  <c r="J66" i="47"/>
  <c r="I66" i="47"/>
  <c r="H66" i="47"/>
  <c r="G66" i="47"/>
  <c r="F66" i="47"/>
  <c r="E66" i="47"/>
  <c r="D66" i="47"/>
  <c r="C66" i="47"/>
  <c r="B66" i="47"/>
  <c r="CP65" i="47"/>
  <c r="CO65" i="47"/>
  <c r="CN65" i="47"/>
  <c r="CM65" i="47"/>
  <c r="CL65" i="47"/>
  <c r="CI65" i="47"/>
  <c r="CH65" i="47"/>
  <c r="CG65" i="47"/>
  <c r="CF65" i="47"/>
  <c r="CE65" i="47"/>
  <c r="CD65" i="47"/>
  <c r="CC65" i="47"/>
  <c r="CB65" i="47"/>
  <c r="CA65" i="47"/>
  <c r="BZ65" i="47"/>
  <c r="BY65" i="47"/>
  <c r="BX65" i="47"/>
  <c r="BW65" i="47"/>
  <c r="BV65" i="47"/>
  <c r="BU65" i="47"/>
  <c r="BT65" i="47"/>
  <c r="BS65" i="47"/>
  <c r="BR65" i="47"/>
  <c r="BQ65" i="47"/>
  <c r="BO65" i="47"/>
  <c r="BN65" i="47"/>
  <c r="BM65" i="47"/>
  <c r="BL65" i="47"/>
  <c r="CX65" i="47" s="1"/>
  <c r="BK65" i="47"/>
  <c r="BJ65" i="47"/>
  <c r="BH65" i="47"/>
  <c r="BG65" i="47"/>
  <c r="BF65" i="47"/>
  <c r="BE65" i="47"/>
  <c r="BD65" i="47"/>
  <c r="BC65" i="47"/>
  <c r="BB65" i="47"/>
  <c r="AY65" i="47"/>
  <c r="AX65" i="47"/>
  <c r="AW65" i="47"/>
  <c r="AV65" i="47"/>
  <c r="AT65" i="47"/>
  <c r="AS65" i="47"/>
  <c r="AR65" i="47"/>
  <c r="AQ65" i="47"/>
  <c r="AP65" i="47"/>
  <c r="AO65" i="47"/>
  <c r="AN65" i="47"/>
  <c r="AM65" i="47"/>
  <c r="AL65" i="47"/>
  <c r="AK65" i="47"/>
  <c r="AJ65" i="47"/>
  <c r="AI65" i="47"/>
  <c r="AH65" i="47"/>
  <c r="AG65" i="47"/>
  <c r="AF65" i="47"/>
  <c r="AE65" i="47"/>
  <c r="AD65" i="47"/>
  <c r="AB65" i="47"/>
  <c r="AA65" i="47"/>
  <c r="Z65" i="47"/>
  <c r="Y65" i="47"/>
  <c r="X65" i="47"/>
  <c r="W65" i="47"/>
  <c r="V65" i="47"/>
  <c r="U65" i="47"/>
  <c r="T65" i="47"/>
  <c r="S65" i="47"/>
  <c r="R65" i="47"/>
  <c r="Q65" i="47"/>
  <c r="P65" i="47"/>
  <c r="O65" i="47"/>
  <c r="N65" i="47"/>
  <c r="K65" i="47"/>
  <c r="J65" i="47"/>
  <c r="I65" i="47"/>
  <c r="H65" i="47"/>
  <c r="G65" i="47"/>
  <c r="F65" i="47"/>
  <c r="E65" i="47"/>
  <c r="D65" i="47"/>
  <c r="C65" i="47"/>
  <c r="B65" i="47"/>
  <c r="CK64" i="47"/>
  <c r="CJ64" i="47"/>
  <c r="CI64" i="47"/>
  <c r="CH64" i="47"/>
  <c r="CG64" i="47"/>
  <c r="CF64" i="47"/>
  <c r="CE64" i="47"/>
  <c r="CB64" i="47"/>
  <c r="CA64" i="47"/>
  <c r="BY64" i="47"/>
  <c r="BX64" i="47"/>
  <c r="BW64" i="47"/>
  <c r="BV64" i="47"/>
  <c r="BU64" i="47"/>
  <c r="BS64" i="47"/>
  <c r="BR64" i="47"/>
  <c r="BQ64" i="47"/>
  <c r="BM64" i="47"/>
  <c r="BL64" i="47"/>
  <c r="BK64" i="47"/>
  <c r="BJ64" i="47"/>
  <c r="BI64" i="47"/>
  <c r="BF64" i="47"/>
  <c r="BE64" i="47"/>
  <c r="BD64" i="47"/>
  <c r="BA64" i="47"/>
  <c r="AX64" i="47"/>
  <c r="AW64" i="47"/>
  <c r="AV64" i="47"/>
  <c r="AU64" i="47"/>
  <c r="AH64" i="47"/>
  <c r="AG64" i="47"/>
  <c r="AE64" i="47"/>
  <c r="AC64" i="47"/>
  <c r="AB64" i="47"/>
  <c r="AA64" i="47"/>
  <c r="U64" i="47"/>
  <c r="R64" i="47"/>
  <c r="Q64" i="47"/>
  <c r="P64" i="47"/>
  <c r="O64" i="47"/>
  <c r="N64" i="47"/>
  <c r="M64" i="47"/>
  <c r="L64" i="47"/>
  <c r="K64" i="47"/>
  <c r="J64" i="47"/>
  <c r="I64" i="47"/>
  <c r="H64" i="47"/>
  <c r="G64" i="47"/>
  <c r="F64" i="47"/>
  <c r="E64" i="47"/>
  <c r="C64" i="47"/>
  <c r="B64" i="47"/>
  <c r="CK63" i="47"/>
  <c r="CJ63" i="47"/>
  <c r="CI63" i="47"/>
  <c r="CH63" i="47"/>
  <c r="CG63" i="47"/>
  <c r="CF63" i="47"/>
  <c r="CE63" i="47"/>
  <c r="CB63" i="47"/>
  <c r="CA63" i="47"/>
  <c r="BY63" i="47"/>
  <c r="BX63" i="47"/>
  <c r="BW63" i="47"/>
  <c r="BV63" i="47"/>
  <c r="BU63" i="47"/>
  <c r="BS63" i="47"/>
  <c r="BR63" i="47"/>
  <c r="BQ63" i="47"/>
  <c r="BM63" i="47"/>
  <c r="BL63" i="47"/>
  <c r="BK63" i="47"/>
  <c r="BJ63" i="47"/>
  <c r="BI63" i="47"/>
  <c r="BF63" i="47"/>
  <c r="BE63" i="47"/>
  <c r="BD63" i="47"/>
  <c r="BA63" i="47"/>
  <c r="AX63" i="47"/>
  <c r="AW63" i="47"/>
  <c r="AV63" i="47"/>
  <c r="AU63" i="47"/>
  <c r="AH63" i="47"/>
  <c r="AG63" i="47"/>
  <c r="AE63" i="47"/>
  <c r="AC63" i="47"/>
  <c r="AB63" i="47"/>
  <c r="AA63" i="47"/>
  <c r="U63" i="47"/>
  <c r="R63" i="47"/>
  <c r="Q63" i="47"/>
  <c r="P63" i="47"/>
  <c r="O63" i="47"/>
  <c r="N63" i="47"/>
  <c r="M63" i="47"/>
  <c r="L63" i="47"/>
  <c r="K63" i="47"/>
  <c r="J63" i="47"/>
  <c r="I63" i="47"/>
  <c r="H63" i="47"/>
  <c r="G63" i="47"/>
  <c r="F63" i="47"/>
  <c r="E63" i="47"/>
  <c r="C63" i="47"/>
  <c r="B63" i="47"/>
  <c r="CK62" i="47"/>
  <c r="CJ62" i="47"/>
  <c r="CI62" i="47"/>
  <c r="CH62" i="47"/>
  <c r="CG62" i="47"/>
  <c r="CF62" i="47"/>
  <c r="CE62" i="47"/>
  <c r="CB62" i="47"/>
  <c r="CA62" i="47"/>
  <c r="BY62" i="47"/>
  <c r="BX62" i="47"/>
  <c r="BW62" i="47"/>
  <c r="BV62" i="47"/>
  <c r="BU62" i="47"/>
  <c r="BS62" i="47"/>
  <c r="BR62" i="47"/>
  <c r="BQ62" i="47"/>
  <c r="BM62" i="47"/>
  <c r="BL62" i="47"/>
  <c r="BK62" i="47"/>
  <c r="BJ62" i="47"/>
  <c r="BI62" i="47"/>
  <c r="BF62" i="47"/>
  <c r="BE62" i="47"/>
  <c r="BD62" i="47"/>
  <c r="BA62" i="47"/>
  <c r="AX62" i="47"/>
  <c r="AW62" i="47"/>
  <c r="AV62" i="47"/>
  <c r="AU62" i="47"/>
  <c r="AH62" i="47"/>
  <c r="AG62" i="47"/>
  <c r="AE62" i="47"/>
  <c r="AC62" i="47"/>
  <c r="AB62" i="47"/>
  <c r="AA62" i="47"/>
  <c r="U62" i="47"/>
  <c r="R62" i="47"/>
  <c r="Q62" i="47"/>
  <c r="P62" i="47"/>
  <c r="O62" i="47"/>
  <c r="N62" i="47"/>
  <c r="M62" i="47"/>
  <c r="L62" i="47"/>
  <c r="K62" i="47"/>
  <c r="J62" i="47"/>
  <c r="I62" i="47"/>
  <c r="H62" i="47"/>
  <c r="G62" i="47"/>
  <c r="F62" i="47"/>
  <c r="E62" i="47"/>
  <c r="C62" i="47"/>
  <c r="B62" i="47"/>
  <c r="CK61" i="47"/>
  <c r="CJ61" i="47"/>
  <c r="CI61" i="47"/>
  <c r="CH61" i="47"/>
  <c r="CG61" i="47"/>
  <c r="CF61" i="47"/>
  <c r="CE61" i="47"/>
  <c r="CB61" i="47"/>
  <c r="CA61" i="47"/>
  <c r="BY61" i="47"/>
  <c r="BX61" i="47"/>
  <c r="BW61" i="47"/>
  <c r="BV61" i="47"/>
  <c r="BU61" i="47"/>
  <c r="BS61" i="47"/>
  <c r="BR61" i="47"/>
  <c r="BQ61" i="47"/>
  <c r="BM61" i="47"/>
  <c r="BL61" i="47"/>
  <c r="BK61" i="47"/>
  <c r="BJ61" i="47"/>
  <c r="BI61" i="47"/>
  <c r="BF61" i="47"/>
  <c r="BE61" i="47"/>
  <c r="BD61" i="47"/>
  <c r="BA61" i="47"/>
  <c r="AX61" i="47"/>
  <c r="AW61" i="47"/>
  <c r="AV61" i="47"/>
  <c r="AU61" i="47"/>
  <c r="AH61" i="47"/>
  <c r="AG61" i="47"/>
  <c r="AE61" i="47"/>
  <c r="AC61" i="47"/>
  <c r="AB61" i="47"/>
  <c r="AA61" i="47"/>
  <c r="U61" i="47"/>
  <c r="R61" i="47"/>
  <c r="Q61" i="47"/>
  <c r="P61" i="47"/>
  <c r="O61" i="47"/>
  <c r="N61" i="47"/>
  <c r="M61" i="47"/>
  <c r="L61" i="47"/>
  <c r="K61" i="47"/>
  <c r="J61" i="47"/>
  <c r="I61" i="47"/>
  <c r="H61" i="47"/>
  <c r="G61" i="47"/>
  <c r="F61" i="47"/>
  <c r="E61" i="47"/>
  <c r="C61" i="47"/>
  <c r="B61" i="47"/>
  <c r="CK60" i="47"/>
  <c r="CJ60" i="47"/>
  <c r="CI60" i="47"/>
  <c r="CH60" i="47"/>
  <c r="CG60" i="47"/>
  <c r="CF60" i="47"/>
  <c r="CE60" i="47"/>
  <c r="CB60" i="47"/>
  <c r="CA60" i="47"/>
  <c r="BY60" i="47"/>
  <c r="BX60" i="47"/>
  <c r="BW60" i="47"/>
  <c r="BV60" i="47"/>
  <c r="BU60" i="47"/>
  <c r="BS60" i="47"/>
  <c r="BR60" i="47"/>
  <c r="BQ60" i="47"/>
  <c r="BM60" i="47"/>
  <c r="BL60" i="47"/>
  <c r="BK60" i="47"/>
  <c r="BJ60" i="47"/>
  <c r="BI60" i="47"/>
  <c r="BF60" i="47"/>
  <c r="BE60" i="47"/>
  <c r="BD60" i="47"/>
  <c r="BA60" i="47"/>
  <c r="AX60" i="47"/>
  <c r="AW60" i="47"/>
  <c r="AV60" i="47"/>
  <c r="AU60" i="47"/>
  <c r="AH60" i="47"/>
  <c r="AG60" i="47"/>
  <c r="AE60" i="47"/>
  <c r="AC60" i="47"/>
  <c r="AB60" i="47"/>
  <c r="AA60" i="47"/>
  <c r="U60" i="47"/>
  <c r="R60" i="47"/>
  <c r="Q60" i="47"/>
  <c r="P60" i="47"/>
  <c r="O60" i="47"/>
  <c r="N60" i="47"/>
  <c r="M60" i="47"/>
  <c r="L60" i="47"/>
  <c r="K60" i="47"/>
  <c r="J60" i="47"/>
  <c r="I60" i="47"/>
  <c r="H60" i="47"/>
  <c r="G60" i="47"/>
  <c r="F60" i="47"/>
  <c r="E60" i="47"/>
  <c r="C60" i="47"/>
  <c r="B60" i="47"/>
  <c r="CK59" i="47"/>
  <c r="CJ59" i="47"/>
  <c r="CI59" i="47"/>
  <c r="CH59" i="47"/>
  <c r="CG59" i="47"/>
  <c r="CF59" i="47"/>
  <c r="CE59" i="47"/>
  <c r="CB59" i="47"/>
  <c r="CA59" i="47"/>
  <c r="BY59" i="47"/>
  <c r="BX59" i="47"/>
  <c r="BW59" i="47"/>
  <c r="BV59" i="47"/>
  <c r="BU59" i="47"/>
  <c r="BS59" i="47"/>
  <c r="BR59" i="47"/>
  <c r="BQ59" i="47"/>
  <c r="BM59" i="47"/>
  <c r="BL59" i="47"/>
  <c r="BK59" i="47"/>
  <c r="BJ59" i="47"/>
  <c r="BI59" i="47"/>
  <c r="BF59" i="47"/>
  <c r="BE59" i="47"/>
  <c r="BD59" i="47"/>
  <c r="BA59" i="47"/>
  <c r="AX59" i="47"/>
  <c r="AW59" i="47"/>
  <c r="AV59" i="47"/>
  <c r="AU59" i="47"/>
  <c r="AH59" i="47"/>
  <c r="AG59" i="47"/>
  <c r="AE59" i="47"/>
  <c r="AC59" i="47"/>
  <c r="AB59" i="47"/>
  <c r="AA59" i="47"/>
  <c r="U59" i="47"/>
  <c r="R59" i="47"/>
  <c r="Q59" i="47"/>
  <c r="P59" i="47"/>
  <c r="O59" i="47"/>
  <c r="N59" i="47"/>
  <c r="M59" i="47"/>
  <c r="L59" i="47"/>
  <c r="K59" i="47"/>
  <c r="J59" i="47"/>
  <c r="I59" i="47"/>
  <c r="H59" i="47"/>
  <c r="G59" i="47"/>
  <c r="F59" i="47"/>
  <c r="E59" i="47"/>
  <c r="C59" i="47"/>
  <c r="B59" i="47"/>
  <c r="CI58" i="47"/>
  <c r="CH58" i="47"/>
  <c r="CG58" i="47"/>
  <c r="CF58" i="47"/>
  <c r="CE58" i="47"/>
  <c r="CD58" i="47"/>
  <c r="CC58" i="47"/>
  <c r="CB58" i="47"/>
  <c r="CA58" i="47"/>
  <c r="BZ58" i="47"/>
  <c r="BY58" i="47"/>
  <c r="BX58" i="47"/>
  <c r="BW58" i="47"/>
  <c r="BV58" i="47"/>
  <c r="BU58" i="47"/>
  <c r="BT58" i="47"/>
  <c r="BS58" i="47"/>
  <c r="BR58" i="47"/>
  <c r="BQ58" i="47"/>
  <c r="BO58" i="47"/>
  <c r="BN58" i="47"/>
  <c r="BM58" i="47"/>
  <c r="BL58" i="47"/>
  <c r="BK58" i="47"/>
  <c r="BJ58" i="47"/>
  <c r="BH58" i="47"/>
  <c r="BG58" i="47"/>
  <c r="BF58" i="47"/>
  <c r="BE58" i="47"/>
  <c r="BD58" i="47"/>
  <c r="BC58" i="47"/>
  <c r="BB58" i="47"/>
  <c r="AY58" i="47"/>
  <c r="AX58" i="47"/>
  <c r="AW58" i="47"/>
  <c r="AV58" i="47"/>
  <c r="AT58" i="47"/>
  <c r="AS58" i="47"/>
  <c r="AR58" i="47"/>
  <c r="AQ58" i="47"/>
  <c r="AP58" i="47"/>
  <c r="AO58" i="47"/>
  <c r="AN58" i="47"/>
  <c r="AM58" i="47"/>
  <c r="AL58" i="47"/>
  <c r="AK58" i="47"/>
  <c r="AJ58" i="47"/>
  <c r="AI58" i="47"/>
  <c r="AH58" i="47"/>
  <c r="AG58" i="47"/>
  <c r="AF58" i="47"/>
  <c r="AE58" i="47"/>
  <c r="AD58" i="47"/>
  <c r="AB58" i="47"/>
  <c r="AA58" i="47"/>
  <c r="Z58" i="47"/>
  <c r="Y58" i="47"/>
  <c r="X58" i="47"/>
  <c r="W58" i="47"/>
  <c r="V58" i="47"/>
  <c r="U58" i="47"/>
  <c r="T58" i="47"/>
  <c r="S58" i="47"/>
  <c r="R58" i="47"/>
  <c r="Q58" i="47"/>
  <c r="P58" i="47"/>
  <c r="O58" i="47"/>
  <c r="N58" i="47"/>
  <c r="K58" i="47"/>
  <c r="J58" i="47"/>
  <c r="I58" i="47"/>
  <c r="H58" i="47"/>
  <c r="G58" i="47"/>
  <c r="F58" i="47"/>
  <c r="E58" i="47"/>
  <c r="D58" i="47"/>
  <c r="C58" i="47"/>
  <c r="B58" i="47"/>
  <c r="CI57" i="47"/>
  <c r="CH57" i="47"/>
  <c r="CG57" i="47"/>
  <c r="CF57" i="47"/>
  <c r="CE57" i="47"/>
  <c r="CD57" i="47"/>
  <c r="CC57" i="47"/>
  <c r="CB57" i="47"/>
  <c r="CA57" i="47"/>
  <c r="BZ57" i="47"/>
  <c r="BY57" i="47"/>
  <c r="BX57" i="47"/>
  <c r="BW57" i="47"/>
  <c r="BV57" i="47"/>
  <c r="BU57" i="47"/>
  <c r="BT57" i="47"/>
  <c r="BS57" i="47"/>
  <c r="BR57" i="47"/>
  <c r="BQ57" i="47"/>
  <c r="BO57" i="47"/>
  <c r="BN57" i="47"/>
  <c r="BM57" i="47"/>
  <c r="BL57" i="47"/>
  <c r="CQ57" i="47" s="1"/>
  <c r="BK57" i="47"/>
  <c r="BJ57" i="47"/>
  <c r="BH57" i="47"/>
  <c r="BG57" i="47"/>
  <c r="BF57" i="47"/>
  <c r="BE57" i="47"/>
  <c r="BD57" i="47"/>
  <c r="BC57" i="47"/>
  <c r="BB57" i="47"/>
  <c r="AY57" i="47"/>
  <c r="AX57" i="47"/>
  <c r="AW57" i="47"/>
  <c r="AV57" i="47"/>
  <c r="AT57" i="47"/>
  <c r="AS57" i="47"/>
  <c r="AR57" i="47"/>
  <c r="AQ57" i="47"/>
  <c r="AP57" i="47"/>
  <c r="AO57" i="47"/>
  <c r="AN57" i="47"/>
  <c r="AM57" i="47"/>
  <c r="AL57" i="47"/>
  <c r="AK57" i="47"/>
  <c r="AJ57" i="47"/>
  <c r="AI57" i="47"/>
  <c r="AH57" i="47"/>
  <c r="AG57" i="47"/>
  <c r="AF57" i="47"/>
  <c r="AE57" i="47"/>
  <c r="AD57" i="47"/>
  <c r="AB57" i="47"/>
  <c r="AA57" i="47"/>
  <c r="Z57" i="47"/>
  <c r="Y57" i="47"/>
  <c r="X57" i="47"/>
  <c r="W57" i="47"/>
  <c r="V57" i="47"/>
  <c r="U57" i="47"/>
  <c r="T57" i="47"/>
  <c r="S57" i="47"/>
  <c r="R57" i="47"/>
  <c r="Q57" i="47"/>
  <c r="P57" i="47"/>
  <c r="O57" i="47"/>
  <c r="N57" i="47"/>
  <c r="K57" i="47"/>
  <c r="J57" i="47"/>
  <c r="I57" i="47"/>
  <c r="H57" i="47"/>
  <c r="G57" i="47"/>
  <c r="F57" i="47"/>
  <c r="E57" i="47"/>
  <c r="D57" i="47"/>
  <c r="C57" i="47"/>
  <c r="B57" i="47"/>
  <c r="CP56" i="47"/>
  <c r="CO56" i="47"/>
  <c r="CN56" i="47"/>
  <c r="CM56" i="47"/>
  <c r="CL56" i="47"/>
  <c r="CI56" i="47"/>
  <c r="CH56" i="47"/>
  <c r="CG56" i="47"/>
  <c r="CF56" i="47"/>
  <c r="CE56" i="47"/>
  <c r="CD56" i="47"/>
  <c r="CC56" i="47"/>
  <c r="CB56" i="47"/>
  <c r="CA56" i="47"/>
  <c r="BZ56" i="47"/>
  <c r="BY56" i="47"/>
  <c r="BX56" i="47"/>
  <c r="BW56" i="47"/>
  <c r="BV56" i="47"/>
  <c r="BU56" i="47"/>
  <c r="BT56" i="47"/>
  <c r="BS56" i="47"/>
  <c r="BR56" i="47"/>
  <c r="BQ56" i="47"/>
  <c r="BO56" i="47"/>
  <c r="BN56" i="47"/>
  <c r="BM56" i="47"/>
  <c r="BL56" i="47"/>
  <c r="BK56" i="47"/>
  <c r="BJ56" i="47"/>
  <c r="BH56" i="47"/>
  <c r="BG56" i="47"/>
  <c r="BF56" i="47"/>
  <c r="BE56" i="47"/>
  <c r="BD56" i="47"/>
  <c r="BC56" i="47"/>
  <c r="BB56" i="47"/>
  <c r="AY56" i="47"/>
  <c r="AX56" i="47"/>
  <c r="AW56" i="47"/>
  <c r="AV56" i="47"/>
  <c r="AT56" i="47"/>
  <c r="AS56" i="47"/>
  <c r="AR56" i="47"/>
  <c r="AQ56" i="47"/>
  <c r="AP56" i="47"/>
  <c r="AO56" i="47"/>
  <c r="AN56" i="47"/>
  <c r="AM56" i="47"/>
  <c r="AL56" i="47"/>
  <c r="AK56" i="47"/>
  <c r="AJ56" i="47"/>
  <c r="AI56" i="47"/>
  <c r="AH56" i="47"/>
  <c r="AG56" i="47"/>
  <c r="AF56" i="47"/>
  <c r="AE56" i="47"/>
  <c r="AD56" i="47"/>
  <c r="AB56" i="47"/>
  <c r="AA56" i="47"/>
  <c r="Z56" i="47"/>
  <c r="Y56" i="47"/>
  <c r="X56" i="47"/>
  <c r="W56" i="47"/>
  <c r="V56" i="47"/>
  <c r="U56" i="47"/>
  <c r="T56" i="47"/>
  <c r="S56" i="47"/>
  <c r="R56" i="47"/>
  <c r="Q56" i="47"/>
  <c r="P56" i="47"/>
  <c r="O56" i="47"/>
  <c r="N56" i="47"/>
  <c r="K56" i="47"/>
  <c r="J56" i="47"/>
  <c r="I56" i="47"/>
  <c r="H56" i="47"/>
  <c r="G56" i="47"/>
  <c r="F56" i="47"/>
  <c r="E56" i="47"/>
  <c r="D56" i="47"/>
  <c r="C56" i="47"/>
  <c r="B56" i="47"/>
  <c r="CP55" i="47"/>
  <c r="CO55" i="47"/>
  <c r="CN55" i="47"/>
  <c r="CM55" i="47"/>
  <c r="CL55" i="47"/>
  <c r="CI55" i="47"/>
  <c r="CH55" i="47"/>
  <c r="CG55" i="47"/>
  <c r="CF55" i="47"/>
  <c r="CE55" i="47"/>
  <c r="CD55" i="47"/>
  <c r="CC55" i="47"/>
  <c r="CB55" i="47"/>
  <c r="CA55" i="47"/>
  <c r="BZ55" i="47"/>
  <c r="BY55" i="47"/>
  <c r="BX55" i="47"/>
  <c r="BW55" i="47"/>
  <c r="BV55" i="47"/>
  <c r="BU55" i="47"/>
  <c r="BT55" i="47"/>
  <c r="BS55" i="47"/>
  <c r="BR55" i="47"/>
  <c r="BQ55" i="47"/>
  <c r="CS55" i="47" s="1"/>
  <c r="BO55" i="47"/>
  <c r="BN55" i="47"/>
  <c r="BM55" i="47"/>
  <c r="BL55" i="47"/>
  <c r="CX55" i="47" s="1"/>
  <c r="BK55" i="47"/>
  <c r="BJ55" i="47"/>
  <c r="BH55" i="47"/>
  <c r="BG55" i="47"/>
  <c r="BF55" i="47"/>
  <c r="BE55" i="47"/>
  <c r="BD55" i="47"/>
  <c r="BC55" i="47"/>
  <c r="BB55" i="47"/>
  <c r="AY55" i="47"/>
  <c r="AX55" i="47"/>
  <c r="AW55" i="47"/>
  <c r="AV55" i="47"/>
  <c r="AT55" i="47"/>
  <c r="AS55" i="47"/>
  <c r="AR55" i="47"/>
  <c r="AQ55" i="47"/>
  <c r="AP55" i="47"/>
  <c r="AO55" i="47"/>
  <c r="AN55" i="47"/>
  <c r="AM55" i="47"/>
  <c r="AL55" i="47"/>
  <c r="AK55" i="47"/>
  <c r="AJ55" i="47"/>
  <c r="AI55" i="47"/>
  <c r="AH55" i="47"/>
  <c r="AG55" i="47"/>
  <c r="AF55" i="47"/>
  <c r="AE55" i="47"/>
  <c r="AD55" i="47"/>
  <c r="AB55" i="47"/>
  <c r="AA55" i="47"/>
  <c r="Z55" i="47"/>
  <c r="Y55" i="47"/>
  <c r="X55" i="47"/>
  <c r="W55" i="47"/>
  <c r="V55" i="47"/>
  <c r="U55" i="47"/>
  <c r="T55" i="47"/>
  <c r="S55" i="47"/>
  <c r="R55" i="47"/>
  <c r="Q55" i="47"/>
  <c r="P55" i="47"/>
  <c r="O55" i="47"/>
  <c r="N55" i="47"/>
  <c r="K55" i="47"/>
  <c r="J55" i="47"/>
  <c r="I55" i="47"/>
  <c r="H55" i="47"/>
  <c r="G55" i="47"/>
  <c r="F55" i="47"/>
  <c r="E55" i="47"/>
  <c r="D55" i="47"/>
  <c r="C55" i="47"/>
  <c r="B55" i="47"/>
  <c r="CP54" i="47"/>
  <c r="CO54" i="47"/>
  <c r="CN54" i="47"/>
  <c r="CM54" i="47"/>
  <c r="CL54" i="47"/>
  <c r="CI54" i="47"/>
  <c r="CH54" i="47"/>
  <c r="CG54" i="47"/>
  <c r="CF54" i="47"/>
  <c r="CE54" i="47"/>
  <c r="CD54" i="47"/>
  <c r="CC54" i="47"/>
  <c r="CB54" i="47"/>
  <c r="CA54" i="47"/>
  <c r="BZ54" i="47"/>
  <c r="BY54" i="47"/>
  <c r="BX54" i="47"/>
  <c r="BW54" i="47"/>
  <c r="BV54" i="47"/>
  <c r="BU54" i="47"/>
  <c r="BT54" i="47"/>
  <c r="BS54" i="47"/>
  <c r="BR54" i="47"/>
  <c r="BQ54" i="47"/>
  <c r="BO54" i="47"/>
  <c r="BN54" i="47"/>
  <c r="BM54" i="47"/>
  <c r="BL54" i="47"/>
  <c r="BK54" i="47"/>
  <c r="BJ54" i="47"/>
  <c r="BH54" i="47"/>
  <c r="BG54" i="47"/>
  <c r="BF54" i="47"/>
  <c r="BE54" i="47"/>
  <c r="BD54" i="47"/>
  <c r="BC54" i="47"/>
  <c r="BB54" i="47"/>
  <c r="AY54" i="47"/>
  <c r="AX54" i="47"/>
  <c r="AW54" i="47"/>
  <c r="AV54" i="47"/>
  <c r="AT54" i="47"/>
  <c r="AS54" i="47"/>
  <c r="AR54" i="47"/>
  <c r="AQ54" i="47"/>
  <c r="AP54" i="47"/>
  <c r="AO54" i="47"/>
  <c r="AN54" i="47"/>
  <c r="AM54" i="47"/>
  <c r="AL54" i="47"/>
  <c r="AK54" i="47"/>
  <c r="AJ54" i="47"/>
  <c r="AI54" i="47"/>
  <c r="AH54" i="47"/>
  <c r="AG54" i="47"/>
  <c r="AF54" i="47"/>
  <c r="AE54" i="47"/>
  <c r="AD54" i="47"/>
  <c r="AB54" i="47"/>
  <c r="AA54" i="47"/>
  <c r="Z54" i="47"/>
  <c r="Y54" i="47"/>
  <c r="X54" i="47"/>
  <c r="W54" i="47"/>
  <c r="V54" i="47"/>
  <c r="U54" i="47"/>
  <c r="T54" i="47"/>
  <c r="S54" i="47"/>
  <c r="R54" i="47"/>
  <c r="Q54" i="47"/>
  <c r="P54" i="47"/>
  <c r="O54" i="47"/>
  <c r="N54" i="47"/>
  <c r="K54" i="47"/>
  <c r="J54" i="47"/>
  <c r="I54" i="47"/>
  <c r="H54" i="47"/>
  <c r="G54" i="47"/>
  <c r="F54" i="47"/>
  <c r="E54" i="47"/>
  <c r="D54" i="47"/>
  <c r="C54" i="47"/>
  <c r="B54" i="47"/>
  <c r="CP53" i="47"/>
  <c r="CO53" i="47"/>
  <c r="CN53" i="47"/>
  <c r="CM53" i="47"/>
  <c r="CL53" i="47"/>
  <c r="CI53" i="47"/>
  <c r="CH53" i="47"/>
  <c r="CG53" i="47"/>
  <c r="CF53" i="47"/>
  <c r="CE53" i="47"/>
  <c r="CD53" i="47"/>
  <c r="CC53" i="47"/>
  <c r="CB53" i="47"/>
  <c r="CA53" i="47"/>
  <c r="BZ53" i="47"/>
  <c r="BY53" i="47"/>
  <c r="BX53" i="47"/>
  <c r="BW53" i="47"/>
  <c r="BV53" i="47"/>
  <c r="BU53" i="47"/>
  <c r="BT53" i="47"/>
  <c r="BS53" i="47"/>
  <c r="BR53" i="47"/>
  <c r="BQ53" i="47"/>
  <c r="CS53" i="47" s="1"/>
  <c r="BO53" i="47"/>
  <c r="BN53" i="47"/>
  <c r="BM53" i="47"/>
  <c r="BL53" i="47"/>
  <c r="BK53" i="47"/>
  <c r="BJ53" i="47"/>
  <c r="BH53" i="47"/>
  <c r="BG53" i="47"/>
  <c r="BF53" i="47"/>
  <c r="BE53" i="47"/>
  <c r="BD53" i="47"/>
  <c r="BC53" i="47"/>
  <c r="BB53" i="47"/>
  <c r="AY53" i="47"/>
  <c r="AX53" i="47"/>
  <c r="AW53" i="47"/>
  <c r="AV53" i="47"/>
  <c r="AT53" i="47"/>
  <c r="AS53" i="47"/>
  <c r="AR53" i="47"/>
  <c r="AQ53" i="47"/>
  <c r="AP53" i="47"/>
  <c r="AO53" i="47"/>
  <c r="AN53" i="47"/>
  <c r="AM53" i="47"/>
  <c r="AL53" i="47"/>
  <c r="AK53" i="47"/>
  <c r="AJ53" i="47"/>
  <c r="AI53" i="47"/>
  <c r="AH53" i="47"/>
  <c r="AG53" i="47"/>
  <c r="AF53" i="47"/>
  <c r="AE53" i="47"/>
  <c r="AD53" i="47"/>
  <c r="AB53" i="47"/>
  <c r="AA53" i="47"/>
  <c r="Z53" i="47"/>
  <c r="Y53" i="47"/>
  <c r="X53" i="47"/>
  <c r="W53" i="47"/>
  <c r="V53" i="47"/>
  <c r="U53" i="47"/>
  <c r="T53" i="47"/>
  <c r="S53" i="47"/>
  <c r="R53" i="47"/>
  <c r="Q53" i="47"/>
  <c r="P53" i="47"/>
  <c r="O53" i="47"/>
  <c r="N53" i="47"/>
  <c r="K53" i="47"/>
  <c r="J53" i="47"/>
  <c r="I53" i="47"/>
  <c r="H53" i="47"/>
  <c r="G53" i="47"/>
  <c r="F53" i="47"/>
  <c r="E53" i="47"/>
  <c r="D53" i="47"/>
  <c r="C53" i="47"/>
  <c r="B53" i="47"/>
  <c r="CP52" i="47"/>
  <c r="CO52" i="47"/>
  <c r="CN52" i="47"/>
  <c r="CM52" i="47"/>
  <c r="CL52" i="47"/>
  <c r="CI52" i="47"/>
  <c r="CH52" i="47"/>
  <c r="CG52" i="47"/>
  <c r="CF52" i="47"/>
  <c r="CE52" i="47"/>
  <c r="CD52" i="47"/>
  <c r="CC52" i="47"/>
  <c r="CB52" i="47"/>
  <c r="CA52" i="47"/>
  <c r="BZ52" i="47"/>
  <c r="BY52" i="47"/>
  <c r="BX52" i="47"/>
  <c r="BW52" i="47"/>
  <c r="BV52" i="47"/>
  <c r="BU52" i="47"/>
  <c r="BT52" i="47"/>
  <c r="BS52" i="47"/>
  <c r="BR52" i="47"/>
  <c r="BQ52" i="47"/>
  <c r="BO52" i="47"/>
  <c r="BN52" i="47"/>
  <c r="BM52" i="47"/>
  <c r="BL52" i="47"/>
  <c r="BK52" i="47"/>
  <c r="BJ52" i="47"/>
  <c r="BH52" i="47"/>
  <c r="BG52" i="47"/>
  <c r="BF52" i="47"/>
  <c r="BE52" i="47"/>
  <c r="BD52" i="47"/>
  <c r="BC52" i="47"/>
  <c r="BB52" i="47"/>
  <c r="AY52" i="47"/>
  <c r="AX52" i="47"/>
  <c r="AW52" i="47"/>
  <c r="AV52" i="47"/>
  <c r="AT52" i="47"/>
  <c r="AS52" i="47"/>
  <c r="AR52" i="47"/>
  <c r="AQ52" i="47"/>
  <c r="AP52" i="47"/>
  <c r="AO52" i="47"/>
  <c r="AN52" i="47"/>
  <c r="AM52" i="47"/>
  <c r="AL52" i="47"/>
  <c r="AK52" i="47"/>
  <c r="AJ52" i="47"/>
  <c r="AI52" i="47"/>
  <c r="AH52" i="47"/>
  <c r="AG52" i="47"/>
  <c r="AF52" i="47"/>
  <c r="AE52" i="47"/>
  <c r="AD52" i="47"/>
  <c r="AB52" i="47"/>
  <c r="AA52" i="47"/>
  <c r="Z52" i="47"/>
  <c r="Y52" i="47"/>
  <c r="X52" i="47"/>
  <c r="W52" i="47"/>
  <c r="V52" i="47"/>
  <c r="U52" i="47"/>
  <c r="T52" i="47"/>
  <c r="S52" i="47"/>
  <c r="R52" i="47"/>
  <c r="Q52" i="47"/>
  <c r="P52" i="47"/>
  <c r="O52" i="47"/>
  <c r="N52" i="47"/>
  <c r="K52" i="47"/>
  <c r="J52" i="47"/>
  <c r="I52" i="47"/>
  <c r="H52" i="47"/>
  <c r="G52" i="47"/>
  <c r="F52" i="47"/>
  <c r="E52" i="47"/>
  <c r="D52" i="47"/>
  <c r="C52" i="47"/>
  <c r="B52" i="47"/>
  <c r="CP51" i="47"/>
  <c r="CO51" i="47"/>
  <c r="CN51" i="47"/>
  <c r="CM51" i="47"/>
  <c r="CL51" i="47"/>
  <c r="CI51" i="47"/>
  <c r="CH51" i="47"/>
  <c r="CG51" i="47"/>
  <c r="CF51" i="47"/>
  <c r="CE51" i="47"/>
  <c r="CD51" i="47"/>
  <c r="CC51" i="47"/>
  <c r="CB51" i="47"/>
  <c r="CA51" i="47"/>
  <c r="BZ51" i="47"/>
  <c r="BY51" i="47"/>
  <c r="BX51" i="47"/>
  <c r="BW51" i="47"/>
  <c r="BV51" i="47"/>
  <c r="BU51" i="47"/>
  <c r="BT51" i="47"/>
  <c r="BS51" i="47"/>
  <c r="BR51" i="47"/>
  <c r="BQ51" i="47"/>
  <c r="CS51" i="47" s="1"/>
  <c r="BO51" i="47"/>
  <c r="BN51" i="47"/>
  <c r="BM51" i="47"/>
  <c r="BL51" i="47"/>
  <c r="CX51" i="47" s="1"/>
  <c r="BK51" i="47"/>
  <c r="BJ51" i="47"/>
  <c r="BH51" i="47"/>
  <c r="BG51" i="47"/>
  <c r="BF51" i="47"/>
  <c r="BE51" i="47"/>
  <c r="BD51" i="47"/>
  <c r="BC51" i="47"/>
  <c r="BB51" i="47"/>
  <c r="AY51" i="47"/>
  <c r="AX51" i="47"/>
  <c r="AW51" i="47"/>
  <c r="AV51" i="47"/>
  <c r="AT51" i="47"/>
  <c r="AS51" i="47"/>
  <c r="AR51" i="47"/>
  <c r="AQ51" i="47"/>
  <c r="AP51" i="47"/>
  <c r="AO51" i="47"/>
  <c r="AN51" i="47"/>
  <c r="AM51" i="47"/>
  <c r="AL51" i="47"/>
  <c r="AK51" i="47"/>
  <c r="AJ51" i="47"/>
  <c r="AI51" i="47"/>
  <c r="AH51" i="47"/>
  <c r="AG51" i="47"/>
  <c r="AF51" i="47"/>
  <c r="AE51" i="47"/>
  <c r="AD51" i="47"/>
  <c r="AB51" i="47"/>
  <c r="AA51" i="47"/>
  <c r="Z51" i="47"/>
  <c r="Y51" i="47"/>
  <c r="X51" i="47"/>
  <c r="W51" i="47"/>
  <c r="V51" i="47"/>
  <c r="U51" i="47"/>
  <c r="T51" i="47"/>
  <c r="S51" i="47"/>
  <c r="R51" i="47"/>
  <c r="Q51" i="47"/>
  <c r="P51" i="47"/>
  <c r="O51" i="47"/>
  <c r="N51" i="47"/>
  <c r="K51" i="47"/>
  <c r="J51" i="47"/>
  <c r="I51" i="47"/>
  <c r="H51" i="47"/>
  <c r="G51" i="47"/>
  <c r="F51" i="47"/>
  <c r="E51" i="47"/>
  <c r="D51" i="47"/>
  <c r="C51" i="47"/>
  <c r="B51" i="47"/>
  <c r="CP50" i="47"/>
  <c r="CO50" i="47"/>
  <c r="CN50" i="47"/>
  <c r="CM50" i="47"/>
  <c r="CL50" i="47"/>
  <c r="CI50" i="47"/>
  <c r="CH50" i="47"/>
  <c r="CG50" i="47"/>
  <c r="CF50" i="47"/>
  <c r="CE50" i="47"/>
  <c r="CD50" i="47"/>
  <c r="CC50" i="47"/>
  <c r="CB50" i="47"/>
  <c r="CA50" i="47"/>
  <c r="BZ50" i="47"/>
  <c r="BY50" i="47"/>
  <c r="BX50" i="47"/>
  <c r="BW50" i="47"/>
  <c r="BV50" i="47"/>
  <c r="BU50" i="47"/>
  <c r="BT50" i="47"/>
  <c r="BS50" i="47"/>
  <c r="BR50" i="47"/>
  <c r="BQ50" i="47"/>
  <c r="BO50" i="47"/>
  <c r="BN50" i="47"/>
  <c r="BM50" i="47"/>
  <c r="BL50" i="47"/>
  <c r="BK50" i="47"/>
  <c r="BJ50" i="47"/>
  <c r="BH50" i="47"/>
  <c r="BG50" i="47"/>
  <c r="BF50" i="47"/>
  <c r="BE50" i="47"/>
  <c r="BD50" i="47"/>
  <c r="BC50" i="47"/>
  <c r="BB50" i="47"/>
  <c r="AY50" i="47"/>
  <c r="AX50" i="47"/>
  <c r="AW50" i="47"/>
  <c r="AV50" i="47"/>
  <c r="AT50" i="47"/>
  <c r="AS50" i="47"/>
  <c r="AR50" i="47"/>
  <c r="AQ50" i="47"/>
  <c r="AP50" i="47"/>
  <c r="AO50" i="47"/>
  <c r="AN50" i="47"/>
  <c r="AM50" i="47"/>
  <c r="AL50" i="47"/>
  <c r="AK50" i="47"/>
  <c r="AJ50" i="47"/>
  <c r="AI50" i="47"/>
  <c r="AH50" i="47"/>
  <c r="AG50" i="47"/>
  <c r="AF50" i="47"/>
  <c r="AE50" i="47"/>
  <c r="AD50" i="47"/>
  <c r="AB50" i="47"/>
  <c r="AA50" i="47"/>
  <c r="Z50" i="47"/>
  <c r="Y50" i="47"/>
  <c r="X50" i="47"/>
  <c r="W50" i="47"/>
  <c r="V50" i="47"/>
  <c r="U50" i="47"/>
  <c r="T50" i="47"/>
  <c r="S50" i="47"/>
  <c r="R50" i="47"/>
  <c r="Q50" i="47"/>
  <c r="P50" i="47"/>
  <c r="O50" i="47"/>
  <c r="N50" i="47"/>
  <c r="K50" i="47"/>
  <c r="J50" i="47"/>
  <c r="I50" i="47"/>
  <c r="H50" i="47"/>
  <c r="G50" i="47"/>
  <c r="F50" i="47"/>
  <c r="E50" i="47"/>
  <c r="D50" i="47"/>
  <c r="C50" i="47"/>
  <c r="B50" i="47"/>
  <c r="CP49" i="47"/>
  <c r="CO49" i="47"/>
  <c r="CN49" i="47"/>
  <c r="CM49" i="47"/>
  <c r="CL49" i="47"/>
  <c r="CI49" i="47"/>
  <c r="CH49" i="47"/>
  <c r="CG49" i="47"/>
  <c r="CF49" i="47"/>
  <c r="CE49" i="47"/>
  <c r="CD49" i="47"/>
  <c r="CC49" i="47"/>
  <c r="CB49" i="47"/>
  <c r="CA49" i="47"/>
  <c r="BZ49" i="47"/>
  <c r="BY49" i="47"/>
  <c r="BX49" i="47"/>
  <c r="BW49" i="47"/>
  <c r="BV49" i="47"/>
  <c r="BU49" i="47"/>
  <c r="BT49" i="47"/>
  <c r="BS49" i="47"/>
  <c r="BR49" i="47"/>
  <c r="BQ49" i="47"/>
  <c r="CS49" i="47" s="1"/>
  <c r="BO49" i="47"/>
  <c r="BN49" i="47"/>
  <c r="BM49" i="47"/>
  <c r="BL49" i="47"/>
  <c r="BK49" i="47"/>
  <c r="BJ49" i="47"/>
  <c r="BH49" i="47"/>
  <c r="BG49" i="47"/>
  <c r="BF49" i="47"/>
  <c r="BE49" i="47"/>
  <c r="BD49" i="47"/>
  <c r="BC49" i="47"/>
  <c r="BB49" i="47"/>
  <c r="AY49" i="47"/>
  <c r="AX49" i="47"/>
  <c r="AW49" i="47"/>
  <c r="AV49" i="47"/>
  <c r="AT49" i="47"/>
  <c r="AS49" i="47"/>
  <c r="AR49" i="47"/>
  <c r="AQ49" i="47"/>
  <c r="AP49" i="47"/>
  <c r="AO49" i="47"/>
  <c r="AN49" i="47"/>
  <c r="AM49" i="47"/>
  <c r="AL49" i="47"/>
  <c r="AK49" i="47"/>
  <c r="AJ49" i="47"/>
  <c r="AI49" i="47"/>
  <c r="AH49" i="47"/>
  <c r="AG49" i="47"/>
  <c r="AF49" i="47"/>
  <c r="AE49" i="47"/>
  <c r="AD49" i="47"/>
  <c r="AB49" i="47"/>
  <c r="AA49" i="47"/>
  <c r="Z49" i="47"/>
  <c r="Y49" i="47"/>
  <c r="X49" i="47"/>
  <c r="W49" i="47"/>
  <c r="V49" i="47"/>
  <c r="U49" i="47"/>
  <c r="T49" i="47"/>
  <c r="S49" i="47"/>
  <c r="R49" i="47"/>
  <c r="Q49" i="47"/>
  <c r="P49" i="47"/>
  <c r="O49" i="47"/>
  <c r="N49" i="47"/>
  <c r="K49" i="47"/>
  <c r="J49" i="47"/>
  <c r="I49" i="47"/>
  <c r="H49" i="47"/>
  <c r="G49" i="47"/>
  <c r="F49" i="47"/>
  <c r="E49" i="47"/>
  <c r="D49" i="47"/>
  <c r="C49" i="47"/>
  <c r="B49" i="47"/>
  <c r="CP48" i="47"/>
  <c r="CO48" i="47"/>
  <c r="CN48" i="47"/>
  <c r="CM48" i="47"/>
  <c r="CL48" i="47"/>
  <c r="CI48" i="47"/>
  <c r="CH48" i="47"/>
  <c r="CG48" i="47"/>
  <c r="CF48" i="47"/>
  <c r="CE48" i="47"/>
  <c r="CD48" i="47"/>
  <c r="CC48" i="47"/>
  <c r="CB48" i="47"/>
  <c r="CA48" i="47"/>
  <c r="BZ48" i="47"/>
  <c r="BY48" i="47"/>
  <c r="BX48" i="47"/>
  <c r="BW48" i="47"/>
  <c r="BV48" i="47"/>
  <c r="BU48" i="47"/>
  <c r="BT48" i="47"/>
  <c r="BS48" i="47"/>
  <c r="BR48" i="47"/>
  <c r="BQ48" i="47"/>
  <c r="BO48" i="47"/>
  <c r="BN48" i="47"/>
  <c r="BM48" i="47"/>
  <c r="BL48" i="47"/>
  <c r="BK48" i="47"/>
  <c r="BJ48" i="47"/>
  <c r="BH48" i="47"/>
  <c r="BG48" i="47"/>
  <c r="BF48" i="47"/>
  <c r="BE48" i="47"/>
  <c r="BD48" i="47"/>
  <c r="BC48" i="47"/>
  <c r="BB48" i="47"/>
  <c r="AY48" i="47"/>
  <c r="AX48" i="47"/>
  <c r="AW48" i="47"/>
  <c r="AV48" i="47"/>
  <c r="AT48" i="47"/>
  <c r="AS48" i="47"/>
  <c r="AR48" i="47"/>
  <c r="AQ48" i="47"/>
  <c r="AP48" i="47"/>
  <c r="AO48" i="47"/>
  <c r="AN48" i="47"/>
  <c r="AM48" i="47"/>
  <c r="AL48" i="47"/>
  <c r="AK48" i="47"/>
  <c r="AJ48" i="47"/>
  <c r="AI48" i="47"/>
  <c r="AH48" i="47"/>
  <c r="AG48" i="47"/>
  <c r="AF48" i="47"/>
  <c r="AE48" i="47"/>
  <c r="AD48" i="47"/>
  <c r="AB48" i="47"/>
  <c r="AA48" i="47"/>
  <c r="Z48" i="47"/>
  <c r="Y48" i="47"/>
  <c r="X48" i="47"/>
  <c r="W48" i="47"/>
  <c r="V48" i="47"/>
  <c r="U48" i="47"/>
  <c r="T48" i="47"/>
  <c r="S48" i="47"/>
  <c r="R48" i="47"/>
  <c r="Q48" i="47"/>
  <c r="P48" i="47"/>
  <c r="O48" i="47"/>
  <c r="N48" i="47"/>
  <c r="K48" i="47"/>
  <c r="J48" i="47"/>
  <c r="I48" i="47"/>
  <c r="H48" i="47"/>
  <c r="G48" i="47"/>
  <c r="F48" i="47"/>
  <c r="E48" i="47"/>
  <c r="D48" i="47"/>
  <c r="C48" i="47"/>
  <c r="B48" i="47"/>
  <c r="CP47" i="47"/>
  <c r="CO47" i="47"/>
  <c r="CN47" i="47"/>
  <c r="CM47" i="47"/>
  <c r="CL47" i="47"/>
  <c r="CI47" i="47"/>
  <c r="CH47" i="47"/>
  <c r="CG47" i="47"/>
  <c r="CF47" i="47"/>
  <c r="CE47" i="47"/>
  <c r="CD47" i="47"/>
  <c r="CC47" i="47"/>
  <c r="CB47" i="47"/>
  <c r="CA47" i="47"/>
  <c r="BZ47" i="47"/>
  <c r="BY47" i="47"/>
  <c r="BX47" i="47"/>
  <c r="BW47" i="47"/>
  <c r="BV47" i="47"/>
  <c r="BU47" i="47"/>
  <c r="BT47" i="47"/>
  <c r="BS47" i="47"/>
  <c r="BR47" i="47"/>
  <c r="BQ47" i="47"/>
  <c r="CS47" i="47" s="1"/>
  <c r="BO47" i="47"/>
  <c r="BN47" i="47"/>
  <c r="BM47" i="47"/>
  <c r="BL47" i="47"/>
  <c r="CX47" i="47" s="1"/>
  <c r="BK47" i="47"/>
  <c r="BJ47" i="47"/>
  <c r="BH47" i="47"/>
  <c r="BG47" i="47"/>
  <c r="BF47" i="47"/>
  <c r="BE47" i="47"/>
  <c r="BD47" i="47"/>
  <c r="BC47" i="47"/>
  <c r="BB47" i="47"/>
  <c r="AY47" i="47"/>
  <c r="AX47" i="47"/>
  <c r="AW47" i="47"/>
  <c r="AV47" i="47"/>
  <c r="AT47" i="47"/>
  <c r="AS47" i="47"/>
  <c r="AR47" i="47"/>
  <c r="AQ47" i="47"/>
  <c r="AP47" i="47"/>
  <c r="AO47" i="47"/>
  <c r="AN47" i="47"/>
  <c r="AM47" i="47"/>
  <c r="AL47" i="47"/>
  <c r="AK47" i="47"/>
  <c r="AJ47" i="47"/>
  <c r="AI47" i="47"/>
  <c r="AH47" i="47"/>
  <c r="AG47" i="47"/>
  <c r="AF47" i="47"/>
  <c r="AE47" i="47"/>
  <c r="AD47" i="47"/>
  <c r="AB47" i="47"/>
  <c r="AA47" i="47"/>
  <c r="Z47" i="47"/>
  <c r="Y47" i="47"/>
  <c r="X47" i="47"/>
  <c r="W47" i="47"/>
  <c r="V47" i="47"/>
  <c r="U47" i="47"/>
  <c r="T47" i="47"/>
  <c r="S47" i="47"/>
  <c r="R47" i="47"/>
  <c r="Q47" i="47"/>
  <c r="P47" i="47"/>
  <c r="O47" i="47"/>
  <c r="N47" i="47"/>
  <c r="K47" i="47"/>
  <c r="J47" i="47"/>
  <c r="I47" i="47"/>
  <c r="H47" i="47"/>
  <c r="G47" i="47"/>
  <c r="F47" i="47"/>
  <c r="E47" i="47"/>
  <c r="D47" i="47"/>
  <c r="C47" i="47"/>
  <c r="B47" i="47"/>
  <c r="CQ46" i="47"/>
  <c r="CI46" i="47"/>
  <c r="CH46" i="47"/>
  <c r="CG46" i="47"/>
  <c r="CF46" i="47"/>
  <c r="CE46" i="47"/>
  <c r="CD46" i="47"/>
  <c r="CC46" i="47"/>
  <c r="CB46" i="47"/>
  <c r="CS46" i="47" s="1"/>
  <c r="CA46" i="47"/>
  <c r="BZ46" i="47"/>
  <c r="BY46" i="47"/>
  <c r="BX46" i="47"/>
  <c r="BW46" i="47"/>
  <c r="BV46" i="47"/>
  <c r="BU46" i="47"/>
  <c r="BT46" i="47"/>
  <c r="BS46" i="47"/>
  <c r="BR46" i="47"/>
  <c r="BQ46" i="47"/>
  <c r="BO46" i="47"/>
  <c r="BN46" i="47"/>
  <c r="BM46" i="47"/>
  <c r="BL46" i="47"/>
  <c r="BK46" i="47"/>
  <c r="BJ46" i="47"/>
  <c r="BH46" i="47"/>
  <c r="BG46" i="47"/>
  <c r="BF46" i="47"/>
  <c r="BE46" i="47"/>
  <c r="BD46" i="47"/>
  <c r="BC46" i="47"/>
  <c r="BB46" i="47"/>
  <c r="AY46" i="47"/>
  <c r="AX46" i="47"/>
  <c r="AW46" i="47"/>
  <c r="AV46" i="47"/>
  <c r="AT46" i="47"/>
  <c r="AS46" i="47"/>
  <c r="AR46" i="47"/>
  <c r="AQ46" i="47"/>
  <c r="AP46" i="47"/>
  <c r="AO46" i="47"/>
  <c r="AN46" i="47"/>
  <c r="AM46" i="47"/>
  <c r="AL46" i="47"/>
  <c r="AK46" i="47"/>
  <c r="AJ46" i="47"/>
  <c r="AI46" i="47"/>
  <c r="AH46" i="47"/>
  <c r="AG46" i="47"/>
  <c r="AF46" i="47"/>
  <c r="AE46" i="47"/>
  <c r="AD46" i="47"/>
  <c r="AB46" i="47"/>
  <c r="AA46" i="47"/>
  <c r="Z46" i="47"/>
  <c r="Y46" i="47"/>
  <c r="X46" i="47"/>
  <c r="W46" i="47"/>
  <c r="V46" i="47"/>
  <c r="U46" i="47"/>
  <c r="T46" i="47"/>
  <c r="S46" i="47"/>
  <c r="R46" i="47"/>
  <c r="Q46" i="47"/>
  <c r="P46" i="47"/>
  <c r="O46" i="47"/>
  <c r="N46" i="47"/>
  <c r="K46" i="47"/>
  <c r="J46" i="47"/>
  <c r="I46" i="47"/>
  <c r="H46" i="47"/>
  <c r="G46" i="47"/>
  <c r="F46" i="47"/>
  <c r="E46" i="47"/>
  <c r="D46" i="47"/>
  <c r="C46" i="47"/>
  <c r="B46" i="47"/>
  <c r="CI45" i="47"/>
  <c r="CH45" i="47"/>
  <c r="CG45" i="47"/>
  <c r="CF45" i="47"/>
  <c r="CE45" i="47"/>
  <c r="CD45" i="47"/>
  <c r="CC45" i="47"/>
  <c r="CB45" i="47"/>
  <c r="CA45" i="47"/>
  <c r="BZ45" i="47"/>
  <c r="BY45" i="47"/>
  <c r="BX45" i="47"/>
  <c r="BW45" i="47"/>
  <c r="BV45" i="47"/>
  <c r="BU45" i="47"/>
  <c r="BT45" i="47"/>
  <c r="BS45" i="47"/>
  <c r="BR45" i="47"/>
  <c r="BQ45" i="47"/>
  <c r="BO45" i="47"/>
  <c r="BN45" i="47"/>
  <c r="BM45" i="47"/>
  <c r="CX45" i="47" s="1"/>
  <c r="BL45" i="47"/>
  <c r="CQ45" i="47" s="1"/>
  <c r="BK45" i="47"/>
  <c r="BJ45" i="47"/>
  <c r="BH45" i="47"/>
  <c r="BG45" i="47"/>
  <c r="BF45" i="47"/>
  <c r="BE45" i="47"/>
  <c r="BD45" i="47"/>
  <c r="BC45" i="47"/>
  <c r="BB45" i="47"/>
  <c r="AY45" i="47"/>
  <c r="AX45" i="47"/>
  <c r="AW45" i="47"/>
  <c r="AV45" i="47"/>
  <c r="AT45" i="47"/>
  <c r="AS45" i="47"/>
  <c r="AR45" i="47"/>
  <c r="AQ45" i="47"/>
  <c r="AP45" i="47"/>
  <c r="AO45" i="47"/>
  <c r="AN45" i="47"/>
  <c r="AM45" i="47"/>
  <c r="AL45" i="47"/>
  <c r="AK45" i="47"/>
  <c r="AJ45" i="47"/>
  <c r="AI45" i="47"/>
  <c r="AH45" i="47"/>
  <c r="AG45" i="47"/>
  <c r="AF45" i="47"/>
  <c r="AE45" i="47"/>
  <c r="AD45" i="47"/>
  <c r="AB45" i="47"/>
  <c r="AA45" i="47"/>
  <c r="Z45" i="47"/>
  <c r="Y45" i="47"/>
  <c r="X45" i="47"/>
  <c r="W45" i="47"/>
  <c r="V45" i="47"/>
  <c r="U45" i="47"/>
  <c r="T45" i="47"/>
  <c r="S45" i="47"/>
  <c r="R45" i="47"/>
  <c r="Q45" i="47"/>
  <c r="P45" i="47"/>
  <c r="O45" i="47"/>
  <c r="N45" i="47"/>
  <c r="K45" i="47"/>
  <c r="J45" i="47"/>
  <c r="I45" i="47"/>
  <c r="H45" i="47"/>
  <c r="G45" i="47"/>
  <c r="F45" i="47"/>
  <c r="E45" i="47"/>
  <c r="D45" i="47"/>
  <c r="C45" i="47"/>
  <c r="B45" i="47"/>
  <c r="CI44" i="47"/>
  <c r="CH44" i="47"/>
  <c r="CG44" i="47"/>
  <c r="CF44" i="47"/>
  <c r="CE44" i="47"/>
  <c r="CD44" i="47"/>
  <c r="CC44" i="47"/>
  <c r="CB44" i="47"/>
  <c r="CA44" i="47"/>
  <c r="BZ44" i="47"/>
  <c r="BY44" i="47"/>
  <c r="BX44" i="47"/>
  <c r="BW44" i="47"/>
  <c r="BV44" i="47"/>
  <c r="BU44" i="47"/>
  <c r="BT44" i="47"/>
  <c r="BS44" i="47"/>
  <c r="BR44" i="47"/>
  <c r="BQ44" i="47"/>
  <c r="BO44" i="47"/>
  <c r="BN44" i="47"/>
  <c r="BM44" i="47"/>
  <c r="BL44" i="47"/>
  <c r="BK44" i="47"/>
  <c r="BJ44" i="47"/>
  <c r="BH44" i="47"/>
  <c r="BG44" i="47"/>
  <c r="BF44" i="47"/>
  <c r="BE44" i="47"/>
  <c r="BD44" i="47"/>
  <c r="BC44" i="47"/>
  <c r="BB44" i="47"/>
  <c r="AY44" i="47"/>
  <c r="AX44" i="47"/>
  <c r="AW44" i="47"/>
  <c r="AV44" i="47"/>
  <c r="AT44" i="47"/>
  <c r="AS44" i="47"/>
  <c r="AR44" i="47"/>
  <c r="AQ44" i="47"/>
  <c r="AP44" i="47"/>
  <c r="AO44" i="47"/>
  <c r="AN44" i="47"/>
  <c r="AM44" i="47"/>
  <c r="AL44" i="47"/>
  <c r="AK44" i="47"/>
  <c r="AJ44" i="47"/>
  <c r="AI44" i="47"/>
  <c r="AH44" i="47"/>
  <c r="AG44" i="47"/>
  <c r="AF44" i="47"/>
  <c r="AE44" i="47"/>
  <c r="AD44" i="47"/>
  <c r="AB44" i="47"/>
  <c r="AA44" i="47"/>
  <c r="Z44" i="47"/>
  <c r="Y44" i="47"/>
  <c r="X44" i="47"/>
  <c r="W44" i="47"/>
  <c r="V44" i="47"/>
  <c r="U44" i="47"/>
  <c r="T44" i="47"/>
  <c r="S44" i="47"/>
  <c r="R44" i="47"/>
  <c r="Q44" i="47"/>
  <c r="P44" i="47"/>
  <c r="O44" i="47"/>
  <c r="N44" i="47"/>
  <c r="K44" i="47"/>
  <c r="J44" i="47"/>
  <c r="I44" i="47"/>
  <c r="H44" i="47"/>
  <c r="G44" i="47"/>
  <c r="F44" i="47"/>
  <c r="E44" i="47"/>
  <c r="D44" i="47"/>
  <c r="C44" i="47"/>
  <c r="B44" i="47"/>
  <c r="CP43" i="47"/>
  <c r="CO43" i="47"/>
  <c r="CN43" i="47"/>
  <c r="CM43" i="47"/>
  <c r="CL43" i="47"/>
  <c r="CI43" i="47"/>
  <c r="CH43" i="47"/>
  <c r="CG43" i="47"/>
  <c r="CF43" i="47"/>
  <c r="CE43" i="47"/>
  <c r="CD43" i="47"/>
  <c r="CC43" i="47"/>
  <c r="CB43" i="47"/>
  <c r="CA43" i="47"/>
  <c r="BZ43" i="47"/>
  <c r="BY43" i="47"/>
  <c r="BX43" i="47"/>
  <c r="BW43" i="47"/>
  <c r="BV43" i="47"/>
  <c r="BU43" i="47"/>
  <c r="BT43" i="47"/>
  <c r="BS43" i="47"/>
  <c r="BR43" i="47"/>
  <c r="BQ43" i="47"/>
  <c r="BO43" i="47"/>
  <c r="BN43" i="47"/>
  <c r="BM43" i="47"/>
  <c r="BL43" i="47"/>
  <c r="CQ43" i="47" s="1"/>
  <c r="BK43" i="47"/>
  <c r="BJ43" i="47"/>
  <c r="BH43" i="47"/>
  <c r="BG43" i="47"/>
  <c r="BF43" i="47"/>
  <c r="BE43" i="47"/>
  <c r="BD43" i="47"/>
  <c r="BC43" i="47"/>
  <c r="BB43" i="47"/>
  <c r="AY43" i="47"/>
  <c r="AX43" i="47"/>
  <c r="AW43" i="47"/>
  <c r="AV43" i="47"/>
  <c r="AT43" i="47"/>
  <c r="AS43" i="47"/>
  <c r="AR43" i="47"/>
  <c r="AQ43" i="47"/>
  <c r="AP43" i="47"/>
  <c r="AO43" i="47"/>
  <c r="AN43" i="47"/>
  <c r="AM43" i="47"/>
  <c r="AL43" i="47"/>
  <c r="AK43" i="47"/>
  <c r="AJ43" i="47"/>
  <c r="AI43" i="47"/>
  <c r="AH43" i="47"/>
  <c r="AG43" i="47"/>
  <c r="AF43" i="47"/>
  <c r="AE43" i="47"/>
  <c r="AD43" i="47"/>
  <c r="AB43" i="47"/>
  <c r="AA43" i="47"/>
  <c r="Z43" i="47"/>
  <c r="Y43" i="47"/>
  <c r="X43" i="47"/>
  <c r="W43" i="47"/>
  <c r="V43" i="47"/>
  <c r="U43" i="47"/>
  <c r="T43" i="47"/>
  <c r="S43" i="47"/>
  <c r="R43" i="47"/>
  <c r="Q43" i="47"/>
  <c r="P43" i="47"/>
  <c r="O43" i="47"/>
  <c r="N43" i="47"/>
  <c r="K43" i="47"/>
  <c r="J43" i="47"/>
  <c r="I43" i="47"/>
  <c r="H43" i="47"/>
  <c r="G43" i="47"/>
  <c r="F43" i="47"/>
  <c r="E43" i="47"/>
  <c r="D43" i="47"/>
  <c r="C43" i="47"/>
  <c r="B43" i="47"/>
  <c r="CI42" i="47"/>
  <c r="CH42" i="47"/>
  <c r="CG42" i="47"/>
  <c r="CF42" i="47"/>
  <c r="CE42" i="47"/>
  <c r="CD42" i="47"/>
  <c r="CC42" i="47"/>
  <c r="CB42" i="47"/>
  <c r="CA42" i="47"/>
  <c r="BZ42" i="47"/>
  <c r="BY42" i="47"/>
  <c r="BX42" i="47"/>
  <c r="BW42" i="47"/>
  <c r="BV42" i="47"/>
  <c r="BU42" i="47"/>
  <c r="BT42" i="47"/>
  <c r="BS42" i="47"/>
  <c r="BR42" i="47"/>
  <c r="BQ42" i="47"/>
  <c r="BO42" i="47"/>
  <c r="BN42" i="47"/>
  <c r="BM42" i="47"/>
  <c r="BL42" i="47"/>
  <c r="CQ42" i="47" s="1"/>
  <c r="BK42" i="47"/>
  <c r="BJ42" i="47"/>
  <c r="BH42" i="47"/>
  <c r="BG42" i="47"/>
  <c r="BF42" i="47"/>
  <c r="BE42" i="47"/>
  <c r="BD42" i="47"/>
  <c r="BC42" i="47"/>
  <c r="BB42" i="47"/>
  <c r="AY42" i="47"/>
  <c r="AX42" i="47"/>
  <c r="AW42" i="47"/>
  <c r="AV42" i="47"/>
  <c r="AT42" i="47"/>
  <c r="AS42" i="47"/>
  <c r="AR42" i="47"/>
  <c r="AQ42" i="47"/>
  <c r="AP42" i="47"/>
  <c r="AO42" i="47"/>
  <c r="AN42" i="47"/>
  <c r="AM42" i="47"/>
  <c r="AL42" i="47"/>
  <c r="AK42" i="47"/>
  <c r="AJ42" i="47"/>
  <c r="AI42" i="47"/>
  <c r="AH42" i="47"/>
  <c r="AG42" i="47"/>
  <c r="AF42" i="47"/>
  <c r="AE42" i="47"/>
  <c r="AD42" i="47"/>
  <c r="AB42" i="47"/>
  <c r="AA42" i="47"/>
  <c r="Z42" i="47"/>
  <c r="Y42" i="47"/>
  <c r="X42" i="47"/>
  <c r="W42" i="47"/>
  <c r="V42" i="47"/>
  <c r="U42" i="47"/>
  <c r="T42" i="47"/>
  <c r="S42" i="47"/>
  <c r="R42" i="47"/>
  <c r="Q42" i="47"/>
  <c r="P42" i="47"/>
  <c r="O42" i="47"/>
  <c r="N42" i="47"/>
  <c r="K42" i="47"/>
  <c r="J42" i="47"/>
  <c r="I42" i="47"/>
  <c r="H42" i="47"/>
  <c r="G42" i="47"/>
  <c r="F42" i="47"/>
  <c r="E42" i="47"/>
  <c r="D42" i="47"/>
  <c r="C42" i="47"/>
  <c r="B42" i="47"/>
  <c r="CP41" i="47"/>
  <c r="CO41" i="47"/>
  <c r="CN41" i="47"/>
  <c r="CM41" i="47"/>
  <c r="CL41" i="47"/>
  <c r="CI41" i="47"/>
  <c r="CH41" i="47"/>
  <c r="CG41" i="47"/>
  <c r="CF41" i="47"/>
  <c r="CE41" i="47"/>
  <c r="CD41" i="47"/>
  <c r="CC41" i="47"/>
  <c r="CB41" i="47"/>
  <c r="CA41" i="47"/>
  <c r="BZ41" i="47"/>
  <c r="BY41" i="47"/>
  <c r="BX41" i="47"/>
  <c r="BW41" i="47"/>
  <c r="BV41" i="47"/>
  <c r="BU41" i="47"/>
  <c r="BT41" i="47"/>
  <c r="BS41" i="47"/>
  <c r="BR41" i="47"/>
  <c r="BQ41" i="47"/>
  <c r="BO41" i="47"/>
  <c r="BN41" i="47"/>
  <c r="BM41" i="47"/>
  <c r="BL41" i="47"/>
  <c r="BK41" i="47"/>
  <c r="BJ41" i="47"/>
  <c r="BH41" i="47"/>
  <c r="BG41" i="47"/>
  <c r="BF41" i="47"/>
  <c r="BE41" i="47"/>
  <c r="BD41" i="47"/>
  <c r="BC41" i="47"/>
  <c r="BB41" i="47"/>
  <c r="AY41" i="47"/>
  <c r="AX41" i="47"/>
  <c r="AW41" i="47"/>
  <c r="AV41" i="47"/>
  <c r="AT41" i="47"/>
  <c r="AS41" i="47"/>
  <c r="AR41" i="47"/>
  <c r="AQ41" i="47"/>
  <c r="AP41" i="47"/>
  <c r="AO41" i="47"/>
  <c r="AN41" i="47"/>
  <c r="AM41" i="47"/>
  <c r="AL41" i="47"/>
  <c r="AK41" i="47"/>
  <c r="AJ41" i="47"/>
  <c r="AI41" i="47"/>
  <c r="AH41" i="47"/>
  <c r="AG41" i="47"/>
  <c r="AF41" i="47"/>
  <c r="AE41" i="47"/>
  <c r="AD41" i="47"/>
  <c r="AB41" i="47"/>
  <c r="AA41" i="47"/>
  <c r="Z41" i="47"/>
  <c r="Y41" i="47"/>
  <c r="X41" i="47"/>
  <c r="W41" i="47"/>
  <c r="V41" i="47"/>
  <c r="U41" i="47"/>
  <c r="T41" i="47"/>
  <c r="S41" i="47"/>
  <c r="R41" i="47"/>
  <c r="Q41" i="47"/>
  <c r="P41" i="47"/>
  <c r="O41" i="47"/>
  <c r="N41" i="47"/>
  <c r="K41" i="47"/>
  <c r="J41" i="47"/>
  <c r="I41" i="47"/>
  <c r="H41" i="47"/>
  <c r="G41" i="47"/>
  <c r="F41" i="47"/>
  <c r="E41" i="47"/>
  <c r="D41" i="47"/>
  <c r="C41" i="47"/>
  <c r="B41" i="47"/>
  <c r="CP40" i="47"/>
  <c r="CO40" i="47"/>
  <c r="CN40" i="47"/>
  <c r="CM40" i="47"/>
  <c r="CL40" i="47"/>
  <c r="CI40" i="47"/>
  <c r="CH40" i="47"/>
  <c r="CG40" i="47"/>
  <c r="CF40" i="47"/>
  <c r="CE40" i="47"/>
  <c r="CD40" i="47"/>
  <c r="CC40" i="47"/>
  <c r="CB40" i="47"/>
  <c r="CA40" i="47"/>
  <c r="BZ40" i="47"/>
  <c r="BY40" i="47"/>
  <c r="BX40" i="47"/>
  <c r="BW40" i="47"/>
  <c r="BV40" i="47"/>
  <c r="BU40" i="47"/>
  <c r="BT40" i="47"/>
  <c r="BS40" i="47"/>
  <c r="BR40" i="47"/>
  <c r="BQ40" i="47"/>
  <c r="BO40" i="47"/>
  <c r="BN40" i="47"/>
  <c r="BM40" i="47"/>
  <c r="BL40" i="47"/>
  <c r="BK40" i="47"/>
  <c r="BJ40" i="47"/>
  <c r="BH40" i="47"/>
  <c r="BG40" i="47"/>
  <c r="BF40" i="47"/>
  <c r="BE40" i="47"/>
  <c r="BD40" i="47"/>
  <c r="BC40" i="47"/>
  <c r="BB40" i="47"/>
  <c r="AY40" i="47"/>
  <c r="AX40" i="47"/>
  <c r="AW40" i="47"/>
  <c r="AV40" i="47"/>
  <c r="AT40" i="47"/>
  <c r="AS40" i="47"/>
  <c r="AR40" i="47"/>
  <c r="AQ40" i="47"/>
  <c r="AP40" i="47"/>
  <c r="AO40" i="47"/>
  <c r="AN40" i="47"/>
  <c r="AM40" i="47"/>
  <c r="AL40" i="47"/>
  <c r="AK40" i="47"/>
  <c r="AJ40" i="47"/>
  <c r="AI40" i="47"/>
  <c r="AH40" i="47"/>
  <c r="AG40" i="47"/>
  <c r="AF40" i="47"/>
  <c r="AE40" i="47"/>
  <c r="AD40" i="47"/>
  <c r="AB40" i="47"/>
  <c r="AA40" i="47"/>
  <c r="Z40" i="47"/>
  <c r="Y40" i="47"/>
  <c r="X40" i="47"/>
  <c r="W40" i="47"/>
  <c r="V40" i="47"/>
  <c r="U40" i="47"/>
  <c r="T40" i="47"/>
  <c r="S40" i="47"/>
  <c r="R40" i="47"/>
  <c r="Q40" i="47"/>
  <c r="P40" i="47"/>
  <c r="O40" i="47"/>
  <c r="N40" i="47"/>
  <c r="K40" i="47"/>
  <c r="J40" i="47"/>
  <c r="I40" i="47"/>
  <c r="H40" i="47"/>
  <c r="G40" i="47"/>
  <c r="F40" i="47"/>
  <c r="E40" i="47"/>
  <c r="D40" i="47"/>
  <c r="C40" i="47"/>
  <c r="B40" i="47"/>
  <c r="CP39" i="47"/>
  <c r="CO39" i="47"/>
  <c r="CN39" i="47"/>
  <c r="CM39" i="47"/>
  <c r="CL39" i="47"/>
  <c r="CI39" i="47"/>
  <c r="CH39" i="47"/>
  <c r="CG39" i="47"/>
  <c r="CF39" i="47"/>
  <c r="CE39" i="47"/>
  <c r="CD39" i="47"/>
  <c r="CC39" i="47"/>
  <c r="CB39" i="47"/>
  <c r="CA39" i="47"/>
  <c r="BZ39" i="47"/>
  <c r="BY39" i="47"/>
  <c r="BX39" i="47"/>
  <c r="BW39" i="47"/>
  <c r="BV39" i="47"/>
  <c r="BU39" i="47"/>
  <c r="BT39" i="47"/>
  <c r="BS39" i="47"/>
  <c r="BR39" i="47"/>
  <c r="BQ39" i="47"/>
  <c r="BO39" i="47"/>
  <c r="BN39" i="47"/>
  <c r="BM39" i="47"/>
  <c r="BL39" i="47"/>
  <c r="BK39" i="47"/>
  <c r="BJ39" i="47"/>
  <c r="BH39" i="47"/>
  <c r="BG39" i="47"/>
  <c r="BF39" i="47"/>
  <c r="BE39" i="47"/>
  <c r="BD39" i="47"/>
  <c r="BC39" i="47"/>
  <c r="BB39" i="47"/>
  <c r="AY39" i="47"/>
  <c r="AX39" i="47"/>
  <c r="AW39" i="47"/>
  <c r="AV39" i="47"/>
  <c r="AT39" i="47"/>
  <c r="AS39" i="47"/>
  <c r="AR39" i="47"/>
  <c r="AQ39" i="47"/>
  <c r="AP39" i="47"/>
  <c r="AO39" i="47"/>
  <c r="AN39" i="47"/>
  <c r="AM39" i="47"/>
  <c r="AL39" i="47"/>
  <c r="AK39" i="47"/>
  <c r="AJ39" i="47"/>
  <c r="AI39" i="47"/>
  <c r="AH39" i="47"/>
  <c r="AG39" i="47"/>
  <c r="AF39" i="47"/>
  <c r="AE39" i="47"/>
  <c r="AD39" i="47"/>
  <c r="AB39" i="47"/>
  <c r="AA39" i="47"/>
  <c r="Z39" i="47"/>
  <c r="Y39" i="47"/>
  <c r="X39" i="47"/>
  <c r="W39" i="47"/>
  <c r="V39" i="47"/>
  <c r="U39" i="47"/>
  <c r="T39" i="47"/>
  <c r="S39" i="47"/>
  <c r="R39" i="47"/>
  <c r="Q39" i="47"/>
  <c r="P39" i="47"/>
  <c r="O39" i="47"/>
  <c r="N39" i="47"/>
  <c r="K39" i="47"/>
  <c r="J39" i="47"/>
  <c r="I39" i="47"/>
  <c r="H39" i="47"/>
  <c r="G39" i="47"/>
  <c r="F39" i="47"/>
  <c r="E39" i="47"/>
  <c r="D39" i="47"/>
  <c r="C39" i="47"/>
  <c r="B39" i="47"/>
  <c r="CI38" i="47"/>
  <c r="CH38" i="47"/>
  <c r="CG38" i="47"/>
  <c r="CF38" i="47"/>
  <c r="CE38" i="47"/>
  <c r="CD38" i="47"/>
  <c r="CC38" i="47"/>
  <c r="CB38" i="47"/>
  <c r="CS38" i="47" s="1"/>
  <c r="CA38" i="47"/>
  <c r="BZ38" i="47"/>
  <c r="BY38" i="47"/>
  <c r="BX38" i="47"/>
  <c r="BW38" i="47"/>
  <c r="BV38" i="47"/>
  <c r="BU38" i="47"/>
  <c r="BT38" i="47"/>
  <c r="BS38" i="47"/>
  <c r="BR38" i="47"/>
  <c r="BQ38" i="47"/>
  <c r="BO38" i="47"/>
  <c r="BN38" i="47"/>
  <c r="BM38" i="47"/>
  <c r="BL38" i="47"/>
  <c r="BK38" i="47"/>
  <c r="BJ38" i="47"/>
  <c r="BH38" i="47"/>
  <c r="BG38" i="47"/>
  <c r="BF38" i="47"/>
  <c r="BE38" i="47"/>
  <c r="BD38" i="47"/>
  <c r="BC38" i="47"/>
  <c r="BB38" i="47"/>
  <c r="AY38" i="47"/>
  <c r="AX38" i="47"/>
  <c r="AW38" i="47"/>
  <c r="AV38" i="47"/>
  <c r="AT38" i="47"/>
  <c r="AS38" i="47"/>
  <c r="AR38" i="47"/>
  <c r="AQ38" i="47"/>
  <c r="AP38" i="47"/>
  <c r="AO38" i="47"/>
  <c r="AN38" i="47"/>
  <c r="AM38" i="47"/>
  <c r="AL38" i="47"/>
  <c r="AK38" i="47"/>
  <c r="AJ38" i="47"/>
  <c r="AI38" i="47"/>
  <c r="AH38" i="47"/>
  <c r="AG38" i="47"/>
  <c r="AF38" i="47"/>
  <c r="AE38" i="47"/>
  <c r="AD38" i="47"/>
  <c r="AB38" i="47"/>
  <c r="AA38" i="47"/>
  <c r="Z38" i="47"/>
  <c r="Y38" i="47"/>
  <c r="X38" i="47"/>
  <c r="W38" i="47"/>
  <c r="V38" i="47"/>
  <c r="U38" i="47"/>
  <c r="T38" i="47"/>
  <c r="S38" i="47"/>
  <c r="R38" i="47"/>
  <c r="Q38" i="47"/>
  <c r="P38" i="47"/>
  <c r="O38" i="47"/>
  <c r="N38" i="47"/>
  <c r="K38" i="47"/>
  <c r="J38" i="47"/>
  <c r="I38" i="47"/>
  <c r="H38" i="47"/>
  <c r="G38" i="47"/>
  <c r="F38" i="47"/>
  <c r="E38" i="47"/>
  <c r="D38" i="47"/>
  <c r="C38" i="47"/>
  <c r="B38" i="47"/>
  <c r="CP37" i="47"/>
  <c r="CO37" i="47"/>
  <c r="CN37" i="47"/>
  <c r="CM37" i="47"/>
  <c r="CL37" i="47"/>
  <c r="CI37" i="47"/>
  <c r="CH37" i="47"/>
  <c r="CG37" i="47"/>
  <c r="CF37" i="47"/>
  <c r="CE37" i="47"/>
  <c r="CD37" i="47"/>
  <c r="CC37" i="47"/>
  <c r="CB37" i="47"/>
  <c r="CA37" i="47"/>
  <c r="BZ37" i="47"/>
  <c r="BY37" i="47"/>
  <c r="BX37" i="47"/>
  <c r="BW37" i="47"/>
  <c r="BV37" i="47"/>
  <c r="BU37" i="47"/>
  <c r="BT37" i="47"/>
  <c r="BS37" i="47"/>
  <c r="BR37" i="47"/>
  <c r="BQ37" i="47"/>
  <c r="CR37" i="47" s="1"/>
  <c r="BO37" i="47"/>
  <c r="BN37" i="47"/>
  <c r="BM37" i="47"/>
  <c r="BL37" i="47"/>
  <c r="BK37" i="47"/>
  <c r="BJ37" i="47"/>
  <c r="BH37" i="47"/>
  <c r="BG37" i="47"/>
  <c r="BF37" i="47"/>
  <c r="BE37" i="47"/>
  <c r="BD37" i="47"/>
  <c r="BC37" i="47"/>
  <c r="BB37" i="47"/>
  <c r="AY37" i="47"/>
  <c r="AX37" i="47"/>
  <c r="AW37" i="47"/>
  <c r="AV37" i="47"/>
  <c r="AT37" i="47"/>
  <c r="AS37" i="47"/>
  <c r="AR37" i="47"/>
  <c r="AQ37" i="47"/>
  <c r="AP37" i="47"/>
  <c r="AO37" i="47"/>
  <c r="AN37" i="47"/>
  <c r="AM37" i="47"/>
  <c r="AL37" i="47"/>
  <c r="AK37" i="47"/>
  <c r="AJ37" i="47"/>
  <c r="AI37" i="47"/>
  <c r="AH37" i="47"/>
  <c r="AG37" i="47"/>
  <c r="AF37" i="47"/>
  <c r="AE37" i="47"/>
  <c r="AD37" i="47"/>
  <c r="AB37" i="47"/>
  <c r="AA37" i="47"/>
  <c r="Z37" i="47"/>
  <c r="Y37" i="47"/>
  <c r="X37" i="47"/>
  <c r="W37" i="47"/>
  <c r="V37" i="47"/>
  <c r="U37" i="47"/>
  <c r="T37" i="47"/>
  <c r="S37" i="47"/>
  <c r="R37" i="47"/>
  <c r="Q37" i="47"/>
  <c r="P37" i="47"/>
  <c r="O37" i="47"/>
  <c r="N37" i="47"/>
  <c r="K37" i="47"/>
  <c r="J37" i="47"/>
  <c r="I37" i="47"/>
  <c r="H37" i="47"/>
  <c r="G37" i="47"/>
  <c r="F37" i="47"/>
  <c r="E37" i="47"/>
  <c r="D37" i="47"/>
  <c r="C37" i="47"/>
  <c r="B37" i="47"/>
  <c r="CP36" i="47"/>
  <c r="CO36" i="47"/>
  <c r="CN36" i="47"/>
  <c r="CM36" i="47"/>
  <c r="CL36" i="47"/>
  <c r="CI36" i="47"/>
  <c r="CH36" i="47"/>
  <c r="CG36" i="47"/>
  <c r="CF36" i="47"/>
  <c r="CE36" i="47"/>
  <c r="CD36" i="47"/>
  <c r="CC36" i="47"/>
  <c r="CB36" i="47"/>
  <c r="CA36" i="47"/>
  <c r="BZ36" i="47"/>
  <c r="BY36" i="47"/>
  <c r="BX36" i="47"/>
  <c r="BW36" i="47"/>
  <c r="BV36" i="47"/>
  <c r="BU36" i="47"/>
  <c r="BT36" i="47"/>
  <c r="BS36" i="47"/>
  <c r="BR36" i="47"/>
  <c r="BQ36" i="47"/>
  <c r="BO36" i="47"/>
  <c r="BN36" i="47"/>
  <c r="BM36" i="47"/>
  <c r="BL36" i="47"/>
  <c r="BK36" i="47"/>
  <c r="BJ36" i="47"/>
  <c r="BH36" i="47"/>
  <c r="BG36" i="47"/>
  <c r="BF36" i="47"/>
  <c r="BE36" i="47"/>
  <c r="BD36" i="47"/>
  <c r="BC36" i="47"/>
  <c r="BB36" i="47"/>
  <c r="AY36" i="47"/>
  <c r="AX36" i="47"/>
  <c r="AW36" i="47"/>
  <c r="AV36" i="47"/>
  <c r="AT36" i="47"/>
  <c r="AS36" i="47"/>
  <c r="AR36" i="47"/>
  <c r="AQ36" i="47"/>
  <c r="AP36" i="47"/>
  <c r="AO36" i="47"/>
  <c r="AN36" i="47"/>
  <c r="AM36" i="47"/>
  <c r="AL36" i="47"/>
  <c r="AK36" i="47"/>
  <c r="AJ36" i="47"/>
  <c r="AI36" i="47"/>
  <c r="AH36" i="47"/>
  <c r="AG36" i="47"/>
  <c r="AF36" i="47"/>
  <c r="AE36" i="47"/>
  <c r="AD36" i="47"/>
  <c r="AB36" i="47"/>
  <c r="AA36" i="47"/>
  <c r="Z36" i="47"/>
  <c r="Y36" i="47"/>
  <c r="X36" i="47"/>
  <c r="W36" i="47"/>
  <c r="V36" i="47"/>
  <c r="U36" i="47"/>
  <c r="T36" i="47"/>
  <c r="S36" i="47"/>
  <c r="R36" i="47"/>
  <c r="Q36" i="47"/>
  <c r="P36" i="47"/>
  <c r="O36" i="47"/>
  <c r="N36" i="47"/>
  <c r="K36" i="47"/>
  <c r="J36" i="47"/>
  <c r="I36" i="47"/>
  <c r="H36" i="47"/>
  <c r="G36" i="47"/>
  <c r="F36" i="47"/>
  <c r="E36" i="47"/>
  <c r="D36" i="47"/>
  <c r="C36" i="47"/>
  <c r="B36" i="47"/>
  <c r="CI35" i="47"/>
  <c r="CH35" i="47"/>
  <c r="CG35" i="47"/>
  <c r="CF35" i="47"/>
  <c r="CE35" i="47"/>
  <c r="CD35" i="47"/>
  <c r="CC35" i="47"/>
  <c r="CB35" i="47"/>
  <c r="CA35" i="47"/>
  <c r="BZ35" i="47"/>
  <c r="BY35" i="47"/>
  <c r="BX35" i="47"/>
  <c r="BW35" i="47"/>
  <c r="BV35" i="47"/>
  <c r="BU35" i="47"/>
  <c r="BT35" i="47"/>
  <c r="BS35" i="47"/>
  <c r="BR35" i="47"/>
  <c r="BQ35" i="47"/>
  <c r="CR35" i="47" s="1"/>
  <c r="BO35" i="47"/>
  <c r="BN35" i="47"/>
  <c r="BM35" i="47"/>
  <c r="BL35" i="47"/>
  <c r="BK35" i="47"/>
  <c r="BJ35" i="47"/>
  <c r="BH35" i="47"/>
  <c r="BG35" i="47"/>
  <c r="BF35" i="47"/>
  <c r="BE35" i="47"/>
  <c r="BD35" i="47"/>
  <c r="BC35" i="47"/>
  <c r="BB35" i="47"/>
  <c r="AY35" i="47"/>
  <c r="AX35" i="47"/>
  <c r="AW35" i="47"/>
  <c r="AV35" i="47"/>
  <c r="AT35" i="47"/>
  <c r="AS35" i="47"/>
  <c r="AR35" i="47"/>
  <c r="AQ35" i="47"/>
  <c r="AP35" i="47"/>
  <c r="AO35" i="47"/>
  <c r="AN35" i="47"/>
  <c r="AM35" i="47"/>
  <c r="AL35" i="47"/>
  <c r="AK35" i="47"/>
  <c r="AJ35" i="47"/>
  <c r="AI35" i="47"/>
  <c r="AH35" i="47"/>
  <c r="AG35" i="47"/>
  <c r="AF35" i="47"/>
  <c r="AE35" i="47"/>
  <c r="AD35" i="47"/>
  <c r="AB35" i="47"/>
  <c r="AA35" i="47"/>
  <c r="Z35" i="47"/>
  <c r="Y35" i="47"/>
  <c r="X35" i="47"/>
  <c r="W35" i="47"/>
  <c r="V35" i="47"/>
  <c r="U35" i="47"/>
  <c r="T35" i="47"/>
  <c r="S35" i="47"/>
  <c r="R35" i="47"/>
  <c r="Q35" i="47"/>
  <c r="P35" i="47"/>
  <c r="O35" i="47"/>
  <c r="N35" i="47"/>
  <c r="K35" i="47"/>
  <c r="J35" i="47"/>
  <c r="I35" i="47"/>
  <c r="H35" i="47"/>
  <c r="G35" i="47"/>
  <c r="F35" i="47"/>
  <c r="E35" i="47"/>
  <c r="D35" i="47"/>
  <c r="C35" i="47"/>
  <c r="B35" i="47"/>
  <c r="CP34" i="47"/>
  <c r="CO34" i="47"/>
  <c r="CN34" i="47"/>
  <c r="CM34" i="47"/>
  <c r="CL34" i="47"/>
  <c r="CI34" i="47"/>
  <c r="CH34" i="47"/>
  <c r="CG34" i="47"/>
  <c r="CF34" i="47"/>
  <c r="CE34" i="47"/>
  <c r="CD34" i="47"/>
  <c r="CC34" i="47"/>
  <c r="CB34" i="47"/>
  <c r="CA34" i="47"/>
  <c r="BZ34" i="47"/>
  <c r="BY34" i="47"/>
  <c r="BX34" i="47"/>
  <c r="BW34" i="47"/>
  <c r="BV34" i="47"/>
  <c r="BU34" i="47"/>
  <c r="BT34" i="47"/>
  <c r="BS34" i="47"/>
  <c r="BR34" i="47"/>
  <c r="BQ34" i="47"/>
  <c r="BO34" i="47"/>
  <c r="BN34" i="47"/>
  <c r="BM34" i="47"/>
  <c r="BL34" i="47"/>
  <c r="BK34" i="47"/>
  <c r="BJ34" i="47"/>
  <c r="BH34" i="47"/>
  <c r="BG34" i="47"/>
  <c r="BF34" i="47"/>
  <c r="BE34" i="47"/>
  <c r="BD34" i="47"/>
  <c r="BC34" i="47"/>
  <c r="BB34" i="47"/>
  <c r="AY34" i="47"/>
  <c r="AX34" i="47"/>
  <c r="AW34" i="47"/>
  <c r="AV34" i="47"/>
  <c r="AT34" i="47"/>
  <c r="AS34" i="47"/>
  <c r="AR34" i="47"/>
  <c r="AQ34" i="47"/>
  <c r="AP34" i="47"/>
  <c r="AO34" i="47"/>
  <c r="AN34" i="47"/>
  <c r="AM34" i="47"/>
  <c r="AL34" i="47"/>
  <c r="AK34" i="47"/>
  <c r="AJ34" i="47"/>
  <c r="AI34" i="47"/>
  <c r="AH34" i="47"/>
  <c r="AG34" i="47"/>
  <c r="AF34" i="47"/>
  <c r="AE34" i="47"/>
  <c r="AD34" i="47"/>
  <c r="AB34" i="47"/>
  <c r="AA34" i="47"/>
  <c r="Z34" i="47"/>
  <c r="Y34" i="47"/>
  <c r="X34" i="47"/>
  <c r="W34" i="47"/>
  <c r="V34" i="47"/>
  <c r="U34" i="47"/>
  <c r="T34" i="47"/>
  <c r="S34" i="47"/>
  <c r="R34" i="47"/>
  <c r="Q34" i="47"/>
  <c r="P34" i="47"/>
  <c r="O34" i="47"/>
  <c r="N34" i="47"/>
  <c r="K34" i="47"/>
  <c r="J34" i="47"/>
  <c r="I34" i="47"/>
  <c r="H34" i="47"/>
  <c r="G34" i="47"/>
  <c r="F34" i="47"/>
  <c r="E34" i="47"/>
  <c r="D34" i="47"/>
  <c r="C34" i="47"/>
  <c r="B34" i="47"/>
  <c r="CP33" i="47"/>
  <c r="CO33" i="47"/>
  <c r="CN33" i="47"/>
  <c r="CM33" i="47"/>
  <c r="CL33" i="47"/>
  <c r="CI33" i="47"/>
  <c r="CH33" i="47"/>
  <c r="CG33" i="47"/>
  <c r="CF33" i="47"/>
  <c r="CE33" i="47"/>
  <c r="CD33" i="47"/>
  <c r="CC33" i="47"/>
  <c r="CB33" i="47"/>
  <c r="CA33" i="47"/>
  <c r="BZ33" i="47"/>
  <c r="BY33" i="47"/>
  <c r="BX33" i="47"/>
  <c r="BW33" i="47"/>
  <c r="BV33" i="47"/>
  <c r="BU33" i="47"/>
  <c r="BT33" i="47"/>
  <c r="BS33" i="47"/>
  <c r="BR33" i="47"/>
  <c r="BQ33" i="47"/>
  <c r="CS33" i="47" s="1"/>
  <c r="BO33" i="47"/>
  <c r="BN33" i="47"/>
  <c r="BM33" i="47"/>
  <c r="BL33" i="47"/>
  <c r="CX33" i="47" s="1"/>
  <c r="BK33" i="47"/>
  <c r="BJ33" i="47"/>
  <c r="BH33" i="47"/>
  <c r="BG33" i="47"/>
  <c r="BF33" i="47"/>
  <c r="BE33" i="47"/>
  <c r="BD33" i="47"/>
  <c r="BC33" i="47"/>
  <c r="BB33" i="47"/>
  <c r="AY33" i="47"/>
  <c r="AX33" i="47"/>
  <c r="AW33" i="47"/>
  <c r="AV33" i="47"/>
  <c r="AT33" i="47"/>
  <c r="AS33" i="47"/>
  <c r="AR33" i="47"/>
  <c r="AQ33" i="47"/>
  <c r="AP33" i="47"/>
  <c r="AO33" i="47"/>
  <c r="AN33" i="47"/>
  <c r="AM33" i="47"/>
  <c r="AL33" i="47"/>
  <c r="AK33" i="47"/>
  <c r="AJ33" i="47"/>
  <c r="AI33" i="47"/>
  <c r="AH33" i="47"/>
  <c r="AG33" i="47"/>
  <c r="AF33" i="47"/>
  <c r="AE33" i="47"/>
  <c r="AD33" i="47"/>
  <c r="AB33" i="47"/>
  <c r="AA33" i="47"/>
  <c r="Z33" i="47"/>
  <c r="Y33" i="47"/>
  <c r="X33" i="47"/>
  <c r="W33" i="47"/>
  <c r="V33" i="47"/>
  <c r="U33" i="47"/>
  <c r="T33" i="47"/>
  <c r="S33" i="47"/>
  <c r="R33" i="47"/>
  <c r="Q33" i="47"/>
  <c r="P33" i="47"/>
  <c r="O33" i="47"/>
  <c r="N33" i="47"/>
  <c r="K33" i="47"/>
  <c r="J33" i="47"/>
  <c r="I33" i="47"/>
  <c r="H33" i="47"/>
  <c r="G33" i="47"/>
  <c r="F33" i="47"/>
  <c r="E33" i="47"/>
  <c r="D33" i="47"/>
  <c r="C33" i="47"/>
  <c r="B33" i="47"/>
  <c r="CP32" i="47"/>
  <c r="CO32" i="47"/>
  <c r="CN32" i="47"/>
  <c r="CM32" i="47"/>
  <c r="CL32" i="47"/>
  <c r="CI32" i="47"/>
  <c r="CH32" i="47"/>
  <c r="CG32" i="47"/>
  <c r="CF32" i="47"/>
  <c r="CE32" i="47"/>
  <c r="CD32" i="47"/>
  <c r="CC32" i="47"/>
  <c r="CB32" i="47"/>
  <c r="CA32" i="47"/>
  <c r="BZ32" i="47"/>
  <c r="BY32" i="47"/>
  <c r="BX32" i="47"/>
  <c r="BW32" i="47"/>
  <c r="BV32" i="47"/>
  <c r="BU32" i="47"/>
  <c r="BT32" i="47"/>
  <c r="BS32" i="47"/>
  <c r="BR32" i="47"/>
  <c r="BQ32" i="47"/>
  <c r="BO32" i="47"/>
  <c r="BN32" i="47"/>
  <c r="BM32" i="47"/>
  <c r="BL32" i="47"/>
  <c r="BK32" i="47"/>
  <c r="BJ32" i="47"/>
  <c r="BH32" i="47"/>
  <c r="BG32" i="47"/>
  <c r="BF32" i="47"/>
  <c r="BE32" i="47"/>
  <c r="BD32" i="47"/>
  <c r="BC32" i="47"/>
  <c r="BB32" i="47"/>
  <c r="AY32" i="47"/>
  <c r="AX32" i="47"/>
  <c r="AW32" i="47"/>
  <c r="AV32" i="47"/>
  <c r="AT32" i="47"/>
  <c r="AS32" i="47"/>
  <c r="AR32" i="47"/>
  <c r="AQ32" i="47"/>
  <c r="AP32" i="47"/>
  <c r="AO32" i="47"/>
  <c r="AN32" i="47"/>
  <c r="AM32" i="47"/>
  <c r="AL32" i="47"/>
  <c r="AK32" i="47"/>
  <c r="AJ32" i="47"/>
  <c r="AI32" i="47"/>
  <c r="AH32" i="47"/>
  <c r="AG32" i="47"/>
  <c r="AF32" i="47"/>
  <c r="AE32" i="47"/>
  <c r="AD32" i="47"/>
  <c r="AB32" i="47"/>
  <c r="AA32" i="47"/>
  <c r="Z32" i="47"/>
  <c r="Y32" i="47"/>
  <c r="X32" i="47"/>
  <c r="W32" i="47"/>
  <c r="V32" i="47"/>
  <c r="U32" i="47"/>
  <c r="T32" i="47"/>
  <c r="S32" i="47"/>
  <c r="R32" i="47"/>
  <c r="Q32" i="47"/>
  <c r="P32" i="47"/>
  <c r="O32" i="47"/>
  <c r="N32" i="47"/>
  <c r="K32" i="47"/>
  <c r="J32" i="47"/>
  <c r="I32" i="47"/>
  <c r="H32" i="47"/>
  <c r="G32" i="47"/>
  <c r="F32" i="47"/>
  <c r="E32" i="47"/>
  <c r="D32" i="47"/>
  <c r="C32" i="47"/>
  <c r="B32" i="47"/>
  <c r="CP31" i="47"/>
  <c r="CO31" i="47"/>
  <c r="CN31" i="47"/>
  <c r="CM31" i="47"/>
  <c r="CL31" i="47"/>
  <c r="CI31" i="47"/>
  <c r="CH31" i="47"/>
  <c r="CG31" i="47"/>
  <c r="CF31" i="47"/>
  <c r="CE31" i="47"/>
  <c r="CD31" i="47"/>
  <c r="CC31" i="47"/>
  <c r="CB31" i="47"/>
  <c r="CA31" i="47"/>
  <c r="BZ31" i="47"/>
  <c r="BY31" i="47"/>
  <c r="BX31" i="47"/>
  <c r="BW31" i="47"/>
  <c r="BV31" i="47"/>
  <c r="BU31" i="47"/>
  <c r="BT31" i="47"/>
  <c r="BS31" i="47"/>
  <c r="BR31" i="47"/>
  <c r="BQ31" i="47"/>
  <c r="BO31" i="47"/>
  <c r="BN31" i="47"/>
  <c r="BM31" i="47"/>
  <c r="BL31" i="47"/>
  <c r="CX31" i="47" s="1"/>
  <c r="BK31" i="47"/>
  <c r="BJ31" i="47"/>
  <c r="BH31" i="47"/>
  <c r="BG31" i="47"/>
  <c r="BF31" i="47"/>
  <c r="BE31" i="47"/>
  <c r="BD31" i="47"/>
  <c r="BC31" i="47"/>
  <c r="BB31" i="47"/>
  <c r="AY31" i="47"/>
  <c r="AX31" i="47"/>
  <c r="AW31" i="47"/>
  <c r="AV31" i="47"/>
  <c r="AT31" i="47"/>
  <c r="AS31" i="47"/>
  <c r="AR31" i="47"/>
  <c r="AQ31" i="47"/>
  <c r="AP31" i="47"/>
  <c r="AO31" i="47"/>
  <c r="AN31" i="47"/>
  <c r="AM31" i="47"/>
  <c r="AL31" i="47"/>
  <c r="AK31" i="47"/>
  <c r="AJ31" i="47"/>
  <c r="AI31" i="47"/>
  <c r="AH31" i="47"/>
  <c r="AG31" i="47"/>
  <c r="AF31" i="47"/>
  <c r="AE31" i="47"/>
  <c r="AD31" i="47"/>
  <c r="AB31" i="47"/>
  <c r="AA31" i="47"/>
  <c r="Z31" i="47"/>
  <c r="Y31" i="47"/>
  <c r="X31" i="47"/>
  <c r="W31" i="47"/>
  <c r="V31" i="47"/>
  <c r="U31" i="47"/>
  <c r="T31" i="47"/>
  <c r="S31" i="47"/>
  <c r="R31" i="47"/>
  <c r="Q31" i="47"/>
  <c r="P31" i="47"/>
  <c r="O31" i="47"/>
  <c r="N31" i="47"/>
  <c r="K31" i="47"/>
  <c r="J31" i="47"/>
  <c r="I31" i="47"/>
  <c r="H31" i="47"/>
  <c r="G31" i="47"/>
  <c r="F31" i="47"/>
  <c r="E31" i="47"/>
  <c r="D31" i="47"/>
  <c r="C31" i="47"/>
  <c r="B31" i="47"/>
  <c r="CP30" i="47"/>
  <c r="CO30" i="47"/>
  <c r="CN30" i="47"/>
  <c r="CM30" i="47"/>
  <c r="CL30" i="47"/>
  <c r="CI30" i="47"/>
  <c r="CH30" i="47"/>
  <c r="CG30" i="47"/>
  <c r="CF30" i="47"/>
  <c r="CE30" i="47"/>
  <c r="CD30" i="47"/>
  <c r="CC30" i="47"/>
  <c r="CB30" i="47"/>
  <c r="CA30" i="47"/>
  <c r="BZ30" i="47"/>
  <c r="BY30" i="47"/>
  <c r="BX30" i="47"/>
  <c r="BW30" i="47"/>
  <c r="BV30" i="47"/>
  <c r="BU30" i="47"/>
  <c r="BT30" i="47"/>
  <c r="BS30" i="47"/>
  <c r="BR30" i="47"/>
  <c r="BQ30" i="47"/>
  <c r="BO30" i="47"/>
  <c r="BN30" i="47"/>
  <c r="BM30" i="47"/>
  <c r="BL30" i="47"/>
  <c r="BK30" i="47"/>
  <c r="BJ30" i="47"/>
  <c r="BH30" i="47"/>
  <c r="BG30" i="47"/>
  <c r="BF30" i="47"/>
  <c r="BE30" i="47"/>
  <c r="BD30" i="47"/>
  <c r="BC30" i="47"/>
  <c r="BB30" i="47"/>
  <c r="AY30" i="47"/>
  <c r="AX30" i="47"/>
  <c r="AW30" i="47"/>
  <c r="AV30" i="47"/>
  <c r="AT30" i="47"/>
  <c r="AS30" i="47"/>
  <c r="AR30" i="47"/>
  <c r="AQ30" i="47"/>
  <c r="AP30" i="47"/>
  <c r="AO30" i="47"/>
  <c r="AN30" i="47"/>
  <c r="AM30" i="47"/>
  <c r="AL30" i="47"/>
  <c r="AK30" i="47"/>
  <c r="AJ30" i="47"/>
  <c r="AI30" i="47"/>
  <c r="AH30" i="47"/>
  <c r="AG30" i="47"/>
  <c r="AF30" i="47"/>
  <c r="AE30" i="47"/>
  <c r="AD30" i="47"/>
  <c r="AB30" i="47"/>
  <c r="AA30" i="47"/>
  <c r="Z30" i="47"/>
  <c r="Y30" i="47"/>
  <c r="X30" i="47"/>
  <c r="W30" i="47"/>
  <c r="V30" i="47"/>
  <c r="U30" i="47"/>
  <c r="T30" i="47"/>
  <c r="S30" i="47"/>
  <c r="R30" i="47"/>
  <c r="Q30" i="47"/>
  <c r="P30" i="47"/>
  <c r="O30" i="47"/>
  <c r="N30" i="47"/>
  <c r="K30" i="47"/>
  <c r="J30" i="47"/>
  <c r="I30" i="47"/>
  <c r="H30" i="47"/>
  <c r="G30" i="47"/>
  <c r="F30" i="47"/>
  <c r="E30" i="47"/>
  <c r="D30" i="47"/>
  <c r="C30" i="47"/>
  <c r="B30" i="47"/>
  <c r="CP29" i="47"/>
  <c r="CO29" i="47"/>
  <c r="CN29" i="47"/>
  <c r="CM29" i="47"/>
  <c r="CL29" i="47"/>
  <c r="CI29" i="47"/>
  <c r="CH29" i="47"/>
  <c r="CG29" i="47"/>
  <c r="CF29" i="47"/>
  <c r="CE29" i="47"/>
  <c r="CD29" i="47"/>
  <c r="CC29" i="47"/>
  <c r="CB29" i="47"/>
  <c r="CA29" i="47"/>
  <c r="BZ29" i="47"/>
  <c r="BY29" i="47"/>
  <c r="BX29" i="47"/>
  <c r="BW29" i="47"/>
  <c r="BV29" i="47"/>
  <c r="BU29" i="47"/>
  <c r="BT29" i="47"/>
  <c r="BS29" i="47"/>
  <c r="BR29" i="47"/>
  <c r="BQ29" i="47"/>
  <c r="CS29" i="47" s="1"/>
  <c r="BO29" i="47"/>
  <c r="BN29" i="47"/>
  <c r="BM29" i="47"/>
  <c r="BL29" i="47"/>
  <c r="CX29" i="47" s="1"/>
  <c r="BK29" i="47"/>
  <c r="BJ29" i="47"/>
  <c r="BH29" i="47"/>
  <c r="BG29" i="47"/>
  <c r="BF29" i="47"/>
  <c r="BE29" i="47"/>
  <c r="BD29" i="47"/>
  <c r="BC29" i="47"/>
  <c r="BB29" i="47"/>
  <c r="AY29" i="47"/>
  <c r="AX29" i="47"/>
  <c r="AW29" i="47"/>
  <c r="AV29" i="47"/>
  <c r="AT29" i="47"/>
  <c r="AS29" i="47"/>
  <c r="AR29" i="47"/>
  <c r="AQ29" i="47"/>
  <c r="AP29" i="47"/>
  <c r="AO29" i="47"/>
  <c r="AN29" i="47"/>
  <c r="AM29" i="47"/>
  <c r="AL29" i="47"/>
  <c r="AK29" i="47"/>
  <c r="AJ29" i="47"/>
  <c r="AI29" i="47"/>
  <c r="AH29" i="47"/>
  <c r="AG29" i="47"/>
  <c r="AF29" i="47"/>
  <c r="AE29" i="47"/>
  <c r="AD29" i="47"/>
  <c r="AB29" i="47"/>
  <c r="AA29" i="47"/>
  <c r="Z29" i="47"/>
  <c r="Y29" i="47"/>
  <c r="X29" i="47"/>
  <c r="W29" i="47"/>
  <c r="V29" i="47"/>
  <c r="U29" i="47"/>
  <c r="T29" i="47"/>
  <c r="S29" i="47"/>
  <c r="R29" i="47"/>
  <c r="Q29" i="47"/>
  <c r="P29" i="47"/>
  <c r="O29" i="47"/>
  <c r="N29" i="47"/>
  <c r="K29" i="47"/>
  <c r="J29" i="47"/>
  <c r="I29" i="47"/>
  <c r="H29" i="47"/>
  <c r="G29" i="47"/>
  <c r="F29" i="47"/>
  <c r="E29" i="47"/>
  <c r="D29" i="47"/>
  <c r="C29" i="47"/>
  <c r="B29" i="47"/>
  <c r="CQ28" i="47"/>
  <c r="CK28" i="47"/>
  <c r="CJ28" i="47"/>
  <c r="CI28" i="47"/>
  <c r="CH28" i="47"/>
  <c r="CG28" i="47"/>
  <c r="CF28" i="47"/>
  <c r="CE28" i="47"/>
  <c r="CB28" i="47"/>
  <c r="CS28" i="47" s="1"/>
  <c r="CW28" i="47" s="1"/>
  <c r="CA28" i="47"/>
  <c r="BY28" i="47"/>
  <c r="BX28" i="47"/>
  <c r="BW28" i="47"/>
  <c r="BV28" i="47"/>
  <c r="BU28" i="47"/>
  <c r="BS28" i="47"/>
  <c r="BR28" i="47"/>
  <c r="BQ28" i="47"/>
  <c r="BM28" i="47"/>
  <c r="BL28" i="47"/>
  <c r="BK28" i="47"/>
  <c r="BJ28" i="47"/>
  <c r="BI28" i="47"/>
  <c r="BF28" i="47"/>
  <c r="BE28" i="47"/>
  <c r="BD28" i="47"/>
  <c r="BA28" i="47"/>
  <c r="AX28" i="47"/>
  <c r="AW28" i="47"/>
  <c r="AV28" i="47"/>
  <c r="AU28" i="47"/>
  <c r="AH28" i="47"/>
  <c r="AG28" i="47"/>
  <c r="AE28" i="47"/>
  <c r="AC28" i="47"/>
  <c r="AB28" i="47"/>
  <c r="AA28" i="47"/>
  <c r="U28" i="47"/>
  <c r="R28" i="47"/>
  <c r="Q28" i="47"/>
  <c r="P28" i="47"/>
  <c r="O28" i="47"/>
  <c r="N28" i="47"/>
  <c r="M28" i="47"/>
  <c r="L28" i="47"/>
  <c r="K28" i="47"/>
  <c r="J28" i="47"/>
  <c r="I28" i="47"/>
  <c r="H28" i="47"/>
  <c r="G28" i="47"/>
  <c r="F28" i="47"/>
  <c r="E28" i="47"/>
  <c r="C28" i="47"/>
  <c r="B28" i="47"/>
  <c r="CK27" i="47"/>
  <c r="CJ27" i="47"/>
  <c r="CI27" i="47"/>
  <c r="CH27" i="47"/>
  <c r="CG27" i="47"/>
  <c r="CF27" i="47"/>
  <c r="CE27" i="47"/>
  <c r="CB27" i="47"/>
  <c r="CA27" i="47"/>
  <c r="BY27" i="47"/>
  <c r="BX27" i="47"/>
  <c r="BW27" i="47"/>
  <c r="BV27" i="47"/>
  <c r="BU27" i="47"/>
  <c r="BS27" i="47"/>
  <c r="BR27" i="47"/>
  <c r="BQ27" i="47"/>
  <c r="BM27" i="47"/>
  <c r="BL27" i="47"/>
  <c r="CX27" i="47" s="1"/>
  <c r="BK27" i="47"/>
  <c r="BJ27" i="47"/>
  <c r="BI27" i="47"/>
  <c r="BF27" i="47"/>
  <c r="BE27" i="47"/>
  <c r="BD27" i="47"/>
  <c r="BA27" i="47"/>
  <c r="AX27" i="47"/>
  <c r="AW27" i="47"/>
  <c r="AV27" i="47"/>
  <c r="AU27" i="47"/>
  <c r="AH27" i="47"/>
  <c r="AG27" i="47"/>
  <c r="AE27" i="47"/>
  <c r="AC27" i="47"/>
  <c r="AB27" i="47"/>
  <c r="AA27" i="47"/>
  <c r="U27" i="47"/>
  <c r="R27" i="47"/>
  <c r="Q27" i="47"/>
  <c r="P27" i="47"/>
  <c r="O27" i="47"/>
  <c r="N27" i="47"/>
  <c r="M27" i="47"/>
  <c r="L27" i="47"/>
  <c r="K27" i="47"/>
  <c r="J27" i="47"/>
  <c r="I27" i="47"/>
  <c r="H27" i="47"/>
  <c r="G27" i="47"/>
  <c r="F27" i="47"/>
  <c r="E27" i="47"/>
  <c r="C27" i="47"/>
  <c r="B27" i="47"/>
  <c r="CK26" i="47"/>
  <c r="CJ26" i="47"/>
  <c r="CI26" i="47"/>
  <c r="CH26" i="47"/>
  <c r="CG26" i="47"/>
  <c r="CF26" i="47"/>
  <c r="CE26" i="47"/>
  <c r="CB26" i="47"/>
  <c r="CA26" i="47"/>
  <c r="BY26" i="47"/>
  <c r="BX26" i="47"/>
  <c r="BW26" i="47"/>
  <c r="BV26" i="47"/>
  <c r="BU26" i="47"/>
  <c r="BS26" i="47"/>
  <c r="BR26" i="47"/>
  <c r="BQ26" i="47"/>
  <c r="BM26" i="47"/>
  <c r="BL26" i="47"/>
  <c r="BK26" i="47"/>
  <c r="BJ26" i="47"/>
  <c r="BI26" i="47"/>
  <c r="BF26" i="47"/>
  <c r="BE26" i="47"/>
  <c r="BD26" i="47"/>
  <c r="BA26" i="47"/>
  <c r="AX26" i="47"/>
  <c r="AW26" i="47"/>
  <c r="AV26" i="47"/>
  <c r="AU26" i="47"/>
  <c r="AH26" i="47"/>
  <c r="AG26" i="47"/>
  <c r="AE26" i="47"/>
  <c r="AC26" i="47"/>
  <c r="AB26" i="47"/>
  <c r="AA26" i="47"/>
  <c r="U26" i="47"/>
  <c r="R26" i="47"/>
  <c r="Q26" i="47"/>
  <c r="P26" i="47"/>
  <c r="O26" i="47"/>
  <c r="N26" i="47"/>
  <c r="M26" i="47"/>
  <c r="L26" i="47"/>
  <c r="K26" i="47"/>
  <c r="J26" i="47"/>
  <c r="I26" i="47"/>
  <c r="H26" i="47"/>
  <c r="G26" i="47"/>
  <c r="F26" i="47"/>
  <c r="E26" i="47"/>
  <c r="C26" i="47"/>
  <c r="B26" i="47"/>
  <c r="CQ25" i="47"/>
  <c r="CK25" i="47"/>
  <c r="CJ25" i="47"/>
  <c r="CI25" i="47"/>
  <c r="CH25" i="47"/>
  <c r="CG25" i="47"/>
  <c r="CF25" i="47"/>
  <c r="CE25" i="47"/>
  <c r="CB25" i="47"/>
  <c r="CS25" i="47" s="1"/>
  <c r="CA25" i="47"/>
  <c r="BY25" i="47"/>
  <c r="BX25" i="47"/>
  <c r="BW25" i="47"/>
  <c r="BV25" i="47"/>
  <c r="BU25" i="47"/>
  <c r="BS25" i="47"/>
  <c r="BR25" i="47"/>
  <c r="BQ25" i="47"/>
  <c r="BM25" i="47"/>
  <c r="BL25" i="47"/>
  <c r="BK25" i="47"/>
  <c r="BJ25" i="47"/>
  <c r="BI25" i="47"/>
  <c r="BF25" i="47"/>
  <c r="BE25" i="47"/>
  <c r="BD25" i="47"/>
  <c r="BA25" i="47"/>
  <c r="AX25" i="47"/>
  <c r="AW25" i="47"/>
  <c r="AV25" i="47"/>
  <c r="AU25" i="47"/>
  <c r="AH25" i="47"/>
  <c r="AG25" i="47"/>
  <c r="AE25" i="47"/>
  <c r="AC25" i="47"/>
  <c r="AB25" i="47"/>
  <c r="AA25" i="47"/>
  <c r="U25" i="47"/>
  <c r="R25" i="47"/>
  <c r="Q25" i="47"/>
  <c r="P25" i="47"/>
  <c r="O25" i="47"/>
  <c r="N25" i="47"/>
  <c r="M25" i="47"/>
  <c r="L25" i="47"/>
  <c r="K25" i="47"/>
  <c r="J25" i="47"/>
  <c r="I25" i="47"/>
  <c r="H25" i="47"/>
  <c r="G25" i="47"/>
  <c r="F25" i="47"/>
  <c r="E25" i="47"/>
  <c r="C25" i="47"/>
  <c r="B25" i="47"/>
  <c r="CK24" i="47"/>
  <c r="CJ24" i="47"/>
  <c r="CI24" i="47"/>
  <c r="CH24" i="47"/>
  <c r="CG24" i="47"/>
  <c r="CF24" i="47"/>
  <c r="CE24" i="47"/>
  <c r="CB24" i="47"/>
  <c r="CA24" i="47"/>
  <c r="BY24" i="47"/>
  <c r="BX24" i="47"/>
  <c r="BW24" i="47"/>
  <c r="BV24" i="47"/>
  <c r="BU24" i="47"/>
  <c r="BS24" i="47"/>
  <c r="BR24" i="47"/>
  <c r="BQ24" i="47"/>
  <c r="BM24" i="47"/>
  <c r="BL24" i="47"/>
  <c r="BK24" i="47"/>
  <c r="BJ24" i="47"/>
  <c r="BI24" i="47"/>
  <c r="BF24" i="47"/>
  <c r="BE24" i="47"/>
  <c r="BD24" i="47"/>
  <c r="BA24" i="47"/>
  <c r="AX24" i="47"/>
  <c r="AW24" i="47"/>
  <c r="AV24" i="47"/>
  <c r="AU24" i="47"/>
  <c r="AH24" i="47"/>
  <c r="AG24" i="47"/>
  <c r="AE24" i="47"/>
  <c r="AC24" i="47"/>
  <c r="AB24" i="47"/>
  <c r="AA24" i="47"/>
  <c r="U24" i="47"/>
  <c r="R24" i="47"/>
  <c r="Q24" i="47"/>
  <c r="P24" i="47"/>
  <c r="O24" i="47"/>
  <c r="N24" i="47"/>
  <c r="M24" i="47"/>
  <c r="L24" i="47"/>
  <c r="K24" i="47"/>
  <c r="J24" i="47"/>
  <c r="I24" i="47"/>
  <c r="H24" i="47"/>
  <c r="G24" i="47"/>
  <c r="F24" i="47"/>
  <c r="E24" i="47"/>
  <c r="C24" i="47"/>
  <c r="B24" i="47"/>
  <c r="CK23" i="47"/>
  <c r="CJ23" i="47"/>
  <c r="CI23" i="47"/>
  <c r="CH23" i="47"/>
  <c r="CG23" i="47"/>
  <c r="CF23" i="47"/>
  <c r="CE23" i="47"/>
  <c r="CB23" i="47"/>
  <c r="CS23" i="47" s="1"/>
  <c r="CA23" i="47"/>
  <c r="BY23" i="47"/>
  <c r="BX23" i="47"/>
  <c r="BW23" i="47"/>
  <c r="BV23" i="47"/>
  <c r="BU23" i="47"/>
  <c r="BS23" i="47"/>
  <c r="BR23" i="47"/>
  <c r="BQ23" i="47"/>
  <c r="BM23" i="47"/>
  <c r="BL23" i="47"/>
  <c r="BK23" i="47"/>
  <c r="BJ23" i="47"/>
  <c r="BI23" i="47"/>
  <c r="BF23" i="47"/>
  <c r="BE23" i="47"/>
  <c r="BD23" i="47"/>
  <c r="BA23" i="47"/>
  <c r="AX23" i="47"/>
  <c r="AW23" i="47"/>
  <c r="AV23" i="47"/>
  <c r="AU23" i="47"/>
  <c r="AH23" i="47"/>
  <c r="AG23" i="47"/>
  <c r="AE23" i="47"/>
  <c r="AC23" i="47"/>
  <c r="AB23" i="47"/>
  <c r="AA23" i="47"/>
  <c r="U23" i="47"/>
  <c r="R23" i="47"/>
  <c r="Q23" i="47"/>
  <c r="P23" i="47"/>
  <c r="O23" i="47"/>
  <c r="N23" i="47"/>
  <c r="M23" i="47"/>
  <c r="L23" i="47"/>
  <c r="K23" i="47"/>
  <c r="J23" i="47"/>
  <c r="I23" i="47"/>
  <c r="H23" i="47"/>
  <c r="G23" i="47"/>
  <c r="F23" i="47"/>
  <c r="E23" i="47"/>
  <c r="C23" i="47"/>
  <c r="B23" i="47"/>
  <c r="CK22" i="47"/>
  <c r="CJ22" i="47"/>
  <c r="CI22" i="47"/>
  <c r="CH22" i="47"/>
  <c r="CG22" i="47"/>
  <c r="CF22" i="47"/>
  <c r="CE22" i="47"/>
  <c r="CB22" i="47"/>
  <c r="CA22" i="47"/>
  <c r="BY22" i="47"/>
  <c r="BX22" i="47"/>
  <c r="BW22" i="47"/>
  <c r="BV22" i="47"/>
  <c r="BU22" i="47"/>
  <c r="BS22" i="47"/>
  <c r="BR22" i="47"/>
  <c r="BQ22" i="47"/>
  <c r="BM22" i="47"/>
  <c r="BL22" i="47"/>
  <c r="BK22" i="47"/>
  <c r="BJ22" i="47"/>
  <c r="BI22" i="47"/>
  <c r="BF22" i="47"/>
  <c r="BE22" i="47"/>
  <c r="BD22" i="47"/>
  <c r="BA22" i="47"/>
  <c r="AX22" i="47"/>
  <c r="AW22" i="47"/>
  <c r="AV22" i="47"/>
  <c r="AU22" i="47"/>
  <c r="AH22" i="47"/>
  <c r="AG22" i="47"/>
  <c r="AE22" i="47"/>
  <c r="AC22" i="47"/>
  <c r="AB22" i="47"/>
  <c r="AA22" i="47"/>
  <c r="U22" i="47"/>
  <c r="R22" i="47"/>
  <c r="Q22" i="47"/>
  <c r="P22" i="47"/>
  <c r="O22" i="47"/>
  <c r="N22" i="47"/>
  <c r="M22" i="47"/>
  <c r="L22" i="47"/>
  <c r="K22" i="47"/>
  <c r="J22" i="47"/>
  <c r="I22" i="47"/>
  <c r="H22" i="47"/>
  <c r="G22" i="47"/>
  <c r="F22" i="47"/>
  <c r="E22" i="47"/>
  <c r="C22" i="47"/>
  <c r="B22" i="47"/>
  <c r="CK21" i="47"/>
  <c r="CJ21" i="47"/>
  <c r="CI21" i="47"/>
  <c r="CH21" i="47"/>
  <c r="CG21" i="47"/>
  <c r="CF21" i="47"/>
  <c r="CE21" i="47"/>
  <c r="CB21" i="47"/>
  <c r="CA21" i="47"/>
  <c r="BY21" i="47"/>
  <c r="BX21" i="47"/>
  <c r="BW21" i="47"/>
  <c r="BV21" i="47"/>
  <c r="BU21" i="47"/>
  <c r="BS21" i="47"/>
  <c r="BR21" i="47"/>
  <c r="BQ21" i="47"/>
  <c r="BM21" i="47"/>
  <c r="BL21" i="47"/>
  <c r="BK21" i="47"/>
  <c r="BJ21" i="47"/>
  <c r="BI21" i="47"/>
  <c r="BF21" i="47"/>
  <c r="BE21" i="47"/>
  <c r="BD21" i="47"/>
  <c r="BA21" i="47"/>
  <c r="AX21" i="47"/>
  <c r="AW21" i="47"/>
  <c r="AV21" i="47"/>
  <c r="AU21" i="47"/>
  <c r="AH21" i="47"/>
  <c r="AG21" i="47"/>
  <c r="AE21" i="47"/>
  <c r="AC21" i="47"/>
  <c r="AB21" i="47"/>
  <c r="AA21" i="47"/>
  <c r="U21" i="47"/>
  <c r="R21" i="47"/>
  <c r="Q21" i="47"/>
  <c r="P21" i="47"/>
  <c r="O21" i="47"/>
  <c r="N21" i="47"/>
  <c r="M21" i="47"/>
  <c r="L21" i="47"/>
  <c r="K21" i="47"/>
  <c r="J21" i="47"/>
  <c r="I21" i="47"/>
  <c r="H21" i="47"/>
  <c r="G21" i="47"/>
  <c r="F21" i="47"/>
  <c r="E21" i="47"/>
  <c r="C21" i="47"/>
  <c r="B21" i="47"/>
  <c r="CK20" i="47"/>
  <c r="CJ20" i="47"/>
  <c r="CI20" i="47"/>
  <c r="CH20" i="47"/>
  <c r="CG20" i="47"/>
  <c r="CF20" i="47"/>
  <c r="CE20" i="47"/>
  <c r="CB20" i="47"/>
  <c r="CA20" i="47"/>
  <c r="BY20" i="47"/>
  <c r="BX20" i="47"/>
  <c r="BW20" i="47"/>
  <c r="BV20" i="47"/>
  <c r="BU20" i="47"/>
  <c r="BS20" i="47"/>
  <c r="BR20" i="47"/>
  <c r="BQ20" i="47"/>
  <c r="BM20" i="47"/>
  <c r="BL20" i="47"/>
  <c r="BK20" i="47"/>
  <c r="BJ20" i="47"/>
  <c r="BI20" i="47"/>
  <c r="BF20" i="47"/>
  <c r="BE20" i="47"/>
  <c r="BD20" i="47"/>
  <c r="BA20" i="47"/>
  <c r="AX20" i="47"/>
  <c r="AW20" i="47"/>
  <c r="AV20" i="47"/>
  <c r="AU20" i="47"/>
  <c r="AH20" i="47"/>
  <c r="AG20" i="47"/>
  <c r="AE20" i="47"/>
  <c r="AC20" i="47"/>
  <c r="AB20" i="47"/>
  <c r="AA20" i="47"/>
  <c r="U20" i="47"/>
  <c r="R20" i="47"/>
  <c r="Q20" i="47"/>
  <c r="P20" i="47"/>
  <c r="O20" i="47"/>
  <c r="N20" i="47"/>
  <c r="M20" i="47"/>
  <c r="L20" i="47"/>
  <c r="K20" i="47"/>
  <c r="J20" i="47"/>
  <c r="I20" i="47"/>
  <c r="H20" i="47"/>
  <c r="G20" i="47"/>
  <c r="F20" i="47"/>
  <c r="E20" i="47"/>
  <c r="C20" i="47"/>
  <c r="B20" i="47"/>
  <c r="CK19" i="47"/>
  <c r="CJ19" i="47"/>
  <c r="CI19" i="47"/>
  <c r="CH19" i="47"/>
  <c r="CG19" i="47"/>
  <c r="CF19" i="47"/>
  <c r="CE19" i="47"/>
  <c r="CB19" i="47"/>
  <c r="CA19" i="47"/>
  <c r="BY19" i="47"/>
  <c r="BX19" i="47"/>
  <c r="BW19" i="47"/>
  <c r="BV19" i="47"/>
  <c r="BU19" i="47"/>
  <c r="BS19" i="47"/>
  <c r="BR19" i="47"/>
  <c r="BQ19" i="47"/>
  <c r="BM19" i="47"/>
  <c r="BL19" i="47"/>
  <c r="BK19" i="47"/>
  <c r="BJ19" i="47"/>
  <c r="BI19" i="47"/>
  <c r="BF19" i="47"/>
  <c r="BE19" i="47"/>
  <c r="BD19" i="47"/>
  <c r="BA19" i="47"/>
  <c r="AX19" i="47"/>
  <c r="AW19" i="47"/>
  <c r="AV19" i="47"/>
  <c r="AU19" i="47"/>
  <c r="AH19" i="47"/>
  <c r="AG19" i="47"/>
  <c r="AE19" i="47"/>
  <c r="AC19" i="47"/>
  <c r="AB19" i="47"/>
  <c r="AA19" i="47"/>
  <c r="U19" i="47"/>
  <c r="R19" i="47"/>
  <c r="Q19" i="47"/>
  <c r="P19" i="47"/>
  <c r="O19" i="47"/>
  <c r="N19" i="47"/>
  <c r="M19" i="47"/>
  <c r="L19" i="47"/>
  <c r="K19" i="47"/>
  <c r="J19" i="47"/>
  <c r="I19" i="47"/>
  <c r="H19" i="47"/>
  <c r="G19" i="47"/>
  <c r="F19" i="47"/>
  <c r="E19" i="47"/>
  <c r="C19" i="47"/>
  <c r="B19" i="47"/>
  <c r="CK18" i="47"/>
  <c r="CJ18" i="47"/>
  <c r="CI18" i="47"/>
  <c r="CH18" i="47"/>
  <c r="CG18" i="47"/>
  <c r="CF18" i="47"/>
  <c r="CE18" i="47"/>
  <c r="CB18" i="47"/>
  <c r="CA18" i="47"/>
  <c r="BY18" i="47"/>
  <c r="BX18" i="47"/>
  <c r="BW18" i="47"/>
  <c r="BV18" i="47"/>
  <c r="BU18" i="47"/>
  <c r="BS18" i="47"/>
  <c r="BR18" i="47"/>
  <c r="BQ18" i="47"/>
  <c r="BM18" i="47"/>
  <c r="BL18" i="47"/>
  <c r="BK18" i="47"/>
  <c r="BJ18" i="47"/>
  <c r="BI18" i="47"/>
  <c r="BF18" i="47"/>
  <c r="BE18" i="47"/>
  <c r="BD18" i="47"/>
  <c r="BA18" i="47"/>
  <c r="AX18" i="47"/>
  <c r="AW18" i="47"/>
  <c r="AV18" i="47"/>
  <c r="AU18" i="47"/>
  <c r="AH18" i="47"/>
  <c r="AG18" i="47"/>
  <c r="AE18" i="47"/>
  <c r="AC18" i="47"/>
  <c r="AB18" i="47"/>
  <c r="AA18" i="47"/>
  <c r="U18" i="47"/>
  <c r="R18" i="47"/>
  <c r="Q18" i="47"/>
  <c r="P18" i="47"/>
  <c r="O18" i="47"/>
  <c r="N18" i="47"/>
  <c r="M18" i="47"/>
  <c r="L18" i="47"/>
  <c r="K18" i="47"/>
  <c r="J18" i="47"/>
  <c r="I18" i="47"/>
  <c r="H18" i="47"/>
  <c r="G18" i="47"/>
  <c r="F18" i="47"/>
  <c r="E18" i="47"/>
  <c r="C18" i="47"/>
  <c r="B18" i="47"/>
  <c r="CK17" i="47"/>
  <c r="CJ17" i="47"/>
  <c r="CI17" i="47"/>
  <c r="CH17" i="47"/>
  <c r="CG17" i="47"/>
  <c r="CF17" i="47"/>
  <c r="CE17" i="47"/>
  <c r="CB17" i="47"/>
  <c r="CA17" i="47"/>
  <c r="BY17" i="47"/>
  <c r="BX17" i="47"/>
  <c r="BW17" i="47"/>
  <c r="BV17" i="47"/>
  <c r="BU17" i="47"/>
  <c r="BS17" i="47"/>
  <c r="BR17" i="47"/>
  <c r="BQ17" i="47"/>
  <c r="BM17" i="47"/>
  <c r="BL17" i="47"/>
  <c r="BK17" i="47"/>
  <c r="BJ17" i="47"/>
  <c r="BI17" i="47"/>
  <c r="BF17" i="47"/>
  <c r="BE17" i="47"/>
  <c r="BD17" i="47"/>
  <c r="BA17" i="47"/>
  <c r="AX17" i="47"/>
  <c r="AW17" i="47"/>
  <c r="AV17" i="47"/>
  <c r="AU17" i="47"/>
  <c r="AH17" i="47"/>
  <c r="AG17" i="47"/>
  <c r="AE17" i="47"/>
  <c r="AC17" i="47"/>
  <c r="AB17" i="47"/>
  <c r="AA17" i="47"/>
  <c r="U17" i="47"/>
  <c r="R17" i="47"/>
  <c r="Q17" i="47"/>
  <c r="P17" i="47"/>
  <c r="O17" i="47"/>
  <c r="N17" i="47"/>
  <c r="M17" i="47"/>
  <c r="L17" i="47"/>
  <c r="K17" i="47"/>
  <c r="J17" i="47"/>
  <c r="I17" i="47"/>
  <c r="H17" i="47"/>
  <c r="G17" i="47"/>
  <c r="F17" i="47"/>
  <c r="E17" i="47"/>
  <c r="C17" i="47"/>
  <c r="B17" i="47"/>
  <c r="CK16" i="47"/>
  <c r="CJ16" i="47"/>
  <c r="CI16" i="47"/>
  <c r="CH16" i="47"/>
  <c r="CG16" i="47"/>
  <c r="CF16" i="47"/>
  <c r="CE16" i="47"/>
  <c r="CB16" i="47"/>
  <c r="CA16" i="47"/>
  <c r="BY16" i="47"/>
  <c r="BX16" i="47"/>
  <c r="BW16" i="47"/>
  <c r="BV16" i="47"/>
  <c r="BU16" i="47"/>
  <c r="BS16" i="47"/>
  <c r="BR16" i="47"/>
  <c r="BQ16" i="47"/>
  <c r="BM16" i="47"/>
  <c r="BL16" i="47"/>
  <c r="BK16" i="47"/>
  <c r="BJ16" i="47"/>
  <c r="BI16" i="47"/>
  <c r="BF16" i="47"/>
  <c r="BE16" i="47"/>
  <c r="BD16" i="47"/>
  <c r="BA16" i="47"/>
  <c r="AX16" i="47"/>
  <c r="AW16" i="47"/>
  <c r="AV16" i="47"/>
  <c r="AU16" i="47"/>
  <c r="AH16" i="47"/>
  <c r="AG16" i="47"/>
  <c r="AE16" i="47"/>
  <c r="AC16" i="47"/>
  <c r="AB16" i="47"/>
  <c r="AA16" i="47"/>
  <c r="U16" i="47"/>
  <c r="R16" i="47"/>
  <c r="Q16" i="47"/>
  <c r="P16" i="47"/>
  <c r="O16" i="47"/>
  <c r="N16" i="47"/>
  <c r="M16" i="47"/>
  <c r="L16" i="47"/>
  <c r="K16" i="47"/>
  <c r="J16" i="47"/>
  <c r="I16" i="47"/>
  <c r="H16" i="47"/>
  <c r="G16" i="47"/>
  <c r="F16" i="47"/>
  <c r="E16" i="47"/>
  <c r="C16" i="47"/>
  <c r="B16" i="47"/>
  <c r="CK15" i="47"/>
  <c r="CJ15" i="47"/>
  <c r="CI15" i="47"/>
  <c r="CH15" i="47"/>
  <c r="CG15" i="47"/>
  <c r="CF15" i="47"/>
  <c r="CE15" i="47"/>
  <c r="CB15" i="47"/>
  <c r="CA15" i="47"/>
  <c r="BY15" i="47"/>
  <c r="BX15" i="47"/>
  <c r="BW15" i="47"/>
  <c r="BV15" i="47"/>
  <c r="BU15" i="47"/>
  <c r="BS15" i="47"/>
  <c r="BR15" i="47"/>
  <c r="BQ15" i="47"/>
  <c r="BM15" i="47"/>
  <c r="BL15" i="47"/>
  <c r="BK15" i="47"/>
  <c r="BJ15" i="47"/>
  <c r="BI15" i="47"/>
  <c r="BF15" i="47"/>
  <c r="BE15" i="47"/>
  <c r="BD15" i="47"/>
  <c r="BA15" i="47"/>
  <c r="AX15" i="47"/>
  <c r="AW15" i="47"/>
  <c r="AV15" i="47"/>
  <c r="AU15" i="47"/>
  <c r="AH15" i="47"/>
  <c r="AG15" i="47"/>
  <c r="AE15" i="47"/>
  <c r="AC15" i="47"/>
  <c r="AB15" i="47"/>
  <c r="AA15" i="47"/>
  <c r="U15" i="47"/>
  <c r="R15" i="47"/>
  <c r="Q15" i="47"/>
  <c r="P15" i="47"/>
  <c r="O15" i="47"/>
  <c r="N15" i="47"/>
  <c r="M15" i="47"/>
  <c r="L15" i="47"/>
  <c r="K15" i="47"/>
  <c r="J15" i="47"/>
  <c r="I15" i="47"/>
  <c r="H15" i="47"/>
  <c r="G15" i="47"/>
  <c r="F15" i="47"/>
  <c r="E15" i="47"/>
  <c r="C15" i="47"/>
  <c r="B15" i="47"/>
  <c r="CK14" i="47"/>
  <c r="CJ14" i="47"/>
  <c r="CI14" i="47"/>
  <c r="CH14" i="47"/>
  <c r="CG14" i="47"/>
  <c r="CF14" i="47"/>
  <c r="CE14" i="47"/>
  <c r="CB14" i="47"/>
  <c r="CA14" i="47"/>
  <c r="BY14" i="47"/>
  <c r="BX14" i="47"/>
  <c r="BW14" i="47"/>
  <c r="BV14" i="47"/>
  <c r="BU14" i="47"/>
  <c r="BS14" i="47"/>
  <c r="BR14" i="47"/>
  <c r="BQ14" i="47"/>
  <c r="BM14" i="47"/>
  <c r="BL14" i="47"/>
  <c r="BK14" i="47"/>
  <c r="BJ14" i="47"/>
  <c r="BI14" i="47"/>
  <c r="BF14" i="47"/>
  <c r="BE14" i="47"/>
  <c r="BD14" i="47"/>
  <c r="BA14" i="47"/>
  <c r="AX14" i="47"/>
  <c r="AW14" i="47"/>
  <c r="AV14" i="47"/>
  <c r="AU14" i="47"/>
  <c r="AH14" i="47"/>
  <c r="AG14" i="47"/>
  <c r="AE14" i="47"/>
  <c r="AC14" i="47"/>
  <c r="AB14" i="47"/>
  <c r="AA14" i="47"/>
  <c r="U14" i="47"/>
  <c r="R14" i="47"/>
  <c r="Q14" i="47"/>
  <c r="P14" i="47"/>
  <c r="O14" i="47"/>
  <c r="N14" i="47"/>
  <c r="M14" i="47"/>
  <c r="L14" i="47"/>
  <c r="K14" i="47"/>
  <c r="J14" i="47"/>
  <c r="I14" i="47"/>
  <c r="H14" i="47"/>
  <c r="G14" i="47"/>
  <c r="F14" i="47"/>
  <c r="E14" i="47"/>
  <c r="C14" i="47"/>
  <c r="B14" i="47"/>
  <c r="CK13" i="47"/>
  <c r="CJ13" i="47"/>
  <c r="CI13" i="47"/>
  <c r="CH13" i="47"/>
  <c r="CG13" i="47"/>
  <c r="CF13" i="47"/>
  <c r="CE13" i="47"/>
  <c r="CB13" i="47"/>
  <c r="CA13" i="47"/>
  <c r="BY13" i="47"/>
  <c r="BX13" i="47"/>
  <c r="BW13" i="47"/>
  <c r="BV13" i="47"/>
  <c r="BU13" i="47"/>
  <c r="BS13" i="47"/>
  <c r="BR13" i="47"/>
  <c r="BQ13" i="47"/>
  <c r="BM13" i="47"/>
  <c r="BL13" i="47"/>
  <c r="BK13" i="47"/>
  <c r="BJ13" i="47"/>
  <c r="BI13" i="47"/>
  <c r="BF13" i="47"/>
  <c r="BE13" i="47"/>
  <c r="BD13" i="47"/>
  <c r="BA13" i="47"/>
  <c r="AX13" i="47"/>
  <c r="AW13" i="47"/>
  <c r="AV13" i="47"/>
  <c r="AU13" i="47"/>
  <c r="AH13" i="47"/>
  <c r="AG13" i="47"/>
  <c r="AE13" i="47"/>
  <c r="AC13" i="47"/>
  <c r="AB13" i="47"/>
  <c r="AA13" i="47"/>
  <c r="U13" i="47"/>
  <c r="R13" i="47"/>
  <c r="Q13" i="47"/>
  <c r="P13" i="47"/>
  <c r="O13" i="47"/>
  <c r="N13" i="47"/>
  <c r="M13" i="47"/>
  <c r="L13" i="47"/>
  <c r="K13" i="47"/>
  <c r="J13" i="47"/>
  <c r="I13" i="47"/>
  <c r="H13" i="47"/>
  <c r="G13" i="47"/>
  <c r="F13" i="47"/>
  <c r="E13" i="47"/>
  <c r="C13" i="47"/>
  <c r="B13" i="47"/>
  <c r="CK12" i="47"/>
  <c r="CJ12" i="47"/>
  <c r="CI12" i="47"/>
  <c r="CH12" i="47"/>
  <c r="CG12" i="47"/>
  <c r="CF12" i="47"/>
  <c r="CE12" i="47"/>
  <c r="CB12" i="47"/>
  <c r="CA12" i="47"/>
  <c r="BY12" i="47"/>
  <c r="BX12" i="47"/>
  <c r="BW12" i="47"/>
  <c r="BV12" i="47"/>
  <c r="BU12" i="47"/>
  <c r="BS12" i="47"/>
  <c r="BR12" i="47"/>
  <c r="BQ12" i="47"/>
  <c r="BM12" i="47"/>
  <c r="BL12" i="47"/>
  <c r="BK12" i="47"/>
  <c r="BJ12" i="47"/>
  <c r="BI12" i="47"/>
  <c r="BF12" i="47"/>
  <c r="BE12" i="47"/>
  <c r="BD12" i="47"/>
  <c r="BA12" i="47"/>
  <c r="AX12" i="47"/>
  <c r="AW12" i="47"/>
  <c r="AV12" i="47"/>
  <c r="AU12" i="47"/>
  <c r="AH12" i="47"/>
  <c r="AG12" i="47"/>
  <c r="AE12" i="47"/>
  <c r="AC12" i="47"/>
  <c r="AB12" i="47"/>
  <c r="AA12" i="47"/>
  <c r="U12" i="47"/>
  <c r="R12" i="47"/>
  <c r="Q12" i="47"/>
  <c r="P12" i="47"/>
  <c r="O12" i="47"/>
  <c r="N12" i="47"/>
  <c r="M12" i="47"/>
  <c r="L12" i="47"/>
  <c r="K12" i="47"/>
  <c r="J12" i="47"/>
  <c r="I12" i="47"/>
  <c r="H12" i="47"/>
  <c r="G12" i="47"/>
  <c r="F12" i="47"/>
  <c r="E12" i="47"/>
  <c r="C12" i="47"/>
  <c r="B12" i="47"/>
  <c r="CK11" i="47"/>
  <c r="CJ11" i="47"/>
  <c r="CI11" i="47"/>
  <c r="CH11" i="47"/>
  <c r="CG11" i="47"/>
  <c r="CF11" i="47"/>
  <c r="CE11" i="47"/>
  <c r="CB11" i="47"/>
  <c r="CA11" i="47"/>
  <c r="BY11" i="47"/>
  <c r="BX11" i="47"/>
  <c r="BW11" i="47"/>
  <c r="BV11" i="47"/>
  <c r="BU11" i="47"/>
  <c r="BS11" i="47"/>
  <c r="BR11" i="47"/>
  <c r="BQ11" i="47"/>
  <c r="BM11" i="47"/>
  <c r="BL11" i="47"/>
  <c r="BK11" i="47"/>
  <c r="BJ11" i="47"/>
  <c r="BI11" i="47"/>
  <c r="BF11" i="47"/>
  <c r="BE11" i="47"/>
  <c r="BD11" i="47"/>
  <c r="BA11" i="47"/>
  <c r="AX11" i="47"/>
  <c r="AW11" i="47"/>
  <c r="AV11" i="47"/>
  <c r="AU11" i="47"/>
  <c r="AH11" i="47"/>
  <c r="AG11" i="47"/>
  <c r="AE11" i="47"/>
  <c r="AC11" i="47"/>
  <c r="AB11" i="47"/>
  <c r="AA11" i="47"/>
  <c r="U11" i="47"/>
  <c r="R11" i="47"/>
  <c r="Q11" i="47"/>
  <c r="P11" i="47"/>
  <c r="O11" i="47"/>
  <c r="N11" i="47"/>
  <c r="M11" i="47"/>
  <c r="L11" i="47"/>
  <c r="K11" i="47"/>
  <c r="J11" i="47"/>
  <c r="I11" i="47"/>
  <c r="H11" i="47"/>
  <c r="G11" i="47"/>
  <c r="F11" i="47"/>
  <c r="E11" i="47"/>
  <c r="C11" i="47"/>
  <c r="B11" i="47"/>
  <c r="CK10" i="47"/>
  <c r="CJ10" i="47"/>
  <c r="CI10" i="47"/>
  <c r="CH10" i="47"/>
  <c r="CG10" i="47"/>
  <c r="CF10" i="47"/>
  <c r="CE10" i="47"/>
  <c r="CB10" i="47"/>
  <c r="CA10" i="47"/>
  <c r="BY10" i="47"/>
  <c r="BX10" i="47"/>
  <c r="BW10" i="47"/>
  <c r="BV10" i="47"/>
  <c r="BU10" i="47"/>
  <c r="BS10" i="47"/>
  <c r="BR10" i="47"/>
  <c r="BQ10" i="47"/>
  <c r="BM10" i="47"/>
  <c r="BL10" i="47"/>
  <c r="BK10" i="47"/>
  <c r="BJ10" i="47"/>
  <c r="BI10" i="47"/>
  <c r="BF10" i="47"/>
  <c r="BE10" i="47"/>
  <c r="BD10" i="47"/>
  <c r="BA10" i="47"/>
  <c r="AX10" i="47"/>
  <c r="AW10" i="47"/>
  <c r="AV10" i="47"/>
  <c r="AU10" i="47"/>
  <c r="AH10" i="47"/>
  <c r="AG10" i="47"/>
  <c r="AE10" i="47"/>
  <c r="AC10" i="47"/>
  <c r="AB10" i="47"/>
  <c r="AA10" i="47"/>
  <c r="U10" i="47"/>
  <c r="R10" i="47"/>
  <c r="Q10" i="47"/>
  <c r="P10" i="47"/>
  <c r="O10" i="47"/>
  <c r="N10" i="47"/>
  <c r="M10" i="47"/>
  <c r="L10" i="47"/>
  <c r="K10" i="47"/>
  <c r="J10" i="47"/>
  <c r="I10" i="47"/>
  <c r="H10" i="47"/>
  <c r="G10" i="47"/>
  <c r="F10" i="47"/>
  <c r="E10" i="47"/>
  <c r="C10" i="47"/>
  <c r="B10" i="47"/>
  <c r="CK9" i="47"/>
  <c r="CJ9" i="47"/>
  <c r="CI9" i="47"/>
  <c r="CH9" i="47"/>
  <c r="CG9" i="47"/>
  <c r="CF9" i="47"/>
  <c r="CE9" i="47"/>
  <c r="CB9" i="47"/>
  <c r="CA9" i="47"/>
  <c r="BY9" i="47"/>
  <c r="BX9" i="47"/>
  <c r="BW9" i="47"/>
  <c r="BV9" i="47"/>
  <c r="BU9" i="47"/>
  <c r="BS9" i="47"/>
  <c r="BR9" i="47"/>
  <c r="BQ9" i="47"/>
  <c r="BM9" i="47"/>
  <c r="BL9" i="47"/>
  <c r="BK9" i="47"/>
  <c r="BJ9" i="47"/>
  <c r="BI9" i="47"/>
  <c r="BF9" i="47"/>
  <c r="BE9" i="47"/>
  <c r="BD9" i="47"/>
  <c r="BA9" i="47"/>
  <c r="AX9" i="47"/>
  <c r="AW9" i="47"/>
  <c r="AV9" i="47"/>
  <c r="AU9" i="47"/>
  <c r="AH9" i="47"/>
  <c r="AG9" i="47"/>
  <c r="AE9" i="47"/>
  <c r="AC9" i="47"/>
  <c r="AB9" i="47"/>
  <c r="AA9" i="47"/>
  <c r="U9" i="47"/>
  <c r="R9" i="47"/>
  <c r="Q9" i="47"/>
  <c r="P9" i="47"/>
  <c r="O9" i="47"/>
  <c r="N9" i="47"/>
  <c r="M9" i="47"/>
  <c r="L9" i="47"/>
  <c r="K9" i="47"/>
  <c r="J9" i="47"/>
  <c r="I9" i="47"/>
  <c r="H9" i="47"/>
  <c r="G9" i="47"/>
  <c r="F9" i="47"/>
  <c r="E9" i="47"/>
  <c r="C9" i="47"/>
  <c r="B9" i="47"/>
  <c r="CK8" i="47"/>
  <c r="CJ8" i="47"/>
  <c r="CI8" i="47"/>
  <c r="CH8" i="47"/>
  <c r="CG8" i="47"/>
  <c r="CF8" i="47"/>
  <c r="CE8" i="47"/>
  <c r="CB8" i="47"/>
  <c r="CA8" i="47"/>
  <c r="BY8" i="47"/>
  <c r="BX8" i="47"/>
  <c r="BW8" i="47"/>
  <c r="BV8" i="47"/>
  <c r="BU8" i="47"/>
  <c r="BS8" i="47"/>
  <c r="BR8" i="47"/>
  <c r="BQ8" i="47"/>
  <c r="BM8" i="47"/>
  <c r="BL8" i="47"/>
  <c r="BK8" i="47"/>
  <c r="BJ8" i="47"/>
  <c r="BI8" i="47"/>
  <c r="BF8" i="47"/>
  <c r="BE8" i="47"/>
  <c r="BD8" i="47"/>
  <c r="BA8" i="47"/>
  <c r="AX8" i="47"/>
  <c r="AW8" i="47"/>
  <c r="AV8" i="47"/>
  <c r="AU8" i="47"/>
  <c r="AH8" i="47"/>
  <c r="AG8" i="47"/>
  <c r="AE8" i="47"/>
  <c r="AC8" i="47"/>
  <c r="AB8" i="47"/>
  <c r="AA8" i="47"/>
  <c r="U8" i="47"/>
  <c r="R8" i="47"/>
  <c r="Q8" i="47"/>
  <c r="P8" i="47"/>
  <c r="O8" i="47"/>
  <c r="N8" i="47"/>
  <c r="M8" i="47"/>
  <c r="L8" i="47"/>
  <c r="K8" i="47"/>
  <c r="J8" i="47"/>
  <c r="I8" i="47"/>
  <c r="H8" i="47"/>
  <c r="G8" i="47"/>
  <c r="F8" i="47"/>
  <c r="E8" i="47"/>
  <c r="C8" i="47"/>
  <c r="B8" i="47"/>
  <c r="CK7" i="47"/>
  <c r="CJ7" i="47"/>
  <c r="CI7" i="47"/>
  <c r="CH7" i="47"/>
  <c r="CG7" i="47"/>
  <c r="CF7" i="47"/>
  <c r="CE7" i="47"/>
  <c r="CB7" i="47"/>
  <c r="CA7" i="47"/>
  <c r="BY7" i="47"/>
  <c r="BX7" i="47"/>
  <c r="BW7" i="47"/>
  <c r="BV7" i="47"/>
  <c r="BU7" i="47"/>
  <c r="BS7" i="47"/>
  <c r="BR7" i="47"/>
  <c r="BQ7" i="47"/>
  <c r="BM7" i="47"/>
  <c r="BL7" i="47"/>
  <c r="BK7" i="47"/>
  <c r="BJ7" i="47"/>
  <c r="BI7" i="47"/>
  <c r="BF7" i="47"/>
  <c r="BE7" i="47"/>
  <c r="BD7" i="47"/>
  <c r="BA7" i="47"/>
  <c r="AX7" i="47"/>
  <c r="AW7" i="47"/>
  <c r="AV7" i="47"/>
  <c r="AU7" i="47"/>
  <c r="AH7" i="47"/>
  <c r="AG7" i="47"/>
  <c r="AE7" i="47"/>
  <c r="AC7" i="47"/>
  <c r="AB7" i="47"/>
  <c r="AA7" i="47"/>
  <c r="U7" i="47"/>
  <c r="R7" i="47"/>
  <c r="Q7" i="47"/>
  <c r="P7" i="47"/>
  <c r="O7" i="47"/>
  <c r="N7" i="47"/>
  <c r="M7" i="47"/>
  <c r="L7" i="47"/>
  <c r="K7" i="47"/>
  <c r="J7" i="47"/>
  <c r="I7" i="47"/>
  <c r="H7" i="47"/>
  <c r="G7" i="47"/>
  <c r="F7" i="47"/>
  <c r="E7" i="47"/>
  <c r="C7" i="47"/>
  <c r="B7" i="47"/>
  <c r="CK6" i="47"/>
  <c r="CJ6" i="47"/>
  <c r="CI6" i="47"/>
  <c r="CH6" i="47"/>
  <c r="CG6" i="47"/>
  <c r="CF6" i="47"/>
  <c r="CE6" i="47"/>
  <c r="CB6" i="47"/>
  <c r="CA6" i="47"/>
  <c r="BY6" i="47"/>
  <c r="BX6" i="47"/>
  <c r="BW6" i="47"/>
  <c r="BV6" i="47"/>
  <c r="BU6" i="47"/>
  <c r="BS6" i="47"/>
  <c r="BR6" i="47"/>
  <c r="BQ6" i="47"/>
  <c r="BM6" i="47"/>
  <c r="BL6" i="47"/>
  <c r="BK6" i="47"/>
  <c r="BJ6" i="47"/>
  <c r="BI6" i="47"/>
  <c r="BF6" i="47"/>
  <c r="BE6" i="47"/>
  <c r="BD6" i="47"/>
  <c r="BA6" i="47"/>
  <c r="AX6" i="47"/>
  <c r="AW6" i="47"/>
  <c r="AV6" i="47"/>
  <c r="AU6" i="47"/>
  <c r="AH6" i="47"/>
  <c r="AG6" i="47"/>
  <c r="AE6" i="47"/>
  <c r="AC6" i="47"/>
  <c r="AB6" i="47"/>
  <c r="AA6" i="47"/>
  <c r="U6" i="47"/>
  <c r="R6" i="47"/>
  <c r="Q6" i="47"/>
  <c r="P6" i="47"/>
  <c r="O6" i="47"/>
  <c r="N6" i="47"/>
  <c r="M6" i="47"/>
  <c r="L6" i="47"/>
  <c r="K6" i="47"/>
  <c r="J6" i="47"/>
  <c r="I6" i="47"/>
  <c r="H6" i="47"/>
  <c r="G6" i="47"/>
  <c r="F6" i="47"/>
  <c r="E6" i="47"/>
  <c r="C6" i="47"/>
  <c r="B6" i="47"/>
  <c r="CK5" i="47"/>
  <c r="CJ5" i="47"/>
  <c r="CI5" i="47"/>
  <c r="CH5" i="47"/>
  <c r="CG5" i="47"/>
  <c r="CF5" i="47"/>
  <c r="CE5" i="47"/>
  <c r="CB5" i="47"/>
  <c r="CA5" i="47"/>
  <c r="BY5" i="47"/>
  <c r="BX5" i="47"/>
  <c r="BW5" i="47"/>
  <c r="BV5" i="47"/>
  <c r="BU5" i="47"/>
  <c r="BS5" i="47"/>
  <c r="BR5" i="47"/>
  <c r="BQ5" i="47"/>
  <c r="BM5" i="47"/>
  <c r="BL5" i="47"/>
  <c r="BK5" i="47"/>
  <c r="BJ5" i="47"/>
  <c r="BI5" i="47"/>
  <c r="BF5" i="47"/>
  <c r="BE5" i="47"/>
  <c r="BD5" i="47"/>
  <c r="BA5" i="47"/>
  <c r="AX5" i="47"/>
  <c r="AW5" i="47"/>
  <c r="AV5" i="47"/>
  <c r="AU5" i="47"/>
  <c r="AH5" i="47"/>
  <c r="AG5" i="47"/>
  <c r="AE5" i="47"/>
  <c r="AC5" i="47"/>
  <c r="AB5" i="47"/>
  <c r="AA5" i="47"/>
  <c r="U5" i="47"/>
  <c r="R5" i="47"/>
  <c r="Q5" i="47"/>
  <c r="P5" i="47"/>
  <c r="O5" i="47"/>
  <c r="N5" i="47"/>
  <c r="M5" i="47"/>
  <c r="L5" i="47"/>
  <c r="K5" i="47"/>
  <c r="J5" i="47"/>
  <c r="I5" i="47"/>
  <c r="H5" i="47"/>
  <c r="G5" i="47"/>
  <c r="F5" i="47"/>
  <c r="E5" i="47"/>
  <c r="C5" i="47"/>
  <c r="B5" i="47"/>
  <c r="CK4" i="47"/>
  <c r="CJ4" i="47"/>
  <c r="CI4" i="47"/>
  <c r="CH4" i="47"/>
  <c r="CG4" i="47"/>
  <c r="CF4" i="47"/>
  <c r="CE4" i="47"/>
  <c r="CB4" i="47"/>
  <c r="CA4" i="47"/>
  <c r="BY4" i="47"/>
  <c r="BX4" i="47"/>
  <c r="BW4" i="47"/>
  <c r="BV4" i="47"/>
  <c r="BU4" i="47"/>
  <c r="BS4" i="47"/>
  <c r="BR4" i="47"/>
  <c r="BQ4" i="47"/>
  <c r="BM4" i="47"/>
  <c r="BL4" i="47"/>
  <c r="BK4" i="47"/>
  <c r="BJ4" i="47"/>
  <c r="BI4" i="47"/>
  <c r="BF4" i="47"/>
  <c r="BE4" i="47"/>
  <c r="BD4" i="47"/>
  <c r="BA4" i="47"/>
  <c r="AX4" i="47"/>
  <c r="AW4" i="47"/>
  <c r="AV4" i="47"/>
  <c r="AU4" i="47"/>
  <c r="AH4" i="47"/>
  <c r="AG4" i="47"/>
  <c r="AE4" i="47"/>
  <c r="AC4" i="47"/>
  <c r="AB4" i="47"/>
  <c r="AA4" i="47"/>
  <c r="U4" i="47"/>
  <c r="R4" i="47"/>
  <c r="Q4" i="47"/>
  <c r="P4" i="47"/>
  <c r="O4" i="47"/>
  <c r="N4" i="47"/>
  <c r="M4" i="47"/>
  <c r="L4" i="47"/>
  <c r="K4" i="47"/>
  <c r="J4" i="47"/>
  <c r="I4" i="47"/>
  <c r="H4" i="47"/>
  <c r="G4" i="47"/>
  <c r="F4" i="47"/>
  <c r="E4" i="47"/>
  <c r="C4" i="47"/>
  <c r="B4" i="47"/>
  <c r="CK3" i="47"/>
  <c r="CJ3" i="47"/>
  <c r="CI3" i="47"/>
  <c r="CH3" i="47"/>
  <c r="CG3" i="47"/>
  <c r="CF3" i="47"/>
  <c r="CE3" i="47"/>
  <c r="CB3" i="47"/>
  <c r="CA3" i="47"/>
  <c r="BY3" i="47"/>
  <c r="BX3" i="47"/>
  <c r="BW3" i="47"/>
  <c r="BV3" i="47"/>
  <c r="BU3" i="47"/>
  <c r="BS3" i="47"/>
  <c r="BR3" i="47"/>
  <c r="BQ3" i="47"/>
  <c r="BM3" i="47"/>
  <c r="BL3" i="47"/>
  <c r="BK3" i="47"/>
  <c r="BJ3" i="47"/>
  <c r="BI3" i="47"/>
  <c r="BF3" i="47"/>
  <c r="BE3" i="47"/>
  <c r="BD3" i="47"/>
  <c r="BA3" i="47"/>
  <c r="AX3" i="47"/>
  <c r="AW3" i="47"/>
  <c r="AV3" i="47"/>
  <c r="AU3" i="47"/>
  <c r="AH3" i="47"/>
  <c r="AG3" i="47"/>
  <c r="AE3" i="47"/>
  <c r="AC3" i="47"/>
  <c r="AB3" i="47"/>
  <c r="AA3" i="47"/>
  <c r="U3" i="47"/>
  <c r="R3" i="47"/>
  <c r="Q3" i="47"/>
  <c r="P3" i="47"/>
  <c r="O3" i="47"/>
  <c r="N3" i="47"/>
  <c r="M3" i="47"/>
  <c r="L3" i="47"/>
  <c r="K3" i="47"/>
  <c r="J3" i="47"/>
  <c r="I3" i="47"/>
  <c r="H3" i="47"/>
  <c r="G3" i="47"/>
  <c r="F3" i="47"/>
  <c r="E3" i="47"/>
  <c r="C3" i="47"/>
  <c r="B3" i="47"/>
  <c r="DA2" i="47"/>
  <c r="CP2" i="47"/>
  <c r="CO2" i="47"/>
  <c r="CN2" i="47"/>
  <c r="CM2" i="47"/>
  <c r="CL2" i="47"/>
  <c r="CX28" i="47" l="1"/>
  <c r="CX39" i="47"/>
  <c r="CX43" i="47"/>
  <c r="CQ61" i="47"/>
  <c r="CS85" i="47"/>
  <c r="CX86" i="47"/>
  <c r="CS86" i="47"/>
  <c r="CT86" i="47" s="1"/>
  <c r="CS90" i="47"/>
  <c r="CW90" i="47" s="1"/>
  <c r="CX93" i="47"/>
  <c r="CX97" i="47"/>
  <c r="CS97" i="47"/>
  <c r="CW97" i="47" s="1"/>
  <c r="CX100" i="47"/>
  <c r="CX104" i="47"/>
  <c r="CQ111" i="47"/>
  <c r="CX125" i="47"/>
  <c r="CS128" i="47"/>
  <c r="CT128" i="47" s="1"/>
  <c r="CX133" i="47"/>
  <c r="CS134" i="47"/>
  <c r="CR135" i="47"/>
  <c r="CS138" i="47"/>
  <c r="CW138" i="47" s="1"/>
  <c r="CX156" i="47"/>
  <c r="CR24" i="47"/>
  <c r="CQ35" i="47"/>
  <c r="CR64" i="47"/>
  <c r="CR58" i="47"/>
  <c r="CX44" i="47"/>
  <c r="CX69" i="47"/>
  <c r="CX85" i="47"/>
  <c r="CX88" i="47"/>
  <c r="CS94" i="47"/>
  <c r="CW94" i="47" s="1"/>
  <c r="CX98" i="47"/>
  <c r="CX99" i="47"/>
  <c r="CX102" i="47"/>
  <c r="CX103" i="47"/>
  <c r="CX109" i="47"/>
  <c r="CX134" i="47"/>
  <c r="CX135" i="47"/>
  <c r="CX138" i="47"/>
  <c r="CS156" i="47"/>
  <c r="CW156" i="47" s="1"/>
  <c r="CX149" i="47"/>
  <c r="CX113" i="47"/>
  <c r="CX77" i="47"/>
  <c r="CX41" i="47"/>
  <c r="CX50" i="47"/>
  <c r="CX54" i="47"/>
  <c r="CX62" i="47"/>
  <c r="CS65" i="47"/>
  <c r="CU65" i="47" s="1"/>
  <c r="CS67" i="47"/>
  <c r="CU67" i="47" s="1"/>
  <c r="CS68" i="47"/>
  <c r="CW68" i="47" s="1"/>
  <c r="CX71" i="47"/>
  <c r="CS71" i="47"/>
  <c r="CT71" i="47" s="1"/>
  <c r="CX75" i="47"/>
  <c r="CS75" i="47"/>
  <c r="CU75" i="47" s="1"/>
  <c r="CR79" i="47"/>
  <c r="CR83" i="47"/>
  <c r="CX87" i="47"/>
  <c r="CX91" i="47"/>
  <c r="CR94" i="47"/>
  <c r="CX95" i="47"/>
  <c r="CS100" i="47"/>
  <c r="CW100" i="47" s="1"/>
  <c r="CX101" i="47"/>
  <c r="CS101" i="47"/>
  <c r="CQ104" i="47"/>
  <c r="CX105" i="47"/>
  <c r="CS106" i="47"/>
  <c r="CT106" i="47" s="1"/>
  <c r="CX112" i="47"/>
  <c r="CS116" i="47"/>
  <c r="CW116" i="47" s="1"/>
  <c r="CS119" i="47"/>
  <c r="CW119" i="47" s="1"/>
  <c r="CS120" i="47"/>
  <c r="CU120" i="47" s="1"/>
  <c r="CX122" i="47"/>
  <c r="CS124" i="47"/>
  <c r="CU124" i="47" s="1"/>
  <c r="CS127" i="47"/>
  <c r="CU127" i="47" s="1"/>
  <c r="CR132" i="47"/>
  <c r="CS132" i="47"/>
  <c r="CU132" i="47" s="1"/>
  <c r="CR137" i="47"/>
  <c r="CX148" i="47"/>
  <c r="CX152" i="47"/>
  <c r="CX154" i="47"/>
  <c r="CX147" i="47"/>
  <c r="CX121" i="47"/>
  <c r="CQ66" i="47"/>
  <c r="CS40" i="47"/>
  <c r="CW40" i="47" s="1"/>
  <c r="CS24" i="47"/>
  <c r="CW24" i="47" s="1"/>
  <c r="CS31" i="47"/>
  <c r="CU31" i="47" s="1"/>
  <c r="CQ110" i="47"/>
  <c r="CW134" i="47"/>
  <c r="CR154" i="47"/>
  <c r="CS154" i="47"/>
  <c r="CW154" i="47" s="1"/>
  <c r="CX145" i="47"/>
  <c r="CX119" i="47"/>
  <c r="CR121" i="47"/>
  <c r="CS121" i="47"/>
  <c r="CW121" i="47" s="1"/>
  <c r="CR152" i="47"/>
  <c r="CS36" i="47"/>
  <c r="CU36" i="47" s="1"/>
  <c r="CQ24" i="47"/>
  <c r="CQ63" i="47"/>
  <c r="CX30" i="47"/>
  <c r="CX34" i="47"/>
  <c r="CS42" i="47"/>
  <c r="CW42" i="47" s="1"/>
  <c r="CQ44" i="47"/>
  <c r="CX48" i="47"/>
  <c r="CX49" i="47"/>
  <c r="CX52" i="47"/>
  <c r="CX53" i="47"/>
  <c r="CX56" i="47"/>
  <c r="CX59" i="47"/>
  <c r="CX60" i="47"/>
  <c r="CR62" i="47"/>
  <c r="CX64" i="47"/>
  <c r="CX67" i="47"/>
  <c r="CS73" i="47"/>
  <c r="CU73" i="47" s="1"/>
  <c r="CR81" i="47"/>
  <c r="CQ84" i="47"/>
  <c r="CX89" i="47"/>
  <c r="CS89" i="47"/>
  <c r="CT89" i="47" s="1"/>
  <c r="CR92" i="47"/>
  <c r="CR96" i="47"/>
  <c r="CS99" i="47"/>
  <c r="CU99" i="47" s="1"/>
  <c r="CS103" i="47"/>
  <c r="CT103" i="47" s="1"/>
  <c r="CS105" i="47"/>
  <c r="CX114" i="47"/>
  <c r="CR130" i="47"/>
  <c r="CX131" i="47"/>
  <c r="CS135" i="47"/>
  <c r="CX139" i="47"/>
  <c r="CS146" i="47"/>
  <c r="CU146" i="47" s="1"/>
  <c r="CS149" i="47"/>
  <c r="CS152" i="47"/>
  <c r="CU152" i="47" s="1"/>
  <c r="CX151" i="47"/>
  <c r="CX141" i="47"/>
  <c r="CX127" i="47"/>
  <c r="CX117" i="47"/>
  <c r="CX81" i="47"/>
  <c r="CX57" i="47"/>
  <c r="CU29" i="47"/>
  <c r="CW29" i="47"/>
  <c r="CX26" i="47"/>
  <c r="CQ26" i="47"/>
  <c r="CW31" i="47"/>
  <c r="CU47" i="47"/>
  <c r="CW47" i="47"/>
  <c r="CU51" i="47"/>
  <c r="CW51" i="47"/>
  <c r="CU55" i="47"/>
  <c r="CW55" i="47"/>
  <c r="CT23" i="47"/>
  <c r="CW23" i="47"/>
  <c r="CT25" i="47"/>
  <c r="CW25" i="47"/>
  <c r="CX40" i="47"/>
  <c r="CX46" i="47"/>
  <c r="CW65" i="47"/>
  <c r="CW71" i="47"/>
  <c r="CW75" i="47"/>
  <c r="CW101" i="47"/>
  <c r="CU101" i="47"/>
  <c r="CW106" i="47"/>
  <c r="CX23" i="47"/>
  <c r="CQ23" i="47"/>
  <c r="CU33" i="47"/>
  <c r="CW33" i="47"/>
  <c r="CU38" i="47"/>
  <c r="CW38" i="47"/>
  <c r="CU49" i="47"/>
  <c r="CW49" i="47"/>
  <c r="CU53" i="47"/>
  <c r="CW53" i="47"/>
  <c r="CT107" i="47"/>
  <c r="CW107" i="47"/>
  <c r="CR27" i="47"/>
  <c r="CS27" i="47"/>
  <c r="CX32" i="47"/>
  <c r="CQ36" i="47"/>
  <c r="CX36" i="47"/>
  <c r="CR36" i="47"/>
  <c r="CQ37" i="47"/>
  <c r="CX37" i="47"/>
  <c r="CT38" i="47"/>
  <c r="CX38" i="47"/>
  <c r="CQ38" i="47"/>
  <c r="CR38" i="47"/>
  <c r="CW73" i="47"/>
  <c r="CW89" i="47"/>
  <c r="CW103" i="47"/>
  <c r="CW152" i="47"/>
  <c r="CU78" i="47"/>
  <c r="CW78" i="47"/>
  <c r="CR78" i="47"/>
  <c r="CU90" i="47"/>
  <c r="CR101" i="47"/>
  <c r="CR115" i="47"/>
  <c r="CR116" i="47"/>
  <c r="CR126" i="47"/>
  <c r="CS126" i="47"/>
  <c r="CW129" i="47"/>
  <c r="CU129" i="47"/>
  <c r="CX25" i="47"/>
  <c r="CQ27" i="47"/>
  <c r="CS35" i="47"/>
  <c r="CW35" i="47" s="1"/>
  <c r="CR42" i="47"/>
  <c r="CS43" i="47"/>
  <c r="CR43" i="47"/>
  <c r="CR44" i="47"/>
  <c r="CS44" i="47"/>
  <c r="CU44" i="47" s="1"/>
  <c r="CS45" i="47"/>
  <c r="CW45" i="47" s="1"/>
  <c r="CS57" i="47"/>
  <c r="CS60" i="47"/>
  <c r="CW60" i="47" s="1"/>
  <c r="CQ60" i="47"/>
  <c r="CS62" i="47"/>
  <c r="CW62" i="47" s="1"/>
  <c r="CQ62" i="47"/>
  <c r="CS64" i="47"/>
  <c r="CW64" i="47" s="1"/>
  <c r="CQ64" i="47"/>
  <c r="CS66" i="47"/>
  <c r="CW66" i="47" s="1"/>
  <c r="CR68" i="47"/>
  <c r="CT69" i="47"/>
  <c r="CR69" i="47"/>
  <c r="CS69" i="47"/>
  <c r="CS77" i="47"/>
  <c r="CW77" i="47" s="1"/>
  <c r="CS80" i="47"/>
  <c r="CR80" i="47"/>
  <c r="CS83" i="47"/>
  <c r="CS92" i="47"/>
  <c r="CW92" i="47" s="1"/>
  <c r="CR105" i="47"/>
  <c r="CR113" i="47"/>
  <c r="CS113" i="47"/>
  <c r="CW113" i="47" s="1"/>
  <c r="CR117" i="47"/>
  <c r="CS117" i="47"/>
  <c r="CW117" i="47" s="1"/>
  <c r="CR124" i="47"/>
  <c r="CW135" i="47"/>
  <c r="CR145" i="47"/>
  <c r="CR146" i="47"/>
  <c r="CR147" i="47"/>
  <c r="CS147" i="47"/>
  <c r="CW147" i="47" s="1"/>
  <c r="CX128" i="47"/>
  <c r="CX124" i="47"/>
  <c r="CX120" i="47"/>
  <c r="CX116" i="47"/>
  <c r="CX96" i="47"/>
  <c r="CX92" i="47"/>
  <c r="CX80" i="47"/>
  <c r="CX68" i="47"/>
  <c r="CR26" i="47"/>
  <c r="CU82" i="47"/>
  <c r="CW82" i="47"/>
  <c r="CR82" i="47"/>
  <c r="CU85" i="47"/>
  <c r="CW85" i="47"/>
  <c r="CR86" i="47"/>
  <c r="CW105" i="47"/>
  <c r="CQ109" i="47"/>
  <c r="CW120" i="47"/>
  <c r="CR120" i="47"/>
  <c r="CU121" i="47"/>
  <c r="CR123" i="47"/>
  <c r="CW132" i="47"/>
  <c r="CU136" i="47"/>
  <c r="CW136" i="47"/>
  <c r="CU143" i="47"/>
  <c r="CW143" i="47"/>
  <c r="CR143" i="47"/>
  <c r="CX155" i="47"/>
  <c r="CX143" i="47"/>
  <c r="CX123" i="47"/>
  <c r="CX115" i="47"/>
  <c r="CX111" i="47"/>
  <c r="CX83" i="47"/>
  <c r="CX79" i="47"/>
  <c r="CX63" i="47"/>
  <c r="CX35" i="47"/>
  <c r="CU81" i="47"/>
  <c r="CW81" i="47"/>
  <c r="CR129" i="47"/>
  <c r="CU154" i="47"/>
  <c r="CX129" i="47"/>
  <c r="CX61" i="47"/>
  <c r="CR23" i="47"/>
  <c r="CU46" i="47"/>
  <c r="CW46" i="47"/>
  <c r="CR61" i="47"/>
  <c r="CR63" i="47"/>
  <c r="CW86" i="47"/>
  <c r="CX24" i="47"/>
  <c r="CR25" i="47"/>
  <c r="CS26" i="47"/>
  <c r="CW26" i="47" s="1"/>
  <c r="CR28" i="47"/>
  <c r="CS37" i="47"/>
  <c r="CT37" i="47" s="1"/>
  <c r="CR46" i="47"/>
  <c r="CS58" i="47"/>
  <c r="CR67" i="47"/>
  <c r="CS79" i="47"/>
  <c r="CR84" i="47"/>
  <c r="CS84" i="47"/>
  <c r="CR90" i="47"/>
  <c r="CS96" i="47"/>
  <c r="CW96" i="47" s="1"/>
  <c r="CS115" i="47"/>
  <c r="CT115" i="47" s="1"/>
  <c r="CR119" i="47"/>
  <c r="CT126" i="47"/>
  <c r="CW127" i="47"/>
  <c r="CR127" i="47"/>
  <c r="CR128" i="47"/>
  <c r="CU130" i="47"/>
  <c r="CW130" i="47"/>
  <c r="CS139" i="47"/>
  <c r="CW139" i="47" s="1"/>
  <c r="CU141" i="47"/>
  <c r="CW141" i="47"/>
  <c r="CR141" i="47"/>
  <c r="CU149" i="47"/>
  <c r="CW149" i="47"/>
  <c r="CU151" i="47"/>
  <c r="CW151" i="47"/>
  <c r="CX146" i="47"/>
  <c r="CX126" i="47"/>
  <c r="CX110" i="47"/>
  <c r="CX94" i="47"/>
  <c r="CX90" i="47"/>
  <c r="CX82" i="47"/>
  <c r="CX78" i="47"/>
  <c r="CX66" i="47"/>
  <c r="CX42" i="47"/>
  <c r="CT121" i="47"/>
  <c r="CS122" i="47"/>
  <c r="CR122" i="47"/>
  <c r="CS123" i="47"/>
  <c r="CT123" i="47" s="1"/>
  <c r="CS131" i="47"/>
  <c r="CR131" i="47"/>
  <c r="CS133" i="47"/>
  <c r="CT133" i="47" s="1"/>
  <c r="CS145" i="47"/>
  <c r="CT145" i="47" s="1"/>
  <c r="CR149" i="47"/>
  <c r="CT149" i="47"/>
  <c r="CS150" i="47"/>
  <c r="CR150" i="47"/>
  <c r="CR156" i="47"/>
  <c r="CT28" i="47"/>
  <c r="CU28" i="47"/>
  <c r="CR30" i="47"/>
  <c r="CQ30" i="47"/>
  <c r="CR34" i="47"/>
  <c r="CQ34" i="47"/>
  <c r="CR41" i="47"/>
  <c r="CQ41" i="47"/>
  <c r="CU45" i="47"/>
  <c r="CT45" i="47"/>
  <c r="CR50" i="47"/>
  <c r="CQ50" i="47"/>
  <c r="CR54" i="47"/>
  <c r="CQ54" i="47"/>
  <c r="CU25" i="47"/>
  <c r="CT29" i="47"/>
  <c r="CR29" i="47"/>
  <c r="CQ29" i="47"/>
  <c r="CS30" i="47"/>
  <c r="CT33" i="47"/>
  <c r="CR33" i="47"/>
  <c r="CQ33" i="47"/>
  <c r="CS34" i="47"/>
  <c r="CT40" i="47"/>
  <c r="CR40" i="47"/>
  <c r="CQ40" i="47"/>
  <c r="CS41" i="47"/>
  <c r="CT43" i="47"/>
  <c r="CT46" i="47"/>
  <c r="CT49" i="47"/>
  <c r="CR49" i="47"/>
  <c r="CQ49" i="47"/>
  <c r="CS50" i="47"/>
  <c r="CT53" i="47"/>
  <c r="CR53" i="47"/>
  <c r="CQ53" i="47"/>
  <c r="CS54" i="47"/>
  <c r="CS56" i="47"/>
  <c r="CR56" i="47"/>
  <c r="CQ56" i="47"/>
  <c r="CT60" i="47"/>
  <c r="CT64" i="47"/>
  <c r="CT105" i="47"/>
  <c r="CU105" i="47"/>
  <c r="CR32" i="47"/>
  <c r="CQ32" i="47"/>
  <c r="CR39" i="47"/>
  <c r="CQ39" i="47"/>
  <c r="CR48" i="47"/>
  <c r="CQ48" i="47"/>
  <c r="CR52" i="47"/>
  <c r="CQ52" i="47"/>
  <c r="CS59" i="47"/>
  <c r="CW59" i="47" s="1"/>
  <c r="CR59" i="47"/>
  <c r="CU23" i="47"/>
  <c r="CT31" i="47"/>
  <c r="CR31" i="47"/>
  <c r="CQ31" i="47"/>
  <c r="CS32" i="47"/>
  <c r="CS39" i="47"/>
  <c r="CU42" i="47"/>
  <c r="CR45" i="47"/>
  <c r="CT47" i="47"/>
  <c r="CR47" i="47"/>
  <c r="CQ47" i="47"/>
  <c r="CS48" i="47"/>
  <c r="CT51" i="47"/>
  <c r="CR51" i="47"/>
  <c r="CQ51" i="47"/>
  <c r="CS52" i="47"/>
  <c r="CT52" i="47" s="1"/>
  <c r="CT55" i="47"/>
  <c r="CR55" i="47"/>
  <c r="CQ55" i="47"/>
  <c r="CU62" i="47"/>
  <c r="CT62" i="47"/>
  <c r="CT67" i="47"/>
  <c r="CR70" i="47"/>
  <c r="CQ70" i="47"/>
  <c r="CR74" i="47"/>
  <c r="CQ74" i="47"/>
  <c r="CR88" i="47"/>
  <c r="CQ88" i="47"/>
  <c r="CS91" i="47"/>
  <c r="CW91" i="47" s="1"/>
  <c r="CR91" i="47"/>
  <c r="CQ91" i="47"/>
  <c r="CS93" i="47"/>
  <c r="CW93" i="47" s="1"/>
  <c r="CR93" i="47"/>
  <c r="CQ93" i="47"/>
  <c r="CS95" i="47"/>
  <c r="CW95" i="47" s="1"/>
  <c r="CR95" i="47"/>
  <c r="CQ95" i="47"/>
  <c r="CQ97" i="47"/>
  <c r="CU97" i="47"/>
  <c r="CR109" i="47"/>
  <c r="CS109" i="47"/>
  <c r="CW109" i="47" s="1"/>
  <c r="CR111" i="47"/>
  <c r="CS111" i="47"/>
  <c r="CW111" i="47" s="1"/>
  <c r="CT142" i="47"/>
  <c r="CS142" i="47"/>
  <c r="CR142" i="47"/>
  <c r="CQ142" i="47"/>
  <c r="CR66" i="47"/>
  <c r="CT68" i="47"/>
  <c r="CS70" i="47"/>
  <c r="CT73" i="47"/>
  <c r="CR73" i="47"/>
  <c r="CQ73" i="47"/>
  <c r="CS74" i="47"/>
  <c r="CU77" i="47"/>
  <c r="CS88" i="47"/>
  <c r="CW88" i="47" s="1"/>
  <c r="CU92" i="47"/>
  <c r="CU94" i="47"/>
  <c r="CR98" i="47"/>
  <c r="CS98" i="47"/>
  <c r="CW98" i="47" s="1"/>
  <c r="CQ98" i="47"/>
  <c r="CR102" i="47"/>
  <c r="CS102" i="47"/>
  <c r="CW102" i="47" s="1"/>
  <c r="CQ102" i="47"/>
  <c r="CU107" i="47"/>
  <c r="CS112" i="47"/>
  <c r="CW112" i="47" s="1"/>
  <c r="CR112" i="47"/>
  <c r="CQ112" i="47"/>
  <c r="CU119" i="47"/>
  <c r="CS125" i="47"/>
  <c r="CR125" i="47"/>
  <c r="CQ125" i="47"/>
  <c r="CR57" i="47"/>
  <c r="CU66" i="47"/>
  <c r="CT66" i="47"/>
  <c r="CR72" i="47"/>
  <c r="CQ72" i="47"/>
  <c r="CR76" i="47"/>
  <c r="CQ76" i="47"/>
  <c r="CR87" i="47"/>
  <c r="CS87" i="47"/>
  <c r="CQ87" i="47"/>
  <c r="CR108" i="47"/>
  <c r="CS108" i="47"/>
  <c r="CW108" i="47" s="1"/>
  <c r="CQ108" i="47"/>
  <c r="CU113" i="47"/>
  <c r="CS118" i="47"/>
  <c r="CT118" i="47" s="1"/>
  <c r="CR118" i="47"/>
  <c r="CQ118" i="47"/>
  <c r="CQ134" i="47"/>
  <c r="CT134" i="47"/>
  <c r="CR134" i="47"/>
  <c r="CQ138" i="47"/>
  <c r="CR138" i="47"/>
  <c r="CR60" i="47"/>
  <c r="CS61" i="47"/>
  <c r="CW61" i="47" s="1"/>
  <c r="CS63" i="47"/>
  <c r="CW63" i="47" s="1"/>
  <c r="CR65" i="47"/>
  <c r="CQ65" i="47"/>
  <c r="CR71" i="47"/>
  <c r="CQ71" i="47"/>
  <c r="CS72" i="47"/>
  <c r="CR75" i="47"/>
  <c r="CQ75" i="47"/>
  <c r="CS76" i="47"/>
  <c r="CT78" i="47"/>
  <c r="CT82" i="47"/>
  <c r="CT85" i="47"/>
  <c r="CU89" i="47"/>
  <c r="CT92" i="47"/>
  <c r="CT94" i="47"/>
  <c r="CR97" i="47"/>
  <c r="CT99" i="47"/>
  <c r="CR99" i="47"/>
  <c r="CQ99" i="47"/>
  <c r="CR103" i="47"/>
  <c r="CQ103" i="47"/>
  <c r="CR106" i="47"/>
  <c r="CQ106" i="47"/>
  <c r="CR107" i="47"/>
  <c r="CQ107" i="47"/>
  <c r="CT130" i="47"/>
  <c r="CT84" i="47"/>
  <c r="CR85" i="47"/>
  <c r="CQ85" i="47"/>
  <c r="CQ86" i="47"/>
  <c r="CS104" i="47"/>
  <c r="CW104" i="47" s="1"/>
  <c r="CR104" i="47"/>
  <c r="CU134" i="47"/>
  <c r="CQ136" i="47"/>
  <c r="CT136" i="47"/>
  <c r="CR136" i="47"/>
  <c r="CT148" i="47"/>
  <c r="CS148" i="47"/>
  <c r="CW148" i="47" s="1"/>
  <c r="CR148" i="47"/>
  <c r="CQ148" i="47"/>
  <c r="CT151" i="47"/>
  <c r="CT156" i="47"/>
  <c r="CR89" i="47"/>
  <c r="CQ89" i="47"/>
  <c r="CR100" i="47"/>
  <c r="CQ100" i="47"/>
  <c r="CT101" i="47"/>
  <c r="CQ101" i="47"/>
  <c r="CQ105" i="47"/>
  <c r="CR110" i="47"/>
  <c r="CS110" i="47"/>
  <c r="CW110" i="47" s="1"/>
  <c r="CS114" i="47"/>
  <c r="CW114" i="47" s="1"/>
  <c r="CR114" i="47"/>
  <c r="CQ114" i="47"/>
  <c r="CT117" i="47"/>
  <c r="CS153" i="47"/>
  <c r="CR153" i="47"/>
  <c r="CQ153" i="47"/>
  <c r="CQ120" i="47"/>
  <c r="CQ127" i="47"/>
  <c r="CQ131" i="47"/>
  <c r="CQ135" i="47"/>
  <c r="CT135" i="47"/>
  <c r="CU135" i="47"/>
  <c r="CQ139" i="47"/>
  <c r="CT139" i="47"/>
  <c r="CS144" i="47"/>
  <c r="CW144" i="47" s="1"/>
  <c r="CR144" i="47"/>
  <c r="CQ146" i="47"/>
  <c r="CQ116" i="47"/>
  <c r="CQ122" i="47"/>
  <c r="CQ129" i="47"/>
  <c r="CQ133" i="47"/>
  <c r="CQ137" i="47"/>
  <c r="CT137" i="47"/>
  <c r="CU137" i="47"/>
  <c r="CS140" i="47"/>
  <c r="CW140" i="47" s="1"/>
  <c r="CR140" i="47"/>
  <c r="CQ150" i="47"/>
  <c r="CS155" i="47"/>
  <c r="CW155" i="47" s="1"/>
  <c r="CR155" i="47"/>
  <c r="CT141" i="47"/>
  <c r="CT143" i="47"/>
  <c r="CR151" i="47"/>
  <c r="CT152" i="47"/>
  <c r="O161" i="46"/>
  <c r="CT90" i="47" l="1"/>
  <c r="CU100" i="47"/>
  <c r="CT36" i="47"/>
  <c r="CU24" i="47"/>
  <c r="CW128" i="47"/>
  <c r="CW36" i="47"/>
  <c r="CT116" i="47"/>
  <c r="CT124" i="47"/>
  <c r="CU156" i="47"/>
  <c r="CT96" i="47"/>
  <c r="CT65" i="47"/>
  <c r="CU147" i="47"/>
  <c r="CT35" i="47"/>
  <c r="CT100" i="47"/>
  <c r="CU60" i="47"/>
  <c r="CT24" i="47"/>
  <c r="CT132" i="47"/>
  <c r="CU128" i="47"/>
  <c r="CU86" i="47"/>
  <c r="CU116" i="47"/>
  <c r="CW99" i="47"/>
  <c r="CT147" i="47"/>
  <c r="CU96" i="47"/>
  <c r="CW67" i="47"/>
  <c r="CU139" i="47"/>
  <c r="CU138" i="47"/>
  <c r="CT138" i="47"/>
  <c r="CT97" i="47"/>
  <c r="CU35" i="47"/>
  <c r="CU64" i="47"/>
  <c r="CW146" i="47"/>
  <c r="CW124" i="47"/>
  <c r="CU40" i="47"/>
  <c r="CT154" i="47"/>
  <c r="CU117" i="47"/>
  <c r="CU106" i="47"/>
  <c r="CU103" i="47"/>
  <c r="CU71" i="47"/>
  <c r="CT146" i="47"/>
  <c r="CT127" i="47"/>
  <c r="CT120" i="47"/>
  <c r="CT75" i="47"/>
  <c r="CT119" i="47"/>
  <c r="CU68" i="47"/>
  <c r="CT42" i="47"/>
  <c r="CU41" i="47"/>
  <c r="CW41" i="47"/>
  <c r="CU26" i="47"/>
  <c r="CW150" i="47"/>
  <c r="CU150" i="47"/>
  <c r="CU145" i="47"/>
  <c r="CW145" i="47"/>
  <c r="CU131" i="47"/>
  <c r="CW131" i="47"/>
  <c r="CW122" i="47"/>
  <c r="CU122" i="47"/>
  <c r="CU79" i="47"/>
  <c r="CW79" i="47"/>
  <c r="CU37" i="47"/>
  <c r="CW37" i="47"/>
  <c r="CU83" i="47"/>
  <c r="CW83" i="47"/>
  <c r="CT57" i="47"/>
  <c r="CW57" i="47"/>
  <c r="CU126" i="47"/>
  <c r="CW126" i="47"/>
  <c r="CT27" i="47"/>
  <c r="CW27" i="47"/>
  <c r="CU76" i="47"/>
  <c r="CW76" i="47"/>
  <c r="CU72" i="47"/>
  <c r="CW72" i="47"/>
  <c r="CT113" i="47"/>
  <c r="CT72" i="47"/>
  <c r="CU125" i="47"/>
  <c r="CW125" i="47"/>
  <c r="CU74" i="47"/>
  <c r="CW74" i="47"/>
  <c r="CU70" i="47"/>
  <c r="CW70" i="47"/>
  <c r="CU57" i="47"/>
  <c r="CU56" i="47"/>
  <c r="CW56" i="47"/>
  <c r="CU34" i="47"/>
  <c r="CW34" i="47"/>
  <c r="CU30" i="47"/>
  <c r="CW30" i="47"/>
  <c r="CT34" i="47"/>
  <c r="CT26" i="47"/>
  <c r="CT150" i="47"/>
  <c r="CU133" i="47"/>
  <c r="CW133" i="47"/>
  <c r="CT131" i="47"/>
  <c r="CT122" i="47"/>
  <c r="CU84" i="47"/>
  <c r="CW84" i="47"/>
  <c r="CU69" i="47"/>
  <c r="CW69" i="47"/>
  <c r="CU43" i="47"/>
  <c r="CW43" i="47"/>
  <c r="CU153" i="47"/>
  <c r="CW153" i="47"/>
  <c r="CU54" i="47"/>
  <c r="CW54" i="47"/>
  <c r="CU50" i="47"/>
  <c r="CW50" i="47"/>
  <c r="CT50" i="47"/>
  <c r="CU123" i="47"/>
  <c r="CW123" i="47"/>
  <c r="CU115" i="47"/>
  <c r="CW115" i="47"/>
  <c r="CW58" i="47"/>
  <c r="CU80" i="47"/>
  <c r="CW80" i="47"/>
  <c r="CT44" i="47"/>
  <c r="CW44" i="47"/>
  <c r="CT80" i="47"/>
  <c r="CU118" i="47"/>
  <c r="CW118" i="47"/>
  <c r="CU87" i="47"/>
  <c r="CW87" i="47"/>
  <c r="CT77" i="47"/>
  <c r="CU142" i="47"/>
  <c r="CW142" i="47"/>
  <c r="CT88" i="47"/>
  <c r="CU52" i="47"/>
  <c r="CW52" i="47"/>
  <c r="CU48" i="47"/>
  <c r="CW48" i="47"/>
  <c r="CU39" i="47"/>
  <c r="CW39" i="47"/>
  <c r="CU32" i="47"/>
  <c r="CW32" i="47"/>
  <c r="CU27" i="47"/>
  <c r="CT32" i="47"/>
  <c r="CT83" i="47"/>
  <c r="CT79" i="47"/>
  <c r="CU155" i="47"/>
  <c r="CT155" i="47"/>
  <c r="CU144" i="47"/>
  <c r="CU63" i="47"/>
  <c r="CT63" i="47"/>
  <c r="CU108" i="47"/>
  <c r="CT108" i="47"/>
  <c r="CU112" i="47"/>
  <c r="CU102" i="47"/>
  <c r="CT102" i="47"/>
  <c r="CU98" i="47"/>
  <c r="CT98" i="47"/>
  <c r="CU91" i="47"/>
  <c r="CT74" i="47"/>
  <c r="CT91" i="47"/>
  <c r="CU59" i="47"/>
  <c r="CT144" i="47"/>
  <c r="CT153" i="47"/>
  <c r="CU110" i="47"/>
  <c r="CT110" i="47"/>
  <c r="CU148" i="47"/>
  <c r="CU104" i="47"/>
  <c r="CT104" i="47"/>
  <c r="CU61" i="47"/>
  <c r="CT61" i="47"/>
  <c r="CT76" i="47"/>
  <c r="CT125" i="47"/>
  <c r="CT112" i="47"/>
  <c r="CU88" i="47"/>
  <c r="CU111" i="47"/>
  <c r="CT111" i="47"/>
  <c r="CU93" i="47"/>
  <c r="CT54" i="47"/>
  <c r="CT41" i="47"/>
  <c r="CU114" i="47"/>
  <c r="CU95" i="47"/>
  <c r="CT95" i="47"/>
  <c r="CT59" i="47"/>
  <c r="CU140" i="47"/>
  <c r="CT140" i="47"/>
  <c r="CT114" i="47"/>
  <c r="CU109" i="47"/>
  <c r="CT109" i="47"/>
  <c r="CT70" i="47"/>
  <c r="CT93" i="47"/>
  <c r="CT48" i="47"/>
  <c r="CT39" i="47"/>
  <c r="CT56" i="47"/>
  <c r="CT87" i="47"/>
  <c r="CT30" i="47"/>
  <c r="CI156" i="46"/>
  <c r="CH156" i="46"/>
  <c r="CG156" i="46"/>
  <c r="CF156" i="46"/>
  <c r="CE156" i="46"/>
  <c r="CD156" i="46"/>
  <c r="CC156" i="46"/>
  <c r="CB156" i="46"/>
  <c r="CA156" i="46"/>
  <c r="BZ156" i="46"/>
  <c r="BY156" i="46"/>
  <c r="BX156" i="46"/>
  <c r="BW156" i="46"/>
  <c r="BV156" i="46"/>
  <c r="BU156" i="46"/>
  <c r="BT156" i="46"/>
  <c r="BS156" i="46"/>
  <c r="BR156" i="46"/>
  <c r="BQ156" i="46"/>
  <c r="BO156" i="46"/>
  <c r="BN156" i="46"/>
  <c r="BM156" i="46"/>
  <c r="BL156" i="46"/>
  <c r="BK156" i="46"/>
  <c r="BJ156" i="46"/>
  <c r="BH156" i="46"/>
  <c r="BG156" i="46"/>
  <c r="BF156" i="46"/>
  <c r="BE156" i="46"/>
  <c r="BD156" i="46"/>
  <c r="BC156" i="46"/>
  <c r="BB156" i="46"/>
  <c r="AY156" i="46"/>
  <c r="AX156" i="46"/>
  <c r="AW156" i="46"/>
  <c r="AV156" i="46"/>
  <c r="AT156" i="46"/>
  <c r="AS156" i="46"/>
  <c r="AR156" i="46"/>
  <c r="AQ156" i="46"/>
  <c r="AP156" i="46"/>
  <c r="AO156" i="46"/>
  <c r="AN156" i="46"/>
  <c r="AM156" i="46"/>
  <c r="AL156" i="46"/>
  <c r="AK156" i="46"/>
  <c r="AJ156" i="46"/>
  <c r="AI156" i="46"/>
  <c r="AH156" i="46"/>
  <c r="AG156" i="46"/>
  <c r="AF156" i="46"/>
  <c r="AE156" i="46"/>
  <c r="AD156" i="46"/>
  <c r="AB156" i="46"/>
  <c r="AA156" i="46"/>
  <c r="Z156" i="46"/>
  <c r="Y156" i="46"/>
  <c r="X156" i="46"/>
  <c r="W156" i="46"/>
  <c r="V156" i="46"/>
  <c r="U156" i="46"/>
  <c r="T156" i="46"/>
  <c r="S156" i="46"/>
  <c r="R156" i="46"/>
  <c r="Q156" i="46"/>
  <c r="P156" i="46"/>
  <c r="O156" i="46"/>
  <c r="N156" i="46"/>
  <c r="K156" i="46"/>
  <c r="J156" i="46"/>
  <c r="I156" i="46"/>
  <c r="H156" i="46"/>
  <c r="G156" i="46"/>
  <c r="F156" i="46"/>
  <c r="E156" i="46"/>
  <c r="D156" i="46"/>
  <c r="C156" i="46"/>
  <c r="B156" i="46"/>
  <c r="CP155" i="46"/>
  <c r="CO155" i="46"/>
  <c r="CN155" i="46"/>
  <c r="CM155" i="46"/>
  <c r="CL155" i="46"/>
  <c r="CI155" i="46"/>
  <c r="CH155" i="46"/>
  <c r="CG155" i="46"/>
  <c r="CF155" i="46"/>
  <c r="CE155" i="46"/>
  <c r="CD155" i="46"/>
  <c r="CC155" i="46"/>
  <c r="CB155" i="46"/>
  <c r="CA155" i="46"/>
  <c r="BZ155" i="46"/>
  <c r="BY155" i="46"/>
  <c r="BX155" i="46"/>
  <c r="BW155" i="46"/>
  <c r="BV155" i="46"/>
  <c r="BU155" i="46"/>
  <c r="BT155" i="46"/>
  <c r="BS155" i="46"/>
  <c r="BR155" i="46"/>
  <c r="BQ155" i="46"/>
  <c r="BO155" i="46"/>
  <c r="BN155" i="46"/>
  <c r="BM155" i="46"/>
  <c r="BL155" i="46"/>
  <c r="BK155" i="46"/>
  <c r="BJ155" i="46"/>
  <c r="BH155" i="46"/>
  <c r="BG155" i="46"/>
  <c r="BF155" i="46"/>
  <c r="BE155" i="46"/>
  <c r="BD155" i="46"/>
  <c r="BC155" i="46"/>
  <c r="BB155" i="46"/>
  <c r="AY155" i="46"/>
  <c r="AX155" i="46"/>
  <c r="AW155" i="46"/>
  <c r="AV155" i="46"/>
  <c r="AT155" i="46"/>
  <c r="AS155" i="46"/>
  <c r="AR155" i="46"/>
  <c r="AQ155" i="46"/>
  <c r="AP155" i="46"/>
  <c r="AO155" i="46"/>
  <c r="AN155" i="46"/>
  <c r="AM155" i="46"/>
  <c r="AL155" i="46"/>
  <c r="AK155" i="46"/>
  <c r="AJ155" i="46"/>
  <c r="AI155" i="46"/>
  <c r="AH155" i="46"/>
  <c r="AG155" i="46"/>
  <c r="AF155" i="46"/>
  <c r="AE155" i="46"/>
  <c r="AD155" i="46"/>
  <c r="AB155" i="46"/>
  <c r="AA155" i="46"/>
  <c r="Z155" i="46"/>
  <c r="Y155" i="46"/>
  <c r="X155" i="46"/>
  <c r="W155" i="46"/>
  <c r="V155" i="46"/>
  <c r="U155" i="46"/>
  <c r="T155" i="46"/>
  <c r="S155" i="46"/>
  <c r="R155" i="46"/>
  <c r="Q155" i="46"/>
  <c r="P155" i="46"/>
  <c r="O155" i="46"/>
  <c r="N155" i="46"/>
  <c r="K155" i="46"/>
  <c r="J155" i="46"/>
  <c r="I155" i="46"/>
  <c r="H155" i="46"/>
  <c r="G155" i="46"/>
  <c r="F155" i="46"/>
  <c r="E155" i="46"/>
  <c r="D155" i="46"/>
  <c r="C155" i="46"/>
  <c r="B155" i="46"/>
  <c r="CP154" i="46"/>
  <c r="CO154" i="46"/>
  <c r="CN154" i="46"/>
  <c r="CM154" i="46"/>
  <c r="CL154" i="46"/>
  <c r="CI154" i="46"/>
  <c r="CH154" i="46"/>
  <c r="CG154" i="46"/>
  <c r="CF154" i="46"/>
  <c r="CE154" i="46"/>
  <c r="CD154" i="46"/>
  <c r="CC154" i="46"/>
  <c r="CB154" i="46"/>
  <c r="CA154" i="46"/>
  <c r="BZ154" i="46"/>
  <c r="BY154" i="46"/>
  <c r="BX154" i="46"/>
  <c r="BW154" i="46"/>
  <c r="BV154" i="46"/>
  <c r="BU154" i="46"/>
  <c r="BT154" i="46"/>
  <c r="BS154" i="46"/>
  <c r="BR154" i="46"/>
  <c r="BQ154" i="46"/>
  <c r="BO154" i="46"/>
  <c r="BN154" i="46"/>
  <c r="BM154" i="46"/>
  <c r="BL154" i="46"/>
  <c r="BK154" i="46"/>
  <c r="BJ154" i="46"/>
  <c r="BH154" i="46"/>
  <c r="BG154" i="46"/>
  <c r="BF154" i="46"/>
  <c r="BE154" i="46"/>
  <c r="BD154" i="46"/>
  <c r="BC154" i="46"/>
  <c r="BB154" i="46"/>
  <c r="AY154" i="46"/>
  <c r="AX154" i="46"/>
  <c r="AW154" i="46"/>
  <c r="AV154" i="46"/>
  <c r="AT154" i="46"/>
  <c r="AS154" i="46"/>
  <c r="AR154" i="46"/>
  <c r="AQ154" i="46"/>
  <c r="AP154" i="46"/>
  <c r="AO154" i="46"/>
  <c r="AN154" i="46"/>
  <c r="AM154" i="46"/>
  <c r="AL154" i="46"/>
  <c r="AK154" i="46"/>
  <c r="AJ154" i="46"/>
  <c r="AI154" i="46"/>
  <c r="AH154" i="46"/>
  <c r="AG154" i="46"/>
  <c r="AF154" i="46"/>
  <c r="AE154" i="46"/>
  <c r="AD154" i="46"/>
  <c r="AB154" i="46"/>
  <c r="AA154" i="46"/>
  <c r="Z154" i="46"/>
  <c r="Y154" i="46"/>
  <c r="X154" i="46"/>
  <c r="W154" i="46"/>
  <c r="V154" i="46"/>
  <c r="U154" i="46"/>
  <c r="T154" i="46"/>
  <c r="S154" i="46"/>
  <c r="R154" i="46"/>
  <c r="Q154" i="46"/>
  <c r="P154" i="46"/>
  <c r="O154" i="46"/>
  <c r="N154" i="46"/>
  <c r="K154" i="46"/>
  <c r="J154" i="46"/>
  <c r="I154" i="46"/>
  <c r="H154" i="46"/>
  <c r="G154" i="46"/>
  <c r="F154" i="46"/>
  <c r="E154" i="46"/>
  <c r="D154" i="46"/>
  <c r="C154" i="46"/>
  <c r="B154" i="46"/>
  <c r="CP153" i="46"/>
  <c r="CO153" i="46"/>
  <c r="CN153" i="46"/>
  <c r="CM153" i="46"/>
  <c r="CL153" i="46"/>
  <c r="CI153" i="46"/>
  <c r="CH153" i="46"/>
  <c r="CG153" i="46"/>
  <c r="CF153" i="46"/>
  <c r="CE153" i="46"/>
  <c r="CD153" i="46"/>
  <c r="CC153" i="46"/>
  <c r="CB153" i="46"/>
  <c r="CA153" i="46"/>
  <c r="BZ153" i="46"/>
  <c r="BY153" i="46"/>
  <c r="BX153" i="46"/>
  <c r="BW153" i="46"/>
  <c r="BV153" i="46"/>
  <c r="BU153" i="46"/>
  <c r="BT153" i="46"/>
  <c r="BS153" i="46"/>
  <c r="BR153" i="46"/>
  <c r="BQ153" i="46"/>
  <c r="BO153" i="46"/>
  <c r="BN153" i="46"/>
  <c r="BM153" i="46"/>
  <c r="BL153" i="46"/>
  <c r="BK153" i="46"/>
  <c r="BJ153" i="46"/>
  <c r="BH153" i="46"/>
  <c r="BG153" i="46"/>
  <c r="BF153" i="46"/>
  <c r="BE153" i="46"/>
  <c r="BD153" i="46"/>
  <c r="BC153" i="46"/>
  <c r="BB153" i="46"/>
  <c r="AY153" i="46"/>
  <c r="AX153" i="46"/>
  <c r="AW153" i="46"/>
  <c r="AV153" i="46"/>
  <c r="AT153" i="46"/>
  <c r="AS153" i="46"/>
  <c r="AR153" i="46"/>
  <c r="AQ153" i="46"/>
  <c r="AP153" i="46"/>
  <c r="AO153" i="46"/>
  <c r="AN153" i="46"/>
  <c r="AM153" i="46"/>
  <c r="AL153" i="46"/>
  <c r="AK153" i="46"/>
  <c r="AJ153" i="46"/>
  <c r="AI153" i="46"/>
  <c r="AH153" i="46"/>
  <c r="AG153" i="46"/>
  <c r="AF153" i="46"/>
  <c r="AE153" i="46"/>
  <c r="AD153" i="46"/>
  <c r="AB153" i="46"/>
  <c r="AA153" i="46"/>
  <c r="Z153" i="46"/>
  <c r="Y153" i="46"/>
  <c r="X153" i="46"/>
  <c r="W153" i="46"/>
  <c r="V153" i="46"/>
  <c r="U153" i="46"/>
  <c r="T153" i="46"/>
  <c r="S153" i="46"/>
  <c r="R153" i="46"/>
  <c r="Q153" i="46"/>
  <c r="P153" i="46"/>
  <c r="O153" i="46"/>
  <c r="N153" i="46"/>
  <c r="K153" i="46"/>
  <c r="J153" i="46"/>
  <c r="I153" i="46"/>
  <c r="H153" i="46"/>
  <c r="G153" i="46"/>
  <c r="F153" i="46"/>
  <c r="E153" i="46"/>
  <c r="D153" i="46"/>
  <c r="C153" i="46"/>
  <c r="B153" i="46"/>
  <c r="CP152" i="46"/>
  <c r="CO152" i="46"/>
  <c r="CN152" i="46"/>
  <c r="CM152" i="46"/>
  <c r="CL152" i="46"/>
  <c r="CI152" i="46"/>
  <c r="CH152" i="46"/>
  <c r="CG152" i="46"/>
  <c r="CF152" i="46"/>
  <c r="CE152" i="46"/>
  <c r="CD152" i="46"/>
  <c r="CC152" i="46"/>
  <c r="CB152" i="46"/>
  <c r="CA152" i="46"/>
  <c r="BZ152" i="46"/>
  <c r="BY152" i="46"/>
  <c r="BX152" i="46"/>
  <c r="BW152" i="46"/>
  <c r="BV152" i="46"/>
  <c r="BU152" i="46"/>
  <c r="BT152" i="46"/>
  <c r="BS152" i="46"/>
  <c r="BR152" i="46"/>
  <c r="BQ152" i="46"/>
  <c r="BO152" i="46"/>
  <c r="BN152" i="46"/>
  <c r="BM152" i="46"/>
  <c r="BL152" i="46"/>
  <c r="BK152" i="46"/>
  <c r="BJ152" i="46"/>
  <c r="BH152" i="46"/>
  <c r="BG152" i="46"/>
  <c r="BF152" i="46"/>
  <c r="BE152" i="46"/>
  <c r="BD152" i="46"/>
  <c r="BC152" i="46"/>
  <c r="BB152" i="46"/>
  <c r="AY152" i="46"/>
  <c r="AX152" i="46"/>
  <c r="AW152" i="46"/>
  <c r="AV152" i="46"/>
  <c r="AT152" i="46"/>
  <c r="AS152" i="46"/>
  <c r="AR152" i="46"/>
  <c r="AQ152" i="46"/>
  <c r="AP152" i="46"/>
  <c r="AO152" i="46"/>
  <c r="AN152" i="46"/>
  <c r="AM152" i="46"/>
  <c r="AL152" i="46"/>
  <c r="AK152" i="46"/>
  <c r="AJ152" i="46"/>
  <c r="AI152" i="46"/>
  <c r="AH152" i="46"/>
  <c r="AG152" i="46"/>
  <c r="AF152" i="46"/>
  <c r="AE152" i="46"/>
  <c r="AD152" i="46"/>
  <c r="AB152" i="46"/>
  <c r="AA152" i="46"/>
  <c r="Z152" i="46"/>
  <c r="Y152" i="46"/>
  <c r="X152" i="46"/>
  <c r="W152" i="46"/>
  <c r="V152" i="46"/>
  <c r="U152" i="46"/>
  <c r="T152" i="46"/>
  <c r="S152" i="46"/>
  <c r="R152" i="46"/>
  <c r="Q152" i="46"/>
  <c r="P152" i="46"/>
  <c r="O152" i="46"/>
  <c r="N152" i="46"/>
  <c r="K152" i="46"/>
  <c r="J152" i="46"/>
  <c r="I152" i="46"/>
  <c r="H152" i="46"/>
  <c r="G152" i="46"/>
  <c r="F152" i="46"/>
  <c r="E152" i="46"/>
  <c r="D152" i="46"/>
  <c r="C152" i="46"/>
  <c r="B152" i="46"/>
  <c r="CI151" i="46"/>
  <c r="CH151" i="46"/>
  <c r="CG151" i="46"/>
  <c r="CF151" i="46"/>
  <c r="CE151" i="46"/>
  <c r="CD151" i="46"/>
  <c r="CC151" i="46"/>
  <c r="CB151" i="46"/>
  <c r="CA151" i="46"/>
  <c r="BZ151" i="46"/>
  <c r="BY151" i="46"/>
  <c r="BX151" i="46"/>
  <c r="BW151" i="46"/>
  <c r="BV151" i="46"/>
  <c r="BU151" i="46"/>
  <c r="BT151" i="46"/>
  <c r="BS151" i="46"/>
  <c r="BR151" i="46"/>
  <c r="BQ151" i="46"/>
  <c r="BO151" i="46"/>
  <c r="BN151" i="46"/>
  <c r="BM151" i="46"/>
  <c r="BL151" i="46"/>
  <c r="BK151" i="46"/>
  <c r="BJ151" i="46"/>
  <c r="BH151" i="46"/>
  <c r="BG151" i="46"/>
  <c r="BF151" i="46"/>
  <c r="BE151" i="46"/>
  <c r="BD151" i="46"/>
  <c r="BC151" i="46"/>
  <c r="BB151" i="46"/>
  <c r="AY151" i="46"/>
  <c r="AX151" i="46"/>
  <c r="AW151" i="46"/>
  <c r="AV151" i="46"/>
  <c r="AT151" i="46"/>
  <c r="AS151" i="46"/>
  <c r="AR151" i="46"/>
  <c r="AQ151" i="46"/>
  <c r="AP151" i="46"/>
  <c r="AO151" i="46"/>
  <c r="AN151" i="46"/>
  <c r="AM151" i="46"/>
  <c r="AL151" i="46"/>
  <c r="AK151" i="46"/>
  <c r="AJ151" i="46"/>
  <c r="AI151" i="46"/>
  <c r="AH151" i="46"/>
  <c r="AG151" i="46"/>
  <c r="AF151" i="46"/>
  <c r="AE151" i="46"/>
  <c r="AD151" i="46"/>
  <c r="AB151" i="46"/>
  <c r="AA151" i="46"/>
  <c r="Z151" i="46"/>
  <c r="Y151" i="46"/>
  <c r="X151" i="46"/>
  <c r="W151" i="46"/>
  <c r="V151" i="46"/>
  <c r="U151" i="46"/>
  <c r="T151" i="46"/>
  <c r="S151" i="46"/>
  <c r="R151" i="46"/>
  <c r="Q151" i="46"/>
  <c r="P151" i="46"/>
  <c r="O151" i="46"/>
  <c r="N151" i="46"/>
  <c r="K151" i="46"/>
  <c r="J151" i="46"/>
  <c r="I151" i="46"/>
  <c r="H151" i="46"/>
  <c r="G151" i="46"/>
  <c r="F151" i="46"/>
  <c r="E151" i="46"/>
  <c r="D151" i="46"/>
  <c r="C151" i="46"/>
  <c r="B151" i="46"/>
  <c r="CP150" i="46"/>
  <c r="CO150" i="46"/>
  <c r="CN150" i="46"/>
  <c r="CM150" i="46"/>
  <c r="CL150" i="46"/>
  <c r="CI150" i="46"/>
  <c r="CH150" i="46"/>
  <c r="CG150" i="46"/>
  <c r="CF150" i="46"/>
  <c r="CE150" i="46"/>
  <c r="CD150" i="46"/>
  <c r="CC150" i="46"/>
  <c r="CB150" i="46"/>
  <c r="CA150" i="46"/>
  <c r="BZ150" i="46"/>
  <c r="BY150" i="46"/>
  <c r="BX150" i="46"/>
  <c r="BW150" i="46"/>
  <c r="BV150" i="46"/>
  <c r="BU150" i="46"/>
  <c r="BT150" i="46"/>
  <c r="BS150" i="46"/>
  <c r="BR150" i="46"/>
  <c r="BQ150" i="46"/>
  <c r="BO150" i="46"/>
  <c r="BN150" i="46"/>
  <c r="BM150" i="46"/>
  <c r="BL150" i="46"/>
  <c r="BK150" i="46"/>
  <c r="BJ150" i="46"/>
  <c r="BH150" i="46"/>
  <c r="BG150" i="46"/>
  <c r="BF150" i="46"/>
  <c r="BE150" i="46"/>
  <c r="BD150" i="46"/>
  <c r="BC150" i="46"/>
  <c r="BB150" i="46"/>
  <c r="AY150" i="46"/>
  <c r="AX150" i="46"/>
  <c r="AW150" i="46"/>
  <c r="AV150" i="46"/>
  <c r="AT150" i="46"/>
  <c r="AS150" i="46"/>
  <c r="AR150" i="46"/>
  <c r="AQ150" i="46"/>
  <c r="AP150" i="46"/>
  <c r="AO150" i="46"/>
  <c r="AN150" i="46"/>
  <c r="AM150" i="46"/>
  <c r="AL150" i="46"/>
  <c r="AK150" i="46"/>
  <c r="AJ150" i="46"/>
  <c r="AI150" i="46"/>
  <c r="AH150" i="46"/>
  <c r="AG150" i="46"/>
  <c r="AF150" i="46"/>
  <c r="AE150" i="46"/>
  <c r="AD150" i="46"/>
  <c r="AB150" i="46"/>
  <c r="AA150" i="46"/>
  <c r="Z150" i="46"/>
  <c r="Y150" i="46"/>
  <c r="X150" i="46"/>
  <c r="W150" i="46"/>
  <c r="V150" i="46"/>
  <c r="U150" i="46"/>
  <c r="T150" i="46"/>
  <c r="S150" i="46"/>
  <c r="R150" i="46"/>
  <c r="Q150" i="46"/>
  <c r="P150" i="46"/>
  <c r="O150" i="46"/>
  <c r="N150" i="46"/>
  <c r="K150" i="46"/>
  <c r="J150" i="46"/>
  <c r="I150" i="46"/>
  <c r="H150" i="46"/>
  <c r="G150" i="46"/>
  <c r="F150" i="46"/>
  <c r="E150" i="46"/>
  <c r="D150" i="46"/>
  <c r="C150" i="46"/>
  <c r="B150" i="46"/>
  <c r="CP149" i="46"/>
  <c r="CO149" i="46"/>
  <c r="CN149" i="46"/>
  <c r="CM149" i="46"/>
  <c r="CL149" i="46"/>
  <c r="CI149" i="46"/>
  <c r="CH149" i="46"/>
  <c r="CG149" i="46"/>
  <c r="CF149" i="46"/>
  <c r="CE149" i="46"/>
  <c r="CD149" i="46"/>
  <c r="CC149" i="46"/>
  <c r="CB149" i="46"/>
  <c r="CA149" i="46"/>
  <c r="BZ149" i="46"/>
  <c r="BY149" i="46"/>
  <c r="BX149" i="46"/>
  <c r="BW149" i="46"/>
  <c r="BV149" i="46"/>
  <c r="BU149" i="46"/>
  <c r="BT149" i="46"/>
  <c r="BS149" i="46"/>
  <c r="BR149" i="46"/>
  <c r="BQ149" i="46"/>
  <c r="BO149" i="46"/>
  <c r="BN149" i="46"/>
  <c r="BM149" i="46"/>
  <c r="BL149" i="46"/>
  <c r="BK149" i="46"/>
  <c r="BJ149" i="46"/>
  <c r="BH149" i="46"/>
  <c r="BG149" i="46"/>
  <c r="BF149" i="46"/>
  <c r="BE149" i="46"/>
  <c r="BD149" i="46"/>
  <c r="BC149" i="46"/>
  <c r="BB149" i="46"/>
  <c r="AY149" i="46"/>
  <c r="AX149" i="46"/>
  <c r="AW149" i="46"/>
  <c r="AV149" i="46"/>
  <c r="AT149" i="46"/>
  <c r="AS149" i="46"/>
  <c r="AR149" i="46"/>
  <c r="AQ149" i="46"/>
  <c r="AP149" i="46"/>
  <c r="AO149" i="46"/>
  <c r="AN149" i="46"/>
  <c r="AM149" i="46"/>
  <c r="AL149" i="46"/>
  <c r="AK149" i="46"/>
  <c r="AJ149" i="46"/>
  <c r="AI149" i="46"/>
  <c r="AH149" i="46"/>
  <c r="AG149" i="46"/>
  <c r="AF149" i="46"/>
  <c r="AE149" i="46"/>
  <c r="AD149" i="46"/>
  <c r="AB149" i="46"/>
  <c r="AA149" i="46"/>
  <c r="Z149" i="46"/>
  <c r="Y149" i="46"/>
  <c r="X149" i="46"/>
  <c r="W149" i="46"/>
  <c r="V149" i="46"/>
  <c r="U149" i="46"/>
  <c r="T149" i="46"/>
  <c r="S149" i="46"/>
  <c r="R149" i="46"/>
  <c r="Q149" i="46"/>
  <c r="P149" i="46"/>
  <c r="O149" i="46"/>
  <c r="N149" i="46"/>
  <c r="K149" i="46"/>
  <c r="J149" i="46"/>
  <c r="I149" i="46"/>
  <c r="H149" i="46"/>
  <c r="G149" i="46"/>
  <c r="F149" i="46"/>
  <c r="E149" i="46"/>
  <c r="D149" i="46"/>
  <c r="C149" i="46"/>
  <c r="B149" i="46"/>
  <c r="CP148" i="46"/>
  <c r="CO148" i="46"/>
  <c r="CN148" i="46"/>
  <c r="CM148" i="46"/>
  <c r="CL148" i="46"/>
  <c r="CI148" i="46"/>
  <c r="CH148" i="46"/>
  <c r="CG148" i="46"/>
  <c r="CF148" i="46"/>
  <c r="CE148" i="46"/>
  <c r="CD148" i="46"/>
  <c r="CC148" i="46"/>
  <c r="CB148" i="46"/>
  <c r="CA148" i="46"/>
  <c r="BZ148" i="46"/>
  <c r="BY148" i="46"/>
  <c r="BX148" i="46"/>
  <c r="BW148" i="46"/>
  <c r="BV148" i="46"/>
  <c r="BU148" i="46"/>
  <c r="BT148" i="46"/>
  <c r="BS148" i="46"/>
  <c r="BR148" i="46"/>
  <c r="BQ148" i="46"/>
  <c r="BO148" i="46"/>
  <c r="BN148" i="46"/>
  <c r="BM148" i="46"/>
  <c r="BL148" i="46"/>
  <c r="BK148" i="46"/>
  <c r="BJ148" i="46"/>
  <c r="BH148" i="46"/>
  <c r="BG148" i="46"/>
  <c r="BF148" i="46"/>
  <c r="BE148" i="46"/>
  <c r="BD148" i="46"/>
  <c r="BC148" i="46"/>
  <c r="BB148" i="46"/>
  <c r="AY148" i="46"/>
  <c r="AX148" i="46"/>
  <c r="AW148" i="46"/>
  <c r="AV148" i="46"/>
  <c r="AT148" i="46"/>
  <c r="AS148" i="46"/>
  <c r="AR148" i="46"/>
  <c r="AQ148" i="46"/>
  <c r="AP148" i="46"/>
  <c r="AO148" i="46"/>
  <c r="AN148" i="46"/>
  <c r="AM148" i="46"/>
  <c r="AL148" i="46"/>
  <c r="AK148" i="46"/>
  <c r="AJ148" i="46"/>
  <c r="AI148" i="46"/>
  <c r="AH148" i="46"/>
  <c r="AG148" i="46"/>
  <c r="AF148" i="46"/>
  <c r="AE148" i="46"/>
  <c r="AD148" i="46"/>
  <c r="AB148" i="46"/>
  <c r="AA148" i="46"/>
  <c r="Z148" i="46"/>
  <c r="Y148" i="46"/>
  <c r="X148" i="46"/>
  <c r="W148" i="46"/>
  <c r="V148" i="46"/>
  <c r="U148" i="46"/>
  <c r="T148" i="46"/>
  <c r="S148" i="46"/>
  <c r="R148" i="46"/>
  <c r="Q148" i="46"/>
  <c r="P148" i="46"/>
  <c r="O148" i="46"/>
  <c r="N148" i="46"/>
  <c r="K148" i="46"/>
  <c r="J148" i="46"/>
  <c r="I148" i="46"/>
  <c r="H148" i="46"/>
  <c r="G148" i="46"/>
  <c r="F148" i="46"/>
  <c r="E148" i="46"/>
  <c r="D148" i="46"/>
  <c r="C148" i="46"/>
  <c r="B148" i="46"/>
  <c r="CP147" i="46"/>
  <c r="CO147" i="46"/>
  <c r="CN147" i="46"/>
  <c r="CM147" i="46"/>
  <c r="CL147" i="46"/>
  <c r="CI147" i="46"/>
  <c r="CH147" i="46"/>
  <c r="CG147" i="46"/>
  <c r="CF147" i="46"/>
  <c r="CE147" i="46"/>
  <c r="CD147" i="46"/>
  <c r="CC147" i="46"/>
  <c r="CB147" i="46"/>
  <c r="CA147" i="46"/>
  <c r="BZ147" i="46"/>
  <c r="BY147" i="46"/>
  <c r="BX147" i="46"/>
  <c r="BW147" i="46"/>
  <c r="BV147" i="46"/>
  <c r="BU147" i="46"/>
  <c r="BT147" i="46"/>
  <c r="BS147" i="46"/>
  <c r="BR147" i="46"/>
  <c r="BQ147" i="46"/>
  <c r="BO147" i="46"/>
  <c r="BN147" i="46"/>
  <c r="BM147" i="46"/>
  <c r="BL147" i="46"/>
  <c r="BK147" i="46"/>
  <c r="BJ147" i="46"/>
  <c r="BH147" i="46"/>
  <c r="BG147" i="46"/>
  <c r="BF147" i="46"/>
  <c r="BE147" i="46"/>
  <c r="BD147" i="46"/>
  <c r="BC147" i="46"/>
  <c r="BB147" i="46"/>
  <c r="AY147" i="46"/>
  <c r="AX147" i="46"/>
  <c r="AW147" i="46"/>
  <c r="AV147" i="46"/>
  <c r="AT147" i="46"/>
  <c r="AS147" i="46"/>
  <c r="AR147" i="46"/>
  <c r="AQ147" i="46"/>
  <c r="AP147" i="46"/>
  <c r="AO147" i="46"/>
  <c r="AN147" i="46"/>
  <c r="AM147" i="46"/>
  <c r="AL147" i="46"/>
  <c r="AK147" i="46"/>
  <c r="AJ147" i="46"/>
  <c r="AI147" i="46"/>
  <c r="AH147" i="46"/>
  <c r="AG147" i="46"/>
  <c r="AF147" i="46"/>
  <c r="AE147" i="46"/>
  <c r="AD147" i="46"/>
  <c r="AB147" i="46"/>
  <c r="AA147" i="46"/>
  <c r="Z147" i="46"/>
  <c r="Y147" i="46"/>
  <c r="X147" i="46"/>
  <c r="W147" i="46"/>
  <c r="V147" i="46"/>
  <c r="U147" i="46"/>
  <c r="T147" i="46"/>
  <c r="S147" i="46"/>
  <c r="R147" i="46"/>
  <c r="Q147" i="46"/>
  <c r="P147" i="46"/>
  <c r="O147" i="46"/>
  <c r="N147" i="46"/>
  <c r="K147" i="46"/>
  <c r="J147" i="46"/>
  <c r="I147" i="46"/>
  <c r="H147" i="46"/>
  <c r="G147" i="46"/>
  <c r="F147" i="46"/>
  <c r="E147" i="46"/>
  <c r="D147" i="46"/>
  <c r="C147" i="46"/>
  <c r="B147" i="46"/>
  <c r="CP146" i="46"/>
  <c r="CO146" i="46"/>
  <c r="CN146" i="46"/>
  <c r="CM146" i="46"/>
  <c r="CL146" i="46"/>
  <c r="CI146" i="46"/>
  <c r="CH146" i="46"/>
  <c r="CG146" i="46"/>
  <c r="CF146" i="46"/>
  <c r="CE146" i="46"/>
  <c r="CD146" i="46"/>
  <c r="CC146" i="46"/>
  <c r="CB146" i="46"/>
  <c r="CA146" i="46"/>
  <c r="BZ146" i="46"/>
  <c r="BY146" i="46"/>
  <c r="BX146" i="46"/>
  <c r="BW146" i="46"/>
  <c r="BV146" i="46"/>
  <c r="BU146" i="46"/>
  <c r="BT146" i="46"/>
  <c r="BS146" i="46"/>
  <c r="BR146" i="46"/>
  <c r="BQ146" i="46"/>
  <c r="BO146" i="46"/>
  <c r="BN146" i="46"/>
  <c r="BM146" i="46"/>
  <c r="BL146" i="46"/>
  <c r="BK146" i="46"/>
  <c r="BJ146" i="46"/>
  <c r="BH146" i="46"/>
  <c r="BG146" i="46"/>
  <c r="BF146" i="46"/>
  <c r="BE146" i="46"/>
  <c r="BD146" i="46"/>
  <c r="BC146" i="46"/>
  <c r="BB146" i="46"/>
  <c r="AY146" i="46"/>
  <c r="AX146" i="46"/>
  <c r="AW146" i="46"/>
  <c r="AV146" i="46"/>
  <c r="AT146" i="46"/>
  <c r="AS146" i="46"/>
  <c r="AR146" i="46"/>
  <c r="AQ146" i="46"/>
  <c r="AP146" i="46"/>
  <c r="AO146" i="46"/>
  <c r="AN146" i="46"/>
  <c r="AM146" i="46"/>
  <c r="AL146" i="46"/>
  <c r="AK146" i="46"/>
  <c r="AJ146" i="46"/>
  <c r="AI146" i="46"/>
  <c r="AH146" i="46"/>
  <c r="AG146" i="46"/>
  <c r="AF146" i="46"/>
  <c r="AE146" i="46"/>
  <c r="AD146" i="46"/>
  <c r="AB146" i="46"/>
  <c r="AA146" i="46"/>
  <c r="Z146" i="46"/>
  <c r="Y146" i="46"/>
  <c r="X146" i="46"/>
  <c r="W146" i="46"/>
  <c r="V146" i="46"/>
  <c r="U146" i="46"/>
  <c r="T146" i="46"/>
  <c r="S146" i="46"/>
  <c r="R146" i="46"/>
  <c r="Q146" i="46"/>
  <c r="P146" i="46"/>
  <c r="O146" i="46"/>
  <c r="N146" i="46"/>
  <c r="K146" i="46"/>
  <c r="J146" i="46"/>
  <c r="I146" i="46"/>
  <c r="H146" i="46"/>
  <c r="G146" i="46"/>
  <c r="F146" i="46"/>
  <c r="E146" i="46"/>
  <c r="D146" i="46"/>
  <c r="C146" i="46"/>
  <c r="B146" i="46"/>
  <c r="CP145" i="46"/>
  <c r="CO145" i="46"/>
  <c r="CN145" i="46"/>
  <c r="CM145" i="46"/>
  <c r="CL145" i="46"/>
  <c r="CI145" i="46"/>
  <c r="CH145" i="46"/>
  <c r="CG145" i="46"/>
  <c r="CF145" i="46"/>
  <c r="CE145" i="46"/>
  <c r="CD145" i="46"/>
  <c r="CC145" i="46"/>
  <c r="CB145" i="46"/>
  <c r="CA145" i="46"/>
  <c r="BZ145" i="46"/>
  <c r="BY145" i="46"/>
  <c r="BX145" i="46"/>
  <c r="BW145" i="46"/>
  <c r="BV145" i="46"/>
  <c r="BU145" i="46"/>
  <c r="BT145" i="46"/>
  <c r="BS145" i="46"/>
  <c r="BR145" i="46"/>
  <c r="BQ145" i="46"/>
  <c r="BO145" i="46"/>
  <c r="BN145" i="46"/>
  <c r="BM145" i="46"/>
  <c r="BL145" i="46"/>
  <c r="BK145" i="46"/>
  <c r="BJ145" i="46"/>
  <c r="BH145" i="46"/>
  <c r="BG145" i="46"/>
  <c r="BF145" i="46"/>
  <c r="BE145" i="46"/>
  <c r="BD145" i="46"/>
  <c r="BC145" i="46"/>
  <c r="BB145" i="46"/>
  <c r="AY145" i="46"/>
  <c r="AX145" i="46"/>
  <c r="AW145" i="46"/>
  <c r="AV145" i="46"/>
  <c r="AT145" i="46"/>
  <c r="AS145" i="46"/>
  <c r="AR145" i="46"/>
  <c r="AQ145" i="46"/>
  <c r="AP145" i="46"/>
  <c r="AO145" i="46"/>
  <c r="AN145" i="46"/>
  <c r="AM145" i="46"/>
  <c r="AL145" i="46"/>
  <c r="AK145" i="46"/>
  <c r="AJ145" i="46"/>
  <c r="AI145" i="46"/>
  <c r="AH145" i="46"/>
  <c r="AG145" i="46"/>
  <c r="AF145" i="46"/>
  <c r="AE145" i="46"/>
  <c r="AD145" i="46"/>
  <c r="AB145" i="46"/>
  <c r="AA145" i="46"/>
  <c r="Z145" i="46"/>
  <c r="Y145" i="46"/>
  <c r="X145" i="46"/>
  <c r="W145" i="46"/>
  <c r="V145" i="46"/>
  <c r="U145" i="46"/>
  <c r="T145" i="46"/>
  <c r="S145" i="46"/>
  <c r="R145" i="46"/>
  <c r="Q145" i="46"/>
  <c r="P145" i="46"/>
  <c r="O145" i="46"/>
  <c r="N145" i="46"/>
  <c r="K145" i="46"/>
  <c r="J145" i="46"/>
  <c r="I145" i="46"/>
  <c r="H145" i="46"/>
  <c r="G145" i="46"/>
  <c r="F145" i="46"/>
  <c r="E145" i="46"/>
  <c r="D145" i="46"/>
  <c r="C145" i="46"/>
  <c r="B145" i="46"/>
  <c r="CI144" i="46"/>
  <c r="CH144" i="46"/>
  <c r="CG144" i="46"/>
  <c r="CF144" i="46"/>
  <c r="CE144" i="46"/>
  <c r="CD144" i="46"/>
  <c r="CC144" i="46"/>
  <c r="CB144" i="46"/>
  <c r="CA144" i="46"/>
  <c r="BZ144" i="46"/>
  <c r="BY144" i="46"/>
  <c r="BX144" i="46"/>
  <c r="BW144" i="46"/>
  <c r="BV144" i="46"/>
  <c r="BU144" i="46"/>
  <c r="BT144" i="46"/>
  <c r="BS144" i="46"/>
  <c r="BR144" i="46"/>
  <c r="BQ144" i="46"/>
  <c r="BO144" i="46"/>
  <c r="BN144" i="46"/>
  <c r="BM144" i="46"/>
  <c r="BL144" i="46"/>
  <c r="BK144" i="46"/>
  <c r="BJ144" i="46"/>
  <c r="BH144" i="46"/>
  <c r="BG144" i="46"/>
  <c r="BF144" i="46"/>
  <c r="BE144" i="46"/>
  <c r="BD144" i="46"/>
  <c r="BC144" i="46"/>
  <c r="BB144" i="46"/>
  <c r="AY144" i="46"/>
  <c r="AX144" i="46"/>
  <c r="AW144" i="46"/>
  <c r="AV144" i="46"/>
  <c r="AT144" i="46"/>
  <c r="AS144" i="46"/>
  <c r="AR144" i="46"/>
  <c r="AQ144" i="46"/>
  <c r="AP144" i="46"/>
  <c r="AO144" i="46"/>
  <c r="AN144" i="46"/>
  <c r="AM144" i="46"/>
  <c r="AL144" i="46"/>
  <c r="AK144" i="46"/>
  <c r="AJ144" i="46"/>
  <c r="AI144" i="46"/>
  <c r="AH144" i="46"/>
  <c r="AG144" i="46"/>
  <c r="AF144" i="46"/>
  <c r="AE144" i="46"/>
  <c r="AD144" i="46"/>
  <c r="AB144" i="46"/>
  <c r="AA144" i="46"/>
  <c r="Z144" i="46"/>
  <c r="Y144" i="46"/>
  <c r="X144" i="46"/>
  <c r="W144" i="46"/>
  <c r="V144" i="46"/>
  <c r="U144" i="46"/>
  <c r="T144" i="46"/>
  <c r="S144" i="46"/>
  <c r="R144" i="46"/>
  <c r="Q144" i="46"/>
  <c r="P144" i="46"/>
  <c r="O144" i="46"/>
  <c r="N144" i="46"/>
  <c r="K144" i="46"/>
  <c r="J144" i="46"/>
  <c r="I144" i="46"/>
  <c r="H144" i="46"/>
  <c r="G144" i="46"/>
  <c r="F144" i="46"/>
  <c r="E144" i="46"/>
  <c r="D144" i="46"/>
  <c r="C144" i="46"/>
  <c r="B144" i="46"/>
  <c r="CP143" i="46"/>
  <c r="CO143" i="46"/>
  <c r="CN143" i="46"/>
  <c r="CM143" i="46"/>
  <c r="CL143" i="46"/>
  <c r="CI143" i="46"/>
  <c r="CH143" i="46"/>
  <c r="CG143" i="46"/>
  <c r="CF143" i="46"/>
  <c r="CE143" i="46"/>
  <c r="CD143" i="46"/>
  <c r="CC143" i="46"/>
  <c r="CB143" i="46"/>
  <c r="CA143" i="46"/>
  <c r="BZ143" i="46"/>
  <c r="BY143" i="46"/>
  <c r="BX143" i="46"/>
  <c r="BW143" i="46"/>
  <c r="BV143" i="46"/>
  <c r="BU143" i="46"/>
  <c r="BT143" i="46"/>
  <c r="BS143" i="46"/>
  <c r="BR143" i="46"/>
  <c r="BQ143" i="46"/>
  <c r="BO143" i="46"/>
  <c r="BN143" i="46"/>
  <c r="BM143" i="46"/>
  <c r="BL143" i="46"/>
  <c r="BK143" i="46"/>
  <c r="BJ143" i="46"/>
  <c r="BH143" i="46"/>
  <c r="BG143" i="46"/>
  <c r="BF143" i="46"/>
  <c r="BE143" i="46"/>
  <c r="BD143" i="46"/>
  <c r="BC143" i="46"/>
  <c r="BB143" i="46"/>
  <c r="AY143" i="46"/>
  <c r="AX143" i="46"/>
  <c r="AW143" i="46"/>
  <c r="AV143" i="46"/>
  <c r="AT143" i="46"/>
  <c r="AS143" i="46"/>
  <c r="AR143" i="46"/>
  <c r="AQ143" i="46"/>
  <c r="AP143" i="46"/>
  <c r="AO143" i="46"/>
  <c r="AN143" i="46"/>
  <c r="AM143" i="46"/>
  <c r="AL143" i="46"/>
  <c r="AK143" i="46"/>
  <c r="AJ143" i="46"/>
  <c r="AI143" i="46"/>
  <c r="AH143" i="46"/>
  <c r="AG143" i="46"/>
  <c r="AF143" i="46"/>
  <c r="AE143" i="46"/>
  <c r="AD143" i="46"/>
  <c r="AB143" i="46"/>
  <c r="AA143" i="46"/>
  <c r="Z143" i="46"/>
  <c r="Y143" i="46"/>
  <c r="X143" i="46"/>
  <c r="W143" i="46"/>
  <c r="V143" i="46"/>
  <c r="U143" i="46"/>
  <c r="T143" i="46"/>
  <c r="S143" i="46"/>
  <c r="R143" i="46"/>
  <c r="Q143" i="46"/>
  <c r="P143" i="46"/>
  <c r="O143" i="46"/>
  <c r="N143" i="46"/>
  <c r="K143" i="46"/>
  <c r="J143" i="46"/>
  <c r="I143" i="46"/>
  <c r="H143" i="46"/>
  <c r="G143" i="46"/>
  <c r="F143" i="46"/>
  <c r="E143" i="46"/>
  <c r="D143" i="46"/>
  <c r="C143" i="46"/>
  <c r="B143" i="46"/>
  <c r="CP142" i="46"/>
  <c r="CO142" i="46"/>
  <c r="CN142" i="46"/>
  <c r="CM142" i="46"/>
  <c r="CL142" i="46"/>
  <c r="CI142" i="46"/>
  <c r="CH142" i="46"/>
  <c r="CG142" i="46"/>
  <c r="CF142" i="46"/>
  <c r="CE142" i="46"/>
  <c r="CD142" i="46"/>
  <c r="CC142" i="46"/>
  <c r="CB142" i="46"/>
  <c r="CA142" i="46"/>
  <c r="BZ142" i="46"/>
  <c r="BY142" i="46"/>
  <c r="BX142" i="46"/>
  <c r="BW142" i="46"/>
  <c r="BV142" i="46"/>
  <c r="BU142" i="46"/>
  <c r="BT142" i="46"/>
  <c r="BS142" i="46"/>
  <c r="BR142" i="46"/>
  <c r="BQ142" i="46"/>
  <c r="BO142" i="46"/>
  <c r="BN142" i="46"/>
  <c r="BM142" i="46"/>
  <c r="BL142" i="46"/>
  <c r="BK142" i="46"/>
  <c r="BJ142" i="46"/>
  <c r="BH142" i="46"/>
  <c r="BG142" i="46"/>
  <c r="BF142" i="46"/>
  <c r="BE142" i="46"/>
  <c r="BD142" i="46"/>
  <c r="BC142" i="46"/>
  <c r="BB142" i="46"/>
  <c r="AY142" i="46"/>
  <c r="AX142" i="46"/>
  <c r="AW142" i="46"/>
  <c r="AV142" i="46"/>
  <c r="AT142" i="46"/>
  <c r="AS142" i="46"/>
  <c r="AR142" i="46"/>
  <c r="AQ142" i="46"/>
  <c r="AP142" i="46"/>
  <c r="AO142" i="46"/>
  <c r="AN142" i="46"/>
  <c r="AM142" i="46"/>
  <c r="AL142" i="46"/>
  <c r="AK142" i="46"/>
  <c r="AJ142" i="46"/>
  <c r="AI142" i="46"/>
  <c r="AH142" i="46"/>
  <c r="AG142" i="46"/>
  <c r="AF142" i="46"/>
  <c r="AE142" i="46"/>
  <c r="AD142" i="46"/>
  <c r="AB142" i="46"/>
  <c r="AA142" i="46"/>
  <c r="Z142" i="46"/>
  <c r="Y142" i="46"/>
  <c r="X142" i="46"/>
  <c r="W142" i="46"/>
  <c r="V142" i="46"/>
  <c r="U142" i="46"/>
  <c r="T142" i="46"/>
  <c r="S142" i="46"/>
  <c r="R142" i="46"/>
  <c r="Q142" i="46"/>
  <c r="P142" i="46"/>
  <c r="O142" i="46"/>
  <c r="N142" i="46"/>
  <c r="K142" i="46"/>
  <c r="J142" i="46"/>
  <c r="I142" i="46"/>
  <c r="H142" i="46"/>
  <c r="G142" i="46"/>
  <c r="F142" i="46"/>
  <c r="E142" i="46"/>
  <c r="D142" i="46"/>
  <c r="C142" i="46"/>
  <c r="B142" i="46"/>
  <c r="CP141" i="46"/>
  <c r="CO141" i="46"/>
  <c r="CN141" i="46"/>
  <c r="CM141" i="46"/>
  <c r="CL141" i="46"/>
  <c r="CI141" i="46"/>
  <c r="CH141" i="46"/>
  <c r="CG141" i="46"/>
  <c r="CF141" i="46"/>
  <c r="CE141" i="46"/>
  <c r="CD141" i="46"/>
  <c r="CC141" i="46"/>
  <c r="CB141" i="46"/>
  <c r="CA141" i="46"/>
  <c r="BZ141" i="46"/>
  <c r="BY141" i="46"/>
  <c r="BX141" i="46"/>
  <c r="BW141" i="46"/>
  <c r="BV141" i="46"/>
  <c r="BU141" i="46"/>
  <c r="BT141" i="46"/>
  <c r="BS141" i="46"/>
  <c r="BR141" i="46"/>
  <c r="BQ141" i="46"/>
  <c r="BO141" i="46"/>
  <c r="BN141" i="46"/>
  <c r="BM141" i="46"/>
  <c r="BL141" i="46"/>
  <c r="BK141" i="46"/>
  <c r="BJ141" i="46"/>
  <c r="BH141" i="46"/>
  <c r="BG141" i="46"/>
  <c r="BF141" i="46"/>
  <c r="BE141" i="46"/>
  <c r="BD141" i="46"/>
  <c r="BC141" i="46"/>
  <c r="BB141" i="46"/>
  <c r="AY141" i="46"/>
  <c r="AX141" i="46"/>
  <c r="AW141" i="46"/>
  <c r="AV141" i="46"/>
  <c r="AT141" i="46"/>
  <c r="AS141" i="46"/>
  <c r="AR141" i="46"/>
  <c r="AQ141" i="46"/>
  <c r="AP141" i="46"/>
  <c r="AO141" i="46"/>
  <c r="AN141" i="46"/>
  <c r="AM141" i="46"/>
  <c r="AL141" i="46"/>
  <c r="AK141" i="46"/>
  <c r="AJ141" i="46"/>
  <c r="AI141" i="46"/>
  <c r="AH141" i="46"/>
  <c r="AG141" i="46"/>
  <c r="AF141" i="46"/>
  <c r="AE141" i="46"/>
  <c r="AD141" i="46"/>
  <c r="AB141" i="46"/>
  <c r="AA141" i="46"/>
  <c r="Z141" i="46"/>
  <c r="Y141" i="46"/>
  <c r="X141" i="46"/>
  <c r="W141" i="46"/>
  <c r="V141" i="46"/>
  <c r="U141" i="46"/>
  <c r="T141" i="46"/>
  <c r="S141" i="46"/>
  <c r="R141" i="46"/>
  <c r="Q141" i="46"/>
  <c r="P141" i="46"/>
  <c r="O141" i="46"/>
  <c r="N141" i="46"/>
  <c r="K141" i="46"/>
  <c r="J141" i="46"/>
  <c r="I141" i="46"/>
  <c r="H141" i="46"/>
  <c r="G141" i="46"/>
  <c r="F141" i="46"/>
  <c r="E141" i="46"/>
  <c r="D141" i="46"/>
  <c r="C141" i="46"/>
  <c r="B141" i="46"/>
  <c r="CP140" i="46"/>
  <c r="CO140" i="46"/>
  <c r="CN140" i="46"/>
  <c r="CM140" i="46"/>
  <c r="CL140" i="46"/>
  <c r="CI140" i="46"/>
  <c r="CH140" i="46"/>
  <c r="CG140" i="46"/>
  <c r="CF140" i="46"/>
  <c r="CE140" i="46"/>
  <c r="CD140" i="46"/>
  <c r="CC140" i="46"/>
  <c r="CB140" i="46"/>
  <c r="CA140" i="46"/>
  <c r="BZ140" i="46"/>
  <c r="BY140" i="46"/>
  <c r="BX140" i="46"/>
  <c r="BW140" i="46"/>
  <c r="BV140" i="46"/>
  <c r="BU140" i="46"/>
  <c r="BT140" i="46"/>
  <c r="BS140" i="46"/>
  <c r="BR140" i="46"/>
  <c r="BQ140" i="46"/>
  <c r="BO140" i="46"/>
  <c r="BN140" i="46"/>
  <c r="BM140" i="46"/>
  <c r="BL140" i="46"/>
  <c r="BK140" i="46"/>
  <c r="BJ140" i="46"/>
  <c r="BH140" i="46"/>
  <c r="BG140" i="46"/>
  <c r="BF140" i="46"/>
  <c r="BE140" i="46"/>
  <c r="BD140" i="46"/>
  <c r="BC140" i="46"/>
  <c r="BB140" i="46"/>
  <c r="AY140" i="46"/>
  <c r="AX140" i="46"/>
  <c r="AW140" i="46"/>
  <c r="AV140" i="46"/>
  <c r="AT140" i="46"/>
  <c r="AS140" i="46"/>
  <c r="AR140" i="46"/>
  <c r="AQ140" i="46"/>
  <c r="AP140" i="46"/>
  <c r="AO140" i="46"/>
  <c r="AN140" i="46"/>
  <c r="AM140" i="46"/>
  <c r="AL140" i="46"/>
  <c r="AK140" i="46"/>
  <c r="AJ140" i="46"/>
  <c r="AI140" i="46"/>
  <c r="AH140" i="46"/>
  <c r="AG140" i="46"/>
  <c r="AF140" i="46"/>
  <c r="AE140" i="46"/>
  <c r="AD140" i="46"/>
  <c r="AB140" i="46"/>
  <c r="AA140" i="46"/>
  <c r="Z140" i="46"/>
  <c r="Y140" i="46"/>
  <c r="X140" i="46"/>
  <c r="W140" i="46"/>
  <c r="V140" i="46"/>
  <c r="U140" i="46"/>
  <c r="T140" i="46"/>
  <c r="S140" i="46"/>
  <c r="R140" i="46"/>
  <c r="Q140" i="46"/>
  <c r="P140" i="46"/>
  <c r="O140" i="46"/>
  <c r="N140" i="46"/>
  <c r="K140" i="46"/>
  <c r="J140" i="46"/>
  <c r="I140" i="46"/>
  <c r="H140" i="46"/>
  <c r="G140" i="46"/>
  <c r="F140" i="46"/>
  <c r="E140" i="46"/>
  <c r="D140" i="46"/>
  <c r="C140" i="46"/>
  <c r="B140" i="46"/>
  <c r="CK139" i="46"/>
  <c r="CJ139" i="46"/>
  <c r="CI139" i="46"/>
  <c r="CH139" i="46"/>
  <c r="CG139" i="46"/>
  <c r="CF139" i="46"/>
  <c r="CE139" i="46"/>
  <c r="CB139" i="46"/>
  <c r="CA139" i="46"/>
  <c r="BY139" i="46"/>
  <c r="BX139" i="46"/>
  <c r="BW139" i="46"/>
  <c r="BV139" i="46"/>
  <c r="BU139" i="46"/>
  <c r="BS139" i="46"/>
  <c r="BR139" i="46"/>
  <c r="BQ139" i="46"/>
  <c r="BM139" i="46"/>
  <c r="BL139" i="46"/>
  <c r="BK139" i="46"/>
  <c r="BJ139" i="46"/>
  <c r="BI139" i="46"/>
  <c r="BF139" i="46"/>
  <c r="BE139" i="46"/>
  <c r="BD139" i="46"/>
  <c r="BA139" i="46"/>
  <c r="AX139" i="46"/>
  <c r="AW139" i="46"/>
  <c r="AV139" i="46"/>
  <c r="AU139" i="46"/>
  <c r="AH139" i="46"/>
  <c r="AG139" i="46"/>
  <c r="AE139" i="46"/>
  <c r="AC139" i="46"/>
  <c r="AB139" i="46"/>
  <c r="AA139" i="46"/>
  <c r="U139" i="46"/>
  <c r="R139" i="46"/>
  <c r="Q139" i="46"/>
  <c r="P139" i="46"/>
  <c r="O139" i="46"/>
  <c r="N139" i="46"/>
  <c r="M139" i="46"/>
  <c r="L139" i="46"/>
  <c r="K139" i="46"/>
  <c r="J139" i="46"/>
  <c r="I139" i="46"/>
  <c r="H139" i="46"/>
  <c r="G139" i="46"/>
  <c r="F139" i="46"/>
  <c r="E139" i="46"/>
  <c r="C139" i="46"/>
  <c r="B139" i="46"/>
  <c r="CK138" i="46"/>
  <c r="CJ138" i="46"/>
  <c r="CI138" i="46"/>
  <c r="CH138" i="46"/>
  <c r="CG138" i="46"/>
  <c r="CF138" i="46"/>
  <c r="CE138" i="46"/>
  <c r="CB138" i="46"/>
  <c r="CA138" i="46"/>
  <c r="BY138" i="46"/>
  <c r="BX138" i="46"/>
  <c r="BW138" i="46"/>
  <c r="BV138" i="46"/>
  <c r="BU138" i="46"/>
  <c r="BS138" i="46"/>
  <c r="BR138" i="46"/>
  <c r="BQ138" i="46"/>
  <c r="BM138" i="46"/>
  <c r="BL138" i="46"/>
  <c r="BK138" i="46"/>
  <c r="BJ138" i="46"/>
  <c r="BI138" i="46"/>
  <c r="BF138" i="46"/>
  <c r="BE138" i="46"/>
  <c r="BD138" i="46"/>
  <c r="BA138" i="46"/>
  <c r="AX138" i="46"/>
  <c r="AW138" i="46"/>
  <c r="AV138" i="46"/>
  <c r="AU138" i="46"/>
  <c r="AH138" i="46"/>
  <c r="AG138" i="46"/>
  <c r="AE138" i="46"/>
  <c r="AC138" i="46"/>
  <c r="AB138" i="46"/>
  <c r="AA138" i="46"/>
  <c r="U138" i="46"/>
  <c r="R138" i="46"/>
  <c r="Q138" i="46"/>
  <c r="P138" i="46"/>
  <c r="O138" i="46"/>
  <c r="N138" i="46"/>
  <c r="M138" i="46"/>
  <c r="L138" i="46"/>
  <c r="K138" i="46"/>
  <c r="J138" i="46"/>
  <c r="I138" i="46"/>
  <c r="H138" i="46"/>
  <c r="G138" i="46"/>
  <c r="F138" i="46"/>
  <c r="E138" i="46"/>
  <c r="C138" i="46"/>
  <c r="B138" i="46"/>
  <c r="CK137" i="46"/>
  <c r="CJ137" i="46"/>
  <c r="CI137" i="46"/>
  <c r="CH137" i="46"/>
  <c r="CG137" i="46"/>
  <c r="CF137" i="46"/>
  <c r="CE137" i="46"/>
  <c r="CB137" i="46"/>
  <c r="CA137" i="46"/>
  <c r="BY137" i="46"/>
  <c r="BX137" i="46"/>
  <c r="BW137" i="46"/>
  <c r="BV137" i="46"/>
  <c r="BU137" i="46"/>
  <c r="BS137" i="46"/>
  <c r="BR137" i="46"/>
  <c r="BQ137" i="46"/>
  <c r="BM137" i="46"/>
  <c r="BL137" i="46"/>
  <c r="BK137" i="46"/>
  <c r="BJ137" i="46"/>
  <c r="BI137" i="46"/>
  <c r="BF137" i="46"/>
  <c r="BE137" i="46"/>
  <c r="BD137" i="46"/>
  <c r="BA137" i="46"/>
  <c r="AX137" i="46"/>
  <c r="AW137" i="46"/>
  <c r="AV137" i="46"/>
  <c r="AU137" i="46"/>
  <c r="AH137" i="46"/>
  <c r="AG137" i="46"/>
  <c r="AE137" i="46"/>
  <c r="AC137" i="46"/>
  <c r="AB137" i="46"/>
  <c r="AA137" i="46"/>
  <c r="U137" i="46"/>
  <c r="R137" i="46"/>
  <c r="Q137" i="46"/>
  <c r="P137" i="46"/>
  <c r="O137" i="46"/>
  <c r="N137" i="46"/>
  <c r="M137" i="46"/>
  <c r="L137" i="46"/>
  <c r="K137" i="46"/>
  <c r="J137" i="46"/>
  <c r="I137" i="46"/>
  <c r="H137" i="46"/>
  <c r="G137" i="46"/>
  <c r="F137" i="46"/>
  <c r="E137" i="46"/>
  <c r="C137" i="46"/>
  <c r="B137" i="46"/>
  <c r="CK136" i="46"/>
  <c r="CJ136" i="46"/>
  <c r="CI136" i="46"/>
  <c r="CH136" i="46"/>
  <c r="CG136" i="46"/>
  <c r="CF136" i="46"/>
  <c r="CE136" i="46"/>
  <c r="CB136" i="46"/>
  <c r="CA136" i="46"/>
  <c r="BY136" i="46"/>
  <c r="BX136" i="46"/>
  <c r="BW136" i="46"/>
  <c r="BV136" i="46"/>
  <c r="BU136" i="46"/>
  <c r="BS136" i="46"/>
  <c r="BR136" i="46"/>
  <c r="BQ136" i="46"/>
  <c r="BM136" i="46"/>
  <c r="BL136" i="46"/>
  <c r="BK136" i="46"/>
  <c r="BJ136" i="46"/>
  <c r="BI136" i="46"/>
  <c r="BF136" i="46"/>
  <c r="BE136" i="46"/>
  <c r="BD136" i="46"/>
  <c r="BA136" i="46"/>
  <c r="AX136" i="46"/>
  <c r="AW136" i="46"/>
  <c r="AV136" i="46"/>
  <c r="AU136" i="46"/>
  <c r="AH136" i="46"/>
  <c r="AG136" i="46"/>
  <c r="AE136" i="46"/>
  <c r="AC136" i="46"/>
  <c r="AB136" i="46"/>
  <c r="AA136" i="46"/>
  <c r="U136" i="46"/>
  <c r="R136" i="46"/>
  <c r="Q136" i="46"/>
  <c r="P136" i="46"/>
  <c r="O136" i="46"/>
  <c r="N136" i="46"/>
  <c r="M136" i="46"/>
  <c r="L136" i="46"/>
  <c r="K136" i="46"/>
  <c r="J136" i="46"/>
  <c r="I136" i="46"/>
  <c r="H136" i="46"/>
  <c r="G136" i="46"/>
  <c r="F136" i="46"/>
  <c r="E136" i="46"/>
  <c r="C136" i="46"/>
  <c r="B136" i="46"/>
  <c r="CK135" i="46"/>
  <c r="CJ135" i="46"/>
  <c r="CI135" i="46"/>
  <c r="CH135" i="46"/>
  <c r="CG135" i="46"/>
  <c r="CF135" i="46"/>
  <c r="CE135" i="46"/>
  <c r="CB135" i="46"/>
  <c r="CA135" i="46"/>
  <c r="BY135" i="46"/>
  <c r="BX135" i="46"/>
  <c r="BW135" i="46"/>
  <c r="BV135" i="46"/>
  <c r="BU135" i="46"/>
  <c r="BS135" i="46"/>
  <c r="BR135" i="46"/>
  <c r="BQ135" i="46"/>
  <c r="BM135" i="46"/>
  <c r="BL135" i="46"/>
  <c r="BK135" i="46"/>
  <c r="BJ135" i="46"/>
  <c r="BI135" i="46"/>
  <c r="BF135" i="46"/>
  <c r="BE135" i="46"/>
  <c r="BD135" i="46"/>
  <c r="BA135" i="46"/>
  <c r="AX135" i="46"/>
  <c r="AW135" i="46"/>
  <c r="AV135" i="46"/>
  <c r="AU135" i="46"/>
  <c r="AH135" i="46"/>
  <c r="AG135" i="46"/>
  <c r="AE135" i="46"/>
  <c r="AC135" i="46"/>
  <c r="AB135" i="46"/>
  <c r="AA135" i="46"/>
  <c r="U135" i="46"/>
  <c r="R135" i="46"/>
  <c r="Q135" i="46"/>
  <c r="P135" i="46"/>
  <c r="O135" i="46"/>
  <c r="N135" i="46"/>
  <c r="M135" i="46"/>
  <c r="L135" i="46"/>
  <c r="K135" i="46"/>
  <c r="J135" i="46"/>
  <c r="I135" i="46"/>
  <c r="H135" i="46"/>
  <c r="G135" i="46"/>
  <c r="F135" i="46"/>
  <c r="E135" i="46"/>
  <c r="C135" i="46"/>
  <c r="B135" i="46"/>
  <c r="CK134" i="46"/>
  <c r="CJ134" i="46"/>
  <c r="CI134" i="46"/>
  <c r="CH134" i="46"/>
  <c r="CG134" i="46"/>
  <c r="CF134" i="46"/>
  <c r="CE134" i="46"/>
  <c r="CB134" i="46"/>
  <c r="CA134" i="46"/>
  <c r="BY134" i="46"/>
  <c r="BX134" i="46"/>
  <c r="BW134" i="46"/>
  <c r="BV134" i="46"/>
  <c r="BU134" i="46"/>
  <c r="BS134" i="46"/>
  <c r="BR134" i="46"/>
  <c r="BQ134" i="46"/>
  <c r="BM134" i="46"/>
  <c r="BL134" i="46"/>
  <c r="BK134" i="46"/>
  <c r="BJ134" i="46"/>
  <c r="BI134" i="46"/>
  <c r="BF134" i="46"/>
  <c r="BE134" i="46"/>
  <c r="BD134" i="46"/>
  <c r="BA134" i="46"/>
  <c r="AX134" i="46"/>
  <c r="AW134" i="46"/>
  <c r="AV134" i="46"/>
  <c r="AU134" i="46"/>
  <c r="AH134" i="46"/>
  <c r="AG134" i="46"/>
  <c r="AE134" i="46"/>
  <c r="AC134" i="46"/>
  <c r="AB134" i="46"/>
  <c r="AA134" i="46"/>
  <c r="U134" i="46"/>
  <c r="R134" i="46"/>
  <c r="Q134" i="46"/>
  <c r="P134" i="46"/>
  <c r="O134" i="46"/>
  <c r="N134" i="46"/>
  <c r="M134" i="46"/>
  <c r="L134" i="46"/>
  <c r="K134" i="46"/>
  <c r="J134" i="46"/>
  <c r="I134" i="46"/>
  <c r="H134" i="46"/>
  <c r="G134" i="46"/>
  <c r="F134" i="46"/>
  <c r="E134" i="46"/>
  <c r="C134" i="46"/>
  <c r="B134" i="46"/>
  <c r="CI133" i="46"/>
  <c r="CH133" i="46"/>
  <c r="CG133" i="46"/>
  <c r="CF133" i="46"/>
  <c r="CE133" i="46"/>
  <c r="CD133" i="46"/>
  <c r="CC133" i="46"/>
  <c r="CB133" i="46"/>
  <c r="CA133" i="46"/>
  <c r="BZ133" i="46"/>
  <c r="BY133" i="46"/>
  <c r="BX133" i="46"/>
  <c r="BW133" i="46"/>
  <c r="BV133" i="46"/>
  <c r="BU133" i="46"/>
  <c r="BT133" i="46"/>
  <c r="BS133" i="46"/>
  <c r="BR133" i="46"/>
  <c r="BQ133" i="46"/>
  <c r="BO133" i="46"/>
  <c r="BN133" i="46"/>
  <c r="BM133" i="46"/>
  <c r="BL133" i="46"/>
  <c r="BK133" i="46"/>
  <c r="BJ133" i="46"/>
  <c r="BH133" i="46"/>
  <c r="BG133" i="46"/>
  <c r="BF133" i="46"/>
  <c r="BE133" i="46"/>
  <c r="BD133" i="46"/>
  <c r="BC133" i="46"/>
  <c r="BB133" i="46"/>
  <c r="AY133" i="46"/>
  <c r="AX133" i="46"/>
  <c r="AW133" i="46"/>
  <c r="AV133" i="46"/>
  <c r="AT133" i="46"/>
  <c r="AS133" i="46"/>
  <c r="AR133" i="46"/>
  <c r="AQ133" i="46"/>
  <c r="AP133" i="46"/>
  <c r="AO133" i="46"/>
  <c r="AN133" i="46"/>
  <c r="AM133" i="46"/>
  <c r="AL133" i="46"/>
  <c r="AK133" i="46"/>
  <c r="AJ133" i="46"/>
  <c r="AI133" i="46"/>
  <c r="AH133" i="46"/>
  <c r="AG133" i="46"/>
  <c r="AF133" i="46"/>
  <c r="AE133" i="46"/>
  <c r="AD133" i="46"/>
  <c r="AB133" i="46"/>
  <c r="AA133" i="46"/>
  <c r="Z133" i="46"/>
  <c r="Y133" i="46"/>
  <c r="X133" i="46"/>
  <c r="W133" i="46"/>
  <c r="V133" i="46"/>
  <c r="U133" i="46"/>
  <c r="T133" i="46"/>
  <c r="S133" i="46"/>
  <c r="R133" i="46"/>
  <c r="Q133" i="46"/>
  <c r="P133" i="46"/>
  <c r="O133" i="46"/>
  <c r="N133" i="46"/>
  <c r="K133" i="46"/>
  <c r="J133" i="46"/>
  <c r="I133" i="46"/>
  <c r="H133" i="46"/>
  <c r="G133" i="46"/>
  <c r="F133" i="46"/>
  <c r="E133" i="46"/>
  <c r="D133" i="46"/>
  <c r="C133" i="46"/>
  <c r="B133" i="46"/>
  <c r="CP132" i="46"/>
  <c r="CO132" i="46"/>
  <c r="CN132" i="46"/>
  <c r="CM132" i="46"/>
  <c r="CL132" i="46"/>
  <c r="CI132" i="46"/>
  <c r="CH132" i="46"/>
  <c r="CG132" i="46"/>
  <c r="CF132" i="46"/>
  <c r="CE132" i="46"/>
  <c r="CD132" i="46"/>
  <c r="CC132" i="46"/>
  <c r="CB132" i="46"/>
  <c r="CA132" i="46"/>
  <c r="BZ132" i="46"/>
  <c r="BY132" i="46"/>
  <c r="BX132" i="46"/>
  <c r="BW132" i="46"/>
  <c r="BV132" i="46"/>
  <c r="BU132" i="46"/>
  <c r="BT132" i="46"/>
  <c r="BS132" i="46"/>
  <c r="BR132" i="46"/>
  <c r="BQ132" i="46"/>
  <c r="BO132" i="46"/>
  <c r="BN132" i="46"/>
  <c r="BM132" i="46"/>
  <c r="BL132" i="46"/>
  <c r="BK132" i="46"/>
  <c r="BJ132" i="46"/>
  <c r="BH132" i="46"/>
  <c r="BG132" i="46"/>
  <c r="BF132" i="46"/>
  <c r="BE132" i="46"/>
  <c r="BD132" i="46"/>
  <c r="BC132" i="46"/>
  <c r="BB132" i="46"/>
  <c r="AY132" i="46"/>
  <c r="AX132" i="46"/>
  <c r="AW132" i="46"/>
  <c r="AV132" i="46"/>
  <c r="AT132" i="46"/>
  <c r="AS132" i="46"/>
  <c r="AR132" i="46"/>
  <c r="AQ132" i="46"/>
  <c r="AP132" i="46"/>
  <c r="AO132" i="46"/>
  <c r="AN132" i="46"/>
  <c r="AM132" i="46"/>
  <c r="AL132" i="46"/>
  <c r="AK132" i="46"/>
  <c r="AJ132" i="46"/>
  <c r="AI132" i="46"/>
  <c r="AH132" i="46"/>
  <c r="AG132" i="46"/>
  <c r="AF132" i="46"/>
  <c r="AE132" i="46"/>
  <c r="AD132" i="46"/>
  <c r="AB132" i="46"/>
  <c r="AA132" i="46"/>
  <c r="Z132" i="46"/>
  <c r="Y132" i="46"/>
  <c r="X132" i="46"/>
  <c r="W132" i="46"/>
  <c r="V132" i="46"/>
  <c r="U132" i="46"/>
  <c r="T132" i="46"/>
  <c r="S132" i="46"/>
  <c r="R132" i="46"/>
  <c r="Q132" i="46"/>
  <c r="P132" i="46"/>
  <c r="O132" i="46"/>
  <c r="N132" i="46"/>
  <c r="K132" i="46"/>
  <c r="J132" i="46"/>
  <c r="I132" i="46"/>
  <c r="H132" i="46"/>
  <c r="G132" i="46"/>
  <c r="F132" i="46"/>
  <c r="E132" i="46"/>
  <c r="D132" i="46"/>
  <c r="C132" i="46"/>
  <c r="B132" i="46"/>
  <c r="CP131" i="46"/>
  <c r="CO131" i="46"/>
  <c r="CN131" i="46"/>
  <c r="CM131" i="46"/>
  <c r="CL131" i="46"/>
  <c r="CI131" i="46"/>
  <c r="CH131" i="46"/>
  <c r="CG131" i="46"/>
  <c r="CF131" i="46"/>
  <c r="CE131" i="46"/>
  <c r="CD131" i="46"/>
  <c r="CC131" i="46"/>
  <c r="CB131" i="46"/>
  <c r="CA131" i="46"/>
  <c r="BZ131" i="46"/>
  <c r="BY131" i="46"/>
  <c r="BX131" i="46"/>
  <c r="BW131" i="46"/>
  <c r="BV131" i="46"/>
  <c r="BU131" i="46"/>
  <c r="BT131" i="46"/>
  <c r="BS131" i="46"/>
  <c r="BR131" i="46"/>
  <c r="BQ131" i="46"/>
  <c r="BO131" i="46"/>
  <c r="BN131" i="46"/>
  <c r="BM131" i="46"/>
  <c r="BL131" i="46"/>
  <c r="BK131" i="46"/>
  <c r="BJ131" i="46"/>
  <c r="BH131" i="46"/>
  <c r="BG131" i="46"/>
  <c r="BF131" i="46"/>
  <c r="BE131" i="46"/>
  <c r="BD131" i="46"/>
  <c r="BC131" i="46"/>
  <c r="BB131" i="46"/>
  <c r="AY131" i="46"/>
  <c r="AX131" i="46"/>
  <c r="AW131" i="46"/>
  <c r="AV131" i="46"/>
  <c r="AT131" i="46"/>
  <c r="AS131" i="46"/>
  <c r="AR131" i="46"/>
  <c r="AQ131" i="46"/>
  <c r="AP131" i="46"/>
  <c r="AO131" i="46"/>
  <c r="AN131" i="46"/>
  <c r="AM131" i="46"/>
  <c r="AL131" i="46"/>
  <c r="AK131" i="46"/>
  <c r="AJ131" i="46"/>
  <c r="AI131" i="46"/>
  <c r="AH131" i="46"/>
  <c r="AG131" i="46"/>
  <c r="AF131" i="46"/>
  <c r="AE131" i="46"/>
  <c r="AD131" i="46"/>
  <c r="AB131" i="46"/>
  <c r="AA131" i="46"/>
  <c r="Z131" i="46"/>
  <c r="Y131" i="46"/>
  <c r="X131" i="46"/>
  <c r="W131" i="46"/>
  <c r="V131" i="46"/>
  <c r="U131" i="46"/>
  <c r="T131" i="46"/>
  <c r="S131" i="46"/>
  <c r="R131" i="46"/>
  <c r="Q131" i="46"/>
  <c r="P131" i="46"/>
  <c r="O131" i="46"/>
  <c r="N131" i="46"/>
  <c r="K131" i="46"/>
  <c r="J131" i="46"/>
  <c r="I131" i="46"/>
  <c r="H131" i="46"/>
  <c r="G131" i="46"/>
  <c r="F131" i="46"/>
  <c r="E131" i="46"/>
  <c r="D131" i="46"/>
  <c r="C131" i="46"/>
  <c r="B131" i="46"/>
  <c r="CP130" i="46"/>
  <c r="CO130" i="46"/>
  <c r="CN130" i="46"/>
  <c r="CM130" i="46"/>
  <c r="CL130" i="46"/>
  <c r="CI130" i="46"/>
  <c r="CH130" i="46"/>
  <c r="CG130" i="46"/>
  <c r="CF130" i="46"/>
  <c r="CE130" i="46"/>
  <c r="CD130" i="46"/>
  <c r="CC130" i="46"/>
  <c r="CB130" i="46"/>
  <c r="CA130" i="46"/>
  <c r="BZ130" i="46"/>
  <c r="BY130" i="46"/>
  <c r="BX130" i="46"/>
  <c r="BW130" i="46"/>
  <c r="BV130" i="46"/>
  <c r="BU130" i="46"/>
  <c r="BT130" i="46"/>
  <c r="BS130" i="46"/>
  <c r="BR130" i="46"/>
  <c r="BQ130" i="46"/>
  <c r="BO130" i="46"/>
  <c r="BN130" i="46"/>
  <c r="BM130" i="46"/>
  <c r="BL130" i="46"/>
  <c r="BK130" i="46"/>
  <c r="BJ130" i="46"/>
  <c r="BH130" i="46"/>
  <c r="BG130" i="46"/>
  <c r="BF130" i="46"/>
  <c r="BE130" i="46"/>
  <c r="BD130" i="46"/>
  <c r="BC130" i="46"/>
  <c r="BB130" i="46"/>
  <c r="AY130" i="46"/>
  <c r="AX130" i="46"/>
  <c r="AW130" i="46"/>
  <c r="AV130" i="46"/>
  <c r="AT130" i="46"/>
  <c r="AS130" i="46"/>
  <c r="AR130" i="46"/>
  <c r="AQ130" i="46"/>
  <c r="AP130" i="46"/>
  <c r="AO130" i="46"/>
  <c r="AN130" i="46"/>
  <c r="AM130" i="46"/>
  <c r="AL130" i="46"/>
  <c r="AK130" i="46"/>
  <c r="AJ130" i="46"/>
  <c r="AI130" i="46"/>
  <c r="AH130" i="46"/>
  <c r="AG130" i="46"/>
  <c r="AF130" i="46"/>
  <c r="AE130" i="46"/>
  <c r="AD130" i="46"/>
  <c r="AB130" i="46"/>
  <c r="AA130" i="46"/>
  <c r="Z130" i="46"/>
  <c r="Y130" i="46"/>
  <c r="X130" i="46"/>
  <c r="W130" i="46"/>
  <c r="V130" i="46"/>
  <c r="U130" i="46"/>
  <c r="T130" i="46"/>
  <c r="S130" i="46"/>
  <c r="R130" i="46"/>
  <c r="Q130" i="46"/>
  <c r="P130" i="46"/>
  <c r="O130" i="46"/>
  <c r="N130" i="46"/>
  <c r="K130" i="46"/>
  <c r="J130" i="46"/>
  <c r="I130" i="46"/>
  <c r="H130" i="46"/>
  <c r="G130" i="46"/>
  <c r="F130" i="46"/>
  <c r="E130" i="46"/>
  <c r="D130" i="46"/>
  <c r="C130" i="46"/>
  <c r="B130" i="46"/>
  <c r="CP129" i="46"/>
  <c r="CO129" i="46"/>
  <c r="CN129" i="46"/>
  <c r="CM129" i="46"/>
  <c r="CL129" i="46"/>
  <c r="CI129" i="46"/>
  <c r="CH129" i="46"/>
  <c r="CG129" i="46"/>
  <c r="CF129" i="46"/>
  <c r="CE129" i="46"/>
  <c r="CD129" i="46"/>
  <c r="CC129" i="46"/>
  <c r="CB129" i="46"/>
  <c r="CA129" i="46"/>
  <c r="BZ129" i="46"/>
  <c r="BY129" i="46"/>
  <c r="BX129" i="46"/>
  <c r="BW129" i="46"/>
  <c r="BV129" i="46"/>
  <c r="BU129" i="46"/>
  <c r="BT129" i="46"/>
  <c r="BS129" i="46"/>
  <c r="BR129" i="46"/>
  <c r="BQ129" i="46"/>
  <c r="BO129" i="46"/>
  <c r="BN129" i="46"/>
  <c r="BM129" i="46"/>
  <c r="BL129" i="46"/>
  <c r="BK129" i="46"/>
  <c r="BJ129" i="46"/>
  <c r="BH129" i="46"/>
  <c r="BG129" i="46"/>
  <c r="BF129" i="46"/>
  <c r="BE129" i="46"/>
  <c r="BD129" i="46"/>
  <c r="BC129" i="46"/>
  <c r="BB129" i="46"/>
  <c r="AY129" i="46"/>
  <c r="AX129" i="46"/>
  <c r="AW129" i="46"/>
  <c r="AV129" i="46"/>
  <c r="AT129" i="46"/>
  <c r="AS129" i="46"/>
  <c r="AR129" i="46"/>
  <c r="AQ129" i="46"/>
  <c r="AP129" i="46"/>
  <c r="AO129" i="46"/>
  <c r="AN129" i="46"/>
  <c r="AM129" i="46"/>
  <c r="AL129" i="46"/>
  <c r="AK129" i="46"/>
  <c r="AJ129" i="46"/>
  <c r="AI129" i="46"/>
  <c r="AH129" i="46"/>
  <c r="AG129" i="46"/>
  <c r="AF129" i="46"/>
  <c r="AE129" i="46"/>
  <c r="AD129" i="46"/>
  <c r="AB129" i="46"/>
  <c r="AA129" i="46"/>
  <c r="Z129" i="46"/>
  <c r="Y129" i="46"/>
  <c r="X129" i="46"/>
  <c r="W129" i="46"/>
  <c r="V129" i="46"/>
  <c r="U129" i="46"/>
  <c r="T129" i="46"/>
  <c r="S129" i="46"/>
  <c r="R129" i="46"/>
  <c r="Q129" i="46"/>
  <c r="P129" i="46"/>
  <c r="O129" i="46"/>
  <c r="N129" i="46"/>
  <c r="K129" i="46"/>
  <c r="J129" i="46"/>
  <c r="I129" i="46"/>
  <c r="H129" i="46"/>
  <c r="G129" i="46"/>
  <c r="F129" i="46"/>
  <c r="E129" i="46"/>
  <c r="D129" i="46"/>
  <c r="C129" i="46"/>
  <c r="B129" i="46"/>
  <c r="CP128" i="46"/>
  <c r="CO128" i="46"/>
  <c r="CN128" i="46"/>
  <c r="CM128" i="46"/>
  <c r="CL128" i="46"/>
  <c r="CI128" i="46"/>
  <c r="CH128" i="46"/>
  <c r="CG128" i="46"/>
  <c r="CF128" i="46"/>
  <c r="CE128" i="46"/>
  <c r="CD128" i="46"/>
  <c r="CC128" i="46"/>
  <c r="CB128" i="46"/>
  <c r="CA128" i="46"/>
  <c r="BZ128" i="46"/>
  <c r="BY128" i="46"/>
  <c r="BX128" i="46"/>
  <c r="BW128" i="46"/>
  <c r="BV128" i="46"/>
  <c r="BU128" i="46"/>
  <c r="BT128" i="46"/>
  <c r="BS128" i="46"/>
  <c r="BR128" i="46"/>
  <c r="BQ128" i="46"/>
  <c r="BO128" i="46"/>
  <c r="BN128" i="46"/>
  <c r="BM128" i="46"/>
  <c r="BL128" i="46"/>
  <c r="BK128" i="46"/>
  <c r="BJ128" i="46"/>
  <c r="BH128" i="46"/>
  <c r="BG128" i="46"/>
  <c r="BF128" i="46"/>
  <c r="BE128" i="46"/>
  <c r="BD128" i="46"/>
  <c r="BC128" i="46"/>
  <c r="BB128" i="46"/>
  <c r="AY128" i="46"/>
  <c r="AX128" i="46"/>
  <c r="AW128" i="46"/>
  <c r="AV128" i="46"/>
  <c r="AT128" i="46"/>
  <c r="AS128" i="46"/>
  <c r="AR128" i="46"/>
  <c r="AQ128" i="46"/>
  <c r="AP128" i="46"/>
  <c r="AO128" i="46"/>
  <c r="AN128" i="46"/>
  <c r="AM128" i="46"/>
  <c r="AL128" i="46"/>
  <c r="AK128" i="46"/>
  <c r="AJ128" i="46"/>
  <c r="AI128" i="46"/>
  <c r="AH128" i="46"/>
  <c r="AG128" i="46"/>
  <c r="AF128" i="46"/>
  <c r="AE128" i="46"/>
  <c r="AD128" i="46"/>
  <c r="AB128" i="46"/>
  <c r="AA128" i="46"/>
  <c r="Z128" i="46"/>
  <c r="Y128" i="46"/>
  <c r="X128" i="46"/>
  <c r="W128" i="46"/>
  <c r="V128" i="46"/>
  <c r="U128" i="46"/>
  <c r="T128" i="46"/>
  <c r="S128" i="46"/>
  <c r="R128" i="46"/>
  <c r="Q128" i="46"/>
  <c r="P128" i="46"/>
  <c r="O128" i="46"/>
  <c r="N128" i="46"/>
  <c r="K128" i="46"/>
  <c r="J128" i="46"/>
  <c r="I128" i="46"/>
  <c r="H128" i="46"/>
  <c r="G128" i="46"/>
  <c r="F128" i="46"/>
  <c r="E128" i="46"/>
  <c r="D128" i="46"/>
  <c r="C128" i="46"/>
  <c r="B128" i="46"/>
  <c r="CP127" i="46"/>
  <c r="CO127" i="46"/>
  <c r="CN127" i="46"/>
  <c r="CM127" i="46"/>
  <c r="CL127" i="46"/>
  <c r="CI127" i="46"/>
  <c r="CH127" i="46"/>
  <c r="CG127" i="46"/>
  <c r="CF127" i="46"/>
  <c r="CE127" i="46"/>
  <c r="CD127" i="46"/>
  <c r="CC127" i="46"/>
  <c r="CB127" i="46"/>
  <c r="CA127" i="46"/>
  <c r="BZ127" i="46"/>
  <c r="BY127" i="46"/>
  <c r="BX127" i="46"/>
  <c r="BW127" i="46"/>
  <c r="BV127" i="46"/>
  <c r="BU127" i="46"/>
  <c r="BT127" i="46"/>
  <c r="BS127" i="46"/>
  <c r="BR127" i="46"/>
  <c r="BQ127" i="46"/>
  <c r="BO127" i="46"/>
  <c r="BN127" i="46"/>
  <c r="BM127" i="46"/>
  <c r="BL127" i="46"/>
  <c r="CQ127" i="46" s="1"/>
  <c r="BK127" i="46"/>
  <c r="BJ127" i="46"/>
  <c r="BH127" i="46"/>
  <c r="BG127" i="46"/>
  <c r="BF127" i="46"/>
  <c r="BE127" i="46"/>
  <c r="BD127" i="46"/>
  <c r="BC127" i="46"/>
  <c r="BB127" i="46"/>
  <c r="AY127" i="46"/>
  <c r="AX127" i="46"/>
  <c r="AW127" i="46"/>
  <c r="AV127" i="46"/>
  <c r="AT127" i="46"/>
  <c r="AS127" i="46"/>
  <c r="AR127" i="46"/>
  <c r="AQ127" i="46"/>
  <c r="AP127" i="46"/>
  <c r="AO127" i="46"/>
  <c r="AN127" i="46"/>
  <c r="AM127" i="46"/>
  <c r="AL127" i="46"/>
  <c r="AK127" i="46"/>
  <c r="AJ127" i="46"/>
  <c r="AI127" i="46"/>
  <c r="AH127" i="46"/>
  <c r="AG127" i="46"/>
  <c r="AF127" i="46"/>
  <c r="AE127" i="46"/>
  <c r="AD127" i="46"/>
  <c r="AB127" i="46"/>
  <c r="AA127" i="46"/>
  <c r="Z127" i="46"/>
  <c r="Y127" i="46"/>
  <c r="X127" i="46"/>
  <c r="W127" i="46"/>
  <c r="V127" i="46"/>
  <c r="U127" i="46"/>
  <c r="T127" i="46"/>
  <c r="S127" i="46"/>
  <c r="R127" i="46"/>
  <c r="Q127" i="46"/>
  <c r="P127" i="46"/>
  <c r="O127" i="46"/>
  <c r="N127" i="46"/>
  <c r="K127" i="46"/>
  <c r="J127" i="46"/>
  <c r="I127" i="46"/>
  <c r="H127" i="46"/>
  <c r="G127" i="46"/>
  <c r="F127" i="46"/>
  <c r="E127" i="46"/>
  <c r="D127" i="46"/>
  <c r="C127" i="46"/>
  <c r="B127" i="46"/>
  <c r="CI126" i="46"/>
  <c r="CH126" i="46"/>
  <c r="CG126" i="46"/>
  <c r="CF126" i="46"/>
  <c r="CE126" i="46"/>
  <c r="CD126" i="46"/>
  <c r="CC126" i="46"/>
  <c r="CB126" i="46"/>
  <c r="CA126" i="46"/>
  <c r="BZ126" i="46"/>
  <c r="BY126" i="46"/>
  <c r="BX126" i="46"/>
  <c r="BW126" i="46"/>
  <c r="BV126" i="46"/>
  <c r="BU126" i="46"/>
  <c r="BT126" i="46"/>
  <c r="BS126" i="46"/>
  <c r="BR126" i="46"/>
  <c r="BQ126" i="46"/>
  <c r="BO126" i="46"/>
  <c r="BN126" i="46"/>
  <c r="BM126" i="46"/>
  <c r="BL126" i="46"/>
  <c r="BK126" i="46"/>
  <c r="BJ126" i="46"/>
  <c r="BH126" i="46"/>
  <c r="BG126" i="46"/>
  <c r="BF126" i="46"/>
  <c r="BE126" i="46"/>
  <c r="BD126" i="46"/>
  <c r="BC126" i="46"/>
  <c r="BB126" i="46"/>
  <c r="AY126" i="46"/>
  <c r="AX126" i="46"/>
  <c r="AW126" i="46"/>
  <c r="AV126" i="46"/>
  <c r="AT126" i="46"/>
  <c r="AS126" i="46"/>
  <c r="AR126" i="46"/>
  <c r="AQ126" i="46"/>
  <c r="AP126" i="46"/>
  <c r="AO126" i="46"/>
  <c r="AN126" i="46"/>
  <c r="AM126" i="46"/>
  <c r="AL126" i="46"/>
  <c r="AK126" i="46"/>
  <c r="AJ126" i="46"/>
  <c r="AI126" i="46"/>
  <c r="AH126" i="46"/>
  <c r="AG126" i="46"/>
  <c r="AF126" i="46"/>
  <c r="AE126" i="46"/>
  <c r="AD126" i="46"/>
  <c r="AB126" i="46"/>
  <c r="AA126" i="46"/>
  <c r="Z126" i="46"/>
  <c r="Y126" i="46"/>
  <c r="X126" i="46"/>
  <c r="W126" i="46"/>
  <c r="V126" i="46"/>
  <c r="U126" i="46"/>
  <c r="T126" i="46"/>
  <c r="S126" i="46"/>
  <c r="R126" i="46"/>
  <c r="Q126" i="46"/>
  <c r="P126" i="46"/>
  <c r="O126" i="46"/>
  <c r="N126" i="46"/>
  <c r="K126" i="46"/>
  <c r="J126" i="46"/>
  <c r="I126" i="46"/>
  <c r="H126" i="46"/>
  <c r="G126" i="46"/>
  <c r="F126" i="46"/>
  <c r="E126" i="46"/>
  <c r="D126" i="46"/>
  <c r="C126" i="46"/>
  <c r="B126" i="46"/>
  <c r="CP125" i="46"/>
  <c r="CO125" i="46"/>
  <c r="CN125" i="46"/>
  <c r="CM125" i="46"/>
  <c r="CL125" i="46"/>
  <c r="CI125" i="46"/>
  <c r="CH125" i="46"/>
  <c r="CG125" i="46"/>
  <c r="CF125" i="46"/>
  <c r="CE125" i="46"/>
  <c r="CD125" i="46"/>
  <c r="CC125" i="46"/>
  <c r="CB125" i="46"/>
  <c r="CA125" i="46"/>
  <c r="BZ125" i="46"/>
  <c r="BY125" i="46"/>
  <c r="BX125" i="46"/>
  <c r="BW125" i="46"/>
  <c r="BV125" i="46"/>
  <c r="BU125" i="46"/>
  <c r="BT125" i="46"/>
  <c r="BS125" i="46"/>
  <c r="BR125" i="46"/>
  <c r="BQ125" i="46"/>
  <c r="BO125" i="46"/>
  <c r="BN125" i="46"/>
  <c r="BM125" i="46"/>
  <c r="BL125" i="46"/>
  <c r="BK125" i="46"/>
  <c r="BJ125" i="46"/>
  <c r="BH125" i="46"/>
  <c r="BG125" i="46"/>
  <c r="BF125" i="46"/>
  <c r="BE125" i="46"/>
  <c r="BD125" i="46"/>
  <c r="BC125" i="46"/>
  <c r="BB125" i="46"/>
  <c r="AY125" i="46"/>
  <c r="AX125" i="46"/>
  <c r="AW125" i="46"/>
  <c r="AV125" i="46"/>
  <c r="AT125" i="46"/>
  <c r="AS125" i="46"/>
  <c r="AR125" i="46"/>
  <c r="AQ125" i="46"/>
  <c r="AP125" i="46"/>
  <c r="AO125" i="46"/>
  <c r="AN125" i="46"/>
  <c r="AM125" i="46"/>
  <c r="AL125" i="46"/>
  <c r="AK125" i="46"/>
  <c r="AJ125" i="46"/>
  <c r="AI125" i="46"/>
  <c r="AH125" i="46"/>
  <c r="AG125" i="46"/>
  <c r="AF125" i="46"/>
  <c r="AE125" i="46"/>
  <c r="AD125" i="46"/>
  <c r="AB125" i="46"/>
  <c r="AA125" i="46"/>
  <c r="Z125" i="46"/>
  <c r="Y125" i="46"/>
  <c r="X125" i="46"/>
  <c r="W125" i="46"/>
  <c r="V125" i="46"/>
  <c r="U125" i="46"/>
  <c r="T125" i="46"/>
  <c r="S125" i="46"/>
  <c r="R125" i="46"/>
  <c r="Q125" i="46"/>
  <c r="P125" i="46"/>
  <c r="O125" i="46"/>
  <c r="N125" i="46"/>
  <c r="K125" i="46"/>
  <c r="J125" i="46"/>
  <c r="I125" i="46"/>
  <c r="H125" i="46"/>
  <c r="G125" i="46"/>
  <c r="F125" i="46"/>
  <c r="E125" i="46"/>
  <c r="D125" i="46"/>
  <c r="C125" i="46"/>
  <c r="B125" i="46"/>
  <c r="CP124" i="46"/>
  <c r="CO124" i="46"/>
  <c r="CN124" i="46"/>
  <c r="CM124" i="46"/>
  <c r="CL124" i="46"/>
  <c r="CI124" i="46"/>
  <c r="CH124" i="46"/>
  <c r="CG124" i="46"/>
  <c r="CF124" i="46"/>
  <c r="CE124" i="46"/>
  <c r="CD124" i="46"/>
  <c r="CC124" i="46"/>
  <c r="CB124" i="46"/>
  <c r="CA124" i="46"/>
  <c r="BZ124" i="46"/>
  <c r="BY124" i="46"/>
  <c r="BX124" i="46"/>
  <c r="BW124" i="46"/>
  <c r="BV124" i="46"/>
  <c r="BU124" i="46"/>
  <c r="BT124" i="46"/>
  <c r="BS124" i="46"/>
  <c r="BR124" i="46"/>
  <c r="BQ124" i="46"/>
  <c r="BO124" i="46"/>
  <c r="BN124" i="46"/>
  <c r="BM124" i="46"/>
  <c r="BL124" i="46"/>
  <c r="BK124" i="46"/>
  <c r="BJ124" i="46"/>
  <c r="BH124" i="46"/>
  <c r="BG124" i="46"/>
  <c r="BF124" i="46"/>
  <c r="BE124" i="46"/>
  <c r="BD124" i="46"/>
  <c r="BC124" i="46"/>
  <c r="BB124" i="46"/>
  <c r="AY124" i="46"/>
  <c r="AX124" i="46"/>
  <c r="AW124" i="46"/>
  <c r="AV124" i="46"/>
  <c r="AT124" i="46"/>
  <c r="AS124" i="46"/>
  <c r="AR124" i="46"/>
  <c r="AQ124" i="46"/>
  <c r="AP124" i="46"/>
  <c r="AO124" i="46"/>
  <c r="AN124" i="46"/>
  <c r="AM124" i="46"/>
  <c r="AL124" i="46"/>
  <c r="AK124" i="46"/>
  <c r="AJ124" i="46"/>
  <c r="AI124" i="46"/>
  <c r="AH124" i="46"/>
  <c r="AG124" i="46"/>
  <c r="AF124" i="46"/>
  <c r="AE124" i="46"/>
  <c r="AD124" i="46"/>
  <c r="AB124" i="46"/>
  <c r="AA124" i="46"/>
  <c r="Z124" i="46"/>
  <c r="Y124" i="46"/>
  <c r="X124" i="46"/>
  <c r="W124" i="46"/>
  <c r="V124" i="46"/>
  <c r="U124" i="46"/>
  <c r="T124" i="46"/>
  <c r="S124" i="46"/>
  <c r="R124" i="46"/>
  <c r="Q124" i="46"/>
  <c r="P124" i="46"/>
  <c r="O124" i="46"/>
  <c r="N124" i="46"/>
  <c r="K124" i="46"/>
  <c r="J124" i="46"/>
  <c r="I124" i="46"/>
  <c r="H124" i="46"/>
  <c r="G124" i="46"/>
  <c r="F124" i="46"/>
  <c r="E124" i="46"/>
  <c r="D124" i="46"/>
  <c r="C124" i="46"/>
  <c r="B124" i="46"/>
  <c r="CI123" i="46"/>
  <c r="CH123" i="46"/>
  <c r="CG123" i="46"/>
  <c r="CF123" i="46"/>
  <c r="CE123" i="46"/>
  <c r="CD123" i="46"/>
  <c r="CC123" i="46"/>
  <c r="CB123" i="46"/>
  <c r="CA123" i="46"/>
  <c r="BZ123" i="46"/>
  <c r="BY123" i="46"/>
  <c r="BX123" i="46"/>
  <c r="BW123" i="46"/>
  <c r="BV123" i="46"/>
  <c r="BU123" i="46"/>
  <c r="BT123" i="46"/>
  <c r="BS123" i="46"/>
  <c r="BR123" i="46"/>
  <c r="BQ123" i="46"/>
  <c r="BO123" i="46"/>
  <c r="BN123" i="46"/>
  <c r="BM123" i="46"/>
  <c r="BL123" i="46"/>
  <c r="BK123" i="46"/>
  <c r="BJ123" i="46"/>
  <c r="BH123" i="46"/>
  <c r="BG123" i="46"/>
  <c r="BF123" i="46"/>
  <c r="BE123" i="46"/>
  <c r="BD123" i="46"/>
  <c r="BC123" i="46"/>
  <c r="BB123" i="46"/>
  <c r="AY123" i="46"/>
  <c r="AX123" i="46"/>
  <c r="AW123" i="46"/>
  <c r="AV123" i="46"/>
  <c r="AT123" i="46"/>
  <c r="AS123" i="46"/>
  <c r="AR123" i="46"/>
  <c r="AQ123" i="46"/>
  <c r="AP123" i="46"/>
  <c r="AO123" i="46"/>
  <c r="AN123" i="46"/>
  <c r="AM123" i="46"/>
  <c r="AL123" i="46"/>
  <c r="AK123" i="46"/>
  <c r="AJ123" i="46"/>
  <c r="AI123" i="46"/>
  <c r="AH123" i="46"/>
  <c r="AG123" i="46"/>
  <c r="AF123" i="46"/>
  <c r="AE123" i="46"/>
  <c r="AD123" i="46"/>
  <c r="AB123" i="46"/>
  <c r="AA123" i="46"/>
  <c r="Z123" i="46"/>
  <c r="Y123" i="46"/>
  <c r="X123" i="46"/>
  <c r="W123" i="46"/>
  <c r="V123" i="46"/>
  <c r="U123" i="46"/>
  <c r="T123" i="46"/>
  <c r="S123" i="46"/>
  <c r="R123" i="46"/>
  <c r="Q123" i="46"/>
  <c r="P123" i="46"/>
  <c r="O123" i="46"/>
  <c r="N123" i="46"/>
  <c r="K123" i="46"/>
  <c r="J123" i="46"/>
  <c r="I123" i="46"/>
  <c r="H123" i="46"/>
  <c r="G123" i="46"/>
  <c r="F123" i="46"/>
  <c r="E123" i="46"/>
  <c r="D123" i="46"/>
  <c r="C123" i="46"/>
  <c r="B123" i="46"/>
  <c r="CP122" i="46"/>
  <c r="CO122" i="46"/>
  <c r="CN122" i="46"/>
  <c r="CM122" i="46"/>
  <c r="CL122" i="46"/>
  <c r="CI122" i="46"/>
  <c r="CH122" i="46"/>
  <c r="CG122" i="46"/>
  <c r="CF122" i="46"/>
  <c r="CE122" i="46"/>
  <c r="CD122" i="46"/>
  <c r="CC122" i="46"/>
  <c r="CB122" i="46"/>
  <c r="CA122" i="46"/>
  <c r="BZ122" i="46"/>
  <c r="BY122" i="46"/>
  <c r="BX122" i="46"/>
  <c r="BW122" i="46"/>
  <c r="BV122" i="46"/>
  <c r="BU122" i="46"/>
  <c r="BT122" i="46"/>
  <c r="BS122" i="46"/>
  <c r="BR122" i="46"/>
  <c r="BQ122" i="46"/>
  <c r="BO122" i="46"/>
  <c r="BN122" i="46"/>
  <c r="BM122" i="46"/>
  <c r="BL122" i="46"/>
  <c r="BK122" i="46"/>
  <c r="BJ122" i="46"/>
  <c r="BH122" i="46"/>
  <c r="BG122" i="46"/>
  <c r="BF122" i="46"/>
  <c r="BE122" i="46"/>
  <c r="BD122" i="46"/>
  <c r="BC122" i="46"/>
  <c r="BB122" i="46"/>
  <c r="AY122" i="46"/>
  <c r="AX122" i="46"/>
  <c r="AW122" i="46"/>
  <c r="AV122" i="46"/>
  <c r="AT122" i="46"/>
  <c r="AS122" i="46"/>
  <c r="AR122" i="46"/>
  <c r="AQ122" i="46"/>
  <c r="AP122" i="46"/>
  <c r="AO122" i="46"/>
  <c r="AN122" i="46"/>
  <c r="AM122" i="46"/>
  <c r="AL122" i="46"/>
  <c r="AK122" i="46"/>
  <c r="AJ122" i="46"/>
  <c r="AI122" i="46"/>
  <c r="AH122" i="46"/>
  <c r="AG122" i="46"/>
  <c r="AF122" i="46"/>
  <c r="AE122" i="46"/>
  <c r="AD122" i="46"/>
  <c r="AB122" i="46"/>
  <c r="AA122" i="46"/>
  <c r="Z122" i="46"/>
  <c r="Y122" i="46"/>
  <c r="X122" i="46"/>
  <c r="W122" i="46"/>
  <c r="V122" i="46"/>
  <c r="U122" i="46"/>
  <c r="T122" i="46"/>
  <c r="S122" i="46"/>
  <c r="R122" i="46"/>
  <c r="Q122" i="46"/>
  <c r="P122" i="46"/>
  <c r="O122" i="46"/>
  <c r="N122" i="46"/>
  <c r="K122" i="46"/>
  <c r="J122" i="46"/>
  <c r="I122" i="46"/>
  <c r="H122" i="46"/>
  <c r="G122" i="46"/>
  <c r="F122" i="46"/>
  <c r="E122" i="46"/>
  <c r="D122" i="46"/>
  <c r="C122" i="46"/>
  <c r="B122" i="46"/>
  <c r="CP121" i="46"/>
  <c r="CO121" i="46"/>
  <c r="CN121" i="46"/>
  <c r="CM121" i="46"/>
  <c r="CL121" i="46"/>
  <c r="CI121" i="46"/>
  <c r="CH121" i="46"/>
  <c r="CG121" i="46"/>
  <c r="CF121" i="46"/>
  <c r="CE121" i="46"/>
  <c r="CD121" i="46"/>
  <c r="CC121" i="46"/>
  <c r="CB121" i="46"/>
  <c r="CA121" i="46"/>
  <c r="BZ121" i="46"/>
  <c r="BY121" i="46"/>
  <c r="BX121" i="46"/>
  <c r="BW121" i="46"/>
  <c r="BV121" i="46"/>
  <c r="BU121" i="46"/>
  <c r="BT121" i="46"/>
  <c r="BS121" i="46"/>
  <c r="BR121" i="46"/>
  <c r="BQ121" i="46"/>
  <c r="BO121" i="46"/>
  <c r="BN121" i="46"/>
  <c r="BM121" i="46"/>
  <c r="BL121" i="46"/>
  <c r="BK121" i="46"/>
  <c r="BJ121" i="46"/>
  <c r="BH121" i="46"/>
  <c r="BG121" i="46"/>
  <c r="BF121" i="46"/>
  <c r="BE121" i="46"/>
  <c r="BD121" i="46"/>
  <c r="BC121" i="46"/>
  <c r="BB121" i="46"/>
  <c r="AY121" i="46"/>
  <c r="AX121" i="46"/>
  <c r="AW121" i="46"/>
  <c r="AV121" i="46"/>
  <c r="AT121" i="46"/>
  <c r="AS121" i="46"/>
  <c r="AR121" i="46"/>
  <c r="AQ121" i="46"/>
  <c r="AP121" i="46"/>
  <c r="AO121" i="46"/>
  <c r="AN121" i="46"/>
  <c r="AM121" i="46"/>
  <c r="AL121" i="46"/>
  <c r="AK121" i="46"/>
  <c r="AJ121" i="46"/>
  <c r="AI121" i="46"/>
  <c r="AH121" i="46"/>
  <c r="AG121" i="46"/>
  <c r="AF121" i="46"/>
  <c r="AE121" i="46"/>
  <c r="AD121" i="46"/>
  <c r="AB121" i="46"/>
  <c r="AA121" i="46"/>
  <c r="Z121" i="46"/>
  <c r="Y121" i="46"/>
  <c r="X121" i="46"/>
  <c r="W121" i="46"/>
  <c r="V121" i="46"/>
  <c r="U121" i="46"/>
  <c r="T121" i="46"/>
  <c r="S121" i="46"/>
  <c r="R121" i="46"/>
  <c r="Q121" i="46"/>
  <c r="P121" i="46"/>
  <c r="O121" i="46"/>
  <c r="N121" i="46"/>
  <c r="K121" i="46"/>
  <c r="J121" i="46"/>
  <c r="I121" i="46"/>
  <c r="H121" i="46"/>
  <c r="G121" i="46"/>
  <c r="F121" i="46"/>
  <c r="E121" i="46"/>
  <c r="D121" i="46"/>
  <c r="C121" i="46"/>
  <c r="B121" i="46"/>
  <c r="CP120" i="46"/>
  <c r="CO120" i="46"/>
  <c r="CN120" i="46"/>
  <c r="CM120" i="46"/>
  <c r="CL120" i="46"/>
  <c r="CI120" i="46"/>
  <c r="CH120" i="46"/>
  <c r="CG120" i="46"/>
  <c r="CF120" i="46"/>
  <c r="CE120" i="46"/>
  <c r="CD120" i="46"/>
  <c r="CC120" i="46"/>
  <c r="CB120" i="46"/>
  <c r="CA120" i="46"/>
  <c r="BZ120" i="46"/>
  <c r="BY120" i="46"/>
  <c r="BX120" i="46"/>
  <c r="BW120" i="46"/>
  <c r="BV120" i="46"/>
  <c r="BU120" i="46"/>
  <c r="BT120" i="46"/>
  <c r="BS120" i="46"/>
  <c r="BR120" i="46"/>
  <c r="BQ120" i="46"/>
  <c r="BO120" i="46"/>
  <c r="BN120" i="46"/>
  <c r="BM120" i="46"/>
  <c r="BL120" i="46"/>
  <c r="BK120" i="46"/>
  <c r="BJ120" i="46"/>
  <c r="BH120" i="46"/>
  <c r="BG120" i="46"/>
  <c r="BF120" i="46"/>
  <c r="BE120" i="46"/>
  <c r="BD120" i="46"/>
  <c r="BC120" i="46"/>
  <c r="BB120" i="46"/>
  <c r="AY120" i="46"/>
  <c r="AX120" i="46"/>
  <c r="AW120" i="46"/>
  <c r="AV120" i="46"/>
  <c r="AT120" i="46"/>
  <c r="AS120" i="46"/>
  <c r="AR120" i="46"/>
  <c r="AQ120" i="46"/>
  <c r="AP120" i="46"/>
  <c r="AO120" i="46"/>
  <c r="AN120" i="46"/>
  <c r="AM120" i="46"/>
  <c r="AL120" i="46"/>
  <c r="AK120" i="46"/>
  <c r="AJ120" i="46"/>
  <c r="AI120" i="46"/>
  <c r="AH120" i="46"/>
  <c r="AG120" i="46"/>
  <c r="AF120" i="46"/>
  <c r="AE120" i="46"/>
  <c r="AD120" i="46"/>
  <c r="AB120" i="46"/>
  <c r="AA120" i="46"/>
  <c r="Z120" i="46"/>
  <c r="Y120" i="46"/>
  <c r="X120" i="46"/>
  <c r="W120" i="46"/>
  <c r="V120" i="46"/>
  <c r="U120" i="46"/>
  <c r="T120" i="46"/>
  <c r="S120" i="46"/>
  <c r="R120" i="46"/>
  <c r="Q120" i="46"/>
  <c r="P120" i="46"/>
  <c r="O120" i="46"/>
  <c r="N120" i="46"/>
  <c r="K120" i="46"/>
  <c r="J120" i="46"/>
  <c r="I120" i="46"/>
  <c r="H120" i="46"/>
  <c r="G120" i="46"/>
  <c r="F120" i="46"/>
  <c r="E120" i="46"/>
  <c r="D120" i="46"/>
  <c r="C120" i="46"/>
  <c r="B120" i="46"/>
  <c r="CP119" i="46"/>
  <c r="CO119" i="46"/>
  <c r="CN119" i="46"/>
  <c r="CM119" i="46"/>
  <c r="CL119" i="46"/>
  <c r="CI119" i="46"/>
  <c r="CH119" i="46"/>
  <c r="CG119" i="46"/>
  <c r="CF119" i="46"/>
  <c r="CE119" i="46"/>
  <c r="CD119" i="46"/>
  <c r="CC119" i="46"/>
  <c r="CB119" i="46"/>
  <c r="CA119" i="46"/>
  <c r="BZ119" i="46"/>
  <c r="BY119" i="46"/>
  <c r="BX119" i="46"/>
  <c r="BW119" i="46"/>
  <c r="BV119" i="46"/>
  <c r="BU119" i="46"/>
  <c r="BT119" i="46"/>
  <c r="BS119" i="46"/>
  <c r="BR119" i="46"/>
  <c r="BQ119" i="46"/>
  <c r="BO119" i="46"/>
  <c r="BN119" i="46"/>
  <c r="BM119" i="46"/>
  <c r="BL119" i="46"/>
  <c r="BK119" i="46"/>
  <c r="BJ119" i="46"/>
  <c r="BH119" i="46"/>
  <c r="BG119" i="46"/>
  <c r="BF119" i="46"/>
  <c r="BE119" i="46"/>
  <c r="BD119" i="46"/>
  <c r="BC119" i="46"/>
  <c r="BB119" i="46"/>
  <c r="AY119" i="46"/>
  <c r="AX119" i="46"/>
  <c r="AW119" i="46"/>
  <c r="AV119" i="46"/>
  <c r="AT119" i="46"/>
  <c r="AS119" i="46"/>
  <c r="AR119" i="46"/>
  <c r="AQ119" i="46"/>
  <c r="AP119" i="46"/>
  <c r="AO119" i="46"/>
  <c r="AN119" i="46"/>
  <c r="AM119" i="46"/>
  <c r="AL119" i="46"/>
  <c r="AK119" i="46"/>
  <c r="AJ119" i="46"/>
  <c r="AI119" i="46"/>
  <c r="AH119" i="46"/>
  <c r="AG119" i="46"/>
  <c r="AF119" i="46"/>
  <c r="AE119" i="46"/>
  <c r="AD119" i="46"/>
  <c r="AB119" i="46"/>
  <c r="AA119" i="46"/>
  <c r="Z119" i="46"/>
  <c r="Y119" i="46"/>
  <c r="X119" i="46"/>
  <c r="W119" i="46"/>
  <c r="V119" i="46"/>
  <c r="U119" i="46"/>
  <c r="T119" i="46"/>
  <c r="S119" i="46"/>
  <c r="R119" i="46"/>
  <c r="Q119" i="46"/>
  <c r="P119" i="46"/>
  <c r="O119" i="46"/>
  <c r="N119" i="46"/>
  <c r="K119" i="46"/>
  <c r="J119" i="46"/>
  <c r="I119" i="46"/>
  <c r="H119" i="46"/>
  <c r="G119" i="46"/>
  <c r="F119" i="46"/>
  <c r="E119" i="46"/>
  <c r="D119" i="46"/>
  <c r="C119" i="46"/>
  <c r="B119" i="46"/>
  <c r="CP118" i="46"/>
  <c r="CO118" i="46"/>
  <c r="CN118" i="46"/>
  <c r="CM118" i="46"/>
  <c r="CL118" i="46"/>
  <c r="CI118" i="46"/>
  <c r="CH118" i="46"/>
  <c r="CG118" i="46"/>
  <c r="CF118" i="46"/>
  <c r="CE118" i="46"/>
  <c r="CD118" i="46"/>
  <c r="CC118" i="46"/>
  <c r="CB118" i="46"/>
  <c r="CA118" i="46"/>
  <c r="BZ118" i="46"/>
  <c r="BY118" i="46"/>
  <c r="BX118" i="46"/>
  <c r="BW118" i="46"/>
  <c r="BV118" i="46"/>
  <c r="BU118" i="46"/>
  <c r="BT118" i="46"/>
  <c r="BS118" i="46"/>
  <c r="BR118" i="46"/>
  <c r="BQ118" i="46"/>
  <c r="BO118" i="46"/>
  <c r="BN118" i="46"/>
  <c r="BM118" i="46"/>
  <c r="BL118" i="46"/>
  <c r="BK118" i="46"/>
  <c r="BJ118" i="46"/>
  <c r="BH118" i="46"/>
  <c r="BG118" i="46"/>
  <c r="BF118" i="46"/>
  <c r="BE118" i="46"/>
  <c r="BD118" i="46"/>
  <c r="BC118" i="46"/>
  <c r="BB118" i="46"/>
  <c r="AY118" i="46"/>
  <c r="AX118" i="46"/>
  <c r="AW118" i="46"/>
  <c r="AV118" i="46"/>
  <c r="AT118" i="46"/>
  <c r="AS118" i="46"/>
  <c r="AR118" i="46"/>
  <c r="AQ118" i="46"/>
  <c r="AP118" i="46"/>
  <c r="AO118" i="46"/>
  <c r="AN118" i="46"/>
  <c r="AM118" i="46"/>
  <c r="AL118" i="46"/>
  <c r="AK118" i="46"/>
  <c r="AJ118" i="46"/>
  <c r="AI118" i="46"/>
  <c r="AH118" i="46"/>
  <c r="AG118" i="46"/>
  <c r="AF118" i="46"/>
  <c r="AE118" i="46"/>
  <c r="AD118" i="46"/>
  <c r="AB118" i="46"/>
  <c r="AA118" i="46"/>
  <c r="Z118" i="46"/>
  <c r="Y118" i="46"/>
  <c r="X118" i="46"/>
  <c r="W118" i="46"/>
  <c r="V118" i="46"/>
  <c r="U118" i="46"/>
  <c r="T118" i="46"/>
  <c r="S118" i="46"/>
  <c r="R118" i="46"/>
  <c r="Q118" i="46"/>
  <c r="P118" i="46"/>
  <c r="O118" i="46"/>
  <c r="N118" i="46"/>
  <c r="K118" i="46"/>
  <c r="J118" i="46"/>
  <c r="I118" i="46"/>
  <c r="H118" i="46"/>
  <c r="G118" i="46"/>
  <c r="F118" i="46"/>
  <c r="E118" i="46"/>
  <c r="D118" i="46"/>
  <c r="C118" i="46"/>
  <c r="B118" i="46"/>
  <c r="CP117" i="46"/>
  <c r="CO117" i="46"/>
  <c r="CN117" i="46"/>
  <c r="CM117" i="46"/>
  <c r="CL117" i="46"/>
  <c r="CI117" i="46"/>
  <c r="CH117" i="46"/>
  <c r="CG117" i="46"/>
  <c r="CF117" i="46"/>
  <c r="CE117" i="46"/>
  <c r="CD117" i="46"/>
  <c r="CC117" i="46"/>
  <c r="CB117" i="46"/>
  <c r="CA117" i="46"/>
  <c r="BZ117" i="46"/>
  <c r="BY117" i="46"/>
  <c r="BX117" i="46"/>
  <c r="BW117" i="46"/>
  <c r="BV117" i="46"/>
  <c r="BU117" i="46"/>
  <c r="BT117" i="46"/>
  <c r="BS117" i="46"/>
  <c r="BR117" i="46"/>
  <c r="BQ117" i="46"/>
  <c r="BO117" i="46"/>
  <c r="BN117" i="46"/>
  <c r="BM117" i="46"/>
  <c r="BL117" i="46"/>
  <c r="BK117" i="46"/>
  <c r="BJ117" i="46"/>
  <c r="BH117" i="46"/>
  <c r="BG117" i="46"/>
  <c r="BF117" i="46"/>
  <c r="BE117" i="46"/>
  <c r="BD117" i="46"/>
  <c r="BC117" i="46"/>
  <c r="BB117" i="46"/>
  <c r="AY117" i="46"/>
  <c r="AX117" i="46"/>
  <c r="AW117" i="46"/>
  <c r="AV117" i="46"/>
  <c r="AT117" i="46"/>
  <c r="AS117" i="46"/>
  <c r="AR117" i="46"/>
  <c r="AQ117" i="46"/>
  <c r="AP117" i="46"/>
  <c r="AO117" i="46"/>
  <c r="AN117" i="46"/>
  <c r="AM117" i="46"/>
  <c r="AL117" i="46"/>
  <c r="AK117" i="46"/>
  <c r="AJ117" i="46"/>
  <c r="AI117" i="46"/>
  <c r="AH117" i="46"/>
  <c r="AG117" i="46"/>
  <c r="AF117" i="46"/>
  <c r="AE117" i="46"/>
  <c r="AD117" i="46"/>
  <c r="AB117" i="46"/>
  <c r="AA117" i="46"/>
  <c r="Z117" i="46"/>
  <c r="Y117" i="46"/>
  <c r="X117" i="46"/>
  <c r="W117" i="46"/>
  <c r="V117" i="46"/>
  <c r="U117" i="46"/>
  <c r="T117" i="46"/>
  <c r="S117" i="46"/>
  <c r="R117" i="46"/>
  <c r="Q117" i="46"/>
  <c r="P117" i="46"/>
  <c r="O117" i="46"/>
  <c r="N117" i="46"/>
  <c r="K117" i="46"/>
  <c r="J117" i="46"/>
  <c r="I117" i="46"/>
  <c r="H117" i="46"/>
  <c r="G117" i="46"/>
  <c r="F117" i="46"/>
  <c r="E117" i="46"/>
  <c r="D117" i="46"/>
  <c r="C117" i="46"/>
  <c r="B117" i="46"/>
  <c r="CP116" i="46"/>
  <c r="CO116" i="46"/>
  <c r="CN116" i="46"/>
  <c r="CM116" i="46"/>
  <c r="CL116" i="46"/>
  <c r="CI116" i="46"/>
  <c r="CH116" i="46"/>
  <c r="CG116" i="46"/>
  <c r="CF116" i="46"/>
  <c r="CE116" i="46"/>
  <c r="CD116" i="46"/>
  <c r="CC116" i="46"/>
  <c r="CB116" i="46"/>
  <c r="CA116" i="46"/>
  <c r="BZ116" i="46"/>
  <c r="BY116" i="46"/>
  <c r="BX116" i="46"/>
  <c r="BW116" i="46"/>
  <c r="BV116" i="46"/>
  <c r="BU116" i="46"/>
  <c r="BT116" i="46"/>
  <c r="BS116" i="46"/>
  <c r="BR116" i="46"/>
  <c r="BQ116" i="46"/>
  <c r="BO116" i="46"/>
  <c r="BN116" i="46"/>
  <c r="BM116" i="46"/>
  <c r="BL116" i="46"/>
  <c r="BK116" i="46"/>
  <c r="BJ116" i="46"/>
  <c r="BH116" i="46"/>
  <c r="BG116" i="46"/>
  <c r="BF116" i="46"/>
  <c r="BE116" i="46"/>
  <c r="BD116" i="46"/>
  <c r="BC116" i="46"/>
  <c r="BB116" i="46"/>
  <c r="AY116" i="46"/>
  <c r="AX116" i="46"/>
  <c r="AW116" i="46"/>
  <c r="AV116" i="46"/>
  <c r="AT116" i="46"/>
  <c r="AS116" i="46"/>
  <c r="AR116" i="46"/>
  <c r="AQ116" i="46"/>
  <c r="AP116" i="46"/>
  <c r="AO116" i="46"/>
  <c r="AN116" i="46"/>
  <c r="AM116" i="46"/>
  <c r="AL116" i="46"/>
  <c r="AK116" i="46"/>
  <c r="AJ116" i="46"/>
  <c r="AI116" i="46"/>
  <c r="AH116" i="46"/>
  <c r="AG116" i="46"/>
  <c r="AF116" i="46"/>
  <c r="AE116" i="46"/>
  <c r="AD116" i="46"/>
  <c r="AB116" i="46"/>
  <c r="AA116" i="46"/>
  <c r="Z116" i="46"/>
  <c r="Y116" i="46"/>
  <c r="X116" i="46"/>
  <c r="W116" i="46"/>
  <c r="V116" i="46"/>
  <c r="U116" i="46"/>
  <c r="T116" i="46"/>
  <c r="S116" i="46"/>
  <c r="R116" i="46"/>
  <c r="Q116" i="46"/>
  <c r="P116" i="46"/>
  <c r="O116" i="46"/>
  <c r="N116" i="46"/>
  <c r="K116" i="46"/>
  <c r="J116" i="46"/>
  <c r="I116" i="46"/>
  <c r="H116" i="46"/>
  <c r="G116" i="46"/>
  <c r="F116" i="46"/>
  <c r="E116" i="46"/>
  <c r="D116" i="46"/>
  <c r="C116" i="46"/>
  <c r="B116" i="46"/>
  <c r="CP115" i="46"/>
  <c r="CO115" i="46"/>
  <c r="CN115" i="46"/>
  <c r="CM115" i="46"/>
  <c r="CL115" i="46"/>
  <c r="CI115" i="46"/>
  <c r="CH115" i="46"/>
  <c r="CG115" i="46"/>
  <c r="CF115" i="46"/>
  <c r="CE115" i="46"/>
  <c r="CD115" i="46"/>
  <c r="CC115" i="46"/>
  <c r="CB115" i="46"/>
  <c r="CA115" i="46"/>
  <c r="BZ115" i="46"/>
  <c r="BY115" i="46"/>
  <c r="BX115" i="46"/>
  <c r="BW115" i="46"/>
  <c r="BV115" i="46"/>
  <c r="BU115" i="46"/>
  <c r="BT115" i="46"/>
  <c r="BS115" i="46"/>
  <c r="BR115" i="46"/>
  <c r="BQ115" i="46"/>
  <c r="BO115" i="46"/>
  <c r="BN115" i="46"/>
  <c r="BM115" i="46"/>
  <c r="BL115" i="46"/>
  <c r="BK115" i="46"/>
  <c r="BJ115" i="46"/>
  <c r="BH115" i="46"/>
  <c r="BG115" i="46"/>
  <c r="BF115" i="46"/>
  <c r="BE115" i="46"/>
  <c r="BD115" i="46"/>
  <c r="BC115" i="46"/>
  <c r="BB115" i="46"/>
  <c r="AY115" i="46"/>
  <c r="AX115" i="46"/>
  <c r="AW115" i="46"/>
  <c r="AV115" i="46"/>
  <c r="AT115" i="46"/>
  <c r="AS115" i="46"/>
  <c r="AR115" i="46"/>
  <c r="AQ115" i="46"/>
  <c r="AP115" i="46"/>
  <c r="AO115" i="46"/>
  <c r="AN115" i="46"/>
  <c r="AM115" i="46"/>
  <c r="AL115" i="46"/>
  <c r="AK115" i="46"/>
  <c r="AJ115" i="46"/>
  <c r="AI115" i="46"/>
  <c r="AH115" i="46"/>
  <c r="AG115" i="46"/>
  <c r="AF115" i="46"/>
  <c r="AE115" i="46"/>
  <c r="AD115" i="46"/>
  <c r="AB115" i="46"/>
  <c r="AA115" i="46"/>
  <c r="Z115" i="46"/>
  <c r="Y115" i="46"/>
  <c r="X115" i="46"/>
  <c r="W115" i="46"/>
  <c r="V115" i="46"/>
  <c r="U115" i="46"/>
  <c r="T115" i="46"/>
  <c r="S115" i="46"/>
  <c r="R115" i="46"/>
  <c r="Q115" i="46"/>
  <c r="P115" i="46"/>
  <c r="O115" i="46"/>
  <c r="N115" i="46"/>
  <c r="K115" i="46"/>
  <c r="J115" i="46"/>
  <c r="I115" i="46"/>
  <c r="H115" i="46"/>
  <c r="G115" i="46"/>
  <c r="F115" i="46"/>
  <c r="E115" i="46"/>
  <c r="D115" i="46"/>
  <c r="C115" i="46"/>
  <c r="B115" i="46"/>
  <c r="CP114" i="46"/>
  <c r="CO114" i="46"/>
  <c r="CN114" i="46"/>
  <c r="CM114" i="46"/>
  <c r="CL114" i="46"/>
  <c r="CI114" i="46"/>
  <c r="CH114" i="46"/>
  <c r="CG114" i="46"/>
  <c r="CF114" i="46"/>
  <c r="CE114" i="46"/>
  <c r="CD114" i="46"/>
  <c r="CC114" i="46"/>
  <c r="CB114" i="46"/>
  <c r="CA114" i="46"/>
  <c r="BZ114" i="46"/>
  <c r="BY114" i="46"/>
  <c r="BX114" i="46"/>
  <c r="BW114" i="46"/>
  <c r="BV114" i="46"/>
  <c r="BU114" i="46"/>
  <c r="BT114" i="46"/>
  <c r="BS114" i="46"/>
  <c r="BR114" i="46"/>
  <c r="BQ114" i="46"/>
  <c r="BO114" i="46"/>
  <c r="BN114" i="46"/>
  <c r="BM114" i="46"/>
  <c r="BL114" i="46"/>
  <c r="BK114" i="46"/>
  <c r="BJ114" i="46"/>
  <c r="BH114" i="46"/>
  <c r="BG114" i="46"/>
  <c r="BF114" i="46"/>
  <c r="BE114" i="46"/>
  <c r="BD114" i="46"/>
  <c r="BC114" i="46"/>
  <c r="BB114" i="46"/>
  <c r="AY114" i="46"/>
  <c r="AX114" i="46"/>
  <c r="AW114" i="46"/>
  <c r="AV114" i="46"/>
  <c r="AT114" i="46"/>
  <c r="AS114" i="46"/>
  <c r="AR114" i="46"/>
  <c r="AQ114" i="46"/>
  <c r="AP114" i="46"/>
  <c r="AO114" i="46"/>
  <c r="AN114" i="46"/>
  <c r="AM114" i="46"/>
  <c r="AL114" i="46"/>
  <c r="AK114" i="46"/>
  <c r="AJ114" i="46"/>
  <c r="AI114" i="46"/>
  <c r="AH114" i="46"/>
  <c r="AG114" i="46"/>
  <c r="AF114" i="46"/>
  <c r="AE114" i="46"/>
  <c r="AD114" i="46"/>
  <c r="AB114" i="46"/>
  <c r="AA114" i="46"/>
  <c r="Z114" i="46"/>
  <c r="Y114" i="46"/>
  <c r="X114" i="46"/>
  <c r="W114" i="46"/>
  <c r="V114" i="46"/>
  <c r="U114" i="46"/>
  <c r="T114" i="46"/>
  <c r="S114" i="46"/>
  <c r="R114" i="46"/>
  <c r="Q114" i="46"/>
  <c r="P114" i="46"/>
  <c r="O114" i="46"/>
  <c r="N114" i="46"/>
  <c r="K114" i="46"/>
  <c r="J114" i="46"/>
  <c r="I114" i="46"/>
  <c r="H114" i="46"/>
  <c r="G114" i="46"/>
  <c r="F114" i="46"/>
  <c r="E114" i="46"/>
  <c r="D114" i="46"/>
  <c r="C114" i="46"/>
  <c r="B114" i="46"/>
  <c r="CP113" i="46"/>
  <c r="CO113" i="46"/>
  <c r="CN113" i="46"/>
  <c r="CM113" i="46"/>
  <c r="CL113" i="46"/>
  <c r="CI113" i="46"/>
  <c r="CH113" i="46"/>
  <c r="CG113" i="46"/>
  <c r="CF113" i="46"/>
  <c r="CE113" i="46"/>
  <c r="CD113" i="46"/>
  <c r="CC113" i="46"/>
  <c r="CB113" i="46"/>
  <c r="CA113" i="46"/>
  <c r="BZ113" i="46"/>
  <c r="BY113" i="46"/>
  <c r="BX113" i="46"/>
  <c r="BW113" i="46"/>
  <c r="BV113" i="46"/>
  <c r="BU113" i="46"/>
  <c r="BT113" i="46"/>
  <c r="BS113" i="46"/>
  <c r="BR113" i="46"/>
  <c r="BQ113" i="46"/>
  <c r="BO113" i="46"/>
  <c r="BN113" i="46"/>
  <c r="BM113" i="46"/>
  <c r="BL113" i="46"/>
  <c r="BK113" i="46"/>
  <c r="BJ113" i="46"/>
  <c r="BH113" i="46"/>
  <c r="BG113" i="46"/>
  <c r="BF113" i="46"/>
  <c r="BE113" i="46"/>
  <c r="BD113" i="46"/>
  <c r="BC113" i="46"/>
  <c r="BB113" i="46"/>
  <c r="AY113" i="46"/>
  <c r="AX113" i="46"/>
  <c r="AW113" i="46"/>
  <c r="AV113" i="46"/>
  <c r="AT113" i="46"/>
  <c r="AS113" i="46"/>
  <c r="AR113" i="46"/>
  <c r="AQ113" i="46"/>
  <c r="AP113" i="46"/>
  <c r="AO113" i="46"/>
  <c r="AN113" i="46"/>
  <c r="AM113" i="46"/>
  <c r="AL113" i="46"/>
  <c r="AK113" i="46"/>
  <c r="AJ113" i="46"/>
  <c r="AI113" i="46"/>
  <c r="AH113" i="46"/>
  <c r="AG113" i="46"/>
  <c r="AF113" i="46"/>
  <c r="AE113" i="46"/>
  <c r="AD113" i="46"/>
  <c r="AB113" i="46"/>
  <c r="AA113" i="46"/>
  <c r="Z113" i="46"/>
  <c r="Y113" i="46"/>
  <c r="X113" i="46"/>
  <c r="W113" i="46"/>
  <c r="V113" i="46"/>
  <c r="U113" i="46"/>
  <c r="T113" i="46"/>
  <c r="S113" i="46"/>
  <c r="R113" i="46"/>
  <c r="Q113" i="46"/>
  <c r="P113" i="46"/>
  <c r="O113" i="46"/>
  <c r="N113" i="46"/>
  <c r="K113" i="46"/>
  <c r="J113" i="46"/>
  <c r="I113" i="46"/>
  <c r="H113" i="46"/>
  <c r="G113" i="46"/>
  <c r="F113" i="46"/>
  <c r="E113" i="46"/>
  <c r="D113" i="46"/>
  <c r="C113" i="46"/>
  <c r="B113" i="46"/>
  <c r="CP112" i="46"/>
  <c r="CO112" i="46"/>
  <c r="CN112" i="46"/>
  <c r="CM112" i="46"/>
  <c r="CL112" i="46"/>
  <c r="CI112" i="46"/>
  <c r="CH112" i="46"/>
  <c r="CG112" i="46"/>
  <c r="CF112" i="46"/>
  <c r="CE112" i="46"/>
  <c r="CD112" i="46"/>
  <c r="CC112" i="46"/>
  <c r="CB112" i="46"/>
  <c r="CA112" i="46"/>
  <c r="BZ112" i="46"/>
  <c r="BY112" i="46"/>
  <c r="BX112" i="46"/>
  <c r="BW112" i="46"/>
  <c r="BV112" i="46"/>
  <c r="BU112" i="46"/>
  <c r="BT112" i="46"/>
  <c r="BS112" i="46"/>
  <c r="BR112" i="46"/>
  <c r="BQ112" i="46"/>
  <c r="BO112" i="46"/>
  <c r="BN112" i="46"/>
  <c r="BM112" i="46"/>
  <c r="BL112" i="46"/>
  <c r="BK112" i="46"/>
  <c r="BJ112" i="46"/>
  <c r="BH112" i="46"/>
  <c r="BG112" i="46"/>
  <c r="BF112" i="46"/>
  <c r="BE112" i="46"/>
  <c r="BD112" i="46"/>
  <c r="BC112" i="46"/>
  <c r="BB112" i="46"/>
  <c r="AY112" i="46"/>
  <c r="AX112" i="46"/>
  <c r="AW112" i="46"/>
  <c r="AV112" i="46"/>
  <c r="AT112" i="46"/>
  <c r="AS112" i="46"/>
  <c r="AR112" i="46"/>
  <c r="AQ112" i="46"/>
  <c r="AP112" i="46"/>
  <c r="AO112" i="46"/>
  <c r="AN112" i="46"/>
  <c r="AM112" i="46"/>
  <c r="AL112" i="46"/>
  <c r="AK112" i="46"/>
  <c r="AJ112" i="46"/>
  <c r="AI112" i="46"/>
  <c r="AH112" i="46"/>
  <c r="AG112" i="46"/>
  <c r="AF112" i="46"/>
  <c r="AE112" i="46"/>
  <c r="AD112" i="46"/>
  <c r="AB112" i="46"/>
  <c r="AA112" i="46"/>
  <c r="Z112" i="46"/>
  <c r="Y112" i="46"/>
  <c r="X112" i="46"/>
  <c r="W112" i="46"/>
  <c r="V112" i="46"/>
  <c r="U112" i="46"/>
  <c r="T112" i="46"/>
  <c r="S112" i="46"/>
  <c r="R112" i="46"/>
  <c r="Q112" i="46"/>
  <c r="P112" i="46"/>
  <c r="O112" i="46"/>
  <c r="N112" i="46"/>
  <c r="K112" i="46"/>
  <c r="J112" i="46"/>
  <c r="I112" i="46"/>
  <c r="H112" i="46"/>
  <c r="G112" i="46"/>
  <c r="F112" i="46"/>
  <c r="E112" i="46"/>
  <c r="D112" i="46"/>
  <c r="C112" i="46"/>
  <c r="B112" i="46"/>
  <c r="CK111" i="46"/>
  <c r="CJ111" i="46"/>
  <c r="CI111" i="46"/>
  <c r="CH111" i="46"/>
  <c r="CG111" i="46"/>
  <c r="CF111" i="46"/>
  <c r="CE111" i="46"/>
  <c r="CB111" i="46"/>
  <c r="CA111" i="46"/>
  <c r="BY111" i="46"/>
  <c r="BX111" i="46"/>
  <c r="BW111" i="46"/>
  <c r="BV111" i="46"/>
  <c r="BU111" i="46"/>
  <c r="BS111" i="46"/>
  <c r="BR111" i="46"/>
  <c r="BQ111" i="46"/>
  <c r="BM111" i="46"/>
  <c r="BL111" i="46"/>
  <c r="BK111" i="46"/>
  <c r="BJ111" i="46"/>
  <c r="BI111" i="46"/>
  <c r="BF111" i="46"/>
  <c r="BE111" i="46"/>
  <c r="BD111" i="46"/>
  <c r="BA111" i="46"/>
  <c r="AX111" i="46"/>
  <c r="AW111" i="46"/>
  <c r="AV111" i="46"/>
  <c r="AU111" i="46"/>
  <c r="AH111" i="46"/>
  <c r="AG111" i="46"/>
  <c r="AE111" i="46"/>
  <c r="AC111" i="46"/>
  <c r="AB111" i="46"/>
  <c r="AA111" i="46"/>
  <c r="U111" i="46"/>
  <c r="R111" i="46"/>
  <c r="Q111" i="46"/>
  <c r="P111" i="46"/>
  <c r="O111" i="46"/>
  <c r="N111" i="46"/>
  <c r="M111" i="46"/>
  <c r="L111" i="46"/>
  <c r="K111" i="46"/>
  <c r="J111" i="46"/>
  <c r="I111" i="46"/>
  <c r="H111" i="46"/>
  <c r="G111" i="46"/>
  <c r="F111" i="46"/>
  <c r="E111" i="46"/>
  <c r="C111" i="46"/>
  <c r="B111" i="46"/>
  <c r="CK110" i="46"/>
  <c r="CJ110" i="46"/>
  <c r="CI110" i="46"/>
  <c r="CH110" i="46"/>
  <c r="CG110" i="46"/>
  <c r="CF110" i="46"/>
  <c r="CE110" i="46"/>
  <c r="CB110" i="46"/>
  <c r="CA110" i="46"/>
  <c r="BY110" i="46"/>
  <c r="BX110" i="46"/>
  <c r="BW110" i="46"/>
  <c r="BV110" i="46"/>
  <c r="BU110" i="46"/>
  <c r="BS110" i="46"/>
  <c r="BR110" i="46"/>
  <c r="BQ110" i="46"/>
  <c r="BM110" i="46"/>
  <c r="BL110" i="46"/>
  <c r="BK110" i="46"/>
  <c r="BJ110" i="46"/>
  <c r="BI110" i="46"/>
  <c r="BF110" i="46"/>
  <c r="BE110" i="46"/>
  <c r="BD110" i="46"/>
  <c r="BA110" i="46"/>
  <c r="AX110" i="46"/>
  <c r="AW110" i="46"/>
  <c r="AV110" i="46"/>
  <c r="AU110" i="46"/>
  <c r="AH110" i="46"/>
  <c r="AG110" i="46"/>
  <c r="AE110" i="46"/>
  <c r="AC110" i="46"/>
  <c r="AB110" i="46"/>
  <c r="AA110" i="46"/>
  <c r="U110" i="46"/>
  <c r="R110" i="46"/>
  <c r="Q110" i="46"/>
  <c r="P110" i="46"/>
  <c r="O110" i="46"/>
  <c r="N110" i="46"/>
  <c r="M110" i="46"/>
  <c r="L110" i="46"/>
  <c r="K110" i="46"/>
  <c r="J110" i="46"/>
  <c r="I110" i="46"/>
  <c r="H110" i="46"/>
  <c r="G110" i="46"/>
  <c r="F110" i="46"/>
  <c r="E110" i="46"/>
  <c r="C110" i="46"/>
  <c r="B110" i="46"/>
  <c r="CK109" i="46"/>
  <c r="CJ109" i="46"/>
  <c r="CI109" i="46"/>
  <c r="CH109" i="46"/>
  <c r="CG109" i="46"/>
  <c r="CF109" i="46"/>
  <c r="CE109" i="46"/>
  <c r="CB109" i="46"/>
  <c r="CA109" i="46"/>
  <c r="BY109" i="46"/>
  <c r="BX109" i="46"/>
  <c r="BW109" i="46"/>
  <c r="BV109" i="46"/>
  <c r="BU109" i="46"/>
  <c r="BS109" i="46"/>
  <c r="BR109" i="46"/>
  <c r="BQ109" i="46"/>
  <c r="BM109" i="46"/>
  <c r="BL109" i="46"/>
  <c r="BK109" i="46"/>
  <c r="BJ109" i="46"/>
  <c r="BI109" i="46"/>
  <c r="BF109" i="46"/>
  <c r="BE109" i="46"/>
  <c r="BD109" i="46"/>
  <c r="BA109" i="46"/>
  <c r="AX109" i="46"/>
  <c r="AW109" i="46"/>
  <c r="AV109" i="46"/>
  <c r="AU109" i="46"/>
  <c r="AH109" i="46"/>
  <c r="AG109" i="46"/>
  <c r="AE109" i="46"/>
  <c r="AC109" i="46"/>
  <c r="AB109" i="46"/>
  <c r="AA109" i="46"/>
  <c r="U109" i="46"/>
  <c r="R109" i="46"/>
  <c r="Q109" i="46"/>
  <c r="P109" i="46"/>
  <c r="O109" i="46"/>
  <c r="N109" i="46"/>
  <c r="M109" i="46"/>
  <c r="L109" i="46"/>
  <c r="K109" i="46"/>
  <c r="J109" i="46"/>
  <c r="I109" i="46"/>
  <c r="H109" i="46"/>
  <c r="G109" i="46"/>
  <c r="F109" i="46"/>
  <c r="E109" i="46"/>
  <c r="C109" i="46"/>
  <c r="B109" i="46"/>
  <c r="CK108" i="46"/>
  <c r="CJ108" i="46"/>
  <c r="CI108" i="46"/>
  <c r="CH108" i="46"/>
  <c r="CG108" i="46"/>
  <c r="CF108" i="46"/>
  <c r="CE108" i="46"/>
  <c r="CB108" i="46"/>
  <c r="CA108" i="46"/>
  <c r="BY108" i="46"/>
  <c r="BX108" i="46"/>
  <c r="BW108" i="46"/>
  <c r="BV108" i="46"/>
  <c r="BU108" i="46"/>
  <c r="BS108" i="46"/>
  <c r="BR108" i="46"/>
  <c r="BQ108" i="46"/>
  <c r="BM108" i="46"/>
  <c r="BL108" i="46"/>
  <c r="BK108" i="46"/>
  <c r="BJ108" i="46"/>
  <c r="BI108" i="46"/>
  <c r="BF108" i="46"/>
  <c r="BE108" i="46"/>
  <c r="BD108" i="46"/>
  <c r="BA108" i="46"/>
  <c r="AX108" i="46"/>
  <c r="AW108" i="46"/>
  <c r="AV108" i="46"/>
  <c r="AU108" i="46"/>
  <c r="AH108" i="46"/>
  <c r="AG108" i="46"/>
  <c r="AE108" i="46"/>
  <c r="AC108" i="46"/>
  <c r="AB108" i="46"/>
  <c r="AA108" i="46"/>
  <c r="U108" i="46"/>
  <c r="R108" i="46"/>
  <c r="Q108" i="46"/>
  <c r="P108" i="46"/>
  <c r="O108" i="46"/>
  <c r="N108" i="46"/>
  <c r="M108" i="46"/>
  <c r="L108" i="46"/>
  <c r="K108" i="46"/>
  <c r="J108" i="46"/>
  <c r="I108" i="46"/>
  <c r="H108" i="46"/>
  <c r="G108" i="46"/>
  <c r="F108" i="46"/>
  <c r="E108" i="46"/>
  <c r="C108" i="46"/>
  <c r="B108" i="46"/>
  <c r="CK107" i="46"/>
  <c r="CJ107" i="46"/>
  <c r="CI107" i="46"/>
  <c r="CH107" i="46"/>
  <c r="CG107" i="46"/>
  <c r="CF107" i="46"/>
  <c r="CE107" i="46"/>
  <c r="CB107" i="46"/>
  <c r="CA107" i="46"/>
  <c r="BY107" i="46"/>
  <c r="BX107" i="46"/>
  <c r="BW107" i="46"/>
  <c r="BV107" i="46"/>
  <c r="BU107" i="46"/>
  <c r="BS107" i="46"/>
  <c r="BR107" i="46"/>
  <c r="BQ107" i="46"/>
  <c r="BM107" i="46"/>
  <c r="BL107" i="46"/>
  <c r="BK107" i="46"/>
  <c r="BJ107" i="46"/>
  <c r="BI107" i="46"/>
  <c r="BF107" i="46"/>
  <c r="BE107" i="46"/>
  <c r="BD107" i="46"/>
  <c r="BA107" i="46"/>
  <c r="AX107" i="46"/>
  <c r="AW107" i="46"/>
  <c r="AV107" i="46"/>
  <c r="AU107" i="46"/>
  <c r="AH107" i="46"/>
  <c r="AG107" i="46"/>
  <c r="AE107" i="46"/>
  <c r="AC107" i="46"/>
  <c r="AB107" i="46"/>
  <c r="AA107" i="46"/>
  <c r="U107" i="46"/>
  <c r="R107" i="46"/>
  <c r="Q107" i="46"/>
  <c r="P107" i="46"/>
  <c r="O107" i="46"/>
  <c r="N107" i="46"/>
  <c r="M107" i="46"/>
  <c r="L107" i="46"/>
  <c r="K107" i="46"/>
  <c r="J107" i="46"/>
  <c r="I107" i="46"/>
  <c r="H107" i="46"/>
  <c r="G107" i="46"/>
  <c r="F107" i="46"/>
  <c r="E107" i="46"/>
  <c r="C107" i="46"/>
  <c r="B107" i="46"/>
  <c r="CK106" i="46"/>
  <c r="CJ106" i="46"/>
  <c r="CI106" i="46"/>
  <c r="CH106" i="46"/>
  <c r="CG106" i="46"/>
  <c r="CF106" i="46"/>
  <c r="CE106" i="46"/>
  <c r="CB106" i="46"/>
  <c r="CA106" i="46"/>
  <c r="BY106" i="46"/>
  <c r="BX106" i="46"/>
  <c r="BW106" i="46"/>
  <c r="BV106" i="46"/>
  <c r="BU106" i="46"/>
  <c r="BS106" i="46"/>
  <c r="BR106" i="46"/>
  <c r="BQ106" i="46"/>
  <c r="BM106" i="46"/>
  <c r="BL106" i="46"/>
  <c r="BK106" i="46"/>
  <c r="BJ106" i="46"/>
  <c r="BI106" i="46"/>
  <c r="BF106" i="46"/>
  <c r="BE106" i="46"/>
  <c r="BD106" i="46"/>
  <c r="BA106" i="46"/>
  <c r="AX106" i="46"/>
  <c r="AW106" i="46"/>
  <c r="AV106" i="46"/>
  <c r="AU106" i="46"/>
  <c r="AH106" i="46"/>
  <c r="AG106" i="46"/>
  <c r="AE106" i="46"/>
  <c r="AC106" i="46"/>
  <c r="AB106" i="46"/>
  <c r="AA106" i="46"/>
  <c r="U106" i="46"/>
  <c r="R106" i="46"/>
  <c r="Q106" i="46"/>
  <c r="P106" i="46"/>
  <c r="O106" i="46"/>
  <c r="N106" i="46"/>
  <c r="M106" i="46"/>
  <c r="L106" i="46"/>
  <c r="K106" i="46"/>
  <c r="J106" i="46"/>
  <c r="I106" i="46"/>
  <c r="H106" i="46"/>
  <c r="G106" i="46"/>
  <c r="F106" i="46"/>
  <c r="E106" i="46"/>
  <c r="C106" i="46"/>
  <c r="B106" i="46"/>
  <c r="CK105" i="46"/>
  <c r="CJ105" i="46"/>
  <c r="CI105" i="46"/>
  <c r="CH105" i="46"/>
  <c r="CG105" i="46"/>
  <c r="CF105" i="46"/>
  <c r="CE105" i="46"/>
  <c r="CC105" i="46"/>
  <c r="CB105" i="46"/>
  <c r="CA105" i="46"/>
  <c r="BY105" i="46"/>
  <c r="BX105" i="46"/>
  <c r="BW105" i="46"/>
  <c r="BV105" i="46"/>
  <c r="BU105" i="46"/>
  <c r="BS105" i="46"/>
  <c r="BR105" i="46"/>
  <c r="BQ105" i="46"/>
  <c r="BM105" i="46"/>
  <c r="BL105" i="46"/>
  <c r="BK105" i="46"/>
  <c r="BJ105" i="46"/>
  <c r="BI105" i="46"/>
  <c r="BF105" i="46"/>
  <c r="BE105" i="46"/>
  <c r="BD105" i="46"/>
  <c r="BA105" i="46"/>
  <c r="AX105" i="46"/>
  <c r="AW105" i="46"/>
  <c r="AV105" i="46"/>
  <c r="AU105" i="46"/>
  <c r="AH105" i="46"/>
  <c r="AG105" i="46"/>
  <c r="AE105" i="46"/>
  <c r="AC105" i="46"/>
  <c r="AB105" i="46"/>
  <c r="AA105" i="46"/>
  <c r="U105" i="46"/>
  <c r="R105" i="46"/>
  <c r="Q105" i="46"/>
  <c r="P105" i="46"/>
  <c r="O105" i="46"/>
  <c r="N105" i="46"/>
  <c r="M105" i="46"/>
  <c r="L105" i="46"/>
  <c r="K105" i="46"/>
  <c r="J105" i="46"/>
  <c r="I105" i="46"/>
  <c r="H105" i="46"/>
  <c r="G105" i="46"/>
  <c r="F105" i="46"/>
  <c r="E105" i="46"/>
  <c r="C105" i="46"/>
  <c r="B105" i="46"/>
  <c r="CI104" i="46"/>
  <c r="CH104" i="46"/>
  <c r="CG104" i="46"/>
  <c r="CF104" i="46"/>
  <c r="CE104" i="46"/>
  <c r="CD104" i="46"/>
  <c r="CC104" i="46"/>
  <c r="CB104" i="46"/>
  <c r="CA104" i="46"/>
  <c r="BZ104" i="46"/>
  <c r="BY104" i="46"/>
  <c r="BX104" i="46"/>
  <c r="BW104" i="46"/>
  <c r="BV104" i="46"/>
  <c r="BU104" i="46"/>
  <c r="BT104" i="46"/>
  <c r="BS104" i="46"/>
  <c r="BR104" i="46"/>
  <c r="BQ104" i="46"/>
  <c r="BO104" i="46"/>
  <c r="BN104" i="46"/>
  <c r="BM104" i="46"/>
  <c r="BL104" i="46"/>
  <c r="BK104" i="46"/>
  <c r="BJ104" i="46"/>
  <c r="BH104" i="46"/>
  <c r="BG104" i="46"/>
  <c r="BF104" i="46"/>
  <c r="BE104" i="46"/>
  <c r="BD104" i="46"/>
  <c r="BC104" i="46"/>
  <c r="BB104" i="46"/>
  <c r="AY104" i="46"/>
  <c r="AX104" i="46"/>
  <c r="AW104" i="46"/>
  <c r="AV104" i="46"/>
  <c r="AT104" i="46"/>
  <c r="AS104" i="46"/>
  <c r="AR104" i="46"/>
  <c r="AQ104" i="46"/>
  <c r="AP104" i="46"/>
  <c r="AO104" i="46"/>
  <c r="AN104" i="46"/>
  <c r="AM104" i="46"/>
  <c r="AL104" i="46"/>
  <c r="AK104" i="46"/>
  <c r="AJ104" i="46"/>
  <c r="AI104" i="46"/>
  <c r="AH104" i="46"/>
  <c r="AG104" i="46"/>
  <c r="AF104" i="46"/>
  <c r="AE104" i="46"/>
  <c r="AD104" i="46"/>
  <c r="AB104" i="46"/>
  <c r="AA104" i="46"/>
  <c r="Z104" i="46"/>
  <c r="Y104" i="46"/>
  <c r="X104" i="46"/>
  <c r="W104" i="46"/>
  <c r="V104" i="46"/>
  <c r="U104" i="46"/>
  <c r="T104" i="46"/>
  <c r="S104" i="46"/>
  <c r="R104" i="46"/>
  <c r="Q104" i="46"/>
  <c r="P104" i="46"/>
  <c r="O104" i="46"/>
  <c r="N104" i="46"/>
  <c r="K104" i="46"/>
  <c r="J104" i="46"/>
  <c r="I104" i="46"/>
  <c r="H104" i="46"/>
  <c r="G104" i="46"/>
  <c r="F104" i="46"/>
  <c r="E104" i="46"/>
  <c r="D104" i="46"/>
  <c r="C104" i="46"/>
  <c r="B104" i="46"/>
  <c r="CP103" i="46"/>
  <c r="CO103" i="46"/>
  <c r="CN103" i="46"/>
  <c r="CM103" i="46"/>
  <c r="CL103" i="46"/>
  <c r="CI103" i="46"/>
  <c r="CH103" i="46"/>
  <c r="CG103" i="46"/>
  <c r="CF103" i="46"/>
  <c r="CE103" i="46"/>
  <c r="CD103" i="46"/>
  <c r="CC103" i="46"/>
  <c r="CB103" i="46"/>
  <c r="CA103" i="46"/>
  <c r="BZ103" i="46"/>
  <c r="BY103" i="46"/>
  <c r="BX103" i="46"/>
  <c r="BW103" i="46"/>
  <c r="BV103" i="46"/>
  <c r="BU103" i="46"/>
  <c r="BT103" i="46"/>
  <c r="BS103" i="46"/>
  <c r="BR103" i="46"/>
  <c r="BQ103" i="46"/>
  <c r="BO103" i="46"/>
  <c r="BN103" i="46"/>
  <c r="BM103" i="46"/>
  <c r="BL103" i="46"/>
  <c r="CQ103" i="46" s="1"/>
  <c r="BK103" i="46"/>
  <c r="BJ103" i="46"/>
  <c r="BH103" i="46"/>
  <c r="BG103" i="46"/>
  <c r="BF103" i="46"/>
  <c r="BE103" i="46"/>
  <c r="BD103" i="46"/>
  <c r="BC103" i="46"/>
  <c r="BB103" i="46"/>
  <c r="AY103" i="46"/>
  <c r="AX103" i="46"/>
  <c r="AW103" i="46"/>
  <c r="AV103" i="46"/>
  <c r="AT103" i="46"/>
  <c r="AS103" i="46"/>
  <c r="AR103" i="46"/>
  <c r="AQ103" i="46"/>
  <c r="AP103" i="46"/>
  <c r="AO103" i="46"/>
  <c r="AN103" i="46"/>
  <c r="AM103" i="46"/>
  <c r="AL103" i="46"/>
  <c r="AK103" i="46"/>
  <c r="AJ103" i="46"/>
  <c r="AI103" i="46"/>
  <c r="AH103" i="46"/>
  <c r="AG103" i="46"/>
  <c r="AF103" i="46"/>
  <c r="AE103" i="46"/>
  <c r="AD103" i="46"/>
  <c r="AB103" i="46"/>
  <c r="AA103" i="46"/>
  <c r="Z103" i="46"/>
  <c r="Y103" i="46"/>
  <c r="X103" i="46"/>
  <c r="W103" i="46"/>
  <c r="V103" i="46"/>
  <c r="U103" i="46"/>
  <c r="T103" i="46"/>
  <c r="S103" i="46"/>
  <c r="R103" i="46"/>
  <c r="Q103" i="46"/>
  <c r="P103" i="46"/>
  <c r="O103" i="46"/>
  <c r="N103" i="46"/>
  <c r="K103" i="46"/>
  <c r="J103" i="46"/>
  <c r="I103" i="46"/>
  <c r="H103" i="46"/>
  <c r="G103" i="46"/>
  <c r="F103" i="46"/>
  <c r="E103" i="46"/>
  <c r="D103" i="46"/>
  <c r="C103" i="46"/>
  <c r="B103" i="46"/>
  <c r="CP102" i="46"/>
  <c r="CO102" i="46"/>
  <c r="CN102" i="46"/>
  <c r="CM102" i="46"/>
  <c r="CL102" i="46"/>
  <c r="CI102" i="46"/>
  <c r="CH102" i="46"/>
  <c r="CG102" i="46"/>
  <c r="CF102" i="46"/>
  <c r="CE102" i="46"/>
  <c r="CD102" i="46"/>
  <c r="CC102" i="46"/>
  <c r="CB102" i="46"/>
  <c r="CA102" i="46"/>
  <c r="BZ102" i="46"/>
  <c r="BY102" i="46"/>
  <c r="BX102" i="46"/>
  <c r="BW102" i="46"/>
  <c r="BV102" i="46"/>
  <c r="BU102" i="46"/>
  <c r="BT102" i="46"/>
  <c r="BS102" i="46"/>
  <c r="BR102" i="46"/>
  <c r="BQ102" i="46"/>
  <c r="BO102" i="46"/>
  <c r="BN102" i="46"/>
  <c r="BM102" i="46"/>
  <c r="BL102" i="46"/>
  <c r="BK102" i="46"/>
  <c r="BJ102" i="46"/>
  <c r="BH102" i="46"/>
  <c r="BG102" i="46"/>
  <c r="BF102" i="46"/>
  <c r="BE102" i="46"/>
  <c r="BD102" i="46"/>
  <c r="BC102" i="46"/>
  <c r="BB102" i="46"/>
  <c r="AY102" i="46"/>
  <c r="AX102" i="46"/>
  <c r="AW102" i="46"/>
  <c r="AV102" i="46"/>
  <c r="AT102" i="46"/>
  <c r="AS102" i="46"/>
  <c r="AR102" i="46"/>
  <c r="AQ102" i="46"/>
  <c r="AP102" i="46"/>
  <c r="AO102" i="46"/>
  <c r="AN102" i="46"/>
  <c r="AM102" i="46"/>
  <c r="AL102" i="46"/>
  <c r="AK102" i="46"/>
  <c r="AJ102" i="46"/>
  <c r="AI102" i="46"/>
  <c r="AH102" i="46"/>
  <c r="AG102" i="46"/>
  <c r="AF102" i="46"/>
  <c r="AE102" i="46"/>
  <c r="AD102" i="46"/>
  <c r="AB102" i="46"/>
  <c r="AA102" i="46"/>
  <c r="Z102" i="46"/>
  <c r="Y102" i="46"/>
  <c r="X102" i="46"/>
  <c r="W102" i="46"/>
  <c r="V102" i="46"/>
  <c r="U102" i="46"/>
  <c r="T102" i="46"/>
  <c r="S102" i="46"/>
  <c r="R102" i="46"/>
  <c r="Q102" i="46"/>
  <c r="P102" i="46"/>
  <c r="O102" i="46"/>
  <c r="N102" i="46"/>
  <c r="K102" i="46"/>
  <c r="J102" i="46"/>
  <c r="I102" i="46"/>
  <c r="H102" i="46"/>
  <c r="G102" i="46"/>
  <c r="F102" i="46"/>
  <c r="E102" i="46"/>
  <c r="D102" i="46"/>
  <c r="C102" i="46"/>
  <c r="B102" i="46"/>
  <c r="CP101" i="46"/>
  <c r="CO101" i="46"/>
  <c r="CN101" i="46"/>
  <c r="CM101" i="46"/>
  <c r="CL101" i="46"/>
  <c r="CI101" i="46"/>
  <c r="CH101" i="46"/>
  <c r="CG101" i="46"/>
  <c r="CF101" i="46"/>
  <c r="CE101" i="46"/>
  <c r="CD101" i="46"/>
  <c r="CC101" i="46"/>
  <c r="CB101" i="46"/>
  <c r="CA101" i="46"/>
  <c r="BZ101" i="46"/>
  <c r="BY101" i="46"/>
  <c r="BX101" i="46"/>
  <c r="BW101" i="46"/>
  <c r="BV101" i="46"/>
  <c r="BU101" i="46"/>
  <c r="BT101" i="46"/>
  <c r="BS101" i="46"/>
  <c r="BR101" i="46"/>
  <c r="BQ101" i="46"/>
  <c r="BO101" i="46"/>
  <c r="BN101" i="46"/>
  <c r="BM101" i="46"/>
  <c r="BL101" i="46"/>
  <c r="BK101" i="46"/>
  <c r="BJ101" i="46"/>
  <c r="BH101" i="46"/>
  <c r="BG101" i="46"/>
  <c r="BF101" i="46"/>
  <c r="BE101" i="46"/>
  <c r="BD101" i="46"/>
  <c r="BC101" i="46"/>
  <c r="BB101" i="46"/>
  <c r="AY101" i="46"/>
  <c r="AX101" i="46"/>
  <c r="AW101" i="46"/>
  <c r="AV101" i="46"/>
  <c r="AT101" i="46"/>
  <c r="AS101" i="46"/>
  <c r="AR101" i="46"/>
  <c r="AQ101" i="46"/>
  <c r="AP101" i="46"/>
  <c r="AO101" i="46"/>
  <c r="AN101" i="46"/>
  <c r="AM101" i="46"/>
  <c r="AL101" i="46"/>
  <c r="AK101" i="46"/>
  <c r="AJ101" i="46"/>
  <c r="AI101" i="46"/>
  <c r="AH101" i="46"/>
  <c r="AG101" i="46"/>
  <c r="AF101" i="46"/>
  <c r="AE101" i="46"/>
  <c r="AD101" i="46"/>
  <c r="AB101" i="46"/>
  <c r="AA101" i="46"/>
  <c r="Z101" i="46"/>
  <c r="Y101" i="46"/>
  <c r="X101" i="46"/>
  <c r="W101" i="46"/>
  <c r="V101" i="46"/>
  <c r="U101" i="46"/>
  <c r="T101" i="46"/>
  <c r="S101" i="46"/>
  <c r="R101" i="46"/>
  <c r="Q101" i="46"/>
  <c r="P101" i="46"/>
  <c r="O101" i="46"/>
  <c r="N101" i="46"/>
  <c r="K101" i="46"/>
  <c r="J101" i="46"/>
  <c r="I101" i="46"/>
  <c r="H101" i="46"/>
  <c r="G101" i="46"/>
  <c r="F101" i="46"/>
  <c r="E101" i="46"/>
  <c r="D101" i="46"/>
  <c r="C101" i="46"/>
  <c r="B101" i="46"/>
  <c r="CP100" i="46"/>
  <c r="CO100" i="46"/>
  <c r="CN100" i="46"/>
  <c r="CM100" i="46"/>
  <c r="CL100" i="46"/>
  <c r="CI100" i="46"/>
  <c r="CH100" i="46"/>
  <c r="CG100" i="46"/>
  <c r="CF100" i="46"/>
  <c r="CE100" i="46"/>
  <c r="CD100" i="46"/>
  <c r="CC100" i="46"/>
  <c r="CB100" i="46"/>
  <c r="CA100" i="46"/>
  <c r="BZ100" i="46"/>
  <c r="BY100" i="46"/>
  <c r="BX100" i="46"/>
  <c r="BW100" i="46"/>
  <c r="BV100" i="46"/>
  <c r="BU100" i="46"/>
  <c r="BT100" i="46"/>
  <c r="BS100" i="46"/>
  <c r="BR100" i="46"/>
  <c r="BQ100" i="46"/>
  <c r="BO100" i="46"/>
  <c r="BN100" i="46"/>
  <c r="BM100" i="46"/>
  <c r="BL100" i="46"/>
  <c r="BK100" i="46"/>
  <c r="BJ100" i="46"/>
  <c r="BH100" i="46"/>
  <c r="BG100" i="46"/>
  <c r="BF100" i="46"/>
  <c r="BE100" i="46"/>
  <c r="BD100" i="46"/>
  <c r="BC100" i="46"/>
  <c r="BB100" i="46"/>
  <c r="AY100" i="46"/>
  <c r="AX100" i="46"/>
  <c r="AW100" i="46"/>
  <c r="AV100" i="46"/>
  <c r="AT100" i="46"/>
  <c r="AS100" i="46"/>
  <c r="AR100" i="46"/>
  <c r="AQ100" i="46"/>
  <c r="AP100" i="46"/>
  <c r="AO100" i="46"/>
  <c r="AN100" i="46"/>
  <c r="AM100" i="46"/>
  <c r="AL100" i="46"/>
  <c r="AK100" i="46"/>
  <c r="AJ100" i="46"/>
  <c r="AI100" i="46"/>
  <c r="AH100" i="46"/>
  <c r="AG100" i="46"/>
  <c r="AF100" i="46"/>
  <c r="AE100" i="46"/>
  <c r="AD100" i="46"/>
  <c r="AB100" i="46"/>
  <c r="AA100" i="46"/>
  <c r="Z100" i="46"/>
  <c r="Y100" i="46"/>
  <c r="X100" i="46"/>
  <c r="W100" i="46"/>
  <c r="V100" i="46"/>
  <c r="U100" i="46"/>
  <c r="T100" i="46"/>
  <c r="S100" i="46"/>
  <c r="R100" i="46"/>
  <c r="Q100" i="46"/>
  <c r="P100" i="46"/>
  <c r="O100" i="46"/>
  <c r="N100" i="46"/>
  <c r="K100" i="46"/>
  <c r="J100" i="46"/>
  <c r="I100" i="46"/>
  <c r="H100" i="46"/>
  <c r="G100" i="46"/>
  <c r="F100" i="46"/>
  <c r="E100" i="46"/>
  <c r="D100" i="46"/>
  <c r="C100" i="46"/>
  <c r="B100" i="46"/>
  <c r="CP99" i="46"/>
  <c r="CO99" i="46"/>
  <c r="CN99" i="46"/>
  <c r="CM99" i="46"/>
  <c r="CL99" i="46"/>
  <c r="CI99" i="46"/>
  <c r="CH99" i="46"/>
  <c r="CG99" i="46"/>
  <c r="CF99" i="46"/>
  <c r="CE99" i="46"/>
  <c r="CD99" i="46"/>
  <c r="CC99" i="46"/>
  <c r="CB99" i="46"/>
  <c r="CA99" i="46"/>
  <c r="BZ99" i="46"/>
  <c r="BY99" i="46"/>
  <c r="BX99" i="46"/>
  <c r="BW99" i="46"/>
  <c r="BV99" i="46"/>
  <c r="BU99" i="46"/>
  <c r="BT99" i="46"/>
  <c r="BS99" i="46"/>
  <c r="BR99" i="46"/>
  <c r="BQ99" i="46"/>
  <c r="BO99" i="46"/>
  <c r="BN99" i="46"/>
  <c r="BM99" i="46"/>
  <c r="BL99" i="46"/>
  <c r="BK99" i="46"/>
  <c r="BJ99" i="46"/>
  <c r="BH99" i="46"/>
  <c r="BG99" i="46"/>
  <c r="BF99" i="46"/>
  <c r="BE99" i="46"/>
  <c r="BD99" i="46"/>
  <c r="BC99" i="46"/>
  <c r="BB99" i="46"/>
  <c r="AY99" i="46"/>
  <c r="AX99" i="46"/>
  <c r="AW99" i="46"/>
  <c r="AV99" i="46"/>
  <c r="AT99" i="46"/>
  <c r="AS99" i="46"/>
  <c r="AR99" i="46"/>
  <c r="AQ99" i="46"/>
  <c r="AP99" i="46"/>
  <c r="AO99" i="46"/>
  <c r="AN99" i="46"/>
  <c r="AM99" i="46"/>
  <c r="AL99" i="46"/>
  <c r="AK99" i="46"/>
  <c r="AJ99" i="46"/>
  <c r="AI99" i="46"/>
  <c r="AH99" i="46"/>
  <c r="AG99" i="46"/>
  <c r="AF99" i="46"/>
  <c r="AE99" i="46"/>
  <c r="AD99" i="46"/>
  <c r="AB99" i="46"/>
  <c r="AA99" i="46"/>
  <c r="Z99" i="46"/>
  <c r="Y99" i="46"/>
  <c r="X99" i="46"/>
  <c r="W99" i="46"/>
  <c r="V99" i="46"/>
  <c r="U99" i="46"/>
  <c r="T99" i="46"/>
  <c r="S99" i="46"/>
  <c r="R99" i="46"/>
  <c r="Q99" i="46"/>
  <c r="P99" i="46"/>
  <c r="O99" i="46"/>
  <c r="N99" i="46"/>
  <c r="K99" i="46"/>
  <c r="J99" i="46"/>
  <c r="I99" i="46"/>
  <c r="H99" i="46"/>
  <c r="G99" i="46"/>
  <c r="F99" i="46"/>
  <c r="E99" i="46"/>
  <c r="D99" i="46"/>
  <c r="C99" i="46"/>
  <c r="B99" i="46"/>
  <c r="CP98" i="46"/>
  <c r="CO98" i="46"/>
  <c r="CN98" i="46"/>
  <c r="CM98" i="46"/>
  <c r="CL98" i="46"/>
  <c r="CI98" i="46"/>
  <c r="CH98" i="46"/>
  <c r="CG98" i="46"/>
  <c r="CF98" i="46"/>
  <c r="CE98" i="46"/>
  <c r="CD98" i="46"/>
  <c r="CC98" i="46"/>
  <c r="CB98" i="46"/>
  <c r="CA98" i="46"/>
  <c r="BZ98" i="46"/>
  <c r="BY98" i="46"/>
  <c r="BX98" i="46"/>
  <c r="BW98" i="46"/>
  <c r="BV98" i="46"/>
  <c r="BU98" i="46"/>
  <c r="BT98" i="46"/>
  <c r="BS98" i="46"/>
  <c r="BR98" i="46"/>
  <c r="BQ98" i="46"/>
  <c r="BO98" i="46"/>
  <c r="BN98" i="46"/>
  <c r="BM98" i="46"/>
  <c r="BL98" i="46"/>
  <c r="BK98" i="46"/>
  <c r="BJ98" i="46"/>
  <c r="BH98" i="46"/>
  <c r="BG98" i="46"/>
  <c r="BF98" i="46"/>
  <c r="BE98" i="46"/>
  <c r="BD98" i="46"/>
  <c r="BC98" i="46"/>
  <c r="BB98" i="46"/>
  <c r="AY98" i="46"/>
  <c r="AX98" i="46"/>
  <c r="AW98" i="46"/>
  <c r="AV98" i="46"/>
  <c r="AT98" i="46"/>
  <c r="AS98" i="46"/>
  <c r="AR98" i="46"/>
  <c r="AQ98" i="46"/>
  <c r="AP98" i="46"/>
  <c r="AO98" i="46"/>
  <c r="AN98" i="46"/>
  <c r="AM98" i="46"/>
  <c r="AL98" i="46"/>
  <c r="AK98" i="46"/>
  <c r="AJ98" i="46"/>
  <c r="AI98" i="46"/>
  <c r="AH98" i="46"/>
  <c r="AG98" i="46"/>
  <c r="AF98" i="46"/>
  <c r="AE98" i="46"/>
  <c r="AD98" i="46"/>
  <c r="AB98" i="46"/>
  <c r="AA98" i="46"/>
  <c r="Z98" i="46"/>
  <c r="Y98" i="46"/>
  <c r="X98" i="46"/>
  <c r="W98" i="46"/>
  <c r="V98" i="46"/>
  <c r="U98" i="46"/>
  <c r="T98" i="46"/>
  <c r="S98" i="46"/>
  <c r="R98" i="46"/>
  <c r="Q98" i="46"/>
  <c r="P98" i="46"/>
  <c r="O98" i="46"/>
  <c r="N98" i="46"/>
  <c r="K98" i="46"/>
  <c r="J98" i="46"/>
  <c r="I98" i="46"/>
  <c r="H98" i="46"/>
  <c r="G98" i="46"/>
  <c r="F98" i="46"/>
  <c r="E98" i="46"/>
  <c r="D98" i="46"/>
  <c r="C98" i="46"/>
  <c r="B98" i="46"/>
  <c r="CI97" i="46"/>
  <c r="CH97" i="46"/>
  <c r="CG97" i="46"/>
  <c r="CF97" i="46"/>
  <c r="CE97" i="46"/>
  <c r="CD97" i="46"/>
  <c r="CC97" i="46"/>
  <c r="CB97" i="46"/>
  <c r="CA97" i="46"/>
  <c r="BZ97" i="46"/>
  <c r="BY97" i="46"/>
  <c r="BX97" i="46"/>
  <c r="BW97" i="46"/>
  <c r="BV97" i="46"/>
  <c r="BU97" i="46"/>
  <c r="BT97" i="46"/>
  <c r="BS97" i="46"/>
  <c r="BR97" i="46"/>
  <c r="BQ97" i="46"/>
  <c r="BO97" i="46"/>
  <c r="BN97" i="46"/>
  <c r="BM97" i="46"/>
  <c r="BL97" i="46"/>
  <c r="BK97" i="46"/>
  <c r="BJ97" i="46"/>
  <c r="BH97" i="46"/>
  <c r="BG97" i="46"/>
  <c r="BF97" i="46"/>
  <c r="BE97" i="46"/>
  <c r="BD97" i="46"/>
  <c r="BC97" i="46"/>
  <c r="BB97" i="46"/>
  <c r="AY97" i="46"/>
  <c r="AX97" i="46"/>
  <c r="AW97" i="46"/>
  <c r="AV97" i="46"/>
  <c r="AT97" i="46"/>
  <c r="AS97" i="46"/>
  <c r="AR97" i="46"/>
  <c r="AQ97" i="46"/>
  <c r="AP97" i="46"/>
  <c r="AO97" i="46"/>
  <c r="AN97" i="46"/>
  <c r="AM97" i="46"/>
  <c r="AL97" i="46"/>
  <c r="AK97" i="46"/>
  <c r="AJ97" i="46"/>
  <c r="AI97" i="46"/>
  <c r="AH97" i="46"/>
  <c r="AG97" i="46"/>
  <c r="AF97" i="46"/>
  <c r="AE97" i="46"/>
  <c r="AD97" i="46"/>
  <c r="AB97" i="46"/>
  <c r="AA97" i="46"/>
  <c r="Z97" i="46"/>
  <c r="Y97" i="46"/>
  <c r="X97" i="46"/>
  <c r="W97" i="46"/>
  <c r="V97" i="46"/>
  <c r="U97" i="46"/>
  <c r="T97" i="46"/>
  <c r="S97" i="46"/>
  <c r="R97" i="46"/>
  <c r="Q97" i="46"/>
  <c r="P97" i="46"/>
  <c r="O97" i="46"/>
  <c r="N97" i="46"/>
  <c r="K97" i="46"/>
  <c r="J97" i="46"/>
  <c r="I97" i="46"/>
  <c r="H97" i="46"/>
  <c r="G97" i="46"/>
  <c r="F97" i="46"/>
  <c r="E97" i="46"/>
  <c r="D97" i="46"/>
  <c r="C97" i="46"/>
  <c r="B97" i="46"/>
  <c r="CP96" i="46"/>
  <c r="CO96" i="46"/>
  <c r="CN96" i="46"/>
  <c r="CM96" i="46"/>
  <c r="CL96" i="46"/>
  <c r="CI96" i="46"/>
  <c r="CH96" i="46"/>
  <c r="CG96" i="46"/>
  <c r="CF96" i="46"/>
  <c r="CE96" i="46"/>
  <c r="CD96" i="46"/>
  <c r="CC96" i="46"/>
  <c r="CB96" i="46"/>
  <c r="CA96" i="46"/>
  <c r="BZ96" i="46"/>
  <c r="BY96" i="46"/>
  <c r="BX96" i="46"/>
  <c r="BW96" i="46"/>
  <c r="BV96" i="46"/>
  <c r="BU96" i="46"/>
  <c r="BT96" i="46"/>
  <c r="BS96" i="46"/>
  <c r="BR96" i="46"/>
  <c r="BQ96" i="46"/>
  <c r="BO96" i="46"/>
  <c r="BN96" i="46"/>
  <c r="BM96" i="46"/>
  <c r="BL96" i="46"/>
  <c r="BK96" i="46"/>
  <c r="BJ96" i="46"/>
  <c r="BH96" i="46"/>
  <c r="BG96" i="46"/>
  <c r="BF96" i="46"/>
  <c r="BE96" i="46"/>
  <c r="BD96" i="46"/>
  <c r="BC96" i="46"/>
  <c r="BB96" i="46"/>
  <c r="AY96" i="46"/>
  <c r="AX96" i="46"/>
  <c r="AW96" i="46"/>
  <c r="AV96" i="46"/>
  <c r="AT96" i="46"/>
  <c r="AS96" i="46"/>
  <c r="AR96" i="46"/>
  <c r="AQ96" i="46"/>
  <c r="AP96" i="46"/>
  <c r="AO96" i="46"/>
  <c r="AN96" i="46"/>
  <c r="AM96" i="46"/>
  <c r="AL96" i="46"/>
  <c r="AK96" i="46"/>
  <c r="AJ96" i="46"/>
  <c r="AI96" i="46"/>
  <c r="AH96" i="46"/>
  <c r="AG96" i="46"/>
  <c r="AF96" i="46"/>
  <c r="AE96" i="46"/>
  <c r="AD96" i="46"/>
  <c r="AB96" i="46"/>
  <c r="AA96" i="46"/>
  <c r="Z96" i="46"/>
  <c r="Y96" i="46"/>
  <c r="X96" i="46"/>
  <c r="W96" i="46"/>
  <c r="V96" i="46"/>
  <c r="U96" i="46"/>
  <c r="T96" i="46"/>
  <c r="S96" i="46"/>
  <c r="R96" i="46"/>
  <c r="Q96" i="46"/>
  <c r="P96" i="46"/>
  <c r="O96" i="46"/>
  <c r="N96" i="46"/>
  <c r="K96" i="46"/>
  <c r="J96" i="46"/>
  <c r="I96" i="46"/>
  <c r="H96" i="46"/>
  <c r="G96" i="46"/>
  <c r="F96" i="46"/>
  <c r="E96" i="46"/>
  <c r="D96" i="46"/>
  <c r="C96" i="46"/>
  <c r="B96" i="46"/>
  <c r="CP95" i="46"/>
  <c r="CO95" i="46"/>
  <c r="CN95" i="46"/>
  <c r="CM95" i="46"/>
  <c r="CL95" i="46"/>
  <c r="CI95" i="46"/>
  <c r="CH95" i="46"/>
  <c r="CG95" i="46"/>
  <c r="CF95" i="46"/>
  <c r="CE95" i="46"/>
  <c r="CD95" i="46"/>
  <c r="CC95" i="46"/>
  <c r="CB95" i="46"/>
  <c r="CA95" i="46"/>
  <c r="BZ95" i="46"/>
  <c r="BY95" i="46"/>
  <c r="BX95" i="46"/>
  <c r="BW95" i="46"/>
  <c r="BV95" i="46"/>
  <c r="BU95" i="46"/>
  <c r="BT95" i="46"/>
  <c r="BS95" i="46"/>
  <c r="BR95" i="46"/>
  <c r="BQ95" i="46"/>
  <c r="BO95" i="46"/>
  <c r="BN95" i="46"/>
  <c r="BM95" i="46"/>
  <c r="BL95" i="46"/>
  <c r="BK95" i="46"/>
  <c r="BJ95" i="46"/>
  <c r="BH95" i="46"/>
  <c r="BG95" i="46"/>
  <c r="BF95" i="46"/>
  <c r="BE95" i="46"/>
  <c r="BD95" i="46"/>
  <c r="BC95" i="46"/>
  <c r="BB95" i="46"/>
  <c r="AY95" i="46"/>
  <c r="AX95" i="46"/>
  <c r="AW95" i="46"/>
  <c r="AV95" i="46"/>
  <c r="AT95" i="46"/>
  <c r="AS95" i="46"/>
  <c r="AR95" i="46"/>
  <c r="AQ95" i="46"/>
  <c r="AP95" i="46"/>
  <c r="AO95" i="46"/>
  <c r="AN95" i="46"/>
  <c r="AM95" i="46"/>
  <c r="AL95" i="46"/>
  <c r="AK95" i="46"/>
  <c r="AJ95" i="46"/>
  <c r="AI95" i="46"/>
  <c r="AH95" i="46"/>
  <c r="AG95" i="46"/>
  <c r="AF95" i="46"/>
  <c r="AE95" i="46"/>
  <c r="AD95" i="46"/>
  <c r="AB95" i="46"/>
  <c r="AA95" i="46"/>
  <c r="Z95" i="46"/>
  <c r="Y95" i="46"/>
  <c r="X95" i="46"/>
  <c r="W95" i="46"/>
  <c r="V95" i="46"/>
  <c r="U95" i="46"/>
  <c r="T95" i="46"/>
  <c r="S95" i="46"/>
  <c r="R95" i="46"/>
  <c r="Q95" i="46"/>
  <c r="P95" i="46"/>
  <c r="O95" i="46"/>
  <c r="N95" i="46"/>
  <c r="K95" i="46"/>
  <c r="J95" i="46"/>
  <c r="I95" i="46"/>
  <c r="H95" i="46"/>
  <c r="G95" i="46"/>
  <c r="F95" i="46"/>
  <c r="E95" i="46"/>
  <c r="D95" i="46"/>
  <c r="C95" i="46"/>
  <c r="B95" i="46"/>
  <c r="CP94" i="46"/>
  <c r="CO94" i="46"/>
  <c r="CN94" i="46"/>
  <c r="CM94" i="46"/>
  <c r="CL94" i="46"/>
  <c r="CI94" i="46"/>
  <c r="CH94" i="46"/>
  <c r="CG94" i="46"/>
  <c r="CF94" i="46"/>
  <c r="CE94" i="46"/>
  <c r="CD94" i="46"/>
  <c r="CC94" i="46"/>
  <c r="CB94" i="46"/>
  <c r="CA94" i="46"/>
  <c r="BZ94" i="46"/>
  <c r="BY94" i="46"/>
  <c r="BX94" i="46"/>
  <c r="BW94" i="46"/>
  <c r="BV94" i="46"/>
  <c r="BU94" i="46"/>
  <c r="BT94" i="46"/>
  <c r="BS94" i="46"/>
  <c r="BR94" i="46"/>
  <c r="BQ94" i="46"/>
  <c r="BO94" i="46"/>
  <c r="BN94" i="46"/>
  <c r="BM94" i="46"/>
  <c r="BL94" i="46"/>
  <c r="BK94" i="46"/>
  <c r="BJ94" i="46"/>
  <c r="BH94" i="46"/>
  <c r="BG94" i="46"/>
  <c r="BF94" i="46"/>
  <c r="BE94" i="46"/>
  <c r="BD94" i="46"/>
  <c r="BC94" i="46"/>
  <c r="BB94" i="46"/>
  <c r="AY94" i="46"/>
  <c r="AX94" i="46"/>
  <c r="AW94" i="46"/>
  <c r="AV94" i="46"/>
  <c r="AT94" i="46"/>
  <c r="AS94" i="46"/>
  <c r="AR94" i="46"/>
  <c r="AQ94" i="46"/>
  <c r="AP94" i="46"/>
  <c r="AO94" i="46"/>
  <c r="AN94" i="46"/>
  <c r="AM94" i="46"/>
  <c r="AL94" i="46"/>
  <c r="AK94" i="46"/>
  <c r="AJ94" i="46"/>
  <c r="AI94" i="46"/>
  <c r="AH94" i="46"/>
  <c r="AG94" i="46"/>
  <c r="AF94" i="46"/>
  <c r="AE94" i="46"/>
  <c r="AD94" i="46"/>
  <c r="AB94" i="46"/>
  <c r="AA94" i="46"/>
  <c r="Z94" i="46"/>
  <c r="Y94" i="46"/>
  <c r="X94" i="46"/>
  <c r="W94" i="46"/>
  <c r="V94" i="46"/>
  <c r="U94" i="46"/>
  <c r="T94" i="46"/>
  <c r="S94" i="46"/>
  <c r="R94" i="46"/>
  <c r="Q94" i="46"/>
  <c r="P94" i="46"/>
  <c r="O94" i="46"/>
  <c r="N94" i="46"/>
  <c r="K94" i="46"/>
  <c r="J94" i="46"/>
  <c r="I94" i="46"/>
  <c r="H94" i="46"/>
  <c r="G94" i="46"/>
  <c r="F94" i="46"/>
  <c r="E94" i="46"/>
  <c r="D94" i="46"/>
  <c r="C94" i="46"/>
  <c r="B94" i="46"/>
  <c r="CP93" i="46"/>
  <c r="CO93" i="46"/>
  <c r="CN93" i="46"/>
  <c r="CM93" i="46"/>
  <c r="CL93" i="46"/>
  <c r="CI93" i="46"/>
  <c r="CH93" i="46"/>
  <c r="CG93" i="46"/>
  <c r="CF93" i="46"/>
  <c r="CE93" i="46"/>
  <c r="CD93" i="46"/>
  <c r="CC93" i="46"/>
  <c r="CB93" i="46"/>
  <c r="CA93" i="46"/>
  <c r="BZ93" i="46"/>
  <c r="BY93" i="46"/>
  <c r="BX93" i="46"/>
  <c r="BW93" i="46"/>
  <c r="BV93" i="46"/>
  <c r="BU93" i="46"/>
  <c r="BT93" i="46"/>
  <c r="BS93" i="46"/>
  <c r="BR93" i="46"/>
  <c r="BQ93" i="46"/>
  <c r="BO93" i="46"/>
  <c r="BN93" i="46"/>
  <c r="BM93" i="46"/>
  <c r="BL93" i="46"/>
  <c r="BK93" i="46"/>
  <c r="BJ93" i="46"/>
  <c r="BH93" i="46"/>
  <c r="BG93" i="46"/>
  <c r="BF93" i="46"/>
  <c r="BE93" i="46"/>
  <c r="BD93" i="46"/>
  <c r="BC93" i="46"/>
  <c r="BB93" i="46"/>
  <c r="AY93" i="46"/>
  <c r="AX93" i="46"/>
  <c r="AW93" i="46"/>
  <c r="AV93" i="46"/>
  <c r="AT93" i="46"/>
  <c r="AS93" i="46"/>
  <c r="AR93" i="46"/>
  <c r="AQ93" i="46"/>
  <c r="AP93" i="46"/>
  <c r="AO93" i="46"/>
  <c r="AN93" i="46"/>
  <c r="AM93" i="46"/>
  <c r="AL93" i="46"/>
  <c r="AK93" i="46"/>
  <c r="AJ93" i="46"/>
  <c r="AI93" i="46"/>
  <c r="AH93" i="46"/>
  <c r="AG93" i="46"/>
  <c r="AF93" i="46"/>
  <c r="AE93" i="46"/>
  <c r="AD93" i="46"/>
  <c r="AB93" i="46"/>
  <c r="AA93" i="46"/>
  <c r="Z93" i="46"/>
  <c r="Y93" i="46"/>
  <c r="X93" i="46"/>
  <c r="W93" i="46"/>
  <c r="V93" i="46"/>
  <c r="U93" i="46"/>
  <c r="T93" i="46"/>
  <c r="S93" i="46"/>
  <c r="R93" i="46"/>
  <c r="Q93" i="46"/>
  <c r="P93" i="46"/>
  <c r="O93" i="46"/>
  <c r="N93" i="46"/>
  <c r="K93" i="46"/>
  <c r="J93" i="46"/>
  <c r="I93" i="46"/>
  <c r="H93" i="46"/>
  <c r="G93" i="46"/>
  <c r="F93" i="46"/>
  <c r="E93" i="46"/>
  <c r="D93" i="46"/>
  <c r="C93" i="46"/>
  <c r="B93" i="46"/>
  <c r="CP92" i="46"/>
  <c r="CO92" i="46"/>
  <c r="CN92" i="46"/>
  <c r="CM92" i="46"/>
  <c r="CL92" i="46"/>
  <c r="CI92" i="46"/>
  <c r="CH92" i="46"/>
  <c r="CG92" i="46"/>
  <c r="CF92" i="46"/>
  <c r="CE92" i="46"/>
  <c r="CD92" i="46"/>
  <c r="CC92" i="46"/>
  <c r="CB92" i="46"/>
  <c r="CA92" i="46"/>
  <c r="BZ92" i="46"/>
  <c r="BY92" i="46"/>
  <c r="BX92" i="46"/>
  <c r="BW92" i="46"/>
  <c r="BV92" i="46"/>
  <c r="BU92" i="46"/>
  <c r="BT92" i="46"/>
  <c r="BS92" i="46"/>
  <c r="BR92" i="46"/>
  <c r="BQ92" i="46"/>
  <c r="BO92" i="46"/>
  <c r="BN92" i="46"/>
  <c r="BM92" i="46"/>
  <c r="BL92" i="46"/>
  <c r="BK92" i="46"/>
  <c r="BJ92" i="46"/>
  <c r="BH92" i="46"/>
  <c r="BG92" i="46"/>
  <c r="BF92" i="46"/>
  <c r="BE92" i="46"/>
  <c r="BD92" i="46"/>
  <c r="BC92" i="46"/>
  <c r="BB92" i="46"/>
  <c r="AY92" i="46"/>
  <c r="AX92" i="46"/>
  <c r="AW92" i="46"/>
  <c r="AV92" i="46"/>
  <c r="AT92" i="46"/>
  <c r="AS92" i="46"/>
  <c r="AR92" i="46"/>
  <c r="AQ92" i="46"/>
  <c r="AP92" i="46"/>
  <c r="AO92" i="46"/>
  <c r="AN92" i="46"/>
  <c r="AM92" i="46"/>
  <c r="AL92" i="46"/>
  <c r="AK92" i="46"/>
  <c r="AJ92" i="46"/>
  <c r="AI92" i="46"/>
  <c r="AH92" i="46"/>
  <c r="AG92" i="46"/>
  <c r="AF92" i="46"/>
  <c r="AE92" i="46"/>
  <c r="AD92" i="46"/>
  <c r="AB92" i="46"/>
  <c r="AA92" i="46"/>
  <c r="Z92" i="46"/>
  <c r="Y92" i="46"/>
  <c r="X92" i="46"/>
  <c r="W92" i="46"/>
  <c r="V92" i="46"/>
  <c r="U92" i="46"/>
  <c r="T92" i="46"/>
  <c r="S92" i="46"/>
  <c r="R92" i="46"/>
  <c r="Q92" i="46"/>
  <c r="P92" i="46"/>
  <c r="O92" i="46"/>
  <c r="N92" i="46"/>
  <c r="K92" i="46"/>
  <c r="J92" i="46"/>
  <c r="I92" i="46"/>
  <c r="H92" i="46"/>
  <c r="G92" i="46"/>
  <c r="F92" i="46"/>
  <c r="E92" i="46"/>
  <c r="D92" i="46"/>
  <c r="C92" i="46"/>
  <c r="B92" i="46"/>
  <c r="CP91" i="46"/>
  <c r="CO91" i="46"/>
  <c r="CN91" i="46"/>
  <c r="CM91" i="46"/>
  <c r="CL91" i="46"/>
  <c r="CI91" i="46"/>
  <c r="CH91" i="46"/>
  <c r="CG91" i="46"/>
  <c r="CF91" i="46"/>
  <c r="CE91" i="46"/>
  <c r="CD91" i="46"/>
  <c r="CC91" i="46"/>
  <c r="CB91" i="46"/>
  <c r="CA91" i="46"/>
  <c r="BZ91" i="46"/>
  <c r="BY91" i="46"/>
  <c r="BX91" i="46"/>
  <c r="BW91" i="46"/>
  <c r="BV91" i="46"/>
  <c r="BU91" i="46"/>
  <c r="BT91" i="46"/>
  <c r="BS91" i="46"/>
  <c r="BR91" i="46"/>
  <c r="BQ91" i="46"/>
  <c r="BO91" i="46"/>
  <c r="BN91" i="46"/>
  <c r="BM91" i="46"/>
  <c r="BL91" i="46"/>
  <c r="BK91" i="46"/>
  <c r="BJ91" i="46"/>
  <c r="BH91" i="46"/>
  <c r="BG91" i="46"/>
  <c r="BF91" i="46"/>
  <c r="BE91" i="46"/>
  <c r="BD91" i="46"/>
  <c r="BC91" i="46"/>
  <c r="BB91" i="46"/>
  <c r="AY91" i="46"/>
  <c r="AX91" i="46"/>
  <c r="AW91" i="46"/>
  <c r="AV91" i="46"/>
  <c r="AT91" i="46"/>
  <c r="AS91" i="46"/>
  <c r="AR91" i="46"/>
  <c r="AQ91" i="46"/>
  <c r="AP91" i="46"/>
  <c r="AO91" i="46"/>
  <c r="AN91" i="46"/>
  <c r="AM91" i="46"/>
  <c r="AL91" i="46"/>
  <c r="AK91" i="46"/>
  <c r="AJ91" i="46"/>
  <c r="AI91" i="46"/>
  <c r="AH91" i="46"/>
  <c r="AG91" i="46"/>
  <c r="AF91" i="46"/>
  <c r="AE91" i="46"/>
  <c r="AD91" i="46"/>
  <c r="AB91" i="46"/>
  <c r="AA91" i="46"/>
  <c r="Z91" i="46"/>
  <c r="Y91" i="46"/>
  <c r="X91" i="46"/>
  <c r="W91" i="46"/>
  <c r="V91" i="46"/>
  <c r="U91" i="46"/>
  <c r="T91" i="46"/>
  <c r="S91" i="46"/>
  <c r="R91" i="46"/>
  <c r="Q91" i="46"/>
  <c r="P91" i="46"/>
  <c r="O91" i="46"/>
  <c r="N91" i="46"/>
  <c r="K91" i="46"/>
  <c r="J91" i="46"/>
  <c r="I91" i="46"/>
  <c r="H91" i="46"/>
  <c r="G91" i="46"/>
  <c r="F91" i="46"/>
  <c r="E91" i="46"/>
  <c r="D91" i="46"/>
  <c r="C91" i="46"/>
  <c r="B91" i="46"/>
  <c r="CI90" i="46"/>
  <c r="CH90" i="46"/>
  <c r="CG90" i="46"/>
  <c r="CF90" i="46"/>
  <c r="CE90" i="46"/>
  <c r="CD90" i="46"/>
  <c r="CC90" i="46"/>
  <c r="CB90" i="46"/>
  <c r="CA90" i="46"/>
  <c r="BZ90" i="46"/>
  <c r="BY90" i="46"/>
  <c r="BX90" i="46"/>
  <c r="BW90" i="46"/>
  <c r="BV90" i="46"/>
  <c r="BU90" i="46"/>
  <c r="BT90" i="46"/>
  <c r="BS90" i="46"/>
  <c r="BR90" i="46"/>
  <c r="BQ90" i="46"/>
  <c r="BO90" i="46"/>
  <c r="BN90" i="46"/>
  <c r="BM90" i="46"/>
  <c r="BL90" i="46"/>
  <c r="BK90" i="46"/>
  <c r="BJ90" i="46"/>
  <c r="BH90" i="46"/>
  <c r="BG90" i="46"/>
  <c r="BF90" i="46"/>
  <c r="BE90" i="46"/>
  <c r="BD90" i="46"/>
  <c r="BC90" i="46"/>
  <c r="BB90" i="46"/>
  <c r="AY90" i="46"/>
  <c r="AX90" i="46"/>
  <c r="AW90" i="46"/>
  <c r="AV90" i="46"/>
  <c r="AT90" i="46"/>
  <c r="AS90" i="46"/>
  <c r="AR90" i="46"/>
  <c r="AQ90" i="46"/>
  <c r="AP90" i="46"/>
  <c r="AO90" i="46"/>
  <c r="AN90" i="46"/>
  <c r="AM90" i="46"/>
  <c r="AL90" i="46"/>
  <c r="AK90" i="46"/>
  <c r="AJ90" i="46"/>
  <c r="AI90" i="46"/>
  <c r="AH90" i="46"/>
  <c r="AG90" i="46"/>
  <c r="AF90" i="46"/>
  <c r="AE90" i="46"/>
  <c r="AD90" i="46"/>
  <c r="AB90" i="46"/>
  <c r="AA90" i="46"/>
  <c r="Z90" i="46"/>
  <c r="Y90" i="46"/>
  <c r="X90" i="46"/>
  <c r="W90" i="46"/>
  <c r="V90" i="46"/>
  <c r="U90" i="46"/>
  <c r="T90" i="46"/>
  <c r="S90" i="46"/>
  <c r="R90" i="46"/>
  <c r="Q90" i="46"/>
  <c r="P90" i="46"/>
  <c r="O90" i="46"/>
  <c r="N90" i="46"/>
  <c r="K90" i="46"/>
  <c r="J90" i="46"/>
  <c r="I90" i="46"/>
  <c r="H90" i="46"/>
  <c r="G90" i="46"/>
  <c r="F90" i="46"/>
  <c r="E90" i="46"/>
  <c r="D90" i="46"/>
  <c r="C90" i="46"/>
  <c r="B90" i="46"/>
  <c r="CP89" i="46"/>
  <c r="CO89" i="46"/>
  <c r="CN89" i="46"/>
  <c r="CM89" i="46"/>
  <c r="CL89" i="46"/>
  <c r="CI89" i="46"/>
  <c r="CH89" i="46"/>
  <c r="CG89" i="46"/>
  <c r="CF89" i="46"/>
  <c r="CE89" i="46"/>
  <c r="CD89" i="46"/>
  <c r="CC89" i="46"/>
  <c r="CB89" i="46"/>
  <c r="CA89" i="46"/>
  <c r="BZ89" i="46"/>
  <c r="BY89" i="46"/>
  <c r="BX89" i="46"/>
  <c r="BW89" i="46"/>
  <c r="BV89" i="46"/>
  <c r="BU89" i="46"/>
  <c r="BT89" i="46"/>
  <c r="BS89" i="46"/>
  <c r="BR89" i="46"/>
  <c r="BQ89" i="46"/>
  <c r="BO89" i="46"/>
  <c r="BN89" i="46"/>
  <c r="BM89" i="46"/>
  <c r="BL89" i="46"/>
  <c r="BK89" i="46"/>
  <c r="BJ89" i="46"/>
  <c r="BH89" i="46"/>
  <c r="BG89" i="46"/>
  <c r="BF89" i="46"/>
  <c r="BE89" i="46"/>
  <c r="BD89" i="46"/>
  <c r="BC89" i="46"/>
  <c r="BB89" i="46"/>
  <c r="AY89" i="46"/>
  <c r="AX89" i="46"/>
  <c r="AW89" i="46"/>
  <c r="AV89" i="46"/>
  <c r="AT89" i="46"/>
  <c r="AS89" i="46"/>
  <c r="AR89" i="46"/>
  <c r="AQ89" i="46"/>
  <c r="AP89" i="46"/>
  <c r="AO89" i="46"/>
  <c r="AN89" i="46"/>
  <c r="AM89" i="46"/>
  <c r="AL89" i="46"/>
  <c r="AK89" i="46"/>
  <c r="AJ89" i="46"/>
  <c r="AI89" i="46"/>
  <c r="AH89" i="46"/>
  <c r="AG89" i="46"/>
  <c r="AF89" i="46"/>
  <c r="AE89" i="46"/>
  <c r="AD89" i="46"/>
  <c r="AB89" i="46"/>
  <c r="AA89" i="46"/>
  <c r="Z89" i="46"/>
  <c r="Y89" i="46"/>
  <c r="X89" i="46"/>
  <c r="W89" i="46"/>
  <c r="V89" i="46"/>
  <c r="U89" i="46"/>
  <c r="T89" i="46"/>
  <c r="S89" i="46"/>
  <c r="R89" i="46"/>
  <c r="Q89" i="46"/>
  <c r="P89" i="46"/>
  <c r="O89" i="46"/>
  <c r="N89" i="46"/>
  <c r="K89" i="46"/>
  <c r="J89" i="46"/>
  <c r="I89" i="46"/>
  <c r="H89" i="46"/>
  <c r="G89" i="46"/>
  <c r="F89" i="46"/>
  <c r="E89" i="46"/>
  <c r="D89" i="46"/>
  <c r="C89" i="46"/>
  <c r="B89" i="46"/>
  <c r="CP88" i="46"/>
  <c r="CO88" i="46"/>
  <c r="CN88" i="46"/>
  <c r="CM88" i="46"/>
  <c r="CL88" i="46"/>
  <c r="CI88" i="46"/>
  <c r="CH88" i="46"/>
  <c r="CG88" i="46"/>
  <c r="CF88" i="46"/>
  <c r="CE88" i="46"/>
  <c r="CD88" i="46"/>
  <c r="CC88" i="46"/>
  <c r="CB88" i="46"/>
  <c r="CA88" i="46"/>
  <c r="BZ88" i="46"/>
  <c r="BY88" i="46"/>
  <c r="BX88" i="46"/>
  <c r="BW88" i="46"/>
  <c r="BV88" i="46"/>
  <c r="BU88" i="46"/>
  <c r="BT88" i="46"/>
  <c r="BS88" i="46"/>
  <c r="BR88" i="46"/>
  <c r="BQ88" i="46"/>
  <c r="BO88" i="46"/>
  <c r="BN88" i="46"/>
  <c r="BM88" i="46"/>
  <c r="BL88" i="46"/>
  <c r="BK88" i="46"/>
  <c r="BJ88" i="46"/>
  <c r="BH88" i="46"/>
  <c r="BG88" i="46"/>
  <c r="BF88" i="46"/>
  <c r="BE88" i="46"/>
  <c r="BD88" i="46"/>
  <c r="BC88" i="46"/>
  <c r="BB88" i="46"/>
  <c r="AY88" i="46"/>
  <c r="AX88" i="46"/>
  <c r="AW88" i="46"/>
  <c r="AV88" i="46"/>
  <c r="AT88" i="46"/>
  <c r="AS88" i="46"/>
  <c r="AR88" i="46"/>
  <c r="AQ88" i="46"/>
  <c r="AP88" i="46"/>
  <c r="AO88" i="46"/>
  <c r="AN88" i="46"/>
  <c r="AM88" i="46"/>
  <c r="AL88" i="46"/>
  <c r="AK88" i="46"/>
  <c r="AJ88" i="46"/>
  <c r="AI88" i="46"/>
  <c r="AH88" i="46"/>
  <c r="AG88" i="46"/>
  <c r="AF88" i="46"/>
  <c r="AE88" i="46"/>
  <c r="AD88" i="46"/>
  <c r="AB88" i="46"/>
  <c r="AA88" i="46"/>
  <c r="Z88" i="46"/>
  <c r="Y88" i="46"/>
  <c r="X88" i="46"/>
  <c r="W88" i="46"/>
  <c r="V88" i="46"/>
  <c r="U88" i="46"/>
  <c r="T88" i="46"/>
  <c r="S88" i="46"/>
  <c r="R88" i="46"/>
  <c r="Q88" i="46"/>
  <c r="P88" i="46"/>
  <c r="O88" i="46"/>
  <c r="N88" i="46"/>
  <c r="K88" i="46"/>
  <c r="J88" i="46"/>
  <c r="I88" i="46"/>
  <c r="H88" i="46"/>
  <c r="G88" i="46"/>
  <c r="F88" i="46"/>
  <c r="E88" i="46"/>
  <c r="D88" i="46"/>
  <c r="C88" i="46"/>
  <c r="B88" i="46"/>
  <c r="CP87" i="46"/>
  <c r="CO87" i="46"/>
  <c r="CN87" i="46"/>
  <c r="CM87" i="46"/>
  <c r="CL87" i="46"/>
  <c r="CI87" i="46"/>
  <c r="CH87" i="46"/>
  <c r="CG87" i="46"/>
  <c r="CF87" i="46"/>
  <c r="CE87" i="46"/>
  <c r="CD87" i="46"/>
  <c r="CC87" i="46"/>
  <c r="CB87" i="46"/>
  <c r="CA87" i="46"/>
  <c r="BZ87" i="46"/>
  <c r="BY87" i="46"/>
  <c r="BX87" i="46"/>
  <c r="BW87" i="46"/>
  <c r="BV87" i="46"/>
  <c r="BU87" i="46"/>
  <c r="BT87" i="46"/>
  <c r="BS87" i="46"/>
  <c r="BR87" i="46"/>
  <c r="BQ87" i="46"/>
  <c r="BO87" i="46"/>
  <c r="BN87" i="46"/>
  <c r="BM87" i="46"/>
  <c r="BL87" i="46"/>
  <c r="BK87" i="46"/>
  <c r="BJ87" i="46"/>
  <c r="BH87" i="46"/>
  <c r="BG87" i="46"/>
  <c r="BF87" i="46"/>
  <c r="BE87" i="46"/>
  <c r="BD87" i="46"/>
  <c r="BC87" i="46"/>
  <c r="BB87" i="46"/>
  <c r="AY87" i="46"/>
  <c r="AX87" i="46"/>
  <c r="AW87" i="46"/>
  <c r="AV87" i="46"/>
  <c r="AT87" i="46"/>
  <c r="AS87" i="46"/>
  <c r="AR87" i="46"/>
  <c r="AQ87" i="46"/>
  <c r="AP87" i="46"/>
  <c r="AO87" i="46"/>
  <c r="AN87" i="46"/>
  <c r="AM87" i="46"/>
  <c r="AL87" i="46"/>
  <c r="AK87" i="46"/>
  <c r="AJ87" i="46"/>
  <c r="AI87" i="46"/>
  <c r="AH87" i="46"/>
  <c r="AG87" i="46"/>
  <c r="AF87" i="46"/>
  <c r="AE87" i="46"/>
  <c r="AD87" i="46"/>
  <c r="AB87" i="46"/>
  <c r="AA87" i="46"/>
  <c r="Z87" i="46"/>
  <c r="Y87" i="46"/>
  <c r="X87" i="46"/>
  <c r="W87" i="46"/>
  <c r="V87" i="46"/>
  <c r="U87" i="46"/>
  <c r="T87" i="46"/>
  <c r="S87" i="46"/>
  <c r="R87" i="46"/>
  <c r="Q87" i="46"/>
  <c r="P87" i="46"/>
  <c r="O87" i="46"/>
  <c r="N87" i="46"/>
  <c r="K87" i="46"/>
  <c r="J87" i="46"/>
  <c r="I87" i="46"/>
  <c r="H87" i="46"/>
  <c r="G87" i="46"/>
  <c r="F87" i="46"/>
  <c r="E87" i="46"/>
  <c r="D87" i="46"/>
  <c r="C87" i="46"/>
  <c r="B87" i="46"/>
  <c r="CP86" i="46"/>
  <c r="CO86" i="46"/>
  <c r="CN86" i="46"/>
  <c r="CM86" i="46"/>
  <c r="CL86" i="46"/>
  <c r="CI86" i="46"/>
  <c r="CH86" i="46"/>
  <c r="CG86" i="46"/>
  <c r="CF86" i="46"/>
  <c r="CE86" i="46"/>
  <c r="CD86" i="46"/>
  <c r="CC86" i="46"/>
  <c r="CB86" i="46"/>
  <c r="CA86" i="46"/>
  <c r="BZ86" i="46"/>
  <c r="BY86" i="46"/>
  <c r="BX86" i="46"/>
  <c r="BW86" i="46"/>
  <c r="BV86" i="46"/>
  <c r="BU86" i="46"/>
  <c r="BT86" i="46"/>
  <c r="BS86" i="46"/>
  <c r="BR86" i="46"/>
  <c r="BQ86" i="46"/>
  <c r="BO86" i="46"/>
  <c r="BN86" i="46"/>
  <c r="BM86" i="46"/>
  <c r="BL86" i="46"/>
  <c r="BK86" i="46"/>
  <c r="BJ86" i="46"/>
  <c r="BH86" i="46"/>
  <c r="BG86" i="46"/>
  <c r="BF86" i="46"/>
  <c r="BE86" i="46"/>
  <c r="BD86" i="46"/>
  <c r="BC86" i="46"/>
  <c r="BB86" i="46"/>
  <c r="AY86" i="46"/>
  <c r="AX86" i="46"/>
  <c r="AW86" i="46"/>
  <c r="AV86" i="46"/>
  <c r="AT86" i="46"/>
  <c r="AS86" i="46"/>
  <c r="AR86" i="46"/>
  <c r="AQ86" i="46"/>
  <c r="AP86" i="46"/>
  <c r="AO86" i="46"/>
  <c r="AN86" i="46"/>
  <c r="AM86" i="46"/>
  <c r="AL86" i="46"/>
  <c r="AK86" i="46"/>
  <c r="AJ86" i="46"/>
  <c r="AI86" i="46"/>
  <c r="AH86" i="46"/>
  <c r="AG86" i="46"/>
  <c r="AF86" i="46"/>
  <c r="AE86" i="46"/>
  <c r="AD86" i="46"/>
  <c r="AB86" i="46"/>
  <c r="AA86" i="46"/>
  <c r="Z86" i="46"/>
  <c r="Y86" i="46"/>
  <c r="X86" i="46"/>
  <c r="W86" i="46"/>
  <c r="V86" i="46"/>
  <c r="U86" i="46"/>
  <c r="T86" i="46"/>
  <c r="S86" i="46"/>
  <c r="R86" i="46"/>
  <c r="Q86" i="46"/>
  <c r="P86" i="46"/>
  <c r="O86" i="46"/>
  <c r="N86" i="46"/>
  <c r="K86" i="46"/>
  <c r="J86" i="46"/>
  <c r="I86" i="46"/>
  <c r="H86" i="46"/>
  <c r="G86" i="46"/>
  <c r="F86" i="46"/>
  <c r="E86" i="46"/>
  <c r="D86" i="46"/>
  <c r="C86" i="46"/>
  <c r="B86" i="46"/>
  <c r="CP85" i="46"/>
  <c r="CO85" i="46"/>
  <c r="CN85" i="46"/>
  <c r="CM85" i="46"/>
  <c r="CL85" i="46"/>
  <c r="CI85" i="46"/>
  <c r="CH85" i="46"/>
  <c r="CG85" i="46"/>
  <c r="CF85" i="46"/>
  <c r="CE85" i="46"/>
  <c r="CD85" i="46"/>
  <c r="CC85" i="46"/>
  <c r="CB85" i="46"/>
  <c r="CA85" i="46"/>
  <c r="BZ85" i="46"/>
  <c r="BY85" i="46"/>
  <c r="BX85" i="46"/>
  <c r="BW85" i="46"/>
  <c r="BV85" i="46"/>
  <c r="BU85" i="46"/>
  <c r="BT85" i="46"/>
  <c r="BS85" i="46"/>
  <c r="BR85" i="46"/>
  <c r="BQ85" i="46"/>
  <c r="BO85" i="46"/>
  <c r="BN85" i="46"/>
  <c r="BM85" i="46"/>
  <c r="BL85" i="46"/>
  <c r="BK85" i="46"/>
  <c r="BJ85" i="46"/>
  <c r="BH85" i="46"/>
  <c r="BG85" i="46"/>
  <c r="BF85" i="46"/>
  <c r="BE85" i="46"/>
  <c r="BD85" i="46"/>
  <c r="BC85" i="46"/>
  <c r="BB85" i="46"/>
  <c r="AY85" i="46"/>
  <c r="AX85" i="46"/>
  <c r="AW85" i="46"/>
  <c r="AV85" i="46"/>
  <c r="AT85" i="46"/>
  <c r="AS85" i="46"/>
  <c r="AR85" i="46"/>
  <c r="AQ85" i="46"/>
  <c r="AP85" i="46"/>
  <c r="AO85" i="46"/>
  <c r="AN85" i="46"/>
  <c r="AM85" i="46"/>
  <c r="AL85" i="46"/>
  <c r="AK85" i="46"/>
  <c r="AJ85" i="46"/>
  <c r="AI85" i="46"/>
  <c r="AH85" i="46"/>
  <c r="AG85" i="46"/>
  <c r="AF85" i="46"/>
  <c r="AE85" i="46"/>
  <c r="AD85" i="46"/>
  <c r="AB85" i="46"/>
  <c r="AA85" i="46"/>
  <c r="Z85" i="46"/>
  <c r="Y85" i="46"/>
  <c r="X85" i="46"/>
  <c r="W85" i="46"/>
  <c r="V85" i="46"/>
  <c r="U85" i="46"/>
  <c r="T85" i="46"/>
  <c r="S85" i="46"/>
  <c r="R85" i="46"/>
  <c r="Q85" i="46"/>
  <c r="P85" i="46"/>
  <c r="O85" i="46"/>
  <c r="N85" i="46"/>
  <c r="K85" i="46"/>
  <c r="J85" i="46"/>
  <c r="I85" i="46"/>
  <c r="H85" i="46"/>
  <c r="G85" i="46"/>
  <c r="F85" i="46"/>
  <c r="E85" i="46"/>
  <c r="D85" i="46"/>
  <c r="C85" i="46"/>
  <c r="B85" i="46"/>
  <c r="CI84" i="46"/>
  <c r="CH84" i="46"/>
  <c r="CG84" i="46"/>
  <c r="CF84" i="46"/>
  <c r="CE84" i="46"/>
  <c r="CD84" i="46"/>
  <c r="CC84" i="46"/>
  <c r="CB84" i="46"/>
  <c r="CA84" i="46"/>
  <c r="BZ84" i="46"/>
  <c r="BY84" i="46"/>
  <c r="BX84" i="46"/>
  <c r="BW84" i="46"/>
  <c r="BV84" i="46"/>
  <c r="BU84" i="46"/>
  <c r="BT84" i="46"/>
  <c r="BS84" i="46"/>
  <c r="BR84" i="46"/>
  <c r="BQ84" i="46"/>
  <c r="BO84" i="46"/>
  <c r="BN84" i="46"/>
  <c r="BM84" i="46"/>
  <c r="BL84" i="46"/>
  <c r="BK84" i="46"/>
  <c r="BJ84" i="46"/>
  <c r="BH84" i="46"/>
  <c r="BG84" i="46"/>
  <c r="BF84" i="46"/>
  <c r="BE84" i="46"/>
  <c r="BD84" i="46"/>
  <c r="BC84" i="46"/>
  <c r="BB84" i="46"/>
  <c r="AY84" i="46"/>
  <c r="AX84" i="46"/>
  <c r="AW84" i="46"/>
  <c r="AV84" i="46"/>
  <c r="AT84" i="46"/>
  <c r="AS84" i="46"/>
  <c r="AR84" i="46"/>
  <c r="AQ84" i="46"/>
  <c r="AP84" i="46"/>
  <c r="AO84" i="46"/>
  <c r="AN84" i="46"/>
  <c r="AM84" i="46"/>
  <c r="AL84" i="46"/>
  <c r="AK84" i="46"/>
  <c r="AJ84" i="46"/>
  <c r="AI84" i="46"/>
  <c r="AH84" i="46"/>
  <c r="AG84" i="46"/>
  <c r="AF84" i="46"/>
  <c r="AE84" i="46"/>
  <c r="AD84" i="46"/>
  <c r="AB84" i="46"/>
  <c r="AA84" i="46"/>
  <c r="Z84" i="46"/>
  <c r="Y84" i="46"/>
  <c r="X84" i="46"/>
  <c r="W84" i="46"/>
  <c r="V84" i="46"/>
  <c r="U84" i="46"/>
  <c r="T84" i="46"/>
  <c r="S84" i="46"/>
  <c r="R84" i="46"/>
  <c r="Q84" i="46"/>
  <c r="P84" i="46"/>
  <c r="O84" i="46"/>
  <c r="N84" i="46"/>
  <c r="K84" i="46"/>
  <c r="J84" i="46"/>
  <c r="I84" i="46"/>
  <c r="H84" i="46"/>
  <c r="G84" i="46"/>
  <c r="F84" i="46"/>
  <c r="E84" i="46"/>
  <c r="D84" i="46"/>
  <c r="C84" i="46"/>
  <c r="B84" i="46"/>
  <c r="CP83" i="46"/>
  <c r="CO83" i="46"/>
  <c r="CN83" i="46"/>
  <c r="CM83" i="46"/>
  <c r="CL83" i="46"/>
  <c r="CI83" i="46"/>
  <c r="CH83" i="46"/>
  <c r="CG83" i="46"/>
  <c r="CF83" i="46"/>
  <c r="CE83" i="46"/>
  <c r="CD83" i="46"/>
  <c r="CC83" i="46"/>
  <c r="CB83" i="46"/>
  <c r="CA83" i="46"/>
  <c r="BZ83" i="46"/>
  <c r="BY83" i="46"/>
  <c r="BX83" i="46"/>
  <c r="BW83" i="46"/>
  <c r="BV83" i="46"/>
  <c r="BU83" i="46"/>
  <c r="BT83" i="46"/>
  <c r="BS83" i="46"/>
  <c r="BR83" i="46"/>
  <c r="BQ83" i="46"/>
  <c r="BO83" i="46"/>
  <c r="BN83" i="46"/>
  <c r="BM83" i="46"/>
  <c r="BL83" i="46"/>
  <c r="BK83" i="46"/>
  <c r="BJ83" i="46"/>
  <c r="BH83" i="46"/>
  <c r="BG83" i="46"/>
  <c r="BF83" i="46"/>
  <c r="BE83" i="46"/>
  <c r="BD83" i="46"/>
  <c r="BC83" i="46"/>
  <c r="BB83" i="46"/>
  <c r="AY83" i="46"/>
  <c r="AX83" i="46"/>
  <c r="AW83" i="46"/>
  <c r="AV83" i="46"/>
  <c r="AT83" i="46"/>
  <c r="AS83" i="46"/>
  <c r="AR83" i="46"/>
  <c r="AQ83" i="46"/>
  <c r="AP83" i="46"/>
  <c r="AO83" i="46"/>
  <c r="AN83" i="46"/>
  <c r="AM83" i="46"/>
  <c r="AL83" i="46"/>
  <c r="AK83" i="46"/>
  <c r="AJ83" i="46"/>
  <c r="AI83" i="46"/>
  <c r="AH83" i="46"/>
  <c r="AG83" i="46"/>
  <c r="AF83" i="46"/>
  <c r="AE83" i="46"/>
  <c r="AD83" i="46"/>
  <c r="AB83" i="46"/>
  <c r="AA83" i="46"/>
  <c r="Z83" i="46"/>
  <c r="Y83" i="46"/>
  <c r="X83" i="46"/>
  <c r="W83" i="46"/>
  <c r="V83" i="46"/>
  <c r="U83" i="46"/>
  <c r="T83" i="46"/>
  <c r="S83" i="46"/>
  <c r="R83" i="46"/>
  <c r="Q83" i="46"/>
  <c r="P83" i="46"/>
  <c r="O83" i="46"/>
  <c r="N83" i="46"/>
  <c r="K83" i="46"/>
  <c r="J83" i="46"/>
  <c r="I83" i="46"/>
  <c r="H83" i="46"/>
  <c r="G83" i="46"/>
  <c r="F83" i="46"/>
  <c r="E83" i="46"/>
  <c r="D83" i="46"/>
  <c r="C83" i="46"/>
  <c r="B83" i="46"/>
  <c r="CP82" i="46"/>
  <c r="CO82" i="46"/>
  <c r="CN82" i="46"/>
  <c r="CM82" i="46"/>
  <c r="CL82" i="46"/>
  <c r="CI82" i="46"/>
  <c r="CH82" i="46"/>
  <c r="CG82" i="46"/>
  <c r="CF82" i="46"/>
  <c r="CE82" i="46"/>
  <c r="CD82" i="46"/>
  <c r="CC82" i="46"/>
  <c r="CB82" i="46"/>
  <c r="CA82" i="46"/>
  <c r="BZ82" i="46"/>
  <c r="BY82" i="46"/>
  <c r="BX82" i="46"/>
  <c r="BW82" i="46"/>
  <c r="BV82" i="46"/>
  <c r="BU82" i="46"/>
  <c r="BT82" i="46"/>
  <c r="BS82" i="46"/>
  <c r="BR82" i="46"/>
  <c r="BQ82" i="46"/>
  <c r="BO82" i="46"/>
  <c r="BN82" i="46"/>
  <c r="BM82" i="46"/>
  <c r="BL82" i="46"/>
  <c r="BK82" i="46"/>
  <c r="BJ82" i="46"/>
  <c r="BH82" i="46"/>
  <c r="BG82" i="46"/>
  <c r="BF82" i="46"/>
  <c r="BE82" i="46"/>
  <c r="BD82" i="46"/>
  <c r="BC82" i="46"/>
  <c r="BB82" i="46"/>
  <c r="AY82" i="46"/>
  <c r="AX82" i="46"/>
  <c r="AW82" i="46"/>
  <c r="AV82" i="46"/>
  <c r="AT82" i="46"/>
  <c r="AS82" i="46"/>
  <c r="AR82" i="46"/>
  <c r="AQ82" i="46"/>
  <c r="AP82" i="46"/>
  <c r="AO82" i="46"/>
  <c r="AN82" i="46"/>
  <c r="AM82" i="46"/>
  <c r="AL82" i="46"/>
  <c r="AK82" i="46"/>
  <c r="AJ82" i="46"/>
  <c r="AI82" i="46"/>
  <c r="AH82" i="46"/>
  <c r="AG82" i="46"/>
  <c r="AF82" i="46"/>
  <c r="AE82" i="46"/>
  <c r="AD82" i="46"/>
  <c r="AB82" i="46"/>
  <c r="AA82" i="46"/>
  <c r="Z82" i="46"/>
  <c r="Y82" i="46"/>
  <c r="X82" i="46"/>
  <c r="W82" i="46"/>
  <c r="V82" i="46"/>
  <c r="U82" i="46"/>
  <c r="T82" i="46"/>
  <c r="S82" i="46"/>
  <c r="R82" i="46"/>
  <c r="Q82" i="46"/>
  <c r="P82" i="46"/>
  <c r="O82" i="46"/>
  <c r="N82" i="46"/>
  <c r="K82" i="46"/>
  <c r="J82" i="46"/>
  <c r="I82" i="46"/>
  <c r="H82" i="46"/>
  <c r="G82" i="46"/>
  <c r="F82" i="46"/>
  <c r="E82" i="46"/>
  <c r="D82" i="46"/>
  <c r="C82" i="46"/>
  <c r="B82" i="46"/>
  <c r="CP81" i="46"/>
  <c r="CO81" i="46"/>
  <c r="CN81" i="46"/>
  <c r="CM81" i="46"/>
  <c r="CL81" i="46"/>
  <c r="CI81" i="46"/>
  <c r="CH81" i="46"/>
  <c r="CG81" i="46"/>
  <c r="CF81" i="46"/>
  <c r="CE81" i="46"/>
  <c r="CD81" i="46"/>
  <c r="CC81" i="46"/>
  <c r="CB81" i="46"/>
  <c r="CA81" i="46"/>
  <c r="BZ81" i="46"/>
  <c r="BY81" i="46"/>
  <c r="BX81" i="46"/>
  <c r="BW81" i="46"/>
  <c r="BV81" i="46"/>
  <c r="BU81" i="46"/>
  <c r="BT81" i="46"/>
  <c r="BS81" i="46"/>
  <c r="BR81" i="46"/>
  <c r="BQ81" i="46"/>
  <c r="BO81" i="46"/>
  <c r="BN81" i="46"/>
  <c r="BM81" i="46"/>
  <c r="BL81" i="46"/>
  <c r="BK81" i="46"/>
  <c r="BJ81" i="46"/>
  <c r="BH81" i="46"/>
  <c r="BG81" i="46"/>
  <c r="BF81" i="46"/>
  <c r="BE81" i="46"/>
  <c r="BD81" i="46"/>
  <c r="BC81" i="46"/>
  <c r="BB81" i="46"/>
  <c r="AY81" i="46"/>
  <c r="AX81" i="46"/>
  <c r="AW81" i="46"/>
  <c r="AV81" i="46"/>
  <c r="AT81" i="46"/>
  <c r="AS81" i="46"/>
  <c r="AR81" i="46"/>
  <c r="AQ81" i="46"/>
  <c r="AP81" i="46"/>
  <c r="AO81" i="46"/>
  <c r="AN81" i="46"/>
  <c r="AM81" i="46"/>
  <c r="AL81" i="46"/>
  <c r="AK81" i="46"/>
  <c r="AJ81" i="46"/>
  <c r="AI81" i="46"/>
  <c r="AH81" i="46"/>
  <c r="AG81" i="46"/>
  <c r="AF81" i="46"/>
  <c r="AE81" i="46"/>
  <c r="AD81" i="46"/>
  <c r="AB81" i="46"/>
  <c r="AA81" i="46"/>
  <c r="Z81" i="46"/>
  <c r="Y81" i="46"/>
  <c r="X81" i="46"/>
  <c r="W81" i="46"/>
  <c r="V81" i="46"/>
  <c r="U81" i="46"/>
  <c r="T81" i="46"/>
  <c r="S81" i="46"/>
  <c r="R81" i="46"/>
  <c r="Q81" i="46"/>
  <c r="P81" i="46"/>
  <c r="O81" i="46"/>
  <c r="N81" i="46"/>
  <c r="K81" i="46"/>
  <c r="J81" i="46"/>
  <c r="I81" i="46"/>
  <c r="H81" i="46"/>
  <c r="G81" i="46"/>
  <c r="F81" i="46"/>
  <c r="E81" i="46"/>
  <c r="D81" i="46"/>
  <c r="C81" i="46"/>
  <c r="B81" i="46"/>
  <c r="CP80" i="46"/>
  <c r="CO80" i="46"/>
  <c r="CN80" i="46"/>
  <c r="CM80" i="46"/>
  <c r="CL80" i="46"/>
  <c r="CI80" i="46"/>
  <c r="CH80" i="46"/>
  <c r="CG80" i="46"/>
  <c r="CF80" i="46"/>
  <c r="CE80" i="46"/>
  <c r="CD80" i="46"/>
  <c r="CC80" i="46"/>
  <c r="CB80" i="46"/>
  <c r="CA80" i="46"/>
  <c r="BZ80" i="46"/>
  <c r="BY80" i="46"/>
  <c r="BX80" i="46"/>
  <c r="BW80" i="46"/>
  <c r="BV80" i="46"/>
  <c r="BU80" i="46"/>
  <c r="BT80" i="46"/>
  <c r="BS80" i="46"/>
  <c r="BR80" i="46"/>
  <c r="BQ80" i="46"/>
  <c r="BO80" i="46"/>
  <c r="BN80" i="46"/>
  <c r="BM80" i="46"/>
  <c r="BL80" i="46"/>
  <c r="BK80" i="46"/>
  <c r="BJ80" i="46"/>
  <c r="BH80" i="46"/>
  <c r="BG80" i="46"/>
  <c r="BF80" i="46"/>
  <c r="BE80" i="46"/>
  <c r="BD80" i="46"/>
  <c r="BC80" i="46"/>
  <c r="BB80" i="46"/>
  <c r="AY80" i="46"/>
  <c r="AX80" i="46"/>
  <c r="AW80" i="46"/>
  <c r="AV80" i="46"/>
  <c r="AT80" i="46"/>
  <c r="AS80" i="46"/>
  <c r="AR80" i="46"/>
  <c r="AQ80" i="46"/>
  <c r="AP80" i="46"/>
  <c r="AO80" i="46"/>
  <c r="AN80" i="46"/>
  <c r="AM80" i="46"/>
  <c r="AL80" i="46"/>
  <c r="AK80" i="46"/>
  <c r="AJ80" i="46"/>
  <c r="AI80" i="46"/>
  <c r="AH80" i="46"/>
  <c r="AG80" i="46"/>
  <c r="AF80" i="46"/>
  <c r="AE80" i="46"/>
  <c r="AD80" i="46"/>
  <c r="AB80" i="46"/>
  <c r="AA80" i="46"/>
  <c r="Z80" i="46"/>
  <c r="Y80" i="46"/>
  <c r="X80" i="46"/>
  <c r="W80" i="46"/>
  <c r="V80" i="46"/>
  <c r="U80" i="46"/>
  <c r="T80" i="46"/>
  <c r="S80" i="46"/>
  <c r="R80" i="46"/>
  <c r="Q80" i="46"/>
  <c r="P80" i="46"/>
  <c r="O80" i="46"/>
  <c r="N80" i="46"/>
  <c r="K80" i="46"/>
  <c r="J80" i="46"/>
  <c r="I80" i="46"/>
  <c r="H80" i="46"/>
  <c r="G80" i="46"/>
  <c r="F80" i="46"/>
  <c r="E80" i="46"/>
  <c r="D80" i="46"/>
  <c r="C80" i="46"/>
  <c r="B80" i="46"/>
  <c r="CP79" i="46"/>
  <c r="CO79" i="46"/>
  <c r="CN79" i="46"/>
  <c r="CM79" i="46"/>
  <c r="CL79" i="46"/>
  <c r="CI79" i="46"/>
  <c r="CH79" i="46"/>
  <c r="CG79" i="46"/>
  <c r="CF79" i="46"/>
  <c r="CE79" i="46"/>
  <c r="CD79" i="46"/>
  <c r="CC79" i="46"/>
  <c r="CB79" i="46"/>
  <c r="CA79" i="46"/>
  <c r="BZ79" i="46"/>
  <c r="BY79" i="46"/>
  <c r="BX79" i="46"/>
  <c r="BW79" i="46"/>
  <c r="BV79" i="46"/>
  <c r="BU79" i="46"/>
  <c r="BT79" i="46"/>
  <c r="BS79" i="46"/>
  <c r="BR79" i="46"/>
  <c r="BQ79" i="46"/>
  <c r="BO79" i="46"/>
  <c r="BN79" i="46"/>
  <c r="BM79" i="46"/>
  <c r="BL79" i="46"/>
  <c r="BK79" i="46"/>
  <c r="BJ79" i="46"/>
  <c r="BH79" i="46"/>
  <c r="BG79" i="46"/>
  <c r="BF79" i="46"/>
  <c r="BE79" i="46"/>
  <c r="BD79" i="46"/>
  <c r="BC79" i="46"/>
  <c r="BB79" i="46"/>
  <c r="AY79" i="46"/>
  <c r="AX79" i="46"/>
  <c r="AW79" i="46"/>
  <c r="AV79" i="46"/>
  <c r="AT79" i="46"/>
  <c r="AS79" i="46"/>
  <c r="AR79" i="46"/>
  <c r="AQ79" i="46"/>
  <c r="AP79" i="46"/>
  <c r="AO79" i="46"/>
  <c r="AN79" i="46"/>
  <c r="AM79" i="46"/>
  <c r="AL79" i="46"/>
  <c r="AK79" i="46"/>
  <c r="AJ79" i="46"/>
  <c r="AI79" i="46"/>
  <c r="AH79" i="46"/>
  <c r="AG79" i="46"/>
  <c r="AF79" i="46"/>
  <c r="AE79" i="46"/>
  <c r="AD79" i="46"/>
  <c r="AB79" i="46"/>
  <c r="AA79" i="46"/>
  <c r="Z79" i="46"/>
  <c r="Y79" i="46"/>
  <c r="X79" i="46"/>
  <c r="W79" i="46"/>
  <c r="V79" i="46"/>
  <c r="U79" i="46"/>
  <c r="T79" i="46"/>
  <c r="S79" i="46"/>
  <c r="R79" i="46"/>
  <c r="Q79" i="46"/>
  <c r="P79" i="46"/>
  <c r="O79" i="46"/>
  <c r="N79" i="46"/>
  <c r="K79" i="46"/>
  <c r="J79" i="46"/>
  <c r="I79" i="46"/>
  <c r="H79" i="46"/>
  <c r="G79" i="46"/>
  <c r="F79" i="46"/>
  <c r="E79" i="46"/>
  <c r="D79" i="46"/>
  <c r="C79" i="46"/>
  <c r="B79" i="46"/>
  <c r="CP78" i="46"/>
  <c r="CO78" i="46"/>
  <c r="CN78" i="46"/>
  <c r="CM78" i="46"/>
  <c r="CL78" i="46"/>
  <c r="CI78" i="46"/>
  <c r="CH78" i="46"/>
  <c r="CG78" i="46"/>
  <c r="CF78" i="46"/>
  <c r="CE78" i="46"/>
  <c r="CD78" i="46"/>
  <c r="CC78" i="46"/>
  <c r="CB78" i="46"/>
  <c r="CA78" i="46"/>
  <c r="BZ78" i="46"/>
  <c r="BY78" i="46"/>
  <c r="BX78" i="46"/>
  <c r="BW78" i="46"/>
  <c r="BV78" i="46"/>
  <c r="BU78" i="46"/>
  <c r="BT78" i="46"/>
  <c r="BS78" i="46"/>
  <c r="BR78" i="46"/>
  <c r="BQ78" i="46"/>
  <c r="BO78" i="46"/>
  <c r="BN78" i="46"/>
  <c r="BM78" i="46"/>
  <c r="BL78" i="46"/>
  <c r="BK78" i="46"/>
  <c r="BJ78" i="46"/>
  <c r="BH78" i="46"/>
  <c r="BG78" i="46"/>
  <c r="BF78" i="46"/>
  <c r="BE78" i="46"/>
  <c r="BD78" i="46"/>
  <c r="BC78" i="46"/>
  <c r="BB78" i="46"/>
  <c r="AY78" i="46"/>
  <c r="AX78" i="46"/>
  <c r="AW78" i="46"/>
  <c r="AV78" i="46"/>
  <c r="AT78" i="46"/>
  <c r="AS78" i="46"/>
  <c r="AR78" i="46"/>
  <c r="AQ78" i="46"/>
  <c r="AP78" i="46"/>
  <c r="AO78" i="46"/>
  <c r="AN78" i="46"/>
  <c r="AM78" i="46"/>
  <c r="AL78" i="46"/>
  <c r="AK78" i="46"/>
  <c r="AJ78" i="46"/>
  <c r="AI78" i="46"/>
  <c r="AH78" i="46"/>
  <c r="AG78" i="46"/>
  <c r="AF78" i="46"/>
  <c r="AE78" i="46"/>
  <c r="AD78" i="46"/>
  <c r="AB78" i="46"/>
  <c r="AA78" i="46"/>
  <c r="Z78" i="46"/>
  <c r="Y78" i="46"/>
  <c r="X78" i="46"/>
  <c r="W78" i="46"/>
  <c r="V78" i="46"/>
  <c r="U78" i="46"/>
  <c r="T78" i="46"/>
  <c r="S78" i="46"/>
  <c r="R78" i="46"/>
  <c r="Q78" i="46"/>
  <c r="P78" i="46"/>
  <c r="O78" i="46"/>
  <c r="N78" i="46"/>
  <c r="K78" i="46"/>
  <c r="J78" i="46"/>
  <c r="I78" i="46"/>
  <c r="H78" i="46"/>
  <c r="G78" i="46"/>
  <c r="F78" i="46"/>
  <c r="E78" i="46"/>
  <c r="D78" i="46"/>
  <c r="C78" i="46"/>
  <c r="B78" i="46"/>
  <c r="CI77" i="46"/>
  <c r="CH77" i="46"/>
  <c r="CG77" i="46"/>
  <c r="CF77" i="46"/>
  <c r="CE77" i="46"/>
  <c r="CD77" i="46"/>
  <c r="CC77" i="46"/>
  <c r="CB77" i="46"/>
  <c r="CA77" i="46"/>
  <c r="BZ77" i="46"/>
  <c r="BY77" i="46"/>
  <c r="BX77" i="46"/>
  <c r="BW77" i="46"/>
  <c r="BV77" i="46"/>
  <c r="BU77" i="46"/>
  <c r="BT77" i="46"/>
  <c r="BS77" i="46"/>
  <c r="BR77" i="46"/>
  <c r="BQ77" i="46"/>
  <c r="BO77" i="46"/>
  <c r="BN77" i="46"/>
  <c r="BM77" i="46"/>
  <c r="BL77" i="46"/>
  <c r="BK77" i="46"/>
  <c r="BJ77" i="46"/>
  <c r="BH77" i="46"/>
  <c r="BG77" i="46"/>
  <c r="BF77" i="46"/>
  <c r="BE77" i="46"/>
  <c r="BD77" i="46"/>
  <c r="BC77" i="46"/>
  <c r="BB77" i="46"/>
  <c r="AY77" i="46"/>
  <c r="AX77" i="46"/>
  <c r="AW77" i="46"/>
  <c r="AV77" i="46"/>
  <c r="AT77" i="46"/>
  <c r="AS77" i="46"/>
  <c r="AR77" i="46"/>
  <c r="AQ77" i="46"/>
  <c r="AP77" i="46"/>
  <c r="AO77" i="46"/>
  <c r="AN77" i="46"/>
  <c r="AM77" i="46"/>
  <c r="AL77" i="46"/>
  <c r="AK77" i="46"/>
  <c r="AJ77" i="46"/>
  <c r="AI77" i="46"/>
  <c r="AH77" i="46"/>
  <c r="AG77" i="46"/>
  <c r="AF77" i="46"/>
  <c r="AE77" i="46"/>
  <c r="AD77" i="46"/>
  <c r="AB77" i="46"/>
  <c r="AA77" i="46"/>
  <c r="Z77" i="46"/>
  <c r="Y77" i="46"/>
  <c r="X77" i="46"/>
  <c r="W77" i="46"/>
  <c r="V77" i="46"/>
  <c r="U77" i="46"/>
  <c r="T77" i="46"/>
  <c r="S77" i="46"/>
  <c r="R77" i="46"/>
  <c r="Q77" i="46"/>
  <c r="P77" i="46"/>
  <c r="O77" i="46"/>
  <c r="N77" i="46"/>
  <c r="K77" i="46"/>
  <c r="J77" i="46"/>
  <c r="I77" i="46"/>
  <c r="H77" i="46"/>
  <c r="G77" i="46"/>
  <c r="F77" i="46"/>
  <c r="E77" i="46"/>
  <c r="D77" i="46"/>
  <c r="C77" i="46"/>
  <c r="B77" i="46"/>
  <c r="CP76" i="46"/>
  <c r="CO76" i="46"/>
  <c r="CN76" i="46"/>
  <c r="CM76" i="46"/>
  <c r="CL76" i="46"/>
  <c r="CI76" i="46"/>
  <c r="CH76" i="46"/>
  <c r="CG76" i="46"/>
  <c r="CF76" i="46"/>
  <c r="CE76" i="46"/>
  <c r="CD76" i="46"/>
  <c r="CC76" i="46"/>
  <c r="CB76" i="46"/>
  <c r="CA76" i="46"/>
  <c r="BZ76" i="46"/>
  <c r="BY76" i="46"/>
  <c r="BX76" i="46"/>
  <c r="BW76" i="46"/>
  <c r="BV76" i="46"/>
  <c r="BU76" i="46"/>
  <c r="BT76" i="46"/>
  <c r="BS76" i="46"/>
  <c r="BR76" i="46"/>
  <c r="BQ76" i="46"/>
  <c r="BO76" i="46"/>
  <c r="BN76" i="46"/>
  <c r="BM76" i="46"/>
  <c r="BL76" i="46"/>
  <c r="BK76" i="46"/>
  <c r="BJ76" i="46"/>
  <c r="BH76" i="46"/>
  <c r="BG76" i="46"/>
  <c r="BF76" i="46"/>
  <c r="BE76" i="46"/>
  <c r="BD76" i="46"/>
  <c r="BC76" i="46"/>
  <c r="BB76" i="46"/>
  <c r="AY76" i="46"/>
  <c r="AX76" i="46"/>
  <c r="AW76" i="46"/>
  <c r="AV76" i="46"/>
  <c r="AT76" i="46"/>
  <c r="AS76" i="46"/>
  <c r="AR76" i="46"/>
  <c r="AQ76" i="46"/>
  <c r="AP76" i="46"/>
  <c r="AO76" i="46"/>
  <c r="AN76" i="46"/>
  <c r="AM76" i="46"/>
  <c r="AL76" i="46"/>
  <c r="AK76" i="46"/>
  <c r="AJ76" i="46"/>
  <c r="AI76" i="46"/>
  <c r="AH76" i="46"/>
  <c r="AG76" i="46"/>
  <c r="AF76" i="46"/>
  <c r="AE76" i="46"/>
  <c r="AD76" i="46"/>
  <c r="AB76" i="46"/>
  <c r="AA76" i="46"/>
  <c r="Z76" i="46"/>
  <c r="Y76" i="46"/>
  <c r="X76" i="46"/>
  <c r="W76" i="46"/>
  <c r="V76" i="46"/>
  <c r="U76" i="46"/>
  <c r="T76" i="46"/>
  <c r="S76" i="46"/>
  <c r="R76" i="46"/>
  <c r="Q76" i="46"/>
  <c r="P76" i="46"/>
  <c r="O76" i="46"/>
  <c r="N76" i="46"/>
  <c r="K76" i="46"/>
  <c r="J76" i="46"/>
  <c r="I76" i="46"/>
  <c r="H76" i="46"/>
  <c r="G76" i="46"/>
  <c r="F76" i="46"/>
  <c r="E76" i="46"/>
  <c r="D76" i="46"/>
  <c r="C76" i="46"/>
  <c r="B76" i="46"/>
  <c r="CP75" i="46"/>
  <c r="CO75" i="46"/>
  <c r="CN75" i="46"/>
  <c r="CM75" i="46"/>
  <c r="CL75" i="46"/>
  <c r="CI75" i="46"/>
  <c r="CH75" i="46"/>
  <c r="CG75" i="46"/>
  <c r="CF75" i="46"/>
  <c r="CE75" i="46"/>
  <c r="CD75" i="46"/>
  <c r="CC75" i="46"/>
  <c r="CB75" i="46"/>
  <c r="CA75" i="46"/>
  <c r="BZ75" i="46"/>
  <c r="BY75" i="46"/>
  <c r="BX75" i="46"/>
  <c r="BW75" i="46"/>
  <c r="BV75" i="46"/>
  <c r="BU75" i="46"/>
  <c r="BT75" i="46"/>
  <c r="BS75" i="46"/>
  <c r="BR75" i="46"/>
  <c r="BQ75" i="46"/>
  <c r="BO75" i="46"/>
  <c r="BN75" i="46"/>
  <c r="BM75" i="46"/>
  <c r="BL75" i="46"/>
  <c r="CQ75" i="46" s="1"/>
  <c r="BK75" i="46"/>
  <c r="BJ75" i="46"/>
  <c r="BH75" i="46"/>
  <c r="BG75" i="46"/>
  <c r="BF75" i="46"/>
  <c r="BE75" i="46"/>
  <c r="BD75" i="46"/>
  <c r="BC75" i="46"/>
  <c r="BB75" i="46"/>
  <c r="AY75" i="46"/>
  <c r="AX75" i="46"/>
  <c r="AW75" i="46"/>
  <c r="AV75" i="46"/>
  <c r="AT75" i="46"/>
  <c r="AS75" i="46"/>
  <c r="AR75" i="46"/>
  <c r="AQ75" i="46"/>
  <c r="AP75" i="46"/>
  <c r="AO75" i="46"/>
  <c r="AN75" i="46"/>
  <c r="AM75" i="46"/>
  <c r="AL75" i="46"/>
  <c r="AK75" i="46"/>
  <c r="AJ75" i="46"/>
  <c r="AI75" i="46"/>
  <c r="AH75" i="46"/>
  <c r="AG75" i="46"/>
  <c r="AF75" i="46"/>
  <c r="AE75" i="46"/>
  <c r="AD75" i="46"/>
  <c r="AB75" i="46"/>
  <c r="AA75" i="46"/>
  <c r="Z75" i="46"/>
  <c r="Y75" i="46"/>
  <c r="X75" i="46"/>
  <c r="W75" i="46"/>
  <c r="V75" i="46"/>
  <c r="U75" i="46"/>
  <c r="T75" i="46"/>
  <c r="S75" i="46"/>
  <c r="R75" i="46"/>
  <c r="Q75" i="46"/>
  <c r="P75" i="46"/>
  <c r="O75" i="46"/>
  <c r="N75" i="46"/>
  <c r="K75" i="46"/>
  <c r="J75" i="46"/>
  <c r="I75" i="46"/>
  <c r="H75" i="46"/>
  <c r="G75" i="46"/>
  <c r="F75" i="46"/>
  <c r="E75" i="46"/>
  <c r="D75" i="46"/>
  <c r="C75" i="46"/>
  <c r="B75" i="46"/>
  <c r="CP74" i="46"/>
  <c r="CO74" i="46"/>
  <c r="CN74" i="46"/>
  <c r="CM74" i="46"/>
  <c r="CL74" i="46"/>
  <c r="CI74" i="46"/>
  <c r="CH74" i="46"/>
  <c r="CG74" i="46"/>
  <c r="CF74" i="46"/>
  <c r="CE74" i="46"/>
  <c r="CD74" i="46"/>
  <c r="CC74" i="46"/>
  <c r="CB74" i="46"/>
  <c r="CA74" i="46"/>
  <c r="BZ74" i="46"/>
  <c r="BY74" i="46"/>
  <c r="BX74" i="46"/>
  <c r="BW74" i="46"/>
  <c r="BV74" i="46"/>
  <c r="BU74" i="46"/>
  <c r="BT74" i="46"/>
  <c r="BS74" i="46"/>
  <c r="BR74" i="46"/>
  <c r="BQ74" i="46"/>
  <c r="BO74" i="46"/>
  <c r="BN74" i="46"/>
  <c r="BM74" i="46"/>
  <c r="BL74" i="46"/>
  <c r="BK74" i="46"/>
  <c r="BJ74" i="46"/>
  <c r="BH74" i="46"/>
  <c r="BG74" i="46"/>
  <c r="BF74" i="46"/>
  <c r="BE74" i="46"/>
  <c r="BD74" i="46"/>
  <c r="BC74" i="46"/>
  <c r="BB74" i="46"/>
  <c r="AY74" i="46"/>
  <c r="AX74" i="46"/>
  <c r="AW74" i="46"/>
  <c r="AV74" i="46"/>
  <c r="AT74" i="46"/>
  <c r="AS74" i="46"/>
  <c r="AR74" i="46"/>
  <c r="AQ74" i="46"/>
  <c r="AP74" i="46"/>
  <c r="AO74" i="46"/>
  <c r="AN74" i="46"/>
  <c r="AM74" i="46"/>
  <c r="AL74" i="46"/>
  <c r="AK74" i="46"/>
  <c r="AJ74" i="46"/>
  <c r="AI74" i="46"/>
  <c r="AH74" i="46"/>
  <c r="AG74" i="46"/>
  <c r="AF74" i="46"/>
  <c r="AE74" i="46"/>
  <c r="AD74" i="46"/>
  <c r="AB74" i="46"/>
  <c r="AA74" i="46"/>
  <c r="Z74" i="46"/>
  <c r="Y74" i="46"/>
  <c r="X74" i="46"/>
  <c r="W74" i="46"/>
  <c r="V74" i="46"/>
  <c r="U74" i="46"/>
  <c r="T74" i="46"/>
  <c r="S74" i="46"/>
  <c r="R74" i="46"/>
  <c r="Q74" i="46"/>
  <c r="P74" i="46"/>
  <c r="O74" i="46"/>
  <c r="N74" i="46"/>
  <c r="K74" i="46"/>
  <c r="J74" i="46"/>
  <c r="I74" i="46"/>
  <c r="H74" i="46"/>
  <c r="G74" i="46"/>
  <c r="F74" i="46"/>
  <c r="E74" i="46"/>
  <c r="D74" i="46"/>
  <c r="C74" i="46"/>
  <c r="B74" i="46"/>
  <c r="CP73" i="46"/>
  <c r="CO73" i="46"/>
  <c r="CN73" i="46"/>
  <c r="CM73" i="46"/>
  <c r="CL73" i="46"/>
  <c r="CI73" i="46"/>
  <c r="CH73" i="46"/>
  <c r="CG73" i="46"/>
  <c r="CF73" i="46"/>
  <c r="CE73" i="46"/>
  <c r="CD73" i="46"/>
  <c r="CC73" i="46"/>
  <c r="CB73" i="46"/>
  <c r="CA73" i="46"/>
  <c r="BZ73" i="46"/>
  <c r="BY73" i="46"/>
  <c r="BX73" i="46"/>
  <c r="BW73" i="46"/>
  <c r="BV73" i="46"/>
  <c r="BU73" i="46"/>
  <c r="BT73" i="46"/>
  <c r="BS73" i="46"/>
  <c r="BR73" i="46"/>
  <c r="BQ73" i="46"/>
  <c r="BO73" i="46"/>
  <c r="BN73" i="46"/>
  <c r="BM73" i="46"/>
  <c r="BL73" i="46"/>
  <c r="BK73" i="46"/>
  <c r="BJ73" i="46"/>
  <c r="BH73" i="46"/>
  <c r="BG73" i="46"/>
  <c r="BF73" i="46"/>
  <c r="BE73" i="46"/>
  <c r="BD73" i="46"/>
  <c r="BC73" i="46"/>
  <c r="BB73" i="46"/>
  <c r="AY73" i="46"/>
  <c r="AX73" i="46"/>
  <c r="AW73" i="46"/>
  <c r="AV73" i="46"/>
  <c r="AT73" i="46"/>
  <c r="AS73" i="46"/>
  <c r="AR73" i="46"/>
  <c r="AQ73" i="46"/>
  <c r="AP73" i="46"/>
  <c r="AO73" i="46"/>
  <c r="AN73" i="46"/>
  <c r="AM73" i="46"/>
  <c r="AL73" i="46"/>
  <c r="AK73" i="46"/>
  <c r="AJ73" i="46"/>
  <c r="AI73" i="46"/>
  <c r="AH73" i="46"/>
  <c r="AG73" i="46"/>
  <c r="AF73" i="46"/>
  <c r="AE73" i="46"/>
  <c r="AD73" i="46"/>
  <c r="AB73" i="46"/>
  <c r="AA73" i="46"/>
  <c r="Z73" i="46"/>
  <c r="Y73" i="46"/>
  <c r="X73" i="46"/>
  <c r="W73" i="46"/>
  <c r="V73" i="46"/>
  <c r="U73" i="46"/>
  <c r="T73" i="46"/>
  <c r="S73" i="46"/>
  <c r="R73" i="46"/>
  <c r="Q73" i="46"/>
  <c r="P73" i="46"/>
  <c r="O73" i="46"/>
  <c r="N73" i="46"/>
  <c r="K73" i="46"/>
  <c r="J73" i="46"/>
  <c r="I73" i="46"/>
  <c r="H73" i="46"/>
  <c r="G73" i="46"/>
  <c r="F73" i="46"/>
  <c r="E73" i="46"/>
  <c r="D73" i="46"/>
  <c r="C73" i="46"/>
  <c r="B73" i="46"/>
  <c r="CP72" i="46"/>
  <c r="CO72" i="46"/>
  <c r="CN72" i="46"/>
  <c r="CM72" i="46"/>
  <c r="CL72" i="46"/>
  <c r="CI72" i="46"/>
  <c r="CH72" i="46"/>
  <c r="CG72" i="46"/>
  <c r="CF72" i="46"/>
  <c r="CE72" i="46"/>
  <c r="CD72" i="46"/>
  <c r="CC72" i="46"/>
  <c r="CB72" i="46"/>
  <c r="CA72" i="46"/>
  <c r="BZ72" i="46"/>
  <c r="BY72" i="46"/>
  <c r="BX72" i="46"/>
  <c r="BW72" i="46"/>
  <c r="BV72" i="46"/>
  <c r="BU72" i="46"/>
  <c r="BT72" i="46"/>
  <c r="BS72" i="46"/>
  <c r="BR72" i="46"/>
  <c r="BQ72" i="46"/>
  <c r="BO72" i="46"/>
  <c r="BN72" i="46"/>
  <c r="BM72" i="46"/>
  <c r="BL72" i="46"/>
  <c r="BK72" i="46"/>
  <c r="BJ72" i="46"/>
  <c r="BH72" i="46"/>
  <c r="BG72" i="46"/>
  <c r="BF72" i="46"/>
  <c r="BE72" i="46"/>
  <c r="BD72" i="46"/>
  <c r="BC72" i="46"/>
  <c r="BB72" i="46"/>
  <c r="AY72" i="46"/>
  <c r="AX72" i="46"/>
  <c r="AW72" i="46"/>
  <c r="AV72" i="46"/>
  <c r="AT72" i="46"/>
  <c r="AS72" i="46"/>
  <c r="AR72" i="46"/>
  <c r="AQ72" i="46"/>
  <c r="AP72" i="46"/>
  <c r="AO72" i="46"/>
  <c r="AN72" i="46"/>
  <c r="AM72" i="46"/>
  <c r="AL72" i="46"/>
  <c r="AK72" i="46"/>
  <c r="AJ72" i="46"/>
  <c r="AI72" i="46"/>
  <c r="AH72" i="46"/>
  <c r="AG72" i="46"/>
  <c r="AF72" i="46"/>
  <c r="AE72" i="46"/>
  <c r="AD72" i="46"/>
  <c r="AB72" i="46"/>
  <c r="AA72" i="46"/>
  <c r="Z72" i="46"/>
  <c r="Y72" i="46"/>
  <c r="X72" i="46"/>
  <c r="W72" i="46"/>
  <c r="V72" i="46"/>
  <c r="U72" i="46"/>
  <c r="T72" i="46"/>
  <c r="S72" i="46"/>
  <c r="R72" i="46"/>
  <c r="Q72" i="46"/>
  <c r="P72" i="46"/>
  <c r="O72" i="46"/>
  <c r="N72" i="46"/>
  <c r="K72" i="46"/>
  <c r="J72" i="46"/>
  <c r="I72" i="46"/>
  <c r="H72" i="46"/>
  <c r="G72" i="46"/>
  <c r="F72" i="46"/>
  <c r="E72" i="46"/>
  <c r="D72" i="46"/>
  <c r="C72" i="46"/>
  <c r="B72" i="46"/>
  <c r="CP71" i="46"/>
  <c r="CO71" i="46"/>
  <c r="CN71" i="46"/>
  <c r="CM71" i="46"/>
  <c r="CL71" i="46"/>
  <c r="CI71" i="46"/>
  <c r="CH71" i="46"/>
  <c r="CG71" i="46"/>
  <c r="CF71" i="46"/>
  <c r="CE71" i="46"/>
  <c r="CD71" i="46"/>
  <c r="CC71" i="46"/>
  <c r="CB71" i="46"/>
  <c r="CA71" i="46"/>
  <c r="BZ71" i="46"/>
  <c r="BY71" i="46"/>
  <c r="BX71" i="46"/>
  <c r="BW71" i="46"/>
  <c r="BV71" i="46"/>
  <c r="BU71" i="46"/>
  <c r="BT71" i="46"/>
  <c r="BS71" i="46"/>
  <c r="BR71" i="46"/>
  <c r="BQ71" i="46"/>
  <c r="BO71" i="46"/>
  <c r="BN71" i="46"/>
  <c r="BM71" i="46"/>
  <c r="BL71" i="46"/>
  <c r="BK71" i="46"/>
  <c r="BJ71" i="46"/>
  <c r="BH71" i="46"/>
  <c r="BG71" i="46"/>
  <c r="BF71" i="46"/>
  <c r="BE71" i="46"/>
  <c r="BD71" i="46"/>
  <c r="BC71" i="46"/>
  <c r="BB71" i="46"/>
  <c r="AY71" i="46"/>
  <c r="AX71" i="46"/>
  <c r="AW71" i="46"/>
  <c r="AV71" i="46"/>
  <c r="AT71" i="46"/>
  <c r="AS71" i="46"/>
  <c r="AR71" i="46"/>
  <c r="AQ71" i="46"/>
  <c r="AP71" i="46"/>
  <c r="AO71" i="46"/>
  <c r="AN71" i="46"/>
  <c r="AM71" i="46"/>
  <c r="AL71" i="46"/>
  <c r="AK71" i="46"/>
  <c r="AJ71" i="46"/>
  <c r="AI71" i="46"/>
  <c r="AH71" i="46"/>
  <c r="AG71" i="46"/>
  <c r="AF71" i="46"/>
  <c r="AE71" i="46"/>
  <c r="AD71" i="46"/>
  <c r="AB71" i="46"/>
  <c r="AA71" i="46"/>
  <c r="Z71" i="46"/>
  <c r="Y71" i="46"/>
  <c r="X71" i="46"/>
  <c r="W71" i="46"/>
  <c r="V71" i="46"/>
  <c r="U71" i="46"/>
  <c r="T71" i="46"/>
  <c r="S71" i="46"/>
  <c r="R71" i="46"/>
  <c r="Q71" i="46"/>
  <c r="P71" i="46"/>
  <c r="O71" i="46"/>
  <c r="N71" i="46"/>
  <c r="K71" i="46"/>
  <c r="J71" i="46"/>
  <c r="I71" i="46"/>
  <c r="H71" i="46"/>
  <c r="G71" i="46"/>
  <c r="F71" i="46"/>
  <c r="E71" i="46"/>
  <c r="D71" i="46"/>
  <c r="C71" i="46"/>
  <c r="B71" i="46"/>
  <c r="CP70" i="46"/>
  <c r="CO70" i="46"/>
  <c r="CN70" i="46"/>
  <c r="CM70" i="46"/>
  <c r="CL70" i="46"/>
  <c r="CI70" i="46"/>
  <c r="CH70" i="46"/>
  <c r="CG70" i="46"/>
  <c r="CF70" i="46"/>
  <c r="CE70" i="46"/>
  <c r="CD70" i="46"/>
  <c r="CC70" i="46"/>
  <c r="CB70" i="46"/>
  <c r="CA70" i="46"/>
  <c r="BZ70" i="46"/>
  <c r="BY70" i="46"/>
  <c r="BX70" i="46"/>
  <c r="BW70" i="46"/>
  <c r="BV70" i="46"/>
  <c r="BU70" i="46"/>
  <c r="BT70" i="46"/>
  <c r="BS70" i="46"/>
  <c r="BR70" i="46"/>
  <c r="BQ70" i="46"/>
  <c r="BO70" i="46"/>
  <c r="BN70" i="46"/>
  <c r="BM70" i="46"/>
  <c r="BL70" i="46"/>
  <c r="BK70" i="46"/>
  <c r="BJ70" i="46"/>
  <c r="BH70" i="46"/>
  <c r="BG70" i="46"/>
  <c r="BF70" i="46"/>
  <c r="BE70" i="46"/>
  <c r="BD70" i="46"/>
  <c r="BC70" i="46"/>
  <c r="BB70" i="46"/>
  <c r="AY70" i="46"/>
  <c r="AX70" i="46"/>
  <c r="AW70" i="46"/>
  <c r="AV70" i="46"/>
  <c r="AT70" i="46"/>
  <c r="AS70" i="46"/>
  <c r="AR70" i="46"/>
  <c r="AQ70" i="46"/>
  <c r="AP70" i="46"/>
  <c r="AO70" i="46"/>
  <c r="AN70" i="46"/>
  <c r="AM70" i="46"/>
  <c r="AL70" i="46"/>
  <c r="AK70" i="46"/>
  <c r="AJ70" i="46"/>
  <c r="AI70" i="46"/>
  <c r="AH70" i="46"/>
  <c r="AG70" i="46"/>
  <c r="AF70" i="46"/>
  <c r="AE70" i="46"/>
  <c r="AD70" i="46"/>
  <c r="AB70" i="46"/>
  <c r="AA70" i="46"/>
  <c r="Z70" i="46"/>
  <c r="Y70" i="46"/>
  <c r="X70" i="46"/>
  <c r="W70" i="46"/>
  <c r="V70" i="46"/>
  <c r="U70" i="46"/>
  <c r="T70" i="46"/>
  <c r="S70" i="46"/>
  <c r="R70" i="46"/>
  <c r="Q70" i="46"/>
  <c r="P70" i="46"/>
  <c r="O70" i="46"/>
  <c r="N70" i="46"/>
  <c r="K70" i="46"/>
  <c r="J70" i="46"/>
  <c r="I70" i="46"/>
  <c r="H70" i="46"/>
  <c r="G70" i="46"/>
  <c r="F70" i="46"/>
  <c r="E70" i="46"/>
  <c r="D70" i="46"/>
  <c r="C70" i="46"/>
  <c r="B70" i="46"/>
  <c r="CI69" i="46"/>
  <c r="CH69" i="46"/>
  <c r="CG69" i="46"/>
  <c r="CF69" i="46"/>
  <c r="CE69" i="46"/>
  <c r="CD69" i="46"/>
  <c r="CC69" i="46"/>
  <c r="CB69" i="46"/>
  <c r="CA69" i="46"/>
  <c r="BZ69" i="46"/>
  <c r="BY69" i="46"/>
  <c r="BX69" i="46"/>
  <c r="BW69" i="46"/>
  <c r="BV69" i="46"/>
  <c r="BU69" i="46"/>
  <c r="BT69" i="46"/>
  <c r="BS69" i="46"/>
  <c r="BR69" i="46"/>
  <c r="BQ69" i="46"/>
  <c r="BO69" i="46"/>
  <c r="BN69" i="46"/>
  <c r="BM69" i="46"/>
  <c r="BL69" i="46"/>
  <c r="BK69" i="46"/>
  <c r="BJ69" i="46"/>
  <c r="BH69" i="46"/>
  <c r="BG69" i="46"/>
  <c r="BF69" i="46"/>
  <c r="BE69" i="46"/>
  <c r="BD69" i="46"/>
  <c r="BC69" i="46"/>
  <c r="BB69" i="46"/>
  <c r="AY69" i="46"/>
  <c r="AX69" i="46"/>
  <c r="AW69" i="46"/>
  <c r="AV69" i="46"/>
  <c r="AT69" i="46"/>
  <c r="AS69" i="46"/>
  <c r="AR69" i="46"/>
  <c r="AQ69" i="46"/>
  <c r="AP69" i="46"/>
  <c r="AO69" i="46"/>
  <c r="AN69" i="46"/>
  <c r="AM69" i="46"/>
  <c r="AL69" i="46"/>
  <c r="AK69" i="46"/>
  <c r="AJ69" i="46"/>
  <c r="AI69" i="46"/>
  <c r="AH69" i="46"/>
  <c r="AG69" i="46"/>
  <c r="AF69" i="46"/>
  <c r="AE69" i="46"/>
  <c r="AD69" i="46"/>
  <c r="AB69" i="46"/>
  <c r="AA69" i="46"/>
  <c r="Z69" i="46"/>
  <c r="Y69" i="46"/>
  <c r="X69" i="46"/>
  <c r="W69" i="46"/>
  <c r="V69" i="46"/>
  <c r="U69" i="46"/>
  <c r="T69" i="46"/>
  <c r="S69" i="46"/>
  <c r="R69" i="46"/>
  <c r="Q69" i="46"/>
  <c r="P69" i="46"/>
  <c r="O69" i="46"/>
  <c r="N69" i="46"/>
  <c r="K69" i="46"/>
  <c r="J69" i="46"/>
  <c r="I69" i="46"/>
  <c r="H69" i="46"/>
  <c r="G69" i="46"/>
  <c r="F69" i="46"/>
  <c r="E69" i="46"/>
  <c r="D69" i="46"/>
  <c r="C69" i="46"/>
  <c r="B69" i="46"/>
  <c r="CI68" i="46"/>
  <c r="CH68" i="46"/>
  <c r="CG68" i="46"/>
  <c r="CF68" i="46"/>
  <c r="CE68" i="46"/>
  <c r="CD68" i="46"/>
  <c r="CC68" i="46"/>
  <c r="CB68" i="46"/>
  <c r="CA68" i="46"/>
  <c r="BZ68" i="46"/>
  <c r="BY68" i="46"/>
  <c r="BX68" i="46"/>
  <c r="BW68" i="46"/>
  <c r="BV68" i="46"/>
  <c r="BU68" i="46"/>
  <c r="BT68" i="46"/>
  <c r="BS68" i="46"/>
  <c r="BR68" i="46"/>
  <c r="BQ68" i="46"/>
  <c r="BO68" i="46"/>
  <c r="BN68" i="46"/>
  <c r="BM68" i="46"/>
  <c r="BL68" i="46"/>
  <c r="BK68" i="46"/>
  <c r="BJ68" i="46"/>
  <c r="BH68" i="46"/>
  <c r="BG68" i="46"/>
  <c r="BF68" i="46"/>
  <c r="BE68" i="46"/>
  <c r="BD68" i="46"/>
  <c r="BC68" i="46"/>
  <c r="BB68" i="46"/>
  <c r="AY68" i="46"/>
  <c r="AX68" i="46"/>
  <c r="AW68" i="46"/>
  <c r="AV68" i="46"/>
  <c r="AT68" i="46"/>
  <c r="AS68" i="46"/>
  <c r="AR68" i="46"/>
  <c r="AQ68" i="46"/>
  <c r="AP68" i="46"/>
  <c r="AO68" i="46"/>
  <c r="AN68" i="46"/>
  <c r="AM68" i="46"/>
  <c r="AL68" i="46"/>
  <c r="AK68" i="46"/>
  <c r="AJ68" i="46"/>
  <c r="AI68" i="46"/>
  <c r="AH68" i="46"/>
  <c r="AG68" i="46"/>
  <c r="AF68" i="46"/>
  <c r="AE68" i="46"/>
  <c r="AD68" i="46"/>
  <c r="AB68" i="46"/>
  <c r="AA68" i="46"/>
  <c r="Z68" i="46"/>
  <c r="Y68" i="46"/>
  <c r="X68" i="46"/>
  <c r="W68" i="46"/>
  <c r="V68" i="46"/>
  <c r="U68" i="46"/>
  <c r="T68" i="46"/>
  <c r="S68" i="46"/>
  <c r="R68" i="46"/>
  <c r="Q68" i="46"/>
  <c r="P68" i="46"/>
  <c r="O68" i="46"/>
  <c r="N68" i="46"/>
  <c r="K68" i="46"/>
  <c r="J68" i="46"/>
  <c r="I68" i="46"/>
  <c r="H68" i="46"/>
  <c r="G68" i="46"/>
  <c r="F68" i="46"/>
  <c r="E68" i="46"/>
  <c r="D68" i="46"/>
  <c r="C68" i="46"/>
  <c r="B68" i="46"/>
  <c r="CI67" i="46"/>
  <c r="CH67" i="46"/>
  <c r="CG67" i="46"/>
  <c r="CF67" i="46"/>
  <c r="CE67" i="46"/>
  <c r="CD67" i="46"/>
  <c r="CC67" i="46"/>
  <c r="CB67" i="46"/>
  <c r="CA67" i="46"/>
  <c r="BZ67" i="46"/>
  <c r="BY67" i="46"/>
  <c r="BX67" i="46"/>
  <c r="BW67" i="46"/>
  <c r="BV67" i="46"/>
  <c r="BU67" i="46"/>
  <c r="BT67" i="46"/>
  <c r="BS67" i="46"/>
  <c r="BR67" i="46"/>
  <c r="BQ67" i="46"/>
  <c r="BO67" i="46"/>
  <c r="BN67" i="46"/>
  <c r="BM67" i="46"/>
  <c r="BL67" i="46"/>
  <c r="BK67" i="46"/>
  <c r="BJ67" i="46"/>
  <c r="BH67" i="46"/>
  <c r="BG67" i="46"/>
  <c r="BF67" i="46"/>
  <c r="BE67" i="46"/>
  <c r="BD67" i="46"/>
  <c r="BC67" i="46"/>
  <c r="BB67" i="46"/>
  <c r="AY67" i="46"/>
  <c r="AX67" i="46"/>
  <c r="AW67" i="46"/>
  <c r="AV67" i="46"/>
  <c r="AT67" i="46"/>
  <c r="AS67" i="46"/>
  <c r="AR67" i="46"/>
  <c r="AQ67" i="46"/>
  <c r="AP67" i="46"/>
  <c r="AO67" i="46"/>
  <c r="AN67" i="46"/>
  <c r="AM67" i="46"/>
  <c r="AL67" i="46"/>
  <c r="AK67" i="46"/>
  <c r="AJ67" i="46"/>
  <c r="AI67" i="46"/>
  <c r="AH67" i="46"/>
  <c r="AG67" i="46"/>
  <c r="AF67" i="46"/>
  <c r="AE67" i="46"/>
  <c r="AD67" i="46"/>
  <c r="AB67" i="46"/>
  <c r="AA67" i="46"/>
  <c r="Z67" i="46"/>
  <c r="Y67" i="46"/>
  <c r="X67" i="46"/>
  <c r="W67" i="46"/>
  <c r="V67" i="46"/>
  <c r="U67" i="46"/>
  <c r="T67" i="46"/>
  <c r="S67" i="46"/>
  <c r="R67" i="46"/>
  <c r="Q67" i="46"/>
  <c r="P67" i="46"/>
  <c r="O67" i="46"/>
  <c r="N67" i="46"/>
  <c r="K67" i="46"/>
  <c r="J67" i="46"/>
  <c r="I67" i="46"/>
  <c r="H67" i="46"/>
  <c r="G67" i="46"/>
  <c r="F67" i="46"/>
  <c r="E67" i="46"/>
  <c r="D67" i="46"/>
  <c r="C67" i="46"/>
  <c r="B67" i="46"/>
  <c r="CI66" i="46"/>
  <c r="CH66" i="46"/>
  <c r="CG66" i="46"/>
  <c r="CF66" i="46"/>
  <c r="CE66" i="46"/>
  <c r="CD66" i="46"/>
  <c r="CC66" i="46"/>
  <c r="CB66" i="46"/>
  <c r="CA66" i="46"/>
  <c r="BZ66" i="46"/>
  <c r="BY66" i="46"/>
  <c r="BX66" i="46"/>
  <c r="BW66" i="46"/>
  <c r="BV66" i="46"/>
  <c r="BU66" i="46"/>
  <c r="BT66" i="46"/>
  <c r="BS66" i="46"/>
  <c r="BR66" i="46"/>
  <c r="BQ66" i="46"/>
  <c r="BO66" i="46"/>
  <c r="BN66" i="46"/>
  <c r="BM66" i="46"/>
  <c r="BL66" i="46"/>
  <c r="BK66" i="46"/>
  <c r="BJ66" i="46"/>
  <c r="BH66" i="46"/>
  <c r="BG66" i="46"/>
  <c r="BF66" i="46"/>
  <c r="BE66" i="46"/>
  <c r="BD66" i="46"/>
  <c r="BC66" i="46"/>
  <c r="BB66" i="46"/>
  <c r="AY66" i="46"/>
  <c r="AX66" i="46"/>
  <c r="AW66" i="46"/>
  <c r="AV66" i="46"/>
  <c r="AT66" i="46"/>
  <c r="AS66" i="46"/>
  <c r="AR66" i="46"/>
  <c r="AQ66" i="46"/>
  <c r="AP66" i="46"/>
  <c r="AO66" i="46"/>
  <c r="AN66" i="46"/>
  <c r="AM66" i="46"/>
  <c r="AL66" i="46"/>
  <c r="AK66" i="46"/>
  <c r="AJ66" i="46"/>
  <c r="AI66" i="46"/>
  <c r="AH66" i="46"/>
  <c r="AG66" i="46"/>
  <c r="AF66" i="46"/>
  <c r="AE66" i="46"/>
  <c r="AD66" i="46"/>
  <c r="AB66" i="46"/>
  <c r="AA66" i="46"/>
  <c r="Z66" i="46"/>
  <c r="Y66" i="46"/>
  <c r="X66" i="46"/>
  <c r="W66" i="46"/>
  <c r="V66" i="46"/>
  <c r="U66" i="46"/>
  <c r="T66" i="46"/>
  <c r="S66" i="46"/>
  <c r="R66" i="46"/>
  <c r="Q66" i="46"/>
  <c r="P66" i="46"/>
  <c r="O66" i="46"/>
  <c r="N66" i="46"/>
  <c r="K66" i="46"/>
  <c r="J66" i="46"/>
  <c r="I66" i="46"/>
  <c r="H66" i="46"/>
  <c r="G66" i="46"/>
  <c r="F66" i="46"/>
  <c r="E66" i="46"/>
  <c r="D66" i="46"/>
  <c r="C66" i="46"/>
  <c r="B66" i="46"/>
  <c r="CP65" i="46"/>
  <c r="CO65" i="46"/>
  <c r="CN65" i="46"/>
  <c r="CM65" i="46"/>
  <c r="CL65" i="46"/>
  <c r="CI65" i="46"/>
  <c r="CH65" i="46"/>
  <c r="CG65" i="46"/>
  <c r="CF65" i="46"/>
  <c r="CE65" i="46"/>
  <c r="CD65" i="46"/>
  <c r="CC65" i="46"/>
  <c r="CB65" i="46"/>
  <c r="CA65" i="46"/>
  <c r="BZ65" i="46"/>
  <c r="BY65" i="46"/>
  <c r="BX65" i="46"/>
  <c r="BW65" i="46"/>
  <c r="BV65" i="46"/>
  <c r="BU65" i="46"/>
  <c r="BT65" i="46"/>
  <c r="BS65" i="46"/>
  <c r="BR65" i="46"/>
  <c r="BQ65" i="46"/>
  <c r="BO65" i="46"/>
  <c r="BN65" i="46"/>
  <c r="BM65" i="46"/>
  <c r="BL65" i="46"/>
  <c r="BK65" i="46"/>
  <c r="BJ65" i="46"/>
  <c r="BH65" i="46"/>
  <c r="BG65" i="46"/>
  <c r="BF65" i="46"/>
  <c r="BE65" i="46"/>
  <c r="BD65" i="46"/>
  <c r="BC65" i="46"/>
  <c r="BB65" i="46"/>
  <c r="AY65" i="46"/>
  <c r="AX65" i="46"/>
  <c r="AW65" i="46"/>
  <c r="AV65" i="46"/>
  <c r="AT65" i="46"/>
  <c r="AS65" i="46"/>
  <c r="AR65" i="46"/>
  <c r="AQ65" i="46"/>
  <c r="AP65" i="46"/>
  <c r="AO65" i="46"/>
  <c r="AN65" i="46"/>
  <c r="AM65" i="46"/>
  <c r="AL65" i="46"/>
  <c r="AK65" i="46"/>
  <c r="AJ65" i="46"/>
  <c r="AI65" i="46"/>
  <c r="AH65" i="46"/>
  <c r="AG65" i="46"/>
  <c r="AF65" i="46"/>
  <c r="AE65" i="46"/>
  <c r="AD65" i="46"/>
  <c r="AB65" i="46"/>
  <c r="AA65" i="46"/>
  <c r="Z65" i="46"/>
  <c r="Y65" i="46"/>
  <c r="X65" i="46"/>
  <c r="W65" i="46"/>
  <c r="V65" i="46"/>
  <c r="U65" i="46"/>
  <c r="T65" i="46"/>
  <c r="S65" i="46"/>
  <c r="R65" i="46"/>
  <c r="Q65" i="46"/>
  <c r="P65" i="46"/>
  <c r="O65" i="46"/>
  <c r="N65" i="46"/>
  <c r="K65" i="46"/>
  <c r="J65" i="46"/>
  <c r="I65" i="46"/>
  <c r="H65" i="46"/>
  <c r="G65" i="46"/>
  <c r="F65" i="46"/>
  <c r="E65" i="46"/>
  <c r="D65" i="46"/>
  <c r="C65" i="46"/>
  <c r="B65" i="46"/>
  <c r="CK64" i="46"/>
  <c r="CJ64" i="46"/>
  <c r="CI64" i="46"/>
  <c r="CH64" i="46"/>
  <c r="CG64" i="46"/>
  <c r="CF64" i="46"/>
  <c r="CE64" i="46"/>
  <c r="CB64" i="46"/>
  <c r="CA64" i="46"/>
  <c r="BY64" i="46"/>
  <c r="BX64" i="46"/>
  <c r="BW64" i="46"/>
  <c r="BV64" i="46"/>
  <c r="BU64" i="46"/>
  <c r="BS64" i="46"/>
  <c r="BR64" i="46"/>
  <c r="BQ64" i="46"/>
  <c r="BM64" i="46"/>
  <c r="BL64" i="46"/>
  <c r="BK64" i="46"/>
  <c r="BJ64" i="46"/>
  <c r="BI64" i="46"/>
  <c r="BF64" i="46"/>
  <c r="BE64" i="46"/>
  <c r="BD64" i="46"/>
  <c r="BA64" i="46"/>
  <c r="AX64" i="46"/>
  <c r="AW64" i="46"/>
  <c r="AV64" i="46"/>
  <c r="AU64" i="46"/>
  <c r="AH64" i="46"/>
  <c r="AG64" i="46"/>
  <c r="AE64" i="46"/>
  <c r="AC64" i="46"/>
  <c r="AB64" i="46"/>
  <c r="AA64" i="46"/>
  <c r="U64" i="46"/>
  <c r="R64" i="46"/>
  <c r="Q64" i="46"/>
  <c r="P64" i="46"/>
  <c r="O64" i="46"/>
  <c r="N64" i="46"/>
  <c r="M64" i="46"/>
  <c r="L64" i="46"/>
  <c r="K64" i="46"/>
  <c r="J64" i="46"/>
  <c r="I64" i="46"/>
  <c r="H64" i="46"/>
  <c r="G64" i="46"/>
  <c r="F64" i="46"/>
  <c r="E64" i="46"/>
  <c r="C64" i="46"/>
  <c r="B64" i="46"/>
  <c r="CK63" i="46"/>
  <c r="CJ63" i="46"/>
  <c r="CI63" i="46"/>
  <c r="CH63" i="46"/>
  <c r="CG63" i="46"/>
  <c r="CF63" i="46"/>
  <c r="CE63" i="46"/>
  <c r="CB63" i="46"/>
  <c r="CA63" i="46"/>
  <c r="BY63" i="46"/>
  <c r="BX63" i="46"/>
  <c r="BW63" i="46"/>
  <c r="BV63" i="46"/>
  <c r="BU63" i="46"/>
  <c r="BS63" i="46"/>
  <c r="BR63" i="46"/>
  <c r="BQ63" i="46"/>
  <c r="BM63" i="46"/>
  <c r="BL63" i="46"/>
  <c r="BK63" i="46"/>
  <c r="BJ63" i="46"/>
  <c r="BI63" i="46"/>
  <c r="BF63" i="46"/>
  <c r="BE63" i="46"/>
  <c r="BD63" i="46"/>
  <c r="BA63" i="46"/>
  <c r="AX63" i="46"/>
  <c r="AW63" i="46"/>
  <c r="AV63" i="46"/>
  <c r="AU63" i="46"/>
  <c r="AH63" i="46"/>
  <c r="AG63" i="46"/>
  <c r="AE63" i="46"/>
  <c r="AC63" i="46"/>
  <c r="AB63" i="46"/>
  <c r="AA63" i="46"/>
  <c r="U63" i="46"/>
  <c r="R63" i="46"/>
  <c r="Q63" i="46"/>
  <c r="P63" i="46"/>
  <c r="O63" i="46"/>
  <c r="N63" i="46"/>
  <c r="M63" i="46"/>
  <c r="L63" i="46"/>
  <c r="K63" i="46"/>
  <c r="J63" i="46"/>
  <c r="I63" i="46"/>
  <c r="H63" i="46"/>
  <c r="G63" i="46"/>
  <c r="F63" i="46"/>
  <c r="E63" i="46"/>
  <c r="C63" i="46"/>
  <c r="B63" i="46"/>
  <c r="CK62" i="46"/>
  <c r="CJ62" i="46"/>
  <c r="CI62" i="46"/>
  <c r="CH62" i="46"/>
  <c r="CG62" i="46"/>
  <c r="CF62" i="46"/>
  <c r="CE62" i="46"/>
  <c r="CB62" i="46"/>
  <c r="CA62" i="46"/>
  <c r="BY62" i="46"/>
  <c r="BX62" i="46"/>
  <c r="BW62" i="46"/>
  <c r="BV62" i="46"/>
  <c r="BU62" i="46"/>
  <c r="BS62" i="46"/>
  <c r="BR62" i="46"/>
  <c r="BQ62" i="46"/>
  <c r="BM62" i="46"/>
  <c r="BL62" i="46"/>
  <c r="BK62" i="46"/>
  <c r="BJ62" i="46"/>
  <c r="BI62" i="46"/>
  <c r="BF62" i="46"/>
  <c r="BE62" i="46"/>
  <c r="BD62" i="46"/>
  <c r="BA62" i="46"/>
  <c r="AX62" i="46"/>
  <c r="AW62" i="46"/>
  <c r="AV62" i="46"/>
  <c r="AU62" i="46"/>
  <c r="AH62" i="46"/>
  <c r="AG62" i="46"/>
  <c r="AE62" i="46"/>
  <c r="AC62" i="46"/>
  <c r="AB62" i="46"/>
  <c r="AA62" i="46"/>
  <c r="U62" i="46"/>
  <c r="R62" i="46"/>
  <c r="Q62" i="46"/>
  <c r="P62" i="46"/>
  <c r="O62" i="46"/>
  <c r="N62" i="46"/>
  <c r="M62" i="46"/>
  <c r="L62" i="46"/>
  <c r="K62" i="46"/>
  <c r="J62" i="46"/>
  <c r="I62" i="46"/>
  <c r="H62" i="46"/>
  <c r="G62" i="46"/>
  <c r="F62" i="46"/>
  <c r="E62" i="46"/>
  <c r="C62" i="46"/>
  <c r="B62" i="46"/>
  <c r="CK61" i="46"/>
  <c r="CJ61" i="46"/>
  <c r="CI61" i="46"/>
  <c r="CH61" i="46"/>
  <c r="CG61" i="46"/>
  <c r="CF61" i="46"/>
  <c r="CE61" i="46"/>
  <c r="CB61" i="46"/>
  <c r="CA61" i="46"/>
  <c r="BY61" i="46"/>
  <c r="BX61" i="46"/>
  <c r="BW61" i="46"/>
  <c r="BV61" i="46"/>
  <c r="BU61" i="46"/>
  <c r="BS61" i="46"/>
  <c r="BR61" i="46"/>
  <c r="BQ61" i="46"/>
  <c r="BM61" i="46"/>
  <c r="BL61" i="46"/>
  <c r="BK61" i="46"/>
  <c r="BJ61" i="46"/>
  <c r="BI61" i="46"/>
  <c r="BF61" i="46"/>
  <c r="BE61" i="46"/>
  <c r="BD61" i="46"/>
  <c r="BA61" i="46"/>
  <c r="AX61" i="46"/>
  <c r="AW61" i="46"/>
  <c r="AV61" i="46"/>
  <c r="AU61" i="46"/>
  <c r="AH61" i="46"/>
  <c r="AG61" i="46"/>
  <c r="AE61" i="46"/>
  <c r="AC61" i="46"/>
  <c r="AB61" i="46"/>
  <c r="AA61" i="46"/>
  <c r="U61" i="46"/>
  <c r="R61" i="46"/>
  <c r="Q61" i="46"/>
  <c r="P61" i="46"/>
  <c r="O61" i="46"/>
  <c r="N61" i="46"/>
  <c r="M61" i="46"/>
  <c r="L61" i="46"/>
  <c r="K61" i="46"/>
  <c r="J61" i="46"/>
  <c r="I61" i="46"/>
  <c r="H61" i="46"/>
  <c r="G61" i="46"/>
  <c r="F61" i="46"/>
  <c r="E61" i="46"/>
  <c r="C61" i="46"/>
  <c r="B61" i="46"/>
  <c r="CK60" i="46"/>
  <c r="CJ60" i="46"/>
  <c r="CI60" i="46"/>
  <c r="CH60" i="46"/>
  <c r="CG60" i="46"/>
  <c r="CF60" i="46"/>
  <c r="CE60" i="46"/>
  <c r="CB60" i="46"/>
  <c r="CA60" i="46"/>
  <c r="BY60" i="46"/>
  <c r="BX60" i="46"/>
  <c r="BW60" i="46"/>
  <c r="BV60" i="46"/>
  <c r="BU60" i="46"/>
  <c r="BS60" i="46"/>
  <c r="BR60" i="46"/>
  <c r="BQ60" i="46"/>
  <c r="BM60" i="46"/>
  <c r="BL60" i="46"/>
  <c r="BK60" i="46"/>
  <c r="BJ60" i="46"/>
  <c r="BI60" i="46"/>
  <c r="BF60" i="46"/>
  <c r="BE60" i="46"/>
  <c r="BD60" i="46"/>
  <c r="BA60" i="46"/>
  <c r="AX60" i="46"/>
  <c r="AW60" i="46"/>
  <c r="AV60" i="46"/>
  <c r="AU60" i="46"/>
  <c r="AH60" i="46"/>
  <c r="AG60" i="46"/>
  <c r="AE60" i="46"/>
  <c r="AC60" i="46"/>
  <c r="AB60" i="46"/>
  <c r="AA60" i="46"/>
  <c r="U60" i="46"/>
  <c r="R60" i="46"/>
  <c r="Q60" i="46"/>
  <c r="P60" i="46"/>
  <c r="O60" i="46"/>
  <c r="N60" i="46"/>
  <c r="M60" i="46"/>
  <c r="L60" i="46"/>
  <c r="K60" i="46"/>
  <c r="J60" i="46"/>
  <c r="I60" i="46"/>
  <c r="H60" i="46"/>
  <c r="G60" i="46"/>
  <c r="F60" i="46"/>
  <c r="E60" i="46"/>
  <c r="C60" i="46"/>
  <c r="B60" i="46"/>
  <c r="CK59" i="46"/>
  <c r="CJ59" i="46"/>
  <c r="CI59" i="46"/>
  <c r="CH59" i="46"/>
  <c r="CG59" i="46"/>
  <c r="CF59" i="46"/>
  <c r="CE59" i="46"/>
  <c r="CB59" i="46"/>
  <c r="CA59" i="46"/>
  <c r="BY59" i="46"/>
  <c r="BX59" i="46"/>
  <c r="BW59" i="46"/>
  <c r="BV59" i="46"/>
  <c r="BU59" i="46"/>
  <c r="BS59" i="46"/>
  <c r="BR59" i="46"/>
  <c r="BQ59" i="46"/>
  <c r="BM59" i="46"/>
  <c r="BL59" i="46"/>
  <c r="BK59" i="46"/>
  <c r="BJ59" i="46"/>
  <c r="BI59" i="46"/>
  <c r="BF59" i="46"/>
  <c r="BE59" i="46"/>
  <c r="BD59" i="46"/>
  <c r="BA59" i="46"/>
  <c r="AX59" i="46"/>
  <c r="AW59" i="46"/>
  <c r="AV59" i="46"/>
  <c r="AU59" i="46"/>
  <c r="AH59" i="46"/>
  <c r="AG59" i="46"/>
  <c r="AE59" i="46"/>
  <c r="AC59" i="46"/>
  <c r="AB59" i="46"/>
  <c r="AA59" i="46"/>
  <c r="U59" i="46"/>
  <c r="R59" i="46"/>
  <c r="Q59" i="46"/>
  <c r="P59" i="46"/>
  <c r="O59" i="46"/>
  <c r="N59" i="46"/>
  <c r="M59" i="46"/>
  <c r="L59" i="46"/>
  <c r="K59" i="46"/>
  <c r="J59" i="46"/>
  <c r="I59" i="46"/>
  <c r="H59" i="46"/>
  <c r="G59" i="46"/>
  <c r="F59" i="46"/>
  <c r="E59" i="46"/>
  <c r="C59" i="46"/>
  <c r="B59" i="46"/>
  <c r="CI58" i="46"/>
  <c r="CH58" i="46"/>
  <c r="CG58" i="46"/>
  <c r="CF58" i="46"/>
  <c r="CE58" i="46"/>
  <c r="CD58" i="46"/>
  <c r="CC58" i="46"/>
  <c r="CB58" i="46"/>
  <c r="CA58" i="46"/>
  <c r="BZ58" i="46"/>
  <c r="BY58" i="46"/>
  <c r="BX58" i="46"/>
  <c r="BW58" i="46"/>
  <c r="BV58" i="46"/>
  <c r="BU58" i="46"/>
  <c r="BT58" i="46"/>
  <c r="BS58" i="46"/>
  <c r="BR58" i="46"/>
  <c r="BQ58" i="46"/>
  <c r="BO58" i="46"/>
  <c r="BN58" i="46"/>
  <c r="BM58" i="46"/>
  <c r="BL58" i="46"/>
  <c r="BK58" i="46"/>
  <c r="BJ58" i="46"/>
  <c r="BH58" i="46"/>
  <c r="BG58" i="46"/>
  <c r="BF58" i="46"/>
  <c r="BE58" i="46"/>
  <c r="BD58" i="46"/>
  <c r="BC58" i="46"/>
  <c r="BB58" i="46"/>
  <c r="AY58" i="46"/>
  <c r="AX58" i="46"/>
  <c r="AW58" i="46"/>
  <c r="AV58" i="46"/>
  <c r="AT58" i="46"/>
  <c r="AS58" i="46"/>
  <c r="AR58" i="46"/>
  <c r="AQ58" i="46"/>
  <c r="AP58" i="46"/>
  <c r="AO58" i="46"/>
  <c r="AN58" i="46"/>
  <c r="AM58" i="46"/>
  <c r="AL58" i="46"/>
  <c r="AK58" i="46"/>
  <c r="AJ58" i="46"/>
  <c r="AI58" i="46"/>
  <c r="AH58" i="46"/>
  <c r="AG58" i="46"/>
  <c r="AF58" i="46"/>
  <c r="AE58" i="46"/>
  <c r="AD58" i="46"/>
  <c r="AB58" i="46"/>
  <c r="AA58" i="46"/>
  <c r="Z58" i="46"/>
  <c r="Y58" i="46"/>
  <c r="X58" i="46"/>
  <c r="W58" i="46"/>
  <c r="V58" i="46"/>
  <c r="U58" i="46"/>
  <c r="T58" i="46"/>
  <c r="S58" i="46"/>
  <c r="R58" i="46"/>
  <c r="Q58" i="46"/>
  <c r="P58" i="46"/>
  <c r="O58" i="46"/>
  <c r="N58" i="46"/>
  <c r="K58" i="46"/>
  <c r="J58" i="46"/>
  <c r="I58" i="46"/>
  <c r="H58" i="46"/>
  <c r="G58" i="46"/>
  <c r="F58" i="46"/>
  <c r="E58" i="46"/>
  <c r="D58" i="46"/>
  <c r="C58" i="46"/>
  <c r="B58" i="46"/>
  <c r="CI57" i="46"/>
  <c r="CH57" i="46"/>
  <c r="CG57" i="46"/>
  <c r="CF57" i="46"/>
  <c r="CE57" i="46"/>
  <c r="CD57" i="46"/>
  <c r="CC57" i="46"/>
  <c r="CB57" i="46"/>
  <c r="CA57" i="46"/>
  <c r="BZ57" i="46"/>
  <c r="BY57" i="46"/>
  <c r="BX57" i="46"/>
  <c r="BW57" i="46"/>
  <c r="BV57" i="46"/>
  <c r="BU57" i="46"/>
  <c r="BT57" i="46"/>
  <c r="BS57" i="46"/>
  <c r="BR57" i="46"/>
  <c r="BQ57" i="46"/>
  <c r="BO57" i="46"/>
  <c r="BN57" i="46"/>
  <c r="BM57" i="46"/>
  <c r="BL57" i="46"/>
  <c r="BK57" i="46"/>
  <c r="BJ57" i="46"/>
  <c r="BH57" i="46"/>
  <c r="BG57" i="46"/>
  <c r="BF57" i="46"/>
  <c r="BE57" i="46"/>
  <c r="BD57" i="46"/>
  <c r="BC57" i="46"/>
  <c r="BB57" i="46"/>
  <c r="AY57" i="46"/>
  <c r="AX57" i="46"/>
  <c r="AW57" i="46"/>
  <c r="AV57" i="46"/>
  <c r="AT57" i="46"/>
  <c r="AS57" i="46"/>
  <c r="AR57" i="46"/>
  <c r="AQ57" i="46"/>
  <c r="AP57" i="46"/>
  <c r="AO57" i="46"/>
  <c r="AN57" i="46"/>
  <c r="AM57" i="46"/>
  <c r="AL57" i="46"/>
  <c r="AK57" i="46"/>
  <c r="AJ57" i="46"/>
  <c r="AI57" i="46"/>
  <c r="AH57" i="46"/>
  <c r="AG57" i="46"/>
  <c r="AF57" i="46"/>
  <c r="AE57" i="46"/>
  <c r="AD57" i="46"/>
  <c r="AB57" i="46"/>
  <c r="AA57" i="46"/>
  <c r="Z57" i="46"/>
  <c r="Y57" i="46"/>
  <c r="X57" i="46"/>
  <c r="W57" i="46"/>
  <c r="V57" i="46"/>
  <c r="U57" i="46"/>
  <c r="T57" i="46"/>
  <c r="S57" i="46"/>
  <c r="R57" i="46"/>
  <c r="Q57" i="46"/>
  <c r="P57" i="46"/>
  <c r="O57" i="46"/>
  <c r="N57" i="46"/>
  <c r="K57" i="46"/>
  <c r="J57" i="46"/>
  <c r="I57" i="46"/>
  <c r="H57" i="46"/>
  <c r="G57" i="46"/>
  <c r="F57" i="46"/>
  <c r="E57" i="46"/>
  <c r="D57" i="46"/>
  <c r="C57" i="46"/>
  <c r="B57" i="46"/>
  <c r="CP56" i="46"/>
  <c r="CO56" i="46"/>
  <c r="CN56" i="46"/>
  <c r="CM56" i="46"/>
  <c r="CL56" i="46"/>
  <c r="CI56" i="46"/>
  <c r="CH56" i="46"/>
  <c r="CG56" i="46"/>
  <c r="CF56" i="46"/>
  <c r="CE56" i="46"/>
  <c r="CD56" i="46"/>
  <c r="CC56" i="46"/>
  <c r="CB56" i="46"/>
  <c r="CA56" i="46"/>
  <c r="BZ56" i="46"/>
  <c r="BY56" i="46"/>
  <c r="BX56" i="46"/>
  <c r="BW56" i="46"/>
  <c r="BV56" i="46"/>
  <c r="BU56" i="46"/>
  <c r="BT56" i="46"/>
  <c r="BS56" i="46"/>
  <c r="BR56" i="46"/>
  <c r="BQ56" i="46"/>
  <c r="BO56" i="46"/>
  <c r="BN56" i="46"/>
  <c r="BM56" i="46"/>
  <c r="BL56" i="46"/>
  <c r="BK56" i="46"/>
  <c r="BJ56" i="46"/>
  <c r="BH56" i="46"/>
  <c r="BG56" i="46"/>
  <c r="BF56" i="46"/>
  <c r="BE56" i="46"/>
  <c r="BD56" i="46"/>
  <c r="BC56" i="46"/>
  <c r="BB56" i="46"/>
  <c r="AY56" i="46"/>
  <c r="AX56" i="46"/>
  <c r="AW56" i="46"/>
  <c r="AV56" i="46"/>
  <c r="AT56" i="46"/>
  <c r="AS56" i="46"/>
  <c r="AR56" i="46"/>
  <c r="AQ56" i="46"/>
  <c r="AP56" i="46"/>
  <c r="AO56" i="46"/>
  <c r="AN56" i="46"/>
  <c r="AM56" i="46"/>
  <c r="AL56" i="46"/>
  <c r="AK56" i="46"/>
  <c r="AJ56" i="46"/>
  <c r="AI56" i="46"/>
  <c r="AH56" i="46"/>
  <c r="AG56" i="46"/>
  <c r="AF56" i="46"/>
  <c r="AE56" i="46"/>
  <c r="AD56" i="46"/>
  <c r="AB56" i="46"/>
  <c r="AA56" i="46"/>
  <c r="Z56" i="46"/>
  <c r="Y56" i="46"/>
  <c r="X56" i="46"/>
  <c r="W56" i="46"/>
  <c r="V56" i="46"/>
  <c r="U56" i="46"/>
  <c r="T56" i="46"/>
  <c r="S56" i="46"/>
  <c r="R56" i="46"/>
  <c r="Q56" i="46"/>
  <c r="P56" i="46"/>
  <c r="O56" i="46"/>
  <c r="N56" i="46"/>
  <c r="K56" i="46"/>
  <c r="J56" i="46"/>
  <c r="I56" i="46"/>
  <c r="H56" i="46"/>
  <c r="G56" i="46"/>
  <c r="F56" i="46"/>
  <c r="E56" i="46"/>
  <c r="D56" i="46"/>
  <c r="C56" i="46"/>
  <c r="B56" i="46"/>
  <c r="CP55" i="46"/>
  <c r="CO55" i="46"/>
  <c r="CN55" i="46"/>
  <c r="CM55" i="46"/>
  <c r="CL55" i="46"/>
  <c r="CI55" i="46"/>
  <c r="CH55" i="46"/>
  <c r="CG55" i="46"/>
  <c r="CF55" i="46"/>
  <c r="CE55" i="46"/>
  <c r="CD55" i="46"/>
  <c r="CC55" i="46"/>
  <c r="CB55" i="46"/>
  <c r="CA55" i="46"/>
  <c r="BZ55" i="46"/>
  <c r="BY55" i="46"/>
  <c r="BX55" i="46"/>
  <c r="BW55" i="46"/>
  <c r="BV55" i="46"/>
  <c r="BU55" i="46"/>
  <c r="BT55" i="46"/>
  <c r="BS55" i="46"/>
  <c r="BR55" i="46"/>
  <c r="BQ55" i="46"/>
  <c r="BO55" i="46"/>
  <c r="BN55" i="46"/>
  <c r="BM55" i="46"/>
  <c r="BL55" i="46"/>
  <c r="BK55" i="46"/>
  <c r="BJ55" i="46"/>
  <c r="BH55" i="46"/>
  <c r="BG55" i="46"/>
  <c r="BF55" i="46"/>
  <c r="BE55" i="46"/>
  <c r="BD55" i="46"/>
  <c r="BC55" i="46"/>
  <c r="BB55" i="46"/>
  <c r="AY55" i="46"/>
  <c r="AX55" i="46"/>
  <c r="AW55" i="46"/>
  <c r="AV55" i="46"/>
  <c r="AT55" i="46"/>
  <c r="AS55" i="46"/>
  <c r="AR55" i="46"/>
  <c r="AQ55" i="46"/>
  <c r="AP55" i="46"/>
  <c r="AO55" i="46"/>
  <c r="AN55" i="46"/>
  <c r="AM55" i="46"/>
  <c r="AL55" i="46"/>
  <c r="AK55" i="46"/>
  <c r="AJ55" i="46"/>
  <c r="AI55" i="46"/>
  <c r="AH55" i="46"/>
  <c r="AG55" i="46"/>
  <c r="AF55" i="46"/>
  <c r="AE55" i="46"/>
  <c r="AD55" i="46"/>
  <c r="AB55" i="46"/>
  <c r="AA55" i="46"/>
  <c r="Z55" i="46"/>
  <c r="Y55" i="46"/>
  <c r="X55" i="46"/>
  <c r="W55" i="46"/>
  <c r="V55" i="46"/>
  <c r="U55" i="46"/>
  <c r="T55" i="46"/>
  <c r="S55" i="46"/>
  <c r="R55" i="46"/>
  <c r="Q55" i="46"/>
  <c r="P55" i="46"/>
  <c r="O55" i="46"/>
  <c r="N55" i="46"/>
  <c r="K55" i="46"/>
  <c r="J55" i="46"/>
  <c r="I55" i="46"/>
  <c r="H55" i="46"/>
  <c r="G55" i="46"/>
  <c r="F55" i="46"/>
  <c r="E55" i="46"/>
  <c r="D55" i="46"/>
  <c r="C55" i="46"/>
  <c r="B55" i="46"/>
  <c r="CP54" i="46"/>
  <c r="CO54" i="46"/>
  <c r="CN54" i="46"/>
  <c r="CM54" i="46"/>
  <c r="CL54" i="46"/>
  <c r="CI54" i="46"/>
  <c r="CH54" i="46"/>
  <c r="CG54" i="46"/>
  <c r="CF54" i="46"/>
  <c r="CE54" i="46"/>
  <c r="CD54" i="46"/>
  <c r="CC54" i="46"/>
  <c r="CB54" i="46"/>
  <c r="CA54" i="46"/>
  <c r="BZ54" i="46"/>
  <c r="BY54" i="46"/>
  <c r="BX54" i="46"/>
  <c r="BW54" i="46"/>
  <c r="BV54" i="46"/>
  <c r="BU54" i="46"/>
  <c r="BT54" i="46"/>
  <c r="BS54" i="46"/>
  <c r="BR54" i="46"/>
  <c r="BQ54" i="46"/>
  <c r="BO54" i="46"/>
  <c r="BN54" i="46"/>
  <c r="BM54" i="46"/>
  <c r="BL54" i="46"/>
  <c r="BK54" i="46"/>
  <c r="BJ54" i="46"/>
  <c r="BH54" i="46"/>
  <c r="BG54" i="46"/>
  <c r="BF54" i="46"/>
  <c r="BE54" i="46"/>
  <c r="BD54" i="46"/>
  <c r="BC54" i="46"/>
  <c r="BB54" i="46"/>
  <c r="AY54" i="46"/>
  <c r="AX54" i="46"/>
  <c r="AW54" i="46"/>
  <c r="AV54" i="46"/>
  <c r="AT54" i="46"/>
  <c r="AS54" i="46"/>
  <c r="AR54" i="46"/>
  <c r="AQ54" i="46"/>
  <c r="AP54" i="46"/>
  <c r="AO54" i="46"/>
  <c r="AN54" i="46"/>
  <c r="AM54" i="46"/>
  <c r="AL54" i="46"/>
  <c r="AK54" i="46"/>
  <c r="AJ54" i="46"/>
  <c r="AI54" i="46"/>
  <c r="AH54" i="46"/>
  <c r="AG54" i="46"/>
  <c r="AF54" i="46"/>
  <c r="AE54" i="46"/>
  <c r="AD54" i="46"/>
  <c r="AB54" i="46"/>
  <c r="AA54" i="46"/>
  <c r="Z54" i="46"/>
  <c r="Y54" i="46"/>
  <c r="X54" i="46"/>
  <c r="W54" i="46"/>
  <c r="V54" i="46"/>
  <c r="U54" i="46"/>
  <c r="T54" i="46"/>
  <c r="S54" i="46"/>
  <c r="R54" i="46"/>
  <c r="Q54" i="46"/>
  <c r="P54" i="46"/>
  <c r="O54" i="46"/>
  <c r="N54" i="46"/>
  <c r="K54" i="46"/>
  <c r="J54" i="46"/>
  <c r="I54" i="46"/>
  <c r="H54" i="46"/>
  <c r="G54" i="46"/>
  <c r="F54" i="46"/>
  <c r="E54" i="46"/>
  <c r="D54" i="46"/>
  <c r="C54" i="46"/>
  <c r="B54" i="46"/>
  <c r="CP53" i="46"/>
  <c r="CO53" i="46"/>
  <c r="CN53" i="46"/>
  <c r="CM53" i="46"/>
  <c r="CL53" i="46"/>
  <c r="CI53" i="46"/>
  <c r="CH53" i="46"/>
  <c r="CG53" i="46"/>
  <c r="CF53" i="46"/>
  <c r="CE53" i="46"/>
  <c r="CD53" i="46"/>
  <c r="CC53" i="46"/>
  <c r="CB53" i="46"/>
  <c r="CA53" i="46"/>
  <c r="BZ53" i="46"/>
  <c r="BY53" i="46"/>
  <c r="BX53" i="46"/>
  <c r="BW53" i="46"/>
  <c r="BV53" i="46"/>
  <c r="BU53" i="46"/>
  <c r="BT53" i="46"/>
  <c r="BS53" i="46"/>
  <c r="BR53" i="46"/>
  <c r="BQ53" i="46"/>
  <c r="BO53" i="46"/>
  <c r="BN53" i="46"/>
  <c r="BM53" i="46"/>
  <c r="BL53" i="46"/>
  <c r="BK53" i="46"/>
  <c r="BJ53" i="46"/>
  <c r="BH53" i="46"/>
  <c r="BG53" i="46"/>
  <c r="BF53" i="46"/>
  <c r="BE53" i="46"/>
  <c r="BD53" i="46"/>
  <c r="BC53" i="46"/>
  <c r="BB53" i="46"/>
  <c r="AY53" i="46"/>
  <c r="AX53" i="46"/>
  <c r="AW53" i="46"/>
  <c r="AV53" i="46"/>
  <c r="AT53" i="46"/>
  <c r="AS53" i="46"/>
  <c r="AR53" i="46"/>
  <c r="AQ53" i="46"/>
  <c r="AP53" i="46"/>
  <c r="AO53" i="46"/>
  <c r="AN53" i="46"/>
  <c r="AM53" i="46"/>
  <c r="AL53" i="46"/>
  <c r="AK53" i="46"/>
  <c r="AJ53" i="46"/>
  <c r="AI53" i="46"/>
  <c r="AH53" i="46"/>
  <c r="AG53" i="46"/>
  <c r="AF53" i="46"/>
  <c r="AE53" i="46"/>
  <c r="AD53" i="46"/>
  <c r="AB53" i="46"/>
  <c r="AA53" i="46"/>
  <c r="Z53" i="46"/>
  <c r="Y53" i="46"/>
  <c r="X53" i="46"/>
  <c r="W53" i="46"/>
  <c r="V53" i="46"/>
  <c r="U53" i="46"/>
  <c r="T53" i="46"/>
  <c r="S53" i="46"/>
  <c r="R53" i="46"/>
  <c r="Q53" i="46"/>
  <c r="P53" i="46"/>
  <c r="O53" i="46"/>
  <c r="N53" i="46"/>
  <c r="K53" i="46"/>
  <c r="J53" i="46"/>
  <c r="I53" i="46"/>
  <c r="H53" i="46"/>
  <c r="G53" i="46"/>
  <c r="F53" i="46"/>
  <c r="E53" i="46"/>
  <c r="D53" i="46"/>
  <c r="C53" i="46"/>
  <c r="B53" i="46"/>
  <c r="CP52" i="46"/>
  <c r="CO52" i="46"/>
  <c r="CN52" i="46"/>
  <c r="CM52" i="46"/>
  <c r="CL52" i="46"/>
  <c r="CI52" i="46"/>
  <c r="CH52" i="46"/>
  <c r="CG52" i="46"/>
  <c r="CF52" i="46"/>
  <c r="CE52" i="46"/>
  <c r="CD52" i="46"/>
  <c r="CC52" i="46"/>
  <c r="CB52" i="46"/>
  <c r="CA52" i="46"/>
  <c r="BZ52" i="46"/>
  <c r="BY52" i="46"/>
  <c r="BX52" i="46"/>
  <c r="BW52" i="46"/>
  <c r="BV52" i="46"/>
  <c r="BU52" i="46"/>
  <c r="BT52" i="46"/>
  <c r="BS52" i="46"/>
  <c r="BR52" i="46"/>
  <c r="BQ52" i="46"/>
  <c r="BO52" i="46"/>
  <c r="BN52" i="46"/>
  <c r="BM52" i="46"/>
  <c r="BL52" i="46"/>
  <c r="BK52" i="46"/>
  <c r="BJ52" i="46"/>
  <c r="BH52" i="46"/>
  <c r="BG52" i="46"/>
  <c r="BF52" i="46"/>
  <c r="BE52" i="46"/>
  <c r="BD52" i="46"/>
  <c r="BC52" i="46"/>
  <c r="BB52" i="46"/>
  <c r="AY52" i="46"/>
  <c r="AX52" i="46"/>
  <c r="AW52" i="46"/>
  <c r="AV52" i="46"/>
  <c r="AT52" i="46"/>
  <c r="AS52" i="46"/>
  <c r="AR52" i="46"/>
  <c r="AQ52" i="46"/>
  <c r="AP52" i="46"/>
  <c r="AO52" i="46"/>
  <c r="AN52" i="46"/>
  <c r="AM52" i="46"/>
  <c r="AL52" i="46"/>
  <c r="AK52" i="46"/>
  <c r="AJ52" i="46"/>
  <c r="AI52" i="46"/>
  <c r="AH52" i="46"/>
  <c r="AG52" i="46"/>
  <c r="AF52" i="46"/>
  <c r="AE52" i="46"/>
  <c r="AD52" i="46"/>
  <c r="AB52" i="46"/>
  <c r="AA52" i="46"/>
  <c r="Z52" i="46"/>
  <c r="Y52" i="46"/>
  <c r="X52" i="46"/>
  <c r="W52" i="46"/>
  <c r="V52" i="46"/>
  <c r="U52" i="46"/>
  <c r="T52" i="46"/>
  <c r="S52" i="46"/>
  <c r="R52" i="46"/>
  <c r="Q52" i="46"/>
  <c r="P52" i="46"/>
  <c r="O52" i="46"/>
  <c r="N52" i="46"/>
  <c r="K52" i="46"/>
  <c r="J52" i="46"/>
  <c r="I52" i="46"/>
  <c r="H52" i="46"/>
  <c r="G52" i="46"/>
  <c r="F52" i="46"/>
  <c r="E52" i="46"/>
  <c r="D52" i="46"/>
  <c r="C52" i="46"/>
  <c r="B52" i="46"/>
  <c r="CP51" i="46"/>
  <c r="CO51" i="46"/>
  <c r="CN51" i="46"/>
  <c r="CM51" i="46"/>
  <c r="CL51" i="46"/>
  <c r="CI51" i="46"/>
  <c r="CH51" i="46"/>
  <c r="CG51" i="46"/>
  <c r="CF51" i="46"/>
  <c r="CE51" i="46"/>
  <c r="CD51" i="46"/>
  <c r="CC51" i="46"/>
  <c r="CB51" i="46"/>
  <c r="CA51" i="46"/>
  <c r="BZ51" i="46"/>
  <c r="BY51" i="46"/>
  <c r="BX51" i="46"/>
  <c r="BW51" i="46"/>
  <c r="BV51" i="46"/>
  <c r="BU51" i="46"/>
  <c r="BT51" i="46"/>
  <c r="BS51" i="46"/>
  <c r="BR51" i="46"/>
  <c r="BQ51" i="46"/>
  <c r="BO51" i="46"/>
  <c r="BN51" i="46"/>
  <c r="BM51" i="46"/>
  <c r="BL51" i="46"/>
  <c r="BK51" i="46"/>
  <c r="BJ51" i="46"/>
  <c r="BH51" i="46"/>
  <c r="BG51" i="46"/>
  <c r="BF51" i="46"/>
  <c r="BE51" i="46"/>
  <c r="BD51" i="46"/>
  <c r="BC51" i="46"/>
  <c r="BB51" i="46"/>
  <c r="AY51" i="46"/>
  <c r="AX51" i="46"/>
  <c r="AW51" i="46"/>
  <c r="AV51" i="46"/>
  <c r="AT51" i="46"/>
  <c r="AS51" i="46"/>
  <c r="AR51" i="46"/>
  <c r="AQ51" i="46"/>
  <c r="AP51" i="46"/>
  <c r="AO51" i="46"/>
  <c r="AN51" i="46"/>
  <c r="AM51" i="46"/>
  <c r="AL51" i="46"/>
  <c r="AK51" i="46"/>
  <c r="AJ51" i="46"/>
  <c r="AI51" i="46"/>
  <c r="AH51" i="46"/>
  <c r="AG51" i="46"/>
  <c r="AF51" i="46"/>
  <c r="AE51" i="46"/>
  <c r="AD51" i="46"/>
  <c r="AB51" i="46"/>
  <c r="AA51" i="46"/>
  <c r="Z51" i="46"/>
  <c r="Y51" i="46"/>
  <c r="X51" i="46"/>
  <c r="W51" i="46"/>
  <c r="V51" i="46"/>
  <c r="U51" i="46"/>
  <c r="T51" i="46"/>
  <c r="S51" i="46"/>
  <c r="R51" i="46"/>
  <c r="Q51" i="46"/>
  <c r="P51" i="46"/>
  <c r="O51" i="46"/>
  <c r="N51" i="46"/>
  <c r="K51" i="46"/>
  <c r="J51" i="46"/>
  <c r="I51" i="46"/>
  <c r="H51" i="46"/>
  <c r="G51" i="46"/>
  <c r="F51" i="46"/>
  <c r="E51" i="46"/>
  <c r="D51" i="46"/>
  <c r="C51" i="46"/>
  <c r="B51" i="46"/>
  <c r="CP50" i="46"/>
  <c r="CO50" i="46"/>
  <c r="CN50" i="46"/>
  <c r="CM50" i="46"/>
  <c r="CL50" i="46"/>
  <c r="CI50" i="46"/>
  <c r="CH50" i="46"/>
  <c r="CG50" i="46"/>
  <c r="CF50" i="46"/>
  <c r="CE50" i="46"/>
  <c r="CD50" i="46"/>
  <c r="CC50" i="46"/>
  <c r="CB50" i="46"/>
  <c r="CA50" i="46"/>
  <c r="BZ50" i="46"/>
  <c r="BY50" i="46"/>
  <c r="BX50" i="46"/>
  <c r="BW50" i="46"/>
  <c r="BV50" i="46"/>
  <c r="BU50" i="46"/>
  <c r="BT50" i="46"/>
  <c r="BS50" i="46"/>
  <c r="BR50" i="46"/>
  <c r="BQ50" i="46"/>
  <c r="BO50" i="46"/>
  <c r="BN50" i="46"/>
  <c r="BM50" i="46"/>
  <c r="BL50" i="46"/>
  <c r="BK50" i="46"/>
  <c r="BJ50" i="46"/>
  <c r="BH50" i="46"/>
  <c r="BG50" i="46"/>
  <c r="BF50" i="46"/>
  <c r="BE50" i="46"/>
  <c r="BD50" i="46"/>
  <c r="BC50" i="46"/>
  <c r="BB50" i="46"/>
  <c r="AY50" i="46"/>
  <c r="AX50" i="46"/>
  <c r="AW50" i="46"/>
  <c r="AV50" i="46"/>
  <c r="AT50" i="46"/>
  <c r="AS50" i="46"/>
  <c r="AR50" i="46"/>
  <c r="AQ50" i="46"/>
  <c r="AP50" i="46"/>
  <c r="AO50" i="46"/>
  <c r="AN50" i="46"/>
  <c r="AM50" i="46"/>
  <c r="AL50" i="46"/>
  <c r="AK50" i="46"/>
  <c r="AJ50" i="46"/>
  <c r="AI50" i="46"/>
  <c r="AH50" i="46"/>
  <c r="AG50" i="46"/>
  <c r="AF50" i="46"/>
  <c r="AE50" i="46"/>
  <c r="AD50" i="46"/>
  <c r="AB50" i="46"/>
  <c r="AA50" i="46"/>
  <c r="Z50" i="46"/>
  <c r="Y50" i="46"/>
  <c r="X50" i="46"/>
  <c r="W50" i="46"/>
  <c r="V50" i="46"/>
  <c r="U50" i="46"/>
  <c r="T50" i="46"/>
  <c r="S50" i="46"/>
  <c r="R50" i="46"/>
  <c r="Q50" i="46"/>
  <c r="P50" i="46"/>
  <c r="O50" i="46"/>
  <c r="N50" i="46"/>
  <c r="K50" i="46"/>
  <c r="J50" i="46"/>
  <c r="I50" i="46"/>
  <c r="H50" i="46"/>
  <c r="G50" i="46"/>
  <c r="F50" i="46"/>
  <c r="E50" i="46"/>
  <c r="D50" i="46"/>
  <c r="C50" i="46"/>
  <c r="B50" i="46"/>
  <c r="CP49" i="46"/>
  <c r="CO49" i="46"/>
  <c r="CN49" i="46"/>
  <c r="CM49" i="46"/>
  <c r="CL49" i="46"/>
  <c r="CI49" i="46"/>
  <c r="CH49" i="46"/>
  <c r="CG49" i="46"/>
  <c r="CF49" i="46"/>
  <c r="CE49" i="46"/>
  <c r="CD49" i="46"/>
  <c r="CC49" i="46"/>
  <c r="CB49" i="46"/>
  <c r="CA49" i="46"/>
  <c r="BZ49" i="46"/>
  <c r="BY49" i="46"/>
  <c r="BX49" i="46"/>
  <c r="BW49" i="46"/>
  <c r="BV49" i="46"/>
  <c r="BU49" i="46"/>
  <c r="BT49" i="46"/>
  <c r="BS49" i="46"/>
  <c r="BR49" i="46"/>
  <c r="BQ49" i="46"/>
  <c r="BO49" i="46"/>
  <c r="BN49" i="46"/>
  <c r="BM49" i="46"/>
  <c r="BL49" i="46"/>
  <c r="BK49" i="46"/>
  <c r="BJ49" i="46"/>
  <c r="BH49" i="46"/>
  <c r="BG49" i="46"/>
  <c r="BF49" i="46"/>
  <c r="BE49" i="46"/>
  <c r="BD49" i="46"/>
  <c r="BC49" i="46"/>
  <c r="BB49" i="46"/>
  <c r="AY49" i="46"/>
  <c r="AX49" i="46"/>
  <c r="AW49" i="46"/>
  <c r="AV49" i="46"/>
  <c r="AT49" i="46"/>
  <c r="AS49" i="46"/>
  <c r="AR49" i="46"/>
  <c r="AQ49" i="46"/>
  <c r="AP49" i="46"/>
  <c r="AO49" i="46"/>
  <c r="AN49" i="46"/>
  <c r="AM49" i="46"/>
  <c r="AL49" i="46"/>
  <c r="AK49" i="46"/>
  <c r="AJ49" i="46"/>
  <c r="AI49" i="46"/>
  <c r="AH49" i="46"/>
  <c r="AG49" i="46"/>
  <c r="AF49" i="46"/>
  <c r="AE49" i="46"/>
  <c r="AD49" i="46"/>
  <c r="AB49" i="46"/>
  <c r="AA49" i="46"/>
  <c r="Z49" i="46"/>
  <c r="Y49" i="46"/>
  <c r="X49" i="46"/>
  <c r="W49" i="46"/>
  <c r="V49" i="46"/>
  <c r="U49" i="46"/>
  <c r="T49" i="46"/>
  <c r="S49" i="46"/>
  <c r="R49" i="46"/>
  <c r="Q49" i="46"/>
  <c r="P49" i="46"/>
  <c r="O49" i="46"/>
  <c r="N49" i="46"/>
  <c r="K49" i="46"/>
  <c r="J49" i="46"/>
  <c r="I49" i="46"/>
  <c r="H49" i="46"/>
  <c r="G49" i="46"/>
  <c r="F49" i="46"/>
  <c r="E49" i="46"/>
  <c r="D49" i="46"/>
  <c r="C49" i="46"/>
  <c r="B49" i="46"/>
  <c r="CP48" i="46"/>
  <c r="CO48" i="46"/>
  <c r="CN48" i="46"/>
  <c r="CM48" i="46"/>
  <c r="CL48" i="46"/>
  <c r="CI48" i="46"/>
  <c r="CH48" i="46"/>
  <c r="CG48" i="46"/>
  <c r="CF48" i="46"/>
  <c r="CE48" i="46"/>
  <c r="CD48" i="46"/>
  <c r="CC48" i="46"/>
  <c r="CB48" i="46"/>
  <c r="CA48" i="46"/>
  <c r="BZ48" i="46"/>
  <c r="BY48" i="46"/>
  <c r="BX48" i="46"/>
  <c r="BW48" i="46"/>
  <c r="BV48" i="46"/>
  <c r="BU48" i="46"/>
  <c r="BT48" i="46"/>
  <c r="BS48" i="46"/>
  <c r="BR48" i="46"/>
  <c r="BQ48" i="46"/>
  <c r="BO48" i="46"/>
  <c r="BN48" i="46"/>
  <c r="BM48" i="46"/>
  <c r="BL48" i="46"/>
  <c r="BK48" i="46"/>
  <c r="BJ48" i="46"/>
  <c r="BH48" i="46"/>
  <c r="BG48" i="46"/>
  <c r="BF48" i="46"/>
  <c r="BE48" i="46"/>
  <c r="BD48" i="46"/>
  <c r="BC48" i="46"/>
  <c r="BB48" i="46"/>
  <c r="AY48" i="46"/>
  <c r="AX48" i="46"/>
  <c r="AW48" i="46"/>
  <c r="AV48" i="46"/>
  <c r="AT48" i="46"/>
  <c r="AS48" i="46"/>
  <c r="AR48" i="46"/>
  <c r="AQ48" i="46"/>
  <c r="AP48" i="46"/>
  <c r="AO48" i="46"/>
  <c r="AN48" i="46"/>
  <c r="AM48" i="46"/>
  <c r="AL48" i="46"/>
  <c r="AK48" i="46"/>
  <c r="AJ48" i="46"/>
  <c r="AI48" i="46"/>
  <c r="AH48" i="46"/>
  <c r="AG48" i="46"/>
  <c r="AF48" i="46"/>
  <c r="AE48" i="46"/>
  <c r="AD48" i="46"/>
  <c r="AB48" i="46"/>
  <c r="AA48" i="46"/>
  <c r="Z48" i="46"/>
  <c r="Y48" i="46"/>
  <c r="X48" i="46"/>
  <c r="W48" i="46"/>
  <c r="V48" i="46"/>
  <c r="U48" i="46"/>
  <c r="T48" i="46"/>
  <c r="S48" i="46"/>
  <c r="R48" i="46"/>
  <c r="Q48" i="46"/>
  <c r="P48" i="46"/>
  <c r="O48" i="46"/>
  <c r="N48" i="46"/>
  <c r="K48" i="46"/>
  <c r="J48" i="46"/>
  <c r="I48" i="46"/>
  <c r="H48" i="46"/>
  <c r="G48" i="46"/>
  <c r="F48" i="46"/>
  <c r="E48" i="46"/>
  <c r="D48" i="46"/>
  <c r="C48" i="46"/>
  <c r="B48" i="46"/>
  <c r="CP47" i="46"/>
  <c r="CO47" i="46"/>
  <c r="CN47" i="46"/>
  <c r="CM47" i="46"/>
  <c r="CL47" i="46"/>
  <c r="CI47" i="46"/>
  <c r="CH47" i="46"/>
  <c r="CG47" i="46"/>
  <c r="CF47" i="46"/>
  <c r="CE47" i="46"/>
  <c r="CD47" i="46"/>
  <c r="CC47" i="46"/>
  <c r="CB47" i="46"/>
  <c r="CA47" i="46"/>
  <c r="BZ47" i="46"/>
  <c r="BY47" i="46"/>
  <c r="BX47" i="46"/>
  <c r="BW47" i="46"/>
  <c r="BV47" i="46"/>
  <c r="BU47" i="46"/>
  <c r="BT47" i="46"/>
  <c r="BS47" i="46"/>
  <c r="BR47" i="46"/>
  <c r="BQ47" i="46"/>
  <c r="BO47" i="46"/>
  <c r="BN47" i="46"/>
  <c r="BM47" i="46"/>
  <c r="BL47" i="46"/>
  <c r="BK47" i="46"/>
  <c r="BJ47" i="46"/>
  <c r="BH47" i="46"/>
  <c r="BG47" i="46"/>
  <c r="BF47" i="46"/>
  <c r="BE47" i="46"/>
  <c r="BD47" i="46"/>
  <c r="BC47" i="46"/>
  <c r="BB47" i="46"/>
  <c r="AY47" i="46"/>
  <c r="AX47" i="46"/>
  <c r="AW47" i="46"/>
  <c r="AV47" i="46"/>
  <c r="AT47" i="46"/>
  <c r="AS47" i="46"/>
  <c r="AR47" i="46"/>
  <c r="AQ47" i="46"/>
  <c r="AP47" i="46"/>
  <c r="AO47" i="46"/>
  <c r="AN47" i="46"/>
  <c r="AM47" i="46"/>
  <c r="AL47" i="46"/>
  <c r="AK47" i="46"/>
  <c r="AJ47" i="46"/>
  <c r="AI47" i="46"/>
  <c r="AH47" i="46"/>
  <c r="AG47" i="46"/>
  <c r="AF47" i="46"/>
  <c r="AE47" i="46"/>
  <c r="AD47" i="46"/>
  <c r="AB47" i="46"/>
  <c r="AA47" i="46"/>
  <c r="Z47" i="46"/>
  <c r="Y47" i="46"/>
  <c r="X47" i="46"/>
  <c r="W47" i="46"/>
  <c r="V47" i="46"/>
  <c r="U47" i="46"/>
  <c r="T47" i="46"/>
  <c r="S47" i="46"/>
  <c r="R47" i="46"/>
  <c r="Q47" i="46"/>
  <c r="P47" i="46"/>
  <c r="O47" i="46"/>
  <c r="N47" i="46"/>
  <c r="K47" i="46"/>
  <c r="J47" i="46"/>
  <c r="I47" i="46"/>
  <c r="H47" i="46"/>
  <c r="G47" i="46"/>
  <c r="F47" i="46"/>
  <c r="E47" i="46"/>
  <c r="D47" i="46"/>
  <c r="C47" i="46"/>
  <c r="B47" i="46"/>
  <c r="CI46" i="46"/>
  <c r="CH46" i="46"/>
  <c r="CG46" i="46"/>
  <c r="CF46" i="46"/>
  <c r="CE46" i="46"/>
  <c r="CD46" i="46"/>
  <c r="CC46" i="46"/>
  <c r="CB46" i="46"/>
  <c r="CA46" i="46"/>
  <c r="BZ46" i="46"/>
  <c r="BY46" i="46"/>
  <c r="BX46" i="46"/>
  <c r="BW46" i="46"/>
  <c r="BV46" i="46"/>
  <c r="BU46" i="46"/>
  <c r="BT46" i="46"/>
  <c r="BS46" i="46"/>
  <c r="BR46" i="46"/>
  <c r="BQ46" i="46"/>
  <c r="BO46" i="46"/>
  <c r="BN46" i="46"/>
  <c r="BM46" i="46"/>
  <c r="BL46" i="46"/>
  <c r="BK46" i="46"/>
  <c r="BJ46" i="46"/>
  <c r="BH46" i="46"/>
  <c r="BG46" i="46"/>
  <c r="BF46" i="46"/>
  <c r="BE46" i="46"/>
  <c r="BD46" i="46"/>
  <c r="BC46" i="46"/>
  <c r="BB46" i="46"/>
  <c r="AY46" i="46"/>
  <c r="AX46" i="46"/>
  <c r="AW46" i="46"/>
  <c r="AV46" i="46"/>
  <c r="AT46" i="46"/>
  <c r="AS46" i="46"/>
  <c r="AR46" i="46"/>
  <c r="AQ46" i="46"/>
  <c r="AP46" i="46"/>
  <c r="AO46" i="46"/>
  <c r="AN46" i="46"/>
  <c r="AM46" i="46"/>
  <c r="AL46" i="46"/>
  <c r="AK46" i="46"/>
  <c r="AJ46" i="46"/>
  <c r="AI46" i="46"/>
  <c r="AH46" i="46"/>
  <c r="AG46" i="46"/>
  <c r="AF46" i="46"/>
  <c r="AE46" i="46"/>
  <c r="AD46" i="46"/>
  <c r="AB46" i="46"/>
  <c r="AA46" i="46"/>
  <c r="Z46" i="46"/>
  <c r="Y46" i="46"/>
  <c r="X46" i="46"/>
  <c r="W46" i="46"/>
  <c r="V46" i="46"/>
  <c r="U46" i="46"/>
  <c r="T46" i="46"/>
  <c r="S46" i="46"/>
  <c r="R46" i="46"/>
  <c r="Q46" i="46"/>
  <c r="P46" i="46"/>
  <c r="O46" i="46"/>
  <c r="N46" i="46"/>
  <c r="K46" i="46"/>
  <c r="J46" i="46"/>
  <c r="I46" i="46"/>
  <c r="H46" i="46"/>
  <c r="G46" i="46"/>
  <c r="F46" i="46"/>
  <c r="E46" i="46"/>
  <c r="D46" i="46"/>
  <c r="C46" i="46"/>
  <c r="B46" i="46"/>
  <c r="CI45" i="46"/>
  <c r="CH45" i="46"/>
  <c r="CG45" i="46"/>
  <c r="CF45" i="46"/>
  <c r="CE45" i="46"/>
  <c r="CD45" i="46"/>
  <c r="CC45" i="46"/>
  <c r="CB45" i="46"/>
  <c r="CA45" i="46"/>
  <c r="BZ45" i="46"/>
  <c r="BY45" i="46"/>
  <c r="BX45" i="46"/>
  <c r="BW45" i="46"/>
  <c r="BV45" i="46"/>
  <c r="BU45" i="46"/>
  <c r="BT45" i="46"/>
  <c r="BS45" i="46"/>
  <c r="BR45" i="46"/>
  <c r="BQ45" i="46"/>
  <c r="BO45" i="46"/>
  <c r="BN45" i="46"/>
  <c r="BM45" i="46"/>
  <c r="BL45" i="46"/>
  <c r="BK45" i="46"/>
  <c r="BJ45" i="46"/>
  <c r="BH45" i="46"/>
  <c r="BG45" i="46"/>
  <c r="BF45" i="46"/>
  <c r="BE45" i="46"/>
  <c r="BD45" i="46"/>
  <c r="BC45" i="46"/>
  <c r="BB45" i="46"/>
  <c r="AY45" i="46"/>
  <c r="AX45" i="46"/>
  <c r="AW45" i="46"/>
  <c r="AV45" i="46"/>
  <c r="AT45" i="46"/>
  <c r="AS45" i="46"/>
  <c r="AR45" i="46"/>
  <c r="AQ45" i="46"/>
  <c r="AP45" i="46"/>
  <c r="AO45" i="46"/>
  <c r="AN45" i="46"/>
  <c r="AM45" i="46"/>
  <c r="AL45" i="46"/>
  <c r="AK45" i="46"/>
  <c r="AJ45" i="46"/>
  <c r="AI45" i="46"/>
  <c r="AH45" i="46"/>
  <c r="AG45" i="46"/>
  <c r="AF45" i="46"/>
  <c r="AE45" i="46"/>
  <c r="AD45" i="46"/>
  <c r="AB45" i="46"/>
  <c r="AA45" i="46"/>
  <c r="Z45" i="46"/>
  <c r="Y45" i="46"/>
  <c r="X45" i="46"/>
  <c r="W45" i="46"/>
  <c r="V45" i="46"/>
  <c r="U45" i="46"/>
  <c r="T45" i="46"/>
  <c r="S45" i="46"/>
  <c r="R45" i="46"/>
  <c r="Q45" i="46"/>
  <c r="P45" i="46"/>
  <c r="O45" i="46"/>
  <c r="N45" i="46"/>
  <c r="K45" i="46"/>
  <c r="J45" i="46"/>
  <c r="I45" i="46"/>
  <c r="H45" i="46"/>
  <c r="G45" i="46"/>
  <c r="F45" i="46"/>
  <c r="E45" i="46"/>
  <c r="D45" i="46"/>
  <c r="C45" i="46"/>
  <c r="B45" i="46"/>
  <c r="CI44" i="46"/>
  <c r="CH44" i="46"/>
  <c r="CG44" i="46"/>
  <c r="CF44" i="46"/>
  <c r="CE44" i="46"/>
  <c r="CD44" i="46"/>
  <c r="CC44" i="46"/>
  <c r="CB44" i="46"/>
  <c r="CA44" i="46"/>
  <c r="BZ44" i="46"/>
  <c r="BY44" i="46"/>
  <c r="BX44" i="46"/>
  <c r="BW44" i="46"/>
  <c r="BV44" i="46"/>
  <c r="BU44" i="46"/>
  <c r="BT44" i="46"/>
  <c r="BS44" i="46"/>
  <c r="BR44" i="46"/>
  <c r="BQ44" i="46"/>
  <c r="BO44" i="46"/>
  <c r="BN44" i="46"/>
  <c r="BM44" i="46"/>
  <c r="BL44" i="46"/>
  <c r="BK44" i="46"/>
  <c r="BJ44" i="46"/>
  <c r="BH44" i="46"/>
  <c r="BG44" i="46"/>
  <c r="BF44" i="46"/>
  <c r="BE44" i="46"/>
  <c r="BD44" i="46"/>
  <c r="BC44" i="46"/>
  <c r="BB44" i="46"/>
  <c r="AY44" i="46"/>
  <c r="AX44" i="46"/>
  <c r="AW44" i="46"/>
  <c r="AV44" i="46"/>
  <c r="AT44" i="46"/>
  <c r="AS44" i="46"/>
  <c r="AR44" i="46"/>
  <c r="AQ44" i="46"/>
  <c r="AP44" i="46"/>
  <c r="AO44" i="46"/>
  <c r="AN44" i="46"/>
  <c r="AM44" i="46"/>
  <c r="AL44" i="46"/>
  <c r="AK44" i="46"/>
  <c r="AJ44" i="46"/>
  <c r="AI44" i="46"/>
  <c r="AH44" i="46"/>
  <c r="AG44" i="46"/>
  <c r="AF44" i="46"/>
  <c r="AE44" i="46"/>
  <c r="AD44" i="46"/>
  <c r="AB44" i="46"/>
  <c r="AA44" i="46"/>
  <c r="Z44" i="46"/>
  <c r="Y44" i="46"/>
  <c r="X44" i="46"/>
  <c r="W44" i="46"/>
  <c r="V44" i="46"/>
  <c r="U44" i="46"/>
  <c r="T44" i="46"/>
  <c r="S44" i="46"/>
  <c r="R44" i="46"/>
  <c r="Q44" i="46"/>
  <c r="P44" i="46"/>
  <c r="O44" i="46"/>
  <c r="N44" i="46"/>
  <c r="K44" i="46"/>
  <c r="J44" i="46"/>
  <c r="I44" i="46"/>
  <c r="H44" i="46"/>
  <c r="G44" i="46"/>
  <c r="F44" i="46"/>
  <c r="E44" i="46"/>
  <c r="D44" i="46"/>
  <c r="C44" i="46"/>
  <c r="B44" i="46"/>
  <c r="CP43" i="46"/>
  <c r="CO43" i="46"/>
  <c r="CN43" i="46"/>
  <c r="CM43" i="46"/>
  <c r="CL43" i="46"/>
  <c r="CI43" i="46"/>
  <c r="CH43" i="46"/>
  <c r="CG43" i="46"/>
  <c r="CF43" i="46"/>
  <c r="CE43" i="46"/>
  <c r="CD43" i="46"/>
  <c r="CC43" i="46"/>
  <c r="CB43" i="46"/>
  <c r="CA43" i="46"/>
  <c r="BZ43" i="46"/>
  <c r="BY43" i="46"/>
  <c r="BX43" i="46"/>
  <c r="BW43" i="46"/>
  <c r="BV43" i="46"/>
  <c r="BU43" i="46"/>
  <c r="BT43" i="46"/>
  <c r="BS43" i="46"/>
  <c r="BR43" i="46"/>
  <c r="BQ43" i="46"/>
  <c r="BO43" i="46"/>
  <c r="BN43" i="46"/>
  <c r="BM43" i="46"/>
  <c r="BL43" i="46"/>
  <c r="BK43" i="46"/>
  <c r="BJ43" i="46"/>
  <c r="BH43" i="46"/>
  <c r="BG43" i="46"/>
  <c r="BF43" i="46"/>
  <c r="BE43" i="46"/>
  <c r="BD43" i="46"/>
  <c r="BC43" i="46"/>
  <c r="BB43" i="46"/>
  <c r="AY43" i="46"/>
  <c r="AX43" i="46"/>
  <c r="AW43" i="46"/>
  <c r="AV43" i="46"/>
  <c r="AT43" i="46"/>
  <c r="AS43" i="46"/>
  <c r="AR43" i="46"/>
  <c r="AQ43" i="46"/>
  <c r="AP43" i="46"/>
  <c r="AO43" i="46"/>
  <c r="AN43" i="46"/>
  <c r="AM43" i="46"/>
  <c r="AL43" i="46"/>
  <c r="AK43" i="46"/>
  <c r="AJ43" i="46"/>
  <c r="AI43" i="46"/>
  <c r="AH43" i="46"/>
  <c r="AG43" i="46"/>
  <c r="AF43" i="46"/>
  <c r="AE43" i="46"/>
  <c r="AD43" i="46"/>
  <c r="AB43" i="46"/>
  <c r="AA43" i="46"/>
  <c r="Z43" i="46"/>
  <c r="Y43" i="46"/>
  <c r="X43" i="46"/>
  <c r="W43" i="46"/>
  <c r="V43" i="46"/>
  <c r="U43" i="46"/>
  <c r="T43" i="46"/>
  <c r="S43" i="46"/>
  <c r="R43" i="46"/>
  <c r="Q43" i="46"/>
  <c r="P43" i="46"/>
  <c r="O43" i="46"/>
  <c r="N43" i="46"/>
  <c r="K43" i="46"/>
  <c r="J43" i="46"/>
  <c r="I43" i="46"/>
  <c r="H43" i="46"/>
  <c r="G43" i="46"/>
  <c r="F43" i="46"/>
  <c r="E43" i="46"/>
  <c r="D43" i="46"/>
  <c r="C43" i="46"/>
  <c r="B43" i="46"/>
  <c r="CI42" i="46"/>
  <c r="CH42" i="46"/>
  <c r="CG42" i="46"/>
  <c r="CF42" i="46"/>
  <c r="CE42" i="46"/>
  <c r="CD42" i="46"/>
  <c r="CC42" i="46"/>
  <c r="CB42" i="46"/>
  <c r="CA42" i="46"/>
  <c r="BZ42" i="46"/>
  <c r="BY42" i="46"/>
  <c r="BX42" i="46"/>
  <c r="BW42" i="46"/>
  <c r="BV42" i="46"/>
  <c r="BU42" i="46"/>
  <c r="BT42" i="46"/>
  <c r="BS42" i="46"/>
  <c r="BR42" i="46"/>
  <c r="BQ42" i="46"/>
  <c r="BO42" i="46"/>
  <c r="BN42" i="46"/>
  <c r="BM42" i="46"/>
  <c r="BL42" i="46"/>
  <c r="BK42" i="46"/>
  <c r="BJ42" i="46"/>
  <c r="BH42" i="46"/>
  <c r="BG42" i="46"/>
  <c r="BF42" i="46"/>
  <c r="BE42" i="46"/>
  <c r="BD42" i="46"/>
  <c r="BC42" i="46"/>
  <c r="BB42" i="46"/>
  <c r="AY42" i="46"/>
  <c r="AX42" i="46"/>
  <c r="AW42" i="46"/>
  <c r="AV42" i="46"/>
  <c r="AT42" i="46"/>
  <c r="AS42" i="46"/>
  <c r="AR42" i="46"/>
  <c r="AQ42" i="46"/>
  <c r="AP42" i="46"/>
  <c r="AO42" i="46"/>
  <c r="AN42" i="46"/>
  <c r="AM42" i="46"/>
  <c r="AL42" i="46"/>
  <c r="AK42" i="46"/>
  <c r="AJ42" i="46"/>
  <c r="AI42" i="46"/>
  <c r="AH42" i="46"/>
  <c r="AG42" i="46"/>
  <c r="AF42" i="46"/>
  <c r="AE42" i="46"/>
  <c r="AD42" i="46"/>
  <c r="AB42" i="46"/>
  <c r="AA42" i="46"/>
  <c r="Z42" i="46"/>
  <c r="Y42" i="46"/>
  <c r="X42" i="46"/>
  <c r="W42" i="46"/>
  <c r="V42" i="46"/>
  <c r="U42" i="46"/>
  <c r="T42" i="46"/>
  <c r="S42" i="46"/>
  <c r="R42" i="46"/>
  <c r="Q42" i="46"/>
  <c r="P42" i="46"/>
  <c r="O42" i="46"/>
  <c r="N42" i="46"/>
  <c r="K42" i="46"/>
  <c r="J42" i="46"/>
  <c r="I42" i="46"/>
  <c r="H42" i="46"/>
  <c r="G42" i="46"/>
  <c r="F42" i="46"/>
  <c r="E42" i="46"/>
  <c r="D42" i="46"/>
  <c r="C42" i="46"/>
  <c r="B42" i="46"/>
  <c r="CP41" i="46"/>
  <c r="CO41" i="46"/>
  <c r="CN41" i="46"/>
  <c r="CM41" i="46"/>
  <c r="CL41" i="46"/>
  <c r="CI41" i="46"/>
  <c r="CH41" i="46"/>
  <c r="CG41" i="46"/>
  <c r="CF41" i="46"/>
  <c r="CE41" i="46"/>
  <c r="CD41" i="46"/>
  <c r="CC41" i="46"/>
  <c r="CB41" i="46"/>
  <c r="CA41" i="46"/>
  <c r="BZ41" i="46"/>
  <c r="BY41" i="46"/>
  <c r="BX41" i="46"/>
  <c r="BW41" i="46"/>
  <c r="BV41" i="46"/>
  <c r="BU41" i="46"/>
  <c r="BT41" i="46"/>
  <c r="BS41" i="46"/>
  <c r="BR41" i="46"/>
  <c r="BQ41" i="46"/>
  <c r="BO41" i="46"/>
  <c r="BN41" i="46"/>
  <c r="BM41" i="46"/>
  <c r="BL41" i="46"/>
  <c r="CQ41" i="46" s="1"/>
  <c r="BK41" i="46"/>
  <c r="BJ41" i="46"/>
  <c r="BH41" i="46"/>
  <c r="BG41" i="46"/>
  <c r="BF41" i="46"/>
  <c r="BE41" i="46"/>
  <c r="BD41" i="46"/>
  <c r="BC41" i="46"/>
  <c r="BB41" i="46"/>
  <c r="AY41" i="46"/>
  <c r="AX41" i="46"/>
  <c r="AW41" i="46"/>
  <c r="AV41" i="46"/>
  <c r="AT41" i="46"/>
  <c r="AS41" i="46"/>
  <c r="AR41" i="46"/>
  <c r="AQ41" i="46"/>
  <c r="AP41" i="46"/>
  <c r="AO41" i="46"/>
  <c r="AN41" i="46"/>
  <c r="AM41" i="46"/>
  <c r="AL41" i="46"/>
  <c r="AK41" i="46"/>
  <c r="AJ41" i="46"/>
  <c r="AI41" i="46"/>
  <c r="AH41" i="46"/>
  <c r="AG41" i="46"/>
  <c r="AF41" i="46"/>
  <c r="AE41" i="46"/>
  <c r="AD41" i="46"/>
  <c r="AB41" i="46"/>
  <c r="AA41" i="46"/>
  <c r="Z41" i="46"/>
  <c r="Y41" i="46"/>
  <c r="X41" i="46"/>
  <c r="W41" i="46"/>
  <c r="V41" i="46"/>
  <c r="U41" i="46"/>
  <c r="T41" i="46"/>
  <c r="S41" i="46"/>
  <c r="R41" i="46"/>
  <c r="Q41" i="46"/>
  <c r="P41" i="46"/>
  <c r="O41" i="46"/>
  <c r="N41" i="46"/>
  <c r="K41" i="46"/>
  <c r="J41" i="46"/>
  <c r="I41" i="46"/>
  <c r="H41" i="46"/>
  <c r="G41" i="46"/>
  <c r="F41" i="46"/>
  <c r="E41" i="46"/>
  <c r="D41" i="46"/>
  <c r="C41" i="46"/>
  <c r="B41" i="46"/>
  <c r="CP40" i="46"/>
  <c r="CO40" i="46"/>
  <c r="CN40" i="46"/>
  <c r="CM40" i="46"/>
  <c r="CL40" i="46"/>
  <c r="CI40" i="46"/>
  <c r="CH40" i="46"/>
  <c r="CG40" i="46"/>
  <c r="CF40" i="46"/>
  <c r="CE40" i="46"/>
  <c r="CD40" i="46"/>
  <c r="CC40" i="46"/>
  <c r="CB40" i="46"/>
  <c r="CA40" i="46"/>
  <c r="BZ40" i="46"/>
  <c r="BY40" i="46"/>
  <c r="BX40" i="46"/>
  <c r="BW40" i="46"/>
  <c r="BV40" i="46"/>
  <c r="BU40" i="46"/>
  <c r="BT40" i="46"/>
  <c r="BS40" i="46"/>
  <c r="BR40" i="46"/>
  <c r="BQ40" i="46"/>
  <c r="BO40" i="46"/>
  <c r="BN40" i="46"/>
  <c r="BM40" i="46"/>
  <c r="BL40" i="46"/>
  <c r="BK40" i="46"/>
  <c r="BJ40" i="46"/>
  <c r="BH40" i="46"/>
  <c r="BG40" i="46"/>
  <c r="BF40" i="46"/>
  <c r="BE40" i="46"/>
  <c r="BD40" i="46"/>
  <c r="BC40" i="46"/>
  <c r="BB40" i="46"/>
  <c r="AY40" i="46"/>
  <c r="AX40" i="46"/>
  <c r="AW40" i="46"/>
  <c r="AV40" i="46"/>
  <c r="AT40" i="46"/>
  <c r="AS40" i="46"/>
  <c r="AR40" i="46"/>
  <c r="AQ40" i="46"/>
  <c r="AP40" i="46"/>
  <c r="AO40" i="46"/>
  <c r="AN40" i="46"/>
  <c r="AM40" i="46"/>
  <c r="AL40" i="46"/>
  <c r="AK40" i="46"/>
  <c r="AJ40" i="46"/>
  <c r="AI40" i="46"/>
  <c r="AH40" i="46"/>
  <c r="AG40" i="46"/>
  <c r="AF40" i="46"/>
  <c r="AE40" i="46"/>
  <c r="AD40" i="46"/>
  <c r="AB40" i="46"/>
  <c r="AA40" i="46"/>
  <c r="Z40" i="46"/>
  <c r="Y40" i="46"/>
  <c r="X40" i="46"/>
  <c r="W40" i="46"/>
  <c r="V40" i="46"/>
  <c r="U40" i="46"/>
  <c r="T40" i="46"/>
  <c r="S40" i="46"/>
  <c r="R40" i="46"/>
  <c r="Q40" i="46"/>
  <c r="P40" i="46"/>
  <c r="O40" i="46"/>
  <c r="N40" i="46"/>
  <c r="K40" i="46"/>
  <c r="J40" i="46"/>
  <c r="I40" i="46"/>
  <c r="H40" i="46"/>
  <c r="G40" i="46"/>
  <c r="F40" i="46"/>
  <c r="E40" i="46"/>
  <c r="D40" i="46"/>
  <c r="C40" i="46"/>
  <c r="B40" i="46"/>
  <c r="CP39" i="46"/>
  <c r="CO39" i="46"/>
  <c r="CN39" i="46"/>
  <c r="CM39" i="46"/>
  <c r="CL39" i="46"/>
  <c r="CI39" i="46"/>
  <c r="CH39" i="46"/>
  <c r="CG39" i="46"/>
  <c r="CF39" i="46"/>
  <c r="CE39" i="46"/>
  <c r="CD39" i="46"/>
  <c r="CC39" i="46"/>
  <c r="CB39" i="46"/>
  <c r="CA39" i="46"/>
  <c r="BZ39" i="46"/>
  <c r="BY39" i="46"/>
  <c r="BX39" i="46"/>
  <c r="BW39" i="46"/>
  <c r="BV39" i="46"/>
  <c r="BU39" i="46"/>
  <c r="BT39" i="46"/>
  <c r="BS39" i="46"/>
  <c r="BR39" i="46"/>
  <c r="BQ39" i="46"/>
  <c r="BO39" i="46"/>
  <c r="BN39" i="46"/>
  <c r="BM39" i="46"/>
  <c r="BL39" i="46"/>
  <c r="BK39" i="46"/>
  <c r="BJ39" i="46"/>
  <c r="BH39" i="46"/>
  <c r="BG39" i="46"/>
  <c r="BF39" i="46"/>
  <c r="BE39" i="46"/>
  <c r="BD39" i="46"/>
  <c r="BC39" i="46"/>
  <c r="BB39" i="46"/>
  <c r="AY39" i="46"/>
  <c r="AX39" i="46"/>
  <c r="AW39" i="46"/>
  <c r="AV39" i="46"/>
  <c r="AT39" i="46"/>
  <c r="AS39" i="46"/>
  <c r="AR39" i="46"/>
  <c r="AQ39" i="46"/>
  <c r="AP39" i="46"/>
  <c r="AO39" i="46"/>
  <c r="AN39" i="46"/>
  <c r="AM39" i="46"/>
  <c r="AL39" i="46"/>
  <c r="AK39" i="46"/>
  <c r="AJ39" i="46"/>
  <c r="AI39" i="46"/>
  <c r="AH39" i="46"/>
  <c r="AG39" i="46"/>
  <c r="AF39" i="46"/>
  <c r="AE39" i="46"/>
  <c r="AD39" i="46"/>
  <c r="AB39" i="46"/>
  <c r="AA39" i="46"/>
  <c r="Z39" i="46"/>
  <c r="Y39" i="46"/>
  <c r="X39" i="46"/>
  <c r="W39" i="46"/>
  <c r="V39" i="46"/>
  <c r="U39" i="46"/>
  <c r="T39" i="46"/>
  <c r="S39" i="46"/>
  <c r="R39" i="46"/>
  <c r="Q39" i="46"/>
  <c r="P39" i="46"/>
  <c r="O39" i="46"/>
  <c r="N39" i="46"/>
  <c r="K39" i="46"/>
  <c r="J39" i="46"/>
  <c r="I39" i="46"/>
  <c r="H39" i="46"/>
  <c r="G39" i="46"/>
  <c r="F39" i="46"/>
  <c r="E39" i="46"/>
  <c r="D39" i="46"/>
  <c r="C39" i="46"/>
  <c r="B39" i="46"/>
  <c r="CI38" i="46"/>
  <c r="CH38" i="46"/>
  <c r="CG38" i="46"/>
  <c r="CF38" i="46"/>
  <c r="CE38" i="46"/>
  <c r="CD38" i="46"/>
  <c r="CC38" i="46"/>
  <c r="CB38" i="46"/>
  <c r="CA38" i="46"/>
  <c r="BZ38" i="46"/>
  <c r="BY38" i="46"/>
  <c r="BX38" i="46"/>
  <c r="BW38" i="46"/>
  <c r="BV38" i="46"/>
  <c r="BU38" i="46"/>
  <c r="BT38" i="46"/>
  <c r="BS38" i="46"/>
  <c r="BR38" i="46"/>
  <c r="BQ38" i="46"/>
  <c r="BO38" i="46"/>
  <c r="BN38" i="46"/>
  <c r="BM38" i="46"/>
  <c r="BL38" i="46"/>
  <c r="BK38" i="46"/>
  <c r="BJ38" i="46"/>
  <c r="BH38" i="46"/>
  <c r="BG38" i="46"/>
  <c r="BF38" i="46"/>
  <c r="BE38" i="46"/>
  <c r="BD38" i="46"/>
  <c r="BC38" i="46"/>
  <c r="BB38" i="46"/>
  <c r="AY38" i="46"/>
  <c r="AX38" i="46"/>
  <c r="AW38" i="46"/>
  <c r="AV38" i="46"/>
  <c r="AT38" i="46"/>
  <c r="AS38" i="46"/>
  <c r="AR38" i="46"/>
  <c r="AQ38" i="46"/>
  <c r="AP38" i="46"/>
  <c r="AO38" i="46"/>
  <c r="AN38" i="46"/>
  <c r="AM38" i="46"/>
  <c r="AL38" i="46"/>
  <c r="AK38" i="46"/>
  <c r="AJ38" i="46"/>
  <c r="AI38" i="46"/>
  <c r="AH38" i="46"/>
  <c r="AG38" i="46"/>
  <c r="AF38" i="46"/>
  <c r="AE38" i="46"/>
  <c r="AD38" i="46"/>
  <c r="AB38" i="46"/>
  <c r="AA38" i="46"/>
  <c r="Z38" i="46"/>
  <c r="Y38" i="46"/>
  <c r="X38" i="46"/>
  <c r="W38" i="46"/>
  <c r="V38" i="46"/>
  <c r="U38" i="46"/>
  <c r="T38" i="46"/>
  <c r="S38" i="46"/>
  <c r="R38" i="46"/>
  <c r="Q38" i="46"/>
  <c r="P38" i="46"/>
  <c r="O38" i="46"/>
  <c r="N38" i="46"/>
  <c r="K38" i="46"/>
  <c r="J38" i="46"/>
  <c r="I38" i="46"/>
  <c r="H38" i="46"/>
  <c r="G38" i="46"/>
  <c r="F38" i="46"/>
  <c r="E38" i="46"/>
  <c r="D38" i="46"/>
  <c r="C38" i="46"/>
  <c r="B38" i="46"/>
  <c r="CP37" i="46"/>
  <c r="CO37" i="46"/>
  <c r="CN37" i="46"/>
  <c r="CM37" i="46"/>
  <c r="CL37" i="46"/>
  <c r="CI37" i="46"/>
  <c r="CH37" i="46"/>
  <c r="CG37" i="46"/>
  <c r="CF37" i="46"/>
  <c r="CE37" i="46"/>
  <c r="CD37" i="46"/>
  <c r="CC37" i="46"/>
  <c r="CB37" i="46"/>
  <c r="CA37" i="46"/>
  <c r="BZ37" i="46"/>
  <c r="BY37" i="46"/>
  <c r="BX37" i="46"/>
  <c r="BW37" i="46"/>
  <c r="BV37" i="46"/>
  <c r="BU37" i="46"/>
  <c r="BT37" i="46"/>
  <c r="BS37" i="46"/>
  <c r="BR37" i="46"/>
  <c r="BQ37" i="46"/>
  <c r="BO37" i="46"/>
  <c r="BN37" i="46"/>
  <c r="BM37" i="46"/>
  <c r="BL37" i="46"/>
  <c r="BK37" i="46"/>
  <c r="BJ37" i="46"/>
  <c r="BH37" i="46"/>
  <c r="BG37" i="46"/>
  <c r="BF37" i="46"/>
  <c r="BE37" i="46"/>
  <c r="BD37" i="46"/>
  <c r="BC37" i="46"/>
  <c r="BB37" i="46"/>
  <c r="AY37" i="46"/>
  <c r="AX37" i="46"/>
  <c r="AW37" i="46"/>
  <c r="AV37" i="46"/>
  <c r="AT37" i="46"/>
  <c r="AS37" i="46"/>
  <c r="AR37" i="46"/>
  <c r="AQ37" i="46"/>
  <c r="AP37" i="46"/>
  <c r="AO37" i="46"/>
  <c r="AN37" i="46"/>
  <c r="AM37" i="46"/>
  <c r="AL37" i="46"/>
  <c r="AK37" i="46"/>
  <c r="AJ37" i="46"/>
  <c r="AI37" i="46"/>
  <c r="AH37" i="46"/>
  <c r="AG37" i="46"/>
  <c r="AF37" i="46"/>
  <c r="AE37" i="46"/>
  <c r="AD37" i="46"/>
  <c r="AB37" i="46"/>
  <c r="AA37" i="46"/>
  <c r="Z37" i="46"/>
  <c r="Y37" i="46"/>
  <c r="X37" i="46"/>
  <c r="W37" i="46"/>
  <c r="V37" i="46"/>
  <c r="U37" i="46"/>
  <c r="T37" i="46"/>
  <c r="S37" i="46"/>
  <c r="R37" i="46"/>
  <c r="Q37" i="46"/>
  <c r="P37" i="46"/>
  <c r="O37" i="46"/>
  <c r="N37" i="46"/>
  <c r="K37" i="46"/>
  <c r="J37" i="46"/>
  <c r="I37" i="46"/>
  <c r="H37" i="46"/>
  <c r="G37" i="46"/>
  <c r="F37" i="46"/>
  <c r="E37" i="46"/>
  <c r="D37" i="46"/>
  <c r="C37" i="46"/>
  <c r="B37" i="46"/>
  <c r="CP36" i="46"/>
  <c r="CO36" i="46"/>
  <c r="CN36" i="46"/>
  <c r="CM36" i="46"/>
  <c r="CL36" i="46"/>
  <c r="CI36" i="46"/>
  <c r="CH36" i="46"/>
  <c r="CG36" i="46"/>
  <c r="CF36" i="46"/>
  <c r="CE36" i="46"/>
  <c r="CD36" i="46"/>
  <c r="CC36" i="46"/>
  <c r="CB36" i="46"/>
  <c r="CA36" i="46"/>
  <c r="BZ36" i="46"/>
  <c r="BY36" i="46"/>
  <c r="BX36" i="46"/>
  <c r="BW36" i="46"/>
  <c r="BV36" i="46"/>
  <c r="BU36" i="46"/>
  <c r="BT36" i="46"/>
  <c r="BS36" i="46"/>
  <c r="BR36" i="46"/>
  <c r="BQ36" i="46"/>
  <c r="BO36" i="46"/>
  <c r="BN36" i="46"/>
  <c r="BM36" i="46"/>
  <c r="BL36" i="46"/>
  <c r="BK36" i="46"/>
  <c r="BJ36" i="46"/>
  <c r="BH36" i="46"/>
  <c r="BG36" i="46"/>
  <c r="BF36" i="46"/>
  <c r="BE36" i="46"/>
  <c r="BD36" i="46"/>
  <c r="BC36" i="46"/>
  <c r="BB36" i="46"/>
  <c r="AY36" i="46"/>
  <c r="AX36" i="46"/>
  <c r="AW36" i="46"/>
  <c r="AV36" i="46"/>
  <c r="AT36" i="46"/>
  <c r="AS36" i="46"/>
  <c r="AR36" i="46"/>
  <c r="AQ36" i="46"/>
  <c r="AP36" i="46"/>
  <c r="AO36" i="46"/>
  <c r="AN36" i="46"/>
  <c r="AM36" i="46"/>
  <c r="AL36" i="46"/>
  <c r="AK36" i="46"/>
  <c r="AJ36" i="46"/>
  <c r="AI36" i="46"/>
  <c r="AH36" i="46"/>
  <c r="AG36" i="46"/>
  <c r="AF36" i="46"/>
  <c r="AE36" i="46"/>
  <c r="AD36" i="46"/>
  <c r="AB36" i="46"/>
  <c r="AA36" i="46"/>
  <c r="Z36" i="46"/>
  <c r="Y36" i="46"/>
  <c r="X36" i="46"/>
  <c r="W36" i="46"/>
  <c r="V36" i="46"/>
  <c r="U36" i="46"/>
  <c r="T36" i="46"/>
  <c r="S36" i="46"/>
  <c r="R36" i="46"/>
  <c r="Q36" i="46"/>
  <c r="P36" i="46"/>
  <c r="O36" i="46"/>
  <c r="N36" i="46"/>
  <c r="K36" i="46"/>
  <c r="J36" i="46"/>
  <c r="I36" i="46"/>
  <c r="H36" i="46"/>
  <c r="G36" i="46"/>
  <c r="F36" i="46"/>
  <c r="E36" i="46"/>
  <c r="D36" i="46"/>
  <c r="C36" i="46"/>
  <c r="B36" i="46"/>
  <c r="CI35" i="46"/>
  <c r="CH35" i="46"/>
  <c r="CG35" i="46"/>
  <c r="CF35" i="46"/>
  <c r="CE35" i="46"/>
  <c r="CD35" i="46"/>
  <c r="CC35" i="46"/>
  <c r="CB35" i="46"/>
  <c r="CA35" i="46"/>
  <c r="BZ35" i="46"/>
  <c r="BY35" i="46"/>
  <c r="BX35" i="46"/>
  <c r="BW35" i="46"/>
  <c r="BV35" i="46"/>
  <c r="BU35" i="46"/>
  <c r="BT35" i="46"/>
  <c r="BS35" i="46"/>
  <c r="BR35" i="46"/>
  <c r="BQ35" i="46"/>
  <c r="BO35" i="46"/>
  <c r="BN35" i="46"/>
  <c r="BM35" i="46"/>
  <c r="BL35" i="46"/>
  <c r="BK35" i="46"/>
  <c r="BJ35" i="46"/>
  <c r="BH35" i="46"/>
  <c r="BG35" i="46"/>
  <c r="BF35" i="46"/>
  <c r="BE35" i="46"/>
  <c r="BD35" i="46"/>
  <c r="BC35" i="46"/>
  <c r="BB35" i="46"/>
  <c r="AY35" i="46"/>
  <c r="AX35" i="46"/>
  <c r="AW35" i="46"/>
  <c r="AV35" i="46"/>
  <c r="AT35" i="46"/>
  <c r="AS35" i="46"/>
  <c r="AR35" i="46"/>
  <c r="AQ35" i="46"/>
  <c r="AP35" i="46"/>
  <c r="AO35" i="46"/>
  <c r="AN35" i="46"/>
  <c r="AM35" i="46"/>
  <c r="AL35" i="46"/>
  <c r="AK35" i="46"/>
  <c r="AJ35" i="46"/>
  <c r="AI35" i="46"/>
  <c r="AH35" i="46"/>
  <c r="AG35" i="46"/>
  <c r="AF35" i="46"/>
  <c r="AE35" i="46"/>
  <c r="AD35" i="46"/>
  <c r="AB35" i="46"/>
  <c r="AA35" i="46"/>
  <c r="Z35" i="46"/>
  <c r="Y35" i="46"/>
  <c r="X35" i="46"/>
  <c r="W35" i="46"/>
  <c r="V35" i="46"/>
  <c r="U35" i="46"/>
  <c r="T35" i="46"/>
  <c r="S35" i="46"/>
  <c r="R35" i="46"/>
  <c r="Q35" i="46"/>
  <c r="P35" i="46"/>
  <c r="O35" i="46"/>
  <c r="N35" i="46"/>
  <c r="K35" i="46"/>
  <c r="J35" i="46"/>
  <c r="I35" i="46"/>
  <c r="H35" i="46"/>
  <c r="G35" i="46"/>
  <c r="F35" i="46"/>
  <c r="E35" i="46"/>
  <c r="D35" i="46"/>
  <c r="C35" i="46"/>
  <c r="B35" i="46"/>
  <c r="CP34" i="46"/>
  <c r="CO34" i="46"/>
  <c r="CN34" i="46"/>
  <c r="CM34" i="46"/>
  <c r="CL34" i="46"/>
  <c r="CI34" i="46"/>
  <c r="CH34" i="46"/>
  <c r="CG34" i="46"/>
  <c r="CF34" i="46"/>
  <c r="CE34" i="46"/>
  <c r="CD34" i="46"/>
  <c r="CC34" i="46"/>
  <c r="CB34" i="46"/>
  <c r="CA34" i="46"/>
  <c r="BZ34" i="46"/>
  <c r="BY34" i="46"/>
  <c r="BX34" i="46"/>
  <c r="BW34" i="46"/>
  <c r="BV34" i="46"/>
  <c r="BU34" i="46"/>
  <c r="BT34" i="46"/>
  <c r="BS34" i="46"/>
  <c r="BR34" i="46"/>
  <c r="BQ34" i="46"/>
  <c r="BO34" i="46"/>
  <c r="BN34" i="46"/>
  <c r="BM34" i="46"/>
  <c r="BL34" i="46"/>
  <c r="BK34" i="46"/>
  <c r="BJ34" i="46"/>
  <c r="BH34" i="46"/>
  <c r="BG34" i="46"/>
  <c r="BF34" i="46"/>
  <c r="BE34" i="46"/>
  <c r="BD34" i="46"/>
  <c r="BC34" i="46"/>
  <c r="BB34" i="46"/>
  <c r="AY34" i="46"/>
  <c r="AX34" i="46"/>
  <c r="AW34" i="46"/>
  <c r="AV34" i="46"/>
  <c r="AT34" i="46"/>
  <c r="AS34" i="46"/>
  <c r="AR34" i="46"/>
  <c r="AQ34" i="46"/>
  <c r="AP34" i="46"/>
  <c r="AO34" i="46"/>
  <c r="AN34" i="46"/>
  <c r="AM34" i="46"/>
  <c r="AL34" i="46"/>
  <c r="AK34" i="46"/>
  <c r="AJ34" i="46"/>
  <c r="AI34" i="46"/>
  <c r="AH34" i="46"/>
  <c r="AG34" i="46"/>
  <c r="AF34" i="46"/>
  <c r="AE34" i="46"/>
  <c r="AD34" i="46"/>
  <c r="AB34" i="46"/>
  <c r="AA34" i="46"/>
  <c r="Z34" i="46"/>
  <c r="Y34" i="46"/>
  <c r="X34" i="46"/>
  <c r="W34" i="46"/>
  <c r="V34" i="46"/>
  <c r="U34" i="46"/>
  <c r="T34" i="46"/>
  <c r="S34" i="46"/>
  <c r="R34" i="46"/>
  <c r="Q34" i="46"/>
  <c r="P34" i="46"/>
  <c r="O34" i="46"/>
  <c r="N34" i="46"/>
  <c r="K34" i="46"/>
  <c r="J34" i="46"/>
  <c r="I34" i="46"/>
  <c r="H34" i="46"/>
  <c r="G34" i="46"/>
  <c r="F34" i="46"/>
  <c r="E34" i="46"/>
  <c r="D34" i="46"/>
  <c r="C34" i="46"/>
  <c r="B34" i="46"/>
  <c r="CP33" i="46"/>
  <c r="CO33" i="46"/>
  <c r="CN33" i="46"/>
  <c r="CM33" i="46"/>
  <c r="CL33" i="46"/>
  <c r="CI33" i="46"/>
  <c r="CH33" i="46"/>
  <c r="CG33" i="46"/>
  <c r="CF33" i="46"/>
  <c r="CE33" i="46"/>
  <c r="CD33" i="46"/>
  <c r="CC33" i="46"/>
  <c r="CB33" i="46"/>
  <c r="CA33" i="46"/>
  <c r="BZ33" i="46"/>
  <c r="BY33" i="46"/>
  <c r="BX33" i="46"/>
  <c r="BW33" i="46"/>
  <c r="BV33" i="46"/>
  <c r="BU33" i="46"/>
  <c r="BT33" i="46"/>
  <c r="BS33" i="46"/>
  <c r="BR33" i="46"/>
  <c r="BQ33" i="46"/>
  <c r="BO33" i="46"/>
  <c r="BN33" i="46"/>
  <c r="BM33" i="46"/>
  <c r="BL33" i="46"/>
  <c r="BK33" i="46"/>
  <c r="BJ33" i="46"/>
  <c r="BH33" i="46"/>
  <c r="BG33" i="46"/>
  <c r="BF33" i="46"/>
  <c r="BE33" i="46"/>
  <c r="BD33" i="46"/>
  <c r="BC33" i="46"/>
  <c r="BB33" i="46"/>
  <c r="AY33" i="46"/>
  <c r="AX33" i="46"/>
  <c r="AW33" i="46"/>
  <c r="AV33" i="46"/>
  <c r="AT33" i="46"/>
  <c r="AS33" i="46"/>
  <c r="AR33" i="46"/>
  <c r="AQ33" i="46"/>
  <c r="AP33" i="46"/>
  <c r="AO33" i="46"/>
  <c r="AN33" i="46"/>
  <c r="AM33" i="46"/>
  <c r="AL33" i="46"/>
  <c r="AK33" i="46"/>
  <c r="AJ33" i="46"/>
  <c r="AI33" i="46"/>
  <c r="AH33" i="46"/>
  <c r="AG33" i="46"/>
  <c r="AF33" i="46"/>
  <c r="AE33" i="46"/>
  <c r="AD33" i="46"/>
  <c r="AB33" i="46"/>
  <c r="AA33" i="46"/>
  <c r="Z33" i="46"/>
  <c r="Y33" i="46"/>
  <c r="X33" i="46"/>
  <c r="W33" i="46"/>
  <c r="V33" i="46"/>
  <c r="U33" i="46"/>
  <c r="T33" i="46"/>
  <c r="S33" i="46"/>
  <c r="R33" i="46"/>
  <c r="Q33" i="46"/>
  <c r="P33" i="46"/>
  <c r="O33" i="46"/>
  <c r="N33" i="46"/>
  <c r="K33" i="46"/>
  <c r="J33" i="46"/>
  <c r="I33" i="46"/>
  <c r="H33" i="46"/>
  <c r="G33" i="46"/>
  <c r="F33" i="46"/>
  <c r="E33" i="46"/>
  <c r="D33" i="46"/>
  <c r="C33" i="46"/>
  <c r="B33" i="46"/>
  <c r="CP32" i="46"/>
  <c r="CO32" i="46"/>
  <c r="CN32" i="46"/>
  <c r="CM32" i="46"/>
  <c r="CL32" i="46"/>
  <c r="CI32" i="46"/>
  <c r="CH32" i="46"/>
  <c r="CG32" i="46"/>
  <c r="CF32" i="46"/>
  <c r="CE32" i="46"/>
  <c r="CD32" i="46"/>
  <c r="CC32" i="46"/>
  <c r="CB32" i="46"/>
  <c r="CA32" i="46"/>
  <c r="BZ32" i="46"/>
  <c r="BY32" i="46"/>
  <c r="BX32" i="46"/>
  <c r="BW32" i="46"/>
  <c r="BV32" i="46"/>
  <c r="BU32" i="46"/>
  <c r="BT32" i="46"/>
  <c r="BS32" i="46"/>
  <c r="BR32" i="46"/>
  <c r="BQ32" i="46"/>
  <c r="BO32" i="46"/>
  <c r="BN32" i="46"/>
  <c r="BM32" i="46"/>
  <c r="BL32" i="46"/>
  <c r="BK32" i="46"/>
  <c r="BJ32" i="46"/>
  <c r="BH32" i="46"/>
  <c r="BG32" i="46"/>
  <c r="BF32" i="46"/>
  <c r="BE32" i="46"/>
  <c r="BD32" i="46"/>
  <c r="BC32" i="46"/>
  <c r="BB32" i="46"/>
  <c r="AY32" i="46"/>
  <c r="AX32" i="46"/>
  <c r="AW32" i="46"/>
  <c r="AV32" i="46"/>
  <c r="AT32" i="46"/>
  <c r="AS32" i="46"/>
  <c r="AR32" i="46"/>
  <c r="AQ32" i="46"/>
  <c r="AP32" i="46"/>
  <c r="AO32" i="46"/>
  <c r="AN32" i="46"/>
  <c r="AM32" i="46"/>
  <c r="AL32" i="46"/>
  <c r="AK32" i="46"/>
  <c r="AJ32" i="46"/>
  <c r="AI32" i="46"/>
  <c r="AH32" i="46"/>
  <c r="AG32" i="46"/>
  <c r="AF32" i="46"/>
  <c r="AE32" i="46"/>
  <c r="AD32" i="46"/>
  <c r="AB32" i="46"/>
  <c r="AA32" i="46"/>
  <c r="Z32" i="46"/>
  <c r="Y32" i="46"/>
  <c r="X32" i="46"/>
  <c r="W32" i="46"/>
  <c r="V32" i="46"/>
  <c r="U32" i="46"/>
  <c r="T32" i="46"/>
  <c r="S32" i="46"/>
  <c r="R32" i="46"/>
  <c r="Q32" i="46"/>
  <c r="P32" i="46"/>
  <c r="O32" i="46"/>
  <c r="N32" i="46"/>
  <c r="K32" i="46"/>
  <c r="J32" i="46"/>
  <c r="I32" i="46"/>
  <c r="H32" i="46"/>
  <c r="G32" i="46"/>
  <c r="F32" i="46"/>
  <c r="E32" i="46"/>
  <c r="D32" i="46"/>
  <c r="C32" i="46"/>
  <c r="B32" i="46"/>
  <c r="CP31" i="46"/>
  <c r="CO31" i="46"/>
  <c r="CN31" i="46"/>
  <c r="CM31" i="46"/>
  <c r="CL31" i="46"/>
  <c r="CI31" i="46"/>
  <c r="CH31" i="46"/>
  <c r="CG31" i="46"/>
  <c r="CF31" i="46"/>
  <c r="CE31" i="46"/>
  <c r="CD31" i="46"/>
  <c r="CC31" i="46"/>
  <c r="CB31" i="46"/>
  <c r="CA31" i="46"/>
  <c r="BZ31" i="46"/>
  <c r="BY31" i="46"/>
  <c r="BX31" i="46"/>
  <c r="BW31" i="46"/>
  <c r="BV31" i="46"/>
  <c r="BU31" i="46"/>
  <c r="BT31" i="46"/>
  <c r="BS31" i="46"/>
  <c r="BR31" i="46"/>
  <c r="BQ31" i="46"/>
  <c r="BO31" i="46"/>
  <c r="BN31" i="46"/>
  <c r="BM31" i="46"/>
  <c r="BL31" i="46"/>
  <c r="BK31" i="46"/>
  <c r="BJ31" i="46"/>
  <c r="BH31" i="46"/>
  <c r="BG31" i="46"/>
  <c r="BF31" i="46"/>
  <c r="BE31" i="46"/>
  <c r="BD31" i="46"/>
  <c r="BC31" i="46"/>
  <c r="BB31" i="46"/>
  <c r="AY31" i="46"/>
  <c r="AX31" i="46"/>
  <c r="AW31" i="46"/>
  <c r="AV31" i="46"/>
  <c r="AT31" i="46"/>
  <c r="AS31" i="46"/>
  <c r="AR31" i="46"/>
  <c r="AQ31" i="46"/>
  <c r="AP31" i="46"/>
  <c r="AO31" i="46"/>
  <c r="AN31" i="46"/>
  <c r="AM31" i="46"/>
  <c r="AL31" i="46"/>
  <c r="AK31" i="46"/>
  <c r="AJ31" i="46"/>
  <c r="AI31" i="46"/>
  <c r="AH31" i="46"/>
  <c r="AG31" i="46"/>
  <c r="AF31" i="46"/>
  <c r="AE31" i="46"/>
  <c r="AD31" i="46"/>
  <c r="AB31" i="46"/>
  <c r="AA31" i="46"/>
  <c r="Z31" i="46"/>
  <c r="Y31" i="46"/>
  <c r="X31" i="46"/>
  <c r="W31" i="46"/>
  <c r="V31" i="46"/>
  <c r="U31" i="46"/>
  <c r="T31" i="46"/>
  <c r="S31" i="46"/>
  <c r="R31" i="46"/>
  <c r="Q31" i="46"/>
  <c r="P31" i="46"/>
  <c r="O31" i="46"/>
  <c r="N31" i="46"/>
  <c r="K31" i="46"/>
  <c r="J31" i="46"/>
  <c r="I31" i="46"/>
  <c r="H31" i="46"/>
  <c r="G31" i="46"/>
  <c r="F31" i="46"/>
  <c r="E31" i="46"/>
  <c r="D31" i="46"/>
  <c r="C31" i="46"/>
  <c r="B31" i="46"/>
  <c r="CP30" i="46"/>
  <c r="CO30" i="46"/>
  <c r="CN30" i="46"/>
  <c r="CM30" i="46"/>
  <c r="CL30" i="46"/>
  <c r="CI30" i="46"/>
  <c r="CH30" i="46"/>
  <c r="CG30" i="46"/>
  <c r="CF30" i="46"/>
  <c r="CE30" i="46"/>
  <c r="CD30" i="46"/>
  <c r="CC30" i="46"/>
  <c r="CB30" i="46"/>
  <c r="CA30" i="46"/>
  <c r="BZ30" i="46"/>
  <c r="BY30" i="46"/>
  <c r="BX30" i="46"/>
  <c r="BW30" i="46"/>
  <c r="BV30" i="46"/>
  <c r="BU30" i="46"/>
  <c r="BT30" i="46"/>
  <c r="BS30" i="46"/>
  <c r="BR30" i="46"/>
  <c r="BQ30" i="46"/>
  <c r="BO30" i="46"/>
  <c r="BN30" i="46"/>
  <c r="BM30" i="46"/>
  <c r="BL30" i="46"/>
  <c r="BK30" i="46"/>
  <c r="BJ30" i="46"/>
  <c r="BH30" i="46"/>
  <c r="BG30" i="46"/>
  <c r="BF30" i="46"/>
  <c r="BE30" i="46"/>
  <c r="BD30" i="46"/>
  <c r="BC30" i="46"/>
  <c r="BB30" i="46"/>
  <c r="AY30" i="46"/>
  <c r="AX30" i="46"/>
  <c r="AW30" i="46"/>
  <c r="AV30" i="46"/>
  <c r="AT30" i="46"/>
  <c r="AS30" i="46"/>
  <c r="AR30" i="46"/>
  <c r="AQ30" i="46"/>
  <c r="AP30" i="46"/>
  <c r="AO30" i="46"/>
  <c r="AN30" i="46"/>
  <c r="AM30" i="46"/>
  <c r="AL30" i="46"/>
  <c r="AK30" i="46"/>
  <c r="AJ30" i="46"/>
  <c r="AI30" i="46"/>
  <c r="AH30" i="46"/>
  <c r="AG30" i="46"/>
  <c r="AF30" i="46"/>
  <c r="AE30" i="46"/>
  <c r="AD30" i="46"/>
  <c r="AB30" i="46"/>
  <c r="AA30" i="46"/>
  <c r="Z30" i="46"/>
  <c r="Y30" i="46"/>
  <c r="X30" i="46"/>
  <c r="W30" i="46"/>
  <c r="V30" i="46"/>
  <c r="U30" i="46"/>
  <c r="T30" i="46"/>
  <c r="S30" i="46"/>
  <c r="R30" i="46"/>
  <c r="Q30" i="46"/>
  <c r="P30" i="46"/>
  <c r="O30" i="46"/>
  <c r="N30" i="46"/>
  <c r="K30" i="46"/>
  <c r="J30" i="46"/>
  <c r="I30" i="46"/>
  <c r="H30" i="46"/>
  <c r="G30" i="46"/>
  <c r="F30" i="46"/>
  <c r="E30" i="46"/>
  <c r="D30" i="46"/>
  <c r="C30" i="46"/>
  <c r="B30" i="46"/>
  <c r="CP29" i="46"/>
  <c r="CO29" i="46"/>
  <c r="CN29" i="46"/>
  <c r="CM29" i="46"/>
  <c r="CL29" i="46"/>
  <c r="CI29" i="46"/>
  <c r="CH29" i="46"/>
  <c r="CG29" i="46"/>
  <c r="CF29" i="46"/>
  <c r="CE29" i="46"/>
  <c r="CD29" i="46"/>
  <c r="CC29" i="46"/>
  <c r="CB29" i="46"/>
  <c r="CA29" i="46"/>
  <c r="BZ29" i="46"/>
  <c r="BY29" i="46"/>
  <c r="BX29" i="46"/>
  <c r="BW29" i="46"/>
  <c r="BV29" i="46"/>
  <c r="BU29" i="46"/>
  <c r="BT29" i="46"/>
  <c r="BS29" i="46"/>
  <c r="BR29" i="46"/>
  <c r="BQ29" i="46"/>
  <c r="BO29" i="46"/>
  <c r="BN29" i="46"/>
  <c r="BM29" i="46"/>
  <c r="BL29" i="46"/>
  <c r="BK29" i="46"/>
  <c r="BJ29" i="46"/>
  <c r="BH29" i="46"/>
  <c r="BG29" i="46"/>
  <c r="BF29" i="46"/>
  <c r="BE29" i="46"/>
  <c r="BD29" i="46"/>
  <c r="BC29" i="46"/>
  <c r="BB29" i="46"/>
  <c r="AY29" i="46"/>
  <c r="AX29" i="46"/>
  <c r="AW29" i="46"/>
  <c r="AV29" i="46"/>
  <c r="AT29" i="46"/>
  <c r="AS29" i="46"/>
  <c r="AR29" i="46"/>
  <c r="AQ29" i="46"/>
  <c r="AP29" i="46"/>
  <c r="AO29" i="46"/>
  <c r="AN29" i="46"/>
  <c r="AM29" i="46"/>
  <c r="AL29" i="46"/>
  <c r="AK29" i="46"/>
  <c r="AJ29" i="46"/>
  <c r="AI29" i="46"/>
  <c r="AH29" i="46"/>
  <c r="AG29" i="46"/>
  <c r="AF29" i="46"/>
  <c r="AE29" i="46"/>
  <c r="AD29" i="46"/>
  <c r="AB29" i="46"/>
  <c r="AA29" i="46"/>
  <c r="Z29" i="46"/>
  <c r="Y29" i="46"/>
  <c r="X29" i="46"/>
  <c r="W29" i="46"/>
  <c r="V29" i="46"/>
  <c r="U29" i="46"/>
  <c r="T29" i="46"/>
  <c r="S29" i="46"/>
  <c r="R29" i="46"/>
  <c r="Q29" i="46"/>
  <c r="P29" i="46"/>
  <c r="O29" i="46"/>
  <c r="N29" i="46"/>
  <c r="K29" i="46"/>
  <c r="J29" i="46"/>
  <c r="I29" i="46"/>
  <c r="H29" i="46"/>
  <c r="G29" i="46"/>
  <c r="F29" i="46"/>
  <c r="E29" i="46"/>
  <c r="D29" i="46"/>
  <c r="C29" i="46"/>
  <c r="B29" i="46"/>
  <c r="CK28" i="46"/>
  <c r="CJ28" i="46"/>
  <c r="CI28" i="46"/>
  <c r="CH28" i="46"/>
  <c r="CG28" i="46"/>
  <c r="CF28" i="46"/>
  <c r="CE28" i="46"/>
  <c r="CB28" i="46"/>
  <c r="CA28" i="46"/>
  <c r="BY28" i="46"/>
  <c r="BX28" i="46"/>
  <c r="BW28" i="46"/>
  <c r="BV28" i="46"/>
  <c r="BU28" i="46"/>
  <c r="BS28" i="46"/>
  <c r="BR28" i="46"/>
  <c r="BQ28" i="46"/>
  <c r="BM28" i="46"/>
  <c r="BL28" i="46"/>
  <c r="BK28" i="46"/>
  <c r="BJ28" i="46"/>
  <c r="BI28" i="46"/>
  <c r="BF28" i="46"/>
  <c r="BE28" i="46"/>
  <c r="BD28" i="46"/>
  <c r="BA28" i="46"/>
  <c r="AX28" i="46"/>
  <c r="AW28" i="46"/>
  <c r="AV28" i="46"/>
  <c r="AU28" i="46"/>
  <c r="AH28" i="46"/>
  <c r="AG28" i="46"/>
  <c r="AE28" i="46"/>
  <c r="AC28" i="46"/>
  <c r="AB28" i="46"/>
  <c r="AA28" i="46"/>
  <c r="U28" i="46"/>
  <c r="R28" i="46"/>
  <c r="Q28" i="46"/>
  <c r="P28" i="46"/>
  <c r="O28" i="46"/>
  <c r="N28" i="46"/>
  <c r="M28" i="46"/>
  <c r="L28" i="46"/>
  <c r="K28" i="46"/>
  <c r="J28" i="46"/>
  <c r="I28" i="46"/>
  <c r="H28" i="46"/>
  <c r="G28" i="46"/>
  <c r="F28" i="46"/>
  <c r="E28" i="46"/>
  <c r="C28" i="46"/>
  <c r="B28" i="46"/>
  <c r="CK27" i="46"/>
  <c r="CJ27" i="46"/>
  <c r="CI27" i="46"/>
  <c r="CH27" i="46"/>
  <c r="CG27" i="46"/>
  <c r="CF27" i="46"/>
  <c r="CE27" i="46"/>
  <c r="CB27" i="46"/>
  <c r="CA27" i="46"/>
  <c r="BY27" i="46"/>
  <c r="BX27" i="46"/>
  <c r="BW27" i="46"/>
  <c r="BV27" i="46"/>
  <c r="BU27" i="46"/>
  <c r="BS27" i="46"/>
  <c r="BR27" i="46"/>
  <c r="BQ27" i="46"/>
  <c r="BM27" i="46"/>
  <c r="BL27" i="46"/>
  <c r="BK27" i="46"/>
  <c r="BJ27" i="46"/>
  <c r="BI27" i="46"/>
  <c r="BF27" i="46"/>
  <c r="BE27" i="46"/>
  <c r="BD27" i="46"/>
  <c r="BA27" i="46"/>
  <c r="AX27" i="46"/>
  <c r="AW27" i="46"/>
  <c r="AV27" i="46"/>
  <c r="AU27" i="46"/>
  <c r="AH27" i="46"/>
  <c r="AG27" i="46"/>
  <c r="AE27" i="46"/>
  <c r="AC27" i="46"/>
  <c r="AB27" i="46"/>
  <c r="AA27" i="46"/>
  <c r="U27" i="46"/>
  <c r="R27" i="46"/>
  <c r="Q27" i="46"/>
  <c r="P27" i="46"/>
  <c r="O27" i="46"/>
  <c r="N27" i="46"/>
  <c r="M27" i="46"/>
  <c r="L27" i="46"/>
  <c r="K27" i="46"/>
  <c r="J27" i="46"/>
  <c r="I27" i="46"/>
  <c r="H27" i="46"/>
  <c r="G27" i="46"/>
  <c r="F27" i="46"/>
  <c r="E27" i="46"/>
  <c r="C27" i="46"/>
  <c r="B27" i="46"/>
  <c r="CK26" i="46"/>
  <c r="CJ26" i="46"/>
  <c r="CI26" i="46"/>
  <c r="CH26" i="46"/>
  <c r="CG26" i="46"/>
  <c r="CF26" i="46"/>
  <c r="CE26" i="46"/>
  <c r="CB26" i="46"/>
  <c r="CA26" i="46"/>
  <c r="BY26" i="46"/>
  <c r="BX26" i="46"/>
  <c r="BW26" i="46"/>
  <c r="BV26" i="46"/>
  <c r="BU26" i="46"/>
  <c r="BS26" i="46"/>
  <c r="BR26" i="46"/>
  <c r="BQ26" i="46"/>
  <c r="BM26" i="46"/>
  <c r="BL26" i="46"/>
  <c r="BK26" i="46"/>
  <c r="BJ26" i="46"/>
  <c r="BI26" i="46"/>
  <c r="BF26" i="46"/>
  <c r="BE26" i="46"/>
  <c r="BD26" i="46"/>
  <c r="BA26" i="46"/>
  <c r="AX26" i="46"/>
  <c r="AW26" i="46"/>
  <c r="AV26" i="46"/>
  <c r="AU26" i="46"/>
  <c r="AH26" i="46"/>
  <c r="AG26" i="46"/>
  <c r="AE26" i="46"/>
  <c r="AC26" i="46"/>
  <c r="AB26" i="46"/>
  <c r="AA26" i="46"/>
  <c r="U26" i="46"/>
  <c r="R26" i="46"/>
  <c r="Q26" i="46"/>
  <c r="P26" i="46"/>
  <c r="O26" i="46"/>
  <c r="N26" i="46"/>
  <c r="M26" i="46"/>
  <c r="L26" i="46"/>
  <c r="K26" i="46"/>
  <c r="J26" i="46"/>
  <c r="I26" i="46"/>
  <c r="H26" i="46"/>
  <c r="G26" i="46"/>
  <c r="F26" i="46"/>
  <c r="E26" i="46"/>
  <c r="C26" i="46"/>
  <c r="B26" i="46"/>
  <c r="CK25" i="46"/>
  <c r="CJ25" i="46"/>
  <c r="CI25" i="46"/>
  <c r="CH25" i="46"/>
  <c r="CG25" i="46"/>
  <c r="CF25" i="46"/>
  <c r="CE25" i="46"/>
  <c r="CB25" i="46"/>
  <c r="CA25" i="46"/>
  <c r="BY25" i="46"/>
  <c r="BX25" i="46"/>
  <c r="BW25" i="46"/>
  <c r="BV25" i="46"/>
  <c r="BU25" i="46"/>
  <c r="BS25" i="46"/>
  <c r="BR25" i="46"/>
  <c r="BQ25" i="46"/>
  <c r="BM25" i="46"/>
  <c r="BL25" i="46"/>
  <c r="BK25" i="46"/>
  <c r="BJ25" i="46"/>
  <c r="BI25" i="46"/>
  <c r="BF25" i="46"/>
  <c r="BE25" i="46"/>
  <c r="BD25" i="46"/>
  <c r="BA25" i="46"/>
  <c r="AX25" i="46"/>
  <c r="AW25" i="46"/>
  <c r="AV25" i="46"/>
  <c r="AU25" i="46"/>
  <c r="AH25" i="46"/>
  <c r="AG25" i="46"/>
  <c r="AE25" i="46"/>
  <c r="AC25" i="46"/>
  <c r="AB25" i="46"/>
  <c r="AA25" i="46"/>
  <c r="U25" i="46"/>
  <c r="R25" i="46"/>
  <c r="Q25" i="46"/>
  <c r="P25" i="46"/>
  <c r="O25" i="46"/>
  <c r="N25" i="46"/>
  <c r="M25" i="46"/>
  <c r="L25" i="46"/>
  <c r="K25" i="46"/>
  <c r="J25" i="46"/>
  <c r="I25" i="46"/>
  <c r="H25" i="46"/>
  <c r="G25" i="46"/>
  <c r="F25" i="46"/>
  <c r="E25" i="46"/>
  <c r="C25" i="46"/>
  <c r="B25" i="46"/>
  <c r="CK24" i="46"/>
  <c r="CJ24" i="46"/>
  <c r="CI24" i="46"/>
  <c r="CH24" i="46"/>
  <c r="CG24" i="46"/>
  <c r="CF24" i="46"/>
  <c r="CE24" i="46"/>
  <c r="CB24" i="46"/>
  <c r="CA24" i="46"/>
  <c r="BY24" i="46"/>
  <c r="BX24" i="46"/>
  <c r="BW24" i="46"/>
  <c r="BV24" i="46"/>
  <c r="BU24" i="46"/>
  <c r="BS24" i="46"/>
  <c r="BR24" i="46"/>
  <c r="BQ24" i="46"/>
  <c r="BM24" i="46"/>
  <c r="BL24" i="46"/>
  <c r="BK24" i="46"/>
  <c r="BJ24" i="46"/>
  <c r="BI24" i="46"/>
  <c r="BF24" i="46"/>
  <c r="BE24" i="46"/>
  <c r="BD24" i="46"/>
  <c r="BA24" i="46"/>
  <c r="AX24" i="46"/>
  <c r="AW24" i="46"/>
  <c r="AV24" i="46"/>
  <c r="AU24" i="46"/>
  <c r="AH24" i="46"/>
  <c r="AG24" i="46"/>
  <c r="AE24" i="46"/>
  <c r="AC24" i="46"/>
  <c r="AB24" i="46"/>
  <c r="AA24" i="46"/>
  <c r="U24" i="46"/>
  <c r="R24" i="46"/>
  <c r="Q24" i="46"/>
  <c r="P24" i="46"/>
  <c r="O24" i="46"/>
  <c r="N24" i="46"/>
  <c r="M24" i="46"/>
  <c r="L24" i="46"/>
  <c r="K24" i="46"/>
  <c r="J24" i="46"/>
  <c r="I24" i="46"/>
  <c r="H24" i="46"/>
  <c r="G24" i="46"/>
  <c r="F24" i="46"/>
  <c r="E24" i="46"/>
  <c r="C24" i="46"/>
  <c r="B24" i="46"/>
  <c r="CK23" i="46"/>
  <c r="CJ23" i="46"/>
  <c r="CI23" i="46"/>
  <c r="CH23" i="46"/>
  <c r="CG23" i="46"/>
  <c r="CF23" i="46"/>
  <c r="CE23" i="46"/>
  <c r="CB23" i="46"/>
  <c r="CA23" i="46"/>
  <c r="BY23" i="46"/>
  <c r="BX23" i="46"/>
  <c r="BW23" i="46"/>
  <c r="BV23" i="46"/>
  <c r="BU23" i="46"/>
  <c r="BS23" i="46"/>
  <c r="BR23" i="46"/>
  <c r="BQ23" i="46"/>
  <c r="BM23" i="46"/>
  <c r="BL23" i="46"/>
  <c r="BK23" i="46"/>
  <c r="BJ23" i="46"/>
  <c r="BI23" i="46"/>
  <c r="BF23" i="46"/>
  <c r="BE23" i="46"/>
  <c r="BD23" i="46"/>
  <c r="BA23" i="46"/>
  <c r="AX23" i="46"/>
  <c r="AW23" i="46"/>
  <c r="AV23" i="46"/>
  <c r="AU23" i="46"/>
  <c r="AH23" i="46"/>
  <c r="AG23" i="46"/>
  <c r="AE23" i="46"/>
  <c r="AC23" i="46"/>
  <c r="AB23" i="46"/>
  <c r="AA23" i="46"/>
  <c r="U23" i="46"/>
  <c r="R23" i="46"/>
  <c r="Q23" i="46"/>
  <c r="P23" i="46"/>
  <c r="O23" i="46"/>
  <c r="N23" i="46"/>
  <c r="M23" i="46"/>
  <c r="L23" i="46"/>
  <c r="K23" i="46"/>
  <c r="J23" i="46"/>
  <c r="I23" i="46"/>
  <c r="H23" i="46"/>
  <c r="G23" i="46"/>
  <c r="F23" i="46"/>
  <c r="E23" i="46"/>
  <c r="C23" i="46"/>
  <c r="B23" i="46"/>
  <c r="CK22" i="46"/>
  <c r="CJ22" i="46"/>
  <c r="CI22" i="46"/>
  <c r="CH22" i="46"/>
  <c r="CG22" i="46"/>
  <c r="CF22" i="46"/>
  <c r="CE22" i="46"/>
  <c r="CB22" i="46"/>
  <c r="CA22" i="46"/>
  <c r="BY22" i="46"/>
  <c r="BX22" i="46"/>
  <c r="BW22" i="46"/>
  <c r="BV22" i="46"/>
  <c r="BU22" i="46"/>
  <c r="BS22" i="46"/>
  <c r="BR22" i="46"/>
  <c r="BQ22" i="46"/>
  <c r="BM22" i="46"/>
  <c r="BL22" i="46"/>
  <c r="BK22" i="46"/>
  <c r="BJ22" i="46"/>
  <c r="BI22" i="46"/>
  <c r="BF22" i="46"/>
  <c r="BE22" i="46"/>
  <c r="BD22" i="46"/>
  <c r="BA22" i="46"/>
  <c r="AX22" i="46"/>
  <c r="AW22" i="46"/>
  <c r="AV22" i="46"/>
  <c r="AU22" i="46"/>
  <c r="AH22" i="46"/>
  <c r="AG22" i="46"/>
  <c r="AE22" i="46"/>
  <c r="AC22" i="46"/>
  <c r="AB22" i="46"/>
  <c r="AA22" i="46"/>
  <c r="U22" i="46"/>
  <c r="R22" i="46"/>
  <c r="Q22" i="46"/>
  <c r="P22" i="46"/>
  <c r="O22" i="46"/>
  <c r="N22" i="46"/>
  <c r="M22" i="46"/>
  <c r="L22" i="46"/>
  <c r="K22" i="46"/>
  <c r="J22" i="46"/>
  <c r="I22" i="46"/>
  <c r="H22" i="46"/>
  <c r="G22" i="46"/>
  <c r="F22" i="46"/>
  <c r="E22" i="46"/>
  <c r="C22" i="46"/>
  <c r="B22" i="46"/>
  <c r="CK21" i="46"/>
  <c r="CJ21" i="46"/>
  <c r="CI21" i="46"/>
  <c r="CH21" i="46"/>
  <c r="CG21" i="46"/>
  <c r="CF21" i="46"/>
  <c r="CE21" i="46"/>
  <c r="CB21" i="46"/>
  <c r="CA21" i="46"/>
  <c r="BY21" i="46"/>
  <c r="BX21" i="46"/>
  <c r="BW21" i="46"/>
  <c r="BV21" i="46"/>
  <c r="BU21" i="46"/>
  <c r="BS21" i="46"/>
  <c r="BR21" i="46"/>
  <c r="BQ21" i="46"/>
  <c r="BM21" i="46"/>
  <c r="BL21" i="46"/>
  <c r="BK21" i="46"/>
  <c r="BJ21" i="46"/>
  <c r="BI21" i="46"/>
  <c r="BF21" i="46"/>
  <c r="BE21" i="46"/>
  <c r="BD21" i="46"/>
  <c r="BA21" i="46"/>
  <c r="AX21" i="46"/>
  <c r="AW21" i="46"/>
  <c r="AV21" i="46"/>
  <c r="AU21" i="46"/>
  <c r="AH21" i="46"/>
  <c r="AG21" i="46"/>
  <c r="AE21" i="46"/>
  <c r="AC21" i="46"/>
  <c r="AB21" i="46"/>
  <c r="AA21" i="46"/>
  <c r="U21" i="46"/>
  <c r="R21" i="46"/>
  <c r="Q21" i="46"/>
  <c r="P21" i="46"/>
  <c r="O21" i="46"/>
  <c r="N21" i="46"/>
  <c r="M21" i="46"/>
  <c r="L21" i="46"/>
  <c r="K21" i="46"/>
  <c r="J21" i="46"/>
  <c r="I21" i="46"/>
  <c r="H21" i="46"/>
  <c r="G21" i="46"/>
  <c r="F21" i="46"/>
  <c r="E21" i="46"/>
  <c r="C21" i="46"/>
  <c r="B21" i="46"/>
  <c r="CK20" i="46"/>
  <c r="CJ20" i="46"/>
  <c r="CI20" i="46"/>
  <c r="CH20" i="46"/>
  <c r="CG20" i="46"/>
  <c r="CF20" i="46"/>
  <c r="CE20" i="46"/>
  <c r="CB20" i="46"/>
  <c r="CA20" i="46"/>
  <c r="BY20" i="46"/>
  <c r="BX20" i="46"/>
  <c r="BW20" i="46"/>
  <c r="BV20" i="46"/>
  <c r="BU20" i="46"/>
  <c r="BS20" i="46"/>
  <c r="BR20" i="46"/>
  <c r="BQ20" i="46"/>
  <c r="BM20" i="46"/>
  <c r="BL20" i="46"/>
  <c r="BK20" i="46"/>
  <c r="BJ20" i="46"/>
  <c r="BI20" i="46"/>
  <c r="BF20" i="46"/>
  <c r="BE20" i="46"/>
  <c r="BD20" i="46"/>
  <c r="BA20" i="46"/>
  <c r="AX20" i="46"/>
  <c r="AW20" i="46"/>
  <c r="AV20" i="46"/>
  <c r="AU20" i="46"/>
  <c r="AH20" i="46"/>
  <c r="AG20" i="46"/>
  <c r="AE20" i="46"/>
  <c r="AC20" i="46"/>
  <c r="AB20" i="46"/>
  <c r="AA20" i="46"/>
  <c r="U20" i="46"/>
  <c r="R20" i="46"/>
  <c r="Q20" i="46"/>
  <c r="P20" i="46"/>
  <c r="O20" i="46"/>
  <c r="N20" i="46"/>
  <c r="M20" i="46"/>
  <c r="L20" i="46"/>
  <c r="K20" i="46"/>
  <c r="J20" i="46"/>
  <c r="I20" i="46"/>
  <c r="H20" i="46"/>
  <c r="G20" i="46"/>
  <c r="F20" i="46"/>
  <c r="E20" i="46"/>
  <c r="C20" i="46"/>
  <c r="B20" i="46"/>
  <c r="CK19" i="46"/>
  <c r="CJ19" i="46"/>
  <c r="CI19" i="46"/>
  <c r="CH19" i="46"/>
  <c r="CG19" i="46"/>
  <c r="CF19" i="46"/>
  <c r="CE19" i="46"/>
  <c r="CB19" i="46"/>
  <c r="CA19" i="46"/>
  <c r="BY19" i="46"/>
  <c r="BX19" i="46"/>
  <c r="BW19" i="46"/>
  <c r="BV19" i="46"/>
  <c r="BU19" i="46"/>
  <c r="BS19" i="46"/>
  <c r="BR19" i="46"/>
  <c r="BQ19" i="46"/>
  <c r="BM19" i="46"/>
  <c r="BL19" i="46"/>
  <c r="BK19" i="46"/>
  <c r="BJ19" i="46"/>
  <c r="BI19" i="46"/>
  <c r="BF19" i="46"/>
  <c r="BE19" i="46"/>
  <c r="BD19" i="46"/>
  <c r="BA19" i="46"/>
  <c r="AX19" i="46"/>
  <c r="AW19" i="46"/>
  <c r="AV19" i="46"/>
  <c r="AU19" i="46"/>
  <c r="AH19" i="46"/>
  <c r="AG19" i="46"/>
  <c r="AE19" i="46"/>
  <c r="AC19" i="46"/>
  <c r="AB19" i="46"/>
  <c r="AA19" i="46"/>
  <c r="U19" i="46"/>
  <c r="R19" i="46"/>
  <c r="Q19" i="46"/>
  <c r="P19" i="46"/>
  <c r="O19" i="46"/>
  <c r="N19" i="46"/>
  <c r="M19" i="46"/>
  <c r="L19" i="46"/>
  <c r="K19" i="46"/>
  <c r="J19" i="46"/>
  <c r="I19" i="46"/>
  <c r="H19" i="46"/>
  <c r="G19" i="46"/>
  <c r="F19" i="46"/>
  <c r="E19" i="46"/>
  <c r="C19" i="46"/>
  <c r="B19" i="46"/>
  <c r="CK18" i="46"/>
  <c r="CJ18" i="46"/>
  <c r="CI18" i="46"/>
  <c r="CH18" i="46"/>
  <c r="CG18" i="46"/>
  <c r="CF18" i="46"/>
  <c r="CE18" i="46"/>
  <c r="CB18" i="46"/>
  <c r="CA18" i="46"/>
  <c r="BY18" i="46"/>
  <c r="BX18" i="46"/>
  <c r="BW18" i="46"/>
  <c r="BV18" i="46"/>
  <c r="BU18" i="46"/>
  <c r="BS18" i="46"/>
  <c r="BR18" i="46"/>
  <c r="BQ18" i="46"/>
  <c r="BM18" i="46"/>
  <c r="BL18" i="46"/>
  <c r="BK18" i="46"/>
  <c r="BJ18" i="46"/>
  <c r="BI18" i="46"/>
  <c r="BF18" i="46"/>
  <c r="BE18" i="46"/>
  <c r="BD18" i="46"/>
  <c r="BA18" i="46"/>
  <c r="AX18" i="46"/>
  <c r="AW18" i="46"/>
  <c r="AV18" i="46"/>
  <c r="AU18" i="46"/>
  <c r="AH18" i="46"/>
  <c r="AG18" i="46"/>
  <c r="AE18" i="46"/>
  <c r="AC18" i="46"/>
  <c r="AB18" i="46"/>
  <c r="AA18" i="46"/>
  <c r="U18" i="46"/>
  <c r="R18" i="46"/>
  <c r="Q18" i="46"/>
  <c r="P18" i="46"/>
  <c r="O18" i="46"/>
  <c r="N18" i="46"/>
  <c r="M18" i="46"/>
  <c r="L18" i="46"/>
  <c r="K18" i="46"/>
  <c r="J18" i="46"/>
  <c r="I18" i="46"/>
  <c r="H18" i="46"/>
  <c r="G18" i="46"/>
  <c r="F18" i="46"/>
  <c r="E18" i="46"/>
  <c r="C18" i="46"/>
  <c r="B18" i="46"/>
  <c r="CK17" i="46"/>
  <c r="CJ17" i="46"/>
  <c r="CI17" i="46"/>
  <c r="CH17" i="46"/>
  <c r="CG17" i="46"/>
  <c r="CF17" i="46"/>
  <c r="CE17" i="46"/>
  <c r="CB17" i="46"/>
  <c r="CA17" i="46"/>
  <c r="BY17" i="46"/>
  <c r="BX17" i="46"/>
  <c r="BW17" i="46"/>
  <c r="BV17" i="46"/>
  <c r="BU17" i="46"/>
  <c r="BS17" i="46"/>
  <c r="BR17" i="46"/>
  <c r="BQ17" i="46"/>
  <c r="BM17" i="46"/>
  <c r="BL17" i="46"/>
  <c r="BK17" i="46"/>
  <c r="BJ17" i="46"/>
  <c r="BI17" i="46"/>
  <c r="BF17" i="46"/>
  <c r="BE17" i="46"/>
  <c r="BD17" i="46"/>
  <c r="BA17" i="46"/>
  <c r="AX17" i="46"/>
  <c r="AW17" i="46"/>
  <c r="AV17" i="46"/>
  <c r="AU17" i="46"/>
  <c r="AH17" i="46"/>
  <c r="AG17" i="46"/>
  <c r="AE17" i="46"/>
  <c r="AC17" i="46"/>
  <c r="AB17" i="46"/>
  <c r="AA17" i="46"/>
  <c r="U17" i="46"/>
  <c r="R17" i="46"/>
  <c r="Q17" i="46"/>
  <c r="P17" i="46"/>
  <c r="O17" i="46"/>
  <c r="N17" i="46"/>
  <c r="M17" i="46"/>
  <c r="L17" i="46"/>
  <c r="K17" i="46"/>
  <c r="J17" i="46"/>
  <c r="I17" i="46"/>
  <c r="H17" i="46"/>
  <c r="G17" i="46"/>
  <c r="F17" i="46"/>
  <c r="E17" i="46"/>
  <c r="C17" i="46"/>
  <c r="B17" i="46"/>
  <c r="CK16" i="46"/>
  <c r="CJ16" i="46"/>
  <c r="CI16" i="46"/>
  <c r="CH16" i="46"/>
  <c r="CG16" i="46"/>
  <c r="CF16" i="46"/>
  <c r="CE16" i="46"/>
  <c r="CB16" i="46"/>
  <c r="CA16" i="46"/>
  <c r="BY16" i="46"/>
  <c r="BX16" i="46"/>
  <c r="BW16" i="46"/>
  <c r="BV16" i="46"/>
  <c r="BU16" i="46"/>
  <c r="BS16" i="46"/>
  <c r="BR16" i="46"/>
  <c r="BQ16" i="46"/>
  <c r="BM16" i="46"/>
  <c r="BL16" i="46"/>
  <c r="BK16" i="46"/>
  <c r="BJ16" i="46"/>
  <c r="BI16" i="46"/>
  <c r="BF16" i="46"/>
  <c r="BE16" i="46"/>
  <c r="BD16" i="46"/>
  <c r="BA16" i="46"/>
  <c r="AX16" i="46"/>
  <c r="AW16" i="46"/>
  <c r="AV16" i="46"/>
  <c r="AU16" i="46"/>
  <c r="AH16" i="46"/>
  <c r="AG16" i="46"/>
  <c r="AE16" i="46"/>
  <c r="AC16" i="46"/>
  <c r="AB16" i="46"/>
  <c r="AA16" i="46"/>
  <c r="U16" i="46"/>
  <c r="R16" i="46"/>
  <c r="Q16" i="46"/>
  <c r="P16" i="46"/>
  <c r="O16" i="46"/>
  <c r="N16" i="46"/>
  <c r="M16" i="46"/>
  <c r="L16" i="46"/>
  <c r="K16" i="46"/>
  <c r="J16" i="46"/>
  <c r="I16" i="46"/>
  <c r="H16" i="46"/>
  <c r="G16" i="46"/>
  <c r="F16" i="46"/>
  <c r="E16" i="46"/>
  <c r="C16" i="46"/>
  <c r="B16" i="46"/>
  <c r="CK15" i="46"/>
  <c r="CJ15" i="46"/>
  <c r="CI15" i="46"/>
  <c r="CH15" i="46"/>
  <c r="CG15" i="46"/>
  <c r="CF15" i="46"/>
  <c r="CE15" i="46"/>
  <c r="CB15" i="46"/>
  <c r="CA15" i="46"/>
  <c r="BY15" i="46"/>
  <c r="BX15" i="46"/>
  <c r="BW15" i="46"/>
  <c r="BV15" i="46"/>
  <c r="BU15" i="46"/>
  <c r="BS15" i="46"/>
  <c r="BR15" i="46"/>
  <c r="BQ15" i="46"/>
  <c r="BM15" i="46"/>
  <c r="BL15" i="46"/>
  <c r="BK15" i="46"/>
  <c r="BJ15" i="46"/>
  <c r="BI15" i="46"/>
  <c r="BF15" i="46"/>
  <c r="BE15" i="46"/>
  <c r="BD15" i="46"/>
  <c r="BA15" i="46"/>
  <c r="AX15" i="46"/>
  <c r="AW15" i="46"/>
  <c r="AV15" i="46"/>
  <c r="AU15" i="46"/>
  <c r="AH15" i="46"/>
  <c r="AG15" i="46"/>
  <c r="AE15" i="46"/>
  <c r="AC15" i="46"/>
  <c r="AB15" i="46"/>
  <c r="AA15" i="46"/>
  <c r="U15" i="46"/>
  <c r="R15" i="46"/>
  <c r="Q15" i="46"/>
  <c r="P15" i="46"/>
  <c r="O15" i="46"/>
  <c r="N15" i="46"/>
  <c r="M15" i="46"/>
  <c r="L15" i="46"/>
  <c r="K15" i="46"/>
  <c r="J15" i="46"/>
  <c r="I15" i="46"/>
  <c r="H15" i="46"/>
  <c r="G15" i="46"/>
  <c r="F15" i="46"/>
  <c r="E15" i="46"/>
  <c r="C15" i="46"/>
  <c r="B15" i="46"/>
  <c r="CK14" i="46"/>
  <c r="CJ14" i="46"/>
  <c r="CI14" i="46"/>
  <c r="CH14" i="46"/>
  <c r="CG14" i="46"/>
  <c r="CF14" i="46"/>
  <c r="CE14" i="46"/>
  <c r="CB14" i="46"/>
  <c r="CA14" i="46"/>
  <c r="BY14" i="46"/>
  <c r="BX14" i="46"/>
  <c r="BW14" i="46"/>
  <c r="BV14" i="46"/>
  <c r="BU14" i="46"/>
  <c r="BS14" i="46"/>
  <c r="BR14" i="46"/>
  <c r="BQ14" i="46"/>
  <c r="BM14" i="46"/>
  <c r="BL14" i="46"/>
  <c r="BK14" i="46"/>
  <c r="BJ14" i="46"/>
  <c r="BI14" i="46"/>
  <c r="BF14" i="46"/>
  <c r="BE14" i="46"/>
  <c r="BD14" i="46"/>
  <c r="BA14" i="46"/>
  <c r="AX14" i="46"/>
  <c r="AW14" i="46"/>
  <c r="AV14" i="46"/>
  <c r="AU14" i="46"/>
  <c r="AH14" i="46"/>
  <c r="AG14" i="46"/>
  <c r="AE14" i="46"/>
  <c r="AC14" i="46"/>
  <c r="AB14" i="46"/>
  <c r="AA14" i="46"/>
  <c r="U14" i="46"/>
  <c r="R14" i="46"/>
  <c r="Q14" i="46"/>
  <c r="P14" i="46"/>
  <c r="O14" i="46"/>
  <c r="N14" i="46"/>
  <c r="M14" i="46"/>
  <c r="L14" i="46"/>
  <c r="K14" i="46"/>
  <c r="J14" i="46"/>
  <c r="I14" i="46"/>
  <c r="H14" i="46"/>
  <c r="G14" i="46"/>
  <c r="F14" i="46"/>
  <c r="E14" i="46"/>
  <c r="C14" i="46"/>
  <c r="B14" i="46"/>
  <c r="CK13" i="46"/>
  <c r="CJ13" i="46"/>
  <c r="CI13" i="46"/>
  <c r="CH13" i="46"/>
  <c r="CG13" i="46"/>
  <c r="CF13" i="46"/>
  <c r="CE13" i="46"/>
  <c r="CB13" i="46"/>
  <c r="CA13" i="46"/>
  <c r="BY13" i="46"/>
  <c r="BX13" i="46"/>
  <c r="BW13" i="46"/>
  <c r="BV13" i="46"/>
  <c r="BU13" i="46"/>
  <c r="BS13" i="46"/>
  <c r="BR13" i="46"/>
  <c r="BQ13" i="46"/>
  <c r="BM13" i="46"/>
  <c r="BL13" i="46"/>
  <c r="BK13" i="46"/>
  <c r="BJ13" i="46"/>
  <c r="BI13" i="46"/>
  <c r="BF13" i="46"/>
  <c r="BE13" i="46"/>
  <c r="BD13" i="46"/>
  <c r="BA13" i="46"/>
  <c r="AX13" i="46"/>
  <c r="AW13" i="46"/>
  <c r="AV13" i="46"/>
  <c r="AU13" i="46"/>
  <c r="AH13" i="46"/>
  <c r="AG13" i="46"/>
  <c r="AE13" i="46"/>
  <c r="AC13" i="46"/>
  <c r="AB13" i="46"/>
  <c r="AA13" i="46"/>
  <c r="U13" i="46"/>
  <c r="R13" i="46"/>
  <c r="Q13" i="46"/>
  <c r="P13" i="46"/>
  <c r="O13" i="46"/>
  <c r="N13" i="46"/>
  <c r="M13" i="46"/>
  <c r="L13" i="46"/>
  <c r="K13" i="46"/>
  <c r="J13" i="46"/>
  <c r="I13" i="46"/>
  <c r="H13" i="46"/>
  <c r="G13" i="46"/>
  <c r="F13" i="46"/>
  <c r="E13" i="46"/>
  <c r="C13" i="46"/>
  <c r="B13" i="46"/>
  <c r="CK12" i="46"/>
  <c r="CJ12" i="46"/>
  <c r="CI12" i="46"/>
  <c r="CH12" i="46"/>
  <c r="CG12" i="46"/>
  <c r="CF12" i="46"/>
  <c r="CE12" i="46"/>
  <c r="CB12" i="46"/>
  <c r="CA12" i="46"/>
  <c r="BY12" i="46"/>
  <c r="BX12" i="46"/>
  <c r="BW12" i="46"/>
  <c r="BV12" i="46"/>
  <c r="BU12" i="46"/>
  <c r="BS12" i="46"/>
  <c r="BR12" i="46"/>
  <c r="BQ12" i="46"/>
  <c r="BM12" i="46"/>
  <c r="BL12" i="46"/>
  <c r="BK12" i="46"/>
  <c r="BJ12" i="46"/>
  <c r="BI12" i="46"/>
  <c r="BF12" i="46"/>
  <c r="BE12" i="46"/>
  <c r="BD12" i="46"/>
  <c r="BA12" i="46"/>
  <c r="AX12" i="46"/>
  <c r="AW12" i="46"/>
  <c r="AV12" i="46"/>
  <c r="AU12" i="46"/>
  <c r="AH12" i="46"/>
  <c r="AG12" i="46"/>
  <c r="AE12" i="46"/>
  <c r="AC12" i="46"/>
  <c r="AB12" i="46"/>
  <c r="AA12" i="46"/>
  <c r="U12" i="46"/>
  <c r="R12" i="46"/>
  <c r="Q12" i="46"/>
  <c r="P12" i="46"/>
  <c r="O12" i="46"/>
  <c r="N12" i="46"/>
  <c r="M12" i="46"/>
  <c r="L12" i="46"/>
  <c r="K12" i="46"/>
  <c r="J12" i="46"/>
  <c r="I12" i="46"/>
  <c r="H12" i="46"/>
  <c r="G12" i="46"/>
  <c r="F12" i="46"/>
  <c r="E12" i="46"/>
  <c r="C12" i="46"/>
  <c r="B12" i="46"/>
  <c r="CK11" i="46"/>
  <c r="CJ11" i="46"/>
  <c r="CI11" i="46"/>
  <c r="CH11" i="46"/>
  <c r="CG11" i="46"/>
  <c r="CF11" i="46"/>
  <c r="CE11" i="46"/>
  <c r="CB11" i="46"/>
  <c r="CA11" i="46"/>
  <c r="BY11" i="46"/>
  <c r="BX11" i="46"/>
  <c r="BW11" i="46"/>
  <c r="BV11" i="46"/>
  <c r="BU11" i="46"/>
  <c r="BS11" i="46"/>
  <c r="BR11" i="46"/>
  <c r="BQ11" i="46"/>
  <c r="BM11" i="46"/>
  <c r="BL11" i="46"/>
  <c r="BK11" i="46"/>
  <c r="BJ11" i="46"/>
  <c r="BI11" i="46"/>
  <c r="BF11" i="46"/>
  <c r="BE11" i="46"/>
  <c r="BD11" i="46"/>
  <c r="BA11" i="46"/>
  <c r="AX11" i="46"/>
  <c r="AW11" i="46"/>
  <c r="AV11" i="46"/>
  <c r="AU11" i="46"/>
  <c r="AH11" i="46"/>
  <c r="AG11" i="46"/>
  <c r="AE11" i="46"/>
  <c r="AC11" i="46"/>
  <c r="AB11" i="46"/>
  <c r="AA11" i="46"/>
  <c r="U11" i="46"/>
  <c r="R11" i="46"/>
  <c r="Q11" i="46"/>
  <c r="P11" i="46"/>
  <c r="O11" i="46"/>
  <c r="N11" i="46"/>
  <c r="M11" i="46"/>
  <c r="L11" i="46"/>
  <c r="K11" i="46"/>
  <c r="J11" i="46"/>
  <c r="I11" i="46"/>
  <c r="H11" i="46"/>
  <c r="G11" i="46"/>
  <c r="F11" i="46"/>
  <c r="E11" i="46"/>
  <c r="C11" i="46"/>
  <c r="B11" i="46"/>
  <c r="CK10" i="46"/>
  <c r="CJ10" i="46"/>
  <c r="CI10" i="46"/>
  <c r="CH10" i="46"/>
  <c r="CG10" i="46"/>
  <c r="CF10" i="46"/>
  <c r="CE10" i="46"/>
  <c r="CB10" i="46"/>
  <c r="CA10" i="46"/>
  <c r="BY10" i="46"/>
  <c r="BX10" i="46"/>
  <c r="BW10" i="46"/>
  <c r="BV10" i="46"/>
  <c r="BU10" i="46"/>
  <c r="BS10" i="46"/>
  <c r="BR10" i="46"/>
  <c r="BQ10" i="46"/>
  <c r="BM10" i="46"/>
  <c r="BL10" i="46"/>
  <c r="BK10" i="46"/>
  <c r="BJ10" i="46"/>
  <c r="BI10" i="46"/>
  <c r="BF10" i="46"/>
  <c r="BE10" i="46"/>
  <c r="BD10" i="46"/>
  <c r="BA10" i="46"/>
  <c r="AX10" i="46"/>
  <c r="AW10" i="46"/>
  <c r="AV10" i="46"/>
  <c r="AU10" i="46"/>
  <c r="AH10" i="46"/>
  <c r="AG10" i="46"/>
  <c r="AE10" i="46"/>
  <c r="AC10" i="46"/>
  <c r="AB10" i="46"/>
  <c r="AA10" i="46"/>
  <c r="U10" i="46"/>
  <c r="R10" i="46"/>
  <c r="Q10" i="46"/>
  <c r="P10" i="46"/>
  <c r="O10" i="46"/>
  <c r="N10" i="46"/>
  <c r="M10" i="46"/>
  <c r="L10" i="46"/>
  <c r="K10" i="46"/>
  <c r="J10" i="46"/>
  <c r="I10" i="46"/>
  <c r="H10" i="46"/>
  <c r="G10" i="46"/>
  <c r="F10" i="46"/>
  <c r="E10" i="46"/>
  <c r="C10" i="46"/>
  <c r="B10" i="46"/>
  <c r="CK9" i="46"/>
  <c r="CJ9" i="46"/>
  <c r="CI9" i="46"/>
  <c r="CH9" i="46"/>
  <c r="CG9" i="46"/>
  <c r="CF9" i="46"/>
  <c r="CE9" i="46"/>
  <c r="CB9" i="46"/>
  <c r="CA9" i="46"/>
  <c r="BY9" i="46"/>
  <c r="BX9" i="46"/>
  <c r="BW9" i="46"/>
  <c r="BV9" i="46"/>
  <c r="BU9" i="46"/>
  <c r="BS9" i="46"/>
  <c r="BR9" i="46"/>
  <c r="BQ9" i="46"/>
  <c r="BM9" i="46"/>
  <c r="BL9" i="46"/>
  <c r="BK9" i="46"/>
  <c r="BJ9" i="46"/>
  <c r="BI9" i="46"/>
  <c r="BF9" i="46"/>
  <c r="BE9" i="46"/>
  <c r="BD9" i="46"/>
  <c r="BA9" i="46"/>
  <c r="AX9" i="46"/>
  <c r="AW9" i="46"/>
  <c r="AV9" i="46"/>
  <c r="AU9" i="46"/>
  <c r="AH9" i="46"/>
  <c r="AG9" i="46"/>
  <c r="AE9" i="46"/>
  <c r="AC9" i="46"/>
  <c r="AB9" i="46"/>
  <c r="AA9" i="46"/>
  <c r="U9" i="46"/>
  <c r="R9" i="46"/>
  <c r="Q9" i="46"/>
  <c r="P9" i="46"/>
  <c r="O9" i="46"/>
  <c r="N9" i="46"/>
  <c r="M9" i="46"/>
  <c r="L9" i="46"/>
  <c r="K9" i="46"/>
  <c r="J9" i="46"/>
  <c r="I9" i="46"/>
  <c r="H9" i="46"/>
  <c r="G9" i="46"/>
  <c r="F9" i="46"/>
  <c r="E9" i="46"/>
  <c r="C9" i="46"/>
  <c r="B9" i="46"/>
  <c r="CK8" i="46"/>
  <c r="CJ8" i="46"/>
  <c r="CI8" i="46"/>
  <c r="CH8" i="46"/>
  <c r="CG8" i="46"/>
  <c r="CF8" i="46"/>
  <c r="CE8" i="46"/>
  <c r="CB8" i="46"/>
  <c r="CA8" i="46"/>
  <c r="BY8" i="46"/>
  <c r="BX8" i="46"/>
  <c r="BW8" i="46"/>
  <c r="BV8" i="46"/>
  <c r="BU8" i="46"/>
  <c r="BS8" i="46"/>
  <c r="BR8" i="46"/>
  <c r="BQ8" i="46"/>
  <c r="BM8" i="46"/>
  <c r="BL8" i="46"/>
  <c r="BK8" i="46"/>
  <c r="BJ8" i="46"/>
  <c r="BI8" i="46"/>
  <c r="BF8" i="46"/>
  <c r="BE8" i="46"/>
  <c r="BD8" i="46"/>
  <c r="BA8" i="46"/>
  <c r="AX8" i="46"/>
  <c r="AW8" i="46"/>
  <c r="AV8" i="46"/>
  <c r="AU8" i="46"/>
  <c r="AH8" i="46"/>
  <c r="AG8" i="46"/>
  <c r="AE8" i="46"/>
  <c r="AC8" i="46"/>
  <c r="AB8" i="46"/>
  <c r="AA8" i="46"/>
  <c r="U8" i="46"/>
  <c r="R8" i="46"/>
  <c r="Q8" i="46"/>
  <c r="P8" i="46"/>
  <c r="O8" i="46"/>
  <c r="N8" i="46"/>
  <c r="M8" i="46"/>
  <c r="L8" i="46"/>
  <c r="K8" i="46"/>
  <c r="J8" i="46"/>
  <c r="I8" i="46"/>
  <c r="H8" i="46"/>
  <c r="G8" i="46"/>
  <c r="F8" i="46"/>
  <c r="E8" i="46"/>
  <c r="C8" i="46"/>
  <c r="B8" i="46"/>
  <c r="CK7" i="46"/>
  <c r="CJ7" i="46"/>
  <c r="CI7" i="46"/>
  <c r="CH7" i="46"/>
  <c r="CG7" i="46"/>
  <c r="CF7" i="46"/>
  <c r="CE7" i="46"/>
  <c r="CB7" i="46"/>
  <c r="CA7" i="46"/>
  <c r="BY7" i="46"/>
  <c r="BX7" i="46"/>
  <c r="BW7" i="46"/>
  <c r="BV7" i="46"/>
  <c r="BU7" i="46"/>
  <c r="BS7" i="46"/>
  <c r="BR7" i="46"/>
  <c r="BQ7" i="46"/>
  <c r="BM7" i="46"/>
  <c r="BL7" i="46"/>
  <c r="BK7" i="46"/>
  <c r="BJ7" i="46"/>
  <c r="BI7" i="46"/>
  <c r="BF7" i="46"/>
  <c r="BE7" i="46"/>
  <c r="BD7" i="46"/>
  <c r="BA7" i="46"/>
  <c r="AX7" i="46"/>
  <c r="AW7" i="46"/>
  <c r="AV7" i="46"/>
  <c r="AU7" i="46"/>
  <c r="AH7" i="46"/>
  <c r="AG7" i="46"/>
  <c r="AE7" i="46"/>
  <c r="AC7" i="46"/>
  <c r="AB7" i="46"/>
  <c r="AA7" i="46"/>
  <c r="U7" i="46"/>
  <c r="R7" i="46"/>
  <c r="Q7" i="46"/>
  <c r="P7" i="46"/>
  <c r="O7" i="46"/>
  <c r="N7" i="46"/>
  <c r="M7" i="46"/>
  <c r="L7" i="46"/>
  <c r="K7" i="46"/>
  <c r="J7" i="46"/>
  <c r="I7" i="46"/>
  <c r="H7" i="46"/>
  <c r="G7" i="46"/>
  <c r="F7" i="46"/>
  <c r="E7" i="46"/>
  <c r="C7" i="46"/>
  <c r="B7" i="46"/>
  <c r="CK6" i="46"/>
  <c r="CJ6" i="46"/>
  <c r="CI6" i="46"/>
  <c r="CH6" i="46"/>
  <c r="CG6" i="46"/>
  <c r="CF6" i="46"/>
  <c r="CE6" i="46"/>
  <c r="CB6" i="46"/>
  <c r="CA6" i="46"/>
  <c r="BY6" i="46"/>
  <c r="BX6" i="46"/>
  <c r="BW6" i="46"/>
  <c r="BV6" i="46"/>
  <c r="BU6" i="46"/>
  <c r="BS6" i="46"/>
  <c r="BR6" i="46"/>
  <c r="BQ6" i="46"/>
  <c r="BM6" i="46"/>
  <c r="BL6" i="46"/>
  <c r="BK6" i="46"/>
  <c r="BJ6" i="46"/>
  <c r="BI6" i="46"/>
  <c r="BF6" i="46"/>
  <c r="BE6" i="46"/>
  <c r="BD6" i="46"/>
  <c r="BA6" i="46"/>
  <c r="AX6" i="46"/>
  <c r="AW6" i="46"/>
  <c r="AV6" i="46"/>
  <c r="AU6" i="46"/>
  <c r="AH6" i="46"/>
  <c r="AG6" i="46"/>
  <c r="AE6" i="46"/>
  <c r="AC6" i="46"/>
  <c r="AB6" i="46"/>
  <c r="AA6" i="46"/>
  <c r="U6" i="46"/>
  <c r="R6" i="46"/>
  <c r="Q6" i="46"/>
  <c r="P6" i="46"/>
  <c r="O6" i="46"/>
  <c r="N6" i="46"/>
  <c r="M6" i="46"/>
  <c r="L6" i="46"/>
  <c r="K6" i="46"/>
  <c r="J6" i="46"/>
  <c r="I6" i="46"/>
  <c r="H6" i="46"/>
  <c r="G6" i="46"/>
  <c r="F6" i="46"/>
  <c r="E6" i="46"/>
  <c r="C6" i="46"/>
  <c r="B6" i="46"/>
  <c r="CK5" i="46"/>
  <c r="CJ5" i="46"/>
  <c r="CI5" i="46"/>
  <c r="CH5" i="46"/>
  <c r="CG5" i="46"/>
  <c r="CF5" i="46"/>
  <c r="CE5" i="46"/>
  <c r="CB5" i="46"/>
  <c r="CA5" i="46"/>
  <c r="BY5" i="46"/>
  <c r="BX5" i="46"/>
  <c r="BW5" i="46"/>
  <c r="BV5" i="46"/>
  <c r="BU5" i="46"/>
  <c r="BS5" i="46"/>
  <c r="BR5" i="46"/>
  <c r="BQ5" i="46"/>
  <c r="BM5" i="46"/>
  <c r="BL5" i="46"/>
  <c r="BK5" i="46"/>
  <c r="BJ5" i="46"/>
  <c r="BI5" i="46"/>
  <c r="BF5" i="46"/>
  <c r="BE5" i="46"/>
  <c r="BD5" i="46"/>
  <c r="BA5" i="46"/>
  <c r="AX5" i="46"/>
  <c r="AW5" i="46"/>
  <c r="AV5" i="46"/>
  <c r="AU5" i="46"/>
  <c r="AH5" i="46"/>
  <c r="AG5" i="46"/>
  <c r="AE5" i="46"/>
  <c r="AC5" i="46"/>
  <c r="AB5" i="46"/>
  <c r="AA5" i="46"/>
  <c r="U5" i="46"/>
  <c r="R5" i="46"/>
  <c r="Q5" i="46"/>
  <c r="P5" i="46"/>
  <c r="O5" i="46"/>
  <c r="N5" i="46"/>
  <c r="M5" i="46"/>
  <c r="L5" i="46"/>
  <c r="K5" i="46"/>
  <c r="J5" i="46"/>
  <c r="I5" i="46"/>
  <c r="H5" i="46"/>
  <c r="G5" i="46"/>
  <c r="F5" i="46"/>
  <c r="E5" i="46"/>
  <c r="C5" i="46"/>
  <c r="B5" i="46"/>
  <c r="CK4" i="46"/>
  <c r="CJ4" i="46"/>
  <c r="CI4" i="46"/>
  <c r="CH4" i="46"/>
  <c r="CG4" i="46"/>
  <c r="CF4" i="46"/>
  <c r="CE4" i="46"/>
  <c r="CB4" i="46"/>
  <c r="CA4" i="46"/>
  <c r="BY4" i="46"/>
  <c r="BX4" i="46"/>
  <c r="BW4" i="46"/>
  <c r="BV4" i="46"/>
  <c r="BU4" i="46"/>
  <c r="BS4" i="46"/>
  <c r="BR4" i="46"/>
  <c r="BQ4" i="46"/>
  <c r="BM4" i="46"/>
  <c r="BL4" i="46"/>
  <c r="BK4" i="46"/>
  <c r="BJ4" i="46"/>
  <c r="BI4" i="46"/>
  <c r="BF4" i="46"/>
  <c r="BE4" i="46"/>
  <c r="BD4" i="46"/>
  <c r="BA4" i="46"/>
  <c r="AX4" i="46"/>
  <c r="AW4" i="46"/>
  <c r="AV4" i="46"/>
  <c r="AU4" i="46"/>
  <c r="AH4" i="46"/>
  <c r="AG4" i="46"/>
  <c r="AE4" i="46"/>
  <c r="AC4" i="46"/>
  <c r="AB4" i="46"/>
  <c r="AA4" i="46"/>
  <c r="U4" i="46"/>
  <c r="R4" i="46"/>
  <c r="Q4" i="46"/>
  <c r="P4" i="46"/>
  <c r="O4" i="46"/>
  <c r="N4" i="46"/>
  <c r="M4" i="46"/>
  <c r="L4" i="46"/>
  <c r="K4" i="46"/>
  <c r="J4" i="46"/>
  <c r="I4" i="46"/>
  <c r="H4" i="46"/>
  <c r="G4" i="46"/>
  <c r="F4" i="46"/>
  <c r="E4" i="46"/>
  <c r="C4" i="46"/>
  <c r="B4" i="46"/>
  <c r="CK3" i="46"/>
  <c r="CJ3" i="46"/>
  <c r="CI3" i="46"/>
  <c r="CH3" i="46"/>
  <c r="CG3" i="46"/>
  <c r="CF3" i="46"/>
  <c r="CE3" i="46"/>
  <c r="CB3" i="46"/>
  <c r="CA3" i="46"/>
  <c r="BY3" i="46"/>
  <c r="BX3" i="46"/>
  <c r="BW3" i="46"/>
  <c r="BV3" i="46"/>
  <c r="BU3" i="46"/>
  <c r="BS3" i="46"/>
  <c r="BR3" i="46"/>
  <c r="BQ3" i="46"/>
  <c r="BM3" i="46"/>
  <c r="BL3" i="46"/>
  <c r="BK3" i="46"/>
  <c r="BJ3" i="46"/>
  <c r="BI3" i="46"/>
  <c r="BF3" i="46"/>
  <c r="BE3" i="46"/>
  <c r="BD3" i="46"/>
  <c r="BA3" i="46"/>
  <c r="AX3" i="46"/>
  <c r="AW3" i="46"/>
  <c r="AV3" i="46"/>
  <c r="AU3" i="46"/>
  <c r="AH3" i="46"/>
  <c r="AG3" i="46"/>
  <c r="AE3" i="46"/>
  <c r="AC3" i="46"/>
  <c r="AB3" i="46"/>
  <c r="AA3" i="46"/>
  <c r="U3" i="46"/>
  <c r="R3" i="46"/>
  <c r="Q3" i="46"/>
  <c r="P3" i="46"/>
  <c r="O3" i="46"/>
  <c r="N3" i="46"/>
  <c r="M3" i="46"/>
  <c r="L3" i="46"/>
  <c r="K3" i="46"/>
  <c r="J3" i="46"/>
  <c r="I3" i="46"/>
  <c r="H3" i="46"/>
  <c r="G3" i="46"/>
  <c r="F3" i="46"/>
  <c r="E3" i="46"/>
  <c r="C3" i="46"/>
  <c r="B3" i="46"/>
  <c r="CZ2" i="46"/>
  <c r="CP2" i="46"/>
  <c r="CO2" i="46"/>
  <c r="CN2" i="46"/>
  <c r="CM2" i="46"/>
  <c r="CL2" i="46"/>
  <c r="CY154" i="46" l="1"/>
  <c r="CY23" i="46"/>
  <c r="CY27" i="46"/>
  <c r="CY32" i="46"/>
  <c r="CX32" i="46"/>
  <c r="CY42" i="46"/>
  <c r="CY50" i="46"/>
  <c r="CY54" i="46"/>
  <c r="CY59" i="46"/>
  <c r="CX59" i="46"/>
  <c r="CY63" i="46"/>
  <c r="CY67" i="46"/>
  <c r="CX67" i="46"/>
  <c r="CY69" i="46"/>
  <c r="CY72" i="46"/>
  <c r="CY76" i="46"/>
  <c r="CY79" i="46"/>
  <c r="CX79" i="46"/>
  <c r="CY83" i="46"/>
  <c r="CY86" i="46"/>
  <c r="CX86" i="46"/>
  <c r="CY90" i="46"/>
  <c r="CY93" i="46"/>
  <c r="CX93" i="46"/>
  <c r="CY97" i="46"/>
  <c r="CY100" i="46"/>
  <c r="CX100" i="46"/>
  <c r="CY104" i="46"/>
  <c r="CY107" i="46"/>
  <c r="CY111" i="46"/>
  <c r="CY114" i="46"/>
  <c r="CX114" i="46"/>
  <c r="CY118" i="46"/>
  <c r="CY122" i="46"/>
  <c r="CY125" i="46"/>
  <c r="CY128" i="46"/>
  <c r="CX128" i="46"/>
  <c r="CY132" i="46"/>
  <c r="CY134" i="46"/>
  <c r="CY138" i="46"/>
  <c r="CY143" i="46"/>
  <c r="CX143" i="46"/>
  <c r="CY146" i="46"/>
  <c r="CY150" i="46"/>
  <c r="CY153" i="46"/>
  <c r="CY36" i="46"/>
  <c r="CY45" i="46"/>
  <c r="CY55" i="46"/>
  <c r="CX55" i="46"/>
  <c r="CY65" i="46"/>
  <c r="CY84" i="46"/>
  <c r="CX84" i="46"/>
  <c r="CY87" i="46"/>
  <c r="CY94" i="46"/>
  <c r="CY110" i="46"/>
  <c r="CY115" i="46"/>
  <c r="CX115" i="46"/>
  <c r="CY126" i="46"/>
  <c r="CY129" i="46"/>
  <c r="CX129" i="46"/>
  <c r="CY140" i="46"/>
  <c r="CY144" i="46"/>
  <c r="CX144" i="46"/>
  <c r="CY147" i="46"/>
  <c r="CY151" i="46"/>
  <c r="CY24" i="46"/>
  <c r="CY28" i="46"/>
  <c r="CY31" i="46"/>
  <c r="CY35" i="46"/>
  <c r="CY44" i="46"/>
  <c r="CY46" i="46"/>
  <c r="CX46" i="46"/>
  <c r="CY53" i="46"/>
  <c r="CY64" i="46"/>
  <c r="CY71" i="46"/>
  <c r="CY75" i="46"/>
  <c r="CY78" i="46"/>
  <c r="CY82" i="46"/>
  <c r="CX82" i="46"/>
  <c r="CY85" i="46"/>
  <c r="CY89" i="46"/>
  <c r="CX89" i="46"/>
  <c r="CY96" i="46"/>
  <c r="CY135" i="46"/>
  <c r="CY139" i="46"/>
  <c r="CY142" i="46"/>
  <c r="CY145" i="46"/>
  <c r="CY149" i="46"/>
  <c r="CX149" i="46"/>
  <c r="CY152" i="46"/>
  <c r="CY156" i="46"/>
  <c r="CY26" i="46"/>
  <c r="CY29" i="46"/>
  <c r="CY33" i="46"/>
  <c r="CY39" i="46"/>
  <c r="CX39" i="46"/>
  <c r="CY47" i="46"/>
  <c r="CY51" i="46"/>
  <c r="CX51" i="46"/>
  <c r="CY58" i="46"/>
  <c r="CY62" i="46"/>
  <c r="CY73" i="46"/>
  <c r="CY77" i="46"/>
  <c r="CX77" i="46"/>
  <c r="CY80" i="46"/>
  <c r="CY101" i="46"/>
  <c r="CX101" i="46"/>
  <c r="CY106" i="46"/>
  <c r="CY119" i="46"/>
  <c r="CX119" i="46"/>
  <c r="CY123" i="46"/>
  <c r="CY133" i="46"/>
  <c r="CX133" i="46"/>
  <c r="CY137" i="46"/>
  <c r="CY38" i="46"/>
  <c r="CY41" i="46"/>
  <c r="CY49" i="46"/>
  <c r="CY57" i="46"/>
  <c r="CY60" i="46"/>
  <c r="CX60" i="46"/>
  <c r="CY92" i="46"/>
  <c r="CY99" i="46"/>
  <c r="CX99" i="46"/>
  <c r="CY103" i="46"/>
  <c r="CY105" i="46"/>
  <c r="CY108" i="46"/>
  <c r="CY113" i="46"/>
  <c r="CX113" i="46"/>
  <c r="CY117" i="46"/>
  <c r="CY121" i="46"/>
  <c r="CY124" i="46"/>
  <c r="CY127" i="46"/>
  <c r="CX127" i="46"/>
  <c r="CY131" i="46"/>
  <c r="CY25" i="46"/>
  <c r="CX30" i="46"/>
  <c r="CY30" i="46"/>
  <c r="CY34" i="46"/>
  <c r="CY37" i="46"/>
  <c r="CY40" i="46"/>
  <c r="CY43" i="46"/>
  <c r="CX43" i="46"/>
  <c r="CY48" i="46"/>
  <c r="CX48" i="46"/>
  <c r="CY52" i="46"/>
  <c r="CY56" i="46"/>
  <c r="CY61" i="46"/>
  <c r="CY66" i="46"/>
  <c r="CX66" i="46"/>
  <c r="CY68" i="46"/>
  <c r="CY70" i="46"/>
  <c r="CY74" i="46"/>
  <c r="CY81" i="46"/>
  <c r="CY88" i="46"/>
  <c r="CY91" i="46"/>
  <c r="CY95" i="46"/>
  <c r="CY98" i="46"/>
  <c r="CY102" i="46"/>
  <c r="CY109" i="46"/>
  <c r="CY112" i="46"/>
  <c r="CY116" i="46"/>
  <c r="CX116" i="46"/>
  <c r="CY120" i="46"/>
  <c r="CY130" i="46"/>
  <c r="CX130" i="46"/>
  <c r="CY136" i="46"/>
  <c r="CY141" i="46"/>
  <c r="CY148" i="46"/>
  <c r="CY155" i="46"/>
  <c r="CS109" i="46"/>
  <c r="CU109" i="46" s="1"/>
  <c r="CR103" i="46"/>
  <c r="CR127" i="46"/>
  <c r="CR131" i="46"/>
  <c r="CS91" i="46"/>
  <c r="CU91" i="46" s="1"/>
  <c r="CS95" i="46"/>
  <c r="CU95" i="46" s="1"/>
  <c r="CS43" i="46"/>
  <c r="CU43" i="46" s="1"/>
  <c r="CS105" i="46"/>
  <c r="CU105" i="46" s="1"/>
  <c r="CS108" i="46"/>
  <c r="CU108" i="46" s="1"/>
  <c r="CR135" i="46"/>
  <c r="CS139" i="46"/>
  <c r="CU139" i="46" s="1"/>
  <c r="CQ29" i="46"/>
  <c r="CQ33" i="46"/>
  <c r="CQ36" i="46"/>
  <c r="CQ39" i="46"/>
  <c r="CQ25" i="46"/>
  <c r="CQ30" i="46"/>
  <c r="CQ34" i="46"/>
  <c r="CQ37" i="46"/>
  <c r="CQ40" i="46"/>
  <c r="CQ43" i="46"/>
  <c r="CT43" i="46"/>
  <c r="CQ48" i="46"/>
  <c r="CQ52" i="46"/>
  <c r="CQ56" i="46"/>
  <c r="CS59" i="46"/>
  <c r="CU59" i="46" s="1"/>
  <c r="CS63" i="46"/>
  <c r="CU63" i="46" s="1"/>
  <c r="CQ66" i="46"/>
  <c r="CQ68" i="46"/>
  <c r="CQ70" i="46"/>
  <c r="CQ74" i="46"/>
  <c r="CQ81" i="46"/>
  <c r="CQ88" i="46"/>
  <c r="CQ91" i="46"/>
  <c r="CQ95" i="46"/>
  <c r="CT95" i="46"/>
  <c r="CQ98" i="46"/>
  <c r="CQ102" i="46"/>
  <c r="CS107" i="46"/>
  <c r="CU107" i="46" s="1"/>
  <c r="CQ109" i="46"/>
  <c r="CS111" i="46"/>
  <c r="CU111" i="46" s="1"/>
  <c r="CQ112" i="46"/>
  <c r="CQ116" i="46"/>
  <c r="CQ120" i="46"/>
  <c r="CQ130" i="46"/>
  <c r="CQ136" i="46"/>
  <c r="CQ141" i="46"/>
  <c r="CQ148" i="46"/>
  <c r="CQ155" i="46"/>
  <c r="CS155" i="46"/>
  <c r="CU155" i="46" s="1"/>
  <c r="CQ94" i="46"/>
  <c r="CQ101" i="46"/>
  <c r="CQ106" i="46"/>
  <c r="CQ110" i="46"/>
  <c r="CQ115" i="46"/>
  <c r="CR115" i="46"/>
  <c r="CQ119" i="46"/>
  <c r="CR119" i="46"/>
  <c r="CQ123" i="46"/>
  <c r="CR123" i="46"/>
  <c r="CQ126" i="46"/>
  <c r="CQ129" i="46"/>
  <c r="CQ133" i="46"/>
  <c r="CQ137" i="46"/>
  <c r="CQ140" i="46"/>
  <c r="CQ144" i="46"/>
  <c r="CQ147" i="46"/>
  <c r="CR147" i="46"/>
  <c r="CQ151" i="46"/>
  <c r="CR151" i="46"/>
  <c r="CQ154" i="46"/>
  <c r="CQ26" i="46"/>
  <c r="CQ45" i="46"/>
  <c r="CQ47" i="46"/>
  <c r="CQ62" i="46"/>
  <c r="CQ73" i="46"/>
  <c r="CQ77" i="46"/>
  <c r="CQ87" i="46"/>
  <c r="CQ32" i="46"/>
  <c r="CQ42" i="46"/>
  <c r="CQ50" i="46"/>
  <c r="CQ54" i="46"/>
  <c r="CT59" i="46"/>
  <c r="CQ67" i="46"/>
  <c r="CQ69" i="46"/>
  <c r="CQ72" i="46"/>
  <c r="CQ76" i="46"/>
  <c r="CQ79" i="46"/>
  <c r="CQ83" i="46"/>
  <c r="CQ86" i="46"/>
  <c r="CQ90" i="46"/>
  <c r="CQ93" i="46"/>
  <c r="CQ97" i="46"/>
  <c r="CQ100" i="46"/>
  <c r="CQ104" i="46"/>
  <c r="CQ107" i="46"/>
  <c r="CT111" i="46"/>
  <c r="CQ114" i="46"/>
  <c r="CQ118" i="46"/>
  <c r="CQ122" i="46"/>
  <c r="CQ125" i="46"/>
  <c r="CQ128" i="46"/>
  <c r="CQ132" i="46"/>
  <c r="CS136" i="46"/>
  <c r="CU136" i="46" s="1"/>
  <c r="CR143" i="46"/>
  <c r="CQ146" i="46"/>
  <c r="CQ150" i="46"/>
  <c r="CQ153" i="46"/>
  <c r="CQ143" i="46"/>
  <c r="CQ51" i="46"/>
  <c r="CQ55" i="46"/>
  <c r="CQ65" i="46"/>
  <c r="CQ84" i="46"/>
  <c r="CQ31" i="46"/>
  <c r="CQ35" i="46"/>
  <c r="CQ38" i="46"/>
  <c r="CQ44" i="46"/>
  <c r="CQ46" i="46"/>
  <c r="CQ49" i="46"/>
  <c r="CQ53" i="46"/>
  <c r="CQ71" i="46"/>
  <c r="CQ78" i="46"/>
  <c r="CQ82" i="46"/>
  <c r="CQ85" i="46"/>
  <c r="CQ89" i="46"/>
  <c r="CQ92" i="46"/>
  <c r="CQ96" i="46"/>
  <c r="CQ99" i="46"/>
  <c r="CR99" i="46"/>
  <c r="CT105" i="46"/>
  <c r="CQ113" i="46"/>
  <c r="CQ117" i="46"/>
  <c r="CQ121" i="46"/>
  <c r="CQ124" i="46"/>
  <c r="CQ135" i="46"/>
  <c r="CQ142" i="46"/>
  <c r="CQ145" i="46"/>
  <c r="CQ149" i="46"/>
  <c r="CQ152" i="46"/>
  <c r="CQ156" i="46"/>
  <c r="CQ131" i="46"/>
  <c r="CQ57" i="46"/>
  <c r="CR111" i="46"/>
  <c r="CQ23" i="46"/>
  <c r="CQ27" i="46"/>
  <c r="CQ63" i="46"/>
  <c r="CS67" i="46"/>
  <c r="CU67" i="46" s="1"/>
  <c r="CS79" i="46"/>
  <c r="CU79" i="46" s="1"/>
  <c r="CS83" i="46"/>
  <c r="CU83" i="46" s="1"/>
  <c r="CS104" i="46"/>
  <c r="CU104" i="46" s="1"/>
  <c r="CS114" i="46"/>
  <c r="CU114" i="46" s="1"/>
  <c r="CS118" i="46"/>
  <c r="CU118" i="46" s="1"/>
  <c r="CS122" i="46"/>
  <c r="CU122" i="46" s="1"/>
  <c r="CS125" i="46"/>
  <c r="CU125" i="46" s="1"/>
  <c r="CS128" i="46"/>
  <c r="CU128" i="46" s="1"/>
  <c r="CS132" i="46"/>
  <c r="CU132" i="46" s="1"/>
  <c r="CQ134" i="46"/>
  <c r="CQ138" i="46"/>
  <c r="CS143" i="46"/>
  <c r="CU143" i="46" s="1"/>
  <c r="CS146" i="46"/>
  <c r="CU146" i="46" s="1"/>
  <c r="CS150" i="46"/>
  <c r="CU150" i="46" s="1"/>
  <c r="CS153" i="46"/>
  <c r="CU153" i="46" s="1"/>
  <c r="CQ139" i="46"/>
  <c r="CR139" i="46"/>
  <c r="CR39" i="46"/>
  <c r="CR47" i="46"/>
  <c r="CR55" i="46"/>
  <c r="CQ80" i="46"/>
  <c r="CR87" i="46"/>
  <c r="CQ105" i="46"/>
  <c r="CR106" i="46"/>
  <c r="CQ108" i="46"/>
  <c r="CR110" i="46"/>
  <c r="CR113" i="46"/>
  <c r="CR117" i="46"/>
  <c r="CR121" i="46"/>
  <c r="CR137" i="46"/>
  <c r="CR142" i="46"/>
  <c r="CR145" i="46"/>
  <c r="CR149" i="46"/>
  <c r="CS156" i="46"/>
  <c r="CU156" i="46" s="1"/>
  <c r="CR79" i="46"/>
  <c r="CR63" i="46"/>
  <c r="CS86" i="46"/>
  <c r="CU86" i="46" s="1"/>
  <c r="CR86" i="46"/>
  <c r="CS90" i="46"/>
  <c r="CU90" i="46" s="1"/>
  <c r="CR90" i="46"/>
  <c r="CS93" i="46"/>
  <c r="CU93" i="46" s="1"/>
  <c r="CR93" i="46"/>
  <c r="CS97" i="46"/>
  <c r="CU97" i="46" s="1"/>
  <c r="CR97" i="46"/>
  <c r="CS100" i="46"/>
  <c r="CU100" i="46" s="1"/>
  <c r="CR100" i="46"/>
  <c r="CR95" i="46"/>
  <c r="CQ24" i="46"/>
  <c r="CS26" i="46"/>
  <c r="CU26" i="46" s="1"/>
  <c r="CR26" i="46"/>
  <c r="CQ28" i="46"/>
  <c r="CS31" i="46"/>
  <c r="CU31" i="46" s="1"/>
  <c r="CR31" i="46"/>
  <c r="CS35" i="46"/>
  <c r="CU35" i="46" s="1"/>
  <c r="CS38" i="46"/>
  <c r="CU38" i="46" s="1"/>
  <c r="CR38" i="46"/>
  <c r="CS41" i="46"/>
  <c r="CU41" i="46" s="1"/>
  <c r="CR41" i="46"/>
  <c r="CS44" i="46"/>
  <c r="CU44" i="46" s="1"/>
  <c r="CR44" i="46"/>
  <c r="CS46" i="46"/>
  <c r="CU46" i="46" s="1"/>
  <c r="CR46" i="46"/>
  <c r="CS49" i="46"/>
  <c r="CU49" i="46" s="1"/>
  <c r="CR49" i="46"/>
  <c r="CS53" i="46"/>
  <c r="CU53" i="46" s="1"/>
  <c r="CR53" i="46"/>
  <c r="CS57" i="46"/>
  <c r="CU57" i="46" s="1"/>
  <c r="CR57" i="46"/>
  <c r="CQ60" i="46"/>
  <c r="CS62" i="46"/>
  <c r="CU62" i="46" s="1"/>
  <c r="CR62" i="46"/>
  <c r="CQ64" i="46"/>
  <c r="CS71" i="46"/>
  <c r="CU71" i="46" s="1"/>
  <c r="CS75" i="46"/>
  <c r="CU75" i="46" s="1"/>
  <c r="CS78" i="46"/>
  <c r="CU78" i="46" s="1"/>
  <c r="CR78" i="46"/>
  <c r="CS82" i="46"/>
  <c r="CU82" i="46" s="1"/>
  <c r="CR82" i="46"/>
  <c r="CS85" i="46"/>
  <c r="CU85" i="46" s="1"/>
  <c r="CR85" i="46"/>
  <c r="CR89" i="46"/>
  <c r="CR155" i="46"/>
  <c r="CR107" i="46"/>
  <c r="CR91" i="46"/>
  <c r="CR75" i="46"/>
  <c r="CR59" i="46"/>
  <c r="CR43" i="46"/>
  <c r="CS42" i="46"/>
  <c r="CU42" i="46" s="1"/>
  <c r="CR42" i="46"/>
  <c r="CS50" i="46"/>
  <c r="CU50" i="46" s="1"/>
  <c r="CR50" i="46"/>
  <c r="CS54" i="46"/>
  <c r="CU54" i="46" s="1"/>
  <c r="CR54" i="46"/>
  <c r="CS76" i="46"/>
  <c r="CU76" i="46" s="1"/>
  <c r="CR76" i="46"/>
  <c r="CS30" i="46"/>
  <c r="CU30" i="46" s="1"/>
  <c r="CR30" i="46"/>
  <c r="CS34" i="46"/>
  <c r="CU34" i="46" s="1"/>
  <c r="CR34" i="46"/>
  <c r="CS37" i="46"/>
  <c r="CU37" i="46" s="1"/>
  <c r="CR37" i="46"/>
  <c r="CS40" i="46"/>
  <c r="CU40" i="46" s="1"/>
  <c r="CR40" i="46"/>
  <c r="CS52" i="46"/>
  <c r="CU52" i="46" s="1"/>
  <c r="CR52" i="46"/>
  <c r="CS56" i="46"/>
  <c r="CU56" i="46" s="1"/>
  <c r="CR56" i="46"/>
  <c r="CS68" i="46"/>
  <c r="CU68" i="46" s="1"/>
  <c r="CR68" i="46"/>
  <c r="CS98" i="46"/>
  <c r="CU98" i="46" s="1"/>
  <c r="CR98" i="46"/>
  <c r="CS102" i="46"/>
  <c r="CU102" i="46" s="1"/>
  <c r="CR102" i="46"/>
  <c r="CS112" i="46"/>
  <c r="CU112" i="46" s="1"/>
  <c r="CR112" i="46"/>
  <c r="CS116" i="46"/>
  <c r="CU116" i="46" s="1"/>
  <c r="CR116" i="46"/>
  <c r="CS120" i="46"/>
  <c r="CU120" i="46" s="1"/>
  <c r="CR120" i="46"/>
  <c r="CS130" i="46"/>
  <c r="CU130" i="46" s="1"/>
  <c r="CR130" i="46"/>
  <c r="CS134" i="46"/>
  <c r="CU134" i="46" s="1"/>
  <c r="CR134" i="46"/>
  <c r="CS138" i="46"/>
  <c r="CU138" i="46" s="1"/>
  <c r="CR138" i="46"/>
  <c r="CS141" i="46"/>
  <c r="CU141" i="46" s="1"/>
  <c r="CR141" i="46"/>
  <c r="CS148" i="46"/>
  <c r="CU148" i="46" s="1"/>
  <c r="CR148" i="46"/>
  <c r="CR71" i="46"/>
  <c r="CS25" i="46"/>
  <c r="CU25" i="46" s="1"/>
  <c r="CR25" i="46"/>
  <c r="CS32" i="46"/>
  <c r="CU32" i="46" s="1"/>
  <c r="CR32" i="46"/>
  <c r="CS61" i="46"/>
  <c r="CU61" i="46" s="1"/>
  <c r="CR61" i="46"/>
  <c r="CS69" i="46"/>
  <c r="CU69" i="46" s="1"/>
  <c r="CR69" i="46"/>
  <c r="CS72" i="46"/>
  <c r="CU72" i="46" s="1"/>
  <c r="CR72" i="46"/>
  <c r="CS23" i="46"/>
  <c r="CU23" i="46" s="1"/>
  <c r="CR23" i="46"/>
  <c r="CS27" i="46"/>
  <c r="CU27" i="46" s="1"/>
  <c r="CR27" i="46"/>
  <c r="CS48" i="46"/>
  <c r="CU48" i="46" s="1"/>
  <c r="CR48" i="46"/>
  <c r="CQ61" i="46"/>
  <c r="CS66" i="46"/>
  <c r="CU66" i="46" s="1"/>
  <c r="CR66" i="46"/>
  <c r="CS70" i="46"/>
  <c r="CU70" i="46" s="1"/>
  <c r="CR70" i="46"/>
  <c r="CS74" i="46"/>
  <c r="CU74" i="46" s="1"/>
  <c r="CR74" i="46"/>
  <c r="CS81" i="46"/>
  <c r="CU81" i="46" s="1"/>
  <c r="CR81" i="46"/>
  <c r="CS88" i="46"/>
  <c r="CU88" i="46" s="1"/>
  <c r="CR88" i="46"/>
  <c r="CS24" i="46"/>
  <c r="CU24" i="46" s="1"/>
  <c r="CR24" i="46"/>
  <c r="CS28" i="46"/>
  <c r="CU28" i="46" s="1"/>
  <c r="CR28" i="46"/>
  <c r="CS29" i="46"/>
  <c r="CU29" i="46" s="1"/>
  <c r="CR29" i="46"/>
  <c r="CS33" i="46"/>
  <c r="CU33" i="46" s="1"/>
  <c r="CR33" i="46"/>
  <c r="CS36" i="46"/>
  <c r="CU36" i="46" s="1"/>
  <c r="CR36" i="46"/>
  <c r="CS39" i="46"/>
  <c r="CU39" i="46" s="1"/>
  <c r="CS45" i="46"/>
  <c r="CU45" i="46" s="1"/>
  <c r="CR45" i="46"/>
  <c r="CS47" i="46"/>
  <c r="CU47" i="46" s="1"/>
  <c r="CS51" i="46"/>
  <c r="CU51" i="46" s="1"/>
  <c r="CS55" i="46"/>
  <c r="CU55" i="46" s="1"/>
  <c r="CS58" i="46"/>
  <c r="CU58" i="46" s="1"/>
  <c r="CR58" i="46"/>
  <c r="CS60" i="46"/>
  <c r="CU60" i="46" s="1"/>
  <c r="CR60" i="46"/>
  <c r="CS64" i="46"/>
  <c r="CU64" i="46" s="1"/>
  <c r="CR64" i="46"/>
  <c r="CS65" i="46"/>
  <c r="CU65" i="46" s="1"/>
  <c r="CR65" i="46"/>
  <c r="CS73" i="46"/>
  <c r="CU73" i="46" s="1"/>
  <c r="CR73" i="46"/>
  <c r="CS77" i="46"/>
  <c r="CU77" i="46" s="1"/>
  <c r="CR77" i="46"/>
  <c r="CS80" i="46"/>
  <c r="CU80" i="46" s="1"/>
  <c r="CR80" i="46"/>
  <c r="CS84" i="46"/>
  <c r="CU84" i="46" s="1"/>
  <c r="CR84" i="46"/>
  <c r="CS87" i="46"/>
  <c r="CU87" i="46" s="1"/>
  <c r="CS94" i="46"/>
  <c r="CU94" i="46" s="1"/>
  <c r="CR94" i="46"/>
  <c r="CS101" i="46"/>
  <c r="CU101" i="46" s="1"/>
  <c r="CR101" i="46"/>
  <c r="CQ111" i="46"/>
  <c r="CR83" i="46"/>
  <c r="CR67" i="46"/>
  <c r="CR51" i="46"/>
  <c r="CR35" i="46"/>
  <c r="CS115" i="46"/>
  <c r="CU115" i="46" s="1"/>
  <c r="CS119" i="46"/>
  <c r="CU119" i="46" s="1"/>
  <c r="CS123" i="46"/>
  <c r="CU123" i="46" s="1"/>
  <c r="CS126" i="46"/>
  <c r="CU126" i="46" s="1"/>
  <c r="CS129" i="46"/>
  <c r="CU129" i="46" s="1"/>
  <c r="CS133" i="46"/>
  <c r="CU133" i="46" s="1"/>
  <c r="CS135" i="46"/>
  <c r="CU135" i="46" s="1"/>
  <c r="CS140" i="46"/>
  <c r="CU140" i="46" s="1"/>
  <c r="CS144" i="46"/>
  <c r="CU144" i="46" s="1"/>
  <c r="CS147" i="46"/>
  <c r="CU147" i="46" s="1"/>
  <c r="CS151" i="46"/>
  <c r="CU151" i="46" s="1"/>
  <c r="CS154" i="46"/>
  <c r="CU154" i="46" s="1"/>
  <c r="CR154" i="46"/>
  <c r="CR150" i="46"/>
  <c r="CR146" i="46"/>
  <c r="CR126" i="46"/>
  <c r="CR122" i="46"/>
  <c r="CR118" i="46"/>
  <c r="CR114" i="46"/>
  <c r="CR153" i="46"/>
  <c r="CR133" i="46"/>
  <c r="CR129" i="46"/>
  <c r="CR125" i="46"/>
  <c r="CR109" i="46"/>
  <c r="CR105" i="46"/>
  <c r="CS89" i="46"/>
  <c r="CU89" i="46" s="1"/>
  <c r="CS92" i="46"/>
  <c r="CU92" i="46" s="1"/>
  <c r="CS96" i="46"/>
  <c r="CU96" i="46" s="1"/>
  <c r="CS99" i="46"/>
  <c r="CU99" i="46" s="1"/>
  <c r="CS103" i="46"/>
  <c r="CU103" i="46" s="1"/>
  <c r="CS106" i="46"/>
  <c r="CU106" i="46" s="1"/>
  <c r="CS110" i="46"/>
  <c r="CU110" i="46" s="1"/>
  <c r="CS113" i="46"/>
  <c r="CU113" i="46" s="1"/>
  <c r="CS117" i="46"/>
  <c r="CU117" i="46" s="1"/>
  <c r="CS121" i="46"/>
  <c r="CU121" i="46" s="1"/>
  <c r="CS124" i="46"/>
  <c r="CU124" i="46" s="1"/>
  <c r="CS127" i="46"/>
  <c r="CU127" i="46" s="1"/>
  <c r="CS131" i="46"/>
  <c r="CU131" i="46" s="1"/>
  <c r="CS137" i="46"/>
  <c r="CU137" i="46" s="1"/>
  <c r="CS142" i="46"/>
  <c r="CU142" i="46" s="1"/>
  <c r="CS145" i="46"/>
  <c r="CU145" i="46" s="1"/>
  <c r="CS149" i="46"/>
  <c r="CU149" i="46" s="1"/>
  <c r="CS152" i="46"/>
  <c r="CU152" i="46" s="1"/>
  <c r="CR156" i="46"/>
  <c r="CR152" i="46"/>
  <c r="CR144" i="46"/>
  <c r="CR140" i="46"/>
  <c r="CR136" i="46"/>
  <c r="CR132" i="46"/>
  <c r="CR128" i="46"/>
  <c r="CR124" i="46"/>
  <c r="CR108" i="46"/>
  <c r="CR104" i="46"/>
  <c r="CR96" i="46"/>
  <c r="CR92" i="46"/>
  <c r="AA156" i="45"/>
  <c r="Z156" i="45"/>
  <c r="Y156" i="45"/>
  <c r="X156" i="45"/>
  <c r="W156" i="45"/>
  <c r="V156" i="45"/>
  <c r="U156" i="45"/>
  <c r="T156" i="45"/>
  <c r="S156" i="45"/>
  <c r="R156" i="45"/>
  <c r="Q156" i="45"/>
  <c r="P156" i="45"/>
  <c r="AK156" i="45" s="1"/>
  <c r="N156" i="45"/>
  <c r="M156" i="45"/>
  <c r="L156" i="45"/>
  <c r="AJ156" i="45" s="1"/>
  <c r="K156" i="45"/>
  <c r="AI156" i="45" s="1"/>
  <c r="J156" i="45"/>
  <c r="I156" i="45"/>
  <c r="H156" i="45"/>
  <c r="G156" i="45"/>
  <c r="F156" i="45"/>
  <c r="E156" i="45"/>
  <c r="D156" i="45"/>
  <c r="C156" i="45"/>
  <c r="B156" i="45"/>
  <c r="AH155" i="45"/>
  <c r="AG155" i="45"/>
  <c r="AF155" i="45"/>
  <c r="AE155" i="45"/>
  <c r="AD155" i="45"/>
  <c r="AA155" i="45"/>
  <c r="Z155" i="45"/>
  <c r="Y155" i="45"/>
  <c r="X155" i="45"/>
  <c r="W155" i="45"/>
  <c r="V155" i="45"/>
  <c r="U155" i="45"/>
  <c r="T155" i="45"/>
  <c r="S155" i="45"/>
  <c r="R155" i="45"/>
  <c r="Q155" i="45"/>
  <c r="P155" i="45"/>
  <c r="AK155" i="45" s="1"/>
  <c r="N155" i="45"/>
  <c r="M155" i="45"/>
  <c r="L155" i="45"/>
  <c r="K155" i="45"/>
  <c r="AI155" i="45" s="1"/>
  <c r="J155" i="45"/>
  <c r="I155" i="45"/>
  <c r="H155" i="45"/>
  <c r="G155" i="45"/>
  <c r="F155" i="45"/>
  <c r="E155" i="45"/>
  <c r="D155" i="45"/>
  <c r="C155" i="45"/>
  <c r="B155" i="45"/>
  <c r="AH154" i="45"/>
  <c r="AG154" i="45"/>
  <c r="AF154" i="45"/>
  <c r="AE154" i="45"/>
  <c r="AD154" i="45"/>
  <c r="AA154" i="45"/>
  <c r="Z154" i="45"/>
  <c r="Y154" i="45"/>
  <c r="X154" i="45"/>
  <c r="W154" i="45"/>
  <c r="V154" i="45"/>
  <c r="U154" i="45"/>
  <c r="T154" i="45"/>
  <c r="S154" i="45"/>
  <c r="R154" i="45"/>
  <c r="Q154" i="45"/>
  <c r="P154" i="45"/>
  <c r="AK154" i="45" s="1"/>
  <c r="N154" i="45"/>
  <c r="M154" i="45"/>
  <c r="L154" i="45"/>
  <c r="AJ154" i="45" s="1"/>
  <c r="K154" i="45"/>
  <c r="AI154" i="45" s="1"/>
  <c r="J154" i="45"/>
  <c r="I154" i="45"/>
  <c r="H154" i="45"/>
  <c r="G154" i="45"/>
  <c r="F154" i="45"/>
  <c r="E154" i="45"/>
  <c r="D154" i="45"/>
  <c r="C154" i="45"/>
  <c r="B154" i="45"/>
  <c r="AH153" i="45"/>
  <c r="AG153" i="45"/>
  <c r="AF153" i="45"/>
  <c r="AE153" i="45"/>
  <c r="AD153" i="45"/>
  <c r="AA153" i="45"/>
  <c r="Z153" i="45"/>
  <c r="Y153" i="45"/>
  <c r="X153" i="45"/>
  <c r="W153" i="45"/>
  <c r="V153" i="45"/>
  <c r="U153" i="45"/>
  <c r="T153" i="45"/>
  <c r="S153" i="45"/>
  <c r="R153" i="45"/>
  <c r="Q153" i="45"/>
  <c r="P153" i="45"/>
  <c r="AK153" i="45" s="1"/>
  <c r="N153" i="45"/>
  <c r="M153" i="45"/>
  <c r="L153" i="45"/>
  <c r="K153" i="45"/>
  <c r="AI153" i="45" s="1"/>
  <c r="J153" i="45"/>
  <c r="I153" i="45"/>
  <c r="H153" i="45"/>
  <c r="G153" i="45"/>
  <c r="F153" i="45"/>
  <c r="E153" i="45"/>
  <c r="D153" i="45"/>
  <c r="C153" i="45"/>
  <c r="B153" i="45"/>
  <c r="AH152" i="45"/>
  <c r="AG152" i="45"/>
  <c r="AF152" i="45"/>
  <c r="AE152" i="45"/>
  <c r="AD152" i="45"/>
  <c r="AA152" i="45"/>
  <c r="Z152" i="45"/>
  <c r="Y152" i="45"/>
  <c r="X152" i="45"/>
  <c r="W152" i="45"/>
  <c r="V152" i="45"/>
  <c r="U152" i="45"/>
  <c r="T152" i="45"/>
  <c r="S152" i="45"/>
  <c r="R152" i="45"/>
  <c r="Q152" i="45"/>
  <c r="P152" i="45"/>
  <c r="AK152" i="45" s="1"/>
  <c r="N152" i="45"/>
  <c r="M152" i="45"/>
  <c r="L152" i="45"/>
  <c r="AJ152" i="45" s="1"/>
  <c r="K152" i="45"/>
  <c r="AI152" i="45" s="1"/>
  <c r="J152" i="45"/>
  <c r="I152" i="45"/>
  <c r="H152" i="45"/>
  <c r="G152" i="45"/>
  <c r="F152" i="45"/>
  <c r="E152" i="45"/>
  <c r="D152" i="45"/>
  <c r="C152" i="45"/>
  <c r="B152" i="45"/>
  <c r="AA151" i="45"/>
  <c r="Z151" i="45"/>
  <c r="Y151" i="45"/>
  <c r="X151" i="45"/>
  <c r="W151" i="45"/>
  <c r="V151" i="45"/>
  <c r="U151" i="45"/>
  <c r="T151" i="45"/>
  <c r="S151" i="45"/>
  <c r="R151" i="45"/>
  <c r="Q151" i="45"/>
  <c r="P151" i="45"/>
  <c r="AK151" i="45" s="1"/>
  <c r="N151" i="45"/>
  <c r="M151" i="45"/>
  <c r="L151" i="45"/>
  <c r="AJ151" i="45" s="1"/>
  <c r="K151" i="45"/>
  <c r="AI151" i="45" s="1"/>
  <c r="J151" i="45"/>
  <c r="I151" i="45"/>
  <c r="H151" i="45"/>
  <c r="G151" i="45"/>
  <c r="F151" i="45"/>
  <c r="E151" i="45"/>
  <c r="D151" i="45"/>
  <c r="C151" i="45"/>
  <c r="B151" i="45"/>
  <c r="AH150" i="45"/>
  <c r="AG150" i="45"/>
  <c r="AF150" i="45"/>
  <c r="AE150" i="45"/>
  <c r="AD150" i="45"/>
  <c r="AA150" i="45"/>
  <c r="Z150" i="45"/>
  <c r="Y150" i="45"/>
  <c r="X150" i="45"/>
  <c r="W150" i="45"/>
  <c r="V150" i="45"/>
  <c r="U150" i="45"/>
  <c r="T150" i="45"/>
  <c r="S150" i="45"/>
  <c r="R150" i="45"/>
  <c r="Q150" i="45"/>
  <c r="P150" i="45"/>
  <c r="AK150" i="45" s="1"/>
  <c r="N150" i="45"/>
  <c r="M150" i="45"/>
  <c r="L150" i="45"/>
  <c r="K150" i="45"/>
  <c r="AI150" i="45" s="1"/>
  <c r="J150" i="45"/>
  <c r="I150" i="45"/>
  <c r="H150" i="45"/>
  <c r="G150" i="45"/>
  <c r="F150" i="45"/>
  <c r="E150" i="45"/>
  <c r="D150" i="45"/>
  <c r="C150" i="45"/>
  <c r="B150" i="45"/>
  <c r="AH149" i="45"/>
  <c r="AG149" i="45"/>
  <c r="AF149" i="45"/>
  <c r="AE149" i="45"/>
  <c r="AD149" i="45"/>
  <c r="AA149" i="45"/>
  <c r="Z149" i="45"/>
  <c r="Y149" i="45"/>
  <c r="X149" i="45"/>
  <c r="W149" i="45"/>
  <c r="V149" i="45"/>
  <c r="U149" i="45"/>
  <c r="T149" i="45"/>
  <c r="S149" i="45"/>
  <c r="R149" i="45"/>
  <c r="Q149" i="45"/>
  <c r="P149" i="45"/>
  <c r="AK149" i="45" s="1"/>
  <c r="N149" i="45"/>
  <c r="M149" i="45"/>
  <c r="L149" i="45"/>
  <c r="AJ149" i="45" s="1"/>
  <c r="K149" i="45"/>
  <c r="AI149" i="45" s="1"/>
  <c r="J149" i="45"/>
  <c r="I149" i="45"/>
  <c r="H149" i="45"/>
  <c r="G149" i="45"/>
  <c r="F149" i="45"/>
  <c r="E149" i="45"/>
  <c r="D149" i="45"/>
  <c r="C149" i="45"/>
  <c r="B149" i="45"/>
  <c r="AH148" i="45"/>
  <c r="AG148" i="45"/>
  <c r="AF148" i="45"/>
  <c r="AE148" i="45"/>
  <c r="AD148" i="45"/>
  <c r="AA148" i="45"/>
  <c r="Z148" i="45"/>
  <c r="Y148" i="45"/>
  <c r="X148" i="45"/>
  <c r="W148" i="45"/>
  <c r="V148" i="45"/>
  <c r="U148" i="45"/>
  <c r="T148" i="45"/>
  <c r="S148" i="45"/>
  <c r="R148" i="45"/>
  <c r="Q148" i="45"/>
  <c r="P148" i="45"/>
  <c r="AK148" i="45" s="1"/>
  <c r="N148" i="45"/>
  <c r="M148" i="45"/>
  <c r="L148" i="45"/>
  <c r="K148" i="45"/>
  <c r="AI148" i="45" s="1"/>
  <c r="J148" i="45"/>
  <c r="I148" i="45"/>
  <c r="H148" i="45"/>
  <c r="G148" i="45"/>
  <c r="F148" i="45"/>
  <c r="E148" i="45"/>
  <c r="D148" i="45"/>
  <c r="C148" i="45"/>
  <c r="B148" i="45"/>
  <c r="AH147" i="45"/>
  <c r="AG147" i="45"/>
  <c r="AF147" i="45"/>
  <c r="AE147" i="45"/>
  <c r="AD147" i="45"/>
  <c r="AA147" i="45"/>
  <c r="Z147" i="45"/>
  <c r="Y147" i="45"/>
  <c r="X147" i="45"/>
  <c r="W147" i="45"/>
  <c r="V147" i="45"/>
  <c r="U147" i="45"/>
  <c r="T147" i="45"/>
  <c r="S147" i="45"/>
  <c r="R147" i="45"/>
  <c r="Q147" i="45"/>
  <c r="P147" i="45"/>
  <c r="AK147" i="45" s="1"/>
  <c r="N147" i="45"/>
  <c r="M147" i="45"/>
  <c r="L147" i="45"/>
  <c r="AJ147" i="45" s="1"/>
  <c r="K147" i="45"/>
  <c r="AI147" i="45" s="1"/>
  <c r="J147" i="45"/>
  <c r="I147" i="45"/>
  <c r="H147" i="45"/>
  <c r="G147" i="45"/>
  <c r="F147" i="45"/>
  <c r="E147" i="45"/>
  <c r="D147" i="45"/>
  <c r="C147" i="45"/>
  <c r="B147" i="45"/>
  <c r="AH146" i="45"/>
  <c r="AG146" i="45"/>
  <c r="AF146" i="45"/>
  <c r="AE146" i="45"/>
  <c r="AD146" i="45"/>
  <c r="AA146" i="45"/>
  <c r="Z146" i="45"/>
  <c r="Y146" i="45"/>
  <c r="X146" i="45"/>
  <c r="W146" i="45"/>
  <c r="V146" i="45"/>
  <c r="U146" i="45"/>
  <c r="T146" i="45"/>
  <c r="S146" i="45"/>
  <c r="R146" i="45"/>
  <c r="Q146" i="45"/>
  <c r="P146" i="45"/>
  <c r="AK146" i="45" s="1"/>
  <c r="N146" i="45"/>
  <c r="M146" i="45"/>
  <c r="L146" i="45"/>
  <c r="K146" i="45"/>
  <c r="AI146" i="45" s="1"/>
  <c r="J146" i="45"/>
  <c r="I146" i="45"/>
  <c r="H146" i="45"/>
  <c r="G146" i="45"/>
  <c r="F146" i="45"/>
  <c r="E146" i="45"/>
  <c r="D146" i="45"/>
  <c r="C146" i="45"/>
  <c r="B146" i="45"/>
  <c r="AH145" i="45"/>
  <c r="AG145" i="45"/>
  <c r="AF145" i="45"/>
  <c r="AE145" i="45"/>
  <c r="AD145" i="45"/>
  <c r="AA145" i="45"/>
  <c r="Z145" i="45"/>
  <c r="Y145" i="45"/>
  <c r="X145" i="45"/>
  <c r="W145" i="45"/>
  <c r="V145" i="45"/>
  <c r="U145" i="45"/>
  <c r="T145" i="45"/>
  <c r="S145" i="45"/>
  <c r="R145" i="45"/>
  <c r="Q145" i="45"/>
  <c r="P145" i="45"/>
  <c r="AK145" i="45" s="1"/>
  <c r="N145" i="45"/>
  <c r="M145" i="45"/>
  <c r="L145" i="45"/>
  <c r="AJ145" i="45" s="1"/>
  <c r="K145" i="45"/>
  <c r="AI145" i="45" s="1"/>
  <c r="J145" i="45"/>
  <c r="I145" i="45"/>
  <c r="H145" i="45"/>
  <c r="G145" i="45"/>
  <c r="F145" i="45"/>
  <c r="E145" i="45"/>
  <c r="D145" i="45"/>
  <c r="C145" i="45"/>
  <c r="B145" i="45"/>
  <c r="AA144" i="45"/>
  <c r="Z144" i="45"/>
  <c r="Y144" i="45"/>
  <c r="X144" i="45"/>
  <c r="W144" i="45"/>
  <c r="V144" i="45"/>
  <c r="U144" i="45"/>
  <c r="T144" i="45"/>
  <c r="S144" i="45"/>
  <c r="R144" i="45"/>
  <c r="Q144" i="45"/>
  <c r="P144" i="45"/>
  <c r="N144" i="45"/>
  <c r="M144" i="45"/>
  <c r="L144" i="45"/>
  <c r="K144" i="45"/>
  <c r="J144" i="45"/>
  <c r="I144" i="45"/>
  <c r="H144" i="45"/>
  <c r="G144" i="45"/>
  <c r="F144" i="45"/>
  <c r="E144" i="45"/>
  <c r="D144" i="45"/>
  <c r="C144" i="45"/>
  <c r="B144" i="45"/>
  <c r="AH143" i="45"/>
  <c r="AG143" i="45"/>
  <c r="AF143" i="45"/>
  <c r="AE143" i="45"/>
  <c r="AD143" i="45"/>
  <c r="AA143" i="45"/>
  <c r="Z143" i="45"/>
  <c r="Y143" i="45"/>
  <c r="X143" i="45"/>
  <c r="W143" i="45"/>
  <c r="V143" i="45"/>
  <c r="U143" i="45"/>
  <c r="T143" i="45"/>
  <c r="S143" i="45"/>
  <c r="R143" i="45"/>
  <c r="Q143" i="45"/>
  <c r="P143" i="45"/>
  <c r="AK143" i="45" s="1"/>
  <c r="N143" i="45"/>
  <c r="M143" i="45"/>
  <c r="L143" i="45"/>
  <c r="AJ143" i="45" s="1"/>
  <c r="K143" i="45"/>
  <c r="AI143" i="45" s="1"/>
  <c r="J143" i="45"/>
  <c r="I143" i="45"/>
  <c r="H143" i="45"/>
  <c r="G143" i="45"/>
  <c r="F143" i="45"/>
  <c r="E143" i="45"/>
  <c r="D143" i="45"/>
  <c r="C143" i="45"/>
  <c r="B143" i="45"/>
  <c r="AH142" i="45"/>
  <c r="AG142" i="45"/>
  <c r="AF142" i="45"/>
  <c r="AE142" i="45"/>
  <c r="AD142" i="45"/>
  <c r="AA142" i="45"/>
  <c r="Z142" i="45"/>
  <c r="Y142" i="45"/>
  <c r="X142" i="45"/>
  <c r="W142" i="45"/>
  <c r="V142" i="45"/>
  <c r="U142" i="45"/>
  <c r="T142" i="45"/>
  <c r="S142" i="45"/>
  <c r="R142" i="45"/>
  <c r="Q142" i="45"/>
  <c r="P142" i="45"/>
  <c r="AK142" i="45" s="1"/>
  <c r="N142" i="45"/>
  <c r="M142" i="45"/>
  <c r="L142" i="45"/>
  <c r="K142" i="45"/>
  <c r="AI142" i="45" s="1"/>
  <c r="J142" i="45"/>
  <c r="I142" i="45"/>
  <c r="H142" i="45"/>
  <c r="G142" i="45"/>
  <c r="F142" i="45"/>
  <c r="E142" i="45"/>
  <c r="D142" i="45"/>
  <c r="C142" i="45"/>
  <c r="B142" i="45"/>
  <c r="AH141" i="45"/>
  <c r="AG141" i="45"/>
  <c r="AF141" i="45"/>
  <c r="AE141" i="45"/>
  <c r="AD141" i="45"/>
  <c r="AA141" i="45"/>
  <c r="Z141" i="45"/>
  <c r="Y141" i="45"/>
  <c r="X141" i="45"/>
  <c r="W141" i="45"/>
  <c r="V141" i="45"/>
  <c r="U141" i="45"/>
  <c r="T141" i="45"/>
  <c r="S141" i="45"/>
  <c r="R141" i="45"/>
  <c r="Q141" i="45"/>
  <c r="P141" i="45"/>
  <c r="AK141" i="45" s="1"/>
  <c r="N141" i="45"/>
  <c r="M141" i="45"/>
  <c r="L141" i="45"/>
  <c r="AJ141" i="45" s="1"/>
  <c r="K141" i="45"/>
  <c r="AI141" i="45" s="1"/>
  <c r="J141" i="45"/>
  <c r="I141" i="45"/>
  <c r="H141" i="45"/>
  <c r="G141" i="45"/>
  <c r="F141" i="45"/>
  <c r="E141" i="45"/>
  <c r="D141" i="45"/>
  <c r="C141" i="45"/>
  <c r="B141" i="45"/>
  <c r="AH140" i="45"/>
  <c r="AG140" i="45"/>
  <c r="AF140" i="45"/>
  <c r="AE140" i="45"/>
  <c r="AD140" i="45"/>
  <c r="AA140" i="45"/>
  <c r="Z140" i="45"/>
  <c r="Y140" i="45"/>
  <c r="X140" i="45"/>
  <c r="W140" i="45"/>
  <c r="V140" i="45"/>
  <c r="U140" i="45"/>
  <c r="T140" i="45"/>
  <c r="S140" i="45"/>
  <c r="R140" i="45"/>
  <c r="Q140" i="45"/>
  <c r="P140" i="45"/>
  <c r="N140" i="45"/>
  <c r="M140" i="45"/>
  <c r="L140" i="45"/>
  <c r="K140" i="45"/>
  <c r="J140" i="45"/>
  <c r="I140" i="45"/>
  <c r="H140" i="45"/>
  <c r="G140" i="45"/>
  <c r="F140" i="45"/>
  <c r="E140" i="45"/>
  <c r="D140" i="45"/>
  <c r="C140" i="45"/>
  <c r="B140" i="45"/>
  <c r="AC139" i="45"/>
  <c r="AB139" i="45"/>
  <c r="AA139" i="45"/>
  <c r="Z139" i="45"/>
  <c r="Y139" i="45"/>
  <c r="X139" i="45"/>
  <c r="W139" i="45"/>
  <c r="U139" i="45"/>
  <c r="T139" i="45"/>
  <c r="R139" i="45"/>
  <c r="Q139" i="45"/>
  <c r="P139" i="45"/>
  <c r="AK139" i="45" s="1"/>
  <c r="L139" i="45"/>
  <c r="AJ139" i="45" s="1"/>
  <c r="K139" i="45"/>
  <c r="AI139" i="45" s="1"/>
  <c r="I139" i="45"/>
  <c r="H139" i="45"/>
  <c r="G139" i="45"/>
  <c r="F139" i="45"/>
  <c r="E139" i="45"/>
  <c r="D139" i="45"/>
  <c r="C139" i="45"/>
  <c r="B139" i="45"/>
  <c r="AC138" i="45"/>
  <c r="AB138" i="45"/>
  <c r="AA138" i="45"/>
  <c r="Z138" i="45"/>
  <c r="Y138" i="45"/>
  <c r="X138" i="45"/>
  <c r="W138" i="45"/>
  <c r="U138" i="45"/>
  <c r="T138" i="45"/>
  <c r="R138" i="45"/>
  <c r="Q138" i="45"/>
  <c r="P138" i="45"/>
  <c r="L138" i="45"/>
  <c r="K138" i="45"/>
  <c r="AI138" i="45" s="1"/>
  <c r="I138" i="45"/>
  <c r="H138" i="45"/>
  <c r="G138" i="45"/>
  <c r="F138" i="45"/>
  <c r="E138" i="45"/>
  <c r="D138" i="45"/>
  <c r="C138" i="45"/>
  <c r="B138" i="45"/>
  <c r="AC137" i="45"/>
  <c r="AB137" i="45"/>
  <c r="AA137" i="45"/>
  <c r="Z137" i="45"/>
  <c r="Y137" i="45"/>
  <c r="X137" i="45"/>
  <c r="W137" i="45"/>
  <c r="U137" i="45"/>
  <c r="T137" i="45"/>
  <c r="R137" i="45"/>
  <c r="Q137" i="45"/>
  <c r="P137" i="45"/>
  <c r="AK137" i="45" s="1"/>
  <c r="L137" i="45"/>
  <c r="AJ137" i="45" s="1"/>
  <c r="K137" i="45"/>
  <c r="AI137" i="45" s="1"/>
  <c r="I137" i="45"/>
  <c r="H137" i="45"/>
  <c r="G137" i="45"/>
  <c r="F137" i="45"/>
  <c r="E137" i="45"/>
  <c r="D137" i="45"/>
  <c r="C137" i="45"/>
  <c r="B137" i="45"/>
  <c r="AC136" i="45"/>
  <c r="AB136" i="45"/>
  <c r="AA136" i="45"/>
  <c r="Z136" i="45"/>
  <c r="Y136" i="45"/>
  <c r="X136" i="45"/>
  <c r="W136" i="45"/>
  <c r="U136" i="45"/>
  <c r="T136" i="45"/>
  <c r="R136" i="45"/>
  <c r="Q136" i="45"/>
  <c r="P136" i="45"/>
  <c r="L136" i="45"/>
  <c r="K136" i="45"/>
  <c r="AI136" i="45" s="1"/>
  <c r="I136" i="45"/>
  <c r="H136" i="45"/>
  <c r="G136" i="45"/>
  <c r="F136" i="45"/>
  <c r="E136" i="45"/>
  <c r="D136" i="45"/>
  <c r="C136" i="45"/>
  <c r="B136" i="45"/>
  <c r="AC135" i="45"/>
  <c r="AB135" i="45"/>
  <c r="AA135" i="45"/>
  <c r="Z135" i="45"/>
  <c r="Y135" i="45"/>
  <c r="X135" i="45"/>
  <c r="W135" i="45"/>
  <c r="U135" i="45"/>
  <c r="T135" i="45"/>
  <c r="R135" i="45"/>
  <c r="Q135" i="45"/>
  <c r="P135" i="45"/>
  <c r="AK135" i="45" s="1"/>
  <c r="L135" i="45"/>
  <c r="AJ135" i="45" s="1"/>
  <c r="K135" i="45"/>
  <c r="AI135" i="45" s="1"/>
  <c r="I135" i="45"/>
  <c r="H135" i="45"/>
  <c r="G135" i="45"/>
  <c r="F135" i="45"/>
  <c r="E135" i="45"/>
  <c r="D135" i="45"/>
  <c r="C135" i="45"/>
  <c r="B135" i="45"/>
  <c r="AC134" i="45"/>
  <c r="AB134" i="45"/>
  <c r="AA134" i="45"/>
  <c r="Z134" i="45"/>
  <c r="Y134" i="45"/>
  <c r="X134" i="45"/>
  <c r="W134" i="45"/>
  <c r="U134" i="45"/>
  <c r="T134" i="45"/>
  <c r="R134" i="45"/>
  <c r="Q134" i="45"/>
  <c r="P134" i="45"/>
  <c r="L134" i="45"/>
  <c r="K134" i="45"/>
  <c r="AI134" i="45" s="1"/>
  <c r="I134" i="45"/>
  <c r="H134" i="45"/>
  <c r="G134" i="45"/>
  <c r="F134" i="45"/>
  <c r="E134" i="45"/>
  <c r="D134" i="45"/>
  <c r="C134" i="45"/>
  <c r="B134" i="45"/>
  <c r="AA133" i="45"/>
  <c r="Z133" i="45"/>
  <c r="Y133" i="45"/>
  <c r="X133" i="45"/>
  <c r="W133" i="45"/>
  <c r="V133" i="45"/>
  <c r="U133" i="45"/>
  <c r="T133" i="45"/>
  <c r="S133" i="45"/>
  <c r="R133" i="45"/>
  <c r="Q133" i="45"/>
  <c r="P133" i="45"/>
  <c r="AK133" i="45" s="1"/>
  <c r="N133" i="45"/>
  <c r="M133" i="45"/>
  <c r="L133" i="45"/>
  <c r="K133" i="45"/>
  <c r="AI133" i="45" s="1"/>
  <c r="J133" i="45"/>
  <c r="I133" i="45"/>
  <c r="H133" i="45"/>
  <c r="G133" i="45"/>
  <c r="F133" i="45"/>
  <c r="E133" i="45"/>
  <c r="D133" i="45"/>
  <c r="C133" i="45"/>
  <c r="B133" i="45"/>
  <c r="AH132" i="45"/>
  <c r="AG132" i="45"/>
  <c r="AF132" i="45"/>
  <c r="AE132" i="45"/>
  <c r="AD132" i="45"/>
  <c r="AA132" i="45"/>
  <c r="Z132" i="45"/>
  <c r="Y132" i="45"/>
  <c r="X132" i="45"/>
  <c r="W132" i="45"/>
  <c r="V132" i="45"/>
  <c r="U132" i="45"/>
  <c r="T132" i="45"/>
  <c r="S132" i="45"/>
  <c r="R132" i="45"/>
  <c r="Q132" i="45"/>
  <c r="P132" i="45"/>
  <c r="AK132" i="45" s="1"/>
  <c r="N132" i="45"/>
  <c r="M132" i="45"/>
  <c r="L132" i="45"/>
  <c r="AJ132" i="45" s="1"/>
  <c r="K132" i="45"/>
  <c r="AI132" i="45" s="1"/>
  <c r="J132" i="45"/>
  <c r="I132" i="45"/>
  <c r="H132" i="45"/>
  <c r="G132" i="45"/>
  <c r="F132" i="45"/>
  <c r="E132" i="45"/>
  <c r="D132" i="45"/>
  <c r="C132" i="45"/>
  <c r="B132" i="45"/>
  <c r="AH131" i="45"/>
  <c r="AG131" i="45"/>
  <c r="AF131" i="45"/>
  <c r="AE131" i="45"/>
  <c r="AD131" i="45"/>
  <c r="AA131" i="45"/>
  <c r="Z131" i="45"/>
  <c r="Y131" i="45"/>
  <c r="X131" i="45"/>
  <c r="W131" i="45"/>
  <c r="V131" i="45"/>
  <c r="U131" i="45"/>
  <c r="T131" i="45"/>
  <c r="S131" i="45"/>
  <c r="R131" i="45"/>
  <c r="Q131" i="45"/>
  <c r="P131" i="45"/>
  <c r="AK131" i="45" s="1"/>
  <c r="N131" i="45"/>
  <c r="M131" i="45"/>
  <c r="L131" i="45"/>
  <c r="K131" i="45"/>
  <c r="AI131" i="45" s="1"/>
  <c r="J131" i="45"/>
  <c r="I131" i="45"/>
  <c r="H131" i="45"/>
  <c r="G131" i="45"/>
  <c r="F131" i="45"/>
  <c r="E131" i="45"/>
  <c r="D131" i="45"/>
  <c r="C131" i="45"/>
  <c r="B131" i="45"/>
  <c r="AH130" i="45"/>
  <c r="AG130" i="45"/>
  <c r="AF130" i="45"/>
  <c r="AE130" i="45"/>
  <c r="AD130" i="45"/>
  <c r="AA130" i="45"/>
  <c r="Z130" i="45"/>
  <c r="Y130" i="45"/>
  <c r="X130" i="45"/>
  <c r="W130" i="45"/>
  <c r="V130" i="45"/>
  <c r="U130" i="45"/>
  <c r="T130" i="45"/>
  <c r="S130" i="45"/>
  <c r="R130" i="45"/>
  <c r="Q130" i="45"/>
  <c r="P130" i="45"/>
  <c r="AK130" i="45" s="1"/>
  <c r="N130" i="45"/>
  <c r="M130" i="45"/>
  <c r="L130" i="45"/>
  <c r="AJ130" i="45" s="1"/>
  <c r="K130" i="45"/>
  <c r="AI130" i="45" s="1"/>
  <c r="J130" i="45"/>
  <c r="I130" i="45"/>
  <c r="H130" i="45"/>
  <c r="G130" i="45"/>
  <c r="F130" i="45"/>
  <c r="E130" i="45"/>
  <c r="D130" i="45"/>
  <c r="C130" i="45"/>
  <c r="B130" i="45"/>
  <c r="AH129" i="45"/>
  <c r="AG129" i="45"/>
  <c r="AF129" i="45"/>
  <c r="AE129" i="45"/>
  <c r="AD129" i="45"/>
  <c r="AA129" i="45"/>
  <c r="Z129" i="45"/>
  <c r="Y129" i="45"/>
  <c r="X129" i="45"/>
  <c r="W129" i="45"/>
  <c r="V129" i="45"/>
  <c r="U129" i="45"/>
  <c r="T129" i="45"/>
  <c r="S129" i="45"/>
  <c r="R129" i="45"/>
  <c r="Q129" i="45"/>
  <c r="P129" i="45"/>
  <c r="AK129" i="45" s="1"/>
  <c r="N129" i="45"/>
  <c r="M129" i="45"/>
  <c r="L129" i="45"/>
  <c r="K129" i="45"/>
  <c r="AI129" i="45" s="1"/>
  <c r="J129" i="45"/>
  <c r="I129" i="45"/>
  <c r="H129" i="45"/>
  <c r="G129" i="45"/>
  <c r="F129" i="45"/>
  <c r="E129" i="45"/>
  <c r="D129" i="45"/>
  <c r="C129" i="45"/>
  <c r="B129" i="45"/>
  <c r="AH128" i="45"/>
  <c r="AG128" i="45"/>
  <c r="AF128" i="45"/>
  <c r="AE128" i="45"/>
  <c r="AD128" i="45"/>
  <c r="AA128" i="45"/>
  <c r="Z128" i="45"/>
  <c r="Y128" i="45"/>
  <c r="X128" i="45"/>
  <c r="W128" i="45"/>
  <c r="V128" i="45"/>
  <c r="U128" i="45"/>
  <c r="T128" i="45"/>
  <c r="S128" i="45"/>
  <c r="R128" i="45"/>
  <c r="Q128" i="45"/>
  <c r="P128" i="45"/>
  <c r="AK128" i="45" s="1"/>
  <c r="N128" i="45"/>
  <c r="M128" i="45"/>
  <c r="L128" i="45"/>
  <c r="AJ128" i="45" s="1"/>
  <c r="K128" i="45"/>
  <c r="AI128" i="45" s="1"/>
  <c r="J128" i="45"/>
  <c r="I128" i="45"/>
  <c r="H128" i="45"/>
  <c r="G128" i="45"/>
  <c r="F128" i="45"/>
  <c r="E128" i="45"/>
  <c r="D128" i="45"/>
  <c r="C128" i="45"/>
  <c r="B128" i="45"/>
  <c r="AH127" i="45"/>
  <c r="AG127" i="45"/>
  <c r="AF127" i="45"/>
  <c r="AE127" i="45"/>
  <c r="AD127" i="45"/>
  <c r="AA127" i="45"/>
  <c r="Z127" i="45"/>
  <c r="Y127" i="45"/>
  <c r="X127" i="45"/>
  <c r="W127" i="45"/>
  <c r="V127" i="45"/>
  <c r="U127" i="45"/>
  <c r="T127" i="45"/>
  <c r="S127" i="45"/>
  <c r="R127" i="45"/>
  <c r="Q127" i="45"/>
  <c r="P127" i="45"/>
  <c r="AK127" i="45" s="1"/>
  <c r="N127" i="45"/>
  <c r="M127" i="45"/>
  <c r="L127" i="45"/>
  <c r="K127" i="45"/>
  <c r="AI127" i="45" s="1"/>
  <c r="J127" i="45"/>
  <c r="I127" i="45"/>
  <c r="H127" i="45"/>
  <c r="G127" i="45"/>
  <c r="F127" i="45"/>
  <c r="E127" i="45"/>
  <c r="D127" i="45"/>
  <c r="C127" i="45"/>
  <c r="B127" i="45"/>
  <c r="AA126" i="45"/>
  <c r="Z126" i="45"/>
  <c r="Y126" i="45"/>
  <c r="X126" i="45"/>
  <c r="W126" i="45"/>
  <c r="V126" i="45"/>
  <c r="U126" i="45"/>
  <c r="T126" i="45"/>
  <c r="S126" i="45"/>
  <c r="R126" i="45"/>
  <c r="Q126" i="45"/>
  <c r="P126" i="45"/>
  <c r="AK126" i="45" s="1"/>
  <c r="N126" i="45"/>
  <c r="M126" i="45"/>
  <c r="L126" i="45"/>
  <c r="AJ126" i="45" s="1"/>
  <c r="K126" i="45"/>
  <c r="AI126" i="45" s="1"/>
  <c r="J126" i="45"/>
  <c r="I126" i="45"/>
  <c r="H126" i="45"/>
  <c r="G126" i="45"/>
  <c r="F126" i="45"/>
  <c r="E126" i="45"/>
  <c r="D126" i="45"/>
  <c r="C126" i="45"/>
  <c r="B126" i="45"/>
  <c r="AH125" i="45"/>
  <c r="AG125" i="45"/>
  <c r="AF125" i="45"/>
  <c r="AE125" i="45"/>
  <c r="AD125" i="45"/>
  <c r="AA125" i="45"/>
  <c r="Z125" i="45"/>
  <c r="Y125" i="45"/>
  <c r="X125" i="45"/>
  <c r="W125" i="45"/>
  <c r="V125" i="45"/>
  <c r="U125" i="45"/>
  <c r="T125" i="45"/>
  <c r="S125" i="45"/>
  <c r="R125" i="45"/>
  <c r="Q125" i="45"/>
  <c r="P125" i="45"/>
  <c r="AK125" i="45" s="1"/>
  <c r="N125" i="45"/>
  <c r="M125" i="45"/>
  <c r="L125" i="45"/>
  <c r="K125" i="45"/>
  <c r="AI125" i="45" s="1"/>
  <c r="J125" i="45"/>
  <c r="I125" i="45"/>
  <c r="H125" i="45"/>
  <c r="G125" i="45"/>
  <c r="F125" i="45"/>
  <c r="E125" i="45"/>
  <c r="D125" i="45"/>
  <c r="C125" i="45"/>
  <c r="B125" i="45"/>
  <c r="AH124" i="45"/>
  <c r="AG124" i="45"/>
  <c r="AF124" i="45"/>
  <c r="AE124" i="45"/>
  <c r="AD124" i="45"/>
  <c r="AA124" i="45"/>
  <c r="Z124" i="45"/>
  <c r="Y124" i="45"/>
  <c r="X124" i="45"/>
  <c r="W124" i="45"/>
  <c r="V124" i="45"/>
  <c r="U124" i="45"/>
  <c r="T124" i="45"/>
  <c r="S124" i="45"/>
  <c r="R124" i="45"/>
  <c r="Q124" i="45"/>
  <c r="P124" i="45"/>
  <c r="AK124" i="45" s="1"/>
  <c r="N124" i="45"/>
  <c r="M124" i="45"/>
  <c r="L124" i="45"/>
  <c r="AJ124" i="45" s="1"/>
  <c r="K124" i="45"/>
  <c r="AI124" i="45" s="1"/>
  <c r="J124" i="45"/>
  <c r="I124" i="45"/>
  <c r="H124" i="45"/>
  <c r="G124" i="45"/>
  <c r="F124" i="45"/>
  <c r="E124" i="45"/>
  <c r="D124" i="45"/>
  <c r="C124" i="45"/>
  <c r="B124" i="45"/>
  <c r="AA123" i="45"/>
  <c r="Z123" i="45"/>
  <c r="Y123" i="45"/>
  <c r="X123" i="45"/>
  <c r="W123" i="45"/>
  <c r="V123" i="45"/>
  <c r="U123" i="45"/>
  <c r="T123" i="45"/>
  <c r="S123" i="45"/>
  <c r="R123" i="45"/>
  <c r="Q123" i="45"/>
  <c r="P123" i="45"/>
  <c r="N123" i="45"/>
  <c r="M123" i="45"/>
  <c r="L123" i="45"/>
  <c r="K123" i="45"/>
  <c r="J123" i="45"/>
  <c r="I123" i="45"/>
  <c r="H123" i="45"/>
  <c r="G123" i="45"/>
  <c r="F123" i="45"/>
  <c r="E123" i="45"/>
  <c r="D123" i="45"/>
  <c r="C123" i="45"/>
  <c r="B123" i="45"/>
  <c r="AH122" i="45"/>
  <c r="AG122" i="45"/>
  <c r="AF122" i="45"/>
  <c r="AE122" i="45"/>
  <c r="AD122" i="45"/>
  <c r="AA122" i="45"/>
  <c r="Z122" i="45"/>
  <c r="Y122" i="45"/>
  <c r="X122" i="45"/>
  <c r="W122" i="45"/>
  <c r="V122" i="45"/>
  <c r="U122" i="45"/>
  <c r="T122" i="45"/>
  <c r="S122" i="45"/>
  <c r="R122" i="45"/>
  <c r="Q122" i="45"/>
  <c r="P122" i="45"/>
  <c r="N122" i="45"/>
  <c r="M122" i="45"/>
  <c r="L122" i="45"/>
  <c r="K122" i="45"/>
  <c r="J122" i="45"/>
  <c r="I122" i="45"/>
  <c r="H122" i="45"/>
  <c r="G122" i="45"/>
  <c r="F122" i="45"/>
  <c r="E122" i="45"/>
  <c r="D122" i="45"/>
  <c r="C122" i="45"/>
  <c r="B122" i="45"/>
  <c r="AH121" i="45"/>
  <c r="AG121" i="45"/>
  <c r="AF121" i="45"/>
  <c r="AE121" i="45"/>
  <c r="AD121" i="45"/>
  <c r="AA121" i="45"/>
  <c r="Z121" i="45"/>
  <c r="Y121" i="45"/>
  <c r="X121" i="45"/>
  <c r="W121" i="45"/>
  <c r="V121" i="45"/>
  <c r="U121" i="45"/>
  <c r="T121" i="45"/>
  <c r="S121" i="45"/>
  <c r="R121" i="45"/>
  <c r="Q121" i="45"/>
  <c r="P121" i="45"/>
  <c r="AK121" i="45" s="1"/>
  <c r="N121" i="45"/>
  <c r="M121" i="45"/>
  <c r="L121" i="45"/>
  <c r="AJ121" i="45" s="1"/>
  <c r="K121" i="45"/>
  <c r="AI121" i="45" s="1"/>
  <c r="J121" i="45"/>
  <c r="I121" i="45"/>
  <c r="H121" i="45"/>
  <c r="G121" i="45"/>
  <c r="F121" i="45"/>
  <c r="E121" i="45"/>
  <c r="D121" i="45"/>
  <c r="C121" i="45"/>
  <c r="B121" i="45"/>
  <c r="AH120" i="45"/>
  <c r="AG120" i="45"/>
  <c r="AF120" i="45"/>
  <c r="AE120" i="45"/>
  <c r="AD120" i="45"/>
  <c r="AA120" i="45"/>
  <c r="Z120" i="45"/>
  <c r="Y120" i="45"/>
  <c r="X120" i="45"/>
  <c r="W120" i="45"/>
  <c r="V120" i="45"/>
  <c r="U120" i="45"/>
  <c r="T120" i="45"/>
  <c r="S120" i="45"/>
  <c r="R120" i="45"/>
  <c r="Q120" i="45"/>
  <c r="P120" i="45"/>
  <c r="AK120" i="45" s="1"/>
  <c r="N120" i="45"/>
  <c r="M120" i="45"/>
  <c r="L120" i="45"/>
  <c r="K120" i="45"/>
  <c r="AI120" i="45" s="1"/>
  <c r="J120" i="45"/>
  <c r="I120" i="45"/>
  <c r="H120" i="45"/>
  <c r="G120" i="45"/>
  <c r="F120" i="45"/>
  <c r="E120" i="45"/>
  <c r="D120" i="45"/>
  <c r="C120" i="45"/>
  <c r="B120" i="45"/>
  <c r="AH119" i="45"/>
  <c r="AG119" i="45"/>
  <c r="AF119" i="45"/>
  <c r="AE119" i="45"/>
  <c r="AD119" i="45"/>
  <c r="AA119" i="45"/>
  <c r="Z119" i="45"/>
  <c r="Y119" i="45"/>
  <c r="X119" i="45"/>
  <c r="W119" i="45"/>
  <c r="V119" i="45"/>
  <c r="U119" i="45"/>
  <c r="T119" i="45"/>
  <c r="S119" i="45"/>
  <c r="R119" i="45"/>
  <c r="Q119" i="45"/>
  <c r="P119" i="45"/>
  <c r="AK119" i="45" s="1"/>
  <c r="N119" i="45"/>
  <c r="M119" i="45"/>
  <c r="L119" i="45"/>
  <c r="AJ119" i="45" s="1"/>
  <c r="K119" i="45"/>
  <c r="AI119" i="45" s="1"/>
  <c r="J119" i="45"/>
  <c r="I119" i="45"/>
  <c r="H119" i="45"/>
  <c r="G119" i="45"/>
  <c r="F119" i="45"/>
  <c r="E119" i="45"/>
  <c r="D119" i="45"/>
  <c r="C119" i="45"/>
  <c r="B119" i="45"/>
  <c r="AH118" i="45"/>
  <c r="AG118" i="45"/>
  <c r="AF118" i="45"/>
  <c r="AE118" i="45"/>
  <c r="AD118" i="45"/>
  <c r="AA118" i="45"/>
  <c r="Z118" i="45"/>
  <c r="Y118" i="45"/>
  <c r="X118" i="45"/>
  <c r="W118" i="45"/>
  <c r="V118" i="45"/>
  <c r="U118" i="45"/>
  <c r="T118" i="45"/>
  <c r="S118" i="45"/>
  <c r="R118" i="45"/>
  <c r="Q118" i="45"/>
  <c r="P118" i="45"/>
  <c r="AK118" i="45" s="1"/>
  <c r="N118" i="45"/>
  <c r="M118" i="45"/>
  <c r="L118" i="45"/>
  <c r="K118" i="45"/>
  <c r="AI118" i="45" s="1"/>
  <c r="J118" i="45"/>
  <c r="I118" i="45"/>
  <c r="H118" i="45"/>
  <c r="G118" i="45"/>
  <c r="F118" i="45"/>
  <c r="E118" i="45"/>
  <c r="D118" i="45"/>
  <c r="C118" i="45"/>
  <c r="B118" i="45"/>
  <c r="AH117" i="45"/>
  <c r="AG117" i="45"/>
  <c r="AF117" i="45"/>
  <c r="AE117" i="45"/>
  <c r="AD117" i="45"/>
  <c r="AA117" i="45"/>
  <c r="Z117" i="45"/>
  <c r="Y117" i="45"/>
  <c r="X117" i="45"/>
  <c r="W117" i="45"/>
  <c r="V117" i="45"/>
  <c r="U117" i="45"/>
  <c r="T117" i="45"/>
  <c r="S117" i="45"/>
  <c r="R117" i="45"/>
  <c r="Q117" i="45"/>
  <c r="P117" i="45"/>
  <c r="AK117" i="45" s="1"/>
  <c r="N117" i="45"/>
  <c r="M117" i="45"/>
  <c r="L117" i="45"/>
  <c r="AJ117" i="45" s="1"/>
  <c r="K117" i="45"/>
  <c r="AI117" i="45" s="1"/>
  <c r="J117" i="45"/>
  <c r="I117" i="45"/>
  <c r="H117" i="45"/>
  <c r="G117" i="45"/>
  <c r="F117" i="45"/>
  <c r="E117" i="45"/>
  <c r="D117" i="45"/>
  <c r="C117" i="45"/>
  <c r="B117" i="45"/>
  <c r="AH116" i="45"/>
  <c r="AG116" i="45"/>
  <c r="AF116" i="45"/>
  <c r="AE116" i="45"/>
  <c r="AD116" i="45"/>
  <c r="AA116" i="45"/>
  <c r="Z116" i="45"/>
  <c r="Y116" i="45"/>
  <c r="X116" i="45"/>
  <c r="W116" i="45"/>
  <c r="V116" i="45"/>
  <c r="U116" i="45"/>
  <c r="T116" i="45"/>
  <c r="S116" i="45"/>
  <c r="R116" i="45"/>
  <c r="Q116" i="45"/>
  <c r="P116" i="45"/>
  <c r="AK116" i="45" s="1"/>
  <c r="N116" i="45"/>
  <c r="M116" i="45"/>
  <c r="L116" i="45"/>
  <c r="K116" i="45"/>
  <c r="AI116" i="45" s="1"/>
  <c r="J116" i="45"/>
  <c r="I116" i="45"/>
  <c r="H116" i="45"/>
  <c r="G116" i="45"/>
  <c r="F116" i="45"/>
  <c r="E116" i="45"/>
  <c r="D116" i="45"/>
  <c r="C116" i="45"/>
  <c r="B116" i="45"/>
  <c r="AH115" i="45"/>
  <c r="AG115" i="45"/>
  <c r="AF115" i="45"/>
  <c r="AE115" i="45"/>
  <c r="AD115" i="45"/>
  <c r="AA115" i="45"/>
  <c r="Z115" i="45"/>
  <c r="Y115" i="45"/>
  <c r="X115" i="45"/>
  <c r="W115" i="45"/>
  <c r="V115" i="45"/>
  <c r="U115" i="45"/>
  <c r="T115" i="45"/>
  <c r="S115" i="45"/>
  <c r="R115" i="45"/>
  <c r="Q115" i="45"/>
  <c r="P115" i="45"/>
  <c r="AK115" i="45" s="1"/>
  <c r="N115" i="45"/>
  <c r="M115" i="45"/>
  <c r="L115" i="45"/>
  <c r="AJ115" i="45" s="1"/>
  <c r="K115" i="45"/>
  <c r="AI115" i="45" s="1"/>
  <c r="J115" i="45"/>
  <c r="I115" i="45"/>
  <c r="H115" i="45"/>
  <c r="G115" i="45"/>
  <c r="F115" i="45"/>
  <c r="E115" i="45"/>
  <c r="D115" i="45"/>
  <c r="C115" i="45"/>
  <c r="B115" i="45"/>
  <c r="AH114" i="45"/>
  <c r="AG114" i="45"/>
  <c r="AF114" i="45"/>
  <c r="AE114" i="45"/>
  <c r="AD114" i="45"/>
  <c r="AA114" i="45"/>
  <c r="Z114" i="45"/>
  <c r="Y114" i="45"/>
  <c r="X114" i="45"/>
  <c r="W114" i="45"/>
  <c r="V114" i="45"/>
  <c r="U114" i="45"/>
  <c r="T114" i="45"/>
  <c r="S114" i="45"/>
  <c r="R114" i="45"/>
  <c r="Q114" i="45"/>
  <c r="P114" i="45"/>
  <c r="AK114" i="45" s="1"/>
  <c r="N114" i="45"/>
  <c r="M114" i="45"/>
  <c r="L114" i="45"/>
  <c r="K114" i="45"/>
  <c r="AI114" i="45" s="1"/>
  <c r="J114" i="45"/>
  <c r="I114" i="45"/>
  <c r="H114" i="45"/>
  <c r="G114" i="45"/>
  <c r="F114" i="45"/>
  <c r="E114" i="45"/>
  <c r="D114" i="45"/>
  <c r="C114" i="45"/>
  <c r="B114" i="45"/>
  <c r="AH113" i="45"/>
  <c r="AG113" i="45"/>
  <c r="AF113" i="45"/>
  <c r="AE113" i="45"/>
  <c r="AD113" i="45"/>
  <c r="AA113" i="45"/>
  <c r="Z113" i="45"/>
  <c r="Y113" i="45"/>
  <c r="X113" i="45"/>
  <c r="W113" i="45"/>
  <c r="V113" i="45"/>
  <c r="U113" i="45"/>
  <c r="T113" i="45"/>
  <c r="S113" i="45"/>
  <c r="R113" i="45"/>
  <c r="Q113" i="45"/>
  <c r="P113" i="45"/>
  <c r="N113" i="45"/>
  <c r="M113" i="45"/>
  <c r="L113" i="45"/>
  <c r="K113" i="45"/>
  <c r="J113" i="45"/>
  <c r="I113" i="45"/>
  <c r="H113" i="45"/>
  <c r="G113" i="45"/>
  <c r="F113" i="45"/>
  <c r="E113" i="45"/>
  <c r="D113" i="45"/>
  <c r="C113" i="45"/>
  <c r="B113" i="45"/>
  <c r="AH112" i="45"/>
  <c r="AG112" i="45"/>
  <c r="AF112" i="45"/>
  <c r="AE112" i="45"/>
  <c r="AD112" i="45"/>
  <c r="AA112" i="45"/>
  <c r="Z112" i="45"/>
  <c r="Y112" i="45"/>
  <c r="X112" i="45"/>
  <c r="W112" i="45"/>
  <c r="V112" i="45"/>
  <c r="U112" i="45"/>
  <c r="T112" i="45"/>
  <c r="S112" i="45"/>
  <c r="R112" i="45"/>
  <c r="Q112" i="45"/>
  <c r="P112" i="45"/>
  <c r="N112" i="45"/>
  <c r="M112" i="45"/>
  <c r="L112" i="45"/>
  <c r="K112" i="45"/>
  <c r="J112" i="45"/>
  <c r="I112" i="45"/>
  <c r="H112" i="45"/>
  <c r="G112" i="45"/>
  <c r="F112" i="45"/>
  <c r="E112" i="45"/>
  <c r="D112" i="45"/>
  <c r="C112" i="45"/>
  <c r="B112" i="45"/>
  <c r="AC111" i="45"/>
  <c r="AB111" i="45"/>
  <c r="AA111" i="45"/>
  <c r="Z111" i="45"/>
  <c r="Y111" i="45"/>
  <c r="X111" i="45"/>
  <c r="W111" i="45"/>
  <c r="U111" i="45"/>
  <c r="T111" i="45"/>
  <c r="R111" i="45"/>
  <c r="Q111" i="45"/>
  <c r="P111" i="45"/>
  <c r="L111" i="45"/>
  <c r="K111" i="45"/>
  <c r="AI111" i="45" s="1"/>
  <c r="I111" i="45"/>
  <c r="H111" i="45"/>
  <c r="G111" i="45"/>
  <c r="F111" i="45"/>
  <c r="E111" i="45"/>
  <c r="D111" i="45"/>
  <c r="C111" i="45"/>
  <c r="B111" i="45"/>
  <c r="AC110" i="45"/>
  <c r="AB110" i="45"/>
  <c r="AA110" i="45"/>
  <c r="Z110" i="45"/>
  <c r="Y110" i="45"/>
  <c r="X110" i="45"/>
  <c r="W110" i="45"/>
  <c r="U110" i="45"/>
  <c r="T110" i="45"/>
  <c r="R110" i="45"/>
  <c r="Q110" i="45"/>
  <c r="P110" i="45"/>
  <c r="AK110" i="45" s="1"/>
  <c r="L110" i="45"/>
  <c r="AJ110" i="45" s="1"/>
  <c r="K110" i="45"/>
  <c r="AI110" i="45" s="1"/>
  <c r="I110" i="45"/>
  <c r="H110" i="45"/>
  <c r="G110" i="45"/>
  <c r="F110" i="45"/>
  <c r="E110" i="45"/>
  <c r="D110" i="45"/>
  <c r="C110" i="45"/>
  <c r="B110" i="45"/>
  <c r="AC109" i="45"/>
  <c r="AB109" i="45"/>
  <c r="AA109" i="45"/>
  <c r="Z109" i="45"/>
  <c r="Y109" i="45"/>
  <c r="X109" i="45"/>
  <c r="W109" i="45"/>
  <c r="U109" i="45"/>
  <c r="T109" i="45"/>
  <c r="R109" i="45"/>
  <c r="Q109" i="45"/>
  <c r="P109" i="45"/>
  <c r="L109" i="45"/>
  <c r="K109" i="45"/>
  <c r="AI109" i="45" s="1"/>
  <c r="I109" i="45"/>
  <c r="H109" i="45"/>
  <c r="G109" i="45"/>
  <c r="F109" i="45"/>
  <c r="E109" i="45"/>
  <c r="D109" i="45"/>
  <c r="C109" i="45"/>
  <c r="B109" i="45"/>
  <c r="AC108" i="45"/>
  <c r="AB108" i="45"/>
  <c r="AA108" i="45"/>
  <c r="Z108" i="45"/>
  <c r="Y108" i="45"/>
  <c r="X108" i="45"/>
  <c r="W108" i="45"/>
  <c r="U108" i="45"/>
  <c r="T108" i="45"/>
  <c r="R108" i="45"/>
  <c r="Q108" i="45"/>
  <c r="P108" i="45"/>
  <c r="AK108" i="45" s="1"/>
  <c r="L108" i="45"/>
  <c r="AJ108" i="45" s="1"/>
  <c r="K108" i="45"/>
  <c r="AI108" i="45" s="1"/>
  <c r="I108" i="45"/>
  <c r="H108" i="45"/>
  <c r="G108" i="45"/>
  <c r="F108" i="45"/>
  <c r="E108" i="45"/>
  <c r="D108" i="45"/>
  <c r="C108" i="45"/>
  <c r="B108" i="45"/>
  <c r="AC107" i="45"/>
  <c r="AB107" i="45"/>
  <c r="AA107" i="45"/>
  <c r="Z107" i="45"/>
  <c r="Y107" i="45"/>
  <c r="X107" i="45"/>
  <c r="W107" i="45"/>
  <c r="U107" i="45"/>
  <c r="T107" i="45"/>
  <c r="R107" i="45"/>
  <c r="Q107" i="45"/>
  <c r="P107" i="45"/>
  <c r="L107" i="45"/>
  <c r="K107" i="45"/>
  <c r="AI107" i="45" s="1"/>
  <c r="I107" i="45"/>
  <c r="H107" i="45"/>
  <c r="G107" i="45"/>
  <c r="F107" i="45"/>
  <c r="E107" i="45"/>
  <c r="D107" i="45"/>
  <c r="C107" i="45"/>
  <c r="B107" i="45"/>
  <c r="AC106" i="45"/>
  <c r="AB106" i="45"/>
  <c r="AA106" i="45"/>
  <c r="Z106" i="45"/>
  <c r="Y106" i="45"/>
  <c r="X106" i="45"/>
  <c r="W106" i="45"/>
  <c r="U106" i="45"/>
  <c r="T106" i="45"/>
  <c r="R106" i="45"/>
  <c r="Q106" i="45"/>
  <c r="P106" i="45"/>
  <c r="AK106" i="45" s="1"/>
  <c r="L106" i="45"/>
  <c r="AJ106" i="45" s="1"/>
  <c r="K106" i="45"/>
  <c r="AI106" i="45" s="1"/>
  <c r="I106" i="45"/>
  <c r="H106" i="45"/>
  <c r="G106" i="45"/>
  <c r="F106" i="45"/>
  <c r="E106" i="45"/>
  <c r="D106" i="45"/>
  <c r="C106" i="45"/>
  <c r="B106" i="45"/>
  <c r="AC105" i="45"/>
  <c r="AB105" i="45"/>
  <c r="AA105" i="45"/>
  <c r="Z105" i="45"/>
  <c r="Y105" i="45"/>
  <c r="X105" i="45"/>
  <c r="W105" i="45"/>
  <c r="U105" i="45"/>
  <c r="T105" i="45"/>
  <c r="R105" i="45"/>
  <c r="Q105" i="45"/>
  <c r="P105" i="45"/>
  <c r="L105" i="45"/>
  <c r="K105" i="45"/>
  <c r="AI105" i="45" s="1"/>
  <c r="I105" i="45"/>
  <c r="H105" i="45"/>
  <c r="G105" i="45"/>
  <c r="F105" i="45"/>
  <c r="E105" i="45"/>
  <c r="D105" i="45"/>
  <c r="C105" i="45"/>
  <c r="B105" i="45"/>
  <c r="AA104" i="45"/>
  <c r="Z104" i="45"/>
  <c r="Y104" i="45"/>
  <c r="X104" i="45"/>
  <c r="W104" i="45"/>
  <c r="V104" i="45"/>
  <c r="U104" i="45"/>
  <c r="T104" i="45"/>
  <c r="S104" i="45"/>
  <c r="R104" i="45"/>
  <c r="Q104" i="45"/>
  <c r="P104" i="45"/>
  <c r="AK104" i="45" s="1"/>
  <c r="N104" i="45"/>
  <c r="M104" i="45"/>
  <c r="L104" i="45"/>
  <c r="K104" i="45"/>
  <c r="AI104" i="45" s="1"/>
  <c r="J104" i="45"/>
  <c r="I104" i="45"/>
  <c r="H104" i="45"/>
  <c r="G104" i="45"/>
  <c r="F104" i="45"/>
  <c r="E104" i="45"/>
  <c r="D104" i="45"/>
  <c r="C104" i="45"/>
  <c r="B104" i="45"/>
  <c r="AH103" i="45"/>
  <c r="AG103" i="45"/>
  <c r="AF103" i="45"/>
  <c r="AE103" i="45"/>
  <c r="AD103" i="45"/>
  <c r="AA103" i="45"/>
  <c r="Z103" i="45"/>
  <c r="Y103" i="45"/>
  <c r="X103" i="45"/>
  <c r="W103" i="45"/>
  <c r="V103" i="45"/>
  <c r="U103" i="45"/>
  <c r="T103" i="45"/>
  <c r="S103" i="45"/>
  <c r="R103" i="45"/>
  <c r="Q103" i="45"/>
  <c r="P103" i="45"/>
  <c r="AK103" i="45" s="1"/>
  <c r="N103" i="45"/>
  <c r="M103" i="45"/>
  <c r="L103" i="45"/>
  <c r="AJ103" i="45" s="1"/>
  <c r="K103" i="45"/>
  <c r="AI103" i="45" s="1"/>
  <c r="J103" i="45"/>
  <c r="I103" i="45"/>
  <c r="H103" i="45"/>
  <c r="G103" i="45"/>
  <c r="F103" i="45"/>
  <c r="E103" i="45"/>
  <c r="D103" i="45"/>
  <c r="C103" i="45"/>
  <c r="B103" i="45"/>
  <c r="AH102" i="45"/>
  <c r="AG102" i="45"/>
  <c r="AF102" i="45"/>
  <c r="AE102" i="45"/>
  <c r="AD102" i="45"/>
  <c r="AA102" i="45"/>
  <c r="Z102" i="45"/>
  <c r="Y102" i="45"/>
  <c r="X102" i="45"/>
  <c r="W102" i="45"/>
  <c r="V102" i="45"/>
  <c r="U102" i="45"/>
  <c r="T102" i="45"/>
  <c r="S102" i="45"/>
  <c r="R102" i="45"/>
  <c r="Q102" i="45"/>
  <c r="P102" i="45"/>
  <c r="AK102" i="45" s="1"/>
  <c r="N102" i="45"/>
  <c r="M102" i="45"/>
  <c r="L102" i="45"/>
  <c r="K102" i="45"/>
  <c r="AI102" i="45" s="1"/>
  <c r="J102" i="45"/>
  <c r="I102" i="45"/>
  <c r="H102" i="45"/>
  <c r="G102" i="45"/>
  <c r="F102" i="45"/>
  <c r="E102" i="45"/>
  <c r="D102" i="45"/>
  <c r="C102" i="45"/>
  <c r="B102" i="45"/>
  <c r="AH101" i="45"/>
  <c r="AG101" i="45"/>
  <c r="AF101" i="45"/>
  <c r="AE101" i="45"/>
  <c r="AD101" i="45"/>
  <c r="AA101" i="45"/>
  <c r="Z101" i="45"/>
  <c r="Y101" i="45"/>
  <c r="X101" i="45"/>
  <c r="W101" i="45"/>
  <c r="V101" i="45"/>
  <c r="U101" i="45"/>
  <c r="T101" i="45"/>
  <c r="S101" i="45"/>
  <c r="R101" i="45"/>
  <c r="Q101" i="45"/>
  <c r="P101" i="45"/>
  <c r="AK101" i="45" s="1"/>
  <c r="N101" i="45"/>
  <c r="M101" i="45"/>
  <c r="L101" i="45"/>
  <c r="AJ101" i="45" s="1"/>
  <c r="K101" i="45"/>
  <c r="AI101" i="45" s="1"/>
  <c r="J101" i="45"/>
  <c r="I101" i="45"/>
  <c r="H101" i="45"/>
  <c r="G101" i="45"/>
  <c r="F101" i="45"/>
  <c r="E101" i="45"/>
  <c r="D101" i="45"/>
  <c r="C101" i="45"/>
  <c r="B101" i="45"/>
  <c r="AH100" i="45"/>
  <c r="AG100" i="45"/>
  <c r="AF100" i="45"/>
  <c r="AE100" i="45"/>
  <c r="AD100" i="45"/>
  <c r="AA100" i="45"/>
  <c r="Z100" i="45"/>
  <c r="Y100" i="45"/>
  <c r="X100" i="45"/>
  <c r="W100" i="45"/>
  <c r="V100" i="45"/>
  <c r="U100" i="45"/>
  <c r="T100" i="45"/>
  <c r="S100" i="45"/>
  <c r="R100" i="45"/>
  <c r="Q100" i="45"/>
  <c r="P100" i="45"/>
  <c r="AK100" i="45" s="1"/>
  <c r="N100" i="45"/>
  <c r="M100" i="45"/>
  <c r="L100" i="45"/>
  <c r="K100" i="45"/>
  <c r="AI100" i="45" s="1"/>
  <c r="J100" i="45"/>
  <c r="I100" i="45"/>
  <c r="H100" i="45"/>
  <c r="G100" i="45"/>
  <c r="F100" i="45"/>
  <c r="E100" i="45"/>
  <c r="D100" i="45"/>
  <c r="C100" i="45"/>
  <c r="B100" i="45"/>
  <c r="AH99" i="45"/>
  <c r="AG99" i="45"/>
  <c r="AF99" i="45"/>
  <c r="AE99" i="45"/>
  <c r="AD99" i="45"/>
  <c r="AA99" i="45"/>
  <c r="Z99" i="45"/>
  <c r="Y99" i="45"/>
  <c r="X99" i="45"/>
  <c r="W99" i="45"/>
  <c r="V99" i="45"/>
  <c r="U99" i="45"/>
  <c r="T99" i="45"/>
  <c r="S99" i="45"/>
  <c r="R99" i="45"/>
  <c r="Q99" i="45"/>
  <c r="P99" i="45"/>
  <c r="AK99" i="45" s="1"/>
  <c r="N99" i="45"/>
  <c r="M99" i="45"/>
  <c r="L99" i="45"/>
  <c r="AJ99" i="45" s="1"/>
  <c r="K99" i="45"/>
  <c r="AI99" i="45" s="1"/>
  <c r="J99" i="45"/>
  <c r="I99" i="45"/>
  <c r="H99" i="45"/>
  <c r="G99" i="45"/>
  <c r="F99" i="45"/>
  <c r="E99" i="45"/>
  <c r="D99" i="45"/>
  <c r="C99" i="45"/>
  <c r="B99" i="45"/>
  <c r="AH98" i="45"/>
  <c r="AG98" i="45"/>
  <c r="AF98" i="45"/>
  <c r="AE98" i="45"/>
  <c r="AD98" i="45"/>
  <c r="AA98" i="45"/>
  <c r="Z98" i="45"/>
  <c r="Y98" i="45"/>
  <c r="X98" i="45"/>
  <c r="W98" i="45"/>
  <c r="V98" i="45"/>
  <c r="U98" i="45"/>
  <c r="T98" i="45"/>
  <c r="S98" i="45"/>
  <c r="R98" i="45"/>
  <c r="Q98" i="45"/>
  <c r="P98" i="45"/>
  <c r="AK98" i="45" s="1"/>
  <c r="N98" i="45"/>
  <c r="M98" i="45"/>
  <c r="L98" i="45"/>
  <c r="K98" i="45"/>
  <c r="AI98" i="45" s="1"/>
  <c r="J98" i="45"/>
  <c r="I98" i="45"/>
  <c r="H98" i="45"/>
  <c r="G98" i="45"/>
  <c r="F98" i="45"/>
  <c r="E98" i="45"/>
  <c r="D98" i="45"/>
  <c r="C98" i="45"/>
  <c r="B98" i="45"/>
  <c r="AA97" i="45"/>
  <c r="Z97" i="45"/>
  <c r="Y97" i="45"/>
  <c r="X97" i="45"/>
  <c r="W97" i="45"/>
  <c r="V97" i="45"/>
  <c r="U97" i="45"/>
  <c r="T97" i="45"/>
  <c r="S97" i="45"/>
  <c r="R97" i="45"/>
  <c r="Q97" i="45"/>
  <c r="P97" i="45"/>
  <c r="AK97" i="45" s="1"/>
  <c r="N97" i="45"/>
  <c r="M97" i="45"/>
  <c r="L97" i="45"/>
  <c r="K97" i="45"/>
  <c r="AI97" i="45" s="1"/>
  <c r="J97" i="45"/>
  <c r="I97" i="45"/>
  <c r="H97" i="45"/>
  <c r="G97" i="45"/>
  <c r="F97" i="45"/>
  <c r="E97" i="45"/>
  <c r="D97" i="45"/>
  <c r="C97" i="45"/>
  <c r="B97" i="45"/>
  <c r="AH96" i="45"/>
  <c r="AG96" i="45"/>
  <c r="AF96" i="45"/>
  <c r="AE96" i="45"/>
  <c r="AD96" i="45"/>
  <c r="AA96" i="45"/>
  <c r="Z96" i="45"/>
  <c r="Y96" i="45"/>
  <c r="X96" i="45"/>
  <c r="W96" i="45"/>
  <c r="V96" i="45"/>
  <c r="U96" i="45"/>
  <c r="T96" i="45"/>
  <c r="S96" i="45"/>
  <c r="R96" i="45"/>
  <c r="Q96" i="45"/>
  <c r="P96" i="45"/>
  <c r="AK96" i="45" s="1"/>
  <c r="N96" i="45"/>
  <c r="M96" i="45"/>
  <c r="L96" i="45"/>
  <c r="AJ96" i="45" s="1"/>
  <c r="K96" i="45"/>
  <c r="AI96" i="45" s="1"/>
  <c r="J96" i="45"/>
  <c r="I96" i="45"/>
  <c r="H96" i="45"/>
  <c r="G96" i="45"/>
  <c r="F96" i="45"/>
  <c r="E96" i="45"/>
  <c r="D96" i="45"/>
  <c r="C96" i="45"/>
  <c r="B96" i="45"/>
  <c r="AH95" i="45"/>
  <c r="AG95" i="45"/>
  <c r="AF95" i="45"/>
  <c r="AE95" i="45"/>
  <c r="AD95" i="45"/>
  <c r="AA95" i="45"/>
  <c r="Z95" i="45"/>
  <c r="Y95" i="45"/>
  <c r="X95" i="45"/>
  <c r="W95" i="45"/>
  <c r="V95" i="45"/>
  <c r="U95" i="45"/>
  <c r="T95" i="45"/>
  <c r="S95" i="45"/>
  <c r="R95" i="45"/>
  <c r="Q95" i="45"/>
  <c r="P95" i="45"/>
  <c r="AK95" i="45" s="1"/>
  <c r="N95" i="45"/>
  <c r="M95" i="45"/>
  <c r="L95" i="45"/>
  <c r="K95" i="45"/>
  <c r="AI95" i="45" s="1"/>
  <c r="J95" i="45"/>
  <c r="I95" i="45"/>
  <c r="H95" i="45"/>
  <c r="G95" i="45"/>
  <c r="F95" i="45"/>
  <c r="E95" i="45"/>
  <c r="D95" i="45"/>
  <c r="C95" i="45"/>
  <c r="B95" i="45"/>
  <c r="AH94" i="45"/>
  <c r="AG94" i="45"/>
  <c r="AF94" i="45"/>
  <c r="AE94" i="45"/>
  <c r="AD94" i="45"/>
  <c r="AA94" i="45"/>
  <c r="Z94" i="45"/>
  <c r="Y94" i="45"/>
  <c r="X94" i="45"/>
  <c r="W94" i="45"/>
  <c r="V94" i="45"/>
  <c r="U94" i="45"/>
  <c r="T94" i="45"/>
  <c r="S94" i="45"/>
  <c r="R94" i="45"/>
  <c r="Q94" i="45"/>
  <c r="P94" i="45"/>
  <c r="AK94" i="45" s="1"/>
  <c r="N94" i="45"/>
  <c r="M94" i="45"/>
  <c r="L94" i="45"/>
  <c r="AJ94" i="45" s="1"/>
  <c r="K94" i="45"/>
  <c r="AI94" i="45" s="1"/>
  <c r="J94" i="45"/>
  <c r="I94" i="45"/>
  <c r="H94" i="45"/>
  <c r="G94" i="45"/>
  <c r="F94" i="45"/>
  <c r="E94" i="45"/>
  <c r="D94" i="45"/>
  <c r="C94" i="45"/>
  <c r="B94" i="45"/>
  <c r="AH93" i="45"/>
  <c r="AG93" i="45"/>
  <c r="AF93" i="45"/>
  <c r="AE93" i="45"/>
  <c r="AD93" i="45"/>
  <c r="AA93" i="45"/>
  <c r="Z93" i="45"/>
  <c r="Y93" i="45"/>
  <c r="X93" i="45"/>
  <c r="W93" i="45"/>
  <c r="V93" i="45"/>
  <c r="U93" i="45"/>
  <c r="T93" i="45"/>
  <c r="S93" i="45"/>
  <c r="R93" i="45"/>
  <c r="Q93" i="45"/>
  <c r="P93" i="45"/>
  <c r="AK93" i="45" s="1"/>
  <c r="N93" i="45"/>
  <c r="M93" i="45"/>
  <c r="L93" i="45"/>
  <c r="K93" i="45"/>
  <c r="AI93" i="45" s="1"/>
  <c r="J93" i="45"/>
  <c r="I93" i="45"/>
  <c r="H93" i="45"/>
  <c r="G93" i="45"/>
  <c r="F93" i="45"/>
  <c r="E93" i="45"/>
  <c r="D93" i="45"/>
  <c r="C93" i="45"/>
  <c r="B93" i="45"/>
  <c r="AH92" i="45"/>
  <c r="AG92" i="45"/>
  <c r="AF92" i="45"/>
  <c r="AE92" i="45"/>
  <c r="AD92" i="45"/>
  <c r="AA92" i="45"/>
  <c r="Z92" i="45"/>
  <c r="Y92" i="45"/>
  <c r="X92" i="45"/>
  <c r="W92" i="45"/>
  <c r="V92" i="45"/>
  <c r="U92" i="45"/>
  <c r="T92" i="45"/>
  <c r="S92" i="45"/>
  <c r="R92" i="45"/>
  <c r="Q92" i="45"/>
  <c r="P92" i="45"/>
  <c r="AK92" i="45" s="1"/>
  <c r="N92" i="45"/>
  <c r="M92" i="45"/>
  <c r="L92" i="45"/>
  <c r="AJ92" i="45" s="1"/>
  <c r="K92" i="45"/>
  <c r="AI92" i="45" s="1"/>
  <c r="J92" i="45"/>
  <c r="I92" i="45"/>
  <c r="H92" i="45"/>
  <c r="G92" i="45"/>
  <c r="F92" i="45"/>
  <c r="E92" i="45"/>
  <c r="D92" i="45"/>
  <c r="C92" i="45"/>
  <c r="B92" i="45"/>
  <c r="AH91" i="45"/>
  <c r="AG91" i="45"/>
  <c r="AF91" i="45"/>
  <c r="AE91" i="45"/>
  <c r="AD91" i="45"/>
  <c r="AA91" i="45"/>
  <c r="Z91" i="45"/>
  <c r="Y91" i="45"/>
  <c r="X91" i="45"/>
  <c r="W91" i="45"/>
  <c r="V91" i="45"/>
  <c r="U91" i="45"/>
  <c r="T91" i="45"/>
  <c r="S91" i="45"/>
  <c r="R91" i="45"/>
  <c r="Q91" i="45"/>
  <c r="P91" i="45"/>
  <c r="AK91" i="45" s="1"/>
  <c r="N91" i="45"/>
  <c r="M91" i="45"/>
  <c r="L91" i="45"/>
  <c r="K91" i="45"/>
  <c r="AI91" i="45" s="1"/>
  <c r="J91" i="45"/>
  <c r="I91" i="45"/>
  <c r="H91" i="45"/>
  <c r="G91" i="45"/>
  <c r="F91" i="45"/>
  <c r="E91" i="45"/>
  <c r="D91" i="45"/>
  <c r="C91" i="45"/>
  <c r="B91" i="45"/>
  <c r="AA90" i="45"/>
  <c r="Z90" i="45"/>
  <c r="Y90" i="45"/>
  <c r="X90" i="45"/>
  <c r="W90" i="45"/>
  <c r="V90" i="45"/>
  <c r="U90" i="45"/>
  <c r="T90" i="45"/>
  <c r="S90" i="45"/>
  <c r="R90" i="45"/>
  <c r="Q90" i="45"/>
  <c r="P90" i="45"/>
  <c r="N90" i="45"/>
  <c r="M90" i="45"/>
  <c r="L90" i="45"/>
  <c r="K90" i="45"/>
  <c r="J90" i="45"/>
  <c r="I90" i="45"/>
  <c r="H90" i="45"/>
  <c r="G90" i="45"/>
  <c r="F90" i="45"/>
  <c r="E90" i="45"/>
  <c r="D90" i="45"/>
  <c r="C90" i="45"/>
  <c r="B90" i="45"/>
  <c r="AH89" i="45"/>
  <c r="AG89" i="45"/>
  <c r="AF89" i="45"/>
  <c r="AE89" i="45"/>
  <c r="AD89" i="45"/>
  <c r="AA89" i="45"/>
  <c r="Z89" i="45"/>
  <c r="Y89" i="45"/>
  <c r="X89" i="45"/>
  <c r="W89" i="45"/>
  <c r="V89" i="45"/>
  <c r="U89" i="45"/>
  <c r="T89" i="45"/>
  <c r="S89" i="45"/>
  <c r="R89" i="45"/>
  <c r="Q89" i="45"/>
  <c r="P89" i="45"/>
  <c r="AK89" i="45" s="1"/>
  <c r="N89" i="45"/>
  <c r="M89" i="45"/>
  <c r="L89" i="45"/>
  <c r="K89" i="45"/>
  <c r="AI89" i="45" s="1"/>
  <c r="J89" i="45"/>
  <c r="I89" i="45"/>
  <c r="H89" i="45"/>
  <c r="G89" i="45"/>
  <c r="F89" i="45"/>
  <c r="E89" i="45"/>
  <c r="D89" i="45"/>
  <c r="C89" i="45"/>
  <c r="B89" i="45"/>
  <c r="AH88" i="45"/>
  <c r="AG88" i="45"/>
  <c r="AF88" i="45"/>
  <c r="AE88" i="45"/>
  <c r="AD88" i="45"/>
  <c r="AA88" i="45"/>
  <c r="Z88" i="45"/>
  <c r="Y88" i="45"/>
  <c r="X88" i="45"/>
  <c r="W88" i="45"/>
  <c r="V88" i="45"/>
  <c r="U88" i="45"/>
  <c r="T88" i="45"/>
  <c r="S88" i="45"/>
  <c r="R88" i="45"/>
  <c r="Q88" i="45"/>
  <c r="P88" i="45"/>
  <c r="AK88" i="45" s="1"/>
  <c r="N88" i="45"/>
  <c r="M88" i="45"/>
  <c r="L88" i="45"/>
  <c r="AJ88" i="45" s="1"/>
  <c r="K88" i="45"/>
  <c r="AI88" i="45" s="1"/>
  <c r="J88" i="45"/>
  <c r="I88" i="45"/>
  <c r="H88" i="45"/>
  <c r="G88" i="45"/>
  <c r="F88" i="45"/>
  <c r="E88" i="45"/>
  <c r="D88" i="45"/>
  <c r="C88" i="45"/>
  <c r="B88" i="45"/>
  <c r="AH87" i="45"/>
  <c r="AG87" i="45"/>
  <c r="AF87" i="45"/>
  <c r="AE87" i="45"/>
  <c r="AD87" i="45"/>
  <c r="AA87" i="45"/>
  <c r="Z87" i="45"/>
  <c r="Y87" i="45"/>
  <c r="X87" i="45"/>
  <c r="W87" i="45"/>
  <c r="V87" i="45"/>
  <c r="U87" i="45"/>
  <c r="T87" i="45"/>
  <c r="S87" i="45"/>
  <c r="R87" i="45"/>
  <c r="Q87" i="45"/>
  <c r="P87" i="45"/>
  <c r="AK87" i="45" s="1"/>
  <c r="N87" i="45"/>
  <c r="M87" i="45"/>
  <c r="L87" i="45"/>
  <c r="K87" i="45"/>
  <c r="AI87" i="45" s="1"/>
  <c r="J87" i="45"/>
  <c r="I87" i="45"/>
  <c r="H87" i="45"/>
  <c r="G87" i="45"/>
  <c r="F87" i="45"/>
  <c r="E87" i="45"/>
  <c r="D87" i="45"/>
  <c r="C87" i="45"/>
  <c r="B87" i="45"/>
  <c r="AH86" i="45"/>
  <c r="AG86" i="45"/>
  <c r="AF86" i="45"/>
  <c r="AE86" i="45"/>
  <c r="AD86" i="45"/>
  <c r="AA86" i="45"/>
  <c r="Z86" i="45"/>
  <c r="Y86" i="45"/>
  <c r="X86" i="45"/>
  <c r="W86" i="45"/>
  <c r="V86" i="45"/>
  <c r="U86" i="45"/>
  <c r="T86" i="45"/>
  <c r="S86" i="45"/>
  <c r="R86" i="45"/>
  <c r="Q86" i="45"/>
  <c r="P86" i="45"/>
  <c r="AK86" i="45" s="1"/>
  <c r="N86" i="45"/>
  <c r="M86" i="45"/>
  <c r="L86" i="45"/>
  <c r="AJ86" i="45" s="1"/>
  <c r="K86" i="45"/>
  <c r="AI86" i="45" s="1"/>
  <c r="J86" i="45"/>
  <c r="I86" i="45"/>
  <c r="H86" i="45"/>
  <c r="G86" i="45"/>
  <c r="F86" i="45"/>
  <c r="E86" i="45"/>
  <c r="D86" i="45"/>
  <c r="C86" i="45"/>
  <c r="B86" i="45"/>
  <c r="AH85" i="45"/>
  <c r="AG85" i="45"/>
  <c r="AF85" i="45"/>
  <c r="AE85" i="45"/>
  <c r="AD85" i="45"/>
  <c r="AA85" i="45"/>
  <c r="Z85" i="45"/>
  <c r="Y85" i="45"/>
  <c r="X85" i="45"/>
  <c r="W85" i="45"/>
  <c r="V85" i="45"/>
  <c r="U85" i="45"/>
  <c r="T85" i="45"/>
  <c r="S85" i="45"/>
  <c r="R85" i="45"/>
  <c r="Q85" i="45"/>
  <c r="P85" i="45"/>
  <c r="N85" i="45"/>
  <c r="M85" i="45"/>
  <c r="L85" i="45"/>
  <c r="K85" i="45"/>
  <c r="J85" i="45"/>
  <c r="I85" i="45"/>
  <c r="H85" i="45"/>
  <c r="G85" i="45"/>
  <c r="F85" i="45"/>
  <c r="E85" i="45"/>
  <c r="D85" i="45"/>
  <c r="C85" i="45"/>
  <c r="B85" i="45"/>
  <c r="AA84" i="45"/>
  <c r="Z84" i="45"/>
  <c r="Y84" i="45"/>
  <c r="X84" i="45"/>
  <c r="W84" i="45"/>
  <c r="V84" i="45"/>
  <c r="U84" i="45"/>
  <c r="T84" i="45"/>
  <c r="S84" i="45"/>
  <c r="R84" i="45"/>
  <c r="Q84" i="45"/>
  <c r="P84" i="45"/>
  <c r="AK84" i="45" s="1"/>
  <c r="N84" i="45"/>
  <c r="M84" i="45"/>
  <c r="L84" i="45"/>
  <c r="K84" i="45"/>
  <c r="AI84" i="45" s="1"/>
  <c r="J84" i="45"/>
  <c r="I84" i="45"/>
  <c r="H84" i="45"/>
  <c r="G84" i="45"/>
  <c r="F84" i="45"/>
  <c r="E84" i="45"/>
  <c r="D84" i="45"/>
  <c r="C84" i="45"/>
  <c r="B84" i="45"/>
  <c r="AH83" i="45"/>
  <c r="AG83" i="45"/>
  <c r="AF83" i="45"/>
  <c r="AE83" i="45"/>
  <c r="AD83" i="45"/>
  <c r="AA83" i="45"/>
  <c r="Z83" i="45"/>
  <c r="Y83" i="45"/>
  <c r="X83" i="45"/>
  <c r="W83" i="45"/>
  <c r="V83" i="45"/>
  <c r="U83" i="45"/>
  <c r="T83" i="45"/>
  <c r="S83" i="45"/>
  <c r="R83" i="45"/>
  <c r="Q83" i="45"/>
  <c r="P83" i="45"/>
  <c r="AK83" i="45" s="1"/>
  <c r="N83" i="45"/>
  <c r="M83" i="45"/>
  <c r="L83" i="45"/>
  <c r="K83" i="45"/>
  <c r="AI83" i="45" s="1"/>
  <c r="J83" i="45"/>
  <c r="I83" i="45"/>
  <c r="H83" i="45"/>
  <c r="G83" i="45"/>
  <c r="F83" i="45"/>
  <c r="E83" i="45"/>
  <c r="D83" i="45"/>
  <c r="C83" i="45"/>
  <c r="B83" i="45"/>
  <c r="AH82" i="45"/>
  <c r="AG82" i="45"/>
  <c r="AF82" i="45"/>
  <c r="AE82" i="45"/>
  <c r="AD82" i="45"/>
  <c r="AA82" i="45"/>
  <c r="Z82" i="45"/>
  <c r="Y82" i="45"/>
  <c r="X82" i="45"/>
  <c r="W82" i="45"/>
  <c r="V82" i="45"/>
  <c r="U82" i="45"/>
  <c r="T82" i="45"/>
  <c r="S82" i="45"/>
  <c r="R82" i="45"/>
  <c r="Q82" i="45"/>
  <c r="P82" i="45"/>
  <c r="AK82" i="45" s="1"/>
  <c r="N82" i="45"/>
  <c r="M82" i="45"/>
  <c r="L82" i="45"/>
  <c r="K82" i="45"/>
  <c r="AI82" i="45" s="1"/>
  <c r="J82" i="45"/>
  <c r="I82" i="45"/>
  <c r="H82" i="45"/>
  <c r="G82" i="45"/>
  <c r="F82" i="45"/>
  <c r="E82" i="45"/>
  <c r="D82" i="45"/>
  <c r="C82" i="45"/>
  <c r="B82" i="45"/>
  <c r="AH81" i="45"/>
  <c r="AG81" i="45"/>
  <c r="AF81" i="45"/>
  <c r="AE81" i="45"/>
  <c r="AD81" i="45"/>
  <c r="AA81" i="45"/>
  <c r="Z81" i="45"/>
  <c r="Y81" i="45"/>
  <c r="X81" i="45"/>
  <c r="W81" i="45"/>
  <c r="V81" i="45"/>
  <c r="U81" i="45"/>
  <c r="T81" i="45"/>
  <c r="S81" i="45"/>
  <c r="R81" i="45"/>
  <c r="Q81" i="45"/>
  <c r="P81" i="45"/>
  <c r="AK81" i="45" s="1"/>
  <c r="N81" i="45"/>
  <c r="M81" i="45"/>
  <c r="L81" i="45"/>
  <c r="K81" i="45"/>
  <c r="AI81" i="45" s="1"/>
  <c r="J81" i="45"/>
  <c r="I81" i="45"/>
  <c r="H81" i="45"/>
  <c r="G81" i="45"/>
  <c r="F81" i="45"/>
  <c r="E81" i="45"/>
  <c r="D81" i="45"/>
  <c r="C81" i="45"/>
  <c r="B81" i="45"/>
  <c r="AH80" i="45"/>
  <c r="AG80" i="45"/>
  <c r="AF80" i="45"/>
  <c r="AE80" i="45"/>
  <c r="AD80" i="45"/>
  <c r="AA80" i="45"/>
  <c r="Z80" i="45"/>
  <c r="Y80" i="45"/>
  <c r="X80" i="45"/>
  <c r="W80" i="45"/>
  <c r="V80" i="45"/>
  <c r="U80" i="45"/>
  <c r="T80" i="45"/>
  <c r="S80" i="45"/>
  <c r="R80" i="45"/>
  <c r="Q80" i="45"/>
  <c r="P80" i="45"/>
  <c r="AK80" i="45" s="1"/>
  <c r="N80" i="45"/>
  <c r="M80" i="45"/>
  <c r="L80" i="45"/>
  <c r="K80" i="45"/>
  <c r="AI80" i="45" s="1"/>
  <c r="J80" i="45"/>
  <c r="I80" i="45"/>
  <c r="H80" i="45"/>
  <c r="G80" i="45"/>
  <c r="F80" i="45"/>
  <c r="E80" i="45"/>
  <c r="D80" i="45"/>
  <c r="C80" i="45"/>
  <c r="B80" i="45"/>
  <c r="AH79" i="45"/>
  <c r="AG79" i="45"/>
  <c r="AF79" i="45"/>
  <c r="AE79" i="45"/>
  <c r="AD79" i="45"/>
  <c r="AA79" i="45"/>
  <c r="Z79" i="45"/>
  <c r="Y79" i="45"/>
  <c r="X79" i="45"/>
  <c r="W79" i="45"/>
  <c r="V79" i="45"/>
  <c r="U79" i="45"/>
  <c r="T79" i="45"/>
  <c r="S79" i="45"/>
  <c r="R79" i="45"/>
  <c r="Q79" i="45"/>
  <c r="P79" i="45"/>
  <c r="AK79" i="45" s="1"/>
  <c r="N79" i="45"/>
  <c r="M79" i="45"/>
  <c r="L79" i="45"/>
  <c r="K79" i="45"/>
  <c r="AI79" i="45" s="1"/>
  <c r="J79" i="45"/>
  <c r="I79" i="45"/>
  <c r="H79" i="45"/>
  <c r="G79" i="45"/>
  <c r="F79" i="45"/>
  <c r="E79" i="45"/>
  <c r="D79" i="45"/>
  <c r="C79" i="45"/>
  <c r="B79" i="45"/>
  <c r="AH78" i="45"/>
  <c r="AG78" i="45"/>
  <c r="AF78" i="45"/>
  <c r="AE78" i="45"/>
  <c r="AD78" i="45"/>
  <c r="AA78" i="45"/>
  <c r="Z78" i="45"/>
  <c r="Y78" i="45"/>
  <c r="X78" i="45"/>
  <c r="W78" i="45"/>
  <c r="V78" i="45"/>
  <c r="U78" i="45"/>
  <c r="T78" i="45"/>
  <c r="S78" i="45"/>
  <c r="R78" i="45"/>
  <c r="Q78" i="45"/>
  <c r="P78" i="45"/>
  <c r="AK78" i="45" s="1"/>
  <c r="N78" i="45"/>
  <c r="M78" i="45"/>
  <c r="L78" i="45"/>
  <c r="K78" i="45"/>
  <c r="AI78" i="45" s="1"/>
  <c r="J78" i="45"/>
  <c r="I78" i="45"/>
  <c r="H78" i="45"/>
  <c r="G78" i="45"/>
  <c r="F78" i="45"/>
  <c r="E78" i="45"/>
  <c r="D78" i="45"/>
  <c r="C78" i="45"/>
  <c r="B78" i="45"/>
  <c r="AA77" i="45"/>
  <c r="Z77" i="45"/>
  <c r="Y77" i="45"/>
  <c r="X77" i="45"/>
  <c r="W77" i="45"/>
  <c r="V77" i="45"/>
  <c r="U77" i="45"/>
  <c r="T77" i="45"/>
  <c r="S77" i="45"/>
  <c r="R77" i="45"/>
  <c r="Q77" i="45"/>
  <c r="P77" i="45"/>
  <c r="AK77" i="45" s="1"/>
  <c r="N77" i="45"/>
  <c r="M77" i="45"/>
  <c r="L77" i="45"/>
  <c r="AJ77" i="45" s="1"/>
  <c r="K77" i="45"/>
  <c r="AI77" i="45" s="1"/>
  <c r="J77" i="45"/>
  <c r="I77" i="45"/>
  <c r="H77" i="45"/>
  <c r="G77" i="45"/>
  <c r="F77" i="45"/>
  <c r="E77" i="45"/>
  <c r="D77" i="45"/>
  <c r="C77" i="45"/>
  <c r="B77" i="45"/>
  <c r="AH76" i="45"/>
  <c r="AG76" i="45"/>
  <c r="AF76" i="45"/>
  <c r="AE76" i="45"/>
  <c r="AD76" i="45"/>
  <c r="AA76" i="45"/>
  <c r="Z76" i="45"/>
  <c r="Y76" i="45"/>
  <c r="X76" i="45"/>
  <c r="W76" i="45"/>
  <c r="V76" i="45"/>
  <c r="U76" i="45"/>
  <c r="T76" i="45"/>
  <c r="S76" i="45"/>
  <c r="R76" i="45"/>
  <c r="Q76" i="45"/>
  <c r="P76" i="45"/>
  <c r="AK76" i="45" s="1"/>
  <c r="N76" i="45"/>
  <c r="M76" i="45"/>
  <c r="L76" i="45"/>
  <c r="K76" i="45"/>
  <c r="AI76" i="45" s="1"/>
  <c r="J76" i="45"/>
  <c r="I76" i="45"/>
  <c r="H76" i="45"/>
  <c r="G76" i="45"/>
  <c r="F76" i="45"/>
  <c r="E76" i="45"/>
  <c r="D76" i="45"/>
  <c r="C76" i="45"/>
  <c r="B76" i="45"/>
  <c r="AH75" i="45"/>
  <c r="AG75" i="45"/>
  <c r="AF75" i="45"/>
  <c r="AE75" i="45"/>
  <c r="AD75" i="45"/>
  <c r="AA75" i="45"/>
  <c r="Z75" i="45"/>
  <c r="Y75" i="45"/>
  <c r="X75" i="45"/>
  <c r="W75" i="45"/>
  <c r="V75" i="45"/>
  <c r="U75" i="45"/>
  <c r="T75" i="45"/>
  <c r="S75" i="45"/>
  <c r="R75" i="45"/>
  <c r="Q75" i="45"/>
  <c r="P75" i="45"/>
  <c r="AK75" i="45" s="1"/>
  <c r="N75" i="45"/>
  <c r="M75" i="45"/>
  <c r="L75" i="45"/>
  <c r="AJ75" i="45" s="1"/>
  <c r="K75" i="45"/>
  <c r="AI75" i="45" s="1"/>
  <c r="J75" i="45"/>
  <c r="I75" i="45"/>
  <c r="H75" i="45"/>
  <c r="G75" i="45"/>
  <c r="F75" i="45"/>
  <c r="E75" i="45"/>
  <c r="D75" i="45"/>
  <c r="C75" i="45"/>
  <c r="B75" i="45"/>
  <c r="AH74" i="45"/>
  <c r="AG74" i="45"/>
  <c r="AF74" i="45"/>
  <c r="AE74" i="45"/>
  <c r="AD74" i="45"/>
  <c r="AA74" i="45"/>
  <c r="Z74" i="45"/>
  <c r="Y74" i="45"/>
  <c r="X74" i="45"/>
  <c r="W74" i="45"/>
  <c r="V74" i="45"/>
  <c r="U74" i="45"/>
  <c r="T74" i="45"/>
  <c r="S74" i="45"/>
  <c r="R74" i="45"/>
  <c r="Q74" i="45"/>
  <c r="P74" i="45"/>
  <c r="AK74" i="45" s="1"/>
  <c r="N74" i="45"/>
  <c r="M74" i="45"/>
  <c r="L74" i="45"/>
  <c r="K74" i="45"/>
  <c r="AI74" i="45" s="1"/>
  <c r="J74" i="45"/>
  <c r="I74" i="45"/>
  <c r="H74" i="45"/>
  <c r="G74" i="45"/>
  <c r="F74" i="45"/>
  <c r="E74" i="45"/>
  <c r="D74" i="45"/>
  <c r="C74" i="45"/>
  <c r="B74" i="45"/>
  <c r="AH73" i="45"/>
  <c r="AG73" i="45"/>
  <c r="AF73" i="45"/>
  <c r="AE73" i="45"/>
  <c r="AD73" i="45"/>
  <c r="AA73" i="45"/>
  <c r="Z73" i="45"/>
  <c r="Y73" i="45"/>
  <c r="X73" i="45"/>
  <c r="W73" i="45"/>
  <c r="V73" i="45"/>
  <c r="U73" i="45"/>
  <c r="T73" i="45"/>
  <c r="S73" i="45"/>
  <c r="R73" i="45"/>
  <c r="Q73" i="45"/>
  <c r="P73" i="45"/>
  <c r="AK73" i="45" s="1"/>
  <c r="N73" i="45"/>
  <c r="M73" i="45"/>
  <c r="L73" i="45"/>
  <c r="AJ73" i="45" s="1"/>
  <c r="K73" i="45"/>
  <c r="AI73" i="45" s="1"/>
  <c r="J73" i="45"/>
  <c r="I73" i="45"/>
  <c r="H73" i="45"/>
  <c r="G73" i="45"/>
  <c r="F73" i="45"/>
  <c r="E73" i="45"/>
  <c r="D73" i="45"/>
  <c r="C73" i="45"/>
  <c r="B73" i="45"/>
  <c r="AH72" i="45"/>
  <c r="AG72" i="45"/>
  <c r="AF72" i="45"/>
  <c r="AE72" i="45"/>
  <c r="AD72" i="45"/>
  <c r="AA72" i="45"/>
  <c r="Z72" i="45"/>
  <c r="Y72" i="45"/>
  <c r="X72" i="45"/>
  <c r="W72" i="45"/>
  <c r="V72" i="45"/>
  <c r="U72" i="45"/>
  <c r="T72" i="45"/>
  <c r="S72" i="45"/>
  <c r="R72" i="45"/>
  <c r="Q72" i="45"/>
  <c r="P72" i="45"/>
  <c r="AK72" i="45" s="1"/>
  <c r="N72" i="45"/>
  <c r="M72" i="45"/>
  <c r="L72" i="45"/>
  <c r="K72" i="45"/>
  <c r="AI72" i="45" s="1"/>
  <c r="J72" i="45"/>
  <c r="I72" i="45"/>
  <c r="H72" i="45"/>
  <c r="G72" i="45"/>
  <c r="F72" i="45"/>
  <c r="E72" i="45"/>
  <c r="D72" i="45"/>
  <c r="C72" i="45"/>
  <c r="B72" i="45"/>
  <c r="AH71" i="45"/>
  <c r="AG71" i="45"/>
  <c r="AF71" i="45"/>
  <c r="AE71" i="45"/>
  <c r="AD71" i="45"/>
  <c r="AA71" i="45"/>
  <c r="Z71" i="45"/>
  <c r="Y71" i="45"/>
  <c r="X71" i="45"/>
  <c r="W71" i="45"/>
  <c r="V71" i="45"/>
  <c r="U71" i="45"/>
  <c r="T71" i="45"/>
  <c r="S71" i="45"/>
  <c r="R71" i="45"/>
  <c r="Q71" i="45"/>
  <c r="P71" i="45"/>
  <c r="AK71" i="45" s="1"/>
  <c r="N71" i="45"/>
  <c r="M71" i="45"/>
  <c r="L71" i="45"/>
  <c r="AJ71" i="45" s="1"/>
  <c r="K71" i="45"/>
  <c r="AI71" i="45" s="1"/>
  <c r="J71" i="45"/>
  <c r="I71" i="45"/>
  <c r="H71" i="45"/>
  <c r="G71" i="45"/>
  <c r="F71" i="45"/>
  <c r="E71" i="45"/>
  <c r="D71" i="45"/>
  <c r="C71" i="45"/>
  <c r="B71" i="45"/>
  <c r="AH70" i="45"/>
  <c r="AG70" i="45"/>
  <c r="AF70" i="45"/>
  <c r="AE70" i="45"/>
  <c r="AD70" i="45"/>
  <c r="AA70" i="45"/>
  <c r="Z70" i="45"/>
  <c r="Y70" i="45"/>
  <c r="X70" i="45"/>
  <c r="W70" i="45"/>
  <c r="V70" i="45"/>
  <c r="U70" i="45"/>
  <c r="T70" i="45"/>
  <c r="S70" i="45"/>
  <c r="R70" i="45"/>
  <c r="Q70" i="45"/>
  <c r="P70" i="45"/>
  <c r="N70" i="45"/>
  <c r="M70" i="45"/>
  <c r="L70" i="45"/>
  <c r="K70" i="45"/>
  <c r="J70" i="45"/>
  <c r="I70" i="45"/>
  <c r="H70" i="45"/>
  <c r="G70" i="45"/>
  <c r="F70" i="45"/>
  <c r="E70" i="45"/>
  <c r="D70" i="45"/>
  <c r="C70" i="45"/>
  <c r="B70" i="45"/>
  <c r="AA69" i="45"/>
  <c r="Z69" i="45"/>
  <c r="Y69" i="45"/>
  <c r="X69" i="45"/>
  <c r="W69" i="45"/>
  <c r="V69" i="45"/>
  <c r="U69" i="45"/>
  <c r="T69" i="45"/>
  <c r="S69" i="45"/>
  <c r="R69" i="45"/>
  <c r="Q69" i="45"/>
  <c r="P69" i="45"/>
  <c r="N69" i="45"/>
  <c r="M69" i="45"/>
  <c r="L69" i="45"/>
  <c r="K69" i="45"/>
  <c r="J69" i="45"/>
  <c r="I69" i="45"/>
  <c r="H69" i="45"/>
  <c r="G69" i="45"/>
  <c r="F69" i="45"/>
  <c r="E69" i="45"/>
  <c r="D69" i="45"/>
  <c r="C69" i="45"/>
  <c r="B69" i="45"/>
  <c r="AA68" i="45"/>
  <c r="Z68" i="45"/>
  <c r="Y68" i="45"/>
  <c r="X68" i="45"/>
  <c r="W68" i="45"/>
  <c r="V68" i="45"/>
  <c r="U68" i="45"/>
  <c r="T68" i="45"/>
  <c r="S68" i="45"/>
  <c r="R68" i="45"/>
  <c r="Q68" i="45"/>
  <c r="P68" i="45"/>
  <c r="AK68" i="45" s="1"/>
  <c r="N68" i="45"/>
  <c r="M68" i="45"/>
  <c r="L68" i="45"/>
  <c r="AJ68" i="45" s="1"/>
  <c r="K68" i="45"/>
  <c r="AI68" i="45" s="1"/>
  <c r="J68" i="45"/>
  <c r="I68" i="45"/>
  <c r="H68" i="45"/>
  <c r="G68" i="45"/>
  <c r="F68" i="45"/>
  <c r="E68" i="45"/>
  <c r="D68" i="45"/>
  <c r="C68" i="45"/>
  <c r="B68" i="45"/>
  <c r="AA67" i="45"/>
  <c r="Z67" i="45"/>
  <c r="Y67" i="45"/>
  <c r="X67" i="45"/>
  <c r="W67" i="45"/>
  <c r="V67" i="45"/>
  <c r="U67" i="45"/>
  <c r="T67" i="45"/>
  <c r="S67" i="45"/>
  <c r="R67" i="45"/>
  <c r="Q67" i="45"/>
  <c r="P67" i="45"/>
  <c r="AK67" i="45" s="1"/>
  <c r="N67" i="45"/>
  <c r="M67" i="45"/>
  <c r="L67" i="45"/>
  <c r="K67" i="45"/>
  <c r="AI67" i="45" s="1"/>
  <c r="J67" i="45"/>
  <c r="I67" i="45"/>
  <c r="H67" i="45"/>
  <c r="G67" i="45"/>
  <c r="F67" i="45"/>
  <c r="E67" i="45"/>
  <c r="D67" i="45"/>
  <c r="C67" i="45"/>
  <c r="B67" i="45"/>
  <c r="AA66" i="45"/>
  <c r="Z66" i="45"/>
  <c r="Y66" i="45"/>
  <c r="X66" i="45"/>
  <c r="W66" i="45"/>
  <c r="V66" i="45"/>
  <c r="U66" i="45"/>
  <c r="T66" i="45"/>
  <c r="S66" i="45"/>
  <c r="R66" i="45"/>
  <c r="Q66" i="45"/>
  <c r="P66" i="45"/>
  <c r="N66" i="45"/>
  <c r="M66" i="45"/>
  <c r="L66" i="45"/>
  <c r="K66" i="45"/>
  <c r="J66" i="45"/>
  <c r="I66" i="45"/>
  <c r="H66" i="45"/>
  <c r="G66" i="45"/>
  <c r="F66" i="45"/>
  <c r="E66" i="45"/>
  <c r="D66" i="45"/>
  <c r="C66" i="45"/>
  <c r="B66" i="45"/>
  <c r="AH65" i="45"/>
  <c r="AG65" i="45"/>
  <c r="AF65" i="45"/>
  <c r="AE65" i="45"/>
  <c r="AD65" i="45"/>
  <c r="AA65" i="45"/>
  <c r="Z65" i="45"/>
  <c r="Y65" i="45"/>
  <c r="X65" i="45"/>
  <c r="W65" i="45"/>
  <c r="V65" i="45"/>
  <c r="U65" i="45"/>
  <c r="T65" i="45"/>
  <c r="S65" i="45"/>
  <c r="R65" i="45"/>
  <c r="Q65" i="45"/>
  <c r="P65" i="45"/>
  <c r="N65" i="45"/>
  <c r="M65" i="45"/>
  <c r="L65" i="45"/>
  <c r="K65" i="45"/>
  <c r="J65" i="45"/>
  <c r="I65" i="45"/>
  <c r="H65" i="45"/>
  <c r="G65" i="45"/>
  <c r="F65" i="45"/>
  <c r="E65" i="45"/>
  <c r="D65" i="45"/>
  <c r="C65" i="45"/>
  <c r="B65" i="45"/>
  <c r="AC64" i="45"/>
  <c r="AB64" i="45"/>
  <c r="AA64" i="45"/>
  <c r="Z64" i="45"/>
  <c r="Y64" i="45"/>
  <c r="X64" i="45"/>
  <c r="W64" i="45"/>
  <c r="U64" i="45"/>
  <c r="T64" i="45"/>
  <c r="R64" i="45"/>
  <c r="Q64" i="45"/>
  <c r="P64" i="45"/>
  <c r="L64" i="45"/>
  <c r="K64" i="45"/>
  <c r="AI64" i="45" s="1"/>
  <c r="I64" i="45"/>
  <c r="H64" i="45"/>
  <c r="G64" i="45"/>
  <c r="F64" i="45"/>
  <c r="E64" i="45"/>
  <c r="D64" i="45"/>
  <c r="C64" i="45"/>
  <c r="B64" i="45"/>
  <c r="AC63" i="45"/>
  <c r="AB63" i="45"/>
  <c r="AA63" i="45"/>
  <c r="Z63" i="45"/>
  <c r="Y63" i="45"/>
  <c r="X63" i="45"/>
  <c r="W63" i="45"/>
  <c r="U63" i="45"/>
  <c r="T63" i="45"/>
  <c r="R63" i="45"/>
  <c r="Q63" i="45"/>
  <c r="P63" i="45"/>
  <c r="AK63" i="45" s="1"/>
  <c r="L63" i="45"/>
  <c r="K63" i="45"/>
  <c r="AI63" i="45" s="1"/>
  <c r="I63" i="45"/>
  <c r="H63" i="45"/>
  <c r="G63" i="45"/>
  <c r="F63" i="45"/>
  <c r="E63" i="45"/>
  <c r="D63" i="45"/>
  <c r="C63" i="45"/>
  <c r="B63" i="45"/>
  <c r="AC62" i="45"/>
  <c r="AB62" i="45"/>
  <c r="AA62" i="45"/>
  <c r="Z62" i="45"/>
  <c r="Y62" i="45"/>
  <c r="X62" i="45"/>
  <c r="W62" i="45"/>
  <c r="U62" i="45"/>
  <c r="T62" i="45"/>
  <c r="R62" i="45"/>
  <c r="Q62" i="45"/>
  <c r="P62" i="45"/>
  <c r="L62" i="45"/>
  <c r="K62" i="45"/>
  <c r="AI62" i="45" s="1"/>
  <c r="I62" i="45"/>
  <c r="H62" i="45"/>
  <c r="G62" i="45"/>
  <c r="F62" i="45"/>
  <c r="E62" i="45"/>
  <c r="D62" i="45"/>
  <c r="C62" i="45"/>
  <c r="B62" i="45"/>
  <c r="AC61" i="45"/>
  <c r="AB61" i="45"/>
  <c r="AA61" i="45"/>
  <c r="Z61" i="45"/>
  <c r="Y61" i="45"/>
  <c r="X61" i="45"/>
  <c r="W61" i="45"/>
  <c r="U61" i="45"/>
  <c r="T61" i="45"/>
  <c r="R61" i="45"/>
  <c r="Q61" i="45"/>
  <c r="P61" i="45"/>
  <c r="AK61" i="45" s="1"/>
  <c r="L61" i="45"/>
  <c r="K61" i="45"/>
  <c r="AI61" i="45" s="1"/>
  <c r="I61" i="45"/>
  <c r="H61" i="45"/>
  <c r="G61" i="45"/>
  <c r="F61" i="45"/>
  <c r="E61" i="45"/>
  <c r="D61" i="45"/>
  <c r="C61" i="45"/>
  <c r="B61" i="45"/>
  <c r="AC60" i="45"/>
  <c r="AB60" i="45"/>
  <c r="AA60" i="45"/>
  <c r="Z60" i="45"/>
  <c r="Y60" i="45"/>
  <c r="X60" i="45"/>
  <c r="W60" i="45"/>
  <c r="U60" i="45"/>
  <c r="T60" i="45"/>
  <c r="R60" i="45"/>
  <c r="Q60" i="45"/>
  <c r="P60" i="45"/>
  <c r="L60" i="45"/>
  <c r="K60" i="45"/>
  <c r="AI60" i="45" s="1"/>
  <c r="I60" i="45"/>
  <c r="H60" i="45"/>
  <c r="G60" i="45"/>
  <c r="F60" i="45"/>
  <c r="E60" i="45"/>
  <c r="D60" i="45"/>
  <c r="C60" i="45"/>
  <c r="B60" i="45"/>
  <c r="AC59" i="45"/>
  <c r="AB59" i="45"/>
  <c r="AA59" i="45"/>
  <c r="Z59" i="45"/>
  <c r="Y59" i="45"/>
  <c r="X59" i="45"/>
  <c r="W59" i="45"/>
  <c r="U59" i="45"/>
  <c r="T59" i="45"/>
  <c r="R59" i="45"/>
  <c r="Q59" i="45"/>
  <c r="P59" i="45"/>
  <c r="L59" i="45"/>
  <c r="K59" i="45"/>
  <c r="AI59" i="45" s="1"/>
  <c r="I59" i="45"/>
  <c r="H59" i="45"/>
  <c r="G59" i="45"/>
  <c r="F59" i="45"/>
  <c r="E59" i="45"/>
  <c r="D59" i="45"/>
  <c r="C59" i="45"/>
  <c r="B59" i="45"/>
  <c r="AA58" i="45"/>
  <c r="Z58" i="45"/>
  <c r="Y58" i="45"/>
  <c r="X58" i="45"/>
  <c r="W58" i="45"/>
  <c r="V58" i="45"/>
  <c r="U58" i="45"/>
  <c r="T58" i="45"/>
  <c r="S58" i="45"/>
  <c r="R58" i="45"/>
  <c r="Q58" i="45"/>
  <c r="P58" i="45"/>
  <c r="AK58" i="45" s="1"/>
  <c r="N58" i="45"/>
  <c r="M58" i="45"/>
  <c r="L58" i="45"/>
  <c r="K58" i="45"/>
  <c r="J58" i="45"/>
  <c r="I58" i="45"/>
  <c r="H58" i="45"/>
  <c r="G58" i="45"/>
  <c r="F58" i="45"/>
  <c r="E58" i="45"/>
  <c r="D58" i="45"/>
  <c r="C58" i="45"/>
  <c r="B58" i="45"/>
  <c r="AA57" i="45"/>
  <c r="Z57" i="45"/>
  <c r="Y57" i="45"/>
  <c r="X57" i="45"/>
  <c r="W57" i="45"/>
  <c r="V57" i="45"/>
  <c r="U57" i="45"/>
  <c r="T57" i="45"/>
  <c r="S57" i="45"/>
  <c r="R57" i="45"/>
  <c r="Q57" i="45"/>
  <c r="P57" i="45"/>
  <c r="AK57" i="45" s="1"/>
  <c r="N57" i="45"/>
  <c r="M57" i="45"/>
  <c r="L57" i="45"/>
  <c r="K57" i="45"/>
  <c r="AI57" i="45" s="1"/>
  <c r="J57" i="45"/>
  <c r="I57" i="45"/>
  <c r="H57" i="45"/>
  <c r="G57" i="45"/>
  <c r="F57" i="45"/>
  <c r="E57" i="45"/>
  <c r="D57" i="45"/>
  <c r="C57" i="45"/>
  <c r="B57" i="45"/>
  <c r="AH56" i="45"/>
  <c r="AG56" i="45"/>
  <c r="AF56" i="45"/>
  <c r="AE56" i="45"/>
  <c r="AD56" i="45"/>
  <c r="AA56" i="45"/>
  <c r="Z56" i="45"/>
  <c r="Y56" i="45"/>
  <c r="X56" i="45"/>
  <c r="W56" i="45"/>
  <c r="V56" i="45"/>
  <c r="U56" i="45"/>
  <c r="T56" i="45"/>
  <c r="S56" i="45"/>
  <c r="R56" i="45"/>
  <c r="Q56" i="45"/>
  <c r="P56" i="45"/>
  <c r="AK56" i="45" s="1"/>
  <c r="N56" i="45"/>
  <c r="M56" i="45"/>
  <c r="L56" i="45"/>
  <c r="AJ56" i="45" s="1"/>
  <c r="K56" i="45"/>
  <c r="AI56" i="45" s="1"/>
  <c r="J56" i="45"/>
  <c r="I56" i="45"/>
  <c r="H56" i="45"/>
  <c r="G56" i="45"/>
  <c r="F56" i="45"/>
  <c r="E56" i="45"/>
  <c r="D56" i="45"/>
  <c r="C56" i="45"/>
  <c r="B56" i="45"/>
  <c r="AH55" i="45"/>
  <c r="AG55" i="45"/>
  <c r="AF55" i="45"/>
  <c r="AE55" i="45"/>
  <c r="AD55" i="45"/>
  <c r="AA55" i="45"/>
  <c r="Z55" i="45"/>
  <c r="Y55" i="45"/>
  <c r="X55" i="45"/>
  <c r="W55" i="45"/>
  <c r="V55" i="45"/>
  <c r="U55" i="45"/>
  <c r="T55" i="45"/>
  <c r="S55" i="45"/>
  <c r="R55" i="45"/>
  <c r="Q55" i="45"/>
  <c r="P55" i="45"/>
  <c r="AK55" i="45" s="1"/>
  <c r="N55" i="45"/>
  <c r="M55" i="45"/>
  <c r="L55" i="45"/>
  <c r="K55" i="45"/>
  <c r="AI55" i="45" s="1"/>
  <c r="J55" i="45"/>
  <c r="I55" i="45"/>
  <c r="H55" i="45"/>
  <c r="G55" i="45"/>
  <c r="F55" i="45"/>
  <c r="E55" i="45"/>
  <c r="D55" i="45"/>
  <c r="C55" i="45"/>
  <c r="B55" i="45"/>
  <c r="AH54" i="45"/>
  <c r="AG54" i="45"/>
  <c r="AF54" i="45"/>
  <c r="AE54" i="45"/>
  <c r="AD54" i="45"/>
  <c r="AA54" i="45"/>
  <c r="Z54" i="45"/>
  <c r="Y54" i="45"/>
  <c r="X54" i="45"/>
  <c r="W54" i="45"/>
  <c r="V54" i="45"/>
  <c r="U54" i="45"/>
  <c r="T54" i="45"/>
  <c r="S54" i="45"/>
  <c r="R54" i="45"/>
  <c r="Q54" i="45"/>
  <c r="P54" i="45"/>
  <c r="AK54" i="45" s="1"/>
  <c r="N54" i="45"/>
  <c r="M54" i="45"/>
  <c r="L54" i="45"/>
  <c r="AJ54" i="45" s="1"/>
  <c r="K54" i="45"/>
  <c r="AI54" i="45" s="1"/>
  <c r="J54" i="45"/>
  <c r="I54" i="45"/>
  <c r="H54" i="45"/>
  <c r="G54" i="45"/>
  <c r="F54" i="45"/>
  <c r="E54" i="45"/>
  <c r="D54" i="45"/>
  <c r="C54" i="45"/>
  <c r="B54" i="45"/>
  <c r="AH53" i="45"/>
  <c r="AG53" i="45"/>
  <c r="AF53" i="45"/>
  <c r="AE53" i="45"/>
  <c r="AD53" i="45"/>
  <c r="AA53" i="45"/>
  <c r="Z53" i="45"/>
  <c r="Y53" i="45"/>
  <c r="X53" i="45"/>
  <c r="W53" i="45"/>
  <c r="V53" i="45"/>
  <c r="U53" i="45"/>
  <c r="T53" i="45"/>
  <c r="S53" i="45"/>
  <c r="R53" i="45"/>
  <c r="Q53" i="45"/>
  <c r="P53" i="45"/>
  <c r="AK53" i="45" s="1"/>
  <c r="N53" i="45"/>
  <c r="M53" i="45"/>
  <c r="L53" i="45"/>
  <c r="K53" i="45"/>
  <c r="AI53" i="45" s="1"/>
  <c r="J53" i="45"/>
  <c r="I53" i="45"/>
  <c r="H53" i="45"/>
  <c r="G53" i="45"/>
  <c r="F53" i="45"/>
  <c r="E53" i="45"/>
  <c r="D53" i="45"/>
  <c r="C53" i="45"/>
  <c r="B53" i="45"/>
  <c r="AH52" i="45"/>
  <c r="AG52" i="45"/>
  <c r="AF52" i="45"/>
  <c r="AE52" i="45"/>
  <c r="AD52" i="45"/>
  <c r="AA52" i="45"/>
  <c r="Z52" i="45"/>
  <c r="Y52" i="45"/>
  <c r="X52" i="45"/>
  <c r="W52" i="45"/>
  <c r="V52" i="45"/>
  <c r="U52" i="45"/>
  <c r="T52" i="45"/>
  <c r="S52" i="45"/>
  <c r="R52" i="45"/>
  <c r="Q52" i="45"/>
  <c r="P52" i="45"/>
  <c r="AK52" i="45" s="1"/>
  <c r="N52" i="45"/>
  <c r="M52" i="45"/>
  <c r="L52" i="45"/>
  <c r="AJ52" i="45" s="1"/>
  <c r="K52" i="45"/>
  <c r="AI52" i="45" s="1"/>
  <c r="J52" i="45"/>
  <c r="I52" i="45"/>
  <c r="H52" i="45"/>
  <c r="G52" i="45"/>
  <c r="F52" i="45"/>
  <c r="E52" i="45"/>
  <c r="D52" i="45"/>
  <c r="C52" i="45"/>
  <c r="B52" i="45"/>
  <c r="AH51" i="45"/>
  <c r="AG51" i="45"/>
  <c r="AF51" i="45"/>
  <c r="AE51" i="45"/>
  <c r="AD51" i="45"/>
  <c r="AA51" i="45"/>
  <c r="Z51" i="45"/>
  <c r="Y51" i="45"/>
  <c r="X51" i="45"/>
  <c r="W51" i="45"/>
  <c r="V51" i="45"/>
  <c r="U51" i="45"/>
  <c r="T51" i="45"/>
  <c r="S51" i="45"/>
  <c r="R51" i="45"/>
  <c r="Q51" i="45"/>
  <c r="P51" i="45"/>
  <c r="AK51" i="45" s="1"/>
  <c r="N51" i="45"/>
  <c r="M51" i="45"/>
  <c r="L51" i="45"/>
  <c r="K51" i="45"/>
  <c r="AI51" i="45" s="1"/>
  <c r="J51" i="45"/>
  <c r="I51" i="45"/>
  <c r="H51" i="45"/>
  <c r="G51" i="45"/>
  <c r="F51" i="45"/>
  <c r="E51" i="45"/>
  <c r="D51" i="45"/>
  <c r="C51" i="45"/>
  <c r="B51" i="45"/>
  <c r="AH50" i="45"/>
  <c r="AG50" i="45"/>
  <c r="AF50" i="45"/>
  <c r="AE50" i="45"/>
  <c r="AD50" i="45"/>
  <c r="AA50" i="45"/>
  <c r="Z50" i="45"/>
  <c r="Y50" i="45"/>
  <c r="X50" i="45"/>
  <c r="W50" i="45"/>
  <c r="V50" i="45"/>
  <c r="U50" i="45"/>
  <c r="T50" i="45"/>
  <c r="S50" i="45"/>
  <c r="R50" i="45"/>
  <c r="Q50" i="45"/>
  <c r="P50" i="45"/>
  <c r="AK50" i="45" s="1"/>
  <c r="N50" i="45"/>
  <c r="M50" i="45"/>
  <c r="L50" i="45"/>
  <c r="AJ50" i="45" s="1"/>
  <c r="K50" i="45"/>
  <c r="AI50" i="45" s="1"/>
  <c r="J50" i="45"/>
  <c r="I50" i="45"/>
  <c r="H50" i="45"/>
  <c r="G50" i="45"/>
  <c r="F50" i="45"/>
  <c r="E50" i="45"/>
  <c r="D50" i="45"/>
  <c r="C50" i="45"/>
  <c r="B50" i="45"/>
  <c r="AH49" i="45"/>
  <c r="AG49" i="45"/>
  <c r="AF49" i="45"/>
  <c r="AE49" i="45"/>
  <c r="AD49" i="45"/>
  <c r="AA49" i="45"/>
  <c r="Z49" i="45"/>
  <c r="Y49" i="45"/>
  <c r="X49" i="45"/>
  <c r="W49" i="45"/>
  <c r="V49" i="45"/>
  <c r="U49" i="45"/>
  <c r="T49" i="45"/>
  <c r="S49" i="45"/>
  <c r="R49" i="45"/>
  <c r="Q49" i="45"/>
  <c r="P49" i="45"/>
  <c r="AK49" i="45" s="1"/>
  <c r="N49" i="45"/>
  <c r="M49" i="45"/>
  <c r="L49" i="45"/>
  <c r="K49" i="45"/>
  <c r="AI49" i="45" s="1"/>
  <c r="J49" i="45"/>
  <c r="I49" i="45"/>
  <c r="H49" i="45"/>
  <c r="G49" i="45"/>
  <c r="F49" i="45"/>
  <c r="E49" i="45"/>
  <c r="D49" i="45"/>
  <c r="C49" i="45"/>
  <c r="B49" i="45"/>
  <c r="AH48" i="45"/>
  <c r="AG48" i="45"/>
  <c r="AF48" i="45"/>
  <c r="AE48" i="45"/>
  <c r="AD48" i="45"/>
  <c r="AA48" i="45"/>
  <c r="Z48" i="45"/>
  <c r="Y48" i="45"/>
  <c r="X48" i="45"/>
  <c r="W48" i="45"/>
  <c r="V48" i="45"/>
  <c r="U48" i="45"/>
  <c r="T48" i="45"/>
  <c r="S48" i="45"/>
  <c r="R48" i="45"/>
  <c r="Q48" i="45"/>
  <c r="P48" i="45"/>
  <c r="AK48" i="45" s="1"/>
  <c r="N48" i="45"/>
  <c r="M48" i="45"/>
  <c r="L48" i="45"/>
  <c r="AJ48" i="45" s="1"/>
  <c r="K48" i="45"/>
  <c r="AI48" i="45" s="1"/>
  <c r="J48" i="45"/>
  <c r="I48" i="45"/>
  <c r="H48" i="45"/>
  <c r="G48" i="45"/>
  <c r="F48" i="45"/>
  <c r="E48" i="45"/>
  <c r="D48" i="45"/>
  <c r="C48" i="45"/>
  <c r="B48" i="45"/>
  <c r="AH47" i="45"/>
  <c r="AG47" i="45"/>
  <c r="AF47" i="45"/>
  <c r="AE47" i="45"/>
  <c r="AD47" i="45"/>
  <c r="AA47" i="45"/>
  <c r="Z47" i="45"/>
  <c r="Y47" i="45"/>
  <c r="X47" i="45"/>
  <c r="W47" i="45"/>
  <c r="V47" i="45"/>
  <c r="U47" i="45"/>
  <c r="T47" i="45"/>
  <c r="S47" i="45"/>
  <c r="R47" i="45"/>
  <c r="Q47" i="45"/>
  <c r="P47" i="45"/>
  <c r="AK47" i="45" s="1"/>
  <c r="N47" i="45"/>
  <c r="M47" i="45"/>
  <c r="L47" i="45"/>
  <c r="K47" i="45"/>
  <c r="AI47" i="45" s="1"/>
  <c r="J47" i="45"/>
  <c r="I47" i="45"/>
  <c r="H47" i="45"/>
  <c r="G47" i="45"/>
  <c r="F47" i="45"/>
  <c r="E47" i="45"/>
  <c r="D47" i="45"/>
  <c r="C47" i="45"/>
  <c r="B47" i="45"/>
  <c r="AA46" i="45"/>
  <c r="Z46" i="45"/>
  <c r="Y46" i="45"/>
  <c r="X46" i="45"/>
  <c r="W46" i="45"/>
  <c r="V46" i="45"/>
  <c r="U46" i="45"/>
  <c r="T46" i="45"/>
  <c r="S46" i="45"/>
  <c r="R46" i="45"/>
  <c r="Q46" i="45"/>
  <c r="P46" i="45"/>
  <c r="AK46" i="45" s="1"/>
  <c r="N46" i="45"/>
  <c r="M46" i="45"/>
  <c r="L46" i="45"/>
  <c r="K46" i="45"/>
  <c r="AI46" i="45" s="1"/>
  <c r="J46" i="45"/>
  <c r="I46" i="45"/>
  <c r="H46" i="45"/>
  <c r="G46" i="45"/>
  <c r="F46" i="45"/>
  <c r="E46" i="45"/>
  <c r="D46" i="45"/>
  <c r="C46" i="45"/>
  <c r="B46" i="45"/>
  <c r="AA45" i="45"/>
  <c r="Z45" i="45"/>
  <c r="Y45" i="45"/>
  <c r="X45" i="45"/>
  <c r="W45" i="45"/>
  <c r="V45" i="45"/>
  <c r="U45" i="45"/>
  <c r="T45" i="45"/>
  <c r="S45" i="45"/>
  <c r="R45" i="45"/>
  <c r="Q45" i="45"/>
  <c r="P45" i="45"/>
  <c r="N45" i="45"/>
  <c r="M45" i="45"/>
  <c r="L45" i="45"/>
  <c r="K45" i="45"/>
  <c r="J45" i="45"/>
  <c r="I45" i="45"/>
  <c r="H45" i="45"/>
  <c r="G45" i="45"/>
  <c r="F45" i="45"/>
  <c r="E45" i="45"/>
  <c r="D45" i="45"/>
  <c r="C45" i="45"/>
  <c r="B45" i="45"/>
  <c r="AA44" i="45"/>
  <c r="Z44" i="45"/>
  <c r="Y44" i="45"/>
  <c r="X44" i="45"/>
  <c r="W44" i="45"/>
  <c r="V44" i="45"/>
  <c r="U44" i="45"/>
  <c r="T44" i="45"/>
  <c r="S44" i="45"/>
  <c r="R44" i="45"/>
  <c r="Q44" i="45"/>
  <c r="P44" i="45"/>
  <c r="N44" i="45"/>
  <c r="M44" i="45"/>
  <c r="L44" i="45"/>
  <c r="K44" i="45"/>
  <c r="J44" i="45"/>
  <c r="I44" i="45"/>
  <c r="H44" i="45"/>
  <c r="G44" i="45"/>
  <c r="F44" i="45"/>
  <c r="E44" i="45"/>
  <c r="D44" i="45"/>
  <c r="C44" i="45"/>
  <c r="B44" i="45"/>
  <c r="AH43" i="45"/>
  <c r="AG43" i="45"/>
  <c r="AF43" i="45"/>
  <c r="AE43" i="45"/>
  <c r="AD43" i="45"/>
  <c r="AA43" i="45"/>
  <c r="Z43" i="45"/>
  <c r="Y43" i="45"/>
  <c r="X43" i="45"/>
  <c r="W43" i="45"/>
  <c r="V43" i="45"/>
  <c r="U43" i="45"/>
  <c r="T43" i="45"/>
  <c r="S43" i="45"/>
  <c r="R43" i="45"/>
  <c r="Q43" i="45"/>
  <c r="P43" i="45"/>
  <c r="N43" i="45"/>
  <c r="M43" i="45"/>
  <c r="L43" i="45"/>
  <c r="K43" i="45"/>
  <c r="J43" i="45"/>
  <c r="I43" i="45"/>
  <c r="H43" i="45"/>
  <c r="G43" i="45"/>
  <c r="F43" i="45"/>
  <c r="E43" i="45"/>
  <c r="D43" i="45"/>
  <c r="C43" i="45"/>
  <c r="B43" i="45"/>
  <c r="AA42" i="45"/>
  <c r="Z42" i="45"/>
  <c r="Y42" i="45"/>
  <c r="X42" i="45"/>
  <c r="W42" i="45"/>
  <c r="V42" i="45"/>
  <c r="U42" i="45"/>
  <c r="T42" i="45"/>
  <c r="S42" i="45"/>
  <c r="R42" i="45"/>
  <c r="Q42" i="45"/>
  <c r="P42" i="45"/>
  <c r="N42" i="45"/>
  <c r="M42" i="45"/>
  <c r="L42" i="45"/>
  <c r="K42" i="45"/>
  <c r="J42" i="45"/>
  <c r="I42" i="45"/>
  <c r="H42" i="45"/>
  <c r="G42" i="45"/>
  <c r="F42" i="45"/>
  <c r="E42" i="45"/>
  <c r="D42" i="45"/>
  <c r="C42" i="45"/>
  <c r="B42" i="45"/>
  <c r="AH41" i="45"/>
  <c r="AG41" i="45"/>
  <c r="AF41" i="45"/>
  <c r="AE41" i="45"/>
  <c r="AD41" i="45"/>
  <c r="AA41" i="45"/>
  <c r="Z41" i="45"/>
  <c r="Y41" i="45"/>
  <c r="X41" i="45"/>
  <c r="W41" i="45"/>
  <c r="V41" i="45"/>
  <c r="U41" i="45"/>
  <c r="T41" i="45"/>
  <c r="S41" i="45"/>
  <c r="R41" i="45"/>
  <c r="Q41" i="45"/>
  <c r="P41" i="45"/>
  <c r="AK41" i="45" s="1"/>
  <c r="N41" i="45"/>
  <c r="M41" i="45"/>
  <c r="L41" i="45"/>
  <c r="K41" i="45"/>
  <c r="AI41" i="45" s="1"/>
  <c r="J41" i="45"/>
  <c r="I41" i="45"/>
  <c r="H41" i="45"/>
  <c r="G41" i="45"/>
  <c r="F41" i="45"/>
  <c r="E41" i="45"/>
  <c r="D41" i="45"/>
  <c r="C41" i="45"/>
  <c r="B41" i="45"/>
  <c r="AH40" i="45"/>
  <c r="AG40" i="45"/>
  <c r="AF40" i="45"/>
  <c r="AE40" i="45"/>
  <c r="AD40" i="45"/>
  <c r="AA40" i="45"/>
  <c r="Z40" i="45"/>
  <c r="Y40" i="45"/>
  <c r="X40" i="45"/>
  <c r="W40" i="45"/>
  <c r="V40" i="45"/>
  <c r="U40" i="45"/>
  <c r="T40" i="45"/>
  <c r="S40" i="45"/>
  <c r="R40" i="45"/>
  <c r="Q40" i="45"/>
  <c r="P40" i="45"/>
  <c r="AK40" i="45" s="1"/>
  <c r="N40" i="45"/>
  <c r="M40" i="45"/>
  <c r="L40" i="45"/>
  <c r="AJ40" i="45" s="1"/>
  <c r="K40" i="45"/>
  <c r="AI40" i="45" s="1"/>
  <c r="J40" i="45"/>
  <c r="I40" i="45"/>
  <c r="H40" i="45"/>
  <c r="G40" i="45"/>
  <c r="F40" i="45"/>
  <c r="E40" i="45"/>
  <c r="D40" i="45"/>
  <c r="C40" i="45"/>
  <c r="B40" i="45"/>
  <c r="AH39" i="45"/>
  <c r="AG39" i="45"/>
  <c r="AF39" i="45"/>
  <c r="AE39" i="45"/>
  <c r="AD39" i="45"/>
  <c r="AA39" i="45"/>
  <c r="Z39" i="45"/>
  <c r="Y39" i="45"/>
  <c r="X39" i="45"/>
  <c r="W39" i="45"/>
  <c r="V39" i="45"/>
  <c r="U39" i="45"/>
  <c r="T39" i="45"/>
  <c r="S39" i="45"/>
  <c r="R39" i="45"/>
  <c r="Q39" i="45"/>
  <c r="P39" i="45"/>
  <c r="AK39" i="45" s="1"/>
  <c r="N39" i="45"/>
  <c r="M39" i="45"/>
  <c r="L39" i="45"/>
  <c r="K39" i="45"/>
  <c r="AI39" i="45" s="1"/>
  <c r="J39" i="45"/>
  <c r="I39" i="45"/>
  <c r="H39" i="45"/>
  <c r="G39" i="45"/>
  <c r="F39" i="45"/>
  <c r="E39" i="45"/>
  <c r="D39" i="45"/>
  <c r="C39" i="45"/>
  <c r="B39" i="45"/>
  <c r="AA38" i="45"/>
  <c r="Z38" i="45"/>
  <c r="Y38" i="45"/>
  <c r="X38" i="45"/>
  <c r="W38" i="45"/>
  <c r="V38" i="45"/>
  <c r="U38" i="45"/>
  <c r="T38" i="45"/>
  <c r="S38" i="45"/>
  <c r="R38" i="45"/>
  <c r="Q38" i="45"/>
  <c r="P38" i="45"/>
  <c r="AK38" i="45" s="1"/>
  <c r="N38" i="45"/>
  <c r="M38" i="45"/>
  <c r="L38" i="45"/>
  <c r="K38" i="45"/>
  <c r="AI38" i="45" s="1"/>
  <c r="J38" i="45"/>
  <c r="I38" i="45"/>
  <c r="H38" i="45"/>
  <c r="G38" i="45"/>
  <c r="F38" i="45"/>
  <c r="E38" i="45"/>
  <c r="D38" i="45"/>
  <c r="C38" i="45"/>
  <c r="B38" i="45"/>
  <c r="AH37" i="45"/>
  <c r="AG37" i="45"/>
  <c r="AF37" i="45"/>
  <c r="AE37" i="45"/>
  <c r="AD37" i="45"/>
  <c r="AA37" i="45"/>
  <c r="Z37" i="45"/>
  <c r="Y37" i="45"/>
  <c r="X37" i="45"/>
  <c r="W37" i="45"/>
  <c r="V37" i="45"/>
  <c r="U37" i="45"/>
  <c r="T37" i="45"/>
  <c r="S37" i="45"/>
  <c r="R37" i="45"/>
  <c r="Q37" i="45"/>
  <c r="P37" i="45"/>
  <c r="AK37" i="45" s="1"/>
  <c r="N37" i="45"/>
  <c r="M37" i="45"/>
  <c r="L37" i="45"/>
  <c r="K37" i="45"/>
  <c r="AI37" i="45" s="1"/>
  <c r="J37" i="45"/>
  <c r="I37" i="45"/>
  <c r="H37" i="45"/>
  <c r="G37" i="45"/>
  <c r="F37" i="45"/>
  <c r="E37" i="45"/>
  <c r="D37" i="45"/>
  <c r="C37" i="45"/>
  <c r="B37" i="45"/>
  <c r="AH36" i="45"/>
  <c r="AG36" i="45"/>
  <c r="AF36" i="45"/>
  <c r="AE36" i="45"/>
  <c r="AD36" i="45"/>
  <c r="AA36" i="45"/>
  <c r="Z36" i="45"/>
  <c r="Y36" i="45"/>
  <c r="X36" i="45"/>
  <c r="W36" i="45"/>
  <c r="V36" i="45"/>
  <c r="U36" i="45"/>
  <c r="T36" i="45"/>
  <c r="S36" i="45"/>
  <c r="R36" i="45"/>
  <c r="Q36" i="45"/>
  <c r="P36" i="45"/>
  <c r="AK36" i="45" s="1"/>
  <c r="N36" i="45"/>
  <c r="M36" i="45"/>
  <c r="L36" i="45"/>
  <c r="K36" i="45"/>
  <c r="AI36" i="45" s="1"/>
  <c r="J36" i="45"/>
  <c r="I36" i="45"/>
  <c r="H36" i="45"/>
  <c r="G36" i="45"/>
  <c r="F36" i="45"/>
  <c r="E36" i="45"/>
  <c r="D36" i="45"/>
  <c r="C36" i="45"/>
  <c r="B36" i="45"/>
  <c r="AA35" i="45"/>
  <c r="Z35" i="45"/>
  <c r="Y35" i="45"/>
  <c r="X35" i="45"/>
  <c r="W35" i="45"/>
  <c r="V35" i="45"/>
  <c r="U35" i="45"/>
  <c r="T35" i="45"/>
  <c r="S35" i="45"/>
  <c r="R35" i="45"/>
  <c r="Q35" i="45"/>
  <c r="P35" i="45"/>
  <c r="N35" i="45"/>
  <c r="M35" i="45"/>
  <c r="L35" i="45"/>
  <c r="K35" i="45"/>
  <c r="J35" i="45"/>
  <c r="I35" i="45"/>
  <c r="H35" i="45"/>
  <c r="G35" i="45"/>
  <c r="F35" i="45"/>
  <c r="E35" i="45"/>
  <c r="D35" i="45"/>
  <c r="C35" i="45"/>
  <c r="B35" i="45"/>
  <c r="AH34" i="45"/>
  <c r="AG34" i="45"/>
  <c r="AF34" i="45"/>
  <c r="AE34" i="45"/>
  <c r="AD34" i="45"/>
  <c r="AA34" i="45"/>
  <c r="Z34" i="45"/>
  <c r="Y34" i="45"/>
  <c r="X34" i="45"/>
  <c r="W34" i="45"/>
  <c r="V34" i="45"/>
  <c r="U34" i="45"/>
  <c r="T34" i="45"/>
  <c r="S34" i="45"/>
  <c r="R34" i="45"/>
  <c r="Q34" i="45"/>
  <c r="P34" i="45"/>
  <c r="AK34" i="45" s="1"/>
  <c r="N34" i="45"/>
  <c r="M34" i="45"/>
  <c r="L34" i="45"/>
  <c r="K34" i="45"/>
  <c r="AI34" i="45" s="1"/>
  <c r="J34" i="45"/>
  <c r="I34" i="45"/>
  <c r="H34" i="45"/>
  <c r="G34" i="45"/>
  <c r="F34" i="45"/>
  <c r="E34" i="45"/>
  <c r="D34" i="45"/>
  <c r="C34" i="45"/>
  <c r="B34" i="45"/>
  <c r="AH33" i="45"/>
  <c r="AG33" i="45"/>
  <c r="AF33" i="45"/>
  <c r="AE33" i="45"/>
  <c r="AD33" i="45"/>
  <c r="AA33" i="45"/>
  <c r="Z33" i="45"/>
  <c r="Y33" i="45"/>
  <c r="X33" i="45"/>
  <c r="W33" i="45"/>
  <c r="V33" i="45"/>
  <c r="U33" i="45"/>
  <c r="T33" i="45"/>
  <c r="S33" i="45"/>
  <c r="R33" i="45"/>
  <c r="Q33" i="45"/>
  <c r="P33" i="45"/>
  <c r="AK33" i="45" s="1"/>
  <c r="N33" i="45"/>
  <c r="M33" i="45"/>
  <c r="L33" i="45"/>
  <c r="AJ33" i="45" s="1"/>
  <c r="K33" i="45"/>
  <c r="AI33" i="45" s="1"/>
  <c r="J33" i="45"/>
  <c r="I33" i="45"/>
  <c r="H33" i="45"/>
  <c r="G33" i="45"/>
  <c r="F33" i="45"/>
  <c r="E33" i="45"/>
  <c r="D33" i="45"/>
  <c r="C33" i="45"/>
  <c r="B33" i="45"/>
  <c r="AH32" i="45"/>
  <c r="AG32" i="45"/>
  <c r="AF32" i="45"/>
  <c r="AE32" i="45"/>
  <c r="AD32" i="45"/>
  <c r="AA32" i="45"/>
  <c r="Z32" i="45"/>
  <c r="Y32" i="45"/>
  <c r="X32" i="45"/>
  <c r="W32" i="45"/>
  <c r="V32" i="45"/>
  <c r="U32" i="45"/>
  <c r="T32" i="45"/>
  <c r="S32" i="45"/>
  <c r="R32" i="45"/>
  <c r="Q32" i="45"/>
  <c r="P32" i="45"/>
  <c r="AK32" i="45" s="1"/>
  <c r="N32" i="45"/>
  <c r="M32" i="45"/>
  <c r="L32" i="45"/>
  <c r="K32" i="45"/>
  <c r="AI32" i="45" s="1"/>
  <c r="J32" i="45"/>
  <c r="I32" i="45"/>
  <c r="H32" i="45"/>
  <c r="G32" i="45"/>
  <c r="F32" i="45"/>
  <c r="E32" i="45"/>
  <c r="D32" i="45"/>
  <c r="C32" i="45"/>
  <c r="B32" i="45"/>
  <c r="AH31" i="45"/>
  <c r="AG31" i="45"/>
  <c r="AF31" i="45"/>
  <c r="AE31" i="45"/>
  <c r="AD31" i="45"/>
  <c r="AA31" i="45"/>
  <c r="Z31" i="45"/>
  <c r="Y31" i="45"/>
  <c r="X31" i="45"/>
  <c r="W31" i="45"/>
  <c r="V31" i="45"/>
  <c r="U31" i="45"/>
  <c r="T31" i="45"/>
  <c r="S31" i="45"/>
  <c r="R31" i="45"/>
  <c r="Q31" i="45"/>
  <c r="P31" i="45"/>
  <c r="AK31" i="45" s="1"/>
  <c r="N31" i="45"/>
  <c r="M31" i="45"/>
  <c r="L31" i="45"/>
  <c r="AJ31" i="45" s="1"/>
  <c r="K31" i="45"/>
  <c r="AI31" i="45" s="1"/>
  <c r="J31" i="45"/>
  <c r="I31" i="45"/>
  <c r="H31" i="45"/>
  <c r="G31" i="45"/>
  <c r="F31" i="45"/>
  <c r="E31" i="45"/>
  <c r="D31" i="45"/>
  <c r="C31" i="45"/>
  <c r="B31" i="45"/>
  <c r="AH30" i="45"/>
  <c r="AG30" i="45"/>
  <c r="AF30" i="45"/>
  <c r="AE30" i="45"/>
  <c r="AD30" i="45"/>
  <c r="AA30" i="45"/>
  <c r="Z30" i="45"/>
  <c r="Y30" i="45"/>
  <c r="X30" i="45"/>
  <c r="W30" i="45"/>
  <c r="V30" i="45"/>
  <c r="U30" i="45"/>
  <c r="T30" i="45"/>
  <c r="S30" i="45"/>
  <c r="R30" i="45"/>
  <c r="Q30" i="45"/>
  <c r="P30" i="45"/>
  <c r="N30" i="45"/>
  <c r="M30" i="45"/>
  <c r="L30" i="45"/>
  <c r="K30" i="45"/>
  <c r="J30" i="45"/>
  <c r="I30" i="45"/>
  <c r="H30" i="45"/>
  <c r="G30" i="45"/>
  <c r="F30" i="45"/>
  <c r="E30" i="45"/>
  <c r="D30" i="45"/>
  <c r="C30" i="45"/>
  <c r="B30" i="45"/>
  <c r="AH29" i="45"/>
  <c r="AG29" i="45"/>
  <c r="AF29" i="45"/>
  <c r="AE29" i="45"/>
  <c r="AD29" i="45"/>
  <c r="AA29" i="45"/>
  <c r="Z29" i="45"/>
  <c r="Y29" i="45"/>
  <c r="X29" i="45"/>
  <c r="W29" i="45"/>
  <c r="V29" i="45"/>
  <c r="U29" i="45"/>
  <c r="T29" i="45"/>
  <c r="S29" i="45"/>
  <c r="R29" i="45"/>
  <c r="Q29" i="45"/>
  <c r="P29" i="45"/>
  <c r="N29" i="45"/>
  <c r="M29" i="45"/>
  <c r="L29" i="45"/>
  <c r="K29" i="45"/>
  <c r="J29" i="45"/>
  <c r="I29" i="45"/>
  <c r="H29" i="45"/>
  <c r="G29" i="45"/>
  <c r="F29" i="45"/>
  <c r="E29" i="45"/>
  <c r="D29" i="45"/>
  <c r="C29" i="45"/>
  <c r="B29" i="45"/>
  <c r="AC28" i="45"/>
  <c r="AB28" i="45"/>
  <c r="AA28" i="45"/>
  <c r="Z28" i="45"/>
  <c r="Y28" i="45"/>
  <c r="X28" i="45"/>
  <c r="W28" i="45"/>
  <c r="U28" i="45"/>
  <c r="T28" i="45"/>
  <c r="R28" i="45"/>
  <c r="Q28" i="45"/>
  <c r="P28" i="45"/>
  <c r="L28" i="45"/>
  <c r="K28" i="45"/>
  <c r="I28" i="45"/>
  <c r="H28" i="45"/>
  <c r="G28" i="45"/>
  <c r="F28" i="45"/>
  <c r="E28" i="45"/>
  <c r="D28" i="45"/>
  <c r="C28" i="45"/>
  <c r="B28" i="45"/>
  <c r="AC27" i="45"/>
  <c r="AB27" i="45"/>
  <c r="AA27" i="45"/>
  <c r="Z27" i="45"/>
  <c r="Y27" i="45"/>
  <c r="X27" i="45"/>
  <c r="W27" i="45"/>
  <c r="U27" i="45"/>
  <c r="T27" i="45"/>
  <c r="R27" i="45"/>
  <c r="Q27" i="45"/>
  <c r="P27" i="45"/>
  <c r="L27" i="45"/>
  <c r="K27" i="45"/>
  <c r="I27" i="45"/>
  <c r="H27" i="45"/>
  <c r="G27" i="45"/>
  <c r="F27" i="45"/>
  <c r="E27" i="45"/>
  <c r="D27" i="45"/>
  <c r="C27" i="45"/>
  <c r="B27" i="45"/>
  <c r="AC26" i="45"/>
  <c r="AB26" i="45"/>
  <c r="AA26" i="45"/>
  <c r="Z26" i="45"/>
  <c r="Y26" i="45"/>
  <c r="X26" i="45"/>
  <c r="W26" i="45"/>
  <c r="U26" i="45"/>
  <c r="T26" i="45"/>
  <c r="R26" i="45"/>
  <c r="Q26" i="45"/>
  <c r="P26" i="45"/>
  <c r="L26" i="45"/>
  <c r="K26" i="45"/>
  <c r="I26" i="45"/>
  <c r="H26" i="45"/>
  <c r="G26" i="45"/>
  <c r="F26" i="45"/>
  <c r="E26" i="45"/>
  <c r="D26" i="45"/>
  <c r="C26" i="45"/>
  <c r="B26" i="45"/>
  <c r="AC25" i="45"/>
  <c r="AB25" i="45"/>
  <c r="AA25" i="45"/>
  <c r="Z25" i="45"/>
  <c r="Y25" i="45"/>
  <c r="X25" i="45"/>
  <c r="W25" i="45"/>
  <c r="U25" i="45"/>
  <c r="T25" i="45"/>
  <c r="R25" i="45"/>
  <c r="Q25" i="45"/>
  <c r="P25" i="45"/>
  <c r="L25" i="45"/>
  <c r="K25" i="45"/>
  <c r="I25" i="45"/>
  <c r="H25" i="45"/>
  <c r="G25" i="45"/>
  <c r="F25" i="45"/>
  <c r="E25" i="45"/>
  <c r="D25" i="45"/>
  <c r="C25" i="45"/>
  <c r="B25" i="45"/>
  <c r="AC24" i="45"/>
  <c r="AB24" i="45"/>
  <c r="AA24" i="45"/>
  <c r="Z24" i="45"/>
  <c r="Y24" i="45"/>
  <c r="X24" i="45"/>
  <c r="W24" i="45"/>
  <c r="U24" i="45"/>
  <c r="T24" i="45"/>
  <c r="R24" i="45"/>
  <c r="Q24" i="45"/>
  <c r="P24" i="45"/>
  <c r="L24" i="45"/>
  <c r="K24" i="45"/>
  <c r="I24" i="45"/>
  <c r="H24" i="45"/>
  <c r="G24" i="45"/>
  <c r="F24" i="45"/>
  <c r="E24" i="45"/>
  <c r="D24" i="45"/>
  <c r="C24" i="45"/>
  <c r="B24" i="45"/>
  <c r="AC23" i="45"/>
  <c r="AB23" i="45"/>
  <c r="AA23" i="45"/>
  <c r="Z23" i="45"/>
  <c r="Y23" i="45"/>
  <c r="X23" i="45"/>
  <c r="W23" i="45"/>
  <c r="U23" i="45"/>
  <c r="T23" i="45"/>
  <c r="R23" i="45"/>
  <c r="Q23" i="45"/>
  <c r="P23" i="45"/>
  <c r="L23" i="45"/>
  <c r="K23" i="45"/>
  <c r="I23" i="45"/>
  <c r="H23" i="45"/>
  <c r="G23" i="45"/>
  <c r="F23" i="45"/>
  <c r="E23" i="45"/>
  <c r="D23" i="45"/>
  <c r="C23" i="45"/>
  <c r="B23" i="45"/>
  <c r="AC22" i="45"/>
  <c r="AB22" i="45"/>
  <c r="AA22" i="45"/>
  <c r="Z22" i="45"/>
  <c r="Y22" i="45"/>
  <c r="X22" i="45"/>
  <c r="W22" i="45"/>
  <c r="U22" i="45"/>
  <c r="T22" i="45"/>
  <c r="R22" i="45"/>
  <c r="Q22" i="45"/>
  <c r="P22" i="45"/>
  <c r="L22" i="45"/>
  <c r="K22" i="45"/>
  <c r="I22" i="45"/>
  <c r="H22" i="45"/>
  <c r="G22" i="45"/>
  <c r="F22" i="45"/>
  <c r="E22" i="45"/>
  <c r="D22" i="45"/>
  <c r="C22" i="45"/>
  <c r="B22" i="45"/>
  <c r="AC21" i="45"/>
  <c r="AB21" i="45"/>
  <c r="AA21" i="45"/>
  <c r="Z21" i="45"/>
  <c r="Y21" i="45"/>
  <c r="X21" i="45"/>
  <c r="W21" i="45"/>
  <c r="U21" i="45"/>
  <c r="T21" i="45"/>
  <c r="R21" i="45"/>
  <c r="Q21" i="45"/>
  <c r="P21" i="45"/>
  <c r="L21" i="45"/>
  <c r="K21" i="45"/>
  <c r="I21" i="45"/>
  <c r="H21" i="45"/>
  <c r="G21" i="45"/>
  <c r="F21" i="45"/>
  <c r="E21" i="45"/>
  <c r="D21" i="45"/>
  <c r="C21" i="45"/>
  <c r="B21" i="45"/>
  <c r="AC20" i="45"/>
  <c r="AB20" i="45"/>
  <c r="AA20" i="45"/>
  <c r="Z20" i="45"/>
  <c r="Y20" i="45"/>
  <c r="X20" i="45"/>
  <c r="W20" i="45"/>
  <c r="U20" i="45"/>
  <c r="T20" i="45"/>
  <c r="R20" i="45"/>
  <c r="Q20" i="45"/>
  <c r="P20" i="45"/>
  <c r="L20" i="45"/>
  <c r="K20" i="45"/>
  <c r="I20" i="45"/>
  <c r="H20" i="45"/>
  <c r="G20" i="45"/>
  <c r="F20" i="45"/>
  <c r="E20" i="45"/>
  <c r="D20" i="45"/>
  <c r="C20" i="45"/>
  <c r="B20" i="45"/>
  <c r="AC19" i="45"/>
  <c r="AB19" i="45"/>
  <c r="AA19" i="45"/>
  <c r="Z19" i="45"/>
  <c r="Y19" i="45"/>
  <c r="X19" i="45"/>
  <c r="W19" i="45"/>
  <c r="U19" i="45"/>
  <c r="T19" i="45"/>
  <c r="R19" i="45"/>
  <c r="Q19" i="45"/>
  <c r="P19" i="45"/>
  <c r="L19" i="45"/>
  <c r="K19" i="45"/>
  <c r="I19" i="45"/>
  <c r="H19" i="45"/>
  <c r="G19" i="45"/>
  <c r="F19" i="45"/>
  <c r="E19" i="45"/>
  <c r="D19" i="45"/>
  <c r="C19" i="45"/>
  <c r="B19" i="45"/>
  <c r="AC18" i="45"/>
  <c r="AB18" i="45"/>
  <c r="AA18" i="45"/>
  <c r="Z18" i="45"/>
  <c r="Y18" i="45"/>
  <c r="X18" i="45"/>
  <c r="W18" i="45"/>
  <c r="U18" i="45"/>
  <c r="T18" i="45"/>
  <c r="R18" i="45"/>
  <c r="Q18" i="45"/>
  <c r="P18" i="45"/>
  <c r="L18" i="45"/>
  <c r="K18" i="45"/>
  <c r="I18" i="45"/>
  <c r="H18" i="45"/>
  <c r="G18" i="45"/>
  <c r="F18" i="45"/>
  <c r="E18" i="45"/>
  <c r="D18" i="45"/>
  <c r="C18" i="45"/>
  <c r="B18" i="45"/>
  <c r="AC17" i="45"/>
  <c r="AB17" i="45"/>
  <c r="AA17" i="45"/>
  <c r="Z17" i="45"/>
  <c r="Y17" i="45"/>
  <c r="X17" i="45"/>
  <c r="W17" i="45"/>
  <c r="U17" i="45"/>
  <c r="T17" i="45"/>
  <c r="R17" i="45"/>
  <c r="Q17" i="45"/>
  <c r="P17" i="45"/>
  <c r="L17" i="45"/>
  <c r="K17" i="45"/>
  <c r="I17" i="45"/>
  <c r="H17" i="45"/>
  <c r="G17" i="45"/>
  <c r="F17" i="45"/>
  <c r="E17" i="45"/>
  <c r="D17" i="45"/>
  <c r="C17" i="45"/>
  <c r="B17" i="45"/>
  <c r="AC16" i="45"/>
  <c r="AB16" i="45"/>
  <c r="AA16" i="45"/>
  <c r="Z16" i="45"/>
  <c r="Y16" i="45"/>
  <c r="X16" i="45"/>
  <c r="W16" i="45"/>
  <c r="U16" i="45"/>
  <c r="T16" i="45"/>
  <c r="R16" i="45"/>
  <c r="Q16" i="45"/>
  <c r="P16" i="45"/>
  <c r="L16" i="45"/>
  <c r="K16" i="45"/>
  <c r="I16" i="45"/>
  <c r="H16" i="45"/>
  <c r="G16" i="45"/>
  <c r="F16" i="45"/>
  <c r="E16" i="45"/>
  <c r="D16" i="45"/>
  <c r="C16" i="45"/>
  <c r="B16" i="45"/>
  <c r="AC15" i="45"/>
  <c r="AB15" i="45"/>
  <c r="AA15" i="45"/>
  <c r="Z15" i="45"/>
  <c r="Y15" i="45"/>
  <c r="X15" i="45"/>
  <c r="W15" i="45"/>
  <c r="U15" i="45"/>
  <c r="T15" i="45"/>
  <c r="R15" i="45"/>
  <c r="Q15" i="45"/>
  <c r="P15" i="45"/>
  <c r="L15" i="45"/>
  <c r="K15" i="45"/>
  <c r="I15" i="45"/>
  <c r="H15" i="45"/>
  <c r="G15" i="45"/>
  <c r="F15" i="45"/>
  <c r="E15" i="45"/>
  <c r="D15" i="45"/>
  <c r="C15" i="45"/>
  <c r="B15" i="45"/>
  <c r="AC14" i="45"/>
  <c r="AB14" i="45"/>
  <c r="AA14" i="45"/>
  <c r="Z14" i="45"/>
  <c r="Y14" i="45"/>
  <c r="X14" i="45"/>
  <c r="W14" i="45"/>
  <c r="U14" i="45"/>
  <c r="T14" i="45"/>
  <c r="R14" i="45"/>
  <c r="Q14" i="45"/>
  <c r="P14" i="45"/>
  <c r="L14" i="45"/>
  <c r="K14" i="45"/>
  <c r="I14" i="45"/>
  <c r="H14" i="45"/>
  <c r="G14" i="45"/>
  <c r="F14" i="45"/>
  <c r="E14" i="45"/>
  <c r="D14" i="45"/>
  <c r="C14" i="45"/>
  <c r="B14" i="45"/>
  <c r="AC13" i="45"/>
  <c r="AB13" i="45"/>
  <c r="AA13" i="45"/>
  <c r="Z13" i="45"/>
  <c r="Y13" i="45"/>
  <c r="X13" i="45"/>
  <c r="W13" i="45"/>
  <c r="U13" i="45"/>
  <c r="T13" i="45"/>
  <c r="R13" i="45"/>
  <c r="Q13" i="45"/>
  <c r="P13" i="45"/>
  <c r="L13" i="45"/>
  <c r="K13" i="45"/>
  <c r="I13" i="45"/>
  <c r="H13" i="45"/>
  <c r="G13" i="45"/>
  <c r="F13" i="45"/>
  <c r="E13" i="45"/>
  <c r="D13" i="45"/>
  <c r="C13" i="45"/>
  <c r="B13" i="45"/>
  <c r="AC12" i="45"/>
  <c r="AB12" i="45"/>
  <c r="AA12" i="45"/>
  <c r="Z12" i="45"/>
  <c r="Y12" i="45"/>
  <c r="X12" i="45"/>
  <c r="W12" i="45"/>
  <c r="U12" i="45"/>
  <c r="T12" i="45"/>
  <c r="R12" i="45"/>
  <c r="Q12" i="45"/>
  <c r="P12" i="45"/>
  <c r="L12" i="45"/>
  <c r="K12" i="45"/>
  <c r="I12" i="45"/>
  <c r="H12" i="45"/>
  <c r="G12" i="45"/>
  <c r="F12" i="45"/>
  <c r="E12" i="45"/>
  <c r="D12" i="45"/>
  <c r="C12" i="45"/>
  <c r="B12" i="45"/>
  <c r="AC11" i="45"/>
  <c r="AB11" i="45"/>
  <c r="AA11" i="45"/>
  <c r="Z11" i="45"/>
  <c r="Y11" i="45"/>
  <c r="X11" i="45"/>
  <c r="W11" i="45"/>
  <c r="U11" i="45"/>
  <c r="T11" i="45"/>
  <c r="R11" i="45"/>
  <c r="Q11" i="45"/>
  <c r="P11" i="45"/>
  <c r="L11" i="45"/>
  <c r="K11" i="45"/>
  <c r="I11" i="45"/>
  <c r="H11" i="45"/>
  <c r="G11" i="45"/>
  <c r="F11" i="45"/>
  <c r="E11" i="45"/>
  <c r="D11" i="45"/>
  <c r="C11" i="45"/>
  <c r="B11" i="45"/>
  <c r="AC10" i="45"/>
  <c r="AB10" i="45"/>
  <c r="AA10" i="45"/>
  <c r="Z10" i="45"/>
  <c r="Y10" i="45"/>
  <c r="X10" i="45"/>
  <c r="W10" i="45"/>
  <c r="U10" i="45"/>
  <c r="T10" i="45"/>
  <c r="R10" i="45"/>
  <c r="Q10" i="45"/>
  <c r="P10" i="45"/>
  <c r="L10" i="45"/>
  <c r="K10" i="45"/>
  <c r="I10" i="45"/>
  <c r="H10" i="45"/>
  <c r="G10" i="45"/>
  <c r="F10" i="45"/>
  <c r="E10" i="45"/>
  <c r="D10" i="45"/>
  <c r="C10" i="45"/>
  <c r="B10" i="45"/>
  <c r="AC9" i="45"/>
  <c r="AB9" i="45"/>
  <c r="AA9" i="45"/>
  <c r="Z9" i="45"/>
  <c r="Y9" i="45"/>
  <c r="X9" i="45"/>
  <c r="W9" i="45"/>
  <c r="U9" i="45"/>
  <c r="T9" i="45"/>
  <c r="R9" i="45"/>
  <c r="Q9" i="45"/>
  <c r="P9" i="45"/>
  <c r="L9" i="45"/>
  <c r="K9" i="45"/>
  <c r="I9" i="45"/>
  <c r="H9" i="45"/>
  <c r="G9" i="45"/>
  <c r="F9" i="45"/>
  <c r="E9" i="45"/>
  <c r="D9" i="45"/>
  <c r="C9" i="45"/>
  <c r="B9" i="45"/>
  <c r="AC8" i="45"/>
  <c r="AB8" i="45"/>
  <c r="AA8" i="45"/>
  <c r="Z8" i="45"/>
  <c r="Y8" i="45"/>
  <c r="X8" i="45"/>
  <c r="W8" i="45"/>
  <c r="U8" i="45"/>
  <c r="T8" i="45"/>
  <c r="R8" i="45"/>
  <c r="Q8" i="45"/>
  <c r="P8" i="45"/>
  <c r="L8" i="45"/>
  <c r="K8" i="45"/>
  <c r="I8" i="45"/>
  <c r="H8" i="45"/>
  <c r="G8" i="45"/>
  <c r="F8" i="45"/>
  <c r="E8" i="45"/>
  <c r="D8" i="45"/>
  <c r="C8" i="45"/>
  <c r="B8" i="45"/>
  <c r="AC7" i="45"/>
  <c r="AB7" i="45"/>
  <c r="AA7" i="45"/>
  <c r="Z7" i="45"/>
  <c r="Y7" i="45"/>
  <c r="X7" i="45"/>
  <c r="W7" i="45"/>
  <c r="U7" i="45"/>
  <c r="T7" i="45"/>
  <c r="R7" i="45"/>
  <c r="Q7" i="45"/>
  <c r="P7" i="45"/>
  <c r="L7" i="45"/>
  <c r="K7" i="45"/>
  <c r="I7" i="45"/>
  <c r="H7" i="45"/>
  <c r="G7" i="45"/>
  <c r="F7" i="45"/>
  <c r="E7" i="45"/>
  <c r="D7" i="45"/>
  <c r="C7" i="45"/>
  <c r="B7" i="45"/>
  <c r="AC6" i="45"/>
  <c r="AB6" i="45"/>
  <c r="AA6" i="45"/>
  <c r="Z6" i="45"/>
  <c r="Y6" i="45"/>
  <c r="X6" i="45"/>
  <c r="W6" i="45"/>
  <c r="U6" i="45"/>
  <c r="T6" i="45"/>
  <c r="R6" i="45"/>
  <c r="Q6" i="45"/>
  <c r="P6" i="45"/>
  <c r="L6" i="45"/>
  <c r="K6" i="45"/>
  <c r="I6" i="45"/>
  <c r="H6" i="45"/>
  <c r="G6" i="45"/>
  <c r="F6" i="45"/>
  <c r="E6" i="45"/>
  <c r="D6" i="45"/>
  <c r="C6" i="45"/>
  <c r="B6" i="45"/>
  <c r="AC5" i="45"/>
  <c r="AB5" i="45"/>
  <c r="AA5" i="45"/>
  <c r="Z5" i="45"/>
  <c r="Y5" i="45"/>
  <c r="X5" i="45"/>
  <c r="W5" i="45"/>
  <c r="U5" i="45"/>
  <c r="T5" i="45"/>
  <c r="R5" i="45"/>
  <c r="Q5" i="45"/>
  <c r="P5" i="45"/>
  <c r="L5" i="45"/>
  <c r="K5" i="45"/>
  <c r="I5" i="45"/>
  <c r="H5" i="45"/>
  <c r="G5" i="45"/>
  <c r="F5" i="45"/>
  <c r="E5" i="45"/>
  <c r="D5" i="45"/>
  <c r="C5" i="45"/>
  <c r="B5" i="45"/>
  <c r="AC4" i="45"/>
  <c r="AB4" i="45"/>
  <c r="AA4" i="45"/>
  <c r="Z4" i="45"/>
  <c r="Y4" i="45"/>
  <c r="X4" i="45"/>
  <c r="W4" i="45"/>
  <c r="U4" i="45"/>
  <c r="T4" i="45"/>
  <c r="R4" i="45"/>
  <c r="Q4" i="45"/>
  <c r="P4" i="45"/>
  <c r="L4" i="45"/>
  <c r="K4" i="45"/>
  <c r="I4" i="45"/>
  <c r="H4" i="45"/>
  <c r="G4" i="45"/>
  <c r="F4" i="45"/>
  <c r="E4" i="45"/>
  <c r="D4" i="45"/>
  <c r="C4" i="45"/>
  <c r="B4" i="45"/>
  <c r="AC3" i="45"/>
  <c r="AB3" i="45"/>
  <c r="AA3" i="45"/>
  <c r="Z3" i="45"/>
  <c r="Y3" i="45"/>
  <c r="X3" i="45"/>
  <c r="W3" i="45"/>
  <c r="U3" i="45"/>
  <c r="T3" i="45"/>
  <c r="R3" i="45"/>
  <c r="Q3" i="45"/>
  <c r="P3" i="45"/>
  <c r="L3" i="45"/>
  <c r="K3" i="45"/>
  <c r="I3" i="45"/>
  <c r="H3" i="45"/>
  <c r="G3" i="45"/>
  <c r="F3" i="45"/>
  <c r="E3" i="45"/>
  <c r="D3" i="45"/>
  <c r="C3" i="45"/>
  <c r="B3" i="45"/>
  <c r="AL2" i="45"/>
  <c r="AH2" i="45"/>
  <c r="AG2" i="45"/>
  <c r="AF2" i="45"/>
  <c r="AE2" i="45"/>
  <c r="AD2" i="45"/>
  <c r="CX155" i="46" l="1"/>
  <c r="CX109" i="46"/>
  <c r="CX91" i="46"/>
  <c r="CX56" i="46"/>
  <c r="CX40" i="46"/>
  <c r="CX25" i="46"/>
  <c r="CX121" i="46"/>
  <c r="CX105" i="46"/>
  <c r="CX49" i="46"/>
  <c r="CX62" i="46"/>
  <c r="CX156" i="46"/>
  <c r="CX142" i="46"/>
  <c r="CX135" i="46"/>
  <c r="CX72" i="46"/>
  <c r="CX50" i="46"/>
  <c r="CT107" i="46"/>
  <c r="CT91" i="46"/>
  <c r="CX38" i="46"/>
  <c r="CX28" i="46"/>
  <c r="CX36" i="46"/>
  <c r="CX154" i="46"/>
  <c r="CX141" i="46"/>
  <c r="CX98" i="46"/>
  <c r="CX81" i="46"/>
  <c r="CX70" i="46"/>
  <c r="CX34" i="46"/>
  <c r="CX29" i="46"/>
  <c r="CX75" i="46"/>
  <c r="CX64" i="46"/>
  <c r="CX35" i="46"/>
  <c r="CX151" i="46"/>
  <c r="CX94" i="46"/>
  <c r="CX150" i="46"/>
  <c r="CX134" i="46"/>
  <c r="CX122" i="46"/>
  <c r="CX107" i="46"/>
  <c r="CT109" i="46"/>
  <c r="CX148" i="46"/>
  <c r="CX136" i="46"/>
  <c r="CX120" i="46"/>
  <c r="CX112" i="46"/>
  <c r="CX102" i="46"/>
  <c r="CX95" i="46"/>
  <c r="CX88" i="46"/>
  <c r="CX74" i="46"/>
  <c r="CX68" i="46"/>
  <c r="CX61" i="46"/>
  <c r="CX52" i="46"/>
  <c r="CX37" i="46"/>
  <c r="CX131" i="46"/>
  <c r="CX124" i="46"/>
  <c r="CX117" i="46"/>
  <c r="CX108" i="46"/>
  <c r="CX103" i="46"/>
  <c r="CX92" i="46"/>
  <c r="CX57" i="46"/>
  <c r="CX41" i="46"/>
  <c r="CX137" i="46"/>
  <c r="CX123" i="46"/>
  <c r="CX106" i="46"/>
  <c r="CX80" i="46"/>
  <c r="CX73" i="46"/>
  <c r="CX58" i="46"/>
  <c r="CX47" i="46"/>
  <c r="CX33" i="46"/>
  <c r="CX26" i="46"/>
  <c r="CX152" i="46"/>
  <c r="CX145" i="46"/>
  <c r="CX139" i="46"/>
  <c r="CX96" i="46"/>
  <c r="CX85" i="46"/>
  <c r="CX78" i="46"/>
  <c r="CX71" i="46"/>
  <c r="CX53" i="46"/>
  <c r="CX44" i="46"/>
  <c r="CX31" i="46"/>
  <c r="CX24" i="46"/>
  <c r="CX147" i="46"/>
  <c r="CX140" i="46"/>
  <c r="CX126" i="46"/>
  <c r="CX110" i="46"/>
  <c r="CX87" i="46"/>
  <c r="CX65" i="46"/>
  <c r="CX45" i="46"/>
  <c r="CX153" i="46"/>
  <c r="CX146" i="46"/>
  <c r="CX138" i="46"/>
  <c r="CX132" i="46"/>
  <c r="CX125" i="46"/>
  <c r="CX118" i="46"/>
  <c r="CX111" i="46"/>
  <c r="CX104" i="46"/>
  <c r="CX97" i="46"/>
  <c r="CX90" i="46"/>
  <c r="CX83" i="46"/>
  <c r="CX76" i="46"/>
  <c r="CX69" i="46"/>
  <c r="CX63" i="46"/>
  <c r="CX54" i="46"/>
  <c r="CX42" i="46"/>
  <c r="CX27" i="46"/>
  <c r="CT96" i="46"/>
  <c r="CT85" i="46"/>
  <c r="CT53" i="46"/>
  <c r="CT46" i="46"/>
  <c r="CT41" i="46"/>
  <c r="CT117" i="46"/>
  <c r="CT153" i="46"/>
  <c r="CT154" i="46"/>
  <c r="CT25" i="46"/>
  <c r="CT49" i="46"/>
  <c r="CT44" i="46"/>
  <c r="CX23" i="46"/>
  <c r="CT84" i="46"/>
  <c r="CT67" i="46"/>
  <c r="CT144" i="46"/>
  <c r="CT58" i="46"/>
  <c r="CT142" i="46"/>
  <c r="CT124" i="46"/>
  <c r="CT51" i="46"/>
  <c r="CT128" i="46"/>
  <c r="CT72" i="46"/>
  <c r="CT27" i="46"/>
  <c r="CT129" i="46"/>
  <c r="CT115" i="46"/>
  <c r="CT68" i="46"/>
  <c r="CT61" i="46"/>
  <c r="CT48" i="46"/>
  <c r="CT99" i="46"/>
  <c r="CT31" i="46"/>
  <c r="CT65" i="46"/>
  <c r="CT138" i="46"/>
  <c r="CT114" i="46"/>
  <c r="CT42" i="46"/>
  <c r="CT74" i="46"/>
  <c r="CT139" i="46"/>
  <c r="CT108" i="46"/>
  <c r="CT78" i="46"/>
  <c r="CT38" i="46"/>
  <c r="CT146" i="46"/>
  <c r="CT54" i="46"/>
  <c r="CT77" i="46"/>
  <c r="CT110" i="46"/>
  <c r="CT94" i="46"/>
  <c r="CT148" i="46"/>
  <c r="CT88" i="46"/>
  <c r="CT135" i="46"/>
  <c r="CT92" i="46"/>
  <c r="CT24" i="46"/>
  <c r="CT151" i="46"/>
  <c r="CT106" i="46"/>
  <c r="CT56" i="46"/>
  <c r="CT149" i="46"/>
  <c r="CT64" i="46"/>
  <c r="CT100" i="46"/>
  <c r="CT93" i="46"/>
  <c r="CT79" i="46"/>
  <c r="CT45" i="46"/>
  <c r="CT137" i="46"/>
  <c r="CT119" i="46"/>
  <c r="CT136" i="46"/>
  <c r="CT112" i="46"/>
  <c r="CT40" i="46"/>
  <c r="CT34" i="46"/>
  <c r="CT29" i="46"/>
  <c r="CT131" i="46"/>
  <c r="CT121" i="46"/>
  <c r="CT103" i="46"/>
  <c r="CT89" i="46"/>
  <c r="CT75" i="46"/>
  <c r="CT60" i="46"/>
  <c r="CT150" i="46"/>
  <c r="CT134" i="46"/>
  <c r="CT152" i="46"/>
  <c r="CT145" i="46"/>
  <c r="CT127" i="46"/>
  <c r="CT71" i="46"/>
  <c r="CT57" i="46"/>
  <c r="CT35" i="46"/>
  <c r="CT28" i="46"/>
  <c r="CT80" i="46"/>
  <c r="CT55" i="46"/>
  <c r="CT143" i="46"/>
  <c r="CT132" i="46"/>
  <c r="CT125" i="46"/>
  <c r="CT118" i="46"/>
  <c r="CT104" i="46"/>
  <c r="CT97" i="46"/>
  <c r="CT90" i="46"/>
  <c r="CT83" i="46"/>
  <c r="CT76" i="46"/>
  <c r="CT69" i="46"/>
  <c r="CT63" i="46"/>
  <c r="CT50" i="46"/>
  <c r="CT32" i="46"/>
  <c r="CT87" i="46"/>
  <c r="CT73" i="46"/>
  <c r="CT47" i="46"/>
  <c r="CT26" i="46"/>
  <c r="CT147" i="46"/>
  <c r="CT140" i="46"/>
  <c r="CT133" i="46"/>
  <c r="CT126" i="46"/>
  <c r="CT155" i="46"/>
  <c r="CT141" i="46"/>
  <c r="CT130" i="46"/>
  <c r="CT116" i="46"/>
  <c r="CT102" i="46"/>
  <c r="CT81" i="46"/>
  <c r="CT70" i="46"/>
  <c r="CT66" i="46"/>
  <c r="CT37" i="46"/>
  <c r="CT30" i="46"/>
  <c r="CT39" i="46"/>
  <c r="CT33" i="46"/>
  <c r="CT156" i="46"/>
  <c r="CT122" i="46"/>
  <c r="CT86" i="46"/>
  <c r="CT62" i="46"/>
  <c r="CT120" i="46"/>
  <c r="CT98" i="46"/>
  <c r="CT36" i="46"/>
  <c r="CT113" i="46"/>
  <c r="CT82" i="46"/>
  <c r="CT23" i="46"/>
  <c r="CT123" i="46"/>
  <c r="CT101" i="46"/>
  <c r="CT52" i="46"/>
  <c r="AJ60" i="45"/>
  <c r="AJ64" i="45"/>
  <c r="AJ78" i="45"/>
  <c r="AJ82" i="45"/>
  <c r="AJ93" i="45"/>
  <c r="AJ95" i="45"/>
  <c r="AJ114" i="45"/>
  <c r="AJ136" i="45"/>
  <c r="AJ37" i="45"/>
  <c r="AJ58" i="45"/>
  <c r="AJ59" i="45"/>
  <c r="AJ61" i="45"/>
  <c r="AJ63" i="45"/>
  <c r="AJ67" i="45"/>
  <c r="AJ79" i="45"/>
  <c r="AJ81" i="45"/>
  <c r="AJ83" i="45"/>
  <c r="AK105" i="45"/>
  <c r="AK107" i="45"/>
  <c r="AK109" i="45"/>
  <c r="AK111" i="45"/>
  <c r="AJ36" i="45"/>
  <c r="AJ38" i="45"/>
  <c r="AJ116" i="45"/>
  <c r="AJ118" i="45"/>
  <c r="AJ131" i="45"/>
  <c r="AJ146" i="45"/>
  <c r="AJ148" i="45"/>
  <c r="AJ150" i="45"/>
  <c r="AJ46" i="45"/>
  <c r="AJ62" i="45"/>
  <c r="AJ80" i="45"/>
  <c r="AJ84" i="45"/>
  <c r="AJ91" i="45"/>
  <c r="AJ97" i="45"/>
  <c r="AJ120" i="45"/>
  <c r="AJ127" i="45"/>
  <c r="AJ129" i="45"/>
  <c r="AJ133" i="45"/>
  <c r="AJ134" i="45"/>
  <c r="AJ138" i="45"/>
  <c r="AJ32" i="45"/>
  <c r="AJ34" i="45"/>
  <c r="AJ39" i="45"/>
  <c r="AJ41" i="45"/>
  <c r="AJ47" i="45"/>
  <c r="AJ49" i="45"/>
  <c r="AJ51" i="45"/>
  <c r="AJ53" i="45"/>
  <c r="AJ55" i="45"/>
  <c r="AJ57" i="45"/>
  <c r="AK60" i="45"/>
  <c r="AK62" i="45"/>
  <c r="AK64" i="45"/>
  <c r="AJ72" i="45"/>
  <c r="AJ74" i="45"/>
  <c r="AJ76" i="45"/>
  <c r="AJ87" i="45"/>
  <c r="AJ89" i="45"/>
  <c r="AJ98" i="45"/>
  <c r="AJ100" i="45"/>
  <c r="AJ102" i="45"/>
  <c r="AJ104" i="45"/>
  <c r="AJ105" i="45"/>
  <c r="AJ107" i="45"/>
  <c r="AJ109" i="45"/>
  <c r="AJ111" i="45"/>
  <c r="AJ125" i="45"/>
  <c r="AK134" i="45"/>
  <c r="AK136" i="45"/>
  <c r="AK138" i="45"/>
  <c r="AJ142" i="45"/>
  <c r="AJ153" i="45"/>
  <c r="AJ155" i="45"/>
  <c r="CI156" i="44"/>
  <c r="CH156" i="44"/>
  <c r="CG156" i="44"/>
  <c r="CF156" i="44"/>
  <c r="CE156" i="44"/>
  <c r="CD156" i="44"/>
  <c r="CC156" i="44"/>
  <c r="CB156" i="44"/>
  <c r="CA156" i="44"/>
  <c r="BZ156" i="44"/>
  <c r="BY156" i="44"/>
  <c r="BX156" i="44"/>
  <c r="BW156" i="44"/>
  <c r="BV156" i="44"/>
  <c r="BU156" i="44"/>
  <c r="BT156" i="44"/>
  <c r="BS156" i="44"/>
  <c r="BR156" i="44"/>
  <c r="BQ156" i="44"/>
  <c r="BO156" i="44"/>
  <c r="BN156" i="44"/>
  <c r="BM156" i="44"/>
  <c r="BL156" i="44"/>
  <c r="BK156" i="44"/>
  <c r="BJ156" i="44"/>
  <c r="BH156" i="44"/>
  <c r="BG156" i="44"/>
  <c r="BF156" i="44"/>
  <c r="BE156" i="44"/>
  <c r="BD156" i="44"/>
  <c r="BC156" i="44"/>
  <c r="BB156" i="44"/>
  <c r="AY156" i="44"/>
  <c r="AX156" i="44"/>
  <c r="AW156" i="44"/>
  <c r="AV156" i="44"/>
  <c r="AT156" i="44"/>
  <c r="AS156" i="44"/>
  <c r="AR156" i="44"/>
  <c r="AQ156" i="44"/>
  <c r="AP156" i="44"/>
  <c r="AO156" i="44"/>
  <c r="AN156" i="44"/>
  <c r="AM156" i="44"/>
  <c r="AL156" i="44"/>
  <c r="AK156" i="44"/>
  <c r="AJ156" i="44"/>
  <c r="AI156" i="44"/>
  <c r="AH156" i="44"/>
  <c r="AG156" i="44"/>
  <c r="AF156" i="44"/>
  <c r="AE156" i="44"/>
  <c r="AD156" i="44"/>
  <c r="AB156" i="44"/>
  <c r="AA156" i="44"/>
  <c r="Z156" i="44"/>
  <c r="Y156" i="44"/>
  <c r="X156" i="44"/>
  <c r="W156" i="44"/>
  <c r="V156" i="44"/>
  <c r="U156" i="44"/>
  <c r="T156" i="44"/>
  <c r="S156" i="44"/>
  <c r="R156" i="44"/>
  <c r="Q156" i="44"/>
  <c r="P156" i="44"/>
  <c r="O156" i="44"/>
  <c r="N156" i="44"/>
  <c r="K156" i="44"/>
  <c r="J156" i="44"/>
  <c r="I156" i="44"/>
  <c r="H156" i="44"/>
  <c r="G156" i="44"/>
  <c r="F156" i="44"/>
  <c r="E156" i="44"/>
  <c r="D156" i="44"/>
  <c r="C156" i="44"/>
  <c r="B156" i="44"/>
  <c r="CP155" i="44"/>
  <c r="CO155" i="44"/>
  <c r="CN155" i="44"/>
  <c r="CM155" i="44"/>
  <c r="CL155" i="44"/>
  <c r="CI155" i="44"/>
  <c r="CH155" i="44"/>
  <c r="CG155" i="44"/>
  <c r="CF155" i="44"/>
  <c r="CE155" i="44"/>
  <c r="CD155" i="44"/>
  <c r="CC155" i="44"/>
  <c r="CB155" i="44"/>
  <c r="CA155" i="44"/>
  <c r="BZ155" i="44"/>
  <c r="BY155" i="44"/>
  <c r="BX155" i="44"/>
  <c r="BW155" i="44"/>
  <c r="BV155" i="44"/>
  <c r="BU155" i="44"/>
  <c r="BT155" i="44"/>
  <c r="BS155" i="44"/>
  <c r="BR155" i="44"/>
  <c r="BQ155" i="44"/>
  <c r="BO155" i="44"/>
  <c r="BN155" i="44"/>
  <c r="BM155" i="44"/>
  <c r="BL155" i="44"/>
  <c r="BK155" i="44"/>
  <c r="BJ155" i="44"/>
  <c r="BH155" i="44"/>
  <c r="BG155" i="44"/>
  <c r="BF155" i="44"/>
  <c r="BE155" i="44"/>
  <c r="BD155" i="44"/>
  <c r="BC155" i="44"/>
  <c r="BB155" i="44"/>
  <c r="AY155" i="44"/>
  <c r="AX155" i="44"/>
  <c r="AW155" i="44"/>
  <c r="AV155" i="44"/>
  <c r="AT155" i="44"/>
  <c r="AS155" i="44"/>
  <c r="AR155" i="44"/>
  <c r="AQ155" i="44"/>
  <c r="AP155" i="44"/>
  <c r="AO155" i="44"/>
  <c r="AN155" i="44"/>
  <c r="AM155" i="44"/>
  <c r="AL155" i="44"/>
  <c r="AK155" i="44"/>
  <c r="AJ155" i="44"/>
  <c r="AI155" i="44"/>
  <c r="AH155" i="44"/>
  <c r="AG155" i="44"/>
  <c r="AF155" i="44"/>
  <c r="AE155" i="44"/>
  <c r="AD155" i="44"/>
  <c r="AB155" i="44"/>
  <c r="AA155" i="44"/>
  <c r="Z155" i="44"/>
  <c r="Y155" i="44"/>
  <c r="X155" i="44"/>
  <c r="W155" i="44"/>
  <c r="V155" i="44"/>
  <c r="U155" i="44"/>
  <c r="T155" i="44"/>
  <c r="S155" i="44"/>
  <c r="R155" i="44"/>
  <c r="Q155" i="44"/>
  <c r="P155" i="44"/>
  <c r="O155" i="44"/>
  <c r="N155" i="44"/>
  <c r="K155" i="44"/>
  <c r="J155" i="44"/>
  <c r="I155" i="44"/>
  <c r="H155" i="44"/>
  <c r="G155" i="44"/>
  <c r="F155" i="44"/>
  <c r="E155" i="44"/>
  <c r="D155" i="44"/>
  <c r="C155" i="44"/>
  <c r="B155" i="44"/>
  <c r="CP154" i="44"/>
  <c r="CO154" i="44"/>
  <c r="CN154" i="44"/>
  <c r="CM154" i="44"/>
  <c r="CL154" i="44"/>
  <c r="CI154" i="44"/>
  <c r="CH154" i="44"/>
  <c r="CG154" i="44"/>
  <c r="CF154" i="44"/>
  <c r="CE154" i="44"/>
  <c r="CD154" i="44"/>
  <c r="CC154" i="44"/>
  <c r="CB154" i="44"/>
  <c r="CA154" i="44"/>
  <c r="BZ154" i="44"/>
  <c r="BY154" i="44"/>
  <c r="BX154" i="44"/>
  <c r="BW154" i="44"/>
  <c r="BV154" i="44"/>
  <c r="BU154" i="44"/>
  <c r="BT154" i="44"/>
  <c r="BS154" i="44"/>
  <c r="BR154" i="44"/>
  <c r="BQ154" i="44"/>
  <c r="BO154" i="44"/>
  <c r="BN154" i="44"/>
  <c r="BM154" i="44"/>
  <c r="BL154" i="44"/>
  <c r="BK154" i="44"/>
  <c r="BJ154" i="44"/>
  <c r="BH154" i="44"/>
  <c r="BG154" i="44"/>
  <c r="BF154" i="44"/>
  <c r="BE154" i="44"/>
  <c r="BD154" i="44"/>
  <c r="BC154" i="44"/>
  <c r="BB154" i="44"/>
  <c r="AY154" i="44"/>
  <c r="AX154" i="44"/>
  <c r="AW154" i="44"/>
  <c r="AV154" i="44"/>
  <c r="AT154" i="44"/>
  <c r="AS154" i="44"/>
  <c r="AR154" i="44"/>
  <c r="AQ154" i="44"/>
  <c r="AP154" i="44"/>
  <c r="AO154" i="44"/>
  <c r="AN154" i="44"/>
  <c r="AM154" i="44"/>
  <c r="AL154" i="44"/>
  <c r="AK154" i="44"/>
  <c r="AJ154" i="44"/>
  <c r="AI154" i="44"/>
  <c r="AH154" i="44"/>
  <c r="AG154" i="44"/>
  <c r="AF154" i="44"/>
  <c r="AE154" i="44"/>
  <c r="AD154" i="44"/>
  <c r="AB154" i="44"/>
  <c r="AA154" i="44"/>
  <c r="Z154" i="44"/>
  <c r="Y154" i="44"/>
  <c r="X154" i="44"/>
  <c r="W154" i="44"/>
  <c r="V154" i="44"/>
  <c r="U154" i="44"/>
  <c r="T154" i="44"/>
  <c r="S154" i="44"/>
  <c r="R154" i="44"/>
  <c r="Q154" i="44"/>
  <c r="P154" i="44"/>
  <c r="O154" i="44"/>
  <c r="N154" i="44"/>
  <c r="K154" i="44"/>
  <c r="J154" i="44"/>
  <c r="I154" i="44"/>
  <c r="H154" i="44"/>
  <c r="G154" i="44"/>
  <c r="F154" i="44"/>
  <c r="E154" i="44"/>
  <c r="D154" i="44"/>
  <c r="C154" i="44"/>
  <c r="B154" i="44"/>
  <c r="CP153" i="44"/>
  <c r="CO153" i="44"/>
  <c r="CN153" i="44"/>
  <c r="CM153" i="44"/>
  <c r="CL153" i="44"/>
  <c r="CI153" i="44"/>
  <c r="CH153" i="44"/>
  <c r="CG153" i="44"/>
  <c r="CF153" i="44"/>
  <c r="CE153" i="44"/>
  <c r="CD153" i="44"/>
  <c r="CC153" i="44"/>
  <c r="CB153" i="44"/>
  <c r="CA153" i="44"/>
  <c r="BZ153" i="44"/>
  <c r="BY153" i="44"/>
  <c r="BX153" i="44"/>
  <c r="BW153" i="44"/>
  <c r="BV153" i="44"/>
  <c r="BU153" i="44"/>
  <c r="BT153" i="44"/>
  <c r="BS153" i="44"/>
  <c r="BR153" i="44"/>
  <c r="BQ153" i="44"/>
  <c r="BO153" i="44"/>
  <c r="BN153" i="44"/>
  <c r="BM153" i="44"/>
  <c r="BL153" i="44"/>
  <c r="BK153" i="44"/>
  <c r="BJ153" i="44"/>
  <c r="BH153" i="44"/>
  <c r="BG153" i="44"/>
  <c r="BF153" i="44"/>
  <c r="BE153" i="44"/>
  <c r="BD153" i="44"/>
  <c r="BC153" i="44"/>
  <c r="BB153" i="44"/>
  <c r="AY153" i="44"/>
  <c r="AX153" i="44"/>
  <c r="AW153" i="44"/>
  <c r="AV153" i="44"/>
  <c r="AT153" i="44"/>
  <c r="AS153" i="44"/>
  <c r="AR153" i="44"/>
  <c r="AQ153" i="44"/>
  <c r="AP153" i="44"/>
  <c r="AO153" i="44"/>
  <c r="AN153" i="44"/>
  <c r="AM153" i="44"/>
  <c r="AL153" i="44"/>
  <c r="AK153" i="44"/>
  <c r="AJ153" i="44"/>
  <c r="AI153" i="44"/>
  <c r="AH153" i="44"/>
  <c r="AG153" i="44"/>
  <c r="AF153" i="44"/>
  <c r="AE153" i="44"/>
  <c r="AD153" i="44"/>
  <c r="AB153" i="44"/>
  <c r="AA153" i="44"/>
  <c r="Z153" i="44"/>
  <c r="Y153" i="44"/>
  <c r="X153" i="44"/>
  <c r="W153" i="44"/>
  <c r="V153" i="44"/>
  <c r="U153" i="44"/>
  <c r="T153" i="44"/>
  <c r="S153" i="44"/>
  <c r="R153" i="44"/>
  <c r="Q153" i="44"/>
  <c r="P153" i="44"/>
  <c r="O153" i="44"/>
  <c r="N153" i="44"/>
  <c r="K153" i="44"/>
  <c r="J153" i="44"/>
  <c r="I153" i="44"/>
  <c r="H153" i="44"/>
  <c r="G153" i="44"/>
  <c r="F153" i="44"/>
  <c r="E153" i="44"/>
  <c r="D153" i="44"/>
  <c r="C153" i="44"/>
  <c r="B153" i="44"/>
  <c r="CP152" i="44"/>
  <c r="CO152" i="44"/>
  <c r="CN152" i="44"/>
  <c r="CM152" i="44"/>
  <c r="CL152" i="44"/>
  <c r="CI152" i="44"/>
  <c r="CH152" i="44"/>
  <c r="CG152" i="44"/>
  <c r="CF152" i="44"/>
  <c r="CE152" i="44"/>
  <c r="CD152" i="44"/>
  <c r="CC152" i="44"/>
  <c r="CB152" i="44"/>
  <c r="CA152" i="44"/>
  <c r="BZ152" i="44"/>
  <c r="BY152" i="44"/>
  <c r="BX152" i="44"/>
  <c r="BW152" i="44"/>
  <c r="BV152" i="44"/>
  <c r="BU152" i="44"/>
  <c r="BT152" i="44"/>
  <c r="BS152" i="44"/>
  <c r="BR152" i="44"/>
  <c r="BQ152" i="44"/>
  <c r="BO152" i="44"/>
  <c r="BN152" i="44"/>
  <c r="BM152" i="44"/>
  <c r="BL152" i="44"/>
  <c r="BK152" i="44"/>
  <c r="BJ152" i="44"/>
  <c r="BH152" i="44"/>
  <c r="BG152" i="44"/>
  <c r="BF152" i="44"/>
  <c r="BE152" i="44"/>
  <c r="BD152" i="44"/>
  <c r="BC152" i="44"/>
  <c r="BB152" i="44"/>
  <c r="AY152" i="44"/>
  <c r="AX152" i="44"/>
  <c r="AW152" i="44"/>
  <c r="AV152" i="44"/>
  <c r="AT152" i="44"/>
  <c r="AS152" i="44"/>
  <c r="AR152" i="44"/>
  <c r="AQ152" i="44"/>
  <c r="AP152" i="44"/>
  <c r="AO152" i="44"/>
  <c r="AN152" i="44"/>
  <c r="AM152" i="44"/>
  <c r="AL152" i="44"/>
  <c r="AK152" i="44"/>
  <c r="AJ152" i="44"/>
  <c r="AI152" i="44"/>
  <c r="AH152" i="44"/>
  <c r="AG152" i="44"/>
  <c r="AF152" i="44"/>
  <c r="AE152" i="44"/>
  <c r="AD152" i="44"/>
  <c r="AB152" i="44"/>
  <c r="AA152" i="44"/>
  <c r="Z152" i="44"/>
  <c r="Y152" i="44"/>
  <c r="X152" i="44"/>
  <c r="W152" i="44"/>
  <c r="V152" i="44"/>
  <c r="U152" i="44"/>
  <c r="T152" i="44"/>
  <c r="S152" i="44"/>
  <c r="R152" i="44"/>
  <c r="Q152" i="44"/>
  <c r="P152" i="44"/>
  <c r="O152" i="44"/>
  <c r="N152" i="44"/>
  <c r="K152" i="44"/>
  <c r="J152" i="44"/>
  <c r="I152" i="44"/>
  <c r="H152" i="44"/>
  <c r="G152" i="44"/>
  <c r="F152" i="44"/>
  <c r="E152" i="44"/>
  <c r="D152" i="44"/>
  <c r="C152" i="44"/>
  <c r="B152" i="44"/>
  <c r="CI151" i="44"/>
  <c r="CH151" i="44"/>
  <c r="CG151" i="44"/>
  <c r="CF151" i="44"/>
  <c r="CE151" i="44"/>
  <c r="CD151" i="44"/>
  <c r="CC151" i="44"/>
  <c r="CB151" i="44"/>
  <c r="CA151" i="44"/>
  <c r="BZ151" i="44"/>
  <c r="BY151" i="44"/>
  <c r="BX151" i="44"/>
  <c r="BW151" i="44"/>
  <c r="BV151" i="44"/>
  <c r="BU151" i="44"/>
  <c r="BT151" i="44"/>
  <c r="BS151" i="44"/>
  <c r="BR151" i="44"/>
  <c r="BQ151" i="44"/>
  <c r="BO151" i="44"/>
  <c r="BN151" i="44"/>
  <c r="BM151" i="44"/>
  <c r="BL151" i="44"/>
  <c r="BK151" i="44"/>
  <c r="BJ151" i="44"/>
  <c r="BH151" i="44"/>
  <c r="BG151" i="44"/>
  <c r="BF151" i="44"/>
  <c r="BE151" i="44"/>
  <c r="BD151" i="44"/>
  <c r="BC151" i="44"/>
  <c r="BB151" i="44"/>
  <c r="AY151" i="44"/>
  <c r="AX151" i="44"/>
  <c r="AW151" i="44"/>
  <c r="AV151" i="44"/>
  <c r="AT151" i="44"/>
  <c r="AS151" i="44"/>
  <c r="AR151" i="44"/>
  <c r="AQ151" i="44"/>
  <c r="AP151" i="44"/>
  <c r="AO151" i="44"/>
  <c r="AN151" i="44"/>
  <c r="AM151" i="44"/>
  <c r="AL151" i="44"/>
  <c r="AK151" i="44"/>
  <c r="AJ151" i="44"/>
  <c r="AI151" i="44"/>
  <c r="AH151" i="44"/>
  <c r="AG151" i="44"/>
  <c r="AF151" i="44"/>
  <c r="AE151" i="44"/>
  <c r="AD151" i="44"/>
  <c r="AB151" i="44"/>
  <c r="AA151" i="44"/>
  <c r="Z151" i="44"/>
  <c r="Y151" i="44"/>
  <c r="X151" i="44"/>
  <c r="W151" i="44"/>
  <c r="V151" i="44"/>
  <c r="U151" i="44"/>
  <c r="T151" i="44"/>
  <c r="S151" i="44"/>
  <c r="R151" i="44"/>
  <c r="Q151" i="44"/>
  <c r="P151" i="44"/>
  <c r="O151" i="44"/>
  <c r="N151" i="44"/>
  <c r="K151" i="44"/>
  <c r="J151" i="44"/>
  <c r="I151" i="44"/>
  <c r="H151" i="44"/>
  <c r="G151" i="44"/>
  <c r="F151" i="44"/>
  <c r="E151" i="44"/>
  <c r="D151" i="44"/>
  <c r="C151" i="44"/>
  <c r="B151" i="44"/>
  <c r="CP150" i="44"/>
  <c r="CO150" i="44"/>
  <c r="CN150" i="44"/>
  <c r="CM150" i="44"/>
  <c r="CL150" i="44"/>
  <c r="CI150" i="44"/>
  <c r="CH150" i="44"/>
  <c r="CG150" i="44"/>
  <c r="CF150" i="44"/>
  <c r="CE150" i="44"/>
  <c r="CD150" i="44"/>
  <c r="CC150" i="44"/>
  <c r="CB150" i="44"/>
  <c r="CA150" i="44"/>
  <c r="BZ150" i="44"/>
  <c r="BY150" i="44"/>
  <c r="BX150" i="44"/>
  <c r="BW150" i="44"/>
  <c r="BV150" i="44"/>
  <c r="BU150" i="44"/>
  <c r="BT150" i="44"/>
  <c r="BS150" i="44"/>
  <c r="BR150" i="44"/>
  <c r="BQ150" i="44"/>
  <c r="BO150" i="44"/>
  <c r="BN150" i="44"/>
  <c r="BM150" i="44"/>
  <c r="BL150" i="44"/>
  <c r="BK150" i="44"/>
  <c r="BJ150" i="44"/>
  <c r="BH150" i="44"/>
  <c r="BG150" i="44"/>
  <c r="BF150" i="44"/>
  <c r="BE150" i="44"/>
  <c r="BD150" i="44"/>
  <c r="BC150" i="44"/>
  <c r="BB150" i="44"/>
  <c r="AY150" i="44"/>
  <c r="AX150" i="44"/>
  <c r="AW150" i="44"/>
  <c r="AV150" i="44"/>
  <c r="AT150" i="44"/>
  <c r="AS150" i="44"/>
  <c r="AR150" i="44"/>
  <c r="AQ150" i="44"/>
  <c r="AP150" i="44"/>
  <c r="AO150" i="44"/>
  <c r="AN150" i="44"/>
  <c r="AM150" i="44"/>
  <c r="AL150" i="44"/>
  <c r="AK150" i="44"/>
  <c r="AJ150" i="44"/>
  <c r="AI150" i="44"/>
  <c r="AH150" i="44"/>
  <c r="AG150" i="44"/>
  <c r="AF150" i="44"/>
  <c r="AE150" i="44"/>
  <c r="AD150" i="44"/>
  <c r="AB150" i="44"/>
  <c r="AA150" i="44"/>
  <c r="Z150" i="44"/>
  <c r="Y150" i="44"/>
  <c r="X150" i="44"/>
  <c r="W150" i="44"/>
  <c r="V150" i="44"/>
  <c r="U150" i="44"/>
  <c r="T150" i="44"/>
  <c r="S150" i="44"/>
  <c r="R150" i="44"/>
  <c r="Q150" i="44"/>
  <c r="P150" i="44"/>
  <c r="O150" i="44"/>
  <c r="N150" i="44"/>
  <c r="K150" i="44"/>
  <c r="J150" i="44"/>
  <c r="I150" i="44"/>
  <c r="H150" i="44"/>
  <c r="G150" i="44"/>
  <c r="F150" i="44"/>
  <c r="E150" i="44"/>
  <c r="D150" i="44"/>
  <c r="C150" i="44"/>
  <c r="B150" i="44"/>
  <c r="CP149" i="44"/>
  <c r="CO149" i="44"/>
  <c r="CN149" i="44"/>
  <c r="CM149" i="44"/>
  <c r="CL149" i="44"/>
  <c r="CI149" i="44"/>
  <c r="CH149" i="44"/>
  <c r="CG149" i="44"/>
  <c r="CF149" i="44"/>
  <c r="CE149" i="44"/>
  <c r="CD149" i="44"/>
  <c r="CC149" i="44"/>
  <c r="CB149" i="44"/>
  <c r="CA149" i="44"/>
  <c r="BZ149" i="44"/>
  <c r="BY149" i="44"/>
  <c r="BX149" i="44"/>
  <c r="BW149" i="44"/>
  <c r="BV149" i="44"/>
  <c r="BU149" i="44"/>
  <c r="BT149" i="44"/>
  <c r="BS149" i="44"/>
  <c r="BR149" i="44"/>
  <c r="BQ149" i="44"/>
  <c r="BO149" i="44"/>
  <c r="BN149" i="44"/>
  <c r="BM149" i="44"/>
  <c r="BL149" i="44"/>
  <c r="BK149" i="44"/>
  <c r="BJ149" i="44"/>
  <c r="BH149" i="44"/>
  <c r="BG149" i="44"/>
  <c r="BF149" i="44"/>
  <c r="BE149" i="44"/>
  <c r="BD149" i="44"/>
  <c r="BC149" i="44"/>
  <c r="BB149" i="44"/>
  <c r="AY149" i="44"/>
  <c r="AX149" i="44"/>
  <c r="AW149" i="44"/>
  <c r="AV149" i="44"/>
  <c r="AT149" i="44"/>
  <c r="AS149" i="44"/>
  <c r="AR149" i="44"/>
  <c r="AQ149" i="44"/>
  <c r="AP149" i="44"/>
  <c r="AO149" i="44"/>
  <c r="AN149" i="44"/>
  <c r="AM149" i="44"/>
  <c r="AL149" i="44"/>
  <c r="AK149" i="44"/>
  <c r="AJ149" i="44"/>
  <c r="AI149" i="44"/>
  <c r="AH149" i="44"/>
  <c r="AG149" i="44"/>
  <c r="AF149" i="44"/>
  <c r="AE149" i="44"/>
  <c r="AD149" i="44"/>
  <c r="AB149" i="44"/>
  <c r="AA149" i="44"/>
  <c r="Z149" i="44"/>
  <c r="Y149" i="44"/>
  <c r="X149" i="44"/>
  <c r="W149" i="44"/>
  <c r="V149" i="44"/>
  <c r="U149" i="44"/>
  <c r="T149" i="44"/>
  <c r="S149" i="44"/>
  <c r="R149" i="44"/>
  <c r="Q149" i="44"/>
  <c r="P149" i="44"/>
  <c r="O149" i="44"/>
  <c r="N149" i="44"/>
  <c r="K149" i="44"/>
  <c r="J149" i="44"/>
  <c r="I149" i="44"/>
  <c r="H149" i="44"/>
  <c r="G149" i="44"/>
  <c r="F149" i="44"/>
  <c r="E149" i="44"/>
  <c r="D149" i="44"/>
  <c r="C149" i="44"/>
  <c r="B149" i="44"/>
  <c r="CP148" i="44"/>
  <c r="CO148" i="44"/>
  <c r="CN148" i="44"/>
  <c r="CM148" i="44"/>
  <c r="CL148" i="44"/>
  <c r="CI148" i="44"/>
  <c r="CH148" i="44"/>
  <c r="CG148" i="44"/>
  <c r="CF148" i="44"/>
  <c r="CE148" i="44"/>
  <c r="CD148" i="44"/>
  <c r="CC148" i="44"/>
  <c r="CB148" i="44"/>
  <c r="CA148" i="44"/>
  <c r="BZ148" i="44"/>
  <c r="BY148" i="44"/>
  <c r="BX148" i="44"/>
  <c r="BW148" i="44"/>
  <c r="BV148" i="44"/>
  <c r="BU148" i="44"/>
  <c r="BT148" i="44"/>
  <c r="BS148" i="44"/>
  <c r="BR148" i="44"/>
  <c r="BQ148" i="44"/>
  <c r="BO148" i="44"/>
  <c r="BN148" i="44"/>
  <c r="BM148" i="44"/>
  <c r="BL148" i="44"/>
  <c r="BK148" i="44"/>
  <c r="BJ148" i="44"/>
  <c r="BH148" i="44"/>
  <c r="BG148" i="44"/>
  <c r="BF148" i="44"/>
  <c r="BE148" i="44"/>
  <c r="BD148" i="44"/>
  <c r="BC148" i="44"/>
  <c r="BB148" i="44"/>
  <c r="AY148" i="44"/>
  <c r="AX148" i="44"/>
  <c r="AW148" i="44"/>
  <c r="AV148" i="44"/>
  <c r="AT148" i="44"/>
  <c r="AS148" i="44"/>
  <c r="AR148" i="44"/>
  <c r="AQ148" i="44"/>
  <c r="AP148" i="44"/>
  <c r="AO148" i="44"/>
  <c r="AN148" i="44"/>
  <c r="AM148" i="44"/>
  <c r="AL148" i="44"/>
  <c r="AK148" i="44"/>
  <c r="AJ148" i="44"/>
  <c r="AI148" i="44"/>
  <c r="AH148" i="44"/>
  <c r="AG148" i="44"/>
  <c r="AF148" i="44"/>
  <c r="AE148" i="44"/>
  <c r="AD148" i="44"/>
  <c r="AB148" i="44"/>
  <c r="AA148" i="44"/>
  <c r="Z148" i="44"/>
  <c r="Y148" i="44"/>
  <c r="X148" i="44"/>
  <c r="W148" i="44"/>
  <c r="V148" i="44"/>
  <c r="U148" i="44"/>
  <c r="T148" i="44"/>
  <c r="S148" i="44"/>
  <c r="R148" i="44"/>
  <c r="Q148" i="44"/>
  <c r="P148" i="44"/>
  <c r="O148" i="44"/>
  <c r="N148" i="44"/>
  <c r="K148" i="44"/>
  <c r="J148" i="44"/>
  <c r="I148" i="44"/>
  <c r="H148" i="44"/>
  <c r="G148" i="44"/>
  <c r="F148" i="44"/>
  <c r="E148" i="44"/>
  <c r="D148" i="44"/>
  <c r="C148" i="44"/>
  <c r="B148" i="44"/>
  <c r="CP147" i="44"/>
  <c r="CO147" i="44"/>
  <c r="CN147" i="44"/>
  <c r="CM147" i="44"/>
  <c r="CL147" i="44"/>
  <c r="CI147" i="44"/>
  <c r="CH147" i="44"/>
  <c r="CG147" i="44"/>
  <c r="CF147" i="44"/>
  <c r="CE147" i="44"/>
  <c r="CD147" i="44"/>
  <c r="CC147" i="44"/>
  <c r="CB147" i="44"/>
  <c r="CA147" i="44"/>
  <c r="BZ147" i="44"/>
  <c r="BY147" i="44"/>
  <c r="BX147" i="44"/>
  <c r="BW147" i="44"/>
  <c r="BV147" i="44"/>
  <c r="BU147" i="44"/>
  <c r="BT147" i="44"/>
  <c r="BS147" i="44"/>
  <c r="BR147" i="44"/>
  <c r="BQ147" i="44"/>
  <c r="BO147" i="44"/>
  <c r="BN147" i="44"/>
  <c r="BM147" i="44"/>
  <c r="BL147" i="44"/>
  <c r="BK147" i="44"/>
  <c r="BJ147" i="44"/>
  <c r="BH147" i="44"/>
  <c r="BG147" i="44"/>
  <c r="BF147" i="44"/>
  <c r="BE147" i="44"/>
  <c r="BD147" i="44"/>
  <c r="BC147" i="44"/>
  <c r="BB147" i="44"/>
  <c r="AY147" i="44"/>
  <c r="AX147" i="44"/>
  <c r="AW147" i="44"/>
  <c r="AV147" i="44"/>
  <c r="AT147" i="44"/>
  <c r="AS147" i="44"/>
  <c r="AR147" i="44"/>
  <c r="AQ147" i="44"/>
  <c r="AP147" i="44"/>
  <c r="AO147" i="44"/>
  <c r="AN147" i="44"/>
  <c r="AM147" i="44"/>
  <c r="AL147" i="44"/>
  <c r="AK147" i="44"/>
  <c r="AJ147" i="44"/>
  <c r="AI147" i="44"/>
  <c r="AH147" i="44"/>
  <c r="AG147" i="44"/>
  <c r="AF147" i="44"/>
  <c r="AE147" i="44"/>
  <c r="AD147" i="44"/>
  <c r="AB147" i="44"/>
  <c r="AA147" i="44"/>
  <c r="Z147" i="44"/>
  <c r="Y147" i="44"/>
  <c r="X147" i="44"/>
  <c r="W147" i="44"/>
  <c r="V147" i="44"/>
  <c r="U147" i="44"/>
  <c r="T147" i="44"/>
  <c r="S147" i="44"/>
  <c r="R147" i="44"/>
  <c r="Q147" i="44"/>
  <c r="P147" i="44"/>
  <c r="O147" i="44"/>
  <c r="N147" i="44"/>
  <c r="K147" i="44"/>
  <c r="J147" i="44"/>
  <c r="I147" i="44"/>
  <c r="H147" i="44"/>
  <c r="G147" i="44"/>
  <c r="F147" i="44"/>
  <c r="E147" i="44"/>
  <c r="D147" i="44"/>
  <c r="C147" i="44"/>
  <c r="B147" i="44"/>
  <c r="CP146" i="44"/>
  <c r="CO146" i="44"/>
  <c r="CN146" i="44"/>
  <c r="CM146" i="44"/>
  <c r="CL146" i="44"/>
  <c r="CI146" i="44"/>
  <c r="CH146" i="44"/>
  <c r="CG146" i="44"/>
  <c r="CF146" i="44"/>
  <c r="CE146" i="44"/>
  <c r="CD146" i="44"/>
  <c r="CC146" i="44"/>
  <c r="CB146" i="44"/>
  <c r="CA146" i="44"/>
  <c r="BZ146" i="44"/>
  <c r="BY146" i="44"/>
  <c r="BX146" i="44"/>
  <c r="BW146" i="44"/>
  <c r="BV146" i="44"/>
  <c r="BU146" i="44"/>
  <c r="BT146" i="44"/>
  <c r="BS146" i="44"/>
  <c r="BR146" i="44"/>
  <c r="BQ146" i="44"/>
  <c r="BO146" i="44"/>
  <c r="BN146" i="44"/>
  <c r="BM146" i="44"/>
  <c r="BL146" i="44"/>
  <c r="BK146" i="44"/>
  <c r="BJ146" i="44"/>
  <c r="BH146" i="44"/>
  <c r="BG146" i="44"/>
  <c r="BF146" i="44"/>
  <c r="BE146" i="44"/>
  <c r="BD146" i="44"/>
  <c r="BC146" i="44"/>
  <c r="BB146" i="44"/>
  <c r="AY146" i="44"/>
  <c r="AX146" i="44"/>
  <c r="AW146" i="44"/>
  <c r="AV146" i="44"/>
  <c r="AT146" i="44"/>
  <c r="AS146" i="44"/>
  <c r="AR146" i="44"/>
  <c r="AQ146" i="44"/>
  <c r="AP146" i="44"/>
  <c r="AO146" i="44"/>
  <c r="AN146" i="44"/>
  <c r="AM146" i="44"/>
  <c r="AL146" i="44"/>
  <c r="AK146" i="44"/>
  <c r="AJ146" i="44"/>
  <c r="AI146" i="44"/>
  <c r="AH146" i="44"/>
  <c r="AG146" i="44"/>
  <c r="AF146" i="44"/>
  <c r="AE146" i="44"/>
  <c r="AD146" i="44"/>
  <c r="AB146" i="44"/>
  <c r="AA146" i="44"/>
  <c r="Z146" i="44"/>
  <c r="Y146" i="44"/>
  <c r="X146" i="44"/>
  <c r="W146" i="44"/>
  <c r="V146" i="44"/>
  <c r="U146" i="44"/>
  <c r="T146" i="44"/>
  <c r="S146" i="44"/>
  <c r="R146" i="44"/>
  <c r="Q146" i="44"/>
  <c r="P146" i="44"/>
  <c r="O146" i="44"/>
  <c r="N146" i="44"/>
  <c r="K146" i="44"/>
  <c r="J146" i="44"/>
  <c r="I146" i="44"/>
  <c r="H146" i="44"/>
  <c r="G146" i="44"/>
  <c r="F146" i="44"/>
  <c r="E146" i="44"/>
  <c r="D146" i="44"/>
  <c r="C146" i="44"/>
  <c r="B146" i="44"/>
  <c r="CP145" i="44"/>
  <c r="CO145" i="44"/>
  <c r="CN145" i="44"/>
  <c r="CM145" i="44"/>
  <c r="CL145" i="44"/>
  <c r="CI145" i="44"/>
  <c r="CH145" i="44"/>
  <c r="CG145" i="44"/>
  <c r="CF145" i="44"/>
  <c r="CE145" i="44"/>
  <c r="CD145" i="44"/>
  <c r="CC145" i="44"/>
  <c r="CB145" i="44"/>
  <c r="CA145" i="44"/>
  <c r="BZ145" i="44"/>
  <c r="BY145" i="44"/>
  <c r="BX145" i="44"/>
  <c r="BW145" i="44"/>
  <c r="BV145" i="44"/>
  <c r="BU145" i="44"/>
  <c r="BT145" i="44"/>
  <c r="BS145" i="44"/>
  <c r="BR145" i="44"/>
  <c r="BQ145" i="44"/>
  <c r="BO145" i="44"/>
  <c r="BN145" i="44"/>
  <c r="BM145" i="44"/>
  <c r="BL145" i="44"/>
  <c r="BK145" i="44"/>
  <c r="BJ145" i="44"/>
  <c r="BH145" i="44"/>
  <c r="BG145" i="44"/>
  <c r="BF145" i="44"/>
  <c r="BE145" i="44"/>
  <c r="BD145" i="44"/>
  <c r="BC145" i="44"/>
  <c r="BB145" i="44"/>
  <c r="AY145" i="44"/>
  <c r="AX145" i="44"/>
  <c r="AW145" i="44"/>
  <c r="AV145" i="44"/>
  <c r="AT145" i="44"/>
  <c r="AS145" i="44"/>
  <c r="AR145" i="44"/>
  <c r="AQ145" i="44"/>
  <c r="AP145" i="44"/>
  <c r="AO145" i="44"/>
  <c r="AN145" i="44"/>
  <c r="AM145" i="44"/>
  <c r="AL145" i="44"/>
  <c r="AK145" i="44"/>
  <c r="AJ145" i="44"/>
  <c r="AI145" i="44"/>
  <c r="AH145" i="44"/>
  <c r="AG145" i="44"/>
  <c r="AF145" i="44"/>
  <c r="AE145" i="44"/>
  <c r="AD145" i="44"/>
  <c r="AB145" i="44"/>
  <c r="AA145" i="44"/>
  <c r="Z145" i="44"/>
  <c r="Y145" i="44"/>
  <c r="X145" i="44"/>
  <c r="W145" i="44"/>
  <c r="V145" i="44"/>
  <c r="U145" i="44"/>
  <c r="T145" i="44"/>
  <c r="S145" i="44"/>
  <c r="R145" i="44"/>
  <c r="Q145" i="44"/>
  <c r="P145" i="44"/>
  <c r="O145" i="44"/>
  <c r="N145" i="44"/>
  <c r="K145" i="44"/>
  <c r="J145" i="44"/>
  <c r="I145" i="44"/>
  <c r="H145" i="44"/>
  <c r="G145" i="44"/>
  <c r="F145" i="44"/>
  <c r="E145" i="44"/>
  <c r="D145" i="44"/>
  <c r="C145" i="44"/>
  <c r="B145" i="44"/>
  <c r="CI144" i="44"/>
  <c r="CH144" i="44"/>
  <c r="CG144" i="44"/>
  <c r="CF144" i="44"/>
  <c r="CE144" i="44"/>
  <c r="CD144" i="44"/>
  <c r="CC144" i="44"/>
  <c r="CB144" i="44"/>
  <c r="CA144" i="44"/>
  <c r="BZ144" i="44"/>
  <c r="BY144" i="44"/>
  <c r="BX144" i="44"/>
  <c r="BW144" i="44"/>
  <c r="BV144" i="44"/>
  <c r="BU144" i="44"/>
  <c r="BT144" i="44"/>
  <c r="BS144" i="44"/>
  <c r="BR144" i="44"/>
  <c r="BQ144" i="44"/>
  <c r="BO144" i="44"/>
  <c r="BN144" i="44"/>
  <c r="BM144" i="44"/>
  <c r="BL144" i="44"/>
  <c r="BK144" i="44"/>
  <c r="BJ144" i="44"/>
  <c r="BH144" i="44"/>
  <c r="BG144" i="44"/>
  <c r="BF144" i="44"/>
  <c r="BE144" i="44"/>
  <c r="BD144" i="44"/>
  <c r="BC144" i="44"/>
  <c r="BB144" i="44"/>
  <c r="AY144" i="44"/>
  <c r="AX144" i="44"/>
  <c r="AW144" i="44"/>
  <c r="AV144" i="44"/>
  <c r="AT144" i="44"/>
  <c r="AS144" i="44"/>
  <c r="AR144" i="44"/>
  <c r="AQ144" i="44"/>
  <c r="AP144" i="44"/>
  <c r="AO144" i="44"/>
  <c r="AN144" i="44"/>
  <c r="AM144" i="44"/>
  <c r="AL144" i="44"/>
  <c r="AK144" i="44"/>
  <c r="AJ144" i="44"/>
  <c r="AI144" i="44"/>
  <c r="AH144" i="44"/>
  <c r="AG144" i="44"/>
  <c r="AF144" i="44"/>
  <c r="AE144" i="44"/>
  <c r="AD144" i="44"/>
  <c r="AB144" i="44"/>
  <c r="AA144" i="44"/>
  <c r="Z144" i="44"/>
  <c r="Y144" i="44"/>
  <c r="X144" i="44"/>
  <c r="W144" i="44"/>
  <c r="V144" i="44"/>
  <c r="U144" i="44"/>
  <c r="T144" i="44"/>
  <c r="S144" i="44"/>
  <c r="R144" i="44"/>
  <c r="Q144" i="44"/>
  <c r="P144" i="44"/>
  <c r="O144" i="44"/>
  <c r="N144" i="44"/>
  <c r="K144" i="44"/>
  <c r="J144" i="44"/>
  <c r="I144" i="44"/>
  <c r="H144" i="44"/>
  <c r="G144" i="44"/>
  <c r="F144" i="44"/>
  <c r="E144" i="44"/>
  <c r="D144" i="44"/>
  <c r="C144" i="44"/>
  <c r="B144" i="44"/>
  <c r="CP143" i="44"/>
  <c r="CO143" i="44"/>
  <c r="CN143" i="44"/>
  <c r="CM143" i="44"/>
  <c r="CL143" i="44"/>
  <c r="CI143" i="44"/>
  <c r="CH143" i="44"/>
  <c r="CG143" i="44"/>
  <c r="CF143" i="44"/>
  <c r="CE143" i="44"/>
  <c r="CD143" i="44"/>
  <c r="CC143" i="44"/>
  <c r="CB143" i="44"/>
  <c r="CA143" i="44"/>
  <c r="BZ143" i="44"/>
  <c r="BY143" i="44"/>
  <c r="BX143" i="44"/>
  <c r="BW143" i="44"/>
  <c r="BV143" i="44"/>
  <c r="BU143" i="44"/>
  <c r="BT143" i="44"/>
  <c r="BS143" i="44"/>
  <c r="BR143" i="44"/>
  <c r="BQ143" i="44"/>
  <c r="BO143" i="44"/>
  <c r="BN143" i="44"/>
  <c r="BM143" i="44"/>
  <c r="BL143" i="44"/>
  <c r="BK143" i="44"/>
  <c r="BJ143" i="44"/>
  <c r="BH143" i="44"/>
  <c r="BG143" i="44"/>
  <c r="BF143" i="44"/>
  <c r="BE143" i="44"/>
  <c r="BD143" i="44"/>
  <c r="BC143" i="44"/>
  <c r="BB143" i="44"/>
  <c r="AY143" i="44"/>
  <c r="AX143" i="44"/>
  <c r="AW143" i="44"/>
  <c r="AV143" i="44"/>
  <c r="AT143" i="44"/>
  <c r="AS143" i="44"/>
  <c r="AR143" i="44"/>
  <c r="AQ143" i="44"/>
  <c r="AP143" i="44"/>
  <c r="AO143" i="44"/>
  <c r="AN143" i="44"/>
  <c r="AM143" i="44"/>
  <c r="AL143" i="44"/>
  <c r="AK143" i="44"/>
  <c r="AJ143" i="44"/>
  <c r="AI143" i="44"/>
  <c r="AH143" i="44"/>
  <c r="AG143" i="44"/>
  <c r="AF143" i="44"/>
  <c r="AE143" i="44"/>
  <c r="AD143" i="44"/>
  <c r="AB143" i="44"/>
  <c r="AA143" i="44"/>
  <c r="Z143" i="44"/>
  <c r="Y143" i="44"/>
  <c r="X143" i="44"/>
  <c r="W143" i="44"/>
  <c r="V143" i="44"/>
  <c r="U143" i="44"/>
  <c r="T143" i="44"/>
  <c r="S143" i="44"/>
  <c r="R143" i="44"/>
  <c r="Q143" i="44"/>
  <c r="P143" i="44"/>
  <c r="O143" i="44"/>
  <c r="N143" i="44"/>
  <c r="K143" i="44"/>
  <c r="J143" i="44"/>
  <c r="I143" i="44"/>
  <c r="H143" i="44"/>
  <c r="G143" i="44"/>
  <c r="F143" i="44"/>
  <c r="E143" i="44"/>
  <c r="D143" i="44"/>
  <c r="C143" i="44"/>
  <c r="B143" i="44"/>
  <c r="CP142" i="44"/>
  <c r="CO142" i="44"/>
  <c r="CN142" i="44"/>
  <c r="CM142" i="44"/>
  <c r="CL142" i="44"/>
  <c r="CI142" i="44"/>
  <c r="CH142" i="44"/>
  <c r="CG142" i="44"/>
  <c r="CF142" i="44"/>
  <c r="CE142" i="44"/>
  <c r="CD142" i="44"/>
  <c r="CC142" i="44"/>
  <c r="CB142" i="44"/>
  <c r="CA142" i="44"/>
  <c r="BZ142" i="44"/>
  <c r="BY142" i="44"/>
  <c r="BX142" i="44"/>
  <c r="BW142" i="44"/>
  <c r="BV142" i="44"/>
  <c r="BU142" i="44"/>
  <c r="BT142" i="44"/>
  <c r="BS142" i="44"/>
  <c r="BR142" i="44"/>
  <c r="BQ142" i="44"/>
  <c r="BO142" i="44"/>
  <c r="BN142" i="44"/>
  <c r="BM142" i="44"/>
  <c r="BL142" i="44"/>
  <c r="BK142" i="44"/>
  <c r="BJ142" i="44"/>
  <c r="BH142" i="44"/>
  <c r="BG142" i="44"/>
  <c r="BF142" i="44"/>
  <c r="BE142" i="44"/>
  <c r="BD142" i="44"/>
  <c r="BC142" i="44"/>
  <c r="BB142" i="44"/>
  <c r="AY142" i="44"/>
  <c r="AX142" i="44"/>
  <c r="AW142" i="44"/>
  <c r="AV142" i="44"/>
  <c r="AT142" i="44"/>
  <c r="AS142" i="44"/>
  <c r="AR142" i="44"/>
  <c r="AQ142" i="44"/>
  <c r="AP142" i="44"/>
  <c r="AO142" i="44"/>
  <c r="AN142" i="44"/>
  <c r="AM142" i="44"/>
  <c r="AL142" i="44"/>
  <c r="AK142" i="44"/>
  <c r="AJ142" i="44"/>
  <c r="AI142" i="44"/>
  <c r="AH142" i="44"/>
  <c r="AG142" i="44"/>
  <c r="AF142" i="44"/>
  <c r="AE142" i="44"/>
  <c r="AD142" i="44"/>
  <c r="AB142" i="44"/>
  <c r="AA142" i="44"/>
  <c r="Z142" i="44"/>
  <c r="Y142" i="44"/>
  <c r="X142" i="44"/>
  <c r="W142" i="44"/>
  <c r="V142" i="44"/>
  <c r="U142" i="44"/>
  <c r="T142" i="44"/>
  <c r="S142" i="44"/>
  <c r="R142" i="44"/>
  <c r="Q142" i="44"/>
  <c r="P142" i="44"/>
  <c r="O142" i="44"/>
  <c r="N142" i="44"/>
  <c r="K142" i="44"/>
  <c r="J142" i="44"/>
  <c r="I142" i="44"/>
  <c r="H142" i="44"/>
  <c r="G142" i="44"/>
  <c r="F142" i="44"/>
  <c r="E142" i="44"/>
  <c r="D142" i="44"/>
  <c r="C142" i="44"/>
  <c r="B142" i="44"/>
  <c r="CP141" i="44"/>
  <c r="CO141" i="44"/>
  <c r="CN141" i="44"/>
  <c r="CM141" i="44"/>
  <c r="CL141" i="44"/>
  <c r="CI141" i="44"/>
  <c r="CH141" i="44"/>
  <c r="CG141" i="44"/>
  <c r="CF141" i="44"/>
  <c r="CE141" i="44"/>
  <c r="CD141" i="44"/>
  <c r="CC141" i="44"/>
  <c r="CB141" i="44"/>
  <c r="CA141" i="44"/>
  <c r="BZ141" i="44"/>
  <c r="BY141" i="44"/>
  <c r="BX141" i="44"/>
  <c r="BW141" i="44"/>
  <c r="BV141" i="44"/>
  <c r="BU141" i="44"/>
  <c r="BT141" i="44"/>
  <c r="BS141" i="44"/>
  <c r="BR141" i="44"/>
  <c r="BQ141" i="44"/>
  <c r="BO141" i="44"/>
  <c r="BN141" i="44"/>
  <c r="BM141" i="44"/>
  <c r="BL141" i="44"/>
  <c r="BK141" i="44"/>
  <c r="BJ141" i="44"/>
  <c r="BH141" i="44"/>
  <c r="BG141" i="44"/>
  <c r="BF141" i="44"/>
  <c r="BE141" i="44"/>
  <c r="BD141" i="44"/>
  <c r="BC141" i="44"/>
  <c r="BB141" i="44"/>
  <c r="AY141" i="44"/>
  <c r="AX141" i="44"/>
  <c r="AW141" i="44"/>
  <c r="AV141" i="44"/>
  <c r="AT141" i="44"/>
  <c r="AS141" i="44"/>
  <c r="AR141" i="44"/>
  <c r="AQ141" i="44"/>
  <c r="AP141" i="44"/>
  <c r="AO141" i="44"/>
  <c r="AN141" i="44"/>
  <c r="AM141" i="44"/>
  <c r="AL141" i="44"/>
  <c r="AK141" i="44"/>
  <c r="AJ141" i="44"/>
  <c r="AI141" i="44"/>
  <c r="AH141" i="44"/>
  <c r="AG141" i="44"/>
  <c r="AF141" i="44"/>
  <c r="AE141" i="44"/>
  <c r="AD141" i="44"/>
  <c r="AB141" i="44"/>
  <c r="AA141" i="44"/>
  <c r="Z141" i="44"/>
  <c r="Y141" i="44"/>
  <c r="X141" i="44"/>
  <c r="W141" i="44"/>
  <c r="V141" i="44"/>
  <c r="U141" i="44"/>
  <c r="T141" i="44"/>
  <c r="S141" i="44"/>
  <c r="R141" i="44"/>
  <c r="Q141" i="44"/>
  <c r="P141" i="44"/>
  <c r="O141" i="44"/>
  <c r="N141" i="44"/>
  <c r="K141" i="44"/>
  <c r="J141" i="44"/>
  <c r="I141" i="44"/>
  <c r="H141" i="44"/>
  <c r="G141" i="44"/>
  <c r="F141" i="44"/>
  <c r="E141" i="44"/>
  <c r="D141" i="44"/>
  <c r="C141" i="44"/>
  <c r="B141" i="44"/>
  <c r="CP140" i="44"/>
  <c r="CO140" i="44"/>
  <c r="CN140" i="44"/>
  <c r="CM140" i="44"/>
  <c r="CL140" i="44"/>
  <c r="CI140" i="44"/>
  <c r="CH140" i="44"/>
  <c r="CG140" i="44"/>
  <c r="CF140" i="44"/>
  <c r="CE140" i="44"/>
  <c r="CD140" i="44"/>
  <c r="CC140" i="44"/>
  <c r="CB140" i="44"/>
  <c r="CA140" i="44"/>
  <c r="BZ140" i="44"/>
  <c r="BY140" i="44"/>
  <c r="BX140" i="44"/>
  <c r="BW140" i="44"/>
  <c r="BV140" i="44"/>
  <c r="BU140" i="44"/>
  <c r="BT140" i="44"/>
  <c r="BS140" i="44"/>
  <c r="BR140" i="44"/>
  <c r="BQ140" i="44"/>
  <c r="BO140" i="44"/>
  <c r="BN140" i="44"/>
  <c r="BM140" i="44"/>
  <c r="BL140" i="44"/>
  <c r="BK140" i="44"/>
  <c r="BJ140" i="44"/>
  <c r="BH140" i="44"/>
  <c r="BG140" i="44"/>
  <c r="BF140" i="44"/>
  <c r="BE140" i="44"/>
  <c r="BD140" i="44"/>
  <c r="BC140" i="44"/>
  <c r="BB140" i="44"/>
  <c r="AY140" i="44"/>
  <c r="AX140" i="44"/>
  <c r="AW140" i="44"/>
  <c r="AV140" i="44"/>
  <c r="AT140" i="44"/>
  <c r="AS140" i="44"/>
  <c r="AR140" i="44"/>
  <c r="AQ140" i="44"/>
  <c r="AP140" i="44"/>
  <c r="AO140" i="44"/>
  <c r="AN140" i="44"/>
  <c r="AM140" i="44"/>
  <c r="AL140" i="44"/>
  <c r="AK140" i="44"/>
  <c r="AJ140" i="44"/>
  <c r="AI140" i="44"/>
  <c r="AH140" i="44"/>
  <c r="AG140" i="44"/>
  <c r="AF140" i="44"/>
  <c r="AE140" i="44"/>
  <c r="AD140" i="44"/>
  <c r="AB140" i="44"/>
  <c r="AA140" i="44"/>
  <c r="Z140" i="44"/>
  <c r="Y140" i="44"/>
  <c r="X140" i="44"/>
  <c r="W140" i="44"/>
  <c r="V140" i="44"/>
  <c r="U140" i="44"/>
  <c r="T140" i="44"/>
  <c r="S140" i="44"/>
  <c r="R140" i="44"/>
  <c r="Q140" i="44"/>
  <c r="P140" i="44"/>
  <c r="O140" i="44"/>
  <c r="N140" i="44"/>
  <c r="K140" i="44"/>
  <c r="J140" i="44"/>
  <c r="I140" i="44"/>
  <c r="H140" i="44"/>
  <c r="G140" i="44"/>
  <c r="F140" i="44"/>
  <c r="E140" i="44"/>
  <c r="D140" i="44"/>
  <c r="C140" i="44"/>
  <c r="B140" i="44"/>
  <c r="CK139" i="44"/>
  <c r="CJ139" i="44"/>
  <c r="CI139" i="44"/>
  <c r="CH139" i="44"/>
  <c r="CG139" i="44"/>
  <c r="CF139" i="44"/>
  <c r="CE139" i="44"/>
  <c r="CB139" i="44"/>
  <c r="CA139" i="44"/>
  <c r="BY139" i="44"/>
  <c r="BX139" i="44"/>
  <c r="BW139" i="44"/>
  <c r="BV139" i="44"/>
  <c r="BU139" i="44"/>
  <c r="BS139" i="44"/>
  <c r="BR139" i="44"/>
  <c r="BQ139" i="44"/>
  <c r="BM139" i="44"/>
  <c r="BL139" i="44"/>
  <c r="BK139" i="44"/>
  <c r="BJ139" i="44"/>
  <c r="BI139" i="44"/>
  <c r="BF139" i="44"/>
  <c r="BE139" i="44"/>
  <c r="BD139" i="44"/>
  <c r="BA139" i="44"/>
  <c r="AX139" i="44"/>
  <c r="AW139" i="44"/>
  <c r="AV139" i="44"/>
  <c r="AU139" i="44"/>
  <c r="AH139" i="44"/>
  <c r="AG139" i="44"/>
  <c r="AE139" i="44"/>
  <c r="AC139" i="44"/>
  <c r="AB139" i="44"/>
  <c r="AA139" i="44"/>
  <c r="U139" i="44"/>
  <c r="R139" i="44"/>
  <c r="Q139" i="44"/>
  <c r="P139" i="44"/>
  <c r="O139" i="44"/>
  <c r="N139" i="44"/>
  <c r="M139" i="44"/>
  <c r="L139" i="44"/>
  <c r="K139" i="44"/>
  <c r="J139" i="44"/>
  <c r="I139" i="44"/>
  <c r="H139" i="44"/>
  <c r="G139" i="44"/>
  <c r="F139" i="44"/>
  <c r="E139" i="44"/>
  <c r="C139" i="44"/>
  <c r="B139" i="44"/>
  <c r="CK138" i="44"/>
  <c r="CJ138" i="44"/>
  <c r="CI138" i="44"/>
  <c r="CH138" i="44"/>
  <c r="CG138" i="44"/>
  <c r="CF138" i="44"/>
  <c r="CE138" i="44"/>
  <c r="CB138" i="44"/>
  <c r="CA138" i="44"/>
  <c r="BY138" i="44"/>
  <c r="BX138" i="44"/>
  <c r="BW138" i="44"/>
  <c r="BV138" i="44"/>
  <c r="BU138" i="44"/>
  <c r="BS138" i="44"/>
  <c r="BR138" i="44"/>
  <c r="BQ138" i="44"/>
  <c r="BM138" i="44"/>
  <c r="BL138" i="44"/>
  <c r="BK138" i="44"/>
  <c r="BJ138" i="44"/>
  <c r="BI138" i="44"/>
  <c r="BF138" i="44"/>
  <c r="BE138" i="44"/>
  <c r="BD138" i="44"/>
  <c r="BA138" i="44"/>
  <c r="AX138" i="44"/>
  <c r="AW138" i="44"/>
  <c r="AV138" i="44"/>
  <c r="AU138" i="44"/>
  <c r="AH138" i="44"/>
  <c r="AG138" i="44"/>
  <c r="AE138" i="44"/>
  <c r="AC138" i="44"/>
  <c r="AB138" i="44"/>
  <c r="AA138" i="44"/>
  <c r="U138" i="44"/>
  <c r="R138" i="44"/>
  <c r="Q138" i="44"/>
  <c r="P138" i="44"/>
  <c r="O138" i="44"/>
  <c r="N138" i="44"/>
  <c r="M138" i="44"/>
  <c r="L138" i="44"/>
  <c r="K138" i="44"/>
  <c r="J138" i="44"/>
  <c r="I138" i="44"/>
  <c r="H138" i="44"/>
  <c r="G138" i="44"/>
  <c r="F138" i="44"/>
  <c r="E138" i="44"/>
  <c r="C138" i="44"/>
  <c r="B138" i="44"/>
  <c r="CK137" i="44"/>
  <c r="CJ137" i="44"/>
  <c r="CI137" i="44"/>
  <c r="CH137" i="44"/>
  <c r="CG137" i="44"/>
  <c r="CF137" i="44"/>
  <c r="CE137" i="44"/>
  <c r="CB137" i="44"/>
  <c r="CA137" i="44"/>
  <c r="BY137" i="44"/>
  <c r="BX137" i="44"/>
  <c r="BW137" i="44"/>
  <c r="BV137" i="44"/>
  <c r="BU137" i="44"/>
  <c r="BS137" i="44"/>
  <c r="BR137" i="44"/>
  <c r="BQ137" i="44"/>
  <c r="BM137" i="44"/>
  <c r="BL137" i="44"/>
  <c r="BK137" i="44"/>
  <c r="BJ137" i="44"/>
  <c r="BI137" i="44"/>
  <c r="BF137" i="44"/>
  <c r="BE137" i="44"/>
  <c r="BD137" i="44"/>
  <c r="BA137" i="44"/>
  <c r="AX137" i="44"/>
  <c r="AW137" i="44"/>
  <c r="AV137" i="44"/>
  <c r="AU137" i="44"/>
  <c r="AH137" i="44"/>
  <c r="AG137" i="44"/>
  <c r="AE137" i="44"/>
  <c r="AC137" i="44"/>
  <c r="AB137" i="44"/>
  <c r="AA137" i="44"/>
  <c r="U137" i="44"/>
  <c r="R137" i="44"/>
  <c r="Q137" i="44"/>
  <c r="P137" i="44"/>
  <c r="O137" i="44"/>
  <c r="N137" i="44"/>
  <c r="M137" i="44"/>
  <c r="L137" i="44"/>
  <c r="K137" i="44"/>
  <c r="J137" i="44"/>
  <c r="I137" i="44"/>
  <c r="H137" i="44"/>
  <c r="G137" i="44"/>
  <c r="F137" i="44"/>
  <c r="E137" i="44"/>
  <c r="C137" i="44"/>
  <c r="B137" i="44"/>
  <c r="CK136" i="44"/>
  <c r="CJ136" i="44"/>
  <c r="CI136" i="44"/>
  <c r="CH136" i="44"/>
  <c r="CG136" i="44"/>
  <c r="CF136" i="44"/>
  <c r="CE136" i="44"/>
  <c r="CB136" i="44"/>
  <c r="CA136" i="44"/>
  <c r="BY136" i="44"/>
  <c r="BX136" i="44"/>
  <c r="BW136" i="44"/>
  <c r="BV136" i="44"/>
  <c r="BU136" i="44"/>
  <c r="BS136" i="44"/>
  <c r="BR136" i="44"/>
  <c r="BQ136" i="44"/>
  <c r="BM136" i="44"/>
  <c r="BL136" i="44"/>
  <c r="BK136" i="44"/>
  <c r="BJ136" i="44"/>
  <c r="BI136" i="44"/>
  <c r="BF136" i="44"/>
  <c r="BE136" i="44"/>
  <c r="BD136" i="44"/>
  <c r="BA136" i="44"/>
  <c r="AX136" i="44"/>
  <c r="AW136" i="44"/>
  <c r="AV136" i="44"/>
  <c r="AU136" i="44"/>
  <c r="AH136" i="44"/>
  <c r="AG136" i="44"/>
  <c r="AE136" i="44"/>
  <c r="AC136" i="44"/>
  <c r="AB136" i="44"/>
  <c r="AA136" i="44"/>
  <c r="U136" i="44"/>
  <c r="R136" i="44"/>
  <c r="Q136" i="44"/>
  <c r="P136" i="44"/>
  <c r="O136" i="44"/>
  <c r="N136" i="44"/>
  <c r="M136" i="44"/>
  <c r="L136" i="44"/>
  <c r="K136" i="44"/>
  <c r="J136" i="44"/>
  <c r="I136" i="44"/>
  <c r="H136" i="44"/>
  <c r="G136" i="44"/>
  <c r="F136" i="44"/>
  <c r="E136" i="44"/>
  <c r="C136" i="44"/>
  <c r="B136" i="44"/>
  <c r="CK135" i="44"/>
  <c r="CJ135" i="44"/>
  <c r="CI135" i="44"/>
  <c r="CH135" i="44"/>
  <c r="CG135" i="44"/>
  <c r="CF135" i="44"/>
  <c r="CE135" i="44"/>
  <c r="CB135" i="44"/>
  <c r="CA135" i="44"/>
  <c r="BY135" i="44"/>
  <c r="BX135" i="44"/>
  <c r="BW135" i="44"/>
  <c r="BV135" i="44"/>
  <c r="BU135" i="44"/>
  <c r="BS135" i="44"/>
  <c r="BR135" i="44"/>
  <c r="BQ135" i="44"/>
  <c r="BM135" i="44"/>
  <c r="BL135" i="44"/>
  <c r="BK135" i="44"/>
  <c r="BJ135" i="44"/>
  <c r="BI135" i="44"/>
  <c r="BF135" i="44"/>
  <c r="BE135" i="44"/>
  <c r="BD135" i="44"/>
  <c r="BA135" i="44"/>
  <c r="AX135" i="44"/>
  <c r="AW135" i="44"/>
  <c r="AV135" i="44"/>
  <c r="AU135" i="44"/>
  <c r="AH135" i="44"/>
  <c r="AG135" i="44"/>
  <c r="AE135" i="44"/>
  <c r="AC135" i="44"/>
  <c r="AB135" i="44"/>
  <c r="AA135" i="44"/>
  <c r="U135" i="44"/>
  <c r="R135" i="44"/>
  <c r="Q135" i="44"/>
  <c r="P135" i="44"/>
  <c r="O135" i="44"/>
  <c r="N135" i="44"/>
  <c r="M135" i="44"/>
  <c r="L135" i="44"/>
  <c r="K135" i="44"/>
  <c r="J135" i="44"/>
  <c r="I135" i="44"/>
  <c r="H135" i="44"/>
  <c r="G135" i="44"/>
  <c r="F135" i="44"/>
  <c r="E135" i="44"/>
  <c r="C135" i="44"/>
  <c r="B135" i="44"/>
  <c r="CK134" i="44"/>
  <c r="CJ134" i="44"/>
  <c r="CI134" i="44"/>
  <c r="CH134" i="44"/>
  <c r="CG134" i="44"/>
  <c r="CF134" i="44"/>
  <c r="CE134" i="44"/>
  <c r="CB134" i="44"/>
  <c r="CA134" i="44"/>
  <c r="BY134" i="44"/>
  <c r="BX134" i="44"/>
  <c r="BW134" i="44"/>
  <c r="BV134" i="44"/>
  <c r="BU134" i="44"/>
  <c r="BS134" i="44"/>
  <c r="BR134" i="44"/>
  <c r="BQ134" i="44"/>
  <c r="BM134" i="44"/>
  <c r="BL134" i="44"/>
  <c r="BK134" i="44"/>
  <c r="BJ134" i="44"/>
  <c r="BI134" i="44"/>
  <c r="BF134" i="44"/>
  <c r="BE134" i="44"/>
  <c r="BD134" i="44"/>
  <c r="BA134" i="44"/>
  <c r="AX134" i="44"/>
  <c r="AW134" i="44"/>
  <c r="AV134" i="44"/>
  <c r="AU134" i="44"/>
  <c r="AH134" i="44"/>
  <c r="AG134" i="44"/>
  <c r="AE134" i="44"/>
  <c r="AC134" i="44"/>
  <c r="AB134" i="44"/>
  <c r="AA134" i="44"/>
  <c r="U134" i="44"/>
  <c r="R134" i="44"/>
  <c r="Q134" i="44"/>
  <c r="P134" i="44"/>
  <c r="O134" i="44"/>
  <c r="N134" i="44"/>
  <c r="M134" i="44"/>
  <c r="L134" i="44"/>
  <c r="K134" i="44"/>
  <c r="J134" i="44"/>
  <c r="I134" i="44"/>
  <c r="H134" i="44"/>
  <c r="G134" i="44"/>
  <c r="F134" i="44"/>
  <c r="E134" i="44"/>
  <c r="C134" i="44"/>
  <c r="B134" i="44"/>
  <c r="CI133" i="44"/>
  <c r="CH133" i="44"/>
  <c r="CG133" i="44"/>
  <c r="CF133" i="44"/>
  <c r="CE133" i="44"/>
  <c r="CD133" i="44"/>
  <c r="CC133" i="44"/>
  <c r="CB133" i="44"/>
  <c r="CA133" i="44"/>
  <c r="BZ133" i="44"/>
  <c r="BY133" i="44"/>
  <c r="BX133" i="44"/>
  <c r="BW133" i="44"/>
  <c r="BV133" i="44"/>
  <c r="BU133" i="44"/>
  <c r="BT133" i="44"/>
  <c r="BS133" i="44"/>
  <c r="BR133" i="44"/>
  <c r="BQ133" i="44"/>
  <c r="BO133" i="44"/>
  <c r="BN133" i="44"/>
  <c r="BM133" i="44"/>
  <c r="BL133" i="44"/>
  <c r="BK133" i="44"/>
  <c r="BJ133" i="44"/>
  <c r="BH133" i="44"/>
  <c r="BG133" i="44"/>
  <c r="BF133" i="44"/>
  <c r="BE133" i="44"/>
  <c r="BD133" i="44"/>
  <c r="BC133" i="44"/>
  <c r="BB133" i="44"/>
  <c r="AY133" i="44"/>
  <c r="AX133" i="44"/>
  <c r="AW133" i="44"/>
  <c r="AV133" i="44"/>
  <c r="AT133" i="44"/>
  <c r="AS133" i="44"/>
  <c r="AR133" i="44"/>
  <c r="AQ133" i="44"/>
  <c r="AP133" i="44"/>
  <c r="AO133" i="44"/>
  <c r="AN133" i="44"/>
  <c r="AM133" i="44"/>
  <c r="AL133" i="44"/>
  <c r="AK133" i="44"/>
  <c r="AJ133" i="44"/>
  <c r="AI133" i="44"/>
  <c r="AH133" i="44"/>
  <c r="AG133" i="44"/>
  <c r="AF133" i="44"/>
  <c r="AE133" i="44"/>
  <c r="AD133" i="44"/>
  <c r="AB133" i="44"/>
  <c r="AA133" i="44"/>
  <c r="Z133" i="44"/>
  <c r="Y133" i="44"/>
  <c r="X133" i="44"/>
  <c r="W133" i="44"/>
  <c r="V133" i="44"/>
  <c r="U133" i="44"/>
  <c r="T133" i="44"/>
  <c r="S133" i="44"/>
  <c r="R133" i="44"/>
  <c r="Q133" i="44"/>
  <c r="P133" i="44"/>
  <c r="O133" i="44"/>
  <c r="N133" i="44"/>
  <c r="K133" i="44"/>
  <c r="J133" i="44"/>
  <c r="I133" i="44"/>
  <c r="H133" i="44"/>
  <c r="G133" i="44"/>
  <c r="F133" i="44"/>
  <c r="E133" i="44"/>
  <c r="D133" i="44"/>
  <c r="C133" i="44"/>
  <c r="B133" i="44"/>
  <c r="CP132" i="44"/>
  <c r="CO132" i="44"/>
  <c r="CN132" i="44"/>
  <c r="CM132" i="44"/>
  <c r="CL132" i="44"/>
  <c r="CI132" i="44"/>
  <c r="CH132" i="44"/>
  <c r="CG132" i="44"/>
  <c r="CF132" i="44"/>
  <c r="CE132" i="44"/>
  <c r="CD132" i="44"/>
  <c r="CC132" i="44"/>
  <c r="CB132" i="44"/>
  <c r="CA132" i="44"/>
  <c r="BZ132" i="44"/>
  <c r="BY132" i="44"/>
  <c r="BX132" i="44"/>
  <c r="BW132" i="44"/>
  <c r="BV132" i="44"/>
  <c r="BU132" i="44"/>
  <c r="BT132" i="44"/>
  <c r="BS132" i="44"/>
  <c r="BR132" i="44"/>
  <c r="BQ132" i="44"/>
  <c r="BO132" i="44"/>
  <c r="BN132" i="44"/>
  <c r="BM132" i="44"/>
  <c r="BL132" i="44"/>
  <c r="BK132" i="44"/>
  <c r="BJ132" i="44"/>
  <c r="BH132" i="44"/>
  <c r="BG132" i="44"/>
  <c r="BF132" i="44"/>
  <c r="BE132" i="44"/>
  <c r="BD132" i="44"/>
  <c r="BC132" i="44"/>
  <c r="BB132" i="44"/>
  <c r="AY132" i="44"/>
  <c r="AX132" i="44"/>
  <c r="AW132" i="44"/>
  <c r="AV132" i="44"/>
  <c r="AT132" i="44"/>
  <c r="AS132" i="44"/>
  <c r="AR132" i="44"/>
  <c r="AQ132" i="44"/>
  <c r="AP132" i="44"/>
  <c r="AO132" i="44"/>
  <c r="AN132" i="44"/>
  <c r="AM132" i="44"/>
  <c r="AL132" i="44"/>
  <c r="AK132" i="44"/>
  <c r="AJ132" i="44"/>
  <c r="AI132" i="44"/>
  <c r="AH132" i="44"/>
  <c r="AG132" i="44"/>
  <c r="AF132" i="44"/>
  <c r="AE132" i="44"/>
  <c r="AD132" i="44"/>
  <c r="AB132" i="44"/>
  <c r="AA132" i="44"/>
  <c r="Z132" i="44"/>
  <c r="Y132" i="44"/>
  <c r="X132" i="44"/>
  <c r="W132" i="44"/>
  <c r="V132" i="44"/>
  <c r="U132" i="44"/>
  <c r="T132" i="44"/>
  <c r="S132" i="44"/>
  <c r="R132" i="44"/>
  <c r="Q132" i="44"/>
  <c r="P132" i="44"/>
  <c r="O132" i="44"/>
  <c r="N132" i="44"/>
  <c r="K132" i="44"/>
  <c r="J132" i="44"/>
  <c r="I132" i="44"/>
  <c r="H132" i="44"/>
  <c r="G132" i="44"/>
  <c r="F132" i="44"/>
  <c r="E132" i="44"/>
  <c r="D132" i="44"/>
  <c r="C132" i="44"/>
  <c r="B132" i="44"/>
  <c r="CP131" i="44"/>
  <c r="CO131" i="44"/>
  <c r="CN131" i="44"/>
  <c r="CM131" i="44"/>
  <c r="CL131" i="44"/>
  <c r="CI131" i="44"/>
  <c r="CH131" i="44"/>
  <c r="CG131" i="44"/>
  <c r="CF131" i="44"/>
  <c r="CE131" i="44"/>
  <c r="CD131" i="44"/>
  <c r="CC131" i="44"/>
  <c r="CB131" i="44"/>
  <c r="CA131" i="44"/>
  <c r="BZ131" i="44"/>
  <c r="BY131" i="44"/>
  <c r="BX131" i="44"/>
  <c r="BW131" i="44"/>
  <c r="BV131" i="44"/>
  <c r="BU131" i="44"/>
  <c r="BT131" i="44"/>
  <c r="BS131" i="44"/>
  <c r="BR131" i="44"/>
  <c r="BQ131" i="44"/>
  <c r="BO131" i="44"/>
  <c r="BN131" i="44"/>
  <c r="BM131" i="44"/>
  <c r="BL131" i="44"/>
  <c r="BK131" i="44"/>
  <c r="BJ131" i="44"/>
  <c r="BH131" i="44"/>
  <c r="BG131" i="44"/>
  <c r="BF131" i="44"/>
  <c r="BE131" i="44"/>
  <c r="BD131" i="44"/>
  <c r="BC131" i="44"/>
  <c r="BB131" i="44"/>
  <c r="AY131" i="44"/>
  <c r="AX131" i="44"/>
  <c r="AW131" i="44"/>
  <c r="AV131" i="44"/>
  <c r="AT131" i="44"/>
  <c r="AS131" i="44"/>
  <c r="AR131" i="44"/>
  <c r="AQ131" i="44"/>
  <c r="AP131" i="44"/>
  <c r="AO131" i="44"/>
  <c r="AN131" i="44"/>
  <c r="AM131" i="44"/>
  <c r="AL131" i="44"/>
  <c r="AK131" i="44"/>
  <c r="AJ131" i="44"/>
  <c r="AI131" i="44"/>
  <c r="AH131" i="44"/>
  <c r="AG131" i="44"/>
  <c r="AF131" i="44"/>
  <c r="AE131" i="44"/>
  <c r="AD131" i="44"/>
  <c r="AB131" i="44"/>
  <c r="AA131" i="44"/>
  <c r="Z131" i="44"/>
  <c r="Y131" i="44"/>
  <c r="X131" i="44"/>
  <c r="W131" i="44"/>
  <c r="V131" i="44"/>
  <c r="U131" i="44"/>
  <c r="T131" i="44"/>
  <c r="S131" i="44"/>
  <c r="R131" i="44"/>
  <c r="Q131" i="44"/>
  <c r="P131" i="44"/>
  <c r="O131" i="44"/>
  <c r="N131" i="44"/>
  <c r="K131" i="44"/>
  <c r="J131" i="44"/>
  <c r="I131" i="44"/>
  <c r="H131" i="44"/>
  <c r="G131" i="44"/>
  <c r="F131" i="44"/>
  <c r="E131" i="44"/>
  <c r="D131" i="44"/>
  <c r="C131" i="44"/>
  <c r="B131" i="44"/>
  <c r="CP130" i="44"/>
  <c r="CO130" i="44"/>
  <c r="CN130" i="44"/>
  <c r="CM130" i="44"/>
  <c r="CL130" i="44"/>
  <c r="CI130" i="44"/>
  <c r="CH130" i="44"/>
  <c r="CG130" i="44"/>
  <c r="CF130" i="44"/>
  <c r="CE130" i="44"/>
  <c r="CD130" i="44"/>
  <c r="CC130" i="44"/>
  <c r="CB130" i="44"/>
  <c r="CA130" i="44"/>
  <c r="BZ130" i="44"/>
  <c r="BY130" i="44"/>
  <c r="BX130" i="44"/>
  <c r="BW130" i="44"/>
  <c r="BV130" i="44"/>
  <c r="BU130" i="44"/>
  <c r="BT130" i="44"/>
  <c r="BS130" i="44"/>
  <c r="BR130" i="44"/>
  <c r="BQ130" i="44"/>
  <c r="BO130" i="44"/>
  <c r="BN130" i="44"/>
  <c r="BM130" i="44"/>
  <c r="BL130" i="44"/>
  <c r="BK130" i="44"/>
  <c r="BJ130" i="44"/>
  <c r="BH130" i="44"/>
  <c r="BG130" i="44"/>
  <c r="BF130" i="44"/>
  <c r="BE130" i="44"/>
  <c r="BD130" i="44"/>
  <c r="BC130" i="44"/>
  <c r="BB130" i="44"/>
  <c r="AY130" i="44"/>
  <c r="AX130" i="44"/>
  <c r="AW130" i="44"/>
  <c r="AV130" i="44"/>
  <c r="AT130" i="44"/>
  <c r="AS130" i="44"/>
  <c r="AR130" i="44"/>
  <c r="AQ130" i="44"/>
  <c r="AP130" i="44"/>
  <c r="AO130" i="44"/>
  <c r="AN130" i="44"/>
  <c r="AM130" i="44"/>
  <c r="AL130" i="44"/>
  <c r="AK130" i="44"/>
  <c r="AJ130" i="44"/>
  <c r="AI130" i="44"/>
  <c r="AH130" i="44"/>
  <c r="AG130" i="44"/>
  <c r="AF130" i="44"/>
  <c r="AE130" i="44"/>
  <c r="AD130" i="44"/>
  <c r="AB130" i="44"/>
  <c r="AA130" i="44"/>
  <c r="Z130" i="44"/>
  <c r="Y130" i="44"/>
  <c r="X130" i="44"/>
  <c r="W130" i="44"/>
  <c r="V130" i="44"/>
  <c r="U130" i="44"/>
  <c r="T130" i="44"/>
  <c r="S130" i="44"/>
  <c r="R130" i="44"/>
  <c r="Q130" i="44"/>
  <c r="P130" i="44"/>
  <c r="O130" i="44"/>
  <c r="N130" i="44"/>
  <c r="K130" i="44"/>
  <c r="J130" i="44"/>
  <c r="I130" i="44"/>
  <c r="H130" i="44"/>
  <c r="G130" i="44"/>
  <c r="F130" i="44"/>
  <c r="E130" i="44"/>
  <c r="D130" i="44"/>
  <c r="C130" i="44"/>
  <c r="B130" i="44"/>
  <c r="CP129" i="44"/>
  <c r="CO129" i="44"/>
  <c r="CN129" i="44"/>
  <c r="CM129" i="44"/>
  <c r="CL129" i="44"/>
  <c r="CI129" i="44"/>
  <c r="CH129" i="44"/>
  <c r="CG129" i="44"/>
  <c r="CF129" i="44"/>
  <c r="CE129" i="44"/>
  <c r="CD129" i="44"/>
  <c r="CC129" i="44"/>
  <c r="CB129" i="44"/>
  <c r="CA129" i="44"/>
  <c r="BZ129" i="44"/>
  <c r="BY129" i="44"/>
  <c r="BX129" i="44"/>
  <c r="BW129" i="44"/>
  <c r="BV129" i="44"/>
  <c r="BU129" i="44"/>
  <c r="BT129" i="44"/>
  <c r="BS129" i="44"/>
  <c r="BR129" i="44"/>
  <c r="BQ129" i="44"/>
  <c r="BO129" i="44"/>
  <c r="BN129" i="44"/>
  <c r="BM129" i="44"/>
  <c r="BL129" i="44"/>
  <c r="BK129" i="44"/>
  <c r="BJ129" i="44"/>
  <c r="BH129" i="44"/>
  <c r="BG129" i="44"/>
  <c r="BF129" i="44"/>
  <c r="BE129" i="44"/>
  <c r="BD129" i="44"/>
  <c r="BC129" i="44"/>
  <c r="BB129" i="44"/>
  <c r="AY129" i="44"/>
  <c r="AX129" i="44"/>
  <c r="AW129" i="44"/>
  <c r="AV129" i="44"/>
  <c r="AT129" i="44"/>
  <c r="AS129" i="44"/>
  <c r="AR129" i="44"/>
  <c r="AQ129" i="44"/>
  <c r="AP129" i="44"/>
  <c r="AO129" i="44"/>
  <c r="AN129" i="44"/>
  <c r="AM129" i="44"/>
  <c r="AL129" i="44"/>
  <c r="AK129" i="44"/>
  <c r="AJ129" i="44"/>
  <c r="AI129" i="44"/>
  <c r="AH129" i="44"/>
  <c r="AG129" i="44"/>
  <c r="AF129" i="44"/>
  <c r="AE129" i="44"/>
  <c r="AD129" i="44"/>
  <c r="AB129" i="44"/>
  <c r="AA129" i="44"/>
  <c r="Z129" i="44"/>
  <c r="Y129" i="44"/>
  <c r="X129" i="44"/>
  <c r="W129" i="44"/>
  <c r="V129" i="44"/>
  <c r="U129" i="44"/>
  <c r="T129" i="44"/>
  <c r="S129" i="44"/>
  <c r="R129" i="44"/>
  <c r="Q129" i="44"/>
  <c r="P129" i="44"/>
  <c r="O129" i="44"/>
  <c r="N129" i="44"/>
  <c r="K129" i="44"/>
  <c r="J129" i="44"/>
  <c r="I129" i="44"/>
  <c r="H129" i="44"/>
  <c r="G129" i="44"/>
  <c r="F129" i="44"/>
  <c r="E129" i="44"/>
  <c r="D129" i="44"/>
  <c r="C129" i="44"/>
  <c r="B129" i="44"/>
  <c r="CP128" i="44"/>
  <c r="CO128" i="44"/>
  <c r="CN128" i="44"/>
  <c r="CM128" i="44"/>
  <c r="CL128" i="44"/>
  <c r="CI128" i="44"/>
  <c r="CH128" i="44"/>
  <c r="CG128" i="44"/>
  <c r="CF128" i="44"/>
  <c r="CE128" i="44"/>
  <c r="CD128" i="44"/>
  <c r="CC128" i="44"/>
  <c r="CB128" i="44"/>
  <c r="CA128" i="44"/>
  <c r="BZ128" i="44"/>
  <c r="BY128" i="44"/>
  <c r="BX128" i="44"/>
  <c r="BW128" i="44"/>
  <c r="BV128" i="44"/>
  <c r="BU128" i="44"/>
  <c r="BT128" i="44"/>
  <c r="BS128" i="44"/>
  <c r="BR128" i="44"/>
  <c r="BQ128" i="44"/>
  <c r="BO128" i="44"/>
  <c r="BN128" i="44"/>
  <c r="BM128" i="44"/>
  <c r="BL128" i="44"/>
  <c r="BK128" i="44"/>
  <c r="BJ128" i="44"/>
  <c r="BH128" i="44"/>
  <c r="BG128" i="44"/>
  <c r="BF128" i="44"/>
  <c r="BE128" i="44"/>
  <c r="BD128" i="44"/>
  <c r="BC128" i="44"/>
  <c r="BB128" i="44"/>
  <c r="AY128" i="44"/>
  <c r="AX128" i="44"/>
  <c r="AW128" i="44"/>
  <c r="AV128" i="44"/>
  <c r="AT128" i="44"/>
  <c r="AS128" i="44"/>
  <c r="AR128" i="44"/>
  <c r="AQ128" i="44"/>
  <c r="AP128" i="44"/>
  <c r="AO128" i="44"/>
  <c r="AN128" i="44"/>
  <c r="AM128" i="44"/>
  <c r="AL128" i="44"/>
  <c r="AK128" i="44"/>
  <c r="AJ128" i="44"/>
  <c r="AI128" i="44"/>
  <c r="AH128" i="44"/>
  <c r="AG128" i="44"/>
  <c r="AF128" i="44"/>
  <c r="AE128" i="44"/>
  <c r="AD128" i="44"/>
  <c r="AB128" i="44"/>
  <c r="AA128" i="44"/>
  <c r="Z128" i="44"/>
  <c r="Y128" i="44"/>
  <c r="X128" i="44"/>
  <c r="W128" i="44"/>
  <c r="V128" i="44"/>
  <c r="U128" i="44"/>
  <c r="T128" i="44"/>
  <c r="S128" i="44"/>
  <c r="R128" i="44"/>
  <c r="Q128" i="44"/>
  <c r="P128" i="44"/>
  <c r="O128" i="44"/>
  <c r="N128" i="44"/>
  <c r="K128" i="44"/>
  <c r="J128" i="44"/>
  <c r="I128" i="44"/>
  <c r="H128" i="44"/>
  <c r="G128" i="44"/>
  <c r="F128" i="44"/>
  <c r="E128" i="44"/>
  <c r="D128" i="44"/>
  <c r="C128" i="44"/>
  <c r="B128" i="44"/>
  <c r="CP127" i="44"/>
  <c r="CO127" i="44"/>
  <c r="CN127" i="44"/>
  <c r="CM127" i="44"/>
  <c r="CL127" i="44"/>
  <c r="CI127" i="44"/>
  <c r="CH127" i="44"/>
  <c r="CG127" i="44"/>
  <c r="CF127" i="44"/>
  <c r="CE127" i="44"/>
  <c r="CD127" i="44"/>
  <c r="CC127" i="44"/>
  <c r="CB127" i="44"/>
  <c r="CA127" i="44"/>
  <c r="BZ127" i="44"/>
  <c r="BY127" i="44"/>
  <c r="BX127" i="44"/>
  <c r="BW127" i="44"/>
  <c r="BV127" i="44"/>
  <c r="BU127" i="44"/>
  <c r="BT127" i="44"/>
  <c r="BS127" i="44"/>
  <c r="BR127" i="44"/>
  <c r="BQ127" i="44"/>
  <c r="BO127" i="44"/>
  <c r="BN127" i="44"/>
  <c r="BM127" i="44"/>
  <c r="BL127" i="44"/>
  <c r="BK127" i="44"/>
  <c r="BJ127" i="44"/>
  <c r="BH127" i="44"/>
  <c r="BG127" i="44"/>
  <c r="BF127" i="44"/>
  <c r="BE127" i="44"/>
  <c r="BD127" i="44"/>
  <c r="BC127" i="44"/>
  <c r="BB127" i="44"/>
  <c r="AY127" i="44"/>
  <c r="AX127" i="44"/>
  <c r="AW127" i="44"/>
  <c r="AV127" i="44"/>
  <c r="AT127" i="44"/>
  <c r="AS127" i="44"/>
  <c r="AR127" i="44"/>
  <c r="AQ127" i="44"/>
  <c r="AP127" i="44"/>
  <c r="AO127" i="44"/>
  <c r="AN127" i="44"/>
  <c r="AM127" i="44"/>
  <c r="AL127" i="44"/>
  <c r="AK127" i="44"/>
  <c r="AJ127" i="44"/>
  <c r="AI127" i="44"/>
  <c r="AH127" i="44"/>
  <c r="AG127" i="44"/>
  <c r="AF127" i="44"/>
  <c r="AE127" i="44"/>
  <c r="AD127" i="44"/>
  <c r="AB127" i="44"/>
  <c r="AA127" i="44"/>
  <c r="Z127" i="44"/>
  <c r="Y127" i="44"/>
  <c r="X127" i="44"/>
  <c r="W127" i="44"/>
  <c r="V127" i="44"/>
  <c r="U127" i="44"/>
  <c r="T127" i="44"/>
  <c r="S127" i="44"/>
  <c r="R127" i="44"/>
  <c r="Q127" i="44"/>
  <c r="P127" i="44"/>
  <c r="O127" i="44"/>
  <c r="N127" i="44"/>
  <c r="K127" i="44"/>
  <c r="J127" i="44"/>
  <c r="I127" i="44"/>
  <c r="H127" i="44"/>
  <c r="G127" i="44"/>
  <c r="F127" i="44"/>
  <c r="E127" i="44"/>
  <c r="D127" i="44"/>
  <c r="C127" i="44"/>
  <c r="B127" i="44"/>
  <c r="CI126" i="44"/>
  <c r="CH126" i="44"/>
  <c r="CG126" i="44"/>
  <c r="CF126" i="44"/>
  <c r="CE126" i="44"/>
  <c r="CD126" i="44"/>
  <c r="CC126" i="44"/>
  <c r="CB126" i="44"/>
  <c r="CA126" i="44"/>
  <c r="BZ126" i="44"/>
  <c r="BY126" i="44"/>
  <c r="BX126" i="44"/>
  <c r="BW126" i="44"/>
  <c r="BV126" i="44"/>
  <c r="BU126" i="44"/>
  <c r="BT126" i="44"/>
  <c r="BS126" i="44"/>
  <c r="BR126" i="44"/>
  <c r="BQ126" i="44"/>
  <c r="BO126" i="44"/>
  <c r="BN126" i="44"/>
  <c r="BM126" i="44"/>
  <c r="BL126" i="44"/>
  <c r="BK126" i="44"/>
  <c r="BJ126" i="44"/>
  <c r="BH126" i="44"/>
  <c r="BG126" i="44"/>
  <c r="BF126" i="44"/>
  <c r="BE126" i="44"/>
  <c r="BD126" i="44"/>
  <c r="BC126" i="44"/>
  <c r="BB126" i="44"/>
  <c r="AY126" i="44"/>
  <c r="AX126" i="44"/>
  <c r="AW126" i="44"/>
  <c r="AV126" i="44"/>
  <c r="AT126" i="44"/>
  <c r="AS126" i="44"/>
  <c r="AR126" i="44"/>
  <c r="AQ126" i="44"/>
  <c r="AP126" i="44"/>
  <c r="AO126" i="44"/>
  <c r="AN126" i="44"/>
  <c r="AM126" i="44"/>
  <c r="AL126" i="44"/>
  <c r="AK126" i="44"/>
  <c r="AJ126" i="44"/>
  <c r="AI126" i="44"/>
  <c r="AH126" i="44"/>
  <c r="AG126" i="44"/>
  <c r="AF126" i="44"/>
  <c r="AE126" i="44"/>
  <c r="AD126" i="44"/>
  <c r="AB126" i="44"/>
  <c r="AA126" i="44"/>
  <c r="Z126" i="44"/>
  <c r="Y126" i="44"/>
  <c r="X126" i="44"/>
  <c r="W126" i="44"/>
  <c r="V126" i="44"/>
  <c r="U126" i="44"/>
  <c r="T126" i="44"/>
  <c r="S126" i="44"/>
  <c r="R126" i="44"/>
  <c r="Q126" i="44"/>
  <c r="P126" i="44"/>
  <c r="O126" i="44"/>
  <c r="N126" i="44"/>
  <c r="K126" i="44"/>
  <c r="J126" i="44"/>
  <c r="I126" i="44"/>
  <c r="H126" i="44"/>
  <c r="G126" i="44"/>
  <c r="F126" i="44"/>
  <c r="E126" i="44"/>
  <c r="D126" i="44"/>
  <c r="C126" i="44"/>
  <c r="B126" i="44"/>
  <c r="CP125" i="44"/>
  <c r="CO125" i="44"/>
  <c r="CN125" i="44"/>
  <c r="CM125" i="44"/>
  <c r="CL125" i="44"/>
  <c r="CI125" i="44"/>
  <c r="CH125" i="44"/>
  <c r="CG125" i="44"/>
  <c r="CF125" i="44"/>
  <c r="CE125" i="44"/>
  <c r="CD125" i="44"/>
  <c r="CC125" i="44"/>
  <c r="CB125" i="44"/>
  <c r="CA125" i="44"/>
  <c r="BZ125" i="44"/>
  <c r="BY125" i="44"/>
  <c r="BX125" i="44"/>
  <c r="BW125" i="44"/>
  <c r="BV125" i="44"/>
  <c r="BU125" i="44"/>
  <c r="BT125" i="44"/>
  <c r="BS125" i="44"/>
  <c r="BR125" i="44"/>
  <c r="BQ125" i="44"/>
  <c r="BO125" i="44"/>
  <c r="BN125" i="44"/>
  <c r="BM125" i="44"/>
  <c r="BL125" i="44"/>
  <c r="BK125" i="44"/>
  <c r="BJ125" i="44"/>
  <c r="BH125" i="44"/>
  <c r="BG125" i="44"/>
  <c r="BF125" i="44"/>
  <c r="BE125" i="44"/>
  <c r="BD125" i="44"/>
  <c r="BC125" i="44"/>
  <c r="BB125" i="44"/>
  <c r="AY125" i="44"/>
  <c r="AX125" i="44"/>
  <c r="AW125" i="44"/>
  <c r="AV125" i="44"/>
  <c r="AT125" i="44"/>
  <c r="AS125" i="44"/>
  <c r="AR125" i="44"/>
  <c r="AQ125" i="44"/>
  <c r="AP125" i="44"/>
  <c r="AO125" i="44"/>
  <c r="AN125" i="44"/>
  <c r="AM125" i="44"/>
  <c r="AL125" i="44"/>
  <c r="AK125" i="44"/>
  <c r="AJ125" i="44"/>
  <c r="AI125" i="44"/>
  <c r="AH125" i="44"/>
  <c r="AG125" i="44"/>
  <c r="AF125" i="44"/>
  <c r="AE125" i="44"/>
  <c r="AD125" i="44"/>
  <c r="AB125" i="44"/>
  <c r="AA125" i="44"/>
  <c r="Z125" i="44"/>
  <c r="Y125" i="44"/>
  <c r="X125" i="44"/>
  <c r="W125" i="44"/>
  <c r="V125" i="44"/>
  <c r="U125" i="44"/>
  <c r="T125" i="44"/>
  <c r="S125" i="44"/>
  <c r="R125" i="44"/>
  <c r="Q125" i="44"/>
  <c r="P125" i="44"/>
  <c r="O125" i="44"/>
  <c r="N125" i="44"/>
  <c r="K125" i="44"/>
  <c r="J125" i="44"/>
  <c r="I125" i="44"/>
  <c r="H125" i="44"/>
  <c r="G125" i="44"/>
  <c r="F125" i="44"/>
  <c r="E125" i="44"/>
  <c r="D125" i="44"/>
  <c r="C125" i="44"/>
  <c r="B125" i="44"/>
  <c r="CP124" i="44"/>
  <c r="CO124" i="44"/>
  <c r="CN124" i="44"/>
  <c r="CM124" i="44"/>
  <c r="CL124" i="44"/>
  <c r="CI124" i="44"/>
  <c r="CH124" i="44"/>
  <c r="CG124" i="44"/>
  <c r="CF124" i="44"/>
  <c r="CE124" i="44"/>
  <c r="CD124" i="44"/>
  <c r="CC124" i="44"/>
  <c r="CB124" i="44"/>
  <c r="CA124" i="44"/>
  <c r="BZ124" i="44"/>
  <c r="BY124" i="44"/>
  <c r="BX124" i="44"/>
  <c r="BW124" i="44"/>
  <c r="BV124" i="44"/>
  <c r="BU124" i="44"/>
  <c r="BT124" i="44"/>
  <c r="BS124" i="44"/>
  <c r="BR124" i="44"/>
  <c r="BQ124" i="44"/>
  <c r="BO124" i="44"/>
  <c r="BN124" i="44"/>
  <c r="BM124" i="44"/>
  <c r="BL124" i="44"/>
  <c r="BK124" i="44"/>
  <c r="BJ124" i="44"/>
  <c r="BH124" i="44"/>
  <c r="BG124" i="44"/>
  <c r="BF124" i="44"/>
  <c r="BE124" i="44"/>
  <c r="BD124" i="44"/>
  <c r="BC124" i="44"/>
  <c r="BB124" i="44"/>
  <c r="AY124" i="44"/>
  <c r="AX124" i="44"/>
  <c r="AW124" i="44"/>
  <c r="AV124" i="44"/>
  <c r="AT124" i="44"/>
  <c r="AS124" i="44"/>
  <c r="AR124" i="44"/>
  <c r="AQ124" i="44"/>
  <c r="AP124" i="44"/>
  <c r="AO124" i="44"/>
  <c r="AN124" i="44"/>
  <c r="AM124" i="44"/>
  <c r="AL124" i="44"/>
  <c r="AK124" i="44"/>
  <c r="AJ124" i="44"/>
  <c r="AI124" i="44"/>
  <c r="AH124" i="44"/>
  <c r="AG124" i="44"/>
  <c r="AF124" i="44"/>
  <c r="AE124" i="44"/>
  <c r="AD124" i="44"/>
  <c r="AB124" i="44"/>
  <c r="AA124" i="44"/>
  <c r="Z124" i="44"/>
  <c r="Y124" i="44"/>
  <c r="X124" i="44"/>
  <c r="W124" i="44"/>
  <c r="V124" i="44"/>
  <c r="U124" i="44"/>
  <c r="T124" i="44"/>
  <c r="S124" i="44"/>
  <c r="R124" i="44"/>
  <c r="Q124" i="44"/>
  <c r="P124" i="44"/>
  <c r="O124" i="44"/>
  <c r="N124" i="44"/>
  <c r="K124" i="44"/>
  <c r="J124" i="44"/>
  <c r="I124" i="44"/>
  <c r="H124" i="44"/>
  <c r="G124" i="44"/>
  <c r="F124" i="44"/>
  <c r="E124" i="44"/>
  <c r="D124" i="44"/>
  <c r="C124" i="44"/>
  <c r="B124" i="44"/>
  <c r="CI123" i="44"/>
  <c r="CH123" i="44"/>
  <c r="CG123" i="44"/>
  <c r="CF123" i="44"/>
  <c r="CE123" i="44"/>
  <c r="CD123" i="44"/>
  <c r="CC123" i="44"/>
  <c r="CB123" i="44"/>
  <c r="CA123" i="44"/>
  <c r="BZ123" i="44"/>
  <c r="BY123" i="44"/>
  <c r="BX123" i="44"/>
  <c r="BW123" i="44"/>
  <c r="BV123" i="44"/>
  <c r="BU123" i="44"/>
  <c r="BT123" i="44"/>
  <c r="BS123" i="44"/>
  <c r="BR123" i="44"/>
  <c r="BQ123" i="44"/>
  <c r="BO123" i="44"/>
  <c r="BN123" i="44"/>
  <c r="BM123" i="44"/>
  <c r="BL123" i="44"/>
  <c r="BK123" i="44"/>
  <c r="BJ123" i="44"/>
  <c r="BH123" i="44"/>
  <c r="BG123" i="44"/>
  <c r="BF123" i="44"/>
  <c r="BE123" i="44"/>
  <c r="BD123" i="44"/>
  <c r="BC123" i="44"/>
  <c r="BB123" i="44"/>
  <c r="AY123" i="44"/>
  <c r="AX123" i="44"/>
  <c r="AW123" i="44"/>
  <c r="AV123" i="44"/>
  <c r="AT123" i="44"/>
  <c r="AS123" i="44"/>
  <c r="AR123" i="44"/>
  <c r="AQ123" i="44"/>
  <c r="AP123" i="44"/>
  <c r="AO123" i="44"/>
  <c r="AN123" i="44"/>
  <c r="AM123" i="44"/>
  <c r="AL123" i="44"/>
  <c r="AK123" i="44"/>
  <c r="AJ123" i="44"/>
  <c r="AI123" i="44"/>
  <c r="AH123" i="44"/>
  <c r="AG123" i="44"/>
  <c r="AF123" i="44"/>
  <c r="AE123" i="44"/>
  <c r="AD123" i="44"/>
  <c r="AB123" i="44"/>
  <c r="AA123" i="44"/>
  <c r="Z123" i="44"/>
  <c r="Y123" i="44"/>
  <c r="X123" i="44"/>
  <c r="W123" i="44"/>
  <c r="V123" i="44"/>
  <c r="U123" i="44"/>
  <c r="T123" i="44"/>
  <c r="S123" i="44"/>
  <c r="R123" i="44"/>
  <c r="Q123" i="44"/>
  <c r="P123" i="44"/>
  <c r="O123" i="44"/>
  <c r="N123" i="44"/>
  <c r="K123" i="44"/>
  <c r="J123" i="44"/>
  <c r="I123" i="44"/>
  <c r="H123" i="44"/>
  <c r="G123" i="44"/>
  <c r="F123" i="44"/>
  <c r="E123" i="44"/>
  <c r="D123" i="44"/>
  <c r="C123" i="44"/>
  <c r="B123" i="44"/>
  <c r="CP122" i="44"/>
  <c r="CO122" i="44"/>
  <c r="CN122" i="44"/>
  <c r="CM122" i="44"/>
  <c r="CL122" i="44"/>
  <c r="CI122" i="44"/>
  <c r="CH122" i="44"/>
  <c r="CG122" i="44"/>
  <c r="CF122" i="44"/>
  <c r="CE122" i="44"/>
  <c r="CD122" i="44"/>
  <c r="CC122" i="44"/>
  <c r="CB122" i="44"/>
  <c r="CA122" i="44"/>
  <c r="BZ122" i="44"/>
  <c r="BY122" i="44"/>
  <c r="BX122" i="44"/>
  <c r="BW122" i="44"/>
  <c r="BV122" i="44"/>
  <c r="BU122" i="44"/>
  <c r="BT122" i="44"/>
  <c r="BS122" i="44"/>
  <c r="BR122" i="44"/>
  <c r="BQ122" i="44"/>
  <c r="BO122" i="44"/>
  <c r="BN122" i="44"/>
  <c r="BM122" i="44"/>
  <c r="BL122" i="44"/>
  <c r="BK122" i="44"/>
  <c r="BJ122" i="44"/>
  <c r="BH122" i="44"/>
  <c r="BG122" i="44"/>
  <c r="BF122" i="44"/>
  <c r="BE122" i="44"/>
  <c r="BD122" i="44"/>
  <c r="BC122" i="44"/>
  <c r="BB122" i="44"/>
  <c r="AY122" i="44"/>
  <c r="AX122" i="44"/>
  <c r="AW122" i="44"/>
  <c r="AV122" i="44"/>
  <c r="AT122" i="44"/>
  <c r="AS122" i="44"/>
  <c r="AR122" i="44"/>
  <c r="AQ122" i="44"/>
  <c r="AP122" i="44"/>
  <c r="AO122" i="44"/>
  <c r="AN122" i="44"/>
  <c r="AM122" i="44"/>
  <c r="AL122" i="44"/>
  <c r="AK122" i="44"/>
  <c r="AJ122" i="44"/>
  <c r="AI122" i="44"/>
  <c r="AH122" i="44"/>
  <c r="AG122" i="44"/>
  <c r="AF122" i="44"/>
  <c r="AE122" i="44"/>
  <c r="AD122" i="44"/>
  <c r="AB122" i="44"/>
  <c r="AA122" i="44"/>
  <c r="Z122" i="44"/>
  <c r="Y122" i="44"/>
  <c r="X122" i="44"/>
  <c r="W122" i="44"/>
  <c r="V122" i="44"/>
  <c r="U122" i="44"/>
  <c r="T122" i="44"/>
  <c r="S122" i="44"/>
  <c r="R122" i="44"/>
  <c r="Q122" i="44"/>
  <c r="P122" i="44"/>
  <c r="O122" i="44"/>
  <c r="N122" i="44"/>
  <c r="K122" i="44"/>
  <c r="J122" i="44"/>
  <c r="I122" i="44"/>
  <c r="H122" i="44"/>
  <c r="G122" i="44"/>
  <c r="F122" i="44"/>
  <c r="E122" i="44"/>
  <c r="D122" i="44"/>
  <c r="C122" i="44"/>
  <c r="B122" i="44"/>
  <c r="CP121" i="44"/>
  <c r="CO121" i="44"/>
  <c r="CN121" i="44"/>
  <c r="CM121" i="44"/>
  <c r="CL121" i="44"/>
  <c r="CI121" i="44"/>
  <c r="CH121" i="44"/>
  <c r="CG121" i="44"/>
  <c r="CF121" i="44"/>
  <c r="CE121" i="44"/>
  <c r="CD121" i="44"/>
  <c r="CC121" i="44"/>
  <c r="CB121" i="44"/>
  <c r="CA121" i="44"/>
  <c r="BZ121" i="44"/>
  <c r="BY121" i="44"/>
  <c r="BX121" i="44"/>
  <c r="BW121" i="44"/>
  <c r="BV121" i="44"/>
  <c r="BU121" i="44"/>
  <c r="BT121" i="44"/>
  <c r="BS121" i="44"/>
  <c r="BR121" i="44"/>
  <c r="BQ121" i="44"/>
  <c r="BO121" i="44"/>
  <c r="BN121" i="44"/>
  <c r="BM121" i="44"/>
  <c r="BL121" i="44"/>
  <c r="BK121" i="44"/>
  <c r="BJ121" i="44"/>
  <c r="BH121" i="44"/>
  <c r="BG121" i="44"/>
  <c r="BF121" i="44"/>
  <c r="BE121" i="44"/>
  <c r="BD121" i="44"/>
  <c r="BC121" i="44"/>
  <c r="BB121" i="44"/>
  <c r="AY121" i="44"/>
  <c r="AX121" i="44"/>
  <c r="AW121" i="44"/>
  <c r="AV121" i="44"/>
  <c r="AT121" i="44"/>
  <c r="AS121" i="44"/>
  <c r="AR121" i="44"/>
  <c r="AQ121" i="44"/>
  <c r="AP121" i="44"/>
  <c r="AO121" i="44"/>
  <c r="AN121" i="44"/>
  <c r="AM121" i="44"/>
  <c r="AL121" i="44"/>
  <c r="AK121" i="44"/>
  <c r="AJ121" i="44"/>
  <c r="AI121" i="44"/>
  <c r="AH121" i="44"/>
  <c r="AG121" i="44"/>
  <c r="AF121" i="44"/>
  <c r="AE121" i="44"/>
  <c r="AD121" i="44"/>
  <c r="AB121" i="44"/>
  <c r="AA121" i="44"/>
  <c r="Z121" i="44"/>
  <c r="Y121" i="44"/>
  <c r="X121" i="44"/>
  <c r="W121" i="44"/>
  <c r="V121" i="44"/>
  <c r="U121" i="44"/>
  <c r="T121" i="44"/>
  <c r="S121" i="44"/>
  <c r="R121" i="44"/>
  <c r="Q121" i="44"/>
  <c r="P121" i="44"/>
  <c r="O121" i="44"/>
  <c r="N121" i="44"/>
  <c r="K121" i="44"/>
  <c r="J121" i="44"/>
  <c r="I121" i="44"/>
  <c r="H121" i="44"/>
  <c r="G121" i="44"/>
  <c r="F121" i="44"/>
  <c r="E121" i="44"/>
  <c r="D121" i="44"/>
  <c r="C121" i="44"/>
  <c r="B121" i="44"/>
  <c r="CP120" i="44"/>
  <c r="CO120" i="44"/>
  <c r="CN120" i="44"/>
  <c r="CM120" i="44"/>
  <c r="CL120" i="44"/>
  <c r="CI120" i="44"/>
  <c r="CH120" i="44"/>
  <c r="CG120" i="44"/>
  <c r="CF120" i="44"/>
  <c r="CE120" i="44"/>
  <c r="CD120" i="44"/>
  <c r="CC120" i="44"/>
  <c r="CB120" i="44"/>
  <c r="CA120" i="44"/>
  <c r="BZ120" i="44"/>
  <c r="BY120" i="44"/>
  <c r="BX120" i="44"/>
  <c r="BW120" i="44"/>
  <c r="BV120" i="44"/>
  <c r="BU120" i="44"/>
  <c r="BT120" i="44"/>
  <c r="BS120" i="44"/>
  <c r="BR120" i="44"/>
  <c r="BQ120" i="44"/>
  <c r="BO120" i="44"/>
  <c r="BN120" i="44"/>
  <c r="BM120" i="44"/>
  <c r="BL120" i="44"/>
  <c r="BK120" i="44"/>
  <c r="BJ120" i="44"/>
  <c r="BH120" i="44"/>
  <c r="BG120" i="44"/>
  <c r="BF120" i="44"/>
  <c r="BE120" i="44"/>
  <c r="BD120" i="44"/>
  <c r="BC120" i="44"/>
  <c r="BB120" i="44"/>
  <c r="AY120" i="44"/>
  <c r="AX120" i="44"/>
  <c r="AW120" i="44"/>
  <c r="AV120" i="44"/>
  <c r="AT120" i="44"/>
  <c r="AS120" i="44"/>
  <c r="AR120" i="44"/>
  <c r="AQ120" i="44"/>
  <c r="AP120" i="44"/>
  <c r="AO120" i="44"/>
  <c r="AN120" i="44"/>
  <c r="AM120" i="44"/>
  <c r="AL120" i="44"/>
  <c r="AK120" i="44"/>
  <c r="AJ120" i="44"/>
  <c r="AI120" i="44"/>
  <c r="AH120" i="44"/>
  <c r="AG120" i="44"/>
  <c r="AF120" i="44"/>
  <c r="AE120" i="44"/>
  <c r="AD120" i="44"/>
  <c r="AB120" i="44"/>
  <c r="AA120" i="44"/>
  <c r="Z120" i="44"/>
  <c r="Y120" i="44"/>
  <c r="X120" i="44"/>
  <c r="W120" i="44"/>
  <c r="V120" i="44"/>
  <c r="U120" i="44"/>
  <c r="T120" i="44"/>
  <c r="S120" i="44"/>
  <c r="R120" i="44"/>
  <c r="Q120" i="44"/>
  <c r="P120" i="44"/>
  <c r="O120" i="44"/>
  <c r="N120" i="44"/>
  <c r="K120" i="44"/>
  <c r="J120" i="44"/>
  <c r="I120" i="44"/>
  <c r="H120" i="44"/>
  <c r="G120" i="44"/>
  <c r="F120" i="44"/>
  <c r="E120" i="44"/>
  <c r="D120" i="44"/>
  <c r="C120" i="44"/>
  <c r="B120" i="44"/>
  <c r="CP119" i="44"/>
  <c r="CO119" i="44"/>
  <c r="CN119" i="44"/>
  <c r="CM119" i="44"/>
  <c r="CL119" i="44"/>
  <c r="CI119" i="44"/>
  <c r="CH119" i="44"/>
  <c r="CG119" i="44"/>
  <c r="CF119" i="44"/>
  <c r="CE119" i="44"/>
  <c r="CD119" i="44"/>
  <c r="CC119" i="44"/>
  <c r="CB119" i="44"/>
  <c r="CA119" i="44"/>
  <c r="BZ119" i="44"/>
  <c r="BY119" i="44"/>
  <c r="BX119" i="44"/>
  <c r="BW119" i="44"/>
  <c r="BV119" i="44"/>
  <c r="BU119" i="44"/>
  <c r="BT119" i="44"/>
  <c r="BS119" i="44"/>
  <c r="BR119" i="44"/>
  <c r="BQ119" i="44"/>
  <c r="BO119" i="44"/>
  <c r="BN119" i="44"/>
  <c r="BM119" i="44"/>
  <c r="BL119" i="44"/>
  <c r="BK119" i="44"/>
  <c r="BJ119" i="44"/>
  <c r="BH119" i="44"/>
  <c r="BG119" i="44"/>
  <c r="BF119" i="44"/>
  <c r="BE119" i="44"/>
  <c r="BD119" i="44"/>
  <c r="BC119" i="44"/>
  <c r="BB119" i="44"/>
  <c r="AY119" i="44"/>
  <c r="AX119" i="44"/>
  <c r="AW119" i="44"/>
  <c r="AV119" i="44"/>
  <c r="AT119" i="44"/>
  <c r="AS119" i="44"/>
  <c r="AR119" i="44"/>
  <c r="AQ119" i="44"/>
  <c r="AP119" i="44"/>
  <c r="AO119" i="44"/>
  <c r="AN119" i="44"/>
  <c r="AM119" i="44"/>
  <c r="AL119" i="44"/>
  <c r="AK119" i="44"/>
  <c r="AJ119" i="44"/>
  <c r="AI119" i="44"/>
  <c r="AH119" i="44"/>
  <c r="AG119" i="44"/>
  <c r="AF119" i="44"/>
  <c r="AE119" i="44"/>
  <c r="AD119" i="44"/>
  <c r="AB119" i="44"/>
  <c r="AA119" i="44"/>
  <c r="Z119" i="44"/>
  <c r="Y119" i="44"/>
  <c r="X119" i="44"/>
  <c r="W119" i="44"/>
  <c r="V119" i="44"/>
  <c r="U119" i="44"/>
  <c r="T119" i="44"/>
  <c r="S119" i="44"/>
  <c r="R119" i="44"/>
  <c r="Q119" i="44"/>
  <c r="P119" i="44"/>
  <c r="O119" i="44"/>
  <c r="N119" i="44"/>
  <c r="K119" i="44"/>
  <c r="J119" i="44"/>
  <c r="I119" i="44"/>
  <c r="H119" i="44"/>
  <c r="G119" i="44"/>
  <c r="F119" i="44"/>
  <c r="E119" i="44"/>
  <c r="D119" i="44"/>
  <c r="C119" i="44"/>
  <c r="B119" i="44"/>
  <c r="CP118" i="44"/>
  <c r="CO118" i="44"/>
  <c r="CN118" i="44"/>
  <c r="CM118" i="44"/>
  <c r="CL118" i="44"/>
  <c r="CI118" i="44"/>
  <c r="CH118" i="44"/>
  <c r="CG118" i="44"/>
  <c r="CF118" i="44"/>
  <c r="CE118" i="44"/>
  <c r="CD118" i="44"/>
  <c r="CC118" i="44"/>
  <c r="CB118" i="44"/>
  <c r="CA118" i="44"/>
  <c r="BZ118" i="44"/>
  <c r="BY118" i="44"/>
  <c r="BX118" i="44"/>
  <c r="BW118" i="44"/>
  <c r="BV118" i="44"/>
  <c r="BU118" i="44"/>
  <c r="BT118" i="44"/>
  <c r="BS118" i="44"/>
  <c r="BR118" i="44"/>
  <c r="BQ118" i="44"/>
  <c r="BO118" i="44"/>
  <c r="BN118" i="44"/>
  <c r="BM118" i="44"/>
  <c r="BL118" i="44"/>
  <c r="BK118" i="44"/>
  <c r="BJ118" i="44"/>
  <c r="BH118" i="44"/>
  <c r="BG118" i="44"/>
  <c r="BF118" i="44"/>
  <c r="BE118" i="44"/>
  <c r="BD118" i="44"/>
  <c r="BC118" i="44"/>
  <c r="BB118" i="44"/>
  <c r="AY118" i="44"/>
  <c r="AX118" i="44"/>
  <c r="AW118" i="44"/>
  <c r="AV118" i="44"/>
  <c r="AT118" i="44"/>
  <c r="AS118" i="44"/>
  <c r="AR118" i="44"/>
  <c r="AQ118" i="44"/>
  <c r="AP118" i="44"/>
  <c r="AO118" i="44"/>
  <c r="AN118" i="44"/>
  <c r="AM118" i="44"/>
  <c r="AL118" i="44"/>
  <c r="AK118" i="44"/>
  <c r="AJ118" i="44"/>
  <c r="AI118" i="44"/>
  <c r="AH118" i="44"/>
  <c r="AG118" i="44"/>
  <c r="AF118" i="44"/>
  <c r="AE118" i="44"/>
  <c r="AD118" i="44"/>
  <c r="AB118" i="44"/>
  <c r="AA118" i="44"/>
  <c r="Z118" i="44"/>
  <c r="Y118" i="44"/>
  <c r="X118" i="44"/>
  <c r="W118" i="44"/>
  <c r="V118" i="44"/>
  <c r="U118" i="44"/>
  <c r="T118" i="44"/>
  <c r="S118" i="44"/>
  <c r="R118" i="44"/>
  <c r="Q118" i="44"/>
  <c r="P118" i="44"/>
  <c r="O118" i="44"/>
  <c r="N118" i="44"/>
  <c r="K118" i="44"/>
  <c r="J118" i="44"/>
  <c r="I118" i="44"/>
  <c r="H118" i="44"/>
  <c r="G118" i="44"/>
  <c r="F118" i="44"/>
  <c r="E118" i="44"/>
  <c r="D118" i="44"/>
  <c r="C118" i="44"/>
  <c r="B118" i="44"/>
  <c r="CP117" i="44"/>
  <c r="CO117" i="44"/>
  <c r="CN117" i="44"/>
  <c r="CM117" i="44"/>
  <c r="CL117" i="44"/>
  <c r="CI117" i="44"/>
  <c r="CH117" i="44"/>
  <c r="CG117" i="44"/>
  <c r="CF117" i="44"/>
  <c r="CE117" i="44"/>
  <c r="CD117" i="44"/>
  <c r="CC117" i="44"/>
  <c r="CB117" i="44"/>
  <c r="CA117" i="44"/>
  <c r="BZ117" i="44"/>
  <c r="BY117" i="44"/>
  <c r="BX117" i="44"/>
  <c r="BW117" i="44"/>
  <c r="BV117" i="44"/>
  <c r="BU117" i="44"/>
  <c r="BT117" i="44"/>
  <c r="BS117" i="44"/>
  <c r="BR117" i="44"/>
  <c r="BQ117" i="44"/>
  <c r="BO117" i="44"/>
  <c r="BN117" i="44"/>
  <c r="BM117" i="44"/>
  <c r="BL117" i="44"/>
  <c r="BK117" i="44"/>
  <c r="BJ117" i="44"/>
  <c r="BH117" i="44"/>
  <c r="BG117" i="44"/>
  <c r="BF117" i="44"/>
  <c r="BE117" i="44"/>
  <c r="BD117" i="44"/>
  <c r="BC117" i="44"/>
  <c r="BB117" i="44"/>
  <c r="AY117" i="44"/>
  <c r="AX117" i="44"/>
  <c r="AW117" i="44"/>
  <c r="AV117" i="44"/>
  <c r="AT117" i="44"/>
  <c r="AS117" i="44"/>
  <c r="AR117" i="44"/>
  <c r="AQ117" i="44"/>
  <c r="AP117" i="44"/>
  <c r="AO117" i="44"/>
  <c r="AN117" i="44"/>
  <c r="AM117" i="44"/>
  <c r="AL117" i="44"/>
  <c r="AK117" i="44"/>
  <c r="AJ117" i="44"/>
  <c r="AI117" i="44"/>
  <c r="AH117" i="44"/>
  <c r="AG117" i="44"/>
  <c r="AF117" i="44"/>
  <c r="AE117" i="44"/>
  <c r="AD117" i="44"/>
  <c r="AB117" i="44"/>
  <c r="AA117" i="44"/>
  <c r="Z117" i="44"/>
  <c r="Y117" i="44"/>
  <c r="X117" i="44"/>
  <c r="W117" i="44"/>
  <c r="V117" i="44"/>
  <c r="U117" i="44"/>
  <c r="T117" i="44"/>
  <c r="S117" i="44"/>
  <c r="R117" i="44"/>
  <c r="Q117" i="44"/>
  <c r="P117" i="44"/>
  <c r="O117" i="44"/>
  <c r="N117" i="44"/>
  <c r="K117" i="44"/>
  <c r="J117" i="44"/>
  <c r="I117" i="44"/>
  <c r="H117" i="44"/>
  <c r="G117" i="44"/>
  <c r="F117" i="44"/>
  <c r="E117" i="44"/>
  <c r="D117" i="44"/>
  <c r="C117" i="44"/>
  <c r="B117" i="44"/>
  <c r="CP116" i="44"/>
  <c r="CO116" i="44"/>
  <c r="CN116" i="44"/>
  <c r="CM116" i="44"/>
  <c r="CL116" i="44"/>
  <c r="CI116" i="44"/>
  <c r="CH116" i="44"/>
  <c r="CG116" i="44"/>
  <c r="CF116" i="44"/>
  <c r="CE116" i="44"/>
  <c r="CD116" i="44"/>
  <c r="CC116" i="44"/>
  <c r="CB116" i="44"/>
  <c r="CA116" i="44"/>
  <c r="BZ116" i="44"/>
  <c r="BY116" i="44"/>
  <c r="BX116" i="44"/>
  <c r="BW116" i="44"/>
  <c r="BV116" i="44"/>
  <c r="BU116" i="44"/>
  <c r="BT116" i="44"/>
  <c r="BS116" i="44"/>
  <c r="BR116" i="44"/>
  <c r="BQ116" i="44"/>
  <c r="BO116" i="44"/>
  <c r="BN116" i="44"/>
  <c r="BM116" i="44"/>
  <c r="BL116" i="44"/>
  <c r="BK116" i="44"/>
  <c r="BJ116" i="44"/>
  <c r="BH116" i="44"/>
  <c r="BG116" i="44"/>
  <c r="BF116" i="44"/>
  <c r="BE116" i="44"/>
  <c r="BD116" i="44"/>
  <c r="BC116" i="44"/>
  <c r="BB116" i="44"/>
  <c r="AY116" i="44"/>
  <c r="AX116" i="44"/>
  <c r="AW116" i="44"/>
  <c r="AV116" i="44"/>
  <c r="AT116" i="44"/>
  <c r="AS116" i="44"/>
  <c r="AR116" i="44"/>
  <c r="AQ116" i="44"/>
  <c r="AP116" i="44"/>
  <c r="AO116" i="44"/>
  <c r="AN116" i="44"/>
  <c r="AM116" i="44"/>
  <c r="AL116" i="44"/>
  <c r="AK116" i="44"/>
  <c r="AJ116" i="44"/>
  <c r="AI116" i="44"/>
  <c r="AH116" i="44"/>
  <c r="AG116" i="44"/>
  <c r="AF116" i="44"/>
  <c r="AE116" i="44"/>
  <c r="AD116" i="44"/>
  <c r="AB116" i="44"/>
  <c r="AA116" i="44"/>
  <c r="Z116" i="44"/>
  <c r="Y116" i="44"/>
  <c r="X116" i="44"/>
  <c r="W116" i="44"/>
  <c r="V116" i="44"/>
  <c r="U116" i="44"/>
  <c r="T116" i="44"/>
  <c r="S116" i="44"/>
  <c r="R116" i="44"/>
  <c r="Q116" i="44"/>
  <c r="P116" i="44"/>
  <c r="O116" i="44"/>
  <c r="N116" i="44"/>
  <c r="K116" i="44"/>
  <c r="J116" i="44"/>
  <c r="I116" i="44"/>
  <c r="H116" i="44"/>
  <c r="G116" i="44"/>
  <c r="F116" i="44"/>
  <c r="E116" i="44"/>
  <c r="D116" i="44"/>
  <c r="C116" i="44"/>
  <c r="B116" i="44"/>
  <c r="CP115" i="44"/>
  <c r="CO115" i="44"/>
  <c r="CN115" i="44"/>
  <c r="CM115" i="44"/>
  <c r="CL115" i="44"/>
  <c r="CI115" i="44"/>
  <c r="CH115" i="44"/>
  <c r="CG115" i="44"/>
  <c r="CF115" i="44"/>
  <c r="CE115" i="44"/>
  <c r="CD115" i="44"/>
  <c r="CC115" i="44"/>
  <c r="CB115" i="44"/>
  <c r="CA115" i="44"/>
  <c r="BZ115" i="44"/>
  <c r="BY115" i="44"/>
  <c r="BX115" i="44"/>
  <c r="BW115" i="44"/>
  <c r="BV115" i="44"/>
  <c r="BU115" i="44"/>
  <c r="BT115" i="44"/>
  <c r="BS115" i="44"/>
  <c r="BR115" i="44"/>
  <c r="BQ115" i="44"/>
  <c r="BO115" i="44"/>
  <c r="BN115" i="44"/>
  <c r="BM115" i="44"/>
  <c r="BL115" i="44"/>
  <c r="BK115" i="44"/>
  <c r="BJ115" i="44"/>
  <c r="BH115" i="44"/>
  <c r="BG115" i="44"/>
  <c r="BF115" i="44"/>
  <c r="BE115" i="44"/>
  <c r="BD115" i="44"/>
  <c r="BC115" i="44"/>
  <c r="BB115" i="44"/>
  <c r="AY115" i="44"/>
  <c r="AX115" i="44"/>
  <c r="AW115" i="44"/>
  <c r="AV115" i="44"/>
  <c r="AT115" i="44"/>
  <c r="AS115" i="44"/>
  <c r="AR115" i="44"/>
  <c r="AQ115" i="44"/>
  <c r="AP115" i="44"/>
  <c r="AO115" i="44"/>
  <c r="AN115" i="44"/>
  <c r="AM115" i="44"/>
  <c r="AL115" i="44"/>
  <c r="AK115" i="44"/>
  <c r="AJ115" i="44"/>
  <c r="AI115" i="44"/>
  <c r="AH115" i="44"/>
  <c r="AG115" i="44"/>
  <c r="AF115" i="44"/>
  <c r="AE115" i="44"/>
  <c r="AD115" i="44"/>
  <c r="AB115" i="44"/>
  <c r="AA115" i="44"/>
  <c r="Z115" i="44"/>
  <c r="Y115" i="44"/>
  <c r="X115" i="44"/>
  <c r="W115" i="44"/>
  <c r="V115" i="44"/>
  <c r="U115" i="44"/>
  <c r="T115" i="44"/>
  <c r="S115" i="44"/>
  <c r="R115" i="44"/>
  <c r="Q115" i="44"/>
  <c r="P115" i="44"/>
  <c r="O115" i="44"/>
  <c r="N115" i="44"/>
  <c r="K115" i="44"/>
  <c r="J115" i="44"/>
  <c r="I115" i="44"/>
  <c r="H115" i="44"/>
  <c r="G115" i="44"/>
  <c r="F115" i="44"/>
  <c r="E115" i="44"/>
  <c r="D115" i="44"/>
  <c r="C115" i="44"/>
  <c r="B115" i="44"/>
  <c r="CP114" i="44"/>
  <c r="CO114" i="44"/>
  <c r="CN114" i="44"/>
  <c r="CM114" i="44"/>
  <c r="CL114" i="44"/>
  <c r="CI114" i="44"/>
  <c r="CH114" i="44"/>
  <c r="CG114" i="44"/>
  <c r="CF114" i="44"/>
  <c r="CE114" i="44"/>
  <c r="CD114" i="44"/>
  <c r="CC114" i="44"/>
  <c r="CB114" i="44"/>
  <c r="CA114" i="44"/>
  <c r="BZ114" i="44"/>
  <c r="BY114" i="44"/>
  <c r="BX114" i="44"/>
  <c r="BW114" i="44"/>
  <c r="BV114" i="44"/>
  <c r="BU114" i="44"/>
  <c r="BT114" i="44"/>
  <c r="BS114" i="44"/>
  <c r="BR114" i="44"/>
  <c r="BQ114" i="44"/>
  <c r="BO114" i="44"/>
  <c r="BN114" i="44"/>
  <c r="BM114" i="44"/>
  <c r="BL114" i="44"/>
  <c r="BK114" i="44"/>
  <c r="BJ114" i="44"/>
  <c r="BH114" i="44"/>
  <c r="BG114" i="44"/>
  <c r="BF114" i="44"/>
  <c r="BE114" i="44"/>
  <c r="BD114" i="44"/>
  <c r="BC114" i="44"/>
  <c r="BB114" i="44"/>
  <c r="AY114" i="44"/>
  <c r="AX114" i="44"/>
  <c r="AW114" i="44"/>
  <c r="AV114" i="44"/>
  <c r="AT114" i="44"/>
  <c r="AS114" i="44"/>
  <c r="AR114" i="44"/>
  <c r="AQ114" i="44"/>
  <c r="AP114" i="44"/>
  <c r="AO114" i="44"/>
  <c r="AN114" i="44"/>
  <c r="AM114" i="44"/>
  <c r="AL114" i="44"/>
  <c r="AK114" i="44"/>
  <c r="AJ114" i="44"/>
  <c r="AI114" i="44"/>
  <c r="AH114" i="44"/>
  <c r="AG114" i="44"/>
  <c r="AF114" i="44"/>
  <c r="AE114" i="44"/>
  <c r="AD114" i="44"/>
  <c r="AB114" i="44"/>
  <c r="AA114" i="44"/>
  <c r="Z114" i="44"/>
  <c r="Y114" i="44"/>
  <c r="X114" i="44"/>
  <c r="W114" i="44"/>
  <c r="V114" i="44"/>
  <c r="U114" i="44"/>
  <c r="T114" i="44"/>
  <c r="S114" i="44"/>
  <c r="R114" i="44"/>
  <c r="Q114" i="44"/>
  <c r="P114" i="44"/>
  <c r="O114" i="44"/>
  <c r="N114" i="44"/>
  <c r="K114" i="44"/>
  <c r="J114" i="44"/>
  <c r="I114" i="44"/>
  <c r="H114" i="44"/>
  <c r="G114" i="44"/>
  <c r="F114" i="44"/>
  <c r="E114" i="44"/>
  <c r="D114" i="44"/>
  <c r="C114" i="44"/>
  <c r="B114" i="44"/>
  <c r="CP113" i="44"/>
  <c r="CO113" i="44"/>
  <c r="CN113" i="44"/>
  <c r="CM113" i="44"/>
  <c r="CL113" i="44"/>
  <c r="CI113" i="44"/>
  <c r="CH113" i="44"/>
  <c r="CG113" i="44"/>
  <c r="CF113" i="44"/>
  <c r="CE113" i="44"/>
  <c r="CD113" i="44"/>
  <c r="CC113" i="44"/>
  <c r="CB113" i="44"/>
  <c r="CA113" i="44"/>
  <c r="BZ113" i="44"/>
  <c r="BY113" i="44"/>
  <c r="BX113" i="44"/>
  <c r="BW113" i="44"/>
  <c r="BV113" i="44"/>
  <c r="BU113" i="44"/>
  <c r="BT113" i="44"/>
  <c r="BS113" i="44"/>
  <c r="BR113" i="44"/>
  <c r="BQ113" i="44"/>
  <c r="BO113" i="44"/>
  <c r="BN113" i="44"/>
  <c r="BM113" i="44"/>
  <c r="BL113" i="44"/>
  <c r="BK113" i="44"/>
  <c r="BJ113" i="44"/>
  <c r="BH113" i="44"/>
  <c r="BG113" i="44"/>
  <c r="BF113" i="44"/>
  <c r="BE113" i="44"/>
  <c r="BD113" i="44"/>
  <c r="BC113" i="44"/>
  <c r="BB113" i="44"/>
  <c r="AY113" i="44"/>
  <c r="AX113" i="44"/>
  <c r="AW113" i="44"/>
  <c r="AV113" i="44"/>
  <c r="AT113" i="44"/>
  <c r="AS113" i="44"/>
  <c r="AR113" i="44"/>
  <c r="AQ113" i="44"/>
  <c r="AP113" i="44"/>
  <c r="AO113" i="44"/>
  <c r="AN113" i="44"/>
  <c r="AM113" i="44"/>
  <c r="AL113" i="44"/>
  <c r="AK113" i="44"/>
  <c r="AJ113" i="44"/>
  <c r="AI113" i="44"/>
  <c r="AH113" i="44"/>
  <c r="AG113" i="44"/>
  <c r="AF113" i="44"/>
  <c r="AE113" i="44"/>
  <c r="AD113" i="44"/>
  <c r="AB113" i="44"/>
  <c r="AA113" i="44"/>
  <c r="Z113" i="44"/>
  <c r="Y113" i="44"/>
  <c r="X113" i="44"/>
  <c r="W113" i="44"/>
  <c r="V113" i="44"/>
  <c r="U113" i="44"/>
  <c r="T113" i="44"/>
  <c r="S113" i="44"/>
  <c r="R113" i="44"/>
  <c r="Q113" i="44"/>
  <c r="P113" i="44"/>
  <c r="O113" i="44"/>
  <c r="N113" i="44"/>
  <c r="K113" i="44"/>
  <c r="J113" i="44"/>
  <c r="I113" i="44"/>
  <c r="H113" i="44"/>
  <c r="G113" i="44"/>
  <c r="F113" i="44"/>
  <c r="E113" i="44"/>
  <c r="D113" i="44"/>
  <c r="C113" i="44"/>
  <c r="B113" i="44"/>
  <c r="CP112" i="44"/>
  <c r="CO112" i="44"/>
  <c r="CN112" i="44"/>
  <c r="CM112" i="44"/>
  <c r="CL112" i="44"/>
  <c r="CI112" i="44"/>
  <c r="CH112" i="44"/>
  <c r="CG112" i="44"/>
  <c r="CF112" i="44"/>
  <c r="CE112" i="44"/>
  <c r="CD112" i="44"/>
  <c r="CC112" i="44"/>
  <c r="CB112" i="44"/>
  <c r="CA112" i="44"/>
  <c r="BZ112" i="44"/>
  <c r="BY112" i="44"/>
  <c r="BX112" i="44"/>
  <c r="BW112" i="44"/>
  <c r="BV112" i="44"/>
  <c r="BU112" i="44"/>
  <c r="BT112" i="44"/>
  <c r="BS112" i="44"/>
  <c r="BR112" i="44"/>
  <c r="BQ112" i="44"/>
  <c r="BO112" i="44"/>
  <c r="BN112" i="44"/>
  <c r="BM112" i="44"/>
  <c r="BL112" i="44"/>
  <c r="BK112" i="44"/>
  <c r="BJ112" i="44"/>
  <c r="BH112" i="44"/>
  <c r="BG112" i="44"/>
  <c r="BF112" i="44"/>
  <c r="BE112" i="44"/>
  <c r="BD112" i="44"/>
  <c r="BC112" i="44"/>
  <c r="BB112" i="44"/>
  <c r="AY112" i="44"/>
  <c r="AX112" i="44"/>
  <c r="AW112" i="44"/>
  <c r="AV112" i="44"/>
  <c r="AT112" i="44"/>
  <c r="AS112" i="44"/>
  <c r="AR112" i="44"/>
  <c r="AQ112" i="44"/>
  <c r="AP112" i="44"/>
  <c r="AO112" i="44"/>
  <c r="AN112" i="44"/>
  <c r="AM112" i="44"/>
  <c r="AL112" i="44"/>
  <c r="AK112" i="44"/>
  <c r="AJ112" i="44"/>
  <c r="AI112" i="44"/>
  <c r="AH112" i="44"/>
  <c r="AG112" i="44"/>
  <c r="AF112" i="44"/>
  <c r="AE112" i="44"/>
  <c r="AD112" i="44"/>
  <c r="AB112" i="44"/>
  <c r="AA112" i="44"/>
  <c r="Z112" i="44"/>
  <c r="Y112" i="44"/>
  <c r="X112" i="44"/>
  <c r="W112" i="44"/>
  <c r="V112" i="44"/>
  <c r="U112" i="44"/>
  <c r="T112" i="44"/>
  <c r="S112" i="44"/>
  <c r="R112" i="44"/>
  <c r="Q112" i="44"/>
  <c r="P112" i="44"/>
  <c r="O112" i="44"/>
  <c r="N112" i="44"/>
  <c r="K112" i="44"/>
  <c r="J112" i="44"/>
  <c r="I112" i="44"/>
  <c r="H112" i="44"/>
  <c r="G112" i="44"/>
  <c r="F112" i="44"/>
  <c r="E112" i="44"/>
  <c r="D112" i="44"/>
  <c r="C112" i="44"/>
  <c r="B112" i="44"/>
  <c r="CK111" i="44"/>
  <c r="CJ111" i="44"/>
  <c r="CI111" i="44"/>
  <c r="CH111" i="44"/>
  <c r="CG111" i="44"/>
  <c r="CF111" i="44"/>
  <c r="CE111" i="44"/>
  <c r="CB111" i="44"/>
  <c r="CA111" i="44"/>
  <c r="BY111" i="44"/>
  <c r="BX111" i="44"/>
  <c r="BW111" i="44"/>
  <c r="BV111" i="44"/>
  <c r="BU111" i="44"/>
  <c r="BS111" i="44"/>
  <c r="BR111" i="44"/>
  <c r="BQ111" i="44"/>
  <c r="BM111" i="44"/>
  <c r="BL111" i="44"/>
  <c r="BK111" i="44"/>
  <c r="BJ111" i="44"/>
  <c r="BI111" i="44"/>
  <c r="BF111" i="44"/>
  <c r="BE111" i="44"/>
  <c r="BD111" i="44"/>
  <c r="BA111" i="44"/>
  <c r="AX111" i="44"/>
  <c r="AW111" i="44"/>
  <c r="AV111" i="44"/>
  <c r="AU111" i="44"/>
  <c r="AH111" i="44"/>
  <c r="AG111" i="44"/>
  <c r="AE111" i="44"/>
  <c r="AC111" i="44"/>
  <c r="AB111" i="44"/>
  <c r="AA111" i="44"/>
  <c r="U111" i="44"/>
  <c r="R111" i="44"/>
  <c r="Q111" i="44"/>
  <c r="P111" i="44"/>
  <c r="O111" i="44"/>
  <c r="N111" i="44"/>
  <c r="M111" i="44"/>
  <c r="L111" i="44"/>
  <c r="K111" i="44"/>
  <c r="J111" i="44"/>
  <c r="I111" i="44"/>
  <c r="H111" i="44"/>
  <c r="G111" i="44"/>
  <c r="F111" i="44"/>
  <c r="E111" i="44"/>
  <c r="C111" i="44"/>
  <c r="B111" i="44"/>
  <c r="CK110" i="44"/>
  <c r="CJ110" i="44"/>
  <c r="CI110" i="44"/>
  <c r="CH110" i="44"/>
  <c r="CG110" i="44"/>
  <c r="CF110" i="44"/>
  <c r="CE110" i="44"/>
  <c r="CB110" i="44"/>
  <c r="CA110" i="44"/>
  <c r="BY110" i="44"/>
  <c r="BX110" i="44"/>
  <c r="BW110" i="44"/>
  <c r="BV110" i="44"/>
  <c r="BU110" i="44"/>
  <c r="BS110" i="44"/>
  <c r="BR110" i="44"/>
  <c r="BQ110" i="44"/>
  <c r="BM110" i="44"/>
  <c r="BL110" i="44"/>
  <c r="BK110" i="44"/>
  <c r="BJ110" i="44"/>
  <c r="BI110" i="44"/>
  <c r="BF110" i="44"/>
  <c r="BE110" i="44"/>
  <c r="BD110" i="44"/>
  <c r="BA110" i="44"/>
  <c r="AX110" i="44"/>
  <c r="AW110" i="44"/>
  <c r="AV110" i="44"/>
  <c r="AU110" i="44"/>
  <c r="AH110" i="44"/>
  <c r="AG110" i="44"/>
  <c r="AE110" i="44"/>
  <c r="AC110" i="44"/>
  <c r="AB110" i="44"/>
  <c r="AA110" i="44"/>
  <c r="U110" i="44"/>
  <c r="R110" i="44"/>
  <c r="Q110" i="44"/>
  <c r="P110" i="44"/>
  <c r="O110" i="44"/>
  <c r="N110" i="44"/>
  <c r="M110" i="44"/>
  <c r="L110" i="44"/>
  <c r="K110" i="44"/>
  <c r="J110" i="44"/>
  <c r="I110" i="44"/>
  <c r="H110" i="44"/>
  <c r="G110" i="44"/>
  <c r="F110" i="44"/>
  <c r="E110" i="44"/>
  <c r="C110" i="44"/>
  <c r="B110" i="44"/>
  <c r="CK109" i="44"/>
  <c r="CJ109" i="44"/>
  <c r="CI109" i="44"/>
  <c r="CH109" i="44"/>
  <c r="CG109" i="44"/>
  <c r="CF109" i="44"/>
  <c r="CE109" i="44"/>
  <c r="CB109" i="44"/>
  <c r="CA109" i="44"/>
  <c r="BY109" i="44"/>
  <c r="BX109" i="44"/>
  <c r="BW109" i="44"/>
  <c r="BV109" i="44"/>
  <c r="BU109" i="44"/>
  <c r="BS109" i="44"/>
  <c r="BR109" i="44"/>
  <c r="BQ109" i="44"/>
  <c r="BM109" i="44"/>
  <c r="BL109" i="44"/>
  <c r="BK109" i="44"/>
  <c r="BJ109" i="44"/>
  <c r="BI109" i="44"/>
  <c r="BF109" i="44"/>
  <c r="BE109" i="44"/>
  <c r="BD109" i="44"/>
  <c r="BA109" i="44"/>
  <c r="AX109" i="44"/>
  <c r="AW109" i="44"/>
  <c r="AV109" i="44"/>
  <c r="AU109" i="44"/>
  <c r="AH109" i="44"/>
  <c r="AG109" i="44"/>
  <c r="AE109" i="44"/>
  <c r="AC109" i="44"/>
  <c r="AB109" i="44"/>
  <c r="AA109" i="44"/>
  <c r="U109" i="44"/>
  <c r="R109" i="44"/>
  <c r="Q109" i="44"/>
  <c r="P109" i="44"/>
  <c r="O109" i="44"/>
  <c r="N109" i="44"/>
  <c r="M109" i="44"/>
  <c r="L109" i="44"/>
  <c r="K109" i="44"/>
  <c r="J109" i="44"/>
  <c r="I109" i="44"/>
  <c r="H109" i="44"/>
  <c r="G109" i="44"/>
  <c r="F109" i="44"/>
  <c r="E109" i="44"/>
  <c r="C109" i="44"/>
  <c r="B109" i="44"/>
  <c r="CK108" i="44"/>
  <c r="CJ108" i="44"/>
  <c r="CI108" i="44"/>
  <c r="CH108" i="44"/>
  <c r="CG108" i="44"/>
  <c r="CF108" i="44"/>
  <c r="CE108" i="44"/>
  <c r="CB108" i="44"/>
  <c r="CA108" i="44"/>
  <c r="BY108" i="44"/>
  <c r="BX108" i="44"/>
  <c r="BW108" i="44"/>
  <c r="BV108" i="44"/>
  <c r="BU108" i="44"/>
  <c r="BS108" i="44"/>
  <c r="BR108" i="44"/>
  <c r="BQ108" i="44"/>
  <c r="BM108" i="44"/>
  <c r="BL108" i="44"/>
  <c r="BK108" i="44"/>
  <c r="BJ108" i="44"/>
  <c r="BI108" i="44"/>
  <c r="BF108" i="44"/>
  <c r="BE108" i="44"/>
  <c r="BD108" i="44"/>
  <c r="BA108" i="44"/>
  <c r="AX108" i="44"/>
  <c r="AW108" i="44"/>
  <c r="AV108" i="44"/>
  <c r="AU108" i="44"/>
  <c r="AH108" i="44"/>
  <c r="AG108" i="44"/>
  <c r="AE108" i="44"/>
  <c r="AC108" i="44"/>
  <c r="AB108" i="44"/>
  <c r="AA108" i="44"/>
  <c r="U108" i="44"/>
  <c r="R108" i="44"/>
  <c r="Q108" i="44"/>
  <c r="P108" i="44"/>
  <c r="O108" i="44"/>
  <c r="N108" i="44"/>
  <c r="M108" i="44"/>
  <c r="L108" i="44"/>
  <c r="K108" i="44"/>
  <c r="J108" i="44"/>
  <c r="I108" i="44"/>
  <c r="H108" i="44"/>
  <c r="G108" i="44"/>
  <c r="F108" i="44"/>
  <c r="E108" i="44"/>
  <c r="C108" i="44"/>
  <c r="B108" i="44"/>
  <c r="CK107" i="44"/>
  <c r="CJ107" i="44"/>
  <c r="CI107" i="44"/>
  <c r="CH107" i="44"/>
  <c r="CG107" i="44"/>
  <c r="CF107" i="44"/>
  <c r="CE107" i="44"/>
  <c r="CB107" i="44"/>
  <c r="CA107" i="44"/>
  <c r="BY107" i="44"/>
  <c r="BX107" i="44"/>
  <c r="BW107" i="44"/>
  <c r="BV107" i="44"/>
  <c r="BU107" i="44"/>
  <c r="BS107" i="44"/>
  <c r="BR107" i="44"/>
  <c r="BQ107" i="44"/>
  <c r="BM107" i="44"/>
  <c r="BL107" i="44"/>
  <c r="BK107" i="44"/>
  <c r="BJ107" i="44"/>
  <c r="BI107" i="44"/>
  <c r="BF107" i="44"/>
  <c r="BE107" i="44"/>
  <c r="BD107" i="44"/>
  <c r="BA107" i="44"/>
  <c r="AX107" i="44"/>
  <c r="AW107" i="44"/>
  <c r="AV107" i="44"/>
  <c r="AU107" i="44"/>
  <c r="AH107" i="44"/>
  <c r="AG107" i="44"/>
  <c r="AE107" i="44"/>
  <c r="AC107" i="44"/>
  <c r="AB107" i="44"/>
  <c r="AA107" i="44"/>
  <c r="U107" i="44"/>
  <c r="R107" i="44"/>
  <c r="Q107" i="44"/>
  <c r="P107" i="44"/>
  <c r="O107" i="44"/>
  <c r="N107" i="44"/>
  <c r="M107" i="44"/>
  <c r="L107" i="44"/>
  <c r="K107" i="44"/>
  <c r="J107" i="44"/>
  <c r="I107" i="44"/>
  <c r="H107" i="44"/>
  <c r="G107" i="44"/>
  <c r="F107" i="44"/>
  <c r="E107" i="44"/>
  <c r="C107" i="44"/>
  <c r="B107" i="44"/>
  <c r="CK106" i="44"/>
  <c r="CJ106" i="44"/>
  <c r="CI106" i="44"/>
  <c r="CH106" i="44"/>
  <c r="CG106" i="44"/>
  <c r="CF106" i="44"/>
  <c r="CE106" i="44"/>
  <c r="CB106" i="44"/>
  <c r="CA106" i="44"/>
  <c r="BY106" i="44"/>
  <c r="BX106" i="44"/>
  <c r="BW106" i="44"/>
  <c r="BV106" i="44"/>
  <c r="BU106" i="44"/>
  <c r="BS106" i="44"/>
  <c r="BR106" i="44"/>
  <c r="BQ106" i="44"/>
  <c r="BM106" i="44"/>
  <c r="BL106" i="44"/>
  <c r="BK106" i="44"/>
  <c r="BJ106" i="44"/>
  <c r="BI106" i="44"/>
  <c r="BF106" i="44"/>
  <c r="BE106" i="44"/>
  <c r="BD106" i="44"/>
  <c r="BA106" i="44"/>
  <c r="AX106" i="44"/>
  <c r="AW106" i="44"/>
  <c r="AV106" i="44"/>
  <c r="AU106" i="44"/>
  <c r="AH106" i="44"/>
  <c r="AG106" i="44"/>
  <c r="AE106" i="44"/>
  <c r="AC106" i="44"/>
  <c r="AB106" i="44"/>
  <c r="AA106" i="44"/>
  <c r="U106" i="44"/>
  <c r="R106" i="44"/>
  <c r="Q106" i="44"/>
  <c r="P106" i="44"/>
  <c r="O106" i="44"/>
  <c r="N106" i="44"/>
  <c r="M106" i="44"/>
  <c r="L106" i="44"/>
  <c r="K106" i="44"/>
  <c r="J106" i="44"/>
  <c r="I106" i="44"/>
  <c r="H106" i="44"/>
  <c r="G106" i="44"/>
  <c r="F106" i="44"/>
  <c r="E106" i="44"/>
  <c r="C106" i="44"/>
  <c r="B106" i="44"/>
  <c r="CK105" i="44"/>
  <c r="CJ105" i="44"/>
  <c r="CI105" i="44"/>
  <c r="CH105" i="44"/>
  <c r="CG105" i="44"/>
  <c r="CF105" i="44"/>
  <c r="CE105" i="44"/>
  <c r="CC105" i="44"/>
  <c r="CB105" i="44"/>
  <c r="CA105" i="44"/>
  <c r="BY105" i="44"/>
  <c r="BX105" i="44"/>
  <c r="BW105" i="44"/>
  <c r="BV105" i="44"/>
  <c r="BU105" i="44"/>
  <c r="BS105" i="44"/>
  <c r="BR105" i="44"/>
  <c r="BQ105" i="44"/>
  <c r="BM105" i="44"/>
  <c r="BL105" i="44"/>
  <c r="BK105" i="44"/>
  <c r="BJ105" i="44"/>
  <c r="BI105" i="44"/>
  <c r="BF105" i="44"/>
  <c r="BE105" i="44"/>
  <c r="BD105" i="44"/>
  <c r="BA105" i="44"/>
  <c r="AX105" i="44"/>
  <c r="AW105" i="44"/>
  <c r="AV105" i="44"/>
  <c r="AU105" i="44"/>
  <c r="AH105" i="44"/>
  <c r="AG105" i="44"/>
  <c r="AE105" i="44"/>
  <c r="AC105" i="44"/>
  <c r="AB105" i="44"/>
  <c r="AA105" i="44"/>
  <c r="U105" i="44"/>
  <c r="R105" i="44"/>
  <c r="Q105" i="44"/>
  <c r="P105" i="44"/>
  <c r="O105" i="44"/>
  <c r="N105" i="44"/>
  <c r="M105" i="44"/>
  <c r="L105" i="44"/>
  <c r="K105" i="44"/>
  <c r="J105" i="44"/>
  <c r="I105" i="44"/>
  <c r="H105" i="44"/>
  <c r="G105" i="44"/>
  <c r="F105" i="44"/>
  <c r="E105" i="44"/>
  <c r="C105" i="44"/>
  <c r="B105" i="44"/>
  <c r="CI104" i="44"/>
  <c r="CH104" i="44"/>
  <c r="CG104" i="44"/>
  <c r="CF104" i="44"/>
  <c r="CE104" i="44"/>
  <c r="CD104" i="44"/>
  <c r="CC104" i="44"/>
  <c r="CB104" i="44"/>
  <c r="CA104" i="44"/>
  <c r="BZ104" i="44"/>
  <c r="BY104" i="44"/>
  <c r="BX104" i="44"/>
  <c r="BW104" i="44"/>
  <c r="BV104" i="44"/>
  <c r="BU104" i="44"/>
  <c r="BT104" i="44"/>
  <c r="BS104" i="44"/>
  <c r="BR104" i="44"/>
  <c r="BQ104" i="44"/>
  <c r="BO104" i="44"/>
  <c r="BN104" i="44"/>
  <c r="BM104" i="44"/>
  <c r="BL104" i="44"/>
  <c r="BK104" i="44"/>
  <c r="BJ104" i="44"/>
  <c r="BH104" i="44"/>
  <c r="BG104" i="44"/>
  <c r="BF104" i="44"/>
  <c r="BE104" i="44"/>
  <c r="BD104" i="44"/>
  <c r="BC104" i="44"/>
  <c r="BB104" i="44"/>
  <c r="AY104" i="44"/>
  <c r="AX104" i="44"/>
  <c r="AW104" i="44"/>
  <c r="AV104" i="44"/>
  <c r="AT104" i="44"/>
  <c r="AS104" i="44"/>
  <c r="AR104" i="44"/>
  <c r="AQ104" i="44"/>
  <c r="AP104" i="44"/>
  <c r="AO104" i="44"/>
  <c r="AN104" i="44"/>
  <c r="AM104" i="44"/>
  <c r="AL104" i="44"/>
  <c r="AK104" i="44"/>
  <c r="AJ104" i="44"/>
  <c r="AI104" i="44"/>
  <c r="AH104" i="44"/>
  <c r="AG104" i="44"/>
  <c r="AF104" i="44"/>
  <c r="AE104" i="44"/>
  <c r="AD104" i="44"/>
  <c r="AB104" i="44"/>
  <c r="AA104" i="44"/>
  <c r="Z104" i="44"/>
  <c r="Y104" i="44"/>
  <c r="X104" i="44"/>
  <c r="W104" i="44"/>
  <c r="V104" i="44"/>
  <c r="U104" i="44"/>
  <c r="T104" i="44"/>
  <c r="S104" i="44"/>
  <c r="R104" i="44"/>
  <c r="Q104" i="44"/>
  <c r="P104" i="44"/>
  <c r="O104" i="44"/>
  <c r="N104" i="44"/>
  <c r="K104" i="44"/>
  <c r="J104" i="44"/>
  <c r="I104" i="44"/>
  <c r="H104" i="44"/>
  <c r="G104" i="44"/>
  <c r="F104" i="44"/>
  <c r="E104" i="44"/>
  <c r="D104" i="44"/>
  <c r="C104" i="44"/>
  <c r="B104" i="44"/>
  <c r="CP103" i="44"/>
  <c r="CO103" i="44"/>
  <c r="CN103" i="44"/>
  <c r="CM103" i="44"/>
  <c r="CL103" i="44"/>
  <c r="CI103" i="44"/>
  <c r="CH103" i="44"/>
  <c r="CG103" i="44"/>
  <c r="CF103" i="44"/>
  <c r="CE103" i="44"/>
  <c r="CD103" i="44"/>
  <c r="CC103" i="44"/>
  <c r="CB103" i="44"/>
  <c r="CA103" i="44"/>
  <c r="BZ103" i="44"/>
  <c r="BY103" i="44"/>
  <c r="BX103" i="44"/>
  <c r="BW103" i="44"/>
  <c r="BV103" i="44"/>
  <c r="BU103" i="44"/>
  <c r="BT103" i="44"/>
  <c r="BS103" i="44"/>
  <c r="BR103" i="44"/>
  <c r="BQ103" i="44"/>
  <c r="BO103" i="44"/>
  <c r="BN103" i="44"/>
  <c r="BM103" i="44"/>
  <c r="BL103" i="44"/>
  <c r="BK103" i="44"/>
  <c r="BJ103" i="44"/>
  <c r="BH103" i="44"/>
  <c r="BG103" i="44"/>
  <c r="BF103" i="44"/>
  <c r="BE103" i="44"/>
  <c r="BD103" i="44"/>
  <c r="BC103" i="44"/>
  <c r="BB103" i="44"/>
  <c r="AY103" i="44"/>
  <c r="AX103" i="44"/>
  <c r="AW103" i="44"/>
  <c r="AV103" i="44"/>
  <c r="AT103" i="44"/>
  <c r="AS103" i="44"/>
  <c r="AR103" i="44"/>
  <c r="AQ103" i="44"/>
  <c r="AP103" i="44"/>
  <c r="AO103" i="44"/>
  <c r="AN103" i="44"/>
  <c r="AM103" i="44"/>
  <c r="AL103" i="44"/>
  <c r="AK103" i="44"/>
  <c r="AJ103" i="44"/>
  <c r="AI103" i="44"/>
  <c r="AH103" i="44"/>
  <c r="AG103" i="44"/>
  <c r="AF103" i="44"/>
  <c r="AE103" i="44"/>
  <c r="AD103" i="44"/>
  <c r="AB103" i="44"/>
  <c r="AA103" i="44"/>
  <c r="Z103" i="44"/>
  <c r="Y103" i="44"/>
  <c r="X103" i="44"/>
  <c r="W103" i="44"/>
  <c r="V103" i="44"/>
  <c r="U103" i="44"/>
  <c r="T103" i="44"/>
  <c r="S103" i="44"/>
  <c r="R103" i="44"/>
  <c r="Q103" i="44"/>
  <c r="P103" i="44"/>
  <c r="O103" i="44"/>
  <c r="N103" i="44"/>
  <c r="K103" i="44"/>
  <c r="J103" i="44"/>
  <c r="I103" i="44"/>
  <c r="H103" i="44"/>
  <c r="G103" i="44"/>
  <c r="F103" i="44"/>
  <c r="E103" i="44"/>
  <c r="D103" i="44"/>
  <c r="C103" i="44"/>
  <c r="B103" i="44"/>
  <c r="CP102" i="44"/>
  <c r="CO102" i="44"/>
  <c r="CN102" i="44"/>
  <c r="CM102" i="44"/>
  <c r="CL102" i="44"/>
  <c r="CI102" i="44"/>
  <c r="CH102" i="44"/>
  <c r="CG102" i="44"/>
  <c r="CF102" i="44"/>
  <c r="CE102" i="44"/>
  <c r="CD102" i="44"/>
  <c r="CC102" i="44"/>
  <c r="CB102" i="44"/>
  <c r="CA102" i="44"/>
  <c r="BZ102" i="44"/>
  <c r="BY102" i="44"/>
  <c r="BX102" i="44"/>
  <c r="BW102" i="44"/>
  <c r="BV102" i="44"/>
  <c r="BU102" i="44"/>
  <c r="BT102" i="44"/>
  <c r="BS102" i="44"/>
  <c r="BR102" i="44"/>
  <c r="BQ102" i="44"/>
  <c r="BO102" i="44"/>
  <c r="BN102" i="44"/>
  <c r="BM102" i="44"/>
  <c r="BL102" i="44"/>
  <c r="BK102" i="44"/>
  <c r="BJ102" i="44"/>
  <c r="BH102" i="44"/>
  <c r="BG102" i="44"/>
  <c r="BF102" i="44"/>
  <c r="BE102" i="44"/>
  <c r="BD102" i="44"/>
  <c r="BC102" i="44"/>
  <c r="BB102" i="44"/>
  <c r="AY102" i="44"/>
  <c r="AX102" i="44"/>
  <c r="AW102" i="44"/>
  <c r="AV102" i="44"/>
  <c r="AT102" i="44"/>
  <c r="AS102" i="44"/>
  <c r="AR102" i="44"/>
  <c r="AQ102" i="44"/>
  <c r="AP102" i="44"/>
  <c r="AO102" i="44"/>
  <c r="AN102" i="44"/>
  <c r="AM102" i="44"/>
  <c r="AL102" i="44"/>
  <c r="AK102" i="44"/>
  <c r="AJ102" i="44"/>
  <c r="AI102" i="44"/>
  <c r="AH102" i="44"/>
  <c r="AG102" i="44"/>
  <c r="AF102" i="44"/>
  <c r="AE102" i="44"/>
  <c r="AD102" i="44"/>
  <c r="AB102" i="44"/>
  <c r="AA102" i="44"/>
  <c r="Z102" i="44"/>
  <c r="Y102" i="44"/>
  <c r="X102" i="44"/>
  <c r="W102" i="44"/>
  <c r="V102" i="44"/>
  <c r="U102" i="44"/>
  <c r="T102" i="44"/>
  <c r="S102" i="44"/>
  <c r="R102" i="44"/>
  <c r="Q102" i="44"/>
  <c r="P102" i="44"/>
  <c r="O102" i="44"/>
  <c r="N102" i="44"/>
  <c r="K102" i="44"/>
  <c r="J102" i="44"/>
  <c r="I102" i="44"/>
  <c r="H102" i="44"/>
  <c r="G102" i="44"/>
  <c r="F102" i="44"/>
  <c r="E102" i="44"/>
  <c r="D102" i="44"/>
  <c r="C102" i="44"/>
  <c r="B102" i="44"/>
  <c r="CP101" i="44"/>
  <c r="CO101" i="44"/>
  <c r="CN101" i="44"/>
  <c r="CM101" i="44"/>
  <c r="CL101" i="44"/>
  <c r="CI101" i="44"/>
  <c r="CH101" i="44"/>
  <c r="CG101" i="44"/>
  <c r="CF101" i="44"/>
  <c r="CE101" i="44"/>
  <c r="CD101" i="44"/>
  <c r="CC101" i="44"/>
  <c r="CB101" i="44"/>
  <c r="CA101" i="44"/>
  <c r="BZ101" i="44"/>
  <c r="BY101" i="44"/>
  <c r="BX101" i="44"/>
  <c r="BW101" i="44"/>
  <c r="BV101" i="44"/>
  <c r="BU101" i="44"/>
  <c r="BT101" i="44"/>
  <c r="BS101" i="44"/>
  <c r="BR101" i="44"/>
  <c r="BQ101" i="44"/>
  <c r="BO101" i="44"/>
  <c r="BN101" i="44"/>
  <c r="BM101" i="44"/>
  <c r="BL101" i="44"/>
  <c r="BK101" i="44"/>
  <c r="BJ101" i="44"/>
  <c r="BH101" i="44"/>
  <c r="BG101" i="44"/>
  <c r="BF101" i="44"/>
  <c r="BE101" i="44"/>
  <c r="BD101" i="44"/>
  <c r="BC101" i="44"/>
  <c r="BB101" i="44"/>
  <c r="AY101" i="44"/>
  <c r="AX101" i="44"/>
  <c r="AW101" i="44"/>
  <c r="AV101" i="44"/>
  <c r="AT101" i="44"/>
  <c r="AS101" i="44"/>
  <c r="AR101" i="44"/>
  <c r="AQ101" i="44"/>
  <c r="AP101" i="44"/>
  <c r="AO101" i="44"/>
  <c r="AN101" i="44"/>
  <c r="AM101" i="44"/>
  <c r="AL101" i="44"/>
  <c r="AK101" i="44"/>
  <c r="AJ101" i="44"/>
  <c r="AI101" i="44"/>
  <c r="AH101" i="44"/>
  <c r="AG101" i="44"/>
  <c r="AF101" i="44"/>
  <c r="AE101" i="44"/>
  <c r="AD101" i="44"/>
  <c r="AB101" i="44"/>
  <c r="AA101" i="44"/>
  <c r="Z101" i="44"/>
  <c r="Y101" i="44"/>
  <c r="X101" i="44"/>
  <c r="W101" i="44"/>
  <c r="V101" i="44"/>
  <c r="U101" i="44"/>
  <c r="T101" i="44"/>
  <c r="S101" i="44"/>
  <c r="R101" i="44"/>
  <c r="Q101" i="44"/>
  <c r="P101" i="44"/>
  <c r="O101" i="44"/>
  <c r="N101" i="44"/>
  <c r="K101" i="44"/>
  <c r="J101" i="44"/>
  <c r="I101" i="44"/>
  <c r="H101" i="44"/>
  <c r="G101" i="44"/>
  <c r="F101" i="44"/>
  <c r="E101" i="44"/>
  <c r="D101" i="44"/>
  <c r="C101" i="44"/>
  <c r="B101" i="44"/>
  <c r="CP100" i="44"/>
  <c r="CO100" i="44"/>
  <c r="CN100" i="44"/>
  <c r="CM100" i="44"/>
  <c r="CL100" i="44"/>
  <c r="CI100" i="44"/>
  <c r="CH100" i="44"/>
  <c r="CG100" i="44"/>
  <c r="CF100" i="44"/>
  <c r="CE100" i="44"/>
  <c r="CD100" i="44"/>
  <c r="CC100" i="44"/>
  <c r="CB100" i="44"/>
  <c r="CA100" i="44"/>
  <c r="BZ100" i="44"/>
  <c r="BY100" i="44"/>
  <c r="BX100" i="44"/>
  <c r="BW100" i="44"/>
  <c r="BV100" i="44"/>
  <c r="BU100" i="44"/>
  <c r="BT100" i="44"/>
  <c r="BS100" i="44"/>
  <c r="BR100" i="44"/>
  <c r="BQ100" i="44"/>
  <c r="BO100" i="44"/>
  <c r="BN100" i="44"/>
  <c r="BM100" i="44"/>
  <c r="BL100" i="44"/>
  <c r="BK100" i="44"/>
  <c r="BJ100" i="44"/>
  <c r="BH100" i="44"/>
  <c r="BG100" i="44"/>
  <c r="BF100" i="44"/>
  <c r="BE100" i="44"/>
  <c r="BD100" i="44"/>
  <c r="BC100" i="44"/>
  <c r="BB100" i="44"/>
  <c r="AY100" i="44"/>
  <c r="AX100" i="44"/>
  <c r="AW100" i="44"/>
  <c r="AV100" i="44"/>
  <c r="AT100" i="44"/>
  <c r="AS100" i="44"/>
  <c r="AR100" i="44"/>
  <c r="AQ100" i="44"/>
  <c r="AP100" i="44"/>
  <c r="AO100" i="44"/>
  <c r="AN100" i="44"/>
  <c r="AM100" i="44"/>
  <c r="AL100" i="44"/>
  <c r="AK100" i="44"/>
  <c r="AJ100" i="44"/>
  <c r="AI100" i="44"/>
  <c r="AH100" i="44"/>
  <c r="AG100" i="44"/>
  <c r="AF100" i="44"/>
  <c r="AE100" i="44"/>
  <c r="AD100" i="44"/>
  <c r="AB100" i="44"/>
  <c r="AA100" i="44"/>
  <c r="Z100" i="44"/>
  <c r="Y100" i="44"/>
  <c r="X100" i="44"/>
  <c r="W100" i="44"/>
  <c r="V100" i="44"/>
  <c r="U100" i="44"/>
  <c r="T100" i="44"/>
  <c r="S100" i="44"/>
  <c r="R100" i="44"/>
  <c r="Q100" i="44"/>
  <c r="P100" i="44"/>
  <c r="O100" i="44"/>
  <c r="N100" i="44"/>
  <c r="K100" i="44"/>
  <c r="J100" i="44"/>
  <c r="I100" i="44"/>
  <c r="H100" i="44"/>
  <c r="G100" i="44"/>
  <c r="F100" i="44"/>
  <c r="E100" i="44"/>
  <c r="D100" i="44"/>
  <c r="C100" i="44"/>
  <c r="B100" i="44"/>
  <c r="CP99" i="44"/>
  <c r="CO99" i="44"/>
  <c r="CN99" i="44"/>
  <c r="CM99" i="44"/>
  <c r="CL99" i="44"/>
  <c r="CI99" i="44"/>
  <c r="CH99" i="44"/>
  <c r="CG99" i="44"/>
  <c r="CF99" i="44"/>
  <c r="CE99" i="44"/>
  <c r="CD99" i="44"/>
  <c r="CC99" i="44"/>
  <c r="CB99" i="44"/>
  <c r="CA99" i="44"/>
  <c r="BZ99" i="44"/>
  <c r="BY99" i="44"/>
  <c r="BX99" i="44"/>
  <c r="BW99" i="44"/>
  <c r="BV99" i="44"/>
  <c r="BU99" i="44"/>
  <c r="BT99" i="44"/>
  <c r="BS99" i="44"/>
  <c r="BR99" i="44"/>
  <c r="BQ99" i="44"/>
  <c r="BO99" i="44"/>
  <c r="BN99" i="44"/>
  <c r="BM99" i="44"/>
  <c r="BL99" i="44"/>
  <c r="BK99" i="44"/>
  <c r="BJ99" i="44"/>
  <c r="BH99" i="44"/>
  <c r="BG99" i="44"/>
  <c r="BF99" i="44"/>
  <c r="BE99" i="44"/>
  <c r="BD99" i="44"/>
  <c r="BC99" i="44"/>
  <c r="BB99" i="44"/>
  <c r="AY99" i="44"/>
  <c r="AX99" i="44"/>
  <c r="AW99" i="44"/>
  <c r="AV99" i="44"/>
  <c r="AT99" i="44"/>
  <c r="AS99" i="44"/>
  <c r="AR99" i="44"/>
  <c r="AQ99" i="44"/>
  <c r="AP99" i="44"/>
  <c r="AO99" i="44"/>
  <c r="AN99" i="44"/>
  <c r="AM99" i="44"/>
  <c r="AL99" i="44"/>
  <c r="AK99" i="44"/>
  <c r="AJ99" i="44"/>
  <c r="AI99" i="44"/>
  <c r="AH99" i="44"/>
  <c r="AG99" i="44"/>
  <c r="AF99" i="44"/>
  <c r="AE99" i="44"/>
  <c r="AD99" i="44"/>
  <c r="AB99" i="44"/>
  <c r="AA99" i="44"/>
  <c r="Z99" i="44"/>
  <c r="Y99" i="44"/>
  <c r="X99" i="44"/>
  <c r="W99" i="44"/>
  <c r="V99" i="44"/>
  <c r="U99" i="44"/>
  <c r="T99" i="44"/>
  <c r="S99" i="44"/>
  <c r="R99" i="44"/>
  <c r="Q99" i="44"/>
  <c r="P99" i="44"/>
  <c r="O99" i="44"/>
  <c r="N99" i="44"/>
  <c r="K99" i="44"/>
  <c r="J99" i="44"/>
  <c r="I99" i="44"/>
  <c r="H99" i="44"/>
  <c r="G99" i="44"/>
  <c r="F99" i="44"/>
  <c r="E99" i="44"/>
  <c r="D99" i="44"/>
  <c r="C99" i="44"/>
  <c r="B99" i="44"/>
  <c r="CP98" i="44"/>
  <c r="CO98" i="44"/>
  <c r="CN98" i="44"/>
  <c r="CM98" i="44"/>
  <c r="CL98" i="44"/>
  <c r="CI98" i="44"/>
  <c r="CH98" i="44"/>
  <c r="CG98" i="44"/>
  <c r="CF98" i="44"/>
  <c r="CE98" i="44"/>
  <c r="CD98" i="44"/>
  <c r="CC98" i="44"/>
  <c r="CB98" i="44"/>
  <c r="CA98" i="44"/>
  <c r="BZ98" i="44"/>
  <c r="BY98" i="44"/>
  <c r="BX98" i="44"/>
  <c r="BW98" i="44"/>
  <c r="BV98" i="44"/>
  <c r="BU98" i="44"/>
  <c r="BT98" i="44"/>
  <c r="BS98" i="44"/>
  <c r="BR98" i="44"/>
  <c r="BQ98" i="44"/>
  <c r="BO98" i="44"/>
  <c r="BN98" i="44"/>
  <c r="BM98" i="44"/>
  <c r="BL98" i="44"/>
  <c r="BK98" i="44"/>
  <c r="BJ98" i="44"/>
  <c r="BH98" i="44"/>
  <c r="BG98" i="44"/>
  <c r="BF98" i="44"/>
  <c r="BE98" i="44"/>
  <c r="BD98" i="44"/>
  <c r="BC98" i="44"/>
  <c r="BB98" i="44"/>
  <c r="AY98" i="44"/>
  <c r="AX98" i="44"/>
  <c r="AW98" i="44"/>
  <c r="AV98" i="44"/>
  <c r="AT98" i="44"/>
  <c r="AS98" i="44"/>
  <c r="AR98" i="44"/>
  <c r="AQ98" i="44"/>
  <c r="AP98" i="44"/>
  <c r="AO98" i="44"/>
  <c r="AN98" i="44"/>
  <c r="AM98" i="44"/>
  <c r="AL98" i="44"/>
  <c r="AK98" i="44"/>
  <c r="AJ98" i="44"/>
  <c r="AI98" i="44"/>
  <c r="AH98" i="44"/>
  <c r="AG98" i="44"/>
  <c r="AF98" i="44"/>
  <c r="AE98" i="44"/>
  <c r="AD98" i="44"/>
  <c r="AB98" i="44"/>
  <c r="AA98" i="44"/>
  <c r="Z98" i="44"/>
  <c r="Y98" i="44"/>
  <c r="X98" i="44"/>
  <c r="W98" i="44"/>
  <c r="V98" i="44"/>
  <c r="U98" i="44"/>
  <c r="T98" i="44"/>
  <c r="S98" i="44"/>
  <c r="R98" i="44"/>
  <c r="Q98" i="44"/>
  <c r="P98" i="44"/>
  <c r="O98" i="44"/>
  <c r="N98" i="44"/>
  <c r="K98" i="44"/>
  <c r="J98" i="44"/>
  <c r="I98" i="44"/>
  <c r="H98" i="44"/>
  <c r="G98" i="44"/>
  <c r="F98" i="44"/>
  <c r="E98" i="44"/>
  <c r="D98" i="44"/>
  <c r="C98" i="44"/>
  <c r="B98" i="44"/>
  <c r="CI97" i="44"/>
  <c r="CH97" i="44"/>
  <c r="CG97" i="44"/>
  <c r="CF97" i="44"/>
  <c r="CE97" i="44"/>
  <c r="CD97" i="44"/>
  <c r="CC97" i="44"/>
  <c r="CB97" i="44"/>
  <c r="CA97" i="44"/>
  <c r="BZ97" i="44"/>
  <c r="BY97" i="44"/>
  <c r="BX97" i="44"/>
  <c r="BW97" i="44"/>
  <c r="BV97" i="44"/>
  <c r="BU97" i="44"/>
  <c r="BT97" i="44"/>
  <c r="BS97" i="44"/>
  <c r="BR97" i="44"/>
  <c r="BQ97" i="44"/>
  <c r="BO97" i="44"/>
  <c r="BN97" i="44"/>
  <c r="BM97" i="44"/>
  <c r="BL97" i="44"/>
  <c r="BK97" i="44"/>
  <c r="BJ97" i="44"/>
  <c r="BH97" i="44"/>
  <c r="BG97" i="44"/>
  <c r="BF97" i="44"/>
  <c r="BE97" i="44"/>
  <c r="BD97" i="44"/>
  <c r="BC97" i="44"/>
  <c r="BB97" i="44"/>
  <c r="AY97" i="44"/>
  <c r="AX97" i="44"/>
  <c r="AW97" i="44"/>
  <c r="AV97" i="44"/>
  <c r="AT97" i="44"/>
  <c r="AS97" i="44"/>
  <c r="AR97" i="44"/>
  <c r="AQ97" i="44"/>
  <c r="AP97" i="44"/>
  <c r="AO97" i="44"/>
  <c r="AN97" i="44"/>
  <c r="AM97" i="44"/>
  <c r="AL97" i="44"/>
  <c r="AK97" i="44"/>
  <c r="AJ97" i="44"/>
  <c r="AI97" i="44"/>
  <c r="AH97" i="44"/>
  <c r="AG97" i="44"/>
  <c r="AF97" i="44"/>
  <c r="AE97" i="44"/>
  <c r="AD97" i="44"/>
  <c r="AB97" i="44"/>
  <c r="AA97" i="44"/>
  <c r="Z97" i="44"/>
  <c r="Y97" i="44"/>
  <c r="X97" i="44"/>
  <c r="W97" i="44"/>
  <c r="V97" i="44"/>
  <c r="U97" i="44"/>
  <c r="T97" i="44"/>
  <c r="S97" i="44"/>
  <c r="R97" i="44"/>
  <c r="Q97" i="44"/>
  <c r="P97" i="44"/>
  <c r="O97" i="44"/>
  <c r="N97" i="44"/>
  <c r="K97" i="44"/>
  <c r="J97" i="44"/>
  <c r="I97" i="44"/>
  <c r="H97" i="44"/>
  <c r="G97" i="44"/>
  <c r="F97" i="44"/>
  <c r="E97" i="44"/>
  <c r="D97" i="44"/>
  <c r="C97" i="44"/>
  <c r="B97" i="44"/>
  <c r="CP96" i="44"/>
  <c r="CO96" i="44"/>
  <c r="CN96" i="44"/>
  <c r="CM96" i="44"/>
  <c r="CL96" i="44"/>
  <c r="CI96" i="44"/>
  <c r="CH96" i="44"/>
  <c r="CG96" i="44"/>
  <c r="CF96" i="44"/>
  <c r="CE96" i="44"/>
  <c r="CD96" i="44"/>
  <c r="CC96" i="44"/>
  <c r="CB96" i="44"/>
  <c r="CA96" i="44"/>
  <c r="BZ96" i="44"/>
  <c r="BY96" i="44"/>
  <c r="BX96" i="44"/>
  <c r="BW96" i="44"/>
  <c r="BV96" i="44"/>
  <c r="BU96" i="44"/>
  <c r="BT96" i="44"/>
  <c r="BS96" i="44"/>
  <c r="BR96" i="44"/>
  <c r="BQ96" i="44"/>
  <c r="BO96" i="44"/>
  <c r="BN96" i="44"/>
  <c r="BM96" i="44"/>
  <c r="BL96" i="44"/>
  <c r="BK96" i="44"/>
  <c r="BJ96" i="44"/>
  <c r="BH96" i="44"/>
  <c r="BG96" i="44"/>
  <c r="BF96" i="44"/>
  <c r="BE96" i="44"/>
  <c r="BD96" i="44"/>
  <c r="BC96" i="44"/>
  <c r="BB96" i="44"/>
  <c r="AY96" i="44"/>
  <c r="AX96" i="44"/>
  <c r="AW96" i="44"/>
  <c r="AV96" i="44"/>
  <c r="AT96" i="44"/>
  <c r="AS96" i="44"/>
  <c r="AR96" i="44"/>
  <c r="AQ96" i="44"/>
  <c r="AP96" i="44"/>
  <c r="AO96" i="44"/>
  <c r="AN96" i="44"/>
  <c r="AM96" i="44"/>
  <c r="AL96" i="44"/>
  <c r="AK96" i="44"/>
  <c r="AJ96" i="44"/>
  <c r="AI96" i="44"/>
  <c r="AH96" i="44"/>
  <c r="AG96" i="44"/>
  <c r="AF96" i="44"/>
  <c r="AE96" i="44"/>
  <c r="AD96" i="44"/>
  <c r="AB96" i="44"/>
  <c r="AA96" i="44"/>
  <c r="Z96" i="44"/>
  <c r="Y96" i="44"/>
  <c r="X96" i="44"/>
  <c r="W96" i="44"/>
  <c r="V96" i="44"/>
  <c r="U96" i="44"/>
  <c r="T96" i="44"/>
  <c r="S96" i="44"/>
  <c r="R96" i="44"/>
  <c r="Q96" i="44"/>
  <c r="P96" i="44"/>
  <c r="O96" i="44"/>
  <c r="N96" i="44"/>
  <c r="K96" i="44"/>
  <c r="J96" i="44"/>
  <c r="I96" i="44"/>
  <c r="H96" i="44"/>
  <c r="G96" i="44"/>
  <c r="F96" i="44"/>
  <c r="E96" i="44"/>
  <c r="D96" i="44"/>
  <c r="C96" i="44"/>
  <c r="B96" i="44"/>
  <c r="CP95" i="44"/>
  <c r="CO95" i="44"/>
  <c r="CN95" i="44"/>
  <c r="CM95" i="44"/>
  <c r="CL95" i="44"/>
  <c r="CI95" i="44"/>
  <c r="CH95" i="44"/>
  <c r="CG95" i="44"/>
  <c r="CF95" i="44"/>
  <c r="CE95" i="44"/>
  <c r="CD95" i="44"/>
  <c r="CC95" i="44"/>
  <c r="CB95" i="44"/>
  <c r="CA95" i="44"/>
  <c r="BZ95" i="44"/>
  <c r="BY95" i="44"/>
  <c r="BX95" i="44"/>
  <c r="BW95" i="44"/>
  <c r="BV95" i="44"/>
  <c r="BU95" i="44"/>
  <c r="BT95" i="44"/>
  <c r="BS95" i="44"/>
  <c r="BR95" i="44"/>
  <c r="BQ95" i="44"/>
  <c r="BO95" i="44"/>
  <c r="BN95" i="44"/>
  <c r="BM95" i="44"/>
  <c r="BL95" i="44"/>
  <c r="BK95" i="44"/>
  <c r="BJ95" i="44"/>
  <c r="BH95" i="44"/>
  <c r="BG95" i="44"/>
  <c r="BF95" i="44"/>
  <c r="BE95" i="44"/>
  <c r="BD95" i="44"/>
  <c r="BC95" i="44"/>
  <c r="BB95" i="44"/>
  <c r="AY95" i="44"/>
  <c r="AX95" i="44"/>
  <c r="AW95" i="44"/>
  <c r="AV95" i="44"/>
  <c r="AT95" i="44"/>
  <c r="AS95" i="44"/>
  <c r="AR95" i="44"/>
  <c r="AQ95" i="44"/>
  <c r="AP95" i="44"/>
  <c r="AO95" i="44"/>
  <c r="AN95" i="44"/>
  <c r="AM95" i="44"/>
  <c r="AL95" i="44"/>
  <c r="AK95" i="44"/>
  <c r="AJ95" i="44"/>
  <c r="AI95" i="44"/>
  <c r="AH95" i="44"/>
  <c r="AG95" i="44"/>
  <c r="AF95" i="44"/>
  <c r="AE95" i="44"/>
  <c r="AD95" i="44"/>
  <c r="AB95" i="44"/>
  <c r="AA95" i="44"/>
  <c r="Z95" i="44"/>
  <c r="Y95" i="44"/>
  <c r="X95" i="44"/>
  <c r="W95" i="44"/>
  <c r="V95" i="44"/>
  <c r="U95" i="44"/>
  <c r="T95" i="44"/>
  <c r="S95" i="44"/>
  <c r="R95" i="44"/>
  <c r="Q95" i="44"/>
  <c r="P95" i="44"/>
  <c r="O95" i="44"/>
  <c r="N95" i="44"/>
  <c r="K95" i="44"/>
  <c r="J95" i="44"/>
  <c r="I95" i="44"/>
  <c r="H95" i="44"/>
  <c r="G95" i="44"/>
  <c r="F95" i="44"/>
  <c r="E95" i="44"/>
  <c r="D95" i="44"/>
  <c r="C95" i="44"/>
  <c r="B95" i="44"/>
  <c r="CP94" i="44"/>
  <c r="CO94" i="44"/>
  <c r="CN94" i="44"/>
  <c r="CM94" i="44"/>
  <c r="CL94" i="44"/>
  <c r="CI94" i="44"/>
  <c r="CH94" i="44"/>
  <c r="CG94" i="44"/>
  <c r="CF94" i="44"/>
  <c r="CE94" i="44"/>
  <c r="CD94" i="44"/>
  <c r="CC94" i="44"/>
  <c r="CB94" i="44"/>
  <c r="CA94" i="44"/>
  <c r="BZ94" i="44"/>
  <c r="BY94" i="44"/>
  <c r="BX94" i="44"/>
  <c r="BW94" i="44"/>
  <c r="BV94" i="44"/>
  <c r="BU94" i="44"/>
  <c r="BT94" i="44"/>
  <c r="BS94" i="44"/>
  <c r="BR94" i="44"/>
  <c r="BQ94" i="44"/>
  <c r="BO94" i="44"/>
  <c r="BN94" i="44"/>
  <c r="BM94" i="44"/>
  <c r="BL94" i="44"/>
  <c r="BK94" i="44"/>
  <c r="BJ94" i="44"/>
  <c r="BH94" i="44"/>
  <c r="BG94" i="44"/>
  <c r="BF94" i="44"/>
  <c r="BE94" i="44"/>
  <c r="BD94" i="44"/>
  <c r="BC94" i="44"/>
  <c r="BB94" i="44"/>
  <c r="AY94" i="44"/>
  <c r="AX94" i="44"/>
  <c r="AW94" i="44"/>
  <c r="AV94" i="44"/>
  <c r="AT94" i="44"/>
  <c r="AS94" i="44"/>
  <c r="AR94" i="44"/>
  <c r="AQ94" i="44"/>
  <c r="AP94" i="44"/>
  <c r="AO94" i="44"/>
  <c r="AN94" i="44"/>
  <c r="AM94" i="44"/>
  <c r="AL94" i="44"/>
  <c r="AK94" i="44"/>
  <c r="AJ94" i="44"/>
  <c r="AI94" i="44"/>
  <c r="AH94" i="44"/>
  <c r="AG94" i="44"/>
  <c r="AF94" i="44"/>
  <c r="AE94" i="44"/>
  <c r="AD94" i="44"/>
  <c r="AB94" i="44"/>
  <c r="AA94" i="44"/>
  <c r="Z94" i="44"/>
  <c r="Y94" i="44"/>
  <c r="X94" i="44"/>
  <c r="W94" i="44"/>
  <c r="V94" i="44"/>
  <c r="U94" i="44"/>
  <c r="T94" i="44"/>
  <c r="S94" i="44"/>
  <c r="R94" i="44"/>
  <c r="Q94" i="44"/>
  <c r="P94" i="44"/>
  <c r="O94" i="44"/>
  <c r="N94" i="44"/>
  <c r="K94" i="44"/>
  <c r="J94" i="44"/>
  <c r="I94" i="44"/>
  <c r="H94" i="44"/>
  <c r="G94" i="44"/>
  <c r="F94" i="44"/>
  <c r="E94" i="44"/>
  <c r="D94" i="44"/>
  <c r="C94" i="44"/>
  <c r="B94" i="44"/>
  <c r="CP93" i="44"/>
  <c r="CO93" i="44"/>
  <c r="CN93" i="44"/>
  <c r="CM93" i="44"/>
  <c r="CL93" i="44"/>
  <c r="CI93" i="44"/>
  <c r="CH93" i="44"/>
  <c r="CG93" i="44"/>
  <c r="CF93" i="44"/>
  <c r="CE93" i="44"/>
  <c r="CD93" i="44"/>
  <c r="CC93" i="44"/>
  <c r="CB93" i="44"/>
  <c r="CA93" i="44"/>
  <c r="BZ93" i="44"/>
  <c r="BY93" i="44"/>
  <c r="BX93" i="44"/>
  <c r="BW93" i="44"/>
  <c r="BV93" i="44"/>
  <c r="BU93" i="44"/>
  <c r="BT93" i="44"/>
  <c r="BS93" i="44"/>
  <c r="BR93" i="44"/>
  <c r="BQ93" i="44"/>
  <c r="BO93" i="44"/>
  <c r="BN93" i="44"/>
  <c r="BM93" i="44"/>
  <c r="BL93" i="44"/>
  <c r="BK93" i="44"/>
  <c r="BJ93" i="44"/>
  <c r="BH93" i="44"/>
  <c r="BG93" i="44"/>
  <c r="BF93" i="44"/>
  <c r="BE93" i="44"/>
  <c r="BD93" i="44"/>
  <c r="BC93" i="44"/>
  <c r="BB93" i="44"/>
  <c r="AY93" i="44"/>
  <c r="AX93" i="44"/>
  <c r="AW93" i="44"/>
  <c r="AV93" i="44"/>
  <c r="AT93" i="44"/>
  <c r="AS93" i="44"/>
  <c r="AR93" i="44"/>
  <c r="AQ93" i="44"/>
  <c r="AP93" i="44"/>
  <c r="AO93" i="44"/>
  <c r="AN93" i="44"/>
  <c r="AM93" i="44"/>
  <c r="AL93" i="44"/>
  <c r="AK93" i="44"/>
  <c r="AJ93" i="44"/>
  <c r="AI93" i="44"/>
  <c r="AH93" i="44"/>
  <c r="AG93" i="44"/>
  <c r="AF93" i="44"/>
  <c r="AE93" i="44"/>
  <c r="AD93" i="44"/>
  <c r="AB93" i="44"/>
  <c r="AA93" i="44"/>
  <c r="Z93" i="44"/>
  <c r="Y93" i="44"/>
  <c r="X93" i="44"/>
  <c r="W93" i="44"/>
  <c r="V93" i="44"/>
  <c r="U93" i="44"/>
  <c r="T93" i="44"/>
  <c r="S93" i="44"/>
  <c r="R93" i="44"/>
  <c r="Q93" i="44"/>
  <c r="P93" i="44"/>
  <c r="O93" i="44"/>
  <c r="N93" i="44"/>
  <c r="K93" i="44"/>
  <c r="J93" i="44"/>
  <c r="I93" i="44"/>
  <c r="H93" i="44"/>
  <c r="G93" i="44"/>
  <c r="F93" i="44"/>
  <c r="E93" i="44"/>
  <c r="D93" i="44"/>
  <c r="C93" i="44"/>
  <c r="B93" i="44"/>
  <c r="CP92" i="44"/>
  <c r="CO92" i="44"/>
  <c r="CN92" i="44"/>
  <c r="CM92" i="44"/>
  <c r="CL92" i="44"/>
  <c r="CI92" i="44"/>
  <c r="CH92" i="44"/>
  <c r="CG92" i="44"/>
  <c r="CF92" i="44"/>
  <c r="CE92" i="44"/>
  <c r="CD92" i="44"/>
  <c r="CC92" i="44"/>
  <c r="CB92" i="44"/>
  <c r="CA92" i="44"/>
  <c r="BZ92" i="44"/>
  <c r="BY92" i="44"/>
  <c r="BX92" i="44"/>
  <c r="BW92" i="44"/>
  <c r="BV92" i="44"/>
  <c r="BU92" i="44"/>
  <c r="BT92" i="44"/>
  <c r="BS92" i="44"/>
  <c r="BR92" i="44"/>
  <c r="BQ92" i="44"/>
  <c r="BO92" i="44"/>
  <c r="BN92" i="44"/>
  <c r="BM92" i="44"/>
  <c r="BL92" i="44"/>
  <c r="BK92" i="44"/>
  <c r="BJ92" i="44"/>
  <c r="BH92" i="44"/>
  <c r="BG92" i="44"/>
  <c r="BF92" i="44"/>
  <c r="BE92" i="44"/>
  <c r="BD92" i="44"/>
  <c r="BC92" i="44"/>
  <c r="BB92" i="44"/>
  <c r="AY92" i="44"/>
  <c r="AX92" i="44"/>
  <c r="AW92" i="44"/>
  <c r="AV92" i="44"/>
  <c r="AT92" i="44"/>
  <c r="AS92" i="44"/>
  <c r="AR92" i="44"/>
  <c r="AQ92" i="44"/>
  <c r="AP92" i="44"/>
  <c r="AO92" i="44"/>
  <c r="AN92" i="44"/>
  <c r="AM92" i="44"/>
  <c r="AL92" i="44"/>
  <c r="AK92" i="44"/>
  <c r="AJ92" i="44"/>
  <c r="AI92" i="44"/>
  <c r="AH92" i="44"/>
  <c r="AG92" i="44"/>
  <c r="AF92" i="44"/>
  <c r="AE92" i="44"/>
  <c r="AD92" i="44"/>
  <c r="AB92" i="44"/>
  <c r="AA92" i="44"/>
  <c r="Z92" i="44"/>
  <c r="Y92" i="44"/>
  <c r="X92" i="44"/>
  <c r="W92" i="44"/>
  <c r="V92" i="44"/>
  <c r="U92" i="44"/>
  <c r="T92" i="44"/>
  <c r="S92" i="44"/>
  <c r="R92" i="44"/>
  <c r="Q92" i="44"/>
  <c r="P92" i="44"/>
  <c r="O92" i="44"/>
  <c r="N92" i="44"/>
  <c r="K92" i="44"/>
  <c r="J92" i="44"/>
  <c r="I92" i="44"/>
  <c r="H92" i="44"/>
  <c r="G92" i="44"/>
  <c r="F92" i="44"/>
  <c r="E92" i="44"/>
  <c r="D92" i="44"/>
  <c r="C92" i="44"/>
  <c r="B92" i="44"/>
  <c r="CP91" i="44"/>
  <c r="CO91" i="44"/>
  <c r="CN91" i="44"/>
  <c r="CM91" i="44"/>
  <c r="CL91" i="44"/>
  <c r="CI91" i="44"/>
  <c r="CH91" i="44"/>
  <c r="CG91" i="44"/>
  <c r="CF91" i="44"/>
  <c r="CE91" i="44"/>
  <c r="CD91" i="44"/>
  <c r="CC91" i="44"/>
  <c r="CB91" i="44"/>
  <c r="CA91" i="44"/>
  <c r="BZ91" i="44"/>
  <c r="BY91" i="44"/>
  <c r="BX91" i="44"/>
  <c r="BW91" i="44"/>
  <c r="BV91" i="44"/>
  <c r="BU91" i="44"/>
  <c r="BT91" i="44"/>
  <c r="BS91" i="44"/>
  <c r="BR91" i="44"/>
  <c r="BQ91" i="44"/>
  <c r="BO91" i="44"/>
  <c r="BN91" i="44"/>
  <c r="BM91" i="44"/>
  <c r="BL91" i="44"/>
  <c r="BK91" i="44"/>
  <c r="BJ91" i="44"/>
  <c r="BH91" i="44"/>
  <c r="BG91" i="44"/>
  <c r="BF91" i="44"/>
  <c r="BE91" i="44"/>
  <c r="BD91" i="44"/>
  <c r="BC91" i="44"/>
  <c r="BB91" i="44"/>
  <c r="AY91" i="44"/>
  <c r="AX91" i="44"/>
  <c r="AW91" i="44"/>
  <c r="AV91" i="44"/>
  <c r="AT91" i="44"/>
  <c r="AS91" i="44"/>
  <c r="AR91" i="44"/>
  <c r="AQ91" i="44"/>
  <c r="AP91" i="44"/>
  <c r="AO91" i="44"/>
  <c r="AN91" i="44"/>
  <c r="AM91" i="44"/>
  <c r="AL91" i="44"/>
  <c r="AK91" i="44"/>
  <c r="AJ91" i="44"/>
  <c r="AI91" i="44"/>
  <c r="AH91" i="44"/>
  <c r="AG91" i="44"/>
  <c r="AF91" i="44"/>
  <c r="AE91" i="44"/>
  <c r="AD91" i="44"/>
  <c r="AB91" i="44"/>
  <c r="AA91" i="44"/>
  <c r="Z91" i="44"/>
  <c r="Y91" i="44"/>
  <c r="X91" i="44"/>
  <c r="W91" i="44"/>
  <c r="V91" i="44"/>
  <c r="U91" i="44"/>
  <c r="T91" i="44"/>
  <c r="S91" i="44"/>
  <c r="R91" i="44"/>
  <c r="Q91" i="44"/>
  <c r="P91" i="44"/>
  <c r="O91" i="44"/>
  <c r="N91" i="44"/>
  <c r="K91" i="44"/>
  <c r="J91" i="44"/>
  <c r="I91" i="44"/>
  <c r="H91" i="44"/>
  <c r="G91" i="44"/>
  <c r="F91" i="44"/>
  <c r="E91" i="44"/>
  <c r="D91" i="44"/>
  <c r="C91" i="44"/>
  <c r="B91" i="44"/>
  <c r="CI90" i="44"/>
  <c r="CH90" i="44"/>
  <c r="CG90" i="44"/>
  <c r="CF90" i="44"/>
  <c r="CE90" i="44"/>
  <c r="CD90" i="44"/>
  <c r="CC90" i="44"/>
  <c r="CB90" i="44"/>
  <c r="CA90" i="44"/>
  <c r="BZ90" i="44"/>
  <c r="BY90" i="44"/>
  <c r="BX90" i="44"/>
  <c r="BW90" i="44"/>
  <c r="BV90" i="44"/>
  <c r="BU90" i="44"/>
  <c r="BT90" i="44"/>
  <c r="BS90" i="44"/>
  <c r="BR90" i="44"/>
  <c r="BQ90" i="44"/>
  <c r="BO90" i="44"/>
  <c r="BN90" i="44"/>
  <c r="BM90" i="44"/>
  <c r="BL90" i="44"/>
  <c r="BK90" i="44"/>
  <c r="BJ90" i="44"/>
  <c r="BH90" i="44"/>
  <c r="BG90" i="44"/>
  <c r="BF90" i="44"/>
  <c r="BE90" i="44"/>
  <c r="BD90" i="44"/>
  <c r="BC90" i="44"/>
  <c r="BB90" i="44"/>
  <c r="AY90" i="44"/>
  <c r="AX90" i="44"/>
  <c r="AW90" i="44"/>
  <c r="AV90" i="44"/>
  <c r="AT90" i="44"/>
  <c r="AS90" i="44"/>
  <c r="AR90" i="44"/>
  <c r="AQ90" i="44"/>
  <c r="AP90" i="44"/>
  <c r="AO90" i="44"/>
  <c r="AN90" i="44"/>
  <c r="AM90" i="44"/>
  <c r="AL90" i="44"/>
  <c r="AK90" i="44"/>
  <c r="AJ90" i="44"/>
  <c r="AI90" i="44"/>
  <c r="AH90" i="44"/>
  <c r="AG90" i="44"/>
  <c r="AF90" i="44"/>
  <c r="AE90" i="44"/>
  <c r="AD90" i="44"/>
  <c r="AB90" i="44"/>
  <c r="AA90" i="44"/>
  <c r="Z90" i="44"/>
  <c r="Y90" i="44"/>
  <c r="X90" i="44"/>
  <c r="W90" i="44"/>
  <c r="V90" i="44"/>
  <c r="U90" i="44"/>
  <c r="T90" i="44"/>
  <c r="S90" i="44"/>
  <c r="R90" i="44"/>
  <c r="Q90" i="44"/>
  <c r="P90" i="44"/>
  <c r="O90" i="44"/>
  <c r="N90" i="44"/>
  <c r="K90" i="44"/>
  <c r="J90" i="44"/>
  <c r="I90" i="44"/>
  <c r="H90" i="44"/>
  <c r="G90" i="44"/>
  <c r="F90" i="44"/>
  <c r="E90" i="44"/>
  <c r="D90" i="44"/>
  <c r="C90" i="44"/>
  <c r="B90" i="44"/>
  <c r="CP89" i="44"/>
  <c r="CO89" i="44"/>
  <c r="CN89" i="44"/>
  <c r="CM89" i="44"/>
  <c r="CL89" i="44"/>
  <c r="CI89" i="44"/>
  <c r="CH89" i="44"/>
  <c r="CG89" i="44"/>
  <c r="CF89" i="44"/>
  <c r="CE89" i="44"/>
  <c r="CD89" i="44"/>
  <c r="CC89" i="44"/>
  <c r="CB89" i="44"/>
  <c r="CA89" i="44"/>
  <c r="BZ89" i="44"/>
  <c r="BY89" i="44"/>
  <c r="BX89" i="44"/>
  <c r="BW89" i="44"/>
  <c r="BV89" i="44"/>
  <c r="BU89" i="44"/>
  <c r="BT89" i="44"/>
  <c r="BS89" i="44"/>
  <c r="BR89" i="44"/>
  <c r="BQ89" i="44"/>
  <c r="BO89" i="44"/>
  <c r="BN89" i="44"/>
  <c r="BM89" i="44"/>
  <c r="BL89" i="44"/>
  <c r="BK89" i="44"/>
  <c r="BJ89" i="44"/>
  <c r="BH89" i="44"/>
  <c r="BG89" i="44"/>
  <c r="BF89" i="44"/>
  <c r="BE89" i="44"/>
  <c r="BD89" i="44"/>
  <c r="BC89" i="44"/>
  <c r="BB89" i="44"/>
  <c r="AY89" i="44"/>
  <c r="AX89" i="44"/>
  <c r="AW89" i="44"/>
  <c r="AV89" i="44"/>
  <c r="AT89" i="44"/>
  <c r="AS89" i="44"/>
  <c r="AR89" i="44"/>
  <c r="AQ89" i="44"/>
  <c r="AP89" i="44"/>
  <c r="AO89" i="44"/>
  <c r="AN89" i="44"/>
  <c r="AM89" i="44"/>
  <c r="AL89" i="44"/>
  <c r="AK89" i="44"/>
  <c r="AJ89" i="44"/>
  <c r="AI89" i="44"/>
  <c r="AH89" i="44"/>
  <c r="AG89" i="44"/>
  <c r="AF89" i="44"/>
  <c r="AE89" i="44"/>
  <c r="AD89" i="44"/>
  <c r="AB89" i="44"/>
  <c r="AA89" i="44"/>
  <c r="Z89" i="44"/>
  <c r="Y89" i="44"/>
  <c r="X89" i="44"/>
  <c r="W89" i="44"/>
  <c r="V89" i="44"/>
  <c r="U89" i="44"/>
  <c r="T89" i="44"/>
  <c r="S89" i="44"/>
  <c r="R89" i="44"/>
  <c r="Q89" i="44"/>
  <c r="P89" i="44"/>
  <c r="O89" i="44"/>
  <c r="N89" i="44"/>
  <c r="K89" i="44"/>
  <c r="J89" i="44"/>
  <c r="I89" i="44"/>
  <c r="H89" i="44"/>
  <c r="G89" i="44"/>
  <c r="F89" i="44"/>
  <c r="E89" i="44"/>
  <c r="D89" i="44"/>
  <c r="C89" i="44"/>
  <c r="B89" i="44"/>
  <c r="CP88" i="44"/>
  <c r="CO88" i="44"/>
  <c r="CN88" i="44"/>
  <c r="CM88" i="44"/>
  <c r="CL88" i="44"/>
  <c r="CI88" i="44"/>
  <c r="CH88" i="44"/>
  <c r="CG88" i="44"/>
  <c r="CF88" i="44"/>
  <c r="CE88" i="44"/>
  <c r="CD88" i="44"/>
  <c r="CC88" i="44"/>
  <c r="CB88" i="44"/>
  <c r="CA88" i="44"/>
  <c r="BZ88" i="44"/>
  <c r="BY88" i="44"/>
  <c r="BX88" i="44"/>
  <c r="BW88" i="44"/>
  <c r="BV88" i="44"/>
  <c r="BU88" i="44"/>
  <c r="BT88" i="44"/>
  <c r="BS88" i="44"/>
  <c r="BR88" i="44"/>
  <c r="BQ88" i="44"/>
  <c r="BO88" i="44"/>
  <c r="BN88" i="44"/>
  <c r="BM88" i="44"/>
  <c r="BL88" i="44"/>
  <c r="BK88" i="44"/>
  <c r="BJ88" i="44"/>
  <c r="BH88" i="44"/>
  <c r="BG88" i="44"/>
  <c r="BF88" i="44"/>
  <c r="BE88" i="44"/>
  <c r="BD88" i="44"/>
  <c r="BC88" i="44"/>
  <c r="BB88" i="44"/>
  <c r="AY88" i="44"/>
  <c r="AX88" i="44"/>
  <c r="AW88" i="44"/>
  <c r="AV88" i="44"/>
  <c r="AT88" i="44"/>
  <c r="AS88" i="44"/>
  <c r="AR88" i="44"/>
  <c r="AQ88" i="44"/>
  <c r="AP88" i="44"/>
  <c r="AO88" i="44"/>
  <c r="AN88" i="44"/>
  <c r="AM88" i="44"/>
  <c r="AL88" i="44"/>
  <c r="AK88" i="44"/>
  <c r="AJ88" i="44"/>
  <c r="AI88" i="44"/>
  <c r="AH88" i="44"/>
  <c r="AG88" i="44"/>
  <c r="AF88" i="44"/>
  <c r="AE88" i="44"/>
  <c r="AD88" i="44"/>
  <c r="AB88" i="44"/>
  <c r="AA88" i="44"/>
  <c r="Z88" i="44"/>
  <c r="Y88" i="44"/>
  <c r="X88" i="44"/>
  <c r="W88" i="44"/>
  <c r="V88" i="44"/>
  <c r="U88" i="44"/>
  <c r="T88" i="44"/>
  <c r="S88" i="44"/>
  <c r="R88" i="44"/>
  <c r="Q88" i="44"/>
  <c r="P88" i="44"/>
  <c r="O88" i="44"/>
  <c r="N88" i="44"/>
  <c r="K88" i="44"/>
  <c r="J88" i="44"/>
  <c r="I88" i="44"/>
  <c r="H88" i="44"/>
  <c r="G88" i="44"/>
  <c r="F88" i="44"/>
  <c r="E88" i="44"/>
  <c r="D88" i="44"/>
  <c r="C88" i="44"/>
  <c r="B88" i="44"/>
  <c r="CP87" i="44"/>
  <c r="CO87" i="44"/>
  <c r="CN87" i="44"/>
  <c r="CM87" i="44"/>
  <c r="CL87" i="44"/>
  <c r="CI87" i="44"/>
  <c r="CH87" i="44"/>
  <c r="CG87" i="44"/>
  <c r="CF87" i="44"/>
  <c r="CE87" i="44"/>
  <c r="CD87" i="44"/>
  <c r="CC87" i="44"/>
  <c r="CB87" i="44"/>
  <c r="CA87" i="44"/>
  <c r="BZ87" i="44"/>
  <c r="BY87" i="44"/>
  <c r="BX87" i="44"/>
  <c r="BW87" i="44"/>
  <c r="BV87" i="44"/>
  <c r="BU87" i="44"/>
  <c r="BT87" i="44"/>
  <c r="BS87" i="44"/>
  <c r="BR87" i="44"/>
  <c r="BQ87" i="44"/>
  <c r="BO87" i="44"/>
  <c r="BN87" i="44"/>
  <c r="BM87" i="44"/>
  <c r="BL87" i="44"/>
  <c r="BK87" i="44"/>
  <c r="BJ87" i="44"/>
  <c r="BH87" i="44"/>
  <c r="BG87" i="44"/>
  <c r="BF87" i="44"/>
  <c r="BE87" i="44"/>
  <c r="BD87" i="44"/>
  <c r="BC87" i="44"/>
  <c r="BB87" i="44"/>
  <c r="AY87" i="44"/>
  <c r="AX87" i="44"/>
  <c r="AW87" i="44"/>
  <c r="AV87" i="44"/>
  <c r="AT87" i="44"/>
  <c r="AS87" i="44"/>
  <c r="AR87" i="44"/>
  <c r="AQ87" i="44"/>
  <c r="AP87" i="44"/>
  <c r="AO87" i="44"/>
  <c r="AN87" i="44"/>
  <c r="AM87" i="44"/>
  <c r="AL87" i="44"/>
  <c r="AK87" i="44"/>
  <c r="AJ87" i="44"/>
  <c r="AI87" i="44"/>
  <c r="AH87" i="44"/>
  <c r="AG87" i="44"/>
  <c r="AF87" i="44"/>
  <c r="AE87" i="44"/>
  <c r="AD87" i="44"/>
  <c r="AB87" i="44"/>
  <c r="AA87" i="44"/>
  <c r="Z87" i="44"/>
  <c r="Y87" i="44"/>
  <c r="X87" i="44"/>
  <c r="W87" i="44"/>
  <c r="V87" i="44"/>
  <c r="U87" i="44"/>
  <c r="T87" i="44"/>
  <c r="S87" i="44"/>
  <c r="R87" i="44"/>
  <c r="Q87" i="44"/>
  <c r="P87" i="44"/>
  <c r="O87" i="44"/>
  <c r="N87" i="44"/>
  <c r="K87" i="44"/>
  <c r="J87" i="44"/>
  <c r="I87" i="44"/>
  <c r="H87" i="44"/>
  <c r="G87" i="44"/>
  <c r="F87" i="44"/>
  <c r="E87" i="44"/>
  <c r="D87" i="44"/>
  <c r="C87" i="44"/>
  <c r="B87" i="44"/>
  <c r="CP86" i="44"/>
  <c r="CO86" i="44"/>
  <c r="CN86" i="44"/>
  <c r="CM86" i="44"/>
  <c r="CL86" i="44"/>
  <c r="CI86" i="44"/>
  <c r="CH86" i="44"/>
  <c r="CG86" i="44"/>
  <c r="CF86" i="44"/>
  <c r="CE86" i="44"/>
  <c r="CD86" i="44"/>
  <c r="CC86" i="44"/>
  <c r="CB86" i="44"/>
  <c r="CA86" i="44"/>
  <c r="BZ86" i="44"/>
  <c r="BY86" i="44"/>
  <c r="BX86" i="44"/>
  <c r="BW86" i="44"/>
  <c r="BV86" i="44"/>
  <c r="BU86" i="44"/>
  <c r="BT86" i="44"/>
  <c r="BS86" i="44"/>
  <c r="BR86" i="44"/>
  <c r="BQ86" i="44"/>
  <c r="BO86" i="44"/>
  <c r="BN86" i="44"/>
  <c r="BM86" i="44"/>
  <c r="BL86" i="44"/>
  <c r="BK86" i="44"/>
  <c r="BJ86" i="44"/>
  <c r="BH86" i="44"/>
  <c r="BG86" i="44"/>
  <c r="BF86" i="44"/>
  <c r="BE86" i="44"/>
  <c r="BD86" i="44"/>
  <c r="BC86" i="44"/>
  <c r="BB86" i="44"/>
  <c r="AY86" i="44"/>
  <c r="AX86" i="44"/>
  <c r="AW86" i="44"/>
  <c r="AV86" i="44"/>
  <c r="AT86" i="44"/>
  <c r="AS86" i="44"/>
  <c r="AR86" i="44"/>
  <c r="AQ86" i="44"/>
  <c r="AP86" i="44"/>
  <c r="AO86" i="44"/>
  <c r="AN86" i="44"/>
  <c r="AM86" i="44"/>
  <c r="AL86" i="44"/>
  <c r="AK86" i="44"/>
  <c r="AJ86" i="44"/>
  <c r="AI86" i="44"/>
  <c r="AH86" i="44"/>
  <c r="AG86" i="44"/>
  <c r="AF86" i="44"/>
  <c r="AE86" i="44"/>
  <c r="AD86" i="44"/>
  <c r="AB86" i="44"/>
  <c r="AA86" i="44"/>
  <c r="Z86" i="44"/>
  <c r="Y86" i="44"/>
  <c r="X86" i="44"/>
  <c r="W86" i="44"/>
  <c r="V86" i="44"/>
  <c r="U86" i="44"/>
  <c r="T86" i="44"/>
  <c r="S86" i="44"/>
  <c r="R86" i="44"/>
  <c r="Q86" i="44"/>
  <c r="P86" i="44"/>
  <c r="O86" i="44"/>
  <c r="N86" i="44"/>
  <c r="K86" i="44"/>
  <c r="J86" i="44"/>
  <c r="I86" i="44"/>
  <c r="H86" i="44"/>
  <c r="G86" i="44"/>
  <c r="F86" i="44"/>
  <c r="E86" i="44"/>
  <c r="D86" i="44"/>
  <c r="C86" i="44"/>
  <c r="B86" i="44"/>
  <c r="CP85" i="44"/>
  <c r="CO85" i="44"/>
  <c r="CN85" i="44"/>
  <c r="CM85" i="44"/>
  <c r="CL85" i="44"/>
  <c r="CI85" i="44"/>
  <c r="CH85" i="44"/>
  <c r="CG85" i="44"/>
  <c r="CF85" i="44"/>
  <c r="CE85" i="44"/>
  <c r="CD85" i="44"/>
  <c r="CC85" i="44"/>
  <c r="CB85" i="44"/>
  <c r="CA85" i="44"/>
  <c r="BZ85" i="44"/>
  <c r="BY85" i="44"/>
  <c r="BX85" i="44"/>
  <c r="BW85" i="44"/>
  <c r="BV85" i="44"/>
  <c r="BU85" i="44"/>
  <c r="BT85" i="44"/>
  <c r="BS85" i="44"/>
  <c r="BR85" i="44"/>
  <c r="BQ85" i="44"/>
  <c r="BO85" i="44"/>
  <c r="BN85" i="44"/>
  <c r="BM85" i="44"/>
  <c r="BL85" i="44"/>
  <c r="BK85" i="44"/>
  <c r="BJ85" i="44"/>
  <c r="BH85" i="44"/>
  <c r="BG85" i="44"/>
  <c r="BF85" i="44"/>
  <c r="BE85" i="44"/>
  <c r="BD85" i="44"/>
  <c r="BC85" i="44"/>
  <c r="BB85" i="44"/>
  <c r="AY85" i="44"/>
  <c r="AX85" i="44"/>
  <c r="AW85" i="44"/>
  <c r="AV85" i="44"/>
  <c r="AT85" i="44"/>
  <c r="AS85" i="44"/>
  <c r="AR85" i="44"/>
  <c r="AQ85" i="44"/>
  <c r="AP85" i="44"/>
  <c r="AO85" i="44"/>
  <c r="AN85" i="44"/>
  <c r="AM85" i="44"/>
  <c r="AL85" i="44"/>
  <c r="AK85" i="44"/>
  <c r="AJ85" i="44"/>
  <c r="AI85" i="44"/>
  <c r="AH85" i="44"/>
  <c r="AG85" i="44"/>
  <c r="AF85" i="44"/>
  <c r="AE85" i="44"/>
  <c r="AD85" i="44"/>
  <c r="AB85" i="44"/>
  <c r="AA85" i="44"/>
  <c r="Z85" i="44"/>
  <c r="Y85" i="44"/>
  <c r="X85" i="44"/>
  <c r="W85" i="44"/>
  <c r="V85" i="44"/>
  <c r="U85" i="44"/>
  <c r="T85" i="44"/>
  <c r="S85" i="44"/>
  <c r="R85" i="44"/>
  <c r="Q85" i="44"/>
  <c r="P85" i="44"/>
  <c r="O85" i="44"/>
  <c r="N85" i="44"/>
  <c r="K85" i="44"/>
  <c r="J85" i="44"/>
  <c r="I85" i="44"/>
  <c r="H85" i="44"/>
  <c r="G85" i="44"/>
  <c r="F85" i="44"/>
  <c r="E85" i="44"/>
  <c r="D85" i="44"/>
  <c r="C85" i="44"/>
  <c r="B85" i="44"/>
  <c r="CI84" i="44"/>
  <c r="CH84" i="44"/>
  <c r="CG84" i="44"/>
  <c r="CF84" i="44"/>
  <c r="CE84" i="44"/>
  <c r="CD84" i="44"/>
  <c r="CC84" i="44"/>
  <c r="CB84" i="44"/>
  <c r="CA84" i="44"/>
  <c r="BZ84" i="44"/>
  <c r="BY84" i="44"/>
  <c r="BX84" i="44"/>
  <c r="BW84" i="44"/>
  <c r="BV84" i="44"/>
  <c r="BU84" i="44"/>
  <c r="BT84" i="44"/>
  <c r="BS84" i="44"/>
  <c r="BR84" i="44"/>
  <c r="BQ84" i="44"/>
  <c r="BO84" i="44"/>
  <c r="BN84" i="44"/>
  <c r="BM84" i="44"/>
  <c r="BL84" i="44"/>
  <c r="BK84" i="44"/>
  <c r="BJ84" i="44"/>
  <c r="BH84" i="44"/>
  <c r="BG84" i="44"/>
  <c r="BF84" i="44"/>
  <c r="BE84" i="44"/>
  <c r="BD84" i="44"/>
  <c r="BC84" i="44"/>
  <c r="BB84" i="44"/>
  <c r="AY84" i="44"/>
  <c r="AX84" i="44"/>
  <c r="AW84" i="44"/>
  <c r="AV84" i="44"/>
  <c r="AT84" i="44"/>
  <c r="AS84" i="44"/>
  <c r="AR84" i="44"/>
  <c r="AQ84" i="44"/>
  <c r="AP84" i="44"/>
  <c r="AO84" i="44"/>
  <c r="AN84" i="44"/>
  <c r="AM84" i="44"/>
  <c r="AL84" i="44"/>
  <c r="AK84" i="44"/>
  <c r="AJ84" i="44"/>
  <c r="AI84" i="44"/>
  <c r="AH84" i="44"/>
  <c r="AG84" i="44"/>
  <c r="AF84" i="44"/>
  <c r="AE84" i="44"/>
  <c r="AD84" i="44"/>
  <c r="AB84" i="44"/>
  <c r="AA84" i="44"/>
  <c r="Z84" i="44"/>
  <c r="Y84" i="44"/>
  <c r="X84" i="44"/>
  <c r="W84" i="44"/>
  <c r="V84" i="44"/>
  <c r="U84" i="44"/>
  <c r="T84" i="44"/>
  <c r="S84" i="44"/>
  <c r="R84" i="44"/>
  <c r="Q84" i="44"/>
  <c r="P84" i="44"/>
  <c r="O84" i="44"/>
  <c r="N84" i="44"/>
  <c r="K84" i="44"/>
  <c r="J84" i="44"/>
  <c r="I84" i="44"/>
  <c r="H84" i="44"/>
  <c r="G84" i="44"/>
  <c r="F84" i="44"/>
  <c r="E84" i="44"/>
  <c r="D84" i="44"/>
  <c r="C84" i="44"/>
  <c r="B84" i="44"/>
  <c r="CP83" i="44"/>
  <c r="CO83" i="44"/>
  <c r="CN83" i="44"/>
  <c r="CM83" i="44"/>
  <c r="CL83" i="44"/>
  <c r="CI83" i="44"/>
  <c r="CH83" i="44"/>
  <c r="CG83" i="44"/>
  <c r="CF83" i="44"/>
  <c r="CE83" i="44"/>
  <c r="CD83" i="44"/>
  <c r="CC83" i="44"/>
  <c r="CB83" i="44"/>
  <c r="CA83" i="44"/>
  <c r="BZ83" i="44"/>
  <c r="BY83" i="44"/>
  <c r="BX83" i="44"/>
  <c r="BW83" i="44"/>
  <c r="BV83" i="44"/>
  <c r="BU83" i="44"/>
  <c r="BT83" i="44"/>
  <c r="BS83" i="44"/>
  <c r="BR83" i="44"/>
  <c r="BQ83" i="44"/>
  <c r="BO83" i="44"/>
  <c r="BN83" i="44"/>
  <c r="BM83" i="44"/>
  <c r="BL83" i="44"/>
  <c r="BK83" i="44"/>
  <c r="BJ83" i="44"/>
  <c r="BH83" i="44"/>
  <c r="BG83" i="44"/>
  <c r="BF83" i="44"/>
  <c r="BE83" i="44"/>
  <c r="BD83" i="44"/>
  <c r="BC83" i="44"/>
  <c r="BB83" i="44"/>
  <c r="AY83" i="44"/>
  <c r="AX83" i="44"/>
  <c r="AW83" i="44"/>
  <c r="AV83" i="44"/>
  <c r="AT83" i="44"/>
  <c r="AS83" i="44"/>
  <c r="AR83" i="44"/>
  <c r="AQ83" i="44"/>
  <c r="AP83" i="44"/>
  <c r="AO83" i="44"/>
  <c r="AN83" i="44"/>
  <c r="AM83" i="44"/>
  <c r="AL83" i="44"/>
  <c r="AK83" i="44"/>
  <c r="AJ83" i="44"/>
  <c r="AI83" i="44"/>
  <c r="AH83" i="44"/>
  <c r="AG83" i="44"/>
  <c r="AF83" i="44"/>
  <c r="AE83" i="44"/>
  <c r="AD83" i="44"/>
  <c r="AB83" i="44"/>
  <c r="AA83" i="44"/>
  <c r="Z83" i="44"/>
  <c r="Y83" i="44"/>
  <c r="X83" i="44"/>
  <c r="W83" i="44"/>
  <c r="V83" i="44"/>
  <c r="U83" i="44"/>
  <c r="T83" i="44"/>
  <c r="S83" i="44"/>
  <c r="R83" i="44"/>
  <c r="Q83" i="44"/>
  <c r="P83" i="44"/>
  <c r="O83" i="44"/>
  <c r="N83" i="44"/>
  <c r="K83" i="44"/>
  <c r="J83" i="44"/>
  <c r="I83" i="44"/>
  <c r="H83" i="44"/>
  <c r="G83" i="44"/>
  <c r="F83" i="44"/>
  <c r="E83" i="44"/>
  <c r="D83" i="44"/>
  <c r="C83" i="44"/>
  <c r="B83" i="44"/>
  <c r="CP82" i="44"/>
  <c r="CO82" i="44"/>
  <c r="CN82" i="44"/>
  <c r="CM82" i="44"/>
  <c r="CL82" i="44"/>
  <c r="CI82" i="44"/>
  <c r="CH82" i="44"/>
  <c r="CG82" i="44"/>
  <c r="CF82" i="44"/>
  <c r="CE82" i="44"/>
  <c r="CD82" i="44"/>
  <c r="CC82" i="44"/>
  <c r="CB82" i="44"/>
  <c r="CA82" i="44"/>
  <c r="BZ82" i="44"/>
  <c r="BY82" i="44"/>
  <c r="BX82" i="44"/>
  <c r="BW82" i="44"/>
  <c r="BV82" i="44"/>
  <c r="BU82" i="44"/>
  <c r="BT82" i="44"/>
  <c r="BS82" i="44"/>
  <c r="BR82" i="44"/>
  <c r="BQ82" i="44"/>
  <c r="BO82" i="44"/>
  <c r="BN82" i="44"/>
  <c r="BM82" i="44"/>
  <c r="BL82" i="44"/>
  <c r="BK82" i="44"/>
  <c r="BJ82" i="44"/>
  <c r="BH82" i="44"/>
  <c r="BG82" i="44"/>
  <c r="BF82" i="44"/>
  <c r="BE82" i="44"/>
  <c r="BD82" i="44"/>
  <c r="BC82" i="44"/>
  <c r="BB82" i="44"/>
  <c r="AY82" i="44"/>
  <c r="AX82" i="44"/>
  <c r="AW82" i="44"/>
  <c r="AV82" i="44"/>
  <c r="AT82" i="44"/>
  <c r="AS82" i="44"/>
  <c r="AR82" i="44"/>
  <c r="AQ82" i="44"/>
  <c r="AP82" i="44"/>
  <c r="AO82" i="44"/>
  <c r="AN82" i="44"/>
  <c r="AM82" i="44"/>
  <c r="AL82" i="44"/>
  <c r="AK82" i="44"/>
  <c r="AJ82" i="44"/>
  <c r="AI82" i="44"/>
  <c r="AH82" i="44"/>
  <c r="AG82" i="44"/>
  <c r="AF82" i="44"/>
  <c r="AE82" i="44"/>
  <c r="AD82" i="44"/>
  <c r="AB82" i="44"/>
  <c r="AA82" i="44"/>
  <c r="Z82" i="44"/>
  <c r="Y82" i="44"/>
  <c r="X82" i="44"/>
  <c r="W82" i="44"/>
  <c r="V82" i="44"/>
  <c r="U82" i="44"/>
  <c r="T82" i="44"/>
  <c r="S82" i="44"/>
  <c r="R82" i="44"/>
  <c r="Q82" i="44"/>
  <c r="P82" i="44"/>
  <c r="O82" i="44"/>
  <c r="N82" i="44"/>
  <c r="K82" i="44"/>
  <c r="J82" i="44"/>
  <c r="I82" i="44"/>
  <c r="H82" i="44"/>
  <c r="G82" i="44"/>
  <c r="F82" i="44"/>
  <c r="E82" i="44"/>
  <c r="D82" i="44"/>
  <c r="C82" i="44"/>
  <c r="B82" i="44"/>
  <c r="CP81" i="44"/>
  <c r="CO81" i="44"/>
  <c r="CN81" i="44"/>
  <c r="CM81" i="44"/>
  <c r="CL81" i="44"/>
  <c r="CI81" i="44"/>
  <c r="CH81" i="44"/>
  <c r="CG81" i="44"/>
  <c r="CF81" i="44"/>
  <c r="CE81" i="44"/>
  <c r="CD81" i="44"/>
  <c r="CC81" i="44"/>
  <c r="CB81" i="44"/>
  <c r="CA81" i="44"/>
  <c r="BZ81" i="44"/>
  <c r="BY81" i="44"/>
  <c r="BX81" i="44"/>
  <c r="BW81" i="44"/>
  <c r="BV81" i="44"/>
  <c r="BU81" i="44"/>
  <c r="BT81" i="44"/>
  <c r="BS81" i="44"/>
  <c r="BR81" i="44"/>
  <c r="BQ81" i="44"/>
  <c r="BO81" i="44"/>
  <c r="BN81" i="44"/>
  <c r="BM81" i="44"/>
  <c r="BL81" i="44"/>
  <c r="BK81" i="44"/>
  <c r="BJ81" i="44"/>
  <c r="BH81" i="44"/>
  <c r="BG81" i="44"/>
  <c r="BF81" i="44"/>
  <c r="BE81" i="44"/>
  <c r="BD81" i="44"/>
  <c r="BC81" i="44"/>
  <c r="BB81" i="44"/>
  <c r="AY81" i="44"/>
  <c r="AX81" i="44"/>
  <c r="AW81" i="44"/>
  <c r="AV81" i="44"/>
  <c r="AT81" i="44"/>
  <c r="AS81" i="44"/>
  <c r="AR81" i="44"/>
  <c r="AQ81" i="44"/>
  <c r="AP81" i="44"/>
  <c r="AO81" i="44"/>
  <c r="AN81" i="44"/>
  <c r="AM81" i="44"/>
  <c r="AL81" i="44"/>
  <c r="AK81" i="44"/>
  <c r="AJ81" i="44"/>
  <c r="AI81" i="44"/>
  <c r="AH81" i="44"/>
  <c r="AG81" i="44"/>
  <c r="AF81" i="44"/>
  <c r="AE81" i="44"/>
  <c r="AD81" i="44"/>
  <c r="AB81" i="44"/>
  <c r="AA81" i="44"/>
  <c r="Z81" i="44"/>
  <c r="Y81" i="44"/>
  <c r="X81" i="44"/>
  <c r="W81" i="44"/>
  <c r="V81" i="44"/>
  <c r="U81" i="44"/>
  <c r="T81" i="44"/>
  <c r="S81" i="44"/>
  <c r="R81" i="44"/>
  <c r="Q81" i="44"/>
  <c r="P81" i="44"/>
  <c r="O81" i="44"/>
  <c r="N81" i="44"/>
  <c r="K81" i="44"/>
  <c r="J81" i="44"/>
  <c r="I81" i="44"/>
  <c r="H81" i="44"/>
  <c r="G81" i="44"/>
  <c r="F81" i="44"/>
  <c r="E81" i="44"/>
  <c r="D81" i="44"/>
  <c r="C81" i="44"/>
  <c r="B81" i="44"/>
  <c r="CP80" i="44"/>
  <c r="CO80" i="44"/>
  <c r="CN80" i="44"/>
  <c r="CM80" i="44"/>
  <c r="CL80" i="44"/>
  <c r="CI80" i="44"/>
  <c r="CH80" i="44"/>
  <c r="CG80" i="44"/>
  <c r="CF80" i="44"/>
  <c r="CE80" i="44"/>
  <c r="CD80" i="44"/>
  <c r="CC80" i="44"/>
  <c r="CB80" i="44"/>
  <c r="CA80" i="44"/>
  <c r="BZ80" i="44"/>
  <c r="BY80" i="44"/>
  <c r="BX80" i="44"/>
  <c r="BW80" i="44"/>
  <c r="BV80" i="44"/>
  <c r="BU80" i="44"/>
  <c r="BT80" i="44"/>
  <c r="BS80" i="44"/>
  <c r="BR80" i="44"/>
  <c r="BQ80" i="44"/>
  <c r="BO80" i="44"/>
  <c r="BN80" i="44"/>
  <c r="BM80" i="44"/>
  <c r="BL80" i="44"/>
  <c r="BK80" i="44"/>
  <c r="BJ80" i="44"/>
  <c r="BH80" i="44"/>
  <c r="BG80" i="44"/>
  <c r="BF80" i="44"/>
  <c r="BE80" i="44"/>
  <c r="BD80" i="44"/>
  <c r="BC80" i="44"/>
  <c r="BB80" i="44"/>
  <c r="AY80" i="44"/>
  <c r="AX80" i="44"/>
  <c r="AW80" i="44"/>
  <c r="AV80" i="44"/>
  <c r="AT80" i="44"/>
  <c r="AS80" i="44"/>
  <c r="AR80" i="44"/>
  <c r="AQ80" i="44"/>
  <c r="AP80" i="44"/>
  <c r="AO80" i="44"/>
  <c r="AN80" i="44"/>
  <c r="AM80" i="44"/>
  <c r="AL80" i="44"/>
  <c r="AK80" i="44"/>
  <c r="AJ80" i="44"/>
  <c r="AI80" i="44"/>
  <c r="AH80" i="44"/>
  <c r="AG80" i="44"/>
  <c r="AF80" i="44"/>
  <c r="AE80" i="44"/>
  <c r="AD80" i="44"/>
  <c r="AB80" i="44"/>
  <c r="AA80" i="44"/>
  <c r="Z80" i="44"/>
  <c r="Y80" i="44"/>
  <c r="X80" i="44"/>
  <c r="W80" i="44"/>
  <c r="V80" i="44"/>
  <c r="U80" i="44"/>
  <c r="T80" i="44"/>
  <c r="S80" i="44"/>
  <c r="R80" i="44"/>
  <c r="Q80" i="44"/>
  <c r="P80" i="44"/>
  <c r="O80" i="44"/>
  <c r="N80" i="44"/>
  <c r="K80" i="44"/>
  <c r="J80" i="44"/>
  <c r="I80" i="44"/>
  <c r="H80" i="44"/>
  <c r="G80" i="44"/>
  <c r="F80" i="44"/>
  <c r="E80" i="44"/>
  <c r="D80" i="44"/>
  <c r="C80" i="44"/>
  <c r="B80" i="44"/>
  <c r="CP79" i="44"/>
  <c r="CO79" i="44"/>
  <c r="CN79" i="44"/>
  <c r="CM79" i="44"/>
  <c r="CL79" i="44"/>
  <c r="CI79" i="44"/>
  <c r="CH79" i="44"/>
  <c r="CG79" i="44"/>
  <c r="CF79" i="44"/>
  <c r="CE79" i="44"/>
  <c r="CD79" i="44"/>
  <c r="CC79" i="44"/>
  <c r="CB79" i="44"/>
  <c r="CA79" i="44"/>
  <c r="BZ79" i="44"/>
  <c r="BY79" i="44"/>
  <c r="BX79" i="44"/>
  <c r="BW79" i="44"/>
  <c r="BV79" i="44"/>
  <c r="BU79" i="44"/>
  <c r="BT79" i="44"/>
  <c r="BS79" i="44"/>
  <c r="BR79" i="44"/>
  <c r="BQ79" i="44"/>
  <c r="BO79" i="44"/>
  <c r="BN79" i="44"/>
  <c r="BM79" i="44"/>
  <c r="BL79" i="44"/>
  <c r="BK79" i="44"/>
  <c r="BJ79" i="44"/>
  <c r="BH79" i="44"/>
  <c r="BG79" i="44"/>
  <c r="BF79" i="44"/>
  <c r="BE79" i="44"/>
  <c r="BD79" i="44"/>
  <c r="BC79" i="44"/>
  <c r="BB79" i="44"/>
  <c r="AY79" i="44"/>
  <c r="AX79" i="44"/>
  <c r="AW79" i="44"/>
  <c r="AV79" i="44"/>
  <c r="AT79" i="44"/>
  <c r="AS79" i="44"/>
  <c r="AR79" i="44"/>
  <c r="AQ79" i="44"/>
  <c r="AP79" i="44"/>
  <c r="AO79" i="44"/>
  <c r="AN79" i="44"/>
  <c r="AM79" i="44"/>
  <c r="AL79" i="44"/>
  <c r="AK79" i="44"/>
  <c r="AJ79" i="44"/>
  <c r="AI79" i="44"/>
  <c r="AH79" i="44"/>
  <c r="AG79" i="44"/>
  <c r="AF79" i="44"/>
  <c r="AE79" i="44"/>
  <c r="AD79" i="44"/>
  <c r="AB79" i="44"/>
  <c r="AA79" i="44"/>
  <c r="Z79" i="44"/>
  <c r="Y79" i="44"/>
  <c r="X79" i="44"/>
  <c r="W79" i="44"/>
  <c r="V79" i="44"/>
  <c r="U79" i="44"/>
  <c r="T79" i="44"/>
  <c r="S79" i="44"/>
  <c r="R79" i="44"/>
  <c r="Q79" i="44"/>
  <c r="P79" i="44"/>
  <c r="O79" i="44"/>
  <c r="N79" i="44"/>
  <c r="K79" i="44"/>
  <c r="J79" i="44"/>
  <c r="I79" i="44"/>
  <c r="H79" i="44"/>
  <c r="G79" i="44"/>
  <c r="F79" i="44"/>
  <c r="E79" i="44"/>
  <c r="D79" i="44"/>
  <c r="C79" i="44"/>
  <c r="B79" i="44"/>
  <c r="CP78" i="44"/>
  <c r="CO78" i="44"/>
  <c r="CN78" i="44"/>
  <c r="CM78" i="44"/>
  <c r="CL78" i="44"/>
  <c r="CI78" i="44"/>
  <c r="CH78" i="44"/>
  <c r="CG78" i="44"/>
  <c r="CF78" i="44"/>
  <c r="CE78" i="44"/>
  <c r="CD78" i="44"/>
  <c r="CC78" i="44"/>
  <c r="CB78" i="44"/>
  <c r="CA78" i="44"/>
  <c r="BZ78" i="44"/>
  <c r="BY78" i="44"/>
  <c r="BX78" i="44"/>
  <c r="BW78" i="44"/>
  <c r="BV78" i="44"/>
  <c r="BU78" i="44"/>
  <c r="BT78" i="44"/>
  <c r="BS78" i="44"/>
  <c r="BR78" i="44"/>
  <c r="BQ78" i="44"/>
  <c r="BO78" i="44"/>
  <c r="BN78" i="44"/>
  <c r="BM78" i="44"/>
  <c r="BL78" i="44"/>
  <c r="BK78" i="44"/>
  <c r="BJ78" i="44"/>
  <c r="BH78" i="44"/>
  <c r="BG78" i="44"/>
  <c r="BF78" i="44"/>
  <c r="BE78" i="44"/>
  <c r="BD78" i="44"/>
  <c r="BC78" i="44"/>
  <c r="BB78" i="44"/>
  <c r="AY78" i="44"/>
  <c r="AX78" i="44"/>
  <c r="AW78" i="44"/>
  <c r="AV78" i="44"/>
  <c r="AT78" i="44"/>
  <c r="AS78" i="44"/>
  <c r="AR78" i="44"/>
  <c r="AQ78" i="44"/>
  <c r="AP78" i="44"/>
  <c r="AO78" i="44"/>
  <c r="AN78" i="44"/>
  <c r="AM78" i="44"/>
  <c r="AL78" i="44"/>
  <c r="AK78" i="44"/>
  <c r="AJ78" i="44"/>
  <c r="AI78" i="44"/>
  <c r="AH78" i="44"/>
  <c r="AG78" i="44"/>
  <c r="AF78" i="44"/>
  <c r="AE78" i="44"/>
  <c r="AD78" i="44"/>
  <c r="AB78" i="44"/>
  <c r="AA78" i="44"/>
  <c r="Z78" i="44"/>
  <c r="Y78" i="44"/>
  <c r="X78" i="44"/>
  <c r="W78" i="44"/>
  <c r="V78" i="44"/>
  <c r="U78" i="44"/>
  <c r="T78" i="44"/>
  <c r="S78" i="44"/>
  <c r="R78" i="44"/>
  <c r="Q78" i="44"/>
  <c r="P78" i="44"/>
  <c r="O78" i="44"/>
  <c r="N78" i="44"/>
  <c r="K78" i="44"/>
  <c r="J78" i="44"/>
  <c r="I78" i="44"/>
  <c r="H78" i="44"/>
  <c r="G78" i="44"/>
  <c r="F78" i="44"/>
  <c r="E78" i="44"/>
  <c r="D78" i="44"/>
  <c r="C78" i="44"/>
  <c r="B78" i="44"/>
  <c r="CI77" i="44"/>
  <c r="CH77" i="44"/>
  <c r="CG77" i="44"/>
  <c r="CF77" i="44"/>
  <c r="CE77" i="44"/>
  <c r="CD77" i="44"/>
  <c r="CC77" i="44"/>
  <c r="CB77" i="44"/>
  <c r="CA77" i="44"/>
  <c r="BZ77" i="44"/>
  <c r="BY77" i="44"/>
  <c r="BX77" i="44"/>
  <c r="BW77" i="44"/>
  <c r="BV77" i="44"/>
  <c r="BU77" i="44"/>
  <c r="BT77" i="44"/>
  <c r="BS77" i="44"/>
  <c r="BR77" i="44"/>
  <c r="BQ77" i="44"/>
  <c r="BO77" i="44"/>
  <c r="BN77" i="44"/>
  <c r="BM77" i="44"/>
  <c r="BL77" i="44"/>
  <c r="BK77" i="44"/>
  <c r="BJ77" i="44"/>
  <c r="BH77" i="44"/>
  <c r="BG77" i="44"/>
  <c r="BF77" i="44"/>
  <c r="BE77" i="44"/>
  <c r="BD77" i="44"/>
  <c r="BC77" i="44"/>
  <c r="BB77" i="44"/>
  <c r="AY77" i="44"/>
  <c r="AX77" i="44"/>
  <c r="AW77" i="44"/>
  <c r="AV77" i="44"/>
  <c r="AT77" i="44"/>
  <c r="AS77" i="44"/>
  <c r="AR77" i="44"/>
  <c r="AQ77" i="44"/>
  <c r="AP77" i="44"/>
  <c r="AO77" i="44"/>
  <c r="AN77" i="44"/>
  <c r="AM77" i="44"/>
  <c r="AL77" i="44"/>
  <c r="AK77" i="44"/>
  <c r="AJ77" i="44"/>
  <c r="AI77" i="44"/>
  <c r="AH77" i="44"/>
  <c r="AG77" i="44"/>
  <c r="AF77" i="44"/>
  <c r="AE77" i="44"/>
  <c r="AD77" i="44"/>
  <c r="AB77" i="44"/>
  <c r="AA77" i="44"/>
  <c r="Z77" i="44"/>
  <c r="Y77" i="44"/>
  <c r="X77" i="44"/>
  <c r="W77" i="44"/>
  <c r="V77" i="44"/>
  <c r="U77" i="44"/>
  <c r="T77" i="44"/>
  <c r="S77" i="44"/>
  <c r="R77" i="44"/>
  <c r="Q77" i="44"/>
  <c r="P77" i="44"/>
  <c r="O77" i="44"/>
  <c r="N77" i="44"/>
  <c r="K77" i="44"/>
  <c r="J77" i="44"/>
  <c r="I77" i="44"/>
  <c r="H77" i="44"/>
  <c r="G77" i="44"/>
  <c r="F77" i="44"/>
  <c r="E77" i="44"/>
  <c r="D77" i="44"/>
  <c r="C77" i="44"/>
  <c r="B77" i="44"/>
  <c r="CP76" i="44"/>
  <c r="CO76" i="44"/>
  <c r="CN76" i="44"/>
  <c r="CM76" i="44"/>
  <c r="CL76" i="44"/>
  <c r="CI76" i="44"/>
  <c r="CH76" i="44"/>
  <c r="CG76" i="44"/>
  <c r="CF76" i="44"/>
  <c r="CE76" i="44"/>
  <c r="CD76" i="44"/>
  <c r="CC76" i="44"/>
  <c r="CB76" i="44"/>
  <c r="CA76" i="44"/>
  <c r="BZ76" i="44"/>
  <c r="BY76" i="44"/>
  <c r="BX76" i="44"/>
  <c r="BW76" i="44"/>
  <c r="BV76" i="44"/>
  <c r="BU76" i="44"/>
  <c r="BT76" i="44"/>
  <c r="BS76" i="44"/>
  <c r="BR76" i="44"/>
  <c r="BQ76" i="44"/>
  <c r="BO76" i="44"/>
  <c r="BN76" i="44"/>
  <c r="BM76" i="44"/>
  <c r="BL76" i="44"/>
  <c r="BK76" i="44"/>
  <c r="BJ76" i="44"/>
  <c r="BH76" i="44"/>
  <c r="BG76" i="44"/>
  <c r="BF76" i="44"/>
  <c r="BE76" i="44"/>
  <c r="BD76" i="44"/>
  <c r="BC76" i="44"/>
  <c r="BB76" i="44"/>
  <c r="AY76" i="44"/>
  <c r="AX76" i="44"/>
  <c r="AW76" i="44"/>
  <c r="AV76" i="44"/>
  <c r="AT76" i="44"/>
  <c r="AS76" i="44"/>
  <c r="AR76" i="44"/>
  <c r="AQ76" i="44"/>
  <c r="AP76" i="44"/>
  <c r="AO76" i="44"/>
  <c r="AN76" i="44"/>
  <c r="AM76" i="44"/>
  <c r="AL76" i="44"/>
  <c r="AK76" i="44"/>
  <c r="AJ76" i="44"/>
  <c r="AI76" i="44"/>
  <c r="AH76" i="44"/>
  <c r="AG76" i="44"/>
  <c r="AF76" i="44"/>
  <c r="AE76" i="44"/>
  <c r="AD76" i="44"/>
  <c r="AB76" i="44"/>
  <c r="AA76" i="44"/>
  <c r="Z76" i="44"/>
  <c r="Y76" i="44"/>
  <c r="X76" i="44"/>
  <c r="W76" i="44"/>
  <c r="V76" i="44"/>
  <c r="U76" i="44"/>
  <c r="T76" i="44"/>
  <c r="S76" i="44"/>
  <c r="R76" i="44"/>
  <c r="Q76" i="44"/>
  <c r="P76" i="44"/>
  <c r="O76" i="44"/>
  <c r="N76" i="44"/>
  <c r="K76" i="44"/>
  <c r="J76" i="44"/>
  <c r="I76" i="44"/>
  <c r="H76" i="44"/>
  <c r="G76" i="44"/>
  <c r="F76" i="44"/>
  <c r="E76" i="44"/>
  <c r="D76" i="44"/>
  <c r="C76" i="44"/>
  <c r="B76" i="44"/>
  <c r="CP75" i="44"/>
  <c r="CO75" i="44"/>
  <c r="CN75" i="44"/>
  <c r="CM75" i="44"/>
  <c r="CL75" i="44"/>
  <c r="CI75" i="44"/>
  <c r="CH75" i="44"/>
  <c r="CG75" i="44"/>
  <c r="CF75" i="44"/>
  <c r="CE75" i="44"/>
  <c r="CD75" i="44"/>
  <c r="CC75" i="44"/>
  <c r="CB75" i="44"/>
  <c r="CA75" i="44"/>
  <c r="BZ75" i="44"/>
  <c r="BY75" i="44"/>
  <c r="BX75" i="44"/>
  <c r="BW75" i="44"/>
  <c r="BV75" i="44"/>
  <c r="BU75" i="44"/>
  <c r="BT75" i="44"/>
  <c r="BS75" i="44"/>
  <c r="BR75" i="44"/>
  <c r="BQ75" i="44"/>
  <c r="BO75" i="44"/>
  <c r="BN75" i="44"/>
  <c r="BM75" i="44"/>
  <c r="BL75" i="44"/>
  <c r="BK75" i="44"/>
  <c r="BJ75" i="44"/>
  <c r="BH75" i="44"/>
  <c r="BG75" i="44"/>
  <c r="BF75" i="44"/>
  <c r="BE75" i="44"/>
  <c r="BD75" i="44"/>
  <c r="BC75" i="44"/>
  <c r="BB75" i="44"/>
  <c r="AY75" i="44"/>
  <c r="AX75" i="44"/>
  <c r="AW75" i="44"/>
  <c r="AV75" i="44"/>
  <c r="AT75" i="44"/>
  <c r="AS75" i="44"/>
  <c r="AR75" i="44"/>
  <c r="AQ75" i="44"/>
  <c r="AP75" i="44"/>
  <c r="AO75" i="44"/>
  <c r="AN75" i="44"/>
  <c r="AM75" i="44"/>
  <c r="AL75" i="44"/>
  <c r="AK75" i="44"/>
  <c r="AJ75" i="44"/>
  <c r="AI75" i="44"/>
  <c r="AH75" i="44"/>
  <c r="AG75" i="44"/>
  <c r="AF75" i="44"/>
  <c r="AE75" i="44"/>
  <c r="AD75" i="44"/>
  <c r="AB75" i="44"/>
  <c r="AA75" i="44"/>
  <c r="Z75" i="44"/>
  <c r="Y75" i="44"/>
  <c r="X75" i="44"/>
  <c r="W75" i="44"/>
  <c r="V75" i="44"/>
  <c r="U75" i="44"/>
  <c r="T75" i="44"/>
  <c r="S75" i="44"/>
  <c r="R75" i="44"/>
  <c r="Q75" i="44"/>
  <c r="P75" i="44"/>
  <c r="O75" i="44"/>
  <c r="N75" i="44"/>
  <c r="K75" i="44"/>
  <c r="J75" i="44"/>
  <c r="I75" i="44"/>
  <c r="H75" i="44"/>
  <c r="G75" i="44"/>
  <c r="F75" i="44"/>
  <c r="E75" i="44"/>
  <c r="D75" i="44"/>
  <c r="C75" i="44"/>
  <c r="B75" i="44"/>
  <c r="CP74" i="44"/>
  <c r="CO74" i="44"/>
  <c r="CN74" i="44"/>
  <c r="CM74" i="44"/>
  <c r="CL74" i="44"/>
  <c r="CI74" i="44"/>
  <c r="CH74" i="44"/>
  <c r="CG74" i="44"/>
  <c r="CF74" i="44"/>
  <c r="CE74" i="44"/>
  <c r="CD74" i="44"/>
  <c r="CC74" i="44"/>
  <c r="CB74" i="44"/>
  <c r="CA74" i="44"/>
  <c r="BZ74" i="44"/>
  <c r="BY74" i="44"/>
  <c r="BX74" i="44"/>
  <c r="BW74" i="44"/>
  <c r="BV74" i="44"/>
  <c r="BU74" i="44"/>
  <c r="BT74" i="44"/>
  <c r="BS74" i="44"/>
  <c r="BR74" i="44"/>
  <c r="BQ74" i="44"/>
  <c r="BO74" i="44"/>
  <c r="BN74" i="44"/>
  <c r="BM74" i="44"/>
  <c r="BL74" i="44"/>
  <c r="BK74" i="44"/>
  <c r="BJ74" i="44"/>
  <c r="BH74" i="44"/>
  <c r="BG74" i="44"/>
  <c r="BF74" i="44"/>
  <c r="BE74" i="44"/>
  <c r="BD74" i="44"/>
  <c r="BC74" i="44"/>
  <c r="BB74" i="44"/>
  <c r="AY74" i="44"/>
  <c r="AX74" i="44"/>
  <c r="AW74" i="44"/>
  <c r="AV74" i="44"/>
  <c r="AT74" i="44"/>
  <c r="AS74" i="44"/>
  <c r="AR74" i="44"/>
  <c r="AQ74" i="44"/>
  <c r="AP74" i="44"/>
  <c r="AO74" i="44"/>
  <c r="AN74" i="44"/>
  <c r="AM74" i="44"/>
  <c r="AL74" i="44"/>
  <c r="AK74" i="44"/>
  <c r="AJ74" i="44"/>
  <c r="AI74" i="44"/>
  <c r="AH74" i="44"/>
  <c r="AG74" i="44"/>
  <c r="AF74" i="44"/>
  <c r="AE74" i="44"/>
  <c r="AD74" i="44"/>
  <c r="AB74" i="44"/>
  <c r="AA74" i="44"/>
  <c r="Z74" i="44"/>
  <c r="Y74" i="44"/>
  <c r="X74" i="44"/>
  <c r="W74" i="44"/>
  <c r="V74" i="44"/>
  <c r="U74" i="44"/>
  <c r="T74" i="44"/>
  <c r="S74" i="44"/>
  <c r="R74" i="44"/>
  <c r="Q74" i="44"/>
  <c r="P74" i="44"/>
  <c r="O74" i="44"/>
  <c r="N74" i="44"/>
  <c r="K74" i="44"/>
  <c r="J74" i="44"/>
  <c r="I74" i="44"/>
  <c r="H74" i="44"/>
  <c r="G74" i="44"/>
  <c r="F74" i="44"/>
  <c r="E74" i="44"/>
  <c r="D74" i="44"/>
  <c r="C74" i="44"/>
  <c r="B74" i="44"/>
  <c r="CP73" i="44"/>
  <c r="CO73" i="44"/>
  <c r="CN73" i="44"/>
  <c r="CM73" i="44"/>
  <c r="CL73" i="44"/>
  <c r="CI73" i="44"/>
  <c r="CH73" i="44"/>
  <c r="CG73" i="44"/>
  <c r="CF73" i="44"/>
  <c r="CE73" i="44"/>
  <c r="CD73" i="44"/>
  <c r="CC73" i="44"/>
  <c r="CB73" i="44"/>
  <c r="CA73" i="44"/>
  <c r="BZ73" i="44"/>
  <c r="BY73" i="44"/>
  <c r="BX73" i="44"/>
  <c r="BW73" i="44"/>
  <c r="BV73" i="44"/>
  <c r="BU73" i="44"/>
  <c r="BT73" i="44"/>
  <c r="BS73" i="44"/>
  <c r="BR73" i="44"/>
  <c r="BQ73" i="44"/>
  <c r="BO73" i="44"/>
  <c r="BN73" i="44"/>
  <c r="BM73" i="44"/>
  <c r="BL73" i="44"/>
  <c r="BK73" i="44"/>
  <c r="BJ73" i="44"/>
  <c r="BH73" i="44"/>
  <c r="BG73" i="44"/>
  <c r="BF73" i="44"/>
  <c r="BE73" i="44"/>
  <c r="BD73" i="44"/>
  <c r="BC73" i="44"/>
  <c r="BB73" i="44"/>
  <c r="AY73" i="44"/>
  <c r="AX73" i="44"/>
  <c r="AW73" i="44"/>
  <c r="AV73" i="44"/>
  <c r="AT73" i="44"/>
  <c r="AS73" i="44"/>
  <c r="AR73" i="44"/>
  <c r="AQ73" i="44"/>
  <c r="AP73" i="44"/>
  <c r="AO73" i="44"/>
  <c r="AN73" i="44"/>
  <c r="AM73" i="44"/>
  <c r="AL73" i="44"/>
  <c r="AK73" i="44"/>
  <c r="AJ73" i="44"/>
  <c r="AI73" i="44"/>
  <c r="AH73" i="44"/>
  <c r="AG73" i="44"/>
  <c r="AF73" i="44"/>
  <c r="AE73" i="44"/>
  <c r="AD73" i="44"/>
  <c r="AB73" i="44"/>
  <c r="AA73" i="44"/>
  <c r="Z73" i="44"/>
  <c r="Y73" i="44"/>
  <c r="X73" i="44"/>
  <c r="W73" i="44"/>
  <c r="V73" i="44"/>
  <c r="U73" i="44"/>
  <c r="T73" i="44"/>
  <c r="S73" i="44"/>
  <c r="R73" i="44"/>
  <c r="Q73" i="44"/>
  <c r="P73" i="44"/>
  <c r="O73" i="44"/>
  <c r="N73" i="44"/>
  <c r="K73" i="44"/>
  <c r="J73" i="44"/>
  <c r="I73" i="44"/>
  <c r="H73" i="44"/>
  <c r="G73" i="44"/>
  <c r="F73" i="44"/>
  <c r="E73" i="44"/>
  <c r="D73" i="44"/>
  <c r="C73" i="44"/>
  <c r="B73" i="44"/>
  <c r="CP72" i="44"/>
  <c r="CO72" i="44"/>
  <c r="CN72" i="44"/>
  <c r="CM72" i="44"/>
  <c r="CL72" i="44"/>
  <c r="CI72" i="44"/>
  <c r="CH72" i="44"/>
  <c r="CG72" i="44"/>
  <c r="CF72" i="44"/>
  <c r="CE72" i="44"/>
  <c r="CD72" i="44"/>
  <c r="CC72" i="44"/>
  <c r="CB72" i="44"/>
  <c r="CA72" i="44"/>
  <c r="BZ72" i="44"/>
  <c r="BY72" i="44"/>
  <c r="BX72" i="44"/>
  <c r="BW72" i="44"/>
  <c r="BV72" i="44"/>
  <c r="BU72" i="44"/>
  <c r="BT72" i="44"/>
  <c r="BS72" i="44"/>
  <c r="BR72" i="44"/>
  <c r="BQ72" i="44"/>
  <c r="BO72" i="44"/>
  <c r="BN72" i="44"/>
  <c r="BM72" i="44"/>
  <c r="BL72" i="44"/>
  <c r="BK72" i="44"/>
  <c r="BJ72" i="44"/>
  <c r="BH72" i="44"/>
  <c r="BG72" i="44"/>
  <c r="BF72" i="44"/>
  <c r="BE72" i="44"/>
  <c r="BD72" i="44"/>
  <c r="BC72" i="44"/>
  <c r="BB72" i="44"/>
  <c r="AY72" i="44"/>
  <c r="AX72" i="44"/>
  <c r="AW72" i="44"/>
  <c r="AV72" i="44"/>
  <c r="AT72" i="44"/>
  <c r="AS72" i="44"/>
  <c r="AR72" i="44"/>
  <c r="AQ72" i="44"/>
  <c r="AP72" i="44"/>
  <c r="AO72" i="44"/>
  <c r="AN72" i="44"/>
  <c r="AM72" i="44"/>
  <c r="AL72" i="44"/>
  <c r="AK72" i="44"/>
  <c r="AJ72" i="44"/>
  <c r="AI72" i="44"/>
  <c r="AH72" i="44"/>
  <c r="AG72" i="44"/>
  <c r="AF72" i="44"/>
  <c r="AE72" i="44"/>
  <c r="AD72" i="44"/>
  <c r="AB72" i="44"/>
  <c r="AA72" i="44"/>
  <c r="Z72" i="44"/>
  <c r="Y72" i="44"/>
  <c r="X72" i="44"/>
  <c r="W72" i="44"/>
  <c r="V72" i="44"/>
  <c r="U72" i="44"/>
  <c r="T72" i="44"/>
  <c r="S72" i="44"/>
  <c r="R72" i="44"/>
  <c r="Q72" i="44"/>
  <c r="P72" i="44"/>
  <c r="O72" i="44"/>
  <c r="N72" i="44"/>
  <c r="K72" i="44"/>
  <c r="J72" i="44"/>
  <c r="I72" i="44"/>
  <c r="H72" i="44"/>
  <c r="G72" i="44"/>
  <c r="F72" i="44"/>
  <c r="E72" i="44"/>
  <c r="D72" i="44"/>
  <c r="C72" i="44"/>
  <c r="B72" i="44"/>
  <c r="CP71" i="44"/>
  <c r="CO71" i="44"/>
  <c r="CN71" i="44"/>
  <c r="CM71" i="44"/>
  <c r="CL71" i="44"/>
  <c r="CI71" i="44"/>
  <c r="CH71" i="44"/>
  <c r="CG71" i="44"/>
  <c r="CF71" i="44"/>
  <c r="CE71" i="44"/>
  <c r="CD71" i="44"/>
  <c r="CC71" i="44"/>
  <c r="CB71" i="44"/>
  <c r="CA71" i="44"/>
  <c r="BZ71" i="44"/>
  <c r="BY71" i="44"/>
  <c r="BX71" i="44"/>
  <c r="BW71" i="44"/>
  <c r="BV71" i="44"/>
  <c r="BU71" i="44"/>
  <c r="BT71" i="44"/>
  <c r="BS71" i="44"/>
  <c r="BR71" i="44"/>
  <c r="BQ71" i="44"/>
  <c r="BO71" i="44"/>
  <c r="BN71" i="44"/>
  <c r="BM71" i="44"/>
  <c r="BL71" i="44"/>
  <c r="BK71" i="44"/>
  <c r="BJ71" i="44"/>
  <c r="BH71" i="44"/>
  <c r="BG71" i="44"/>
  <c r="BF71" i="44"/>
  <c r="BE71" i="44"/>
  <c r="BD71" i="44"/>
  <c r="BC71" i="44"/>
  <c r="BB71" i="44"/>
  <c r="AY71" i="44"/>
  <c r="AX71" i="44"/>
  <c r="AW71" i="44"/>
  <c r="AV71" i="44"/>
  <c r="AT71" i="44"/>
  <c r="AS71" i="44"/>
  <c r="AR71" i="44"/>
  <c r="AQ71" i="44"/>
  <c r="AP71" i="44"/>
  <c r="AO71" i="44"/>
  <c r="AN71" i="44"/>
  <c r="AM71" i="44"/>
  <c r="AL71" i="44"/>
  <c r="AK71" i="44"/>
  <c r="AJ71" i="44"/>
  <c r="AI71" i="44"/>
  <c r="AH71" i="44"/>
  <c r="AG71" i="44"/>
  <c r="AF71" i="44"/>
  <c r="AE71" i="44"/>
  <c r="AD71" i="44"/>
  <c r="AB71" i="44"/>
  <c r="AA71" i="44"/>
  <c r="Z71" i="44"/>
  <c r="Y71" i="44"/>
  <c r="X71" i="44"/>
  <c r="W71" i="44"/>
  <c r="V71" i="44"/>
  <c r="U71" i="44"/>
  <c r="T71" i="44"/>
  <c r="S71" i="44"/>
  <c r="R71" i="44"/>
  <c r="Q71" i="44"/>
  <c r="P71" i="44"/>
  <c r="O71" i="44"/>
  <c r="N71" i="44"/>
  <c r="K71" i="44"/>
  <c r="J71" i="44"/>
  <c r="I71" i="44"/>
  <c r="H71" i="44"/>
  <c r="G71" i="44"/>
  <c r="F71" i="44"/>
  <c r="E71" i="44"/>
  <c r="D71" i="44"/>
  <c r="C71" i="44"/>
  <c r="B71" i="44"/>
  <c r="CP70" i="44"/>
  <c r="CO70" i="44"/>
  <c r="CN70" i="44"/>
  <c r="CM70" i="44"/>
  <c r="CL70" i="44"/>
  <c r="CI70" i="44"/>
  <c r="CH70" i="44"/>
  <c r="CG70" i="44"/>
  <c r="CF70" i="44"/>
  <c r="CE70" i="44"/>
  <c r="CD70" i="44"/>
  <c r="CC70" i="44"/>
  <c r="CB70" i="44"/>
  <c r="CA70" i="44"/>
  <c r="BZ70" i="44"/>
  <c r="BY70" i="44"/>
  <c r="BX70" i="44"/>
  <c r="BW70" i="44"/>
  <c r="BV70" i="44"/>
  <c r="BU70" i="44"/>
  <c r="BT70" i="44"/>
  <c r="BS70" i="44"/>
  <c r="BR70" i="44"/>
  <c r="BQ70" i="44"/>
  <c r="BO70" i="44"/>
  <c r="BN70" i="44"/>
  <c r="BM70" i="44"/>
  <c r="BL70" i="44"/>
  <c r="BK70" i="44"/>
  <c r="BJ70" i="44"/>
  <c r="BH70" i="44"/>
  <c r="BG70" i="44"/>
  <c r="BF70" i="44"/>
  <c r="BE70" i="44"/>
  <c r="BD70" i="44"/>
  <c r="BC70" i="44"/>
  <c r="BB70" i="44"/>
  <c r="AY70" i="44"/>
  <c r="AX70" i="44"/>
  <c r="AW70" i="44"/>
  <c r="AV70" i="44"/>
  <c r="AT70" i="44"/>
  <c r="AS70" i="44"/>
  <c r="AR70" i="44"/>
  <c r="AQ70" i="44"/>
  <c r="AP70" i="44"/>
  <c r="AO70" i="44"/>
  <c r="AN70" i="44"/>
  <c r="AM70" i="44"/>
  <c r="AL70" i="44"/>
  <c r="AK70" i="44"/>
  <c r="AJ70" i="44"/>
  <c r="AI70" i="44"/>
  <c r="AH70" i="44"/>
  <c r="AG70" i="44"/>
  <c r="AF70" i="44"/>
  <c r="AE70" i="44"/>
  <c r="AD70" i="44"/>
  <c r="AB70" i="44"/>
  <c r="AA70" i="44"/>
  <c r="Z70" i="44"/>
  <c r="Y70" i="44"/>
  <c r="X70" i="44"/>
  <c r="W70" i="44"/>
  <c r="V70" i="44"/>
  <c r="U70" i="44"/>
  <c r="T70" i="44"/>
  <c r="S70" i="44"/>
  <c r="R70" i="44"/>
  <c r="Q70" i="44"/>
  <c r="P70" i="44"/>
  <c r="O70" i="44"/>
  <c r="N70" i="44"/>
  <c r="K70" i="44"/>
  <c r="J70" i="44"/>
  <c r="I70" i="44"/>
  <c r="H70" i="44"/>
  <c r="G70" i="44"/>
  <c r="F70" i="44"/>
  <c r="E70" i="44"/>
  <c r="D70" i="44"/>
  <c r="C70" i="44"/>
  <c r="B70" i="44"/>
  <c r="CI69" i="44"/>
  <c r="CH69" i="44"/>
  <c r="CG69" i="44"/>
  <c r="CF69" i="44"/>
  <c r="CE69" i="44"/>
  <c r="CD69" i="44"/>
  <c r="CC69" i="44"/>
  <c r="CB69" i="44"/>
  <c r="CA69" i="44"/>
  <c r="BZ69" i="44"/>
  <c r="BY69" i="44"/>
  <c r="BX69" i="44"/>
  <c r="BW69" i="44"/>
  <c r="BV69" i="44"/>
  <c r="BU69" i="44"/>
  <c r="BT69" i="44"/>
  <c r="BS69" i="44"/>
  <c r="BR69" i="44"/>
  <c r="BQ69" i="44"/>
  <c r="BO69" i="44"/>
  <c r="BN69" i="44"/>
  <c r="BM69" i="44"/>
  <c r="BL69" i="44"/>
  <c r="BK69" i="44"/>
  <c r="BJ69" i="44"/>
  <c r="BH69" i="44"/>
  <c r="BG69" i="44"/>
  <c r="BF69" i="44"/>
  <c r="BE69" i="44"/>
  <c r="BD69" i="44"/>
  <c r="BC69" i="44"/>
  <c r="BB69" i="44"/>
  <c r="AY69" i="44"/>
  <c r="AX69" i="44"/>
  <c r="AW69" i="44"/>
  <c r="AV69" i="44"/>
  <c r="AT69" i="44"/>
  <c r="AS69" i="44"/>
  <c r="AR69" i="44"/>
  <c r="AQ69" i="44"/>
  <c r="AP69" i="44"/>
  <c r="AO69" i="44"/>
  <c r="AN69" i="44"/>
  <c r="AM69" i="44"/>
  <c r="AL69" i="44"/>
  <c r="AK69" i="44"/>
  <c r="AJ69" i="44"/>
  <c r="AI69" i="44"/>
  <c r="AH69" i="44"/>
  <c r="AG69" i="44"/>
  <c r="AF69" i="44"/>
  <c r="AE69" i="44"/>
  <c r="AD69" i="44"/>
  <c r="AB69" i="44"/>
  <c r="AA69" i="44"/>
  <c r="Z69" i="44"/>
  <c r="Y69" i="44"/>
  <c r="X69" i="44"/>
  <c r="W69" i="44"/>
  <c r="V69" i="44"/>
  <c r="U69" i="44"/>
  <c r="T69" i="44"/>
  <c r="S69" i="44"/>
  <c r="R69" i="44"/>
  <c r="Q69" i="44"/>
  <c r="P69" i="44"/>
  <c r="O69" i="44"/>
  <c r="N69" i="44"/>
  <c r="K69" i="44"/>
  <c r="J69" i="44"/>
  <c r="I69" i="44"/>
  <c r="H69" i="44"/>
  <c r="G69" i="44"/>
  <c r="F69" i="44"/>
  <c r="E69" i="44"/>
  <c r="D69" i="44"/>
  <c r="C69" i="44"/>
  <c r="B69" i="44"/>
  <c r="CI68" i="44"/>
  <c r="CH68" i="44"/>
  <c r="CG68" i="44"/>
  <c r="CF68" i="44"/>
  <c r="CE68" i="44"/>
  <c r="CD68" i="44"/>
  <c r="CC68" i="44"/>
  <c r="CB68" i="44"/>
  <c r="CA68" i="44"/>
  <c r="BZ68" i="44"/>
  <c r="BY68" i="44"/>
  <c r="BX68" i="44"/>
  <c r="BW68" i="44"/>
  <c r="BV68" i="44"/>
  <c r="BU68" i="44"/>
  <c r="BT68" i="44"/>
  <c r="BS68" i="44"/>
  <c r="BR68" i="44"/>
  <c r="BQ68" i="44"/>
  <c r="BO68" i="44"/>
  <c r="BN68" i="44"/>
  <c r="BM68" i="44"/>
  <c r="BL68" i="44"/>
  <c r="BK68" i="44"/>
  <c r="BJ68" i="44"/>
  <c r="BH68" i="44"/>
  <c r="BG68" i="44"/>
  <c r="BF68" i="44"/>
  <c r="BE68" i="44"/>
  <c r="BD68" i="44"/>
  <c r="BC68" i="44"/>
  <c r="BB68" i="44"/>
  <c r="AY68" i="44"/>
  <c r="AX68" i="44"/>
  <c r="AW68" i="44"/>
  <c r="AV68" i="44"/>
  <c r="AT68" i="44"/>
  <c r="AS68" i="44"/>
  <c r="AR68" i="44"/>
  <c r="AQ68" i="44"/>
  <c r="AP68" i="44"/>
  <c r="AO68" i="44"/>
  <c r="AN68" i="44"/>
  <c r="AM68" i="44"/>
  <c r="AL68" i="44"/>
  <c r="AK68" i="44"/>
  <c r="AJ68" i="44"/>
  <c r="AI68" i="44"/>
  <c r="AH68" i="44"/>
  <c r="AG68" i="44"/>
  <c r="AF68" i="44"/>
  <c r="AE68" i="44"/>
  <c r="AD68" i="44"/>
  <c r="AB68" i="44"/>
  <c r="AA68" i="44"/>
  <c r="Z68" i="44"/>
  <c r="Y68" i="44"/>
  <c r="X68" i="44"/>
  <c r="W68" i="44"/>
  <c r="V68" i="44"/>
  <c r="U68" i="44"/>
  <c r="T68" i="44"/>
  <c r="S68" i="44"/>
  <c r="R68" i="44"/>
  <c r="Q68" i="44"/>
  <c r="P68" i="44"/>
  <c r="O68" i="44"/>
  <c r="N68" i="44"/>
  <c r="K68" i="44"/>
  <c r="J68" i="44"/>
  <c r="I68" i="44"/>
  <c r="H68" i="44"/>
  <c r="G68" i="44"/>
  <c r="F68" i="44"/>
  <c r="E68" i="44"/>
  <c r="D68" i="44"/>
  <c r="C68" i="44"/>
  <c r="B68" i="44"/>
  <c r="CI67" i="44"/>
  <c r="CH67" i="44"/>
  <c r="CG67" i="44"/>
  <c r="CF67" i="44"/>
  <c r="CE67" i="44"/>
  <c r="CD67" i="44"/>
  <c r="CC67" i="44"/>
  <c r="CB67" i="44"/>
  <c r="CA67" i="44"/>
  <c r="BZ67" i="44"/>
  <c r="BY67" i="44"/>
  <c r="BX67" i="44"/>
  <c r="BW67" i="44"/>
  <c r="BV67" i="44"/>
  <c r="BU67" i="44"/>
  <c r="BT67" i="44"/>
  <c r="BS67" i="44"/>
  <c r="BR67" i="44"/>
  <c r="BQ67" i="44"/>
  <c r="BO67" i="44"/>
  <c r="BN67" i="44"/>
  <c r="BM67" i="44"/>
  <c r="BL67" i="44"/>
  <c r="BK67" i="44"/>
  <c r="BJ67" i="44"/>
  <c r="BH67" i="44"/>
  <c r="BG67" i="44"/>
  <c r="BF67" i="44"/>
  <c r="BE67" i="44"/>
  <c r="BD67" i="44"/>
  <c r="BC67" i="44"/>
  <c r="BB67" i="44"/>
  <c r="AY67" i="44"/>
  <c r="AX67" i="44"/>
  <c r="AW67" i="44"/>
  <c r="AV67" i="44"/>
  <c r="AT67" i="44"/>
  <c r="AS67" i="44"/>
  <c r="AR67" i="44"/>
  <c r="AQ67" i="44"/>
  <c r="AP67" i="44"/>
  <c r="AO67" i="44"/>
  <c r="AN67" i="44"/>
  <c r="AM67" i="44"/>
  <c r="AL67" i="44"/>
  <c r="AK67" i="44"/>
  <c r="AJ67" i="44"/>
  <c r="AI67" i="44"/>
  <c r="AH67" i="44"/>
  <c r="AG67" i="44"/>
  <c r="AF67" i="44"/>
  <c r="AE67" i="44"/>
  <c r="AD67" i="44"/>
  <c r="AB67" i="44"/>
  <c r="AA67" i="44"/>
  <c r="Z67" i="44"/>
  <c r="Y67" i="44"/>
  <c r="X67" i="44"/>
  <c r="W67" i="44"/>
  <c r="V67" i="44"/>
  <c r="U67" i="44"/>
  <c r="T67" i="44"/>
  <c r="S67" i="44"/>
  <c r="R67" i="44"/>
  <c r="Q67" i="44"/>
  <c r="P67" i="44"/>
  <c r="O67" i="44"/>
  <c r="N67" i="44"/>
  <c r="K67" i="44"/>
  <c r="J67" i="44"/>
  <c r="I67" i="44"/>
  <c r="H67" i="44"/>
  <c r="G67" i="44"/>
  <c r="F67" i="44"/>
  <c r="E67" i="44"/>
  <c r="D67" i="44"/>
  <c r="C67" i="44"/>
  <c r="B67" i="44"/>
  <c r="CI66" i="44"/>
  <c r="CH66" i="44"/>
  <c r="CG66" i="44"/>
  <c r="CF66" i="44"/>
  <c r="CE66" i="44"/>
  <c r="CD66" i="44"/>
  <c r="CC66" i="44"/>
  <c r="CB66" i="44"/>
  <c r="CA66" i="44"/>
  <c r="BZ66" i="44"/>
  <c r="BY66" i="44"/>
  <c r="BX66" i="44"/>
  <c r="BW66" i="44"/>
  <c r="BV66" i="44"/>
  <c r="BU66" i="44"/>
  <c r="BT66" i="44"/>
  <c r="BS66" i="44"/>
  <c r="BR66" i="44"/>
  <c r="BQ66" i="44"/>
  <c r="BO66" i="44"/>
  <c r="BN66" i="44"/>
  <c r="BM66" i="44"/>
  <c r="BL66" i="44"/>
  <c r="BK66" i="44"/>
  <c r="BJ66" i="44"/>
  <c r="BH66" i="44"/>
  <c r="BG66" i="44"/>
  <c r="BF66" i="44"/>
  <c r="BE66" i="44"/>
  <c r="BD66" i="44"/>
  <c r="BC66" i="44"/>
  <c r="BB66" i="44"/>
  <c r="AY66" i="44"/>
  <c r="AX66" i="44"/>
  <c r="AW66" i="44"/>
  <c r="AV66" i="44"/>
  <c r="AT66" i="44"/>
  <c r="AS66" i="44"/>
  <c r="AR66" i="44"/>
  <c r="AQ66" i="44"/>
  <c r="AP66" i="44"/>
  <c r="AO66" i="44"/>
  <c r="AN66" i="44"/>
  <c r="AM66" i="44"/>
  <c r="AL66" i="44"/>
  <c r="AK66" i="44"/>
  <c r="AJ66" i="44"/>
  <c r="AI66" i="44"/>
  <c r="AH66" i="44"/>
  <c r="AG66" i="44"/>
  <c r="AF66" i="44"/>
  <c r="AE66" i="44"/>
  <c r="AD66" i="44"/>
  <c r="AB66" i="44"/>
  <c r="AA66" i="44"/>
  <c r="Z66" i="44"/>
  <c r="Y66" i="44"/>
  <c r="X66" i="44"/>
  <c r="W66" i="44"/>
  <c r="V66" i="44"/>
  <c r="U66" i="44"/>
  <c r="T66" i="44"/>
  <c r="S66" i="44"/>
  <c r="R66" i="44"/>
  <c r="Q66" i="44"/>
  <c r="P66" i="44"/>
  <c r="O66" i="44"/>
  <c r="N66" i="44"/>
  <c r="K66" i="44"/>
  <c r="J66" i="44"/>
  <c r="I66" i="44"/>
  <c r="H66" i="44"/>
  <c r="G66" i="44"/>
  <c r="F66" i="44"/>
  <c r="E66" i="44"/>
  <c r="D66" i="44"/>
  <c r="C66" i="44"/>
  <c r="B66" i="44"/>
  <c r="CP65" i="44"/>
  <c r="CO65" i="44"/>
  <c r="CN65" i="44"/>
  <c r="CM65" i="44"/>
  <c r="CL65" i="44"/>
  <c r="CI65" i="44"/>
  <c r="CH65" i="44"/>
  <c r="CG65" i="44"/>
  <c r="CF65" i="44"/>
  <c r="CE65" i="44"/>
  <c r="CD65" i="44"/>
  <c r="CC65" i="44"/>
  <c r="CB65" i="44"/>
  <c r="CA65" i="44"/>
  <c r="BZ65" i="44"/>
  <c r="BY65" i="44"/>
  <c r="BX65" i="44"/>
  <c r="BW65" i="44"/>
  <c r="BV65" i="44"/>
  <c r="BU65" i="44"/>
  <c r="BT65" i="44"/>
  <c r="BS65" i="44"/>
  <c r="BR65" i="44"/>
  <c r="BQ65" i="44"/>
  <c r="BO65" i="44"/>
  <c r="BN65" i="44"/>
  <c r="BM65" i="44"/>
  <c r="BL65" i="44"/>
  <c r="BK65" i="44"/>
  <c r="BJ65" i="44"/>
  <c r="BH65" i="44"/>
  <c r="BG65" i="44"/>
  <c r="BF65" i="44"/>
  <c r="BE65" i="44"/>
  <c r="BD65" i="44"/>
  <c r="BC65" i="44"/>
  <c r="BB65" i="44"/>
  <c r="AY65" i="44"/>
  <c r="AX65" i="44"/>
  <c r="AW65" i="44"/>
  <c r="AV65" i="44"/>
  <c r="AT65" i="44"/>
  <c r="AS65" i="44"/>
  <c r="AR65" i="44"/>
  <c r="AQ65" i="44"/>
  <c r="AP65" i="44"/>
  <c r="AO65" i="44"/>
  <c r="AN65" i="44"/>
  <c r="AM65" i="44"/>
  <c r="AL65" i="44"/>
  <c r="AK65" i="44"/>
  <c r="AJ65" i="44"/>
  <c r="AI65" i="44"/>
  <c r="AH65" i="44"/>
  <c r="AG65" i="44"/>
  <c r="AF65" i="44"/>
  <c r="AE65" i="44"/>
  <c r="AD65" i="44"/>
  <c r="AB65" i="44"/>
  <c r="AA65" i="44"/>
  <c r="Z65" i="44"/>
  <c r="Y65" i="44"/>
  <c r="X65" i="44"/>
  <c r="W65" i="44"/>
  <c r="V65" i="44"/>
  <c r="U65" i="44"/>
  <c r="T65" i="44"/>
  <c r="S65" i="44"/>
  <c r="R65" i="44"/>
  <c r="Q65" i="44"/>
  <c r="P65" i="44"/>
  <c r="O65" i="44"/>
  <c r="N65" i="44"/>
  <c r="K65" i="44"/>
  <c r="J65" i="44"/>
  <c r="I65" i="44"/>
  <c r="H65" i="44"/>
  <c r="G65" i="44"/>
  <c r="F65" i="44"/>
  <c r="E65" i="44"/>
  <c r="D65" i="44"/>
  <c r="C65" i="44"/>
  <c r="B65" i="44"/>
  <c r="CK64" i="44"/>
  <c r="CJ64" i="44"/>
  <c r="CI64" i="44"/>
  <c r="CH64" i="44"/>
  <c r="CG64" i="44"/>
  <c r="CF64" i="44"/>
  <c r="CE64" i="44"/>
  <c r="CB64" i="44"/>
  <c r="CA64" i="44"/>
  <c r="BY64" i="44"/>
  <c r="BX64" i="44"/>
  <c r="BW64" i="44"/>
  <c r="BV64" i="44"/>
  <c r="BU64" i="44"/>
  <c r="BS64" i="44"/>
  <c r="BR64" i="44"/>
  <c r="BQ64" i="44"/>
  <c r="BM64" i="44"/>
  <c r="BL64" i="44"/>
  <c r="BK64" i="44"/>
  <c r="BJ64" i="44"/>
  <c r="BI64" i="44"/>
  <c r="BF64" i="44"/>
  <c r="BE64" i="44"/>
  <c r="BD64" i="44"/>
  <c r="BA64" i="44"/>
  <c r="AX64" i="44"/>
  <c r="AW64" i="44"/>
  <c r="AV64" i="44"/>
  <c r="AU64" i="44"/>
  <c r="AH64" i="44"/>
  <c r="AG64" i="44"/>
  <c r="AE64" i="44"/>
  <c r="AC64" i="44"/>
  <c r="AB64" i="44"/>
  <c r="AA64" i="44"/>
  <c r="U64" i="44"/>
  <c r="R64" i="44"/>
  <c r="Q64" i="44"/>
  <c r="P64" i="44"/>
  <c r="O64" i="44"/>
  <c r="N64" i="44"/>
  <c r="M64" i="44"/>
  <c r="L64" i="44"/>
  <c r="K64" i="44"/>
  <c r="J64" i="44"/>
  <c r="I64" i="44"/>
  <c r="H64" i="44"/>
  <c r="G64" i="44"/>
  <c r="F64" i="44"/>
  <c r="E64" i="44"/>
  <c r="C64" i="44"/>
  <c r="B64" i="44"/>
  <c r="CK63" i="44"/>
  <c r="CJ63" i="44"/>
  <c r="CI63" i="44"/>
  <c r="CH63" i="44"/>
  <c r="CG63" i="44"/>
  <c r="CF63" i="44"/>
  <c r="CE63" i="44"/>
  <c r="CB63" i="44"/>
  <c r="CA63" i="44"/>
  <c r="BY63" i="44"/>
  <c r="BX63" i="44"/>
  <c r="BW63" i="44"/>
  <c r="BV63" i="44"/>
  <c r="BU63" i="44"/>
  <c r="BS63" i="44"/>
  <c r="BR63" i="44"/>
  <c r="BQ63" i="44"/>
  <c r="BM63" i="44"/>
  <c r="BL63" i="44"/>
  <c r="BK63" i="44"/>
  <c r="BJ63" i="44"/>
  <c r="BI63" i="44"/>
  <c r="BF63" i="44"/>
  <c r="BE63" i="44"/>
  <c r="BD63" i="44"/>
  <c r="BA63" i="44"/>
  <c r="AX63" i="44"/>
  <c r="AW63" i="44"/>
  <c r="AV63" i="44"/>
  <c r="AU63" i="44"/>
  <c r="AH63" i="44"/>
  <c r="AG63" i="44"/>
  <c r="AE63" i="44"/>
  <c r="AC63" i="44"/>
  <c r="AB63" i="44"/>
  <c r="AA63" i="44"/>
  <c r="U63" i="44"/>
  <c r="R63" i="44"/>
  <c r="Q63" i="44"/>
  <c r="P63" i="44"/>
  <c r="O63" i="44"/>
  <c r="N63" i="44"/>
  <c r="M63" i="44"/>
  <c r="L63" i="44"/>
  <c r="K63" i="44"/>
  <c r="J63" i="44"/>
  <c r="I63" i="44"/>
  <c r="H63" i="44"/>
  <c r="G63" i="44"/>
  <c r="F63" i="44"/>
  <c r="E63" i="44"/>
  <c r="C63" i="44"/>
  <c r="B63" i="44"/>
  <c r="CK62" i="44"/>
  <c r="CJ62" i="44"/>
  <c r="CI62" i="44"/>
  <c r="CH62" i="44"/>
  <c r="CG62" i="44"/>
  <c r="CF62" i="44"/>
  <c r="CE62" i="44"/>
  <c r="CB62" i="44"/>
  <c r="CA62" i="44"/>
  <c r="BY62" i="44"/>
  <c r="BX62" i="44"/>
  <c r="BW62" i="44"/>
  <c r="BV62" i="44"/>
  <c r="BU62" i="44"/>
  <c r="BS62" i="44"/>
  <c r="BR62" i="44"/>
  <c r="BQ62" i="44"/>
  <c r="BM62" i="44"/>
  <c r="BL62" i="44"/>
  <c r="BK62" i="44"/>
  <c r="BJ62" i="44"/>
  <c r="BI62" i="44"/>
  <c r="BF62" i="44"/>
  <c r="BE62" i="44"/>
  <c r="BD62" i="44"/>
  <c r="BA62" i="44"/>
  <c r="AX62" i="44"/>
  <c r="AW62" i="44"/>
  <c r="AV62" i="44"/>
  <c r="AU62" i="44"/>
  <c r="AH62" i="44"/>
  <c r="AG62" i="44"/>
  <c r="AE62" i="44"/>
  <c r="AC62" i="44"/>
  <c r="AB62" i="44"/>
  <c r="AA62" i="44"/>
  <c r="U62" i="44"/>
  <c r="R62" i="44"/>
  <c r="Q62" i="44"/>
  <c r="P62" i="44"/>
  <c r="O62" i="44"/>
  <c r="N62" i="44"/>
  <c r="M62" i="44"/>
  <c r="L62" i="44"/>
  <c r="K62" i="44"/>
  <c r="J62" i="44"/>
  <c r="I62" i="44"/>
  <c r="H62" i="44"/>
  <c r="G62" i="44"/>
  <c r="F62" i="44"/>
  <c r="E62" i="44"/>
  <c r="C62" i="44"/>
  <c r="B62" i="44"/>
  <c r="CK61" i="44"/>
  <c r="CJ61" i="44"/>
  <c r="CI61" i="44"/>
  <c r="CH61" i="44"/>
  <c r="CG61" i="44"/>
  <c r="CF61" i="44"/>
  <c r="CE61" i="44"/>
  <c r="CB61" i="44"/>
  <c r="CA61" i="44"/>
  <c r="BY61" i="44"/>
  <c r="BX61" i="44"/>
  <c r="BW61" i="44"/>
  <c r="BV61" i="44"/>
  <c r="BU61" i="44"/>
  <c r="BS61" i="44"/>
  <c r="BR61" i="44"/>
  <c r="BQ61" i="44"/>
  <c r="BM61" i="44"/>
  <c r="BL61" i="44"/>
  <c r="BK61" i="44"/>
  <c r="BJ61" i="44"/>
  <c r="BI61" i="44"/>
  <c r="BF61" i="44"/>
  <c r="BE61" i="44"/>
  <c r="BD61" i="44"/>
  <c r="BA61" i="44"/>
  <c r="AX61" i="44"/>
  <c r="AW61" i="44"/>
  <c r="AV61" i="44"/>
  <c r="AU61" i="44"/>
  <c r="AH61" i="44"/>
  <c r="AG61" i="44"/>
  <c r="AE61" i="44"/>
  <c r="AC61" i="44"/>
  <c r="AB61" i="44"/>
  <c r="AA61" i="44"/>
  <c r="U61" i="44"/>
  <c r="R61" i="44"/>
  <c r="Q61" i="44"/>
  <c r="P61" i="44"/>
  <c r="O61" i="44"/>
  <c r="N61" i="44"/>
  <c r="M61" i="44"/>
  <c r="L61" i="44"/>
  <c r="K61" i="44"/>
  <c r="J61" i="44"/>
  <c r="I61" i="44"/>
  <c r="H61" i="44"/>
  <c r="G61" i="44"/>
  <c r="F61" i="44"/>
  <c r="E61" i="44"/>
  <c r="C61" i="44"/>
  <c r="B61" i="44"/>
  <c r="CK60" i="44"/>
  <c r="CJ60" i="44"/>
  <c r="CI60" i="44"/>
  <c r="CH60" i="44"/>
  <c r="CG60" i="44"/>
  <c r="CF60" i="44"/>
  <c r="CE60" i="44"/>
  <c r="CB60" i="44"/>
  <c r="CA60" i="44"/>
  <c r="BY60" i="44"/>
  <c r="BX60" i="44"/>
  <c r="BW60" i="44"/>
  <c r="BV60" i="44"/>
  <c r="BU60" i="44"/>
  <c r="BS60" i="44"/>
  <c r="BR60" i="44"/>
  <c r="BQ60" i="44"/>
  <c r="BM60" i="44"/>
  <c r="BL60" i="44"/>
  <c r="BK60" i="44"/>
  <c r="BJ60" i="44"/>
  <c r="BI60" i="44"/>
  <c r="BF60" i="44"/>
  <c r="BE60" i="44"/>
  <c r="BD60" i="44"/>
  <c r="BA60" i="44"/>
  <c r="AX60" i="44"/>
  <c r="AW60" i="44"/>
  <c r="AV60" i="44"/>
  <c r="AU60" i="44"/>
  <c r="AH60" i="44"/>
  <c r="AG60" i="44"/>
  <c r="AE60" i="44"/>
  <c r="AC60" i="44"/>
  <c r="AB60" i="44"/>
  <c r="AA60" i="44"/>
  <c r="U60" i="44"/>
  <c r="R60" i="44"/>
  <c r="Q60" i="44"/>
  <c r="P60" i="44"/>
  <c r="O60" i="44"/>
  <c r="N60" i="44"/>
  <c r="M60" i="44"/>
  <c r="L60" i="44"/>
  <c r="K60" i="44"/>
  <c r="J60" i="44"/>
  <c r="I60" i="44"/>
  <c r="H60" i="44"/>
  <c r="G60" i="44"/>
  <c r="F60" i="44"/>
  <c r="E60" i="44"/>
  <c r="C60" i="44"/>
  <c r="B60" i="44"/>
  <c r="CK59" i="44"/>
  <c r="CJ59" i="44"/>
  <c r="CI59" i="44"/>
  <c r="CH59" i="44"/>
  <c r="CG59" i="44"/>
  <c r="CF59" i="44"/>
  <c r="CE59" i="44"/>
  <c r="CB59" i="44"/>
  <c r="CA59" i="44"/>
  <c r="BY59" i="44"/>
  <c r="BX59" i="44"/>
  <c r="BW59" i="44"/>
  <c r="BV59" i="44"/>
  <c r="BU59" i="44"/>
  <c r="BS59" i="44"/>
  <c r="BR59" i="44"/>
  <c r="BQ59" i="44"/>
  <c r="BM59" i="44"/>
  <c r="BL59" i="44"/>
  <c r="BK59" i="44"/>
  <c r="BJ59" i="44"/>
  <c r="BI59" i="44"/>
  <c r="BF59" i="44"/>
  <c r="BE59" i="44"/>
  <c r="BD59" i="44"/>
  <c r="BA59" i="44"/>
  <c r="AX59" i="44"/>
  <c r="AW59" i="44"/>
  <c r="AV59" i="44"/>
  <c r="AU59" i="44"/>
  <c r="AH59" i="44"/>
  <c r="AG59" i="44"/>
  <c r="AE59" i="44"/>
  <c r="AC59" i="44"/>
  <c r="AB59" i="44"/>
  <c r="AA59" i="44"/>
  <c r="U59" i="44"/>
  <c r="R59" i="44"/>
  <c r="Q59" i="44"/>
  <c r="P59" i="44"/>
  <c r="O59" i="44"/>
  <c r="N59" i="44"/>
  <c r="M59" i="44"/>
  <c r="L59" i="44"/>
  <c r="K59" i="44"/>
  <c r="J59" i="44"/>
  <c r="I59" i="44"/>
  <c r="H59" i="44"/>
  <c r="G59" i="44"/>
  <c r="F59" i="44"/>
  <c r="E59" i="44"/>
  <c r="C59" i="44"/>
  <c r="B59" i="44"/>
  <c r="CI58" i="44"/>
  <c r="CH58" i="44"/>
  <c r="CG58" i="44"/>
  <c r="CF58" i="44"/>
  <c r="CE58" i="44"/>
  <c r="CD58" i="44"/>
  <c r="CC58" i="44"/>
  <c r="CB58" i="44"/>
  <c r="CA58" i="44"/>
  <c r="BZ58" i="44"/>
  <c r="BY58" i="44"/>
  <c r="BX58" i="44"/>
  <c r="BW58" i="44"/>
  <c r="BV58" i="44"/>
  <c r="BU58" i="44"/>
  <c r="BT58" i="44"/>
  <c r="BS58" i="44"/>
  <c r="BR58" i="44"/>
  <c r="BQ58" i="44"/>
  <c r="BO58" i="44"/>
  <c r="BN58" i="44"/>
  <c r="BM58" i="44"/>
  <c r="BL58" i="44"/>
  <c r="BK58" i="44"/>
  <c r="BJ58" i="44"/>
  <c r="BH58" i="44"/>
  <c r="BG58" i="44"/>
  <c r="BF58" i="44"/>
  <c r="BE58" i="44"/>
  <c r="BD58" i="44"/>
  <c r="BC58" i="44"/>
  <c r="BB58" i="44"/>
  <c r="AY58" i="44"/>
  <c r="AX58" i="44"/>
  <c r="AW58" i="44"/>
  <c r="AV58" i="44"/>
  <c r="AT58" i="44"/>
  <c r="AS58" i="44"/>
  <c r="AR58" i="44"/>
  <c r="AQ58" i="44"/>
  <c r="AP58" i="44"/>
  <c r="AO58" i="44"/>
  <c r="AN58" i="44"/>
  <c r="AM58" i="44"/>
  <c r="AL58" i="44"/>
  <c r="AK58" i="44"/>
  <c r="AJ58" i="44"/>
  <c r="AI58" i="44"/>
  <c r="AH58" i="44"/>
  <c r="AG58" i="44"/>
  <c r="AF58" i="44"/>
  <c r="AE58" i="44"/>
  <c r="AD58" i="44"/>
  <c r="AB58" i="44"/>
  <c r="AA58" i="44"/>
  <c r="Z58" i="44"/>
  <c r="Y58" i="44"/>
  <c r="X58" i="44"/>
  <c r="W58" i="44"/>
  <c r="V58" i="44"/>
  <c r="U58" i="44"/>
  <c r="T58" i="44"/>
  <c r="S58" i="44"/>
  <c r="R58" i="44"/>
  <c r="Q58" i="44"/>
  <c r="P58" i="44"/>
  <c r="O58" i="44"/>
  <c r="N58" i="44"/>
  <c r="K58" i="44"/>
  <c r="J58" i="44"/>
  <c r="I58" i="44"/>
  <c r="H58" i="44"/>
  <c r="G58" i="44"/>
  <c r="F58" i="44"/>
  <c r="E58" i="44"/>
  <c r="D58" i="44"/>
  <c r="C58" i="44"/>
  <c r="B58" i="44"/>
  <c r="CI57" i="44"/>
  <c r="CH57" i="44"/>
  <c r="CG57" i="44"/>
  <c r="CF57" i="44"/>
  <c r="CE57" i="44"/>
  <c r="CD57" i="44"/>
  <c r="CC57" i="44"/>
  <c r="CB57" i="44"/>
  <c r="CA57" i="44"/>
  <c r="BZ57" i="44"/>
  <c r="BY57" i="44"/>
  <c r="BX57" i="44"/>
  <c r="BW57" i="44"/>
  <c r="BV57" i="44"/>
  <c r="BU57" i="44"/>
  <c r="BT57" i="44"/>
  <c r="BS57" i="44"/>
  <c r="BR57" i="44"/>
  <c r="BQ57" i="44"/>
  <c r="BO57" i="44"/>
  <c r="BN57" i="44"/>
  <c r="BM57" i="44"/>
  <c r="BL57" i="44"/>
  <c r="BK57" i="44"/>
  <c r="BJ57" i="44"/>
  <c r="BH57" i="44"/>
  <c r="BG57" i="44"/>
  <c r="BF57" i="44"/>
  <c r="BE57" i="44"/>
  <c r="BD57" i="44"/>
  <c r="BC57" i="44"/>
  <c r="BB57" i="44"/>
  <c r="AY57" i="44"/>
  <c r="AX57" i="44"/>
  <c r="AW57" i="44"/>
  <c r="AV57" i="44"/>
  <c r="AT57" i="44"/>
  <c r="AS57" i="44"/>
  <c r="AR57" i="44"/>
  <c r="AQ57" i="44"/>
  <c r="AP57" i="44"/>
  <c r="AO57" i="44"/>
  <c r="AN57" i="44"/>
  <c r="AM57" i="44"/>
  <c r="AL57" i="44"/>
  <c r="AK57" i="44"/>
  <c r="AJ57" i="44"/>
  <c r="AI57" i="44"/>
  <c r="AH57" i="44"/>
  <c r="AG57" i="44"/>
  <c r="AF57" i="44"/>
  <c r="AE57" i="44"/>
  <c r="AD57" i="44"/>
  <c r="AB57" i="44"/>
  <c r="AA57" i="44"/>
  <c r="Z57" i="44"/>
  <c r="Y57" i="44"/>
  <c r="X57" i="44"/>
  <c r="W57" i="44"/>
  <c r="V57" i="44"/>
  <c r="U57" i="44"/>
  <c r="T57" i="44"/>
  <c r="S57" i="44"/>
  <c r="R57" i="44"/>
  <c r="Q57" i="44"/>
  <c r="P57" i="44"/>
  <c r="O57" i="44"/>
  <c r="N57" i="44"/>
  <c r="K57" i="44"/>
  <c r="J57" i="44"/>
  <c r="I57" i="44"/>
  <c r="H57" i="44"/>
  <c r="G57" i="44"/>
  <c r="F57" i="44"/>
  <c r="E57" i="44"/>
  <c r="D57" i="44"/>
  <c r="C57" i="44"/>
  <c r="B57" i="44"/>
  <c r="CP56" i="44"/>
  <c r="CO56" i="44"/>
  <c r="CN56" i="44"/>
  <c r="CM56" i="44"/>
  <c r="CL56" i="44"/>
  <c r="CI56" i="44"/>
  <c r="CH56" i="44"/>
  <c r="CG56" i="44"/>
  <c r="CF56" i="44"/>
  <c r="CE56" i="44"/>
  <c r="CD56" i="44"/>
  <c r="CC56" i="44"/>
  <c r="CB56" i="44"/>
  <c r="CA56" i="44"/>
  <c r="BZ56" i="44"/>
  <c r="BY56" i="44"/>
  <c r="BX56" i="44"/>
  <c r="BW56" i="44"/>
  <c r="BV56" i="44"/>
  <c r="BU56" i="44"/>
  <c r="BT56" i="44"/>
  <c r="BS56" i="44"/>
  <c r="BR56" i="44"/>
  <c r="BQ56" i="44"/>
  <c r="BO56" i="44"/>
  <c r="BN56" i="44"/>
  <c r="BM56" i="44"/>
  <c r="BL56" i="44"/>
  <c r="BK56" i="44"/>
  <c r="BJ56" i="44"/>
  <c r="BH56" i="44"/>
  <c r="BG56" i="44"/>
  <c r="BF56" i="44"/>
  <c r="BE56" i="44"/>
  <c r="BD56" i="44"/>
  <c r="BC56" i="44"/>
  <c r="BB56" i="44"/>
  <c r="AY56" i="44"/>
  <c r="AX56" i="44"/>
  <c r="AW56" i="44"/>
  <c r="AV56" i="44"/>
  <c r="AT56" i="44"/>
  <c r="AS56" i="44"/>
  <c r="AR56" i="44"/>
  <c r="AQ56" i="44"/>
  <c r="AP56" i="44"/>
  <c r="AO56" i="44"/>
  <c r="AN56" i="44"/>
  <c r="AM56" i="44"/>
  <c r="AL56" i="44"/>
  <c r="AK56" i="44"/>
  <c r="AJ56" i="44"/>
  <c r="AI56" i="44"/>
  <c r="AH56" i="44"/>
  <c r="AG56" i="44"/>
  <c r="AF56" i="44"/>
  <c r="AE56" i="44"/>
  <c r="AD56" i="44"/>
  <c r="AB56" i="44"/>
  <c r="AA56" i="44"/>
  <c r="Z56" i="44"/>
  <c r="Y56" i="44"/>
  <c r="X56" i="44"/>
  <c r="W56" i="44"/>
  <c r="V56" i="44"/>
  <c r="U56" i="44"/>
  <c r="T56" i="44"/>
  <c r="S56" i="44"/>
  <c r="R56" i="44"/>
  <c r="Q56" i="44"/>
  <c r="P56" i="44"/>
  <c r="O56" i="44"/>
  <c r="N56" i="44"/>
  <c r="K56" i="44"/>
  <c r="J56" i="44"/>
  <c r="I56" i="44"/>
  <c r="H56" i="44"/>
  <c r="G56" i="44"/>
  <c r="F56" i="44"/>
  <c r="E56" i="44"/>
  <c r="D56" i="44"/>
  <c r="C56" i="44"/>
  <c r="B56" i="44"/>
  <c r="CP55" i="44"/>
  <c r="CO55" i="44"/>
  <c r="CN55" i="44"/>
  <c r="CM55" i="44"/>
  <c r="CL55" i="44"/>
  <c r="CI55" i="44"/>
  <c r="CH55" i="44"/>
  <c r="CG55" i="44"/>
  <c r="CF55" i="44"/>
  <c r="CE55" i="44"/>
  <c r="CD55" i="44"/>
  <c r="CC55" i="44"/>
  <c r="CB55" i="44"/>
  <c r="CA55" i="44"/>
  <c r="BZ55" i="44"/>
  <c r="BY55" i="44"/>
  <c r="BX55" i="44"/>
  <c r="BW55" i="44"/>
  <c r="BV55" i="44"/>
  <c r="BU55" i="44"/>
  <c r="BT55" i="44"/>
  <c r="BS55" i="44"/>
  <c r="BR55" i="44"/>
  <c r="BQ55" i="44"/>
  <c r="BO55" i="44"/>
  <c r="BN55" i="44"/>
  <c r="BM55" i="44"/>
  <c r="BL55" i="44"/>
  <c r="BK55" i="44"/>
  <c r="BJ55" i="44"/>
  <c r="BH55" i="44"/>
  <c r="BG55" i="44"/>
  <c r="BF55" i="44"/>
  <c r="BE55" i="44"/>
  <c r="BD55" i="44"/>
  <c r="BC55" i="44"/>
  <c r="BB55" i="44"/>
  <c r="AY55" i="44"/>
  <c r="AX55" i="44"/>
  <c r="AW55" i="44"/>
  <c r="AV55" i="44"/>
  <c r="AT55" i="44"/>
  <c r="AS55" i="44"/>
  <c r="AR55" i="44"/>
  <c r="AQ55" i="44"/>
  <c r="AP55" i="44"/>
  <c r="AO55" i="44"/>
  <c r="AN55" i="44"/>
  <c r="AM55" i="44"/>
  <c r="AL55" i="44"/>
  <c r="AK55" i="44"/>
  <c r="AJ55" i="44"/>
  <c r="AI55" i="44"/>
  <c r="AH55" i="44"/>
  <c r="AG55" i="44"/>
  <c r="AF55" i="44"/>
  <c r="AE55" i="44"/>
  <c r="AD55" i="44"/>
  <c r="AB55" i="44"/>
  <c r="AA55" i="44"/>
  <c r="Z55" i="44"/>
  <c r="Y55" i="44"/>
  <c r="X55" i="44"/>
  <c r="W55" i="44"/>
  <c r="V55" i="44"/>
  <c r="U55" i="44"/>
  <c r="T55" i="44"/>
  <c r="S55" i="44"/>
  <c r="R55" i="44"/>
  <c r="Q55" i="44"/>
  <c r="P55" i="44"/>
  <c r="O55" i="44"/>
  <c r="N55" i="44"/>
  <c r="K55" i="44"/>
  <c r="J55" i="44"/>
  <c r="I55" i="44"/>
  <c r="H55" i="44"/>
  <c r="G55" i="44"/>
  <c r="F55" i="44"/>
  <c r="E55" i="44"/>
  <c r="D55" i="44"/>
  <c r="C55" i="44"/>
  <c r="B55" i="44"/>
  <c r="CP54" i="44"/>
  <c r="CO54" i="44"/>
  <c r="CN54" i="44"/>
  <c r="CM54" i="44"/>
  <c r="CL54" i="44"/>
  <c r="CI54" i="44"/>
  <c r="CH54" i="44"/>
  <c r="CG54" i="44"/>
  <c r="CF54" i="44"/>
  <c r="CE54" i="44"/>
  <c r="CD54" i="44"/>
  <c r="CC54" i="44"/>
  <c r="CB54" i="44"/>
  <c r="CA54" i="44"/>
  <c r="BZ54" i="44"/>
  <c r="BY54" i="44"/>
  <c r="BX54" i="44"/>
  <c r="BW54" i="44"/>
  <c r="BV54" i="44"/>
  <c r="BU54" i="44"/>
  <c r="BT54" i="44"/>
  <c r="BS54" i="44"/>
  <c r="BR54" i="44"/>
  <c r="BQ54" i="44"/>
  <c r="BO54" i="44"/>
  <c r="BN54" i="44"/>
  <c r="BM54" i="44"/>
  <c r="BL54" i="44"/>
  <c r="BK54" i="44"/>
  <c r="BJ54" i="44"/>
  <c r="BH54" i="44"/>
  <c r="BG54" i="44"/>
  <c r="BF54" i="44"/>
  <c r="BE54" i="44"/>
  <c r="BD54" i="44"/>
  <c r="BC54" i="44"/>
  <c r="BB54" i="44"/>
  <c r="AY54" i="44"/>
  <c r="AX54" i="44"/>
  <c r="AW54" i="44"/>
  <c r="AV54" i="44"/>
  <c r="AT54" i="44"/>
  <c r="AS54" i="44"/>
  <c r="AR54" i="44"/>
  <c r="AQ54" i="44"/>
  <c r="AP54" i="44"/>
  <c r="AO54" i="44"/>
  <c r="AN54" i="44"/>
  <c r="AM54" i="44"/>
  <c r="AL54" i="44"/>
  <c r="AK54" i="44"/>
  <c r="AJ54" i="44"/>
  <c r="AI54" i="44"/>
  <c r="AH54" i="44"/>
  <c r="AG54" i="44"/>
  <c r="AF54" i="44"/>
  <c r="AE54" i="44"/>
  <c r="AD54" i="44"/>
  <c r="AB54" i="44"/>
  <c r="AA54" i="44"/>
  <c r="Z54" i="44"/>
  <c r="Y54" i="44"/>
  <c r="X54" i="44"/>
  <c r="W54" i="44"/>
  <c r="V54" i="44"/>
  <c r="U54" i="44"/>
  <c r="T54" i="44"/>
  <c r="S54" i="44"/>
  <c r="R54" i="44"/>
  <c r="Q54" i="44"/>
  <c r="P54" i="44"/>
  <c r="O54" i="44"/>
  <c r="N54" i="44"/>
  <c r="K54" i="44"/>
  <c r="J54" i="44"/>
  <c r="I54" i="44"/>
  <c r="H54" i="44"/>
  <c r="G54" i="44"/>
  <c r="F54" i="44"/>
  <c r="E54" i="44"/>
  <c r="D54" i="44"/>
  <c r="C54" i="44"/>
  <c r="B54" i="44"/>
  <c r="CP53" i="44"/>
  <c r="CO53" i="44"/>
  <c r="CN53" i="44"/>
  <c r="CM53" i="44"/>
  <c r="CL53" i="44"/>
  <c r="CI53" i="44"/>
  <c r="CH53" i="44"/>
  <c r="CG53" i="44"/>
  <c r="CF53" i="44"/>
  <c r="CE53" i="44"/>
  <c r="CD53" i="44"/>
  <c r="CC53" i="44"/>
  <c r="CB53" i="44"/>
  <c r="CA53" i="44"/>
  <c r="BZ53" i="44"/>
  <c r="BY53" i="44"/>
  <c r="BX53" i="44"/>
  <c r="BW53" i="44"/>
  <c r="BV53" i="44"/>
  <c r="BU53" i="44"/>
  <c r="BT53" i="44"/>
  <c r="BS53" i="44"/>
  <c r="BR53" i="44"/>
  <c r="BQ53" i="44"/>
  <c r="BO53" i="44"/>
  <c r="BN53" i="44"/>
  <c r="BM53" i="44"/>
  <c r="BL53" i="44"/>
  <c r="BK53" i="44"/>
  <c r="BJ53" i="44"/>
  <c r="BH53" i="44"/>
  <c r="BG53" i="44"/>
  <c r="BF53" i="44"/>
  <c r="BE53" i="44"/>
  <c r="BD53" i="44"/>
  <c r="BC53" i="44"/>
  <c r="BB53" i="44"/>
  <c r="AY53" i="44"/>
  <c r="AX53" i="44"/>
  <c r="AW53" i="44"/>
  <c r="AV53" i="44"/>
  <c r="AT53" i="44"/>
  <c r="AS53" i="44"/>
  <c r="AR53" i="44"/>
  <c r="AQ53" i="44"/>
  <c r="AP53" i="44"/>
  <c r="AO53" i="44"/>
  <c r="AN53" i="44"/>
  <c r="AM53" i="44"/>
  <c r="AL53" i="44"/>
  <c r="AK53" i="44"/>
  <c r="AJ53" i="44"/>
  <c r="AI53" i="44"/>
  <c r="AH53" i="44"/>
  <c r="AG53" i="44"/>
  <c r="AF53" i="44"/>
  <c r="AE53" i="44"/>
  <c r="AD53" i="44"/>
  <c r="AB53" i="44"/>
  <c r="AA53" i="44"/>
  <c r="Z53" i="44"/>
  <c r="Y53" i="44"/>
  <c r="X53" i="44"/>
  <c r="W53" i="44"/>
  <c r="V53" i="44"/>
  <c r="U53" i="44"/>
  <c r="T53" i="44"/>
  <c r="S53" i="44"/>
  <c r="R53" i="44"/>
  <c r="Q53" i="44"/>
  <c r="P53" i="44"/>
  <c r="O53" i="44"/>
  <c r="N53" i="44"/>
  <c r="K53" i="44"/>
  <c r="J53" i="44"/>
  <c r="I53" i="44"/>
  <c r="H53" i="44"/>
  <c r="G53" i="44"/>
  <c r="F53" i="44"/>
  <c r="E53" i="44"/>
  <c r="D53" i="44"/>
  <c r="C53" i="44"/>
  <c r="B53" i="44"/>
  <c r="CP52" i="44"/>
  <c r="CO52" i="44"/>
  <c r="CN52" i="44"/>
  <c r="CM52" i="44"/>
  <c r="CL52" i="44"/>
  <c r="CI52" i="44"/>
  <c r="CH52" i="44"/>
  <c r="CG52" i="44"/>
  <c r="CF52" i="44"/>
  <c r="CE52" i="44"/>
  <c r="CD52" i="44"/>
  <c r="CC52" i="44"/>
  <c r="CB52" i="44"/>
  <c r="CA52" i="44"/>
  <c r="BZ52" i="44"/>
  <c r="BY52" i="44"/>
  <c r="BX52" i="44"/>
  <c r="BW52" i="44"/>
  <c r="BV52" i="44"/>
  <c r="BU52" i="44"/>
  <c r="BT52" i="44"/>
  <c r="BS52" i="44"/>
  <c r="BR52" i="44"/>
  <c r="BQ52" i="44"/>
  <c r="BO52" i="44"/>
  <c r="BN52" i="44"/>
  <c r="BM52" i="44"/>
  <c r="BL52" i="44"/>
  <c r="BK52" i="44"/>
  <c r="BJ52" i="44"/>
  <c r="BH52" i="44"/>
  <c r="BG52" i="44"/>
  <c r="BF52" i="44"/>
  <c r="BE52" i="44"/>
  <c r="BD52" i="44"/>
  <c r="BC52" i="44"/>
  <c r="BB52" i="44"/>
  <c r="AY52" i="44"/>
  <c r="AX52" i="44"/>
  <c r="AW52" i="44"/>
  <c r="AV52" i="44"/>
  <c r="AT52" i="44"/>
  <c r="AS52" i="44"/>
  <c r="AR52" i="44"/>
  <c r="AQ52" i="44"/>
  <c r="AP52" i="44"/>
  <c r="AO52" i="44"/>
  <c r="AN52" i="44"/>
  <c r="AM52" i="44"/>
  <c r="AL52" i="44"/>
  <c r="AK52" i="44"/>
  <c r="AJ52" i="44"/>
  <c r="AI52" i="44"/>
  <c r="AH52" i="44"/>
  <c r="AG52" i="44"/>
  <c r="AF52" i="44"/>
  <c r="AE52" i="44"/>
  <c r="AD52" i="44"/>
  <c r="AB52" i="44"/>
  <c r="AA52" i="44"/>
  <c r="Z52" i="44"/>
  <c r="Y52" i="44"/>
  <c r="X52" i="44"/>
  <c r="W52" i="44"/>
  <c r="V52" i="44"/>
  <c r="U52" i="44"/>
  <c r="T52" i="44"/>
  <c r="S52" i="44"/>
  <c r="R52" i="44"/>
  <c r="Q52" i="44"/>
  <c r="P52" i="44"/>
  <c r="O52" i="44"/>
  <c r="N52" i="44"/>
  <c r="K52" i="44"/>
  <c r="J52" i="44"/>
  <c r="I52" i="44"/>
  <c r="H52" i="44"/>
  <c r="G52" i="44"/>
  <c r="F52" i="44"/>
  <c r="E52" i="44"/>
  <c r="D52" i="44"/>
  <c r="C52" i="44"/>
  <c r="B52" i="44"/>
  <c r="CP51" i="44"/>
  <c r="CO51" i="44"/>
  <c r="CN51" i="44"/>
  <c r="CM51" i="44"/>
  <c r="CL51" i="44"/>
  <c r="CI51" i="44"/>
  <c r="CH51" i="44"/>
  <c r="CG51" i="44"/>
  <c r="CF51" i="44"/>
  <c r="CE51" i="44"/>
  <c r="CD51" i="44"/>
  <c r="CC51" i="44"/>
  <c r="CB51" i="44"/>
  <c r="CA51" i="44"/>
  <c r="BZ51" i="44"/>
  <c r="BY51" i="44"/>
  <c r="BX51" i="44"/>
  <c r="BW51" i="44"/>
  <c r="BV51" i="44"/>
  <c r="BU51" i="44"/>
  <c r="BT51" i="44"/>
  <c r="BS51" i="44"/>
  <c r="BR51" i="44"/>
  <c r="BQ51" i="44"/>
  <c r="BO51" i="44"/>
  <c r="BN51" i="44"/>
  <c r="BM51" i="44"/>
  <c r="BL51" i="44"/>
  <c r="BK51" i="44"/>
  <c r="BJ51" i="44"/>
  <c r="BH51" i="44"/>
  <c r="BG51" i="44"/>
  <c r="BF51" i="44"/>
  <c r="BE51" i="44"/>
  <c r="BD51" i="44"/>
  <c r="BC51" i="44"/>
  <c r="BB51" i="44"/>
  <c r="AY51" i="44"/>
  <c r="AX51" i="44"/>
  <c r="AW51" i="44"/>
  <c r="AV51" i="44"/>
  <c r="AT51" i="44"/>
  <c r="AS51" i="44"/>
  <c r="AR51" i="44"/>
  <c r="AQ51" i="44"/>
  <c r="AP51" i="44"/>
  <c r="AO51" i="44"/>
  <c r="AN51" i="44"/>
  <c r="AM51" i="44"/>
  <c r="AL51" i="44"/>
  <c r="AK51" i="44"/>
  <c r="AJ51" i="44"/>
  <c r="AI51" i="44"/>
  <c r="AH51" i="44"/>
  <c r="AG51" i="44"/>
  <c r="AF51" i="44"/>
  <c r="AE51" i="44"/>
  <c r="AD51" i="44"/>
  <c r="AB51" i="44"/>
  <c r="AA51" i="44"/>
  <c r="Z51" i="44"/>
  <c r="Y51" i="44"/>
  <c r="X51" i="44"/>
  <c r="W51" i="44"/>
  <c r="V51" i="44"/>
  <c r="U51" i="44"/>
  <c r="T51" i="44"/>
  <c r="S51" i="44"/>
  <c r="R51" i="44"/>
  <c r="Q51" i="44"/>
  <c r="P51" i="44"/>
  <c r="O51" i="44"/>
  <c r="N51" i="44"/>
  <c r="K51" i="44"/>
  <c r="J51" i="44"/>
  <c r="I51" i="44"/>
  <c r="H51" i="44"/>
  <c r="G51" i="44"/>
  <c r="F51" i="44"/>
  <c r="E51" i="44"/>
  <c r="D51" i="44"/>
  <c r="C51" i="44"/>
  <c r="B51" i="44"/>
  <c r="CP50" i="44"/>
  <c r="CO50" i="44"/>
  <c r="CN50" i="44"/>
  <c r="CM50" i="44"/>
  <c r="CL50" i="44"/>
  <c r="CI50" i="44"/>
  <c r="CH50" i="44"/>
  <c r="CG50" i="44"/>
  <c r="CF50" i="44"/>
  <c r="CE50" i="44"/>
  <c r="CD50" i="44"/>
  <c r="CC50" i="44"/>
  <c r="CB50" i="44"/>
  <c r="CA50" i="44"/>
  <c r="BZ50" i="44"/>
  <c r="BY50" i="44"/>
  <c r="BX50" i="44"/>
  <c r="BW50" i="44"/>
  <c r="BV50" i="44"/>
  <c r="BU50" i="44"/>
  <c r="BT50" i="44"/>
  <c r="BS50" i="44"/>
  <c r="BR50" i="44"/>
  <c r="BQ50" i="44"/>
  <c r="BO50" i="44"/>
  <c r="BN50" i="44"/>
  <c r="BM50" i="44"/>
  <c r="BL50" i="44"/>
  <c r="BK50" i="44"/>
  <c r="BJ50" i="44"/>
  <c r="BH50" i="44"/>
  <c r="BG50" i="44"/>
  <c r="BF50" i="44"/>
  <c r="BE50" i="44"/>
  <c r="BD50" i="44"/>
  <c r="BC50" i="44"/>
  <c r="BB50" i="44"/>
  <c r="AY50" i="44"/>
  <c r="AX50" i="44"/>
  <c r="AW50" i="44"/>
  <c r="AV50" i="44"/>
  <c r="AT50" i="44"/>
  <c r="AS50" i="44"/>
  <c r="AR50" i="44"/>
  <c r="AQ50" i="44"/>
  <c r="AP50" i="44"/>
  <c r="AO50" i="44"/>
  <c r="AN50" i="44"/>
  <c r="AM50" i="44"/>
  <c r="AL50" i="44"/>
  <c r="AK50" i="44"/>
  <c r="AJ50" i="44"/>
  <c r="AI50" i="44"/>
  <c r="AH50" i="44"/>
  <c r="AG50" i="44"/>
  <c r="AF50" i="44"/>
  <c r="AE50" i="44"/>
  <c r="AD50" i="44"/>
  <c r="AB50" i="44"/>
  <c r="AA50" i="44"/>
  <c r="Z50" i="44"/>
  <c r="Y50" i="44"/>
  <c r="X50" i="44"/>
  <c r="W50" i="44"/>
  <c r="V50" i="44"/>
  <c r="U50" i="44"/>
  <c r="T50" i="44"/>
  <c r="S50" i="44"/>
  <c r="R50" i="44"/>
  <c r="Q50" i="44"/>
  <c r="P50" i="44"/>
  <c r="O50" i="44"/>
  <c r="N50" i="44"/>
  <c r="K50" i="44"/>
  <c r="J50" i="44"/>
  <c r="I50" i="44"/>
  <c r="H50" i="44"/>
  <c r="G50" i="44"/>
  <c r="F50" i="44"/>
  <c r="E50" i="44"/>
  <c r="D50" i="44"/>
  <c r="C50" i="44"/>
  <c r="B50" i="44"/>
  <c r="CP49" i="44"/>
  <c r="CO49" i="44"/>
  <c r="CN49" i="44"/>
  <c r="CM49" i="44"/>
  <c r="CL49" i="44"/>
  <c r="CI49" i="44"/>
  <c r="CH49" i="44"/>
  <c r="CG49" i="44"/>
  <c r="CF49" i="44"/>
  <c r="CE49" i="44"/>
  <c r="CD49" i="44"/>
  <c r="CC49" i="44"/>
  <c r="CB49" i="44"/>
  <c r="CA49" i="44"/>
  <c r="BZ49" i="44"/>
  <c r="BY49" i="44"/>
  <c r="BX49" i="44"/>
  <c r="BW49" i="44"/>
  <c r="BV49" i="44"/>
  <c r="BU49" i="44"/>
  <c r="BT49" i="44"/>
  <c r="BS49" i="44"/>
  <c r="BR49" i="44"/>
  <c r="BQ49" i="44"/>
  <c r="BO49" i="44"/>
  <c r="BN49" i="44"/>
  <c r="BM49" i="44"/>
  <c r="BL49" i="44"/>
  <c r="BK49" i="44"/>
  <c r="BJ49" i="44"/>
  <c r="BH49" i="44"/>
  <c r="BG49" i="44"/>
  <c r="BF49" i="44"/>
  <c r="BE49" i="44"/>
  <c r="BD49" i="44"/>
  <c r="BC49" i="44"/>
  <c r="BB49" i="44"/>
  <c r="AY49" i="44"/>
  <c r="AX49" i="44"/>
  <c r="AW49" i="44"/>
  <c r="AV49" i="44"/>
  <c r="AT49" i="44"/>
  <c r="AS49" i="44"/>
  <c r="AR49" i="44"/>
  <c r="AQ49" i="44"/>
  <c r="AP49" i="44"/>
  <c r="AO49" i="44"/>
  <c r="AN49" i="44"/>
  <c r="AM49" i="44"/>
  <c r="AL49" i="44"/>
  <c r="AK49" i="44"/>
  <c r="AJ49" i="44"/>
  <c r="AI49" i="44"/>
  <c r="AH49" i="44"/>
  <c r="AG49" i="44"/>
  <c r="AF49" i="44"/>
  <c r="AE49" i="44"/>
  <c r="AD49" i="44"/>
  <c r="AB49" i="44"/>
  <c r="AA49" i="44"/>
  <c r="Z49" i="44"/>
  <c r="Y49" i="44"/>
  <c r="X49" i="44"/>
  <c r="W49" i="44"/>
  <c r="V49" i="44"/>
  <c r="U49" i="44"/>
  <c r="T49" i="44"/>
  <c r="S49" i="44"/>
  <c r="R49" i="44"/>
  <c r="Q49" i="44"/>
  <c r="P49" i="44"/>
  <c r="O49" i="44"/>
  <c r="N49" i="44"/>
  <c r="K49" i="44"/>
  <c r="J49" i="44"/>
  <c r="I49" i="44"/>
  <c r="H49" i="44"/>
  <c r="G49" i="44"/>
  <c r="F49" i="44"/>
  <c r="E49" i="44"/>
  <c r="D49" i="44"/>
  <c r="C49" i="44"/>
  <c r="B49" i="44"/>
  <c r="CP48" i="44"/>
  <c r="CO48" i="44"/>
  <c r="CN48" i="44"/>
  <c r="CM48" i="44"/>
  <c r="CL48" i="44"/>
  <c r="CI48" i="44"/>
  <c r="CH48" i="44"/>
  <c r="CG48" i="44"/>
  <c r="CF48" i="44"/>
  <c r="CE48" i="44"/>
  <c r="CD48" i="44"/>
  <c r="CC48" i="44"/>
  <c r="CB48" i="44"/>
  <c r="CA48" i="44"/>
  <c r="BZ48" i="44"/>
  <c r="BY48" i="44"/>
  <c r="BX48" i="44"/>
  <c r="BW48" i="44"/>
  <c r="BV48" i="44"/>
  <c r="BU48" i="44"/>
  <c r="BT48" i="44"/>
  <c r="BS48" i="44"/>
  <c r="BR48" i="44"/>
  <c r="BQ48" i="44"/>
  <c r="BO48" i="44"/>
  <c r="BN48" i="44"/>
  <c r="BM48" i="44"/>
  <c r="BL48" i="44"/>
  <c r="BK48" i="44"/>
  <c r="BJ48" i="44"/>
  <c r="BH48" i="44"/>
  <c r="BG48" i="44"/>
  <c r="BF48" i="44"/>
  <c r="BE48" i="44"/>
  <c r="BD48" i="44"/>
  <c r="BC48" i="44"/>
  <c r="BB48" i="44"/>
  <c r="AY48" i="44"/>
  <c r="AX48" i="44"/>
  <c r="AW48" i="44"/>
  <c r="AV48" i="44"/>
  <c r="AT48" i="44"/>
  <c r="AS48" i="44"/>
  <c r="AR48" i="44"/>
  <c r="AQ48" i="44"/>
  <c r="AP48" i="44"/>
  <c r="AO48" i="44"/>
  <c r="AN48" i="44"/>
  <c r="AM48" i="44"/>
  <c r="AL48" i="44"/>
  <c r="AK48" i="44"/>
  <c r="AJ48" i="44"/>
  <c r="AI48" i="44"/>
  <c r="AH48" i="44"/>
  <c r="AG48" i="44"/>
  <c r="AF48" i="44"/>
  <c r="AE48" i="44"/>
  <c r="AD48" i="44"/>
  <c r="AB48" i="44"/>
  <c r="AA48" i="44"/>
  <c r="Z48" i="44"/>
  <c r="Y48" i="44"/>
  <c r="X48" i="44"/>
  <c r="W48" i="44"/>
  <c r="V48" i="44"/>
  <c r="U48" i="44"/>
  <c r="T48" i="44"/>
  <c r="S48" i="44"/>
  <c r="R48" i="44"/>
  <c r="Q48" i="44"/>
  <c r="P48" i="44"/>
  <c r="O48" i="44"/>
  <c r="N48" i="44"/>
  <c r="K48" i="44"/>
  <c r="J48" i="44"/>
  <c r="I48" i="44"/>
  <c r="H48" i="44"/>
  <c r="G48" i="44"/>
  <c r="F48" i="44"/>
  <c r="E48" i="44"/>
  <c r="D48" i="44"/>
  <c r="C48" i="44"/>
  <c r="B48" i="44"/>
  <c r="CP47" i="44"/>
  <c r="CO47" i="44"/>
  <c r="CN47" i="44"/>
  <c r="CM47" i="44"/>
  <c r="CL47" i="44"/>
  <c r="CI47" i="44"/>
  <c r="CH47" i="44"/>
  <c r="CG47" i="44"/>
  <c r="CF47" i="44"/>
  <c r="CE47" i="44"/>
  <c r="CD47" i="44"/>
  <c r="CC47" i="44"/>
  <c r="CB47" i="44"/>
  <c r="CA47" i="44"/>
  <c r="BZ47" i="44"/>
  <c r="BY47" i="44"/>
  <c r="BX47" i="44"/>
  <c r="BW47" i="44"/>
  <c r="BV47" i="44"/>
  <c r="BU47" i="44"/>
  <c r="BT47" i="44"/>
  <c r="BS47" i="44"/>
  <c r="BR47" i="44"/>
  <c r="BQ47" i="44"/>
  <c r="BO47" i="44"/>
  <c r="BN47" i="44"/>
  <c r="BM47" i="44"/>
  <c r="BL47" i="44"/>
  <c r="BK47" i="44"/>
  <c r="BJ47" i="44"/>
  <c r="BH47" i="44"/>
  <c r="BG47" i="44"/>
  <c r="BF47" i="44"/>
  <c r="BE47" i="44"/>
  <c r="BD47" i="44"/>
  <c r="BC47" i="44"/>
  <c r="BB47" i="44"/>
  <c r="AY47" i="44"/>
  <c r="AX47" i="44"/>
  <c r="AW47" i="44"/>
  <c r="AV47" i="44"/>
  <c r="AT47" i="44"/>
  <c r="AS47" i="44"/>
  <c r="AR47" i="44"/>
  <c r="AQ47" i="44"/>
  <c r="AP47" i="44"/>
  <c r="AO47" i="44"/>
  <c r="AN47" i="44"/>
  <c r="AM47" i="44"/>
  <c r="AL47" i="44"/>
  <c r="AK47" i="44"/>
  <c r="AJ47" i="44"/>
  <c r="AI47" i="44"/>
  <c r="AH47" i="44"/>
  <c r="AG47" i="44"/>
  <c r="AF47" i="44"/>
  <c r="AE47" i="44"/>
  <c r="AD47" i="44"/>
  <c r="AB47" i="44"/>
  <c r="AA47" i="44"/>
  <c r="Z47" i="44"/>
  <c r="Y47" i="44"/>
  <c r="X47" i="44"/>
  <c r="W47" i="44"/>
  <c r="V47" i="44"/>
  <c r="U47" i="44"/>
  <c r="T47" i="44"/>
  <c r="S47" i="44"/>
  <c r="R47" i="44"/>
  <c r="Q47" i="44"/>
  <c r="P47" i="44"/>
  <c r="O47" i="44"/>
  <c r="N47" i="44"/>
  <c r="K47" i="44"/>
  <c r="J47" i="44"/>
  <c r="I47" i="44"/>
  <c r="H47" i="44"/>
  <c r="G47" i="44"/>
  <c r="F47" i="44"/>
  <c r="E47" i="44"/>
  <c r="D47" i="44"/>
  <c r="C47" i="44"/>
  <c r="B47" i="44"/>
  <c r="CI46" i="44"/>
  <c r="CH46" i="44"/>
  <c r="CG46" i="44"/>
  <c r="CF46" i="44"/>
  <c r="CE46" i="44"/>
  <c r="CD46" i="44"/>
  <c r="CC46" i="44"/>
  <c r="CB46" i="44"/>
  <c r="CA46" i="44"/>
  <c r="BZ46" i="44"/>
  <c r="BY46" i="44"/>
  <c r="BX46" i="44"/>
  <c r="BW46" i="44"/>
  <c r="BV46" i="44"/>
  <c r="BU46" i="44"/>
  <c r="BT46" i="44"/>
  <c r="BS46" i="44"/>
  <c r="BR46" i="44"/>
  <c r="BQ46" i="44"/>
  <c r="BO46" i="44"/>
  <c r="BN46" i="44"/>
  <c r="BM46" i="44"/>
  <c r="BL46" i="44"/>
  <c r="BK46" i="44"/>
  <c r="BJ46" i="44"/>
  <c r="BH46" i="44"/>
  <c r="BG46" i="44"/>
  <c r="BF46" i="44"/>
  <c r="BE46" i="44"/>
  <c r="BD46" i="44"/>
  <c r="BC46" i="44"/>
  <c r="BB46" i="44"/>
  <c r="AY46" i="44"/>
  <c r="AX46" i="44"/>
  <c r="AW46" i="44"/>
  <c r="AV46" i="44"/>
  <c r="AT46" i="44"/>
  <c r="AS46" i="44"/>
  <c r="AR46" i="44"/>
  <c r="AQ46" i="44"/>
  <c r="AP46" i="44"/>
  <c r="AO46" i="44"/>
  <c r="AN46" i="44"/>
  <c r="AM46" i="44"/>
  <c r="AL46" i="44"/>
  <c r="AK46" i="44"/>
  <c r="AJ46" i="44"/>
  <c r="AI46" i="44"/>
  <c r="AH46" i="44"/>
  <c r="AG46" i="44"/>
  <c r="AF46" i="44"/>
  <c r="AE46" i="44"/>
  <c r="AD46" i="44"/>
  <c r="AB46" i="44"/>
  <c r="AA46" i="44"/>
  <c r="Z46" i="44"/>
  <c r="Y46" i="44"/>
  <c r="X46" i="44"/>
  <c r="W46" i="44"/>
  <c r="V46" i="44"/>
  <c r="U46" i="44"/>
  <c r="T46" i="44"/>
  <c r="S46" i="44"/>
  <c r="R46" i="44"/>
  <c r="Q46" i="44"/>
  <c r="P46" i="44"/>
  <c r="O46" i="44"/>
  <c r="N46" i="44"/>
  <c r="K46" i="44"/>
  <c r="J46" i="44"/>
  <c r="I46" i="44"/>
  <c r="H46" i="44"/>
  <c r="G46" i="44"/>
  <c r="F46" i="44"/>
  <c r="E46" i="44"/>
  <c r="D46" i="44"/>
  <c r="C46" i="44"/>
  <c r="B46" i="44"/>
  <c r="CI45" i="44"/>
  <c r="CH45" i="44"/>
  <c r="CG45" i="44"/>
  <c r="CF45" i="44"/>
  <c r="CE45" i="44"/>
  <c r="CD45" i="44"/>
  <c r="CC45" i="44"/>
  <c r="CB45" i="44"/>
  <c r="CA45" i="44"/>
  <c r="BZ45" i="44"/>
  <c r="BY45" i="44"/>
  <c r="BX45" i="44"/>
  <c r="BW45" i="44"/>
  <c r="BV45" i="44"/>
  <c r="BU45" i="44"/>
  <c r="BT45" i="44"/>
  <c r="BS45" i="44"/>
  <c r="BR45" i="44"/>
  <c r="BQ45" i="44"/>
  <c r="BO45" i="44"/>
  <c r="BN45" i="44"/>
  <c r="BM45" i="44"/>
  <c r="BL45" i="44"/>
  <c r="BK45" i="44"/>
  <c r="BJ45" i="44"/>
  <c r="BH45" i="44"/>
  <c r="BG45" i="44"/>
  <c r="BF45" i="44"/>
  <c r="BE45" i="44"/>
  <c r="BD45" i="44"/>
  <c r="BC45" i="44"/>
  <c r="BB45" i="44"/>
  <c r="AY45" i="44"/>
  <c r="AX45" i="44"/>
  <c r="AW45" i="44"/>
  <c r="AV45" i="44"/>
  <c r="AT45" i="44"/>
  <c r="AS45" i="44"/>
  <c r="AR45" i="44"/>
  <c r="AQ45" i="44"/>
  <c r="AP45" i="44"/>
  <c r="AO45" i="44"/>
  <c r="AN45" i="44"/>
  <c r="AM45" i="44"/>
  <c r="AL45" i="44"/>
  <c r="AK45" i="44"/>
  <c r="AJ45" i="44"/>
  <c r="AI45" i="44"/>
  <c r="AH45" i="44"/>
  <c r="AG45" i="44"/>
  <c r="AF45" i="44"/>
  <c r="AE45" i="44"/>
  <c r="AD45" i="44"/>
  <c r="AB45" i="44"/>
  <c r="AA45" i="44"/>
  <c r="Z45" i="44"/>
  <c r="Y45" i="44"/>
  <c r="X45" i="44"/>
  <c r="W45" i="44"/>
  <c r="V45" i="44"/>
  <c r="U45" i="44"/>
  <c r="T45" i="44"/>
  <c r="S45" i="44"/>
  <c r="R45" i="44"/>
  <c r="Q45" i="44"/>
  <c r="P45" i="44"/>
  <c r="O45" i="44"/>
  <c r="N45" i="44"/>
  <c r="K45" i="44"/>
  <c r="J45" i="44"/>
  <c r="I45" i="44"/>
  <c r="H45" i="44"/>
  <c r="G45" i="44"/>
  <c r="F45" i="44"/>
  <c r="E45" i="44"/>
  <c r="D45" i="44"/>
  <c r="C45" i="44"/>
  <c r="B45" i="44"/>
  <c r="CI44" i="44"/>
  <c r="CH44" i="44"/>
  <c r="CG44" i="44"/>
  <c r="CF44" i="44"/>
  <c r="CE44" i="44"/>
  <c r="CD44" i="44"/>
  <c r="CC44" i="44"/>
  <c r="CB44" i="44"/>
  <c r="CA44" i="44"/>
  <c r="BZ44" i="44"/>
  <c r="BY44" i="44"/>
  <c r="BX44" i="44"/>
  <c r="BW44" i="44"/>
  <c r="BV44" i="44"/>
  <c r="BU44" i="44"/>
  <c r="BT44" i="44"/>
  <c r="BS44" i="44"/>
  <c r="BR44" i="44"/>
  <c r="BQ44" i="44"/>
  <c r="BO44" i="44"/>
  <c r="BN44" i="44"/>
  <c r="BM44" i="44"/>
  <c r="BL44" i="44"/>
  <c r="BK44" i="44"/>
  <c r="BJ44" i="44"/>
  <c r="BH44" i="44"/>
  <c r="BG44" i="44"/>
  <c r="BF44" i="44"/>
  <c r="BE44" i="44"/>
  <c r="BD44" i="44"/>
  <c r="BC44" i="44"/>
  <c r="BB44" i="44"/>
  <c r="AY44" i="44"/>
  <c r="AX44" i="44"/>
  <c r="AW44" i="44"/>
  <c r="AV44" i="44"/>
  <c r="AT44" i="44"/>
  <c r="AS44" i="44"/>
  <c r="AR44" i="44"/>
  <c r="AQ44" i="44"/>
  <c r="AP44" i="44"/>
  <c r="AO44" i="44"/>
  <c r="AN44" i="44"/>
  <c r="AM44" i="44"/>
  <c r="AL44" i="44"/>
  <c r="AK44" i="44"/>
  <c r="AJ44" i="44"/>
  <c r="AI44" i="44"/>
  <c r="AH44" i="44"/>
  <c r="AG44" i="44"/>
  <c r="AF44" i="44"/>
  <c r="AE44" i="44"/>
  <c r="AD44" i="44"/>
  <c r="AB44" i="44"/>
  <c r="AA44" i="44"/>
  <c r="Z44" i="44"/>
  <c r="Y44" i="44"/>
  <c r="X44" i="44"/>
  <c r="W44" i="44"/>
  <c r="V44" i="44"/>
  <c r="U44" i="44"/>
  <c r="T44" i="44"/>
  <c r="S44" i="44"/>
  <c r="R44" i="44"/>
  <c r="Q44" i="44"/>
  <c r="P44" i="44"/>
  <c r="O44" i="44"/>
  <c r="N44" i="44"/>
  <c r="K44" i="44"/>
  <c r="J44" i="44"/>
  <c r="I44" i="44"/>
  <c r="H44" i="44"/>
  <c r="G44" i="44"/>
  <c r="F44" i="44"/>
  <c r="E44" i="44"/>
  <c r="D44" i="44"/>
  <c r="C44" i="44"/>
  <c r="B44" i="44"/>
  <c r="CP43" i="44"/>
  <c r="CO43" i="44"/>
  <c r="CN43" i="44"/>
  <c r="CM43" i="44"/>
  <c r="CL43" i="44"/>
  <c r="CI43" i="44"/>
  <c r="CH43" i="44"/>
  <c r="CG43" i="44"/>
  <c r="CF43" i="44"/>
  <c r="CE43" i="44"/>
  <c r="CD43" i="44"/>
  <c r="CC43" i="44"/>
  <c r="CB43" i="44"/>
  <c r="CA43" i="44"/>
  <c r="BZ43" i="44"/>
  <c r="BY43" i="44"/>
  <c r="BX43" i="44"/>
  <c r="BW43" i="44"/>
  <c r="BV43" i="44"/>
  <c r="BU43" i="44"/>
  <c r="BT43" i="44"/>
  <c r="BS43" i="44"/>
  <c r="BR43" i="44"/>
  <c r="BQ43" i="44"/>
  <c r="BO43" i="44"/>
  <c r="BN43" i="44"/>
  <c r="BM43" i="44"/>
  <c r="BL43" i="44"/>
  <c r="BK43" i="44"/>
  <c r="BJ43" i="44"/>
  <c r="BH43" i="44"/>
  <c r="BG43" i="44"/>
  <c r="BF43" i="44"/>
  <c r="BE43" i="44"/>
  <c r="BD43" i="44"/>
  <c r="BC43" i="44"/>
  <c r="BB43" i="44"/>
  <c r="AY43" i="44"/>
  <c r="AX43" i="44"/>
  <c r="AW43" i="44"/>
  <c r="AV43" i="44"/>
  <c r="AT43" i="44"/>
  <c r="AS43" i="44"/>
  <c r="AR43" i="44"/>
  <c r="AQ43" i="44"/>
  <c r="AP43" i="44"/>
  <c r="AO43" i="44"/>
  <c r="AN43" i="44"/>
  <c r="AM43" i="44"/>
  <c r="AL43" i="44"/>
  <c r="AK43" i="44"/>
  <c r="AJ43" i="44"/>
  <c r="AI43" i="44"/>
  <c r="AH43" i="44"/>
  <c r="AG43" i="44"/>
  <c r="AF43" i="44"/>
  <c r="AE43" i="44"/>
  <c r="AD43" i="44"/>
  <c r="AB43" i="44"/>
  <c r="AA43" i="44"/>
  <c r="Z43" i="44"/>
  <c r="Y43" i="44"/>
  <c r="X43" i="44"/>
  <c r="W43" i="44"/>
  <c r="V43" i="44"/>
  <c r="U43" i="44"/>
  <c r="T43" i="44"/>
  <c r="S43" i="44"/>
  <c r="R43" i="44"/>
  <c r="Q43" i="44"/>
  <c r="P43" i="44"/>
  <c r="O43" i="44"/>
  <c r="N43" i="44"/>
  <c r="K43" i="44"/>
  <c r="J43" i="44"/>
  <c r="I43" i="44"/>
  <c r="H43" i="44"/>
  <c r="G43" i="44"/>
  <c r="F43" i="44"/>
  <c r="E43" i="44"/>
  <c r="D43" i="44"/>
  <c r="C43" i="44"/>
  <c r="B43" i="44"/>
  <c r="CI42" i="44"/>
  <c r="CH42" i="44"/>
  <c r="CG42" i="44"/>
  <c r="CF42" i="44"/>
  <c r="CE42" i="44"/>
  <c r="CD42" i="44"/>
  <c r="CC42" i="44"/>
  <c r="CB42" i="44"/>
  <c r="CA42" i="44"/>
  <c r="BZ42" i="44"/>
  <c r="BY42" i="44"/>
  <c r="BX42" i="44"/>
  <c r="BW42" i="44"/>
  <c r="BV42" i="44"/>
  <c r="BU42" i="44"/>
  <c r="BT42" i="44"/>
  <c r="BS42" i="44"/>
  <c r="BR42" i="44"/>
  <c r="BQ42" i="44"/>
  <c r="BO42" i="44"/>
  <c r="BN42" i="44"/>
  <c r="BM42" i="44"/>
  <c r="BL42" i="44"/>
  <c r="BK42" i="44"/>
  <c r="BJ42" i="44"/>
  <c r="BH42" i="44"/>
  <c r="BG42" i="44"/>
  <c r="BF42" i="44"/>
  <c r="BE42" i="44"/>
  <c r="BD42" i="44"/>
  <c r="BC42" i="44"/>
  <c r="BB42" i="44"/>
  <c r="AY42" i="44"/>
  <c r="AX42" i="44"/>
  <c r="AW42" i="44"/>
  <c r="AV42" i="44"/>
  <c r="AT42" i="44"/>
  <c r="AS42" i="44"/>
  <c r="AR42" i="44"/>
  <c r="AQ42" i="44"/>
  <c r="AP42" i="44"/>
  <c r="AO42" i="44"/>
  <c r="AN42" i="44"/>
  <c r="AM42" i="44"/>
  <c r="AL42" i="44"/>
  <c r="AK42" i="44"/>
  <c r="AJ42" i="44"/>
  <c r="AI42" i="44"/>
  <c r="AH42" i="44"/>
  <c r="AG42" i="44"/>
  <c r="AF42" i="44"/>
  <c r="AE42" i="44"/>
  <c r="AD42" i="44"/>
  <c r="AB42" i="44"/>
  <c r="AA42" i="44"/>
  <c r="Z42" i="44"/>
  <c r="Y42" i="44"/>
  <c r="X42" i="44"/>
  <c r="W42" i="44"/>
  <c r="V42" i="44"/>
  <c r="U42" i="44"/>
  <c r="T42" i="44"/>
  <c r="S42" i="44"/>
  <c r="R42" i="44"/>
  <c r="Q42" i="44"/>
  <c r="P42" i="44"/>
  <c r="O42" i="44"/>
  <c r="N42" i="44"/>
  <c r="K42" i="44"/>
  <c r="J42" i="44"/>
  <c r="I42" i="44"/>
  <c r="H42" i="44"/>
  <c r="G42" i="44"/>
  <c r="F42" i="44"/>
  <c r="E42" i="44"/>
  <c r="D42" i="44"/>
  <c r="C42" i="44"/>
  <c r="B42" i="44"/>
  <c r="CP41" i="44"/>
  <c r="CO41" i="44"/>
  <c r="CN41" i="44"/>
  <c r="CM41" i="44"/>
  <c r="CL41" i="44"/>
  <c r="CI41" i="44"/>
  <c r="CH41" i="44"/>
  <c r="CG41" i="44"/>
  <c r="CF41" i="44"/>
  <c r="CE41" i="44"/>
  <c r="CD41" i="44"/>
  <c r="CC41" i="44"/>
  <c r="CB41" i="44"/>
  <c r="CA41" i="44"/>
  <c r="BZ41" i="44"/>
  <c r="BY41" i="44"/>
  <c r="BX41" i="44"/>
  <c r="BW41" i="44"/>
  <c r="BV41" i="44"/>
  <c r="BU41" i="44"/>
  <c r="BT41" i="44"/>
  <c r="BS41" i="44"/>
  <c r="BR41" i="44"/>
  <c r="BQ41" i="44"/>
  <c r="BO41" i="44"/>
  <c r="BN41" i="44"/>
  <c r="BM41" i="44"/>
  <c r="BL41" i="44"/>
  <c r="BK41" i="44"/>
  <c r="BJ41" i="44"/>
  <c r="BH41" i="44"/>
  <c r="BG41" i="44"/>
  <c r="BF41" i="44"/>
  <c r="BE41" i="44"/>
  <c r="BD41" i="44"/>
  <c r="BC41" i="44"/>
  <c r="BB41" i="44"/>
  <c r="AY41" i="44"/>
  <c r="AX41" i="44"/>
  <c r="AW41" i="44"/>
  <c r="AV41" i="44"/>
  <c r="AT41" i="44"/>
  <c r="AS41" i="44"/>
  <c r="AR41" i="44"/>
  <c r="AQ41" i="44"/>
  <c r="AP41" i="44"/>
  <c r="AO41" i="44"/>
  <c r="AN41" i="44"/>
  <c r="AM41" i="44"/>
  <c r="AL41" i="44"/>
  <c r="AK41" i="44"/>
  <c r="AJ41" i="44"/>
  <c r="AI41" i="44"/>
  <c r="AH41" i="44"/>
  <c r="AG41" i="44"/>
  <c r="AF41" i="44"/>
  <c r="AE41" i="44"/>
  <c r="AD41" i="44"/>
  <c r="AB41" i="44"/>
  <c r="AA41" i="44"/>
  <c r="Z41" i="44"/>
  <c r="Y41" i="44"/>
  <c r="X41" i="44"/>
  <c r="W41" i="44"/>
  <c r="V41" i="44"/>
  <c r="U41" i="44"/>
  <c r="T41" i="44"/>
  <c r="S41" i="44"/>
  <c r="R41" i="44"/>
  <c r="Q41" i="44"/>
  <c r="P41" i="44"/>
  <c r="O41" i="44"/>
  <c r="N41" i="44"/>
  <c r="K41" i="44"/>
  <c r="J41" i="44"/>
  <c r="I41" i="44"/>
  <c r="H41" i="44"/>
  <c r="G41" i="44"/>
  <c r="F41" i="44"/>
  <c r="E41" i="44"/>
  <c r="D41" i="44"/>
  <c r="C41" i="44"/>
  <c r="B41" i="44"/>
  <c r="CP40" i="44"/>
  <c r="CO40" i="44"/>
  <c r="CN40" i="44"/>
  <c r="CM40" i="44"/>
  <c r="CL40" i="44"/>
  <c r="CI40" i="44"/>
  <c r="CH40" i="44"/>
  <c r="CG40" i="44"/>
  <c r="CF40" i="44"/>
  <c r="CE40" i="44"/>
  <c r="CD40" i="44"/>
  <c r="CC40" i="44"/>
  <c r="CB40" i="44"/>
  <c r="CA40" i="44"/>
  <c r="BZ40" i="44"/>
  <c r="BY40" i="44"/>
  <c r="BX40" i="44"/>
  <c r="BW40" i="44"/>
  <c r="BV40" i="44"/>
  <c r="BU40" i="44"/>
  <c r="BT40" i="44"/>
  <c r="BS40" i="44"/>
  <c r="BR40" i="44"/>
  <c r="BQ40" i="44"/>
  <c r="BO40" i="44"/>
  <c r="BN40" i="44"/>
  <c r="BM40" i="44"/>
  <c r="BL40" i="44"/>
  <c r="BK40" i="44"/>
  <c r="BJ40" i="44"/>
  <c r="BH40" i="44"/>
  <c r="BG40" i="44"/>
  <c r="BF40" i="44"/>
  <c r="BE40" i="44"/>
  <c r="BD40" i="44"/>
  <c r="BC40" i="44"/>
  <c r="BB40" i="44"/>
  <c r="AY40" i="44"/>
  <c r="AX40" i="44"/>
  <c r="AW40" i="44"/>
  <c r="AV40" i="44"/>
  <c r="AT40" i="44"/>
  <c r="AS40" i="44"/>
  <c r="AR40" i="44"/>
  <c r="AQ40" i="44"/>
  <c r="AP40" i="44"/>
  <c r="AO40" i="44"/>
  <c r="AN40" i="44"/>
  <c r="AM40" i="44"/>
  <c r="AL40" i="44"/>
  <c r="AK40" i="44"/>
  <c r="AJ40" i="44"/>
  <c r="AI40" i="44"/>
  <c r="AH40" i="44"/>
  <c r="AG40" i="44"/>
  <c r="AF40" i="44"/>
  <c r="AE40" i="44"/>
  <c r="AD40" i="44"/>
  <c r="AB40" i="44"/>
  <c r="AA40" i="44"/>
  <c r="Z40" i="44"/>
  <c r="Y40" i="44"/>
  <c r="X40" i="44"/>
  <c r="W40" i="44"/>
  <c r="V40" i="44"/>
  <c r="U40" i="44"/>
  <c r="T40" i="44"/>
  <c r="S40" i="44"/>
  <c r="R40" i="44"/>
  <c r="Q40" i="44"/>
  <c r="P40" i="44"/>
  <c r="O40" i="44"/>
  <c r="N40" i="44"/>
  <c r="K40" i="44"/>
  <c r="J40" i="44"/>
  <c r="I40" i="44"/>
  <c r="H40" i="44"/>
  <c r="G40" i="44"/>
  <c r="F40" i="44"/>
  <c r="E40" i="44"/>
  <c r="D40" i="44"/>
  <c r="C40" i="44"/>
  <c r="B40" i="44"/>
  <c r="CP39" i="44"/>
  <c r="CO39" i="44"/>
  <c r="CN39" i="44"/>
  <c r="CM39" i="44"/>
  <c r="CL39" i="44"/>
  <c r="CI39" i="44"/>
  <c r="CH39" i="44"/>
  <c r="CG39" i="44"/>
  <c r="CF39" i="44"/>
  <c r="CE39" i="44"/>
  <c r="CD39" i="44"/>
  <c r="CC39" i="44"/>
  <c r="CB39" i="44"/>
  <c r="CA39" i="44"/>
  <c r="BZ39" i="44"/>
  <c r="BY39" i="44"/>
  <c r="BX39" i="44"/>
  <c r="BW39" i="44"/>
  <c r="BV39" i="44"/>
  <c r="BU39" i="44"/>
  <c r="BT39" i="44"/>
  <c r="BS39" i="44"/>
  <c r="BR39" i="44"/>
  <c r="BQ39" i="44"/>
  <c r="BO39" i="44"/>
  <c r="BN39" i="44"/>
  <c r="BM39" i="44"/>
  <c r="BL39" i="44"/>
  <c r="BK39" i="44"/>
  <c r="BJ39" i="44"/>
  <c r="BH39" i="44"/>
  <c r="BG39" i="44"/>
  <c r="BF39" i="44"/>
  <c r="BE39" i="44"/>
  <c r="BD39" i="44"/>
  <c r="BC39" i="44"/>
  <c r="BB39" i="44"/>
  <c r="AY39" i="44"/>
  <c r="AX39" i="44"/>
  <c r="AW39" i="44"/>
  <c r="AV39" i="44"/>
  <c r="AT39" i="44"/>
  <c r="AS39" i="44"/>
  <c r="AR39" i="44"/>
  <c r="AQ39" i="44"/>
  <c r="AP39" i="44"/>
  <c r="AO39" i="44"/>
  <c r="AN39" i="44"/>
  <c r="AM39" i="44"/>
  <c r="AL39" i="44"/>
  <c r="AK39" i="44"/>
  <c r="AJ39" i="44"/>
  <c r="AI39" i="44"/>
  <c r="AH39" i="44"/>
  <c r="AG39" i="44"/>
  <c r="AF39" i="44"/>
  <c r="AE39" i="44"/>
  <c r="AD39" i="44"/>
  <c r="AB39" i="44"/>
  <c r="AA39" i="44"/>
  <c r="Z39" i="44"/>
  <c r="Y39" i="44"/>
  <c r="X39" i="44"/>
  <c r="W39" i="44"/>
  <c r="V39" i="44"/>
  <c r="U39" i="44"/>
  <c r="T39" i="44"/>
  <c r="S39" i="44"/>
  <c r="R39" i="44"/>
  <c r="Q39" i="44"/>
  <c r="P39" i="44"/>
  <c r="O39" i="44"/>
  <c r="N39" i="44"/>
  <c r="K39" i="44"/>
  <c r="J39" i="44"/>
  <c r="I39" i="44"/>
  <c r="H39" i="44"/>
  <c r="G39" i="44"/>
  <c r="F39" i="44"/>
  <c r="E39" i="44"/>
  <c r="D39" i="44"/>
  <c r="C39" i="44"/>
  <c r="B39" i="44"/>
  <c r="CI38" i="44"/>
  <c r="CH38" i="44"/>
  <c r="CG38" i="44"/>
  <c r="CF38" i="44"/>
  <c r="CE38" i="44"/>
  <c r="CD38" i="44"/>
  <c r="CC38" i="44"/>
  <c r="CB38" i="44"/>
  <c r="CA38" i="44"/>
  <c r="BZ38" i="44"/>
  <c r="BY38" i="44"/>
  <c r="BX38" i="44"/>
  <c r="BW38" i="44"/>
  <c r="BV38" i="44"/>
  <c r="BU38" i="44"/>
  <c r="BT38" i="44"/>
  <c r="BS38" i="44"/>
  <c r="BR38" i="44"/>
  <c r="BQ38" i="44"/>
  <c r="BO38" i="44"/>
  <c r="BN38" i="44"/>
  <c r="BM38" i="44"/>
  <c r="BL38" i="44"/>
  <c r="BK38" i="44"/>
  <c r="BJ38" i="44"/>
  <c r="BH38" i="44"/>
  <c r="BG38" i="44"/>
  <c r="BF38" i="44"/>
  <c r="BE38" i="44"/>
  <c r="BD38" i="44"/>
  <c r="BC38" i="44"/>
  <c r="BB38" i="44"/>
  <c r="AY38" i="44"/>
  <c r="AX38" i="44"/>
  <c r="AW38" i="44"/>
  <c r="AV38" i="44"/>
  <c r="AT38" i="44"/>
  <c r="AS38" i="44"/>
  <c r="AR38" i="44"/>
  <c r="AQ38" i="44"/>
  <c r="AP38" i="44"/>
  <c r="AO38" i="44"/>
  <c r="AN38" i="44"/>
  <c r="AM38" i="44"/>
  <c r="AL38" i="44"/>
  <c r="AK38" i="44"/>
  <c r="AJ38" i="44"/>
  <c r="AI38" i="44"/>
  <c r="AH38" i="44"/>
  <c r="AG38" i="44"/>
  <c r="AF38" i="44"/>
  <c r="AE38" i="44"/>
  <c r="AD38" i="44"/>
  <c r="AB38" i="44"/>
  <c r="AA38" i="44"/>
  <c r="Z38" i="44"/>
  <c r="Y38" i="44"/>
  <c r="X38" i="44"/>
  <c r="W38" i="44"/>
  <c r="V38" i="44"/>
  <c r="U38" i="44"/>
  <c r="T38" i="44"/>
  <c r="S38" i="44"/>
  <c r="R38" i="44"/>
  <c r="Q38" i="44"/>
  <c r="P38" i="44"/>
  <c r="O38" i="44"/>
  <c r="N38" i="44"/>
  <c r="K38" i="44"/>
  <c r="J38" i="44"/>
  <c r="I38" i="44"/>
  <c r="H38" i="44"/>
  <c r="G38" i="44"/>
  <c r="F38" i="44"/>
  <c r="E38" i="44"/>
  <c r="D38" i="44"/>
  <c r="C38" i="44"/>
  <c r="B38" i="44"/>
  <c r="CP37" i="44"/>
  <c r="CO37" i="44"/>
  <c r="CN37" i="44"/>
  <c r="CM37" i="44"/>
  <c r="CL37" i="44"/>
  <c r="CI37" i="44"/>
  <c r="CH37" i="44"/>
  <c r="CG37" i="44"/>
  <c r="CF37" i="44"/>
  <c r="CE37" i="44"/>
  <c r="CD37" i="44"/>
  <c r="CC37" i="44"/>
  <c r="CB37" i="44"/>
  <c r="CA37" i="44"/>
  <c r="BZ37" i="44"/>
  <c r="BY37" i="44"/>
  <c r="BX37" i="44"/>
  <c r="BW37" i="44"/>
  <c r="BV37" i="44"/>
  <c r="BU37" i="44"/>
  <c r="BT37" i="44"/>
  <c r="BS37" i="44"/>
  <c r="BR37" i="44"/>
  <c r="BQ37" i="44"/>
  <c r="BO37" i="44"/>
  <c r="BN37" i="44"/>
  <c r="BM37" i="44"/>
  <c r="BL37" i="44"/>
  <c r="BK37" i="44"/>
  <c r="BJ37" i="44"/>
  <c r="BH37" i="44"/>
  <c r="BG37" i="44"/>
  <c r="BF37" i="44"/>
  <c r="BE37" i="44"/>
  <c r="BD37" i="44"/>
  <c r="BC37" i="44"/>
  <c r="BB37" i="44"/>
  <c r="AY37" i="44"/>
  <c r="AX37" i="44"/>
  <c r="AW37" i="44"/>
  <c r="AV37" i="44"/>
  <c r="AT37" i="44"/>
  <c r="AS37" i="44"/>
  <c r="AR37" i="44"/>
  <c r="AQ37" i="44"/>
  <c r="AP37" i="44"/>
  <c r="AO37" i="44"/>
  <c r="AN37" i="44"/>
  <c r="AM37" i="44"/>
  <c r="AL37" i="44"/>
  <c r="AK37" i="44"/>
  <c r="AJ37" i="44"/>
  <c r="AI37" i="44"/>
  <c r="AH37" i="44"/>
  <c r="AG37" i="44"/>
  <c r="AF37" i="44"/>
  <c r="AE37" i="44"/>
  <c r="AD37" i="44"/>
  <c r="AB37" i="44"/>
  <c r="AA37" i="44"/>
  <c r="Z37" i="44"/>
  <c r="Y37" i="44"/>
  <c r="X37" i="44"/>
  <c r="W37" i="44"/>
  <c r="V37" i="44"/>
  <c r="U37" i="44"/>
  <c r="T37" i="44"/>
  <c r="S37" i="44"/>
  <c r="R37" i="44"/>
  <c r="Q37" i="44"/>
  <c r="P37" i="44"/>
  <c r="O37" i="44"/>
  <c r="N37" i="44"/>
  <c r="K37" i="44"/>
  <c r="J37" i="44"/>
  <c r="I37" i="44"/>
  <c r="H37" i="44"/>
  <c r="G37" i="44"/>
  <c r="F37" i="44"/>
  <c r="E37" i="44"/>
  <c r="D37" i="44"/>
  <c r="C37" i="44"/>
  <c r="B37" i="44"/>
  <c r="CP36" i="44"/>
  <c r="CO36" i="44"/>
  <c r="CN36" i="44"/>
  <c r="CM36" i="44"/>
  <c r="CL36" i="44"/>
  <c r="CI36" i="44"/>
  <c r="CH36" i="44"/>
  <c r="CG36" i="44"/>
  <c r="CF36" i="44"/>
  <c r="CE36" i="44"/>
  <c r="CD36" i="44"/>
  <c r="CC36" i="44"/>
  <c r="CB36" i="44"/>
  <c r="CA36" i="44"/>
  <c r="BZ36" i="44"/>
  <c r="BY36" i="44"/>
  <c r="BX36" i="44"/>
  <c r="BW36" i="44"/>
  <c r="BV36" i="44"/>
  <c r="BU36" i="44"/>
  <c r="BT36" i="44"/>
  <c r="BS36" i="44"/>
  <c r="BR36" i="44"/>
  <c r="BQ36" i="44"/>
  <c r="BO36" i="44"/>
  <c r="BN36" i="44"/>
  <c r="BM36" i="44"/>
  <c r="BL36" i="44"/>
  <c r="BK36" i="44"/>
  <c r="BJ36" i="44"/>
  <c r="BH36" i="44"/>
  <c r="BG36" i="44"/>
  <c r="BF36" i="44"/>
  <c r="BE36" i="44"/>
  <c r="BD36" i="44"/>
  <c r="BC36" i="44"/>
  <c r="BB36" i="44"/>
  <c r="AY36" i="44"/>
  <c r="AX36" i="44"/>
  <c r="AW36" i="44"/>
  <c r="AV36" i="44"/>
  <c r="AT36" i="44"/>
  <c r="AS36" i="44"/>
  <c r="AR36" i="44"/>
  <c r="AQ36" i="44"/>
  <c r="AP36" i="44"/>
  <c r="AO36" i="44"/>
  <c r="AN36" i="44"/>
  <c r="AM36" i="44"/>
  <c r="AL36" i="44"/>
  <c r="AK36" i="44"/>
  <c r="AJ36" i="44"/>
  <c r="AI36" i="44"/>
  <c r="AH36" i="44"/>
  <c r="AG36" i="44"/>
  <c r="AF36" i="44"/>
  <c r="AE36" i="44"/>
  <c r="AD36" i="44"/>
  <c r="AB36" i="44"/>
  <c r="AA36" i="44"/>
  <c r="Z36" i="44"/>
  <c r="Y36" i="44"/>
  <c r="X36" i="44"/>
  <c r="W36" i="44"/>
  <c r="V36" i="44"/>
  <c r="U36" i="44"/>
  <c r="T36" i="44"/>
  <c r="S36" i="44"/>
  <c r="R36" i="44"/>
  <c r="Q36" i="44"/>
  <c r="P36" i="44"/>
  <c r="O36" i="44"/>
  <c r="N36" i="44"/>
  <c r="K36" i="44"/>
  <c r="J36" i="44"/>
  <c r="I36" i="44"/>
  <c r="H36" i="44"/>
  <c r="G36" i="44"/>
  <c r="F36" i="44"/>
  <c r="E36" i="44"/>
  <c r="D36" i="44"/>
  <c r="C36" i="44"/>
  <c r="B36" i="44"/>
  <c r="CI35" i="44"/>
  <c r="CH35" i="44"/>
  <c r="CG35" i="44"/>
  <c r="CF35" i="44"/>
  <c r="CE35" i="44"/>
  <c r="CD35" i="44"/>
  <c r="CC35" i="44"/>
  <c r="CB35" i="44"/>
  <c r="CA35" i="44"/>
  <c r="BZ35" i="44"/>
  <c r="BY35" i="44"/>
  <c r="BX35" i="44"/>
  <c r="BW35" i="44"/>
  <c r="BV35" i="44"/>
  <c r="BU35" i="44"/>
  <c r="BT35" i="44"/>
  <c r="BS35" i="44"/>
  <c r="BR35" i="44"/>
  <c r="BQ35" i="44"/>
  <c r="BO35" i="44"/>
  <c r="BN35" i="44"/>
  <c r="BM35" i="44"/>
  <c r="BL35" i="44"/>
  <c r="BK35" i="44"/>
  <c r="BJ35" i="44"/>
  <c r="BH35" i="44"/>
  <c r="BG35" i="44"/>
  <c r="BF35" i="44"/>
  <c r="BE35" i="44"/>
  <c r="BD35" i="44"/>
  <c r="BC35" i="44"/>
  <c r="BB35" i="44"/>
  <c r="AY35" i="44"/>
  <c r="AX35" i="44"/>
  <c r="AW35" i="44"/>
  <c r="AV35" i="44"/>
  <c r="AT35" i="44"/>
  <c r="AS35" i="44"/>
  <c r="AR35" i="44"/>
  <c r="AQ35" i="44"/>
  <c r="AP35" i="44"/>
  <c r="AO35" i="44"/>
  <c r="AN35" i="44"/>
  <c r="AM35" i="44"/>
  <c r="AL35" i="44"/>
  <c r="AK35" i="44"/>
  <c r="AJ35" i="44"/>
  <c r="AI35" i="44"/>
  <c r="AH35" i="44"/>
  <c r="AG35" i="44"/>
  <c r="AF35" i="44"/>
  <c r="AE35" i="44"/>
  <c r="AD35" i="44"/>
  <c r="AB35" i="44"/>
  <c r="AA35" i="44"/>
  <c r="Z35" i="44"/>
  <c r="Y35" i="44"/>
  <c r="X35" i="44"/>
  <c r="W35" i="44"/>
  <c r="V35" i="44"/>
  <c r="U35" i="44"/>
  <c r="T35" i="44"/>
  <c r="S35" i="44"/>
  <c r="R35" i="44"/>
  <c r="Q35" i="44"/>
  <c r="P35" i="44"/>
  <c r="O35" i="44"/>
  <c r="N35" i="44"/>
  <c r="K35" i="44"/>
  <c r="J35" i="44"/>
  <c r="I35" i="44"/>
  <c r="H35" i="44"/>
  <c r="G35" i="44"/>
  <c r="F35" i="44"/>
  <c r="E35" i="44"/>
  <c r="D35" i="44"/>
  <c r="C35" i="44"/>
  <c r="B35" i="44"/>
  <c r="CP34" i="44"/>
  <c r="CO34" i="44"/>
  <c r="CN34" i="44"/>
  <c r="CM34" i="44"/>
  <c r="CL34" i="44"/>
  <c r="CI34" i="44"/>
  <c r="CH34" i="44"/>
  <c r="CG34" i="44"/>
  <c r="CF34" i="44"/>
  <c r="CE34" i="44"/>
  <c r="CD34" i="44"/>
  <c r="CC34" i="44"/>
  <c r="CB34" i="44"/>
  <c r="CA34" i="44"/>
  <c r="BZ34" i="44"/>
  <c r="BY34" i="44"/>
  <c r="BX34" i="44"/>
  <c r="BW34" i="44"/>
  <c r="BV34" i="44"/>
  <c r="BU34" i="44"/>
  <c r="BT34" i="44"/>
  <c r="BS34" i="44"/>
  <c r="BR34" i="44"/>
  <c r="BQ34" i="44"/>
  <c r="BO34" i="44"/>
  <c r="BN34" i="44"/>
  <c r="BM34" i="44"/>
  <c r="BL34" i="44"/>
  <c r="BK34" i="44"/>
  <c r="BJ34" i="44"/>
  <c r="BH34" i="44"/>
  <c r="BG34" i="44"/>
  <c r="BF34" i="44"/>
  <c r="BE34" i="44"/>
  <c r="BD34" i="44"/>
  <c r="BC34" i="44"/>
  <c r="BB34" i="44"/>
  <c r="AY34" i="44"/>
  <c r="AX34" i="44"/>
  <c r="AW34" i="44"/>
  <c r="AV34" i="44"/>
  <c r="AT34" i="44"/>
  <c r="AS34" i="44"/>
  <c r="AR34" i="44"/>
  <c r="AQ34" i="44"/>
  <c r="AP34" i="44"/>
  <c r="AO34" i="44"/>
  <c r="AN34" i="44"/>
  <c r="AM34" i="44"/>
  <c r="AL34" i="44"/>
  <c r="AK34" i="44"/>
  <c r="AJ34" i="44"/>
  <c r="AI34" i="44"/>
  <c r="AH34" i="44"/>
  <c r="AG34" i="44"/>
  <c r="AF34" i="44"/>
  <c r="AE34" i="44"/>
  <c r="AD34" i="44"/>
  <c r="AB34" i="44"/>
  <c r="AA34" i="44"/>
  <c r="Z34" i="44"/>
  <c r="Y34" i="44"/>
  <c r="X34" i="44"/>
  <c r="W34" i="44"/>
  <c r="V34" i="44"/>
  <c r="U34" i="44"/>
  <c r="T34" i="44"/>
  <c r="S34" i="44"/>
  <c r="R34" i="44"/>
  <c r="Q34" i="44"/>
  <c r="P34" i="44"/>
  <c r="O34" i="44"/>
  <c r="N34" i="44"/>
  <c r="K34" i="44"/>
  <c r="J34" i="44"/>
  <c r="I34" i="44"/>
  <c r="H34" i="44"/>
  <c r="G34" i="44"/>
  <c r="F34" i="44"/>
  <c r="E34" i="44"/>
  <c r="D34" i="44"/>
  <c r="C34" i="44"/>
  <c r="B34" i="44"/>
  <c r="CP33" i="44"/>
  <c r="CO33" i="44"/>
  <c r="CN33" i="44"/>
  <c r="CM33" i="44"/>
  <c r="CL33" i="44"/>
  <c r="CI33" i="44"/>
  <c r="CH33" i="44"/>
  <c r="CG33" i="44"/>
  <c r="CF33" i="44"/>
  <c r="CE33" i="44"/>
  <c r="CD33" i="44"/>
  <c r="CC33" i="44"/>
  <c r="CB33" i="44"/>
  <c r="CA33" i="44"/>
  <c r="BZ33" i="44"/>
  <c r="BY33" i="44"/>
  <c r="BX33" i="44"/>
  <c r="BW33" i="44"/>
  <c r="BV33" i="44"/>
  <c r="BU33" i="44"/>
  <c r="BT33" i="44"/>
  <c r="BS33" i="44"/>
  <c r="BR33" i="44"/>
  <c r="BQ33" i="44"/>
  <c r="BO33" i="44"/>
  <c r="BN33" i="44"/>
  <c r="BM33" i="44"/>
  <c r="BL33" i="44"/>
  <c r="BK33" i="44"/>
  <c r="BJ33" i="44"/>
  <c r="BH33" i="44"/>
  <c r="BG33" i="44"/>
  <c r="BF33" i="44"/>
  <c r="BE33" i="44"/>
  <c r="BD33" i="44"/>
  <c r="BC33" i="44"/>
  <c r="BB33" i="44"/>
  <c r="AY33" i="44"/>
  <c r="AX33" i="44"/>
  <c r="AW33" i="44"/>
  <c r="AV33" i="44"/>
  <c r="AT33" i="44"/>
  <c r="AS33" i="44"/>
  <c r="AR33" i="44"/>
  <c r="AQ33" i="44"/>
  <c r="AP33" i="44"/>
  <c r="AO33" i="44"/>
  <c r="AN33" i="44"/>
  <c r="AM33" i="44"/>
  <c r="AL33" i="44"/>
  <c r="AK33" i="44"/>
  <c r="AJ33" i="44"/>
  <c r="AI33" i="44"/>
  <c r="AH33" i="44"/>
  <c r="AG33" i="44"/>
  <c r="AF33" i="44"/>
  <c r="AE33" i="44"/>
  <c r="AD33" i="44"/>
  <c r="AB33" i="44"/>
  <c r="AA33" i="44"/>
  <c r="Z33" i="44"/>
  <c r="Y33" i="44"/>
  <c r="X33" i="44"/>
  <c r="W33" i="44"/>
  <c r="V33" i="44"/>
  <c r="U33" i="44"/>
  <c r="T33" i="44"/>
  <c r="S33" i="44"/>
  <c r="R33" i="44"/>
  <c r="Q33" i="44"/>
  <c r="P33" i="44"/>
  <c r="O33" i="44"/>
  <c r="N33" i="44"/>
  <c r="K33" i="44"/>
  <c r="J33" i="44"/>
  <c r="I33" i="44"/>
  <c r="H33" i="44"/>
  <c r="G33" i="44"/>
  <c r="F33" i="44"/>
  <c r="E33" i="44"/>
  <c r="D33" i="44"/>
  <c r="C33" i="44"/>
  <c r="B33" i="44"/>
  <c r="CP32" i="44"/>
  <c r="CO32" i="44"/>
  <c r="CN32" i="44"/>
  <c r="CM32" i="44"/>
  <c r="CL32" i="44"/>
  <c r="CI32" i="44"/>
  <c r="CH32" i="44"/>
  <c r="CG32" i="44"/>
  <c r="CF32" i="44"/>
  <c r="CE32" i="44"/>
  <c r="CD32" i="44"/>
  <c r="CC32" i="44"/>
  <c r="CB32" i="44"/>
  <c r="CA32" i="44"/>
  <c r="BZ32" i="44"/>
  <c r="BY32" i="44"/>
  <c r="BX32" i="44"/>
  <c r="BW32" i="44"/>
  <c r="BV32" i="44"/>
  <c r="BU32" i="44"/>
  <c r="BT32" i="44"/>
  <c r="BS32" i="44"/>
  <c r="BR32" i="44"/>
  <c r="BQ32" i="44"/>
  <c r="BO32" i="44"/>
  <c r="BN32" i="44"/>
  <c r="BM32" i="44"/>
  <c r="BL32" i="44"/>
  <c r="BK32" i="44"/>
  <c r="BJ32" i="44"/>
  <c r="BH32" i="44"/>
  <c r="BG32" i="44"/>
  <c r="BF32" i="44"/>
  <c r="BE32" i="44"/>
  <c r="BD32" i="44"/>
  <c r="BC32" i="44"/>
  <c r="BB32" i="44"/>
  <c r="AY32" i="44"/>
  <c r="AX32" i="44"/>
  <c r="AW32" i="44"/>
  <c r="AV32" i="44"/>
  <c r="AT32" i="44"/>
  <c r="AS32" i="44"/>
  <c r="AR32" i="44"/>
  <c r="AQ32" i="44"/>
  <c r="AP32" i="44"/>
  <c r="AO32" i="44"/>
  <c r="AN32" i="44"/>
  <c r="AM32" i="44"/>
  <c r="AL32" i="44"/>
  <c r="AK32" i="44"/>
  <c r="AJ32" i="44"/>
  <c r="AI32" i="44"/>
  <c r="AH32" i="44"/>
  <c r="AG32" i="44"/>
  <c r="AF32" i="44"/>
  <c r="AE32" i="44"/>
  <c r="AD32" i="44"/>
  <c r="AB32" i="44"/>
  <c r="AA32" i="44"/>
  <c r="Z32" i="44"/>
  <c r="Y32" i="44"/>
  <c r="X32" i="44"/>
  <c r="W32" i="44"/>
  <c r="V32" i="44"/>
  <c r="U32" i="44"/>
  <c r="T32" i="44"/>
  <c r="S32" i="44"/>
  <c r="R32" i="44"/>
  <c r="Q32" i="44"/>
  <c r="P32" i="44"/>
  <c r="O32" i="44"/>
  <c r="N32" i="44"/>
  <c r="K32" i="44"/>
  <c r="J32" i="44"/>
  <c r="I32" i="44"/>
  <c r="H32" i="44"/>
  <c r="G32" i="44"/>
  <c r="F32" i="44"/>
  <c r="E32" i="44"/>
  <c r="D32" i="44"/>
  <c r="C32" i="44"/>
  <c r="B32" i="44"/>
  <c r="CP31" i="44"/>
  <c r="CO31" i="44"/>
  <c r="CN31" i="44"/>
  <c r="CM31" i="44"/>
  <c r="CL31" i="44"/>
  <c r="CI31" i="44"/>
  <c r="CH31" i="44"/>
  <c r="CG31" i="44"/>
  <c r="CF31" i="44"/>
  <c r="CE31" i="44"/>
  <c r="CD31" i="44"/>
  <c r="CC31" i="44"/>
  <c r="CB31" i="44"/>
  <c r="CA31" i="44"/>
  <c r="BZ31" i="44"/>
  <c r="BY31" i="44"/>
  <c r="BX31" i="44"/>
  <c r="BW31" i="44"/>
  <c r="BV31" i="44"/>
  <c r="BU31" i="44"/>
  <c r="BT31" i="44"/>
  <c r="BS31" i="44"/>
  <c r="BR31" i="44"/>
  <c r="BQ31" i="44"/>
  <c r="BO31" i="44"/>
  <c r="BN31" i="44"/>
  <c r="BM31" i="44"/>
  <c r="BL31" i="44"/>
  <c r="BK31" i="44"/>
  <c r="BJ31" i="44"/>
  <c r="BH31" i="44"/>
  <c r="BG31" i="44"/>
  <c r="BF31" i="44"/>
  <c r="BE31" i="44"/>
  <c r="BD31" i="44"/>
  <c r="BC31" i="44"/>
  <c r="BB31" i="44"/>
  <c r="AY31" i="44"/>
  <c r="AX31" i="44"/>
  <c r="AW31" i="44"/>
  <c r="AV31" i="44"/>
  <c r="AT31" i="44"/>
  <c r="AS31" i="44"/>
  <c r="AR31" i="44"/>
  <c r="AQ31" i="44"/>
  <c r="AP31" i="44"/>
  <c r="AO31" i="44"/>
  <c r="AN31" i="44"/>
  <c r="AM31" i="44"/>
  <c r="AL31" i="44"/>
  <c r="AK31" i="44"/>
  <c r="AJ31" i="44"/>
  <c r="AI31" i="44"/>
  <c r="AH31" i="44"/>
  <c r="AG31" i="44"/>
  <c r="AF31" i="44"/>
  <c r="AE31" i="44"/>
  <c r="AD31" i="44"/>
  <c r="AB31" i="44"/>
  <c r="AA31" i="44"/>
  <c r="Z31" i="44"/>
  <c r="Y31" i="44"/>
  <c r="X31" i="44"/>
  <c r="W31" i="44"/>
  <c r="V31" i="44"/>
  <c r="U31" i="44"/>
  <c r="T31" i="44"/>
  <c r="S31" i="44"/>
  <c r="R31" i="44"/>
  <c r="Q31" i="44"/>
  <c r="P31" i="44"/>
  <c r="O31" i="44"/>
  <c r="N31" i="44"/>
  <c r="K31" i="44"/>
  <c r="J31" i="44"/>
  <c r="I31" i="44"/>
  <c r="H31" i="44"/>
  <c r="G31" i="44"/>
  <c r="F31" i="44"/>
  <c r="E31" i="44"/>
  <c r="D31" i="44"/>
  <c r="C31" i="44"/>
  <c r="B31" i="44"/>
  <c r="CP30" i="44"/>
  <c r="CO30" i="44"/>
  <c r="CN30" i="44"/>
  <c r="CM30" i="44"/>
  <c r="CL30" i="44"/>
  <c r="CI30" i="44"/>
  <c r="CH30" i="44"/>
  <c r="CG30" i="44"/>
  <c r="CF30" i="44"/>
  <c r="CE30" i="44"/>
  <c r="CD30" i="44"/>
  <c r="CC30" i="44"/>
  <c r="CB30" i="44"/>
  <c r="CA30" i="44"/>
  <c r="BZ30" i="44"/>
  <c r="BY30" i="44"/>
  <c r="BX30" i="44"/>
  <c r="BW30" i="44"/>
  <c r="BV30" i="44"/>
  <c r="BU30" i="44"/>
  <c r="BT30" i="44"/>
  <c r="BS30" i="44"/>
  <c r="BR30" i="44"/>
  <c r="BQ30" i="44"/>
  <c r="BO30" i="44"/>
  <c r="BN30" i="44"/>
  <c r="BM30" i="44"/>
  <c r="BL30" i="44"/>
  <c r="BK30" i="44"/>
  <c r="BJ30" i="44"/>
  <c r="BH30" i="44"/>
  <c r="BG30" i="44"/>
  <c r="BF30" i="44"/>
  <c r="BE30" i="44"/>
  <c r="BD30" i="44"/>
  <c r="BC30" i="44"/>
  <c r="BB30" i="44"/>
  <c r="AY30" i="44"/>
  <c r="AX30" i="44"/>
  <c r="AW30" i="44"/>
  <c r="AV30" i="44"/>
  <c r="AT30" i="44"/>
  <c r="AS30" i="44"/>
  <c r="AR30" i="44"/>
  <c r="AQ30" i="44"/>
  <c r="AP30" i="44"/>
  <c r="AO30" i="44"/>
  <c r="AN30" i="44"/>
  <c r="AM30" i="44"/>
  <c r="AL30" i="44"/>
  <c r="AK30" i="44"/>
  <c r="AJ30" i="44"/>
  <c r="AI30" i="44"/>
  <c r="AH30" i="44"/>
  <c r="AG30" i="44"/>
  <c r="AF30" i="44"/>
  <c r="AE30" i="44"/>
  <c r="AD30" i="44"/>
  <c r="AB30" i="44"/>
  <c r="AA30" i="44"/>
  <c r="Z30" i="44"/>
  <c r="Y30" i="44"/>
  <c r="X30" i="44"/>
  <c r="W30" i="44"/>
  <c r="V30" i="44"/>
  <c r="U30" i="44"/>
  <c r="T30" i="44"/>
  <c r="S30" i="44"/>
  <c r="R30" i="44"/>
  <c r="Q30" i="44"/>
  <c r="P30" i="44"/>
  <c r="O30" i="44"/>
  <c r="N30" i="44"/>
  <c r="K30" i="44"/>
  <c r="J30" i="44"/>
  <c r="I30" i="44"/>
  <c r="H30" i="44"/>
  <c r="G30" i="44"/>
  <c r="F30" i="44"/>
  <c r="E30" i="44"/>
  <c r="D30" i="44"/>
  <c r="C30" i="44"/>
  <c r="B30" i="44"/>
  <c r="CP29" i="44"/>
  <c r="CO29" i="44"/>
  <c r="CN29" i="44"/>
  <c r="CM29" i="44"/>
  <c r="CL29" i="44"/>
  <c r="CI29" i="44"/>
  <c r="CH29" i="44"/>
  <c r="CG29" i="44"/>
  <c r="CF29" i="44"/>
  <c r="CE29" i="44"/>
  <c r="CD29" i="44"/>
  <c r="CC29" i="44"/>
  <c r="CB29" i="44"/>
  <c r="CA29" i="44"/>
  <c r="BZ29" i="44"/>
  <c r="BY29" i="44"/>
  <c r="BX29" i="44"/>
  <c r="BW29" i="44"/>
  <c r="BV29" i="44"/>
  <c r="BU29" i="44"/>
  <c r="BT29" i="44"/>
  <c r="BS29" i="44"/>
  <c r="BR29" i="44"/>
  <c r="BQ29" i="44"/>
  <c r="BO29" i="44"/>
  <c r="BN29" i="44"/>
  <c r="BM29" i="44"/>
  <c r="BL29" i="44"/>
  <c r="BK29" i="44"/>
  <c r="BJ29" i="44"/>
  <c r="BH29" i="44"/>
  <c r="BG29" i="44"/>
  <c r="BF29" i="44"/>
  <c r="BE29" i="44"/>
  <c r="BD29" i="44"/>
  <c r="BC29" i="44"/>
  <c r="BB29" i="44"/>
  <c r="AY29" i="44"/>
  <c r="AX29" i="44"/>
  <c r="AW29" i="44"/>
  <c r="AV29" i="44"/>
  <c r="AT29" i="44"/>
  <c r="AS29" i="44"/>
  <c r="AR29" i="44"/>
  <c r="AQ29" i="44"/>
  <c r="AP29" i="44"/>
  <c r="AO29" i="44"/>
  <c r="AN29" i="44"/>
  <c r="AM29" i="44"/>
  <c r="AL29" i="44"/>
  <c r="AK29" i="44"/>
  <c r="AJ29" i="44"/>
  <c r="AI29" i="44"/>
  <c r="AH29" i="44"/>
  <c r="AG29" i="44"/>
  <c r="AF29" i="44"/>
  <c r="AE29" i="44"/>
  <c r="AD29" i="44"/>
  <c r="AB29" i="44"/>
  <c r="AA29" i="44"/>
  <c r="Z29" i="44"/>
  <c r="Y29" i="44"/>
  <c r="X29" i="44"/>
  <c r="W29" i="44"/>
  <c r="V29" i="44"/>
  <c r="U29" i="44"/>
  <c r="T29" i="44"/>
  <c r="S29" i="44"/>
  <c r="R29" i="44"/>
  <c r="Q29" i="44"/>
  <c r="P29" i="44"/>
  <c r="O29" i="44"/>
  <c r="N29" i="44"/>
  <c r="K29" i="44"/>
  <c r="J29" i="44"/>
  <c r="I29" i="44"/>
  <c r="H29" i="44"/>
  <c r="G29" i="44"/>
  <c r="F29" i="44"/>
  <c r="E29" i="44"/>
  <c r="D29" i="44"/>
  <c r="C29" i="44"/>
  <c r="B29" i="44"/>
  <c r="CK28" i="44"/>
  <c r="CJ28" i="44"/>
  <c r="CI28" i="44"/>
  <c r="CH28" i="44"/>
  <c r="CG28" i="44"/>
  <c r="CF28" i="44"/>
  <c r="CE28" i="44"/>
  <c r="CB28" i="44"/>
  <c r="CA28" i="44"/>
  <c r="BY28" i="44"/>
  <c r="BX28" i="44"/>
  <c r="BW28" i="44"/>
  <c r="BV28" i="44"/>
  <c r="BU28" i="44"/>
  <c r="BS28" i="44"/>
  <c r="BR28" i="44"/>
  <c r="BQ28" i="44"/>
  <c r="BM28" i="44"/>
  <c r="BL28" i="44"/>
  <c r="BK28" i="44"/>
  <c r="BJ28" i="44"/>
  <c r="BI28" i="44"/>
  <c r="BF28" i="44"/>
  <c r="BE28" i="44"/>
  <c r="BD28" i="44"/>
  <c r="BA28" i="44"/>
  <c r="AX28" i="44"/>
  <c r="AW28" i="44"/>
  <c r="AV28" i="44"/>
  <c r="AU28" i="44"/>
  <c r="AH28" i="44"/>
  <c r="AG28" i="44"/>
  <c r="AE28" i="44"/>
  <c r="AC28" i="44"/>
  <c r="AB28" i="44"/>
  <c r="AA28" i="44"/>
  <c r="U28" i="44"/>
  <c r="R28" i="44"/>
  <c r="Q28" i="44"/>
  <c r="P28" i="44"/>
  <c r="O28" i="44"/>
  <c r="N28" i="44"/>
  <c r="M28" i="44"/>
  <c r="L28" i="44"/>
  <c r="K28" i="44"/>
  <c r="J28" i="44"/>
  <c r="I28" i="44"/>
  <c r="H28" i="44"/>
  <c r="G28" i="44"/>
  <c r="F28" i="44"/>
  <c r="E28" i="44"/>
  <c r="C28" i="44"/>
  <c r="B28" i="44"/>
  <c r="CK27" i="44"/>
  <c r="CJ27" i="44"/>
  <c r="CI27" i="44"/>
  <c r="CH27" i="44"/>
  <c r="CG27" i="44"/>
  <c r="CF27" i="44"/>
  <c r="CE27" i="44"/>
  <c r="CB27" i="44"/>
  <c r="CA27" i="44"/>
  <c r="BY27" i="44"/>
  <c r="BX27" i="44"/>
  <c r="BW27" i="44"/>
  <c r="BV27" i="44"/>
  <c r="BU27" i="44"/>
  <c r="BS27" i="44"/>
  <c r="BR27" i="44"/>
  <c r="BQ27" i="44"/>
  <c r="BM27" i="44"/>
  <c r="BL27" i="44"/>
  <c r="BK27" i="44"/>
  <c r="BJ27" i="44"/>
  <c r="BI27" i="44"/>
  <c r="BF27" i="44"/>
  <c r="BE27" i="44"/>
  <c r="BD27" i="44"/>
  <c r="BA27" i="44"/>
  <c r="AX27" i="44"/>
  <c r="AW27" i="44"/>
  <c r="AV27" i="44"/>
  <c r="AU27" i="44"/>
  <c r="AH27" i="44"/>
  <c r="AG27" i="44"/>
  <c r="AE27" i="44"/>
  <c r="AC27" i="44"/>
  <c r="AB27" i="44"/>
  <c r="AA27" i="44"/>
  <c r="U27" i="44"/>
  <c r="R27" i="44"/>
  <c r="Q27" i="44"/>
  <c r="P27" i="44"/>
  <c r="O27" i="44"/>
  <c r="N27" i="44"/>
  <c r="M27" i="44"/>
  <c r="L27" i="44"/>
  <c r="K27" i="44"/>
  <c r="J27" i="44"/>
  <c r="I27" i="44"/>
  <c r="H27" i="44"/>
  <c r="G27" i="44"/>
  <c r="F27" i="44"/>
  <c r="E27" i="44"/>
  <c r="C27" i="44"/>
  <c r="B27" i="44"/>
  <c r="CK26" i="44"/>
  <c r="CJ26" i="44"/>
  <c r="CI26" i="44"/>
  <c r="CH26" i="44"/>
  <c r="CG26" i="44"/>
  <c r="CF26" i="44"/>
  <c r="CE26" i="44"/>
  <c r="CB26" i="44"/>
  <c r="CA26" i="44"/>
  <c r="BY26" i="44"/>
  <c r="BX26" i="44"/>
  <c r="BW26" i="44"/>
  <c r="BV26" i="44"/>
  <c r="BU26" i="44"/>
  <c r="BS26" i="44"/>
  <c r="BR26" i="44"/>
  <c r="BQ26" i="44"/>
  <c r="BM26" i="44"/>
  <c r="BL26" i="44"/>
  <c r="BK26" i="44"/>
  <c r="BJ26" i="44"/>
  <c r="BI26" i="44"/>
  <c r="BF26" i="44"/>
  <c r="BE26" i="44"/>
  <c r="BD26" i="44"/>
  <c r="BA26" i="44"/>
  <c r="AX26" i="44"/>
  <c r="AW26" i="44"/>
  <c r="AV26" i="44"/>
  <c r="AU26" i="44"/>
  <c r="AH26" i="44"/>
  <c r="AG26" i="44"/>
  <c r="AE26" i="44"/>
  <c r="AC26" i="44"/>
  <c r="AB26" i="44"/>
  <c r="AA26" i="44"/>
  <c r="U26" i="44"/>
  <c r="R26" i="44"/>
  <c r="Q26" i="44"/>
  <c r="P26" i="44"/>
  <c r="O26" i="44"/>
  <c r="N26" i="44"/>
  <c r="M26" i="44"/>
  <c r="L26" i="44"/>
  <c r="K26" i="44"/>
  <c r="J26" i="44"/>
  <c r="I26" i="44"/>
  <c r="H26" i="44"/>
  <c r="G26" i="44"/>
  <c r="F26" i="44"/>
  <c r="E26" i="44"/>
  <c r="C26" i="44"/>
  <c r="B26" i="44"/>
  <c r="CK25" i="44"/>
  <c r="CJ25" i="44"/>
  <c r="CI25" i="44"/>
  <c r="CH25" i="44"/>
  <c r="CG25" i="44"/>
  <c r="CF25" i="44"/>
  <c r="CE25" i="44"/>
  <c r="CB25" i="44"/>
  <c r="CA25" i="44"/>
  <c r="BY25" i="44"/>
  <c r="BX25" i="44"/>
  <c r="BW25" i="44"/>
  <c r="BV25" i="44"/>
  <c r="BU25" i="44"/>
  <c r="BS25" i="44"/>
  <c r="BR25" i="44"/>
  <c r="BQ25" i="44"/>
  <c r="BM25" i="44"/>
  <c r="BL25" i="44"/>
  <c r="BK25" i="44"/>
  <c r="BJ25" i="44"/>
  <c r="BI25" i="44"/>
  <c r="BF25" i="44"/>
  <c r="BE25" i="44"/>
  <c r="BD25" i="44"/>
  <c r="BA25" i="44"/>
  <c r="AX25" i="44"/>
  <c r="AW25" i="44"/>
  <c r="AV25" i="44"/>
  <c r="AU25" i="44"/>
  <c r="AH25" i="44"/>
  <c r="AG25" i="44"/>
  <c r="AE25" i="44"/>
  <c r="AC25" i="44"/>
  <c r="AB25" i="44"/>
  <c r="AA25" i="44"/>
  <c r="U25" i="44"/>
  <c r="R25" i="44"/>
  <c r="Q25" i="44"/>
  <c r="P25" i="44"/>
  <c r="O25" i="44"/>
  <c r="N25" i="44"/>
  <c r="M25" i="44"/>
  <c r="L25" i="44"/>
  <c r="K25" i="44"/>
  <c r="J25" i="44"/>
  <c r="I25" i="44"/>
  <c r="H25" i="44"/>
  <c r="G25" i="44"/>
  <c r="F25" i="44"/>
  <c r="E25" i="44"/>
  <c r="C25" i="44"/>
  <c r="B25" i="44"/>
  <c r="CK24" i="44"/>
  <c r="CJ24" i="44"/>
  <c r="CI24" i="44"/>
  <c r="CH24" i="44"/>
  <c r="CG24" i="44"/>
  <c r="CF24" i="44"/>
  <c r="CE24" i="44"/>
  <c r="CB24" i="44"/>
  <c r="CA24" i="44"/>
  <c r="BY24" i="44"/>
  <c r="BX24" i="44"/>
  <c r="BW24" i="44"/>
  <c r="BV24" i="44"/>
  <c r="BU24" i="44"/>
  <c r="BS24" i="44"/>
  <c r="BR24" i="44"/>
  <c r="BQ24" i="44"/>
  <c r="BM24" i="44"/>
  <c r="BL24" i="44"/>
  <c r="BK24" i="44"/>
  <c r="BJ24" i="44"/>
  <c r="BI24" i="44"/>
  <c r="BF24" i="44"/>
  <c r="BE24" i="44"/>
  <c r="BD24" i="44"/>
  <c r="BA24" i="44"/>
  <c r="AX24" i="44"/>
  <c r="AW24" i="44"/>
  <c r="AV24" i="44"/>
  <c r="AU24" i="44"/>
  <c r="AH24" i="44"/>
  <c r="AG24" i="44"/>
  <c r="AE24" i="44"/>
  <c r="AC24" i="44"/>
  <c r="AB24" i="44"/>
  <c r="AA24" i="44"/>
  <c r="U24" i="44"/>
  <c r="R24" i="44"/>
  <c r="Q24" i="44"/>
  <c r="P24" i="44"/>
  <c r="O24" i="44"/>
  <c r="N24" i="44"/>
  <c r="M24" i="44"/>
  <c r="L24" i="44"/>
  <c r="K24" i="44"/>
  <c r="J24" i="44"/>
  <c r="I24" i="44"/>
  <c r="H24" i="44"/>
  <c r="G24" i="44"/>
  <c r="F24" i="44"/>
  <c r="E24" i="44"/>
  <c r="C24" i="44"/>
  <c r="B24" i="44"/>
  <c r="CK23" i="44"/>
  <c r="CJ23" i="44"/>
  <c r="CI23" i="44"/>
  <c r="CH23" i="44"/>
  <c r="CG23" i="44"/>
  <c r="CF23" i="44"/>
  <c r="CE23" i="44"/>
  <c r="CB23" i="44"/>
  <c r="CA23" i="44"/>
  <c r="BY23" i="44"/>
  <c r="BX23" i="44"/>
  <c r="BW23" i="44"/>
  <c r="BV23" i="44"/>
  <c r="BU23" i="44"/>
  <c r="BS23" i="44"/>
  <c r="BR23" i="44"/>
  <c r="BQ23" i="44"/>
  <c r="BM23" i="44"/>
  <c r="BL23" i="44"/>
  <c r="BK23" i="44"/>
  <c r="BJ23" i="44"/>
  <c r="BI23" i="44"/>
  <c r="BF23" i="44"/>
  <c r="BE23" i="44"/>
  <c r="BD23" i="44"/>
  <c r="BA23" i="44"/>
  <c r="AX23" i="44"/>
  <c r="AW23" i="44"/>
  <c r="AV23" i="44"/>
  <c r="AU23" i="44"/>
  <c r="AH23" i="44"/>
  <c r="AG23" i="44"/>
  <c r="AE23" i="44"/>
  <c r="AC23" i="44"/>
  <c r="AB23" i="44"/>
  <c r="AA23" i="44"/>
  <c r="U23" i="44"/>
  <c r="R23" i="44"/>
  <c r="Q23" i="44"/>
  <c r="P23" i="44"/>
  <c r="O23" i="44"/>
  <c r="N23" i="44"/>
  <c r="M23" i="44"/>
  <c r="L23" i="44"/>
  <c r="K23" i="44"/>
  <c r="J23" i="44"/>
  <c r="I23" i="44"/>
  <c r="H23" i="44"/>
  <c r="G23" i="44"/>
  <c r="F23" i="44"/>
  <c r="E23" i="44"/>
  <c r="C23" i="44"/>
  <c r="B23" i="44"/>
  <c r="CK22" i="44"/>
  <c r="CJ22" i="44"/>
  <c r="CI22" i="44"/>
  <c r="CH22" i="44"/>
  <c r="CG22" i="44"/>
  <c r="CF22" i="44"/>
  <c r="CE22" i="44"/>
  <c r="CB22" i="44"/>
  <c r="CA22" i="44"/>
  <c r="BY22" i="44"/>
  <c r="BX22" i="44"/>
  <c r="BW22" i="44"/>
  <c r="BV22" i="44"/>
  <c r="BU22" i="44"/>
  <c r="BS22" i="44"/>
  <c r="BR22" i="44"/>
  <c r="BQ22" i="44"/>
  <c r="BM22" i="44"/>
  <c r="BL22" i="44"/>
  <c r="BK22" i="44"/>
  <c r="BJ22" i="44"/>
  <c r="BI22" i="44"/>
  <c r="BF22" i="44"/>
  <c r="BE22" i="44"/>
  <c r="BD22" i="44"/>
  <c r="BA22" i="44"/>
  <c r="AX22" i="44"/>
  <c r="AW22" i="44"/>
  <c r="AV22" i="44"/>
  <c r="AU22" i="44"/>
  <c r="AH22" i="44"/>
  <c r="AG22" i="44"/>
  <c r="AE22" i="44"/>
  <c r="AC22" i="44"/>
  <c r="AB22" i="44"/>
  <c r="AA22" i="44"/>
  <c r="U22" i="44"/>
  <c r="R22" i="44"/>
  <c r="Q22" i="44"/>
  <c r="P22" i="44"/>
  <c r="O22" i="44"/>
  <c r="N22" i="44"/>
  <c r="M22" i="44"/>
  <c r="L22" i="44"/>
  <c r="K22" i="44"/>
  <c r="J22" i="44"/>
  <c r="I22" i="44"/>
  <c r="H22" i="44"/>
  <c r="G22" i="44"/>
  <c r="F22" i="44"/>
  <c r="E22" i="44"/>
  <c r="C22" i="44"/>
  <c r="B22" i="44"/>
  <c r="CK21" i="44"/>
  <c r="CJ21" i="44"/>
  <c r="CI21" i="44"/>
  <c r="CH21" i="44"/>
  <c r="CG21" i="44"/>
  <c r="CF21" i="44"/>
  <c r="CE21" i="44"/>
  <c r="CB21" i="44"/>
  <c r="CA21" i="44"/>
  <c r="BY21" i="44"/>
  <c r="BX21" i="44"/>
  <c r="BW21" i="44"/>
  <c r="BV21" i="44"/>
  <c r="BU21" i="44"/>
  <c r="BS21" i="44"/>
  <c r="BR21" i="44"/>
  <c r="BQ21" i="44"/>
  <c r="BM21" i="44"/>
  <c r="BL21" i="44"/>
  <c r="BK21" i="44"/>
  <c r="BJ21" i="44"/>
  <c r="BI21" i="44"/>
  <c r="BF21" i="44"/>
  <c r="BE21" i="44"/>
  <c r="BD21" i="44"/>
  <c r="BA21" i="44"/>
  <c r="AX21" i="44"/>
  <c r="AW21" i="44"/>
  <c r="AV21" i="44"/>
  <c r="AU21" i="44"/>
  <c r="AH21" i="44"/>
  <c r="AG21" i="44"/>
  <c r="AE21" i="44"/>
  <c r="AC21" i="44"/>
  <c r="AB21" i="44"/>
  <c r="AA21" i="44"/>
  <c r="U21" i="44"/>
  <c r="R21" i="44"/>
  <c r="Q21" i="44"/>
  <c r="P21" i="44"/>
  <c r="O21" i="44"/>
  <c r="N21" i="44"/>
  <c r="M21" i="44"/>
  <c r="L21" i="44"/>
  <c r="K21" i="44"/>
  <c r="J21" i="44"/>
  <c r="I21" i="44"/>
  <c r="H21" i="44"/>
  <c r="G21" i="44"/>
  <c r="F21" i="44"/>
  <c r="E21" i="44"/>
  <c r="C21" i="44"/>
  <c r="B21" i="44"/>
  <c r="CK20" i="44"/>
  <c r="CJ20" i="44"/>
  <c r="CI20" i="44"/>
  <c r="CH20" i="44"/>
  <c r="CG20" i="44"/>
  <c r="CF20" i="44"/>
  <c r="CE20" i="44"/>
  <c r="CB20" i="44"/>
  <c r="CA20" i="44"/>
  <c r="BY20" i="44"/>
  <c r="BX20" i="44"/>
  <c r="BW20" i="44"/>
  <c r="BV20" i="44"/>
  <c r="BU20" i="44"/>
  <c r="BS20" i="44"/>
  <c r="BR20" i="44"/>
  <c r="BQ20" i="44"/>
  <c r="BM20" i="44"/>
  <c r="BL20" i="44"/>
  <c r="BK20" i="44"/>
  <c r="BJ20" i="44"/>
  <c r="BI20" i="44"/>
  <c r="BF20" i="44"/>
  <c r="BE20" i="44"/>
  <c r="BD20" i="44"/>
  <c r="BA20" i="44"/>
  <c r="AX20" i="44"/>
  <c r="AW20" i="44"/>
  <c r="AV20" i="44"/>
  <c r="AU20" i="44"/>
  <c r="AH20" i="44"/>
  <c r="AG20" i="44"/>
  <c r="AE20" i="44"/>
  <c r="AC20" i="44"/>
  <c r="AB20" i="44"/>
  <c r="AA20" i="44"/>
  <c r="U20" i="44"/>
  <c r="R20" i="44"/>
  <c r="Q20" i="44"/>
  <c r="P20" i="44"/>
  <c r="O20" i="44"/>
  <c r="N20" i="44"/>
  <c r="M20" i="44"/>
  <c r="L20" i="44"/>
  <c r="K20" i="44"/>
  <c r="J20" i="44"/>
  <c r="I20" i="44"/>
  <c r="H20" i="44"/>
  <c r="G20" i="44"/>
  <c r="F20" i="44"/>
  <c r="E20" i="44"/>
  <c r="C20" i="44"/>
  <c r="B20" i="44"/>
  <c r="CK19" i="44"/>
  <c r="CJ19" i="44"/>
  <c r="CI19" i="44"/>
  <c r="CH19" i="44"/>
  <c r="CG19" i="44"/>
  <c r="CF19" i="44"/>
  <c r="CE19" i="44"/>
  <c r="CB19" i="44"/>
  <c r="CA19" i="44"/>
  <c r="BY19" i="44"/>
  <c r="BX19" i="44"/>
  <c r="BW19" i="44"/>
  <c r="BV19" i="44"/>
  <c r="BU19" i="44"/>
  <c r="BS19" i="44"/>
  <c r="BR19" i="44"/>
  <c r="BQ19" i="44"/>
  <c r="BM19" i="44"/>
  <c r="BL19" i="44"/>
  <c r="BK19" i="44"/>
  <c r="BJ19" i="44"/>
  <c r="BI19" i="44"/>
  <c r="BF19" i="44"/>
  <c r="BE19" i="44"/>
  <c r="BD19" i="44"/>
  <c r="BA19" i="44"/>
  <c r="AX19" i="44"/>
  <c r="AW19" i="44"/>
  <c r="AV19" i="44"/>
  <c r="AU19" i="44"/>
  <c r="AH19" i="44"/>
  <c r="AG19" i="44"/>
  <c r="AE19" i="44"/>
  <c r="AC19" i="44"/>
  <c r="AB19" i="44"/>
  <c r="AA19" i="44"/>
  <c r="U19" i="44"/>
  <c r="R19" i="44"/>
  <c r="Q19" i="44"/>
  <c r="P19" i="44"/>
  <c r="O19" i="44"/>
  <c r="N19" i="44"/>
  <c r="M19" i="44"/>
  <c r="L19" i="44"/>
  <c r="K19" i="44"/>
  <c r="J19" i="44"/>
  <c r="I19" i="44"/>
  <c r="H19" i="44"/>
  <c r="G19" i="44"/>
  <c r="F19" i="44"/>
  <c r="E19" i="44"/>
  <c r="C19" i="44"/>
  <c r="B19" i="44"/>
  <c r="CK18" i="44"/>
  <c r="CJ18" i="44"/>
  <c r="CI18" i="44"/>
  <c r="CH18" i="44"/>
  <c r="CG18" i="44"/>
  <c r="CF18" i="44"/>
  <c r="CE18" i="44"/>
  <c r="CB18" i="44"/>
  <c r="CA18" i="44"/>
  <c r="BY18" i="44"/>
  <c r="BX18" i="44"/>
  <c r="BW18" i="44"/>
  <c r="BV18" i="44"/>
  <c r="BU18" i="44"/>
  <c r="BS18" i="44"/>
  <c r="BR18" i="44"/>
  <c r="BQ18" i="44"/>
  <c r="BM18" i="44"/>
  <c r="BL18" i="44"/>
  <c r="BK18" i="44"/>
  <c r="BJ18" i="44"/>
  <c r="BI18" i="44"/>
  <c r="BF18" i="44"/>
  <c r="BE18" i="44"/>
  <c r="BD18" i="44"/>
  <c r="BA18" i="44"/>
  <c r="AX18" i="44"/>
  <c r="AW18" i="44"/>
  <c r="AV18" i="44"/>
  <c r="AU18" i="44"/>
  <c r="AH18" i="44"/>
  <c r="AG18" i="44"/>
  <c r="AE18" i="44"/>
  <c r="AC18" i="44"/>
  <c r="AB18" i="44"/>
  <c r="AA18" i="44"/>
  <c r="U18" i="44"/>
  <c r="R18" i="44"/>
  <c r="Q18" i="44"/>
  <c r="P18" i="44"/>
  <c r="O18" i="44"/>
  <c r="N18" i="44"/>
  <c r="M18" i="44"/>
  <c r="L18" i="44"/>
  <c r="K18" i="44"/>
  <c r="J18" i="44"/>
  <c r="I18" i="44"/>
  <c r="H18" i="44"/>
  <c r="G18" i="44"/>
  <c r="F18" i="44"/>
  <c r="E18" i="44"/>
  <c r="C18" i="44"/>
  <c r="B18" i="44"/>
  <c r="CK17" i="44"/>
  <c r="CJ17" i="44"/>
  <c r="CI17" i="44"/>
  <c r="CH17" i="44"/>
  <c r="CG17" i="44"/>
  <c r="CF17" i="44"/>
  <c r="CE17" i="44"/>
  <c r="CB17" i="44"/>
  <c r="CA17" i="44"/>
  <c r="BY17" i="44"/>
  <c r="BX17" i="44"/>
  <c r="BW17" i="44"/>
  <c r="BV17" i="44"/>
  <c r="BU17" i="44"/>
  <c r="BS17" i="44"/>
  <c r="BR17" i="44"/>
  <c r="BQ17" i="44"/>
  <c r="BM17" i="44"/>
  <c r="BL17" i="44"/>
  <c r="BK17" i="44"/>
  <c r="BJ17" i="44"/>
  <c r="BI17" i="44"/>
  <c r="BF17" i="44"/>
  <c r="BE17" i="44"/>
  <c r="BD17" i="44"/>
  <c r="BA17" i="44"/>
  <c r="AX17" i="44"/>
  <c r="AW17" i="44"/>
  <c r="AV17" i="44"/>
  <c r="AU17" i="44"/>
  <c r="AH17" i="44"/>
  <c r="AG17" i="44"/>
  <c r="AE17" i="44"/>
  <c r="AC17" i="44"/>
  <c r="AB17" i="44"/>
  <c r="AA17" i="44"/>
  <c r="U17" i="44"/>
  <c r="R17" i="44"/>
  <c r="Q17" i="44"/>
  <c r="P17" i="44"/>
  <c r="O17" i="44"/>
  <c r="N17" i="44"/>
  <c r="M17" i="44"/>
  <c r="L17" i="44"/>
  <c r="K17" i="44"/>
  <c r="J17" i="44"/>
  <c r="I17" i="44"/>
  <c r="H17" i="44"/>
  <c r="G17" i="44"/>
  <c r="F17" i="44"/>
  <c r="E17" i="44"/>
  <c r="C17" i="44"/>
  <c r="B17" i="44"/>
  <c r="CK16" i="44"/>
  <c r="CJ16" i="44"/>
  <c r="CI16" i="44"/>
  <c r="CH16" i="44"/>
  <c r="CG16" i="44"/>
  <c r="CF16" i="44"/>
  <c r="CE16" i="44"/>
  <c r="CB16" i="44"/>
  <c r="CA16" i="44"/>
  <c r="BY16" i="44"/>
  <c r="BX16" i="44"/>
  <c r="BW16" i="44"/>
  <c r="BV16" i="44"/>
  <c r="BU16" i="44"/>
  <c r="BS16" i="44"/>
  <c r="BR16" i="44"/>
  <c r="BQ16" i="44"/>
  <c r="BM16" i="44"/>
  <c r="BL16" i="44"/>
  <c r="BK16" i="44"/>
  <c r="BJ16" i="44"/>
  <c r="BI16" i="44"/>
  <c r="BF16" i="44"/>
  <c r="BE16" i="44"/>
  <c r="BD16" i="44"/>
  <c r="BA16" i="44"/>
  <c r="AX16" i="44"/>
  <c r="AW16" i="44"/>
  <c r="AV16" i="44"/>
  <c r="AU16" i="44"/>
  <c r="AH16" i="44"/>
  <c r="AG16" i="44"/>
  <c r="AE16" i="44"/>
  <c r="AC16" i="44"/>
  <c r="AB16" i="44"/>
  <c r="AA16" i="44"/>
  <c r="U16" i="44"/>
  <c r="R16" i="44"/>
  <c r="Q16" i="44"/>
  <c r="P16" i="44"/>
  <c r="O16" i="44"/>
  <c r="N16" i="44"/>
  <c r="M16" i="44"/>
  <c r="L16" i="44"/>
  <c r="K16" i="44"/>
  <c r="J16" i="44"/>
  <c r="I16" i="44"/>
  <c r="H16" i="44"/>
  <c r="G16" i="44"/>
  <c r="F16" i="44"/>
  <c r="E16" i="44"/>
  <c r="C16" i="44"/>
  <c r="B16" i="44"/>
  <c r="CK15" i="44"/>
  <c r="CJ15" i="44"/>
  <c r="CI15" i="44"/>
  <c r="CH15" i="44"/>
  <c r="CG15" i="44"/>
  <c r="CF15" i="44"/>
  <c r="CE15" i="44"/>
  <c r="CB15" i="44"/>
  <c r="CA15" i="44"/>
  <c r="BY15" i="44"/>
  <c r="BX15" i="44"/>
  <c r="BW15" i="44"/>
  <c r="BV15" i="44"/>
  <c r="BU15" i="44"/>
  <c r="BS15" i="44"/>
  <c r="BR15" i="44"/>
  <c r="BQ15" i="44"/>
  <c r="BM15" i="44"/>
  <c r="BL15" i="44"/>
  <c r="BK15" i="44"/>
  <c r="BJ15" i="44"/>
  <c r="BI15" i="44"/>
  <c r="BF15" i="44"/>
  <c r="BE15" i="44"/>
  <c r="BD15" i="44"/>
  <c r="BA15" i="44"/>
  <c r="AX15" i="44"/>
  <c r="AW15" i="44"/>
  <c r="AV15" i="44"/>
  <c r="AU15" i="44"/>
  <c r="AH15" i="44"/>
  <c r="AG15" i="44"/>
  <c r="AE15" i="44"/>
  <c r="AC15" i="44"/>
  <c r="AB15" i="44"/>
  <c r="AA15" i="44"/>
  <c r="U15" i="44"/>
  <c r="R15" i="44"/>
  <c r="Q15" i="44"/>
  <c r="P15" i="44"/>
  <c r="O15" i="44"/>
  <c r="N15" i="44"/>
  <c r="M15" i="44"/>
  <c r="L15" i="44"/>
  <c r="K15" i="44"/>
  <c r="J15" i="44"/>
  <c r="I15" i="44"/>
  <c r="H15" i="44"/>
  <c r="G15" i="44"/>
  <c r="F15" i="44"/>
  <c r="E15" i="44"/>
  <c r="C15" i="44"/>
  <c r="B15" i="44"/>
  <c r="CK14" i="44"/>
  <c r="CJ14" i="44"/>
  <c r="CI14" i="44"/>
  <c r="CH14" i="44"/>
  <c r="CG14" i="44"/>
  <c r="CF14" i="44"/>
  <c r="CE14" i="44"/>
  <c r="CB14" i="44"/>
  <c r="CA14" i="44"/>
  <c r="BY14" i="44"/>
  <c r="BX14" i="44"/>
  <c r="BW14" i="44"/>
  <c r="BV14" i="44"/>
  <c r="BU14" i="44"/>
  <c r="BS14" i="44"/>
  <c r="BR14" i="44"/>
  <c r="BQ14" i="44"/>
  <c r="BM14" i="44"/>
  <c r="BL14" i="44"/>
  <c r="BK14" i="44"/>
  <c r="BJ14" i="44"/>
  <c r="BI14" i="44"/>
  <c r="BF14" i="44"/>
  <c r="BE14" i="44"/>
  <c r="BD14" i="44"/>
  <c r="BA14" i="44"/>
  <c r="AX14" i="44"/>
  <c r="AW14" i="44"/>
  <c r="AV14" i="44"/>
  <c r="AU14" i="44"/>
  <c r="AH14" i="44"/>
  <c r="AG14" i="44"/>
  <c r="AE14" i="44"/>
  <c r="AC14" i="44"/>
  <c r="AB14" i="44"/>
  <c r="AA14" i="44"/>
  <c r="U14" i="44"/>
  <c r="R14" i="44"/>
  <c r="Q14" i="44"/>
  <c r="P14" i="44"/>
  <c r="O14" i="44"/>
  <c r="N14" i="44"/>
  <c r="M14" i="44"/>
  <c r="L14" i="44"/>
  <c r="K14" i="44"/>
  <c r="J14" i="44"/>
  <c r="I14" i="44"/>
  <c r="H14" i="44"/>
  <c r="G14" i="44"/>
  <c r="F14" i="44"/>
  <c r="E14" i="44"/>
  <c r="C14" i="44"/>
  <c r="B14" i="44"/>
  <c r="CK13" i="44"/>
  <c r="CJ13" i="44"/>
  <c r="CI13" i="44"/>
  <c r="CH13" i="44"/>
  <c r="CG13" i="44"/>
  <c r="CF13" i="44"/>
  <c r="CE13" i="44"/>
  <c r="CB13" i="44"/>
  <c r="CA13" i="44"/>
  <c r="BY13" i="44"/>
  <c r="BX13" i="44"/>
  <c r="BW13" i="44"/>
  <c r="BV13" i="44"/>
  <c r="BU13" i="44"/>
  <c r="BS13" i="44"/>
  <c r="BR13" i="44"/>
  <c r="BQ13" i="44"/>
  <c r="BM13" i="44"/>
  <c r="BL13" i="44"/>
  <c r="BK13" i="44"/>
  <c r="BJ13" i="44"/>
  <c r="BI13" i="44"/>
  <c r="BF13" i="44"/>
  <c r="BE13" i="44"/>
  <c r="BD13" i="44"/>
  <c r="BA13" i="44"/>
  <c r="AX13" i="44"/>
  <c r="AW13" i="44"/>
  <c r="AV13" i="44"/>
  <c r="AU13" i="44"/>
  <c r="AH13" i="44"/>
  <c r="AG13" i="44"/>
  <c r="AE13" i="44"/>
  <c r="AC13" i="44"/>
  <c r="AB13" i="44"/>
  <c r="AA13" i="44"/>
  <c r="U13" i="44"/>
  <c r="R13" i="44"/>
  <c r="Q13" i="44"/>
  <c r="P13" i="44"/>
  <c r="O13" i="44"/>
  <c r="N13" i="44"/>
  <c r="M13" i="44"/>
  <c r="L13" i="44"/>
  <c r="K13" i="44"/>
  <c r="J13" i="44"/>
  <c r="I13" i="44"/>
  <c r="H13" i="44"/>
  <c r="G13" i="44"/>
  <c r="F13" i="44"/>
  <c r="E13" i="44"/>
  <c r="C13" i="44"/>
  <c r="B13" i="44"/>
  <c r="CK12" i="44"/>
  <c r="CJ12" i="44"/>
  <c r="CI12" i="44"/>
  <c r="CH12" i="44"/>
  <c r="CG12" i="44"/>
  <c r="CF12" i="44"/>
  <c r="CE12" i="44"/>
  <c r="CB12" i="44"/>
  <c r="CA12" i="44"/>
  <c r="BY12" i="44"/>
  <c r="BX12" i="44"/>
  <c r="BW12" i="44"/>
  <c r="BV12" i="44"/>
  <c r="BU12" i="44"/>
  <c r="BS12" i="44"/>
  <c r="BR12" i="44"/>
  <c r="BQ12" i="44"/>
  <c r="BM12" i="44"/>
  <c r="BL12" i="44"/>
  <c r="BK12" i="44"/>
  <c r="BJ12" i="44"/>
  <c r="BI12" i="44"/>
  <c r="BF12" i="44"/>
  <c r="BE12" i="44"/>
  <c r="BD12" i="44"/>
  <c r="BA12" i="44"/>
  <c r="AX12" i="44"/>
  <c r="AW12" i="44"/>
  <c r="AV12" i="44"/>
  <c r="AU12" i="44"/>
  <c r="AH12" i="44"/>
  <c r="AG12" i="44"/>
  <c r="AE12" i="44"/>
  <c r="AC12" i="44"/>
  <c r="AB12" i="44"/>
  <c r="AA12" i="44"/>
  <c r="U12" i="44"/>
  <c r="R12" i="44"/>
  <c r="Q12" i="44"/>
  <c r="P12" i="44"/>
  <c r="O12" i="44"/>
  <c r="N12" i="44"/>
  <c r="M12" i="44"/>
  <c r="L12" i="44"/>
  <c r="K12" i="44"/>
  <c r="J12" i="44"/>
  <c r="I12" i="44"/>
  <c r="H12" i="44"/>
  <c r="G12" i="44"/>
  <c r="F12" i="44"/>
  <c r="E12" i="44"/>
  <c r="C12" i="44"/>
  <c r="B12" i="44"/>
  <c r="CK11" i="44"/>
  <c r="CJ11" i="44"/>
  <c r="CI11" i="44"/>
  <c r="CH11" i="44"/>
  <c r="CG11" i="44"/>
  <c r="CF11" i="44"/>
  <c r="CE11" i="44"/>
  <c r="CB11" i="44"/>
  <c r="CA11" i="44"/>
  <c r="BY11" i="44"/>
  <c r="BX11" i="44"/>
  <c r="BW11" i="44"/>
  <c r="BV11" i="44"/>
  <c r="BU11" i="44"/>
  <c r="BS11" i="44"/>
  <c r="BR11" i="44"/>
  <c r="BQ11" i="44"/>
  <c r="BM11" i="44"/>
  <c r="BL11" i="44"/>
  <c r="BK11" i="44"/>
  <c r="BJ11" i="44"/>
  <c r="BI11" i="44"/>
  <c r="BF11" i="44"/>
  <c r="BE11" i="44"/>
  <c r="BD11" i="44"/>
  <c r="BA11" i="44"/>
  <c r="AX11" i="44"/>
  <c r="AW11" i="44"/>
  <c r="AV11" i="44"/>
  <c r="AU11" i="44"/>
  <c r="AH11" i="44"/>
  <c r="AG11" i="44"/>
  <c r="AE11" i="44"/>
  <c r="AC11" i="44"/>
  <c r="AB11" i="44"/>
  <c r="AA11" i="44"/>
  <c r="U11" i="44"/>
  <c r="R11" i="44"/>
  <c r="Q11" i="44"/>
  <c r="P11" i="44"/>
  <c r="O11" i="44"/>
  <c r="N11" i="44"/>
  <c r="M11" i="44"/>
  <c r="L11" i="44"/>
  <c r="K11" i="44"/>
  <c r="J11" i="44"/>
  <c r="I11" i="44"/>
  <c r="H11" i="44"/>
  <c r="G11" i="44"/>
  <c r="F11" i="44"/>
  <c r="E11" i="44"/>
  <c r="C11" i="44"/>
  <c r="B11" i="44"/>
  <c r="CK10" i="44"/>
  <c r="CJ10" i="44"/>
  <c r="CI10" i="44"/>
  <c r="CH10" i="44"/>
  <c r="CG10" i="44"/>
  <c r="CF10" i="44"/>
  <c r="CE10" i="44"/>
  <c r="CB10" i="44"/>
  <c r="CA10" i="44"/>
  <c r="BY10" i="44"/>
  <c r="BX10" i="44"/>
  <c r="BW10" i="44"/>
  <c r="BV10" i="44"/>
  <c r="BU10" i="44"/>
  <c r="BS10" i="44"/>
  <c r="BR10" i="44"/>
  <c r="BQ10" i="44"/>
  <c r="BM10" i="44"/>
  <c r="BL10" i="44"/>
  <c r="BK10" i="44"/>
  <c r="BJ10" i="44"/>
  <c r="BI10" i="44"/>
  <c r="BF10" i="44"/>
  <c r="BE10" i="44"/>
  <c r="BD10" i="44"/>
  <c r="BA10" i="44"/>
  <c r="AX10" i="44"/>
  <c r="AW10" i="44"/>
  <c r="AV10" i="44"/>
  <c r="AU10" i="44"/>
  <c r="AH10" i="44"/>
  <c r="AG10" i="44"/>
  <c r="AE10" i="44"/>
  <c r="AC10" i="44"/>
  <c r="AB10" i="44"/>
  <c r="AA10" i="44"/>
  <c r="U10" i="44"/>
  <c r="R10" i="44"/>
  <c r="Q10" i="44"/>
  <c r="P10" i="44"/>
  <c r="O10" i="44"/>
  <c r="N10" i="44"/>
  <c r="M10" i="44"/>
  <c r="L10" i="44"/>
  <c r="K10" i="44"/>
  <c r="J10" i="44"/>
  <c r="I10" i="44"/>
  <c r="H10" i="44"/>
  <c r="G10" i="44"/>
  <c r="F10" i="44"/>
  <c r="E10" i="44"/>
  <c r="C10" i="44"/>
  <c r="B10" i="44"/>
  <c r="CK9" i="44"/>
  <c r="CJ9" i="44"/>
  <c r="CI9" i="44"/>
  <c r="CH9" i="44"/>
  <c r="CG9" i="44"/>
  <c r="CF9" i="44"/>
  <c r="CE9" i="44"/>
  <c r="CB9" i="44"/>
  <c r="CA9" i="44"/>
  <c r="BY9" i="44"/>
  <c r="BX9" i="44"/>
  <c r="BW9" i="44"/>
  <c r="BV9" i="44"/>
  <c r="BU9" i="44"/>
  <c r="BS9" i="44"/>
  <c r="BR9" i="44"/>
  <c r="BQ9" i="44"/>
  <c r="BM9" i="44"/>
  <c r="BL9" i="44"/>
  <c r="BK9" i="44"/>
  <c r="BJ9" i="44"/>
  <c r="BI9" i="44"/>
  <c r="BF9" i="44"/>
  <c r="BE9" i="44"/>
  <c r="BD9" i="44"/>
  <c r="BA9" i="44"/>
  <c r="AX9" i="44"/>
  <c r="AW9" i="44"/>
  <c r="AV9" i="44"/>
  <c r="AU9" i="44"/>
  <c r="AH9" i="44"/>
  <c r="AG9" i="44"/>
  <c r="AE9" i="44"/>
  <c r="AC9" i="44"/>
  <c r="AB9" i="44"/>
  <c r="AA9" i="44"/>
  <c r="U9" i="44"/>
  <c r="R9" i="44"/>
  <c r="Q9" i="44"/>
  <c r="P9" i="44"/>
  <c r="O9" i="44"/>
  <c r="N9" i="44"/>
  <c r="M9" i="44"/>
  <c r="L9" i="44"/>
  <c r="K9" i="44"/>
  <c r="J9" i="44"/>
  <c r="I9" i="44"/>
  <c r="H9" i="44"/>
  <c r="G9" i="44"/>
  <c r="F9" i="44"/>
  <c r="E9" i="44"/>
  <c r="C9" i="44"/>
  <c r="B9" i="44"/>
  <c r="CK8" i="44"/>
  <c r="CJ8" i="44"/>
  <c r="CI8" i="44"/>
  <c r="CH8" i="44"/>
  <c r="CG8" i="44"/>
  <c r="CF8" i="44"/>
  <c r="CE8" i="44"/>
  <c r="CB8" i="44"/>
  <c r="CA8" i="44"/>
  <c r="BY8" i="44"/>
  <c r="BX8" i="44"/>
  <c r="BW8" i="44"/>
  <c r="BV8" i="44"/>
  <c r="BU8" i="44"/>
  <c r="BS8" i="44"/>
  <c r="BR8" i="44"/>
  <c r="BQ8" i="44"/>
  <c r="BM8" i="44"/>
  <c r="BL8" i="44"/>
  <c r="BK8" i="44"/>
  <c r="BJ8" i="44"/>
  <c r="BI8" i="44"/>
  <c r="BF8" i="44"/>
  <c r="BE8" i="44"/>
  <c r="BD8" i="44"/>
  <c r="BA8" i="44"/>
  <c r="AX8" i="44"/>
  <c r="AW8" i="44"/>
  <c r="AV8" i="44"/>
  <c r="AU8" i="44"/>
  <c r="AH8" i="44"/>
  <c r="AG8" i="44"/>
  <c r="AE8" i="44"/>
  <c r="AC8" i="44"/>
  <c r="AB8" i="44"/>
  <c r="AA8" i="44"/>
  <c r="U8" i="44"/>
  <c r="R8" i="44"/>
  <c r="Q8" i="44"/>
  <c r="P8" i="44"/>
  <c r="O8" i="44"/>
  <c r="N8" i="44"/>
  <c r="M8" i="44"/>
  <c r="L8" i="44"/>
  <c r="K8" i="44"/>
  <c r="J8" i="44"/>
  <c r="I8" i="44"/>
  <c r="H8" i="44"/>
  <c r="G8" i="44"/>
  <c r="F8" i="44"/>
  <c r="E8" i="44"/>
  <c r="C8" i="44"/>
  <c r="B8" i="44"/>
  <c r="CK7" i="44"/>
  <c r="CJ7" i="44"/>
  <c r="CI7" i="44"/>
  <c r="CH7" i="44"/>
  <c r="CG7" i="44"/>
  <c r="CF7" i="44"/>
  <c r="CE7" i="44"/>
  <c r="CB7" i="44"/>
  <c r="CA7" i="44"/>
  <c r="BY7" i="44"/>
  <c r="BX7" i="44"/>
  <c r="BW7" i="44"/>
  <c r="BV7" i="44"/>
  <c r="BU7" i="44"/>
  <c r="BS7" i="44"/>
  <c r="BR7" i="44"/>
  <c r="BQ7" i="44"/>
  <c r="BM7" i="44"/>
  <c r="BL7" i="44"/>
  <c r="BK7" i="44"/>
  <c r="BJ7" i="44"/>
  <c r="BI7" i="44"/>
  <c r="BF7" i="44"/>
  <c r="BE7" i="44"/>
  <c r="BD7" i="44"/>
  <c r="BA7" i="44"/>
  <c r="AX7" i="44"/>
  <c r="AW7" i="44"/>
  <c r="AV7" i="44"/>
  <c r="AU7" i="44"/>
  <c r="AH7" i="44"/>
  <c r="AG7" i="44"/>
  <c r="AE7" i="44"/>
  <c r="AC7" i="44"/>
  <c r="AB7" i="44"/>
  <c r="AA7" i="44"/>
  <c r="U7" i="44"/>
  <c r="R7" i="44"/>
  <c r="Q7" i="44"/>
  <c r="P7" i="44"/>
  <c r="O7" i="44"/>
  <c r="N7" i="44"/>
  <c r="M7" i="44"/>
  <c r="L7" i="44"/>
  <c r="K7" i="44"/>
  <c r="J7" i="44"/>
  <c r="I7" i="44"/>
  <c r="H7" i="44"/>
  <c r="G7" i="44"/>
  <c r="F7" i="44"/>
  <c r="E7" i="44"/>
  <c r="C7" i="44"/>
  <c r="B7" i="44"/>
  <c r="CK6" i="44"/>
  <c r="CJ6" i="44"/>
  <c r="CI6" i="44"/>
  <c r="CH6" i="44"/>
  <c r="CG6" i="44"/>
  <c r="CF6" i="44"/>
  <c r="CE6" i="44"/>
  <c r="CB6" i="44"/>
  <c r="CA6" i="44"/>
  <c r="BY6" i="44"/>
  <c r="BX6" i="44"/>
  <c r="BW6" i="44"/>
  <c r="BV6" i="44"/>
  <c r="BU6" i="44"/>
  <c r="BS6" i="44"/>
  <c r="BR6" i="44"/>
  <c r="BQ6" i="44"/>
  <c r="BM6" i="44"/>
  <c r="BL6" i="44"/>
  <c r="BK6" i="44"/>
  <c r="BJ6" i="44"/>
  <c r="BI6" i="44"/>
  <c r="BF6" i="44"/>
  <c r="BE6" i="44"/>
  <c r="BD6" i="44"/>
  <c r="BA6" i="44"/>
  <c r="AX6" i="44"/>
  <c r="AW6" i="44"/>
  <c r="AV6" i="44"/>
  <c r="AU6" i="44"/>
  <c r="AH6" i="44"/>
  <c r="AG6" i="44"/>
  <c r="AE6" i="44"/>
  <c r="AC6" i="44"/>
  <c r="AB6" i="44"/>
  <c r="AA6" i="44"/>
  <c r="U6" i="44"/>
  <c r="R6" i="44"/>
  <c r="Q6" i="44"/>
  <c r="P6" i="44"/>
  <c r="O6" i="44"/>
  <c r="N6" i="44"/>
  <c r="M6" i="44"/>
  <c r="L6" i="44"/>
  <c r="K6" i="44"/>
  <c r="J6" i="44"/>
  <c r="I6" i="44"/>
  <c r="H6" i="44"/>
  <c r="G6" i="44"/>
  <c r="F6" i="44"/>
  <c r="E6" i="44"/>
  <c r="C6" i="44"/>
  <c r="B6" i="44"/>
  <c r="CK5" i="44"/>
  <c r="CJ5" i="44"/>
  <c r="CI5" i="44"/>
  <c r="CH5" i="44"/>
  <c r="CG5" i="44"/>
  <c r="CF5" i="44"/>
  <c r="CE5" i="44"/>
  <c r="CB5" i="44"/>
  <c r="CA5" i="44"/>
  <c r="BY5" i="44"/>
  <c r="BX5" i="44"/>
  <c r="BW5" i="44"/>
  <c r="BV5" i="44"/>
  <c r="BU5" i="44"/>
  <c r="BS5" i="44"/>
  <c r="BR5" i="44"/>
  <c r="BQ5" i="44"/>
  <c r="BM5" i="44"/>
  <c r="BL5" i="44"/>
  <c r="BK5" i="44"/>
  <c r="BJ5" i="44"/>
  <c r="BI5" i="44"/>
  <c r="BF5" i="44"/>
  <c r="BE5" i="44"/>
  <c r="BD5" i="44"/>
  <c r="BA5" i="44"/>
  <c r="AX5" i="44"/>
  <c r="AW5" i="44"/>
  <c r="AV5" i="44"/>
  <c r="AU5" i="44"/>
  <c r="AH5" i="44"/>
  <c r="AG5" i="44"/>
  <c r="AE5" i="44"/>
  <c r="AC5" i="44"/>
  <c r="AB5" i="44"/>
  <c r="AA5" i="44"/>
  <c r="U5" i="44"/>
  <c r="R5" i="44"/>
  <c r="Q5" i="44"/>
  <c r="P5" i="44"/>
  <c r="O5" i="44"/>
  <c r="N5" i="44"/>
  <c r="M5" i="44"/>
  <c r="L5" i="44"/>
  <c r="K5" i="44"/>
  <c r="J5" i="44"/>
  <c r="I5" i="44"/>
  <c r="H5" i="44"/>
  <c r="G5" i="44"/>
  <c r="F5" i="44"/>
  <c r="E5" i="44"/>
  <c r="C5" i="44"/>
  <c r="B5" i="44"/>
  <c r="CK4" i="44"/>
  <c r="CJ4" i="44"/>
  <c r="CI4" i="44"/>
  <c r="CH4" i="44"/>
  <c r="CG4" i="44"/>
  <c r="CF4" i="44"/>
  <c r="CE4" i="44"/>
  <c r="CB4" i="44"/>
  <c r="CA4" i="44"/>
  <c r="BY4" i="44"/>
  <c r="BX4" i="44"/>
  <c r="BW4" i="44"/>
  <c r="BV4" i="44"/>
  <c r="BU4" i="44"/>
  <c r="BS4" i="44"/>
  <c r="BR4" i="44"/>
  <c r="BQ4" i="44"/>
  <c r="BM4" i="44"/>
  <c r="BL4" i="44"/>
  <c r="BK4" i="44"/>
  <c r="BJ4" i="44"/>
  <c r="BI4" i="44"/>
  <c r="BF4" i="44"/>
  <c r="BE4" i="44"/>
  <c r="BD4" i="44"/>
  <c r="BA4" i="44"/>
  <c r="AX4" i="44"/>
  <c r="AW4" i="44"/>
  <c r="AV4" i="44"/>
  <c r="AU4" i="44"/>
  <c r="AH4" i="44"/>
  <c r="AG4" i="44"/>
  <c r="AE4" i="44"/>
  <c r="AC4" i="44"/>
  <c r="AB4" i="44"/>
  <c r="AA4" i="44"/>
  <c r="U4" i="44"/>
  <c r="R4" i="44"/>
  <c r="Q4" i="44"/>
  <c r="P4" i="44"/>
  <c r="O4" i="44"/>
  <c r="N4" i="44"/>
  <c r="M4" i="44"/>
  <c r="L4" i="44"/>
  <c r="K4" i="44"/>
  <c r="J4" i="44"/>
  <c r="I4" i="44"/>
  <c r="H4" i="44"/>
  <c r="G4" i="44"/>
  <c r="F4" i="44"/>
  <c r="E4" i="44"/>
  <c r="C4" i="44"/>
  <c r="B4" i="44"/>
  <c r="CK3" i="44"/>
  <c r="CJ3" i="44"/>
  <c r="CI3" i="44"/>
  <c r="CH3" i="44"/>
  <c r="CG3" i="44"/>
  <c r="CF3" i="44"/>
  <c r="CE3" i="44"/>
  <c r="CB3" i="44"/>
  <c r="CA3" i="44"/>
  <c r="BY3" i="44"/>
  <c r="BX3" i="44"/>
  <c r="BW3" i="44"/>
  <c r="BV3" i="44"/>
  <c r="BU3" i="44"/>
  <c r="BS3" i="44"/>
  <c r="BR3" i="44"/>
  <c r="BQ3" i="44"/>
  <c r="BM3" i="44"/>
  <c r="BL3" i="44"/>
  <c r="BK3" i="44"/>
  <c r="BJ3" i="44"/>
  <c r="BI3" i="44"/>
  <c r="BF3" i="44"/>
  <c r="BE3" i="44"/>
  <c r="BD3" i="44"/>
  <c r="BA3" i="44"/>
  <c r="AX3" i="44"/>
  <c r="AW3" i="44"/>
  <c r="AV3" i="44"/>
  <c r="AU3" i="44"/>
  <c r="AH3" i="44"/>
  <c r="AG3" i="44"/>
  <c r="AE3" i="44"/>
  <c r="AC3" i="44"/>
  <c r="AB3" i="44"/>
  <c r="AA3" i="44"/>
  <c r="U3" i="44"/>
  <c r="R3" i="44"/>
  <c r="Q3" i="44"/>
  <c r="P3" i="44"/>
  <c r="O3" i="44"/>
  <c r="N3" i="44"/>
  <c r="M3" i="44"/>
  <c r="L3" i="44"/>
  <c r="K3" i="44"/>
  <c r="J3" i="44"/>
  <c r="I3" i="44"/>
  <c r="H3" i="44"/>
  <c r="G3" i="44"/>
  <c r="F3" i="44"/>
  <c r="E3" i="44"/>
  <c r="C3" i="44"/>
  <c r="B3" i="44"/>
  <c r="CQ2" i="44"/>
  <c r="CP2" i="44"/>
  <c r="CO2" i="44"/>
  <c r="CN2" i="44"/>
  <c r="CM2" i="44"/>
  <c r="CL2" i="44"/>
  <c r="CI156" i="43"/>
  <c r="CH156" i="43"/>
  <c r="CG156" i="43"/>
  <c r="CF156" i="43"/>
  <c r="CE156" i="43"/>
  <c r="CD156" i="43"/>
  <c r="CC156" i="43"/>
  <c r="CB156" i="43"/>
  <c r="CA156" i="43"/>
  <c r="BZ156" i="43"/>
  <c r="BY156" i="43"/>
  <c r="BX156" i="43"/>
  <c r="BW156" i="43"/>
  <c r="BV156" i="43"/>
  <c r="BU156" i="43"/>
  <c r="BT156" i="43"/>
  <c r="BS156" i="43"/>
  <c r="BR156" i="43"/>
  <c r="BQ156" i="43"/>
  <c r="BO156" i="43"/>
  <c r="BN156" i="43"/>
  <c r="BM156" i="43"/>
  <c r="BL156" i="43"/>
  <c r="BK156" i="43"/>
  <c r="BJ156" i="43"/>
  <c r="BH156" i="43"/>
  <c r="BG156" i="43"/>
  <c r="BF156" i="43"/>
  <c r="BE156" i="43"/>
  <c r="BD156" i="43"/>
  <c r="BC156" i="43"/>
  <c r="BB156" i="43"/>
  <c r="AY156" i="43"/>
  <c r="AX156" i="43"/>
  <c r="AW156" i="43"/>
  <c r="AV156" i="43"/>
  <c r="AT156" i="43"/>
  <c r="AS156" i="43"/>
  <c r="AR156" i="43"/>
  <c r="AQ156" i="43"/>
  <c r="AP156" i="43"/>
  <c r="AO156" i="43"/>
  <c r="AN156" i="43"/>
  <c r="AM156" i="43"/>
  <c r="AL156" i="43"/>
  <c r="AK156" i="43"/>
  <c r="AJ156" i="43"/>
  <c r="AI156" i="43"/>
  <c r="AH156" i="43"/>
  <c r="AG156" i="43"/>
  <c r="AF156" i="43"/>
  <c r="AE156" i="43"/>
  <c r="AD156" i="43"/>
  <c r="AB156" i="43"/>
  <c r="AA156" i="43"/>
  <c r="Z156" i="43"/>
  <c r="Y156" i="43"/>
  <c r="X156" i="43"/>
  <c r="W156" i="43"/>
  <c r="V156" i="43"/>
  <c r="U156" i="43"/>
  <c r="T156" i="43"/>
  <c r="S156" i="43"/>
  <c r="R156" i="43"/>
  <c r="Q156" i="43"/>
  <c r="P156" i="43"/>
  <c r="O156" i="43"/>
  <c r="N156" i="43"/>
  <c r="K156" i="43"/>
  <c r="J156" i="43"/>
  <c r="I156" i="43"/>
  <c r="H156" i="43"/>
  <c r="G156" i="43"/>
  <c r="F156" i="43"/>
  <c r="E156" i="43"/>
  <c r="D156" i="43"/>
  <c r="C156" i="43"/>
  <c r="B156" i="43"/>
  <c r="CP155" i="43"/>
  <c r="CO155" i="43"/>
  <c r="CN155" i="43"/>
  <c r="CM155" i="43"/>
  <c r="CL155" i="43"/>
  <c r="CI155" i="43"/>
  <c r="CH155" i="43"/>
  <c r="CG155" i="43"/>
  <c r="CF155" i="43"/>
  <c r="CE155" i="43"/>
  <c r="CD155" i="43"/>
  <c r="CC155" i="43"/>
  <c r="CB155" i="43"/>
  <c r="CA155" i="43"/>
  <c r="BZ155" i="43"/>
  <c r="BY155" i="43"/>
  <c r="BX155" i="43"/>
  <c r="BW155" i="43"/>
  <c r="BV155" i="43"/>
  <c r="BU155" i="43"/>
  <c r="BT155" i="43"/>
  <c r="BS155" i="43"/>
  <c r="BR155" i="43"/>
  <c r="BQ155" i="43"/>
  <c r="BO155" i="43"/>
  <c r="BN155" i="43"/>
  <c r="BM155" i="43"/>
  <c r="BL155" i="43"/>
  <c r="BK155" i="43"/>
  <c r="BJ155" i="43"/>
  <c r="BH155" i="43"/>
  <c r="BG155" i="43"/>
  <c r="BF155" i="43"/>
  <c r="BE155" i="43"/>
  <c r="BD155" i="43"/>
  <c r="BC155" i="43"/>
  <c r="BB155" i="43"/>
  <c r="AY155" i="43"/>
  <c r="AX155" i="43"/>
  <c r="AW155" i="43"/>
  <c r="AV155" i="43"/>
  <c r="AT155" i="43"/>
  <c r="AS155" i="43"/>
  <c r="AR155" i="43"/>
  <c r="AQ155" i="43"/>
  <c r="AP155" i="43"/>
  <c r="AO155" i="43"/>
  <c r="AN155" i="43"/>
  <c r="AM155" i="43"/>
  <c r="AL155" i="43"/>
  <c r="AK155" i="43"/>
  <c r="AJ155" i="43"/>
  <c r="AI155" i="43"/>
  <c r="AH155" i="43"/>
  <c r="AG155" i="43"/>
  <c r="AF155" i="43"/>
  <c r="AE155" i="43"/>
  <c r="AD155" i="43"/>
  <c r="AB155" i="43"/>
  <c r="AA155" i="43"/>
  <c r="Z155" i="43"/>
  <c r="Y155" i="43"/>
  <c r="X155" i="43"/>
  <c r="W155" i="43"/>
  <c r="V155" i="43"/>
  <c r="U155" i="43"/>
  <c r="T155" i="43"/>
  <c r="S155" i="43"/>
  <c r="R155" i="43"/>
  <c r="Q155" i="43"/>
  <c r="P155" i="43"/>
  <c r="O155" i="43"/>
  <c r="N155" i="43"/>
  <c r="K155" i="43"/>
  <c r="J155" i="43"/>
  <c r="I155" i="43"/>
  <c r="H155" i="43"/>
  <c r="G155" i="43"/>
  <c r="F155" i="43"/>
  <c r="E155" i="43"/>
  <c r="D155" i="43"/>
  <c r="C155" i="43"/>
  <c r="B155" i="43"/>
  <c r="CP154" i="43"/>
  <c r="CO154" i="43"/>
  <c r="CN154" i="43"/>
  <c r="CM154" i="43"/>
  <c r="CL154" i="43"/>
  <c r="CI154" i="43"/>
  <c r="CH154" i="43"/>
  <c r="CG154" i="43"/>
  <c r="CF154" i="43"/>
  <c r="CE154" i="43"/>
  <c r="CD154" i="43"/>
  <c r="CC154" i="43"/>
  <c r="CB154" i="43"/>
  <c r="CA154" i="43"/>
  <c r="BZ154" i="43"/>
  <c r="BY154" i="43"/>
  <c r="BX154" i="43"/>
  <c r="BW154" i="43"/>
  <c r="BV154" i="43"/>
  <c r="BU154" i="43"/>
  <c r="BT154" i="43"/>
  <c r="BS154" i="43"/>
  <c r="BR154" i="43"/>
  <c r="BQ154" i="43"/>
  <c r="BO154" i="43"/>
  <c r="BN154" i="43"/>
  <c r="BM154" i="43"/>
  <c r="BL154" i="43"/>
  <c r="BK154" i="43"/>
  <c r="BJ154" i="43"/>
  <c r="BH154" i="43"/>
  <c r="BG154" i="43"/>
  <c r="BF154" i="43"/>
  <c r="BE154" i="43"/>
  <c r="BD154" i="43"/>
  <c r="BC154" i="43"/>
  <c r="BB154" i="43"/>
  <c r="AY154" i="43"/>
  <c r="AX154" i="43"/>
  <c r="AW154" i="43"/>
  <c r="AV154" i="43"/>
  <c r="AT154" i="43"/>
  <c r="AS154" i="43"/>
  <c r="AR154" i="43"/>
  <c r="AQ154" i="43"/>
  <c r="AP154" i="43"/>
  <c r="AO154" i="43"/>
  <c r="AN154" i="43"/>
  <c r="AM154" i="43"/>
  <c r="AL154" i="43"/>
  <c r="AK154" i="43"/>
  <c r="AJ154" i="43"/>
  <c r="AI154" i="43"/>
  <c r="AH154" i="43"/>
  <c r="AG154" i="43"/>
  <c r="AF154" i="43"/>
  <c r="AE154" i="43"/>
  <c r="AD154" i="43"/>
  <c r="AB154" i="43"/>
  <c r="AA154" i="43"/>
  <c r="Z154" i="43"/>
  <c r="Y154" i="43"/>
  <c r="X154" i="43"/>
  <c r="W154" i="43"/>
  <c r="V154" i="43"/>
  <c r="U154" i="43"/>
  <c r="T154" i="43"/>
  <c r="S154" i="43"/>
  <c r="R154" i="43"/>
  <c r="Q154" i="43"/>
  <c r="P154" i="43"/>
  <c r="O154" i="43"/>
  <c r="N154" i="43"/>
  <c r="K154" i="43"/>
  <c r="J154" i="43"/>
  <c r="I154" i="43"/>
  <c r="H154" i="43"/>
  <c r="G154" i="43"/>
  <c r="F154" i="43"/>
  <c r="E154" i="43"/>
  <c r="D154" i="43"/>
  <c r="C154" i="43"/>
  <c r="B154" i="43"/>
  <c r="CP153" i="43"/>
  <c r="CO153" i="43"/>
  <c r="CN153" i="43"/>
  <c r="CM153" i="43"/>
  <c r="CL153" i="43"/>
  <c r="CI153" i="43"/>
  <c r="CH153" i="43"/>
  <c r="CG153" i="43"/>
  <c r="CF153" i="43"/>
  <c r="CE153" i="43"/>
  <c r="CD153" i="43"/>
  <c r="CC153" i="43"/>
  <c r="CB153" i="43"/>
  <c r="CA153" i="43"/>
  <c r="BZ153" i="43"/>
  <c r="BY153" i="43"/>
  <c r="BX153" i="43"/>
  <c r="BW153" i="43"/>
  <c r="BV153" i="43"/>
  <c r="BU153" i="43"/>
  <c r="BT153" i="43"/>
  <c r="BS153" i="43"/>
  <c r="BR153" i="43"/>
  <c r="BQ153" i="43"/>
  <c r="BO153" i="43"/>
  <c r="BN153" i="43"/>
  <c r="BM153" i="43"/>
  <c r="BL153" i="43"/>
  <c r="BK153" i="43"/>
  <c r="BJ153" i="43"/>
  <c r="BH153" i="43"/>
  <c r="BG153" i="43"/>
  <c r="BF153" i="43"/>
  <c r="BE153" i="43"/>
  <c r="BD153" i="43"/>
  <c r="BC153" i="43"/>
  <c r="BB153" i="43"/>
  <c r="AY153" i="43"/>
  <c r="AX153" i="43"/>
  <c r="AW153" i="43"/>
  <c r="AV153" i="43"/>
  <c r="AT153" i="43"/>
  <c r="AS153" i="43"/>
  <c r="AR153" i="43"/>
  <c r="AQ153" i="43"/>
  <c r="AP153" i="43"/>
  <c r="AO153" i="43"/>
  <c r="AN153" i="43"/>
  <c r="AM153" i="43"/>
  <c r="AL153" i="43"/>
  <c r="AK153" i="43"/>
  <c r="AJ153" i="43"/>
  <c r="AI153" i="43"/>
  <c r="AH153" i="43"/>
  <c r="AG153" i="43"/>
  <c r="AF153" i="43"/>
  <c r="AE153" i="43"/>
  <c r="AD153" i="43"/>
  <c r="AB153" i="43"/>
  <c r="AA153" i="43"/>
  <c r="Z153" i="43"/>
  <c r="Y153" i="43"/>
  <c r="X153" i="43"/>
  <c r="W153" i="43"/>
  <c r="V153" i="43"/>
  <c r="U153" i="43"/>
  <c r="T153" i="43"/>
  <c r="S153" i="43"/>
  <c r="R153" i="43"/>
  <c r="Q153" i="43"/>
  <c r="P153" i="43"/>
  <c r="O153" i="43"/>
  <c r="N153" i="43"/>
  <c r="K153" i="43"/>
  <c r="J153" i="43"/>
  <c r="I153" i="43"/>
  <c r="H153" i="43"/>
  <c r="G153" i="43"/>
  <c r="F153" i="43"/>
  <c r="E153" i="43"/>
  <c r="D153" i="43"/>
  <c r="C153" i="43"/>
  <c r="B153" i="43"/>
  <c r="CP152" i="43"/>
  <c r="CO152" i="43"/>
  <c r="CN152" i="43"/>
  <c r="CM152" i="43"/>
  <c r="CL152" i="43"/>
  <c r="CI152" i="43"/>
  <c r="CH152" i="43"/>
  <c r="CG152" i="43"/>
  <c r="CF152" i="43"/>
  <c r="CE152" i="43"/>
  <c r="CD152" i="43"/>
  <c r="CC152" i="43"/>
  <c r="CB152" i="43"/>
  <c r="CA152" i="43"/>
  <c r="BZ152" i="43"/>
  <c r="BY152" i="43"/>
  <c r="BX152" i="43"/>
  <c r="BW152" i="43"/>
  <c r="BV152" i="43"/>
  <c r="BU152" i="43"/>
  <c r="BT152" i="43"/>
  <c r="BS152" i="43"/>
  <c r="BR152" i="43"/>
  <c r="BQ152" i="43"/>
  <c r="BO152" i="43"/>
  <c r="BN152" i="43"/>
  <c r="BM152" i="43"/>
  <c r="BL152" i="43"/>
  <c r="BK152" i="43"/>
  <c r="BJ152" i="43"/>
  <c r="BH152" i="43"/>
  <c r="BG152" i="43"/>
  <c r="BF152" i="43"/>
  <c r="BE152" i="43"/>
  <c r="BD152" i="43"/>
  <c r="BC152" i="43"/>
  <c r="BB152" i="43"/>
  <c r="AY152" i="43"/>
  <c r="AX152" i="43"/>
  <c r="AW152" i="43"/>
  <c r="AV152" i="43"/>
  <c r="AT152" i="43"/>
  <c r="AS152" i="43"/>
  <c r="AR152" i="43"/>
  <c r="AQ152" i="43"/>
  <c r="AP152" i="43"/>
  <c r="AO152" i="43"/>
  <c r="AN152" i="43"/>
  <c r="AM152" i="43"/>
  <c r="AL152" i="43"/>
  <c r="AK152" i="43"/>
  <c r="AJ152" i="43"/>
  <c r="AI152" i="43"/>
  <c r="AH152" i="43"/>
  <c r="AG152" i="43"/>
  <c r="AF152" i="43"/>
  <c r="AE152" i="43"/>
  <c r="AD152" i="43"/>
  <c r="AB152" i="43"/>
  <c r="AA152" i="43"/>
  <c r="Z152" i="43"/>
  <c r="Y152" i="43"/>
  <c r="X152" i="43"/>
  <c r="W152" i="43"/>
  <c r="V152" i="43"/>
  <c r="U152" i="43"/>
  <c r="T152" i="43"/>
  <c r="S152" i="43"/>
  <c r="R152" i="43"/>
  <c r="Q152" i="43"/>
  <c r="P152" i="43"/>
  <c r="O152" i="43"/>
  <c r="N152" i="43"/>
  <c r="K152" i="43"/>
  <c r="J152" i="43"/>
  <c r="I152" i="43"/>
  <c r="H152" i="43"/>
  <c r="G152" i="43"/>
  <c r="F152" i="43"/>
  <c r="E152" i="43"/>
  <c r="D152" i="43"/>
  <c r="C152" i="43"/>
  <c r="B152" i="43"/>
  <c r="CI151" i="43"/>
  <c r="CH151" i="43"/>
  <c r="CG151" i="43"/>
  <c r="CF151" i="43"/>
  <c r="CE151" i="43"/>
  <c r="CD151" i="43"/>
  <c r="CC151" i="43"/>
  <c r="CB151" i="43"/>
  <c r="CA151" i="43"/>
  <c r="BZ151" i="43"/>
  <c r="BY151" i="43"/>
  <c r="BX151" i="43"/>
  <c r="BW151" i="43"/>
  <c r="BV151" i="43"/>
  <c r="BU151" i="43"/>
  <c r="BT151" i="43"/>
  <c r="BS151" i="43"/>
  <c r="BR151" i="43"/>
  <c r="BQ151" i="43"/>
  <c r="BO151" i="43"/>
  <c r="BN151" i="43"/>
  <c r="BM151" i="43"/>
  <c r="BL151" i="43"/>
  <c r="BK151" i="43"/>
  <c r="BJ151" i="43"/>
  <c r="BH151" i="43"/>
  <c r="BG151" i="43"/>
  <c r="BF151" i="43"/>
  <c r="BE151" i="43"/>
  <c r="BD151" i="43"/>
  <c r="BC151" i="43"/>
  <c r="BB151" i="43"/>
  <c r="AY151" i="43"/>
  <c r="AX151" i="43"/>
  <c r="AW151" i="43"/>
  <c r="AV151" i="43"/>
  <c r="AT151" i="43"/>
  <c r="AS151" i="43"/>
  <c r="AR151" i="43"/>
  <c r="AQ151" i="43"/>
  <c r="AP151" i="43"/>
  <c r="AO151" i="43"/>
  <c r="AN151" i="43"/>
  <c r="AM151" i="43"/>
  <c r="AL151" i="43"/>
  <c r="AK151" i="43"/>
  <c r="AJ151" i="43"/>
  <c r="AI151" i="43"/>
  <c r="AH151" i="43"/>
  <c r="AG151" i="43"/>
  <c r="AF151" i="43"/>
  <c r="AE151" i="43"/>
  <c r="AD151" i="43"/>
  <c r="AB151" i="43"/>
  <c r="AA151" i="43"/>
  <c r="Z151" i="43"/>
  <c r="Y151" i="43"/>
  <c r="X151" i="43"/>
  <c r="W151" i="43"/>
  <c r="V151" i="43"/>
  <c r="U151" i="43"/>
  <c r="T151" i="43"/>
  <c r="S151" i="43"/>
  <c r="R151" i="43"/>
  <c r="Q151" i="43"/>
  <c r="P151" i="43"/>
  <c r="O151" i="43"/>
  <c r="N151" i="43"/>
  <c r="K151" i="43"/>
  <c r="J151" i="43"/>
  <c r="I151" i="43"/>
  <c r="H151" i="43"/>
  <c r="G151" i="43"/>
  <c r="F151" i="43"/>
  <c r="E151" i="43"/>
  <c r="D151" i="43"/>
  <c r="C151" i="43"/>
  <c r="B151" i="43"/>
  <c r="CP150" i="43"/>
  <c r="CO150" i="43"/>
  <c r="CN150" i="43"/>
  <c r="CM150" i="43"/>
  <c r="CL150" i="43"/>
  <c r="CI150" i="43"/>
  <c r="CH150" i="43"/>
  <c r="CG150" i="43"/>
  <c r="CF150" i="43"/>
  <c r="CE150" i="43"/>
  <c r="CD150" i="43"/>
  <c r="CC150" i="43"/>
  <c r="CB150" i="43"/>
  <c r="CA150" i="43"/>
  <c r="BZ150" i="43"/>
  <c r="BY150" i="43"/>
  <c r="BX150" i="43"/>
  <c r="BW150" i="43"/>
  <c r="BV150" i="43"/>
  <c r="BU150" i="43"/>
  <c r="BT150" i="43"/>
  <c r="BS150" i="43"/>
  <c r="BR150" i="43"/>
  <c r="BQ150" i="43"/>
  <c r="BO150" i="43"/>
  <c r="BN150" i="43"/>
  <c r="BM150" i="43"/>
  <c r="BL150" i="43"/>
  <c r="BK150" i="43"/>
  <c r="BJ150" i="43"/>
  <c r="BH150" i="43"/>
  <c r="BG150" i="43"/>
  <c r="BF150" i="43"/>
  <c r="BE150" i="43"/>
  <c r="BD150" i="43"/>
  <c r="BC150" i="43"/>
  <c r="BB150" i="43"/>
  <c r="AY150" i="43"/>
  <c r="AX150" i="43"/>
  <c r="AW150" i="43"/>
  <c r="AV150" i="43"/>
  <c r="AT150" i="43"/>
  <c r="AS150" i="43"/>
  <c r="AR150" i="43"/>
  <c r="AQ150" i="43"/>
  <c r="AP150" i="43"/>
  <c r="AO150" i="43"/>
  <c r="AN150" i="43"/>
  <c r="AM150" i="43"/>
  <c r="AL150" i="43"/>
  <c r="AK150" i="43"/>
  <c r="AJ150" i="43"/>
  <c r="AI150" i="43"/>
  <c r="AH150" i="43"/>
  <c r="AG150" i="43"/>
  <c r="AF150" i="43"/>
  <c r="AE150" i="43"/>
  <c r="AD150" i="43"/>
  <c r="AB150" i="43"/>
  <c r="AA150" i="43"/>
  <c r="Z150" i="43"/>
  <c r="Y150" i="43"/>
  <c r="X150" i="43"/>
  <c r="W150" i="43"/>
  <c r="V150" i="43"/>
  <c r="U150" i="43"/>
  <c r="T150" i="43"/>
  <c r="S150" i="43"/>
  <c r="R150" i="43"/>
  <c r="Q150" i="43"/>
  <c r="P150" i="43"/>
  <c r="O150" i="43"/>
  <c r="N150" i="43"/>
  <c r="K150" i="43"/>
  <c r="J150" i="43"/>
  <c r="I150" i="43"/>
  <c r="H150" i="43"/>
  <c r="G150" i="43"/>
  <c r="F150" i="43"/>
  <c r="E150" i="43"/>
  <c r="D150" i="43"/>
  <c r="C150" i="43"/>
  <c r="B150" i="43"/>
  <c r="CP149" i="43"/>
  <c r="CO149" i="43"/>
  <c r="CN149" i="43"/>
  <c r="CM149" i="43"/>
  <c r="CL149" i="43"/>
  <c r="CI149" i="43"/>
  <c r="CH149" i="43"/>
  <c r="CG149" i="43"/>
  <c r="CF149" i="43"/>
  <c r="CE149" i="43"/>
  <c r="CD149" i="43"/>
  <c r="CC149" i="43"/>
  <c r="CB149" i="43"/>
  <c r="CA149" i="43"/>
  <c r="BZ149" i="43"/>
  <c r="BY149" i="43"/>
  <c r="BX149" i="43"/>
  <c r="BW149" i="43"/>
  <c r="BV149" i="43"/>
  <c r="BU149" i="43"/>
  <c r="BT149" i="43"/>
  <c r="BS149" i="43"/>
  <c r="BR149" i="43"/>
  <c r="BQ149" i="43"/>
  <c r="BO149" i="43"/>
  <c r="BN149" i="43"/>
  <c r="BM149" i="43"/>
  <c r="BL149" i="43"/>
  <c r="BK149" i="43"/>
  <c r="BJ149" i="43"/>
  <c r="BH149" i="43"/>
  <c r="BG149" i="43"/>
  <c r="BF149" i="43"/>
  <c r="BE149" i="43"/>
  <c r="BD149" i="43"/>
  <c r="BC149" i="43"/>
  <c r="BB149" i="43"/>
  <c r="AY149" i="43"/>
  <c r="AX149" i="43"/>
  <c r="AW149" i="43"/>
  <c r="AV149" i="43"/>
  <c r="AT149" i="43"/>
  <c r="AS149" i="43"/>
  <c r="AR149" i="43"/>
  <c r="AQ149" i="43"/>
  <c r="AP149" i="43"/>
  <c r="AO149" i="43"/>
  <c r="AN149" i="43"/>
  <c r="AM149" i="43"/>
  <c r="AL149" i="43"/>
  <c r="AK149" i="43"/>
  <c r="AJ149" i="43"/>
  <c r="AI149" i="43"/>
  <c r="AH149" i="43"/>
  <c r="AG149" i="43"/>
  <c r="AF149" i="43"/>
  <c r="AE149" i="43"/>
  <c r="AD149" i="43"/>
  <c r="AB149" i="43"/>
  <c r="AA149" i="43"/>
  <c r="Z149" i="43"/>
  <c r="Y149" i="43"/>
  <c r="X149" i="43"/>
  <c r="W149" i="43"/>
  <c r="V149" i="43"/>
  <c r="U149" i="43"/>
  <c r="T149" i="43"/>
  <c r="S149" i="43"/>
  <c r="R149" i="43"/>
  <c r="Q149" i="43"/>
  <c r="P149" i="43"/>
  <c r="O149" i="43"/>
  <c r="N149" i="43"/>
  <c r="K149" i="43"/>
  <c r="J149" i="43"/>
  <c r="I149" i="43"/>
  <c r="H149" i="43"/>
  <c r="G149" i="43"/>
  <c r="F149" i="43"/>
  <c r="E149" i="43"/>
  <c r="D149" i="43"/>
  <c r="C149" i="43"/>
  <c r="B149" i="43"/>
  <c r="CP148" i="43"/>
  <c r="CO148" i="43"/>
  <c r="CN148" i="43"/>
  <c r="CM148" i="43"/>
  <c r="CL148" i="43"/>
  <c r="CI148" i="43"/>
  <c r="CH148" i="43"/>
  <c r="CG148" i="43"/>
  <c r="CF148" i="43"/>
  <c r="CE148" i="43"/>
  <c r="CD148" i="43"/>
  <c r="CC148" i="43"/>
  <c r="CB148" i="43"/>
  <c r="CA148" i="43"/>
  <c r="BZ148" i="43"/>
  <c r="BY148" i="43"/>
  <c r="BX148" i="43"/>
  <c r="BW148" i="43"/>
  <c r="BV148" i="43"/>
  <c r="BU148" i="43"/>
  <c r="BT148" i="43"/>
  <c r="BS148" i="43"/>
  <c r="BR148" i="43"/>
  <c r="BQ148" i="43"/>
  <c r="BO148" i="43"/>
  <c r="BN148" i="43"/>
  <c r="BM148" i="43"/>
  <c r="BL148" i="43"/>
  <c r="BK148" i="43"/>
  <c r="BJ148" i="43"/>
  <c r="BH148" i="43"/>
  <c r="BG148" i="43"/>
  <c r="BF148" i="43"/>
  <c r="BE148" i="43"/>
  <c r="BD148" i="43"/>
  <c r="BC148" i="43"/>
  <c r="BB148" i="43"/>
  <c r="AY148" i="43"/>
  <c r="AX148" i="43"/>
  <c r="AW148" i="43"/>
  <c r="AV148" i="43"/>
  <c r="AT148" i="43"/>
  <c r="AS148" i="43"/>
  <c r="AR148" i="43"/>
  <c r="AQ148" i="43"/>
  <c r="AP148" i="43"/>
  <c r="AO148" i="43"/>
  <c r="AN148" i="43"/>
  <c r="AM148" i="43"/>
  <c r="AL148" i="43"/>
  <c r="AK148" i="43"/>
  <c r="AJ148" i="43"/>
  <c r="AI148" i="43"/>
  <c r="AH148" i="43"/>
  <c r="AG148" i="43"/>
  <c r="AF148" i="43"/>
  <c r="AE148" i="43"/>
  <c r="AD148" i="43"/>
  <c r="AB148" i="43"/>
  <c r="AA148" i="43"/>
  <c r="Z148" i="43"/>
  <c r="Y148" i="43"/>
  <c r="X148" i="43"/>
  <c r="W148" i="43"/>
  <c r="V148" i="43"/>
  <c r="U148" i="43"/>
  <c r="T148" i="43"/>
  <c r="S148" i="43"/>
  <c r="R148" i="43"/>
  <c r="Q148" i="43"/>
  <c r="P148" i="43"/>
  <c r="O148" i="43"/>
  <c r="N148" i="43"/>
  <c r="K148" i="43"/>
  <c r="J148" i="43"/>
  <c r="I148" i="43"/>
  <c r="H148" i="43"/>
  <c r="G148" i="43"/>
  <c r="F148" i="43"/>
  <c r="E148" i="43"/>
  <c r="D148" i="43"/>
  <c r="C148" i="43"/>
  <c r="B148" i="43"/>
  <c r="CP147" i="43"/>
  <c r="CO147" i="43"/>
  <c r="CN147" i="43"/>
  <c r="CM147" i="43"/>
  <c r="CL147" i="43"/>
  <c r="CI147" i="43"/>
  <c r="CH147" i="43"/>
  <c r="CG147" i="43"/>
  <c r="CF147" i="43"/>
  <c r="CE147" i="43"/>
  <c r="CD147" i="43"/>
  <c r="CC147" i="43"/>
  <c r="CB147" i="43"/>
  <c r="CA147" i="43"/>
  <c r="BZ147" i="43"/>
  <c r="BY147" i="43"/>
  <c r="BX147" i="43"/>
  <c r="BW147" i="43"/>
  <c r="BV147" i="43"/>
  <c r="BU147" i="43"/>
  <c r="BT147" i="43"/>
  <c r="BS147" i="43"/>
  <c r="BR147" i="43"/>
  <c r="BQ147" i="43"/>
  <c r="BO147" i="43"/>
  <c r="BN147" i="43"/>
  <c r="BM147" i="43"/>
  <c r="BL147" i="43"/>
  <c r="BK147" i="43"/>
  <c r="BJ147" i="43"/>
  <c r="BH147" i="43"/>
  <c r="BG147" i="43"/>
  <c r="BF147" i="43"/>
  <c r="BE147" i="43"/>
  <c r="BD147" i="43"/>
  <c r="BC147" i="43"/>
  <c r="BB147" i="43"/>
  <c r="AY147" i="43"/>
  <c r="AX147" i="43"/>
  <c r="AW147" i="43"/>
  <c r="AV147" i="43"/>
  <c r="AT147" i="43"/>
  <c r="AS147" i="43"/>
  <c r="AR147" i="43"/>
  <c r="AQ147" i="43"/>
  <c r="AP147" i="43"/>
  <c r="AO147" i="43"/>
  <c r="AN147" i="43"/>
  <c r="AM147" i="43"/>
  <c r="AL147" i="43"/>
  <c r="AK147" i="43"/>
  <c r="AJ147" i="43"/>
  <c r="AI147" i="43"/>
  <c r="AH147" i="43"/>
  <c r="AG147" i="43"/>
  <c r="AF147" i="43"/>
  <c r="AE147" i="43"/>
  <c r="AD147" i="43"/>
  <c r="AB147" i="43"/>
  <c r="AA147" i="43"/>
  <c r="Z147" i="43"/>
  <c r="Y147" i="43"/>
  <c r="X147" i="43"/>
  <c r="W147" i="43"/>
  <c r="V147" i="43"/>
  <c r="U147" i="43"/>
  <c r="T147" i="43"/>
  <c r="S147" i="43"/>
  <c r="R147" i="43"/>
  <c r="Q147" i="43"/>
  <c r="P147" i="43"/>
  <c r="O147" i="43"/>
  <c r="N147" i="43"/>
  <c r="K147" i="43"/>
  <c r="J147" i="43"/>
  <c r="I147" i="43"/>
  <c r="H147" i="43"/>
  <c r="G147" i="43"/>
  <c r="F147" i="43"/>
  <c r="E147" i="43"/>
  <c r="D147" i="43"/>
  <c r="C147" i="43"/>
  <c r="B147" i="43"/>
  <c r="CP146" i="43"/>
  <c r="CO146" i="43"/>
  <c r="CN146" i="43"/>
  <c r="CM146" i="43"/>
  <c r="CL146" i="43"/>
  <c r="CI146" i="43"/>
  <c r="CH146" i="43"/>
  <c r="CG146" i="43"/>
  <c r="CF146" i="43"/>
  <c r="CE146" i="43"/>
  <c r="CD146" i="43"/>
  <c r="CC146" i="43"/>
  <c r="CB146" i="43"/>
  <c r="CA146" i="43"/>
  <c r="BZ146" i="43"/>
  <c r="BY146" i="43"/>
  <c r="BX146" i="43"/>
  <c r="BW146" i="43"/>
  <c r="BV146" i="43"/>
  <c r="BU146" i="43"/>
  <c r="BT146" i="43"/>
  <c r="BS146" i="43"/>
  <c r="BR146" i="43"/>
  <c r="BQ146" i="43"/>
  <c r="BO146" i="43"/>
  <c r="BN146" i="43"/>
  <c r="BM146" i="43"/>
  <c r="BL146" i="43"/>
  <c r="BK146" i="43"/>
  <c r="BJ146" i="43"/>
  <c r="BH146" i="43"/>
  <c r="BG146" i="43"/>
  <c r="BF146" i="43"/>
  <c r="BE146" i="43"/>
  <c r="BD146" i="43"/>
  <c r="BC146" i="43"/>
  <c r="BB146" i="43"/>
  <c r="AY146" i="43"/>
  <c r="AX146" i="43"/>
  <c r="AW146" i="43"/>
  <c r="AV146" i="43"/>
  <c r="AT146" i="43"/>
  <c r="AS146" i="43"/>
  <c r="AR146" i="43"/>
  <c r="AQ146" i="43"/>
  <c r="AP146" i="43"/>
  <c r="AO146" i="43"/>
  <c r="AN146" i="43"/>
  <c r="AM146" i="43"/>
  <c r="AL146" i="43"/>
  <c r="AK146" i="43"/>
  <c r="AJ146" i="43"/>
  <c r="AI146" i="43"/>
  <c r="AH146" i="43"/>
  <c r="AG146" i="43"/>
  <c r="AF146" i="43"/>
  <c r="AE146" i="43"/>
  <c r="AD146" i="43"/>
  <c r="AB146" i="43"/>
  <c r="AA146" i="43"/>
  <c r="Z146" i="43"/>
  <c r="Y146" i="43"/>
  <c r="X146" i="43"/>
  <c r="W146" i="43"/>
  <c r="V146" i="43"/>
  <c r="U146" i="43"/>
  <c r="T146" i="43"/>
  <c r="S146" i="43"/>
  <c r="R146" i="43"/>
  <c r="Q146" i="43"/>
  <c r="P146" i="43"/>
  <c r="O146" i="43"/>
  <c r="N146" i="43"/>
  <c r="K146" i="43"/>
  <c r="J146" i="43"/>
  <c r="I146" i="43"/>
  <c r="H146" i="43"/>
  <c r="G146" i="43"/>
  <c r="F146" i="43"/>
  <c r="E146" i="43"/>
  <c r="D146" i="43"/>
  <c r="C146" i="43"/>
  <c r="B146" i="43"/>
  <c r="CP145" i="43"/>
  <c r="CO145" i="43"/>
  <c r="CN145" i="43"/>
  <c r="CM145" i="43"/>
  <c r="CL145" i="43"/>
  <c r="CI145" i="43"/>
  <c r="CH145" i="43"/>
  <c r="CG145" i="43"/>
  <c r="CF145" i="43"/>
  <c r="CE145" i="43"/>
  <c r="CD145" i="43"/>
  <c r="CC145" i="43"/>
  <c r="CB145" i="43"/>
  <c r="CA145" i="43"/>
  <c r="BZ145" i="43"/>
  <c r="BY145" i="43"/>
  <c r="BX145" i="43"/>
  <c r="BW145" i="43"/>
  <c r="BV145" i="43"/>
  <c r="BU145" i="43"/>
  <c r="BT145" i="43"/>
  <c r="BS145" i="43"/>
  <c r="BR145" i="43"/>
  <c r="BQ145" i="43"/>
  <c r="BO145" i="43"/>
  <c r="BN145" i="43"/>
  <c r="BM145" i="43"/>
  <c r="BL145" i="43"/>
  <c r="BK145" i="43"/>
  <c r="BJ145" i="43"/>
  <c r="BH145" i="43"/>
  <c r="BG145" i="43"/>
  <c r="BF145" i="43"/>
  <c r="BE145" i="43"/>
  <c r="BD145" i="43"/>
  <c r="BC145" i="43"/>
  <c r="BB145" i="43"/>
  <c r="AY145" i="43"/>
  <c r="AX145" i="43"/>
  <c r="AW145" i="43"/>
  <c r="AV145" i="43"/>
  <c r="AT145" i="43"/>
  <c r="AS145" i="43"/>
  <c r="AR145" i="43"/>
  <c r="AQ145" i="43"/>
  <c r="AP145" i="43"/>
  <c r="AO145" i="43"/>
  <c r="AN145" i="43"/>
  <c r="AM145" i="43"/>
  <c r="AL145" i="43"/>
  <c r="AK145" i="43"/>
  <c r="AJ145" i="43"/>
  <c r="AI145" i="43"/>
  <c r="AH145" i="43"/>
  <c r="AG145" i="43"/>
  <c r="AF145" i="43"/>
  <c r="AE145" i="43"/>
  <c r="AD145" i="43"/>
  <c r="AB145" i="43"/>
  <c r="AA145" i="43"/>
  <c r="Z145" i="43"/>
  <c r="Y145" i="43"/>
  <c r="X145" i="43"/>
  <c r="W145" i="43"/>
  <c r="V145" i="43"/>
  <c r="U145" i="43"/>
  <c r="T145" i="43"/>
  <c r="S145" i="43"/>
  <c r="R145" i="43"/>
  <c r="Q145" i="43"/>
  <c r="P145" i="43"/>
  <c r="O145" i="43"/>
  <c r="N145" i="43"/>
  <c r="K145" i="43"/>
  <c r="J145" i="43"/>
  <c r="I145" i="43"/>
  <c r="H145" i="43"/>
  <c r="G145" i="43"/>
  <c r="F145" i="43"/>
  <c r="E145" i="43"/>
  <c r="D145" i="43"/>
  <c r="C145" i="43"/>
  <c r="B145" i="43"/>
  <c r="CI144" i="43"/>
  <c r="CH144" i="43"/>
  <c r="CG144" i="43"/>
  <c r="CF144" i="43"/>
  <c r="CE144" i="43"/>
  <c r="CD144" i="43"/>
  <c r="CC144" i="43"/>
  <c r="CB144" i="43"/>
  <c r="CA144" i="43"/>
  <c r="BZ144" i="43"/>
  <c r="BY144" i="43"/>
  <c r="BX144" i="43"/>
  <c r="BW144" i="43"/>
  <c r="BV144" i="43"/>
  <c r="BU144" i="43"/>
  <c r="BT144" i="43"/>
  <c r="BS144" i="43"/>
  <c r="BR144" i="43"/>
  <c r="BQ144" i="43"/>
  <c r="BO144" i="43"/>
  <c r="BN144" i="43"/>
  <c r="BM144" i="43"/>
  <c r="BL144" i="43"/>
  <c r="BK144" i="43"/>
  <c r="BJ144" i="43"/>
  <c r="BH144" i="43"/>
  <c r="BG144" i="43"/>
  <c r="BF144" i="43"/>
  <c r="BE144" i="43"/>
  <c r="BD144" i="43"/>
  <c r="BC144" i="43"/>
  <c r="BB144" i="43"/>
  <c r="AY144" i="43"/>
  <c r="AX144" i="43"/>
  <c r="AW144" i="43"/>
  <c r="AV144" i="43"/>
  <c r="AT144" i="43"/>
  <c r="AS144" i="43"/>
  <c r="AR144" i="43"/>
  <c r="AQ144" i="43"/>
  <c r="AP144" i="43"/>
  <c r="AO144" i="43"/>
  <c r="AN144" i="43"/>
  <c r="AM144" i="43"/>
  <c r="AL144" i="43"/>
  <c r="AK144" i="43"/>
  <c r="AJ144" i="43"/>
  <c r="AI144" i="43"/>
  <c r="AH144" i="43"/>
  <c r="AG144" i="43"/>
  <c r="AF144" i="43"/>
  <c r="AE144" i="43"/>
  <c r="AD144" i="43"/>
  <c r="AB144" i="43"/>
  <c r="AA144" i="43"/>
  <c r="Z144" i="43"/>
  <c r="Y144" i="43"/>
  <c r="X144" i="43"/>
  <c r="W144" i="43"/>
  <c r="V144" i="43"/>
  <c r="U144" i="43"/>
  <c r="T144" i="43"/>
  <c r="S144" i="43"/>
  <c r="R144" i="43"/>
  <c r="Q144" i="43"/>
  <c r="P144" i="43"/>
  <c r="O144" i="43"/>
  <c r="N144" i="43"/>
  <c r="K144" i="43"/>
  <c r="J144" i="43"/>
  <c r="I144" i="43"/>
  <c r="H144" i="43"/>
  <c r="G144" i="43"/>
  <c r="F144" i="43"/>
  <c r="E144" i="43"/>
  <c r="D144" i="43"/>
  <c r="C144" i="43"/>
  <c r="B144" i="43"/>
  <c r="CP143" i="43"/>
  <c r="CO143" i="43"/>
  <c r="CN143" i="43"/>
  <c r="CM143" i="43"/>
  <c r="CL143" i="43"/>
  <c r="CI143" i="43"/>
  <c r="CH143" i="43"/>
  <c r="CG143" i="43"/>
  <c r="CF143" i="43"/>
  <c r="CE143" i="43"/>
  <c r="CD143" i="43"/>
  <c r="CC143" i="43"/>
  <c r="CB143" i="43"/>
  <c r="CA143" i="43"/>
  <c r="BZ143" i="43"/>
  <c r="BY143" i="43"/>
  <c r="BX143" i="43"/>
  <c r="BW143" i="43"/>
  <c r="BV143" i="43"/>
  <c r="BU143" i="43"/>
  <c r="BT143" i="43"/>
  <c r="BS143" i="43"/>
  <c r="BR143" i="43"/>
  <c r="BQ143" i="43"/>
  <c r="BO143" i="43"/>
  <c r="BN143" i="43"/>
  <c r="BM143" i="43"/>
  <c r="BL143" i="43"/>
  <c r="BK143" i="43"/>
  <c r="BJ143" i="43"/>
  <c r="BH143" i="43"/>
  <c r="BG143" i="43"/>
  <c r="BF143" i="43"/>
  <c r="BE143" i="43"/>
  <c r="BD143" i="43"/>
  <c r="BC143" i="43"/>
  <c r="BB143" i="43"/>
  <c r="AY143" i="43"/>
  <c r="AX143" i="43"/>
  <c r="AW143" i="43"/>
  <c r="AV143" i="43"/>
  <c r="AT143" i="43"/>
  <c r="AS143" i="43"/>
  <c r="AR143" i="43"/>
  <c r="AQ143" i="43"/>
  <c r="AP143" i="43"/>
  <c r="AO143" i="43"/>
  <c r="AN143" i="43"/>
  <c r="AM143" i="43"/>
  <c r="AL143" i="43"/>
  <c r="AK143" i="43"/>
  <c r="AJ143" i="43"/>
  <c r="AI143" i="43"/>
  <c r="AH143" i="43"/>
  <c r="AG143" i="43"/>
  <c r="AF143" i="43"/>
  <c r="AE143" i="43"/>
  <c r="AD143" i="43"/>
  <c r="AB143" i="43"/>
  <c r="AA143" i="43"/>
  <c r="Z143" i="43"/>
  <c r="Y143" i="43"/>
  <c r="X143" i="43"/>
  <c r="W143" i="43"/>
  <c r="V143" i="43"/>
  <c r="U143" i="43"/>
  <c r="T143" i="43"/>
  <c r="S143" i="43"/>
  <c r="R143" i="43"/>
  <c r="Q143" i="43"/>
  <c r="P143" i="43"/>
  <c r="O143" i="43"/>
  <c r="N143" i="43"/>
  <c r="K143" i="43"/>
  <c r="J143" i="43"/>
  <c r="I143" i="43"/>
  <c r="H143" i="43"/>
  <c r="G143" i="43"/>
  <c r="F143" i="43"/>
  <c r="E143" i="43"/>
  <c r="D143" i="43"/>
  <c r="C143" i="43"/>
  <c r="B143" i="43"/>
  <c r="CP142" i="43"/>
  <c r="CO142" i="43"/>
  <c r="CN142" i="43"/>
  <c r="CM142" i="43"/>
  <c r="CL142" i="43"/>
  <c r="CI142" i="43"/>
  <c r="CH142" i="43"/>
  <c r="CG142" i="43"/>
  <c r="CF142" i="43"/>
  <c r="CE142" i="43"/>
  <c r="CD142" i="43"/>
  <c r="CC142" i="43"/>
  <c r="CB142" i="43"/>
  <c r="CA142" i="43"/>
  <c r="BZ142" i="43"/>
  <c r="BY142" i="43"/>
  <c r="BX142" i="43"/>
  <c r="BW142" i="43"/>
  <c r="BV142" i="43"/>
  <c r="BU142" i="43"/>
  <c r="BT142" i="43"/>
  <c r="BS142" i="43"/>
  <c r="BR142" i="43"/>
  <c r="BQ142" i="43"/>
  <c r="BO142" i="43"/>
  <c r="BN142" i="43"/>
  <c r="BM142" i="43"/>
  <c r="BL142" i="43"/>
  <c r="BK142" i="43"/>
  <c r="BJ142" i="43"/>
  <c r="BH142" i="43"/>
  <c r="BG142" i="43"/>
  <c r="BF142" i="43"/>
  <c r="BE142" i="43"/>
  <c r="BD142" i="43"/>
  <c r="BC142" i="43"/>
  <c r="BB142" i="43"/>
  <c r="AY142" i="43"/>
  <c r="AX142" i="43"/>
  <c r="AW142" i="43"/>
  <c r="AV142" i="43"/>
  <c r="AT142" i="43"/>
  <c r="AS142" i="43"/>
  <c r="AR142" i="43"/>
  <c r="AQ142" i="43"/>
  <c r="AP142" i="43"/>
  <c r="AO142" i="43"/>
  <c r="AN142" i="43"/>
  <c r="AM142" i="43"/>
  <c r="AL142" i="43"/>
  <c r="AK142" i="43"/>
  <c r="AJ142" i="43"/>
  <c r="AI142" i="43"/>
  <c r="AH142" i="43"/>
  <c r="AG142" i="43"/>
  <c r="AF142" i="43"/>
  <c r="AE142" i="43"/>
  <c r="AD142" i="43"/>
  <c r="AB142" i="43"/>
  <c r="AA142" i="43"/>
  <c r="Z142" i="43"/>
  <c r="Y142" i="43"/>
  <c r="X142" i="43"/>
  <c r="W142" i="43"/>
  <c r="V142" i="43"/>
  <c r="U142" i="43"/>
  <c r="T142" i="43"/>
  <c r="S142" i="43"/>
  <c r="R142" i="43"/>
  <c r="Q142" i="43"/>
  <c r="P142" i="43"/>
  <c r="O142" i="43"/>
  <c r="N142" i="43"/>
  <c r="K142" i="43"/>
  <c r="J142" i="43"/>
  <c r="I142" i="43"/>
  <c r="H142" i="43"/>
  <c r="G142" i="43"/>
  <c r="F142" i="43"/>
  <c r="E142" i="43"/>
  <c r="D142" i="43"/>
  <c r="C142" i="43"/>
  <c r="B142" i="43"/>
  <c r="CP141" i="43"/>
  <c r="CO141" i="43"/>
  <c r="CN141" i="43"/>
  <c r="CM141" i="43"/>
  <c r="CL141" i="43"/>
  <c r="CI141" i="43"/>
  <c r="CH141" i="43"/>
  <c r="CG141" i="43"/>
  <c r="CF141" i="43"/>
  <c r="CE141" i="43"/>
  <c r="CD141" i="43"/>
  <c r="CC141" i="43"/>
  <c r="CB141" i="43"/>
  <c r="CA141" i="43"/>
  <c r="BZ141" i="43"/>
  <c r="BY141" i="43"/>
  <c r="BX141" i="43"/>
  <c r="BW141" i="43"/>
  <c r="BV141" i="43"/>
  <c r="BU141" i="43"/>
  <c r="BT141" i="43"/>
  <c r="BS141" i="43"/>
  <c r="BR141" i="43"/>
  <c r="BQ141" i="43"/>
  <c r="BO141" i="43"/>
  <c r="BN141" i="43"/>
  <c r="BM141" i="43"/>
  <c r="BL141" i="43"/>
  <c r="BK141" i="43"/>
  <c r="BJ141" i="43"/>
  <c r="BH141" i="43"/>
  <c r="BG141" i="43"/>
  <c r="BF141" i="43"/>
  <c r="BE141" i="43"/>
  <c r="BD141" i="43"/>
  <c r="BC141" i="43"/>
  <c r="BB141" i="43"/>
  <c r="AY141" i="43"/>
  <c r="AX141" i="43"/>
  <c r="AW141" i="43"/>
  <c r="AV141" i="43"/>
  <c r="AT141" i="43"/>
  <c r="AS141" i="43"/>
  <c r="AR141" i="43"/>
  <c r="AQ141" i="43"/>
  <c r="AP141" i="43"/>
  <c r="AO141" i="43"/>
  <c r="AN141" i="43"/>
  <c r="AM141" i="43"/>
  <c r="AL141" i="43"/>
  <c r="AK141" i="43"/>
  <c r="AJ141" i="43"/>
  <c r="AI141" i="43"/>
  <c r="AH141" i="43"/>
  <c r="AG141" i="43"/>
  <c r="AF141" i="43"/>
  <c r="AE141" i="43"/>
  <c r="AD141" i="43"/>
  <c r="AB141" i="43"/>
  <c r="AA141" i="43"/>
  <c r="Z141" i="43"/>
  <c r="Y141" i="43"/>
  <c r="X141" i="43"/>
  <c r="W141" i="43"/>
  <c r="V141" i="43"/>
  <c r="U141" i="43"/>
  <c r="T141" i="43"/>
  <c r="S141" i="43"/>
  <c r="R141" i="43"/>
  <c r="Q141" i="43"/>
  <c r="P141" i="43"/>
  <c r="O141" i="43"/>
  <c r="N141" i="43"/>
  <c r="K141" i="43"/>
  <c r="J141" i="43"/>
  <c r="I141" i="43"/>
  <c r="H141" i="43"/>
  <c r="G141" i="43"/>
  <c r="F141" i="43"/>
  <c r="E141" i="43"/>
  <c r="D141" i="43"/>
  <c r="C141" i="43"/>
  <c r="B141" i="43"/>
  <c r="CP140" i="43"/>
  <c r="CO140" i="43"/>
  <c r="CN140" i="43"/>
  <c r="CM140" i="43"/>
  <c r="CL140" i="43"/>
  <c r="CI140" i="43"/>
  <c r="CH140" i="43"/>
  <c r="CG140" i="43"/>
  <c r="CF140" i="43"/>
  <c r="CE140" i="43"/>
  <c r="CD140" i="43"/>
  <c r="CC140" i="43"/>
  <c r="CB140" i="43"/>
  <c r="CA140" i="43"/>
  <c r="BZ140" i="43"/>
  <c r="BY140" i="43"/>
  <c r="BX140" i="43"/>
  <c r="BW140" i="43"/>
  <c r="BV140" i="43"/>
  <c r="BU140" i="43"/>
  <c r="BT140" i="43"/>
  <c r="BS140" i="43"/>
  <c r="BR140" i="43"/>
  <c r="BQ140" i="43"/>
  <c r="BO140" i="43"/>
  <c r="BN140" i="43"/>
  <c r="BM140" i="43"/>
  <c r="BL140" i="43"/>
  <c r="BK140" i="43"/>
  <c r="BJ140" i="43"/>
  <c r="BH140" i="43"/>
  <c r="BG140" i="43"/>
  <c r="BF140" i="43"/>
  <c r="BE140" i="43"/>
  <c r="BD140" i="43"/>
  <c r="BC140" i="43"/>
  <c r="BB140" i="43"/>
  <c r="AY140" i="43"/>
  <c r="AX140" i="43"/>
  <c r="AW140" i="43"/>
  <c r="AV140" i="43"/>
  <c r="AT140" i="43"/>
  <c r="AS140" i="43"/>
  <c r="AR140" i="43"/>
  <c r="AQ140" i="43"/>
  <c r="AP140" i="43"/>
  <c r="AO140" i="43"/>
  <c r="AN140" i="43"/>
  <c r="AM140" i="43"/>
  <c r="AL140" i="43"/>
  <c r="AK140" i="43"/>
  <c r="AJ140" i="43"/>
  <c r="AI140" i="43"/>
  <c r="AH140" i="43"/>
  <c r="AG140" i="43"/>
  <c r="AF140" i="43"/>
  <c r="AE140" i="43"/>
  <c r="AD140" i="43"/>
  <c r="AB140" i="43"/>
  <c r="AA140" i="43"/>
  <c r="Z140" i="43"/>
  <c r="Y140" i="43"/>
  <c r="X140" i="43"/>
  <c r="W140" i="43"/>
  <c r="V140" i="43"/>
  <c r="U140" i="43"/>
  <c r="T140" i="43"/>
  <c r="S140" i="43"/>
  <c r="R140" i="43"/>
  <c r="Q140" i="43"/>
  <c r="P140" i="43"/>
  <c r="O140" i="43"/>
  <c r="N140" i="43"/>
  <c r="K140" i="43"/>
  <c r="J140" i="43"/>
  <c r="I140" i="43"/>
  <c r="H140" i="43"/>
  <c r="G140" i="43"/>
  <c r="F140" i="43"/>
  <c r="E140" i="43"/>
  <c r="D140" i="43"/>
  <c r="C140" i="43"/>
  <c r="B140" i="43"/>
  <c r="CK139" i="43"/>
  <c r="CJ139" i="43"/>
  <c r="CI139" i="43"/>
  <c r="CH139" i="43"/>
  <c r="CG139" i="43"/>
  <c r="CF139" i="43"/>
  <c r="CE139" i="43"/>
  <c r="CB139" i="43"/>
  <c r="CA139" i="43"/>
  <c r="BY139" i="43"/>
  <c r="BX139" i="43"/>
  <c r="BW139" i="43"/>
  <c r="BV139" i="43"/>
  <c r="BU139" i="43"/>
  <c r="BS139" i="43"/>
  <c r="BR139" i="43"/>
  <c r="BQ139" i="43"/>
  <c r="BM139" i="43"/>
  <c r="BL139" i="43"/>
  <c r="BK139" i="43"/>
  <c r="BJ139" i="43"/>
  <c r="BI139" i="43"/>
  <c r="BF139" i="43"/>
  <c r="BE139" i="43"/>
  <c r="BD139" i="43"/>
  <c r="BA139" i="43"/>
  <c r="AX139" i="43"/>
  <c r="AW139" i="43"/>
  <c r="AV139" i="43"/>
  <c r="AU139" i="43"/>
  <c r="AH139" i="43"/>
  <c r="AG139" i="43"/>
  <c r="AE139" i="43"/>
  <c r="AC139" i="43"/>
  <c r="AB139" i="43"/>
  <c r="AA139" i="43"/>
  <c r="U139" i="43"/>
  <c r="R139" i="43"/>
  <c r="Q139" i="43"/>
  <c r="P139" i="43"/>
  <c r="O139" i="43"/>
  <c r="N139" i="43"/>
  <c r="M139" i="43"/>
  <c r="L139" i="43"/>
  <c r="K139" i="43"/>
  <c r="J139" i="43"/>
  <c r="I139" i="43"/>
  <c r="H139" i="43"/>
  <c r="G139" i="43"/>
  <c r="F139" i="43"/>
  <c r="E139" i="43"/>
  <c r="C139" i="43"/>
  <c r="B139" i="43"/>
  <c r="CK138" i="43"/>
  <c r="CJ138" i="43"/>
  <c r="CI138" i="43"/>
  <c r="CH138" i="43"/>
  <c r="CG138" i="43"/>
  <c r="CF138" i="43"/>
  <c r="CE138" i="43"/>
  <c r="CB138" i="43"/>
  <c r="CA138" i="43"/>
  <c r="BY138" i="43"/>
  <c r="BX138" i="43"/>
  <c r="BW138" i="43"/>
  <c r="BV138" i="43"/>
  <c r="BU138" i="43"/>
  <c r="BS138" i="43"/>
  <c r="BR138" i="43"/>
  <c r="BQ138" i="43"/>
  <c r="BM138" i="43"/>
  <c r="BL138" i="43"/>
  <c r="BK138" i="43"/>
  <c r="BJ138" i="43"/>
  <c r="BI138" i="43"/>
  <c r="BF138" i="43"/>
  <c r="BE138" i="43"/>
  <c r="BD138" i="43"/>
  <c r="BA138" i="43"/>
  <c r="AX138" i="43"/>
  <c r="AW138" i="43"/>
  <c r="AV138" i="43"/>
  <c r="AU138" i="43"/>
  <c r="AH138" i="43"/>
  <c r="AG138" i="43"/>
  <c r="AE138" i="43"/>
  <c r="AC138" i="43"/>
  <c r="AB138" i="43"/>
  <c r="AA138" i="43"/>
  <c r="U138" i="43"/>
  <c r="R138" i="43"/>
  <c r="Q138" i="43"/>
  <c r="P138" i="43"/>
  <c r="O138" i="43"/>
  <c r="N138" i="43"/>
  <c r="M138" i="43"/>
  <c r="L138" i="43"/>
  <c r="K138" i="43"/>
  <c r="J138" i="43"/>
  <c r="I138" i="43"/>
  <c r="H138" i="43"/>
  <c r="G138" i="43"/>
  <c r="F138" i="43"/>
  <c r="E138" i="43"/>
  <c r="C138" i="43"/>
  <c r="B138" i="43"/>
  <c r="CK137" i="43"/>
  <c r="CJ137" i="43"/>
  <c r="CI137" i="43"/>
  <c r="CH137" i="43"/>
  <c r="CG137" i="43"/>
  <c r="CF137" i="43"/>
  <c r="CE137" i="43"/>
  <c r="CB137" i="43"/>
  <c r="CA137" i="43"/>
  <c r="BY137" i="43"/>
  <c r="BX137" i="43"/>
  <c r="BW137" i="43"/>
  <c r="BV137" i="43"/>
  <c r="BU137" i="43"/>
  <c r="BS137" i="43"/>
  <c r="BR137" i="43"/>
  <c r="BQ137" i="43"/>
  <c r="BM137" i="43"/>
  <c r="BL137" i="43"/>
  <c r="BK137" i="43"/>
  <c r="BJ137" i="43"/>
  <c r="BI137" i="43"/>
  <c r="BF137" i="43"/>
  <c r="BE137" i="43"/>
  <c r="BD137" i="43"/>
  <c r="BA137" i="43"/>
  <c r="AX137" i="43"/>
  <c r="AW137" i="43"/>
  <c r="AV137" i="43"/>
  <c r="AU137" i="43"/>
  <c r="AH137" i="43"/>
  <c r="AG137" i="43"/>
  <c r="AE137" i="43"/>
  <c r="AC137" i="43"/>
  <c r="AB137" i="43"/>
  <c r="AA137" i="43"/>
  <c r="U137" i="43"/>
  <c r="R137" i="43"/>
  <c r="Q137" i="43"/>
  <c r="P137" i="43"/>
  <c r="O137" i="43"/>
  <c r="N137" i="43"/>
  <c r="M137" i="43"/>
  <c r="L137" i="43"/>
  <c r="K137" i="43"/>
  <c r="J137" i="43"/>
  <c r="I137" i="43"/>
  <c r="H137" i="43"/>
  <c r="G137" i="43"/>
  <c r="F137" i="43"/>
  <c r="E137" i="43"/>
  <c r="C137" i="43"/>
  <c r="B137" i="43"/>
  <c r="CK136" i="43"/>
  <c r="CJ136" i="43"/>
  <c r="CI136" i="43"/>
  <c r="CH136" i="43"/>
  <c r="CG136" i="43"/>
  <c r="CF136" i="43"/>
  <c r="CE136" i="43"/>
  <c r="CB136" i="43"/>
  <c r="CA136" i="43"/>
  <c r="BY136" i="43"/>
  <c r="BX136" i="43"/>
  <c r="BW136" i="43"/>
  <c r="BV136" i="43"/>
  <c r="BU136" i="43"/>
  <c r="BS136" i="43"/>
  <c r="BR136" i="43"/>
  <c r="BQ136" i="43"/>
  <c r="BM136" i="43"/>
  <c r="BL136" i="43"/>
  <c r="BK136" i="43"/>
  <c r="BJ136" i="43"/>
  <c r="BI136" i="43"/>
  <c r="BF136" i="43"/>
  <c r="BE136" i="43"/>
  <c r="BD136" i="43"/>
  <c r="BA136" i="43"/>
  <c r="AX136" i="43"/>
  <c r="AW136" i="43"/>
  <c r="AV136" i="43"/>
  <c r="AU136" i="43"/>
  <c r="AH136" i="43"/>
  <c r="AG136" i="43"/>
  <c r="AE136" i="43"/>
  <c r="AC136" i="43"/>
  <c r="AB136" i="43"/>
  <c r="AA136" i="43"/>
  <c r="U136" i="43"/>
  <c r="R136" i="43"/>
  <c r="Q136" i="43"/>
  <c r="P136" i="43"/>
  <c r="O136" i="43"/>
  <c r="N136" i="43"/>
  <c r="M136" i="43"/>
  <c r="L136" i="43"/>
  <c r="K136" i="43"/>
  <c r="J136" i="43"/>
  <c r="I136" i="43"/>
  <c r="H136" i="43"/>
  <c r="G136" i="43"/>
  <c r="F136" i="43"/>
  <c r="E136" i="43"/>
  <c r="C136" i="43"/>
  <c r="B136" i="43"/>
  <c r="CK135" i="43"/>
  <c r="CJ135" i="43"/>
  <c r="CI135" i="43"/>
  <c r="CH135" i="43"/>
  <c r="CG135" i="43"/>
  <c r="CF135" i="43"/>
  <c r="CE135" i="43"/>
  <c r="CB135" i="43"/>
  <c r="CA135" i="43"/>
  <c r="BY135" i="43"/>
  <c r="BX135" i="43"/>
  <c r="BW135" i="43"/>
  <c r="BV135" i="43"/>
  <c r="BU135" i="43"/>
  <c r="BS135" i="43"/>
  <c r="BR135" i="43"/>
  <c r="BQ135" i="43"/>
  <c r="BM135" i="43"/>
  <c r="BL135" i="43"/>
  <c r="BK135" i="43"/>
  <c r="BJ135" i="43"/>
  <c r="BI135" i="43"/>
  <c r="BF135" i="43"/>
  <c r="BE135" i="43"/>
  <c r="BD135" i="43"/>
  <c r="BA135" i="43"/>
  <c r="AX135" i="43"/>
  <c r="AW135" i="43"/>
  <c r="AV135" i="43"/>
  <c r="AU135" i="43"/>
  <c r="AH135" i="43"/>
  <c r="AG135" i="43"/>
  <c r="AE135" i="43"/>
  <c r="AC135" i="43"/>
  <c r="AB135" i="43"/>
  <c r="AA135" i="43"/>
  <c r="U135" i="43"/>
  <c r="R135" i="43"/>
  <c r="Q135" i="43"/>
  <c r="P135" i="43"/>
  <c r="O135" i="43"/>
  <c r="N135" i="43"/>
  <c r="M135" i="43"/>
  <c r="L135" i="43"/>
  <c r="K135" i="43"/>
  <c r="J135" i="43"/>
  <c r="I135" i="43"/>
  <c r="H135" i="43"/>
  <c r="G135" i="43"/>
  <c r="F135" i="43"/>
  <c r="E135" i="43"/>
  <c r="C135" i="43"/>
  <c r="B135" i="43"/>
  <c r="CK134" i="43"/>
  <c r="CJ134" i="43"/>
  <c r="CI134" i="43"/>
  <c r="CH134" i="43"/>
  <c r="CG134" i="43"/>
  <c r="CF134" i="43"/>
  <c r="CE134" i="43"/>
  <c r="CB134" i="43"/>
  <c r="CA134" i="43"/>
  <c r="BY134" i="43"/>
  <c r="BX134" i="43"/>
  <c r="BW134" i="43"/>
  <c r="BV134" i="43"/>
  <c r="BU134" i="43"/>
  <c r="BS134" i="43"/>
  <c r="BR134" i="43"/>
  <c r="BQ134" i="43"/>
  <c r="BM134" i="43"/>
  <c r="BL134" i="43"/>
  <c r="BK134" i="43"/>
  <c r="BJ134" i="43"/>
  <c r="BI134" i="43"/>
  <c r="BF134" i="43"/>
  <c r="BE134" i="43"/>
  <c r="BD134" i="43"/>
  <c r="BA134" i="43"/>
  <c r="AX134" i="43"/>
  <c r="AW134" i="43"/>
  <c r="AV134" i="43"/>
  <c r="AU134" i="43"/>
  <c r="AH134" i="43"/>
  <c r="AG134" i="43"/>
  <c r="AE134" i="43"/>
  <c r="AC134" i="43"/>
  <c r="AB134" i="43"/>
  <c r="AA134" i="43"/>
  <c r="U134" i="43"/>
  <c r="R134" i="43"/>
  <c r="Q134" i="43"/>
  <c r="P134" i="43"/>
  <c r="O134" i="43"/>
  <c r="N134" i="43"/>
  <c r="M134" i="43"/>
  <c r="L134" i="43"/>
  <c r="K134" i="43"/>
  <c r="J134" i="43"/>
  <c r="I134" i="43"/>
  <c r="H134" i="43"/>
  <c r="G134" i="43"/>
  <c r="F134" i="43"/>
  <c r="E134" i="43"/>
  <c r="C134" i="43"/>
  <c r="B134" i="43"/>
  <c r="CI133" i="43"/>
  <c r="CH133" i="43"/>
  <c r="CG133" i="43"/>
  <c r="CF133" i="43"/>
  <c r="CE133" i="43"/>
  <c r="CD133" i="43"/>
  <c r="CC133" i="43"/>
  <c r="CB133" i="43"/>
  <c r="CA133" i="43"/>
  <c r="BZ133" i="43"/>
  <c r="BY133" i="43"/>
  <c r="BX133" i="43"/>
  <c r="BW133" i="43"/>
  <c r="BV133" i="43"/>
  <c r="BU133" i="43"/>
  <c r="BT133" i="43"/>
  <c r="BS133" i="43"/>
  <c r="BR133" i="43"/>
  <c r="BQ133" i="43"/>
  <c r="BO133" i="43"/>
  <c r="BN133" i="43"/>
  <c r="BM133" i="43"/>
  <c r="BL133" i="43"/>
  <c r="BK133" i="43"/>
  <c r="BJ133" i="43"/>
  <c r="BH133" i="43"/>
  <c r="BG133" i="43"/>
  <c r="BF133" i="43"/>
  <c r="BE133" i="43"/>
  <c r="BD133" i="43"/>
  <c r="BC133" i="43"/>
  <c r="BB133" i="43"/>
  <c r="AY133" i="43"/>
  <c r="AX133" i="43"/>
  <c r="AW133" i="43"/>
  <c r="AV133" i="43"/>
  <c r="AT133" i="43"/>
  <c r="AS133" i="43"/>
  <c r="AR133" i="43"/>
  <c r="AQ133" i="43"/>
  <c r="AP133" i="43"/>
  <c r="AO133" i="43"/>
  <c r="AN133" i="43"/>
  <c r="AM133" i="43"/>
  <c r="AL133" i="43"/>
  <c r="AK133" i="43"/>
  <c r="AJ133" i="43"/>
  <c r="AI133" i="43"/>
  <c r="AH133" i="43"/>
  <c r="AG133" i="43"/>
  <c r="AF133" i="43"/>
  <c r="AE133" i="43"/>
  <c r="AD133" i="43"/>
  <c r="AB133" i="43"/>
  <c r="AA133" i="43"/>
  <c r="Z133" i="43"/>
  <c r="Y133" i="43"/>
  <c r="X133" i="43"/>
  <c r="W133" i="43"/>
  <c r="V133" i="43"/>
  <c r="U133" i="43"/>
  <c r="T133" i="43"/>
  <c r="S133" i="43"/>
  <c r="R133" i="43"/>
  <c r="Q133" i="43"/>
  <c r="P133" i="43"/>
  <c r="O133" i="43"/>
  <c r="N133" i="43"/>
  <c r="K133" i="43"/>
  <c r="J133" i="43"/>
  <c r="I133" i="43"/>
  <c r="H133" i="43"/>
  <c r="G133" i="43"/>
  <c r="F133" i="43"/>
  <c r="E133" i="43"/>
  <c r="D133" i="43"/>
  <c r="C133" i="43"/>
  <c r="B133" i="43"/>
  <c r="CP132" i="43"/>
  <c r="CO132" i="43"/>
  <c r="CN132" i="43"/>
  <c r="CM132" i="43"/>
  <c r="CL132" i="43"/>
  <c r="CI132" i="43"/>
  <c r="CH132" i="43"/>
  <c r="CG132" i="43"/>
  <c r="CF132" i="43"/>
  <c r="CE132" i="43"/>
  <c r="CD132" i="43"/>
  <c r="CC132" i="43"/>
  <c r="CB132" i="43"/>
  <c r="CA132" i="43"/>
  <c r="BZ132" i="43"/>
  <c r="BY132" i="43"/>
  <c r="BX132" i="43"/>
  <c r="BW132" i="43"/>
  <c r="BV132" i="43"/>
  <c r="BU132" i="43"/>
  <c r="BT132" i="43"/>
  <c r="BS132" i="43"/>
  <c r="BR132" i="43"/>
  <c r="BQ132" i="43"/>
  <c r="BO132" i="43"/>
  <c r="BN132" i="43"/>
  <c r="BM132" i="43"/>
  <c r="BL132" i="43"/>
  <c r="BK132" i="43"/>
  <c r="BJ132" i="43"/>
  <c r="BH132" i="43"/>
  <c r="BG132" i="43"/>
  <c r="BF132" i="43"/>
  <c r="BE132" i="43"/>
  <c r="BD132" i="43"/>
  <c r="BC132" i="43"/>
  <c r="BB132" i="43"/>
  <c r="AY132" i="43"/>
  <c r="AX132" i="43"/>
  <c r="AW132" i="43"/>
  <c r="AV132" i="43"/>
  <c r="AT132" i="43"/>
  <c r="AS132" i="43"/>
  <c r="AR132" i="43"/>
  <c r="AQ132" i="43"/>
  <c r="AP132" i="43"/>
  <c r="AO132" i="43"/>
  <c r="AN132" i="43"/>
  <c r="AM132" i="43"/>
  <c r="AL132" i="43"/>
  <c r="AK132" i="43"/>
  <c r="AJ132" i="43"/>
  <c r="AI132" i="43"/>
  <c r="AH132" i="43"/>
  <c r="AG132" i="43"/>
  <c r="AF132" i="43"/>
  <c r="AE132" i="43"/>
  <c r="AD132" i="43"/>
  <c r="AB132" i="43"/>
  <c r="AA132" i="43"/>
  <c r="Z132" i="43"/>
  <c r="Y132" i="43"/>
  <c r="X132" i="43"/>
  <c r="W132" i="43"/>
  <c r="V132" i="43"/>
  <c r="U132" i="43"/>
  <c r="T132" i="43"/>
  <c r="S132" i="43"/>
  <c r="R132" i="43"/>
  <c r="Q132" i="43"/>
  <c r="P132" i="43"/>
  <c r="O132" i="43"/>
  <c r="N132" i="43"/>
  <c r="K132" i="43"/>
  <c r="J132" i="43"/>
  <c r="I132" i="43"/>
  <c r="H132" i="43"/>
  <c r="G132" i="43"/>
  <c r="F132" i="43"/>
  <c r="E132" i="43"/>
  <c r="D132" i="43"/>
  <c r="C132" i="43"/>
  <c r="B132" i="43"/>
  <c r="CP131" i="43"/>
  <c r="CO131" i="43"/>
  <c r="CN131" i="43"/>
  <c r="CM131" i="43"/>
  <c r="CL131" i="43"/>
  <c r="CI131" i="43"/>
  <c r="CH131" i="43"/>
  <c r="CG131" i="43"/>
  <c r="CF131" i="43"/>
  <c r="CE131" i="43"/>
  <c r="CD131" i="43"/>
  <c r="CC131" i="43"/>
  <c r="CB131" i="43"/>
  <c r="CA131" i="43"/>
  <c r="BZ131" i="43"/>
  <c r="BY131" i="43"/>
  <c r="BX131" i="43"/>
  <c r="BW131" i="43"/>
  <c r="BV131" i="43"/>
  <c r="BU131" i="43"/>
  <c r="BT131" i="43"/>
  <c r="BS131" i="43"/>
  <c r="BR131" i="43"/>
  <c r="BQ131" i="43"/>
  <c r="BO131" i="43"/>
  <c r="BN131" i="43"/>
  <c r="BM131" i="43"/>
  <c r="BL131" i="43"/>
  <c r="BK131" i="43"/>
  <c r="BJ131" i="43"/>
  <c r="BH131" i="43"/>
  <c r="BG131" i="43"/>
  <c r="BF131" i="43"/>
  <c r="BE131" i="43"/>
  <c r="BD131" i="43"/>
  <c r="BC131" i="43"/>
  <c r="BB131" i="43"/>
  <c r="AY131" i="43"/>
  <c r="AX131" i="43"/>
  <c r="AW131" i="43"/>
  <c r="AV131" i="43"/>
  <c r="AT131" i="43"/>
  <c r="AS131" i="43"/>
  <c r="AR131" i="43"/>
  <c r="AQ131" i="43"/>
  <c r="AP131" i="43"/>
  <c r="AO131" i="43"/>
  <c r="AN131" i="43"/>
  <c r="AM131" i="43"/>
  <c r="AL131" i="43"/>
  <c r="AK131" i="43"/>
  <c r="AJ131" i="43"/>
  <c r="AI131" i="43"/>
  <c r="AH131" i="43"/>
  <c r="AG131" i="43"/>
  <c r="AF131" i="43"/>
  <c r="AE131" i="43"/>
  <c r="AD131" i="43"/>
  <c r="AB131" i="43"/>
  <c r="AA131" i="43"/>
  <c r="Z131" i="43"/>
  <c r="Y131" i="43"/>
  <c r="X131" i="43"/>
  <c r="W131" i="43"/>
  <c r="V131" i="43"/>
  <c r="U131" i="43"/>
  <c r="T131" i="43"/>
  <c r="S131" i="43"/>
  <c r="R131" i="43"/>
  <c r="Q131" i="43"/>
  <c r="P131" i="43"/>
  <c r="O131" i="43"/>
  <c r="N131" i="43"/>
  <c r="K131" i="43"/>
  <c r="J131" i="43"/>
  <c r="I131" i="43"/>
  <c r="H131" i="43"/>
  <c r="G131" i="43"/>
  <c r="F131" i="43"/>
  <c r="E131" i="43"/>
  <c r="D131" i="43"/>
  <c r="C131" i="43"/>
  <c r="B131" i="43"/>
  <c r="CP130" i="43"/>
  <c r="CO130" i="43"/>
  <c r="CN130" i="43"/>
  <c r="CM130" i="43"/>
  <c r="CL130" i="43"/>
  <c r="CI130" i="43"/>
  <c r="CH130" i="43"/>
  <c r="CG130" i="43"/>
  <c r="CF130" i="43"/>
  <c r="CE130" i="43"/>
  <c r="CD130" i="43"/>
  <c r="CC130" i="43"/>
  <c r="CB130" i="43"/>
  <c r="CA130" i="43"/>
  <c r="BZ130" i="43"/>
  <c r="BY130" i="43"/>
  <c r="BX130" i="43"/>
  <c r="BW130" i="43"/>
  <c r="BV130" i="43"/>
  <c r="BU130" i="43"/>
  <c r="BT130" i="43"/>
  <c r="BS130" i="43"/>
  <c r="BR130" i="43"/>
  <c r="BQ130" i="43"/>
  <c r="BO130" i="43"/>
  <c r="BN130" i="43"/>
  <c r="BM130" i="43"/>
  <c r="BL130" i="43"/>
  <c r="BK130" i="43"/>
  <c r="BJ130" i="43"/>
  <c r="BH130" i="43"/>
  <c r="BG130" i="43"/>
  <c r="BF130" i="43"/>
  <c r="BE130" i="43"/>
  <c r="BD130" i="43"/>
  <c r="BC130" i="43"/>
  <c r="BB130" i="43"/>
  <c r="AY130" i="43"/>
  <c r="AX130" i="43"/>
  <c r="AW130" i="43"/>
  <c r="AV130" i="43"/>
  <c r="AT130" i="43"/>
  <c r="AS130" i="43"/>
  <c r="AR130" i="43"/>
  <c r="AQ130" i="43"/>
  <c r="AP130" i="43"/>
  <c r="AO130" i="43"/>
  <c r="AN130" i="43"/>
  <c r="AM130" i="43"/>
  <c r="AL130" i="43"/>
  <c r="AK130" i="43"/>
  <c r="AJ130" i="43"/>
  <c r="AI130" i="43"/>
  <c r="AH130" i="43"/>
  <c r="AG130" i="43"/>
  <c r="AF130" i="43"/>
  <c r="AE130" i="43"/>
  <c r="AD130" i="43"/>
  <c r="AB130" i="43"/>
  <c r="AA130" i="43"/>
  <c r="Z130" i="43"/>
  <c r="Y130" i="43"/>
  <c r="X130" i="43"/>
  <c r="W130" i="43"/>
  <c r="V130" i="43"/>
  <c r="U130" i="43"/>
  <c r="T130" i="43"/>
  <c r="S130" i="43"/>
  <c r="R130" i="43"/>
  <c r="Q130" i="43"/>
  <c r="P130" i="43"/>
  <c r="O130" i="43"/>
  <c r="N130" i="43"/>
  <c r="K130" i="43"/>
  <c r="J130" i="43"/>
  <c r="I130" i="43"/>
  <c r="H130" i="43"/>
  <c r="G130" i="43"/>
  <c r="F130" i="43"/>
  <c r="E130" i="43"/>
  <c r="D130" i="43"/>
  <c r="C130" i="43"/>
  <c r="B130" i="43"/>
  <c r="CP129" i="43"/>
  <c r="CO129" i="43"/>
  <c r="CN129" i="43"/>
  <c r="CM129" i="43"/>
  <c r="CL129" i="43"/>
  <c r="CI129" i="43"/>
  <c r="CH129" i="43"/>
  <c r="CG129" i="43"/>
  <c r="CF129" i="43"/>
  <c r="CE129" i="43"/>
  <c r="CD129" i="43"/>
  <c r="CC129" i="43"/>
  <c r="CB129" i="43"/>
  <c r="CA129" i="43"/>
  <c r="BZ129" i="43"/>
  <c r="BY129" i="43"/>
  <c r="BX129" i="43"/>
  <c r="BW129" i="43"/>
  <c r="BV129" i="43"/>
  <c r="BU129" i="43"/>
  <c r="BT129" i="43"/>
  <c r="BS129" i="43"/>
  <c r="BR129" i="43"/>
  <c r="BQ129" i="43"/>
  <c r="BO129" i="43"/>
  <c r="BN129" i="43"/>
  <c r="BM129" i="43"/>
  <c r="BL129" i="43"/>
  <c r="BK129" i="43"/>
  <c r="BJ129" i="43"/>
  <c r="BH129" i="43"/>
  <c r="BG129" i="43"/>
  <c r="BF129" i="43"/>
  <c r="BE129" i="43"/>
  <c r="BD129" i="43"/>
  <c r="BC129" i="43"/>
  <c r="BB129" i="43"/>
  <c r="AY129" i="43"/>
  <c r="AX129" i="43"/>
  <c r="AW129" i="43"/>
  <c r="AV129" i="43"/>
  <c r="AT129" i="43"/>
  <c r="AS129" i="43"/>
  <c r="AR129" i="43"/>
  <c r="AQ129" i="43"/>
  <c r="AP129" i="43"/>
  <c r="AO129" i="43"/>
  <c r="AN129" i="43"/>
  <c r="AM129" i="43"/>
  <c r="AL129" i="43"/>
  <c r="AK129" i="43"/>
  <c r="AJ129" i="43"/>
  <c r="AI129" i="43"/>
  <c r="AH129" i="43"/>
  <c r="AG129" i="43"/>
  <c r="AF129" i="43"/>
  <c r="AE129" i="43"/>
  <c r="AD129" i="43"/>
  <c r="AB129" i="43"/>
  <c r="AA129" i="43"/>
  <c r="Z129" i="43"/>
  <c r="Y129" i="43"/>
  <c r="X129" i="43"/>
  <c r="W129" i="43"/>
  <c r="V129" i="43"/>
  <c r="U129" i="43"/>
  <c r="T129" i="43"/>
  <c r="S129" i="43"/>
  <c r="R129" i="43"/>
  <c r="Q129" i="43"/>
  <c r="P129" i="43"/>
  <c r="O129" i="43"/>
  <c r="N129" i="43"/>
  <c r="K129" i="43"/>
  <c r="J129" i="43"/>
  <c r="I129" i="43"/>
  <c r="H129" i="43"/>
  <c r="G129" i="43"/>
  <c r="F129" i="43"/>
  <c r="E129" i="43"/>
  <c r="D129" i="43"/>
  <c r="C129" i="43"/>
  <c r="B129" i="43"/>
  <c r="CP128" i="43"/>
  <c r="CO128" i="43"/>
  <c r="CN128" i="43"/>
  <c r="CM128" i="43"/>
  <c r="CL128" i="43"/>
  <c r="CI128" i="43"/>
  <c r="CH128" i="43"/>
  <c r="CG128" i="43"/>
  <c r="CF128" i="43"/>
  <c r="CE128" i="43"/>
  <c r="CD128" i="43"/>
  <c r="CC128" i="43"/>
  <c r="CB128" i="43"/>
  <c r="CA128" i="43"/>
  <c r="BZ128" i="43"/>
  <c r="BY128" i="43"/>
  <c r="BX128" i="43"/>
  <c r="BW128" i="43"/>
  <c r="BV128" i="43"/>
  <c r="BU128" i="43"/>
  <c r="BT128" i="43"/>
  <c r="BS128" i="43"/>
  <c r="BR128" i="43"/>
  <c r="BQ128" i="43"/>
  <c r="BO128" i="43"/>
  <c r="BN128" i="43"/>
  <c r="BM128" i="43"/>
  <c r="BL128" i="43"/>
  <c r="BK128" i="43"/>
  <c r="BJ128" i="43"/>
  <c r="BH128" i="43"/>
  <c r="BG128" i="43"/>
  <c r="BF128" i="43"/>
  <c r="BE128" i="43"/>
  <c r="BD128" i="43"/>
  <c r="BC128" i="43"/>
  <c r="BB128" i="43"/>
  <c r="AY128" i="43"/>
  <c r="AX128" i="43"/>
  <c r="AW128" i="43"/>
  <c r="AV128" i="43"/>
  <c r="AT128" i="43"/>
  <c r="AS128" i="43"/>
  <c r="AR128" i="43"/>
  <c r="AQ128" i="43"/>
  <c r="AP128" i="43"/>
  <c r="AO128" i="43"/>
  <c r="AN128" i="43"/>
  <c r="AM128" i="43"/>
  <c r="AL128" i="43"/>
  <c r="AK128" i="43"/>
  <c r="AJ128" i="43"/>
  <c r="AI128" i="43"/>
  <c r="AH128" i="43"/>
  <c r="AG128" i="43"/>
  <c r="AF128" i="43"/>
  <c r="AE128" i="43"/>
  <c r="AD128" i="43"/>
  <c r="AB128" i="43"/>
  <c r="AA128" i="43"/>
  <c r="Z128" i="43"/>
  <c r="Y128" i="43"/>
  <c r="X128" i="43"/>
  <c r="W128" i="43"/>
  <c r="V128" i="43"/>
  <c r="U128" i="43"/>
  <c r="T128" i="43"/>
  <c r="S128" i="43"/>
  <c r="R128" i="43"/>
  <c r="Q128" i="43"/>
  <c r="P128" i="43"/>
  <c r="O128" i="43"/>
  <c r="N128" i="43"/>
  <c r="K128" i="43"/>
  <c r="J128" i="43"/>
  <c r="I128" i="43"/>
  <c r="H128" i="43"/>
  <c r="G128" i="43"/>
  <c r="F128" i="43"/>
  <c r="E128" i="43"/>
  <c r="D128" i="43"/>
  <c r="C128" i="43"/>
  <c r="B128" i="43"/>
  <c r="CP127" i="43"/>
  <c r="CO127" i="43"/>
  <c r="CN127" i="43"/>
  <c r="CM127" i="43"/>
  <c r="CL127" i="43"/>
  <c r="CI127" i="43"/>
  <c r="CH127" i="43"/>
  <c r="CG127" i="43"/>
  <c r="CF127" i="43"/>
  <c r="CE127" i="43"/>
  <c r="CD127" i="43"/>
  <c r="CC127" i="43"/>
  <c r="CB127" i="43"/>
  <c r="CA127" i="43"/>
  <c r="BZ127" i="43"/>
  <c r="BY127" i="43"/>
  <c r="BX127" i="43"/>
  <c r="BW127" i="43"/>
  <c r="BV127" i="43"/>
  <c r="BU127" i="43"/>
  <c r="BT127" i="43"/>
  <c r="BS127" i="43"/>
  <c r="BR127" i="43"/>
  <c r="BQ127" i="43"/>
  <c r="BO127" i="43"/>
  <c r="BN127" i="43"/>
  <c r="BM127" i="43"/>
  <c r="BL127" i="43"/>
  <c r="BK127" i="43"/>
  <c r="BJ127" i="43"/>
  <c r="BH127" i="43"/>
  <c r="BG127" i="43"/>
  <c r="BF127" i="43"/>
  <c r="BE127" i="43"/>
  <c r="BD127" i="43"/>
  <c r="BC127" i="43"/>
  <c r="BB127" i="43"/>
  <c r="AY127" i="43"/>
  <c r="AX127" i="43"/>
  <c r="AW127" i="43"/>
  <c r="AV127" i="43"/>
  <c r="AT127" i="43"/>
  <c r="AS127" i="43"/>
  <c r="AR127" i="43"/>
  <c r="AQ127" i="43"/>
  <c r="AP127" i="43"/>
  <c r="AO127" i="43"/>
  <c r="AN127" i="43"/>
  <c r="AM127" i="43"/>
  <c r="AL127" i="43"/>
  <c r="AK127" i="43"/>
  <c r="AJ127" i="43"/>
  <c r="AI127" i="43"/>
  <c r="AH127" i="43"/>
  <c r="AG127" i="43"/>
  <c r="AF127" i="43"/>
  <c r="AE127" i="43"/>
  <c r="AD127" i="43"/>
  <c r="AB127" i="43"/>
  <c r="AA127" i="43"/>
  <c r="Z127" i="43"/>
  <c r="Y127" i="43"/>
  <c r="X127" i="43"/>
  <c r="W127" i="43"/>
  <c r="V127" i="43"/>
  <c r="U127" i="43"/>
  <c r="T127" i="43"/>
  <c r="S127" i="43"/>
  <c r="R127" i="43"/>
  <c r="Q127" i="43"/>
  <c r="P127" i="43"/>
  <c r="O127" i="43"/>
  <c r="N127" i="43"/>
  <c r="K127" i="43"/>
  <c r="J127" i="43"/>
  <c r="I127" i="43"/>
  <c r="H127" i="43"/>
  <c r="G127" i="43"/>
  <c r="F127" i="43"/>
  <c r="E127" i="43"/>
  <c r="D127" i="43"/>
  <c r="C127" i="43"/>
  <c r="B127" i="43"/>
  <c r="CI126" i="43"/>
  <c r="CH126" i="43"/>
  <c r="CG126" i="43"/>
  <c r="CF126" i="43"/>
  <c r="CE126" i="43"/>
  <c r="CD126" i="43"/>
  <c r="CC126" i="43"/>
  <c r="CB126" i="43"/>
  <c r="CA126" i="43"/>
  <c r="BZ126" i="43"/>
  <c r="BY126" i="43"/>
  <c r="BX126" i="43"/>
  <c r="BW126" i="43"/>
  <c r="BV126" i="43"/>
  <c r="BU126" i="43"/>
  <c r="BT126" i="43"/>
  <c r="BS126" i="43"/>
  <c r="BR126" i="43"/>
  <c r="BQ126" i="43"/>
  <c r="BO126" i="43"/>
  <c r="BN126" i="43"/>
  <c r="BM126" i="43"/>
  <c r="BL126" i="43"/>
  <c r="BK126" i="43"/>
  <c r="BJ126" i="43"/>
  <c r="BH126" i="43"/>
  <c r="BG126" i="43"/>
  <c r="BF126" i="43"/>
  <c r="BE126" i="43"/>
  <c r="BD126" i="43"/>
  <c r="BC126" i="43"/>
  <c r="BB126" i="43"/>
  <c r="AY126" i="43"/>
  <c r="AX126" i="43"/>
  <c r="AW126" i="43"/>
  <c r="AV126" i="43"/>
  <c r="AT126" i="43"/>
  <c r="AS126" i="43"/>
  <c r="AR126" i="43"/>
  <c r="AQ126" i="43"/>
  <c r="AP126" i="43"/>
  <c r="AO126" i="43"/>
  <c r="AN126" i="43"/>
  <c r="AM126" i="43"/>
  <c r="AL126" i="43"/>
  <c r="AK126" i="43"/>
  <c r="AJ126" i="43"/>
  <c r="AI126" i="43"/>
  <c r="AH126" i="43"/>
  <c r="AG126" i="43"/>
  <c r="AF126" i="43"/>
  <c r="AE126" i="43"/>
  <c r="AD126" i="43"/>
  <c r="AB126" i="43"/>
  <c r="AA126" i="43"/>
  <c r="Z126" i="43"/>
  <c r="Y126" i="43"/>
  <c r="X126" i="43"/>
  <c r="W126" i="43"/>
  <c r="V126" i="43"/>
  <c r="U126" i="43"/>
  <c r="T126" i="43"/>
  <c r="S126" i="43"/>
  <c r="R126" i="43"/>
  <c r="Q126" i="43"/>
  <c r="P126" i="43"/>
  <c r="O126" i="43"/>
  <c r="N126" i="43"/>
  <c r="K126" i="43"/>
  <c r="J126" i="43"/>
  <c r="I126" i="43"/>
  <c r="H126" i="43"/>
  <c r="G126" i="43"/>
  <c r="F126" i="43"/>
  <c r="E126" i="43"/>
  <c r="D126" i="43"/>
  <c r="C126" i="43"/>
  <c r="B126" i="43"/>
  <c r="CP125" i="43"/>
  <c r="CO125" i="43"/>
  <c r="CN125" i="43"/>
  <c r="CM125" i="43"/>
  <c r="CL125" i="43"/>
  <c r="CI125" i="43"/>
  <c r="CH125" i="43"/>
  <c r="CG125" i="43"/>
  <c r="CF125" i="43"/>
  <c r="CE125" i="43"/>
  <c r="CD125" i="43"/>
  <c r="CC125" i="43"/>
  <c r="CB125" i="43"/>
  <c r="CA125" i="43"/>
  <c r="BZ125" i="43"/>
  <c r="BY125" i="43"/>
  <c r="BX125" i="43"/>
  <c r="BW125" i="43"/>
  <c r="BV125" i="43"/>
  <c r="BU125" i="43"/>
  <c r="BT125" i="43"/>
  <c r="BS125" i="43"/>
  <c r="BR125" i="43"/>
  <c r="BQ125" i="43"/>
  <c r="BO125" i="43"/>
  <c r="BN125" i="43"/>
  <c r="BM125" i="43"/>
  <c r="BL125" i="43"/>
  <c r="BK125" i="43"/>
  <c r="BJ125" i="43"/>
  <c r="BH125" i="43"/>
  <c r="BG125" i="43"/>
  <c r="BF125" i="43"/>
  <c r="BE125" i="43"/>
  <c r="BD125" i="43"/>
  <c r="BC125" i="43"/>
  <c r="BB125" i="43"/>
  <c r="AY125" i="43"/>
  <c r="AX125" i="43"/>
  <c r="AW125" i="43"/>
  <c r="AV125" i="43"/>
  <c r="AT125" i="43"/>
  <c r="AS125" i="43"/>
  <c r="AR125" i="43"/>
  <c r="AQ125" i="43"/>
  <c r="AP125" i="43"/>
  <c r="AO125" i="43"/>
  <c r="AN125" i="43"/>
  <c r="AM125" i="43"/>
  <c r="AL125" i="43"/>
  <c r="AK125" i="43"/>
  <c r="AJ125" i="43"/>
  <c r="AI125" i="43"/>
  <c r="AH125" i="43"/>
  <c r="AG125" i="43"/>
  <c r="AF125" i="43"/>
  <c r="AE125" i="43"/>
  <c r="AD125" i="43"/>
  <c r="AB125" i="43"/>
  <c r="AA125" i="43"/>
  <c r="Z125" i="43"/>
  <c r="Y125" i="43"/>
  <c r="X125" i="43"/>
  <c r="W125" i="43"/>
  <c r="V125" i="43"/>
  <c r="U125" i="43"/>
  <c r="T125" i="43"/>
  <c r="S125" i="43"/>
  <c r="R125" i="43"/>
  <c r="Q125" i="43"/>
  <c r="P125" i="43"/>
  <c r="O125" i="43"/>
  <c r="N125" i="43"/>
  <c r="K125" i="43"/>
  <c r="J125" i="43"/>
  <c r="I125" i="43"/>
  <c r="H125" i="43"/>
  <c r="G125" i="43"/>
  <c r="F125" i="43"/>
  <c r="E125" i="43"/>
  <c r="D125" i="43"/>
  <c r="C125" i="43"/>
  <c r="B125" i="43"/>
  <c r="CP124" i="43"/>
  <c r="CO124" i="43"/>
  <c r="CN124" i="43"/>
  <c r="CM124" i="43"/>
  <c r="CL124" i="43"/>
  <c r="CI124" i="43"/>
  <c r="CH124" i="43"/>
  <c r="CG124" i="43"/>
  <c r="CF124" i="43"/>
  <c r="CE124" i="43"/>
  <c r="CD124" i="43"/>
  <c r="CC124" i="43"/>
  <c r="CB124" i="43"/>
  <c r="CA124" i="43"/>
  <c r="BZ124" i="43"/>
  <c r="BY124" i="43"/>
  <c r="BX124" i="43"/>
  <c r="BW124" i="43"/>
  <c r="BV124" i="43"/>
  <c r="BU124" i="43"/>
  <c r="BT124" i="43"/>
  <c r="BS124" i="43"/>
  <c r="BR124" i="43"/>
  <c r="BQ124" i="43"/>
  <c r="BO124" i="43"/>
  <c r="BN124" i="43"/>
  <c r="BM124" i="43"/>
  <c r="BL124" i="43"/>
  <c r="BK124" i="43"/>
  <c r="BJ124" i="43"/>
  <c r="BH124" i="43"/>
  <c r="BG124" i="43"/>
  <c r="BF124" i="43"/>
  <c r="BE124" i="43"/>
  <c r="BD124" i="43"/>
  <c r="BC124" i="43"/>
  <c r="BB124" i="43"/>
  <c r="AY124" i="43"/>
  <c r="AX124" i="43"/>
  <c r="AW124" i="43"/>
  <c r="AV124" i="43"/>
  <c r="AT124" i="43"/>
  <c r="AS124" i="43"/>
  <c r="AR124" i="43"/>
  <c r="AQ124" i="43"/>
  <c r="AP124" i="43"/>
  <c r="AO124" i="43"/>
  <c r="AN124" i="43"/>
  <c r="AM124" i="43"/>
  <c r="AL124" i="43"/>
  <c r="AK124" i="43"/>
  <c r="AJ124" i="43"/>
  <c r="AI124" i="43"/>
  <c r="AH124" i="43"/>
  <c r="AG124" i="43"/>
  <c r="AF124" i="43"/>
  <c r="AE124" i="43"/>
  <c r="AD124" i="43"/>
  <c r="AB124" i="43"/>
  <c r="AA124" i="43"/>
  <c r="Z124" i="43"/>
  <c r="Y124" i="43"/>
  <c r="X124" i="43"/>
  <c r="W124" i="43"/>
  <c r="V124" i="43"/>
  <c r="U124" i="43"/>
  <c r="T124" i="43"/>
  <c r="S124" i="43"/>
  <c r="R124" i="43"/>
  <c r="Q124" i="43"/>
  <c r="P124" i="43"/>
  <c r="O124" i="43"/>
  <c r="N124" i="43"/>
  <c r="K124" i="43"/>
  <c r="J124" i="43"/>
  <c r="I124" i="43"/>
  <c r="H124" i="43"/>
  <c r="G124" i="43"/>
  <c r="F124" i="43"/>
  <c r="E124" i="43"/>
  <c r="D124" i="43"/>
  <c r="C124" i="43"/>
  <c r="B124" i="43"/>
  <c r="CI123" i="43"/>
  <c r="CH123" i="43"/>
  <c r="CG123" i="43"/>
  <c r="CF123" i="43"/>
  <c r="CE123" i="43"/>
  <c r="CD123" i="43"/>
  <c r="CC123" i="43"/>
  <c r="CB123" i="43"/>
  <c r="CA123" i="43"/>
  <c r="BZ123" i="43"/>
  <c r="BY123" i="43"/>
  <c r="BX123" i="43"/>
  <c r="BW123" i="43"/>
  <c r="BV123" i="43"/>
  <c r="BU123" i="43"/>
  <c r="BT123" i="43"/>
  <c r="BS123" i="43"/>
  <c r="BR123" i="43"/>
  <c r="BQ123" i="43"/>
  <c r="BO123" i="43"/>
  <c r="BN123" i="43"/>
  <c r="BM123" i="43"/>
  <c r="BL123" i="43"/>
  <c r="BK123" i="43"/>
  <c r="BJ123" i="43"/>
  <c r="BH123" i="43"/>
  <c r="BG123" i="43"/>
  <c r="BF123" i="43"/>
  <c r="BE123" i="43"/>
  <c r="BD123" i="43"/>
  <c r="BC123" i="43"/>
  <c r="BB123" i="43"/>
  <c r="AY123" i="43"/>
  <c r="AX123" i="43"/>
  <c r="AW123" i="43"/>
  <c r="AV123" i="43"/>
  <c r="AT123" i="43"/>
  <c r="AS123" i="43"/>
  <c r="AR123" i="43"/>
  <c r="AQ123" i="43"/>
  <c r="AP123" i="43"/>
  <c r="AO123" i="43"/>
  <c r="AN123" i="43"/>
  <c r="AM123" i="43"/>
  <c r="AL123" i="43"/>
  <c r="AK123" i="43"/>
  <c r="AJ123" i="43"/>
  <c r="AI123" i="43"/>
  <c r="AH123" i="43"/>
  <c r="AG123" i="43"/>
  <c r="AF123" i="43"/>
  <c r="AE123" i="43"/>
  <c r="AD123" i="43"/>
  <c r="AB123" i="43"/>
  <c r="AA123" i="43"/>
  <c r="Z123" i="43"/>
  <c r="Y123" i="43"/>
  <c r="X123" i="43"/>
  <c r="W123" i="43"/>
  <c r="V123" i="43"/>
  <c r="U123" i="43"/>
  <c r="T123" i="43"/>
  <c r="S123" i="43"/>
  <c r="R123" i="43"/>
  <c r="Q123" i="43"/>
  <c r="P123" i="43"/>
  <c r="O123" i="43"/>
  <c r="N123" i="43"/>
  <c r="K123" i="43"/>
  <c r="J123" i="43"/>
  <c r="I123" i="43"/>
  <c r="H123" i="43"/>
  <c r="G123" i="43"/>
  <c r="F123" i="43"/>
  <c r="E123" i="43"/>
  <c r="D123" i="43"/>
  <c r="C123" i="43"/>
  <c r="B123" i="43"/>
  <c r="CP122" i="43"/>
  <c r="CO122" i="43"/>
  <c r="CN122" i="43"/>
  <c r="CM122" i="43"/>
  <c r="CL122" i="43"/>
  <c r="CI122" i="43"/>
  <c r="CH122" i="43"/>
  <c r="CG122" i="43"/>
  <c r="CF122" i="43"/>
  <c r="CE122" i="43"/>
  <c r="CD122" i="43"/>
  <c r="CC122" i="43"/>
  <c r="CB122" i="43"/>
  <c r="CA122" i="43"/>
  <c r="BZ122" i="43"/>
  <c r="BY122" i="43"/>
  <c r="BX122" i="43"/>
  <c r="BW122" i="43"/>
  <c r="BV122" i="43"/>
  <c r="BU122" i="43"/>
  <c r="BT122" i="43"/>
  <c r="BS122" i="43"/>
  <c r="BR122" i="43"/>
  <c r="BQ122" i="43"/>
  <c r="BO122" i="43"/>
  <c r="BN122" i="43"/>
  <c r="BM122" i="43"/>
  <c r="BL122" i="43"/>
  <c r="BK122" i="43"/>
  <c r="BJ122" i="43"/>
  <c r="BH122" i="43"/>
  <c r="BG122" i="43"/>
  <c r="BF122" i="43"/>
  <c r="BE122" i="43"/>
  <c r="BD122" i="43"/>
  <c r="BC122" i="43"/>
  <c r="BB122" i="43"/>
  <c r="AY122" i="43"/>
  <c r="AX122" i="43"/>
  <c r="AW122" i="43"/>
  <c r="AV122" i="43"/>
  <c r="AT122" i="43"/>
  <c r="AS122" i="43"/>
  <c r="AR122" i="43"/>
  <c r="AQ122" i="43"/>
  <c r="AP122" i="43"/>
  <c r="AO122" i="43"/>
  <c r="AN122" i="43"/>
  <c r="AM122" i="43"/>
  <c r="AL122" i="43"/>
  <c r="AK122" i="43"/>
  <c r="AJ122" i="43"/>
  <c r="AI122" i="43"/>
  <c r="AH122" i="43"/>
  <c r="AG122" i="43"/>
  <c r="AF122" i="43"/>
  <c r="AE122" i="43"/>
  <c r="AD122" i="43"/>
  <c r="AB122" i="43"/>
  <c r="AA122" i="43"/>
  <c r="Z122" i="43"/>
  <c r="Y122" i="43"/>
  <c r="X122" i="43"/>
  <c r="W122" i="43"/>
  <c r="V122" i="43"/>
  <c r="U122" i="43"/>
  <c r="T122" i="43"/>
  <c r="S122" i="43"/>
  <c r="R122" i="43"/>
  <c r="Q122" i="43"/>
  <c r="P122" i="43"/>
  <c r="O122" i="43"/>
  <c r="N122" i="43"/>
  <c r="K122" i="43"/>
  <c r="J122" i="43"/>
  <c r="I122" i="43"/>
  <c r="H122" i="43"/>
  <c r="G122" i="43"/>
  <c r="F122" i="43"/>
  <c r="E122" i="43"/>
  <c r="D122" i="43"/>
  <c r="C122" i="43"/>
  <c r="B122" i="43"/>
  <c r="CP121" i="43"/>
  <c r="CO121" i="43"/>
  <c r="CN121" i="43"/>
  <c r="CM121" i="43"/>
  <c r="CL121" i="43"/>
  <c r="CI121" i="43"/>
  <c r="CH121" i="43"/>
  <c r="CG121" i="43"/>
  <c r="CF121" i="43"/>
  <c r="CE121" i="43"/>
  <c r="CD121" i="43"/>
  <c r="CC121" i="43"/>
  <c r="CB121" i="43"/>
  <c r="CA121" i="43"/>
  <c r="BZ121" i="43"/>
  <c r="BY121" i="43"/>
  <c r="BX121" i="43"/>
  <c r="BW121" i="43"/>
  <c r="BV121" i="43"/>
  <c r="BU121" i="43"/>
  <c r="BT121" i="43"/>
  <c r="BS121" i="43"/>
  <c r="BR121" i="43"/>
  <c r="BQ121" i="43"/>
  <c r="BO121" i="43"/>
  <c r="BN121" i="43"/>
  <c r="BM121" i="43"/>
  <c r="BL121" i="43"/>
  <c r="BK121" i="43"/>
  <c r="BJ121" i="43"/>
  <c r="BH121" i="43"/>
  <c r="BG121" i="43"/>
  <c r="BF121" i="43"/>
  <c r="BE121" i="43"/>
  <c r="BD121" i="43"/>
  <c r="BC121" i="43"/>
  <c r="BB121" i="43"/>
  <c r="AY121" i="43"/>
  <c r="AX121" i="43"/>
  <c r="AW121" i="43"/>
  <c r="AV121" i="43"/>
  <c r="AT121" i="43"/>
  <c r="AS121" i="43"/>
  <c r="AR121" i="43"/>
  <c r="AQ121" i="43"/>
  <c r="AP121" i="43"/>
  <c r="AO121" i="43"/>
  <c r="AN121" i="43"/>
  <c r="AM121" i="43"/>
  <c r="AL121" i="43"/>
  <c r="AK121" i="43"/>
  <c r="AJ121" i="43"/>
  <c r="AI121" i="43"/>
  <c r="AH121" i="43"/>
  <c r="AG121" i="43"/>
  <c r="AF121" i="43"/>
  <c r="AE121" i="43"/>
  <c r="AD121" i="43"/>
  <c r="AB121" i="43"/>
  <c r="AA121" i="43"/>
  <c r="Z121" i="43"/>
  <c r="Y121" i="43"/>
  <c r="X121" i="43"/>
  <c r="W121" i="43"/>
  <c r="V121" i="43"/>
  <c r="U121" i="43"/>
  <c r="T121" i="43"/>
  <c r="S121" i="43"/>
  <c r="R121" i="43"/>
  <c r="Q121" i="43"/>
  <c r="P121" i="43"/>
  <c r="O121" i="43"/>
  <c r="N121" i="43"/>
  <c r="K121" i="43"/>
  <c r="J121" i="43"/>
  <c r="I121" i="43"/>
  <c r="H121" i="43"/>
  <c r="G121" i="43"/>
  <c r="F121" i="43"/>
  <c r="E121" i="43"/>
  <c r="D121" i="43"/>
  <c r="C121" i="43"/>
  <c r="B121" i="43"/>
  <c r="CP120" i="43"/>
  <c r="CO120" i="43"/>
  <c r="CN120" i="43"/>
  <c r="CM120" i="43"/>
  <c r="CL120" i="43"/>
  <c r="CI120" i="43"/>
  <c r="CH120" i="43"/>
  <c r="CG120" i="43"/>
  <c r="CF120" i="43"/>
  <c r="CE120" i="43"/>
  <c r="CD120" i="43"/>
  <c r="CC120" i="43"/>
  <c r="CB120" i="43"/>
  <c r="CA120" i="43"/>
  <c r="BZ120" i="43"/>
  <c r="BY120" i="43"/>
  <c r="BX120" i="43"/>
  <c r="BW120" i="43"/>
  <c r="BV120" i="43"/>
  <c r="BU120" i="43"/>
  <c r="BT120" i="43"/>
  <c r="BS120" i="43"/>
  <c r="BR120" i="43"/>
  <c r="BQ120" i="43"/>
  <c r="BO120" i="43"/>
  <c r="BN120" i="43"/>
  <c r="BM120" i="43"/>
  <c r="BL120" i="43"/>
  <c r="BK120" i="43"/>
  <c r="BJ120" i="43"/>
  <c r="BH120" i="43"/>
  <c r="BG120" i="43"/>
  <c r="BF120" i="43"/>
  <c r="BE120" i="43"/>
  <c r="BD120" i="43"/>
  <c r="BC120" i="43"/>
  <c r="BB120" i="43"/>
  <c r="AY120" i="43"/>
  <c r="AX120" i="43"/>
  <c r="AW120" i="43"/>
  <c r="AV120" i="43"/>
  <c r="AT120" i="43"/>
  <c r="AS120" i="43"/>
  <c r="AR120" i="43"/>
  <c r="AQ120" i="43"/>
  <c r="AP120" i="43"/>
  <c r="AO120" i="43"/>
  <c r="AN120" i="43"/>
  <c r="AM120" i="43"/>
  <c r="AL120" i="43"/>
  <c r="AK120" i="43"/>
  <c r="AJ120" i="43"/>
  <c r="AI120" i="43"/>
  <c r="AH120" i="43"/>
  <c r="AG120" i="43"/>
  <c r="AF120" i="43"/>
  <c r="AE120" i="43"/>
  <c r="AD120" i="43"/>
  <c r="AB120" i="43"/>
  <c r="AA120" i="43"/>
  <c r="Z120" i="43"/>
  <c r="Y120" i="43"/>
  <c r="X120" i="43"/>
  <c r="W120" i="43"/>
  <c r="V120" i="43"/>
  <c r="U120" i="43"/>
  <c r="T120" i="43"/>
  <c r="S120" i="43"/>
  <c r="R120" i="43"/>
  <c r="Q120" i="43"/>
  <c r="P120" i="43"/>
  <c r="O120" i="43"/>
  <c r="N120" i="43"/>
  <c r="K120" i="43"/>
  <c r="J120" i="43"/>
  <c r="I120" i="43"/>
  <c r="H120" i="43"/>
  <c r="G120" i="43"/>
  <c r="F120" i="43"/>
  <c r="E120" i="43"/>
  <c r="D120" i="43"/>
  <c r="C120" i="43"/>
  <c r="B120" i="43"/>
  <c r="CP119" i="43"/>
  <c r="CO119" i="43"/>
  <c r="CN119" i="43"/>
  <c r="CM119" i="43"/>
  <c r="CL119" i="43"/>
  <c r="CI119" i="43"/>
  <c r="CH119" i="43"/>
  <c r="CG119" i="43"/>
  <c r="CF119" i="43"/>
  <c r="CE119" i="43"/>
  <c r="CD119" i="43"/>
  <c r="CC119" i="43"/>
  <c r="CB119" i="43"/>
  <c r="CA119" i="43"/>
  <c r="BZ119" i="43"/>
  <c r="BY119" i="43"/>
  <c r="BX119" i="43"/>
  <c r="BW119" i="43"/>
  <c r="BV119" i="43"/>
  <c r="BU119" i="43"/>
  <c r="BT119" i="43"/>
  <c r="BS119" i="43"/>
  <c r="BR119" i="43"/>
  <c r="BQ119" i="43"/>
  <c r="BO119" i="43"/>
  <c r="BN119" i="43"/>
  <c r="BM119" i="43"/>
  <c r="BL119" i="43"/>
  <c r="BK119" i="43"/>
  <c r="BJ119" i="43"/>
  <c r="BH119" i="43"/>
  <c r="BG119" i="43"/>
  <c r="BF119" i="43"/>
  <c r="BE119" i="43"/>
  <c r="BD119" i="43"/>
  <c r="BC119" i="43"/>
  <c r="BB119" i="43"/>
  <c r="AY119" i="43"/>
  <c r="AX119" i="43"/>
  <c r="AW119" i="43"/>
  <c r="AV119" i="43"/>
  <c r="AT119" i="43"/>
  <c r="AS119" i="43"/>
  <c r="AR119" i="43"/>
  <c r="AQ119" i="43"/>
  <c r="AP119" i="43"/>
  <c r="AO119" i="43"/>
  <c r="AN119" i="43"/>
  <c r="AM119" i="43"/>
  <c r="AL119" i="43"/>
  <c r="AK119" i="43"/>
  <c r="AJ119" i="43"/>
  <c r="AI119" i="43"/>
  <c r="AH119" i="43"/>
  <c r="AG119" i="43"/>
  <c r="AF119" i="43"/>
  <c r="AE119" i="43"/>
  <c r="AD119" i="43"/>
  <c r="AB119" i="43"/>
  <c r="AA119" i="43"/>
  <c r="Z119" i="43"/>
  <c r="Y119" i="43"/>
  <c r="X119" i="43"/>
  <c r="W119" i="43"/>
  <c r="V119" i="43"/>
  <c r="U119" i="43"/>
  <c r="T119" i="43"/>
  <c r="S119" i="43"/>
  <c r="R119" i="43"/>
  <c r="Q119" i="43"/>
  <c r="P119" i="43"/>
  <c r="O119" i="43"/>
  <c r="N119" i="43"/>
  <c r="K119" i="43"/>
  <c r="J119" i="43"/>
  <c r="I119" i="43"/>
  <c r="H119" i="43"/>
  <c r="G119" i="43"/>
  <c r="F119" i="43"/>
  <c r="E119" i="43"/>
  <c r="D119" i="43"/>
  <c r="C119" i="43"/>
  <c r="B119" i="43"/>
  <c r="CP118" i="43"/>
  <c r="CO118" i="43"/>
  <c r="CN118" i="43"/>
  <c r="CM118" i="43"/>
  <c r="CL118" i="43"/>
  <c r="CI118" i="43"/>
  <c r="CH118" i="43"/>
  <c r="CG118" i="43"/>
  <c r="CF118" i="43"/>
  <c r="CE118" i="43"/>
  <c r="CD118" i="43"/>
  <c r="CC118" i="43"/>
  <c r="CB118" i="43"/>
  <c r="CA118" i="43"/>
  <c r="BZ118" i="43"/>
  <c r="BY118" i="43"/>
  <c r="BX118" i="43"/>
  <c r="BW118" i="43"/>
  <c r="BV118" i="43"/>
  <c r="BU118" i="43"/>
  <c r="BT118" i="43"/>
  <c r="BS118" i="43"/>
  <c r="BR118" i="43"/>
  <c r="BQ118" i="43"/>
  <c r="BO118" i="43"/>
  <c r="BN118" i="43"/>
  <c r="BM118" i="43"/>
  <c r="BL118" i="43"/>
  <c r="BK118" i="43"/>
  <c r="BJ118" i="43"/>
  <c r="BH118" i="43"/>
  <c r="BG118" i="43"/>
  <c r="BF118" i="43"/>
  <c r="BE118" i="43"/>
  <c r="BD118" i="43"/>
  <c r="BC118" i="43"/>
  <c r="BB118" i="43"/>
  <c r="AY118" i="43"/>
  <c r="AX118" i="43"/>
  <c r="AW118" i="43"/>
  <c r="AV118" i="43"/>
  <c r="AT118" i="43"/>
  <c r="AS118" i="43"/>
  <c r="AR118" i="43"/>
  <c r="AQ118" i="43"/>
  <c r="AP118" i="43"/>
  <c r="AO118" i="43"/>
  <c r="AN118" i="43"/>
  <c r="AM118" i="43"/>
  <c r="AL118" i="43"/>
  <c r="AK118" i="43"/>
  <c r="AJ118" i="43"/>
  <c r="AI118" i="43"/>
  <c r="AH118" i="43"/>
  <c r="AG118" i="43"/>
  <c r="AF118" i="43"/>
  <c r="AE118" i="43"/>
  <c r="AD118" i="43"/>
  <c r="AB118" i="43"/>
  <c r="AA118" i="43"/>
  <c r="Z118" i="43"/>
  <c r="Y118" i="43"/>
  <c r="X118" i="43"/>
  <c r="W118" i="43"/>
  <c r="V118" i="43"/>
  <c r="U118" i="43"/>
  <c r="T118" i="43"/>
  <c r="S118" i="43"/>
  <c r="R118" i="43"/>
  <c r="Q118" i="43"/>
  <c r="P118" i="43"/>
  <c r="O118" i="43"/>
  <c r="N118" i="43"/>
  <c r="K118" i="43"/>
  <c r="J118" i="43"/>
  <c r="I118" i="43"/>
  <c r="H118" i="43"/>
  <c r="G118" i="43"/>
  <c r="F118" i="43"/>
  <c r="E118" i="43"/>
  <c r="D118" i="43"/>
  <c r="C118" i="43"/>
  <c r="B118" i="43"/>
  <c r="CP117" i="43"/>
  <c r="CO117" i="43"/>
  <c r="CN117" i="43"/>
  <c r="CM117" i="43"/>
  <c r="CL117" i="43"/>
  <c r="CI117" i="43"/>
  <c r="CH117" i="43"/>
  <c r="CG117" i="43"/>
  <c r="CF117" i="43"/>
  <c r="CE117" i="43"/>
  <c r="CD117" i="43"/>
  <c r="CC117" i="43"/>
  <c r="CB117" i="43"/>
  <c r="CA117" i="43"/>
  <c r="BZ117" i="43"/>
  <c r="BY117" i="43"/>
  <c r="BX117" i="43"/>
  <c r="BW117" i="43"/>
  <c r="BV117" i="43"/>
  <c r="BU117" i="43"/>
  <c r="BT117" i="43"/>
  <c r="BS117" i="43"/>
  <c r="BR117" i="43"/>
  <c r="BQ117" i="43"/>
  <c r="BO117" i="43"/>
  <c r="BN117" i="43"/>
  <c r="BM117" i="43"/>
  <c r="BL117" i="43"/>
  <c r="BK117" i="43"/>
  <c r="BJ117" i="43"/>
  <c r="BH117" i="43"/>
  <c r="BG117" i="43"/>
  <c r="BF117" i="43"/>
  <c r="BE117" i="43"/>
  <c r="BD117" i="43"/>
  <c r="BC117" i="43"/>
  <c r="BB117" i="43"/>
  <c r="AY117" i="43"/>
  <c r="AX117" i="43"/>
  <c r="AW117" i="43"/>
  <c r="AV117" i="43"/>
  <c r="AT117" i="43"/>
  <c r="AS117" i="43"/>
  <c r="AR117" i="43"/>
  <c r="AQ117" i="43"/>
  <c r="AP117" i="43"/>
  <c r="AO117" i="43"/>
  <c r="AN117" i="43"/>
  <c r="AM117" i="43"/>
  <c r="AL117" i="43"/>
  <c r="AK117" i="43"/>
  <c r="AJ117" i="43"/>
  <c r="AI117" i="43"/>
  <c r="AH117" i="43"/>
  <c r="AG117" i="43"/>
  <c r="AF117" i="43"/>
  <c r="AE117" i="43"/>
  <c r="AD117" i="43"/>
  <c r="AB117" i="43"/>
  <c r="AA117" i="43"/>
  <c r="Z117" i="43"/>
  <c r="Y117" i="43"/>
  <c r="X117" i="43"/>
  <c r="W117" i="43"/>
  <c r="V117" i="43"/>
  <c r="U117" i="43"/>
  <c r="T117" i="43"/>
  <c r="S117" i="43"/>
  <c r="R117" i="43"/>
  <c r="Q117" i="43"/>
  <c r="P117" i="43"/>
  <c r="O117" i="43"/>
  <c r="N117" i="43"/>
  <c r="K117" i="43"/>
  <c r="J117" i="43"/>
  <c r="I117" i="43"/>
  <c r="H117" i="43"/>
  <c r="G117" i="43"/>
  <c r="F117" i="43"/>
  <c r="E117" i="43"/>
  <c r="D117" i="43"/>
  <c r="C117" i="43"/>
  <c r="B117" i="43"/>
  <c r="CP116" i="43"/>
  <c r="CO116" i="43"/>
  <c r="CN116" i="43"/>
  <c r="CM116" i="43"/>
  <c r="CL116" i="43"/>
  <c r="CI116" i="43"/>
  <c r="CH116" i="43"/>
  <c r="CG116" i="43"/>
  <c r="CF116" i="43"/>
  <c r="CE116" i="43"/>
  <c r="CD116" i="43"/>
  <c r="CC116" i="43"/>
  <c r="CB116" i="43"/>
  <c r="CA116" i="43"/>
  <c r="BZ116" i="43"/>
  <c r="BY116" i="43"/>
  <c r="BX116" i="43"/>
  <c r="BW116" i="43"/>
  <c r="BV116" i="43"/>
  <c r="BU116" i="43"/>
  <c r="BT116" i="43"/>
  <c r="BS116" i="43"/>
  <c r="BR116" i="43"/>
  <c r="BQ116" i="43"/>
  <c r="BO116" i="43"/>
  <c r="BN116" i="43"/>
  <c r="BM116" i="43"/>
  <c r="BL116" i="43"/>
  <c r="BK116" i="43"/>
  <c r="BJ116" i="43"/>
  <c r="BH116" i="43"/>
  <c r="BG116" i="43"/>
  <c r="BF116" i="43"/>
  <c r="BE116" i="43"/>
  <c r="BD116" i="43"/>
  <c r="BC116" i="43"/>
  <c r="BB116" i="43"/>
  <c r="AY116" i="43"/>
  <c r="AX116" i="43"/>
  <c r="AW116" i="43"/>
  <c r="AV116" i="43"/>
  <c r="AT116" i="43"/>
  <c r="AS116" i="43"/>
  <c r="AR116" i="43"/>
  <c r="AQ116" i="43"/>
  <c r="AP116" i="43"/>
  <c r="AO116" i="43"/>
  <c r="AN116" i="43"/>
  <c r="AM116" i="43"/>
  <c r="AL116" i="43"/>
  <c r="AK116" i="43"/>
  <c r="AJ116" i="43"/>
  <c r="AI116" i="43"/>
  <c r="AH116" i="43"/>
  <c r="AG116" i="43"/>
  <c r="AF116" i="43"/>
  <c r="AE116" i="43"/>
  <c r="AD116" i="43"/>
  <c r="AB116" i="43"/>
  <c r="AA116" i="43"/>
  <c r="Z116" i="43"/>
  <c r="Y116" i="43"/>
  <c r="X116" i="43"/>
  <c r="W116" i="43"/>
  <c r="V116" i="43"/>
  <c r="U116" i="43"/>
  <c r="T116" i="43"/>
  <c r="S116" i="43"/>
  <c r="R116" i="43"/>
  <c r="Q116" i="43"/>
  <c r="P116" i="43"/>
  <c r="O116" i="43"/>
  <c r="N116" i="43"/>
  <c r="K116" i="43"/>
  <c r="J116" i="43"/>
  <c r="I116" i="43"/>
  <c r="H116" i="43"/>
  <c r="G116" i="43"/>
  <c r="F116" i="43"/>
  <c r="E116" i="43"/>
  <c r="D116" i="43"/>
  <c r="C116" i="43"/>
  <c r="B116" i="43"/>
  <c r="CP115" i="43"/>
  <c r="CO115" i="43"/>
  <c r="CN115" i="43"/>
  <c r="CM115" i="43"/>
  <c r="CL115" i="43"/>
  <c r="CI115" i="43"/>
  <c r="CH115" i="43"/>
  <c r="CG115" i="43"/>
  <c r="CF115" i="43"/>
  <c r="CE115" i="43"/>
  <c r="CD115" i="43"/>
  <c r="CC115" i="43"/>
  <c r="CB115" i="43"/>
  <c r="CA115" i="43"/>
  <c r="BZ115" i="43"/>
  <c r="BY115" i="43"/>
  <c r="BX115" i="43"/>
  <c r="BW115" i="43"/>
  <c r="BV115" i="43"/>
  <c r="BU115" i="43"/>
  <c r="BT115" i="43"/>
  <c r="BS115" i="43"/>
  <c r="BR115" i="43"/>
  <c r="BQ115" i="43"/>
  <c r="BO115" i="43"/>
  <c r="BN115" i="43"/>
  <c r="BM115" i="43"/>
  <c r="BL115" i="43"/>
  <c r="BK115" i="43"/>
  <c r="BJ115" i="43"/>
  <c r="BH115" i="43"/>
  <c r="BG115" i="43"/>
  <c r="BF115" i="43"/>
  <c r="BE115" i="43"/>
  <c r="BD115" i="43"/>
  <c r="BC115" i="43"/>
  <c r="BB115" i="43"/>
  <c r="AY115" i="43"/>
  <c r="AX115" i="43"/>
  <c r="AW115" i="43"/>
  <c r="AV115" i="43"/>
  <c r="AT115" i="43"/>
  <c r="AS115" i="43"/>
  <c r="AR115" i="43"/>
  <c r="AQ115" i="43"/>
  <c r="AP115" i="43"/>
  <c r="AO115" i="43"/>
  <c r="AN115" i="43"/>
  <c r="AM115" i="43"/>
  <c r="AL115" i="43"/>
  <c r="AK115" i="43"/>
  <c r="AJ115" i="43"/>
  <c r="AI115" i="43"/>
  <c r="AH115" i="43"/>
  <c r="AG115" i="43"/>
  <c r="AF115" i="43"/>
  <c r="AE115" i="43"/>
  <c r="AD115" i="43"/>
  <c r="AB115" i="43"/>
  <c r="AA115" i="43"/>
  <c r="Z115" i="43"/>
  <c r="Y115" i="43"/>
  <c r="X115" i="43"/>
  <c r="W115" i="43"/>
  <c r="V115" i="43"/>
  <c r="U115" i="43"/>
  <c r="T115" i="43"/>
  <c r="S115" i="43"/>
  <c r="R115" i="43"/>
  <c r="Q115" i="43"/>
  <c r="P115" i="43"/>
  <c r="O115" i="43"/>
  <c r="N115" i="43"/>
  <c r="K115" i="43"/>
  <c r="J115" i="43"/>
  <c r="I115" i="43"/>
  <c r="H115" i="43"/>
  <c r="G115" i="43"/>
  <c r="F115" i="43"/>
  <c r="E115" i="43"/>
  <c r="D115" i="43"/>
  <c r="C115" i="43"/>
  <c r="B115" i="43"/>
  <c r="CP114" i="43"/>
  <c r="CO114" i="43"/>
  <c r="CN114" i="43"/>
  <c r="CM114" i="43"/>
  <c r="CL114" i="43"/>
  <c r="CI114" i="43"/>
  <c r="CH114" i="43"/>
  <c r="CG114" i="43"/>
  <c r="CF114" i="43"/>
  <c r="CE114" i="43"/>
  <c r="CD114" i="43"/>
  <c r="CC114" i="43"/>
  <c r="CB114" i="43"/>
  <c r="CA114" i="43"/>
  <c r="BZ114" i="43"/>
  <c r="BY114" i="43"/>
  <c r="BX114" i="43"/>
  <c r="BW114" i="43"/>
  <c r="BV114" i="43"/>
  <c r="BU114" i="43"/>
  <c r="BT114" i="43"/>
  <c r="BS114" i="43"/>
  <c r="BR114" i="43"/>
  <c r="BQ114" i="43"/>
  <c r="BO114" i="43"/>
  <c r="BN114" i="43"/>
  <c r="BM114" i="43"/>
  <c r="BL114" i="43"/>
  <c r="BK114" i="43"/>
  <c r="BJ114" i="43"/>
  <c r="BH114" i="43"/>
  <c r="BG114" i="43"/>
  <c r="BF114" i="43"/>
  <c r="BE114" i="43"/>
  <c r="BD114" i="43"/>
  <c r="BC114" i="43"/>
  <c r="BB114" i="43"/>
  <c r="AY114" i="43"/>
  <c r="AX114" i="43"/>
  <c r="AW114" i="43"/>
  <c r="AV114" i="43"/>
  <c r="AT114" i="43"/>
  <c r="AS114" i="43"/>
  <c r="AR114" i="43"/>
  <c r="AQ114" i="43"/>
  <c r="AP114" i="43"/>
  <c r="AO114" i="43"/>
  <c r="AN114" i="43"/>
  <c r="AM114" i="43"/>
  <c r="AL114" i="43"/>
  <c r="AK114" i="43"/>
  <c r="AJ114" i="43"/>
  <c r="AI114" i="43"/>
  <c r="AH114" i="43"/>
  <c r="AG114" i="43"/>
  <c r="AF114" i="43"/>
  <c r="AE114" i="43"/>
  <c r="AD114" i="43"/>
  <c r="AB114" i="43"/>
  <c r="AA114" i="43"/>
  <c r="Z114" i="43"/>
  <c r="Y114" i="43"/>
  <c r="X114" i="43"/>
  <c r="W114" i="43"/>
  <c r="V114" i="43"/>
  <c r="U114" i="43"/>
  <c r="T114" i="43"/>
  <c r="S114" i="43"/>
  <c r="R114" i="43"/>
  <c r="Q114" i="43"/>
  <c r="P114" i="43"/>
  <c r="O114" i="43"/>
  <c r="N114" i="43"/>
  <c r="K114" i="43"/>
  <c r="J114" i="43"/>
  <c r="I114" i="43"/>
  <c r="H114" i="43"/>
  <c r="G114" i="43"/>
  <c r="F114" i="43"/>
  <c r="E114" i="43"/>
  <c r="D114" i="43"/>
  <c r="C114" i="43"/>
  <c r="B114" i="43"/>
  <c r="CP113" i="43"/>
  <c r="CO113" i="43"/>
  <c r="CN113" i="43"/>
  <c r="CM113" i="43"/>
  <c r="CL113" i="43"/>
  <c r="CI113" i="43"/>
  <c r="CH113" i="43"/>
  <c r="CG113" i="43"/>
  <c r="CF113" i="43"/>
  <c r="CE113" i="43"/>
  <c r="CD113" i="43"/>
  <c r="CC113" i="43"/>
  <c r="CB113" i="43"/>
  <c r="CA113" i="43"/>
  <c r="BZ113" i="43"/>
  <c r="BY113" i="43"/>
  <c r="BX113" i="43"/>
  <c r="BW113" i="43"/>
  <c r="BV113" i="43"/>
  <c r="BU113" i="43"/>
  <c r="BT113" i="43"/>
  <c r="BS113" i="43"/>
  <c r="BR113" i="43"/>
  <c r="BQ113" i="43"/>
  <c r="BO113" i="43"/>
  <c r="BN113" i="43"/>
  <c r="BM113" i="43"/>
  <c r="BL113" i="43"/>
  <c r="BK113" i="43"/>
  <c r="BJ113" i="43"/>
  <c r="BH113" i="43"/>
  <c r="BG113" i="43"/>
  <c r="BF113" i="43"/>
  <c r="BE113" i="43"/>
  <c r="BD113" i="43"/>
  <c r="BC113" i="43"/>
  <c r="BB113" i="43"/>
  <c r="AY113" i="43"/>
  <c r="AX113" i="43"/>
  <c r="AW113" i="43"/>
  <c r="AV113" i="43"/>
  <c r="AT113" i="43"/>
  <c r="AS113" i="43"/>
  <c r="AR113" i="43"/>
  <c r="AQ113" i="43"/>
  <c r="AP113" i="43"/>
  <c r="AO113" i="43"/>
  <c r="AN113" i="43"/>
  <c r="AM113" i="43"/>
  <c r="AL113" i="43"/>
  <c r="AK113" i="43"/>
  <c r="AJ113" i="43"/>
  <c r="AI113" i="43"/>
  <c r="AH113" i="43"/>
  <c r="AG113" i="43"/>
  <c r="AF113" i="43"/>
  <c r="AE113" i="43"/>
  <c r="AD113" i="43"/>
  <c r="AB113" i="43"/>
  <c r="AA113" i="43"/>
  <c r="Z113" i="43"/>
  <c r="Y113" i="43"/>
  <c r="X113" i="43"/>
  <c r="W113" i="43"/>
  <c r="V113" i="43"/>
  <c r="U113" i="43"/>
  <c r="T113" i="43"/>
  <c r="S113" i="43"/>
  <c r="R113" i="43"/>
  <c r="Q113" i="43"/>
  <c r="P113" i="43"/>
  <c r="O113" i="43"/>
  <c r="N113" i="43"/>
  <c r="K113" i="43"/>
  <c r="J113" i="43"/>
  <c r="I113" i="43"/>
  <c r="H113" i="43"/>
  <c r="G113" i="43"/>
  <c r="F113" i="43"/>
  <c r="E113" i="43"/>
  <c r="D113" i="43"/>
  <c r="C113" i="43"/>
  <c r="B113" i="43"/>
  <c r="CP112" i="43"/>
  <c r="CO112" i="43"/>
  <c r="CN112" i="43"/>
  <c r="CM112" i="43"/>
  <c r="CL112" i="43"/>
  <c r="CI112" i="43"/>
  <c r="CH112" i="43"/>
  <c r="CG112" i="43"/>
  <c r="CF112" i="43"/>
  <c r="CE112" i="43"/>
  <c r="CD112" i="43"/>
  <c r="CC112" i="43"/>
  <c r="CB112" i="43"/>
  <c r="CA112" i="43"/>
  <c r="BZ112" i="43"/>
  <c r="BY112" i="43"/>
  <c r="BX112" i="43"/>
  <c r="BW112" i="43"/>
  <c r="BV112" i="43"/>
  <c r="BU112" i="43"/>
  <c r="BT112" i="43"/>
  <c r="BS112" i="43"/>
  <c r="BR112" i="43"/>
  <c r="BQ112" i="43"/>
  <c r="BO112" i="43"/>
  <c r="BN112" i="43"/>
  <c r="BM112" i="43"/>
  <c r="BL112" i="43"/>
  <c r="BK112" i="43"/>
  <c r="BJ112" i="43"/>
  <c r="BH112" i="43"/>
  <c r="BG112" i="43"/>
  <c r="BF112" i="43"/>
  <c r="BE112" i="43"/>
  <c r="BD112" i="43"/>
  <c r="BC112" i="43"/>
  <c r="BB112" i="43"/>
  <c r="AY112" i="43"/>
  <c r="AX112" i="43"/>
  <c r="AW112" i="43"/>
  <c r="AV112" i="43"/>
  <c r="AT112" i="43"/>
  <c r="AS112" i="43"/>
  <c r="AR112" i="43"/>
  <c r="AQ112" i="43"/>
  <c r="AP112" i="43"/>
  <c r="AO112" i="43"/>
  <c r="AN112" i="43"/>
  <c r="AM112" i="43"/>
  <c r="AL112" i="43"/>
  <c r="AK112" i="43"/>
  <c r="AJ112" i="43"/>
  <c r="AI112" i="43"/>
  <c r="AH112" i="43"/>
  <c r="AG112" i="43"/>
  <c r="AF112" i="43"/>
  <c r="AE112" i="43"/>
  <c r="AD112" i="43"/>
  <c r="AB112" i="43"/>
  <c r="AA112" i="43"/>
  <c r="Z112" i="43"/>
  <c r="Y112" i="43"/>
  <c r="X112" i="43"/>
  <c r="W112" i="43"/>
  <c r="V112" i="43"/>
  <c r="U112" i="43"/>
  <c r="T112" i="43"/>
  <c r="S112" i="43"/>
  <c r="R112" i="43"/>
  <c r="Q112" i="43"/>
  <c r="P112" i="43"/>
  <c r="O112" i="43"/>
  <c r="N112" i="43"/>
  <c r="K112" i="43"/>
  <c r="J112" i="43"/>
  <c r="I112" i="43"/>
  <c r="H112" i="43"/>
  <c r="G112" i="43"/>
  <c r="F112" i="43"/>
  <c r="E112" i="43"/>
  <c r="D112" i="43"/>
  <c r="C112" i="43"/>
  <c r="B112" i="43"/>
  <c r="CK111" i="43"/>
  <c r="CJ111" i="43"/>
  <c r="CI111" i="43"/>
  <c r="CH111" i="43"/>
  <c r="CG111" i="43"/>
  <c r="CF111" i="43"/>
  <c r="CE111" i="43"/>
  <c r="CB111" i="43"/>
  <c r="CA111" i="43"/>
  <c r="BY111" i="43"/>
  <c r="BX111" i="43"/>
  <c r="BW111" i="43"/>
  <c r="BV111" i="43"/>
  <c r="BU111" i="43"/>
  <c r="BS111" i="43"/>
  <c r="BR111" i="43"/>
  <c r="BQ111" i="43"/>
  <c r="BM111" i="43"/>
  <c r="BL111" i="43"/>
  <c r="BK111" i="43"/>
  <c r="BJ111" i="43"/>
  <c r="BI111" i="43"/>
  <c r="BF111" i="43"/>
  <c r="BE111" i="43"/>
  <c r="BD111" i="43"/>
  <c r="BA111" i="43"/>
  <c r="AX111" i="43"/>
  <c r="AW111" i="43"/>
  <c r="AV111" i="43"/>
  <c r="AU111" i="43"/>
  <c r="AH111" i="43"/>
  <c r="AG111" i="43"/>
  <c r="AE111" i="43"/>
  <c r="AC111" i="43"/>
  <c r="AB111" i="43"/>
  <c r="AA111" i="43"/>
  <c r="U111" i="43"/>
  <c r="R111" i="43"/>
  <c r="Q111" i="43"/>
  <c r="P111" i="43"/>
  <c r="O111" i="43"/>
  <c r="N111" i="43"/>
  <c r="M111" i="43"/>
  <c r="L111" i="43"/>
  <c r="K111" i="43"/>
  <c r="J111" i="43"/>
  <c r="I111" i="43"/>
  <c r="H111" i="43"/>
  <c r="G111" i="43"/>
  <c r="F111" i="43"/>
  <c r="E111" i="43"/>
  <c r="C111" i="43"/>
  <c r="B111" i="43"/>
  <c r="CK110" i="43"/>
  <c r="CJ110" i="43"/>
  <c r="CI110" i="43"/>
  <c r="CH110" i="43"/>
  <c r="CG110" i="43"/>
  <c r="CF110" i="43"/>
  <c r="CE110" i="43"/>
  <c r="CB110" i="43"/>
  <c r="CA110" i="43"/>
  <c r="BY110" i="43"/>
  <c r="BX110" i="43"/>
  <c r="BW110" i="43"/>
  <c r="BV110" i="43"/>
  <c r="BU110" i="43"/>
  <c r="BS110" i="43"/>
  <c r="BR110" i="43"/>
  <c r="BQ110" i="43"/>
  <c r="BM110" i="43"/>
  <c r="BL110" i="43"/>
  <c r="BK110" i="43"/>
  <c r="BJ110" i="43"/>
  <c r="BI110" i="43"/>
  <c r="BF110" i="43"/>
  <c r="BE110" i="43"/>
  <c r="BD110" i="43"/>
  <c r="BA110" i="43"/>
  <c r="AX110" i="43"/>
  <c r="AW110" i="43"/>
  <c r="AV110" i="43"/>
  <c r="AU110" i="43"/>
  <c r="AH110" i="43"/>
  <c r="AG110" i="43"/>
  <c r="AE110" i="43"/>
  <c r="AC110" i="43"/>
  <c r="AB110" i="43"/>
  <c r="AA110" i="43"/>
  <c r="U110" i="43"/>
  <c r="R110" i="43"/>
  <c r="Q110" i="43"/>
  <c r="P110" i="43"/>
  <c r="O110" i="43"/>
  <c r="N110" i="43"/>
  <c r="M110" i="43"/>
  <c r="L110" i="43"/>
  <c r="K110" i="43"/>
  <c r="J110" i="43"/>
  <c r="I110" i="43"/>
  <c r="H110" i="43"/>
  <c r="G110" i="43"/>
  <c r="F110" i="43"/>
  <c r="E110" i="43"/>
  <c r="C110" i="43"/>
  <c r="B110" i="43"/>
  <c r="CK109" i="43"/>
  <c r="CJ109" i="43"/>
  <c r="CI109" i="43"/>
  <c r="CH109" i="43"/>
  <c r="CG109" i="43"/>
  <c r="CF109" i="43"/>
  <c r="CE109" i="43"/>
  <c r="CB109" i="43"/>
  <c r="CA109" i="43"/>
  <c r="BY109" i="43"/>
  <c r="BX109" i="43"/>
  <c r="BW109" i="43"/>
  <c r="BV109" i="43"/>
  <c r="BU109" i="43"/>
  <c r="BS109" i="43"/>
  <c r="BR109" i="43"/>
  <c r="BQ109" i="43"/>
  <c r="BM109" i="43"/>
  <c r="BL109" i="43"/>
  <c r="BK109" i="43"/>
  <c r="BJ109" i="43"/>
  <c r="BI109" i="43"/>
  <c r="BF109" i="43"/>
  <c r="BE109" i="43"/>
  <c r="BD109" i="43"/>
  <c r="BA109" i="43"/>
  <c r="AX109" i="43"/>
  <c r="AW109" i="43"/>
  <c r="AV109" i="43"/>
  <c r="AU109" i="43"/>
  <c r="AH109" i="43"/>
  <c r="AG109" i="43"/>
  <c r="AE109" i="43"/>
  <c r="AC109" i="43"/>
  <c r="AB109" i="43"/>
  <c r="AA109" i="43"/>
  <c r="U109" i="43"/>
  <c r="R109" i="43"/>
  <c r="Q109" i="43"/>
  <c r="P109" i="43"/>
  <c r="O109" i="43"/>
  <c r="N109" i="43"/>
  <c r="M109" i="43"/>
  <c r="L109" i="43"/>
  <c r="K109" i="43"/>
  <c r="J109" i="43"/>
  <c r="I109" i="43"/>
  <c r="H109" i="43"/>
  <c r="G109" i="43"/>
  <c r="F109" i="43"/>
  <c r="E109" i="43"/>
  <c r="C109" i="43"/>
  <c r="B109" i="43"/>
  <c r="CK108" i="43"/>
  <c r="CJ108" i="43"/>
  <c r="CI108" i="43"/>
  <c r="CH108" i="43"/>
  <c r="CG108" i="43"/>
  <c r="CF108" i="43"/>
  <c r="CE108" i="43"/>
  <c r="CB108" i="43"/>
  <c r="CA108" i="43"/>
  <c r="BY108" i="43"/>
  <c r="BX108" i="43"/>
  <c r="BW108" i="43"/>
  <c r="BV108" i="43"/>
  <c r="BU108" i="43"/>
  <c r="BS108" i="43"/>
  <c r="BR108" i="43"/>
  <c r="BQ108" i="43"/>
  <c r="BM108" i="43"/>
  <c r="BL108" i="43"/>
  <c r="BK108" i="43"/>
  <c r="BJ108" i="43"/>
  <c r="BI108" i="43"/>
  <c r="BF108" i="43"/>
  <c r="BE108" i="43"/>
  <c r="BD108" i="43"/>
  <c r="BA108" i="43"/>
  <c r="AX108" i="43"/>
  <c r="AW108" i="43"/>
  <c r="AV108" i="43"/>
  <c r="AU108" i="43"/>
  <c r="AH108" i="43"/>
  <c r="AG108" i="43"/>
  <c r="AE108" i="43"/>
  <c r="AC108" i="43"/>
  <c r="AB108" i="43"/>
  <c r="AA108" i="43"/>
  <c r="U108" i="43"/>
  <c r="R108" i="43"/>
  <c r="Q108" i="43"/>
  <c r="P108" i="43"/>
  <c r="O108" i="43"/>
  <c r="N108" i="43"/>
  <c r="M108" i="43"/>
  <c r="L108" i="43"/>
  <c r="K108" i="43"/>
  <c r="J108" i="43"/>
  <c r="I108" i="43"/>
  <c r="H108" i="43"/>
  <c r="G108" i="43"/>
  <c r="F108" i="43"/>
  <c r="E108" i="43"/>
  <c r="C108" i="43"/>
  <c r="B108" i="43"/>
  <c r="CK107" i="43"/>
  <c r="CJ107" i="43"/>
  <c r="CI107" i="43"/>
  <c r="CH107" i="43"/>
  <c r="CG107" i="43"/>
  <c r="CF107" i="43"/>
  <c r="CE107" i="43"/>
  <c r="CB107" i="43"/>
  <c r="CA107" i="43"/>
  <c r="BY107" i="43"/>
  <c r="BX107" i="43"/>
  <c r="BW107" i="43"/>
  <c r="BV107" i="43"/>
  <c r="BU107" i="43"/>
  <c r="BS107" i="43"/>
  <c r="BR107" i="43"/>
  <c r="BQ107" i="43"/>
  <c r="BM107" i="43"/>
  <c r="BL107" i="43"/>
  <c r="BK107" i="43"/>
  <c r="BJ107" i="43"/>
  <c r="BI107" i="43"/>
  <c r="BF107" i="43"/>
  <c r="BE107" i="43"/>
  <c r="BD107" i="43"/>
  <c r="BA107" i="43"/>
  <c r="AX107" i="43"/>
  <c r="AW107" i="43"/>
  <c r="AV107" i="43"/>
  <c r="AU107" i="43"/>
  <c r="AH107" i="43"/>
  <c r="AG107" i="43"/>
  <c r="AE107" i="43"/>
  <c r="AC107" i="43"/>
  <c r="AB107" i="43"/>
  <c r="AA107" i="43"/>
  <c r="U107" i="43"/>
  <c r="R107" i="43"/>
  <c r="Q107" i="43"/>
  <c r="P107" i="43"/>
  <c r="O107" i="43"/>
  <c r="N107" i="43"/>
  <c r="M107" i="43"/>
  <c r="L107" i="43"/>
  <c r="K107" i="43"/>
  <c r="J107" i="43"/>
  <c r="I107" i="43"/>
  <c r="H107" i="43"/>
  <c r="G107" i="43"/>
  <c r="F107" i="43"/>
  <c r="E107" i="43"/>
  <c r="C107" i="43"/>
  <c r="B107" i="43"/>
  <c r="CK106" i="43"/>
  <c r="CJ106" i="43"/>
  <c r="CI106" i="43"/>
  <c r="CH106" i="43"/>
  <c r="CG106" i="43"/>
  <c r="CF106" i="43"/>
  <c r="CE106" i="43"/>
  <c r="CB106" i="43"/>
  <c r="CA106" i="43"/>
  <c r="BY106" i="43"/>
  <c r="BX106" i="43"/>
  <c r="BW106" i="43"/>
  <c r="BV106" i="43"/>
  <c r="BU106" i="43"/>
  <c r="BS106" i="43"/>
  <c r="BR106" i="43"/>
  <c r="BQ106" i="43"/>
  <c r="BM106" i="43"/>
  <c r="BL106" i="43"/>
  <c r="BK106" i="43"/>
  <c r="BJ106" i="43"/>
  <c r="BI106" i="43"/>
  <c r="BF106" i="43"/>
  <c r="BE106" i="43"/>
  <c r="BD106" i="43"/>
  <c r="BA106" i="43"/>
  <c r="AX106" i="43"/>
  <c r="AW106" i="43"/>
  <c r="AV106" i="43"/>
  <c r="AU106" i="43"/>
  <c r="AH106" i="43"/>
  <c r="AG106" i="43"/>
  <c r="AE106" i="43"/>
  <c r="AC106" i="43"/>
  <c r="AB106" i="43"/>
  <c r="AA106" i="43"/>
  <c r="U106" i="43"/>
  <c r="R106" i="43"/>
  <c r="Q106" i="43"/>
  <c r="P106" i="43"/>
  <c r="O106" i="43"/>
  <c r="N106" i="43"/>
  <c r="M106" i="43"/>
  <c r="L106" i="43"/>
  <c r="K106" i="43"/>
  <c r="J106" i="43"/>
  <c r="I106" i="43"/>
  <c r="H106" i="43"/>
  <c r="G106" i="43"/>
  <c r="F106" i="43"/>
  <c r="E106" i="43"/>
  <c r="C106" i="43"/>
  <c r="B106" i="43"/>
  <c r="CK105" i="43"/>
  <c r="CJ105" i="43"/>
  <c r="CI105" i="43"/>
  <c r="CH105" i="43"/>
  <c r="CG105" i="43"/>
  <c r="CF105" i="43"/>
  <c r="CE105" i="43"/>
  <c r="CC105" i="43"/>
  <c r="CB105" i="43"/>
  <c r="CA105" i="43"/>
  <c r="BY105" i="43"/>
  <c r="BX105" i="43"/>
  <c r="BW105" i="43"/>
  <c r="BV105" i="43"/>
  <c r="BU105" i="43"/>
  <c r="BS105" i="43"/>
  <c r="BR105" i="43"/>
  <c r="BQ105" i="43"/>
  <c r="BM105" i="43"/>
  <c r="BL105" i="43"/>
  <c r="BK105" i="43"/>
  <c r="BJ105" i="43"/>
  <c r="BI105" i="43"/>
  <c r="BF105" i="43"/>
  <c r="BE105" i="43"/>
  <c r="BD105" i="43"/>
  <c r="BA105" i="43"/>
  <c r="AX105" i="43"/>
  <c r="AW105" i="43"/>
  <c r="AV105" i="43"/>
  <c r="AU105" i="43"/>
  <c r="AH105" i="43"/>
  <c r="AG105" i="43"/>
  <c r="AE105" i="43"/>
  <c r="AC105" i="43"/>
  <c r="AB105" i="43"/>
  <c r="AA105" i="43"/>
  <c r="U105" i="43"/>
  <c r="R105" i="43"/>
  <c r="Q105" i="43"/>
  <c r="P105" i="43"/>
  <c r="O105" i="43"/>
  <c r="N105" i="43"/>
  <c r="M105" i="43"/>
  <c r="L105" i="43"/>
  <c r="K105" i="43"/>
  <c r="J105" i="43"/>
  <c r="I105" i="43"/>
  <c r="H105" i="43"/>
  <c r="G105" i="43"/>
  <c r="F105" i="43"/>
  <c r="E105" i="43"/>
  <c r="C105" i="43"/>
  <c r="B105" i="43"/>
  <c r="CI104" i="43"/>
  <c r="CH104" i="43"/>
  <c r="CG104" i="43"/>
  <c r="CF104" i="43"/>
  <c r="CE104" i="43"/>
  <c r="CD104" i="43"/>
  <c r="CC104" i="43"/>
  <c r="CB104" i="43"/>
  <c r="CA104" i="43"/>
  <c r="BZ104" i="43"/>
  <c r="BY104" i="43"/>
  <c r="BX104" i="43"/>
  <c r="BW104" i="43"/>
  <c r="BV104" i="43"/>
  <c r="BU104" i="43"/>
  <c r="BT104" i="43"/>
  <c r="BS104" i="43"/>
  <c r="BR104" i="43"/>
  <c r="BQ104" i="43"/>
  <c r="BO104" i="43"/>
  <c r="BN104" i="43"/>
  <c r="BM104" i="43"/>
  <c r="BL104" i="43"/>
  <c r="BK104" i="43"/>
  <c r="BJ104" i="43"/>
  <c r="BH104" i="43"/>
  <c r="BG104" i="43"/>
  <c r="BF104" i="43"/>
  <c r="BE104" i="43"/>
  <c r="BD104" i="43"/>
  <c r="BC104" i="43"/>
  <c r="BB104" i="43"/>
  <c r="AY104" i="43"/>
  <c r="AX104" i="43"/>
  <c r="AW104" i="43"/>
  <c r="AV104" i="43"/>
  <c r="AT104" i="43"/>
  <c r="AS104" i="43"/>
  <c r="AR104" i="43"/>
  <c r="AQ104" i="43"/>
  <c r="AP104" i="43"/>
  <c r="AO104" i="43"/>
  <c r="AN104" i="43"/>
  <c r="AM104" i="43"/>
  <c r="AL104" i="43"/>
  <c r="AK104" i="43"/>
  <c r="AJ104" i="43"/>
  <c r="AI104" i="43"/>
  <c r="AH104" i="43"/>
  <c r="AG104" i="43"/>
  <c r="AF104" i="43"/>
  <c r="AE104" i="43"/>
  <c r="AD104" i="43"/>
  <c r="AB104" i="43"/>
  <c r="AA104" i="43"/>
  <c r="Z104" i="43"/>
  <c r="Y104" i="43"/>
  <c r="X104" i="43"/>
  <c r="W104" i="43"/>
  <c r="V104" i="43"/>
  <c r="U104" i="43"/>
  <c r="T104" i="43"/>
  <c r="S104" i="43"/>
  <c r="R104" i="43"/>
  <c r="Q104" i="43"/>
  <c r="P104" i="43"/>
  <c r="O104" i="43"/>
  <c r="N104" i="43"/>
  <c r="K104" i="43"/>
  <c r="J104" i="43"/>
  <c r="I104" i="43"/>
  <c r="H104" i="43"/>
  <c r="G104" i="43"/>
  <c r="F104" i="43"/>
  <c r="E104" i="43"/>
  <c r="D104" i="43"/>
  <c r="C104" i="43"/>
  <c r="B104" i="43"/>
  <c r="CP103" i="43"/>
  <c r="CO103" i="43"/>
  <c r="CN103" i="43"/>
  <c r="CM103" i="43"/>
  <c r="CL103" i="43"/>
  <c r="CI103" i="43"/>
  <c r="CH103" i="43"/>
  <c r="CG103" i="43"/>
  <c r="CF103" i="43"/>
  <c r="CE103" i="43"/>
  <c r="CD103" i="43"/>
  <c r="CC103" i="43"/>
  <c r="CB103" i="43"/>
  <c r="CA103" i="43"/>
  <c r="BZ103" i="43"/>
  <c r="BY103" i="43"/>
  <c r="BX103" i="43"/>
  <c r="BW103" i="43"/>
  <c r="BV103" i="43"/>
  <c r="BU103" i="43"/>
  <c r="BT103" i="43"/>
  <c r="BS103" i="43"/>
  <c r="BR103" i="43"/>
  <c r="BQ103" i="43"/>
  <c r="BO103" i="43"/>
  <c r="BN103" i="43"/>
  <c r="BM103" i="43"/>
  <c r="BL103" i="43"/>
  <c r="BK103" i="43"/>
  <c r="BJ103" i="43"/>
  <c r="BH103" i="43"/>
  <c r="BG103" i="43"/>
  <c r="BF103" i="43"/>
  <c r="BE103" i="43"/>
  <c r="BD103" i="43"/>
  <c r="BC103" i="43"/>
  <c r="BB103" i="43"/>
  <c r="AY103" i="43"/>
  <c r="AX103" i="43"/>
  <c r="AW103" i="43"/>
  <c r="AV103" i="43"/>
  <c r="AT103" i="43"/>
  <c r="AS103" i="43"/>
  <c r="AR103" i="43"/>
  <c r="AQ103" i="43"/>
  <c r="AP103" i="43"/>
  <c r="AO103" i="43"/>
  <c r="AN103" i="43"/>
  <c r="AM103" i="43"/>
  <c r="AL103" i="43"/>
  <c r="AK103" i="43"/>
  <c r="AJ103" i="43"/>
  <c r="AI103" i="43"/>
  <c r="AH103" i="43"/>
  <c r="AG103" i="43"/>
  <c r="AF103" i="43"/>
  <c r="AE103" i="43"/>
  <c r="AD103" i="43"/>
  <c r="AB103" i="43"/>
  <c r="AA103" i="43"/>
  <c r="Z103" i="43"/>
  <c r="Y103" i="43"/>
  <c r="X103" i="43"/>
  <c r="W103" i="43"/>
  <c r="V103" i="43"/>
  <c r="U103" i="43"/>
  <c r="T103" i="43"/>
  <c r="S103" i="43"/>
  <c r="R103" i="43"/>
  <c r="Q103" i="43"/>
  <c r="P103" i="43"/>
  <c r="O103" i="43"/>
  <c r="N103" i="43"/>
  <c r="K103" i="43"/>
  <c r="J103" i="43"/>
  <c r="I103" i="43"/>
  <c r="H103" i="43"/>
  <c r="G103" i="43"/>
  <c r="F103" i="43"/>
  <c r="E103" i="43"/>
  <c r="D103" i="43"/>
  <c r="C103" i="43"/>
  <c r="B103" i="43"/>
  <c r="CP102" i="43"/>
  <c r="CO102" i="43"/>
  <c r="CN102" i="43"/>
  <c r="CM102" i="43"/>
  <c r="CL102" i="43"/>
  <c r="CI102" i="43"/>
  <c r="CH102" i="43"/>
  <c r="CG102" i="43"/>
  <c r="CF102" i="43"/>
  <c r="CE102" i="43"/>
  <c r="CD102" i="43"/>
  <c r="CC102" i="43"/>
  <c r="CB102" i="43"/>
  <c r="CA102" i="43"/>
  <c r="BZ102" i="43"/>
  <c r="BY102" i="43"/>
  <c r="BX102" i="43"/>
  <c r="BW102" i="43"/>
  <c r="BV102" i="43"/>
  <c r="BU102" i="43"/>
  <c r="BT102" i="43"/>
  <c r="BS102" i="43"/>
  <c r="BR102" i="43"/>
  <c r="BQ102" i="43"/>
  <c r="BO102" i="43"/>
  <c r="BN102" i="43"/>
  <c r="BM102" i="43"/>
  <c r="BL102" i="43"/>
  <c r="BK102" i="43"/>
  <c r="BJ102" i="43"/>
  <c r="BH102" i="43"/>
  <c r="BG102" i="43"/>
  <c r="BF102" i="43"/>
  <c r="BE102" i="43"/>
  <c r="BD102" i="43"/>
  <c r="BC102" i="43"/>
  <c r="BB102" i="43"/>
  <c r="AY102" i="43"/>
  <c r="AX102" i="43"/>
  <c r="AW102" i="43"/>
  <c r="AV102" i="43"/>
  <c r="AT102" i="43"/>
  <c r="AS102" i="43"/>
  <c r="AR102" i="43"/>
  <c r="AQ102" i="43"/>
  <c r="AP102" i="43"/>
  <c r="AO102" i="43"/>
  <c r="AN102" i="43"/>
  <c r="AM102" i="43"/>
  <c r="AL102" i="43"/>
  <c r="AK102" i="43"/>
  <c r="AJ102" i="43"/>
  <c r="AI102" i="43"/>
  <c r="AH102" i="43"/>
  <c r="AG102" i="43"/>
  <c r="AF102" i="43"/>
  <c r="AE102" i="43"/>
  <c r="AD102" i="43"/>
  <c r="AB102" i="43"/>
  <c r="AA102" i="43"/>
  <c r="Z102" i="43"/>
  <c r="Y102" i="43"/>
  <c r="X102" i="43"/>
  <c r="W102" i="43"/>
  <c r="V102" i="43"/>
  <c r="U102" i="43"/>
  <c r="T102" i="43"/>
  <c r="S102" i="43"/>
  <c r="R102" i="43"/>
  <c r="Q102" i="43"/>
  <c r="P102" i="43"/>
  <c r="O102" i="43"/>
  <c r="N102" i="43"/>
  <c r="K102" i="43"/>
  <c r="J102" i="43"/>
  <c r="I102" i="43"/>
  <c r="H102" i="43"/>
  <c r="G102" i="43"/>
  <c r="F102" i="43"/>
  <c r="E102" i="43"/>
  <c r="D102" i="43"/>
  <c r="C102" i="43"/>
  <c r="B102" i="43"/>
  <c r="CP101" i="43"/>
  <c r="CO101" i="43"/>
  <c r="CN101" i="43"/>
  <c r="CM101" i="43"/>
  <c r="CL101" i="43"/>
  <c r="CI101" i="43"/>
  <c r="CH101" i="43"/>
  <c r="CG101" i="43"/>
  <c r="CF101" i="43"/>
  <c r="CE101" i="43"/>
  <c r="CD101" i="43"/>
  <c r="CC101" i="43"/>
  <c r="CB101" i="43"/>
  <c r="CA101" i="43"/>
  <c r="BZ101" i="43"/>
  <c r="BY101" i="43"/>
  <c r="BX101" i="43"/>
  <c r="BW101" i="43"/>
  <c r="BV101" i="43"/>
  <c r="BU101" i="43"/>
  <c r="BT101" i="43"/>
  <c r="BS101" i="43"/>
  <c r="BR101" i="43"/>
  <c r="BQ101" i="43"/>
  <c r="BO101" i="43"/>
  <c r="BN101" i="43"/>
  <c r="BM101" i="43"/>
  <c r="BL101" i="43"/>
  <c r="BK101" i="43"/>
  <c r="BJ101" i="43"/>
  <c r="BH101" i="43"/>
  <c r="BG101" i="43"/>
  <c r="BF101" i="43"/>
  <c r="BE101" i="43"/>
  <c r="BD101" i="43"/>
  <c r="BC101" i="43"/>
  <c r="BB101" i="43"/>
  <c r="AY101" i="43"/>
  <c r="AX101" i="43"/>
  <c r="AW101" i="43"/>
  <c r="AV101" i="43"/>
  <c r="AT101" i="43"/>
  <c r="AS101" i="43"/>
  <c r="AR101" i="43"/>
  <c r="AQ101" i="43"/>
  <c r="AP101" i="43"/>
  <c r="AO101" i="43"/>
  <c r="AN101" i="43"/>
  <c r="AM101" i="43"/>
  <c r="AL101" i="43"/>
  <c r="AK101" i="43"/>
  <c r="AJ101" i="43"/>
  <c r="AI101" i="43"/>
  <c r="AH101" i="43"/>
  <c r="AG101" i="43"/>
  <c r="AF101" i="43"/>
  <c r="AE101" i="43"/>
  <c r="AD101" i="43"/>
  <c r="AB101" i="43"/>
  <c r="AA101" i="43"/>
  <c r="Z101" i="43"/>
  <c r="Y101" i="43"/>
  <c r="X101" i="43"/>
  <c r="W101" i="43"/>
  <c r="V101" i="43"/>
  <c r="U101" i="43"/>
  <c r="T101" i="43"/>
  <c r="S101" i="43"/>
  <c r="R101" i="43"/>
  <c r="Q101" i="43"/>
  <c r="P101" i="43"/>
  <c r="O101" i="43"/>
  <c r="N101" i="43"/>
  <c r="K101" i="43"/>
  <c r="J101" i="43"/>
  <c r="I101" i="43"/>
  <c r="H101" i="43"/>
  <c r="G101" i="43"/>
  <c r="F101" i="43"/>
  <c r="E101" i="43"/>
  <c r="D101" i="43"/>
  <c r="C101" i="43"/>
  <c r="B101" i="43"/>
  <c r="CP100" i="43"/>
  <c r="CO100" i="43"/>
  <c r="CN100" i="43"/>
  <c r="CM100" i="43"/>
  <c r="CL100" i="43"/>
  <c r="CI100" i="43"/>
  <c r="CH100" i="43"/>
  <c r="CG100" i="43"/>
  <c r="CF100" i="43"/>
  <c r="CE100" i="43"/>
  <c r="CD100" i="43"/>
  <c r="CC100" i="43"/>
  <c r="CB100" i="43"/>
  <c r="CA100" i="43"/>
  <c r="BZ100" i="43"/>
  <c r="BY100" i="43"/>
  <c r="BX100" i="43"/>
  <c r="BW100" i="43"/>
  <c r="BV100" i="43"/>
  <c r="BU100" i="43"/>
  <c r="BT100" i="43"/>
  <c r="BS100" i="43"/>
  <c r="BR100" i="43"/>
  <c r="BQ100" i="43"/>
  <c r="BO100" i="43"/>
  <c r="BN100" i="43"/>
  <c r="BM100" i="43"/>
  <c r="BL100" i="43"/>
  <c r="BK100" i="43"/>
  <c r="BJ100" i="43"/>
  <c r="BH100" i="43"/>
  <c r="BG100" i="43"/>
  <c r="BF100" i="43"/>
  <c r="BE100" i="43"/>
  <c r="BD100" i="43"/>
  <c r="BC100" i="43"/>
  <c r="BB100" i="43"/>
  <c r="AY100" i="43"/>
  <c r="AX100" i="43"/>
  <c r="AW100" i="43"/>
  <c r="AV100" i="43"/>
  <c r="AT100" i="43"/>
  <c r="AS100" i="43"/>
  <c r="AR100" i="43"/>
  <c r="AQ100" i="43"/>
  <c r="AP100" i="43"/>
  <c r="AO100" i="43"/>
  <c r="AN100" i="43"/>
  <c r="AM100" i="43"/>
  <c r="AL100" i="43"/>
  <c r="AK100" i="43"/>
  <c r="AJ100" i="43"/>
  <c r="AI100" i="43"/>
  <c r="AH100" i="43"/>
  <c r="AG100" i="43"/>
  <c r="AF100" i="43"/>
  <c r="AE100" i="43"/>
  <c r="AD100" i="43"/>
  <c r="AB100" i="43"/>
  <c r="AA100" i="43"/>
  <c r="Z100" i="43"/>
  <c r="Y100" i="43"/>
  <c r="X100" i="43"/>
  <c r="W100" i="43"/>
  <c r="V100" i="43"/>
  <c r="U100" i="43"/>
  <c r="T100" i="43"/>
  <c r="S100" i="43"/>
  <c r="R100" i="43"/>
  <c r="Q100" i="43"/>
  <c r="P100" i="43"/>
  <c r="O100" i="43"/>
  <c r="N100" i="43"/>
  <c r="K100" i="43"/>
  <c r="J100" i="43"/>
  <c r="I100" i="43"/>
  <c r="H100" i="43"/>
  <c r="G100" i="43"/>
  <c r="F100" i="43"/>
  <c r="E100" i="43"/>
  <c r="D100" i="43"/>
  <c r="C100" i="43"/>
  <c r="B100" i="43"/>
  <c r="CP99" i="43"/>
  <c r="CO99" i="43"/>
  <c r="CN99" i="43"/>
  <c r="CM99" i="43"/>
  <c r="CL99" i="43"/>
  <c r="CI99" i="43"/>
  <c r="CH99" i="43"/>
  <c r="CG99" i="43"/>
  <c r="CF99" i="43"/>
  <c r="CE99" i="43"/>
  <c r="CD99" i="43"/>
  <c r="CC99" i="43"/>
  <c r="CB99" i="43"/>
  <c r="CA99" i="43"/>
  <c r="BZ99" i="43"/>
  <c r="BY99" i="43"/>
  <c r="BX99" i="43"/>
  <c r="BW99" i="43"/>
  <c r="BV99" i="43"/>
  <c r="BU99" i="43"/>
  <c r="BT99" i="43"/>
  <c r="BS99" i="43"/>
  <c r="BR99" i="43"/>
  <c r="BQ99" i="43"/>
  <c r="BO99" i="43"/>
  <c r="BN99" i="43"/>
  <c r="BM99" i="43"/>
  <c r="BL99" i="43"/>
  <c r="BK99" i="43"/>
  <c r="BJ99" i="43"/>
  <c r="BH99" i="43"/>
  <c r="BG99" i="43"/>
  <c r="BF99" i="43"/>
  <c r="BE99" i="43"/>
  <c r="BD99" i="43"/>
  <c r="BC99" i="43"/>
  <c r="BB99" i="43"/>
  <c r="AY99" i="43"/>
  <c r="AX99" i="43"/>
  <c r="AW99" i="43"/>
  <c r="AV99" i="43"/>
  <c r="AT99" i="43"/>
  <c r="AS99" i="43"/>
  <c r="AR99" i="43"/>
  <c r="AQ99" i="43"/>
  <c r="AP99" i="43"/>
  <c r="AO99" i="43"/>
  <c r="AN99" i="43"/>
  <c r="AM99" i="43"/>
  <c r="AL99" i="43"/>
  <c r="AK99" i="43"/>
  <c r="AJ99" i="43"/>
  <c r="AI99" i="43"/>
  <c r="AH99" i="43"/>
  <c r="AG99" i="43"/>
  <c r="AF99" i="43"/>
  <c r="AE99" i="43"/>
  <c r="AD99" i="43"/>
  <c r="AB99" i="43"/>
  <c r="AA99" i="43"/>
  <c r="Z99" i="43"/>
  <c r="Y99" i="43"/>
  <c r="X99" i="43"/>
  <c r="W99" i="43"/>
  <c r="V99" i="43"/>
  <c r="U99" i="43"/>
  <c r="T99" i="43"/>
  <c r="S99" i="43"/>
  <c r="R99" i="43"/>
  <c r="Q99" i="43"/>
  <c r="P99" i="43"/>
  <c r="O99" i="43"/>
  <c r="N99" i="43"/>
  <c r="K99" i="43"/>
  <c r="J99" i="43"/>
  <c r="I99" i="43"/>
  <c r="H99" i="43"/>
  <c r="G99" i="43"/>
  <c r="F99" i="43"/>
  <c r="E99" i="43"/>
  <c r="D99" i="43"/>
  <c r="C99" i="43"/>
  <c r="B99" i="43"/>
  <c r="CP98" i="43"/>
  <c r="CO98" i="43"/>
  <c r="CN98" i="43"/>
  <c r="CM98" i="43"/>
  <c r="CL98" i="43"/>
  <c r="CI98" i="43"/>
  <c r="CH98" i="43"/>
  <c r="CG98" i="43"/>
  <c r="CF98" i="43"/>
  <c r="CE98" i="43"/>
  <c r="CD98" i="43"/>
  <c r="CC98" i="43"/>
  <c r="CB98" i="43"/>
  <c r="CA98" i="43"/>
  <c r="BZ98" i="43"/>
  <c r="BY98" i="43"/>
  <c r="BX98" i="43"/>
  <c r="BW98" i="43"/>
  <c r="BV98" i="43"/>
  <c r="BU98" i="43"/>
  <c r="BT98" i="43"/>
  <c r="BS98" i="43"/>
  <c r="BR98" i="43"/>
  <c r="BQ98" i="43"/>
  <c r="BO98" i="43"/>
  <c r="BN98" i="43"/>
  <c r="BM98" i="43"/>
  <c r="BL98" i="43"/>
  <c r="BK98" i="43"/>
  <c r="BJ98" i="43"/>
  <c r="BH98" i="43"/>
  <c r="BG98" i="43"/>
  <c r="BF98" i="43"/>
  <c r="BE98" i="43"/>
  <c r="BD98" i="43"/>
  <c r="BC98" i="43"/>
  <c r="BB98" i="43"/>
  <c r="AY98" i="43"/>
  <c r="AX98" i="43"/>
  <c r="AW98" i="43"/>
  <c r="AV98" i="43"/>
  <c r="AT98" i="43"/>
  <c r="AS98" i="43"/>
  <c r="AR98" i="43"/>
  <c r="AQ98" i="43"/>
  <c r="AP98" i="43"/>
  <c r="AO98" i="43"/>
  <c r="AN98" i="43"/>
  <c r="AM98" i="43"/>
  <c r="AL98" i="43"/>
  <c r="AK98" i="43"/>
  <c r="AJ98" i="43"/>
  <c r="AI98" i="43"/>
  <c r="AH98" i="43"/>
  <c r="AG98" i="43"/>
  <c r="AF98" i="43"/>
  <c r="AE98" i="43"/>
  <c r="AD98" i="43"/>
  <c r="AB98" i="43"/>
  <c r="AA98" i="43"/>
  <c r="Z98" i="43"/>
  <c r="Y98" i="43"/>
  <c r="X98" i="43"/>
  <c r="W98" i="43"/>
  <c r="V98" i="43"/>
  <c r="U98" i="43"/>
  <c r="T98" i="43"/>
  <c r="S98" i="43"/>
  <c r="R98" i="43"/>
  <c r="Q98" i="43"/>
  <c r="P98" i="43"/>
  <c r="O98" i="43"/>
  <c r="N98" i="43"/>
  <c r="K98" i="43"/>
  <c r="J98" i="43"/>
  <c r="I98" i="43"/>
  <c r="H98" i="43"/>
  <c r="G98" i="43"/>
  <c r="F98" i="43"/>
  <c r="E98" i="43"/>
  <c r="D98" i="43"/>
  <c r="C98" i="43"/>
  <c r="B98" i="43"/>
  <c r="CI97" i="43"/>
  <c r="CH97" i="43"/>
  <c r="CG97" i="43"/>
  <c r="CF97" i="43"/>
  <c r="CE97" i="43"/>
  <c r="CD97" i="43"/>
  <c r="CC97" i="43"/>
  <c r="CB97" i="43"/>
  <c r="CA97" i="43"/>
  <c r="BZ97" i="43"/>
  <c r="BY97" i="43"/>
  <c r="BX97" i="43"/>
  <c r="BW97" i="43"/>
  <c r="BV97" i="43"/>
  <c r="BU97" i="43"/>
  <c r="BT97" i="43"/>
  <c r="BS97" i="43"/>
  <c r="BR97" i="43"/>
  <c r="BQ97" i="43"/>
  <c r="BO97" i="43"/>
  <c r="BN97" i="43"/>
  <c r="BM97" i="43"/>
  <c r="BL97" i="43"/>
  <c r="BK97" i="43"/>
  <c r="BJ97" i="43"/>
  <c r="BH97" i="43"/>
  <c r="BG97" i="43"/>
  <c r="BF97" i="43"/>
  <c r="BE97" i="43"/>
  <c r="BD97" i="43"/>
  <c r="BC97" i="43"/>
  <c r="BB97" i="43"/>
  <c r="AY97" i="43"/>
  <c r="AX97" i="43"/>
  <c r="AW97" i="43"/>
  <c r="AV97" i="43"/>
  <c r="AT97" i="43"/>
  <c r="AS97" i="43"/>
  <c r="AR97" i="43"/>
  <c r="AQ97" i="43"/>
  <c r="AP97" i="43"/>
  <c r="AO97" i="43"/>
  <c r="AN97" i="43"/>
  <c r="AM97" i="43"/>
  <c r="AL97" i="43"/>
  <c r="AK97" i="43"/>
  <c r="AJ97" i="43"/>
  <c r="AI97" i="43"/>
  <c r="AH97" i="43"/>
  <c r="AG97" i="43"/>
  <c r="AF97" i="43"/>
  <c r="AE97" i="43"/>
  <c r="AD97" i="43"/>
  <c r="AB97" i="43"/>
  <c r="AA97" i="43"/>
  <c r="Z97" i="43"/>
  <c r="Y97" i="43"/>
  <c r="X97" i="43"/>
  <c r="W97" i="43"/>
  <c r="V97" i="43"/>
  <c r="U97" i="43"/>
  <c r="T97" i="43"/>
  <c r="S97" i="43"/>
  <c r="R97" i="43"/>
  <c r="Q97" i="43"/>
  <c r="P97" i="43"/>
  <c r="O97" i="43"/>
  <c r="N97" i="43"/>
  <c r="K97" i="43"/>
  <c r="J97" i="43"/>
  <c r="I97" i="43"/>
  <c r="H97" i="43"/>
  <c r="G97" i="43"/>
  <c r="F97" i="43"/>
  <c r="E97" i="43"/>
  <c r="D97" i="43"/>
  <c r="C97" i="43"/>
  <c r="B97" i="43"/>
  <c r="CP96" i="43"/>
  <c r="CO96" i="43"/>
  <c r="CN96" i="43"/>
  <c r="CM96" i="43"/>
  <c r="CL96" i="43"/>
  <c r="CI96" i="43"/>
  <c r="CH96" i="43"/>
  <c r="CG96" i="43"/>
  <c r="CF96" i="43"/>
  <c r="CE96" i="43"/>
  <c r="CD96" i="43"/>
  <c r="CC96" i="43"/>
  <c r="CB96" i="43"/>
  <c r="CA96" i="43"/>
  <c r="BZ96" i="43"/>
  <c r="BY96" i="43"/>
  <c r="BX96" i="43"/>
  <c r="BW96" i="43"/>
  <c r="BV96" i="43"/>
  <c r="BU96" i="43"/>
  <c r="BT96" i="43"/>
  <c r="BS96" i="43"/>
  <c r="BR96" i="43"/>
  <c r="BQ96" i="43"/>
  <c r="BO96" i="43"/>
  <c r="BN96" i="43"/>
  <c r="BM96" i="43"/>
  <c r="BL96" i="43"/>
  <c r="BK96" i="43"/>
  <c r="BJ96" i="43"/>
  <c r="BH96" i="43"/>
  <c r="BG96" i="43"/>
  <c r="BF96" i="43"/>
  <c r="BE96" i="43"/>
  <c r="BD96" i="43"/>
  <c r="BC96" i="43"/>
  <c r="BB96" i="43"/>
  <c r="AY96" i="43"/>
  <c r="AX96" i="43"/>
  <c r="AW96" i="43"/>
  <c r="AV96" i="43"/>
  <c r="AT96" i="43"/>
  <c r="AS96" i="43"/>
  <c r="AR96" i="43"/>
  <c r="AQ96" i="43"/>
  <c r="AP96" i="43"/>
  <c r="AO96" i="43"/>
  <c r="AN96" i="43"/>
  <c r="AM96" i="43"/>
  <c r="AL96" i="43"/>
  <c r="AK96" i="43"/>
  <c r="AJ96" i="43"/>
  <c r="AI96" i="43"/>
  <c r="AH96" i="43"/>
  <c r="AG96" i="43"/>
  <c r="AF96" i="43"/>
  <c r="AE96" i="43"/>
  <c r="AD96" i="43"/>
  <c r="AB96" i="43"/>
  <c r="AA96" i="43"/>
  <c r="Z96" i="43"/>
  <c r="Y96" i="43"/>
  <c r="X96" i="43"/>
  <c r="W96" i="43"/>
  <c r="V96" i="43"/>
  <c r="U96" i="43"/>
  <c r="T96" i="43"/>
  <c r="S96" i="43"/>
  <c r="R96" i="43"/>
  <c r="Q96" i="43"/>
  <c r="P96" i="43"/>
  <c r="O96" i="43"/>
  <c r="N96" i="43"/>
  <c r="K96" i="43"/>
  <c r="J96" i="43"/>
  <c r="I96" i="43"/>
  <c r="H96" i="43"/>
  <c r="G96" i="43"/>
  <c r="F96" i="43"/>
  <c r="E96" i="43"/>
  <c r="D96" i="43"/>
  <c r="C96" i="43"/>
  <c r="B96" i="43"/>
  <c r="CP95" i="43"/>
  <c r="CO95" i="43"/>
  <c r="CN95" i="43"/>
  <c r="CM95" i="43"/>
  <c r="CL95" i="43"/>
  <c r="CI95" i="43"/>
  <c r="CH95" i="43"/>
  <c r="CG95" i="43"/>
  <c r="CF95" i="43"/>
  <c r="CE95" i="43"/>
  <c r="CD95" i="43"/>
  <c r="CC95" i="43"/>
  <c r="CB95" i="43"/>
  <c r="CA95" i="43"/>
  <c r="BZ95" i="43"/>
  <c r="BY95" i="43"/>
  <c r="BX95" i="43"/>
  <c r="BW95" i="43"/>
  <c r="BV95" i="43"/>
  <c r="BU95" i="43"/>
  <c r="BT95" i="43"/>
  <c r="BS95" i="43"/>
  <c r="BR95" i="43"/>
  <c r="BQ95" i="43"/>
  <c r="BO95" i="43"/>
  <c r="BN95" i="43"/>
  <c r="BM95" i="43"/>
  <c r="BL95" i="43"/>
  <c r="BK95" i="43"/>
  <c r="BJ95" i="43"/>
  <c r="BH95" i="43"/>
  <c r="BG95" i="43"/>
  <c r="BF95" i="43"/>
  <c r="BE95" i="43"/>
  <c r="BD95" i="43"/>
  <c r="BC95" i="43"/>
  <c r="BB95" i="43"/>
  <c r="AY95" i="43"/>
  <c r="AX95" i="43"/>
  <c r="AW95" i="43"/>
  <c r="AV95" i="43"/>
  <c r="AT95" i="43"/>
  <c r="AS95" i="43"/>
  <c r="AR95" i="43"/>
  <c r="AQ95" i="43"/>
  <c r="AP95" i="43"/>
  <c r="AO95" i="43"/>
  <c r="AN95" i="43"/>
  <c r="AM95" i="43"/>
  <c r="AL95" i="43"/>
  <c r="AK95" i="43"/>
  <c r="AJ95" i="43"/>
  <c r="AI95" i="43"/>
  <c r="AH95" i="43"/>
  <c r="AG95" i="43"/>
  <c r="AF95" i="43"/>
  <c r="AE95" i="43"/>
  <c r="AD95" i="43"/>
  <c r="AB95" i="43"/>
  <c r="AA95" i="43"/>
  <c r="Z95" i="43"/>
  <c r="Y95" i="43"/>
  <c r="X95" i="43"/>
  <c r="W95" i="43"/>
  <c r="V95" i="43"/>
  <c r="U95" i="43"/>
  <c r="T95" i="43"/>
  <c r="S95" i="43"/>
  <c r="R95" i="43"/>
  <c r="Q95" i="43"/>
  <c r="P95" i="43"/>
  <c r="O95" i="43"/>
  <c r="N95" i="43"/>
  <c r="K95" i="43"/>
  <c r="J95" i="43"/>
  <c r="I95" i="43"/>
  <c r="H95" i="43"/>
  <c r="G95" i="43"/>
  <c r="F95" i="43"/>
  <c r="E95" i="43"/>
  <c r="D95" i="43"/>
  <c r="C95" i="43"/>
  <c r="B95" i="43"/>
  <c r="CP94" i="43"/>
  <c r="CO94" i="43"/>
  <c r="CN94" i="43"/>
  <c r="CM94" i="43"/>
  <c r="CL94" i="43"/>
  <c r="CI94" i="43"/>
  <c r="CH94" i="43"/>
  <c r="CG94" i="43"/>
  <c r="CF94" i="43"/>
  <c r="CE94" i="43"/>
  <c r="CD94" i="43"/>
  <c r="CC94" i="43"/>
  <c r="CB94" i="43"/>
  <c r="CA94" i="43"/>
  <c r="BZ94" i="43"/>
  <c r="BY94" i="43"/>
  <c r="BX94" i="43"/>
  <c r="BW94" i="43"/>
  <c r="BV94" i="43"/>
  <c r="BU94" i="43"/>
  <c r="BT94" i="43"/>
  <c r="BS94" i="43"/>
  <c r="BR94" i="43"/>
  <c r="BQ94" i="43"/>
  <c r="BO94" i="43"/>
  <c r="BN94" i="43"/>
  <c r="BM94" i="43"/>
  <c r="BL94" i="43"/>
  <c r="BK94" i="43"/>
  <c r="BJ94" i="43"/>
  <c r="BH94" i="43"/>
  <c r="BG94" i="43"/>
  <c r="BF94" i="43"/>
  <c r="BE94" i="43"/>
  <c r="BD94" i="43"/>
  <c r="BC94" i="43"/>
  <c r="BB94" i="43"/>
  <c r="AY94" i="43"/>
  <c r="AX94" i="43"/>
  <c r="AW94" i="43"/>
  <c r="AV94" i="43"/>
  <c r="AT94" i="43"/>
  <c r="AS94" i="43"/>
  <c r="AR94" i="43"/>
  <c r="AQ94" i="43"/>
  <c r="AP94" i="43"/>
  <c r="AO94" i="43"/>
  <c r="AN94" i="43"/>
  <c r="AM94" i="43"/>
  <c r="AL94" i="43"/>
  <c r="AK94" i="43"/>
  <c r="AJ94" i="43"/>
  <c r="AI94" i="43"/>
  <c r="AH94" i="43"/>
  <c r="AG94" i="43"/>
  <c r="AF94" i="43"/>
  <c r="AE94" i="43"/>
  <c r="AD94" i="43"/>
  <c r="AB94" i="43"/>
  <c r="AA94" i="43"/>
  <c r="Z94" i="43"/>
  <c r="Y94" i="43"/>
  <c r="X94" i="43"/>
  <c r="W94" i="43"/>
  <c r="V94" i="43"/>
  <c r="U94" i="43"/>
  <c r="T94" i="43"/>
  <c r="S94" i="43"/>
  <c r="R94" i="43"/>
  <c r="Q94" i="43"/>
  <c r="P94" i="43"/>
  <c r="O94" i="43"/>
  <c r="N94" i="43"/>
  <c r="K94" i="43"/>
  <c r="J94" i="43"/>
  <c r="I94" i="43"/>
  <c r="H94" i="43"/>
  <c r="G94" i="43"/>
  <c r="F94" i="43"/>
  <c r="E94" i="43"/>
  <c r="D94" i="43"/>
  <c r="C94" i="43"/>
  <c r="B94" i="43"/>
  <c r="CP93" i="43"/>
  <c r="CO93" i="43"/>
  <c r="CN93" i="43"/>
  <c r="CM93" i="43"/>
  <c r="CL93" i="43"/>
  <c r="CI93" i="43"/>
  <c r="CH93" i="43"/>
  <c r="CG93" i="43"/>
  <c r="CF93" i="43"/>
  <c r="CE93" i="43"/>
  <c r="CD93" i="43"/>
  <c r="CC93" i="43"/>
  <c r="CB93" i="43"/>
  <c r="CA93" i="43"/>
  <c r="BZ93" i="43"/>
  <c r="BY93" i="43"/>
  <c r="BX93" i="43"/>
  <c r="BW93" i="43"/>
  <c r="BV93" i="43"/>
  <c r="BU93" i="43"/>
  <c r="BT93" i="43"/>
  <c r="BS93" i="43"/>
  <c r="BR93" i="43"/>
  <c r="BQ93" i="43"/>
  <c r="BO93" i="43"/>
  <c r="BN93" i="43"/>
  <c r="BM93" i="43"/>
  <c r="BL93" i="43"/>
  <c r="BK93" i="43"/>
  <c r="BJ93" i="43"/>
  <c r="BH93" i="43"/>
  <c r="BG93" i="43"/>
  <c r="BF93" i="43"/>
  <c r="BE93" i="43"/>
  <c r="BD93" i="43"/>
  <c r="BC93" i="43"/>
  <c r="BB93" i="43"/>
  <c r="AY93" i="43"/>
  <c r="AX93" i="43"/>
  <c r="AW93" i="43"/>
  <c r="AV93" i="43"/>
  <c r="AT93" i="43"/>
  <c r="AS93" i="43"/>
  <c r="AR93" i="43"/>
  <c r="AQ93" i="43"/>
  <c r="AP93" i="43"/>
  <c r="AO93" i="43"/>
  <c r="AN93" i="43"/>
  <c r="AM93" i="43"/>
  <c r="AL93" i="43"/>
  <c r="AK93" i="43"/>
  <c r="AJ93" i="43"/>
  <c r="AI93" i="43"/>
  <c r="AH93" i="43"/>
  <c r="AG93" i="43"/>
  <c r="AF93" i="43"/>
  <c r="AE93" i="43"/>
  <c r="AD93" i="43"/>
  <c r="AB93" i="43"/>
  <c r="AA93" i="43"/>
  <c r="Z93" i="43"/>
  <c r="Y93" i="43"/>
  <c r="X93" i="43"/>
  <c r="W93" i="43"/>
  <c r="V93" i="43"/>
  <c r="U93" i="43"/>
  <c r="T93" i="43"/>
  <c r="S93" i="43"/>
  <c r="R93" i="43"/>
  <c r="Q93" i="43"/>
  <c r="P93" i="43"/>
  <c r="O93" i="43"/>
  <c r="N93" i="43"/>
  <c r="K93" i="43"/>
  <c r="J93" i="43"/>
  <c r="I93" i="43"/>
  <c r="H93" i="43"/>
  <c r="G93" i="43"/>
  <c r="F93" i="43"/>
  <c r="E93" i="43"/>
  <c r="D93" i="43"/>
  <c r="C93" i="43"/>
  <c r="B93" i="43"/>
  <c r="CP92" i="43"/>
  <c r="CO92" i="43"/>
  <c r="CN92" i="43"/>
  <c r="CM92" i="43"/>
  <c r="CL92" i="43"/>
  <c r="CI92" i="43"/>
  <c r="CH92" i="43"/>
  <c r="CG92" i="43"/>
  <c r="CF92" i="43"/>
  <c r="CE92" i="43"/>
  <c r="CD92" i="43"/>
  <c r="CC92" i="43"/>
  <c r="CB92" i="43"/>
  <c r="CA92" i="43"/>
  <c r="BZ92" i="43"/>
  <c r="BY92" i="43"/>
  <c r="BX92" i="43"/>
  <c r="BW92" i="43"/>
  <c r="BV92" i="43"/>
  <c r="BU92" i="43"/>
  <c r="BT92" i="43"/>
  <c r="BS92" i="43"/>
  <c r="BR92" i="43"/>
  <c r="BQ92" i="43"/>
  <c r="BO92" i="43"/>
  <c r="BN92" i="43"/>
  <c r="BM92" i="43"/>
  <c r="BL92" i="43"/>
  <c r="BK92" i="43"/>
  <c r="BJ92" i="43"/>
  <c r="BH92" i="43"/>
  <c r="BG92" i="43"/>
  <c r="BF92" i="43"/>
  <c r="BE92" i="43"/>
  <c r="BD92" i="43"/>
  <c r="BC92" i="43"/>
  <c r="BB92" i="43"/>
  <c r="AY92" i="43"/>
  <c r="AX92" i="43"/>
  <c r="AW92" i="43"/>
  <c r="AV92" i="43"/>
  <c r="AT92" i="43"/>
  <c r="AS92" i="43"/>
  <c r="AR92" i="43"/>
  <c r="AQ92" i="43"/>
  <c r="AP92" i="43"/>
  <c r="AO92" i="43"/>
  <c r="AN92" i="43"/>
  <c r="AM92" i="43"/>
  <c r="AL92" i="43"/>
  <c r="AK92" i="43"/>
  <c r="AJ92" i="43"/>
  <c r="AI92" i="43"/>
  <c r="AH92" i="43"/>
  <c r="AG92" i="43"/>
  <c r="AF92" i="43"/>
  <c r="AE92" i="43"/>
  <c r="AD92" i="43"/>
  <c r="AB92" i="43"/>
  <c r="AA92" i="43"/>
  <c r="Z92" i="43"/>
  <c r="Y92" i="43"/>
  <c r="X92" i="43"/>
  <c r="W92" i="43"/>
  <c r="V92" i="43"/>
  <c r="U92" i="43"/>
  <c r="T92" i="43"/>
  <c r="S92" i="43"/>
  <c r="R92" i="43"/>
  <c r="Q92" i="43"/>
  <c r="P92" i="43"/>
  <c r="O92" i="43"/>
  <c r="N92" i="43"/>
  <c r="K92" i="43"/>
  <c r="J92" i="43"/>
  <c r="I92" i="43"/>
  <c r="H92" i="43"/>
  <c r="G92" i="43"/>
  <c r="F92" i="43"/>
  <c r="E92" i="43"/>
  <c r="D92" i="43"/>
  <c r="C92" i="43"/>
  <c r="B92" i="43"/>
  <c r="CP91" i="43"/>
  <c r="CO91" i="43"/>
  <c r="CN91" i="43"/>
  <c r="CM91" i="43"/>
  <c r="CL91" i="43"/>
  <c r="CI91" i="43"/>
  <c r="CH91" i="43"/>
  <c r="CG91" i="43"/>
  <c r="CF91" i="43"/>
  <c r="CE91" i="43"/>
  <c r="CD91" i="43"/>
  <c r="CC91" i="43"/>
  <c r="CB91" i="43"/>
  <c r="CA91" i="43"/>
  <c r="BZ91" i="43"/>
  <c r="BY91" i="43"/>
  <c r="BX91" i="43"/>
  <c r="BW91" i="43"/>
  <c r="BV91" i="43"/>
  <c r="BU91" i="43"/>
  <c r="BT91" i="43"/>
  <c r="BS91" i="43"/>
  <c r="BR91" i="43"/>
  <c r="BQ91" i="43"/>
  <c r="BO91" i="43"/>
  <c r="BN91" i="43"/>
  <c r="BM91" i="43"/>
  <c r="BL91" i="43"/>
  <c r="BK91" i="43"/>
  <c r="BJ91" i="43"/>
  <c r="BH91" i="43"/>
  <c r="BG91" i="43"/>
  <c r="BF91" i="43"/>
  <c r="BE91" i="43"/>
  <c r="BD91" i="43"/>
  <c r="BC91" i="43"/>
  <c r="BB91" i="43"/>
  <c r="AY91" i="43"/>
  <c r="AX91" i="43"/>
  <c r="AW91" i="43"/>
  <c r="AV91" i="43"/>
  <c r="AT91" i="43"/>
  <c r="AS91" i="43"/>
  <c r="AR91" i="43"/>
  <c r="AQ91" i="43"/>
  <c r="AP91" i="43"/>
  <c r="AO91" i="43"/>
  <c r="AN91" i="43"/>
  <c r="AM91" i="43"/>
  <c r="AL91" i="43"/>
  <c r="AK91" i="43"/>
  <c r="AJ91" i="43"/>
  <c r="AI91" i="43"/>
  <c r="AH91" i="43"/>
  <c r="AG91" i="43"/>
  <c r="AF91" i="43"/>
  <c r="AE91" i="43"/>
  <c r="AD91" i="43"/>
  <c r="AB91" i="43"/>
  <c r="AA91" i="43"/>
  <c r="Z91" i="43"/>
  <c r="Y91" i="43"/>
  <c r="X91" i="43"/>
  <c r="W91" i="43"/>
  <c r="V91" i="43"/>
  <c r="U91" i="43"/>
  <c r="T91" i="43"/>
  <c r="S91" i="43"/>
  <c r="R91" i="43"/>
  <c r="Q91" i="43"/>
  <c r="P91" i="43"/>
  <c r="O91" i="43"/>
  <c r="N91" i="43"/>
  <c r="K91" i="43"/>
  <c r="J91" i="43"/>
  <c r="I91" i="43"/>
  <c r="H91" i="43"/>
  <c r="G91" i="43"/>
  <c r="F91" i="43"/>
  <c r="E91" i="43"/>
  <c r="D91" i="43"/>
  <c r="C91" i="43"/>
  <c r="B91" i="43"/>
  <c r="CI90" i="43"/>
  <c r="CH90" i="43"/>
  <c r="CG90" i="43"/>
  <c r="CF90" i="43"/>
  <c r="CE90" i="43"/>
  <c r="CD90" i="43"/>
  <c r="CC90" i="43"/>
  <c r="CB90" i="43"/>
  <c r="CA90" i="43"/>
  <c r="BZ90" i="43"/>
  <c r="BY90" i="43"/>
  <c r="BX90" i="43"/>
  <c r="BW90" i="43"/>
  <c r="BV90" i="43"/>
  <c r="BU90" i="43"/>
  <c r="BT90" i="43"/>
  <c r="BS90" i="43"/>
  <c r="BR90" i="43"/>
  <c r="BQ90" i="43"/>
  <c r="BO90" i="43"/>
  <c r="BN90" i="43"/>
  <c r="BM90" i="43"/>
  <c r="BL90" i="43"/>
  <c r="BK90" i="43"/>
  <c r="BJ90" i="43"/>
  <c r="BH90" i="43"/>
  <c r="BG90" i="43"/>
  <c r="BF90" i="43"/>
  <c r="BE90" i="43"/>
  <c r="BD90" i="43"/>
  <c r="BC90" i="43"/>
  <c r="BB90" i="43"/>
  <c r="AY90" i="43"/>
  <c r="AX90" i="43"/>
  <c r="AW90" i="43"/>
  <c r="AV90" i="43"/>
  <c r="AT90" i="43"/>
  <c r="AS90" i="43"/>
  <c r="AR90" i="43"/>
  <c r="AQ90" i="43"/>
  <c r="AP90" i="43"/>
  <c r="AO90" i="43"/>
  <c r="AN90" i="43"/>
  <c r="AM90" i="43"/>
  <c r="AL90" i="43"/>
  <c r="AK90" i="43"/>
  <c r="AJ90" i="43"/>
  <c r="AI90" i="43"/>
  <c r="AH90" i="43"/>
  <c r="AG90" i="43"/>
  <c r="AF90" i="43"/>
  <c r="AE90" i="43"/>
  <c r="AD90" i="43"/>
  <c r="AB90" i="43"/>
  <c r="AA90" i="43"/>
  <c r="Z90" i="43"/>
  <c r="Y90" i="43"/>
  <c r="X90" i="43"/>
  <c r="W90" i="43"/>
  <c r="V90" i="43"/>
  <c r="U90" i="43"/>
  <c r="T90" i="43"/>
  <c r="S90" i="43"/>
  <c r="R90" i="43"/>
  <c r="Q90" i="43"/>
  <c r="P90" i="43"/>
  <c r="O90" i="43"/>
  <c r="N90" i="43"/>
  <c r="K90" i="43"/>
  <c r="J90" i="43"/>
  <c r="I90" i="43"/>
  <c r="H90" i="43"/>
  <c r="G90" i="43"/>
  <c r="F90" i="43"/>
  <c r="E90" i="43"/>
  <c r="D90" i="43"/>
  <c r="C90" i="43"/>
  <c r="B90" i="43"/>
  <c r="CP89" i="43"/>
  <c r="CO89" i="43"/>
  <c r="CN89" i="43"/>
  <c r="CM89" i="43"/>
  <c r="CL89" i="43"/>
  <c r="CI89" i="43"/>
  <c r="CH89" i="43"/>
  <c r="CG89" i="43"/>
  <c r="CF89" i="43"/>
  <c r="CE89" i="43"/>
  <c r="CD89" i="43"/>
  <c r="CC89" i="43"/>
  <c r="CB89" i="43"/>
  <c r="CA89" i="43"/>
  <c r="BZ89" i="43"/>
  <c r="BY89" i="43"/>
  <c r="BX89" i="43"/>
  <c r="BW89" i="43"/>
  <c r="BV89" i="43"/>
  <c r="BU89" i="43"/>
  <c r="BT89" i="43"/>
  <c r="BS89" i="43"/>
  <c r="BR89" i="43"/>
  <c r="BQ89" i="43"/>
  <c r="BO89" i="43"/>
  <c r="BN89" i="43"/>
  <c r="BM89" i="43"/>
  <c r="BL89" i="43"/>
  <c r="BK89" i="43"/>
  <c r="BJ89" i="43"/>
  <c r="BH89" i="43"/>
  <c r="BG89" i="43"/>
  <c r="BF89" i="43"/>
  <c r="BE89" i="43"/>
  <c r="BD89" i="43"/>
  <c r="BC89" i="43"/>
  <c r="BB89" i="43"/>
  <c r="AY89" i="43"/>
  <c r="AX89" i="43"/>
  <c r="AW89" i="43"/>
  <c r="AV89" i="43"/>
  <c r="AT89" i="43"/>
  <c r="AS89" i="43"/>
  <c r="AR89" i="43"/>
  <c r="AQ89" i="43"/>
  <c r="AP89" i="43"/>
  <c r="AO89" i="43"/>
  <c r="AN89" i="43"/>
  <c r="AM89" i="43"/>
  <c r="AL89" i="43"/>
  <c r="AK89" i="43"/>
  <c r="AJ89" i="43"/>
  <c r="AI89" i="43"/>
  <c r="AH89" i="43"/>
  <c r="AG89" i="43"/>
  <c r="AF89" i="43"/>
  <c r="AE89" i="43"/>
  <c r="AD89" i="43"/>
  <c r="AB89" i="43"/>
  <c r="AA89" i="43"/>
  <c r="Z89" i="43"/>
  <c r="Y89" i="43"/>
  <c r="X89" i="43"/>
  <c r="W89" i="43"/>
  <c r="V89" i="43"/>
  <c r="U89" i="43"/>
  <c r="T89" i="43"/>
  <c r="S89" i="43"/>
  <c r="R89" i="43"/>
  <c r="Q89" i="43"/>
  <c r="P89" i="43"/>
  <c r="O89" i="43"/>
  <c r="N89" i="43"/>
  <c r="K89" i="43"/>
  <c r="J89" i="43"/>
  <c r="I89" i="43"/>
  <c r="H89" i="43"/>
  <c r="G89" i="43"/>
  <c r="F89" i="43"/>
  <c r="E89" i="43"/>
  <c r="D89" i="43"/>
  <c r="C89" i="43"/>
  <c r="B89" i="43"/>
  <c r="CP88" i="43"/>
  <c r="CO88" i="43"/>
  <c r="CN88" i="43"/>
  <c r="CM88" i="43"/>
  <c r="CL88" i="43"/>
  <c r="CI88" i="43"/>
  <c r="CH88" i="43"/>
  <c r="CG88" i="43"/>
  <c r="CF88" i="43"/>
  <c r="CE88" i="43"/>
  <c r="CD88" i="43"/>
  <c r="CC88" i="43"/>
  <c r="CB88" i="43"/>
  <c r="CA88" i="43"/>
  <c r="BZ88" i="43"/>
  <c r="BY88" i="43"/>
  <c r="BX88" i="43"/>
  <c r="BW88" i="43"/>
  <c r="BV88" i="43"/>
  <c r="BU88" i="43"/>
  <c r="BT88" i="43"/>
  <c r="BS88" i="43"/>
  <c r="BR88" i="43"/>
  <c r="BQ88" i="43"/>
  <c r="BO88" i="43"/>
  <c r="BN88" i="43"/>
  <c r="BM88" i="43"/>
  <c r="BL88" i="43"/>
  <c r="BK88" i="43"/>
  <c r="BJ88" i="43"/>
  <c r="BH88" i="43"/>
  <c r="BG88" i="43"/>
  <c r="BF88" i="43"/>
  <c r="BE88" i="43"/>
  <c r="BD88" i="43"/>
  <c r="BC88" i="43"/>
  <c r="BB88" i="43"/>
  <c r="AY88" i="43"/>
  <c r="AX88" i="43"/>
  <c r="AW88" i="43"/>
  <c r="AV88" i="43"/>
  <c r="AT88" i="43"/>
  <c r="AS88" i="43"/>
  <c r="AR88" i="43"/>
  <c r="AQ88" i="43"/>
  <c r="AP88" i="43"/>
  <c r="AO88" i="43"/>
  <c r="AN88" i="43"/>
  <c r="AM88" i="43"/>
  <c r="AL88" i="43"/>
  <c r="AK88" i="43"/>
  <c r="AJ88" i="43"/>
  <c r="AI88" i="43"/>
  <c r="AH88" i="43"/>
  <c r="AG88" i="43"/>
  <c r="AF88" i="43"/>
  <c r="AE88" i="43"/>
  <c r="AD88" i="43"/>
  <c r="AB88" i="43"/>
  <c r="AA88" i="43"/>
  <c r="Z88" i="43"/>
  <c r="Y88" i="43"/>
  <c r="X88" i="43"/>
  <c r="W88" i="43"/>
  <c r="V88" i="43"/>
  <c r="U88" i="43"/>
  <c r="T88" i="43"/>
  <c r="S88" i="43"/>
  <c r="R88" i="43"/>
  <c r="Q88" i="43"/>
  <c r="P88" i="43"/>
  <c r="O88" i="43"/>
  <c r="N88" i="43"/>
  <c r="K88" i="43"/>
  <c r="J88" i="43"/>
  <c r="I88" i="43"/>
  <c r="H88" i="43"/>
  <c r="G88" i="43"/>
  <c r="F88" i="43"/>
  <c r="E88" i="43"/>
  <c r="D88" i="43"/>
  <c r="C88" i="43"/>
  <c r="B88" i="43"/>
  <c r="CP87" i="43"/>
  <c r="CO87" i="43"/>
  <c r="CN87" i="43"/>
  <c r="CM87" i="43"/>
  <c r="CL87" i="43"/>
  <c r="CI87" i="43"/>
  <c r="CH87" i="43"/>
  <c r="CG87" i="43"/>
  <c r="CF87" i="43"/>
  <c r="CE87" i="43"/>
  <c r="CD87" i="43"/>
  <c r="CC87" i="43"/>
  <c r="CB87" i="43"/>
  <c r="CA87" i="43"/>
  <c r="BZ87" i="43"/>
  <c r="BY87" i="43"/>
  <c r="BX87" i="43"/>
  <c r="BW87" i="43"/>
  <c r="BV87" i="43"/>
  <c r="BU87" i="43"/>
  <c r="BT87" i="43"/>
  <c r="BS87" i="43"/>
  <c r="BR87" i="43"/>
  <c r="BQ87" i="43"/>
  <c r="BO87" i="43"/>
  <c r="BN87" i="43"/>
  <c r="BM87" i="43"/>
  <c r="BL87" i="43"/>
  <c r="BK87" i="43"/>
  <c r="BJ87" i="43"/>
  <c r="BH87" i="43"/>
  <c r="BG87" i="43"/>
  <c r="BF87" i="43"/>
  <c r="BE87" i="43"/>
  <c r="BD87" i="43"/>
  <c r="BC87" i="43"/>
  <c r="BB87" i="43"/>
  <c r="AY87" i="43"/>
  <c r="AX87" i="43"/>
  <c r="AW87" i="43"/>
  <c r="AV87" i="43"/>
  <c r="AT87" i="43"/>
  <c r="AS87" i="43"/>
  <c r="AR87" i="43"/>
  <c r="AQ87" i="43"/>
  <c r="AP87" i="43"/>
  <c r="AO87" i="43"/>
  <c r="AN87" i="43"/>
  <c r="AM87" i="43"/>
  <c r="AL87" i="43"/>
  <c r="AK87" i="43"/>
  <c r="AJ87" i="43"/>
  <c r="AI87" i="43"/>
  <c r="AH87" i="43"/>
  <c r="AG87" i="43"/>
  <c r="AF87" i="43"/>
  <c r="AE87" i="43"/>
  <c r="AD87" i="43"/>
  <c r="AB87" i="43"/>
  <c r="AA87" i="43"/>
  <c r="Z87" i="43"/>
  <c r="Y87" i="43"/>
  <c r="X87" i="43"/>
  <c r="W87" i="43"/>
  <c r="V87" i="43"/>
  <c r="U87" i="43"/>
  <c r="T87" i="43"/>
  <c r="S87" i="43"/>
  <c r="R87" i="43"/>
  <c r="Q87" i="43"/>
  <c r="P87" i="43"/>
  <c r="O87" i="43"/>
  <c r="N87" i="43"/>
  <c r="K87" i="43"/>
  <c r="J87" i="43"/>
  <c r="I87" i="43"/>
  <c r="H87" i="43"/>
  <c r="G87" i="43"/>
  <c r="F87" i="43"/>
  <c r="E87" i="43"/>
  <c r="D87" i="43"/>
  <c r="C87" i="43"/>
  <c r="B87" i="43"/>
  <c r="CP86" i="43"/>
  <c r="CO86" i="43"/>
  <c r="CN86" i="43"/>
  <c r="CM86" i="43"/>
  <c r="CL86" i="43"/>
  <c r="CI86" i="43"/>
  <c r="CH86" i="43"/>
  <c r="CG86" i="43"/>
  <c r="CF86" i="43"/>
  <c r="CE86" i="43"/>
  <c r="CD86" i="43"/>
  <c r="CC86" i="43"/>
  <c r="CB86" i="43"/>
  <c r="CA86" i="43"/>
  <c r="BZ86" i="43"/>
  <c r="BY86" i="43"/>
  <c r="BX86" i="43"/>
  <c r="BW86" i="43"/>
  <c r="BV86" i="43"/>
  <c r="BU86" i="43"/>
  <c r="BT86" i="43"/>
  <c r="BS86" i="43"/>
  <c r="BR86" i="43"/>
  <c r="BQ86" i="43"/>
  <c r="BO86" i="43"/>
  <c r="BN86" i="43"/>
  <c r="BM86" i="43"/>
  <c r="BL86" i="43"/>
  <c r="BK86" i="43"/>
  <c r="BJ86" i="43"/>
  <c r="BH86" i="43"/>
  <c r="BG86" i="43"/>
  <c r="BF86" i="43"/>
  <c r="BE86" i="43"/>
  <c r="BD86" i="43"/>
  <c r="BC86" i="43"/>
  <c r="BB86" i="43"/>
  <c r="AY86" i="43"/>
  <c r="AX86" i="43"/>
  <c r="AW86" i="43"/>
  <c r="AV86" i="43"/>
  <c r="AT86" i="43"/>
  <c r="AS86" i="43"/>
  <c r="AR86" i="43"/>
  <c r="AQ86" i="43"/>
  <c r="AP86" i="43"/>
  <c r="AO86" i="43"/>
  <c r="AN86" i="43"/>
  <c r="AM86" i="43"/>
  <c r="AL86" i="43"/>
  <c r="AK86" i="43"/>
  <c r="AJ86" i="43"/>
  <c r="AI86" i="43"/>
  <c r="AH86" i="43"/>
  <c r="AG86" i="43"/>
  <c r="AF86" i="43"/>
  <c r="AE86" i="43"/>
  <c r="AD86" i="43"/>
  <c r="AB86" i="43"/>
  <c r="AA86" i="43"/>
  <c r="Z86" i="43"/>
  <c r="Y86" i="43"/>
  <c r="X86" i="43"/>
  <c r="W86" i="43"/>
  <c r="V86" i="43"/>
  <c r="U86" i="43"/>
  <c r="T86" i="43"/>
  <c r="S86" i="43"/>
  <c r="R86" i="43"/>
  <c r="Q86" i="43"/>
  <c r="P86" i="43"/>
  <c r="O86" i="43"/>
  <c r="N86" i="43"/>
  <c r="K86" i="43"/>
  <c r="J86" i="43"/>
  <c r="I86" i="43"/>
  <c r="H86" i="43"/>
  <c r="G86" i="43"/>
  <c r="F86" i="43"/>
  <c r="E86" i="43"/>
  <c r="D86" i="43"/>
  <c r="C86" i="43"/>
  <c r="B86" i="43"/>
  <c r="CP85" i="43"/>
  <c r="CO85" i="43"/>
  <c r="CN85" i="43"/>
  <c r="CM85" i="43"/>
  <c r="CL85" i="43"/>
  <c r="CI85" i="43"/>
  <c r="CH85" i="43"/>
  <c r="CG85" i="43"/>
  <c r="CF85" i="43"/>
  <c r="CE85" i="43"/>
  <c r="CD85" i="43"/>
  <c r="CC85" i="43"/>
  <c r="CB85" i="43"/>
  <c r="CA85" i="43"/>
  <c r="BZ85" i="43"/>
  <c r="BY85" i="43"/>
  <c r="BX85" i="43"/>
  <c r="BW85" i="43"/>
  <c r="BV85" i="43"/>
  <c r="BU85" i="43"/>
  <c r="BT85" i="43"/>
  <c r="BS85" i="43"/>
  <c r="BR85" i="43"/>
  <c r="BQ85" i="43"/>
  <c r="BO85" i="43"/>
  <c r="BN85" i="43"/>
  <c r="BM85" i="43"/>
  <c r="BL85" i="43"/>
  <c r="BK85" i="43"/>
  <c r="BJ85" i="43"/>
  <c r="BH85" i="43"/>
  <c r="BG85" i="43"/>
  <c r="BF85" i="43"/>
  <c r="BE85" i="43"/>
  <c r="BD85" i="43"/>
  <c r="BC85" i="43"/>
  <c r="BB85" i="43"/>
  <c r="AY85" i="43"/>
  <c r="AX85" i="43"/>
  <c r="AW85" i="43"/>
  <c r="AV85" i="43"/>
  <c r="AT85" i="43"/>
  <c r="AS85" i="43"/>
  <c r="AR85" i="43"/>
  <c r="AQ85" i="43"/>
  <c r="AP85" i="43"/>
  <c r="AO85" i="43"/>
  <c r="AN85" i="43"/>
  <c r="AM85" i="43"/>
  <c r="AL85" i="43"/>
  <c r="AK85" i="43"/>
  <c r="AJ85" i="43"/>
  <c r="AI85" i="43"/>
  <c r="AH85" i="43"/>
  <c r="AG85" i="43"/>
  <c r="AF85" i="43"/>
  <c r="AE85" i="43"/>
  <c r="AD85" i="43"/>
  <c r="AB85" i="43"/>
  <c r="AA85" i="43"/>
  <c r="Z85" i="43"/>
  <c r="Y85" i="43"/>
  <c r="X85" i="43"/>
  <c r="W85" i="43"/>
  <c r="V85" i="43"/>
  <c r="U85" i="43"/>
  <c r="T85" i="43"/>
  <c r="S85" i="43"/>
  <c r="R85" i="43"/>
  <c r="Q85" i="43"/>
  <c r="P85" i="43"/>
  <c r="O85" i="43"/>
  <c r="N85" i="43"/>
  <c r="K85" i="43"/>
  <c r="J85" i="43"/>
  <c r="I85" i="43"/>
  <c r="H85" i="43"/>
  <c r="G85" i="43"/>
  <c r="F85" i="43"/>
  <c r="E85" i="43"/>
  <c r="D85" i="43"/>
  <c r="C85" i="43"/>
  <c r="B85" i="43"/>
  <c r="CI84" i="43"/>
  <c r="CH84" i="43"/>
  <c r="CG84" i="43"/>
  <c r="CF84" i="43"/>
  <c r="CE84" i="43"/>
  <c r="CD84" i="43"/>
  <c r="CC84" i="43"/>
  <c r="CB84" i="43"/>
  <c r="CA84" i="43"/>
  <c r="BZ84" i="43"/>
  <c r="BY84" i="43"/>
  <c r="BX84" i="43"/>
  <c r="BW84" i="43"/>
  <c r="BV84" i="43"/>
  <c r="BU84" i="43"/>
  <c r="BT84" i="43"/>
  <c r="BS84" i="43"/>
  <c r="BR84" i="43"/>
  <c r="BQ84" i="43"/>
  <c r="BO84" i="43"/>
  <c r="BN84" i="43"/>
  <c r="BM84" i="43"/>
  <c r="BL84" i="43"/>
  <c r="BK84" i="43"/>
  <c r="BJ84" i="43"/>
  <c r="BH84" i="43"/>
  <c r="BG84" i="43"/>
  <c r="BF84" i="43"/>
  <c r="BE84" i="43"/>
  <c r="BD84" i="43"/>
  <c r="BC84" i="43"/>
  <c r="BB84" i="43"/>
  <c r="AY84" i="43"/>
  <c r="AX84" i="43"/>
  <c r="AW84" i="43"/>
  <c r="AV84" i="43"/>
  <c r="AT84" i="43"/>
  <c r="AS84" i="43"/>
  <c r="AR84" i="43"/>
  <c r="AQ84" i="43"/>
  <c r="AP84" i="43"/>
  <c r="AO84" i="43"/>
  <c r="AN84" i="43"/>
  <c r="AM84" i="43"/>
  <c r="AL84" i="43"/>
  <c r="AK84" i="43"/>
  <c r="AJ84" i="43"/>
  <c r="AI84" i="43"/>
  <c r="AH84" i="43"/>
  <c r="AG84" i="43"/>
  <c r="AF84" i="43"/>
  <c r="AE84" i="43"/>
  <c r="AD84" i="43"/>
  <c r="AB84" i="43"/>
  <c r="AA84" i="43"/>
  <c r="Z84" i="43"/>
  <c r="Y84" i="43"/>
  <c r="X84" i="43"/>
  <c r="W84" i="43"/>
  <c r="V84" i="43"/>
  <c r="U84" i="43"/>
  <c r="T84" i="43"/>
  <c r="S84" i="43"/>
  <c r="R84" i="43"/>
  <c r="Q84" i="43"/>
  <c r="P84" i="43"/>
  <c r="O84" i="43"/>
  <c r="N84" i="43"/>
  <c r="K84" i="43"/>
  <c r="J84" i="43"/>
  <c r="I84" i="43"/>
  <c r="H84" i="43"/>
  <c r="G84" i="43"/>
  <c r="F84" i="43"/>
  <c r="E84" i="43"/>
  <c r="D84" i="43"/>
  <c r="C84" i="43"/>
  <c r="B84" i="43"/>
  <c r="CP83" i="43"/>
  <c r="CO83" i="43"/>
  <c r="CN83" i="43"/>
  <c r="CM83" i="43"/>
  <c r="CL83" i="43"/>
  <c r="CI83" i="43"/>
  <c r="CH83" i="43"/>
  <c r="CG83" i="43"/>
  <c r="CF83" i="43"/>
  <c r="CE83" i="43"/>
  <c r="CD83" i="43"/>
  <c r="CC83" i="43"/>
  <c r="CB83" i="43"/>
  <c r="CA83" i="43"/>
  <c r="BZ83" i="43"/>
  <c r="BY83" i="43"/>
  <c r="BX83" i="43"/>
  <c r="BW83" i="43"/>
  <c r="BV83" i="43"/>
  <c r="BU83" i="43"/>
  <c r="BT83" i="43"/>
  <c r="BS83" i="43"/>
  <c r="BR83" i="43"/>
  <c r="BQ83" i="43"/>
  <c r="BO83" i="43"/>
  <c r="BN83" i="43"/>
  <c r="BM83" i="43"/>
  <c r="BL83" i="43"/>
  <c r="BK83" i="43"/>
  <c r="BJ83" i="43"/>
  <c r="BH83" i="43"/>
  <c r="BG83" i="43"/>
  <c r="BF83" i="43"/>
  <c r="BE83" i="43"/>
  <c r="BD83" i="43"/>
  <c r="BC83" i="43"/>
  <c r="BB83" i="43"/>
  <c r="AY83" i="43"/>
  <c r="AX83" i="43"/>
  <c r="AW83" i="43"/>
  <c r="AV83" i="43"/>
  <c r="AT83" i="43"/>
  <c r="AS83" i="43"/>
  <c r="AR83" i="43"/>
  <c r="AQ83" i="43"/>
  <c r="AP83" i="43"/>
  <c r="AO83" i="43"/>
  <c r="AN83" i="43"/>
  <c r="AM83" i="43"/>
  <c r="AL83" i="43"/>
  <c r="AK83" i="43"/>
  <c r="AJ83" i="43"/>
  <c r="AI83" i="43"/>
  <c r="AH83" i="43"/>
  <c r="AG83" i="43"/>
  <c r="AF83" i="43"/>
  <c r="AE83" i="43"/>
  <c r="AD83" i="43"/>
  <c r="AB83" i="43"/>
  <c r="AA83" i="43"/>
  <c r="Z83" i="43"/>
  <c r="Y83" i="43"/>
  <c r="X83" i="43"/>
  <c r="W83" i="43"/>
  <c r="V83" i="43"/>
  <c r="U83" i="43"/>
  <c r="T83" i="43"/>
  <c r="S83" i="43"/>
  <c r="R83" i="43"/>
  <c r="Q83" i="43"/>
  <c r="P83" i="43"/>
  <c r="O83" i="43"/>
  <c r="N83" i="43"/>
  <c r="K83" i="43"/>
  <c r="J83" i="43"/>
  <c r="I83" i="43"/>
  <c r="H83" i="43"/>
  <c r="G83" i="43"/>
  <c r="F83" i="43"/>
  <c r="E83" i="43"/>
  <c r="D83" i="43"/>
  <c r="C83" i="43"/>
  <c r="B83" i="43"/>
  <c r="CP82" i="43"/>
  <c r="CO82" i="43"/>
  <c r="CN82" i="43"/>
  <c r="CM82" i="43"/>
  <c r="CL82" i="43"/>
  <c r="CI82" i="43"/>
  <c r="CH82" i="43"/>
  <c r="CG82" i="43"/>
  <c r="CF82" i="43"/>
  <c r="CE82" i="43"/>
  <c r="CD82" i="43"/>
  <c r="CC82" i="43"/>
  <c r="CB82" i="43"/>
  <c r="CA82" i="43"/>
  <c r="BZ82" i="43"/>
  <c r="BY82" i="43"/>
  <c r="BX82" i="43"/>
  <c r="BW82" i="43"/>
  <c r="BV82" i="43"/>
  <c r="BU82" i="43"/>
  <c r="BT82" i="43"/>
  <c r="BS82" i="43"/>
  <c r="BR82" i="43"/>
  <c r="BQ82" i="43"/>
  <c r="BO82" i="43"/>
  <c r="BN82" i="43"/>
  <c r="BM82" i="43"/>
  <c r="BL82" i="43"/>
  <c r="BK82" i="43"/>
  <c r="BJ82" i="43"/>
  <c r="BH82" i="43"/>
  <c r="BG82" i="43"/>
  <c r="BF82" i="43"/>
  <c r="BE82" i="43"/>
  <c r="BD82" i="43"/>
  <c r="BC82" i="43"/>
  <c r="BB82" i="43"/>
  <c r="AY82" i="43"/>
  <c r="AX82" i="43"/>
  <c r="AW82" i="43"/>
  <c r="AV82" i="43"/>
  <c r="AT82" i="43"/>
  <c r="AS82" i="43"/>
  <c r="AR82" i="43"/>
  <c r="AQ82" i="43"/>
  <c r="AP82" i="43"/>
  <c r="AO82" i="43"/>
  <c r="AN82" i="43"/>
  <c r="AM82" i="43"/>
  <c r="AL82" i="43"/>
  <c r="AK82" i="43"/>
  <c r="AJ82" i="43"/>
  <c r="AI82" i="43"/>
  <c r="AH82" i="43"/>
  <c r="AG82" i="43"/>
  <c r="AF82" i="43"/>
  <c r="AE82" i="43"/>
  <c r="AD82" i="43"/>
  <c r="AB82" i="43"/>
  <c r="AA82" i="43"/>
  <c r="Z82" i="43"/>
  <c r="Y82" i="43"/>
  <c r="X82" i="43"/>
  <c r="W82" i="43"/>
  <c r="V82" i="43"/>
  <c r="U82" i="43"/>
  <c r="T82" i="43"/>
  <c r="S82" i="43"/>
  <c r="R82" i="43"/>
  <c r="Q82" i="43"/>
  <c r="P82" i="43"/>
  <c r="O82" i="43"/>
  <c r="N82" i="43"/>
  <c r="K82" i="43"/>
  <c r="J82" i="43"/>
  <c r="I82" i="43"/>
  <c r="H82" i="43"/>
  <c r="G82" i="43"/>
  <c r="F82" i="43"/>
  <c r="E82" i="43"/>
  <c r="D82" i="43"/>
  <c r="C82" i="43"/>
  <c r="B82" i="43"/>
  <c r="CP81" i="43"/>
  <c r="CO81" i="43"/>
  <c r="CN81" i="43"/>
  <c r="CM81" i="43"/>
  <c r="CL81" i="43"/>
  <c r="CI81" i="43"/>
  <c r="CH81" i="43"/>
  <c r="CG81" i="43"/>
  <c r="CF81" i="43"/>
  <c r="CE81" i="43"/>
  <c r="CD81" i="43"/>
  <c r="CC81" i="43"/>
  <c r="CB81" i="43"/>
  <c r="CA81" i="43"/>
  <c r="BZ81" i="43"/>
  <c r="BY81" i="43"/>
  <c r="BX81" i="43"/>
  <c r="BW81" i="43"/>
  <c r="BV81" i="43"/>
  <c r="BU81" i="43"/>
  <c r="BT81" i="43"/>
  <c r="BS81" i="43"/>
  <c r="BR81" i="43"/>
  <c r="BQ81" i="43"/>
  <c r="BO81" i="43"/>
  <c r="BN81" i="43"/>
  <c r="BM81" i="43"/>
  <c r="BL81" i="43"/>
  <c r="BK81" i="43"/>
  <c r="BJ81" i="43"/>
  <c r="BH81" i="43"/>
  <c r="BG81" i="43"/>
  <c r="BF81" i="43"/>
  <c r="BE81" i="43"/>
  <c r="BD81" i="43"/>
  <c r="BC81" i="43"/>
  <c r="BB81" i="43"/>
  <c r="AY81" i="43"/>
  <c r="AX81" i="43"/>
  <c r="AW81" i="43"/>
  <c r="AV81" i="43"/>
  <c r="AT81" i="43"/>
  <c r="AS81" i="43"/>
  <c r="AR81" i="43"/>
  <c r="AQ81" i="43"/>
  <c r="AP81" i="43"/>
  <c r="AO81" i="43"/>
  <c r="AN81" i="43"/>
  <c r="AM81" i="43"/>
  <c r="AL81" i="43"/>
  <c r="AK81" i="43"/>
  <c r="AJ81" i="43"/>
  <c r="AI81" i="43"/>
  <c r="AH81" i="43"/>
  <c r="AG81" i="43"/>
  <c r="AF81" i="43"/>
  <c r="AE81" i="43"/>
  <c r="AD81" i="43"/>
  <c r="AB81" i="43"/>
  <c r="AA81" i="43"/>
  <c r="Z81" i="43"/>
  <c r="Y81" i="43"/>
  <c r="X81" i="43"/>
  <c r="W81" i="43"/>
  <c r="V81" i="43"/>
  <c r="U81" i="43"/>
  <c r="T81" i="43"/>
  <c r="S81" i="43"/>
  <c r="R81" i="43"/>
  <c r="Q81" i="43"/>
  <c r="P81" i="43"/>
  <c r="O81" i="43"/>
  <c r="N81" i="43"/>
  <c r="K81" i="43"/>
  <c r="J81" i="43"/>
  <c r="I81" i="43"/>
  <c r="H81" i="43"/>
  <c r="G81" i="43"/>
  <c r="F81" i="43"/>
  <c r="E81" i="43"/>
  <c r="D81" i="43"/>
  <c r="C81" i="43"/>
  <c r="B81" i="43"/>
  <c r="CP80" i="43"/>
  <c r="CO80" i="43"/>
  <c r="CN80" i="43"/>
  <c r="CM80" i="43"/>
  <c r="CL80" i="43"/>
  <c r="CI80" i="43"/>
  <c r="CH80" i="43"/>
  <c r="CG80" i="43"/>
  <c r="CF80" i="43"/>
  <c r="CE80" i="43"/>
  <c r="CD80" i="43"/>
  <c r="CC80" i="43"/>
  <c r="CB80" i="43"/>
  <c r="CA80" i="43"/>
  <c r="BZ80" i="43"/>
  <c r="BY80" i="43"/>
  <c r="BX80" i="43"/>
  <c r="BW80" i="43"/>
  <c r="BV80" i="43"/>
  <c r="BU80" i="43"/>
  <c r="BT80" i="43"/>
  <c r="BS80" i="43"/>
  <c r="BR80" i="43"/>
  <c r="BQ80" i="43"/>
  <c r="BO80" i="43"/>
  <c r="BN80" i="43"/>
  <c r="BM80" i="43"/>
  <c r="BL80" i="43"/>
  <c r="BK80" i="43"/>
  <c r="BJ80" i="43"/>
  <c r="BH80" i="43"/>
  <c r="BG80" i="43"/>
  <c r="BF80" i="43"/>
  <c r="BE80" i="43"/>
  <c r="BD80" i="43"/>
  <c r="BC80" i="43"/>
  <c r="BB80" i="43"/>
  <c r="AY80" i="43"/>
  <c r="AX80" i="43"/>
  <c r="AW80" i="43"/>
  <c r="AV80" i="43"/>
  <c r="AT80" i="43"/>
  <c r="AS80" i="43"/>
  <c r="AR80" i="43"/>
  <c r="AQ80" i="43"/>
  <c r="AP80" i="43"/>
  <c r="AO80" i="43"/>
  <c r="AN80" i="43"/>
  <c r="AM80" i="43"/>
  <c r="AL80" i="43"/>
  <c r="AK80" i="43"/>
  <c r="AJ80" i="43"/>
  <c r="AI80" i="43"/>
  <c r="AH80" i="43"/>
  <c r="AG80" i="43"/>
  <c r="AF80" i="43"/>
  <c r="AE80" i="43"/>
  <c r="AD80" i="43"/>
  <c r="AB80" i="43"/>
  <c r="AA80" i="43"/>
  <c r="Z80" i="43"/>
  <c r="Y80" i="43"/>
  <c r="X80" i="43"/>
  <c r="W80" i="43"/>
  <c r="V80" i="43"/>
  <c r="U80" i="43"/>
  <c r="T80" i="43"/>
  <c r="S80" i="43"/>
  <c r="R80" i="43"/>
  <c r="Q80" i="43"/>
  <c r="P80" i="43"/>
  <c r="O80" i="43"/>
  <c r="N80" i="43"/>
  <c r="K80" i="43"/>
  <c r="J80" i="43"/>
  <c r="I80" i="43"/>
  <c r="H80" i="43"/>
  <c r="G80" i="43"/>
  <c r="F80" i="43"/>
  <c r="E80" i="43"/>
  <c r="D80" i="43"/>
  <c r="C80" i="43"/>
  <c r="B80" i="43"/>
  <c r="CP79" i="43"/>
  <c r="CO79" i="43"/>
  <c r="CN79" i="43"/>
  <c r="CM79" i="43"/>
  <c r="CL79" i="43"/>
  <c r="CI79" i="43"/>
  <c r="CH79" i="43"/>
  <c r="CG79" i="43"/>
  <c r="CF79" i="43"/>
  <c r="CE79" i="43"/>
  <c r="CD79" i="43"/>
  <c r="CC79" i="43"/>
  <c r="CB79" i="43"/>
  <c r="CA79" i="43"/>
  <c r="BZ79" i="43"/>
  <c r="BY79" i="43"/>
  <c r="BX79" i="43"/>
  <c r="BW79" i="43"/>
  <c r="BV79" i="43"/>
  <c r="BU79" i="43"/>
  <c r="BT79" i="43"/>
  <c r="BS79" i="43"/>
  <c r="BR79" i="43"/>
  <c r="BQ79" i="43"/>
  <c r="BO79" i="43"/>
  <c r="BN79" i="43"/>
  <c r="BM79" i="43"/>
  <c r="BL79" i="43"/>
  <c r="BK79" i="43"/>
  <c r="BJ79" i="43"/>
  <c r="BH79" i="43"/>
  <c r="BG79" i="43"/>
  <c r="BF79" i="43"/>
  <c r="BE79" i="43"/>
  <c r="BD79" i="43"/>
  <c r="BC79" i="43"/>
  <c r="BB79" i="43"/>
  <c r="AY79" i="43"/>
  <c r="AX79" i="43"/>
  <c r="AW79" i="43"/>
  <c r="AV79" i="43"/>
  <c r="AT79" i="43"/>
  <c r="AS79" i="43"/>
  <c r="AR79" i="43"/>
  <c r="AQ79" i="43"/>
  <c r="AP79" i="43"/>
  <c r="AO79" i="43"/>
  <c r="AN79" i="43"/>
  <c r="AM79" i="43"/>
  <c r="AL79" i="43"/>
  <c r="AK79" i="43"/>
  <c r="AJ79" i="43"/>
  <c r="AI79" i="43"/>
  <c r="AH79" i="43"/>
  <c r="AG79" i="43"/>
  <c r="AF79" i="43"/>
  <c r="AE79" i="43"/>
  <c r="AD79" i="43"/>
  <c r="AB79" i="43"/>
  <c r="AA79" i="43"/>
  <c r="Z79" i="43"/>
  <c r="Y79" i="43"/>
  <c r="X79" i="43"/>
  <c r="W79" i="43"/>
  <c r="V79" i="43"/>
  <c r="U79" i="43"/>
  <c r="T79" i="43"/>
  <c r="S79" i="43"/>
  <c r="R79" i="43"/>
  <c r="Q79" i="43"/>
  <c r="P79" i="43"/>
  <c r="O79" i="43"/>
  <c r="N79" i="43"/>
  <c r="K79" i="43"/>
  <c r="J79" i="43"/>
  <c r="I79" i="43"/>
  <c r="H79" i="43"/>
  <c r="G79" i="43"/>
  <c r="F79" i="43"/>
  <c r="E79" i="43"/>
  <c r="D79" i="43"/>
  <c r="C79" i="43"/>
  <c r="B79" i="43"/>
  <c r="CP78" i="43"/>
  <c r="CO78" i="43"/>
  <c r="CN78" i="43"/>
  <c r="CM78" i="43"/>
  <c r="CL78" i="43"/>
  <c r="CI78" i="43"/>
  <c r="CH78" i="43"/>
  <c r="CG78" i="43"/>
  <c r="CF78" i="43"/>
  <c r="CE78" i="43"/>
  <c r="CD78" i="43"/>
  <c r="CC78" i="43"/>
  <c r="CB78" i="43"/>
  <c r="CA78" i="43"/>
  <c r="BZ78" i="43"/>
  <c r="BY78" i="43"/>
  <c r="BX78" i="43"/>
  <c r="BW78" i="43"/>
  <c r="BV78" i="43"/>
  <c r="BU78" i="43"/>
  <c r="BT78" i="43"/>
  <c r="BS78" i="43"/>
  <c r="BR78" i="43"/>
  <c r="BQ78" i="43"/>
  <c r="BO78" i="43"/>
  <c r="BN78" i="43"/>
  <c r="BM78" i="43"/>
  <c r="BL78" i="43"/>
  <c r="BK78" i="43"/>
  <c r="BJ78" i="43"/>
  <c r="BH78" i="43"/>
  <c r="BG78" i="43"/>
  <c r="BF78" i="43"/>
  <c r="BE78" i="43"/>
  <c r="BD78" i="43"/>
  <c r="BC78" i="43"/>
  <c r="BB78" i="43"/>
  <c r="AY78" i="43"/>
  <c r="AX78" i="43"/>
  <c r="AW78" i="43"/>
  <c r="AV78" i="43"/>
  <c r="AT78" i="43"/>
  <c r="AS78" i="43"/>
  <c r="AR78" i="43"/>
  <c r="AQ78" i="43"/>
  <c r="AP78" i="43"/>
  <c r="AO78" i="43"/>
  <c r="AN78" i="43"/>
  <c r="AM78" i="43"/>
  <c r="AL78" i="43"/>
  <c r="AK78" i="43"/>
  <c r="AJ78" i="43"/>
  <c r="AI78" i="43"/>
  <c r="AH78" i="43"/>
  <c r="AG78" i="43"/>
  <c r="AF78" i="43"/>
  <c r="AE78" i="43"/>
  <c r="AD78" i="43"/>
  <c r="AB78" i="43"/>
  <c r="AA78" i="43"/>
  <c r="Z78" i="43"/>
  <c r="Y78" i="43"/>
  <c r="X78" i="43"/>
  <c r="W78" i="43"/>
  <c r="V78" i="43"/>
  <c r="U78" i="43"/>
  <c r="T78" i="43"/>
  <c r="S78" i="43"/>
  <c r="R78" i="43"/>
  <c r="Q78" i="43"/>
  <c r="P78" i="43"/>
  <c r="O78" i="43"/>
  <c r="N78" i="43"/>
  <c r="K78" i="43"/>
  <c r="J78" i="43"/>
  <c r="I78" i="43"/>
  <c r="H78" i="43"/>
  <c r="G78" i="43"/>
  <c r="F78" i="43"/>
  <c r="E78" i="43"/>
  <c r="D78" i="43"/>
  <c r="C78" i="43"/>
  <c r="B78" i="43"/>
  <c r="CI77" i="43"/>
  <c r="CH77" i="43"/>
  <c r="CG77" i="43"/>
  <c r="CF77" i="43"/>
  <c r="CE77" i="43"/>
  <c r="CD77" i="43"/>
  <c r="CC77" i="43"/>
  <c r="CB77" i="43"/>
  <c r="CA77" i="43"/>
  <c r="BZ77" i="43"/>
  <c r="BY77" i="43"/>
  <c r="BX77" i="43"/>
  <c r="BW77" i="43"/>
  <c r="BV77" i="43"/>
  <c r="BU77" i="43"/>
  <c r="BT77" i="43"/>
  <c r="BS77" i="43"/>
  <c r="BR77" i="43"/>
  <c r="BQ77" i="43"/>
  <c r="BO77" i="43"/>
  <c r="BN77" i="43"/>
  <c r="BM77" i="43"/>
  <c r="BL77" i="43"/>
  <c r="BK77" i="43"/>
  <c r="BJ77" i="43"/>
  <c r="BH77" i="43"/>
  <c r="BG77" i="43"/>
  <c r="BF77" i="43"/>
  <c r="BE77" i="43"/>
  <c r="BD77" i="43"/>
  <c r="BC77" i="43"/>
  <c r="BB77" i="43"/>
  <c r="AY77" i="43"/>
  <c r="AX77" i="43"/>
  <c r="AW77" i="43"/>
  <c r="AV77" i="43"/>
  <c r="AT77" i="43"/>
  <c r="AS77" i="43"/>
  <c r="AR77" i="43"/>
  <c r="AQ77" i="43"/>
  <c r="AP77" i="43"/>
  <c r="AO77" i="43"/>
  <c r="AN77" i="43"/>
  <c r="AM77" i="43"/>
  <c r="AL77" i="43"/>
  <c r="AK77" i="43"/>
  <c r="AJ77" i="43"/>
  <c r="AI77" i="43"/>
  <c r="AH77" i="43"/>
  <c r="AG77" i="43"/>
  <c r="AF77" i="43"/>
  <c r="AE77" i="43"/>
  <c r="AD77" i="43"/>
  <c r="AB77" i="43"/>
  <c r="AA77" i="43"/>
  <c r="Z77" i="43"/>
  <c r="Y77" i="43"/>
  <c r="X77" i="43"/>
  <c r="W77" i="43"/>
  <c r="V77" i="43"/>
  <c r="U77" i="43"/>
  <c r="T77" i="43"/>
  <c r="S77" i="43"/>
  <c r="R77" i="43"/>
  <c r="Q77" i="43"/>
  <c r="P77" i="43"/>
  <c r="O77" i="43"/>
  <c r="N77" i="43"/>
  <c r="K77" i="43"/>
  <c r="J77" i="43"/>
  <c r="I77" i="43"/>
  <c r="H77" i="43"/>
  <c r="G77" i="43"/>
  <c r="F77" i="43"/>
  <c r="E77" i="43"/>
  <c r="D77" i="43"/>
  <c r="C77" i="43"/>
  <c r="B77" i="43"/>
  <c r="CP76" i="43"/>
  <c r="CO76" i="43"/>
  <c r="CN76" i="43"/>
  <c r="CM76" i="43"/>
  <c r="CL76" i="43"/>
  <c r="CI76" i="43"/>
  <c r="CH76" i="43"/>
  <c r="CG76" i="43"/>
  <c r="CF76" i="43"/>
  <c r="CE76" i="43"/>
  <c r="CD76" i="43"/>
  <c r="CC76" i="43"/>
  <c r="CB76" i="43"/>
  <c r="CA76" i="43"/>
  <c r="BZ76" i="43"/>
  <c r="BY76" i="43"/>
  <c r="BX76" i="43"/>
  <c r="BW76" i="43"/>
  <c r="BV76" i="43"/>
  <c r="BU76" i="43"/>
  <c r="BT76" i="43"/>
  <c r="BS76" i="43"/>
  <c r="BR76" i="43"/>
  <c r="BQ76" i="43"/>
  <c r="BO76" i="43"/>
  <c r="BN76" i="43"/>
  <c r="BM76" i="43"/>
  <c r="BL76" i="43"/>
  <c r="BK76" i="43"/>
  <c r="BJ76" i="43"/>
  <c r="BH76" i="43"/>
  <c r="BG76" i="43"/>
  <c r="BF76" i="43"/>
  <c r="BE76" i="43"/>
  <c r="BD76" i="43"/>
  <c r="BC76" i="43"/>
  <c r="BB76" i="43"/>
  <c r="AY76" i="43"/>
  <c r="AX76" i="43"/>
  <c r="AW76" i="43"/>
  <c r="AV76" i="43"/>
  <c r="AT76" i="43"/>
  <c r="AS76" i="43"/>
  <c r="AR76" i="43"/>
  <c r="AQ76" i="43"/>
  <c r="AP76" i="43"/>
  <c r="AO76" i="43"/>
  <c r="AN76" i="43"/>
  <c r="AM76" i="43"/>
  <c r="AL76" i="43"/>
  <c r="AK76" i="43"/>
  <c r="AJ76" i="43"/>
  <c r="AI76" i="43"/>
  <c r="AH76" i="43"/>
  <c r="AG76" i="43"/>
  <c r="AF76" i="43"/>
  <c r="AE76" i="43"/>
  <c r="AD76" i="43"/>
  <c r="AB76" i="43"/>
  <c r="AA76" i="43"/>
  <c r="Z76" i="43"/>
  <c r="Y76" i="43"/>
  <c r="X76" i="43"/>
  <c r="W76" i="43"/>
  <c r="V76" i="43"/>
  <c r="U76" i="43"/>
  <c r="T76" i="43"/>
  <c r="S76" i="43"/>
  <c r="R76" i="43"/>
  <c r="Q76" i="43"/>
  <c r="P76" i="43"/>
  <c r="O76" i="43"/>
  <c r="N76" i="43"/>
  <c r="K76" i="43"/>
  <c r="J76" i="43"/>
  <c r="I76" i="43"/>
  <c r="H76" i="43"/>
  <c r="G76" i="43"/>
  <c r="F76" i="43"/>
  <c r="E76" i="43"/>
  <c r="D76" i="43"/>
  <c r="C76" i="43"/>
  <c r="B76" i="43"/>
  <c r="CP75" i="43"/>
  <c r="CO75" i="43"/>
  <c r="CN75" i="43"/>
  <c r="CM75" i="43"/>
  <c r="CL75" i="43"/>
  <c r="CI75" i="43"/>
  <c r="CH75" i="43"/>
  <c r="CG75" i="43"/>
  <c r="CF75" i="43"/>
  <c r="CE75" i="43"/>
  <c r="CD75" i="43"/>
  <c r="CC75" i="43"/>
  <c r="CB75" i="43"/>
  <c r="CA75" i="43"/>
  <c r="BZ75" i="43"/>
  <c r="BY75" i="43"/>
  <c r="BX75" i="43"/>
  <c r="BW75" i="43"/>
  <c r="BV75" i="43"/>
  <c r="BU75" i="43"/>
  <c r="BT75" i="43"/>
  <c r="BS75" i="43"/>
  <c r="BR75" i="43"/>
  <c r="BQ75" i="43"/>
  <c r="BO75" i="43"/>
  <c r="BN75" i="43"/>
  <c r="BM75" i="43"/>
  <c r="BL75" i="43"/>
  <c r="BK75" i="43"/>
  <c r="BJ75" i="43"/>
  <c r="BH75" i="43"/>
  <c r="BG75" i="43"/>
  <c r="BF75" i="43"/>
  <c r="BE75" i="43"/>
  <c r="BD75" i="43"/>
  <c r="BC75" i="43"/>
  <c r="BB75" i="43"/>
  <c r="AY75" i="43"/>
  <c r="AX75" i="43"/>
  <c r="AW75" i="43"/>
  <c r="AV75" i="43"/>
  <c r="AT75" i="43"/>
  <c r="AS75" i="43"/>
  <c r="AR75" i="43"/>
  <c r="AQ75" i="43"/>
  <c r="AP75" i="43"/>
  <c r="AO75" i="43"/>
  <c r="AN75" i="43"/>
  <c r="AM75" i="43"/>
  <c r="AL75" i="43"/>
  <c r="AK75" i="43"/>
  <c r="AJ75" i="43"/>
  <c r="AI75" i="43"/>
  <c r="AH75" i="43"/>
  <c r="AG75" i="43"/>
  <c r="AF75" i="43"/>
  <c r="AE75" i="43"/>
  <c r="AD75" i="43"/>
  <c r="AB75" i="43"/>
  <c r="AA75" i="43"/>
  <c r="Z75" i="43"/>
  <c r="Y75" i="43"/>
  <c r="X75" i="43"/>
  <c r="W75" i="43"/>
  <c r="V75" i="43"/>
  <c r="U75" i="43"/>
  <c r="T75" i="43"/>
  <c r="S75" i="43"/>
  <c r="R75" i="43"/>
  <c r="Q75" i="43"/>
  <c r="P75" i="43"/>
  <c r="O75" i="43"/>
  <c r="N75" i="43"/>
  <c r="K75" i="43"/>
  <c r="J75" i="43"/>
  <c r="I75" i="43"/>
  <c r="H75" i="43"/>
  <c r="G75" i="43"/>
  <c r="F75" i="43"/>
  <c r="E75" i="43"/>
  <c r="D75" i="43"/>
  <c r="C75" i="43"/>
  <c r="B75" i="43"/>
  <c r="CP74" i="43"/>
  <c r="CO74" i="43"/>
  <c r="CN74" i="43"/>
  <c r="CM74" i="43"/>
  <c r="CL74" i="43"/>
  <c r="CI74" i="43"/>
  <c r="CH74" i="43"/>
  <c r="CG74" i="43"/>
  <c r="CF74" i="43"/>
  <c r="CE74" i="43"/>
  <c r="CD74" i="43"/>
  <c r="CC74" i="43"/>
  <c r="CB74" i="43"/>
  <c r="CA74" i="43"/>
  <c r="BZ74" i="43"/>
  <c r="BY74" i="43"/>
  <c r="BX74" i="43"/>
  <c r="BW74" i="43"/>
  <c r="BV74" i="43"/>
  <c r="BU74" i="43"/>
  <c r="BT74" i="43"/>
  <c r="BS74" i="43"/>
  <c r="BR74" i="43"/>
  <c r="BQ74" i="43"/>
  <c r="BO74" i="43"/>
  <c r="BN74" i="43"/>
  <c r="BM74" i="43"/>
  <c r="BL74" i="43"/>
  <c r="BK74" i="43"/>
  <c r="BJ74" i="43"/>
  <c r="BH74" i="43"/>
  <c r="BG74" i="43"/>
  <c r="BF74" i="43"/>
  <c r="BE74" i="43"/>
  <c r="BD74" i="43"/>
  <c r="BC74" i="43"/>
  <c r="BB74" i="43"/>
  <c r="AY74" i="43"/>
  <c r="AX74" i="43"/>
  <c r="AW74" i="43"/>
  <c r="AV74" i="43"/>
  <c r="AT74" i="43"/>
  <c r="AS74" i="43"/>
  <c r="AR74" i="43"/>
  <c r="AQ74" i="43"/>
  <c r="AP74" i="43"/>
  <c r="AO74" i="43"/>
  <c r="AN74" i="43"/>
  <c r="AM74" i="43"/>
  <c r="AL74" i="43"/>
  <c r="AK74" i="43"/>
  <c r="AJ74" i="43"/>
  <c r="AI74" i="43"/>
  <c r="AH74" i="43"/>
  <c r="AG74" i="43"/>
  <c r="AF74" i="43"/>
  <c r="AE74" i="43"/>
  <c r="AD74" i="43"/>
  <c r="AB74" i="43"/>
  <c r="AA74" i="43"/>
  <c r="Z74" i="43"/>
  <c r="Y74" i="43"/>
  <c r="X74" i="43"/>
  <c r="W74" i="43"/>
  <c r="V74" i="43"/>
  <c r="U74" i="43"/>
  <c r="T74" i="43"/>
  <c r="S74" i="43"/>
  <c r="R74" i="43"/>
  <c r="Q74" i="43"/>
  <c r="P74" i="43"/>
  <c r="O74" i="43"/>
  <c r="N74" i="43"/>
  <c r="K74" i="43"/>
  <c r="J74" i="43"/>
  <c r="I74" i="43"/>
  <c r="H74" i="43"/>
  <c r="G74" i="43"/>
  <c r="F74" i="43"/>
  <c r="E74" i="43"/>
  <c r="D74" i="43"/>
  <c r="C74" i="43"/>
  <c r="B74" i="43"/>
  <c r="CP73" i="43"/>
  <c r="CO73" i="43"/>
  <c r="CN73" i="43"/>
  <c r="CM73" i="43"/>
  <c r="CL73" i="43"/>
  <c r="CI73" i="43"/>
  <c r="CH73" i="43"/>
  <c r="CG73" i="43"/>
  <c r="CF73" i="43"/>
  <c r="CE73" i="43"/>
  <c r="CD73" i="43"/>
  <c r="CC73" i="43"/>
  <c r="CB73" i="43"/>
  <c r="CA73" i="43"/>
  <c r="BZ73" i="43"/>
  <c r="BY73" i="43"/>
  <c r="BX73" i="43"/>
  <c r="BW73" i="43"/>
  <c r="BV73" i="43"/>
  <c r="BU73" i="43"/>
  <c r="BT73" i="43"/>
  <c r="BS73" i="43"/>
  <c r="BR73" i="43"/>
  <c r="BQ73" i="43"/>
  <c r="BO73" i="43"/>
  <c r="BN73" i="43"/>
  <c r="BM73" i="43"/>
  <c r="BL73" i="43"/>
  <c r="BK73" i="43"/>
  <c r="BJ73" i="43"/>
  <c r="BH73" i="43"/>
  <c r="BG73" i="43"/>
  <c r="BF73" i="43"/>
  <c r="BE73" i="43"/>
  <c r="BD73" i="43"/>
  <c r="BC73" i="43"/>
  <c r="BB73" i="43"/>
  <c r="AY73" i="43"/>
  <c r="AX73" i="43"/>
  <c r="AW73" i="43"/>
  <c r="AV73" i="43"/>
  <c r="AT73" i="43"/>
  <c r="AS73" i="43"/>
  <c r="AR73" i="43"/>
  <c r="AQ73" i="43"/>
  <c r="AP73" i="43"/>
  <c r="AO73" i="43"/>
  <c r="AN73" i="43"/>
  <c r="AM73" i="43"/>
  <c r="AL73" i="43"/>
  <c r="AK73" i="43"/>
  <c r="AJ73" i="43"/>
  <c r="AI73" i="43"/>
  <c r="AH73" i="43"/>
  <c r="AG73" i="43"/>
  <c r="AF73" i="43"/>
  <c r="AE73" i="43"/>
  <c r="AD73" i="43"/>
  <c r="AB73" i="43"/>
  <c r="AA73" i="43"/>
  <c r="Z73" i="43"/>
  <c r="Y73" i="43"/>
  <c r="X73" i="43"/>
  <c r="W73" i="43"/>
  <c r="V73" i="43"/>
  <c r="U73" i="43"/>
  <c r="T73" i="43"/>
  <c r="S73" i="43"/>
  <c r="R73" i="43"/>
  <c r="Q73" i="43"/>
  <c r="P73" i="43"/>
  <c r="O73" i="43"/>
  <c r="N73" i="43"/>
  <c r="K73" i="43"/>
  <c r="J73" i="43"/>
  <c r="I73" i="43"/>
  <c r="H73" i="43"/>
  <c r="G73" i="43"/>
  <c r="F73" i="43"/>
  <c r="E73" i="43"/>
  <c r="D73" i="43"/>
  <c r="C73" i="43"/>
  <c r="B73" i="43"/>
  <c r="CP72" i="43"/>
  <c r="CO72" i="43"/>
  <c r="CN72" i="43"/>
  <c r="CM72" i="43"/>
  <c r="CL72" i="43"/>
  <c r="CI72" i="43"/>
  <c r="CH72" i="43"/>
  <c r="CG72" i="43"/>
  <c r="CF72" i="43"/>
  <c r="CE72" i="43"/>
  <c r="CD72" i="43"/>
  <c r="CC72" i="43"/>
  <c r="CB72" i="43"/>
  <c r="CA72" i="43"/>
  <c r="BZ72" i="43"/>
  <c r="BY72" i="43"/>
  <c r="BX72" i="43"/>
  <c r="BW72" i="43"/>
  <c r="BV72" i="43"/>
  <c r="BU72" i="43"/>
  <c r="BT72" i="43"/>
  <c r="BS72" i="43"/>
  <c r="BR72" i="43"/>
  <c r="BQ72" i="43"/>
  <c r="BO72" i="43"/>
  <c r="BN72" i="43"/>
  <c r="BM72" i="43"/>
  <c r="BL72" i="43"/>
  <c r="BK72" i="43"/>
  <c r="BJ72" i="43"/>
  <c r="BH72" i="43"/>
  <c r="BG72" i="43"/>
  <c r="BF72" i="43"/>
  <c r="BE72" i="43"/>
  <c r="BD72" i="43"/>
  <c r="BC72" i="43"/>
  <c r="BB72" i="43"/>
  <c r="AY72" i="43"/>
  <c r="AX72" i="43"/>
  <c r="AW72" i="43"/>
  <c r="AV72" i="43"/>
  <c r="AT72" i="43"/>
  <c r="AS72" i="43"/>
  <c r="AR72" i="43"/>
  <c r="AQ72" i="43"/>
  <c r="AP72" i="43"/>
  <c r="AO72" i="43"/>
  <c r="AN72" i="43"/>
  <c r="AM72" i="43"/>
  <c r="AL72" i="43"/>
  <c r="AK72" i="43"/>
  <c r="AJ72" i="43"/>
  <c r="AI72" i="43"/>
  <c r="AH72" i="43"/>
  <c r="AG72" i="43"/>
  <c r="AF72" i="43"/>
  <c r="AE72" i="43"/>
  <c r="AD72" i="43"/>
  <c r="AB72" i="43"/>
  <c r="AA72" i="43"/>
  <c r="Z72" i="43"/>
  <c r="Y72" i="43"/>
  <c r="X72" i="43"/>
  <c r="W72" i="43"/>
  <c r="V72" i="43"/>
  <c r="U72" i="43"/>
  <c r="T72" i="43"/>
  <c r="S72" i="43"/>
  <c r="R72" i="43"/>
  <c r="Q72" i="43"/>
  <c r="P72" i="43"/>
  <c r="O72" i="43"/>
  <c r="N72" i="43"/>
  <c r="K72" i="43"/>
  <c r="J72" i="43"/>
  <c r="I72" i="43"/>
  <c r="H72" i="43"/>
  <c r="G72" i="43"/>
  <c r="F72" i="43"/>
  <c r="E72" i="43"/>
  <c r="D72" i="43"/>
  <c r="C72" i="43"/>
  <c r="B72" i="43"/>
  <c r="CP71" i="43"/>
  <c r="CO71" i="43"/>
  <c r="CN71" i="43"/>
  <c r="CM71" i="43"/>
  <c r="CL71" i="43"/>
  <c r="CI71" i="43"/>
  <c r="CH71" i="43"/>
  <c r="CG71" i="43"/>
  <c r="CF71" i="43"/>
  <c r="CE71" i="43"/>
  <c r="CD71" i="43"/>
  <c r="CC71" i="43"/>
  <c r="CB71" i="43"/>
  <c r="CA71" i="43"/>
  <c r="BZ71" i="43"/>
  <c r="BY71" i="43"/>
  <c r="BX71" i="43"/>
  <c r="BW71" i="43"/>
  <c r="BV71" i="43"/>
  <c r="BU71" i="43"/>
  <c r="BT71" i="43"/>
  <c r="BS71" i="43"/>
  <c r="BR71" i="43"/>
  <c r="BQ71" i="43"/>
  <c r="BO71" i="43"/>
  <c r="BN71" i="43"/>
  <c r="BM71" i="43"/>
  <c r="BL71" i="43"/>
  <c r="BK71" i="43"/>
  <c r="BJ71" i="43"/>
  <c r="BH71" i="43"/>
  <c r="BG71" i="43"/>
  <c r="BF71" i="43"/>
  <c r="BE71" i="43"/>
  <c r="BD71" i="43"/>
  <c r="BC71" i="43"/>
  <c r="BB71" i="43"/>
  <c r="AY71" i="43"/>
  <c r="AX71" i="43"/>
  <c r="AW71" i="43"/>
  <c r="AV71" i="43"/>
  <c r="AT71" i="43"/>
  <c r="AS71" i="43"/>
  <c r="AR71" i="43"/>
  <c r="AQ71" i="43"/>
  <c r="AP71" i="43"/>
  <c r="AO71" i="43"/>
  <c r="AN71" i="43"/>
  <c r="AM71" i="43"/>
  <c r="AL71" i="43"/>
  <c r="AK71" i="43"/>
  <c r="AJ71" i="43"/>
  <c r="AI71" i="43"/>
  <c r="AH71" i="43"/>
  <c r="AG71" i="43"/>
  <c r="AF71" i="43"/>
  <c r="AE71" i="43"/>
  <c r="AD71" i="43"/>
  <c r="AB71" i="43"/>
  <c r="AA71" i="43"/>
  <c r="Z71" i="43"/>
  <c r="Y71" i="43"/>
  <c r="X71" i="43"/>
  <c r="W71" i="43"/>
  <c r="V71" i="43"/>
  <c r="U71" i="43"/>
  <c r="T71" i="43"/>
  <c r="S71" i="43"/>
  <c r="R71" i="43"/>
  <c r="Q71" i="43"/>
  <c r="P71" i="43"/>
  <c r="O71" i="43"/>
  <c r="N71" i="43"/>
  <c r="K71" i="43"/>
  <c r="J71" i="43"/>
  <c r="I71" i="43"/>
  <c r="H71" i="43"/>
  <c r="G71" i="43"/>
  <c r="F71" i="43"/>
  <c r="E71" i="43"/>
  <c r="D71" i="43"/>
  <c r="C71" i="43"/>
  <c r="B71" i="43"/>
  <c r="CP70" i="43"/>
  <c r="CO70" i="43"/>
  <c r="CN70" i="43"/>
  <c r="CM70" i="43"/>
  <c r="CL70" i="43"/>
  <c r="CI70" i="43"/>
  <c r="CH70" i="43"/>
  <c r="CG70" i="43"/>
  <c r="CF70" i="43"/>
  <c r="CE70" i="43"/>
  <c r="CD70" i="43"/>
  <c r="CC70" i="43"/>
  <c r="CB70" i="43"/>
  <c r="CA70" i="43"/>
  <c r="BZ70" i="43"/>
  <c r="BY70" i="43"/>
  <c r="BX70" i="43"/>
  <c r="BW70" i="43"/>
  <c r="BV70" i="43"/>
  <c r="BU70" i="43"/>
  <c r="BT70" i="43"/>
  <c r="BS70" i="43"/>
  <c r="BR70" i="43"/>
  <c r="BQ70" i="43"/>
  <c r="BO70" i="43"/>
  <c r="BN70" i="43"/>
  <c r="BM70" i="43"/>
  <c r="BL70" i="43"/>
  <c r="BK70" i="43"/>
  <c r="BJ70" i="43"/>
  <c r="BH70" i="43"/>
  <c r="BG70" i="43"/>
  <c r="BF70" i="43"/>
  <c r="BE70" i="43"/>
  <c r="BD70" i="43"/>
  <c r="BC70" i="43"/>
  <c r="BB70" i="43"/>
  <c r="AY70" i="43"/>
  <c r="AX70" i="43"/>
  <c r="AW70" i="43"/>
  <c r="AV70" i="43"/>
  <c r="AT70" i="43"/>
  <c r="AS70" i="43"/>
  <c r="AR70" i="43"/>
  <c r="AQ70" i="43"/>
  <c r="AP70" i="43"/>
  <c r="AO70" i="43"/>
  <c r="AN70" i="43"/>
  <c r="AM70" i="43"/>
  <c r="AL70" i="43"/>
  <c r="AK70" i="43"/>
  <c r="AJ70" i="43"/>
  <c r="AI70" i="43"/>
  <c r="AH70" i="43"/>
  <c r="AG70" i="43"/>
  <c r="AF70" i="43"/>
  <c r="AE70" i="43"/>
  <c r="AD70" i="43"/>
  <c r="AB70" i="43"/>
  <c r="AA70" i="43"/>
  <c r="Z70" i="43"/>
  <c r="Y70" i="43"/>
  <c r="X70" i="43"/>
  <c r="W70" i="43"/>
  <c r="V70" i="43"/>
  <c r="U70" i="43"/>
  <c r="T70" i="43"/>
  <c r="S70" i="43"/>
  <c r="R70" i="43"/>
  <c r="Q70" i="43"/>
  <c r="P70" i="43"/>
  <c r="O70" i="43"/>
  <c r="N70" i="43"/>
  <c r="K70" i="43"/>
  <c r="J70" i="43"/>
  <c r="I70" i="43"/>
  <c r="H70" i="43"/>
  <c r="G70" i="43"/>
  <c r="F70" i="43"/>
  <c r="E70" i="43"/>
  <c r="D70" i="43"/>
  <c r="C70" i="43"/>
  <c r="B70" i="43"/>
  <c r="CI69" i="43"/>
  <c r="CH69" i="43"/>
  <c r="CG69" i="43"/>
  <c r="CF69" i="43"/>
  <c r="CE69" i="43"/>
  <c r="CD69" i="43"/>
  <c r="CC69" i="43"/>
  <c r="CB69" i="43"/>
  <c r="CA69" i="43"/>
  <c r="BZ69" i="43"/>
  <c r="BY69" i="43"/>
  <c r="BX69" i="43"/>
  <c r="BW69" i="43"/>
  <c r="BV69" i="43"/>
  <c r="BU69" i="43"/>
  <c r="BT69" i="43"/>
  <c r="BS69" i="43"/>
  <c r="BR69" i="43"/>
  <c r="BQ69" i="43"/>
  <c r="BO69" i="43"/>
  <c r="BN69" i="43"/>
  <c r="BM69" i="43"/>
  <c r="BL69" i="43"/>
  <c r="BK69" i="43"/>
  <c r="BJ69" i="43"/>
  <c r="BH69" i="43"/>
  <c r="BG69" i="43"/>
  <c r="BF69" i="43"/>
  <c r="BE69" i="43"/>
  <c r="BD69" i="43"/>
  <c r="BC69" i="43"/>
  <c r="BB69" i="43"/>
  <c r="AY69" i="43"/>
  <c r="AX69" i="43"/>
  <c r="AW69" i="43"/>
  <c r="AV69" i="43"/>
  <c r="AT69" i="43"/>
  <c r="AS69" i="43"/>
  <c r="AR69" i="43"/>
  <c r="AQ69" i="43"/>
  <c r="AP69" i="43"/>
  <c r="AO69" i="43"/>
  <c r="AN69" i="43"/>
  <c r="AM69" i="43"/>
  <c r="AL69" i="43"/>
  <c r="AK69" i="43"/>
  <c r="AJ69" i="43"/>
  <c r="AI69" i="43"/>
  <c r="AH69" i="43"/>
  <c r="AG69" i="43"/>
  <c r="AF69" i="43"/>
  <c r="AE69" i="43"/>
  <c r="AD69" i="43"/>
  <c r="AB69" i="43"/>
  <c r="AA69" i="43"/>
  <c r="Z69" i="43"/>
  <c r="Y69" i="43"/>
  <c r="X69" i="43"/>
  <c r="W69" i="43"/>
  <c r="V69" i="43"/>
  <c r="U69" i="43"/>
  <c r="T69" i="43"/>
  <c r="S69" i="43"/>
  <c r="R69" i="43"/>
  <c r="Q69" i="43"/>
  <c r="P69" i="43"/>
  <c r="O69" i="43"/>
  <c r="N69" i="43"/>
  <c r="K69" i="43"/>
  <c r="J69" i="43"/>
  <c r="I69" i="43"/>
  <c r="H69" i="43"/>
  <c r="G69" i="43"/>
  <c r="F69" i="43"/>
  <c r="E69" i="43"/>
  <c r="D69" i="43"/>
  <c r="C69" i="43"/>
  <c r="B69" i="43"/>
  <c r="CI68" i="43"/>
  <c r="CH68" i="43"/>
  <c r="CG68" i="43"/>
  <c r="CF68" i="43"/>
  <c r="CE68" i="43"/>
  <c r="CD68" i="43"/>
  <c r="CC68" i="43"/>
  <c r="CB68" i="43"/>
  <c r="CA68" i="43"/>
  <c r="BZ68" i="43"/>
  <c r="BY68" i="43"/>
  <c r="BX68" i="43"/>
  <c r="BW68" i="43"/>
  <c r="BV68" i="43"/>
  <c r="BU68" i="43"/>
  <c r="BT68" i="43"/>
  <c r="BS68" i="43"/>
  <c r="BR68" i="43"/>
  <c r="BQ68" i="43"/>
  <c r="BO68" i="43"/>
  <c r="BN68" i="43"/>
  <c r="BM68" i="43"/>
  <c r="BL68" i="43"/>
  <c r="BK68" i="43"/>
  <c r="BJ68" i="43"/>
  <c r="BH68" i="43"/>
  <c r="BG68" i="43"/>
  <c r="BF68" i="43"/>
  <c r="BE68" i="43"/>
  <c r="BD68" i="43"/>
  <c r="BC68" i="43"/>
  <c r="BB68" i="43"/>
  <c r="AY68" i="43"/>
  <c r="AX68" i="43"/>
  <c r="AW68" i="43"/>
  <c r="AV68" i="43"/>
  <c r="AT68" i="43"/>
  <c r="AS68" i="43"/>
  <c r="AR68" i="43"/>
  <c r="AQ68" i="43"/>
  <c r="AP68" i="43"/>
  <c r="AO68" i="43"/>
  <c r="AN68" i="43"/>
  <c r="AM68" i="43"/>
  <c r="AL68" i="43"/>
  <c r="AK68" i="43"/>
  <c r="AJ68" i="43"/>
  <c r="AI68" i="43"/>
  <c r="AH68" i="43"/>
  <c r="AG68" i="43"/>
  <c r="AF68" i="43"/>
  <c r="AE68" i="43"/>
  <c r="AD68" i="43"/>
  <c r="AB68" i="43"/>
  <c r="AA68" i="43"/>
  <c r="Z68" i="43"/>
  <c r="Y68" i="43"/>
  <c r="X68" i="43"/>
  <c r="W68" i="43"/>
  <c r="V68" i="43"/>
  <c r="U68" i="43"/>
  <c r="T68" i="43"/>
  <c r="S68" i="43"/>
  <c r="R68" i="43"/>
  <c r="Q68" i="43"/>
  <c r="P68" i="43"/>
  <c r="O68" i="43"/>
  <c r="N68" i="43"/>
  <c r="K68" i="43"/>
  <c r="J68" i="43"/>
  <c r="I68" i="43"/>
  <c r="H68" i="43"/>
  <c r="G68" i="43"/>
  <c r="F68" i="43"/>
  <c r="E68" i="43"/>
  <c r="D68" i="43"/>
  <c r="C68" i="43"/>
  <c r="B68" i="43"/>
  <c r="CI67" i="43"/>
  <c r="CH67" i="43"/>
  <c r="CG67" i="43"/>
  <c r="CF67" i="43"/>
  <c r="CE67" i="43"/>
  <c r="CD67" i="43"/>
  <c r="CC67" i="43"/>
  <c r="CB67" i="43"/>
  <c r="CA67" i="43"/>
  <c r="BZ67" i="43"/>
  <c r="BY67" i="43"/>
  <c r="BX67" i="43"/>
  <c r="BW67" i="43"/>
  <c r="BV67" i="43"/>
  <c r="BU67" i="43"/>
  <c r="BT67" i="43"/>
  <c r="BS67" i="43"/>
  <c r="BR67" i="43"/>
  <c r="BQ67" i="43"/>
  <c r="BO67" i="43"/>
  <c r="BN67" i="43"/>
  <c r="BM67" i="43"/>
  <c r="BL67" i="43"/>
  <c r="BK67" i="43"/>
  <c r="BJ67" i="43"/>
  <c r="BH67" i="43"/>
  <c r="BG67" i="43"/>
  <c r="BF67" i="43"/>
  <c r="BE67" i="43"/>
  <c r="BD67" i="43"/>
  <c r="BC67" i="43"/>
  <c r="BB67" i="43"/>
  <c r="AY67" i="43"/>
  <c r="AX67" i="43"/>
  <c r="AW67" i="43"/>
  <c r="AV67" i="43"/>
  <c r="AT67" i="43"/>
  <c r="AS67" i="43"/>
  <c r="AR67" i="43"/>
  <c r="AQ67" i="43"/>
  <c r="AP67" i="43"/>
  <c r="AO67" i="43"/>
  <c r="AN67" i="43"/>
  <c r="AM67" i="43"/>
  <c r="AL67" i="43"/>
  <c r="AK67" i="43"/>
  <c r="AJ67" i="43"/>
  <c r="AI67" i="43"/>
  <c r="AH67" i="43"/>
  <c r="AG67" i="43"/>
  <c r="AF67" i="43"/>
  <c r="AE67" i="43"/>
  <c r="AD67" i="43"/>
  <c r="AB67" i="43"/>
  <c r="AA67" i="43"/>
  <c r="Z67" i="43"/>
  <c r="Y67" i="43"/>
  <c r="X67" i="43"/>
  <c r="W67" i="43"/>
  <c r="V67" i="43"/>
  <c r="U67" i="43"/>
  <c r="T67" i="43"/>
  <c r="S67" i="43"/>
  <c r="R67" i="43"/>
  <c r="Q67" i="43"/>
  <c r="P67" i="43"/>
  <c r="O67" i="43"/>
  <c r="N67" i="43"/>
  <c r="K67" i="43"/>
  <c r="J67" i="43"/>
  <c r="I67" i="43"/>
  <c r="H67" i="43"/>
  <c r="G67" i="43"/>
  <c r="F67" i="43"/>
  <c r="E67" i="43"/>
  <c r="D67" i="43"/>
  <c r="C67" i="43"/>
  <c r="B67" i="43"/>
  <c r="CI66" i="43"/>
  <c r="CH66" i="43"/>
  <c r="CG66" i="43"/>
  <c r="CF66" i="43"/>
  <c r="CE66" i="43"/>
  <c r="CD66" i="43"/>
  <c r="CC66" i="43"/>
  <c r="CB66" i="43"/>
  <c r="CA66" i="43"/>
  <c r="BZ66" i="43"/>
  <c r="BY66" i="43"/>
  <c r="BX66" i="43"/>
  <c r="BW66" i="43"/>
  <c r="BV66" i="43"/>
  <c r="BU66" i="43"/>
  <c r="BT66" i="43"/>
  <c r="BS66" i="43"/>
  <c r="BR66" i="43"/>
  <c r="BQ66" i="43"/>
  <c r="BO66" i="43"/>
  <c r="BN66" i="43"/>
  <c r="BM66" i="43"/>
  <c r="BL66" i="43"/>
  <c r="BK66" i="43"/>
  <c r="BJ66" i="43"/>
  <c r="BH66" i="43"/>
  <c r="BG66" i="43"/>
  <c r="BF66" i="43"/>
  <c r="BE66" i="43"/>
  <c r="BD66" i="43"/>
  <c r="BC66" i="43"/>
  <c r="BB66" i="43"/>
  <c r="AY66" i="43"/>
  <c r="AX66" i="43"/>
  <c r="AW66" i="43"/>
  <c r="AV66" i="43"/>
  <c r="AT66" i="43"/>
  <c r="AS66" i="43"/>
  <c r="AR66" i="43"/>
  <c r="AQ66" i="43"/>
  <c r="AP66" i="43"/>
  <c r="AO66" i="43"/>
  <c r="AN66" i="43"/>
  <c r="AM66" i="43"/>
  <c r="AL66" i="43"/>
  <c r="AK66" i="43"/>
  <c r="AJ66" i="43"/>
  <c r="AI66" i="43"/>
  <c r="AH66" i="43"/>
  <c r="AG66" i="43"/>
  <c r="AF66" i="43"/>
  <c r="AE66" i="43"/>
  <c r="AD66" i="43"/>
  <c r="AB66" i="43"/>
  <c r="AA66" i="43"/>
  <c r="Z66" i="43"/>
  <c r="Y66" i="43"/>
  <c r="X66" i="43"/>
  <c r="W66" i="43"/>
  <c r="V66" i="43"/>
  <c r="U66" i="43"/>
  <c r="T66" i="43"/>
  <c r="S66" i="43"/>
  <c r="R66" i="43"/>
  <c r="Q66" i="43"/>
  <c r="P66" i="43"/>
  <c r="O66" i="43"/>
  <c r="N66" i="43"/>
  <c r="K66" i="43"/>
  <c r="J66" i="43"/>
  <c r="I66" i="43"/>
  <c r="H66" i="43"/>
  <c r="G66" i="43"/>
  <c r="F66" i="43"/>
  <c r="E66" i="43"/>
  <c r="D66" i="43"/>
  <c r="C66" i="43"/>
  <c r="B66" i="43"/>
  <c r="CP65" i="43"/>
  <c r="CO65" i="43"/>
  <c r="CN65" i="43"/>
  <c r="CM65" i="43"/>
  <c r="CL65" i="43"/>
  <c r="CI65" i="43"/>
  <c r="CH65" i="43"/>
  <c r="CG65" i="43"/>
  <c r="CF65" i="43"/>
  <c r="CE65" i="43"/>
  <c r="CD65" i="43"/>
  <c r="CC65" i="43"/>
  <c r="CB65" i="43"/>
  <c r="CA65" i="43"/>
  <c r="BZ65" i="43"/>
  <c r="BY65" i="43"/>
  <c r="BX65" i="43"/>
  <c r="BW65" i="43"/>
  <c r="BV65" i="43"/>
  <c r="BU65" i="43"/>
  <c r="BT65" i="43"/>
  <c r="BS65" i="43"/>
  <c r="BR65" i="43"/>
  <c r="BQ65" i="43"/>
  <c r="BO65" i="43"/>
  <c r="BN65" i="43"/>
  <c r="BM65" i="43"/>
  <c r="BL65" i="43"/>
  <c r="BK65" i="43"/>
  <c r="BJ65" i="43"/>
  <c r="BH65" i="43"/>
  <c r="BG65" i="43"/>
  <c r="BF65" i="43"/>
  <c r="BE65" i="43"/>
  <c r="BD65" i="43"/>
  <c r="BC65" i="43"/>
  <c r="BB65" i="43"/>
  <c r="AY65" i="43"/>
  <c r="AX65" i="43"/>
  <c r="AW65" i="43"/>
  <c r="AV65" i="43"/>
  <c r="AT65" i="43"/>
  <c r="AS65" i="43"/>
  <c r="AR65" i="43"/>
  <c r="AQ65" i="43"/>
  <c r="AP65" i="43"/>
  <c r="AO65" i="43"/>
  <c r="AN65" i="43"/>
  <c r="AM65" i="43"/>
  <c r="AL65" i="43"/>
  <c r="AK65" i="43"/>
  <c r="AJ65" i="43"/>
  <c r="AI65" i="43"/>
  <c r="AH65" i="43"/>
  <c r="AG65" i="43"/>
  <c r="AF65" i="43"/>
  <c r="AE65" i="43"/>
  <c r="AD65" i="43"/>
  <c r="AB65" i="43"/>
  <c r="AA65" i="43"/>
  <c r="Z65" i="43"/>
  <c r="Y65" i="43"/>
  <c r="X65" i="43"/>
  <c r="W65" i="43"/>
  <c r="V65" i="43"/>
  <c r="U65" i="43"/>
  <c r="T65" i="43"/>
  <c r="S65" i="43"/>
  <c r="R65" i="43"/>
  <c r="Q65" i="43"/>
  <c r="P65" i="43"/>
  <c r="O65" i="43"/>
  <c r="N65" i="43"/>
  <c r="K65" i="43"/>
  <c r="J65" i="43"/>
  <c r="I65" i="43"/>
  <c r="H65" i="43"/>
  <c r="G65" i="43"/>
  <c r="F65" i="43"/>
  <c r="E65" i="43"/>
  <c r="D65" i="43"/>
  <c r="C65" i="43"/>
  <c r="B65" i="43"/>
  <c r="CK64" i="43"/>
  <c r="CJ64" i="43"/>
  <c r="CI64" i="43"/>
  <c r="CH64" i="43"/>
  <c r="CG64" i="43"/>
  <c r="CF64" i="43"/>
  <c r="CE64" i="43"/>
  <c r="CB64" i="43"/>
  <c r="CA64" i="43"/>
  <c r="BY64" i="43"/>
  <c r="BX64" i="43"/>
  <c r="BW64" i="43"/>
  <c r="BV64" i="43"/>
  <c r="BU64" i="43"/>
  <c r="BS64" i="43"/>
  <c r="BR64" i="43"/>
  <c r="BQ64" i="43"/>
  <c r="BM64" i="43"/>
  <c r="BL64" i="43"/>
  <c r="BK64" i="43"/>
  <c r="BJ64" i="43"/>
  <c r="BI64" i="43"/>
  <c r="BF64" i="43"/>
  <c r="BE64" i="43"/>
  <c r="BD64" i="43"/>
  <c r="BA64" i="43"/>
  <c r="AX64" i="43"/>
  <c r="AW64" i="43"/>
  <c r="AV64" i="43"/>
  <c r="AU64" i="43"/>
  <c r="AH64" i="43"/>
  <c r="AG64" i="43"/>
  <c r="AE64" i="43"/>
  <c r="AC64" i="43"/>
  <c r="AB64" i="43"/>
  <c r="AA64" i="43"/>
  <c r="U64" i="43"/>
  <c r="R64" i="43"/>
  <c r="Q64" i="43"/>
  <c r="P64" i="43"/>
  <c r="O64" i="43"/>
  <c r="N64" i="43"/>
  <c r="M64" i="43"/>
  <c r="L64" i="43"/>
  <c r="K64" i="43"/>
  <c r="J64" i="43"/>
  <c r="I64" i="43"/>
  <c r="H64" i="43"/>
  <c r="G64" i="43"/>
  <c r="F64" i="43"/>
  <c r="E64" i="43"/>
  <c r="C64" i="43"/>
  <c r="B64" i="43"/>
  <c r="CK63" i="43"/>
  <c r="CJ63" i="43"/>
  <c r="CI63" i="43"/>
  <c r="CH63" i="43"/>
  <c r="CG63" i="43"/>
  <c r="CF63" i="43"/>
  <c r="CE63" i="43"/>
  <c r="CB63" i="43"/>
  <c r="CA63" i="43"/>
  <c r="BY63" i="43"/>
  <c r="BX63" i="43"/>
  <c r="BW63" i="43"/>
  <c r="BV63" i="43"/>
  <c r="BU63" i="43"/>
  <c r="BS63" i="43"/>
  <c r="BR63" i="43"/>
  <c r="BQ63" i="43"/>
  <c r="BM63" i="43"/>
  <c r="BL63" i="43"/>
  <c r="BK63" i="43"/>
  <c r="BJ63" i="43"/>
  <c r="BI63" i="43"/>
  <c r="BF63" i="43"/>
  <c r="BE63" i="43"/>
  <c r="BD63" i="43"/>
  <c r="BA63" i="43"/>
  <c r="AX63" i="43"/>
  <c r="AW63" i="43"/>
  <c r="AV63" i="43"/>
  <c r="AU63" i="43"/>
  <c r="AH63" i="43"/>
  <c r="AG63" i="43"/>
  <c r="AE63" i="43"/>
  <c r="AC63" i="43"/>
  <c r="AB63" i="43"/>
  <c r="AA63" i="43"/>
  <c r="U63" i="43"/>
  <c r="R63" i="43"/>
  <c r="Q63" i="43"/>
  <c r="P63" i="43"/>
  <c r="O63" i="43"/>
  <c r="N63" i="43"/>
  <c r="M63" i="43"/>
  <c r="L63" i="43"/>
  <c r="K63" i="43"/>
  <c r="J63" i="43"/>
  <c r="I63" i="43"/>
  <c r="H63" i="43"/>
  <c r="G63" i="43"/>
  <c r="F63" i="43"/>
  <c r="E63" i="43"/>
  <c r="C63" i="43"/>
  <c r="B63" i="43"/>
  <c r="CK62" i="43"/>
  <c r="CJ62" i="43"/>
  <c r="CI62" i="43"/>
  <c r="CH62" i="43"/>
  <c r="CG62" i="43"/>
  <c r="CF62" i="43"/>
  <c r="CE62" i="43"/>
  <c r="CB62" i="43"/>
  <c r="CA62" i="43"/>
  <c r="BY62" i="43"/>
  <c r="BX62" i="43"/>
  <c r="BW62" i="43"/>
  <c r="BV62" i="43"/>
  <c r="BU62" i="43"/>
  <c r="BS62" i="43"/>
  <c r="BR62" i="43"/>
  <c r="BQ62" i="43"/>
  <c r="BM62" i="43"/>
  <c r="BL62" i="43"/>
  <c r="BK62" i="43"/>
  <c r="BJ62" i="43"/>
  <c r="BI62" i="43"/>
  <c r="BF62" i="43"/>
  <c r="BE62" i="43"/>
  <c r="BD62" i="43"/>
  <c r="BA62" i="43"/>
  <c r="AX62" i="43"/>
  <c r="AW62" i="43"/>
  <c r="AV62" i="43"/>
  <c r="AU62" i="43"/>
  <c r="AH62" i="43"/>
  <c r="AG62" i="43"/>
  <c r="AE62" i="43"/>
  <c r="AC62" i="43"/>
  <c r="AB62" i="43"/>
  <c r="AA62" i="43"/>
  <c r="U62" i="43"/>
  <c r="R62" i="43"/>
  <c r="Q62" i="43"/>
  <c r="P62" i="43"/>
  <c r="O62" i="43"/>
  <c r="N62" i="43"/>
  <c r="M62" i="43"/>
  <c r="L62" i="43"/>
  <c r="K62" i="43"/>
  <c r="J62" i="43"/>
  <c r="I62" i="43"/>
  <c r="H62" i="43"/>
  <c r="G62" i="43"/>
  <c r="F62" i="43"/>
  <c r="E62" i="43"/>
  <c r="C62" i="43"/>
  <c r="B62" i="43"/>
  <c r="CK61" i="43"/>
  <c r="CJ61" i="43"/>
  <c r="CI61" i="43"/>
  <c r="CH61" i="43"/>
  <c r="CG61" i="43"/>
  <c r="CF61" i="43"/>
  <c r="CE61" i="43"/>
  <c r="CB61" i="43"/>
  <c r="CA61" i="43"/>
  <c r="BY61" i="43"/>
  <c r="BX61" i="43"/>
  <c r="BW61" i="43"/>
  <c r="BV61" i="43"/>
  <c r="BU61" i="43"/>
  <c r="BS61" i="43"/>
  <c r="BR61" i="43"/>
  <c r="BQ61" i="43"/>
  <c r="BM61" i="43"/>
  <c r="BL61" i="43"/>
  <c r="BK61" i="43"/>
  <c r="BJ61" i="43"/>
  <c r="BI61" i="43"/>
  <c r="BF61" i="43"/>
  <c r="BE61" i="43"/>
  <c r="BD61" i="43"/>
  <c r="BA61" i="43"/>
  <c r="AX61" i="43"/>
  <c r="AW61" i="43"/>
  <c r="AV61" i="43"/>
  <c r="AU61" i="43"/>
  <c r="AH61" i="43"/>
  <c r="AG61" i="43"/>
  <c r="AE61" i="43"/>
  <c r="AC61" i="43"/>
  <c r="AB61" i="43"/>
  <c r="AA61" i="43"/>
  <c r="U61" i="43"/>
  <c r="R61" i="43"/>
  <c r="Q61" i="43"/>
  <c r="P61" i="43"/>
  <c r="O61" i="43"/>
  <c r="N61" i="43"/>
  <c r="M61" i="43"/>
  <c r="L61" i="43"/>
  <c r="K61" i="43"/>
  <c r="J61" i="43"/>
  <c r="I61" i="43"/>
  <c r="H61" i="43"/>
  <c r="G61" i="43"/>
  <c r="F61" i="43"/>
  <c r="E61" i="43"/>
  <c r="C61" i="43"/>
  <c r="B61" i="43"/>
  <c r="CK60" i="43"/>
  <c r="CJ60" i="43"/>
  <c r="CI60" i="43"/>
  <c r="CH60" i="43"/>
  <c r="CG60" i="43"/>
  <c r="CF60" i="43"/>
  <c r="CE60" i="43"/>
  <c r="CB60" i="43"/>
  <c r="CA60" i="43"/>
  <c r="BY60" i="43"/>
  <c r="BX60" i="43"/>
  <c r="BW60" i="43"/>
  <c r="BV60" i="43"/>
  <c r="BU60" i="43"/>
  <c r="BS60" i="43"/>
  <c r="BR60" i="43"/>
  <c r="BQ60" i="43"/>
  <c r="BM60" i="43"/>
  <c r="BL60" i="43"/>
  <c r="BK60" i="43"/>
  <c r="BJ60" i="43"/>
  <c r="BI60" i="43"/>
  <c r="BF60" i="43"/>
  <c r="BE60" i="43"/>
  <c r="BD60" i="43"/>
  <c r="BA60" i="43"/>
  <c r="AX60" i="43"/>
  <c r="AW60" i="43"/>
  <c r="AV60" i="43"/>
  <c r="AU60" i="43"/>
  <c r="AH60" i="43"/>
  <c r="AG60" i="43"/>
  <c r="AE60" i="43"/>
  <c r="AC60" i="43"/>
  <c r="AB60" i="43"/>
  <c r="AA60" i="43"/>
  <c r="U60" i="43"/>
  <c r="R60" i="43"/>
  <c r="Q60" i="43"/>
  <c r="P60" i="43"/>
  <c r="O60" i="43"/>
  <c r="N60" i="43"/>
  <c r="M60" i="43"/>
  <c r="L60" i="43"/>
  <c r="K60" i="43"/>
  <c r="J60" i="43"/>
  <c r="I60" i="43"/>
  <c r="H60" i="43"/>
  <c r="G60" i="43"/>
  <c r="F60" i="43"/>
  <c r="E60" i="43"/>
  <c r="C60" i="43"/>
  <c r="B60" i="43"/>
  <c r="CK59" i="43"/>
  <c r="CJ59" i="43"/>
  <c r="CI59" i="43"/>
  <c r="CH59" i="43"/>
  <c r="CG59" i="43"/>
  <c r="CF59" i="43"/>
  <c r="CE59" i="43"/>
  <c r="CB59" i="43"/>
  <c r="CA59" i="43"/>
  <c r="BY59" i="43"/>
  <c r="BX59" i="43"/>
  <c r="BW59" i="43"/>
  <c r="BV59" i="43"/>
  <c r="BU59" i="43"/>
  <c r="BS59" i="43"/>
  <c r="BR59" i="43"/>
  <c r="BQ59" i="43"/>
  <c r="BM59" i="43"/>
  <c r="BL59" i="43"/>
  <c r="BK59" i="43"/>
  <c r="BJ59" i="43"/>
  <c r="BI59" i="43"/>
  <c r="BF59" i="43"/>
  <c r="BE59" i="43"/>
  <c r="BD59" i="43"/>
  <c r="BA59" i="43"/>
  <c r="AX59" i="43"/>
  <c r="AW59" i="43"/>
  <c r="AV59" i="43"/>
  <c r="AU59" i="43"/>
  <c r="AH59" i="43"/>
  <c r="AG59" i="43"/>
  <c r="AE59" i="43"/>
  <c r="AC59" i="43"/>
  <c r="AB59" i="43"/>
  <c r="AA59" i="43"/>
  <c r="U59" i="43"/>
  <c r="R59" i="43"/>
  <c r="Q59" i="43"/>
  <c r="P59" i="43"/>
  <c r="O59" i="43"/>
  <c r="N59" i="43"/>
  <c r="M59" i="43"/>
  <c r="L59" i="43"/>
  <c r="K59" i="43"/>
  <c r="J59" i="43"/>
  <c r="I59" i="43"/>
  <c r="H59" i="43"/>
  <c r="G59" i="43"/>
  <c r="F59" i="43"/>
  <c r="E59" i="43"/>
  <c r="C59" i="43"/>
  <c r="B59" i="43"/>
  <c r="CI58" i="43"/>
  <c r="CH58" i="43"/>
  <c r="CG58" i="43"/>
  <c r="CF58" i="43"/>
  <c r="CE58" i="43"/>
  <c r="CD58" i="43"/>
  <c r="CC58" i="43"/>
  <c r="CB58" i="43"/>
  <c r="CA58" i="43"/>
  <c r="BZ58" i="43"/>
  <c r="BY58" i="43"/>
  <c r="BX58" i="43"/>
  <c r="BW58" i="43"/>
  <c r="BV58" i="43"/>
  <c r="BU58" i="43"/>
  <c r="BT58" i="43"/>
  <c r="BS58" i="43"/>
  <c r="BR58" i="43"/>
  <c r="BQ58" i="43"/>
  <c r="BO58" i="43"/>
  <c r="BN58" i="43"/>
  <c r="BM58" i="43"/>
  <c r="BL58" i="43"/>
  <c r="BK58" i="43"/>
  <c r="BJ58" i="43"/>
  <c r="BH58" i="43"/>
  <c r="BG58" i="43"/>
  <c r="BF58" i="43"/>
  <c r="BE58" i="43"/>
  <c r="BD58" i="43"/>
  <c r="BC58" i="43"/>
  <c r="BB58" i="43"/>
  <c r="AY58" i="43"/>
  <c r="AX58" i="43"/>
  <c r="AW58" i="43"/>
  <c r="AV58" i="43"/>
  <c r="AT58" i="43"/>
  <c r="AS58" i="43"/>
  <c r="AR58" i="43"/>
  <c r="AQ58" i="43"/>
  <c r="AP58" i="43"/>
  <c r="AO58" i="43"/>
  <c r="AN58" i="43"/>
  <c r="AM58" i="43"/>
  <c r="AL58" i="43"/>
  <c r="AK58" i="43"/>
  <c r="AJ58" i="43"/>
  <c r="AI58" i="43"/>
  <c r="AH58" i="43"/>
  <c r="AG58" i="43"/>
  <c r="AF58" i="43"/>
  <c r="AE58" i="43"/>
  <c r="AD58" i="43"/>
  <c r="AB58" i="43"/>
  <c r="AA58" i="43"/>
  <c r="Z58" i="43"/>
  <c r="Y58" i="43"/>
  <c r="X58" i="43"/>
  <c r="W58" i="43"/>
  <c r="V58" i="43"/>
  <c r="U58" i="43"/>
  <c r="T58" i="43"/>
  <c r="S58" i="43"/>
  <c r="R58" i="43"/>
  <c r="Q58" i="43"/>
  <c r="P58" i="43"/>
  <c r="O58" i="43"/>
  <c r="N58" i="43"/>
  <c r="K58" i="43"/>
  <c r="J58" i="43"/>
  <c r="I58" i="43"/>
  <c r="H58" i="43"/>
  <c r="G58" i="43"/>
  <c r="F58" i="43"/>
  <c r="E58" i="43"/>
  <c r="D58" i="43"/>
  <c r="C58" i="43"/>
  <c r="B58" i="43"/>
  <c r="CI57" i="43"/>
  <c r="CH57" i="43"/>
  <c r="CG57" i="43"/>
  <c r="CF57" i="43"/>
  <c r="CE57" i="43"/>
  <c r="CD57" i="43"/>
  <c r="CC57" i="43"/>
  <c r="CB57" i="43"/>
  <c r="CA57" i="43"/>
  <c r="BZ57" i="43"/>
  <c r="BY57" i="43"/>
  <c r="BX57" i="43"/>
  <c r="BW57" i="43"/>
  <c r="BV57" i="43"/>
  <c r="BU57" i="43"/>
  <c r="BT57" i="43"/>
  <c r="BS57" i="43"/>
  <c r="BR57" i="43"/>
  <c r="BQ57" i="43"/>
  <c r="BO57" i="43"/>
  <c r="BN57" i="43"/>
  <c r="BM57" i="43"/>
  <c r="BL57" i="43"/>
  <c r="BK57" i="43"/>
  <c r="BJ57" i="43"/>
  <c r="BH57" i="43"/>
  <c r="BG57" i="43"/>
  <c r="BF57" i="43"/>
  <c r="BE57" i="43"/>
  <c r="BD57" i="43"/>
  <c r="BC57" i="43"/>
  <c r="BB57" i="43"/>
  <c r="AY57" i="43"/>
  <c r="AX57" i="43"/>
  <c r="AW57" i="43"/>
  <c r="AV57" i="43"/>
  <c r="AT57" i="43"/>
  <c r="AS57" i="43"/>
  <c r="AR57" i="43"/>
  <c r="AQ57" i="43"/>
  <c r="AP57" i="43"/>
  <c r="AO57" i="43"/>
  <c r="AN57" i="43"/>
  <c r="AM57" i="43"/>
  <c r="AL57" i="43"/>
  <c r="AK57" i="43"/>
  <c r="AJ57" i="43"/>
  <c r="AI57" i="43"/>
  <c r="AH57" i="43"/>
  <c r="AG57" i="43"/>
  <c r="AF57" i="43"/>
  <c r="AE57" i="43"/>
  <c r="AD57" i="43"/>
  <c r="AB57" i="43"/>
  <c r="AA57" i="43"/>
  <c r="Z57" i="43"/>
  <c r="Y57" i="43"/>
  <c r="X57" i="43"/>
  <c r="W57" i="43"/>
  <c r="V57" i="43"/>
  <c r="U57" i="43"/>
  <c r="T57" i="43"/>
  <c r="S57" i="43"/>
  <c r="R57" i="43"/>
  <c r="Q57" i="43"/>
  <c r="P57" i="43"/>
  <c r="O57" i="43"/>
  <c r="N57" i="43"/>
  <c r="K57" i="43"/>
  <c r="J57" i="43"/>
  <c r="I57" i="43"/>
  <c r="H57" i="43"/>
  <c r="G57" i="43"/>
  <c r="F57" i="43"/>
  <c r="E57" i="43"/>
  <c r="D57" i="43"/>
  <c r="C57" i="43"/>
  <c r="B57" i="43"/>
  <c r="CP56" i="43"/>
  <c r="CO56" i="43"/>
  <c r="CN56" i="43"/>
  <c r="CM56" i="43"/>
  <c r="CL56" i="43"/>
  <c r="CI56" i="43"/>
  <c r="CH56" i="43"/>
  <c r="CG56" i="43"/>
  <c r="CF56" i="43"/>
  <c r="CE56" i="43"/>
  <c r="CD56" i="43"/>
  <c r="CC56" i="43"/>
  <c r="CB56" i="43"/>
  <c r="CA56" i="43"/>
  <c r="BZ56" i="43"/>
  <c r="BY56" i="43"/>
  <c r="BX56" i="43"/>
  <c r="BW56" i="43"/>
  <c r="BV56" i="43"/>
  <c r="BU56" i="43"/>
  <c r="BT56" i="43"/>
  <c r="BS56" i="43"/>
  <c r="BR56" i="43"/>
  <c r="BQ56" i="43"/>
  <c r="BO56" i="43"/>
  <c r="BN56" i="43"/>
  <c r="BM56" i="43"/>
  <c r="BL56" i="43"/>
  <c r="BK56" i="43"/>
  <c r="BJ56" i="43"/>
  <c r="BH56" i="43"/>
  <c r="BG56" i="43"/>
  <c r="BF56" i="43"/>
  <c r="BE56" i="43"/>
  <c r="BD56" i="43"/>
  <c r="BC56" i="43"/>
  <c r="BB56" i="43"/>
  <c r="AY56" i="43"/>
  <c r="AX56" i="43"/>
  <c r="AW56" i="43"/>
  <c r="AV56" i="43"/>
  <c r="AT56" i="43"/>
  <c r="AS56" i="43"/>
  <c r="AR56" i="43"/>
  <c r="AQ56" i="43"/>
  <c r="AP56" i="43"/>
  <c r="AO56" i="43"/>
  <c r="AN56" i="43"/>
  <c r="AM56" i="43"/>
  <c r="AL56" i="43"/>
  <c r="AK56" i="43"/>
  <c r="AJ56" i="43"/>
  <c r="AI56" i="43"/>
  <c r="AH56" i="43"/>
  <c r="AG56" i="43"/>
  <c r="AF56" i="43"/>
  <c r="AE56" i="43"/>
  <c r="AD56" i="43"/>
  <c r="AB56" i="43"/>
  <c r="AA56" i="43"/>
  <c r="Z56" i="43"/>
  <c r="Y56" i="43"/>
  <c r="X56" i="43"/>
  <c r="W56" i="43"/>
  <c r="V56" i="43"/>
  <c r="U56" i="43"/>
  <c r="T56" i="43"/>
  <c r="S56" i="43"/>
  <c r="R56" i="43"/>
  <c r="Q56" i="43"/>
  <c r="P56" i="43"/>
  <c r="O56" i="43"/>
  <c r="N56" i="43"/>
  <c r="K56" i="43"/>
  <c r="J56" i="43"/>
  <c r="I56" i="43"/>
  <c r="H56" i="43"/>
  <c r="G56" i="43"/>
  <c r="F56" i="43"/>
  <c r="E56" i="43"/>
  <c r="D56" i="43"/>
  <c r="C56" i="43"/>
  <c r="B56" i="43"/>
  <c r="CP55" i="43"/>
  <c r="CO55" i="43"/>
  <c r="CN55" i="43"/>
  <c r="CM55" i="43"/>
  <c r="CL55" i="43"/>
  <c r="CI55" i="43"/>
  <c r="CH55" i="43"/>
  <c r="CG55" i="43"/>
  <c r="CF55" i="43"/>
  <c r="CE55" i="43"/>
  <c r="CD55" i="43"/>
  <c r="CC55" i="43"/>
  <c r="CB55" i="43"/>
  <c r="CA55" i="43"/>
  <c r="BZ55" i="43"/>
  <c r="BY55" i="43"/>
  <c r="BX55" i="43"/>
  <c r="BW55" i="43"/>
  <c r="BV55" i="43"/>
  <c r="BU55" i="43"/>
  <c r="BT55" i="43"/>
  <c r="BS55" i="43"/>
  <c r="BR55" i="43"/>
  <c r="BQ55" i="43"/>
  <c r="BO55" i="43"/>
  <c r="BN55" i="43"/>
  <c r="BM55" i="43"/>
  <c r="BL55" i="43"/>
  <c r="BK55" i="43"/>
  <c r="BJ55" i="43"/>
  <c r="BH55" i="43"/>
  <c r="BG55" i="43"/>
  <c r="BF55" i="43"/>
  <c r="BE55" i="43"/>
  <c r="BD55" i="43"/>
  <c r="BC55" i="43"/>
  <c r="BB55" i="43"/>
  <c r="AY55" i="43"/>
  <c r="AX55" i="43"/>
  <c r="AW55" i="43"/>
  <c r="AV55" i="43"/>
  <c r="AT55" i="43"/>
  <c r="AS55" i="43"/>
  <c r="AR55" i="43"/>
  <c r="AQ55" i="43"/>
  <c r="AP55" i="43"/>
  <c r="AO55" i="43"/>
  <c r="AN55" i="43"/>
  <c r="AM55" i="43"/>
  <c r="AL55" i="43"/>
  <c r="AK55" i="43"/>
  <c r="AJ55" i="43"/>
  <c r="AI55" i="43"/>
  <c r="AH55" i="43"/>
  <c r="AG55" i="43"/>
  <c r="AF55" i="43"/>
  <c r="AE55" i="43"/>
  <c r="AD55" i="43"/>
  <c r="AB55" i="43"/>
  <c r="AA55" i="43"/>
  <c r="Z55" i="43"/>
  <c r="Y55" i="43"/>
  <c r="X55" i="43"/>
  <c r="W55" i="43"/>
  <c r="V55" i="43"/>
  <c r="U55" i="43"/>
  <c r="T55" i="43"/>
  <c r="S55" i="43"/>
  <c r="R55" i="43"/>
  <c r="Q55" i="43"/>
  <c r="P55" i="43"/>
  <c r="O55" i="43"/>
  <c r="N55" i="43"/>
  <c r="K55" i="43"/>
  <c r="J55" i="43"/>
  <c r="I55" i="43"/>
  <c r="H55" i="43"/>
  <c r="G55" i="43"/>
  <c r="F55" i="43"/>
  <c r="E55" i="43"/>
  <c r="D55" i="43"/>
  <c r="C55" i="43"/>
  <c r="B55" i="43"/>
  <c r="CP54" i="43"/>
  <c r="CO54" i="43"/>
  <c r="CN54" i="43"/>
  <c r="CM54" i="43"/>
  <c r="CL54" i="43"/>
  <c r="CI54" i="43"/>
  <c r="CH54" i="43"/>
  <c r="CG54" i="43"/>
  <c r="CF54" i="43"/>
  <c r="CE54" i="43"/>
  <c r="CD54" i="43"/>
  <c r="CC54" i="43"/>
  <c r="CB54" i="43"/>
  <c r="CA54" i="43"/>
  <c r="BZ54" i="43"/>
  <c r="BY54" i="43"/>
  <c r="BX54" i="43"/>
  <c r="BW54" i="43"/>
  <c r="BV54" i="43"/>
  <c r="BU54" i="43"/>
  <c r="BT54" i="43"/>
  <c r="BS54" i="43"/>
  <c r="BR54" i="43"/>
  <c r="BQ54" i="43"/>
  <c r="BO54" i="43"/>
  <c r="BN54" i="43"/>
  <c r="BM54" i="43"/>
  <c r="BL54" i="43"/>
  <c r="BK54" i="43"/>
  <c r="BJ54" i="43"/>
  <c r="BH54" i="43"/>
  <c r="BG54" i="43"/>
  <c r="BF54" i="43"/>
  <c r="BE54" i="43"/>
  <c r="BD54" i="43"/>
  <c r="BC54" i="43"/>
  <c r="BB54" i="43"/>
  <c r="AY54" i="43"/>
  <c r="AX54" i="43"/>
  <c r="AW54" i="43"/>
  <c r="AV54" i="43"/>
  <c r="AT54" i="43"/>
  <c r="AS54" i="43"/>
  <c r="AR54" i="43"/>
  <c r="AQ54" i="43"/>
  <c r="AP54" i="43"/>
  <c r="AO54" i="43"/>
  <c r="AN54" i="43"/>
  <c r="AM54" i="43"/>
  <c r="AL54" i="43"/>
  <c r="AK54" i="43"/>
  <c r="AJ54" i="43"/>
  <c r="AI54" i="43"/>
  <c r="AH54" i="43"/>
  <c r="AG54" i="43"/>
  <c r="AF54" i="43"/>
  <c r="AE54" i="43"/>
  <c r="AD54" i="43"/>
  <c r="AB54" i="43"/>
  <c r="AA54" i="43"/>
  <c r="Z54" i="43"/>
  <c r="Y54" i="43"/>
  <c r="X54" i="43"/>
  <c r="W54" i="43"/>
  <c r="V54" i="43"/>
  <c r="U54" i="43"/>
  <c r="T54" i="43"/>
  <c r="S54" i="43"/>
  <c r="R54" i="43"/>
  <c r="Q54" i="43"/>
  <c r="P54" i="43"/>
  <c r="O54" i="43"/>
  <c r="N54" i="43"/>
  <c r="K54" i="43"/>
  <c r="J54" i="43"/>
  <c r="I54" i="43"/>
  <c r="H54" i="43"/>
  <c r="G54" i="43"/>
  <c r="F54" i="43"/>
  <c r="E54" i="43"/>
  <c r="D54" i="43"/>
  <c r="C54" i="43"/>
  <c r="B54" i="43"/>
  <c r="CP53" i="43"/>
  <c r="CO53" i="43"/>
  <c r="CN53" i="43"/>
  <c r="CM53" i="43"/>
  <c r="CL53" i="43"/>
  <c r="CI53" i="43"/>
  <c r="CH53" i="43"/>
  <c r="CG53" i="43"/>
  <c r="CF53" i="43"/>
  <c r="CE53" i="43"/>
  <c r="CD53" i="43"/>
  <c r="CC53" i="43"/>
  <c r="CB53" i="43"/>
  <c r="CA53" i="43"/>
  <c r="BZ53" i="43"/>
  <c r="BY53" i="43"/>
  <c r="BX53" i="43"/>
  <c r="BW53" i="43"/>
  <c r="BV53" i="43"/>
  <c r="BU53" i="43"/>
  <c r="BT53" i="43"/>
  <c r="BS53" i="43"/>
  <c r="BR53" i="43"/>
  <c r="BQ53" i="43"/>
  <c r="BO53" i="43"/>
  <c r="BN53" i="43"/>
  <c r="BM53" i="43"/>
  <c r="BL53" i="43"/>
  <c r="BK53" i="43"/>
  <c r="BJ53" i="43"/>
  <c r="BH53" i="43"/>
  <c r="BG53" i="43"/>
  <c r="BF53" i="43"/>
  <c r="BE53" i="43"/>
  <c r="BD53" i="43"/>
  <c r="BC53" i="43"/>
  <c r="BB53" i="43"/>
  <c r="AY53" i="43"/>
  <c r="AX53" i="43"/>
  <c r="AW53" i="43"/>
  <c r="AV53" i="43"/>
  <c r="AT53" i="43"/>
  <c r="AS53" i="43"/>
  <c r="AR53" i="43"/>
  <c r="AQ53" i="43"/>
  <c r="AP53" i="43"/>
  <c r="AO53" i="43"/>
  <c r="AN53" i="43"/>
  <c r="AM53" i="43"/>
  <c r="AL53" i="43"/>
  <c r="AK53" i="43"/>
  <c r="AJ53" i="43"/>
  <c r="AI53" i="43"/>
  <c r="AH53" i="43"/>
  <c r="AG53" i="43"/>
  <c r="AF53" i="43"/>
  <c r="AE53" i="43"/>
  <c r="AD53" i="43"/>
  <c r="AB53" i="43"/>
  <c r="AA53" i="43"/>
  <c r="Z53" i="43"/>
  <c r="Y53" i="43"/>
  <c r="X53" i="43"/>
  <c r="W53" i="43"/>
  <c r="V53" i="43"/>
  <c r="U53" i="43"/>
  <c r="T53" i="43"/>
  <c r="S53" i="43"/>
  <c r="R53" i="43"/>
  <c r="Q53" i="43"/>
  <c r="P53" i="43"/>
  <c r="O53" i="43"/>
  <c r="N53" i="43"/>
  <c r="K53" i="43"/>
  <c r="J53" i="43"/>
  <c r="I53" i="43"/>
  <c r="H53" i="43"/>
  <c r="G53" i="43"/>
  <c r="F53" i="43"/>
  <c r="E53" i="43"/>
  <c r="D53" i="43"/>
  <c r="C53" i="43"/>
  <c r="B53" i="43"/>
  <c r="CP52" i="43"/>
  <c r="CO52" i="43"/>
  <c r="CN52" i="43"/>
  <c r="CM52" i="43"/>
  <c r="CL52" i="43"/>
  <c r="CI52" i="43"/>
  <c r="CH52" i="43"/>
  <c r="CG52" i="43"/>
  <c r="CF52" i="43"/>
  <c r="CE52" i="43"/>
  <c r="CD52" i="43"/>
  <c r="CC52" i="43"/>
  <c r="CB52" i="43"/>
  <c r="CA52" i="43"/>
  <c r="BZ52" i="43"/>
  <c r="BY52" i="43"/>
  <c r="BX52" i="43"/>
  <c r="BW52" i="43"/>
  <c r="BV52" i="43"/>
  <c r="BU52" i="43"/>
  <c r="BT52" i="43"/>
  <c r="BS52" i="43"/>
  <c r="BR52" i="43"/>
  <c r="BQ52" i="43"/>
  <c r="BO52" i="43"/>
  <c r="BN52" i="43"/>
  <c r="BM52" i="43"/>
  <c r="BL52" i="43"/>
  <c r="BK52" i="43"/>
  <c r="BJ52" i="43"/>
  <c r="BH52" i="43"/>
  <c r="BG52" i="43"/>
  <c r="BF52" i="43"/>
  <c r="BE52" i="43"/>
  <c r="BD52" i="43"/>
  <c r="BC52" i="43"/>
  <c r="BB52" i="43"/>
  <c r="AY52" i="43"/>
  <c r="AX52" i="43"/>
  <c r="AW52" i="43"/>
  <c r="AV52" i="43"/>
  <c r="AT52" i="43"/>
  <c r="AS52" i="43"/>
  <c r="AR52" i="43"/>
  <c r="AQ52" i="43"/>
  <c r="AP52" i="43"/>
  <c r="AO52" i="43"/>
  <c r="AN52" i="43"/>
  <c r="AM52" i="43"/>
  <c r="AL52" i="43"/>
  <c r="AK52" i="43"/>
  <c r="AJ52" i="43"/>
  <c r="AI52" i="43"/>
  <c r="AH52" i="43"/>
  <c r="AG52" i="43"/>
  <c r="AF52" i="43"/>
  <c r="AE52" i="43"/>
  <c r="AD52" i="43"/>
  <c r="AB52" i="43"/>
  <c r="AA52" i="43"/>
  <c r="Z52" i="43"/>
  <c r="Y52" i="43"/>
  <c r="X52" i="43"/>
  <c r="W52" i="43"/>
  <c r="V52" i="43"/>
  <c r="U52" i="43"/>
  <c r="T52" i="43"/>
  <c r="S52" i="43"/>
  <c r="R52" i="43"/>
  <c r="Q52" i="43"/>
  <c r="P52" i="43"/>
  <c r="O52" i="43"/>
  <c r="N52" i="43"/>
  <c r="K52" i="43"/>
  <c r="J52" i="43"/>
  <c r="I52" i="43"/>
  <c r="H52" i="43"/>
  <c r="G52" i="43"/>
  <c r="F52" i="43"/>
  <c r="E52" i="43"/>
  <c r="D52" i="43"/>
  <c r="C52" i="43"/>
  <c r="B52" i="43"/>
  <c r="CP51" i="43"/>
  <c r="CO51" i="43"/>
  <c r="CN51" i="43"/>
  <c r="CM51" i="43"/>
  <c r="CL51" i="43"/>
  <c r="CI51" i="43"/>
  <c r="CH51" i="43"/>
  <c r="CG51" i="43"/>
  <c r="CF51" i="43"/>
  <c r="CE51" i="43"/>
  <c r="CD51" i="43"/>
  <c r="CC51" i="43"/>
  <c r="CB51" i="43"/>
  <c r="CA51" i="43"/>
  <c r="BZ51" i="43"/>
  <c r="BY51" i="43"/>
  <c r="BX51" i="43"/>
  <c r="BW51" i="43"/>
  <c r="BV51" i="43"/>
  <c r="BU51" i="43"/>
  <c r="BT51" i="43"/>
  <c r="BS51" i="43"/>
  <c r="BR51" i="43"/>
  <c r="BQ51" i="43"/>
  <c r="BO51" i="43"/>
  <c r="BN51" i="43"/>
  <c r="BM51" i="43"/>
  <c r="BL51" i="43"/>
  <c r="BK51" i="43"/>
  <c r="BJ51" i="43"/>
  <c r="BH51" i="43"/>
  <c r="BG51" i="43"/>
  <c r="BF51" i="43"/>
  <c r="BE51" i="43"/>
  <c r="BD51" i="43"/>
  <c r="BC51" i="43"/>
  <c r="BB51" i="43"/>
  <c r="AY51" i="43"/>
  <c r="AX51" i="43"/>
  <c r="AW51" i="43"/>
  <c r="AV51" i="43"/>
  <c r="AT51" i="43"/>
  <c r="AS51" i="43"/>
  <c r="AR51" i="43"/>
  <c r="AQ51" i="43"/>
  <c r="AP51" i="43"/>
  <c r="AO51" i="43"/>
  <c r="AN51" i="43"/>
  <c r="AM51" i="43"/>
  <c r="AL51" i="43"/>
  <c r="AK51" i="43"/>
  <c r="AJ51" i="43"/>
  <c r="AI51" i="43"/>
  <c r="AH51" i="43"/>
  <c r="AG51" i="43"/>
  <c r="AF51" i="43"/>
  <c r="AE51" i="43"/>
  <c r="AD51" i="43"/>
  <c r="AB51" i="43"/>
  <c r="AA51" i="43"/>
  <c r="Z51" i="43"/>
  <c r="Y51" i="43"/>
  <c r="X51" i="43"/>
  <c r="W51" i="43"/>
  <c r="V51" i="43"/>
  <c r="U51" i="43"/>
  <c r="T51" i="43"/>
  <c r="S51" i="43"/>
  <c r="R51" i="43"/>
  <c r="Q51" i="43"/>
  <c r="P51" i="43"/>
  <c r="O51" i="43"/>
  <c r="N51" i="43"/>
  <c r="K51" i="43"/>
  <c r="J51" i="43"/>
  <c r="I51" i="43"/>
  <c r="H51" i="43"/>
  <c r="G51" i="43"/>
  <c r="F51" i="43"/>
  <c r="E51" i="43"/>
  <c r="D51" i="43"/>
  <c r="C51" i="43"/>
  <c r="B51" i="43"/>
  <c r="CP50" i="43"/>
  <c r="CO50" i="43"/>
  <c r="CN50" i="43"/>
  <c r="CM50" i="43"/>
  <c r="CL50" i="43"/>
  <c r="CI50" i="43"/>
  <c r="CH50" i="43"/>
  <c r="CG50" i="43"/>
  <c r="CF50" i="43"/>
  <c r="CE50" i="43"/>
  <c r="CD50" i="43"/>
  <c r="CC50" i="43"/>
  <c r="CB50" i="43"/>
  <c r="CA50" i="43"/>
  <c r="BZ50" i="43"/>
  <c r="BY50" i="43"/>
  <c r="BX50" i="43"/>
  <c r="BW50" i="43"/>
  <c r="BV50" i="43"/>
  <c r="BU50" i="43"/>
  <c r="BT50" i="43"/>
  <c r="BS50" i="43"/>
  <c r="BR50" i="43"/>
  <c r="BQ50" i="43"/>
  <c r="BO50" i="43"/>
  <c r="BN50" i="43"/>
  <c r="BM50" i="43"/>
  <c r="BL50" i="43"/>
  <c r="BK50" i="43"/>
  <c r="BJ50" i="43"/>
  <c r="BH50" i="43"/>
  <c r="BG50" i="43"/>
  <c r="BF50" i="43"/>
  <c r="BE50" i="43"/>
  <c r="BD50" i="43"/>
  <c r="BC50" i="43"/>
  <c r="BB50" i="43"/>
  <c r="AY50" i="43"/>
  <c r="AX50" i="43"/>
  <c r="AW50" i="43"/>
  <c r="AV50" i="43"/>
  <c r="AT50" i="43"/>
  <c r="AS50" i="43"/>
  <c r="AR50" i="43"/>
  <c r="AQ50" i="43"/>
  <c r="AP50" i="43"/>
  <c r="AO50" i="43"/>
  <c r="AN50" i="43"/>
  <c r="AM50" i="43"/>
  <c r="AL50" i="43"/>
  <c r="AK50" i="43"/>
  <c r="AJ50" i="43"/>
  <c r="AI50" i="43"/>
  <c r="AH50" i="43"/>
  <c r="AG50" i="43"/>
  <c r="AF50" i="43"/>
  <c r="AE50" i="43"/>
  <c r="AD50" i="43"/>
  <c r="AB50" i="43"/>
  <c r="AA50" i="43"/>
  <c r="Z50" i="43"/>
  <c r="Y50" i="43"/>
  <c r="X50" i="43"/>
  <c r="W50" i="43"/>
  <c r="V50" i="43"/>
  <c r="U50" i="43"/>
  <c r="T50" i="43"/>
  <c r="S50" i="43"/>
  <c r="R50" i="43"/>
  <c r="Q50" i="43"/>
  <c r="P50" i="43"/>
  <c r="O50" i="43"/>
  <c r="N50" i="43"/>
  <c r="K50" i="43"/>
  <c r="J50" i="43"/>
  <c r="I50" i="43"/>
  <c r="H50" i="43"/>
  <c r="G50" i="43"/>
  <c r="F50" i="43"/>
  <c r="E50" i="43"/>
  <c r="D50" i="43"/>
  <c r="C50" i="43"/>
  <c r="B50" i="43"/>
  <c r="CP49" i="43"/>
  <c r="CO49" i="43"/>
  <c r="CN49" i="43"/>
  <c r="CM49" i="43"/>
  <c r="CL49" i="43"/>
  <c r="CI49" i="43"/>
  <c r="CH49" i="43"/>
  <c r="CG49" i="43"/>
  <c r="CF49" i="43"/>
  <c r="CE49" i="43"/>
  <c r="CD49" i="43"/>
  <c r="CC49" i="43"/>
  <c r="CB49" i="43"/>
  <c r="CA49" i="43"/>
  <c r="BZ49" i="43"/>
  <c r="BY49" i="43"/>
  <c r="BX49" i="43"/>
  <c r="BW49" i="43"/>
  <c r="BV49" i="43"/>
  <c r="BU49" i="43"/>
  <c r="BT49" i="43"/>
  <c r="BS49" i="43"/>
  <c r="BR49" i="43"/>
  <c r="BQ49" i="43"/>
  <c r="BO49" i="43"/>
  <c r="BN49" i="43"/>
  <c r="BM49" i="43"/>
  <c r="BL49" i="43"/>
  <c r="BK49" i="43"/>
  <c r="BJ49" i="43"/>
  <c r="BH49" i="43"/>
  <c r="BG49" i="43"/>
  <c r="BF49" i="43"/>
  <c r="BE49" i="43"/>
  <c r="BD49" i="43"/>
  <c r="BC49" i="43"/>
  <c r="BB49" i="43"/>
  <c r="AY49" i="43"/>
  <c r="AX49" i="43"/>
  <c r="AW49" i="43"/>
  <c r="AV49" i="43"/>
  <c r="AT49" i="43"/>
  <c r="AS49" i="43"/>
  <c r="AR49" i="43"/>
  <c r="AQ49" i="43"/>
  <c r="AP49" i="43"/>
  <c r="AO49" i="43"/>
  <c r="AN49" i="43"/>
  <c r="AM49" i="43"/>
  <c r="AL49" i="43"/>
  <c r="AK49" i="43"/>
  <c r="AJ49" i="43"/>
  <c r="AI49" i="43"/>
  <c r="AH49" i="43"/>
  <c r="AG49" i="43"/>
  <c r="AF49" i="43"/>
  <c r="AE49" i="43"/>
  <c r="AD49" i="43"/>
  <c r="AB49" i="43"/>
  <c r="AA49" i="43"/>
  <c r="Z49" i="43"/>
  <c r="Y49" i="43"/>
  <c r="X49" i="43"/>
  <c r="W49" i="43"/>
  <c r="V49" i="43"/>
  <c r="U49" i="43"/>
  <c r="T49" i="43"/>
  <c r="S49" i="43"/>
  <c r="R49" i="43"/>
  <c r="Q49" i="43"/>
  <c r="P49" i="43"/>
  <c r="O49" i="43"/>
  <c r="N49" i="43"/>
  <c r="K49" i="43"/>
  <c r="J49" i="43"/>
  <c r="I49" i="43"/>
  <c r="H49" i="43"/>
  <c r="G49" i="43"/>
  <c r="F49" i="43"/>
  <c r="E49" i="43"/>
  <c r="D49" i="43"/>
  <c r="C49" i="43"/>
  <c r="B49" i="43"/>
  <c r="CP48" i="43"/>
  <c r="CO48" i="43"/>
  <c r="CN48" i="43"/>
  <c r="CM48" i="43"/>
  <c r="CL48" i="43"/>
  <c r="CI48" i="43"/>
  <c r="CH48" i="43"/>
  <c r="CG48" i="43"/>
  <c r="CF48" i="43"/>
  <c r="CE48" i="43"/>
  <c r="CD48" i="43"/>
  <c r="CC48" i="43"/>
  <c r="CB48" i="43"/>
  <c r="CA48" i="43"/>
  <c r="BZ48" i="43"/>
  <c r="BY48" i="43"/>
  <c r="BX48" i="43"/>
  <c r="BW48" i="43"/>
  <c r="BV48" i="43"/>
  <c r="BU48" i="43"/>
  <c r="BT48" i="43"/>
  <c r="BS48" i="43"/>
  <c r="BR48" i="43"/>
  <c r="BQ48" i="43"/>
  <c r="BO48" i="43"/>
  <c r="BN48" i="43"/>
  <c r="BM48" i="43"/>
  <c r="BL48" i="43"/>
  <c r="BK48" i="43"/>
  <c r="BJ48" i="43"/>
  <c r="BH48" i="43"/>
  <c r="BG48" i="43"/>
  <c r="BF48" i="43"/>
  <c r="BE48" i="43"/>
  <c r="BD48" i="43"/>
  <c r="BC48" i="43"/>
  <c r="BB48" i="43"/>
  <c r="AY48" i="43"/>
  <c r="AX48" i="43"/>
  <c r="AW48" i="43"/>
  <c r="AV48" i="43"/>
  <c r="AT48" i="43"/>
  <c r="AS48" i="43"/>
  <c r="AR48" i="43"/>
  <c r="AQ48" i="43"/>
  <c r="AP48" i="43"/>
  <c r="AO48" i="43"/>
  <c r="AN48" i="43"/>
  <c r="AM48" i="43"/>
  <c r="AL48" i="43"/>
  <c r="AK48" i="43"/>
  <c r="AJ48" i="43"/>
  <c r="AI48" i="43"/>
  <c r="AH48" i="43"/>
  <c r="AG48" i="43"/>
  <c r="AF48" i="43"/>
  <c r="AE48" i="43"/>
  <c r="AD48" i="43"/>
  <c r="AB48" i="43"/>
  <c r="AA48" i="43"/>
  <c r="Z48" i="43"/>
  <c r="Y48" i="43"/>
  <c r="X48" i="43"/>
  <c r="W48" i="43"/>
  <c r="V48" i="43"/>
  <c r="U48" i="43"/>
  <c r="T48" i="43"/>
  <c r="S48" i="43"/>
  <c r="R48" i="43"/>
  <c r="Q48" i="43"/>
  <c r="P48" i="43"/>
  <c r="O48" i="43"/>
  <c r="N48" i="43"/>
  <c r="K48" i="43"/>
  <c r="J48" i="43"/>
  <c r="I48" i="43"/>
  <c r="H48" i="43"/>
  <c r="G48" i="43"/>
  <c r="F48" i="43"/>
  <c r="E48" i="43"/>
  <c r="D48" i="43"/>
  <c r="C48" i="43"/>
  <c r="B48" i="43"/>
  <c r="CP47" i="43"/>
  <c r="CO47" i="43"/>
  <c r="CN47" i="43"/>
  <c r="CM47" i="43"/>
  <c r="CL47" i="43"/>
  <c r="CI47" i="43"/>
  <c r="CH47" i="43"/>
  <c r="CG47" i="43"/>
  <c r="CF47" i="43"/>
  <c r="CE47" i="43"/>
  <c r="CD47" i="43"/>
  <c r="CC47" i="43"/>
  <c r="CB47" i="43"/>
  <c r="CA47" i="43"/>
  <c r="BZ47" i="43"/>
  <c r="BY47" i="43"/>
  <c r="BX47" i="43"/>
  <c r="BW47" i="43"/>
  <c r="BV47" i="43"/>
  <c r="BU47" i="43"/>
  <c r="BT47" i="43"/>
  <c r="BS47" i="43"/>
  <c r="BR47" i="43"/>
  <c r="BQ47" i="43"/>
  <c r="BO47" i="43"/>
  <c r="BN47" i="43"/>
  <c r="BM47" i="43"/>
  <c r="BL47" i="43"/>
  <c r="BK47" i="43"/>
  <c r="BJ47" i="43"/>
  <c r="BH47" i="43"/>
  <c r="BG47" i="43"/>
  <c r="BF47" i="43"/>
  <c r="BE47" i="43"/>
  <c r="BD47" i="43"/>
  <c r="BC47" i="43"/>
  <c r="BB47" i="43"/>
  <c r="AY47" i="43"/>
  <c r="AX47" i="43"/>
  <c r="AW47" i="43"/>
  <c r="AV47" i="43"/>
  <c r="AT47" i="43"/>
  <c r="AS47" i="43"/>
  <c r="AR47" i="43"/>
  <c r="AQ47" i="43"/>
  <c r="AP47" i="43"/>
  <c r="AO47" i="43"/>
  <c r="AN47" i="43"/>
  <c r="AM47" i="43"/>
  <c r="AL47" i="43"/>
  <c r="AK47" i="43"/>
  <c r="AJ47" i="43"/>
  <c r="AI47" i="43"/>
  <c r="AH47" i="43"/>
  <c r="AG47" i="43"/>
  <c r="AF47" i="43"/>
  <c r="AE47" i="43"/>
  <c r="AD47" i="43"/>
  <c r="AB47" i="43"/>
  <c r="AA47" i="43"/>
  <c r="Z47" i="43"/>
  <c r="Y47" i="43"/>
  <c r="X47" i="43"/>
  <c r="W47" i="43"/>
  <c r="V47" i="43"/>
  <c r="U47" i="43"/>
  <c r="T47" i="43"/>
  <c r="S47" i="43"/>
  <c r="R47" i="43"/>
  <c r="Q47" i="43"/>
  <c r="P47" i="43"/>
  <c r="O47" i="43"/>
  <c r="N47" i="43"/>
  <c r="K47" i="43"/>
  <c r="J47" i="43"/>
  <c r="I47" i="43"/>
  <c r="H47" i="43"/>
  <c r="G47" i="43"/>
  <c r="F47" i="43"/>
  <c r="E47" i="43"/>
  <c r="D47" i="43"/>
  <c r="C47" i="43"/>
  <c r="B47" i="43"/>
  <c r="CI46" i="43"/>
  <c r="CH46" i="43"/>
  <c r="CG46" i="43"/>
  <c r="CF46" i="43"/>
  <c r="CE46" i="43"/>
  <c r="CD46" i="43"/>
  <c r="CC46" i="43"/>
  <c r="CB46" i="43"/>
  <c r="CA46" i="43"/>
  <c r="BZ46" i="43"/>
  <c r="BY46" i="43"/>
  <c r="BX46" i="43"/>
  <c r="BW46" i="43"/>
  <c r="BV46" i="43"/>
  <c r="BU46" i="43"/>
  <c r="BT46" i="43"/>
  <c r="BS46" i="43"/>
  <c r="BR46" i="43"/>
  <c r="BQ46" i="43"/>
  <c r="BO46" i="43"/>
  <c r="BN46" i="43"/>
  <c r="BM46" i="43"/>
  <c r="BL46" i="43"/>
  <c r="BK46" i="43"/>
  <c r="BJ46" i="43"/>
  <c r="BH46" i="43"/>
  <c r="BG46" i="43"/>
  <c r="BF46" i="43"/>
  <c r="BE46" i="43"/>
  <c r="BD46" i="43"/>
  <c r="BC46" i="43"/>
  <c r="BB46" i="43"/>
  <c r="AY46" i="43"/>
  <c r="AX46" i="43"/>
  <c r="AW46" i="43"/>
  <c r="AV46" i="43"/>
  <c r="AT46" i="43"/>
  <c r="AS46" i="43"/>
  <c r="AR46" i="43"/>
  <c r="AQ46" i="43"/>
  <c r="AP46" i="43"/>
  <c r="AO46" i="43"/>
  <c r="AN46" i="43"/>
  <c r="AM46" i="43"/>
  <c r="AL46" i="43"/>
  <c r="AK46" i="43"/>
  <c r="AJ46" i="43"/>
  <c r="AI46" i="43"/>
  <c r="AH46" i="43"/>
  <c r="AG46" i="43"/>
  <c r="AF46" i="43"/>
  <c r="AE46" i="43"/>
  <c r="AD46" i="43"/>
  <c r="AB46" i="43"/>
  <c r="AA46" i="43"/>
  <c r="Z46" i="43"/>
  <c r="Y46" i="43"/>
  <c r="X46" i="43"/>
  <c r="W46" i="43"/>
  <c r="V46" i="43"/>
  <c r="U46" i="43"/>
  <c r="T46" i="43"/>
  <c r="S46" i="43"/>
  <c r="R46" i="43"/>
  <c r="Q46" i="43"/>
  <c r="P46" i="43"/>
  <c r="O46" i="43"/>
  <c r="N46" i="43"/>
  <c r="K46" i="43"/>
  <c r="J46" i="43"/>
  <c r="I46" i="43"/>
  <c r="H46" i="43"/>
  <c r="G46" i="43"/>
  <c r="F46" i="43"/>
  <c r="E46" i="43"/>
  <c r="D46" i="43"/>
  <c r="C46" i="43"/>
  <c r="B46" i="43"/>
  <c r="CI45" i="43"/>
  <c r="CH45" i="43"/>
  <c r="CG45" i="43"/>
  <c r="CF45" i="43"/>
  <c r="CE45" i="43"/>
  <c r="CD45" i="43"/>
  <c r="CC45" i="43"/>
  <c r="CB45" i="43"/>
  <c r="CA45" i="43"/>
  <c r="BZ45" i="43"/>
  <c r="BY45" i="43"/>
  <c r="BX45" i="43"/>
  <c r="BW45" i="43"/>
  <c r="BV45" i="43"/>
  <c r="BU45" i="43"/>
  <c r="BT45" i="43"/>
  <c r="BS45" i="43"/>
  <c r="BR45" i="43"/>
  <c r="BQ45" i="43"/>
  <c r="BO45" i="43"/>
  <c r="BN45" i="43"/>
  <c r="BM45" i="43"/>
  <c r="BL45" i="43"/>
  <c r="BK45" i="43"/>
  <c r="BJ45" i="43"/>
  <c r="BH45" i="43"/>
  <c r="BG45" i="43"/>
  <c r="BF45" i="43"/>
  <c r="BE45" i="43"/>
  <c r="BD45" i="43"/>
  <c r="BC45" i="43"/>
  <c r="BB45" i="43"/>
  <c r="AY45" i="43"/>
  <c r="AX45" i="43"/>
  <c r="AW45" i="43"/>
  <c r="AV45" i="43"/>
  <c r="AT45" i="43"/>
  <c r="AS45" i="43"/>
  <c r="AR45" i="43"/>
  <c r="AQ45" i="43"/>
  <c r="AP45" i="43"/>
  <c r="AO45" i="43"/>
  <c r="AN45" i="43"/>
  <c r="AM45" i="43"/>
  <c r="AL45" i="43"/>
  <c r="AK45" i="43"/>
  <c r="AJ45" i="43"/>
  <c r="AI45" i="43"/>
  <c r="AH45" i="43"/>
  <c r="AG45" i="43"/>
  <c r="AF45" i="43"/>
  <c r="AE45" i="43"/>
  <c r="AD45" i="43"/>
  <c r="AB45" i="43"/>
  <c r="AA45" i="43"/>
  <c r="Z45" i="43"/>
  <c r="Y45" i="43"/>
  <c r="X45" i="43"/>
  <c r="W45" i="43"/>
  <c r="V45" i="43"/>
  <c r="U45" i="43"/>
  <c r="T45" i="43"/>
  <c r="S45" i="43"/>
  <c r="R45" i="43"/>
  <c r="Q45" i="43"/>
  <c r="P45" i="43"/>
  <c r="O45" i="43"/>
  <c r="N45" i="43"/>
  <c r="K45" i="43"/>
  <c r="J45" i="43"/>
  <c r="I45" i="43"/>
  <c r="H45" i="43"/>
  <c r="G45" i="43"/>
  <c r="F45" i="43"/>
  <c r="E45" i="43"/>
  <c r="D45" i="43"/>
  <c r="C45" i="43"/>
  <c r="B45" i="43"/>
  <c r="CI44" i="43"/>
  <c r="CH44" i="43"/>
  <c r="CG44" i="43"/>
  <c r="CF44" i="43"/>
  <c r="CE44" i="43"/>
  <c r="CD44" i="43"/>
  <c r="CC44" i="43"/>
  <c r="CB44" i="43"/>
  <c r="CA44" i="43"/>
  <c r="BZ44" i="43"/>
  <c r="BY44" i="43"/>
  <c r="BX44" i="43"/>
  <c r="BW44" i="43"/>
  <c r="BV44" i="43"/>
  <c r="BU44" i="43"/>
  <c r="BT44" i="43"/>
  <c r="BS44" i="43"/>
  <c r="BR44" i="43"/>
  <c r="BQ44" i="43"/>
  <c r="BO44" i="43"/>
  <c r="BN44" i="43"/>
  <c r="BM44" i="43"/>
  <c r="BL44" i="43"/>
  <c r="BK44" i="43"/>
  <c r="BJ44" i="43"/>
  <c r="BH44" i="43"/>
  <c r="BG44" i="43"/>
  <c r="BF44" i="43"/>
  <c r="BE44" i="43"/>
  <c r="BD44" i="43"/>
  <c r="BC44" i="43"/>
  <c r="BB44" i="43"/>
  <c r="AY44" i="43"/>
  <c r="AX44" i="43"/>
  <c r="AW44" i="43"/>
  <c r="AV44" i="43"/>
  <c r="AT44" i="43"/>
  <c r="AS44" i="43"/>
  <c r="AR44" i="43"/>
  <c r="AQ44" i="43"/>
  <c r="AP44" i="43"/>
  <c r="AO44" i="43"/>
  <c r="AN44" i="43"/>
  <c r="AM44" i="43"/>
  <c r="AL44" i="43"/>
  <c r="AK44" i="43"/>
  <c r="AJ44" i="43"/>
  <c r="AI44" i="43"/>
  <c r="AH44" i="43"/>
  <c r="AG44" i="43"/>
  <c r="AF44" i="43"/>
  <c r="AE44" i="43"/>
  <c r="AD44" i="43"/>
  <c r="AB44" i="43"/>
  <c r="AA44" i="43"/>
  <c r="Z44" i="43"/>
  <c r="Y44" i="43"/>
  <c r="X44" i="43"/>
  <c r="W44" i="43"/>
  <c r="V44" i="43"/>
  <c r="U44" i="43"/>
  <c r="T44" i="43"/>
  <c r="S44" i="43"/>
  <c r="R44" i="43"/>
  <c r="Q44" i="43"/>
  <c r="P44" i="43"/>
  <c r="O44" i="43"/>
  <c r="N44" i="43"/>
  <c r="K44" i="43"/>
  <c r="J44" i="43"/>
  <c r="I44" i="43"/>
  <c r="H44" i="43"/>
  <c r="G44" i="43"/>
  <c r="F44" i="43"/>
  <c r="E44" i="43"/>
  <c r="D44" i="43"/>
  <c r="C44" i="43"/>
  <c r="B44" i="43"/>
  <c r="CP43" i="43"/>
  <c r="CO43" i="43"/>
  <c r="CN43" i="43"/>
  <c r="CM43" i="43"/>
  <c r="CL43" i="43"/>
  <c r="CI43" i="43"/>
  <c r="CH43" i="43"/>
  <c r="CG43" i="43"/>
  <c r="CF43" i="43"/>
  <c r="CE43" i="43"/>
  <c r="CD43" i="43"/>
  <c r="CC43" i="43"/>
  <c r="CB43" i="43"/>
  <c r="CA43" i="43"/>
  <c r="BZ43" i="43"/>
  <c r="BY43" i="43"/>
  <c r="BX43" i="43"/>
  <c r="BW43" i="43"/>
  <c r="BV43" i="43"/>
  <c r="BU43" i="43"/>
  <c r="BT43" i="43"/>
  <c r="BS43" i="43"/>
  <c r="BR43" i="43"/>
  <c r="BQ43" i="43"/>
  <c r="BO43" i="43"/>
  <c r="BN43" i="43"/>
  <c r="BM43" i="43"/>
  <c r="BL43" i="43"/>
  <c r="BK43" i="43"/>
  <c r="BJ43" i="43"/>
  <c r="BH43" i="43"/>
  <c r="BG43" i="43"/>
  <c r="BF43" i="43"/>
  <c r="BE43" i="43"/>
  <c r="BD43" i="43"/>
  <c r="BC43" i="43"/>
  <c r="BB43" i="43"/>
  <c r="AY43" i="43"/>
  <c r="AX43" i="43"/>
  <c r="AW43" i="43"/>
  <c r="AV43" i="43"/>
  <c r="AT43" i="43"/>
  <c r="AS43" i="43"/>
  <c r="AR43" i="43"/>
  <c r="AQ43" i="43"/>
  <c r="AP43" i="43"/>
  <c r="AO43" i="43"/>
  <c r="AN43" i="43"/>
  <c r="AM43" i="43"/>
  <c r="AL43" i="43"/>
  <c r="AK43" i="43"/>
  <c r="AJ43" i="43"/>
  <c r="AI43" i="43"/>
  <c r="AH43" i="43"/>
  <c r="AG43" i="43"/>
  <c r="AF43" i="43"/>
  <c r="AE43" i="43"/>
  <c r="AD43" i="43"/>
  <c r="AB43" i="43"/>
  <c r="AA43" i="43"/>
  <c r="Z43" i="43"/>
  <c r="Y43" i="43"/>
  <c r="X43" i="43"/>
  <c r="W43" i="43"/>
  <c r="V43" i="43"/>
  <c r="U43" i="43"/>
  <c r="T43" i="43"/>
  <c r="S43" i="43"/>
  <c r="R43" i="43"/>
  <c r="Q43" i="43"/>
  <c r="P43" i="43"/>
  <c r="O43" i="43"/>
  <c r="N43" i="43"/>
  <c r="K43" i="43"/>
  <c r="J43" i="43"/>
  <c r="I43" i="43"/>
  <c r="H43" i="43"/>
  <c r="G43" i="43"/>
  <c r="F43" i="43"/>
  <c r="E43" i="43"/>
  <c r="D43" i="43"/>
  <c r="C43" i="43"/>
  <c r="B43" i="43"/>
  <c r="CI42" i="43"/>
  <c r="CH42" i="43"/>
  <c r="CG42" i="43"/>
  <c r="CF42" i="43"/>
  <c r="CE42" i="43"/>
  <c r="CD42" i="43"/>
  <c r="CC42" i="43"/>
  <c r="CB42" i="43"/>
  <c r="CA42" i="43"/>
  <c r="BZ42" i="43"/>
  <c r="BY42" i="43"/>
  <c r="BX42" i="43"/>
  <c r="BW42" i="43"/>
  <c r="BV42" i="43"/>
  <c r="BU42" i="43"/>
  <c r="BT42" i="43"/>
  <c r="BS42" i="43"/>
  <c r="BR42" i="43"/>
  <c r="BQ42" i="43"/>
  <c r="BO42" i="43"/>
  <c r="BN42" i="43"/>
  <c r="BM42" i="43"/>
  <c r="BL42" i="43"/>
  <c r="BK42" i="43"/>
  <c r="BJ42" i="43"/>
  <c r="BH42" i="43"/>
  <c r="BG42" i="43"/>
  <c r="BF42" i="43"/>
  <c r="BE42" i="43"/>
  <c r="BD42" i="43"/>
  <c r="BC42" i="43"/>
  <c r="BB42" i="43"/>
  <c r="AY42" i="43"/>
  <c r="AX42" i="43"/>
  <c r="AW42" i="43"/>
  <c r="AV42" i="43"/>
  <c r="AT42" i="43"/>
  <c r="AS42" i="43"/>
  <c r="AR42" i="43"/>
  <c r="AQ42" i="43"/>
  <c r="AP42" i="43"/>
  <c r="AO42" i="43"/>
  <c r="AN42" i="43"/>
  <c r="AM42" i="43"/>
  <c r="AL42" i="43"/>
  <c r="AK42" i="43"/>
  <c r="AJ42" i="43"/>
  <c r="AI42" i="43"/>
  <c r="AH42" i="43"/>
  <c r="AG42" i="43"/>
  <c r="AF42" i="43"/>
  <c r="AE42" i="43"/>
  <c r="AD42" i="43"/>
  <c r="AB42" i="43"/>
  <c r="AA42" i="43"/>
  <c r="Z42" i="43"/>
  <c r="Y42" i="43"/>
  <c r="X42" i="43"/>
  <c r="W42" i="43"/>
  <c r="V42" i="43"/>
  <c r="U42" i="43"/>
  <c r="T42" i="43"/>
  <c r="S42" i="43"/>
  <c r="R42" i="43"/>
  <c r="Q42" i="43"/>
  <c r="P42" i="43"/>
  <c r="O42" i="43"/>
  <c r="N42" i="43"/>
  <c r="K42" i="43"/>
  <c r="J42" i="43"/>
  <c r="I42" i="43"/>
  <c r="H42" i="43"/>
  <c r="G42" i="43"/>
  <c r="F42" i="43"/>
  <c r="E42" i="43"/>
  <c r="D42" i="43"/>
  <c r="C42" i="43"/>
  <c r="B42" i="43"/>
  <c r="CP41" i="43"/>
  <c r="CO41" i="43"/>
  <c r="CN41" i="43"/>
  <c r="CM41" i="43"/>
  <c r="CL41" i="43"/>
  <c r="CI41" i="43"/>
  <c r="CH41" i="43"/>
  <c r="CG41" i="43"/>
  <c r="CF41" i="43"/>
  <c r="CE41" i="43"/>
  <c r="CD41" i="43"/>
  <c r="CC41" i="43"/>
  <c r="CB41" i="43"/>
  <c r="CA41" i="43"/>
  <c r="BZ41" i="43"/>
  <c r="BY41" i="43"/>
  <c r="BX41" i="43"/>
  <c r="BW41" i="43"/>
  <c r="BV41" i="43"/>
  <c r="BU41" i="43"/>
  <c r="BT41" i="43"/>
  <c r="BS41" i="43"/>
  <c r="BR41" i="43"/>
  <c r="BQ41" i="43"/>
  <c r="BO41" i="43"/>
  <c r="BN41" i="43"/>
  <c r="BM41" i="43"/>
  <c r="BL41" i="43"/>
  <c r="BK41" i="43"/>
  <c r="BJ41" i="43"/>
  <c r="BH41" i="43"/>
  <c r="BG41" i="43"/>
  <c r="BF41" i="43"/>
  <c r="BE41" i="43"/>
  <c r="BD41" i="43"/>
  <c r="BC41" i="43"/>
  <c r="BB41" i="43"/>
  <c r="AY41" i="43"/>
  <c r="AX41" i="43"/>
  <c r="AW41" i="43"/>
  <c r="AV41" i="43"/>
  <c r="AT41" i="43"/>
  <c r="AS41" i="43"/>
  <c r="AR41" i="43"/>
  <c r="AQ41" i="43"/>
  <c r="AP41" i="43"/>
  <c r="AO41" i="43"/>
  <c r="AN41" i="43"/>
  <c r="AM41" i="43"/>
  <c r="AL41" i="43"/>
  <c r="AK41" i="43"/>
  <c r="AJ41" i="43"/>
  <c r="AI41" i="43"/>
  <c r="AH41" i="43"/>
  <c r="AG41" i="43"/>
  <c r="AF41" i="43"/>
  <c r="AE41" i="43"/>
  <c r="AD41" i="43"/>
  <c r="AB41" i="43"/>
  <c r="AA41" i="43"/>
  <c r="Z41" i="43"/>
  <c r="Y41" i="43"/>
  <c r="X41" i="43"/>
  <c r="W41" i="43"/>
  <c r="V41" i="43"/>
  <c r="U41" i="43"/>
  <c r="T41" i="43"/>
  <c r="S41" i="43"/>
  <c r="R41" i="43"/>
  <c r="Q41" i="43"/>
  <c r="P41" i="43"/>
  <c r="O41" i="43"/>
  <c r="N41" i="43"/>
  <c r="K41" i="43"/>
  <c r="J41" i="43"/>
  <c r="I41" i="43"/>
  <c r="H41" i="43"/>
  <c r="G41" i="43"/>
  <c r="F41" i="43"/>
  <c r="E41" i="43"/>
  <c r="D41" i="43"/>
  <c r="C41" i="43"/>
  <c r="B41" i="43"/>
  <c r="CP40" i="43"/>
  <c r="CO40" i="43"/>
  <c r="CN40" i="43"/>
  <c r="CM40" i="43"/>
  <c r="CL40" i="43"/>
  <c r="CI40" i="43"/>
  <c r="CH40" i="43"/>
  <c r="CG40" i="43"/>
  <c r="CF40" i="43"/>
  <c r="CE40" i="43"/>
  <c r="CD40" i="43"/>
  <c r="CC40" i="43"/>
  <c r="CB40" i="43"/>
  <c r="CA40" i="43"/>
  <c r="BZ40" i="43"/>
  <c r="BY40" i="43"/>
  <c r="BX40" i="43"/>
  <c r="BW40" i="43"/>
  <c r="BV40" i="43"/>
  <c r="BU40" i="43"/>
  <c r="BT40" i="43"/>
  <c r="BS40" i="43"/>
  <c r="BR40" i="43"/>
  <c r="BQ40" i="43"/>
  <c r="BO40" i="43"/>
  <c r="BN40" i="43"/>
  <c r="BM40" i="43"/>
  <c r="BL40" i="43"/>
  <c r="BK40" i="43"/>
  <c r="BJ40" i="43"/>
  <c r="BH40" i="43"/>
  <c r="BG40" i="43"/>
  <c r="BF40" i="43"/>
  <c r="BE40" i="43"/>
  <c r="BD40" i="43"/>
  <c r="BC40" i="43"/>
  <c r="BB40" i="43"/>
  <c r="AY40" i="43"/>
  <c r="AX40" i="43"/>
  <c r="AW40" i="43"/>
  <c r="AV40" i="43"/>
  <c r="AT40" i="43"/>
  <c r="AS40" i="43"/>
  <c r="AR40" i="43"/>
  <c r="AQ40" i="43"/>
  <c r="AP40" i="43"/>
  <c r="AO40" i="43"/>
  <c r="AN40" i="43"/>
  <c r="AM40" i="43"/>
  <c r="AL40" i="43"/>
  <c r="AK40" i="43"/>
  <c r="AJ40" i="43"/>
  <c r="AI40" i="43"/>
  <c r="AH40" i="43"/>
  <c r="AG40" i="43"/>
  <c r="AF40" i="43"/>
  <c r="AE40" i="43"/>
  <c r="AD40" i="43"/>
  <c r="AB40" i="43"/>
  <c r="AA40" i="43"/>
  <c r="Z40" i="43"/>
  <c r="Y40" i="43"/>
  <c r="X40" i="43"/>
  <c r="W40" i="43"/>
  <c r="V40" i="43"/>
  <c r="U40" i="43"/>
  <c r="T40" i="43"/>
  <c r="S40" i="43"/>
  <c r="R40" i="43"/>
  <c r="Q40" i="43"/>
  <c r="P40" i="43"/>
  <c r="O40" i="43"/>
  <c r="N40" i="43"/>
  <c r="K40" i="43"/>
  <c r="J40" i="43"/>
  <c r="I40" i="43"/>
  <c r="H40" i="43"/>
  <c r="G40" i="43"/>
  <c r="F40" i="43"/>
  <c r="E40" i="43"/>
  <c r="D40" i="43"/>
  <c r="C40" i="43"/>
  <c r="B40" i="43"/>
  <c r="CP39" i="43"/>
  <c r="CO39" i="43"/>
  <c r="CN39" i="43"/>
  <c r="CM39" i="43"/>
  <c r="CL39" i="43"/>
  <c r="CI39" i="43"/>
  <c r="CH39" i="43"/>
  <c r="CG39" i="43"/>
  <c r="CF39" i="43"/>
  <c r="CE39" i="43"/>
  <c r="CD39" i="43"/>
  <c r="CC39" i="43"/>
  <c r="CB39" i="43"/>
  <c r="CA39" i="43"/>
  <c r="BZ39" i="43"/>
  <c r="BY39" i="43"/>
  <c r="BX39" i="43"/>
  <c r="BW39" i="43"/>
  <c r="BV39" i="43"/>
  <c r="BU39" i="43"/>
  <c r="BT39" i="43"/>
  <c r="BS39" i="43"/>
  <c r="BR39" i="43"/>
  <c r="BQ39" i="43"/>
  <c r="BO39" i="43"/>
  <c r="BN39" i="43"/>
  <c r="BM39" i="43"/>
  <c r="BL39" i="43"/>
  <c r="BK39" i="43"/>
  <c r="BJ39" i="43"/>
  <c r="BH39" i="43"/>
  <c r="BG39" i="43"/>
  <c r="BF39" i="43"/>
  <c r="BE39" i="43"/>
  <c r="BD39" i="43"/>
  <c r="BC39" i="43"/>
  <c r="BB39" i="43"/>
  <c r="AY39" i="43"/>
  <c r="AX39" i="43"/>
  <c r="AW39" i="43"/>
  <c r="AV39" i="43"/>
  <c r="AT39" i="43"/>
  <c r="AS39" i="43"/>
  <c r="AR39" i="43"/>
  <c r="AQ39" i="43"/>
  <c r="AP39" i="43"/>
  <c r="AO39" i="43"/>
  <c r="AN39" i="43"/>
  <c r="AM39" i="43"/>
  <c r="AL39" i="43"/>
  <c r="AK39" i="43"/>
  <c r="AJ39" i="43"/>
  <c r="AI39" i="43"/>
  <c r="AH39" i="43"/>
  <c r="AG39" i="43"/>
  <c r="AF39" i="43"/>
  <c r="AE39" i="43"/>
  <c r="AD39" i="43"/>
  <c r="AB39" i="43"/>
  <c r="AA39" i="43"/>
  <c r="Z39" i="43"/>
  <c r="Y39" i="43"/>
  <c r="X39" i="43"/>
  <c r="W39" i="43"/>
  <c r="V39" i="43"/>
  <c r="U39" i="43"/>
  <c r="T39" i="43"/>
  <c r="S39" i="43"/>
  <c r="R39" i="43"/>
  <c r="Q39" i="43"/>
  <c r="P39" i="43"/>
  <c r="O39" i="43"/>
  <c r="N39" i="43"/>
  <c r="K39" i="43"/>
  <c r="J39" i="43"/>
  <c r="I39" i="43"/>
  <c r="H39" i="43"/>
  <c r="G39" i="43"/>
  <c r="F39" i="43"/>
  <c r="E39" i="43"/>
  <c r="D39" i="43"/>
  <c r="C39" i="43"/>
  <c r="B39" i="43"/>
  <c r="CI38" i="43"/>
  <c r="CH38" i="43"/>
  <c r="CG38" i="43"/>
  <c r="CF38" i="43"/>
  <c r="CE38" i="43"/>
  <c r="CD38" i="43"/>
  <c r="CC38" i="43"/>
  <c r="CB38" i="43"/>
  <c r="CA38" i="43"/>
  <c r="BZ38" i="43"/>
  <c r="BY38" i="43"/>
  <c r="BX38" i="43"/>
  <c r="BW38" i="43"/>
  <c r="BV38" i="43"/>
  <c r="BU38" i="43"/>
  <c r="BT38" i="43"/>
  <c r="BS38" i="43"/>
  <c r="BR38" i="43"/>
  <c r="BQ38" i="43"/>
  <c r="BO38" i="43"/>
  <c r="BN38" i="43"/>
  <c r="BM38" i="43"/>
  <c r="BL38" i="43"/>
  <c r="BK38" i="43"/>
  <c r="BJ38" i="43"/>
  <c r="BH38" i="43"/>
  <c r="BG38" i="43"/>
  <c r="BF38" i="43"/>
  <c r="BE38" i="43"/>
  <c r="BD38" i="43"/>
  <c r="BC38" i="43"/>
  <c r="BB38" i="43"/>
  <c r="AY38" i="43"/>
  <c r="AX38" i="43"/>
  <c r="AW38" i="43"/>
  <c r="AV38" i="43"/>
  <c r="AT38" i="43"/>
  <c r="AS38" i="43"/>
  <c r="AR38" i="43"/>
  <c r="AQ38" i="43"/>
  <c r="AP38" i="43"/>
  <c r="AO38" i="43"/>
  <c r="AN38" i="43"/>
  <c r="AM38" i="43"/>
  <c r="AL38" i="43"/>
  <c r="AK38" i="43"/>
  <c r="AJ38" i="43"/>
  <c r="AI38" i="43"/>
  <c r="AH38" i="43"/>
  <c r="AG38" i="43"/>
  <c r="AF38" i="43"/>
  <c r="AE38" i="43"/>
  <c r="AD38" i="43"/>
  <c r="AB38" i="43"/>
  <c r="AA38" i="43"/>
  <c r="Z38" i="43"/>
  <c r="Y38" i="43"/>
  <c r="X38" i="43"/>
  <c r="W38" i="43"/>
  <c r="V38" i="43"/>
  <c r="U38" i="43"/>
  <c r="T38" i="43"/>
  <c r="S38" i="43"/>
  <c r="R38" i="43"/>
  <c r="Q38" i="43"/>
  <c r="P38" i="43"/>
  <c r="O38" i="43"/>
  <c r="N38" i="43"/>
  <c r="K38" i="43"/>
  <c r="J38" i="43"/>
  <c r="I38" i="43"/>
  <c r="H38" i="43"/>
  <c r="G38" i="43"/>
  <c r="F38" i="43"/>
  <c r="E38" i="43"/>
  <c r="D38" i="43"/>
  <c r="C38" i="43"/>
  <c r="B38" i="43"/>
  <c r="CP37" i="43"/>
  <c r="CO37" i="43"/>
  <c r="CN37" i="43"/>
  <c r="CM37" i="43"/>
  <c r="CL37" i="43"/>
  <c r="CI37" i="43"/>
  <c r="CH37" i="43"/>
  <c r="CG37" i="43"/>
  <c r="CF37" i="43"/>
  <c r="CE37" i="43"/>
  <c r="CD37" i="43"/>
  <c r="CC37" i="43"/>
  <c r="CB37" i="43"/>
  <c r="CA37" i="43"/>
  <c r="BZ37" i="43"/>
  <c r="BY37" i="43"/>
  <c r="BX37" i="43"/>
  <c r="BW37" i="43"/>
  <c r="BV37" i="43"/>
  <c r="BU37" i="43"/>
  <c r="BT37" i="43"/>
  <c r="BS37" i="43"/>
  <c r="BR37" i="43"/>
  <c r="BQ37" i="43"/>
  <c r="BO37" i="43"/>
  <c r="BN37" i="43"/>
  <c r="BM37" i="43"/>
  <c r="BL37" i="43"/>
  <c r="BK37" i="43"/>
  <c r="BJ37" i="43"/>
  <c r="BH37" i="43"/>
  <c r="BG37" i="43"/>
  <c r="BF37" i="43"/>
  <c r="BE37" i="43"/>
  <c r="BD37" i="43"/>
  <c r="BC37" i="43"/>
  <c r="BB37" i="43"/>
  <c r="AY37" i="43"/>
  <c r="AX37" i="43"/>
  <c r="AW37" i="43"/>
  <c r="AV37" i="43"/>
  <c r="AT37" i="43"/>
  <c r="AS37" i="43"/>
  <c r="AR37" i="43"/>
  <c r="AQ37" i="43"/>
  <c r="AP37" i="43"/>
  <c r="AO37" i="43"/>
  <c r="AN37" i="43"/>
  <c r="AM37" i="43"/>
  <c r="AL37" i="43"/>
  <c r="AK37" i="43"/>
  <c r="AJ37" i="43"/>
  <c r="AI37" i="43"/>
  <c r="AH37" i="43"/>
  <c r="AG37" i="43"/>
  <c r="AF37" i="43"/>
  <c r="AE37" i="43"/>
  <c r="AD37" i="43"/>
  <c r="AB37" i="43"/>
  <c r="AA37" i="43"/>
  <c r="Z37" i="43"/>
  <c r="Y37" i="43"/>
  <c r="X37" i="43"/>
  <c r="W37" i="43"/>
  <c r="V37" i="43"/>
  <c r="U37" i="43"/>
  <c r="T37" i="43"/>
  <c r="S37" i="43"/>
  <c r="R37" i="43"/>
  <c r="Q37" i="43"/>
  <c r="P37" i="43"/>
  <c r="O37" i="43"/>
  <c r="N37" i="43"/>
  <c r="K37" i="43"/>
  <c r="J37" i="43"/>
  <c r="I37" i="43"/>
  <c r="H37" i="43"/>
  <c r="G37" i="43"/>
  <c r="F37" i="43"/>
  <c r="E37" i="43"/>
  <c r="D37" i="43"/>
  <c r="C37" i="43"/>
  <c r="B37" i="43"/>
  <c r="CP36" i="43"/>
  <c r="CO36" i="43"/>
  <c r="CN36" i="43"/>
  <c r="CM36" i="43"/>
  <c r="CL36" i="43"/>
  <c r="CI36" i="43"/>
  <c r="CH36" i="43"/>
  <c r="CG36" i="43"/>
  <c r="CF36" i="43"/>
  <c r="CE36" i="43"/>
  <c r="CD36" i="43"/>
  <c r="CC36" i="43"/>
  <c r="CB36" i="43"/>
  <c r="CA36" i="43"/>
  <c r="BZ36" i="43"/>
  <c r="BY36" i="43"/>
  <c r="BX36" i="43"/>
  <c r="BW36" i="43"/>
  <c r="BV36" i="43"/>
  <c r="BU36" i="43"/>
  <c r="BT36" i="43"/>
  <c r="BS36" i="43"/>
  <c r="BR36" i="43"/>
  <c r="BQ36" i="43"/>
  <c r="BO36" i="43"/>
  <c r="BN36" i="43"/>
  <c r="BM36" i="43"/>
  <c r="BL36" i="43"/>
  <c r="BK36" i="43"/>
  <c r="BJ36" i="43"/>
  <c r="BH36" i="43"/>
  <c r="BG36" i="43"/>
  <c r="BF36" i="43"/>
  <c r="BE36" i="43"/>
  <c r="BD36" i="43"/>
  <c r="BC36" i="43"/>
  <c r="BB36" i="43"/>
  <c r="AY36" i="43"/>
  <c r="AX36" i="43"/>
  <c r="AW36" i="43"/>
  <c r="AV36" i="43"/>
  <c r="AT36" i="43"/>
  <c r="AS36" i="43"/>
  <c r="AR36" i="43"/>
  <c r="AQ36" i="43"/>
  <c r="AP36" i="43"/>
  <c r="AO36" i="43"/>
  <c r="AN36" i="43"/>
  <c r="AM36" i="43"/>
  <c r="AL36" i="43"/>
  <c r="AK36" i="43"/>
  <c r="AJ36" i="43"/>
  <c r="AI36" i="43"/>
  <c r="AH36" i="43"/>
  <c r="AG36" i="43"/>
  <c r="AF36" i="43"/>
  <c r="AE36" i="43"/>
  <c r="AD36" i="43"/>
  <c r="AB36" i="43"/>
  <c r="AA36" i="43"/>
  <c r="Z36" i="43"/>
  <c r="Y36" i="43"/>
  <c r="X36" i="43"/>
  <c r="W36" i="43"/>
  <c r="V36" i="43"/>
  <c r="U36" i="43"/>
  <c r="T36" i="43"/>
  <c r="S36" i="43"/>
  <c r="R36" i="43"/>
  <c r="Q36" i="43"/>
  <c r="P36" i="43"/>
  <c r="O36" i="43"/>
  <c r="N36" i="43"/>
  <c r="K36" i="43"/>
  <c r="J36" i="43"/>
  <c r="I36" i="43"/>
  <c r="H36" i="43"/>
  <c r="G36" i="43"/>
  <c r="F36" i="43"/>
  <c r="E36" i="43"/>
  <c r="D36" i="43"/>
  <c r="C36" i="43"/>
  <c r="B36" i="43"/>
  <c r="CI35" i="43"/>
  <c r="CH35" i="43"/>
  <c r="CG35" i="43"/>
  <c r="CF35" i="43"/>
  <c r="CE35" i="43"/>
  <c r="CD35" i="43"/>
  <c r="CC35" i="43"/>
  <c r="CB35" i="43"/>
  <c r="CA35" i="43"/>
  <c r="BZ35" i="43"/>
  <c r="BY35" i="43"/>
  <c r="BX35" i="43"/>
  <c r="BW35" i="43"/>
  <c r="BV35" i="43"/>
  <c r="BU35" i="43"/>
  <c r="BT35" i="43"/>
  <c r="BS35" i="43"/>
  <c r="BR35" i="43"/>
  <c r="BQ35" i="43"/>
  <c r="BO35" i="43"/>
  <c r="BN35" i="43"/>
  <c r="BM35" i="43"/>
  <c r="BL35" i="43"/>
  <c r="BK35" i="43"/>
  <c r="BJ35" i="43"/>
  <c r="BH35" i="43"/>
  <c r="BG35" i="43"/>
  <c r="BF35" i="43"/>
  <c r="BE35" i="43"/>
  <c r="BD35" i="43"/>
  <c r="BC35" i="43"/>
  <c r="BB35" i="43"/>
  <c r="AY35" i="43"/>
  <c r="AX35" i="43"/>
  <c r="AW35" i="43"/>
  <c r="AV35" i="43"/>
  <c r="AT35" i="43"/>
  <c r="AS35" i="43"/>
  <c r="AR35" i="43"/>
  <c r="AQ35" i="43"/>
  <c r="AP35" i="43"/>
  <c r="AO35" i="43"/>
  <c r="AN35" i="43"/>
  <c r="AM35" i="43"/>
  <c r="AL35" i="43"/>
  <c r="AK35" i="43"/>
  <c r="AJ35" i="43"/>
  <c r="AI35" i="43"/>
  <c r="AH35" i="43"/>
  <c r="AG35" i="43"/>
  <c r="AF35" i="43"/>
  <c r="AE35" i="43"/>
  <c r="AD35" i="43"/>
  <c r="AB35" i="43"/>
  <c r="AA35" i="43"/>
  <c r="Z35" i="43"/>
  <c r="Y35" i="43"/>
  <c r="X35" i="43"/>
  <c r="W35" i="43"/>
  <c r="V35" i="43"/>
  <c r="U35" i="43"/>
  <c r="T35" i="43"/>
  <c r="S35" i="43"/>
  <c r="R35" i="43"/>
  <c r="Q35" i="43"/>
  <c r="P35" i="43"/>
  <c r="O35" i="43"/>
  <c r="N35" i="43"/>
  <c r="K35" i="43"/>
  <c r="J35" i="43"/>
  <c r="I35" i="43"/>
  <c r="H35" i="43"/>
  <c r="G35" i="43"/>
  <c r="F35" i="43"/>
  <c r="E35" i="43"/>
  <c r="D35" i="43"/>
  <c r="C35" i="43"/>
  <c r="B35" i="43"/>
  <c r="CP34" i="43"/>
  <c r="CO34" i="43"/>
  <c r="CN34" i="43"/>
  <c r="CM34" i="43"/>
  <c r="CL34" i="43"/>
  <c r="CI34" i="43"/>
  <c r="CH34" i="43"/>
  <c r="CG34" i="43"/>
  <c r="CF34" i="43"/>
  <c r="CE34" i="43"/>
  <c r="CD34" i="43"/>
  <c r="CC34" i="43"/>
  <c r="CB34" i="43"/>
  <c r="CA34" i="43"/>
  <c r="BZ34" i="43"/>
  <c r="BY34" i="43"/>
  <c r="BX34" i="43"/>
  <c r="BW34" i="43"/>
  <c r="BV34" i="43"/>
  <c r="BU34" i="43"/>
  <c r="BT34" i="43"/>
  <c r="BS34" i="43"/>
  <c r="BR34" i="43"/>
  <c r="BQ34" i="43"/>
  <c r="BO34" i="43"/>
  <c r="BN34" i="43"/>
  <c r="BM34" i="43"/>
  <c r="BL34" i="43"/>
  <c r="BK34" i="43"/>
  <c r="BJ34" i="43"/>
  <c r="BH34" i="43"/>
  <c r="BG34" i="43"/>
  <c r="BF34" i="43"/>
  <c r="BE34" i="43"/>
  <c r="BD34" i="43"/>
  <c r="BC34" i="43"/>
  <c r="BB34" i="43"/>
  <c r="AY34" i="43"/>
  <c r="AX34" i="43"/>
  <c r="AW34" i="43"/>
  <c r="AV34" i="43"/>
  <c r="AT34" i="43"/>
  <c r="AS34" i="43"/>
  <c r="AR34" i="43"/>
  <c r="AQ34" i="43"/>
  <c r="AP34" i="43"/>
  <c r="AO34" i="43"/>
  <c r="AN34" i="43"/>
  <c r="AM34" i="43"/>
  <c r="AL34" i="43"/>
  <c r="AK34" i="43"/>
  <c r="AJ34" i="43"/>
  <c r="AI34" i="43"/>
  <c r="AH34" i="43"/>
  <c r="AG34" i="43"/>
  <c r="AF34" i="43"/>
  <c r="AE34" i="43"/>
  <c r="AD34" i="43"/>
  <c r="AB34" i="43"/>
  <c r="AA34" i="43"/>
  <c r="Z34" i="43"/>
  <c r="Y34" i="43"/>
  <c r="X34" i="43"/>
  <c r="W34" i="43"/>
  <c r="V34" i="43"/>
  <c r="U34" i="43"/>
  <c r="T34" i="43"/>
  <c r="S34" i="43"/>
  <c r="R34" i="43"/>
  <c r="Q34" i="43"/>
  <c r="P34" i="43"/>
  <c r="O34" i="43"/>
  <c r="N34" i="43"/>
  <c r="K34" i="43"/>
  <c r="J34" i="43"/>
  <c r="I34" i="43"/>
  <c r="H34" i="43"/>
  <c r="G34" i="43"/>
  <c r="F34" i="43"/>
  <c r="E34" i="43"/>
  <c r="D34" i="43"/>
  <c r="C34" i="43"/>
  <c r="B34" i="43"/>
  <c r="CP33" i="43"/>
  <c r="CO33" i="43"/>
  <c r="CN33" i="43"/>
  <c r="CM33" i="43"/>
  <c r="CL33" i="43"/>
  <c r="CI33" i="43"/>
  <c r="CH33" i="43"/>
  <c r="CG33" i="43"/>
  <c r="CF33" i="43"/>
  <c r="CE33" i="43"/>
  <c r="CD33" i="43"/>
  <c r="CC33" i="43"/>
  <c r="CB33" i="43"/>
  <c r="CA33" i="43"/>
  <c r="BZ33" i="43"/>
  <c r="BY33" i="43"/>
  <c r="BX33" i="43"/>
  <c r="BW33" i="43"/>
  <c r="BV33" i="43"/>
  <c r="BU33" i="43"/>
  <c r="BT33" i="43"/>
  <c r="BS33" i="43"/>
  <c r="BR33" i="43"/>
  <c r="BQ33" i="43"/>
  <c r="BO33" i="43"/>
  <c r="BN33" i="43"/>
  <c r="BM33" i="43"/>
  <c r="BL33" i="43"/>
  <c r="BK33" i="43"/>
  <c r="BJ33" i="43"/>
  <c r="BH33" i="43"/>
  <c r="BG33" i="43"/>
  <c r="BF33" i="43"/>
  <c r="BE33" i="43"/>
  <c r="BD33" i="43"/>
  <c r="BC33" i="43"/>
  <c r="BB33" i="43"/>
  <c r="AY33" i="43"/>
  <c r="AX33" i="43"/>
  <c r="AW33" i="43"/>
  <c r="AV33" i="43"/>
  <c r="AT33" i="43"/>
  <c r="AS33" i="43"/>
  <c r="AR33" i="43"/>
  <c r="AQ33" i="43"/>
  <c r="AP33" i="43"/>
  <c r="AO33" i="43"/>
  <c r="AN33" i="43"/>
  <c r="AM33" i="43"/>
  <c r="AL33" i="43"/>
  <c r="AK33" i="43"/>
  <c r="AJ33" i="43"/>
  <c r="AI33" i="43"/>
  <c r="AH33" i="43"/>
  <c r="AG33" i="43"/>
  <c r="AF33" i="43"/>
  <c r="AE33" i="43"/>
  <c r="AD33" i="43"/>
  <c r="AB33" i="43"/>
  <c r="AA33" i="43"/>
  <c r="Z33" i="43"/>
  <c r="Y33" i="43"/>
  <c r="X33" i="43"/>
  <c r="W33" i="43"/>
  <c r="V33" i="43"/>
  <c r="U33" i="43"/>
  <c r="T33" i="43"/>
  <c r="S33" i="43"/>
  <c r="R33" i="43"/>
  <c r="Q33" i="43"/>
  <c r="P33" i="43"/>
  <c r="O33" i="43"/>
  <c r="N33" i="43"/>
  <c r="K33" i="43"/>
  <c r="J33" i="43"/>
  <c r="I33" i="43"/>
  <c r="H33" i="43"/>
  <c r="G33" i="43"/>
  <c r="F33" i="43"/>
  <c r="E33" i="43"/>
  <c r="D33" i="43"/>
  <c r="C33" i="43"/>
  <c r="B33" i="43"/>
  <c r="CP32" i="43"/>
  <c r="CO32" i="43"/>
  <c r="CN32" i="43"/>
  <c r="CM32" i="43"/>
  <c r="CL32" i="43"/>
  <c r="CI32" i="43"/>
  <c r="CH32" i="43"/>
  <c r="CG32" i="43"/>
  <c r="CF32" i="43"/>
  <c r="CE32" i="43"/>
  <c r="CD32" i="43"/>
  <c r="CC32" i="43"/>
  <c r="CB32" i="43"/>
  <c r="CA32" i="43"/>
  <c r="BZ32" i="43"/>
  <c r="BY32" i="43"/>
  <c r="BX32" i="43"/>
  <c r="BW32" i="43"/>
  <c r="BV32" i="43"/>
  <c r="BU32" i="43"/>
  <c r="BT32" i="43"/>
  <c r="BS32" i="43"/>
  <c r="BR32" i="43"/>
  <c r="BQ32" i="43"/>
  <c r="BO32" i="43"/>
  <c r="BN32" i="43"/>
  <c r="BM32" i="43"/>
  <c r="BL32" i="43"/>
  <c r="BK32" i="43"/>
  <c r="BJ32" i="43"/>
  <c r="BH32" i="43"/>
  <c r="BG32" i="43"/>
  <c r="BF32" i="43"/>
  <c r="BE32" i="43"/>
  <c r="BD32" i="43"/>
  <c r="BC32" i="43"/>
  <c r="BB32" i="43"/>
  <c r="AY32" i="43"/>
  <c r="AX32" i="43"/>
  <c r="AW32" i="43"/>
  <c r="AV32" i="43"/>
  <c r="AT32" i="43"/>
  <c r="AS32" i="43"/>
  <c r="AR32" i="43"/>
  <c r="AQ32" i="43"/>
  <c r="AP32" i="43"/>
  <c r="AO32" i="43"/>
  <c r="AN32" i="43"/>
  <c r="AM32" i="43"/>
  <c r="AL32" i="43"/>
  <c r="AK32" i="43"/>
  <c r="AJ32" i="43"/>
  <c r="AI32" i="43"/>
  <c r="AH32" i="43"/>
  <c r="AG32" i="43"/>
  <c r="AF32" i="43"/>
  <c r="AE32" i="43"/>
  <c r="AD32" i="43"/>
  <c r="AB32" i="43"/>
  <c r="AA32" i="43"/>
  <c r="Z32" i="43"/>
  <c r="Y32" i="43"/>
  <c r="X32" i="43"/>
  <c r="W32" i="43"/>
  <c r="V32" i="43"/>
  <c r="U32" i="43"/>
  <c r="T32" i="43"/>
  <c r="S32" i="43"/>
  <c r="R32" i="43"/>
  <c r="Q32" i="43"/>
  <c r="P32" i="43"/>
  <c r="O32" i="43"/>
  <c r="N32" i="43"/>
  <c r="K32" i="43"/>
  <c r="J32" i="43"/>
  <c r="I32" i="43"/>
  <c r="H32" i="43"/>
  <c r="G32" i="43"/>
  <c r="F32" i="43"/>
  <c r="E32" i="43"/>
  <c r="D32" i="43"/>
  <c r="C32" i="43"/>
  <c r="B32" i="43"/>
  <c r="CP31" i="43"/>
  <c r="CO31" i="43"/>
  <c r="CN31" i="43"/>
  <c r="CM31" i="43"/>
  <c r="CL31" i="43"/>
  <c r="CI31" i="43"/>
  <c r="CH31" i="43"/>
  <c r="CG31" i="43"/>
  <c r="CF31" i="43"/>
  <c r="CE31" i="43"/>
  <c r="CD31" i="43"/>
  <c r="CC31" i="43"/>
  <c r="CB31" i="43"/>
  <c r="CA31" i="43"/>
  <c r="BZ31" i="43"/>
  <c r="BY31" i="43"/>
  <c r="BX31" i="43"/>
  <c r="BW31" i="43"/>
  <c r="BV31" i="43"/>
  <c r="BU31" i="43"/>
  <c r="BT31" i="43"/>
  <c r="BS31" i="43"/>
  <c r="BR31" i="43"/>
  <c r="BQ31" i="43"/>
  <c r="BO31" i="43"/>
  <c r="BN31" i="43"/>
  <c r="BM31" i="43"/>
  <c r="BL31" i="43"/>
  <c r="BK31" i="43"/>
  <c r="BJ31" i="43"/>
  <c r="BH31" i="43"/>
  <c r="BG31" i="43"/>
  <c r="BF31" i="43"/>
  <c r="BE31" i="43"/>
  <c r="BD31" i="43"/>
  <c r="BC31" i="43"/>
  <c r="BB31" i="43"/>
  <c r="AY31" i="43"/>
  <c r="AX31" i="43"/>
  <c r="AW31" i="43"/>
  <c r="AV31" i="43"/>
  <c r="AT31" i="43"/>
  <c r="AS31" i="43"/>
  <c r="AR31" i="43"/>
  <c r="AQ31" i="43"/>
  <c r="AP31" i="43"/>
  <c r="AO31" i="43"/>
  <c r="AN31" i="43"/>
  <c r="AM31" i="43"/>
  <c r="AL31" i="43"/>
  <c r="AK31" i="43"/>
  <c r="AJ31" i="43"/>
  <c r="AI31" i="43"/>
  <c r="AH31" i="43"/>
  <c r="AG31" i="43"/>
  <c r="AF31" i="43"/>
  <c r="AE31" i="43"/>
  <c r="AD31" i="43"/>
  <c r="AB31" i="43"/>
  <c r="AA31" i="43"/>
  <c r="Z31" i="43"/>
  <c r="Y31" i="43"/>
  <c r="X31" i="43"/>
  <c r="W31" i="43"/>
  <c r="V31" i="43"/>
  <c r="U31" i="43"/>
  <c r="T31" i="43"/>
  <c r="S31" i="43"/>
  <c r="R31" i="43"/>
  <c r="Q31" i="43"/>
  <c r="P31" i="43"/>
  <c r="O31" i="43"/>
  <c r="N31" i="43"/>
  <c r="K31" i="43"/>
  <c r="J31" i="43"/>
  <c r="I31" i="43"/>
  <c r="H31" i="43"/>
  <c r="G31" i="43"/>
  <c r="F31" i="43"/>
  <c r="E31" i="43"/>
  <c r="D31" i="43"/>
  <c r="C31" i="43"/>
  <c r="B31" i="43"/>
  <c r="CP30" i="43"/>
  <c r="CO30" i="43"/>
  <c r="CN30" i="43"/>
  <c r="CM30" i="43"/>
  <c r="CL30" i="43"/>
  <c r="CI30" i="43"/>
  <c r="CH30" i="43"/>
  <c r="CG30" i="43"/>
  <c r="CF30" i="43"/>
  <c r="CE30" i="43"/>
  <c r="CD30" i="43"/>
  <c r="CC30" i="43"/>
  <c r="CB30" i="43"/>
  <c r="CA30" i="43"/>
  <c r="BZ30" i="43"/>
  <c r="BY30" i="43"/>
  <c r="BX30" i="43"/>
  <c r="BW30" i="43"/>
  <c r="BV30" i="43"/>
  <c r="BU30" i="43"/>
  <c r="BT30" i="43"/>
  <c r="BS30" i="43"/>
  <c r="BR30" i="43"/>
  <c r="BQ30" i="43"/>
  <c r="BO30" i="43"/>
  <c r="BN30" i="43"/>
  <c r="BM30" i="43"/>
  <c r="BL30" i="43"/>
  <c r="BK30" i="43"/>
  <c r="BJ30" i="43"/>
  <c r="BH30" i="43"/>
  <c r="BG30" i="43"/>
  <c r="BF30" i="43"/>
  <c r="BE30" i="43"/>
  <c r="BD30" i="43"/>
  <c r="BC30" i="43"/>
  <c r="BB30" i="43"/>
  <c r="AY30" i="43"/>
  <c r="AX30" i="43"/>
  <c r="AW30" i="43"/>
  <c r="AV30" i="43"/>
  <c r="AT30" i="43"/>
  <c r="AS30" i="43"/>
  <c r="AR30" i="43"/>
  <c r="AQ30" i="43"/>
  <c r="AP30" i="43"/>
  <c r="AO30" i="43"/>
  <c r="AN30" i="43"/>
  <c r="AM30" i="43"/>
  <c r="AL30" i="43"/>
  <c r="AK30" i="43"/>
  <c r="AJ30" i="43"/>
  <c r="AI30" i="43"/>
  <c r="AH30" i="43"/>
  <c r="AG30" i="43"/>
  <c r="AF30" i="43"/>
  <c r="AE30" i="43"/>
  <c r="AD30" i="43"/>
  <c r="AB30" i="43"/>
  <c r="AA30" i="43"/>
  <c r="Z30" i="43"/>
  <c r="Y30" i="43"/>
  <c r="X30" i="43"/>
  <c r="W30" i="43"/>
  <c r="V30" i="43"/>
  <c r="U30" i="43"/>
  <c r="T30" i="43"/>
  <c r="S30" i="43"/>
  <c r="R30" i="43"/>
  <c r="Q30" i="43"/>
  <c r="P30" i="43"/>
  <c r="O30" i="43"/>
  <c r="N30" i="43"/>
  <c r="K30" i="43"/>
  <c r="J30" i="43"/>
  <c r="I30" i="43"/>
  <c r="H30" i="43"/>
  <c r="G30" i="43"/>
  <c r="F30" i="43"/>
  <c r="E30" i="43"/>
  <c r="D30" i="43"/>
  <c r="C30" i="43"/>
  <c r="B30" i="43"/>
  <c r="CP29" i="43"/>
  <c r="CO29" i="43"/>
  <c r="CN29" i="43"/>
  <c r="CM29" i="43"/>
  <c r="CL29" i="43"/>
  <c r="CI29" i="43"/>
  <c r="CH29" i="43"/>
  <c r="CG29" i="43"/>
  <c r="CF29" i="43"/>
  <c r="CE29" i="43"/>
  <c r="CD29" i="43"/>
  <c r="CC29" i="43"/>
  <c r="CB29" i="43"/>
  <c r="CA29" i="43"/>
  <c r="BZ29" i="43"/>
  <c r="BY29" i="43"/>
  <c r="BX29" i="43"/>
  <c r="BW29" i="43"/>
  <c r="BV29" i="43"/>
  <c r="BU29" i="43"/>
  <c r="BT29" i="43"/>
  <c r="BS29" i="43"/>
  <c r="BR29" i="43"/>
  <c r="BQ29" i="43"/>
  <c r="BO29" i="43"/>
  <c r="BN29" i="43"/>
  <c r="BM29" i="43"/>
  <c r="BL29" i="43"/>
  <c r="BK29" i="43"/>
  <c r="BJ29" i="43"/>
  <c r="BH29" i="43"/>
  <c r="BG29" i="43"/>
  <c r="BF29" i="43"/>
  <c r="BE29" i="43"/>
  <c r="BD29" i="43"/>
  <c r="BC29" i="43"/>
  <c r="BB29" i="43"/>
  <c r="AY29" i="43"/>
  <c r="AX29" i="43"/>
  <c r="AW29" i="43"/>
  <c r="AV29" i="43"/>
  <c r="AT29" i="43"/>
  <c r="AS29" i="43"/>
  <c r="AR29" i="43"/>
  <c r="AQ29" i="43"/>
  <c r="AP29" i="43"/>
  <c r="AO29" i="43"/>
  <c r="AN29" i="43"/>
  <c r="AM29" i="43"/>
  <c r="AL29" i="43"/>
  <c r="AK29" i="43"/>
  <c r="AJ29" i="43"/>
  <c r="AI29" i="43"/>
  <c r="AH29" i="43"/>
  <c r="AG29" i="43"/>
  <c r="AF29" i="43"/>
  <c r="AE29" i="43"/>
  <c r="AD29" i="43"/>
  <c r="AB29" i="43"/>
  <c r="AA29" i="43"/>
  <c r="Z29" i="43"/>
  <c r="Y29" i="43"/>
  <c r="X29" i="43"/>
  <c r="W29" i="43"/>
  <c r="V29" i="43"/>
  <c r="U29" i="43"/>
  <c r="T29" i="43"/>
  <c r="S29" i="43"/>
  <c r="R29" i="43"/>
  <c r="Q29" i="43"/>
  <c r="P29" i="43"/>
  <c r="O29" i="43"/>
  <c r="N29" i="43"/>
  <c r="K29" i="43"/>
  <c r="J29" i="43"/>
  <c r="I29" i="43"/>
  <c r="H29" i="43"/>
  <c r="G29" i="43"/>
  <c r="F29" i="43"/>
  <c r="E29" i="43"/>
  <c r="D29" i="43"/>
  <c r="C29" i="43"/>
  <c r="B29" i="43"/>
  <c r="CK28" i="43"/>
  <c r="CJ28" i="43"/>
  <c r="CI28" i="43"/>
  <c r="CH28" i="43"/>
  <c r="CG28" i="43"/>
  <c r="CF28" i="43"/>
  <c r="CE28" i="43"/>
  <c r="CB28" i="43"/>
  <c r="CA28" i="43"/>
  <c r="BY28" i="43"/>
  <c r="BX28" i="43"/>
  <c r="BW28" i="43"/>
  <c r="BV28" i="43"/>
  <c r="BU28" i="43"/>
  <c r="BS28" i="43"/>
  <c r="BR28" i="43"/>
  <c r="BQ28" i="43"/>
  <c r="BM28" i="43"/>
  <c r="BL28" i="43"/>
  <c r="BK28" i="43"/>
  <c r="BJ28" i="43"/>
  <c r="BI28" i="43"/>
  <c r="BF28" i="43"/>
  <c r="BE28" i="43"/>
  <c r="BD28" i="43"/>
  <c r="BA28" i="43"/>
  <c r="AX28" i="43"/>
  <c r="AW28" i="43"/>
  <c r="AV28" i="43"/>
  <c r="AU28" i="43"/>
  <c r="AH28" i="43"/>
  <c r="AG28" i="43"/>
  <c r="AE28" i="43"/>
  <c r="AC28" i="43"/>
  <c r="AB28" i="43"/>
  <c r="AA28" i="43"/>
  <c r="U28" i="43"/>
  <c r="R28" i="43"/>
  <c r="Q28" i="43"/>
  <c r="P28" i="43"/>
  <c r="O28" i="43"/>
  <c r="N28" i="43"/>
  <c r="M28" i="43"/>
  <c r="L28" i="43"/>
  <c r="K28" i="43"/>
  <c r="J28" i="43"/>
  <c r="I28" i="43"/>
  <c r="H28" i="43"/>
  <c r="G28" i="43"/>
  <c r="F28" i="43"/>
  <c r="E28" i="43"/>
  <c r="C28" i="43"/>
  <c r="B28" i="43"/>
  <c r="CK27" i="43"/>
  <c r="CJ27" i="43"/>
  <c r="CI27" i="43"/>
  <c r="CH27" i="43"/>
  <c r="CG27" i="43"/>
  <c r="CF27" i="43"/>
  <c r="CE27" i="43"/>
  <c r="CB27" i="43"/>
  <c r="CA27" i="43"/>
  <c r="BY27" i="43"/>
  <c r="BX27" i="43"/>
  <c r="BW27" i="43"/>
  <c r="BV27" i="43"/>
  <c r="BU27" i="43"/>
  <c r="BS27" i="43"/>
  <c r="BR27" i="43"/>
  <c r="BQ27" i="43"/>
  <c r="BM27" i="43"/>
  <c r="BL27" i="43"/>
  <c r="BK27" i="43"/>
  <c r="BJ27" i="43"/>
  <c r="BI27" i="43"/>
  <c r="BF27" i="43"/>
  <c r="BE27" i="43"/>
  <c r="BD27" i="43"/>
  <c r="BA27" i="43"/>
  <c r="AX27" i="43"/>
  <c r="AW27" i="43"/>
  <c r="AV27" i="43"/>
  <c r="AU27" i="43"/>
  <c r="AH27" i="43"/>
  <c r="AG27" i="43"/>
  <c r="AE27" i="43"/>
  <c r="AC27" i="43"/>
  <c r="AB27" i="43"/>
  <c r="AA27" i="43"/>
  <c r="U27" i="43"/>
  <c r="R27" i="43"/>
  <c r="Q27" i="43"/>
  <c r="P27" i="43"/>
  <c r="O27" i="43"/>
  <c r="N27" i="43"/>
  <c r="M27" i="43"/>
  <c r="L27" i="43"/>
  <c r="K27" i="43"/>
  <c r="J27" i="43"/>
  <c r="I27" i="43"/>
  <c r="H27" i="43"/>
  <c r="G27" i="43"/>
  <c r="F27" i="43"/>
  <c r="E27" i="43"/>
  <c r="C27" i="43"/>
  <c r="B27" i="43"/>
  <c r="CK26" i="43"/>
  <c r="CJ26" i="43"/>
  <c r="CI26" i="43"/>
  <c r="CH26" i="43"/>
  <c r="CG26" i="43"/>
  <c r="CF26" i="43"/>
  <c r="CE26" i="43"/>
  <c r="CB26" i="43"/>
  <c r="CA26" i="43"/>
  <c r="BY26" i="43"/>
  <c r="BX26" i="43"/>
  <c r="BW26" i="43"/>
  <c r="BV26" i="43"/>
  <c r="BU26" i="43"/>
  <c r="BS26" i="43"/>
  <c r="BR26" i="43"/>
  <c r="BQ26" i="43"/>
  <c r="BM26" i="43"/>
  <c r="BL26" i="43"/>
  <c r="BK26" i="43"/>
  <c r="BJ26" i="43"/>
  <c r="BI26" i="43"/>
  <c r="BF26" i="43"/>
  <c r="BE26" i="43"/>
  <c r="BD26" i="43"/>
  <c r="BA26" i="43"/>
  <c r="AX26" i="43"/>
  <c r="AW26" i="43"/>
  <c r="AV26" i="43"/>
  <c r="AU26" i="43"/>
  <c r="AH26" i="43"/>
  <c r="AG26" i="43"/>
  <c r="AE26" i="43"/>
  <c r="AC26" i="43"/>
  <c r="AB26" i="43"/>
  <c r="AA26" i="43"/>
  <c r="U26" i="43"/>
  <c r="R26" i="43"/>
  <c r="Q26" i="43"/>
  <c r="P26" i="43"/>
  <c r="O26" i="43"/>
  <c r="N26" i="43"/>
  <c r="M26" i="43"/>
  <c r="L26" i="43"/>
  <c r="K26" i="43"/>
  <c r="J26" i="43"/>
  <c r="I26" i="43"/>
  <c r="H26" i="43"/>
  <c r="G26" i="43"/>
  <c r="F26" i="43"/>
  <c r="E26" i="43"/>
  <c r="C26" i="43"/>
  <c r="B26" i="43"/>
  <c r="CK25" i="43"/>
  <c r="CJ25" i="43"/>
  <c r="CI25" i="43"/>
  <c r="CH25" i="43"/>
  <c r="CG25" i="43"/>
  <c r="CF25" i="43"/>
  <c r="CE25" i="43"/>
  <c r="CB25" i="43"/>
  <c r="CA25" i="43"/>
  <c r="BY25" i="43"/>
  <c r="BX25" i="43"/>
  <c r="BW25" i="43"/>
  <c r="BV25" i="43"/>
  <c r="BU25" i="43"/>
  <c r="BS25" i="43"/>
  <c r="BR25" i="43"/>
  <c r="BQ25" i="43"/>
  <c r="BM25" i="43"/>
  <c r="BL25" i="43"/>
  <c r="BK25" i="43"/>
  <c r="BJ25" i="43"/>
  <c r="BI25" i="43"/>
  <c r="BF25" i="43"/>
  <c r="BE25" i="43"/>
  <c r="BD25" i="43"/>
  <c r="BA25" i="43"/>
  <c r="AX25" i="43"/>
  <c r="AW25" i="43"/>
  <c r="AV25" i="43"/>
  <c r="AU25" i="43"/>
  <c r="AH25" i="43"/>
  <c r="AG25" i="43"/>
  <c r="AE25" i="43"/>
  <c r="AC25" i="43"/>
  <c r="AB25" i="43"/>
  <c r="AA25" i="43"/>
  <c r="U25" i="43"/>
  <c r="R25" i="43"/>
  <c r="Q25" i="43"/>
  <c r="P25" i="43"/>
  <c r="O25" i="43"/>
  <c r="N25" i="43"/>
  <c r="M25" i="43"/>
  <c r="L25" i="43"/>
  <c r="K25" i="43"/>
  <c r="J25" i="43"/>
  <c r="I25" i="43"/>
  <c r="H25" i="43"/>
  <c r="G25" i="43"/>
  <c r="F25" i="43"/>
  <c r="E25" i="43"/>
  <c r="C25" i="43"/>
  <c r="B25" i="43"/>
  <c r="CK24" i="43"/>
  <c r="CJ24" i="43"/>
  <c r="CI24" i="43"/>
  <c r="CH24" i="43"/>
  <c r="CG24" i="43"/>
  <c r="CF24" i="43"/>
  <c r="CE24" i="43"/>
  <c r="CB24" i="43"/>
  <c r="CA24" i="43"/>
  <c r="BY24" i="43"/>
  <c r="BX24" i="43"/>
  <c r="BW24" i="43"/>
  <c r="BV24" i="43"/>
  <c r="BU24" i="43"/>
  <c r="BS24" i="43"/>
  <c r="BR24" i="43"/>
  <c r="BQ24" i="43"/>
  <c r="BM24" i="43"/>
  <c r="BL24" i="43"/>
  <c r="BK24" i="43"/>
  <c r="BJ24" i="43"/>
  <c r="BI24" i="43"/>
  <c r="BF24" i="43"/>
  <c r="BE24" i="43"/>
  <c r="BD24" i="43"/>
  <c r="BA24" i="43"/>
  <c r="AX24" i="43"/>
  <c r="AW24" i="43"/>
  <c r="AV24" i="43"/>
  <c r="AU24" i="43"/>
  <c r="AH24" i="43"/>
  <c r="AG24" i="43"/>
  <c r="AE24" i="43"/>
  <c r="AC24" i="43"/>
  <c r="AB24" i="43"/>
  <c r="AA24" i="43"/>
  <c r="U24" i="43"/>
  <c r="R24" i="43"/>
  <c r="Q24" i="43"/>
  <c r="P24" i="43"/>
  <c r="O24" i="43"/>
  <c r="N24" i="43"/>
  <c r="M24" i="43"/>
  <c r="L24" i="43"/>
  <c r="K24" i="43"/>
  <c r="J24" i="43"/>
  <c r="I24" i="43"/>
  <c r="H24" i="43"/>
  <c r="G24" i="43"/>
  <c r="F24" i="43"/>
  <c r="E24" i="43"/>
  <c r="C24" i="43"/>
  <c r="B24" i="43"/>
  <c r="CK23" i="43"/>
  <c r="CJ23" i="43"/>
  <c r="CI23" i="43"/>
  <c r="CH23" i="43"/>
  <c r="CG23" i="43"/>
  <c r="CF23" i="43"/>
  <c r="CE23" i="43"/>
  <c r="CB23" i="43"/>
  <c r="CA23" i="43"/>
  <c r="BY23" i="43"/>
  <c r="BX23" i="43"/>
  <c r="BW23" i="43"/>
  <c r="BV23" i="43"/>
  <c r="BU23" i="43"/>
  <c r="BS23" i="43"/>
  <c r="BR23" i="43"/>
  <c r="BQ23" i="43"/>
  <c r="BM23" i="43"/>
  <c r="BL23" i="43"/>
  <c r="BK23" i="43"/>
  <c r="BJ23" i="43"/>
  <c r="BI23" i="43"/>
  <c r="BF23" i="43"/>
  <c r="BE23" i="43"/>
  <c r="BD23" i="43"/>
  <c r="BA23" i="43"/>
  <c r="AX23" i="43"/>
  <c r="AW23" i="43"/>
  <c r="AV23" i="43"/>
  <c r="AU23" i="43"/>
  <c r="AH23" i="43"/>
  <c r="AG23" i="43"/>
  <c r="AE23" i="43"/>
  <c r="AC23" i="43"/>
  <c r="AB23" i="43"/>
  <c r="AA23" i="43"/>
  <c r="U23" i="43"/>
  <c r="R23" i="43"/>
  <c r="Q23" i="43"/>
  <c r="P23" i="43"/>
  <c r="O23" i="43"/>
  <c r="N23" i="43"/>
  <c r="M23" i="43"/>
  <c r="L23" i="43"/>
  <c r="K23" i="43"/>
  <c r="J23" i="43"/>
  <c r="I23" i="43"/>
  <c r="H23" i="43"/>
  <c r="G23" i="43"/>
  <c r="F23" i="43"/>
  <c r="E23" i="43"/>
  <c r="C23" i="43"/>
  <c r="B23" i="43"/>
  <c r="CK22" i="43"/>
  <c r="CJ22" i="43"/>
  <c r="CI22" i="43"/>
  <c r="CH22" i="43"/>
  <c r="CG22" i="43"/>
  <c r="CF22" i="43"/>
  <c r="CE22" i="43"/>
  <c r="CB22" i="43"/>
  <c r="CA22" i="43"/>
  <c r="BY22" i="43"/>
  <c r="BX22" i="43"/>
  <c r="BW22" i="43"/>
  <c r="BV22" i="43"/>
  <c r="BU22" i="43"/>
  <c r="BS22" i="43"/>
  <c r="BR22" i="43"/>
  <c r="BQ22" i="43"/>
  <c r="BM22" i="43"/>
  <c r="BL22" i="43"/>
  <c r="BK22" i="43"/>
  <c r="BJ22" i="43"/>
  <c r="BI22" i="43"/>
  <c r="BF22" i="43"/>
  <c r="BE22" i="43"/>
  <c r="BD22" i="43"/>
  <c r="BA22" i="43"/>
  <c r="AX22" i="43"/>
  <c r="AW22" i="43"/>
  <c r="AV22" i="43"/>
  <c r="AU22" i="43"/>
  <c r="AH22" i="43"/>
  <c r="AG22" i="43"/>
  <c r="AE22" i="43"/>
  <c r="AC22" i="43"/>
  <c r="AB22" i="43"/>
  <c r="AA22" i="43"/>
  <c r="U22" i="43"/>
  <c r="R22" i="43"/>
  <c r="Q22" i="43"/>
  <c r="P22" i="43"/>
  <c r="O22" i="43"/>
  <c r="N22" i="43"/>
  <c r="M22" i="43"/>
  <c r="L22" i="43"/>
  <c r="K22" i="43"/>
  <c r="J22" i="43"/>
  <c r="I22" i="43"/>
  <c r="H22" i="43"/>
  <c r="G22" i="43"/>
  <c r="F22" i="43"/>
  <c r="E22" i="43"/>
  <c r="C22" i="43"/>
  <c r="B22" i="43"/>
  <c r="CK21" i="43"/>
  <c r="CJ21" i="43"/>
  <c r="CI21" i="43"/>
  <c r="CH21" i="43"/>
  <c r="CG21" i="43"/>
  <c r="CF21" i="43"/>
  <c r="CE21" i="43"/>
  <c r="CB21" i="43"/>
  <c r="CA21" i="43"/>
  <c r="BY21" i="43"/>
  <c r="BX21" i="43"/>
  <c r="BW21" i="43"/>
  <c r="BV21" i="43"/>
  <c r="BU21" i="43"/>
  <c r="BS21" i="43"/>
  <c r="BR21" i="43"/>
  <c r="BQ21" i="43"/>
  <c r="BM21" i="43"/>
  <c r="BL21" i="43"/>
  <c r="BK21" i="43"/>
  <c r="BJ21" i="43"/>
  <c r="BI21" i="43"/>
  <c r="BF21" i="43"/>
  <c r="BE21" i="43"/>
  <c r="BD21" i="43"/>
  <c r="BA21" i="43"/>
  <c r="AX21" i="43"/>
  <c r="AW21" i="43"/>
  <c r="AV21" i="43"/>
  <c r="AU21" i="43"/>
  <c r="AH21" i="43"/>
  <c r="AG21" i="43"/>
  <c r="AE21" i="43"/>
  <c r="AC21" i="43"/>
  <c r="AB21" i="43"/>
  <c r="AA21" i="43"/>
  <c r="U21" i="43"/>
  <c r="R21" i="43"/>
  <c r="Q21" i="43"/>
  <c r="P21" i="43"/>
  <c r="O21" i="43"/>
  <c r="N21" i="43"/>
  <c r="M21" i="43"/>
  <c r="L21" i="43"/>
  <c r="K21" i="43"/>
  <c r="J21" i="43"/>
  <c r="I21" i="43"/>
  <c r="H21" i="43"/>
  <c r="G21" i="43"/>
  <c r="F21" i="43"/>
  <c r="E21" i="43"/>
  <c r="C21" i="43"/>
  <c r="B21" i="43"/>
  <c r="CK20" i="43"/>
  <c r="CJ20" i="43"/>
  <c r="CI20" i="43"/>
  <c r="CH20" i="43"/>
  <c r="CG20" i="43"/>
  <c r="CF20" i="43"/>
  <c r="CE20" i="43"/>
  <c r="CB20" i="43"/>
  <c r="CA20" i="43"/>
  <c r="BY20" i="43"/>
  <c r="BX20" i="43"/>
  <c r="BW20" i="43"/>
  <c r="BV20" i="43"/>
  <c r="BU20" i="43"/>
  <c r="BS20" i="43"/>
  <c r="BR20" i="43"/>
  <c r="BQ20" i="43"/>
  <c r="BM20" i="43"/>
  <c r="BL20" i="43"/>
  <c r="BK20" i="43"/>
  <c r="BJ20" i="43"/>
  <c r="BI20" i="43"/>
  <c r="BF20" i="43"/>
  <c r="BE20" i="43"/>
  <c r="BD20" i="43"/>
  <c r="BA20" i="43"/>
  <c r="AX20" i="43"/>
  <c r="AW20" i="43"/>
  <c r="AV20" i="43"/>
  <c r="AU20" i="43"/>
  <c r="AH20" i="43"/>
  <c r="AG20" i="43"/>
  <c r="AE20" i="43"/>
  <c r="AC20" i="43"/>
  <c r="AB20" i="43"/>
  <c r="AA20" i="43"/>
  <c r="U20" i="43"/>
  <c r="R20" i="43"/>
  <c r="Q20" i="43"/>
  <c r="P20" i="43"/>
  <c r="O20" i="43"/>
  <c r="N20" i="43"/>
  <c r="M20" i="43"/>
  <c r="L20" i="43"/>
  <c r="K20" i="43"/>
  <c r="J20" i="43"/>
  <c r="I20" i="43"/>
  <c r="H20" i="43"/>
  <c r="G20" i="43"/>
  <c r="F20" i="43"/>
  <c r="E20" i="43"/>
  <c r="C20" i="43"/>
  <c r="B20" i="43"/>
  <c r="CK19" i="43"/>
  <c r="CJ19" i="43"/>
  <c r="CI19" i="43"/>
  <c r="CH19" i="43"/>
  <c r="CG19" i="43"/>
  <c r="CF19" i="43"/>
  <c r="CE19" i="43"/>
  <c r="CB19" i="43"/>
  <c r="CA19" i="43"/>
  <c r="BY19" i="43"/>
  <c r="BX19" i="43"/>
  <c r="BW19" i="43"/>
  <c r="BV19" i="43"/>
  <c r="BU19" i="43"/>
  <c r="BS19" i="43"/>
  <c r="BR19" i="43"/>
  <c r="BQ19" i="43"/>
  <c r="BM19" i="43"/>
  <c r="BL19" i="43"/>
  <c r="BK19" i="43"/>
  <c r="BJ19" i="43"/>
  <c r="BI19" i="43"/>
  <c r="BF19" i="43"/>
  <c r="BE19" i="43"/>
  <c r="BD19" i="43"/>
  <c r="BA19" i="43"/>
  <c r="AX19" i="43"/>
  <c r="AW19" i="43"/>
  <c r="AV19" i="43"/>
  <c r="AU19" i="43"/>
  <c r="AH19" i="43"/>
  <c r="AG19" i="43"/>
  <c r="AE19" i="43"/>
  <c r="AC19" i="43"/>
  <c r="AB19" i="43"/>
  <c r="AA19" i="43"/>
  <c r="U19" i="43"/>
  <c r="R19" i="43"/>
  <c r="Q19" i="43"/>
  <c r="P19" i="43"/>
  <c r="O19" i="43"/>
  <c r="N19" i="43"/>
  <c r="M19" i="43"/>
  <c r="L19" i="43"/>
  <c r="K19" i="43"/>
  <c r="J19" i="43"/>
  <c r="I19" i="43"/>
  <c r="H19" i="43"/>
  <c r="G19" i="43"/>
  <c r="F19" i="43"/>
  <c r="E19" i="43"/>
  <c r="C19" i="43"/>
  <c r="B19" i="43"/>
  <c r="CK18" i="43"/>
  <c r="CJ18" i="43"/>
  <c r="CI18" i="43"/>
  <c r="CH18" i="43"/>
  <c r="CG18" i="43"/>
  <c r="CF18" i="43"/>
  <c r="CE18" i="43"/>
  <c r="CB18" i="43"/>
  <c r="CA18" i="43"/>
  <c r="BY18" i="43"/>
  <c r="BX18" i="43"/>
  <c r="BW18" i="43"/>
  <c r="BV18" i="43"/>
  <c r="BU18" i="43"/>
  <c r="BS18" i="43"/>
  <c r="BR18" i="43"/>
  <c r="BQ18" i="43"/>
  <c r="BM18" i="43"/>
  <c r="BL18" i="43"/>
  <c r="BK18" i="43"/>
  <c r="BJ18" i="43"/>
  <c r="BI18" i="43"/>
  <c r="BF18" i="43"/>
  <c r="BE18" i="43"/>
  <c r="BD18" i="43"/>
  <c r="BA18" i="43"/>
  <c r="AX18" i="43"/>
  <c r="AW18" i="43"/>
  <c r="AV18" i="43"/>
  <c r="AU18" i="43"/>
  <c r="AH18" i="43"/>
  <c r="AG18" i="43"/>
  <c r="AE18" i="43"/>
  <c r="AC18" i="43"/>
  <c r="AB18" i="43"/>
  <c r="AA18" i="43"/>
  <c r="U18" i="43"/>
  <c r="R18" i="43"/>
  <c r="Q18" i="43"/>
  <c r="P18" i="43"/>
  <c r="O18" i="43"/>
  <c r="N18" i="43"/>
  <c r="M18" i="43"/>
  <c r="L18" i="43"/>
  <c r="K18" i="43"/>
  <c r="J18" i="43"/>
  <c r="I18" i="43"/>
  <c r="H18" i="43"/>
  <c r="G18" i="43"/>
  <c r="F18" i="43"/>
  <c r="E18" i="43"/>
  <c r="C18" i="43"/>
  <c r="B18" i="43"/>
  <c r="CK17" i="43"/>
  <c r="CJ17" i="43"/>
  <c r="CI17" i="43"/>
  <c r="CH17" i="43"/>
  <c r="CG17" i="43"/>
  <c r="CF17" i="43"/>
  <c r="CE17" i="43"/>
  <c r="CB17" i="43"/>
  <c r="CA17" i="43"/>
  <c r="BY17" i="43"/>
  <c r="BX17" i="43"/>
  <c r="BW17" i="43"/>
  <c r="BV17" i="43"/>
  <c r="BU17" i="43"/>
  <c r="BS17" i="43"/>
  <c r="BR17" i="43"/>
  <c r="BQ17" i="43"/>
  <c r="BM17" i="43"/>
  <c r="BL17" i="43"/>
  <c r="BK17" i="43"/>
  <c r="BJ17" i="43"/>
  <c r="BI17" i="43"/>
  <c r="BF17" i="43"/>
  <c r="BE17" i="43"/>
  <c r="BD17" i="43"/>
  <c r="BA17" i="43"/>
  <c r="AX17" i="43"/>
  <c r="AW17" i="43"/>
  <c r="AV17" i="43"/>
  <c r="AU17" i="43"/>
  <c r="AH17" i="43"/>
  <c r="AG17" i="43"/>
  <c r="AE17" i="43"/>
  <c r="AC17" i="43"/>
  <c r="AB17" i="43"/>
  <c r="AA17" i="43"/>
  <c r="U17" i="43"/>
  <c r="R17" i="43"/>
  <c r="Q17" i="43"/>
  <c r="P17" i="43"/>
  <c r="O17" i="43"/>
  <c r="N17" i="43"/>
  <c r="M17" i="43"/>
  <c r="L17" i="43"/>
  <c r="K17" i="43"/>
  <c r="J17" i="43"/>
  <c r="I17" i="43"/>
  <c r="H17" i="43"/>
  <c r="G17" i="43"/>
  <c r="F17" i="43"/>
  <c r="E17" i="43"/>
  <c r="C17" i="43"/>
  <c r="B17" i="43"/>
  <c r="CK16" i="43"/>
  <c r="CJ16" i="43"/>
  <c r="CI16" i="43"/>
  <c r="CH16" i="43"/>
  <c r="CG16" i="43"/>
  <c r="CF16" i="43"/>
  <c r="CE16" i="43"/>
  <c r="CB16" i="43"/>
  <c r="CA16" i="43"/>
  <c r="BY16" i="43"/>
  <c r="BX16" i="43"/>
  <c r="BW16" i="43"/>
  <c r="BV16" i="43"/>
  <c r="BU16" i="43"/>
  <c r="BS16" i="43"/>
  <c r="BR16" i="43"/>
  <c r="BQ16" i="43"/>
  <c r="BM16" i="43"/>
  <c r="BL16" i="43"/>
  <c r="BK16" i="43"/>
  <c r="BJ16" i="43"/>
  <c r="BI16" i="43"/>
  <c r="BF16" i="43"/>
  <c r="BE16" i="43"/>
  <c r="BD16" i="43"/>
  <c r="BA16" i="43"/>
  <c r="AX16" i="43"/>
  <c r="AW16" i="43"/>
  <c r="AV16" i="43"/>
  <c r="AU16" i="43"/>
  <c r="AH16" i="43"/>
  <c r="AG16" i="43"/>
  <c r="AE16" i="43"/>
  <c r="AC16" i="43"/>
  <c r="AB16" i="43"/>
  <c r="AA16" i="43"/>
  <c r="U16" i="43"/>
  <c r="R16" i="43"/>
  <c r="Q16" i="43"/>
  <c r="P16" i="43"/>
  <c r="O16" i="43"/>
  <c r="N16" i="43"/>
  <c r="M16" i="43"/>
  <c r="L16" i="43"/>
  <c r="K16" i="43"/>
  <c r="J16" i="43"/>
  <c r="I16" i="43"/>
  <c r="H16" i="43"/>
  <c r="G16" i="43"/>
  <c r="F16" i="43"/>
  <c r="E16" i="43"/>
  <c r="C16" i="43"/>
  <c r="B16" i="43"/>
  <c r="CK15" i="43"/>
  <c r="CJ15" i="43"/>
  <c r="CI15" i="43"/>
  <c r="CH15" i="43"/>
  <c r="CG15" i="43"/>
  <c r="CF15" i="43"/>
  <c r="CE15" i="43"/>
  <c r="CB15" i="43"/>
  <c r="CA15" i="43"/>
  <c r="BY15" i="43"/>
  <c r="BX15" i="43"/>
  <c r="BW15" i="43"/>
  <c r="BV15" i="43"/>
  <c r="BU15" i="43"/>
  <c r="BS15" i="43"/>
  <c r="BR15" i="43"/>
  <c r="BQ15" i="43"/>
  <c r="BM15" i="43"/>
  <c r="BL15" i="43"/>
  <c r="BK15" i="43"/>
  <c r="BJ15" i="43"/>
  <c r="BI15" i="43"/>
  <c r="BF15" i="43"/>
  <c r="BE15" i="43"/>
  <c r="BD15" i="43"/>
  <c r="BA15" i="43"/>
  <c r="AX15" i="43"/>
  <c r="AW15" i="43"/>
  <c r="AV15" i="43"/>
  <c r="AU15" i="43"/>
  <c r="AH15" i="43"/>
  <c r="AG15" i="43"/>
  <c r="AE15" i="43"/>
  <c r="AC15" i="43"/>
  <c r="AB15" i="43"/>
  <c r="AA15" i="43"/>
  <c r="U15" i="43"/>
  <c r="R15" i="43"/>
  <c r="Q15" i="43"/>
  <c r="P15" i="43"/>
  <c r="O15" i="43"/>
  <c r="N15" i="43"/>
  <c r="M15" i="43"/>
  <c r="L15" i="43"/>
  <c r="K15" i="43"/>
  <c r="J15" i="43"/>
  <c r="I15" i="43"/>
  <c r="H15" i="43"/>
  <c r="G15" i="43"/>
  <c r="F15" i="43"/>
  <c r="E15" i="43"/>
  <c r="C15" i="43"/>
  <c r="B15" i="43"/>
  <c r="CK14" i="43"/>
  <c r="CJ14" i="43"/>
  <c r="CI14" i="43"/>
  <c r="CH14" i="43"/>
  <c r="CG14" i="43"/>
  <c r="CF14" i="43"/>
  <c r="CE14" i="43"/>
  <c r="CB14" i="43"/>
  <c r="CA14" i="43"/>
  <c r="BY14" i="43"/>
  <c r="BX14" i="43"/>
  <c r="BW14" i="43"/>
  <c r="BV14" i="43"/>
  <c r="BU14" i="43"/>
  <c r="BS14" i="43"/>
  <c r="BR14" i="43"/>
  <c r="BQ14" i="43"/>
  <c r="BM14" i="43"/>
  <c r="BL14" i="43"/>
  <c r="BK14" i="43"/>
  <c r="BJ14" i="43"/>
  <c r="BI14" i="43"/>
  <c r="BF14" i="43"/>
  <c r="BE14" i="43"/>
  <c r="BD14" i="43"/>
  <c r="BA14" i="43"/>
  <c r="AX14" i="43"/>
  <c r="AW14" i="43"/>
  <c r="AV14" i="43"/>
  <c r="AU14" i="43"/>
  <c r="AH14" i="43"/>
  <c r="AG14" i="43"/>
  <c r="AE14" i="43"/>
  <c r="AC14" i="43"/>
  <c r="AB14" i="43"/>
  <c r="AA14" i="43"/>
  <c r="U14" i="43"/>
  <c r="R14" i="43"/>
  <c r="Q14" i="43"/>
  <c r="P14" i="43"/>
  <c r="O14" i="43"/>
  <c r="N14" i="43"/>
  <c r="M14" i="43"/>
  <c r="L14" i="43"/>
  <c r="K14" i="43"/>
  <c r="J14" i="43"/>
  <c r="I14" i="43"/>
  <c r="H14" i="43"/>
  <c r="G14" i="43"/>
  <c r="F14" i="43"/>
  <c r="E14" i="43"/>
  <c r="C14" i="43"/>
  <c r="B14" i="43"/>
  <c r="CK13" i="43"/>
  <c r="CJ13" i="43"/>
  <c r="CI13" i="43"/>
  <c r="CH13" i="43"/>
  <c r="CG13" i="43"/>
  <c r="CF13" i="43"/>
  <c r="CE13" i="43"/>
  <c r="CB13" i="43"/>
  <c r="CA13" i="43"/>
  <c r="BY13" i="43"/>
  <c r="BX13" i="43"/>
  <c r="BW13" i="43"/>
  <c r="BV13" i="43"/>
  <c r="BU13" i="43"/>
  <c r="BS13" i="43"/>
  <c r="BR13" i="43"/>
  <c r="BQ13" i="43"/>
  <c r="BM13" i="43"/>
  <c r="BL13" i="43"/>
  <c r="BK13" i="43"/>
  <c r="BJ13" i="43"/>
  <c r="BI13" i="43"/>
  <c r="BF13" i="43"/>
  <c r="BE13" i="43"/>
  <c r="BD13" i="43"/>
  <c r="BA13" i="43"/>
  <c r="AX13" i="43"/>
  <c r="AW13" i="43"/>
  <c r="AV13" i="43"/>
  <c r="AU13" i="43"/>
  <c r="AH13" i="43"/>
  <c r="AG13" i="43"/>
  <c r="AE13" i="43"/>
  <c r="AC13" i="43"/>
  <c r="AB13" i="43"/>
  <c r="AA13" i="43"/>
  <c r="U13" i="43"/>
  <c r="R13" i="43"/>
  <c r="Q13" i="43"/>
  <c r="P13" i="43"/>
  <c r="O13" i="43"/>
  <c r="N13" i="43"/>
  <c r="M13" i="43"/>
  <c r="L13" i="43"/>
  <c r="K13" i="43"/>
  <c r="J13" i="43"/>
  <c r="I13" i="43"/>
  <c r="H13" i="43"/>
  <c r="G13" i="43"/>
  <c r="F13" i="43"/>
  <c r="E13" i="43"/>
  <c r="C13" i="43"/>
  <c r="B13" i="43"/>
  <c r="CK12" i="43"/>
  <c r="CJ12" i="43"/>
  <c r="CI12" i="43"/>
  <c r="CH12" i="43"/>
  <c r="CG12" i="43"/>
  <c r="CF12" i="43"/>
  <c r="CE12" i="43"/>
  <c r="CB12" i="43"/>
  <c r="CA12" i="43"/>
  <c r="BY12" i="43"/>
  <c r="BX12" i="43"/>
  <c r="BW12" i="43"/>
  <c r="BV12" i="43"/>
  <c r="BU12" i="43"/>
  <c r="BS12" i="43"/>
  <c r="BR12" i="43"/>
  <c r="BQ12" i="43"/>
  <c r="BM12" i="43"/>
  <c r="BL12" i="43"/>
  <c r="BK12" i="43"/>
  <c r="BJ12" i="43"/>
  <c r="BI12" i="43"/>
  <c r="BF12" i="43"/>
  <c r="BE12" i="43"/>
  <c r="BD12" i="43"/>
  <c r="BA12" i="43"/>
  <c r="AX12" i="43"/>
  <c r="AW12" i="43"/>
  <c r="AV12" i="43"/>
  <c r="AU12" i="43"/>
  <c r="AH12" i="43"/>
  <c r="AG12" i="43"/>
  <c r="AE12" i="43"/>
  <c r="AC12" i="43"/>
  <c r="AB12" i="43"/>
  <c r="AA12" i="43"/>
  <c r="U12" i="43"/>
  <c r="R12" i="43"/>
  <c r="Q12" i="43"/>
  <c r="P12" i="43"/>
  <c r="O12" i="43"/>
  <c r="N12" i="43"/>
  <c r="M12" i="43"/>
  <c r="L12" i="43"/>
  <c r="K12" i="43"/>
  <c r="J12" i="43"/>
  <c r="I12" i="43"/>
  <c r="H12" i="43"/>
  <c r="G12" i="43"/>
  <c r="F12" i="43"/>
  <c r="E12" i="43"/>
  <c r="C12" i="43"/>
  <c r="B12" i="43"/>
  <c r="CK11" i="43"/>
  <c r="CJ11" i="43"/>
  <c r="CI11" i="43"/>
  <c r="CH11" i="43"/>
  <c r="CG11" i="43"/>
  <c r="CF11" i="43"/>
  <c r="CE11" i="43"/>
  <c r="CB11" i="43"/>
  <c r="CA11" i="43"/>
  <c r="BY11" i="43"/>
  <c r="BX11" i="43"/>
  <c r="BW11" i="43"/>
  <c r="BV11" i="43"/>
  <c r="BU11" i="43"/>
  <c r="BS11" i="43"/>
  <c r="BR11" i="43"/>
  <c r="BQ11" i="43"/>
  <c r="BM11" i="43"/>
  <c r="BL11" i="43"/>
  <c r="BK11" i="43"/>
  <c r="BJ11" i="43"/>
  <c r="BI11" i="43"/>
  <c r="BF11" i="43"/>
  <c r="BE11" i="43"/>
  <c r="BD11" i="43"/>
  <c r="BA11" i="43"/>
  <c r="AX11" i="43"/>
  <c r="AW11" i="43"/>
  <c r="AV11" i="43"/>
  <c r="AU11" i="43"/>
  <c r="AH11" i="43"/>
  <c r="AG11" i="43"/>
  <c r="AE11" i="43"/>
  <c r="AC11" i="43"/>
  <c r="AB11" i="43"/>
  <c r="AA11" i="43"/>
  <c r="U11" i="43"/>
  <c r="R11" i="43"/>
  <c r="Q11" i="43"/>
  <c r="P11" i="43"/>
  <c r="O11" i="43"/>
  <c r="N11" i="43"/>
  <c r="M11" i="43"/>
  <c r="L11" i="43"/>
  <c r="K11" i="43"/>
  <c r="J11" i="43"/>
  <c r="I11" i="43"/>
  <c r="H11" i="43"/>
  <c r="G11" i="43"/>
  <c r="F11" i="43"/>
  <c r="E11" i="43"/>
  <c r="C11" i="43"/>
  <c r="B11" i="43"/>
  <c r="CK10" i="43"/>
  <c r="CJ10" i="43"/>
  <c r="CI10" i="43"/>
  <c r="CH10" i="43"/>
  <c r="CG10" i="43"/>
  <c r="CF10" i="43"/>
  <c r="CE10" i="43"/>
  <c r="CB10" i="43"/>
  <c r="CA10" i="43"/>
  <c r="BY10" i="43"/>
  <c r="BX10" i="43"/>
  <c r="BW10" i="43"/>
  <c r="BV10" i="43"/>
  <c r="BU10" i="43"/>
  <c r="BS10" i="43"/>
  <c r="BR10" i="43"/>
  <c r="BQ10" i="43"/>
  <c r="BM10" i="43"/>
  <c r="BL10" i="43"/>
  <c r="BK10" i="43"/>
  <c r="BJ10" i="43"/>
  <c r="BI10" i="43"/>
  <c r="BF10" i="43"/>
  <c r="BE10" i="43"/>
  <c r="BD10" i="43"/>
  <c r="BA10" i="43"/>
  <c r="AX10" i="43"/>
  <c r="AW10" i="43"/>
  <c r="AV10" i="43"/>
  <c r="AU10" i="43"/>
  <c r="AH10" i="43"/>
  <c r="AG10" i="43"/>
  <c r="AE10" i="43"/>
  <c r="AC10" i="43"/>
  <c r="AB10" i="43"/>
  <c r="AA10" i="43"/>
  <c r="U10" i="43"/>
  <c r="R10" i="43"/>
  <c r="Q10" i="43"/>
  <c r="P10" i="43"/>
  <c r="O10" i="43"/>
  <c r="N10" i="43"/>
  <c r="M10" i="43"/>
  <c r="L10" i="43"/>
  <c r="K10" i="43"/>
  <c r="J10" i="43"/>
  <c r="I10" i="43"/>
  <c r="H10" i="43"/>
  <c r="G10" i="43"/>
  <c r="F10" i="43"/>
  <c r="E10" i="43"/>
  <c r="C10" i="43"/>
  <c r="B10" i="43"/>
  <c r="CK9" i="43"/>
  <c r="CJ9" i="43"/>
  <c r="CI9" i="43"/>
  <c r="CH9" i="43"/>
  <c r="CG9" i="43"/>
  <c r="CF9" i="43"/>
  <c r="CE9" i="43"/>
  <c r="CB9" i="43"/>
  <c r="CA9" i="43"/>
  <c r="BY9" i="43"/>
  <c r="BX9" i="43"/>
  <c r="BW9" i="43"/>
  <c r="BV9" i="43"/>
  <c r="BU9" i="43"/>
  <c r="BS9" i="43"/>
  <c r="BR9" i="43"/>
  <c r="BQ9" i="43"/>
  <c r="BM9" i="43"/>
  <c r="BL9" i="43"/>
  <c r="BK9" i="43"/>
  <c r="BJ9" i="43"/>
  <c r="BI9" i="43"/>
  <c r="BF9" i="43"/>
  <c r="BE9" i="43"/>
  <c r="BD9" i="43"/>
  <c r="BA9" i="43"/>
  <c r="AX9" i="43"/>
  <c r="AW9" i="43"/>
  <c r="AV9" i="43"/>
  <c r="AU9" i="43"/>
  <c r="AH9" i="43"/>
  <c r="AG9" i="43"/>
  <c r="AE9" i="43"/>
  <c r="AC9" i="43"/>
  <c r="AB9" i="43"/>
  <c r="AA9" i="43"/>
  <c r="U9" i="43"/>
  <c r="R9" i="43"/>
  <c r="Q9" i="43"/>
  <c r="P9" i="43"/>
  <c r="O9" i="43"/>
  <c r="N9" i="43"/>
  <c r="M9" i="43"/>
  <c r="L9" i="43"/>
  <c r="K9" i="43"/>
  <c r="J9" i="43"/>
  <c r="I9" i="43"/>
  <c r="H9" i="43"/>
  <c r="G9" i="43"/>
  <c r="F9" i="43"/>
  <c r="E9" i="43"/>
  <c r="C9" i="43"/>
  <c r="B9" i="43"/>
  <c r="CK8" i="43"/>
  <c r="CJ8" i="43"/>
  <c r="CI8" i="43"/>
  <c r="CH8" i="43"/>
  <c r="CG8" i="43"/>
  <c r="CF8" i="43"/>
  <c r="CE8" i="43"/>
  <c r="CB8" i="43"/>
  <c r="CA8" i="43"/>
  <c r="BY8" i="43"/>
  <c r="BX8" i="43"/>
  <c r="BW8" i="43"/>
  <c r="BV8" i="43"/>
  <c r="BU8" i="43"/>
  <c r="BS8" i="43"/>
  <c r="BR8" i="43"/>
  <c r="BQ8" i="43"/>
  <c r="BM8" i="43"/>
  <c r="BL8" i="43"/>
  <c r="BK8" i="43"/>
  <c r="BJ8" i="43"/>
  <c r="BI8" i="43"/>
  <c r="BF8" i="43"/>
  <c r="BE8" i="43"/>
  <c r="BD8" i="43"/>
  <c r="BA8" i="43"/>
  <c r="AX8" i="43"/>
  <c r="AW8" i="43"/>
  <c r="AV8" i="43"/>
  <c r="AU8" i="43"/>
  <c r="AH8" i="43"/>
  <c r="AG8" i="43"/>
  <c r="AE8" i="43"/>
  <c r="AC8" i="43"/>
  <c r="AB8" i="43"/>
  <c r="AA8" i="43"/>
  <c r="U8" i="43"/>
  <c r="R8" i="43"/>
  <c r="Q8" i="43"/>
  <c r="P8" i="43"/>
  <c r="O8" i="43"/>
  <c r="N8" i="43"/>
  <c r="M8" i="43"/>
  <c r="L8" i="43"/>
  <c r="K8" i="43"/>
  <c r="J8" i="43"/>
  <c r="I8" i="43"/>
  <c r="H8" i="43"/>
  <c r="G8" i="43"/>
  <c r="F8" i="43"/>
  <c r="E8" i="43"/>
  <c r="C8" i="43"/>
  <c r="B8" i="43"/>
  <c r="CK7" i="43"/>
  <c r="CJ7" i="43"/>
  <c r="CI7" i="43"/>
  <c r="CH7" i="43"/>
  <c r="CG7" i="43"/>
  <c r="CF7" i="43"/>
  <c r="CE7" i="43"/>
  <c r="CB7" i="43"/>
  <c r="CA7" i="43"/>
  <c r="BY7" i="43"/>
  <c r="BX7" i="43"/>
  <c r="BW7" i="43"/>
  <c r="BV7" i="43"/>
  <c r="BU7" i="43"/>
  <c r="BS7" i="43"/>
  <c r="BR7" i="43"/>
  <c r="BQ7" i="43"/>
  <c r="BM7" i="43"/>
  <c r="BL7" i="43"/>
  <c r="BK7" i="43"/>
  <c r="BJ7" i="43"/>
  <c r="BI7" i="43"/>
  <c r="BF7" i="43"/>
  <c r="BE7" i="43"/>
  <c r="BD7" i="43"/>
  <c r="BA7" i="43"/>
  <c r="AX7" i="43"/>
  <c r="AW7" i="43"/>
  <c r="AV7" i="43"/>
  <c r="AU7" i="43"/>
  <c r="AH7" i="43"/>
  <c r="AG7" i="43"/>
  <c r="AE7" i="43"/>
  <c r="AC7" i="43"/>
  <c r="AB7" i="43"/>
  <c r="AA7" i="43"/>
  <c r="U7" i="43"/>
  <c r="R7" i="43"/>
  <c r="Q7" i="43"/>
  <c r="P7" i="43"/>
  <c r="O7" i="43"/>
  <c r="N7" i="43"/>
  <c r="M7" i="43"/>
  <c r="L7" i="43"/>
  <c r="K7" i="43"/>
  <c r="J7" i="43"/>
  <c r="I7" i="43"/>
  <c r="H7" i="43"/>
  <c r="G7" i="43"/>
  <c r="F7" i="43"/>
  <c r="E7" i="43"/>
  <c r="C7" i="43"/>
  <c r="B7" i="43"/>
  <c r="CK6" i="43"/>
  <c r="CJ6" i="43"/>
  <c r="CI6" i="43"/>
  <c r="CH6" i="43"/>
  <c r="CG6" i="43"/>
  <c r="CF6" i="43"/>
  <c r="CE6" i="43"/>
  <c r="CB6" i="43"/>
  <c r="CA6" i="43"/>
  <c r="BY6" i="43"/>
  <c r="BX6" i="43"/>
  <c r="BW6" i="43"/>
  <c r="BV6" i="43"/>
  <c r="BU6" i="43"/>
  <c r="BS6" i="43"/>
  <c r="BR6" i="43"/>
  <c r="BQ6" i="43"/>
  <c r="BM6" i="43"/>
  <c r="BL6" i="43"/>
  <c r="BK6" i="43"/>
  <c r="BJ6" i="43"/>
  <c r="BI6" i="43"/>
  <c r="BF6" i="43"/>
  <c r="BE6" i="43"/>
  <c r="BD6" i="43"/>
  <c r="BA6" i="43"/>
  <c r="AX6" i="43"/>
  <c r="AW6" i="43"/>
  <c r="AV6" i="43"/>
  <c r="AU6" i="43"/>
  <c r="AH6" i="43"/>
  <c r="AG6" i="43"/>
  <c r="AE6" i="43"/>
  <c r="AC6" i="43"/>
  <c r="AB6" i="43"/>
  <c r="AA6" i="43"/>
  <c r="U6" i="43"/>
  <c r="R6" i="43"/>
  <c r="Q6" i="43"/>
  <c r="P6" i="43"/>
  <c r="O6" i="43"/>
  <c r="N6" i="43"/>
  <c r="M6" i="43"/>
  <c r="L6" i="43"/>
  <c r="K6" i="43"/>
  <c r="J6" i="43"/>
  <c r="I6" i="43"/>
  <c r="H6" i="43"/>
  <c r="G6" i="43"/>
  <c r="F6" i="43"/>
  <c r="E6" i="43"/>
  <c r="C6" i="43"/>
  <c r="B6" i="43"/>
  <c r="CK5" i="43"/>
  <c r="CJ5" i="43"/>
  <c r="CI5" i="43"/>
  <c r="CH5" i="43"/>
  <c r="CG5" i="43"/>
  <c r="CF5" i="43"/>
  <c r="CE5" i="43"/>
  <c r="CB5" i="43"/>
  <c r="CA5" i="43"/>
  <c r="BY5" i="43"/>
  <c r="BX5" i="43"/>
  <c r="BW5" i="43"/>
  <c r="BV5" i="43"/>
  <c r="BU5" i="43"/>
  <c r="BS5" i="43"/>
  <c r="BR5" i="43"/>
  <c r="BQ5" i="43"/>
  <c r="BM5" i="43"/>
  <c r="BL5" i="43"/>
  <c r="BK5" i="43"/>
  <c r="BJ5" i="43"/>
  <c r="BI5" i="43"/>
  <c r="BF5" i="43"/>
  <c r="BE5" i="43"/>
  <c r="BD5" i="43"/>
  <c r="BA5" i="43"/>
  <c r="AX5" i="43"/>
  <c r="AW5" i="43"/>
  <c r="AV5" i="43"/>
  <c r="AU5" i="43"/>
  <c r="AH5" i="43"/>
  <c r="AG5" i="43"/>
  <c r="AE5" i="43"/>
  <c r="AC5" i="43"/>
  <c r="AB5" i="43"/>
  <c r="AA5" i="43"/>
  <c r="U5" i="43"/>
  <c r="R5" i="43"/>
  <c r="Q5" i="43"/>
  <c r="P5" i="43"/>
  <c r="O5" i="43"/>
  <c r="N5" i="43"/>
  <c r="M5" i="43"/>
  <c r="L5" i="43"/>
  <c r="K5" i="43"/>
  <c r="J5" i="43"/>
  <c r="I5" i="43"/>
  <c r="H5" i="43"/>
  <c r="G5" i="43"/>
  <c r="F5" i="43"/>
  <c r="E5" i="43"/>
  <c r="C5" i="43"/>
  <c r="B5" i="43"/>
  <c r="CK4" i="43"/>
  <c r="CJ4" i="43"/>
  <c r="CI4" i="43"/>
  <c r="CH4" i="43"/>
  <c r="CG4" i="43"/>
  <c r="CF4" i="43"/>
  <c r="CE4" i="43"/>
  <c r="CB4" i="43"/>
  <c r="CA4" i="43"/>
  <c r="BY4" i="43"/>
  <c r="BX4" i="43"/>
  <c r="BW4" i="43"/>
  <c r="BV4" i="43"/>
  <c r="BU4" i="43"/>
  <c r="BS4" i="43"/>
  <c r="BR4" i="43"/>
  <c r="BQ4" i="43"/>
  <c r="BM4" i="43"/>
  <c r="BL4" i="43"/>
  <c r="BK4" i="43"/>
  <c r="BJ4" i="43"/>
  <c r="BI4" i="43"/>
  <c r="BF4" i="43"/>
  <c r="BE4" i="43"/>
  <c r="BD4" i="43"/>
  <c r="BA4" i="43"/>
  <c r="AX4" i="43"/>
  <c r="AW4" i="43"/>
  <c r="AV4" i="43"/>
  <c r="AU4" i="43"/>
  <c r="AH4" i="43"/>
  <c r="AG4" i="43"/>
  <c r="AE4" i="43"/>
  <c r="AC4" i="43"/>
  <c r="AB4" i="43"/>
  <c r="AA4" i="43"/>
  <c r="U4" i="43"/>
  <c r="R4" i="43"/>
  <c r="Q4" i="43"/>
  <c r="P4" i="43"/>
  <c r="O4" i="43"/>
  <c r="N4" i="43"/>
  <c r="M4" i="43"/>
  <c r="L4" i="43"/>
  <c r="K4" i="43"/>
  <c r="J4" i="43"/>
  <c r="I4" i="43"/>
  <c r="H4" i="43"/>
  <c r="G4" i="43"/>
  <c r="F4" i="43"/>
  <c r="E4" i="43"/>
  <c r="C4" i="43"/>
  <c r="B4" i="43"/>
  <c r="CK3" i="43"/>
  <c r="CJ3" i="43"/>
  <c r="CI3" i="43"/>
  <c r="CH3" i="43"/>
  <c r="CG3" i="43"/>
  <c r="CF3" i="43"/>
  <c r="CE3" i="43"/>
  <c r="CB3" i="43"/>
  <c r="CA3" i="43"/>
  <c r="BY3" i="43"/>
  <c r="BX3" i="43"/>
  <c r="BW3" i="43"/>
  <c r="BV3" i="43"/>
  <c r="BU3" i="43"/>
  <c r="BS3" i="43"/>
  <c r="BR3" i="43"/>
  <c r="BQ3" i="43"/>
  <c r="BM3" i="43"/>
  <c r="BL3" i="43"/>
  <c r="BK3" i="43"/>
  <c r="BJ3" i="43"/>
  <c r="BI3" i="43"/>
  <c r="BF3" i="43"/>
  <c r="BE3" i="43"/>
  <c r="BD3" i="43"/>
  <c r="BA3" i="43"/>
  <c r="AX3" i="43"/>
  <c r="AW3" i="43"/>
  <c r="AV3" i="43"/>
  <c r="AU3" i="43"/>
  <c r="AH3" i="43"/>
  <c r="AG3" i="43"/>
  <c r="AE3" i="43"/>
  <c r="AC3" i="43"/>
  <c r="AB3" i="43"/>
  <c r="AA3" i="43"/>
  <c r="U3" i="43"/>
  <c r="R3" i="43"/>
  <c r="Q3" i="43"/>
  <c r="P3" i="43"/>
  <c r="O3" i="43"/>
  <c r="N3" i="43"/>
  <c r="M3" i="43"/>
  <c r="L3" i="43"/>
  <c r="K3" i="43"/>
  <c r="J3" i="43"/>
  <c r="I3" i="43"/>
  <c r="H3" i="43"/>
  <c r="G3" i="43"/>
  <c r="F3" i="43"/>
  <c r="E3" i="43"/>
  <c r="C3" i="43"/>
  <c r="B3" i="43"/>
  <c r="CQ2" i="43"/>
  <c r="CP2" i="43"/>
  <c r="CO2" i="43"/>
  <c r="CN2" i="43"/>
  <c r="CM2" i="43"/>
  <c r="CL2" i="43"/>
  <c r="CO4" i="5" l="1"/>
  <c r="CO5" i="5"/>
  <c r="CO6" i="5"/>
  <c r="CO7" i="5"/>
  <c r="CO8" i="5"/>
  <c r="CO9" i="5"/>
  <c r="CO10" i="5"/>
  <c r="CO11" i="5"/>
  <c r="CO12" i="5"/>
  <c r="CO13" i="5"/>
  <c r="CO14" i="5"/>
  <c r="CO15" i="5"/>
  <c r="CO16" i="5"/>
  <c r="CO17" i="5"/>
  <c r="CO18" i="5"/>
  <c r="CO19" i="5"/>
  <c r="CO20" i="5"/>
  <c r="CO21" i="5"/>
  <c r="CO22" i="5"/>
  <c r="CO23" i="5"/>
  <c r="CO24" i="5"/>
  <c r="CO25" i="5"/>
  <c r="CO26" i="5"/>
  <c r="CO27" i="5"/>
  <c r="CO28" i="5"/>
  <c r="CO29" i="5"/>
  <c r="CO30" i="5"/>
  <c r="CO31" i="5"/>
  <c r="CO32" i="5"/>
  <c r="CO33" i="5"/>
  <c r="CO34" i="5"/>
  <c r="CO35" i="5"/>
  <c r="CO36" i="5"/>
  <c r="CO37" i="5"/>
  <c r="CO38" i="5"/>
  <c r="CO39" i="5"/>
  <c r="CO40" i="5"/>
  <c r="CO41" i="5"/>
  <c r="CO42" i="5"/>
  <c r="CO43" i="5"/>
  <c r="CO44" i="5"/>
  <c r="CO45" i="5"/>
  <c r="CO46" i="5"/>
  <c r="CO47" i="5"/>
  <c r="CO48" i="5"/>
  <c r="CO49" i="5"/>
  <c r="CO50" i="5"/>
  <c r="CO51" i="5"/>
  <c r="CO52" i="5"/>
  <c r="CO53" i="5"/>
  <c r="CO54" i="5"/>
  <c r="CO55" i="5"/>
  <c r="CO56" i="5"/>
  <c r="CO57" i="5"/>
  <c r="CO58" i="5"/>
  <c r="CO59" i="5"/>
  <c r="CO60" i="5"/>
  <c r="CO61" i="5"/>
  <c r="CO62" i="5"/>
  <c r="CO63" i="5"/>
  <c r="CO64" i="5"/>
  <c r="CO65" i="5"/>
  <c r="CO66" i="5"/>
  <c r="CO67" i="5"/>
  <c r="CO68" i="5"/>
  <c r="CO69" i="5"/>
  <c r="CO70" i="5"/>
  <c r="CO71" i="5"/>
  <c r="CO72" i="5"/>
  <c r="CO73" i="5"/>
  <c r="CO74" i="5"/>
  <c r="CO75" i="5"/>
  <c r="CO76" i="5"/>
  <c r="CO77" i="5"/>
  <c r="CO78" i="5"/>
  <c r="CO79" i="5"/>
  <c r="CO80" i="5"/>
  <c r="CO81" i="5"/>
  <c r="CO82" i="5"/>
  <c r="CO83" i="5"/>
  <c r="CO84" i="5"/>
  <c r="CO85" i="5"/>
  <c r="CO86" i="5"/>
  <c r="CO87" i="5"/>
  <c r="CO88" i="5"/>
  <c r="CO89" i="5"/>
  <c r="CO90" i="5"/>
  <c r="CO91" i="5"/>
  <c r="CO92" i="5"/>
  <c r="CO93" i="5"/>
  <c r="CO94" i="5"/>
  <c r="CO95" i="5"/>
  <c r="CO96" i="5"/>
  <c r="CO97" i="5"/>
  <c r="CO98" i="5"/>
  <c r="CO99" i="5"/>
  <c r="CO100" i="5"/>
  <c r="CO101" i="5"/>
  <c r="CO102" i="5"/>
  <c r="CO103" i="5"/>
  <c r="CO104" i="5"/>
  <c r="CO105" i="5"/>
  <c r="CO106" i="5"/>
  <c r="CO107" i="5"/>
  <c r="CO108" i="5"/>
  <c r="CO109" i="5"/>
  <c r="CO110" i="5"/>
  <c r="CO111" i="5"/>
  <c r="CO112" i="5"/>
  <c r="CO113" i="5"/>
  <c r="CO114" i="5"/>
  <c r="CO115" i="5"/>
  <c r="CO3" i="5"/>
  <c r="CI58" i="42" l="1"/>
  <c r="CH58" i="42"/>
  <c r="CG58" i="42"/>
  <c r="CF58" i="42"/>
  <c r="CE58" i="42"/>
  <c r="CD58" i="42"/>
  <c r="CC58" i="42"/>
  <c r="CB58" i="42"/>
  <c r="CA58" i="42"/>
  <c r="BZ58" i="42"/>
  <c r="BY58" i="42"/>
  <c r="BX58" i="42"/>
  <c r="BW58" i="42"/>
  <c r="BV58" i="42"/>
  <c r="BU58" i="42"/>
  <c r="BT58" i="42"/>
  <c r="BS58" i="42"/>
  <c r="BR58" i="42"/>
  <c r="BQ58" i="42"/>
  <c r="BO58" i="42"/>
  <c r="BN58" i="42"/>
  <c r="BM58" i="42"/>
  <c r="BL58" i="42"/>
  <c r="BK58" i="42"/>
  <c r="BJ58" i="42"/>
  <c r="BH58" i="42"/>
  <c r="BG58" i="42"/>
  <c r="BF58" i="42"/>
  <c r="BE58" i="42"/>
  <c r="BD58" i="42"/>
  <c r="BC58" i="42"/>
  <c r="BB58" i="42"/>
  <c r="AY58" i="42"/>
  <c r="AX58" i="42"/>
  <c r="AW58" i="42"/>
  <c r="AV58" i="42"/>
  <c r="AT58" i="42"/>
  <c r="AS58" i="42"/>
  <c r="AR58" i="42"/>
  <c r="AQ58" i="42"/>
  <c r="AP58" i="42"/>
  <c r="AO58" i="42"/>
  <c r="AN58" i="42"/>
  <c r="AM58" i="42"/>
  <c r="AL58" i="42"/>
  <c r="AK58" i="42"/>
  <c r="AJ58" i="42"/>
  <c r="AI58" i="42"/>
  <c r="AH58" i="42"/>
  <c r="AG58" i="42"/>
  <c r="AF58" i="42"/>
  <c r="AE58" i="42"/>
  <c r="AD58" i="42"/>
  <c r="AB58" i="42"/>
  <c r="AA58" i="42"/>
  <c r="Z58" i="42"/>
  <c r="Y58" i="42"/>
  <c r="X58" i="42"/>
  <c r="W58" i="42"/>
  <c r="V58" i="42"/>
  <c r="U58" i="42"/>
  <c r="T58" i="42"/>
  <c r="S58" i="42"/>
  <c r="R58" i="42"/>
  <c r="Q58" i="42"/>
  <c r="P58" i="42"/>
  <c r="O58" i="42"/>
  <c r="N58" i="42"/>
  <c r="K58" i="42"/>
  <c r="J58" i="42"/>
  <c r="I58" i="42"/>
  <c r="H58" i="42"/>
  <c r="G58" i="42"/>
  <c r="F58" i="42"/>
  <c r="E58" i="42"/>
  <c r="D58" i="42"/>
  <c r="C58" i="42"/>
  <c r="B58" i="42"/>
  <c r="CI104" i="42"/>
  <c r="CH104" i="42"/>
  <c r="CG104" i="42"/>
  <c r="CF104" i="42"/>
  <c r="CE104" i="42"/>
  <c r="CD104" i="42"/>
  <c r="CC104" i="42"/>
  <c r="CB104" i="42"/>
  <c r="CA104" i="42"/>
  <c r="BZ104" i="42"/>
  <c r="BY104" i="42"/>
  <c r="BX104" i="42"/>
  <c r="BW104" i="42"/>
  <c r="BV104" i="42"/>
  <c r="BU104" i="42"/>
  <c r="BT104" i="42"/>
  <c r="BS104" i="42"/>
  <c r="BR104" i="42"/>
  <c r="BQ104" i="42"/>
  <c r="BO104" i="42"/>
  <c r="BN104" i="42"/>
  <c r="BM104" i="42"/>
  <c r="BL104" i="42"/>
  <c r="BK104" i="42"/>
  <c r="BJ104" i="42"/>
  <c r="BH104" i="42"/>
  <c r="BG104" i="42"/>
  <c r="BF104" i="42"/>
  <c r="BE104" i="42"/>
  <c r="BD104" i="42"/>
  <c r="BC104" i="42"/>
  <c r="BB104" i="42"/>
  <c r="AY104" i="42"/>
  <c r="AX104" i="42"/>
  <c r="AW104" i="42"/>
  <c r="AV104" i="42"/>
  <c r="AT104" i="42"/>
  <c r="AS104" i="42"/>
  <c r="AR104" i="42"/>
  <c r="AQ104" i="42"/>
  <c r="AP104" i="42"/>
  <c r="AO104" i="42"/>
  <c r="AN104" i="42"/>
  <c r="AM104" i="42"/>
  <c r="AL104" i="42"/>
  <c r="AK104" i="42"/>
  <c r="AJ104" i="42"/>
  <c r="AI104" i="42"/>
  <c r="AH104" i="42"/>
  <c r="AG104" i="42"/>
  <c r="AF104" i="42"/>
  <c r="AE104" i="42"/>
  <c r="AD104" i="42"/>
  <c r="AB104" i="42"/>
  <c r="AA104" i="42"/>
  <c r="Z104" i="42"/>
  <c r="Y104" i="42"/>
  <c r="X104" i="42"/>
  <c r="W104" i="42"/>
  <c r="V104" i="42"/>
  <c r="U104" i="42"/>
  <c r="T104" i="42"/>
  <c r="S104" i="42"/>
  <c r="R104" i="42"/>
  <c r="Q104" i="42"/>
  <c r="P104" i="42"/>
  <c r="O104" i="42"/>
  <c r="N104" i="42"/>
  <c r="K104" i="42"/>
  <c r="J104" i="42"/>
  <c r="I104" i="42"/>
  <c r="H104" i="42"/>
  <c r="G104" i="42"/>
  <c r="F104" i="42"/>
  <c r="E104" i="42"/>
  <c r="D104" i="42"/>
  <c r="C104" i="42"/>
  <c r="B104" i="42"/>
  <c r="CI57" i="42"/>
  <c r="CH57" i="42"/>
  <c r="CG57" i="42"/>
  <c r="CF57" i="42"/>
  <c r="CE57" i="42"/>
  <c r="CD57" i="42"/>
  <c r="CC57" i="42"/>
  <c r="CB57" i="42"/>
  <c r="CA57" i="42"/>
  <c r="BZ57" i="42"/>
  <c r="BY57" i="42"/>
  <c r="BX57" i="42"/>
  <c r="BW57" i="42"/>
  <c r="BV57" i="42"/>
  <c r="BU57" i="42"/>
  <c r="BT57" i="42"/>
  <c r="BS57" i="42"/>
  <c r="BR57" i="42"/>
  <c r="BQ57" i="42"/>
  <c r="BO57" i="42"/>
  <c r="BN57" i="42"/>
  <c r="BM57" i="42"/>
  <c r="BL57" i="42"/>
  <c r="BK57" i="42"/>
  <c r="BJ57" i="42"/>
  <c r="BH57" i="42"/>
  <c r="BG57" i="42"/>
  <c r="BF57" i="42"/>
  <c r="BE57" i="42"/>
  <c r="BD57" i="42"/>
  <c r="BC57" i="42"/>
  <c r="BB57" i="42"/>
  <c r="AY57" i="42"/>
  <c r="AX57" i="42"/>
  <c r="AW57" i="42"/>
  <c r="AV57" i="42"/>
  <c r="AT57" i="42"/>
  <c r="AS57" i="42"/>
  <c r="AR57" i="42"/>
  <c r="AQ57" i="42"/>
  <c r="AP57" i="42"/>
  <c r="AO57" i="42"/>
  <c r="AN57" i="42"/>
  <c r="AM57" i="42"/>
  <c r="AL57" i="42"/>
  <c r="AK57" i="42"/>
  <c r="AJ57" i="42"/>
  <c r="AI57" i="42"/>
  <c r="AH57" i="42"/>
  <c r="AG57" i="42"/>
  <c r="AF57" i="42"/>
  <c r="AE57" i="42"/>
  <c r="AD57" i="42"/>
  <c r="AB57" i="42"/>
  <c r="AA57" i="42"/>
  <c r="Z57" i="42"/>
  <c r="Y57" i="42"/>
  <c r="X57" i="42"/>
  <c r="W57" i="42"/>
  <c r="V57" i="42"/>
  <c r="U57" i="42"/>
  <c r="T57" i="42"/>
  <c r="S57" i="42"/>
  <c r="R57" i="42"/>
  <c r="Q57" i="42"/>
  <c r="P57" i="42"/>
  <c r="O57" i="42"/>
  <c r="N57" i="42"/>
  <c r="K57" i="42"/>
  <c r="J57" i="42"/>
  <c r="I57" i="42"/>
  <c r="H57" i="42"/>
  <c r="G57" i="42"/>
  <c r="F57" i="42"/>
  <c r="E57" i="42"/>
  <c r="D57" i="42"/>
  <c r="C57" i="42"/>
  <c r="B57" i="42"/>
  <c r="CI156" i="42"/>
  <c r="CH156" i="42"/>
  <c r="CG156" i="42"/>
  <c r="CF156" i="42"/>
  <c r="CE156" i="42"/>
  <c r="CD156" i="42"/>
  <c r="CC156" i="42"/>
  <c r="CB156" i="42"/>
  <c r="CA156" i="42"/>
  <c r="BZ156" i="42"/>
  <c r="BY156" i="42"/>
  <c r="BX156" i="42"/>
  <c r="BW156" i="42"/>
  <c r="BV156" i="42"/>
  <c r="BU156" i="42"/>
  <c r="BT156" i="42"/>
  <c r="BS156" i="42"/>
  <c r="BR156" i="42"/>
  <c r="BQ156" i="42"/>
  <c r="BO156" i="42"/>
  <c r="BN156" i="42"/>
  <c r="BM156" i="42"/>
  <c r="BL156" i="42"/>
  <c r="BK156" i="42"/>
  <c r="BJ156" i="42"/>
  <c r="BH156" i="42"/>
  <c r="BG156" i="42"/>
  <c r="BF156" i="42"/>
  <c r="BE156" i="42"/>
  <c r="BD156" i="42"/>
  <c r="BC156" i="42"/>
  <c r="BB156" i="42"/>
  <c r="AY156" i="42"/>
  <c r="AX156" i="42"/>
  <c r="AW156" i="42"/>
  <c r="AV156" i="42"/>
  <c r="AT156" i="42"/>
  <c r="AS156" i="42"/>
  <c r="AR156" i="42"/>
  <c r="AQ156" i="42"/>
  <c r="AP156" i="42"/>
  <c r="AO156" i="42"/>
  <c r="AN156" i="42"/>
  <c r="AM156" i="42"/>
  <c r="AL156" i="42"/>
  <c r="AK156" i="42"/>
  <c r="AJ156" i="42"/>
  <c r="AI156" i="42"/>
  <c r="AH156" i="42"/>
  <c r="AG156" i="42"/>
  <c r="AF156" i="42"/>
  <c r="AE156" i="42"/>
  <c r="AD156" i="42"/>
  <c r="AB156" i="42"/>
  <c r="AA156" i="42"/>
  <c r="Z156" i="42"/>
  <c r="Y156" i="42"/>
  <c r="X156" i="42"/>
  <c r="W156" i="42"/>
  <c r="V156" i="42"/>
  <c r="U156" i="42"/>
  <c r="T156" i="42"/>
  <c r="S156" i="42"/>
  <c r="R156" i="42"/>
  <c r="Q156" i="42"/>
  <c r="P156" i="42"/>
  <c r="O156" i="42"/>
  <c r="N156" i="42"/>
  <c r="K156" i="42"/>
  <c r="J156" i="42"/>
  <c r="I156" i="42"/>
  <c r="H156" i="42"/>
  <c r="G156" i="42"/>
  <c r="F156" i="42"/>
  <c r="E156" i="42"/>
  <c r="D156" i="42"/>
  <c r="C156" i="42"/>
  <c r="B156" i="42"/>
  <c r="CI84" i="42"/>
  <c r="CH84" i="42"/>
  <c r="CG84" i="42"/>
  <c r="CF84" i="42"/>
  <c r="CE84" i="42"/>
  <c r="CD84" i="42"/>
  <c r="CC84" i="42"/>
  <c r="CB84" i="42"/>
  <c r="CA84" i="42"/>
  <c r="BZ84" i="42"/>
  <c r="BY84" i="42"/>
  <c r="BX84" i="42"/>
  <c r="BW84" i="42"/>
  <c r="BV84" i="42"/>
  <c r="BU84" i="42"/>
  <c r="BT84" i="42"/>
  <c r="BS84" i="42"/>
  <c r="BR84" i="42"/>
  <c r="BQ84" i="42"/>
  <c r="BO84" i="42"/>
  <c r="BN84" i="42"/>
  <c r="BM84" i="42"/>
  <c r="BL84" i="42"/>
  <c r="BK84" i="42"/>
  <c r="BJ84" i="42"/>
  <c r="BH84" i="42"/>
  <c r="BG84" i="42"/>
  <c r="BF84" i="42"/>
  <c r="BE84" i="42"/>
  <c r="BD84" i="42"/>
  <c r="BC84" i="42"/>
  <c r="BB84" i="42"/>
  <c r="AY84" i="42"/>
  <c r="AX84" i="42"/>
  <c r="AW84" i="42"/>
  <c r="AV84" i="42"/>
  <c r="AT84" i="42"/>
  <c r="AS84" i="42"/>
  <c r="AR84" i="42"/>
  <c r="AQ84" i="42"/>
  <c r="AP84" i="42"/>
  <c r="AO84" i="42"/>
  <c r="AN84" i="42"/>
  <c r="AM84" i="42"/>
  <c r="AL84" i="42"/>
  <c r="AK84" i="42"/>
  <c r="AJ84" i="42"/>
  <c r="AI84" i="42"/>
  <c r="AH84" i="42"/>
  <c r="AG84" i="42"/>
  <c r="AF84" i="42"/>
  <c r="AE84" i="42"/>
  <c r="AD84" i="42"/>
  <c r="AB84" i="42"/>
  <c r="AA84" i="42"/>
  <c r="Z84" i="42"/>
  <c r="Y84" i="42"/>
  <c r="X84" i="42"/>
  <c r="W84" i="42"/>
  <c r="V84" i="42"/>
  <c r="U84" i="42"/>
  <c r="T84" i="42"/>
  <c r="S84" i="42"/>
  <c r="R84" i="42"/>
  <c r="Q84" i="42"/>
  <c r="P84" i="42"/>
  <c r="O84" i="42"/>
  <c r="N84" i="42"/>
  <c r="K84" i="42"/>
  <c r="J84" i="42"/>
  <c r="I84" i="42"/>
  <c r="H84" i="42"/>
  <c r="G84" i="42"/>
  <c r="F84" i="42"/>
  <c r="E84" i="42"/>
  <c r="D84" i="42"/>
  <c r="C84" i="42"/>
  <c r="B84" i="42"/>
  <c r="CI133" i="42"/>
  <c r="CH133" i="42"/>
  <c r="CG133" i="42"/>
  <c r="CF133" i="42"/>
  <c r="CE133" i="42"/>
  <c r="CD133" i="42"/>
  <c r="CC133" i="42"/>
  <c r="CB133" i="42"/>
  <c r="CA133" i="42"/>
  <c r="BZ133" i="42"/>
  <c r="BY133" i="42"/>
  <c r="BX133" i="42"/>
  <c r="BW133" i="42"/>
  <c r="BV133" i="42"/>
  <c r="BU133" i="42"/>
  <c r="BT133" i="42"/>
  <c r="BS133" i="42"/>
  <c r="BR133" i="42"/>
  <c r="BQ133" i="42"/>
  <c r="BO133" i="42"/>
  <c r="BN133" i="42"/>
  <c r="BM133" i="42"/>
  <c r="BL133" i="42"/>
  <c r="BK133" i="42"/>
  <c r="BJ133" i="42"/>
  <c r="BH133" i="42"/>
  <c r="BG133" i="42"/>
  <c r="BF133" i="42"/>
  <c r="BE133" i="42"/>
  <c r="BD133" i="42"/>
  <c r="BC133" i="42"/>
  <c r="BB133" i="42"/>
  <c r="AY133" i="42"/>
  <c r="AX133" i="42"/>
  <c r="AW133" i="42"/>
  <c r="AV133" i="42"/>
  <c r="AT133" i="42"/>
  <c r="AS133" i="42"/>
  <c r="AR133" i="42"/>
  <c r="AQ133" i="42"/>
  <c r="AP133" i="42"/>
  <c r="AO133" i="42"/>
  <c r="AN133" i="42"/>
  <c r="AM133" i="42"/>
  <c r="AL133" i="42"/>
  <c r="AK133" i="42"/>
  <c r="AJ133" i="42"/>
  <c r="AI133" i="42"/>
  <c r="AH133" i="42"/>
  <c r="AG133" i="42"/>
  <c r="AF133" i="42"/>
  <c r="AE133" i="42"/>
  <c r="AD133" i="42"/>
  <c r="AB133" i="42"/>
  <c r="AA133" i="42"/>
  <c r="Z133" i="42"/>
  <c r="Y133" i="42"/>
  <c r="X133" i="42"/>
  <c r="W133" i="42"/>
  <c r="V133" i="42"/>
  <c r="U133" i="42"/>
  <c r="T133" i="42"/>
  <c r="S133" i="42"/>
  <c r="R133" i="42"/>
  <c r="Q133" i="42"/>
  <c r="P133" i="42"/>
  <c r="O133" i="42"/>
  <c r="N133" i="42"/>
  <c r="K133" i="42"/>
  <c r="J133" i="42"/>
  <c r="I133" i="42"/>
  <c r="H133" i="42"/>
  <c r="G133" i="42"/>
  <c r="F133" i="42"/>
  <c r="E133" i="42"/>
  <c r="D133" i="42"/>
  <c r="C133" i="42"/>
  <c r="B133" i="42"/>
  <c r="CP56" i="42"/>
  <c r="CO56" i="42"/>
  <c r="CN56" i="42"/>
  <c r="CM56" i="42"/>
  <c r="CL56" i="42"/>
  <c r="CI56" i="42"/>
  <c r="CH56" i="42"/>
  <c r="CG56" i="42"/>
  <c r="CF56" i="42"/>
  <c r="CE56" i="42"/>
  <c r="CD56" i="42"/>
  <c r="CC56" i="42"/>
  <c r="CB56" i="42"/>
  <c r="CA56" i="42"/>
  <c r="BZ56" i="42"/>
  <c r="BY56" i="42"/>
  <c r="BX56" i="42"/>
  <c r="BW56" i="42"/>
  <c r="BV56" i="42"/>
  <c r="BU56" i="42"/>
  <c r="BT56" i="42"/>
  <c r="BS56" i="42"/>
  <c r="BR56" i="42"/>
  <c r="BQ56" i="42"/>
  <c r="BO56" i="42"/>
  <c r="BN56" i="42"/>
  <c r="BM56" i="42"/>
  <c r="BL56" i="42"/>
  <c r="BK56" i="42"/>
  <c r="BJ56" i="42"/>
  <c r="BH56" i="42"/>
  <c r="BG56" i="42"/>
  <c r="BF56" i="42"/>
  <c r="BE56" i="42"/>
  <c r="BD56" i="42"/>
  <c r="BC56" i="42"/>
  <c r="BB56" i="42"/>
  <c r="AY56" i="42"/>
  <c r="AX56" i="42"/>
  <c r="AW56" i="42"/>
  <c r="AV56" i="42"/>
  <c r="AT56" i="42"/>
  <c r="AS56" i="42"/>
  <c r="AR56" i="42"/>
  <c r="AQ56" i="42"/>
  <c r="AP56" i="42"/>
  <c r="AO56" i="42"/>
  <c r="AN56" i="42"/>
  <c r="AM56" i="42"/>
  <c r="AL56" i="42"/>
  <c r="AK56" i="42"/>
  <c r="AJ56" i="42"/>
  <c r="AI56" i="42"/>
  <c r="AH56" i="42"/>
  <c r="AG56" i="42"/>
  <c r="AF56" i="42"/>
  <c r="AE56" i="42"/>
  <c r="AD56" i="42"/>
  <c r="AB56" i="42"/>
  <c r="AA56" i="42"/>
  <c r="Z56" i="42"/>
  <c r="Y56" i="42"/>
  <c r="X56" i="42"/>
  <c r="W56" i="42"/>
  <c r="V56" i="42"/>
  <c r="U56" i="42"/>
  <c r="T56" i="42"/>
  <c r="S56" i="42"/>
  <c r="R56" i="42"/>
  <c r="Q56" i="42"/>
  <c r="P56" i="42"/>
  <c r="O56" i="42"/>
  <c r="N56" i="42"/>
  <c r="K56" i="42"/>
  <c r="J56" i="42"/>
  <c r="I56" i="42"/>
  <c r="H56" i="42"/>
  <c r="G56" i="42"/>
  <c r="F56" i="42"/>
  <c r="E56" i="42"/>
  <c r="D56" i="42"/>
  <c r="C56" i="42"/>
  <c r="B56" i="42"/>
  <c r="CP55" i="42"/>
  <c r="CO55" i="42"/>
  <c r="CN55" i="42"/>
  <c r="CM55" i="42"/>
  <c r="CL55" i="42"/>
  <c r="CI55" i="42"/>
  <c r="CH55" i="42"/>
  <c r="CG55" i="42"/>
  <c r="CF55" i="42"/>
  <c r="CE55" i="42"/>
  <c r="CD55" i="42"/>
  <c r="CC55" i="42"/>
  <c r="CB55" i="42"/>
  <c r="CA55" i="42"/>
  <c r="BZ55" i="42"/>
  <c r="BY55" i="42"/>
  <c r="BX55" i="42"/>
  <c r="BW55" i="42"/>
  <c r="BV55" i="42"/>
  <c r="BU55" i="42"/>
  <c r="BT55" i="42"/>
  <c r="BS55" i="42"/>
  <c r="BR55" i="42"/>
  <c r="BQ55" i="42"/>
  <c r="BO55" i="42"/>
  <c r="BN55" i="42"/>
  <c r="BM55" i="42"/>
  <c r="BL55" i="42"/>
  <c r="BK55" i="42"/>
  <c r="BJ55" i="42"/>
  <c r="BH55" i="42"/>
  <c r="BG55" i="42"/>
  <c r="BF55" i="42"/>
  <c r="BE55" i="42"/>
  <c r="BD55" i="42"/>
  <c r="BC55" i="42"/>
  <c r="BB55" i="42"/>
  <c r="AY55" i="42"/>
  <c r="AX55" i="42"/>
  <c r="AW55" i="42"/>
  <c r="AV55" i="42"/>
  <c r="AT55" i="42"/>
  <c r="AS55" i="42"/>
  <c r="AR55" i="42"/>
  <c r="AQ55" i="42"/>
  <c r="AP55" i="42"/>
  <c r="AO55" i="42"/>
  <c r="AN55" i="42"/>
  <c r="AM55" i="42"/>
  <c r="AL55" i="42"/>
  <c r="AK55" i="42"/>
  <c r="AJ55" i="42"/>
  <c r="AI55" i="42"/>
  <c r="AH55" i="42"/>
  <c r="AG55" i="42"/>
  <c r="AF55" i="42"/>
  <c r="AE55" i="42"/>
  <c r="AD55" i="42"/>
  <c r="AB55" i="42"/>
  <c r="AA55" i="42"/>
  <c r="Z55" i="42"/>
  <c r="Y55" i="42"/>
  <c r="X55" i="42"/>
  <c r="W55" i="42"/>
  <c r="V55" i="42"/>
  <c r="U55" i="42"/>
  <c r="T55" i="42"/>
  <c r="S55" i="42"/>
  <c r="R55" i="42"/>
  <c r="Q55" i="42"/>
  <c r="P55" i="42"/>
  <c r="O55" i="42"/>
  <c r="N55" i="42"/>
  <c r="K55" i="42"/>
  <c r="J55" i="42"/>
  <c r="I55" i="42"/>
  <c r="H55" i="42"/>
  <c r="G55" i="42"/>
  <c r="F55" i="42"/>
  <c r="E55" i="42"/>
  <c r="D55" i="42"/>
  <c r="C55" i="42"/>
  <c r="B55" i="42"/>
  <c r="CP103" i="42"/>
  <c r="CO103" i="42"/>
  <c r="CN103" i="42"/>
  <c r="CM103" i="42"/>
  <c r="CL103" i="42"/>
  <c r="CI103" i="42"/>
  <c r="CH103" i="42"/>
  <c r="CG103" i="42"/>
  <c r="CF103" i="42"/>
  <c r="CE103" i="42"/>
  <c r="CD103" i="42"/>
  <c r="CC103" i="42"/>
  <c r="CB103" i="42"/>
  <c r="CA103" i="42"/>
  <c r="BZ103" i="42"/>
  <c r="BY103" i="42"/>
  <c r="BX103" i="42"/>
  <c r="BW103" i="42"/>
  <c r="BV103" i="42"/>
  <c r="BU103" i="42"/>
  <c r="BT103" i="42"/>
  <c r="BS103" i="42"/>
  <c r="BR103" i="42"/>
  <c r="BQ103" i="42"/>
  <c r="BO103" i="42"/>
  <c r="BN103" i="42"/>
  <c r="BM103" i="42"/>
  <c r="BL103" i="42"/>
  <c r="BK103" i="42"/>
  <c r="BJ103" i="42"/>
  <c r="BH103" i="42"/>
  <c r="BG103" i="42"/>
  <c r="BF103" i="42"/>
  <c r="BE103" i="42"/>
  <c r="BD103" i="42"/>
  <c r="BC103" i="42"/>
  <c r="BB103" i="42"/>
  <c r="AY103" i="42"/>
  <c r="AX103" i="42"/>
  <c r="AW103" i="42"/>
  <c r="AV103" i="42"/>
  <c r="AT103" i="42"/>
  <c r="AS103" i="42"/>
  <c r="AR103" i="42"/>
  <c r="AQ103" i="42"/>
  <c r="AP103" i="42"/>
  <c r="AO103" i="42"/>
  <c r="AN103" i="42"/>
  <c r="AM103" i="42"/>
  <c r="AL103" i="42"/>
  <c r="AK103" i="42"/>
  <c r="AJ103" i="42"/>
  <c r="AI103" i="42"/>
  <c r="AH103" i="42"/>
  <c r="AG103" i="42"/>
  <c r="AF103" i="42"/>
  <c r="AE103" i="42"/>
  <c r="AD103" i="42"/>
  <c r="AB103" i="42"/>
  <c r="AA103" i="42"/>
  <c r="Z103" i="42"/>
  <c r="Y103" i="42"/>
  <c r="X103" i="42"/>
  <c r="W103" i="42"/>
  <c r="V103" i="42"/>
  <c r="U103" i="42"/>
  <c r="T103" i="42"/>
  <c r="S103" i="42"/>
  <c r="R103" i="42"/>
  <c r="Q103" i="42"/>
  <c r="P103" i="42"/>
  <c r="O103" i="42"/>
  <c r="N103" i="42"/>
  <c r="K103" i="42"/>
  <c r="J103" i="42"/>
  <c r="I103" i="42"/>
  <c r="H103" i="42"/>
  <c r="G103" i="42"/>
  <c r="F103" i="42"/>
  <c r="E103" i="42"/>
  <c r="D103" i="42"/>
  <c r="C103" i="42"/>
  <c r="B103" i="42"/>
  <c r="CP102" i="42"/>
  <c r="CO102" i="42"/>
  <c r="CN102" i="42"/>
  <c r="CM102" i="42"/>
  <c r="CL102" i="42"/>
  <c r="CI102" i="42"/>
  <c r="CH102" i="42"/>
  <c r="CG102" i="42"/>
  <c r="CF102" i="42"/>
  <c r="CE102" i="42"/>
  <c r="CD102" i="42"/>
  <c r="CC102" i="42"/>
  <c r="CB102" i="42"/>
  <c r="CA102" i="42"/>
  <c r="BZ102" i="42"/>
  <c r="BY102" i="42"/>
  <c r="BX102" i="42"/>
  <c r="BW102" i="42"/>
  <c r="BV102" i="42"/>
  <c r="BU102" i="42"/>
  <c r="BT102" i="42"/>
  <c r="BS102" i="42"/>
  <c r="BR102" i="42"/>
  <c r="BQ102" i="42"/>
  <c r="BO102" i="42"/>
  <c r="BN102" i="42"/>
  <c r="BM102" i="42"/>
  <c r="BL102" i="42"/>
  <c r="BK102" i="42"/>
  <c r="BJ102" i="42"/>
  <c r="BH102" i="42"/>
  <c r="BG102" i="42"/>
  <c r="BF102" i="42"/>
  <c r="BE102" i="42"/>
  <c r="BD102" i="42"/>
  <c r="BC102" i="42"/>
  <c r="BB102" i="42"/>
  <c r="AY102" i="42"/>
  <c r="AX102" i="42"/>
  <c r="AW102" i="42"/>
  <c r="AV102" i="42"/>
  <c r="AT102" i="42"/>
  <c r="AS102" i="42"/>
  <c r="AR102" i="42"/>
  <c r="AQ102" i="42"/>
  <c r="AP102" i="42"/>
  <c r="AO102" i="42"/>
  <c r="AN102" i="42"/>
  <c r="AM102" i="42"/>
  <c r="AL102" i="42"/>
  <c r="AK102" i="42"/>
  <c r="AJ102" i="42"/>
  <c r="AI102" i="42"/>
  <c r="AH102" i="42"/>
  <c r="AG102" i="42"/>
  <c r="AF102" i="42"/>
  <c r="AE102" i="42"/>
  <c r="AD102" i="42"/>
  <c r="AB102" i="42"/>
  <c r="AA102" i="42"/>
  <c r="Z102" i="42"/>
  <c r="Y102" i="42"/>
  <c r="X102" i="42"/>
  <c r="W102" i="42"/>
  <c r="V102" i="42"/>
  <c r="U102" i="42"/>
  <c r="T102" i="42"/>
  <c r="S102" i="42"/>
  <c r="R102" i="42"/>
  <c r="Q102" i="42"/>
  <c r="P102" i="42"/>
  <c r="O102" i="42"/>
  <c r="N102" i="42"/>
  <c r="K102" i="42"/>
  <c r="J102" i="42"/>
  <c r="I102" i="42"/>
  <c r="H102" i="42"/>
  <c r="G102" i="42"/>
  <c r="F102" i="42"/>
  <c r="E102" i="42"/>
  <c r="D102" i="42"/>
  <c r="C102" i="42"/>
  <c r="B102" i="42"/>
  <c r="CP83" i="42"/>
  <c r="CO83" i="42"/>
  <c r="CN83" i="42"/>
  <c r="CM83" i="42"/>
  <c r="CL83" i="42"/>
  <c r="CI83" i="42"/>
  <c r="CH83" i="42"/>
  <c r="CG83" i="42"/>
  <c r="CF83" i="42"/>
  <c r="CE83" i="42"/>
  <c r="CD83" i="42"/>
  <c r="CC83" i="42"/>
  <c r="CB83" i="42"/>
  <c r="CA83" i="42"/>
  <c r="BZ83" i="42"/>
  <c r="BY83" i="42"/>
  <c r="BX83" i="42"/>
  <c r="BW83" i="42"/>
  <c r="BV83" i="42"/>
  <c r="BU83" i="42"/>
  <c r="BT83" i="42"/>
  <c r="BS83" i="42"/>
  <c r="BR83" i="42"/>
  <c r="BQ83" i="42"/>
  <c r="BO83" i="42"/>
  <c r="BN83" i="42"/>
  <c r="BM83" i="42"/>
  <c r="BL83" i="42"/>
  <c r="BK83" i="42"/>
  <c r="BJ83" i="42"/>
  <c r="BH83" i="42"/>
  <c r="BG83" i="42"/>
  <c r="BF83" i="42"/>
  <c r="BE83" i="42"/>
  <c r="BD83" i="42"/>
  <c r="BC83" i="42"/>
  <c r="BB83" i="42"/>
  <c r="AY83" i="42"/>
  <c r="AX83" i="42"/>
  <c r="AW83" i="42"/>
  <c r="AV83" i="42"/>
  <c r="AT83" i="42"/>
  <c r="AS83" i="42"/>
  <c r="AR83" i="42"/>
  <c r="AQ83" i="42"/>
  <c r="AP83" i="42"/>
  <c r="AO83" i="42"/>
  <c r="AN83" i="42"/>
  <c r="AM83" i="42"/>
  <c r="AL83" i="42"/>
  <c r="AK83" i="42"/>
  <c r="AJ83" i="42"/>
  <c r="AI83" i="42"/>
  <c r="AH83" i="42"/>
  <c r="AG83" i="42"/>
  <c r="AF83" i="42"/>
  <c r="AE83" i="42"/>
  <c r="AD83" i="42"/>
  <c r="AB83" i="42"/>
  <c r="AA83" i="42"/>
  <c r="Z83" i="42"/>
  <c r="Y83" i="42"/>
  <c r="X83" i="42"/>
  <c r="W83" i="42"/>
  <c r="V83" i="42"/>
  <c r="U83" i="42"/>
  <c r="T83" i="42"/>
  <c r="S83" i="42"/>
  <c r="R83" i="42"/>
  <c r="Q83" i="42"/>
  <c r="P83" i="42"/>
  <c r="O83" i="42"/>
  <c r="N83" i="42"/>
  <c r="K83" i="42"/>
  <c r="J83" i="42"/>
  <c r="I83" i="42"/>
  <c r="H83" i="42"/>
  <c r="G83" i="42"/>
  <c r="F83" i="42"/>
  <c r="E83" i="42"/>
  <c r="D83" i="42"/>
  <c r="C83" i="42"/>
  <c r="B83" i="42"/>
  <c r="CP82" i="42"/>
  <c r="CO82" i="42"/>
  <c r="CN82" i="42"/>
  <c r="CM82" i="42"/>
  <c r="CL82" i="42"/>
  <c r="CI82" i="42"/>
  <c r="CH82" i="42"/>
  <c r="CG82" i="42"/>
  <c r="CF82" i="42"/>
  <c r="CE82" i="42"/>
  <c r="CD82" i="42"/>
  <c r="CC82" i="42"/>
  <c r="CB82" i="42"/>
  <c r="CA82" i="42"/>
  <c r="BZ82" i="42"/>
  <c r="BY82" i="42"/>
  <c r="BX82" i="42"/>
  <c r="BW82" i="42"/>
  <c r="BV82" i="42"/>
  <c r="BU82" i="42"/>
  <c r="BT82" i="42"/>
  <c r="BS82" i="42"/>
  <c r="BR82" i="42"/>
  <c r="BQ82" i="42"/>
  <c r="BO82" i="42"/>
  <c r="BN82" i="42"/>
  <c r="BM82" i="42"/>
  <c r="BL82" i="42"/>
  <c r="BK82" i="42"/>
  <c r="BJ82" i="42"/>
  <c r="BH82" i="42"/>
  <c r="BG82" i="42"/>
  <c r="BF82" i="42"/>
  <c r="BE82" i="42"/>
  <c r="BD82" i="42"/>
  <c r="BC82" i="42"/>
  <c r="BB82" i="42"/>
  <c r="AY82" i="42"/>
  <c r="AX82" i="42"/>
  <c r="AW82" i="42"/>
  <c r="AV82" i="42"/>
  <c r="AT82" i="42"/>
  <c r="AS82" i="42"/>
  <c r="AR82" i="42"/>
  <c r="AQ82" i="42"/>
  <c r="AP82" i="42"/>
  <c r="AO82" i="42"/>
  <c r="AN82" i="42"/>
  <c r="AM82" i="42"/>
  <c r="AL82" i="42"/>
  <c r="AK82" i="42"/>
  <c r="AJ82" i="42"/>
  <c r="AI82" i="42"/>
  <c r="AH82" i="42"/>
  <c r="AG82" i="42"/>
  <c r="AF82" i="42"/>
  <c r="AE82" i="42"/>
  <c r="AD82" i="42"/>
  <c r="AB82" i="42"/>
  <c r="AA82" i="42"/>
  <c r="Z82" i="42"/>
  <c r="Y82" i="42"/>
  <c r="X82" i="42"/>
  <c r="W82" i="42"/>
  <c r="V82" i="42"/>
  <c r="U82" i="42"/>
  <c r="T82" i="42"/>
  <c r="S82" i="42"/>
  <c r="R82" i="42"/>
  <c r="Q82" i="42"/>
  <c r="P82" i="42"/>
  <c r="O82" i="42"/>
  <c r="N82" i="42"/>
  <c r="K82" i="42"/>
  <c r="J82" i="42"/>
  <c r="I82" i="42"/>
  <c r="H82" i="42"/>
  <c r="G82" i="42"/>
  <c r="F82" i="42"/>
  <c r="E82" i="42"/>
  <c r="D82" i="42"/>
  <c r="C82" i="42"/>
  <c r="B82" i="42"/>
  <c r="CP155" i="42"/>
  <c r="CO155" i="42"/>
  <c r="CN155" i="42"/>
  <c r="CM155" i="42"/>
  <c r="CL155" i="42"/>
  <c r="CI155" i="42"/>
  <c r="CH155" i="42"/>
  <c r="CG155" i="42"/>
  <c r="CF155" i="42"/>
  <c r="CE155" i="42"/>
  <c r="CD155" i="42"/>
  <c r="CC155" i="42"/>
  <c r="CB155" i="42"/>
  <c r="CA155" i="42"/>
  <c r="BZ155" i="42"/>
  <c r="BY155" i="42"/>
  <c r="BX155" i="42"/>
  <c r="BW155" i="42"/>
  <c r="BV155" i="42"/>
  <c r="BU155" i="42"/>
  <c r="BT155" i="42"/>
  <c r="BS155" i="42"/>
  <c r="BR155" i="42"/>
  <c r="BQ155" i="42"/>
  <c r="BO155" i="42"/>
  <c r="BN155" i="42"/>
  <c r="BM155" i="42"/>
  <c r="BL155" i="42"/>
  <c r="BK155" i="42"/>
  <c r="BJ155" i="42"/>
  <c r="BH155" i="42"/>
  <c r="BG155" i="42"/>
  <c r="BF155" i="42"/>
  <c r="BE155" i="42"/>
  <c r="BD155" i="42"/>
  <c r="BC155" i="42"/>
  <c r="BB155" i="42"/>
  <c r="AY155" i="42"/>
  <c r="AX155" i="42"/>
  <c r="AW155" i="42"/>
  <c r="AV155" i="42"/>
  <c r="AT155" i="42"/>
  <c r="AS155" i="42"/>
  <c r="AR155" i="42"/>
  <c r="AQ155" i="42"/>
  <c r="AP155" i="42"/>
  <c r="AO155" i="42"/>
  <c r="AN155" i="42"/>
  <c r="AM155" i="42"/>
  <c r="AL155" i="42"/>
  <c r="AK155" i="42"/>
  <c r="AJ155" i="42"/>
  <c r="AI155" i="42"/>
  <c r="AH155" i="42"/>
  <c r="AG155" i="42"/>
  <c r="AF155" i="42"/>
  <c r="AE155" i="42"/>
  <c r="AD155" i="42"/>
  <c r="AB155" i="42"/>
  <c r="AA155" i="42"/>
  <c r="Z155" i="42"/>
  <c r="Y155" i="42"/>
  <c r="X155" i="42"/>
  <c r="W155" i="42"/>
  <c r="V155" i="42"/>
  <c r="U155" i="42"/>
  <c r="T155" i="42"/>
  <c r="S155" i="42"/>
  <c r="R155" i="42"/>
  <c r="Q155" i="42"/>
  <c r="P155" i="42"/>
  <c r="O155" i="42"/>
  <c r="N155" i="42"/>
  <c r="K155" i="42"/>
  <c r="J155" i="42"/>
  <c r="I155" i="42"/>
  <c r="H155" i="42"/>
  <c r="G155" i="42"/>
  <c r="F155" i="42"/>
  <c r="E155" i="42"/>
  <c r="D155" i="42"/>
  <c r="C155" i="42"/>
  <c r="B155" i="42"/>
  <c r="CP154" i="42"/>
  <c r="CO154" i="42"/>
  <c r="CN154" i="42"/>
  <c r="CM154" i="42"/>
  <c r="CL154" i="42"/>
  <c r="CI154" i="42"/>
  <c r="CH154" i="42"/>
  <c r="CG154" i="42"/>
  <c r="CF154" i="42"/>
  <c r="CE154" i="42"/>
  <c r="CD154" i="42"/>
  <c r="CC154" i="42"/>
  <c r="CB154" i="42"/>
  <c r="CA154" i="42"/>
  <c r="BZ154" i="42"/>
  <c r="BY154" i="42"/>
  <c r="BX154" i="42"/>
  <c r="BW154" i="42"/>
  <c r="BV154" i="42"/>
  <c r="BU154" i="42"/>
  <c r="BT154" i="42"/>
  <c r="BS154" i="42"/>
  <c r="BR154" i="42"/>
  <c r="BQ154" i="42"/>
  <c r="BO154" i="42"/>
  <c r="BN154" i="42"/>
  <c r="BM154" i="42"/>
  <c r="BL154" i="42"/>
  <c r="BK154" i="42"/>
  <c r="BJ154" i="42"/>
  <c r="BH154" i="42"/>
  <c r="BG154" i="42"/>
  <c r="BF154" i="42"/>
  <c r="BE154" i="42"/>
  <c r="BD154" i="42"/>
  <c r="BC154" i="42"/>
  <c r="BB154" i="42"/>
  <c r="AY154" i="42"/>
  <c r="AX154" i="42"/>
  <c r="AW154" i="42"/>
  <c r="AV154" i="42"/>
  <c r="AT154" i="42"/>
  <c r="AS154" i="42"/>
  <c r="AR154" i="42"/>
  <c r="AQ154" i="42"/>
  <c r="AP154" i="42"/>
  <c r="AO154" i="42"/>
  <c r="AN154" i="42"/>
  <c r="AM154" i="42"/>
  <c r="AL154" i="42"/>
  <c r="AK154" i="42"/>
  <c r="AJ154" i="42"/>
  <c r="AI154" i="42"/>
  <c r="AH154" i="42"/>
  <c r="AG154" i="42"/>
  <c r="AF154" i="42"/>
  <c r="AE154" i="42"/>
  <c r="AD154" i="42"/>
  <c r="AB154" i="42"/>
  <c r="AA154" i="42"/>
  <c r="Z154" i="42"/>
  <c r="Y154" i="42"/>
  <c r="X154" i="42"/>
  <c r="W154" i="42"/>
  <c r="V154" i="42"/>
  <c r="U154" i="42"/>
  <c r="T154" i="42"/>
  <c r="S154" i="42"/>
  <c r="R154" i="42"/>
  <c r="Q154" i="42"/>
  <c r="P154" i="42"/>
  <c r="O154" i="42"/>
  <c r="N154" i="42"/>
  <c r="K154" i="42"/>
  <c r="J154" i="42"/>
  <c r="I154" i="42"/>
  <c r="H154" i="42"/>
  <c r="G154" i="42"/>
  <c r="F154" i="42"/>
  <c r="E154" i="42"/>
  <c r="D154" i="42"/>
  <c r="C154" i="42"/>
  <c r="B154" i="42"/>
  <c r="CP132" i="42"/>
  <c r="CO132" i="42"/>
  <c r="CN132" i="42"/>
  <c r="CM132" i="42"/>
  <c r="CL132" i="42"/>
  <c r="CI132" i="42"/>
  <c r="CH132" i="42"/>
  <c r="CG132" i="42"/>
  <c r="CF132" i="42"/>
  <c r="CE132" i="42"/>
  <c r="CD132" i="42"/>
  <c r="CC132" i="42"/>
  <c r="CB132" i="42"/>
  <c r="CA132" i="42"/>
  <c r="BZ132" i="42"/>
  <c r="BY132" i="42"/>
  <c r="BX132" i="42"/>
  <c r="BW132" i="42"/>
  <c r="BV132" i="42"/>
  <c r="BU132" i="42"/>
  <c r="BT132" i="42"/>
  <c r="BS132" i="42"/>
  <c r="BR132" i="42"/>
  <c r="BQ132" i="42"/>
  <c r="BO132" i="42"/>
  <c r="BN132" i="42"/>
  <c r="BM132" i="42"/>
  <c r="BL132" i="42"/>
  <c r="BK132" i="42"/>
  <c r="BJ132" i="42"/>
  <c r="BH132" i="42"/>
  <c r="BG132" i="42"/>
  <c r="BF132" i="42"/>
  <c r="BE132" i="42"/>
  <c r="BD132" i="42"/>
  <c r="BC132" i="42"/>
  <c r="BB132" i="42"/>
  <c r="AY132" i="42"/>
  <c r="AX132" i="42"/>
  <c r="AW132" i="42"/>
  <c r="AV132" i="42"/>
  <c r="AT132" i="42"/>
  <c r="AS132" i="42"/>
  <c r="AR132" i="42"/>
  <c r="AQ132" i="42"/>
  <c r="AP132" i="42"/>
  <c r="AO132" i="42"/>
  <c r="AN132" i="42"/>
  <c r="AM132" i="42"/>
  <c r="AL132" i="42"/>
  <c r="AK132" i="42"/>
  <c r="AJ132" i="42"/>
  <c r="AI132" i="42"/>
  <c r="AH132" i="42"/>
  <c r="AG132" i="42"/>
  <c r="AF132" i="42"/>
  <c r="AE132" i="42"/>
  <c r="AD132" i="42"/>
  <c r="AB132" i="42"/>
  <c r="AA132" i="42"/>
  <c r="Z132" i="42"/>
  <c r="Y132" i="42"/>
  <c r="X132" i="42"/>
  <c r="W132" i="42"/>
  <c r="V132" i="42"/>
  <c r="U132" i="42"/>
  <c r="T132" i="42"/>
  <c r="S132" i="42"/>
  <c r="R132" i="42"/>
  <c r="Q132" i="42"/>
  <c r="P132" i="42"/>
  <c r="O132" i="42"/>
  <c r="N132" i="42"/>
  <c r="K132" i="42"/>
  <c r="J132" i="42"/>
  <c r="I132" i="42"/>
  <c r="H132" i="42"/>
  <c r="G132" i="42"/>
  <c r="F132" i="42"/>
  <c r="E132" i="42"/>
  <c r="D132" i="42"/>
  <c r="C132" i="42"/>
  <c r="B132" i="42"/>
  <c r="CP131" i="42"/>
  <c r="CO131" i="42"/>
  <c r="CN131" i="42"/>
  <c r="CM131" i="42"/>
  <c r="CL131" i="42"/>
  <c r="CI131" i="42"/>
  <c r="CH131" i="42"/>
  <c r="CG131" i="42"/>
  <c r="CF131" i="42"/>
  <c r="CE131" i="42"/>
  <c r="CD131" i="42"/>
  <c r="CC131" i="42"/>
  <c r="CB131" i="42"/>
  <c r="CA131" i="42"/>
  <c r="BZ131" i="42"/>
  <c r="BY131" i="42"/>
  <c r="BX131" i="42"/>
  <c r="BW131" i="42"/>
  <c r="BV131" i="42"/>
  <c r="BU131" i="42"/>
  <c r="BT131" i="42"/>
  <c r="BS131" i="42"/>
  <c r="BR131" i="42"/>
  <c r="BQ131" i="42"/>
  <c r="BO131" i="42"/>
  <c r="BN131" i="42"/>
  <c r="BM131" i="42"/>
  <c r="BL131" i="42"/>
  <c r="BK131" i="42"/>
  <c r="BJ131" i="42"/>
  <c r="BH131" i="42"/>
  <c r="BG131" i="42"/>
  <c r="BF131" i="42"/>
  <c r="BE131" i="42"/>
  <c r="BD131" i="42"/>
  <c r="BC131" i="42"/>
  <c r="BB131" i="42"/>
  <c r="AY131" i="42"/>
  <c r="AX131" i="42"/>
  <c r="AW131" i="42"/>
  <c r="AV131" i="42"/>
  <c r="AT131" i="42"/>
  <c r="AS131" i="42"/>
  <c r="AR131" i="42"/>
  <c r="AQ131" i="42"/>
  <c r="AP131" i="42"/>
  <c r="AO131" i="42"/>
  <c r="AN131" i="42"/>
  <c r="AM131" i="42"/>
  <c r="AL131" i="42"/>
  <c r="AK131" i="42"/>
  <c r="AJ131" i="42"/>
  <c r="AI131" i="42"/>
  <c r="AH131" i="42"/>
  <c r="AG131" i="42"/>
  <c r="AF131" i="42"/>
  <c r="AE131" i="42"/>
  <c r="AD131" i="42"/>
  <c r="AB131" i="42"/>
  <c r="AA131" i="42"/>
  <c r="Z131" i="42"/>
  <c r="Y131" i="42"/>
  <c r="X131" i="42"/>
  <c r="W131" i="42"/>
  <c r="V131" i="42"/>
  <c r="U131" i="42"/>
  <c r="T131" i="42"/>
  <c r="S131" i="42"/>
  <c r="R131" i="42"/>
  <c r="Q131" i="42"/>
  <c r="P131" i="42"/>
  <c r="O131" i="42"/>
  <c r="N131" i="42"/>
  <c r="K131" i="42"/>
  <c r="J131" i="42"/>
  <c r="I131" i="42"/>
  <c r="H131" i="42"/>
  <c r="G131" i="42"/>
  <c r="F131" i="42"/>
  <c r="E131" i="42"/>
  <c r="D131" i="42"/>
  <c r="C131" i="42"/>
  <c r="B131" i="42"/>
  <c r="CP130" i="42"/>
  <c r="CO130" i="42"/>
  <c r="CN130" i="42"/>
  <c r="CM130" i="42"/>
  <c r="CL130" i="42"/>
  <c r="CI130" i="42"/>
  <c r="CH130" i="42"/>
  <c r="CG130" i="42"/>
  <c r="CF130" i="42"/>
  <c r="CE130" i="42"/>
  <c r="CD130" i="42"/>
  <c r="CC130" i="42"/>
  <c r="CB130" i="42"/>
  <c r="CA130" i="42"/>
  <c r="BZ130" i="42"/>
  <c r="BY130" i="42"/>
  <c r="BX130" i="42"/>
  <c r="BW130" i="42"/>
  <c r="BV130" i="42"/>
  <c r="BU130" i="42"/>
  <c r="BT130" i="42"/>
  <c r="BS130" i="42"/>
  <c r="BR130" i="42"/>
  <c r="BQ130" i="42"/>
  <c r="BO130" i="42"/>
  <c r="BN130" i="42"/>
  <c r="BM130" i="42"/>
  <c r="BL130" i="42"/>
  <c r="BK130" i="42"/>
  <c r="BJ130" i="42"/>
  <c r="BH130" i="42"/>
  <c r="BG130" i="42"/>
  <c r="BF130" i="42"/>
  <c r="BE130" i="42"/>
  <c r="BD130" i="42"/>
  <c r="BC130" i="42"/>
  <c r="BB130" i="42"/>
  <c r="AY130" i="42"/>
  <c r="AX130" i="42"/>
  <c r="AW130" i="42"/>
  <c r="AV130" i="42"/>
  <c r="AT130" i="42"/>
  <c r="AS130" i="42"/>
  <c r="AR130" i="42"/>
  <c r="AQ130" i="42"/>
  <c r="AP130" i="42"/>
  <c r="AO130" i="42"/>
  <c r="AN130" i="42"/>
  <c r="AM130" i="42"/>
  <c r="AL130" i="42"/>
  <c r="AK130" i="42"/>
  <c r="AJ130" i="42"/>
  <c r="AI130" i="42"/>
  <c r="AH130" i="42"/>
  <c r="AG130" i="42"/>
  <c r="AF130" i="42"/>
  <c r="AE130" i="42"/>
  <c r="AD130" i="42"/>
  <c r="AB130" i="42"/>
  <c r="AA130" i="42"/>
  <c r="Z130" i="42"/>
  <c r="Y130" i="42"/>
  <c r="X130" i="42"/>
  <c r="W130" i="42"/>
  <c r="V130" i="42"/>
  <c r="U130" i="42"/>
  <c r="T130" i="42"/>
  <c r="S130" i="42"/>
  <c r="R130" i="42"/>
  <c r="Q130" i="42"/>
  <c r="P130" i="42"/>
  <c r="O130" i="42"/>
  <c r="N130" i="42"/>
  <c r="K130" i="42"/>
  <c r="J130" i="42"/>
  <c r="I130" i="42"/>
  <c r="H130" i="42"/>
  <c r="G130" i="42"/>
  <c r="F130" i="42"/>
  <c r="E130" i="42"/>
  <c r="D130" i="42"/>
  <c r="C130" i="42"/>
  <c r="B130" i="42"/>
  <c r="CP129" i="42"/>
  <c r="CO129" i="42"/>
  <c r="CN129" i="42"/>
  <c r="CM129" i="42"/>
  <c r="CL129" i="42"/>
  <c r="CI129" i="42"/>
  <c r="CH129" i="42"/>
  <c r="CG129" i="42"/>
  <c r="CF129" i="42"/>
  <c r="CE129" i="42"/>
  <c r="CD129" i="42"/>
  <c r="CC129" i="42"/>
  <c r="CB129" i="42"/>
  <c r="CA129" i="42"/>
  <c r="BZ129" i="42"/>
  <c r="BY129" i="42"/>
  <c r="BX129" i="42"/>
  <c r="BW129" i="42"/>
  <c r="BV129" i="42"/>
  <c r="BU129" i="42"/>
  <c r="BT129" i="42"/>
  <c r="BS129" i="42"/>
  <c r="BR129" i="42"/>
  <c r="BQ129" i="42"/>
  <c r="BO129" i="42"/>
  <c r="BN129" i="42"/>
  <c r="BM129" i="42"/>
  <c r="BL129" i="42"/>
  <c r="BK129" i="42"/>
  <c r="BJ129" i="42"/>
  <c r="BH129" i="42"/>
  <c r="BG129" i="42"/>
  <c r="BF129" i="42"/>
  <c r="BE129" i="42"/>
  <c r="BD129" i="42"/>
  <c r="BC129" i="42"/>
  <c r="BB129" i="42"/>
  <c r="AY129" i="42"/>
  <c r="AX129" i="42"/>
  <c r="AW129" i="42"/>
  <c r="AV129" i="42"/>
  <c r="AT129" i="42"/>
  <c r="AS129" i="42"/>
  <c r="AR129" i="42"/>
  <c r="AQ129" i="42"/>
  <c r="AP129" i="42"/>
  <c r="AO129" i="42"/>
  <c r="AN129" i="42"/>
  <c r="AM129" i="42"/>
  <c r="AL129" i="42"/>
  <c r="AK129" i="42"/>
  <c r="AJ129" i="42"/>
  <c r="AI129" i="42"/>
  <c r="AH129" i="42"/>
  <c r="AG129" i="42"/>
  <c r="AF129" i="42"/>
  <c r="AE129" i="42"/>
  <c r="AD129" i="42"/>
  <c r="AB129" i="42"/>
  <c r="AA129" i="42"/>
  <c r="Z129" i="42"/>
  <c r="Y129" i="42"/>
  <c r="X129" i="42"/>
  <c r="W129" i="42"/>
  <c r="V129" i="42"/>
  <c r="U129" i="42"/>
  <c r="T129" i="42"/>
  <c r="S129" i="42"/>
  <c r="R129" i="42"/>
  <c r="Q129" i="42"/>
  <c r="P129" i="42"/>
  <c r="O129" i="42"/>
  <c r="N129" i="42"/>
  <c r="K129" i="42"/>
  <c r="J129" i="42"/>
  <c r="I129" i="42"/>
  <c r="H129" i="42"/>
  <c r="G129" i="42"/>
  <c r="F129" i="42"/>
  <c r="E129" i="42"/>
  <c r="D129" i="42"/>
  <c r="C129" i="42"/>
  <c r="B129" i="42"/>
  <c r="CP54" i="42"/>
  <c r="CO54" i="42"/>
  <c r="CN54" i="42"/>
  <c r="CM54" i="42"/>
  <c r="CL54" i="42"/>
  <c r="CI54" i="42"/>
  <c r="CH54" i="42"/>
  <c r="CG54" i="42"/>
  <c r="CF54" i="42"/>
  <c r="CE54" i="42"/>
  <c r="CD54" i="42"/>
  <c r="CC54" i="42"/>
  <c r="CB54" i="42"/>
  <c r="CA54" i="42"/>
  <c r="BZ54" i="42"/>
  <c r="BY54" i="42"/>
  <c r="BX54" i="42"/>
  <c r="BW54" i="42"/>
  <c r="BV54" i="42"/>
  <c r="BU54" i="42"/>
  <c r="BT54" i="42"/>
  <c r="BS54" i="42"/>
  <c r="BR54" i="42"/>
  <c r="BQ54" i="42"/>
  <c r="BO54" i="42"/>
  <c r="BN54" i="42"/>
  <c r="BM54" i="42"/>
  <c r="BL54" i="42"/>
  <c r="BK54" i="42"/>
  <c r="BJ54" i="42"/>
  <c r="BH54" i="42"/>
  <c r="BG54" i="42"/>
  <c r="BF54" i="42"/>
  <c r="BE54" i="42"/>
  <c r="BD54" i="42"/>
  <c r="BC54" i="42"/>
  <c r="BB54" i="42"/>
  <c r="AY54" i="42"/>
  <c r="AX54" i="42"/>
  <c r="AW54" i="42"/>
  <c r="AV54" i="42"/>
  <c r="AT54" i="42"/>
  <c r="AS54" i="42"/>
  <c r="AR54" i="42"/>
  <c r="AQ54" i="42"/>
  <c r="AP54" i="42"/>
  <c r="AO54" i="42"/>
  <c r="AN54" i="42"/>
  <c r="AM54" i="42"/>
  <c r="AL54" i="42"/>
  <c r="AK54" i="42"/>
  <c r="AJ54" i="42"/>
  <c r="AI54" i="42"/>
  <c r="AH54" i="42"/>
  <c r="AG54" i="42"/>
  <c r="AF54" i="42"/>
  <c r="AE54" i="42"/>
  <c r="AD54" i="42"/>
  <c r="AB54" i="42"/>
  <c r="AA54" i="42"/>
  <c r="Z54" i="42"/>
  <c r="Y54" i="42"/>
  <c r="X54" i="42"/>
  <c r="W54" i="42"/>
  <c r="V54" i="42"/>
  <c r="U54" i="42"/>
  <c r="T54" i="42"/>
  <c r="S54" i="42"/>
  <c r="R54" i="42"/>
  <c r="Q54" i="42"/>
  <c r="P54" i="42"/>
  <c r="O54" i="42"/>
  <c r="N54" i="42"/>
  <c r="K54" i="42"/>
  <c r="J54" i="42"/>
  <c r="I54" i="42"/>
  <c r="H54" i="42"/>
  <c r="G54" i="42"/>
  <c r="F54" i="42"/>
  <c r="E54" i="42"/>
  <c r="D54" i="42"/>
  <c r="C54" i="42"/>
  <c r="B54" i="42"/>
  <c r="CP53" i="42"/>
  <c r="CO53" i="42"/>
  <c r="CN53" i="42"/>
  <c r="CM53" i="42"/>
  <c r="CL53" i="42"/>
  <c r="CI53" i="42"/>
  <c r="CH53" i="42"/>
  <c r="CG53" i="42"/>
  <c r="CF53" i="42"/>
  <c r="CE53" i="42"/>
  <c r="CD53" i="42"/>
  <c r="CC53" i="42"/>
  <c r="CB53" i="42"/>
  <c r="CA53" i="42"/>
  <c r="BZ53" i="42"/>
  <c r="BY53" i="42"/>
  <c r="BX53" i="42"/>
  <c r="BW53" i="42"/>
  <c r="BV53" i="42"/>
  <c r="BU53" i="42"/>
  <c r="BT53" i="42"/>
  <c r="BS53" i="42"/>
  <c r="BR53" i="42"/>
  <c r="BQ53" i="42"/>
  <c r="BO53" i="42"/>
  <c r="BN53" i="42"/>
  <c r="BM53" i="42"/>
  <c r="BL53" i="42"/>
  <c r="BK53" i="42"/>
  <c r="BJ53" i="42"/>
  <c r="BH53" i="42"/>
  <c r="BG53" i="42"/>
  <c r="BF53" i="42"/>
  <c r="BE53" i="42"/>
  <c r="BD53" i="42"/>
  <c r="BC53" i="42"/>
  <c r="BB53" i="42"/>
  <c r="AY53" i="42"/>
  <c r="AX53" i="42"/>
  <c r="AW53" i="42"/>
  <c r="AV53" i="42"/>
  <c r="AT53" i="42"/>
  <c r="AS53" i="42"/>
  <c r="AR53" i="42"/>
  <c r="AQ53" i="42"/>
  <c r="AP53" i="42"/>
  <c r="AO53" i="42"/>
  <c r="AN53" i="42"/>
  <c r="AM53" i="42"/>
  <c r="AL53" i="42"/>
  <c r="AK53" i="42"/>
  <c r="AJ53" i="42"/>
  <c r="AI53" i="42"/>
  <c r="AH53" i="42"/>
  <c r="AG53" i="42"/>
  <c r="AF53" i="42"/>
  <c r="AE53" i="42"/>
  <c r="AD53" i="42"/>
  <c r="AB53" i="42"/>
  <c r="AA53" i="42"/>
  <c r="Z53" i="42"/>
  <c r="Y53" i="42"/>
  <c r="X53" i="42"/>
  <c r="W53" i="42"/>
  <c r="V53" i="42"/>
  <c r="U53" i="42"/>
  <c r="T53" i="42"/>
  <c r="S53" i="42"/>
  <c r="R53" i="42"/>
  <c r="Q53" i="42"/>
  <c r="P53" i="42"/>
  <c r="O53" i="42"/>
  <c r="N53" i="42"/>
  <c r="K53" i="42"/>
  <c r="J53" i="42"/>
  <c r="I53" i="42"/>
  <c r="H53" i="42"/>
  <c r="G53" i="42"/>
  <c r="F53" i="42"/>
  <c r="E53" i="42"/>
  <c r="D53" i="42"/>
  <c r="C53" i="42"/>
  <c r="B53" i="42"/>
  <c r="CP52" i="42"/>
  <c r="CO52" i="42"/>
  <c r="CN52" i="42"/>
  <c r="CM52" i="42"/>
  <c r="CL52" i="42"/>
  <c r="CI52" i="42"/>
  <c r="CH52" i="42"/>
  <c r="CG52" i="42"/>
  <c r="CF52" i="42"/>
  <c r="CE52" i="42"/>
  <c r="CD52" i="42"/>
  <c r="CC52" i="42"/>
  <c r="CB52" i="42"/>
  <c r="CA52" i="42"/>
  <c r="BZ52" i="42"/>
  <c r="BY52" i="42"/>
  <c r="BX52" i="42"/>
  <c r="BW52" i="42"/>
  <c r="BV52" i="42"/>
  <c r="BU52" i="42"/>
  <c r="BT52" i="42"/>
  <c r="BS52" i="42"/>
  <c r="BR52" i="42"/>
  <c r="BQ52" i="42"/>
  <c r="BO52" i="42"/>
  <c r="BN52" i="42"/>
  <c r="BM52" i="42"/>
  <c r="BL52" i="42"/>
  <c r="BK52" i="42"/>
  <c r="BJ52" i="42"/>
  <c r="BH52" i="42"/>
  <c r="BG52" i="42"/>
  <c r="BF52" i="42"/>
  <c r="BE52" i="42"/>
  <c r="BD52" i="42"/>
  <c r="BC52" i="42"/>
  <c r="BB52" i="42"/>
  <c r="AY52" i="42"/>
  <c r="AX52" i="42"/>
  <c r="AW52" i="42"/>
  <c r="AV52" i="42"/>
  <c r="AT52" i="42"/>
  <c r="AS52" i="42"/>
  <c r="AR52" i="42"/>
  <c r="AQ52" i="42"/>
  <c r="AP52" i="42"/>
  <c r="AO52" i="42"/>
  <c r="AN52" i="42"/>
  <c r="AM52" i="42"/>
  <c r="AL52" i="42"/>
  <c r="AK52" i="42"/>
  <c r="AJ52" i="42"/>
  <c r="AI52" i="42"/>
  <c r="AH52" i="42"/>
  <c r="AG52" i="42"/>
  <c r="AF52" i="42"/>
  <c r="AE52" i="42"/>
  <c r="AD52" i="42"/>
  <c r="AB52" i="42"/>
  <c r="AA52" i="42"/>
  <c r="Z52" i="42"/>
  <c r="Y52" i="42"/>
  <c r="X52" i="42"/>
  <c r="W52" i="42"/>
  <c r="V52" i="42"/>
  <c r="U52" i="42"/>
  <c r="T52" i="42"/>
  <c r="S52" i="42"/>
  <c r="R52" i="42"/>
  <c r="Q52" i="42"/>
  <c r="P52" i="42"/>
  <c r="O52" i="42"/>
  <c r="N52" i="42"/>
  <c r="K52" i="42"/>
  <c r="J52" i="42"/>
  <c r="I52" i="42"/>
  <c r="H52" i="42"/>
  <c r="G52" i="42"/>
  <c r="F52" i="42"/>
  <c r="E52" i="42"/>
  <c r="D52" i="42"/>
  <c r="C52" i="42"/>
  <c r="B52" i="42"/>
  <c r="CP51" i="42"/>
  <c r="CO51" i="42"/>
  <c r="CN51" i="42"/>
  <c r="CM51" i="42"/>
  <c r="CL51" i="42"/>
  <c r="CI51" i="42"/>
  <c r="CH51" i="42"/>
  <c r="CG51" i="42"/>
  <c r="CF51" i="42"/>
  <c r="CE51" i="42"/>
  <c r="CD51" i="42"/>
  <c r="CC51" i="42"/>
  <c r="CB51" i="42"/>
  <c r="CA51" i="42"/>
  <c r="BZ51" i="42"/>
  <c r="BY51" i="42"/>
  <c r="BX51" i="42"/>
  <c r="BW51" i="42"/>
  <c r="BV51" i="42"/>
  <c r="BU51" i="42"/>
  <c r="BT51" i="42"/>
  <c r="BS51" i="42"/>
  <c r="BR51" i="42"/>
  <c r="BQ51" i="42"/>
  <c r="BO51" i="42"/>
  <c r="BN51" i="42"/>
  <c r="BM51" i="42"/>
  <c r="BL51" i="42"/>
  <c r="BK51" i="42"/>
  <c r="BJ51" i="42"/>
  <c r="BH51" i="42"/>
  <c r="BG51" i="42"/>
  <c r="BF51" i="42"/>
  <c r="BE51" i="42"/>
  <c r="BD51" i="42"/>
  <c r="BC51" i="42"/>
  <c r="BB51" i="42"/>
  <c r="AY51" i="42"/>
  <c r="AX51" i="42"/>
  <c r="AW51" i="42"/>
  <c r="AV51" i="42"/>
  <c r="AT51" i="42"/>
  <c r="AS51" i="42"/>
  <c r="AR51" i="42"/>
  <c r="AQ51" i="42"/>
  <c r="AP51" i="42"/>
  <c r="AO51" i="42"/>
  <c r="AN51" i="42"/>
  <c r="AM51" i="42"/>
  <c r="AL51" i="42"/>
  <c r="AK51" i="42"/>
  <c r="AJ51" i="42"/>
  <c r="AI51" i="42"/>
  <c r="AH51" i="42"/>
  <c r="AG51" i="42"/>
  <c r="AF51" i="42"/>
  <c r="AE51" i="42"/>
  <c r="AD51" i="42"/>
  <c r="AB51" i="42"/>
  <c r="AA51" i="42"/>
  <c r="Z51" i="42"/>
  <c r="Y51" i="42"/>
  <c r="X51" i="42"/>
  <c r="W51" i="42"/>
  <c r="V51" i="42"/>
  <c r="U51" i="42"/>
  <c r="T51" i="42"/>
  <c r="S51" i="42"/>
  <c r="R51" i="42"/>
  <c r="Q51" i="42"/>
  <c r="P51" i="42"/>
  <c r="O51" i="42"/>
  <c r="N51" i="42"/>
  <c r="K51" i="42"/>
  <c r="J51" i="42"/>
  <c r="I51" i="42"/>
  <c r="H51" i="42"/>
  <c r="G51" i="42"/>
  <c r="F51" i="42"/>
  <c r="E51" i="42"/>
  <c r="D51" i="42"/>
  <c r="C51" i="42"/>
  <c r="B51" i="42"/>
  <c r="CP153" i="42"/>
  <c r="CO153" i="42"/>
  <c r="CN153" i="42"/>
  <c r="CM153" i="42"/>
  <c r="CL153" i="42"/>
  <c r="CI153" i="42"/>
  <c r="CH153" i="42"/>
  <c r="CG153" i="42"/>
  <c r="CF153" i="42"/>
  <c r="CE153" i="42"/>
  <c r="CD153" i="42"/>
  <c r="CC153" i="42"/>
  <c r="CB153" i="42"/>
  <c r="CA153" i="42"/>
  <c r="BZ153" i="42"/>
  <c r="BY153" i="42"/>
  <c r="BX153" i="42"/>
  <c r="BW153" i="42"/>
  <c r="BV153" i="42"/>
  <c r="BU153" i="42"/>
  <c r="BT153" i="42"/>
  <c r="BS153" i="42"/>
  <c r="BR153" i="42"/>
  <c r="BQ153" i="42"/>
  <c r="BO153" i="42"/>
  <c r="BN153" i="42"/>
  <c r="BM153" i="42"/>
  <c r="BL153" i="42"/>
  <c r="BK153" i="42"/>
  <c r="BJ153" i="42"/>
  <c r="BH153" i="42"/>
  <c r="BG153" i="42"/>
  <c r="BF153" i="42"/>
  <c r="BE153" i="42"/>
  <c r="BD153" i="42"/>
  <c r="BC153" i="42"/>
  <c r="BB153" i="42"/>
  <c r="AY153" i="42"/>
  <c r="AX153" i="42"/>
  <c r="AW153" i="42"/>
  <c r="AV153" i="42"/>
  <c r="AT153" i="42"/>
  <c r="AS153" i="42"/>
  <c r="AR153" i="42"/>
  <c r="AQ153" i="42"/>
  <c r="AP153" i="42"/>
  <c r="AO153" i="42"/>
  <c r="AN153" i="42"/>
  <c r="AM153" i="42"/>
  <c r="AL153" i="42"/>
  <c r="AK153" i="42"/>
  <c r="AJ153" i="42"/>
  <c r="AI153" i="42"/>
  <c r="AH153" i="42"/>
  <c r="AG153" i="42"/>
  <c r="AF153" i="42"/>
  <c r="AE153" i="42"/>
  <c r="AD153" i="42"/>
  <c r="AB153" i="42"/>
  <c r="AA153" i="42"/>
  <c r="Z153" i="42"/>
  <c r="Y153" i="42"/>
  <c r="X153" i="42"/>
  <c r="W153" i="42"/>
  <c r="V153" i="42"/>
  <c r="U153" i="42"/>
  <c r="T153" i="42"/>
  <c r="S153" i="42"/>
  <c r="R153" i="42"/>
  <c r="Q153" i="42"/>
  <c r="P153" i="42"/>
  <c r="O153" i="42"/>
  <c r="N153" i="42"/>
  <c r="K153" i="42"/>
  <c r="J153" i="42"/>
  <c r="I153" i="42"/>
  <c r="H153" i="42"/>
  <c r="G153" i="42"/>
  <c r="F153" i="42"/>
  <c r="E153" i="42"/>
  <c r="D153" i="42"/>
  <c r="C153" i="42"/>
  <c r="B153" i="42"/>
  <c r="CP152" i="42"/>
  <c r="CO152" i="42"/>
  <c r="CN152" i="42"/>
  <c r="CM152" i="42"/>
  <c r="CL152" i="42"/>
  <c r="CI152" i="42"/>
  <c r="CH152" i="42"/>
  <c r="CG152" i="42"/>
  <c r="CF152" i="42"/>
  <c r="CE152" i="42"/>
  <c r="CD152" i="42"/>
  <c r="CC152" i="42"/>
  <c r="CB152" i="42"/>
  <c r="CA152" i="42"/>
  <c r="BZ152" i="42"/>
  <c r="BY152" i="42"/>
  <c r="BX152" i="42"/>
  <c r="BW152" i="42"/>
  <c r="BV152" i="42"/>
  <c r="BU152" i="42"/>
  <c r="BT152" i="42"/>
  <c r="BS152" i="42"/>
  <c r="BR152" i="42"/>
  <c r="BQ152" i="42"/>
  <c r="BO152" i="42"/>
  <c r="BN152" i="42"/>
  <c r="BM152" i="42"/>
  <c r="BL152" i="42"/>
  <c r="BK152" i="42"/>
  <c r="BJ152" i="42"/>
  <c r="BH152" i="42"/>
  <c r="BG152" i="42"/>
  <c r="BF152" i="42"/>
  <c r="BE152" i="42"/>
  <c r="BD152" i="42"/>
  <c r="BC152" i="42"/>
  <c r="BB152" i="42"/>
  <c r="AY152" i="42"/>
  <c r="AX152" i="42"/>
  <c r="AW152" i="42"/>
  <c r="AV152" i="42"/>
  <c r="AT152" i="42"/>
  <c r="AS152" i="42"/>
  <c r="AR152" i="42"/>
  <c r="AQ152" i="42"/>
  <c r="AP152" i="42"/>
  <c r="AO152" i="42"/>
  <c r="AN152" i="42"/>
  <c r="AM152" i="42"/>
  <c r="AL152" i="42"/>
  <c r="AK152" i="42"/>
  <c r="AJ152" i="42"/>
  <c r="AI152" i="42"/>
  <c r="AH152" i="42"/>
  <c r="AG152" i="42"/>
  <c r="AF152" i="42"/>
  <c r="AE152" i="42"/>
  <c r="AD152" i="42"/>
  <c r="AB152" i="42"/>
  <c r="AA152" i="42"/>
  <c r="Z152" i="42"/>
  <c r="Y152" i="42"/>
  <c r="X152" i="42"/>
  <c r="W152" i="42"/>
  <c r="V152" i="42"/>
  <c r="U152" i="42"/>
  <c r="T152" i="42"/>
  <c r="S152" i="42"/>
  <c r="R152" i="42"/>
  <c r="Q152" i="42"/>
  <c r="P152" i="42"/>
  <c r="O152" i="42"/>
  <c r="N152" i="42"/>
  <c r="K152" i="42"/>
  <c r="J152" i="42"/>
  <c r="I152" i="42"/>
  <c r="H152" i="42"/>
  <c r="G152" i="42"/>
  <c r="F152" i="42"/>
  <c r="E152" i="42"/>
  <c r="D152" i="42"/>
  <c r="C152" i="42"/>
  <c r="B152" i="42"/>
  <c r="CP128" i="42"/>
  <c r="CO128" i="42"/>
  <c r="CN128" i="42"/>
  <c r="CM128" i="42"/>
  <c r="CL128" i="42"/>
  <c r="CI128" i="42"/>
  <c r="CH128" i="42"/>
  <c r="CG128" i="42"/>
  <c r="CF128" i="42"/>
  <c r="CE128" i="42"/>
  <c r="CD128" i="42"/>
  <c r="CC128" i="42"/>
  <c r="CB128" i="42"/>
  <c r="CA128" i="42"/>
  <c r="BZ128" i="42"/>
  <c r="BY128" i="42"/>
  <c r="BX128" i="42"/>
  <c r="BW128" i="42"/>
  <c r="BV128" i="42"/>
  <c r="BU128" i="42"/>
  <c r="BT128" i="42"/>
  <c r="BS128" i="42"/>
  <c r="BR128" i="42"/>
  <c r="BQ128" i="42"/>
  <c r="BO128" i="42"/>
  <c r="BN128" i="42"/>
  <c r="BM128" i="42"/>
  <c r="BL128" i="42"/>
  <c r="BK128" i="42"/>
  <c r="BJ128" i="42"/>
  <c r="BH128" i="42"/>
  <c r="BG128" i="42"/>
  <c r="BF128" i="42"/>
  <c r="BE128" i="42"/>
  <c r="BD128" i="42"/>
  <c r="BC128" i="42"/>
  <c r="BB128" i="42"/>
  <c r="AY128" i="42"/>
  <c r="AX128" i="42"/>
  <c r="AW128" i="42"/>
  <c r="AV128" i="42"/>
  <c r="AT128" i="42"/>
  <c r="AS128" i="42"/>
  <c r="AR128" i="42"/>
  <c r="AQ128" i="42"/>
  <c r="AP128" i="42"/>
  <c r="AO128" i="42"/>
  <c r="AN128" i="42"/>
  <c r="AM128" i="42"/>
  <c r="AL128" i="42"/>
  <c r="AK128" i="42"/>
  <c r="AJ128" i="42"/>
  <c r="AI128" i="42"/>
  <c r="AH128" i="42"/>
  <c r="AG128" i="42"/>
  <c r="AF128" i="42"/>
  <c r="AE128" i="42"/>
  <c r="AD128" i="42"/>
  <c r="AB128" i="42"/>
  <c r="AA128" i="42"/>
  <c r="Z128" i="42"/>
  <c r="Y128" i="42"/>
  <c r="X128" i="42"/>
  <c r="W128" i="42"/>
  <c r="V128" i="42"/>
  <c r="U128" i="42"/>
  <c r="T128" i="42"/>
  <c r="S128" i="42"/>
  <c r="R128" i="42"/>
  <c r="Q128" i="42"/>
  <c r="P128" i="42"/>
  <c r="O128" i="42"/>
  <c r="N128" i="42"/>
  <c r="K128" i="42"/>
  <c r="J128" i="42"/>
  <c r="I128" i="42"/>
  <c r="H128" i="42"/>
  <c r="G128" i="42"/>
  <c r="F128" i="42"/>
  <c r="E128" i="42"/>
  <c r="D128" i="42"/>
  <c r="C128" i="42"/>
  <c r="B128" i="42"/>
  <c r="CP127" i="42"/>
  <c r="CO127" i="42"/>
  <c r="CN127" i="42"/>
  <c r="CM127" i="42"/>
  <c r="CL127" i="42"/>
  <c r="CI127" i="42"/>
  <c r="CH127" i="42"/>
  <c r="CG127" i="42"/>
  <c r="CF127" i="42"/>
  <c r="CE127" i="42"/>
  <c r="CD127" i="42"/>
  <c r="CC127" i="42"/>
  <c r="CB127" i="42"/>
  <c r="CA127" i="42"/>
  <c r="BZ127" i="42"/>
  <c r="BY127" i="42"/>
  <c r="BX127" i="42"/>
  <c r="BW127" i="42"/>
  <c r="BV127" i="42"/>
  <c r="BU127" i="42"/>
  <c r="BT127" i="42"/>
  <c r="BS127" i="42"/>
  <c r="BR127" i="42"/>
  <c r="BQ127" i="42"/>
  <c r="BO127" i="42"/>
  <c r="BN127" i="42"/>
  <c r="BM127" i="42"/>
  <c r="BL127" i="42"/>
  <c r="BK127" i="42"/>
  <c r="BJ127" i="42"/>
  <c r="BH127" i="42"/>
  <c r="BG127" i="42"/>
  <c r="BF127" i="42"/>
  <c r="BE127" i="42"/>
  <c r="BD127" i="42"/>
  <c r="BC127" i="42"/>
  <c r="BB127" i="42"/>
  <c r="AY127" i="42"/>
  <c r="AX127" i="42"/>
  <c r="AW127" i="42"/>
  <c r="AV127" i="42"/>
  <c r="AT127" i="42"/>
  <c r="AS127" i="42"/>
  <c r="AR127" i="42"/>
  <c r="AQ127" i="42"/>
  <c r="AP127" i="42"/>
  <c r="AO127" i="42"/>
  <c r="AN127" i="42"/>
  <c r="AM127" i="42"/>
  <c r="AL127" i="42"/>
  <c r="AK127" i="42"/>
  <c r="AJ127" i="42"/>
  <c r="AI127" i="42"/>
  <c r="AH127" i="42"/>
  <c r="AG127" i="42"/>
  <c r="AF127" i="42"/>
  <c r="AE127" i="42"/>
  <c r="AD127" i="42"/>
  <c r="AB127" i="42"/>
  <c r="AA127" i="42"/>
  <c r="Z127" i="42"/>
  <c r="Y127" i="42"/>
  <c r="X127" i="42"/>
  <c r="W127" i="42"/>
  <c r="V127" i="42"/>
  <c r="U127" i="42"/>
  <c r="T127" i="42"/>
  <c r="S127" i="42"/>
  <c r="R127" i="42"/>
  <c r="Q127" i="42"/>
  <c r="P127" i="42"/>
  <c r="O127" i="42"/>
  <c r="N127" i="42"/>
  <c r="K127" i="42"/>
  <c r="J127" i="42"/>
  <c r="I127" i="42"/>
  <c r="H127" i="42"/>
  <c r="G127" i="42"/>
  <c r="F127" i="42"/>
  <c r="E127" i="42"/>
  <c r="D127" i="42"/>
  <c r="C127" i="42"/>
  <c r="B127" i="42"/>
  <c r="CP81" i="42"/>
  <c r="CO81" i="42"/>
  <c r="CN81" i="42"/>
  <c r="CM81" i="42"/>
  <c r="CL81" i="42"/>
  <c r="CI81" i="42"/>
  <c r="CH81" i="42"/>
  <c r="CG81" i="42"/>
  <c r="CF81" i="42"/>
  <c r="CE81" i="42"/>
  <c r="CD81" i="42"/>
  <c r="CC81" i="42"/>
  <c r="CB81" i="42"/>
  <c r="CA81" i="42"/>
  <c r="BZ81" i="42"/>
  <c r="BY81" i="42"/>
  <c r="BX81" i="42"/>
  <c r="BW81" i="42"/>
  <c r="BV81" i="42"/>
  <c r="BU81" i="42"/>
  <c r="BT81" i="42"/>
  <c r="BS81" i="42"/>
  <c r="BR81" i="42"/>
  <c r="BQ81" i="42"/>
  <c r="BO81" i="42"/>
  <c r="BN81" i="42"/>
  <c r="BM81" i="42"/>
  <c r="BL81" i="42"/>
  <c r="BK81" i="42"/>
  <c r="BJ81" i="42"/>
  <c r="BH81" i="42"/>
  <c r="BG81" i="42"/>
  <c r="BF81" i="42"/>
  <c r="BE81" i="42"/>
  <c r="BD81" i="42"/>
  <c r="BC81" i="42"/>
  <c r="BB81" i="42"/>
  <c r="AY81" i="42"/>
  <c r="AX81" i="42"/>
  <c r="AW81" i="42"/>
  <c r="AV81" i="42"/>
  <c r="AT81" i="42"/>
  <c r="AS81" i="42"/>
  <c r="AR81" i="42"/>
  <c r="AQ81" i="42"/>
  <c r="AP81" i="42"/>
  <c r="AO81" i="42"/>
  <c r="AN81" i="42"/>
  <c r="AM81" i="42"/>
  <c r="AL81" i="42"/>
  <c r="AK81" i="42"/>
  <c r="AJ81" i="42"/>
  <c r="AI81" i="42"/>
  <c r="AH81" i="42"/>
  <c r="AG81" i="42"/>
  <c r="AF81" i="42"/>
  <c r="AE81" i="42"/>
  <c r="AD81" i="42"/>
  <c r="AB81" i="42"/>
  <c r="AA81" i="42"/>
  <c r="Z81" i="42"/>
  <c r="Y81" i="42"/>
  <c r="X81" i="42"/>
  <c r="W81" i="42"/>
  <c r="V81" i="42"/>
  <c r="U81" i="42"/>
  <c r="T81" i="42"/>
  <c r="S81" i="42"/>
  <c r="R81" i="42"/>
  <c r="Q81" i="42"/>
  <c r="P81" i="42"/>
  <c r="O81" i="42"/>
  <c r="N81" i="42"/>
  <c r="K81" i="42"/>
  <c r="J81" i="42"/>
  <c r="I81" i="42"/>
  <c r="H81" i="42"/>
  <c r="G81" i="42"/>
  <c r="F81" i="42"/>
  <c r="E81" i="42"/>
  <c r="D81" i="42"/>
  <c r="C81" i="42"/>
  <c r="B81" i="42"/>
  <c r="CP80" i="42"/>
  <c r="CO80" i="42"/>
  <c r="CN80" i="42"/>
  <c r="CM80" i="42"/>
  <c r="CL80" i="42"/>
  <c r="CI80" i="42"/>
  <c r="CH80" i="42"/>
  <c r="CG80" i="42"/>
  <c r="CF80" i="42"/>
  <c r="CE80" i="42"/>
  <c r="CD80" i="42"/>
  <c r="CC80" i="42"/>
  <c r="CB80" i="42"/>
  <c r="CA80" i="42"/>
  <c r="BZ80" i="42"/>
  <c r="BY80" i="42"/>
  <c r="BX80" i="42"/>
  <c r="BW80" i="42"/>
  <c r="BV80" i="42"/>
  <c r="BU80" i="42"/>
  <c r="BT80" i="42"/>
  <c r="BS80" i="42"/>
  <c r="BR80" i="42"/>
  <c r="BQ80" i="42"/>
  <c r="BO80" i="42"/>
  <c r="BN80" i="42"/>
  <c r="BM80" i="42"/>
  <c r="BL80" i="42"/>
  <c r="BK80" i="42"/>
  <c r="BJ80" i="42"/>
  <c r="BH80" i="42"/>
  <c r="BG80" i="42"/>
  <c r="BF80" i="42"/>
  <c r="BE80" i="42"/>
  <c r="BD80" i="42"/>
  <c r="BC80" i="42"/>
  <c r="BB80" i="42"/>
  <c r="AY80" i="42"/>
  <c r="AX80" i="42"/>
  <c r="AW80" i="42"/>
  <c r="AV80" i="42"/>
  <c r="AT80" i="42"/>
  <c r="AS80" i="42"/>
  <c r="AR80" i="42"/>
  <c r="AQ80" i="42"/>
  <c r="AP80" i="42"/>
  <c r="AO80" i="42"/>
  <c r="AN80" i="42"/>
  <c r="AM80" i="42"/>
  <c r="AL80" i="42"/>
  <c r="AK80" i="42"/>
  <c r="AJ80" i="42"/>
  <c r="AI80" i="42"/>
  <c r="AH80" i="42"/>
  <c r="AG80" i="42"/>
  <c r="AF80" i="42"/>
  <c r="AE80" i="42"/>
  <c r="AD80" i="42"/>
  <c r="AB80" i="42"/>
  <c r="AA80" i="42"/>
  <c r="Z80" i="42"/>
  <c r="Y80" i="42"/>
  <c r="X80" i="42"/>
  <c r="W80" i="42"/>
  <c r="V80" i="42"/>
  <c r="U80" i="42"/>
  <c r="T80" i="42"/>
  <c r="S80" i="42"/>
  <c r="R80" i="42"/>
  <c r="Q80" i="42"/>
  <c r="P80" i="42"/>
  <c r="O80" i="42"/>
  <c r="N80" i="42"/>
  <c r="K80" i="42"/>
  <c r="J80" i="42"/>
  <c r="I80" i="42"/>
  <c r="H80" i="42"/>
  <c r="G80" i="42"/>
  <c r="F80" i="42"/>
  <c r="E80" i="42"/>
  <c r="D80" i="42"/>
  <c r="C80" i="42"/>
  <c r="B80" i="42"/>
  <c r="CP101" i="42"/>
  <c r="CO101" i="42"/>
  <c r="CN101" i="42"/>
  <c r="CM101" i="42"/>
  <c r="CL101" i="42"/>
  <c r="CI101" i="42"/>
  <c r="CH101" i="42"/>
  <c r="CG101" i="42"/>
  <c r="CF101" i="42"/>
  <c r="CE101" i="42"/>
  <c r="CD101" i="42"/>
  <c r="CC101" i="42"/>
  <c r="CB101" i="42"/>
  <c r="CA101" i="42"/>
  <c r="BZ101" i="42"/>
  <c r="BY101" i="42"/>
  <c r="BX101" i="42"/>
  <c r="BW101" i="42"/>
  <c r="BV101" i="42"/>
  <c r="BU101" i="42"/>
  <c r="BT101" i="42"/>
  <c r="BS101" i="42"/>
  <c r="BR101" i="42"/>
  <c r="BQ101" i="42"/>
  <c r="BO101" i="42"/>
  <c r="BN101" i="42"/>
  <c r="BM101" i="42"/>
  <c r="BL101" i="42"/>
  <c r="BK101" i="42"/>
  <c r="BJ101" i="42"/>
  <c r="BH101" i="42"/>
  <c r="BG101" i="42"/>
  <c r="BF101" i="42"/>
  <c r="BE101" i="42"/>
  <c r="BD101" i="42"/>
  <c r="BC101" i="42"/>
  <c r="BB101" i="42"/>
  <c r="AY101" i="42"/>
  <c r="AX101" i="42"/>
  <c r="AW101" i="42"/>
  <c r="AV101" i="42"/>
  <c r="AT101" i="42"/>
  <c r="AS101" i="42"/>
  <c r="AR101" i="42"/>
  <c r="AQ101" i="42"/>
  <c r="AP101" i="42"/>
  <c r="AO101" i="42"/>
  <c r="AN101" i="42"/>
  <c r="AM101" i="42"/>
  <c r="AL101" i="42"/>
  <c r="AK101" i="42"/>
  <c r="AJ101" i="42"/>
  <c r="AI101" i="42"/>
  <c r="AH101" i="42"/>
  <c r="AG101" i="42"/>
  <c r="AF101" i="42"/>
  <c r="AE101" i="42"/>
  <c r="AD101" i="42"/>
  <c r="AB101" i="42"/>
  <c r="AA101" i="42"/>
  <c r="Z101" i="42"/>
  <c r="Y101" i="42"/>
  <c r="X101" i="42"/>
  <c r="W101" i="42"/>
  <c r="V101" i="42"/>
  <c r="U101" i="42"/>
  <c r="T101" i="42"/>
  <c r="S101" i="42"/>
  <c r="R101" i="42"/>
  <c r="Q101" i="42"/>
  <c r="P101" i="42"/>
  <c r="O101" i="42"/>
  <c r="N101" i="42"/>
  <c r="K101" i="42"/>
  <c r="J101" i="42"/>
  <c r="I101" i="42"/>
  <c r="H101" i="42"/>
  <c r="G101" i="42"/>
  <c r="F101" i="42"/>
  <c r="E101" i="42"/>
  <c r="D101" i="42"/>
  <c r="C101" i="42"/>
  <c r="B101" i="42"/>
  <c r="CP100" i="42"/>
  <c r="CO100" i="42"/>
  <c r="CN100" i="42"/>
  <c r="CM100" i="42"/>
  <c r="CL100" i="42"/>
  <c r="CI100" i="42"/>
  <c r="CH100" i="42"/>
  <c r="CG100" i="42"/>
  <c r="CF100" i="42"/>
  <c r="CE100" i="42"/>
  <c r="CD100" i="42"/>
  <c r="CC100" i="42"/>
  <c r="CB100" i="42"/>
  <c r="CA100" i="42"/>
  <c r="BZ100" i="42"/>
  <c r="BY100" i="42"/>
  <c r="BX100" i="42"/>
  <c r="BW100" i="42"/>
  <c r="BV100" i="42"/>
  <c r="BU100" i="42"/>
  <c r="BT100" i="42"/>
  <c r="BS100" i="42"/>
  <c r="BR100" i="42"/>
  <c r="BQ100" i="42"/>
  <c r="BO100" i="42"/>
  <c r="BN100" i="42"/>
  <c r="BM100" i="42"/>
  <c r="BL100" i="42"/>
  <c r="BK100" i="42"/>
  <c r="BJ100" i="42"/>
  <c r="BH100" i="42"/>
  <c r="BG100" i="42"/>
  <c r="BF100" i="42"/>
  <c r="BE100" i="42"/>
  <c r="BD100" i="42"/>
  <c r="BC100" i="42"/>
  <c r="BB100" i="42"/>
  <c r="AY100" i="42"/>
  <c r="AX100" i="42"/>
  <c r="AW100" i="42"/>
  <c r="AV100" i="42"/>
  <c r="AT100" i="42"/>
  <c r="AS100" i="42"/>
  <c r="AR100" i="42"/>
  <c r="AQ100" i="42"/>
  <c r="AP100" i="42"/>
  <c r="AO100" i="42"/>
  <c r="AN100" i="42"/>
  <c r="AM100" i="42"/>
  <c r="AL100" i="42"/>
  <c r="AK100" i="42"/>
  <c r="AJ100" i="42"/>
  <c r="AI100" i="42"/>
  <c r="AH100" i="42"/>
  <c r="AG100" i="42"/>
  <c r="AF100" i="42"/>
  <c r="AE100" i="42"/>
  <c r="AD100" i="42"/>
  <c r="AB100" i="42"/>
  <c r="AA100" i="42"/>
  <c r="Z100" i="42"/>
  <c r="Y100" i="42"/>
  <c r="X100" i="42"/>
  <c r="W100" i="42"/>
  <c r="V100" i="42"/>
  <c r="U100" i="42"/>
  <c r="T100" i="42"/>
  <c r="S100" i="42"/>
  <c r="R100" i="42"/>
  <c r="Q100" i="42"/>
  <c r="P100" i="42"/>
  <c r="O100" i="42"/>
  <c r="N100" i="42"/>
  <c r="K100" i="42"/>
  <c r="J100" i="42"/>
  <c r="I100" i="42"/>
  <c r="H100" i="42"/>
  <c r="G100" i="42"/>
  <c r="F100" i="42"/>
  <c r="E100" i="42"/>
  <c r="D100" i="42"/>
  <c r="C100" i="42"/>
  <c r="B100" i="42"/>
  <c r="CP79" i="42"/>
  <c r="CO79" i="42"/>
  <c r="CN79" i="42"/>
  <c r="CM79" i="42"/>
  <c r="CL79" i="42"/>
  <c r="CI79" i="42"/>
  <c r="CH79" i="42"/>
  <c r="CG79" i="42"/>
  <c r="CF79" i="42"/>
  <c r="CE79" i="42"/>
  <c r="CD79" i="42"/>
  <c r="CC79" i="42"/>
  <c r="CB79" i="42"/>
  <c r="CA79" i="42"/>
  <c r="BZ79" i="42"/>
  <c r="BY79" i="42"/>
  <c r="BX79" i="42"/>
  <c r="BW79" i="42"/>
  <c r="BV79" i="42"/>
  <c r="BU79" i="42"/>
  <c r="BT79" i="42"/>
  <c r="BS79" i="42"/>
  <c r="BR79" i="42"/>
  <c r="BQ79" i="42"/>
  <c r="BO79" i="42"/>
  <c r="BN79" i="42"/>
  <c r="BM79" i="42"/>
  <c r="BL79" i="42"/>
  <c r="BK79" i="42"/>
  <c r="BJ79" i="42"/>
  <c r="BH79" i="42"/>
  <c r="BG79" i="42"/>
  <c r="BF79" i="42"/>
  <c r="BE79" i="42"/>
  <c r="BD79" i="42"/>
  <c r="BC79" i="42"/>
  <c r="BB79" i="42"/>
  <c r="AY79" i="42"/>
  <c r="AX79" i="42"/>
  <c r="AW79" i="42"/>
  <c r="AV79" i="42"/>
  <c r="AT79" i="42"/>
  <c r="AS79" i="42"/>
  <c r="AR79" i="42"/>
  <c r="AQ79" i="42"/>
  <c r="AP79" i="42"/>
  <c r="AO79" i="42"/>
  <c r="AN79" i="42"/>
  <c r="AM79" i="42"/>
  <c r="AL79" i="42"/>
  <c r="AK79" i="42"/>
  <c r="AJ79" i="42"/>
  <c r="AI79" i="42"/>
  <c r="AH79" i="42"/>
  <c r="AG79" i="42"/>
  <c r="AF79" i="42"/>
  <c r="AE79" i="42"/>
  <c r="AD79" i="42"/>
  <c r="AB79" i="42"/>
  <c r="AA79" i="42"/>
  <c r="Z79" i="42"/>
  <c r="Y79" i="42"/>
  <c r="X79" i="42"/>
  <c r="W79" i="42"/>
  <c r="V79" i="42"/>
  <c r="U79" i="42"/>
  <c r="T79" i="42"/>
  <c r="S79" i="42"/>
  <c r="R79" i="42"/>
  <c r="Q79" i="42"/>
  <c r="P79" i="42"/>
  <c r="O79" i="42"/>
  <c r="N79" i="42"/>
  <c r="K79" i="42"/>
  <c r="J79" i="42"/>
  <c r="I79" i="42"/>
  <c r="H79" i="42"/>
  <c r="G79" i="42"/>
  <c r="F79" i="42"/>
  <c r="E79" i="42"/>
  <c r="D79" i="42"/>
  <c r="C79" i="42"/>
  <c r="B79" i="42"/>
  <c r="CP78" i="42"/>
  <c r="CO78" i="42"/>
  <c r="CN78" i="42"/>
  <c r="CM78" i="42"/>
  <c r="CL78" i="42"/>
  <c r="CI78" i="42"/>
  <c r="CH78" i="42"/>
  <c r="CG78" i="42"/>
  <c r="CF78" i="42"/>
  <c r="CE78" i="42"/>
  <c r="CD78" i="42"/>
  <c r="CC78" i="42"/>
  <c r="CB78" i="42"/>
  <c r="CA78" i="42"/>
  <c r="BZ78" i="42"/>
  <c r="BY78" i="42"/>
  <c r="BX78" i="42"/>
  <c r="BW78" i="42"/>
  <c r="BV78" i="42"/>
  <c r="BU78" i="42"/>
  <c r="BT78" i="42"/>
  <c r="BS78" i="42"/>
  <c r="BR78" i="42"/>
  <c r="BQ78" i="42"/>
  <c r="BO78" i="42"/>
  <c r="BN78" i="42"/>
  <c r="BM78" i="42"/>
  <c r="BL78" i="42"/>
  <c r="BK78" i="42"/>
  <c r="BJ78" i="42"/>
  <c r="BH78" i="42"/>
  <c r="BG78" i="42"/>
  <c r="BF78" i="42"/>
  <c r="BE78" i="42"/>
  <c r="BD78" i="42"/>
  <c r="BC78" i="42"/>
  <c r="BB78" i="42"/>
  <c r="AY78" i="42"/>
  <c r="AX78" i="42"/>
  <c r="AW78" i="42"/>
  <c r="AV78" i="42"/>
  <c r="AT78" i="42"/>
  <c r="AS78" i="42"/>
  <c r="AR78" i="42"/>
  <c r="AQ78" i="42"/>
  <c r="AP78" i="42"/>
  <c r="AO78" i="42"/>
  <c r="AN78" i="42"/>
  <c r="AM78" i="42"/>
  <c r="AL78" i="42"/>
  <c r="AK78" i="42"/>
  <c r="AJ78" i="42"/>
  <c r="AI78" i="42"/>
  <c r="AH78" i="42"/>
  <c r="AG78" i="42"/>
  <c r="AF78" i="42"/>
  <c r="AE78" i="42"/>
  <c r="AD78" i="42"/>
  <c r="AB78" i="42"/>
  <c r="AA78" i="42"/>
  <c r="Z78" i="42"/>
  <c r="Y78" i="42"/>
  <c r="X78" i="42"/>
  <c r="W78" i="42"/>
  <c r="V78" i="42"/>
  <c r="U78" i="42"/>
  <c r="T78" i="42"/>
  <c r="S78" i="42"/>
  <c r="R78" i="42"/>
  <c r="Q78" i="42"/>
  <c r="P78" i="42"/>
  <c r="O78" i="42"/>
  <c r="N78" i="42"/>
  <c r="K78" i="42"/>
  <c r="J78" i="42"/>
  <c r="I78" i="42"/>
  <c r="H78" i="42"/>
  <c r="G78" i="42"/>
  <c r="F78" i="42"/>
  <c r="E78" i="42"/>
  <c r="D78" i="42"/>
  <c r="C78" i="42"/>
  <c r="B78" i="42"/>
  <c r="CP99" i="42"/>
  <c r="CO99" i="42"/>
  <c r="CN99" i="42"/>
  <c r="CM99" i="42"/>
  <c r="CL99" i="42"/>
  <c r="CI99" i="42"/>
  <c r="CH99" i="42"/>
  <c r="CG99" i="42"/>
  <c r="CF99" i="42"/>
  <c r="CE99" i="42"/>
  <c r="CD99" i="42"/>
  <c r="CC99" i="42"/>
  <c r="CB99" i="42"/>
  <c r="CA99" i="42"/>
  <c r="BZ99" i="42"/>
  <c r="BY99" i="42"/>
  <c r="BX99" i="42"/>
  <c r="BW99" i="42"/>
  <c r="BV99" i="42"/>
  <c r="BU99" i="42"/>
  <c r="BT99" i="42"/>
  <c r="BS99" i="42"/>
  <c r="BR99" i="42"/>
  <c r="BQ99" i="42"/>
  <c r="BO99" i="42"/>
  <c r="BN99" i="42"/>
  <c r="BM99" i="42"/>
  <c r="BL99" i="42"/>
  <c r="BK99" i="42"/>
  <c r="BJ99" i="42"/>
  <c r="BH99" i="42"/>
  <c r="BG99" i="42"/>
  <c r="BF99" i="42"/>
  <c r="BE99" i="42"/>
  <c r="BD99" i="42"/>
  <c r="BC99" i="42"/>
  <c r="BB99" i="42"/>
  <c r="AY99" i="42"/>
  <c r="AX99" i="42"/>
  <c r="AW99" i="42"/>
  <c r="AV99" i="42"/>
  <c r="AT99" i="42"/>
  <c r="AS99" i="42"/>
  <c r="AR99" i="42"/>
  <c r="AQ99" i="42"/>
  <c r="AP99" i="42"/>
  <c r="AO99" i="42"/>
  <c r="AN99" i="42"/>
  <c r="AM99" i="42"/>
  <c r="AL99" i="42"/>
  <c r="AK99" i="42"/>
  <c r="AJ99" i="42"/>
  <c r="AI99" i="42"/>
  <c r="AH99" i="42"/>
  <c r="AG99" i="42"/>
  <c r="AF99" i="42"/>
  <c r="AE99" i="42"/>
  <c r="AD99" i="42"/>
  <c r="AB99" i="42"/>
  <c r="AA99" i="42"/>
  <c r="Z99" i="42"/>
  <c r="Y99" i="42"/>
  <c r="X99" i="42"/>
  <c r="W99" i="42"/>
  <c r="V99" i="42"/>
  <c r="U99" i="42"/>
  <c r="T99" i="42"/>
  <c r="S99" i="42"/>
  <c r="R99" i="42"/>
  <c r="Q99" i="42"/>
  <c r="P99" i="42"/>
  <c r="O99" i="42"/>
  <c r="N99" i="42"/>
  <c r="K99" i="42"/>
  <c r="J99" i="42"/>
  <c r="I99" i="42"/>
  <c r="H99" i="42"/>
  <c r="G99" i="42"/>
  <c r="F99" i="42"/>
  <c r="E99" i="42"/>
  <c r="D99" i="42"/>
  <c r="C99" i="42"/>
  <c r="B99" i="42"/>
  <c r="CP98" i="42"/>
  <c r="CO98" i="42"/>
  <c r="CN98" i="42"/>
  <c r="CM98" i="42"/>
  <c r="CL98" i="42"/>
  <c r="CI98" i="42"/>
  <c r="CH98" i="42"/>
  <c r="CG98" i="42"/>
  <c r="CF98" i="42"/>
  <c r="CE98" i="42"/>
  <c r="CD98" i="42"/>
  <c r="CC98" i="42"/>
  <c r="CB98" i="42"/>
  <c r="CA98" i="42"/>
  <c r="BZ98" i="42"/>
  <c r="BY98" i="42"/>
  <c r="BX98" i="42"/>
  <c r="BW98" i="42"/>
  <c r="BV98" i="42"/>
  <c r="BU98" i="42"/>
  <c r="BT98" i="42"/>
  <c r="BS98" i="42"/>
  <c r="BR98" i="42"/>
  <c r="BQ98" i="42"/>
  <c r="BO98" i="42"/>
  <c r="BN98" i="42"/>
  <c r="BM98" i="42"/>
  <c r="BL98" i="42"/>
  <c r="BK98" i="42"/>
  <c r="BJ98" i="42"/>
  <c r="BH98" i="42"/>
  <c r="BG98" i="42"/>
  <c r="BF98" i="42"/>
  <c r="BE98" i="42"/>
  <c r="BD98" i="42"/>
  <c r="BC98" i="42"/>
  <c r="BB98" i="42"/>
  <c r="AY98" i="42"/>
  <c r="AX98" i="42"/>
  <c r="AW98" i="42"/>
  <c r="AV98" i="42"/>
  <c r="AT98" i="42"/>
  <c r="AS98" i="42"/>
  <c r="AR98" i="42"/>
  <c r="AQ98" i="42"/>
  <c r="AP98" i="42"/>
  <c r="AO98" i="42"/>
  <c r="AN98" i="42"/>
  <c r="AM98" i="42"/>
  <c r="AL98" i="42"/>
  <c r="AK98" i="42"/>
  <c r="AJ98" i="42"/>
  <c r="AI98" i="42"/>
  <c r="AH98" i="42"/>
  <c r="AG98" i="42"/>
  <c r="AF98" i="42"/>
  <c r="AE98" i="42"/>
  <c r="AD98" i="42"/>
  <c r="AB98" i="42"/>
  <c r="AA98" i="42"/>
  <c r="Z98" i="42"/>
  <c r="Y98" i="42"/>
  <c r="X98" i="42"/>
  <c r="W98" i="42"/>
  <c r="V98" i="42"/>
  <c r="U98" i="42"/>
  <c r="T98" i="42"/>
  <c r="S98" i="42"/>
  <c r="R98" i="42"/>
  <c r="Q98" i="42"/>
  <c r="P98" i="42"/>
  <c r="O98" i="42"/>
  <c r="N98" i="42"/>
  <c r="K98" i="42"/>
  <c r="J98" i="42"/>
  <c r="I98" i="42"/>
  <c r="H98" i="42"/>
  <c r="G98" i="42"/>
  <c r="F98" i="42"/>
  <c r="E98" i="42"/>
  <c r="D98" i="42"/>
  <c r="C98" i="42"/>
  <c r="B98" i="42"/>
  <c r="CP50" i="42"/>
  <c r="CO50" i="42"/>
  <c r="CN50" i="42"/>
  <c r="CM50" i="42"/>
  <c r="CL50" i="42"/>
  <c r="CI50" i="42"/>
  <c r="CH50" i="42"/>
  <c r="CG50" i="42"/>
  <c r="CF50" i="42"/>
  <c r="CE50" i="42"/>
  <c r="CD50" i="42"/>
  <c r="CC50" i="42"/>
  <c r="CB50" i="42"/>
  <c r="CA50" i="42"/>
  <c r="BZ50" i="42"/>
  <c r="BY50" i="42"/>
  <c r="BX50" i="42"/>
  <c r="BW50" i="42"/>
  <c r="BV50" i="42"/>
  <c r="BU50" i="42"/>
  <c r="BT50" i="42"/>
  <c r="BS50" i="42"/>
  <c r="BR50" i="42"/>
  <c r="BQ50" i="42"/>
  <c r="BO50" i="42"/>
  <c r="BN50" i="42"/>
  <c r="BM50" i="42"/>
  <c r="BL50" i="42"/>
  <c r="BK50" i="42"/>
  <c r="BJ50" i="42"/>
  <c r="BH50" i="42"/>
  <c r="BG50" i="42"/>
  <c r="BF50" i="42"/>
  <c r="BE50" i="42"/>
  <c r="BD50" i="42"/>
  <c r="BC50" i="42"/>
  <c r="BB50" i="42"/>
  <c r="AY50" i="42"/>
  <c r="AX50" i="42"/>
  <c r="AW50" i="42"/>
  <c r="AV50" i="42"/>
  <c r="AT50" i="42"/>
  <c r="AS50" i="42"/>
  <c r="AR50" i="42"/>
  <c r="AQ50" i="42"/>
  <c r="AP50" i="42"/>
  <c r="AO50" i="42"/>
  <c r="AN50" i="42"/>
  <c r="AM50" i="42"/>
  <c r="AL50" i="42"/>
  <c r="AK50" i="42"/>
  <c r="AJ50" i="42"/>
  <c r="AI50" i="42"/>
  <c r="AH50" i="42"/>
  <c r="AG50" i="42"/>
  <c r="AF50" i="42"/>
  <c r="AE50" i="42"/>
  <c r="AD50" i="42"/>
  <c r="AB50" i="42"/>
  <c r="AA50" i="42"/>
  <c r="Z50" i="42"/>
  <c r="Y50" i="42"/>
  <c r="X50" i="42"/>
  <c r="W50" i="42"/>
  <c r="V50" i="42"/>
  <c r="U50" i="42"/>
  <c r="T50" i="42"/>
  <c r="S50" i="42"/>
  <c r="R50" i="42"/>
  <c r="Q50" i="42"/>
  <c r="P50" i="42"/>
  <c r="O50" i="42"/>
  <c r="N50" i="42"/>
  <c r="K50" i="42"/>
  <c r="J50" i="42"/>
  <c r="I50" i="42"/>
  <c r="H50" i="42"/>
  <c r="G50" i="42"/>
  <c r="F50" i="42"/>
  <c r="E50" i="42"/>
  <c r="D50" i="42"/>
  <c r="C50" i="42"/>
  <c r="B50" i="42"/>
  <c r="CP49" i="42"/>
  <c r="CO49" i="42"/>
  <c r="CN49" i="42"/>
  <c r="CM49" i="42"/>
  <c r="CL49" i="42"/>
  <c r="CI49" i="42"/>
  <c r="CH49" i="42"/>
  <c r="CG49" i="42"/>
  <c r="CF49" i="42"/>
  <c r="CE49" i="42"/>
  <c r="CD49" i="42"/>
  <c r="CC49" i="42"/>
  <c r="CB49" i="42"/>
  <c r="CA49" i="42"/>
  <c r="BZ49" i="42"/>
  <c r="BY49" i="42"/>
  <c r="BX49" i="42"/>
  <c r="BW49" i="42"/>
  <c r="BV49" i="42"/>
  <c r="BU49" i="42"/>
  <c r="BT49" i="42"/>
  <c r="BS49" i="42"/>
  <c r="BR49" i="42"/>
  <c r="BQ49" i="42"/>
  <c r="BO49" i="42"/>
  <c r="BN49" i="42"/>
  <c r="BM49" i="42"/>
  <c r="BL49" i="42"/>
  <c r="BK49" i="42"/>
  <c r="BJ49" i="42"/>
  <c r="BH49" i="42"/>
  <c r="BG49" i="42"/>
  <c r="BF49" i="42"/>
  <c r="BE49" i="42"/>
  <c r="BD49" i="42"/>
  <c r="BC49" i="42"/>
  <c r="BB49" i="42"/>
  <c r="AY49" i="42"/>
  <c r="AX49" i="42"/>
  <c r="AW49" i="42"/>
  <c r="AV49" i="42"/>
  <c r="AT49" i="42"/>
  <c r="AS49" i="42"/>
  <c r="AR49" i="42"/>
  <c r="AQ49" i="42"/>
  <c r="AP49" i="42"/>
  <c r="AO49" i="42"/>
  <c r="AN49" i="42"/>
  <c r="AM49" i="42"/>
  <c r="AL49" i="42"/>
  <c r="AK49" i="42"/>
  <c r="AJ49" i="42"/>
  <c r="AI49" i="42"/>
  <c r="AH49" i="42"/>
  <c r="AG49" i="42"/>
  <c r="AF49" i="42"/>
  <c r="AE49" i="42"/>
  <c r="AD49" i="42"/>
  <c r="AB49" i="42"/>
  <c r="AA49" i="42"/>
  <c r="Z49" i="42"/>
  <c r="Y49" i="42"/>
  <c r="X49" i="42"/>
  <c r="W49" i="42"/>
  <c r="V49" i="42"/>
  <c r="U49" i="42"/>
  <c r="T49" i="42"/>
  <c r="S49" i="42"/>
  <c r="R49" i="42"/>
  <c r="Q49" i="42"/>
  <c r="P49" i="42"/>
  <c r="O49" i="42"/>
  <c r="N49" i="42"/>
  <c r="K49" i="42"/>
  <c r="J49" i="42"/>
  <c r="I49" i="42"/>
  <c r="H49" i="42"/>
  <c r="G49" i="42"/>
  <c r="F49" i="42"/>
  <c r="E49" i="42"/>
  <c r="D49" i="42"/>
  <c r="C49" i="42"/>
  <c r="B49" i="42"/>
  <c r="CP48" i="42"/>
  <c r="CO48" i="42"/>
  <c r="CN48" i="42"/>
  <c r="CM48" i="42"/>
  <c r="CL48" i="42"/>
  <c r="CI48" i="42"/>
  <c r="CH48" i="42"/>
  <c r="CG48" i="42"/>
  <c r="CF48" i="42"/>
  <c r="CE48" i="42"/>
  <c r="CD48" i="42"/>
  <c r="CC48" i="42"/>
  <c r="CB48" i="42"/>
  <c r="CA48" i="42"/>
  <c r="BZ48" i="42"/>
  <c r="BY48" i="42"/>
  <c r="BX48" i="42"/>
  <c r="BW48" i="42"/>
  <c r="BV48" i="42"/>
  <c r="BU48" i="42"/>
  <c r="BT48" i="42"/>
  <c r="BS48" i="42"/>
  <c r="BR48" i="42"/>
  <c r="BQ48" i="42"/>
  <c r="BO48" i="42"/>
  <c r="BN48" i="42"/>
  <c r="BM48" i="42"/>
  <c r="BL48" i="42"/>
  <c r="BK48" i="42"/>
  <c r="BJ48" i="42"/>
  <c r="BH48" i="42"/>
  <c r="BG48" i="42"/>
  <c r="BF48" i="42"/>
  <c r="BE48" i="42"/>
  <c r="BD48" i="42"/>
  <c r="BC48" i="42"/>
  <c r="BB48" i="42"/>
  <c r="AY48" i="42"/>
  <c r="AX48" i="42"/>
  <c r="AW48" i="42"/>
  <c r="AV48" i="42"/>
  <c r="AT48" i="42"/>
  <c r="AS48" i="42"/>
  <c r="AR48" i="42"/>
  <c r="AQ48" i="42"/>
  <c r="AP48" i="42"/>
  <c r="AO48" i="42"/>
  <c r="AN48" i="42"/>
  <c r="AM48" i="42"/>
  <c r="AL48" i="42"/>
  <c r="AK48" i="42"/>
  <c r="AJ48" i="42"/>
  <c r="AI48" i="42"/>
  <c r="AH48" i="42"/>
  <c r="AG48" i="42"/>
  <c r="AF48" i="42"/>
  <c r="AE48" i="42"/>
  <c r="AD48" i="42"/>
  <c r="AB48" i="42"/>
  <c r="AA48" i="42"/>
  <c r="Z48" i="42"/>
  <c r="Y48" i="42"/>
  <c r="X48" i="42"/>
  <c r="W48" i="42"/>
  <c r="V48" i="42"/>
  <c r="U48" i="42"/>
  <c r="T48" i="42"/>
  <c r="S48" i="42"/>
  <c r="R48" i="42"/>
  <c r="Q48" i="42"/>
  <c r="P48" i="42"/>
  <c r="O48" i="42"/>
  <c r="N48" i="42"/>
  <c r="K48" i="42"/>
  <c r="J48" i="42"/>
  <c r="I48" i="42"/>
  <c r="H48" i="42"/>
  <c r="G48" i="42"/>
  <c r="F48" i="42"/>
  <c r="E48" i="42"/>
  <c r="D48" i="42"/>
  <c r="C48" i="42"/>
  <c r="B48" i="42"/>
  <c r="CP47" i="42"/>
  <c r="CO47" i="42"/>
  <c r="CN47" i="42"/>
  <c r="CM47" i="42"/>
  <c r="CL47" i="42"/>
  <c r="CI47" i="42"/>
  <c r="CH47" i="42"/>
  <c r="CG47" i="42"/>
  <c r="CF47" i="42"/>
  <c r="CE47" i="42"/>
  <c r="CD47" i="42"/>
  <c r="CC47" i="42"/>
  <c r="CB47" i="42"/>
  <c r="CA47" i="42"/>
  <c r="BZ47" i="42"/>
  <c r="BY47" i="42"/>
  <c r="BX47" i="42"/>
  <c r="BW47" i="42"/>
  <c r="BV47" i="42"/>
  <c r="BU47" i="42"/>
  <c r="BT47" i="42"/>
  <c r="BS47" i="42"/>
  <c r="BR47" i="42"/>
  <c r="BQ47" i="42"/>
  <c r="BO47" i="42"/>
  <c r="BN47" i="42"/>
  <c r="BM47" i="42"/>
  <c r="BL47" i="42"/>
  <c r="BK47" i="42"/>
  <c r="BJ47" i="42"/>
  <c r="BH47" i="42"/>
  <c r="BG47" i="42"/>
  <c r="BF47" i="42"/>
  <c r="BE47" i="42"/>
  <c r="BD47" i="42"/>
  <c r="BC47" i="42"/>
  <c r="BB47" i="42"/>
  <c r="AY47" i="42"/>
  <c r="AX47" i="42"/>
  <c r="AW47" i="42"/>
  <c r="AV47" i="42"/>
  <c r="AT47" i="42"/>
  <c r="AS47" i="42"/>
  <c r="AR47" i="42"/>
  <c r="AQ47" i="42"/>
  <c r="AP47" i="42"/>
  <c r="AO47" i="42"/>
  <c r="AN47" i="42"/>
  <c r="AM47" i="42"/>
  <c r="AL47" i="42"/>
  <c r="AK47" i="42"/>
  <c r="AJ47" i="42"/>
  <c r="AI47" i="42"/>
  <c r="AH47" i="42"/>
  <c r="AG47" i="42"/>
  <c r="AF47" i="42"/>
  <c r="AE47" i="42"/>
  <c r="AD47" i="42"/>
  <c r="AB47" i="42"/>
  <c r="AA47" i="42"/>
  <c r="Z47" i="42"/>
  <c r="Y47" i="42"/>
  <c r="X47" i="42"/>
  <c r="W47" i="42"/>
  <c r="V47" i="42"/>
  <c r="U47" i="42"/>
  <c r="T47" i="42"/>
  <c r="S47" i="42"/>
  <c r="R47" i="42"/>
  <c r="Q47" i="42"/>
  <c r="P47" i="42"/>
  <c r="O47" i="42"/>
  <c r="N47" i="42"/>
  <c r="K47" i="42"/>
  <c r="J47" i="42"/>
  <c r="I47" i="42"/>
  <c r="H47" i="42"/>
  <c r="G47" i="42"/>
  <c r="F47" i="42"/>
  <c r="E47" i="42"/>
  <c r="D47" i="42"/>
  <c r="C47" i="42"/>
  <c r="B47" i="42"/>
  <c r="CI46" i="42"/>
  <c r="CH46" i="42"/>
  <c r="CG46" i="42"/>
  <c r="CF46" i="42"/>
  <c r="CE46" i="42"/>
  <c r="CD46" i="42"/>
  <c r="CC46" i="42"/>
  <c r="CB46" i="42"/>
  <c r="CA46" i="42"/>
  <c r="BZ46" i="42"/>
  <c r="BY46" i="42"/>
  <c r="BX46" i="42"/>
  <c r="BW46" i="42"/>
  <c r="BV46" i="42"/>
  <c r="BU46" i="42"/>
  <c r="BT46" i="42"/>
  <c r="BS46" i="42"/>
  <c r="BR46" i="42"/>
  <c r="BQ46" i="42"/>
  <c r="BO46" i="42"/>
  <c r="BN46" i="42"/>
  <c r="BM46" i="42"/>
  <c r="BL46" i="42"/>
  <c r="BK46" i="42"/>
  <c r="BJ46" i="42"/>
  <c r="BH46" i="42"/>
  <c r="BG46" i="42"/>
  <c r="BF46" i="42"/>
  <c r="BE46" i="42"/>
  <c r="BD46" i="42"/>
  <c r="BC46" i="42"/>
  <c r="BB46" i="42"/>
  <c r="AY46" i="42"/>
  <c r="AX46" i="42"/>
  <c r="AW46" i="42"/>
  <c r="AV46" i="42"/>
  <c r="AT46" i="42"/>
  <c r="AS46" i="42"/>
  <c r="AR46" i="42"/>
  <c r="AQ46" i="42"/>
  <c r="AP46" i="42"/>
  <c r="AO46" i="42"/>
  <c r="AN46" i="42"/>
  <c r="AM46" i="42"/>
  <c r="AL46" i="42"/>
  <c r="AK46" i="42"/>
  <c r="AJ46" i="42"/>
  <c r="AI46" i="42"/>
  <c r="AH46" i="42"/>
  <c r="AG46" i="42"/>
  <c r="AF46" i="42"/>
  <c r="AE46" i="42"/>
  <c r="AD46" i="42"/>
  <c r="AB46" i="42"/>
  <c r="AA46" i="42"/>
  <c r="Z46" i="42"/>
  <c r="Y46" i="42"/>
  <c r="X46" i="42"/>
  <c r="W46" i="42"/>
  <c r="V46" i="42"/>
  <c r="U46" i="42"/>
  <c r="T46" i="42"/>
  <c r="S46" i="42"/>
  <c r="R46" i="42"/>
  <c r="Q46" i="42"/>
  <c r="P46" i="42"/>
  <c r="O46" i="42"/>
  <c r="N46" i="42"/>
  <c r="K46" i="42"/>
  <c r="J46" i="42"/>
  <c r="I46" i="42"/>
  <c r="H46" i="42"/>
  <c r="G46" i="42"/>
  <c r="F46" i="42"/>
  <c r="E46" i="42"/>
  <c r="D46" i="42"/>
  <c r="C46" i="42"/>
  <c r="B46" i="42"/>
  <c r="CI126" i="42"/>
  <c r="CH126" i="42"/>
  <c r="CG126" i="42"/>
  <c r="CF126" i="42"/>
  <c r="CE126" i="42"/>
  <c r="CD126" i="42"/>
  <c r="CC126" i="42"/>
  <c r="CB126" i="42"/>
  <c r="CA126" i="42"/>
  <c r="BZ126" i="42"/>
  <c r="BY126" i="42"/>
  <c r="BX126" i="42"/>
  <c r="BW126" i="42"/>
  <c r="BV126" i="42"/>
  <c r="BU126" i="42"/>
  <c r="BT126" i="42"/>
  <c r="BS126" i="42"/>
  <c r="BR126" i="42"/>
  <c r="BQ126" i="42"/>
  <c r="BO126" i="42"/>
  <c r="BN126" i="42"/>
  <c r="BM126" i="42"/>
  <c r="BL126" i="42"/>
  <c r="BK126" i="42"/>
  <c r="BJ126" i="42"/>
  <c r="BH126" i="42"/>
  <c r="BG126" i="42"/>
  <c r="BF126" i="42"/>
  <c r="BE126" i="42"/>
  <c r="BD126" i="42"/>
  <c r="BC126" i="42"/>
  <c r="BB126" i="42"/>
  <c r="AY126" i="42"/>
  <c r="AX126" i="42"/>
  <c r="AW126" i="42"/>
  <c r="AV126" i="42"/>
  <c r="AT126" i="42"/>
  <c r="AS126" i="42"/>
  <c r="AR126" i="42"/>
  <c r="AQ126" i="42"/>
  <c r="AP126" i="42"/>
  <c r="AO126" i="42"/>
  <c r="AN126" i="42"/>
  <c r="AM126" i="42"/>
  <c r="AL126" i="42"/>
  <c r="AK126" i="42"/>
  <c r="AJ126" i="42"/>
  <c r="AI126" i="42"/>
  <c r="AH126" i="42"/>
  <c r="AG126" i="42"/>
  <c r="AF126" i="42"/>
  <c r="AE126" i="42"/>
  <c r="AD126" i="42"/>
  <c r="AB126" i="42"/>
  <c r="AA126" i="42"/>
  <c r="Z126" i="42"/>
  <c r="Y126" i="42"/>
  <c r="X126" i="42"/>
  <c r="W126" i="42"/>
  <c r="V126" i="42"/>
  <c r="U126" i="42"/>
  <c r="T126" i="42"/>
  <c r="S126" i="42"/>
  <c r="R126" i="42"/>
  <c r="Q126" i="42"/>
  <c r="P126" i="42"/>
  <c r="O126" i="42"/>
  <c r="N126" i="42"/>
  <c r="K126" i="42"/>
  <c r="J126" i="42"/>
  <c r="I126" i="42"/>
  <c r="H126" i="42"/>
  <c r="G126" i="42"/>
  <c r="F126" i="42"/>
  <c r="E126" i="42"/>
  <c r="D126" i="42"/>
  <c r="C126" i="42"/>
  <c r="B126" i="42"/>
  <c r="CI45" i="42"/>
  <c r="CH45" i="42"/>
  <c r="CG45" i="42"/>
  <c r="CF45" i="42"/>
  <c r="CE45" i="42"/>
  <c r="CD45" i="42"/>
  <c r="CC45" i="42"/>
  <c r="CB45" i="42"/>
  <c r="CA45" i="42"/>
  <c r="BZ45" i="42"/>
  <c r="BY45" i="42"/>
  <c r="BX45" i="42"/>
  <c r="BW45" i="42"/>
  <c r="BV45" i="42"/>
  <c r="BU45" i="42"/>
  <c r="BT45" i="42"/>
  <c r="BS45" i="42"/>
  <c r="BR45" i="42"/>
  <c r="BQ45" i="42"/>
  <c r="BO45" i="42"/>
  <c r="BN45" i="42"/>
  <c r="BM45" i="42"/>
  <c r="BL45" i="42"/>
  <c r="BK45" i="42"/>
  <c r="BJ45" i="42"/>
  <c r="BH45" i="42"/>
  <c r="BG45" i="42"/>
  <c r="BF45" i="42"/>
  <c r="BE45" i="42"/>
  <c r="BD45" i="42"/>
  <c r="BC45" i="42"/>
  <c r="BB45" i="42"/>
  <c r="AY45" i="42"/>
  <c r="AX45" i="42"/>
  <c r="AW45" i="42"/>
  <c r="AV45" i="42"/>
  <c r="AT45" i="42"/>
  <c r="AS45" i="42"/>
  <c r="AR45" i="42"/>
  <c r="AQ45" i="42"/>
  <c r="AP45" i="42"/>
  <c r="AO45" i="42"/>
  <c r="AN45" i="42"/>
  <c r="AM45" i="42"/>
  <c r="AL45" i="42"/>
  <c r="AK45" i="42"/>
  <c r="AJ45" i="42"/>
  <c r="AI45" i="42"/>
  <c r="AH45" i="42"/>
  <c r="AG45" i="42"/>
  <c r="AF45" i="42"/>
  <c r="AE45" i="42"/>
  <c r="AD45" i="42"/>
  <c r="AB45" i="42"/>
  <c r="AA45" i="42"/>
  <c r="Z45" i="42"/>
  <c r="Y45" i="42"/>
  <c r="X45" i="42"/>
  <c r="W45" i="42"/>
  <c r="V45" i="42"/>
  <c r="U45" i="42"/>
  <c r="T45" i="42"/>
  <c r="S45" i="42"/>
  <c r="R45" i="42"/>
  <c r="Q45" i="42"/>
  <c r="P45" i="42"/>
  <c r="O45" i="42"/>
  <c r="N45" i="42"/>
  <c r="K45" i="42"/>
  <c r="J45" i="42"/>
  <c r="I45" i="42"/>
  <c r="H45" i="42"/>
  <c r="G45" i="42"/>
  <c r="F45" i="42"/>
  <c r="E45" i="42"/>
  <c r="D45" i="42"/>
  <c r="C45" i="42"/>
  <c r="B45" i="42"/>
  <c r="CI44" i="42"/>
  <c r="CH44" i="42"/>
  <c r="CG44" i="42"/>
  <c r="CF44" i="42"/>
  <c r="CE44" i="42"/>
  <c r="CD44" i="42"/>
  <c r="CC44" i="42"/>
  <c r="CB44" i="42"/>
  <c r="CA44" i="42"/>
  <c r="BZ44" i="42"/>
  <c r="BY44" i="42"/>
  <c r="BX44" i="42"/>
  <c r="BW44" i="42"/>
  <c r="BV44" i="42"/>
  <c r="BU44" i="42"/>
  <c r="BT44" i="42"/>
  <c r="BS44" i="42"/>
  <c r="BR44" i="42"/>
  <c r="BQ44" i="42"/>
  <c r="BO44" i="42"/>
  <c r="BN44" i="42"/>
  <c r="BM44" i="42"/>
  <c r="BL44" i="42"/>
  <c r="BK44" i="42"/>
  <c r="BJ44" i="42"/>
  <c r="BH44" i="42"/>
  <c r="BG44" i="42"/>
  <c r="BF44" i="42"/>
  <c r="BE44" i="42"/>
  <c r="BD44" i="42"/>
  <c r="BC44" i="42"/>
  <c r="BB44" i="42"/>
  <c r="AY44" i="42"/>
  <c r="AX44" i="42"/>
  <c r="AW44" i="42"/>
  <c r="AV44" i="42"/>
  <c r="AT44" i="42"/>
  <c r="AS44" i="42"/>
  <c r="AR44" i="42"/>
  <c r="AQ44" i="42"/>
  <c r="AP44" i="42"/>
  <c r="AO44" i="42"/>
  <c r="AN44" i="42"/>
  <c r="AM44" i="42"/>
  <c r="AL44" i="42"/>
  <c r="AK44" i="42"/>
  <c r="AJ44" i="42"/>
  <c r="AI44" i="42"/>
  <c r="AH44" i="42"/>
  <c r="AG44" i="42"/>
  <c r="AF44" i="42"/>
  <c r="AE44" i="42"/>
  <c r="AD44" i="42"/>
  <c r="AB44" i="42"/>
  <c r="AA44" i="42"/>
  <c r="Z44" i="42"/>
  <c r="Y44" i="42"/>
  <c r="X44" i="42"/>
  <c r="W44" i="42"/>
  <c r="V44" i="42"/>
  <c r="U44" i="42"/>
  <c r="T44" i="42"/>
  <c r="S44" i="42"/>
  <c r="R44" i="42"/>
  <c r="Q44" i="42"/>
  <c r="P44" i="42"/>
  <c r="O44" i="42"/>
  <c r="N44" i="42"/>
  <c r="K44" i="42"/>
  <c r="J44" i="42"/>
  <c r="I44" i="42"/>
  <c r="H44" i="42"/>
  <c r="G44" i="42"/>
  <c r="F44" i="42"/>
  <c r="E44" i="42"/>
  <c r="D44" i="42"/>
  <c r="C44" i="42"/>
  <c r="B44" i="42"/>
  <c r="CI151" i="42"/>
  <c r="CH151" i="42"/>
  <c r="CG151" i="42"/>
  <c r="CF151" i="42"/>
  <c r="CE151" i="42"/>
  <c r="CD151" i="42"/>
  <c r="CC151" i="42"/>
  <c r="CB151" i="42"/>
  <c r="CA151" i="42"/>
  <c r="BZ151" i="42"/>
  <c r="BY151" i="42"/>
  <c r="BX151" i="42"/>
  <c r="BW151" i="42"/>
  <c r="BV151" i="42"/>
  <c r="BU151" i="42"/>
  <c r="BT151" i="42"/>
  <c r="BS151" i="42"/>
  <c r="BR151" i="42"/>
  <c r="BQ151" i="42"/>
  <c r="BO151" i="42"/>
  <c r="BN151" i="42"/>
  <c r="BM151" i="42"/>
  <c r="BL151" i="42"/>
  <c r="BK151" i="42"/>
  <c r="BJ151" i="42"/>
  <c r="BH151" i="42"/>
  <c r="BG151" i="42"/>
  <c r="BF151" i="42"/>
  <c r="BE151" i="42"/>
  <c r="BD151" i="42"/>
  <c r="BC151" i="42"/>
  <c r="BB151" i="42"/>
  <c r="AY151" i="42"/>
  <c r="AX151" i="42"/>
  <c r="AW151" i="42"/>
  <c r="AV151" i="42"/>
  <c r="AT151" i="42"/>
  <c r="AS151" i="42"/>
  <c r="AR151" i="42"/>
  <c r="AQ151" i="42"/>
  <c r="AP151" i="42"/>
  <c r="AO151" i="42"/>
  <c r="AN151" i="42"/>
  <c r="AM151" i="42"/>
  <c r="AL151" i="42"/>
  <c r="AK151" i="42"/>
  <c r="AJ151" i="42"/>
  <c r="AI151" i="42"/>
  <c r="AH151" i="42"/>
  <c r="AG151" i="42"/>
  <c r="AF151" i="42"/>
  <c r="AE151" i="42"/>
  <c r="AD151" i="42"/>
  <c r="AB151" i="42"/>
  <c r="AA151" i="42"/>
  <c r="Z151" i="42"/>
  <c r="Y151" i="42"/>
  <c r="X151" i="42"/>
  <c r="W151" i="42"/>
  <c r="V151" i="42"/>
  <c r="U151" i="42"/>
  <c r="T151" i="42"/>
  <c r="S151" i="42"/>
  <c r="R151" i="42"/>
  <c r="Q151" i="42"/>
  <c r="P151" i="42"/>
  <c r="O151" i="42"/>
  <c r="N151" i="42"/>
  <c r="K151" i="42"/>
  <c r="J151" i="42"/>
  <c r="I151" i="42"/>
  <c r="H151" i="42"/>
  <c r="G151" i="42"/>
  <c r="F151" i="42"/>
  <c r="E151" i="42"/>
  <c r="D151" i="42"/>
  <c r="C151" i="42"/>
  <c r="B151" i="42"/>
  <c r="CI77" i="42"/>
  <c r="CH77" i="42"/>
  <c r="CG77" i="42"/>
  <c r="CF77" i="42"/>
  <c r="CE77" i="42"/>
  <c r="CD77" i="42"/>
  <c r="CC77" i="42"/>
  <c r="CB77" i="42"/>
  <c r="CA77" i="42"/>
  <c r="BZ77" i="42"/>
  <c r="BY77" i="42"/>
  <c r="BX77" i="42"/>
  <c r="BW77" i="42"/>
  <c r="BV77" i="42"/>
  <c r="BU77" i="42"/>
  <c r="BT77" i="42"/>
  <c r="BS77" i="42"/>
  <c r="BR77" i="42"/>
  <c r="BQ77" i="42"/>
  <c r="BO77" i="42"/>
  <c r="BN77" i="42"/>
  <c r="BM77" i="42"/>
  <c r="BL77" i="42"/>
  <c r="BK77" i="42"/>
  <c r="BJ77" i="42"/>
  <c r="BH77" i="42"/>
  <c r="BG77" i="42"/>
  <c r="BF77" i="42"/>
  <c r="BE77" i="42"/>
  <c r="BD77" i="42"/>
  <c r="BC77" i="42"/>
  <c r="BB77" i="42"/>
  <c r="AY77" i="42"/>
  <c r="AX77" i="42"/>
  <c r="AW77" i="42"/>
  <c r="AV77" i="42"/>
  <c r="AT77" i="42"/>
  <c r="AS77" i="42"/>
  <c r="AR77" i="42"/>
  <c r="AQ77" i="42"/>
  <c r="AP77" i="42"/>
  <c r="AO77" i="42"/>
  <c r="AN77" i="42"/>
  <c r="AM77" i="42"/>
  <c r="AL77" i="42"/>
  <c r="AK77" i="42"/>
  <c r="AJ77" i="42"/>
  <c r="AI77" i="42"/>
  <c r="AH77" i="42"/>
  <c r="AG77" i="42"/>
  <c r="AF77" i="42"/>
  <c r="AE77" i="42"/>
  <c r="AD77" i="42"/>
  <c r="AB77" i="42"/>
  <c r="AA77" i="42"/>
  <c r="Z77" i="42"/>
  <c r="Y77" i="42"/>
  <c r="X77" i="42"/>
  <c r="W77" i="42"/>
  <c r="V77" i="42"/>
  <c r="U77" i="42"/>
  <c r="T77" i="42"/>
  <c r="S77" i="42"/>
  <c r="R77" i="42"/>
  <c r="Q77" i="42"/>
  <c r="P77" i="42"/>
  <c r="O77" i="42"/>
  <c r="N77" i="42"/>
  <c r="K77" i="42"/>
  <c r="J77" i="42"/>
  <c r="I77" i="42"/>
  <c r="H77" i="42"/>
  <c r="G77" i="42"/>
  <c r="F77" i="42"/>
  <c r="E77" i="42"/>
  <c r="D77" i="42"/>
  <c r="C77" i="42"/>
  <c r="B77" i="42"/>
  <c r="CI97" i="42"/>
  <c r="CH97" i="42"/>
  <c r="CG97" i="42"/>
  <c r="CF97" i="42"/>
  <c r="CE97" i="42"/>
  <c r="CD97" i="42"/>
  <c r="CC97" i="42"/>
  <c r="CB97" i="42"/>
  <c r="CA97" i="42"/>
  <c r="BZ97" i="42"/>
  <c r="BY97" i="42"/>
  <c r="BX97" i="42"/>
  <c r="BW97" i="42"/>
  <c r="BV97" i="42"/>
  <c r="BU97" i="42"/>
  <c r="BT97" i="42"/>
  <c r="BS97" i="42"/>
  <c r="BR97" i="42"/>
  <c r="BQ97" i="42"/>
  <c r="BO97" i="42"/>
  <c r="BN97" i="42"/>
  <c r="BM97" i="42"/>
  <c r="BL97" i="42"/>
  <c r="BK97" i="42"/>
  <c r="BJ97" i="42"/>
  <c r="BH97" i="42"/>
  <c r="BG97" i="42"/>
  <c r="BF97" i="42"/>
  <c r="BE97" i="42"/>
  <c r="BD97" i="42"/>
  <c r="BC97" i="42"/>
  <c r="BB97" i="42"/>
  <c r="AY97" i="42"/>
  <c r="AX97" i="42"/>
  <c r="AW97" i="42"/>
  <c r="AV97" i="42"/>
  <c r="AT97" i="42"/>
  <c r="AS97" i="42"/>
  <c r="AR97" i="42"/>
  <c r="AQ97" i="42"/>
  <c r="AP97" i="42"/>
  <c r="AO97" i="42"/>
  <c r="AN97" i="42"/>
  <c r="AM97" i="42"/>
  <c r="AL97" i="42"/>
  <c r="AK97" i="42"/>
  <c r="AJ97" i="42"/>
  <c r="AI97" i="42"/>
  <c r="AH97" i="42"/>
  <c r="AG97" i="42"/>
  <c r="AF97" i="42"/>
  <c r="AE97" i="42"/>
  <c r="AD97" i="42"/>
  <c r="AB97" i="42"/>
  <c r="AA97" i="42"/>
  <c r="Z97" i="42"/>
  <c r="Y97" i="42"/>
  <c r="X97" i="42"/>
  <c r="W97" i="42"/>
  <c r="V97" i="42"/>
  <c r="U97" i="42"/>
  <c r="T97" i="42"/>
  <c r="S97" i="42"/>
  <c r="R97" i="42"/>
  <c r="Q97" i="42"/>
  <c r="P97" i="42"/>
  <c r="O97" i="42"/>
  <c r="N97" i="42"/>
  <c r="K97" i="42"/>
  <c r="J97" i="42"/>
  <c r="I97" i="42"/>
  <c r="H97" i="42"/>
  <c r="G97" i="42"/>
  <c r="F97" i="42"/>
  <c r="E97" i="42"/>
  <c r="D97" i="42"/>
  <c r="C97" i="42"/>
  <c r="B97" i="42"/>
  <c r="CP125" i="42"/>
  <c r="CO125" i="42"/>
  <c r="CN125" i="42"/>
  <c r="CM125" i="42"/>
  <c r="CL125" i="42"/>
  <c r="CI125" i="42"/>
  <c r="CH125" i="42"/>
  <c r="CG125" i="42"/>
  <c r="CF125" i="42"/>
  <c r="CE125" i="42"/>
  <c r="CD125" i="42"/>
  <c r="CC125" i="42"/>
  <c r="CB125" i="42"/>
  <c r="CA125" i="42"/>
  <c r="BZ125" i="42"/>
  <c r="BY125" i="42"/>
  <c r="BX125" i="42"/>
  <c r="BW125" i="42"/>
  <c r="BV125" i="42"/>
  <c r="BU125" i="42"/>
  <c r="BT125" i="42"/>
  <c r="BS125" i="42"/>
  <c r="BR125" i="42"/>
  <c r="BQ125" i="42"/>
  <c r="BO125" i="42"/>
  <c r="BN125" i="42"/>
  <c r="BM125" i="42"/>
  <c r="BL125" i="42"/>
  <c r="BK125" i="42"/>
  <c r="BJ125" i="42"/>
  <c r="BH125" i="42"/>
  <c r="BG125" i="42"/>
  <c r="BF125" i="42"/>
  <c r="BE125" i="42"/>
  <c r="BD125" i="42"/>
  <c r="BC125" i="42"/>
  <c r="BB125" i="42"/>
  <c r="AY125" i="42"/>
  <c r="AX125" i="42"/>
  <c r="AW125" i="42"/>
  <c r="AV125" i="42"/>
  <c r="AT125" i="42"/>
  <c r="AS125" i="42"/>
  <c r="AR125" i="42"/>
  <c r="AQ125" i="42"/>
  <c r="AP125" i="42"/>
  <c r="AO125" i="42"/>
  <c r="AN125" i="42"/>
  <c r="AM125" i="42"/>
  <c r="AL125" i="42"/>
  <c r="AK125" i="42"/>
  <c r="AJ125" i="42"/>
  <c r="AI125" i="42"/>
  <c r="AH125" i="42"/>
  <c r="AG125" i="42"/>
  <c r="AF125" i="42"/>
  <c r="AE125" i="42"/>
  <c r="AD125" i="42"/>
  <c r="AB125" i="42"/>
  <c r="AA125" i="42"/>
  <c r="Z125" i="42"/>
  <c r="Y125" i="42"/>
  <c r="X125" i="42"/>
  <c r="W125" i="42"/>
  <c r="V125" i="42"/>
  <c r="U125" i="42"/>
  <c r="T125" i="42"/>
  <c r="S125" i="42"/>
  <c r="R125" i="42"/>
  <c r="Q125" i="42"/>
  <c r="P125" i="42"/>
  <c r="O125" i="42"/>
  <c r="N125" i="42"/>
  <c r="K125" i="42"/>
  <c r="J125" i="42"/>
  <c r="I125" i="42"/>
  <c r="H125" i="42"/>
  <c r="G125" i="42"/>
  <c r="F125" i="42"/>
  <c r="E125" i="42"/>
  <c r="D125" i="42"/>
  <c r="C125" i="42"/>
  <c r="B125" i="42"/>
  <c r="CP124" i="42"/>
  <c r="CO124" i="42"/>
  <c r="CN124" i="42"/>
  <c r="CM124" i="42"/>
  <c r="CL124" i="42"/>
  <c r="CI124" i="42"/>
  <c r="CH124" i="42"/>
  <c r="CG124" i="42"/>
  <c r="CF124" i="42"/>
  <c r="CE124" i="42"/>
  <c r="CD124" i="42"/>
  <c r="CC124" i="42"/>
  <c r="CB124" i="42"/>
  <c r="CA124" i="42"/>
  <c r="BZ124" i="42"/>
  <c r="BY124" i="42"/>
  <c r="BX124" i="42"/>
  <c r="BW124" i="42"/>
  <c r="BV124" i="42"/>
  <c r="BU124" i="42"/>
  <c r="BT124" i="42"/>
  <c r="BS124" i="42"/>
  <c r="BR124" i="42"/>
  <c r="BQ124" i="42"/>
  <c r="BO124" i="42"/>
  <c r="BN124" i="42"/>
  <c r="BM124" i="42"/>
  <c r="BL124" i="42"/>
  <c r="BK124" i="42"/>
  <c r="BJ124" i="42"/>
  <c r="BH124" i="42"/>
  <c r="BG124" i="42"/>
  <c r="BF124" i="42"/>
  <c r="BE124" i="42"/>
  <c r="BD124" i="42"/>
  <c r="BC124" i="42"/>
  <c r="BB124" i="42"/>
  <c r="AY124" i="42"/>
  <c r="AX124" i="42"/>
  <c r="AW124" i="42"/>
  <c r="AV124" i="42"/>
  <c r="AT124" i="42"/>
  <c r="AS124" i="42"/>
  <c r="AR124" i="42"/>
  <c r="AQ124" i="42"/>
  <c r="AP124" i="42"/>
  <c r="AO124" i="42"/>
  <c r="AN124" i="42"/>
  <c r="AM124" i="42"/>
  <c r="AL124" i="42"/>
  <c r="AK124" i="42"/>
  <c r="AJ124" i="42"/>
  <c r="AI124" i="42"/>
  <c r="AH124" i="42"/>
  <c r="AG124" i="42"/>
  <c r="AF124" i="42"/>
  <c r="AE124" i="42"/>
  <c r="AD124" i="42"/>
  <c r="AB124" i="42"/>
  <c r="AA124" i="42"/>
  <c r="Z124" i="42"/>
  <c r="Y124" i="42"/>
  <c r="X124" i="42"/>
  <c r="W124" i="42"/>
  <c r="V124" i="42"/>
  <c r="U124" i="42"/>
  <c r="T124" i="42"/>
  <c r="S124" i="42"/>
  <c r="R124" i="42"/>
  <c r="Q124" i="42"/>
  <c r="P124" i="42"/>
  <c r="O124" i="42"/>
  <c r="N124" i="42"/>
  <c r="K124" i="42"/>
  <c r="J124" i="42"/>
  <c r="I124" i="42"/>
  <c r="H124" i="42"/>
  <c r="G124" i="42"/>
  <c r="F124" i="42"/>
  <c r="E124" i="42"/>
  <c r="D124" i="42"/>
  <c r="C124" i="42"/>
  <c r="B124" i="42"/>
  <c r="CP43" i="42"/>
  <c r="CO43" i="42"/>
  <c r="CN43" i="42"/>
  <c r="CM43" i="42"/>
  <c r="CL43" i="42"/>
  <c r="CI43" i="42"/>
  <c r="CH43" i="42"/>
  <c r="CG43" i="42"/>
  <c r="CF43" i="42"/>
  <c r="CE43" i="42"/>
  <c r="CD43" i="42"/>
  <c r="CC43" i="42"/>
  <c r="CB43" i="42"/>
  <c r="CA43" i="42"/>
  <c r="BZ43" i="42"/>
  <c r="BY43" i="42"/>
  <c r="BX43" i="42"/>
  <c r="BW43" i="42"/>
  <c r="BV43" i="42"/>
  <c r="BU43" i="42"/>
  <c r="BT43" i="42"/>
  <c r="BS43" i="42"/>
  <c r="BR43" i="42"/>
  <c r="BQ43" i="42"/>
  <c r="BO43" i="42"/>
  <c r="BN43" i="42"/>
  <c r="BM43" i="42"/>
  <c r="BL43" i="42"/>
  <c r="BK43" i="42"/>
  <c r="BJ43" i="42"/>
  <c r="BH43" i="42"/>
  <c r="BG43" i="42"/>
  <c r="BF43" i="42"/>
  <c r="BE43" i="42"/>
  <c r="BD43" i="42"/>
  <c r="BC43" i="42"/>
  <c r="BB43" i="42"/>
  <c r="AY43" i="42"/>
  <c r="AX43" i="42"/>
  <c r="AW43" i="42"/>
  <c r="AV43" i="42"/>
  <c r="AT43" i="42"/>
  <c r="AS43" i="42"/>
  <c r="AR43" i="42"/>
  <c r="AQ43" i="42"/>
  <c r="AP43" i="42"/>
  <c r="AO43" i="42"/>
  <c r="AN43" i="42"/>
  <c r="AM43" i="42"/>
  <c r="AL43" i="42"/>
  <c r="AK43" i="42"/>
  <c r="AJ43" i="42"/>
  <c r="AI43" i="42"/>
  <c r="AH43" i="42"/>
  <c r="AG43" i="42"/>
  <c r="AF43" i="42"/>
  <c r="AE43" i="42"/>
  <c r="AD43" i="42"/>
  <c r="AB43" i="42"/>
  <c r="AA43" i="42"/>
  <c r="Z43" i="42"/>
  <c r="Y43" i="42"/>
  <c r="X43" i="42"/>
  <c r="W43" i="42"/>
  <c r="V43" i="42"/>
  <c r="U43" i="42"/>
  <c r="T43" i="42"/>
  <c r="S43" i="42"/>
  <c r="R43" i="42"/>
  <c r="Q43" i="42"/>
  <c r="P43" i="42"/>
  <c r="O43" i="42"/>
  <c r="N43" i="42"/>
  <c r="K43" i="42"/>
  <c r="J43" i="42"/>
  <c r="I43" i="42"/>
  <c r="H43" i="42"/>
  <c r="G43" i="42"/>
  <c r="F43" i="42"/>
  <c r="E43" i="42"/>
  <c r="D43" i="42"/>
  <c r="C43" i="42"/>
  <c r="B43" i="42"/>
  <c r="CI42" i="42"/>
  <c r="CH42" i="42"/>
  <c r="CG42" i="42"/>
  <c r="CF42" i="42"/>
  <c r="CE42" i="42"/>
  <c r="CD42" i="42"/>
  <c r="CC42" i="42"/>
  <c r="CB42" i="42"/>
  <c r="CA42" i="42"/>
  <c r="BZ42" i="42"/>
  <c r="BY42" i="42"/>
  <c r="BX42" i="42"/>
  <c r="BW42" i="42"/>
  <c r="BV42" i="42"/>
  <c r="BU42" i="42"/>
  <c r="BT42" i="42"/>
  <c r="BS42" i="42"/>
  <c r="BR42" i="42"/>
  <c r="BQ42" i="42"/>
  <c r="BO42" i="42"/>
  <c r="BN42" i="42"/>
  <c r="BM42" i="42"/>
  <c r="BL42" i="42"/>
  <c r="BK42" i="42"/>
  <c r="BJ42" i="42"/>
  <c r="BH42" i="42"/>
  <c r="BG42" i="42"/>
  <c r="BF42" i="42"/>
  <c r="BE42" i="42"/>
  <c r="BD42" i="42"/>
  <c r="BC42" i="42"/>
  <c r="BB42" i="42"/>
  <c r="AY42" i="42"/>
  <c r="AX42" i="42"/>
  <c r="AW42" i="42"/>
  <c r="AV42" i="42"/>
  <c r="AT42" i="42"/>
  <c r="AS42" i="42"/>
  <c r="AR42" i="42"/>
  <c r="AQ42" i="42"/>
  <c r="AP42" i="42"/>
  <c r="AO42" i="42"/>
  <c r="AN42" i="42"/>
  <c r="AM42" i="42"/>
  <c r="AL42" i="42"/>
  <c r="AK42" i="42"/>
  <c r="AJ42" i="42"/>
  <c r="AI42" i="42"/>
  <c r="AH42" i="42"/>
  <c r="AG42" i="42"/>
  <c r="AF42" i="42"/>
  <c r="AE42" i="42"/>
  <c r="AD42" i="42"/>
  <c r="AB42" i="42"/>
  <c r="AA42" i="42"/>
  <c r="Z42" i="42"/>
  <c r="Y42" i="42"/>
  <c r="X42" i="42"/>
  <c r="W42" i="42"/>
  <c r="V42" i="42"/>
  <c r="U42" i="42"/>
  <c r="T42" i="42"/>
  <c r="S42" i="42"/>
  <c r="R42" i="42"/>
  <c r="Q42" i="42"/>
  <c r="P42" i="42"/>
  <c r="O42" i="42"/>
  <c r="N42" i="42"/>
  <c r="K42" i="42"/>
  <c r="J42" i="42"/>
  <c r="I42" i="42"/>
  <c r="H42" i="42"/>
  <c r="G42" i="42"/>
  <c r="F42" i="42"/>
  <c r="E42" i="42"/>
  <c r="D42" i="42"/>
  <c r="C42" i="42"/>
  <c r="B42" i="42"/>
  <c r="CP96" i="42"/>
  <c r="CO96" i="42"/>
  <c r="CN96" i="42"/>
  <c r="CM96" i="42"/>
  <c r="CL96" i="42"/>
  <c r="CI96" i="42"/>
  <c r="CH96" i="42"/>
  <c r="CG96" i="42"/>
  <c r="CF96" i="42"/>
  <c r="CE96" i="42"/>
  <c r="CD96" i="42"/>
  <c r="CC96" i="42"/>
  <c r="CB96" i="42"/>
  <c r="CA96" i="42"/>
  <c r="BZ96" i="42"/>
  <c r="BY96" i="42"/>
  <c r="BX96" i="42"/>
  <c r="BW96" i="42"/>
  <c r="BV96" i="42"/>
  <c r="BU96" i="42"/>
  <c r="BT96" i="42"/>
  <c r="BS96" i="42"/>
  <c r="BR96" i="42"/>
  <c r="BQ96" i="42"/>
  <c r="BO96" i="42"/>
  <c r="BN96" i="42"/>
  <c r="BM96" i="42"/>
  <c r="BL96" i="42"/>
  <c r="BK96" i="42"/>
  <c r="BJ96" i="42"/>
  <c r="BH96" i="42"/>
  <c r="BG96" i="42"/>
  <c r="BF96" i="42"/>
  <c r="BE96" i="42"/>
  <c r="BD96" i="42"/>
  <c r="BC96" i="42"/>
  <c r="BB96" i="42"/>
  <c r="AY96" i="42"/>
  <c r="AX96" i="42"/>
  <c r="AW96" i="42"/>
  <c r="AV96" i="42"/>
  <c r="AT96" i="42"/>
  <c r="AS96" i="42"/>
  <c r="AR96" i="42"/>
  <c r="AQ96" i="42"/>
  <c r="AP96" i="42"/>
  <c r="AO96" i="42"/>
  <c r="AN96" i="42"/>
  <c r="AM96" i="42"/>
  <c r="AL96" i="42"/>
  <c r="AK96" i="42"/>
  <c r="AJ96" i="42"/>
  <c r="AI96" i="42"/>
  <c r="AH96" i="42"/>
  <c r="AG96" i="42"/>
  <c r="AF96" i="42"/>
  <c r="AE96" i="42"/>
  <c r="AD96" i="42"/>
  <c r="AB96" i="42"/>
  <c r="AA96" i="42"/>
  <c r="Z96" i="42"/>
  <c r="Y96" i="42"/>
  <c r="X96" i="42"/>
  <c r="W96" i="42"/>
  <c r="V96" i="42"/>
  <c r="U96" i="42"/>
  <c r="T96" i="42"/>
  <c r="S96" i="42"/>
  <c r="R96" i="42"/>
  <c r="Q96" i="42"/>
  <c r="P96" i="42"/>
  <c r="O96" i="42"/>
  <c r="N96" i="42"/>
  <c r="K96" i="42"/>
  <c r="J96" i="42"/>
  <c r="I96" i="42"/>
  <c r="H96" i="42"/>
  <c r="G96" i="42"/>
  <c r="F96" i="42"/>
  <c r="E96" i="42"/>
  <c r="D96" i="42"/>
  <c r="C96" i="42"/>
  <c r="B96" i="42"/>
  <c r="CP95" i="42"/>
  <c r="CO95" i="42"/>
  <c r="CN95" i="42"/>
  <c r="CM95" i="42"/>
  <c r="CL95" i="42"/>
  <c r="CI95" i="42"/>
  <c r="CH95" i="42"/>
  <c r="CG95" i="42"/>
  <c r="CF95" i="42"/>
  <c r="CE95" i="42"/>
  <c r="CD95" i="42"/>
  <c r="CC95" i="42"/>
  <c r="CB95" i="42"/>
  <c r="CA95" i="42"/>
  <c r="BZ95" i="42"/>
  <c r="BY95" i="42"/>
  <c r="BX95" i="42"/>
  <c r="BW95" i="42"/>
  <c r="BV95" i="42"/>
  <c r="BU95" i="42"/>
  <c r="BT95" i="42"/>
  <c r="BS95" i="42"/>
  <c r="BR95" i="42"/>
  <c r="BQ95" i="42"/>
  <c r="BO95" i="42"/>
  <c r="BN95" i="42"/>
  <c r="BM95" i="42"/>
  <c r="BL95" i="42"/>
  <c r="BK95" i="42"/>
  <c r="BJ95" i="42"/>
  <c r="BH95" i="42"/>
  <c r="BG95" i="42"/>
  <c r="BF95" i="42"/>
  <c r="BE95" i="42"/>
  <c r="BD95" i="42"/>
  <c r="BC95" i="42"/>
  <c r="BB95" i="42"/>
  <c r="AY95" i="42"/>
  <c r="AX95" i="42"/>
  <c r="AW95" i="42"/>
  <c r="AV95" i="42"/>
  <c r="AT95" i="42"/>
  <c r="AS95" i="42"/>
  <c r="AR95" i="42"/>
  <c r="AQ95" i="42"/>
  <c r="AP95" i="42"/>
  <c r="AO95" i="42"/>
  <c r="AN95" i="42"/>
  <c r="AM95" i="42"/>
  <c r="AL95" i="42"/>
  <c r="AK95" i="42"/>
  <c r="AJ95" i="42"/>
  <c r="AI95" i="42"/>
  <c r="AH95" i="42"/>
  <c r="AG95" i="42"/>
  <c r="AF95" i="42"/>
  <c r="AE95" i="42"/>
  <c r="AD95" i="42"/>
  <c r="AB95" i="42"/>
  <c r="AA95" i="42"/>
  <c r="Z95" i="42"/>
  <c r="Y95" i="42"/>
  <c r="X95" i="42"/>
  <c r="W95" i="42"/>
  <c r="V95" i="42"/>
  <c r="U95" i="42"/>
  <c r="T95" i="42"/>
  <c r="S95" i="42"/>
  <c r="R95" i="42"/>
  <c r="Q95" i="42"/>
  <c r="P95" i="42"/>
  <c r="O95" i="42"/>
  <c r="N95" i="42"/>
  <c r="K95" i="42"/>
  <c r="J95" i="42"/>
  <c r="I95" i="42"/>
  <c r="H95" i="42"/>
  <c r="G95" i="42"/>
  <c r="F95" i="42"/>
  <c r="E95" i="42"/>
  <c r="D95" i="42"/>
  <c r="C95" i="42"/>
  <c r="B95" i="42"/>
  <c r="CP150" i="42"/>
  <c r="CO150" i="42"/>
  <c r="CN150" i="42"/>
  <c r="CM150" i="42"/>
  <c r="CL150" i="42"/>
  <c r="CI150" i="42"/>
  <c r="CH150" i="42"/>
  <c r="CG150" i="42"/>
  <c r="CF150" i="42"/>
  <c r="CE150" i="42"/>
  <c r="CD150" i="42"/>
  <c r="CC150" i="42"/>
  <c r="CB150" i="42"/>
  <c r="CA150" i="42"/>
  <c r="BZ150" i="42"/>
  <c r="BY150" i="42"/>
  <c r="BX150" i="42"/>
  <c r="BW150" i="42"/>
  <c r="BV150" i="42"/>
  <c r="BU150" i="42"/>
  <c r="BT150" i="42"/>
  <c r="BS150" i="42"/>
  <c r="BR150" i="42"/>
  <c r="BQ150" i="42"/>
  <c r="BO150" i="42"/>
  <c r="BN150" i="42"/>
  <c r="BM150" i="42"/>
  <c r="BL150" i="42"/>
  <c r="BK150" i="42"/>
  <c r="BJ150" i="42"/>
  <c r="BH150" i="42"/>
  <c r="BG150" i="42"/>
  <c r="BF150" i="42"/>
  <c r="BE150" i="42"/>
  <c r="BD150" i="42"/>
  <c r="BC150" i="42"/>
  <c r="BB150" i="42"/>
  <c r="AY150" i="42"/>
  <c r="AX150" i="42"/>
  <c r="AW150" i="42"/>
  <c r="AV150" i="42"/>
  <c r="AT150" i="42"/>
  <c r="AS150" i="42"/>
  <c r="AR150" i="42"/>
  <c r="AQ150" i="42"/>
  <c r="AP150" i="42"/>
  <c r="AO150" i="42"/>
  <c r="AN150" i="42"/>
  <c r="AM150" i="42"/>
  <c r="AL150" i="42"/>
  <c r="AK150" i="42"/>
  <c r="AJ150" i="42"/>
  <c r="AI150" i="42"/>
  <c r="AH150" i="42"/>
  <c r="AG150" i="42"/>
  <c r="AF150" i="42"/>
  <c r="AE150" i="42"/>
  <c r="AD150" i="42"/>
  <c r="AB150" i="42"/>
  <c r="AA150" i="42"/>
  <c r="Z150" i="42"/>
  <c r="Y150" i="42"/>
  <c r="X150" i="42"/>
  <c r="W150" i="42"/>
  <c r="V150" i="42"/>
  <c r="U150" i="42"/>
  <c r="T150" i="42"/>
  <c r="S150" i="42"/>
  <c r="R150" i="42"/>
  <c r="Q150" i="42"/>
  <c r="P150" i="42"/>
  <c r="O150" i="42"/>
  <c r="N150" i="42"/>
  <c r="K150" i="42"/>
  <c r="J150" i="42"/>
  <c r="I150" i="42"/>
  <c r="H150" i="42"/>
  <c r="G150" i="42"/>
  <c r="F150" i="42"/>
  <c r="E150" i="42"/>
  <c r="D150" i="42"/>
  <c r="C150" i="42"/>
  <c r="B150" i="42"/>
  <c r="CP149" i="42"/>
  <c r="CO149" i="42"/>
  <c r="CN149" i="42"/>
  <c r="CM149" i="42"/>
  <c r="CL149" i="42"/>
  <c r="CI149" i="42"/>
  <c r="CH149" i="42"/>
  <c r="CG149" i="42"/>
  <c r="CF149" i="42"/>
  <c r="CE149" i="42"/>
  <c r="CD149" i="42"/>
  <c r="CC149" i="42"/>
  <c r="CB149" i="42"/>
  <c r="CA149" i="42"/>
  <c r="BZ149" i="42"/>
  <c r="BY149" i="42"/>
  <c r="BX149" i="42"/>
  <c r="BW149" i="42"/>
  <c r="BV149" i="42"/>
  <c r="BU149" i="42"/>
  <c r="BT149" i="42"/>
  <c r="BS149" i="42"/>
  <c r="BR149" i="42"/>
  <c r="BQ149" i="42"/>
  <c r="BO149" i="42"/>
  <c r="BN149" i="42"/>
  <c r="BM149" i="42"/>
  <c r="BL149" i="42"/>
  <c r="BK149" i="42"/>
  <c r="BJ149" i="42"/>
  <c r="BH149" i="42"/>
  <c r="BG149" i="42"/>
  <c r="BF149" i="42"/>
  <c r="BE149" i="42"/>
  <c r="BD149" i="42"/>
  <c r="BC149" i="42"/>
  <c r="BB149" i="42"/>
  <c r="AY149" i="42"/>
  <c r="AX149" i="42"/>
  <c r="AW149" i="42"/>
  <c r="AV149" i="42"/>
  <c r="AT149" i="42"/>
  <c r="AS149" i="42"/>
  <c r="AR149" i="42"/>
  <c r="AQ149" i="42"/>
  <c r="AP149" i="42"/>
  <c r="AO149" i="42"/>
  <c r="AN149" i="42"/>
  <c r="AM149" i="42"/>
  <c r="AL149" i="42"/>
  <c r="AK149" i="42"/>
  <c r="AJ149" i="42"/>
  <c r="AI149" i="42"/>
  <c r="AH149" i="42"/>
  <c r="AG149" i="42"/>
  <c r="AF149" i="42"/>
  <c r="AE149" i="42"/>
  <c r="AD149" i="42"/>
  <c r="AB149" i="42"/>
  <c r="AA149" i="42"/>
  <c r="Z149" i="42"/>
  <c r="Y149" i="42"/>
  <c r="X149" i="42"/>
  <c r="W149" i="42"/>
  <c r="V149" i="42"/>
  <c r="U149" i="42"/>
  <c r="T149" i="42"/>
  <c r="S149" i="42"/>
  <c r="R149" i="42"/>
  <c r="Q149" i="42"/>
  <c r="P149" i="42"/>
  <c r="O149" i="42"/>
  <c r="N149" i="42"/>
  <c r="K149" i="42"/>
  <c r="J149" i="42"/>
  <c r="I149" i="42"/>
  <c r="H149" i="42"/>
  <c r="G149" i="42"/>
  <c r="F149" i="42"/>
  <c r="E149" i="42"/>
  <c r="D149" i="42"/>
  <c r="C149" i="42"/>
  <c r="B149" i="42"/>
  <c r="CP76" i="42"/>
  <c r="CO76" i="42"/>
  <c r="CN76" i="42"/>
  <c r="CM76" i="42"/>
  <c r="CL76" i="42"/>
  <c r="CI76" i="42"/>
  <c r="CH76" i="42"/>
  <c r="CG76" i="42"/>
  <c r="CF76" i="42"/>
  <c r="CE76" i="42"/>
  <c r="CD76" i="42"/>
  <c r="CC76" i="42"/>
  <c r="CB76" i="42"/>
  <c r="CA76" i="42"/>
  <c r="BZ76" i="42"/>
  <c r="BY76" i="42"/>
  <c r="BX76" i="42"/>
  <c r="BW76" i="42"/>
  <c r="BV76" i="42"/>
  <c r="BU76" i="42"/>
  <c r="BT76" i="42"/>
  <c r="BS76" i="42"/>
  <c r="BR76" i="42"/>
  <c r="BQ76" i="42"/>
  <c r="BO76" i="42"/>
  <c r="BN76" i="42"/>
  <c r="BM76" i="42"/>
  <c r="BL76" i="42"/>
  <c r="BK76" i="42"/>
  <c r="BJ76" i="42"/>
  <c r="BH76" i="42"/>
  <c r="BG76" i="42"/>
  <c r="BF76" i="42"/>
  <c r="BE76" i="42"/>
  <c r="BD76" i="42"/>
  <c r="BC76" i="42"/>
  <c r="BB76" i="42"/>
  <c r="AY76" i="42"/>
  <c r="AX76" i="42"/>
  <c r="AW76" i="42"/>
  <c r="AV76" i="42"/>
  <c r="AT76" i="42"/>
  <c r="AS76" i="42"/>
  <c r="AR76" i="42"/>
  <c r="AQ76" i="42"/>
  <c r="AP76" i="42"/>
  <c r="AO76" i="42"/>
  <c r="AN76" i="42"/>
  <c r="AM76" i="42"/>
  <c r="AL76" i="42"/>
  <c r="AK76" i="42"/>
  <c r="AJ76" i="42"/>
  <c r="AI76" i="42"/>
  <c r="AH76" i="42"/>
  <c r="AG76" i="42"/>
  <c r="AF76" i="42"/>
  <c r="AE76" i="42"/>
  <c r="AD76" i="42"/>
  <c r="AB76" i="42"/>
  <c r="AA76" i="42"/>
  <c r="Z76" i="42"/>
  <c r="Y76" i="42"/>
  <c r="X76" i="42"/>
  <c r="W76" i="42"/>
  <c r="V76" i="42"/>
  <c r="U76" i="42"/>
  <c r="T76" i="42"/>
  <c r="S76" i="42"/>
  <c r="R76" i="42"/>
  <c r="Q76" i="42"/>
  <c r="P76" i="42"/>
  <c r="O76" i="42"/>
  <c r="N76" i="42"/>
  <c r="K76" i="42"/>
  <c r="J76" i="42"/>
  <c r="I76" i="42"/>
  <c r="H76" i="42"/>
  <c r="G76" i="42"/>
  <c r="F76" i="42"/>
  <c r="E76" i="42"/>
  <c r="D76" i="42"/>
  <c r="C76" i="42"/>
  <c r="B76" i="42"/>
  <c r="CP75" i="42"/>
  <c r="CO75" i="42"/>
  <c r="CN75" i="42"/>
  <c r="CM75" i="42"/>
  <c r="CL75" i="42"/>
  <c r="CI75" i="42"/>
  <c r="CH75" i="42"/>
  <c r="CG75" i="42"/>
  <c r="CF75" i="42"/>
  <c r="CE75" i="42"/>
  <c r="CD75" i="42"/>
  <c r="CC75" i="42"/>
  <c r="CB75" i="42"/>
  <c r="CA75" i="42"/>
  <c r="BZ75" i="42"/>
  <c r="BY75" i="42"/>
  <c r="BX75" i="42"/>
  <c r="BW75" i="42"/>
  <c r="BV75" i="42"/>
  <c r="BU75" i="42"/>
  <c r="BT75" i="42"/>
  <c r="BS75" i="42"/>
  <c r="BR75" i="42"/>
  <c r="BQ75" i="42"/>
  <c r="BO75" i="42"/>
  <c r="BN75" i="42"/>
  <c r="BM75" i="42"/>
  <c r="BL75" i="42"/>
  <c r="BK75" i="42"/>
  <c r="BJ75" i="42"/>
  <c r="BH75" i="42"/>
  <c r="BG75" i="42"/>
  <c r="BF75" i="42"/>
  <c r="BE75" i="42"/>
  <c r="BD75" i="42"/>
  <c r="BC75" i="42"/>
  <c r="BB75" i="42"/>
  <c r="AY75" i="42"/>
  <c r="AX75" i="42"/>
  <c r="AW75" i="42"/>
  <c r="AV75" i="42"/>
  <c r="AT75" i="42"/>
  <c r="AS75" i="42"/>
  <c r="AR75" i="42"/>
  <c r="AQ75" i="42"/>
  <c r="AP75" i="42"/>
  <c r="AO75" i="42"/>
  <c r="AN75" i="42"/>
  <c r="AM75" i="42"/>
  <c r="AL75" i="42"/>
  <c r="AK75" i="42"/>
  <c r="AJ75" i="42"/>
  <c r="AI75" i="42"/>
  <c r="AH75" i="42"/>
  <c r="AG75" i="42"/>
  <c r="AF75" i="42"/>
  <c r="AE75" i="42"/>
  <c r="AD75" i="42"/>
  <c r="AB75" i="42"/>
  <c r="AA75" i="42"/>
  <c r="Z75" i="42"/>
  <c r="Y75" i="42"/>
  <c r="X75" i="42"/>
  <c r="W75" i="42"/>
  <c r="V75" i="42"/>
  <c r="U75" i="42"/>
  <c r="T75" i="42"/>
  <c r="S75" i="42"/>
  <c r="R75" i="42"/>
  <c r="Q75" i="42"/>
  <c r="P75" i="42"/>
  <c r="O75" i="42"/>
  <c r="N75" i="42"/>
  <c r="K75" i="42"/>
  <c r="J75" i="42"/>
  <c r="I75" i="42"/>
  <c r="H75" i="42"/>
  <c r="G75" i="42"/>
  <c r="F75" i="42"/>
  <c r="E75" i="42"/>
  <c r="D75" i="42"/>
  <c r="C75" i="42"/>
  <c r="B75" i="42"/>
  <c r="CP148" i="42"/>
  <c r="CO148" i="42"/>
  <c r="CN148" i="42"/>
  <c r="CM148" i="42"/>
  <c r="CL148" i="42"/>
  <c r="CI148" i="42"/>
  <c r="CH148" i="42"/>
  <c r="CG148" i="42"/>
  <c r="CF148" i="42"/>
  <c r="CE148" i="42"/>
  <c r="CD148" i="42"/>
  <c r="CC148" i="42"/>
  <c r="CB148" i="42"/>
  <c r="CA148" i="42"/>
  <c r="BZ148" i="42"/>
  <c r="BY148" i="42"/>
  <c r="BX148" i="42"/>
  <c r="BW148" i="42"/>
  <c r="BV148" i="42"/>
  <c r="BU148" i="42"/>
  <c r="BT148" i="42"/>
  <c r="BS148" i="42"/>
  <c r="BR148" i="42"/>
  <c r="BQ148" i="42"/>
  <c r="BO148" i="42"/>
  <c r="BN148" i="42"/>
  <c r="BM148" i="42"/>
  <c r="BL148" i="42"/>
  <c r="BK148" i="42"/>
  <c r="BJ148" i="42"/>
  <c r="BH148" i="42"/>
  <c r="BG148" i="42"/>
  <c r="BF148" i="42"/>
  <c r="BE148" i="42"/>
  <c r="BD148" i="42"/>
  <c r="BC148" i="42"/>
  <c r="BB148" i="42"/>
  <c r="AY148" i="42"/>
  <c r="AX148" i="42"/>
  <c r="AW148" i="42"/>
  <c r="AV148" i="42"/>
  <c r="AT148" i="42"/>
  <c r="AS148" i="42"/>
  <c r="AR148" i="42"/>
  <c r="AQ148" i="42"/>
  <c r="AP148" i="42"/>
  <c r="AO148" i="42"/>
  <c r="AN148" i="42"/>
  <c r="AM148" i="42"/>
  <c r="AL148" i="42"/>
  <c r="AK148" i="42"/>
  <c r="AJ148" i="42"/>
  <c r="AI148" i="42"/>
  <c r="AH148" i="42"/>
  <c r="AG148" i="42"/>
  <c r="AF148" i="42"/>
  <c r="AE148" i="42"/>
  <c r="AD148" i="42"/>
  <c r="AB148" i="42"/>
  <c r="AA148" i="42"/>
  <c r="Z148" i="42"/>
  <c r="Y148" i="42"/>
  <c r="X148" i="42"/>
  <c r="W148" i="42"/>
  <c r="V148" i="42"/>
  <c r="U148" i="42"/>
  <c r="T148" i="42"/>
  <c r="S148" i="42"/>
  <c r="R148" i="42"/>
  <c r="Q148" i="42"/>
  <c r="P148" i="42"/>
  <c r="O148" i="42"/>
  <c r="N148" i="42"/>
  <c r="K148" i="42"/>
  <c r="J148" i="42"/>
  <c r="I148" i="42"/>
  <c r="H148" i="42"/>
  <c r="G148" i="42"/>
  <c r="F148" i="42"/>
  <c r="E148" i="42"/>
  <c r="D148" i="42"/>
  <c r="C148" i="42"/>
  <c r="B148" i="42"/>
  <c r="CP147" i="42"/>
  <c r="CO147" i="42"/>
  <c r="CN147" i="42"/>
  <c r="CM147" i="42"/>
  <c r="CL147" i="42"/>
  <c r="CI147" i="42"/>
  <c r="CH147" i="42"/>
  <c r="CG147" i="42"/>
  <c r="CF147" i="42"/>
  <c r="CE147" i="42"/>
  <c r="CD147" i="42"/>
  <c r="CC147" i="42"/>
  <c r="CB147" i="42"/>
  <c r="CA147" i="42"/>
  <c r="BZ147" i="42"/>
  <c r="BY147" i="42"/>
  <c r="BX147" i="42"/>
  <c r="BW147" i="42"/>
  <c r="BV147" i="42"/>
  <c r="BU147" i="42"/>
  <c r="BT147" i="42"/>
  <c r="BS147" i="42"/>
  <c r="BR147" i="42"/>
  <c r="BQ147" i="42"/>
  <c r="BO147" i="42"/>
  <c r="BN147" i="42"/>
  <c r="BM147" i="42"/>
  <c r="BL147" i="42"/>
  <c r="BK147" i="42"/>
  <c r="BJ147" i="42"/>
  <c r="BH147" i="42"/>
  <c r="BG147" i="42"/>
  <c r="BF147" i="42"/>
  <c r="BE147" i="42"/>
  <c r="BD147" i="42"/>
  <c r="BC147" i="42"/>
  <c r="BB147" i="42"/>
  <c r="AY147" i="42"/>
  <c r="AX147" i="42"/>
  <c r="AW147" i="42"/>
  <c r="AV147" i="42"/>
  <c r="AT147" i="42"/>
  <c r="AS147" i="42"/>
  <c r="AR147" i="42"/>
  <c r="AQ147" i="42"/>
  <c r="AP147" i="42"/>
  <c r="AO147" i="42"/>
  <c r="AN147" i="42"/>
  <c r="AM147" i="42"/>
  <c r="AL147" i="42"/>
  <c r="AK147" i="42"/>
  <c r="AJ147" i="42"/>
  <c r="AI147" i="42"/>
  <c r="AH147" i="42"/>
  <c r="AG147" i="42"/>
  <c r="AF147" i="42"/>
  <c r="AE147" i="42"/>
  <c r="AD147" i="42"/>
  <c r="AB147" i="42"/>
  <c r="AA147" i="42"/>
  <c r="Z147" i="42"/>
  <c r="Y147" i="42"/>
  <c r="X147" i="42"/>
  <c r="W147" i="42"/>
  <c r="V147" i="42"/>
  <c r="U147" i="42"/>
  <c r="T147" i="42"/>
  <c r="S147" i="42"/>
  <c r="R147" i="42"/>
  <c r="Q147" i="42"/>
  <c r="P147" i="42"/>
  <c r="O147" i="42"/>
  <c r="N147" i="42"/>
  <c r="K147" i="42"/>
  <c r="J147" i="42"/>
  <c r="I147" i="42"/>
  <c r="H147" i="42"/>
  <c r="G147" i="42"/>
  <c r="F147" i="42"/>
  <c r="E147" i="42"/>
  <c r="D147" i="42"/>
  <c r="C147" i="42"/>
  <c r="B147" i="42"/>
  <c r="CP74" i="42"/>
  <c r="CO74" i="42"/>
  <c r="CN74" i="42"/>
  <c r="CM74" i="42"/>
  <c r="CL74" i="42"/>
  <c r="CI74" i="42"/>
  <c r="CH74" i="42"/>
  <c r="CG74" i="42"/>
  <c r="CF74" i="42"/>
  <c r="CE74" i="42"/>
  <c r="CD74" i="42"/>
  <c r="CC74" i="42"/>
  <c r="CB74" i="42"/>
  <c r="CA74" i="42"/>
  <c r="BZ74" i="42"/>
  <c r="BY74" i="42"/>
  <c r="BX74" i="42"/>
  <c r="BW74" i="42"/>
  <c r="BV74" i="42"/>
  <c r="BU74" i="42"/>
  <c r="BT74" i="42"/>
  <c r="BS74" i="42"/>
  <c r="BR74" i="42"/>
  <c r="BQ74" i="42"/>
  <c r="BO74" i="42"/>
  <c r="BN74" i="42"/>
  <c r="BM74" i="42"/>
  <c r="BL74" i="42"/>
  <c r="BK74" i="42"/>
  <c r="BJ74" i="42"/>
  <c r="BH74" i="42"/>
  <c r="BG74" i="42"/>
  <c r="BF74" i="42"/>
  <c r="BE74" i="42"/>
  <c r="BD74" i="42"/>
  <c r="BC74" i="42"/>
  <c r="BB74" i="42"/>
  <c r="AY74" i="42"/>
  <c r="AX74" i="42"/>
  <c r="AW74" i="42"/>
  <c r="AV74" i="42"/>
  <c r="AT74" i="42"/>
  <c r="AS74" i="42"/>
  <c r="AR74" i="42"/>
  <c r="AQ74" i="42"/>
  <c r="AP74" i="42"/>
  <c r="AO74" i="42"/>
  <c r="AN74" i="42"/>
  <c r="AM74" i="42"/>
  <c r="AL74" i="42"/>
  <c r="AK74" i="42"/>
  <c r="AJ74" i="42"/>
  <c r="AI74" i="42"/>
  <c r="AH74" i="42"/>
  <c r="AG74" i="42"/>
  <c r="AF74" i="42"/>
  <c r="AE74" i="42"/>
  <c r="AD74" i="42"/>
  <c r="AB74" i="42"/>
  <c r="AA74" i="42"/>
  <c r="Z74" i="42"/>
  <c r="Y74" i="42"/>
  <c r="X74" i="42"/>
  <c r="W74" i="42"/>
  <c r="V74" i="42"/>
  <c r="U74" i="42"/>
  <c r="T74" i="42"/>
  <c r="S74" i="42"/>
  <c r="R74" i="42"/>
  <c r="Q74" i="42"/>
  <c r="P74" i="42"/>
  <c r="O74" i="42"/>
  <c r="N74" i="42"/>
  <c r="K74" i="42"/>
  <c r="J74" i="42"/>
  <c r="I74" i="42"/>
  <c r="H74" i="42"/>
  <c r="G74" i="42"/>
  <c r="F74" i="42"/>
  <c r="E74" i="42"/>
  <c r="D74" i="42"/>
  <c r="C74" i="42"/>
  <c r="B74" i="42"/>
  <c r="CP73" i="42"/>
  <c r="CO73" i="42"/>
  <c r="CN73" i="42"/>
  <c r="CM73" i="42"/>
  <c r="CL73" i="42"/>
  <c r="CI73" i="42"/>
  <c r="CH73" i="42"/>
  <c r="CG73" i="42"/>
  <c r="CF73" i="42"/>
  <c r="CE73" i="42"/>
  <c r="CD73" i="42"/>
  <c r="CC73" i="42"/>
  <c r="CB73" i="42"/>
  <c r="CA73" i="42"/>
  <c r="BZ73" i="42"/>
  <c r="BY73" i="42"/>
  <c r="BX73" i="42"/>
  <c r="BW73" i="42"/>
  <c r="BV73" i="42"/>
  <c r="BU73" i="42"/>
  <c r="BT73" i="42"/>
  <c r="BS73" i="42"/>
  <c r="BR73" i="42"/>
  <c r="BQ73" i="42"/>
  <c r="BO73" i="42"/>
  <c r="BN73" i="42"/>
  <c r="BM73" i="42"/>
  <c r="BL73" i="42"/>
  <c r="BK73" i="42"/>
  <c r="BJ73" i="42"/>
  <c r="BH73" i="42"/>
  <c r="BG73" i="42"/>
  <c r="BF73" i="42"/>
  <c r="BE73" i="42"/>
  <c r="BD73" i="42"/>
  <c r="BC73" i="42"/>
  <c r="BB73" i="42"/>
  <c r="AY73" i="42"/>
  <c r="AX73" i="42"/>
  <c r="AW73" i="42"/>
  <c r="AV73" i="42"/>
  <c r="AT73" i="42"/>
  <c r="AS73" i="42"/>
  <c r="AR73" i="42"/>
  <c r="AQ73" i="42"/>
  <c r="AP73" i="42"/>
  <c r="AO73" i="42"/>
  <c r="AN73" i="42"/>
  <c r="AM73" i="42"/>
  <c r="AL73" i="42"/>
  <c r="AK73" i="42"/>
  <c r="AJ73" i="42"/>
  <c r="AI73" i="42"/>
  <c r="AH73" i="42"/>
  <c r="AG73" i="42"/>
  <c r="AF73" i="42"/>
  <c r="AE73" i="42"/>
  <c r="AD73" i="42"/>
  <c r="AB73" i="42"/>
  <c r="AA73" i="42"/>
  <c r="Z73" i="42"/>
  <c r="Y73" i="42"/>
  <c r="X73" i="42"/>
  <c r="W73" i="42"/>
  <c r="V73" i="42"/>
  <c r="U73" i="42"/>
  <c r="T73" i="42"/>
  <c r="S73" i="42"/>
  <c r="R73" i="42"/>
  <c r="Q73" i="42"/>
  <c r="P73" i="42"/>
  <c r="O73" i="42"/>
  <c r="N73" i="42"/>
  <c r="K73" i="42"/>
  <c r="J73" i="42"/>
  <c r="I73" i="42"/>
  <c r="H73" i="42"/>
  <c r="G73" i="42"/>
  <c r="F73" i="42"/>
  <c r="E73" i="42"/>
  <c r="D73" i="42"/>
  <c r="C73" i="42"/>
  <c r="B73" i="42"/>
  <c r="CP146" i="42"/>
  <c r="CO146" i="42"/>
  <c r="CN146" i="42"/>
  <c r="CM146" i="42"/>
  <c r="CL146" i="42"/>
  <c r="CI146" i="42"/>
  <c r="CH146" i="42"/>
  <c r="CG146" i="42"/>
  <c r="CF146" i="42"/>
  <c r="CE146" i="42"/>
  <c r="CD146" i="42"/>
  <c r="CC146" i="42"/>
  <c r="CB146" i="42"/>
  <c r="CA146" i="42"/>
  <c r="BZ146" i="42"/>
  <c r="BY146" i="42"/>
  <c r="BX146" i="42"/>
  <c r="BW146" i="42"/>
  <c r="BV146" i="42"/>
  <c r="BU146" i="42"/>
  <c r="BT146" i="42"/>
  <c r="BS146" i="42"/>
  <c r="BR146" i="42"/>
  <c r="BQ146" i="42"/>
  <c r="BO146" i="42"/>
  <c r="BN146" i="42"/>
  <c r="BM146" i="42"/>
  <c r="BL146" i="42"/>
  <c r="BK146" i="42"/>
  <c r="BJ146" i="42"/>
  <c r="BH146" i="42"/>
  <c r="BG146" i="42"/>
  <c r="BF146" i="42"/>
  <c r="BE146" i="42"/>
  <c r="BD146" i="42"/>
  <c r="BC146" i="42"/>
  <c r="BB146" i="42"/>
  <c r="AY146" i="42"/>
  <c r="AX146" i="42"/>
  <c r="AW146" i="42"/>
  <c r="AV146" i="42"/>
  <c r="AT146" i="42"/>
  <c r="AS146" i="42"/>
  <c r="AR146" i="42"/>
  <c r="AQ146" i="42"/>
  <c r="AP146" i="42"/>
  <c r="AO146" i="42"/>
  <c r="AN146" i="42"/>
  <c r="AM146" i="42"/>
  <c r="AL146" i="42"/>
  <c r="AK146" i="42"/>
  <c r="AJ146" i="42"/>
  <c r="AI146" i="42"/>
  <c r="AH146" i="42"/>
  <c r="AG146" i="42"/>
  <c r="AF146" i="42"/>
  <c r="AE146" i="42"/>
  <c r="AD146" i="42"/>
  <c r="AB146" i="42"/>
  <c r="AA146" i="42"/>
  <c r="Z146" i="42"/>
  <c r="Y146" i="42"/>
  <c r="X146" i="42"/>
  <c r="W146" i="42"/>
  <c r="V146" i="42"/>
  <c r="U146" i="42"/>
  <c r="T146" i="42"/>
  <c r="S146" i="42"/>
  <c r="R146" i="42"/>
  <c r="Q146" i="42"/>
  <c r="P146" i="42"/>
  <c r="O146" i="42"/>
  <c r="N146" i="42"/>
  <c r="K146" i="42"/>
  <c r="J146" i="42"/>
  <c r="I146" i="42"/>
  <c r="H146" i="42"/>
  <c r="G146" i="42"/>
  <c r="F146" i="42"/>
  <c r="E146" i="42"/>
  <c r="D146" i="42"/>
  <c r="C146" i="42"/>
  <c r="B146" i="42"/>
  <c r="CP145" i="42"/>
  <c r="CO145" i="42"/>
  <c r="CN145" i="42"/>
  <c r="CM145" i="42"/>
  <c r="CL145" i="42"/>
  <c r="CI145" i="42"/>
  <c r="CH145" i="42"/>
  <c r="CG145" i="42"/>
  <c r="CF145" i="42"/>
  <c r="CE145" i="42"/>
  <c r="CD145" i="42"/>
  <c r="CC145" i="42"/>
  <c r="CB145" i="42"/>
  <c r="CA145" i="42"/>
  <c r="BZ145" i="42"/>
  <c r="BY145" i="42"/>
  <c r="BX145" i="42"/>
  <c r="BW145" i="42"/>
  <c r="BV145" i="42"/>
  <c r="BU145" i="42"/>
  <c r="BT145" i="42"/>
  <c r="BS145" i="42"/>
  <c r="BR145" i="42"/>
  <c r="BQ145" i="42"/>
  <c r="BO145" i="42"/>
  <c r="BN145" i="42"/>
  <c r="BM145" i="42"/>
  <c r="BL145" i="42"/>
  <c r="BK145" i="42"/>
  <c r="BJ145" i="42"/>
  <c r="BH145" i="42"/>
  <c r="BG145" i="42"/>
  <c r="BF145" i="42"/>
  <c r="BE145" i="42"/>
  <c r="BD145" i="42"/>
  <c r="BC145" i="42"/>
  <c r="BB145" i="42"/>
  <c r="AY145" i="42"/>
  <c r="AX145" i="42"/>
  <c r="AW145" i="42"/>
  <c r="AV145" i="42"/>
  <c r="AT145" i="42"/>
  <c r="AS145" i="42"/>
  <c r="AR145" i="42"/>
  <c r="AQ145" i="42"/>
  <c r="AP145" i="42"/>
  <c r="AO145" i="42"/>
  <c r="AN145" i="42"/>
  <c r="AM145" i="42"/>
  <c r="AL145" i="42"/>
  <c r="AK145" i="42"/>
  <c r="AJ145" i="42"/>
  <c r="AI145" i="42"/>
  <c r="AH145" i="42"/>
  <c r="AG145" i="42"/>
  <c r="AF145" i="42"/>
  <c r="AE145" i="42"/>
  <c r="AD145" i="42"/>
  <c r="AB145" i="42"/>
  <c r="AA145" i="42"/>
  <c r="Z145" i="42"/>
  <c r="Y145" i="42"/>
  <c r="X145" i="42"/>
  <c r="W145" i="42"/>
  <c r="V145" i="42"/>
  <c r="U145" i="42"/>
  <c r="T145" i="42"/>
  <c r="S145" i="42"/>
  <c r="R145" i="42"/>
  <c r="Q145" i="42"/>
  <c r="P145" i="42"/>
  <c r="O145" i="42"/>
  <c r="N145" i="42"/>
  <c r="K145" i="42"/>
  <c r="J145" i="42"/>
  <c r="I145" i="42"/>
  <c r="H145" i="42"/>
  <c r="G145" i="42"/>
  <c r="F145" i="42"/>
  <c r="E145" i="42"/>
  <c r="D145" i="42"/>
  <c r="C145" i="42"/>
  <c r="B145" i="42"/>
  <c r="CP72" i="42"/>
  <c r="CO72" i="42"/>
  <c r="CN72" i="42"/>
  <c r="CM72" i="42"/>
  <c r="CL72" i="42"/>
  <c r="CI72" i="42"/>
  <c r="CH72" i="42"/>
  <c r="CG72" i="42"/>
  <c r="CF72" i="42"/>
  <c r="CE72" i="42"/>
  <c r="CD72" i="42"/>
  <c r="CC72" i="42"/>
  <c r="CB72" i="42"/>
  <c r="CA72" i="42"/>
  <c r="BZ72" i="42"/>
  <c r="BY72" i="42"/>
  <c r="BX72" i="42"/>
  <c r="BW72" i="42"/>
  <c r="BV72" i="42"/>
  <c r="BU72" i="42"/>
  <c r="BT72" i="42"/>
  <c r="BS72" i="42"/>
  <c r="BR72" i="42"/>
  <c r="BQ72" i="42"/>
  <c r="BO72" i="42"/>
  <c r="BN72" i="42"/>
  <c r="BM72" i="42"/>
  <c r="BL72" i="42"/>
  <c r="BK72" i="42"/>
  <c r="BJ72" i="42"/>
  <c r="BH72" i="42"/>
  <c r="BG72" i="42"/>
  <c r="BF72" i="42"/>
  <c r="BE72" i="42"/>
  <c r="BD72" i="42"/>
  <c r="BC72" i="42"/>
  <c r="BB72" i="42"/>
  <c r="AY72" i="42"/>
  <c r="AX72" i="42"/>
  <c r="AW72" i="42"/>
  <c r="AV72" i="42"/>
  <c r="AT72" i="42"/>
  <c r="AS72" i="42"/>
  <c r="AR72" i="42"/>
  <c r="AQ72" i="42"/>
  <c r="AP72" i="42"/>
  <c r="AO72" i="42"/>
  <c r="AN72" i="42"/>
  <c r="AM72" i="42"/>
  <c r="AL72" i="42"/>
  <c r="AK72" i="42"/>
  <c r="AJ72" i="42"/>
  <c r="AI72" i="42"/>
  <c r="AH72" i="42"/>
  <c r="AG72" i="42"/>
  <c r="AF72" i="42"/>
  <c r="AE72" i="42"/>
  <c r="AD72" i="42"/>
  <c r="AB72" i="42"/>
  <c r="AA72" i="42"/>
  <c r="Z72" i="42"/>
  <c r="Y72" i="42"/>
  <c r="X72" i="42"/>
  <c r="W72" i="42"/>
  <c r="V72" i="42"/>
  <c r="U72" i="42"/>
  <c r="T72" i="42"/>
  <c r="S72" i="42"/>
  <c r="R72" i="42"/>
  <c r="Q72" i="42"/>
  <c r="P72" i="42"/>
  <c r="O72" i="42"/>
  <c r="N72" i="42"/>
  <c r="K72" i="42"/>
  <c r="J72" i="42"/>
  <c r="I72" i="42"/>
  <c r="H72" i="42"/>
  <c r="G72" i="42"/>
  <c r="F72" i="42"/>
  <c r="E72" i="42"/>
  <c r="D72" i="42"/>
  <c r="C72" i="42"/>
  <c r="B72" i="42"/>
  <c r="CP71" i="42"/>
  <c r="CO71" i="42"/>
  <c r="CN71" i="42"/>
  <c r="CM71" i="42"/>
  <c r="CL71" i="42"/>
  <c r="CI71" i="42"/>
  <c r="CH71" i="42"/>
  <c r="CG71" i="42"/>
  <c r="CF71" i="42"/>
  <c r="CE71" i="42"/>
  <c r="CD71" i="42"/>
  <c r="CC71" i="42"/>
  <c r="CB71" i="42"/>
  <c r="CA71" i="42"/>
  <c r="BZ71" i="42"/>
  <c r="BY71" i="42"/>
  <c r="BX71" i="42"/>
  <c r="BW71" i="42"/>
  <c r="BV71" i="42"/>
  <c r="BU71" i="42"/>
  <c r="BT71" i="42"/>
  <c r="BS71" i="42"/>
  <c r="BR71" i="42"/>
  <c r="BQ71" i="42"/>
  <c r="BO71" i="42"/>
  <c r="BN71" i="42"/>
  <c r="BM71" i="42"/>
  <c r="BL71" i="42"/>
  <c r="BK71" i="42"/>
  <c r="BJ71" i="42"/>
  <c r="BH71" i="42"/>
  <c r="BG71" i="42"/>
  <c r="BF71" i="42"/>
  <c r="BE71" i="42"/>
  <c r="BD71" i="42"/>
  <c r="BC71" i="42"/>
  <c r="BB71" i="42"/>
  <c r="AY71" i="42"/>
  <c r="AX71" i="42"/>
  <c r="AW71" i="42"/>
  <c r="AV71" i="42"/>
  <c r="AT71" i="42"/>
  <c r="AS71" i="42"/>
  <c r="AR71" i="42"/>
  <c r="AQ71" i="42"/>
  <c r="AP71" i="42"/>
  <c r="AO71" i="42"/>
  <c r="AN71" i="42"/>
  <c r="AM71" i="42"/>
  <c r="AL71" i="42"/>
  <c r="AK71" i="42"/>
  <c r="AJ71" i="42"/>
  <c r="AI71" i="42"/>
  <c r="AH71" i="42"/>
  <c r="AG71" i="42"/>
  <c r="AF71" i="42"/>
  <c r="AE71" i="42"/>
  <c r="AD71" i="42"/>
  <c r="AB71" i="42"/>
  <c r="AA71" i="42"/>
  <c r="Z71" i="42"/>
  <c r="Y71" i="42"/>
  <c r="X71" i="42"/>
  <c r="W71" i="42"/>
  <c r="V71" i="42"/>
  <c r="U71" i="42"/>
  <c r="T71" i="42"/>
  <c r="S71" i="42"/>
  <c r="R71" i="42"/>
  <c r="Q71" i="42"/>
  <c r="P71" i="42"/>
  <c r="O71" i="42"/>
  <c r="N71" i="42"/>
  <c r="K71" i="42"/>
  <c r="J71" i="42"/>
  <c r="I71" i="42"/>
  <c r="H71" i="42"/>
  <c r="G71" i="42"/>
  <c r="F71" i="42"/>
  <c r="E71" i="42"/>
  <c r="D71" i="42"/>
  <c r="C71" i="42"/>
  <c r="B71" i="42"/>
  <c r="CP41" i="42"/>
  <c r="CO41" i="42"/>
  <c r="CN41" i="42"/>
  <c r="CM41" i="42"/>
  <c r="CL41" i="42"/>
  <c r="CI41" i="42"/>
  <c r="CH41" i="42"/>
  <c r="CG41" i="42"/>
  <c r="CF41" i="42"/>
  <c r="CE41" i="42"/>
  <c r="CD41" i="42"/>
  <c r="CC41" i="42"/>
  <c r="CB41" i="42"/>
  <c r="CA41" i="42"/>
  <c r="BZ41" i="42"/>
  <c r="BY41" i="42"/>
  <c r="BX41" i="42"/>
  <c r="BW41" i="42"/>
  <c r="BV41" i="42"/>
  <c r="BU41" i="42"/>
  <c r="BT41" i="42"/>
  <c r="BS41" i="42"/>
  <c r="BR41" i="42"/>
  <c r="BQ41" i="42"/>
  <c r="BO41" i="42"/>
  <c r="BN41" i="42"/>
  <c r="BM41" i="42"/>
  <c r="BL41" i="42"/>
  <c r="BK41" i="42"/>
  <c r="BJ41" i="42"/>
  <c r="BH41" i="42"/>
  <c r="BG41" i="42"/>
  <c r="BF41" i="42"/>
  <c r="BE41" i="42"/>
  <c r="BD41" i="42"/>
  <c r="BC41" i="42"/>
  <c r="BB41" i="42"/>
  <c r="AY41" i="42"/>
  <c r="AX41" i="42"/>
  <c r="AW41" i="42"/>
  <c r="AV41" i="42"/>
  <c r="AT41" i="42"/>
  <c r="AS41" i="42"/>
  <c r="AR41" i="42"/>
  <c r="AQ41" i="42"/>
  <c r="AP41" i="42"/>
  <c r="AO41" i="42"/>
  <c r="AN41" i="42"/>
  <c r="AM41" i="42"/>
  <c r="AL41" i="42"/>
  <c r="AK41" i="42"/>
  <c r="AJ41" i="42"/>
  <c r="AI41" i="42"/>
  <c r="AH41" i="42"/>
  <c r="AG41" i="42"/>
  <c r="AF41" i="42"/>
  <c r="AE41" i="42"/>
  <c r="AD41" i="42"/>
  <c r="AB41" i="42"/>
  <c r="AA41" i="42"/>
  <c r="Z41" i="42"/>
  <c r="Y41" i="42"/>
  <c r="X41" i="42"/>
  <c r="W41" i="42"/>
  <c r="V41" i="42"/>
  <c r="U41" i="42"/>
  <c r="T41" i="42"/>
  <c r="S41" i="42"/>
  <c r="R41" i="42"/>
  <c r="Q41" i="42"/>
  <c r="P41" i="42"/>
  <c r="O41" i="42"/>
  <c r="N41" i="42"/>
  <c r="K41" i="42"/>
  <c r="J41" i="42"/>
  <c r="I41" i="42"/>
  <c r="H41" i="42"/>
  <c r="G41" i="42"/>
  <c r="F41" i="42"/>
  <c r="E41" i="42"/>
  <c r="D41" i="42"/>
  <c r="C41" i="42"/>
  <c r="B41" i="42"/>
  <c r="CP40" i="42"/>
  <c r="CO40" i="42"/>
  <c r="CN40" i="42"/>
  <c r="CM40" i="42"/>
  <c r="CL40" i="42"/>
  <c r="CI40" i="42"/>
  <c r="CH40" i="42"/>
  <c r="CG40" i="42"/>
  <c r="CF40" i="42"/>
  <c r="CE40" i="42"/>
  <c r="CD40" i="42"/>
  <c r="CC40" i="42"/>
  <c r="CB40" i="42"/>
  <c r="CA40" i="42"/>
  <c r="BZ40" i="42"/>
  <c r="BY40" i="42"/>
  <c r="BX40" i="42"/>
  <c r="BW40" i="42"/>
  <c r="BV40" i="42"/>
  <c r="BU40" i="42"/>
  <c r="BT40" i="42"/>
  <c r="BS40" i="42"/>
  <c r="BR40" i="42"/>
  <c r="BQ40" i="42"/>
  <c r="BO40" i="42"/>
  <c r="BN40" i="42"/>
  <c r="BM40" i="42"/>
  <c r="BL40" i="42"/>
  <c r="BK40" i="42"/>
  <c r="BJ40" i="42"/>
  <c r="BH40" i="42"/>
  <c r="BG40" i="42"/>
  <c r="BF40" i="42"/>
  <c r="BE40" i="42"/>
  <c r="BD40" i="42"/>
  <c r="BC40" i="42"/>
  <c r="BB40" i="42"/>
  <c r="AY40" i="42"/>
  <c r="AX40" i="42"/>
  <c r="AW40" i="42"/>
  <c r="AV40" i="42"/>
  <c r="AT40" i="42"/>
  <c r="AS40" i="42"/>
  <c r="AR40" i="42"/>
  <c r="AQ40" i="42"/>
  <c r="AP40" i="42"/>
  <c r="AO40" i="42"/>
  <c r="AN40" i="42"/>
  <c r="AM40" i="42"/>
  <c r="AL40" i="42"/>
  <c r="AK40" i="42"/>
  <c r="AJ40" i="42"/>
  <c r="AI40" i="42"/>
  <c r="AH40" i="42"/>
  <c r="AG40" i="42"/>
  <c r="AF40" i="42"/>
  <c r="AE40" i="42"/>
  <c r="AD40" i="42"/>
  <c r="AB40" i="42"/>
  <c r="AA40" i="42"/>
  <c r="Z40" i="42"/>
  <c r="Y40" i="42"/>
  <c r="X40" i="42"/>
  <c r="W40" i="42"/>
  <c r="V40" i="42"/>
  <c r="U40" i="42"/>
  <c r="T40" i="42"/>
  <c r="S40" i="42"/>
  <c r="R40" i="42"/>
  <c r="Q40" i="42"/>
  <c r="P40" i="42"/>
  <c r="O40" i="42"/>
  <c r="N40" i="42"/>
  <c r="K40" i="42"/>
  <c r="J40" i="42"/>
  <c r="I40" i="42"/>
  <c r="H40" i="42"/>
  <c r="G40" i="42"/>
  <c r="F40" i="42"/>
  <c r="E40" i="42"/>
  <c r="D40" i="42"/>
  <c r="C40" i="42"/>
  <c r="B40" i="42"/>
  <c r="CP94" i="42"/>
  <c r="CO94" i="42"/>
  <c r="CN94" i="42"/>
  <c r="CM94" i="42"/>
  <c r="CL94" i="42"/>
  <c r="CI94" i="42"/>
  <c r="CH94" i="42"/>
  <c r="CG94" i="42"/>
  <c r="CF94" i="42"/>
  <c r="CE94" i="42"/>
  <c r="CD94" i="42"/>
  <c r="CC94" i="42"/>
  <c r="CB94" i="42"/>
  <c r="CA94" i="42"/>
  <c r="BZ94" i="42"/>
  <c r="BY94" i="42"/>
  <c r="BX94" i="42"/>
  <c r="BW94" i="42"/>
  <c r="BV94" i="42"/>
  <c r="BU94" i="42"/>
  <c r="BT94" i="42"/>
  <c r="BS94" i="42"/>
  <c r="BR94" i="42"/>
  <c r="BQ94" i="42"/>
  <c r="BO94" i="42"/>
  <c r="BN94" i="42"/>
  <c r="BM94" i="42"/>
  <c r="BL94" i="42"/>
  <c r="BK94" i="42"/>
  <c r="BJ94" i="42"/>
  <c r="BH94" i="42"/>
  <c r="BG94" i="42"/>
  <c r="BF94" i="42"/>
  <c r="BE94" i="42"/>
  <c r="BD94" i="42"/>
  <c r="BC94" i="42"/>
  <c r="BB94" i="42"/>
  <c r="AY94" i="42"/>
  <c r="AX94" i="42"/>
  <c r="AW94" i="42"/>
  <c r="AV94" i="42"/>
  <c r="AT94" i="42"/>
  <c r="AS94" i="42"/>
  <c r="AR94" i="42"/>
  <c r="AQ94" i="42"/>
  <c r="AP94" i="42"/>
  <c r="AO94" i="42"/>
  <c r="AN94" i="42"/>
  <c r="AM94" i="42"/>
  <c r="AL94" i="42"/>
  <c r="AK94" i="42"/>
  <c r="AJ94" i="42"/>
  <c r="AI94" i="42"/>
  <c r="AH94" i="42"/>
  <c r="AG94" i="42"/>
  <c r="AF94" i="42"/>
  <c r="AE94" i="42"/>
  <c r="AD94" i="42"/>
  <c r="AB94" i="42"/>
  <c r="AA94" i="42"/>
  <c r="Z94" i="42"/>
  <c r="Y94" i="42"/>
  <c r="X94" i="42"/>
  <c r="W94" i="42"/>
  <c r="V94" i="42"/>
  <c r="U94" i="42"/>
  <c r="T94" i="42"/>
  <c r="S94" i="42"/>
  <c r="R94" i="42"/>
  <c r="Q94" i="42"/>
  <c r="P94" i="42"/>
  <c r="O94" i="42"/>
  <c r="N94" i="42"/>
  <c r="K94" i="42"/>
  <c r="J94" i="42"/>
  <c r="I94" i="42"/>
  <c r="H94" i="42"/>
  <c r="G94" i="42"/>
  <c r="F94" i="42"/>
  <c r="E94" i="42"/>
  <c r="D94" i="42"/>
  <c r="C94" i="42"/>
  <c r="B94" i="42"/>
  <c r="CP93" i="42"/>
  <c r="CO93" i="42"/>
  <c r="CN93" i="42"/>
  <c r="CM93" i="42"/>
  <c r="CL93" i="42"/>
  <c r="CI93" i="42"/>
  <c r="CH93" i="42"/>
  <c r="CG93" i="42"/>
  <c r="CF93" i="42"/>
  <c r="CE93" i="42"/>
  <c r="CD93" i="42"/>
  <c r="CC93" i="42"/>
  <c r="CB93" i="42"/>
  <c r="CA93" i="42"/>
  <c r="BZ93" i="42"/>
  <c r="BY93" i="42"/>
  <c r="BX93" i="42"/>
  <c r="BW93" i="42"/>
  <c r="BV93" i="42"/>
  <c r="BU93" i="42"/>
  <c r="BT93" i="42"/>
  <c r="BS93" i="42"/>
  <c r="BR93" i="42"/>
  <c r="BQ93" i="42"/>
  <c r="BO93" i="42"/>
  <c r="BN93" i="42"/>
  <c r="BM93" i="42"/>
  <c r="BL93" i="42"/>
  <c r="BK93" i="42"/>
  <c r="BJ93" i="42"/>
  <c r="BH93" i="42"/>
  <c r="BG93" i="42"/>
  <c r="BF93" i="42"/>
  <c r="BE93" i="42"/>
  <c r="BD93" i="42"/>
  <c r="BC93" i="42"/>
  <c r="BB93" i="42"/>
  <c r="AY93" i="42"/>
  <c r="AX93" i="42"/>
  <c r="AW93" i="42"/>
  <c r="AV93" i="42"/>
  <c r="AT93" i="42"/>
  <c r="AS93" i="42"/>
  <c r="AR93" i="42"/>
  <c r="AQ93" i="42"/>
  <c r="AP93" i="42"/>
  <c r="AO93" i="42"/>
  <c r="AN93" i="42"/>
  <c r="AM93" i="42"/>
  <c r="AL93" i="42"/>
  <c r="AK93" i="42"/>
  <c r="AJ93" i="42"/>
  <c r="AI93" i="42"/>
  <c r="AH93" i="42"/>
  <c r="AG93" i="42"/>
  <c r="AF93" i="42"/>
  <c r="AE93" i="42"/>
  <c r="AD93" i="42"/>
  <c r="AB93" i="42"/>
  <c r="AA93" i="42"/>
  <c r="Z93" i="42"/>
  <c r="Y93" i="42"/>
  <c r="X93" i="42"/>
  <c r="W93" i="42"/>
  <c r="V93" i="42"/>
  <c r="U93" i="42"/>
  <c r="T93" i="42"/>
  <c r="S93" i="42"/>
  <c r="R93" i="42"/>
  <c r="Q93" i="42"/>
  <c r="P93" i="42"/>
  <c r="O93" i="42"/>
  <c r="N93" i="42"/>
  <c r="K93" i="42"/>
  <c r="J93" i="42"/>
  <c r="I93" i="42"/>
  <c r="H93" i="42"/>
  <c r="G93" i="42"/>
  <c r="F93" i="42"/>
  <c r="E93" i="42"/>
  <c r="D93" i="42"/>
  <c r="C93" i="42"/>
  <c r="B93" i="42"/>
  <c r="CP39" i="42"/>
  <c r="CO39" i="42"/>
  <c r="CN39" i="42"/>
  <c r="CM39" i="42"/>
  <c r="CL39" i="42"/>
  <c r="CI39" i="42"/>
  <c r="CH39" i="42"/>
  <c r="CG39" i="42"/>
  <c r="CF39" i="42"/>
  <c r="CE39" i="42"/>
  <c r="CD39" i="42"/>
  <c r="CC39" i="42"/>
  <c r="CB39" i="42"/>
  <c r="CA39" i="42"/>
  <c r="BZ39" i="42"/>
  <c r="BY39" i="42"/>
  <c r="BX39" i="42"/>
  <c r="BW39" i="42"/>
  <c r="BV39" i="42"/>
  <c r="BU39" i="42"/>
  <c r="BT39" i="42"/>
  <c r="BS39" i="42"/>
  <c r="BR39" i="42"/>
  <c r="BQ39" i="42"/>
  <c r="BO39" i="42"/>
  <c r="BN39" i="42"/>
  <c r="BM39" i="42"/>
  <c r="BL39" i="42"/>
  <c r="BK39" i="42"/>
  <c r="BJ39" i="42"/>
  <c r="BH39" i="42"/>
  <c r="BG39" i="42"/>
  <c r="BF39" i="42"/>
  <c r="BE39" i="42"/>
  <c r="BD39" i="42"/>
  <c r="BC39" i="42"/>
  <c r="BB39" i="42"/>
  <c r="AY39" i="42"/>
  <c r="AX39" i="42"/>
  <c r="AW39" i="42"/>
  <c r="AV39" i="42"/>
  <c r="AT39" i="42"/>
  <c r="AS39" i="42"/>
  <c r="AR39" i="42"/>
  <c r="AQ39" i="42"/>
  <c r="AP39" i="42"/>
  <c r="AO39" i="42"/>
  <c r="AN39" i="42"/>
  <c r="AM39" i="42"/>
  <c r="AL39" i="42"/>
  <c r="AK39" i="42"/>
  <c r="AJ39" i="42"/>
  <c r="AI39" i="42"/>
  <c r="AH39" i="42"/>
  <c r="AG39" i="42"/>
  <c r="AF39" i="42"/>
  <c r="AE39" i="42"/>
  <c r="AD39" i="42"/>
  <c r="AB39" i="42"/>
  <c r="AA39" i="42"/>
  <c r="Z39" i="42"/>
  <c r="Y39" i="42"/>
  <c r="X39" i="42"/>
  <c r="W39" i="42"/>
  <c r="V39" i="42"/>
  <c r="U39" i="42"/>
  <c r="T39" i="42"/>
  <c r="S39" i="42"/>
  <c r="R39" i="42"/>
  <c r="Q39" i="42"/>
  <c r="P39" i="42"/>
  <c r="O39" i="42"/>
  <c r="N39" i="42"/>
  <c r="K39" i="42"/>
  <c r="J39" i="42"/>
  <c r="I39" i="42"/>
  <c r="H39" i="42"/>
  <c r="G39" i="42"/>
  <c r="F39" i="42"/>
  <c r="E39" i="42"/>
  <c r="D39" i="42"/>
  <c r="C39" i="42"/>
  <c r="B39" i="42"/>
  <c r="CI38" i="42"/>
  <c r="CH38" i="42"/>
  <c r="CG38" i="42"/>
  <c r="CF38" i="42"/>
  <c r="CE38" i="42"/>
  <c r="CD38" i="42"/>
  <c r="CC38" i="42"/>
  <c r="CB38" i="42"/>
  <c r="CA38" i="42"/>
  <c r="BZ38" i="42"/>
  <c r="BY38" i="42"/>
  <c r="BX38" i="42"/>
  <c r="BW38" i="42"/>
  <c r="BV38" i="42"/>
  <c r="BU38" i="42"/>
  <c r="BT38" i="42"/>
  <c r="BS38" i="42"/>
  <c r="BR38" i="42"/>
  <c r="BQ38" i="42"/>
  <c r="BO38" i="42"/>
  <c r="BN38" i="42"/>
  <c r="BM38" i="42"/>
  <c r="BL38" i="42"/>
  <c r="BK38" i="42"/>
  <c r="BJ38" i="42"/>
  <c r="BH38" i="42"/>
  <c r="BG38" i="42"/>
  <c r="BF38" i="42"/>
  <c r="BE38" i="42"/>
  <c r="BD38" i="42"/>
  <c r="BC38" i="42"/>
  <c r="BB38" i="42"/>
  <c r="AY38" i="42"/>
  <c r="AX38" i="42"/>
  <c r="AW38" i="42"/>
  <c r="AV38" i="42"/>
  <c r="AT38" i="42"/>
  <c r="AS38" i="42"/>
  <c r="AR38" i="42"/>
  <c r="AQ38" i="42"/>
  <c r="AP38" i="42"/>
  <c r="AO38" i="42"/>
  <c r="AN38" i="42"/>
  <c r="AM38" i="42"/>
  <c r="AL38" i="42"/>
  <c r="AK38" i="42"/>
  <c r="AJ38" i="42"/>
  <c r="AI38" i="42"/>
  <c r="AH38" i="42"/>
  <c r="AG38" i="42"/>
  <c r="AF38" i="42"/>
  <c r="AE38" i="42"/>
  <c r="AD38" i="42"/>
  <c r="AB38" i="42"/>
  <c r="AA38" i="42"/>
  <c r="Z38" i="42"/>
  <c r="Y38" i="42"/>
  <c r="X38" i="42"/>
  <c r="W38" i="42"/>
  <c r="V38" i="42"/>
  <c r="U38" i="42"/>
  <c r="T38" i="42"/>
  <c r="S38" i="42"/>
  <c r="R38" i="42"/>
  <c r="Q38" i="42"/>
  <c r="P38" i="42"/>
  <c r="O38" i="42"/>
  <c r="N38" i="42"/>
  <c r="K38" i="42"/>
  <c r="J38" i="42"/>
  <c r="I38" i="42"/>
  <c r="H38" i="42"/>
  <c r="G38" i="42"/>
  <c r="F38" i="42"/>
  <c r="E38" i="42"/>
  <c r="D38" i="42"/>
  <c r="C38" i="42"/>
  <c r="B38" i="42"/>
  <c r="CP92" i="42"/>
  <c r="CO92" i="42"/>
  <c r="CN92" i="42"/>
  <c r="CM92" i="42"/>
  <c r="CL92" i="42"/>
  <c r="CI92" i="42"/>
  <c r="CH92" i="42"/>
  <c r="CG92" i="42"/>
  <c r="CF92" i="42"/>
  <c r="CE92" i="42"/>
  <c r="CD92" i="42"/>
  <c r="CC92" i="42"/>
  <c r="CB92" i="42"/>
  <c r="CA92" i="42"/>
  <c r="BZ92" i="42"/>
  <c r="BY92" i="42"/>
  <c r="BX92" i="42"/>
  <c r="BW92" i="42"/>
  <c r="BV92" i="42"/>
  <c r="BU92" i="42"/>
  <c r="BT92" i="42"/>
  <c r="BS92" i="42"/>
  <c r="BR92" i="42"/>
  <c r="BQ92" i="42"/>
  <c r="BO92" i="42"/>
  <c r="BN92" i="42"/>
  <c r="BM92" i="42"/>
  <c r="BL92" i="42"/>
  <c r="BK92" i="42"/>
  <c r="BJ92" i="42"/>
  <c r="BH92" i="42"/>
  <c r="BG92" i="42"/>
  <c r="BF92" i="42"/>
  <c r="BE92" i="42"/>
  <c r="BD92" i="42"/>
  <c r="BC92" i="42"/>
  <c r="BB92" i="42"/>
  <c r="AY92" i="42"/>
  <c r="AX92" i="42"/>
  <c r="AW92" i="42"/>
  <c r="AV92" i="42"/>
  <c r="AT92" i="42"/>
  <c r="AS92" i="42"/>
  <c r="AR92" i="42"/>
  <c r="AQ92" i="42"/>
  <c r="AP92" i="42"/>
  <c r="AO92" i="42"/>
  <c r="AN92" i="42"/>
  <c r="AM92" i="42"/>
  <c r="AL92" i="42"/>
  <c r="AK92" i="42"/>
  <c r="AJ92" i="42"/>
  <c r="AI92" i="42"/>
  <c r="AH92" i="42"/>
  <c r="AG92" i="42"/>
  <c r="AF92" i="42"/>
  <c r="AE92" i="42"/>
  <c r="AD92" i="42"/>
  <c r="AB92" i="42"/>
  <c r="AA92" i="42"/>
  <c r="Z92" i="42"/>
  <c r="Y92" i="42"/>
  <c r="X92" i="42"/>
  <c r="W92" i="42"/>
  <c r="V92" i="42"/>
  <c r="U92" i="42"/>
  <c r="T92" i="42"/>
  <c r="S92" i="42"/>
  <c r="R92" i="42"/>
  <c r="Q92" i="42"/>
  <c r="P92" i="42"/>
  <c r="O92" i="42"/>
  <c r="N92" i="42"/>
  <c r="K92" i="42"/>
  <c r="J92" i="42"/>
  <c r="I92" i="42"/>
  <c r="H92" i="42"/>
  <c r="G92" i="42"/>
  <c r="F92" i="42"/>
  <c r="E92" i="42"/>
  <c r="D92" i="42"/>
  <c r="C92" i="42"/>
  <c r="B92" i="42"/>
  <c r="CP91" i="42"/>
  <c r="CO91" i="42"/>
  <c r="CN91" i="42"/>
  <c r="CM91" i="42"/>
  <c r="CL91" i="42"/>
  <c r="CI91" i="42"/>
  <c r="CH91" i="42"/>
  <c r="CG91" i="42"/>
  <c r="CF91" i="42"/>
  <c r="CE91" i="42"/>
  <c r="CD91" i="42"/>
  <c r="CC91" i="42"/>
  <c r="CB91" i="42"/>
  <c r="CA91" i="42"/>
  <c r="BZ91" i="42"/>
  <c r="BY91" i="42"/>
  <c r="BX91" i="42"/>
  <c r="BW91" i="42"/>
  <c r="BV91" i="42"/>
  <c r="BU91" i="42"/>
  <c r="BT91" i="42"/>
  <c r="BS91" i="42"/>
  <c r="BR91" i="42"/>
  <c r="BQ91" i="42"/>
  <c r="BO91" i="42"/>
  <c r="BN91" i="42"/>
  <c r="BM91" i="42"/>
  <c r="BL91" i="42"/>
  <c r="BK91" i="42"/>
  <c r="BJ91" i="42"/>
  <c r="BH91" i="42"/>
  <c r="BG91" i="42"/>
  <c r="BF91" i="42"/>
  <c r="BE91" i="42"/>
  <c r="BD91" i="42"/>
  <c r="BC91" i="42"/>
  <c r="BB91" i="42"/>
  <c r="AY91" i="42"/>
  <c r="AX91" i="42"/>
  <c r="AW91" i="42"/>
  <c r="AV91" i="42"/>
  <c r="AT91" i="42"/>
  <c r="AS91" i="42"/>
  <c r="AR91" i="42"/>
  <c r="AQ91" i="42"/>
  <c r="AP91" i="42"/>
  <c r="AO91" i="42"/>
  <c r="AN91" i="42"/>
  <c r="AM91" i="42"/>
  <c r="AL91" i="42"/>
  <c r="AK91" i="42"/>
  <c r="AJ91" i="42"/>
  <c r="AI91" i="42"/>
  <c r="AH91" i="42"/>
  <c r="AG91" i="42"/>
  <c r="AF91" i="42"/>
  <c r="AE91" i="42"/>
  <c r="AD91" i="42"/>
  <c r="AB91" i="42"/>
  <c r="AA91" i="42"/>
  <c r="Z91" i="42"/>
  <c r="Y91" i="42"/>
  <c r="X91" i="42"/>
  <c r="W91" i="42"/>
  <c r="V91" i="42"/>
  <c r="U91" i="42"/>
  <c r="T91" i="42"/>
  <c r="S91" i="42"/>
  <c r="R91" i="42"/>
  <c r="Q91" i="42"/>
  <c r="P91" i="42"/>
  <c r="O91" i="42"/>
  <c r="N91" i="42"/>
  <c r="K91" i="42"/>
  <c r="J91" i="42"/>
  <c r="I91" i="42"/>
  <c r="H91" i="42"/>
  <c r="G91" i="42"/>
  <c r="F91" i="42"/>
  <c r="E91" i="42"/>
  <c r="D91" i="42"/>
  <c r="C91" i="42"/>
  <c r="B91" i="42"/>
  <c r="CP37" i="42"/>
  <c r="CO37" i="42"/>
  <c r="CN37" i="42"/>
  <c r="CM37" i="42"/>
  <c r="CL37" i="42"/>
  <c r="CI37" i="42"/>
  <c r="CH37" i="42"/>
  <c r="CG37" i="42"/>
  <c r="CF37" i="42"/>
  <c r="CE37" i="42"/>
  <c r="CD37" i="42"/>
  <c r="CC37" i="42"/>
  <c r="CB37" i="42"/>
  <c r="CA37" i="42"/>
  <c r="BZ37" i="42"/>
  <c r="BY37" i="42"/>
  <c r="BX37" i="42"/>
  <c r="BW37" i="42"/>
  <c r="BV37" i="42"/>
  <c r="BU37" i="42"/>
  <c r="BT37" i="42"/>
  <c r="BS37" i="42"/>
  <c r="BR37" i="42"/>
  <c r="BQ37" i="42"/>
  <c r="BO37" i="42"/>
  <c r="BN37" i="42"/>
  <c r="BM37" i="42"/>
  <c r="BL37" i="42"/>
  <c r="BK37" i="42"/>
  <c r="BJ37" i="42"/>
  <c r="BH37" i="42"/>
  <c r="BG37" i="42"/>
  <c r="BF37" i="42"/>
  <c r="BE37" i="42"/>
  <c r="BD37" i="42"/>
  <c r="BC37" i="42"/>
  <c r="BB37" i="42"/>
  <c r="AY37" i="42"/>
  <c r="AX37" i="42"/>
  <c r="AW37" i="42"/>
  <c r="AV37" i="42"/>
  <c r="AT37" i="42"/>
  <c r="AS37" i="42"/>
  <c r="AR37" i="42"/>
  <c r="AQ37" i="42"/>
  <c r="AP37" i="42"/>
  <c r="AO37" i="42"/>
  <c r="AN37" i="42"/>
  <c r="AM37" i="42"/>
  <c r="AL37" i="42"/>
  <c r="AK37" i="42"/>
  <c r="AJ37" i="42"/>
  <c r="AI37" i="42"/>
  <c r="AH37" i="42"/>
  <c r="AG37" i="42"/>
  <c r="AF37" i="42"/>
  <c r="AE37" i="42"/>
  <c r="AD37" i="42"/>
  <c r="AB37" i="42"/>
  <c r="AA37" i="42"/>
  <c r="Z37" i="42"/>
  <c r="Y37" i="42"/>
  <c r="X37" i="42"/>
  <c r="W37" i="42"/>
  <c r="V37" i="42"/>
  <c r="U37" i="42"/>
  <c r="T37" i="42"/>
  <c r="S37" i="42"/>
  <c r="R37" i="42"/>
  <c r="Q37" i="42"/>
  <c r="P37" i="42"/>
  <c r="O37" i="42"/>
  <c r="N37" i="42"/>
  <c r="K37" i="42"/>
  <c r="J37" i="42"/>
  <c r="I37" i="42"/>
  <c r="H37" i="42"/>
  <c r="G37" i="42"/>
  <c r="F37" i="42"/>
  <c r="E37" i="42"/>
  <c r="D37" i="42"/>
  <c r="C37" i="42"/>
  <c r="B37" i="42"/>
  <c r="CP36" i="42"/>
  <c r="CO36" i="42"/>
  <c r="CN36" i="42"/>
  <c r="CM36" i="42"/>
  <c r="CL36" i="42"/>
  <c r="CI36" i="42"/>
  <c r="CH36" i="42"/>
  <c r="CG36" i="42"/>
  <c r="CF36" i="42"/>
  <c r="CE36" i="42"/>
  <c r="CD36" i="42"/>
  <c r="CC36" i="42"/>
  <c r="CB36" i="42"/>
  <c r="CA36" i="42"/>
  <c r="BZ36" i="42"/>
  <c r="BY36" i="42"/>
  <c r="BX36" i="42"/>
  <c r="BW36" i="42"/>
  <c r="BV36" i="42"/>
  <c r="BU36" i="42"/>
  <c r="BT36" i="42"/>
  <c r="BS36" i="42"/>
  <c r="BR36" i="42"/>
  <c r="BQ36" i="42"/>
  <c r="BO36" i="42"/>
  <c r="BN36" i="42"/>
  <c r="BM36" i="42"/>
  <c r="BL36" i="42"/>
  <c r="BK36" i="42"/>
  <c r="BJ36" i="42"/>
  <c r="BH36" i="42"/>
  <c r="BG36" i="42"/>
  <c r="BF36" i="42"/>
  <c r="BE36" i="42"/>
  <c r="BD36" i="42"/>
  <c r="BC36" i="42"/>
  <c r="BB36" i="42"/>
  <c r="AY36" i="42"/>
  <c r="AX36" i="42"/>
  <c r="AW36" i="42"/>
  <c r="AV36" i="42"/>
  <c r="AT36" i="42"/>
  <c r="AS36" i="42"/>
  <c r="AR36" i="42"/>
  <c r="AQ36" i="42"/>
  <c r="AP36" i="42"/>
  <c r="AO36" i="42"/>
  <c r="AN36" i="42"/>
  <c r="AM36" i="42"/>
  <c r="AL36" i="42"/>
  <c r="AK36" i="42"/>
  <c r="AJ36" i="42"/>
  <c r="AI36" i="42"/>
  <c r="AH36" i="42"/>
  <c r="AG36" i="42"/>
  <c r="AF36" i="42"/>
  <c r="AE36" i="42"/>
  <c r="AD36" i="42"/>
  <c r="AB36" i="42"/>
  <c r="AA36" i="42"/>
  <c r="Z36" i="42"/>
  <c r="Y36" i="42"/>
  <c r="X36" i="42"/>
  <c r="W36" i="42"/>
  <c r="V36" i="42"/>
  <c r="U36" i="42"/>
  <c r="T36" i="42"/>
  <c r="S36" i="42"/>
  <c r="R36" i="42"/>
  <c r="Q36" i="42"/>
  <c r="P36" i="42"/>
  <c r="O36" i="42"/>
  <c r="N36" i="42"/>
  <c r="K36" i="42"/>
  <c r="J36" i="42"/>
  <c r="I36" i="42"/>
  <c r="H36" i="42"/>
  <c r="G36" i="42"/>
  <c r="F36" i="42"/>
  <c r="E36" i="42"/>
  <c r="D36" i="42"/>
  <c r="C36" i="42"/>
  <c r="B36" i="42"/>
  <c r="CI123" i="42"/>
  <c r="CH123" i="42"/>
  <c r="CG123" i="42"/>
  <c r="CF123" i="42"/>
  <c r="CE123" i="42"/>
  <c r="CD123" i="42"/>
  <c r="CC123" i="42"/>
  <c r="CB123" i="42"/>
  <c r="CA123" i="42"/>
  <c r="BZ123" i="42"/>
  <c r="BY123" i="42"/>
  <c r="BX123" i="42"/>
  <c r="BW123" i="42"/>
  <c r="BV123" i="42"/>
  <c r="BU123" i="42"/>
  <c r="BT123" i="42"/>
  <c r="BS123" i="42"/>
  <c r="BR123" i="42"/>
  <c r="BQ123" i="42"/>
  <c r="BO123" i="42"/>
  <c r="BN123" i="42"/>
  <c r="BM123" i="42"/>
  <c r="BL123" i="42"/>
  <c r="BK123" i="42"/>
  <c r="BJ123" i="42"/>
  <c r="BH123" i="42"/>
  <c r="BG123" i="42"/>
  <c r="BF123" i="42"/>
  <c r="BE123" i="42"/>
  <c r="BD123" i="42"/>
  <c r="BC123" i="42"/>
  <c r="BB123" i="42"/>
  <c r="AY123" i="42"/>
  <c r="AX123" i="42"/>
  <c r="AW123" i="42"/>
  <c r="AV123" i="42"/>
  <c r="AT123" i="42"/>
  <c r="AS123" i="42"/>
  <c r="AR123" i="42"/>
  <c r="AQ123" i="42"/>
  <c r="AP123" i="42"/>
  <c r="AO123" i="42"/>
  <c r="AN123" i="42"/>
  <c r="AM123" i="42"/>
  <c r="AL123" i="42"/>
  <c r="AK123" i="42"/>
  <c r="AJ123" i="42"/>
  <c r="AI123" i="42"/>
  <c r="AH123" i="42"/>
  <c r="AG123" i="42"/>
  <c r="AF123" i="42"/>
  <c r="AE123" i="42"/>
  <c r="AD123" i="42"/>
  <c r="AB123" i="42"/>
  <c r="AA123" i="42"/>
  <c r="Z123" i="42"/>
  <c r="Y123" i="42"/>
  <c r="X123" i="42"/>
  <c r="W123" i="42"/>
  <c r="V123" i="42"/>
  <c r="U123" i="42"/>
  <c r="T123" i="42"/>
  <c r="S123" i="42"/>
  <c r="R123" i="42"/>
  <c r="Q123" i="42"/>
  <c r="P123" i="42"/>
  <c r="O123" i="42"/>
  <c r="N123" i="42"/>
  <c r="K123" i="42"/>
  <c r="J123" i="42"/>
  <c r="I123" i="42"/>
  <c r="H123" i="42"/>
  <c r="G123" i="42"/>
  <c r="F123" i="42"/>
  <c r="E123" i="42"/>
  <c r="D123" i="42"/>
  <c r="C123" i="42"/>
  <c r="B123" i="42"/>
  <c r="CI90" i="42"/>
  <c r="CH90" i="42"/>
  <c r="CG90" i="42"/>
  <c r="CF90" i="42"/>
  <c r="CE90" i="42"/>
  <c r="CD90" i="42"/>
  <c r="CC90" i="42"/>
  <c r="CB90" i="42"/>
  <c r="CA90" i="42"/>
  <c r="BZ90" i="42"/>
  <c r="BY90" i="42"/>
  <c r="BX90" i="42"/>
  <c r="BW90" i="42"/>
  <c r="BV90" i="42"/>
  <c r="BU90" i="42"/>
  <c r="BT90" i="42"/>
  <c r="BS90" i="42"/>
  <c r="BR90" i="42"/>
  <c r="BQ90" i="42"/>
  <c r="BO90" i="42"/>
  <c r="BN90" i="42"/>
  <c r="BM90" i="42"/>
  <c r="BL90" i="42"/>
  <c r="BK90" i="42"/>
  <c r="BJ90" i="42"/>
  <c r="BH90" i="42"/>
  <c r="BG90" i="42"/>
  <c r="BF90" i="42"/>
  <c r="BE90" i="42"/>
  <c r="BD90" i="42"/>
  <c r="BC90" i="42"/>
  <c r="BB90" i="42"/>
  <c r="AY90" i="42"/>
  <c r="AX90" i="42"/>
  <c r="AW90" i="42"/>
  <c r="AV90" i="42"/>
  <c r="AT90" i="42"/>
  <c r="AS90" i="42"/>
  <c r="AR90" i="42"/>
  <c r="AQ90" i="42"/>
  <c r="AP90" i="42"/>
  <c r="AO90" i="42"/>
  <c r="AN90" i="42"/>
  <c r="AM90" i="42"/>
  <c r="AL90" i="42"/>
  <c r="AK90" i="42"/>
  <c r="AJ90" i="42"/>
  <c r="AI90" i="42"/>
  <c r="AH90" i="42"/>
  <c r="AG90" i="42"/>
  <c r="AF90" i="42"/>
  <c r="AE90" i="42"/>
  <c r="AD90" i="42"/>
  <c r="AB90" i="42"/>
  <c r="AA90" i="42"/>
  <c r="Z90" i="42"/>
  <c r="Y90" i="42"/>
  <c r="X90" i="42"/>
  <c r="W90" i="42"/>
  <c r="V90" i="42"/>
  <c r="U90" i="42"/>
  <c r="T90" i="42"/>
  <c r="S90" i="42"/>
  <c r="R90" i="42"/>
  <c r="Q90" i="42"/>
  <c r="P90" i="42"/>
  <c r="O90" i="42"/>
  <c r="N90" i="42"/>
  <c r="K90" i="42"/>
  <c r="J90" i="42"/>
  <c r="I90" i="42"/>
  <c r="H90" i="42"/>
  <c r="G90" i="42"/>
  <c r="F90" i="42"/>
  <c r="E90" i="42"/>
  <c r="D90" i="42"/>
  <c r="C90" i="42"/>
  <c r="B90" i="42"/>
  <c r="CI35" i="42"/>
  <c r="CH35" i="42"/>
  <c r="CG35" i="42"/>
  <c r="CF35" i="42"/>
  <c r="CE35" i="42"/>
  <c r="CD35" i="42"/>
  <c r="CC35" i="42"/>
  <c r="CB35" i="42"/>
  <c r="CA35" i="42"/>
  <c r="BZ35" i="42"/>
  <c r="BY35" i="42"/>
  <c r="BX35" i="42"/>
  <c r="BW35" i="42"/>
  <c r="BV35" i="42"/>
  <c r="BU35" i="42"/>
  <c r="BT35" i="42"/>
  <c r="BS35" i="42"/>
  <c r="BR35" i="42"/>
  <c r="BQ35" i="42"/>
  <c r="BO35" i="42"/>
  <c r="BN35" i="42"/>
  <c r="BM35" i="42"/>
  <c r="BL35" i="42"/>
  <c r="BK35" i="42"/>
  <c r="BJ35" i="42"/>
  <c r="BH35" i="42"/>
  <c r="BG35" i="42"/>
  <c r="BF35" i="42"/>
  <c r="BE35" i="42"/>
  <c r="BD35" i="42"/>
  <c r="BC35" i="42"/>
  <c r="BB35" i="42"/>
  <c r="AY35" i="42"/>
  <c r="AX35" i="42"/>
  <c r="AW35" i="42"/>
  <c r="AV35" i="42"/>
  <c r="AT35" i="42"/>
  <c r="AS35" i="42"/>
  <c r="AR35" i="42"/>
  <c r="AQ35" i="42"/>
  <c r="AP35" i="42"/>
  <c r="AO35" i="42"/>
  <c r="AN35" i="42"/>
  <c r="AM35" i="42"/>
  <c r="AL35" i="42"/>
  <c r="AK35" i="42"/>
  <c r="AJ35" i="42"/>
  <c r="AI35" i="42"/>
  <c r="AH35" i="42"/>
  <c r="AG35" i="42"/>
  <c r="AF35" i="42"/>
  <c r="AE35" i="42"/>
  <c r="AD35" i="42"/>
  <c r="AB35" i="42"/>
  <c r="AA35" i="42"/>
  <c r="Z35" i="42"/>
  <c r="Y35" i="42"/>
  <c r="X35" i="42"/>
  <c r="W35" i="42"/>
  <c r="V35" i="42"/>
  <c r="U35" i="42"/>
  <c r="T35" i="42"/>
  <c r="S35" i="42"/>
  <c r="R35" i="42"/>
  <c r="Q35" i="42"/>
  <c r="P35" i="42"/>
  <c r="O35" i="42"/>
  <c r="N35" i="42"/>
  <c r="K35" i="42"/>
  <c r="J35" i="42"/>
  <c r="I35" i="42"/>
  <c r="H35" i="42"/>
  <c r="G35" i="42"/>
  <c r="F35" i="42"/>
  <c r="E35" i="42"/>
  <c r="D35" i="42"/>
  <c r="C35" i="42"/>
  <c r="B35" i="42"/>
  <c r="CI144" i="42"/>
  <c r="CH144" i="42"/>
  <c r="CG144" i="42"/>
  <c r="CF144" i="42"/>
  <c r="CE144" i="42"/>
  <c r="CD144" i="42"/>
  <c r="CC144" i="42"/>
  <c r="CB144" i="42"/>
  <c r="CA144" i="42"/>
  <c r="BZ144" i="42"/>
  <c r="BY144" i="42"/>
  <c r="BX144" i="42"/>
  <c r="BW144" i="42"/>
  <c r="BV144" i="42"/>
  <c r="BU144" i="42"/>
  <c r="BT144" i="42"/>
  <c r="BS144" i="42"/>
  <c r="BR144" i="42"/>
  <c r="BQ144" i="42"/>
  <c r="BO144" i="42"/>
  <c r="BN144" i="42"/>
  <c r="BM144" i="42"/>
  <c r="BL144" i="42"/>
  <c r="BK144" i="42"/>
  <c r="BJ144" i="42"/>
  <c r="BH144" i="42"/>
  <c r="BG144" i="42"/>
  <c r="BF144" i="42"/>
  <c r="BE144" i="42"/>
  <c r="BD144" i="42"/>
  <c r="BC144" i="42"/>
  <c r="BB144" i="42"/>
  <c r="AY144" i="42"/>
  <c r="AX144" i="42"/>
  <c r="AW144" i="42"/>
  <c r="AV144" i="42"/>
  <c r="AT144" i="42"/>
  <c r="AS144" i="42"/>
  <c r="AR144" i="42"/>
  <c r="AQ144" i="42"/>
  <c r="AP144" i="42"/>
  <c r="AO144" i="42"/>
  <c r="AN144" i="42"/>
  <c r="AM144" i="42"/>
  <c r="AL144" i="42"/>
  <c r="AK144" i="42"/>
  <c r="AJ144" i="42"/>
  <c r="AI144" i="42"/>
  <c r="AH144" i="42"/>
  <c r="AG144" i="42"/>
  <c r="AF144" i="42"/>
  <c r="AE144" i="42"/>
  <c r="AD144" i="42"/>
  <c r="AB144" i="42"/>
  <c r="AA144" i="42"/>
  <c r="Z144" i="42"/>
  <c r="Y144" i="42"/>
  <c r="X144" i="42"/>
  <c r="W144" i="42"/>
  <c r="V144" i="42"/>
  <c r="U144" i="42"/>
  <c r="T144" i="42"/>
  <c r="S144" i="42"/>
  <c r="R144" i="42"/>
  <c r="Q144" i="42"/>
  <c r="P144" i="42"/>
  <c r="O144" i="42"/>
  <c r="N144" i="42"/>
  <c r="K144" i="42"/>
  <c r="J144" i="42"/>
  <c r="I144" i="42"/>
  <c r="H144" i="42"/>
  <c r="G144" i="42"/>
  <c r="F144" i="42"/>
  <c r="E144" i="42"/>
  <c r="D144" i="42"/>
  <c r="C144" i="42"/>
  <c r="B144" i="42"/>
  <c r="CP70" i="42"/>
  <c r="CO70" i="42"/>
  <c r="CN70" i="42"/>
  <c r="CM70" i="42"/>
  <c r="CL70" i="42"/>
  <c r="CI70" i="42"/>
  <c r="CH70" i="42"/>
  <c r="CG70" i="42"/>
  <c r="CF70" i="42"/>
  <c r="CE70" i="42"/>
  <c r="CD70" i="42"/>
  <c r="CC70" i="42"/>
  <c r="CB70" i="42"/>
  <c r="CA70" i="42"/>
  <c r="BZ70" i="42"/>
  <c r="BY70" i="42"/>
  <c r="BX70" i="42"/>
  <c r="BW70" i="42"/>
  <c r="BV70" i="42"/>
  <c r="BU70" i="42"/>
  <c r="BT70" i="42"/>
  <c r="BS70" i="42"/>
  <c r="BR70" i="42"/>
  <c r="BQ70" i="42"/>
  <c r="BO70" i="42"/>
  <c r="BN70" i="42"/>
  <c r="BM70" i="42"/>
  <c r="BL70" i="42"/>
  <c r="BK70" i="42"/>
  <c r="BJ70" i="42"/>
  <c r="BH70" i="42"/>
  <c r="BG70" i="42"/>
  <c r="BF70" i="42"/>
  <c r="BE70" i="42"/>
  <c r="BD70" i="42"/>
  <c r="BC70" i="42"/>
  <c r="BB70" i="42"/>
  <c r="AY70" i="42"/>
  <c r="AX70" i="42"/>
  <c r="AW70" i="42"/>
  <c r="AV70" i="42"/>
  <c r="AT70" i="42"/>
  <c r="AS70" i="42"/>
  <c r="AR70" i="42"/>
  <c r="AQ70" i="42"/>
  <c r="AP70" i="42"/>
  <c r="AO70" i="42"/>
  <c r="AN70" i="42"/>
  <c r="AM70" i="42"/>
  <c r="AL70" i="42"/>
  <c r="AK70" i="42"/>
  <c r="AJ70" i="42"/>
  <c r="AI70" i="42"/>
  <c r="AH70" i="42"/>
  <c r="AG70" i="42"/>
  <c r="AF70" i="42"/>
  <c r="AE70" i="42"/>
  <c r="AD70" i="42"/>
  <c r="AB70" i="42"/>
  <c r="AA70" i="42"/>
  <c r="Z70" i="42"/>
  <c r="Y70" i="42"/>
  <c r="X70" i="42"/>
  <c r="W70" i="42"/>
  <c r="V70" i="42"/>
  <c r="U70" i="42"/>
  <c r="T70" i="42"/>
  <c r="S70" i="42"/>
  <c r="R70" i="42"/>
  <c r="Q70" i="42"/>
  <c r="P70" i="42"/>
  <c r="O70" i="42"/>
  <c r="N70" i="42"/>
  <c r="K70" i="42"/>
  <c r="J70" i="42"/>
  <c r="I70" i="42"/>
  <c r="H70" i="42"/>
  <c r="G70" i="42"/>
  <c r="F70" i="42"/>
  <c r="E70" i="42"/>
  <c r="D70" i="42"/>
  <c r="C70" i="42"/>
  <c r="B70" i="42"/>
  <c r="CP122" i="42"/>
  <c r="CO122" i="42"/>
  <c r="CN122" i="42"/>
  <c r="CM122" i="42"/>
  <c r="CL122" i="42"/>
  <c r="CI122" i="42"/>
  <c r="CH122" i="42"/>
  <c r="CG122" i="42"/>
  <c r="CF122" i="42"/>
  <c r="CE122" i="42"/>
  <c r="CD122" i="42"/>
  <c r="CC122" i="42"/>
  <c r="CB122" i="42"/>
  <c r="CA122" i="42"/>
  <c r="BZ122" i="42"/>
  <c r="BY122" i="42"/>
  <c r="BX122" i="42"/>
  <c r="BW122" i="42"/>
  <c r="BV122" i="42"/>
  <c r="BU122" i="42"/>
  <c r="BT122" i="42"/>
  <c r="BS122" i="42"/>
  <c r="BR122" i="42"/>
  <c r="BQ122" i="42"/>
  <c r="BO122" i="42"/>
  <c r="BN122" i="42"/>
  <c r="BM122" i="42"/>
  <c r="BL122" i="42"/>
  <c r="BK122" i="42"/>
  <c r="BJ122" i="42"/>
  <c r="BH122" i="42"/>
  <c r="BG122" i="42"/>
  <c r="BF122" i="42"/>
  <c r="BE122" i="42"/>
  <c r="BD122" i="42"/>
  <c r="BC122" i="42"/>
  <c r="BB122" i="42"/>
  <c r="AY122" i="42"/>
  <c r="AX122" i="42"/>
  <c r="AW122" i="42"/>
  <c r="AV122" i="42"/>
  <c r="AT122" i="42"/>
  <c r="AS122" i="42"/>
  <c r="AR122" i="42"/>
  <c r="AQ122" i="42"/>
  <c r="AP122" i="42"/>
  <c r="AO122" i="42"/>
  <c r="AN122" i="42"/>
  <c r="AM122" i="42"/>
  <c r="AL122" i="42"/>
  <c r="AK122" i="42"/>
  <c r="AJ122" i="42"/>
  <c r="AI122" i="42"/>
  <c r="AH122" i="42"/>
  <c r="AG122" i="42"/>
  <c r="AF122" i="42"/>
  <c r="AE122" i="42"/>
  <c r="AD122" i="42"/>
  <c r="AB122" i="42"/>
  <c r="AA122" i="42"/>
  <c r="Z122" i="42"/>
  <c r="Y122" i="42"/>
  <c r="X122" i="42"/>
  <c r="W122" i="42"/>
  <c r="V122" i="42"/>
  <c r="U122" i="42"/>
  <c r="T122" i="42"/>
  <c r="S122" i="42"/>
  <c r="R122" i="42"/>
  <c r="Q122" i="42"/>
  <c r="P122" i="42"/>
  <c r="O122" i="42"/>
  <c r="N122" i="42"/>
  <c r="K122" i="42"/>
  <c r="J122" i="42"/>
  <c r="I122" i="42"/>
  <c r="H122" i="42"/>
  <c r="G122" i="42"/>
  <c r="F122" i="42"/>
  <c r="E122" i="42"/>
  <c r="D122" i="42"/>
  <c r="C122" i="42"/>
  <c r="B122" i="42"/>
  <c r="CP121" i="42"/>
  <c r="CO121" i="42"/>
  <c r="CN121" i="42"/>
  <c r="CM121" i="42"/>
  <c r="CL121" i="42"/>
  <c r="CI121" i="42"/>
  <c r="CH121" i="42"/>
  <c r="CG121" i="42"/>
  <c r="CF121" i="42"/>
  <c r="CE121" i="42"/>
  <c r="CD121" i="42"/>
  <c r="CC121" i="42"/>
  <c r="CB121" i="42"/>
  <c r="CA121" i="42"/>
  <c r="BZ121" i="42"/>
  <c r="BY121" i="42"/>
  <c r="BX121" i="42"/>
  <c r="BW121" i="42"/>
  <c r="BV121" i="42"/>
  <c r="BU121" i="42"/>
  <c r="BT121" i="42"/>
  <c r="BS121" i="42"/>
  <c r="BR121" i="42"/>
  <c r="BQ121" i="42"/>
  <c r="BO121" i="42"/>
  <c r="BN121" i="42"/>
  <c r="BM121" i="42"/>
  <c r="BL121" i="42"/>
  <c r="BK121" i="42"/>
  <c r="BJ121" i="42"/>
  <c r="BH121" i="42"/>
  <c r="BG121" i="42"/>
  <c r="BF121" i="42"/>
  <c r="BE121" i="42"/>
  <c r="BD121" i="42"/>
  <c r="BC121" i="42"/>
  <c r="BB121" i="42"/>
  <c r="AY121" i="42"/>
  <c r="AX121" i="42"/>
  <c r="AW121" i="42"/>
  <c r="AV121" i="42"/>
  <c r="AT121" i="42"/>
  <c r="AS121" i="42"/>
  <c r="AR121" i="42"/>
  <c r="AQ121" i="42"/>
  <c r="AP121" i="42"/>
  <c r="AO121" i="42"/>
  <c r="AN121" i="42"/>
  <c r="AM121" i="42"/>
  <c r="AL121" i="42"/>
  <c r="AK121" i="42"/>
  <c r="AJ121" i="42"/>
  <c r="AI121" i="42"/>
  <c r="AH121" i="42"/>
  <c r="AG121" i="42"/>
  <c r="AF121" i="42"/>
  <c r="AE121" i="42"/>
  <c r="AD121" i="42"/>
  <c r="AB121" i="42"/>
  <c r="AA121" i="42"/>
  <c r="Z121" i="42"/>
  <c r="Y121" i="42"/>
  <c r="X121" i="42"/>
  <c r="W121" i="42"/>
  <c r="V121" i="42"/>
  <c r="U121" i="42"/>
  <c r="T121" i="42"/>
  <c r="S121" i="42"/>
  <c r="R121" i="42"/>
  <c r="Q121" i="42"/>
  <c r="P121" i="42"/>
  <c r="O121" i="42"/>
  <c r="N121" i="42"/>
  <c r="K121" i="42"/>
  <c r="J121" i="42"/>
  <c r="I121" i="42"/>
  <c r="H121" i="42"/>
  <c r="G121" i="42"/>
  <c r="F121" i="42"/>
  <c r="E121" i="42"/>
  <c r="D121" i="42"/>
  <c r="C121" i="42"/>
  <c r="B121" i="42"/>
  <c r="CP120" i="42"/>
  <c r="CO120" i="42"/>
  <c r="CN120" i="42"/>
  <c r="CM120" i="42"/>
  <c r="CL120" i="42"/>
  <c r="CI120" i="42"/>
  <c r="CH120" i="42"/>
  <c r="CG120" i="42"/>
  <c r="CF120" i="42"/>
  <c r="CE120" i="42"/>
  <c r="CD120" i="42"/>
  <c r="CC120" i="42"/>
  <c r="CB120" i="42"/>
  <c r="CA120" i="42"/>
  <c r="BZ120" i="42"/>
  <c r="BY120" i="42"/>
  <c r="BX120" i="42"/>
  <c r="BW120" i="42"/>
  <c r="BV120" i="42"/>
  <c r="BU120" i="42"/>
  <c r="BT120" i="42"/>
  <c r="BS120" i="42"/>
  <c r="BR120" i="42"/>
  <c r="BQ120" i="42"/>
  <c r="BO120" i="42"/>
  <c r="BN120" i="42"/>
  <c r="BM120" i="42"/>
  <c r="BL120" i="42"/>
  <c r="BK120" i="42"/>
  <c r="BJ120" i="42"/>
  <c r="BH120" i="42"/>
  <c r="BG120" i="42"/>
  <c r="BF120" i="42"/>
  <c r="BE120" i="42"/>
  <c r="BD120" i="42"/>
  <c r="BC120" i="42"/>
  <c r="BB120" i="42"/>
  <c r="AY120" i="42"/>
  <c r="AX120" i="42"/>
  <c r="AW120" i="42"/>
  <c r="AV120" i="42"/>
  <c r="AT120" i="42"/>
  <c r="AS120" i="42"/>
  <c r="AR120" i="42"/>
  <c r="AQ120" i="42"/>
  <c r="AP120" i="42"/>
  <c r="AO120" i="42"/>
  <c r="AN120" i="42"/>
  <c r="AM120" i="42"/>
  <c r="AL120" i="42"/>
  <c r="AK120" i="42"/>
  <c r="AJ120" i="42"/>
  <c r="AI120" i="42"/>
  <c r="AH120" i="42"/>
  <c r="AG120" i="42"/>
  <c r="AF120" i="42"/>
  <c r="AE120" i="42"/>
  <c r="AD120" i="42"/>
  <c r="AB120" i="42"/>
  <c r="AA120" i="42"/>
  <c r="Z120" i="42"/>
  <c r="Y120" i="42"/>
  <c r="X120" i="42"/>
  <c r="W120" i="42"/>
  <c r="V120" i="42"/>
  <c r="U120" i="42"/>
  <c r="T120" i="42"/>
  <c r="S120" i="42"/>
  <c r="R120" i="42"/>
  <c r="Q120" i="42"/>
  <c r="P120" i="42"/>
  <c r="O120" i="42"/>
  <c r="N120" i="42"/>
  <c r="K120" i="42"/>
  <c r="J120" i="42"/>
  <c r="I120" i="42"/>
  <c r="H120" i="42"/>
  <c r="G120" i="42"/>
  <c r="F120" i="42"/>
  <c r="E120" i="42"/>
  <c r="D120" i="42"/>
  <c r="C120" i="42"/>
  <c r="B120" i="42"/>
  <c r="CP119" i="42"/>
  <c r="CO119" i="42"/>
  <c r="CN119" i="42"/>
  <c r="CM119" i="42"/>
  <c r="CL119" i="42"/>
  <c r="CI119" i="42"/>
  <c r="CH119" i="42"/>
  <c r="CG119" i="42"/>
  <c r="CF119" i="42"/>
  <c r="CE119" i="42"/>
  <c r="CD119" i="42"/>
  <c r="CC119" i="42"/>
  <c r="CB119" i="42"/>
  <c r="CA119" i="42"/>
  <c r="BZ119" i="42"/>
  <c r="BY119" i="42"/>
  <c r="BX119" i="42"/>
  <c r="BW119" i="42"/>
  <c r="BV119" i="42"/>
  <c r="BU119" i="42"/>
  <c r="BT119" i="42"/>
  <c r="BS119" i="42"/>
  <c r="BR119" i="42"/>
  <c r="BQ119" i="42"/>
  <c r="BO119" i="42"/>
  <c r="BN119" i="42"/>
  <c r="BM119" i="42"/>
  <c r="BL119" i="42"/>
  <c r="BK119" i="42"/>
  <c r="BJ119" i="42"/>
  <c r="BH119" i="42"/>
  <c r="BG119" i="42"/>
  <c r="BF119" i="42"/>
  <c r="BE119" i="42"/>
  <c r="BD119" i="42"/>
  <c r="BC119" i="42"/>
  <c r="BB119" i="42"/>
  <c r="AY119" i="42"/>
  <c r="AX119" i="42"/>
  <c r="AW119" i="42"/>
  <c r="AV119" i="42"/>
  <c r="AT119" i="42"/>
  <c r="AS119" i="42"/>
  <c r="AR119" i="42"/>
  <c r="AQ119" i="42"/>
  <c r="AP119" i="42"/>
  <c r="AO119" i="42"/>
  <c r="AN119" i="42"/>
  <c r="AM119" i="42"/>
  <c r="AL119" i="42"/>
  <c r="AK119" i="42"/>
  <c r="AJ119" i="42"/>
  <c r="AI119" i="42"/>
  <c r="AH119" i="42"/>
  <c r="AG119" i="42"/>
  <c r="AF119" i="42"/>
  <c r="AE119" i="42"/>
  <c r="AD119" i="42"/>
  <c r="AB119" i="42"/>
  <c r="AA119" i="42"/>
  <c r="Z119" i="42"/>
  <c r="Y119" i="42"/>
  <c r="X119" i="42"/>
  <c r="W119" i="42"/>
  <c r="V119" i="42"/>
  <c r="U119" i="42"/>
  <c r="T119" i="42"/>
  <c r="S119" i="42"/>
  <c r="R119" i="42"/>
  <c r="Q119" i="42"/>
  <c r="P119" i="42"/>
  <c r="O119" i="42"/>
  <c r="N119" i="42"/>
  <c r="K119" i="42"/>
  <c r="J119" i="42"/>
  <c r="I119" i="42"/>
  <c r="H119" i="42"/>
  <c r="G119" i="42"/>
  <c r="F119" i="42"/>
  <c r="E119" i="42"/>
  <c r="D119" i="42"/>
  <c r="C119" i="42"/>
  <c r="B119" i="42"/>
  <c r="CP118" i="42"/>
  <c r="CO118" i="42"/>
  <c r="CN118" i="42"/>
  <c r="CM118" i="42"/>
  <c r="CL118" i="42"/>
  <c r="CI118" i="42"/>
  <c r="CH118" i="42"/>
  <c r="CG118" i="42"/>
  <c r="CF118" i="42"/>
  <c r="CE118" i="42"/>
  <c r="CD118" i="42"/>
  <c r="CC118" i="42"/>
  <c r="CB118" i="42"/>
  <c r="CA118" i="42"/>
  <c r="BZ118" i="42"/>
  <c r="BY118" i="42"/>
  <c r="BX118" i="42"/>
  <c r="BW118" i="42"/>
  <c r="BV118" i="42"/>
  <c r="BU118" i="42"/>
  <c r="BT118" i="42"/>
  <c r="BS118" i="42"/>
  <c r="BR118" i="42"/>
  <c r="BQ118" i="42"/>
  <c r="BO118" i="42"/>
  <c r="BN118" i="42"/>
  <c r="BM118" i="42"/>
  <c r="BL118" i="42"/>
  <c r="BK118" i="42"/>
  <c r="BJ118" i="42"/>
  <c r="BH118" i="42"/>
  <c r="BG118" i="42"/>
  <c r="BF118" i="42"/>
  <c r="BE118" i="42"/>
  <c r="BD118" i="42"/>
  <c r="BC118" i="42"/>
  <c r="BB118" i="42"/>
  <c r="AY118" i="42"/>
  <c r="AX118" i="42"/>
  <c r="AW118" i="42"/>
  <c r="AV118" i="42"/>
  <c r="AT118" i="42"/>
  <c r="AS118" i="42"/>
  <c r="AR118" i="42"/>
  <c r="AQ118" i="42"/>
  <c r="AP118" i="42"/>
  <c r="AO118" i="42"/>
  <c r="AN118" i="42"/>
  <c r="AM118" i="42"/>
  <c r="AL118" i="42"/>
  <c r="AK118" i="42"/>
  <c r="AJ118" i="42"/>
  <c r="AI118" i="42"/>
  <c r="AH118" i="42"/>
  <c r="AG118" i="42"/>
  <c r="AF118" i="42"/>
  <c r="AE118" i="42"/>
  <c r="AD118" i="42"/>
  <c r="AB118" i="42"/>
  <c r="AA118" i="42"/>
  <c r="Z118" i="42"/>
  <c r="Y118" i="42"/>
  <c r="X118" i="42"/>
  <c r="W118" i="42"/>
  <c r="V118" i="42"/>
  <c r="U118" i="42"/>
  <c r="T118" i="42"/>
  <c r="S118" i="42"/>
  <c r="R118" i="42"/>
  <c r="Q118" i="42"/>
  <c r="P118" i="42"/>
  <c r="O118" i="42"/>
  <c r="N118" i="42"/>
  <c r="K118" i="42"/>
  <c r="J118" i="42"/>
  <c r="I118" i="42"/>
  <c r="H118" i="42"/>
  <c r="G118" i="42"/>
  <c r="F118" i="42"/>
  <c r="E118" i="42"/>
  <c r="D118" i="42"/>
  <c r="C118" i="42"/>
  <c r="B118" i="42"/>
  <c r="CP89" i="42"/>
  <c r="CO89" i="42"/>
  <c r="CN89" i="42"/>
  <c r="CM89" i="42"/>
  <c r="CL89" i="42"/>
  <c r="CI89" i="42"/>
  <c r="CH89" i="42"/>
  <c r="CG89" i="42"/>
  <c r="CF89" i="42"/>
  <c r="CE89" i="42"/>
  <c r="CD89" i="42"/>
  <c r="CC89" i="42"/>
  <c r="CB89" i="42"/>
  <c r="CA89" i="42"/>
  <c r="BZ89" i="42"/>
  <c r="BY89" i="42"/>
  <c r="BX89" i="42"/>
  <c r="BW89" i="42"/>
  <c r="BV89" i="42"/>
  <c r="BU89" i="42"/>
  <c r="BT89" i="42"/>
  <c r="BS89" i="42"/>
  <c r="BR89" i="42"/>
  <c r="BQ89" i="42"/>
  <c r="BO89" i="42"/>
  <c r="BN89" i="42"/>
  <c r="BM89" i="42"/>
  <c r="BL89" i="42"/>
  <c r="BK89" i="42"/>
  <c r="BJ89" i="42"/>
  <c r="BH89" i="42"/>
  <c r="BG89" i="42"/>
  <c r="BF89" i="42"/>
  <c r="BE89" i="42"/>
  <c r="BD89" i="42"/>
  <c r="BC89" i="42"/>
  <c r="BB89" i="42"/>
  <c r="AY89" i="42"/>
  <c r="AX89" i="42"/>
  <c r="AW89" i="42"/>
  <c r="AV89" i="42"/>
  <c r="AT89" i="42"/>
  <c r="AS89" i="42"/>
  <c r="AR89" i="42"/>
  <c r="AQ89" i="42"/>
  <c r="AP89" i="42"/>
  <c r="AO89" i="42"/>
  <c r="AN89" i="42"/>
  <c r="AM89" i="42"/>
  <c r="AL89" i="42"/>
  <c r="AK89" i="42"/>
  <c r="AJ89" i="42"/>
  <c r="AI89" i="42"/>
  <c r="AH89" i="42"/>
  <c r="AG89" i="42"/>
  <c r="AF89" i="42"/>
  <c r="AE89" i="42"/>
  <c r="AD89" i="42"/>
  <c r="AB89" i="42"/>
  <c r="AA89" i="42"/>
  <c r="Z89" i="42"/>
  <c r="Y89" i="42"/>
  <c r="X89" i="42"/>
  <c r="W89" i="42"/>
  <c r="V89" i="42"/>
  <c r="U89" i="42"/>
  <c r="T89" i="42"/>
  <c r="S89" i="42"/>
  <c r="R89" i="42"/>
  <c r="Q89" i="42"/>
  <c r="P89" i="42"/>
  <c r="O89" i="42"/>
  <c r="N89" i="42"/>
  <c r="K89" i="42"/>
  <c r="J89" i="42"/>
  <c r="I89" i="42"/>
  <c r="H89" i="42"/>
  <c r="G89" i="42"/>
  <c r="F89" i="42"/>
  <c r="E89" i="42"/>
  <c r="D89" i="42"/>
  <c r="C89" i="42"/>
  <c r="B89" i="42"/>
  <c r="CP88" i="42"/>
  <c r="CO88" i="42"/>
  <c r="CN88" i="42"/>
  <c r="CM88" i="42"/>
  <c r="CL88" i="42"/>
  <c r="CI88" i="42"/>
  <c r="CH88" i="42"/>
  <c r="CG88" i="42"/>
  <c r="CF88" i="42"/>
  <c r="CE88" i="42"/>
  <c r="CD88" i="42"/>
  <c r="CC88" i="42"/>
  <c r="CB88" i="42"/>
  <c r="CA88" i="42"/>
  <c r="BZ88" i="42"/>
  <c r="BY88" i="42"/>
  <c r="BX88" i="42"/>
  <c r="BW88" i="42"/>
  <c r="BV88" i="42"/>
  <c r="BU88" i="42"/>
  <c r="BT88" i="42"/>
  <c r="BS88" i="42"/>
  <c r="BR88" i="42"/>
  <c r="BQ88" i="42"/>
  <c r="BO88" i="42"/>
  <c r="BN88" i="42"/>
  <c r="BM88" i="42"/>
  <c r="BL88" i="42"/>
  <c r="BK88" i="42"/>
  <c r="BJ88" i="42"/>
  <c r="BH88" i="42"/>
  <c r="BG88" i="42"/>
  <c r="BF88" i="42"/>
  <c r="BE88" i="42"/>
  <c r="BD88" i="42"/>
  <c r="BC88" i="42"/>
  <c r="BB88" i="42"/>
  <c r="AY88" i="42"/>
  <c r="AX88" i="42"/>
  <c r="AW88" i="42"/>
  <c r="AV88" i="42"/>
  <c r="AT88" i="42"/>
  <c r="AS88" i="42"/>
  <c r="AR88" i="42"/>
  <c r="AQ88" i="42"/>
  <c r="AP88" i="42"/>
  <c r="AO88" i="42"/>
  <c r="AN88" i="42"/>
  <c r="AM88" i="42"/>
  <c r="AL88" i="42"/>
  <c r="AK88" i="42"/>
  <c r="AJ88" i="42"/>
  <c r="AI88" i="42"/>
  <c r="AH88" i="42"/>
  <c r="AG88" i="42"/>
  <c r="AF88" i="42"/>
  <c r="AE88" i="42"/>
  <c r="AD88" i="42"/>
  <c r="AB88" i="42"/>
  <c r="AA88" i="42"/>
  <c r="Z88" i="42"/>
  <c r="Y88" i="42"/>
  <c r="X88" i="42"/>
  <c r="W88" i="42"/>
  <c r="V88" i="42"/>
  <c r="U88" i="42"/>
  <c r="T88" i="42"/>
  <c r="S88" i="42"/>
  <c r="R88" i="42"/>
  <c r="Q88" i="42"/>
  <c r="P88" i="42"/>
  <c r="O88" i="42"/>
  <c r="N88" i="42"/>
  <c r="K88" i="42"/>
  <c r="J88" i="42"/>
  <c r="I88" i="42"/>
  <c r="H88" i="42"/>
  <c r="G88" i="42"/>
  <c r="F88" i="42"/>
  <c r="E88" i="42"/>
  <c r="D88" i="42"/>
  <c r="C88" i="42"/>
  <c r="B88" i="42"/>
  <c r="CP87" i="42"/>
  <c r="CO87" i="42"/>
  <c r="CN87" i="42"/>
  <c r="CM87" i="42"/>
  <c r="CL87" i="42"/>
  <c r="CI87" i="42"/>
  <c r="CH87" i="42"/>
  <c r="CG87" i="42"/>
  <c r="CF87" i="42"/>
  <c r="CE87" i="42"/>
  <c r="CD87" i="42"/>
  <c r="CC87" i="42"/>
  <c r="CB87" i="42"/>
  <c r="CA87" i="42"/>
  <c r="BZ87" i="42"/>
  <c r="BY87" i="42"/>
  <c r="BX87" i="42"/>
  <c r="BW87" i="42"/>
  <c r="BV87" i="42"/>
  <c r="BU87" i="42"/>
  <c r="BT87" i="42"/>
  <c r="BS87" i="42"/>
  <c r="BR87" i="42"/>
  <c r="BQ87" i="42"/>
  <c r="BO87" i="42"/>
  <c r="BN87" i="42"/>
  <c r="BM87" i="42"/>
  <c r="BL87" i="42"/>
  <c r="BK87" i="42"/>
  <c r="BJ87" i="42"/>
  <c r="BH87" i="42"/>
  <c r="BG87" i="42"/>
  <c r="BF87" i="42"/>
  <c r="BE87" i="42"/>
  <c r="BD87" i="42"/>
  <c r="BC87" i="42"/>
  <c r="BB87" i="42"/>
  <c r="AY87" i="42"/>
  <c r="AX87" i="42"/>
  <c r="AW87" i="42"/>
  <c r="AV87" i="42"/>
  <c r="AT87" i="42"/>
  <c r="AS87" i="42"/>
  <c r="AR87" i="42"/>
  <c r="AQ87" i="42"/>
  <c r="AP87" i="42"/>
  <c r="AO87" i="42"/>
  <c r="AN87" i="42"/>
  <c r="AM87" i="42"/>
  <c r="AL87" i="42"/>
  <c r="AK87" i="42"/>
  <c r="AJ87" i="42"/>
  <c r="AI87" i="42"/>
  <c r="AH87" i="42"/>
  <c r="AG87" i="42"/>
  <c r="AF87" i="42"/>
  <c r="AE87" i="42"/>
  <c r="AD87" i="42"/>
  <c r="AB87" i="42"/>
  <c r="AA87" i="42"/>
  <c r="Z87" i="42"/>
  <c r="Y87" i="42"/>
  <c r="X87" i="42"/>
  <c r="W87" i="42"/>
  <c r="V87" i="42"/>
  <c r="U87" i="42"/>
  <c r="T87" i="42"/>
  <c r="S87" i="42"/>
  <c r="R87" i="42"/>
  <c r="Q87" i="42"/>
  <c r="P87" i="42"/>
  <c r="O87" i="42"/>
  <c r="N87" i="42"/>
  <c r="K87" i="42"/>
  <c r="J87" i="42"/>
  <c r="I87" i="42"/>
  <c r="H87" i="42"/>
  <c r="G87" i="42"/>
  <c r="F87" i="42"/>
  <c r="E87" i="42"/>
  <c r="D87" i="42"/>
  <c r="C87" i="42"/>
  <c r="B87" i="42"/>
  <c r="CP86" i="42"/>
  <c r="CO86" i="42"/>
  <c r="CN86" i="42"/>
  <c r="CM86" i="42"/>
  <c r="CL86" i="42"/>
  <c r="CI86" i="42"/>
  <c r="CH86" i="42"/>
  <c r="CG86" i="42"/>
  <c r="CF86" i="42"/>
  <c r="CE86" i="42"/>
  <c r="CD86" i="42"/>
  <c r="CC86" i="42"/>
  <c r="CB86" i="42"/>
  <c r="CA86" i="42"/>
  <c r="BZ86" i="42"/>
  <c r="BY86" i="42"/>
  <c r="BX86" i="42"/>
  <c r="BW86" i="42"/>
  <c r="BV86" i="42"/>
  <c r="BU86" i="42"/>
  <c r="BT86" i="42"/>
  <c r="BS86" i="42"/>
  <c r="BR86" i="42"/>
  <c r="BQ86" i="42"/>
  <c r="BO86" i="42"/>
  <c r="BN86" i="42"/>
  <c r="BM86" i="42"/>
  <c r="BL86" i="42"/>
  <c r="BK86" i="42"/>
  <c r="BJ86" i="42"/>
  <c r="BH86" i="42"/>
  <c r="BG86" i="42"/>
  <c r="BF86" i="42"/>
  <c r="BE86" i="42"/>
  <c r="BD86" i="42"/>
  <c r="BC86" i="42"/>
  <c r="BB86" i="42"/>
  <c r="AY86" i="42"/>
  <c r="AX86" i="42"/>
  <c r="AW86" i="42"/>
  <c r="AV86" i="42"/>
  <c r="AT86" i="42"/>
  <c r="AS86" i="42"/>
  <c r="AR86" i="42"/>
  <c r="AQ86" i="42"/>
  <c r="AP86" i="42"/>
  <c r="AO86" i="42"/>
  <c r="AN86" i="42"/>
  <c r="AM86" i="42"/>
  <c r="AL86" i="42"/>
  <c r="AK86" i="42"/>
  <c r="AJ86" i="42"/>
  <c r="AI86" i="42"/>
  <c r="AH86" i="42"/>
  <c r="AG86" i="42"/>
  <c r="AF86" i="42"/>
  <c r="AE86" i="42"/>
  <c r="AD86" i="42"/>
  <c r="AB86" i="42"/>
  <c r="AA86" i="42"/>
  <c r="Z86" i="42"/>
  <c r="Y86" i="42"/>
  <c r="X86" i="42"/>
  <c r="W86" i="42"/>
  <c r="V86" i="42"/>
  <c r="U86" i="42"/>
  <c r="T86" i="42"/>
  <c r="S86" i="42"/>
  <c r="R86" i="42"/>
  <c r="Q86" i="42"/>
  <c r="P86" i="42"/>
  <c r="O86" i="42"/>
  <c r="N86" i="42"/>
  <c r="K86" i="42"/>
  <c r="J86" i="42"/>
  <c r="I86" i="42"/>
  <c r="H86" i="42"/>
  <c r="G86" i="42"/>
  <c r="F86" i="42"/>
  <c r="E86" i="42"/>
  <c r="D86" i="42"/>
  <c r="C86" i="42"/>
  <c r="B86" i="42"/>
  <c r="CP34" i="42"/>
  <c r="CO34" i="42"/>
  <c r="CN34" i="42"/>
  <c r="CM34" i="42"/>
  <c r="CL34" i="42"/>
  <c r="CI34" i="42"/>
  <c r="CH34" i="42"/>
  <c r="CG34" i="42"/>
  <c r="CF34" i="42"/>
  <c r="CE34" i="42"/>
  <c r="CD34" i="42"/>
  <c r="CC34" i="42"/>
  <c r="CB34" i="42"/>
  <c r="CA34" i="42"/>
  <c r="BZ34" i="42"/>
  <c r="BY34" i="42"/>
  <c r="BX34" i="42"/>
  <c r="BW34" i="42"/>
  <c r="BV34" i="42"/>
  <c r="BU34" i="42"/>
  <c r="BT34" i="42"/>
  <c r="BS34" i="42"/>
  <c r="BR34" i="42"/>
  <c r="BQ34" i="42"/>
  <c r="BO34" i="42"/>
  <c r="BN34" i="42"/>
  <c r="BM34" i="42"/>
  <c r="BL34" i="42"/>
  <c r="BK34" i="42"/>
  <c r="BJ34" i="42"/>
  <c r="BH34" i="42"/>
  <c r="BG34" i="42"/>
  <c r="BF34" i="42"/>
  <c r="BE34" i="42"/>
  <c r="BD34" i="42"/>
  <c r="BC34" i="42"/>
  <c r="BB34" i="42"/>
  <c r="AY34" i="42"/>
  <c r="AX34" i="42"/>
  <c r="AW34" i="42"/>
  <c r="AV34" i="42"/>
  <c r="AT34" i="42"/>
  <c r="AS34" i="42"/>
  <c r="AR34" i="42"/>
  <c r="AQ34" i="42"/>
  <c r="AP34" i="42"/>
  <c r="AO34" i="42"/>
  <c r="AN34" i="42"/>
  <c r="AM34" i="42"/>
  <c r="AL34" i="42"/>
  <c r="AK34" i="42"/>
  <c r="AJ34" i="42"/>
  <c r="AI34" i="42"/>
  <c r="AH34" i="42"/>
  <c r="AG34" i="42"/>
  <c r="AF34" i="42"/>
  <c r="AE34" i="42"/>
  <c r="AD34" i="42"/>
  <c r="AB34" i="42"/>
  <c r="AA34" i="42"/>
  <c r="Z34" i="42"/>
  <c r="Y34" i="42"/>
  <c r="X34" i="42"/>
  <c r="W34" i="42"/>
  <c r="V34" i="42"/>
  <c r="U34" i="42"/>
  <c r="T34" i="42"/>
  <c r="S34" i="42"/>
  <c r="R34" i="42"/>
  <c r="Q34" i="42"/>
  <c r="P34" i="42"/>
  <c r="O34" i="42"/>
  <c r="N34" i="42"/>
  <c r="K34" i="42"/>
  <c r="J34" i="42"/>
  <c r="I34" i="42"/>
  <c r="H34" i="42"/>
  <c r="G34" i="42"/>
  <c r="F34" i="42"/>
  <c r="E34" i="42"/>
  <c r="D34" i="42"/>
  <c r="C34" i="42"/>
  <c r="B34" i="42"/>
  <c r="CP33" i="42"/>
  <c r="CO33" i="42"/>
  <c r="CN33" i="42"/>
  <c r="CM33" i="42"/>
  <c r="CL33" i="42"/>
  <c r="CI33" i="42"/>
  <c r="CH33" i="42"/>
  <c r="CG33" i="42"/>
  <c r="CF33" i="42"/>
  <c r="CE33" i="42"/>
  <c r="CD33" i="42"/>
  <c r="CC33" i="42"/>
  <c r="CB33" i="42"/>
  <c r="CA33" i="42"/>
  <c r="BZ33" i="42"/>
  <c r="BY33" i="42"/>
  <c r="BX33" i="42"/>
  <c r="BW33" i="42"/>
  <c r="BV33" i="42"/>
  <c r="BU33" i="42"/>
  <c r="BT33" i="42"/>
  <c r="BS33" i="42"/>
  <c r="BR33" i="42"/>
  <c r="BQ33" i="42"/>
  <c r="BO33" i="42"/>
  <c r="BN33" i="42"/>
  <c r="BM33" i="42"/>
  <c r="BL33" i="42"/>
  <c r="BK33" i="42"/>
  <c r="BJ33" i="42"/>
  <c r="BH33" i="42"/>
  <c r="BG33" i="42"/>
  <c r="BF33" i="42"/>
  <c r="BE33" i="42"/>
  <c r="BD33" i="42"/>
  <c r="BC33" i="42"/>
  <c r="BB33" i="42"/>
  <c r="AY33" i="42"/>
  <c r="AX33" i="42"/>
  <c r="AW33" i="42"/>
  <c r="AV33" i="42"/>
  <c r="AT33" i="42"/>
  <c r="AS33" i="42"/>
  <c r="AR33" i="42"/>
  <c r="AQ33" i="42"/>
  <c r="AP33" i="42"/>
  <c r="AO33" i="42"/>
  <c r="AN33" i="42"/>
  <c r="AM33" i="42"/>
  <c r="AL33" i="42"/>
  <c r="AK33" i="42"/>
  <c r="AJ33" i="42"/>
  <c r="AI33" i="42"/>
  <c r="AH33" i="42"/>
  <c r="AG33" i="42"/>
  <c r="AF33" i="42"/>
  <c r="AE33" i="42"/>
  <c r="AD33" i="42"/>
  <c r="AB33" i="42"/>
  <c r="AA33" i="42"/>
  <c r="Z33" i="42"/>
  <c r="Y33" i="42"/>
  <c r="X33" i="42"/>
  <c r="W33" i="42"/>
  <c r="V33" i="42"/>
  <c r="U33" i="42"/>
  <c r="T33" i="42"/>
  <c r="S33" i="42"/>
  <c r="R33" i="42"/>
  <c r="Q33" i="42"/>
  <c r="P33" i="42"/>
  <c r="O33" i="42"/>
  <c r="N33" i="42"/>
  <c r="K33" i="42"/>
  <c r="J33" i="42"/>
  <c r="I33" i="42"/>
  <c r="H33" i="42"/>
  <c r="G33" i="42"/>
  <c r="F33" i="42"/>
  <c r="E33" i="42"/>
  <c r="D33" i="42"/>
  <c r="C33" i="42"/>
  <c r="B33" i="42"/>
  <c r="CP32" i="42"/>
  <c r="CO32" i="42"/>
  <c r="CN32" i="42"/>
  <c r="CM32" i="42"/>
  <c r="CL32" i="42"/>
  <c r="CI32" i="42"/>
  <c r="CH32" i="42"/>
  <c r="CG32" i="42"/>
  <c r="CF32" i="42"/>
  <c r="CE32" i="42"/>
  <c r="CD32" i="42"/>
  <c r="CC32" i="42"/>
  <c r="CB32" i="42"/>
  <c r="CA32" i="42"/>
  <c r="BZ32" i="42"/>
  <c r="BY32" i="42"/>
  <c r="BX32" i="42"/>
  <c r="BW32" i="42"/>
  <c r="BV32" i="42"/>
  <c r="BU32" i="42"/>
  <c r="BT32" i="42"/>
  <c r="BS32" i="42"/>
  <c r="BR32" i="42"/>
  <c r="BQ32" i="42"/>
  <c r="BO32" i="42"/>
  <c r="BN32" i="42"/>
  <c r="BM32" i="42"/>
  <c r="BL32" i="42"/>
  <c r="BK32" i="42"/>
  <c r="BJ32" i="42"/>
  <c r="BH32" i="42"/>
  <c r="BG32" i="42"/>
  <c r="BF32" i="42"/>
  <c r="BE32" i="42"/>
  <c r="BD32" i="42"/>
  <c r="BC32" i="42"/>
  <c r="BB32" i="42"/>
  <c r="AY32" i="42"/>
  <c r="AX32" i="42"/>
  <c r="AW32" i="42"/>
  <c r="AV32" i="42"/>
  <c r="AT32" i="42"/>
  <c r="AS32" i="42"/>
  <c r="AR32" i="42"/>
  <c r="AQ32" i="42"/>
  <c r="AP32" i="42"/>
  <c r="AO32" i="42"/>
  <c r="AN32" i="42"/>
  <c r="AM32" i="42"/>
  <c r="AL32" i="42"/>
  <c r="AK32" i="42"/>
  <c r="AJ32" i="42"/>
  <c r="AI32" i="42"/>
  <c r="AH32" i="42"/>
  <c r="AG32" i="42"/>
  <c r="AF32" i="42"/>
  <c r="AE32" i="42"/>
  <c r="AD32" i="42"/>
  <c r="AB32" i="42"/>
  <c r="AA32" i="42"/>
  <c r="Z32" i="42"/>
  <c r="Y32" i="42"/>
  <c r="X32" i="42"/>
  <c r="W32" i="42"/>
  <c r="V32" i="42"/>
  <c r="U32" i="42"/>
  <c r="T32" i="42"/>
  <c r="S32" i="42"/>
  <c r="R32" i="42"/>
  <c r="Q32" i="42"/>
  <c r="P32" i="42"/>
  <c r="O32" i="42"/>
  <c r="N32" i="42"/>
  <c r="K32" i="42"/>
  <c r="J32" i="42"/>
  <c r="I32" i="42"/>
  <c r="H32" i="42"/>
  <c r="G32" i="42"/>
  <c r="F32" i="42"/>
  <c r="E32" i="42"/>
  <c r="D32" i="42"/>
  <c r="C32" i="42"/>
  <c r="B32" i="42"/>
  <c r="CP31" i="42"/>
  <c r="CO31" i="42"/>
  <c r="CN31" i="42"/>
  <c r="CM31" i="42"/>
  <c r="CL31" i="42"/>
  <c r="CI31" i="42"/>
  <c r="CH31" i="42"/>
  <c r="CG31" i="42"/>
  <c r="CF31" i="42"/>
  <c r="CE31" i="42"/>
  <c r="CD31" i="42"/>
  <c r="CC31" i="42"/>
  <c r="CB31" i="42"/>
  <c r="CA31" i="42"/>
  <c r="BZ31" i="42"/>
  <c r="BY31" i="42"/>
  <c r="BX31" i="42"/>
  <c r="BW31" i="42"/>
  <c r="BV31" i="42"/>
  <c r="BU31" i="42"/>
  <c r="BT31" i="42"/>
  <c r="BS31" i="42"/>
  <c r="BR31" i="42"/>
  <c r="BQ31" i="42"/>
  <c r="BO31" i="42"/>
  <c r="BN31" i="42"/>
  <c r="BM31" i="42"/>
  <c r="BL31" i="42"/>
  <c r="BK31" i="42"/>
  <c r="BJ31" i="42"/>
  <c r="BH31" i="42"/>
  <c r="BG31" i="42"/>
  <c r="BF31" i="42"/>
  <c r="BE31" i="42"/>
  <c r="BD31" i="42"/>
  <c r="BC31" i="42"/>
  <c r="BB31" i="42"/>
  <c r="AY31" i="42"/>
  <c r="AX31" i="42"/>
  <c r="AW31" i="42"/>
  <c r="AV31" i="42"/>
  <c r="AT31" i="42"/>
  <c r="AS31" i="42"/>
  <c r="AR31" i="42"/>
  <c r="AQ31" i="42"/>
  <c r="AP31" i="42"/>
  <c r="AO31" i="42"/>
  <c r="AN31" i="42"/>
  <c r="AM31" i="42"/>
  <c r="AL31" i="42"/>
  <c r="AK31" i="42"/>
  <c r="AJ31" i="42"/>
  <c r="AI31" i="42"/>
  <c r="AH31" i="42"/>
  <c r="AG31" i="42"/>
  <c r="AF31" i="42"/>
  <c r="AE31" i="42"/>
  <c r="AD31" i="42"/>
  <c r="AB31" i="42"/>
  <c r="AA31" i="42"/>
  <c r="Z31" i="42"/>
  <c r="Y31" i="42"/>
  <c r="X31" i="42"/>
  <c r="W31" i="42"/>
  <c r="V31" i="42"/>
  <c r="U31" i="42"/>
  <c r="T31" i="42"/>
  <c r="S31" i="42"/>
  <c r="R31" i="42"/>
  <c r="Q31" i="42"/>
  <c r="P31" i="42"/>
  <c r="O31" i="42"/>
  <c r="N31" i="42"/>
  <c r="K31" i="42"/>
  <c r="J31" i="42"/>
  <c r="I31" i="42"/>
  <c r="H31" i="42"/>
  <c r="G31" i="42"/>
  <c r="F31" i="42"/>
  <c r="E31" i="42"/>
  <c r="D31" i="42"/>
  <c r="C31" i="42"/>
  <c r="B31" i="42"/>
  <c r="CP117" i="42"/>
  <c r="CO117" i="42"/>
  <c r="CN117" i="42"/>
  <c r="CM117" i="42"/>
  <c r="CL117" i="42"/>
  <c r="CI117" i="42"/>
  <c r="CH117" i="42"/>
  <c r="CG117" i="42"/>
  <c r="CF117" i="42"/>
  <c r="CE117" i="42"/>
  <c r="CD117" i="42"/>
  <c r="CC117" i="42"/>
  <c r="CB117" i="42"/>
  <c r="CA117" i="42"/>
  <c r="BZ117" i="42"/>
  <c r="BY117" i="42"/>
  <c r="BX117" i="42"/>
  <c r="BW117" i="42"/>
  <c r="BV117" i="42"/>
  <c r="BU117" i="42"/>
  <c r="BT117" i="42"/>
  <c r="BS117" i="42"/>
  <c r="BR117" i="42"/>
  <c r="BQ117" i="42"/>
  <c r="BO117" i="42"/>
  <c r="BN117" i="42"/>
  <c r="BM117" i="42"/>
  <c r="BL117" i="42"/>
  <c r="BK117" i="42"/>
  <c r="BJ117" i="42"/>
  <c r="BH117" i="42"/>
  <c r="BG117" i="42"/>
  <c r="BF117" i="42"/>
  <c r="BE117" i="42"/>
  <c r="BD117" i="42"/>
  <c r="BC117" i="42"/>
  <c r="BB117" i="42"/>
  <c r="AY117" i="42"/>
  <c r="AX117" i="42"/>
  <c r="AW117" i="42"/>
  <c r="AV117" i="42"/>
  <c r="AT117" i="42"/>
  <c r="AS117" i="42"/>
  <c r="AR117" i="42"/>
  <c r="AQ117" i="42"/>
  <c r="AP117" i="42"/>
  <c r="AO117" i="42"/>
  <c r="AN117" i="42"/>
  <c r="AM117" i="42"/>
  <c r="AL117" i="42"/>
  <c r="AK117" i="42"/>
  <c r="AJ117" i="42"/>
  <c r="AI117" i="42"/>
  <c r="AH117" i="42"/>
  <c r="AG117" i="42"/>
  <c r="AF117" i="42"/>
  <c r="AE117" i="42"/>
  <c r="AD117" i="42"/>
  <c r="AB117" i="42"/>
  <c r="AA117" i="42"/>
  <c r="Z117" i="42"/>
  <c r="Y117" i="42"/>
  <c r="X117" i="42"/>
  <c r="W117" i="42"/>
  <c r="V117" i="42"/>
  <c r="U117" i="42"/>
  <c r="T117" i="42"/>
  <c r="S117" i="42"/>
  <c r="R117" i="42"/>
  <c r="Q117" i="42"/>
  <c r="P117" i="42"/>
  <c r="O117" i="42"/>
  <c r="N117" i="42"/>
  <c r="K117" i="42"/>
  <c r="J117" i="42"/>
  <c r="I117" i="42"/>
  <c r="H117" i="42"/>
  <c r="G117" i="42"/>
  <c r="F117" i="42"/>
  <c r="E117" i="42"/>
  <c r="D117" i="42"/>
  <c r="C117" i="42"/>
  <c r="B117" i="42"/>
  <c r="CP116" i="42"/>
  <c r="CO116" i="42"/>
  <c r="CN116" i="42"/>
  <c r="CM116" i="42"/>
  <c r="CL116" i="42"/>
  <c r="CI116" i="42"/>
  <c r="CH116" i="42"/>
  <c r="CG116" i="42"/>
  <c r="CF116" i="42"/>
  <c r="CE116" i="42"/>
  <c r="CD116" i="42"/>
  <c r="CC116" i="42"/>
  <c r="CB116" i="42"/>
  <c r="CA116" i="42"/>
  <c r="BZ116" i="42"/>
  <c r="BY116" i="42"/>
  <c r="BX116" i="42"/>
  <c r="BW116" i="42"/>
  <c r="BV116" i="42"/>
  <c r="BU116" i="42"/>
  <c r="BT116" i="42"/>
  <c r="BS116" i="42"/>
  <c r="BR116" i="42"/>
  <c r="BQ116" i="42"/>
  <c r="BO116" i="42"/>
  <c r="BN116" i="42"/>
  <c r="BM116" i="42"/>
  <c r="BL116" i="42"/>
  <c r="BK116" i="42"/>
  <c r="BJ116" i="42"/>
  <c r="BH116" i="42"/>
  <c r="BG116" i="42"/>
  <c r="BF116" i="42"/>
  <c r="BE116" i="42"/>
  <c r="BD116" i="42"/>
  <c r="BC116" i="42"/>
  <c r="BB116" i="42"/>
  <c r="AY116" i="42"/>
  <c r="AX116" i="42"/>
  <c r="AW116" i="42"/>
  <c r="AV116" i="42"/>
  <c r="AT116" i="42"/>
  <c r="AS116" i="42"/>
  <c r="AR116" i="42"/>
  <c r="AQ116" i="42"/>
  <c r="AP116" i="42"/>
  <c r="AO116" i="42"/>
  <c r="AN116" i="42"/>
  <c r="AM116" i="42"/>
  <c r="AL116" i="42"/>
  <c r="AK116" i="42"/>
  <c r="AJ116" i="42"/>
  <c r="AI116" i="42"/>
  <c r="AH116" i="42"/>
  <c r="AG116" i="42"/>
  <c r="AF116" i="42"/>
  <c r="AE116" i="42"/>
  <c r="AD116" i="42"/>
  <c r="AB116" i="42"/>
  <c r="AA116" i="42"/>
  <c r="Z116" i="42"/>
  <c r="Y116" i="42"/>
  <c r="X116" i="42"/>
  <c r="W116" i="42"/>
  <c r="V116" i="42"/>
  <c r="U116" i="42"/>
  <c r="T116" i="42"/>
  <c r="S116" i="42"/>
  <c r="R116" i="42"/>
  <c r="Q116" i="42"/>
  <c r="P116" i="42"/>
  <c r="O116" i="42"/>
  <c r="N116" i="42"/>
  <c r="K116" i="42"/>
  <c r="J116" i="42"/>
  <c r="I116" i="42"/>
  <c r="H116" i="42"/>
  <c r="G116" i="42"/>
  <c r="F116" i="42"/>
  <c r="E116" i="42"/>
  <c r="D116" i="42"/>
  <c r="C116" i="42"/>
  <c r="B116" i="42"/>
  <c r="CP115" i="42"/>
  <c r="CO115" i="42"/>
  <c r="CN115" i="42"/>
  <c r="CM115" i="42"/>
  <c r="CL115" i="42"/>
  <c r="CI115" i="42"/>
  <c r="CH115" i="42"/>
  <c r="CG115" i="42"/>
  <c r="CF115" i="42"/>
  <c r="CE115" i="42"/>
  <c r="CD115" i="42"/>
  <c r="CC115" i="42"/>
  <c r="CB115" i="42"/>
  <c r="CA115" i="42"/>
  <c r="BZ115" i="42"/>
  <c r="BY115" i="42"/>
  <c r="BX115" i="42"/>
  <c r="BW115" i="42"/>
  <c r="BV115" i="42"/>
  <c r="BU115" i="42"/>
  <c r="BT115" i="42"/>
  <c r="BS115" i="42"/>
  <c r="BR115" i="42"/>
  <c r="BQ115" i="42"/>
  <c r="BO115" i="42"/>
  <c r="BN115" i="42"/>
  <c r="BM115" i="42"/>
  <c r="BL115" i="42"/>
  <c r="BK115" i="42"/>
  <c r="BJ115" i="42"/>
  <c r="BH115" i="42"/>
  <c r="BG115" i="42"/>
  <c r="BF115" i="42"/>
  <c r="BE115" i="42"/>
  <c r="BD115" i="42"/>
  <c r="BC115" i="42"/>
  <c r="BB115" i="42"/>
  <c r="AY115" i="42"/>
  <c r="AX115" i="42"/>
  <c r="AW115" i="42"/>
  <c r="AV115" i="42"/>
  <c r="AT115" i="42"/>
  <c r="AS115" i="42"/>
  <c r="AR115" i="42"/>
  <c r="AQ115" i="42"/>
  <c r="AP115" i="42"/>
  <c r="AO115" i="42"/>
  <c r="AN115" i="42"/>
  <c r="AM115" i="42"/>
  <c r="AL115" i="42"/>
  <c r="AK115" i="42"/>
  <c r="AJ115" i="42"/>
  <c r="AI115" i="42"/>
  <c r="AH115" i="42"/>
  <c r="AG115" i="42"/>
  <c r="AF115" i="42"/>
  <c r="AE115" i="42"/>
  <c r="AD115" i="42"/>
  <c r="AB115" i="42"/>
  <c r="AA115" i="42"/>
  <c r="Z115" i="42"/>
  <c r="Y115" i="42"/>
  <c r="X115" i="42"/>
  <c r="W115" i="42"/>
  <c r="V115" i="42"/>
  <c r="U115" i="42"/>
  <c r="T115" i="42"/>
  <c r="S115" i="42"/>
  <c r="R115" i="42"/>
  <c r="Q115" i="42"/>
  <c r="P115" i="42"/>
  <c r="O115" i="42"/>
  <c r="N115" i="42"/>
  <c r="K115" i="42"/>
  <c r="J115" i="42"/>
  <c r="I115" i="42"/>
  <c r="H115" i="42"/>
  <c r="G115" i="42"/>
  <c r="F115" i="42"/>
  <c r="E115" i="42"/>
  <c r="D115" i="42"/>
  <c r="C115" i="42"/>
  <c r="B115" i="42"/>
  <c r="CP114" i="42"/>
  <c r="CO114" i="42"/>
  <c r="CN114" i="42"/>
  <c r="CM114" i="42"/>
  <c r="CL114" i="42"/>
  <c r="CI114" i="42"/>
  <c r="CH114" i="42"/>
  <c r="CG114" i="42"/>
  <c r="CF114" i="42"/>
  <c r="CE114" i="42"/>
  <c r="CD114" i="42"/>
  <c r="CC114" i="42"/>
  <c r="CB114" i="42"/>
  <c r="CA114" i="42"/>
  <c r="BZ114" i="42"/>
  <c r="BY114" i="42"/>
  <c r="BX114" i="42"/>
  <c r="BW114" i="42"/>
  <c r="BV114" i="42"/>
  <c r="BU114" i="42"/>
  <c r="BT114" i="42"/>
  <c r="BS114" i="42"/>
  <c r="BR114" i="42"/>
  <c r="BQ114" i="42"/>
  <c r="BO114" i="42"/>
  <c r="BN114" i="42"/>
  <c r="BM114" i="42"/>
  <c r="BL114" i="42"/>
  <c r="BK114" i="42"/>
  <c r="BJ114" i="42"/>
  <c r="BH114" i="42"/>
  <c r="BG114" i="42"/>
  <c r="BF114" i="42"/>
  <c r="BE114" i="42"/>
  <c r="BD114" i="42"/>
  <c r="BC114" i="42"/>
  <c r="BB114" i="42"/>
  <c r="AY114" i="42"/>
  <c r="AX114" i="42"/>
  <c r="AW114" i="42"/>
  <c r="AV114" i="42"/>
  <c r="AT114" i="42"/>
  <c r="AS114" i="42"/>
  <c r="AR114" i="42"/>
  <c r="AQ114" i="42"/>
  <c r="AP114" i="42"/>
  <c r="AO114" i="42"/>
  <c r="AN114" i="42"/>
  <c r="AM114" i="42"/>
  <c r="AL114" i="42"/>
  <c r="AK114" i="42"/>
  <c r="AJ114" i="42"/>
  <c r="AI114" i="42"/>
  <c r="AH114" i="42"/>
  <c r="AG114" i="42"/>
  <c r="AF114" i="42"/>
  <c r="AE114" i="42"/>
  <c r="AD114" i="42"/>
  <c r="AB114" i="42"/>
  <c r="AA114" i="42"/>
  <c r="Z114" i="42"/>
  <c r="Y114" i="42"/>
  <c r="X114" i="42"/>
  <c r="W114" i="42"/>
  <c r="V114" i="42"/>
  <c r="U114" i="42"/>
  <c r="T114" i="42"/>
  <c r="S114" i="42"/>
  <c r="R114" i="42"/>
  <c r="Q114" i="42"/>
  <c r="P114" i="42"/>
  <c r="O114" i="42"/>
  <c r="N114" i="42"/>
  <c r="K114" i="42"/>
  <c r="J114" i="42"/>
  <c r="I114" i="42"/>
  <c r="H114" i="42"/>
  <c r="G114" i="42"/>
  <c r="F114" i="42"/>
  <c r="E114" i="42"/>
  <c r="D114" i="42"/>
  <c r="C114" i="42"/>
  <c r="B114" i="42"/>
  <c r="CP143" i="42"/>
  <c r="CO143" i="42"/>
  <c r="CN143" i="42"/>
  <c r="CM143" i="42"/>
  <c r="CL143" i="42"/>
  <c r="CI143" i="42"/>
  <c r="CH143" i="42"/>
  <c r="CG143" i="42"/>
  <c r="CF143" i="42"/>
  <c r="CE143" i="42"/>
  <c r="CD143" i="42"/>
  <c r="CC143" i="42"/>
  <c r="CB143" i="42"/>
  <c r="CA143" i="42"/>
  <c r="BZ143" i="42"/>
  <c r="BY143" i="42"/>
  <c r="BX143" i="42"/>
  <c r="BW143" i="42"/>
  <c r="BV143" i="42"/>
  <c r="BU143" i="42"/>
  <c r="BT143" i="42"/>
  <c r="BS143" i="42"/>
  <c r="BR143" i="42"/>
  <c r="BQ143" i="42"/>
  <c r="BO143" i="42"/>
  <c r="BN143" i="42"/>
  <c r="BM143" i="42"/>
  <c r="BL143" i="42"/>
  <c r="BK143" i="42"/>
  <c r="BJ143" i="42"/>
  <c r="BH143" i="42"/>
  <c r="BG143" i="42"/>
  <c r="BF143" i="42"/>
  <c r="BE143" i="42"/>
  <c r="BD143" i="42"/>
  <c r="BC143" i="42"/>
  <c r="BB143" i="42"/>
  <c r="AY143" i="42"/>
  <c r="AX143" i="42"/>
  <c r="AW143" i="42"/>
  <c r="AV143" i="42"/>
  <c r="AT143" i="42"/>
  <c r="AS143" i="42"/>
  <c r="AR143" i="42"/>
  <c r="AQ143" i="42"/>
  <c r="AP143" i="42"/>
  <c r="AO143" i="42"/>
  <c r="AN143" i="42"/>
  <c r="AM143" i="42"/>
  <c r="AL143" i="42"/>
  <c r="AK143" i="42"/>
  <c r="AJ143" i="42"/>
  <c r="AI143" i="42"/>
  <c r="AH143" i="42"/>
  <c r="AG143" i="42"/>
  <c r="AF143" i="42"/>
  <c r="AE143" i="42"/>
  <c r="AD143" i="42"/>
  <c r="AB143" i="42"/>
  <c r="AA143" i="42"/>
  <c r="Z143" i="42"/>
  <c r="Y143" i="42"/>
  <c r="X143" i="42"/>
  <c r="W143" i="42"/>
  <c r="V143" i="42"/>
  <c r="U143" i="42"/>
  <c r="T143" i="42"/>
  <c r="S143" i="42"/>
  <c r="R143" i="42"/>
  <c r="Q143" i="42"/>
  <c r="P143" i="42"/>
  <c r="O143" i="42"/>
  <c r="N143" i="42"/>
  <c r="K143" i="42"/>
  <c r="J143" i="42"/>
  <c r="I143" i="42"/>
  <c r="H143" i="42"/>
  <c r="G143" i="42"/>
  <c r="F143" i="42"/>
  <c r="E143" i="42"/>
  <c r="D143" i="42"/>
  <c r="C143" i="42"/>
  <c r="B143" i="42"/>
  <c r="CP142" i="42"/>
  <c r="CO142" i="42"/>
  <c r="CN142" i="42"/>
  <c r="CM142" i="42"/>
  <c r="CL142" i="42"/>
  <c r="CI142" i="42"/>
  <c r="CH142" i="42"/>
  <c r="CG142" i="42"/>
  <c r="CF142" i="42"/>
  <c r="CE142" i="42"/>
  <c r="CD142" i="42"/>
  <c r="CC142" i="42"/>
  <c r="CB142" i="42"/>
  <c r="CA142" i="42"/>
  <c r="BZ142" i="42"/>
  <c r="BY142" i="42"/>
  <c r="BX142" i="42"/>
  <c r="BW142" i="42"/>
  <c r="BV142" i="42"/>
  <c r="BU142" i="42"/>
  <c r="BT142" i="42"/>
  <c r="BS142" i="42"/>
  <c r="BR142" i="42"/>
  <c r="BQ142" i="42"/>
  <c r="BO142" i="42"/>
  <c r="BN142" i="42"/>
  <c r="BM142" i="42"/>
  <c r="BL142" i="42"/>
  <c r="BK142" i="42"/>
  <c r="BJ142" i="42"/>
  <c r="BH142" i="42"/>
  <c r="BG142" i="42"/>
  <c r="BF142" i="42"/>
  <c r="BE142" i="42"/>
  <c r="BD142" i="42"/>
  <c r="BC142" i="42"/>
  <c r="BB142" i="42"/>
  <c r="AY142" i="42"/>
  <c r="AX142" i="42"/>
  <c r="AW142" i="42"/>
  <c r="AV142" i="42"/>
  <c r="AT142" i="42"/>
  <c r="AS142" i="42"/>
  <c r="AR142" i="42"/>
  <c r="AQ142" i="42"/>
  <c r="AP142" i="42"/>
  <c r="AO142" i="42"/>
  <c r="AN142" i="42"/>
  <c r="AM142" i="42"/>
  <c r="AL142" i="42"/>
  <c r="AK142" i="42"/>
  <c r="AJ142" i="42"/>
  <c r="AI142" i="42"/>
  <c r="AH142" i="42"/>
  <c r="AG142" i="42"/>
  <c r="AF142" i="42"/>
  <c r="AE142" i="42"/>
  <c r="AD142" i="42"/>
  <c r="AB142" i="42"/>
  <c r="AA142" i="42"/>
  <c r="Z142" i="42"/>
  <c r="Y142" i="42"/>
  <c r="X142" i="42"/>
  <c r="W142" i="42"/>
  <c r="V142" i="42"/>
  <c r="U142" i="42"/>
  <c r="T142" i="42"/>
  <c r="S142" i="42"/>
  <c r="R142" i="42"/>
  <c r="Q142" i="42"/>
  <c r="P142" i="42"/>
  <c r="O142" i="42"/>
  <c r="N142" i="42"/>
  <c r="K142" i="42"/>
  <c r="J142" i="42"/>
  <c r="I142" i="42"/>
  <c r="H142" i="42"/>
  <c r="G142" i="42"/>
  <c r="F142" i="42"/>
  <c r="E142" i="42"/>
  <c r="D142" i="42"/>
  <c r="C142" i="42"/>
  <c r="B142" i="42"/>
  <c r="CI69" i="42"/>
  <c r="CH69" i="42"/>
  <c r="CG69" i="42"/>
  <c r="CF69" i="42"/>
  <c r="CE69" i="42"/>
  <c r="CD69" i="42"/>
  <c r="CC69" i="42"/>
  <c r="CB69" i="42"/>
  <c r="CA69" i="42"/>
  <c r="BZ69" i="42"/>
  <c r="BY69" i="42"/>
  <c r="BX69" i="42"/>
  <c r="BW69" i="42"/>
  <c r="BV69" i="42"/>
  <c r="BU69" i="42"/>
  <c r="BT69" i="42"/>
  <c r="BS69" i="42"/>
  <c r="BR69" i="42"/>
  <c r="BQ69" i="42"/>
  <c r="BO69" i="42"/>
  <c r="BN69" i="42"/>
  <c r="BM69" i="42"/>
  <c r="BL69" i="42"/>
  <c r="BK69" i="42"/>
  <c r="BJ69" i="42"/>
  <c r="BH69" i="42"/>
  <c r="BG69" i="42"/>
  <c r="BF69" i="42"/>
  <c r="BE69" i="42"/>
  <c r="BD69" i="42"/>
  <c r="BC69" i="42"/>
  <c r="BB69" i="42"/>
  <c r="AY69" i="42"/>
  <c r="AX69" i="42"/>
  <c r="AW69" i="42"/>
  <c r="AV69" i="42"/>
  <c r="AT69" i="42"/>
  <c r="AS69" i="42"/>
  <c r="AR69" i="42"/>
  <c r="AQ69" i="42"/>
  <c r="AP69" i="42"/>
  <c r="AO69" i="42"/>
  <c r="AN69" i="42"/>
  <c r="AM69" i="42"/>
  <c r="AL69" i="42"/>
  <c r="AK69" i="42"/>
  <c r="AJ69" i="42"/>
  <c r="AI69" i="42"/>
  <c r="AH69" i="42"/>
  <c r="AG69" i="42"/>
  <c r="AF69" i="42"/>
  <c r="AE69" i="42"/>
  <c r="AD69" i="42"/>
  <c r="AB69" i="42"/>
  <c r="AA69" i="42"/>
  <c r="Z69" i="42"/>
  <c r="Y69" i="42"/>
  <c r="X69" i="42"/>
  <c r="W69" i="42"/>
  <c r="V69" i="42"/>
  <c r="U69" i="42"/>
  <c r="T69" i="42"/>
  <c r="S69" i="42"/>
  <c r="R69" i="42"/>
  <c r="Q69" i="42"/>
  <c r="P69" i="42"/>
  <c r="O69" i="42"/>
  <c r="N69" i="42"/>
  <c r="K69" i="42"/>
  <c r="J69" i="42"/>
  <c r="I69" i="42"/>
  <c r="H69" i="42"/>
  <c r="G69" i="42"/>
  <c r="F69" i="42"/>
  <c r="E69" i="42"/>
  <c r="D69" i="42"/>
  <c r="C69" i="42"/>
  <c r="B69" i="42"/>
  <c r="CP141" i="42"/>
  <c r="CO141" i="42"/>
  <c r="CN141" i="42"/>
  <c r="CM141" i="42"/>
  <c r="CL141" i="42"/>
  <c r="CI141" i="42"/>
  <c r="CH141" i="42"/>
  <c r="CG141" i="42"/>
  <c r="CF141" i="42"/>
  <c r="CE141" i="42"/>
  <c r="CD141" i="42"/>
  <c r="CC141" i="42"/>
  <c r="CB141" i="42"/>
  <c r="CA141" i="42"/>
  <c r="BZ141" i="42"/>
  <c r="BY141" i="42"/>
  <c r="BX141" i="42"/>
  <c r="BW141" i="42"/>
  <c r="BV141" i="42"/>
  <c r="BU141" i="42"/>
  <c r="BT141" i="42"/>
  <c r="BS141" i="42"/>
  <c r="BR141" i="42"/>
  <c r="BQ141" i="42"/>
  <c r="BO141" i="42"/>
  <c r="BN141" i="42"/>
  <c r="BM141" i="42"/>
  <c r="BL141" i="42"/>
  <c r="BK141" i="42"/>
  <c r="BJ141" i="42"/>
  <c r="BH141" i="42"/>
  <c r="BG141" i="42"/>
  <c r="BF141" i="42"/>
  <c r="BE141" i="42"/>
  <c r="BD141" i="42"/>
  <c r="BC141" i="42"/>
  <c r="BB141" i="42"/>
  <c r="AY141" i="42"/>
  <c r="AX141" i="42"/>
  <c r="AW141" i="42"/>
  <c r="AV141" i="42"/>
  <c r="AT141" i="42"/>
  <c r="AS141" i="42"/>
  <c r="AR141" i="42"/>
  <c r="AQ141" i="42"/>
  <c r="AP141" i="42"/>
  <c r="AO141" i="42"/>
  <c r="AN141" i="42"/>
  <c r="AM141" i="42"/>
  <c r="AL141" i="42"/>
  <c r="AK141" i="42"/>
  <c r="AJ141" i="42"/>
  <c r="AI141" i="42"/>
  <c r="AH141" i="42"/>
  <c r="AG141" i="42"/>
  <c r="AF141" i="42"/>
  <c r="AE141" i="42"/>
  <c r="AD141" i="42"/>
  <c r="AB141" i="42"/>
  <c r="AA141" i="42"/>
  <c r="Z141" i="42"/>
  <c r="Y141" i="42"/>
  <c r="X141" i="42"/>
  <c r="W141" i="42"/>
  <c r="V141" i="42"/>
  <c r="U141" i="42"/>
  <c r="T141" i="42"/>
  <c r="S141" i="42"/>
  <c r="R141" i="42"/>
  <c r="Q141" i="42"/>
  <c r="P141" i="42"/>
  <c r="O141" i="42"/>
  <c r="N141" i="42"/>
  <c r="K141" i="42"/>
  <c r="J141" i="42"/>
  <c r="I141" i="42"/>
  <c r="H141" i="42"/>
  <c r="G141" i="42"/>
  <c r="F141" i="42"/>
  <c r="E141" i="42"/>
  <c r="D141" i="42"/>
  <c r="C141" i="42"/>
  <c r="B141" i="42"/>
  <c r="CI68" i="42"/>
  <c r="CH68" i="42"/>
  <c r="CG68" i="42"/>
  <c r="CF68" i="42"/>
  <c r="CE68" i="42"/>
  <c r="CD68" i="42"/>
  <c r="CC68" i="42"/>
  <c r="CB68" i="42"/>
  <c r="CA68" i="42"/>
  <c r="BZ68" i="42"/>
  <c r="BY68" i="42"/>
  <c r="BX68" i="42"/>
  <c r="BW68" i="42"/>
  <c r="BV68" i="42"/>
  <c r="BU68" i="42"/>
  <c r="BT68" i="42"/>
  <c r="BS68" i="42"/>
  <c r="BR68" i="42"/>
  <c r="BQ68" i="42"/>
  <c r="BO68" i="42"/>
  <c r="BN68" i="42"/>
  <c r="BM68" i="42"/>
  <c r="BL68" i="42"/>
  <c r="BK68" i="42"/>
  <c r="BJ68" i="42"/>
  <c r="BH68" i="42"/>
  <c r="BG68" i="42"/>
  <c r="BF68" i="42"/>
  <c r="BE68" i="42"/>
  <c r="BD68" i="42"/>
  <c r="BC68" i="42"/>
  <c r="BB68" i="42"/>
  <c r="AY68" i="42"/>
  <c r="AX68" i="42"/>
  <c r="AW68" i="42"/>
  <c r="AV68" i="42"/>
  <c r="AT68" i="42"/>
  <c r="AS68" i="42"/>
  <c r="AR68" i="42"/>
  <c r="AQ68" i="42"/>
  <c r="AP68" i="42"/>
  <c r="AO68" i="42"/>
  <c r="AN68" i="42"/>
  <c r="AM68" i="42"/>
  <c r="AL68" i="42"/>
  <c r="AK68" i="42"/>
  <c r="AJ68" i="42"/>
  <c r="AI68" i="42"/>
  <c r="AH68" i="42"/>
  <c r="AG68" i="42"/>
  <c r="AF68" i="42"/>
  <c r="AE68" i="42"/>
  <c r="AD68" i="42"/>
  <c r="AB68" i="42"/>
  <c r="AA68" i="42"/>
  <c r="Z68" i="42"/>
  <c r="Y68" i="42"/>
  <c r="X68" i="42"/>
  <c r="W68" i="42"/>
  <c r="V68" i="42"/>
  <c r="U68" i="42"/>
  <c r="T68" i="42"/>
  <c r="S68" i="42"/>
  <c r="R68" i="42"/>
  <c r="Q68" i="42"/>
  <c r="P68" i="42"/>
  <c r="O68" i="42"/>
  <c r="N68" i="42"/>
  <c r="K68" i="42"/>
  <c r="J68" i="42"/>
  <c r="I68" i="42"/>
  <c r="H68" i="42"/>
  <c r="G68" i="42"/>
  <c r="F68" i="42"/>
  <c r="E68" i="42"/>
  <c r="D68" i="42"/>
  <c r="C68" i="42"/>
  <c r="B68" i="42"/>
  <c r="CI67" i="42"/>
  <c r="CH67" i="42"/>
  <c r="CG67" i="42"/>
  <c r="CF67" i="42"/>
  <c r="CE67" i="42"/>
  <c r="CD67" i="42"/>
  <c r="CC67" i="42"/>
  <c r="CB67" i="42"/>
  <c r="CA67" i="42"/>
  <c r="BZ67" i="42"/>
  <c r="BY67" i="42"/>
  <c r="BX67" i="42"/>
  <c r="BW67" i="42"/>
  <c r="BV67" i="42"/>
  <c r="BU67" i="42"/>
  <c r="BT67" i="42"/>
  <c r="BS67" i="42"/>
  <c r="BR67" i="42"/>
  <c r="BQ67" i="42"/>
  <c r="BO67" i="42"/>
  <c r="BN67" i="42"/>
  <c r="BM67" i="42"/>
  <c r="BL67" i="42"/>
  <c r="BK67" i="42"/>
  <c r="BJ67" i="42"/>
  <c r="BH67" i="42"/>
  <c r="BG67" i="42"/>
  <c r="BF67" i="42"/>
  <c r="BE67" i="42"/>
  <c r="BD67" i="42"/>
  <c r="BC67" i="42"/>
  <c r="BB67" i="42"/>
  <c r="AY67" i="42"/>
  <c r="AX67" i="42"/>
  <c r="AW67" i="42"/>
  <c r="AV67" i="42"/>
  <c r="AT67" i="42"/>
  <c r="AS67" i="42"/>
  <c r="AR67" i="42"/>
  <c r="AQ67" i="42"/>
  <c r="AP67" i="42"/>
  <c r="AO67" i="42"/>
  <c r="AN67" i="42"/>
  <c r="AM67" i="42"/>
  <c r="AL67" i="42"/>
  <c r="AK67" i="42"/>
  <c r="AJ67" i="42"/>
  <c r="AI67" i="42"/>
  <c r="AH67" i="42"/>
  <c r="AG67" i="42"/>
  <c r="AF67" i="42"/>
  <c r="AE67" i="42"/>
  <c r="AD67" i="42"/>
  <c r="AB67" i="42"/>
  <c r="AA67" i="42"/>
  <c r="Z67" i="42"/>
  <c r="Y67" i="42"/>
  <c r="X67" i="42"/>
  <c r="W67" i="42"/>
  <c r="V67" i="42"/>
  <c r="U67" i="42"/>
  <c r="T67" i="42"/>
  <c r="S67" i="42"/>
  <c r="R67" i="42"/>
  <c r="Q67" i="42"/>
  <c r="P67" i="42"/>
  <c r="O67" i="42"/>
  <c r="N67" i="42"/>
  <c r="K67" i="42"/>
  <c r="J67" i="42"/>
  <c r="I67" i="42"/>
  <c r="H67" i="42"/>
  <c r="G67" i="42"/>
  <c r="F67" i="42"/>
  <c r="E67" i="42"/>
  <c r="D67" i="42"/>
  <c r="C67" i="42"/>
  <c r="B67" i="42"/>
  <c r="CI66" i="42"/>
  <c r="CH66" i="42"/>
  <c r="CG66" i="42"/>
  <c r="CF66" i="42"/>
  <c r="CE66" i="42"/>
  <c r="CD66" i="42"/>
  <c r="CC66" i="42"/>
  <c r="CB66" i="42"/>
  <c r="CA66" i="42"/>
  <c r="BZ66" i="42"/>
  <c r="BY66" i="42"/>
  <c r="BX66" i="42"/>
  <c r="BW66" i="42"/>
  <c r="BV66" i="42"/>
  <c r="BU66" i="42"/>
  <c r="BT66" i="42"/>
  <c r="BS66" i="42"/>
  <c r="BR66" i="42"/>
  <c r="BQ66" i="42"/>
  <c r="BO66" i="42"/>
  <c r="BN66" i="42"/>
  <c r="BM66" i="42"/>
  <c r="BL66" i="42"/>
  <c r="BK66" i="42"/>
  <c r="BJ66" i="42"/>
  <c r="BH66" i="42"/>
  <c r="BG66" i="42"/>
  <c r="BF66" i="42"/>
  <c r="BE66" i="42"/>
  <c r="BD66" i="42"/>
  <c r="BC66" i="42"/>
  <c r="BB66" i="42"/>
  <c r="AY66" i="42"/>
  <c r="AX66" i="42"/>
  <c r="AW66" i="42"/>
  <c r="AV66" i="42"/>
  <c r="AT66" i="42"/>
  <c r="AS66" i="42"/>
  <c r="AR66" i="42"/>
  <c r="AQ66" i="42"/>
  <c r="AP66" i="42"/>
  <c r="AO66" i="42"/>
  <c r="AN66" i="42"/>
  <c r="AM66" i="42"/>
  <c r="AL66" i="42"/>
  <c r="AK66" i="42"/>
  <c r="AJ66" i="42"/>
  <c r="AI66" i="42"/>
  <c r="AH66" i="42"/>
  <c r="AG66" i="42"/>
  <c r="AF66" i="42"/>
  <c r="AE66" i="42"/>
  <c r="AD66" i="42"/>
  <c r="AB66" i="42"/>
  <c r="AA66" i="42"/>
  <c r="Z66" i="42"/>
  <c r="Y66" i="42"/>
  <c r="X66" i="42"/>
  <c r="W66" i="42"/>
  <c r="V66" i="42"/>
  <c r="U66" i="42"/>
  <c r="T66" i="42"/>
  <c r="S66" i="42"/>
  <c r="R66" i="42"/>
  <c r="Q66" i="42"/>
  <c r="P66" i="42"/>
  <c r="O66" i="42"/>
  <c r="N66" i="42"/>
  <c r="K66" i="42"/>
  <c r="J66" i="42"/>
  <c r="I66" i="42"/>
  <c r="H66" i="42"/>
  <c r="G66" i="42"/>
  <c r="F66" i="42"/>
  <c r="E66" i="42"/>
  <c r="D66" i="42"/>
  <c r="C66" i="42"/>
  <c r="B66" i="42"/>
  <c r="CP113" i="42"/>
  <c r="CO113" i="42"/>
  <c r="CN113" i="42"/>
  <c r="CM113" i="42"/>
  <c r="CL113" i="42"/>
  <c r="CI113" i="42"/>
  <c r="CH113" i="42"/>
  <c r="CG113" i="42"/>
  <c r="CF113" i="42"/>
  <c r="CE113" i="42"/>
  <c r="CD113" i="42"/>
  <c r="CC113" i="42"/>
  <c r="CB113" i="42"/>
  <c r="CA113" i="42"/>
  <c r="BZ113" i="42"/>
  <c r="BY113" i="42"/>
  <c r="BX113" i="42"/>
  <c r="BW113" i="42"/>
  <c r="BV113" i="42"/>
  <c r="BU113" i="42"/>
  <c r="BT113" i="42"/>
  <c r="BS113" i="42"/>
  <c r="BR113" i="42"/>
  <c r="BQ113" i="42"/>
  <c r="BO113" i="42"/>
  <c r="BN113" i="42"/>
  <c r="BM113" i="42"/>
  <c r="BL113" i="42"/>
  <c r="BK113" i="42"/>
  <c r="BJ113" i="42"/>
  <c r="BH113" i="42"/>
  <c r="BG113" i="42"/>
  <c r="BF113" i="42"/>
  <c r="BE113" i="42"/>
  <c r="BD113" i="42"/>
  <c r="BC113" i="42"/>
  <c r="BB113" i="42"/>
  <c r="AY113" i="42"/>
  <c r="AX113" i="42"/>
  <c r="AW113" i="42"/>
  <c r="AV113" i="42"/>
  <c r="AT113" i="42"/>
  <c r="AS113" i="42"/>
  <c r="AR113" i="42"/>
  <c r="AQ113" i="42"/>
  <c r="AP113" i="42"/>
  <c r="AO113" i="42"/>
  <c r="AN113" i="42"/>
  <c r="AM113" i="42"/>
  <c r="AL113" i="42"/>
  <c r="AK113" i="42"/>
  <c r="AJ113" i="42"/>
  <c r="AI113" i="42"/>
  <c r="AH113" i="42"/>
  <c r="AG113" i="42"/>
  <c r="AF113" i="42"/>
  <c r="AE113" i="42"/>
  <c r="AD113" i="42"/>
  <c r="AB113" i="42"/>
  <c r="AA113" i="42"/>
  <c r="Z113" i="42"/>
  <c r="Y113" i="42"/>
  <c r="X113" i="42"/>
  <c r="W113" i="42"/>
  <c r="V113" i="42"/>
  <c r="U113" i="42"/>
  <c r="T113" i="42"/>
  <c r="S113" i="42"/>
  <c r="R113" i="42"/>
  <c r="Q113" i="42"/>
  <c r="P113" i="42"/>
  <c r="O113" i="42"/>
  <c r="N113" i="42"/>
  <c r="K113" i="42"/>
  <c r="J113" i="42"/>
  <c r="I113" i="42"/>
  <c r="H113" i="42"/>
  <c r="G113" i="42"/>
  <c r="F113" i="42"/>
  <c r="E113" i="42"/>
  <c r="D113" i="42"/>
  <c r="C113" i="42"/>
  <c r="B113" i="42"/>
  <c r="CP85" i="42"/>
  <c r="CO85" i="42"/>
  <c r="CN85" i="42"/>
  <c r="CM85" i="42"/>
  <c r="CL85" i="42"/>
  <c r="CI85" i="42"/>
  <c r="CH85" i="42"/>
  <c r="CG85" i="42"/>
  <c r="CF85" i="42"/>
  <c r="CE85" i="42"/>
  <c r="CD85" i="42"/>
  <c r="CC85" i="42"/>
  <c r="CB85" i="42"/>
  <c r="CA85" i="42"/>
  <c r="BZ85" i="42"/>
  <c r="BY85" i="42"/>
  <c r="BX85" i="42"/>
  <c r="BW85" i="42"/>
  <c r="BV85" i="42"/>
  <c r="BU85" i="42"/>
  <c r="BT85" i="42"/>
  <c r="BS85" i="42"/>
  <c r="BR85" i="42"/>
  <c r="BQ85" i="42"/>
  <c r="BO85" i="42"/>
  <c r="BN85" i="42"/>
  <c r="BM85" i="42"/>
  <c r="BL85" i="42"/>
  <c r="BK85" i="42"/>
  <c r="BJ85" i="42"/>
  <c r="BH85" i="42"/>
  <c r="BG85" i="42"/>
  <c r="BF85" i="42"/>
  <c r="BE85" i="42"/>
  <c r="BD85" i="42"/>
  <c r="BC85" i="42"/>
  <c r="BB85" i="42"/>
  <c r="AY85" i="42"/>
  <c r="AX85" i="42"/>
  <c r="AW85" i="42"/>
  <c r="AV85" i="42"/>
  <c r="AT85" i="42"/>
  <c r="AS85" i="42"/>
  <c r="AR85" i="42"/>
  <c r="AQ85" i="42"/>
  <c r="AP85" i="42"/>
  <c r="AO85" i="42"/>
  <c r="AN85" i="42"/>
  <c r="AM85" i="42"/>
  <c r="AL85" i="42"/>
  <c r="AK85" i="42"/>
  <c r="AJ85" i="42"/>
  <c r="AI85" i="42"/>
  <c r="AH85" i="42"/>
  <c r="AG85" i="42"/>
  <c r="AF85" i="42"/>
  <c r="AE85" i="42"/>
  <c r="AD85" i="42"/>
  <c r="AB85" i="42"/>
  <c r="AA85" i="42"/>
  <c r="Z85" i="42"/>
  <c r="Y85" i="42"/>
  <c r="X85" i="42"/>
  <c r="W85" i="42"/>
  <c r="V85" i="42"/>
  <c r="U85" i="42"/>
  <c r="T85" i="42"/>
  <c r="S85" i="42"/>
  <c r="R85" i="42"/>
  <c r="Q85" i="42"/>
  <c r="P85" i="42"/>
  <c r="O85" i="42"/>
  <c r="N85" i="42"/>
  <c r="K85" i="42"/>
  <c r="J85" i="42"/>
  <c r="I85" i="42"/>
  <c r="H85" i="42"/>
  <c r="G85" i="42"/>
  <c r="F85" i="42"/>
  <c r="E85" i="42"/>
  <c r="D85" i="42"/>
  <c r="C85" i="42"/>
  <c r="B85" i="42"/>
  <c r="CP30" i="42"/>
  <c r="CO30" i="42"/>
  <c r="CN30" i="42"/>
  <c r="CM30" i="42"/>
  <c r="CL30" i="42"/>
  <c r="CI30" i="42"/>
  <c r="CH30" i="42"/>
  <c r="CG30" i="42"/>
  <c r="CF30" i="42"/>
  <c r="CE30" i="42"/>
  <c r="CD30" i="42"/>
  <c r="CC30" i="42"/>
  <c r="CB30" i="42"/>
  <c r="CA30" i="42"/>
  <c r="BZ30" i="42"/>
  <c r="BY30" i="42"/>
  <c r="BX30" i="42"/>
  <c r="BW30" i="42"/>
  <c r="BV30" i="42"/>
  <c r="BU30" i="42"/>
  <c r="BT30" i="42"/>
  <c r="BS30" i="42"/>
  <c r="BR30" i="42"/>
  <c r="BQ30" i="42"/>
  <c r="BO30" i="42"/>
  <c r="BN30" i="42"/>
  <c r="BM30" i="42"/>
  <c r="BL30" i="42"/>
  <c r="BK30" i="42"/>
  <c r="BJ30" i="42"/>
  <c r="BH30" i="42"/>
  <c r="BG30" i="42"/>
  <c r="BF30" i="42"/>
  <c r="BE30" i="42"/>
  <c r="BD30" i="42"/>
  <c r="BC30" i="42"/>
  <c r="BB30" i="42"/>
  <c r="AY30" i="42"/>
  <c r="AX30" i="42"/>
  <c r="AW30" i="42"/>
  <c r="AV30" i="42"/>
  <c r="AT30" i="42"/>
  <c r="AS30" i="42"/>
  <c r="AR30" i="42"/>
  <c r="AQ30" i="42"/>
  <c r="AP30" i="42"/>
  <c r="AO30" i="42"/>
  <c r="AN30" i="42"/>
  <c r="AM30" i="42"/>
  <c r="AL30" i="42"/>
  <c r="AK30" i="42"/>
  <c r="AJ30" i="42"/>
  <c r="AI30" i="42"/>
  <c r="AH30" i="42"/>
  <c r="AG30" i="42"/>
  <c r="AF30" i="42"/>
  <c r="AE30" i="42"/>
  <c r="AD30" i="42"/>
  <c r="AB30" i="42"/>
  <c r="AA30" i="42"/>
  <c r="Z30" i="42"/>
  <c r="Y30" i="42"/>
  <c r="X30" i="42"/>
  <c r="W30" i="42"/>
  <c r="V30" i="42"/>
  <c r="U30" i="42"/>
  <c r="T30" i="42"/>
  <c r="S30" i="42"/>
  <c r="R30" i="42"/>
  <c r="Q30" i="42"/>
  <c r="P30" i="42"/>
  <c r="O30" i="42"/>
  <c r="N30" i="42"/>
  <c r="K30" i="42"/>
  <c r="J30" i="42"/>
  <c r="I30" i="42"/>
  <c r="H30" i="42"/>
  <c r="G30" i="42"/>
  <c r="F30" i="42"/>
  <c r="E30" i="42"/>
  <c r="D30" i="42"/>
  <c r="C30" i="42"/>
  <c r="B30" i="42"/>
  <c r="CP29" i="42"/>
  <c r="CO29" i="42"/>
  <c r="CN29" i="42"/>
  <c r="CM29" i="42"/>
  <c r="CL29" i="42"/>
  <c r="CI29" i="42"/>
  <c r="CH29" i="42"/>
  <c r="CG29" i="42"/>
  <c r="CF29" i="42"/>
  <c r="CE29" i="42"/>
  <c r="CD29" i="42"/>
  <c r="CC29" i="42"/>
  <c r="CB29" i="42"/>
  <c r="CA29" i="42"/>
  <c r="BZ29" i="42"/>
  <c r="BY29" i="42"/>
  <c r="BX29" i="42"/>
  <c r="BW29" i="42"/>
  <c r="BV29" i="42"/>
  <c r="BU29" i="42"/>
  <c r="BT29" i="42"/>
  <c r="BS29" i="42"/>
  <c r="BR29" i="42"/>
  <c r="BQ29" i="42"/>
  <c r="BO29" i="42"/>
  <c r="BN29" i="42"/>
  <c r="BM29" i="42"/>
  <c r="BL29" i="42"/>
  <c r="BK29" i="42"/>
  <c r="BJ29" i="42"/>
  <c r="BH29" i="42"/>
  <c r="BG29" i="42"/>
  <c r="BF29" i="42"/>
  <c r="BE29" i="42"/>
  <c r="BD29" i="42"/>
  <c r="BC29" i="42"/>
  <c r="BB29" i="42"/>
  <c r="AY29" i="42"/>
  <c r="AX29" i="42"/>
  <c r="AW29" i="42"/>
  <c r="AV29" i="42"/>
  <c r="AT29" i="42"/>
  <c r="AS29" i="42"/>
  <c r="AR29" i="42"/>
  <c r="AQ29" i="42"/>
  <c r="AP29" i="42"/>
  <c r="AO29" i="42"/>
  <c r="AN29" i="42"/>
  <c r="AM29" i="42"/>
  <c r="AL29" i="42"/>
  <c r="AK29" i="42"/>
  <c r="AJ29" i="42"/>
  <c r="AI29" i="42"/>
  <c r="AH29" i="42"/>
  <c r="AG29" i="42"/>
  <c r="AF29" i="42"/>
  <c r="AE29" i="42"/>
  <c r="AD29" i="42"/>
  <c r="AB29" i="42"/>
  <c r="AA29" i="42"/>
  <c r="Z29" i="42"/>
  <c r="Y29" i="42"/>
  <c r="X29" i="42"/>
  <c r="W29" i="42"/>
  <c r="V29" i="42"/>
  <c r="U29" i="42"/>
  <c r="T29" i="42"/>
  <c r="S29" i="42"/>
  <c r="R29" i="42"/>
  <c r="Q29" i="42"/>
  <c r="P29" i="42"/>
  <c r="O29" i="42"/>
  <c r="N29" i="42"/>
  <c r="K29" i="42"/>
  <c r="J29" i="42"/>
  <c r="I29" i="42"/>
  <c r="H29" i="42"/>
  <c r="G29" i="42"/>
  <c r="F29" i="42"/>
  <c r="E29" i="42"/>
  <c r="D29" i="42"/>
  <c r="C29" i="42"/>
  <c r="B29" i="42"/>
  <c r="CP140" i="42"/>
  <c r="CO140" i="42"/>
  <c r="CN140" i="42"/>
  <c r="CM140" i="42"/>
  <c r="CL140" i="42"/>
  <c r="CI140" i="42"/>
  <c r="CH140" i="42"/>
  <c r="CG140" i="42"/>
  <c r="CF140" i="42"/>
  <c r="CE140" i="42"/>
  <c r="CD140" i="42"/>
  <c r="CC140" i="42"/>
  <c r="CB140" i="42"/>
  <c r="CA140" i="42"/>
  <c r="BZ140" i="42"/>
  <c r="BY140" i="42"/>
  <c r="BX140" i="42"/>
  <c r="BW140" i="42"/>
  <c r="BV140" i="42"/>
  <c r="BU140" i="42"/>
  <c r="BT140" i="42"/>
  <c r="BS140" i="42"/>
  <c r="BR140" i="42"/>
  <c r="BQ140" i="42"/>
  <c r="BO140" i="42"/>
  <c r="BN140" i="42"/>
  <c r="BM140" i="42"/>
  <c r="BL140" i="42"/>
  <c r="BK140" i="42"/>
  <c r="BJ140" i="42"/>
  <c r="BH140" i="42"/>
  <c r="BG140" i="42"/>
  <c r="BF140" i="42"/>
  <c r="BE140" i="42"/>
  <c r="BD140" i="42"/>
  <c r="BC140" i="42"/>
  <c r="BB140" i="42"/>
  <c r="AY140" i="42"/>
  <c r="AX140" i="42"/>
  <c r="AW140" i="42"/>
  <c r="AV140" i="42"/>
  <c r="AT140" i="42"/>
  <c r="AS140" i="42"/>
  <c r="AR140" i="42"/>
  <c r="AQ140" i="42"/>
  <c r="AP140" i="42"/>
  <c r="AO140" i="42"/>
  <c r="AN140" i="42"/>
  <c r="AM140" i="42"/>
  <c r="AL140" i="42"/>
  <c r="AK140" i="42"/>
  <c r="AJ140" i="42"/>
  <c r="AI140" i="42"/>
  <c r="AH140" i="42"/>
  <c r="AG140" i="42"/>
  <c r="AF140" i="42"/>
  <c r="AE140" i="42"/>
  <c r="AD140" i="42"/>
  <c r="AB140" i="42"/>
  <c r="AA140" i="42"/>
  <c r="Z140" i="42"/>
  <c r="Y140" i="42"/>
  <c r="X140" i="42"/>
  <c r="W140" i="42"/>
  <c r="V140" i="42"/>
  <c r="U140" i="42"/>
  <c r="T140" i="42"/>
  <c r="S140" i="42"/>
  <c r="R140" i="42"/>
  <c r="Q140" i="42"/>
  <c r="P140" i="42"/>
  <c r="O140" i="42"/>
  <c r="N140" i="42"/>
  <c r="K140" i="42"/>
  <c r="J140" i="42"/>
  <c r="I140" i="42"/>
  <c r="H140" i="42"/>
  <c r="G140" i="42"/>
  <c r="F140" i="42"/>
  <c r="E140" i="42"/>
  <c r="D140" i="42"/>
  <c r="C140" i="42"/>
  <c r="B140" i="42"/>
  <c r="CP65" i="42"/>
  <c r="CO65" i="42"/>
  <c r="CN65" i="42"/>
  <c r="CM65" i="42"/>
  <c r="CL65" i="42"/>
  <c r="CI65" i="42"/>
  <c r="CH65" i="42"/>
  <c r="CG65" i="42"/>
  <c r="CF65" i="42"/>
  <c r="CE65" i="42"/>
  <c r="CD65" i="42"/>
  <c r="CC65" i="42"/>
  <c r="CB65" i="42"/>
  <c r="CA65" i="42"/>
  <c r="BZ65" i="42"/>
  <c r="BY65" i="42"/>
  <c r="BX65" i="42"/>
  <c r="BW65" i="42"/>
  <c r="BV65" i="42"/>
  <c r="BU65" i="42"/>
  <c r="BT65" i="42"/>
  <c r="BS65" i="42"/>
  <c r="BR65" i="42"/>
  <c r="BQ65" i="42"/>
  <c r="BO65" i="42"/>
  <c r="BN65" i="42"/>
  <c r="BM65" i="42"/>
  <c r="BL65" i="42"/>
  <c r="BK65" i="42"/>
  <c r="BJ65" i="42"/>
  <c r="BH65" i="42"/>
  <c r="BG65" i="42"/>
  <c r="BF65" i="42"/>
  <c r="BE65" i="42"/>
  <c r="BD65" i="42"/>
  <c r="BC65" i="42"/>
  <c r="BB65" i="42"/>
  <c r="AY65" i="42"/>
  <c r="AX65" i="42"/>
  <c r="AW65" i="42"/>
  <c r="AV65" i="42"/>
  <c r="AT65" i="42"/>
  <c r="AS65" i="42"/>
  <c r="AR65" i="42"/>
  <c r="AQ65" i="42"/>
  <c r="AP65" i="42"/>
  <c r="AO65" i="42"/>
  <c r="AN65" i="42"/>
  <c r="AM65" i="42"/>
  <c r="AL65" i="42"/>
  <c r="AK65" i="42"/>
  <c r="AJ65" i="42"/>
  <c r="AI65" i="42"/>
  <c r="AH65" i="42"/>
  <c r="AG65" i="42"/>
  <c r="AF65" i="42"/>
  <c r="AE65" i="42"/>
  <c r="AD65" i="42"/>
  <c r="AB65" i="42"/>
  <c r="AA65" i="42"/>
  <c r="Z65" i="42"/>
  <c r="Y65" i="42"/>
  <c r="X65" i="42"/>
  <c r="W65" i="42"/>
  <c r="V65" i="42"/>
  <c r="U65" i="42"/>
  <c r="T65" i="42"/>
  <c r="S65" i="42"/>
  <c r="R65" i="42"/>
  <c r="Q65" i="42"/>
  <c r="P65" i="42"/>
  <c r="O65" i="42"/>
  <c r="N65" i="42"/>
  <c r="K65" i="42"/>
  <c r="J65" i="42"/>
  <c r="I65" i="42"/>
  <c r="H65" i="42"/>
  <c r="G65" i="42"/>
  <c r="F65" i="42"/>
  <c r="E65" i="42"/>
  <c r="D65" i="42"/>
  <c r="C65" i="42"/>
  <c r="B65" i="42"/>
  <c r="CP112" i="42"/>
  <c r="CO112" i="42"/>
  <c r="CN112" i="42"/>
  <c r="CM112" i="42"/>
  <c r="CL112" i="42"/>
  <c r="CI112" i="42"/>
  <c r="CH112" i="42"/>
  <c r="CG112" i="42"/>
  <c r="CF112" i="42"/>
  <c r="CE112" i="42"/>
  <c r="CD112" i="42"/>
  <c r="CC112" i="42"/>
  <c r="CB112" i="42"/>
  <c r="CA112" i="42"/>
  <c r="BZ112" i="42"/>
  <c r="BY112" i="42"/>
  <c r="BX112" i="42"/>
  <c r="BW112" i="42"/>
  <c r="BV112" i="42"/>
  <c r="BU112" i="42"/>
  <c r="BT112" i="42"/>
  <c r="BS112" i="42"/>
  <c r="BR112" i="42"/>
  <c r="BQ112" i="42"/>
  <c r="BO112" i="42"/>
  <c r="BN112" i="42"/>
  <c r="BM112" i="42"/>
  <c r="BL112" i="42"/>
  <c r="BK112" i="42"/>
  <c r="BJ112" i="42"/>
  <c r="BH112" i="42"/>
  <c r="BG112" i="42"/>
  <c r="BF112" i="42"/>
  <c r="BE112" i="42"/>
  <c r="BD112" i="42"/>
  <c r="BC112" i="42"/>
  <c r="BB112" i="42"/>
  <c r="AY112" i="42"/>
  <c r="AX112" i="42"/>
  <c r="AW112" i="42"/>
  <c r="AV112" i="42"/>
  <c r="AT112" i="42"/>
  <c r="AS112" i="42"/>
  <c r="AR112" i="42"/>
  <c r="AQ112" i="42"/>
  <c r="AP112" i="42"/>
  <c r="AO112" i="42"/>
  <c r="AN112" i="42"/>
  <c r="AM112" i="42"/>
  <c r="AL112" i="42"/>
  <c r="AK112" i="42"/>
  <c r="AJ112" i="42"/>
  <c r="AI112" i="42"/>
  <c r="AH112" i="42"/>
  <c r="AG112" i="42"/>
  <c r="AF112" i="42"/>
  <c r="AE112" i="42"/>
  <c r="AD112" i="42"/>
  <c r="AB112" i="42"/>
  <c r="AA112" i="42"/>
  <c r="Z112" i="42"/>
  <c r="Y112" i="42"/>
  <c r="X112" i="42"/>
  <c r="W112" i="42"/>
  <c r="V112" i="42"/>
  <c r="U112" i="42"/>
  <c r="T112" i="42"/>
  <c r="S112" i="42"/>
  <c r="R112" i="42"/>
  <c r="Q112" i="42"/>
  <c r="P112" i="42"/>
  <c r="O112" i="42"/>
  <c r="N112" i="42"/>
  <c r="K112" i="42"/>
  <c r="J112" i="42"/>
  <c r="I112" i="42"/>
  <c r="H112" i="42"/>
  <c r="G112" i="42"/>
  <c r="F112" i="42"/>
  <c r="E112" i="42"/>
  <c r="D112" i="42"/>
  <c r="C112" i="42"/>
  <c r="B112" i="42"/>
  <c r="CK28" i="42"/>
  <c r="CJ28" i="42"/>
  <c r="CI28" i="42"/>
  <c r="CH28" i="42"/>
  <c r="CG28" i="42"/>
  <c r="CF28" i="42"/>
  <c r="CE28" i="42"/>
  <c r="CB28" i="42"/>
  <c r="CA28" i="42"/>
  <c r="BY28" i="42"/>
  <c r="BX28" i="42"/>
  <c r="BW28" i="42"/>
  <c r="BV28" i="42"/>
  <c r="BU28" i="42"/>
  <c r="BS28" i="42"/>
  <c r="BR28" i="42"/>
  <c r="BQ28" i="42"/>
  <c r="BM28" i="42"/>
  <c r="BL28" i="42"/>
  <c r="BK28" i="42"/>
  <c r="BJ28" i="42"/>
  <c r="BI28" i="42"/>
  <c r="BF28" i="42"/>
  <c r="BE28" i="42"/>
  <c r="BD28" i="42"/>
  <c r="BA28" i="42"/>
  <c r="AX28" i="42"/>
  <c r="AW28" i="42"/>
  <c r="AV28" i="42"/>
  <c r="AU28" i="42"/>
  <c r="AH28" i="42"/>
  <c r="AG28" i="42"/>
  <c r="AE28" i="42"/>
  <c r="AC28" i="42"/>
  <c r="AB28" i="42"/>
  <c r="AA28" i="42"/>
  <c r="U28" i="42"/>
  <c r="R28" i="42"/>
  <c r="Q28" i="42"/>
  <c r="P28" i="42"/>
  <c r="O28" i="42"/>
  <c r="N28" i="42"/>
  <c r="M28" i="42"/>
  <c r="L28" i="42"/>
  <c r="K28" i="42"/>
  <c r="J28" i="42"/>
  <c r="I28" i="42"/>
  <c r="H28" i="42"/>
  <c r="G28" i="42"/>
  <c r="F28" i="42"/>
  <c r="E28" i="42"/>
  <c r="C28" i="42"/>
  <c r="B28" i="42"/>
  <c r="CK27" i="42"/>
  <c r="CJ27" i="42"/>
  <c r="CI27" i="42"/>
  <c r="CH27" i="42"/>
  <c r="CG27" i="42"/>
  <c r="CF27" i="42"/>
  <c r="CE27" i="42"/>
  <c r="CB27" i="42"/>
  <c r="CA27" i="42"/>
  <c r="BY27" i="42"/>
  <c r="BX27" i="42"/>
  <c r="BW27" i="42"/>
  <c r="BV27" i="42"/>
  <c r="BU27" i="42"/>
  <c r="BS27" i="42"/>
  <c r="BR27" i="42"/>
  <c r="BQ27" i="42"/>
  <c r="BM27" i="42"/>
  <c r="BL27" i="42"/>
  <c r="BK27" i="42"/>
  <c r="BJ27" i="42"/>
  <c r="BI27" i="42"/>
  <c r="BF27" i="42"/>
  <c r="BE27" i="42"/>
  <c r="BD27" i="42"/>
  <c r="BA27" i="42"/>
  <c r="AX27" i="42"/>
  <c r="AW27" i="42"/>
  <c r="AV27" i="42"/>
  <c r="AU27" i="42"/>
  <c r="AH27" i="42"/>
  <c r="AG27" i="42"/>
  <c r="AE27" i="42"/>
  <c r="AC27" i="42"/>
  <c r="AB27" i="42"/>
  <c r="AA27" i="42"/>
  <c r="U27" i="42"/>
  <c r="R27" i="42"/>
  <c r="Q27" i="42"/>
  <c r="P27" i="42"/>
  <c r="O27" i="42"/>
  <c r="N27" i="42"/>
  <c r="M27" i="42"/>
  <c r="L27" i="42"/>
  <c r="K27" i="42"/>
  <c r="J27" i="42"/>
  <c r="I27" i="42"/>
  <c r="H27" i="42"/>
  <c r="G27" i="42"/>
  <c r="F27" i="42"/>
  <c r="E27" i="42"/>
  <c r="C27" i="42"/>
  <c r="B27" i="42"/>
  <c r="CK64" i="42"/>
  <c r="CJ64" i="42"/>
  <c r="CI64" i="42"/>
  <c r="CH64" i="42"/>
  <c r="CG64" i="42"/>
  <c r="CF64" i="42"/>
  <c r="CE64" i="42"/>
  <c r="CB64" i="42"/>
  <c r="CA64" i="42"/>
  <c r="BY64" i="42"/>
  <c r="BX64" i="42"/>
  <c r="BW64" i="42"/>
  <c r="BV64" i="42"/>
  <c r="BU64" i="42"/>
  <c r="BS64" i="42"/>
  <c r="BR64" i="42"/>
  <c r="BQ64" i="42"/>
  <c r="BM64" i="42"/>
  <c r="BL64" i="42"/>
  <c r="BK64" i="42"/>
  <c r="BJ64" i="42"/>
  <c r="BI64" i="42"/>
  <c r="BF64" i="42"/>
  <c r="BE64" i="42"/>
  <c r="BD64" i="42"/>
  <c r="BA64" i="42"/>
  <c r="AX64" i="42"/>
  <c r="AW64" i="42"/>
  <c r="AV64" i="42"/>
  <c r="AU64" i="42"/>
  <c r="AH64" i="42"/>
  <c r="AG64" i="42"/>
  <c r="AE64" i="42"/>
  <c r="AC64" i="42"/>
  <c r="AB64" i="42"/>
  <c r="AA64" i="42"/>
  <c r="U64" i="42"/>
  <c r="R64" i="42"/>
  <c r="Q64" i="42"/>
  <c r="P64" i="42"/>
  <c r="O64" i="42"/>
  <c r="N64" i="42"/>
  <c r="M64" i="42"/>
  <c r="L64" i="42"/>
  <c r="K64" i="42"/>
  <c r="J64" i="42"/>
  <c r="I64" i="42"/>
  <c r="H64" i="42"/>
  <c r="G64" i="42"/>
  <c r="F64" i="42"/>
  <c r="E64" i="42"/>
  <c r="C64" i="42"/>
  <c r="B64" i="42"/>
  <c r="CK63" i="42"/>
  <c r="CJ63" i="42"/>
  <c r="CI63" i="42"/>
  <c r="CH63" i="42"/>
  <c r="CG63" i="42"/>
  <c r="CF63" i="42"/>
  <c r="CE63" i="42"/>
  <c r="CB63" i="42"/>
  <c r="CA63" i="42"/>
  <c r="BY63" i="42"/>
  <c r="BX63" i="42"/>
  <c r="BW63" i="42"/>
  <c r="BV63" i="42"/>
  <c r="BU63" i="42"/>
  <c r="BS63" i="42"/>
  <c r="BR63" i="42"/>
  <c r="BQ63" i="42"/>
  <c r="BM63" i="42"/>
  <c r="BL63" i="42"/>
  <c r="BK63" i="42"/>
  <c r="BJ63" i="42"/>
  <c r="BI63" i="42"/>
  <c r="BF63" i="42"/>
  <c r="BE63" i="42"/>
  <c r="BD63" i="42"/>
  <c r="BA63" i="42"/>
  <c r="AX63" i="42"/>
  <c r="AW63" i="42"/>
  <c r="AV63" i="42"/>
  <c r="AU63" i="42"/>
  <c r="AH63" i="42"/>
  <c r="AG63" i="42"/>
  <c r="AE63" i="42"/>
  <c r="AC63" i="42"/>
  <c r="AB63" i="42"/>
  <c r="AA63" i="42"/>
  <c r="U63" i="42"/>
  <c r="R63" i="42"/>
  <c r="Q63" i="42"/>
  <c r="P63" i="42"/>
  <c r="O63" i="42"/>
  <c r="N63" i="42"/>
  <c r="M63" i="42"/>
  <c r="L63" i="42"/>
  <c r="K63" i="42"/>
  <c r="J63" i="42"/>
  <c r="I63" i="42"/>
  <c r="H63" i="42"/>
  <c r="G63" i="42"/>
  <c r="F63" i="42"/>
  <c r="E63" i="42"/>
  <c r="C63" i="42"/>
  <c r="B63" i="42"/>
  <c r="CK22" i="42"/>
  <c r="CJ22" i="42"/>
  <c r="CI22" i="42"/>
  <c r="CH22" i="42"/>
  <c r="CG22" i="42"/>
  <c r="CF22" i="42"/>
  <c r="CE22" i="42"/>
  <c r="CB22" i="42"/>
  <c r="CA22" i="42"/>
  <c r="BY22" i="42"/>
  <c r="BX22" i="42"/>
  <c r="BW22" i="42"/>
  <c r="BV22" i="42"/>
  <c r="BU22" i="42"/>
  <c r="BS22" i="42"/>
  <c r="BR22" i="42"/>
  <c r="BQ22" i="42"/>
  <c r="BM22" i="42"/>
  <c r="BL22" i="42"/>
  <c r="BK22" i="42"/>
  <c r="BJ22" i="42"/>
  <c r="BI22" i="42"/>
  <c r="BF22" i="42"/>
  <c r="BE22" i="42"/>
  <c r="BD22" i="42"/>
  <c r="BA22" i="42"/>
  <c r="AX22" i="42"/>
  <c r="AW22" i="42"/>
  <c r="AV22" i="42"/>
  <c r="AU22" i="42"/>
  <c r="AH22" i="42"/>
  <c r="AG22" i="42"/>
  <c r="AE22" i="42"/>
  <c r="AC22" i="42"/>
  <c r="AB22" i="42"/>
  <c r="AA22" i="42"/>
  <c r="U22" i="42"/>
  <c r="R22" i="42"/>
  <c r="Q22" i="42"/>
  <c r="P22" i="42"/>
  <c r="O22" i="42"/>
  <c r="N22" i="42"/>
  <c r="M22" i="42"/>
  <c r="L22" i="42"/>
  <c r="K22" i="42"/>
  <c r="J22" i="42"/>
  <c r="I22" i="42"/>
  <c r="H22" i="42"/>
  <c r="G22" i="42"/>
  <c r="F22" i="42"/>
  <c r="E22" i="42"/>
  <c r="C22" i="42"/>
  <c r="B22" i="42"/>
  <c r="CK21" i="42"/>
  <c r="CJ21" i="42"/>
  <c r="CI21" i="42"/>
  <c r="CH21" i="42"/>
  <c r="CG21" i="42"/>
  <c r="CF21" i="42"/>
  <c r="CE21" i="42"/>
  <c r="CB21" i="42"/>
  <c r="CA21" i="42"/>
  <c r="BY21" i="42"/>
  <c r="BX21" i="42"/>
  <c r="BW21" i="42"/>
  <c r="BV21" i="42"/>
  <c r="BU21" i="42"/>
  <c r="BS21" i="42"/>
  <c r="BR21" i="42"/>
  <c r="BQ21" i="42"/>
  <c r="BM21" i="42"/>
  <c r="BL21" i="42"/>
  <c r="BK21" i="42"/>
  <c r="BJ21" i="42"/>
  <c r="BI21" i="42"/>
  <c r="BF21" i="42"/>
  <c r="BE21" i="42"/>
  <c r="BD21" i="42"/>
  <c r="BA21" i="42"/>
  <c r="AX21" i="42"/>
  <c r="AW21" i="42"/>
  <c r="AV21" i="42"/>
  <c r="AU21" i="42"/>
  <c r="AH21" i="42"/>
  <c r="AG21" i="42"/>
  <c r="AE21" i="42"/>
  <c r="AC21" i="42"/>
  <c r="AB21" i="42"/>
  <c r="AA21" i="42"/>
  <c r="U21" i="42"/>
  <c r="R21" i="42"/>
  <c r="Q21" i="42"/>
  <c r="P21" i="42"/>
  <c r="O21" i="42"/>
  <c r="N21" i="42"/>
  <c r="M21" i="42"/>
  <c r="L21" i="42"/>
  <c r="K21" i="42"/>
  <c r="J21" i="42"/>
  <c r="I21" i="42"/>
  <c r="H21" i="42"/>
  <c r="G21" i="42"/>
  <c r="F21" i="42"/>
  <c r="E21" i="42"/>
  <c r="C21" i="42"/>
  <c r="B21" i="42"/>
  <c r="CK20" i="42"/>
  <c r="CJ20" i="42"/>
  <c r="CI20" i="42"/>
  <c r="CH20" i="42"/>
  <c r="CG20" i="42"/>
  <c r="CF20" i="42"/>
  <c r="CE20" i="42"/>
  <c r="CB20" i="42"/>
  <c r="CA20" i="42"/>
  <c r="BY20" i="42"/>
  <c r="BX20" i="42"/>
  <c r="BW20" i="42"/>
  <c r="BV20" i="42"/>
  <c r="BU20" i="42"/>
  <c r="BS20" i="42"/>
  <c r="BR20" i="42"/>
  <c r="BQ20" i="42"/>
  <c r="BM20" i="42"/>
  <c r="BL20" i="42"/>
  <c r="BK20" i="42"/>
  <c r="BJ20" i="42"/>
  <c r="BI20" i="42"/>
  <c r="BF20" i="42"/>
  <c r="BE20" i="42"/>
  <c r="BD20" i="42"/>
  <c r="BA20" i="42"/>
  <c r="AX20" i="42"/>
  <c r="AW20" i="42"/>
  <c r="AV20" i="42"/>
  <c r="AU20" i="42"/>
  <c r="AH20" i="42"/>
  <c r="AG20" i="42"/>
  <c r="AE20" i="42"/>
  <c r="AC20" i="42"/>
  <c r="AB20" i="42"/>
  <c r="AA20" i="42"/>
  <c r="U20" i="42"/>
  <c r="R20" i="42"/>
  <c r="Q20" i="42"/>
  <c r="P20" i="42"/>
  <c r="O20" i="42"/>
  <c r="N20" i="42"/>
  <c r="M20" i="42"/>
  <c r="L20" i="42"/>
  <c r="K20" i="42"/>
  <c r="J20" i="42"/>
  <c r="I20" i="42"/>
  <c r="H20" i="42"/>
  <c r="G20" i="42"/>
  <c r="F20" i="42"/>
  <c r="E20" i="42"/>
  <c r="C20" i="42"/>
  <c r="B20" i="42"/>
  <c r="CK19" i="42"/>
  <c r="CJ19" i="42"/>
  <c r="CI19" i="42"/>
  <c r="CH19" i="42"/>
  <c r="CG19" i="42"/>
  <c r="CF19" i="42"/>
  <c r="CE19" i="42"/>
  <c r="CB19" i="42"/>
  <c r="CA19" i="42"/>
  <c r="BY19" i="42"/>
  <c r="BX19" i="42"/>
  <c r="BW19" i="42"/>
  <c r="BV19" i="42"/>
  <c r="BU19" i="42"/>
  <c r="BS19" i="42"/>
  <c r="BR19" i="42"/>
  <c r="BQ19" i="42"/>
  <c r="BM19" i="42"/>
  <c r="BL19" i="42"/>
  <c r="BK19" i="42"/>
  <c r="BJ19" i="42"/>
  <c r="BI19" i="42"/>
  <c r="BF19" i="42"/>
  <c r="BE19" i="42"/>
  <c r="BD19" i="42"/>
  <c r="BA19" i="42"/>
  <c r="AX19" i="42"/>
  <c r="AW19" i="42"/>
  <c r="AV19" i="42"/>
  <c r="AU19" i="42"/>
  <c r="AH19" i="42"/>
  <c r="AG19" i="42"/>
  <c r="AE19" i="42"/>
  <c r="AC19" i="42"/>
  <c r="AB19" i="42"/>
  <c r="AA19" i="42"/>
  <c r="U19" i="42"/>
  <c r="R19" i="42"/>
  <c r="Q19" i="42"/>
  <c r="P19" i="42"/>
  <c r="O19" i="42"/>
  <c r="N19" i="42"/>
  <c r="M19" i="42"/>
  <c r="L19" i="42"/>
  <c r="K19" i="42"/>
  <c r="J19" i="42"/>
  <c r="I19" i="42"/>
  <c r="H19" i="42"/>
  <c r="G19" i="42"/>
  <c r="F19" i="42"/>
  <c r="E19" i="42"/>
  <c r="C19" i="42"/>
  <c r="B19" i="42"/>
  <c r="CK18" i="42"/>
  <c r="CJ18" i="42"/>
  <c r="CI18" i="42"/>
  <c r="CH18" i="42"/>
  <c r="CG18" i="42"/>
  <c r="CF18" i="42"/>
  <c r="CE18" i="42"/>
  <c r="CB18" i="42"/>
  <c r="CA18" i="42"/>
  <c r="BY18" i="42"/>
  <c r="BX18" i="42"/>
  <c r="BW18" i="42"/>
  <c r="BV18" i="42"/>
  <c r="BU18" i="42"/>
  <c r="BS18" i="42"/>
  <c r="BR18" i="42"/>
  <c r="BQ18" i="42"/>
  <c r="BM18" i="42"/>
  <c r="BL18" i="42"/>
  <c r="BK18" i="42"/>
  <c r="BJ18" i="42"/>
  <c r="BI18" i="42"/>
  <c r="BF18" i="42"/>
  <c r="BE18" i="42"/>
  <c r="BD18" i="42"/>
  <c r="BA18" i="42"/>
  <c r="AX18" i="42"/>
  <c r="AW18" i="42"/>
  <c r="AV18" i="42"/>
  <c r="AU18" i="42"/>
  <c r="AH18" i="42"/>
  <c r="AG18" i="42"/>
  <c r="AE18" i="42"/>
  <c r="AC18" i="42"/>
  <c r="AB18" i="42"/>
  <c r="AA18" i="42"/>
  <c r="U18" i="42"/>
  <c r="R18" i="42"/>
  <c r="Q18" i="42"/>
  <c r="P18" i="42"/>
  <c r="O18" i="42"/>
  <c r="N18" i="42"/>
  <c r="M18" i="42"/>
  <c r="L18" i="42"/>
  <c r="K18" i="42"/>
  <c r="J18" i="42"/>
  <c r="I18" i="42"/>
  <c r="H18" i="42"/>
  <c r="G18" i="42"/>
  <c r="F18" i="42"/>
  <c r="E18" i="42"/>
  <c r="C18" i="42"/>
  <c r="B18" i="42"/>
  <c r="CK17" i="42"/>
  <c r="CJ17" i="42"/>
  <c r="CI17" i="42"/>
  <c r="CH17" i="42"/>
  <c r="CG17" i="42"/>
  <c r="CF17" i="42"/>
  <c r="CE17" i="42"/>
  <c r="CB17" i="42"/>
  <c r="CA17" i="42"/>
  <c r="BY17" i="42"/>
  <c r="BX17" i="42"/>
  <c r="BW17" i="42"/>
  <c r="BV17" i="42"/>
  <c r="BU17" i="42"/>
  <c r="BS17" i="42"/>
  <c r="BR17" i="42"/>
  <c r="BQ17" i="42"/>
  <c r="BM17" i="42"/>
  <c r="BL17" i="42"/>
  <c r="BK17" i="42"/>
  <c r="BJ17" i="42"/>
  <c r="BI17" i="42"/>
  <c r="BF17" i="42"/>
  <c r="BE17" i="42"/>
  <c r="BD17" i="42"/>
  <c r="BA17" i="42"/>
  <c r="AX17" i="42"/>
  <c r="AW17" i="42"/>
  <c r="AV17" i="42"/>
  <c r="AU17" i="42"/>
  <c r="AH17" i="42"/>
  <c r="AG17" i="42"/>
  <c r="AE17" i="42"/>
  <c r="AC17" i="42"/>
  <c r="AB17" i="42"/>
  <c r="AA17" i="42"/>
  <c r="U17" i="42"/>
  <c r="R17" i="42"/>
  <c r="Q17" i="42"/>
  <c r="P17" i="42"/>
  <c r="O17" i="42"/>
  <c r="N17" i="42"/>
  <c r="M17" i="42"/>
  <c r="L17" i="42"/>
  <c r="K17" i="42"/>
  <c r="J17" i="42"/>
  <c r="I17" i="42"/>
  <c r="H17" i="42"/>
  <c r="G17" i="42"/>
  <c r="F17" i="42"/>
  <c r="E17" i="42"/>
  <c r="C17" i="42"/>
  <c r="B17" i="42"/>
  <c r="CK16" i="42"/>
  <c r="CJ16" i="42"/>
  <c r="CI16" i="42"/>
  <c r="CH16" i="42"/>
  <c r="CG16" i="42"/>
  <c r="CF16" i="42"/>
  <c r="CE16" i="42"/>
  <c r="CB16" i="42"/>
  <c r="CA16" i="42"/>
  <c r="BY16" i="42"/>
  <c r="BX16" i="42"/>
  <c r="BW16" i="42"/>
  <c r="BV16" i="42"/>
  <c r="BU16" i="42"/>
  <c r="BS16" i="42"/>
  <c r="BR16" i="42"/>
  <c r="BQ16" i="42"/>
  <c r="BM16" i="42"/>
  <c r="BL16" i="42"/>
  <c r="BK16" i="42"/>
  <c r="BJ16" i="42"/>
  <c r="BI16" i="42"/>
  <c r="BF16" i="42"/>
  <c r="BE16" i="42"/>
  <c r="BD16" i="42"/>
  <c r="BA16" i="42"/>
  <c r="AX16" i="42"/>
  <c r="AW16" i="42"/>
  <c r="AV16" i="42"/>
  <c r="AU16" i="42"/>
  <c r="AH16" i="42"/>
  <c r="AG16" i="42"/>
  <c r="AE16" i="42"/>
  <c r="AC16" i="42"/>
  <c r="AB16" i="42"/>
  <c r="AA16" i="42"/>
  <c r="U16" i="42"/>
  <c r="R16" i="42"/>
  <c r="Q16" i="42"/>
  <c r="P16" i="42"/>
  <c r="O16" i="42"/>
  <c r="N16" i="42"/>
  <c r="M16" i="42"/>
  <c r="L16" i="42"/>
  <c r="K16" i="42"/>
  <c r="J16" i="42"/>
  <c r="I16" i="42"/>
  <c r="H16" i="42"/>
  <c r="G16" i="42"/>
  <c r="F16" i="42"/>
  <c r="E16" i="42"/>
  <c r="C16" i="42"/>
  <c r="B16" i="42"/>
  <c r="CK15" i="42"/>
  <c r="CJ15" i="42"/>
  <c r="CI15" i="42"/>
  <c r="CH15" i="42"/>
  <c r="CG15" i="42"/>
  <c r="CF15" i="42"/>
  <c r="CE15" i="42"/>
  <c r="CB15" i="42"/>
  <c r="CA15" i="42"/>
  <c r="BY15" i="42"/>
  <c r="BX15" i="42"/>
  <c r="BW15" i="42"/>
  <c r="BV15" i="42"/>
  <c r="BU15" i="42"/>
  <c r="BS15" i="42"/>
  <c r="BR15" i="42"/>
  <c r="BQ15" i="42"/>
  <c r="BM15" i="42"/>
  <c r="BL15" i="42"/>
  <c r="BK15" i="42"/>
  <c r="BJ15" i="42"/>
  <c r="BI15" i="42"/>
  <c r="BF15" i="42"/>
  <c r="BE15" i="42"/>
  <c r="BD15" i="42"/>
  <c r="BA15" i="42"/>
  <c r="AX15" i="42"/>
  <c r="AW15" i="42"/>
  <c r="AV15" i="42"/>
  <c r="AU15" i="42"/>
  <c r="AH15" i="42"/>
  <c r="AG15" i="42"/>
  <c r="AE15" i="42"/>
  <c r="AC15" i="42"/>
  <c r="AB15" i="42"/>
  <c r="AA15" i="42"/>
  <c r="U15" i="42"/>
  <c r="R15" i="42"/>
  <c r="Q15" i="42"/>
  <c r="P15" i="42"/>
  <c r="O15" i="42"/>
  <c r="N15" i="42"/>
  <c r="M15" i="42"/>
  <c r="L15" i="42"/>
  <c r="K15" i="42"/>
  <c r="J15" i="42"/>
  <c r="I15" i="42"/>
  <c r="H15" i="42"/>
  <c r="G15" i="42"/>
  <c r="F15" i="42"/>
  <c r="E15" i="42"/>
  <c r="C15" i="42"/>
  <c r="B15" i="42"/>
  <c r="CK139" i="42"/>
  <c r="CJ139" i="42"/>
  <c r="CI139" i="42"/>
  <c r="CH139" i="42"/>
  <c r="CG139" i="42"/>
  <c r="CF139" i="42"/>
  <c r="CE139" i="42"/>
  <c r="CB139" i="42"/>
  <c r="CA139" i="42"/>
  <c r="BY139" i="42"/>
  <c r="BX139" i="42"/>
  <c r="BW139" i="42"/>
  <c r="BV139" i="42"/>
  <c r="BU139" i="42"/>
  <c r="BS139" i="42"/>
  <c r="BR139" i="42"/>
  <c r="BQ139" i="42"/>
  <c r="BM139" i="42"/>
  <c r="BL139" i="42"/>
  <c r="BK139" i="42"/>
  <c r="BJ139" i="42"/>
  <c r="BI139" i="42"/>
  <c r="BF139" i="42"/>
  <c r="BE139" i="42"/>
  <c r="BD139" i="42"/>
  <c r="BA139" i="42"/>
  <c r="AX139" i="42"/>
  <c r="AW139" i="42"/>
  <c r="AV139" i="42"/>
  <c r="AU139" i="42"/>
  <c r="AH139" i="42"/>
  <c r="AG139" i="42"/>
  <c r="AE139" i="42"/>
  <c r="AC139" i="42"/>
  <c r="AB139" i="42"/>
  <c r="AA139" i="42"/>
  <c r="U139" i="42"/>
  <c r="R139" i="42"/>
  <c r="Q139" i="42"/>
  <c r="P139" i="42"/>
  <c r="O139" i="42"/>
  <c r="N139" i="42"/>
  <c r="M139" i="42"/>
  <c r="L139" i="42"/>
  <c r="K139" i="42"/>
  <c r="J139" i="42"/>
  <c r="I139" i="42"/>
  <c r="H139" i="42"/>
  <c r="G139" i="42"/>
  <c r="F139" i="42"/>
  <c r="E139" i="42"/>
  <c r="C139" i="42"/>
  <c r="B139" i="42"/>
  <c r="CK138" i="42"/>
  <c r="CJ138" i="42"/>
  <c r="CI138" i="42"/>
  <c r="CH138" i="42"/>
  <c r="CG138" i="42"/>
  <c r="CF138" i="42"/>
  <c r="CE138" i="42"/>
  <c r="CB138" i="42"/>
  <c r="CA138" i="42"/>
  <c r="BY138" i="42"/>
  <c r="BX138" i="42"/>
  <c r="BW138" i="42"/>
  <c r="BV138" i="42"/>
  <c r="BU138" i="42"/>
  <c r="BS138" i="42"/>
  <c r="BR138" i="42"/>
  <c r="BQ138" i="42"/>
  <c r="BM138" i="42"/>
  <c r="BL138" i="42"/>
  <c r="BK138" i="42"/>
  <c r="BJ138" i="42"/>
  <c r="BI138" i="42"/>
  <c r="BF138" i="42"/>
  <c r="BE138" i="42"/>
  <c r="BD138" i="42"/>
  <c r="BA138" i="42"/>
  <c r="AX138" i="42"/>
  <c r="AW138" i="42"/>
  <c r="AV138" i="42"/>
  <c r="AU138" i="42"/>
  <c r="AH138" i="42"/>
  <c r="AG138" i="42"/>
  <c r="AE138" i="42"/>
  <c r="AC138" i="42"/>
  <c r="AB138" i="42"/>
  <c r="AA138" i="42"/>
  <c r="U138" i="42"/>
  <c r="R138" i="42"/>
  <c r="Q138" i="42"/>
  <c r="P138" i="42"/>
  <c r="O138" i="42"/>
  <c r="N138" i="42"/>
  <c r="M138" i="42"/>
  <c r="L138" i="42"/>
  <c r="K138" i="42"/>
  <c r="J138" i="42"/>
  <c r="I138" i="42"/>
  <c r="H138" i="42"/>
  <c r="G138" i="42"/>
  <c r="F138" i="42"/>
  <c r="E138" i="42"/>
  <c r="C138" i="42"/>
  <c r="B138" i="42"/>
  <c r="CK14" i="42"/>
  <c r="CJ14" i="42"/>
  <c r="CI14" i="42"/>
  <c r="CH14" i="42"/>
  <c r="CG14" i="42"/>
  <c r="CF14" i="42"/>
  <c r="CE14" i="42"/>
  <c r="CB14" i="42"/>
  <c r="CA14" i="42"/>
  <c r="BY14" i="42"/>
  <c r="BX14" i="42"/>
  <c r="BW14" i="42"/>
  <c r="BV14" i="42"/>
  <c r="BU14" i="42"/>
  <c r="BS14" i="42"/>
  <c r="BR14" i="42"/>
  <c r="BQ14" i="42"/>
  <c r="BM14" i="42"/>
  <c r="BL14" i="42"/>
  <c r="BK14" i="42"/>
  <c r="BJ14" i="42"/>
  <c r="BI14" i="42"/>
  <c r="BF14" i="42"/>
  <c r="BE14" i="42"/>
  <c r="BD14" i="42"/>
  <c r="BA14" i="42"/>
  <c r="AX14" i="42"/>
  <c r="AW14" i="42"/>
  <c r="AV14" i="42"/>
  <c r="AU14" i="42"/>
  <c r="AH14" i="42"/>
  <c r="AG14" i="42"/>
  <c r="AE14" i="42"/>
  <c r="AC14" i="42"/>
  <c r="AB14" i="42"/>
  <c r="AA14" i="42"/>
  <c r="U14" i="42"/>
  <c r="R14" i="42"/>
  <c r="Q14" i="42"/>
  <c r="P14" i="42"/>
  <c r="O14" i="42"/>
  <c r="N14" i="42"/>
  <c r="M14" i="42"/>
  <c r="L14" i="42"/>
  <c r="K14" i="42"/>
  <c r="J14" i="42"/>
  <c r="I14" i="42"/>
  <c r="H14" i="42"/>
  <c r="G14" i="42"/>
  <c r="F14" i="42"/>
  <c r="E14" i="42"/>
  <c r="C14" i="42"/>
  <c r="B14" i="42"/>
  <c r="CK13" i="42"/>
  <c r="CJ13" i="42"/>
  <c r="CI13" i="42"/>
  <c r="CH13" i="42"/>
  <c r="CG13" i="42"/>
  <c r="CF13" i="42"/>
  <c r="CE13" i="42"/>
  <c r="CB13" i="42"/>
  <c r="CA13" i="42"/>
  <c r="BY13" i="42"/>
  <c r="BX13" i="42"/>
  <c r="BW13" i="42"/>
  <c r="BV13" i="42"/>
  <c r="BU13" i="42"/>
  <c r="BS13" i="42"/>
  <c r="BR13" i="42"/>
  <c r="BQ13" i="42"/>
  <c r="BM13" i="42"/>
  <c r="BL13" i="42"/>
  <c r="BK13" i="42"/>
  <c r="BJ13" i="42"/>
  <c r="BI13" i="42"/>
  <c r="BF13" i="42"/>
  <c r="BE13" i="42"/>
  <c r="BD13" i="42"/>
  <c r="BA13" i="42"/>
  <c r="AX13" i="42"/>
  <c r="AW13" i="42"/>
  <c r="AV13" i="42"/>
  <c r="AU13" i="42"/>
  <c r="AH13" i="42"/>
  <c r="AG13" i="42"/>
  <c r="AE13" i="42"/>
  <c r="AC13" i="42"/>
  <c r="AB13" i="42"/>
  <c r="AA13" i="42"/>
  <c r="U13" i="42"/>
  <c r="R13" i="42"/>
  <c r="Q13" i="42"/>
  <c r="P13" i="42"/>
  <c r="O13" i="42"/>
  <c r="N13" i="42"/>
  <c r="M13" i="42"/>
  <c r="L13" i="42"/>
  <c r="K13" i="42"/>
  <c r="J13" i="42"/>
  <c r="I13" i="42"/>
  <c r="H13" i="42"/>
  <c r="G13" i="42"/>
  <c r="F13" i="42"/>
  <c r="E13" i="42"/>
  <c r="C13" i="42"/>
  <c r="B13" i="42"/>
  <c r="CK12" i="42"/>
  <c r="CJ12" i="42"/>
  <c r="CI12" i="42"/>
  <c r="CH12" i="42"/>
  <c r="CG12" i="42"/>
  <c r="CF12" i="42"/>
  <c r="CE12" i="42"/>
  <c r="CB12" i="42"/>
  <c r="CA12" i="42"/>
  <c r="BY12" i="42"/>
  <c r="BX12" i="42"/>
  <c r="BW12" i="42"/>
  <c r="BV12" i="42"/>
  <c r="BU12" i="42"/>
  <c r="BS12" i="42"/>
  <c r="BR12" i="42"/>
  <c r="BQ12" i="42"/>
  <c r="BM12" i="42"/>
  <c r="BL12" i="42"/>
  <c r="BK12" i="42"/>
  <c r="BJ12" i="42"/>
  <c r="BI12" i="42"/>
  <c r="BF12" i="42"/>
  <c r="BE12" i="42"/>
  <c r="BD12" i="42"/>
  <c r="BA12" i="42"/>
  <c r="AX12" i="42"/>
  <c r="AW12" i="42"/>
  <c r="AV12" i="42"/>
  <c r="AU12" i="42"/>
  <c r="AH12" i="42"/>
  <c r="AG12" i="42"/>
  <c r="AE12" i="42"/>
  <c r="AC12" i="42"/>
  <c r="AB12" i="42"/>
  <c r="AA12" i="42"/>
  <c r="U12" i="42"/>
  <c r="R12" i="42"/>
  <c r="Q12" i="42"/>
  <c r="P12" i="42"/>
  <c r="O12" i="42"/>
  <c r="N12" i="42"/>
  <c r="M12" i="42"/>
  <c r="L12" i="42"/>
  <c r="K12" i="42"/>
  <c r="J12" i="42"/>
  <c r="I12" i="42"/>
  <c r="H12" i="42"/>
  <c r="G12" i="42"/>
  <c r="F12" i="42"/>
  <c r="E12" i="42"/>
  <c r="C12" i="42"/>
  <c r="B12" i="42"/>
  <c r="CK11" i="42"/>
  <c r="CJ11" i="42"/>
  <c r="CI11" i="42"/>
  <c r="CH11" i="42"/>
  <c r="CG11" i="42"/>
  <c r="CF11" i="42"/>
  <c r="CE11" i="42"/>
  <c r="CB11" i="42"/>
  <c r="CA11" i="42"/>
  <c r="BY11" i="42"/>
  <c r="BX11" i="42"/>
  <c r="BW11" i="42"/>
  <c r="BV11" i="42"/>
  <c r="BU11" i="42"/>
  <c r="BS11" i="42"/>
  <c r="BR11" i="42"/>
  <c r="BQ11" i="42"/>
  <c r="BM11" i="42"/>
  <c r="BL11" i="42"/>
  <c r="BK11" i="42"/>
  <c r="BJ11" i="42"/>
  <c r="BI11" i="42"/>
  <c r="BF11" i="42"/>
  <c r="BE11" i="42"/>
  <c r="BD11" i="42"/>
  <c r="BA11" i="42"/>
  <c r="AX11" i="42"/>
  <c r="AW11" i="42"/>
  <c r="AV11" i="42"/>
  <c r="AU11" i="42"/>
  <c r="AH11" i="42"/>
  <c r="AG11" i="42"/>
  <c r="AE11" i="42"/>
  <c r="AC11" i="42"/>
  <c r="AB11" i="42"/>
  <c r="AA11" i="42"/>
  <c r="U11" i="42"/>
  <c r="R11" i="42"/>
  <c r="Q11" i="42"/>
  <c r="P11" i="42"/>
  <c r="O11" i="42"/>
  <c r="N11" i="42"/>
  <c r="M11" i="42"/>
  <c r="L11" i="42"/>
  <c r="K11" i="42"/>
  <c r="J11" i="42"/>
  <c r="I11" i="42"/>
  <c r="H11" i="42"/>
  <c r="G11" i="42"/>
  <c r="F11" i="42"/>
  <c r="E11" i="42"/>
  <c r="C11" i="42"/>
  <c r="B11" i="42"/>
  <c r="CK10" i="42"/>
  <c r="CJ10" i="42"/>
  <c r="CI10" i="42"/>
  <c r="CH10" i="42"/>
  <c r="CG10" i="42"/>
  <c r="CF10" i="42"/>
  <c r="CE10" i="42"/>
  <c r="CB10" i="42"/>
  <c r="CA10" i="42"/>
  <c r="BY10" i="42"/>
  <c r="BX10" i="42"/>
  <c r="BW10" i="42"/>
  <c r="BV10" i="42"/>
  <c r="BU10" i="42"/>
  <c r="BS10" i="42"/>
  <c r="BR10" i="42"/>
  <c r="BQ10" i="42"/>
  <c r="BM10" i="42"/>
  <c r="BL10" i="42"/>
  <c r="BK10" i="42"/>
  <c r="BJ10" i="42"/>
  <c r="BI10" i="42"/>
  <c r="BF10" i="42"/>
  <c r="BE10" i="42"/>
  <c r="BD10" i="42"/>
  <c r="BA10" i="42"/>
  <c r="AX10" i="42"/>
  <c r="AW10" i="42"/>
  <c r="AV10" i="42"/>
  <c r="AU10" i="42"/>
  <c r="AH10" i="42"/>
  <c r="AG10" i="42"/>
  <c r="AE10" i="42"/>
  <c r="AC10" i="42"/>
  <c r="AB10" i="42"/>
  <c r="AA10" i="42"/>
  <c r="U10" i="42"/>
  <c r="R10" i="42"/>
  <c r="Q10" i="42"/>
  <c r="P10" i="42"/>
  <c r="O10" i="42"/>
  <c r="N10" i="42"/>
  <c r="M10" i="42"/>
  <c r="L10" i="42"/>
  <c r="K10" i="42"/>
  <c r="J10" i="42"/>
  <c r="I10" i="42"/>
  <c r="H10" i="42"/>
  <c r="G10" i="42"/>
  <c r="F10" i="42"/>
  <c r="E10" i="42"/>
  <c r="C10" i="42"/>
  <c r="B10" i="42"/>
  <c r="CK9" i="42"/>
  <c r="CJ9" i="42"/>
  <c r="CI9" i="42"/>
  <c r="CH9" i="42"/>
  <c r="CG9" i="42"/>
  <c r="CF9" i="42"/>
  <c r="CE9" i="42"/>
  <c r="CB9" i="42"/>
  <c r="CA9" i="42"/>
  <c r="BY9" i="42"/>
  <c r="BX9" i="42"/>
  <c r="BW9" i="42"/>
  <c r="BV9" i="42"/>
  <c r="BU9" i="42"/>
  <c r="BS9" i="42"/>
  <c r="BR9" i="42"/>
  <c r="BQ9" i="42"/>
  <c r="BM9" i="42"/>
  <c r="BL9" i="42"/>
  <c r="BK9" i="42"/>
  <c r="BJ9" i="42"/>
  <c r="BI9" i="42"/>
  <c r="BF9" i="42"/>
  <c r="BE9" i="42"/>
  <c r="BD9" i="42"/>
  <c r="BA9" i="42"/>
  <c r="AX9" i="42"/>
  <c r="AW9" i="42"/>
  <c r="AV9" i="42"/>
  <c r="AU9" i="42"/>
  <c r="AH9" i="42"/>
  <c r="AG9" i="42"/>
  <c r="AE9" i="42"/>
  <c r="AC9" i="42"/>
  <c r="AB9" i="42"/>
  <c r="AA9" i="42"/>
  <c r="U9" i="42"/>
  <c r="R9" i="42"/>
  <c r="Q9" i="42"/>
  <c r="P9" i="42"/>
  <c r="O9" i="42"/>
  <c r="N9" i="42"/>
  <c r="M9" i="42"/>
  <c r="L9" i="42"/>
  <c r="K9" i="42"/>
  <c r="J9" i="42"/>
  <c r="I9" i="42"/>
  <c r="H9" i="42"/>
  <c r="G9" i="42"/>
  <c r="F9" i="42"/>
  <c r="E9" i="42"/>
  <c r="C9" i="42"/>
  <c r="B9" i="42"/>
  <c r="CK8" i="42"/>
  <c r="CJ8" i="42"/>
  <c r="CI8" i="42"/>
  <c r="CH8" i="42"/>
  <c r="CG8" i="42"/>
  <c r="CF8" i="42"/>
  <c r="CE8" i="42"/>
  <c r="CB8" i="42"/>
  <c r="CA8" i="42"/>
  <c r="BY8" i="42"/>
  <c r="BX8" i="42"/>
  <c r="BW8" i="42"/>
  <c r="BV8" i="42"/>
  <c r="BU8" i="42"/>
  <c r="BS8" i="42"/>
  <c r="BR8" i="42"/>
  <c r="BQ8" i="42"/>
  <c r="BM8" i="42"/>
  <c r="BL8" i="42"/>
  <c r="BK8" i="42"/>
  <c r="BJ8" i="42"/>
  <c r="BI8" i="42"/>
  <c r="BF8" i="42"/>
  <c r="BE8" i="42"/>
  <c r="BD8" i="42"/>
  <c r="BA8" i="42"/>
  <c r="AX8" i="42"/>
  <c r="AW8" i="42"/>
  <c r="AV8" i="42"/>
  <c r="AU8" i="42"/>
  <c r="AH8" i="42"/>
  <c r="AG8" i="42"/>
  <c r="AE8" i="42"/>
  <c r="AC8" i="42"/>
  <c r="AB8" i="42"/>
  <c r="AA8" i="42"/>
  <c r="U8" i="42"/>
  <c r="R8" i="42"/>
  <c r="Q8" i="42"/>
  <c r="P8" i="42"/>
  <c r="O8" i="42"/>
  <c r="N8" i="42"/>
  <c r="M8" i="42"/>
  <c r="L8" i="42"/>
  <c r="K8" i="42"/>
  <c r="J8" i="42"/>
  <c r="I8" i="42"/>
  <c r="H8" i="42"/>
  <c r="G8" i="42"/>
  <c r="F8" i="42"/>
  <c r="E8" i="42"/>
  <c r="C8" i="42"/>
  <c r="B8" i="42"/>
  <c r="CK7" i="42"/>
  <c r="CJ7" i="42"/>
  <c r="CI7" i="42"/>
  <c r="CH7" i="42"/>
  <c r="CG7" i="42"/>
  <c r="CF7" i="42"/>
  <c r="CE7" i="42"/>
  <c r="CB7" i="42"/>
  <c r="CA7" i="42"/>
  <c r="BY7" i="42"/>
  <c r="BX7" i="42"/>
  <c r="BW7" i="42"/>
  <c r="BV7" i="42"/>
  <c r="BU7" i="42"/>
  <c r="BS7" i="42"/>
  <c r="BR7" i="42"/>
  <c r="BQ7" i="42"/>
  <c r="BM7" i="42"/>
  <c r="BL7" i="42"/>
  <c r="BK7" i="42"/>
  <c r="BJ7" i="42"/>
  <c r="BI7" i="42"/>
  <c r="BF7" i="42"/>
  <c r="BE7" i="42"/>
  <c r="BD7" i="42"/>
  <c r="BA7" i="42"/>
  <c r="AX7" i="42"/>
  <c r="AW7" i="42"/>
  <c r="AV7" i="42"/>
  <c r="AU7" i="42"/>
  <c r="AH7" i="42"/>
  <c r="AG7" i="42"/>
  <c r="AE7" i="42"/>
  <c r="AC7" i="42"/>
  <c r="AB7" i="42"/>
  <c r="AA7" i="42"/>
  <c r="U7" i="42"/>
  <c r="R7" i="42"/>
  <c r="Q7" i="42"/>
  <c r="P7" i="42"/>
  <c r="O7" i="42"/>
  <c r="N7" i="42"/>
  <c r="M7" i="42"/>
  <c r="L7" i="42"/>
  <c r="K7" i="42"/>
  <c r="J7" i="42"/>
  <c r="I7" i="42"/>
  <c r="H7" i="42"/>
  <c r="G7" i="42"/>
  <c r="F7" i="42"/>
  <c r="E7" i="42"/>
  <c r="C7" i="42"/>
  <c r="B7" i="42"/>
  <c r="CK6" i="42"/>
  <c r="CJ6" i="42"/>
  <c r="CI6" i="42"/>
  <c r="CH6" i="42"/>
  <c r="CG6" i="42"/>
  <c r="CF6" i="42"/>
  <c r="CE6" i="42"/>
  <c r="CB6" i="42"/>
  <c r="CA6" i="42"/>
  <c r="BY6" i="42"/>
  <c r="BX6" i="42"/>
  <c r="BW6" i="42"/>
  <c r="BV6" i="42"/>
  <c r="BU6" i="42"/>
  <c r="BS6" i="42"/>
  <c r="BR6" i="42"/>
  <c r="BQ6" i="42"/>
  <c r="BM6" i="42"/>
  <c r="BL6" i="42"/>
  <c r="BK6" i="42"/>
  <c r="BJ6" i="42"/>
  <c r="BI6" i="42"/>
  <c r="BF6" i="42"/>
  <c r="BE6" i="42"/>
  <c r="BD6" i="42"/>
  <c r="BA6" i="42"/>
  <c r="AX6" i="42"/>
  <c r="AW6" i="42"/>
  <c r="AV6" i="42"/>
  <c r="AU6" i="42"/>
  <c r="AH6" i="42"/>
  <c r="AG6" i="42"/>
  <c r="AE6" i="42"/>
  <c r="AC6" i="42"/>
  <c r="AB6" i="42"/>
  <c r="AA6" i="42"/>
  <c r="U6" i="42"/>
  <c r="R6" i="42"/>
  <c r="Q6" i="42"/>
  <c r="P6" i="42"/>
  <c r="O6" i="42"/>
  <c r="N6" i="42"/>
  <c r="M6" i="42"/>
  <c r="L6" i="42"/>
  <c r="K6" i="42"/>
  <c r="J6" i="42"/>
  <c r="I6" i="42"/>
  <c r="H6" i="42"/>
  <c r="G6" i="42"/>
  <c r="F6" i="42"/>
  <c r="E6" i="42"/>
  <c r="C6" i="42"/>
  <c r="B6" i="42"/>
  <c r="CK111" i="42"/>
  <c r="CJ111" i="42"/>
  <c r="CI111" i="42"/>
  <c r="CH111" i="42"/>
  <c r="CG111" i="42"/>
  <c r="CF111" i="42"/>
  <c r="CE111" i="42"/>
  <c r="CB111" i="42"/>
  <c r="CA111" i="42"/>
  <c r="BY111" i="42"/>
  <c r="BX111" i="42"/>
  <c r="BW111" i="42"/>
  <c r="BV111" i="42"/>
  <c r="BU111" i="42"/>
  <c r="BS111" i="42"/>
  <c r="BR111" i="42"/>
  <c r="BQ111" i="42"/>
  <c r="BM111" i="42"/>
  <c r="BL111" i="42"/>
  <c r="BK111" i="42"/>
  <c r="BJ111" i="42"/>
  <c r="BI111" i="42"/>
  <c r="BF111" i="42"/>
  <c r="BE111" i="42"/>
  <c r="BD111" i="42"/>
  <c r="BA111" i="42"/>
  <c r="AX111" i="42"/>
  <c r="AW111" i="42"/>
  <c r="AV111" i="42"/>
  <c r="AU111" i="42"/>
  <c r="AH111" i="42"/>
  <c r="AG111" i="42"/>
  <c r="AE111" i="42"/>
  <c r="AC111" i="42"/>
  <c r="AB111" i="42"/>
  <c r="AA111" i="42"/>
  <c r="U111" i="42"/>
  <c r="R111" i="42"/>
  <c r="Q111" i="42"/>
  <c r="P111" i="42"/>
  <c r="O111" i="42"/>
  <c r="N111" i="42"/>
  <c r="M111" i="42"/>
  <c r="L111" i="42"/>
  <c r="K111" i="42"/>
  <c r="J111" i="42"/>
  <c r="I111" i="42"/>
  <c r="H111" i="42"/>
  <c r="G111" i="42"/>
  <c r="F111" i="42"/>
  <c r="E111" i="42"/>
  <c r="C111" i="42"/>
  <c r="B111" i="42"/>
  <c r="CK110" i="42"/>
  <c r="CJ110" i="42"/>
  <c r="CI110" i="42"/>
  <c r="CH110" i="42"/>
  <c r="CG110" i="42"/>
  <c r="CF110" i="42"/>
  <c r="CE110" i="42"/>
  <c r="CB110" i="42"/>
  <c r="CA110" i="42"/>
  <c r="BY110" i="42"/>
  <c r="BX110" i="42"/>
  <c r="BW110" i="42"/>
  <c r="BV110" i="42"/>
  <c r="BU110" i="42"/>
  <c r="BS110" i="42"/>
  <c r="BR110" i="42"/>
  <c r="BQ110" i="42"/>
  <c r="BM110" i="42"/>
  <c r="BL110" i="42"/>
  <c r="BK110" i="42"/>
  <c r="BJ110" i="42"/>
  <c r="BI110" i="42"/>
  <c r="BF110" i="42"/>
  <c r="BE110" i="42"/>
  <c r="BD110" i="42"/>
  <c r="BA110" i="42"/>
  <c r="AX110" i="42"/>
  <c r="AW110" i="42"/>
  <c r="AV110" i="42"/>
  <c r="AU110" i="42"/>
  <c r="AH110" i="42"/>
  <c r="AG110" i="42"/>
  <c r="AE110" i="42"/>
  <c r="AC110" i="42"/>
  <c r="AB110" i="42"/>
  <c r="AA110" i="42"/>
  <c r="U110" i="42"/>
  <c r="R110" i="42"/>
  <c r="Q110" i="42"/>
  <c r="P110" i="42"/>
  <c r="O110" i="42"/>
  <c r="N110" i="42"/>
  <c r="M110" i="42"/>
  <c r="L110" i="42"/>
  <c r="K110" i="42"/>
  <c r="J110" i="42"/>
  <c r="I110" i="42"/>
  <c r="H110" i="42"/>
  <c r="G110" i="42"/>
  <c r="F110" i="42"/>
  <c r="E110" i="42"/>
  <c r="C110" i="42"/>
  <c r="B110" i="42"/>
  <c r="CK62" i="42"/>
  <c r="CJ62" i="42"/>
  <c r="CI62" i="42"/>
  <c r="CH62" i="42"/>
  <c r="CG62" i="42"/>
  <c r="CF62" i="42"/>
  <c r="CE62" i="42"/>
  <c r="CB62" i="42"/>
  <c r="CA62" i="42"/>
  <c r="BY62" i="42"/>
  <c r="BX62" i="42"/>
  <c r="BW62" i="42"/>
  <c r="BV62" i="42"/>
  <c r="BU62" i="42"/>
  <c r="BS62" i="42"/>
  <c r="BR62" i="42"/>
  <c r="BQ62" i="42"/>
  <c r="BM62" i="42"/>
  <c r="BL62" i="42"/>
  <c r="BK62" i="42"/>
  <c r="BJ62" i="42"/>
  <c r="BI62" i="42"/>
  <c r="BF62" i="42"/>
  <c r="BE62" i="42"/>
  <c r="BD62" i="42"/>
  <c r="BA62" i="42"/>
  <c r="AX62" i="42"/>
  <c r="AW62" i="42"/>
  <c r="AV62" i="42"/>
  <c r="AU62" i="42"/>
  <c r="AH62" i="42"/>
  <c r="AG62" i="42"/>
  <c r="AE62" i="42"/>
  <c r="AC62" i="42"/>
  <c r="AB62" i="42"/>
  <c r="AA62" i="42"/>
  <c r="U62" i="42"/>
  <c r="R62" i="42"/>
  <c r="Q62" i="42"/>
  <c r="P62" i="42"/>
  <c r="O62" i="42"/>
  <c r="N62" i="42"/>
  <c r="M62" i="42"/>
  <c r="L62" i="42"/>
  <c r="K62" i="42"/>
  <c r="J62" i="42"/>
  <c r="I62" i="42"/>
  <c r="H62" i="42"/>
  <c r="G62" i="42"/>
  <c r="F62" i="42"/>
  <c r="E62" i="42"/>
  <c r="C62" i="42"/>
  <c r="B62" i="42"/>
  <c r="CK26" i="42"/>
  <c r="CJ26" i="42"/>
  <c r="CI26" i="42"/>
  <c r="CH26" i="42"/>
  <c r="CG26" i="42"/>
  <c r="CF26" i="42"/>
  <c r="CE26" i="42"/>
  <c r="CB26" i="42"/>
  <c r="CA26" i="42"/>
  <c r="BY26" i="42"/>
  <c r="BX26" i="42"/>
  <c r="BW26" i="42"/>
  <c r="BV26" i="42"/>
  <c r="BU26" i="42"/>
  <c r="BS26" i="42"/>
  <c r="BR26" i="42"/>
  <c r="BQ26" i="42"/>
  <c r="BM26" i="42"/>
  <c r="BL26" i="42"/>
  <c r="BK26" i="42"/>
  <c r="BJ26" i="42"/>
  <c r="BI26" i="42"/>
  <c r="BF26" i="42"/>
  <c r="BE26" i="42"/>
  <c r="BD26" i="42"/>
  <c r="BA26" i="42"/>
  <c r="AX26" i="42"/>
  <c r="AW26" i="42"/>
  <c r="AV26" i="42"/>
  <c r="AU26" i="42"/>
  <c r="AH26" i="42"/>
  <c r="AG26" i="42"/>
  <c r="AE26" i="42"/>
  <c r="AC26" i="42"/>
  <c r="AB26" i="42"/>
  <c r="AA26" i="42"/>
  <c r="U26" i="42"/>
  <c r="R26" i="42"/>
  <c r="Q26" i="42"/>
  <c r="P26" i="42"/>
  <c r="O26" i="42"/>
  <c r="N26" i="42"/>
  <c r="M26" i="42"/>
  <c r="L26" i="42"/>
  <c r="K26" i="42"/>
  <c r="J26" i="42"/>
  <c r="I26" i="42"/>
  <c r="H26" i="42"/>
  <c r="G26" i="42"/>
  <c r="F26" i="42"/>
  <c r="E26" i="42"/>
  <c r="C26" i="42"/>
  <c r="B26" i="42"/>
  <c r="CK61" i="42"/>
  <c r="CJ61" i="42"/>
  <c r="CI61" i="42"/>
  <c r="CH61" i="42"/>
  <c r="CG61" i="42"/>
  <c r="CF61" i="42"/>
  <c r="CE61" i="42"/>
  <c r="CB61" i="42"/>
  <c r="CA61" i="42"/>
  <c r="BY61" i="42"/>
  <c r="BX61" i="42"/>
  <c r="BW61" i="42"/>
  <c r="BV61" i="42"/>
  <c r="BU61" i="42"/>
  <c r="BS61" i="42"/>
  <c r="BR61" i="42"/>
  <c r="BQ61" i="42"/>
  <c r="BM61" i="42"/>
  <c r="BL61" i="42"/>
  <c r="BK61" i="42"/>
  <c r="BJ61" i="42"/>
  <c r="BI61" i="42"/>
  <c r="BF61" i="42"/>
  <c r="BE61" i="42"/>
  <c r="BD61" i="42"/>
  <c r="BA61" i="42"/>
  <c r="AX61" i="42"/>
  <c r="AW61" i="42"/>
  <c r="AV61" i="42"/>
  <c r="AU61" i="42"/>
  <c r="AH61" i="42"/>
  <c r="AG61" i="42"/>
  <c r="AE61" i="42"/>
  <c r="AC61" i="42"/>
  <c r="AB61" i="42"/>
  <c r="AA61" i="42"/>
  <c r="U61" i="42"/>
  <c r="R61" i="42"/>
  <c r="Q61" i="42"/>
  <c r="P61" i="42"/>
  <c r="O61" i="42"/>
  <c r="N61" i="42"/>
  <c r="M61" i="42"/>
  <c r="L61" i="42"/>
  <c r="K61" i="42"/>
  <c r="J61" i="42"/>
  <c r="I61" i="42"/>
  <c r="H61" i="42"/>
  <c r="G61" i="42"/>
  <c r="F61" i="42"/>
  <c r="E61" i="42"/>
  <c r="C61" i="42"/>
  <c r="B61" i="42"/>
  <c r="CK60" i="42"/>
  <c r="CJ60" i="42"/>
  <c r="CI60" i="42"/>
  <c r="CH60" i="42"/>
  <c r="CG60" i="42"/>
  <c r="CF60" i="42"/>
  <c r="CE60" i="42"/>
  <c r="CB60" i="42"/>
  <c r="CA60" i="42"/>
  <c r="BY60" i="42"/>
  <c r="BX60" i="42"/>
  <c r="BW60" i="42"/>
  <c r="BV60" i="42"/>
  <c r="BU60" i="42"/>
  <c r="BS60" i="42"/>
  <c r="BR60" i="42"/>
  <c r="BQ60" i="42"/>
  <c r="BM60" i="42"/>
  <c r="BL60" i="42"/>
  <c r="BK60" i="42"/>
  <c r="BJ60" i="42"/>
  <c r="BI60" i="42"/>
  <c r="BF60" i="42"/>
  <c r="BE60" i="42"/>
  <c r="BD60" i="42"/>
  <c r="BA60" i="42"/>
  <c r="AX60" i="42"/>
  <c r="AW60" i="42"/>
  <c r="AV60" i="42"/>
  <c r="AU60" i="42"/>
  <c r="AH60" i="42"/>
  <c r="AG60" i="42"/>
  <c r="AE60" i="42"/>
  <c r="AC60" i="42"/>
  <c r="AB60" i="42"/>
  <c r="AA60" i="42"/>
  <c r="U60" i="42"/>
  <c r="R60" i="42"/>
  <c r="Q60" i="42"/>
  <c r="P60" i="42"/>
  <c r="O60" i="42"/>
  <c r="N60" i="42"/>
  <c r="M60" i="42"/>
  <c r="L60" i="42"/>
  <c r="K60" i="42"/>
  <c r="J60" i="42"/>
  <c r="I60" i="42"/>
  <c r="H60" i="42"/>
  <c r="G60" i="42"/>
  <c r="F60" i="42"/>
  <c r="E60" i="42"/>
  <c r="C60" i="42"/>
  <c r="B60" i="42"/>
  <c r="CK59" i="42"/>
  <c r="CJ59" i="42"/>
  <c r="CI59" i="42"/>
  <c r="CH59" i="42"/>
  <c r="CG59" i="42"/>
  <c r="CF59" i="42"/>
  <c r="CE59" i="42"/>
  <c r="CB59" i="42"/>
  <c r="CA59" i="42"/>
  <c r="BY59" i="42"/>
  <c r="BX59" i="42"/>
  <c r="BW59" i="42"/>
  <c r="BV59" i="42"/>
  <c r="BU59" i="42"/>
  <c r="BS59" i="42"/>
  <c r="BR59" i="42"/>
  <c r="BQ59" i="42"/>
  <c r="BM59" i="42"/>
  <c r="BL59" i="42"/>
  <c r="BK59" i="42"/>
  <c r="BJ59" i="42"/>
  <c r="BI59" i="42"/>
  <c r="BF59" i="42"/>
  <c r="BE59" i="42"/>
  <c r="BD59" i="42"/>
  <c r="BA59" i="42"/>
  <c r="AX59" i="42"/>
  <c r="AW59" i="42"/>
  <c r="AV59" i="42"/>
  <c r="AU59" i="42"/>
  <c r="AH59" i="42"/>
  <c r="AG59" i="42"/>
  <c r="AE59" i="42"/>
  <c r="AC59" i="42"/>
  <c r="AB59" i="42"/>
  <c r="AA59" i="42"/>
  <c r="U59" i="42"/>
  <c r="R59" i="42"/>
  <c r="Q59" i="42"/>
  <c r="P59" i="42"/>
  <c r="O59" i="42"/>
  <c r="N59" i="42"/>
  <c r="M59" i="42"/>
  <c r="L59" i="42"/>
  <c r="K59" i="42"/>
  <c r="J59" i="42"/>
  <c r="I59" i="42"/>
  <c r="H59" i="42"/>
  <c r="G59" i="42"/>
  <c r="F59" i="42"/>
  <c r="E59" i="42"/>
  <c r="C59" i="42"/>
  <c r="B59" i="42"/>
  <c r="CK25" i="42"/>
  <c r="CJ25" i="42"/>
  <c r="CI25" i="42"/>
  <c r="CH25" i="42"/>
  <c r="CG25" i="42"/>
  <c r="CF25" i="42"/>
  <c r="CE25" i="42"/>
  <c r="CB25" i="42"/>
  <c r="CA25" i="42"/>
  <c r="BY25" i="42"/>
  <c r="BX25" i="42"/>
  <c r="BW25" i="42"/>
  <c r="BV25" i="42"/>
  <c r="BU25" i="42"/>
  <c r="BS25" i="42"/>
  <c r="BR25" i="42"/>
  <c r="BQ25" i="42"/>
  <c r="BM25" i="42"/>
  <c r="BL25" i="42"/>
  <c r="BK25" i="42"/>
  <c r="BJ25" i="42"/>
  <c r="BI25" i="42"/>
  <c r="BF25" i="42"/>
  <c r="BE25" i="42"/>
  <c r="BD25" i="42"/>
  <c r="BA25" i="42"/>
  <c r="AX25" i="42"/>
  <c r="AW25" i="42"/>
  <c r="AV25" i="42"/>
  <c r="AU25" i="42"/>
  <c r="AH25" i="42"/>
  <c r="AG25" i="42"/>
  <c r="AE25" i="42"/>
  <c r="AC25" i="42"/>
  <c r="AB25" i="42"/>
  <c r="AA25" i="42"/>
  <c r="U25" i="42"/>
  <c r="R25" i="42"/>
  <c r="Q25" i="42"/>
  <c r="P25" i="42"/>
  <c r="O25" i="42"/>
  <c r="N25" i="42"/>
  <c r="M25" i="42"/>
  <c r="L25" i="42"/>
  <c r="K25" i="42"/>
  <c r="J25" i="42"/>
  <c r="I25" i="42"/>
  <c r="H25" i="42"/>
  <c r="G25" i="42"/>
  <c r="F25" i="42"/>
  <c r="E25" i="42"/>
  <c r="C25" i="42"/>
  <c r="B25" i="42"/>
  <c r="CK24" i="42"/>
  <c r="CJ24" i="42"/>
  <c r="CI24" i="42"/>
  <c r="CH24" i="42"/>
  <c r="CG24" i="42"/>
  <c r="CF24" i="42"/>
  <c r="CE24" i="42"/>
  <c r="CB24" i="42"/>
  <c r="CA24" i="42"/>
  <c r="BY24" i="42"/>
  <c r="BX24" i="42"/>
  <c r="BW24" i="42"/>
  <c r="BV24" i="42"/>
  <c r="BU24" i="42"/>
  <c r="BS24" i="42"/>
  <c r="BR24" i="42"/>
  <c r="BQ24" i="42"/>
  <c r="BM24" i="42"/>
  <c r="BL24" i="42"/>
  <c r="BK24" i="42"/>
  <c r="BJ24" i="42"/>
  <c r="BI24" i="42"/>
  <c r="BF24" i="42"/>
  <c r="BE24" i="42"/>
  <c r="BD24" i="42"/>
  <c r="BA24" i="42"/>
  <c r="AX24" i="42"/>
  <c r="AW24" i="42"/>
  <c r="AV24" i="42"/>
  <c r="AU24" i="42"/>
  <c r="AH24" i="42"/>
  <c r="AG24" i="42"/>
  <c r="AE24" i="42"/>
  <c r="AC24" i="42"/>
  <c r="AB24" i="42"/>
  <c r="AA24" i="42"/>
  <c r="U24" i="42"/>
  <c r="R24" i="42"/>
  <c r="Q24" i="42"/>
  <c r="P24" i="42"/>
  <c r="O24" i="42"/>
  <c r="N24" i="42"/>
  <c r="M24" i="42"/>
  <c r="L24" i="42"/>
  <c r="K24" i="42"/>
  <c r="J24" i="42"/>
  <c r="I24" i="42"/>
  <c r="H24" i="42"/>
  <c r="G24" i="42"/>
  <c r="F24" i="42"/>
  <c r="E24" i="42"/>
  <c r="C24" i="42"/>
  <c r="B24" i="42"/>
  <c r="CK23" i="42"/>
  <c r="CJ23" i="42"/>
  <c r="CI23" i="42"/>
  <c r="CH23" i="42"/>
  <c r="CG23" i="42"/>
  <c r="CF23" i="42"/>
  <c r="CE23" i="42"/>
  <c r="CB23" i="42"/>
  <c r="CA23" i="42"/>
  <c r="BY23" i="42"/>
  <c r="BX23" i="42"/>
  <c r="BW23" i="42"/>
  <c r="BV23" i="42"/>
  <c r="BU23" i="42"/>
  <c r="BS23" i="42"/>
  <c r="BR23" i="42"/>
  <c r="BQ23" i="42"/>
  <c r="BM23" i="42"/>
  <c r="BL23" i="42"/>
  <c r="BK23" i="42"/>
  <c r="BJ23" i="42"/>
  <c r="BI23" i="42"/>
  <c r="BF23" i="42"/>
  <c r="BE23" i="42"/>
  <c r="BD23" i="42"/>
  <c r="BA23" i="42"/>
  <c r="AX23" i="42"/>
  <c r="AW23" i="42"/>
  <c r="AV23" i="42"/>
  <c r="AU23" i="42"/>
  <c r="AH23" i="42"/>
  <c r="AG23" i="42"/>
  <c r="AE23" i="42"/>
  <c r="AC23" i="42"/>
  <c r="AB23" i="42"/>
  <c r="AA23" i="42"/>
  <c r="U23" i="42"/>
  <c r="R23" i="42"/>
  <c r="Q23" i="42"/>
  <c r="P23" i="42"/>
  <c r="O23" i="42"/>
  <c r="N23" i="42"/>
  <c r="M23" i="42"/>
  <c r="L23" i="42"/>
  <c r="K23" i="42"/>
  <c r="J23" i="42"/>
  <c r="I23" i="42"/>
  <c r="H23" i="42"/>
  <c r="G23" i="42"/>
  <c r="F23" i="42"/>
  <c r="E23" i="42"/>
  <c r="C23" i="42"/>
  <c r="B23" i="42"/>
  <c r="CK137" i="42"/>
  <c r="CJ137" i="42"/>
  <c r="CI137" i="42"/>
  <c r="CH137" i="42"/>
  <c r="CG137" i="42"/>
  <c r="CF137" i="42"/>
  <c r="CE137" i="42"/>
  <c r="CB137" i="42"/>
  <c r="CA137" i="42"/>
  <c r="BY137" i="42"/>
  <c r="BX137" i="42"/>
  <c r="BW137" i="42"/>
  <c r="BV137" i="42"/>
  <c r="BU137" i="42"/>
  <c r="BS137" i="42"/>
  <c r="BR137" i="42"/>
  <c r="BQ137" i="42"/>
  <c r="BM137" i="42"/>
  <c r="BL137" i="42"/>
  <c r="BK137" i="42"/>
  <c r="BJ137" i="42"/>
  <c r="BI137" i="42"/>
  <c r="BF137" i="42"/>
  <c r="BE137" i="42"/>
  <c r="BD137" i="42"/>
  <c r="BA137" i="42"/>
  <c r="AX137" i="42"/>
  <c r="AW137" i="42"/>
  <c r="AV137" i="42"/>
  <c r="AU137" i="42"/>
  <c r="AH137" i="42"/>
  <c r="AG137" i="42"/>
  <c r="AE137" i="42"/>
  <c r="AC137" i="42"/>
  <c r="AB137" i="42"/>
  <c r="AA137" i="42"/>
  <c r="U137" i="42"/>
  <c r="R137" i="42"/>
  <c r="Q137" i="42"/>
  <c r="P137" i="42"/>
  <c r="O137" i="42"/>
  <c r="N137" i="42"/>
  <c r="M137" i="42"/>
  <c r="L137" i="42"/>
  <c r="K137" i="42"/>
  <c r="J137" i="42"/>
  <c r="I137" i="42"/>
  <c r="H137" i="42"/>
  <c r="G137" i="42"/>
  <c r="F137" i="42"/>
  <c r="E137" i="42"/>
  <c r="C137" i="42"/>
  <c r="B137" i="42"/>
  <c r="CK109" i="42"/>
  <c r="CJ109" i="42"/>
  <c r="CI109" i="42"/>
  <c r="CH109" i="42"/>
  <c r="CG109" i="42"/>
  <c r="CF109" i="42"/>
  <c r="CE109" i="42"/>
  <c r="CB109" i="42"/>
  <c r="CA109" i="42"/>
  <c r="BY109" i="42"/>
  <c r="BX109" i="42"/>
  <c r="BW109" i="42"/>
  <c r="BV109" i="42"/>
  <c r="BU109" i="42"/>
  <c r="BS109" i="42"/>
  <c r="BR109" i="42"/>
  <c r="BQ109" i="42"/>
  <c r="BM109" i="42"/>
  <c r="BL109" i="42"/>
  <c r="BK109" i="42"/>
  <c r="BJ109" i="42"/>
  <c r="BI109" i="42"/>
  <c r="BF109" i="42"/>
  <c r="BE109" i="42"/>
  <c r="BD109" i="42"/>
  <c r="BA109" i="42"/>
  <c r="AX109" i="42"/>
  <c r="AW109" i="42"/>
  <c r="AV109" i="42"/>
  <c r="AU109" i="42"/>
  <c r="AH109" i="42"/>
  <c r="AG109" i="42"/>
  <c r="AE109" i="42"/>
  <c r="AC109" i="42"/>
  <c r="AB109" i="42"/>
  <c r="AA109" i="42"/>
  <c r="U109" i="42"/>
  <c r="R109" i="42"/>
  <c r="Q109" i="42"/>
  <c r="P109" i="42"/>
  <c r="O109" i="42"/>
  <c r="N109" i="42"/>
  <c r="M109" i="42"/>
  <c r="L109" i="42"/>
  <c r="K109" i="42"/>
  <c r="J109" i="42"/>
  <c r="I109" i="42"/>
  <c r="H109" i="42"/>
  <c r="G109" i="42"/>
  <c r="F109" i="42"/>
  <c r="E109" i="42"/>
  <c r="C109" i="42"/>
  <c r="B109" i="42"/>
  <c r="CK136" i="42"/>
  <c r="CJ136" i="42"/>
  <c r="CI136" i="42"/>
  <c r="CH136" i="42"/>
  <c r="CG136" i="42"/>
  <c r="CF136" i="42"/>
  <c r="CE136" i="42"/>
  <c r="CB136" i="42"/>
  <c r="CA136" i="42"/>
  <c r="BY136" i="42"/>
  <c r="BX136" i="42"/>
  <c r="BW136" i="42"/>
  <c r="BV136" i="42"/>
  <c r="BU136" i="42"/>
  <c r="BS136" i="42"/>
  <c r="BR136" i="42"/>
  <c r="BQ136" i="42"/>
  <c r="BM136" i="42"/>
  <c r="BL136" i="42"/>
  <c r="BK136" i="42"/>
  <c r="BJ136" i="42"/>
  <c r="BI136" i="42"/>
  <c r="BF136" i="42"/>
  <c r="BE136" i="42"/>
  <c r="BD136" i="42"/>
  <c r="BA136" i="42"/>
  <c r="AX136" i="42"/>
  <c r="AW136" i="42"/>
  <c r="AV136" i="42"/>
  <c r="AU136" i="42"/>
  <c r="AH136" i="42"/>
  <c r="AG136" i="42"/>
  <c r="AE136" i="42"/>
  <c r="AC136" i="42"/>
  <c r="AB136" i="42"/>
  <c r="AA136" i="42"/>
  <c r="U136" i="42"/>
  <c r="R136" i="42"/>
  <c r="Q136" i="42"/>
  <c r="P136" i="42"/>
  <c r="O136" i="42"/>
  <c r="N136" i="42"/>
  <c r="M136" i="42"/>
  <c r="L136" i="42"/>
  <c r="K136" i="42"/>
  <c r="J136" i="42"/>
  <c r="I136" i="42"/>
  <c r="H136" i="42"/>
  <c r="G136" i="42"/>
  <c r="F136" i="42"/>
  <c r="E136" i="42"/>
  <c r="C136" i="42"/>
  <c r="B136" i="42"/>
  <c r="CK135" i="42"/>
  <c r="CJ135" i="42"/>
  <c r="CI135" i="42"/>
  <c r="CH135" i="42"/>
  <c r="CG135" i="42"/>
  <c r="CF135" i="42"/>
  <c r="CE135" i="42"/>
  <c r="CB135" i="42"/>
  <c r="CA135" i="42"/>
  <c r="BY135" i="42"/>
  <c r="BX135" i="42"/>
  <c r="BW135" i="42"/>
  <c r="BV135" i="42"/>
  <c r="BU135" i="42"/>
  <c r="BS135" i="42"/>
  <c r="BR135" i="42"/>
  <c r="BQ135" i="42"/>
  <c r="BM135" i="42"/>
  <c r="BL135" i="42"/>
  <c r="BK135" i="42"/>
  <c r="BJ135" i="42"/>
  <c r="BI135" i="42"/>
  <c r="BF135" i="42"/>
  <c r="BE135" i="42"/>
  <c r="BD135" i="42"/>
  <c r="BA135" i="42"/>
  <c r="AX135" i="42"/>
  <c r="AW135" i="42"/>
  <c r="AV135" i="42"/>
  <c r="AU135" i="42"/>
  <c r="AH135" i="42"/>
  <c r="AG135" i="42"/>
  <c r="AE135" i="42"/>
  <c r="AC135" i="42"/>
  <c r="AB135" i="42"/>
  <c r="AA135" i="42"/>
  <c r="U135" i="42"/>
  <c r="R135" i="42"/>
  <c r="Q135" i="42"/>
  <c r="P135" i="42"/>
  <c r="O135" i="42"/>
  <c r="N135" i="42"/>
  <c r="M135" i="42"/>
  <c r="L135" i="42"/>
  <c r="K135" i="42"/>
  <c r="J135" i="42"/>
  <c r="I135" i="42"/>
  <c r="H135" i="42"/>
  <c r="G135" i="42"/>
  <c r="F135" i="42"/>
  <c r="E135" i="42"/>
  <c r="C135" i="42"/>
  <c r="B135" i="42"/>
  <c r="CK134" i="42"/>
  <c r="CJ134" i="42"/>
  <c r="CI134" i="42"/>
  <c r="CH134" i="42"/>
  <c r="CG134" i="42"/>
  <c r="CF134" i="42"/>
  <c r="CE134" i="42"/>
  <c r="CB134" i="42"/>
  <c r="CA134" i="42"/>
  <c r="BY134" i="42"/>
  <c r="BX134" i="42"/>
  <c r="BW134" i="42"/>
  <c r="BV134" i="42"/>
  <c r="BU134" i="42"/>
  <c r="BS134" i="42"/>
  <c r="BR134" i="42"/>
  <c r="BQ134" i="42"/>
  <c r="BM134" i="42"/>
  <c r="BL134" i="42"/>
  <c r="BK134" i="42"/>
  <c r="BJ134" i="42"/>
  <c r="BI134" i="42"/>
  <c r="BF134" i="42"/>
  <c r="BE134" i="42"/>
  <c r="BD134" i="42"/>
  <c r="BA134" i="42"/>
  <c r="AX134" i="42"/>
  <c r="AW134" i="42"/>
  <c r="AV134" i="42"/>
  <c r="AU134" i="42"/>
  <c r="AH134" i="42"/>
  <c r="AG134" i="42"/>
  <c r="AE134" i="42"/>
  <c r="AC134" i="42"/>
  <c r="AB134" i="42"/>
  <c r="AA134" i="42"/>
  <c r="U134" i="42"/>
  <c r="R134" i="42"/>
  <c r="Q134" i="42"/>
  <c r="P134" i="42"/>
  <c r="O134" i="42"/>
  <c r="N134" i="42"/>
  <c r="M134" i="42"/>
  <c r="L134" i="42"/>
  <c r="K134" i="42"/>
  <c r="J134" i="42"/>
  <c r="I134" i="42"/>
  <c r="H134" i="42"/>
  <c r="G134" i="42"/>
  <c r="F134" i="42"/>
  <c r="E134" i="42"/>
  <c r="C134" i="42"/>
  <c r="B134" i="42"/>
  <c r="CK108" i="42"/>
  <c r="CJ108" i="42"/>
  <c r="CI108" i="42"/>
  <c r="CH108" i="42"/>
  <c r="CG108" i="42"/>
  <c r="CF108" i="42"/>
  <c r="CE108" i="42"/>
  <c r="CB108" i="42"/>
  <c r="CA108" i="42"/>
  <c r="BY108" i="42"/>
  <c r="BX108" i="42"/>
  <c r="BW108" i="42"/>
  <c r="BV108" i="42"/>
  <c r="BU108" i="42"/>
  <c r="BS108" i="42"/>
  <c r="BR108" i="42"/>
  <c r="BQ108" i="42"/>
  <c r="BM108" i="42"/>
  <c r="BL108" i="42"/>
  <c r="BK108" i="42"/>
  <c r="BJ108" i="42"/>
  <c r="BI108" i="42"/>
  <c r="BF108" i="42"/>
  <c r="BE108" i="42"/>
  <c r="BD108" i="42"/>
  <c r="BA108" i="42"/>
  <c r="AX108" i="42"/>
  <c r="AW108" i="42"/>
  <c r="AV108" i="42"/>
  <c r="AU108" i="42"/>
  <c r="AH108" i="42"/>
  <c r="AG108" i="42"/>
  <c r="AE108" i="42"/>
  <c r="AC108" i="42"/>
  <c r="AB108" i="42"/>
  <c r="AA108" i="42"/>
  <c r="U108" i="42"/>
  <c r="R108" i="42"/>
  <c r="Q108" i="42"/>
  <c r="P108" i="42"/>
  <c r="O108" i="42"/>
  <c r="N108" i="42"/>
  <c r="M108" i="42"/>
  <c r="L108" i="42"/>
  <c r="K108" i="42"/>
  <c r="J108" i="42"/>
  <c r="I108" i="42"/>
  <c r="H108" i="42"/>
  <c r="G108" i="42"/>
  <c r="F108" i="42"/>
  <c r="E108" i="42"/>
  <c r="C108" i="42"/>
  <c r="B108" i="42"/>
  <c r="CK107" i="42"/>
  <c r="CJ107" i="42"/>
  <c r="CI107" i="42"/>
  <c r="CH107" i="42"/>
  <c r="CG107" i="42"/>
  <c r="CF107" i="42"/>
  <c r="CE107" i="42"/>
  <c r="CB107" i="42"/>
  <c r="CA107" i="42"/>
  <c r="BY107" i="42"/>
  <c r="BX107" i="42"/>
  <c r="BW107" i="42"/>
  <c r="BV107" i="42"/>
  <c r="BU107" i="42"/>
  <c r="BS107" i="42"/>
  <c r="BR107" i="42"/>
  <c r="BQ107" i="42"/>
  <c r="BM107" i="42"/>
  <c r="BL107" i="42"/>
  <c r="BK107" i="42"/>
  <c r="BJ107" i="42"/>
  <c r="BI107" i="42"/>
  <c r="BF107" i="42"/>
  <c r="BE107" i="42"/>
  <c r="BD107" i="42"/>
  <c r="BA107" i="42"/>
  <c r="AX107" i="42"/>
  <c r="AW107" i="42"/>
  <c r="AV107" i="42"/>
  <c r="AU107" i="42"/>
  <c r="AH107" i="42"/>
  <c r="AG107" i="42"/>
  <c r="AE107" i="42"/>
  <c r="AC107" i="42"/>
  <c r="AB107" i="42"/>
  <c r="AA107" i="42"/>
  <c r="U107" i="42"/>
  <c r="R107" i="42"/>
  <c r="Q107" i="42"/>
  <c r="P107" i="42"/>
  <c r="O107" i="42"/>
  <c r="N107" i="42"/>
  <c r="M107" i="42"/>
  <c r="L107" i="42"/>
  <c r="K107" i="42"/>
  <c r="J107" i="42"/>
  <c r="I107" i="42"/>
  <c r="H107" i="42"/>
  <c r="G107" i="42"/>
  <c r="F107" i="42"/>
  <c r="E107" i="42"/>
  <c r="C107" i="42"/>
  <c r="B107" i="42"/>
  <c r="CK106" i="42"/>
  <c r="CJ106" i="42"/>
  <c r="CI106" i="42"/>
  <c r="CH106" i="42"/>
  <c r="CG106" i="42"/>
  <c r="CF106" i="42"/>
  <c r="CE106" i="42"/>
  <c r="CB106" i="42"/>
  <c r="CA106" i="42"/>
  <c r="BY106" i="42"/>
  <c r="BX106" i="42"/>
  <c r="BW106" i="42"/>
  <c r="BV106" i="42"/>
  <c r="BU106" i="42"/>
  <c r="BS106" i="42"/>
  <c r="BR106" i="42"/>
  <c r="BQ106" i="42"/>
  <c r="BM106" i="42"/>
  <c r="BL106" i="42"/>
  <c r="BK106" i="42"/>
  <c r="BJ106" i="42"/>
  <c r="BI106" i="42"/>
  <c r="BF106" i="42"/>
  <c r="BE106" i="42"/>
  <c r="BD106" i="42"/>
  <c r="BA106" i="42"/>
  <c r="AX106" i="42"/>
  <c r="AW106" i="42"/>
  <c r="AV106" i="42"/>
  <c r="AU106" i="42"/>
  <c r="AH106" i="42"/>
  <c r="AG106" i="42"/>
  <c r="AE106" i="42"/>
  <c r="AC106" i="42"/>
  <c r="AB106" i="42"/>
  <c r="AA106" i="42"/>
  <c r="U106" i="42"/>
  <c r="R106" i="42"/>
  <c r="Q106" i="42"/>
  <c r="P106" i="42"/>
  <c r="O106" i="42"/>
  <c r="N106" i="42"/>
  <c r="M106" i="42"/>
  <c r="L106" i="42"/>
  <c r="K106" i="42"/>
  <c r="J106" i="42"/>
  <c r="I106" i="42"/>
  <c r="H106" i="42"/>
  <c r="G106" i="42"/>
  <c r="F106" i="42"/>
  <c r="E106" i="42"/>
  <c r="C106" i="42"/>
  <c r="B106" i="42"/>
  <c r="CK5" i="42"/>
  <c r="CJ5" i="42"/>
  <c r="CI5" i="42"/>
  <c r="CH5" i="42"/>
  <c r="CG5" i="42"/>
  <c r="CF5" i="42"/>
  <c r="CE5" i="42"/>
  <c r="CB5" i="42"/>
  <c r="CA5" i="42"/>
  <c r="BY5" i="42"/>
  <c r="BX5" i="42"/>
  <c r="BW5" i="42"/>
  <c r="BV5" i="42"/>
  <c r="BU5" i="42"/>
  <c r="BS5" i="42"/>
  <c r="BR5" i="42"/>
  <c r="BQ5" i="42"/>
  <c r="BM5" i="42"/>
  <c r="BL5" i="42"/>
  <c r="BK5" i="42"/>
  <c r="BJ5" i="42"/>
  <c r="BI5" i="42"/>
  <c r="BF5" i="42"/>
  <c r="BE5" i="42"/>
  <c r="BD5" i="42"/>
  <c r="BA5" i="42"/>
  <c r="AX5" i="42"/>
  <c r="AW5" i="42"/>
  <c r="AV5" i="42"/>
  <c r="AU5" i="42"/>
  <c r="AH5" i="42"/>
  <c r="AG5" i="42"/>
  <c r="AE5" i="42"/>
  <c r="AC5" i="42"/>
  <c r="AB5" i="42"/>
  <c r="AA5" i="42"/>
  <c r="U5" i="42"/>
  <c r="R5" i="42"/>
  <c r="Q5" i="42"/>
  <c r="P5" i="42"/>
  <c r="O5" i="42"/>
  <c r="N5" i="42"/>
  <c r="M5" i="42"/>
  <c r="L5" i="42"/>
  <c r="K5" i="42"/>
  <c r="J5" i="42"/>
  <c r="I5" i="42"/>
  <c r="H5" i="42"/>
  <c r="G5" i="42"/>
  <c r="F5" i="42"/>
  <c r="E5" i="42"/>
  <c r="C5" i="42"/>
  <c r="B5" i="42"/>
  <c r="CK4" i="42"/>
  <c r="CJ4" i="42"/>
  <c r="CI4" i="42"/>
  <c r="CH4" i="42"/>
  <c r="CG4" i="42"/>
  <c r="CF4" i="42"/>
  <c r="CE4" i="42"/>
  <c r="CB4" i="42"/>
  <c r="CA4" i="42"/>
  <c r="BY4" i="42"/>
  <c r="BX4" i="42"/>
  <c r="BW4" i="42"/>
  <c r="BV4" i="42"/>
  <c r="BU4" i="42"/>
  <c r="BS4" i="42"/>
  <c r="BR4" i="42"/>
  <c r="BQ4" i="42"/>
  <c r="BM4" i="42"/>
  <c r="BL4" i="42"/>
  <c r="BK4" i="42"/>
  <c r="BJ4" i="42"/>
  <c r="BI4" i="42"/>
  <c r="BF4" i="42"/>
  <c r="BE4" i="42"/>
  <c r="BD4" i="42"/>
  <c r="BA4" i="42"/>
  <c r="AX4" i="42"/>
  <c r="AW4" i="42"/>
  <c r="AV4" i="42"/>
  <c r="AU4" i="42"/>
  <c r="AH4" i="42"/>
  <c r="AG4" i="42"/>
  <c r="AE4" i="42"/>
  <c r="AC4" i="42"/>
  <c r="AB4" i="42"/>
  <c r="AA4" i="42"/>
  <c r="U4" i="42"/>
  <c r="R4" i="42"/>
  <c r="Q4" i="42"/>
  <c r="P4" i="42"/>
  <c r="O4" i="42"/>
  <c r="N4" i="42"/>
  <c r="M4" i="42"/>
  <c r="L4" i="42"/>
  <c r="K4" i="42"/>
  <c r="J4" i="42"/>
  <c r="I4" i="42"/>
  <c r="H4" i="42"/>
  <c r="G4" i="42"/>
  <c r="F4" i="42"/>
  <c r="E4" i="42"/>
  <c r="C4" i="42"/>
  <c r="B4" i="42"/>
  <c r="CK3" i="42"/>
  <c r="CJ3" i="42"/>
  <c r="CI3" i="42"/>
  <c r="CH3" i="42"/>
  <c r="CG3" i="42"/>
  <c r="CF3" i="42"/>
  <c r="CE3" i="42"/>
  <c r="CB3" i="42"/>
  <c r="CA3" i="42"/>
  <c r="BY3" i="42"/>
  <c r="BX3" i="42"/>
  <c r="BW3" i="42"/>
  <c r="BV3" i="42"/>
  <c r="BU3" i="42"/>
  <c r="BS3" i="42"/>
  <c r="BR3" i="42"/>
  <c r="BQ3" i="42"/>
  <c r="BM3" i="42"/>
  <c r="BL3" i="42"/>
  <c r="BK3" i="42"/>
  <c r="BJ3" i="42"/>
  <c r="BI3" i="42"/>
  <c r="BF3" i="42"/>
  <c r="BE3" i="42"/>
  <c r="BD3" i="42"/>
  <c r="BA3" i="42"/>
  <c r="AX3" i="42"/>
  <c r="AW3" i="42"/>
  <c r="AV3" i="42"/>
  <c r="AU3" i="42"/>
  <c r="AH3" i="42"/>
  <c r="AG3" i="42"/>
  <c r="AE3" i="42"/>
  <c r="AC3" i="42"/>
  <c r="AB3" i="42"/>
  <c r="AA3" i="42"/>
  <c r="U3" i="42"/>
  <c r="R3" i="42"/>
  <c r="Q3" i="42"/>
  <c r="P3" i="42"/>
  <c r="O3" i="42"/>
  <c r="N3" i="42"/>
  <c r="M3" i="42"/>
  <c r="L3" i="42"/>
  <c r="K3" i="42"/>
  <c r="J3" i="42"/>
  <c r="I3" i="42"/>
  <c r="H3" i="42"/>
  <c r="G3" i="42"/>
  <c r="F3" i="42"/>
  <c r="E3" i="42"/>
  <c r="C3" i="42"/>
  <c r="B3" i="42"/>
  <c r="CK105" i="42"/>
  <c r="CJ105" i="42"/>
  <c r="CI105" i="42"/>
  <c r="CH105" i="42"/>
  <c r="CG105" i="42"/>
  <c r="CF105" i="42"/>
  <c r="CE105" i="42"/>
  <c r="CC105" i="42"/>
  <c r="CB105" i="42"/>
  <c r="CA105" i="42"/>
  <c r="BY105" i="42"/>
  <c r="BX105" i="42"/>
  <c r="BW105" i="42"/>
  <c r="BV105" i="42"/>
  <c r="BU105" i="42"/>
  <c r="BS105" i="42"/>
  <c r="BR105" i="42"/>
  <c r="BQ105" i="42"/>
  <c r="BM105" i="42"/>
  <c r="BL105" i="42"/>
  <c r="BK105" i="42"/>
  <c r="BJ105" i="42"/>
  <c r="BI105" i="42"/>
  <c r="BF105" i="42"/>
  <c r="BE105" i="42"/>
  <c r="BD105" i="42"/>
  <c r="BA105" i="42"/>
  <c r="AX105" i="42"/>
  <c r="AW105" i="42"/>
  <c r="AV105" i="42"/>
  <c r="AU105" i="42"/>
  <c r="AH105" i="42"/>
  <c r="AG105" i="42"/>
  <c r="AE105" i="42"/>
  <c r="AC105" i="42"/>
  <c r="AB105" i="42"/>
  <c r="AA105" i="42"/>
  <c r="U105" i="42"/>
  <c r="R105" i="42"/>
  <c r="Q105" i="42"/>
  <c r="P105" i="42"/>
  <c r="O105" i="42"/>
  <c r="N105" i="42"/>
  <c r="M105" i="42"/>
  <c r="L105" i="42"/>
  <c r="K105" i="42"/>
  <c r="J105" i="42"/>
  <c r="I105" i="42"/>
  <c r="H105" i="42"/>
  <c r="G105" i="42"/>
  <c r="F105" i="42"/>
  <c r="E105" i="42"/>
  <c r="C105" i="42"/>
  <c r="B105" i="42"/>
  <c r="CQ2" i="42"/>
  <c r="CP2" i="42"/>
  <c r="CO2" i="42"/>
  <c r="CN2" i="42"/>
  <c r="CM2" i="42"/>
  <c r="CL2" i="42"/>
  <c r="AA58" i="41" l="1"/>
  <c r="Z58" i="41"/>
  <c r="Y58" i="41"/>
  <c r="X58" i="41"/>
  <c r="W58" i="41"/>
  <c r="V58" i="41"/>
  <c r="U58" i="41"/>
  <c r="T58" i="41"/>
  <c r="S58" i="41"/>
  <c r="R58" i="41"/>
  <c r="Q58" i="41"/>
  <c r="P58" i="41"/>
  <c r="N58" i="41"/>
  <c r="M58" i="41"/>
  <c r="L58" i="41"/>
  <c r="K58" i="41"/>
  <c r="J58" i="41"/>
  <c r="I58" i="41"/>
  <c r="H58" i="41"/>
  <c r="G58" i="41"/>
  <c r="F58" i="41"/>
  <c r="E58" i="41"/>
  <c r="D58" i="41"/>
  <c r="C58" i="41"/>
  <c r="B58" i="41"/>
  <c r="AA104" i="41"/>
  <c r="Z104" i="41"/>
  <c r="Y104" i="41"/>
  <c r="X104" i="41"/>
  <c r="W104" i="41"/>
  <c r="V104" i="41"/>
  <c r="U104" i="41"/>
  <c r="T104" i="41"/>
  <c r="S104" i="41"/>
  <c r="R104" i="41"/>
  <c r="Q104" i="41"/>
  <c r="P104" i="41"/>
  <c r="N104" i="41"/>
  <c r="M104" i="41"/>
  <c r="L104" i="41"/>
  <c r="K104" i="41"/>
  <c r="J104" i="41"/>
  <c r="I104" i="41"/>
  <c r="H104" i="41"/>
  <c r="G104" i="41"/>
  <c r="F104" i="41"/>
  <c r="E104" i="41"/>
  <c r="D104" i="41"/>
  <c r="C104" i="41"/>
  <c r="B104" i="41"/>
  <c r="AA57" i="41"/>
  <c r="Z57" i="41"/>
  <c r="Y57" i="41"/>
  <c r="X57" i="41"/>
  <c r="W57" i="41"/>
  <c r="V57" i="41"/>
  <c r="U57" i="41"/>
  <c r="T57" i="41"/>
  <c r="S57" i="41"/>
  <c r="R57" i="41"/>
  <c r="Q57" i="41"/>
  <c r="P57" i="41"/>
  <c r="N57" i="41"/>
  <c r="M57" i="41"/>
  <c r="L57" i="41"/>
  <c r="K57" i="41"/>
  <c r="J57" i="41"/>
  <c r="I57" i="41"/>
  <c r="H57" i="41"/>
  <c r="G57" i="41"/>
  <c r="F57" i="41"/>
  <c r="E57" i="41"/>
  <c r="D57" i="41"/>
  <c r="C57" i="41"/>
  <c r="B57" i="41"/>
  <c r="AA156" i="41"/>
  <c r="Z156" i="41"/>
  <c r="Y156" i="41"/>
  <c r="X156" i="41"/>
  <c r="W156" i="41"/>
  <c r="V156" i="41"/>
  <c r="U156" i="41"/>
  <c r="T156" i="41"/>
  <c r="S156" i="41"/>
  <c r="R156" i="41"/>
  <c r="Q156" i="41"/>
  <c r="P156" i="41"/>
  <c r="N156" i="41"/>
  <c r="M156" i="41"/>
  <c r="L156" i="41"/>
  <c r="K156" i="41"/>
  <c r="J156" i="41"/>
  <c r="I156" i="41"/>
  <c r="H156" i="41"/>
  <c r="G156" i="41"/>
  <c r="F156" i="41"/>
  <c r="E156" i="41"/>
  <c r="D156" i="41"/>
  <c r="C156" i="41"/>
  <c r="B156" i="41"/>
  <c r="AA84" i="41"/>
  <c r="Z84" i="41"/>
  <c r="Y84" i="41"/>
  <c r="X84" i="41"/>
  <c r="W84" i="41"/>
  <c r="V84" i="41"/>
  <c r="U84" i="41"/>
  <c r="T84" i="41"/>
  <c r="S84" i="41"/>
  <c r="R84" i="41"/>
  <c r="Q84" i="41"/>
  <c r="P84" i="41"/>
  <c r="N84" i="41"/>
  <c r="M84" i="41"/>
  <c r="L84" i="41"/>
  <c r="K84" i="41"/>
  <c r="J84" i="41"/>
  <c r="I84" i="41"/>
  <c r="H84" i="41"/>
  <c r="G84" i="41"/>
  <c r="F84" i="41"/>
  <c r="E84" i="41"/>
  <c r="D84" i="41"/>
  <c r="C84" i="41"/>
  <c r="B84" i="41"/>
  <c r="AA133" i="41"/>
  <c r="Z133" i="41"/>
  <c r="Y133" i="41"/>
  <c r="X133" i="41"/>
  <c r="W133" i="41"/>
  <c r="V133" i="41"/>
  <c r="U133" i="41"/>
  <c r="T133" i="41"/>
  <c r="S133" i="41"/>
  <c r="R133" i="41"/>
  <c r="Q133" i="41"/>
  <c r="P133" i="41"/>
  <c r="N133" i="41"/>
  <c r="M133" i="41"/>
  <c r="L133" i="41"/>
  <c r="K133" i="41"/>
  <c r="J133" i="41"/>
  <c r="I133" i="41"/>
  <c r="H133" i="41"/>
  <c r="G133" i="41"/>
  <c r="F133" i="41"/>
  <c r="E133" i="41"/>
  <c r="D133" i="41"/>
  <c r="C133" i="41"/>
  <c r="B133" i="41"/>
  <c r="AH56" i="41"/>
  <c r="AG56" i="41"/>
  <c r="AF56" i="41"/>
  <c r="AE56" i="41"/>
  <c r="AD56" i="41"/>
  <c r="AA56" i="41"/>
  <c r="Z56" i="41"/>
  <c r="Y56" i="41"/>
  <c r="X56" i="41"/>
  <c r="W56" i="41"/>
  <c r="V56" i="41"/>
  <c r="U56" i="41"/>
  <c r="T56" i="41"/>
  <c r="S56" i="41"/>
  <c r="R56" i="41"/>
  <c r="Q56" i="41"/>
  <c r="P56" i="41"/>
  <c r="N56" i="41"/>
  <c r="M56" i="41"/>
  <c r="L56" i="41"/>
  <c r="K56" i="41"/>
  <c r="J56" i="41"/>
  <c r="I56" i="41"/>
  <c r="H56" i="41"/>
  <c r="G56" i="41"/>
  <c r="F56" i="41"/>
  <c r="E56" i="41"/>
  <c r="D56" i="41"/>
  <c r="C56" i="41"/>
  <c r="B56" i="41"/>
  <c r="AH55" i="41"/>
  <c r="AG55" i="41"/>
  <c r="AF55" i="41"/>
  <c r="AE55" i="41"/>
  <c r="AD55" i="41"/>
  <c r="AA55" i="41"/>
  <c r="Z55" i="41"/>
  <c r="Y55" i="41"/>
  <c r="X55" i="41"/>
  <c r="W55" i="41"/>
  <c r="V55" i="41"/>
  <c r="U55" i="41"/>
  <c r="T55" i="41"/>
  <c r="S55" i="41"/>
  <c r="R55" i="41"/>
  <c r="Q55" i="41"/>
  <c r="P55" i="41"/>
  <c r="N55" i="41"/>
  <c r="M55" i="41"/>
  <c r="L55" i="41"/>
  <c r="K55" i="41"/>
  <c r="J55" i="41"/>
  <c r="I55" i="41"/>
  <c r="H55" i="41"/>
  <c r="G55" i="41"/>
  <c r="F55" i="41"/>
  <c r="E55" i="41"/>
  <c r="D55" i="41"/>
  <c r="C55" i="41"/>
  <c r="B55" i="41"/>
  <c r="AH103" i="41"/>
  <c r="AG103" i="41"/>
  <c r="AF103" i="41"/>
  <c r="AE103" i="41"/>
  <c r="AD103" i="41"/>
  <c r="AA103" i="41"/>
  <c r="Z103" i="41"/>
  <c r="Y103" i="41"/>
  <c r="X103" i="41"/>
  <c r="W103" i="41"/>
  <c r="V103" i="41"/>
  <c r="U103" i="41"/>
  <c r="T103" i="41"/>
  <c r="S103" i="41"/>
  <c r="R103" i="41"/>
  <c r="Q103" i="41"/>
  <c r="P103" i="41"/>
  <c r="N103" i="41"/>
  <c r="M103" i="41"/>
  <c r="L103" i="41"/>
  <c r="K103" i="41"/>
  <c r="J103" i="41"/>
  <c r="I103" i="41"/>
  <c r="H103" i="41"/>
  <c r="G103" i="41"/>
  <c r="F103" i="41"/>
  <c r="E103" i="41"/>
  <c r="D103" i="41"/>
  <c r="C103" i="41"/>
  <c r="B103" i="41"/>
  <c r="AH102" i="41"/>
  <c r="AG102" i="41"/>
  <c r="AF102" i="41"/>
  <c r="AE102" i="41"/>
  <c r="AD102" i="41"/>
  <c r="AA102" i="41"/>
  <c r="Z102" i="41"/>
  <c r="Y102" i="41"/>
  <c r="X102" i="41"/>
  <c r="W102" i="41"/>
  <c r="V102" i="41"/>
  <c r="U102" i="41"/>
  <c r="T102" i="41"/>
  <c r="S102" i="41"/>
  <c r="R102" i="41"/>
  <c r="Q102" i="41"/>
  <c r="P102" i="41"/>
  <c r="N102" i="41"/>
  <c r="M102" i="41"/>
  <c r="L102" i="41"/>
  <c r="K102" i="41"/>
  <c r="J102" i="41"/>
  <c r="I102" i="41"/>
  <c r="H102" i="41"/>
  <c r="G102" i="41"/>
  <c r="F102" i="41"/>
  <c r="E102" i="41"/>
  <c r="D102" i="41"/>
  <c r="C102" i="41"/>
  <c r="B102" i="41"/>
  <c r="AH83" i="41"/>
  <c r="AG83" i="41"/>
  <c r="AF83" i="41"/>
  <c r="AE83" i="41"/>
  <c r="AD83" i="41"/>
  <c r="AA83" i="41"/>
  <c r="Z83" i="41"/>
  <c r="Y83" i="41"/>
  <c r="X83" i="41"/>
  <c r="W83" i="41"/>
  <c r="V83" i="41"/>
  <c r="U83" i="41"/>
  <c r="T83" i="41"/>
  <c r="S83" i="41"/>
  <c r="R83" i="41"/>
  <c r="Q83" i="41"/>
  <c r="P83" i="41"/>
  <c r="N83" i="41"/>
  <c r="M83" i="41"/>
  <c r="L83" i="41"/>
  <c r="K83" i="41"/>
  <c r="J83" i="41"/>
  <c r="I83" i="41"/>
  <c r="H83" i="41"/>
  <c r="G83" i="41"/>
  <c r="F83" i="41"/>
  <c r="E83" i="41"/>
  <c r="D83" i="41"/>
  <c r="C83" i="41"/>
  <c r="B83" i="41"/>
  <c r="AH82" i="41"/>
  <c r="AG82" i="41"/>
  <c r="AF82" i="41"/>
  <c r="AE82" i="41"/>
  <c r="AD82" i="41"/>
  <c r="AA82" i="41"/>
  <c r="Z82" i="41"/>
  <c r="Y82" i="41"/>
  <c r="X82" i="41"/>
  <c r="W82" i="41"/>
  <c r="V82" i="41"/>
  <c r="U82" i="41"/>
  <c r="T82" i="41"/>
  <c r="S82" i="41"/>
  <c r="R82" i="41"/>
  <c r="Q82" i="41"/>
  <c r="P82" i="41"/>
  <c r="N82" i="41"/>
  <c r="M82" i="41"/>
  <c r="L82" i="41"/>
  <c r="K82" i="41"/>
  <c r="J82" i="41"/>
  <c r="I82" i="41"/>
  <c r="H82" i="41"/>
  <c r="G82" i="41"/>
  <c r="F82" i="41"/>
  <c r="E82" i="41"/>
  <c r="D82" i="41"/>
  <c r="C82" i="41"/>
  <c r="B82" i="41"/>
  <c r="AH155" i="41"/>
  <c r="AG155" i="41"/>
  <c r="AF155" i="41"/>
  <c r="AE155" i="41"/>
  <c r="AD155" i="41"/>
  <c r="AA155" i="41"/>
  <c r="Z155" i="41"/>
  <c r="Y155" i="41"/>
  <c r="X155" i="41"/>
  <c r="W155" i="41"/>
  <c r="V155" i="41"/>
  <c r="U155" i="41"/>
  <c r="T155" i="41"/>
  <c r="S155" i="41"/>
  <c r="R155" i="41"/>
  <c r="Q155" i="41"/>
  <c r="P155" i="41"/>
  <c r="N155" i="41"/>
  <c r="M155" i="41"/>
  <c r="L155" i="41"/>
  <c r="K155" i="41"/>
  <c r="J155" i="41"/>
  <c r="I155" i="41"/>
  <c r="H155" i="41"/>
  <c r="G155" i="41"/>
  <c r="F155" i="41"/>
  <c r="E155" i="41"/>
  <c r="D155" i="41"/>
  <c r="C155" i="41"/>
  <c r="B155" i="41"/>
  <c r="AH154" i="41"/>
  <c r="AG154" i="41"/>
  <c r="AF154" i="41"/>
  <c r="AE154" i="41"/>
  <c r="AD154" i="41"/>
  <c r="AA154" i="41"/>
  <c r="Z154" i="41"/>
  <c r="Y154" i="41"/>
  <c r="X154" i="41"/>
  <c r="W154" i="41"/>
  <c r="V154" i="41"/>
  <c r="U154" i="41"/>
  <c r="T154" i="41"/>
  <c r="S154" i="41"/>
  <c r="R154" i="41"/>
  <c r="Q154" i="41"/>
  <c r="P154" i="41"/>
  <c r="N154" i="41"/>
  <c r="M154" i="41"/>
  <c r="L154" i="41"/>
  <c r="K154" i="41"/>
  <c r="J154" i="41"/>
  <c r="I154" i="41"/>
  <c r="H154" i="41"/>
  <c r="G154" i="41"/>
  <c r="F154" i="41"/>
  <c r="E154" i="41"/>
  <c r="D154" i="41"/>
  <c r="C154" i="41"/>
  <c r="B154" i="41"/>
  <c r="AH132" i="41"/>
  <c r="AG132" i="41"/>
  <c r="AF132" i="41"/>
  <c r="AE132" i="41"/>
  <c r="AD132" i="41"/>
  <c r="AA132" i="41"/>
  <c r="Z132" i="41"/>
  <c r="Y132" i="41"/>
  <c r="X132" i="41"/>
  <c r="W132" i="41"/>
  <c r="V132" i="41"/>
  <c r="U132" i="41"/>
  <c r="T132" i="41"/>
  <c r="S132" i="41"/>
  <c r="R132" i="41"/>
  <c r="Q132" i="41"/>
  <c r="P132" i="41"/>
  <c r="N132" i="41"/>
  <c r="M132" i="41"/>
  <c r="L132" i="41"/>
  <c r="K132" i="41"/>
  <c r="J132" i="41"/>
  <c r="I132" i="41"/>
  <c r="H132" i="41"/>
  <c r="G132" i="41"/>
  <c r="F132" i="41"/>
  <c r="E132" i="41"/>
  <c r="D132" i="41"/>
  <c r="C132" i="41"/>
  <c r="B132" i="41"/>
  <c r="AH131" i="41"/>
  <c r="AG131" i="41"/>
  <c r="AF131" i="41"/>
  <c r="AE131" i="41"/>
  <c r="AD131" i="41"/>
  <c r="AA131" i="41"/>
  <c r="Z131" i="41"/>
  <c r="Y131" i="41"/>
  <c r="X131" i="41"/>
  <c r="W131" i="41"/>
  <c r="V131" i="41"/>
  <c r="U131" i="41"/>
  <c r="T131" i="41"/>
  <c r="S131" i="41"/>
  <c r="R131" i="41"/>
  <c r="Q131" i="41"/>
  <c r="P131" i="41"/>
  <c r="N131" i="41"/>
  <c r="M131" i="41"/>
  <c r="L131" i="41"/>
  <c r="K131" i="41"/>
  <c r="J131" i="41"/>
  <c r="I131" i="41"/>
  <c r="H131" i="41"/>
  <c r="G131" i="41"/>
  <c r="F131" i="41"/>
  <c r="E131" i="41"/>
  <c r="D131" i="41"/>
  <c r="C131" i="41"/>
  <c r="B131" i="41"/>
  <c r="AH130" i="41"/>
  <c r="AG130" i="41"/>
  <c r="AF130" i="41"/>
  <c r="AE130" i="41"/>
  <c r="AD130" i="41"/>
  <c r="AA130" i="41"/>
  <c r="Z130" i="41"/>
  <c r="Y130" i="41"/>
  <c r="X130" i="41"/>
  <c r="W130" i="41"/>
  <c r="V130" i="41"/>
  <c r="U130" i="41"/>
  <c r="T130" i="41"/>
  <c r="S130" i="41"/>
  <c r="R130" i="41"/>
  <c r="Q130" i="41"/>
  <c r="P130" i="41"/>
  <c r="N130" i="41"/>
  <c r="M130" i="41"/>
  <c r="L130" i="41"/>
  <c r="K130" i="41"/>
  <c r="J130" i="41"/>
  <c r="I130" i="41"/>
  <c r="H130" i="41"/>
  <c r="G130" i="41"/>
  <c r="F130" i="41"/>
  <c r="E130" i="41"/>
  <c r="D130" i="41"/>
  <c r="C130" i="41"/>
  <c r="B130" i="41"/>
  <c r="AH129" i="41"/>
  <c r="AG129" i="41"/>
  <c r="AF129" i="41"/>
  <c r="AE129" i="41"/>
  <c r="AD129" i="41"/>
  <c r="AA129" i="41"/>
  <c r="Z129" i="41"/>
  <c r="Y129" i="41"/>
  <c r="X129" i="41"/>
  <c r="W129" i="41"/>
  <c r="V129" i="41"/>
  <c r="U129" i="41"/>
  <c r="T129" i="41"/>
  <c r="S129" i="41"/>
  <c r="R129" i="41"/>
  <c r="Q129" i="41"/>
  <c r="P129" i="41"/>
  <c r="N129" i="41"/>
  <c r="M129" i="41"/>
  <c r="L129" i="41"/>
  <c r="K129" i="41"/>
  <c r="J129" i="41"/>
  <c r="I129" i="41"/>
  <c r="H129" i="41"/>
  <c r="G129" i="41"/>
  <c r="F129" i="41"/>
  <c r="E129" i="41"/>
  <c r="D129" i="41"/>
  <c r="C129" i="41"/>
  <c r="B129" i="41"/>
  <c r="AH54" i="41"/>
  <c r="AG54" i="41"/>
  <c r="AF54" i="41"/>
  <c r="AE54" i="41"/>
  <c r="AD54" i="41"/>
  <c r="AA54" i="41"/>
  <c r="Z54" i="41"/>
  <c r="Y54" i="41"/>
  <c r="X54" i="41"/>
  <c r="W54" i="41"/>
  <c r="V54" i="41"/>
  <c r="U54" i="41"/>
  <c r="T54" i="41"/>
  <c r="S54" i="41"/>
  <c r="R54" i="41"/>
  <c r="Q54" i="41"/>
  <c r="P54" i="41"/>
  <c r="N54" i="41"/>
  <c r="M54" i="41"/>
  <c r="L54" i="41"/>
  <c r="K54" i="41"/>
  <c r="J54" i="41"/>
  <c r="I54" i="41"/>
  <c r="H54" i="41"/>
  <c r="G54" i="41"/>
  <c r="F54" i="41"/>
  <c r="E54" i="41"/>
  <c r="D54" i="41"/>
  <c r="C54" i="41"/>
  <c r="B54" i="41"/>
  <c r="AH53" i="41"/>
  <c r="AG53" i="41"/>
  <c r="AF53" i="41"/>
  <c r="AE53" i="41"/>
  <c r="AD53" i="41"/>
  <c r="AA53" i="41"/>
  <c r="Z53" i="41"/>
  <c r="Y53" i="41"/>
  <c r="X53" i="41"/>
  <c r="W53" i="41"/>
  <c r="V53" i="41"/>
  <c r="U53" i="41"/>
  <c r="T53" i="41"/>
  <c r="S53" i="41"/>
  <c r="R53" i="41"/>
  <c r="Q53" i="41"/>
  <c r="P53" i="41"/>
  <c r="N53" i="41"/>
  <c r="M53" i="41"/>
  <c r="L53" i="41"/>
  <c r="K53" i="41"/>
  <c r="J53" i="41"/>
  <c r="I53" i="41"/>
  <c r="H53" i="41"/>
  <c r="G53" i="41"/>
  <c r="F53" i="41"/>
  <c r="E53" i="41"/>
  <c r="D53" i="41"/>
  <c r="C53" i="41"/>
  <c r="B53" i="41"/>
  <c r="AH52" i="41"/>
  <c r="AG52" i="41"/>
  <c r="AF52" i="41"/>
  <c r="AE52" i="41"/>
  <c r="AD52" i="41"/>
  <c r="AA52" i="41"/>
  <c r="Z52" i="41"/>
  <c r="Y52" i="41"/>
  <c r="X52" i="41"/>
  <c r="W52" i="41"/>
  <c r="V52" i="41"/>
  <c r="U52" i="41"/>
  <c r="T52" i="41"/>
  <c r="S52" i="41"/>
  <c r="R52" i="41"/>
  <c r="Q52" i="41"/>
  <c r="P52" i="41"/>
  <c r="N52" i="41"/>
  <c r="M52" i="41"/>
  <c r="L52" i="41"/>
  <c r="K52" i="41"/>
  <c r="J52" i="41"/>
  <c r="I52" i="41"/>
  <c r="H52" i="41"/>
  <c r="G52" i="41"/>
  <c r="F52" i="41"/>
  <c r="E52" i="41"/>
  <c r="D52" i="41"/>
  <c r="C52" i="41"/>
  <c r="B52" i="41"/>
  <c r="AH51" i="41"/>
  <c r="AG51" i="41"/>
  <c r="AF51" i="41"/>
  <c r="AE51" i="41"/>
  <c r="AD51" i="41"/>
  <c r="AA51" i="41"/>
  <c r="Z51" i="41"/>
  <c r="Y51" i="41"/>
  <c r="X51" i="41"/>
  <c r="W51" i="41"/>
  <c r="V51" i="41"/>
  <c r="U51" i="41"/>
  <c r="T51" i="41"/>
  <c r="S51" i="41"/>
  <c r="R51" i="41"/>
  <c r="Q51" i="41"/>
  <c r="P51" i="41"/>
  <c r="N51" i="41"/>
  <c r="M51" i="41"/>
  <c r="L51" i="41"/>
  <c r="K51" i="41"/>
  <c r="J51" i="41"/>
  <c r="I51" i="41"/>
  <c r="H51" i="41"/>
  <c r="G51" i="41"/>
  <c r="F51" i="41"/>
  <c r="E51" i="41"/>
  <c r="D51" i="41"/>
  <c r="C51" i="41"/>
  <c r="B51" i="41"/>
  <c r="AH153" i="41"/>
  <c r="AG153" i="41"/>
  <c r="AF153" i="41"/>
  <c r="AE153" i="41"/>
  <c r="AD153" i="41"/>
  <c r="AA153" i="41"/>
  <c r="Z153" i="41"/>
  <c r="Y153" i="41"/>
  <c r="X153" i="41"/>
  <c r="W153" i="41"/>
  <c r="V153" i="41"/>
  <c r="U153" i="41"/>
  <c r="T153" i="41"/>
  <c r="S153" i="41"/>
  <c r="R153" i="41"/>
  <c r="Q153" i="41"/>
  <c r="P153" i="41"/>
  <c r="N153" i="41"/>
  <c r="M153" i="41"/>
  <c r="L153" i="41"/>
  <c r="K153" i="41"/>
  <c r="J153" i="41"/>
  <c r="I153" i="41"/>
  <c r="H153" i="41"/>
  <c r="G153" i="41"/>
  <c r="F153" i="41"/>
  <c r="E153" i="41"/>
  <c r="D153" i="41"/>
  <c r="C153" i="41"/>
  <c r="B153" i="41"/>
  <c r="AH152" i="41"/>
  <c r="AG152" i="41"/>
  <c r="AF152" i="41"/>
  <c r="AE152" i="41"/>
  <c r="AD152" i="41"/>
  <c r="AA152" i="41"/>
  <c r="Z152" i="41"/>
  <c r="Y152" i="41"/>
  <c r="X152" i="41"/>
  <c r="W152" i="41"/>
  <c r="V152" i="41"/>
  <c r="U152" i="41"/>
  <c r="T152" i="41"/>
  <c r="S152" i="41"/>
  <c r="R152" i="41"/>
  <c r="Q152" i="41"/>
  <c r="P152" i="41"/>
  <c r="N152" i="41"/>
  <c r="M152" i="41"/>
  <c r="L152" i="41"/>
  <c r="K152" i="41"/>
  <c r="J152" i="41"/>
  <c r="I152" i="41"/>
  <c r="H152" i="41"/>
  <c r="G152" i="41"/>
  <c r="F152" i="41"/>
  <c r="E152" i="41"/>
  <c r="D152" i="41"/>
  <c r="C152" i="41"/>
  <c r="B152" i="41"/>
  <c r="AH128" i="41"/>
  <c r="AG128" i="41"/>
  <c r="AF128" i="41"/>
  <c r="AE128" i="41"/>
  <c r="AD128" i="41"/>
  <c r="AA128" i="41"/>
  <c r="Z128" i="41"/>
  <c r="Y128" i="41"/>
  <c r="X128" i="41"/>
  <c r="W128" i="41"/>
  <c r="V128" i="41"/>
  <c r="U128" i="41"/>
  <c r="T128" i="41"/>
  <c r="S128" i="41"/>
  <c r="R128" i="41"/>
  <c r="Q128" i="41"/>
  <c r="P128" i="41"/>
  <c r="N128" i="41"/>
  <c r="M128" i="41"/>
  <c r="L128" i="41"/>
  <c r="K128" i="41"/>
  <c r="J128" i="41"/>
  <c r="I128" i="41"/>
  <c r="H128" i="41"/>
  <c r="G128" i="41"/>
  <c r="F128" i="41"/>
  <c r="E128" i="41"/>
  <c r="D128" i="41"/>
  <c r="C128" i="41"/>
  <c r="B128" i="41"/>
  <c r="AH127" i="41"/>
  <c r="AG127" i="41"/>
  <c r="AF127" i="41"/>
  <c r="AE127" i="41"/>
  <c r="AD127" i="41"/>
  <c r="AA127" i="41"/>
  <c r="Z127" i="41"/>
  <c r="Y127" i="41"/>
  <c r="X127" i="41"/>
  <c r="W127" i="41"/>
  <c r="V127" i="41"/>
  <c r="U127" i="41"/>
  <c r="T127" i="41"/>
  <c r="S127" i="41"/>
  <c r="R127" i="41"/>
  <c r="Q127" i="41"/>
  <c r="P127" i="41"/>
  <c r="N127" i="41"/>
  <c r="M127" i="41"/>
  <c r="L127" i="41"/>
  <c r="K127" i="41"/>
  <c r="J127" i="41"/>
  <c r="I127" i="41"/>
  <c r="H127" i="41"/>
  <c r="G127" i="41"/>
  <c r="F127" i="41"/>
  <c r="E127" i="41"/>
  <c r="D127" i="41"/>
  <c r="C127" i="41"/>
  <c r="B127" i="41"/>
  <c r="AH81" i="41"/>
  <c r="AG81" i="41"/>
  <c r="AF81" i="41"/>
  <c r="AE81" i="41"/>
  <c r="AD81" i="41"/>
  <c r="AA81" i="41"/>
  <c r="Z81" i="41"/>
  <c r="Y81" i="41"/>
  <c r="X81" i="41"/>
  <c r="W81" i="41"/>
  <c r="V81" i="41"/>
  <c r="U81" i="41"/>
  <c r="T81" i="41"/>
  <c r="S81" i="41"/>
  <c r="R81" i="41"/>
  <c r="Q81" i="41"/>
  <c r="P81" i="41"/>
  <c r="N81" i="41"/>
  <c r="M81" i="41"/>
  <c r="L81" i="41"/>
  <c r="K81" i="41"/>
  <c r="J81" i="41"/>
  <c r="I81" i="41"/>
  <c r="H81" i="41"/>
  <c r="G81" i="41"/>
  <c r="F81" i="41"/>
  <c r="E81" i="41"/>
  <c r="D81" i="41"/>
  <c r="C81" i="41"/>
  <c r="B81" i="41"/>
  <c r="AH80" i="41"/>
  <c r="AG80" i="41"/>
  <c r="AF80" i="41"/>
  <c r="AE80" i="41"/>
  <c r="AD80" i="41"/>
  <c r="AA80" i="41"/>
  <c r="Z80" i="41"/>
  <c r="Y80" i="41"/>
  <c r="X80" i="41"/>
  <c r="W80" i="41"/>
  <c r="V80" i="41"/>
  <c r="U80" i="41"/>
  <c r="T80" i="41"/>
  <c r="S80" i="41"/>
  <c r="R80" i="41"/>
  <c r="Q80" i="41"/>
  <c r="P80" i="41"/>
  <c r="N80" i="41"/>
  <c r="M80" i="41"/>
  <c r="L80" i="41"/>
  <c r="K80" i="41"/>
  <c r="J80" i="41"/>
  <c r="I80" i="41"/>
  <c r="H80" i="41"/>
  <c r="G80" i="41"/>
  <c r="F80" i="41"/>
  <c r="E80" i="41"/>
  <c r="D80" i="41"/>
  <c r="C80" i="41"/>
  <c r="B80" i="41"/>
  <c r="AH101" i="41"/>
  <c r="AG101" i="41"/>
  <c r="AF101" i="41"/>
  <c r="AE101" i="41"/>
  <c r="AD101" i="41"/>
  <c r="AA101" i="41"/>
  <c r="Z101" i="41"/>
  <c r="Y101" i="41"/>
  <c r="X101" i="41"/>
  <c r="W101" i="41"/>
  <c r="V101" i="41"/>
  <c r="U101" i="41"/>
  <c r="T101" i="41"/>
  <c r="S101" i="41"/>
  <c r="R101" i="41"/>
  <c r="Q101" i="41"/>
  <c r="P101" i="41"/>
  <c r="N101" i="41"/>
  <c r="M101" i="41"/>
  <c r="L101" i="41"/>
  <c r="K101" i="41"/>
  <c r="J101" i="41"/>
  <c r="I101" i="41"/>
  <c r="H101" i="41"/>
  <c r="G101" i="41"/>
  <c r="F101" i="41"/>
  <c r="E101" i="41"/>
  <c r="D101" i="41"/>
  <c r="C101" i="41"/>
  <c r="B101" i="41"/>
  <c r="AH100" i="41"/>
  <c r="AG100" i="41"/>
  <c r="AF100" i="41"/>
  <c r="AE100" i="41"/>
  <c r="AD100" i="41"/>
  <c r="AA100" i="41"/>
  <c r="Z100" i="41"/>
  <c r="Y100" i="41"/>
  <c r="X100" i="41"/>
  <c r="W100" i="41"/>
  <c r="V100" i="41"/>
  <c r="U100" i="41"/>
  <c r="T100" i="41"/>
  <c r="S100" i="41"/>
  <c r="R100" i="41"/>
  <c r="Q100" i="41"/>
  <c r="P100" i="41"/>
  <c r="N100" i="41"/>
  <c r="M100" i="41"/>
  <c r="L100" i="41"/>
  <c r="K100" i="41"/>
  <c r="J100" i="41"/>
  <c r="I100" i="41"/>
  <c r="H100" i="41"/>
  <c r="G100" i="41"/>
  <c r="F100" i="41"/>
  <c r="E100" i="41"/>
  <c r="D100" i="41"/>
  <c r="C100" i="41"/>
  <c r="B100" i="41"/>
  <c r="AH79" i="41"/>
  <c r="AG79" i="41"/>
  <c r="AF79" i="41"/>
  <c r="AE79" i="41"/>
  <c r="AD79" i="41"/>
  <c r="AA79" i="41"/>
  <c r="Z79" i="41"/>
  <c r="Y79" i="41"/>
  <c r="X79" i="41"/>
  <c r="W79" i="41"/>
  <c r="V79" i="41"/>
  <c r="U79" i="41"/>
  <c r="T79" i="41"/>
  <c r="S79" i="41"/>
  <c r="R79" i="41"/>
  <c r="Q79" i="41"/>
  <c r="P79" i="41"/>
  <c r="N79" i="41"/>
  <c r="M79" i="41"/>
  <c r="L79" i="41"/>
  <c r="K79" i="41"/>
  <c r="J79" i="41"/>
  <c r="I79" i="41"/>
  <c r="H79" i="41"/>
  <c r="G79" i="41"/>
  <c r="F79" i="41"/>
  <c r="E79" i="41"/>
  <c r="D79" i="41"/>
  <c r="C79" i="41"/>
  <c r="B79" i="41"/>
  <c r="AH78" i="41"/>
  <c r="AG78" i="41"/>
  <c r="AF78" i="41"/>
  <c r="AE78" i="41"/>
  <c r="AD78" i="41"/>
  <c r="AA78" i="41"/>
  <c r="Z78" i="41"/>
  <c r="Y78" i="41"/>
  <c r="X78" i="41"/>
  <c r="W78" i="41"/>
  <c r="V78" i="41"/>
  <c r="U78" i="41"/>
  <c r="T78" i="41"/>
  <c r="S78" i="41"/>
  <c r="R78" i="41"/>
  <c r="Q78" i="41"/>
  <c r="P78" i="41"/>
  <c r="N78" i="41"/>
  <c r="M78" i="41"/>
  <c r="L78" i="41"/>
  <c r="K78" i="41"/>
  <c r="J78" i="41"/>
  <c r="I78" i="41"/>
  <c r="H78" i="41"/>
  <c r="G78" i="41"/>
  <c r="F78" i="41"/>
  <c r="E78" i="41"/>
  <c r="D78" i="41"/>
  <c r="C78" i="41"/>
  <c r="B78" i="41"/>
  <c r="AH99" i="41"/>
  <c r="AG99" i="41"/>
  <c r="AF99" i="41"/>
  <c r="AE99" i="41"/>
  <c r="AD99" i="41"/>
  <c r="AA99" i="41"/>
  <c r="Z99" i="41"/>
  <c r="Y99" i="41"/>
  <c r="X99" i="41"/>
  <c r="W99" i="41"/>
  <c r="V99" i="41"/>
  <c r="U99" i="41"/>
  <c r="T99" i="41"/>
  <c r="S99" i="41"/>
  <c r="R99" i="41"/>
  <c r="Q99" i="41"/>
  <c r="P99" i="41"/>
  <c r="N99" i="41"/>
  <c r="M99" i="41"/>
  <c r="L99" i="41"/>
  <c r="K99" i="41"/>
  <c r="J99" i="41"/>
  <c r="I99" i="41"/>
  <c r="H99" i="41"/>
  <c r="G99" i="41"/>
  <c r="F99" i="41"/>
  <c r="E99" i="41"/>
  <c r="D99" i="41"/>
  <c r="C99" i="41"/>
  <c r="B99" i="41"/>
  <c r="AH98" i="41"/>
  <c r="AG98" i="41"/>
  <c r="AF98" i="41"/>
  <c r="AE98" i="41"/>
  <c r="AD98" i="41"/>
  <c r="AA98" i="41"/>
  <c r="Z98" i="41"/>
  <c r="Y98" i="41"/>
  <c r="X98" i="41"/>
  <c r="W98" i="41"/>
  <c r="V98" i="41"/>
  <c r="U98" i="41"/>
  <c r="T98" i="41"/>
  <c r="S98" i="41"/>
  <c r="R98" i="41"/>
  <c r="Q98" i="41"/>
  <c r="P98" i="41"/>
  <c r="N98" i="41"/>
  <c r="M98" i="41"/>
  <c r="L98" i="41"/>
  <c r="K98" i="41"/>
  <c r="J98" i="41"/>
  <c r="I98" i="41"/>
  <c r="H98" i="41"/>
  <c r="G98" i="41"/>
  <c r="F98" i="41"/>
  <c r="E98" i="41"/>
  <c r="D98" i="41"/>
  <c r="C98" i="41"/>
  <c r="B98" i="41"/>
  <c r="AH50" i="41"/>
  <c r="AG50" i="41"/>
  <c r="AF50" i="41"/>
  <c r="AE50" i="41"/>
  <c r="AD50" i="41"/>
  <c r="AA50" i="41"/>
  <c r="Z50" i="41"/>
  <c r="Y50" i="41"/>
  <c r="X50" i="41"/>
  <c r="W50" i="41"/>
  <c r="V50" i="41"/>
  <c r="U50" i="41"/>
  <c r="T50" i="41"/>
  <c r="S50" i="41"/>
  <c r="R50" i="41"/>
  <c r="Q50" i="41"/>
  <c r="P50" i="41"/>
  <c r="N50" i="41"/>
  <c r="M50" i="41"/>
  <c r="L50" i="41"/>
  <c r="K50" i="41"/>
  <c r="J50" i="41"/>
  <c r="I50" i="41"/>
  <c r="H50" i="41"/>
  <c r="G50" i="41"/>
  <c r="F50" i="41"/>
  <c r="E50" i="41"/>
  <c r="D50" i="41"/>
  <c r="C50" i="41"/>
  <c r="B50" i="41"/>
  <c r="AH49" i="41"/>
  <c r="AG49" i="41"/>
  <c r="AF49" i="41"/>
  <c r="AE49" i="41"/>
  <c r="AD49" i="41"/>
  <c r="AA49" i="41"/>
  <c r="Z49" i="41"/>
  <c r="Y49" i="41"/>
  <c r="X49" i="41"/>
  <c r="W49" i="41"/>
  <c r="V49" i="41"/>
  <c r="U49" i="41"/>
  <c r="T49" i="41"/>
  <c r="S49" i="41"/>
  <c r="R49" i="41"/>
  <c r="Q49" i="41"/>
  <c r="P49" i="41"/>
  <c r="N49" i="41"/>
  <c r="M49" i="41"/>
  <c r="L49" i="41"/>
  <c r="K49" i="41"/>
  <c r="J49" i="41"/>
  <c r="I49" i="41"/>
  <c r="H49" i="41"/>
  <c r="G49" i="41"/>
  <c r="F49" i="41"/>
  <c r="E49" i="41"/>
  <c r="D49" i="41"/>
  <c r="C49" i="41"/>
  <c r="B49" i="41"/>
  <c r="AH48" i="41"/>
  <c r="AG48" i="41"/>
  <c r="AF48" i="41"/>
  <c r="AE48" i="41"/>
  <c r="AD48" i="41"/>
  <c r="AA48" i="41"/>
  <c r="Z48" i="41"/>
  <c r="Y48" i="41"/>
  <c r="X48" i="41"/>
  <c r="W48" i="41"/>
  <c r="V48" i="41"/>
  <c r="U48" i="41"/>
  <c r="T48" i="41"/>
  <c r="S48" i="41"/>
  <c r="R48" i="41"/>
  <c r="Q48" i="41"/>
  <c r="P48" i="41"/>
  <c r="N48" i="41"/>
  <c r="M48" i="41"/>
  <c r="L48" i="41"/>
  <c r="K48" i="41"/>
  <c r="J48" i="41"/>
  <c r="I48" i="41"/>
  <c r="H48" i="41"/>
  <c r="G48" i="41"/>
  <c r="F48" i="41"/>
  <c r="E48" i="41"/>
  <c r="D48" i="41"/>
  <c r="C48" i="41"/>
  <c r="B48" i="41"/>
  <c r="AH47" i="41"/>
  <c r="AG47" i="41"/>
  <c r="AF47" i="41"/>
  <c r="AE47" i="41"/>
  <c r="AD47" i="41"/>
  <c r="AA47" i="41"/>
  <c r="Z47" i="41"/>
  <c r="Y47" i="41"/>
  <c r="X47" i="41"/>
  <c r="W47" i="41"/>
  <c r="V47" i="41"/>
  <c r="U47" i="41"/>
  <c r="T47" i="41"/>
  <c r="S47" i="41"/>
  <c r="R47" i="41"/>
  <c r="Q47" i="41"/>
  <c r="P47" i="41"/>
  <c r="N47" i="41"/>
  <c r="M47" i="41"/>
  <c r="L47" i="41"/>
  <c r="K47" i="41"/>
  <c r="J47" i="41"/>
  <c r="I47" i="41"/>
  <c r="H47" i="41"/>
  <c r="G47" i="41"/>
  <c r="F47" i="41"/>
  <c r="E47" i="41"/>
  <c r="D47" i="41"/>
  <c r="C47" i="41"/>
  <c r="B47" i="41"/>
  <c r="AA46" i="41"/>
  <c r="Z46" i="41"/>
  <c r="Y46" i="41"/>
  <c r="X46" i="41"/>
  <c r="W46" i="41"/>
  <c r="V46" i="41"/>
  <c r="U46" i="41"/>
  <c r="T46" i="41"/>
  <c r="S46" i="41"/>
  <c r="R46" i="41"/>
  <c r="Q46" i="41"/>
  <c r="P46" i="41"/>
  <c r="N46" i="41"/>
  <c r="M46" i="41"/>
  <c r="L46" i="41"/>
  <c r="K46" i="41"/>
  <c r="J46" i="41"/>
  <c r="I46" i="41"/>
  <c r="H46" i="41"/>
  <c r="G46" i="41"/>
  <c r="F46" i="41"/>
  <c r="E46" i="41"/>
  <c r="D46" i="41"/>
  <c r="C46" i="41"/>
  <c r="B46" i="41"/>
  <c r="AA126" i="41"/>
  <c r="Z126" i="41"/>
  <c r="Y126" i="41"/>
  <c r="X126" i="41"/>
  <c r="W126" i="41"/>
  <c r="V126" i="41"/>
  <c r="U126" i="41"/>
  <c r="T126" i="41"/>
  <c r="S126" i="41"/>
  <c r="R126" i="41"/>
  <c r="Q126" i="41"/>
  <c r="P126" i="41"/>
  <c r="N126" i="41"/>
  <c r="M126" i="41"/>
  <c r="L126" i="41"/>
  <c r="K126" i="41"/>
  <c r="J126" i="41"/>
  <c r="I126" i="41"/>
  <c r="H126" i="41"/>
  <c r="G126" i="41"/>
  <c r="F126" i="41"/>
  <c r="E126" i="41"/>
  <c r="D126" i="41"/>
  <c r="C126" i="41"/>
  <c r="B126" i="41"/>
  <c r="AA45" i="41"/>
  <c r="Z45" i="41"/>
  <c r="Y45" i="41"/>
  <c r="X45" i="41"/>
  <c r="W45" i="41"/>
  <c r="V45" i="41"/>
  <c r="U45" i="41"/>
  <c r="T45" i="41"/>
  <c r="S45" i="41"/>
  <c r="R45" i="41"/>
  <c r="Q45" i="41"/>
  <c r="P45" i="41"/>
  <c r="N45" i="41"/>
  <c r="M45" i="41"/>
  <c r="L45" i="41"/>
  <c r="K45" i="41"/>
  <c r="J45" i="41"/>
  <c r="I45" i="41"/>
  <c r="H45" i="41"/>
  <c r="G45" i="41"/>
  <c r="F45" i="41"/>
  <c r="E45" i="41"/>
  <c r="D45" i="41"/>
  <c r="C45" i="41"/>
  <c r="B45" i="41"/>
  <c r="AA44" i="41"/>
  <c r="Z44" i="41"/>
  <c r="Y44" i="41"/>
  <c r="X44" i="41"/>
  <c r="W44" i="41"/>
  <c r="V44" i="41"/>
  <c r="U44" i="41"/>
  <c r="T44" i="41"/>
  <c r="S44" i="41"/>
  <c r="R44" i="41"/>
  <c r="Q44" i="41"/>
  <c r="P44" i="41"/>
  <c r="N44" i="41"/>
  <c r="M44" i="41"/>
  <c r="L44" i="41"/>
  <c r="K44" i="41"/>
  <c r="J44" i="41"/>
  <c r="I44" i="41"/>
  <c r="H44" i="41"/>
  <c r="G44" i="41"/>
  <c r="F44" i="41"/>
  <c r="E44" i="41"/>
  <c r="D44" i="41"/>
  <c r="C44" i="41"/>
  <c r="B44" i="41"/>
  <c r="AA151" i="41"/>
  <c r="Z151" i="41"/>
  <c r="Y151" i="41"/>
  <c r="X151" i="41"/>
  <c r="W151" i="41"/>
  <c r="V151" i="41"/>
  <c r="U151" i="41"/>
  <c r="T151" i="41"/>
  <c r="S151" i="41"/>
  <c r="R151" i="41"/>
  <c r="Q151" i="41"/>
  <c r="P151" i="41"/>
  <c r="N151" i="41"/>
  <c r="M151" i="41"/>
  <c r="L151" i="41"/>
  <c r="K151" i="41"/>
  <c r="J151" i="41"/>
  <c r="I151" i="41"/>
  <c r="H151" i="41"/>
  <c r="G151" i="41"/>
  <c r="F151" i="41"/>
  <c r="E151" i="41"/>
  <c r="D151" i="41"/>
  <c r="C151" i="41"/>
  <c r="B151" i="41"/>
  <c r="AA77" i="41"/>
  <c r="Z77" i="41"/>
  <c r="Y77" i="41"/>
  <c r="X77" i="41"/>
  <c r="W77" i="41"/>
  <c r="V77" i="41"/>
  <c r="U77" i="41"/>
  <c r="T77" i="41"/>
  <c r="S77" i="41"/>
  <c r="R77" i="41"/>
  <c r="Q77" i="41"/>
  <c r="P77" i="41"/>
  <c r="N77" i="41"/>
  <c r="M77" i="41"/>
  <c r="L77" i="41"/>
  <c r="K77" i="41"/>
  <c r="J77" i="41"/>
  <c r="I77" i="41"/>
  <c r="H77" i="41"/>
  <c r="G77" i="41"/>
  <c r="F77" i="41"/>
  <c r="E77" i="41"/>
  <c r="D77" i="41"/>
  <c r="C77" i="41"/>
  <c r="B77" i="41"/>
  <c r="AA97" i="41"/>
  <c r="Z97" i="41"/>
  <c r="Y97" i="41"/>
  <c r="X97" i="41"/>
  <c r="W97" i="41"/>
  <c r="V97" i="41"/>
  <c r="U97" i="41"/>
  <c r="T97" i="41"/>
  <c r="S97" i="41"/>
  <c r="R97" i="41"/>
  <c r="Q97" i="41"/>
  <c r="P97" i="41"/>
  <c r="N97" i="41"/>
  <c r="M97" i="41"/>
  <c r="L97" i="41"/>
  <c r="K97" i="41"/>
  <c r="J97" i="41"/>
  <c r="I97" i="41"/>
  <c r="H97" i="41"/>
  <c r="G97" i="41"/>
  <c r="F97" i="41"/>
  <c r="E97" i="41"/>
  <c r="D97" i="41"/>
  <c r="C97" i="41"/>
  <c r="B97" i="41"/>
  <c r="AH125" i="41"/>
  <c r="AG125" i="41"/>
  <c r="AF125" i="41"/>
  <c r="AE125" i="41"/>
  <c r="AD125" i="41"/>
  <c r="AA125" i="41"/>
  <c r="Z125" i="41"/>
  <c r="Y125" i="41"/>
  <c r="X125" i="41"/>
  <c r="W125" i="41"/>
  <c r="V125" i="41"/>
  <c r="U125" i="41"/>
  <c r="T125" i="41"/>
  <c r="S125" i="41"/>
  <c r="R125" i="41"/>
  <c r="Q125" i="41"/>
  <c r="P125" i="41"/>
  <c r="N125" i="41"/>
  <c r="M125" i="41"/>
  <c r="L125" i="41"/>
  <c r="K125" i="41"/>
  <c r="J125" i="41"/>
  <c r="I125" i="41"/>
  <c r="H125" i="41"/>
  <c r="G125" i="41"/>
  <c r="F125" i="41"/>
  <c r="E125" i="41"/>
  <c r="D125" i="41"/>
  <c r="C125" i="41"/>
  <c r="B125" i="41"/>
  <c r="AH124" i="41"/>
  <c r="AG124" i="41"/>
  <c r="AF124" i="41"/>
  <c r="AE124" i="41"/>
  <c r="AD124" i="41"/>
  <c r="AA124" i="41"/>
  <c r="Z124" i="41"/>
  <c r="Y124" i="41"/>
  <c r="X124" i="41"/>
  <c r="W124" i="41"/>
  <c r="V124" i="41"/>
  <c r="U124" i="41"/>
  <c r="T124" i="41"/>
  <c r="S124" i="41"/>
  <c r="R124" i="41"/>
  <c r="Q124" i="41"/>
  <c r="P124" i="41"/>
  <c r="N124" i="41"/>
  <c r="M124" i="41"/>
  <c r="L124" i="41"/>
  <c r="K124" i="41"/>
  <c r="J124" i="41"/>
  <c r="I124" i="41"/>
  <c r="H124" i="41"/>
  <c r="G124" i="41"/>
  <c r="F124" i="41"/>
  <c r="E124" i="41"/>
  <c r="D124" i="41"/>
  <c r="C124" i="41"/>
  <c r="B124" i="41"/>
  <c r="AH43" i="41"/>
  <c r="AG43" i="41"/>
  <c r="AF43" i="41"/>
  <c r="AE43" i="41"/>
  <c r="AD43" i="41"/>
  <c r="AA43" i="41"/>
  <c r="Z43" i="41"/>
  <c r="Y43" i="41"/>
  <c r="X43" i="41"/>
  <c r="W43" i="41"/>
  <c r="V43" i="41"/>
  <c r="U43" i="41"/>
  <c r="T43" i="41"/>
  <c r="S43" i="41"/>
  <c r="R43" i="41"/>
  <c r="Q43" i="41"/>
  <c r="P43" i="41"/>
  <c r="N43" i="41"/>
  <c r="M43" i="41"/>
  <c r="L43" i="41"/>
  <c r="K43" i="41"/>
  <c r="J43" i="41"/>
  <c r="I43" i="41"/>
  <c r="H43" i="41"/>
  <c r="G43" i="41"/>
  <c r="F43" i="41"/>
  <c r="E43" i="41"/>
  <c r="D43" i="41"/>
  <c r="C43" i="41"/>
  <c r="B43" i="41"/>
  <c r="AA42" i="41"/>
  <c r="Z42" i="41"/>
  <c r="Y42" i="41"/>
  <c r="X42" i="41"/>
  <c r="W42" i="41"/>
  <c r="V42" i="41"/>
  <c r="U42" i="41"/>
  <c r="T42" i="41"/>
  <c r="S42" i="41"/>
  <c r="R42" i="41"/>
  <c r="Q42" i="41"/>
  <c r="P42" i="41"/>
  <c r="N42" i="41"/>
  <c r="M42" i="41"/>
  <c r="L42" i="41"/>
  <c r="K42" i="41"/>
  <c r="J42" i="41"/>
  <c r="I42" i="41"/>
  <c r="H42" i="41"/>
  <c r="G42" i="41"/>
  <c r="F42" i="41"/>
  <c r="E42" i="41"/>
  <c r="D42" i="41"/>
  <c r="C42" i="41"/>
  <c r="B42" i="41"/>
  <c r="AH96" i="41"/>
  <c r="AG96" i="41"/>
  <c r="AF96" i="41"/>
  <c r="AE96" i="41"/>
  <c r="AD96" i="41"/>
  <c r="AA96" i="41"/>
  <c r="Z96" i="41"/>
  <c r="Y96" i="41"/>
  <c r="X96" i="41"/>
  <c r="W96" i="41"/>
  <c r="V96" i="41"/>
  <c r="U96" i="41"/>
  <c r="T96" i="41"/>
  <c r="S96" i="41"/>
  <c r="R96" i="41"/>
  <c r="Q96" i="41"/>
  <c r="P96" i="41"/>
  <c r="N96" i="41"/>
  <c r="M96" i="41"/>
  <c r="L96" i="41"/>
  <c r="K96" i="41"/>
  <c r="J96" i="41"/>
  <c r="I96" i="41"/>
  <c r="H96" i="41"/>
  <c r="G96" i="41"/>
  <c r="F96" i="41"/>
  <c r="E96" i="41"/>
  <c r="D96" i="41"/>
  <c r="C96" i="41"/>
  <c r="B96" i="41"/>
  <c r="AH95" i="41"/>
  <c r="AG95" i="41"/>
  <c r="AF95" i="41"/>
  <c r="AE95" i="41"/>
  <c r="AD95" i="41"/>
  <c r="AA95" i="41"/>
  <c r="Z95" i="41"/>
  <c r="Y95" i="41"/>
  <c r="X95" i="41"/>
  <c r="W95" i="41"/>
  <c r="V95" i="41"/>
  <c r="U95" i="41"/>
  <c r="T95" i="41"/>
  <c r="S95" i="41"/>
  <c r="R95" i="41"/>
  <c r="Q95" i="41"/>
  <c r="P95" i="41"/>
  <c r="N95" i="41"/>
  <c r="M95" i="41"/>
  <c r="L95" i="41"/>
  <c r="K95" i="41"/>
  <c r="J95" i="41"/>
  <c r="I95" i="41"/>
  <c r="H95" i="41"/>
  <c r="G95" i="41"/>
  <c r="F95" i="41"/>
  <c r="E95" i="41"/>
  <c r="D95" i="41"/>
  <c r="C95" i="41"/>
  <c r="B95" i="41"/>
  <c r="AH150" i="41"/>
  <c r="AG150" i="41"/>
  <c r="AF150" i="41"/>
  <c r="AE150" i="41"/>
  <c r="AD150" i="41"/>
  <c r="AA150" i="41"/>
  <c r="Z150" i="41"/>
  <c r="Y150" i="41"/>
  <c r="X150" i="41"/>
  <c r="W150" i="41"/>
  <c r="V150" i="41"/>
  <c r="U150" i="41"/>
  <c r="T150" i="41"/>
  <c r="S150" i="41"/>
  <c r="R150" i="41"/>
  <c r="Q150" i="41"/>
  <c r="P150" i="41"/>
  <c r="N150" i="41"/>
  <c r="M150" i="41"/>
  <c r="L150" i="41"/>
  <c r="K150" i="41"/>
  <c r="J150" i="41"/>
  <c r="I150" i="41"/>
  <c r="H150" i="41"/>
  <c r="G150" i="41"/>
  <c r="F150" i="41"/>
  <c r="E150" i="41"/>
  <c r="D150" i="41"/>
  <c r="C150" i="41"/>
  <c r="B150" i="41"/>
  <c r="AH149" i="41"/>
  <c r="AG149" i="41"/>
  <c r="AF149" i="41"/>
  <c r="AE149" i="41"/>
  <c r="AD149" i="41"/>
  <c r="AA149" i="41"/>
  <c r="Z149" i="41"/>
  <c r="Y149" i="41"/>
  <c r="X149" i="41"/>
  <c r="W149" i="41"/>
  <c r="V149" i="41"/>
  <c r="U149" i="41"/>
  <c r="T149" i="41"/>
  <c r="S149" i="41"/>
  <c r="R149" i="41"/>
  <c r="Q149" i="41"/>
  <c r="P149" i="41"/>
  <c r="N149" i="41"/>
  <c r="M149" i="41"/>
  <c r="L149" i="41"/>
  <c r="K149" i="41"/>
  <c r="J149" i="41"/>
  <c r="I149" i="41"/>
  <c r="H149" i="41"/>
  <c r="G149" i="41"/>
  <c r="F149" i="41"/>
  <c r="E149" i="41"/>
  <c r="D149" i="41"/>
  <c r="C149" i="41"/>
  <c r="B149" i="41"/>
  <c r="AH76" i="41"/>
  <c r="AG76" i="41"/>
  <c r="AF76" i="41"/>
  <c r="AE76" i="41"/>
  <c r="AD76" i="41"/>
  <c r="AA76" i="41"/>
  <c r="Z76" i="41"/>
  <c r="Y76" i="41"/>
  <c r="X76" i="41"/>
  <c r="W76" i="41"/>
  <c r="V76" i="41"/>
  <c r="U76" i="41"/>
  <c r="T76" i="41"/>
  <c r="S76" i="41"/>
  <c r="R76" i="41"/>
  <c r="Q76" i="41"/>
  <c r="P76" i="41"/>
  <c r="N76" i="41"/>
  <c r="M76" i="41"/>
  <c r="L76" i="41"/>
  <c r="K76" i="41"/>
  <c r="J76" i="41"/>
  <c r="I76" i="41"/>
  <c r="H76" i="41"/>
  <c r="G76" i="41"/>
  <c r="F76" i="41"/>
  <c r="E76" i="41"/>
  <c r="D76" i="41"/>
  <c r="C76" i="41"/>
  <c r="B76" i="41"/>
  <c r="AH75" i="41"/>
  <c r="AG75" i="41"/>
  <c r="AF75" i="41"/>
  <c r="AE75" i="41"/>
  <c r="AD75" i="41"/>
  <c r="AA75" i="41"/>
  <c r="Z75" i="41"/>
  <c r="Y75" i="41"/>
  <c r="X75" i="41"/>
  <c r="W75" i="41"/>
  <c r="V75" i="41"/>
  <c r="U75" i="41"/>
  <c r="T75" i="41"/>
  <c r="S75" i="41"/>
  <c r="R75" i="41"/>
  <c r="Q75" i="41"/>
  <c r="P75" i="41"/>
  <c r="N75" i="41"/>
  <c r="M75" i="41"/>
  <c r="L75" i="41"/>
  <c r="K75" i="41"/>
  <c r="J75" i="41"/>
  <c r="I75" i="41"/>
  <c r="H75" i="41"/>
  <c r="G75" i="41"/>
  <c r="F75" i="41"/>
  <c r="E75" i="41"/>
  <c r="D75" i="41"/>
  <c r="C75" i="41"/>
  <c r="B75" i="41"/>
  <c r="AH148" i="41"/>
  <c r="AG148" i="41"/>
  <c r="AF148" i="41"/>
  <c r="AE148" i="41"/>
  <c r="AD148" i="41"/>
  <c r="AA148" i="41"/>
  <c r="Z148" i="41"/>
  <c r="Y148" i="41"/>
  <c r="X148" i="41"/>
  <c r="W148" i="41"/>
  <c r="V148" i="41"/>
  <c r="U148" i="41"/>
  <c r="T148" i="41"/>
  <c r="S148" i="41"/>
  <c r="R148" i="41"/>
  <c r="Q148" i="41"/>
  <c r="P148" i="41"/>
  <c r="N148" i="41"/>
  <c r="M148" i="41"/>
  <c r="L148" i="41"/>
  <c r="K148" i="41"/>
  <c r="J148" i="41"/>
  <c r="I148" i="41"/>
  <c r="H148" i="41"/>
  <c r="G148" i="41"/>
  <c r="F148" i="41"/>
  <c r="E148" i="41"/>
  <c r="D148" i="41"/>
  <c r="C148" i="41"/>
  <c r="B148" i="41"/>
  <c r="AH147" i="41"/>
  <c r="AG147" i="41"/>
  <c r="AF147" i="41"/>
  <c r="AE147" i="41"/>
  <c r="AD147" i="41"/>
  <c r="AA147" i="41"/>
  <c r="Z147" i="41"/>
  <c r="Y147" i="41"/>
  <c r="X147" i="41"/>
  <c r="W147" i="41"/>
  <c r="V147" i="41"/>
  <c r="U147" i="41"/>
  <c r="T147" i="41"/>
  <c r="S147" i="41"/>
  <c r="R147" i="41"/>
  <c r="Q147" i="41"/>
  <c r="P147" i="41"/>
  <c r="N147" i="41"/>
  <c r="M147" i="41"/>
  <c r="L147" i="41"/>
  <c r="K147" i="41"/>
  <c r="J147" i="41"/>
  <c r="I147" i="41"/>
  <c r="H147" i="41"/>
  <c r="G147" i="41"/>
  <c r="F147" i="41"/>
  <c r="E147" i="41"/>
  <c r="D147" i="41"/>
  <c r="C147" i="41"/>
  <c r="B147" i="41"/>
  <c r="AH74" i="41"/>
  <c r="AG74" i="41"/>
  <c r="AF74" i="41"/>
  <c r="AE74" i="41"/>
  <c r="AD74" i="41"/>
  <c r="AA74" i="41"/>
  <c r="Z74" i="41"/>
  <c r="Y74" i="41"/>
  <c r="X74" i="41"/>
  <c r="W74" i="41"/>
  <c r="V74" i="41"/>
  <c r="U74" i="41"/>
  <c r="T74" i="41"/>
  <c r="S74" i="41"/>
  <c r="R74" i="41"/>
  <c r="Q74" i="41"/>
  <c r="P74" i="41"/>
  <c r="N74" i="41"/>
  <c r="M74" i="41"/>
  <c r="L74" i="41"/>
  <c r="K74" i="41"/>
  <c r="J74" i="41"/>
  <c r="I74" i="41"/>
  <c r="H74" i="41"/>
  <c r="G74" i="41"/>
  <c r="F74" i="41"/>
  <c r="E74" i="41"/>
  <c r="D74" i="41"/>
  <c r="C74" i="41"/>
  <c r="B74" i="41"/>
  <c r="AH73" i="41"/>
  <c r="AG73" i="41"/>
  <c r="AF73" i="41"/>
  <c r="AE73" i="41"/>
  <c r="AD73" i="41"/>
  <c r="AA73" i="41"/>
  <c r="Z73" i="41"/>
  <c r="Y73" i="41"/>
  <c r="X73" i="41"/>
  <c r="W73" i="41"/>
  <c r="V73" i="41"/>
  <c r="U73" i="41"/>
  <c r="T73" i="41"/>
  <c r="S73" i="41"/>
  <c r="R73" i="41"/>
  <c r="Q73" i="41"/>
  <c r="P73" i="41"/>
  <c r="N73" i="41"/>
  <c r="M73" i="41"/>
  <c r="L73" i="41"/>
  <c r="K73" i="41"/>
  <c r="J73" i="41"/>
  <c r="I73" i="41"/>
  <c r="H73" i="41"/>
  <c r="G73" i="41"/>
  <c r="F73" i="41"/>
  <c r="E73" i="41"/>
  <c r="D73" i="41"/>
  <c r="C73" i="41"/>
  <c r="B73" i="41"/>
  <c r="AH146" i="41"/>
  <c r="AG146" i="41"/>
  <c r="AF146" i="41"/>
  <c r="AE146" i="41"/>
  <c r="AD146" i="41"/>
  <c r="AA146" i="41"/>
  <c r="Z146" i="41"/>
  <c r="Y146" i="41"/>
  <c r="X146" i="41"/>
  <c r="W146" i="41"/>
  <c r="V146" i="41"/>
  <c r="U146" i="41"/>
  <c r="T146" i="41"/>
  <c r="S146" i="41"/>
  <c r="R146" i="41"/>
  <c r="Q146" i="41"/>
  <c r="P146" i="41"/>
  <c r="N146" i="41"/>
  <c r="M146" i="41"/>
  <c r="L146" i="41"/>
  <c r="K146" i="41"/>
  <c r="J146" i="41"/>
  <c r="I146" i="41"/>
  <c r="H146" i="41"/>
  <c r="G146" i="41"/>
  <c r="F146" i="41"/>
  <c r="E146" i="41"/>
  <c r="D146" i="41"/>
  <c r="C146" i="41"/>
  <c r="B146" i="41"/>
  <c r="AH145" i="41"/>
  <c r="AG145" i="41"/>
  <c r="AF145" i="41"/>
  <c r="AE145" i="41"/>
  <c r="AD145" i="41"/>
  <c r="AA145" i="41"/>
  <c r="Z145" i="41"/>
  <c r="Y145" i="41"/>
  <c r="X145" i="41"/>
  <c r="W145" i="41"/>
  <c r="V145" i="41"/>
  <c r="U145" i="41"/>
  <c r="T145" i="41"/>
  <c r="S145" i="41"/>
  <c r="R145" i="41"/>
  <c r="Q145" i="41"/>
  <c r="P145" i="41"/>
  <c r="N145" i="41"/>
  <c r="M145" i="41"/>
  <c r="L145" i="41"/>
  <c r="K145" i="41"/>
  <c r="J145" i="41"/>
  <c r="I145" i="41"/>
  <c r="H145" i="41"/>
  <c r="G145" i="41"/>
  <c r="F145" i="41"/>
  <c r="E145" i="41"/>
  <c r="D145" i="41"/>
  <c r="C145" i="41"/>
  <c r="B145" i="41"/>
  <c r="AH72" i="41"/>
  <c r="AG72" i="41"/>
  <c r="AF72" i="41"/>
  <c r="AE72" i="41"/>
  <c r="AD72" i="41"/>
  <c r="AA72" i="41"/>
  <c r="Z72" i="41"/>
  <c r="Y72" i="41"/>
  <c r="X72" i="41"/>
  <c r="W72" i="41"/>
  <c r="V72" i="41"/>
  <c r="U72" i="41"/>
  <c r="T72" i="41"/>
  <c r="S72" i="41"/>
  <c r="R72" i="41"/>
  <c r="Q72" i="41"/>
  <c r="P72" i="41"/>
  <c r="N72" i="41"/>
  <c r="M72" i="41"/>
  <c r="L72" i="41"/>
  <c r="K72" i="41"/>
  <c r="J72" i="41"/>
  <c r="I72" i="41"/>
  <c r="H72" i="41"/>
  <c r="G72" i="41"/>
  <c r="F72" i="41"/>
  <c r="E72" i="41"/>
  <c r="D72" i="41"/>
  <c r="C72" i="41"/>
  <c r="B72" i="41"/>
  <c r="AH71" i="41"/>
  <c r="AG71" i="41"/>
  <c r="AF71" i="41"/>
  <c r="AE71" i="41"/>
  <c r="AD71" i="41"/>
  <c r="AA71" i="41"/>
  <c r="Z71" i="41"/>
  <c r="Y71" i="41"/>
  <c r="X71" i="41"/>
  <c r="W71" i="41"/>
  <c r="V71" i="41"/>
  <c r="U71" i="41"/>
  <c r="T71" i="41"/>
  <c r="S71" i="41"/>
  <c r="R71" i="41"/>
  <c r="Q71" i="41"/>
  <c r="P71" i="41"/>
  <c r="N71" i="41"/>
  <c r="M71" i="41"/>
  <c r="L71" i="41"/>
  <c r="K71" i="41"/>
  <c r="J71" i="41"/>
  <c r="I71" i="41"/>
  <c r="H71" i="41"/>
  <c r="G71" i="41"/>
  <c r="F71" i="41"/>
  <c r="E71" i="41"/>
  <c r="D71" i="41"/>
  <c r="C71" i="41"/>
  <c r="B71" i="41"/>
  <c r="AH41" i="41"/>
  <c r="AG41" i="41"/>
  <c r="AF41" i="41"/>
  <c r="AE41" i="41"/>
  <c r="AD41" i="41"/>
  <c r="AA41" i="41"/>
  <c r="Z41" i="41"/>
  <c r="Y41" i="41"/>
  <c r="X41" i="41"/>
  <c r="W41" i="41"/>
  <c r="V41" i="41"/>
  <c r="U41" i="41"/>
  <c r="T41" i="41"/>
  <c r="S41" i="41"/>
  <c r="R41" i="41"/>
  <c r="Q41" i="41"/>
  <c r="P41" i="41"/>
  <c r="N41" i="41"/>
  <c r="M41" i="41"/>
  <c r="L41" i="41"/>
  <c r="K41" i="41"/>
  <c r="J41" i="41"/>
  <c r="I41" i="41"/>
  <c r="H41" i="41"/>
  <c r="G41" i="41"/>
  <c r="F41" i="41"/>
  <c r="E41" i="41"/>
  <c r="D41" i="41"/>
  <c r="C41" i="41"/>
  <c r="B41" i="41"/>
  <c r="AH40" i="41"/>
  <c r="AG40" i="41"/>
  <c r="AF40" i="41"/>
  <c r="AE40" i="41"/>
  <c r="AD40" i="41"/>
  <c r="AA40" i="41"/>
  <c r="Z40" i="41"/>
  <c r="Y40" i="41"/>
  <c r="X40" i="41"/>
  <c r="W40" i="41"/>
  <c r="V40" i="41"/>
  <c r="U40" i="41"/>
  <c r="T40" i="41"/>
  <c r="S40" i="41"/>
  <c r="R40" i="41"/>
  <c r="Q40" i="41"/>
  <c r="P40" i="41"/>
  <c r="N40" i="41"/>
  <c r="M40" i="41"/>
  <c r="L40" i="41"/>
  <c r="K40" i="41"/>
  <c r="J40" i="41"/>
  <c r="I40" i="41"/>
  <c r="H40" i="41"/>
  <c r="G40" i="41"/>
  <c r="F40" i="41"/>
  <c r="E40" i="41"/>
  <c r="D40" i="41"/>
  <c r="C40" i="41"/>
  <c r="B40" i="41"/>
  <c r="AH94" i="41"/>
  <c r="AG94" i="41"/>
  <c r="AF94" i="41"/>
  <c r="AE94" i="41"/>
  <c r="AD94" i="41"/>
  <c r="AA94" i="41"/>
  <c r="Z94" i="41"/>
  <c r="Y94" i="41"/>
  <c r="X94" i="41"/>
  <c r="W94" i="41"/>
  <c r="V94" i="41"/>
  <c r="U94" i="41"/>
  <c r="T94" i="41"/>
  <c r="S94" i="41"/>
  <c r="R94" i="41"/>
  <c r="Q94" i="41"/>
  <c r="P94" i="41"/>
  <c r="N94" i="41"/>
  <c r="M94" i="41"/>
  <c r="L94" i="41"/>
  <c r="K94" i="41"/>
  <c r="J94" i="41"/>
  <c r="I94" i="41"/>
  <c r="H94" i="41"/>
  <c r="G94" i="41"/>
  <c r="F94" i="41"/>
  <c r="E94" i="41"/>
  <c r="D94" i="41"/>
  <c r="C94" i="41"/>
  <c r="B94" i="41"/>
  <c r="AH93" i="41"/>
  <c r="AG93" i="41"/>
  <c r="AF93" i="41"/>
  <c r="AE93" i="41"/>
  <c r="AD93" i="41"/>
  <c r="AA93" i="41"/>
  <c r="Z93" i="41"/>
  <c r="Y93" i="41"/>
  <c r="X93" i="41"/>
  <c r="W93" i="41"/>
  <c r="V93" i="41"/>
  <c r="U93" i="41"/>
  <c r="T93" i="41"/>
  <c r="S93" i="41"/>
  <c r="R93" i="41"/>
  <c r="Q93" i="41"/>
  <c r="P93" i="41"/>
  <c r="N93" i="41"/>
  <c r="M93" i="41"/>
  <c r="L93" i="41"/>
  <c r="K93" i="41"/>
  <c r="J93" i="41"/>
  <c r="I93" i="41"/>
  <c r="H93" i="41"/>
  <c r="G93" i="41"/>
  <c r="F93" i="41"/>
  <c r="E93" i="41"/>
  <c r="D93" i="41"/>
  <c r="C93" i="41"/>
  <c r="B93" i="41"/>
  <c r="AH39" i="41"/>
  <c r="AG39" i="41"/>
  <c r="AF39" i="41"/>
  <c r="AE39" i="41"/>
  <c r="AD39" i="41"/>
  <c r="AA39" i="41"/>
  <c r="Z39" i="41"/>
  <c r="Y39" i="41"/>
  <c r="X39" i="41"/>
  <c r="W39" i="41"/>
  <c r="V39" i="41"/>
  <c r="U39" i="41"/>
  <c r="T39" i="41"/>
  <c r="S39" i="41"/>
  <c r="R39" i="41"/>
  <c r="Q39" i="41"/>
  <c r="P39" i="41"/>
  <c r="N39" i="41"/>
  <c r="M39" i="41"/>
  <c r="L39" i="41"/>
  <c r="K39" i="41"/>
  <c r="J39" i="41"/>
  <c r="I39" i="41"/>
  <c r="H39" i="41"/>
  <c r="G39" i="41"/>
  <c r="F39" i="41"/>
  <c r="E39" i="41"/>
  <c r="D39" i="41"/>
  <c r="C39" i="41"/>
  <c r="B39" i="41"/>
  <c r="AA38" i="41"/>
  <c r="Z38" i="41"/>
  <c r="Y38" i="41"/>
  <c r="X38" i="41"/>
  <c r="W38" i="41"/>
  <c r="V38" i="41"/>
  <c r="U38" i="41"/>
  <c r="T38" i="41"/>
  <c r="S38" i="41"/>
  <c r="R38" i="41"/>
  <c r="Q38" i="41"/>
  <c r="P38" i="41"/>
  <c r="N38" i="41"/>
  <c r="M38" i="41"/>
  <c r="L38" i="41"/>
  <c r="K38" i="41"/>
  <c r="J38" i="41"/>
  <c r="I38" i="41"/>
  <c r="H38" i="41"/>
  <c r="G38" i="41"/>
  <c r="F38" i="41"/>
  <c r="E38" i="41"/>
  <c r="D38" i="41"/>
  <c r="C38" i="41"/>
  <c r="B38" i="41"/>
  <c r="AH92" i="41"/>
  <c r="AG92" i="41"/>
  <c r="AF92" i="41"/>
  <c r="AE92" i="41"/>
  <c r="AD92" i="41"/>
  <c r="AA92" i="41"/>
  <c r="Z92" i="41"/>
  <c r="Y92" i="41"/>
  <c r="X92" i="41"/>
  <c r="W92" i="41"/>
  <c r="V92" i="41"/>
  <c r="U92" i="41"/>
  <c r="T92" i="41"/>
  <c r="S92" i="41"/>
  <c r="R92" i="41"/>
  <c r="Q92" i="41"/>
  <c r="P92" i="41"/>
  <c r="N92" i="41"/>
  <c r="M92" i="41"/>
  <c r="L92" i="41"/>
  <c r="K92" i="41"/>
  <c r="J92" i="41"/>
  <c r="I92" i="41"/>
  <c r="H92" i="41"/>
  <c r="G92" i="41"/>
  <c r="F92" i="41"/>
  <c r="E92" i="41"/>
  <c r="D92" i="41"/>
  <c r="C92" i="41"/>
  <c r="B92" i="41"/>
  <c r="AH91" i="41"/>
  <c r="AG91" i="41"/>
  <c r="AF91" i="41"/>
  <c r="AE91" i="41"/>
  <c r="AD91" i="41"/>
  <c r="AA91" i="41"/>
  <c r="Z91" i="41"/>
  <c r="Y91" i="41"/>
  <c r="X91" i="41"/>
  <c r="W91" i="41"/>
  <c r="V91" i="41"/>
  <c r="U91" i="41"/>
  <c r="T91" i="41"/>
  <c r="S91" i="41"/>
  <c r="R91" i="41"/>
  <c r="Q91" i="41"/>
  <c r="P91" i="41"/>
  <c r="N91" i="41"/>
  <c r="M91" i="41"/>
  <c r="L91" i="41"/>
  <c r="K91" i="41"/>
  <c r="J91" i="41"/>
  <c r="I91" i="41"/>
  <c r="H91" i="41"/>
  <c r="G91" i="41"/>
  <c r="F91" i="41"/>
  <c r="E91" i="41"/>
  <c r="D91" i="41"/>
  <c r="C91" i="41"/>
  <c r="B91" i="41"/>
  <c r="AH37" i="41"/>
  <c r="AG37" i="41"/>
  <c r="AF37" i="41"/>
  <c r="AE37" i="41"/>
  <c r="AD37" i="41"/>
  <c r="AA37" i="41"/>
  <c r="Z37" i="41"/>
  <c r="Y37" i="41"/>
  <c r="X37" i="41"/>
  <c r="W37" i="41"/>
  <c r="V37" i="41"/>
  <c r="U37" i="41"/>
  <c r="T37" i="41"/>
  <c r="S37" i="41"/>
  <c r="R37" i="41"/>
  <c r="Q37" i="41"/>
  <c r="P37" i="41"/>
  <c r="N37" i="41"/>
  <c r="M37" i="41"/>
  <c r="L37" i="41"/>
  <c r="K37" i="41"/>
  <c r="J37" i="41"/>
  <c r="I37" i="41"/>
  <c r="H37" i="41"/>
  <c r="G37" i="41"/>
  <c r="F37" i="41"/>
  <c r="E37" i="41"/>
  <c r="D37" i="41"/>
  <c r="C37" i="41"/>
  <c r="B37" i="41"/>
  <c r="AH36" i="41"/>
  <c r="AG36" i="41"/>
  <c r="AF36" i="41"/>
  <c r="AE36" i="41"/>
  <c r="AD36" i="41"/>
  <c r="AA36" i="41"/>
  <c r="Z36" i="41"/>
  <c r="Y36" i="41"/>
  <c r="X36" i="41"/>
  <c r="W36" i="41"/>
  <c r="V36" i="41"/>
  <c r="U36" i="41"/>
  <c r="T36" i="41"/>
  <c r="S36" i="41"/>
  <c r="R36" i="41"/>
  <c r="Q36" i="41"/>
  <c r="P36" i="41"/>
  <c r="N36" i="41"/>
  <c r="M36" i="41"/>
  <c r="L36" i="41"/>
  <c r="K36" i="41"/>
  <c r="J36" i="41"/>
  <c r="I36" i="41"/>
  <c r="H36" i="41"/>
  <c r="G36" i="41"/>
  <c r="F36" i="41"/>
  <c r="E36" i="41"/>
  <c r="D36" i="41"/>
  <c r="C36" i="41"/>
  <c r="B36" i="41"/>
  <c r="AA123" i="41"/>
  <c r="Z123" i="41"/>
  <c r="Y123" i="41"/>
  <c r="X123" i="41"/>
  <c r="W123" i="41"/>
  <c r="V123" i="41"/>
  <c r="U123" i="41"/>
  <c r="T123" i="41"/>
  <c r="S123" i="41"/>
  <c r="R123" i="41"/>
  <c r="Q123" i="41"/>
  <c r="P123" i="41"/>
  <c r="N123" i="41"/>
  <c r="M123" i="41"/>
  <c r="L123" i="41"/>
  <c r="K123" i="41"/>
  <c r="J123" i="41"/>
  <c r="I123" i="41"/>
  <c r="H123" i="41"/>
  <c r="G123" i="41"/>
  <c r="F123" i="41"/>
  <c r="E123" i="41"/>
  <c r="D123" i="41"/>
  <c r="C123" i="41"/>
  <c r="B123" i="41"/>
  <c r="AA90" i="41"/>
  <c r="Z90" i="41"/>
  <c r="Y90" i="41"/>
  <c r="X90" i="41"/>
  <c r="W90" i="41"/>
  <c r="V90" i="41"/>
  <c r="U90" i="41"/>
  <c r="T90" i="41"/>
  <c r="S90" i="41"/>
  <c r="R90" i="41"/>
  <c r="Q90" i="41"/>
  <c r="P90" i="41"/>
  <c r="N90" i="41"/>
  <c r="M90" i="41"/>
  <c r="L90" i="41"/>
  <c r="K90" i="41"/>
  <c r="J90" i="41"/>
  <c r="I90" i="41"/>
  <c r="H90" i="41"/>
  <c r="G90" i="41"/>
  <c r="F90" i="41"/>
  <c r="E90" i="41"/>
  <c r="D90" i="41"/>
  <c r="C90" i="41"/>
  <c r="B90" i="41"/>
  <c r="AA35" i="41"/>
  <c r="Z35" i="41"/>
  <c r="Y35" i="41"/>
  <c r="X35" i="41"/>
  <c r="W35" i="41"/>
  <c r="V35" i="41"/>
  <c r="U35" i="41"/>
  <c r="T35" i="41"/>
  <c r="S35" i="41"/>
  <c r="R35" i="41"/>
  <c r="Q35" i="41"/>
  <c r="P35" i="41"/>
  <c r="N35" i="41"/>
  <c r="M35" i="41"/>
  <c r="L35" i="41"/>
  <c r="K35" i="41"/>
  <c r="J35" i="41"/>
  <c r="I35" i="41"/>
  <c r="H35" i="41"/>
  <c r="G35" i="41"/>
  <c r="F35" i="41"/>
  <c r="E35" i="41"/>
  <c r="D35" i="41"/>
  <c r="C35" i="41"/>
  <c r="B35" i="41"/>
  <c r="AA144" i="41"/>
  <c r="Z144" i="41"/>
  <c r="Y144" i="41"/>
  <c r="X144" i="41"/>
  <c r="W144" i="41"/>
  <c r="V144" i="41"/>
  <c r="U144" i="41"/>
  <c r="T144" i="41"/>
  <c r="S144" i="41"/>
  <c r="R144" i="41"/>
  <c r="Q144" i="41"/>
  <c r="P144" i="41"/>
  <c r="N144" i="41"/>
  <c r="M144" i="41"/>
  <c r="L144" i="41"/>
  <c r="K144" i="41"/>
  <c r="J144" i="41"/>
  <c r="I144" i="41"/>
  <c r="H144" i="41"/>
  <c r="G144" i="41"/>
  <c r="F144" i="41"/>
  <c r="E144" i="41"/>
  <c r="D144" i="41"/>
  <c r="C144" i="41"/>
  <c r="B144" i="41"/>
  <c r="AH70" i="41"/>
  <c r="AG70" i="41"/>
  <c r="AF70" i="41"/>
  <c r="AE70" i="41"/>
  <c r="AD70" i="41"/>
  <c r="AA70" i="41"/>
  <c r="Z70" i="41"/>
  <c r="Y70" i="41"/>
  <c r="X70" i="41"/>
  <c r="W70" i="41"/>
  <c r="V70" i="41"/>
  <c r="U70" i="41"/>
  <c r="T70" i="41"/>
  <c r="S70" i="41"/>
  <c r="R70" i="41"/>
  <c r="Q70" i="41"/>
  <c r="P70" i="41"/>
  <c r="N70" i="41"/>
  <c r="M70" i="41"/>
  <c r="L70" i="41"/>
  <c r="K70" i="41"/>
  <c r="J70" i="41"/>
  <c r="I70" i="41"/>
  <c r="H70" i="41"/>
  <c r="G70" i="41"/>
  <c r="F70" i="41"/>
  <c r="E70" i="41"/>
  <c r="D70" i="41"/>
  <c r="C70" i="41"/>
  <c r="B70" i="41"/>
  <c r="AH122" i="41"/>
  <c r="AG122" i="41"/>
  <c r="AF122" i="41"/>
  <c r="AE122" i="41"/>
  <c r="AD122" i="41"/>
  <c r="AA122" i="41"/>
  <c r="Z122" i="41"/>
  <c r="Y122" i="41"/>
  <c r="X122" i="41"/>
  <c r="W122" i="41"/>
  <c r="V122" i="41"/>
  <c r="U122" i="41"/>
  <c r="T122" i="41"/>
  <c r="S122" i="41"/>
  <c r="R122" i="41"/>
  <c r="Q122" i="41"/>
  <c r="P122" i="41"/>
  <c r="N122" i="41"/>
  <c r="M122" i="41"/>
  <c r="L122" i="41"/>
  <c r="K122" i="41"/>
  <c r="J122" i="41"/>
  <c r="I122" i="41"/>
  <c r="H122" i="41"/>
  <c r="G122" i="41"/>
  <c r="F122" i="41"/>
  <c r="E122" i="41"/>
  <c r="D122" i="41"/>
  <c r="C122" i="41"/>
  <c r="B122" i="41"/>
  <c r="AH121" i="41"/>
  <c r="AG121" i="41"/>
  <c r="AF121" i="41"/>
  <c r="AE121" i="41"/>
  <c r="AD121" i="41"/>
  <c r="AA121" i="41"/>
  <c r="Z121" i="41"/>
  <c r="Y121" i="41"/>
  <c r="X121" i="41"/>
  <c r="W121" i="41"/>
  <c r="V121" i="41"/>
  <c r="U121" i="41"/>
  <c r="T121" i="41"/>
  <c r="S121" i="41"/>
  <c r="R121" i="41"/>
  <c r="Q121" i="41"/>
  <c r="P121" i="41"/>
  <c r="N121" i="41"/>
  <c r="M121" i="41"/>
  <c r="L121" i="41"/>
  <c r="K121" i="41"/>
  <c r="J121" i="41"/>
  <c r="I121" i="41"/>
  <c r="H121" i="41"/>
  <c r="G121" i="41"/>
  <c r="F121" i="41"/>
  <c r="E121" i="41"/>
  <c r="D121" i="41"/>
  <c r="C121" i="41"/>
  <c r="B121" i="41"/>
  <c r="AH120" i="41"/>
  <c r="AG120" i="41"/>
  <c r="AF120" i="41"/>
  <c r="AE120" i="41"/>
  <c r="AD120" i="41"/>
  <c r="AA120" i="41"/>
  <c r="Z120" i="41"/>
  <c r="Y120" i="41"/>
  <c r="X120" i="41"/>
  <c r="W120" i="41"/>
  <c r="V120" i="41"/>
  <c r="U120" i="41"/>
  <c r="T120" i="41"/>
  <c r="S120" i="41"/>
  <c r="R120" i="41"/>
  <c r="Q120" i="41"/>
  <c r="P120" i="41"/>
  <c r="N120" i="41"/>
  <c r="M120" i="41"/>
  <c r="L120" i="41"/>
  <c r="K120" i="41"/>
  <c r="J120" i="41"/>
  <c r="I120" i="41"/>
  <c r="H120" i="41"/>
  <c r="G120" i="41"/>
  <c r="F120" i="41"/>
  <c r="E120" i="41"/>
  <c r="D120" i="41"/>
  <c r="C120" i="41"/>
  <c r="B120" i="41"/>
  <c r="AH119" i="41"/>
  <c r="AG119" i="41"/>
  <c r="AF119" i="41"/>
  <c r="AE119" i="41"/>
  <c r="AD119" i="41"/>
  <c r="AA119" i="41"/>
  <c r="Z119" i="41"/>
  <c r="Y119" i="41"/>
  <c r="X119" i="41"/>
  <c r="W119" i="41"/>
  <c r="V119" i="41"/>
  <c r="U119" i="41"/>
  <c r="T119" i="41"/>
  <c r="S119" i="41"/>
  <c r="R119" i="41"/>
  <c r="Q119" i="41"/>
  <c r="P119" i="41"/>
  <c r="N119" i="41"/>
  <c r="M119" i="41"/>
  <c r="L119" i="41"/>
  <c r="K119" i="41"/>
  <c r="J119" i="41"/>
  <c r="I119" i="41"/>
  <c r="H119" i="41"/>
  <c r="G119" i="41"/>
  <c r="F119" i="41"/>
  <c r="E119" i="41"/>
  <c r="D119" i="41"/>
  <c r="C119" i="41"/>
  <c r="B119" i="41"/>
  <c r="AH118" i="41"/>
  <c r="AG118" i="41"/>
  <c r="AF118" i="41"/>
  <c r="AE118" i="41"/>
  <c r="AD118" i="41"/>
  <c r="AA118" i="41"/>
  <c r="Z118" i="41"/>
  <c r="Y118" i="41"/>
  <c r="X118" i="41"/>
  <c r="W118" i="41"/>
  <c r="V118" i="41"/>
  <c r="U118" i="41"/>
  <c r="T118" i="41"/>
  <c r="S118" i="41"/>
  <c r="R118" i="41"/>
  <c r="Q118" i="41"/>
  <c r="P118" i="41"/>
  <c r="N118" i="41"/>
  <c r="M118" i="41"/>
  <c r="L118" i="41"/>
  <c r="K118" i="41"/>
  <c r="J118" i="41"/>
  <c r="I118" i="41"/>
  <c r="H118" i="41"/>
  <c r="G118" i="41"/>
  <c r="F118" i="41"/>
  <c r="E118" i="41"/>
  <c r="D118" i="41"/>
  <c r="C118" i="41"/>
  <c r="B118" i="41"/>
  <c r="AH89" i="41"/>
  <c r="AG89" i="41"/>
  <c r="AF89" i="41"/>
  <c r="AE89" i="41"/>
  <c r="AD89" i="41"/>
  <c r="AA89" i="41"/>
  <c r="Z89" i="41"/>
  <c r="Y89" i="41"/>
  <c r="X89" i="41"/>
  <c r="W89" i="41"/>
  <c r="V89" i="41"/>
  <c r="U89" i="41"/>
  <c r="T89" i="41"/>
  <c r="S89" i="41"/>
  <c r="R89" i="41"/>
  <c r="Q89" i="41"/>
  <c r="P89" i="41"/>
  <c r="N89" i="41"/>
  <c r="M89" i="41"/>
  <c r="L89" i="41"/>
  <c r="K89" i="41"/>
  <c r="J89" i="41"/>
  <c r="I89" i="41"/>
  <c r="H89" i="41"/>
  <c r="G89" i="41"/>
  <c r="F89" i="41"/>
  <c r="E89" i="41"/>
  <c r="D89" i="41"/>
  <c r="C89" i="41"/>
  <c r="B89" i="41"/>
  <c r="AH88" i="41"/>
  <c r="AG88" i="41"/>
  <c r="AF88" i="41"/>
  <c r="AE88" i="41"/>
  <c r="AD88" i="41"/>
  <c r="AA88" i="41"/>
  <c r="Z88" i="41"/>
  <c r="Y88" i="41"/>
  <c r="X88" i="41"/>
  <c r="W88" i="41"/>
  <c r="V88" i="41"/>
  <c r="U88" i="41"/>
  <c r="T88" i="41"/>
  <c r="S88" i="41"/>
  <c r="R88" i="41"/>
  <c r="Q88" i="41"/>
  <c r="P88" i="41"/>
  <c r="N88" i="41"/>
  <c r="M88" i="41"/>
  <c r="L88" i="41"/>
  <c r="K88" i="41"/>
  <c r="J88" i="41"/>
  <c r="I88" i="41"/>
  <c r="H88" i="41"/>
  <c r="G88" i="41"/>
  <c r="F88" i="41"/>
  <c r="E88" i="41"/>
  <c r="D88" i="41"/>
  <c r="C88" i="41"/>
  <c r="B88" i="41"/>
  <c r="AH87" i="41"/>
  <c r="AG87" i="41"/>
  <c r="AF87" i="41"/>
  <c r="AE87" i="41"/>
  <c r="AD87" i="41"/>
  <c r="AA87" i="41"/>
  <c r="Z87" i="41"/>
  <c r="Y87" i="41"/>
  <c r="X87" i="41"/>
  <c r="W87" i="41"/>
  <c r="V87" i="41"/>
  <c r="U87" i="41"/>
  <c r="T87" i="41"/>
  <c r="S87" i="41"/>
  <c r="R87" i="41"/>
  <c r="Q87" i="41"/>
  <c r="P87" i="41"/>
  <c r="N87" i="41"/>
  <c r="M87" i="41"/>
  <c r="L87" i="41"/>
  <c r="K87" i="41"/>
  <c r="J87" i="41"/>
  <c r="I87" i="41"/>
  <c r="H87" i="41"/>
  <c r="G87" i="41"/>
  <c r="F87" i="41"/>
  <c r="E87" i="41"/>
  <c r="D87" i="41"/>
  <c r="C87" i="41"/>
  <c r="B87" i="41"/>
  <c r="AH86" i="41"/>
  <c r="AG86" i="41"/>
  <c r="AF86" i="41"/>
  <c r="AE86" i="41"/>
  <c r="AD86" i="41"/>
  <c r="AA86" i="41"/>
  <c r="Z86" i="41"/>
  <c r="Y86" i="41"/>
  <c r="X86" i="41"/>
  <c r="W86" i="41"/>
  <c r="V86" i="41"/>
  <c r="U86" i="41"/>
  <c r="T86" i="41"/>
  <c r="S86" i="41"/>
  <c r="R86" i="41"/>
  <c r="Q86" i="41"/>
  <c r="P86" i="41"/>
  <c r="N86" i="41"/>
  <c r="M86" i="41"/>
  <c r="L86" i="41"/>
  <c r="K86" i="41"/>
  <c r="J86" i="41"/>
  <c r="I86" i="41"/>
  <c r="H86" i="41"/>
  <c r="G86" i="41"/>
  <c r="F86" i="41"/>
  <c r="E86" i="41"/>
  <c r="D86" i="41"/>
  <c r="C86" i="41"/>
  <c r="B86" i="41"/>
  <c r="AH34" i="41"/>
  <c r="AG34" i="41"/>
  <c r="AF34" i="41"/>
  <c r="AE34" i="41"/>
  <c r="AD34" i="41"/>
  <c r="AA34" i="41"/>
  <c r="Z34" i="41"/>
  <c r="Y34" i="41"/>
  <c r="X34" i="41"/>
  <c r="W34" i="41"/>
  <c r="V34" i="41"/>
  <c r="U34" i="41"/>
  <c r="T34" i="41"/>
  <c r="S34" i="41"/>
  <c r="R34" i="41"/>
  <c r="Q34" i="41"/>
  <c r="P34" i="41"/>
  <c r="N34" i="41"/>
  <c r="M34" i="41"/>
  <c r="L34" i="41"/>
  <c r="K34" i="41"/>
  <c r="J34" i="41"/>
  <c r="I34" i="41"/>
  <c r="H34" i="41"/>
  <c r="G34" i="41"/>
  <c r="F34" i="41"/>
  <c r="E34" i="41"/>
  <c r="D34" i="41"/>
  <c r="C34" i="41"/>
  <c r="B34" i="41"/>
  <c r="AH33" i="41"/>
  <c r="AG33" i="41"/>
  <c r="AF33" i="41"/>
  <c r="AE33" i="41"/>
  <c r="AD33" i="41"/>
  <c r="AA33" i="41"/>
  <c r="Z33" i="41"/>
  <c r="Y33" i="41"/>
  <c r="X33" i="41"/>
  <c r="W33" i="41"/>
  <c r="V33" i="41"/>
  <c r="U33" i="41"/>
  <c r="T33" i="41"/>
  <c r="S33" i="41"/>
  <c r="R33" i="41"/>
  <c r="Q33" i="41"/>
  <c r="P33" i="41"/>
  <c r="N33" i="41"/>
  <c r="M33" i="41"/>
  <c r="L33" i="41"/>
  <c r="K33" i="41"/>
  <c r="J33" i="41"/>
  <c r="I33" i="41"/>
  <c r="H33" i="41"/>
  <c r="G33" i="41"/>
  <c r="F33" i="41"/>
  <c r="E33" i="41"/>
  <c r="D33" i="41"/>
  <c r="C33" i="41"/>
  <c r="B33" i="41"/>
  <c r="AH32" i="41"/>
  <c r="AG32" i="41"/>
  <c r="AF32" i="41"/>
  <c r="AE32" i="41"/>
  <c r="AD32" i="41"/>
  <c r="AA32" i="41"/>
  <c r="Z32" i="41"/>
  <c r="Y32" i="41"/>
  <c r="X32" i="41"/>
  <c r="W32" i="41"/>
  <c r="V32" i="41"/>
  <c r="U32" i="41"/>
  <c r="T32" i="41"/>
  <c r="S32" i="41"/>
  <c r="R32" i="41"/>
  <c r="Q32" i="41"/>
  <c r="P32" i="41"/>
  <c r="N32" i="41"/>
  <c r="M32" i="41"/>
  <c r="L32" i="41"/>
  <c r="K32" i="41"/>
  <c r="J32" i="41"/>
  <c r="I32" i="41"/>
  <c r="H32" i="41"/>
  <c r="G32" i="41"/>
  <c r="F32" i="41"/>
  <c r="E32" i="41"/>
  <c r="D32" i="41"/>
  <c r="C32" i="41"/>
  <c r="B32" i="41"/>
  <c r="AH31" i="41"/>
  <c r="AG31" i="41"/>
  <c r="AF31" i="41"/>
  <c r="AE31" i="41"/>
  <c r="AD31" i="41"/>
  <c r="AA31" i="41"/>
  <c r="Z31" i="41"/>
  <c r="Y31" i="41"/>
  <c r="X31" i="41"/>
  <c r="W31" i="41"/>
  <c r="V31" i="41"/>
  <c r="U31" i="41"/>
  <c r="T31" i="41"/>
  <c r="S31" i="41"/>
  <c r="R31" i="41"/>
  <c r="Q31" i="41"/>
  <c r="P31" i="41"/>
  <c r="N31" i="41"/>
  <c r="M31" i="41"/>
  <c r="L31" i="41"/>
  <c r="K31" i="41"/>
  <c r="J31" i="41"/>
  <c r="I31" i="41"/>
  <c r="H31" i="41"/>
  <c r="G31" i="41"/>
  <c r="F31" i="41"/>
  <c r="E31" i="41"/>
  <c r="D31" i="41"/>
  <c r="C31" i="41"/>
  <c r="B31" i="41"/>
  <c r="AH117" i="41"/>
  <c r="AG117" i="41"/>
  <c r="AF117" i="41"/>
  <c r="AE117" i="41"/>
  <c r="AD117" i="41"/>
  <c r="AA117" i="41"/>
  <c r="Z117" i="41"/>
  <c r="Y117" i="41"/>
  <c r="X117" i="41"/>
  <c r="W117" i="41"/>
  <c r="V117" i="41"/>
  <c r="U117" i="41"/>
  <c r="T117" i="41"/>
  <c r="S117" i="41"/>
  <c r="R117" i="41"/>
  <c r="Q117" i="41"/>
  <c r="P117" i="41"/>
  <c r="N117" i="41"/>
  <c r="M117" i="41"/>
  <c r="L117" i="41"/>
  <c r="K117" i="41"/>
  <c r="J117" i="41"/>
  <c r="I117" i="41"/>
  <c r="H117" i="41"/>
  <c r="G117" i="41"/>
  <c r="F117" i="41"/>
  <c r="E117" i="41"/>
  <c r="D117" i="41"/>
  <c r="C117" i="41"/>
  <c r="B117" i="41"/>
  <c r="AH116" i="41"/>
  <c r="AG116" i="41"/>
  <c r="AF116" i="41"/>
  <c r="AE116" i="41"/>
  <c r="AD116" i="41"/>
  <c r="AA116" i="41"/>
  <c r="Z116" i="41"/>
  <c r="Y116" i="41"/>
  <c r="X116" i="41"/>
  <c r="W116" i="41"/>
  <c r="V116" i="41"/>
  <c r="U116" i="41"/>
  <c r="T116" i="41"/>
  <c r="S116" i="41"/>
  <c r="R116" i="41"/>
  <c r="Q116" i="41"/>
  <c r="P116" i="41"/>
  <c r="N116" i="41"/>
  <c r="M116" i="41"/>
  <c r="L116" i="41"/>
  <c r="K116" i="41"/>
  <c r="J116" i="41"/>
  <c r="I116" i="41"/>
  <c r="H116" i="41"/>
  <c r="G116" i="41"/>
  <c r="F116" i="41"/>
  <c r="E116" i="41"/>
  <c r="D116" i="41"/>
  <c r="C116" i="41"/>
  <c r="B116" i="41"/>
  <c r="AH115" i="41"/>
  <c r="AG115" i="41"/>
  <c r="AF115" i="41"/>
  <c r="AE115" i="41"/>
  <c r="AD115" i="41"/>
  <c r="AA115" i="41"/>
  <c r="Z115" i="41"/>
  <c r="Y115" i="41"/>
  <c r="X115" i="41"/>
  <c r="W115" i="41"/>
  <c r="V115" i="41"/>
  <c r="U115" i="41"/>
  <c r="T115" i="41"/>
  <c r="S115" i="41"/>
  <c r="R115" i="41"/>
  <c r="Q115" i="41"/>
  <c r="P115" i="41"/>
  <c r="N115" i="41"/>
  <c r="M115" i="41"/>
  <c r="L115" i="41"/>
  <c r="K115" i="41"/>
  <c r="J115" i="41"/>
  <c r="I115" i="41"/>
  <c r="H115" i="41"/>
  <c r="G115" i="41"/>
  <c r="F115" i="41"/>
  <c r="E115" i="41"/>
  <c r="D115" i="41"/>
  <c r="C115" i="41"/>
  <c r="B115" i="41"/>
  <c r="AH114" i="41"/>
  <c r="AG114" i="41"/>
  <c r="AF114" i="41"/>
  <c r="AE114" i="41"/>
  <c r="AD114" i="41"/>
  <c r="AA114" i="41"/>
  <c r="Z114" i="41"/>
  <c r="Y114" i="41"/>
  <c r="X114" i="41"/>
  <c r="W114" i="41"/>
  <c r="V114" i="41"/>
  <c r="U114" i="41"/>
  <c r="T114" i="41"/>
  <c r="S114" i="41"/>
  <c r="R114" i="41"/>
  <c r="Q114" i="41"/>
  <c r="P114" i="41"/>
  <c r="N114" i="41"/>
  <c r="M114" i="41"/>
  <c r="L114" i="41"/>
  <c r="K114" i="41"/>
  <c r="J114" i="41"/>
  <c r="I114" i="41"/>
  <c r="H114" i="41"/>
  <c r="G114" i="41"/>
  <c r="F114" i="41"/>
  <c r="E114" i="41"/>
  <c r="D114" i="41"/>
  <c r="C114" i="41"/>
  <c r="B114" i="41"/>
  <c r="AH143" i="41"/>
  <c r="AG143" i="41"/>
  <c r="AF143" i="41"/>
  <c r="AE143" i="41"/>
  <c r="AD143" i="41"/>
  <c r="AA143" i="41"/>
  <c r="Z143" i="41"/>
  <c r="Y143" i="41"/>
  <c r="X143" i="41"/>
  <c r="W143" i="41"/>
  <c r="V143" i="41"/>
  <c r="U143" i="41"/>
  <c r="T143" i="41"/>
  <c r="S143" i="41"/>
  <c r="R143" i="41"/>
  <c r="Q143" i="41"/>
  <c r="P143" i="41"/>
  <c r="N143" i="41"/>
  <c r="M143" i="41"/>
  <c r="L143" i="41"/>
  <c r="K143" i="41"/>
  <c r="J143" i="41"/>
  <c r="I143" i="41"/>
  <c r="H143" i="41"/>
  <c r="G143" i="41"/>
  <c r="F143" i="41"/>
  <c r="E143" i="41"/>
  <c r="D143" i="41"/>
  <c r="C143" i="41"/>
  <c r="B143" i="41"/>
  <c r="AH142" i="41"/>
  <c r="AG142" i="41"/>
  <c r="AF142" i="41"/>
  <c r="AE142" i="41"/>
  <c r="AD142" i="41"/>
  <c r="AA142" i="41"/>
  <c r="Z142" i="41"/>
  <c r="Y142" i="41"/>
  <c r="X142" i="41"/>
  <c r="W142" i="41"/>
  <c r="V142" i="41"/>
  <c r="U142" i="41"/>
  <c r="T142" i="41"/>
  <c r="S142" i="41"/>
  <c r="R142" i="41"/>
  <c r="Q142" i="41"/>
  <c r="P142" i="41"/>
  <c r="N142" i="41"/>
  <c r="M142" i="41"/>
  <c r="L142" i="41"/>
  <c r="K142" i="41"/>
  <c r="J142" i="41"/>
  <c r="I142" i="41"/>
  <c r="H142" i="41"/>
  <c r="G142" i="41"/>
  <c r="F142" i="41"/>
  <c r="E142" i="41"/>
  <c r="D142" i="41"/>
  <c r="C142" i="41"/>
  <c r="B142" i="41"/>
  <c r="AA69" i="41"/>
  <c r="Z69" i="41"/>
  <c r="Y69" i="41"/>
  <c r="X69" i="41"/>
  <c r="W69" i="41"/>
  <c r="V69" i="41"/>
  <c r="U69" i="41"/>
  <c r="T69" i="41"/>
  <c r="S69" i="41"/>
  <c r="R69" i="41"/>
  <c r="Q69" i="41"/>
  <c r="P69" i="41"/>
  <c r="N69" i="41"/>
  <c r="M69" i="41"/>
  <c r="L69" i="41"/>
  <c r="K69" i="41"/>
  <c r="J69" i="41"/>
  <c r="I69" i="41"/>
  <c r="H69" i="41"/>
  <c r="G69" i="41"/>
  <c r="F69" i="41"/>
  <c r="E69" i="41"/>
  <c r="D69" i="41"/>
  <c r="C69" i="41"/>
  <c r="B69" i="41"/>
  <c r="AH141" i="41"/>
  <c r="AG141" i="41"/>
  <c r="AF141" i="41"/>
  <c r="AE141" i="41"/>
  <c r="AD141" i="41"/>
  <c r="AA141" i="41"/>
  <c r="Z141" i="41"/>
  <c r="Y141" i="41"/>
  <c r="X141" i="41"/>
  <c r="W141" i="41"/>
  <c r="V141" i="41"/>
  <c r="U141" i="41"/>
  <c r="T141" i="41"/>
  <c r="S141" i="41"/>
  <c r="R141" i="41"/>
  <c r="Q141" i="41"/>
  <c r="P141" i="41"/>
  <c r="N141" i="41"/>
  <c r="M141" i="41"/>
  <c r="L141" i="41"/>
  <c r="K141" i="41"/>
  <c r="J141" i="41"/>
  <c r="I141" i="41"/>
  <c r="H141" i="41"/>
  <c r="G141" i="41"/>
  <c r="F141" i="41"/>
  <c r="E141" i="41"/>
  <c r="D141" i="41"/>
  <c r="C141" i="41"/>
  <c r="B141" i="41"/>
  <c r="AA68" i="41"/>
  <c r="Z68" i="41"/>
  <c r="Y68" i="41"/>
  <c r="X68" i="41"/>
  <c r="W68" i="41"/>
  <c r="V68" i="41"/>
  <c r="U68" i="41"/>
  <c r="T68" i="41"/>
  <c r="S68" i="41"/>
  <c r="R68" i="41"/>
  <c r="Q68" i="41"/>
  <c r="P68" i="41"/>
  <c r="N68" i="41"/>
  <c r="M68" i="41"/>
  <c r="L68" i="41"/>
  <c r="K68" i="41"/>
  <c r="J68" i="41"/>
  <c r="I68" i="41"/>
  <c r="H68" i="41"/>
  <c r="G68" i="41"/>
  <c r="F68" i="41"/>
  <c r="E68" i="41"/>
  <c r="D68" i="41"/>
  <c r="C68" i="41"/>
  <c r="B68" i="41"/>
  <c r="AA67" i="41"/>
  <c r="Z67" i="41"/>
  <c r="Y67" i="41"/>
  <c r="X67" i="41"/>
  <c r="W67" i="41"/>
  <c r="V67" i="41"/>
  <c r="U67" i="41"/>
  <c r="T67" i="41"/>
  <c r="S67" i="41"/>
  <c r="R67" i="41"/>
  <c r="Q67" i="41"/>
  <c r="P67" i="41"/>
  <c r="N67" i="41"/>
  <c r="M67" i="41"/>
  <c r="L67" i="41"/>
  <c r="K67" i="41"/>
  <c r="J67" i="41"/>
  <c r="I67" i="41"/>
  <c r="H67" i="41"/>
  <c r="G67" i="41"/>
  <c r="F67" i="41"/>
  <c r="E67" i="41"/>
  <c r="D67" i="41"/>
  <c r="C67" i="41"/>
  <c r="B67" i="41"/>
  <c r="AA66" i="41"/>
  <c r="Z66" i="41"/>
  <c r="Y66" i="41"/>
  <c r="X66" i="41"/>
  <c r="W66" i="41"/>
  <c r="V66" i="41"/>
  <c r="U66" i="41"/>
  <c r="T66" i="41"/>
  <c r="S66" i="41"/>
  <c r="R66" i="41"/>
  <c r="Q66" i="41"/>
  <c r="P66" i="41"/>
  <c r="N66" i="41"/>
  <c r="M66" i="41"/>
  <c r="L66" i="41"/>
  <c r="K66" i="41"/>
  <c r="J66" i="41"/>
  <c r="I66" i="41"/>
  <c r="H66" i="41"/>
  <c r="G66" i="41"/>
  <c r="F66" i="41"/>
  <c r="E66" i="41"/>
  <c r="D66" i="41"/>
  <c r="C66" i="41"/>
  <c r="B66" i="41"/>
  <c r="AH113" i="41"/>
  <c r="AG113" i="41"/>
  <c r="AF113" i="41"/>
  <c r="AE113" i="41"/>
  <c r="AD113" i="41"/>
  <c r="AA113" i="41"/>
  <c r="Z113" i="41"/>
  <c r="Y113" i="41"/>
  <c r="X113" i="41"/>
  <c r="W113" i="41"/>
  <c r="V113" i="41"/>
  <c r="U113" i="41"/>
  <c r="T113" i="41"/>
  <c r="S113" i="41"/>
  <c r="R113" i="41"/>
  <c r="Q113" i="41"/>
  <c r="P113" i="41"/>
  <c r="N113" i="41"/>
  <c r="M113" i="41"/>
  <c r="L113" i="41"/>
  <c r="K113" i="41"/>
  <c r="J113" i="41"/>
  <c r="I113" i="41"/>
  <c r="H113" i="41"/>
  <c r="G113" i="41"/>
  <c r="F113" i="41"/>
  <c r="E113" i="41"/>
  <c r="D113" i="41"/>
  <c r="C113" i="41"/>
  <c r="B113" i="41"/>
  <c r="AH85" i="41"/>
  <c r="AG85" i="41"/>
  <c r="AF85" i="41"/>
  <c r="AE85" i="41"/>
  <c r="AD85" i="41"/>
  <c r="AA85" i="41"/>
  <c r="Z85" i="41"/>
  <c r="Y85" i="41"/>
  <c r="X85" i="41"/>
  <c r="W85" i="41"/>
  <c r="V85" i="41"/>
  <c r="U85" i="41"/>
  <c r="T85" i="41"/>
  <c r="S85" i="41"/>
  <c r="R85" i="41"/>
  <c r="Q85" i="41"/>
  <c r="P85" i="41"/>
  <c r="N85" i="41"/>
  <c r="M85" i="41"/>
  <c r="L85" i="41"/>
  <c r="K85" i="41"/>
  <c r="J85" i="41"/>
  <c r="I85" i="41"/>
  <c r="H85" i="41"/>
  <c r="G85" i="41"/>
  <c r="F85" i="41"/>
  <c r="E85" i="41"/>
  <c r="D85" i="41"/>
  <c r="C85" i="41"/>
  <c r="B85" i="41"/>
  <c r="AH30" i="41"/>
  <c r="AG30" i="41"/>
  <c r="AF30" i="41"/>
  <c r="AE30" i="41"/>
  <c r="AD30" i="41"/>
  <c r="AA30" i="41"/>
  <c r="Z30" i="41"/>
  <c r="Y30" i="41"/>
  <c r="X30" i="41"/>
  <c r="W30" i="41"/>
  <c r="V30" i="41"/>
  <c r="U30" i="41"/>
  <c r="T30" i="41"/>
  <c r="S30" i="41"/>
  <c r="R30" i="41"/>
  <c r="Q30" i="41"/>
  <c r="P30" i="41"/>
  <c r="N30" i="41"/>
  <c r="M30" i="41"/>
  <c r="L30" i="41"/>
  <c r="K30" i="41"/>
  <c r="J30" i="41"/>
  <c r="I30" i="41"/>
  <c r="H30" i="41"/>
  <c r="G30" i="41"/>
  <c r="F30" i="41"/>
  <c r="E30" i="41"/>
  <c r="D30" i="41"/>
  <c r="C30" i="41"/>
  <c r="B30" i="41"/>
  <c r="AH29" i="41"/>
  <c r="AG29" i="41"/>
  <c r="AF29" i="41"/>
  <c r="AE29" i="41"/>
  <c r="AD29" i="41"/>
  <c r="AA29" i="41"/>
  <c r="Z29" i="41"/>
  <c r="Y29" i="41"/>
  <c r="X29" i="41"/>
  <c r="W29" i="41"/>
  <c r="V29" i="41"/>
  <c r="U29" i="41"/>
  <c r="T29" i="41"/>
  <c r="S29" i="41"/>
  <c r="R29" i="41"/>
  <c r="Q29" i="41"/>
  <c r="P29" i="41"/>
  <c r="N29" i="41"/>
  <c r="M29" i="41"/>
  <c r="L29" i="41"/>
  <c r="K29" i="41"/>
  <c r="J29" i="41"/>
  <c r="I29" i="41"/>
  <c r="H29" i="41"/>
  <c r="G29" i="41"/>
  <c r="F29" i="41"/>
  <c r="E29" i="41"/>
  <c r="D29" i="41"/>
  <c r="C29" i="41"/>
  <c r="B29" i="41"/>
  <c r="AH140" i="41"/>
  <c r="AG140" i="41"/>
  <c r="AF140" i="41"/>
  <c r="AE140" i="41"/>
  <c r="AD140" i="41"/>
  <c r="AA140" i="41"/>
  <c r="Z140" i="41"/>
  <c r="Y140" i="41"/>
  <c r="X140" i="41"/>
  <c r="W140" i="41"/>
  <c r="V140" i="41"/>
  <c r="U140" i="41"/>
  <c r="T140" i="41"/>
  <c r="S140" i="41"/>
  <c r="R140" i="41"/>
  <c r="Q140" i="41"/>
  <c r="P140" i="41"/>
  <c r="N140" i="41"/>
  <c r="M140" i="41"/>
  <c r="L140" i="41"/>
  <c r="K140" i="41"/>
  <c r="J140" i="41"/>
  <c r="I140" i="41"/>
  <c r="H140" i="41"/>
  <c r="G140" i="41"/>
  <c r="F140" i="41"/>
  <c r="E140" i="41"/>
  <c r="D140" i="41"/>
  <c r="C140" i="41"/>
  <c r="B140" i="41"/>
  <c r="AH65" i="41"/>
  <c r="AG65" i="41"/>
  <c r="AF65" i="41"/>
  <c r="AE65" i="41"/>
  <c r="AD65" i="41"/>
  <c r="AA65" i="41"/>
  <c r="Z65" i="41"/>
  <c r="Y65" i="41"/>
  <c r="X65" i="41"/>
  <c r="W65" i="41"/>
  <c r="V65" i="41"/>
  <c r="U65" i="41"/>
  <c r="T65" i="41"/>
  <c r="S65" i="41"/>
  <c r="R65" i="41"/>
  <c r="Q65" i="41"/>
  <c r="P65" i="41"/>
  <c r="N65" i="41"/>
  <c r="M65" i="41"/>
  <c r="L65" i="41"/>
  <c r="K65" i="41"/>
  <c r="J65" i="41"/>
  <c r="I65" i="41"/>
  <c r="H65" i="41"/>
  <c r="G65" i="41"/>
  <c r="F65" i="41"/>
  <c r="E65" i="41"/>
  <c r="D65" i="41"/>
  <c r="C65" i="41"/>
  <c r="B65" i="41"/>
  <c r="AH112" i="41"/>
  <c r="AG112" i="41"/>
  <c r="AF112" i="41"/>
  <c r="AE112" i="41"/>
  <c r="AD112" i="41"/>
  <c r="AA112" i="41"/>
  <c r="Z112" i="41"/>
  <c r="Y112" i="41"/>
  <c r="X112" i="41"/>
  <c r="W112" i="41"/>
  <c r="V112" i="41"/>
  <c r="U112" i="41"/>
  <c r="T112" i="41"/>
  <c r="S112" i="41"/>
  <c r="R112" i="41"/>
  <c r="Q112" i="41"/>
  <c r="P112" i="41"/>
  <c r="N112" i="41"/>
  <c r="M112" i="41"/>
  <c r="L112" i="41"/>
  <c r="K112" i="41"/>
  <c r="J112" i="41"/>
  <c r="I112" i="41"/>
  <c r="H112" i="41"/>
  <c r="G112" i="41"/>
  <c r="F112" i="41"/>
  <c r="E112" i="41"/>
  <c r="D112" i="41"/>
  <c r="C112" i="41"/>
  <c r="B112" i="41"/>
  <c r="AC28" i="41"/>
  <c r="AB28" i="41"/>
  <c r="AA28" i="41"/>
  <c r="Z28" i="41"/>
  <c r="Y28" i="41"/>
  <c r="X28" i="41"/>
  <c r="W28" i="41"/>
  <c r="U28" i="41"/>
  <c r="T28" i="41"/>
  <c r="R28" i="41"/>
  <c r="Q28" i="41"/>
  <c r="P28" i="41"/>
  <c r="L28" i="41"/>
  <c r="K28" i="41"/>
  <c r="I28" i="41"/>
  <c r="H28" i="41"/>
  <c r="G28" i="41"/>
  <c r="F28" i="41"/>
  <c r="E28" i="41"/>
  <c r="D28" i="41"/>
  <c r="C28" i="41"/>
  <c r="B28" i="41"/>
  <c r="AC27" i="41"/>
  <c r="AB27" i="41"/>
  <c r="AA27" i="41"/>
  <c r="Z27" i="41"/>
  <c r="Y27" i="41"/>
  <c r="X27" i="41"/>
  <c r="W27" i="41"/>
  <c r="U27" i="41"/>
  <c r="T27" i="41"/>
  <c r="R27" i="41"/>
  <c r="Q27" i="41"/>
  <c r="P27" i="41"/>
  <c r="L27" i="41"/>
  <c r="K27" i="41"/>
  <c r="I27" i="41"/>
  <c r="H27" i="41"/>
  <c r="G27" i="41"/>
  <c r="F27" i="41"/>
  <c r="E27" i="41"/>
  <c r="D27" i="41"/>
  <c r="C27" i="41"/>
  <c r="B27" i="41"/>
  <c r="AC64" i="41"/>
  <c r="AB64" i="41"/>
  <c r="AA64" i="41"/>
  <c r="Z64" i="41"/>
  <c r="Y64" i="41"/>
  <c r="X64" i="41"/>
  <c r="W64" i="41"/>
  <c r="U64" i="41"/>
  <c r="T64" i="41"/>
  <c r="R64" i="41"/>
  <c r="Q64" i="41"/>
  <c r="P64" i="41"/>
  <c r="L64" i="41"/>
  <c r="K64" i="41"/>
  <c r="I64" i="41"/>
  <c r="H64" i="41"/>
  <c r="G64" i="41"/>
  <c r="F64" i="41"/>
  <c r="E64" i="41"/>
  <c r="D64" i="41"/>
  <c r="C64" i="41"/>
  <c r="B64" i="41"/>
  <c r="AC63" i="41"/>
  <c r="AB63" i="41"/>
  <c r="AA63" i="41"/>
  <c r="Z63" i="41"/>
  <c r="Y63" i="41"/>
  <c r="X63" i="41"/>
  <c r="W63" i="41"/>
  <c r="U63" i="41"/>
  <c r="T63" i="41"/>
  <c r="R63" i="41"/>
  <c r="Q63" i="41"/>
  <c r="P63" i="41"/>
  <c r="L63" i="41"/>
  <c r="K63" i="41"/>
  <c r="I63" i="41"/>
  <c r="H63" i="41"/>
  <c r="G63" i="41"/>
  <c r="F63" i="41"/>
  <c r="E63" i="41"/>
  <c r="D63" i="41"/>
  <c r="C63" i="41"/>
  <c r="B63" i="41"/>
  <c r="AC22" i="41"/>
  <c r="AB22" i="41"/>
  <c r="AA22" i="41"/>
  <c r="Z22" i="41"/>
  <c r="Y22" i="41"/>
  <c r="X22" i="41"/>
  <c r="W22" i="41"/>
  <c r="U22" i="41"/>
  <c r="T22" i="41"/>
  <c r="R22" i="41"/>
  <c r="Q22" i="41"/>
  <c r="P22" i="41"/>
  <c r="L22" i="41"/>
  <c r="K22" i="41"/>
  <c r="I22" i="41"/>
  <c r="H22" i="41"/>
  <c r="G22" i="41"/>
  <c r="F22" i="41"/>
  <c r="E22" i="41"/>
  <c r="D22" i="41"/>
  <c r="C22" i="41"/>
  <c r="B22" i="41"/>
  <c r="AC21" i="41"/>
  <c r="AB21" i="41"/>
  <c r="AA21" i="41"/>
  <c r="Z21" i="41"/>
  <c r="Y21" i="41"/>
  <c r="X21" i="41"/>
  <c r="W21" i="41"/>
  <c r="U21" i="41"/>
  <c r="T21" i="41"/>
  <c r="R21" i="41"/>
  <c r="Q21" i="41"/>
  <c r="P21" i="41"/>
  <c r="L21" i="41"/>
  <c r="K21" i="41"/>
  <c r="I21" i="41"/>
  <c r="H21" i="41"/>
  <c r="G21" i="41"/>
  <c r="F21" i="41"/>
  <c r="E21" i="41"/>
  <c r="D21" i="41"/>
  <c r="C21" i="41"/>
  <c r="B21" i="41"/>
  <c r="AC20" i="41"/>
  <c r="AB20" i="41"/>
  <c r="AA20" i="41"/>
  <c r="Z20" i="41"/>
  <c r="Y20" i="41"/>
  <c r="X20" i="41"/>
  <c r="W20" i="41"/>
  <c r="U20" i="41"/>
  <c r="T20" i="41"/>
  <c r="R20" i="41"/>
  <c r="Q20" i="41"/>
  <c r="P20" i="41"/>
  <c r="L20" i="41"/>
  <c r="K20" i="41"/>
  <c r="I20" i="41"/>
  <c r="H20" i="41"/>
  <c r="G20" i="41"/>
  <c r="F20" i="41"/>
  <c r="E20" i="41"/>
  <c r="D20" i="41"/>
  <c r="C20" i="41"/>
  <c r="B20" i="41"/>
  <c r="AC19" i="41"/>
  <c r="AB19" i="41"/>
  <c r="AA19" i="41"/>
  <c r="Z19" i="41"/>
  <c r="Y19" i="41"/>
  <c r="X19" i="41"/>
  <c r="W19" i="41"/>
  <c r="U19" i="41"/>
  <c r="T19" i="41"/>
  <c r="R19" i="41"/>
  <c r="Q19" i="41"/>
  <c r="P19" i="41"/>
  <c r="L19" i="41"/>
  <c r="K19" i="41"/>
  <c r="I19" i="41"/>
  <c r="H19" i="41"/>
  <c r="G19" i="41"/>
  <c r="F19" i="41"/>
  <c r="E19" i="41"/>
  <c r="D19" i="41"/>
  <c r="C19" i="41"/>
  <c r="B19" i="41"/>
  <c r="AC18" i="41"/>
  <c r="AB18" i="41"/>
  <c r="AA18" i="41"/>
  <c r="Z18" i="41"/>
  <c r="Y18" i="41"/>
  <c r="X18" i="41"/>
  <c r="W18" i="41"/>
  <c r="U18" i="41"/>
  <c r="T18" i="41"/>
  <c r="R18" i="41"/>
  <c r="Q18" i="41"/>
  <c r="P18" i="41"/>
  <c r="L18" i="41"/>
  <c r="K18" i="41"/>
  <c r="I18" i="41"/>
  <c r="H18" i="41"/>
  <c r="G18" i="41"/>
  <c r="F18" i="41"/>
  <c r="E18" i="41"/>
  <c r="D18" i="41"/>
  <c r="C18" i="41"/>
  <c r="B18" i="41"/>
  <c r="AC17" i="41"/>
  <c r="AB17" i="41"/>
  <c r="AA17" i="41"/>
  <c r="Z17" i="41"/>
  <c r="Y17" i="41"/>
  <c r="X17" i="41"/>
  <c r="W17" i="41"/>
  <c r="U17" i="41"/>
  <c r="T17" i="41"/>
  <c r="R17" i="41"/>
  <c r="Q17" i="41"/>
  <c r="P17" i="41"/>
  <c r="L17" i="41"/>
  <c r="K17" i="41"/>
  <c r="I17" i="41"/>
  <c r="H17" i="41"/>
  <c r="G17" i="41"/>
  <c r="F17" i="41"/>
  <c r="E17" i="41"/>
  <c r="D17" i="41"/>
  <c r="C17" i="41"/>
  <c r="B17" i="41"/>
  <c r="AC16" i="41"/>
  <c r="AB16" i="41"/>
  <c r="AA16" i="41"/>
  <c r="Z16" i="41"/>
  <c r="Y16" i="41"/>
  <c r="X16" i="41"/>
  <c r="W16" i="41"/>
  <c r="U16" i="41"/>
  <c r="T16" i="41"/>
  <c r="R16" i="41"/>
  <c r="Q16" i="41"/>
  <c r="P16" i="41"/>
  <c r="L16" i="41"/>
  <c r="K16" i="41"/>
  <c r="I16" i="41"/>
  <c r="H16" i="41"/>
  <c r="G16" i="41"/>
  <c r="F16" i="41"/>
  <c r="E16" i="41"/>
  <c r="D16" i="41"/>
  <c r="C16" i="41"/>
  <c r="B16" i="41"/>
  <c r="AC15" i="41"/>
  <c r="AB15" i="41"/>
  <c r="AA15" i="41"/>
  <c r="Z15" i="41"/>
  <c r="Y15" i="41"/>
  <c r="X15" i="41"/>
  <c r="W15" i="41"/>
  <c r="U15" i="41"/>
  <c r="T15" i="41"/>
  <c r="R15" i="41"/>
  <c r="Q15" i="41"/>
  <c r="P15" i="41"/>
  <c r="L15" i="41"/>
  <c r="K15" i="41"/>
  <c r="I15" i="41"/>
  <c r="H15" i="41"/>
  <c r="G15" i="41"/>
  <c r="F15" i="41"/>
  <c r="E15" i="41"/>
  <c r="D15" i="41"/>
  <c r="C15" i="41"/>
  <c r="B15" i="41"/>
  <c r="AC139" i="41"/>
  <c r="AB139" i="41"/>
  <c r="AA139" i="41"/>
  <c r="Z139" i="41"/>
  <c r="Y139" i="41"/>
  <c r="X139" i="41"/>
  <c r="W139" i="41"/>
  <c r="U139" i="41"/>
  <c r="T139" i="41"/>
  <c r="R139" i="41"/>
  <c r="Q139" i="41"/>
  <c r="P139" i="41"/>
  <c r="L139" i="41"/>
  <c r="K139" i="41"/>
  <c r="I139" i="41"/>
  <c r="H139" i="41"/>
  <c r="G139" i="41"/>
  <c r="F139" i="41"/>
  <c r="E139" i="41"/>
  <c r="D139" i="41"/>
  <c r="C139" i="41"/>
  <c r="B139" i="41"/>
  <c r="AC138" i="41"/>
  <c r="AB138" i="41"/>
  <c r="AA138" i="41"/>
  <c r="Z138" i="41"/>
  <c r="Y138" i="41"/>
  <c r="X138" i="41"/>
  <c r="W138" i="41"/>
  <c r="U138" i="41"/>
  <c r="T138" i="41"/>
  <c r="R138" i="41"/>
  <c r="Q138" i="41"/>
  <c r="P138" i="41"/>
  <c r="L138" i="41"/>
  <c r="K138" i="41"/>
  <c r="I138" i="41"/>
  <c r="H138" i="41"/>
  <c r="G138" i="41"/>
  <c r="F138" i="41"/>
  <c r="E138" i="41"/>
  <c r="D138" i="41"/>
  <c r="C138" i="41"/>
  <c r="B138" i="41"/>
  <c r="AC14" i="41"/>
  <c r="AB14" i="41"/>
  <c r="AA14" i="41"/>
  <c r="Z14" i="41"/>
  <c r="Y14" i="41"/>
  <c r="X14" i="41"/>
  <c r="W14" i="41"/>
  <c r="U14" i="41"/>
  <c r="T14" i="41"/>
  <c r="R14" i="41"/>
  <c r="Q14" i="41"/>
  <c r="P14" i="41"/>
  <c r="L14" i="41"/>
  <c r="K14" i="41"/>
  <c r="I14" i="41"/>
  <c r="H14" i="41"/>
  <c r="G14" i="41"/>
  <c r="F14" i="41"/>
  <c r="E14" i="41"/>
  <c r="D14" i="41"/>
  <c r="C14" i="41"/>
  <c r="B14" i="41"/>
  <c r="AC13" i="41"/>
  <c r="AB13" i="41"/>
  <c r="AA13" i="41"/>
  <c r="Z13" i="41"/>
  <c r="Y13" i="41"/>
  <c r="X13" i="41"/>
  <c r="W13" i="41"/>
  <c r="U13" i="41"/>
  <c r="T13" i="41"/>
  <c r="R13" i="41"/>
  <c r="Q13" i="41"/>
  <c r="P13" i="41"/>
  <c r="L13" i="41"/>
  <c r="K13" i="41"/>
  <c r="I13" i="41"/>
  <c r="H13" i="41"/>
  <c r="G13" i="41"/>
  <c r="F13" i="41"/>
  <c r="E13" i="41"/>
  <c r="D13" i="41"/>
  <c r="C13" i="41"/>
  <c r="B13" i="41"/>
  <c r="AC12" i="41"/>
  <c r="AB12" i="41"/>
  <c r="AA12" i="41"/>
  <c r="Z12" i="41"/>
  <c r="Y12" i="41"/>
  <c r="X12" i="41"/>
  <c r="W12" i="41"/>
  <c r="U12" i="41"/>
  <c r="T12" i="41"/>
  <c r="R12" i="41"/>
  <c r="Q12" i="41"/>
  <c r="P12" i="41"/>
  <c r="L12" i="41"/>
  <c r="K12" i="41"/>
  <c r="I12" i="41"/>
  <c r="H12" i="41"/>
  <c r="G12" i="41"/>
  <c r="F12" i="41"/>
  <c r="E12" i="41"/>
  <c r="D12" i="41"/>
  <c r="C12" i="41"/>
  <c r="B12" i="41"/>
  <c r="AC11" i="41"/>
  <c r="AB11" i="41"/>
  <c r="AA11" i="41"/>
  <c r="Z11" i="41"/>
  <c r="Y11" i="41"/>
  <c r="X11" i="41"/>
  <c r="W11" i="41"/>
  <c r="U11" i="41"/>
  <c r="T11" i="41"/>
  <c r="R11" i="41"/>
  <c r="Q11" i="41"/>
  <c r="P11" i="41"/>
  <c r="L11" i="41"/>
  <c r="K11" i="41"/>
  <c r="I11" i="41"/>
  <c r="H11" i="41"/>
  <c r="G11" i="41"/>
  <c r="F11" i="41"/>
  <c r="E11" i="41"/>
  <c r="D11" i="41"/>
  <c r="C11" i="41"/>
  <c r="B11" i="41"/>
  <c r="AC10" i="41"/>
  <c r="AB10" i="41"/>
  <c r="AA10" i="41"/>
  <c r="Z10" i="41"/>
  <c r="Y10" i="41"/>
  <c r="X10" i="41"/>
  <c r="W10" i="41"/>
  <c r="U10" i="41"/>
  <c r="T10" i="41"/>
  <c r="R10" i="41"/>
  <c r="Q10" i="41"/>
  <c r="P10" i="41"/>
  <c r="L10" i="41"/>
  <c r="K10" i="41"/>
  <c r="I10" i="41"/>
  <c r="H10" i="41"/>
  <c r="G10" i="41"/>
  <c r="F10" i="41"/>
  <c r="E10" i="41"/>
  <c r="D10" i="41"/>
  <c r="C10" i="41"/>
  <c r="B10" i="41"/>
  <c r="AC9" i="41"/>
  <c r="AB9" i="41"/>
  <c r="AA9" i="41"/>
  <c r="Z9" i="41"/>
  <c r="Y9" i="41"/>
  <c r="X9" i="41"/>
  <c r="W9" i="41"/>
  <c r="U9" i="41"/>
  <c r="T9" i="41"/>
  <c r="R9" i="41"/>
  <c r="Q9" i="41"/>
  <c r="P9" i="41"/>
  <c r="L9" i="41"/>
  <c r="K9" i="41"/>
  <c r="I9" i="41"/>
  <c r="H9" i="41"/>
  <c r="G9" i="41"/>
  <c r="F9" i="41"/>
  <c r="E9" i="41"/>
  <c r="D9" i="41"/>
  <c r="C9" i="41"/>
  <c r="B9" i="41"/>
  <c r="AC8" i="41"/>
  <c r="AB8" i="41"/>
  <c r="AA8" i="41"/>
  <c r="Z8" i="41"/>
  <c r="Y8" i="41"/>
  <c r="X8" i="41"/>
  <c r="W8" i="41"/>
  <c r="U8" i="41"/>
  <c r="T8" i="41"/>
  <c r="R8" i="41"/>
  <c r="Q8" i="41"/>
  <c r="P8" i="41"/>
  <c r="L8" i="41"/>
  <c r="K8" i="41"/>
  <c r="I8" i="41"/>
  <c r="H8" i="41"/>
  <c r="G8" i="41"/>
  <c r="F8" i="41"/>
  <c r="E8" i="41"/>
  <c r="D8" i="41"/>
  <c r="C8" i="41"/>
  <c r="B8" i="41"/>
  <c r="AC7" i="41"/>
  <c r="AB7" i="41"/>
  <c r="AA7" i="41"/>
  <c r="Z7" i="41"/>
  <c r="Y7" i="41"/>
  <c r="X7" i="41"/>
  <c r="W7" i="41"/>
  <c r="U7" i="41"/>
  <c r="T7" i="41"/>
  <c r="R7" i="41"/>
  <c r="Q7" i="41"/>
  <c r="P7" i="41"/>
  <c r="L7" i="41"/>
  <c r="K7" i="41"/>
  <c r="I7" i="41"/>
  <c r="H7" i="41"/>
  <c r="G7" i="41"/>
  <c r="F7" i="41"/>
  <c r="E7" i="41"/>
  <c r="D7" i="41"/>
  <c r="C7" i="41"/>
  <c r="B7" i="41"/>
  <c r="AC6" i="41"/>
  <c r="AB6" i="41"/>
  <c r="AA6" i="41"/>
  <c r="Z6" i="41"/>
  <c r="Y6" i="41"/>
  <c r="X6" i="41"/>
  <c r="W6" i="41"/>
  <c r="U6" i="41"/>
  <c r="T6" i="41"/>
  <c r="R6" i="41"/>
  <c r="Q6" i="41"/>
  <c r="P6" i="41"/>
  <c r="L6" i="41"/>
  <c r="K6" i="41"/>
  <c r="I6" i="41"/>
  <c r="H6" i="41"/>
  <c r="G6" i="41"/>
  <c r="F6" i="41"/>
  <c r="E6" i="41"/>
  <c r="D6" i="41"/>
  <c r="C6" i="41"/>
  <c r="B6" i="41"/>
  <c r="AC111" i="41"/>
  <c r="AB111" i="41"/>
  <c r="AA111" i="41"/>
  <c r="Z111" i="41"/>
  <c r="Y111" i="41"/>
  <c r="X111" i="41"/>
  <c r="W111" i="41"/>
  <c r="U111" i="41"/>
  <c r="T111" i="41"/>
  <c r="R111" i="41"/>
  <c r="Q111" i="41"/>
  <c r="P111" i="41"/>
  <c r="L111" i="41"/>
  <c r="K111" i="41"/>
  <c r="I111" i="41"/>
  <c r="H111" i="41"/>
  <c r="G111" i="41"/>
  <c r="F111" i="41"/>
  <c r="E111" i="41"/>
  <c r="D111" i="41"/>
  <c r="C111" i="41"/>
  <c r="B111" i="41"/>
  <c r="AC110" i="41"/>
  <c r="AB110" i="41"/>
  <c r="AA110" i="41"/>
  <c r="Z110" i="41"/>
  <c r="Y110" i="41"/>
  <c r="X110" i="41"/>
  <c r="W110" i="41"/>
  <c r="U110" i="41"/>
  <c r="T110" i="41"/>
  <c r="R110" i="41"/>
  <c r="Q110" i="41"/>
  <c r="P110" i="41"/>
  <c r="L110" i="41"/>
  <c r="K110" i="41"/>
  <c r="I110" i="41"/>
  <c r="H110" i="41"/>
  <c r="G110" i="41"/>
  <c r="F110" i="41"/>
  <c r="E110" i="41"/>
  <c r="D110" i="41"/>
  <c r="C110" i="41"/>
  <c r="B110" i="41"/>
  <c r="AC62" i="41"/>
  <c r="AB62" i="41"/>
  <c r="AA62" i="41"/>
  <c r="Z62" i="41"/>
  <c r="Y62" i="41"/>
  <c r="X62" i="41"/>
  <c r="W62" i="41"/>
  <c r="U62" i="41"/>
  <c r="T62" i="41"/>
  <c r="R62" i="41"/>
  <c r="Q62" i="41"/>
  <c r="P62" i="41"/>
  <c r="L62" i="41"/>
  <c r="K62" i="41"/>
  <c r="I62" i="41"/>
  <c r="H62" i="41"/>
  <c r="G62" i="41"/>
  <c r="F62" i="41"/>
  <c r="E62" i="41"/>
  <c r="D62" i="41"/>
  <c r="C62" i="41"/>
  <c r="B62" i="41"/>
  <c r="AC26" i="41"/>
  <c r="AB26" i="41"/>
  <c r="AA26" i="41"/>
  <c r="Z26" i="41"/>
  <c r="Y26" i="41"/>
  <c r="X26" i="41"/>
  <c r="W26" i="41"/>
  <c r="U26" i="41"/>
  <c r="T26" i="41"/>
  <c r="R26" i="41"/>
  <c r="Q26" i="41"/>
  <c r="P26" i="41"/>
  <c r="L26" i="41"/>
  <c r="K26" i="41"/>
  <c r="I26" i="41"/>
  <c r="H26" i="41"/>
  <c r="G26" i="41"/>
  <c r="F26" i="41"/>
  <c r="E26" i="41"/>
  <c r="D26" i="41"/>
  <c r="C26" i="41"/>
  <c r="B26" i="41"/>
  <c r="AC61" i="41"/>
  <c r="AB61" i="41"/>
  <c r="AA61" i="41"/>
  <c r="Z61" i="41"/>
  <c r="Y61" i="41"/>
  <c r="X61" i="41"/>
  <c r="W61" i="41"/>
  <c r="U61" i="41"/>
  <c r="T61" i="41"/>
  <c r="R61" i="41"/>
  <c r="Q61" i="41"/>
  <c r="P61" i="41"/>
  <c r="L61" i="41"/>
  <c r="K61" i="41"/>
  <c r="I61" i="41"/>
  <c r="H61" i="41"/>
  <c r="G61" i="41"/>
  <c r="F61" i="41"/>
  <c r="E61" i="41"/>
  <c r="D61" i="41"/>
  <c r="C61" i="41"/>
  <c r="B61" i="41"/>
  <c r="AC60" i="41"/>
  <c r="AB60" i="41"/>
  <c r="AA60" i="41"/>
  <c r="Z60" i="41"/>
  <c r="Y60" i="41"/>
  <c r="X60" i="41"/>
  <c r="W60" i="41"/>
  <c r="U60" i="41"/>
  <c r="T60" i="41"/>
  <c r="R60" i="41"/>
  <c r="Q60" i="41"/>
  <c r="P60" i="41"/>
  <c r="L60" i="41"/>
  <c r="K60" i="41"/>
  <c r="I60" i="41"/>
  <c r="H60" i="41"/>
  <c r="G60" i="41"/>
  <c r="F60" i="41"/>
  <c r="E60" i="41"/>
  <c r="D60" i="41"/>
  <c r="C60" i="41"/>
  <c r="B60" i="41"/>
  <c r="AC59" i="41"/>
  <c r="AB59" i="41"/>
  <c r="AA59" i="41"/>
  <c r="Z59" i="41"/>
  <c r="Y59" i="41"/>
  <c r="X59" i="41"/>
  <c r="W59" i="41"/>
  <c r="U59" i="41"/>
  <c r="T59" i="41"/>
  <c r="R59" i="41"/>
  <c r="Q59" i="41"/>
  <c r="P59" i="41"/>
  <c r="L59" i="41"/>
  <c r="K59" i="41"/>
  <c r="I59" i="41"/>
  <c r="H59" i="41"/>
  <c r="G59" i="41"/>
  <c r="F59" i="41"/>
  <c r="E59" i="41"/>
  <c r="D59" i="41"/>
  <c r="C59" i="41"/>
  <c r="B59" i="41"/>
  <c r="AC25" i="41"/>
  <c r="AB25" i="41"/>
  <c r="AA25" i="41"/>
  <c r="Z25" i="41"/>
  <c r="Y25" i="41"/>
  <c r="X25" i="41"/>
  <c r="W25" i="41"/>
  <c r="U25" i="41"/>
  <c r="T25" i="41"/>
  <c r="R25" i="41"/>
  <c r="Q25" i="41"/>
  <c r="P25" i="41"/>
  <c r="L25" i="41"/>
  <c r="K25" i="41"/>
  <c r="I25" i="41"/>
  <c r="H25" i="41"/>
  <c r="G25" i="41"/>
  <c r="F25" i="41"/>
  <c r="E25" i="41"/>
  <c r="D25" i="41"/>
  <c r="C25" i="41"/>
  <c r="B25" i="41"/>
  <c r="AC24" i="41"/>
  <c r="AB24" i="41"/>
  <c r="AA24" i="41"/>
  <c r="Z24" i="41"/>
  <c r="Y24" i="41"/>
  <c r="X24" i="41"/>
  <c r="W24" i="41"/>
  <c r="U24" i="41"/>
  <c r="T24" i="41"/>
  <c r="R24" i="41"/>
  <c r="Q24" i="41"/>
  <c r="P24" i="41"/>
  <c r="L24" i="41"/>
  <c r="K24" i="41"/>
  <c r="I24" i="41"/>
  <c r="H24" i="41"/>
  <c r="G24" i="41"/>
  <c r="F24" i="41"/>
  <c r="E24" i="41"/>
  <c r="D24" i="41"/>
  <c r="C24" i="41"/>
  <c r="B24" i="41"/>
  <c r="AC23" i="41"/>
  <c r="AB23" i="41"/>
  <c r="AA23" i="41"/>
  <c r="Z23" i="41"/>
  <c r="Y23" i="41"/>
  <c r="X23" i="41"/>
  <c r="W23" i="41"/>
  <c r="U23" i="41"/>
  <c r="T23" i="41"/>
  <c r="R23" i="41"/>
  <c r="Q23" i="41"/>
  <c r="P23" i="41"/>
  <c r="L23" i="41"/>
  <c r="K23" i="41"/>
  <c r="I23" i="41"/>
  <c r="H23" i="41"/>
  <c r="G23" i="41"/>
  <c r="F23" i="41"/>
  <c r="E23" i="41"/>
  <c r="D23" i="41"/>
  <c r="C23" i="41"/>
  <c r="B23" i="41"/>
  <c r="AC137" i="41"/>
  <c r="AB137" i="41"/>
  <c r="AA137" i="41"/>
  <c r="Z137" i="41"/>
  <c r="Y137" i="41"/>
  <c r="X137" i="41"/>
  <c r="W137" i="41"/>
  <c r="U137" i="41"/>
  <c r="T137" i="41"/>
  <c r="R137" i="41"/>
  <c r="Q137" i="41"/>
  <c r="P137" i="41"/>
  <c r="L137" i="41"/>
  <c r="K137" i="41"/>
  <c r="I137" i="41"/>
  <c r="H137" i="41"/>
  <c r="G137" i="41"/>
  <c r="F137" i="41"/>
  <c r="E137" i="41"/>
  <c r="D137" i="41"/>
  <c r="C137" i="41"/>
  <c r="B137" i="41"/>
  <c r="AC109" i="41"/>
  <c r="AB109" i="41"/>
  <c r="AA109" i="41"/>
  <c r="Z109" i="41"/>
  <c r="Y109" i="41"/>
  <c r="X109" i="41"/>
  <c r="W109" i="41"/>
  <c r="U109" i="41"/>
  <c r="T109" i="41"/>
  <c r="R109" i="41"/>
  <c r="Q109" i="41"/>
  <c r="P109" i="41"/>
  <c r="L109" i="41"/>
  <c r="K109" i="41"/>
  <c r="I109" i="41"/>
  <c r="H109" i="41"/>
  <c r="G109" i="41"/>
  <c r="F109" i="41"/>
  <c r="E109" i="41"/>
  <c r="D109" i="41"/>
  <c r="C109" i="41"/>
  <c r="B109" i="41"/>
  <c r="AC136" i="41"/>
  <c r="AB136" i="41"/>
  <c r="AA136" i="41"/>
  <c r="Z136" i="41"/>
  <c r="Y136" i="41"/>
  <c r="X136" i="41"/>
  <c r="W136" i="41"/>
  <c r="U136" i="41"/>
  <c r="T136" i="41"/>
  <c r="R136" i="41"/>
  <c r="Q136" i="41"/>
  <c r="P136" i="41"/>
  <c r="L136" i="41"/>
  <c r="K136" i="41"/>
  <c r="I136" i="41"/>
  <c r="H136" i="41"/>
  <c r="G136" i="41"/>
  <c r="F136" i="41"/>
  <c r="E136" i="41"/>
  <c r="D136" i="41"/>
  <c r="C136" i="41"/>
  <c r="B136" i="41"/>
  <c r="AC135" i="41"/>
  <c r="AB135" i="41"/>
  <c r="AA135" i="41"/>
  <c r="Z135" i="41"/>
  <c r="Y135" i="41"/>
  <c r="X135" i="41"/>
  <c r="W135" i="41"/>
  <c r="U135" i="41"/>
  <c r="T135" i="41"/>
  <c r="R135" i="41"/>
  <c r="Q135" i="41"/>
  <c r="P135" i="41"/>
  <c r="L135" i="41"/>
  <c r="K135" i="41"/>
  <c r="I135" i="41"/>
  <c r="H135" i="41"/>
  <c r="G135" i="41"/>
  <c r="F135" i="41"/>
  <c r="E135" i="41"/>
  <c r="D135" i="41"/>
  <c r="C135" i="41"/>
  <c r="B135" i="41"/>
  <c r="AC134" i="41"/>
  <c r="AB134" i="41"/>
  <c r="AA134" i="41"/>
  <c r="Z134" i="41"/>
  <c r="Y134" i="41"/>
  <c r="X134" i="41"/>
  <c r="W134" i="41"/>
  <c r="U134" i="41"/>
  <c r="T134" i="41"/>
  <c r="R134" i="41"/>
  <c r="Q134" i="41"/>
  <c r="P134" i="41"/>
  <c r="L134" i="41"/>
  <c r="K134" i="41"/>
  <c r="I134" i="41"/>
  <c r="H134" i="41"/>
  <c r="G134" i="41"/>
  <c r="F134" i="41"/>
  <c r="E134" i="41"/>
  <c r="D134" i="41"/>
  <c r="C134" i="41"/>
  <c r="B134" i="41"/>
  <c r="AC108" i="41"/>
  <c r="AB108" i="41"/>
  <c r="AA108" i="41"/>
  <c r="Z108" i="41"/>
  <c r="Y108" i="41"/>
  <c r="X108" i="41"/>
  <c r="W108" i="41"/>
  <c r="U108" i="41"/>
  <c r="T108" i="41"/>
  <c r="R108" i="41"/>
  <c r="Q108" i="41"/>
  <c r="P108" i="41"/>
  <c r="L108" i="41"/>
  <c r="K108" i="41"/>
  <c r="I108" i="41"/>
  <c r="H108" i="41"/>
  <c r="G108" i="41"/>
  <c r="F108" i="41"/>
  <c r="E108" i="41"/>
  <c r="D108" i="41"/>
  <c r="C108" i="41"/>
  <c r="B108" i="41"/>
  <c r="AC107" i="41"/>
  <c r="AB107" i="41"/>
  <c r="AA107" i="41"/>
  <c r="Z107" i="41"/>
  <c r="Y107" i="41"/>
  <c r="X107" i="41"/>
  <c r="W107" i="41"/>
  <c r="U107" i="41"/>
  <c r="T107" i="41"/>
  <c r="R107" i="41"/>
  <c r="Q107" i="41"/>
  <c r="P107" i="41"/>
  <c r="L107" i="41"/>
  <c r="K107" i="41"/>
  <c r="I107" i="41"/>
  <c r="H107" i="41"/>
  <c r="G107" i="41"/>
  <c r="F107" i="41"/>
  <c r="E107" i="41"/>
  <c r="D107" i="41"/>
  <c r="C107" i="41"/>
  <c r="B107" i="41"/>
  <c r="AC106" i="41"/>
  <c r="AB106" i="41"/>
  <c r="AA106" i="41"/>
  <c r="Z106" i="41"/>
  <c r="Y106" i="41"/>
  <c r="X106" i="41"/>
  <c r="W106" i="41"/>
  <c r="U106" i="41"/>
  <c r="T106" i="41"/>
  <c r="R106" i="41"/>
  <c r="Q106" i="41"/>
  <c r="P106" i="41"/>
  <c r="L106" i="41"/>
  <c r="K106" i="41"/>
  <c r="I106" i="41"/>
  <c r="H106" i="41"/>
  <c r="G106" i="41"/>
  <c r="F106" i="41"/>
  <c r="E106" i="41"/>
  <c r="D106" i="41"/>
  <c r="C106" i="41"/>
  <c r="B106" i="41"/>
  <c r="AC5" i="41"/>
  <c r="AB5" i="41"/>
  <c r="AA5" i="41"/>
  <c r="Z5" i="41"/>
  <c r="Y5" i="41"/>
  <c r="X5" i="41"/>
  <c r="W5" i="41"/>
  <c r="U5" i="41"/>
  <c r="T5" i="41"/>
  <c r="R5" i="41"/>
  <c r="Q5" i="41"/>
  <c r="P5" i="41"/>
  <c r="L5" i="41"/>
  <c r="K5" i="41"/>
  <c r="I5" i="41"/>
  <c r="H5" i="41"/>
  <c r="G5" i="41"/>
  <c r="F5" i="41"/>
  <c r="E5" i="41"/>
  <c r="D5" i="41"/>
  <c r="C5" i="41"/>
  <c r="B5" i="41"/>
  <c r="AC4" i="41"/>
  <c r="AB4" i="41"/>
  <c r="AA4" i="41"/>
  <c r="Z4" i="41"/>
  <c r="Y4" i="41"/>
  <c r="X4" i="41"/>
  <c r="W4" i="41"/>
  <c r="U4" i="41"/>
  <c r="T4" i="41"/>
  <c r="R4" i="41"/>
  <c r="Q4" i="41"/>
  <c r="P4" i="41"/>
  <c r="L4" i="41"/>
  <c r="K4" i="41"/>
  <c r="I4" i="41"/>
  <c r="H4" i="41"/>
  <c r="G4" i="41"/>
  <c r="F4" i="41"/>
  <c r="E4" i="41"/>
  <c r="D4" i="41"/>
  <c r="C4" i="41"/>
  <c r="B4" i="41"/>
  <c r="AC3" i="41"/>
  <c r="AB3" i="41"/>
  <c r="AA3" i="41"/>
  <c r="Z3" i="41"/>
  <c r="Y3" i="41"/>
  <c r="X3" i="41"/>
  <c r="W3" i="41"/>
  <c r="U3" i="41"/>
  <c r="T3" i="41"/>
  <c r="R3" i="41"/>
  <c r="Q3" i="41"/>
  <c r="P3" i="41"/>
  <c r="L3" i="41"/>
  <c r="K3" i="41"/>
  <c r="I3" i="41"/>
  <c r="H3" i="41"/>
  <c r="G3" i="41"/>
  <c r="F3" i="41"/>
  <c r="E3" i="41"/>
  <c r="D3" i="41"/>
  <c r="C3" i="41"/>
  <c r="B3" i="41"/>
  <c r="AC105" i="41"/>
  <c r="AB105" i="41"/>
  <c r="AA105" i="41"/>
  <c r="Z105" i="41"/>
  <c r="Y105" i="41"/>
  <c r="X105" i="41"/>
  <c r="W105" i="41"/>
  <c r="U105" i="41"/>
  <c r="T105" i="41"/>
  <c r="R105" i="41"/>
  <c r="Q105" i="41"/>
  <c r="P105" i="41"/>
  <c r="L105" i="41"/>
  <c r="K105" i="41"/>
  <c r="I105" i="41"/>
  <c r="H105" i="41"/>
  <c r="G105" i="41"/>
  <c r="F105" i="41"/>
  <c r="E105" i="41"/>
  <c r="D105" i="41"/>
  <c r="C105" i="41"/>
  <c r="B105" i="41"/>
  <c r="AI2" i="41"/>
  <c r="AH2" i="41"/>
  <c r="AG2" i="41"/>
  <c r="AF2" i="41"/>
  <c r="AE2" i="41"/>
  <c r="AD2" i="41"/>
  <c r="CL68" i="4" l="1"/>
  <c r="CM68" i="4"/>
  <c r="CN68" i="4"/>
  <c r="CO68" i="4"/>
  <c r="CP68" i="4"/>
  <c r="CL69" i="4"/>
  <c r="CM69" i="4"/>
  <c r="CN69" i="4"/>
  <c r="CO69" i="4"/>
  <c r="CP69" i="4"/>
  <c r="CL70" i="4"/>
  <c r="CM70" i="4"/>
  <c r="CN70" i="4"/>
  <c r="CO70" i="4"/>
  <c r="CP70" i="4"/>
  <c r="CL71" i="4"/>
  <c r="CM71" i="4"/>
  <c r="CN71" i="4"/>
  <c r="CO71" i="4"/>
  <c r="CP71" i="4"/>
  <c r="CL72" i="4"/>
  <c r="CM72" i="4"/>
  <c r="CN72" i="4"/>
  <c r="CO72" i="4"/>
  <c r="CP72" i="4"/>
  <c r="CL73" i="4"/>
  <c r="CM73" i="4"/>
  <c r="CN73" i="4"/>
  <c r="CO73" i="4"/>
  <c r="CP73" i="4"/>
  <c r="CL74" i="4"/>
  <c r="CM74" i="4"/>
  <c r="CN74" i="4"/>
  <c r="CO74" i="4"/>
  <c r="CP74" i="4"/>
  <c r="CL75" i="4"/>
  <c r="CM75" i="4"/>
  <c r="CN75" i="4"/>
  <c r="CO75" i="4"/>
  <c r="CP75" i="4"/>
  <c r="CL76" i="4"/>
  <c r="CM76" i="4"/>
  <c r="CN76" i="4"/>
  <c r="CO76" i="4"/>
  <c r="CP76" i="4"/>
  <c r="CL77" i="4"/>
  <c r="CM77" i="4"/>
  <c r="CN77" i="4"/>
  <c r="CO77" i="4"/>
  <c r="CP77" i="4"/>
  <c r="CL78" i="4"/>
  <c r="CM78" i="4"/>
  <c r="CN78" i="4"/>
  <c r="CO78" i="4"/>
  <c r="CP78" i="4"/>
  <c r="CL79" i="4"/>
  <c r="CM79" i="4"/>
  <c r="CN79" i="4"/>
  <c r="CO79" i="4"/>
  <c r="CP79" i="4"/>
  <c r="CL81" i="4"/>
  <c r="CM81" i="4"/>
  <c r="CN81" i="4"/>
  <c r="CO81" i="4"/>
  <c r="CP81" i="4"/>
  <c r="CL82" i="4"/>
  <c r="CM82" i="4"/>
  <c r="CN82" i="4"/>
  <c r="CO82" i="4"/>
  <c r="CP82" i="4"/>
  <c r="CL88" i="4"/>
  <c r="CM88" i="4"/>
  <c r="CN88" i="4"/>
  <c r="CO88" i="4"/>
  <c r="CP88" i="4"/>
  <c r="CL89" i="4"/>
  <c r="CM89" i="4"/>
  <c r="CN89" i="4"/>
  <c r="CO89" i="4"/>
  <c r="CP89" i="4"/>
  <c r="CL90" i="4"/>
  <c r="CM90" i="4"/>
  <c r="CN90" i="4"/>
  <c r="CO90" i="4"/>
  <c r="CP90" i="4"/>
  <c r="CL91" i="4"/>
  <c r="CM91" i="4"/>
  <c r="CN91" i="4"/>
  <c r="CO91" i="4"/>
  <c r="CP91" i="4"/>
  <c r="CL93" i="4"/>
  <c r="CM93" i="4"/>
  <c r="CN93" i="4"/>
  <c r="CO93" i="4"/>
  <c r="CP93" i="4"/>
  <c r="CL94" i="4"/>
  <c r="CM94" i="4"/>
  <c r="CN94" i="4"/>
  <c r="CO94" i="4"/>
  <c r="CP94" i="4"/>
  <c r="CL95" i="4"/>
  <c r="CM95" i="4"/>
  <c r="CN95" i="4"/>
  <c r="CO95" i="4"/>
  <c r="CP95" i="4"/>
  <c r="CL96" i="4"/>
  <c r="CM96" i="4"/>
  <c r="CN96" i="4"/>
  <c r="CO96" i="4"/>
  <c r="CP96" i="4"/>
  <c r="CL97" i="4"/>
  <c r="CM97" i="4"/>
  <c r="CN97" i="4"/>
  <c r="CO97" i="4"/>
  <c r="CP97" i="4"/>
  <c r="CL99" i="4"/>
  <c r="CM99" i="4"/>
  <c r="CN99" i="4"/>
  <c r="CO99" i="4"/>
  <c r="CP99" i="4"/>
  <c r="CL100" i="4"/>
  <c r="CM100" i="4"/>
  <c r="CN100" i="4"/>
  <c r="CO100" i="4"/>
  <c r="CP100" i="4"/>
  <c r="CL101" i="4"/>
  <c r="CM101" i="4"/>
  <c r="CN101" i="4"/>
  <c r="CO101" i="4"/>
  <c r="CP101" i="4"/>
  <c r="CL102" i="4"/>
  <c r="CM102" i="4"/>
  <c r="CN102" i="4"/>
  <c r="CO102" i="4"/>
  <c r="CP102" i="4"/>
  <c r="CL103" i="4"/>
  <c r="CM103" i="4"/>
  <c r="CN103" i="4"/>
  <c r="CO103" i="4"/>
  <c r="CP103" i="4"/>
  <c r="CL104" i="4"/>
  <c r="CM104" i="4"/>
  <c r="CN104" i="4"/>
  <c r="CO104" i="4"/>
  <c r="CP104" i="4"/>
  <c r="CL105" i="4"/>
  <c r="CM105" i="4"/>
  <c r="CN105" i="4"/>
  <c r="CO105" i="4"/>
  <c r="CP105" i="4"/>
  <c r="CL106" i="4"/>
  <c r="CM106" i="4"/>
  <c r="CN106" i="4"/>
  <c r="CO106" i="4"/>
  <c r="CP106" i="4"/>
  <c r="CL107" i="4"/>
  <c r="CM107" i="4"/>
  <c r="CN107" i="4"/>
  <c r="CO107" i="4"/>
  <c r="CP107" i="4"/>
  <c r="CL108" i="4"/>
  <c r="CM108" i="4"/>
  <c r="CN108" i="4"/>
  <c r="CO108" i="4"/>
  <c r="CP108" i="4"/>
  <c r="CL109" i="4"/>
  <c r="CM109" i="4"/>
  <c r="CN109" i="4"/>
  <c r="CO109" i="4"/>
  <c r="CP109" i="4"/>
  <c r="CL110" i="4"/>
  <c r="CM110" i="4"/>
  <c r="CN110" i="4"/>
  <c r="CO110" i="4"/>
  <c r="CP110" i="4"/>
  <c r="CL112" i="4"/>
  <c r="CM112" i="4"/>
  <c r="CN112" i="4"/>
  <c r="CO112" i="4"/>
  <c r="CP112" i="4"/>
  <c r="CL113" i="4"/>
  <c r="CM113" i="4"/>
  <c r="CN113" i="4"/>
  <c r="CO113" i="4"/>
  <c r="CP113" i="4"/>
  <c r="CL115" i="4"/>
  <c r="CM115" i="4"/>
  <c r="CN115" i="4"/>
  <c r="CO115" i="4"/>
  <c r="CP115" i="4"/>
  <c r="CL116" i="4"/>
  <c r="CM116" i="4"/>
  <c r="CN116" i="4"/>
  <c r="CO116" i="4"/>
  <c r="CP116" i="4"/>
  <c r="CL117" i="4"/>
  <c r="CM117" i="4"/>
  <c r="CN117" i="4"/>
  <c r="CO117" i="4"/>
  <c r="CP117" i="4"/>
  <c r="CL126" i="4"/>
  <c r="CM126" i="4"/>
  <c r="CN126" i="4"/>
  <c r="CO126" i="4"/>
  <c r="CP126" i="4"/>
  <c r="CL127" i="4"/>
  <c r="CM127" i="4"/>
  <c r="CN127" i="4"/>
  <c r="CO127" i="4"/>
  <c r="CP127" i="4"/>
  <c r="CL128" i="4"/>
  <c r="CM128" i="4"/>
  <c r="CN128" i="4"/>
  <c r="CO128" i="4"/>
  <c r="CP128" i="4"/>
  <c r="CL129" i="4"/>
  <c r="CM129" i="4"/>
  <c r="CN129" i="4"/>
  <c r="CO129" i="4"/>
  <c r="CP129" i="4"/>
  <c r="CL130" i="4"/>
  <c r="CM130" i="4"/>
  <c r="CN130" i="4"/>
  <c r="CO130" i="4"/>
  <c r="CP130" i="4"/>
  <c r="CL131" i="4"/>
  <c r="CM131" i="4"/>
  <c r="CN131" i="4"/>
  <c r="CO131" i="4"/>
  <c r="CP131" i="4"/>
  <c r="CL132" i="4"/>
  <c r="CM132" i="4"/>
  <c r="CN132" i="4"/>
  <c r="CO132" i="4"/>
  <c r="CP132" i="4"/>
  <c r="CL133" i="4"/>
  <c r="CM133" i="4"/>
  <c r="CN133" i="4"/>
  <c r="CO133" i="4"/>
  <c r="CP133" i="4"/>
  <c r="CL136" i="4"/>
  <c r="CM136" i="4"/>
  <c r="CN136" i="4"/>
  <c r="CO136" i="4"/>
  <c r="CP136" i="4"/>
  <c r="CL137" i="4"/>
  <c r="CM137" i="4"/>
  <c r="CN137" i="4"/>
  <c r="CO137" i="4"/>
  <c r="CP137" i="4"/>
  <c r="CL138" i="4"/>
  <c r="CM138" i="4"/>
  <c r="CN138" i="4"/>
  <c r="CO138" i="4"/>
  <c r="CP138" i="4"/>
  <c r="CL139" i="4"/>
  <c r="CM139" i="4"/>
  <c r="CN139" i="4"/>
  <c r="CO139" i="4"/>
  <c r="CP139" i="4"/>
  <c r="CL140" i="4"/>
  <c r="CM140" i="4"/>
  <c r="CN140" i="4"/>
  <c r="CO140" i="4"/>
  <c r="CP140" i="4"/>
  <c r="CL141" i="4"/>
  <c r="CM141" i="4"/>
  <c r="CN141" i="4"/>
  <c r="CO141" i="4"/>
  <c r="CP141" i="4"/>
  <c r="CL142" i="4"/>
  <c r="CM142" i="4"/>
  <c r="CN142" i="4"/>
  <c r="CO142" i="4"/>
  <c r="CP142" i="4"/>
  <c r="CL143" i="4"/>
  <c r="CM143" i="4"/>
  <c r="CN143" i="4"/>
  <c r="CO143" i="4"/>
  <c r="CP143" i="4"/>
  <c r="CL144" i="4"/>
  <c r="CM144" i="4"/>
  <c r="CN144" i="4"/>
  <c r="CO144" i="4"/>
  <c r="CP144" i="4"/>
  <c r="CL145" i="4"/>
  <c r="CM145" i="4"/>
  <c r="CN145" i="4"/>
  <c r="CO145" i="4"/>
  <c r="CP145" i="4"/>
  <c r="CL146" i="4"/>
  <c r="CM146" i="4"/>
  <c r="CN146" i="4"/>
  <c r="CO146" i="4"/>
  <c r="CP146" i="4"/>
  <c r="CL147" i="4"/>
  <c r="CM147" i="4"/>
  <c r="CN147" i="4"/>
  <c r="CO147" i="4"/>
  <c r="CP147" i="4"/>
  <c r="CL149" i="4"/>
  <c r="CM149" i="4"/>
  <c r="CN149" i="4"/>
  <c r="CO149" i="4"/>
  <c r="CP149" i="4"/>
  <c r="CL150" i="4"/>
  <c r="CM150" i="4"/>
  <c r="CN150" i="4"/>
  <c r="CO150" i="4"/>
  <c r="CP150" i="4"/>
  <c r="CL151" i="4"/>
  <c r="CM151" i="4"/>
  <c r="CN151" i="4"/>
  <c r="CO151" i="4"/>
  <c r="CP151" i="4"/>
  <c r="CL152" i="4"/>
  <c r="CM152" i="4"/>
  <c r="CN152" i="4"/>
  <c r="CO152" i="4"/>
  <c r="CP152" i="4"/>
  <c r="CL153" i="4"/>
  <c r="CM153" i="4"/>
  <c r="CN153" i="4"/>
  <c r="CO153" i="4"/>
  <c r="CP153" i="4"/>
  <c r="CL154" i="4"/>
  <c r="CM154" i="4"/>
  <c r="CN154" i="4"/>
  <c r="CO154" i="4"/>
  <c r="CP154" i="4"/>
  <c r="CL155" i="4"/>
  <c r="CM155" i="4"/>
  <c r="CN155" i="4"/>
  <c r="CO155" i="4"/>
  <c r="CP155" i="4"/>
  <c r="CL156" i="4"/>
  <c r="CM156" i="4"/>
  <c r="CN156" i="4"/>
  <c r="CO156" i="4"/>
  <c r="CP156" i="4"/>
  <c r="CL157" i="4"/>
  <c r="CM157" i="4"/>
  <c r="CN157" i="4"/>
  <c r="CO157" i="4"/>
  <c r="CP157" i="4"/>
  <c r="CL158" i="4"/>
  <c r="CM158" i="4"/>
  <c r="CN158" i="4"/>
  <c r="CO158" i="4"/>
  <c r="CP158" i="4"/>
  <c r="CL159" i="4"/>
  <c r="CM159" i="4"/>
  <c r="CN159" i="4"/>
  <c r="CO159" i="4"/>
  <c r="CP159" i="4"/>
  <c r="CL160" i="4"/>
  <c r="CM160" i="4"/>
  <c r="CN160" i="4"/>
  <c r="CO160" i="4"/>
  <c r="CP160" i="4"/>
  <c r="CL49" i="4"/>
  <c r="CM49" i="4"/>
  <c r="CN49" i="4"/>
  <c r="CO49" i="4"/>
  <c r="CP49" i="4"/>
  <c r="CL50" i="4"/>
  <c r="CM50" i="4"/>
  <c r="CN50" i="4"/>
  <c r="CO50" i="4"/>
  <c r="CP50" i="4"/>
  <c r="CL51" i="4"/>
  <c r="CM51" i="4"/>
  <c r="CN51" i="4"/>
  <c r="CO51" i="4"/>
  <c r="CP51" i="4"/>
  <c r="CL52" i="4"/>
  <c r="CM52" i="4"/>
  <c r="CN52" i="4"/>
  <c r="CO52" i="4"/>
  <c r="CP52" i="4"/>
  <c r="CL53" i="4"/>
  <c r="CM53" i="4"/>
  <c r="CN53" i="4"/>
  <c r="CO53" i="4"/>
  <c r="CP53" i="4"/>
  <c r="CL54" i="4"/>
  <c r="CM54" i="4"/>
  <c r="CN54" i="4"/>
  <c r="CO54" i="4"/>
  <c r="CP54" i="4"/>
  <c r="CL59" i="4"/>
  <c r="CM59" i="4"/>
  <c r="CN59" i="4"/>
  <c r="CO59" i="4"/>
  <c r="CP59" i="4"/>
  <c r="CL61" i="4"/>
  <c r="CM61" i="4"/>
  <c r="CN61" i="4"/>
  <c r="CO61" i="4"/>
  <c r="CP61" i="4"/>
  <c r="CL62" i="4"/>
  <c r="CM62" i="4"/>
  <c r="CN62" i="4"/>
  <c r="CO62" i="4"/>
  <c r="CP62" i="4"/>
  <c r="CL63" i="4"/>
  <c r="CM63" i="4"/>
  <c r="CN63" i="4"/>
  <c r="CO63" i="4"/>
  <c r="CP63" i="4"/>
  <c r="CL64" i="4"/>
  <c r="CM64" i="4"/>
  <c r="CN64" i="4"/>
  <c r="CO64" i="4"/>
  <c r="CP64" i="4"/>
  <c r="CL65" i="4"/>
  <c r="CM65" i="4"/>
  <c r="CN65" i="4"/>
  <c r="CO65" i="4"/>
  <c r="CP65" i="4"/>
  <c r="CL66" i="4"/>
  <c r="CM66" i="4"/>
  <c r="CN66" i="4"/>
  <c r="CO66" i="4"/>
  <c r="CP66" i="4"/>
  <c r="CM48" i="4"/>
  <c r="CN48" i="4"/>
  <c r="CO48" i="4"/>
  <c r="CP48" i="4"/>
  <c r="CL48" i="4"/>
  <c r="CM2" i="4"/>
  <c r="CN2" i="4"/>
  <c r="CO2" i="4"/>
  <c r="CP2" i="4"/>
  <c r="CQ2" i="4"/>
  <c r="CL2" i="4"/>
  <c r="BS26" i="6" l="1"/>
  <c r="BR66" i="6"/>
  <c r="BR65" i="6"/>
  <c r="BR64" i="6"/>
  <c r="BR63" i="6"/>
  <c r="BR54" i="6"/>
  <c r="BR53" i="6"/>
  <c r="BR27" i="6"/>
  <c r="BR28" i="6"/>
  <c r="BR29" i="6"/>
  <c r="BR30" i="6"/>
  <c r="BR31" i="6"/>
  <c r="BR32" i="6"/>
  <c r="BR33" i="6"/>
  <c r="BR34" i="6"/>
  <c r="BR35" i="6"/>
  <c r="BR36" i="6"/>
  <c r="BR37" i="6"/>
  <c r="BR38" i="6"/>
  <c r="BR39" i="6"/>
  <c r="BR40" i="6"/>
  <c r="BR41" i="6"/>
  <c r="BR42" i="6"/>
  <c r="BR43" i="6"/>
  <c r="BR26" i="6"/>
  <c r="BQ66" i="6" l="1"/>
  <c r="BQ65" i="6"/>
  <c r="BQ64" i="6"/>
  <c r="BQ63" i="6"/>
  <c r="BQ54" i="6"/>
  <c r="BQ53" i="6"/>
  <c r="BQ27" i="6"/>
  <c r="BQ28" i="6"/>
  <c r="BQ29" i="6"/>
  <c r="BQ30" i="6"/>
  <c r="BQ31" i="6"/>
  <c r="BQ32" i="6"/>
  <c r="BQ33" i="6"/>
  <c r="BQ34" i="6"/>
  <c r="BQ35" i="6"/>
  <c r="BQ36" i="6"/>
  <c r="BQ37" i="6"/>
  <c r="BQ38" i="6"/>
  <c r="BQ39" i="6"/>
  <c r="BQ40" i="6"/>
  <c r="BQ41" i="6"/>
  <c r="BQ42" i="6"/>
  <c r="BQ43" i="6"/>
  <c r="BQ26" i="6"/>
  <c r="CJ3" i="4" l="1"/>
  <c r="CK3" i="4"/>
  <c r="CJ4" i="4"/>
  <c r="CK4" i="4"/>
  <c r="CJ5" i="4"/>
  <c r="CK5" i="4"/>
  <c r="CJ6" i="4"/>
  <c r="CK6" i="4"/>
  <c r="CJ25" i="4"/>
  <c r="CK25" i="4"/>
  <c r="CJ26" i="4"/>
  <c r="CK26" i="4"/>
  <c r="CJ27" i="4"/>
  <c r="CK27" i="4"/>
  <c r="CJ28" i="4"/>
  <c r="CK28" i="4"/>
  <c r="CJ29" i="4"/>
  <c r="CK29" i="4"/>
  <c r="CJ30" i="4"/>
  <c r="CK30" i="4"/>
  <c r="CJ31" i="4"/>
  <c r="CK31" i="4"/>
  <c r="CJ32" i="4"/>
  <c r="CK32" i="4"/>
  <c r="CJ33" i="4"/>
  <c r="CK33" i="4"/>
  <c r="CJ36" i="4"/>
  <c r="CK36" i="4"/>
  <c r="CJ37" i="4"/>
  <c r="CK37" i="4"/>
  <c r="CJ38" i="4"/>
  <c r="CK38" i="4"/>
  <c r="CJ39" i="4"/>
  <c r="CK39" i="4"/>
  <c r="CJ40" i="4"/>
  <c r="CK40" i="4"/>
  <c r="CJ41" i="4"/>
  <c r="CK41" i="4"/>
  <c r="CJ42" i="4"/>
  <c r="CK42" i="4"/>
  <c r="CJ43" i="4"/>
  <c r="CK43" i="4"/>
  <c r="X156" i="38" l="1"/>
  <c r="W156" i="38"/>
  <c r="V156" i="38"/>
  <c r="S156" i="38"/>
  <c r="Q156" i="38"/>
  <c r="N156" i="38"/>
  <c r="M156" i="38"/>
  <c r="L156" i="38"/>
  <c r="K156" i="38"/>
  <c r="J156" i="38"/>
  <c r="I156" i="38"/>
  <c r="H156" i="38"/>
  <c r="G156" i="38"/>
  <c r="F156" i="38"/>
  <c r="E156" i="38"/>
  <c r="D156" i="38"/>
  <c r="C156" i="38"/>
  <c r="B156" i="38"/>
  <c r="Y155" i="38"/>
  <c r="X155" i="38"/>
  <c r="W155" i="38"/>
  <c r="V155" i="38"/>
  <c r="S155" i="38"/>
  <c r="Q155" i="38"/>
  <c r="N155" i="38"/>
  <c r="M155" i="38"/>
  <c r="L155" i="38"/>
  <c r="K155" i="38"/>
  <c r="J155" i="38"/>
  <c r="I155" i="38"/>
  <c r="H155" i="38"/>
  <c r="G155" i="38"/>
  <c r="F155" i="38"/>
  <c r="E155" i="38"/>
  <c r="D155" i="38"/>
  <c r="C155" i="38"/>
  <c r="B155" i="38"/>
  <c r="X133" i="38"/>
  <c r="W133" i="38"/>
  <c r="V133" i="38"/>
  <c r="S133" i="38"/>
  <c r="Q133" i="38"/>
  <c r="L133" i="38"/>
  <c r="K133" i="38"/>
  <c r="J133" i="38"/>
  <c r="I133" i="38"/>
  <c r="H133" i="38"/>
  <c r="G133" i="38"/>
  <c r="F133" i="38"/>
  <c r="E133" i="38"/>
  <c r="D133" i="38"/>
  <c r="C133" i="38"/>
  <c r="B133" i="38"/>
  <c r="X154" i="38"/>
  <c r="W154" i="38"/>
  <c r="V154" i="38"/>
  <c r="S154" i="38"/>
  <c r="Q154" i="38"/>
  <c r="L154" i="38"/>
  <c r="K154" i="38"/>
  <c r="J154" i="38"/>
  <c r="I154" i="38"/>
  <c r="H154" i="38"/>
  <c r="G154" i="38"/>
  <c r="F154" i="38"/>
  <c r="E154" i="38"/>
  <c r="D154" i="38"/>
  <c r="C154" i="38"/>
  <c r="B154" i="38"/>
  <c r="X132" i="38"/>
  <c r="W132" i="38"/>
  <c r="V132" i="38"/>
  <c r="S132" i="38"/>
  <c r="Q132" i="38"/>
  <c r="L132" i="38"/>
  <c r="K132" i="38"/>
  <c r="J132" i="38"/>
  <c r="I132" i="38"/>
  <c r="Z132" i="38" s="1"/>
  <c r="H132" i="38"/>
  <c r="G132" i="38"/>
  <c r="F132" i="38"/>
  <c r="E132" i="38"/>
  <c r="D132" i="38"/>
  <c r="C132" i="38"/>
  <c r="B132" i="38"/>
  <c r="Y131" i="38"/>
  <c r="X131" i="38"/>
  <c r="W131" i="38"/>
  <c r="V131" i="38"/>
  <c r="S131" i="38"/>
  <c r="Q131" i="38"/>
  <c r="N131" i="38"/>
  <c r="M131" i="38"/>
  <c r="L131" i="38"/>
  <c r="K131" i="38"/>
  <c r="J131" i="38"/>
  <c r="I131" i="38"/>
  <c r="H131" i="38"/>
  <c r="G131" i="38"/>
  <c r="F131" i="38"/>
  <c r="E131" i="38"/>
  <c r="D131" i="38"/>
  <c r="C131" i="38"/>
  <c r="B131" i="38"/>
  <c r="X58" i="38"/>
  <c r="W58" i="38"/>
  <c r="V58" i="38"/>
  <c r="L58" i="38"/>
  <c r="J58" i="38"/>
  <c r="I58" i="38"/>
  <c r="H58" i="38"/>
  <c r="G58" i="38"/>
  <c r="F58" i="38"/>
  <c r="E58" i="38"/>
  <c r="D58" i="38"/>
  <c r="C58" i="38"/>
  <c r="B58" i="38"/>
  <c r="X57" i="38"/>
  <c r="W57" i="38"/>
  <c r="V57" i="38"/>
  <c r="S57" i="38"/>
  <c r="Q57" i="38"/>
  <c r="N57" i="38"/>
  <c r="M57" i="38"/>
  <c r="L57" i="38"/>
  <c r="K57" i="38"/>
  <c r="J57" i="38"/>
  <c r="I57" i="38"/>
  <c r="H57" i="38"/>
  <c r="G57" i="38"/>
  <c r="F57" i="38"/>
  <c r="E57" i="38"/>
  <c r="D57" i="38"/>
  <c r="C57" i="38"/>
  <c r="B57" i="38"/>
  <c r="X104" i="38"/>
  <c r="W104" i="38"/>
  <c r="V104" i="38"/>
  <c r="L104" i="38"/>
  <c r="J104" i="38"/>
  <c r="I104" i="38"/>
  <c r="H104" i="38"/>
  <c r="G104" i="38"/>
  <c r="F104" i="38"/>
  <c r="E104" i="38"/>
  <c r="D104" i="38"/>
  <c r="C104" i="38"/>
  <c r="B104" i="38"/>
  <c r="X103" i="38"/>
  <c r="W103" i="38"/>
  <c r="V103" i="38"/>
  <c r="S103" i="38"/>
  <c r="Q103" i="38"/>
  <c r="N103" i="38"/>
  <c r="M103" i="38"/>
  <c r="L103" i="38"/>
  <c r="K103" i="38"/>
  <c r="J103" i="38"/>
  <c r="I103" i="38"/>
  <c r="H103" i="38"/>
  <c r="G103" i="38"/>
  <c r="F103" i="38"/>
  <c r="E103" i="38"/>
  <c r="D103" i="38"/>
  <c r="C103" i="38"/>
  <c r="B103" i="38"/>
  <c r="X84" i="38"/>
  <c r="W84" i="38"/>
  <c r="V84" i="38"/>
  <c r="L84" i="38"/>
  <c r="J84" i="38"/>
  <c r="I84" i="38"/>
  <c r="H84" i="38"/>
  <c r="G84" i="38"/>
  <c r="F84" i="38"/>
  <c r="E84" i="38"/>
  <c r="D84" i="38"/>
  <c r="C84" i="38"/>
  <c r="B84" i="38"/>
  <c r="X83" i="38"/>
  <c r="W83" i="38"/>
  <c r="V83" i="38"/>
  <c r="S83" i="38"/>
  <c r="Q83" i="38"/>
  <c r="N83" i="38"/>
  <c r="M83" i="38"/>
  <c r="L83" i="38"/>
  <c r="K83" i="38"/>
  <c r="J83" i="38"/>
  <c r="I83" i="38"/>
  <c r="H83" i="38"/>
  <c r="G83" i="38"/>
  <c r="F83" i="38"/>
  <c r="E83" i="38"/>
  <c r="D83" i="38"/>
  <c r="C83" i="38"/>
  <c r="B83" i="38"/>
  <c r="X153" i="38"/>
  <c r="W153" i="38"/>
  <c r="V153" i="38"/>
  <c r="L153" i="38"/>
  <c r="J153" i="38"/>
  <c r="I153" i="38"/>
  <c r="H153" i="38"/>
  <c r="G153" i="38"/>
  <c r="F153" i="38"/>
  <c r="E153" i="38"/>
  <c r="D153" i="38"/>
  <c r="C153" i="38"/>
  <c r="B153" i="38"/>
  <c r="X152" i="38"/>
  <c r="W152" i="38"/>
  <c r="V152" i="38"/>
  <c r="S152" i="38"/>
  <c r="Q152" i="38"/>
  <c r="N152" i="38"/>
  <c r="M152" i="38"/>
  <c r="L152" i="38"/>
  <c r="K152" i="38"/>
  <c r="J152" i="38"/>
  <c r="I152" i="38"/>
  <c r="H152" i="38"/>
  <c r="G152" i="38"/>
  <c r="F152" i="38"/>
  <c r="E152" i="38"/>
  <c r="D152" i="38"/>
  <c r="C152" i="38"/>
  <c r="B152" i="38"/>
  <c r="X130" i="38"/>
  <c r="W130" i="38"/>
  <c r="V130" i="38"/>
  <c r="L130" i="38"/>
  <c r="J130" i="38"/>
  <c r="I130" i="38"/>
  <c r="H130" i="38"/>
  <c r="G130" i="38"/>
  <c r="F130" i="38"/>
  <c r="E130" i="38"/>
  <c r="D130" i="38"/>
  <c r="C130" i="38"/>
  <c r="B130" i="38"/>
  <c r="X129" i="38"/>
  <c r="W129" i="38"/>
  <c r="V129" i="38"/>
  <c r="S129" i="38"/>
  <c r="Q129" i="38"/>
  <c r="N129" i="38"/>
  <c r="M129" i="38"/>
  <c r="L129" i="38"/>
  <c r="K129" i="38"/>
  <c r="J129" i="38"/>
  <c r="I129" i="38"/>
  <c r="H129" i="38"/>
  <c r="G129" i="38"/>
  <c r="F129" i="38"/>
  <c r="E129" i="38"/>
  <c r="D129" i="38"/>
  <c r="C129" i="38"/>
  <c r="B129" i="38"/>
  <c r="X128" i="38"/>
  <c r="W128" i="38"/>
  <c r="V128" i="38"/>
  <c r="L128" i="38"/>
  <c r="J128" i="38"/>
  <c r="I128" i="38"/>
  <c r="H128" i="38"/>
  <c r="G128" i="38"/>
  <c r="F128" i="38"/>
  <c r="E128" i="38"/>
  <c r="D128" i="38"/>
  <c r="C128" i="38"/>
  <c r="B128" i="38"/>
  <c r="X127" i="38"/>
  <c r="W127" i="38"/>
  <c r="V127" i="38"/>
  <c r="S127" i="38"/>
  <c r="Q127" i="38"/>
  <c r="N127" i="38"/>
  <c r="M127" i="38"/>
  <c r="L127" i="38"/>
  <c r="K127" i="38"/>
  <c r="J127" i="38"/>
  <c r="I127" i="38"/>
  <c r="H127" i="38"/>
  <c r="G127" i="38"/>
  <c r="F127" i="38"/>
  <c r="E127" i="38"/>
  <c r="D127" i="38"/>
  <c r="C127" i="38"/>
  <c r="B127" i="38"/>
  <c r="X56" i="38"/>
  <c r="W56" i="38"/>
  <c r="V56" i="38"/>
  <c r="L56" i="38"/>
  <c r="J56" i="38"/>
  <c r="I56" i="38"/>
  <c r="H56" i="38"/>
  <c r="G56" i="38"/>
  <c r="F56" i="38"/>
  <c r="E56" i="38"/>
  <c r="D56" i="38"/>
  <c r="C56" i="38"/>
  <c r="B56" i="38"/>
  <c r="X55" i="38"/>
  <c r="W55" i="38"/>
  <c r="V55" i="38"/>
  <c r="S55" i="38"/>
  <c r="Q55" i="38"/>
  <c r="N55" i="38"/>
  <c r="M55" i="38"/>
  <c r="L55" i="38"/>
  <c r="K55" i="38"/>
  <c r="J55" i="38"/>
  <c r="I55" i="38"/>
  <c r="H55" i="38"/>
  <c r="G55" i="38"/>
  <c r="F55" i="38"/>
  <c r="E55" i="38"/>
  <c r="D55" i="38"/>
  <c r="C55" i="38"/>
  <c r="B55" i="38"/>
  <c r="X54" i="38"/>
  <c r="W54" i="38"/>
  <c r="V54" i="38"/>
  <c r="L54" i="38"/>
  <c r="J54" i="38"/>
  <c r="I54" i="38"/>
  <c r="H54" i="38"/>
  <c r="G54" i="38"/>
  <c r="F54" i="38"/>
  <c r="E54" i="38"/>
  <c r="D54" i="38"/>
  <c r="C54" i="38"/>
  <c r="B54" i="38"/>
  <c r="X53" i="38"/>
  <c r="W53" i="38"/>
  <c r="V53" i="38"/>
  <c r="S53" i="38"/>
  <c r="Q53" i="38"/>
  <c r="N53" i="38"/>
  <c r="M53" i="38"/>
  <c r="L53" i="38"/>
  <c r="K53" i="38"/>
  <c r="J53" i="38"/>
  <c r="I53" i="38"/>
  <c r="H53" i="38"/>
  <c r="G53" i="38"/>
  <c r="F53" i="38"/>
  <c r="E53" i="38"/>
  <c r="D53" i="38"/>
  <c r="C53" i="38"/>
  <c r="B53" i="38"/>
  <c r="X151" i="38"/>
  <c r="W151" i="38"/>
  <c r="V151" i="38"/>
  <c r="L151" i="38"/>
  <c r="J151" i="38"/>
  <c r="I151" i="38"/>
  <c r="H151" i="38"/>
  <c r="G151" i="38"/>
  <c r="F151" i="38"/>
  <c r="E151" i="38"/>
  <c r="D151" i="38"/>
  <c r="C151" i="38"/>
  <c r="B151" i="38"/>
  <c r="X150" i="38"/>
  <c r="W150" i="38"/>
  <c r="V150" i="38"/>
  <c r="S150" i="38"/>
  <c r="Q150" i="38"/>
  <c r="N150" i="38"/>
  <c r="M150" i="38"/>
  <c r="L150" i="38"/>
  <c r="K150" i="38"/>
  <c r="J150" i="38"/>
  <c r="I150" i="38"/>
  <c r="H150" i="38"/>
  <c r="G150" i="38"/>
  <c r="F150" i="38"/>
  <c r="E150" i="38"/>
  <c r="D150" i="38"/>
  <c r="C150" i="38"/>
  <c r="B150" i="38"/>
  <c r="X126" i="38"/>
  <c r="W126" i="38"/>
  <c r="V126" i="38"/>
  <c r="L126" i="38"/>
  <c r="J126" i="38"/>
  <c r="I126" i="38"/>
  <c r="H126" i="38"/>
  <c r="G126" i="38"/>
  <c r="F126" i="38"/>
  <c r="E126" i="38"/>
  <c r="D126" i="38"/>
  <c r="C126" i="38"/>
  <c r="B126" i="38"/>
  <c r="X125" i="38"/>
  <c r="W125" i="38"/>
  <c r="V125" i="38"/>
  <c r="S125" i="38"/>
  <c r="Q125" i="38"/>
  <c r="N125" i="38"/>
  <c r="M125" i="38"/>
  <c r="L125" i="38"/>
  <c r="K125" i="38"/>
  <c r="J125" i="38"/>
  <c r="I125" i="38"/>
  <c r="H125" i="38"/>
  <c r="G125" i="38"/>
  <c r="F125" i="38"/>
  <c r="E125" i="38"/>
  <c r="D125" i="38"/>
  <c r="C125" i="38"/>
  <c r="B125" i="38"/>
  <c r="X82" i="38"/>
  <c r="W82" i="38"/>
  <c r="V82" i="38"/>
  <c r="L82" i="38"/>
  <c r="J82" i="38"/>
  <c r="I82" i="38"/>
  <c r="H82" i="38"/>
  <c r="G82" i="38"/>
  <c r="F82" i="38"/>
  <c r="E82" i="38"/>
  <c r="D82" i="38"/>
  <c r="C82" i="38"/>
  <c r="B82" i="38"/>
  <c r="X81" i="38"/>
  <c r="W81" i="38"/>
  <c r="V81" i="38"/>
  <c r="S81" i="38"/>
  <c r="Q81" i="38"/>
  <c r="N81" i="38"/>
  <c r="M81" i="38"/>
  <c r="L81" i="38"/>
  <c r="K81" i="38"/>
  <c r="J81" i="38"/>
  <c r="I81" i="38"/>
  <c r="H81" i="38"/>
  <c r="G81" i="38"/>
  <c r="F81" i="38"/>
  <c r="E81" i="38"/>
  <c r="D81" i="38"/>
  <c r="C81" i="38"/>
  <c r="B81" i="38"/>
  <c r="X102" i="38"/>
  <c r="W102" i="38"/>
  <c r="V102" i="38"/>
  <c r="L102" i="38"/>
  <c r="J102" i="38"/>
  <c r="I102" i="38"/>
  <c r="H102" i="38"/>
  <c r="G102" i="38"/>
  <c r="F102" i="38"/>
  <c r="E102" i="38"/>
  <c r="D102" i="38"/>
  <c r="C102" i="38"/>
  <c r="B102" i="38"/>
  <c r="X101" i="38"/>
  <c r="W101" i="38"/>
  <c r="V101" i="38"/>
  <c r="S101" i="38"/>
  <c r="Q101" i="38"/>
  <c r="N101" i="38"/>
  <c r="M101" i="38"/>
  <c r="L101" i="38"/>
  <c r="K101" i="38"/>
  <c r="J101" i="38"/>
  <c r="I101" i="38"/>
  <c r="H101" i="38"/>
  <c r="G101" i="38"/>
  <c r="F101" i="38"/>
  <c r="E101" i="38"/>
  <c r="D101" i="38"/>
  <c r="C101" i="38"/>
  <c r="B101" i="38"/>
  <c r="X80" i="38"/>
  <c r="W80" i="38"/>
  <c r="V80" i="38"/>
  <c r="L80" i="38"/>
  <c r="J80" i="38"/>
  <c r="I80" i="38"/>
  <c r="H80" i="38"/>
  <c r="G80" i="38"/>
  <c r="F80" i="38"/>
  <c r="E80" i="38"/>
  <c r="D80" i="38"/>
  <c r="C80" i="38"/>
  <c r="B80" i="38"/>
  <c r="X79" i="38"/>
  <c r="W79" i="38"/>
  <c r="V79" i="38"/>
  <c r="S79" i="38"/>
  <c r="Q79" i="38"/>
  <c r="N79" i="38"/>
  <c r="M79" i="38"/>
  <c r="L79" i="38"/>
  <c r="K79" i="38"/>
  <c r="J79" i="38"/>
  <c r="I79" i="38"/>
  <c r="H79" i="38"/>
  <c r="G79" i="38"/>
  <c r="F79" i="38"/>
  <c r="E79" i="38"/>
  <c r="D79" i="38"/>
  <c r="C79" i="38"/>
  <c r="B79" i="38"/>
  <c r="X100" i="38"/>
  <c r="W100" i="38"/>
  <c r="V100" i="38"/>
  <c r="L100" i="38"/>
  <c r="J100" i="38"/>
  <c r="I100" i="38"/>
  <c r="H100" i="38"/>
  <c r="G100" i="38"/>
  <c r="F100" i="38"/>
  <c r="E100" i="38"/>
  <c r="D100" i="38"/>
  <c r="C100" i="38"/>
  <c r="B100" i="38"/>
  <c r="X99" i="38"/>
  <c r="W99" i="38"/>
  <c r="V99" i="38"/>
  <c r="S99" i="38"/>
  <c r="Q99" i="38"/>
  <c r="N99" i="38"/>
  <c r="M99" i="38"/>
  <c r="L99" i="38"/>
  <c r="K99" i="38"/>
  <c r="J99" i="38"/>
  <c r="I99" i="38"/>
  <c r="H99" i="38"/>
  <c r="G99" i="38"/>
  <c r="F99" i="38"/>
  <c r="E99" i="38"/>
  <c r="D99" i="38"/>
  <c r="C99" i="38"/>
  <c r="B99" i="38"/>
  <c r="X52" i="38"/>
  <c r="W52" i="38"/>
  <c r="V52" i="38"/>
  <c r="L52" i="38"/>
  <c r="J52" i="38"/>
  <c r="I52" i="38"/>
  <c r="H52" i="38"/>
  <c r="G52" i="38"/>
  <c r="F52" i="38"/>
  <c r="E52" i="38"/>
  <c r="D52" i="38"/>
  <c r="C52" i="38"/>
  <c r="B52" i="38"/>
  <c r="X51" i="38"/>
  <c r="W51" i="38"/>
  <c r="V51" i="38"/>
  <c r="S51" i="38"/>
  <c r="Q51" i="38"/>
  <c r="N51" i="38"/>
  <c r="M51" i="38"/>
  <c r="L51" i="38"/>
  <c r="K51" i="38"/>
  <c r="J51" i="38"/>
  <c r="I51" i="38"/>
  <c r="H51" i="38"/>
  <c r="G51" i="38"/>
  <c r="F51" i="38"/>
  <c r="E51" i="38"/>
  <c r="D51" i="38"/>
  <c r="C51" i="38"/>
  <c r="B51" i="38"/>
  <c r="X50" i="38"/>
  <c r="W50" i="38"/>
  <c r="V50" i="38"/>
  <c r="L50" i="38"/>
  <c r="J50" i="38"/>
  <c r="I50" i="38"/>
  <c r="H50" i="38"/>
  <c r="G50" i="38"/>
  <c r="F50" i="38"/>
  <c r="E50" i="38"/>
  <c r="D50" i="38"/>
  <c r="C50" i="38"/>
  <c r="B50" i="38"/>
  <c r="X49" i="38"/>
  <c r="W49" i="38"/>
  <c r="V49" i="38"/>
  <c r="S49" i="38"/>
  <c r="Q49" i="38"/>
  <c r="N49" i="38"/>
  <c r="M49" i="38"/>
  <c r="L49" i="38"/>
  <c r="K49" i="38"/>
  <c r="J49" i="38"/>
  <c r="I49" i="38"/>
  <c r="H49" i="38"/>
  <c r="G49" i="38"/>
  <c r="F49" i="38"/>
  <c r="E49" i="38"/>
  <c r="D49" i="38"/>
  <c r="C49" i="38"/>
  <c r="B49" i="38"/>
  <c r="Y124" i="38"/>
  <c r="X124" i="38"/>
  <c r="W124" i="38"/>
  <c r="V124" i="38"/>
  <c r="S124" i="38"/>
  <c r="Q124" i="38"/>
  <c r="N124" i="38"/>
  <c r="M124" i="38"/>
  <c r="L124" i="38"/>
  <c r="K124" i="38"/>
  <c r="J124" i="38"/>
  <c r="I124" i="38"/>
  <c r="H124" i="38"/>
  <c r="G124" i="38"/>
  <c r="F124" i="38"/>
  <c r="E124" i="38"/>
  <c r="D124" i="38"/>
  <c r="C124" i="38"/>
  <c r="B124" i="38"/>
  <c r="X98" i="38"/>
  <c r="W98" i="38"/>
  <c r="V98" i="38"/>
  <c r="S98" i="38"/>
  <c r="Q98" i="38"/>
  <c r="L98" i="38"/>
  <c r="K98" i="38"/>
  <c r="J98" i="38"/>
  <c r="I98" i="38"/>
  <c r="H98" i="38"/>
  <c r="G98" i="38"/>
  <c r="F98" i="38"/>
  <c r="E98" i="38"/>
  <c r="D98" i="38"/>
  <c r="C98" i="38"/>
  <c r="B98" i="38"/>
  <c r="Y48" i="38"/>
  <c r="X48" i="38"/>
  <c r="W48" i="38"/>
  <c r="V48" i="38"/>
  <c r="S48" i="38"/>
  <c r="Q48" i="38"/>
  <c r="L48" i="38"/>
  <c r="K48" i="38"/>
  <c r="J48" i="38"/>
  <c r="I48" i="38"/>
  <c r="H48" i="38"/>
  <c r="G48" i="38"/>
  <c r="F48" i="38"/>
  <c r="E48" i="38"/>
  <c r="D48" i="38"/>
  <c r="C48" i="38"/>
  <c r="B48" i="38"/>
  <c r="Y47" i="38"/>
  <c r="X47" i="38"/>
  <c r="W47" i="38"/>
  <c r="V47" i="38"/>
  <c r="S47" i="38"/>
  <c r="Q47" i="38"/>
  <c r="N47" i="38"/>
  <c r="M47" i="38"/>
  <c r="L47" i="38"/>
  <c r="K47" i="38"/>
  <c r="J47" i="38"/>
  <c r="I47" i="38"/>
  <c r="H47" i="38"/>
  <c r="G47" i="38"/>
  <c r="F47" i="38"/>
  <c r="E47" i="38"/>
  <c r="D47" i="38"/>
  <c r="C47" i="38"/>
  <c r="B47" i="38"/>
  <c r="X97" i="38"/>
  <c r="W97" i="38"/>
  <c r="V97" i="38"/>
  <c r="S97" i="38"/>
  <c r="Q97" i="38"/>
  <c r="N97" i="38"/>
  <c r="M97" i="38"/>
  <c r="L97" i="38"/>
  <c r="K97" i="38"/>
  <c r="J97" i="38"/>
  <c r="I97" i="38"/>
  <c r="H97" i="38"/>
  <c r="G97" i="38"/>
  <c r="F97" i="38"/>
  <c r="E97" i="38"/>
  <c r="D97" i="38"/>
  <c r="C97" i="38"/>
  <c r="B97" i="38"/>
  <c r="Y96" i="38"/>
  <c r="X96" i="38"/>
  <c r="W96" i="38"/>
  <c r="V96" i="38"/>
  <c r="S96" i="38"/>
  <c r="Q96" i="38"/>
  <c r="N96" i="38"/>
  <c r="M96" i="38"/>
  <c r="L96" i="38"/>
  <c r="K96" i="38"/>
  <c r="J96" i="38"/>
  <c r="I96" i="38"/>
  <c r="H96" i="38"/>
  <c r="G96" i="38"/>
  <c r="F96" i="38"/>
  <c r="E96" i="38"/>
  <c r="D96" i="38"/>
  <c r="C96" i="38"/>
  <c r="B96" i="38"/>
  <c r="X78" i="38"/>
  <c r="W78" i="38"/>
  <c r="V78" i="38"/>
  <c r="S78" i="38"/>
  <c r="Q78" i="38"/>
  <c r="L78" i="38"/>
  <c r="K78" i="38"/>
  <c r="J78" i="38"/>
  <c r="I78" i="38"/>
  <c r="H78" i="38"/>
  <c r="G78" i="38"/>
  <c r="F78" i="38"/>
  <c r="E78" i="38"/>
  <c r="D78" i="38"/>
  <c r="C78" i="38"/>
  <c r="B78" i="38"/>
  <c r="X123" i="38"/>
  <c r="W123" i="38"/>
  <c r="V123" i="38"/>
  <c r="L123" i="38"/>
  <c r="J123" i="38"/>
  <c r="I123" i="38"/>
  <c r="H123" i="38"/>
  <c r="G123" i="38"/>
  <c r="F123" i="38"/>
  <c r="E123" i="38"/>
  <c r="D123" i="38"/>
  <c r="C123" i="38"/>
  <c r="B123" i="38"/>
  <c r="X122" i="38"/>
  <c r="W122" i="38"/>
  <c r="V122" i="38"/>
  <c r="S122" i="38"/>
  <c r="Q122" i="38"/>
  <c r="N122" i="38"/>
  <c r="M122" i="38"/>
  <c r="L122" i="38"/>
  <c r="K122" i="38"/>
  <c r="J122" i="38"/>
  <c r="I122" i="38"/>
  <c r="H122" i="38"/>
  <c r="G122" i="38"/>
  <c r="F122" i="38"/>
  <c r="E122" i="38"/>
  <c r="D122" i="38"/>
  <c r="C122" i="38"/>
  <c r="B122" i="38"/>
  <c r="Y46" i="38"/>
  <c r="X46" i="38"/>
  <c r="W46" i="38"/>
  <c r="V46" i="38"/>
  <c r="L46" i="38"/>
  <c r="J46" i="38"/>
  <c r="I46" i="38"/>
  <c r="H46" i="38"/>
  <c r="G46" i="38"/>
  <c r="F46" i="38"/>
  <c r="E46" i="38"/>
  <c r="D46" i="38"/>
  <c r="C46" i="38"/>
  <c r="B46" i="38"/>
  <c r="Y45" i="38"/>
  <c r="X45" i="38"/>
  <c r="W45" i="38"/>
  <c r="V45" i="38"/>
  <c r="U45" i="38"/>
  <c r="T45" i="38"/>
  <c r="S45" i="38"/>
  <c r="R45" i="38"/>
  <c r="Q45" i="38"/>
  <c r="N45" i="38"/>
  <c r="M45" i="38"/>
  <c r="L45" i="38"/>
  <c r="K45" i="38"/>
  <c r="J45" i="38"/>
  <c r="I45" i="38"/>
  <c r="H45" i="38"/>
  <c r="G45" i="38"/>
  <c r="F45" i="38"/>
  <c r="E45" i="38"/>
  <c r="D45" i="38"/>
  <c r="C45" i="38"/>
  <c r="B45" i="38"/>
  <c r="X95" i="38"/>
  <c r="W95" i="38"/>
  <c r="V95" i="38"/>
  <c r="L95" i="38"/>
  <c r="J95" i="38"/>
  <c r="I95" i="38"/>
  <c r="H95" i="38"/>
  <c r="G95" i="38"/>
  <c r="F95" i="38"/>
  <c r="E95" i="38"/>
  <c r="D95" i="38"/>
  <c r="C95" i="38"/>
  <c r="B95" i="38"/>
  <c r="X94" i="38"/>
  <c r="W94" i="38"/>
  <c r="V94" i="38"/>
  <c r="S94" i="38"/>
  <c r="Q94" i="38"/>
  <c r="N94" i="38"/>
  <c r="M94" i="38"/>
  <c r="L94" i="38"/>
  <c r="K94" i="38"/>
  <c r="J94" i="38"/>
  <c r="I94" i="38"/>
  <c r="H94" i="38"/>
  <c r="G94" i="38"/>
  <c r="F94" i="38"/>
  <c r="E94" i="38"/>
  <c r="D94" i="38"/>
  <c r="C94" i="38"/>
  <c r="B94" i="38"/>
  <c r="X149" i="38"/>
  <c r="W149" i="38"/>
  <c r="V149" i="38"/>
  <c r="L149" i="38"/>
  <c r="J149" i="38"/>
  <c r="I149" i="38"/>
  <c r="H149" i="38"/>
  <c r="G149" i="38"/>
  <c r="F149" i="38"/>
  <c r="E149" i="38"/>
  <c r="D149" i="38"/>
  <c r="C149" i="38"/>
  <c r="B149" i="38"/>
  <c r="X148" i="38"/>
  <c r="W148" i="38"/>
  <c r="V148" i="38"/>
  <c r="S148" i="38"/>
  <c r="Q148" i="38"/>
  <c r="N148" i="38"/>
  <c r="M148" i="38"/>
  <c r="L148" i="38"/>
  <c r="K148" i="38"/>
  <c r="J148" i="38"/>
  <c r="I148" i="38"/>
  <c r="H148" i="38"/>
  <c r="G148" i="38"/>
  <c r="F148" i="38"/>
  <c r="E148" i="38"/>
  <c r="D148" i="38"/>
  <c r="C148" i="38"/>
  <c r="B148" i="38"/>
  <c r="X77" i="38"/>
  <c r="W77" i="38"/>
  <c r="V77" i="38"/>
  <c r="L77" i="38"/>
  <c r="J77" i="38"/>
  <c r="I77" i="38"/>
  <c r="H77" i="38"/>
  <c r="G77" i="38"/>
  <c r="F77" i="38"/>
  <c r="E77" i="38"/>
  <c r="D77" i="38"/>
  <c r="C77" i="38"/>
  <c r="B77" i="38"/>
  <c r="X76" i="38"/>
  <c r="W76" i="38"/>
  <c r="V76" i="38"/>
  <c r="S76" i="38"/>
  <c r="Q76" i="38"/>
  <c r="N76" i="38"/>
  <c r="M76" i="38"/>
  <c r="L76" i="38"/>
  <c r="K76" i="38"/>
  <c r="J76" i="38"/>
  <c r="I76" i="38"/>
  <c r="H76" i="38"/>
  <c r="G76" i="38"/>
  <c r="F76" i="38"/>
  <c r="E76" i="38"/>
  <c r="D76" i="38"/>
  <c r="C76" i="38"/>
  <c r="B76" i="38"/>
  <c r="X147" i="38"/>
  <c r="W147" i="38"/>
  <c r="V147" i="38"/>
  <c r="L147" i="38"/>
  <c r="J147" i="38"/>
  <c r="I147" i="38"/>
  <c r="H147" i="38"/>
  <c r="G147" i="38"/>
  <c r="F147" i="38"/>
  <c r="E147" i="38"/>
  <c r="D147" i="38"/>
  <c r="C147" i="38"/>
  <c r="B147" i="38"/>
  <c r="X146" i="38"/>
  <c r="W146" i="38"/>
  <c r="V146" i="38"/>
  <c r="S146" i="38"/>
  <c r="Q146" i="38"/>
  <c r="N146" i="38"/>
  <c r="M146" i="38"/>
  <c r="L146" i="38"/>
  <c r="K146" i="38"/>
  <c r="J146" i="38"/>
  <c r="I146" i="38"/>
  <c r="H146" i="38"/>
  <c r="G146" i="38"/>
  <c r="F146" i="38"/>
  <c r="E146" i="38"/>
  <c r="D146" i="38"/>
  <c r="C146" i="38"/>
  <c r="B146" i="38"/>
  <c r="X75" i="38"/>
  <c r="W75" i="38"/>
  <c r="V75" i="38"/>
  <c r="L75" i="38"/>
  <c r="J75" i="38"/>
  <c r="I75" i="38"/>
  <c r="H75" i="38"/>
  <c r="G75" i="38"/>
  <c r="F75" i="38"/>
  <c r="E75" i="38"/>
  <c r="D75" i="38"/>
  <c r="C75" i="38"/>
  <c r="B75" i="38"/>
  <c r="X74" i="38"/>
  <c r="W74" i="38"/>
  <c r="V74" i="38"/>
  <c r="S74" i="38"/>
  <c r="Q74" i="38"/>
  <c r="N74" i="38"/>
  <c r="M74" i="38"/>
  <c r="L74" i="38"/>
  <c r="K74" i="38"/>
  <c r="J74" i="38"/>
  <c r="I74" i="38"/>
  <c r="H74" i="38"/>
  <c r="G74" i="38"/>
  <c r="F74" i="38"/>
  <c r="E74" i="38"/>
  <c r="D74" i="38"/>
  <c r="C74" i="38"/>
  <c r="B74" i="38"/>
  <c r="X145" i="38"/>
  <c r="W145" i="38"/>
  <c r="V145" i="38"/>
  <c r="L145" i="38"/>
  <c r="J145" i="38"/>
  <c r="I145" i="38"/>
  <c r="H145" i="38"/>
  <c r="G145" i="38"/>
  <c r="F145" i="38"/>
  <c r="E145" i="38"/>
  <c r="D145" i="38"/>
  <c r="C145" i="38"/>
  <c r="B145" i="38"/>
  <c r="X144" i="38"/>
  <c r="W144" i="38"/>
  <c r="V144" i="38"/>
  <c r="S144" i="38"/>
  <c r="Q144" i="38"/>
  <c r="N144" i="38"/>
  <c r="M144" i="38"/>
  <c r="L144" i="38"/>
  <c r="K144" i="38"/>
  <c r="J144" i="38"/>
  <c r="I144" i="38"/>
  <c r="H144" i="38"/>
  <c r="G144" i="38"/>
  <c r="F144" i="38"/>
  <c r="E144" i="38"/>
  <c r="D144" i="38"/>
  <c r="C144" i="38"/>
  <c r="B144" i="38"/>
  <c r="X73" i="38"/>
  <c r="W73" i="38"/>
  <c r="V73" i="38"/>
  <c r="L73" i="38"/>
  <c r="J73" i="38"/>
  <c r="I73" i="38"/>
  <c r="H73" i="38"/>
  <c r="G73" i="38"/>
  <c r="F73" i="38"/>
  <c r="E73" i="38"/>
  <c r="D73" i="38"/>
  <c r="C73" i="38"/>
  <c r="B73" i="38"/>
  <c r="X72" i="38"/>
  <c r="W72" i="38"/>
  <c r="V72" i="38"/>
  <c r="S72" i="38"/>
  <c r="Q72" i="38"/>
  <c r="N72" i="38"/>
  <c r="M72" i="38"/>
  <c r="L72" i="38"/>
  <c r="K72" i="38"/>
  <c r="J72" i="38"/>
  <c r="I72" i="38"/>
  <c r="H72" i="38"/>
  <c r="G72" i="38"/>
  <c r="F72" i="38"/>
  <c r="E72" i="38"/>
  <c r="D72" i="38"/>
  <c r="C72" i="38"/>
  <c r="B72" i="38"/>
  <c r="X44" i="38"/>
  <c r="W44" i="38"/>
  <c r="V44" i="38"/>
  <c r="L44" i="38"/>
  <c r="J44" i="38"/>
  <c r="I44" i="38"/>
  <c r="H44" i="38"/>
  <c r="G44" i="38"/>
  <c r="F44" i="38"/>
  <c r="E44" i="38"/>
  <c r="D44" i="38"/>
  <c r="C44" i="38"/>
  <c r="B44" i="38"/>
  <c r="X43" i="38"/>
  <c r="W43" i="38"/>
  <c r="V43" i="38"/>
  <c r="S43" i="38"/>
  <c r="Q43" i="38"/>
  <c r="N43" i="38"/>
  <c r="M43" i="38"/>
  <c r="L43" i="38"/>
  <c r="K43" i="38"/>
  <c r="J43" i="38"/>
  <c r="I43" i="38"/>
  <c r="H43" i="38"/>
  <c r="G43" i="38"/>
  <c r="F43" i="38"/>
  <c r="E43" i="38"/>
  <c r="D43" i="38"/>
  <c r="C43" i="38"/>
  <c r="B43" i="38"/>
  <c r="X93" i="38"/>
  <c r="W93" i="38"/>
  <c r="V93" i="38"/>
  <c r="L93" i="38"/>
  <c r="J93" i="38"/>
  <c r="I93" i="38"/>
  <c r="H93" i="38"/>
  <c r="G93" i="38"/>
  <c r="F93" i="38"/>
  <c r="E93" i="38"/>
  <c r="D93" i="38"/>
  <c r="C93" i="38"/>
  <c r="B93" i="38"/>
  <c r="X92" i="38"/>
  <c r="W92" i="38"/>
  <c r="V92" i="38"/>
  <c r="S92" i="38"/>
  <c r="Q92" i="38"/>
  <c r="N92" i="38"/>
  <c r="M92" i="38"/>
  <c r="L92" i="38"/>
  <c r="K92" i="38"/>
  <c r="J92" i="38"/>
  <c r="I92" i="38"/>
  <c r="H92" i="38"/>
  <c r="G92" i="38"/>
  <c r="F92" i="38"/>
  <c r="E92" i="38"/>
  <c r="D92" i="38"/>
  <c r="C92" i="38"/>
  <c r="B92" i="38"/>
  <c r="X42" i="38"/>
  <c r="W42" i="38"/>
  <c r="V42" i="38"/>
  <c r="L42" i="38"/>
  <c r="J42" i="38"/>
  <c r="I42" i="38"/>
  <c r="H42" i="38"/>
  <c r="G42" i="38"/>
  <c r="F42" i="38"/>
  <c r="E42" i="38"/>
  <c r="D42" i="38"/>
  <c r="C42" i="38"/>
  <c r="B42" i="38"/>
  <c r="X41" i="38"/>
  <c r="W41" i="38"/>
  <c r="V41" i="38"/>
  <c r="U41" i="38"/>
  <c r="T41" i="38"/>
  <c r="S41" i="38"/>
  <c r="R41" i="38"/>
  <c r="Q41" i="38"/>
  <c r="N41" i="38"/>
  <c r="M41" i="38"/>
  <c r="L41" i="38"/>
  <c r="K41" i="38"/>
  <c r="J41" i="38"/>
  <c r="I41" i="38"/>
  <c r="H41" i="38"/>
  <c r="G41" i="38"/>
  <c r="F41" i="38"/>
  <c r="E41" i="38"/>
  <c r="D41" i="38"/>
  <c r="C41" i="38"/>
  <c r="B41" i="38"/>
  <c r="X91" i="38"/>
  <c r="W91" i="38"/>
  <c r="V91" i="38"/>
  <c r="L91" i="38"/>
  <c r="J91" i="38"/>
  <c r="I91" i="38"/>
  <c r="H91" i="38"/>
  <c r="G91" i="38"/>
  <c r="F91" i="38"/>
  <c r="E91" i="38"/>
  <c r="D91" i="38"/>
  <c r="C91" i="38"/>
  <c r="B91" i="38"/>
  <c r="X90" i="38"/>
  <c r="W90" i="38"/>
  <c r="V90" i="38"/>
  <c r="S90" i="38"/>
  <c r="Q90" i="38"/>
  <c r="N90" i="38"/>
  <c r="M90" i="38"/>
  <c r="L90" i="38"/>
  <c r="K90" i="38"/>
  <c r="J90" i="38"/>
  <c r="I90" i="38"/>
  <c r="H90" i="38"/>
  <c r="G90" i="38"/>
  <c r="F90" i="38"/>
  <c r="E90" i="38"/>
  <c r="D90" i="38"/>
  <c r="C90" i="38"/>
  <c r="B90" i="38"/>
  <c r="X40" i="38"/>
  <c r="W40" i="38"/>
  <c r="V40" i="38"/>
  <c r="L40" i="38"/>
  <c r="J40" i="38"/>
  <c r="I40" i="38"/>
  <c r="H40" i="38"/>
  <c r="G40" i="38"/>
  <c r="F40" i="38"/>
  <c r="E40" i="38"/>
  <c r="D40" i="38"/>
  <c r="C40" i="38"/>
  <c r="B40" i="38"/>
  <c r="X39" i="38"/>
  <c r="W39" i="38"/>
  <c r="V39" i="38"/>
  <c r="S39" i="38"/>
  <c r="Q39" i="38"/>
  <c r="N39" i="38"/>
  <c r="M39" i="38"/>
  <c r="L39" i="38"/>
  <c r="K39" i="38"/>
  <c r="J39" i="38"/>
  <c r="I39" i="38"/>
  <c r="H39" i="38"/>
  <c r="G39" i="38"/>
  <c r="F39" i="38"/>
  <c r="E39" i="38"/>
  <c r="D39" i="38"/>
  <c r="C39" i="38"/>
  <c r="B39" i="38"/>
  <c r="X121" i="38"/>
  <c r="W121" i="38"/>
  <c r="V121" i="38"/>
  <c r="L121" i="38"/>
  <c r="J121" i="38"/>
  <c r="I121" i="38"/>
  <c r="H121" i="38"/>
  <c r="G121" i="38"/>
  <c r="F121" i="38"/>
  <c r="E121" i="38"/>
  <c r="D121" i="38"/>
  <c r="C121" i="38"/>
  <c r="B121" i="38"/>
  <c r="X120" i="38"/>
  <c r="W120" i="38"/>
  <c r="V120" i="38"/>
  <c r="S120" i="38"/>
  <c r="Q120" i="38"/>
  <c r="N120" i="38"/>
  <c r="M120" i="38"/>
  <c r="L120" i="38"/>
  <c r="K120" i="38"/>
  <c r="J120" i="38"/>
  <c r="I120" i="38"/>
  <c r="H120" i="38"/>
  <c r="G120" i="38"/>
  <c r="F120" i="38"/>
  <c r="E120" i="38"/>
  <c r="D120" i="38"/>
  <c r="C120" i="38"/>
  <c r="B120" i="38"/>
  <c r="X119" i="38"/>
  <c r="W119" i="38"/>
  <c r="V119" i="38"/>
  <c r="L119" i="38"/>
  <c r="J119" i="38"/>
  <c r="I119" i="38"/>
  <c r="H119" i="38"/>
  <c r="G119" i="38"/>
  <c r="F119" i="38"/>
  <c r="E119" i="38"/>
  <c r="D119" i="38"/>
  <c r="C119" i="38"/>
  <c r="B119" i="38"/>
  <c r="X118" i="38"/>
  <c r="W118" i="38"/>
  <c r="V118" i="38"/>
  <c r="S118" i="38"/>
  <c r="Q118" i="38"/>
  <c r="N118" i="38"/>
  <c r="M118" i="38"/>
  <c r="L118" i="38"/>
  <c r="K118" i="38"/>
  <c r="J118" i="38"/>
  <c r="I118" i="38"/>
  <c r="H118" i="38"/>
  <c r="G118" i="38"/>
  <c r="F118" i="38"/>
  <c r="E118" i="38"/>
  <c r="D118" i="38"/>
  <c r="C118" i="38"/>
  <c r="B118" i="38"/>
  <c r="X89" i="38"/>
  <c r="W89" i="38"/>
  <c r="V89" i="38"/>
  <c r="L89" i="38"/>
  <c r="J89" i="38"/>
  <c r="I89" i="38"/>
  <c r="H89" i="38"/>
  <c r="G89" i="38"/>
  <c r="F89" i="38"/>
  <c r="E89" i="38"/>
  <c r="D89" i="38"/>
  <c r="C89" i="38"/>
  <c r="B89" i="38"/>
  <c r="X88" i="38"/>
  <c r="W88" i="38"/>
  <c r="V88" i="38"/>
  <c r="S88" i="38"/>
  <c r="Q88" i="38"/>
  <c r="N88" i="38"/>
  <c r="M88" i="38"/>
  <c r="L88" i="38"/>
  <c r="K88" i="38"/>
  <c r="J88" i="38"/>
  <c r="I88" i="38"/>
  <c r="H88" i="38"/>
  <c r="G88" i="38"/>
  <c r="F88" i="38"/>
  <c r="E88" i="38"/>
  <c r="D88" i="38"/>
  <c r="C88" i="38"/>
  <c r="B88" i="38"/>
  <c r="X87" i="38"/>
  <c r="W87" i="38"/>
  <c r="V87" i="38"/>
  <c r="L87" i="38"/>
  <c r="J87" i="38"/>
  <c r="I87" i="38"/>
  <c r="H87" i="38"/>
  <c r="G87" i="38"/>
  <c r="F87" i="38"/>
  <c r="E87" i="38"/>
  <c r="D87" i="38"/>
  <c r="C87" i="38"/>
  <c r="B87" i="38"/>
  <c r="X86" i="38"/>
  <c r="W86" i="38"/>
  <c r="V86" i="38"/>
  <c r="S86" i="38"/>
  <c r="Q86" i="38"/>
  <c r="N86" i="38"/>
  <c r="M86" i="38"/>
  <c r="L86" i="38"/>
  <c r="K86" i="38"/>
  <c r="J86" i="38"/>
  <c r="I86" i="38"/>
  <c r="H86" i="38"/>
  <c r="G86" i="38"/>
  <c r="F86" i="38"/>
  <c r="E86" i="38"/>
  <c r="D86" i="38"/>
  <c r="C86" i="38"/>
  <c r="B86" i="38"/>
  <c r="X38" i="38"/>
  <c r="W38" i="38"/>
  <c r="V38" i="38"/>
  <c r="L38" i="38"/>
  <c r="J38" i="38"/>
  <c r="I38" i="38"/>
  <c r="H38" i="38"/>
  <c r="G38" i="38"/>
  <c r="F38" i="38"/>
  <c r="E38" i="38"/>
  <c r="D38" i="38"/>
  <c r="C38" i="38"/>
  <c r="B38" i="38"/>
  <c r="X37" i="38"/>
  <c r="W37" i="38"/>
  <c r="V37" i="38"/>
  <c r="S37" i="38"/>
  <c r="Q37" i="38"/>
  <c r="N37" i="38"/>
  <c r="M37" i="38"/>
  <c r="L37" i="38"/>
  <c r="K37" i="38"/>
  <c r="J37" i="38"/>
  <c r="I37" i="38"/>
  <c r="H37" i="38"/>
  <c r="G37" i="38"/>
  <c r="F37" i="38"/>
  <c r="E37" i="38"/>
  <c r="D37" i="38"/>
  <c r="C37" i="38"/>
  <c r="B37" i="38"/>
  <c r="X36" i="38"/>
  <c r="W36" i="38"/>
  <c r="V36" i="38"/>
  <c r="L36" i="38"/>
  <c r="J36" i="38"/>
  <c r="I36" i="38"/>
  <c r="H36" i="38"/>
  <c r="G36" i="38"/>
  <c r="F36" i="38"/>
  <c r="E36" i="38"/>
  <c r="D36" i="38"/>
  <c r="C36" i="38"/>
  <c r="B36" i="38"/>
  <c r="X35" i="38"/>
  <c r="W35" i="38"/>
  <c r="V35" i="38"/>
  <c r="S35" i="38"/>
  <c r="Q35" i="38"/>
  <c r="N35" i="38"/>
  <c r="M35" i="38"/>
  <c r="L35" i="38"/>
  <c r="K35" i="38"/>
  <c r="J35" i="38"/>
  <c r="I35" i="38"/>
  <c r="H35" i="38"/>
  <c r="G35" i="38"/>
  <c r="F35" i="38"/>
  <c r="E35" i="38"/>
  <c r="D35" i="38"/>
  <c r="C35" i="38"/>
  <c r="B35" i="38"/>
  <c r="X117" i="38"/>
  <c r="W117" i="38"/>
  <c r="V117" i="38"/>
  <c r="L117" i="38"/>
  <c r="J117" i="38"/>
  <c r="I117" i="38"/>
  <c r="H117" i="38"/>
  <c r="G117" i="38"/>
  <c r="F117" i="38"/>
  <c r="E117" i="38"/>
  <c r="D117" i="38"/>
  <c r="C117" i="38"/>
  <c r="B117" i="38"/>
  <c r="X116" i="38"/>
  <c r="W116" i="38"/>
  <c r="V116" i="38"/>
  <c r="S116" i="38"/>
  <c r="Q116" i="38"/>
  <c r="N116" i="38"/>
  <c r="M116" i="38"/>
  <c r="L116" i="38"/>
  <c r="K116" i="38"/>
  <c r="J116" i="38"/>
  <c r="I116" i="38"/>
  <c r="H116" i="38"/>
  <c r="G116" i="38"/>
  <c r="F116" i="38"/>
  <c r="E116" i="38"/>
  <c r="D116" i="38"/>
  <c r="C116" i="38"/>
  <c r="B116" i="38"/>
  <c r="X115" i="38"/>
  <c r="W115" i="38"/>
  <c r="V115" i="38"/>
  <c r="L115" i="38"/>
  <c r="J115" i="38"/>
  <c r="I115" i="38"/>
  <c r="H115" i="38"/>
  <c r="G115" i="38"/>
  <c r="F115" i="38"/>
  <c r="E115" i="38"/>
  <c r="D115" i="38"/>
  <c r="C115" i="38"/>
  <c r="B115" i="38"/>
  <c r="X114" i="38"/>
  <c r="W114" i="38"/>
  <c r="V114" i="38"/>
  <c r="S114" i="38"/>
  <c r="Q114" i="38"/>
  <c r="N114" i="38"/>
  <c r="M114" i="38"/>
  <c r="L114" i="38"/>
  <c r="K114" i="38"/>
  <c r="J114" i="38"/>
  <c r="I114" i="38"/>
  <c r="H114" i="38"/>
  <c r="G114" i="38"/>
  <c r="F114" i="38"/>
  <c r="E114" i="38"/>
  <c r="D114" i="38"/>
  <c r="C114" i="38"/>
  <c r="B114" i="38"/>
  <c r="X143" i="38"/>
  <c r="W143" i="38"/>
  <c r="V143" i="38"/>
  <c r="L143" i="38"/>
  <c r="J143" i="38"/>
  <c r="I143" i="38"/>
  <c r="H143" i="38"/>
  <c r="G143" i="38"/>
  <c r="F143" i="38"/>
  <c r="E143" i="38"/>
  <c r="D143" i="38"/>
  <c r="C143" i="38"/>
  <c r="B143" i="38"/>
  <c r="X142" i="38"/>
  <c r="W142" i="38"/>
  <c r="V142" i="38"/>
  <c r="S142" i="38"/>
  <c r="Q142" i="38"/>
  <c r="N142" i="38"/>
  <c r="M142" i="38"/>
  <c r="L142" i="38"/>
  <c r="K142" i="38"/>
  <c r="J142" i="38"/>
  <c r="I142" i="38"/>
  <c r="H142" i="38"/>
  <c r="G142" i="38"/>
  <c r="F142" i="38"/>
  <c r="E142" i="38"/>
  <c r="D142" i="38"/>
  <c r="C142" i="38"/>
  <c r="B142" i="38"/>
  <c r="Y71" i="38"/>
  <c r="X71" i="38"/>
  <c r="W71" i="38"/>
  <c r="V71" i="38"/>
  <c r="S71" i="38"/>
  <c r="Q71" i="38"/>
  <c r="N71" i="38"/>
  <c r="M71" i="38"/>
  <c r="L71" i="38"/>
  <c r="K71" i="38"/>
  <c r="J71" i="38"/>
  <c r="I71" i="38"/>
  <c r="H71" i="38"/>
  <c r="G71" i="38"/>
  <c r="F71" i="38"/>
  <c r="E71" i="38"/>
  <c r="D71" i="38"/>
  <c r="C71" i="38"/>
  <c r="B71" i="38"/>
  <c r="X141" i="38"/>
  <c r="W141" i="38"/>
  <c r="V141" i="38"/>
  <c r="S141" i="38"/>
  <c r="Q141" i="38"/>
  <c r="N141" i="38"/>
  <c r="M141" i="38"/>
  <c r="L141" i="38"/>
  <c r="K141" i="38"/>
  <c r="J141" i="38"/>
  <c r="I141" i="38"/>
  <c r="H141" i="38"/>
  <c r="G141" i="38"/>
  <c r="F141" i="38"/>
  <c r="E141" i="38"/>
  <c r="D141" i="38"/>
  <c r="C141" i="38"/>
  <c r="B141" i="38"/>
  <c r="X70" i="38"/>
  <c r="W70" i="38"/>
  <c r="V70" i="38"/>
  <c r="S70" i="38"/>
  <c r="N70" i="38"/>
  <c r="M70" i="38"/>
  <c r="L70" i="38"/>
  <c r="J70" i="38"/>
  <c r="I70" i="38"/>
  <c r="H70" i="38"/>
  <c r="G70" i="38"/>
  <c r="F70" i="38"/>
  <c r="E70" i="38"/>
  <c r="D70" i="38"/>
  <c r="C70" i="38"/>
  <c r="B70" i="38"/>
  <c r="X69" i="38"/>
  <c r="W69" i="38"/>
  <c r="V69" i="38"/>
  <c r="S69" i="38"/>
  <c r="Q69" i="38"/>
  <c r="N69" i="38"/>
  <c r="M69" i="38"/>
  <c r="L69" i="38"/>
  <c r="K69" i="38"/>
  <c r="J69" i="38"/>
  <c r="I69" i="38"/>
  <c r="H69" i="38"/>
  <c r="G69" i="38"/>
  <c r="F69" i="38"/>
  <c r="E69" i="38"/>
  <c r="D69" i="38"/>
  <c r="C69" i="38"/>
  <c r="B69" i="38"/>
  <c r="Y68" i="38"/>
  <c r="X68" i="38"/>
  <c r="W68" i="38"/>
  <c r="V68" i="38"/>
  <c r="S68" i="38"/>
  <c r="Q68" i="38"/>
  <c r="N68" i="38"/>
  <c r="M68" i="38"/>
  <c r="L68" i="38"/>
  <c r="K68" i="38"/>
  <c r="J68" i="38"/>
  <c r="I68" i="38"/>
  <c r="H68" i="38"/>
  <c r="G68" i="38"/>
  <c r="F68" i="38"/>
  <c r="E68" i="38"/>
  <c r="D68" i="38"/>
  <c r="C68" i="38"/>
  <c r="B68" i="38"/>
  <c r="Y113" i="38"/>
  <c r="X113" i="38"/>
  <c r="W113" i="38"/>
  <c r="V113" i="38"/>
  <c r="S113" i="38"/>
  <c r="Q113" i="38"/>
  <c r="N113" i="38"/>
  <c r="M113" i="38"/>
  <c r="L113" i="38"/>
  <c r="K113" i="38"/>
  <c r="J113" i="38"/>
  <c r="I113" i="38"/>
  <c r="H113" i="38"/>
  <c r="G113" i="38"/>
  <c r="F113" i="38"/>
  <c r="E113" i="38"/>
  <c r="D113" i="38"/>
  <c r="C113" i="38"/>
  <c r="B113" i="38"/>
  <c r="Y85" i="38"/>
  <c r="X85" i="38"/>
  <c r="W85" i="38"/>
  <c r="V85" i="38"/>
  <c r="S85" i="38"/>
  <c r="Q85" i="38"/>
  <c r="N85" i="38"/>
  <c r="M85" i="38"/>
  <c r="L85" i="38"/>
  <c r="K85" i="38"/>
  <c r="J85" i="38"/>
  <c r="I85" i="38"/>
  <c r="H85" i="38"/>
  <c r="G85" i="38"/>
  <c r="F85" i="38"/>
  <c r="E85" i="38"/>
  <c r="D85" i="38"/>
  <c r="C85" i="38"/>
  <c r="B85" i="38"/>
  <c r="Y34" i="38"/>
  <c r="X34" i="38"/>
  <c r="W34" i="38"/>
  <c r="V34" i="38"/>
  <c r="L34" i="38"/>
  <c r="J34" i="38"/>
  <c r="I34" i="38"/>
  <c r="H34" i="38"/>
  <c r="G34" i="38"/>
  <c r="F34" i="38"/>
  <c r="E34" i="38"/>
  <c r="D34" i="38"/>
  <c r="C34" i="38"/>
  <c r="B34" i="38"/>
  <c r="Y33" i="38"/>
  <c r="X33" i="38"/>
  <c r="W33" i="38"/>
  <c r="V33" i="38"/>
  <c r="S33" i="38"/>
  <c r="Q33" i="38"/>
  <c r="N33" i="38"/>
  <c r="M33" i="38"/>
  <c r="L33" i="38"/>
  <c r="K33" i="38"/>
  <c r="J33" i="38"/>
  <c r="I33" i="38"/>
  <c r="H33" i="38"/>
  <c r="G33" i="38"/>
  <c r="F33" i="38"/>
  <c r="E33" i="38"/>
  <c r="D33" i="38"/>
  <c r="C33" i="38"/>
  <c r="B33" i="38"/>
  <c r="Y140" i="38"/>
  <c r="X140" i="38"/>
  <c r="W140" i="38"/>
  <c r="V140" i="38"/>
  <c r="S140" i="38"/>
  <c r="Q140" i="38"/>
  <c r="N140" i="38"/>
  <c r="M140" i="38"/>
  <c r="L140" i="38"/>
  <c r="K140" i="38"/>
  <c r="J140" i="38"/>
  <c r="I140" i="38"/>
  <c r="H140" i="38"/>
  <c r="G140" i="38"/>
  <c r="F140" i="38"/>
  <c r="E140" i="38"/>
  <c r="D140" i="38"/>
  <c r="C140" i="38"/>
  <c r="B140" i="38"/>
  <c r="Y67" i="38"/>
  <c r="X67" i="38"/>
  <c r="W67" i="38"/>
  <c r="V67" i="38"/>
  <c r="S67" i="38"/>
  <c r="Q67" i="38"/>
  <c r="N67" i="38"/>
  <c r="M67" i="38"/>
  <c r="L67" i="38"/>
  <c r="K67" i="38"/>
  <c r="J67" i="38"/>
  <c r="I67" i="38"/>
  <c r="H67" i="38"/>
  <c r="G67" i="38"/>
  <c r="F67" i="38"/>
  <c r="E67" i="38"/>
  <c r="D67" i="38"/>
  <c r="C67" i="38"/>
  <c r="B67" i="38"/>
  <c r="Y112" i="38"/>
  <c r="X112" i="38"/>
  <c r="W112" i="38"/>
  <c r="V112" i="38"/>
  <c r="S112" i="38"/>
  <c r="Q112" i="38"/>
  <c r="N112" i="38"/>
  <c r="M112" i="38"/>
  <c r="L112" i="38"/>
  <c r="K112" i="38"/>
  <c r="J112" i="38"/>
  <c r="I112" i="38"/>
  <c r="H112" i="38"/>
  <c r="G112" i="38"/>
  <c r="F112" i="38"/>
  <c r="E112" i="38"/>
  <c r="D112" i="38"/>
  <c r="C112" i="38"/>
  <c r="B112" i="38"/>
  <c r="X66" i="38"/>
  <c r="W66" i="38"/>
  <c r="V66" i="38"/>
  <c r="S66" i="38"/>
  <c r="Q66" i="38"/>
  <c r="N66" i="38"/>
  <c r="M66" i="38"/>
  <c r="L66" i="38"/>
  <c r="K66" i="38"/>
  <c r="J66" i="38"/>
  <c r="I66" i="38"/>
  <c r="H66" i="38"/>
  <c r="G66" i="38"/>
  <c r="F66" i="38"/>
  <c r="E66" i="38"/>
  <c r="D66" i="38"/>
  <c r="C66" i="38"/>
  <c r="B66" i="38"/>
  <c r="Y65" i="38"/>
  <c r="X65" i="38"/>
  <c r="W65" i="38"/>
  <c r="V65" i="38"/>
  <c r="S65" i="38"/>
  <c r="Q65" i="38"/>
  <c r="N65" i="38"/>
  <c r="M65" i="38"/>
  <c r="L65" i="38"/>
  <c r="K65" i="38"/>
  <c r="J65" i="38"/>
  <c r="I65" i="38"/>
  <c r="H65" i="38"/>
  <c r="G65" i="38"/>
  <c r="F65" i="38"/>
  <c r="E65" i="38"/>
  <c r="D65" i="38"/>
  <c r="C65" i="38"/>
  <c r="B65" i="38"/>
  <c r="X32" i="38"/>
  <c r="W32" i="38"/>
  <c r="V32" i="38"/>
  <c r="U32" i="38"/>
  <c r="T32" i="38"/>
  <c r="S32" i="38"/>
  <c r="R32" i="38"/>
  <c r="Q32" i="38"/>
  <c r="L32" i="38"/>
  <c r="K32" i="38"/>
  <c r="J32" i="38"/>
  <c r="I32" i="38"/>
  <c r="H32" i="38"/>
  <c r="G32" i="38"/>
  <c r="F32" i="38"/>
  <c r="E32" i="38"/>
  <c r="D32" i="38"/>
  <c r="C32" i="38"/>
  <c r="B32" i="38"/>
  <c r="X31" i="38"/>
  <c r="W31" i="38"/>
  <c r="V31" i="38"/>
  <c r="S31" i="38"/>
  <c r="Q31" i="38"/>
  <c r="L31" i="38"/>
  <c r="K31" i="38"/>
  <c r="J31" i="38"/>
  <c r="I31" i="38"/>
  <c r="H31" i="38"/>
  <c r="G31" i="38"/>
  <c r="F31" i="38"/>
  <c r="E31" i="38"/>
  <c r="D31" i="38"/>
  <c r="C31" i="38"/>
  <c r="B31" i="38"/>
  <c r="X30" i="38"/>
  <c r="W30" i="38"/>
  <c r="V30" i="38"/>
  <c r="S30" i="38"/>
  <c r="Q30" i="38"/>
  <c r="L30" i="38"/>
  <c r="K30" i="38"/>
  <c r="J30" i="38"/>
  <c r="I30" i="38"/>
  <c r="H30" i="38"/>
  <c r="G30" i="38"/>
  <c r="F30" i="38"/>
  <c r="E30" i="38"/>
  <c r="D30" i="38"/>
  <c r="C30" i="38"/>
  <c r="B30" i="38"/>
  <c r="Y29" i="38"/>
  <c r="X29" i="38"/>
  <c r="W29" i="38"/>
  <c r="V29" i="38"/>
  <c r="S29" i="38"/>
  <c r="Q29" i="38"/>
  <c r="N29" i="38"/>
  <c r="M29" i="38"/>
  <c r="L29" i="38"/>
  <c r="K29" i="38"/>
  <c r="J29" i="38"/>
  <c r="I29" i="38"/>
  <c r="H29" i="38"/>
  <c r="G29" i="38"/>
  <c r="F29" i="38"/>
  <c r="E29" i="38"/>
  <c r="D29" i="38"/>
  <c r="C29" i="38"/>
  <c r="B29" i="38"/>
  <c r="W28" i="38"/>
  <c r="I28" i="38"/>
  <c r="H28" i="38"/>
  <c r="G28" i="38"/>
  <c r="F28" i="38"/>
  <c r="E28" i="38"/>
  <c r="D28" i="38"/>
  <c r="C28" i="38"/>
  <c r="B28" i="38"/>
  <c r="W64" i="38"/>
  <c r="I64" i="38"/>
  <c r="H64" i="38"/>
  <c r="G64" i="38"/>
  <c r="F64" i="38"/>
  <c r="E64" i="38"/>
  <c r="D64" i="38"/>
  <c r="C64" i="38"/>
  <c r="B64" i="38"/>
  <c r="Y22" i="38"/>
  <c r="X22" i="38"/>
  <c r="W22" i="38"/>
  <c r="U22" i="38"/>
  <c r="T22" i="38"/>
  <c r="R22" i="38"/>
  <c r="Q22" i="38"/>
  <c r="P22" i="38"/>
  <c r="L22" i="38"/>
  <c r="K22" i="38"/>
  <c r="I22" i="38"/>
  <c r="H22" i="38"/>
  <c r="G22" i="38"/>
  <c r="F22" i="38"/>
  <c r="E22" i="38"/>
  <c r="D22" i="38"/>
  <c r="C22" i="38"/>
  <c r="B22" i="38"/>
  <c r="Y21" i="38"/>
  <c r="X21" i="38"/>
  <c r="W21" i="38"/>
  <c r="U21" i="38"/>
  <c r="T21" i="38"/>
  <c r="R21" i="38"/>
  <c r="Q21" i="38"/>
  <c r="P21" i="38"/>
  <c r="L21" i="38"/>
  <c r="K21" i="38"/>
  <c r="I21" i="38"/>
  <c r="H21" i="38"/>
  <c r="G21" i="38"/>
  <c r="F21" i="38"/>
  <c r="E21" i="38"/>
  <c r="D21" i="38"/>
  <c r="C21" i="38"/>
  <c r="B21" i="38"/>
  <c r="Y20" i="38"/>
  <c r="X20" i="38"/>
  <c r="W20" i="38"/>
  <c r="U20" i="38"/>
  <c r="T20" i="38"/>
  <c r="R20" i="38"/>
  <c r="Q20" i="38"/>
  <c r="P20" i="38"/>
  <c r="L20" i="38"/>
  <c r="K20" i="38"/>
  <c r="I20" i="38"/>
  <c r="H20" i="38"/>
  <c r="G20" i="38"/>
  <c r="F20" i="38"/>
  <c r="E20" i="38"/>
  <c r="D20" i="38"/>
  <c r="C20" i="38"/>
  <c r="B20" i="38"/>
  <c r="Y19" i="38"/>
  <c r="X19" i="38"/>
  <c r="W19" i="38"/>
  <c r="U19" i="38"/>
  <c r="T19" i="38"/>
  <c r="R19" i="38"/>
  <c r="Q19" i="38"/>
  <c r="P19" i="38"/>
  <c r="L19" i="38"/>
  <c r="K19" i="38"/>
  <c r="I19" i="38"/>
  <c r="H19" i="38"/>
  <c r="G19" i="38"/>
  <c r="F19" i="38"/>
  <c r="E19" i="38"/>
  <c r="D19" i="38"/>
  <c r="C19" i="38"/>
  <c r="B19" i="38"/>
  <c r="W139" i="38"/>
  <c r="I139" i="38"/>
  <c r="H139" i="38"/>
  <c r="G139" i="38"/>
  <c r="F139" i="38"/>
  <c r="E139" i="38"/>
  <c r="D139" i="38"/>
  <c r="C139" i="38"/>
  <c r="B139" i="38"/>
  <c r="Y18" i="38"/>
  <c r="X18" i="38"/>
  <c r="W18" i="38"/>
  <c r="U18" i="38"/>
  <c r="T18" i="38"/>
  <c r="R18" i="38"/>
  <c r="Q18" i="38"/>
  <c r="P18" i="38"/>
  <c r="L18" i="38"/>
  <c r="K18" i="38"/>
  <c r="I18" i="38"/>
  <c r="H18" i="38"/>
  <c r="G18" i="38"/>
  <c r="F18" i="38"/>
  <c r="E18" i="38"/>
  <c r="D18" i="38"/>
  <c r="C18" i="38"/>
  <c r="B18" i="38"/>
  <c r="Y17" i="38"/>
  <c r="X17" i="38"/>
  <c r="W17" i="38"/>
  <c r="U17" i="38"/>
  <c r="T17" i="38"/>
  <c r="R17" i="38"/>
  <c r="Q17" i="38"/>
  <c r="P17" i="38"/>
  <c r="L17" i="38"/>
  <c r="K17" i="38"/>
  <c r="I17" i="38"/>
  <c r="H17" i="38"/>
  <c r="G17" i="38"/>
  <c r="F17" i="38"/>
  <c r="E17" i="38"/>
  <c r="D17" i="38"/>
  <c r="C17" i="38"/>
  <c r="B17" i="38"/>
  <c r="Y16" i="38"/>
  <c r="X16" i="38"/>
  <c r="W16" i="38"/>
  <c r="U16" i="38"/>
  <c r="T16" i="38"/>
  <c r="R16" i="38"/>
  <c r="Q16" i="38"/>
  <c r="P16" i="38"/>
  <c r="L16" i="38"/>
  <c r="K16" i="38"/>
  <c r="I16" i="38"/>
  <c r="H16" i="38"/>
  <c r="G16" i="38"/>
  <c r="F16" i="38"/>
  <c r="E16" i="38"/>
  <c r="D16" i="38"/>
  <c r="C16" i="38"/>
  <c r="B16" i="38"/>
  <c r="Y15" i="38"/>
  <c r="X15" i="38"/>
  <c r="W15" i="38"/>
  <c r="U15" i="38"/>
  <c r="T15" i="38"/>
  <c r="R15" i="38"/>
  <c r="Q15" i="38"/>
  <c r="P15" i="38"/>
  <c r="L15" i="38"/>
  <c r="K15" i="38"/>
  <c r="I15" i="38"/>
  <c r="H15" i="38"/>
  <c r="G15" i="38"/>
  <c r="F15" i="38"/>
  <c r="E15" i="38"/>
  <c r="D15" i="38"/>
  <c r="C15" i="38"/>
  <c r="B15" i="38"/>
  <c r="W111" i="38"/>
  <c r="I111" i="38"/>
  <c r="H111" i="38"/>
  <c r="G111" i="38"/>
  <c r="F111" i="38"/>
  <c r="E111" i="38"/>
  <c r="D111" i="38"/>
  <c r="C111" i="38"/>
  <c r="B111" i="38"/>
  <c r="W63" i="38"/>
  <c r="I63" i="38"/>
  <c r="H63" i="38"/>
  <c r="G63" i="38"/>
  <c r="F63" i="38"/>
  <c r="E63" i="38"/>
  <c r="D63" i="38"/>
  <c r="C63" i="38"/>
  <c r="B63" i="38"/>
  <c r="W27" i="38"/>
  <c r="I27" i="38"/>
  <c r="H27" i="38"/>
  <c r="G27" i="38"/>
  <c r="F27" i="38"/>
  <c r="E27" i="38"/>
  <c r="D27" i="38"/>
  <c r="C27" i="38"/>
  <c r="B27" i="38"/>
  <c r="W138" i="38"/>
  <c r="I138" i="38"/>
  <c r="H138" i="38"/>
  <c r="G138" i="38"/>
  <c r="F138" i="38"/>
  <c r="E138" i="38"/>
  <c r="D138" i="38"/>
  <c r="C138" i="38"/>
  <c r="B138" i="38"/>
  <c r="W110" i="38"/>
  <c r="I110" i="38"/>
  <c r="H110" i="38"/>
  <c r="G110" i="38"/>
  <c r="F110" i="38"/>
  <c r="E110" i="38"/>
  <c r="D110" i="38"/>
  <c r="C110" i="38"/>
  <c r="B110" i="38"/>
  <c r="X26" i="38"/>
  <c r="W26" i="38"/>
  <c r="I26" i="38"/>
  <c r="H26" i="38"/>
  <c r="G26" i="38"/>
  <c r="F26" i="38"/>
  <c r="E26" i="38"/>
  <c r="D26" i="38"/>
  <c r="C26" i="38"/>
  <c r="B26" i="38"/>
  <c r="X62" i="38"/>
  <c r="W62" i="38"/>
  <c r="I62" i="38"/>
  <c r="H62" i="38"/>
  <c r="G62" i="38"/>
  <c r="F62" i="38"/>
  <c r="E62" i="38"/>
  <c r="D62" i="38"/>
  <c r="C62" i="38"/>
  <c r="B62" i="38"/>
  <c r="Y14" i="38"/>
  <c r="X14" i="38"/>
  <c r="W14" i="38"/>
  <c r="U14" i="38"/>
  <c r="T14" i="38"/>
  <c r="R14" i="38"/>
  <c r="Q14" i="38"/>
  <c r="P14" i="38"/>
  <c r="L14" i="38"/>
  <c r="K14" i="38"/>
  <c r="I14" i="38"/>
  <c r="H14" i="38"/>
  <c r="G14" i="38"/>
  <c r="F14" i="38"/>
  <c r="E14" i="38"/>
  <c r="D14" i="38"/>
  <c r="C14" i="38"/>
  <c r="B14" i="38"/>
  <c r="Y13" i="38"/>
  <c r="X13" i="38"/>
  <c r="W13" i="38"/>
  <c r="U13" i="38"/>
  <c r="T13" i="38"/>
  <c r="R13" i="38"/>
  <c r="Q13" i="38"/>
  <c r="P13" i="38"/>
  <c r="L13" i="38"/>
  <c r="K13" i="38"/>
  <c r="I13" i="38"/>
  <c r="H13" i="38"/>
  <c r="G13" i="38"/>
  <c r="F13" i="38"/>
  <c r="E13" i="38"/>
  <c r="D13" i="38"/>
  <c r="C13" i="38"/>
  <c r="B13" i="38"/>
  <c r="Y12" i="38"/>
  <c r="X12" i="38"/>
  <c r="W12" i="38"/>
  <c r="U12" i="38"/>
  <c r="T12" i="38"/>
  <c r="R12" i="38"/>
  <c r="Q12" i="38"/>
  <c r="P12" i="38"/>
  <c r="L12" i="38"/>
  <c r="K12" i="38"/>
  <c r="I12" i="38"/>
  <c r="H12" i="38"/>
  <c r="G12" i="38"/>
  <c r="F12" i="38"/>
  <c r="E12" i="38"/>
  <c r="D12" i="38"/>
  <c r="C12" i="38"/>
  <c r="B12" i="38"/>
  <c r="Y11" i="38"/>
  <c r="X11" i="38"/>
  <c r="W11" i="38"/>
  <c r="U11" i="38"/>
  <c r="T11" i="38"/>
  <c r="R11" i="38"/>
  <c r="Q11" i="38"/>
  <c r="P11" i="38"/>
  <c r="L11" i="38"/>
  <c r="K11" i="38"/>
  <c r="I11" i="38"/>
  <c r="H11" i="38"/>
  <c r="G11" i="38"/>
  <c r="F11" i="38"/>
  <c r="E11" i="38"/>
  <c r="D11" i="38"/>
  <c r="C11" i="38"/>
  <c r="B11" i="38"/>
  <c r="X137" i="38"/>
  <c r="W137" i="38"/>
  <c r="I137" i="38"/>
  <c r="H137" i="38"/>
  <c r="G137" i="38"/>
  <c r="F137" i="38"/>
  <c r="E137" i="38"/>
  <c r="D137" i="38"/>
  <c r="C137" i="38"/>
  <c r="B137" i="38"/>
  <c r="Y10" i="38"/>
  <c r="X10" i="38"/>
  <c r="W10" i="38"/>
  <c r="U10" i="38"/>
  <c r="T10" i="38"/>
  <c r="R10" i="38"/>
  <c r="Q10" i="38"/>
  <c r="P10" i="38"/>
  <c r="L10" i="38"/>
  <c r="K10" i="38"/>
  <c r="I10" i="38"/>
  <c r="H10" i="38"/>
  <c r="G10" i="38"/>
  <c r="F10" i="38"/>
  <c r="E10" i="38"/>
  <c r="D10" i="38"/>
  <c r="C10" i="38"/>
  <c r="B10" i="38"/>
  <c r="Y9" i="38"/>
  <c r="X9" i="38"/>
  <c r="W9" i="38"/>
  <c r="U9" i="38"/>
  <c r="T9" i="38"/>
  <c r="R9" i="38"/>
  <c r="Q9" i="38"/>
  <c r="P9" i="38"/>
  <c r="L9" i="38"/>
  <c r="K9" i="38"/>
  <c r="I9" i="38"/>
  <c r="H9" i="38"/>
  <c r="G9" i="38"/>
  <c r="F9" i="38"/>
  <c r="E9" i="38"/>
  <c r="D9" i="38"/>
  <c r="C9" i="38"/>
  <c r="B9" i="38"/>
  <c r="Y8" i="38"/>
  <c r="X8" i="38"/>
  <c r="W8" i="38"/>
  <c r="U8" i="38"/>
  <c r="T8" i="38"/>
  <c r="R8" i="38"/>
  <c r="Q8" i="38"/>
  <c r="P8" i="38"/>
  <c r="L8" i="38"/>
  <c r="K8" i="38"/>
  <c r="I8" i="38"/>
  <c r="H8" i="38"/>
  <c r="G8" i="38"/>
  <c r="F8" i="38"/>
  <c r="E8" i="38"/>
  <c r="D8" i="38"/>
  <c r="C8" i="38"/>
  <c r="B8" i="38"/>
  <c r="Y7" i="38"/>
  <c r="X7" i="38"/>
  <c r="W7" i="38"/>
  <c r="U7" i="38"/>
  <c r="T7" i="38"/>
  <c r="R7" i="38"/>
  <c r="Q7" i="38"/>
  <c r="P7" i="38"/>
  <c r="L7" i="38"/>
  <c r="K7" i="38"/>
  <c r="I7" i="38"/>
  <c r="H7" i="38"/>
  <c r="G7" i="38"/>
  <c r="F7" i="38"/>
  <c r="E7" i="38"/>
  <c r="D7" i="38"/>
  <c r="C7" i="38"/>
  <c r="B7" i="38"/>
  <c r="Y6" i="38"/>
  <c r="X6" i="38"/>
  <c r="W6" i="38"/>
  <c r="U6" i="38"/>
  <c r="T6" i="38"/>
  <c r="R6" i="38"/>
  <c r="Q6" i="38"/>
  <c r="P6" i="38"/>
  <c r="L6" i="38"/>
  <c r="K6" i="38"/>
  <c r="I6" i="38"/>
  <c r="H6" i="38"/>
  <c r="G6" i="38"/>
  <c r="F6" i="38"/>
  <c r="E6" i="38"/>
  <c r="D6" i="38"/>
  <c r="C6" i="38"/>
  <c r="B6" i="38"/>
  <c r="X109" i="38"/>
  <c r="W109" i="38"/>
  <c r="I109" i="38"/>
  <c r="H109" i="38"/>
  <c r="G109" i="38"/>
  <c r="F109" i="38"/>
  <c r="E109" i="38"/>
  <c r="D109" i="38"/>
  <c r="C109" i="38"/>
  <c r="B109" i="38"/>
  <c r="X61" i="38"/>
  <c r="W61" i="38"/>
  <c r="I61" i="38"/>
  <c r="H61" i="38"/>
  <c r="G61" i="38"/>
  <c r="F61" i="38"/>
  <c r="E61" i="38"/>
  <c r="D61" i="38"/>
  <c r="C61" i="38"/>
  <c r="B61" i="38"/>
  <c r="X25" i="38"/>
  <c r="W25" i="38"/>
  <c r="I25" i="38"/>
  <c r="H25" i="38"/>
  <c r="G25" i="38"/>
  <c r="F25" i="38"/>
  <c r="E25" i="38"/>
  <c r="D25" i="38"/>
  <c r="C25" i="38"/>
  <c r="B25" i="38"/>
  <c r="X60" i="38"/>
  <c r="W60" i="38"/>
  <c r="I60" i="38"/>
  <c r="H60" i="38"/>
  <c r="G60" i="38"/>
  <c r="F60" i="38"/>
  <c r="E60" i="38"/>
  <c r="D60" i="38"/>
  <c r="C60" i="38"/>
  <c r="B60" i="38"/>
  <c r="Y59" i="38"/>
  <c r="X59" i="38"/>
  <c r="W59" i="38"/>
  <c r="I59" i="38"/>
  <c r="H59" i="38"/>
  <c r="G59" i="38"/>
  <c r="F59" i="38"/>
  <c r="E59" i="38"/>
  <c r="D59" i="38"/>
  <c r="C59" i="38"/>
  <c r="B59" i="38"/>
  <c r="X24" i="38"/>
  <c r="W24" i="38"/>
  <c r="I24" i="38"/>
  <c r="H24" i="38"/>
  <c r="G24" i="38"/>
  <c r="F24" i="38"/>
  <c r="E24" i="38"/>
  <c r="D24" i="38"/>
  <c r="C24" i="38"/>
  <c r="B24" i="38"/>
  <c r="X23" i="38"/>
  <c r="W23" i="38"/>
  <c r="I23" i="38"/>
  <c r="H23" i="38"/>
  <c r="G23" i="38"/>
  <c r="F23" i="38"/>
  <c r="E23" i="38"/>
  <c r="D23" i="38"/>
  <c r="C23" i="38"/>
  <c r="B23" i="38"/>
  <c r="X136" i="38"/>
  <c r="W136" i="38"/>
  <c r="I136" i="38"/>
  <c r="H136" i="38"/>
  <c r="G136" i="38"/>
  <c r="F136" i="38"/>
  <c r="E136" i="38"/>
  <c r="D136" i="38"/>
  <c r="C136" i="38"/>
  <c r="B136" i="38"/>
  <c r="X108" i="38"/>
  <c r="W108" i="38"/>
  <c r="I108" i="38"/>
  <c r="H108" i="38"/>
  <c r="G108" i="38"/>
  <c r="F108" i="38"/>
  <c r="E108" i="38"/>
  <c r="D108" i="38"/>
  <c r="C108" i="38"/>
  <c r="B108" i="38"/>
  <c r="X135" i="38"/>
  <c r="W135" i="38"/>
  <c r="I135" i="38"/>
  <c r="H135" i="38"/>
  <c r="G135" i="38"/>
  <c r="F135" i="38"/>
  <c r="E135" i="38"/>
  <c r="D135" i="38"/>
  <c r="C135" i="38"/>
  <c r="B135" i="38"/>
  <c r="X134" i="38"/>
  <c r="W134" i="38"/>
  <c r="I134" i="38"/>
  <c r="H134" i="38"/>
  <c r="G134" i="38"/>
  <c r="F134" i="38"/>
  <c r="E134" i="38"/>
  <c r="D134" i="38"/>
  <c r="C134" i="38"/>
  <c r="B134" i="38"/>
  <c r="X107" i="38"/>
  <c r="W107" i="38"/>
  <c r="I107" i="38"/>
  <c r="H107" i="38"/>
  <c r="G107" i="38"/>
  <c r="F107" i="38"/>
  <c r="E107" i="38"/>
  <c r="D107" i="38"/>
  <c r="C107" i="38"/>
  <c r="B107" i="38"/>
  <c r="X106" i="38"/>
  <c r="W106" i="38"/>
  <c r="I106" i="38"/>
  <c r="H106" i="38"/>
  <c r="G106" i="38"/>
  <c r="F106" i="38"/>
  <c r="E106" i="38"/>
  <c r="D106" i="38"/>
  <c r="C106" i="38"/>
  <c r="B106" i="38"/>
  <c r="Y5" i="38"/>
  <c r="X5" i="38"/>
  <c r="W5" i="38"/>
  <c r="U5" i="38"/>
  <c r="T5" i="38"/>
  <c r="R5" i="38"/>
  <c r="Q5" i="38"/>
  <c r="P5" i="38"/>
  <c r="L5" i="38"/>
  <c r="K5" i="38"/>
  <c r="I5" i="38"/>
  <c r="H5" i="38"/>
  <c r="G5" i="38"/>
  <c r="F5" i="38"/>
  <c r="E5" i="38"/>
  <c r="D5" i="38"/>
  <c r="C5" i="38"/>
  <c r="B5" i="38"/>
  <c r="Y4" i="38"/>
  <c r="X4" i="38"/>
  <c r="W4" i="38"/>
  <c r="U4" i="38"/>
  <c r="T4" i="38"/>
  <c r="R4" i="38"/>
  <c r="Q4" i="38"/>
  <c r="P4" i="38"/>
  <c r="L4" i="38"/>
  <c r="K4" i="38"/>
  <c r="I4" i="38"/>
  <c r="H4" i="38"/>
  <c r="G4" i="38"/>
  <c r="F4" i="38"/>
  <c r="E4" i="38"/>
  <c r="D4" i="38"/>
  <c r="C4" i="38"/>
  <c r="B4" i="38"/>
  <c r="Y3" i="38"/>
  <c r="X3" i="38"/>
  <c r="W3" i="38"/>
  <c r="U3" i="38"/>
  <c r="T3" i="38"/>
  <c r="R3" i="38"/>
  <c r="Q3" i="38"/>
  <c r="P3" i="38"/>
  <c r="L3" i="38"/>
  <c r="K3" i="38"/>
  <c r="I3" i="38"/>
  <c r="H3" i="38"/>
  <c r="G3" i="38"/>
  <c r="F3" i="38"/>
  <c r="E3" i="38"/>
  <c r="D3" i="38"/>
  <c r="C3" i="38"/>
  <c r="B3" i="38"/>
  <c r="X105" i="38"/>
  <c r="W105" i="38"/>
  <c r="I105" i="38"/>
  <c r="H105" i="38"/>
  <c r="G105" i="38"/>
  <c r="F105" i="38"/>
  <c r="E105" i="38"/>
  <c r="D105" i="38"/>
  <c r="C105" i="38"/>
  <c r="B105" i="38"/>
  <c r="G53" i="36"/>
  <c r="G4" i="36"/>
  <c r="G5" i="36"/>
  <c r="G6" i="36"/>
  <c r="G7" i="36"/>
  <c r="G32" i="36"/>
  <c r="G112" i="36"/>
  <c r="G152" i="36"/>
  <c r="G10" i="36"/>
  <c r="G33" i="36"/>
  <c r="G113" i="36"/>
  <c r="G154" i="36"/>
  <c r="G13" i="36"/>
  <c r="G34" i="36"/>
  <c r="G8" i="36"/>
  <c r="G17" i="36"/>
  <c r="G16" i="36"/>
  <c r="G35" i="36"/>
  <c r="G9" i="36"/>
  <c r="G18" i="36"/>
  <c r="G19" i="36"/>
  <c r="G36" i="36"/>
  <c r="G20" i="36"/>
  <c r="G37" i="36"/>
  <c r="G3" i="36"/>
  <c r="G22" i="36"/>
  <c r="G38" i="36"/>
  <c r="G23" i="36"/>
  <c r="G39" i="36"/>
  <c r="G24" i="36"/>
  <c r="G40" i="36"/>
  <c r="G25" i="36"/>
  <c r="G41" i="36"/>
  <c r="G26" i="36"/>
  <c r="G42" i="36"/>
  <c r="G27" i="36"/>
  <c r="G43" i="36"/>
  <c r="G28" i="36"/>
  <c r="G44" i="36"/>
  <c r="G29" i="36"/>
  <c r="G45" i="36"/>
  <c r="G30" i="36"/>
  <c r="G46" i="36"/>
  <c r="G31" i="36"/>
  <c r="G47" i="36"/>
  <c r="G54" i="36"/>
  <c r="G55" i="36"/>
  <c r="G56" i="36"/>
  <c r="G57" i="36"/>
  <c r="G58" i="36"/>
  <c r="G59" i="36"/>
  <c r="G60" i="36"/>
  <c r="G61" i="36"/>
  <c r="G62" i="36"/>
  <c r="G63" i="36"/>
  <c r="G64" i="36"/>
  <c r="G65" i="36"/>
  <c r="G66" i="36"/>
  <c r="G67" i="36"/>
  <c r="G68" i="36"/>
  <c r="G69" i="36"/>
  <c r="G70" i="36"/>
  <c r="G71" i="36"/>
  <c r="G72" i="36"/>
  <c r="G73" i="36"/>
  <c r="G74" i="36"/>
  <c r="G75" i="36"/>
  <c r="G76" i="36"/>
  <c r="G77" i="36"/>
  <c r="G78" i="36"/>
  <c r="G79" i="36"/>
  <c r="G80" i="36"/>
  <c r="G81" i="36"/>
  <c r="G82" i="36"/>
  <c r="G83" i="36"/>
  <c r="G114" i="36"/>
  <c r="G21" i="36"/>
  <c r="G155" i="36"/>
  <c r="G11" i="36"/>
  <c r="G50" i="36"/>
  <c r="G117" i="36"/>
  <c r="G84" i="36"/>
  <c r="G85" i="36"/>
  <c r="G86" i="36"/>
  <c r="G87" i="36"/>
  <c r="G88" i="36"/>
  <c r="G89" i="36"/>
  <c r="G90" i="36"/>
  <c r="G91" i="36"/>
  <c r="G92" i="36"/>
  <c r="G93" i="36"/>
  <c r="G94" i="36"/>
  <c r="G95" i="36"/>
  <c r="G96" i="36"/>
  <c r="G97" i="36"/>
  <c r="G98" i="36"/>
  <c r="G99" i="36"/>
  <c r="G100" i="36"/>
  <c r="G101" i="36"/>
  <c r="G102" i="36"/>
  <c r="G103" i="36"/>
  <c r="G104" i="36"/>
  <c r="G105" i="36"/>
  <c r="G106" i="36"/>
  <c r="G107" i="36"/>
  <c r="G108" i="36"/>
  <c r="G109" i="36"/>
  <c r="G110" i="36"/>
  <c r="G111" i="36"/>
  <c r="G51" i="36"/>
  <c r="G48" i="36"/>
  <c r="G156" i="36"/>
  <c r="G115" i="36"/>
  <c r="G116" i="36"/>
  <c r="G118" i="36"/>
  <c r="G12" i="36"/>
  <c r="G119" i="36"/>
  <c r="G120" i="36"/>
  <c r="G121" i="36"/>
  <c r="G122" i="36"/>
  <c r="G123" i="36"/>
  <c r="G124" i="36"/>
  <c r="G125" i="36"/>
  <c r="G126" i="36"/>
  <c r="G127" i="36"/>
  <c r="G128" i="36"/>
  <c r="G129" i="36"/>
  <c r="G130" i="36"/>
  <c r="G131" i="36"/>
  <c r="G132" i="36"/>
  <c r="G133" i="36"/>
  <c r="G134" i="36"/>
  <c r="G135" i="36"/>
  <c r="G136" i="36"/>
  <c r="G137" i="36"/>
  <c r="G138" i="36"/>
  <c r="G139" i="36"/>
  <c r="G140" i="36"/>
  <c r="G141" i="36"/>
  <c r="G142" i="36"/>
  <c r="G143" i="36"/>
  <c r="G144" i="36"/>
  <c r="G145" i="36"/>
  <c r="G146" i="36"/>
  <c r="G147" i="36"/>
  <c r="G148" i="36"/>
  <c r="G149" i="36"/>
  <c r="G150" i="36"/>
  <c r="G151" i="36"/>
  <c r="G49" i="36"/>
  <c r="G153" i="36"/>
  <c r="G14" i="36"/>
  <c r="G52" i="36"/>
  <c r="G15" i="36"/>
  <c r="X15" i="36"/>
  <c r="W15" i="36"/>
  <c r="V15" i="36"/>
  <c r="U15" i="36"/>
  <c r="T15" i="36"/>
  <c r="S15" i="36"/>
  <c r="R15" i="36"/>
  <c r="Q15" i="36"/>
  <c r="L15" i="36"/>
  <c r="K15" i="36"/>
  <c r="J15" i="36"/>
  <c r="I15" i="36"/>
  <c r="H15" i="36"/>
  <c r="F15" i="36"/>
  <c r="E15" i="36"/>
  <c r="D15" i="36"/>
  <c r="C15" i="36"/>
  <c r="B15" i="36"/>
  <c r="X52" i="36"/>
  <c r="W52" i="36"/>
  <c r="V52" i="36"/>
  <c r="S52" i="36"/>
  <c r="Q52" i="36"/>
  <c r="L52" i="36"/>
  <c r="K52" i="36"/>
  <c r="J52" i="36"/>
  <c r="I52" i="36"/>
  <c r="H52" i="36"/>
  <c r="F52" i="36"/>
  <c r="E52" i="36"/>
  <c r="D52" i="36"/>
  <c r="C52" i="36"/>
  <c r="B52" i="36"/>
  <c r="X14" i="36"/>
  <c r="W14" i="36"/>
  <c r="V14" i="36"/>
  <c r="S14" i="36"/>
  <c r="Q14" i="36"/>
  <c r="L14" i="36"/>
  <c r="K14" i="36"/>
  <c r="J14" i="36"/>
  <c r="I14" i="36"/>
  <c r="H14" i="36"/>
  <c r="F14" i="36"/>
  <c r="E14" i="36"/>
  <c r="D14" i="36"/>
  <c r="C14" i="36"/>
  <c r="B14" i="36"/>
  <c r="X153" i="36"/>
  <c r="W153" i="36"/>
  <c r="V153" i="36"/>
  <c r="S153" i="36"/>
  <c r="Q153" i="36"/>
  <c r="L153" i="36"/>
  <c r="K153" i="36"/>
  <c r="J153" i="36"/>
  <c r="I153" i="36"/>
  <c r="H153" i="36"/>
  <c r="F153" i="36"/>
  <c r="E153" i="36"/>
  <c r="D153" i="36"/>
  <c r="C153" i="36"/>
  <c r="B153" i="36"/>
  <c r="X49" i="36"/>
  <c r="W49" i="36"/>
  <c r="V49" i="36"/>
  <c r="S49" i="36"/>
  <c r="Q49" i="36"/>
  <c r="L49" i="36"/>
  <c r="K49" i="36"/>
  <c r="J49" i="36"/>
  <c r="I49" i="36"/>
  <c r="H49" i="36"/>
  <c r="F49" i="36"/>
  <c r="E49" i="36"/>
  <c r="D49" i="36"/>
  <c r="C49" i="36"/>
  <c r="B49" i="36"/>
  <c r="X151" i="36"/>
  <c r="W151" i="36"/>
  <c r="V151" i="36"/>
  <c r="S151" i="36"/>
  <c r="Q151" i="36"/>
  <c r="L151" i="36"/>
  <c r="K151" i="36"/>
  <c r="J151" i="36"/>
  <c r="I151" i="36"/>
  <c r="H151" i="36"/>
  <c r="F151" i="36"/>
  <c r="E151" i="36"/>
  <c r="D151" i="36"/>
  <c r="C151" i="36"/>
  <c r="B151" i="36"/>
  <c r="X150" i="36"/>
  <c r="W150" i="36"/>
  <c r="V150" i="36"/>
  <c r="L150" i="36"/>
  <c r="J150" i="36"/>
  <c r="I150" i="36"/>
  <c r="H150" i="36"/>
  <c r="F150" i="36"/>
  <c r="E150" i="36"/>
  <c r="D150" i="36"/>
  <c r="C150" i="36"/>
  <c r="B150" i="36"/>
  <c r="X149" i="36"/>
  <c r="W149" i="36"/>
  <c r="V149" i="36"/>
  <c r="S149" i="36"/>
  <c r="Q149" i="36"/>
  <c r="N149" i="36"/>
  <c r="M149" i="36"/>
  <c r="L149" i="36"/>
  <c r="K149" i="36"/>
  <c r="J149" i="36"/>
  <c r="I149" i="36"/>
  <c r="H149" i="36"/>
  <c r="F149" i="36"/>
  <c r="E149" i="36"/>
  <c r="D149" i="36"/>
  <c r="C149" i="36"/>
  <c r="B149" i="36"/>
  <c r="X148" i="36"/>
  <c r="W148" i="36"/>
  <c r="V148" i="36"/>
  <c r="L148" i="36"/>
  <c r="J148" i="36"/>
  <c r="I148" i="36"/>
  <c r="H148" i="36"/>
  <c r="F148" i="36"/>
  <c r="E148" i="36"/>
  <c r="D148" i="36"/>
  <c r="C148" i="36"/>
  <c r="B148" i="36"/>
  <c r="X147" i="36"/>
  <c r="W147" i="36"/>
  <c r="V147" i="36"/>
  <c r="S147" i="36"/>
  <c r="Q147" i="36"/>
  <c r="N147" i="36"/>
  <c r="M147" i="36"/>
  <c r="L147" i="36"/>
  <c r="K147" i="36"/>
  <c r="J147" i="36"/>
  <c r="I147" i="36"/>
  <c r="H147" i="36"/>
  <c r="F147" i="36"/>
  <c r="E147" i="36"/>
  <c r="D147" i="36"/>
  <c r="C147" i="36"/>
  <c r="B147" i="36"/>
  <c r="X146" i="36"/>
  <c r="W146" i="36"/>
  <c r="V146" i="36"/>
  <c r="L146" i="36"/>
  <c r="J146" i="36"/>
  <c r="I146" i="36"/>
  <c r="H146" i="36"/>
  <c r="F146" i="36"/>
  <c r="E146" i="36"/>
  <c r="D146" i="36"/>
  <c r="C146" i="36"/>
  <c r="B146" i="36"/>
  <c r="X145" i="36"/>
  <c r="W145" i="36"/>
  <c r="V145" i="36"/>
  <c r="S145" i="36"/>
  <c r="Q145" i="36"/>
  <c r="N145" i="36"/>
  <c r="M145" i="36"/>
  <c r="L145" i="36"/>
  <c r="K145" i="36"/>
  <c r="J145" i="36"/>
  <c r="I145" i="36"/>
  <c r="H145" i="36"/>
  <c r="F145" i="36"/>
  <c r="E145" i="36"/>
  <c r="D145" i="36"/>
  <c r="C145" i="36"/>
  <c r="B145" i="36"/>
  <c r="X144" i="36"/>
  <c r="W144" i="36"/>
  <c r="V144" i="36"/>
  <c r="L144" i="36"/>
  <c r="J144" i="36"/>
  <c r="I144" i="36"/>
  <c r="H144" i="36"/>
  <c r="F144" i="36"/>
  <c r="E144" i="36"/>
  <c r="D144" i="36"/>
  <c r="C144" i="36"/>
  <c r="B144" i="36"/>
  <c r="X143" i="36"/>
  <c r="W143" i="36"/>
  <c r="V143" i="36"/>
  <c r="S143" i="36"/>
  <c r="Q143" i="36"/>
  <c r="N143" i="36"/>
  <c r="M143" i="36"/>
  <c r="L143" i="36"/>
  <c r="K143" i="36"/>
  <c r="J143" i="36"/>
  <c r="I143" i="36"/>
  <c r="H143" i="36"/>
  <c r="F143" i="36"/>
  <c r="E143" i="36"/>
  <c r="D143" i="36"/>
  <c r="C143" i="36"/>
  <c r="B143" i="36"/>
  <c r="X142" i="36"/>
  <c r="W142" i="36"/>
  <c r="V142" i="36"/>
  <c r="L142" i="36"/>
  <c r="J142" i="36"/>
  <c r="I142" i="36"/>
  <c r="H142" i="36"/>
  <c r="F142" i="36"/>
  <c r="E142" i="36"/>
  <c r="D142" i="36"/>
  <c r="C142" i="36"/>
  <c r="B142" i="36"/>
  <c r="X141" i="36"/>
  <c r="W141" i="36"/>
  <c r="V141" i="36"/>
  <c r="S141" i="36"/>
  <c r="Q141" i="36"/>
  <c r="N141" i="36"/>
  <c r="M141" i="36"/>
  <c r="L141" i="36"/>
  <c r="K141" i="36"/>
  <c r="J141" i="36"/>
  <c r="I141" i="36"/>
  <c r="H141" i="36"/>
  <c r="F141" i="36"/>
  <c r="E141" i="36"/>
  <c r="D141" i="36"/>
  <c r="C141" i="36"/>
  <c r="B141" i="36"/>
  <c r="X140" i="36"/>
  <c r="W140" i="36"/>
  <c r="V140" i="36"/>
  <c r="L140" i="36"/>
  <c r="J140" i="36"/>
  <c r="I140" i="36"/>
  <c r="H140" i="36"/>
  <c r="F140" i="36"/>
  <c r="E140" i="36"/>
  <c r="D140" i="36"/>
  <c r="C140" i="36"/>
  <c r="B140" i="36"/>
  <c r="X139" i="36"/>
  <c r="W139" i="36"/>
  <c r="V139" i="36"/>
  <c r="S139" i="36"/>
  <c r="Q139" i="36"/>
  <c r="N139" i="36"/>
  <c r="M139" i="36"/>
  <c r="L139" i="36"/>
  <c r="K139" i="36"/>
  <c r="J139" i="36"/>
  <c r="I139" i="36"/>
  <c r="H139" i="36"/>
  <c r="F139" i="36"/>
  <c r="E139" i="36"/>
  <c r="D139" i="36"/>
  <c r="C139" i="36"/>
  <c r="B139" i="36"/>
  <c r="X138" i="36"/>
  <c r="W138" i="36"/>
  <c r="V138" i="36"/>
  <c r="L138" i="36"/>
  <c r="J138" i="36"/>
  <c r="I138" i="36"/>
  <c r="H138" i="36"/>
  <c r="F138" i="36"/>
  <c r="E138" i="36"/>
  <c r="D138" i="36"/>
  <c r="C138" i="36"/>
  <c r="B138" i="36"/>
  <c r="X137" i="36"/>
  <c r="W137" i="36"/>
  <c r="V137" i="36"/>
  <c r="S137" i="36"/>
  <c r="Q137" i="36"/>
  <c r="N137" i="36"/>
  <c r="M137" i="36"/>
  <c r="L137" i="36"/>
  <c r="K137" i="36"/>
  <c r="J137" i="36"/>
  <c r="I137" i="36"/>
  <c r="H137" i="36"/>
  <c r="F137" i="36"/>
  <c r="E137" i="36"/>
  <c r="D137" i="36"/>
  <c r="C137" i="36"/>
  <c r="B137" i="36"/>
  <c r="X136" i="36"/>
  <c r="W136" i="36"/>
  <c r="V136" i="36"/>
  <c r="L136" i="36"/>
  <c r="J136" i="36"/>
  <c r="I136" i="36"/>
  <c r="H136" i="36"/>
  <c r="F136" i="36"/>
  <c r="E136" i="36"/>
  <c r="D136" i="36"/>
  <c r="C136" i="36"/>
  <c r="B136" i="36"/>
  <c r="X135" i="36"/>
  <c r="W135" i="36"/>
  <c r="V135" i="36"/>
  <c r="S135" i="36"/>
  <c r="Q135" i="36"/>
  <c r="N135" i="36"/>
  <c r="M135" i="36"/>
  <c r="L135" i="36"/>
  <c r="K135" i="36"/>
  <c r="J135" i="36"/>
  <c r="I135" i="36"/>
  <c r="H135" i="36"/>
  <c r="F135" i="36"/>
  <c r="E135" i="36"/>
  <c r="D135" i="36"/>
  <c r="C135" i="36"/>
  <c r="B135" i="36"/>
  <c r="X134" i="36"/>
  <c r="W134" i="36"/>
  <c r="V134" i="36"/>
  <c r="L134" i="36"/>
  <c r="J134" i="36"/>
  <c r="I134" i="36"/>
  <c r="H134" i="36"/>
  <c r="F134" i="36"/>
  <c r="E134" i="36"/>
  <c r="D134" i="36"/>
  <c r="C134" i="36"/>
  <c r="B134" i="36"/>
  <c r="X133" i="36"/>
  <c r="W133" i="36"/>
  <c r="V133" i="36"/>
  <c r="S133" i="36"/>
  <c r="Q133" i="36"/>
  <c r="N133" i="36"/>
  <c r="M133" i="36"/>
  <c r="L133" i="36"/>
  <c r="K133" i="36"/>
  <c r="J133" i="36"/>
  <c r="I133" i="36"/>
  <c r="H133" i="36"/>
  <c r="F133" i="36"/>
  <c r="E133" i="36"/>
  <c r="D133" i="36"/>
  <c r="C133" i="36"/>
  <c r="B133" i="36"/>
  <c r="X132" i="36"/>
  <c r="W132" i="36"/>
  <c r="V132" i="36"/>
  <c r="L132" i="36"/>
  <c r="J132" i="36"/>
  <c r="I132" i="36"/>
  <c r="H132" i="36"/>
  <c r="F132" i="36"/>
  <c r="E132" i="36"/>
  <c r="D132" i="36"/>
  <c r="C132" i="36"/>
  <c r="B132" i="36"/>
  <c r="X131" i="36"/>
  <c r="W131" i="36"/>
  <c r="V131" i="36"/>
  <c r="S131" i="36"/>
  <c r="Q131" i="36"/>
  <c r="N131" i="36"/>
  <c r="M131" i="36"/>
  <c r="L131" i="36"/>
  <c r="K131" i="36"/>
  <c r="J131" i="36"/>
  <c r="I131" i="36"/>
  <c r="H131" i="36"/>
  <c r="F131" i="36"/>
  <c r="E131" i="36"/>
  <c r="D131" i="36"/>
  <c r="C131" i="36"/>
  <c r="B131" i="36"/>
  <c r="X130" i="36"/>
  <c r="W130" i="36"/>
  <c r="V130" i="36"/>
  <c r="L130" i="36"/>
  <c r="J130" i="36"/>
  <c r="I130" i="36"/>
  <c r="H130" i="36"/>
  <c r="F130" i="36"/>
  <c r="E130" i="36"/>
  <c r="D130" i="36"/>
  <c r="C130" i="36"/>
  <c r="B130" i="36"/>
  <c r="X129" i="36"/>
  <c r="W129" i="36"/>
  <c r="V129" i="36"/>
  <c r="S129" i="36"/>
  <c r="Q129" i="36"/>
  <c r="N129" i="36"/>
  <c r="M129" i="36"/>
  <c r="L129" i="36"/>
  <c r="K129" i="36"/>
  <c r="J129" i="36"/>
  <c r="I129" i="36"/>
  <c r="H129" i="36"/>
  <c r="F129" i="36"/>
  <c r="E129" i="36"/>
  <c r="D129" i="36"/>
  <c r="C129" i="36"/>
  <c r="B129" i="36"/>
  <c r="X128" i="36"/>
  <c r="W128" i="36"/>
  <c r="V128" i="36"/>
  <c r="L128" i="36"/>
  <c r="J128" i="36"/>
  <c r="I128" i="36"/>
  <c r="H128" i="36"/>
  <c r="F128" i="36"/>
  <c r="E128" i="36"/>
  <c r="D128" i="36"/>
  <c r="C128" i="36"/>
  <c r="B128" i="36"/>
  <c r="X127" i="36"/>
  <c r="W127" i="36"/>
  <c r="V127" i="36"/>
  <c r="S127" i="36"/>
  <c r="Q127" i="36"/>
  <c r="N127" i="36"/>
  <c r="M127" i="36"/>
  <c r="L127" i="36"/>
  <c r="K127" i="36"/>
  <c r="J127" i="36"/>
  <c r="I127" i="36"/>
  <c r="H127" i="36"/>
  <c r="F127" i="36"/>
  <c r="E127" i="36"/>
  <c r="D127" i="36"/>
  <c r="C127" i="36"/>
  <c r="B127" i="36"/>
  <c r="X126" i="36"/>
  <c r="W126" i="36"/>
  <c r="V126" i="36"/>
  <c r="L126" i="36"/>
  <c r="J126" i="36"/>
  <c r="I126" i="36"/>
  <c r="H126" i="36"/>
  <c r="F126" i="36"/>
  <c r="E126" i="36"/>
  <c r="D126" i="36"/>
  <c r="C126" i="36"/>
  <c r="B126" i="36"/>
  <c r="X125" i="36"/>
  <c r="W125" i="36"/>
  <c r="V125" i="36"/>
  <c r="S125" i="36"/>
  <c r="Q125" i="36"/>
  <c r="N125" i="36"/>
  <c r="M125" i="36"/>
  <c r="L125" i="36"/>
  <c r="K125" i="36"/>
  <c r="J125" i="36"/>
  <c r="I125" i="36"/>
  <c r="H125" i="36"/>
  <c r="F125" i="36"/>
  <c r="E125" i="36"/>
  <c r="D125" i="36"/>
  <c r="C125" i="36"/>
  <c r="B125" i="36"/>
  <c r="X124" i="36"/>
  <c r="W124" i="36"/>
  <c r="V124" i="36"/>
  <c r="L124" i="36"/>
  <c r="J124" i="36"/>
  <c r="I124" i="36"/>
  <c r="H124" i="36"/>
  <c r="F124" i="36"/>
  <c r="E124" i="36"/>
  <c r="D124" i="36"/>
  <c r="C124" i="36"/>
  <c r="B124" i="36"/>
  <c r="X123" i="36"/>
  <c r="W123" i="36"/>
  <c r="V123" i="36"/>
  <c r="S123" i="36"/>
  <c r="Q123" i="36"/>
  <c r="N123" i="36"/>
  <c r="M123" i="36"/>
  <c r="L123" i="36"/>
  <c r="K123" i="36"/>
  <c r="J123" i="36"/>
  <c r="I123" i="36"/>
  <c r="H123" i="36"/>
  <c r="F123" i="36"/>
  <c r="E123" i="36"/>
  <c r="D123" i="36"/>
  <c r="C123" i="36"/>
  <c r="B123" i="36"/>
  <c r="X122" i="36"/>
  <c r="W122" i="36"/>
  <c r="V122" i="36"/>
  <c r="L122" i="36"/>
  <c r="J122" i="36"/>
  <c r="I122" i="36"/>
  <c r="H122" i="36"/>
  <c r="F122" i="36"/>
  <c r="E122" i="36"/>
  <c r="D122" i="36"/>
  <c r="C122" i="36"/>
  <c r="B122" i="36"/>
  <c r="X121" i="36"/>
  <c r="W121" i="36"/>
  <c r="V121" i="36"/>
  <c r="S121" i="36"/>
  <c r="Q121" i="36"/>
  <c r="N121" i="36"/>
  <c r="M121" i="36"/>
  <c r="L121" i="36"/>
  <c r="K121" i="36"/>
  <c r="J121" i="36"/>
  <c r="I121" i="36"/>
  <c r="H121" i="36"/>
  <c r="F121" i="36"/>
  <c r="E121" i="36"/>
  <c r="D121" i="36"/>
  <c r="C121" i="36"/>
  <c r="B121" i="36"/>
  <c r="X120" i="36"/>
  <c r="W120" i="36"/>
  <c r="V120" i="36"/>
  <c r="L120" i="36"/>
  <c r="J120" i="36"/>
  <c r="I120" i="36"/>
  <c r="H120" i="36"/>
  <c r="F120" i="36"/>
  <c r="E120" i="36"/>
  <c r="D120" i="36"/>
  <c r="C120" i="36"/>
  <c r="B120" i="36"/>
  <c r="X119" i="36"/>
  <c r="W119" i="36"/>
  <c r="V119" i="36"/>
  <c r="S119" i="36"/>
  <c r="Q119" i="36"/>
  <c r="N119" i="36"/>
  <c r="M119" i="36"/>
  <c r="L119" i="36"/>
  <c r="K119" i="36"/>
  <c r="J119" i="36"/>
  <c r="I119" i="36"/>
  <c r="H119" i="36"/>
  <c r="F119" i="36"/>
  <c r="E119" i="36"/>
  <c r="D119" i="36"/>
  <c r="C119" i="36"/>
  <c r="B119" i="36"/>
  <c r="X12" i="36"/>
  <c r="W12" i="36"/>
  <c r="V12" i="36"/>
  <c r="S12" i="36"/>
  <c r="Q12" i="36"/>
  <c r="L12" i="36"/>
  <c r="K12" i="36"/>
  <c r="J12" i="36"/>
  <c r="I12" i="36"/>
  <c r="H12" i="36"/>
  <c r="F12" i="36"/>
  <c r="E12" i="36"/>
  <c r="D12" i="36"/>
  <c r="C12" i="36"/>
  <c r="B12" i="36"/>
  <c r="X118" i="36"/>
  <c r="W118" i="36"/>
  <c r="V118" i="36"/>
  <c r="S118" i="36"/>
  <c r="Q118" i="36"/>
  <c r="L118" i="36"/>
  <c r="K118" i="36"/>
  <c r="J118" i="36"/>
  <c r="I118" i="36"/>
  <c r="H118" i="36"/>
  <c r="F118" i="36"/>
  <c r="E118" i="36"/>
  <c r="D118" i="36"/>
  <c r="C118" i="36"/>
  <c r="B118" i="36"/>
  <c r="Y116" i="36"/>
  <c r="X116" i="36"/>
  <c r="W116" i="36"/>
  <c r="V116" i="36"/>
  <c r="S116" i="36"/>
  <c r="Q116" i="36"/>
  <c r="L116" i="36"/>
  <c r="K116" i="36"/>
  <c r="J116" i="36"/>
  <c r="I116" i="36"/>
  <c r="H116" i="36"/>
  <c r="F116" i="36"/>
  <c r="E116" i="36"/>
  <c r="D116" i="36"/>
  <c r="C116" i="36"/>
  <c r="B116" i="36"/>
  <c r="Y115" i="36"/>
  <c r="X115" i="36"/>
  <c r="W115" i="36"/>
  <c r="V115" i="36"/>
  <c r="S115" i="36"/>
  <c r="Q115" i="36"/>
  <c r="N115" i="36"/>
  <c r="M115" i="36"/>
  <c r="L115" i="36"/>
  <c r="K115" i="36"/>
  <c r="J115" i="36"/>
  <c r="I115" i="36"/>
  <c r="H115" i="36"/>
  <c r="F115" i="36"/>
  <c r="E115" i="36"/>
  <c r="D115" i="36"/>
  <c r="C115" i="36"/>
  <c r="B115" i="36"/>
  <c r="X156" i="36"/>
  <c r="W156" i="36"/>
  <c r="V156" i="36"/>
  <c r="S156" i="36"/>
  <c r="Q156" i="36"/>
  <c r="N156" i="36"/>
  <c r="M156" i="36"/>
  <c r="L156" i="36"/>
  <c r="K156" i="36"/>
  <c r="J156" i="36"/>
  <c r="I156" i="36"/>
  <c r="H156" i="36"/>
  <c r="F156" i="36"/>
  <c r="E156" i="36"/>
  <c r="D156" i="36"/>
  <c r="C156" i="36"/>
  <c r="B156" i="36"/>
  <c r="X48" i="36"/>
  <c r="W48" i="36"/>
  <c r="V48" i="36"/>
  <c r="S48" i="36"/>
  <c r="Q48" i="36"/>
  <c r="N48" i="36"/>
  <c r="M48" i="36"/>
  <c r="L48" i="36"/>
  <c r="K48" i="36"/>
  <c r="J48" i="36"/>
  <c r="I48" i="36"/>
  <c r="H48" i="36"/>
  <c r="F48" i="36"/>
  <c r="E48" i="36"/>
  <c r="D48" i="36"/>
  <c r="C48" i="36"/>
  <c r="B48" i="36"/>
  <c r="X51" i="36"/>
  <c r="W51" i="36"/>
  <c r="V51" i="36"/>
  <c r="S51" i="36"/>
  <c r="Q51" i="36"/>
  <c r="N51" i="36"/>
  <c r="M51" i="36"/>
  <c r="L51" i="36"/>
  <c r="K51" i="36"/>
  <c r="J51" i="36"/>
  <c r="I51" i="36"/>
  <c r="H51" i="36"/>
  <c r="F51" i="36"/>
  <c r="E51" i="36"/>
  <c r="D51" i="36"/>
  <c r="C51" i="36"/>
  <c r="B51" i="36"/>
  <c r="X111" i="36"/>
  <c r="W111" i="36"/>
  <c r="V111" i="36"/>
  <c r="L111" i="36"/>
  <c r="J111" i="36"/>
  <c r="I111" i="36"/>
  <c r="H111" i="36"/>
  <c r="F111" i="36"/>
  <c r="E111" i="36"/>
  <c r="D111" i="36"/>
  <c r="C111" i="36"/>
  <c r="B111" i="36"/>
  <c r="X110" i="36"/>
  <c r="W110" i="36"/>
  <c r="V110" i="36"/>
  <c r="S110" i="36"/>
  <c r="Q110" i="36"/>
  <c r="N110" i="36"/>
  <c r="M110" i="36"/>
  <c r="L110" i="36"/>
  <c r="K110" i="36"/>
  <c r="J110" i="36"/>
  <c r="I110" i="36"/>
  <c r="H110" i="36"/>
  <c r="F110" i="36"/>
  <c r="E110" i="36"/>
  <c r="D110" i="36"/>
  <c r="C110" i="36"/>
  <c r="B110" i="36"/>
  <c r="Y109" i="36"/>
  <c r="X109" i="36"/>
  <c r="W109" i="36"/>
  <c r="V109" i="36"/>
  <c r="L109" i="36"/>
  <c r="J109" i="36"/>
  <c r="I109" i="36"/>
  <c r="H109" i="36"/>
  <c r="F109" i="36"/>
  <c r="E109" i="36"/>
  <c r="D109" i="36"/>
  <c r="C109" i="36"/>
  <c r="B109" i="36"/>
  <c r="Y108" i="36"/>
  <c r="X108" i="36"/>
  <c r="W108" i="36"/>
  <c r="V108" i="36"/>
  <c r="U108" i="36"/>
  <c r="T108" i="36"/>
  <c r="S108" i="36"/>
  <c r="R108" i="36"/>
  <c r="Q108" i="36"/>
  <c r="N108" i="36"/>
  <c r="M108" i="36"/>
  <c r="L108" i="36"/>
  <c r="K108" i="36"/>
  <c r="J108" i="36"/>
  <c r="I108" i="36"/>
  <c r="H108" i="36"/>
  <c r="F108" i="36"/>
  <c r="E108" i="36"/>
  <c r="D108" i="36"/>
  <c r="C108" i="36"/>
  <c r="B108" i="36"/>
  <c r="X107" i="36"/>
  <c r="W107" i="36"/>
  <c r="V107" i="36"/>
  <c r="L107" i="36"/>
  <c r="J107" i="36"/>
  <c r="I107" i="36"/>
  <c r="H107" i="36"/>
  <c r="F107" i="36"/>
  <c r="E107" i="36"/>
  <c r="D107" i="36"/>
  <c r="C107" i="36"/>
  <c r="B107" i="36"/>
  <c r="X106" i="36"/>
  <c r="W106" i="36"/>
  <c r="V106" i="36"/>
  <c r="S106" i="36"/>
  <c r="Q106" i="36"/>
  <c r="N106" i="36"/>
  <c r="M106" i="36"/>
  <c r="L106" i="36"/>
  <c r="K106" i="36"/>
  <c r="J106" i="36"/>
  <c r="I106" i="36"/>
  <c r="H106" i="36"/>
  <c r="F106" i="36"/>
  <c r="E106" i="36"/>
  <c r="D106" i="36"/>
  <c r="C106" i="36"/>
  <c r="B106" i="36"/>
  <c r="X105" i="36"/>
  <c r="W105" i="36"/>
  <c r="V105" i="36"/>
  <c r="L105" i="36"/>
  <c r="J105" i="36"/>
  <c r="I105" i="36"/>
  <c r="H105" i="36"/>
  <c r="F105" i="36"/>
  <c r="E105" i="36"/>
  <c r="D105" i="36"/>
  <c r="C105" i="36"/>
  <c r="B105" i="36"/>
  <c r="X104" i="36"/>
  <c r="W104" i="36"/>
  <c r="V104" i="36"/>
  <c r="S104" i="36"/>
  <c r="Q104" i="36"/>
  <c r="N104" i="36"/>
  <c r="M104" i="36"/>
  <c r="L104" i="36"/>
  <c r="K104" i="36"/>
  <c r="J104" i="36"/>
  <c r="I104" i="36"/>
  <c r="H104" i="36"/>
  <c r="F104" i="36"/>
  <c r="E104" i="36"/>
  <c r="D104" i="36"/>
  <c r="C104" i="36"/>
  <c r="B104" i="36"/>
  <c r="X103" i="36"/>
  <c r="W103" i="36"/>
  <c r="V103" i="36"/>
  <c r="L103" i="36"/>
  <c r="J103" i="36"/>
  <c r="I103" i="36"/>
  <c r="H103" i="36"/>
  <c r="F103" i="36"/>
  <c r="E103" i="36"/>
  <c r="D103" i="36"/>
  <c r="C103" i="36"/>
  <c r="B103" i="36"/>
  <c r="X102" i="36"/>
  <c r="W102" i="36"/>
  <c r="V102" i="36"/>
  <c r="S102" i="36"/>
  <c r="Q102" i="36"/>
  <c r="N102" i="36"/>
  <c r="M102" i="36"/>
  <c r="L102" i="36"/>
  <c r="K102" i="36"/>
  <c r="J102" i="36"/>
  <c r="I102" i="36"/>
  <c r="H102" i="36"/>
  <c r="F102" i="36"/>
  <c r="E102" i="36"/>
  <c r="D102" i="36"/>
  <c r="C102" i="36"/>
  <c r="B102" i="36"/>
  <c r="X101" i="36"/>
  <c r="W101" i="36"/>
  <c r="V101" i="36"/>
  <c r="L101" i="36"/>
  <c r="J101" i="36"/>
  <c r="I101" i="36"/>
  <c r="H101" i="36"/>
  <c r="F101" i="36"/>
  <c r="E101" i="36"/>
  <c r="D101" i="36"/>
  <c r="C101" i="36"/>
  <c r="B101" i="36"/>
  <c r="X100" i="36"/>
  <c r="W100" i="36"/>
  <c r="V100" i="36"/>
  <c r="S100" i="36"/>
  <c r="Q100" i="36"/>
  <c r="N100" i="36"/>
  <c r="M100" i="36"/>
  <c r="L100" i="36"/>
  <c r="K100" i="36"/>
  <c r="J100" i="36"/>
  <c r="I100" i="36"/>
  <c r="H100" i="36"/>
  <c r="F100" i="36"/>
  <c r="E100" i="36"/>
  <c r="D100" i="36"/>
  <c r="C100" i="36"/>
  <c r="B100" i="36"/>
  <c r="X99" i="36"/>
  <c r="W99" i="36"/>
  <c r="V99" i="36"/>
  <c r="L99" i="36"/>
  <c r="J99" i="36"/>
  <c r="I99" i="36"/>
  <c r="H99" i="36"/>
  <c r="F99" i="36"/>
  <c r="E99" i="36"/>
  <c r="D99" i="36"/>
  <c r="C99" i="36"/>
  <c r="B99" i="36"/>
  <c r="X98" i="36"/>
  <c r="W98" i="36"/>
  <c r="V98" i="36"/>
  <c r="S98" i="36"/>
  <c r="Q98" i="36"/>
  <c r="N98" i="36"/>
  <c r="M98" i="36"/>
  <c r="L98" i="36"/>
  <c r="K98" i="36"/>
  <c r="J98" i="36"/>
  <c r="I98" i="36"/>
  <c r="H98" i="36"/>
  <c r="F98" i="36"/>
  <c r="E98" i="36"/>
  <c r="D98" i="36"/>
  <c r="C98" i="36"/>
  <c r="B98" i="36"/>
  <c r="X97" i="36"/>
  <c r="W97" i="36"/>
  <c r="V97" i="36"/>
  <c r="L97" i="36"/>
  <c r="J97" i="36"/>
  <c r="I97" i="36"/>
  <c r="H97" i="36"/>
  <c r="F97" i="36"/>
  <c r="E97" i="36"/>
  <c r="D97" i="36"/>
  <c r="C97" i="36"/>
  <c r="B97" i="36"/>
  <c r="X96" i="36"/>
  <c r="W96" i="36"/>
  <c r="V96" i="36"/>
  <c r="S96" i="36"/>
  <c r="Q96" i="36"/>
  <c r="N96" i="36"/>
  <c r="M96" i="36"/>
  <c r="L96" i="36"/>
  <c r="K96" i="36"/>
  <c r="J96" i="36"/>
  <c r="I96" i="36"/>
  <c r="H96" i="36"/>
  <c r="F96" i="36"/>
  <c r="E96" i="36"/>
  <c r="D96" i="36"/>
  <c r="C96" i="36"/>
  <c r="B96" i="36"/>
  <c r="X95" i="36"/>
  <c r="W95" i="36"/>
  <c r="V95" i="36"/>
  <c r="L95" i="36"/>
  <c r="J95" i="36"/>
  <c r="I95" i="36"/>
  <c r="H95" i="36"/>
  <c r="F95" i="36"/>
  <c r="E95" i="36"/>
  <c r="D95" i="36"/>
  <c r="C95" i="36"/>
  <c r="B95" i="36"/>
  <c r="X94" i="36"/>
  <c r="W94" i="36"/>
  <c r="V94" i="36"/>
  <c r="S94" i="36"/>
  <c r="Q94" i="36"/>
  <c r="N94" i="36"/>
  <c r="M94" i="36"/>
  <c r="L94" i="36"/>
  <c r="K94" i="36"/>
  <c r="J94" i="36"/>
  <c r="I94" i="36"/>
  <c r="H94" i="36"/>
  <c r="F94" i="36"/>
  <c r="E94" i="36"/>
  <c r="D94" i="36"/>
  <c r="C94" i="36"/>
  <c r="B94" i="36"/>
  <c r="X93" i="36"/>
  <c r="W93" i="36"/>
  <c r="V93" i="36"/>
  <c r="L93" i="36"/>
  <c r="J93" i="36"/>
  <c r="I93" i="36"/>
  <c r="H93" i="36"/>
  <c r="F93" i="36"/>
  <c r="E93" i="36"/>
  <c r="D93" i="36"/>
  <c r="C93" i="36"/>
  <c r="B93" i="36"/>
  <c r="X92" i="36"/>
  <c r="W92" i="36"/>
  <c r="V92" i="36"/>
  <c r="S92" i="36"/>
  <c r="Q92" i="36"/>
  <c r="N92" i="36"/>
  <c r="M92" i="36"/>
  <c r="L92" i="36"/>
  <c r="K92" i="36"/>
  <c r="J92" i="36"/>
  <c r="I92" i="36"/>
  <c r="H92" i="36"/>
  <c r="F92" i="36"/>
  <c r="E92" i="36"/>
  <c r="D92" i="36"/>
  <c r="C92" i="36"/>
  <c r="B92" i="36"/>
  <c r="X91" i="36"/>
  <c r="W91" i="36"/>
  <c r="V91" i="36"/>
  <c r="L91" i="36"/>
  <c r="J91" i="36"/>
  <c r="I91" i="36"/>
  <c r="H91" i="36"/>
  <c r="F91" i="36"/>
  <c r="E91" i="36"/>
  <c r="D91" i="36"/>
  <c r="C91" i="36"/>
  <c r="B91" i="36"/>
  <c r="X90" i="36"/>
  <c r="W90" i="36"/>
  <c r="V90" i="36"/>
  <c r="S90" i="36"/>
  <c r="Q90" i="36"/>
  <c r="N90" i="36"/>
  <c r="M90" i="36"/>
  <c r="L90" i="36"/>
  <c r="K90" i="36"/>
  <c r="J90" i="36"/>
  <c r="I90" i="36"/>
  <c r="H90" i="36"/>
  <c r="F90" i="36"/>
  <c r="E90" i="36"/>
  <c r="D90" i="36"/>
  <c r="C90" i="36"/>
  <c r="B90" i="36"/>
  <c r="X89" i="36"/>
  <c r="W89" i="36"/>
  <c r="V89" i="36"/>
  <c r="L89" i="36"/>
  <c r="J89" i="36"/>
  <c r="I89" i="36"/>
  <c r="H89" i="36"/>
  <c r="F89" i="36"/>
  <c r="E89" i="36"/>
  <c r="D89" i="36"/>
  <c r="C89" i="36"/>
  <c r="B89" i="36"/>
  <c r="X88" i="36"/>
  <c r="W88" i="36"/>
  <c r="V88" i="36"/>
  <c r="U88" i="36"/>
  <c r="T88" i="36"/>
  <c r="S88" i="36"/>
  <c r="R88" i="36"/>
  <c r="Q88" i="36"/>
  <c r="N88" i="36"/>
  <c r="M88" i="36"/>
  <c r="L88" i="36"/>
  <c r="K88" i="36"/>
  <c r="J88" i="36"/>
  <c r="I88" i="36"/>
  <c r="H88" i="36"/>
  <c r="F88" i="36"/>
  <c r="E88" i="36"/>
  <c r="D88" i="36"/>
  <c r="C88" i="36"/>
  <c r="B88" i="36"/>
  <c r="X87" i="36"/>
  <c r="W87" i="36"/>
  <c r="V87" i="36"/>
  <c r="L87" i="36"/>
  <c r="J87" i="36"/>
  <c r="I87" i="36"/>
  <c r="H87" i="36"/>
  <c r="F87" i="36"/>
  <c r="E87" i="36"/>
  <c r="D87" i="36"/>
  <c r="C87" i="36"/>
  <c r="B87" i="36"/>
  <c r="X86" i="36"/>
  <c r="W86" i="36"/>
  <c r="V86" i="36"/>
  <c r="S86" i="36"/>
  <c r="Q86" i="36"/>
  <c r="N86" i="36"/>
  <c r="M86" i="36"/>
  <c r="L86" i="36"/>
  <c r="K86" i="36"/>
  <c r="J86" i="36"/>
  <c r="I86" i="36"/>
  <c r="H86" i="36"/>
  <c r="F86" i="36"/>
  <c r="E86" i="36"/>
  <c r="D86" i="36"/>
  <c r="C86" i="36"/>
  <c r="B86" i="36"/>
  <c r="X85" i="36"/>
  <c r="W85" i="36"/>
  <c r="V85" i="36"/>
  <c r="L85" i="36"/>
  <c r="J85" i="36"/>
  <c r="I85" i="36"/>
  <c r="H85" i="36"/>
  <c r="F85" i="36"/>
  <c r="E85" i="36"/>
  <c r="D85" i="36"/>
  <c r="C85" i="36"/>
  <c r="B85" i="36"/>
  <c r="X84" i="36"/>
  <c r="W84" i="36"/>
  <c r="V84" i="36"/>
  <c r="S84" i="36"/>
  <c r="Q84" i="36"/>
  <c r="N84" i="36"/>
  <c r="M84" i="36"/>
  <c r="L84" i="36"/>
  <c r="K84" i="36"/>
  <c r="J84" i="36"/>
  <c r="I84" i="36"/>
  <c r="H84" i="36"/>
  <c r="F84" i="36"/>
  <c r="E84" i="36"/>
  <c r="D84" i="36"/>
  <c r="C84" i="36"/>
  <c r="B84" i="36"/>
  <c r="Y117" i="36"/>
  <c r="X117" i="36"/>
  <c r="W117" i="36"/>
  <c r="V117" i="36"/>
  <c r="S117" i="36"/>
  <c r="Q117" i="36"/>
  <c r="N117" i="36"/>
  <c r="M117" i="36"/>
  <c r="L117" i="36"/>
  <c r="K117" i="36"/>
  <c r="J117" i="36"/>
  <c r="I117" i="36"/>
  <c r="H117" i="36"/>
  <c r="F117" i="36"/>
  <c r="E117" i="36"/>
  <c r="D117" i="36"/>
  <c r="C117" i="36"/>
  <c r="B117" i="36"/>
  <c r="Y50" i="36"/>
  <c r="X50" i="36"/>
  <c r="W50" i="36"/>
  <c r="V50" i="36"/>
  <c r="S50" i="36"/>
  <c r="Q50" i="36"/>
  <c r="N50" i="36"/>
  <c r="M50" i="36"/>
  <c r="L50" i="36"/>
  <c r="K50" i="36"/>
  <c r="J50" i="36"/>
  <c r="I50" i="36"/>
  <c r="H50" i="36"/>
  <c r="F50" i="36"/>
  <c r="E50" i="36"/>
  <c r="D50" i="36"/>
  <c r="C50" i="36"/>
  <c r="B50" i="36"/>
  <c r="Y11" i="36"/>
  <c r="X11" i="36"/>
  <c r="W11" i="36"/>
  <c r="V11" i="36"/>
  <c r="S11" i="36"/>
  <c r="Q11" i="36"/>
  <c r="N11" i="36"/>
  <c r="M11" i="36"/>
  <c r="L11" i="36"/>
  <c r="K11" i="36"/>
  <c r="J11" i="36"/>
  <c r="I11" i="36"/>
  <c r="H11" i="36"/>
  <c r="F11" i="36"/>
  <c r="E11" i="36"/>
  <c r="D11" i="36"/>
  <c r="C11" i="36"/>
  <c r="B11" i="36"/>
  <c r="Y155" i="36"/>
  <c r="X155" i="36"/>
  <c r="W155" i="36"/>
  <c r="V155" i="36"/>
  <c r="S155" i="36"/>
  <c r="Q155" i="36"/>
  <c r="N155" i="36"/>
  <c r="M155" i="36"/>
  <c r="L155" i="36"/>
  <c r="K155" i="36"/>
  <c r="J155" i="36"/>
  <c r="I155" i="36"/>
  <c r="H155" i="36"/>
  <c r="F155" i="36"/>
  <c r="E155" i="36"/>
  <c r="D155" i="36"/>
  <c r="C155" i="36"/>
  <c r="B155" i="36"/>
  <c r="Y21" i="36"/>
  <c r="X21" i="36"/>
  <c r="W21" i="36"/>
  <c r="V21" i="36"/>
  <c r="S21" i="36"/>
  <c r="Q21" i="36"/>
  <c r="N21" i="36"/>
  <c r="M21" i="36"/>
  <c r="L21" i="36"/>
  <c r="K21" i="36"/>
  <c r="J21" i="36"/>
  <c r="I21" i="36"/>
  <c r="H21" i="36"/>
  <c r="F21" i="36"/>
  <c r="E21" i="36"/>
  <c r="D21" i="36"/>
  <c r="C21" i="36"/>
  <c r="B21" i="36"/>
  <c r="Y114" i="36"/>
  <c r="X114" i="36"/>
  <c r="W114" i="36"/>
  <c r="V114" i="36"/>
  <c r="S114" i="36"/>
  <c r="Q114" i="36"/>
  <c r="N114" i="36"/>
  <c r="M114" i="36"/>
  <c r="L114" i="36"/>
  <c r="K114" i="36"/>
  <c r="J114" i="36"/>
  <c r="I114" i="36"/>
  <c r="H114" i="36"/>
  <c r="F114" i="36"/>
  <c r="E114" i="36"/>
  <c r="D114" i="36"/>
  <c r="C114" i="36"/>
  <c r="B114" i="36"/>
  <c r="X83" i="36"/>
  <c r="W83" i="36"/>
  <c r="V83" i="36"/>
  <c r="L83" i="36"/>
  <c r="J83" i="36"/>
  <c r="I83" i="36"/>
  <c r="H83" i="36"/>
  <c r="F83" i="36"/>
  <c r="E83" i="36"/>
  <c r="D83" i="36"/>
  <c r="C83" i="36"/>
  <c r="B83" i="36"/>
  <c r="X82" i="36"/>
  <c r="W82" i="36"/>
  <c r="V82" i="36"/>
  <c r="S82" i="36"/>
  <c r="Q82" i="36"/>
  <c r="N82" i="36"/>
  <c r="M82" i="36"/>
  <c r="L82" i="36"/>
  <c r="K82" i="36"/>
  <c r="J82" i="36"/>
  <c r="I82" i="36"/>
  <c r="H82" i="36"/>
  <c r="F82" i="36"/>
  <c r="E82" i="36"/>
  <c r="D82" i="36"/>
  <c r="C82" i="36"/>
  <c r="B82" i="36"/>
  <c r="X81" i="36"/>
  <c r="W81" i="36"/>
  <c r="V81" i="36"/>
  <c r="L81" i="36"/>
  <c r="J81" i="36"/>
  <c r="I81" i="36"/>
  <c r="H81" i="36"/>
  <c r="F81" i="36"/>
  <c r="E81" i="36"/>
  <c r="D81" i="36"/>
  <c r="C81" i="36"/>
  <c r="B81" i="36"/>
  <c r="X80" i="36"/>
  <c r="W80" i="36"/>
  <c r="V80" i="36"/>
  <c r="S80" i="36"/>
  <c r="Q80" i="36"/>
  <c r="N80" i="36"/>
  <c r="M80" i="36"/>
  <c r="L80" i="36"/>
  <c r="K80" i="36"/>
  <c r="J80" i="36"/>
  <c r="I80" i="36"/>
  <c r="H80" i="36"/>
  <c r="F80" i="36"/>
  <c r="E80" i="36"/>
  <c r="D80" i="36"/>
  <c r="C80" i="36"/>
  <c r="B80" i="36"/>
  <c r="X79" i="36"/>
  <c r="W79" i="36"/>
  <c r="V79" i="36"/>
  <c r="L79" i="36"/>
  <c r="J79" i="36"/>
  <c r="I79" i="36"/>
  <c r="H79" i="36"/>
  <c r="F79" i="36"/>
  <c r="E79" i="36"/>
  <c r="D79" i="36"/>
  <c r="C79" i="36"/>
  <c r="B79" i="36"/>
  <c r="X78" i="36"/>
  <c r="W78" i="36"/>
  <c r="V78" i="36"/>
  <c r="S78" i="36"/>
  <c r="Q78" i="36"/>
  <c r="N78" i="36"/>
  <c r="M78" i="36"/>
  <c r="L78" i="36"/>
  <c r="K78" i="36"/>
  <c r="J78" i="36"/>
  <c r="I78" i="36"/>
  <c r="H78" i="36"/>
  <c r="F78" i="36"/>
  <c r="E78" i="36"/>
  <c r="D78" i="36"/>
  <c r="C78" i="36"/>
  <c r="B78" i="36"/>
  <c r="X77" i="36"/>
  <c r="W77" i="36"/>
  <c r="V77" i="36"/>
  <c r="L77" i="36"/>
  <c r="J77" i="36"/>
  <c r="I77" i="36"/>
  <c r="H77" i="36"/>
  <c r="F77" i="36"/>
  <c r="E77" i="36"/>
  <c r="D77" i="36"/>
  <c r="C77" i="36"/>
  <c r="B77" i="36"/>
  <c r="X76" i="36"/>
  <c r="W76" i="36"/>
  <c r="V76" i="36"/>
  <c r="S76" i="36"/>
  <c r="Q76" i="36"/>
  <c r="N76" i="36"/>
  <c r="M76" i="36"/>
  <c r="L76" i="36"/>
  <c r="K76" i="36"/>
  <c r="J76" i="36"/>
  <c r="I76" i="36"/>
  <c r="H76" i="36"/>
  <c r="F76" i="36"/>
  <c r="E76" i="36"/>
  <c r="D76" i="36"/>
  <c r="C76" i="36"/>
  <c r="B76" i="36"/>
  <c r="X75" i="36"/>
  <c r="W75" i="36"/>
  <c r="V75" i="36"/>
  <c r="L75" i="36"/>
  <c r="J75" i="36"/>
  <c r="I75" i="36"/>
  <c r="H75" i="36"/>
  <c r="F75" i="36"/>
  <c r="E75" i="36"/>
  <c r="D75" i="36"/>
  <c r="C75" i="36"/>
  <c r="B75" i="36"/>
  <c r="X74" i="36"/>
  <c r="W74" i="36"/>
  <c r="V74" i="36"/>
  <c r="S74" i="36"/>
  <c r="Q74" i="36"/>
  <c r="N74" i="36"/>
  <c r="M74" i="36"/>
  <c r="L74" i="36"/>
  <c r="K74" i="36"/>
  <c r="J74" i="36"/>
  <c r="I74" i="36"/>
  <c r="H74" i="36"/>
  <c r="F74" i="36"/>
  <c r="E74" i="36"/>
  <c r="D74" i="36"/>
  <c r="C74" i="36"/>
  <c r="B74" i="36"/>
  <c r="X73" i="36"/>
  <c r="W73" i="36"/>
  <c r="V73" i="36"/>
  <c r="L73" i="36"/>
  <c r="J73" i="36"/>
  <c r="I73" i="36"/>
  <c r="H73" i="36"/>
  <c r="F73" i="36"/>
  <c r="E73" i="36"/>
  <c r="D73" i="36"/>
  <c r="C73" i="36"/>
  <c r="B73" i="36"/>
  <c r="X72" i="36"/>
  <c r="W72" i="36"/>
  <c r="V72" i="36"/>
  <c r="S72" i="36"/>
  <c r="Q72" i="36"/>
  <c r="N72" i="36"/>
  <c r="M72" i="36"/>
  <c r="L72" i="36"/>
  <c r="K72" i="36"/>
  <c r="J72" i="36"/>
  <c r="I72" i="36"/>
  <c r="H72" i="36"/>
  <c r="F72" i="36"/>
  <c r="E72" i="36"/>
  <c r="D72" i="36"/>
  <c r="C72" i="36"/>
  <c r="B72" i="36"/>
  <c r="X71" i="36"/>
  <c r="W71" i="36"/>
  <c r="V71" i="36"/>
  <c r="L71" i="36"/>
  <c r="J71" i="36"/>
  <c r="I71" i="36"/>
  <c r="H71" i="36"/>
  <c r="F71" i="36"/>
  <c r="E71" i="36"/>
  <c r="D71" i="36"/>
  <c r="C71" i="36"/>
  <c r="B71" i="36"/>
  <c r="X70" i="36"/>
  <c r="W70" i="36"/>
  <c r="V70" i="36"/>
  <c r="S70" i="36"/>
  <c r="Q70" i="36"/>
  <c r="N70" i="36"/>
  <c r="M70" i="36"/>
  <c r="L70" i="36"/>
  <c r="K70" i="36"/>
  <c r="J70" i="36"/>
  <c r="I70" i="36"/>
  <c r="H70" i="36"/>
  <c r="F70" i="36"/>
  <c r="E70" i="36"/>
  <c r="D70" i="36"/>
  <c r="C70" i="36"/>
  <c r="B70" i="36"/>
  <c r="X69" i="36"/>
  <c r="W69" i="36"/>
  <c r="V69" i="36"/>
  <c r="L69" i="36"/>
  <c r="J69" i="36"/>
  <c r="I69" i="36"/>
  <c r="H69" i="36"/>
  <c r="F69" i="36"/>
  <c r="E69" i="36"/>
  <c r="D69" i="36"/>
  <c r="C69" i="36"/>
  <c r="B69" i="36"/>
  <c r="X68" i="36"/>
  <c r="W68" i="36"/>
  <c r="V68" i="36"/>
  <c r="S68" i="36"/>
  <c r="Q68" i="36"/>
  <c r="N68" i="36"/>
  <c r="M68" i="36"/>
  <c r="L68" i="36"/>
  <c r="K68" i="36"/>
  <c r="J68" i="36"/>
  <c r="I68" i="36"/>
  <c r="H68" i="36"/>
  <c r="F68" i="36"/>
  <c r="E68" i="36"/>
  <c r="D68" i="36"/>
  <c r="C68" i="36"/>
  <c r="B68" i="36"/>
  <c r="X67" i="36"/>
  <c r="W67" i="36"/>
  <c r="V67" i="36"/>
  <c r="L67" i="36"/>
  <c r="J67" i="36"/>
  <c r="I67" i="36"/>
  <c r="H67" i="36"/>
  <c r="F67" i="36"/>
  <c r="E67" i="36"/>
  <c r="D67" i="36"/>
  <c r="C67" i="36"/>
  <c r="B67" i="36"/>
  <c r="X66" i="36"/>
  <c r="W66" i="36"/>
  <c r="V66" i="36"/>
  <c r="S66" i="36"/>
  <c r="Q66" i="36"/>
  <c r="N66" i="36"/>
  <c r="M66" i="36"/>
  <c r="L66" i="36"/>
  <c r="K66" i="36"/>
  <c r="J66" i="36"/>
  <c r="I66" i="36"/>
  <c r="H66" i="36"/>
  <c r="F66" i="36"/>
  <c r="E66" i="36"/>
  <c r="D66" i="36"/>
  <c r="C66" i="36"/>
  <c r="B66" i="36"/>
  <c r="Y65" i="36"/>
  <c r="X65" i="36"/>
  <c r="W65" i="36"/>
  <c r="V65" i="36"/>
  <c r="S65" i="36"/>
  <c r="Q65" i="36"/>
  <c r="N65" i="36"/>
  <c r="M65" i="36"/>
  <c r="L65" i="36"/>
  <c r="K65" i="36"/>
  <c r="J65" i="36"/>
  <c r="I65" i="36"/>
  <c r="H65" i="36"/>
  <c r="F65" i="36"/>
  <c r="E65" i="36"/>
  <c r="D65" i="36"/>
  <c r="C65" i="36"/>
  <c r="B65" i="36"/>
  <c r="X64" i="36"/>
  <c r="W64" i="36"/>
  <c r="V64" i="36"/>
  <c r="S64" i="36"/>
  <c r="Q64" i="36"/>
  <c r="N64" i="36"/>
  <c r="M64" i="36"/>
  <c r="L64" i="36"/>
  <c r="K64" i="36"/>
  <c r="J64" i="36"/>
  <c r="I64" i="36"/>
  <c r="H64" i="36"/>
  <c r="F64" i="36"/>
  <c r="E64" i="36"/>
  <c r="D64" i="36"/>
  <c r="C64" i="36"/>
  <c r="B64" i="36"/>
  <c r="X63" i="36"/>
  <c r="W63" i="36"/>
  <c r="V63" i="36"/>
  <c r="S63" i="36"/>
  <c r="N63" i="36"/>
  <c r="M63" i="36"/>
  <c r="L63" i="36"/>
  <c r="J63" i="36"/>
  <c r="I63" i="36"/>
  <c r="H63" i="36"/>
  <c r="F63" i="36"/>
  <c r="E63" i="36"/>
  <c r="D63" i="36"/>
  <c r="C63" i="36"/>
  <c r="B63" i="36"/>
  <c r="X62" i="36"/>
  <c r="W62" i="36"/>
  <c r="V62" i="36"/>
  <c r="S62" i="36"/>
  <c r="Q62" i="36"/>
  <c r="N62" i="36"/>
  <c r="M62" i="36"/>
  <c r="L62" i="36"/>
  <c r="K62" i="36"/>
  <c r="J62" i="36"/>
  <c r="I62" i="36"/>
  <c r="H62" i="36"/>
  <c r="F62" i="36"/>
  <c r="E62" i="36"/>
  <c r="D62" i="36"/>
  <c r="C62" i="36"/>
  <c r="B62" i="36"/>
  <c r="Y61" i="36"/>
  <c r="X61" i="36"/>
  <c r="W61" i="36"/>
  <c r="V61" i="36"/>
  <c r="S61" i="36"/>
  <c r="Q61" i="36"/>
  <c r="N61" i="36"/>
  <c r="M61" i="36"/>
  <c r="L61" i="36"/>
  <c r="K61" i="36"/>
  <c r="J61" i="36"/>
  <c r="I61" i="36"/>
  <c r="H61" i="36"/>
  <c r="F61" i="36"/>
  <c r="E61" i="36"/>
  <c r="D61" i="36"/>
  <c r="C61" i="36"/>
  <c r="B61" i="36"/>
  <c r="Y60" i="36"/>
  <c r="X60" i="36"/>
  <c r="W60" i="36"/>
  <c r="V60" i="36"/>
  <c r="S60" i="36"/>
  <c r="Q60" i="36"/>
  <c r="N60" i="36"/>
  <c r="M60" i="36"/>
  <c r="L60" i="36"/>
  <c r="K60" i="36"/>
  <c r="J60" i="36"/>
  <c r="I60" i="36"/>
  <c r="H60" i="36"/>
  <c r="F60" i="36"/>
  <c r="E60" i="36"/>
  <c r="D60" i="36"/>
  <c r="C60" i="36"/>
  <c r="B60" i="36"/>
  <c r="Y59" i="36"/>
  <c r="X59" i="36"/>
  <c r="W59" i="36"/>
  <c r="V59" i="36"/>
  <c r="S59" i="36"/>
  <c r="Q59" i="36"/>
  <c r="N59" i="36"/>
  <c r="M59" i="36"/>
  <c r="L59" i="36"/>
  <c r="K59" i="36"/>
  <c r="J59" i="36"/>
  <c r="I59" i="36"/>
  <c r="H59" i="36"/>
  <c r="F59" i="36"/>
  <c r="E59" i="36"/>
  <c r="D59" i="36"/>
  <c r="C59" i="36"/>
  <c r="B59" i="36"/>
  <c r="Y58" i="36"/>
  <c r="X58" i="36"/>
  <c r="W58" i="36"/>
  <c r="V58" i="36"/>
  <c r="L58" i="36"/>
  <c r="J58" i="36"/>
  <c r="I58" i="36"/>
  <c r="H58" i="36"/>
  <c r="F58" i="36"/>
  <c r="E58" i="36"/>
  <c r="D58" i="36"/>
  <c r="C58" i="36"/>
  <c r="B58" i="36"/>
  <c r="Y57" i="36"/>
  <c r="X57" i="36"/>
  <c r="W57" i="36"/>
  <c r="V57" i="36"/>
  <c r="S57" i="36"/>
  <c r="Q57" i="36"/>
  <c r="N57" i="36"/>
  <c r="M57" i="36"/>
  <c r="L57" i="36"/>
  <c r="K57" i="36"/>
  <c r="J57" i="36"/>
  <c r="I57" i="36"/>
  <c r="H57" i="36"/>
  <c r="F57" i="36"/>
  <c r="E57" i="36"/>
  <c r="D57" i="36"/>
  <c r="C57" i="36"/>
  <c r="B57" i="36"/>
  <c r="Y56" i="36"/>
  <c r="X56" i="36"/>
  <c r="W56" i="36"/>
  <c r="V56" i="36"/>
  <c r="S56" i="36"/>
  <c r="Q56" i="36"/>
  <c r="N56" i="36"/>
  <c r="M56" i="36"/>
  <c r="L56" i="36"/>
  <c r="K56" i="36"/>
  <c r="J56" i="36"/>
  <c r="I56" i="36"/>
  <c r="H56" i="36"/>
  <c r="F56" i="36"/>
  <c r="E56" i="36"/>
  <c r="D56" i="36"/>
  <c r="C56" i="36"/>
  <c r="B56" i="36"/>
  <c r="Y55" i="36"/>
  <c r="X55" i="36"/>
  <c r="W55" i="36"/>
  <c r="V55" i="36"/>
  <c r="S55" i="36"/>
  <c r="Q55" i="36"/>
  <c r="N55" i="36"/>
  <c r="M55" i="36"/>
  <c r="L55" i="36"/>
  <c r="K55" i="36"/>
  <c r="J55" i="36"/>
  <c r="I55" i="36"/>
  <c r="H55" i="36"/>
  <c r="F55" i="36"/>
  <c r="E55" i="36"/>
  <c r="D55" i="36"/>
  <c r="C55" i="36"/>
  <c r="B55" i="36"/>
  <c r="Y54" i="36"/>
  <c r="X54" i="36"/>
  <c r="W54" i="36"/>
  <c r="V54" i="36"/>
  <c r="S54" i="36"/>
  <c r="Q54" i="36"/>
  <c r="N54" i="36"/>
  <c r="M54" i="36"/>
  <c r="L54" i="36"/>
  <c r="K54" i="36"/>
  <c r="J54" i="36"/>
  <c r="I54" i="36"/>
  <c r="H54" i="36"/>
  <c r="F54" i="36"/>
  <c r="E54" i="36"/>
  <c r="D54" i="36"/>
  <c r="C54" i="36"/>
  <c r="B54" i="36"/>
  <c r="W47" i="36"/>
  <c r="I47" i="36"/>
  <c r="H47" i="36"/>
  <c r="F47" i="36"/>
  <c r="E47" i="36"/>
  <c r="D47" i="36"/>
  <c r="C47" i="36"/>
  <c r="B47" i="36"/>
  <c r="X31" i="36"/>
  <c r="W31" i="36"/>
  <c r="I31" i="36"/>
  <c r="H31" i="36"/>
  <c r="F31" i="36"/>
  <c r="E31" i="36"/>
  <c r="D31" i="36"/>
  <c r="C31" i="36"/>
  <c r="B31" i="36"/>
  <c r="W46" i="36"/>
  <c r="I46" i="36"/>
  <c r="H46" i="36"/>
  <c r="F46" i="36"/>
  <c r="E46" i="36"/>
  <c r="D46" i="36"/>
  <c r="C46" i="36"/>
  <c r="B46" i="36"/>
  <c r="X30" i="36"/>
  <c r="W30" i="36"/>
  <c r="I30" i="36"/>
  <c r="H30" i="36"/>
  <c r="F30" i="36"/>
  <c r="E30" i="36"/>
  <c r="D30" i="36"/>
  <c r="C30" i="36"/>
  <c r="B30" i="36"/>
  <c r="Y45" i="36"/>
  <c r="X45" i="36"/>
  <c r="W45" i="36"/>
  <c r="U45" i="36"/>
  <c r="T45" i="36"/>
  <c r="R45" i="36"/>
  <c r="Q45" i="36"/>
  <c r="P45" i="36"/>
  <c r="L45" i="36"/>
  <c r="K45" i="36"/>
  <c r="I45" i="36"/>
  <c r="H45" i="36"/>
  <c r="F45" i="36"/>
  <c r="E45" i="36"/>
  <c r="D45" i="36"/>
  <c r="C45" i="36"/>
  <c r="B45" i="36"/>
  <c r="Y29" i="36"/>
  <c r="X29" i="36"/>
  <c r="W29" i="36"/>
  <c r="U29" i="36"/>
  <c r="T29" i="36"/>
  <c r="R29" i="36"/>
  <c r="Q29" i="36"/>
  <c r="P29" i="36"/>
  <c r="L29" i="36"/>
  <c r="K29" i="36"/>
  <c r="I29" i="36"/>
  <c r="H29" i="36"/>
  <c r="F29" i="36"/>
  <c r="E29" i="36"/>
  <c r="D29" i="36"/>
  <c r="C29" i="36"/>
  <c r="B29" i="36"/>
  <c r="Y44" i="36"/>
  <c r="X44" i="36"/>
  <c r="W44" i="36"/>
  <c r="U44" i="36"/>
  <c r="T44" i="36"/>
  <c r="R44" i="36"/>
  <c r="Q44" i="36"/>
  <c r="P44" i="36"/>
  <c r="L44" i="36"/>
  <c r="K44" i="36"/>
  <c r="I44" i="36"/>
  <c r="H44" i="36"/>
  <c r="F44" i="36"/>
  <c r="E44" i="36"/>
  <c r="D44" i="36"/>
  <c r="C44" i="36"/>
  <c r="B44" i="36"/>
  <c r="Y28" i="36"/>
  <c r="X28" i="36"/>
  <c r="W28" i="36"/>
  <c r="U28" i="36"/>
  <c r="T28" i="36"/>
  <c r="R28" i="36"/>
  <c r="Q28" i="36"/>
  <c r="P28" i="36"/>
  <c r="L28" i="36"/>
  <c r="K28" i="36"/>
  <c r="I28" i="36"/>
  <c r="H28" i="36"/>
  <c r="F28" i="36"/>
  <c r="E28" i="36"/>
  <c r="D28" i="36"/>
  <c r="C28" i="36"/>
  <c r="B28" i="36"/>
  <c r="Y43" i="36"/>
  <c r="X43" i="36"/>
  <c r="W43" i="36"/>
  <c r="U43" i="36"/>
  <c r="T43" i="36"/>
  <c r="R43" i="36"/>
  <c r="Q43" i="36"/>
  <c r="P43" i="36"/>
  <c r="L43" i="36"/>
  <c r="K43" i="36"/>
  <c r="I43" i="36"/>
  <c r="H43" i="36"/>
  <c r="F43" i="36"/>
  <c r="E43" i="36"/>
  <c r="D43" i="36"/>
  <c r="C43" i="36"/>
  <c r="B43" i="36"/>
  <c r="Y27" i="36"/>
  <c r="X27" i="36"/>
  <c r="W27" i="36"/>
  <c r="U27" i="36"/>
  <c r="T27" i="36"/>
  <c r="R27" i="36"/>
  <c r="Q27" i="36"/>
  <c r="P27" i="36"/>
  <c r="L27" i="36"/>
  <c r="K27" i="36"/>
  <c r="I27" i="36"/>
  <c r="H27" i="36"/>
  <c r="F27" i="36"/>
  <c r="E27" i="36"/>
  <c r="D27" i="36"/>
  <c r="C27" i="36"/>
  <c r="B27" i="36"/>
  <c r="Y42" i="36"/>
  <c r="X42" i="36"/>
  <c r="W42" i="36"/>
  <c r="U42" i="36"/>
  <c r="T42" i="36"/>
  <c r="R42" i="36"/>
  <c r="Q42" i="36"/>
  <c r="P42" i="36"/>
  <c r="L42" i="36"/>
  <c r="K42" i="36"/>
  <c r="I42" i="36"/>
  <c r="H42" i="36"/>
  <c r="F42" i="36"/>
  <c r="E42" i="36"/>
  <c r="D42" i="36"/>
  <c r="C42" i="36"/>
  <c r="B42" i="36"/>
  <c r="Y26" i="36"/>
  <c r="X26" i="36"/>
  <c r="W26" i="36"/>
  <c r="U26" i="36"/>
  <c r="T26" i="36"/>
  <c r="R26" i="36"/>
  <c r="Q26" i="36"/>
  <c r="P26" i="36"/>
  <c r="L26" i="36"/>
  <c r="K26" i="36"/>
  <c r="I26" i="36"/>
  <c r="H26" i="36"/>
  <c r="F26" i="36"/>
  <c r="E26" i="36"/>
  <c r="D26" i="36"/>
  <c r="C26" i="36"/>
  <c r="B26" i="36"/>
  <c r="W41" i="36"/>
  <c r="I41" i="36"/>
  <c r="H41" i="36"/>
  <c r="F41" i="36"/>
  <c r="E41" i="36"/>
  <c r="D41" i="36"/>
  <c r="C41" i="36"/>
  <c r="B41" i="36"/>
  <c r="X25" i="36"/>
  <c r="W25" i="36"/>
  <c r="I25" i="36"/>
  <c r="H25" i="36"/>
  <c r="F25" i="36"/>
  <c r="E25" i="36"/>
  <c r="D25" i="36"/>
  <c r="C25" i="36"/>
  <c r="B25" i="36"/>
  <c r="Y40" i="36"/>
  <c r="X40" i="36"/>
  <c r="W40" i="36"/>
  <c r="U40" i="36"/>
  <c r="T40" i="36"/>
  <c r="R40" i="36"/>
  <c r="Q40" i="36"/>
  <c r="P40" i="36"/>
  <c r="L40" i="36"/>
  <c r="K40" i="36"/>
  <c r="I40" i="36"/>
  <c r="H40" i="36"/>
  <c r="F40" i="36"/>
  <c r="E40" i="36"/>
  <c r="D40" i="36"/>
  <c r="C40" i="36"/>
  <c r="B40" i="36"/>
  <c r="Y24" i="36"/>
  <c r="X24" i="36"/>
  <c r="W24" i="36"/>
  <c r="U24" i="36"/>
  <c r="T24" i="36"/>
  <c r="R24" i="36"/>
  <c r="Q24" i="36"/>
  <c r="P24" i="36"/>
  <c r="L24" i="36"/>
  <c r="K24" i="36"/>
  <c r="I24" i="36"/>
  <c r="H24" i="36"/>
  <c r="F24" i="36"/>
  <c r="E24" i="36"/>
  <c r="D24" i="36"/>
  <c r="C24" i="36"/>
  <c r="B24" i="36"/>
  <c r="Y39" i="36"/>
  <c r="X39" i="36"/>
  <c r="W39" i="36"/>
  <c r="U39" i="36"/>
  <c r="T39" i="36"/>
  <c r="R39" i="36"/>
  <c r="Q39" i="36"/>
  <c r="P39" i="36"/>
  <c r="L39" i="36"/>
  <c r="K39" i="36"/>
  <c r="I39" i="36"/>
  <c r="H39" i="36"/>
  <c r="F39" i="36"/>
  <c r="E39" i="36"/>
  <c r="D39" i="36"/>
  <c r="C39" i="36"/>
  <c r="B39" i="36"/>
  <c r="Y23" i="36"/>
  <c r="X23" i="36"/>
  <c r="W23" i="36"/>
  <c r="U23" i="36"/>
  <c r="T23" i="36"/>
  <c r="R23" i="36"/>
  <c r="Q23" i="36"/>
  <c r="P23" i="36"/>
  <c r="L23" i="36"/>
  <c r="K23" i="36"/>
  <c r="I23" i="36"/>
  <c r="H23" i="36"/>
  <c r="F23" i="36"/>
  <c r="E23" i="36"/>
  <c r="D23" i="36"/>
  <c r="C23" i="36"/>
  <c r="B23" i="36"/>
  <c r="Y38" i="36"/>
  <c r="X38" i="36"/>
  <c r="W38" i="36"/>
  <c r="U38" i="36"/>
  <c r="T38" i="36"/>
  <c r="R38" i="36"/>
  <c r="Q38" i="36"/>
  <c r="P38" i="36"/>
  <c r="L38" i="36"/>
  <c r="K38" i="36"/>
  <c r="I38" i="36"/>
  <c r="H38" i="36"/>
  <c r="F38" i="36"/>
  <c r="E38" i="36"/>
  <c r="D38" i="36"/>
  <c r="C38" i="36"/>
  <c r="B38" i="36"/>
  <c r="Y22" i="36"/>
  <c r="X22" i="36"/>
  <c r="W22" i="36"/>
  <c r="U22" i="36"/>
  <c r="T22" i="36"/>
  <c r="R22" i="36"/>
  <c r="Q22" i="36"/>
  <c r="P22" i="36"/>
  <c r="L22" i="36"/>
  <c r="K22" i="36"/>
  <c r="I22" i="36"/>
  <c r="H22" i="36"/>
  <c r="F22" i="36"/>
  <c r="E22" i="36"/>
  <c r="D22" i="36"/>
  <c r="C22" i="36"/>
  <c r="B22" i="36"/>
  <c r="Y3" i="36"/>
  <c r="X3" i="36"/>
  <c r="W3" i="36"/>
  <c r="U3" i="36"/>
  <c r="T3" i="36"/>
  <c r="R3" i="36"/>
  <c r="Q3" i="36"/>
  <c r="P3" i="36"/>
  <c r="L3" i="36"/>
  <c r="K3" i="36"/>
  <c r="I3" i="36"/>
  <c r="H3" i="36"/>
  <c r="F3" i="36"/>
  <c r="E3" i="36"/>
  <c r="D3" i="36"/>
  <c r="C3" i="36"/>
  <c r="B3" i="36"/>
  <c r="Y37" i="36"/>
  <c r="X37" i="36"/>
  <c r="W37" i="36"/>
  <c r="U37" i="36"/>
  <c r="T37" i="36"/>
  <c r="R37" i="36"/>
  <c r="Q37" i="36"/>
  <c r="P37" i="36"/>
  <c r="L37" i="36"/>
  <c r="K37" i="36"/>
  <c r="I37" i="36"/>
  <c r="H37" i="36"/>
  <c r="F37" i="36"/>
  <c r="E37" i="36"/>
  <c r="D37" i="36"/>
  <c r="C37" i="36"/>
  <c r="B37" i="36"/>
  <c r="Y20" i="36"/>
  <c r="X20" i="36"/>
  <c r="W20" i="36"/>
  <c r="U20" i="36"/>
  <c r="T20" i="36"/>
  <c r="R20" i="36"/>
  <c r="Q20" i="36"/>
  <c r="P20" i="36"/>
  <c r="L20" i="36"/>
  <c r="K20" i="36"/>
  <c r="I20" i="36"/>
  <c r="H20" i="36"/>
  <c r="F20" i="36"/>
  <c r="E20" i="36"/>
  <c r="D20" i="36"/>
  <c r="C20" i="36"/>
  <c r="B20" i="36"/>
  <c r="W36" i="36"/>
  <c r="I36" i="36"/>
  <c r="H36" i="36"/>
  <c r="F36" i="36"/>
  <c r="E36" i="36"/>
  <c r="D36" i="36"/>
  <c r="C36" i="36"/>
  <c r="B36" i="36"/>
  <c r="X19" i="36"/>
  <c r="W19" i="36"/>
  <c r="I19" i="36"/>
  <c r="H19" i="36"/>
  <c r="F19" i="36"/>
  <c r="E19" i="36"/>
  <c r="D19" i="36"/>
  <c r="C19" i="36"/>
  <c r="B19" i="36"/>
  <c r="X18" i="36"/>
  <c r="W18" i="36"/>
  <c r="I18" i="36"/>
  <c r="Z18" i="36" s="1"/>
  <c r="H18" i="36"/>
  <c r="F18" i="36"/>
  <c r="E18" i="36"/>
  <c r="D18" i="36"/>
  <c r="C18" i="36"/>
  <c r="B18" i="36"/>
  <c r="X9" i="36"/>
  <c r="W9" i="36"/>
  <c r="I9" i="36"/>
  <c r="Z9" i="36" s="1"/>
  <c r="H9" i="36"/>
  <c r="F9" i="36"/>
  <c r="E9" i="36"/>
  <c r="D9" i="36"/>
  <c r="C9" i="36"/>
  <c r="B9" i="36"/>
  <c r="W35" i="36"/>
  <c r="I35" i="36"/>
  <c r="H35" i="36"/>
  <c r="F35" i="36"/>
  <c r="E35" i="36"/>
  <c r="D35" i="36"/>
  <c r="C35" i="36"/>
  <c r="B35" i="36"/>
  <c r="X16" i="36"/>
  <c r="W16" i="36"/>
  <c r="I16" i="36"/>
  <c r="H16" i="36"/>
  <c r="F16" i="36"/>
  <c r="E16" i="36"/>
  <c r="D16" i="36"/>
  <c r="C16" i="36"/>
  <c r="B16" i="36"/>
  <c r="Y17" i="36"/>
  <c r="X17" i="36"/>
  <c r="W17" i="36"/>
  <c r="I17" i="36"/>
  <c r="Z17" i="36" s="1"/>
  <c r="H17" i="36"/>
  <c r="F17" i="36"/>
  <c r="E17" i="36"/>
  <c r="D17" i="36"/>
  <c r="C17" i="36"/>
  <c r="B17" i="36"/>
  <c r="X8" i="36"/>
  <c r="W8" i="36"/>
  <c r="I8" i="36"/>
  <c r="Z8" i="36" s="1"/>
  <c r="H8" i="36"/>
  <c r="F8" i="36"/>
  <c r="E8" i="36"/>
  <c r="D8" i="36"/>
  <c r="C8" i="36"/>
  <c r="B8" i="36"/>
  <c r="W34" i="36"/>
  <c r="I34" i="36"/>
  <c r="H34" i="36"/>
  <c r="F34" i="36"/>
  <c r="E34" i="36"/>
  <c r="D34" i="36"/>
  <c r="C34" i="36"/>
  <c r="B34" i="36"/>
  <c r="X13" i="36"/>
  <c r="W13" i="36"/>
  <c r="I13" i="36"/>
  <c r="H13" i="36"/>
  <c r="F13" i="36"/>
  <c r="E13" i="36"/>
  <c r="D13" i="36"/>
  <c r="C13" i="36"/>
  <c r="B13" i="36"/>
  <c r="X154" i="36"/>
  <c r="W154" i="36"/>
  <c r="I154" i="36"/>
  <c r="Z154" i="36" s="1"/>
  <c r="H154" i="36"/>
  <c r="F154" i="36"/>
  <c r="E154" i="36"/>
  <c r="D154" i="36"/>
  <c r="C154" i="36"/>
  <c r="B154" i="36"/>
  <c r="X113" i="36"/>
  <c r="W113" i="36"/>
  <c r="I113" i="36"/>
  <c r="Z113" i="36" s="1"/>
  <c r="H113" i="36"/>
  <c r="F113" i="36"/>
  <c r="E113" i="36"/>
  <c r="D113" i="36"/>
  <c r="C113" i="36"/>
  <c r="B113" i="36"/>
  <c r="W33" i="36"/>
  <c r="I33" i="36"/>
  <c r="H33" i="36"/>
  <c r="F33" i="36"/>
  <c r="E33" i="36"/>
  <c r="D33" i="36"/>
  <c r="C33" i="36"/>
  <c r="B33" i="36"/>
  <c r="X10" i="36"/>
  <c r="W10" i="36"/>
  <c r="I10" i="36"/>
  <c r="H10" i="36"/>
  <c r="F10" i="36"/>
  <c r="E10" i="36"/>
  <c r="D10" i="36"/>
  <c r="C10" i="36"/>
  <c r="B10" i="36"/>
  <c r="X152" i="36"/>
  <c r="W152" i="36"/>
  <c r="I152" i="36"/>
  <c r="Z152" i="36" s="1"/>
  <c r="H152" i="36"/>
  <c r="F152" i="36"/>
  <c r="E152" i="36"/>
  <c r="D152" i="36"/>
  <c r="C152" i="36"/>
  <c r="B152" i="36"/>
  <c r="X112" i="36"/>
  <c r="W112" i="36"/>
  <c r="I112" i="36"/>
  <c r="Z112" i="36" s="1"/>
  <c r="H112" i="36"/>
  <c r="F112" i="36"/>
  <c r="E112" i="36"/>
  <c r="D112" i="36"/>
  <c r="C112" i="36"/>
  <c r="B112" i="36"/>
  <c r="W32" i="36"/>
  <c r="I32" i="36"/>
  <c r="H32" i="36"/>
  <c r="F32" i="36"/>
  <c r="E32" i="36"/>
  <c r="D32" i="36"/>
  <c r="C32" i="36"/>
  <c r="B32" i="36"/>
  <c r="X7" i="36"/>
  <c r="W7" i="36"/>
  <c r="I7" i="36"/>
  <c r="H7" i="36"/>
  <c r="F7" i="36"/>
  <c r="E7" i="36"/>
  <c r="D7" i="36"/>
  <c r="C7" i="36"/>
  <c r="B7" i="36"/>
  <c r="Y6" i="36"/>
  <c r="X6" i="36"/>
  <c r="W6" i="36"/>
  <c r="U6" i="36"/>
  <c r="T6" i="36"/>
  <c r="R6" i="36"/>
  <c r="Q6" i="36"/>
  <c r="P6" i="36"/>
  <c r="L6" i="36"/>
  <c r="K6" i="36"/>
  <c r="I6" i="36"/>
  <c r="H6" i="36"/>
  <c r="F6" i="36"/>
  <c r="E6" i="36"/>
  <c r="D6" i="36"/>
  <c r="C6" i="36"/>
  <c r="B6" i="36"/>
  <c r="Y5" i="36"/>
  <c r="X5" i="36"/>
  <c r="W5" i="36"/>
  <c r="U5" i="36"/>
  <c r="T5" i="36"/>
  <c r="R5" i="36"/>
  <c r="Q5" i="36"/>
  <c r="P5" i="36"/>
  <c r="L5" i="36"/>
  <c r="K5" i="36"/>
  <c r="I5" i="36"/>
  <c r="H5" i="36"/>
  <c r="F5" i="36"/>
  <c r="E5" i="36"/>
  <c r="D5" i="36"/>
  <c r="C5" i="36"/>
  <c r="B5" i="36"/>
  <c r="Y4" i="36"/>
  <c r="X4" i="36"/>
  <c r="W4" i="36"/>
  <c r="U4" i="36"/>
  <c r="T4" i="36"/>
  <c r="R4" i="36"/>
  <c r="Q4" i="36"/>
  <c r="P4" i="36"/>
  <c r="L4" i="36"/>
  <c r="K4" i="36"/>
  <c r="I4" i="36"/>
  <c r="H4" i="36"/>
  <c r="F4" i="36"/>
  <c r="E4" i="36"/>
  <c r="D4" i="36"/>
  <c r="C4" i="36"/>
  <c r="B4" i="36"/>
  <c r="X53" i="36"/>
  <c r="W53" i="36"/>
  <c r="I53" i="36"/>
  <c r="Z53" i="36" s="1"/>
  <c r="H53" i="36"/>
  <c r="F53" i="36"/>
  <c r="E53" i="36"/>
  <c r="D53" i="36"/>
  <c r="C53" i="36"/>
  <c r="B53" i="36"/>
  <c r="Z97" i="38" l="1"/>
  <c r="Z29" i="38"/>
  <c r="Z78" i="38"/>
  <c r="Z96" i="38"/>
  <c r="Z48" i="36"/>
  <c r="Z118" i="36"/>
  <c r="Z52" i="36"/>
  <c r="Z65" i="38"/>
  <c r="Z117" i="36"/>
  <c r="Z51" i="36"/>
  <c r="Z31" i="38"/>
  <c r="Z98" i="38"/>
  <c r="Z124" i="38"/>
  <c r="Z114" i="36"/>
  <c r="Z50" i="36"/>
  <c r="Z49" i="36"/>
  <c r="Z156" i="38"/>
  <c r="Z151" i="36"/>
  <c r="Z155" i="38"/>
  <c r="Z21" i="36"/>
  <c r="Z155" i="36"/>
  <c r="Z156" i="36"/>
  <c r="Z12" i="36"/>
  <c r="Z14" i="36"/>
  <c r="Z15" i="36"/>
  <c r="Z11" i="36"/>
  <c r="Z32" i="38"/>
  <c r="Z131" i="38"/>
  <c r="Z30" i="38"/>
  <c r="Z66" i="38"/>
  <c r="Z133" i="38"/>
  <c r="CO120" i="27"/>
  <c r="CO121" i="27"/>
  <c r="CO115" i="27"/>
  <c r="CO116" i="27"/>
  <c r="CO108" i="27"/>
  <c r="CO109" i="27"/>
  <c r="CO100" i="27"/>
  <c r="CO101" i="27"/>
  <c r="CO102" i="27"/>
  <c r="CO94" i="27"/>
  <c r="CG93" i="27"/>
  <c r="CO87" i="27"/>
  <c r="CO88" i="27"/>
  <c r="CO82" i="27"/>
  <c r="CO83" i="27"/>
  <c r="CO77" i="27"/>
  <c r="CO78" i="27"/>
  <c r="CO71" i="27"/>
  <c r="CO72" i="27"/>
  <c r="CO65" i="27"/>
  <c r="CO66" i="27"/>
  <c r="CO67" i="27"/>
  <c r="CO58" i="27"/>
  <c r="CO59" i="27"/>
  <c r="CO50" i="27"/>
  <c r="CO51" i="27"/>
  <c r="CO52" i="27"/>
  <c r="CO42" i="27"/>
  <c r="CO34" i="27"/>
  <c r="CO29" i="27"/>
  <c r="CO24" i="27"/>
  <c r="CO16" i="27"/>
  <c r="CJ16" i="27"/>
  <c r="CO10" i="27"/>
  <c r="CO6" i="27"/>
  <c r="CO4" i="27"/>
  <c r="CG86" i="27"/>
  <c r="CF76" i="31"/>
  <c r="CG119" i="27"/>
  <c r="BB22" i="26"/>
  <c r="BB119" i="27" s="1"/>
  <c r="AY22" i="26"/>
  <c r="BO22" i="26" s="1"/>
  <c r="BD22" i="26" s="1"/>
  <c r="BD119" i="27" s="1"/>
  <c r="AW22" i="26"/>
  <c r="AX22" i="26"/>
  <c r="AX22" i="30" s="1"/>
  <c r="CG114" i="27"/>
  <c r="BB21" i="26"/>
  <c r="AY21" i="26"/>
  <c r="AY21" i="30" s="1"/>
  <c r="AW21" i="26"/>
  <c r="AX21" i="26"/>
  <c r="CG107" i="27"/>
  <c r="BB20" i="26"/>
  <c r="BB20" i="30" s="1"/>
  <c r="AY20" i="26"/>
  <c r="BQ20" i="26" s="1"/>
  <c r="BQ20" i="30" s="1"/>
  <c r="AW20" i="26"/>
  <c r="AX20" i="26"/>
  <c r="AX107" i="27" s="1"/>
  <c r="CG99" i="27"/>
  <c r="BB19" i="26"/>
  <c r="AY19" i="26"/>
  <c r="BP19" i="26" s="1"/>
  <c r="AW19" i="26"/>
  <c r="AW99" i="27" s="1"/>
  <c r="AX19" i="26"/>
  <c r="AX99" i="27" s="1"/>
  <c r="BB18" i="26"/>
  <c r="BB93" i="27" s="1"/>
  <c r="AY18" i="26"/>
  <c r="BO18" i="26" s="1"/>
  <c r="BD18" i="26" s="1"/>
  <c r="AW18" i="26"/>
  <c r="AW18" i="30" s="1"/>
  <c r="AX18" i="26"/>
  <c r="AX18" i="30" s="1"/>
  <c r="BB17" i="26"/>
  <c r="AY17" i="26"/>
  <c r="BO17" i="26" s="1"/>
  <c r="AW17" i="26"/>
  <c r="AW17" i="30" s="1"/>
  <c r="AX17" i="26"/>
  <c r="AX86" i="27" s="1"/>
  <c r="CG81" i="27"/>
  <c r="BB16" i="26"/>
  <c r="BB81" i="27" s="1"/>
  <c r="AY16" i="26"/>
  <c r="AW16" i="26"/>
  <c r="AW16" i="30" s="1"/>
  <c r="AX16" i="26"/>
  <c r="AX81" i="27" s="1"/>
  <c r="CG76" i="27"/>
  <c r="BB15" i="26"/>
  <c r="BB15" i="30" s="1"/>
  <c r="AY15" i="26"/>
  <c r="AY76" i="27" s="1"/>
  <c r="AW15" i="26"/>
  <c r="AX15" i="26"/>
  <c r="AX76" i="27" s="1"/>
  <c r="CG70" i="27"/>
  <c r="BB14" i="26"/>
  <c r="AY14" i="26"/>
  <c r="BP14" i="26" s="1"/>
  <c r="AW14" i="26"/>
  <c r="AW70" i="27" s="1"/>
  <c r="AX14" i="26"/>
  <c r="CG64" i="27"/>
  <c r="BB13" i="26"/>
  <c r="AY13" i="26"/>
  <c r="BO13" i="26" s="1"/>
  <c r="BD13" i="26" s="1"/>
  <c r="BD64" i="27" s="1"/>
  <c r="AW13" i="26"/>
  <c r="AW64" i="27" s="1"/>
  <c r="AX13" i="26"/>
  <c r="CG57" i="27"/>
  <c r="BB12" i="26"/>
  <c r="BB57" i="27" s="1"/>
  <c r="AY12" i="26"/>
  <c r="BP12" i="26" s="1"/>
  <c r="BP12" i="30" s="1"/>
  <c r="AW12" i="26"/>
  <c r="AW57" i="27" s="1"/>
  <c r="AX12" i="26"/>
  <c r="CG49" i="27"/>
  <c r="BB11" i="26"/>
  <c r="AY11" i="26"/>
  <c r="AY49" i="27" s="1"/>
  <c r="AW11" i="26"/>
  <c r="AW11" i="30" s="1"/>
  <c r="AX11" i="26"/>
  <c r="AX49" i="27" s="1"/>
  <c r="CG41" i="27"/>
  <c r="BB10" i="26"/>
  <c r="AY10" i="26"/>
  <c r="BO10" i="26" s="1"/>
  <c r="BD10" i="26" s="1"/>
  <c r="BD10" i="30" s="1"/>
  <c r="AW10" i="26"/>
  <c r="AW10" i="30" s="1"/>
  <c r="AX10" i="26"/>
  <c r="CG33" i="27"/>
  <c r="BB9" i="26"/>
  <c r="BB33" i="27" s="1"/>
  <c r="AY9" i="26"/>
  <c r="AY9" i="30" s="1"/>
  <c r="AW9" i="26"/>
  <c r="AW33" i="27" s="1"/>
  <c r="AX9" i="26"/>
  <c r="AX33" i="27" s="1"/>
  <c r="CG28" i="27"/>
  <c r="BB8" i="26"/>
  <c r="BB8" i="30" s="1"/>
  <c r="AY8" i="26"/>
  <c r="AY28" i="27" s="1"/>
  <c r="AW8" i="26"/>
  <c r="AW8" i="30" s="1"/>
  <c r="AX8" i="26"/>
  <c r="CG23" i="27"/>
  <c r="BB7" i="26"/>
  <c r="BB7" i="30" s="1"/>
  <c r="AY7" i="26"/>
  <c r="BP7" i="26" s="1"/>
  <c r="AW7" i="26"/>
  <c r="AW23" i="27" s="1"/>
  <c r="AX7" i="26"/>
  <c r="AX7" i="30" s="1"/>
  <c r="AW3" i="26"/>
  <c r="AX3" i="26"/>
  <c r="AX3" i="27" s="1"/>
  <c r="AY3" i="26"/>
  <c r="BQ3" i="26" s="1"/>
  <c r="BB3" i="26"/>
  <c r="BB3" i="27" s="1"/>
  <c r="CG3" i="27"/>
  <c r="BZ95" i="27"/>
  <c r="BI95" i="27"/>
  <c r="BZ89" i="27"/>
  <c r="BI89" i="27"/>
  <c r="BZ60" i="27"/>
  <c r="BZ61" i="27"/>
  <c r="BI60" i="27"/>
  <c r="BI61" i="27"/>
  <c r="BZ53" i="27"/>
  <c r="BZ54" i="27"/>
  <c r="BI53" i="27"/>
  <c r="BI54" i="27"/>
  <c r="BZ30" i="27"/>
  <c r="BZ31" i="27"/>
  <c r="BI30" i="27"/>
  <c r="BI31" i="27"/>
  <c r="BZ25" i="27"/>
  <c r="BZ26" i="27"/>
  <c r="BI25" i="27"/>
  <c r="BI26" i="27"/>
  <c r="BZ94" i="27"/>
  <c r="CG94" i="27" s="1"/>
  <c r="BZ29" i="27"/>
  <c r="CG29" i="27" s="1"/>
  <c r="BZ24" i="27"/>
  <c r="CG24" i="27" s="1"/>
  <c r="BI24" i="27"/>
  <c r="CB24" i="27" s="1"/>
  <c r="BZ20" i="27"/>
  <c r="CG20" i="27" s="1"/>
  <c r="BZ36" i="27"/>
  <c r="BZ37" i="27"/>
  <c r="BZ38" i="27"/>
  <c r="BI36" i="27"/>
  <c r="BI37" i="27"/>
  <c r="BI38" i="27"/>
  <c r="BZ44" i="27"/>
  <c r="BZ45" i="27"/>
  <c r="BZ46" i="27"/>
  <c r="BI44" i="27"/>
  <c r="BI45" i="27"/>
  <c r="BI46" i="27"/>
  <c r="BZ110" i="27"/>
  <c r="BZ111" i="27"/>
  <c r="BZ112" i="27"/>
  <c r="BI110" i="27"/>
  <c r="BI111" i="27"/>
  <c r="BI112" i="27"/>
  <c r="BZ103" i="27"/>
  <c r="BZ104" i="27"/>
  <c r="BZ105" i="27"/>
  <c r="BI103" i="27"/>
  <c r="BI104" i="27"/>
  <c r="BI105" i="27"/>
  <c r="BZ120" i="27"/>
  <c r="CG120" i="27" s="1"/>
  <c r="BZ121" i="27"/>
  <c r="CG121" i="27" s="1"/>
  <c r="BI120" i="27"/>
  <c r="CB120" i="27" s="1"/>
  <c r="BZ115" i="27"/>
  <c r="CG115" i="27" s="1"/>
  <c r="BZ116" i="27"/>
  <c r="CG116" i="27" s="1"/>
  <c r="BI115" i="27"/>
  <c r="CB115" i="27" s="1"/>
  <c r="BI116" i="27"/>
  <c r="CB116" i="27" s="1"/>
  <c r="BZ108" i="27"/>
  <c r="CG108" i="27" s="1"/>
  <c r="BZ109" i="27"/>
  <c r="CG109" i="27" s="1"/>
  <c r="BZ87" i="27"/>
  <c r="CG87" i="27" s="1"/>
  <c r="BZ88" i="27"/>
  <c r="CG88" i="27" s="1"/>
  <c r="BI87" i="27"/>
  <c r="CB87" i="27" s="1"/>
  <c r="BI88" i="27"/>
  <c r="CB88" i="27" s="1"/>
  <c r="BZ82" i="27"/>
  <c r="CG82" i="27" s="1"/>
  <c r="BZ83" i="27"/>
  <c r="CG83" i="27" s="1"/>
  <c r="BI82" i="27"/>
  <c r="CB82" i="27" s="1"/>
  <c r="BZ77" i="27"/>
  <c r="CG77" i="27" s="1"/>
  <c r="BZ78" i="27"/>
  <c r="CG78" i="27" s="1"/>
  <c r="BI77" i="27"/>
  <c r="CB77" i="27" s="1"/>
  <c r="BI78" i="27"/>
  <c r="CB78" i="27" s="1"/>
  <c r="BZ71" i="27"/>
  <c r="CG71" i="27" s="1"/>
  <c r="BZ72" i="27"/>
  <c r="CG72" i="27" s="1"/>
  <c r="BZ58" i="27"/>
  <c r="CG58" i="27" s="1"/>
  <c r="BZ59" i="27"/>
  <c r="CG59" i="27" s="1"/>
  <c r="BZ42" i="27"/>
  <c r="CG42" i="27" s="1"/>
  <c r="BZ43" i="27"/>
  <c r="BZ34" i="27"/>
  <c r="CG34" i="27" s="1"/>
  <c r="BZ35" i="27"/>
  <c r="BI34" i="27"/>
  <c r="CB34" i="27" s="1"/>
  <c r="BI35" i="27"/>
  <c r="BZ15" i="27"/>
  <c r="BZ16" i="27"/>
  <c r="CG16" i="27" s="1"/>
  <c r="BI15" i="27"/>
  <c r="BI16" i="27"/>
  <c r="CB16" i="27" s="1"/>
  <c r="BZ10" i="27"/>
  <c r="CG10" i="27" s="1"/>
  <c r="BZ11" i="27"/>
  <c r="BZ100" i="27"/>
  <c r="CG100" i="27" s="1"/>
  <c r="BZ101" i="27"/>
  <c r="CG101" i="27" s="1"/>
  <c r="BZ102" i="27"/>
  <c r="CG102" i="27" s="1"/>
  <c r="BI100" i="27"/>
  <c r="CB100" i="27" s="1"/>
  <c r="BI101" i="27"/>
  <c r="CB101" i="27" s="1"/>
  <c r="BI102" i="27"/>
  <c r="CB102" i="27" s="1"/>
  <c r="BZ65" i="27"/>
  <c r="CG65" i="27" s="1"/>
  <c r="BZ66" i="27"/>
  <c r="CG66" i="27" s="1"/>
  <c r="BZ67" i="27"/>
  <c r="CG67" i="27" s="1"/>
  <c r="BI65" i="27"/>
  <c r="CB65" i="27" s="1"/>
  <c r="BI66" i="27"/>
  <c r="CB66" i="27" s="1"/>
  <c r="BI67" i="27"/>
  <c r="CB67" i="27" s="1"/>
  <c r="BZ50" i="27"/>
  <c r="CG50" i="27" s="1"/>
  <c r="BZ51" i="27"/>
  <c r="CG51" i="27" s="1"/>
  <c r="BZ52" i="27"/>
  <c r="CG52" i="27" s="1"/>
  <c r="BI50" i="27"/>
  <c r="CB50" i="27" s="1"/>
  <c r="BI51" i="27"/>
  <c r="CB51" i="27" s="1"/>
  <c r="BI52" i="27"/>
  <c r="CB52" i="27" s="1"/>
  <c r="BZ122" i="27"/>
  <c r="BI122" i="27"/>
  <c r="BZ117" i="27"/>
  <c r="BI117" i="27"/>
  <c r="BZ84" i="27"/>
  <c r="BI84" i="27"/>
  <c r="BZ79" i="27"/>
  <c r="BI79" i="27"/>
  <c r="BZ73" i="27"/>
  <c r="BI73" i="27"/>
  <c r="BZ68" i="27"/>
  <c r="BI68" i="27"/>
  <c r="BZ21" i="27"/>
  <c r="CG21" i="27"/>
  <c r="BI21" i="27"/>
  <c r="CB21" i="27"/>
  <c r="BZ17" i="27"/>
  <c r="CG17" i="27"/>
  <c r="BI17" i="27"/>
  <c r="CB17" i="27"/>
  <c r="BZ12" i="27"/>
  <c r="BI12" i="27"/>
  <c r="BZ119" i="27"/>
  <c r="BZ114" i="27"/>
  <c r="BZ107" i="27"/>
  <c r="BZ99" i="27"/>
  <c r="BZ93" i="27"/>
  <c r="BZ86" i="27"/>
  <c r="BZ81" i="27"/>
  <c r="BZ76" i="27"/>
  <c r="BZ70" i="27"/>
  <c r="BZ64" i="27"/>
  <c r="BZ62" i="27"/>
  <c r="BI62" i="27"/>
  <c r="BZ57" i="27"/>
  <c r="BZ55" i="27"/>
  <c r="BI55" i="27"/>
  <c r="BZ49" i="27"/>
  <c r="BZ47" i="27"/>
  <c r="BI47" i="27"/>
  <c r="BZ41" i="27"/>
  <c r="BZ39" i="27"/>
  <c r="BI39" i="27"/>
  <c r="BZ33" i="27"/>
  <c r="BZ28" i="27"/>
  <c r="BZ23" i="27"/>
  <c r="BZ19" i="27"/>
  <c r="CG19" i="27"/>
  <c r="BB6" i="26"/>
  <c r="BB19" i="27" s="1"/>
  <c r="AY6" i="26"/>
  <c r="BQ6" i="26" s="1"/>
  <c r="AW6" i="26"/>
  <c r="AW19" i="27" s="1"/>
  <c r="AX6" i="26"/>
  <c r="AX6" i="30" s="1"/>
  <c r="BZ14" i="27"/>
  <c r="CG14" i="27"/>
  <c r="BB5" i="26"/>
  <c r="BB14" i="27" s="1"/>
  <c r="AY5" i="26"/>
  <c r="AY14" i="27" s="1"/>
  <c r="AW5" i="26"/>
  <c r="AX5" i="26"/>
  <c r="AX14" i="27" s="1"/>
  <c r="BZ9" i="27"/>
  <c r="CG9" i="27"/>
  <c r="BB4" i="26"/>
  <c r="AY4" i="26"/>
  <c r="BP4" i="26" s="1"/>
  <c r="BP4" i="30" s="1"/>
  <c r="AW4" i="26"/>
  <c r="AX4" i="26"/>
  <c r="AX9" i="27" s="1"/>
  <c r="BZ7" i="27"/>
  <c r="BI7" i="27"/>
  <c r="BZ4" i="27"/>
  <c r="CG4" i="27" s="1"/>
  <c r="BZ5" i="27"/>
  <c r="BZ6" i="27"/>
  <c r="CG6" i="27" s="1"/>
  <c r="BI4" i="27"/>
  <c r="CB4" i="27" s="1"/>
  <c r="BI5" i="27"/>
  <c r="BI6" i="27"/>
  <c r="CB6" i="27" s="1"/>
  <c r="BZ3" i="27"/>
  <c r="C115" i="5"/>
  <c r="C113" i="5"/>
  <c r="C111" i="5"/>
  <c r="C109" i="5"/>
  <c r="C107" i="5"/>
  <c r="C105" i="5"/>
  <c r="C102" i="5"/>
  <c r="C100" i="5"/>
  <c r="C98" i="5"/>
  <c r="C96" i="5"/>
  <c r="C94" i="5"/>
  <c r="C92" i="5"/>
  <c r="C88" i="5"/>
  <c r="C86" i="5"/>
  <c r="C84" i="5"/>
  <c r="C82" i="5"/>
  <c r="C77" i="5"/>
  <c r="C72" i="5"/>
  <c r="C70" i="5"/>
  <c r="CG3" i="31"/>
  <c r="CH3" i="31"/>
  <c r="CI3" i="31"/>
  <c r="CG4" i="31"/>
  <c r="CH4" i="31"/>
  <c r="CI4" i="31"/>
  <c r="CG5" i="31"/>
  <c r="CH5" i="31"/>
  <c r="CI5" i="31"/>
  <c r="CG6" i="31"/>
  <c r="CH6" i="31"/>
  <c r="CI6" i="31"/>
  <c r="CG7" i="31"/>
  <c r="CH7" i="31"/>
  <c r="CI7" i="31"/>
  <c r="CG8" i="31"/>
  <c r="CH8" i="31"/>
  <c r="CI8" i="31"/>
  <c r="CG9" i="31"/>
  <c r="CH9" i="31"/>
  <c r="CI9" i="31"/>
  <c r="CG10" i="31"/>
  <c r="CH10" i="31"/>
  <c r="CI10" i="31"/>
  <c r="CG11" i="31"/>
  <c r="CH11" i="31"/>
  <c r="CI11" i="31"/>
  <c r="CG12" i="31"/>
  <c r="CH12" i="31"/>
  <c r="CI12" i="31"/>
  <c r="CG13" i="31"/>
  <c r="CH13" i="31"/>
  <c r="CI13" i="31"/>
  <c r="CG14" i="31"/>
  <c r="CH14" i="31"/>
  <c r="CI14" i="31"/>
  <c r="CG15" i="31"/>
  <c r="CH15" i="31"/>
  <c r="CI15" i="31"/>
  <c r="CG16" i="31"/>
  <c r="CH16" i="31"/>
  <c r="CI16" i="31"/>
  <c r="CG17" i="31"/>
  <c r="CH17" i="31"/>
  <c r="CI17" i="31"/>
  <c r="CG18" i="31"/>
  <c r="CH18" i="31"/>
  <c r="CI18" i="31"/>
  <c r="CG19" i="31"/>
  <c r="CH19" i="31"/>
  <c r="CI19" i="31"/>
  <c r="CG20" i="31"/>
  <c r="CH20" i="31"/>
  <c r="CI20" i="31"/>
  <c r="CG21" i="31"/>
  <c r="CH21" i="31"/>
  <c r="CI21" i="31"/>
  <c r="CG22" i="31"/>
  <c r="CH22" i="31"/>
  <c r="CI22" i="31"/>
  <c r="CG23" i="31"/>
  <c r="CH23" i="31"/>
  <c r="CG24" i="31"/>
  <c r="CH24" i="31"/>
  <c r="CG25" i="31"/>
  <c r="CH25" i="31"/>
  <c r="CG26" i="31"/>
  <c r="CH26" i="31"/>
  <c r="CG27" i="31"/>
  <c r="CH27" i="31"/>
  <c r="CG28" i="31"/>
  <c r="CH28" i="31"/>
  <c r="CG29" i="31"/>
  <c r="CH29" i="31"/>
  <c r="CG30" i="31"/>
  <c r="CH30" i="31"/>
  <c r="CG31" i="31"/>
  <c r="CH31" i="31"/>
  <c r="CG32" i="31"/>
  <c r="CH32" i="31"/>
  <c r="CG33" i="31"/>
  <c r="CH33" i="31"/>
  <c r="CG34" i="31"/>
  <c r="CH34" i="31"/>
  <c r="CG35" i="31"/>
  <c r="CH35" i="31"/>
  <c r="CG36" i="31"/>
  <c r="CH36" i="31"/>
  <c r="CG37" i="31"/>
  <c r="CH37" i="31"/>
  <c r="CG38" i="31"/>
  <c r="CH38" i="31"/>
  <c r="CG39" i="31"/>
  <c r="CH39" i="31"/>
  <c r="CG40" i="31"/>
  <c r="CH40" i="31"/>
  <c r="CG41" i="31"/>
  <c r="CH41" i="31"/>
  <c r="CG42" i="31"/>
  <c r="CH42" i="31"/>
  <c r="CG43" i="31"/>
  <c r="CH43" i="31"/>
  <c r="CG44" i="31"/>
  <c r="CH44" i="31"/>
  <c r="CG45" i="31"/>
  <c r="CH45" i="31"/>
  <c r="CG46" i="31"/>
  <c r="CH46" i="31"/>
  <c r="CG47" i="31"/>
  <c r="CH47" i="31"/>
  <c r="CG48" i="31"/>
  <c r="CH48" i="31"/>
  <c r="CG49" i="31"/>
  <c r="CH49" i="31"/>
  <c r="CG50" i="31"/>
  <c r="CH50" i="31"/>
  <c r="CG51" i="31"/>
  <c r="CH51" i="31"/>
  <c r="CG52" i="31"/>
  <c r="CH52" i="31"/>
  <c r="CG53" i="31"/>
  <c r="CH53" i="31"/>
  <c r="CG54" i="31"/>
  <c r="CH54" i="31"/>
  <c r="CG55" i="31"/>
  <c r="CH55" i="31"/>
  <c r="CG56" i="31"/>
  <c r="CH56" i="31"/>
  <c r="CG57" i="31"/>
  <c r="CH57" i="31"/>
  <c r="CG58" i="31"/>
  <c r="CH58" i="31"/>
  <c r="CG59" i="31"/>
  <c r="CH59" i="31"/>
  <c r="CG60" i="31"/>
  <c r="CH60" i="31"/>
  <c r="CG61" i="31"/>
  <c r="CH61" i="31"/>
  <c r="CG62" i="31"/>
  <c r="CH62" i="31"/>
  <c r="CG63" i="31"/>
  <c r="CH63" i="31"/>
  <c r="CG64" i="31"/>
  <c r="CH64" i="31"/>
  <c r="CG65" i="31"/>
  <c r="CH65" i="31"/>
  <c r="CG66" i="31"/>
  <c r="CH66" i="31"/>
  <c r="CG67" i="31"/>
  <c r="CH67" i="31"/>
  <c r="CG68" i="31"/>
  <c r="CH68" i="31"/>
  <c r="CG69" i="31"/>
  <c r="CH69" i="31"/>
  <c r="CG70" i="31"/>
  <c r="CH70" i="31"/>
  <c r="CG71" i="31"/>
  <c r="CH71" i="31"/>
  <c r="CG72" i="31"/>
  <c r="CH72" i="31"/>
  <c r="CG73" i="31"/>
  <c r="CH73" i="31"/>
  <c r="CG74" i="31"/>
  <c r="CH74" i="31"/>
  <c r="CG75" i="31"/>
  <c r="CH75" i="31"/>
  <c r="CG76" i="31"/>
  <c r="CH76" i="31"/>
  <c r="CG77" i="31"/>
  <c r="CH77" i="31"/>
  <c r="CG78" i="31"/>
  <c r="CH78" i="31"/>
  <c r="CG79" i="31"/>
  <c r="CH79" i="31"/>
  <c r="CG80" i="31"/>
  <c r="CH80" i="31"/>
  <c r="CG81" i="31"/>
  <c r="CH81" i="31"/>
  <c r="CG82" i="31"/>
  <c r="CH82" i="31"/>
  <c r="CG83" i="31"/>
  <c r="CH83" i="31"/>
  <c r="CG84" i="31"/>
  <c r="CH84" i="31"/>
  <c r="CG85" i="31"/>
  <c r="CH85" i="31"/>
  <c r="CG86" i="31"/>
  <c r="CH86" i="31"/>
  <c r="CG87" i="31"/>
  <c r="CH87" i="31"/>
  <c r="CG88" i="31"/>
  <c r="CH88" i="31"/>
  <c r="CG89" i="31"/>
  <c r="CH89" i="31"/>
  <c r="CG90" i="31"/>
  <c r="CH90" i="31"/>
  <c r="CG91" i="31"/>
  <c r="CH91" i="31"/>
  <c r="CG92" i="31"/>
  <c r="CH92" i="31"/>
  <c r="CG93" i="31"/>
  <c r="CH93" i="31"/>
  <c r="CG94" i="31"/>
  <c r="CH94" i="31"/>
  <c r="CG95" i="31"/>
  <c r="CH95" i="31"/>
  <c r="CG96" i="31"/>
  <c r="CH96" i="31"/>
  <c r="CG97" i="31"/>
  <c r="CH97" i="31"/>
  <c r="CG98" i="31"/>
  <c r="CH98" i="31"/>
  <c r="CG99" i="31"/>
  <c r="CH99" i="31"/>
  <c r="CG100" i="31"/>
  <c r="CH100" i="31"/>
  <c r="CG101" i="31"/>
  <c r="CH101" i="31"/>
  <c r="CG102" i="31"/>
  <c r="CH102" i="31"/>
  <c r="CG103" i="31"/>
  <c r="CH103" i="31"/>
  <c r="CG104" i="31"/>
  <c r="CH104" i="31"/>
  <c r="CG105" i="31"/>
  <c r="CH105" i="31"/>
  <c r="CG106" i="31"/>
  <c r="CH106" i="31"/>
  <c r="CG107" i="31"/>
  <c r="CH107" i="31"/>
  <c r="CG108" i="31"/>
  <c r="CH108" i="31"/>
  <c r="CG109" i="31"/>
  <c r="CH109" i="31"/>
  <c r="CG110" i="31"/>
  <c r="CH110" i="31"/>
  <c r="CG111" i="31"/>
  <c r="CH111" i="31"/>
  <c r="CG112" i="31"/>
  <c r="CH112" i="31"/>
  <c r="CG113" i="31"/>
  <c r="CH113" i="31"/>
  <c r="CG114" i="31"/>
  <c r="CH114" i="31"/>
  <c r="CG115" i="31"/>
  <c r="CH115" i="31"/>
  <c r="CG116" i="31"/>
  <c r="CH116" i="31"/>
  <c r="CG117" i="31"/>
  <c r="CH117" i="31"/>
  <c r="CG118" i="31"/>
  <c r="CH118" i="31"/>
  <c r="CG119" i="31"/>
  <c r="CH119" i="31"/>
  <c r="CG120" i="31"/>
  <c r="CH120" i="31"/>
  <c r="CG121" i="31"/>
  <c r="CH121" i="31"/>
  <c r="CG122" i="31"/>
  <c r="CH122" i="31"/>
  <c r="CG123" i="31"/>
  <c r="CH123" i="31"/>
  <c r="CG124" i="31"/>
  <c r="CH124" i="31"/>
  <c r="CG125" i="31"/>
  <c r="CH125" i="31"/>
  <c r="CG126" i="31"/>
  <c r="CH126" i="31"/>
  <c r="CG127" i="31"/>
  <c r="CH127" i="31"/>
  <c r="CG128" i="31"/>
  <c r="CH128" i="31"/>
  <c r="CG129" i="31"/>
  <c r="CH129" i="31"/>
  <c r="CG130" i="31"/>
  <c r="CH130" i="31"/>
  <c r="CG131" i="31"/>
  <c r="CH131" i="31"/>
  <c r="CG132" i="31"/>
  <c r="CH132" i="31"/>
  <c r="CG133" i="31"/>
  <c r="CH133" i="31"/>
  <c r="CG134" i="31"/>
  <c r="CH134" i="31"/>
  <c r="CG135" i="31"/>
  <c r="CH135" i="31"/>
  <c r="CG136" i="31"/>
  <c r="CH136" i="31"/>
  <c r="CG137" i="31"/>
  <c r="CH137" i="31"/>
  <c r="CG138" i="31"/>
  <c r="CH138" i="31"/>
  <c r="CG139" i="31"/>
  <c r="CH139" i="31"/>
  <c r="CG140" i="31"/>
  <c r="CH140" i="31"/>
  <c r="CG141" i="31"/>
  <c r="CH141" i="31"/>
  <c r="CG142" i="31"/>
  <c r="CH142" i="31"/>
  <c r="CG143" i="31"/>
  <c r="CH143" i="31"/>
  <c r="CG144" i="31"/>
  <c r="CH144" i="31"/>
  <c r="CG145" i="31"/>
  <c r="CH145" i="31"/>
  <c r="CG146" i="31"/>
  <c r="CH146" i="31"/>
  <c r="CG147" i="31"/>
  <c r="CH147" i="31"/>
  <c r="CG148" i="31"/>
  <c r="CH148" i="31"/>
  <c r="CG149" i="31"/>
  <c r="CH149" i="31"/>
  <c r="CG150" i="31"/>
  <c r="CH150" i="31"/>
  <c r="CG151" i="31"/>
  <c r="CH151" i="31"/>
  <c r="CG152" i="31"/>
  <c r="CH152" i="31"/>
  <c r="CG153" i="31"/>
  <c r="CH153" i="31"/>
  <c r="CG154" i="31"/>
  <c r="CH154" i="31"/>
  <c r="CG155" i="31"/>
  <c r="CH155" i="31"/>
  <c r="CG156" i="31"/>
  <c r="CH156" i="31"/>
  <c r="CG49" i="4"/>
  <c r="CH49" i="4"/>
  <c r="CI49" i="4"/>
  <c r="CG50" i="4"/>
  <c r="CH50" i="4"/>
  <c r="CI50" i="4"/>
  <c r="CG51" i="4"/>
  <c r="CH51" i="4"/>
  <c r="CI51" i="4"/>
  <c r="CG52" i="4"/>
  <c r="CH52" i="4"/>
  <c r="CI52" i="4"/>
  <c r="CG53" i="4"/>
  <c r="CH53" i="4"/>
  <c r="CI53" i="4"/>
  <c r="CG54" i="4"/>
  <c r="CH54" i="4"/>
  <c r="CI54" i="4"/>
  <c r="CG55" i="4"/>
  <c r="CH55" i="4"/>
  <c r="CI55" i="4"/>
  <c r="CG56" i="4"/>
  <c r="CH56" i="4"/>
  <c r="CI56" i="4"/>
  <c r="CG57" i="4"/>
  <c r="CH57" i="4"/>
  <c r="CG58" i="4"/>
  <c r="CH58" i="4"/>
  <c r="CG59" i="4"/>
  <c r="CH59" i="4"/>
  <c r="CG60" i="4"/>
  <c r="CH60" i="4"/>
  <c r="CI60" i="4"/>
  <c r="CG61" i="4"/>
  <c r="CH61" i="4"/>
  <c r="CG62" i="4"/>
  <c r="CH62" i="4"/>
  <c r="CG63" i="4"/>
  <c r="CH63" i="4"/>
  <c r="CG64" i="4"/>
  <c r="CH64" i="4"/>
  <c r="CG65" i="4"/>
  <c r="CH65" i="4"/>
  <c r="CG66" i="4"/>
  <c r="CH66" i="4"/>
  <c r="CG68" i="4"/>
  <c r="CH68" i="4"/>
  <c r="CG69" i="4"/>
  <c r="CH69" i="4"/>
  <c r="CG70" i="4"/>
  <c r="CH70" i="4"/>
  <c r="CG71" i="4"/>
  <c r="CH71" i="4"/>
  <c r="CG72" i="4"/>
  <c r="CH72" i="4"/>
  <c r="CG73" i="4"/>
  <c r="CH73" i="4"/>
  <c r="CG74" i="4"/>
  <c r="CH74" i="4"/>
  <c r="CG75" i="4"/>
  <c r="CH75" i="4"/>
  <c r="CG76" i="4"/>
  <c r="CH76" i="4"/>
  <c r="CG77" i="4"/>
  <c r="CH77" i="4"/>
  <c r="CG78" i="4"/>
  <c r="CH78" i="4"/>
  <c r="CG79" i="4"/>
  <c r="CH79" i="4"/>
  <c r="CG81" i="4"/>
  <c r="CH81" i="4"/>
  <c r="CI81" i="4"/>
  <c r="CG82" i="4"/>
  <c r="CH82" i="4"/>
  <c r="CI82" i="4"/>
  <c r="CG83" i="4"/>
  <c r="CH83" i="4"/>
  <c r="CI83" i="4"/>
  <c r="CG84" i="4"/>
  <c r="CH84" i="4"/>
  <c r="CI84" i="4"/>
  <c r="CG85" i="4"/>
  <c r="CH85" i="4"/>
  <c r="CI85" i="4"/>
  <c r="CG86" i="4"/>
  <c r="CH86" i="4"/>
  <c r="CI86" i="4"/>
  <c r="CG88" i="4"/>
  <c r="CH88" i="4"/>
  <c r="CG89" i="4"/>
  <c r="CH89" i="4"/>
  <c r="CG90" i="4"/>
  <c r="CH90" i="4"/>
  <c r="CG91" i="4"/>
  <c r="CH91" i="4"/>
  <c r="CG92" i="4"/>
  <c r="CH92" i="4"/>
  <c r="CG93" i="4"/>
  <c r="CH93" i="4"/>
  <c r="CG94" i="4"/>
  <c r="CH94" i="4"/>
  <c r="CG95" i="4"/>
  <c r="CH95" i="4"/>
  <c r="CG96" i="4"/>
  <c r="CH96" i="4"/>
  <c r="CG97" i="4"/>
  <c r="CH97" i="4"/>
  <c r="CG99" i="4"/>
  <c r="CH99" i="4"/>
  <c r="CG100" i="4"/>
  <c r="CH100" i="4"/>
  <c r="CG101" i="4"/>
  <c r="CH101" i="4"/>
  <c r="CG102" i="4"/>
  <c r="CH102" i="4"/>
  <c r="CG103" i="4"/>
  <c r="CH103" i="4"/>
  <c r="CG104" i="4"/>
  <c r="CH104" i="4"/>
  <c r="CG105" i="4"/>
  <c r="CH105" i="4"/>
  <c r="CG106" i="4"/>
  <c r="CH106" i="4"/>
  <c r="CG107" i="4"/>
  <c r="CH107" i="4"/>
  <c r="CG108" i="4"/>
  <c r="CH108" i="4"/>
  <c r="CG109" i="4"/>
  <c r="CH109" i="4"/>
  <c r="CG110" i="4"/>
  <c r="CH110" i="4"/>
  <c r="CG112" i="4"/>
  <c r="CH112" i="4"/>
  <c r="CG113" i="4"/>
  <c r="CH113" i="4"/>
  <c r="CG114" i="4"/>
  <c r="CH114" i="4"/>
  <c r="CI114" i="4"/>
  <c r="CG115" i="4"/>
  <c r="CH115" i="4"/>
  <c r="CI115" i="4"/>
  <c r="CG116" i="4"/>
  <c r="CH116" i="4"/>
  <c r="CG117" i="4"/>
  <c r="CH117" i="4"/>
  <c r="CG118" i="4"/>
  <c r="CH118" i="4"/>
  <c r="CG119" i="4"/>
  <c r="CH119" i="4"/>
  <c r="CG120" i="4"/>
  <c r="CH120" i="4"/>
  <c r="CG121" i="4"/>
  <c r="CH121" i="4"/>
  <c r="CI121" i="4"/>
  <c r="CG122" i="4"/>
  <c r="CH122" i="4"/>
  <c r="CI122" i="4"/>
  <c r="CG124" i="4"/>
  <c r="CH124" i="4"/>
  <c r="CG125" i="4"/>
  <c r="CH125" i="4"/>
  <c r="CG126" i="4"/>
  <c r="CH126" i="4"/>
  <c r="CG127" i="4"/>
  <c r="CH127" i="4"/>
  <c r="CG128" i="4"/>
  <c r="CH128" i="4"/>
  <c r="CG129" i="4"/>
  <c r="CH129" i="4"/>
  <c r="CG130" i="4"/>
  <c r="CH130" i="4"/>
  <c r="CG131" i="4"/>
  <c r="CH131" i="4"/>
  <c r="CG132" i="4"/>
  <c r="CH132" i="4"/>
  <c r="CG133" i="4"/>
  <c r="CH133" i="4"/>
  <c r="CG136" i="4"/>
  <c r="CH136" i="4"/>
  <c r="CG137" i="4"/>
  <c r="CH137" i="4"/>
  <c r="CG138" i="4"/>
  <c r="CH138" i="4"/>
  <c r="CG139" i="4"/>
  <c r="CH139" i="4"/>
  <c r="CG140" i="4"/>
  <c r="CH140" i="4"/>
  <c r="CG141" i="4"/>
  <c r="CH141" i="4"/>
  <c r="CG142" i="4"/>
  <c r="CH142" i="4"/>
  <c r="CG143" i="4"/>
  <c r="CH143" i="4"/>
  <c r="CG144" i="4"/>
  <c r="CH144" i="4"/>
  <c r="CG145" i="4"/>
  <c r="CH145" i="4"/>
  <c r="CG146" i="4"/>
  <c r="CH146" i="4"/>
  <c r="CG147" i="4"/>
  <c r="CH147" i="4"/>
  <c r="CG149" i="4"/>
  <c r="CH149" i="4"/>
  <c r="CG150" i="4"/>
  <c r="CH150" i="4"/>
  <c r="CG151" i="4"/>
  <c r="CH151" i="4"/>
  <c r="CG152" i="4"/>
  <c r="CH152" i="4"/>
  <c r="CG153" i="4"/>
  <c r="CH153" i="4"/>
  <c r="CG154" i="4"/>
  <c r="CH154" i="4"/>
  <c r="CG155" i="4"/>
  <c r="CH155" i="4"/>
  <c r="CG156" i="4"/>
  <c r="CH156" i="4"/>
  <c r="CG157" i="4"/>
  <c r="CH157" i="4"/>
  <c r="CG158" i="4"/>
  <c r="CH158" i="4"/>
  <c r="CG159" i="4"/>
  <c r="CH159" i="4"/>
  <c r="CG160" i="4"/>
  <c r="CH160" i="4"/>
  <c r="CG162" i="4"/>
  <c r="CH162" i="4"/>
  <c r="CG163" i="4"/>
  <c r="CH163" i="4"/>
  <c r="CG164" i="4"/>
  <c r="CH164" i="4"/>
  <c r="CG165" i="4"/>
  <c r="CH165" i="4"/>
  <c r="CG166" i="4"/>
  <c r="CH166" i="4"/>
  <c r="CG167" i="4"/>
  <c r="CH167" i="4"/>
  <c r="CG48" i="4"/>
  <c r="CH48" i="4"/>
  <c r="CI48" i="4"/>
  <c r="CG21" i="4"/>
  <c r="CH21" i="4"/>
  <c r="CG22" i="4"/>
  <c r="CH22" i="4"/>
  <c r="CG23" i="4"/>
  <c r="CH23" i="4"/>
  <c r="CG24" i="4"/>
  <c r="CH24" i="4"/>
  <c r="CG25" i="4"/>
  <c r="CH25" i="4"/>
  <c r="CI25" i="4"/>
  <c r="CG26" i="4"/>
  <c r="CH26" i="4"/>
  <c r="CI26" i="4"/>
  <c r="CG27" i="4"/>
  <c r="CH27" i="4"/>
  <c r="CI27" i="4"/>
  <c r="CG28" i="4"/>
  <c r="CH28" i="4"/>
  <c r="CI28" i="4"/>
  <c r="CG29" i="4"/>
  <c r="CH29" i="4"/>
  <c r="CI29" i="4"/>
  <c r="CG30" i="4"/>
  <c r="CH30" i="4"/>
  <c r="CI30" i="4"/>
  <c r="CG31" i="4"/>
  <c r="CH31" i="4"/>
  <c r="CI31" i="4"/>
  <c r="CG32" i="4"/>
  <c r="CH32" i="4"/>
  <c r="CI32" i="4"/>
  <c r="CG33" i="4"/>
  <c r="CH33" i="4"/>
  <c r="CI33" i="4"/>
  <c r="CG34" i="4"/>
  <c r="CH34" i="4"/>
  <c r="CG35" i="4"/>
  <c r="CH35" i="4"/>
  <c r="CG36" i="4"/>
  <c r="CH36" i="4"/>
  <c r="CI36" i="4"/>
  <c r="CG37" i="4"/>
  <c r="CH37" i="4"/>
  <c r="CI37" i="4"/>
  <c r="CG38" i="4"/>
  <c r="CH38" i="4"/>
  <c r="CI38" i="4"/>
  <c r="CG39" i="4"/>
  <c r="CH39" i="4"/>
  <c r="CI39" i="4"/>
  <c r="CG40" i="4"/>
  <c r="CH40" i="4"/>
  <c r="CI40" i="4"/>
  <c r="CG41" i="4"/>
  <c r="CH41" i="4"/>
  <c r="CI41" i="4"/>
  <c r="CG42" i="4"/>
  <c r="CH42" i="4"/>
  <c r="CI42" i="4"/>
  <c r="CG43" i="4"/>
  <c r="CH43" i="4"/>
  <c r="CI43" i="4"/>
  <c r="CG44" i="4"/>
  <c r="CH44" i="4"/>
  <c r="CG45" i="4"/>
  <c r="CH45" i="4"/>
  <c r="CG46" i="4"/>
  <c r="CH46" i="4"/>
  <c r="CG47" i="4"/>
  <c r="CH47" i="4"/>
  <c r="CG3" i="4"/>
  <c r="CH3" i="4"/>
  <c r="CG4" i="4"/>
  <c r="CH4" i="4"/>
  <c r="CI4" i="4"/>
  <c r="CG5" i="4"/>
  <c r="CH5" i="4"/>
  <c r="CI5" i="4"/>
  <c r="CG6" i="4"/>
  <c r="CH6" i="4"/>
  <c r="CI6" i="4"/>
  <c r="CG7" i="4"/>
  <c r="CH7" i="4"/>
  <c r="CG8" i="4"/>
  <c r="CH8" i="4"/>
  <c r="CG9" i="4"/>
  <c r="CH9" i="4"/>
  <c r="CG10" i="4"/>
  <c r="CH10" i="4"/>
  <c r="CG11" i="4"/>
  <c r="CH11" i="4"/>
  <c r="CG12" i="4"/>
  <c r="CH12" i="4"/>
  <c r="CG13" i="4"/>
  <c r="CH13" i="4"/>
  <c r="CG14" i="4"/>
  <c r="CH14" i="4"/>
  <c r="CG15" i="4"/>
  <c r="CH15" i="4"/>
  <c r="CG16" i="4"/>
  <c r="CH16" i="4"/>
  <c r="CG17" i="4"/>
  <c r="CH17" i="4"/>
  <c r="CG18" i="4"/>
  <c r="CH18" i="4"/>
  <c r="CI18" i="4"/>
  <c r="CG19" i="4"/>
  <c r="CH19" i="4"/>
  <c r="CG20" i="4"/>
  <c r="CH20" i="4"/>
  <c r="BL20" i="6"/>
  <c r="BL19" i="6"/>
  <c r="BL17" i="6"/>
  <c r="BL16" i="6"/>
  <c r="BL10" i="6"/>
  <c r="BL9" i="6"/>
  <c r="CF45" i="31"/>
  <c r="CE45" i="31"/>
  <c r="CC45" i="31"/>
  <c r="CA45" i="31"/>
  <c r="BZ45" i="31"/>
  <c r="BY45" i="31"/>
  <c r="BX45" i="31"/>
  <c r="BW45" i="31"/>
  <c r="BV45" i="31"/>
  <c r="BU45" i="31"/>
  <c r="BT45" i="31"/>
  <c r="BO45" i="31"/>
  <c r="BM45" i="31"/>
  <c r="BL45" i="31"/>
  <c r="BK45" i="31"/>
  <c r="BJ45" i="31"/>
  <c r="BH45" i="31"/>
  <c r="BG45" i="31"/>
  <c r="BF45" i="31"/>
  <c r="BE45" i="31"/>
  <c r="BD45" i="31"/>
  <c r="BC45" i="31"/>
  <c r="BB45" i="31"/>
  <c r="AY45" i="31"/>
  <c r="AX45" i="31"/>
  <c r="AW45" i="31"/>
  <c r="AV45" i="31"/>
  <c r="AT45" i="31"/>
  <c r="AS45" i="31"/>
  <c r="AR45" i="31"/>
  <c r="AQ45" i="31"/>
  <c r="AP45" i="31"/>
  <c r="AO45" i="31"/>
  <c r="AN45" i="31"/>
  <c r="AM45" i="31"/>
  <c r="AL45" i="31"/>
  <c r="AK45" i="31"/>
  <c r="AJ45" i="31"/>
  <c r="AI45" i="31"/>
  <c r="AH45" i="31"/>
  <c r="AG45" i="31"/>
  <c r="AF45" i="31"/>
  <c r="AE45" i="31"/>
  <c r="AD45" i="31"/>
  <c r="AB45" i="31"/>
  <c r="AA45" i="31"/>
  <c r="Z45" i="31"/>
  <c r="Y45" i="31"/>
  <c r="X45" i="31"/>
  <c r="W45" i="31"/>
  <c r="V45" i="31"/>
  <c r="U45" i="31"/>
  <c r="T45" i="31"/>
  <c r="S45" i="31"/>
  <c r="R45" i="31"/>
  <c r="Q45" i="31"/>
  <c r="P45" i="31"/>
  <c r="O45" i="31"/>
  <c r="N45" i="31"/>
  <c r="K45" i="31"/>
  <c r="J45" i="31"/>
  <c r="I45" i="31"/>
  <c r="H45" i="31"/>
  <c r="G45" i="31"/>
  <c r="F45" i="31"/>
  <c r="E45" i="31"/>
  <c r="D45" i="31"/>
  <c r="C45" i="31"/>
  <c r="B45" i="31"/>
  <c r="CF96" i="31"/>
  <c r="CE96" i="31"/>
  <c r="CC96" i="31"/>
  <c r="CA96" i="31"/>
  <c r="BZ96" i="31"/>
  <c r="BY96" i="31"/>
  <c r="BX96" i="31"/>
  <c r="BW96" i="31"/>
  <c r="BT96" i="31"/>
  <c r="BR96" i="31"/>
  <c r="BM96" i="31"/>
  <c r="BL96" i="31"/>
  <c r="BK96" i="31"/>
  <c r="BJ96" i="31"/>
  <c r="BH96" i="31"/>
  <c r="BG96" i="31"/>
  <c r="BF96" i="31"/>
  <c r="BE96" i="31"/>
  <c r="BD96" i="31"/>
  <c r="BC96" i="31"/>
  <c r="BB96" i="31"/>
  <c r="AY96" i="31"/>
  <c r="AX96" i="31"/>
  <c r="AW96" i="31"/>
  <c r="AV96" i="31"/>
  <c r="AT96" i="31"/>
  <c r="AS96" i="31"/>
  <c r="AR96" i="31"/>
  <c r="AQ96" i="31"/>
  <c r="AP96" i="31"/>
  <c r="AO96" i="31"/>
  <c r="AN96" i="31"/>
  <c r="AM96" i="31"/>
  <c r="AL96" i="31"/>
  <c r="AK96" i="31"/>
  <c r="AJ96" i="31"/>
  <c r="AI96" i="31"/>
  <c r="AH96" i="31"/>
  <c r="AG96" i="31"/>
  <c r="AF96" i="31"/>
  <c r="AE96" i="31"/>
  <c r="AD96" i="31"/>
  <c r="AB96" i="31"/>
  <c r="AA96" i="31"/>
  <c r="Z96" i="31"/>
  <c r="Y96" i="31"/>
  <c r="X96" i="31"/>
  <c r="W96" i="31"/>
  <c r="V96" i="31"/>
  <c r="U96" i="31"/>
  <c r="T96" i="31"/>
  <c r="S96" i="31"/>
  <c r="R96" i="31"/>
  <c r="Q96" i="31"/>
  <c r="P96" i="31"/>
  <c r="O96" i="31"/>
  <c r="N96" i="31"/>
  <c r="K96" i="31"/>
  <c r="J96" i="31"/>
  <c r="I96" i="31"/>
  <c r="H96" i="31"/>
  <c r="G96" i="31"/>
  <c r="F96" i="31"/>
  <c r="E96" i="31"/>
  <c r="D96" i="31"/>
  <c r="C96" i="31"/>
  <c r="B96" i="31"/>
  <c r="CF44" i="31"/>
  <c r="CE44" i="31"/>
  <c r="CC44" i="31"/>
  <c r="CA44" i="31"/>
  <c r="BZ44" i="31"/>
  <c r="BY44" i="31"/>
  <c r="BX44" i="31"/>
  <c r="BW44" i="31"/>
  <c r="BT44" i="31"/>
  <c r="BR44" i="31"/>
  <c r="BM44" i="31"/>
  <c r="BL44" i="31"/>
  <c r="BK44" i="31"/>
  <c r="BJ44" i="31"/>
  <c r="BH44" i="31"/>
  <c r="BG44" i="31"/>
  <c r="BF44" i="31"/>
  <c r="BE44" i="31"/>
  <c r="BD44" i="31"/>
  <c r="BC44" i="31"/>
  <c r="BB44" i="31"/>
  <c r="AY44" i="31"/>
  <c r="AX44" i="31"/>
  <c r="AW44" i="31"/>
  <c r="AV44" i="31"/>
  <c r="AT44" i="31"/>
  <c r="AS44" i="31"/>
  <c r="AR44" i="31"/>
  <c r="AQ44" i="31"/>
  <c r="AP44" i="31"/>
  <c r="AO44" i="31"/>
  <c r="AN44" i="31"/>
  <c r="AM44" i="31"/>
  <c r="AL44" i="31"/>
  <c r="AK44" i="31"/>
  <c r="AJ44" i="31"/>
  <c r="AI44" i="31"/>
  <c r="AH44" i="31"/>
  <c r="AG44" i="31"/>
  <c r="AF44" i="31"/>
  <c r="AE44" i="31"/>
  <c r="AD44" i="31"/>
  <c r="AB44" i="31"/>
  <c r="AA44" i="31"/>
  <c r="Z44" i="31"/>
  <c r="Y44" i="31"/>
  <c r="X44" i="31"/>
  <c r="W44" i="31"/>
  <c r="V44" i="31"/>
  <c r="U44" i="31"/>
  <c r="T44" i="31"/>
  <c r="S44" i="31"/>
  <c r="R44" i="31"/>
  <c r="Q44" i="31"/>
  <c r="P44" i="31"/>
  <c r="O44" i="31"/>
  <c r="N44" i="31"/>
  <c r="K44" i="31"/>
  <c r="J44" i="31"/>
  <c r="I44" i="31"/>
  <c r="H44" i="31"/>
  <c r="G44" i="31"/>
  <c r="F44" i="31"/>
  <c r="E44" i="31"/>
  <c r="D44" i="31"/>
  <c r="C44" i="31"/>
  <c r="B44" i="31"/>
  <c r="CF150" i="31"/>
  <c r="CE150" i="31"/>
  <c r="CC150" i="31"/>
  <c r="CA150" i="31"/>
  <c r="BZ150" i="31"/>
  <c r="BY150" i="31"/>
  <c r="BX150" i="31"/>
  <c r="BW150" i="31"/>
  <c r="BT150" i="31"/>
  <c r="BR150" i="31"/>
  <c r="BM150" i="31"/>
  <c r="BL150" i="31"/>
  <c r="BK150" i="31"/>
  <c r="BJ150" i="31"/>
  <c r="BH150" i="31"/>
  <c r="BG150" i="31"/>
  <c r="BF150" i="31"/>
  <c r="BE150" i="31"/>
  <c r="BD150" i="31"/>
  <c r="BC150" i="31"/>
  <c r="BB150" i="31"/>
  <c r="AY150" i="31"/>
  <c r="AX150" i="31"/>
  <c r="AW150" i="31"/>
  <c r="AV150" i="31"/>
  <c r="AT150" i="31"/>
  <c r="AS150" i="31"/>
  <c r="AR150" i="31"/>
  <c r="AQ150" i="31"/>
  <c r="AP150" i="31"/>
  <c r="AO150" i="31"/>
  <c r="AN150" i="31"/>
  <c r="AM150" i="31"/>
  <c r="AL150" i="31"/>
  <c r="AK150" i="31"/>
  <c r="AJ150" i="31"/>
  <c r="AI150" i="31"/>
  <c r="AH150" i="31"/>
  <c r="AG150" i="31"/>
  <c r="AF150" i="31"/>
  <c r="AE150" i="31"/>
  <c r="AD150" i="31"/>
  <c r="AB150" i="31"/>
  <c r="AA150" i="31"/>
  <c r="Z150" i="31"/>
  <c r="Y150" i="31"/>
  <c r="X150" i="31"/>
  <c r="W150" i="31"/>
  <c r="V150" i="31"/>
  <c r="U150" i="31"/>
  <c r="T150" i="31"/>
  <c r="S150" i="31"/>
  <c r="R150" i="31"/>
  <c r="Q150" i="31"/>
  <c r="P150" i="31"/>
  <c r="O150" i="31"/>
  <c r="N150" i="31"/>
  <c r="K150" i="31"/>
  <c r="J150" i="31"/>
  <c r="I150" i="31"/>
  <c r="H150" i="31"/>
  <c r="G150" i="31"/>
  <c r="F150" i="31"/>
  <c r="E150" i="31"/>
  <c r="D150" i="31"/>
  <c r="C150" i="31"/>
  <c r="B150" i="31"/>
  <c r="CF77" i="31"/>
  <c r="CE77" i="31"/>
  <c r="CC77" i="31"/>
  <c r="CA77" i="31"/>
  <c r="BZ77" i="31"/>
  <c r="BY77" i="31"/>
  <c r="BX77" i="31"/>
  <c r="BW77" i="31"/>
  <c r="BT77" i="31"/>
  <c r="BR77" i="31"/>
  <c r="BO77" i="31"/>
  <c r="BM77" i="31"/>
  <c r="BL77" i="31"/>
  <c r="BK77" i="31"/>
  <c r="BJ77" i="31"/>
  <c r="BH77" i="31"/>
  <c r="BG77" i="31"/>
  <c r="BF77" i="31"/>
  <c r="BE77" i="31"/>
  <c r="BD77" i="31"/>
  <c r="BC77" i="31"/>
  <c r="BB77" i="31"/>
  <c r="AY77" i="31"/>
  <c r="AX77" i="31"/>
  <c r="AW77" i="31"/>
  <c r="AV77" i="31"/>
  <c r="AT77" i="31"/>
  <c r="AS77" i="31"/>
  <c r="AR77" i="31"/>
  <c r="AQ77" i="31"/>
  <c r="AP77" i="31"/>
  <c r="AO77" i="31"/>
  <c r="AN77" i="31"/>
  <c r="AM77" i="31"/>
  <c r="AL77" i="31"/>
  <c r="AK77" i="31"/>
  <c r="AJ77" i="31"/>
  <c r="AI77" i="31"/>
  <c r="AH77" i="31"/>
  <c r="AG77" i="31"/>
  <c r="AF77" i="31"/>
  <c r="AE77" i="31"/>
  <c r="AD77" i="31"/>
  <c r="AB77" i="31"/>
  <c r="AA77" i="31"/>
  <c r="Z77" i="31"/>
  <c r="Y77" i="31"/>
  <c r="X77" i="31"/>
  <c r="W77" i="31"/>
  <c r="V77" i="31"/>
  <c r="U77" i="31"/>
  <c r="T77" i="31"/>
  <c r="S77" i="31"/>
  <c r="R77" i="31"/>
  <c r="Q77" i="31"/>
  <c r="P77" i="31"/>
  <c r="O77" i="31"/>
  <c r="N77" i="31"/>
  <c r="K77" i="31"/>
  <c r="J77" i="31"/>
  <c r="I77" i="31"/>
  <c r="H77" i="31"/>
  <c r="G77" i="31"/>
  <c r="F77" i="31"/>
  <c r="E77" i="31"/>
  <c r="D77" i="31"/>
  <c r="C77" i="31"/>
  <c r="B77" i="31"/>
  <c r="CF125" i="31"/>
  <c r="CE125" i="31"/>
  <c r="CC125" i="31"/>
  <c r="CA125" i="31"/>
  <c r="BZ125" i="31"/>
  <c r="BY125" i="31"/>
  <c r="BX125" i="31"/>
  <c r="BW125" i="31"/>
  <c r="BT125" i="31"/>
  <c r="BR125" i="31"/>
  <c r="BM125" i="31"/>
  <c r="BL125" i="31"/>
  <c r="BK125" i="31"/>
  <c r="BJ125" i="31"/>
  <c r="BH125" i="31"/>
  <c r="BG125" i="31"/>
  <c r="BF125" i="31"/>
  <c r="BE125" i="31"/>
  <c r="BD125" i="31"/>
  <c r="BC125" i="31"/>
  <c r="BB125" i="31"/>
  <c r="AY125" i="31"/>
  <c r="AX125" i="31"/>
  <c r="AW125" i="31"/>
  <c r="AV125" i="31"/>
  <c r="AT125" i="31"/>
  <c r="AS125" i="31"/>
  <c r="AR125" i="31"/>
  <c r="AQ125" i="31"/>
  <c r="AP125" i="31"/>
  <c r="AO125" i="31"/>
  <c r="AN125" i="31"/>
  <c r="AM125" i="31"/>
  <c r="AL125" i="31"/>
  <c r="AK125" i="31"/>
  <c r="AJ125" i="31"/>
  <c r="AI125" i="31"/>
  <c r="AH125" i="31"/>
  <c r="AG125" i="31"/>
  <c r="AF125" i="31"/>
  <c r="AE125" i="31"/>
  <c r="AD125" i="31"/>
  <c r="AB125" i="31"/>
  <c r="AA125" i="31"/>
  <c r="Z125" i="31"/>
  <c r="Y125" i="31"/>
  <c r="X125" i="31"/>
  <c r="W125" i="31"/>
  <c r="V125" i="31"/>
  <c r="U125" i="31"/>
  <c r="T125" i="31"/>
  <c r="S125" i="31"/>
  <c r="R125" i="31"/>
  <c r="Q125" i="31"/>
  <c r="P125" i="31"/>
  <c r="O125" i="31"/>
  <c r="N125" i="31"/>
  <c r="K125" i="31"/>
  <c r="J125" i="31"/>
  <c r="I125" i="31"/>
  <c r="H125" i="31"/>
  <c r="G125" i="31"/>
  <c r="F125" i="31"/>
  <c r="E125" i="31"/>
  <c r="D125" i="31"/>
  <c r="C125" i="31"/>
  <c r="B125" i="31"/>
  <c r="CF48" i="31"/>
  <c r="CE48" i="31"/>
  <c r="CA48" i="31"/>
  <c r="BZ48" i="31"/>
  <c r="BN48" i="31"/>
  <c r="BM48" i="31"/>
  <c r="BK48" i="31"/>
  <c r="BJ48" i="31"/>
  <c r="BH48" i="31"/>
  <c r="BG48" i="31"/>
  <c r="BF48" i="31"/>
  <c r="BE48" i="31"/>
  <c r="BD48" i="31"/>
  <c r="BC48" i="31"/>
  <c r="BB48" i="31"/>
  <c r="AY48" i="31"/>
  <c r="AX48" i="31"/>
  <c r="AW48" i="31"/>
  <c r="AV48" i="31"/>
  <c r="AT48" i="31"/>
  <c r="AS48" i="31"/>
  <c r="AR48" i="31"/>
  <c r="AQ48" i="31"/>
  <c r="AP48" i="31"/>
  <c r="AO48" i="31"/>
  <c r="AN48" i="31"/>
  <c r="AM48" i="31"/>
  <c r="AL48" i="31"/>
  <c r="AK48" i="31"/>
  <c r="AJ48" i="31"/>
  <c r="AI48" i="31"/>
  <c r="AH48" i="31"/>
  <c r="AG48" i="31"/>
  <c r="AF48" i="31"/>
  <c r="AE48" i="31"/>
  <c r="AD48" i="31"/>
  <c r="AB48" i="31"/>
  <c r="AA48" i="31"/>
  <c r="Z48" i="31"/>
  <c r="Y48" i="31"/>
  <c r="X48" i="31"/>
  <c r="W48" i="31"/>
  <c r="V48" i="31"/>
  <c r="U48" i="31"/>
  <c r="T48" i="31"/>
  <c r="S48" i="31"/>
  <c r="R48" i="31"/>
  <c r="Q48" i="31"/>
  <c r="P48" i="31"/>
  <c r="O48" i="31"/>
  <c r="N48" i="31"/>
  <c r="K48" i="31"/>
  <c r="J48" i="31"/>
  <c r="I48" i="31"/>
  <c r="H48" i="31"/>
  <c r="G48" i="31"/>
  <c r="F48" i="31"/>
  <c r="E48" i="31"/>
  <c r="D48" i="31"/>
  <c r="C48" i="31"/>
  <c r="B48" i="31"/>
  <c r="CF43" i="31"/>
  <c r="CE43" i="31"/>
  <c r="CC43" i="31"/>
  <c r="CA43" i="31"/>
  <c r="BZ43" i="31"/>
  <c r="BY43" i="31"/>
  <c r="BX43" i="31"/>
  <c r="BW43" i="31"/>
  <c r="BT43" i="31"/>
  <c r="BR43" i="31"/>
  <c r="BO43" i="31"/>
  <c r="BN43" i="31"/>
  <c r="BM43" i="31"/>
  <c r="BL43" i="31"/>
  <c r="BK43" i="31"/>
  <c r="BJ43" i="31"/>
  <c r="BH43" i="31"/>
  <c r="BG43" i="31"/>
  <c r="BF43" i="31"/>
  <c r="BE43" i="31"/>
  <c r="BD43" i="31"/>
  <c r="BC43" i="31"/>
  <c r="BB43" i="31"/>
  <c r="AY43" i="31"/>
  <c r="AX43" i="31"/>
  <c r="AW43" i="31"/>
  <c r="AV43" i="31"/>
  <c r="AT43" i="31"/>
  <c r="AS43" i="31"/>
  <c r="AR43" i="31"/>
  <c r="AQ43" i="31"/>
  <c r="AP43" i="31"/>
  <c r="AO43" i="31"/>
  <c r="AN43" i="31"/>
  <c r="AM43" i="31"/>
  <c r="AL43" i="31"/>
  <c r="AK43" i="31"/>
  <c r="AJ43" i="31"/>
  <c r="AI43" i="31"/>
  <c r="AH43" i="31"/>
  <c r="AG43" i="31"/>
  <c r="AF43" i="31"/>
  <c r="AE43" i="31"/>
  <c r="AD43" i="31"/>
  <c r="AB43" i="31"/>
  <c r="AA43" i="31"/>
  <c r="Z43" i="31"/>
  <c r="Y43" i="31"/>
  <c r="X43" i="31"/>
  <c r="W43" i="31"/>
  <c r="V43" i="31"/>
  <c r="U43" i="31"/>
  <c r="T43" i="31"/>
  <c r="S43" i="31"/>
  <c r="R43" i="31"/>
  <c r="Q43" i="31"/>
  <c r="P43" i="31"/>
  <c r="O43" i="31"/>
  <c r="N43" i="31"/>
  <c r="K43" i="31"/>
  <c r="J43" i="31"/>
  <c r="I43" i="31"/>
  <c r="H43" i="31"/>
  <c r="G43" i="31"/>
  <c r="F43" i="31"/>
  <c r="E43" i="31"/>
  <c r="D43" i="31"/>
  <c r="C43" i="31"/>
  <c r="B43" i="31"/>
  <c r="CF97" i="31"/>
  <c r="CE97" i="31"/>
  <c r="CA97" i="31"/>
  <c r="BZ97" i="31"/>
  <c r="BM97" i="31"/>
  <c r="BK97" i="31"/>
  <c r="BJ97" i="31"/>
  <c r="BH97" i="31"/>
  <c r="BG97" i="31"/>
  <c r="BF97" i="31"/>
  <c r="BE97" i="31"/>
  <c r="BD97" i="31"/>
  <c r="BC97" i="31"/>
  <c r="BB97" i="31"/>
  <c r="AY97" i="31"/>
  <c r="AX97" i="31"/>
  <c r="AW97" i="31"/>
  <c r="AV97" i="31"/>
  <c r="AT97" i="31"/>
  <c r="AS97" i="31"/>
  <c r="AR97" i="31"/>
  <c r="AQ97" i="31"/>
  <c r="AP97" i="31"/>
  <c r="AO97" i="31"/>
  <c r="AN97" i="31"/>
  <c r="AM97" i="31"/>
  <c r="AL97" i="31"/>
  <c r="AK97" i="31"/>
  <c r="AJ97" i="31"/>
  <c r="AI97" i="31"/>
  <c r="AH97" i="31"/>
  <c r="AG97" i="31"/>
  <c r="AF97" i="31"/>
  <c r="AE97" i="31"/>
  <c r="AD97" i="31"/>
  <c r="AB97" i="31"/>
  <c r="AA97" i="31"/>
  <c r="Z97" i="31"/>
  <c r="Y97" i="31"/>
  <c r="X97" i="31"/>
  <c r="W97" i="31"/>
  <c r="V97" i="31"/>
  <c r="U97" i="31"/>
  <c r="T97" i="31"/>
  <c r="S97" i="31"/>
  <c r="R97" i="31"/>
  <c r="Q97" i="31"/>
  <c r="P97" i="31"/>
  <c r="O97" i="31"/>
  <c r="N97" i="31"/>
  <c r="K97" i="31"/>
  <c r="J97" i="31"/>
  <c r="I97" i="31"/>
  <c r="H97" i="31"/>
  <c r="G97" i="31"/>
  <c r="F97" i="31"/>
  <c r="E97" i="31"/>
  <c r="D97" i="31"/>
  <c r="C97" i="31"/>
  <c r="B97" i="31"/>
  <c r="CF95" i="31"/>
  <c r="CE95" i="31"/>
  <c r="CC95" i="31"/>
  <c r="CA95" i="31"/>
  <c r="BZ95" i="31"/>
  <c r="BY95" i="31"/>
  <c r="BX95" i="31"/>
  <c r="BW95" i="31"/>
  <c r="BT95" i="31"/>
  <c r="BR95" i="31"/>
  <c r="BO95" i="31"/>
  <c r="BN95" i="31"/>
  <c r="BM95" i="31"/>
  <c r="BL95" i="31"/>
  <c r="BK95" i="31"/>
  <c r="BJ95" i="31"/>
  <c r="BH95" i="31"/>
  <c r="BG95" i="31"/>
  <c r="BF95" i="31"/>
  <c r="BE95" i="31"/>
  <c r="BD95" i="31"/>
  <c r="BC95" i="31"/>
  <c r="BB95" i="31"/>
  <c r="AY95" i="31"/>
  <c r="AX95" i="31"/>
  <c r="AW95" i="31"/>
  <c r="AV95" i="31"/>
  <c r="AT95" i="31"/>
  <c r="AS95" i="31"/>
  <c r="AR95" i="31"/>
  <c r="AQ95" i="31"/>
  <c r="AP95" i="31"/>
  <c r="AO95" i="31"/>
  <c r="AN95" i="31"/>
  <c r="AM95" i="31"/>
  <c r="AL95" i="31"/>
  <c r="AK95" i="31"/>
  <c r="AJ95" i="31"/>
  <c r="AI95" i="31"/>
  <c r="AH95" i="31"/>
  <c r="AG95" i="31"/>
  <c r="AF95" i="31"/>
  <c r="AE95" i="31"/>
  <c r="AD95" i="31"/>
  <c r="AB95" i="31"/>
  <c r="AA95" i="31"/>
  <c r="Z95" i="31"/>
  <c r="Y95" i="31"/>
  <c r="X95" i="31"/>
  <c r="W95" i="31"/>
  <c r="V95" i="31"/>
  <c r="U95" i="31"/>
  <c r="T95" i="31"/>
  <c r="S95" i="31"/>
  <c r="R95" i="31"/>
  <c r="Q95" i="31"/>
  <c r="P95" i="31"/>
  <c r="O95" i="31"/>
  <c r="N95" i="31"/>
  <c r="K95" i="31"/>
  <c r="J95" i="31"/>
  <c r="I95" i="31"/>
  <c r="H95" i="31"/>
  <c r="G95" i="31"/>
  <c r="F95" i="31"/>
  <c r="E95" i="31"/>
  <c r="D95" i="31"/>
  <c r="C95" i="31"/>
  <c r="B95" i="31"/>
  <c r="CF78" i="31"/>
  <c r="CE78" i="31"/>
  <c r="CA78" i="31"/>
  <c r="BZ78" i="31"/>
  <c r="BW78" i="31"/>
  <c r="BM78" i="31"/>
  <c r="BK78" i="31"/>
  <c r="BJ78" i="31"/>
  <c r="BH78" i="31"/>
  <c r="BG78" i="31"/>
  <c r="BF78" i="31"/>
  <c r="BE78" i="31"/>
  <c r="BD78" i="31"/>
  <c r="BC78" i="31"/>
  <c r="BB78" i="31"/>
  <c r="AY78" i="31"/>
  <c r="AX78" i="31"/>
  <c r="AW78" i="31"/>
  <c r="AV78" i="31"/>
  <c r="AT78" i="31"/>
  <c r="AS78" i="31"/>
  <c r="AR78" i="31"/>
  <c r="AQ78" i="31"/>
  <c r="AP78" i="31"/>
  <c r="AO78" i="31"/>
  <c r="AN78" i="31"/>
  <c r="AM78" i="31"/>
  <c r="AL78" i="31"/>
  <c r="AK78" i="31"/>
  <c r="AJ78" i="31"/>
  <c r="AI78" i="31"/>
  <c r="AH78" i="31"/>
  <c r="AG78" i="31"/>
  <c r="AF78" i="31"/>
  <c r="AE78" i="31"/>
  <c r="AD78" i="31"/>
  <c r="AB78" i="31"/>
  <c r="AA78" i="31"/>
  <c r="Z78" i="31"/>
  <c r="Y78" i="31"/>
  <c r="X78" i="31"/>
  <c r="W78" i="31"/>
  <c r="V78" i="31"/>
  <c r="U78" i="31"/>
  <c r="T78" i="31"/>
  <c r="S78" i="31"/>
  <c r="R78" i="31"/>
  <c r="Q78" i="31"/>
  <c r="P78" i="31"/>
  <c r="O78" i="31"/>
  <c r="N78" i="31"/>
  <c r="K78" i="31"/>
  <c r="J78" i="31"/>
  <c r="I78" i="31"/>
  <c r="H78" i="31"/>
  <c r="G78" i="31"/>
  <c r="F78" i="31"/>
  <c r="E78" i="31"/>
  <c r="D78" i="31"/>
  <c r="C78" i="31"/>
  <c r="B78" i="31"/>
  <c r="CE76" i="31"/>
  <c r="CC76" i="31"/>
  <c r="CA76" i="31"/>
  <c r="BZ76" i="31"/>
  <c r="BY76" i="31"/>
  <c r="BX76" i="31"/>
  <c r="BW76" i="31"/>
  <c r="BT76" i="31"/>
  <c r="BR76" i="31"/>
  <c r="BO76" i="31"/>
  <c r="BN76" i="31"/>
  <c r="BM76" i="31"/>
  <c r="BL76" i="31"/>
  <c r="BK76" i="31"/>
  <c r="BJ76" i="31"/>
  <c r="BH76" i="31"/>
  <c r="BG76" i="31"/>
  <c r="BF76" i="31"/>
  <c r="BE76" i="31"/>
  <c r="BD76" i="31"/>
  <c r="BC76" i="31"/>
  <c r="BB76" i="31"/>
  <c r="AY76" i="31"/>
  <c r="AX76" i="31"/>
  <c r="AW76" i="31"/>
  <c r="AV76" i="31"/>
  <c r="AT76" i="31"/>
  <c r="AS76" i="31"/>
  <c r="AR76" i="31"/>
  <c r="AQ76" i="31"/>
  <c r="AP76" i="31"/>
  <c r="AO76" i="31"/>
  <c r="AN76" i="31"/>
  <c r="AM76" i="31"/>
  <c r="AL76" i="31"/>
  <c r="AK76" i="31"/>
  <c r="AJ76" i="31"/>
  <c r="AI76" i="31"/>
  <c r="AH76" i="31"/>
  <c r="AG76" i="31"/>
  <c r="AF76" i="31"/>
  <c r="AE76" i="31"/>
  <c r="AD76" i="31"/>
  <c r="AB76" i="31"/>
  <c r="AA76" i="31"/>
  <c r="Z76" i="31"/>
  <c r="Y76" i="31"/>
  <c r="X76" i="31"/>
  <c r="W76" i="31"/>
  <c r="V76" i="31"/>
  <c r="U76" i="31"/>
  <c r="T76" i="31"/>
  <c r="S76" i="31"/>
  <c r="R76" i="31"/>
  <c r="Q76" i="31"/>
  <c r="P76" i="31"/>
  <c r="O76" i="31"/>
  <c r="N76" i="31"/>
  <c r="K76" i="31"/>
  <c r="J76" i="31"/>
  <c r="I76" i="31"/>
  <c r="H76" i="31"/>
  <c r="G76" i="31"/>
  <c r="F76" i="31"/>
  <c r="E76" i="31"/>
  <c r="D76" i="31"/>
  <c r="C76" i="31"/>
  <c r="B76" i="31"/>
  <c r="CF152" i="31"/>
  <c r="CE152" i="31"/>
  <c r="CA152" i="31"/>
  <c r="BZ152" i="31"/>
  <c r="BX152" i="31"/>
  <c r="BM152" i="31"/>
  <c r="BK152" i="31"/>
  <c r="BJ152" i="31"/>
  <c r="BH152" i="31"/>
  <c r="BG152" i="31"/>
  <c r="BF152" i="31"/>
  <c r="BE152" i="31"/>
  <c r="BD152" i="31"/>
  <c r="BC152" i="31"/>
  <c r="BB152" i="31"/>
  <c r="AY152" i="31"/>
  <c r="AX152" i="31"/>
  <c r="AW152" i="31"/>
  <c r="AV152" i="31"/>
  <c r="AT152" i="31"/>
  <c r="AS152" i="31"/>
  <c r="AR152" i="31"/>
  <c r="AQ152" i="31"/>
  <c r="AP152" i="31"/>
  <c r="AO152" i="31"/>
  <c r="AN152" i="31"/>
  <c r="AM152" i="31"/>
  <c r="AL152" i="31"/>
  <c r="AK152" i="31"/>
  <c r="AJ152" i="31"/>
  <c r="AI152" i="31"/>
  <c r="AH152" i="31"/>
  <c r="AG152" i="31"/>
  <c r="AF152" i="31"/>
  <c r="AE152" i="31"/>
  <c r="AD152" i="31"/>
  <c r="AB152" i="31"/>
  <c r="AA152" i="31"/>
  <c r="Z152" i="31"/>
  <c r="Y152" i="31"/>
  <c r="X152" i="31"/>
  <c r="W152" i="31"/>
  <c r="V152" i="31"/>
  <c r="U152" i="31"/>
  <c r="T152" i="31"/>
  <c r="S152" i="31"/>
  <c r="R152" i="31"/>
  <c r="Q152" i="31"/>
  <c r="P152" i="31"/>
  <c r="O152" i="31"/>
  <c r="N152" i="31"/>
  <c r="K152" i="31"/>
  <c r="J152" i="31"/>
  <c r="I152" i="31"/>
  <c r="H152" i="31"/>
  <c r="G152" i="31"/>
  <c r="F152" i="31"/>
  <c r="E152" i="31"/>
  <c r="D152" i="31"/>
  <c r="C152" i="31"/>
  <c r="B152" i="31"/>
  <c r="CF149" i="31"/>
  <c r="CE149" i="31"/>
  <c r="CC149" i="31"/>
  <c r="CA149" i="31"/>
  <c r="BZ149" i="31"/>
  <c r="BY149" i="31"/>
  <c r="BX149" i="31"/>
  <c r="BW149" i="31"/>
  <c r="BT149" i="31"/>
  <c r="BR149" i="31"/>
  <c r="BO149" i="31"/>
  <c r="BN149" i="31"/>
  <c r="BM149" i="31"/>
  <c r="BL149" i="31"/>
  <c r="BK149" i="31"/>
  <c r="BJ149" i="31"/>
  <c r="BH149" i="31"/>
  <c r="BG149" i="31"/>
  <c r="BF149" i="31"/>
  <c r="BE149" i="31"/>
  <c r="BD149" i="31"/>
  <c r="BC149" i="31"/>
  <c r="BB149" i="31"/>
  <c r="AY149" i="31"/>
  <c r="AX149" i="31"/>
  <c r="AW149" i="31"/>
  <c r="AV149" i="31"/>
  <c r="AT149" i="31"/>
  <c r="AS149" i="31"/>
  <c r="AR149" i="31"/>
  <c r="AQ149" i="31"/>
  <c r="AP149" i="31"/>
  <c r="AO149" i="31"/>
  <c r="AN149" i="31"/>
  <c r="AM149" i="31"/>
  <c r="AL149" i="31"/>
  <c r="AK149" i="31"/>
  <c r="AJ149" i="31"/>
  <c r="AI149" i="31"/>
  <c r="AH149" i="31"/>
  <c r="AG149" i="31"/>
  <c r="AF149" i="31"/>
  <c r="AE149" i="31"/>
  <c r="AD149" i="31"/>
  <c r="AB149" i="31"/>
  <c r="AA149" i="31"/>
  <c r="Z149" i="31"/>
  <c r="Y149" i="31"/>
  <c r="X149" i="31"/>
  <c r="W149" i="31"/>
  <c r="V149" i="31"/>
  <c r="U149" i="31"/>
  <c r="T149" i="31"/>
  <c r="S149" i="31"/>
  <c r="R149" i="31"/>
  <c r="Q149" i="31"/>
  <c r="P149" i="31"/>
  <c r="O149" i="31"/>
  <c r="N149" i="31"/>
  <c r="K149" i="31"/>
  <c r="J149" i="31"/>
  <c r="I149" i="31"/>
  <c r="H149" i="31"/>
  <c r="G149" i="31"/>
  <c r="F149" i="31"/>
  <c r="E149" i="31"/>
  <c r="D149" i="31"/>
  <c r="C149" i="31"/>
  <c r="B149" i="31"/>
  <c r="CF127" i="31"/>
  <c r="CE127" i="31"/>
  <c r="CA127" i="31"/>
  <c r="BZ127" i="31"/>
  <c r="BR127" i="31"/>
  <c r="BM127" i="31"/>
  <c r="BL127" i="31"/>
  <c r="BK127" i="31"/>
  <c r="BJ127" i="31"/>
  <c r="BH127" i="31"/>
  <c r="BG127" i="31"/>
  <c r="BF127" i="31"/>
  <c r="BE127" i="31"/>
  <c r="BD127" i="31"/>
  <c r="BC127" i="31"/>
  <c r="BB127" i="31"/>
  <c r="AY127" i="31"/>
  <c r="AX127" i="31"/>
  <c r="AW127" i="31"/>
  <c r="AV127" i="31"/>
  <c r="AT127" i="31"/>
  <c r="AS127" i="31"/>
  <c r="AR127" i="31"/>
  <c r="AQ127" i="31"/>
  <c r="AP127" i="31"/>
  <c r="AO127" i="31"/>
  <c r="AN127" i="31"/>
  <c r="AM127" i="31"/>
  <c r="AL127" i="31"/>
  <c r="AK127" i="31"/>
  <c r="AJ127" i="31"/>
  <c r="AI127" i="31"/>
  <c r="AH127" i="31"/>
  <c r="AG127" i="31"/>
  <c r="AF127" i="31"/>
  <c r="AE127" i="31"/>
  <c r="AD127" i="31"/>
  <c r="AB127" i="31"/>
  <c r="AA127" i="31"/>
  <c r="Z127" i="31"/>
  <c r="Y127" i="31"/>
  <c r="X127" i="31"/>
  <c r="W127" i="31"/>
  <c r="V127" i="31"/>
  <c r="U127" i="31"/>
  <c r="T127" i="31"/>
  <c r="S127" i="31"/>
  <c r="R127" i="31"/>
  <c r="Q127" i="31"/>
  <c r="P127" i="31"/>
  <c r="O127" i="31"/>
  <c r="N127" i="31"/>
  <c r="K127" i="31"/>
  <c r="J127" i="31"/>
  <c r="I127" i="31"/>
  <c r="H127" i="31"/>
  <c r="G127" i="31"/>
  <c r="F127" i="31"/>
  <c r="E127" i="31"/>
  <c r="D127" i="31"/>
  <c r="C127" i="31"/>
  <c r="B127" i="31"/>
  <c r="CF124" i="31"/>
  <c r="CE124" i="31"/>
  <c r="CC124" i="31"/>
  <c r="CA124" i="31"/>
  <c r="BZ124" i="31"/>
  <c r="BY124" i="31"/>
  <c r="BX124" i="31"/>
  <c r="BW124" i="31"/>
  <c r="BT124" i="31"/>
  <c r="BR124" i="31"/>
  <c r="BO124" i="31"/>
  <c r="BN124" i="31"/>
  <c r="BM124" i="31"/>
  <c r="BL124" i="31"/>
  <c r="BK124" i="31"/>
  <c r="BJ124" i="31"/>
  <c r="BH124" i="31"/>
  <c r="BG124" i="31"/>
  <c r="BF124" i="31"/>
  <c r="BE124" i="31"/>
  <c r="BD124" i="31"/>
  <c r="BC124" i="31"/>
  <c r="BB124" i="31"/>
  <c r="AY124" i="31"/>
  <c r="AX124" i="31"/>
  <c r="AW124" i="31"/>
  <c r="AV124" i="31"/>
  <c r="AT124" i="31"/>
  <c r="AS124" i="31"/>
  <c r="AR124" i="31"/>
  <c r="AQ124" i="31"/>
  <c r="AP124" i="31"/>
  <c r="AO124" i="31"/>
  <c r="AN124" i="31"/>
  <c r="AM124" i="31"/>
  <c r="AL124" i="31"/>
  <c r="AK124" i="31"/>
  <c r="AJ124" i="31"/>
  <c r="AI124" i="31"/>
  <c r="AH124" i="31"/>
  <c r="AG124" i="31"/>
  <c r="AF124" i="31"/>
  <c r="AE124" i="31"/>
  <c r="AD124" i="31"/>
  <c r="AB124" i="31"/>
  <c r="AA124" i="31"/>
  <c r="Z124" i="31"/>
  <c r="Y124" i="31"/>
  <c r="X124" i="31"/>
  <c r="W124" i="31"/>
  <c r="V124" i="31"/>
  <c r="U124" i="31"/>
  <c r="T124" i="31"/>
  <c r="S124" i="31"/>
  <c r="R124" i="31"/>
  <c r="Q124" i="31"/>
  <c r="P124" i="31"/>
  <c r="O124" i="31"/>
  <c r="N124" i="31"/>
  <c r="K124" i="31"/>
  <c r="J124" i="31"/>
  <c r="I124" i="31"/>
  <c r="H124" i="31"/>
  <c r="G124" i="31"/>
  <c r="F124" i="31"/>
  <c r="E124" i="31"/>
  <c r="D124" i="31"/>
  <c r="C124" i="31"/>
  <c r="B124" i="31"/>
  <c r="CF126" i="31"/>
  <c r="CE126" i="31"/>
  <c r="CC126" i="31"/>
  <c r="CA126" i="31"/>
  <c r="BZ126" i="31"/>
  <c r="BM126" i="31"/>
  <c r="BK126" i="31"/>
  <c r="BJ126" i="31"/>
  <c r="BH126" i="31"/>
  <c r="BG126" i="31"/>
  <c r="BF126" i="31"/>
  <c r="BE126" i="31"/>
  <c r="BD126" i="31"/>
  <c r="BC126" i="31"/>
  <c r="BB126" i="31"/>
  <c r="AY126" i="31"/>
  <c r="AX126" i="31"/>
  <c r="AW126" i="31"/>
  <c r="AV126" i="31"/>
  <c r="AT126" i="31"/>
  <c r="AS126" i="31"/>
  <c r="AR126" i="31"/>
  <c r="AQ126" i="31"/>
  <c r="AP126" i="31"/>
  <c r="AO126" i="31"/>
  <c r="AN126" i="31"/>
  <c r="AM126" i="31"/>
  <c r="AL126" i="31"/>
  <c r="AK126" i="31"/>
  <c r="AJ126" i="31"/>
  <c r="AI126" i="31"/>
  <c r="AH126" i="31"/>
  <c r="AG126" i="31"/>
  <c r="AF126" i="31"/>
  <c r="AE126" i="31"/>
  <c r="AD126" i="31"/>
  <c r="AB126" i="31"/>
  <c r="AA126" i="31"/>
  <c r="Z126" i="31"/>
  <c r="Y126" i="31"/>
  <c r="X126" i="31"/>
  <c r="W126" i="31"/>
  <c r="V126" i="31"/>
  <c r="U126" i="31"/>
  <c r="T126" i="31"/>
  <c r="S126" i="31"/>
  <c r="R126" i="31"/>
  <c r="Q126" i="31"/>
  <c r="P126" i="31"/>
  <c r="O126" i="31"/>
  <c r="N126" i="31"/>
  <c r="K126" i="31"/>
  <c r="J126" i="31"/>
  <c r="I126" i="31"/>
  <c r="H126" i="31"/>
  <c r="G126" i="31"/>
  <c r="F126" i="31"/>
  <c r="E126" i="31"/>
  <c r="D126" i="31"/>
  <c r="C126" i="31"/>
  <c r="B126" i="31"/>
  <c r="CF123" i="31"/>
  <c r="CE123" i="31"/>
  <c r="CC123" i="31"/>
  <c r="CA123" i="31"/>
  <c r="BZ123" i="31"/>
  <c r="BY123" i="31"/>
  <c r="BX123" i="31"/>
  <c r="BW123" i="31"/>
  <c r="BT123" i="31"/>
  <c r="BR123" i="31"/>
  <c r="BO123" i="31"/>
  <c r="BN123" i="31"/>
  <c r="BM123" i="31"/>
  <c r="BL123" i="31"/>
  <c r="BK123" i="31"/>
  <c r="BJ123" i="31"/>
  <c r="BH123" i="31"/>
  <c r="BG123" i="31"/>
  <c r="BF123" i="31"/>
  <c r="BE123" i="31"/>
  <c r="BD123" i="31"/>
  <c r="BC123" i="31"/>
  <c r="BB123" i="31"/>
  <c r="AY123" i="31"/>
  <c r="AX123" i="31"/>
  <c r="AW123" i="31"/>
  <c r="AV123" i="31"/>
  <c r="AT123" i="31"/>
  <c r="AS123" i="31"/>
  <c r="AR123" i="31"/>
  <c r="AQ123" i="31"/>
  <c r="AP123" i="31"/>
  <c r="AO123" i="31"/>
  <c r="AN123" i="31"/>
  <c r="AM123" i="31"/>
  <c r="AL123" i="31"/>
  <c r="AK123" i="31"/>
  <c r="AJ123" i="31"/>
  <c r="AI123" i="31"/>
  <c r="AH123" i="31"/>
  <c r="AG123" i="31"/>
  <c r="AF123" i="31"/>
  <c r="AE123" i="31"/>
  <c r="AD123" i="31"/>
  <c r="AB123" i="31"/>
  <c r="AA123" i="31"/>
  <c r="Z123" i="31"/>
  <c r="Y123" i="31"/>
  <c r="X123" i="31"/>
  <c r="W123" i="31"/>
  <c r="V123" i="31"/>
  <c r="U123" i="31"/>
  <c r="T123" i="31"/>
  <c r="S123" i="31"/>
  <c r="R123" i="31"/>
  <c r="Q123" i="31"/>
  <c r="P123" i="31"/>
  <c r="O123" i="31"/>
  <c r="N123" i="31"/>
  <c r="K123" i="31"/>
  <c r="J123" i="31"/>
  <c r="I123" i="31"/>
  <c r="H123" i="31"/>
  <c r="G123" i="31"/>
  <c r="F123" i="31"/>
  <c r="E123" i="31"/>
  <c r="D123" i="31"/>
  <c r="C123" i="31"/>
  <c r="B123" i="31"/>
  <c r="CF47" i="31"/>
  <c r="CE47" i="31"/>
  <c r="CA47" i="31"/>
  <c r="BZ47" i="31"/>
  <c r="BM47" i="31"/>
  <c r="BK47" i="31"/>
  <c r="BJ47" i="31"/>
  <c r="BH47" i="31"/>
  <c r="BG47" i="31"/>
  <c r="BF47" i="31"/>
  <c r="BE47" i="31"/>
  <c r="BD47" i="31"/>
  <c r="BC47" i="31"/>
  <c r="BB47" i="31"/>
  <c r="AY47" i="31"/>
  <c r="AX47" i="31"/>
  <c r="AW47" i="31"/>
  <c r="AV47" i="31"/>
  <c r="AT47" i="31"/>
  <c r="AS47" i="31"/>
  <c r="AR47" i="31"/>
  <c r="AQ47" i="31"/>
  <c r="AP47" i="31"/>
  <c r="AO47" i="31"/>
  <c r="AN47" i="31"/>
  <c r="AM47" i="31"/>
  <c r="AL47" i="31"/>
  <c r="AK47" i="31"/>
  <c r="AJ47" i="31"/>
  <c r="AI47" i="31"/>
  <c r="AH47" i="31"/>
  <c r="AG47" i="31"/>
  <c r="AF47" i="31"/>
  <c r="AE47" i="31"/>
  <c r="AD47" i="31"/>
  <c r="AB47" i="31"/>
  <c r="AA47" i="31"/>
  <c r="Z47" i="31"/>
  <c r="Y47" i="31"/>
  <c r="X47" i="31"/>
  <c r="W47" i="31"/>
  <c r="V47" i="31"/>
  <c r="U47" i="31"/>
  <c r="T47" i="31"/>
  <c r="S47" i="31"/>
  <c r="R47" i="31"/>
  <c r="Q47" i="31"/>
  <c r="P47" i="31"/>
  <c r="O47" i="31"/>
  <c r="N47" i="31"/>
  <c r="K47" i="31"/>
  <c r="J47" i="31"/>
  <c r="I47" i="31"/>
  <c r="H47" i="31"/>
  <c r="G47" i="31"/>
  <c r="F47" i="31"/>
  <c r="E47" i="31"/>
  <c r="D47" i="31"/>
  <c r="C47" i="31"/>
  <c r="B47" i="31"/>
  <c r="CF42" i="31"/>
  <c r="CE42" i="31"/>
  <c r="CC42" i="31"/>
  <c r="CA42" i="31"/>
  <c r="BZ42" i="31"/>
  <c r="BY42" i="31"/>
  <c r="BX42" i="31"/>
  <c r="BW42" i="31"/>
  <c r="BT42" i="31"/>
  <c r="BR42" i="31"/>
  <c r="BO42" i="31"/>
  <c r="BN42" i="31"/>
  <c r="BM42" i="31"/>
  <c r="BL42" i="31"/>
  <c r="BK42" i="31"/>
  <c r="BJ42" i="31"/>
  <c r="BH42" i="31"/>
  <c r="BG42" i="31"/>
  <c r="BF42" i="31"/>
  <c r="BE42" i="31"/>
  <c r="BD42" i="31"/>
  <c r="BC42" i="31"/>
  <c r="BB42" i="31"/>
  <c r="AY42" i="31"/>
  <c r="AX42" i="31"/>
  <c r="AW42" i="31"/>
  <c r="AV42" i="31"/>
  <c r="AT42" i="31"/>
  <c r="AS42" i="31"/>
  <c r="AR42" i="31"/>
  <c r="AQ42" i="31"/>
  <c r="AP42" i="31"/>
  <c r="AO42" i="31"/>
  <c r="AN42" i="31"/>
  <c r="AM42" i="31"/>
  <c r="AL42" i="31"/>
  <c r="AK42" i="31"/>
  <c r="AJ42" i="31"/>
  <c r="AI42" i="31"/>
  <c r="AH42" i="31"/>
  <c r="AG42" i="31"/>
  <c r="AF42" i="31"/>
  <c r="AE42" i="31"/>
  <c r="AD42" i="31"/>
  <c r="AB42" i="31"/>
  <c r="AA42" i="31"/>
  <c r="Z42" i="31"/>
  <c r="Y42" i="31"/>
  <c r="X42" i="31"/>
  <c r="W42" i="31"/>
  <c r="V42" i="31"/>
  <c r="U42" i="31"/>
  <c r="T42" i="31"/>
  <c r="S42" i="31"/>
  <c r="R42" i="31"/>
  <c r="Q42" i="31"/>
  <c r="P42" i="31"/>
  <c r="O42" i="31"/>
  <c r="N42" i="31"/>
  <c r="K42" i="31"/>
  <c r="J42" i="31"/>
  <c r="I42" i="31"/>
  <c r="H42" i="31"/>
  <c r="G42" i="31"/>
  <c r="F42" i="31"/>
  <c r="E42" i="31"/>
  <c r="D42" i="31"/>
  <c r="C42" i="31"/>
  <c r="B42" i="31"/>
  <c r="CF46" i="31"/>
  <c r="CE46" i="31"/>
  <c r="CC46" i="31"/>
  <c r="CA46" i="31"/>
  <c r="BZ46" i="31"/>
  <c r="BX46" i="31"/>
  <c r="BW46" i="31"/>
  <c r="BM46" i="31"/>
  <c r="BK46" i="31"/>
  <c r="BJ46" i="31"/>
  <c r="BH46" i="31"/>
  <c r="BG46" i="31"/>
  <c r="BF46" i="31"/>
  <c r="BE46" i="31"/>
  <c r="BD46" i="31"/>
  <c r="BC46" i="31"/>
  <c r="BB46" i="31"/>
  <c r="AY46" i="31"/>
  <c r="AX46" i="31"/>
  <c r="AW46" i="31"/>
  <c r="AV46" i="31"/>
  <c r="AT46" i="31"/>
  <c r="AS46" i="31"/>
  <c r="AR46" i="31"/>
  <c r="AQ46" i="31"/>
  <c r="AP46" i="31"/>
  <c r="AO46" i="31"/>
  <c r="AN46" i="31"/>
  <c r="AM46" i="31"/>
  <c r="AL46" i="31"/>
  <c r="AK46" i="31"/>
  <c r="AJ46" i="31"/>
  <c r="AI46" i="31"/>
  <c r="AH46" i="31"/>
  <c r="AG46" i="31"/>
  <c r="AF46" i="31"/>
  <c r="AE46" i="31"/>
  <c r="AD46" i="31"/>
  <c r="AB46" i="31"/>
  <c r="AA46" i="31"/>
  <c r="Z46" i="31"/>
  <c r="Y46" i="31"/>
  <c r="X46" i="31"/>
  <c r="W46" i="31"/>
  <c r="V46" i="31"/>
  <c r="U46" i="31"/>
  <c r="T46" i="31"/>
  <c r="S46" i="31"/>
  <c r="R46" i="31"/>
  <c r="Q46" i="31"/>
  <c r="P46" i="31"/>
  <c r="O46" i="31"/>
  <c r="N46" i="31"/>
  <c r="K46" i="31"/>
  <c r="J46" i="31"/>
  <c r="I46" i="31"/>
  <c r="H46" i="31"/>
  <c r="G46" i="31"/>
  <c r="F46" i="31"/>
  <c r="E46" i="31"/>
  <c r="D46" i="31"/>
  <c r="C46" i="31"/>
  <c r="B46" i="31"/>
  <c r="CF41" i="31"/>
  <c r="CE41" i="31"/>
  <c r="CC41" i="31"/>
  <c r="CA41" i="31"/>
  <c r="BZ41" i="31"/>
  <c r="BY41" i="31"/>
  <c r="BX41" i="31"/>
  <c r="BW41" i="31"/>
  <c r="BT41" i="31"/>
  <c r="BR41" i="31"/>
  <c r="BO41" i="31"/>
  <c r="BN41" i="31"/>
  <c r="BM41" i="31"/>
  <c r="BL41" i="31"/>
  <c r="BK41" i="31"/>
  <c r="BJ41" i="31"/>
  <c r="BH41" i="31"/>
  <c r="BG41" i="31"/>
  <c r="BF41" i="31"/>
  <c r="BE41" i="31"/>
  <c r="BD41" i="31"/>
  <c r="BC41" i="31"/>
  <c r="BB41" i="31"/>
  <c r="AY41" i="31"/>
  <c r="AX41" i="31"/>
  <c r="AW41" i="31"/>
  <c r="AV41" i="31"/>
  <c r="AT41" i="31"/>
  <c r="AS41" i="31"/>
  <c r="AR41" i="31"/>
  <c r="AQ41" i="31"/>
  <c r="AP41" i="31"/>
  <c r="AO41" i="31"/>
  <c r="AN41" i="31"/>
  <c r="AM41" i="31"/>
  <c r="AL41" i="31"/>
  <c r="AK41" i="31"/>
  <c r="AJ41" i="31"/>
  <c r="AI41" i="31"/>
  <c r="AH41" i="31"/>
  <c r="AG41" i="31"/>
  <c r="AF41" i="31"/>
  <c r="AE41" i="31"/>
  <c r="AD41" i="31"/>
  <c r="AB41" i="31"/>
  <c r="AA41" i="31"/>
  <c r="Z41" i="31"/>
  <c r="Y41" i="31"/>
  <c r="X41" i="31"/>
  <c r="W41" i="31"/>
  <c r="V41" i="31"/>
  <c r="U41" i="31"/>
  <c r="T41" i="31"/>
  <c r="S41" i="31"/>
  <c r="R41" i="31"/>
  <c r="Q41" i="31"/>
  <c r="P41" i="31"/>
  <c r="O41" i="31"/>
  <c r="N41" i="31"/>
  <c r="K41" i="31"/>
  <c r="J41" i="31"/>
  <c r="I41" i="31"/>
  <c r="H41" i="31"/>
  <c r="G41" i="31"/>
  <c r="F41" i="31"/>
  <c r="E41" i="31"/>
  <c r="D41" i="31"/>
  <c r="C41" i="31"/>
  <c r="B41" i="31"/>
  <c r="CF151" i="31"/>
  <c r="CE151" i="31"/>
  <c r="CA151" i="31"/>
  <c r="BZ151" i="31"/>
  <c r="BW151" i="31"/>
  <c r="BM151" i="31"/>
  <c r="BK151" i="31"/>
  <c r="BJ151" i="31"/>
  <c r="BH151" i="31"/>
  <c r="BG151" i="31"/>
  <c r="BF151" i="31"/>
  <c r="BE151" i="31"/>
  <c r="BD151" i="31"/>
  <c r="BC151" i="31"/>
  <c r="BB151" i="31"/>
  <c r="AY151" i="31"/>
  <c r="AX151" i="31"/>
  <c r="AW151" i="31"/>
  <c r="AV151" i="31"/>
  <c r="AT151" i="31"/>
  <c r="AS151" i="31"/>
  <c r="AR151" i="31"/>
  <c r="AQ151" i="31"/>
  <c r="AP151" i="31"/>
  <c r="AO151" i="31"/>
  <c r="AN151" i="31"/>
  <c r="AM151" i="31"/>
  <c r="AL151" i="31"/>
  <c r="AK151" i="31"/>
  <c r="AJ151" i="31"/>
  <c r="AI151" i="31"/>
  <c r="AH151" i="31"/>
  <c r="AG151" i="31"/>
  <c r="AF151" i="31"/>
  <c r="AE151" i="31"/>
  <c r="AD151" i="31"/>
  <c r="AB151" i="31"/>
  <c r="AA151" i="31"/>
  <c r="Z151" i="31"/>
  <c r="Y151" i="31"/>
  <c r="X151" i="31"/>
  <c r="W151" i="31"/>
  <c r="V151" i="31"/>
  <c r="U151" i="31"/>
  <c r="T151" i="31"/>
  <c r="S151" i="31"/>
  <c r="R151" i="31"/>
  <c r="Q151" i="31"/>
  <c r="P151" i="31"/>
  <c r="O151" i="31"/>
  <c r="N151" i="31"/>
  <c r="K151" i="31"/>
  <c r="J151" i="31"/>
  <c r="I151" i="31"/>
  <c r="H151" i="31"/>
  <c r="G151" i="31"/>
  <c r="F151" i="31"/>
  <c r="E151" i="31"/>
  <c r="D151" i="31"/>
  <c r="C151" i="31"/>
  <c r="B151" i="31"/>
  <c r="CF148" i="31"/>
  <c r="CE148" i="31"/>
  <c r="CC148" i="31"/>
  <c r="CA148" i="31"/>
  <c r="BZ148" i="31"/>
  <c r="BY148" i="31"/>
  <c r="BX148" i="31"/>
  <c r="BW148" i="31"/>
  <c r="BT148" i="31"/>
  <c r="BR148" i="31"/>
  <c r="BO148" i="31"/>
  <c r="BN148" i="31"/>
  <c r="BM148" i="31"/>
  <c r="BL148" i="31"/>
  <c r="BK148" i="31"/>
  <c r="BJ148" i="31"/>
  <c r="BH148" i="31"/>
  <c r="BG148" i="31"/>
  <c r="BF148" i="31"/>
  <c r="BE148" i="31"/>
  <c r="BD148" i="31"/>
  <c r="BC148" i="31"/>
  <c r="BB148" i="31"/>
  <c r="AY148" i="31"/>
  <c r="AX148" i="31"/>
  <c r="AW148" i="31"/>
  <c r="AV148" i="31"/>
  <c r="AT148" i="31"/>
  <c r="AS148" i="31"/>
  <c r="AR148" i="31"/>
  <c r="AQ148" i="31"/>
  <c r="AP148" i="31"/>
  <c r="AO148" i="31"/>
  <c r="AN148" i="31"/>
  <c r="AM148" i="31"/>
  <c r="AL148" i="31"/>
  <c r="AK148" i="31"/>
  <c r="AJ148" i="31"/>
  <c r="AI148" i="31"/>
  <c r="AH148" i="31"/>
  <c r="AG148" i="31"/>
  <c r="AF148" i="31"/>
  <c r="AE148" i="31"/>
  <c r="AD148" i="31"/>
  <c r="AB148" i="31"/>
  <c r="AA148" i="31"/>
  <c r="Z148" i="31"/>
  <c r="Y148" i="31"/>
  <c r="X148" i="31"/>
  <c r="W148" i="31"/>
  <c r="V148" i="31"/>
  <c r="U148" i="31"/>
  <c r="T148" i="31"/>
  <c r="S148" i="31"/>
  <c r="R148" i="31"/>
  <c r="Q148" i="31"/>
  <c r="P148" i="31"/>
  <c r="O148" i="31"/>
  <c r="N148" i="31"/>
  <c r="K148" i="31"/>
  <c r="J148" i="31"/>
  <c r="I148" i="31"/>
  <c r="H148" i="31"/>
  <c r="G148" i="31"/>
  <c r="F148" i="31"/>
  <c r="E148" i="31"/>
  <c r="D148" i="31"/>
  <c r="C148" i="31"/>
  <c r="B148" i="31"/>
  <c r="CF133" i="31"/>
  <c r="CE133" i="31"/>
  <c r="CA133" i="31"/>
  <c r="BZ133" i="31"/>
  <c r="BM133" i="31"/>
  <c r="BK133" i="31"/>
  <c r="BJ133" i="31"/>
  <c r="BH133" i="31"/>
  <c r="BG133" i="31"/>
  <c r="BF133" i="31"/>
  <c r="BE133" i="31"/>
  <c r="BD133" i="31"/>
  <c r="BC133" i="31"/>
  <c r="BB133" i="31"/>
  <c r="AY133" i="31"/>
  <c r="AX133" i="31"/>
  <c r="AW133" i="31"/>
  <c r="AV133" i="31"/>
  <c r="AT133" i="31"/>
  <c r="AS133" i="31"/>
  <c r="AR133" i="31"/>
  <c r="AQ133" i="31"/>
  <c r="AP133" i="31"/>
  <c r="AO133" i="31"/>
  <c r="AN133" i="31"/>
  <c r="AM133" i="31"/>
  <c r="AL133" i="31"/>
  <c r="AK133" i="31"/>
  <c r="AJ133" i="31"/>
  <c r="AI133" i="31"/>
  <c r="AH133" i="31"/>
  <c r="AG133" i="31"/>
  <c r="AF133" i="31"/>
  <c r="AE133" i="31"/>
  <c r="AD133" i="31"/>
  <c r="AB133" i="31"/>
  <c r="AA133" i="31"/>
  <c r="Z133" i="31"/>
  <c r="Y133" i="31"/>
  <c r="X133" i="31"/>
  <c r="W133" i="31"/>
  <c r="V133" i="31"/>
  <c r="U133" i="31"/>
  <c r="T133" i="31"/>
  <c r="S133" i="31"/>
  <c r="R133" i="31"/>
  <c r="Q133" i="31"/>
  <c r="P133" i="31"/>
  <c r="O133" i="31"/>
  <c r="N133" i="31"/>
  <c r="K133" i="31"/>
  <c r="J133" i="31"/>
  <c r="I133" i="31"/>
  <c r="H133" i="31"/>
  <c r="G133" i="31"/>
  <c r="F133" i="31"/>
  <c r="E133" i="31"/>
  <c r="D133" i="31"/>
  <c r="C133" i="31"/>
  <c r="B133" i="31"/>
  <c r="CF122" i="31"/>
  <c r="CE122" i="31"/>
  <c r="CC122" i="31"/>
  <c r="CA122" i="31"/>
  <c r="BZ122" i="31"/>
  <c r="BY122" i="31"/>
  <c r="BX122" i="31"/>
  <c r="BW122" i="31"/>
  <c r="BT122" i="31"/>
  <c r="BR122" i="31"/>
  <c r="BO122" i="31"/>
  <c r="BN122" i="31"/>
  <c r="BM122" i="31"/>
  <c r="BL122" i="31"/>
  <c r="BK122" i="31"/>
  <c r="BJ122" i="31"/>
  <c r="BH122" i="31"/>
  <c r="BG122" i="31"/>
  <c r="BF122" i="31"/>
  <c r="BE122" i="31"/>
  <c r="BD122" i="31"/>
  <c r="BC122" i="31"/>
  <c r="BB122" i="31"/>
  <c r="AY122" i="31"/>
  <c r="AX122" i="31"/>
  <c r="AW122" i="31"/>
  <c r="AV122" i="31"/>
  <c r="AT122" i="31"/>
  <c r="AS122" i="31"/>
  <c r="AR122" i="31"/>
  <c r="AQ122" i="31"/>
  <c r="AP122" i="31"/>
  <c r="AO122" i="31"/>
  <c r="AN122" i="31"/>
  <c r="AM122" i="31"/>
  <c r="AL122" i="31"/>
  <c r="AK122" i="31"/>
  <c r="AJ122" i="31"/>
  <c r="AI122" i="31"/>
  <c r="AH122" i="31"/>
  <c r="AG122" i="31"/>
  <c r="AF122" i="31"/>
  <c r="AE122" i="31"/>
  <c r="AD122" i="31"/>
  <c r="AB122" i="31"/>
  <c r="AA122" i="31"/>
  <c r="Z122" i="31"/>
  <c r="Y122" i="31"/>
  <c r="X122" i="31"/>
  <c r="W122" i="31"/>
  <c r="V122" i="31"/>
  <c r="U122" i="31"/>
  <c r="T122" i="31"/>
  <c r="S122" i="31"/>
  <c r="R122" i="31"/>
  <c r="Q122" i="31"/>
  <c r="P122" i="31"/>
  <c r="O122" i="31"/>
  <c r="N122" i="31"/>
  <c r="K122" i="31"/>
  <c r="J122" i="31"/>
  <c r="I122" i="31"/>
  <c r="H122" i="31"/>
  <c r="G122" i="31"/>
  <c r="F122" i="31"/>
  <c r="E122" i="31"/>
  <c r="D122" i="31"/>
  <c r="C122" i="31"/>
  <c r="B122" i="31"/>
  <c r="CF84" i="31"/>
  <c r="CE84" i="31"/>
  <c r="CA84" i="31"/>
  <c r="BZ84" i="31"/>
  <c r="BY84" i="31"/>
  <c r="BM84" i="31"/>
  <c r="BK84" i="31"/>
  <c r="BJ84" i="31"/>
  <c r="BH84" i="31"/>
  <c r="BG84" i="31"/>
  <c r="BF84" i="31"/>
  <c r="BE84" i="31"/>
  <c r="BD84" i="31"/>
  <c r="BC84" i="31"/>
  <c r="BB84" i="31"/>
  <c r="AY84" i="31"/>
  <c r="AX84" i="31"/>
  <c r="AW84" i="31"/>
  <c r="AV84" i="31"/>
  <c r="AT84" i="31"/>
  <c r="AS84" i="31"/>
  <c r="AR84" i="31"/>
  <c r="AQ84" i="31"/>
  <c r="AP84" i="31"/>
  <c r="AO84" i="31"/>
  <c r="AN84" i="31"/>
  <c r="AM84" i="31"/>
  <c r="AL84" i="31"/>
  <c r="AK84" i="31"/>
  <c r="AJ84" i="31"/>
  <c r="AI84" i="31"/>
  <c r="AH84" i="31"/>
  <c r="AG84" i="31"/>
  <c r="AF84" i="31"/>
  <c r="AE84" i="31"/>
  <c r="AD84" i="31"/>
  <c r="AB84" i="31"/>
  <c r="AA84" i="31"/>
  <c r="Z84" i="31"/>
  <c r="Y84" i="31"/>
  <c r="X84" i="31"/>
  <c r="W84" i="31"/>
  <c r="V84" i="31"/>
  <c r="U84" i="31"/>
  <c r="T84" i="31"/>
  <c r="S84" i="31"/>
  <c r="R84" i="31"/>
  <c r="Q84" i="31"/>
  <c r="P84" i="31"/>
  <c r="O84" i="31"/>
  <c r="N84" i="31"/>
  <c r="K84" i="31"/>
  <c r="J84" i="31"/>
  <c r="I84" i="31"/>
  <c r="H84" i="31"/>
  <c r="G84" i="31"/>
  <c r="F84" i="31"/>
  <c r="E84" i="31"/>
  <c r="D84" i="31"/>
  <c r="C84" i="31"/>
  <c r="B84" i="31"/>
  <c r="CF75" i="31"/>
  <c r="CE75" i="31"/>
  <c r="CC75" i="31"/>
  <c r="CA75" i="31"/>
  <c r="BZ75" i="31"/>
  <c r="BY75" i="31"/>
  <c r="BX75" i="31"/>
  <c r="BW75" i="31"/>
  <c r="BT75" i="31"/>
  <c r="BR75" i="31"/>
  <c r="BO75" i="31"/>
  <c r="BN75" i="31"/>
  <c r="BM75" i="31"/>
  <c r="BL75" i="31"/>
  <c r="BK75" i="31"/>
  <c r="BJ75" i="31"/>
  <c r="BH75" i="31"/>
  <c r="BG75" i="31"/>
  <c r="BF75" i="31"/>
  <c r="BE75" i="31"/>
  <c r="BD75" i="31"/>
  <c r="BC75" i="31"/>
  <c r="BB75" i="31"/>
  <c r="AY75" i="31"/>
  <c r="AX75" i="31"/>
  <c r="AW75" i="31"/>
  <c r="AV75" i="31"/>
  <c r="AT75" i="31"/>
  <c r="AS75" i="31"/>
  <c r="AR75" i="31"/>
  <c r="AQ75" i="31"/>
  <c r="AP75" i="31"/>
  <c r="AO75" i="31"/>
  <c r="AN75" i="31"/>
  <c r="AM75" i="31"/>
  <c r="AL75" i="31"/>
  <c r="AK75" i="31"/>
  <c r="AJ75" i="31"/>
  <c r="AI75" i="31"/>
  <c r="AH75" i="31"/>
  <c r="AG75" i="31"/>
  <c r="AF75" i="31"/>
  <c r="AE75" i="31"/>
  <c r="AD75" i="31"/>
  <c r="AB75" i="31"/>
  <c r="AA75" i="31"/>
  <c r="Z75" i="31"/>
  <c r="Y75" i="31"/>
  <c r="X75" i="31"/>
  <c r="W75" i="31"/>
  <c r="V75" i="31"/>
  <c r="U75" i="31"/>
  <c r="T75" i="31"/>
  <c r="S75" i="31"/>
  <c r="R75" i="31"/>
  <c r="Q75" i="31"/>
  <c r="P75" i="31"/>
  <c r="O75" i="31"/>
  <c r="N75" i="31"/>
  <c r="K75" i="31"/>
  <c r="J75" i="31"/>
  <c r="I75" i="31"/>
  <c r="H75" i="31"/>
  <c r="G75" i="31"/>
  <c r="F75" i="31"/>
  <c r="E75" i="31"/>
  <c r="D75" i="31"/>
  <c r="C75" i="31"/>
  <c r="B75" i="31"/>
  <c r="CF104" i="31"/>
  <c r="CE104" i="31"/>
  <c r="CA104" i="31"/>
  <c r="BZ104" i="31"/>
  <c r="BM104" i="31"/>
  <c r="BK104" i="31"/>
  <c r="BJ104" i="31"/>
  <c r="BH104" i="31"/>
  <c r="BG104" i="31"/>
  <c r="BF104" i="31"/>
  <c r="BE104" i="31"/>
  <c r="BD104" i="31"/>
  <c r="BC104" i="31"/>
  <c r="BB104" i="31"/>
  <c r="AY104" i="31"/>
  <c r="AX104" i="31"/>
  <c r="AW104" i="31"/>
  <c r="AV104" i="31"/>
  <c r="AT104" i="31"/>
  <c r="AS104" i="31"/>
  <c r="AR104" i="31"/>
  <c r="AQ104" i="31"/>
  <c r="AP104" i="31"/>
  <c r="AO104" i="31"/>
  <c r="AN104" i="31"/>
  <c r="AM104" i="31"/>
  <c r="AL104" i="31"/>
  <c r="AK104" i="31"/>
  <c r="AJ104" i="31"/>
  <c r="AI104" i="31"/>
  <c r="AH104" i="31"/>
  <c r="AG104" i="31"/>
  <c r="AF104" i="31"/>
  <c r="AE104" i="31"/>
  <c r="AD104" i="31"/>
  <c r="AB104" i="31"/>
  <c r="AA104" i="31"/>
  <c r="Z104" i="31"/>
  <c r="Y104" i="31"/>
  <c r="X104" i="31"/>
  <c r="W104" i="31"/>
  <c r="V104" i="31"/>
  <c r="U104" i="31"/>
  <c r="T104" i="31"/>
  <c r="S104" i="31"/>
  <c r="R104" i="31"/>
  <c r="Q104" i="31"/>
  <c r="P104" i="31"/>
  <c r="O104" i="31"/>
  <c r="N104" i="31"/>
  <c r="K104" i="31"/>
  <c r="J104" i="31"/>
  <c r="I104" i="31"/>
  <c r="H104" i="31"/>
  <c r="G104" i="31"/>
  <c r="F104" i="31"/>
  <c r="E104" i="31"/>
  <c r="D104" i="31"/>
  <c r="C104" i="31"/>
  <c r="B104" i="31"/>
  <c r="CF94" i="31"/>
  <c r="CE94" i="31"/>
  <c r="CC94" i="31"/>
  <c r="CA94" i="31"/>
  <c r="BZ94" i="31"/>
  <c r="BY94" i="31"/>
  <c r="BX94" i="31"/>
  <c r="BW94" i="31"/>
  <c r="BT94" i="31"/>
  <c r="BR94" i="31"/>
  <c r="BO94" i="31"/>
  <c r="BN94" i="31"/>
  <c r="BM94" i="31"/>
  <c r="BL94" i="31"/>
  <c r="BK94" i="31"/>
  <c r="BJ94" i="31"/>
  <c r="BH94" i="31"/>
  <c r="BG94" i="31"/>
  <c r="BF94" i="31"/>
  <c r="BE94" i="31"/>
  <c r="BD94" i="31"/>
  <c r="BC94" i="31"/>
  <c r="BB94" i="31"/>
  <c r="AY94" i="31"/>
  <c r="AX94" i="31"/>
  <c r="AW94" i="31"/>
  <c r="AV94" i="31"/>
  <c r="AT94" i="31"/>
  <c r="AS94" i="31"/>
  <c r="AR94" i="31"/>
  <c r="AQ94" i="31"/>
  <c r="AP94" i="31"/>
  <c r="AO94" i="31"/>
  <c r="AN94" i="31"/>
  <c r="AM94" i="31"/>
  <c r="AL94" i="31"/>
  <c r="AK94" i="31"/>
  <c r="AJ94" i="31"/>
  <c r="AI94" i="31"/>
  <c r="AH94" i="31"/>
  <c r="AG94" i="31"/>
  <c r="AF94" i="31"/>
  <c r="AE94" i="31"/>
  <c r="AD94" i="31"/>
  <c r="AB94" i="31"/>
  <c r="AA94" i="31"/>
  <c r="Z94" i="31"/>
  <c r="Y94" i="31"/>
  <c r="X94" i="31"/>
  <c r="W94" i="31"/>
  <c r="V94" i="31"/>
  <c r="U94" i="31"/>
  <c r="T94" i="31"/>
  <c r="S94" i="31"/>
  <c r="R94" i="31"/>
  <c r="Q94" i="31"/>
  <c r="P94" i="31"/>
  <c r="O94" i="31"/>
  <c r="N94" i="31"/>
  <c r="K94" i="31"/>
  <c r="J94" i="31"/>
  <c r="I94" i="31"/>
  <c r="H94" i="31"/>
  <c r="G94" i="31"/>
  <c r="F94" i="31"/>
  <c r="E94" i="31"/>
  <c r="D94" i="31"/>
  <c r="C94" i="31"/>
  <c r="B94" i="31"/>
  <c r="CF83" i="31"/>
  <c r="CE83" i="31"/>
  <c r="CA83" i="31"/>
  <c r="BZ83" i="31"/>
  <c r="BM83" i="31"/>
  <c r="BK83" i="31"/>
  <c r="BJ83" i="31"/>
  <c r="BH83" i="31"/>
  <c r="BG83" i="31"/>
  <c r="BF83" i="31"/>
  <c r="BE83" i="31"/>
  <c r="BD83" i="31"/>
  <c r="BC83" i="31"/>
  <c r="BB83" i="31"/>
  <c r="AY83" i="31"/>
  <c r="AX83" i="31"/>
  <c r="AW83" i="31"/>
  <c r="AV83" i="31"/>
  <c r="AT83" i="31"/>
  <c r="AS83" i="31"/>
  <c r="AR83" i="31"/>
  <c r="AQ83" i="31"/>
  <c r="AP83" i="31"/>
  <c r="AO83" i="31"/>
  <c r="AN83" i="31"/>
  <c r="AM83" i="31"/>
  <c r="AL83" i="31"/>
  <c r="AK83" i="31"/>
  <c r="AJ83" i="31"/>
  <c r="AI83" i="31"/>
  <c r="AH83" i="31"/>
  <c r="AG83" i="31"/>
  <c r="AF83" i="31"/>
  <c r="AE83" i="31"/>
  <c r="AD83" i="31"/>
  <c r="AB83" i="31"/>
  <c r="AA83" i="31"/>
  <c r="Z83" i="31"/>
  <c r="Y83" i="31"/>
  <c r="X83" i="31"/>
  <c r="W83" i="31"/>
  <c r="V83" i="31"/>
  <c r="U83" i="31"/>
  <c r="T83" i="31"/>
  <c r="S83" i="31"/>
  <c r="R83" i="31"/>
  <c r="Q83" i="31"/>
  <c r="P83" i="31"/>
  <c r="O83" i="31"/>
  <c r="N83" i="31"/>
  <c r="K83" i="31"/>
  <c r="J83" i="31"/>
  <c r="I83" i="31"/>
  <c r="H83" i="31"/>
  <c r="G83" i="31"/>
  <c r="F83" i="31"/>
  <c r="E83" i="31"/>
  <c r="D83" i="31"/>
  <c r="C83" i="31"/>
  <c r="B83" i="31"/>
  <c r="CF74" i="31"/>
  <c r="CE74" i="31"/>
  <c r="CC74" i="31"/>
  <c r="CA74" i="31"/>
  <c r="BZ74" i="31"/>
  <c r="BY74" i="31"/>
  <c r="BX74" i="31"/>
  <c r="BW74" i="31"/>
  <c r="BT74" i="31"/>
  <c r="BR74" i="31"/>
  <c r="BO74" i="31"/>
  <c r="BN74" i="31"/>
  <c r="BM74" i="31"/>
  <c r="BL74" i="31"/>
  <c r="BK74" i="31"/>
  <c r="BJ74" i="31"/>
  <c r="BH74" i="31"/>
  <c r="BG74" i="31"/>
  <c r="BF74" i="31"/>
  <c r="BE74" i="31"/>
  <c r="BD74" i="31"/>
  <c r="BC74" i="31"/>
  <c r="BB74" i="31"/>
  <c r="AY74" i="31"/>
  <c r="AX74" i="31"/>
  <c r="AW74" i="31"/>
  <c r="AV74" i="31"/>
  <c r="AT74" i="31"/>
  <c r="AS74" i="31"/>
  <c r="AR74" i="31"/>
  <c r="AQ74" i="31"/>
  <c r="AP74" i="31"/>
  <c r="AO74" i="31"/>
  <c r="AN74" i="31"/>
  <c r="AM74" i="31"/>
  <c r="AL74" i="31"/>
  <c r="AK74" i="31"/>
  <c r="AJ74" i="31"/>
  <c r="AI74" i="31"/>
  <c r="AH74" i="31"/>
  <c r="AG74" i="31"/>
  <c r="AF74" i="31"/>
  <c r="AE74" i="31"/>
  <c r="AD74" i="31"/>
  <c r="AB74" i="31"/>
  <c r="AA74" i="31"/>
  <c r="Z74" i="31"/>
  <c r="Y74" i="31"/>
  <c r="X74" i="31"/>
  <c r="W74" i="31"/>
  <c r="V74" i="31"/>
  <c r="U74" i="31"/>
  <c r="T74" i="31"/>
  <c r="S74" i="31"/>
  <c r="R74" i="31"/>
  <c r="Q74" i="31"/>
  <c r="P74" i="31"/>
  <c r="O74" i="31"/>
  <c r="N74" i="31"/>
  <c r="K74" i="31"/>
  <c r="J74" i="31"/>
  <c r="I74" i="31"/>
  <c r="H74" i="31"/>
  <c r="G74" i="31"/>
  <c r="F74" i="31"/>
  <c r="E74" i="31"/>
  <c r="D74" i="31"/>
  <c r="C74" i="31"/>
  <c r="B74" i="31"/>
  <c r="CF103" i="31"/>
  <c r="CE103" i="31"/>
  <c r="CC103" i="31"/>
  <c r="CA103" i="31"/>
  <c r="BZ103" i="31"/>
  <c r="BX103" i="31"/>
  <c r="BM103" i="31"/>
  <c r="BK103" i="31"/>
  <c r="BJ103" i="31"/>
  <c r="BH103" i="31"/>
  <c r="BG103" i="31"/>
  <c r="BF103" i="31"/>
  <c r="BE103" i="31"/>
  <c r="BD103" i="31"/>
  <c r="BC103" i="31"/>
  <c r="BB103" i="31"/>
  <c r="AY103" i="31"/>
  <c r="AX103" i="31"/>
  <c r="AW103" i="31"/>
  <c r="AV103" i="31"/>
  <c r="AT103" i="31"/>
  <c r="AS103" i="31"/>
  <c r="AR103" i="31"/>
  <c r="AQ103" i="31"/>
  <c r="AP103" i="31"/>
  <c r="AO103" i="31"/>
  <c r="AN103" i="31"/>
  <c r="AM103" i="31"/>
  <c r="AL103" i="31"/>
  <c r="AK103" i="31"/>
  <c r="AJ103" i="31"/>
  <c r="AI103" i="31"/>
  <c r="AH103" i="31"/>
  <c r="AG103" i="31"/>
  <c r="AF103" i="31"/>
  <c r="AE103" i="31"/>
  <c r="AD103" i="31"/>
  <c r="AB103" i="31"/>
  <c r="AA103" i="31"/>
  <c r="Z103" i="31"/>
  <c r="Y103" i="31"/>
  <c r="X103" i="31"/>
  <c r="W103" i="31"/>
  <c r="V103" i="31"/>
  <c r="T103" i="31"/>
  <c r="S103" i="31"/>
  <c r="R103" i="31"/>
  <c r="Q103" i="31"/>
  <c r="P103" i="31"/>
  <c r="O103" i="31"/>
  <c r="N103" i="31"/>
  <c r="K103" i="31"/>
  <c r="J103" i="31"/>
  <c r="I103" i="31"/>
  <c r="H103" i="31"/>
  <c r="G103" i="31"/>
  <c r="F103" i="31"/>
  <c r="E103" i="31"/>
  <c r="D103" i="31"/>
  <c r="C103" i="31"/>
  <c r="B103" i="31"/>
  <c r="CF93" i="31"/>
  <c r="CE93" i="31"/>
  <c r="CC93" i="31"/>
  <c r="CA93" i="31"/>
  <c r="BZ93" i="31"/>
  <c r="BY93" i="31"/>
  <c r="BX93" i="31"/>
  <c r="BW93" i="31"/>
  <c r="BT93" i="31"/>
  <c r="BR93" i="31"/>
  <c r="BO93" i="31"/>
  <c r="BN93" i="31"/>
  <c r="BM93" i="31"/>
  <c r="BL93" i="31"/>
  <c r="BK93" i="31"/>
  <c r="BJ93" i="31"/>
  <c r="BH93" i="31"/>
  <c r="BG93" i="31"/>
  <c r="BF93" i="31"/>
  <c r="BE93" i="31"/>
  <c r="BD93" i="31"/>
  <c r="BC93" i="31"/>
  <c r="BB93" i="31"/>
  <c r="AY93" i="31"/>
  <c r="AX93" i="31"/>
  <c r="AW93" i="31"/>
  <c r="AV93" i="31"/>
  <c r="AT93" i="31"/>
  <c r="AS93" i="31"/>
  <c r="AR93" i="31"/>
  <c r="AQ93" i="31"/>
  <c r="AP93" i="31"/>
  <c r="AO93" i="31"/>
  <c r="AN93" i="31"/>
  <c r="AM93" i="31"/>
  <c r="AL93" i="31"/>
  <c r="AK93" i="31"/>
  <c r="AJ93" i="31"/>
  <c r="AI93" i="31"/>
  <c r="AH93" i="31"/>
  <c r="AG93" i="31"/>
  <c r="AF93" i="31"/>
  <c r="AE93" i="31"/>
  <c r="AD93" i="31"/>
  <c r="AB93" i="31"/>
  <c r="AA93" i="31"/>
  <c r="Z93" i="31"/>
  <c r="Y93" i="31"/>
  <c r="X93" i="31"/>
  <c r="W93" i="31"/>
  <c r="V93" i="31"/>
  <c r="U93" i="31"/>
  <c r="T93" i="31"/>
  <c r="S93" i="31"/>
  <c r="R93" i="31"/>
  <c r="Q93" i="31"/>
  <c r="P93" i="31"/>
  <c r="O93" i="31"/>
  <c r="N93" i="31"/>
  <c r="K93" i="31"/>
  <c r="J93" i="31"/>
  <c r="I93" i="31"/>
  <c r="H93" i="31"/>
  <c r="G93" i="31"/>
  <c r="F93" i="31"/>
  <c r="E93" i="31"/>
  <c r="D93" i="31"/>
  <c r="C93" i="31"/>
  <c r="B93" i="31"/>
  <c r="CF58" i="31"/>
  <c r="CE58" i="31"/>
  <c r="CA58" i="31"/>
  <c r="BZ58" i="31"/>
  <c r="BW58" i="31"/>
  <c r="BN58" i="31"/>
  <c r="BM58" i="31"/>
  <c r="BK58" i="31"/>
  <c r="BJ58" i="31"/>
  <c r="BH58" i="31"/>
  <c r="BG58" i="31"/>
  <c r="BF58" i="31"/>
  <c r="BE58" i="31"/>
  <c r="BD58" i="31"/>
  <c r="BC58" i="31"/>
  <c r="BB58" i="31"/>
  <c r="AY58" i="31"/>
  <c r="AX58" i="31"/>
  <c r="AW58" i="31"/>
  <c r="AV58" i="31"/>
  <c r="AT58" i="31"/>
  <c r="AS58" i="31"/>
  <c r="AR58" i="31"/>
  <c r="AQ58" i="31"/>
  <c r="AP58" i="31"/>
  <c r="AO58" i="31"/>
  <c r="AN58" i="31"/>
  <c r="AM58" i="31"/>
  <c r="AL58" i="31"/>
  <c r="AK58" i="31"/>
  <c r="AJ58" i="31"/>
  <c r="AI58" i="31"/>
  <c r="AH58" i="31"/>
  <c r="AG58" i="31"/>
  <c r="AF58" i="31"/>
  <c r="AE58" i="31"/>
  <c r="AD58" i="31"/>
  <c r="AB58" i="31"/>
  <c r="AA58" i="31"/>
  <c r="Z58" i="31"/>
  <c r="Y58" i="31"/>
  <c r="X58" i="31"/>
  <c r="W58" i="31"/>
  <c r="V58" i="31"/>
  <c r="U58" i="31"/>
  <c r="T58" i="31"/>
  <c r="S58" i="31"/>
  <c r="R58" i="31"/>
  <c r="Q58" i="31"/>
  <c r="P58" i="31"/>
  <c r="O58" i="31"/>
  <c r="N58" i="31"/>
  <c r="K58" i="31"/>
  <c r="J58" i="31"/>
  <c r="I58" i="31"/>
  <c r="H58" i="31"/>
  <c r="G58" i="31"/>
  <c r="F58" i="31"/>
  <c r="E58" i="31"/>
  <c r="D58" i="31"/>
  <c r="C58" i="31"/>
  <c r="B58" i="31"/>
  <c r="CF40" i="31"/>
  <c r="CE40" i="31"/>
  <c r="CC40" i="31"/>
  <c r="CA40" i="31"/>
  <c r="BZ40" i="31"/>
  <c r="BY40" i="31"/>
  <c r="BX40" i="31"/>
  <c r="BW40" i="31"/>
  <c r="BT40" i="31"/>
  <c r="BR40" i="31"/>
  <c r="BO40" i="31"/>
  <c r="BN40" i="31"/>
  <c r="BM40" i="31"/>
  <c r="BL40" i="31"/>
  <c r="BK40" i="31"/>
  <c r="BJ40" i="31"/>
  <c r="BH40" i="31"/>
  <c r="BG40" i="31"/>
  <c r="BF40" i="31"/>
  <c r="BE40" i="31"/>
  <c r="BD40" i="31"/>
  <c r="BC40" i="31"/>
  <c r="BB40" i="31"/>
  <c r="AY40" i="31"/>
  <c r="AX40" i="31"/>
  <c r="AW40" i="31"/>
  <c r="AV40" i="31"/>
  <c r="AT40" i="31"/>
  <c r="AS40" i="31"/>
  <c r="AR40" i="31"/>
  <c r="AQ40" i="31"/>
  <c r="AP40" i="31"/>
  <c r="AO40" i="31"/>
  <c r="AN40" i="31"/>
  <c r="AM40" i="31"/>
  <c r="AL40" i="31"/>
  <c r="AK40" i="31"/>
  <c r="AJ40" i="31"/>
  <c r="AI40" i="31"/>
  <c r="AH40" i="31"/>
  <c r="AG40" i="31"/>
  <c r="AF40" i="31"/>
  <c r="AE40" i="31"/>
  <c r="AD40" i="31"/>
  <c r="AB40" i="31"/>
  <c r="AA40" i="31"/>
  <c r="Z40" i="31"/>
  <c r="Y40" i="31"/>
  <c r="X40" i="31"/>
  <c r="W40" i="31"/>
  <c r="V40" i="31"/>
  <c r="U40" i="31"/>
  <c r="T40" i="31"/>
  <c r="S40" i="31"/>
  <c r="R40" i="31"/>
  <c r="Q40" i="31"/>
  <c r="P40" i="31"/>
  <c r="O40" i="31"/>
  <c r="N40" i="31"/>
  <c r="K40" i="31"/>
  <c r="J40" i="31"/>
  <c r="I40" i="31"/>
  <c r="H40" i="31"/>
  <c r="G40" i="31"/>
  <c r="F40" i="31"/>
  <c r="E40" i="31"/>
  <c r="D40" i="31"/>
  <c r="C40" i="31"/>
  <c r="B40" i="31"/>
  <c r="CF57" i="31"/>
  <c r="CE57" i="31"/>
  <c r="CA57" i="31"/>
  <c r="BZ57" i="31"/>
  <c r="BM57" i="31"/>
  <c r="BK57" i="31"/>
  <c r="BJ57" i="31"/>
  <c r="BH57" i="31"/>
  <c r="BG57" i="31"/>
  <c r="BF57" i="31"/>
  <c r="BE57" i="31"/>
  <c r="BD57" i="31"/>
  <c r="BC57" i="31"/>
  <c r="BB57" i="31"/>
  <c r="AY57" i="31"/>
  <c r="AX57" i="31"/>
  <c r="AW57" i="31"/>
  <c r="AV57" i="31"/>
  <c r="AT57" i="31"/>
  <c r="AS57" i="31"/>
  <c r="AR57" i="31"/>
  <c r="AQ57" i="31"/>
  <c r="AP57" i="31"/>
  <c r="AO57" i="31"/>
  <c r="AN57" i="31"/>
  <c r="AM57" i="31"/>
  <c r="AL57" i="31"/>
  <c r="AK57" i="31"/>
  <c r="AJ57" i="31"/>
  <c r="AI57" i="31"/>
  <c r="AH57" i="31"/>
  <c r="AG57" i="31"/>
  <c r="AF57" i="31"/>
  <c r="AE57" i="31"/>
  <c r="AD57" i="31"/>
  <c r="AB57" i="31"/>
  <c r="AA57" i="31"/>
  <c r="Z57" i="31"/>
  <c r="Y57" i="31"/>
  <c r="X57" i="31"/>
  <c r="W57" i="31"/>
  <c r="V57" i="31"/>
  <c r="U57" i="31"/>
  <c r="T57" i="31"/>
  <c r="S57" i="31"/>
  <c r="R57" i="31"/>
  <c r="Q57" i="31"/>
  <c r="P57" i="31"/>
  <c r="O57" i="31"/>
  <c r="N57" i="31"/>
  <c r="K57" i="31"/>
  <c r="J57" i="31"/>
  <c r="I57" i="31"/>
  <c r="H57" i="31"/>
  <c r="G57" i="31"/>
  <c r="F57" i="31"/>
  <c r="E57" i="31"/>
  <c r="D57" i="31"/>
  <c r="C57" i="31"/>
  <c r="B57" i="31"/>
  <c r="CF39" i="31"/>
  <c r="CE39" i="31"/>
  <c r="CC39" i="31"/>
  <c r="CA39" i="31"/>
  <c r="BZ39" i="31"/>
  <c r="BY39" i="31"/>
  <c r="BX39" i="31"/>
  <c r="BW39" i="31"/>
  <c r="BT39" i="31"/>
  <c r="BR39" i="31"/>
  <c r="BO39" i="31"/>
  <c r="BN39" i="31"/>
  <c r="BM39" i="31"/>
  <c r="BL39" i="31"/>
  <c r="BK39" i="31"/>
  <c r="BJ39" i="31"/>
  <c r="BH39" i="31"/>
  <c r="BG39" i="31"/>
  <c r="BF39" i="31"/>
  <c r="BE39" i="31"/>
  <c r="BD39" i="31"/>
  <c r="BC39" i="31"/>
  <c r="BB39" i="31"/>
  <c r="AY39" i="31"/>
  <c r="AX39" i="31"/>
  <c r="AW39" i="31"/>
  <c r="AV39" i="31"/>
  <c r="AT39" i="31"/>
  <c r="AS39" i="31"/>
  <c r="AR39" i="31"/>
  <c r="AQ39" i="31"/>
  <c r="AP39" i="31"/>
  <c r="AO39" i="31"/>
  <c r="AN39" i="31"/>
  <c r="AM39" i="31"/>
  <c r="AL39" i="31"/>
  <c r="AK39" i="31"/>
  <c r="AJ39" i="31"/>
  <c r="AI39" i="31"/>
  <c r="AH39" i="31"/>
  <c r="AG39" i="31"/>
  <c r="AF39" i="31"/>
  <c r="AE39" i="31"/>
  <c r="AD39" i="31"/>
  <c r="AB39" i="31"/>
  <c r="AA39" i="31"/>
  <c r="Z39" i="31"/>
  <c r="Y39" i="31"/>
  <c r="X39" i="31"/>
  <c r="W39" i="31"/>
  <c r="V39" i="31"/>
  <c r="U39" i="31"/>
  <c r="T39" i="31"/>
  <c r="S39" i="31"/>
  <c r="R39" i="31"/>
  <c r="Q39" i="31"/>
  <c r="P39" i="31"/>
  <c r="O39" i="31"/>
  <c r="N39" i="31"/>
  <c r="K39" i="31"/>
  <c r="J39" i="31"/>
  <c r="I39" i="31"/>
  <c r="H39" i="31"/>
  <c r="G39" i="31"/>
  <c r="F39" i="31"/>
  <c r="E39" i="31"/>
  <c r="D39" i="31"/>
  <c r="C39" i="31"/>
  <c r="B39" i="31"/>
  <c r="CF38" i="31"/>
  <c r="CE38" i="31"/>
  <c r="CC38" i="31"/>
  <c r="CA38" i="31"/>
  <c r="BZ38" i="31"/>
  <c r="BY38" i="31"/>
  <c r="BX38" i="31"/>
  <c r="BW38" i="31"/>
  <c r="BT38" i="31"/>
  <c r="BR38" i="31"/>
  <c r="BO38" i="31"/>
  <c r="BN38" i="31"/>
  <c r="BM38" i="31"/>
  <c r="BL38" i="31"/>
  <c r="BK38" i="31"/>
  <c r="BJ38" i="31"/>
  <c r="BH38" i="31"/>
  <c r="BG38" i="31"/>
  <c r="BF38" i="31"/>
  <c r="BE38" i="31"/>
  <c r="BD38" i="31"/>
  <c r="BC38" i="31"/>
  <c r="BB38" i="31"/>
  <c r="AY38" i="31"/>
  <c r="AX38" i="31"/>
  <c r="AW38" i="31"/>
  <c r="AV38" i="31"/>
  <c r="AT38" i="31"/>
  <c r="AS38" i="31"/>
  <c r="AR38" i="31"/>
  <c r="AQ38" i="31"/>
  <c r="AP38" i="31"/>
  <c r="AO38" i="31"/>
  <c r="AN38" i="31"/>
  <c r="AM38" i="31"/>
  <c r="AL38" i="31"/>
  <c r="AK38" i="31"/>
  <c r="AJ38" i="31"/>
  <c r="AI38" i="31"/>
  <c r="AH38" i="31"/>
  <c r="AG38" i="31"/>
  <c r="AF38" i="31"/>
  <c r="AE38" i="31"/>
  <c r="AD38" i="31"/>
  <c r="AB38" i="31"/>
  <c r="AA38" i="31"/>
  <c r="Z38" i="31"/>
  <c r="Y38" i="31"/>
  <c r="X38" i="31"/>
  <c r="W38" i="31"/>
  <c r="V38" i="31"/>
  <c r="U38" i="31"/>
  <c r="T38" i="31"/>
  <c r="S38" i="31"/>
  <c r="R38" i="31"/>
  <c r="Q38" i="31"/>
  <c r="P38" i="31"/>
  <c r="O38" i="31"/>
  <c r="N38" i="31"/>
  <c r="K38" i="31"/>
  <c r="J38" i="31"/>
  <c r="I38" i="31"/>
  <c r="H38" i="31"/>
  <c r="G38" i="31"/>
  <c r="F38" i="31"/>
  <c r="E38" i="31"/>
  <c r="D38" i="31"/>
  <c r="C38" i="31"/>
  <c r="B38" i="31"/>
  <c r="CF121" i="31"/>
  <c r="CE121" i="31"/>
  <c r="CC121" i="31"/>
  <c r="CA121" i="31"/>
  <c r="BZ121" i="31"/>
  <c r="BY121" i="31"/>
  <c r="BX121" i="31"/>
  <c r="BW121" i="31"/>
  <c r="BT121" i="31"/>
  <c r="BR121" i="31"/>
  <c r="BN121" i="31"/>
  <c r="BM121" i="31"/>
  <c r="BL121" i="31"/>
  <c r="BK121" i="31"/>
  <c r="BJ121" i="31"/>
  <c r="BH121" i="31"/>
  <c r="BG121" i="31"/>
  <c r="BF121" i="31"/>
  <c r="BE121" i="31"/>
  <c r="BD121" i="31"/>
  <c r="BC121" i="31"/>
  <c r="BB121" i="31"/>
  <c r="AY121" i="31"/>
  <c r="AX121" i="31"/>
  <c r="AW121" i="31"/>
  <c r="AV121" i="31"/>
  <c r="AT121" i="31"/>
  <c r="AS121" i="31"/>
  <c r="AR121" i="31"/>
  <c r="AQ121" i="31"/>
  <c r="AP121" i="31"/>
  <c r="AO121" i="31"/>
  <c r="AN121" i="31"/>
  <c r="AM121" i="31"/>
  <c r="AL121" i="31"/>
  <c r="AK121" i="31"/>
  <c r="AJ121" i="31"/>
  <c r="AI121" i="31"/>
  <c r="AH121" i="31"/>
  <c r="AG121" i="31"/>
  <c r="AF121" i="31"/>
  <c r="AE121" i="31"/>
  <c r="AD121" i="31"/>
  <c r="AB121" i="31"/>
  <c r="AA121" i="31"/>
  <c r="Z121" i="31"/>
  <c r="Y121" i="31"/>
  <c r="X121" i="31"/>
  <c r="W121" i="31"/>
  <c r="V121" i="31"/>
  <c r="U121" i="31"/>
  <c r="T121" i="31"/>
  <c r="S121" i="31"/>
  <c r="R121" i="31"/>
  <c r="Q121" i="31"/>
  <c r="P121" i="31"/>
  <c r="O121" i="31"/>
  <c r="N121" i="31"/>
  <c r="K121" i="31"/>
  <c r="J121" i="31"/>
  <c r="I121" i="31"/>
  <c r="H121" i="31"/>
  <c r="G121" i="31"/>
  <c r="F121" i="31"/>
  <c r="E121" i="31"/>
  <c r="D121" i="31"/>
  <c r="C121" i="31"/>
  <c r="B121" i="31"/>
  <c r="CF56" i="31"/>
  <c r="CE56" i="31"/>
  <c r="CA56" i="31"/>
  <c r="BZ56" i="31"/>
  <c r="BY56" i="31"/>
  <c r="BX56" i="31"/>
  <c r="BW56" i="31"/>
  <c r="BT56" i="31"/>
  <c r="BR56" i="31"/>
  <c r="BO56" i="31"/>
  <c r="BM56" i="31"/>
  <c r="BL56" i="31"/>
  <c r="BK56" i="31"/>
  <c r="BJ56" i="31"/>
  <c r="BH56" i="31"/>
  <c r="BG56" i="31"/>
  <c r="BF56" i="31"/>
  <c r="BE56" i="31"/>
  <c r="BD56" i="31"/>
  <c r="BC56" i="31"/>
  <c r="BB56" i="31"/>
  <c r="AY56" i="31"/>
  <c r="AX56" i="31"/>
  <c r="AW56" i="31"/>
  <c r="AV56" i="31"/>
  <c r="AT56" i="31"/>
  <c r="AS56" i="31"/>
  <c r="AR56" i="31"/>
  <c r="AQ56" i="31"/>
  <c r="AP56" i="31"/>
  <c r="AO56" i="31"/>
  <c r="AN56" i="31"/>
  <c r="AM56" i="31"/>
  <c r="AL56" i="31"/>
  <c r="AK56" i="31"/>
  <c r="AJ56" i="31"/>
  <c r="AI56" i="31"/>
  <c r="AH56" i="31"/>
  <c r="AG56" i="31"/>
  <c r="AF56" i="31"/>
  <c r="AE56" i="31"/>
  <c r="AD56" i="31"/>
  <c r="AB56" i="31"/>
  <c r="AA56" i="31"/>
  <c r="Z56" i="31"/>
  <c r="Y56" i="31"/>
  <c r="X56" i="31"/>
  <c r="W56" i="31"/>
  <c r="V56" i="31"/>
  <c r="U56" i="31"/>
  <c r="T56" i="31"/>
  <c r="S56" i="31"/>
  <c r="R56" i="31"/>
  <c r="Q56" i="31"/>
  <c r="P56" i="31"/>
  <c r="O56" i="31"/>
  <c r="N56" i="31"/>
  <c r="K56" i="31"/>
  <c r="J56" i="31"/>
  <c r="I56" i="31"/>
  <c r="H56" i="31"/>
  <c r="G56" i="31"/>
  <c r="F56" i="31"/>
  <c r="E56" i="31"/>
  <c r="D56" i="31"/>
  <c r="C56" i="31"/>
  <c r="B56" i="31"/>
  <c r="CF37" i="31"/>
  <c r="CE37" i="31"/>
  <c r="CC37" i="31"/>
  <c r="CA37" i="31"/>
  <c r="BZ37" i="31"/>
  <c r="BY37" i="31"/>
  <c r="BX37" i="31"/>
  <c r="BW37" i="31"/>
  <c r="BT37" i="31"/>
  <c r="BR37" i="31"/>
  <c r="BO37" i="31"/>
  <c r="BN37" i="31"/>
  <c r="BM37" i="31"/>
  <c r="BL37" i="31"/>
  <c r="BK37" i="31"/>
  <c r="BJ37" i="31"/>
  <c r="BH37" i="31"/>
  <c r="BG37" i="31"/>
  <c r="BF37" i="31"/>
  <c r="BE37" i="31"/>
  <c r="BD37" i="31"/>
  <c r="BC37" i="31"/>
  <c r="BB37" i="31"/>
  <c r="AY37" i="31"/>
  <c r="AX37" i="31"/>
  <c r="AW37" i="31"/>
  <c r="AV37" i="31"/>
  <c r="AT37" i="31"/>
  <c r="AS37" i="31"/>
  <c r="AR37" i="31"/>
  <c r="AQ37" i="31"/>
  <c r="AP37" i="31"/>
  <c r="AO37" i="31"/>
  <c r="AN37" i="31"/>
  <c r="AM37" i="31"/>
  <c r="AL37" i="31"/>
  <c r="AK37" i="31"/>
  <c r="AJ37" i="31"/>
  <c r="AI37" i="31"/>
  <c r="AH37" i="31"/>
  <c r="AG37" i="31"/>
  <c r="AF37" i="31"/>
  <c r="AE37" i="31"/>
  <c r="AD37" i="31"/>
  <c r="AB37" i="31"/>
  <c r="AA37" i="31"/>
  <c r="Z37" i="31"/>
  <c r="Y37" i="31"/>
  <c r="X37" i="31"/>
  <c r="W37" i="31"/>
  <c r="V37" i="31"/>
  <c r="U37" i="31"/>
  <c r="T37" i="31"/>
  <c r="S37" i="31"/>
  <c r="R37" i="31"/>
  <c r="Q37" i="31"/>
  <c r="P37" i="31"/>
  <c r="O37" i="31"/>
  <c r="N37" i="31"/>
  <c r="K37" i="31"/>
  <c r="J37" i="31"/>
  <c r="I37" i="31"/>
  <c r="H37" i="31"/>
  <c r="G37" i="31"/>
  <c r="F37" i="31"/>
  <c r="E37" i="31"/>
  <c r="D37" i="31"/>
  <c r="C37" i="31"/>
  <c r="B37" i="31"/>
  <c r="CF147" i="31"/>
  <c r="CE147" i="31"/>
  <c r="CC147" i="31"/>
  <c r="CA147" i="31"/>
  <c r="BZ147" i="31"/>
  <c r="BY147" i="31"/>
  <c r="BX147" i="31"/>
  <c r="BW147" i="31"/>
  <c r="BT147" i="31"/>
  <c r="BR147" i="31"/>
  <c r="BO147" i="31"/>
  <c r="BN147" i="31"/>
  <c r="BM147" i="31"/>
  <c r="BL147" i="31"/>
  <c r="BK147" i="31"/>
  <c r="BJ147" i="31"/>
  <c r="BH147" i="31"/>
  <c r="BG147" i="31"/>
  <c r="BF147" i="31"/>
  <c r="BE147" i="31"/>
  <c r="BD147" i="31"/>
  <c r="BC147" i="31"/>
  <c r="BB147" i="31"/>
  <c r="AY147" i="31"/>
  <c r="AX147" i="31"/>
  <c r="AW147" i="31"/>
  <c r="AV147" i="31"/>
  <c r="AT147" i="31"/>
  <c r="AS147" i="31"/>
  <c r="AR147" i="31"/>
  <c r="AQ147" i="31"/>
  <c r="AP147" i="31"/>
  <c r="AO147" i="31"/>
  <c r="AN147" i="31"/>
  <c r="AM147" i="31"/>
  <c r="AL147" i="31"/>
  <c r="AK147" i="31"/>
  <c r="AJ147" i="31"/>
  <c r="AI147" i="31"/>
  <c r="AH147" i="31"/>
  <c r="AG147" i="31"/>
  <c r="AF147" i="31"/>
  <c r="AE147" i="31"/>
  <c r="AD147" i="31"/>
  <c r="AB147" i="31"/>
  <c r="AA147" i="31"/>
  <c r="Z147" i="31"/>
  <c r="Y147" i="31"/>
  <c r="X147" i="31"/>
  <c r="W147" i="31"/>
  <c r="V147" i="31"/>
  <c r="U147" i="31"/>
  <c r="T147" i="31"/>
  <c r="S147" i="31"/>
  <c r="R147" i="31"/>
  <c r="Q147" i="31"/>
  <c r="P147" i="31"/>
  <c r="O147" i="31"/>
  <c r="N147" i="31"/>
  <c r="K147" i="31"/>
  <c r="J147" i="31"/>
  <c r="I147" i="31"/>
  <c r="H147" i="31"/>
  <c r="G147" i="31"/>
  <c r="F147" i="31"/>
  <c r="E147" i="31"/>
  <c r="D147" i="31"/>
  <c r="C147" i="31"/>
  <c r="B147" i="31"/>
  <c r="CF73" i="31"/>
  <c r="CE73" i="31"/>
  <c r="CC73" i="31"/>
  <c r="CA73" i="31"/>
  <c r="BZ73" i="31"/>
  <c r="BY73" i="31"/>
  <c r="BX73" i="31"/>
  <c r="BW73" i="31"/>
  <c r="BT73" i="31"/>
  <c r="BR73" i="31"/>
  <c r="BO73" i="31"/>
  <c r="BN73" i="31"/>
  <c r="BM73" i="31"/>
  <c r="BL73" i="31"/>
  <c r="BK73" i="31"/>
  <c r="BJ73" i="31"/>
  <c r="BH73" i="31"/>
  <c r="BG73" i="31"/>
  <c r="BF73" i="31"/>
  <c r="BE73" i="31"/>
  <c r="BD73" i="31"/>
  <c r="BC73" i="31"/>
  <c r="BB73" i="31"/>
  <c r="AY73" i="31"/>
  <c r="AX73" i="31"/>
  <c r="AW73" i="31"/>
  <c r="AV73" i="31"/>
  <c r="AT73" i="31"/>
  <c r="AS73" i="31"/>
  <c r="AR73" i="31"/>
  <c r="AQ73" i="31"/>
  <c r="AP73" i="31"/>
  <c r="AO73" i="31"/>
  <c r="AN73" i="31"/>
  <c r="AM73" i="31"/>
  <c r="AL73" i="31"/>
  <c r="AK73" i="31"/>
  <c r="AJ73" i="31"/>
  <c r="AI73" i="31"/>
  <c r="AH73" i="31"/>
  <c r="AG73" i="31"/>
  <c r="AF73" i="31"/>
  <c r="AE73" i="31"/>
  <c r="AD73" i="31"/>
  <c r="AB73" i="31"/>
  <c r="AA73" i="31"/>
  <c r="Z73" i="31"/>
  <c r="Y73" i="31"/>
  <c r="X73" i="31"/>
  <c r="W73" i="31"/>
  <c r="V73" i="31"/>
  <c r="T73" i="31"/>
  <c r="S73" i="31"/>
  <c r="R73" i="31"/>
  <c r="Q73" i="31"/>
  <c r="P73" i="31"/>
  <c r="O73" i="31"/>
  <c r="N73" i="31"/>
  <c r="K73" i="31"/>
  <c r="J73" i="31"/>
  <c r="I73" i="31"/>
  <c r="H73" i="31"/>
  <c r="G73" i="31"/>
  <c r="F73" i="31"/>
  <c r="E73" i="31"/>
  <c r="D73" i="31"/>
  <c r="C73" i="31"/>
  <c r="B73" i="31"/>
  <c r="CF92" i="31"/>
  <c r="CE92" i="31"/>
  <c r="CC92" i="31"/>
  <c r="CA92" i="31"/>
  <c r="BZ92" i="31"/>
  <c r="BY92" i="31"/>
  <c r="BX92" i="31"/>
  <c r="BW92" i="31"/>
  <c r="BT92" i="31"/>
  <c r="BR92" i="31"/>
  <c r="BO92" i="31"/>
  <c r="BN92" i="31"/>
  <c r="BM92" i="31"/>
  <c r="BL92" i="31"/>
  <c r="BK92" i="31"/>
  <c r="BJ92" i="31"/>
  <c r="BH92" i="31"/>
  <c r="BG92" i="31"/>
  <c r="BF92" i="31"/>
  <c r="BE92" i="31"/>
  <c r="BD92" i="31"/>
  <c r="BC92" i="31"/>
  <c r="BB92" i="31"/>
  <c r="AY92" i="31"/>
  <c r="AX92" i="31"/>
  <c r="AW92" i="31"/>
  <c r="AV92" i="31"/>
  <c r="AT92" i="31"/>
  <c r="AS92" i="31"/>
  <c r="AR92" i="31"/>
  <c r="AQ92" i="31"/>
  <c r="AP92" i="31"/>
  <c r="AO92" i="31"/>
  <c r="AN92" i="31"/>
  <c r="AM92" i="31"/>
  <c r="AL92" i="31"/>
  <c r="AK92" i="31"/>
  <c r="AJ92" i="31"/>
  <c r="AI92" i="31"/>
  <c r="AH92" i="31"/>
  <c r="AG92" i="31"/>
  <c r="AF92" i="31"/>
  <c r="AE92" i="31"/>
  <c r="AD92" i="31"/>
  <c r="AB92" i="31"/>
  <c r="AA92" i="31"/>
  <c r="Z92" i="31"/>
  <c r="Y92" i="31"/>
  <c r="X92" i="31"/>
  <c r="W92" i="31"/>
  <c r="V92" i="31"/>
  <c r="U92" i="31"/>
  <c r="T92" i="31"/>
  <c r="S92" i="31"/>
  <c r="R92" i="31"/>
  <c r="Q92" i="31"/>
  <c r="P92" i="31"/>
  <c r="O92" i="31"/>
  <c r="N92" i="31"/>
  <c r="K92" i="31"/>
  <c r="J92" i="31"/>
  <c r="I92" i="31"/>
  <c r="H92" i="31"/>
  <c r="G92" i="31"/>
  <c r="F92" i="31"/>
  <c r="E92" i="31"/>
  <c r="D92" i="31"/>
  <c r="C92" i="31"/>
  <c r="B92" i="31"/>
  <c r="CF132" i="31"/>
  <c r="CE132" i="31"/>
  <c r="CA132" i="31"/>
  <c r="BZ132" i="31"/>
  <c r="BM132" i="31"/>
  <c r="BK132" i="31"/>
  <c r="BJ132" i="31"/>
  <c r="BH132" i="31"/>
  <c r="BG132" i="31"/>
  <c r="BF132" i="31"/>
  <c r="BE132" i="31"/>
  <c r="BD132" i="31"/>
  <c r="BC132" i="31"/>
  <c r="BB132" i="31"/>
  <c r="AY132" i="31"/>
  <c r="AX132" i="31"/>
  <c r="AW132" i="31"/>
  <c r="AV132" i="31"/>
  <c r="AT132" i="31"/>
  <c r="AS132" i="31"/>
  <c r="AR132" i="31"/>
  <c r="AQ132" i="31"/>
  <c r="AP132" i="31"/>
  <c r="AO132" i="31"/>
  <c r="AN132" i="31"/>
  <c r="AM132" i="31"/>
  <c r="AL132" i="31"/>
  <c r="AK132" i="31"/>
  <c r="AJ132" i="31"/>
  <c r="AI132" i="31"/>
  <c r="AH132" i="31"/>
  <c r="AG132" i="31"/>
  <c r="AF132" i="31"/>
  <c r="AE132" i="31"/>
  <c r="AD132" i="31"/>
  <c r="AB132" i="31"/>
  <c r="AA132" i="31"/>
  <c r="Z132" i="31"/>
  <c r="Y132" i="31"/>
  <c r="X132" i="31"/>
  <c r="W132" i="31"/>
  <c r="V132" i="31"/>
  <c r="U132" i="31"/>
  <c r="T132" i="31"/>
  <c r="S132" i="31"/>
  <c r="R132" i="31"/>
  <c r="Q132" i="31"/>
  <c r="P132" i="31"/>
  <c r="O132" i="31"/>
  <c r="N132" i="31"/>
  <c r="K132" i="31"/>
  <c r="J132" i="31"/>
  <c r="I132" i="31"/>
  <c r="H132" i="31"/>
  <c r="G132" i="31"/>
  <c r="F132" i="31"/>
  <c r="E132" i="31"/>
  <c r="D132" i="31"/>
  <c r="C132" i="31"/>
  <c r="B132" i="31"/>
  <c r="CF120" i="31"/>
  <c r="CE120" i="31"/>
  <c r="CC120" i="31"/>
  <c r="CA120" i="31"/>
  <c r="BZ120" i="31"/>
  <c r="BY120" i="31"/>
  <c r="BX120" i="31"/>
  <c r="BW120" i="31"/>
  <c r="BT120" i="31"/>
  <c r="BR120" i="31"/>
  <c r="BO120" i="31"/>
  <c r="BN120" i="31"/>
  <c r="BM120" i="31"/>
  <c r="BL120" i="31"/>
  <c r="BK120" i="31"/>
  <c r="BJ120" i="31"/>
  <c r="BH120" i="31"/>
  <c r="BG120" i="31"/>
  <c r="BF120" i="31"/>
  <c r="BE120" i="31"/>
  <c r="BD120" i="31"/>
  <c r="BC120" i="31"/>
  <c r="BB120" i="31"/>
  <c r="AY120" i="31"/>
  <c r="AX120" i="31"/>
  <c r="AW120" i="31"/>
  <c r="AV120" i="31"/>
  <c r="AT120" i="31"/>
  <c r="AS120" i="31"/>
  <c r="AR120" i="31"/>
  <c r="AQ120" i="31"/>
  <c r="AP120" i="31"/>
  <c r="AO120" i="31"/>
  <c r="AN120" i="31"/>
  <c r="AM120" i="31"/>
  <c r="AL120" i="31"/>
  <c r="AK120" i="31"/>
  <c r="AJ120" i="31"/>
  <c r="AI120" i="31"/>
  <c r="AH120" i="31"/>
  <c r="AG120" i="31"/>
  <c r="AF120" i="31"/>
  <c r="AE120" i="31"/>
  <c r="AD120" i="31"/>
  <c r="AB120" i="31"/>
  <c r="AA120" i="31"/>
  <c r="Z120" i="31"/>
  <c r="Y120" i="31"/>
  <c r="X120" i="31"/>
  <c r="W120" i="31"/>
  <c r="V120" i="31"/>
  <c r="U120" i="31"/>
  <c r="T120" i="31"/>
  <c r="S120" i="31"/>
  <c r="R120" i="31"/>
  <c r="Q120" i="31"/>
  <c r="P120" i="31"/>
  <c r="O120" i="31"/>
  <c r="N120" i="31"/>
  <c r="K120" i="31"/>
  <c r="J120" i="31"/>
  <c r="I120" i="31"/>
  <c r="H120" i="31"/>
  <c r="G120" i="31"/>
  <c r="F120" i="31"/>
  <c r="E120" i="31"/>
  <c r="D120" i="31"/>
  <c r="C120" i="31"/>
  <c r="B120" i="31"/>
  <c r="CF55" i="31"/>
  <c r="CE55" i="31"/>
  <c r="CA55" i="31"/>
  <c r="BZ55" i="31"/>
  <c r="BW55" i="31"/>
  <c r="BM55" i="31"/>
  <c r="BK55" i="31"/>
  <c r="BJ55" i="31"/>
  <c r="BH55" i="31"/>
  <c r="BG55" i="31"/>
  <c r="BF55" i="31"/>
  <c r="BE55" i="31"/>
  <c r="BD55" i="31"/>
  <c r="BC55" i="31"/>
  <c r="BB55" i="31"/>
  <c r="AY55" i="31"/>
  <c r="AX55" i="31"/>
  <c r="AW55" i="31"/>
  <c r="AV55" i="31"/>
  <c r="AT55" i="31"/>
  <c r="AS55" i="31"/>
  <c r="AQ55" i="31"/>
  <c r="AP55" i="31"/>
  <c r="AO55" i="31"/>
  <c r="AN55" i="31"/>
  <c r="AM55" i="31"/>
  <c r="AL55" i="31"/>
  <c r="AK55" i="31"/>
  <c r="AJ55" i="31"/>
  <c r="AI55" i="31"/>
  <c r="AH55" i="31"/>
  <c r="AG55" i="31"/>
  <c r="AF55" i="31"/>
  <c r="AE55" i="31"/>
  <c r="AD55" i="31"/>
  <c r="AB55" i="31"/>
  <c r="AA55" i="31"/>
  <c r="Z55" i="31"/>
  <c r="Y55" i="31"/>
  <c r="X55" i="31"/>
  <c r="W55" i="31"/>
  <c r="V55" i="31"/>
  <c r="U55" i="31"/>
  <c r="T55" i="31"/>
  <c r="S55" i="31"/>
  <c r="R55" i="31"/>
  <c r="Q55" i="31"/>
  <c r="P55" i="31"/>
  <c r="O55" i="31"/>
  <c r="N55" i="31"/>
  <c r="K55" i="31"/>
  <c r="J55" i="31"/>
  <c r="I55" i="31"/>
  <c r="H55" i="31"/>
  <c r="G55" i="31"/>
  <c r="F55" i="31"/>
  <c r="E55" i="31"/>
  <c r="D55" i="31"/>
  <c r="C55" i="31"/>
  <c r="B55" i="31"/>
  <c r="CF36" i="31"/>
  <c r="CE36" i="31"/>
  <c r="CC36" i="31"/>
  <c r="CA36" i="31"/>
  <c r="BZ36" i="31"/>
  <c r="BY36" i="31"/>
  <c r="BX36" i="31"/>
  <c r="BW36" i="31"/>
  <c r="BV36" i="31"/>
  <c r="BU36" i="31"/>
  <c r="BT36" i="31"/>
  <c r="BR36" i="31"/>
  <c r="BO36" i="31"/>
  <c r="BN36" i="31"/>
  <c r="BM36" i="31"/>
  <c r="BL36" i="31"/>
  <c r="BK36" i="31"/>
  <c r="BJ36" i="31"/>
  <c r="BH36" i="31"/>
  <c r="BG36" i="31"/>
  <c r="BF36" i="31"/>
  <c r="BE36" i="31"/>
  <c r="BD36" i="31"/>
  <c r="BC36" i="31"/>
  <c r="BB36" i="31"/>
  <c r="AY36" i="31"/>
  <c r="AX36" i="31"/>
  <c r="AW36" i="31"/>
  <c r="AV36" i="31"/>
  <c r="AT36" i="31"/>
  <c r="AS36" i="31"/>
  <c r="AR36" i="31"/>
  <c r="AQ36" i="31"/>
  <c r="AP36" i="31"/>
  <c r="AO36" i="31"/>
  <c r="AN36" i="31"/>
  <c r="AM36" i="31"/>
  <c r="AL36" i="31"/>
  <c r="AK36" i="31"/>
  <c r="AJ36" i="31"/>
  <c r="AI36" i="31"/>
  <c r="AH36" i="31"/>
  <c r="AG36" i="31"/>
  <c r="AF36" i="31"/>
  <c r="AE36" i="31"/>
  <c r="AD36" i="31"/>
  <c r="AB36" i="31"/>
  <c r="AA36" i="31"/>
  <c r="Z36" i="31"/>
  <c r="Y36" i="31"/>
  <c r="X36" i="31"/>
  <c r="W36" i="31"/>
  <c r="V36" i="31"/>
  <c r="U36" i="31"/>
  <c r="T36" i="31"/>
  <c r="S36" i="31"/>
  <c r="R36" i="31"/>
  <c r="Q36" i="31"/>
  <c r="P36" i="31"/>
  <c r="O36" i="31"/>
  <c r="N36" i="31"/>
  <c r="K36" i="31"/>
  <c r="J36" i="31"/>
  <c r="I36" i="31"/>
  <c r="H36" i="31"/>
  <c r="G36" i="31"/>
  <c r="F36" i="31"/>
  <c r="E36" i="31"/>
  <c r="D36" i="31"/>
  <c r="C36" i="31"/>
  <c r="B36" i="31"/>
  <c r="CF102" i="31"/>
  <c r="CE102" i="31"/>
  <c r="CA102" i="31"/>
  <c r="BZ102" i="31"/>
  <c r="BM102" i="31"/>
  <c r="BK102" i="31"/>
  <c r="BJ102" i="31"/>
  <c r="BH102" i="31"/>
  <c r="BG102" i="31"/>
  <c r="BF102" i="31"/>
  <c r="BE102" i="31"/>
  <c r="BD102" i="31"/>
  <c r="BC102" i="31"/>
  <c r="BB102" i="31"/>
  <c r="AY102" i="31"/>
  <c r="AX102" i="31"/>
  <c r="AW102" i="31"/>
  <c r="AV102" i="31"/>
  <c r="AT102" i="31"/>
  <c r="AS102" i="31"/>
  <c r="AQ102" i="31"/>
  <c r="AP102" i="31"/>
  <c r="AO102" i="31"/>
  <c r="AN102" i="31"/>
  <c r="AM102" i="31"/>
  <c r="AL102" i="31"/>
  <c r="AK102" i="31"/>
  <c r="AJ102" i="31"/>
  <c r="AI102" i="31"/>
  <c r="AH102" i="31"/>
  <c r="AG102" i="31"/>
  <c r="AF102" i="31"/>
  <c r="AE102" i="31"/>
  <c r="AD102" i="31"/>
  <c r="AB102" i="31"/>
  <c r="AA102" i="31"/>
  <c r="Z102" i="31"/>
  <c r="Y102" i="31"/>
  <c r="X102" i="31"/>
  <c r="W102" i="31"/>
  <c r="V102" i="31"/>
  <c r="U102" i="31"/>
  <c r="T102" i="31"/>
  <c r="S102" i="31"/>
  <c r="R102" i="31"/>
  <c r="Q102" i="31"/>
  <c r="P102" i="31"/>
  <c r="O102" i="31"/>
  <c r="N102" i="31"/>
  <c r="K102" i="31"/>
  <c r="J102" i="31"/>
  <c r="I102" i="31"/>
  <c r="H102" i="31"/>
  <c r="G102" i="31"/>
  <c r="F102" i="31"/>
  <c r="E102" i="31"/>
  <c r="D102" i="31"/>
  <c r="C102" i="31"/>
  <c r="B102" i="31"/>
  <c r="CF91" i="31"/>
  <c r="CE91" i="31"/>
  <c r="CC91" i="31"/>
  <c r="CA91" i="31"/>
  <c r="BZ91" i="31"/>
  <c r="BY91" i="31"/>
  <c r="BX91" i="31"/>
  <c r="BW91" i="31"/>
  <c r="BT91" i="31"/>
  <c r="BR91" i="31"/>
  <c r="BO91" i="31"/>
  <c r="BN91" i="31"/>
  <c r="BM91" i="31"/>
  <c r="BL91" i="31"/>
  <c r="BK91" i="31"/>
  <c r="BJ91" i="31"/>
  <c r="BH91" i="31"/>
  <c r="BG91" i="31"/>
  <c r="BF91" i="31"/>
  <c r="BE91" i="31"/>
  <c r="BD91" i="31"/>
  <c r="BC91" i="31"/>
  <c r="BB91" i="31"/>
  <c r="AY91" i="31"/>
  <c r="AX91" i="31"/>
  <c r="AW91" i="31"/>
  <c r="AV91" i="31"/>
  <c r="AT91" i="31"/>
  <c r="AS91" i="31"/>
  <c r="AR91" i="31"/>
  <c r="AQ91" i="31"/>
  <c r="AP91" i="31"/>
  <c r="AO91" i="31"/>
  <c r="AN91" i="31"/>
  <c r="AM91" i="31"/>
  <c r="AL91" i="31"/>
  <c r="AK91" i="31"/>
  <c r="AJ91" i="31"/>
  <c r="AI91" i="31"/>
  <c r="AH91" i="31"/>
  <c r="AG91" i="31"/>
  <c r="AF91" i="31"/>
  <c r="AE91" i="31"/>
  <c r="AD91" i="31"/>
  <c r="AB91" i="31"/>
  <c r="AA91" i="31"/>
  <c r="Z91" i="31"/>
  <c r="Y91" i="31"/>
  <c r="X91" i="31"/>
  <c r="W91" i="31"/>
  <c r="V91" i="31"/>
  <c r="U91" i="31"/>
  <c r="T91" i="31"/>
  <c r="S91" i="31"/>
  <c r="R91" i="31"/>
  <c r="Q91" i="31"/>
  <c r="P91" i="31"/>
  <c r="O91" i="31"/>
  <c r="N91" i="31"/>
  <c r="K91" i="31"/>
  <c r="J91" i="31"/>
  <c r="I91" i="31"/>
  <c r="H91" i="31"/>
  <c r="G91" i="31"/>
  <c r="F91" i="31"/>
  <c r="E91" i="31"/>
  <c r="D91" i="31"/>
  <c r="C91" i="31"/>
  <c r="B91" i="31"/>
  <c r="CF156" i="31"/>
  <c r="CE156" i="31"/>
  <c r="CC156" i="31"/>
  <c r="CA156" i="31"/>
  <c r="BZ156" i="31"/>
  <c r="BY156" i="31"/>
  <c r="BX156" i="31"/>
  <c r="BO156" i="31"/>
  <c r="BM156" i="31"/>
  <c r="BK156" i="31"/>
  <c r="BJ156" i="31"/>
  <c r="BH156" i="31"/>
  <c r="BG156" i="31"/>
  <c r="BF156" i="31"/>
  <c r="BE156" i="31"/>
  <c r="BD156" i="31"/>
  <c r="BC156" i="31"/>
  <c r="BB156" i="31"/>
  <c r="AY156" i="31"/>
  <c r="AX156" i="31"/>
  <c r="AW156" i="31"/>
  <c r="AV156" i="31"/>
  <c r="AT156" i="31"/>
  <c r="AS156" i="31"/>
  <c r="AR156" i="31"/>
  <c r="AQ156" i="31"/>
  <c r="AP156" i="31"/>
  <c r="AO156" i="31"/>
  <c r="AN156" i="31"/>
  <c r="AM156" i="31"/>
  <c r="AL156" i="31"/>
  <c r="AK156" i="31"/>
  <c r="AJ156" i="31"/>
  <c r="AI156" i="31"/>
  <c r="AH156" i="31"/>
  <c r="AG156" i="31"/>
  <c r="AF156" i="31"/>
  <c r="AE156" i="31"/>
  <c r="AD156" i="31"/>
  <c r="AB156" i="31"/>
  <c r="AA156" i="31"/>
  <c r="Z156" i="31"/>
  <c r="Y156" i="31"/>
  <c r="X156" i="31"/>
  <c r="W156" i="31"/>
  <c r="V156" i="31"/>
  <c r="U156" i="31"/>
  <c r="T156" i="31"/>
  <c r="S156" i="31"/>
  <c r="R156" i="31"/>
  <c r="Q156" i="31"/>
  <c r="P156" i="31"/>
  <c r="O156" i="31"/>
  <c r="N156" i="31"/>
  <c r="K156" i="31"/>
  <c r="J156" i="31"/>
  <c r="I156" i="31"/>
  <c r="H156" i="31"/>
  <c r="G156" i="31"/>
  <c r="F156" i="31"/>
  <c r="E156" i="31"/>
  <c r="D156" i="31"/>
  <c r="C156" i="31"/>
  <c r="B156" i="31"/>
  <c r="CF146" i="31"/>
  <c r="CE146" i="31"/>
  <c r="CC146" i="31"/>
  <c r="CA146" i="31"/>
  <c r="BZ146" i="31"/>
  <c r="BY146" i="31"/>
  <c r="BX146" i="31"/>
  <c r="BW146" i="31"/>
  <c r="BT146" i="31"/>
  <c r="BR146" i="31"/>
  <c r="BO146" i="31"/>
  <c r="BN146" i="31"/>
  <c r="BM146" i="31"/>
  <c r="BL146" i="31"/>
  <c r="BK146" i="31"/>
  <c r="BJ146" i="31"/>
  <c r="BH146" i="31"/>
  <c r="BG146" i="31"/>
  <c r="BF146" i="31"/>
  <c r="BE146" i="31"/>
  <c r="BD146" i="31"/>
  <c r="BC146" i="31"/>
  <c r="BB146" i="31"/>
  <c r="AY146" i="31"/>
  <c r="AX146" i="31"/>
  <c r="AW146" i="31"/>
  <c r="AV146" i="31"/>
  <c r="AT146" i="31"/>
  <c r="AS146" i="31"/>
  <c r="AR146" i="31"/>
  <c r="AQ146" i="31"/>
  <c r="AP146" i="31"/>
  <c r="AO146" i="31"/>
  <c r="AN146" i="31"/>
  <c r="AM146" i="31"/>
  <c r="AL146" i="31"/>
  <c r="AK146" i="31"/>
  <c r="AJ146" i="31"/>
  <c r="AI146" i="31"/>
  <c r="AH146" i="31"/>
  <c r="AG146" i="31"/>
  <c r="AF146" i="31"/>
  <c r="AE146" i="31"/>
  <c r="AD146" i="31"/>
  <c r="AB146" i="31"/>
  <c r="AA146" i="31"/>
  <c r="Z146" i="31"/>
  <c r="Y146" i="31"/>
  <c r="X146" i="31"/>
  <c r="W146" i="31"/>
  <c r="V146" i="31"/>
  <c r="U146" i="31"/>
  <c r="T146" i="31"/>
  <c r="S146" i="31"/>
  <c r="R146" i="31"/>
  <c r="Q146" i="31"/>
  <c r="P146" i="31"/>
  <c r="O146" i="31"/>
  <c r="N146" i="31"/>
  <c r="K146" i="31"/>
  <c r="J146" i="31"/>
  <c r="I146" i="31"/>
  <c r="H146" i="31"/>
  <c r="G146" i="31"/>
  <c r="F146" i="31"/>
  <c r="E146" i="31"/>
  <c r="D146" i="31"/>
  <c r="C146" i="31"/>
  <c r="B146" i="31"/>
  <c r="CF82" i="31"/>
  <c r="CE82" i="31"/>
  <c r="CC82" i="31"/>
  <c r="CA82" i="31"/>
  <c r="BZ82" i="31"/>
  <c r="BX82" i="31"/>
  <c r="BO82" i="31"/>
  <c r="BM82" i="31"/>
  <c r="BK82" i="31"/>
  <c r="BJ82" i="31"/>
  <c r="BH82" i="31"/>
  <c r="BG82" i="31"/>
  <c r="BF82" i="31"/>
  <c r="BE82" i="31"/>
  <c r="BD82" i="31"/>
  <c r="BC82" i="31"/>
  <c r="BB82" i="31"/>
  <c r="AY82" i="31"/>
  <c r="AX82" i="31"/>
  <c r="AW82" i="31"/>
  <c r="AV82" i="31"/>
  <c r="AT82" i="31"/>
  <c r="AS82" i="31"/>
  <c r="AR82" i="31"/>
  <c r="AQ82" i="31"/>
  <c r="AP82" i="31"/>
  <c r="AO82" i="31"/>
  <c r="AN82" i="31"/>
  <c r="AM82" i="31"/>
  <c r="AL82" i="31"/>
  <c r="AK82" i="31"/>
  <c r="AJ82" i="31"/>
  <c r="AI82" i="31"/>
  <c r="AH82" i="31"/>
  <c r="AG82" i="31"/>
  <c r="AF82" i="31"/>
  <c r="AE82" i="31"/>
  <c r="AD82" i="31"/>
  <c r="AB82" i="31"/>
  <c r="AA82" i="31"/>
  <c r="Z82" i="31"/>
  <c r="Y82" i="31"/>
  <c r="X82" i="31"/>
  <c r="W82" i="31"/>
  <c r="V82" i="31"/>
  <c r="U82" i="31"/>
  <c r="T82" i="31"/>
  <c r="S82" i="31"/>
  <c r="R82" i="31"/>
  <c r="Q82" i="31"/>
  <c r="P82" i="31"/>
  <c r="O82" i="31"/>
  <c r="N82" i="31"/>
  <c r="K82" i="31"/>
  <c r="J82" i="31"/>
  <c r="I82" i="31"/>
  <c r="H82" i="31"/>
  <c r="G82" i="31"/>
  <c r="F82" i="31"/>
  <c r="E82" i="31"/>
  <c r="D82" i="31"/>
  <c r="C82" i="31"/>
  <c r="B82" i="31"/>
  <c r="CF72" i="31"/>
  <c r="CE72" i="31"/>
  <c r="CC72" i="31"/>
  <c r="CA72" i="31"/>
  <c r="BZ72" i="31"/>
  <c r="BY72" i="31"/>
  <c r="BX72" i="31"/>
  <c r="BW72" i="31"/>
  <c r="BT72" i="31"/>
  <c r="BR72" i="31"/>
  <c r="BO72" i="31"/>
  <c r="BN72" i="31"/>
  <c r="BM72" i="31"/>
  <c r="BL72" i="31"/>
  <c r="BK72" i="31"/>
  <c r="BJ72" i="31"/>
  <c r="BH72" i="31"/>
  <c r="BG72" i="31"/>
  <c r="BF72" i="31"/>
  <c r="BE72" i="31"/>
  <c r="BD72" i="31"/>
  <c r="BC72" i="31"/>
  <c r="BB72" i="31"/>
  <c r="AY72" i="31"/>
  <c r="AX72" i="31"/>
  <c r="AW72" i="31"/>
  <c r="AV72" i="31"/>
  <c r="AT72" i="31"/>
  <c r="AS72" i="31"/>
  <c r="AR72" i="31"/>
  <c r="AQ72" i="31"/>
  <c r="AP72" i="31"/>
  <c r="AO72" i="31"/>
  <c r="AN72" i="31"/>
  <c r="AM72" i="31"/>
  <c r="AL72" i="31"/>
  <c r="AK72" i="31"/>
  <c r="AJ72" i="31"/>
  <c r="AI72" i="31"/>
  <c r="AH72" i="31"/>
  <c r="AG72" i="31"/>
  <c r="AF72" i="31"/>
  <c r="AE72" i="31"/>
  <c r="AD72" i="31"/>
  <c r="AB72" i="31"/>
  <c r="AA72" i="31"/>
  <c r="Z72" i="31"/>
  <c r="Y72" i="31"/>
  <c r="X72" i="31"/>
  <c r="W72" i="31"/>
  <c r="V72" i="31"/>
  <c r="U72" i="31"/>
  <c r="T72" i="31"/>
  <c r="S72" i="31"/>
  <c r="R72" i="31"/>
  <c r="Q72" i="31"/>
  <c r="P72" i="31"/>
  <c r="O72" i="31"/>
  <c r="N72" i="31"/>
  <c r="K72" i="31"/>
  <c r="J72" i="31"/>
  <c r="I72" i="31"/>
  <c r="H72" i="31"/>
  <c r="G72" i="31"/>
  <c r="F72" i="31"/>
  <c r="E72" i="31"/>
  <c r="D72" i="31"/>
  <c r="C72" i="31"/>
  <c r="B72" i="31"/>
  <c r="CF155" i="31"/>
  <c r="CE155" i="31"/>
  <c r="CC155" i="31"/>
  <c r="CA155" i="31"/>
  <c r="BZ155" i="31"/>
  <c r="BX155" i="31"/>
  <c r="BM155" i="31"/>
  <c r="BK155" i="31"/>
  <c r="BJ155" i="31"/>
  <c r="BH155" i="31"/>
  <c r="BG155" i="31"/>
  <c r="BF155" i="31"/>
  <c r="BE155" i="31"/>
  <c r="BD155" i="31"/>
  <c r="BC155" i="31"/>
  <c r="BB155" i="31"/>
  <c r="AY155" i="31"/>
  <c r="AX155" i="31"/>
  <c r="AW155" i="31"/>
  <c r="AV155" i="31"/>
  <c r="AT155" i="31"/>
  <c r="AS155" i="31"/>
  <c r="AR155" i="31"/>
  <c r="AQ155" i="31"/>
  <c r="AP155" i="31"/>
  <c r="AO155" i="31"/>
  <c r="AN155" i="31"/>
  <c r="AM155" i="31"/>
  <c r="AL155" i="31"/>
  <c r="AK155" i="31"/>
  <c r="AJ155" i="31"/>
  <c r="AI155" i="31"/>
  <c r="AH155" i="31"/>
  <c r="AG155" i="31"/>
  <c r="AF155" i="31"/>
  <c r="AE155" i="31"/>
  <c r="AD155" i="31"/>
  <c r="AB155" i="31"/>
  <c r="AA155" i="31"/>
  <c r="Z155" i="31"/>
  <c r="Y155" i="31"/>
  <c r="X155" i="31"/>
  <c r="W155" i="31"/>
  <c r="V155" i="31"/>
  <c r="U155" i="31"/>
  <c r="T155" i="31"/>
  <c r="S155" i="31"/>
  <c r="R155" i="31"/>
  <c r="Q155" i="31"/>
  <c r="P155" i="31"/>
  <c r="O155" i="31"/>
  <c r="N155" i="31"/>
  <c r="K155" i="31"/>
  <c r="J155" i="31"/>
  <c r="I155" i="31"/>
  <c r="H155" i="31"/>
  <c r="G155" i="31"/>
  <c r="F155" i="31"/>
  <c r="E155" i="31"/>
  <c r="D155" i="31"/>
  <c r="C155" i="31"/>
  <c r="B155" i="31"/>
  <c r="CF145" i="31"/>
  <c r="CE145" i="31"/>
  <c r="CC145" i="31"/>
  <c r="CA145" i="31"/>
  <c r="BZ145" i="31"/>
  <c r="BY145" i="31"/>
  <c r="BX145" i="31"/>
  <c r="BW145" i="31"/>
  <c r="BT145" i="31"/>
  <c r="BR145" i="31"/>
  <c r="BO145" i="31"/>
  <c r="BN145" i="31"/>
  <c r="BM145" i="31"/>
  <c r="BL145" i="31"/>
  <c r="BK145" i="31"/>
  <c r="BJ145" i="31"/>
  <c r="BH145" i="31"/>
  <c r="BG145" i="31"/>
  <c r="BF145" i="31"/>
  <c r="BE145" i="31"/>
  <c r="BD145" i="31"/>
  <c r="BC145" i="31"/>
  <c r="BB145" i="31"/>
  <c r="AY145" i="31"/>
  <c r="AX145" i="31"/>
  <c r="AW145" i="31"/>
  <c r="AV145" i="31"/>
  <c r="AT145" i="31"/>
  <c r="AS145" i="31"/>
  <c r="AR145" i="31"/>
  <c r="AQ145" i="31"/>
  <c r="AP145" i="31"/>
  <c r="AO145" i="31"/>
  <c r="AN145" i="31"/>
  <c r="AM145" i="31"/>
  <c r="AL145" i="31"/>
  <c r="AK145" i="31"/>
  <c r="AJ145" i="31"/>
  <c r="AI145" i="31"/>
  <c r="AH145" i="31"/>
  <c r="AG145" i="31"/>
  <c r="AF145" i="31"/>
  <c r="AE145" i="31"/>
  <c r="AD145" i="31"/>
  <c r="AB145" i="31"/>
  <c r="AA145" i="31"/>
  <c r="Z145" i="31"/>
  <c r="Y145" i="31"/>
  <c r="X145" i="31"/>
  <c r="W145" i="31"/>
  <c r="V145" i="31"/>
  <c r="U145" i="31"/>
  <c r="T145" i="31"/>
  <c r="S145" i="31"/>
  <c r="R145" i="31"/>
  <c r="Q145" i="31"/>
  <c r="P145" i="31"/>
  <c r="O145" i="31"/>
  <c r="N145" i="31"/>
  <c r="K145" i="31"/>
  <c r="J145" i="31"/>
  <c r="I145" i="31"/>
  <c r="H145" i="31"/>
  <c r="G145" i="31"/>
  <c r="F145" i="31"/>
  <c r="E145" i="31"/>
  <c r="D145" i="31"/>
  <c r="C145" i="31"/>
  <c r="B145" i="31"/>
  <c r="CF81" i="31"/>
  <c r="CE81" i="31"/>
  <c r="CA81" i="31"/>
  <c r="BZ81" i="31"/>
  <c r="BY81" i="31"/>
  <c r="BM81" i="31"/>
  <c r="BL81" i="31"/>
  <c r="BK81" i="31"/>
  <c r="BJ81" i="31"/>
  <c r="BH81" i="31"/>
  <c r="BG81" i="31"/>
  <c r="BF81" i="31"/>
  <c r="BE81" i="31"/>
  <c r="BD81" i="31"/>
  <c r="BC81" i="31"/>
  <c r="BB81" i="31"/>
  <c r="AY81" i="31"/>
  <c r="AX81" i="31"/>
  <c r="AW81" i="31"/>
  <c r="AV81" i="31"/>
  <c r="AT81" i="31"/>
  <c r="AS81" i="31"/>
  <c r="AR81" i="31"/>
  <c r="AQ81" i="31"/>
  <c r="AP81" i="31"/>
  <c r="AO81" i="31"/>
  <c r="AN81" i="31"/>
  <c r="AM81" i="31"/>
  <c r="AL81" i="31"/>
  <c r="AK81" i="31"/>
  <c r="AJ81" i="31"/>
  <c r="AI81" i="31"/>
  <c r="AH81" i="31"/>
  <c r="AG81" i="31"/>
  <c r="AF81" i="31"/>
  <c r="AE81" i="31"/>
  <c r="AD81" i="31"/>
  <c r="AB81" i="31"/>
  <c r="AA81" i="31"/>
  <c r="Z81" i="31"/>
  <c r="Y81" i="31"/>
  <c r="X81" i="31"/>
  <c r="W81" i="31"/>
  <c r="V81" i="31"/>
  <c r="U81" i="31"/>
  <c r="T81" i="31"/>
  <c r="S81" i="31"/>
  <c r="R81" i="31"/>
  <c r="Q81" i="31"/>
  <c r="P81" i="31"/>
  <c r="O81" i="31"/>
  <c r="N81" i="31"/>
  <c r="K81" i="31"/>
  <c r="J81" i="31"/>
  <c r="I81" i="31"/>
  <c r="H81" i="31"/>
  <c r="G81" i="31"/>
  <c r="F81" i="31"/>
  <c r="E81" i="31"/>
  <c r="D81" i="31"/>
  <c r="C81" i="31"/>
  <c r="B81" i="31"/>
  <c r="CF71" i="31"/>
  <c r="CE71" i="31"/>
  <c r="CC71" i="31"/>
  <c r="CA71" i="31"/>
  <c r="BZ71" i="31"/>
  <c r="BY71" i="31"/>
  <c r="BX71" i="31"/>
  <c r="BW71" i="31"/>
  <c r="BT71" i="31"/>
  <c r="BR71" i="31"/>
  <c r="BO71" i="31"/>
  <c r="BN71" i="31"/>
  <c r="BM71" i="31"/>
  <c r="BL71" i="31"/>
  <c r="BK71" i="31"/>
  <c r="BJ71" i="31"/>
  <c r="BH71" i="31"/>
  <c r="BG71" i="31"/>
  <c r="BF71" i="31"/>
  <c r="BE71" i="31"/>
  <c r="BD71" i="31"/>
  <c r="BC71" i="31"/>
  <c r="BB71" i="31"/>
  <c r="AY71" i="31"/>
  <c r="AX71" i="31"/>
  <c r="AW71" i="31"/>
  <c r="AV71" i="31"/>
  <c r="AT71" i="31"/>
  <c r="AS71" i="31"/>
  <c r="AR71" i="31"/>
  <c r="AQ71" i="31"/>
  <c r="AP71" i="31"/>
  <c r="AO71" i="31"/>
  <c r="AN71" i="31"/>
  <c r="AM71" i="31"/>
  <c r="AL71" i="31"/>
  <c r="AK71" i="31"/>
  <c r="AJ71" i="31"/>
  <c r="AI71" i="31"/>
  <c r="AH71" i="31"/>
  <c r="AG71" i="31"/>
  <c r="AF71" i="31"/>
  <c r="AE71" i="31"/>
  <c r="AD71" i="31"/>
  <c r="AB71" i="31"/>
  <c r="AA71" i="31"/>
  <c r="Z71" i="31"/>
  <c r="Y71" i="31"/>
  <c r="X71" i="31"/>
  <c r="W71" i="31"/>
  <c r="V71" i="31"/>
  <c r="U71" i="31"/>
  <c r="T71" i="31"/>
  <c r="S71" i="31"/>
  <c r="R71" i="31"/>
  <c r="Q71" i="31"/>
  <c r="P71" i="31"/>
  <c r="O71" i="31"/>
  <c r="N71" i="31"/>
  <c r="K71" i="31"/>
  <c r="J71" i="31"/>
  <c r="I71" i="31"/>
  <c r="H71" i="31"/>
  <c r="G71" i="31"/>
  <c r="F71" i="31"/>
  <c r="E71" i="31"/>
  <c r="D71" i="31"/>
  <c r="C71" i="31"/>
  <c r="B71" i="31"/>
  <c r="CF154" i="31"/>
  <c r="CE154" i="31"/>
  <c r="CA154" i="31"/>
  <c r="BZ154" i="31"/>
  <c r="BM154" i="31"/>
  <c r="BK154" i="31"/>
  <c r="BJ154" i="31"/>
  <c r="BH154" i="31"/>
  <c r="BG154" i="31"/>
  <c r="BF154" i="31"/>
  <c r="BE154" i="31"/>
  <c r="BD154" i="31"/>
  <c r="BC154" i="31"/>
  <c r="BB154" i="31"/>
  <c r="AY154" i="31"/>
  <c r="AX154" i="31"/>
  <c r="AW154" i="31"/>
  <c r="AV154" i="31"/>
  <c r="AT154" i="31"/>
  <c r="AS154" i="31"/>
  <c r="AR154" i="31"/>
  <c r="AQ154" i="31"/>
  <c r="AP154" i="31"/>
  <c r="AO154" i="31"/>
  <c r="AN154" i="31"/>
  <c r="AM154" i="31"/>
  <c r="AL154" i="31"/>
  <c r="AK154" i="31"/>
  <c r="AJ154" i="31"/>
  <c r="AI154" i="31"/>
  <c r="AH154" i="31"/>
  <c r="AG154" i="31"/>
  <c r="AF154" i="31"/>
  <c r="AE154" i="31"/>
  <c r="AD154" i="31"/>
  <c r="AB154" i="31"/>
  <c r="AA154" i="31"/>
  <c r="Z154" i="31"/>
  <c r="Y154" i="31"/>
  <c r="X154" i="31"/>
  <c r="W154" i="31"/>
  <c r="V154" i="31"/>
  <c r="U154" i="31"/>
  <c r="T154" i="31"/>
  <c r="S154" i="31"/>
  <c r="R154" i="31"/>
  <c r="Q154" i="31"/>
  <c r="P154" i="31"/>
  <c r="O154" i="31"/>
  <c r="N154" i="31"/>
  <c r="K154" i="31"/>
  <c r="J154" i="31"/>
  <c r="I154" i="31"/>
  <c r="H154" i="31"/>
  <c r="G154" i="31"/>
  <c r="F154" i="31"/>
  <c r="E154" i="31"/>
  <c r="D154" i="31"/>
  <c r="C154" i="31"/>
  <c r="B154" i="31"/>
  <c r="CF144" i="31"/>
  <c r="CE144" i="31"/>
  <c r="CC144" i="31"/>
  <c r="CA144" i="31"/>
  <c r="BZ144" i="31"/>
  <c r="BY144" i="31"/>
  <c r="BX144" i="31"/>
  <c r="BW144" i="31"/>
  <c r="BT144" i="31"/>
  <c r="BR144" i="31"/>
  <c r="BO144" i="31"/>
  <c r="BN144" i="31"/>
  <c r="BM144" i="31"/>
  <c r="BL144" i="31"/>
  <c r="BK144" i="31"/>
  <c r="BJ144" i="31"/>
  <c r="BH144" i="31"/>
  <c r="BG144" i="31"/>
  <c r="BF144" i="31"/>
  <c r="BE144" i="31"/>
  <c r="BD144" i="31"/>
  <c r="BC144" i="31"/>
  <c r="BB144" i="31"/>
  <c r="AY144" i="31"/>
  <c r="AX144" i="31"/>
  <c r="AW144" i="31"/>
  <c r="AV144" i="31"/>
  <c r="AT144" i="31"/>
  <c r="AS144" i="31"/>
  <c r="AR144" i="31"/>
  <c r="AQ144" i="31"/>
  <c r="AP144" i="31"/>
  <c r="AO144" i="31"/>
  <c r="AN144" i="31"/>
  <c r="AM144" i="31"/>
  <c r="AL144" i="31"/>
  <c r="AK144" i="31"/>
  <c r="AJ144" i="31"/>
  <c r="AI144" i="31"/>
  <c r="AH144" i="31"/>
  <c r="AG144" i="31"/>
  <c r="AF144" i="31"/>
  <c r="AE144" i="31"/>
  <c r="AD144" i="31"/>
  <c r="AB144" i="31"/>
  <c r="AA144" i="31"/>
  <c r="Z144" i="31"/>
  <c r="Y144" i="31"/>
  <c r="X144" i="31"/>
  <c r="W144" i="31"/>
  <c r="V144" i="31"/>
  <c r="U144" i="31"/>
  <c r="T144" i="31"/>
  <c r="S144" i="31"/>
  <c r="R144" i="31"/>
  <c r="Q144" i="31"/>
  <c r="P144" i="31"/>
  <c r="O144" i="31"/>
  <c r="N144" i="31"/>
  <c r="K144" i="31"/>
  <c r="J144" i="31"/>
  <c r="I144" i="31"/>
  <c r="H144" i="31"/>
  <c r="G144" i="31"/>
  <c r="F144" i="31"/>
  <c r="E144" i="31"/>
  <c r="D144" i="31"/>
  <c r="C144" i="31"/>
  <c r="B144" i="31"/>
  <c r="CF80" i="31"/>
  <c r="CE80" i="31"/>
  <c r="CA80" i="31"/>
  <c r="BZ80" i="31"/>
  <c r="BN80" i="31"/>
  <c r="BM80" i="31"/>
  <c r="BK80" i="31"/>
  <c r="BJ80" i="31"/>
  <c r="BH80" i="31"/>
  <c r="BG80" i="31"/>
  <c r="BF80" i="31"/>
  <c r="BE80" i="31"/>
  <c r="BD80" i="31"/>
  <c r="BC80" i="31"/>
  <c r="BB80" i="31"/>
  <c r="AY80" i="31"/>
  <c r="AX80" i="31"/>
  <c r="AW80" i="31"/>
  <c r="AV80" i="31"/>
  <c r="AT80" i="31"/>
  <c r="AS80" i="31"/>
  <c r="AR80" i="31"/>
  <c r="AQ80" i="31"/>
  <c r="AP80" i="31"/>
  <c r="AO80" i="31"/>
  <c r="AN80" i="31"/>
  <c r="AM80" i="31"/>
  <c r="AL80" i="31"/>
  <c r="AK80" i="31"/>
  <c r="AJ80" i="31"/>
  <c r="AI80" i="31"/>
  <c r="AH80" i="31"/>
  <c r="AG80" i="31"/>
  <c r="AF80" i="31"/>
  <c r="AE80" i="31"/>
  <c r="AD80" i="31"/>
  <c r="AB80" i="31"/>
  <c r="AA80" i="31"/>
  <c r="Z80" i="31"/>
  <c r="Y80" i="31"/>
  <c r="X80" i="31"/>
  <c r="W80" i="31"/>
  <c r="V80" i="31"/>
  <c r="U80" i="31"/>
  <c r="T80" i="31"/>
  <c r="S80" i="31"/>
  <c r="R80" i="31"/>
  <c r="Q80" i="31"/>
  <c r="P80" i="31"/>
  <c r="O80" i="31"/>
  <c r="N80" i="31"/>
  <c r="K80" i="31"/>
  <c r="J80" i="31"/>
  <c r="I80" i="31"/>
  <c r="H80" i="31"/>
  <c r="G80" i="31"/>
  <c r="F80" i="31"/>
  <c r="E80" i="31"/>
  <c r="D80" i="31"/>
  <c r="C80" i="31"/>
  <c r="B80" i="31"/>
  <c r="CF70" i="31"/>
  <c r="CE70" i="31"/>
  <c r="CC70" i="31"/>
  <c r="CA70" i="31"/>
  <c r="BZ70" i="31"/>
  <c r="BY70" i="31"/>
  <c r="BX70" i="31"/>
  <c r="BW70" i="31"/>
  <c r="BT70" i="31"/>
  <c r="BR70" i="31"/>
  <c r="BO70" i="31"/>
  <c r="BN70" i="31"/>
  <c r="BM70" i="31"/>
  <c r="BL70" i="31"/>
  <c r="BK70" i="31"/>
  <c r="BJ70" i="31"/>
  <c r="BH70" i="31"/>
  <c r="BG70" i="31"/>
  <c r="BF70" i="31"/>
  <c r="BE70" i="31"/>
  <c r="BD70" i="31"/>
  <c r="BC70" i="31"/>
  <c r="BB70" i="31"/>
  <c r="AY70" i="31"/>
  <c r="AX70" i="31"/>
  <c r="AW70" i="31"/>
  <c r="AV70" i="31"/>
  <c r="AT70" i="31"/>
  <c r="AS70" i="31"/>
  <c r="AR70" i="31"/>
  <c r="AQ70" i="31"/>
  <c r="AP70" i="31"/>
  <c r="AO70" i="31"/>
  <c r="AN70" i="31"/>
  <c r="AM70" i="31"/>
  <c r="AL70" i="31"/>
  <c r="AK70" i="31"/>
  <c r="AJ70" i="31"/>
  <c r="AI70" i="31"/>
  <c r="AH70" i="31"/>
  <c r="AG70" i="31"/>
  <c r="AF70" i="31"/>
  <c r="AE70" i="31"/>
  <c r="AD70" i="31"/>
  <c r="AB70" i="31"/>
  <c r="AA70" i="31"/>
  <c r="Z70" i="31"/>
  <c r="Y70" i="31"/>
  <c r="X70" i="31"/>
  <c r="W70" i="31"/>
  <c r="V70" i="31"/>
  <c r="U70" i="31"/>
  <c r="T70" i="31"/>
  <c r="S70" i="31"/>
  <c r="R70" i="31"/>
  <c r="Q70" i="31"/>
  <c r="P70" i="31"/>
  <c r="O70" i="31"/>
  <c r="N70" i="31"/>
  <c r="K70" i="31"/>
  <c r="J70" i="31"/>
  <c r="I70" i="31"/>
  <c r="H70" i="31"/>
  <c r="G70" i="31"/>
  <c r="F70" i="31"/>
  <c r="E70" i="31"/>
  <c r="D70" i="31"/>
  <c r="C70" i="31"/>
  <c r="B70" i="31"/>
  <c r="CE161" i="31"/>
  <c r="CF54" i="31"/>
  <c r="CE54" i="31"/>
  <c r="CC54" i="31"/>
  <c r="CA54" i="31"/>
  <c r="BZ54" i="31"/>
  <c r="BO54" i="31"/>
  <c r="BM54" i="31"/>
  <c r="BK54" i="31"/>
  <c r="BJ54" i="31"/>
  <c r="BH54" i="31"/>
  <c r="BG54" i="31"/>
  <c r="BF54" i="31"/>
  <c r="BE54" i="31"/>
  <c r="BD54" i="31"/>
  <c r="BC54" i="31"/>
  <c r="BB54" i="31"/>
  <c r="AY54" i="31"/>
  <c r="AX54" i="31"/>
  <c r="AW54" i="31"/>
  <c r="AV54" i="31"/>
  <c r="AT54" i="31"/>
  <c r="AS54" i="31"/>
  <c r="AR54" i="31"/>
  <c r="AQ54" i="31"/>
  <c r="AP54" i="31"/>
  <c r="AO54" i="31"/>
  <c r="AN54" i="31"/>
  <c r="AM54" i="31"/>
  <c r="AL54" i="31"/>
  <c r="AK54" i="31"/>
  <c r="AJ54" i="31"/>
  <c r="AI54" i="31"/>
  <c r="AH54" i="31"/>
  <c r="AG54" i="31"/>
  <c r="AF54" i="31"/>
  <c r="AE54" i="31"/>
  <c r="AD54" i="31"/>
  <c r="AB54" i="31"/>
  <c r="AA54" i="31"/>
  <c r="Z54" i="31"/>
  <c r="Y54" i="31"/>
  <c r="X54" i="31"/>
  <c r="W54" i="31"/>
  <c r="V54" i="31"/>
  <c r="U54" i="31"/>
  <c r="T54" i="31"/>
  <c r="S54" i="31"/>
  <c r="R54" i="31"/>
  <c r="Q54" i="31"/>
  <c r="P54" i="31"/>
  <c r="O54" i="31"/>
  <c r="N54" i="31"/>
  <c r="K54" i="31"/>
  <c r="J54" i="31"/>
  <c r="I54" i="31"/>
  <c r="H54" i="31"/>
  <c r="G54" i="31"/>
  <c r="F54" i="31"/>
  <c r="E54" i="31"/>
  <c r="D54" i="31"/>
  <c r="C54" i="31"/>
  <c r="B54" i="31"/>
  <c r="CF35" i="31"/>
  <c r="CE35" i="31"/>
  <c r="CC35" i="31"/>
  <c r="CA35" i="31"/>
  <c r="BZ35" i="31"/>
  <c r="BY35" i="31"/>
  <c r="BX35" i="31"/>
  <c r="BW35" i="31"/>
  <c r="BT35" i="31"/>
  <c r="BR35" i="31"/>
  <c r="BO35" i="31"/>
  <c r="BN35" i="31"/>
  <c r="BM35" i="31"/>
  <c r="BL35" i="31"/>
  <c r="BK35" i="31"/>
  <c r="BJ35" i="31"/>
  <c r="BH35" i="31"/>
  <c r="BG35" i="31"/>
  <c r="BF35" i="31"/>
  <c r="BE35" i="31"/>
  <c r="BD35" i="31"/>
  <c r="BC35" i="31"/>
  <c r="BB35" i="31"/>
  <c r="AY35" i="31"/>
  <c r="AX35" i="31"/>
  <c r="AW35" i="31"/>
  <c r="AV35" i="31"/>
  <c r="AT35" i="31"/>
  <c r="AS35" i="31"/>
  <c r="AR35" i="31"/>
  <c r="AQ35" i="31"/>
  <c r="AP35" i="31"/>
  <c r="AO35" i="31"/>
  <c r="AN35" i="31"/>
  <c r="AM35" i="31"/>
  <c r="AL35" i="31"/>
  <c r="AK35" i="31"/>
  <c r="AJ35" i="31"/>
  <c r="AI35" i="31"/>
  <c r="AH35" i="31"/>
  <c r="AG35" i="31"/>
  <c r="AF35" i="31"/>
  <c r="AE35" i="31"/>
  <c r="AD35" i="31"/>
  <c r="AB35" i="31"/>
  <c r="AA35" i="31"/>
  <c r="Z35" i="31"/>
  <c r="Y35" i="31"/>
  <c r="X35" i="31"/>
  <c r="W35" i="31"/>
  <c r="V35" i="31"/>
  <c r="U35" i="31"/>
  <c r="T35" i="31"/>
  <c r="S35" i="31"/>
  <c r="R35" i="31"/>
  <c r="Q35" i="31"/>
  <c r="P35" i="31"/>
  <c r="O35" i="31"/>
  <c r="N35" i="31"/>
  <c r="K35" i="31"/>
  <c r="J35" i="31"/>
  <c r="I35" i="31"/>
  <c r="H35" i="31"/>
  <c r="G35" i="31"/>
  <c r="F35" i="31"/>
  <c r="E35" i="31"/>
  <c r="D35" i="31"/>
  <c r="C35" i="31"/>
  <c r="B35" i="31"/>
  <c r="CF101" i="31"/>
  <c r="CE101" i="31"/>
  <c r="CA101" i="31"/>
  <c r="BZ101" i="31"/>
  <c r="BW101" i="31"/>
  <c r="BN101" i="31"/>
  <c r="BM101" i="31"/>
  <c r="BK101" i="31"/>
  <c r="BJ101" i="31"/>
  <c r="BH101" i="31"/>
  <c r="BG101" i="31"/>
  <c r="BF101" i="31"/>
  <c r="BE101" i="31"/>
  <c r="BD101" i="31"/>
  <c r="BC101" i="31"/>
  <c r="BB101" i="31"/>
  <c r="AY101" i="31"/>
  <c r="AX101" i="31"/>
  <c r="AW101" i="31"/>
  <c r="AV101" i="31"/>
  <c r="AT101" i="31"/>
  <c r="AS101" i="31"/>
  <c r="AR101" i="31"/>
  <c r="AQ101" i="31"/>
  <c r="AP101" i="31"/>
  <c r="AO101" i="31"/>
  <c r="AN101" i="31"/>
  <c r="AM101" i="31"/>
  <c r="AL101" i="31"/>
  <c r="AK101" i="31"/>
  <c r="AJ101" i="31"/>
  <c r="AI101" i="31"/>
  <c r="AH101" i="31"/>
  <c r="AG101" i="31"/>
  <c r="AF101" i="31"/>
  <c r="AE101" i="31"/>
  <c r="AD101" i="31"/>
  <c r="AB101" i="31"/>
  <c r="AA101" i="31"/>
  <c r="Z101" i="31"/>
  <c r="Y101" i="31"/>
  <c r="X101" i="31"/>
  <c r="W101" i="31"/>
  <c r="V101" i="31"/>
  <c r="U101" i="31"/>
  <c r="T101" i="31"/>
  <c r="S101" i="31"/>
  <c r="R101" i="31"/>
  <c r="Q101" i="31"/>
  <c r="P101" i="31"/>
  <c r="O101" i="31"/>
  <c r="N101" i="31"/>
  <c r="K101" i="31"/>
  <c r="J101" i="31"/>
  <c r="I101" i="31"/>
  <c r="H101" i="31"/>
  <c r="G101" i="31"/>
  <c r="F101" i="31"/>
  <c r="E101" i="31"/>
  <c r="D101" i="31"/>
  <c r="C101" i="31"/>
  <c r="B101" i="31"/>
  <c r="CF90" i="31"/>
  <c r="CE90" i="31"/>
  <c r="CC90" i="31"/>
  <c r="CA90" i="31"/>
  <c r="BZ90" i="31"/>
  <c r="BY90" i="31"/>
  <c r="BX90" i="31"/>
  <c r="BW90" i="31"/>
  <c r="BT90" i="31"/>
  <c r="BR90" i="31"/>
  <c r="BO90" i="31"/>
  <c r="BN90" i="31"/>
  <c r="BM90" i="31"/>
  <c r="BL90" i="31"/>
  <c r="BK90" i="31"/>
  <c r="BJ90" i="31"/>
  <c r="BH90" i="31"/>
  <c r="BG90" i="31"/>
  <c r="BF90" i="31"/>
  <c r="BE90" i="31"/>
  <c r="BD90" i="31"/>
  <c r="BC90" i="31"/>
  <c r="BB90" i="31"/>
  <c r="AY90" i="31"/>
  <c r="AX90" i="31"/>
  <c r="AW90" i="31"/>
  <c r="AV90" i="31"/>
  <c r="AT90" i="31"/>
  <c r="AS90" i="31"/>
  <c r="AR90" i="31"/>
  <c r="AQ90" i="31"/>
  <c r="AP90" i="31"/>
  <c r="AO90" i="31"/>
  <c r="AN90" i="31"/>
  <c r="AM90" i="31"/>
  <c r="AL90" i="31"/>
  <c r="AK90" i="31"/>
  <c r="AJ90" i="31"/>
  <c r="AI90" i="31"/>
  <c r="AH90" i="31"/>
  <c r="AG90" i="31"/>
  <c r="AF90" i="31"/>
  <c r="AE90" i="31"/>
  <c r="AD90" i="31"/>
  <c r="AB90" i="31"/>
  <c r="AA90" i="31"/>
  <c r="Z90" i="31"/>
  <c r="Y90" i="31"/>
  <c r="X90" i="31"/>
  <c r="W90" i="31"/>
  <c r="V90" i="31"/>
  <c r="U90" i="31"/>
  <c r="T90" i="31"/>
  <c r="S90" i="31"/>
  <c r="R90" i="31"/>
  <c r="Q90" i="31"/>
  <c r="P90" i="31"/>
  <c r="O90" i="31"/>
  <c r="N90" i="31"/>
  <c r="K90" i="31"/>
  <c r="J90" i="31"/>
  <c r="I90" i="31"/>
  <c r="H90" i="31"/>
  <c r="G90" i="31"/>
  <c r="F90" i="31"/>
  <c r="E90" i="31"/>
  <c r="D90" i="31"/>
  <c r="C90" i="31"/>
  <c r="B90" i="31"/>
  <c r="CF53" i="31"/>
  <c r="CE53" i="31"/>
  <c r="CA53" i="31"/>
  <c r="BZ53" i="31"/>
  <c r="BY53" i="31"/>
  <c r="BM53" i="31"/>
  <c r="BK53" i="31"/>
  <c r="BJ53" i="31"/>
  <c r="BH53" i="31"/>
  <c r="BG53" i="31"/>
  <c r="BF53" i="31"/>
  <c r="BE53" i="31"/>
  <c r="BD53" i="31"/>
  <c r="BC53" i="31"/>
  <c r="BB53" i="31"/>
  <c r="AY53" i="31"/>
  <c r="AX53" i="31"/>
  <c r="AW53" i="31"/>
  <c r="AV53" i="31"/>
  <c r="AT53" i="31"/>
  <c r="AS53" i="31"/>
  <c r="AR53" i="31"/>
  <c r="AQ53" i="31"/>
  <c r="AP53" i="31"/>
  <c r="AO53" i="31"/>
  <c r="AN53" i="31"/>
  <c r="AM53" i="31"/>
  <c r="AL53" i="31"/>
  <c r="AK53" i="31"/>
  <c r="AJ53" i="31"/>
  <c r="AI53" i="31"/>
  <c r="AH53" i="31"/>
  <c r="AG53" i="31"/>
  <c r="AF53" i="31"/>
  <c r="AE53" i="31"/>
  <c r="AD53" i="31"/>
  <c r="AB53" i="31"/>
  <c r="AA53" i="31"/>
  <c r="Z53" i="31"/>
  <c r="Y53" i="31"/>
  <c r="X53" i="31"/>
  <c r="W53" i="31"/>
  <c r="V53" i="31"/>
  <c r="U53" i="31"/>
  <c r="T53" i="31"/>
  <c r="S53" i="31"/>
  <c r="R53" i="31"/>
  <c r="Q53" i="31"/>
  <c r="P53" i="31"/>
  <c r="O53" i="31"/>
  <c r="N53" i="31"/>
  <c r="K53" i="31"/>
  <c r="J53" i="31"/>
  <c r="I53" i="31"/>
  <c r="H53" i="31"/>
  <c r="G53" i="31"/>
  <c r="F53" i="31"/>
  <c r="E53" i="31"/>
  <c r="D53" i="31"/>
  <c r="C53" i="31"/>
  <c r="B53" i="31"/>
  <c r="CF34" i="31"/>
  <c r="CE34" i="31"/>
  <c r="CC34" i="31"/>
  <c r="CA34" i="31"/>
  <c r="BZ34" i="31"/>
  <c r="BY34" i="31"/>
  <c r="BX34" i="31"/>
  <c r="BW34" i="31"/>
  <c r="BV34" i="31"/>
  <c r="BU34" i="31"/>
  <c r="BT34" i="31"/>
  <c r="BS34" i="31"/>
  <c r="BO34" i="31"/>
  <c r="BN34" i="31"/>
  <c r="BM34" i="31"/>
  <c r="BL34" i="31"/>
  <c r="BK34" i="31"/>
  <c r="BJ34" i="31"/>
  <c r="BH34" i="31"/>
  <c r="BG34" i="31"/>
  <c r="BF34" i="31"/>
  <c r="BE34" i="31"/>
  <c r="BD34" i="31"/>
  <c r="BC34" i="31"/>
  <c r="BB34" i="31"/>
  <c r="AY34" i="31"/>
  <c r="AX34" i="31"/>
  <c r="AW34" i="31"/>
  <c r="AV34" i="31"/>
  <c r="AT34" i="31"/>
  <c r="AS34" i="31"/>
  <c r="AR34" i="31"/>
  <c r="AQ34" i="31"/>
  <c r="AP34" i="31"/>
  <c r="AO34" i="31"/>
  <c r="AN34" i="31"/>
  <c r="AM34" i="31"/>
  <c r="AL34" i="31"/>
  <c r="AK34" i="31"/>
  <c r="AJ34" i="31"/>
  <c r="AI34" i="31"/>
  <c r="AH34" i="31"/>
  <c r="AG34" i="31"/>
  <c r="AF34" i="31"/>
  <c r="AE34" i="31"/>
  <c r="AD34" i="31"/>
  <c r="AB34" i="31"/>
  <c r="AA34" i="31"/>
  <c r="Z34" i="31"/>
  <c r="Y34" i="31"/>
  <c r="X34" i="31"/>
  <c r="W34" i="31"/>
  <c r="V34" i="31"/>
  <c r="U34" i="31"/>
  <c r="T34" i="31"/>
  <c r="S34" i="31"/>
  <c r="R34" i="31"/>
  <c r="Q34" i="31"/>
  <c r="P34" i="31"/>
  <c r="O34" i="31"/>
  <c r="N34" i="31"/>
  <c r="K34" i="31"/>
  <c r="J34" i="31"/>
  <c r="I34" i="31"/>
  <c r="H34" i="31"/>
  <c r="G34" i="31"/>
  <c r="F34" i="31"/>
  <c r="E34" i="31"/>
  <c r="D34" i="31"/>
  <c r="C34" i="31"/>
  <c r="B34" i="31"/>
  <c r="CF100" i="31"/>
  <c r="CE100" i="31"/>
  <c r="CC100" i="31"/>
  <c r="CA100" i="31"/>
  <c r="BZ100" i="31"/>
  <c r="BX100" i="31"/>
  <c r="BW100" i="31"/>
  <c r="BM100" i="31"/>
  <c r="BK100" i="31"/>
  <c r="BJ100" i="31"/>
  <c r="BH100" i="31"/>
  <c r="BG100" i="31"/>
  <c r="BF100" i="31"/>
  <c r="BE100" i="31"/>
  <c r="BD100" i="31"/>
  <c r="BC100" i="31"/>
  <c r="BB100" i="31"/>
  <c r="AY100" i="31"/>
  <c r="AX100" i="31"/>
  <c r="AW100" i="31"/>
  <c r="AV100" i="31"/>
  <c r="AT100" i="31"/>
  <c r="AS100" i="31"/>
  <c r="AR100" i="31"/>
  <c r="AQ100" i="31"/>
  <c r="AP100" i="31"/>
  <c r="AO100" i="31"/>
  <c r="AN100" i="31"/>
  <c r="AM100" i="31"/>
  <c r="AL100" i="31"/>
  <c r="AK100" i="31"/>
  <c r="AJ100" i="31"/>
  <c r="AI100" i="31"/>
  <c r="AH100" i="31"/>
  <c r="AG100" i="31"/>
  <c r="AF100" i="31"/>
  <c r="AE100" i="31"/>
  <c r="AD100" i="31"/>
  <c r="AB100" i="31"/>
  <c r="AA100" i="31"/>
  <c r="Z100" i="31"/>
  <c r="Y100" i="31"/>
  <c r="X100" i="31"/>
  <c r="W100" i="31"/>
  <c r="V100" i="31"/>
  <c r="U100" i="31"/>
  <c r="T100" i="31"/>
  <c r="S100" i="31"/>
  <c r="R100" i="31"/>
  <c r="Q100" i="31"/>
  <c r="P100" i="31"/>
  <c r="O100" i="31"/>
  <c r="N100" i="31"/>
  <c r="K100" i="31"/>
  <c r="J100" i="31"/>
  <c r="I100" i="31"/>
  <c r="H100" i="31"/>
  <c r="G100" i="31"/>
  <c r="F100" i="31"/>
  <c r="E100" i="31"/>
  <c r="D100" i="31"/>
  <c r="C100" i="31"/>
  <c r="B100" i="31"/>
  <c r="CF89" i="31"/>
  <c r="CE89" i="31"/>
  <c r="CC89" i="31"/>
  <c r="CA89" i="31"/>
  <c r="BZ89" i="31"/>
  <c r="BY89" i="31"/>
  <c r="BX89" i="31"/>
  <c r="BW89" i="31"/>
  <c r="BT89" i="31"/>
  <c r="BR89" i="31"/>
  <c r="BO89" i="31"/>
  <c r="BN89" i="31"/>
  <c r="BM89" i="31"/>
  <c r="BL89" i="31"/>
  <c r="BK89" i="31"/>
  <c r="BJ89" i="31"/>
  <c r="BH89" i="31"/>
  <c r="BG89" i="31"/>
  <c r="BF89" i="31"/>
  <c r="BE89" i="31"/>
  <c r="BD89" i="31"/>
  <c r="BC89" i="31"/>
  <c r="BB89" i="31"/>
  <c r="AY89" i="31"/>
  <c r="AX89" i="31"/>
  <c r="AW89" i="31"/>
  <c r="AV89" i="31"/>
  <c r="AT89" i="31"/>
  <c r="AS89" i="31"/>
  <c r="AR89" i="31"/>
  <c r="AQ89" i="31"/>
  <c r="AP89" i="31"/>
  <c r="AO89" i="31"/>
  <c r="AN89" i="31"/>
  <c r="AM89" i="31"/>
  <c r="AL89" i="31"/>
  <c r="AK89" i="31"/>
  <c r="AJ89" i="31"/>
  <c r="AI89" i="31"/>
  <c r="AH89" i="31"/>
  <c r="AG89" i="31"/>
  <c r="AF89" i="31"/>
  <c r="AE89" i="31"/>
  <c r="AD89" i="31"/>
  <c r="AB89" i="31"/>
  <c r="AA89" i="31"/>
  <c r="Z89" i="31"/>
  <c r="Y89" i="31"/>
  <c r="X89" i="31"/>
  <c r="W89" i="31"/>
  <c r="V89" i="31"/>
  <c r="U89" i="31"/>
  <c r="T89" i="31"/>
  <c r="S89" i="31"/>
  <c r="R89" i="31"/>
  <c r="Q89" i="31"/>
  <c r="P89" i="31"/>
  <c r="O89" i="31"/>
  <c r="N89" i="31"/>
  <c r="K89" i="31"/>
  <c r="J89" i="31"/>
  <c r="I89" i="31"/>
  <c r="H89" i="31"/>
  <c r="G89" i="31"/>
  <c r="F89" i="31"/>
  <c r="E89" i="31"/>
  <c r="D89" i="31"/>
  <c r="C89" i="31"/>
  <c r="B89" i="31"/>
  <c r="CF52" i="31"/>
  <c r="CE52" i="31"/>
  <c r="CA52" i="31"/>
  <c r="BZ52" i="31"/>
  <c r="BM52" i="31"/>
  <c r="BK52" i="31"/>
  <c r="BJ52" i="31"/>
  <c r="BH52" i="31"/>
  <c r="BG52" i="31"/>
  <c r="BF52" i="31"/>
  <c r="BE52" i="31"/>
  <c r="BD52" i="31"/>
  <c r="BC52" i="31"/>
  <c r="BB52" i="31"/>
  <c r="AY52" i="31"/>
  <c r="AX52" i="31"/>
  <c r="AW52" i="31"/>
  <c r="AV52" i="31"/>
  <c r="AT52" i="31"/>
  <c r="AS52" i="31"/>
  <c r="AR52" i="31"/>
  <c r="AQ52" i="31"/>
  <c r="AP52" i="31"/>
  <c r="AO52" i="31"/>
  <c r="AN52" i="31"/>
  <c r="AM52" i="31"/>
  <c r="AL52" i="31"/>
  <c r="AK52" i="31"/>
  <c r="AJ52" i="31"/>
  <c r="AI52" i="31"/>
  <c r="AH52" i="31"/>
  <c r="AG52" i="31"/>
  <c r="AF52" i="31"/>
  <c r="AE52" i="31"/>
  <c r="AD52" i="31"/>
  <c r="AB52" i="31"/>
  <c r="AA52" i="31"/>
  <c r="Z52" i="31"/>
  <c r="Y52" i="31"/>
  <c r="X52" i="31"/>
  <c r="W52" i="31"/>
  <c r="V52" i="31"/>
  <c r="U52" i="31"/>
  <c r="T52" i="31"/>
  <c r="S52" i="31"/>
  <c r="R52" i="31"/>
  <c r="Q52" i="31"/>
  <c r="P52" i="31"/>
  <c r="O52" i="31"/>
  <c r="N52" i="31"/>
  <c r="K52" i="31"/>
  <c r="J52" i="31"/>
  <c r="I52" i="31"/>
  <c r="H52" i="31"/>
  <c r="G52" i="31"/>
  <c r="F52" i="31"/>
  <c r="E52" i="31"/>
  <c r="D52" i="31"/>
  <c r="C52" i="31"/>
  <c r="B52" i="31"/>
  <c r="CF33" i="31"/>
  <c r="CE33" i="31"/>
  <c r="CC33" i="31"/>
  <c r="CA33" i="31"/>
  <c r="BZ33" i="31"/>
  <c r="BY33" i="31"/>
  <c r="BX33" i="31"/>
  <c r="BW33" i="31"/>
  <c r="BT33" i="31"/>
  <c r="BR33" i="31"/>
  <c r="BO33" i="31"/>
  <c r="BN33" i="31"/>
  <c r="BM33" i="31"/>
  <c r="BL33" i="31"/>
  <c r="BK33" i="31"/>
  <c r="BJ33" i="31"/>
  <c r="BH33" i="31"/>
  <c r="BG33" i="31"/>
  <c r="BF33" i="31"/>
  <c r="BE33" i="31"/>
  <c r="BD33" i="31"/>
  <c r="BC33" i="31"/>
  <c r="BB33" i="31"/>
  <c r="AY33" i="31"/>
  <c r="AX33" i="31"/>
  <c r="AW33" i="31"/>
  <c r="AV33" i="31"/>
  <c r="AT33" i="31"/>
  <c r="AS33" i="31"/>
  <c r="AR33" i="31"/>
  <c r="AQ33" i="31"/>
  <c r="AP33" i="31"/>
  <c r="AO33" i="31"/>
  <c r="AN33" i="31"/>
  <c r="AM33" i="31"/>
  <c r="AL33" i="31"/>
  <c r="AK33" i="31"/>
  <c r="AJ33" i="31"/>
  <c r="AI33" i="31"/>
  <c r="AH33" i="31"/>
  <c r="AG33" i="31"/>
  <c r="AF33" i="31"/>
  <c r="AE33" i="31"/>
  <c r="AD33" i="31"/>
  <c r="AB33" i="31"/>
  <c r="AA33" i="31"/>
  <c r="Z33" i="31"/>
  <c r="Y33" i="31"/>
  <c r="X33" i="31"/>
  <c r="W33" i="31"/>
  <c r="V33" i="31"/>
  <c r="U33" i="31"/>
  <c r="T33" i="31"/>
  <c r="S33" i="31"/>
  <c r="R33" i="31"/>
  <c r="Q33" i="31"/>
  <c r="P33" i="31"/>
  <c r="O33" i="31"/>
  <c r="N33" i="31"/>
  <c r="K33" i="31"/>
  <c r="J33" i="31"/>
  <c r="I33" i="31"/>
  <c r="H33" i="31"/>
  <c r="G33" i="31"/>
  <c r="F33" i="31"/>
  <c r="E33" i="31"/>
  <c r="D33" i="31"/>
  <c r="C33" i="31"/>
  <c r="B33" i="31"/>
  <c r="CE160" i="31"/>
  <c r="CF119" i="31"/>
  <c r="CE119" i="31"/>
  <c r="CC119" i="31"/>
  <c r="CA119" i="31"/>
  <c r="BZ119" i="31"/>
  <c r="BY119" i="31"/>
  <c r="BX119" i="31"/>
  <c r="BW119" i="31"/>
  <c r="BT119" i="31"/>
  <c r="BR119" i="31"/>
  <c r="BO119" i="31"/>
  <c r="BN119" i="31"/>
  <c r="BM119" i="31"/>
  <c r="BL119" i="31"/>
  <c r="BK119" i="31"/>
  <c r="BJ119" i="31"/>
  <c r="BH119" i="31"/>
  <c r="BG119" i="31"/>
  <c r="BF119" i="31"/>
  <c r="BE119" i="31"/>
  <c r="BD119" i="31"/>
  <c r="BC119" i="31"/>
  <c r="BB119" i="31"/>
  <c r="AY119" i="31"/>
  <c r="AX119" i="31"/>
  <c r="AW119" i="31"/>
  <c r="AV119" i="31"/>
  <c r="AT119" i="31"/>
  <c r="AS119" i="31"/>
  <c r="AR119" i="31"/>
  <c r="AQ119" i="31"/>
  <c r="AP119" i="31"/>
  <c r="AO119" i="31"/>
  <c r="AN119" i="31"/>
  <c r="AM119" i="31"/>
  <c r="AL119" i="31"/>
  <c r="AK119" i="31"/>
  <c r="AJ119" i="31"/>
  <c r="AI119" i="31"/>
  <c r="AH119" i="31"/>
  <c r="AG119" i="31"/>
  <c r="AF119" i="31"/>
  <c r="AE119" i="31"/>
  <c r="AD119" i="31"/>
  <c r="AB119" i="31"/>
  <c r="AA119" i="31"/>
  <c r="Z119" i="31"/>
  <c r="Y119" i="31"/>
  <c r="X119" i="31"/>
  <c r="W119" i="31"/>
  <c r="V119" i="31"/>
  <c r="U119" i="31"/>
  <c r="T119" i="31"/>
  <c r="S119" i="31"/>
  <c r="R119" i="31"/>
  <c r="Q119" i="31"/>
  <c r="P119" i="31"/>
  <c r="O119" i="31"/>
  <c r="N119" i="31"/>
  <c r="K119" i="31"/>
  <c r="J119" i="31"/>
  <c r="I119" i="31"/>
  <c r="H119" i="31"/>
  <c r="G119" i="31"/>
  <c r="F119" i="31"/>
  <c r="E119" i="31"/>
  <c r="D119" i="31"/>
  <c r="C119" i="31"/>
  <c r="B119" i="31"/>
  <c r="CF88" i="31"/>
  <c r="CE88" i="31"/>
  <c r="CC88" i="31"/>
  <c r="CA88" i="31"/>
  <c r="BZ88" i="31"/>
  <c r="BY88" i="31"/>
  <c r="BX88" i="31"/>
  <c r="BW88" i="31"/>
  <c r="BT88" i="31"/>
  <c r="BR88" i="31"/>
  <c r="BO88" i="31"/>
  <c r="BN88" i="31"/>
  <c r="BM88" i="31"/>
  <c r="BL88" i="31"/>
  <c r="BK88" i="31"/>
  <c r="BJ88" i="31"/>
  <c r="BH88" i="31"/>
  <c r="BG88" i="31"/>
  <c r="BF88" i="31"/>
  <c r="BE88" i="31"/>
  <c r="BD88" i="31"/>
  <c r="BC88" i="31"/>
  <c r="BB88" i="31"/>
  <c r="AY88" i="31"/>
  <c r="AX88" i="31"/>
  <c r="AW88" i="31"/>
  <c r="AV88" i="31"/>
  <c r="AT88" i="31"/>
  <c r="AS88" i="31"/>
  <c r="AR88" i="31"/>
  <c r="AQ88" i="31"/>
  <c r="AP88" i="31"/>
  <c r="AO88" i="31"/>
  <c r="AN88" i="31"/>
  <c r="AM88" i="31"/>
  <c r="AL88" i="31"/>
  <c r="AK88" i="31"/>
  <c r="AJ88" i="31"/>
  <c r="AI88" i="31"/>
  <c r="AH88" i="31"/>
  <c r="AG88" i="31"/>
  <c r="AF88" i="31"/>
  <c r="AE88" i="31"/>
  <c r="AD88" i="31"/>
  <c r="AB88" i="31"/>
  <c r="AA88" i="31"/>
  <c r="Z88" i="31"/>
  <c r="Y88" i="31"/>
  <c r="X88" i="31"/>
  <c r="W88" i="31"/>
  <c r="V88" i="31"/>
  <c r="U88" i="31"/>
  <c r="T88" i="31"/>
  <c r="S88" i="31"/>
  <c r="R88" i="31"/>
  <c r="Q88" i="31"/>
  <c r="P88" i="31"/>
  <c r="O88" i="31"/>
  <c r="N88" i="31"/>
  <c r="K88" i="31"/>
  <c r="J88" i="31"/>
  <c r="I88" i="31"/>
  <c r="H88" i="31"/>
  <c r="G88" i="31"/>
  <c r="F88" i="31"/>
  <c r="E88" i="31"/>
  <c r="D88" i="31"/>
  <c r="C88" i="31"/>
  <c r="B88" i="31"/>
  <c r="CF32" i="31"/>
  <c r="CE32" i="31"/>
  <c r="CC32" i="31"/>
  <c r="CA32" i="31"/>
  <c r="BZ32" i="31"/>
  <c r="BY32" i="31"/>
  <c r="BX32" i="31"/>
  <c r="BW32" i="31"/>
  <c r="BT32" i="31"/>
  <c r="BR32" i="31"/>
  <c r="BO32" i="31"/>
  <c r="BN32" i="31"/>
  <c r="BM32" i="31"/>
  <c r="BL32" i="31"/>
  <c r="BK32" i="31"/>
  <c r="BJ32" i="31"/>
  <c r="BH32" i="31"/>
  <c r="BG32" i="31"/>
  <c r="BF32" i="31"/>
  <c r="BE32" i="31"/>
  <c r="BD32" i="31"/>
  <c r="BC32" i="31"/>
  <c r="BB32" i="31"/>
  <c r="AY32" i="31"/>
  <c r="AX32" i="31"/>
  <c r="AW32" i="31"/>
  <c r="AV32" i="31"/>
  <c r="AT32" i="31"/>
  <c r="AS32" i="31"/>
  <c r="AR32" i="31"/>
  <c r="AQ32" i="31"/>
  <c r="AP32" i="31"/>
  <c r="AO32" i="31"/>
  <c r="AN32" i="31"/>
  <c r="AM32" i="31"/>
  <c r="AL32" i="31"/>
  <c r="AK32" i="31"/>
  <c r="AJ32" i="31"/>
  <c r="AI32" i="31"/>
  <c r="AH32" i="31"/>
  <c r="AG32" i="31"/>
  <c r="AF32" i="31"/>
  <c r="AE32" i="31"/>
  <c r="AD32" i="31"/>
  <c r="AB32" i="31"/>
  <c r="AA32" i="31"/>
  <c r="Z32" i="31"/>
  <c r="Y32" i="31"/>
  <c r="X32" i="31"/>
  <c r="W32" i="31"/>
  <c r="V32" i="31"/>
  <c r="U32" i="31"/>
  <c r="T32" i="31"/>
  <c r="S32" i="31"/>
  <c r="R32" i="31"/>
  <c r="Q32" i="31"/>
  <c r="P32" i="31"/>
  <c r="O32" i="31"/>
  <c r="N32" i="31"/>
  <c r="K32" i="31"/>
  <c r="J32" i="31"/>
  <c r="I32" i="31"/>
  <c r="H32" i="31"/>
  <c r="G32" i="31"/>
  <c r="F32" i="31"/>
  <c r="E32" i="31"/>
  <c r="D32" i="31"/>
  <c r="C32" i="31"/>
  <c r="B32" i="31"/>
  <c r="CF143" i="31"/>
  <c r="CE143" i="31"/>
  <c r="CC143" i="31"/>
  <c r="CA143" i="31"/>
  <c r="BZ143" i="31"/>
  <c r="BY143" i="31"/>
  <c r="BX143" i="31"/>
  <c r="BW143" i="31"/>
  <c r="BT143" i="31"/>
  <c r="BR143" i="31"/>
  <c r="BO143" i="31"/>
  <c r="BN143" i="31"/>
  <c r="BM143" i="31"/>
  <c r="BL143" i="31"/>
  <c r="BK143" i="31"/>
  <c r="BJ143" i="31"/>
  <c r="BH143" i="31"/>
  <c r="BG143" i="31"/>
  <c r="BF143" i="31"/>
  <c r="BE143" i="31"/>
  <c r="BD143" i="31"/>
  <c r="BC143" i="31"/>
  <c r="BB143" i="31"/>
  <c r="AY143" i="31"/>
  <c r="AX143" i="31"/>
  <c r="AW143" i="31"/>
  <c r="AV143" i="31"/>
  <c r="AT143" i="31"/>
  <c r="AS143" i="31"/>
  <c r="AR143" i="31"/>
  <c r="AQ143" i="31"/>
  <c r="AP143" i="31"/>
  <c r="AO143" i="31"/>
  <c r="AN143" i="31"/>
  <c r="AM143" i="31"/>
  <c r="AL143" i="31"/>
  <c r="AK143" i="31"/>
  <c r="AJ143" i="31"/>
  <c r="AI143" i="31"/>
  <c r="AH143" i="31"/>
  <c r="AG143" i="31"/>
  <c r="AF143" i="31"/>
  <c r="AE143" i="31"/>
  <c r="AD143" i="31"/>
  <c r="AB143" i="31"/>
  <c r="AA143" i="31"/>
  <c r="Z143" i="31"/>
  <c r="Y143" i="31"/>
  <c r="X143" i="31"/>
  <c r="W143" i="31"/>
  <c r="V143" i="31"/>
  <c r="U143" i="31"/>
  <c r="T143" i="31"/>
  <c r="S143" i="31"/>
  <c r="R143" i="31"/>
  <c r="Q143" i="31"/>
  <c r="P143" i="31"/>
  <c r="O143" i="31"/>
  <c r="N143" i="31"/>
  <c r="K143" i="31"/>
  <c r="J143" i="31"/>
  <c r="I143" i="31"/>
  <c r="H143" i="31"/>
  <c r="G143" i="31"/>
  <c r="F143" i="31"/>
  <c r="E143" i="31"/>
  <c r="D143" i="31"/>
  <c r="C143" i="31"/>
  <c r="B143" i="31"/>
  <c r="CF69" i="31"/>
  <c r="CE69" i="31"/>
  <c r="CC69" i="31"/>
  <c r="CA69" i="31"/>
  <c r="BZ69" i="31"/>
  <c r="BY69" i="31"/>
  <c r="BX69" i="31"/>
  <c r="BW69" i="31"/>
  <c r="BT69" i="31"/>
  <c r="BR69" i="31"/>
  <c r="BO69" i="31"/>
  <c r="BN69" i="31"/>
  <c r="BM69" i="31"/>
  <c r="BL69" i="31"/>
  <c r="BK69" i="31"/>
  <c r="BJ69" i="31"/>
  <c r="BH69" i="31"/>
  <c r="BG69" i="31"/>
  <c r="BF69" i="31"/>
  <c r="BE69" i="31"/>
  <c r="BD69" i="31"/>
  <c r="BC69" i="31"/>
  <c r="BB69" i="31"/>
  <c r="AY69" i="31"/>
  <c r="AX69" i="31"/>
  <c r="AW69" i="31"/>
  <c r="AV69" i="31"/>
  <c r="AT69" i="31"/>
  <c r="AS69" i="31"/>
  <c r="AR69" i="31"/>
  <c r="AQ69" i="31"/>
  <c r="AP69" i="31"/>
  <c r="AO69" i="31"/>
  <c r="AN69" i="31"/>
  <c r="AM69" i="31"/>
  <c r="AL69" i="31"/>
  <c r="AK69" i="31"/>
  <c r="AJ69" i="31"/>
  <c r="AI69" i="31"/>
  <c r="AH69" i="31"/>
  <c r="AG69" i="31"/>
  <c r="AF69" i="31"/>
  <c r="AE69" i="31"/>
  <c r="AD69" i="31"/>
  <c r="AB69" i="31"/>
  <c r="AA69" i="31"/>
  <c r="Z69" i="31"/>
  <c r="Y69" i="31"/>
  <c r="X69" i="31"/>
  <c r="W69" i="31"/>
  <c r="V69" i="31"/>
  <c r="U69" i="31"/>
  <c r="T69" i="31"/>
  <c r="S69" i="31"/>
  <c r="R69" i="31"/>
  <c r="Q69" i="31"/>
  <c r="P69" i="31"/>
  <c r="O69" i="31"/>
  <c r="N69" i="31"/>
  <c r="K69" i="31"/>
  <c r="J69" i="31"/>
  <c r="I69" i="31"/>
  <c r="H69" i="31"/>
  <c r="G69" i="31"/>
  <c r="F69" i="31"/>
  <c r="E69" i="31"/>
  <c r="D69" i="31"/>
  <c r="C69" i="31"/>
  <c r="B69" i="31"/>
  <c r="CF118" i="31"/>
  <c r="CE118" i="31"/>
  <c r="CC118" i="31"/>
  <c r="CA118" i="31"/>
  <c r="BZ118" i="31"/>
  <c r="BY118" i="31"/>
  <c r="BX118" i="31"/>
  <c r="BW118" i="31"/>
  <c r="BT118" i="31"/>
  <c r="BR118" i="31"/>
  <c r="BO118" i="31"/>
  <c r="BN118" i="31"/>
  <c r="BM118" i="31"/>
  <c r="BL118" i="31"/>
  <c r="BK118" i="31"/>
  <c r="BJ118" i="31"/>
  <c r="BH118" i="31"/>
  <c r="BG118" i="31"/>
  <c r="BF118" i="31"/>
  <c r="BE118" i="31"/>
  <c r="BD118" i="31"/>
  <c r="BC118" i="31"/>
  <c r="BB118" i="31"/>
  <c r="AY118" i="31"/>
  <c r="AX118" i="31"/>
  <c r="AW118" i="31"/>
  <c r="AV118" i="31"/>
  <c r="AT118" i="31"/>
  <c r="AS118" i="31"/>
  <c r="AR118" i="31"/>
  <c r="AQ118" i="31"/>
  <c r="AP118" i="31"/>
  <c r="AO118" i="31"/>
  <c r="AN118" i="31"/>
  <c r="AM118" i="31"/>
  <c r="AL118" i="31"/>
  <c r="AK118" i="31"/>
  <c r="AJ118" i="31"/>
  <c r="AI118" i="31"/>
  <c r="AH118" i="31"/>
  <c r="AG118" i="31"/>
  <c r="AF118" i="31"/>
  <c r="AE118" i="31"/>
  <c r="AD118" i="31"/>
  <c r="AB118" i="31"/>
  <c r="AA118" i="31"/>
  <c r="Z118" i="31"/>
  <c r="Y118" i="31"/>
  <c r="X118" i="31"/>
  <c r="W118" i="31"/>
  <c r="V118" i="31"/>
  <c r="U118" i="31"/>
  <c r="T118" i="31"/>
  <c r="S118" i="31"/>
  <c r="R118" i="31"/>
  <c r="Q118" i="31"/>
  <c r="P118" i="31"/>
  <c r="O118" i="31"/>
  <c r="N118" i="31"/>
  <c r="K118" i="31"/>
  <c r="J118" i="31"/>
  <c r="I118" i="31"/>
  <c r="H118" i="31"/>
  <c r="G118" i="31"/>
  <c r="F118" i="31"/>
  <c r="E118" i="31"/>
  <c r="D118" i="31"/>
  <c r="C118" i="31"/>
  <c r="B118" i="31"/>
  <c r="CE159" i="31"/>
  <c r="CF131" i="31"/>
  <c r="CE131" i="31"/>
  <c r="CA131" i="31"/>
  <c r="BZ131" i="31"/>
  <c r="BM131" i="31"/>
  <c r="BK131" i="31"/>
  <c r="BJ131" i="31"/>
  <c r="BH131" i="31"/>
  <c r="BG131" i="31"/>
  <c r="BF131" i="31"/>
  <c r="BE131" i="31"/>
  <c r="BD131" i="31"/>
  <c r="BC131" i="31"/>
  <c r="BB131" i="31"/>
  <c r="AY131" i="31"/>
  <c r="AX131" i="31"/>
  <c r="AW131" i="31"/>
  <c r="AV131" i="31"/>
  <c r="AT131" i="31"/>
  <c r="AS131" i="31"/>
  <c r="AQ131" i="31"/>
  <c r="AP131" i="31"/>
  <c r="AO131" i="31"/>
  <c r="AN131" i="31"/>
  <c r="AM131" i="31"/>
  <c r="AL131" i="31"/>
  <c r="AK131" i="31"/>
  <c r="AJ131" i="31"/>
  <c r="AI131" i="31"/>
  <c r="AH131" i="31"/>
  <c r="AG131" i="31"/>
  <c r="AF131" i="31"/>
  <c r="AE131" i="31"/>
  <c r="AD131" i="31"/>
  <c r="AB131" i="31"/>
  <c r="AA131" i="31"/>
  <c r="Z131" i="31"/>
  <c r="Y131" i="31"/>
  <c r="X131" i="31"/>
  <c r="W131" i="31"/>
  <c r="V131" i="31"/>
  <c r="U131" i="31"/>
  <c r="T131" i="31"/>
  <c r="S131" i="31"/>
  <c r="R131" i="31"/>
  <c r="Q131" i="31"/>
  <c r="P131" i="31"/>
  <c r="O131" i="31"/>
  <c r="N131" i="31"/>
  <c r="K131" i="31"/>
  <c r="J131" i="31"/>
  <c r="I131" i="31"/>
  <c r="H131" i="31"/>
  <c r="G131" i="31"/>
  <c r="F131" i="31"/>
  <c r="E131" i="31"/>
  <c r="D131" i="31"/>
  <c r="C131" i="31"/>
  <c r="B131" i="31"/>
  <c r="CF117" i="31"/>
  <c r="CE117" i="31"/>
  <c r="CC117" i="31"/>
  <c r="CA117" i="31"/>
  <c r="BZ117" i="31"/>
  <c r="BY117" i="31"/>
  <c r="BX117" i="31"/>
  <c r="BW117" i="31"/>
  <c r="BT117" i="31"/>
  <c r="BR117" i="31"/>
  <c r="BO117" i="31"/>
  <c r="BN117" i="31"/>
  <c r="BM117" i="31"/>
  <c r="BL117" i="31"/>
  <c r="BK117" i="31"/>
  <c r="BJ117" i="31"/>
  <c r="BH117" i="31"/>
  <c r="BG117" i="31"/>
  <c r="BF117" i="31"/>
  <c r="BE117" i="31"/>
  <c r="BD117" i="31"/>
  <c r="BC117" i="31"/>
  <c r="BB117" i="31"/>
  <c r="AY117" i="31"/>
  <c r="AX117" i="31"/>
  <c r="AW117" i="31"/>
  <c r="AV117" i="31"/>
  <c r="AT117" i="31"/>
  <c r="AS117" i="31"/>
  <c r="AR117" i="31"/>
  <c r="AQ117" i="31"/>
  <c r="AP117" i="31"/>
  <c r="AO117" i="31"/>
  <c r="AN117" i="31"/>
  <c r="AM117" i="31"/>
  <c r="AL117" i="31"/>
  <c r="AK117" i="31"/>
  <c r="AJ117" i="31"/>
  <c r="AI117" i="31"/>
  <c r="AH117" i="31"/>
  <c r="AG117" i="31"/>
  <c r="AF117" i="31"/>
  <c r="AE117" i="31"/>
  <c r="AD117" i="31"/>
  <c r="AB117" i="31"/>
  <c r="AA117" i="31"/>
  <c r="Z117" i="31"/>
  <c r="Y117" i="31"/>
  <c r="X117" i="31"/>
  <c r="W117" i="31"/>
  <c r="V117" i="31"/>
  <c r="U117" i="31"/>
  <c r="T117" i="31"/>
  <c r="S117" i="31"/>
  <c r="R117" i="31"/>
  <c r="Q117" i="31"/>
  <c r="P117" i="31"/>
  <c r="O117" i="31"/>
  <c r="N117" i="31"/>
  <c r="K117" i="31"/>
  <c r="J117" i="31"/>
  <c r="I117" i="31"/>
  <c r="H117" i="31"/>
  <c r="G117" i="31"/>
  <c r="F117" i="31"/>
  <c r="E117" i="31"/>
  <c r="D117" i="31"/>
  <c r="C117" i="31"/>
  <c r="B117" i="31"/>
  <c r="CF130" i="31"/>
  <c r="CE130" i="31"/>
  <c r="CA130" i="31"/>
  <c r="BZ130" i="31"/>
  <c r="BW130" i="31"/>
  <c r="BM130" i="31"/>
  <c r="BK130" i="31"/>
  <c r="BJ130" i="31"/>
  <c r="BH130" i="31"/>
  <c r="BG130" i="31"/>
  <c r="BF130" i="31"/>
  <c r="BE130" i="31"/>
  <c r="BD130" i="31"/>
  <c r="BC130" i="31"/>
  <c r="BB130" i="31"/>
  <c r="AY130" i="31"/>
  <c r="AX130" i="31"/>
  <c r="AW130" i="31"/>
  <c r="AV130" i="31"/>
  <c r="AT130" i="31"/>
  <c r="AS130" i="31"/>
  <c r="AQ130" i="31"/>
  <c r="AP130" i="31"/>
  <c r="AO130" i="31"/>
  <c r="AN130" i="31"/>
  <c r="AM130" i="31"/>
  <c r="AL130" i="31"/>
  <c r="AK130" i="31"/>
  <c r="AJ130" i="31"/>
  <c r="AI130" i="31"/>
  <c r="AH130" i="31"/>
  <c r="AG130" i="31"/>
  <c r="AF130" i="31"/>
  <c r="AE130" i="31"/>
  <c r="AD130" i="31"/>
  <c r="AB130" i="31"/>
  <c r="AA130" i="31"/>
  <c r="Z130" i="31"/>
  <c r="Y130" i="31"/>
  <c r="X130" i="31"/>
  <c r="W130" i="31"/>
  <c r="V130" i="31"/>
  <c r="U130" i="31"/>
  <c r="T130" i="31"/>
  <c r="S130" i="31"/>
  <c r="R130" i="31"/>
  <c r="Q130" i="31"/>
  <c r="P130" i="31"/>
  <c r="O130" i="31"/>
  <c r="N130" i="31"/>
  <c r="K130" i="31"/>
  <c r="J130" i="31"/>
  <c r="I130" i="31"/>
  <c r="H130" i="31"/>
  <c r="G130" i="31"/>
  <c r="F130" i="31"/>
  <c r="E130" i="31"/>
  <c r="D130" i="31"/>
  <c r="C130" i="31"/>
  <c r="B130" i="31"/>
  <c r="CF116" i="31"/>
  <c r="CE116" i="31"/>
  <c r="CC116" i="31"/>
  <c r="CA116" i="31"/>
  <c r="BZ116" i="31"/>
  <c r="BY116" i="31"/>
  <c r="BX116" i="31"/>
  <c r="BW116" i="31"/>
  <c r="BT116" i="31"/>
  <c r="BR116" i="31"/>
  <c r="BO116" i="31"/>
  <c r="BN116" i="31"/>
  <c r="BM116" i="31"/>
  <c r="BL116" i="31"/>
  <c r="BK116" i="31"/>
  <c r="BJ116" i="31"/>
  <c r="BH116" i="31"/>
  <c r="BG116" i="31"/>
  <c r="BF116" i="31"/>
  <c r="BE116" i="31"/>
  <c r="BD116" i="31"/>
  <c r="BC116" i="31"/>
  <c r="BB116" i="31"/>
  <c r="AY116" i="31"/>
  <c r="AX116" i="31"/>
  <c r="AW116" i="31"/>
  <c r="AV116" i="31"/>
  <c r="AT116" i="31"/>
  <c r="AS116" i="31"/>
  <c r="AR116" i="31"/>
  <c r="AQ116" i="31"/>
  <c r="AP116" i="31"/>
  <c r="AO116" i="31"/>
  <c r="AN116" i="31"/>
  <c r="AM116" i="31"/>
  <c r="AL116" i="31"/>
  <c r="AK116" i="31"/>
  <c r="AJ116" i="31"/>
  <c r="AI116" i="31"/>
  <c r="AH116" i="31"/>
  <c r="AG116" i="31"/>
  <c r="AF116" i="31"/>
  <c r="AE116" i="31"/>
  <c r="AD116" i="31"/>
  <c r="AB116" i="31"/>
  <c r="AA116" i="31"/>
  <c r="Z116" i="31"/>
  <c r="Y116" i="31"/>
  <c r="X116" i="31"/>
  <c r="W116" i="31"/>
  <c r="V116" i="31"/>
  <c r="U116" i="31"/>
  <c r="T116" i="31"/>
  <c r="S116" i="31"/>
  <c r="R116" i="31"/>
  <c r="Q116" i="31"/>
  <c r="P116" i="31"/>
  <c r="O116" i="31"/>
  <c r="N116" i="31"/>
  <c r="K116" i="31"/>
  <c r="J116" i="31"/>
  <c r="I116" i="31"/>
  <c r="H116" i="31"/>
  <c r="G116" i="31"/>
  <c r="F116" i="31"/>
  <c r="E116" i="31"/>
  <c r="D116" i="31"/>
  <c r="C116" i="31"/>
  <c r="B116" i="31"/>
  <c r="CF99" i="31"/>
  <c r="CE99" i="31"/>
  <c r="CA99" i="31"/>
  <c r="BZ99" i="31"/>
  <c r="BW99" i="31"/>
  <c r="BN99" i="31"/>
  <c r="BM99" i="31"/>
  <c r="BK99" i="31"/>
  <c r="BJ99" i="31"/>
  <c r="BH99" i="31"/>
  <c r="BG99" i="31"/>
  <c r="BF99" i="31"/>
  <c r="BE99" i="31"/>
  <c r="BD99" i="31"/>
  <c r="BC99" i="31"/>
  <c r="BB99" i="31"/>
  <c r="AY99" i="31"/>
  <c r="AX99" i="31"/>
  <c r="AW99" i="31"/>
  <c r="AV99" i="31"/>
  <c r="AT99" i="31"/>
  <c r="AS99" i="31"/>
  <c r="AQ99" i="31"/>
  <c r="AP99" i="31"/>
  <c r="AO99" i="31"/>
  <c r="AN99" i="31"/>
  <c r="AM99" i="31"/>
  <c r="AL99" i="31"/>
  <c r="AK99" i="31"/>
  <c r="AJ99" i="31"/>
  <c r="AI99" i="31"/>
  <c r="AH99" i="31"/>
  <c r="AG99" i="31"/>
  <c r="AF99" i="31"/>
  <c r="AE99" i="31"/>
  <c r="AD99" i="31"/>
  <c r="AB99" i="31"/>
  <c r="AA99" i="31"/>
  <c r="Z99" i="31"/>
  <c r="Y99" i="31"/>
  <c r="X99" i="31"/>
  <c r="W99" i="31"/>
  <c r="V99" i="31"/>
  <c r="U99" i="31"/>
  <c r="T99" i="31"/>
  <c r="S99" i="31"/>
  <c r="R99" i="31"/>
  <c r="Q99" i="31"/>
  <c r="P99" i="31"/>
  <c r="O99" i="31"/>
  <c r="N99" i="31"/>
  <c r="K99" i="31"/>
  <c r="J99" i="31"/>
  <c r="I99" i="31"/>
  <c r="H99" i="31"/>
  <c r="G99" i="31"/>
  <c r="F99" i="31"/>
  <c r="E99" i="31"/>
  <c r="D99" i="31"/>
  <c r="C99" i="31"/>
  <c r="B99" i="31"/>
  <c r="CF87" i="31"/>
  <c r="CE87" i="31"/>
  <c r="CC87" i="31"/>
  <c r="CA87" i="31"/>
  <c r="BZ87" i="31"/>
  <c r="BY87" i="31"/>
  <c r="BX87" i="31"/>
  <c r="BW87" i="31"/>
  <c r="BT87" i="31"/>
  <c r="BR87" i="31"/>
  <c r="BO87" i="31"/>
  <c r="BN87" i="31"/>
  <c r="BM87" i="31"/>
  <c r="BL87" i="31"/>
  <c r="BK87" i="31"/>
  <c r="BJ87" i="31"/>
  <c r="BH87" i="31"/>
  <c r="BG87" i="31"/>
  <c r="BF87" i="31"/>
  <c r="BE87" i="31"/>
  <c r="BD87" i="31"/>
  <c r="BC87" i="31"/>
  <c r="BB87" i="31"/>
  <c r="AY87" i="31"/>
  <c r="AX87" i="31"/>
  <c r="AW87" i="31"/>
  <c r="AV87" i="31"/>
  <c r="AT87" i="31"/>
  <c r="AS87" i="31"/>
  <c r="AR87" i="31"/>
  <c r="AQ87" i="31"/>
  <c r="AP87" i="31"/>
  <c r="AO87" i="31"/>
  <c r="AN87" i="31"/>
  <c r="AM87" i="31"/>
  <c r="AL87" i="31"/>
  <c r="AK87" i="31"/>
  <c r="AJ87" i="31"/>
  <c r="AI87" i="31"/>
  <c r="AH87" i="31"/>
  <c r="AG87" i="31"/>
  <c r="AF87" i="31"/>
  <c r="AE87" i="31"/>
  <c r="AD87" i="31"/>
  <c r="AB87" i="31"/>
  <c r="AA87" i="31"/>
  <c r="Z87" i="31"/>
  <c r="Y87" i="31"/>
  <c r="X87" i="31"/>
  <c r="W87" i="31"/>
  <c r="V87" i="31"/>
  <c r="U87" i="31"/>
  <c r="T87" i="31"/>
  <c r="S87" i="31"/>
  <c r="R87" i="31"/>
  <c r="Q87" i="31"/>
  <c r="P87" i="31"/>
  <c r="O87" i="31"/>
  <c r="N87" i="31"/>
  <c r="K87" i="31"/>
  <c r="J87" i="31"/>
  <c r="I87" i="31"/>
  <c r="H87" i="31"/>
  <c r="G87" i="31"/>
  <c r="F87" i="31"/>
  <c r="E87" i="31"/>
  <c r="D87" i="31"/>
  <c r="C87" i="31"/>
  <c r="B87" i="31"/>
  <c r="CF98" i="31"/>
  <c r="CE98" i="31"/>
  <c r="CA98" i="31"/>
  <c r="BZ98" i="31"/>
  <c r="BM98" i="31"/>
  <c r="BK98" i="31"/>
  <c r="BJ98" i="31"/>
  <c r="BH98" i="31"/>
  <c r="BG98" i="31"/>
  <c r="BF98" i="31"/>
  <c r="BE98" i="31"/>
  <c r="BD98" i="31"/>
  <c r="BC98" i="31"/>
  <c r="BB98" i="31"/>
  <c r="AY98" i="31"/>
  <c r="AX98" i="31"/>
  <c r="AW98" i="31"/>
  <c r="AV98" i="31"/>
  <c r="AT98" i="31"/>
  <c r="AS98" i="31"/>
  <c r="AQ98" i="31"/>
  <c r="AP98" i="31"/>
  <c r="AO98" i="31"/>
  <c r="AN98" i="31"/>
  <c r="AM98" i="31"/>
  <c r="AL98" i="31"/>
  <c r="AK98" i="31"/>
  <c r="AJ98" i="31"/>
  <c r="AI98" i="31"/>
  <c r="AH98" i="31"/>
  <c r="AG98" i="31"/>
  <c r="AF98" i="31"/>
  <c r="AE98" i="31"/>
  <c r="AD98" i="31"/>
  <c r="AB98" i="31"/>
  <c r="AA98" i="31"/>
  <c r="Z98" i="31"/>
  <c r="Y98" i="31"/>
  <c r="X98" i="31"/>
  <c r="W98" i="31"/>
  <c r="V98" i="31"/>
  <c r="U98" i="31"/>
  <c r="T98" i="31"/>
  <c r="S98" i="31"/>
  <c r="R98" i="31"/>
  <c r="Q98" i="31"/>
  <c r="P98" i="31"/>
  <c r="O98" i="31"/>
  <c r="N98" i="31"/>
  <c r="K98" i="31"/>
  <c r="J98" i="31"/>
  <c r="I98" i="31"/>
  <c r="H98" i="31"/>
  <c r="G98" i="31"/>
  <c r="F98" i="31"/>
  <c r="E98" i="31"/>
  <c r="D98" i="31"/>
  <c r="C98" i="31"/>
  <c r="B98" i="31"/>
  <c r="CF86" i="31"/>
  <c r="CE86" i="31"/>
  <c r="CC86" i="31"/>
  <c r="CA86" i="31"/>
  <c r="BZ86" i="31"/>
  <c r="BY86" i="31"/>
  <c r="BX86" i="31"/>
  <c r="BW86" i="31"/>
  <c r="BT86" i="31"/>
  <c r="BR86" i="31"/>
  <c r="BO86" i="31"/>
  <c r="BN86" i="31"/>
  <c r="BM86" i="31"/>
  <c r="BL86" i="31"/>
  <c r="BK86" i="31"/>
  <c r="BJ86" i="31"/>
  <c r="BH86" i="31"/>
  <c r="BG86" i="31"/>
  <c r="BF86" i="31"/>
  <c r="BE86" i="31"/>
  <c r="BD86" i="31"/>
  <c r="BC86" i="31"/>
  <c r="BB86" i="31"/>
  <c r="AY86" i="31"/>
  <c r="AX86" i="31"/>
  <c r="AW86" i="31"/>
  <c r="AV86" i="31"/>
  <c r="AT86" i="31"/>
  <c r="AS86" i="31"/>
  <c r="AR86" i="31"/>
  <c r="AQ86" i="31"/>
  <c r="AP86" i="31"/>
  <c r="AO86" i="31"/>
  <c r="AN86" i="31"/>
  <c r="AM86" i="31"/>
  <c r="AL86" i="31"/>
  <c r="AK86" i="31"/>
  <c r="AJ86" i="31"/>
  <c r="AI86" i="31"/>
  <c r="AH86" i="31"/>
  <c r="AG86" i="31"/>
  <c r="AF86" i="31"/>
  <c r="AE86" i="31"/>
  <c r="AD86" i="31"/>
  <c r="AB86" i="31"/>
  <c r="AA86" i="31"/>
  <c r="Z86" i="31"/>
  <c r="Y86" i="31"/>
  <c r="X86" i="31"/>
  <c r="W86" i="31"/>
  <c r="V86" i="31"/>
  <c r="U86" i="31"/>
  <c r="T86" i="31"/>
  <c r="S86" i="31"/>
  <c r="R86" i="31"/>
  <c r="Q86" i="31"/>
  <c r="P86" i="31"/>
  <c r="O86" i="31"/>
  <c r="N86" i="31"/>
  <c r="K86" i="31"/>
  <c r="J86" i="31"/>
  <c r="I86" i="31"/>
  <c r="H86" i="31"/>
  <c r="G86" i="31"/>
  <c r="F86" i="31"/>
  <c r="E86" i="31"/>
  <c r="D86" i="31"/>
  <c r="C86" i="31"/>
  <c r="B86" i="31"/>
  <c r="CF51" i="31"/>
  <c r="CE51" i="31"/>
  <c r="CA51" i="31"/>
  <c r="BZ51" i="31"/>
  <c r="BM51" i="31"/>
  <c r="BK51" i="31"/>
  <c r="BJ51" i="31"/>
  <c r="BH51" i="31"/>
  <c r="BG51" i="31"/>
  <c r="BF51" i="31"/>
  <c r="BE51" i="31"/>
  <c r="BD51" i="31"/>
  <c r="BC51" i="31"/>
  <c r="BB51" i="31"/>
  <c r="AY51" i="31"/>
  <c r="AX51" i="31"/>
  <c r="AW51" i="31"/>
  <c r="AV51" i="31"/>
  <c r="AT51" i="31"/>
  <c r="AS51" i="31"/>
  <c r="AQ51" i="31"/>
  <c r="AP51" i="31"/>
  <c r="AO51" i="31"/>
  <c r="AN51" i="31"/>
  <c r="AM51" i="31"/>
  <c r="AL51" i="31"/>
  <c r="AK51" i="31"/>
  <c r="AJ51" i="31"/>
  <c r="AI51" i="31"/>
  <c r="AH51" i="31"/>
  <c r="AG51" i="31"/>
  <c r="AF51" i="31"/>
  <c r="AE51" i="31"/>
  <c r="AD51" i="31"/>
  <c r="AB51" i="31"/>
  <c r="AA51" i="31"/>
  <c r="Z51" i="31"/>
  <c r="Y51" i="31"/>
  <c r="X51" i="31"/>
  <c r="W51" i="31"/>
  <c r="V51" i="31"/>
  <c r="U51" i="31"/>
  <c r="T51" i="31"/>
  <c r="S51" i="31"/>
  <c r="R51" i="31"/>
  <c r="Q51" i="31"/>
  <c r="P51" i="31"/>
  <c r="O51" i="31"/>
  <c r="N51" i="31"/>
  <c r="K51" i="31"/>
  <c r="J51" i="31"/>
  <c r="I51" i="31"/>
  <c r="H51" i="31"/>
  <c r="G51" i="31"/>
  <c r="F51" i="31"/>
  <c r="E51" i="31"/>
  <c r="D51" i="31"/>
  <c r="C51" i="31"/>
  <c r="B51" i="31"/>
  <c r="CF31" i="31"/>
  <c r="CE31" i="31"/>
  <c r="CC31" i="31"/>
  <c r="CA31" i="31"/>
  <c r="BZ31" i="31"/>
  <c r="BY31" i="31"/>
  <c r="BX31" i="31"/>
  <c r="BW31" i="31"/>
  <c r="BT31" i="31"/>
  <c r="BR31" i="31"/>
  <c r="BO31" i="31"/>
  <c r="BN31" i="31"/>
  <c r="BM31" i="31"/>
  <c r="BL31" i="31"/>
  <c r="BK31" i="31"/>
  <c r="BJ31" i="31"/>
  <c r="BH31" i="31"/>
  <c r="BG31" i="31"/>
  <c r="BF31" i="31"/>
  <c r="BE31" i="31"/>
  <c r="BD31" i="31"/>
  <c r="BC31" i="31"/>
  <c r="BB31" i="31"/>
  <c r="AY31" i="31"/>
  <c r="AX31" i="31"/>
  <c r="AW31" i="31"/>
  <c r="AV31" i="31"/>
  <c r="AT31" i="31"/>
  <c r="AS31" i="31"/>
  <c r="AR31" i="31"/>
  <c r="AQ31" i="31"/>
  <c r="AP31" i="31"/>
  <c r="AO31" i="31"/>
  <c r="AN31" i="31"/>
  <c r="AM31" i="31"/>
  <c r="AL31" i="31"/>
  <c r="AK31" i="31"/>
  <c r="AJ31" i="31"/>
  <c r="AI31" i="31"/>
  <c r="AH31" i="31"/>
  <c r="AG31" i="31"/>
  <c r="AF31" i="31"/>
  <c r="AE31" i="31"/>
  <c r="AD31" i="31"/>
  <c r="AB31" i="31"/>
  <c r="AA31" i="31"/>
  <c r="Z31" i="31"/>
  <c r="Y31" i="31"/>
  <c r="X31" i="31"/>
  <c r="W31" i="31"/>
  <c r="V31" i="31"/>
  <c r="U31" i="31"/>
  <c r="T31" i="31"/>
  <c r="S31" i="31"/>
  <c r="R31" i="31"/>
  <c r="Q31" i="31"/>
  <c r="P31" i="31"/>
  <c r="O31" i="31"/>
  <c r="N31" i="31"/>
  <c r="K31" i="31"/>
  <c r="J31" i="31"/>
  <c r="I31" i="31"/>
  <c r="H31" i="31"/>
  <c r="G31" i="31"/>
  <c r="F31" i="31"/>
  <c r="E31" i="31"/>
  <c r="D31" i="31"/>
  <c r="C31" i="31"/>
  <c r="B31" i="31"/>
  <c r="CF50" i="31"/>
  <c r="CE50" i="31"/>
  <c r="CC50" i="31"/>
  <c r="CA50" i="31"/>
  <c r="BZ50" i="31"/>
  <c r="BM50" i="31"/>
  <c r="BK50" i="31"/>
  <c r="BJ50" i="31"/>
  <c r="BH50" i="31"/>
  <c r="BG50" i="31"/>
  <c r="BF50" i="31"/>
  <c r="BE50" i="31"/>
  <c r="BD50" i="31"/>
  <c r="BC50" i="31"/>
  <c r="BB50" i="31"/>
  <c r="AY50" i="31"/>
  <c r="AX50" i="31"/>
  <c r="AW50" i="31"/>
  <c r="AV50" i="31"/>
  <c r="AT50" i="31"/>
  <c r="AS50" i="31"/>
  <c r="AR50" i="31"/>
  <c r="AQ50" i="31"/>
  <c r="AP50" i="31"/>
  <c r="AO50" i="31"/>
  <c r="AN50" i="31"/>
  <c r="AM50" i="31"/>
  <c r="AL50" i="31"/>
  <c r="AK50" i="31"/>
  <c r="AJ50" i="31"/>
  <c r="AI50" i="31"/>
  <c r="AH50" i="31"/>
  <c r="AG50" i="31"/>
  <c r="AF50" i="31"/>
  <c r="AE50" i="31"/>
  <c r="AD50" i="31"/>
  <c r="AB50" i="31"/>
  <c r="AA50" i="31"/>
  <c r="Z50" i="31"/>
  <c r="Y50" i="31"/>
  <c r="X50" i="31"/>
  <c r="W50" i="31"/>
  <c r="V50" i="31"/>
  <c r="U50" i="31"/>
  <c r="T50" i="31"/>
  <c r="S50" i="31"/>
  <c r="R50" i="31"/>
  <c r="Q50" i="31"/>
  <c r="P50" i="31"/>
  <c r="O50" i="31"/>
  <c r="N50" i="31"/>
  <c r="K50" i="31"/>
  <c r="J50" i="31"/>
  <c r="I50" i="31"/>
  <c r="H50" i="31"/>
  <c r="G50" i="31"/>
  <c r="F50" i="31"/>
  <c r="E50" i="31"/>
  <c r="D50" i="31"/>
  <c r="C50" i="31"/>
  <c r="B50" i="31"/>
  <c r="CF30" i="31"/>
  <c r="CE30" i="31"/>
  <c r="CC30" i="31"/>
  <c r="CA30" i="31"/>
  <c r="BZ30" i="31"/>
  <c r="BY30" i="31"/>
  <c r="BX30" i="31"/>
  <c r="BW30" i="31"/>
  <c r="BT30" i="31"/>
  <c r="BR30" i="31"/>
  <c r="BO30" i="31"/>
  <c r="BN30" i="31"/>
  <c r="BM30" i="31"/>
  <c r="BL30" i="31"/>
  <c r="BK30" i="31"/>
  <c r="BJ30" i="31"/>
  <c r="BH30" i="31"/>
  <c r="BG30" i="31"/>
  <c r="BF30" i="31"/>
  <c r="BE30" i="31"/>
  <c r="BD30" i="31"/>
  <c r="BC30" i="31"/>
  <c r="BB30" i="31"/>
  <c r="AY30" i="31"/>
  <c r="AX30" i="31"/>
  <c r="AW30" i="31"/>
  <c r="AV30" i="31"/>
  <c r="AT30" i="31"/>
  <c r="AS30" i="31"/>
  <c r="AR30" i="31"/>
  <c r="AQ30" i="31"/>
  <c r="AP30" i="31"/>
  <c r="AO30" i="31"/>
  <c r="AN30" i="31"/>
  <c r="AM30" i="31"/>
  <c r="AL30" i="31"/>
  <c r="AK30" i="31"/>
  <c r="AJ30" i="31"/>
  <c r="AI30" i="31"/>
  <c r="AH30" i="31"/>
  <c r="AG30" i="31"/>
  <c r="AF30" i="31"/>
  <c r="AE30" i="31"/>
  <c r="AD30" i="31"/>
  <c r="AB30" i="31"/>
  <c r="AA30" i="31"/>
  <c r="Z30" i="31"/>
  <c r="Y30" i="31"/>
  <c r="X30" i="31"/>
  <c r="W30" i="31"/>
  <c r="V30" i="31"/>
  <c r="U30" i="31"/>
  <c r="T30" i="31"/>
  <c r="S30" i="31"/>
  <c r="R30" i="31"/>
  <c r="Q30" i="31"/>
  <c r="P30" i="31"/>
  <c r="O30" i="31"/>
  <c r="N30" i="31"/>
  <c r="K30" i="31"/>
  <c r="J30" i="31"/>
  <c r="I30" i="31"/>
  <c r="H30" i="31"/>
  <c r="G30" i="31"/>
  <c r="F30" i="31"/>
  <c r="E30" i="31"/>
  <c r="D30" i="31"/>
  <c r="C30" i="31"/>
  <c r="B30" i="31"/>
  <c r="CE158" i="31"/>
  <c r="CF129" i="31"/>
  <c r="CE129" i="31"/>
  <c r="CA129" i="31"/>
  <c r="BZ129" i="31"/>
  <c r="BM129" i="31"/>
  <c r="BK129" i="31"/>
  <c r="BJ129" i="31"/>
  <c r="BH129" i="31"/>
  <c r="BG129" i="31"/>
  <c r="BF129" i="31"/>
  <c r="BE129" i="31"/>
  <c r="BD129" i="31"/>
  <c r="BC129" i="31"/>
  <c r="BB129" i="31"/>
  <c r="AY129" i="31"/>
  <c r="AX129" i="31"/>
  <c r="AW129" i="31"/>
  <c r="AV129" i="31"/>
  <c r="AT129" i="31"/>
  <c r="AS129" i="31"/>
  <c r="AR129" i="31"/>
  <c r="AQ129" i="31"/>
  <c r="AP129" i="31"/>
  <c r="AO129" i="31"/>
  <c r="AN129" i="31"/>
  <c r="AM129" i="31"/>
  <c r="AL129" i="31"/>
  <c r="AK129" i="31"/>
  <c r="AJ129" i="31"/>
  <c r="AI129" i="31"/>
  <c r="AH129" i="31"/>
  <c r="AG129" i="31"/>
  <c r="AF129" i="31"/>
  <c r="AE129" i="31"/>
  <c r="AD129" i="31"/>
  <c r="AB129" i="31"/>
  <c r="AA129" i="31"/>
  <c r="Z129" i="31"/>
  <c r="Y129" i="31"/>
  <c r="X129" i="31"/>
  <c r="W129" i="31"/>
  <c r="V129" i="31"/>
  <c r="U129" i="31"/>
  <c r="T129" i="31"/>
  <c r="S129" i="31"/>
  <c r="R129" i="31"/>
  <c r="Q129" i="31"/>
  <c r="P129" i="31"/>
  <c r="O129" i="31"/>
  <c r="N129" i="31"/>
  <c r="K129" i="31"/>
  <c r="J129" i="31"/>
  <c r="I129" i="31"/>
  <c r="H129" i="31"/>
  <c r="G129" i="31"/>
  <c r="F129" i="31"/>
  <c r="E129" i="31"/>
  <c r="D129" i="31"/>
  <c r="C129" i="31"/>
  <c r="B129" i="31"/>
  <c r="CF115" i="31"/>
  <c r="CE115" i="31"/>
  <c r="CC115" i="31"/>
  <c r="CA115" i="31"/>
  <c r="BZ115" i="31"/>
  <c r="BY115" i="31"/>
  <c r="BX115" i="31"/>
  <c r="BW115" i="31"/>
  <c r="BT115" i="31"/>
  <c r="BR115" i="31"/>
  <c r="BO115" i="31"/>
  <c r="BN115" i="31"/>
  <c r="BM115" i="31"/>
  <c r="BL115" i="31"/>
  <c r="BK115" i="31"/>
  <c r="BJ115" i="31"/>
  <c r="BH115" i="31"/>
  <c r="BG115" i="31"/>
  <c r="BF115" i="31"/>
  <c r="BE115" i="31"/>
  <c r="BD115" i="31"/>
  <c r="BC115" i="31"/>
  <c r="BB115" i="31"/>
  <c r="AY115" i="31"/>
  <c r="AX115" i="31"/>
  <c r="AW115" i="31"/>
  <c r="AV115" i="31"/>
  <c r="AT115" i="31"/>
  <c r="AS115" i="31"/>
  <c r="AR115" i="31"/>
  <c r="AQ115" i="31"/>
  <c r="AP115" i="31"/>
  <c r="AO115" i="31"/>
  <c r="AN115" i="31"/>
  <c r="AM115" i="31"/>
  <c r="AL115" i="31"/>
  <c r="AK115" i="31"/>
  <c r="AJ115" i="31"/>
  <c r="AI115" i="31"/>
  <c r="AH115" i="31"/>
  <c r="AG115" i="31"/>
  <c r="AF115" i="31"/>
  <c r="AE115" i="31"/>
  <c r="AD115" i="31"/>
  <c r="AB115" i="31"/>
  <c r="AA115" i="31"/>
  <c r="Z115" i="31"/>
  <c r="Y115" i="31"/>
  <c r="X115" i="31"/>
  <c r="W115" i="31"/>
  <c r="V115" i="31"/>
  <c r="U115" i="31"/>
  <c r="T115" i="31"/>
  <c r="S115" i="31"/>
  <c r="R115" i="31"/>
  <c r="Q115" i="31"/>
  <c r="P115" i="31"/>
  <c r="O115" i="31"/>
  <c r="N115" i="31"/>
  <c r="K115" i="31"/>
  <c r="J115" i="31"/>
  <c r="I115" i="31"/>
  <c r="H115" i="31"/>
  <c r="G115" i="31"/>
  <c r="F115" i="31"/>
  <c r="E115" i="31"/>
  <c r="D115" i="31"/>
  <c r="C115" i="31"/>
  <c r="B115" i="31"/>
  <c r="CF128" i="31"/>
  <c r="CE128" i="31"/>
  <c r="CC128" i="31"/>
  <c r="CA128" i="31"/>
  <c r="BZ128" i="31"/>
  <c r="BO128" i="31"/>
  <c r="BM128" i="31"/>
  <c r="BK128" i="31"/>
  <c r="BJ128" i="31"/>
  <c r="BH128" i="31"/>
  <c r="BG128" i="31"/>
  <c r="BF128" i="31"/>
  <c r="BE128" i="31"/>
  <c r="BD128" i="31"/>
  <c r="BC128" i="31"/>
  <c r="BB128" i="31"/>
  <c r="AY128" i="31"/>
  <c r="AX128" i="31"/>
  <c r="AW128" i="31"/>
  <c r="AV128" i="31"/>
  <c r="AT128" i="31"/>
  <c r="AS128" i="31"/>
  <c r="AQ128" i="31"/>
  <c r="AP128" i="31"/>
  <c r="AO128" i="31"/>
  <c r="AN128" i="31"/>
  <c r="AM128" i="31"/>
  <c r="AL128" i="31"/>
  <c r="AK128" i="31"/>
  <c r="AJ128" i="31"/>
  <c r="AI128" i="31"/>
  <c r="AH128" i="31"/>
  <c r="AG128" i="31"/>
  <c r="AF128" i="31"/>
  <c r="AE128" i="31"/>
  <c r="AD128" i="31"/>
  <c r="AB128" i="31"/>
  <c r="AA128" i="31"/>
  <c r="Z128" i="31"/>
  <c r="Y128" i="31"/>
  <c r="X128" i="31"/>
  <c r="W128" i="31"/>
  <c r="V128" i="31"/>
  <c r="U128" i="31"/>
  <c r="T128" i="31"/>
  <c r="S128" i="31"/>
  <c r="R128" i="31"/>
  <c r="Q128" i="31"/>
  <c r="P128" i="31"/>
  <c r="O128" i="31"/>
  <c r="N128" i="31"/>
  <c r="K128" i="31"/>
  <c r="J128" i="31"/>
  <c r="I128" i="31"/>
  <c r="H128" i="31"/>
  <c r="G128" i="31"/>
  <c r="F128" i="31"/>
  <c r="E128" i="31"/>
  <c r="D128" i="31"/>
  <c r="C128" i="31"/>
  <c r="B128" i="31"/>
  <c r="CF114" i="31"/>
  <c r="CE114" i="31"/>
  <c r="CC114" i="31"/>
  <c r="CA114" i="31"/>
  <c r="BZ114" i="31"/>
  <c r="BY114" i="31"/>
  <c r="BX114" i="31"/>
  <c r="BW114" i="31"/>
  <c r="BT114" i="31"/>
  <c r="BR114" i="31"/>
  <c r="BO114" i="31"/>
  <c r="BN114" i="31"/>
  <c r="BM114" i="31"/>
  <c r="BL114" i="31"/>
  <c r="BK114" i="31"/>
  <c r="BJ114" i="31"/>
  <c r="BH114" i="31"/>
  <c r="BG114" i="31"/>
  <c r="BF114" i="31"/>
  <c r="BE114" i="31"/>
  <c r="BD114" i="31"/>
  <c r="BC114" i="31"/>
  <c r="BB114" i="31"/>
  <c r="AY114" i="31"/>
  <c r="AX114" i="31"/>
  <c r="AW114" i="31"/>
  <c r="AV114" i="31"/>
  <c r="AT114" i="31"/>
  <c r="AS114" i="31"/>
  <c r="AR114" i="31"/>
  <c r="AQ114" i="31"/>
  <c r="AP114" i="31"/>
  <c r="AO114" i="31"/>
  <c r="AN114" i="31"/>
  <c r="AM114" i="31"/>
  <c r="AL114" i="31"/>
  <c r="AK114" i="31"/>
  <c r="AJ114" i="31"/>
  <c r="AI114" i="31"/>
  <c r="AH114" i="31"/>
  <c r="AG114" i="31"/>
  <c r="AF114" i="31"/>
  <c r="AE114" i="31"/>
  <c r="AD114" i="31"/>
  <c r="AB114" i="31"/>
  <c r="AA114" i="31"/>
  <c r="Z114" i="31"/>
  <c r="Y114" i="31"/>
  <c r="X114" i="31"/>
  <c r="W114" i="31"/>
  <c r="V114" i="31"/>
  <c r="U114" i="31"/>
  <c r="T114" i="31"/>
  <c r="S114" i="31"/>
  <c r="R114" i="31"/>
  <c r="Q114" i="31"/>
  <c r="P114" i="31"/>
  <c r="O114" i="31"/>
  <c r="N114" i="31"/>
  <c r="K114" i="31"/>
  <c r="J114" i="31"/>
  <c r="I114" i="31"/>
  <c r="H114" i="31"/>
  <c r="G114" i="31"/>
  <c r="F114" i="31"/>
  <c r="E114" i="31"/>
  <c r="D114" i="31"/>
  <c r="C114" i="31"/>
  <c r="B114" i="31"/>
  <c r="CF153" i="31"/>
  <c r="CE153" i="31"/>
  <c r="CA153" i="31"/>
  <c r="BZ153" i="31"/>
  <c r="BM153" i="31"/>
  <c r="BK153" i="31"/>
  <c r="BJ153" i="31"/>
  <c r="BH153" i="31"/>
  <c r="BG153" i="31"/>
  <c r="BF153" i="31"/>
  <c r="BE153" i="31"/>
  <c r="BD153" i="31"/>
  <c r="BC153" i="31"/>
  <c r="BB153" i="31"/>
  <c r="AY153" i="31"/>
  <c r="AX153" i="31"/>
  <c r="AW153" i="31"/>
  <c r="AV153" i="31"/>
  <c r="AT153" i="31"/>
  <c r="AS153" i="31"/>
  <c r="AQ153" i="31"/>
  <c r="AP153" i="31"/>
  <c r="AO153" i="31"/>
  <c r="AN153" i="31"/>
  <c r="AM153" i="31"/>
  <c r="AL153" i="31"/>
  <c r="AK153" i="31"/>
  <c r="AJ153" i="31"/>
  <c r="AI153" i="31"/>
  <c r="AH153" i="31"/>
  <c r="AG153" i="31"/>
  <c r="AF153" i="31"/>
  <c r="AE153" i="31"/>
  <c r="AD153" i="31"/>
  <c r="AB153" i="31"/>
  <c r="AA153" i="31"/>
  <c r="Z153" i="31"/>
  <c r="Y153" i="31"/>
  <c r="X153" i="31"/>
  <c r="W153" i="31"/>
  <c r="V153" i="31"/>
  <c r="U153" i="31"/>
  <c r="T153" i="31"/>
  <c r="S153" i="31"/>
  <c r="R153" i="31"/>
  <c r="Q153" i="31"/>
  <c r="P153" i="31"/>
  <c r="O153" i="31"/>
  <c r="N153" i="31"/>
  <c r="K153" i="31"/>
  <c r="J153" i="31"/>
  <c r="I153" i="31"/>
  <c r="H153" i="31"/>
  <c r="G153" i="31"/>
  <c r="F153" i="31"/>
  <c r="E153" i="31"/>
  <c r="D153" i="31"/>
  <c r="C153" i="31"/>
  <c r="B153" i="31"/>
  <c r="CF142" i="31"/>
  <c r="CE142" i="31"/>
  <c r="CC142" i="31"/>
  <c r="CA142" i="31"/>
  <c r="BZ142" i="31"/>
  <c r="BY142" i="31"/>
  <c r="BX142" i="31"/>
  <c r="BW142" i="31"/>
  <c r="BT142" i="31"/>
  <c r="BR142" i="31"/>
  <c r="BO142" i="31"/>
  <c r="BN142" i="31"/>
  <c r="BM142" i="31"/>
  <c r="BL142" i="31"/>
  <c r="BK142" i="31"/>
  <c r="BJ142" i="31"/>
  <c r="BH142" i="31"/>
  <c r="BG142" i="31"/>
  <c r="BF142" i="31"/>
  <c r="BE142" i="31"/>
  <c r="BD142" i="31"/>
  <c r="BC142" i="31"/>
  <c r="BB142" i="31"/>
  <c r="AY142" i="31"/>
  <c r="AX142" i="31"/>
  <c r="AW142" i="31"/>
  <c r="AV142" i="31"/>
  <c r="AT142" i="31"/>
  <c r="AS142" i="31"/>
  <c r="AR142" i="31"/>
  <c r="AQ142" i="31"/>
  <c r="AP142" i="31"/>
  <c r="AO142" i="31"/>
  <c r="AN142" i="31"/>
  <c r="AM142" i="31"/>
  <c r="AL142" i="31"/>
  <c r="AK142" i="31"/>
  <c r="AJ142" i="31"/>
  <c r="AI142" i="31"/>
  <c r="AH142" i="31"/>
  <c r="AG142" i="31"/>
  <c r="AF142" i="31"/>
  <c r="AE142" i="31"/>
  <c r="AD142" i="31"/>
  <c r="AB142" i="31"/>
  <c r="AA142" i="31"/>
  <c r="Z142" i="31"/>
  <c r="Y142" i="31"/>
  <c r="X142" i="31"/>
  <c r="W142" i="31"/>
  <c r="V142" i="31"/>
  <c r="U142" i="31"/>
  <c r="T142" i="31"/>
  <c r="S142" i="31"/>
  <c r="R142" i="31"/>
  <c r="Q142" i="31"/>
  <c r="P142" i="31"/>
  <c r="O142" i="31"/>
  <c r="N142" i="31"/>
  <c r="K142" i="31"/>
  <c r="J142" i="31"/>
  <c r="I142" i="31"/>
  <c r="H142" i="31"/>
  <c r="G142" i="31"/>
  <c r="F142" i="31"/>
  <c r="E142" i="31"/>
  <c r="D142" i="31"/>
  <c r="C142" i="31"/>
  <c r="B142" i="31"/>
  <c r="CF68" i="31"/>
  <c r="CE68" i="31"/>
  <c r="CC68" i="31"/>
  <c r="CA68" i="31"/>
  <c r="BZ68" i="31"/>
  <c r="BY68" i="31"/>
  <c r="BX68" i="31"/>
  <c r="BW68" i="31"/>
  <c r="BT68" i="31"/>
  <c r="BR68" i="31"/>
  <c r="BO68" i="31"/>
  <c r="BN68" i="31"/>
  <c r="BM68" i="31"/>
  <c r="BL68" i="31"/>
  <c r="BK68" i="31"/>
  <c r="BJ68" i="31"/>
  <c r="BH68" i="31"/>
  <c r="BG68" i="31"/>
  <c r="BF68" i="31"/>
  <c r="BE68" i="31"/>
  <c r="BD68" i="31"/>
  <c r="BC68" i="31"/>
  <c r="BB68" i="31"/>
  <c r="AY68" i="31"/>
  <c r="AX68" i="31"/>
  <c r="AW68" i="31"/>
  <c r="AV68" i="31"/>
  <c r="AT68" i="31"/>
  <c r="AS68" i="31"/>
  <c r="AR68" i="31"/>
  <c r="AQ68" i="31"/>
  <c r="AP68" i="31"/>
  <c r="AO68" i="31"/>
  <c r="AN68" i="31"/>
  <c r="AM68" i="31"/>
  <c r="AL68" i="31"/>
  <c r="AK68" i="31"/>
  <c r="AJ68" i="31"/>
  <c r="AI68" i="31"/>
  <c r="AH68" i="31"/>
  <c r="AG68" i="31"/>
  <c r="AF68" i="31"/>
  <c r="AE68" i="31"/>
  <c r="AD68" i="31"/>
  <c r="AB68" i="31"/>
  <c r="AA68" i="31"/>
  <c r="Z68" i="31"/>
  <c r="Y68" i="31"/>
  <c r="X68" i="31"/>
  <c r="W68" i="31"/>
  <c r="V68" i="31"/>
  <c r="T68" i="31"/>
  <c r="S68" i="31"/>
  <c r="R68" i="31"/>
  <c r="Q68" i="31"/>
  <c r="P68" i="31"/>
  <c r="O68" i="31"/>
  <c r="N68" i="31"/>
  <c r="K68" i="31"/>
  <c r="J68" i="31"/>
  <c r="I68" i="31"/>
  <c r="H68" i="31"/>
  <c r="G68" i="31"/>
  <c r="F68" i="31"/>
  <c r="E68" i="31"/>
  <c r="D68" i="31"/>
  <c r="C68" i="31"/>
  <c r="B68" i="31"/>
  <c r="CF141" i="31"/>
  <c r="CE141" i="31"/>
  <c r="CC141" i="31"/>
  <c r="CA141" i="31"/>
  <c r="BZ141" i="31"/>
  <c r="BY141" i="31"/>
  <c r="BX141" i="31"/>
  <c r="BW141" i="31"/>
  <c r="BT141" i="31"/>
  <c r="BR141" i="31"/>
  <c r="BO141" i="31"/>
  <c r="BN141" i="31"/>
  <c r="BM141" i="31"/>
  <c r="BL141" i="31"/>
  <c r="BK141" i="31"/>
  <c r="BJ141" i="31"/>
  <c r="BH141" i="31"/>
  <c r="BG141" i="31"/>
  <c r="BF141" i="31"/>
  <c r="BE141" i="31"/>
  <c r="BD141" i="31"/>
  <c r="BC141" i="31"/>
  <c r="BB141" i="31"/>
  <c r="AY141" i="31"/>
  <c r="AX141" i="31"/>
  <c r="AW141" i="31"/>
  <c r="AV141" i="31"/>
  <c r="AT141" i="31"/>
  <c r="AS141" i="31"/>
  <c r="AR141" i="31"/>
  <c r="AQ141" i="31"/>
  <c r="AP141" i="31"/>
  <c r="AO141" i="31"/>
  <c r="AN141" i="31"/>
  <c r="AM141" i="31"/>
  <c r="AL141" i="31"/>
  <c r="AK141" i="31"/>
  <c r="AJ141" i="31"/>
  <c r="AI141" i="31"/>
  <c r="AH141" i="31"/>
  <c r="AG141" i="31"/>
  <c r="AF141" i="31"/>
  <c r="AE141" i="31"/>
  <c r="AD141" i="31"/>
  <c r="AB141" i="31"/>
  <c r="AA141" i="31"/>
  <c r="Z141" i="31"/>
  <c r="Y141" i="31"/>
  <c r="X141" i="31"/>
  <c r="W141" i="31"/>
  <c r="V141" i="31"/>
  <c r="U141" i="31"/>
  <c r="T141" i="31"/>
  <c r="S141" i="31"/>
  <c r="R141" i="31"/>
  <c r="Q141" i="31"/>
  <c r="P141" i="31"/>
  <c r="O141" i="31"/>
  <c r="N141" i="31"/>
  <c r="K141" i="31"/>
  <c r="J141" i="31"/>
  <c r="I141" i="31"/>
  <c r="H141" i="31"/>
  <c r="G141" i="31"/>
  <c r="F141" i="31"/>
  <c r="E141" i="31"/>
  <c r="D141" i="31"/>
  <c r="C141" i="31"/>
  <c r="B141" i="31"/>
  <c r="CF79" i="31"/>
  <c r="CE79" i="31"/>
  <c r="CA79" i="31"/>
  <c r="BZ79" i="31"/>
  <c r="BT79" i="31"/>
  <c r="BO79" i="31"/>
  <c r="BN79" i="31"/>
  <c r="BM79" i="31"/>
  <c r="BK79" i="31"/>
  <c r="BJ79" i="31"/>
  <c r="BH79" i="31"/>
  <c r="BG79" i="31"/>
  <c r="BF79" i="31"/>
  <c r="BE79" i="31"/>
  <c r="BD79" i="31"/>
  <c r="BC79" i="31"/>
  <c r="BB79" i="31"/>
  <c r="AY79" i="31"/>
  <c r="AX79" i="31"/>
  <c r="AW79" i="31"/>
  <c r="AV79" i="31"/>
  <c r="AT79" i="31"/>
  <c r="AS79" i="31"/>
  <c r="AR79" i="31"/>
  <c r="AQ79" i="31"/>
  <c r="AP79" i="31"/>
  <c r="AO79" i="31"/>
  <c r="AN79" i="31"/>
  <c r="AM79" i="31"/>
  <c r="AL79" i="31"/>
  <c r="AK79" i="31"/>
  <c r="AJ79" i="31"/>
  <c r="AI79" i="31"/>
  <c r="AH79" i="31"/>
  <c r="AG79" i="31"/>
  <c r="AF79" i="31"/>
  <c r="AE79" i="31"/>
  <c r="AD79" i="31"/>
  <c r="AB79" i="31"/>
  <c r="AA79" i="31"/>
  <c r="Z79" i="31"/>
  <c r="Y79" i="31"/>
  <c r="X79" i="31"/>
  <c r="W79" i="31"/>
  <c r="V79" i="31"/>
  <c r="U79" i="31"/>
  <c r="T79" i="31"/>
  <c r="S79" i="31"/>
  <c r="R79" i="31"/>
  <c r="Q79" i="31"/>
  <c r="P79" i="31"/>
  <c r="O79" i="31"/>
  <c r="N79" i="31"/>
  <c r="K79" i="31"/>
  <c r="J79" i="31"/>
  <c r="I79" i="31"/>
  <c r="H79" i="31"/>
  <c r="G79" i="31"/>
  <c r="F79" i="31"/>
  <c r="E79" i="31"/>
  <c r="D79" i="31"/>
  <c r="C79" i="31"/>
  <c r="B79" i="31"/>
  <c r="CF67" i="31"/>
  <c r="CE67" i="31"/>
  <c r="CC67" i="31"/>
  <c r="CA67" i="31"/>
  <c r="BZ67" i="31"/>
  <c r="BY67" i="31"/>
  <c r="BX67" i="31"/>
  <c r="BW67" i="31"/>
  <c r="BT67" i="31"/>
  <c r="BR67" i="31"/>
  <c r="BO67" i="31"/>
  <c r="BN67" i="31"/>
  <c r="BM67" i="31"/>
  <c r="BL67" i="31"/>
  <c r="BK67" i="31"/>
  <c r="BJ67" i="31"/>
  <c r="BH67" i="31"/>
  <c r="BG67" i="31"/>
  <c r="BF67" i="31"/>
  <c r="BE67" i="31"/>
  <c r="BD67" i="31"/>
  <c r="BC67" i="31"/>
  <c r="BB67" i="31"/>
  <c r="AY67" i="31"/>
  <c r="AX67" i="31"/>
  <c r="AW67" i="31"/>
  <c r="AV67" i="31"/>
  <c r="AT67" i="31"/>
  <c r="AS67" i="31"/>
  <c r="AR67" i="31"/>
  <c r="AQ67" i="31"/>
  <c r="AP67" i="31"/>
  <c r="AO67" i="31"/>
  <c r="AN67" i="31"/>
  <c r="AM67" i="31"/>
  <c r="AL67" i="31"/>
  <c r="AK67" i="31"/>
  <c r="AJ67" i="31"/>
  <c r="AI67" i="31"/>
  <c r="AH67" i="31"/>
  <c r="AG67" i="31"/>
  <c r="AF67" i="31"/>
  <c r="AE67" i="31"/>
  <c r="AD67" i="31"/>
  <c r="AB67" i="31"/>
  <c r="AA67" i="31"/>
  <c r="Z67" i="31"/>
  <c r="Y67" i="31"/>
  <c r="X67" i="31"/>
  <c r="W67" i="31"/>
  <c r="V67" i="31"/>
  <c r="U67" i="31"/>
  <c r="T67" i="31"/>
  <c r="S67" i="31"/>
  <c r="R67" i="31"/>
  <c r="Q67" i="31"/>
  <c r="P67" i="31"/>
  <c r="O67" i="31"/>
  <c r="N67" i="31"/>
  <c r="K67" i="31"/>
  <c r="J67" i="31"/>
  <c r="I67" i="31"/>
  <c r="H67" i="31"/>
  <c r="G67" i="31"/>
  <c r="F67" i="31"/>
  <c r="E67" i="31"/>
  <c r="D67" i="31"/>
  <c r="C67" i="31"/>
  <c r="B67" i="31"/>
  <c r="CF66" i="31"/>
  <c r="CE66" i="31"/>
  <c r="CC66" i="31"/>
  <c r="CA66" i="31"/>
  <c r="BZ66" i="31"/>
  <c r="BY66" i="31"/>
  <c r="BX66" i="31"/>
  <c r="BW66" i="31"/>
  <c r="BT66" i="31"/>
  <c r="BR66" i="31"/>
  <c r="BO66" i="31"/>
  <c r="BN66" i="31"/>
  <c r="BM66" i="31"/>
  <c r="BL66" i="31"/>
  <c r="BK66" i="31"/>
  <c r="BJ66" i="31"/>
  <c r="BH66" i="31"/>
  <c r="BG66" i="31"/>
  <c r="BF66" i="31"/>
  <c r="BE66" i="31"/>
  <c r="BD66" i="31"/>
  <c r="BC66" i="31"/>
  <c r="BB66" i="31"/>
  <c r="AY66" i="31"/>
  <c r="AX66" i="31"/>
  <c r="AW66" i="31"/>
  <c r="AV66" i="31"/>
  <c r="AT66" i="31"/>
  <c r="AS66" i="31"/>
  <c r="AR66" i="31"/>
  <c r="AQ66" i="31"/>
  <c r="AP66" i="31"/>
  <c r="AO66" i="31"/>
  <c r="AN66" i="31"/>
  <c r="AM66" i="31"/>
  <c r="AL66" i="31"/>
  <c r="AK66" i="31"/>
  <c r="AJ66" i="31"/>
  <c r="AI66" i="31"/>
  <c r="AH66" i="31"/>
  <c r="AG66" i="31"/>
  <c r="AF66" i="31"/>
  <c r="AE66" i="31"/>
  <c r="AD66" i="31"/>
  <c r="AB66" i="31"/>
  <c r="AA66" i="31"/>
  <c r="Z66" i="31"/>
  <c r="Y66" i="31"/>
  <c r="X66" i="31"/>
  <c r="W66" i="31"/>
  <c r="V66" i="31"/>
  <c r="U66" i="31"/>
  <c r="T66" i="31"/>
  <c r="S66" i="31"/>
  <c r="R66" i="31"/>
  <c r="Q66" i="31"/>
  <c r="P66" i="31"/>
  <c r="O66" i="31"/>
  <c r="N66" i="31"/>
  <c r="K66" i="31"/>
  <c r="J66" i="31"/>
  <c r="I66" i="31"/>
  <c r="H66" i="31"/>
  <c r="G66" i="31"/>
  <c r="F66" i="31"/>
  <c r="E66" i="31"/>
  <c r="D66" i="31"/>
  <c r="C66" i="31"/>
  <c r="B66" i="31"/>
  <c r="CF157" i="31"/>
  <c r="CE157" i="31"/>
  <c r="CF113" i="31"/>
  <c r="CE113" i="31"/>
  <c r="CC113" i="31"/>
  <c r="CA113" i="31"/>
  <c r="BZ113" i="31"/>
  <c r="BY113" i="31"/>
  <c r="BX113" i="31"/>
  <c r="BW113" i="31"/>
  <c r="BT113" i="31"/>
  <c r="BR113" i="31"/>
  <c r="BO113" i="31"/>
  <c r="BN113" i="31"/>
  <c r="BM113" i="31"/>
  <c r="BL113" i="31"/>
  <c r="BK113" i="31"/>
  <c r="BJ113" i="31"/>
  <c r="BH113" i="31"/>
  <c r="BG113" i="31"/>
  <c r="BF113" i="31"/>
  <c r="BE113" i="31"/>
  <c r="BD113" i="31"/>
  <c r="BC113" i="31"/>
  <c r="BB113" i="31"/>
  <c r="AY113" i="31"/>
  <c r="AX113" i="31"/>
  <c r="AW113" i="31"/>
  <c r="AV113" i="31"/>
  <c r="AT113" i="31"/>
  <c r="AS113" i="31"/>
  <c r="AR113" i="31"/>
  <c r="AQ113" i="31"/>
  <c r="AP113" i="31"/>
  <c r="AO113" i="31"/>
  <c r="AN113" i="31"/>
  <c r="AM113" i="31"/>
  <c r="AL113" i="31"/>
  <c r="AK113" i="31"/>
  <c r="AJ113" i="31"/>
  <c r="AI113" i="31"/>
  <c r="AH113" i="31"/>
  <c r="AG113" i="31"/>
  <c r="AF113" i="31"/>
  <c r="AE113" i="31"/>
  <c r="AD113" i="31"/>
  <c r="AB113" i="31"/>
  <c r="AA113" i="31"/>
  <c r="Z113" i="31"/>
  <c r="Y113" i="31"/>
  <c r="X113" i="31"/>
  <c r="W113" i="31"/>
  <c r="V113" i="31"/>
  <c r="U113" i="31"/>
  <c r="T113" i="31"/>
  <c r="S113" i="31"/>
  <c r="R113" i="31"/>
  <c r="Q113" i="31"/>
  <c r="P113" i="31"/>
  <c r="O113" i="31"/>
  <c r="N113" i="31"/>
  <c r="K113" i="31"/>
  <c r="J113" i="31"/>
  <c r="I113" i="31"/>
  <c r="H113" i="31"/>
  <c r="G113" i="31"/>
  <c r="F113" i="31"/>
  <c r="E113" i="31"/>
  <c r="D113" i="31"/>
  <c r="C113" i="31"/>
  <c r="B113" i="31"/>
  <c r="CF85" i="31"/>
  <c r="CE85" i="31"/>
  <c r="CC85" i="31"/>
  <c r="CA85" i="31"/>
  <c r="BZ85" i="31"/>
  <c r="BY85" i="31"/>
  <c r="BX85" i="31"/>
  <c r="BW85" i="31"/>
  <c r="BT85" i="31"/>
  <c r="BR85" i="31"/>
  <c r="BO85" i="31"/>
  <c r="BN85" i="31"/>
  <c r="BM85" i="31"/>
  <c r="BL85" i="31"/>
  <c r="BK85" i="31"/>
  <c r="BJ85" i="31"/>
  <c r="BH85" i="31"/>
  <c r="BG85" i="31"/>
  <c r="BF85" i="31"/>
  <c r="BE85" i="31"/>
  <c r="BD85" i="31"/>
  <c r="BC85" i="31"/>
  <c r="BB85" i="31"/>
  <c r="AY85" i="31"/>
  <c r="AX85" i="31"/>
  <c r="AW85" i="31"/>
  <c r="AV85" i="31"/>
  <c r="AT85" i="31"/>
  <c r="AS85" i="31"/>
  <c r="AR85" i="31"/>
  <c r="AQ85" i="31"/>
  <c r="AP85" i="31"/>
  <c r="AO85" i="31"/>
  <c r="AN85" i="31"/>
  <c r="AM85" i="31"/>
  <c r="AL85" i="31"/>
  <c r="AK85" i="31"/>
  <c r="AJ85" i="31"/>
  <c r="AI85" i="31"/>
  <c r="AH85" i="31"/>
  <c r="AG85" i="31"/>
  <c r="AF85" i="31"/>
  <c r="AE85" i="31"/>
  <c r="AD85" i="31"/>
  <c r="AB85" i="31"/>
  <c r="AA85" i="31"/>
  <c r="Z85" i="31"/>
  <c r="Y85" i="31"/>
  <c r="X85" i="31"/>
  <c r="W85" i="31"/>
  <c r="V85" i="31"/>
  <c r="T85" i="31"/>
  <c r="S85" i="31"/>
  <c r="R85" i="31"/>
  <c r="Q85" i="31"/>
  <c r="P85" i="31"/>
  <c r="O85" i="31"/>
  <c r="N85" i="31"/>
  <c r="K85" i="31"/>
  <c r="J85" i="31"/>
  <c r="I85" i="31"/>
  <c r="H85" i="31"/>
  <c r="G85" i="31"/>
  <c r="F85" i="31"/>
  <c r="E85" i="31"/>
  <c r="D85" i="31"/>
  <c r="C85" i="31"/>
  <c r="B85" i="31"/>
  <c r="CF49" i="31"/>
  <c r="CE49" i="31"/>
  <c r="CA49" i="31"/>
  <c r="BZ49" i="31"/>
  <c r="BM49" i="31"/>
  <c r="BK49" i="31"/>
  <c r="BJ49" i="31"/>
  <c r="BH49" i="31"/>
  <c r="BG49" i="31"/>
  <c r="BF49" i="31"/>
  <c r="BE49" i="31"/>
  <c r="BD49" i="31"/>
  <c r="BC49" i="31"/>
  <c r="BB49" i="31"/>
  <c r="AY49" i="31"/>
  <c r="AX49" i="31"/>
  <c r="AW49" i="31"/>
  <c r="AV49" i="31"/>
  <c r="AT49" i="31"/>
  <c r="AS49" i="31"/>
  <c r="AR49" i="31"/>
  <c r="AQ49" i="31"/>
  <c r="AP49" i="31"/>
  <c r="AO49" i="31"/>
  <c r="AN49" i="31"/>
  <c r="AM49" i="31"/>
  <c r="AL49" i="31"/>
  <c r="AK49" i="31"/>
  <c r="AJ49" i="31"/>
  <c r="AI49" i="31"/>
  <c r="AH49" i="31"/>
  <c r="AG49" i="31"/>
  <c r="AF49" i="31"/>
  <c r="AE49" i="31"/>
  <c r="AD49" i="31"/>
  <c r="AB49" i="31"/>
  <c r="AA49" i="31"/>
  <c r="Z49" i="31"/>
  <c r="Y49" i="31"/>
  <c r="X49" i="31"/>
  <c r="W49" i="31"/>
  <c r="V49" i="31"/>
  <c r="U49" i="31"/>
  <c r="T49" i="31"/>
  <c r="S49" i="31"/>
  <c r="R49" i="31"/>
  <c r="Q49" i="31"/>
  <c r="P49" i="31"/>
  <c r="O49" i="31"/>
  <c r="N49" i="31"/>
  <c r="K49" i="31"/>
  <c r="J49" i="31"/>
  <c r="I49" i="31"/>
  <c r="H49" i="31"/>
  <c r="G49" i="31"/>
  <c r="F49" i="31"/>
  <c r="E49" i="31"/>
  <c r="D49" i="31"/>
  <c r="C49" i="31"/>
  <c r="B49" i="31"/>
  <c r="CF29" i="31"/>
  <c r="CE29" i="31"/>
  <c r="CC29" i="31"/>
  <c r="CA29" i="31"/>
  <c r="BZ29" i="31"/>
  <c r="BY29" i="31"/>
  <c r="BX29" i="31"/>
  <c r="BW29" i="31"/>
  <c r="BT29" i="31"/>
  <c r="BR29" i="31"/>
  <c r="BO29" i="31"/>
  <c r="BN29" i="31"/>
  <c r="BM29" i="31"/>
  <c r="BL29" i="31"/>
  <c r="BK29" i="31"/>
  <c r="BJ29" i="31"/>
  <c r="BH29" i="31"/>
  <c r="BG29" i="31"/>
  <c r="BF29" i="31"/>
  <c r="BE29" i="31"/>
  <c r="BD29" i="31"/>
  <c r="BC29" i="31"/>
  <c r="BB29" i="31"/>
  <c r="AY29" i="31"/>
  <c r="AX29" i="31"/>
  <c r="AW29" i="31"/>
  <c r="AV29" i="31"/>
  <c r="AT29" i="31"/>
  <c r="AS29" i="31"/>
  <c r="AR29" i="31"/>
  <c r="AQ29" i="31"/>
  <c r="AP29" i="31"/>
  <c r="AO29" i="31"/>
  <c r="AN29" i="31"/>
  <c r="AM29" i="31"/>
  <c r="AL29" i="31"/>
  <c r="AK29" i="31"/>
  <c r="AJ29" i="31"/>
  <c r="AI29" i="31"/>
  <c r="AH29" i="31"/>
  <c r="AG29" i="31"/>
  <c r="AF29" i="31"/>
  <c r="AE29" i="31"/>
  <c r="AD29" i="31"/>
  <c r="AB29" i="31"/>
  <c r="AA29" i="31"/>
  <c r="Z29" i="31"/>
  <c r="Y29" i="31"/>
  <c r="X29" i="31"/>
  <c r="W29" i="31"/>
  <c r="V29" i="31"/>
  <c r="U29" i="31"/>
  <c r="T29" i="31"/>
  <c r="S29" i="31"/>
  <c r="R29" i="31"/>
  <c r="Q29" i="31"/>
  <c r="P29" i="31"/>
  <c r="O29" i="31"/>
  <c r="N29" i="31"/>
  <c r="K29" i="31"/>
  <c r="J29" i="31"/>
  <c r="I29" i="31"/>
  <c r="H29" i="31"/>
  <c r="G29" i="31"/>
  <c r="F29" i="31"/>
  <c r="E29" i="31"/>
  <c r="D29" i="31"/>
  <c r="C29" i="31"/>
  <c r="B29" i="31"/>
  <c r="CF140" i="31"/>
  <c r="CE140" i="31"/>
  <c r="CC140" i="31"/>
  <c r="CA140" i="31"/>
  <c r="BZ140" i="31"/>
  <c r="BY140" i="31"/>
  <c r="BX140" i="31"/>
  <c r="BW140" i="31"/>
  <c r="BT140" i="31"/>
  <c r="BR140" i="31"/>
  <c r="BO140" i="31"/>
  <c r="BN140" i="31"/>
  <c r="BM140" i="31"/>
  <c r="BL140" i="31"/>
  <c r="BK140" i="31"/>
  <c r="BJ140" i="31"/>
  <c r="BH140" i="31"/>
  <c r="BG140" i="31"/>
  <c r="BF140" i="31"/>
  <c r="BE140" i="31"/>
  <c r="BD140" i="31"/>
  <c r="BC140" i="31"/>
  <c r="BB140" i="31"/>
  <c r="AY140" i="31"/>
  <c r="AX140" i="31"/>
  <c r="AW140" i="31"/>
  <c r="AV140" i="31"/>
  <c r="AT140" i="31"/>
  <c r="AS140" i="31"/>
  <c r="AR140" i="31"/>
  <c r="AQ140" i="31"/>
  <c r="AP140" i="31"/>
  <c r="AO140" i="31"/>
  <c r="AN140" i="31"/>
  <c r="AM140" i="31"/>
  <c r="AL140" i="31"/>
  <c r="AK140" i="31"/>
  <c r="AJ140" i="31"/>
  <c r="AI140" i="31"/>
  <c r="AH140" i="31"/>
  <c r="AG140" i="31"/>
  <c r="AF140" i="31"/>
  <c r="AE140" i="31"/>
  <c r="AD140" i="31"/>
  <c r="AB140" i="31"/>
  <c r="AA140" i="31"/>
  <c r="Z140" i="31"/>
  <c r="Y140" i="31"/>
  <c r="X140" i="31"/>
  <c r="W140" i="31"/>
  <c r="V140" i="31"/>
  <c r="U140" i="31"/>
  <c r="T140" i="31"/>
  <c r="S140" i="31"/>
  <c r="R140" i="31"/>
  <c r="Q140" i="31"/>
  <c r="P140" i="31"/>
  <c r="O140" i="31"/>
  <c r="N140" i="31"/>
  <c r="K140" i="31"/>
  <c r="J140" i="31"/>
  <c r="I140" i="31"/>
  <c r="H140" i="31"/>
  <c r="G140" i="31"/>
  <c r="F140" i="31"/>
  <c r="E140" i="31"/>
  <c r="D140" i="31"/>
  <c r="C140" i="31"/>
  <c r="B140" i="31"/>
  <c r="CF65" i="31"/>
  <c r="CE65" i="31"/>
  <c r="CC65" i="31"/>
  <c r="CA65" i="31"/>
  <c r="BZ65" i="31"/>
  <c r="BY65" i="31"/>
  <c r="BX65" i="31"/>
  <c r="BW65" i="31"/>
  <c r="BT65" i="31"/>
  <c r="BR65" i="31"/>
  <c r="BO65" i="31"/>
  <c r="BN65" i="31"/>
  <c r="BM65" i="31"/>
  <c r="BL65" i="31"/>
  <c r="BK65" i="31"/>
  <c r="BJ65" i="31"/>
  <c r="BH65" i="31"/>
  <c r="BG65" i="31"/>
  <c r="BF65" i="31"/>
  <c r="BE65" i="31"/>
  <c r="BD65" i="31"/>
  <c r="BC65" i="31"/>
  <c r="BB65" i="31"/>
  <c r="AY65" i="31"/>
  <c r="AX65" i="31"/>
  <c r="AW65" i="31"/>
  <c r="AV65" i="31"/>
  <c r="AT65" i="31"/>
  <c r="AS65" i="31"/>
  <c r="AR65" i="31"/>
  <c r="AQ65" i="31"/>
  <c r="AP65" i="31"/>
  <c r="AO65" i="31"/>
  <c r="AN65" i="31"/>
  <c r="AM65" i="31"/>
  <c r="AL65" i="31"/>
  <c r="AK65" i="31"/>
  <c r="AJ65" i="31"/>
  <c r="AI65" i="31"/>
  <c r="AH65" i="31"/>
  <c r="AG65" i="31"/>
  <c r="AF65" i="31"/>
  <c r="AE65" i="31"/>
  <c r="AD65" i="31"/>
  <c r="AB65" i="31"/>
  <c r="AA65" i="31"/>
  <c r="Z65" i="31"/>
  <c r="Y65" i="31"/>
  <c r="X65" i="31"/>
  <c r="W65" i="31"/>
  <c r="V65" i="31"/>
  <c r="U65" i="31"/>
  <c r="T65" i="31"/>
  <c r="S65" i="31"/>
  <c r="R65" i="31"/>
  <c r="Q65" i="31"/>
  <c r="P65" i="31"/>
  <c r="O65" i="31"/>
  <c r="N65" i="31"/>
  <c r="K65" i="31"/>
  <c r="J65" i="31"/>
  <c r="I65" i="31"/>
  <c r="H65" i="31"/>
  <c r="G65" i="31"/>
  <c r="F65" i="31"/>
  <c r="E65" i="31"/>
  <c r="D65" i="31"/>
  <c r="C65" i="31"/>
  <c r="B65" i="31"/>
  <c r="CF112" i="31"/>
  <c r="CE112" i="31"/>
  <c r="CC112" i="31"/>
  <c r="CA112" i="31"/>
  <c r="BZ112" i="31"/>
  <c r="BY112" i="31"/>
  <c r="BX112" i="31"/>
  <c r="BW112" i="31"/>
  <c r="BT112" i="31"/>
  <c r="BR112" i="31"/>
  <c r="BO112" i="31"/>
  <c r="BN112" i="31"/>
  <c r="BM112" i="31"/>
  <c r="BL112" i="31"/>
  <c r="BK112" i="31"/>
  <c r="BJ112" i="31"/>
  <c r="BH112" i="31"/>
  <c r="BG112" i="31"/>
  <c r="BF112" i="31"/>
  <c r="BE112" i="31"/>
  <c r="BD112" i="31"/>
  <c r="BC112" i="31"/>
  <c r="BB112" i="31"/>
  <c r="AY112" i="31"/>
  <c r="AX112" i="31"/>
  <c r="AW112" i="31"/>
  <c r="AV112" i="31"/>
  <c r="AT112" i="31"/>
  <c r="AS112" i="31"/>
  <c r="AR112" i="31"/>
  <c r="AQ112" i="31"/>
  <c r="AP112" i="31"/>
  <c r="AO112" i="31"/>
  <c r="AN112" i="31"/>
  <c r="AM112" i="31"/>
  <c r="AL112" i="31"/>
  <c r="AK112" i="31"/>
  <c r="AJ112" i="31"/>
  <c r="AI112" i="31"/>
  <c r="AH112" i="31"/>
  <c r="AG112" i="31"/>
  <c r="AF112" i="31"/>
  <c r="AE112" i="31"/>
  <c r="AD112" i="31"/>
  <c r="AB112" i="31"/>
  <c r="AA112" i="31"/>
  <c r="Z112" i="31"/>
  <c r="Y112" i="31"/>
  <c r="X112" i="31"/>
  <c r="W112" i="31"/>
  <c r="V112" i="31"/>
  <c r="U112" i="31"/>
  <c r="T112" i="31"/>
  <c r="S112" i="31"/>
  <c r="R112" i="31"/>
  <c r="Q112" i="31"/>
  <c r="P112" i="31"/>
  <c r="O112" i="31"/>
  <c r="N112" i="31"/>
  <c r="K112" i="31"/>
  <c r="J112" i="31"/>
  <c r="I112" i="31"/>
  <c r="H112" i="31"/>
  <c r="G112" i="31"/>
  <c r="F112" i="31"/>
  <c r="E112" i="31"/>
  <c r="D112" i="31"/>
  <c r="C112" i="31"/>
  <c r="B112" i="31"/>
  <c r="CE28" i="31"/>
  <c r="BJ28" i="31"/>
  <c r="BI28" i="31"/>
  <c r="BF28" i="31"/>
  <c r="BE28" i="31"/>
  <c r="BD28" i="31"/>
  <c r="BA28" i="31"/>
  <c r="AX28" i="31"/>
  <c r="AW28" i="31"/>
  <c r="AV28" i="31"/>
  <c r="AU28" i="31"/>
  <c r="AH28" i="31"/>
  <c r="AG28" i="31"/>
  <c r="AE28" i="31"/>
  <c r="AC28" i="31"/>
  <c r="AB28" i="31"/>
  <c r="AA28" i="31"/>
  <c r="U28" i="31"/>
  <c r="R28" i="31"/>
  <c r="Q28" i="31"/>
  <c r="P28" i="31"/>
  <c r="O28" i="31"/>
  <c r="N28" i="31"/>
  <c r="M28" i="31"/>
  <c r="L28" i="31"/>
  <c r="K28" i="31"/>
  <c r="J28" i="31"/>
  <c r="I28" i="31"/>
  <c r="H28" i="31"/>
  <c r="G28" i="31"/>
  <c r="F28" i="31"/>
  <c r="E28" i="31"/>
  <c r="C28" i="31"/>
  <c r="B28" i="31"/>
  <c r="CF26" i="31"/>
  <c r="CE26" i="31"/>
  <c r="BJ26" i="31"/>
  <c r="BI26" i="31"/>
  <c r="BF26" i="31"/>
  <c r="BE26" i="31"/>
  <c r="BD26" i="31"/>
  <c r="BA26" i="31"/>
  <c r="AX26" i="31"/>
  <c r="AW26" i="31"/>
  <c r="AV26" i="31"/>
  <c r="AH26" i="31"/>
  <c r="AG26" i="31"/>
  <c r="AE26" i="31"/>
  <c r="AC26" i="31"/>
  <c r="AB26" i="31"/>
  <c r="AA26" i="31"/>
  <c r="U26" i="31"/>
  <c r="R26" i="31"/>
  <c r="Q26" i="31"/>
  <c r="P26" i="31"/>
  <c r="O26" i="31"/>
  <c r="N26" i="31"/>
  <c r="M26" i="31"/>
  <c r="L26" i="31"/>
  <c r="K26" i="31"/>
  <c r="J26" i="31"/>
  <c r="I26" i="31"/>
  <c r="H26" i="31"/>
  <c r="G26" i="31"/>
  <c r="F26" i="31"/>
  <c r="E26" i="31"/>
  <c r="C26" i="31"/>
  <c r="B26" i="31"/>
  <c r="CE64" i="31"/>
  <c r="BJ64" i="31"/>
  <c r="BI64" i="31"/>
  <c r="BF64" i="31"/>
  <c r="BE64" i="31"/>
  <c r="BD64" i="31"/>
  <c r="BA64" i="31"/>
  <c r="AX64" i="31"/>
  <c r="AW64" i="31"/>
  <c r="AV64" i="31"/>
  <c r="AU64" i="31"/>
  <c r="AH64" i="31"/>
  <c r="AG64" i="31"/>
  <c r="AE64" i="31"/>
  <c r="AC64" i="31"/>
  <c r="AB64" i="31"/>
  <c r="AA64" i="31"/>
  <c r="U64" i="31"/>
  <c r="R64" i="31"/>
  <c r="Q64" i="31"/>
  <c r="P64" i="31"/>
  <c r="O64" i="31"/>
  <c r="N64" i="31"/>
  <c r="M64" i="31"/>
  <c r="L64" i="31"/>
  <c r="K64" i="31"/>
  <c r="J64" i="31"/>
  <c r="I64" i="31"/>
  <c r="H64" i="31"/>
  <c r="G64" i="31"/>
  <c r="F64" i="31"/>
  <c r="E64" i="31"/>
  <c r="C64" i="31"/>
  <c r="B64" i="31"/>
  <c r="CF62" i="31"/>
  <c r="CE62" i="31"/>
  <c r="BJ62" i="31"/>
  <c r="BI62" i="31"/>
  <c r="BF62" i="31"/>
  <c r="BE62" i="31"/>
  <c r="BD62" i="31"/>
  <c r="BA62" i="31"/>
  <c r="AX62" i="31"/>
  <c r="AW62" i="31"/>
  <c r="AV62" i="31"/>
  <c r="AH62" i="31"/>
  <c r="AG62" i="31"/>
  <c r="AE62" i="31"/>
  <c r="AC62" i="31"/>
  <c r="AB62" i="31"/>
  <c r="AA62" i="31"/>
  <c r="U62" i="31"/>
  <c r="R62" i="31"/>
  <c r="Q62" i="31"/>
  <c r="P62" i="31"/>
  <c r="O62" i="31"/>
  <c r="N62" i="31"/>
  <c r="M62" i="31"/>
  <c r="L62" i="31"/>
  <c r="K62" i="31"/>
  <c r="J62" i="31"/>
  <c r="I62" i="31"/>
  <c r="H62" i="31"/>
  <c r="G62" i="31"/>
  <c r="F62" i="31"/>
  <c r="E62" i="31"/>
  <c r="C62" i="31"/>
  <c r="B62" i="31"/>
  <c r="CF22" i="31"/>
  <c r="CE22" i="31"/>
  <c r="CB22" i="31"/>
  <c r="CA22" i="31"/>
  <c r="BV22" i="31"/>
  <c r="BU22" i="31"/>
  <c r="BS22" i="31"/>
  <c r="BR22" i="31"/>
  <c r="BQ22" i="31"/>
  <c r="BM22" i="31"/>
  <c r="BL22" i="31"/>
  <c r="BJ22" i="31"/>
  <c r="BI22" i="31"/>
  <c r="BF22" i="31"/>
  <c r="BE22" i="31"/>
  <c r="BD22" i="31"/>
  <c r="BA22" i="31"/>
  <c r="AX22" i="31"/>
  <c r="AW22" i="31"/>
  <c r="AV22" i="31"/>
  <c r="AU22" i="31"/>
  <c r="AH22" i="31"/>
  <c r="AG22" i="31"/>
  <c r="AE22" i="31"/>
  <c r="AC22" i="31"/>
  <c r="AB22" i="31"/>
  <c r="AA22" i="31"/>
  <c r="U22" i="31"/>
  <c r="R22" i="31"/>
  <c r="Q22" i="31"/>
  <c r="P22" i="31"/>
  <c r="O22" i="31"/>
  <c r="N22" i="31"/>
  <c r="M22" i="31"/>
  <c r="L22" i="31"/>
  <c r="K22" i="31"/>
  <c r="J22" i="31"/>
  <c r="I22" i="31"/>
  <c r="H22" i="31"/>
  <c r="G22" i="31"/>
  <c r="F22" i="31"/>
  <c r="E22" i="31"/>
  <c r="C22" i="31"/>
  <c r="B22" i="31"/>
  <c r="CF14" i="31"/>
  <c r="CE14" i="31"/>
  <c r="CB14" i="31"/>
  <c r="CA14" i="31"/>
  <c r="BV14" i="31"/>
  <c r="BU14" i="31"/>
  <c r="BS14" i="31"/>
  <c r="BR14" i="31"/>
  <c r="BQ14" i="31"/>
  <c r="BM14" i="31"/>
  <c r="BL14" i="31"/>
  <c r="BJ14" i="31"/>
  <c r="BI14" i="31"/>
  <c r="BF14" i="31"/>
  <c r="BE14" i="31"/>
  <c r="BD14" i="31"/>
  <c r="BA14" i="31"/>
  <c r="AX14" i="31"/>
  <c r="AW14" i="31"/>
  <c r="AV14" i="31"/>
  <c r="AH14" i="31"/>
  <c r="AG14" i="31"/>
  <c r="AE14" i="31"/>
  <c r="AC14" i="31"/>
  <c r="AB14" i="31"/>
  <c r="AA14" i="31"/>
  <c r="U14" i="31"/>
  <c r="R14" i="31"/>
  <c r="Q14" i="31"/>
  <c r="P14" i="31"/>
  <c r="O14" i="31"/>
  <c r="N14" i="31"/>
  <c r="M14" i="31"/>
  <c r="L14" i="31"/>
  <c r="K14" i="31"/>
  <c r="J14" i="31"/>
  <c r="I14" i="31"/>
  <c r="H14" i="31"/>
  <c r="G14" i="31"/>
  <c r="F14" i="31"/>
  <c r="E14" i="31"/>
  <c r="C14" i="31"/>
  <c r="B14" i="31"/>
  <c r="CF21" i="31"/>
  <c r="CE21" i="31"/>
  <c r="CB21" i="31"/>
  <c r="CA21" i="31"/>
  <c r="BV21" i="31"/>
  <c r="BU21" i="31"/>
  <c r="BS21" i="31"/>
  <c r="BR21" i="31"/>
  <c r="BQ21" i="31"/>
  <c r="BM21" i="31"/>
  <c r="BL21" i="31"/>
  <c r="BJ21" i="31"/>
  <c r="BI21" i="31"/>
  <c r="BF21" i="31"/>
  <c r="BE21" i="31"/>
  <c r="BD21" i="31"/>
  <c r="BA21" i="31"/>
  <c r="AX21" i="31"/>
  <c r="AW21" i="31"/>
  <c r="AV21" i="31"/>
  <c r="AU21" i="31"/>
  <c r="AH21" i="31"/>
  <c r="AG21" i="31"/>
  <c r="AE21" i="31"/>
  <c r="AC21" i="31"/>
  <c r="AB21" i="31"/>
  <c r="AA21" i="31"/>
  <c r="U21" i="31"/>
  <c r="R21" i="31"/>
  <c r="Q21" i="31"/>
  <c r="P21" i="31"/>
  <c r="O21" i="31"/>
  <c r="N21" i="31"/>
  <c r="M21" i="31"/>
  <c r="L21" i="31"/>
  <c r="K21" i="31"/>
  <c r="J21" i="31"/>
  <c r="I21" i="31"/>
  <c r="H21" i="31"/>
  <c r="G21" i="31"/>
  <c r="F21" i="31"/>
  <c r="E21" i="31"/>
  <c r="C21" i="31"/>
  <c r="B21" i="31"/>
  <c r="CF13" i="31"/>
  <c r="CE13" i="31"/>
  <c r="CB13" i="31"/>
  <c r="CA13" i="31"/>
  <c r="BV13" i="31"/>
  <c r="BU13" i="31"/>
  <c r="BS13" i="31"/>
  <c r="BR13" i="31"/>
  <c r="BQ13" i="31"/>
  <c r="BM13" i="31"/>
  <c r="BL13" i="31"/>
  <c r="BJ13" i="31"/>
  <c r="BI13" i="31"/>
  <c r="BF13" i="31"/>
  <c r="BE13" i="31"/>
  <c r="BD13" i="31"/>
  <c r="BA13" i="31"/>
  <c r="AX13" i="31"/>
  <c r="AW13" i="31"/>
  <c r="AV13" i="31"/>
  <c r="AH13" i="31"/>
  <c r="AG13" i="31"/>
  <c r="AE13" i="31"/>
  <c r="AC13" i="31"/>
  <c r="AB13" i="31"/>
  <c r="AA13" i="31"/>
  <c r="U13" i="31"/>
  <c r="R13" i="31"/>
  <c r="Q13" i="31"/>
  <c r="P13" i="31"/>
  <c r="O13" i="31"/>
  <c r="N13" i="31"/>
  <c r="M13" i="31"/>
  <c r="L13" i="31"/>
  <c r="K13" i="31"/>
  <c r="J13" i="31"/>
  <c r="I13" i="31"/>
  <c r="H13" i="31"/>
  <c r="G13" i="31"/>
  <c r="F13" i="31"/>
  <c r="E13" i="31"/>
  <c r="C13" i="31"/>
  <c r="B13" i="31"/>
  <c r="CF20" i="31"/>
  <c r="CE20" i="31"/>
  <c r="CB20" i="31"/>
  <c r="CA20" i="31"/>
  <c r="BV20" i="31"/>
  <c r="BU20" i="31"/>
  <c r="BS20" i="31"/>
  <c r="BR20" i="31"/>
  <c r="BQ20" i="31"/>
  <c r="BM20" i="31"/>
  <c r="BL20" i="31"/>
  <c r="BJ20" i="31"/>
  <c r="BI20" i="31"/>
  <c r="BF20" i="31"/>
  <c r="BE20" i="31"/>
  <c r="BD20" i="31"/>
  <c r="BA20" i="31"/>
  <c r="AX20" i="31"/>
  <c r="AW20" i="31"/>
  <c r="AV20" i="31"/>
  <c r="AU20" i="31"/>
  <c r="AH20" i="31"/>
  <c r="AG20" i="31"/>
  <c r="AE20" i="31"/>
  <c r="AC20" i="31"/>
  <c r="AB20" i="31"/>
  <c r="AA20" i="31"/>
  <c r="U20" i="31"/>
  <c r="R20" i="31"/>
  <c r="Q20" i="31"/>
  <c r="P20" i="31"/>
  <c r="O20" i="31"/>
  <c r="N20" i="31"/>
  <c r="M20" i="31"/>
  <c r="L20" i="31"/>
  <c r="K20" i="31"/>
  <c r="J20" i="31"/>
  <c r="I20" i="31"/>
  <c r="H20" i="31"/>
  <c r="G20" i="31"/>
  <c r="F20" i="31"/>
  <c r="E20" i="31"/>
  <c r="C20" i="31"/>
  <c r="B20" i="31"/>
  <c r="CF12" i="31"/>
  <c r="CE12" i="31"/>
  <c r="CB12" i="31"/>
  <c r="CA12" i="31"/>
  <c r="BV12" i="31"/>
  <c r="BU12" i="31"/>
  <c r="BS12" i="31"/>
  <c r="BR12" i="31"/>
  <c r="BQ12" i="31"/>
  <c r="BM12" i="31"/>
  <c r="BL12" i="31"/>
  <c r="BJ12" i="31"/>
  <c r="BI12" i="31"/>
  <c r="BF12" i="31"/>
  <c r="BE12" i="31"/>
  <c r="BD12" i="31"/>
  <c r="BA12" i="31"/>
  <c r="AX12" i="31"/>
  <c r="AW12" i="31"/>
  <c r="AV12" i="31"/>
  <c r="AH12" i="31"/>
  <c r="AG12" i="31"/>
  <c r="AE12" i="31"/>
  <c r="AC12" i="31"/>
  <c r="AB12" i="31"/>
  <c r="AA12" i="31"/>
  <c r="U12" i="31"/>
  <c r="R12" i="31"/>
  <c r="Q12" i="31"/>
  <c r="P12" i="31"/>
  <c r="O12" i="31"/>
  <c r="N12" i="31"/>
  <c r="M12" i="31"/>
  <c r="L12" i="31"/>
  <c r="K12" i="31"/>
  <c r="J12" i="31"/>
  <c r="I12" i="31"/>
  <c r="H12" i="31"/>
  <c r="G12" i="31"/>
  <c r="F12" i="31"/>
  <c r="E12" i="31"/>
  <c r="C12" i="31"/>
  <c r="B12" i="31"/>
  <c r="CF19" i="31"/>
  <c r="CE19" i="31"/>
  <c r="CB19" i="31"/>
  <c r="CA19" i="31"/>
  <c r="BV19" i="31"/>
  <c r="BU19" i="31"/>
  <c r="BS19" i="31"/>
  <c r="BR19" i="31"/>
  <c r="BQ19" i="31"/>
  <c r="BM19" i="31"/>
  <c r="BL19" i="31"/>
  <c r="BJ19" i="31"/>
  <c r="BI19" i="31"/>
  <c r="BF19" i="31"/>
  <c r="BE19" i="31"/>
  <c r="BD19" i="31"/>
  <c r="BA19" i="31"/>
  <c r="AX19" i="31"/>
  <c r="AW19" i="31"/>
  <c r="AV19" i="31"/>
  <c r="AU19" i="31"/>
  <c r="AH19" i="31"/>
  <c r="AG19" i="31"/>
  <c r="AE19" i="31"/>
  <c r="AC19" i="31"/>
  <c r="AB19" i="31"/>
  <c r="AA19" i="31"/>
  <c r="U19" i="31"/>
  <c r="R19" i="31"/>
  <c r="Q19" i="31"/>
  <c r="P19" i="31"/>
  <c r="O19" i="31"/>
  <c r="N19" i="31"/>
  <c r="M19" i="31"/>
  <c r="L19" i="31"/>
  <c r="K19" i="31"/>
  <c r="J19" i="31"/>
  <c r="I19" i="31"/>
  <c r="H19" i="31"/>
  <c r="G19" i="31"/>
  <c r="F19" i="31"/>
  <c r="E19" i="31"/>
  <c r="C19" i="31"/>
  <c r="B19" i="31"/>
  <c r="CF11" i="31"/>
  <c r="CE11" i="31"/>
  <c r="CB11" i="31"/>
  <c r="CA11" i="31"/>
  <c r="BV11" i="31"/>
  <c r="BU11" i="31"/>
  <c r="BS11" i="31"/>
  <c r="BR11" i="31"/>
  <c r="BQ11" i="31"/>
  <c r="BM11" i="31"/>
  <c r="BL11" i="31"/>
  <c r="BJ11" i="31"/>
  <c r="BI11" i="31"/>
  <c r="BF11" i="31"/>
  <c r="BE11" i="31"/>
  <c r="BD11" i="31"/>
  <c r="BA11" i="31"/>
  <c r="AX11" i="31"/>
  <c r="AW11" i="31"/>
  <c r="AV11" i="31"/>
  <c r="AH11" i="31"/>
  <c r="AG11" i="31"/>
  <c r="AE11" i="31"/>
  <c r="AC11" i="31"/>
  <c r="AB11" i="31"/>
  <c r="AA11" i="31"/>
  <c r="U11" i="31"/>
  <c r="R11" i="31"/>
  <c r="Q11" i="31"/>
  <c r="P11" i="31"/>
  <c r="O11" i="31"/>
  <c r="N11" i="31"/>
  <c r="M11" i="31"/>
  <c r="L11" i="31"/>
  <c r="K11" i="31"/>
  <c r="J11" i="31"/>
  <c r="I11" i="31"/>
  <c r="H11" i="31"/>
  <c r="G11" i="31"/>
  <c r="F11" i="31"/>
  <c r="E11" i="31"/>
  <c r="C11" i="31"/>
  <c r="B11" i="31"/>
  <c r="CE139" i="31"/>
  <c r="BJ139" i="31"/>
  <c r="BI139" i="31"/>
  <c r="BF139" i="31"/>
  <c r="BE139" i="31"/>
  <c r="BD139" i="31"/>
  <c r="BA139" i="31"/>
  <c r="AX139" i="31"/>
  <c r="AW139" i="31"/>
  <c r="AV139" i="31"/>
  <c r="AU139" i="31"/>
  <c r="AH139" i="31"/>
  <c r="AG139" i="31"/>
  <c r="AE139" i="31"/>
  <c r="AC139" i="31"/>
  <c r="AB139" i="31"/>
  <c r="AA139" i="31"/>
  <c r="U139" i="31"/>
  <c r="R139" i="31"/>
  <c r="Q139" i="31"/>
  <c r="P139" i="31"/>
  <c r="O139" i="31"/>
  <c r="N139" i="31"/>
  <c r="M139" i="31"/>
  <c r="L139" i="31"/>
  <c r="K139" i="31"/>
  <c r="J139" i="31"/>
  <c r="I139" i="31"/>
  <c r="H139" i="31"/>
  <c r="G139" i="31"/>
  <c r="F139" i="31"/>
  <c r="E139" i="31"/>
  <c r="C139" i="31"/>
  <c r="B139" i="31"/>
  <c r="CF137" i="31"/>
  <c r="CE137" i="31"/>
  <c r="BJ137" i="31"/>
  <c r="BI137" i="31"/>
  <c r="BF137" i="31"/>
  <c r="BE137" i="31"/>
  <c r="BD137" i="31"/>
  <c r="BA137" i="31"/>
  <c r="AX137" i="31"/>
  <c r="AW137" i="31"/>
  <c r="AV137" i="31"/>
  <c r="AH137" i="31"/>
  <c r="AG137" i="31"/>
  <c r="AE137" i="31"/>
  <c r="AC137" i="31"/>
  <c r="AB137" i="31"/>
  <c r="AA137" i="31"/>
  <c r="U137" i="31"/>
  <c r="R137" i="31"/>
  <c r="Q137" i="31"/>
  <c r="P137" i="31"/>
  <c r="O137" i="31"/>
  <c r="N137" i="31"/>
  <c r="M137" i="31"/>
  <c r="L137" i="31"/>
  <c r="K137" i="31"/>
  <c r="J137" i="31"/>
  <c r="I137" i="31"/>
  <c r="H137" i="31"/>
  <c r="G137" i="31"/>
  <c r="F137" i="31"/>
  <c r="E137" i="31"/>
  <c r="C137" i="31"/>
  <c r="B137" i="31"/>
  <c r="CF18" i="31"/>
  <c r="CE18" i="31"/>
  <c r="CB18" i="31"/>
  <c r="CA18" i="31"/>
  <c r="BV18" i="31"/>
  <c r="BU18" i="31"/>
  <c r="BS18" i="31"/>
  <c r="BR18" i="31"/>
  <c r="BQ18" i="31"/>
  <c r="BM18" i="31"/>
  <c r="BL18" i="31"/>
  <c r="BJ18" i="31"/>
  <c r="BI18" i="31"/>
  <c r="BF18" i="31"/>
  <c r="BE18" i="31"/>
  <c r="BD18" i="31"/>
  <c r="BA18" i="31"/>
  <c r="AX18" i="31"/>
  <c r="AW18" i="31"/>
  <c r="AV18" i="31"/>
  <c r="AU18" i="31"/>
  <c r="AH18" i="31"/>
  <c r="AG18" i="31"/>
  <c r="AE18" i="31"/>
  <c r="AC18" i="31"/>
  <c r="AB18" i="31"/>
  <c r="AA18" i="31"/>
  <c r="U18" i="31"/>
  <c r="R18" i="31"/>
  <c r="Q18" i="31"/>
  <c r="P18" i="31"/>
  <c r="O18" i="31"/>
  <c r="N18" i="31"/>
  <c r="M18" i="31"/>
  <c r="L18" i="31"/>
  <c r="K18" i="31"/>
  <c r="J18" i="31"/>
  <c r="I18" i="31"/>
  <c r="H18" i="31"/>
  <c r="G18" i="31"/>
  <c r="F18" i="31"/>
  <c r="E18" i="31"/>
  <c r="C18" i="31"/>
  <c r="B18" i="31"/>
  <c r="CF10" i="31"/>
  <c r="CE10" i="31"/>
  <c r="CB10" i="31"/>
  <c r="CA10" i="31"/>
  <c r="BV10" i="31"/>
  <c r="BU10" i="31"/>
  <c r="BS10" i="31"/>
  <c r="BR10" i="31"/>
  <c r="BQ10" i="31"/>
  <c r="BM10" i="31"/>
  <c r="BL10" i="31"/>
  <c r="BJ10" i="31"/>
  <c r="BI10" i="31"/>
  <c r="BF10" i="31"/>
  <c r="BE10" i="31"/>
  <c r="BD10" i="31"/>
  <c r="BA10" i="31"/>
  <c r="AX10" i="31"/>
  <c r="AW10" i="31"/>
  <c r="AV10" i="31"/>
  <c r="AH10" i="31"/>
  <c r="AG10" i="31"/>
  <c r="AE10" i="31"/>
  <c r="AC10" i="31"/>
  <c r="AB10" i="31"/>
  <c r="AA10" i="31"/>
  <c r="U10" i="31"/>
  <c r="R10" i="31"/>
  <c r="Q10" i="31"/>
  <c r="P10" i="31"/>
  <c r="O10" i="31"/>
  <c r="N10" i="31"/>
  <c r="M10" i="31"/>
  <c r="L10" i="31"/>
  <c r="K10" i="31"/>
  <c r="J10" i="31"/>
  <c r="I10" i="31"/>
  <c r="H10" i="31"/>
  <c r="G10" i="31"/>
  <c r="F10" i="31"/>
  <c r="E10" i="31"/>
  <c r="C10" i="31"/>
  <c r="B10" i="31"/>
  <c r="CF17" i="31"/>
  <c r="CB17" i="31"/>
  <c r="CA17" i="31"/>
  <c r="BV17" i="31"/>
  <c r="BU17" i="31"/>
  <c r="BS17" i="31"/>
  <c r="BR17" i="31"/>
  <c r="BQ17" i="31"/>
  <c r="BM17" i="31"/>
  <c r="BL17" i="31"/>
  <c r="BJ17" i="31"/>
  <c r="BI17" i="31"/>
  <c r="BF17" i="31"/>
  <c r="BE17" i="31"/>
  <c r="BD17" i="31"/>
  <c r="BA17" i="31"/>
  <c r="AX17" i="31"/>
  <c r="AW17" i="31"/>
  <c r="AV17" i="31"/>
  <c r="AU17" i="31"/>
  <c r="AH17" i="31"/>
  <c r="AG17" i="31"/>
  <c r="AE17" i="31"/>
  <c r="AC17" i="31"/>
  <c r="AB17" i="31"/>
  <c r="AA17" i="31"/>
  <c r="U17" i="31"/>
  <c r="R17" i="31"/>
  <c r="Q17" i="31"/>
  <c r="P17" i="31"/>
  <c r="O17" i="31"/>
  <c r="N17" i="31"/>
  <c r="M17" i="31"/>
  <c r="L17" i="31"/>
  <c r="K17" i="31"/>
  <c r="J17" i="31"/>
  <c r="I17" i="31"/>
  <c r="H17" i="31"/>
  <c r="G17" i="31"/>
  <c r="F17" i="31"/>
  <c r="E17" i="31"/>
  <c r="C17" i="31"/>
  <c r="B17" i="31"/>
  <c r="CF9" i="31"/>
  <c r="CB9" i="31"/>
  <c r="CA9" i="31"/>
  <c r="BV9" i="31"/>
  <c r="BU9" i="31"/>
  <c r="BS9" i="31"/>
  <c r="BR9" i="31"/>
  <c r="BQ9" i="31"/>
  <c r="BM9" i="31"/>
  <c r="BL9" i="31"/>
  <c r="BJ9" i="31"/>
  <c r="BI9" i="31"/>
  <c r="BF9" i="31"/>
  <c r="BE9" i="31"/>
  <c r="BD9" i="31"/>
  <c r="BA9" i="31"/>
  <c r="AX9" i="31"/>
  <c r="AW9" i="31"/>
  <c r="AV9" i="31"/>
  <c r="AH9" i="31"/>
  <c r="AG9" i="31"/>
  <c r="AE9" i="31"/>
  <c r="AC9" i="31"/>
  <c r="AB9" i="31"/>
  <c r="AA9" i="31"/>
  <c r="U9" i="31"/>
  <c r="R9" i="31"/>
  <c r="Q9" i="31"/>
  <c r="P9" i="31"/>
  <c r="O9" i="31"/>
  <c r="N9" i="31"/>
  <c r="M9" i="31"/>
  <c r="L9" i="31"/>
  <c r="K9" i="31"/>
  <c r="J9" i="31"/>
  <c r="I9" i="31"/>
  <c r="H9" i="31"/>
  <c r="G9" i="31"/>
  <c r="F9" i="31"/>
  <c r="E9" i="31"/>
  <c r="C9" i="31"/>
  <c r="B9" i="31"/>
  <c r="CF16" i="31"/>
  <c r="CE16" i="31"/>
  <c r="CB16" i="31"/>
  <c r="CA16" i="31"/>
  <c r="BV16" i="31"/>
  <c r="BU16" i="31"/>
  <c r="BS16" i="31"/>
  <c r="BR16" i="31"/>
  <c r="BQ16" i="31"/>
  <c r="BM16" i="31"/>
  <c r="BL16" i="31"/>
  <c r="BJ16" i="31"/>
  <c r="BI16" i="31"/>
  <c r="BF16" i="31"/>
  <c r="BE16" i="31"/>
  <c r="BD16" i="31"/>
  <c r="BA16" i="31"/>
  <c r="AX16" i="31"/>
  <c r="AW16" i="31"/>
  <c r="AV16" i="31"/>
  <c r="AU16" i="31"/>
  <c r="AH16" i="31"/>
  <c r="AG16" i="31"/>
  <c r="AE16" i="31"/>
  <c r="AC16" i="31"/>
  <c r="AB16" i="31"/>
  <c r="AA16" i="31"/>
  <c r="U16" i="31"/>
  <c r="R16" i="31"/>
  <c r="Q16" i="31"/>
  <c r="P16" i="31"/>
  <c r="O16" i="31"/>
  <c r="N16" i="31"/>
  <c r="M16" i="31"/>
  <c r="L16" i="31"/>
  <c r="K16" i="31"/>
  <c r="J16" i="31"/>
  <c r="I16" i="31"/>
  <c r="H16" i="31"/>
  <c r="G16" i="31"/>
  <c r="F16" i="31"/>
  <c r="E16" i="31"/>
  <c r="C16" i="31"/>
  <c r="B16" i="31"/>
  <c r="CF8" i="31"/>
  <c r="CE8" i="31"/>
  <c r="CB8" i="31"/>
  <c r="CA8" i="31"/>
  <c r="BV8" i="31"/>
  <c r="BU8" i="31"/>
  <c r="BS8" i="31"/>
  <c r="BR8" i="31"/>
  <c r="BQ8" i="31"/>
  <c r="BM8" i="31"/>
  <c r="BL8" i="31"/>
  <c r="BJ8" i="31"/>
  <c r="BI8" i="31"/>
  <c r="BF8" i="31"/>
  <c r="BE8" i="31"/>
  <c r="BD8" i="31"/>
  <c r="BA8" i="31"/>
  <c r="AX8" i="31"/>
  <c r="AW8" i="31"/>
  <c r="AV8" i="31"/>
  <c r="AH8" i="31"/>
  <c r="AG8" i="31"/>
  <c r="AE8" i="31"/>
  <c r="AC8" i="31"/>
  <c r="AB8" i="31"/>
  <c r="AA8" i="31"/>
  <c r="U8" i="31"/>
  <c r="R8" i="31"/>
  <c r="Q8" i="31"/>
  <c r="P8" i="31"/>
  <c r="O8" i="31"/>
  <c r="N8" i="31"/>
  <c r="M8" i="31"/>
  <c r="L8" i="31"/>
  <c r="K8" i="31"/>
  <c r="J8" i="31"/>
  <c r="I8" i="31"/>
  <c r="H8" i="31"/>
  <c r="G8" i="31"/>
  <c r="F8" i="31"/>
  <c r="E8" i="31"/>
  <c r="C8" i="31"/>
  <c r="B8" i="31"/>
  <c r="CF7" i="31"/>
  <c r="CE7" i="31"/>
  <c r="CB7" i="31"/>
  <c r="CA7" i="31"/>
  <c r="BV7" i="31"/>
  <c r="BU7" i="31"/>
  <c r="BS7" i="31"/>
  <c r="BR7" i="31"/>
  <c r="BQ7" i="31"/>
  <c r="BM7" i="31"/>
  <c r="BL7" i="31"/>
  <c r="BJ7" i="31"/>
  <c r="BI7" i="31"/>
  <c r="BF7" i="31"/>
  <c r="BE7" i="31"/>
  <c r="BD7" i="31"/>
  <c r="BA7" i="31"/>
  <c r="AX7" i="31"/>
  <c r="AW7" i="31"/>
  <c r="AV7" i="31"/>
  <c r="AU7" i="31"/>
  <c r="AH7" i="31"/>
  <c r="AG7" i="31"/>
  <c r="AE7" i="31"/>
  <c r="AC7" i="31"/>
  <c r="AB7" i="31"/>
  <c r="AA7" i="31"/>
  <c r="U7" i="31"/>
  <c r="R7" i="31"/>
  <c r="Q7" i="31"/>
  <c r="P7" i="31"/>
  <c r="O7" i="31"/>
  <c r="N7" i="31"/>
  <c r="M7" i="31"/>
  <c r="L7" i="31"/>
  <c r="K7" i="31"/>
  <c r="J7" i="31"/>
  <c r="I7" i="31"/>
  <c r="H7" i="31"/>
  <c r="G7" i="31"/>
  <c r="F7" i="31"/>
  <c r="E7" i="31"/>
  <c r="C7" i="31"/>
  <c r="B7" i="31"/>
  <c r="CF15" i="31"/>
  <c r="CE15" i="31"/>
  <c r="CB15" i="31"/>
  <c r="CA15" i="31"/>
  <c r="BV15" i="31"/>
  <c r="BU15" i="31"/>
  <c r="BS15" i="31"/>
  <c r="BR15" i="31"/>
  <c r="BQ15" i="31"/>
  <c r="BM15" i="31"/>
  <c r="BL15" i="31"/>
  <c r="BJ15" i="31"/>
  <c r="BI15" i="31"/>
  <c r="BF15" i="31"/>
  <c r="BE15" i="31"/>
  <c r="BD15" i="31"/>
  <c r="BA15" i="31"/>
  <c r="AX15" i="31"/>
  <c r="AW15" i="31"/>
  <c r="AV15" i="31"/>
  <c r="AU15" i="31"/>
  <c r="AH15" i="31"/>
  <c r="AG15" i="31"/>
  <c r="AE15" i="31"/>
  <c r="AC15" i="31"/>
  <c r="AB15" i="31"/>
  <c r="AA15" i="31"/>
  <c r="U15" i="31"/>
  <c r="R15" i="31"/>
  <c r="Q15" i="31"/>
  <c r="P15" i="31"/>
  <c r="O15" i="31"/>
  <c r="N15" i="31"/>
  <c r="M15" i="31"/>
  <c r="L15" i="31"/>
  <c r="K15" i="31"/>
  <c r="J15" i="31"/>
  <c r="I15" i="31"/>
  <c r="H15" i="31"/>
  <c r="G15" i="31"/>
  <c r="F15" i="31"/>
  <c r="E15" i="31"/>
  <c r="C15" i="31"/>
  <c r="B15" i="31"/>
  <c r="CF6" i="31"/>
  <c r="CE6" i="31"/>
  <c r="CB6" i="31"/>
  <c r="CA6" i="31"/>
  <c r="BV6" i="31"/>
  <c r="BU6" i="31"/>
  <c r="BS6" i="31"/>
  <c r="BR6" i="31"/>
  <c r="BQ6" i="31"/>
  <c r="BM6" i="31"/>
  <c r="BL6" i="31"/>
  <c r="BJ6" i="31"/>
  <c r="BI6" i="31"/>
  <c r="BF6" i="31"/>
  <c r="BE6" i="31"/>
  <c r="BD6" i="31"/>
  <c r="BA6" i="31"/>
  <c r="AX6" i="31"/>
  <c r="AW6" i="31"/>
  <c r="AV6" i="31"/>
  <c r="AH6" i="31"/>
  <c r="AG6" i="31"/>
  <c r="AE6" i="31"/>
  <c r="AC6" i="31"/>
  <c r="AB6" i="31"/>
  <c r="AA6" i="31"/>
  <c r="U6" i="31"/>
  <c r="R6" i="31"/>
  <c r="Q6" i="31"/>
  <c r="P6" i="31"/>
  <c r="O6" i="31"/>
  <c r="N6" i="31"/>
  <c r="M6" i="31"/>
  <c r="L6" i="31"/>
  <c r="K6" i="31"/>
  <c r="J6" i="31"/>
  <c r="I6" i="31"/>
  <c r="H6" i="31"/>
  <c r="G6" i="31"/>
  <c r="F6" i="31"/>
  <c r="E6" i="31"/>
  <c r="C6" i="31"/>
  <c r="B6" i="31"/>
  <c r="CE111" i="31"/>
  <c r="BJ111" i="31"/>
  <c r="BI111" i="31"/>
  <c r="BF111" i="31"/>
  <c r="BE111" i="31"/>
  <c r="BD111" i="31"/>
  <c r="BA111" i="31"/>
  <c r="AX111" i="31"/>
  <c r="AW111" i="31"/>
  <c r="AV111" i="31"/>
  <c r="AU111" i="31"/>
  <c r="AH111" i="31"/>
  <c r="AG111" i="31"/>
  <c r="AE111" i="31"/>
  <c r="AC111" i="31"/>
  <c r="AB111" i="31"/>
  <c r="AA111" i="31"/>
  <c r="U111" i="31"/>
  <c r="R111" i="31"/>
  <c r="Q111" i="31"/>
  <c r="P111" i="31"/>
  <c r="O111" i="31"/>
  <c r="N111" i="31"/>
  <c r="M111" i="31"/>
  <c r="L111" i="31"/>
  <c r="K111" i="31"/>
  <c r="J111" i="31"/>
  <c r="I111" i="31"/>
  <c r="H111" i="31"/>
  <c r="G111" i="31"/>
  <c r="F111" i="31"/>
  <c r="E111" i="31"/>
  <c r="C111" i="31"/>
  <c r="B111" i="31"/>
  <c r="CF109" i="31"/>
  <c r="CE109" i="31"/>
  <c r="BJ109" i="31"/>
  <c r="BI109" i="31"/>
  <c r="BF109" i="31"/>
  <c r="BE109" i="31"/>
  <c r="BD109" i="31"/>
  <c r="BA109" i="31"/>
  <c r="AX109" i="31"/>
  <c r="AW109" i="31"/>
  <c r="AV109" i="31"/>
  <c r="AH109" i="31"/>
  <c r="AG109" i="31"/>
  <c r="AE109" i="31"/>
  <c r="AC109" i="31"/>
  <c r="AB109" i="31"/>
  <c r="AA109" i="31"/>
  <c r="U109" i="31"/>
  <c r="R109" i="31"/>
  <c r="Q109" i="31"/>
  <c r="P109" i="31"/>
  <c r="O109" i="31"/>
  <c r="N109" i="31"/>
  <c r="M109" i="31"/>
  <c r="L109" i="31"/>
  <c r="K109" i="31"/>
  <c r="J109" i="31"/>
  <c r="I109" i="31"/>
  <c r="H109" i="31"/>
  <c r="G109" i="31"/>
  <c r="F109" i="31"/>
  <c r="E109" i="31"/>
  <c r="C109" i="31"/>
  <c r="B109" i="31"/>
  <c r="CF61" i="31"/>
  <c r="CE61" i="31"/>
  <c r="BJ61" i="31"/>
  <c r="BI61" i="31"/>
  <c r="BF61" i="31"/>
  <c r="BE61" i="31"/>
  <c r="BD61" i="31"/>
  <c r="BA61" i="31"/>
  <c r="AX61" i="31"/>
  <c r="AW61" i="31"/>
  <c r="AV61" i="31"/>
  <c r="AU61" i="31"/>
  <c r="AH61" i="31"/>
  <c r="AG61" i="31"/>
  <c r="AE61" i="31"/>
  <c r="AC61" i="31"/>
  <c r="AB61" i="31"/>
  <c r="AA61" i="31"/>
  <c r="U61" i="31"/>
  <c r="R61" i="31"/>
  <c r="Q61" i="31"/>
  <c r="P61" i="31"/>
  <c r="O61" i="31"/>
  <c r="N61" i="31"/>
  <c r="M61" i="31"/>
  <c r="L61" i="31"/>
  <c r="K61" i="31"/>
  <c r="J61" i="31"/>
  <c r="I61" i="31"/>
  <c r="H61" i="31"/>
  <c r="G61" i="31"/>
  <c r="F61" i="31"/>
  <c r="E61" i="31"/>
  <c r="C61" i="31"/>
  <c r="B61" i="31"/>
  <c r="CF25" i="31"/>
  <c r="CE25" i="31"/>
  <c r="BJ25" i="31"/>
  <c r="BI25" i="31"/>
  <c r="BF25" i="31"/>
  <c r="BE25" i="31"/>
  <c r="BD25" i="31"/>
  <c r="BA25" i="31"/>
  <c r="AX25" i="31"/>
  <c r="AW25" i="31"/>
  <c r="AV25" i="31"/>
  <c r="AU25" i="31"/>
  <c r="AH25" i="31"/>
  <c r="AG25" i="31"/>
  <c r="AE25" i="31"/>
  <c r="AC25" i="31"/>
  <c r="AB25" i="31"/>
  <c r="AA25" i="31"/>
  <c r="U25" i="31"/>
  <c r="R25" i="31"/>
  <c r="Q25" i="31"/>
  <c r="P25" i="31"/>
  <c r="O25" i="31"/>
  <c r="N25" i="31"/>
  <c r="M25" i="31"/>
  <c r="L25" i="31"/>
  <c r="K25" i="31"/>
  <c r="J25" i="31"/>
  <c r="I25" i="31"/>
  <c r="H25" i="31"/>
  <c r="G25" i="31"/>
  <c r="F25" i="31"/>
  <c r="E25" i="31"/>
  <c r="C25" i="31"/>
  <c r="B25" i="31"/>
  <c r="CE63" i="31"/>
  <c r="BJ63" i="31"/>
  <c r="BI63" i="31"/>
  <c r="BF63" i="31"/>
  <c r="BE63" i="31"/>
  <c r="BD63" i="31"/>
  <c r="BA63" i="31"/>
  <c r="AX63" i="31"/>
  <c r="AW63" i="31"/>
  <c r="AV63" i="31"/>
  <c r="AU63" i="31"/>
  <c r="AH63" i="31"/>
  <c r="AG63" i="31"/>
  <c r="AE63" i="31"/>
  <c r="AC63" i="31"/>
  <c r="AB63" i="31"/>
  <c r="AA63" i="31"/>
  <c r="U63" i="31"/>
  <c r="R63" i="31"/>
  <c r="Q63" i="31"/>
  <c r="P63" i="31"/>
  <c r="O63" i="31"/>
  <c r="N63" i="31"/>
  <c r="M63" i="31"/>
  <c r="L63" i="31"/>
  <c r="K63" i="31"/>
  <c r="J63" i="31"/>
  <c r="I63" i="31"/>
  <c r="H63" i="31"/>
  <c r="G63" i="31"/>
  <c r="F63" i="31"/>
  <c r="E63" i="31"/>
  <c r="C63" i="31"/>
  <c r="B63" i="31"/>
  <c r="CF60" i="31"/>
  <c r="CE60" i="31"/>
  <c r="BJ60" i="31"/>
  <c r="BI60" i="31"/>
  <c r="BF60" i="31"/>
  <c r="BE60" i="31"/>
  <c r="BD60" i="31"/>
  <c r="BA60" i="31"/>
  <c r="AX60" i="31"/>
  <c r="AW60" i="31"/>
  <c r="AV60" i="31"/>
  <c r="AH60" i="31"/>
  <c r="AG60" i="31"/>
  <c r="AE60" i="31"/>
  <c r="AC60" i="31"/>
  <c r="AB60" i="31"/>
  <c r="AA60" i="31"/>
  <c r="U60" i="31"/>
  <c r="R60" i="31"/>
  <c r="Q60" i="31"/>
  <c r="P60" i="31"/>
  <c r="O60" i="31"/>
  <c r="N60" i="31"/>
  <c r="M60" i="31"/>
  <c r="L60" i="31"/>
  <c r="K60" i="31"/>
  <c r="J60" i="31"/>
  <c r="I60" i="31"/>
  <c r="H60" i="31"/>
  <c r="G60" i="31"/>
  <c r="F60" i="31"/>
  <c r="E60" i="31"/>
  <c r="C60" i="31"/>
  <c r="B60" i="31"/>
  <c r="CF59" i="31"/>
  <c r="BJ59" i="31"/>
  <c r="BI59" i="31"/>
  <c r="BF59" i="31"/>
  <c r="BE59" i="31"/>
  <c r="BD59" i="31"/>
  <c r="BA59" i="31"/>
  <c r="AX59" i="31"/>
  <c r="AW59" i="31"/>
  <c r="AV59" i="31"/>
  <c r="AU59" i="31"/>
  <c r="AH59" i="31"/>
  <c r="AG59" i="31"/>
  <c r="AE59" i="31"/>
  <c r="AC59" i="31"/>
  <c r="AB59" i="31"/>
  <c r="AA59" i="31"/>
  <c r="U59" i="31"/>
  <c r="R59" i="31"/>
  <c r="Q59" i="31"/>
  <c r="P59" i="31"/>
  <c r="O59" i="31"/>
  <c r="N59" i="31"/>
  <c r="M59" i="31"/>
  <c r="L59" i="31"/>
  <c r="K59" i="31"/>
  <c r="J59" i="31"/>
  <c r="I59" i="31"/>
  <c r="H59" i="31"/>
  <c r="G59" i="31"/>
  <c r="F59" i="31"/>
  <c r="E59" i="31"/>
  <c r="C59" i="31"/>
  <c r="B59" i="31"/>
  <c r="CF24" i="31"/>
  <c r="BJ24" i="31"/>
  <c r="BI24" i="31"/>
  <c r="BF24" i="31"/>
  <c r="BE24" i="31"/>
  <c r="BD24" i="31"/>
  <c r="BA24" i="31"/>
  <c r="AX24" i="31"/>
  <c r="AW24" i="31"/>
  <c r="AV24" i="31"/>
  <c r="AU24" i="31"/>
  <c r="AH24" i="31"/>
  <c r="AG24" i="31"/>
  <c r="AE24" i="31"/>
  <c r="AC24" i="31"/>
  <c r="AB24" i="31"/>
  <c r="AA24" i="31"/>
  <c r="U24" i="31"/>
  <c r="R24" i="31"/>
  <c r="Q24" i="31"/>
  <c r="P24" i="31"/>
  <c r="O24" i="31"/>
  <c r="N24" i="31"/>
  <c r="M24" i="31"/>
  <c r="L24" i="31"/>
  <c r="K24" i="31"/>
  <c r="J24" i="31"/>
  <c r="I24" i="31"/>
  <c r="H24" i="31"/>
  <c r="G24" i="31"/>
  <c r="F24" i="31"/>
  <c r="E24" i="31"/>
  <c r="C24" i="31"/>
  <c r="B24" i="31"/>
  <c r="CE27" i="31"/>
  <c r="BJ27" i="31"/>
  <c r="BI27" i="31"/>
  <c r="BF27" i="31"/>
  <c r="BE27" i="31"/>
  <c r="BD27" i="31"/>
  <c r="BA27" i="31"/>
  <c r="AX27" i="31"/>
  <c r="AW27" i="31"/>
  <c r="AV27" i="31"/>
  <c r="AU27" i="31"/>
  <c r="AH27" i="31"/>
  <c r="AG27" i="31"/>
  <c r="AE27" i="31"/>
  <c r="AC27" i="31"/>
  <c r="AB27" i="31"/>
  <c r="AA27" i="31"/>
  <c r="U27" i="31"/>
  <c r="R27" i="31"/>
  <c r="Q27" i="31"/>
  <c r="P27" i="31"/>
  <c r="O27" i="31"/>
  <c r="N27" i="31"/>
  <c r="M27" i="31"/>
  <c r="L27" i="31"/>
  <c r="K27" i="31"/>
  <c r="J27" i="31"/>
  <c r="I27" i="31"/>
  <c r="H27" i="31"/>
  <c r="G27" i="31"/>
  <c r="F27" i="31"/>
  <c r="E27" i="31"/>
  <c r="C27" i="31"/>
  <c r="B27" i="31"/>
  <c r="CF23" i="31"/>
  <c r="CE23" i="31"/>
  <c r="BJ23" i="31"/>
  <c r="BI23" i="31"/>
  <c r="BF23" i="31"/>
  <c r="BE23" i="31"/>
  <c r="BD23" i="31"/>
  <c r="BA23" i="31"/>
  <c r="AX23" i="31"/>
  <c r="AW23" i="31"/>
  <c r="AV23" i="31"/>
  <c r="AH23" i="31"/>
  <c r="AG23" i="31"/>
  <c r="AE23" i="31"/>
  <c r="AC23" i="31"/>
  <c r="AB23" i="31"/>
  <c r="AA23" i="31"/>
  <c r="U23" i="31"/>
  <c r="R23" i="31"/>
  <c r="Q23" i="31"/>
  <c r="P23" i="31"/>
  <c r="O23" i="31"/>
  <c r="N23" i="31"/>
  <c r="M23" i="31"/>
  <c r="L23" i="31"/>
  <c r="K23" i="31"/>
  <c r="J23" i="31"/>
  <c r="I23" i="31"/>
  <c r="H23" i="31"/>
  <c r="G23" i="31"/>
  <c r="F23" i="31"/>
  <c r="E23" i="31"/>
  <c r="C23" i="31"/>
  <c r="B23" i="31"/>
  <c r="CF136" i="31"/>
  <c r="CE136" i="31"/>
  <c r="BJ136" i="31"/>
  <c r="BI136" i="31"/>
  <c r="BF136" i="31"/>
  <c r="BE136" i="31"/>
  <c r="BD136" i="31"/>
  <c r="BA136" i="31"/>
  <c r="AX136" i="31"/>
  <c r="AW136" i="31"/>
  <c r="AV136" i="31"/>
  <c r="AU136" i="31"/>
  <c r="AH136" i="31"/>
  <c r="AG136" i="31"/>
  <c r="AE136" i="31"/>
  <c r="AC136" i="31"/>
  <c r="AB136" i="31"/>
  <c r="AA136" i="31"/>
  <c r="U136" i="31"/>
  <c r="R136" i="31"/>
  <c r="Q136" i="31"/>
  <c r="P136" i="31"/>
  <c r="O136" i="31"/>
  <c r="N136" i="31"/>
  <c r="M136" i="31"/>
  <c r="L136" i="31"/>
  <c r="K136" i="31"/>
  <c r="J136" i="31"/>
  <c r="I136" i="31"/>
  <c r="H136" i="31"/>
  <c r="G136" i="31"/>
  <c r="F136" i="31"/>
  <c r="E136" i="31"/>
  <c r="C136" i="31"/>
  <c r="B136" i="31"/>
  <c r="CF108" i="31"/>
  <c r="CE108" i="31"/>
  <c r="BJ108" i="31"/>
  <c r="BI108" i="31"/>
  <c r="BF108" i="31"/>
  <c r="BE108" i="31"/>
  <c r="BD108" i="31"/>
  <c r="BA108" i="31"/>
  <c r="AX108" i="31"/>
  <c r="AW108" i="31"/>
  <c r="AV108" i="31"/>
  <c r="AU108" i="31"/>
  <c r="AH108" i="31"/>
  <c r="AG108" i="31"/>
  <c r="AE108" i="31"/>
  <c r="AC108" i="31"/>
  <c r="AB108" i="31"/>
  <c r="AA108" i="31"/>
  <c r="U108" i="31"/>
  <c r="R108" i="31"/>
  <c r="Q108" i="31"/>
  <c r="P108" i="31"/>
  <c r="O108" i="31"/>
  <c r="N108" i="31"/>
  <c r="M108" i="31"/>
  <c r="L108" i="31"/>
  <c r="K108" i="31"/>
  <c r="J108" i="31"/>
  <c r="I108" i="31"/>
  <c r="H108" i="31"/>
  <c r="G108" i="31"/>
  <c r="F108" i="31"/>
  <c r="E108" i="31"/>
  <c r="C108" i="31"/>
  <c r="B108" i="31"/>
  <c r="CE138" i="31"/>
  <c r="BJ138" i="31"/>
  <c r="BI138" i="31"/>
  <c r="BF138" i="31"/>
  <c r="BE138" i="31"/>
  <c r="BD138" i="31"/>
  <c r="BA138" i="31"/>
  <c r="AX138" i="31"/>
  <c r="AW138" i="31"/>
  <c r="AV138" i="31"/>
  <c r="AU138" i="31"/>
  <c r="AH138" i="31"/>
  <c r="AG138" i="31"/>
  <c r="AE138" i="31"/>
  <c r="AC138" i="31"/>
  <c r="AB138" i="31"/>
  <c r="AA138" i="31"/>
  <c r="U138" i="31"/>
  <c r="R138" i="31"/>
  <c r="Q138" i="31"/>
  <c r="O138" i="31"/>
  <c r="N138" i="31"/>
  <c r="M138" i="31"/>
  <c r="L138" i="31"/>
  <c r="K138" i="31"/>
  <c r="J138" i="31"/>
  <c r="I138" i="31"/>
  <c r="H138" i="31"/>
  <c r="G138" i="31"/>
  <c r="F138" i="31"/>
  <c r="E138" i="31"/>
  <c r="C138" i="31"/>
  <c r="B138" i="31"/>
  <c r="CF135" i="31"/>
  <c r="CE135" i="31"/>
  <c r="BJ135" i="31"/>
  <c r="BI135" i="31"/>
  <c r="BF135" i="31"/>
  <c r="BE135" i="31"/>
  <c r="BD135" i="31"/>
  <c r="BA135" i="31"/>
  <c r="AX135" i="31"/>
  <c r="AW135" i="31"/>
  <c r="AV135" i="31"/>
  <c r="AH135" i="31"/>
  <c r="AG135" i="31"/>
  <c r="AE135" i="31"/>
  <c r="AC135" i="31"/>
  <c r="AB135" i="31"/>
  <c r="AA135" i="31"/>
  <c r="U135" i="31"/>
  <c r="R135" i="31"/>
  <c r="Q135" i="31"/>
  <c r="P135" i="31"/>
  <c r="O135" i="31"/>
  <c r="N135" i="31"/>
  <c r="M135" i="31"/>
  <c r="L135" i="31"/>
  <c r="K135" i="31"/>
  <c r="J135" i="31"/>
  <c r="I135" i="31"/>
  <c r="H135" i="31"/>
  <c r="G135" i="31"/>
  <c r="F135" i="31"/>
  <c r="E135" i="31"/>
  <c r="C135" i="31"/>
  <c r="B135" i="31"/>
  <c r="CF134" i="31"/>
  <c r="CE134" i="31"/>
  <c r="BJ134" i="31"/>
  <c r="BI134" i="31"/>
  <c r="BF134" i="31"/>
  <c r="BE134" i="31"/>
  <c r="BD134" i="31"/>
  <c r="BA134" i="31"/>
  <c r="AX134" i="31"/>
  <c r="AW134" i="31"/>
  <c r="AV134" i="31"/>
  <c r="AU134" i="31"/>
  <c r="AH134" i="31"/>
  <c r="AG134" i="31"/>
  <c r="AE134" i="31"/>
  <c r="AC134" i="31"/>
  <c r="AB134" i="31"/>
  <c r="AA134" i="31"/>
  <c r="U134" i="31"/>
  <c r="R134" i="31"/>
  <c r="Q134" i="31"/>
  <c r="P134" i="31"/>
  <c r="O134" i="31"/>
  <c r="N134" i="31"/>
  <c r="M134" i="31"/>
  <c r="L134" i="31"/>
  <c r="K134" i="31"/>
  <c r="J134" i="31"/>
  <c r="I134" i="31"/>
  <c r="H134" i="31"/>
  <c r="G134" i="31"/>
  <c r="F134" i="31"/>
  <c r="E134" i="31"/>
  <c r="C134" i="31"/>
  <c r="B134" i="31"/>
  <c r="CF107" i="31"/>
  <c r="CE107" i="31"/>
  <c r="BJ107" i="31"/>
  <c r="BI107" i="31"/>
  <c r="BF107" i="31"/>
  <c r="BE107" i="31"/>
  <c r="BD107" i="31"/>
  <c r="BA107" i="31"/>
  <c r="AX107" i="31"/>
  <c r="AW107" i="31"/>
  <c r="AV107" i="31"/>
  <c r="AU107" i="31"/>
  <c r="AH107" i="31"/>
  <c r="AG107" i="31"/>
  <c r="AE107" i="31"/>
  <c r="AC107" i="31"/>
  <c r="AB107" i="31"/>
  <c r="AA107" i="31"/>
  <c r="U107" i="31"/>
  <c r="R107" i="31"/>
  <c r="Q107" i="31"/>
  <c r="P107" i="31"/>
  <c r="O107" i="31"/>
  <c r="N107" i="31"/>
  <c r="M107" i="31"/>
  <c r="L107" i="31"/>
  <c r="K107" i="31"/>
  <c r="J107" i="31"/>
  <c r="I107" i="31"/>
  <c r="H107" i="31"/>
  <c r="G107" i="31"/>
  <c r="F107" i="31"/>
  <c r="E107" i="31"/>
  <c r="C107" i="31"/>
  <c r="B107" i="31"/>
  <c r="CE110" i="31"/>
  <c r="BJ110" i="31"/>
  <c r="BI110" i="31"/>
  <c r="BF110" i="31"/>
  <c r="BE110" i="31"/>
  <c r="BD110" i="31"/>
  <c r="BA110" i="31"/>
  <c r="AX110" i="31"/>
  <c r="AW110" i="31"/>
  <c r="AV110" i="31"/>
  <c r="AU110" i="31"/>
  <c r="AH110" i="31"/>
  <c r="AG110" i="31"/>
  <c r="AE110" i="31"/>
  <c r="AC110" i="31"/>
  <c r="AB110" i="31"/>
  <c r="AA110" i="31"/>
  <c r="U110" i="31"/>
  <c r="R110" i="31"/>
  <c r="Q110" i="31"/>
  <c r="P110" i="31"/>
  <c r="O110" i="31"/>
  <c r="N110" i="31"/>
  <c r="M110" i="31"/>
  <c r="L110" i="31"/>
  <c r="K110" i="31"/>
  <c r="J110" i="31"/>
  <c r="I110" i="31"/>
  <c r="H110" i="31"/>
  <c r="G110" i="31"/>
  <c r="F110" i="31"/>
  <c r="E110" i="31"/>
  <c r="C110" i="31"/>
  <c r="B110" i="31"/>
  <c r="CF106" i="31"/>
  <c r="CE106" i="31"/>
  <c r="BJ106" i="31"/>
  <c r="BI106" i="31"/>
  <c r="BF106" i="31"/>
  <c r="BE106" i="31"/>
  <c r="BD106" i="31"/>
  <c r="BA106" i="31"/>
  <c r="AX106" i="31"/>
  <c r="AW106" i="31"/>
  <c r="AV106" i="31"/>
  <c r="AH106" i="31"/>
  <c r="AG106" i="31"/>
  <c r="AE106" i="31"/>
  <c r="AC106" i="31"/>
  <c r="AB106" i="31"/>
  <c r="AA106" i="31"/>
  <c r="U106" i="31"/>
  <c r="R106" i="31"/>
  <c r="Q106" i="31"/>
  <c r="P106" i="31"/>
  <c r="O106" i="31"/>
  <c r="N106" i="31"/>
  <c r="M106" i="31"/>
  <c r="L106" i="31"/>
  <c r="K106" i="31"/>
  <c r="J106" i="31"/>
  <c r="I106" i="31"/>
  <c r="H106" i="31"/>
  <c r="G106" i="31"/>
  <c r="F106" i="31"/>
  <c r="E106" i="31"/>
  <c r="C106" i="31"/>
  <c r="B106" i="31"/>
  <c r="CF5" i="31"/>
  <c r="CE5" i="31"/>
  <c r="CB5" i="31"/>
  <c r="CA5" i="31"/>
  <c r="BV5" i="31"/>
  <c r="BU5" i="31"/>
  <c r="BS5" i="31"/>
  <c r="BR5" i="31"/>
  <c r="BQ5" i="31"/>
  <c r="BM5" i="31"/>
  <c r="BL5" i="31"/>
  <c r="BJ5" i="31"/>
  <c r="BI5" i="31"/>
  <c r="BF5" i="31"/>
  <c r="BE5" i="31"/>
  <c r="BD5" i="31"/>
  <c r="BA5" i="31"/>
  <c r="AX5" i="31"/>
  <c r="AW5" i="31"/>
  <c r="AV5" i="31"/>
  <c r="AU5" i="31"/>
  <c r="AH5" i="31"/>
  <c r="AG5" i="31"/>
  <c r="AE5" i="31"/>
  <c r="AC5" i="31"/>
  <c r="AB5" i="31"/>
  <c r="AA5" i="31"/>
  <c r="U5" i="31"/>
  <c r="R5" i="31"/>
  <c r="Q5" i="31"/>
  <c r="P5" i="31"/>
  <c r="O5" i="31"/>
  <c r="N5" i="31"/>
  <c r="M5" i="31"/>
  <c r="L5" i="31"/>
  <c r="K5" i="31"/>
  <c r="J5" i="31"/>
  <c r="I5" i="31"/>
  <c r="H5" i="31"/>
  <c r="G5" i="31"/>
  <c r="F5" i="31"/>
  <c r="E5" i="31"/>
  <c r="C5" i="31"/>
  <c r="B5" i="31"/>
  <c r="CF4" i="31"/>
  <c r="CE4" i="31"/>
  <c r="CB4" i="31"/>
  <c r="CA4" i="31"/>
  <c r="BV4" i="31"/>
  <c r="BU4" i="31"/>
  <c r="BS4" i="31"/>
  <c r="BR4" i="31"/>
  <c r="BQ4" i="31"/>
  <c r="BM4" i="31"/>
  <c r="BL4" i="31"/>
  <c r="BJ4" i="31"/>
  <c r="BI4" i="31"/>
  <c r="BF4" i="31"/>
  <c r="BE4" i="31"/>
  <c r="BD4" i="31"/>
  <c r="BA4" i="31"/>
  <c r="AX4" i="31"/>
  <c r="AW4" i="31"/>
  <c r="AV4" i="31"/>
  <c r="AU4" i="31"/>
  <c r="AH4" i="31"/>
  <c r="AG4" i="31"/>
  <c r="AE4" i="31"/>
  <c r="AC4" i="31"/>
  <c r="AB4" i="31"/>
  <c r="AA4" i="31"/>
  <c r="U4" i="31"/>
  <c r="R4" i="31"/>
  <c r="Q4" i="31"/>
  <c r="P4" i="31"/>
  <c r="O4" i="31"/>
  <c r="N4" i="31"/>
  <c r="M4" i="31"/>
  <c r="L4" i="31"/>
  <c r="K4" i="31"/>
  <c r="J4" i="31"/>
  <c r="I4" i="31"/>
  <c r="H4" i="31"/>
  <c r="G4" i="31"/>
  <c r="F4" i="31"/>
  <c r="E4" i="31"/>
  <c r="C4" i="31"/>
  <c r="B4" i="31"/>
  <c r="CF3" i="31"/>
  <c r="CE3" i="31"/>
  <c r="CB3" i="31"/>
  <c r="CA3" i="31"/>
  <c r="BV3" i="31"/>
  <c r="BU3" i="31"/>
  <c r="BS3" i="31"/>
  <c r="BR3" i="31"/>
  <c r="BQ3" i="31"/>
  <c r="BM3" i="31"/>
  <c r="BL3" i="31"/>
  <c r="BJ3" i="31"/>
  <c r="BI3" i="31"/>
  <c r="BF3" i="31"/>
  <c r="BE3" i="31"/>
  <c r="BD3" i="31"/>
  <c r="BA3" i="31"/>
  <c r="AX3" i="31"/>
  <c r="AW3" i="31"/>
  <c r="AV3" i="31"/>
  <c r="AU3" i="31"/>
  <c r="AH3" i="31"/>
  <c r="AG3" i="31"/>
  <c r="AE3" i="31"/>
  <c r="AC3" i="31"/>
  <c r="AB3" i="31"/>
  <c r="AA3" i="31"/>
  <c r="U3" i="31"/>
  <c r="R3" i="31"/>
  <c r="Q3" i="31"/>
  <c r="P3" i="31"/>
  <c r="O3" i="31"/>
  <c r="N3" i="31"/>
  <c r="M3" i="31"/>
  <c r="L3" i="31"/>
  <c r="K3" i="31"/>
  <c r="J3" i="31"/>
  <c r="I3" i="31"/>
  <c r="H3" i="31"/>
  <c r="G3" i="31"/>
  <c r="F3" i="31"/>
  <c r="E3" i="31"/>
  <c r="C3" i="31"/>
  <c r="B3" i="31"/>
  <c r="CF105" i="31"/>
  <c r="CE105" i="31"/>
  <c r="CC105" i="31"/>
  <c r="BJ105" i="31"/>
  <c r="BI105" i="31"/>
  <c r="BF105" i="31"/>
  <c r="BE105" i="31"/>
  <c r="BD105" i="31"/>
  <c r="BA105" i="31"/>
  <c r="AX105" i="31"/>
  <c r="AW105" i="31"/>
  <c r="AV105" i="31"/>
  <c r="AU105" i="31"/>
  <c r="AH105" i="31"/>
  <c r="AG105" i="31"/>
  <c r="AE105" i="31"/>
  <c r="AC105" i="31"/>
  <c r="AB105" i="31"/>
  <c r="AA105" i="31"/>
  <c r="U105" i="31"/>
  <c r="R105" i="31"/>
  <c r="Q105" i="31"/>
  <c r="P105" i="31"/>
  <c r="O105" i="31"/>
  <c r="N105" i="31"/>
  <c r="M105" i="31"/>
  <c r="L105" i="31"/>
  <c r="K105" i="31"/>
  <c r="J105" i="31"/>
  <c r="I105" i="31"/>
  <c r="H105" i="31"/>
  <c r="G105" i="31"/>
  <c r="F105" i="31"/>
  <c r="E105" i="31"/>
  <c r="C105" i="31"/>
  <c r="B105" i="31"/>
  <c r="B26" i="30"/>
  <c r="C26" i="30"/>
  <c r="D26" i="30"/>
  <c r="E26" i="30"/>
  <c r="F26" i="30"/>
  <c r="G26" i="30"/>
  <c r="H26" i="30"/>
  <c r="I26" i="30"/>
  <c r="J26" i="30"/>
  <c r="K26" i="30"/>
  <c r="L26" i="30"/>
  <c r="M26" i="30"/>
  <c r="N26" i="30"/>
  <c r="O26" i="30"/>
  <c r="P26" i="30"/>
  <c r="Q26" i="30"/>
  <c r="R26" i="30"/>
  <c r="S26" i="30"/>
  <c r="T26" i="30"/>
  <c r="U26" i="30"/>
  <c r="V26" i="30"/>
  <c r="W26" i="30"/>
  <c r="X26" i="30"/>
  <c r="Y26" i="30"/>
  <c r="Z26" i="30"/>
  <c r="AA26" i="30"/>
  <c r="AB26" i="30"/>
  <c r="AC26" i="30"/>
  <c r="AD26" i="30"/>
  <c r="AE26" i="30"/>
  <c r="AF26" i="30"/>
  <c r="AG26" i="30"/>
  <c r="AH26" i="30"/>
  <c r="AI26" i="30"/>
  <c r="AJ26" i="30"/>
  <c r="AK26" i="30"/>
  <c r="AL26" i="30"/>
  <c r="AM26" i="30"/>
  <c r="AN26" i="30"/>
  <c r="AO26" i="30"/>
  <c r="AP26" i="30"/>
  <c r="AQ26" i="30"/>
  <c r="AR26" i="30"/>
  <c r="AS26" i="30"/>
  <c r="AT26" i="30"/>
  <c r="AU26" i="30"/>
  <c r="AV26" i="30"/>
  <c r="AW26" i="30"/>
  <c r="AX26" i="30"/>
  <c r="AY26" i="30"/>
  <c r="AZ26" i="30"/>
  <c r="BA26" i="30"/>
  <c r="BB26" i="30"/>
  <c r="BC26" i="30"/>
  <c r="BD26" i="30"/>
  <c r="BE26" i="30"/>
  <c r="BF26" i="30"/>
  <c r="BG26" i="30"/>
  <c r="BH26" i="30"/>
  <c r="BI26" i="30"/>
  <c r="BJ26" i="30"/>
  <c r="BK26" i="30"/>
  <c r="BL26" i="30"/>
  <c r="BM26" i="30"/>
  <c r="BN26" i="30"/>
  <c r="BO26" i="30"/>
  <c r="BP26" i="30"/>
  <c r="BQ26" i="30"/>
  <c r="BR26" i="30"/>
  <c r="BS26" i="30"/>
  <c r="BT26" i="30"/>
  <c r="BU26" i="30"/>
  <c r="BV26" i="30"/>
  <c r="BW26" i="30"/>
  <c r="BX26" i="30"/>
  <c r="BY26" i="30"/>
  <c r="BZ26" i="30"/>
  <c r="CA26" i="30"/>
  <c r="B37" i="30"/>
  <c r="C37" i="30"/>
  <c r="D37" i="30"/>
  <c r="E37" i="30"/>
  <c r="F37" i="30"/>
  <c r="G37" i="30"/>
  <c r="H37" i="30"/>
  <c r="I37" i="30"/>
  <c r="J37" i="30"/>
  <c r="K37" i="30"/>
  <c r="L37" i="30"/>
  <c r="M37" i="30"/>
  <c r="N37" i="30"/>
  <c r="O37" i="30"/>
  <c r="P37" i="30"/>
  <c r="Q37" i="30"/>
  <c r="R37" i="30"/>
  <c r="S37" i="30"/>
  <c r="T37" i="30"/>
  <c r="U37" i="30"/>
  <c r="V37" i="30"/>
  <c r="W37" i="30"/>
  <c r="X37" i="30"/>
  <c r="Y37" i="30"/>
  <c r="Z37" i="30"/>
  <c r="AA37" i="30"/>
  <c r="AB37" i="30"/>
  <c r="AC37" i="30"/>
  <c r="AD37" i="30"/>
  <c r="AE37" i="30"/>
  <c r="AF37" i="30"/>
  <c r="AG37" i="30"/>
  <c r="AH37" i="30"/>
  <c r="AI37" i="30"/>
  <c r="AJ37" i="30"/>
  <c r="AK37" i="30"/>
  <c r="AL37" i="30"/>
  <c r="AM37" i="30"/>
  <c r="AN37" i="30"/>
  <c r="AO37" i="30"/>
  <c r="AP37" i="30"/>
  <c r="AQ37" i="30"/>
  <c r="AR37" i="30"/>
  <c r="AS37" i="30"/>
  <c r="AT37" i="30"/>
  <c r="AU37" i="30"/>
  <c r="AV37" i="30"/>
  <c r="AW37" i="30"/>
  <c r="AX37" i="30"/>
  <c r="AY37" i="30"/>
  <c r="AZ37" i="30"/>
  <c r="BA37" i="30"/>
  <c r="BB37" i="30"/>
  <c r="BC37" i="30"/>
  <c r="BD37" i="30"/>
  <c r="BE37" i="30"/>
  <c r="BF37" i="30"/>
  <c r="BG37" i="30"/>
  <c r="BI37" i="30"/>
  <c r="BL37" i="30"/>
  <c r="BO37" i="30"/>
  <c r="BP37" i="30"/>
  <c r="BQ37" i="30"/>
  <c r="BR37" i="30"/>
  <c r="BS37" i="30"/>
  <c r="BX37" i="30"/>
  <c r="BY37" i="30"/>
  <c r="BZ37" i="30"/>
  <c r="CA37" i="30"/>
  <c r="B38" i="30"/>
  <c r="C38" i="30"/>
  <c r="D38" i="30"/>
  <c r="E38" i="30"/>
  <c r="F38" i="30"/>
  <c r="G38" i="30"/>
  <c r="H38" i="30"/>
  <c r="I38" i="30"/>
  <c r="J38" i="30"/>
  <c r="K38" i="30"/>
  <c r="L38" i="30"/>
  <c r="M38" i="30"/>
  <c r="N38" i="30"/>
  <c r="O38" i="30"/>
  <c r="P38" i="30"/>
  <c r="Q38" i="30"/>
  <c r="R38" i="30"/>
  <c r="S38" i="30"/>
  <c r="T38" i="30"/>
  <c r="U38" i="30"/>
  <c r="V38" i="30"/>
  <c r="W38" i="30"/>
  <c r="X38" i="30"/>
  <c r="Y38" i="30"/>
  <c r="Z38" i="30"/>
  <c r="AA38" i="30"/>
  <c r="AB38" i="30"/>
  <c r="AC38" i="30"/>
  <c r="AD38" i="30"/>
  <c r="AE38" i="30"/>
  <c r="AF38" i="30"/>
  <c r="AG38" i="30"/>
  <c r="AH38" i="30"/>
  <c r="AI38" i="30"/>
  <c r="AJ38" i="30"/>
  <c r="AK38" i="30"/>
  <c r="AL38" i="30"/>
  <c r="AM38" i="30"/>
  <c r="AN38" i="30"/>
  <c r="AO38" i="30"/>
  <c r="AP38" i="30"/>
  <c r="AQ38" i="30"/>
  <c r="AR38" i="30"/>
  <c r="AS38" i="30"/>
  <c r="AT38" i="30"/>
  <c r="AU38" i="30"/>
  <c r="AV38" i="30"/>
  <c r="AW38" i="30"/>
  <c r="AX38" i="30"/>
  <c r="AY38" i="30"/>
  <c r="AZ38" i="30"/>
  <c r="BA38" i="30"/>
  <c r="BB38" i="30"/>
  <c r="BC38" i="30"/>
  <c r="BD38" i="30"/>
  <c r="BE38" i="30"/>
  <c r="BF38" i="30"/>
  <c r="BG38" i="30"/>
  <c r="BI38" i="30"/>
  <c r="BL38" i="30"/>
  <c r="BO38" i="30"/>
  <c r="BP38" i="30"/>
  <c r="BQ38" i="30"/>
  <c r="BR38" i="30"/>
  <c r="BS38" i="30"/>
  <c r="BU38" i="30"/>
  <c r="BV38" i="30"/>
  <c r="BX38" i="30"/>
  <c r="BY38" i="30"/>
  <c r="BZ38" i="30"/>
  <c r="CA38" i="30"/>
  <c r="B53" i="30"/>
  <c r="C53" i="30"/>
  <c r="D53" i="30"/>
  <c r="E53" i="30"/>
  <c r="F53" i="30"/>
  <c r="G53" i="30"/>
  <c r="H53" i="30"/>
  <c r="I53" i="30"/>
  <c r="J53" i="30"/>
  <c r="K53" i="30"/>
  <c r="L53" i="30"/>
  <c r="M53" i="30"/>
  <c r="N53" i="30"/>
  <c r="O53" i="30"/>
  <c r="P53" i="30"/>
  <c r="Q53" i="30"/>
  <c r="R53" i="30"/>
  <c r="S53" i="30"/>
  <c r="T53" i="30"/>
  <c r="U53" i="30"/>
  <c r="V53" i="30"/>
  <c r="W53" i="30"/>
  <c r="X53" i="30"/>
  <c r="Y53" i="30"/>
  <c r="Z53" i="30"/>
  <c r="AA53" i="30"/>
  <c r="AB53" i="30"/>
  <c r="AC53" i="30"/>
  <c r="AD53" i="30"/>
  <c r="AE53" i="30"/>
  <c r="AF53" i="30"/>
  <c r="AG53" i="30"/>
  <c r="AH53" i="30"/>
  <c r="AI53" i="30"/>
  <c r="AJ53" i="30"/>
  <c r="AK53" i="30"/>
  <c r="AL53" i="30"/>
  <c r="AM53" i="30"/>
  <c r="AN53" i="30"/>
  <c r="AO53" i="30"/>
  <c r="AP53" i="30"/>
  <c r="AQ53" i="30"/>
  <c r="AR53" i="30"/>
  <c r="AS53" i="30"/>
  <c r="AT53" i="30"/>
  <c r="AU53" i="30"/>
  <c r="AV53" i="30"/>
  <c r="AW53" i="30"/>
  <c r="AX53" i="30"/>
  <c r="AY53" i="30"/>
  <c r="AZ53" i="30"/>
  <c r="BA53" i="30"/>
  <c r="BB53" i="30"/>
  <c r="BC53" i="30"/>
  <c r="BD53" i="30"/>
  <c r="BE53" i="30"/>
  <c r="BF53" i="30"/>
  <c r="BG53" i="30"/>
  <c r="BI53" i="30"/>
  <c r="BL53" i="30"/>
  <c r="BO53" i="30"/>
  <c r="BP53" i="30"/>
  <c r="BQ53" i="30"/>
  <c r="BR53" i="30"/>
  <c r="BS53" i="30"/>
  <c r="BU53" i="30"/>
  <c r="BV53" i="30"/>
  <c r="BX53" i="30"/>
  <c r="BY53" i="30"/>
  <c r="BZ53" i="30"/>
  <c r="CA53" i="30"/>
  <c r="B54" i="30"/>
  <c r="C54" i="30"/>
  <c r="D54" i="30"/>
  <c r="E54" i="30"/>
  <c r="F54" i="30"/>
  <c r="G54" i="30"/>
  <c r="H54" i="30"/>
  <c r="I54" i="30"/>
  <c r="J54" i="30"/>
  <c r="K54" i="30"/>
  <c r="L54" i="30"/>
  <c r="M54" i="30"/>
  <c r="N54" i="30"/>
  <c r="O54" i="30"/>
  <c r="P54" i="30"/>
  <c r="Q54" i="30"/>
  <c r="R54" i="30"/>
  <c r="S54" i="30"/>
  <c r="T54" i="30"/>
  <c r="U54" i="30"/>
  <c r="V54" i="30"/>
  <c r="W54" i="30"/>
  <c r="X54" i="30"/>
  <c r="Y54" i="30"/>
  <c r="Z54" i="30"/>
  <c r="AA54" i="30"/>
  <c r="AB54" i="30"/>
  <c r="AC54" i="30"/>
  <c r="AD54" i="30"/>
  <c r="AE54" i="30"/>
  <c r="AF54" i="30"/>
  <c r="AG54" i="30"/>
  <c r="AH54" i="30"/>
  <c r="AI54" i="30"/>
  <c r="AJ54" i="30"/>
  <c r="AK54" i="30"/>
  <c r="AL54" i="30"/>
  <c r="AM54" i="30"/>
  <c r="AN54" i="30"/>
  <c r="AO54" i="30"/>
  <c r="AP54" i="30"/>
  <c r="AQ54" i="30"/>
  <c r="AR54" i="30"/>
  <c r="AS54" i="30"/>
  <c r="AT54" i="30"/>
  <c r="AU54" i="30"/>
  <c r="AV54" i="30"/>
  <c r="AW54" i="30"/>
  <c r="AX54" i="30"/>
  <c r="AY54" i="30"/>
  <c r="AZ54" i="30"/>
  <c r="BA54" i="30"/>
  <c r="BB54" i="30"/>
  <c r="BC54" i="30"/>
  <c r="BD54" i="30"/>
  <c r="BE54" i="30"/>
  <c r="BF54" i="30"/>
  <c r="BG54" i="30"/>
  <c r="BI54" i="30"/>
  <c r="BL54" i="30"/>
  <c r="BO54" i="30"/>
  <c r="BP54" i="30"/>
  <c r="BQ54" i="30"/>
  <c r="BR54" i="30"/>
  <c r="BS54" i="30"/>
  <c r="BU54" i="30"/>
  <c r="BV54" i="30"/>
  <c r="BX54" i="30"/>
  <c r="BY54" i="30"/>
  <c r="BZ54" i="30"/>
  <c r="CA54" i="30"/>
  <c r="B35" i="30"/>
  <c r="C35" i="30"/>
  <c r="D35" i="30"/>
  <c r="E35" i="30"/>
  <c r="F35" i="30"/>
  <c r="G35" i="30"/>
  <c r="H35" i="30"/>
  <c r="I35" i="30"/>
  <c r="J35" i="30"/>
  <c r="K35" i="30"/>
  <c r="L35" i="30"/>
  <c r="M35" i="30"/>
  <c r="N35" i="30"/>
  <c r="O35" i="30"/>
  <c r="P35" i="30"/>
  <c r="Q35" i="30"/>
  <c r="R35" i="30"/>
  <c r="S35" i="30"/>
  <c r="T35" i="30"/>
  <c r="U35" i="30"/>
  <c r="V35" i="30"/>
  <c r="W35" i="30"/>
  <c r="X35" i="30"/>
  <c r="Y35" i="30"/>
  <c r="Z35" i="30"/>
  <c r="AA35" i="30"/>
  <c r="AB35" i="30"/>
  <c r="AC35" i="30"/>
  <c r="AD35" i="30"/>
  <c r="AE35" i="30"/>
  <c r="AF35" i="30"/>
  <c r="AG35" i="30"/>
  <c r="AH35" i="30"/>
  <c r="AI35" i="30"/>
  <c r="AJ35" i="30"/>
  <c r="AK35" i="30"/>
  <c r="AL35" i="30"/>
  <c r="AM35" i="30"/>
  <c r="AN35" i="30"/>
  <c r="AO35" i="30"/>
  <c r="AP35" i="30"/>
  <c r="AQ35" i="30"/>
  <c r="AR35" i="30"/>
  <c r="AS35" i="30"/>
  <c r="AT35" i="30"/>
  <c r="AU35" i="30"/>
  <c r="AV35" i="30"/>
  <c r="AW35" i="30"/>
  <c r="AX35" i="30"/>
  <c r="AY35" i="30"/>
  <c r="AZ35" i="30"/>
  <c r="BA35" i="30"/>
  <c r="BB35" i="30"/>
  <c r="BC35" i="30"/>
  <c r="BD35" i="30"/>
  <c r="BE35" i="30"/>
  <c r="BF35" i="30"/>
  <c r="BG35" i="30"/>
  <c r="BI35" i="30"/>
  <c r="BL35" i="30"/>
  <c r="BO35" i="30"/>
  <c r="BP35" i="30"/>
  <c r="BQ35" i="30"/>
  <c r="BR35" i="30"/>
  <c r="BS35" i="30"/>
  <c r="BU35" i="30"/>
  <c r="BV35" i="30"/>
  <c r="BX35" i="30"/>
  <c r="BY35" i="30"/>
  <c r="BZ35" i="30"/>
  <c r="CA35" i="30"/>
  <c r="B36" i="30"/>
  <c r="C36" i="30"/>
  <c r="D36" i="30"/>
  <c r="E36" i="30"/>
  <c r="F36" i="30"/>
  <c r="G36" i="30"/>
  <c r="H36" i="30"/>
  <c r="I36" i="30"/>
  <c r="J36" i="30"/>
  <c r="K36" i="30"/>
  <c r="L36" i="30"/>
  <c r="M36" i="30"/>
  <c r="N36" i="30"/>
  <c r="O36" i="30"/>
  <c r="P36" i="30"/>
  <c r="Q36" i="30"/>
  <c r="R36" i="30"/>
  <c r="S36" i="30"/>
  <c r="T36" i="30"/>
  <c r="U36" i="30"/>
  <c r="V36" i="30"/>
  <c r="W36" i="30"/>
  <c r="X36" i="30"/>
  <c r="Y36" i="30"/>
  <c r="Z36" i="30"/>
  <c r="AA36" i="30"/>
  <c r="AB36" i="30"/>
  <c r="AC36" i="30"/>
  <c r="AD36" i="30"/>
  <c r="AE36" i="30"/>
  <c r="AF36" i="30"/>
  <c r="AG36" i="30"/>
  <c r="AH36" i="30"/>
  <c r="AI36" i="30"/>
  <c r="AJ36" i="30"/>
  <c r="AK36" i="30"/>
  <c r="AL36" i="30"/>
  <c r="AM36" i="30"/>
  <c r="AN36" i="30"/>
  <c r="AO36" i="30"/>
  <c r="AP36" i="30"/>
  <c r="AQ36" i="30"/>
  <c r="AR36" i="30"/>
  <c r="AS36" i="30"/>
  <c r="AT36" i="30"/>
  <c r="AU36" i="30"/>
  <c r="AV36" i="30"/>
  <c r="AW36" i="30"/>
  <c r="AX36" i="30"/>
  <c r="AY36" i="30"/>
  <c r="AZ36" i="30"/>
  <c r="BA36" i="30"/>
  <c r="BB36" i="30"/>
  <c r="BC36" i="30"/>
  <c r="BD36" i="30"/>
  <c r="BE36" i="30"/>
  <c r="BF36" i="30"/>
  <c r="BG36" i="30"/>
  <c r="BI36" i="30"/>
  <c r="BL36" i="30"/>
  <c r="BO36" i="30"/>
  <c r="BP36" i="30"/>
  <c r="BQ36" i="30"/>
  <c r="BR36" i="30"/>
  <c r="BS36" i="30"/>
  <c r="BU36" i="30"/>
  <c r="BV36" i="30"/>
  <c r="BX36" i="30"/>
  <c r="BY36" i="30"/>
  <c r="BZ36" i="30"/>
  <c r="CA36" i="30"/>
  <c r="B43" i="30"/>
  <c r="C43" i="30"/>
  <c r="D43" i="30"/>
  <c r="E43" i="30"/>
  <c r="F43" i="30"/>
  <c r="G43" i="30"/>
  <c r="H43" i="30"/>
  <c r="I43" i="30"/>
  <c r="J43" i="30"/>
  <c r="K43" i="30"/>
  <c r="L43" i="30"/>
  <c r="M43" i="30"/>
  <c r="N43" i="30"/>
  <c r="O43" i="30"/>
  <c r="P43" i="30"/>
  <c r="Q43" i="30"/>
  <c r="R43" i="30"/>
  <c r="S43" i="30"/>
  <c r="T43" i="30"/>
  <c r="U43" i="30"/>
  <c r="V43" i="30"/>
  <c r="W43" i="30"/>
  <c r="X43" i="30"/>
  <c r="Y43" i="30"/>
  <c r="Z43" i="30"/>
  <c r="AA43" i="30"/>
  <c r="AB43" i="30"/>
  <c r="AC43" i="30"/>
  <c r="AD43" i="30"/>
  <c r="AE43" i="30"/>
  <c r="AF43" i="30"/>
  <c r="AG43" i="30"/>
  <c r="AH43" i="30"/>
  <c r="AI43" i="30"/>
  <c r="AJ43" i="30"/>
  <c r="AK43" i="30"/>
  <c r="AL43" i="30"/>
  <c r="AM43" i="30"/>
  <c r="AN43" i="30"/>
  <c r="AO43" i="30"/>
  <c r="AP43" i="30"/>
  <c r="AQ43" i="30"/>
  <c r="AR43" i="30"/>
  <c r="AS43" i="30"/>
  <c r="AT43" i="30"/>
  <c r="AU43" i="30"/>
  <c r="AV43" i="30"/>
  <c r="AW43" i="30"/>
  <c r="AX43" i="30"/>
  <c r="AY43" i="30"/>
  <c r="AZ43" i="30"/>
  <c r="BA43" i="30"/>
  <c r="BB43" i="30"/>
  <c r="BC43" i="30"/>
  <c r="BD43" i="30"/>
  <c r="BE43" i="30"/>
  <c r="BF43" i="30"/>
  <c r="BG43" i="30"/>
  <c r="BI43" i="30"/>
  <c r="BL43" i="30"/>
  <c r="BO43" i="30"/>
  <c r="BP43" i="30"/>
  <c r="BQ43" i="30"/>
  <c r="BR43" i="30"/>
  <c r="BS43" i="30"/>
  <c r="BU43" i="30"/>
  <c r="BV43" i="30"/>
  <c r="BX43" i="30"/>
  <c r="BY43" i="30"/>
  <c r="BZ43" i="30"/>
  <c r="CA43" i="30"/>
  <c r="B44" i="30"/>
  <c r="C44" i="30"/>
  <c r="D44" i="30"/>
  <c r="E44" i="30"/>
  <c r="F44" i="30"/>
  <c r="G44" i="30"/>
  <c r="H44" i="30"/>
  <c r="I44" i="30"/>
  <c r="J44" i="30"/>
  <c r="K44" i="30"/>
  <c r="L44" i="30"/>
  <c r="M44" i="30"/>
  <c r="N44" i="30"/>
  <c r="O44" i="30"/>
  <c r="P44" i="30"/>
  <c r="Q44" i="30"/>
  <c r="R44" i="30"/>
  <c r="S44" i="30"/>
  <c r="T44" i="30"/>
  <c r="U44" i="30"/>
  <c r="V44" i="30"/>
  <c r="W44" i="30"/>
  <c r="X44" i="30"/>
  <c r="Y44" i="30"/>
  <c r="Z44" i="30"/>
  <c r="AA44" i="30"/>
  <c r="AB44" i="30"/>
  <c r="AC44" i="30"/>
  <c r="AD44" i="30"/>
  <c r="AE44" i="30"/>
  <c r="AF44" i="30"/>
  <c r="AG44" i="30"/>
  <c r="AH44" i="30"/>
  <c r="AI44" i="30"/>
  <c r="AJ44" i="30"/>
  <c r="AK44" i="30"/>
  <c r="AL44" i="30"/>
  <c r="AM44" i="30"/>
  <c r="AN44" i="30"/>
  <c r="AO44" i="30"/>
  <c r="AP44" i="30"/>
  <c r="AQ44" i="30"/>
  <c r="AR44" i="30"/>
  <c r="AS44" i="30"/>
  <c r="AT44" i="30"/>
  <c r="AU44" i="30"/>
  <c r="AV44" i="30"/>
  <c r="AW44" i="30"/>
  <c r="AX44" i="30"/>
  <c r="AY44" i="30"/>
  <c r="AZ44" i="30"/>
  <c r="BA44" i="30"/>
  <c r="BB44" i="30"/>
  <c r="BC44" i="30"/>
  <c r="BD44" i="30"/>
  <c r="BE44" i="30"/>
  <c r="BF44" i="30"/>
  <c r="BG44" i="30"/>
  <c r="BI44" i="30"/>
  <c r="BL44" i="30"/>
  <c r="BO44" i="30"/>
  <c r="BP44" i="30"/>
  <c r="BQ44" i="30"/>
  <c r="BR44" i="30"/>
  <c r="BS44" i="30"/>
  <c r="BU44" i="30"/>
  <c r="BV44" i="30"/>
  <c r="BX44" i="30"/>
  <c r="BY44" i="30"/>
  <c r="BZ44" i="30"/>
  <c r="CA44" i="30"/>
  <c r="B45" i="30"/>
  <c r="C45" i="30"/>
  <c r="D45" i="30"/>
  <c r="E45" i="30"/>
  <c r="F45" i="30"/>
  <c r="G45" i="30"/>
  <c r="H45" i="30"/>
  <c r="I45" i="30"/>
  <c r="J45" i="30"/>
  <c r="K45" i="30"/>
  <c r="L45" i="30"/>
  <c r="M45" i="30"/>
  <c r="N45" i="30"/>
  <c r="O45" i="30"/>
  <c r="P45" i="30"/>
  <c r="Q45" i="30"/>
  <c r="R45" i="30"/>
  <c r="S45" i="30"/>
  <c r="T45" i="30"/>
  <c r="U45" i="30"/>
  <c r="V45" i="30"/>
  <c r="W45" i="30"/>
  <c r="X45" i="30"/>
  <c r="Y45" i="30"/>
  <c r="Z45" i="30"/>
  <c r="AA45" i="30"/>
  <c r="AB45" i="30"/>
  <c r="AC45" i="30"/>
  <c r="AD45" i="30"/>
  <c r="AE45" i="30"/>
  <c r="AF45" i="30"/>
  <c r="AG45" i="30"/>
  <c r="AH45" i="30"/>
  <c r="AI45" i="30"/>
  <c r="AJ45" i="30"/>
  <c r="AK45" i="30"/>
  <c r="AL45" i="30"/>
  <c r="AM45" i="30"/>
  <c r="AN45" i="30"/>
  <c r="AO45" i="30"/>
  <c r="AP45" i="30"/>
  <c r="AQ45" i="30"/>
  <c r="AR45" i="30"/>
  <c r="AS45" i="30"/>
  <c r="AT45" i="30"/>
  <c r="AU45" i="30"/>
  <c r="AV45" i="30"/>
  <c r="AW45" i="30"/>
  <c r="AX45" i="30"/>
  <c r="AY45" i="30"/>
  <c r="AZ45" i="30"/>
  <c r="BA45" i="30"/>
  <c r="BB45" i="30"/>
  <c r="BC45" i="30"/>
  <c r="BD45" i="30"/>
  <c r="BE45" i="30"/>
  <c r="BF45" i="30"/>
  <c r="BG45" i="30"/>
  <c r="BI45" i="30"/>
  <c r="BL45" i="30"/>
  <c r="BO45" i="30"/>
  <c r="BP45" i="30"/>
  <c r="BQ45" i="30"/>
  <c r="BR45" i="30"/>
  <c r="BS45" i="30"/>
  <c r="BU45" i="30"/>
  <c r="BV45" i="30"/>
  <c r="BX45" i="30"/>
  <c r="BY45" i="30"/>
  <c r="BZ45" i="30"/>
  <c r="CA45" i="30"/>
  <c r="B46" i="30"/>
  <c r="C46" i="30"/>
  <c r="D46" i="30"/>
  <c r="E46" i="30"/>
  <c r="F46" i="30"/>
  <c r="G46" i="30"/>
  <c r="H46" i="30"/>
  <c r="I46" i="30"/>
  <c r="J46" i="30"/>
  <c r="K46" i="30"/>
  <c r="L46" i="30"/>
  <c r="M46" i="30"/>
  <c r="N46" i="30"/>
  <c r="O46" i="30"/>
  <c r="P46" i="30"/>
  <c r="Q46" i="30"/>
  <c r="R46" i="30"/>
  <c r="S46" i="30"/>
  <c r="T46" i="30"/>
  <c r="U46" i="30"/>
  <c r="V46" i="30"/>
  <c r="W46" i="30"/>
  <c r="X46" i="30"/>
  <c r="Y46" i="30"/>
  <c r="Z46" i="30"/>
  <c r="AA46" i="30"/>
  <c r="AB46" i="30"/>
  <c r="AC46" i="30"/>
  <c r="AD46" i="30"/>
  <c r="AE46" i="30"/>
  <c r="AF46" i="30"/>
  <c r="AG46" i="30"/>
  <c r="AH46" i="30"/>
  <c r="AI46" i="30"/>
  <c r="AJ46" i="30"/>
  <c r="AK46" i="30"/>
  <c r="AL46" i="30"/>
  <c r="AM46" i="30"/>
  <c r="AN46" i="30"/>
  <c r="AO46" i="30"/>
  <c r="AP46" i="30"/>
  <c r="AQ46" i="30"/>
  <c r="AR46" i="30"/>
  <c r="AS46" i="30"/>
  <c r="AT46" i="30"/>
  <c r="AU46" i="30"/>
  <c r="AV46" i="30"/>
  <c r="AW46" i="30"/>
  <c r="AX46" i="30"/>
  <c r="AY46" i="30"/>
  <c r="AZ46" i="30"/>
  <c r="BA46" i="30"/>
  <c r="BB46" i="30"/>
  <c r="BC46" i="30"/>
  <c r="BD46" i="30"/>
  <c r="BE46" i="30"/>
  <c r="BF46" i="30"/>
  <c r="BG46" i="30"/>
  <c r="BI46" i="30"/>
  <c r="BL46" i="30"/>
  <c r="BO46" i="30"/>
  <c r="BP46" i="30"/>
  <c r="BQ46" i="30"/>
  <c r="BR46" i="30"/>
  <c r="BS46" i="30"/>
  <c r="BU46" i="30"/>
  <c r="BV46" i="30"/>
  <c r="BX46" i="30"/>
  <c r="BY46" i="30"/>
  <c r="BZ46" i="30"/>
  <c r="CA46" i="30"/>
  <c r="B39" i="30"/>
  <c r="C39" i="30"/>
  <c r="D39" i="30"/>
  <c r="E39" i="30"/>
  <c r="F39" i="30"/>
  <c r="G39" i="30"/>
  <c r="H39" i="30"/>
  <c r="I39" i="30"/>
  <c r="J39" i="30"/>
  <c r="K39" i="30"/>
  <c r="L39" i="30"/>
  <c r="M39" i="30"/>
  <c r="N39" i="30"/>
  <c r="O39" i="30"/>
  <c r="P39" i="30"/>
  <c r="Q39" i="30"/>
  <c r="R39" i="30"/>
  <c r="S39" i="30"/>
  <c r="T39" i="30"/>
  <c r="U39" i="30"/>
  <c r="V39" i="30"/>
  <c r="W39" i="30"/>
  <c r="X39" i="30"/>
  <c r="Y39" i="30"/>
  <c r="Z39" i="30"/>
  <c r="AA39" i="30"/>
  <c r="AB39" i="30"/>
  <c r="AC39" i="30"/>
  <c r="AD39" i="30"/>
  <c r="AE39" i="30"/>
  <c r="AF39" i="30"/>
  <c r="AG39" i="30"/>
  <c r="AH39" i="30"/>
  <c r="AI39" i="30"/>
  <c r="AJ39" i="30"/>
  <c r="AK39" i="30"/>
  <c r="AL39" i="30"/>
  <c r="AM39" i="30"/>
  <c r="AN39" i="30"/>
  <c r="AO39" i="30"/>
  <c r="AP39" i="30"/>
  <c r="AQ39" i="30"/>
  <c r="AR39" i="30"/>
  <c r="AS39" i="30"/>
  <c r="AT39" i="30"/>
  <c r="AU39" i="30"/>
  <c r="AV39" i="30"/>
  <c r="AW39" i="30"/>
  <c r="AX39" i="30"/>
  <c r="AY39" i="30"/>
  <c r="AZ39" i="30"/>
  <c r="BA39" i="30"/>
  <c r="BB39" i="30"/>
  <c r="BC39" i="30"/>
  <c r="BD39" i="30"/>
  <c r="BE39" i="30"/>
  <c r="BF39" i="30"/>
  <c r="BG39" i="30"/>
  <c r="BI39" i="30"/>
  <c r="BL39" i="30"/>
  <c r="BO39" i="30"/>
  <c r="BP39" i="30"/>
  <c r="BQ39" i="30"/>
  <c r="BR39" i="30"/>
  <c r="BS39" i="30"/>
  <c r="BU39" i="30"/>
  <c r="BV39" i="30"/>
  <c r="BX39" i="30"/>
  <c r="BY39" i="30"/>
  <c r="BZ39" i="30"/>
  <c r="CA39" i="30"/>
  <c r="B40" i="30"/>
  <c r="C40" i="30"/>
  <c r="D40" i="30"/>
  <c r="E40" i="30"/>
  <c r="F40" i="30"/>
  <c r="G40" i="30"/>
  <c r="H40" i="30"/>
  <c r="I40" i="30"/>
  <c r="J40" i="30"/>
  <c r="K40" i="30"/>
  <c r="L40" i="30"/>
  <c r="M40" i="30"/>
  <c r="N40" i="30"/>
  <c r="O40" i="30"/>
  <c r="P40" i="30"/>
  <c r="Q40" i="30"/>
  <c r="R40" i="30"/>
  <c r="S40" i="30"/>
  <c r="T40" i="30"/>
  <c r="U40" i="30"/>
  <c r="V40" i="30"/>
  <c r="W40" i="30"/>
  <c r="X40" i="30"/>
  <c r="Y40" i="30"/>
  <c r="Z40" i="30"/>
  <c r="AA40" i="30"/>
  <c r="AB40" i="30"/>
  <c r="AC40" i="30"/>
  <c r="AD40" i="30"/>
  <c r="AE40" i="30"/>
  <c r="AF40" i="30"/>
  <c r="AG40" i="30"/>
  <c r="AH40" i="30"/>
  <c r="AI40" i="30"/>
  <c r="AJ40" i="30"/>
  <c r="AK40" i="30"/>
  <c r="AL40" i="30"/>
  <c r="AM40" i="30"/>
  <c r="AN40" i="30"/>
  <c r="AO40" i="30"/>
  <c r="AP40" i="30"/>
  <c r="AQ40" i="30"/>
  <c r="AR40" i="30"/>
  <c r="AS40" i="30"/>
  <c r="AT40" i="30"/>
  <c r="AU40" i="30"/>
  <c r="AV40" i="30"/>
  <c r="AW40" i="30"/>
  <c r="AX40" i="30"/>
  <c r="AY40" i="30"/>
  <c r="AZ40" i="30"/>
  <c r="BA40" i="30"/>
  <c r="BB40" i="30"/>
  <c r="BC40" i="30"/>
  <c r="BD40" i="30"/>
  <c r="BE40" i="30"/>
  <c r="BF40" i="30"/>
  <c r="BG40" i="30"/>
  <c r="BI40" i="30"/>
  <c r="BL40" i="30"/>
  <c r="BO40" i="30"/>
  <c r="BP40" i="30"/>
  <c r="BQ40" i="30"/>
  <c r="BR40" i="30"/>
  <c r="BS40" i="30"/>
  <c r="BU40" i="30"/>
  <c r="BV40" i="30"/>
  <c r="BX40" i="30"/>
  <c r="BY40" i="30"/>
  <c r="BZ40" i="30"/>
  <c r="CA40" i="30"/>
  <c r="B55" i="30"/>
  <c r="C55" i="30"/>
  <c r="D55" i="30"/>
  <c r="E55" i="30"/>
  <c r="F55" i="30"/>
  <c r="G55" i="30"/>
  <c r="H55" i="30"/>
  <c r="I55" i="30"/>
  <c r="J55" i="30"/>
  <c r="K55" i="30"/>
  <c r="L55" i="30"/>
  <c r="M55" i="30"/>
  <c r="N55" i="30"/>
  <c r="O55" i="30"/>
  <c r="P55" i="30"/>
  <c r="Q55" i="30"/>
  <c r="R55" i="30"/>
  <c r="S55" i="30"/>
  <c r="T55" i="30"/>
  <c r="U55" i="30"/>
  <c r="V55" i="30"/>
  <c r="W55" i="30"/>
  <c r="X55" i="30"/>
  <c r="Y55" i="30"/>
  <c r="Z55" i="30"/>
  <c r="AA55" i="30"/>
  <c r="AB55" i="30"/>
  <c r="AC55" i="30"/>
  <c r="AD55" i="30"/>
  <c r="AE55" i="30"/>
  <c r="AF55" i="30"/>
  <c r="AG55" i="30"/>
  <c r="AH55" i="30"/>
  <c r="AI55" i="30"/>
  <c r="AJ55" i="30"/>
  <c r="AK55" i="30"/>
  <c r="AL55" i="30"/>
  <c r="AM55" i="30"/>
  <c r="AN55" i="30"/>
  <c r="AO55" i="30"/>
  <c r="AP55" i="30"/>
  <c r="AQ55" i="30"/>
  <c r="AR55" i="30"/>
  <c r="AS55" i="30"/>
  <c r="AT55" i="30"/>
  <c r="AU55" i="30"/>
  <c r="AV55" i="30"/>
  <c r="AW55" i="30"/>
  <c r="AX55" i="30"/>
  <c r="AY55" i="30"/>
  <c r="AZ55" i="30"/>
  <c r="BA55" i="30"/>
  <c r="BB55" i="30"/>
  <c r="BC55" i="30"/>
  <c r="BD55" i="30"/>
  <c r="BE55" i="30"/>
  <c r="BF55" i="30"/>
  <c r="BG55" i="30"/>
  <c r="BI55" i="30"/>
  <c r="BL55" i="30"/>
  <c r="BO55" i="30"/>
  <c r="BP55" i="30"/>
  <c r="BQ55" i="30"/>
  <c r="BR55" i="30"/>
  <c r="BS55" i="30"/>
  <c r="BU55" i="30"/>
  <c r="BV55" i="30"/>
  <c r="BX55" i="30"/>
  <c r="BY55" i="30"/>
  <c r="BZ55" i="30"/>
  <c r="CA55" i="30"/>
  <c r="B56" i="30"/>
  <c r="C56" i="30"/>
  <c r="D56" i="30"/>
  <c r="E56" i="30"/>
  <c r="F56" i="30"/>
  <c r="G56" i="30"/>
  <c r="H56" i="30"/>
  <c r="I56" i="30"/>
  <c r="J56" i="30"/>
  <c r="K56" i="30"/>
  <c r="L56" i="30"/>
  <c r="M56" i="30"/>
  <c r="N56" i="30"/>
  <c r="O56" i="30"/>
  <c r="P56" i="30"/>
  <c r="Q56" i="30"/>
  <c r="R56" i="30"/>
  <c r="S56" i="30"/>
  <c r="T56" i="30"/>
  <c r="U56" i="30"/>
  <c r="V56" i="30"/>
  <c r="W56" i="30"/>
  <c r="X56" i="30"/>
  <c r="Y56" i="30"/>
  <c r="Z56" i="30"/>
  <c r="AA56" i="30"/>
  <c r="AB56" i="30"/>
  <c r="AC56" i="30"/>
  <c r="AD56" i="30"/>
  <c r="AE56" i="30"/>
  <c r="AF56" i="30"/>
  <c r="AG56" i="30"/>
  <c r="AH56" i="30"/>
  <c r="AI56" i="30"/>
  <c r="AJ56" i="30"/>
  <c r="AK56" i="30"/>
  <c r="AL56" i="30"/>
  <c r="AM56" i="30"/>
  <c r="AN56" i="30"/>
  <c r="AO56" i="30"/>
  <c r="AP56" i="30"/>
  <c r="AQ56" i="30"/>
  <c r="AR56" i="30"/>
  <c r="AS56" i="30"/>
  <c r="AT56" i="30"/>
  <c r="AU56" i="30"/>
  <c r="AV56" i="30"/>
  <c r="AW56" i="30"/>
  <c r="AX56" i="30"/>
  <c r="AY56" i="30"/>
  <c r="AZ56" i="30"/>
  <c r="BA56" i="30"/>
  <c r="BB56" i="30"/>
  <c r="BC56" i="30"/>
  <c r="BD56" i="30"/>
  <c r="BE56" i="30"/>
  <c r="BF56" i="30"/>
  <c r="BG56" i="30"/>
  <c r="BI56" i="30"/>
  <c r="BL56" i="30"/>
  <c r="BO56" i="30"/>
  <c r="BP56" i="30"/>
  <c r="BQ56" i="30"/>
  <c r="BR56" i="30"/>
  <c r="BS56" i="30"/>
  <c r="BU56" i="30"/>
  <c r="BV56" i="30"/>
  <c r="BX56" i="30"/>
  <c r="BY56" i="30"/>
  <c r="BZ56" i="30"/>
  <c r="CA56" i="30"/>
  <c r="B31" i="30"/>
  <c r="C31" i="30"/>
  <c r="D31" i="30"/>
  <c r="E31" i="30"/>
  <c r="F31" i="30"/>
  <c r="G31" i="30"/>
  <c r="H31" i="30"/>
  <c r="I31" i="30"/>
  <c r="J31" i="30"/>
  <c r="K31" i="30"/>
  <c r="L31" i="30"/>
  <c r="M31" i="30"/>
  <c r="N31" i="30"/>
  <c r="O31" i="30"/>
  <c r="P31" i="30"/>
  <c r="Q31" i="30"/>
  <c r="R31" i="30"/>
  <c r="S31" i="30"/>
  <c r="T31" i="30"/>
  <c r="U31" i="30"/>
  <c r="V31" i="30"/>
  <c r="W31" i="30"/>
  <c r="X31" i="30"/>
  <c r="Y31" i="30"/>
  <c r="Z31" i="30"/>
  <c r="AA31" i="30"/>
  <c r="AB31" i="30"/>
  <c r="AC31" i="30"/>
  <c r="AD31" i="30"/>
  <c r="AE31" i="30"/>
  <c r="AF31" i="30"/>
  <c r="AG31" i="30"/>
  <c r="AH31" i="30"/>
  <c r="AI31" i="30"/>
  <c r="AJ31" i="30"/>
  <c r="AK31" i="30"/>
  <c r="AL31" i="30"/>
  <c r="AM31" i="30"/>
  <c r="AN31" i="30"/>
  <c r="AO31" i="30"/>
  <c r="AP31" i="30"/>
  <c r="AQ31" i="30"/>
  <c r="AR31" i="30"/>
  <c r="AS31" i="30"/>
  <c r="AT31" i="30"/>
  <c r="AU31" i="30"/>
  <c r="AV31" i="30"/>
  <c r="AW31" i="30"/>
  <c r="AX31" i="30"/>
  <c r="AY31" i="30"/>
  <c r="AZ31" i="30"/>
  <c r="BA31" i="30"/>
  <c r="BB31" i="30"/>
  <c r="BC31" i="30"/>
  <c r="BD31" i="30"/>
  <c r="BE31" i="30"/>
  <c r="BF31" i="30"/>
  <c r="BG31" i="30"/>
  <c r="BI31" i="30"/>
  <c r="BL31" i="30"/>
  <c r="BO31" i="30"/>
  <c r="BP31" i="30"/>
  <c r="BQ31" i="30"/>
  <c r="BR31" i="30"/>
  <c r="BS31" i="30"/>
  <c r="BU31" i="30"/>
  <c r="BV31" i="30"/>
  <c r="BX31" i="30"/>
  <c r="BY31" i="30"/>
  <c r="BZ31" i="30"/>
  <c r="CA31" i="30"/>
  <c r="B32" i="30"/>
  <c r="C32" i="30"/>
  <c r="D32" i="30"/>
  <c r="E32" i="30"/>
  <c r="F32" i="30"/>
  <c r="G32" i="30"/>
  <c r="H32" i="30"/>
  <c r="I32" i="30"/>
  <c r="J32" i="30"/>
  <c r="K32" i="30"/>
  <c r="L32" i="30"/>
  <c r="M32" i="30"/>
  <c r="N32" i="30"/>
  <c r="O32" i="30"/>
  <c r="P32" i="30"/>
  <c r="Q32" i="30"/>
  <c r="R32" i="30"/>
  <c r="S32" i="30"/>
  <c r="T32" i="30"/>
  <c r="U32" i="30"/>
  <c r="V32" i="30"/>
  <c r="W32" i="30"/>
  <c r="X32" i="30"/>
  <c r="Y32" i="30"/>
  <c r="Z32" i="30"/>
  <c r="AA32" i="30"/>
  <c r="AB32" i="30"/>
  <c r="AC32" i="30"/>
  <c r="AD32" i="30"/>
  <c r="AE32" i="30"/>
  <c r="AF32" i="30"/>
  <c r="AG32" i="30"/>
  <c r="AH32" i="30"/>
  <c r="AI32" i="30"/>
  <c r="AJ32" i="30"/>
  <c r="AK32" i="30"/>
  <c r="AL32" i="30"/>
  <c r="AM32" i="30"/>
  <c r="AN32" i="30"/>
  <c r="AO32" i="30"/>
  <c r="AP32" i="30"/>
  <c r="AQ32" i="30"/>
  <c r="AR32" i="30"/>
  <c r="AS32" i="30"/>
  <c r="AT32" i="30"/>
  <c r="AU32" i="30"/>
  <c r="AV32" i="30"/>
  <c r="AW32" i="30"/>
  <c r="AX32" i="30"/>
  <c r="AY32" i="30"/>
  <c r="AZ32" i="30"/>
  <c r="BA32" i="30"/>
  <c r="BB32" i="30"/>
  <c r="BC32" i="30"/>
  <c r="BD32" i="30"/>
  <c r="BE32" i="30"/>
  <c r="BF32" i="30"/>
  <c r="BG32" i="30"/>
  <c r="BI32" i="30"/>
  <c r="BL32" i="30"/>
  <c r="BO32" i="30"/>
  <c r="BP32" i="30"/>
  <c r="BQ32" i="30"/>
  <c r="BR32" i="30"/>
  <c r="BS32" i="30"/>
  <c r="BU32" i="30"/>
  <c r="BV32" i="30"/>
  <c r="BX32" i="30"/>
  <c r="BY32" i="30"/>
  <c r="BZ32" i="30"/>
  <c r="CA32" i="30"/>
  <c r="B27" i="30"/>
  <c r="C27" i="30"/>
  <c r="D27" i="30"/>
  <c r="E27" i="30"/>
  <c r="F27" i="30"/>
  <c r="G27" i="30"/>
  <c r="H27" i="30"/>
  <c r="I27" i="30"/>
  <c r="J27" i="30"/>
  <c r="K27" i="30"/>
  <c r="L27" i="30"/>
  <c r="M27" i="30"/>
  <c r="N27" i="30"/>
  <c r="O27" i="30"/>
  <c r="P27" i="30"/>
  <c r="Q27" i="30"/>
  <c r="R27" i="30"/>
  <c r="S27" i="30"/>
  <c r="T27" i="30"/>
  <c r="U27" i="30"/>
  <c r="V27" i="30"/>
  <c r="W27" i="30"/>
  <c r="X27" i="30"/>
  <c r="Y27" i="30"/>
  <c r="Z27" i="30"/>
  <c r="AA27" i="30"/>
  <c r="AB27" i="30"/>
  <c r="AC27" i="30"/>
  <c r="AD27" i="30"/>
  <c r="AE27" i="30"/>
  <c r="AF27" i="30"/>
  <c r="AG27" i="30"/>
  <c r="AH27" i="30"/>
  <c r="AI27" i="30"/>
  <c r="AJ27" i="30"/>
  <c r="AK27" i="30"/>
  <c r="AL27" i="30"/>
  <c r="AM27" i="30"/>
  <c r="AN27" i="30"/>
  <c r="AO27" i="30"/>
  <c r="AP27" i="30"/>
  <c r="AQ27" i="30"/>
  <c r="AR27" i="30"/>
  <c r="AS27" i="30"/>
  <c r="AT27" i="30"/>
  <c r="AU27" i="30"/>
  <c r="AV27" i="30"/>
  <c r="AW27" i="30"/>
  <c r="AX27" i="30"/>
  <c r="AY27" i="30"/>
  <c r="AZ27" i="30"/>
  <c r="BA27" i="30"/>
  <c r="BB27" i="30"/>
  <c r="BC27" i="30"/>
  <c r="BD27" i="30"/>
  <c r="BE27" i="30"/>
  <c r="BF27" i="30"/>
  <c r="BG27" i="30"/>
  <c r="BI27" i="30"/>
  <c r="BL27" i="30"/>
  <c r="BO27" i="30"/>
  <c r="BP27" i="30"/>
  <c r="BQ27" i="30"/>
  <c r="BR27" i="30"/>
  <c r="BS27" i="30"/>
  <c r="BU27" i="30"/>
  <c r="BV27" i="30"/>
  <c r="BX27" i="30"/>
  <c r="BY27" i="30"/>
  <c r="BZ27" i="30"/>
  <c r="CA27" i="30"/>
  <c r="B28" i="30"/>
  <c r="C28" i="30"/>
  <c r="D28" i="30"/>
  <c r="E28" i="30"/>
  <c r="F28" i="30"/>
  <c r="G28" i="30"/>
  <c r="H28" i="30"/>
  <c r="I28" i="30"/>
  <c r="J28" i="30"/>
  <c r="K28" i="30"/>
  <c r="L28" i="30"/>
  <c r="M28" i="30"/>
  <c r="N28" i="30"/>
  <c r="O28" i="30"/>
  <c r="P28" i="30"/>
  <c r="Q28" i="30"/>
  <c r="R28" i="30"/>
  <c r="S28" i="30"/>
  <c r="T28" i="30"/>
  <c r="U28" i="30"/>
  <c r="V28" i="30"/>
  <c r="W28" i="30"/>
  <c r="X28" i="30"/>
  <c r="Y28" i="30"/>
  <c r="Z28" i="30"/>
  <c r="AA28" i="30"/>
  <c r="AB28" i="30"/>
  <c r="AC28" i="30"/>
  <c r="AD28" i="30"/>
  <c r="AE28" i="30"/>
  <c r="AF28" i="30"/>
  <c r="AG28" i="30"/>
  <c r="AH28" i="30"/>
  <c r="AI28" i="30"/>
  <c r="AJ28" i="30"/>
  <c r="AK28" i="30"/>
  <c r="AL28" i="30"/>
  <c r="AM28" i="30"/>
  <c r="AN28" i="30"/>
  <c r="AO28" i="30"/>
  <c r="AP28" i="30"/>
  <c r="AQ28" i="30"/>
  <c r="AR28" i="30"/>
  <c r="AS28" i="30"/>
  <c r="AT28" i="30"/>
  <c r="AU28" i="30"/>
  <c r="AV28" i="30"/>
  <c r="AW28" i="30"/>
  <c r="AX28" i="30"/>
  <c r="AY28" i="30"/>
  <c r="AZ28" i="30"/>
  <c r="BA28" i="30"/>
  <c r="BB28" i="30"/>
  <c r="BC28" i="30"/>
  <c r="BD28" i="30"/>
  <c r="BE28" i="30"/>
  <c r="BF28" i="30"/>
  <c r="BG28" i="30"/>
  <c r="BI28" i="30"/>
  <c r="BL28" i="30"/>
  <c r="BO28" i="30"/>
  <c r="BP28" i="30"/>
  <c r="BQ28" i="30"/>
  <c r="BR28" i="30"/>
  <c r="BS28" i="30"/>
  <c r="BU28" i="30"/>
  <c r="BV28" i="30"/>
  <c r="BX28" i="30"/>
  <c r="BY28" i="30"/>
  <c r="BZ28" i="30"/>
  <c r="CA28" i="30"/>
  <c r="B29" i="30"/>
  <c r="C29" i="30"/>
  <c r="D29" i="30"/>
  <c r="E29" i="30"/>
  <c r="F29" i="30"/>
  <c r="G29" i="30"/>
  <c r="H29" i="30"/>
  <c r="I29" i="30"/>
  <c r="J29" i="30"/>
  <c r="K29" i="30"/>
  <c r="L29" i="30"/>
  <c r="M29" i="30"/>
  <c r="N29" i="30"/>
  <c r="O29" i="30"/>
  <c r="P29" i="30"/>
  <c r="Q29" i="30"/>
  <c r="R29" i="30"/>
  <c r="S29" i="30"/>
  <c r="T29" i="30"/>
  <c r="U29" i="30"/>
  <c r="V29" i="30"/>
  <c r="W29" i="30"/>
  <c r="X29" i="30"/>
  <c r="Y29" i="30"/>
  <c r="Z29" i="30"/>
  <c r="AA29" i="30"/>
  <c r="AB29" i="30"/>
  <c r="AC29" i="30"/>
  <c r="AD29" i="30"/>
  <c r="AE29" i="30"/>
  <c r="AF29" i="30"/>
  <c r="AG29" i="30"/>
  <c r="AH29" i="30"/>
  <c r="AI29" i="30"/>
  <c r="AJ29" i="30"/>
  <c r="AK29" i="30"/>
  <c r="AL29" i="30"/>
  <c r="AM29" i="30"/>
  <c r="AN29" i="30"/>
  <c r="AO29" i="30"/>
  <c r="AP29" i="30"/>
  <c r="AQ29" i="30"/>
  <c r="AR29" i="30"/>
  <c r="AS29" i="30"/>
  <c r="AT29" i="30"/>
  <c r="AU29" i="30"/>
  <c r="AV29" i="30"/>
  <c r="AW29" i="30"/>
  <c r="AX29" i="30"/>
  <c r="AY29" i="30"/>
  <c r="AZ29" i="30"/>
  <c r="BA29" i="30"/>
  <c r="BB29" i="30"/>
  <c r="BC29" i="30"/>
  <c r="BD29" i="30"/>
  <c r="BE29" i="30"/>
  <c r="BF29" i="30"/>
  <c r="BG29" i="30"/>
  <c r="BI29" i="30"/>
  <c r="BL29" i="30"/>
  <c r="BO29" i="30"/>
  <c r="BP29" i="30"/>
  <c r="BQ29" i="30"/>
  <c r="BR29" i="30"/>
  <c r="BS29" i="30"/>
  <c r="BU29" i="30"/>
  <c r="BV29" i="30"/>
  <c r="BX29" i="30"/>
  <c r="BY29" i="30"/>
  <c r="BZ29" i="30"/>
  <c r="CA29" i="30"/>
  <c r="B30" i="30"/>
  <c r="C30" i="30"/>
  <c r="D30" i="30"/>
  <c r="E30" i="30"/>
  <c r="F30" i="30"/>
  <c r="G30" i="30"/>
  <c r="H30" i="30"/>
  <c r="I30" i="30"/>
  <c r="J30" i="30"/>
  <c r="K30" i="30"/>
  <c r="L30" i="30"/>
  <c r="M30" i="30"/>
  <c r="N30" i="30"/>
  <c r="O30" i="30"/>
  <c r="P30" i="30"/>
  <c r="Q30" i="30"/>
  <c r="R30" i="30"/>
  <c r="S30" i="30"/>
  <c r="T30" i="30"/>
  <c r="U30" i="30"/>
  <c r="V30" i="30"/>
  <c r="W30" i="30"/>
  <c r="X30" i="30"/>
  <c r="Y30" i="30"/>
  <c r="Z30" i="30"/>
  <c r="AA30" i="30"/>
  <c r="AB30" i="30"/>
  <c r="AC30" i="30"/>
  <c r="AD30" i="30"/>
  <c r="AE30" i="30"/>
  <c r="AF30" i="30"/>
  <c r="AG30" i="30"/>
  <c r="AH30" i="30"/>
  <c r="AI30" i="30"/>
  <c r="AJ30" i="30"/>
  <c r="AK30" i="30"/>
  <c r="AL30" i="30"/>
  <c r="AM30" i="30"/>
  <c r="AN30" i="30"/>
  <c r="AO30" i="30"/>
  <c r="AP30" i="30"/>
  <c r="AQ30" i="30"/>
  <c r="AR30" i="30"/>
  <c r="AS30" i="30"/>
  <c r="AT30" i="30"/>
  <c r="AU30" i="30"/>
  <c r="AV30" i="30"/>
  <c r="AW30" i="30"/>
  <c r="AX30" i="30"/>
  <c r="AY30" i="30"/>
  <c r="AZ30" i="30"/>
  <c r="BA30" i="30"/>
  <c r="BB30" i="30"/>
  <c r="BC30" i="30"/>
  <c r="BD30" i="30"/>
  <c r="BE30" i="30"/>
  <c r="BF30" i="30"/>
  <c r="BG30" i="30"/>
  <c r="BI30" i="30"/>
  <c r="BL30" i="30"/>
  <c r="BO30" i="30"/>
  <c r="BP30" i="30"/>
  <c r="BQ30" i="30"/>
  <c r="BR30" i="30"/>
  <c r="BS30" i="30"/>
  <c r="BU30" i="30"/>
  <c r="BV30" i="30"/>
  <c r="BX30" i="30"/>
  <c r="BY30" i="30"/>
  <c r="BZ30" i="30"/>
  <c r="CA30" i="30"/>
  <c r="B41" i="30"/>
  <c r="C41" i="30"/>
  <c r="D41" i="30"/>
  <c r="E41" i="30"/>
  <c r="F41" i="30"/>
  <c r="G41" i="30"/>
  <c r="H41" i="30"/>
  <c r="I41" i="30"/>
  <c r="J41" i="30"/>
  <c r="K41" i="30"/>
  <c r="L41" i="30"/>
  <c r="M41" i="30"/>
  <c r="N41" i="30"/>
  <c r="O41" i="30"/>
  <c r="P41" i="30"/>
  <c r="Q41" i="30"/>
  <c r="R41" i="30"/>
  <c r="S41" i="30"/>
  <c r="T41" i="30"/>
  <c r="U41" i="30"/>
  <c r="V41" i="30"/>
  <c r="W41" i="30"/>
  <c r="X41" i="30"/>
  <c r="Y41" i="30"/>
  <c r="Z41" i="30"/>
  <c r="AA41" i="30"/>
  <c r="AB41" i="30"/>
  <c r="AC41" i="30"/>
  <c r="AD41" i="30"/>
  <c r="AE41" i="30"/>
  <c r="AF41" i="30"/>
  <c r="AG41" i="30"/>
  <c r="AH41" i="30"/>
  <c r="AI41" i="30"/>
  <c r="AJ41" i="30"/>
  <c r="AK41" i="30"/>
  <c r="AL41" i="30"/>
  <c r="AM41" i="30"/>
  <c r="AN41" i="30"/>
  <c r="AO41" i="30"/>
  <c r="AP41" i="30"/>
  <c r="AQ41" i="30"/>
  <c r="AR41" i="30"/>
  <c r="AS41" i="30"/>
  <c r="AT41" i="30"/>
  <c r="AU41" i="30"/>
  <c r="AV41" i="30"/>
  <c r="AW41" i="30"/>
  <c r="AX41" i="30"/>
  <c r="AY41" i="30"/>
  <c r="AZ41" i="30"/>
  <c r="BA41" i="30"/>
  <c r="BB41" i="30"/>
  <c r="BC41" i="30"/>
  <c r="BD41" i="30"/>
  <c r="BE41" i="30"/>
  <c r="BF41" i="30"/>
  <c r="BG41" i="30"/>
  <c r="BI41" i="30"/>
  <c r="BL41" i="30"/>
  <c r="BO41" i="30"/>
  <c r="BP41" i="30"/>
  <c r="BQ41" i="30"/>
  <c r="BR41" i="30"/>
  <c r="BS41" i="30"/>
  <c r="BU41" i="30"/>
  <c r="BV41" i="30"/>
  <c r="BX41" i="30"/>
  <c r="BY41" i="30"/>
  <c r="BZ41" i="30"/>
  <c r="CA41" i="30"/>
  <c r="B42" i="30"/>
  <c r="C42" i="30"/>
  <c r="D42" i="30"/>
  <c r="E42" i="30"/>
  <c r="F42" i="30"/>
  <c r="G42" i="30"/>
  <c r="H42" i="30"/>
  <c r="I42" i="30"/>
  <c r="J42" i="30"/>
  <c r="K42" i="30"/>
  <c r="L42" i="30"/>
  <c r="M42" i="30"/>
  <c r="N42" i="30"/>
  <c r="O42" i="30"/>
  <c r="P42" i="30"/>
  <c r="Q42" i="30"/>
  <c r="R42" i="30"/>
  <c r="S42" i="30"/>
  <c r="T42" i="30"/>
  <c r="U42" i="30"/>
  <c r="V42" i="30"/>
  <c r="W42" i="30"/>
  <c r="X42" i="30"/>
  <c r="Y42" i="30"/>
  <c r="Z42" i="30"/>
  <c r="AA42" i="30"/>
  <c r="AB42" i="30"/>
  <c r="AC42" i="30"/>
  <c r="AD42" i="30"/>
  <c r="AE42" i="30"/>
  <c r="AF42" i="30"/>
  <c r="AG42" i="30"/>
  <c r="AH42" i="30"/>
  <c r="AI42" i="30"/>
  <c r="AJ42" i="30"/>
  <c r="AK42" i="30"/>
  <c r="AL42" i="30"/>
  <c r="AM42" i="30"/>
  <c r="AN42" i="30"/>
  <c r="AO42" i="30"/>
  <c r="AP42" i="30"/>
  <c r="AQ42" i="30"/>
  <c r="AR42" i="30"/>
  <c r="AS42" i="30"/>
  <c r="AT42" i="30"/>
  <c r="AU42" i="30"/>
  <c r="AV42" i="30"/>
  <c r="AW42" i="30"/>
  <c r="AX42" i="30"/>
  <c r="AY42" i="30"/>
  <c r="AZ42" i="30"/>
  <c r="BA42" i="30"/>
  <c r="BB42" i="30"/>
  <c r="BC42" i="30"/>
  <c r="BD42" i="30"/>
  <c r="BE42" i="30"/>
  <c r="BF42" i="30"/>
  <c r="BG42" i="30"/>
  <c r="BI42" i="30"/>
  <c r="BL42" i="30"/>
  <c r="BO42" i="30"/>
  <c r="BP42" i="30"/>
  <c r="BQ42" i="30"/>
  <c r="BR42" i="30"/>
  <c r="BS42" i="30"/>
  <c r="BU42" i="30"/>
  <c r="BV42" i="30"/>
  <c r="BX42" i="30"/>
  <c r="BY42" i="30"/>
  <c r="BZ42" i="30"/>
  <c r="CA42" i="30"/>
  <c r="B57" i="30"/>
  <c r="C57" i="30"/>
  <c r="D57" i="30"/>
  <c r="E57" i="30"/>
  <c r="F57" i="30"/>
  <c r="G57" i="30"/>
  <c r="H57" i="30"/>
  <c r="I57" i="30"/>
  <c r="J57" i="30"/>
  <c r="K57" i="30"/>
  <c r="L57" i="30"/>
  <c r="M57" i="30"/>
  <c r="N57" i="30"/>
  <c r="O57" i="30"/>
  <c r="P57" i="30"/>
  <c r="Q57" i="30"/>
  <c r="R57" i="30"/>
  <c r="S57" i="30"/>
  <c r="T57" i="30"/>
  <c r="U57" i="30"/>
  <c r="V57" i="30"/>
  <c r="W57" i="30"/>
  <c r="X57" i="30"/>
  <c r="Y57" i="30"/>
  <c r="Z57" i="30"/>
  <c r="AA57" i="30"/>
  <c r="AB57" i="30"/>
  <c r="AC57" i="30"/>
  <c r="AD57" i="30"/>
  <c r="AE57" i="30"/>
  <c r="AF57" i="30"/>
  <c r="AG57" i="30"/>
  <c r="AH57" i="30"/>
  <c r="AI57" i="30"/>
  <c r="AJ57" i="30"/>
  <c r="AK57" i="30"/>
  <c r="AL57" i="30"/>
  <c r="AM57" i="30"/>
  <c r="AN57" i="30"/>
  <c r="AO57" i="30"/>
  <c r="AP57" i="30"/>
  <c r="AQ57" i="30"/>
  <c r="AR57" i="30"/>
  <c r="AS57" i="30"/>
  <c r="AT57" i="30"/>
  <c r="AU57" i="30"/>
  <c r="AV57" i="30"/>
  <c r="AW57" i="30"/>
  <c r="AX57" i="30"/>
  <c r="AY57" i="30"/>
  <c r="AZ57" i="30"/>
  <c r="BA57" i="30"/>
  <c r="BB57" i="30"/>
  <c r="BC57" i="30"/>
  <c r="BD57" i="30"/>
  <c r="BE57" i="30"/>
  <c r="BF57" i="30"/>
  <c r="BG57" i="30"/>
  <c r="BI57" i="30"/>
  <c r="BL57" i="30"/>
  <c r="BO57" i="30"/>
  <c r="BP57" i="30"/>
  <c r="BQ57" i="30"/>
  <c r="BR57" i="30"/>
  <c r="BS57" i="30"/>
  <c r="BU57" i="30"/>
  <c r="BV57" i="30"/>
  <c r="BX57" i="30"/>
  <c r="BY57" i="30"/>
  <c r="BZ57" i="30"/>
  <c r="CA57" i="30"/>
  <c r="B58" i="30"/>
  <c r="C58" i="30"/>
  <c r="D58" i="30"/>
  <c r="E58" i="30"/>
  <c r="F58" i="30"/>
  <c r="G58" i="30"/>
  <c r="H58" i="30"/>
  <c r="I58" i="30"/>
  <c r="J58" i="30"/>
  <c r="K58" i="30"/>
  <c r="L58" i="30"/>
  <c r="M58" i="30"/>
  <c r="N58" i="30"/>
  <c r="O58" i="30"/>
  <c r="P58" i="30"/>
  <c r="Q58" i="30"/>
  <c r="R58" i="30"/>
  <c r="S58" i="30"/>
  <c r="T58" i="30"/>
  <c r="U58" i="30"/>
  <c r="V58" i="30"/>
  <c r="W58" i="30"/>
  <c r="X58" i="30"/>
  <c r="Y58" i="30"/>
  <c r="Z58" i="30"/>
  <c r="AA58" i="30"/>
  <c r="AB58" i="30"/>
  <c r="AC58" i="30"/>
  <c r="AD58" i="30"/>
  <c r="AE58" i="30"/>
  <c r="AF58" i="30"/>
  <c r="AG58" i="30"/>
  <c r="AH58" i="30"/>
  <c r="AI58" i="30"/>
  <c r="AJ58" i="30"/>
  <c r="AK58" i="30"/>
  <c r="AL58" i="30"/>
  <c r="AM58" i="30"/>
  <c r="AN58" i="30"/>
  <c r="AO58" i="30"/>
  <c r="AP58" i="30"/>
  <c r="AQ58" i="30"/>
  <c r="AR58" i="30"/>
  <c r="AS58" i="30"/>
  <c r="AT58" i="30"/>
  <c r="AU58" i="30"/>
  <c r="AV58" i="30"/>
  <c r="AW58" i="30"/>
  <c r="AX58" i="30"/>
  <c r="AY58" i="30"/>
  <c r="AZ58" i="30"/>
  <c r="BA58" i="30"/>
  <c r="BB58" i="30"/>
  <c r="BC58" i="30"/>
  <c r="BD58" i="30"/>
  <c r="BE58" i="30"/>
  <c r="BF58" i="30"/>
  <c r="BG58" i="30"/>
  <c r="BI58" i="30"/>
  <c r="BL58" i="30"/>
  <c r="BO58" i="30"/>
  <c r="BP58" i="30"/>
  <c r="BQ58" i="30"/>
  <c r="BR58" i="30"/>
  <c r="BS58" i="30"/>
  <c r="BU58" i="30"/>
  <c r="BV58" i="30"/>
  <c r="BX58" i="30"/>
  <c r="BY58" i="30"/>
  <c r="BZ58" i="30"/>
  <c r="CA58" i="30"/>
  <c r="B33" i="30"/>
  <c r="C33" i="30"/>
  <c r="D33" i="30"/>
  <c r="E33" i="30"/>
  <c r="F33" i="30"/>
  <c r="G33" i="30"/>
  <c r="H33" i="30"/>
  <c r="I33" i="30"/>
  <c r="J33" i="30"/>
  <c r="K33" i="30"/>
  <c r="L33" i="30"/>
  <c r="M33" i="30"/>
  <c r="N33" i="30"/>
  <c r="O33" i="30"/>
  <c r="P33" i="30"/>
  <c r="Q33" i="30"/>
  <c r="R33" i="30"/>
  <c r="S33" i="30"/>
  <c r="T33" i="30"/>
  <c r="U33" i="30"/>
  <c r="V33" i="30"/>
  <c r="W33" i="30"/>
  <c r="X33" i="30"/>
  <c r="Y33" i="30"/>
  <c r="Z33" i="30"/>
  <c r="AA33" i="30"/>
  <c r="AB33" i="30"/>
  <c r="AC33" i="30"/>
  <c r="AD33" i="30"/>
  <c r="AE33" i="30"/>
  <c r="AF33" i="30"/>
  <c r="AG33" i="30"/>
  <c r="AH33" i="30"/>
  <c r="AI33" i="30"/>
  <c r="AJ33" i="30"/>
  <c r="AK33" i="30"/>
  <c r="AL33" i="30"/>
  <c r="AM33" i="30"/>
  <c r="AN33" i="30"/>
  <c r="AO33" i="30"/>
  <c r="AP33" i="30"/>
  <c r="AQ33" i="30"/>
  <c r="AR33" i="30"/>
  <c r="AS33" i="30"/>
  <c r="AT33" i="30"/>
  <c r="AU33" i="30"/>
  <c r="AV33" i="30"/>
  <c r="AW33" i="30"/>
  <c r="AX33" i="30"/>
  <c r="AY33" i="30"/>
  <c r="AZ33" i="30"/>
  <c r="BA33" i="30"/>
  <c r="BB33" i="30"/>
  <c r="BC33" i="30"/>
  <c r="BD33" i="30"/>
  <c r="BE33" i="30"/>
  <c r="BF33" i="30"/>
  <c r="BG33" i="30"/>
  <c r="BI33" i="30"/>
  <c r="BL33" i="30"/>
  <c r="BO33" i="30"/>
  <c r="BP33" i="30"/>
  <c r="BQ33" i="30"/>
  <c r="BR33" i="30"/>
  <c r="BS33" i="30"/>
  <c r="BU33" i="30"/>
  <c r="BV33" i="30"/>
  <c r="BX33" i="30"/>
  <c r="BY33" i="30"/>
  <c r="BZ33" i="30"/>
  <c r="CA33" i="30"/>
  <c r="B34" i="30"/>
  <c r="C34" i="30"/>
  <c r="D34" i="30"/>
  <c r="E34" i="30"/>
  <c r="F34" i="30"/>
  <c r="G34" i="30"/>
  <c r="H34" i="30"/>
  <c r="I34" i="30"/>
  <c r="J34" i="30"/>
  <c r="K34" i="30"/>
  <c r="L34" i="30"/>
  <c r="M34" i="30"/>
  <c r="N34" i="30"/>
  <c r="O34" i="30"/>
  <c r="P34" i="30"/>
  <c r="Q34" i="30"/>
  <c r="R34" i="30"/>
  <c r="S34" i="30"/>
  <c r="T34" i="30"/>
  <c r="U34" i="30"/>
  <c r="V34" i="30"/>
  <c r="W34" i="30"/>
  <c r="X34" i="30"/>
  <c r="Y34" i="30"/>
  <c r="Z34" i="30"/>
  <c r="AA34" i="30"/>
  <c r="AB34" i="30"/>
  <c r="AC34" i="30"/>
  <c r="AD34" i="30"/>
  <c r="AE34" i="30"/>
  <c r="AF34" i="30"/>
  <c r="AG34" i="30"/>
  <c r="AH34" i="30"/>
  <c r="AI34" i="30"/>
  <c r="AJ34" i="30"/>
  <c r="AK34" i="30"/>
  <c r="AL34" i="30"/>
  <c r="AM34" i="30"/>
  <c r="AN34" i="30"/>
  <c r="AO34" i="30"/>
  <c r="AP34" i="30"/>
  <c r="AQ34" i="30"/>
  <c r="AR34" i="30"/>
  <c r="AS34" i="30"/>
  <c r="AT34" i="30"/>
  <c r="AU34" i="30"/>
  <c r="AV34" i="30"/>
  <c r="AW34" i="30"/>
  <c r="AX34" i="30"/>
  <c r="AY34" i="30"/>
  <c r="AZ34" i="30"/>
  <c r="BA34" i="30"/>
  <c r="BB34" i="30"/>
  <c r="BC34" i="30"/>
  <c r="BD34" i="30"/>
  <c r="BE34" i="30"/>
  <c r="BF34" i="30"/>
  <c r="BG34" i="30"/>
  <c r="BI34" i="30"/>
  <c r="BL34" i="30"/>
  <c r="BO34" i="30"/>
  <c r="BP34" i="30"/>
  <c r="BQ34" i="30"/>
  <c r="BR34" i="30"/>
  <c r="BS34" i="30"/>
  <c r="BU34" i="30"/>
  <c r="BV34" i="30"/>
  <c r="BX34" i="30"/>
  <c r="BY34" i="30"/>
  <c r="BZ34" i="30"/>
  <c r="CA34" i="30"/>
  <c r="B47" i="30"/>
  <c r="C47" i="30"/>
  <c r="D47" i="30"/>
  <c r="E47" i="30"/>
  <c r="F47" i="30"/>
  <c r="G47" i="30"/>
  <c r="H47" i="30"/>
  <c r="I47" i="30"/>
  <c r="J47" i="30"/>
  <c r="K47" i="30"/>
  <c r="L47" i="30"/>
  <c r="M47" i="30"/>
  <c r="N47" i="30"/>
  <c r="O47" i="30"/>
  <c r="P47" i="30"/>
  <c r="Q47" i="30"/>
  <c r="R47" i="30"/>
  <c r="S47" i="30"/>
  <c r="T47" i="30"/>
  <c r="U47" i="30"/>
  <c r="V47" i="30"/>
  <c r="W47" i="30"/>
  <c r="X47" i="30"/>
  <c r="Y47" i="30"/>
  <c r="Z47" i="30"/>
  <c r="AA47" i="30"/>
  <c r="AB47" i="30"/>
  <c r="AC47" i="30"/>
  <c r="AD47" i="30"/>
  <c r="AE47" i="30"/>
  <c r="AF47" i="30"/>
  <c r="AG47" i="30"/>
  <c r="AH47" i="30"/>
  <c r="AI47" i="30"/>
  <c r="AJ47" i="30"/>
  <c r="AK47" i="30"/>
  <c r="AL47" i="30"/>
  <c r="AM47" i="30"/>
  <c r="AN47" i="30"/>
  <c r="AO47" i="30"/>
  <c r="AP47" i="30"/>
  <c r="AQ47" i="30"/>
  <c r="AR47" i="30"/>
  <c r="AS47" i="30"/>
  <c r="AT47" i="30"/>
  <c r="AU47" i="30"/>
  <c r="AV47" i="30"/>
  <c r="AW47" i="30"/>
  <c r="AX47" i="30"/>
  <c r="AY47" i="30"/>
  <c r="AZ47" i="30"/>
  <c r="BA47" i="30"/>
  <c r="BB47" i="30"/>
  <c r="BC47" i="30"/>
  <c r="BD47" i="30"/>
  <c r="BE47" i="30"/>
  <c r="BF47" i="30"/>
  <c r="BG47" i="30"/>
  <c r="BI47" i="30"/>
  <c r="BL47" i="30"/>
  <c r="BO47" i="30"/>
  <c r="BP47" i="30"/>
  <c r="BQ47" i="30"/>
  <c r="BR47" i="30"/>
  <c r="BS47" i="30"/>
  <c r="BU47" i="30"/>
  <c r="BV47" i="30"/>
  <c r="BX47" i="30"/>
  <c r="BY47" i="30"/>
  <c r="BZ47" i="30"/>
  <c r="CA47" i="30"/>
  <c r="B48" i="30"/>
  <c r="C48" i="30"/>
  <c r="D48" i="30"/>
  <c r="E48" i="30"/>
  <c r="F48" i="30"/>
  <c r="G48" i="30"/>
  <c r="H48" i="30"/>
  <c r="I48" i="30"/>
  <c r="J48" i="30"/>
  <c r="K48" i="30"/>
  <c r="L48" i="30"/>
  <c r="M48" i="30"/>
  <c r="N48" i="30"/>
  <c r="O48" i="30"/>
  <c r="P48" i="30"/>
  <c r="Q48" i="30"/>
  <c r="R48" i="30"/>
  <c r="S48" i="30"/>
  <c r="T48" i="30"/>
  <c r="U48" i="30"/>
  <c r="V48" i="30"/>
  <c r="W48" i="30"/>
  <c r="X48" i="30"/>
  <c r="Y48" i="30"/>
  <c r="Z48" i="30"/>
  <c r="AA48" i="30"/>
  <c r="AB48" i="30"/>
  <c r="AC48" i="30"/>
  <c r="AD48" i="30"/>
  <c r="AE48" i="30"/>
  <c r="AF48" i="30"/>
  <c r="AG48" i="30"/>
  <c r="AH48" i="30"/>
  <c r="AI48" i="30"/>
  <c r="AJ48" i="30"/>
  <c r="AK48" i="30"/>
  <c r="AL48" i="30"/>
  <c r="AM48" i="30"/>
  <c r="AN48" i="30"/>
  <c r="AO48" i="30"/>
  <c r="AP48" i="30"/>
  <c r="AQ48" i="30"/>
  <c r="AR48" i="30"/>
  <c r="AS48" i="30"/>
  <c r="AT48" i="30"/>
  <c r="AU48" i="30"/>
  <c r="AV48" i="30"/>
  <c r="AW48" i="30"/>
  <c r="AX48" i="30"/>
  <c r="AY48" i="30"/>
  <c r="AZ48" i="30"/>
  <c r="BA48" i="30"/>
  <c r="BB48" i="30"/>
  <c r="BC48" i="30"/>
  <c r="BD48" i="30"/>
  <c r="BE48" i="30"/>
  <c r="BF48" i="30"/>
  <c r="BG48" i="30"/>
  <c r="BI48" i="30"/>
  <c r="BL48" i="30"/>
  <c r="BO48" i="30"/>
  <c r="BP48" i="30"/>
  <c r="BQ48" i="30"/>
  <c r="BR48" i="30"/>
  <c r="BS48" i="30"/>
  <c r="BU48" i="30"/>
  <c r="BV48" i="30"/>
  <c r="BX48" i="30"/>
  <c r="BY48" i="30"/>
  <c r="BZ48" i="30"/>
  <c r="CA48" i="30"/>
  <c r="B49" i="30"/>
  <c r="C49" i="30"/>
  <c r="D49" i="30"/>
  <c r="E49" i="30"/>
  <c r="F49" i="30"/>
  <c r="G49" i="30"/>
  <c r="H49" i="30"/>
  <c r="I49" i="30"/>
  <c r="J49" i="30"/>
  <c r="K49" i="30"/>
  <c r="L49" i="30"/>
  <c r="M49" i="30"/>
  <c r="N49" i="30"/>
  <c r="O49" i="30"/>
  <c r="P49" i="30"/>
  <c r="Q49" i="30"/>
  <c r="R49" i="30"/>
  <c r="S49" i="30"/>
  <c r="T49" i="30"/>
  <c r="U49" i="30"/>
  <c r="V49" i="30"/>
  <c r="W49" i="30"/>
  <c r="X49" i="30"/>
  <c r="Y49" i="30"/>
  <c r="Z49" i="30"/>
  <c r="AA49" i="30"/>
  <c r="AB49" i="30"/>
  <c r="AC49" i="30"/>
  <c r="AD49" i="30"/>
  <c r="AE49" i="30"/>
  <c r="AF49" i="30"/>
  <c r="AG49" i="30"/>
  <c r="AH49" i="30"/>
  <c r="AI49" i="30"/>
  <c r="AJ49" i="30"/>
  <c r="AK49" i="30"/>
  <c r="AL49" i="30"/>
  <c r="AM49" i="30"/>
  <c r="AN49" i="30"/>
  <c r="AO49" i="30"/>
  <c r="AP49" i="30"/>
  <c r="AQ49" i="30"/>
  <c r="AR49" i="30"/>
  <c r="AS49" i="30"/>
  <c r="AT49" i="30"/>
  <c r="AU49" i="30"/>
  <c r="AV49" i="30"/>
  <c r="AW49" i="30"/>
  <c r="AX49" i="30"/>
  <c r="AY49" i="30"/>
  <c r="AZ49" i="30"/>
  <c r="BA49" i="30"/>
  <c r="BB49" i="30"/>
  <c r="BC49" i="30"/>
  <c r="BD49" i="30"/>
  <c r="BE49" i="30"/>
  <c r="BF49" i="30"/>
  <c r="BG49" i="30"/>
  <c r="BI49" i="30"/>
  <c r="BL49" i="30"/>
  <c r="BO49" i="30"/>
  <c r="BP49" i="30"/>
  <c r="BQ49" i="30"/>
  <c r="BR49" i="30"/>
  <c r="BS49" i="30"/>
  <c r="BU49" i="30"/>
  <c r="BV49" i="30"/>
  <c r="BX49" i="30"/>
  <c r="BY49" i="30"/>
  <c r="BZ49" i="30"/>
  <c r="CA49" i="30"/>
  <c r="B50" i="30"/>
  <c r="C50" i="30"/>
  <c r="D50" i="30"/>
  <c r="E50" i="30"/>
  <c r="F50" i="30"/>
  <c r="G50" i="30"/>
  <c r="H50" i="30"/>
  <c r="I50" i="30"/>
  <c r="J50" i="30"/>
  <c r="K50" i="30"/>
  <c r="L50" i="30"/>
  <c r="M50" i="30"/>
  <c r="N50" i="30"/>
  <c r="O50" i="30"/>
  <c r="P50" i="30"/>
  <c r="Q50" i="30"/>
  <c r="R50" i="30"/>
  <c r="S50" i="30"/>
  <c r="T50" i="30"/>
  <c r="U50" i="30"/>
  <c r="V50" i="30"/>
  <c r="W50" i="30"/>
  <c r="X50" i="30"/>
  <c r="Y50" i="30"/>
  <c r="Z50" i="30"/>
  <c r="AA50" i="30"/>
  <c r="AB50" i="30"/>
  <c r="AC50" i="30"/>
  <c r="AD50" i="30"/>
  <c r="AE50" i="30"/>
  <c r="AF50" i="30"/>
  <c r="AG50" i="30"/>
  <c r="AH50" i="30"/>
  <c r="AI50" i="30"/>
  <c r="AJ50" i="30"/>
  <c r="AK50" i="30"/>
  <c r="AL50" i="30"/>
  <c r="AM50" i="30"/>
  <c r="AN50" i="30"/>
  <c r="AO50" i="30"/>
  <c r="AP50" i="30"/>
  <c r="AQ50" i="30"/>
  <c r="AR50" i="30"/>
  <c r="AS50" i="30"/>
  <c r="AT50" i="30"/>
  <c r="AU50" i="30"/>
  <c r="AV50" i="30"/>
  <c r="AW50" i="30"/>
  <c r="AX50" i="30"/>
  <c r="AY50" i="30"/>
  <c r="AZ50" i="30"/>
  <c r="BA50" i="30"/>
  <c r="BB50" i="30"/>
  <c r="BC50" i="30"/>
  <c r="BD50" i="30"/>
  <c r="BE50" i="30"/>
  <c r="BF50" i="30"/>
  <c r="BG50" i="30"/>
  <c r="BI50" i="30"/>
  <c r="BL50" i="30"/>
  <c r="BO50" i="30"/>
  <c r="BP50" i="30"/>
  <c r="BQ50" i="30"/>
  <c r="BR50" i="30"/>
  <c r="BS50" i="30"/>
  <c r="BU50" i="30"/>
  <c r="BV50" i="30"/>
  <c r="BX50" i="30"/>
  <c r="BY50" i="30"/>
  <c r="BZ50" i="30"/>
  <c r="CA50" i="30"/>
  <c r="B61" i="30"/>
  <c r="C61" i="30"/>
  <c r="D61" i="30"/>
  <c r="E61" i="30"/>
  <c r="F61" i="30"/>
  <c r="G61" i="30"/>
  <c r="H61" i="30"/>
  <c r="I61" i="30"/>
  <c r="J61" i="30"/>
  <c r="K61" i="30"/>
  <c r="L61" i="30"/>
  <c r="M61" i="30"/>
  <c r="N61" i="30"/>
  <c r="O61" i="30"/>
  <c r="P61" i="30"/>
  <c r="Q61" i="30"/>
  <c r="R61" i="30"/>
  <c r="S61" i="30"/>
  <c r="T61" i="30"/>
  <c r="U61" i="30"/>
  <c r="V61" i="30"/>
  <c r="W61" i="30"/>
  <c r="X61" i="30"/>
  <c r="Y61" i="30"/>
  <c r="Z61" i="30"/>
  <c r="AA61" i="30"/>
  <c r="AB61" i="30"/>
  <c r="AC61" i="30"/>
  <c r="AD61" i="30"/>
  <c r="AE61" i="30"/>
  <c r="AF61" i="30"/>
  <c r="AG61" i="30"/>
  <c r="AH61" i="30"/>
  <c r="AI61" i="30"/>
  <c r="AJ61" i="30"/>
  <c r="AK61" i="30"/>
  <c r="AL61" i="30"/>
  <c r="AM61" i="30"/>
  <c r="AN61" i="30"/>
  <c r="AO61" i="30"/>
  <c r="AP61" i="30"/>
  <c r="AQ61" i="30"/>
  <c r="AR61" i="30"/>
  <c r="AS61" i="30"/>
  <c r="AT61" i="30"/>
  <c r="AU61" i="30"/>
  <c r="AV61" i="30"/>
  <c r="AW61" i="30"/>
  <c r="AX61" i="30"/>
  <c r="AY61" i="30"/>
  <c r="AZ61" i="30"/>
  <c r="BA61" i="30"/>
  <c r="BB61" i="30"/>
  <c r="BC61" i="30"/>
  <c r="BD61" i="30"/>
  <c r="BE61" i="30"/>
  <c r="BF61" i="30"/>
  <c r="BG61" i="30"/>
  <c r="BI61" i="30"/>
  <c r="BL61" i="30"/>
  <c r="BO61" i="30"/>
  <c r="BP61" i="30"/>
  <c r="BQ61" i="30"/>
  <c r="BR61" i="30"/>
  <c r="BS61" i="30"/>
  <c r="BU61" i="30"/>
  <c r="BV61" i="30"/>
  <c r="BX61" i="30"/>
  <c r="BY61" i="30"/>
  <c r="BZ61" i="30"/>
  <c r="CA61" i="30"/>
  <c r="B62" i="30"/>
  <c r="C62" i="30"/>
  <c r="D62" i="30"/>
  <c r="E62" i="30"/>
  <c r="F62" i="30"/>
  <c r="G62" i="30"/>
  <c r="H62" i="30"/>
  <c r="I62" i="30"/>
  <c r="J62" i="30"/>
  <c r="K62" i="30"/>
  <c r="L62" i="30"/>
  <c r="M62" i="30"/>
  <c r="N62" i="30"/>
  <c r="O62" i="30"/>
  <c r="P62" i="30"/>
  <c r="Q62" i="30"/>
  <c r="R62" i="30"/>
  <c r="S62" i="30"/>
  <c r="T62" i="30"/>
  <c r="U62" i="30"/>
  <c r="V62" i="30"/>
  <c r="W62" i="30"/>
  <c r="X62" i="30"/>
  <c r="Y62" i="30"/>
  <c r="Z62" i="30"/>
  <c r="AA62" i="30"/>
  <c r="AB62" i="30"/>
  <c r="AC62" i="30"/>
  <c r="AD62" i="30"/>
  <c r="AE62" i="30"/>
  <c r="AF62" i="30"/>
  <c r="AG62" i="30"/>
  <c r="AH62" i="30"/>
  <c r="AI62" i="30"/>
  <c r="AJ62" i="30"/>
  <c r="AK62" i="30"/>
  <c r="AL62" i="30"/>
  <c r="AM62" i="30"/>
  <c r="AN62" i="30"/>
  <c r="AO62" i="30"/>
  <c r="AP62" i="30"/>
  <c r="AQ62" i="30"/>
  <c r="AR62" i="30"/>
  <c r="AS62" i="30"/>
  <c r="AT62" i="30"/>
  <c r="AU62" i="30"/>
  <c r="AV62" i="30"/>
  <c r="AW62" i="30"/>
  <c r="AX62" i="30"/>
  <c r="AY62" i="30"/>
  <c r="AZ62" i="30"/>
  <c r="BA62" i="30"/>
  <c r="BB62" i="30"/>
  <c r="BC62" i="30"/>
  <c r="BD62" i="30"/>
  <c r="BE62" i="30"/>
  <c r="BF62" i="30"/>
  <c r="BG62" i="30"/>
  <c r="BI62" i="30"/>
  <c r="BL62" i="30"/>
  <c r="BO62" i="30"/>
  <c r="BP62" i="30"/>
  <c r="BQ62" i="30"/>
  <c r="BR62" i="30"/>
  <c r="BS62" i="30"/>
  <c r="BU62" i="30"/>
  <c r="BV62" i="30"/>
  <c r="BX62" i="30"/>
  <c r="BY62" i="30"/>
  <c r="BZ62" i="30"/>
  <c r="CA62" i="30"/>
  <c r="B63" i="30"/>
  <c r="C63" i="30"/>
  <c r="D63" i="30"/>
  <c r="E63" i="30"/>
  <c r="F63" i="30"/>
  <c r="G63" i="30"/>
  <c r="H63" i="30"/>
  <c r="I63" i="30"/>
  <c r="J63" i="30"/>
  <c r="K63" i="30"/>
  <c r="L63" i="30"/>
  <c r="M63" i="30"/>
  <c r="N63" i="30"/>
  <c r="O63" i="30"/>
  <c r="P63" i="30"/>
  <c r="Q63" i="30"/>
  <c r="R63" i="30"/>
  <c r="S63" i="30"/>
  <c r="T63" i="30"/>
  <c r="U63" i="30"/>
  <c r="V63" i="30"/>
  <c r="W63" i="30"/>
  <c r="X63" i="30"/>
  <c r="Y63" i="30"/>
  <c r="Z63" i="30"/>
  <c r="AA63" i="30"/>
  <c r="AB63" i="30"/>
  <c r="AC63" i="30"/>
  <c r="AD63" i="30"/>
  <c r="AE63" i="30"/>
  <c r="AF63" i="30"/>
  <c r="AG63" i="30"/>
  <c r="AH63" i="30"/>
  <c r="AI63" i="30"/>
  <c r="AJ63" i="30"/>
  <c r="AK63" i="30"/>
  <c r="AL63" i="30"/>
  <c r="AM63" i="30"/>
  <c r="AN63" i="30"/>
  <c r="AO63" i="30"/>
  <c r="AP63" i="30"/>
  <c r="AQ63" i="30"/>
  <c r="AR63" i="30"/>
  <c r="AS63" i="30"/>
  <c r="AT63" i="30"/>
  <c r="AU63" i="30"/>
  <c r="AV63" i="30"/>
  <c r="AW63" i="30"/>
  <c r="AX63" i="30"/>
  <c r="AY63" i="30"/>
  <c r="AZ63" i="30"/>
  <c r="BA63" i="30"/>
  <c r="BB63" i="30"/>
  <c r="BC63" i="30"/>
  <c r="BD63" i="30"/>
  <c r="BE63" i="30"/>
  <c r="BF63" i="30"/>
  <c r="BG63" i="30"/>
  <c r="BI63" i="30"/>
  <c r="BL63" i="30"/>
  <c r="BO63" i="30"/>
  <c r="BP63" i="30"/>
  <c r="BQ63" i="30"/>
  <c r="BR63" i="30"/>
  <c r="BS63" i="30"/>
  <c r="BU63" i="30"/>
  <c r="BV63" i="30"/>
  <c r="BX63" i="30"/>
  <c r="BY63" i="30"/>
  <c r="BZ63" i="30"/>
  <c r="CA63" i="30"/>
  <c r="B64" i="30"/>
  <c r="C64" i="30"/>
  <c r="D64" i="30"/>
  <c r="E64" i="30"/>
  <c r="F64" i="30"/>
  <c r="G64" i="30"/>
  <c r="H64" i="30"/>
  <c r="I64" i="30"/>
  <c r="J64" i="30"/>
  <c r="K64" i="30"/>
  <c r="L64" i="30"/>
  <c r="M64" i="30"/>
  <c r="N64" i="30"/>
  <c r="O64" i="30"/>
  <c r="P64" i="30"/>
  <c r="Q64" i="30"/>
  <c r="R64" i="30"/>
  <c r="S64" i="30"/>
  <c r="T64" i="30"/>
  <c r="U64" i="30"/>
  <c r="V64" i="30"/>
  <c r="W64" i="30"/>
  <c r="X64" i="30"/>
  <c r="Y64" i="30"/>
  <c r="Z64" i="30"/>
  <c r="AA64" i="30"/>
  <c r="AB64" i="30"/>
  <c r="AC64" i="30"/>
  <c r="AD64" i="30"/>
  <c r="AE64" i="30"/>
  <c r="AF64" i="30"/>
  <c r="AG64" i="30"/>
  <c r="AH64" i="30"/>
  <c r="AI64" i="30"/>
  <c r="AJ64" i="30"/>
  <c r="AK64" i="30"/>
  <c r="AL64" i="30"/>
  <c r="AM64" i="30"/>
  <c r="AN64" i="30"/>
  <c r="AO64" i="30"/>
  <c r="AP64" i="30"/>
  <c r="AQ64" i="30"/>
  <c r="AR64" i="30"/>
  <c r="AS64" i="30"/>
  <c r="AT64" i="30"/>
  <c r="AU64" i="30"/>
  <c r="AV64" i="30"/>
  <c r="AW64" i="30"/>
  <c r="AX64" i="30"/>
  <c r="AY64" i="30"/>
  <c r="AZ64" i="30"/>
  <c r="BA64" i="30"/>
  <c r="BB64" i="30"/>
  <c r="BC64" i="30"/>
  <c r="BD64" i="30"/>
  <c r="BE64" i="30"/>
  <c r="BF64" i="30"/>
  <c r="BG64" i="30"/>
  <c r="BI64" i="30"/>
  <c r="BL64" i="30"/>
  <c r="BO64" i="30"/>
  <c r="BP64" i="30"/>
  <c r="BQ64" i="30"/>
  <c r="BR64" i="30"/>
  <c r="BS64" i="30"/>
  <c r="BU64" i="30"/>
  <c r="BV64" i="30"/>
  <c r="BX64" i="30"/>
  <c r="BY64" i="30"/>
  <c r="BZ64" i="30"/>
  <c r="CA64" i="30"/>
  <c r="B51" i="30"/>
  <c r="C51" i="30"/>
  <c r="D51" i="30"/>
  <c r="E51" i="30"/>
  <c r="F51" i="30"/>
  <c r="G51" i="30"/>
  <c r="H51" i="30"/>
  <c r="I51" i="30"/>
  <c r="J51" i="30"/>
  <c r="K51" i="30"/>
  <c r="L51" i="30"/>
  <c r="M51" i="30"/>
  <c r="N51" i="30"/>
  <c r="O51" i="30"/>
  <c r="P51" i="30"/>
  <c r="Q51" i="30"/>
  <c r="R51" i="30"/>
  <c r="S51" i="30"/>
  <c r="T51" i="30"/>
  <c r="U51" i="30"/>
  <c r="V51" i="30"/>
  <c r="W51" i="30"/>
  <c r="X51" i="30"/>
  <c r="Y51" i="30"/>
  <c r="Z51" i="30"/>
  <c r="AA51" i="30"/>
  <c r="AB51" i="30"/>
  <c r="AC51" i="30"/>
  <c r="AD51" i="30"/>
  <c r="AE51" i="30"/>
  <c r="AF51" i="30"/>
  <c r="AG51" i="30"/>
  <c r="AH51" i="30"/>
  <c r="AI51" i="30"/>
  <c r="AJ51" i="30"/>
  <c r="AK51" i="30"/>
  <c r="AL51" i="30"/>
  <c r="AM51" i="30"/>
  <c r="AN51" i="30"/>
  <c r="AO51" i="30"/>
  <c r="AP51" i="30"/>
  <c r="AQ51" i="30"/>
  <c r="AR51" i="30"/>
  <c r="AS51" i="30"/>
  <c r="AT51" i="30"/>
  <c r="AU51" i="30"/>
  <c r="AV51" i="30"/>
  <c r="AW51" i="30"/>
  <c r="AX51" i="30"/>
  <c r="AY51" i="30"/>
  <c r="AZ51" i="30"/>
  <c r="BA51" i="30"/>
  <c r="BB51" i="30"/>
  <c r="BC51" i="30"/>
  <c r="BD51" i="30"/>
  <c r="BE51" i="30"/>
  <c r="BF51" i="30"/>
  <c r="BG51" i="30"/>
  <c r="BI51" i="30"/>
  <c r="BL51" i="30"/>
  <c r="BO51" i="30"/>
  <c r="BP51" i="30"/>
  <c r="BQ51" i="30"/>
  <c r="BR51" i="30"/>
  <c r="BS51" i="30"/>
  <c r="BU51" i="30"/>
  <c r="BV51" i="30"/>
  <c r="BX51" i="30"/>
  <c r="BY51" i="30"/>
  <c r="BZ51" i="30"/>
  <c r="CA51" i="30"/>
  <c r="B52" i="30"/>
  <c r="C52" i="30"/>
  <c r="D52" i="30"/>
  <c r="E52" i="30"/>
  <c r="F52" i="30"/>
  <c r="G52" i="30"/>
  <c r="H52" i="30"/>
  <c r="I52" i="30"/>
  <c r="J52" i="30"/>
  <c r="K52" i="30"/>
  <c r="L52" i="30"/>
  <c r="M52" i="30"/>
  <c r="N52" i="30"/>
  <c r="O52" i="30"/>
  <c r="P52" i="30"/>
  <c r="Q52" i="30"/>
  <c r="R52" i="30"/>
  <c r="S52" i="30"/>
  <c r="T52" i="30"/>
  <c r="U52" i="30"/>
  <c r="V52" i="30"/>
  <c r="W52" i="30"/>
  <c r="X52" i="30"/>
  <c r="Y52" i="30"/>
  <c r="Z52" i="30"/>
  <c r="AA52" i="30"/>
  <c r="AB52" i="30"/>
  <c r="AC52" i="30"/>
  <c r="AD52" i="30"/>
  <c r="AE52" i="30"/>
  <c r="AF52" i="30"/>
  <c r="AG52" i="30"/>
  <c r="AH52" i="30"/>
  <c r="AI52" i="30"/>
  <c r="AJ52" i="30"/>
  <c r="AK52" i="30"/>
  <c r="AL52" i="30"/>
  <c r="AM52" i="30"/>
  <c r="AN52" i="30"/>
  <c r="AO52" i="30"/>
  <c r="AP52" i="30"/>
  <c r="AQ52" i="30"/>
  <c r="AR52" i="30"/>
  <c r="AS52" i="30"/>
  <c r="AT52" i="30"/>
  <c r="AU52" i="30"/>
  <c r="AV52" i="30"/>
  <c r="AW52" i="30"/>
  <c r="AX52" i="30"/>
  <c r="AY52" i="30"/>
  <c r="AZ52" i="30"/>
  <c r="BA52" i="30"/>
  <c r="BB52" i="30"/>
  <c r="BC52" i="30"/>
  <c r="BD52" i="30"/>
  <c r="BE52" i="30"/>
  <c r="BF52" i="30"/>
  <c r="BG52" i="30"/>
  <c r="BI52" i="30"/>
  <c r="BL52" i="30"/>
  <c r="BO52" i="30"/>
  <c r="BP52" i="30"/>
  <c r="BQ52" i="30"/>
  <c r="BR52" i="30"/>
  <c r="BS52" i="30"/>
  <c r="BU52" i="30"/>
  <c r="BV52" i="30"/>
  <c r="BX52" i="30"/>
  <c r="BY52" i="30"/>
  <c r="BZ52" i="30"/>
  <c r="CA52" i="30"/>
  <c r="B59" i="30"/>
  <c r="C59" i="30"/>
  <c r="D59" i="30"/>
  <c r="E59" i="30"/>
  <c r="F59" i="30"/>
  <c r="G59" i="30"/>
  <c r="H59" i="30"/>
  <c r="I59" i="30"/>
  <c r="J59" i="30"/>
  <c r="K59" i="30"/>
  <c r="L59" i="30"/>
  <c r="M59" i="30"/>
  <c r="N59" i="30"/>
  <c r="O59" i="30"/>
  <c r="P59" i="30"/>
  <c r="Q59" i="30"/>
  <c r="R59" i="30"/>
  <c r="S59" i="30"/>
  <c r="T59" i="30"/>
  <c r="U59" i="30"/>
  <c r="V59" i="30"/>
  <c r="W59" i="30"/>
  <c r="X59" i="30"/>
  <c r="Y59" i="30"/>
  <c r="Z59" i="30"/>
  <c r="AA59" i="30"/>
  <c r="AB59" i="30"/>
  <c r="AC59" i="30"/>
  <c r="AD59" i="30"/>
  <c r="AE59" i="30"/>
  <c r="AF59" i="30"/>
  <c r="AG59" i="30"/>
  <c r="AH59" i="30"/>
  <c r="AI59" i="30"/>
  <c r="AJ59" i="30"/>
  <c r="AK59" i="30"/>
  <c r="AL59" i="30"/>
  <c r="AM59" i="30"/>
  <c r="AN59" i="30"/>
  <c r="AO59" i="30"/>
  <c r="AP59" i="30"/>
  <c r="AQ59" i="30"/>
  <c r="AR59" i="30"/>
  <c r="AS59" i="30"/>
  <c r="AT59" i="30"/>
  <c r="AU59" i="30"/>
  <c r="AV59" i="30"/>
  <c r="AW59" i="30"/>
  <c r="AX59" i="30"/>
  <c r="AY59" i="30"/>
  <c r="AZ59" i="30"/>
  <c r="BA59" i="30"/>
  <c r="BB59" i="30"/>
  <c r="BC59" i="30"/>
  <c r="BD59" i="30"/>
  <c r="BE59" i="30"/>
  <c r="BF59" i="30"/>
  <c r="BG59" i="30"/>
  <c r="BI59" i="30"/>
  <c r="BL59" i="30"/>
  <c r="BO59" i="30"/>
  <c r="BP59" i="30"/>
  <c r="BQ59" i="30"/>
  <c r="BR59" i="30"/>
  <c r="BS59" i="30"/>
  <c r="BU59" i="30"/>
  <c r="BV59" i="30"/>
  <c r="BX59" i="30"/>
  <c r="BY59" i="30"/>
  <c r="BZ59" i="30"/>
  <c r="CA59" i="30"/>
  <c r="B60" i="30"/>
  <c r="C60" i="30"/>
  <c r="D60" i="30"/>
  <c r="E60" i="30"/>
  <c r="F60" i="30"/>
  <c r="G60" i="30"/>
  <c r="H60" i="30"/>
  <c r="I60" i="30"/>
  <c r="J60" i="30"/>
  <c r="K60" i="30"/>
  <c r="L60" i="30"/>
  <c r="M60" i="30"/>
  <c r="N60" i="30"/>
  <c r="O60" i="30"/>
  <c r="P60" i="30"/>
  <c r="Q60" i="30"/>
  <c r="R60" i="30"/>
  <c r="S60" i="30"/>
  <c r="T60" i="30"/>
  <c r="U60" i="30"/>
  <c r="V60" i="30"/>
  <c r="W60" i="30"/>
  <c r="X60" i="30"/>
  <c r="Y60" i="30"/>
  <c r="Z60" i="30"/>
  <c r="AA60" i="30"/>
  <c r="AB60" i="30"/>
  <c r="AC60" i="30"/>
  <c r="AD60" i="30"/>
  <c r="AE60" i="30"/>
  <c r="AF60" i="30"/>
  <c r="AG60" i="30"/>
  <c r="AH60" i="30"/>
  <c r="AI60" i="30"/>
  <c r="AJ60" i="30"/>
  <c r="AK60" i="30"/>
  <c r="AL60" i="30"/>
  <c r="AM60" i="30"/>
  <c r="AN60" i="30"/>
  <c r="AO60" i="30"/>
  <c r="AP60" i="30"/>
  <c r="AQ60" i="30"/>
  <c r="AR60" i="30"/>
  <c r="AS60" i="30"/>
  <c r="AT60" i="30"/>
  <c r="AU60" i="30"/>
  <c r="AV60" i="30"/>
  <c r="AW60" i="30"/>
  <c r="AX60" i="30"/>
  <c r="AY60" i="30"/>
  <c r="AZ60" i="30"/>
  <c r="BA60" i="30"/>
  <c r="BB60" i="30"/>
  <c r="BC60" i="30"/>
  <c r="BD60" i="30"/>
  <c r="BE60" i="30"/>
  <c r="BF60" i="30"/>
  <c r="BG60" i="30"/>
  <c r="BI60" i="30"/>
  <c r="BL60" i="30"/>
  <c r="BO60" i="30"/>
  <c r="BP60" i="30"/>
  <c r="BQ60" i="30"/>
  <c r="BR60" i="30"/>
  <c r="BS60" i="30"/>
  <c r="BU60" i="30"/>
  <c r="BV60" i="30"/>
  <c r="BX60" i="30"/>
  <c r="BY60" i="30"/>
  <c r="BZ60" i="30"/>
  <c r="CA60" i="30"/>
  <c r="B65" i="30"/>
  <c r="C65" i="30"/>
  <c r="D65" i="30"/>
  <c r="E65" i="30"/>
  <c r="F65" i="30"/>
  <c r="G65" i="30"/>
  <c r="H65" i="30"/>
  <c r="I65" i="30"/>
  <c r="J65" i="30"/>
  <c r="K65" i="30"/>
  <c r="L65" i="30"/>
  <c r="M65" i="30"/>
  <c r="N65" i="30"/>
  <c r="O65" i="30"/>
  <c r="P65" i="30"/>
  <c r="Q65" i="30"/>
  <c r="R65" i="30"/>
  <c r="S65" i="30"/>
  <c r="T65" i="30"/>
  <c r="U65" i="30"/>
  <c r="V65" i="30"/>
  <c r="W65" i="30"/>
  <c r="X65" i="30"/>
  <c r="Y65" i="30"/>
  <c r="Z65" i="30"/>
  <c r="AA65" i="30"/>
  <c r="AB65" i="30"/>
  <c r="AC65" i="30"/>
  <c r="AD65" i="30"/>
  <c r="AE65" i="30"/>
  <c r="AF65" i="30"/>
  <c r="AG65" i="30"/>
  <c r="AH65" i="30"/>
  <c r="AI65" i="30"/>
  <c r="AJ65" i="30"/>
  <c r="AK65" i="30"/>
  <c r="AL65" i="30"/>
  <c r="AM65" i="30"/>
  <c r="AN65" i="30"/>
  <c r="AO65" i="30"/>
  <c r="AP65" i="30"/>
  <c r="AQ65" i="30"/>
  <c r="AR65" i="30"/>
  <c r="AS65" i="30"/>
  <c r="AT65" i="30"/>
  <c r="AU65" i="30"/>
  <c r="AV65" i="30"/>
  <c r="AW65" i="30"/>
  <c r="AX65" i="30"/>
  <c r="AY65" i="30"/>
  <c r="AZ65" i="30"/>
  <c r="BA65" i="30"/>
  <c r="BB65" i="30"/>
  <c r="BC65" i="30"/>
  <c r="BD65" i="30"/>
  <c r="BE65" i="30"/>
  <c r="BF65" i="30"/>
  <c r="BG65" i="30"/>
  <c r="BI65" i="30"/>
  <c r="BL65" i="30"/>
  <c r="BO65" i="30"/>
  <c r="BP65" i="30"/>
  <c r="BQ65" i="30"/>
  <c r="BR65" i="30"/>
  <c r="BS65" i="30"/>
  <c r="BU65" i="30"/>
  <c r="BV65" i="30"/>
  <c r="BX65" i="30"/>
  <c r="BY65" i="30"/>
  <c r="BZ65" i="30"/>
  <c r="CA65" i="30"/>
  <c r="B66" i="30"/>
  <c r="C66" i="30"/>
  <c r="D66" i="30"/>
  <c r="E66" i="30"/>
  <c r="F66" i="30"/>
  <c r="G66" i="30"/>
  <c r="H66" i="30"/>
  <c r="I66" i="30"/>
  <c r="J66" i="30"/>
  <c r="K66" i="30"/>
  <c r="L66" i="30"/>
  <c r="M66" i="30"/>
  <c r="N66" i="30"/>
  <c r="O66" i="30"/>
  <c r="P66" i="30"/>
  <c r="Q66" i="30"/>
  <c r="R66" i="30"/>
  <c r="S66" i="30"/>
  <c r="T66" i="30"/>
  <c r="U66" i="30"/>
  <c r="V66" i="30"/>
  <c r="W66" i="30"/>
  <c r="X66" i="30"/>
  <c r="Y66" i="30"/>
  <c r="Z66" i="30"/>
  <c r="AA66" i="30"/>
  <c r="AB66" i="30"/>
  <c r="AC66" i="30"/>
  <c r="AD66" i="30"/>
  <c r="AE66" i="30"/>
  <c r="AF66" i="30"/>
  <c r="AG66" i="30"/>
  <c r="AH66" i="30"/>
  <c r="AI66" i="30"/>
  <c r="AJ66" i="30"/>
  <c r="AK66" i="30"/>
  <c r="AL66" i="30"/>
  <c r="AM66" i="30"/>
  <c r="AN66" i="30"/>
  <c r="AO66" i="30"/>
  <c r="AP66" i="30"/>
  <c r="AQ66" i="30"/>
  <c r="AR66" i="30"/>
  <c r="AS66" i="30"/>
  <c r="AT66" i="30"/>
  <c r="AU66" i="30"/>
  <c r="AV66" i="30"/>
  <c r="AW66" i="30"/>
  <c r="AX66" i="30"/>
  <c r="AY66" i="30"/>
  <c r="AZ66" i="30"/>
  <c r="BA66" i="30"/>
  <c r="BB66" i="30"/>
  <c r="BC66" i="30"/>
  <c r="BD66" i="30"/>
  <c r="BE66" i="30"/>
  <c r="BF66" i="30"/>
  <c r="BG66" i="30"/>
  <c r="BI66" i="30"/>
  <c r="BL66" i="30"/>
  <c r="BO66" i="30"/>
  <c r="BP66" i="30"/>
  <c r="BQ66" i="30"/>
  <c r="BR66" i="30"/>
  <c r="BS66" i="30"/>
  <c r="BU66" i="30"/>
  <c r="BV66" i="30"/>
  <c r="BX66" i="30"/>
  <c r="BY66" i="30"/>
  <c r="BZ66" i="30"/>
  <c r="CA66" i="30"/>
  <c r="A26" i="30"/>
  <c r="A37" i="30"/>
  <c r="A38" i="30"/>
  <c r="A53" i="30"/>
  <c r="A54" i="30"/>
  <c r="A35" i="30"/>
  <c r="A36" i="30"/>
  <c r="A43" i="30"/>
  <c r="A44" i="30"/>
  <c r="A45" i="30"/>
  <c r="A46" i="30"/>
  <c r="A39" i="30"/>
  <c r="A40" i="30"/>
  <c r="A55" i="30"/>
  <c r="A56" i="30"/>
  <c r="A31" i="30"/>
  <c r="A32" i="30"/>
  <c r="A27" i="30"/>
  <c r="A28" i="30"/>
  <c r="A29" i="30"/>
  <c r="A30" i="30"/>
  <c r="A41" i="30"/>
  <c r="A42" i="30"/>
  <c r="A57" i="30"/>
  <c r="A58" i="30"/>
  <c r="A33" i="30"/>
  <c r="A34" i="30"/>
  <c r="A47" i="30"/>
  <c r="A48" i="30"/>
  <c r="A49" i="30"/>
  <c r="A50" i="30"/>
  <c r="A61" i="30"/>
  <c r="A62" i="30"/>
  <c r="A63" i="30"/>
  <c r="A64" i="30"/>
  <c r="A51" i="30"/>
  <c r="A52" i="30"/>
  <c r="A59" i="30"/>
  <c r="A60" i="30"/>
  <c r="A65" i="30"/>
  <c r="A66" i="30"/>
  <c r="A25" i="30"/>
  <c r="Z2" i="30"/>
  <c r="AA2" i="30"/>
  <c r="AB2" i="30"/>
  <c r="AC2" i="30"/>
  <c r="AD2" i="30"/>
  <c r="AE2" i="30"/>
  <c r="AF2" i="30"/>
  <c r="AG2" i="30"/>
  <c r="AH2" i="30"/>
  <c r="AI2" i="30"/>
  <c r="AJ2" i="30"/>
  <c r="AK2" i="30"/>
  <c r="AL2" i="30"/>
  <c r="AM2" i="30"/>
  <c r="AN2" i="30"/>
  <c r="AO2" i="30"/>
  <c r="AP2" i="30"/>
  <c r="AQ2" i="30"/>
  <c r="AR2" i="30"/>
  <c r="AS2" i="30"/>
  <c r="AT2" i="30"/>
  <c r="AU2" i="30"/>
  <c r="AV2" i="30"/>
  <c r="AW2" i="30"/>
  <c r="AX2" i="30"/>
  <c r="AY2" i="30"/>
  <c r="AZ2" i="30"/>
  <c r="BA2" i="30"/>
  <c r="BB2" i="30"/>
  <c r="BC2" i="30"/>
  <c r="BD2" i="30"/>
  <c r="BE2" i="30"/>
  <c r="BF2" i="30"/>
  <c r="BG2" i="30"/>
  <c r="BH2" i="30"/>
  <c r="BI2" i="30"/>
  <c r="BJ2" i="30"/>
  <c r="BK2" i="30"/>
  <c r="BL2" i="30"/>
  <c r="BM2" i="30"/>
  <c r="BN2" i="30"/>
  <c r="BO2" i="30"/>
  <c r="BP2" i="30"/>
  <c r="BQ2" i="30"/>
  <c r="BR2" i="30"/>
  <c r="BS2" i="30"/>
  <c r="BT2" i="30"/>
  <c r="BU2" i="30"/>
  <c r="BV2" i="30"/>
  <c r="BW2" i="30"/>
  <c r="BX2" i="30"/>
  <c r="BY2" i="30"/>
  <c r="BZ2" i="30"/>
  <c r="CA2" i="30"/>
  <c r="Z3" i="30"/>
  <c r="AA3" i="30"/>
  <c r="AB3" i="30"/>
  <c r="AC3" i="30"/>
  <c r="AD3" i="30"/>
  <c r="AE3" i="30"/>
  <c r="AF3" i="30"/>
  <c r="AG3" i="30"/>
  <c r="AH3" i="30"/>
  <c r="AI3" i="30"/>
  <c r="AJ3" i="30"/>
  <c r="AK3" i="30"/>
  <c r="AL3" i="30"/>
  <c r="AM3" i="30"/>
  <c r="AN3" i="30"/>
  <c r="AO3" i="30"/>
  <c r="AP3" i="30"/>
  <c r="AQ3" i="30"/>
  <c r="AR3" i="30"/>
  <c r="AS3" i="30"/>
  <c r="AT3" i="30"/>
  <c r="BX3" i="30"/>
  <c r="BY3" i="30"/>
  <c r="BZ3" i="30"/>
  <c r="CA3" i="30"/>
  <c r="Z4" i="30"/>
  <c r="AA4" i="30"/>
  <c r="AB4" i="30"/>
  <c r="AC4" i="30"/>
  <c r="AD4" i="30"/>
  <c r="AE4" i="30"/>
  <c r="AF4" i="30"/>
  <c r="AG4" i="30"/>
  <c r="AH4" i="30"/>
  <c r="AI4" i="30"/>
  <c r="AJ4" i="30"/>
  <c r="AK4" i="30"/>
  <c r="AL4" i="30"/>
  <c r="AM4" i="30"/>
  <c r="AN4" i="30"/>
  <c r="AO4" i="30"/>
  <c r="AP4" i="30"/>
  <c r="AQ4" i="30"/>
  <c r="AR4" i="30"/>
  <c r="AS4" i="30"/>
  <c r="AT4" i="30"/>
  <c r="BU4" i="30"/>
  <c r="BV4" i="30"/>
  <c r="BX4" i="30"/>
  <c r="BY4" i="30"/>
  <c r="BZ4" i="30"/>
  <c r="CA4" i="30"/>
  <c r="Z5" i="30"/>
  <c r="AA5" i="30"/>
  <c r="AB5" i="30"/>
  <c r="AC5" i="30"/>
  <c r="AD5" i="30"/>
  <c r="AE5" i="30"/>
  <c r="AF5" i="30"/>
  <c r="AG5" i="30"/>
  <c r="AH5" i="30"/>
  <c r="AI5" i="30"/>
  <c r="AJ5" i="30"/>
  <c r="AK5" i="30"/>
  <c r="AL5" i="30"/>
  <c r="AM5" i="30"/>
  <c r="AN5" i="30"/>
  <c r="AO5" i="30"/>
  <c r="AP5" i="30"/>
  <c r="AQ5" i="30"/>
  <c r="AR5" i="30"/>
  <c r="AS5" i="30"/>
  <c r="AT5" i="30"/>
  <c r="BU5" i="30"/>
  <c r="BV5" i="30"/>
  <c r="BX5" i="30"/>
  <c r="BY5" i="30"/>
  <c r="BZ5" i="30"/>
  <c r="CA5" i="30"/>
  <c r="Z6" i="30"/>
  <c r="AA6" i="30"/>
  <c r="AB6" i="30"/>
  <c r="AC6" i="30"/>
  <c r="AD6" i="30"/>
  <c r="AE6" i="30"/>
  <c r="AF6" i="30"/>
  <c r="AG6" i="30"/>
  <c r="AH6" i="30"/>
  <c r="AI6" i="30"/>
  <c r="AJ6" i="30"/>
  <c r="AK6" i="30"/>
  <c r="AL6" i="30"/>
  <c r="AM6" i="30"/>
  <c r="AN6" i="30"/>
  <c r="AO6" i="30"/>
  <c r="AP6" i="30"/>
  <c r="AQ6" i="30"/>
  <c r="AR6" i="30"/>
  <c r="AS6" i="30"/>
  <c r="AT6" i="30"/>
  <c r="BU6" i="30"/>
  <c r="BV6" i="30"/>
  <c r="BX6" i="30"/>
  <c r="BY6" i="30"/>
  <c r="BZ6" i="30"/>
  <c r="CA6" i="30"/>
  <c r="Z7" i="30"/>
  <c r="AA7" i="30"/>
  <c r="AB7" i="30"/>
  <c r="AC7" i="30"/>
  <c r="AD7" i="30"/>
  <c r="AE7" i="30"/>
  <c r="AF7" i="30"/>
  <c r="AG7" i="30"/>
  <c r="AH7" i="30"/>
  <c r="AI7" i="30"/>
  <c r="AJ7" i="30"/>
  <c r="AK7" i="30"/>
  <c r="AL7" i="30"/>
  <c r="AM7" i="30"/>
  <c r="AN7" i="30"/>
  <c r="AO7" i="30"/>
  <c r="AP7" i="30"/>
  <c r="AQ7" i="30"/>
  <c r="AR7" i="30"/>
  <c r="AS7" i="30"/>
  <c r="AT7" i="30"/>
  <c r="BU7" i="30"/>
  <c r="BV7" i="30"/>
  <c r="BX7" i="30"/>
  <c r="BY7" i="30"/>
  <c r="BZ7" i="30"/>
  <c r="CA7" i="30"/>
  <c r="Z8" i="30"/>
  <c r="AA8" i="30"/>
  <c r="AB8" i="30"/>
  <c r="AC8" i="30"/>
  <c r="AD8" i="30"/>
  <c r="AE8" i="30"/>
  <c r="AF8" i="30"/>
  <c r="AG8" i="30"/>
  <c r="AH8" i="30"/>
  <c r="AI8" i="30"/>
  <c r="AJ8" i="30"/>
  <c r="AK8" i="30"/>
  <c r="AL8" i="30"/>
  <c r="AM8" i="30"/>
  <c r="AN8" i="30"/>
  <c r="AO8" i="30"/>
  <c r="AP8" i="30"/>
  <c r="AQ8" i="30"/>
  <c r="AR8" i="30"/>
  <c r="AS8" i="30"/>
  <c r="AT8" i="30"/>
  <c r="BU8" i="30"/>
  <c r="BV8" i="30"/>
  <c r="BX8" i="30"/>
  <c r="BY8" i="30"/>
  <c r="BZ8" i="30"/>
  <c r="CA8" i="30"/>
  <c r="Z9" i="30"/>
  <c r="AA9" i="30"/>
  <c r="AB9" i="30"/>
  <c r="AC9" i="30"/>
  <c r="AD9" i="30"/>
  <c r="AE9" i="30"/>
  <c r="AF9" i="30"/>
  <c r="AG9" i="30"/>
  <c r="AH9" i="30"/>
  <c r="AI9" i="30"/>
  <c r="AJ9" i="30"/>
  <c r="AK9" i="30"/>
  <c r="AL9" i="30"/>
  <c r="AM9" i="30"/>
  <c r="AN9" i="30"/>
  <c r="AO9" i="30"/>
  <c r="AP9" i="30"/>
  <c r="AQ9" i="30"/>
  <c r="AR9" i="30"/>
  <c r="AS9" i="30"/>
  <c r="AT9" i="30"/>
  <c r="BU9" i="30"/>
  <c r="BV9" i="30"/>
  <c r="BX9" i="30"/>
  <c r="BY9" i="30"/>
  <c r="BZ9" i="30"/>
  <c r="CA9" i="30"/>
  <c r="Z10" i="30"/>
  <c r="AA10" i="30"/>
  <c r="AB10" i="30"/>
  <c r="AC10" i="30"/>
  <c r="AD10" i="30"/>
  <c r="AE10" i="30"/>
  <c r="AF10" i="30"/>
  <c r="AG10" i="30"/>
  <c r="AH10" i="30"/>
  <c r="AI10" i="30"/>
  <c r="AJ10" i="30"/>
  <c r="AK10" i="30"/>
  <c r="AL10" i="30"/>
  <c r="AM10" i="30"/>
  <c r="AN10" i="30"/>
  <c r="AO10" i="30"/>
  <c r="AP10" i="30"/>
  <c r="AQ10" i="30"/>
  <c r="AR10" i="30"/>
  <c r="AS10" i="30"/>
  <c r="AT10" i="30"/>
  <c r="BU10" i="30"/>
  <c r="BV10" i="30"/>
  <c r="BX10" i="30"/>
  <c r="BY10" i="30"/>
  <c r="BZ10" i="30"/>
  <c r="CA10" i="30"/>
  <c r="Z11" i="30"/>
  <c r="AA11" i="30"/>
  <c r="AB11" i="30"/>
  <c r="AC11" i="30"/>
  <c r="AD11" i="30"/>
  <c r="AE11" i="30"/>
  <c r="AF11" i="30"/>
  <c r="AG11" i="30"/>
  <c r="AH11" i="30"/>
  <c r="AI11" i="30"/>
  <c r="AJ11" i="30"/>
  <c r="AK11" i="30"/>
  <c r="AL11" i="30"/>
  <c r="AM11" i="30"/>
  <c r="AN11" i="30"/>
  <c r="AO11" i="30"/>
  <c r="AP11" i="30"/>
  <c r="AQ11" i="30"/>
  <c r="AR11" i="30"/>
  <c r="AS11" i="30"/>
  <c r="AT11" i="30"/>
  <c r="BU11" i="30"/>
  <c r="BV11" i="30"/>
  <c r="BX11" i="30"/>
  <c r="BY11" i="30"/>
  <c r="BZ11" i="30"/>
  <c r="CA11" i="30"/>
  <c r="Z12" i="30"/>
  <c r="AA12" i="30"/>
  <c r="AB12" i="30"/>
  <c r="AC12" i="30"/>
  <c r="AD12" i="30"/>
  <c r="AE12" i="30"/>
  <c r="AF12" i="30"/>
  <c r="AG12" i="30"/>
  <c r="AH12" i="30"/>
  <c r="AI12" i="30"/>
  <c r="AJ12" i="30"/>
  <c r="AK12" i="30"/>
  <c r="AL12" i="30"/>
  <c r="AM12" i="30"/>
  <c r="AN12" i="30"/>
  <c r="AO12" i="30"/>
  <c r="AP12" i="30"/>
  <c r="AQ12" i="30"/>
  <c r="AR12" i="30"/>
  <c r="AS12" i="30"/>
  <c r="AT12" i="30"/>
  <c r="BU12" i="30"/>
  <c r="BV12" i="30"/>
  <c r="BX12" i="30"/>
  <c r="BY12" i="30"/>
  <c r="BZ12" i="30"/>
  <c r="CA12" i="30"/>
  <c r="Z13" i="30"/>
  <c r="AA13" i="30"/>
  <c r="AB13" i="30"/>
  <c r="AC13" i="30"/>
  <c r="AD13" i="30"/>
  <c r="AE13" i="30"/>
  <c r="AF13" i="30"/>
  <c r="AG13" i="30"/>
  <c r="AH13" i="30"/>
  <c r="AI13" i="30"/>
  <c r="AJ13" i="30"/>
  <c r="AK13" i="30"/>
  <c r="AL13" i="30"/>
  <c r="AM13" i="30"/>
  <c r="AN13" i="30"/>
  <c r="AO13" i="30"/>
  <c r="AP13" i="30"/>
  <c r="AQ13" i="30"/>
  <c r="AR13" i="30"/>
  <c r="AS13" i="30"/>
  <c r="AT13" i="30"/>
  <c r="BU13" i="30"/>
  <c r="BV13" i="30"/>
  <c r="BX13" i="30"/>
  <c r="BY13" i="30"/>
  <c r="BZ13" i="30"/>
  <c r="CA13" i="30"/>
  <c r="Z14" i="30"/>
  <c r="AA14" i="30"/>
  <c r="AB14" i="30"/>
  <c r="AC14" i="30"/>
  <c r="AD14" i="30"/>
  <c r="AE14" i="30"/>
  <c r="AF14" i="30"/>
  <c r="AG14" i="30"/>
  <c r="AH14" i="30"/>
  <c r="AI14" i="30"/>
  <c r="AJ14" i="30"/>
  <c r="AK14" i="30"/>
  <c r="AL14" i="30"/>
  <c r="AM14" i="30"/>
  <c r="AN14" i="30"/>
  <c r="AO14" i="30"/>
  <c r="AP14" i="30"/>
  <c r="AQ14" i="30"/>
  <c r="AR14" i="30"/>
  <c r="AS14" i="30"/>
  <c r="AT14" i="30"/>
  <c r="BU14" i="30"/>
  <c r="BV14" i="30"/>
  <c r="BX14" i="30"/>
  <c r="BY14" i="30"/>
  <c r="BZ14" i="30"/>
  <c r="CA14" i="30"/>
  <c r="Z15" i="30"/>
  <c r="AA15" i="30"/>
  <c r="AB15" i="30"/>
  <c r="AC15" i="30"/>
  <c r="AD15" i="30"/>
  <c r="AE15" i="30"/>
  <c r="AF15" i="30"/>
  <c r="AG15" i="30"/>
  <c r="AH15" i="30"/>
  <c r="AI15" i="30"/>
  <c r="AJ15" i="30"/>
  <c r="AK15" i="30"/>
  <c r="AL15" i="30"/>
  <c r="AM15" i="30"/>
  <c r="AN15" i="30"/>
  <c r="AO15" i="30"/>
  <c r="AP15" i="30"/>
  <c r="AQ15" i="30"/>
  <c r="AR15" i="30"/>
  <c r="AS15" i="30"/>
  <c r="AT15" i="30"/>
  <c r="BU15" i="30"/>
  <c r="BV15" i="30"/>
  <c r="BX15" i="30"/>
  <c r="BY15" i="30"/>
  <c r="BZ15" i="30"/>
  <c r="CA15" i="30"/>
  <c r="Z16" i="30"/>
  <c r="AA16" i="30"/>
  <c r="AB16" i="30"/>
  <c r="AC16" i="30"/>
  <c r="AD16" i="30"/>
  <c r="AE16" i="30"/>
  <c r="AF16" i="30"/>
  <c r="AG16" i="30"/>
  <c r="AH16" i="30"/>
  <c r="AI16" i="30"/>
  <c r="AJ16" i="30"/>
  <c r="AK16" i="30"/>
  <c r="AL16" i="30"/>
  <c r="AM16" i="30"/>
  <c r="AN16" i="30"/>
  <c r="AO16" i="30"/>
  <c r="AP16" i="30"/>
  <c r="AQ16" i="30"/>
  <c r="AR16" i="30"/>
  <c r="AS16" i="30"/>
  <c r="AT16" i="30"/>
  <c r="BU16" i="30"/>
  <c r="BV16" i="30"/>
  <c r="BX16" i="30"/>
  <c r="BY16" i="30"/>
  <c r="BZ16" i="30"/>
  <c r="CA16" i="30"/>
  <c r="Z17" i="30"/>
  <c r="AA17" i="30"/>
  <c r="AB17" i="30"/>
  <c r="AC17" i="30"/>
  <c r="AD17" i="30"/>
  <c r="AE17" i="30"/>
  <c r="AF17" i="30"/>
  <c r="AG17" i="30"/>
  <c r="AH17" i="30"/>
  <c r="AI17" i="30"/>
  <c r="AJ17" i="30"/>
  <c r="AK17" i="30"/>
  <c r="AL17" i="30"/>
  <c r="AM17" i="30"/>
  <c r="AN17" i="30"/>
  <c r="AO17" i="30"/>
  <c r="AP17" i="30"/>
  <c r="AQ17" i="30"/>
  <c r="AR17" i="30"/>
  <c r="AS17" i="30"/>
  <c r="AT17" i="30"/>
  <c r="BU17" i="30"/>
  <c r="BV17" i="30"/>
  <c r="BX17" i="30"/>
  <c r="BY17" i="30"/>
  <c r="BZ17" i="30"/>
  <c r="CA17" i="30"/>
  <c r="Z18" i="30"/>
  <c r="AA18" i="30"/>
  <c r="AB18" i="30"/>
  <c r="AC18" i="30"/>
  <c r="AD18" i="30"/>
  <c r="AE18" i="30"/>
  <c r="AF18" i="30"/>
  <c r="AG18" i="30"/>
  <c r="AH18" i="30"/>
  <c r="AI18" i="30"/>
  <c r="AJ18" i="30"/>
  <c r="AK18" i="30"/>
  <c r="AL18" i="30"/>
  <c r="AM18" i="30"/>
  <c r="AN18" i="30"/>
  <c r="AO18" i="30"/>
  <c r="AP18" i="30"/>
  <c r="AQ18" i="30"/>
  <c r="AR18" i="30"/>
  <c r="AS18" i="30"/>
  <c r="AT18" i="30"/>
  <c r="BU18" i="30"/>
  <c r="BV18" i="30"/>
  <c r="BX18" i="30"/>
  <c r="BY18" i="30"/>
  <c r="BZ18" i="30"/>
  <c r="CA18" i="30"/>
  <c r="Z19" i="30"/>
  <c r="AA19" i="30"/>
  <c r="AB19" i="30"/>
  <c r="AC19" i="30"/>
  <c r="AD19" i="30"/>
  <c r="AE19" i="30"/>
  <c r="AF19" i="30"/>
  <c r="AG19" i="30"/>
  <c r="AH19" i="30"/>
  <c r="AI19" i="30"/>
  <c r="AJ19" i="30"/>
  <c r="AK19" i="30"/>
  <c r="AL19" i="30"/>
  <c r="AM19" i="30"/>
  <c r="AN19" i="30"/>
  <c r="AO19" i="30"/>
  <c r="AP19" i="30"/>
  <c r="AQ19" i="30"/>
  <c r="AR19" i="30"/>
  <c r="AS19" i="30"/>
  <c r="AT19" i="30"/>
  <c r="BU19" i="30"/>
  <c r="BV19" i="30"/>
  <c r="BX19" i="30"/>
  <c r="BY19" i="30"/>
  <c r="BZ19" i="30"/>
  <c r="CA19" i="30"/>
  <c r="Z20" i="30"/>
  <c r="AA20" i="30"/>
  <c r="AB20" i="30"/>
  <c r="AC20" i="30"/>
  <c r="AD20" i="30"/>
  <c r="AE20" i="30"/>
  <c r="AF20" i="30"/>
  <c r="AG20" i="30"/>
  <c r="AH20" i="30"/>
  <c r="AI20" i="30"/>
  <c r="AJ20" i="30"/>
  <c r="AK20" i="30"/>
  <c r="AL20" i="30"/>
  <c r="AM20" i="30"/>
  <c r="AN20" i="30"/>
  <c r="AO20" i="30"/>
  <c r="AP20" i="30"/>
  <c r="AQ20" i="30"/>
  <c r="AR20" i="30"/>
  <c r="AS20" i="30"/>
  <c r="AT20" i="30"/>
  <c r="BU20" i="30"/>
  <c r="BV20" i="30"/>
  <c r="BX20" i="30"/>
  <c r="BY20" i="30"/>
  <c r="BZ20" i="30"/>
  <c r="CA20" i="30"/>
  <c r="Z21" i="30"/>
  <c r="AA21" i="30"/>
  <c r="AB21" i="30"/>
  <c r="AC21" i="30"/>
  <c r="AD21" i="30"/>
  <c r="AE21" i="30"/>
  <c r="AF21" i="30"/>
  <c r="AG21" i="30"/>
  <c r="AH21" i="30"/>
  <c r="AI21" i="30"/>
  <c r="AJ21" i="30"/>
  <c r="AK21" i="30"/>
  <c r="AL21" i="30"/>
  <c r="AM21" i="30"/>
  <c r="AN21" i="30"/>
  <c r="AO21" i="30"/>
  <c r="AP21" i="30"/>
  <c r="AQ21" i="30"/>
  <c r="AR21" i="30"/>
  <c r="AS21" i="30"/>
  <c r="AT21" i="30"/>
  <c r="BU21" i="30"/>
  <c r="BV21" i="30"/>
  <c r="BX21" i="30"/>
  <c r="BY21" i="30"/>
  <c r="BZ21" i="30"/>
  <c r="CA21" i="30"/>
  <c r="Z22" i="30"/>
  <c r="AA22" i="30"/>
  <c r="AB22" i="30"/>
  <c r="AC22" i="30"/>
  <c r="AD22" i="30"/>
  <c r="AE22" i="30"/>
  <c r="AF22" i="30"/>
  <c r="AG22" i="30"/>
  <c r="AH22" i="30"/>
  <c r="AI22" i="30"/>
  <c r="AJ22" i="30"/>
  <c r="AK22" i="30"/>
  <c r="AL22" i="30"/>
  <c r="AM22" i="30"/>
  <c r="AN22" i="30"/>
  <c r="AO22" i="30"/>
  <c r="AP22" i="30"/>
  <c r="AQ22" i="30"/>
  <c r="AR22" i="30"/>
  <c r="AS22" i="30"/>
  <c r="AT22" i="30"/>
  <c r="BU22" i="30"/>
  <c r="BV22" i="30"/>
  <c r="BX22" i="30"/>
  <c r="BY22" i="30"/>
  <c r="BZ22" i="30"/>
  <c r="CA22" i="30"/>
  <c r="I2" i="30"/>
  <c r="J2" i="30"/>
  <c r="K2" i="30"/>
  <c r="L2" i="30"/>
  <c r="M2" i="30"/>
  <c r="N2" i="30"/>
  <c r="O2" i="30"/>
  <c r="P2" i="30"/>
  <c r="Q2" i="30"/>
  <c r="R2" i="30"/>
  <c r="S2" i="30"/>
  <c r="T2" i="30"/>
  <c r="U2" i="30"/>
  <c r="V2" i="30"/>
  <c r="W2" i="30"/>
  <c r="X2" i="30"/>
  <c r="Y2" i="30"/>
  <c r="I3" i="30"/>
  <c r="J3" i="30"/>
  <c r="K3" i="30"/>
  <c r="L3" i="30"/>
  <c r="M3" i="30"/>
  <c r="N3" i="30"/>
  <c r="O3" i="30"/>
  <c r="P3" i="30"/>
  <c r="Q3" i="30"/>
  <c r="R3" i="30"/>
  <c r="S3" i="30"/>
  <c r="T3" i="30"/>
  <c r="U3" i="30"/>
  <c r="V3" i="30"/>
  <c r="W3" i="30"/>
  <c r="X3" i="30"/>
  <c r="Y3" i="30"/>
  <c r="I4" i="30"/>
  <c r="J4" i="30"/>
  <c r="K4" i="30"/>
  <c r="L4" i="30"/>
  <c r="M4" i="30"/>
  <c r="N4" i="30"/>
  <c r="O4" i="30"/>
  <c r="P4" i="30"/>
  <c r="Q4" i="30"/>
  <c r="R4" i="30"/>
  <c r="S4" i="30"/>
  <c r="T4" i="30"/>
  <c r="U4" i="30"/>
  <c r="V4" i="30"/>
  <c r="W4" i="30"/>
  <c r="X4" i="30"/>
  <c r="Y4" i="30"/>
  <c r="I5" i="30"/>
  <c r="J5" i="30"/>
  <c r="K5" i="30"/>
  <c r="L5" i="30"/>
  <c r="M5" i="30"/>
  <c r="N5" i="30"/>
  <c r="O5" i="30"/>
  <c r="P5" i="30"/>
  <c r="Q5" i="30"/>
  <c r="R5" i="30"/>
  <c r="S5" i="30"/>
  <c r="T5" i="30"/>
  <c r="U5" i="30"/>
  <c r="V5" i="30"/>
  <c r="W5" i="30"/>
  <c r="X5" i="30"/>
  <c r="Y5" i="30"/>
  <c r="I6" i="30"/>
  <c r="J6" i="30"/>
  <c r="K6" i="30"/>
  <c r="L6" i="30"/>
  <c r="M6" i="30"/>
  <c r="N6" i="30"/>
  <c r="O6" i="30"/>
  <c r="P6" i="30"/>
  <c r="Q6" i="30"/>
  <c r="R6" i="30"/>
  <c r="S6" i="30"/>
  <c r="T6" i="30"/>
  <c r="U6" i="30"/>
  <c r="V6" i="30"/>
  <c r="W6" i="30"/>
  <c r="X6" i="30"/>
  <c r="Y6" i="30"/>
  <c r="I7" i="30"/>
  <c r="J7" i="30"/>
  <c r="K7" i="30"/>
  <c r="L7" i="30"/>
  <c r="M7" i="30"/>
  <c r="N7" i="30"/>
  <c r="O7" i="30"/>
  <c r="P7" i="30"/>
  <c r="Q7" i="30"/>
  <c r="R7" i="30"/>
  <c r="S7" i="30"/>
  <c r="T7" i="30"/>
  <c r="U7" i="30"/>
  <c r="V7" i="30"/>
  <c r="W7" i="30"/>
  <c r="X7" i="30"/>
  <c r="Y7" i="30"/>
  <c r="I8" i="30"/>
  <c r="J8" i="30"/>
  <c r="K8" i="30"/>
  <c r="L8" i="30"/>
  <c r="M8" i="30"/>
  <c r="N8" i="30"/>
  <c r="O8" i="30"/>
  <c r="P8" i="30"/>
  <c r="Q8" i="30"/>
  <c r="R8" i="30"/>
  <c r="S8" i="30"/>
  <c r="T8" i="30"/>
  <c r="U8" i="30"/>
  <c r="V8" i="30"/>
  <c r="W8" i="30"/>
  <c r="X8" i="30"/>
  <c r="Y8" i="30"/>
  <c r="I9" i="30"/>
  <c r="J9" i="30"/>
  <c r="K9" i="30"/>
  <c r="L9" i="30"/>
  <c r="M9" i="30"/>
  <c r="N9" i="30"/>
  <c r="O9" i="30"/>
  <c r="P9" i="30"/>
  <c r="Q9" i="30"/>
  <c r="R9" i="30"/>
  <c r="S9" i="30"/>
  <c r="T9" i="30"/>
  <c r="U9" i="30"/>
  <c r="V9" i="30"/>
  <c r="W9" i="30"/>
  <c r="X9" i="30"/>
  <c r="Y9" i="30"/>
  <c r="I10" i="30"/>
  <c r="J10" i="30"/>
  <c r="K10" i="30"/>
  <c r="L10" i="30"/>
  <c r="M10" i="30"/>
  <c r="N10" i="30"/>
  <c r="O10" i="30"/>
  <c r="P10" i="30"/>
  <c r="Q10" i="30"/>
  <c r="R10" i="30"/>
  <c r="S10" i="30"/>
  <c r="T10" i="30"/>
  <c r="U10" i="30"/>
  <c r="V10" i="30"/>
  <c r="W10" i="30"/>
  <c r="X10" i="30"/>
  <c r="Y10" i="30"/>
  <c r="I11" i="30"/>
  <c r="J11" i="30"/>
  <c r="K11" i="30"/>
  <c r="L11" i="30"/>
  <c r="M11" i="30"/>
  <c r="N11" i="30"/>
  <c r="O11" i="30"/>
  <c r="P11" i="30"/>
  <c r="Q11" i="30"/>
  <c r="R11" i="30"/>
  <c r="S11" i="30"/>
  <c r="T11" i="30"/>
  <c r="U11" i="30"/>
  <c r="V11" i="30"/>
  <c r="W11" i="30"/>
  <c r="X11" i="30"/>
  <c r="Y11" i="30"/>
  <c r="I12" i="30"/>
  <c r="J12" i="30"/>
  <c r="K12" i="30"/>
  <c r="L12" i="30"/>
  <c r="M12" i="30"/>
  <c r="N12" i="30"/>
  <c r="O12" i="30"/>
  <c r="P12" i="30"/>
  <c r="Q12" i="30"/>
  <c r="R12" i="30"/>
  <c r="S12" i="30"/>
  <c r="T12" i="30"/>
  <c r="U12" i="30"/>
  <c r="V12" i="30"/>
  <c r="W12" i="30"/>
  <c r="X12" i="30"/>
  <c r="Y12" i="30"/>
  <c r="I13" i="30"/>
  <c r="J13" i="30"/>
  <c r="K13" i="30"/>
  <c r="L13" i="30"/>
  <c r="M13" i="30"/>
  <c r="N13" i="30"/>
  <c r="O13" i="30"/>
  <c r="P13" i="30"/>
  <c r="Q13" i="30"/>
  <c r="R13" i="30"/>
  <c r="S13" i="30"/>
  <c r="T13" i="30"/>
  <c r="U13" i="30"/>
  <c r="V13" i="30"/>
  <c r="W13" i="30"/>
  <c r="X13" i="30"/>
  <c r="Y13" i="30"/>
  <c r="I14" i="30"/>
  <c r="J14" i="30"/>
  <c r="K14" i="30"/>
  <c r="L14" i="30"/>
  <c r="M14" i="30"/>
  <c r="N14" i="30"/>
  <c r="O14" i="30"/>
  <c r="P14" i="30"/>
  <c r="Q14" i="30"/>
  <c r="R14" i="30"/>
  <c r="S14" i="30"/>
  <c r="T14" i="30"/>
  <c r="U14" i="30"/>
  <c r="V14" i="30"/>
  <c r="W14" i="30"/>
  <c r="X14" i="30"/>
  <c r="Y14" i="30"/>
  <c r="I15" i="30"/>
  <c r="J15" i="30"/>
  <c r="K15" i="30"/>
  <c r="L15" i="30"/>
  <c r="M15" i="30"/>
  <c r="N15" i="30"/>
  <c r="O15" i="30"/>
  <c r="P15" i="30"/>
  <c r="Q15" i="30"/>
  <c r="R15" i="30"/>
  <c r="S15" i="30"/>
  <c r="T15" i="30"/>
  <c r="U15" i="30"/>
  <c r="V15" i="30"/>
  <c r="W15" i="30"/>
  <c r="X15" i="30"/>
  <c r="Y15" i="30"/>
  <c r="I16" i="30"/>
  <c r="J16" i="30"/>
  <c r="K16" i="30"/>
  <c r="L16" i="30"/>
  <c r="M16" i="30"/>
  <c r="N16" i="30"/>
  <c r="O16" i="30"/>
  <c r="P16" i="30"/>
  <c r="Q16" i="30"/>
  <c r="R16" i="30"/>
  <c r="S16" i="30"/>
  <c r="T16" i="30"/>
  <c r="U16" i="30"/>
  <c r="V16" i="30"/>
  <c r="W16" i="30"/>
  <c r="X16" i="30"/>
  <c r="Y16" i="30"/>
  <c r="I17" i="30"/>
  <c r="J17" i="30"/>
  <c r="K17" i="30"/>
  <c r="L17" i="30"/>
  <c r="M17" i="30"/>
  <c r="N17" i="30"/>
  <c r="O17" i="30"/>
  <c r="P17" i="30"/>
  <c r="Q17" i="30"/>
  <c r="R17" i="30"/>
  <c r="S17" i="30"/>
  <c r="T17" i="30"/>
  <c r="U17" i="30"/>
  <c r="V17" i="30"/>
  <c r="W17" i="30"/>
  <c r="X17" i="30"/>
  <c r="Y17" i="30"/>
  <c r="I18" i="30"/>
  <c r="J18" i="30"/>
  <c r="K18" i="30"/>
  <c r="L18" i="30"/>
  <c r="M18" i="30"/>
  <c r="N18" i="30"/>
  <c r="O18" i="30"/>
  <c r="P18" i="30"/>
  <c r="Q18" i="30"/>
  <c r="R18" i="30"/>
  <c r="S18" i="30"/>
  <c r="T18" i="30"/>
  <c r="U18" i="30"/>
  <c r="V18" i="30"/>
  <c r="W18" i="30"/>
  <c r="X18" i="30"/>
  <c r="Y18" i="30"/>
  <c r="I19" i="30"/>
  <c r="J19" i="30"/>
  <c r="K19" i="30"/>
  <c r="L19" i="30"/>
  <c r="M19" i="30"/>
  <c r="N19" i="30"/>
  <c r="O19" i="30"/>
  <c r="P19" i="30"/>
  <c r="Q19" i="30"/>
  <c r="R19" i="30"/>
  <c r="S19" i="30"/>
  <c r="T19" i="30"/>
  <c r="U19" i="30"/>
  <c r="V19" i="30"/>
  <c r="W19" i="30"/>
  <c r="X19" i="30"/>
  <c r="Y19" i="30"/>
  <c r="I20" i="30"/>
  <c r="J20" i="30"/>
  <c r="K20" i="30"/>
  <c r="L20" i="30"/>
  <c r="M20" i="30"/>
  <c r="N20" i="30"/>
  <c r="O20" i="30"/>
  <c r="P20" i="30"/>
  <c r="Q20" i="30"/>
  <c r="R20" i="30"/>
  <c r="S20" i="30"/>
  <c r="T20" i="30"/>
  <c r="U20" i="30"/>
  <c r="V20" i="30"/>
  <c r="W20" i="30"/>
  <c r="X20" i="30"/>
  <c r="Y20" i="30"/>
  <c r="I21" i="30"/>
  <c r="J21" i="30"/>
  <c r="K21" i="30"/>
  <c r="L21" i="30"/>
  <c r="M21" i="30"/>
  <c r="N21" i="30"/>
  <c r="O21" i="30"/>
  <c r="P21" i="30"/>
  <c r="Q21" i="30"/>
  <c r="R21" i="30"/>
  <c r="S21" i="30"/>
  <c r="T21" i="30"/>
  <c r="U21" i="30"/>
  <c r="V21" i="30"/>
  <c r="W21" i="30"/>
  <c r="X21" i="30"/>
  <c r="Y21" i="30"/>
  <c r="I22" i="30"/>
  <c r="J22" i="30"/>
  <c r="K22" i="30"/>
  <c r="L22" i="30"/>
  <c r="M22" i="30"/>
  <c r="N22" i="30"/>
  <c r="O22" i="30"/>
  <c r="P22" i="30"/>
  <c r="Q22" i="30"/>
  <c r="R22" i="30"/>
  <c r="S22" i="30"/>
  <c r="T22" i="30"/>
  <c r="U22" i="30"/>
  <c r="V22" i="30"/>
  <c r="W22" i="30"/>
  <c r="X22" i="30"/>
  <c r="Y22" i="30"/>
  <c r="B2" i="30"/>
  <c r="C2" i="30"/>
  <c r="D2" i="30"/>
  <c r="E2" i="30"/>
  <c r="F2" i="30"/>
  <c r="G2" i="30"/>
  <c r="H2" i="30"/>
  <c r="B3" i="30"/>
  <c r="C3" i="30"/>
  <c r="D3" i="30"/>
  <c r="E3" i="30"/>
  <c r="F3" i="30"/>
  <c r="G3" i="30"/>
  <c r="H3" i="30"/>
  <c r="B4" i="30"/>
  <c r="C4" i="30"/>
  <c r="D4" i="30"/>
  <c r="E4" i="30"/>
  <c r="F4" i="30"/>
  <c r="G4" i="30"/>
  <c r="H4" i="30"/>
  <c r="B5" i="30"/>
  <c r="C5" i="30"/>
  <c r="D5" i="30"/>
  <c r="E5" i="30"/>
  <c r="F5" i="30"/>
  <c r="G5" i="30"/>
  <c r="H5" i="30"/>
  <c r="B6" i="30"/>
  <c r="C6" i="30"/>
  <c r="D6" i="30"/>
  <c r="E6" i="30"/>
  <c r="F6" i="30"/>
  <c r="G6" i="30"/>
  <c r="H6" i="30"/>
  <c r="B7" i="30"/>
  <c r="C7" i="30"/>
  <c r="D7" i="30"/>
  <c r="E7" i="30"/>
  <c r="F7" i="30"/>
  <c r="G7" i="30"/>
  <c r="H7" i="30"/>
  <c r="B8" i="30"/>
  <c r="C8" i="30"/>
  <c r="D8" i="30"/>
  <c r="E8" i="30"/>
  <c r="F8" i="30"/>
  <c r="G8" i="30"/>
  <c r="H8" i="30"/>
  <c r="B9" i="30"/>
  <c r="C9" i="30"/>
  <c r="D9" i="30"/>
  <c r="E9" i="30"/>
  <c r="F9" i="30"/>
  <c r="G9" i="30"/>
  <c r="H9" i="30"/>
  <c r="B10" i="30"/>
  <c r="C10" i="30"/>
  <c r="D10" i="30"/>
  <c r="E10" i="30"/>
  <c r="F10" i="30"/>
  <c r="G10" i="30"/>
  <c r="H10" i="30"/>
  <c r="B11" i="30"/>
  <c r="C11" i="30"/>
  <c r="D11" i="30"/>
  <c r="E11" i="30"/>
  <c r="F11" i="30"/>
  <c r="G11" i="30"/>
  <c r="H11" i="30"/>
  <c r="B12" i="30"/>
  <c r="C12" i="30"/>
  <c r="D12" i="30"/>
  <c r="E12" i="30"/>
  <c r="F12" i="30"/>
  <c r="G12" i="30"/>
  <c r="H12" i="30"/>
  <c r="B13" i="30"/>
  <c r="C13" i="30"/>
  <c r="D13" i="30"/>
  <c r="E13" i="30"/>
  <c r="F13" i="30"/>
  <c r="G13" i="30"/>
  <c r="H13" i="30"/>
  <c r="B14" i="30"/>
  <c r="C14" i="30"/>
  <c r="D14" i="30"/>
  <c r="E14" i="30"/>
  <c r="F14" i="30"/>
  <c r="G14" i="30"/>
  <c r="H14" i="30"/>
  <c r="B15" i="30"/>
  <c r="C15" i="30"/>
  <c r="D15" i="30"/>
  <c r="E15" i="30"/>
  <c r="F15" i="30"/>
  <c r="G15" i="30"/>
  <c r="H15" i="30"/>
  <c r="B16" i="30"/>
  <c r="C16" i="30"/>
  <c r="D16" i="30"/>
  <c r="E16" i="30"/>
  <c r="F16" i="30"/>
  <c r="G16" i="30"/>
  <c r="H16" i="30"/>
  <c r="B17" i="30"/>
  <c r="C17" i="30"/>
  <c r="D17" i="30"/>
  <c r="E17" i="30"/>
  <c r="F17" i="30"/>
  <c r="G17" i="30"/>
  <c r="H17" i="30"/>
  <c r="B18" i="30"/>
  <c r="C18" i="30"/>
  <c r="D18" i="30"/>
  <c r="E18" i="30"/>
  <c r="F18" i="30"/>
  <c r="G18" i="30"/>
  <c r="H18" i="30"/>
  <c r="B19" i="30"/>
  <c r="C19" i="30"/>
  <c r="D19" i="30"/>
  <c r="E19" i="30"/>
  <c r="F19" i="30"/>
  <c r="G19" i="30"/>
  <c r="H19" i="30"/>
  <c r="B20" i="30"/>
  <c r="C20" i="30"/>
  <c r="D20" i="30"/>
  <c r="E20" i="30"/>
  <c r="F20" i="30"/>
  <c r="G20" i="30"/>
  <c r="H20" i="30"/>
  <c r="B21" i="30"/>
  <c r="C21" i="30"/>
  <c r="D21" i="30"/>
  <c r="E21" i="30"/>
  <c r="F21" i="30"/>
  <c r="G21" i="30"/>
  <c r="H21" i="30"/>
  <c r="B22" i="30"/>
  <c r="C22" i="30"/>
  <c r="D22" i="30"/>
  <c r="E22" i="30"/>
  <c r="F22" i="30"/>
  <c r="G22" i="30"/>
  <c r="H22" i="30"/>
  <c r="A2" i="30"/>
  <c r="A3" i="30"/>
  <c r="A4" i="30"/>
  <c r="A5" i="30"/>
  <c r="A6" i="30"/>
  <c r="A7" i="30"/>
  <c r="A8" i="30"/>
  <c r="A9" i="30"/>
  <c r="A10" i="30"/>
  <c r="A11" i="30"/>
  <c r="A12" i="30"/>
  <c r="A13" i="30"/>
  <c r="A14" i="30"/>
  <c r="A15" i="30"/>
  <c r="A16" i="30"/>
  <c r="A17" i="30"/>
  <c r="A18" i="30"/>
  <c r="A19" i="30"/>
  <c r="A20" i="30"/>
  <c r="A21" i="30"/>
  <c r="A22" i="30"/>
  <c r="A1" i="30"/>
  <c r="CF100" i="4"/>
  <c r="CF99" i="4"/>
  <c r="CF97" i="4"/>
  <c r="CA42" i="28"/>
  <c r="CA40" i="28"/>
  <c r="CA38" i="28"/>
  <c r="CA36" i="28"/>
  <c r="CA34" i="28"/>
  <c r="CA32" i="28"/>
  <c r="CA30" i="28"/>
  <c r="CA28" i="28"/>
  <c r="CA26" i="28"/>
  <c r="CA24" i="28"/>
  <c r="CA22" i="28"/>
  <c r="CA20" i="28"/>
  <c r="CA18" i="28"/>
  <c r="CA16" i="28"/>
  <c r="CA14" i="28"/>
  <c r="CA12" i="28"/>
  <c r="CA10" i="28"/>
  <c r="CA8" i="28"/>
  <c r="CA6" i="28"/>
  <c r="CA4" i="28"/>
  <c r="CA22" i="26"/>
  <c r="CA20" i="26"/>
  <c r="CA18" i="26"/>
  <c r="CA16" i="26"/>
  <c r="CA14" i="26"/>
  <c r="CA12" i="26"/>
  <c r="CA10" i="26"/>
  <c r="CA8" i="26"/>
  <c r="CA6" i="26"/>
  <c r="CA4" i="26"/>
  <c r="CA115" i="5"/>
  <c r="CA113" i="5"/>
  <c r="CA111" i="5"/>
  <c r="CA109" i="5"/>
  <c r="CA107" i="5"/>
  <c r="CA105" i="5"/>
  <c r="CA102" i="5"/>
  <c r="CA100" i="5"/>
  <c r="CA98" i="5"/>
  <c r="CA96" i="5"/>
  <c r="CA94" i="5"/>
  <c r="CA92" i="5"/>
  <c r="CA88" i="5"/>
  <c r="CA86" i="5"/>
  <c r="CA84" i="5"/>
  <c r="CA82" i="5"/>
  <c r="CA72" i="5"/>
  <c r="CA68" i="5"/>
  <c r="CA65" i="5"/>
  <c r="CA63" i="5"/>
  <c r="CA61" i="5"/>
  <c r="CA59" i="5"/>
  <c r="CA57" i="5"/>
  <c r="CA52" i="5"/>
  <c r="CA50" i="5"/>
  <c r="CA48" i="5"/>
  <c r="CA46" i="5"/>
  <c r="CA44" i="5"/>
  <c r="CA34" i="5"/>
  <c r="CA32" i="5"/>
  <c r="CA30" i="5"/>
  <c r="CA28" i="5"/>
  <c r="CA26" i="5"/>
  <c r="CA24" i="5"/>
  <c r="CA21" i="5"/>
  <c r="CA19" i="5"/>
  <c r="CA17" i="5"/>
  <c r="CA13" i="5"/>
  <c r="CA55" i="5"/>
  <c r="BI66" i="6"/>
  <c r="BI64" i="6"/>
  <c r="CF64" i="31" s="1"/>
  <c r="BI54" i="6"/>
  <c r="BI43" i="6"/>
  <c r="T24" i="20" s="1"/>
  <c r="BI39" i="6"/>
  <c r="CF63" i="31" s="1"/>
  <c r="BI35" i="6"/>
  <c r="CF27" i="31" s="1"/>
  <c r="BI31" i="6"/>
  <c r="BI27" i="6"/>
  <c r="T104" i="20"/>
  <c r="T105" i="20"/>
  <c r="CF110" i="4"/>
  <c r="CF109" i="4"/>
  <c r="CF108" i="4"/>
  <c r="CF107" i="4"/>
  <c r="CF106" i="4"/>
  <c r="CF105" i="4"/>
  <c r="CF104" i="4"/>
  <c r="CF103" i="4"/>
  <c r="CF102" i="4"/>
  <c r="CF101" i="4"/>
  <c r="BK89" i="5"/>
  <c r="CA122" i="27"/>
  <c r="BY122" i="27"/>
  <c r="BX122" i="27"/>
  <c r="BL122" i="27"/>
  <c r="BG122" i="27"/>
  <c r="BF122" i="27"/>
  <c r="BB122" i="27"/>
  <c r="BA122" i="27"/>
  <c r="AZ122" i="27"/>
  <c r="AY122" i="27"/>
  <c r="AX122" i="27"/>
  <c r="AW122" i="27"/>
  <c r="AV122" i="27"/>
  <c r="AU122" i="27"/>
  <c r="AT122" i="27"/>
  <c r="AS122" i="27"/>
  <c r="AR122" i="27"/>
  <c r="AQ122" i="27"/>
  <c r="AP122" i="27"/>
  <c r="AO122" i="27"/>
  <c r="AN122" i="27"/>
  <c r="AM122" i="27"/>
  <c r="AL122" i="27"/>
  <c r="AK122" i="27"/>
  <c r="AJ122" i="27"/>
  <c r="AI122" i="27"/>
  <c r="AH122" i="27"/>
  <c r="AG122" i="27"/>
  <c r="AF122" i="27"/>
  <c r="AE122" i="27"/>
  <c r="AD122" i="27"/>
  <c r="AC122" i="27"/>
  <c r="AB122" i="27"/>
  <c r="AA122" i="27"/>
  <c r="Z122" i="27"/>
  <c r="Y122" i="27"/>
  <c r="X122" i="27"/>
  <c r="W122" i="27"/>
  <c r="V122" i="27"/>
  <c r="U122" i="27"/>
  <c r="T122" i="27"/>
  <c r="S122" i="27"/>
  <c r="R122" i="27"/>
  <c r="Q122" i="27"/>
  <c r="P122" i="27"/>
  <c r="O122" i="27"/>
  <c r="N122" i="27"/>
  <c r="M122" i="27"/>
  <c r="L122" i="27"/>
  <c r="K122" i="27"/>
  <c r="J122" i="27"/>
  <c r="I122" i="27"/>
  <c r="H122" i="27"/>
  <c r="G122" i="27"/>
  <c r="F122" i="27"/>
  <c r="E122" i="27"/>
  <c r="D122" i="27"/>
  <c r="C122" i="27"/>
  <c r="CA117" i="27"/>
  <c r="BY117" i="27"/>
  <c r="BX117" i="27"/>
  <c r="BL117" i="27"/>
  <c r="BG117" i="27"/>
  <c r="BF117" i="27"/>
  <c r="BB117" i="27"/>
  <c r="BA117" i="27"/>
  <c r="AZ117" i="27"/>
  <c r="AY117" i="27"/>
  <c r="AX117" i="27"/>
  <c r="AW117" i="27"/>
  <c r="AV117" i="27"/>
  <c r="AU117" i="27"/>
  <c r="AT117" i="27"/>
  <c r="AS117" i="27"/>
  <c r="AR117" i="27"/>
  <c r="AQ117" i="27"/>
  <c r="AP117" i="27"/>
  <c r="AO117" i="27"/>
  <c r="AN117" i="27"/>
  <c r="AM117" i="27"/>
  <c r="AL117" i="27"/>
  <c r="AK117" i="27"/>
  <c r="AJ117" i="27"/>
  <c r="AI117" i="27"/>
  <c r="AH117" i="27"/>
  <c r="AG117" i="27"/>
  <c r="AF117" i="27"/>
  <c r="AE117" i="27"/>
  <c r="AD117" i="27"/>
  <c r="AC117" i="27"/>
  <c r="AB117" i="27"/>
  <c r="AA117" i="27"/>
  <c r="Z117" i="27"/>
  <c r="Y117" i="27"/>
  <c r="X117" i="27"/>
  <c r="W117" i="27"/>
  <c r="V117" i="27"/>
  <c r="U117" i="27"/>
  <c r="T117" i="27"/>
  <c r="S117" i="27"/>
  <c r="R117" i="27"/>
  <c r="Q117" i="27"/>
  <c r="P117" i="27"/>
  <c r="O117" i="27"/>
  <c r="N117" i="27"/>
  <c r="M117" i="27"/>
  <c r="L117" i="27"/>
  <c r="K117" i="27"/>
  <c r="J117" i="27"/>
  <c r="I117" i="27"/>
  <c r="H117" i="27"/>
  <c r="G117" i="27"/>
  <c r="F117" i="27"/>
  <c r="E117" i="27"/>
  <c r="D117" i="27"/>
  <c r="C117" i="27"/>
  <c r="B122" i="27"/>
  <c r="B117" i="27"/>
  <c r="CA112" i="27"/>
  <c r="BY112" i="27"/>
  <c r="BX112" i="27"/>
  <c r="BL112" i="27"/>
  <c r="BG112" i="27"/>
  <c r="BF112" i="27"/>
  <c r="BB112" i="27"/>
  <c r="BA112" i="27"/>
  <c r="AZ112" i="27"/>
  <c r="AY112" i="27"/>
  <c r="AX112" i="27"/>
  <c r="AW112" i="27"/>
  <c r="AV112" i="27"/>
  <c r="AU112" i="27"/>
  <c r="AT112" i="27"/>
  <c r="AS112" i="27"/>
  <c r="AR112" i="27"/>
  <c r="AQ112" i="27"/>
  <c r="AP112" i="27"/>
  <c r="AO112" i="27"/>
  <c r="AN112" i="27"/>
  <c r="AM112" i="27"/>
  <c r="AL112" i="27"/>
  <c r="AK112" i="27"/>
  <c r="AJ112" i="27"/>
  <c r="AI112" i="27"/>
  <c r="AH112" i="27"/>
  <c r="AG112" i="27"/>
  <c r="AF112" i="27"/>
  <c r="AE112" i="27"/>
  <c r="AD112" i="27"/>
  <c r="AC112" i="27"/>
  <c r="AB112" i="27"/>
  <c r="AA112" i="27"/>
  <c r="Z112" i="27"/>
  <c r="Y112" i="27"/>
  <c r="X112" i="27"/>
  <c r="W112" i="27"/>
  <c r="V112" i="27"/>
  <c r="U112" i="27"/>
  <c r="T112" i="27"/>
  <c r="S112" i="27"/>
  <c r="R112" i="27"/>
  <c r="Q112" i="27"/>
  <c r="P112" i="27"/>
  <c r="O112" i="27"/>
  <c r="N112" i="27"/>
  <c r="M112" i="27"/>
  <c r="L112" i="27"/>
  <c r="K112" i="27"/>
  <c r="J112" i="27"/>
  <c r="I112" i="27"/>
  <c r="H112" i="27"/>
  <c r="G112" i="27"/>
  <c r="F112" i="27"/>
  <c r="E112" i="27"/>
  <c r="D112" i="27"/>
  <c r="C112" i="27"/>
  <c r="CA111" i="27"/>
  <c r="BY111" i="27"/>
  <c r="BX111" i="27"/>
  <c r="BL111" i="27"/>
  <c r="BG111" i="27"/>
  <c r="BF111" i="27"/>
  <c r="BB111" i="27"/>
  <c r="BA111" i="27"/>
  <c r="AZ111" i="27"/>
  <c r="AY111" i="27"/>
  <c r="AX111" i="27"/>
  <c r="AW111" i="27"/>
  <c r="AV111" i="27"/>
  <c r="AU111" i="27"/>
  <c r="AT111" i="27"/>
  <c r="AS111" i="27"/>
  <c r="AR111" i="27"/>
  <c r="AQ111" i="27"/>
  <c r="AP111" i="27"/>
  <c r="AO111" i="27"/>
  <c r="AN111" i="27"/>
  <c r="AM111" i="27"/>
  <c r="AL111" i="27"/>
  <c r="AK111" i="27"/>
  <c r="AJ111" i="27"/>
  <c r="AI111" i="27"/>
  <c r="AH111" i="27"/>
  <c r="AG111" i="27"/>
  <c r="AF111" i="27"/>
  <c r="AE111" i="27"/>
  <c r="AD111" i="27"/>
  <c r="AC111" i="27"/>
  <c r="AB111" i="27"/>
  <c r="AA111" i="27"/>
  <c r="Z111" i="27"/>
  <c r="Y111" i="27"/>
  <c r="X111" i="27"/>
  <c r="W111" i="27"/>
  <c r="V111" i="27"/>
  <c r="U111" i="27"/>
  <c r="T111" i="27"/>
  <c r="S111" i="27"/>
  <c r="R111" i="27"/>
  <c r="Q111" i="27"/>
  <c r="P111" i="27"/>
  <c r="O111" i="27"/>
  <c r="N111" i="27"/>
  <c r="M111" i="27"/>
  <c r="L111" i="27"/>
  <c r="K111" i="27"/>
  <c r="J111" i="27"/>
  <c r="I111" i="27"/>
  <c r="H111" i="27"/>
  <c r="G111" i="27"/>
  <c r="F111" i="27"/>
  <c r="E111" i="27"/>
  <c r="D111" i="27"/>
  <c r="C111" i="27"/>
  <c r="CA110" i="27"/>
  <c r="BY110" i="27"/>
  <c r="BX110" i="27"/>
  <c r="BL110" i="27"/>
  <c r="BG110" i="27"/>
  <c r="BF110" i="27"/>
  <c r="BB110" i="27"/>
  <c r="BA110" i="27"/>
  <c r="AZ110" i="27"/>
  <c r="AY110" i="27"/>
  <c r="AX110" i="27"/>
  <c r="AW110" i="27"/>
  <c r="AV110" i="27"/>
  <c r="AU110" i="27"/>
  <c r="AT110" i="27"/>
  <c r="AS110" i="27"/>
  <c r="AR110" i="27"/>
  <c r="AQ110" i="27"/>
  <c r="AP110" i="27"/>
  <c r="AO110" i="27"/>
  <c r="AN110" i="27"/>
  <c r="AM110" i="27"/>
  <c r="AL110" i="27"/>
  <c r="AK110" i="27"/>
  <c r="AJ110" i="27"/>
  <c r="AI110" i="27"/>
  <c r="AH110" i="27"/>
  <c r="AG110" i="27"/>
  <c r="AF110" i="27"/>
  <c r="AE110" i="27"/>
  <c r="AD110" i="27"/>
  <c r="AC110" i="27"/>
  <c r="AB110" i="27"/>
  <c r="AA110" i="27"/>
  <c r="Z110" i="27"/>
  <c r="Y110" i="27"/>
  <c r="X110" i="27"/>
  <c r="W110" i="27"/>
  <c r="V110" i="27"/>
  <c r="U110" i="27"/>
  <c r="T110" i="27"/>
  <c r="S110" i="27"/>
  <c r="R110" i="27"/>
  <c r="Q110" i="27"/>
  <c r="P110" i="27"/>
  <c r="O110" i="27"/>
  <c r="N110" i="27"/>
  <c r="M110" i="27"/>
  <c r="L110" i="27"/>
  <c r="K110" i="27"/>
  <c r="J110" i="27"/>
  <c r="I110" i="27"/>
  <c r="H110" i="27"/>
  <c r="G110" i="27"/>
  <c r="F110" i="27"/>
  <c r="E110" i="27"/>
  <c r="D110" i="27"/>
  <c r="C110" i="27"/>
  <c r="CA105" i="27"/>
  <c r="BY105" i="27"/>
  <c r="BX105" i="27"/>
  <c r="BL105" i="27"/>
  <c r="BG105" i="27"/>
  <c r="BF105" i="27"/>
  <c r="BB105" i="27"/>
  <c r="BA105" i="27"/>
  <c r="AZ105" i="27"/>
  <c r="AY105" i="27"/>
  <c r="AX105" i="27"/>
  <c r="AW105" i="27"/>
  <c r="AV105" i="27"/>
  <c r="AU105" i="27"/>
  <c r="AT105" i="27"/>
  <c r="AS105" i="27"/>
  <c r="AR105" i="27"/>
  <c r="AQ105" i="27"/>
  <c r="AP105" i="27"/>
  <c r="AO105" i="27"/>
  <c r="AN105" i="27"/>
  <c r="AM105" i="27"/>
  <c r="AL105" i="27"/>
  <c r="AK105" i="27"/>
  <c r="AJ105" i="27"/>
  <c r="AI105" i="27"/>
  <c r="AH105" i="27"/>
  <c r="AG105" i="27"/>
  <c r="AF105" i="27"/>
  <c r="AE105" i="27"/>
  <c r="AD105" i="27"/>
  <c r="AC105" i="27"/>
  <c r="AB105" i="27"/>
  <c r="AA105" i="27"/>
  <c r="Z105" i="27"/>
  <c r="Y105" i="27"/>
  <c r="X105" i="27"/>
  <c r="W105" i="27"/>
  <c r="V105" i="27"/>
  <c r="U105" i="27"/>
  <c r="T105" i="27"/>
  <c r="S105" i="27"/>
  <c r="R105" i="27"/>
  <c r="Q105" i="27"/>
  <c r="P105" i="27"/>
  <c r="O105" i="27"/>
  <c r="N105" i="27"/>
  <c r="M105" i="27"/>
  <c r="L105" i="27"/>
  <c r="K105" i="27"/>
  <c r="J105" i="27"/>
  <c r="I105" i="27"/>
  <c r="H105" i="27"/>
  <c r="G105" i="27"/>
  <c r="F105" i="27"/>
  <c r="E105" i="27"/>
  <c r="D105" i="27"/>
  <c r="C105" i="27"/>
  <c r="CA104" i="27"/>
  <c r="BY104" i="27"/>
  <c r="BX104" i="27"/>
  <c r="BL104" i="27"/>
  <c r="BG104" i="27"/>
  <c r="BF104" i="27"/>
  <c r="BB104" i="27"/>
  <c r="BA104" i="27"/>
  <c r="AZ104" i="27"/>
  <c r="AY104" i="27"/>
  <c r="AX104" i="27"/>
  <c r="AW104" i="27"/>
  <c r="AV104" i="27"/>
  <c r="AU104" i="27"/>
  <c r="AT104" i="27"/>
  <c r="AS104" i="27"/>
  <c r="AR104" i="27"/>
  <c r="AQ104" i="27"/>
  <c r="AP104" i="27"/>
  <c r="AO104" i="27"/>
  <c r="AN104" i="27"/>
  <c r="AM104" i="27"/>
  <c r="AL104" i="27"/>
  <c r="AK104" i="27"/>
  <c r="AJ104" i="27"/>
  <c r="AI104" i="27"/>
  <c r="AH104" i="27"/>
  <c r="AG104" i="27"/>
  <c r="AF104" i="27"/>
  <c r="AE104" i="27"/>
  <c r="AD104" i="27"/>
  <c r="AC104" i="27"/>
  <c r="AB104" i="27"/>
  <c r="AA104" i="27"/>
  <c r="Z104" i="27"/>
  <c r="Y104" i="27"/>
  <c r="X104" i="27"/>
  <c r="W104" i="27"/>
  <c r="V104" i="27"/>
  <c r="U104" i="27"/>
  <c r="T104" i="27"/>
  <c r="S104" i="27"/>
  <c r="R104" i="27"/>
  <c r="Q104" i="27"/>
  <c r="P104" i="27"/>
  <c r="O104" i="27"/>
  <c r="N104" i="27"/>
  <c r="M104" i="27"/>
  <c r="L104" i="27"/>
  <c r="K104" i="27"/>
  <c r="J104" i="27"/>
  <c r="I104" i="27"/>
  <c r="H104" i="27"/>
  <c r="G104" i="27"/>
  <c r="F104" i="27"/>
  <c r="E104" i="27"/>
  <c r="D104" i="27"/>
  <c r="C104" i="27"/>
  <c r="CA103" i="27"/>
  <c r="BY103" i="27"/>
  <c r="BX103" i="27"/>
  <c r="BL103" i="27"/>
  <c r="BG103" i="27"/>
  <c r="BF103" i="27"/>
  <c r="BB103" i="27"/>
  <c r="BA103" i="27"/>
  <c r="AZ103" i="27"/>
  <c r="AY103" i="27"/>
  <c r="AX103" i="27"/>
  <c r="AW103" i="27"/>
  <c r="AV103" i="27"/>
  <c r="AU103" i="27"/>
  <c r="AT103" i="27"/>
  <c r="AS103" i="27"/>
  <c r="AR103" i="27"/>
  <c r="AQ103" i="27"/>
  <c r="AP103" i="27"/>
  <c r="AO103" i="27"/>
  <c r="AN103" i="27"/>
  <c r="AM103" i="27"/>
  <c r="AL103" i="27"/>
  <c r="AK103" i="27"/>
  <c r="AJ103" i="27"/>
  <c r="AI103" i="27"/>
  <c r="AH103" i="27"/>
  <c r="AG103" i="27"/>
  <c r="AF103" i="27"/>
  <c r="AE103" i="27"/>
  <c r="AD103" i="27"/>
  <c r="AC103" i="27"/>
  <c r="AB103" i="27"/>
  <c r="AA103" i="27"/>
  <c r="Z103" i="27"/>
  <c r="Y103" i="27"/>
  <c r="X103" i="27"/>
  <c r="W103" i="27"/>
  <c r="V103" i="27"/>
  <c r="U103" i="27"/>
  <c r="T103" i="27"/>
  <c r="S103" i="27"/>
  <c r="R103" i="27"/>
  <c r="Q103" i="27"/>
  <c r="P103" i="27"/>
  <c r="O103" i="27"/>
  <c r="N103" i="27"/>
  <c r="M103" i="27"/>
  <c r="L103" i="27"/>
  <c r="K103" i="27"/>
  <c r="J103" i="27"/>
  <c r="I103" i="27"/>
  <c r="H103" i="27"/>
  <c r="G103" i="27"/>
  <c r="F103" i="27"/>
  <c r="E103" i="27"/>
  <c r="D103" i="27"/>
  <c r="C103" i="27"/>
  <c r="B112" i="27"/>
  <c r="B111" i="27"/>
  <c r="B110" i="27"/>
  <c r="B105" i="27"/>
  <c r="B104" i="27"/>
  <c r="B103" i="27"/>
  <c r="AP97" i="27"/>
  <c r="AO97" i="27"/>
  <c r="AN97" i="27"/>
  <c r="AM97" i="27"/>
  <c r="AL97" i="27"/>
  <c r="AK97" i="27"/>
  <c r="AJ97" i="27"/>
  <c r="AI97" i="27"/>
  <c r="AH97" i="27"/>
  <c r="AG97" i="27"/>
  <c r="AF97" i="27"/>
  <c r="AE97" i="27"/>
  <c r="AD97" i="27"/>
  <c r="AC97" i="27"/>
  <c r="AB97" i="27"/>
  <c r="AA97" i="27"/>
  <c r="Z97" i="27"/>
  <c r="Y97" i="27"/>
  <c r="X97" i="27"/>
  <c r="W97" i="27"/>
  <c r="V97" i="27"/>
  <c r="U97" i="27"/>
  <c r="T97" i="27"/>
  <c r="S97" i="27"/>
  <c r="R97" i="27"/>
  <c r="Q97" i="27"/>
  <c r="P97" i="27"/>
  <c r="O97" i="27"/>
  <c r="N97" i="27"/>
  <c r="M97" i="27"/>
  <c r="L97" i="27"/>
  <c r="K97" i="27"/>
  <c r="J97" i="27"/>
  <c r="I97" i="27"/>
  <c r="H97" i="27"/>
  <c r="G97" i="27"/>
  <c r="F97" i="27"/>
  <c r="E97" i="27"/>
  <c r="D97" i="27"/>
  <c r="C97" i="27"/>
  <c r="AP96" i="27"/>
  <c r="AO96" i="27"/>
  <c r="AN96" i="27"/>
  <c r="AM96" i="27"/>
  <c r="AL96" i="27"/>
  <c r="AK96" i="27"/>
  <c r="AJ96" i="27"/>
  <c r="AI96" i="27"/>
  <c r="AH96" i="27"/>
  <c r="AG96" i="27"/>
  <c r="AF96" i="27"/>
  <c r="AE96" i="27"/>
  <c r="AD96" i="27"/>
  <c r="AC96" i="27"/>
  <c r="AB96" i="27"/>
  <c r="AA96" i="27"/>
  <c r="Z96" i="27"/>
  <c r="Y96" i="27"/>
  <c r="X96" i="27"/>
  <c r="W96" i="27"/>
  <c r="V96" i="27"/>
  <c r="U96" i="27"/>
  <c r="T96" i="27"/>
  <c r="S96" i="27"/>
  <c r="R96" i="27"/>
  <c r="Q96" i="27"/>
  <c r="P96" i="27"/>
  <c r="O96" i="27"/>
  <c r="N96" i="27"/>
  <c r="M96" i="27"/>
  <c r="L96" i="27"/>
  <c r="K96" i="27"/>
  <c r="J96" i="27"/>
  <c r="I96" i="27"/>
  <c r="H96" i="27"/>
  <c r="G96" i="27"/>
  <c r="F96" i="27"/>
  <c r="E96" i="27"/>
  <c r="D96" i="27"/>
  <c r="C96" i="27"/>
  <c r="CA95" i="27"/>
  <c r="BY95" i="27"/>
  <c r="BX95" i="27"/>
  <c r="BL95" i="27"/>
  <c r="BG95" i="27"/>
  <c r="BF95" i="27"/>
  <c r="BB95" i="27"/>
  <c r="BA95" i="27"/>
  <c r="AZ95" i="27"/>
  <c r="AY95" i="27"/>
  <c r="AX95" i="27"/>
  <c r="AW95" i="27"/>
  <c r="AV95" i="27"/>
  <c r="AU95" i="27"/>
  <c r="AT95" i="27"/>
  <c r="AS95" i="27"/>
  <c r="AR95" i="27"/>
  <c r="AQ95" i="27"/>
  <c r="AP95" i="27"/>
  <c r="AO95" i="27"/>
  <c r="AN95" i="27"/>
  <c r="AM95" i="27"/>
  <c r="AL95" i="27"/>
  <c r="AK95" i="27"/>
  <c r="AJ95" i="27"/>
  <c r="AI95" i="27"/>
  <c r="AH95" i="27"/>
  <c r="AG95" i="27"/>
  <c r="AF95" i="27"/>
  <c r="AE95" i="27"/>
  <c r="AD95" i="27"/>
  <c r="AC95" i="27"/>
  <c r="AB95" i="27"/>
  <c r="AA95" i="27"/>
  <c r="Z95" i="27"/>
  <c r="Y95" i="27"/>
  <c r="X95" i="27"/>
  <c r="W95" i="27"/>
  <c r="V95" i="27"/>
  <c r="U95" i="27"/>
  <c r="T95" i="27"/>
  <c r="S95" i="27"/>
  <c r="R95" i="27"/>
  <c r="Q95" i="27"/>
  <c r="P95" i="27"/>
  <c r="O95" i="27"/>
  <c r="N95" i="27"/>
  <c r="M95" i="27"/>
  <c r="L95" i="27"/>
  <c r="K95" i="27"/>
  <c r="J95" i="27"/>
  <c r="I95" i="27"/>
  <c r="H95" i="27"/>
  <c r="G95" i="27"/>
  <c r="F95" i="27"/>
  <c r="E95" i="27"/>
  <c r="D95" i="27"/>
  <c r="C95" i="27"/>
  <c r="AP91" i="27"/>
  <c r="AO91" i="27"/>
  <c r="AN91" i="27"/>
  <c r="AM91" i="27"/>
  <c r="AL91" i="27"/>
  <c r="AK91" i="27"/>
  <c r="AJ91" i="27"/>
  <c r="AI91" i="27"/>
  <c r="AH91" i="27"/>
  <c r="AG91" i="27"/>
  <c r="AF91" i="27"/>
  <c r="AE91" i="27"/>
  <c r="AD91" i="27"/>
  <c r="AC91" i="27"/>
  <c r="AB91" i="27"/>
  <c r="AA91" i="27"/>
  <c r="Z91" i="27"/>
  <c r="Y91" i="27"/>
  <c r="X91" i="27"/>
  <c r="W91" i="27"/>
  <c r="V91" i="27"/>
  <c r="U91" i="27"/>
  <c r="T91" i="27"/>
  <c r="S91" i="27"/>
  <c r="R91" i="27"/>
  <c r="Q91" i="27"/>
  <c r="P91" i="27"/>
  <c r="O91" i="27"/>
  <c r="N91" i="27"/>
  <c r="M91" i="27"/>
  <c r="L91" i="27"/>
  <c r="K91" i="27"/>
  <c r="J91" i="27"/>
  <c r="I91" i="27"/>
  <c r="H91" i="27"/>
  <c r="G91" i="27"/>
  <c r="F91" i="27"/>
  <c r="E91" i="27"/>
  <c r="D91" i="27"/>
  <c r="C91" i="27"/>
  <c r="AP90" i="27"/>
  <c r="AO90" i="27"/>
  <c r="AN90" i="27"/>
  <c r="AM90" i="27"/>
  <c r="AL90" i="27"/>
  <c r="AK90" i="27"/>
  <c r="AJ90" i="27"/>
  <c r="AI90" i="27"/>
  <c r="AH90" i="27"/>
  <c r="AG90" i="27"/>
  <c r="AF90" i="27"/>
  <c r="AE90" i="27"/>
  <c r="AD90" i="27"/>
  <c r="AC90" i="27"/>
  <c r="AB90" i="27"/>
  <c r="AA90" i="27"/>
  <c r="Z90" i="27"/>
  <c r="Y90" i="27"/>
  <c r="X90" i="27"/>
  <c r="W90" i="27"/>
  <c r="V90" i="27"/>
  <c r="U90" i="27"/>
  <c r="T90" i="27"/>
  <c r="S90" i="27"/>
  <c r="R90" i="27"/>
  <c r="Q90" i="27"/>
  <c r="P90" i="27"/>
  <c r="O90" i="27"/>
  <c r="N90" i="27"/>
  <c r="M90" i="27"/>
  <c r="L90" i="27"/>
  <c r="K90" i="27"/>
  <c r="J90" i="27"/>
  <c r="I90" i="27"/>
  <c r="H90" i="27"/>
  <c r="G90" i="27"/>
  <c r="F90" i="27"/>
  <c r="E90" i="27"/>
  <c r="D90" i="27"/>
  <c r="C90" i="27"/>
  <c r="CA89" i="27"/>
  <c r="BY89" i="27"/>
  <c r="BX89" i="27"/>
  <c r="BL89" i="27"/>
  <c r="BG89" i="27"/>
  <c r="BF89" i="27"/>
  <c r="BB89" i="27"/>
  <c r="BA89" i="27"/>
  <c r="AZ89" i="27"/>
  <c r="AY89" i="27"/>
  <c r="AX89" i="27"/>
  <c r="AW89" i="27"/>
  <c r="AV89" i="27"/>
  <c r="AU89" i="27"/>
  <c r="AT89" i="27"/>
  <c r="AS89" i="27"/>
  <c r="AR89" i="27"/>
  <c r="AQ89" i="27"/>
  <c r="AP89" i="27"/>
  <c r="AO89" i="27"/>
  <c r="AN89" i="27"/>
  <c r="AM89" i="27"/>
  <c r="AL89" i="27"/>
  <c r="AK89" i="27"/>
  <c r="AJ89" i="27"/>
  <c r="AI89" i="27"/>
  <c r="AH89" i="27"/>
  <c r="AG89" i="27"/>
  <c r="AF89" i="27"/>
  <c r="AE89" i="27"/>
  <c r="AD89" i="27"/>
  <c r="AC89" i="27"/>
  <c r="AB89" i="27"/>
  <c r="AA89" i="27"/>
  <c r="Z89" i="27"/>
  <c r="Y89" i="27"/>
  <c r="X89" i="27"/>
  <c r="W89" i="27"/>
  <c r="V89" i="27"/>
  <c r="U89" i="27"/>
  <c r="T89" i="27"/>
  <c r="S89" i="27"/>
  <c r="R89" i="27"/>
  <c r="Q89" i="27"/>
  <c r="P89" i="27"/>
  <c r="O89" i="27"/>
  <c r="N89" i="27"/>
  <c r="M89" i="27"/>
  <c r="L89" i="27"/>
  <c r="K89" i="27"/>
  <c r="J89" i="27"/>
  <c r="I89" i="27"/>
  <c r="H89" i="27"/>
  <c r="G89" i="27"/>
  <c r="F89" i="27"/>
  <c r="E89" i="27"/>
  <c r="D89" i="27"/>
  <c r="C89" i="27"/>
  <c r="B97" i="27"/>
  <c r="B96" i="27"/>
  <c r="B95" i="27"/>
  <c r="B91" i="27"/>
  <c r="B90" i="27"/>
  <c r="B89" i="27"/>
  <c r="CA84" i="27"/>
  <c r="BY84" i="27"/>
  <c r="BX84" i="27"/>
  <c r="BL84" i="27"/>
  <c r="BG84" i="27"/>
  <c r="BF84" i="27"/>
  <c r="BB84" i="27"/>
  <c r="BA84" i="27"/>
  <c r="AZ84" i="27"/>
  <c r="AY84" i="27"/>
  <c r="AX84" i="27"/>
  <c r="AW84" i="27"/>
  <c r="AV84" i="27"/>
  <c r="AU84" i="27"/>
  <c r="AT84" i="27"/>
  <c r="AS84" i="27"/>
  <c r="AR84" i="27"/>
  <c r="AQ84" i="27"/>
  <c r="AP84" i="27"/>
  <c r="AO84" i="27"/>
  <c r="AN84" i="27"/>
  <c r="AM84" i="27"/>
  <c r="AL84" i="27"/>
  <c r="AK84" i="27"/>
  <c r="AJ84" i="27"/>
  <c r="AI84" i="27"/>
  <c r="AH84" i="27"/>
  <c r="AG84" i="27"/>
  <c r="AF84" i="27"/>
  <c r="AE84" i="27"/>
  <c r="AD84" i="27"/>
  <c r="AC84" i="27"/>
  <c r="AB84" i="27"/>
  <c r="AA84" i="27"/>
  <c r="Z84" i="27"/>
  <c r="Y84" i="27"/>
  <c r="X84" i="27"/>
  <c r="W84" i="27"/>
  <c r="V84" i="27"/>
  <c r="U84" i="27"/>
  <c r="T84" i="27"/>
  <c r="S84" i="27"/>
  <c r="R84" i="27"/>
  <c r="Q84" i="27"/>
  <c r="P84" i="27"/>
  <c r="O84" i="27"/>
  <c r="N84" i="27"/>
  <c r="M84" i="27"/>
  <c r="L84" i="27"/>
  <c r="K84" i="27"/>
  <c r="J84" i="27"/>
  <c r="I84" i="27"/>
  <c r="H84" i="27"/>
  <c r="G84" i="27"/>
  <c r="F84" i="27"/>
  <c r="E84" i="27"/>
  <c r="D84" i="27"/>
  <c r="C84" i="27"/>
  <c r="CA79" i="27"/>
  <c r="BY79" i="27"/>
  <c r="BX79" i="27"/>
  <c r="BL79" i="27"/>
  <c r="BG79" i="27"/>
  <c r="BF79" i="27"/>
  <c r="BB79" i="27"/>
  <c r="BA79" i="27"/>
  <c r="AZ79" i="27"/>
  <c r="AY79" i="27"/>
  <c r="AX79" i="27"/>
  <c r="AW79" i="27"/>
  <c r="AV79" i="27"/>
  <c r="AU79" i="27"/>
  <c r="AT79" i="27"/>
  <c r="AS79" i="27"/>
  <c r="AR79" i="27"/>
  <c r="AQ79" i="27"/>
  <c r="AP79" i="27"/>
  <c r="AO79" i="27"/>
  <c r="AN79" i="27"/>
  <c r="AM79" i="27"/>
  <c r="AL79" i="27"/>
  <c r="AK79" i="27"/>
  <c r="AJ79" i="27"/>
  <c r="AI79" i="27"/>
  <c r="AH79" i="27"/>
  <c r="AG79" i="27"/>
  <c r="AF79" i="27"/>
  <c r="AE79" i="27"/>
  <c r="AD79" i="27"/>
  <c r="AC79" i="27"/>
  <c r="AB79" i="27"/>
  <c r="AA79" i="27"/>
  <c r="Z79" i="27"/>
  <c r="Y79" i="27"/>
  <c r="X79" i="27"/>
  <c r="W79" i="27"/>
  <c r="V79" i="27"/>
  <c r="U79" i="27"/>
  <c r="T79" i="27"/>
  <c r="S79" i="27"/>
  <c r="R79" i="27"/>
  <c r="Q79" i="27"/>
  <c r="P79" i="27"/>
  <c r="O79" i="27"/>
  <c r="N79" i="27"/>
  <c r="M79" i="27"/>
  <c r="L79" i="27"/>
  <c r="K79" i="27"/>
  <c r="J79" i="27"/>
  <c r="I79" i="27"/>
  <c r="H79" i="27"/>
  <c r="G79" i="27"/>
  <c r="F79" i="27"/>
  <c r="E79" i="27"/>
  <c r="D79" i="27"/>
  <c r="C79" i="27"/>
  <c r="B84" i="27"/>
  <c r="B79" i="27"/>
  <c r="CA73" i="27"/>
  <c r="BY73" i="27"/>
  <c r="BX73" i="27"/>
  <c r="BL73" i="27"/>
  <c r="BG73" i="27"/>
  <c r="BF73" i="27"/>
  <c r="BB73" i="27"/>
  <c r="BA73" i="27"/>
  <c r="AZ73" i="27"/>
  <c r="AY73" i="27"/>
  <c r="AX73" i="27"/>
  <c r="AW73" i="27"/>
  <c r="AV73" i="27"/>
  <c r="AU73" i="27"/>
  <c r="AT73" i="27"/>
  <c r="AS73" i="27"/>
  <c r="AR73" i="27"/>
  <c r="AQ73" i="27"/>
  <c r="AP73" i="27"/>
  <c r="AO73" i="27"/>
  <c r="AN73" i="27"/>
  <c r="AM73" i="27"/>
  <c r="AL73" i="27"/>
  <c r="AK73" i="27"/>
  <c r="AJ73" i="27"/>
  <c r="AI73" i="27"/>
  <c r="AH73" i="27"/>
  <c r="AG73" i="27"/>
  <c r="AF73" i="27"/>
  <c r="AE73" i="27"/>
  <c r="AD73" i="27"/>
  <c r="AC73" i="27"/>
  <c r="AB73" i="27"/>
  <c r="AA73" i="27"/>
  <c r="Z73" i="27"/>
  <c r="Y73" i="27"/>
  <c r="X73" i="27"/>
  <c r="W73" i="27"/>
  <c r="V73" i="27"/>
  <c r="U73" i="27"/>
  <c r="T73" i="27"/>
  <c r="S73" i="27"/>
  <c r="R73" i="27"/>
  <c r="Q73" i="27"/>
  <c r="P73" i="27"/>
  <c r="O73" i="27"/>
  <c r="N73" i="27"/>
  <c r="M73" i="27"/>
  <c r="L73" i="27"/>
  <c r="K73" i="27"/>
  <c r="J73" i="27"/>
  <c r="I73" i="27"/>
  <c r="H73" i="27"/>
  <c r="G73" i="27"/>
  <c r="F73" i="27"/>
  <c r="E73" i="27"/>
  <c r="D73" i="27"/>
  <c r="C73" i="27"/>
  <c r="B73" i="27"/>
  <c r="CA68" i="27"/>
  <c r="BY68" i="27"/>
  <c r="BX68" i="27"/>
  <c r="BL68" i="27"/>
  <c r="BG68" i="27"/>
  <c r="BF68" i="27"/>
  <c r="BB68" i="27"/>
  <c r="BA68" i="27"/>
  <c r="AZ68" i="27"/>
  <c r="AY68" i="27"/>
  <c r="AX68" i="27"/>
  <c r="AW68" i="27"/>
  <c r="AV68" i="27"/>
  <c r="AU68" i="27"/>
  <c r="AT68" i="27"/>
  <c r="AS68" i="27"/>
  <c r="AR68" i="27"/>
  <c r="AQ68" i="27"/>
  <c r="AP68" i="27"/>
  <c r="AO68" i="27"/>
  <c r="AN68" i="27"/>
  <c r="AM68" i="27"/>
  <c r="AL68" i="27"/>
  <c r="AK68" i="27"/>
  <c r="AJ68" i="27"/>
  <c r="AI68" i="27"/>
  <c r="AH68" i="27"/>
  <c r="AG68" i="27"/>
  <c r="AF68" i="27"/>
  <c r="AE68" i="27"/>
  <c r="AD68" i="27"/>
  <c r="AC68" i="27"/>
  <c r="AB68" i="27"/>
  <c r="AA68" i="27"/>
  <c r="Z68" i="27"/>
  <c r="Y68" i="27"/>
  <c r="X68" i="27"/>
  <c r="W68" i="27"/>
  <c r="V68" i="27"/>
  <c r="U68" i="27"/>
  <c r="T68" i="27"/>
  <c r="S68" i="27"/>
  <c r="R68" i="27"/>
  <c r="Q68" i="27"/>
  <c r="P68" i="27"/>
  <c r="O68" i="27"/>
  <c r="N68" i="27"/>
  <c r="M68" i="27"/>
  <c r="L68" i="27"/>
  <c r="K68" i="27"/>
  <c r="J68" i="27"/>
  <c r="I68" i="27"/>
  <c r="H68" i="27"/>
  <c r="G68" i="27"/>
  <c r="F68" i="27"/>
  <c r="E68" i="27"/>
  <c r="D68" i="27"/>
  <c r="C68" i="27"/>
  <c r="B68" i="27"/>
  <c r="CA62" i="27"/>
  <c r="BY62" i="27"/>
  <c r="BX62" i="27"/>
  <c r="BL62" i="27"/>
  <c r="BG62" i="27"/>
  <c r="BF62" i="27"/>
  <c r="BB62" i="27"/>
  <c r="BA62" i="27"/>
  <c r="AZ62" i="27"/>
  <c r="AY62" i="27"/>
  <c r="AX62" i="27"/>
  <c r="AW62" i="27"/>
  <c r="AV62" i="27"/>
  <c r="AU62" i="27"/>
  <c r="AT62" i="27"/>
  <c r="AS62" i="27"/>
  <c r="AR62" i="27"/>
  <c r="AQ62" i="27"/>
  <c r="AP62" i="27"/>
  <c r="AO62" i="27"/>
  <c r="AN62" i="27"/>
  <c r="AM62" i="27"/>
  <c r="AL62" i="27"/>
  <c r="AK62" i="27"/>
  <c r="AJ62" i="27"/>
  <c r="AI62" i="27"/>
  <c r="AH62" i="27"/>
  <c r="AG62" i="27"/>
  <c r="AF62" i="27"/>
  <c r="AE62" i="27"/>
  <c r="AD62" i="27"/>
  <c r="AC62" i="27"/>
  <c r="AB62" i="27"/>
  <c r="AA62" i="27"/>
  <c r="Z62" i="27"/>
  <c r="Y62" i="27"/>
  <c r="X62" i="27"/>
  <c r="W62" i="27"/>
  <c r="V62" i="27"/>
  <c r="U62" i="27"/>
  <c r="T62" i="27"/>
  <c r="S62" i="27"/>
  <c r="R62" i="27"/>
  <c r="Q62" i="27"/>
  <c r="P62" i="27"/>
  <c r="O62" i="27"/>
  <c r="N62" i="27"/>
  <c r="M62" i="27"/>
  <c r="L62" i="27"/>
  <c r="K62" i="27"/>
  <c r="J62" i="27"/>
  <c r="I62" i="27"/>
  <c r="H62" i="27"/>
  <c r="G62" i="27"/>
  <c r="F62" i="27"/>
  <c r="E62" i="27"/>
  <c r="D62" i="27"/>
  <c r="C62" i="27"/>
  <c r="CA61" i="27"/>
  <c r="BY61" i="27"/>
  <c r="BX61" i="27"/>
  <c r="BL61" i="27"/>
  <c r="BG61" i="27"/>
  <c r="BF61" i="27"/>
  <c r="BB61" i="27"/>
  <c r="BA61" i="27"/>
  <c r="AZ61" i="27"/>
  <c r="AY61" i="27"/>
  <c r="AX61" i="27"/>
  <c r="AW61" i="27"/>
  <c r="AV61" i="27"/>
  <c r="AU61" i="27"/>
  <c r="AT61" i="27"/>
  <c r="AS61" i="27"/>
  <c r="AR61" i="27"/>
  <c r="AQ61" i="27"/>
  <c r="AP61" i="27"/>
  <c r="AO61" i="27"/>
  <c r="AN61" i="27"/>
  <c r="AM61" i="27"/>
  <c r="AL61" i="27"/>
  <c r="AK61" i="27"/>
  <c r="AJ61" i="27"/>
  <c r="AI61" i="27"/>
  <c r="AH61" i="27"/>
  <c r="AG61" i="27"/>
  <c r="AF61" i="27"/>
  <c r="AE61" i="27"/>
  <c r="AD61" i="27"/>
  <c r="AC61" i="27"/>
  <c r="AB61" i="27"/>
  <c r="AA61" i="27"/>
  <c r="Z61" i="27"/>
  <c r="Y61" i="27"/>
  <c r="X61" i="27"/>
  <c r="W61" i="27"/>
  <c r="V61" i="27"/>
  <c r="U61" i="27"/>
  <c r="T61" i="27"/>
  <c r="S61" i="27"/>
  <c r="R61" i="27"/>
  <c r="Q61" i="27"/>
  <c r="P61" i="27"/>
  <c r="O61" i="27"/>
  <c r="N61" i="27"/>
  <c r="M61" i="27"/>
  <c r="L61" i="27"/>
  <c r="K61" i="27"/>
  <c r="J61" i="27"/>
  <c r="I61" i="27"/>
  <c r="H61" i="27"/>
  <c r="G61" i="27"/>
  <c r="F61" i="27"/>
  <c r="E61" i="27"/>
  <c r="D61" i="27"/>
  <c r="C61" i="27"/>
  <c r="CA60" i="27"/>
  <c r="BY60" i="27"/>
  <c r="BX60" i="27"/>
  <c r="BL60" i="27"/>
  <c r="BG60" i="27"/>
  <c r="BF60" i="27"/>
  <c r="BB60" i="27"/>
  <c r="BA60" i="27"/>
  <c r="AZ60" i="27"/>
  <c r="AY60" i="27"/>
  <c r="AX60" i="27"/>
  <c r="AW60" i="27"/>
  <c r="AV60" i="27"/>
  <c r="AU60" i="27"/>
  <c r="AT60" i="27"/>
  <c r="AS60" i="27"/>
  <c r="AR60" i="27"/>
  <c r="AQ60" i="27"/>
  <c r="AP60" i="27"/>
  <c r="AO60" i="27"/>
  <c r="AN60" i="27"/>
  <c r="AM60" i="27"/>
  <c r="AL60" i="27"/>
  <c r="AK60" i="27"/>
  <c r="AJ60" i="27"/>
  <c r="AI60" i="27"/>
  <c r="AH60" i="27"/>
  <c r="AG60" i="27"/>
  <c r="AF60" i="27"/>
  <c r="AE60" i="27"/>
  <c r="AD60" i="27"/>
  <c r="AC60" i="27"/>
  <c r="AB60" i="27"/>
  <c r="AA60" i="27"/>
  <c r="Z60" i="27"/>
  <c r="Y60" i="27"/>
  <c r="X60" i="27"/>
  <c r="W60" i="27"/>
  <c r="V60" i="27"/>
  <c r="U60" i="27"/>
  <c r="T60" i="27"/>
  <c r="S60" i="27"/>
  <c r="R60" i="27"/>
  <c r="Q60" i="27"/>
  <c r="P60" i="27"/>
  <c r="O60" i="27"/>
  <c r="N60" i="27"/>
  <c r="M60" i="27"/>
  <c r="L60" i="27"/>
  <c r="K60" i="27"/>
  <c r="J60" i="27"/>
  <c r="I60" i="27"/>
  <c r="H60" i="27"/>
  <c r="G60" i="27"/>
  <c r="F60" i="27"/>
  <c r="E60" i="27"/>
  <c r="D60" i="27"/>
  <c r="C60" i="27"/>
  <c r="CA55" i="27"/>
  <c r="BY55" i="27"/>
  <c r="BX55" i="27"/>
  <c r="BL55" i="27"/>
  <c r="BG55" i="27"/>
  <c r="BF55" i="27"/>
  <c r="BB55" i="27"/>
  <c r="BA55" i="27"/>
  <c r="AZ55" i="27"/>
  <c r="AY55" i="27"/>
  <c r="AX55" i="27"/>
  <c r="AW55" i="27"/>
  <c r="AV55" i="27"/>
  <c r="AU55" i="27"/>
  <c r="AT55" i="27"/>
  <c r="AS55" i="27"/>
  <c r="AR55" i="27"/>
  <c r="AQ55" i="27"/>
  <c r="AP55" i="27"/>
  <c r="AO55" i="27"/>
  <c r="AN55" i="27"/>
  <c r="AM55" i="27"/>
  <c r="AL55" i="27"/>
  <c r="AK55" i="27"/>
  <c r="AJ55" i="27"/>
  <c r="AI55" i="27"/>
  <c r="AH55" i="27"/>
  <c r="AG55" i="27"/>
  <c r="AF55" i="27"/>
  <c r="AE55" i="27"/>
  <c r="AD55" i="27"/>
  <c r="AC55" i="27"/>
  <c r="AB55" i="27"/>
  <c r="AA55" i="27"/>
  <c r="Z55" i="27"/>
  <c r="Y55" i="27"/>
  <c r="X55" i="27"/>
  <c r="W55" i="27"/>
  <c r="V55" i="27"/>
  <c r="U55" i="27"/>
  <c r="T55" i="27"/>
  <c r="S55" i="27"/>
  <c r="R55" i="27"/>
  <c r="Q55" i="27"/>
  <c r="P55" i="27"/>
  <c r="O55" i="27"/>
  <c r="N55" i="27"/>
  <c r="M55" i="27"/>
  <c r="L55" i="27"/>
  <c r="K55" i="27"/>
  <c r="J55" i="27"/>
  <c r="I55" i="27"/>
  <c r="H55" i="27"/>
  <c r="G55" i="27"/>
  <c r="F55" i="27"/>
  <c r="E55" i="27"/>
  <c r="D55" i="27"/>
  <c r="C55" i="27"/>
  <c r="CA54" i="27"/>
  <c r="BY54" i="27"/>
  <c r="BX54" i="27"/>
  <c r="BL54" i="27"/>
  <c r="BG54" i="27"/>
  <c r="BF54" i="27"/>
  <c r="BB54" i="27"/>
  <c r="BA54" i="27"/>
  <c r="AZ54" i="27"/>
  <c r="AY54" i="27"/>
  <c r="AX54" i="27"/>
  <c r="AW54" i="27"/>
  <c r="AV54" i="27"/>
  <c r="AU54" i="27"/>
  <c r="AT54" i="27"/>
  <c r="AS54" i="27"/>
  <c r="AR54" i="27"/>
  <c r="AQ54" i="27"/>
  <c r="AP54" i="27"/>
  <c r="AO54" i="27"/>
  <c r="AN54" i="27"/>
  <c r="AM54" i="27"/>
  <c r="AL54" i="27"/>
  <c r="AK54" i="27"/>
  <c r="AJ54" i="27"/>
  <c r="AI54" i="27"/>
  <c r="AH54" i="27"/>
  <c r="AG54" i="27"/>
  <c r="AF54" i="27"/>
  <c r="AE54" i="27"/>
  <c r="AD54" i="27"/>
  <c r="AC54" i="27"/>
  <c r="AB54" i="27"/>
  <c r="AA54" i="27"/>
  <c r="Z54" i="27"/>
  <c r="Y54" i="27"/>
  <c r="X54" i="27"/>
  <c r="W54" i="27"/>
  <c r="V54" i="27"/>
  <c r="U54" i="27"/>
  <c r="T54" i="27"/>
  <c r="S54" i="27"/>
  <c r="R54" i="27"/>
  <c r="Q54" i="27"/>
  <c r="P54" i="27"/>
  <c r="O54" i="27"/>
  <c r="N54" i="27"/>
  <c r="M54" i="27"/>
  <c r="L54" i="27"/>
  <c r="K54" i="27"/>
  <c r="J54" i="27"/>
  <c r="I54" i="27"/>
  <c r="H54" i="27"/>
  <c r="G54" i="27"/>
  <c r="F54" i="27"/>
  <c r="E54" i="27"/>
  <c r="D54" i="27"/>
  <c r="C54" i="27"/>
  <c r="CA53" i="27"/>
  <c r="BY53" i="27"/>
  <c r="BX53" i="27"/>
  <c r="BL53" i="27"/>
  <c r="BG53" i="27"/>
  <c r="BF53" i="27"/>
  <c r="BB53" i="27"/>
  <c r="BA53" i="27"/>
  <c r="AZ53" i="27"/>
  <c r="AY53" i="27"/>
  <c r="AX53" i="27"/>
  <c r="AW53" i="27"/>
  <c r="AV53" i="27"/>
  <c r="AU53" i="27"/>
  <c r="AT53" i="27"/>
  <c r="AS53" i="27"/>
  <c r="AR53" i="27"/>
  <c r="AQ53" i="27"/>
  <c r="AP53" i="27"/>
  <c r="AO53" i="27"/>
  <c r="AN53" i="27"/>
  <c r="AM53" i="27"/>
  <c r="AL53" i="27"/>
  <c r="AK53" i="27"/>
  <c r="AJ53" i="27"/>
  <c r="AI53" i="27"/>
  <c r="AH53" i="27"/>
  <c r="AG53" i="27"/>
  <c r="AF53" i="27"/>
  <c r="AE53" i="27"/>
  <c r="AD53" i="27"/>
  <c r="AC53" i="27"/>
  <c r="AB53" i="27"/>
  <c r="AA53" i="27"/>
  <c r="Z53" i="27"/>
  <c r="Y53" i="27"/>
  <c r="X53" i="27"/>
  <c r="W53" i="27"/>
  <c r="V53" i="27"/>
  <c r="U53" i="27"/>
  <c r="T53" i="27"/>
  <c r="S53" i="27"/>
  <c r="R53" i="27"/>
  <c r="Q53" i="27"/>
  <c r="P53" i="27"/>
  <c r="O53" i="27"/>
  <c r="N53" i="27"/>
  <c r="M53" i="27"/>
  <c r="L53" i="27"/>
  <c r="K53" i="27"/>
  <c r="J53" i="27"/>
  <c r="I53" i="27"/>
  <c r="H53" i="27"/>
  <c r="G53" i="27"/>
  <c r="F53" i="27"/>
  <c r="E53" i="27"/>
  <c r="D53" i="27"/>
  <c r="C53" i="27"/>
  <c r="B62" i="27"/>
  <c r="B61" i="27"/>
  <c r="B60" i="27"/>
  <c r="B55" i="27"/>
  <c r="B54" i="27"/>
  <c r="B53" i="27"/>
  <c r="CA47" i="27"/>
  <c r="BY47" i="27"/>
  <c r="BX47" i="27"/>
  <c r="BL47" i="27"/>
  <c r="BG47" i="27"/>
  <c r="BF47" i="27"/>
  <c r="BB47" i="27"/>
  <c r="BA47" i="27"/>
  <c r="AZ47" i="27"/>
  <c r="AY47" i="27"/>
  <c r="AX47" i="27"/>
  <c r="AW47" i="27"/>
  <c r="AV47" i="27"/>
  <c r="AU47" i="27"/>
  <c r="AT47" i="27"/>
  <c r="AS47" i="27"/>
  <c r="AR47" i="27"/>
  <c r="AQ47" i="27"/>
  <c r="AP47" i="27"/>
  <c r="AO47" i="27"/>
  <c r="AN47" i="27"/>
  <c r="AM47" i="27"/>
  <c r="AL47" i="27"/>
  <c r="AK47" i="27"/>
  <c r="AJ47" i="27"/>
  <c r="AI47" i="27"/>
  <c r="AH47" i="27"/>
  <c r="AG47" i="27"/>
  <c r="AF47" i="27"/>
  <c r="AE47" i="27"/>
  <c r="AD47" i="27"/>
  <c r="AC47" i="27"/>
  <c r="AB47" i="27"/>
  <c r="AA47" i="27"/>
  <c r="Z47" i="27"/>
  <c r="Y47" i="27"/>
  <c r="X47" i="27"/>
  <c r="W47" i="27"/>
  <c r="V47" i="27"/>
  <c r="U47" i="27"/>
  <c r="T47" i="27"/>
  <c r="S47" i="27"/>
  <c r="R47" i="27"/>
  <c r="Q47" i="27"/>
  <c r="P47" i="27"/>
  <c r="O47" i="27"/>
  <c r="N47" i="27"/>
  <c r="M47" i="27"/>
  <c r="L47" i="27"/>
  <c r="K47" i="27"/>
  <c r="J47" i="27"/>
  <c r="I47" i="27"/>
  <c r="H47" i="27"/>
  <c r="G47" i="27"/>
  <c r="F47" i="27"/>
  <c r="E47" i="27"/>
  <c r="D47" i="27"/>
  <c r="C47" i="27"/>
  <c r="CA46" i="27"/>
  <c r="BY46" i="27"/>
  <c r="BX46" i="27"/>
  <c r="BL46" i="27"/>
  <c r="BG46" i="27"/>
  <c r="BF46" i="27"/>
  <c r="BB46" i="27"/>
  <c r="BA46" i="27"/>
  <c r="AZ46" i="27"/>
  <c r="AY46" i="27"/>
  <c r="AX46" i="27"/>
  <c r="AW46" i="27"/>
  <c r="AV46" i="27"/>
  <c r="AU46" i="27"/>
  <c r="AT46" i="27"/>
  <c r="AS46" i="27"/>
  <c r="AR46" i="27"/>
  <c r="AQ46" i="27"/>
  <c r="AP46" i="27"/>
  <c r="AO46" i="27"/>
  <c r="AN46" i="27"/>
  <c r="AM46" i="27"/>
  <c r="AL46" i="27"/>
  <c r="AK46" i="27"/>
  <c r="AJ46" i="27"/>
  <c r="AI46" i="27"/>
  <c r="AH46" i="27"/>
  <c r="AG46" i="27"/>
  <c r="AF46" i="27"/>
  <c r="AE46" i="27"/>
  <c r="AD46" i="27"/>
  <c r="AC46" i="27"/>
  <c r="AB46" i="27"/>
  <c r="AA46" i="27"/>
  <c r="Z46" i="27"/>
  <c r="Y46" i="27"/>
  <c r="X46" i="27"/>
  <c r="W46" i="27"/>
  <c r="V46" i="27"/>
  <c r="U46" i="27"/>
  <c r="T46" i="27"/>
  <c r="S46" i="27"/>
  <c r="R46" i="27"/>
  <c r="Q46" i="27"/>
  <c r="P46" i="27"/>
  <c r="O46" i="27"/>
  <c r="N46" i="27"/>
  <c r="M46" i="27"/>
  <c r="L46" i="27"/>
  <c r="K46" i="27"/>
  <c r="J46" i="27"/>
  <c r="I46" i="27"/>
  <c r="H46" i="27"/>
  <c r="G46" i="27"/>
  <c r="F46" i="27"/>
  <c r="E46" i="27"/>
  <c r="D46" i="27"/>
  <c r="C46" i="27"/>
  <c r="CA45" i="27"/>
  <c r="BY45" i="27"/>
  <c r="BX45" i="27"/>
  <c r="BL45" i="27"/>
  <c r="BG45" i="27"/>
  <c r="BF45" i="27"/>
  <c r="BB45" i="27"/>
  <c r="BA45" i="27"/>
  <c r="AZ45" i="27"/>
  <c r="AY45" i="27"/>
  <c r="AX45" i="27"/>
  <c r="AW45" i="27"/>
  <c r="AV45" i="27"/>
  <c r="AU45" i="27"/>
  <c r="AT45" i="27"/>
  <c r="AS45" i="27"/>
  <c r="AR45" i="27"/>
  <c r="AQ45" i="27"/>
  <c r="AP45" i="27"/>
  <c r="AO45" i="27"/>
  <c r="AN45" i="27"/>
  <c r="AM45" i="27"/>
  <c r="AL45" i="27"/>
  <c r="AK45" i="27"/>
  <c r="AJ45" i="27"/>
  <c r="AI45" i="27"/>
  <c r="AH45" i="27"/>
  <c r="AG45" i="27"/>
  <c r="AF45" i="27"/>
  <c r="AE45" i="27"/>
  <c r="AD45" i="27"/>
  <c r="AC45" i="27"/>
  <c r="AB45" i="27"/>
  <c r="AA45" i="27"/>
  <c r="Z45" i="27"/>
  <c r="Y45" i="27"/>
  <c r="X45" i="27"/>
  <c r="W45" i="27"/>
  <c r="V45" i="27"/>
  <c r="U45" i="27"/>
  <c r="T45" i="27"/>
  <c r="S45" i="27"/>
  <c r="R45" i="27"/>
  <c r="Q45" i="27"/>
  <c r="P45" i="27"/>
  <c r="O45" i="27"/>
  <c r="N45" i="27"/>
  <c r="M45" i="27"/>
  <c r="L45" i="27"/>
  <c r="K45" i="27"/>
  <c r="J45" i="27"/>
  <c r="I45" i="27"/>
  <c r="H45" i="27"/>
  <c r="G45" i="27"/>
  <c r="F45" i="27"/>
  <c r="E45" i="27"/>
  <c r="D45" i="27"/>
  <c r="C45" i="27"/>
  <c r="CA44" i="27"/>
  <c r="BY44" i="27"/>
  <c r="BX44" i="27"/>
  <c r="BL44" i="27"/>
  <c r="BG44" i="27"/>
  <c r="BF44" i="27"/>
  <c r="BB44" i="27"/>
  <c r="BA44" i="27"/>
  <c r="AZ44" i="27"/>
  <c r="AY44" i="27"/>
  <c r="AX44" i="27"/>
  <c r="AW44" i="27"/>
  <c r="AV44" i="27"/>
  <c r="AU44" i="27"/>
  <c r="AT44" i="27"/>
  <c r="AS44" i="27"/>
  <c r="AR44" i="27"/>
  <c r="AQ44" i="27"/>
  <c r="AP44" i="27"/>
  <c r="AO44" i="27"/>
  <c r="AN44" i="27"/>
  <c r="AM44" i="27"/>
  <c r="AL44" i="27"/>
  <c r="AK44" i="27"/>
  <c r="AJ44" i="27"/>
  <c r="AI44" i="27"/>
  <c r="AH44" i="27"/>
  <c r="AG44" i="27"/>
  <c r="AF44" i="27"/>
  <c r="AE44" i="27"/>
  <c r="AD44" i="27"/>
  <c r="AC44" i="27"/>
  <c r="AB44" i="27"/>
  <c r="AA44" i="27"/>
  <c r="Z44" i="27"/>
  <c r="Y44" i="27"/>
  <c r="X44" i="27"/>
  <c r="W44" i="27"/>
  <c r="V44" i="27"/>
  <c r="U44" i="27"/>
  <c r="T44" i="27"/>
  <c r="S44" i="27"/>
  <c r="R44" i="27"/>
  <c r="Q44" i="27"/>
  <c r="P44" i="27"/>
  <c r="O44" i="27"/>
  <c r="N44" i="27"/>
  <c r="M44" i="27"/>
  <c r="L44" i="27"/>
  <c r="K44" i="27"/>
  <c r="J44" i="27"/>
  <c r="I44" i="27"/>
  <c r="H44" i="27"/>
  <c r="G44" i="27"/>
  <c r="F44" i="27"/>
  <c r="E44" i="27"/>
  <c r="D44" i="27"/>
  <c r="C44" i="27"/>
  <c r="CA39" i="27"/>
  <c r="BY39" i="27"/>
  <c r="BX39" i="27"/>
  <c r="BL39" i="27"/>
  <c r="BG39" i="27"/>
  <c r="BF39" i="27"/>
  <c r="BB39" i="27"/>
  <c r="BA39" i="27"/>
  <c r="AZ39" i="27"/>
  <c r="AY39" i="27"/>
  <c r="AX39" i="27"/>
  <c r="AW39" i="27"/>
  <c r="AV39" i="27"/>
  <c r="AU39" i="27"/>
  <c r="AT39" i="27"/>
  <c r="AS39" i="27"/>
  <c r="AR39" i="27"/>
  <c r="AQ39" i="27"/>
  <c r="AP39" i="27"/>
  <c r="AO39" i="27"/>
  <c r="AN39" i="27"/>
  <c r="AM39" i="27"/>
  <c r="AL39" i="27"/>
  <c r="AK39" i="27"/>
  <c r="AJ39" i="27"/>
  <c r="AI39" i="27"/>
  <c r="AH39" i="27"/>
  <c r="AG39" i="27"/>
  <c r="AF39" i="27"/>
  <c r="AE39" i="27"/>
  <c r="AD39" i="27"/>
  <c r="AC39" i="27"/>
  <c r="AB39" i="27"/>
  <c r="AA39" i="27"/>
  <c r="Z39" i="27"/>
  <c r="Y39" i="27"/>
  <c r="X39" i="27"/>
  <c r="W39" i="27"/>
  <c r="V39" i="27"/>
  <c r="U39" i="27"/>
  <c r="T39" i="27"/>
  <c r="S39" i="27"/>
  <c r="R39" i="27"/>
  <c r="Q39" i="27"/>
  <c r="P39" i="27"/>
  <c r="O39" i="27"/>
  <c r="N39" i="27"/>
  <c r="M39" i="27"/>
  <c r="L39" i="27"/>
  <c r="K39" i="27"/>
  <c r="J39" i="27"/>
  <c r="I39" i="27"/>
  <c r="H39" i="27"/>
  <c r="G39" i="27"/>
  <c r="F39" i="27"/>
  <c r="E39" i="27"/>
  <c r="D39" i="27"/>
  <c r="C39" i="27"/>
  <c r="CA38" i="27"/>
  <c r="BY38" i="27"/>
  <c r="BX38" i="27"/>
  <c r="BL38" i="27"/>
  <c r="BG38" i="27"/>
  <c r="BF38" i="27"/>
  <c r="BB38" i="27"/>
  <c r="BA38" i="27"/>
  <c r="AZ38" i="27"/>
  <c r="AY38" i="27"/>
  <c r="AX38" i="27"/>
  <c r="AW38" i="27"/>
  <c r="AV38" i="27"/>
  <c r="AU38" i="27"/>
  <c r="AT38" i="27"/>
  <c r="AS38" i="27"/>
  <c r="AR38" i="27"/>
  <c r="AQ38" i="27"/>
  <c r="AP38" i="27"/>
  <c r="AO38" i="27"/>
  <c r="AN38" i="27"/>
  <c r="AM38" i="27"/>
  <c r="AL38" i="27"/>
  <c r="AK38" i="27"/>
  <c r="AJ38" i="27"/>
  <c r="AI38" i="27"/>
  <c r="AH38" i="27"/>
  <c r="AG38" i="27"/>
  <c r="AF38" i="27"/>
  <c r="AE38" i="27"/>
  <c r="AD38" i="27"/>
  <c r="AC38" i="27"/>
  <c r="AB38" i="27"/>
  <c r="AA38" i="27"/>
  <c r="Z38" i="27"/>
  <c r="Y38" i="27"/>
  <c r="X38" i="27"/>
  <c r="W38" i="27"/>
  <c r="V38" i="27"/>
  <c r="U38" i="27"/>
  <c r="T38" i="27"/>
  <c r="S38" i="27"/>
  <c r="R38" i="27"/>
  <c r="Q38" i="27"/>
  <c r="P38" i="27"/>
  <c r="O38" i="27"/>
  <c r="N38" i="27"/>
  <c r="M38" i="27"/>
  <c r="L38" i="27"/>
  <c r="K38" i="27"/>
  <c r="J38" i="27"/>
  <c r="I38" i="27"/>
  <c r="H38" i="27"/>
  <c r="G38" i="27"/>
  <c r="F38" i="27"/>
  <c r="E38" i="27"/>
  <c r="D38" i="27"/>
  <c r="C38" i="27"/>
  <c r="CA37" i="27"/>
  <c r="BY37" i="27"/>
  <c r="BX37" i="27"/>
  <c r="BL37" i="27"/>
  <c r="BG37" i="27"/>
  <c r="BF37" i="27"/>
  <c r="BB37" i="27"/>
  <c r="BA37" i="27"/>
  <c r="AZ37" i="27"/>
  <c r="AY37" i="27"/>
  <c r="AX37" i="27"/>
  <c r="AW37" i="27"/>
  <c r="AV37" i="27"/>
  <c r="AU37" i="27"/>
  <c r="AT37" i="27"/>
  <c r="AS37" i="27"/>
  <c r="AR37" i="27"/>
  <c r="AQ37" i="27"/>
  <c r="AP37" i="27"/>
  <c r="AO37" i="27"/>
  <c r="AN37" i="27"/>
  <c r="AM37" i="27"/>
  <c r="AL37" i="27"/>
  <c r="AK37" i="27"/>
  <c r="AJ37" i="27"/>
  <c r="AI37" i="27"/>
  <c r="AH37" i="27"/>
  <c r="AG37" i="27"/>
  <c r="AF37" i="27"/>
  <c r="AE37" i="27"/>
  <c r="AD37" i="27"/>
  <c r="AC37" i="27"/>
  <c r="AB37" i="27"/>
  <c r="AA37" i="27"/>
  <c r="Z37" i="27"/>
  <c r="Y37" i="27"/>
  <c r="X37" i="27"/>
  <c r="W37" i="27"/>
  <c r="V37" i="27"/>
  <c r="U37" i="27"/>
  <c r="T37" i="27"/>
  <c r="S37" i="27"/>
  <c r="R37" i="27"/>
  <c r="Q37" i="27"/>
  <c r="P37" i="27"/>
  <c r="O37" i="27"/>
  <c r="N37" i="27"/>
  <c r="M37" i="27"/>
  <c r="L37" i="27"/>
  <c r="K37" i="27"/>
  <c r="J37" i="27"/>
  <c r="I37" i="27"/>
  <c r="H37" i="27"/>
  <c r="G37" i="27"/>
  <c r="F37" i="27"/>
  <c r="E37" i="27"/>
  <c r="D37" i="27"/>
  <c r="C37" i="27"/>
  <c r="CA36" i="27"/>
  <c r="BY36" i="27"/>
  <c r="BX36" i="27"/>
  <c r="BL36" i="27"/>
  <c r="BG36" i="27"/>
  <c r="BF36" i="27"/>
  <c r="BB36" i="27"/>
  <c r="BA36" i="27"/>
  <c r="AZ36" i="27"/>
  <c r="AY36" i="27"/>
  <c r="AX36" i="27"/>
  <c r="AW36" i="27"/>
  <c r="AV36" i="27"/>
  <c r="AU36" i="27"/>
  <c r="AT36" i="27"/>
  <c r="AS36" i="27"/>
  <c r="AR36" i="27"/>
  <c r="AQ36" i="27"/>
  <c r="AP36" i="27"/>
  <c r="AO36" i="27"/>
  <c r="AN36" i="27"/>
  <c r="AM36" i="27"/>
  <c r="AL36" i="27"/>
  <c r="AK36" i="27"/>
  <c r="AJ36" i="27"/>
  <c r="AI36" i="27"/>
  <c r="AH36" i="27"/>
  <c r="AG36" i="27"/>
  <c r="AF36" i="27"/>
  <c r="AE36" i="27"/>
  <c r="AD36" i="27"/>
  <c r="AC36" i="27"/>
  <c r="AB36" i="27"/>
  <c r="AA36" i="27"/>
  <c r="Z36" i="27"/>
  <c r="Y36" i="27"/>
  <c r="X36" i="27"/>
  <c r="W36" i="27"/>
  <c r="V36" i="27"/>
  <c r="U36" i="27"/>
  <c r="T36" i="27"/>
  <c r="S36" i="27"/>
  <c r="R36" i="27"/>
  <c r="Q36" i="27"/>
  <c r="P36" i="27"/>
  <c r="O36" i="27"/>
  <c r="N36" i="27"/>
  <c r="M36" i="27"/>
  <c r="L36" i="27"/>
  <c r="K36" i="27"/>
  <c r="J36" i="27"/>
  <c r="I36" i="27"/>
  <c r="H36" i="27"/>
  <c r="G36" i="27"/>
  <c r="F36" i="27"/>
  <c r="E36" i="27"/>
  <c r="D36" i="27"/>
  <c r="C36" i="27"/>
  <c r="B47" i="27"/>
  <c r="B46" i="27"/>
  <c r="B45" i="27"/>
  <c r="B44" i="27"/>
  <c r="B39" i="27"/>
  <c r="B38" i="27"/>
  <c r="B37" i="27"/>
  <c r="B36" i="27"/>
  <c r="CA21" i="27"/>
  <c r="BY21" i="27"/>
  <c r="BX21" i="27"/>
  <c r="BL21" i="27"/>
  <c r="BG21" i="27"/>
  <c r="BF21" i="27"/>
  <c r="BB21" i="27"/>
  <c r="BA21" i="27"/>
  <c r="AZ21" i="27"/>
  <c r="AY21" i="27"/>
  <c r="AX21" i="27"/>
  <c r="AW21" i="27"/>
  <c r="AV21" i="27"/>
  <c r="AU21" i="27"/>
  <c r="AT21" i="27"/>
  <c r="AS21" i="27"/>
  <c r="AR21" i="27"/>
  <c r="AQ21" i="27"/>
  <c r="AP21" i="27"/>
  <c r="AO21" i="27"/>
  <c r="AN21" i="27"/>
  <c r="AM21" i="27"/>
  <c r="AL21" i="27"/>
  <c r="AK21" i="27"/>
  <c r="AJ21" i="27"/>
  <c r="AI21" i="27"/>
  <c r="AH21" i="27"/>
  <c r="AG21" i="27"/>
  <c r="AF21" i="27"/>
  <c r="AE21" i="27"/>
  <c r="AD21" i="27"/>
  <c r="AC21" i="27"/>
  <c r="AB21" i="27"/>
  <c r="AA21" i="27"/>
  <c r="Z21" i="27"/>
  <c r="Y21" i="27"/>
  <c r="X21" i="27"/>
  <c r="W21" i="27"/>
  <c r="V21" i="27"/>
  <c r="U21" i="27"/>
  <c r="T21" i="27"/>
  <c r="S21" i="27"/>
  <c r="R21" i="27"/>
  <c r="Q21" i="27"/>
  <c r="P21" i="27"/>
  <c r="O21" i="27"/>
  <c r="N21" i="27"/>
  <c r="M21" i="27"/>
  <c r="L21" i="27"/>
  <c r="K21" i="27"/>
  <c r="J21" i="27"/>
  <c r="I21" i="27"/>
  <c r="H21" i="27"/>
  <c r="G21" i="27"/>
  <c r="F21" i="27"/>
  <c r="E21" i="27"/>
  <c r="D21" i="27"/>
  <c r="C21" i="27"/>
  <c r="CA17" i="27"/>
  <c r="BY17" i="27"/>
  <c r="BX17" i="27"/>
  <c r="BL17" i="27"/>
  <c r="BG17" i="27"/>
  <c r="BF17" i="27"/>
  <c r="BB17" i="27"/>
  <c r="BA17" i="27"/>
  <c r="AZ17" i="27"/>
  <c r="AY17" i="27"/>
  <c r="AX17" i="27"/>
  <c r="AW17" i="27"/>
  <c r="AV17" i="27"/>
  <c r="AU17" i="27"/>
  <c r="AT17" i="27"/>
  <c r="AS17" i="27"/>
  <c r="AR17" i="27"/>
  <c r="AQ17" i="27"/>
  <c r="AP17" i="27"/>
  <c r="AO17" i="27"/>
  <c r="AN17" i="27"/>
  <c r="AM17" i="27"/>
  <c r="AL17" i="27"/>
  <c r="AK17" i="27"/>
  <c r="AJ17" i="27"/>
  <c r="AI17" i="27"/>
  <c r="AH17" i="27"/>
  <c r="AG17" i="27"/>
  <c r="AF17" i="27"/>
  <c r="AE17" i="27"/>
  <c r="AD17" i="27"/>
  <c r="AC17" i="27"/>
  <c r="AB17" i="27"/>
  <c r="AA17" i="27"/>
  <c r="Z17" i="27"/>
  <c r="Y17" i="27"/>
  <c r="X17" i="27"/>
  <c r="W17" i="27"/>
  <c r="V17" i="27"/>
  <c r="U17" i="27"/>
  <c r="T17" i="27"/>
  <c r="S17" i="27"/>
  <c r="R17" i="27"/>
  <c r="Q17" i="27"/>
  <c r="P17" i="27"/>
  <c r="O17" i="27"/>
  <c r="N17" i="27"/>
  <c r="M17" i="27"/>
  <c r="L17" i="27"/>
  <c r="K17" i="27"/>
  <c r="J17" i="27"/>
  <c r="I17" i="27"/>
  <c r="H17" i="27"/>
  <c r="G17" i="27"/>
  <c r="F17" i="27"/>
  <c r="E17" i="27"/>
  <c r="D17" i="27"/>
  <c r="C17" i="27"/>
  <c r="CA12" i="27"/>
  <c r="BY12" i="27"/>
  <c r="BX12" i="27"/>
  <c r="BL12" i="27"/>
  <c r="BG12" i="27"/>
  <c r="BF12" i="27"/>
  <c r="BB12" i="27"/>
  <c r="BA12" i="27"/>
  <c r="AZ12" i="27"/>
  <c r="AY12" i="27"/>
  <c r="AX12" i="27"/>
  <c r="AW12" i="27"/>
  <c r="AV12" i="27"/>
  <c r="AU12" i="27"/>
  <c r="AT12" i="27"/>
  <c r="AS12" i="27"/>
  <c r="AR12" i="27"/>
  <c r="AQ12" i="27"/>
  <c r="AP12" i="27"/>
  <c r="AO12" i="27"/>
  <c r="AN12" i="27"/>
  <c r="AM12" i="27"/>
  <c r="AL12" i="27"/>
  <c r="AK12" i="27"/>
  <c r="AJ12" i="27"/>
  <c r="AI12" i="27"/>
  <c r="AH12" i="27"/>
  <c r="AG12" i="27"/>
  <c r="AF12" i="27"/>
  <c r="AE12" i="27"/>
  <c r="AD12" i="27"/>
  <c r="AC12" i="27"/>
  <c r="AB12" i="27"/>
  <c r="AA12" i="27"/>
  <c r="Z12" i="27"/>
  <c r="Y12" i="27"/>
  <c r="X12" i="27"/>
  <c r="W12" i="27"/>
  <c r="V12" i="27"/>
  <c r="U12" i="27"/>
  <c r="T12" i="27"/>
  <c r="S12" i="27"/>
  <c r="R12" i="27"/>
  <c r="Q12" i="27"/>
  <c r="P12" i="27"/>
  <c r="O12" i="27"/>
  <c r="N12" i="27"/>
  <c r="M12" i="27"/>
  <c r="L12" i="27"/>
  <c r="K12" i="27"/>
  <c r="J12" i="27"/>
  <c r="I12" i="27"/>
  <c r="H12" i="27"/>
  <c r="G12" i="27"/>
  <c r="F12" i="27"/>
  <c r="E12" i="27"/>
  <c r="D12" i="27"/>
  <c r="C12" i="27"/>
  <c r="CA7" i="27"/>
  <c r="BY7" i="27"/>
  <c r="BX7" i="27"/>
  <c r="BL7" i="27"/>
  <c r="BG7" i="27"/>
  <c r="BF7" i="27"/>
  <c r="BB7" i="27"/>
  <c r="BA7" i="27"/>
  <c r="AZ7" i="27"/>
  <c r="AY7" i="27"/>
  <c r="AX7" i="27"/>
  <c r="AW7" i="27"/>
  <c r="AV7" i="27"/>
  <c r="AU7" i="27"/>
  <c r="AT7" i="27"/>
  <c r="AS7" i="27"/>
  <c r="AR7" i="27"/>
  <c r="AQ7" i="27"/>
  <c r="AP7" i="27"/>
  <c r="AO7" i="27"/>
  <c r="AN7" i="27"/>
  <c r="AM7" i="27"/>
  <c r="AL7" i="27"/>
  <c r="AK7" i="27"/>
  <c r="AJ7" i="27"/>
  <c r="AI7" i="27"/>
  <c r="AH7" i="27"/>
  <c r="AG7" i="27"/>
  <c r="AF7" i="27"/>
  <c r="AE7" i="27"/>
  <c r="AD7" i="27"/>
  <c r="AC7" i="27"/>
  <c r="AB7" i="27"/>
  <c r="AA7" i="27"/>
  <c r="Z7" i="27"/>
  <c r="Y7" i="27"/>
  <c r="X7" i="27"/>
  <c r="W7" i="27"/>
  <c r="V7" i="27"/>
  <c r="U7" i="27"/>
  <c r="T7" i="27"/>
  <c r="S7" i="27"/>
  <c r="R7" i="27"/>
  <c r="Q7" i="27"/>
  <c r="P7" i="27"/>
  <c r="O7" i="27"/>
  <c r="N7" i="27"/>
  <c r="M7" i="27"/>
  <c r="L7" i="27"/>
  <c r="K7" i="27"/>
  <c r="J7" i="27"/>
  <c r="I7" i="27"/>
  <c r="H7" i="27"/>
  <c r="G7" i="27"/>
  <c r="F7" i="27"/>
  <c r="E7" i="27"/>
  <c r="D7" i="27"/>
  <c r="C7" i="27"/>
  <c r="CA31" i="27"/>
  <c r="BY31" i="27"/>
  <c r="BX31" i="27"/>
  <c r="BL31" i="27"/>
  <c r="BG31" i="27"/>
  <c r="BF31" i="27"/>
  <c r="BB31" i="27"/>
  <c r="BA31" i="27"/>
  <c r="AZ31" i="27"/>
  <c r="AY31" i="27"/>
  <c r="AX31" i="27"/>
  <c r="AW31" i="27"/>
  <c r="AV31" i="27"/>
  <c r="AU31" i="27"/>
  <c r="AT31" i="27"/>
  <c r="AS31" i="27"/>
  <c r="AR31" i="27"/>
  <c r="AQ31" i="27"/>
  <c r="AP31" i="27"/>
  <c r="AO31" i="27"/>
  <c r="AN31" i="27"/>
  <c r="AM31" i="27"/>
  <c r="AL31" i="27"/>
  <c r="AK31" i="27"/>
  <c r="AJ31" i="27"/>
  <c r="AI31" i="27"/>
  <c r="AH31" i="27"/>
  <c r="AG31" i="27"/>
  <c r="AF31" i="27"/>
  <c r="AE31" i="27"/>
  <c r="AD31" i="27"/>
  <c r="AC31" i="27"/>
  <c r="AB31" i="27"/>
  <c r="AA31" i="27"/>
  <c r="Z31" i="27"/>
  <c r="Y31" i="27"/>
  <c r="X31" i="27"/>
  <c r="W31" i="27"/>
  <c r="V31" i="27"/>
  <c r="U31" i="27"/>
  <c r="T31" i="27"/>
  <c r="S31" i="27"/>
  <c r="R31" i="27"/>
  <c r="Q31" i="27"/>
  <c r="P31" i="27"/>
  <c r="O31" i="27"/>
  <c r="N31" i="27"/>
  <c r="M31" i="27"/>
  <c r="L31" i="27"/>
  <c r="K31" i="27"/>
  <c r="J31" i="27"/>
  <c r="I31" i="27"/>
  <c r="H31" i="27"/>
  <c r="G31" i="27"/>
  <c r="F31" i="27"/>
  <c r="E31" i="27"/>
  <c r="D31" i="27"/>
  <c r="C31" i="27"/>
  <c r="CA30" i="27"/>
  <c r="BY30" i="27"/>
  <c r="BX30" i="27"/>
  <c r="BL30" i="27"/>
  <c r="BG30" i="27"/>
  <c r="BF30" i="27"/>
  <c r="BB30" i="27"/>
  <c r="BA30" i="27"/>
  <c r="AZ30" i="27"/>
  <c r="AY30" i="27"/>
  <c r="AX30" i="27"/>
  <c r="AW30" i="27"/>
  <c r="AV30" i="27"/>
  <c r="AU30" i="27"/>
  <c r="AT30" i="27"/>
  <c r="AS30" i="27"/>
  <c r="AR30" i="27"/>
  <c r="AQ30" i="27"/>
  <c r="AP30" i="27"/>
  <c r="AO30" i="27"/>
  <c r="AN30" i="27"/>
  <c r="AM30" i="27"/>
  <c r="AL30" i="27"/>
  <c r="AK30" i="27"/>
  <c r="AJ30" i="27"/>
  <c r="AI30" i="27"/>
  <c r="AH30" i="27"/>
  <c r="AG30" i="27"/>
  <c r="AF30" i="27"/>
  <c r="AE30" i="27"/>
  <c r="AD30" i="27"/>
  <c r="AC30" i="27"/>
  <c r="AB30" i="27"/>
  <c r="AA30" i="27"/>
  <c r="Z30" i="27"/>
  <c r="Y30" i="27"/>
  <c r="X30" i="27"/>
  <c r="W30" i="27"/>
  <c r="V30" i="27"/>
  <c r="U30" i="27"/>
  <c r="T30" i="27"/>
  <c r="S30" i="27"/>
  <c r="R30" i="27"/>
  <c r="Q30" i="27"/>
  <c r="P30" i="27"/>
  <c r="O30" i="27"/>
  <c r="N30" i="27"/>
  <c r="M30" i="27"/>
  <c r="L30" i="27"/>
  <c r="K30" i="27"/>
  <c r="J30" i="27"/>
  <c r="I30" i="27"/>
  <c r="H30" i="27"/>
  <c r="G30" i="27"/>
  <c r="F30" i="27"/>
  <c r="E30" i="27"/>
  <c r="D30" i="27"/>
  <c r="C30" i="27"/>
  <c r="CA26" i="27"/>
  <c r="BY26" i="27"/>
  <c r="BX26" i="27"/>
  <c r="BL26" i="27"/>
  <c r="BG26" i="27"/>
  <c r="BF26" i="27"/>
  <c r="BB26" i="27"/>
  <c r="BA26" i="27"/>
  <c r="AZ26" i="27"/>
  <c r="AY26" i="27"/>
  <c r="AX26" i="27"/>
  <c r="AW26" i="27"/>
  <c r="AV26" i="27"/>
  <c r="AU26" i="27"/>
  <c r="AT26" i="27"/>
  <c r="AS26" i="27"/>
  <c r="AR26" i="27"/>
  <c r="AQ26" i="27"/>
  <c r="AP26" i="27"/>
  <c r="AO26" i="27"/>
  <c r="AN26" i="27"/>
  <c r="AM26" i="27"/>
  <c r="AL26" i="27"/>
  <c r="AK26" i="27"/>
  <c r="AJ26" i="27"/>
  <c r="AI26" i="27"/>
  <c r="AH26" i="27"/>
  <c r="AG26" i="27"/>
  <c r="AF26" i="27"/>
  <c r="AE26" i="27"/>
  <c r="AD26" i="27"/>
  <c r="AC26" i="27"/>
  <c r="AB26" i="27"/>
  <c r="AA26" i="27"/>
  <c r="Z26" i="27"/>
  <c r="Y26" i="27"/>
  <c r="X26" i="27"/>
  <c r="W26" i="27"/>
  <c r="V26" i="27"/>
  <c r="U26" i="27"/>
  <c r="T26" i="27"/>
  <c r="S26" i="27"/>
  <c r="R26" i="27"/>
  <c r="Q26" i="27"/>
  <c r="P26" i="27"/>
  <c r="O26" i="27"/>
  <c r="N26" i="27"/>
  <c r="M26" i="27"/>
  <c r="L26" i="27"/>
  <c r="K26" i="27"/>
  <c r="J26" i="27"/>
  <c r="I26" i="27"/>
  <c r="H26" i="27"/>
  <c r="G26" i="27"/>
  <c r="F26" i="27"/>
  <c r="E26" i="27"/>
  <c r="D26" i="27"/>
  <c r="C26" i="27"/>
  <c r="CA25" i="27"/>
  <c r="BY25" i="27"/>
  <c r="BX25" i="27"/>
  <c r="BL25" i="27"/>
  <c r="BG25" i="27"/>
  <c r="BF25" i="27"/>
  <c r="BB25" i="27"/>
  <c r="BA25" i="27"/>
  <c r="AZ25" i="27"/>
  <c r="AY25" i="27"/>
  <c r="AX25" i="27"/>
  <c r="AW25" i="27"/>
  <c r="AV25" i="27"/>
  <c r="AU25" i="27"/>
  <c r="AT25" i="27"/>
  <c r="AS25" i="27"/>
  <c r="AR25" i="27"/>
  <c r="AQ25" i="27"/>
  <c r="AP25" i="27"/>
  <c r="AO25" i="27"/>
  <c r="AN25" i="27"/>
  <c r="AM25" i="27"/>
  <c r="AL25" i="27"/>
  <c r="AK25" i="27"/>
  <c r="AJ25" i="27"/>
  <c r="AI25" i="27"/>
  <c r="AH25" i="27"/>
  <c r="AG25" i="27"/>
  <c r="AF25" i="27"/>
  <c r="AE25" i="27"/>
  <c r="AD25" i="27"/>
  <c r="AC25" i="27"/>
  <c r="AB25" i="27"/>
  <c r="AA25" i="27"/>
  <c r="Z25" i="27"/>
  <c r="Y25" i="27"/>
  <c r="X25" i="27"/>
  <c r="W25" i="27"/>
  <c r="V25" i="27"/>
  <c r="U25" i="27"/>
  <c r="T25" i="27"/>
  <c r="S25" i="27"/>
  <c r="R25" i="27"/>
  <c r="Q25" i="27"/>
  <c r="P25" i="27"/>
  <c r="O25" i="27"/>
  <c r="N25" i="27"/>
  <c r="M25" i="27"/>
  <c r="L25" i="27"/>
  <c r="K25" i="27"/>
  <c r="J25" i="27"/>
  <c r="I25" i="27"/>
  <c r="H25" i="27"/>
  <c r="G25" i="27"/>
  <c r="F25" i="27"/>
  <c r="E25" i="27"/>
  <c r="D25" i="27"/>
  <c r="C25" i="27"/>
  <c r="B31" i="27"/>
  <c r="B30" i="27"/>
  <c r="B26" i="27"/>
  <c r="B25" i="27"/>
  <c r="B21" i="27"/>
  <c r="B17" i="27"/>
  <c r="B12" i="27"/>
  <c r="B7" i="27"/>
  <c r="BW42" i="28"/>
  <c r="BW66" i="30" s="1"/>
  <c r="BV42" i="28"/>
  <c r="BU42" i="28"/>
  <c r="BT42" i="28"/>
  <c r="BH42" i="28" s="1"/>
  <c r="BQ42" i="28"/>
  <c r="BP42" i="28"/>
  <c r="BO42" i="28"/>
  <c r="BC42" i="28"/>
  <c r="BW41" i="28"/>
  <c r="BW65" i="30" s="1"/>
  <c r="BV41" i="28"/>
  <c r="BU41" i="28"/>
  <c r="BT41" i="28"/>
  <c r="BQ41" i="28"/>
  <c r="BP41" i="28"/>
  <c r="BO41" i="28"/>
  <c r="BC41" i="28"/>
  <c r="BW40" i="28"/>
  <c r="BW60" i="30" s="1"/>
  <c r="BV40" i="28"/>
  <c r="BV62" i="27"/>
  <c r="BU40" i="28"/>
  <c r="BU62" i="27"/>
  <c r="BT40" i="28"/>
  <c r="BT60" i="30" s="1"/>
  <c r="BQ40" i="28"/>
  <c r="BQ62" i="27"/>
  <c r="BP40" i="28"/>
  <c r="BP62" i="27"/>
  <c r="BO40" i="28"/>
  <c r="BC40" i="28"/>
  <c r="BW39" i="28"/>
  <c r="BW55" i="27" s="1"/>
  <c r="BV39" i="28"/>
  <c r="BV55" i="27"/>
  <c r="BU39" i="28"/>
  <c r="BU55" i="27"/>
  <c r="BT39" i="28"/>
  <c r="BT59" i="30" s="1"/>
  <c r="BQ39" i="28"/>
  <c r="BQ55" i="27"/>
  <c r="BP39" i="28"/>
  <c r="BP55" i="27"/>
  <c r="BO39" i="28"/>
  <c r="BC39" i="28"/>
  <c r="BW38" i="28"/>
  <c r="BW52" i="30" s="1"/>
  <c r="BV38" i="28"/>
  <c r="BV47" i="27"/>
  <c r="BU38" i="28"/>
  <c r="BU47" i="27"/>
  <c r="BT38" i="28"/>
  <c r="BT47" i="27" s="1"/>
  <c r="BQ38" i="28"/>
  <c r="BQ47" i="27"/>
  <c r="BP38" i="28"/>
  <c r="BP47" i="27"/>
  <c r="BO38" i="28"/>
  <c r="BC38" i="28"/>
  <c r="BW37" i="28"/>
  <c r="BW39" i="27" s="1"/>
  <c r="BV37" i="28"/>
  <c r="BV39" i="27"/>
  <c r="BU37" i="28"/>
  <c r="BU39" i="27"/>
  <c r="BT37" i="28"/>
  <c r="BT51" i="30" s="1"/>
  <c r="BQ37" i="28"/>
  <c r="BQ39" i="27"/>
  <c r="BP37" i="28"/>
  <c r="BP39" i="27"/>
  <c r="BO37" i="28"/>
  <c r="BC37" i="28"/>
  <c r="BW36" i="28"/>
  <c r="BW64" i="30" s="1"/>
  <c r="BV36" i="28"/>
  <c r="BV122" i="27"/>
  <c r="BU36" i="28"/>
  <c r="BU122" i="27"/>
  <c r="BT36" i="28"/>
  <c r="BT122" i="27" s="1"/>
  <c r="BQ36" i="28"/>
  <c r="BQ122" i="27"/>
  <c r="BP36" i="28"/>
  <c r="BP122" i="27"/>
  <c r="BO36" i="28"/>
  <c r="BC36" i="28"/>
  <c r="BW35" i="28"/>
  <c r="BW117" i="27" s="1"/>
  <c r="BV35" i="28"/>
  <c r="BV117" i="27"/>
  <c r="BU35" i="28"/>
  <c r="BU117" i="27"/>
  <c r="BT35" i="28"/>
  <c r="BT63" i="30" s="1"/>
  <c r="BQ35" i="28"/>
  <c r="BQ117" i="27"/>
  <c r="BP35" i="28"/>
  <c r="BP117" i="27"/>
  <c r="BO35" i="28"/>
  <c r="BC35" i="28"/>
  <c r="BW34" i="28"/>
  <c r="BW62" i="30" s="1"/>
  <c r="BV34" i="28"/>
  <c r="BV112" i="27"/>
  <c r="BU34" i="28"/>
  <c r="BU112" i="27"/>
  <c r="BT34" i="28"/>
  <c r="BT112" i="27" s="1"/>
  <c r="BQ34" i="28"/>
  <c r="BQ112" i="27"/>
  <c r="BP34" i="28"/>
  <c r="BP112" i="27"/>
  <c r="BO34" i="28"/>
  <c r="BC34" i="28"/>
  <c r="BW33" i="28"/>
  <c r="BW105" i="27" s="1"/>
  <c r="BV33" i="28"/>
  <c r="BV105" i="27"/>
  <c r="BU33" i="28"/>
  <c r="BU105" i="27"/>
  <c r="BT33" i="28"/>
  <c r="BT105" i="27" s="1"/>
  <c r="BQ33" i="28"/>
  <c r="BQ105" i="27"/>
  <c r="BP33" i="28"/>
  <c r="BP105" i="27"/>
  <c r="BO33" i="28"/>
  <c r="BC33" i="28"/>
  <c r="BW32" i="28"/>
  <c r="BW50" i="30" s="1"/>
  <c r="BV32" i="28"/>
  <c r="BV46" i="27"/>
  <c r="BU32" i="28"/>
  <c r="BU46" i="27"/>
  <c r="BT32" i="28"/>
  <c r="BT46" i="27" s="1"/>
  <c r="BQ32" i="28"/>
  <c r="BQ46" i="27"/>
  <c r="BP32" i="28"/>
  <c r="BP46" i="27"/>
  <c r="BO32" i="28"/>
  <c r="BC32" i="28"/>
  <c r="BC46" i="27"/>
  <c r="BW31" i="28"/>
  <c r="BW38" i="27" s="1"/>
  <c r="BV31" i="28"/>
  <c r="BV38" i="27"/>
  <c r="BU31" i="28"/>
  <c r="BU38" i="27"/>
  <c r="BT31" i="28"/>
  <c r="BT49" i="30" s="1"/>
  <c r="BQ31" i="28"/>
  <c r="BQ38" i="27"/>
  <c r="BP31" i="28"/>
  <c r="BP38" i="27"/>
  <c r="BO31" i="28"/>
  <c r="BC31" i="28"/>
  <c r="BW30" i="28"/>
  <c r="BW48" i="30" s="1"/>
  <c r="BV30" i="28"/>
  <c r="BV31" i="27"/>
  <c r="BU30" i="28"/>
  <c r="BU31" i="27"/>
  <c r="BT30" i="28"/>
  <c r="BT31" i="27" s="1"/>
  <c r="BQ30" i="28"/>
  <c r="BQ31" i="27"/>
  <c r="BP30" i="28"/>
  <c r="BP31" i="27"/>
  <c r="BO30" i="28"/>
  <c r="BC30" i="28"/>
  <c r="BW29" i="28"/>
  <c r="BW26" i="27" s="1"/>
  <c r="BV29" i="28"/>
  <c r="BV26" i="27"/>
  <c r="BU29" i="28"/>
  <c r="BU26" i="27"/>
  <c r="BT29" i="28"/>
  <c r="BT47" i="30" s="1"/>
  <c r="BQ29" i="28"/>
  <c r="BQ26" i="27"/>
  <c r="BP29" i="28"/>
  <c r="BP26" i="27"/>
  <c r="BO29" i="28"/>
  <c r="BC29" i="28"/>
  <c r="BW28" i="28"/>
  <c r="BW34" i="30" s="1"/>
  <c r="BV28" i="28"/>
  <c r="BU28" i="28"/>
  <c r="BT28" i="28"/>
  <c r="BQ28" i="28"/>
  <c r="BP28" i="28"/>
  <c r="BO28" i="28"/>
  <c r="BC28" i="28"/>
  <c r="BW27" i="28"/>
  <c r="BW33" i="30" s="1"/>
  <c r="BV27" i="28"/>
  <c r="BU27" i="28"/>
  <c r="BT27" i="28"/>
  <c r="BQ27" i="28"/>
  <c r="BP27" i="28"/>
  <c r="BO27" i="28"/>
  <c r="BC27" i="28"/>
  <c r="BW26" i="28"/>
  <c r="BW61" i="27" s="1"/>
  <c r="BV26" i="28"/>
  <c r="BV61" i="27"/>
  <c r="BU26" i="28"/>
  <c r="BU61" i="27"/>
  <c r="BT26" i="28"/>
  <c r="BT61" i="27" s="1"/>
  <c r="BQ26" i="28"/>
  <c r="BQ61" i="27"/>
  <c r="BP26" i="28"/>
  <c r="BP61" i="27"/>
  <c r="BO26" i="28"/>
  <c r="BC26" i="28"/>
  <c r="BW25" i="28"/>
  <c r="BW54" i="27" s="1"/>
  <c r="BV25" i="28"/>
  <c r="BV54" i="27"/>
  <c r="BU25" i="28"/>
  <c r="BU54" i="27"/>
  <c r="BT25" i="28"/>
  <c r="BT57" i="30" s="1"/>
  <c r="BQ25" i="28"/>
  <c r="BQ54" i="27"/>
  <c r="BP25" i="28"/>
  <c r="BP54" i="27"/>
  <c r="BO25" i="28"/>
  <c r="BC25" i="28"/>
  <c r="BW24" i="28"/>
  <c r="BW45" i="27" s="1"/>
  <c r="BV24" i="28"/>
  <c r="BV45" i="27"/>
  <c r="BU24" i="28"/>
  <c r="BU45" i="27"/>
  <c r="BT24" i="28"/>
  <c r="BT42" i="30" s="1"/>
  <c r="BQ24" i="28"/>
  <c r="BQ45" i="27"/>
  <c r="BP24" i="28"/>
  <c r="BP45" i="27"/>
  <c r="BO24" i="28"/>
  <c r="BC24" i="28"/>
  <c r="BW23" i="28"/>
  <c r="BW41" i="30" s="1"/>
  <c r="BV23" i="28"/>
  <c r="BV37" i="27"/>
  <c r="BU23" i="28"/>
  <c r="BU37" i="27"/>
  <c r="BT23" i="28"/>
  <c r="BT41" i="30" s="1"/>
  <c r="BQ23" i="28"/>
  <c r="BQ37" i="27"/>
  <c r="BP23" i="28"/>
  <c r="BP37" i="27"/>
  <c r="BO23" i="28"/>
  <c r="BC23" i="28"/>
  <c r="BW22" i="28"/>
  <c r="BW111" i="27" s="1"/>
  <c r="BV22" i="28"/>
  <c r="BV111" i="27"/>
  <c r="BU22" i="28"/>
  <c r="BU111" i="27"/>
  <c r="BT22" i="28"/>
  <c r="BT30" i="30" s="1"/>
  <c r="BQ22" i="28"/>
  <c r="BQ111" i="27"/>
  <c r="BP22" i="28"/>
  <c r="BP111" i="27"/>
  <c r="BO22" i="28"/>
  <c r="BC22" i="28"/>
  <c r="BW21" i="28"/>
  <c r="BW29" i="30" s="1"/>
  <c r="BV21" i="28"/>
  <c r="BV104" i="27"/>
  <c r="BU21" i="28"/>
  <c r="BU104" i="27"/>
  <c r="BT21" i="28"/>
  <c r="BT29" i="30" s="1"/>
  <c r="BQ21" i="28"/>
  <c r="BQ104" i="27"/>
  <c r="BP21" i="28"/>
  <c r="BP104" i="27"/>
  <c r="BO21" i="28"/>
  <c r="BC21" i="28"/>
  <c r="BW20" i="28"/>
  <c r="BW110" i="27" s="1"/>
  <c r="BV20" i="28"/>
  <c r="BV110" i="27"/>
  <c r="BU20" i="28"/>
  <c r="BU110" i="27"/>
  <c r="BT20" i="28"/>
  <c r="BT28" i="30" s="1"/>
  <c r="BQ20" i="28"/>
  <c r="BQ110" i="27"/>
  <c r="BP20" i="28"/>
  <c r="BP110" i="27"/>
  <c r="BO20" i="28"/>
  <c r="BC20" i="28"/>
  <c r="BW19" i="28"/>
  <c r="BW27" i="30" s="1"/>
  <c r="BV19" i="28"/>
  <c r="BV103" i="27"/>
  <c r="BU19" i="28"/>
  <c r="BU103" i="27"/>
  <c r="BT19" i="28"/>
  <c r="BT103" i="27" s="1"/>
  <c r="BQ19" i="28"/>
  <c r="BQ103" i="27"/>
  <c r="BP19" i="28"/>
  <c r="BP103" i="27"/>
  <c r="BO19" i="28"/>
  <c r="BC19" i="28"/>
  <c r="BW18" i="28"/>
  <c r="BW84" i="27" s="1"/>
  <c r="BV18" i="28"/>
  <c r="BV84" i="27"/>
  <c r="BU18" i="28"/>
  <c r="BU84" i="27"/>
  <c r="BT18" i="28"/>
  <c r="BT32" i="30" s="1"/>
  <c r="BQ18" i="28"/>
  <c r="BQ84" i="27"/>
  <c r="BP18" i="28"/>
  <c r="BP84" i="27"/>
  <c r="BO18" i="28"/>
  <c r="BC18" i="28"/>
  <c r="BW17" i="28"/>
  <c r="BW31" i="30" s="1"/>
  <c r="BV17" i="28"/>
  <c r="BV79" i="27"/>
  <c r="BU17" i="28"/>
  <c r="BU79" i="27"/>
  <c r="BT17" i="28"/>
  <c r="BT31" i="30" s="1"/>
  <c r="BQ17" i="28"/>
  <c r="BQ79" i="27"/>
  <c r="BP17" i="28"/>
  <c r="BP79" i="27"/>
  <c r="BO17" i="28"/>
  <c r="BC17" i="28"/>
  <c r="BW16" i="28"/>
  <c r="BW73" i="27" s="1"/>
  <c r="BV16" i="28"/>
  <c r="BV73" i="27"/>
  <c r="BU16" i="28"/>
  <c r="BU73" i="27"/>
  <c r="BT16" i="28"/>
  <c r="BT73" i="27" s="1"/>
  <c r="BQ16" i="28"/>
  <c r="BQ73" i="27"/>
  <c r="BP16" i="28"/>
  <c r="BP73" i="27"/>
  <c r="BO16" i="28"/>
  <c r="BC16" i="28"/>
  <c r="BW15" i="28"/>
  <c r="BW55" i="30" s="1"/>
  <c r="BV15" i="28"/>
  <c r="BV68" i="27"/>
  <c r="BU15" i="28"/>
  <c r="BU68" i="27"/>
  <c r="BT15" i="28"/>
  <c r="BT55" i="30" s="1"/>
  <c r="BQ15" i="28"/>
  <c r="BQ68" i="27"/>
  <c r="BP15" i="28"/>
  <c r="BP68" i="27"/>
  <c r="BO15" i="28"/>
  <c r="BC15" i="28"/>
  <c r="BW14" i="28"/>
  <c r="BW30" i="27" s="1"/>
  <c r="BV14" i="28"/>
  <c r="BV30" i="27"/>
  <c r="BU14" i="28"/>
  <c r="BU30" i="27"/>
  <c r="BT14" i="28"/>
  <c r="BT40" i="30" s="1"/>
  <c r="BQ14" i="28"/>
  <c r="BQ30" i="27"/>
  <c r="BP14" i="28"/>
  <c r="BP30" i="27"/>
  <c r="BO14" i="28"/>
  <c r="BC14" i="28"/>
  <c r="BW13" i="28"/>
  <c r="BV13" i="28"/>
  <c r="BV25" i="27"/>
  <c r="BU13" i="28"/>
  <c r="BU25" i="27"/>
  <c r="BT13" i="28"/>
  <c r="BT39" i="30" s="1"/>
  <c r="BQ13" i="28"/>
  <c r="BQ25" i="27"/>
  <c r="BP13" i="28"/>
  <c r="BP25" i="27"/>
  <c r="BO13" i="28"/>
  <c r="BC13" i="28"/>
  <c r="BW12" i="28"/>
  <c r="BW21" i="27" s="1"/>
  <c r="BV12" i="28"/>
  <c r="BV21" i="27"/>
  <c r="BU12" i="28"/>
  <c r="BU21" i="27"/>
  <c r="BT12" i="28"/>
  <c r="BT21" i="27" s="1"/>
  <c r="BQ12" i="28"/>
  <c r="BQ21" i="27"/>
  <c r="BP12" i="28"/>
  <c r="BP21" i="27"/>
  <c r="BO12" i="28"/>
  <c r="BO21" i="27"/>
  <c r="BC12" i="28"/>
  <c r="BW11" i="28"/>
  <c r="BW45" i="30" s="1"/>
  <c r="BV11" i="28"/>
  <c r="BV17" i="27"/>
  <c r="BU11" i="28"/>
  <c r="BU17" i="27"/>
  <c r="BT11" i="28"/>
  <c r="BQ11" i="28"/>
  <c r="BQ17" i="27"/>
  <c r="BP11" i="28"/>
  <c r="BP17" i="27"/>
  <c r="BO11" i="28"/>
  <c r="BO17" i="27"/>
  <c r="BD11" i="28"/>
  <c r="BD17" i="27"/>
  <c r="BC11" i="28"/>
  <c r="BW10" i="28"/>
  <c r="BW44" i="30" s="1"/>
  <c r="BV10" i="28"/>
  <c r="BV12" i="27"/>
  <c r="BU10" i="28"/>
  <c r="BU12" i="27"/>
  <c r="BT10" i="28"/>
  <c r="BQ10" i="28"/>
  <c r="BQ12" i="27"/>
  <c r="BP10" i="28"/>
  <c r="BP12" i="27"/>
  <c r="BO10" i="28"/>
  <c r="BO12" i="27"/>
  <c r="BD10" i="28"/>
  <c r="BD12" i="27"/>
  <c r="BC10" i="28"/>
  <c r="BW9" i="28"/>
  <c r="BW43" i="30" s="1"/>
  <c r="BV9" i="28"/>
  <c r="BV7" i="27"/>
  <c r="BU9" i="28"/>
  <c r="BU7" i="27"/>
  <c r="BT9" i="28"/>
  <c r="BH9" i="28" s="1"/>
  <c r="BQ9" i="28"/>
  <c r="BQ7" i="27"/>
  <c r="BP9" i="28"/>
  <c r="BP7" i="27"/>
  <c r="BO9" i="28"/>
  <c r="BC9" i="28"/>
  <c r="BW8" i="28"/>
  <c r="BV8" i="28"/>
  <c r="BV95" i="27"/>
  <c r="BU8" i="28"/>
  <c r="BU95" i="27"/>
  <c r="BT8" i="28"/>
  <c r="BT36" i="30" s="1"/>
  <c r="BQ8" i="28"/>
  <c r="BQ95" i="27"/>
  <c r="BP8" i="28"/>
  <c r="BP95" i="27"/>
  <c r="BO8" i="28"/>
  <c r="BO95" i="27"/>
  <c r="BC8" i="28"/>
  <c r="BW7" i="28"/>
  <c r="BW89" i="27" s="1"/>
  <c r="BV7" i="28"/>
  <c r="BV89" i="27"/>
  <c r="BU7" i="28"/>
  <c r="BU89" i="27"/>
  <c r="BT7" i="28"/>
  <c r="BH7" i="28" s="1"/>
  <c r="BQ7" i="28"/>
  <c r="BQ89" i="27"/>
  <c r="BP7" i="28"/>
  <c r="BP89" i="27"/>
  <c r="BO7" i="28"/>
  <c r="BO89" i="27"/>
  <c r="BC7" i="28"/>
  <c r="BW6" i="28"/>
  <c r="BV6" i="28"/>
  <c r="BV60" i="27"/>
  <c r="BU6" i="28"/>
  <c r="BU60" i="27"/>
  <c r="BT6" i="28"/>
  <c r="BQ6" i="28"/>
  <c r="BQ60" i="27"/>
  <c r="BP6" i="28"/>
  <c r="BP60" i="27"/>
  <c r="BO6" i="28"/>
  <c r="BC6" i="28"/>
  <c r="BW5" i="28"/>
  <c r="BW53" i="30" s="1"/>
  <c r="BV5" i="28"/>
  <c r="BV53" i="27"/>
  <c r="BU5" i="28"/>
  <c r="BU53" i="27"/>
  <c r="BT5" i="28"/>
  <c r="BT53" i="27" s="1"/>
  <c r="BQ5" i="28"/>
  <c r="BQ53" i="27"/>
  <c r="BP5" i="28"/>
  <c r="BP53" i="27"/>
  <c r="BO5" i="28"/>
  <c r="BC5" i="28"/>
  <c r="BW4" i="28"/>
  <c r="BV4" i="28"/>
  <c r="BU4" i="28"/>
  <c r="BU44" i="27"/>
  <c r="BT4" i="28"/>
  <c r="BH4" i="28" s="1"/>
  <c r="BH44" i="27" s="1"/>
  <c r="BQ4" i="28"/>
  <c r="BQ44" i="27"/>
  <c r="BP4" i="28"/>
  <c r="BP44" i="27"/>
  <c r="BO4" i="28"/>
  <c r="BC4" i="28"/>
  <c r="BW3" i="28"/>
  <c r="BW37" i="30" s="1"/>
  <c r="BV3" i="28"/>
  <c r="BV37" i="30" s="1"/>
  <c r="BU3" i="28"/>
  <c r="BU36" i="27" s="1"/>
  <c r="BT3" i="28"/>
  <c r="BT36" i="27" s="1"/>
  <c r="BQ3" i="28"/>
  <c r="BQ36" i="27"/>
  <c r="BP3" i="28"/>
  <c r="BP36" i="27"/>
  <c r="BO3" i="28"/>
  <c r="BO36" i="27"/>
  <c r="BD3" i="28"/>
  <c r="BD36" i="27"/>
  <c r="BC3" i="28"/>
  <c r="BC36" i="27"/>
  <c r="BT66" i="30"/>
  <c r="BW7" i="27"/>
  <c r="BW40" i="30"/>
  <c r="BW103" i="27"/>
  <c r="BD9" i="28"/>
  <c r="BD7" i="27"/>
  <c r="BO7" i="27"/>
  <c r="BD28" i="28"/>
  <c r="BD29" i="28"/>
  <c r="BD26" i="27"/>
  <c r="BO26" i="27"/>
  <c r="BD30" i="28"/>
  <c r="BD31" i="27"/>
  <c r="BO31" i="27"/>
  <c r="BD31" i="28"/>
  <c r="BD38" i="27"/>
  <c r="BO38" i="27"/>
  <c r="BD32" i="28"/>
  <c r="BD46" i="27"/>
  <c r="BO46" i="27"/>
  <c r="BS35" i="28"/>
  <c r="BC117" i="27"/>
  <c r="BS36" i="28"/>
  <c r="BC122" i="27"/>
  <c r="BS39" i="28"/>
  <c r="BC55" i="27"/>
  <c r="BS42" i="28"/>
  <c r="BD5" i="28"/>
  <c r="BD53" i="27"/>
  <c r="BO53" i="27"/>
  <c r="BS7" i="28"/>
  <c r="BC89" i="27"/>
  <c r="BS12" i="28"/>
  <c r="BC21" i="27"/>
  <c r="BD33" i="28"/>
  <c r="BD105" i="27"/>
  <c r="BO105" i="27"/>
  <c r="BD41" i="28"/>
  <c r="BS3" i="28"/>
  <c r="BD6" i="28"/>
  <c r="BD60" i="27"/>
  <c r="BO60" i="27"/>
  <c r="BD7" i="28"/>
  <c r="BD89" i="27"/>
  <c r="BS8" i="28"/>
  <c r="BC95" i="27"/>
  <c r="BD12" i="28"/>
  <c r="BD21" i="27"/>
  <c r="BS13" i="28"/>
  <c r="BC25" i="27"/>
  <c r="BS14" i="28"/>
  <c r="BC30" i="27"/>
  <c r="BS15" i="28"/>
  <c r="BC68" i="27"/>
  <c r="BS16" i="28"/>
  <c r="BC73" i="27"/>
  <c r="BS17" i="28"/>
  <c r="BC79" i="27"/>
  <c r="BS18" i="28"/>
  <c r="BC84" i="27"/>
  <c r="BS19" i="28"/>
  <c r="BC103" i="27"/>
  <c r="BS20" i="28"/>
  <c r="BC110" i="27"/>
  <c r="BS21" i="28"/>
  <c r="BC104" i="27"/>
  <c r="BS22" i="28"/>
  <c r="BC111" i="27"/>
  <c r="BS23" i="28"/>
  <c r="BC37" i="27"/>
  <c r="BS24" i="28"/>
  <c r="BC45" i="27"/>
  <c r="BS25" i="28"/>
  <c r="BC54" i="27"/>
  <c r="BS26" i="28"/>
  <c r="BC61" i="27"/>
  <c r="BS27" i="28"/>
  <c r="BD4" i="28"/>
  <c r="BD44" i="27"/>
  <c r="BO44" i="27"/>
  <c r="BS11" i="28"/>
  <c r="BC17" i="27"/>
  <c r="BD27" i="28"/>
  <c r="BS33" i="28"/>
  <c r="BC105" i="27"/>
  <c r="BS34" i="28"/>
  <c r="BC112" i="27"/>
  <c r="BS37" i="28"/>
  <c r="BC39" i="27"/>
  <c r="BS38" i="28"/>
  <c r="BC47" i="27"/>
  <c r="BS40" i="28"/>
  <c r="BC62" i="27"/>
  <c r="BS41" i="28"/>
  <c r="BV44" i="27"/>
  <c r="BS6" i="28"/>
  <c r="BC60" i="27"/>
  <c r="BD34" i="28"/>
  <c r="BD112" i="27"/>
  <c r="BO112" i="27"/>
  <c r="BD35" i="28"/>
  <c r="BD117" i="27"/>
  <c r="BO117" i="27"/>
  <c r="BD36" i="28"/>
  <c r="BD122" i="27"/>
  <c r="BO122" i="27"/>
  <c r="BD37" i="28"/>
  <c r="BD39" i="27"/>
  <c r="BO39" i="27"/>
  <c r="BD38" i="28"/>
  <c r="BD47" i="27"/>
  <c r="BO47" i="27"/>
  <c r="BD39" i="28"/>
  <c r="BD55" i="27"/>
  <c r="BO55" i="27"/>
  <c r="BD40" i="28"/>
  <c r="BD62" i="27"/>
  <c r="BO62" i="27"/>
  <c r="BD42" i="28"/>
  <c r="BS4" i="28"/>
  <c r="BC44" i="27"/>
  <c r="BS5" i="28"/>
  <c r="BC53" i="27"/>
  <c r="BD8" i="28"/>
  <c r="BD95" i="27"/>
  <c r="BS9" i="28"/>
  <c r="BC7" i="27"/>
  <c r="BS10" i="28"/>
  <c r="BC12" i="27"/>
  <c r="BD13" i="28"/>
  <c r="BD25" i="27"/>
  <c r="BO25" i="27"/>
  <c r="BD14" i="28"/>
  <c r="BD30" i="27"/>
  <c r="BO30" i="27"/>
  <c r="BD15" i="28"/>
  <c r="BD68" i="27"/>
  <c r="BO68" i="27"/>
  <c r="BD16" i="28"/>
  <c r="BD73" i="27"/>
  <c r="BO73" i="27"/>
  <c r="BD17" i="28"/>
  <c r="BD79" i="27"/>
  <c r="BO79" i="27"/>
  <c r="BD18" i="28"/>
  <c r="BD84" i="27"/>
  <c r="BO84" i="27"/>
  <c r="BD19" i="28"/>
  <c r="BD103" i="27"/>
  <c r="BO103" i="27"/>
  <c r="BD20" i="28"/>
  <c r="BD110" i="27"/>
  <c r="BO110" i="27"/>
  <c r="BD21" i="28"/>
  <c r="BD104" i="27"/>
  <c r="BO104" i="27"/>
  <c r="BD22" i="28"/>
  <c r="BD111" i="27"/>
  <c r="BO111" i="27"/>
  <c r="BD23" i="28"/>
  <c r="BD37" i="27"/>
  <c r="BO37" i="27"/>
  <c r="BD24" i="28"/>
  <c r="BD45" i="27"/>
  <c r="BO45" i="27"/>
  <c r="BD25" i="28"/>
  <c r="BD54" i="27"/>
  <c r="BO54" i="27"/>
  <c r="BD26" i="28"/>
  <c r="BD61" i="27"/>
  <c r="BO61" i="27"/>
  <c r="BS28" i="28"/>
  <c r="BS29" i="28"/>
  <c r="BC26" i="27"/>
  <c r="BS30" i="28"/>
  <c r="BC31" i="27"/>
  <c r="BS31" i="28"/>
  <c r="BC38" i="27"/>
  <c r="BS32" i="28"/>
  <c r="CA119" i="27"/>
  <c r="BY119" i="27"/>
  <c r="BX119" i="27"/>
  <c r="BV119" i="27"/>
  <c r="BU119" i="27"/>
  <c r="AT119" i="27"/>
  <c r="AS119" i="27"/>
  <c r="AR119" i="27"/>
  <c r="AQ119" i="27"/>
  <c r="AP119" i="27"/>
  <c r="AO119" i="27"/>
  <c r="AN119" i="27"/>
  <c r="AM119" i="27"/>
  <c r="AL119" i="27"/>
  <c r="AK119" i="27"/>
  <c r="AJ119" i="27"/>
  <c r="AI119" i="27"/>
  <c r="AH119" i="27"/>
  <c r="AG119" i="27"/>
  <c r="AF119" i="27"/>
  <c r="AE119" i="27"/>
  <c r="AD119" i="27"/>
  <c r="AC119" i="27"/>
  <c r="AB119" i="27"/>
  <c r="AA119" i="27"/>
  <c r="Z119" i="27"/>
  <c r="Y119" i="27"/>
  <c r="X119" i="27"/>
  <c r="W119" i="27"/>
  <c r="V119" i="27"/>
  <c r="U119" i="27"/>
  <c r="T119" i="27"/>
  <c r="S119" i="27"/>
  <c r="R119" i="27"/>
  <c r="Q119" i="27"/>
  <c r="P119" i="27"/>
  <c r="O119" i="27"/>
  <c r="N119" i="27"/>
  <c r="M119" i="27"/>
  <c r="L119" i="27"/>
  <c r="K119" i="27"/>
  <c r="J119" i="27"/>
  <c r="I119" i="27"/>
  <c r="H119" i="27"/>
  <c r="G119" i="27"/>
  <c r="F119" i="27"/>
  <c r="E119" i="27"/>
  <c r="D119" i="27"/>
  <c r="C119" i="27"/>
  <c r="B119" i="27"/>
  <c r="CA114" i="27"/>
  <c r="BY114" i="27"/>
  <c r="BX114" i="27"/>
  <c r="BV114" i="27"/>
  <c r="BU114" i="27"/>
  <c r="AT114" i="27"/>
  <c r="AS114" i="27"/>
  <c r="AR114" i="27"/>
  <c r="AQ114" i="27"/>
  <c r="AP114" i="27"/>
  <c r="AO114" i="27"/>
  <c r="AN114" i="27"/>
  <c r="AM114" i="27"/>
  <c r="AL114" i="27"/>
  <c r="AK114" i="27"/>
  <c r="AJ114" i="27"/>
  <c r="AI114" i="27"/>
  <c r="AH114" i="27"/>
  <c r="AG114" i="27"/>
  <c r="AF114" i="27"/>
  <c r="AE114" i="27"/>
  <c r="AD114" i="27"/>
  <c r="AC114" i="27"/>
  <c r="AB114" i="27"/>
  <c r="AA114" i="27"/>
  <c r="Z114" i="27"/>
  <c r="Y114" i="27"/>
  <c r="X114" i="27"/>
  <c r="W114" i="27"/>
  <c r="V114" i="27"/>
  <c r="U114" i="27"/>
  <c r="T114" i="27"/>
  <c r="S114" i="27"/>
  <c r="R114" i="27"/>
  <c r="Q114" i="27"/>
  <c r="P114" i="27"/>
  <c r="O114" i="27"/>
  <c r="N114" i="27"/>
  <c r="M114" i="27"/>
  <c r="L114" i="27"/>
  <c r="K114" i="27"/>
  <c r="J114" i="27"/>
  <c r="I114" i="27"/>
  <c r="H114" i="27"/>
  <c r="G114" i="27"/>
  <c r="F114" i="27"/>
  <c r="E114" i="27"/>
  <c r="D114" i="27"/>
  <c r="C114" i="27"/>
  <c r="B114" i="27"/>
  <c r="CA107" i="27"/>
  <c r="BY107" i="27"/>
  <c r="BX107" i="27"/>
  <c r="BV107" i="27"/>
  <c r="BU107" i="27"/>
  <c r="AT107" i="27"/>
  <c r="AS107" i="27"/>
  <c r="AR107" i="27"/>
  <c r="AQ107" i="27"/>
  <c r="AP107" i="27"/>
  <c r="AO107" i="27"/>
  <c r="AN107" i="27"/>
  <c r="AM107" i="27"/>
  <c r="AL107" i="27"/>
  <c r="AK107" i="27"/>
  <c r="AJ107" i="27"/>
  <c r="AI107" i="27"/>
  <c r="AH107" i="27"/>
  <c r="AG107" i="27"/>
  <c r="AF107" i="27"/>
  <c r="AE107" i="27"/>
  <c r="AD107" i="27"/>
  <c r="AC107" i="27"/>
  <c r="AB107" i="27"/>
  <c r="AA107" i="27"/>
  <c r="Z107" i="27"/>
  <c r="Y107" i="27"/>
  <c r="X107" i="27"/>
  <c r="W107" i="27"/>
  <c r="V107" i="27"/>
  <c r="U107" i="27"/>
  <c r="T107" i="27"/>
  <c r="S107" i="27"/>
  <c r="R107" i="27"/>
  <c r="Q107" i="27"/>
  <c r="P107" i="27"/>
  <c r="O107" i="27"/>
  <c r="N107" i="27"/>
  <c r="M107" i="27"/>
  <c r="L107" i="27"/>
  <c r="K107" i="27"/>
  <c r="J107" i="27"/>
  <c r="I107" i="27"/>
  <c r="H107" i="27"/>
  <c r="G107" i="27"/>
  <c r="F107" i="27"/>
  <c r="E107" i="27"/>
  <c r="D107" i="27"/>
  <c r="C107" i="27"/>
  <c r="B107" i="27"/>
  <c r="CA99" i="27"/>
  <c r="BY99" i="27"/>
  <c r="BX99" i="27"/>
  <c r="BV99" i="27"/>
  <c r="BU99" i="27"/>
  <c r="AT99" i="27"/>
  <c r="AS99" i="27"/>
  <c r="AR99" i="27"/>
  <c r="AQ99" i="27"/>
  <c r="AP99" i="27"/>
  <c r="AO99" i="27"/>
  <c r="AN99" i="27"/>
  <c r="AM99" i="27"/>
  <c r="AL99" i="27"/>
  <c r="AK99" i="27"/>
  <c r="AJ99" i="27"/>
  <c r="AI99" i="27"/>
  <c r="AH99" i="27"/>
  <c r="AG99" i="27"/>
  <c r="AF99" i="27"/>
  <c r="AE99" i="27"/>
  <c r="AD99" i="27"/>
  <c r="AC99" i="27"/>
  <c r="AB99" i="27"/>
  <c r="AA99" i="27"/>
  <c r="Z99" i="27"/>
  <c r="Y99" i="27"/>
  <c r="X99" i="27"/>
  <c r="W99" i="27"/>
  <c r="V99" i="27"/>
  <c r="U99" i="27"/>
  <c r="T99" i="27"/>
  <c r="S99" i="27"/>
  <c r="R99" i="27"/>
  <c r="Q99" i="27"/>
  <c r="P99" i="27"/>
  <c r="O99" i="27"/>
  <c r="N99" i="27"/>
  <c r="M99" i="27"/>
  <c r="L99" i="27"/>
  <c r="K99" i="27"/>
  <c r="J99" i="27"/>
  <c r="I99" i="27"/>
  <c r="H99" i="27"/>
  <c r="G99" i="27"/>
  <c r="F99" i="27"/>
  <c r="E99" i="27"/>
  <c r="D99" i="27"/>
  <c r="C99" i="27"/>
  <c r="B99" i="27"/>
  <c r="CA93" i="27"/>
  <c r="BY93" i="27"/>
  <c r="BX93" i="27"/>
  <c r="BV93" i="27"/>
  <c r="BU93" i="27"/>
  <c r="AT93" i="27"/>
  <c r="AS93" i="27"/>
  <c r="AR93" i="27"/>
  <c r="AQ93" i="27"/>
  <c r="AP93" i="27"/>
  <c r="AO93" i="27"/>
  <c r="AN93" i="27"/>
  <c r="AM93" i="27"/>
  <c r="AL93" i="27"/>
  <c r="AK93" i="27"/>
  <c r="AJ93" i="27"/>
  <c r="AI93" i="27"/>
  <c r="AH93" i="27"/>
  <c r="AG93" i="27"/>
  <c r="AF93" i="27"/>
  <c r="AE93" i="27"/>
  <c r="AD93" i="27"/>
  <c r="AC93" i="27"/>
  <c r="AB93" i="27"/>
  <c r="AA93" i="27"/>
  <c r="Z93" i="27"/>
  <c r="Y93" i="27"/>
  <c r="X93" i="27"/>
  <c r="W93" i="27"/>
  <c r="V93" i="27"/>
  <c r="U93" i="27"/>
  <c r="T93" i="27"/>
  <c r="S93" i="27"/>
  <c r="R93" i="27"/>
  <c r="Q93" i="27"/>
  <c r="P93" i="27"/>
  <c r="O93" i="27"/>
  <c r="N93" i="27"/>
  <c r="M93" i="27"/>
  <c r="L93" i="27"/>
  <c r="K93" i="27"/>
  <c r="J93" i="27"/>
  <c r="I93" i="27"/>
  <c r="H93" i="27"/>
  <c r="G93" i="27"/>
  <c r="F93" i="27"/>
  <c r="E93" i="27"/>
  <c r="D93" i="27"/>
  <c r="C93" i="27"/>
  <c r="B93" i="27"/>
  <c r="CA86" i="27"/>
  <c r="BY86" i="27"/>
  <c r="BX86" i="27"/>
  <c r="BV86" i="27"/>
  <c r="BU86" i="27"/>
  <c r="AT86" i="27"/>
  <c r="AS86" i="27"/>
  <c r="AR86" i="27"/>
  <c r="AQ86" i="27"/>
  <c r="AP86" i="27"/>
  <c r="AO86" i="27"/>
  <c r="AN86" i="27"/>
  <c r="AM86" i="27"/>
  <c r="AL86" i="27"/>
  <c r="AK86" i="27"/>
  <c r="AJ86" i="27"/>
  <c r="AI86" i="27"/>
  <c r="AH86" i="27"/>
  <c r="AG86" i="27"/>
  <c r="AF86" i="27"/>
  <c r="AE86" i="27"/>
  <c r="AD86" i="27"/>
  <c r="AC86" i="27"/>
  <c r="AB86" i="27"/>
  <c r="AA86" i="27"/>
  <c r="Z86" i="27"/>
  <c r="Y86" i="27"/>
  <c r="X86" i="27"/>
  <c r="W86" i="27"/>
  <c r="V86" i="27"/>
  <c r="U86" i="27"/>
  <c r="T86" i="27"/>
  <c r="S86" i="27"/>
  <c r="R86" i="27"/>
  <c r="Q86" i="27"/>
  <c r="P86" i="27"/>
  <c r="O86" i="27"/>
  <c r="N86" i="27"/>
  <c r="M86" i="27"/>
  <c r="L86" i="27"/>
  <c r="K86" i="27"/>
  <c r="J86" i="27"/>
  <c r="I86" i="27"/>
  <c r="H86" i="27"/>
  <c r="G86" i="27"/>
  <c r="F86" i="27"/>
  <c r="E86" i="27"/>
  <c r="D86" i="27"/>
  <c r="C86" i="27"/>
  <c r="B86" i="27"/>
  <c r="CA81" i="27"/>
  <c r="BY81" i="27"/>
  <c r="BX81" i="27"/>
  <c r="BV81" i="27"/>
  <c r="BU81" i="27"/>
  <c r="AT81" i="27"/>
  <c r="AS81" i="27"/>
  <c r="AR81" i="27"/>
  <c r="AQ81" i="27"/>
  <c r="AP81" i="27"/>
  <c r="AO81" i="27"/>
  <c r="AN81" i="27"/>
  <c r="AM81" i="27"/>
  <c r="AL81" i="27"/>
  <c r="AK81" i="27"/>
  <c r="AJ81" i="27"/>
  <c r="AI81" i="27"/>
  <c r="AH81" i="27"/>
  <c r="AG81" i="27"/>
  <c r="AF81" i="27"/>
  <c r="AE81" i="27"/>
  <c r="AD81" i="27"/>
  <c r="AC81" i="27"/>
  <c r="AB81" i="27"/>
  <c r="AA81" i="27"/>
  <c r="Z81" i="27"/>
  <c r="Y81" i="27"/>
  <c r="X81" i="27"/>
  <c r="W81" i="27"/>
  <c r="V81" i="27"/>
  <c r="U81" i="27"/>
  <c r="T81" i="27"/>
  <c r="S81" i="27"/>
  <c r="R81" i="27"/>
  <c r="Q81" i="27"/>
  <c r="P81" i="27"/>
  <c r="O81" i="27"/>
  <c r="N81" i="27"/>
  <c r="M81" i="27"/>
  <c r="L81" i="27"/>
  <c r="K81" i="27"/>
  <c r="J81" i="27"/>
  <c r="I81" i="27"/>
  <c r="H81" i="27"/>
  <c r="G81" i="27"/>
  <c r="F81" i="27"/>
  <c r="E81" i="27"/>
  <c r="D81" i="27"/>
  <c r="C81" i="27"/>
  <c r="B81" i="27"/>
  <c r="CA76" i="27"/>
  <c r="BY76" i="27"/>
  <c r="BX76" i="27"/>
  <c r="BV76" i="27"/>
  <c r="BU76" i="27"/>
  <c r="AT76" i="27"/>
  <c r="AS76" i="27"/>
  <c r="AR76" i="27"/>
  <c r="AQ76" i="27"/>
  <c r="AP76" i="27"/>
  <c r="AO76" i="27"/>
  <c r="AN76" i="27"/>
  <c r="AM76" i="27"/>
  <c r="AL76" i="27"/>
  <c r="AK76" i="27"/>
  <c r="AJ76" i="27"/>
  <c r="AI76" i="27"/>
  <c r="AH76" i="27"/>
  <c r="AG76" i="27"/>
  <c r="AF76" i="27"/>
  <c r="AE76" i="27"/>
  <c r="AD76" i="27"/>
  <c r="AC76" i="27"/>
  <c r="AB76" i="27"/>
  <c r="AA76" i="27"/>
  <c r="Z76" i="27"/>
  <c r="Y76" i="27"/>
  <c r="X76" i="27"/>
  <c r="W76" i="27"/>
  <c r="V76" i="27"/>
  <c r="U76" i="27"/>
  <c r="T76" i="27"/>
  <c r="S76" i="27"/>
  <c r="R76" i="27"/>
  <c r="Q76" i="27"/>
  <c r="P76" i="27"/>
  <c r="O76" i="27"/>
  <c r="N76" i="27"/>
  <c r="M76" i="27"/>
  <c r="L76" i="27"/>
  <c r="K76" i="27"/>
  <c r="J76" i="27"/>
  <c r="I76" i="27"/>
  <c r="H76" i="27"/>
  <c r="G76" i="27"/>
  <c r="F76" i="27"/>
  <c r="E76" i="27"/>
  <c r="D76" i="27"/>
  <c r="C76" i="27"/>
  <c r="B76" i="27"/>
  <c r="CA70" i="27"/>
  <c r="BY70" i="27"/>
  <c r="BX70" i="27"/>
  <c r="BV70" i="27"/>
  <c r="BU70" i="27"/>
  <c r="AT70" i="27"/>
  <c r="AS70" i="27"/>
  <c r="AR70" i="27"/>
  <c r="AQ70" i="27"/>
  <c r="AP70" i="27"/>
  <c r="AO70" i="27"/>
  <c r="AN70" i="27"/>
  <c r="AM70" i="27"/>
  <c r="AL70" i="27"/>
  <c r="AK70" i="27"/>
  <c r="AJ70" i="27"/>
  <c r="AI70" i="27"/>
  <c r="AH70" i="27"/>
  <c r="AG70" i="27"/>
  <c r="AF70" i="27"/>
  <c r="AE70" i="27"/>
  <c r="AD70" i="27"/>
  <c r="AC70" i="27"/>
  <c r="AB70" i="27"/>
  <c r="AA70" i="27"/>
  <c r="Z70" i="27"/>
  <c r="Y70" i="27"/>
  <c r="X70" i="27"/>
  <c r="W70" i="27"/>
  <c r="V70" i="27"/>
  <c r="U70" i="27"/>
  <c r="T70" i="27"/>
  <c r="S70" i="27"/>
  <c r="R70" i="27"/>
  <c r="Q70" i="27"/>
  <c r="P70" i="27"/>
  <c r="O70" i="27"/>
  <c r="N70" i="27"/>
  <c r="M70" i="27"/>
  <c r="L70" i="27"/>
  <c r="K70" i="27"/>
  <c r="J70" i="27"/>
  <c r="I70" i="27"/>
  <c r="H70" i="27"/>
  <c r="G70" i="27"/>
  <c r="F70" i="27"/>
  <c r="E70" i="27"/>
  <c r="D70" i="27"/>
  <c r="C70" i="27"/>
  <c r="B70" i="27"/>
  <c r="CA64" i="27"/>
  <c r="BY64" i="27"/>
  <c r="BX64" i="27"/>
  <c r="BV64" i="27"/>
  <c r="BU64" i="27"/>
  <c r="AT64" i="27"/>
  <c r="AS64" i="27"/>
  <c r="AR64" i="27"/>
  <c r="AQ64" i="27"/>
  <c r="AP64" i="27"/>
  <c r="AO64" i="27"/>
  <c r="AN64" i="27"/>
  <c r="AM64" i="27"/>
  <c r="AL64" i="27"/>
  <c r="AK64" i="27"/>
  <c r="AJ64" i="27"/>
  <c r="AI64" i="27"/>
  <c r="AH64" i="27"/>
  <c r="AG64" i="27"/>
  <c r="AF64" i="27"/>
  <c r="AE64" i="27"/>
  <c r="AD64" i="27"/>
  <c r="AC64" i="27"/>
  <c r="AB64" i="27"/>
  <c r="AA64" i="27"/>
  <c r="Z64" i="27"/>
  <c r="Y64" i="27"/>
  <c r="X64" i="27"/>
  <c r="W64" i="27"/>
  <c r="V64" i="27"/>
  <c r="U64" i="27"/>
  <c r="T64" i="27"/>
  <c r="S64" i="27"/>
  <c r="R64" i="27"/>
  <c r="Q64" i="27"/>
  <c r="P64" i="27"/>
  <c r="O64" i="27"/>
  <c r="N64" i="27"/>
  <c r="M64" i="27"/>
  <c r="L64" i="27"/>
  <c r="K64" i="27"/>
  <c r="J64" i="27"/>
  <c r="I64" i="27"/>
  <c r="H64" i="27"/>
  <c r="G64" i="27"/>
  <c r="F64" i="27"/>
  <c r="E64" i="27"/>
  <c r="D64" i="27"/>
  <c r="C64" i="27"/>
  <c r="B64" i="27"/>
  <c r="CA57" i="27"/>
  <c r="BY57" i="27"/>
  <c r="BX57" i="27"/>
  <c r="BV57" i="27"/>
  <c r="BU57" i="27"/>
  <c r="AT57" i="27"/>
  <c r="AS57" i="27"/>
  <c r="AR57" i="27"/>
  <c r="AQ57" i="27"/>
  <c r="AP57" i="27"/>
  <c r="AO57" i="27"/>
  <c r="AN57" i="27"/>
  <c r="AM57" i="27"/>
  <c r="AL57" i="27"/>
  <c r="AK57" i="27"/>
  <c r="AJ57" i="27"/>
  <c r="AI57" i="27"/>
  <c r="AH57" i="27"/>
  <c r="AG57" i="27"/>
  <c r="AF57" i="27"/>
  <c r="AE57" i="27"/>
  <c r="AD57" i="27"/>
  <c r="AC57" i="27"/>
  <c r="AB57" i="27"/>
  <c r="AA57" i="27"/>
  <c r="Z57" i="27"/>
  <c r="Y57" i="27"/>
  <c r="X57" i="27"/>
  <c r="W57" i="27"/>
  <c r="V57" i="27"/>
  <c r="U57" i="27"/>
  <c r="T57" i="27"/>
  <c r="S57" i="27"/>
  <c r="R57" i="27"/>
  <c r="Q57" i="27"/>
  <c r="P57" i="27"/>
  <c r="O57" i="27"/>
  <c r="N57" i="27"/>
  <c r="M57" i="27"/>
  <c r="L57" i="27"/>
  <c r="K57" i="27"/>
  <c r="J57" i="27"/>
  <c r="I57" i="27"/>
  <c r="H57" i="27"/>
  <c r="G57" i="27"/>
  <c r="F57" i="27"/>
  <c r="E57" i="27"/>
  <c r="D57" i="27"/>
  <c r="C57" i="27"/>
  <c r="B57" i="27"/>
  <c r="CA49" i="27"/>
  <c r="BY49" i="27"/>
  <c r="BX49" i="27"/>
  <c r="BV49" i="27"/>
  <c r="BU49" i="27"/>
  <c r="AT49" i="27"/>
  <c r="AS49" i="27"/>
  <c r="AR49" i="27"/>
  <c r="AQ49" i="27"/>
  <c r="AP49" i="27"/>
  <c r="AO49" i="27"/>
  <c r="AN49" i="27"/>
  <c r="AM49" i="27"/>
  <c r="AL49" i="27"/>
  <c r="AK49" i="27"/>
  <c r="AJ49" i="27"/>
  <c r="AI49" i="27"/>
  <c r="AH49" i="27"/>
  <c r="AG49" i="27"/>
  <c r="AF49" i="27"/>
  <c r="AE49" i="27"/>
  <c r="AD49" i="27"/>
  <c r="AC49" i="27"/>
  <c r="AB49" i="27"/>
  <c r="AA49" i="27"/>
  <c r="Z49" i="27"/>
  <c r="Y49" i="27"/>
  <c r="X49" i="27"/>
  <c r="W49" i="27"/>
  <c r="V49" i="27"/>
  <c r="U49" i="27"/>
  <c r="T49" i="27"/>
  <c r="S49" i="27"/>
  <c r="R49" i="27"/>
  <c r="Q49" i="27"/>
  <c r="P49" i="27"/>
  <c r="O49" i="27"/>
  <c r="N49" i="27"/>
  <c r="M49" i="27"/>
  <c r="L49" i="27"/>
  <c r="K49" i="27"/>
  <c r="J49" i="27"/>
  <c r="I49" i="27"/>
  <c r="H49" i="27"/>
  <c r="G49" i="27"/>
  <c r="F49" i="27"/>
  <c r="E49" i="27"/>
  <c r="D49" i="27"/>
  <c r="C49" i="27"/>
  <c r="B49" i="27"/>
  <c r="CA41" i="27"/>
  <c r="BY41" i="27"/>
  <c r="BX41" i="27"/>
  <c r="BV41" i="27"/>
  <c r="BU41" i="27"/>
  <c r="AT41" i="27"/>
  <c r="AS41" i="27"/>
  <c r="AR41" i="27"/>
  <c r="AQ41" i="27"/>
  <c r="AP41" i="27"/>
  <c r="AO41" i="27"/>
  <c r="AN41" i="27"/>
  <c r="AM41" i="27"/>
  <c r="AL41" i="27"/>
  <c r="AK41" i="27"/>
  <c r="AJ41" i="27"/>
  <c r="AI41" i="27"/>
  <c r="AH41" i="27"/>
  <c r="AG41" i="27"/>
  <c r="AF41" i="27"/>
  <c r="AE41" i="27"/>
  <c r="AD41" i="27"/>
  <c r="AC41" i="27"/>
  <c r="AB41" i="27"/>
  <c r="AA41" i="27"/>
  <c r="Z41" i="27"/>
  <c r="Y41" i="27"/>
  <c r="X41" i="27"/>
  <c r="W41" i="27"/>
  <c r="V41" i="27"/>
  <c r="U41" i="27"/>
  <c r="T41" i="27"/>
  <c r="S41" i="27"/>
  <c r="R41" i="27"/>
  <c r="Q41" i="27"/>
  <c r="P41" i="27"/>
  <c r="O41" i="27"/>
  <c r="N41" i="27"/>
  <c r="M41" i="27"/>
  <c r="L41" i="27"/>
  <c r="K41" i="27"/>
  <c r="J41" i="27"/>
  <c r="I41" i="27"/>
  <c r="H41" i="27"/>
  <c r="G41" i="27"/>
  <c r="F41" i="27"/>
  <c r="E41" i="27"/>
  <c r="D41" i="27"/>
  <c r="C41" i="27"/>
  <c r="B41" i="27"/>
  <c r="CA33" i="27"/>
  <c r="BY33" i="27"/>
  <c r="BX33" i="27"/>
  <c r="BV33" i="27"/>
  <c r="BU33" i="27"/>
  <c r="AT33" i="27"/>
  <c r="AS33" i="27"/>
  <c r="AR33" i="27"/>
  <c r="AQ33" i="27"/>
  <c r="AP33" i="27"/>
  <c r="AO33" i="27"/>
  <c r="AN33" i="27"/>
  <c r="AM33" i="27"/>
  <c r="AL33" i="27"/>
  <c r="AK33" i="27"/>
  <c r="AJ33" i="27"/>
  <c r="AI33" i="27"/>
  <c r="AH33" i="27"/>
  <c r="AG33" i="27"/>
  <c r="AF33" i="27"/>
  <c r="AE33" i="27"/>
  <c r="AD33" i="27"/>
  <c r="AC33" i="27"/>
  <c r="AB33" i="27"/>
  <c r="AA33" i="27"/>
  <c r="Z33" i="27"/>
  <c r="Y33" i="27"/>
  <c r="X33" i="27"/>
  <c r="W33" i="27"/>
  <c r="V33" i="27"/>
  <c r="U33" i="27"/>
  <c r="T33" i="27"/>
  <c r="S33" i="27"/>
  <c r="R33" i="27"/>
  <c r="Q33" i="27"/>
  <c r="P33" i="27"/>
  <c r="O33" i="27"/>
  <c r="N33" i="27"/>
  <c r="M33" i="27"/>
  <c r="L33" i="27"/>
  <c r="K33" i="27"/>
  <c r="J33" i="27"/>
  <c r="I33" i="27"/>
  <c r="H33" i="27"/>
  <c r="G33" i="27"/>
  <c r="F33" i="27"/>
  <c r="E33" i="27"/>
  <c r="D33" i="27"/>
  <c r="C33" i="27"/>
  <c r="B33" i="27"/>
  <c r="CA28" i="27"/>
  <c r="BY28" i="27"/>
  <c r="BX28" i="27"/>
  <c r="BV28" i="27"/>
  <c r="BU28" i="27"/>
  <c r="AT28" i="27"/>
  <c r="AS28" i="27"/>
  <c r="AR28" i="27"/>
  <c r="AQ28" i="27"/>
  <c r="AP28" i="27"/>
  <c r="AO28" i="27"/>
  <c r="AN28" i="27"/>
  <c r="AM28" i="27"/>
  <c r="AL28" i="27"/>
  <c r="AK28" i="27"/>
  <c r="AJ28" i="27"/>
  <c r="AI28" i="27"/>
  <c r="AH28" i="27"/>
  <c r="AG28" i="27"/>
  <c r="AF28" i="27"/>
  <c r="AE28" i="27"/>
  <c r="AD28" i="27"/>
  <c r="AC28" i="27"/>
  <c r="AB28" i="27"/>
  <c r="AA28" i="27"/>
  <c r="Z28" i="27"/>
  <c r="Y28" i="27"/>
  <c r="X28" i="27"/>
  <c r="W28" i="27"/>
  <c r="V28" i="27"/>
  <c r="U28" i="27"/>
  <c r="T28" i="27"/>
  <c r="S28" i="27"/>
  <c r="R28" i="27"/>
  <c r="Q28" i="27"/>
  <c r="P28" i="27"/>
  <c r="O28" i="27"/>
  <c r="N28" i="27"/>
  <c r="M28" i="27"/>
  <c r="L28" i="27"/>
  <c r="K28" i="27"/>
  <c r="J28" i="27"/>
  <c r="I28" i="27"/>
  <c r="H28" i="27"/>
  <c r="G28" i="27"/>
  <c r="F28" i="27"/>
  <c r="E28" i="27"/>
  <c r="D28" i="27"/>
  <c r="C28" i="27"/>
  <c r="B28" i="27"/>
  <c r="CA23" i="27"/>
  <c r="BY23" i="27"/>
  <c r="BX23" i="27"/>
  <c r="BV23" i="27"/>
  <c r="BU23" i="27"/>
  <c r="AT23" i="27"/>
  <c r="AS23" i="27"/>
  <c r="AR23" i="27"/>
  <c r="AQ23" i="27"/>
  <c r="AP23" i="27"/>
  <c r="AO23" i="27"/>
  <c r="AN23" i="27"/>
  <c r="AM23" i="27"/>
  <c r="AL23" i="27"/>
  <c r="AK23" i="27"/>
  <c r="AJ23" i="27"/>
  <c r="AI23" i="27"/>
  <c r="AH23" i="27"/>
  <c r="AG23" i="27"/>
  <c r="AF23" i="27"/>
  <c r="AE23" i="27"/>
  <c r="AD23" i="27"/>
  <c r="AC23" i="27"/>
  <c r="AB23" i="27"/>
  <c r="AA23" i="27"/>
  <c r="Z23" i="27"/>
  <c r="Y23" i="27"/>
  <c r="X23" i="27"/>
  <c r="W23" i="27"/>
  <c r="V23" i="27"/>
  <c r="U23" i="27"/>
  <c r="T23" i="27"/>
  <c r="S23" i="27"/>
  <c r="R23" i="27"/>
  <c r="Q23" i="27"/>
  <c r="P23" i="27"/>
  <c r="O23" i="27"/>
  <c r="N23" i="27"/>
  <c r="M23" i="27"/>
  <c r="L23" i="27"/>
  <c r="K23" i="27"/>
  <c r="J23" i="27"/>
  <c r="I23" i="27"/>
  <c r="H23" i="27"/>
  <c r="G23" i="27"/>
  <c r="F23" i="27"/>
  <c r="E23" i="27"/>
  <c r="D23" i="27"/>
  <c r="C23" i="27"/>
  <c r="B23" i="27"/>
  <c r="CA19" i="27"/>
  <c r="BY19" i="27"/>
  <c r="BX19" i="27"/>
  <c r="BV19" i="27"/>
  <c r="BU19" i="27"/>
  <c r="AT19" i="27"/>
  <c r="AS19" i="27"/>
  <c r="AR19" i="27"/>
  <c r="AQ19" i="27"/>
  <c r="AP19" i="27"/>
  <c r="AO19" i="27"/>
  <c r="AN19" i="27"/>
  <c r="AM19" i="27"/>
  <c r="AL19" i="27"/>
  <c r="AK19" i="27"/>
  <c r="AJ19" i="27"/>
  <c r="AI19" i="27"/>
  <c r="AH19" i="27"/>
  <c r="AG19" i="27"/>
  <c r="AF19" i="27"/>
  <c r="AE19" i="27"/>
  <c r="AD19" i="27"/>
  <c r="AC19" i="27"/>
  <c r="AB19" i="27"/>
  <c r="AA19" i="27"/>
  <c r="Z19" i="27"/>
  <c r="Y19" i="27"/>
  <c r="X19" i="27"/>
  <c r="W19" i="27"/>
  <c r="V19" i="27"/>
  <c r="U19" i="27"/>
  <c r="T19" i="27"/>
  <c r="S19" i="27"/>
  <c r="R19" i="27"/>
  <c r="Q19" i="27"/>
  <c r="P19" i="27"/>
  <c r="O19" i="27"/>
  <c r="N19" i="27"/>
  <c r="M19" i="27"/>
  <c r="L19" i="27"/>
  <c r="K19" i="27"/>
  <c r="J19" i="27"/>
  <c r="I19" i="27"/>
  <c r="H19" i="27"/>
  <c r="G19" i="27"/>
  <c r="F19" i="27"/>
  <c r="E19" i="27"/>
  <c r="D19" i="27"/>
  <c r="C19" i="27"/>
  <c r="B19" i="27"/>
  <c r="CA14" i="27"/>
  <c r="BY14" i="27"/>
  <c r="BX14" i="27"/>
  <c r="BV14" i="27"/>
  <c r="BU14" i="27"/>
  <c r="AT14" i="27"/>
  <c r="AS14" i="27"/>
  <c r="AR14" i="27"/>
  <c r="AQ14" i="27"/>
  <c r="AP14" i="27"/>
  <c r="AO14" i="27"/>
  <c r="AN14" i="27"/>
  <c r="AM14" i="27"/>
  <c r="AL14" i="27"/>
  <c r="AK14" i="27"/>
  <c r="AJ14" i="27"/>
  <c r="AI14" i="27"/>
  <c r="AH14" i="27"/>
  <c r="AG14" i="27"/>
  <c r="AF14" i="27"/>
  <c r="AE14" i="27"/>
  <c r="AD14" i="27"/>
  <c r="AC14" i="27"/>
  <c r="AB14" i="27"/>
  <c r="AA14" i="27"/>
  <c r="Z14" i="27"/>
  <c r="Y14" i="27"/>
  <c r="X14" i="27"/>
  <c r="W14" i="27"/>
  <c r="V14" i="27"/>
  <c r="U14" i="27"/>
  <c r="T14" i="27"/>
  <c r="S14" i="27"/>
  <c r="R14" i="27"/>
  <c r="Q14" i="27"/>
  <c r="P14" i="27"/>
  <c r="O14" i="27"/>
  <c r="N14" i="27"/>
  <c r="M14" i="27"/>
  <c r="L14" i="27"/>
  <c r="K14" i="27"/>
  <c r="J14" i="27"/>
  <c r="I14" i="27"/>
  <c r="H14" i="27"/>
  <c r="G14" i="27"/>
  <c r="F14" i="27"/>
  <c r="E14" i="27"/>
  <c r="D14" i="27"/>
  <c r="C14" i="27"/>
  <c r="B14" i="27"/>
  <c r="CA9" i="27"/>
  <c r="BY9" i="27"/>
  <c r="BX9" i="27"/>
  <c r="BV9" i="27"/>
  <c r="BU9" i="27"/>
  <c r="AT9" i="27"/>
  <c r="AS9" i="27"/>
  <c r="AR9" i="27"/>
  <c r="AQ9" i="27"/>
  <c r="AP9" i="27"/>
  <c r="AO9" i="27"/>
  <c r="AN9" i="27"/>
  <c r="AM9" i="27"/>
  <c r="AL9" i="27"/>
  <c r="AK9" i="27"/>
  <c r="AJ9" i="27"/>
  <c r="AI9" i="27"/>
  <c r="AH9" i="27"/>
  <c r="AG9" i="27"/>
  <c r="AF9" i="27"/>
  <c r="AE9" i="27"/>
  <c r="AD9" i="27"/>
  <c r="AC9" i="27"/>
  <c r="AB9" i="27"/>
  <c r="AA9" i="27"/>
  <c r="Z9" i="27"/>
  <c r="Y9" i="27"/>
  <c r="X9" i="27"/>
  <c r="W9" i="27"/>
  <c r="V9" i="27"/>
  <c r="U9" i="27"/>
  <c r="T9" i="27"/>
  <c r="S9" i="27"/>
  <c r="R9" i="27"/>
  <c r="Q9" i="27"/>
  <c r="P9" i="27"/>
  <c r="O9" i="27"/>
  <c r="N9" i="27"/>
  <c r="M9" i="27"/>
  <c r="L9" i="27"/>
  <c r="K9" i="27"/>
  <c r="J9" i="27"/>
  <c r="I9" i="27"/>
  <c r="H9" i="27"/>
  <c r="G9" i="27"/>
  <c r="F9" i="27"/>
  <c r="E9" i="27"/>
  <c r="D9" i="27"/>
  <c r="C9" i="27"/>
  <c r="B9" i="27"/>
  <c r="CA3" i="27"/>
  <c r="BY3" i="27"/>
  <c r="BX3" i="27"/>
  <c r="AT3" i="27"/>
  <c r="AS3" i="27"/>
  <c r="AR3" i="27"/>
  <c r="AQ3" i="27"/>
  <c r="AP3" i="27"/>
  <c r="AO3" i="27"/>
  <c r="AN3" i="27"/>
  <c r="AM3" i="27"/>
  <c r="AL3" i="27"/>
  <c r="AK3" i="27"/>
  <c r="AJ3" i="27"/>
  <c r="AI3" i="27"/>
  <c r="AH3" i="27"/>
  <c r="AG3" i="27"/>
  <c r="AF3" i="27"/>
  <c r="AE3" i="27"/>
  <c r="AD3" i="27"/>
  <c r="AC3" i="27"/>
  <c r="AB3" i="27"/>
  <c r="AA3" i="27"/>
  <c r="Z3" i="27"/>
  <c r="Y3" i="27"/>
  <c r="X3" i="27"/>
  <c r="W3" i="27"/>
  <c r="V3" i="27"/>
  <c r="U3" i="27"/>
  <c r="T3" i="27"/>
  <c r="S3" i="27"/>
  <c r="R3" i="27"/>
  <c r="Q3" i="27"/>
  <c r="P3" i="27"/>
  <c r="O3" i="27"/>
  <c r="N3" i="27"/>
  <c r="M3" i="27"/>
  <c r="L3" i="27"/>
  <c r="K3" i="27"/>
  <c r="J3" i="27"/>
  <c r="I3" i="27"/>
  <c r="H3" i="27"/>
  <c r="G3" i="27"/>
  <c r="F3" i="27"/>
  <c r="E3" i="27"/>
  <c r="D3" i="27"/>
  <c r="C3" i="27"/>
  <c r="B3" i="27"/>
  <c r="BR4" i="28"/>
  <c r="BS44" i="27"/>
  <c r="BR40" i="28"/>
  <c r="BS62" i="27"/>
  <c r="BR33" i="28"/>
  <c r="BS105" i="27"/>
  <c r="BR27" i="28"/>
  <c r="BR23" i="28"/>
  <c r="BS37" i="27"/>
  <c r="BR19" i="28"/>
  <c r="BS103" i="27"/>
  <c r="BR15" i="28"/>
  <c r="BS68" i="27"/>
  <c r="BR7" i="28"/>
  <c r="BS89" i="27"/>
  <c r="BR36" i="28"/>
  <c r="BS122" i="27"/>
  <c r="BR29" i="28"/>
  <c r="BS26" i="27"/>
  <c r="BR32" i="28"/>
  <c r="BS46" i="27"/>
  <c r="BR30" i="28"/>
  <c r="BS31" i="27"/>
  <c r="BR28" i="28"/>
  <c r="BR9" i="28"/>
  <c r="BS7" i="27"/>
  <c r="BR8" i="28"/>
  <c r="BS95" i="27"/>
  <c r="BR3" i="28"/>
  <c r="BS36" i="27"/>
  <c r="BR37" i="28"/>
  <c r="BS39" i="27"/>
  <c r="BR11" i="28"/>
  <c r="BS17" i="27"/>
  <c r="BR25" i="28"/>
  <c r="BS54" i="27"/>
  <c r="BR21" i="28"/>
  <c r="BS104" i="27"/>
  <c r="BR17" i="28"/>
  <c r="BS79" i="27"/>
  <c r="BR13" i="28"/>
  <c r="BS25" i="27"/>
  <c r="BR42" i="28"/>
  <c r="BR31" i="28"/>
  <c r="BS38" i="27"/>
  <c r="BR10" i="28"/>
  <c r="BS12" i="27"/>
  <c r="BS53" i="27"/>
  <c r="BR5" i="28"/>
  <c r="BR6" i="28"/>
  <c r="BS60" i="27"/>
  <c r="BR41" i="28"/>
  <c r="BR38" i="28"/>
  <c r="BS47" i="27"/>
  <c r="BR34" i="28"/>
  <c r="BS112" i="27"/>
  <c r="BR26" i="28"/>
  <c r="BS61" i="27"/>
  <c r="BR24" i="28"/>
  <c r="BS45" i="27"/>
  <c r="BR22" i="28"/>
  <c r="BS111" i="27"/>
  <c r="BR20" i="28"/>
  <c r="BS110" i="27"/>
  <c r="BR18" i="28"/>
  <c r="BS84" i="27"/>
  <c r="BR16" i="28"/>
  <c r="BS73" i="27"/>
  <c r="BR14" i="28"/>
  <c r="BS30" i="27"/>
  <c r="BR12" i="28"/>
  <c r="BS21" i="27"/>
  <c r="BR39" i="28"/>
  <c r="BS55" i="27"/>
  <c r="BR35" i="28"/>
  <c r="BS117" i="27"/>
  <c r="CA121" i="27"/>
  <c r="BY121" i="27"/>
  <c r="BX121" i="27"/>
  <c r="BB121" i="27"/>
  <c r="BA121" i="27"/>
  <c r="AZ121" i="27"/>
  <c r="AY121" i="27"/>
  <c r="AX121" i="27"/>
  <c r="AW121" i="27"/>
  <c r="AV121" i="27"/>
  <c r="AU121" i="27"/>
  <c r="AT121" i="27"/>
  <c r="AS121" i="27"/>
  <c r="AR121" i="27"/>
  <c r="AQ121" i="27"/>
  <c r="AP121" i="27"/>
  <c r="AO121" i="27"/>
  <c r="AN121" i="27"/>
  <c r="AM121" i="27"/>
  <c r="AL121" i="27"/>
  <c r="AK121" i="27"/>
  <c r="AJ121" i="27"/>
  <c r="AI121" i="27"/>
  <c r="AH121" i="27"/>
  <c r="AG121" i="27"/>
  <c r="AF121" i="27"/>
  <c r="AE121" i="27"/>
  <c r="AD121" i="27"/>
  <c r="AC121" i="27"/>
  <c r="AB121" i="27"/>
  <c r="AA121" i="27"/>
  <c r="Z121" i="27"/>
  <c r="Y121" i="27"/>
  <c r="X121" i="27"/>
  <c r="W121" i="27"/>
  <c r="V121" i="27"/>
  <c r="U121" i="27"/>
  <c r="T121" i="27"/>
  <c r="S121" i="27"/>
  <c r="R121" i="27"/>
  <c r="Q121" i="27"/>
  <c r="P121" i="27"/>
  <c r="O121" i="27"/>
  <c r="N121" i="27"/>
  <c r="M121" i="27"/>
  <c r="L121" i="27"/>
  <c r="K121" i="27"/>
  <c r="J121" i="27"/>
  <c r="I121" i="27"/>
  <c r="H121" i="27"/>
  <c r="G121" i="27"/>
  <c r="F121" i="27"/>
  <c r="E121" i="27"/>
  <c r="D121" i="27"/>
  <c r="C121" i="27"/>
  <c r="CA120" i="27"/>
  <c r="BY120" i="27"/>
  <c r="BX120" i="27"/>
  <c r="BB120" i="27"/>
  <c r="BA120" i="27"/>
  <c r="AZ120" i="27"/>
  <c r="AY120" i="27"/>
  <c r="AX120" i="27"/>
  <c r="AW120" i="27"/>
  <c r="AV120" i="27"/>
  <c r="AU120" i="27"/>
  <c r="AT120" i="27"/>
  <c r="AS120" i="27"/>
  <c r="AR120" i="27"/>
  <c r="AQ120" i="27"/>
  <c r="AP120" i="27"/>
  <c r="AO120" i="27"/>
  <c r="AM120" i="27"/>
  <c r="AL120" i="27"/>
  <c r="AK120" i="27"/>
  <c r="AJ120" i="27"/>
  <c r="AI120" i="27"/>
  <c r="AH120" i="27"/>
  <c r="AG120" i="27"/>
  <c r="AF120" i="27"/>
  <c r="AE120" i="27"/>
  <c r="AD120" i="27"/>
  <c r="AC120" i="27"/>
  <c r="AB120" i="27"/>
  <c r="AA120" i="27"/>
  <c r="Z120" i="27"/>
  <c r="Y120" i="27"/>
  <c r="X120" i="27"/>
  <c r="W120" i="27"/>
  <c r="V120" i="27"/>
  <c r="U120" i="27"/>
  <c r="T120" i="27"/>
  <c r="S120" i="27"/>
  <c r="R120" i="27"/>
  <c r="Q120" i="27"/>
  <c r="P120" i="27"/>
  <c r="O120" i="27"/>
  <c r="N120" i="27"/>
  <c r="M120" i="27"/>
  <c r="L120" i="27"/>
  <c r="K120" i="27"/>
  <c r="J120" i="27"/>
  <c r="I120" i="27"/>
  <c r="H120" i="27"/>
  <c r="G120" i="27"/>
  <c r="F120" i="27"/>
  <c r="E120" i="27"/>
  <c r="D120" i="27"/>
  <c r="C120" i="27"/>
  <c r="B121" i="27"/>
  <c r="B120" i="27"/>
  <c r="CA116" i="27"/>
  <c r="BY116" i="27"/>
  <c r="BX116" i="27"/>
  <c r="BB116" i="27"/>
  <c r="BA116" i="27"/>
  <c r="AZ116" i="27"/>
  <c r="AY116" i="27"/>
  <c r="AX116" i="27"/>
  <c r="AW116" i="27"/>
  <c r="AV116" i="27"/>
  <c r="AU116" i="27"/>
  <c r="AT116" i="27"/>
  <c r="AS116" i="27"/>
  <c r="AR116" i="27"/>
  <c r="AQ116" i="27"/>
  <c r="AP116" i="27"/>
  <c r="AO116" i="27"/>
  <c r="AM116" i="27"/>
  <c r="AL116" i="27"/>
  <c r="AK116" i="27"/>
  <c r="AJ116" i="27"/>
  <c r="AI116" i="27"/>
  <c r="AH116" i="27"/>
  <c r="AG116" i="27"/>
  <c r="AF116" i="27"/>
  <c r="AE116" i="27"/>
  <c r="AD116" i="27"/>
  <c r="AC116" i="27"/>
  <c r="AB116" i="27"/>
  <c r="AA116" i="27"/>
  <c r="Z116" i="27"/>
  <c r="Y116" i="27"/>
  <c r="X116" i="27"/>
  <c r="W116" i="27"/>
  <c r="V116" i="27"/>
  <c r="U116" i="27"/>
  <c r="T116" i="27"/>
  <c r="S116" i="27"/>
  <c r="R116" i="27"/>
  <c r="Q116" i="27"/>
  <c r="P116" i="27"/>
  <c r="O116" i="27"/>
  <c r="N116" i="27"/>
  <c r="M116" i="27"/>
  <c r="L116" i="27"/>
  <c r="K116" i="27"/>
  <c r="J116" i="27"/>
  <c r="I116" i="27"/>
  <c r="H116" i="27"/>
  <c r="G116" i="27"/>
  <c r="F116" i="27"/>
  <c r="E116" i="27"/>
  <c r="D116" i="27"/>
  <c r="C116" i="27"/>
  <c r="CA115" i="27"/>
  <c r="BY115" i="27"/>
  <c r="BX115" i="27"/>
  <c r="BB115" i="27"/>
  <c r="BA115" i="27"/>
  <c r="AZ115" i="27"/>
  <c r="AY115" i="27"/>
  <c r="AX115" i="27"/>
  <c r="AW115" i="27"/>
  <c r="AV115" i="27"/>
  <c r="AU115" i="27"/>
  <c r="AT115" i="27"/>
  <c r="AS115" i="27"/>
  <c r="AR115" i="27"/>
  <c r="AQ115" i="27"/>
  <c r="AP115" i="27"/>
  <c r="AO115" i="27"/>
  <c r="AN115" i="27"/>
  <c r="AM115" i="27"/>
  <c r="AL115" i="27"/>
  <c r="AK115" i="27"/>
  <c r="AJ115" i="27"/>
  <c r="AI115" i="27"/>
  <c r="AH115" i="27"/>
  <c r="AG115" i="27"/>
  <c r="AF115" i="27"/>
  <c r="AE115" i="27"/>
  <c r="AD115" i="27"/>
  <c r="AC115" i="27"/>
  <c r="AB115" i="27"/>
  <c r="AA115" i="27"/>
  <c r="Z115" i="27"/>
  <c r="Y115" i="27"/>
  <c r="X115" i="27"/>
  <c r="W115" i="27"/>
  <c r="V115" i="27"/>
  <c r="U115" i="27"/>
  <c r="T115" i="27"/>
  <c r="S115" i="27"/>
  <c r="R115" i="27"/>
  <c r="Q115" i="27"/>
  <c r="P115" i="27"/>
  <c r="O115" i="27"/>
  <c r="N115" i="27"/>
  <c r="M115" i="27"/>
  <c r="L115" i="27"/>
  <c r="K115" i="27"/>
  <c r="J115" i="27"/>
  <c r="I115" i="27"/>
  <c r="H115" i="27"/>
  <c r="G115" i="27"/>
  <c r="F115" i="27"/>
  <c r="E115" i="27"/>
  <c r="D115" i="27"/>
  <c r="C115" i="27"/>
  <c r="B116" i="27"/>
  <c r="B115" i="27"/>
  <c r="CA109" i="27"/>
  <c r="BY109" i="27"/>
  <c r="BX109" i="27"/>
  <c r="BB109" i="27"/>
  <c r="BA109" i="27"/>
  <c r="AZ109" i="27"/>
  <c r="AY109" i="27"/>
  <c r="AX109" i="27"/>
  <c r="AW109" i="27"/>
  <c r="AV109" i="27"/>
  <c r="AU109" i="27"/>
  <c r="AT109" i="27"/>
  <c r="AS109" i="27"/>
  <c r="AR109" i="27"/>
  <c r="AQ109" i="27"/>
  <c r="AP109" i="27"/>
  <c r="AO109" i="27"/>
  <c r="AN109" i="27"/>
  <c r="AM109" i="27"/>
  <c r="AL109" i="27"/>
  <c r="AK109" i="27"/>
  <c r="AJ109" i="27"/>
  <c r="AI109" i="27"/>
  <c r="AH109" i="27"/>
  <c r="AG109" i="27"/>
  <c r="AF109" i="27"/>
  <c r="AE109" i="27"/>
  <c r="AD109" i="27"/>
  <c r="AC109" i="27"/>
  <c r="AB109" i="27"/>
  <c r="AA109" i="27"/>
  <c r="Z109" i="27"/>
  <c r="Y109" i="27"/>
  <c r="X109" i="27"/>
  <c r="W109" i="27"/>
  <c r="V109" i="27"/>
  <c r="U109" i="27"/>
  <c r="T109" i="27"/>
  <c r="S109" i="27"/>
  <c r="R109" i="27"/>
  <c r="Q109" i="27"/>
  <c r="P109" i="27"/>
  <c r="O109" i="27"/>
  <c r="N109" i="27"/>
  <c r="M109" i="27"/>
  <c r="L109" i="27"/>
  <c r="K109" i="27"/>
  <c r="J109" i="27"/>
  <c r="I109" i="27"/>
  <c r="H109" i="27"/>
  <c r="G109" i="27"/>
  <c r="F109" i="27"/>
  <c r="E109" i="27"/>
  <c r="D109" i="27"/>
  <c r="C109" i="27"/>
  <c r="CA108" i="27"/>
  <c r="BY108" i="27"/>
  <c r="BX108" i="27"/>
  <c r="BB108" i="27"/>
  <c r="BA108" i="27"/>
  <c r="AZ108" i="27"/>
  <c r="AY108" i="27"/>
  <c r="AX108" i="27"/>
  <c r="AW108" i="27"/>
  <c r="AV108" i="27"/>
  <c r="AU108" i="27"/>
  <c r="AT108" i="27"/>
  <c r="AS108" i="27"/>
  <c r="AR108" i="27"/>
  <c r="AQ108" i="27"/>
  <c r="AP108" i="27"/>
  <c r="AO108" i="27"/>
  <c r="AM108" i="27"/>
  <c r="AL108" i="27"/>
  <c r="AK108" i="27"/>
  <c r="AJ108" i="27"/>
  <c r="AI108" i="27"/>
  <c r="AH108" i="27"/>
  <c r="AG108" i="27"/>
  <c r="AF108" i="27"/>
  <c r="AE108" i="27"/>
  <c r="AD108" i="27"/>
  <c r="AC108" i="27"/>
  <c r="AB108" i="27"/>
  <c r="AA108" i="27"/>
  <c r="Z108" i="27"/>
  <c r="Y108" i="27"/>
  <c r="X108" i="27"/>
  <c r="W108" i="27"/>
  <c r="V108" i="27"/>
  <c r="U108" i="27"/>
  <c r="T108" i="27"/>
  <c r="S108" i="27"/>
  <c r="R108" i="27"/>
  <c r="Q108" i="27"/>
  <c r="P108" i="27"/>
  <c r="O108" i="27"/>
  <c r="N108" i="27"/>
  <c r="M108" i="27"/>
  <c r="L108" i="27"/>
  <c r="K108" i="27"/>
  <c r="J108" i="27"/>
  <c r="I108" i="27"/>
  <c r="H108" i="27"/>
  <c r="G108" i="27"/>
  <c r="F108" i="27"/>
  <c r="E108" i="27"/>
  <c r="D108" i="27"/>
  <c r="C108" i="27"/>
  <c r="B109" i="27"/>
  <c r="B108" i="27"/>
  <c r="CA102" i="27"/>
  <c r="BY102" i="27"/>
  <c r="BX102" i="27"/>
  <c r="BB102" i="27"/>
  <c r="BA102" i="27"/>
  <c r="AZ102" i="27"/>
  <c r="AY102" i="27"/>
  <c r="AX102" i="27"/>
  <c r="AW102" i="27"/>
  <c r="AV102" i="27"/>
  <c r="AU102" i="27"/>
  <c r="AT102" i="27"/>
  <c r="AS102" i="27"/>
  <c r="AR102" i="27"/>
  <c r="AQ102" i="27"/>
  <c r="AP102" i="27"/>
  <c r="AO102" i="27"/>
  <c r="AM102" i="27"/>
  <c r="AL102" i="27"/>
  <c r="AK102" i="27"/>
  <c r="AJ102" i="27"/>
  <c r="AI102" i="27"/>
  <c r="AH102" i="27"/>
  <c r="AG102" i="27"/>
  <c r="AF102" i="27"/>
  <c r="AE102" i="27"/>
  <c r="AD102" i="27"/>
  <c r="AC102" i="27"/>
  <c r="AB102" i="27"/>
  <c r="AA102" i="27"/>
  <c r="Z102" i="27"/>
  <c r="Y102" i="27"/>
  <c r="X102" i="27"/>
  <c r="W102" i="27"/>
  <c r="V102" i="27"/>
  <c r="U102" i="27"/>
  <c r="T102" i="27"/>
  <c r="S102" i="27"/>
  <c r="R102" i="27"/>
  <c r="Q102" i="27"/>
  <c r="P102" i="27"/>
  <c r="O102" i="27"/>
  <c r="N102" i="27"/>
  <c r="M102" i="27"/>
  <c r="L102" i="27"/>
  <c r="K102" i="27"/>
  <c r="J102" i="27"/>
  <c r="I102" i="27"/>
  <c r="H102" i="27"/>
  <c r="G102" i="27"/>
  <c r="F102" i="27"/>
  <c r="E102" i="27"/>
  <c r="D102" i="27"/>
  <c r="C102" i="27"/>
  <c r="CA101" i="27"/>
  <c r="BY101" i="27"/>
  <c r="BX101" i="27"/>
  <c r="BB101" i="27"/>
  <c r="BA101" i="27"/>
  <c r="AZ101" i="27"/>
  <c r="AY101" i="27"/>
  <c r="AX101" i="27"/>
  <c r="AW101" i="27"/>
  <c r="AV101" i="27"/>
  <c r="AU101" i="27"/>
  <c r="AT101" i="27"/>
  <c r="AS101" i="27"/>
  <c r="AR101" i="27"/>
  <c r="AQ101" i="27"/>
  <c r="AP101" i="27"/>
  <c r="AO101" i="27"/>
  <c r="AN101" i="27"/>
  <c r="AM101" i="27"/>
  <c r="AL101" i="27"/>
  <c r="AK101" i="27"/>
  <c r="AJ101" i="27"/>
  <c r="AI101" i="27"/>
  <c r="AH101" i="27"/>
  <c r="AG101" i="27"/>
  <c r="AF101" i="27"/>
  <c r="AE101" i="27"/>
  <c r="AD101" i="27"/>
  <c r="AC101" i="27"/>
  <c r="AB101" i="27"/>
  <c r="AA101" i="27"/>
  <c r="Z101" i="27"/>
  <c r="Y101" i="27"/>
  <c r="X101" i="27"/>
  <c r="W101" i="27"/>
  <c r="V101" i="27"/>
  <c r="U101" i="27"/>
  <c r="T101" i="27"/>
  <c r="S101" i="27"/>
  <c r="R101" i="27"/>
  <c r="Q101" i="27"/>
  <c r="P101" i="27"/>
  <c r="O101" i="27"/>
  <c r="N101" i="27"/>
  <c r="M101" i="27"/>
  <c r="L101" i="27"/>
  <c r="K101" i="27"/>
  <c r="J101" i="27"/>
  <c r="I101" i="27"/>
  <c r="H101" i="27"/>
  <c r="G101" i="27"/>
  <c r="F101" i="27"/>
  <c r="E101" i="27"/>
  <c r="D101" i="27"/>
  <c r="C101" i="27"/>
  <c r="CA100" i="27"/>
  <c r="BY100" i="27"/>
  <c r="BX100" i="27"/>
  <c r="BB100" i="27"/>
  <c r="BA100" i="27"/>
  <c r="AZ100" i="27"/>
  <c r="AY100" i="27"/>
  <c r="AX100" i="27"/>
  <c r="AW100" i="27"/>
  <c r="AV100" i="27"/>
  <c r="AU100" i="27"/>
  <c r="AT100" i="27"/>
  <c r="AS100" i="27"/>
  <c r="AR100" i="27"/>
  <c r="AQ100" i="27"/>
  <c r="AP100" i="27"/>
  <c r="AO100" i="27"/>
  <c r="AN100" i="27"/>
  <c r="AM100" i="27"/>
  <c r="AL100" i="27"/>
  <c r="AK100" i="27"/>
  <c r="AJ100" i="27"/>
  <c r="AI100" i="27"/>
  <c r="AH100" i="27"/>
  <c r="AG100" i="27"/>
  <c r="AF100" i="27"/>
  <c r="AE100" i="27"/>
  <c r="AD100" i="27"/>
  <c r="AC100" i="27"/>
  <c r="AB100" i="27"/>
  <c r="AA100" i="27"/>
  <c r="Z100" i="27"/>
  <c r="Y100" i="27"/>
  <c r="X100" i="27"/>
  <c r="W100" i="27"/>
  <c r="V100" i="27"/>
  <c r="U100" i="27"/>
  <c r="T100" i="27"/>
  <c r="S100" i="27"/>
  <c r="R100" i="27"/>
  <c r="Q100" i="27"/>
  <c r="P100" i="27"/>
  <c r="O100" i="27"/>
  <c r="N100" i="27"/>
  <c r="M100" i="27"/>
  <c r="L100" i="27"/>
  <c r="K100" i="27"/>
  <c r="J100" i="27"/>
  <c r="I100" i="27"/>
  <c r="H100" i="27"/>
  <c r="G100" i="27"/>
  <c r="F100" i="27"/>
  <c r="E100" i="27"/>
  <c r="D100" i="27"/>
  <c r="C100" i="27"/>
  <c r="B102" i="27"/>
  <c r="B101" i="27"/>
  <c r="B100" i="27"/>
  <c r="CA94" i="27"/>
  <c r="BY94" i="27"/>
  <c r="BX94" i="27"/>
  <c r="BB94" i="27"/>
  <c r="BA94" i="27"/>
  <c r="AZ94" i="27"/>
  <c r="AY94" i="27"/>
  <c r="AX94" i="27"/>
  <c r="AW94" i="27"/>
  <c r="AV94" i="27"/>
  <c r="AU94" i="27"/>
  <c r="AT94" i="27"/>
  <c r="AS94" i="27"/>
  <c r="AR94" i="27"/>
  <c r="AQ94" i="27"/>
  <c r="AP94" i="27"/>
  <c r="AO94" i="27"/>
  <c r="AM94" i="27"/>
  <c r="AL94" i="27"/>
  <c r="AK94" i="27"/>
  <c r="AJ94" i="27"/>
  <c r="AI94" i="27"/>
  <c r="AH94" i="27"/>
  <c r="AG94" i="27"/>
  <c r="AF94" i="27"/>
  <c r="AE94" i="27"/>
  <c r="AD94" i="27"/>
  <c r="AC94" i="27"/>
  <c r="AB94" i="27"/>
  <c r="AA94" i="27"/>
  <c r="Z94" i="27"/>
  <c r="Y94" i="27"/>
  <c r="X94" i="27"/>
  <c r="W94" i="27"/>
  <c r="V94" i="27"/>
  <c r="U94" i="27"/>
  <c r="T94" i="27"/>
  <c r="S94" i="27"/>
  <c r="R94" i="27"/>
  <c r="Q94" i="27"/>
  <c r="P94" i="27"/>
  <c r="O94" i="27"/>
  <c r="N94" i="27"/>
  <c r="M94" i="27"/>
  <c r="L94" i="27"/>
  <c r="K94" i="27"/>
  <c r="J94" i="27"/>
  <c r="I94" i="27"/>
  <c r="H94" i="27"/>
  <c r="G94" i="27"/>
  <c r="F94" i="27"/>
  <c r="E94" i="27"/>
  <c r="D94" i="27"/>
  <c r="C94" i="27"/>
  <c r="B94" i="27"/>
  <c r="CA88" i="27"/>
  <c r="BY88" i="27"/>
  <c r="BX88" i="27"/>
  <c r="BB88" i="27"/>
  <c r="BA88" i="27"/>
  <c r="AZ88" i="27"/>
  <c r="AY88" i="27"/>
  <c r="AX88" i="27"/>
  <c r="AW88" i="27"/>
  <c r="AV88" i="27"/>
  <c r="AU88" i="27"/>
  <c r="AT88" i="27"/>
  <c r="AS88" i="27"/>
  <c r="AR88" i="27"/>
  <c r="AQ88" i="27"/>
  <c r="AP88" i="27"/>
  <c r="AO88" i="27"/>
  <c r="AN88" i="27"/>
  <c r="AM88" i="27"/>
  <c r="AL88" i="27"/>
  <c r="AK88" i="27"/>
  <c r="AJ88" i="27"/>
  <c r="AI88" i="27"/>
  <c r="AH88" i="27"/>
  <c r="AG88" i="27"/>
  <c r="AF88" i="27"/>
  <c r="AE88" i="27"/>
  <c r="AD88" i="27"/>
  <c r="AC88" i="27"/>
  <c r="AB88" i="27"/>
  <c r="AA88" i="27"/>
  <c r="Z88" i="27"/>
  <c r="Y88" i="27"/>
  <c r="X88" i="27"/>
  <c r="W88" i="27"/>
  <c r="V88" i="27"/>
  <c r="U88" i="27"/>
  <c r="T88" i="27"/>
  <c r="S88" i="27"/>
  <c r="R88" i="27"/>
  <c r="Q88" i="27"/>
  <c r="P88" i="27"/>
  <c r="O88" i="27"/>
  <c r="N88" i="27"/>
  <c r="M88" i="27"/>
  <c r="L88" i="27"/>
  <c r="K88" i="27"/>
  <c r="J88" i="27"/>
  <c r="I88" i="27"/>
  <c r="H88" i="27"/>
  <c r="G88" i="27"/>
  <c r="F88" i="27"/>
  <c r="E88" i="27"/>
  <c r="D88" i="27"/>
  <c r="C88" i="27"/>
  <c r="CA87" i="27"/>
  <c r="BY87" i="27"/>
  <c r="BX87" i="27"/>
  <c r="BB87" i="27"/>
  <c r="BA87" i="27"/>
  <c r="AZ87" i="27"/>
  <c r="AY87" i="27"/>
  <c r="AX87" i="27"/>
  <c r="AW87" i="27"/>
  <c r="AV87" i="27"/>
  <c r="AU87" i="27"/>
  <c r="AT87" i="27"/>
  <c r="AS87" i="27"/>
  <c r="AR87" i="27"/>
  <c r="AQ87" i="27"/>
  <c r="AP87" i="27"/>
  <c r="AO87" i="27"/>
  <c r="AN87" i="27"/>
  <c r="AM87" i="27"/>
  <c r="AL87" i="27"/>
  <c r="AK87" i="27"/>
  <c r="AJ87" i="27"/>
  <c r="AI87" i="27"/>
  <c r="AH87" i="27"/>
  <c r="AG87" i="27"/>
  <c r="AF87" i="27"/>
  <c r="AE87" i="27"/>
  <c r="AD87" i="27"/>
  <c r="AC87" i="27"/>
  <c r="AB87" i="27"/>
  <c r="AA87" i="27"/>
  <c r="Z87" i="27"/>
  <c r="Y87" i="27"/>
  <c r="X87" i="27"/>
  <c r="W87" i="27"/>
  <c r="V87" i="27"/>
  <c r="U87" i="27"/>
  <c r="T87" i="27"/>
  <c r="S87" i="27"/>
  <c r="R87" i="27"/>
  <c r="Q87" i="27"/>
  <c r="P87" i="27"/>
  <c r="O87" i="27"/>
  <c r="N87" i="27"/>
  <c r="M87" i="27"/>
  <c r="L87" i="27"/>
  <c r="K87" i="27"/>
  <c r="J87" i="27"/>
  <c r="I87" i="27"/>
  <c r="H87" i="27"/>
  <c r="G87" i="27"/>
  <c r="F87" i="27"/>
  <c r="E87" i="27"/>
  <c r="D87" i="27"/>
  <c r="C87" i="27"/>
  <c r="B88" i="27"/>
  <c r="B87" i="27"/>
  <c r="CA83" i="27"/>
  <c r="BY83" i="27"/>
  <c r="BX83" i="27"/>
  <c r="BB83" i="27"/>
  <c r="BA83" i="27"/>
  <c r="AZ83" i="27"/>
  <c r="AY83" i="27"/>
  <c r="AX83" i="27"/>
  <c r="AW83" i="27"/>
  <c r="AV83" i="27"/>
  <c r="AU83" i="27"/>
  <c r="AT83" i="27"/>
  <c r="AS83" i="27"/>
  <c r="AR83" i="27"/>
  <c r="AQ83" i="27"/>
  <c r="AP83" i="27"/>
  <c r="AO83" i="27"/>
  <c r="AM83" i="27"/>
  <c r="AL83" i="27"/>
  <c r="AK83" i="27"/>
  <c r="AJ83" i="27"/>
  <c r="AI83" i="27"/>
  <c r="AH83" i="27"/>
  <c r="AG83" i="27"/>
  <c r="AF83" i="27"/>
  <c r="AE83" i="27"/>
  <c r="AD83" i="27"/>
  <c r="AC83" i="27"/>
  <c r="AB83" i="27"/>
  <c r="AA83" i="27"/>
  <c r="Z83" i="27"/>
  <c r="Y83" i="27"/>
  <c r="X83" i="27"/>
  <c r="W83" i="27"/>
  <c r="V83" i="27"/>
  <c r="U83" i="27"/>
  <c r="T83" i="27"/>
  <c r="S83" i="27"/>
  <c r="R83" i="27"/>
  <c r="Q83" i="27"/>
  <c r="P83" i="27"/>
  <c r="O83" i="27"/>
  <c r="N83" i="27"/>
  <c r="M83" i="27"/>
  <c r="L83" i="27"/>
  <c r="K83" i="27"/>
  <c r="J83" i="27"/>
  <c r="I83" i="27"/>
  <c r="H83" i="27"/>
  <c r="G83" i="27"/>
  <c r="F83" i="27"/>
  <c r="E83" i="27"/>
  <c r="D83" i="27"/>
  <c r="C83" i="27"/>
  <c r="CA82" i="27"/>
  <c r="BY82" i="27"/>
  <c r="BX82" i="27"/>
  <c r="BB82" i="27"/>
  <c r="BA82" i="27"/>
  <c r="AZ82" i="27"/>
  <c r="AY82" i="27"/>
  <c r="AX82" i="27"/>
  <c r="AW82" i="27"/>
  <c r="AV82" i="27"/>
  <c r="AU82" i="27"/>
  <c r="AT82" i="27"/>
  <c r="AS82" i="27"/>
  <c r="AR82" i="27"/>
  <c r="AQ82" i="27"/>
  <c r="AP82" i="27"/>
  <c r="AO82" i="27"/>
  <c r="AM82" i="27"/>
  <c r="AL82" i="27"/>
  <c r="AK82" i="27"/>
  <c r="AJ82" i="27"/>
  <c r="AI82" i="27"/>
  <c r="AH82" i="27"/>
  <c r="AG82" i="27"/>
  <c r="AF82" i="27"/>
  <c r="AE82" i="27"/>
  <c r="AD82" i="27"/>
  <c r="AC82" i="27"/>
  <c r="AB82" i="27"/>
  <c r="AA82" i="27"/>
  <c r="Z82" i="27"/>
  <c r="Y82" i="27"/>
  <c r="X82" i="27"/>
  <c r="W82" i="27"/>
  <c r="V82" i="27"/>
  <c r="U82" i="27"/>
  <c r="T82" i="27"/>
  <c r="S82" i="27"/>
  <c r="R82" i="27"/>
  <c r="Q82" i="27"/>
  <c r="P82" i="27"/>
  <c r="O82" i="27"/>
  <c r="N82" i="27"/>
  <c r="M82" i="27"/>
  <c r="L82" i="27"/>
  <c r="K82" i="27"/>
  <c r="J82" i="27"/>
  <c r="I82" i="27"/>
  <c r="H82" i="27"/>
  <c r="G82" i="27"/>
  <c r="F82" i="27"/>
  <c r="E82" i="27"/>
  <c r="D82" i="27"/>
  <c r="C82" i="27"/>
  <c r="B83" i="27"/>
  <c r="B82" i="27"/>
  <c r="CA78" i="27"/>
  <c r="BY78" i="27"/>
  <c r="BX78" i="27"/>
  <c r="BB78" i="27"/>
  <c r="BA78" i="27"/>
  <c r="AZ78" i="27"/>
  <c r="AY78" i="27"/>
  <c r="AX78" i="27"/>
  <c r="AW78" i="27"/>
  <c r="AV78" i="27"/>
  <c r="AU78" i="27"/>
  <c r="AT78" i="27"/>
  <c r="AS78" i="27"/>
  <c r="AR78" i="27"/>
  <c r="AQ78" i="27"/>
  <c r="AP78" i="27"/>
  <c r="AO78" i="27"/>
  <c r="AN78" i="27"/>
  <c r="AM78" i="27"/>
  <c r="AL78" i="27"/>
  <c r="AK78" i="27"/>
  <c r="AJ78" i="27"/>
  <c r="AI78" i="27"/>
  <c r="AH78" i="27"/>
  <c r="AG78" i="27"/>
  <c r="AF78" i="27"/>
  <c r="AE78" i="27"/>
  <c r="AD78" i="27"/>
  <c r="AC78" i="27"/>
  <c r="AB78" i="27"/>
  <c r="AA78" i="27"/>
  <c r="Z78" i="27"/>
  <c r="Y78" i="27"/>
  <c r="X78" i="27"/>
  <c r="W78" i="27"/>
  <c r="V78" i="27"/>
  <c r="U78" i="27"/>
  <c r="T78" i="27"/>
  <c r="S78" i="27"/>
  <c r="R78" i="27"/>
  <c r="Q78" i="27"/>
  <c r="P78" i="27"/>
  <c r="O78" i="27"/>
  <c r="N78" i="27"/>
  <c r="M78" i="27"/>
  <c r="L78" i="27"/>
  <c r="K78" i="27"/>
  <c r="J78" i="27"/>
  <c r="I78" i="27"/>
  <c r="H78" i="27"/>
  <c r="G78" i="27"/>
  <c r="F78" i="27"/>
  <c r="E78" i="27"/>
  <c r="D78" i="27"/>
  <c r="C78" i="27"/>
  <c r="CA77" i="27"/>
  <c r="BY77" i="27"/>
  <c r="BX77" i="27"/>
  <c r="BB77" i="27"/>
  <c r="BA77" i="27"/>
  <c r="AZ77" i="27"/>
  <c r="AY77" i="27"/>
  <c r="AX77" i="27"/>
  <c r="AW77" i="27"/>
  <c r="AV77" i="27"/>
  <c r="AU77" i="27"/>
  <c r="AT77" i="27"/>
  <c r="AS77" i="27"/>
  <c r="AR77" i="27"/>
  <c r="AQ77" i="27"/>
  <c r="AP77" i="27"/>
  <c r="AO77" i="27"/>
  <c r="AN77" i="27"/>
  <c r="AM77" i="27"/>
  <c r="AL77" i="27"/>
  <c r="AK77" i="27"/>
  <c r="AJ77" i="27"/>
  <c r="AI77" i="27"/>
  <c r="AH77" i="27"/>
  <c r="AG77" i="27"/>
  <c r="AF77" i="27"/>
  <c r="AE77" i="27"/>
  <c r="AD77" i="27"/>
  <c r="AC77" i="27"/>
  <c r="AB77" i="27"/>
  <c r="AA77" i="27"/>
  <c r="Z77" i="27"/>
  <c r="Y77" i="27"/>
  <c r="X77" i="27"/>
  <c r="W77" i="27"/>
  <c r="V77" i="27"/>
  <c r="U77" i="27"/>
  <c r="T77" i="27"/>
  <c r="S77" i="27"/>
  <c r="R77" i="27"/>
  <c r="Q77" i="27"/>
  <c r="P77" i="27"/>
  <c r="O77" i="27"/>
  <c r="N77" i="27"/>
  <c r="M77" i="27"/>
  <c r="L77" i="27"/>
  <c r="K77" i="27"/>
  <c r="J77" i="27"/>
  <c r="I77" i="27"/>
  <c r="H77" i="27"/>
  <c r="G77" i="27"/>
  <c r="F77" i="27"/>
  <c r="E77" i="27"/>
  <c r="D77" i="27"/>
  <c r="C77" i="27"/>
  <c r="B78" i="27"/>
  <c r="B77" i="27"/>
  <c r="CA72" i="27"/>
  <c r="BY72" i="27"/>
  <c r="BX72" i="27"/>
  <c r="BB72" i="27"/>
  <c r="BA72" i="27"/>
  <c r="AZ72" i="27"/>
  <c r="AY72" i="27"/>
  <c r="AX72" i="27"/>
  <c r="AW72" i="27"/>
  <c r="AV72" i="27"/>
  <c r="AU72" i="27"/>
  <c r="AT72" i="27"/>
  <c r="AS72" i="27"/>
  <c r="AR72" i="27"/>
  <c r="AQ72" i="27"/>
  <c r="AP72" i="27"/>
  <c r="AO72" i="27"/>
  <c r="AN72" i="27"/>
  <c r="AM72" i="27"/>
  <c r="AL72" i="27"/>
  <c r="AK72" i="27"/>
  <c r="AJ72" i="27"/>
  <c r="AI72" i="27"/>
  <c r="AH72" i="27"/>
  <c r="AG72" i="27"/>
  <c r="AF72" i="27"/>
  <c r="AE72" i="27"/>
  <c r="AD72" i="27"/>
  <c r="AC72" i="27"/>
  <c r="AB72" i="27"/>
  <c r="AA72" i="27"/>
  <c r="Z72" i="27"/>
  <c r="Y72" i="27"/>
  <c r="X72" i="27"/>
  <c r="W72" i="27"/>
  <c r="V72" i="27"/>
  <c r="U72" i="27"/>
  <c r="T72" i="27"/>
  <c r="S72" i="27"/>
  <c r="R72" i="27"/>
  <c r="Q72" i="27"/>
  <c r="P72" i="27"/>
  <c r="O72" i="27"/>
  <c r="N72" i="27"/>
  <c r="M72" i="27"/>
  <c r="L72" i="27"/>
  <c r="K72" i="27"/>
  <c r="J72" i="27"/>
  <c r="I72" i="27"/>
  <c r="H72" i="27"/>
  <c r="G72" i="27"/>
  <c r="F72" i="27"/>
  <c r="E72" i="27"/>
  <c r="D72" i="27"/>
  <c r="C72" i="27"/>
  <c r="CA71" i="27"/>
  <c r="BY71" i="27"/>
  <c r="BX71" i="27"/>
  <c r="BL71" i="27"/>
  <c r="BG71" i="27"/>
  <c r="BF71" i="27"/>
  <c r="BB71" i="27"/>
  <c r="BA71" i="27"/>
  <c r="AZ71" i="27"/>
  <c r="AY71" i="27"/>
  <c r="AX71" i="27"/>
  <c r="AW71" i="27"/>
  <c r="AV71" i="27"/>
  <c r="AU71" i="27"/>
  <c r="AT71" i="27"/>
  <c r="AS71" i="27"/>
  <c r="AR71" i="27"/>
  <c r="AQ71" i="27"/>
  <c r="AP71" i="27"/>
  <c r="AO71" i="27"/>
  <c r="AN71" i="27"/>
  <c r="AM71" i="27"/>
  <c r="AL71" i="27"/>
  <c r="AK71" i="27"/>
  <c r="AJ71" i="27"/>
  <c r="AI71" i="27"/>
  <c r="AH71" i="27"/>
  <c r="AG71" i="27"/>
  <c r="AF71" i="27"/>
  <c r="AE71" i="27"/>
  <c r="AD71" i="27"/>
  <c r="AC71" i="27"/>
  <c r="AB71" i="27"/>
  <c r="AA71" i="27"/>
  <c r="Z71" i="27"/>
  <c r="Y71" i="27"/>
  <c r="X71" i="27"/>
  <c r="W71" i="27"/>
  <c r="V71" i="27"/>
  <c r="U71" i="27"/>
  <c r="T71" i="27"/>
  <c r="S71" i="27"/>
  <c r="R71" i="27"/>
  <c r="Q71" i="27"/>
  <c r="P71" i="27"/>
  <c r="O71" i="27"/>
  <c r="N71" i="27"/>
  <c r="M71" i="27"/>
  <c r="L71" i="27"/>
  <c r="K71" i="27"/>
  <c r="J71" i="27"/>
  <c r="I71" i="27"/>
  <c r="H71" i="27"/>
  <c r="G71" i="27"/>
  <c r="F71" i="27"/>
  <c r="E71" i="27"/>
  <c r="D71" i="27"/>
  <c r="C71" i="27"/>
  <c r="B72" i="27"/>
  <c r="B71" i="27"/>
  <c r="CA67" i="27"/>
  <c r="BY67" i="27"/>
  <c r="BX67" i="27"/>
  <c r="BB67" i="27"/>
  <c r="BA67" i="27"/>
  <c r="AZ67" i="27"/>
  <c r="AY67" i="27"/>
  <c r="AX67" i="27"/>
  <c r="AW67" i="27"/>
  <c r="AV67" i="27"/>
  <c r="AU67" i="27"/>
  <c r="AT67" i="27"/>
  <c r="AS67" i="27"/>
  <c r="AR67" i="27"/>
  <c r="AQ67" i="27"/>
  <c r="AP67" i="27"/>
  <c r="AO67" i="27"/>
  <c r="AM67" i="27"/>
  <c r="AL67" i="27"/>
  <c r="AK67" i="27"/>
  <c r="AJ67" i="27"/>
  <c r="AI67" i="27"/>
  <c r="AH67" i="27"/>
  <c r="AG67" i="27"/>
  <c r="AF67" i="27"/>
  <c r="AE67" i="27"/>
  <c r="AD67" i="27"/>
  <c r="AC67" i="27"/>
  <c r="AB67" i="27"/>
  <c r="AA67" i="27"/>
  <c r="Z67" i="27"/>
  <c r="Y67" i="27"/>
  <c r="X67" i="27"/>
  <c r="W67" i="27"/>
  <c r="V67" i="27"/>
  <c r="U67" i="27"/>
  <c r="T67" i="27"/>
  <c r="S67" i="27"/>
  <c r="R67" i="27"/>
  <c r="Q67" i="27"/>
  <c r="P67" i="27"/>
  <c r="O67" i="27"/>
  <c r="N67" i="27"/>
  <c r="M67" i="27"/>
  <c r="L67" i="27"/>
  <c r="K67" i="27"/>
  <c r="J67" i="27"/>
  <c r="I67" i="27"/>
  <c r="H67" i="27"/>
  <c r="G67" i="27"/>
  <c r="F67" i="27"/>
  <c r="E67" i="27"/>
  <c r="D67" i="27"/>
  <c r="C67" i="27"/>
  <c r="CA66" i="27"/>
  <c r="BY66" i="27"/>
  <c r="BX66" i="27"/>
  <c r="BL66" i="27"/>
  <c r="BG66" i="27"/>
  <c r="BF66" i="27"/>
  <c r="BB66" i="27"/>
  <c r="BA66" i="27"/>
  <c r="AZ66" i="27"/>
  <c r="AY66" i="27"/>
  <c r="AX66" i="27"/>
  <c r="AW66" i="27"/>
  <c r="AV66" i="27"/>
  <c r="AU66" i="27"/>
  <c r="AT66" i="27"/>
  <c r="AS66" i="27"/>
  <c r="AR66" i="27"/>
  <c r="AQ66" i="27"/>
  <c r="AP66" i="27"/>
  <c r="AO66" i="27"/>
  <c r="AN66" i="27"/>
  <c r="AM66" i="27"/>
  <c r="AL66" i="27"/>
  <c r="AK66" i="27"/>
  <c r="AJ66" i="27"/>
  <c r="AI66" i="27"/>
  <c r="AH66" i="27"/>
  <c r="AG66" i="27"/>
  <c r="AF66" i="27"/>
  <c r="AE66" i="27"/>
  <c r="AD66" i="27"/>
  <c r="AC66" i="27"/>
  <c r="AB66" i="27"/>
  <c r="AA66" i="27"/>
  <c r="Z66" i="27"/>
  <c r="Y66" i="27"/>
  <c r="X66" i="27"/>
  <c r="W66" i="27"/>
  <c r="V66" i="27"/>
  <c r="U66" i="27"/>
  <c r="T66" i="27"/>
  <c r="S66" i="27"/>
  <c r="R66" i="27"/>
  <c r="Q66" i="27"/>
  <c r="P66" i="27"/>
  <c r="O66" i="27"/>
  <c r="N66" i="27"/>
  <c r="M66" i="27"/>
  <c r="L66" i="27"/>
  <c r="K66" i="27"/>
  <c r="J66" i="27"/>
  <c r="I66" i="27"/>
  <c r="H66" i="27"/>
  <c r="G66" i="27"/>
  <c r="F66" i="27"/>
  <c r="E66" i="27"/>
  <c r="D66" i="27"/>
  <c r="C66" i="27"/>
  <c r="CA65" i="27"/>
  <c r="BY65" i="27"/>
  <c r="BX65" i="27"/>
  <c r="BL65" i="27"/>
  <c r="BG65" i="27"/>
  <c r="BF65" i="27"/>
  <c r="BB65" i="27"/>
  <c r="BA65" i="27"/>
  <c r="AZ65" i="27"/>
  <c r="AY65" i="27"/>
  <c r="AX65" i="27"/>
  <c r="AW65" i="27"/>
  <c r="AV65" i="27"/>
  <c r="AU65" i="27"/>
  <c r="AT65" i="27"/>
  <c r="AS65" i="27"/>
  <c r="AR65" i="27"/>
  <c r="AQ65" i="27"/>
  <c r="AP65" i="27"/>
  <c r="AO65" i="27"/>
  <c r="AN65" i="27"/>
  <c r="AM65" i="27"/>
  <c r="AL65" i="27"/>
  <c r="AK65" i="27"/>
  <c r="AJ65" i="27"/>
  <c r="AI65" i="27"/>
  <c r="AH65" i="27"/>
  <c r="AG65" i="27"/>
  <c r="AF65" i="27"/>
  <c r="AE65" i="27"/>
  <c r="AD65" i="27"/>
  <c r="AC65" i="27"/>
  <c r="AB65" i="27"/>
  <c r="AA65" i="27"/>
  <c r="Z65" i="27"/>
  <c r="Y65" i="27"/>
  <c r="X65" i="27"/>
  <c r="W65" i="27"/>
  <c r="V65" i="27"/>
  <c r="U65" i="27"/>
  <c r="T65" i="27"/>
  <c r="S65" i="27"/>
  <c r="R65" i="27"/>
  <c r="Q65" i="27"/>
  <c r="P65" i="27"/>
  <c r="O65" i="27"/>
  <c r="N65" i="27"/>
  <c r="M65" i="27"/>
  <c r="L65" i="27"/>
  <c r="K65" i="27"/>
  <c r="J65" i="27"/>
  <c r="I65" i="27"/>
  <c r="H65" i="27"/>
  <c r="G65" i="27"/>
  <c r="F65" i="27"/>
  <c r="E65" i="27"/>
  <c r="D65" i="27"/>
  <c r="C65" i="27"/>
  <c r="B67" i="27"/>
  <c r="B66" i="27"/>
  <c r="B65" i="27"/>
  <c r="CA59" i="27"/>
  <c r="BY59" i="27"/>
  <c r="BX59" i="27"/>
  <c r="BB59" i="27"/>
  <c r="BA59" i="27"/>
  <c r="AZ59" i="27"/>
  <c r="AY59" i="27"/>
  <c r="AX59" i="27"/>
  <c r="AW59" i="27"/>
  <c r="AV59" i="27"/>
  <c r="AU59" i="27"/>
  <c r="AT59" i="27"/>
  <c r="AS59" i="27"/>
  <c r="AR59" i="27"/>
  <c r="AQ59" i="27"/>
  <c r="AP59" i="27"/>
  <c r="AO59" i="27"/>
  <c r="AN59" i="27"/>
  <c r="AM59" i="27"/>
  <c r="AL59" i="27"/>
  <c r="AK59" i="27"/>
  <c r="AJ59" i="27"/>
  <c r="AI59" i="27"/>
  <c r="AH59" i="27"/>
  <c r="AG59" i="27"/>
  <c r="AF59" i="27"/>
  <c r="AE59" i="27"/>
  <c r="AD59" i="27"/>
  <c r="AC59" i="27"/>
  <c r="AB59" i="27"/>
  <c r="AA59" i="27"/>
  <c r="Z59" i="27"/>
  <c r="Y59" i="27"/>
  <c r="X59" i="27"/>
  <c r="W59" i="27"/>
  <c r="V59" i="27"/>
  <c r="U59" i="27"/>
  <c r="T59" i="27"/>
  <c r="S59" i="27"/>
  <c r="R59" i="27"/>
  <c r="Q59" i="27"/>
  <c r="P59" i="27"/>
  <c r="O59" i="27"/>
  <c r="N59" i="27"/>
  <c r="M59" i="27"/>
  <c r="L59" i="27"/>
  <c r="K59" i="27"/>
  <c r="J59" i="27"/>
  <c r="I59" i="27"/>
  <c r="H59" i="27"/>
  <c r="G59" i="27"/>
  <c r="F59" i="27"/>
  <c r="E59" i="27"/>
  <c r="D59" i="27"/>
  <c r="C59" i="27"/>
  <c r="CA58" i="27"/>
  <c r="BY58" i="27"/>
  <c r="BX58" i="27"/>
  <c r="BB58" i="27"/>
  <c r="BA58" i="27"/>
  <c r="AZ58" i="27"/>
  <c r="AY58" i="27"/>
  <c r="AX58" i="27"/>
  <c r="AW58" i="27"/>
  <c r="AV58" i="27"/>
  <c r="AU58" i="27"/>
  <c r="AT58" i="27"/>
  <c r="AS58" i="27"/>
  <c r="AR58" i="27"/>
  <c r="AQ58" i="27"/>
  <c r="AP58" i="27"/>
  <c r="AO58" i="27"/>
  <c r="AN58" i="27"/>
  <c r="AM58" i="27"/>
  <c r="AL58" i="27"/>
  <c r="AK58" i="27"/>
  <c r="AJ58" i="27"/>
  <c r="AI58" i="27"/>
  <c r="AH58" i="27"/>
  <c r="AG58" i="27"/>
  <c r="AF58" i="27"/>
  <c r="AE58" i="27"/>
  <c r="AD58" i="27"/>
  <c r="AC58" i="27"/>
  <c r="AB58" i="27"/>
  <c r="AA58" i="27"/>
  <c r="Z58" i="27"/>
  <c r="Y58" i="27"/>
  <c r="X58" i="27"/>
  <c r="W58" i="27"/>
  <c r="V58" i="27"/>
  <c r="U58" i="27"/>
  <c r="T58" i="27"/>
  <c r="S58" i="27"/>
  <c r="R58" i="27"/>
  <c r="Q58" i="27"/>
  <c r="P58" i="27"/>
  <c r="O58" i="27"/>
  <c r="N58" i="27"/>
  <c r="M58" i="27"/>
  <c r="L58" i="27"/>
  <c r="K58" i="27"/>
  <c r="J58" i="27"/>
  <c r="I58" i="27"/>
  <c r="H58" i="27"/>
  <c r="G58" i="27"/>
  <c r="F58" i="27"/>
  <c r="E58" i="27"/>
  <c r="D58" i="27"/>
  <c r="C58" i="27"/>
  <c r="B59" i="27"/>
  <c r="B58" i="27"/>
  <c r="CA52" i="27"/>
  <c r="BY52" i="27"/>
  <c r="BX52" i="27"/>
  <c r="BB52" i="27"/>
  <c r="BA52" i="27"/>
  <c r="AZ52" i="27"/>
  <c r="AY52" i="27"/>
  <c r="AX52" i="27"/>
  <c r="AW52" i="27"/>
  <c r="AV52" i="27"/>
  <c r="AU52" i="27"/>
  <c r="AT52" i="27"/>
  <c r="AS52" i="27"/>
  <c r="AR52" i="27"/>
  <c r="AQ52" i="27"/>
  <c r="AP52" i="27"/>
  <c r="AO52" i="27"/>
  <c r="AM52" i="27"/>
  <c r="AL52" i="27"/>
  <c r="AK52" i="27"/>
  <c r="AJ52" i="27"/>
  <c r="AI52" i="27"/>
  <c r="AH52" i="27"/>
  <c r="AG52" i="27"/>
  <c r="AF52" i="27"/>
  <c r="AE52" i="27"/>
  <c r="AD52" i="27"/>
  <c r="AC52" i="27"/>
  <c r="AB52" i="27"/>
  <c r="AA52" i="27"/>
  <c r="Z52" i="27"/>
  <c r="Y52" i="27"/>
  <c r="X52" i="27"/>
  <c r="W52" i="27"/>
  <c r="V52" i="27"/>
  <c r="U52" i="27"/>
  <c r="T52" i="27"/>
  <c r="S52" i="27"/>
  <c r="R52" i="27"/>
  <c r="Q52" i="27"/>
  <c r="P52" i="27"/>
  <c r="O52" i="27"/>
  <c r="N52" i="27"/>
  <c r="M52" i="27"/>
  <c r="L52" i="27"/>
  <c r="K52" i="27"/>
  <c r="J52" i="27"/>
  <c r="I52" i="27"/>
  <c r="H52" i="27"/>
  <c r="G52" i="27"/>
  <c r="F52" i="27"/>
  <c r="E52" i="27"/>
  <c r="D52" i="27"/>
  <c r="C52" i="27"/>
  <c r="CA51" i="27"/>
  <c r="BY51" i="27"/>
  <c r="BX51" i="27"/>
  <c r="BB51" i="27"/>
  <c r="BA51" i="27"/>
  <c r="AZ51" i="27"/>
  <c r="AY51" i="27"/>
  <c r="AX51" i="27"/>
  <c r="AW51" i="27"/>
  <c r="AV51" i="27"/>
  <c r="AU51" i="27"/>
  <c r="AT51" i="27"/>
  <c r="AS51" i="27"/>
  <c r="AR51" i="27"/>
  <c r="AQ51" i="27"/>
  <c r="AP51" i="27"/>
  <c r="AO51" i="27"/>
  <c r="AM51" i="27"/>
  <c r="AL51" i="27"/>
  <c r="AK51" i="27"/>
  <c r="AJ51" i="27"/>
  <c r="AI51" i="27"/>
  <c r="AH51" i="27"/>
  <c r="AG51" i="27"/>
  <c r="AF51" i="27"/>
  <c r="AE51" i="27"/>
  <c r="AD51" i="27"/>
  <c r="AC51" i="27"/>
  <c r="AB51" i="27"/>
  <c r="AA51" i="27"/>
  <c r="Z51" i="27"/>
  <c r="Y51" i="27"/>
  <c r="X51" i="27"/>
  <c r="W51" i="27"/>
  <c r="V51" i="27"/>
  <c r="U51" i="27"/>
  <c r="T51" i="27"/>
  <c r="S51" i="27"/>
  <c r="R51" i="27"/>
  <c r="Q51" i="27"/>
  <c r="P51" i="27"/>
  <c r="O51" i="27"/>
  <c r="N51" i="27"/>
  <c r="M51" i="27"/>
  <c r="L51" i="27"/>
  <c r="K51" i="27"/>
  <c r="J51" i="27"/>
  <c r="I51" i="27"/>
  <c r="H51" i="27"/>
  <c r="G51" i="27"/>
  <c r="F51" i="27"/>
  <c r="E51" i="27"/>
  <c r="D51" i="27"/>
  <c r="C51" i="27"/>
  <c r="CA50" i="27"/>
  <c r="BY50" i="27"/>
  <c r="BX50" i="27"/>
  <c r="BB50" i="27"/>
  <c r="BA50" i="27"/>
  <c r="AZ50" i="27"/>
  <c r="AY50" i="27"/>
  <c r="AX50" i="27"/>
  <c r="AW50" i="27"/>
  <c r="AV50" i="27"/>
  <c r="AU50" i="27"/>
  <c r="AT50" i="27"/>
  <c r="AS50" i="27"/>
  <c r="AR50" i="27"/>
  <c r="AQ50" i="27"/>
  <c r="AP50" i="27"/>
  <c r="AO50" i="27"/>
  <c r="AN50" i="27"/>
  <c r="AM50" i="27"/>
  <c r="AL50" i="27"/>
  <c r="AK50" i="27"/>
  <c r="AJ50" i="27"/>
  <c r="AI50" i="27"/>
  <c r="AH50" i="27"/>
  <c r="AG50" i="27"/>
  <c r="AF50" i="27"/>
  <c r="AE50" i="27"/>
  <c r="AD50" i="27"/>
  <c r="AC50" i="27"/>
  <c r="AB50" i="27"/>
  <c r="AA50" i="27"/>
  <c r="Z50" i="27"/>
  <c r="Y50" i="27"/>
  <c r="X50" i="27"/>
  <c r="W50" i="27"/>
  <c r="V50" i="27"/>
  <c r="U50" i="27"/>
  <c r="T50" i="27"/>
  <c r="S50" i="27"/>
  <c r="R50" i="27"/>
  <c r="Q50" i="27"/>
  <c r="P50" i="27"/>
  <c r="O50" i="27"/>
  <c r="N50" i="27"/>
  <c r="M50" i="27"/>
  <c r="L50" i="27"/>
  <c r="K50" i="27"/>
  <c r="J50" i="27"/>
  <c r="I50" i="27"/>
  <c r="H50" i="27"/>
  <c r="G50" i="27"/>
  <c r="F50" i="27"/>
  <c r="E50" i="27"/>
  <c r="D50" i="27"/>
  <c r="C50" i="27"/>
  <c r="B52" i="27"/>
  <c r="B51" i="27"/>
  <c r="B50" i="27"/>
  <c r="CA43" i="27"/>
  <c r="BY43" i="27"/>
  <c r="BX43" i="27"/>
  <c r="BB43" i="27"/>
  <c r="BA43" i="27"/>
  <c r="AZ43" i="27"/>
  <c r="AY43" i="27"/>
  <c r="AX43" i="27"/>
  <c r="AW43" i="27"/>
  <c r="AV43" i="27"/>
  <c r="AU43" i="27"/>
  <c r="AT43" i="27"/>
  <c r="AS43" i="27"/>
  <c r="AR43" i="27"/>
  <c r="AQ43" i="27"/>
  <c r="AP43" i="27"/>
  <c r="AO43" i="27"/>
  <c r="AN43" i="27"/>
  <c r="AM43" i="27"/>
  <c r="AL43" i="27"/>
  <c r="AK43" i="27"/>
  <c r="AJ43" i="27"/>
  <c r="AI43" i="27"/>
  <c r="AH43" i="27"/>
  <c r="AG43" i="27"/>
  <c r="AF43" i="27"/>
  <c r="AE43" i="27"/>
  <c r="AD43" i="27"/>
  <c r="AC43" i="27"/>
  <c r="AB43" i="27"/>
  <c r="AA43" i="27"/>
  <c r="Z43" i="27"/>
  <c r="Y43" i="27"/>
  <c r="X43" i="27"/>
  <c r="W43" i="27"/>
  <c r="V43" i="27"/>
  <c r="U43" i="27"/>
  <c r="T43" i="27"/>
  <c r="S43" i="27"/>
  <c r="R43" i="27"/>
  <c r="Q43" i="27"/>
  <c r="P43" i="27"/>
  <c r="O43" i="27"/>
  <c r="N43" i="27"/>
  <c r="M43" i="27"/>
  <c r="L43" i="27"/>
  <c r="K43" i="27"/>
  <c r="J43" i="27"/>
  <c r="I43" i="27"/>
  <c r="H43" i="27"/>
  <c r="G43" i="27"/>
  <c r="F43" i="27"/>
  <c r="E43" i="27"/>
  <c r="D43" i="27"/>
  <c r="C43" i="27"/>
  <c r="CA42" i="27"/>
  <c r="BY42" i="27"/>
  <c r="BX42" i="27"/>
  <c r="BB42" i="27"/>
  <c r="BA42" i="27"/>
  <c r="AZ42" i="27"/>
  <c r="AY42" i="27"/>
  <c r="AX42" i="27"/>
  <c r="AW42" i="27"/>
  <c r="AV42" i="27"/>
  <c r="AU42" i="27"/>
  <c r="AT42" i="27"/>
  <c r="AS42" i="27"/>
  <c r="AR42" i="27"/>
  <c r="AQ42" i="27"/>
  <c r="AP42" i="27"/>
  <c r="AO42" i="27"/>
  <c r="AM42" i="27"/>
  <c r="AL42" i="27"/>
  <c r="AK42" i="27"/>
  <c r="AJ42" i="27"/>
  <c r="AI42" i="27"/>
  <c r="AH42" i="27"/>
  <c r="AG42" i="27"/>
  <c r="AF42" i="27"/>
  <c r="AE42" i="27"/>
  <c r="AD42" i="27"/>
  <c r="AC42" i="27"/>
  <c r="AB42" i="27"/>
  <c r="AA42" i="27"/>
  <c r="Z42" i="27"/>
  <c r="Y42" i="27"/>
  <c r="X42" i="27"/>
  <c r="W42" i="27"/>
  <c r="V42" i="27"/>
  <c r="U42" i="27"/>
  <c r="T42" i="27"/>
  <c r="S42" i="27"/>
  <c r="R42" i="27"/>
  <c r="Q42" i="27"/>
  <c r="P42" i="27"/>
  <c r="O42" i="27"/>
  <c r="N42" i="27"/>
  <c r="M42" i="27"/>
  <c r="L42" i="27"/>
  <c r="K42" i="27"/>
  <c r="J42" i="27"/>
  <c r="I42" i="27"/>
  <c r="H42" i="27"/>
  <c r="G42" i="27"/>
  <c r="F42" i="27"/>
  <c r="E42" i="27"/>
  <c r="D42" i="27"/>
  <c r="C42" i="27"/>
  <c r="B43" i="27"/>
  <c r="B42" i="27"/>
  <c r="CA35" i="27"/>
  <c r="BY35" i="27"/>
  <c r="BX35" i="27"/>
  <c r="BB35" i="27"/>
  <c r="BA35" i="27"/>
  <c r="AZ35" i="27"/>
  <c r="AY35" i="27"/>
  <c r="AX35" i="27"/>
  <c r="AW35" i="27"/>
  <c r="AV35" i="27"/>
  <c r="AU35" i="27"/>
  <c r="AT35" i="27"/>
  <c r="AS35" i="27"/>
  <c r="AR35" i="27"/>
  <c r="AQ35" i="27"/>
  <c r="AP35" i="27"/>
  <c r="AO35" i="27"/>
  <c r="AM35" i="27"/>
  <c r="AL35" i="27"/>
  <c r="AK35" i="27"/>
  <c r="AJ35" i="27"/>
  <c r="AI35" i="27"/>
  <c r="AH35" i="27"/>
  <c r="AG35" i="27"/>
  <c r="AF35" i="27"/>
  <c r="AE35" i="27"/>
  <c r="AD35" i="27"/>
  <c r="AC35" i="27"/>
  <c r="AB35" i="27"/>
  <c r="AA35" i="27"/>
  <c r="Z35" i="27"/>
  <c r="Y35" i="27"/>
  <c r="X35" i="27"/>
  <c r="W35" i="27"/>
  <c r="V35" i="27"/>
  <c r="U35" i="27"/>
  <c r="T35" i="27"/>
  <c r="S35" i="27"/>
  <c r="R35" i="27"/>
  <c r="Q35" i="27"/>
  <c r="P35" i="27"/>
  <c r="O35" i="27"/>
  <c r="N35" i="27"/>
  <c r="M35" i="27"/>
  <c r="L35" i="27"/>
  <c r="K35" i="27"/>
  <c r="J35" i="27"/>
  <c r="I35" i="27"/>
  <c r="H35" i="27"/>
  <c r="G35" i="27"/>
  <c r="F35" i="27"/>
  <c r="E35" i="27"/>
  <c r="D35" i="27"/>
  <c r="C35" i="27"/>
  <c r="CA34" i="27"/>
  <c r="BY34" i="27"/>
  <c r="BX34" i="27"/>
  <c r="BB34" i="27"/>
  <c r="BA34" i="27"/>
  <c r="AZ34" i="27"/>
  <c r="AY34" i="27"/>
  <c r="AX34" i="27"/>
  <c r="AW34" i="27"/>
  <c r="AV34" i="27"/>
  <c r="AU34" i="27"/>
  <c r="AT34" i="27"/>
  <c r="AS34" i="27"/>
  <c r="AR34" i="27"/>
  <c r="AQ34" i="27"/>
  <c r="AP34" i="27"/>
  <c r="AO34" i="27"/>
  <c r="AN34" i="27"/>
  <c r="AM34" i="27"/>
  <c r="AL34" i="27"/>
  <c r="AK34" i="27"/>
  <c r="AJ34" i="27"/>
  <c r="AI34" i="27"/>
  <c r="AH34" i="27"/>
  <c r="AG34" i="27"/>
  <c r="AF34" i="27"/>
  <c r="AE34" i="27"/>
  <c r="AD34" i="27"/>
  <c r="AC34" i="27"/>
  <c r="AB34" i="27"/>
  <c r="AA34" i="27"/>
  <c r="Z34" i="27"/>
  <c r="Y34" i="27"/>
  <c r="X34" i="27"/>
  <c r="W34" i="27"/>
  <c r="V34" i="27"/>
  <c r="U34" i="27"/>
  <c r="T34" i="27"/>
  <c r="S34" i="27"/>
  <c r="R34" i="27"/>
  <c r="Q34" i="27"/>
  <c r="P34" i="27"/>
  <c r="O34" i="27"/>
  <c r="N34" i="27"/>
  <c r="M34" i="27"/>
  <c r="L34" i="27"/>
  <c r="K34" i="27"/>
  <c r="J34" i="27"/>
  <c r="I34" i="27"/>
  <c r="H34" i="27"/>
  <c r="G34" i="27"/>
  <c r="F34" i="27"/>
  <c r="E34" i="27"/>
  <c r="D34" i="27"/>
  <c r="C34" i="27"/>
  <c r="B35" i="27"/>
  <c r="B34" i="27"/>
  <c r="CA29" i="27"/>
  <c r="BY29" i="27"/>
  <c r="BX29" i="27"/>
  <c r="BB29" i="27"/>
  <c r="BA29" i="27"/>
  <c r="AZ29" i="27"/>
  <c r="AY29" i="27"/>
  <c r="AX29" i="27"/>
  <c r="AW29" i="27"/>
  <c r="AV29" i="27"/>
  <c r="AU29" i="27"/>
  <c r="AT29" i="27"/>
  <c r="AS29" i="27"/>
  <c r="AR29" i="27"/>
  <c r="AQ29" i="27"/>
  <c r="AP29" i="27"/>
  <c r="AO29" i="27"/>
  <c r="AN29" i="27"/>
  <c r="AM29" i="27"/>
  <c r="AL29" i="27"/>
  <c r="AK29" i="27"/>
  <c r="AJ29" i="27"/>
  <c r="AI29" i="27"/>
  <c r="AH29" i="27"/>
  <c r="AG29" i="27"/>
  <c r="AF29" i="27"/>
  <c r="AE29" i="27"/>
  <c r="AD29" i="27"/>
  <c r="AC29" i="27"/>
  <c r="AB29" i="27"/>
  <c r="AA29" i="27"/>
  <c r="Z29" i="27"/>
  <c r="Y29" i="27"/>
  <c r="X29" i="27"/>
  <c r="W29" i="27"/>
  <c r="V29" i="27"/>
  <c r="U29" i="27"/>
  <c r="T29" i="27"/>
  <c r="S29" i="27"/>
  <c r="R29" i="27"/>
  <c r="Q29" i="27"/>
  <c r="P29" i="27"/>
  <c r="O29" i="27"/>
  <c r="N29" i="27"/>
  <c r="M29" i="27"/>
  <c r="L29" i="27"/>
  <c r="K29" i="27"/>
  <c r="J29" i="27"/>
  <c r="I29" i="27"/>
  <c r="H29" i="27"/>
  <c r="G29" i="27"/>
  <c r="F29" i="27"/>
  <c r="E29" i="27"/>
  <c r="D29" i="27"/>
  <c r="C29" i="27"/>
  <c r="B29" i="27"/>
  <c r="CA24" i="27"/>
  <c r="BY24" i="27"/>
  <c r="BX24" i="27"/>
  <c r="BB24" i="27"/>
  <c r="BA24" i="27"/>
  <c r="AZ24" i="27"/>
  <c r="AY24" i="27"/>
  <c r="AX24" i="27"/>
  <c r="AW24" i="27"/>
  <c r="AV24" i="27"/>
  <c r="AU24" i="27"/>
  <c r="AT24" i="27"/>
  <c r="AS24" i="27"/>
  <c r="AR24" i="27"/>
  <c r="AQ24" i="27"/>
  <c r="AP24" i="27"/>
  <c r="AO24" i="27"/>
  <c r="AM24" i="27"/>
  <c r="AL24" i="27"/>
  <c r="AK24" i="27"/>
  <c r="AJ24" i="27"/>
  <c r="AI24" i="27"/>
  <c r="AH24" i="27"/>
  <c r="AG24" i="27"/>
  <c r="AF24" i="27"/>
  <c r="AE24" i="27"/>
  <c r="AD24" i="27"/>
  <c r="AC24" i="27"/>
  <c r="AB24" i="27"/>
  <c r="AA24" i="27"/>
  <c r="Z24" i="27"/>
  <c r="Y24" i="27"/>
  <c r="X24" i="27"/>
  <c r="W24" i="27"/>
  <c r="V24" i="27"/>
  <c r="U24" i="27"/>
  <c r="T24" i="27"/>
  <c r="S24" i="27"/>
  <c r="R24" i="27"/>
  <c r="Q24" i="27"/>
  <c r="P24" i="27"/>
  <c r="O24" i="27"/>
  <c r="N24" i="27"/>
  <c r="M24" i="27"/>
  <c r="L24" i="27"/>
  <c r="K24" i="27"/>
  <c r="J24" i="27"/>
  <c r="I24" i="27"/>
  <c r="H24" i="27"/>
  <c r="G24" i="27"/>
  <c r="F24" i="27"/>
  <c r="E24" i="27"/>
  <c r="D24" i="27"/>
  <c r="C24" i="27"/>
  <c r="B24" i="27"/>
  <c r="CA20" i="27"/>
  <c r="BY20" i="27"/>
  <c r="BX20" i="27"/>
  <c r="BB20" i="27"/>
  <c r="BA20" i="27"/>
  <c r="AZ20" i="27"/>
  <c r="AY20" i="27"/>
  <c r="AX20" i="27"/>
  <c r="AW20" i="27"/>
  <c r="AV20" i="27"/>
  <c r="AU20" i="27"/>
  <c r="AT20" i="27"/>
  <c r="AS20" i="27"/>
  <c r="AR20" i="27"/>
  <c r="AQ20" i="27"/>
  <c r="AP20" i="27"/>
  <c r="AO20" i="27"/>
  <c r="AN20" i="27"/>
  <c r="AM20" i="27"/>
  <c r="AL20" i="27"/>
  <c r="AK20" i="27"/>
  <c r="AJ20" i="27"/>
  <c r="AI20" i="27"/>
  <c r="AH20" i="27"/>
  <c r="AG20" i="27"/>
  <c r="AF20" i="27"/>
  <c r="AE20" i="27"/>
  <c r="AD20" i="27"/>
  <c r="AC20" i="27"/>
  <c r="AB20" i="27"/>
  <c r="AA20" i="27"/>
  <c r="Z20" i="27"/>
  <c r="Y20" i="27"/>
  <c r="X20" i="27"/>
  <c r="W20" i="27"/>
  <c r="V20" i="27"/>
  <c r="U20" i="27"/>
  <c r="T20" i="27"/>
  <c r="S20" i="27"/>
  <c r="R20" i="27"/>
  <c r="Q20" i="27"/>
  <c r="P20" i="27"/>
  <c r="O20" i="27"/>
  <c r="N20" i="27"/>
  <c r="M20" i="27"/>
  <c r="L20" i="27"/>
  <c r="K20" i="27"/>
  <c r="J20" i="27"/>
  <c r="I20" i="27"/>
  <c r="H20" i="27"/>
  <c r="G20" i="27"/>
  <c r="F20" i="27"/>
  <c r="E20" i="27"/>
  <c r="D20" i="27"/>
  <c r="C20" i="27"/>
  <c r="B20" i="27"/>
  <c r="CA16" i="27"/>
  <c r="BY16" i="27"/>
  <c r="BX16" i="27"/>
  <c r="BB16" i="27"/>
  <c r="BA16" i="27"/>
  <c r="AZ16" i="27"/>
  <c r="AY16" i="27"/>
  <c r="AX16" i="27"/>
  <c r="AW16" i="27"/>
  <c r="AV16" i="27"/>
  <c r="AU16" i="27"/>
  <c r="AT16" i="27"/>
  <c r="AS16" i="27"/>
  <c r="AR16" i="27"/>
  <c r="AQ16" i="27"/>
  <c r="AP16" i="27"/>
  <c r="AO16" i="27"/>
  <c r="AM16" i="27"/>
  <c r="AL16" i="27"/>
  <c r="AK16" i="27"/>
  <c r="AJ16" i="27"/>
  <c r="AI16" i="27"/>
  <c r="AH16" i="27"/>
  <c r="AG16" i="27"/>
  <c r="AF16" i="27"/>
  <c r="AE16" i="27"/>
  <c r="AD16" i="27"/>
  <c r="AC16" i="27"/>
  <c r="AB16" i="27"/>
  <c r="AA16" i="27"/>
  <c r="Z16" i="27"/>
  <c r="Y16" i="27"/>
  <c r="X16" i="27"/>
  <c r="W16" i="27"/>
  <c r="V16" i="27"/>
  <c r="U16" i="27"/>
  <c r="T16" i="27"/>
  <c r="S16" i="27"/>
  <c r="R16" i="27"/>
  <c r="Q16" i="27"/>
  <c r="P16" i="27"/>
  <c r="O16" i="27"/>
  <c r="N16" i="27"/>
  <c r="M16" i="27"/>
  <c r="L16" i="27"/>
  <c r="K16" i="27"/>
  <c r="J16" i="27"/>
  <c r="I16" i="27"/>
  <c r="H16" i="27"/>
  <c r="G16" i="27"/>
  <c r="F16" i="27"/>
  <c r="E16" i="27"/>
  <c r="D16" i="27"/>
  <c r="C16" i="27"/>
  <c r="CA15" i="27"/>
  <c r="BY15" i="27"/>
  <c r="BX15" i="27"/>
  <c r="BL15" i="27"/>
  <c r="BG15" i="27"/>
  <c r="BF15" i="27"/>
  <c r="BB15" i="27"/>
  <c r="BA15" i="27"/>
  <c r="AZ15" i="27"/>
  <c r="AY15" i="27"/>
  <c r="AX15" i="27"/>
  <c r="AW15" i="27"/>
  <c r="AV15" i="27"/>
  <c r="AU15" i="27"/>
  <c r="AT15" i="27"/>
  <c r="AS15" i="27"/>
  <c r="AR15" i="27"/>
  <c r="AQ15" i="27"/>
  <c r="AP15" i="27"/>
  <c r="AO15" i="27"/>
  <c r="AN15" i="27"/>
  <c r="AM15" i="27"/>
  <c r="AL15" i="27"/>
  <c r="AK15" i="27"/>
  <c r="AJ15" i="27"/>
  <c r="AI15" i="27"/>
  <c r="AH15" i="27"/>
  <c r="AG15" i="27"/>
  <c r="AF15" i="27"/>
  <c r="AE15" i="27"/>
  <c r="AD15" i="27"/>
  <c r="AC15" i="27"/>
  <c r="AB15" i="27"/>
  <c r="AA15" i="27"/>
  <c r="Z15" i="27"/>
  <c r="Y15" i="27"/>
  <c r="X15" i="27"/>
  <c r="W15" i="27"/>
  <c r="V15" i="27"/>
  <c r="U15" i="27"/>
  <c r="T15" i="27"/>
  <c r="S15" i="27"/>
  <c r="R15" i="27"/>
  <c r="Q15" i="27"/>
  <c r="P15" i="27"/>
  <c r="O15" i="27"/>
  <c r="N15" i="27"/>
  <c r="M15" i="27"/>
  <c r="L15" i="27"/>
  <c r="K15" i="27"/>
  <c r="J15" i="27"/>
  <c r="I15" i="27"/>
  <c r="H15" i="27"/>
  <c r="G15" i="27"/>
  <c r="F15" i="27"/>
  <c r="E15" i="27"/>
  <c r="D15" i="27"/>
  <c r="C15" i="27"/>
  <c r="B16" i="27"/>
  <c r="B15" i="27"/>
  <c r="CA11" i="27"/>
  <c r="BY11" i="27"/>
  <c r="BX11" i="27"/>
  <c r="BB11" i="27"/>
  <c r="BA11" i="27"/>
  <c r="AZ11" i="27"/>
  <c r="AY11" i="27"/>
  <c r="AX11" i="27"/>
  <c r="AW11" i="27"/>
  <c r="AV11" i="27"/>
  <c r="AU11" i="27"/>
  <c r="AT11" i="27"/>
  <c r="AS11" i="27"/>
  <c r="AR11" i="27"/>
  <c r="AQ11" i="27"/>
  <c r="AP11" i="27"/>
  <c r="AO11" i="27"/>
  <c r="AN11" i="27"/>
  <c r="AM11" i="27"/>
  <c r="AL11" i="27"/>
  <c r="AK11" i="27"/>
  <c r="AJ11" i="27"/>
  <c r="AI11" i="27"/>
  <c r="AH11" i="27"/>
  <c r="AG11" i="27"/>
  <c r="AF11" i="27"/>
  <c r="AE11" i="27"/>
  <c r="AD11" i="27"/>
  <c r="AC11" i="27"/>
  <c r="AB11" i="27"/>
  <c r="AA11" i="27"/>
  <c r="Z11" i="27"/>
  <c r="Y11" i="27"/>
  <c r="X11" i="27"/>
  <c r="W11" i="27"/>
  <c r="V11" i="27"/>
  <c r="U11" i="27"/>
  <c r="T11" i="27"/>
  <c r="S11" i="27"/>
  <c r="R11" i="27"/>
  <c r="Q11" i="27"/>
  <c r="P11" i="27"/>
  <c r="O11" i="27"/>
  <c r="N11" i="27"/>
  <c r="M11" i="27"/>
  <c r="L11" i="27"/>
  <c r="K11" i="27"/>
  <c r="J11" i="27"/>
  <c r="I11" i="27"/>
  <c r="H11" i="27"/>
  <c r="G11" i="27"/>
  <c r="F11" i="27"/>
  <c r="E11" i="27"/>
  <c r="D11" i="27"/>
  <c r="C11" i="27"/>
  <c r="CA10" i="27"/>
  <c r="BY10" i="27"/>
  <c r="BX10" i="27"/>
  <c r="BB10" i="27"/>
  <c r="BA10" i="27"/>
  <c r="AZ10" i="27"/>
  <c r="AY10" i="27"/>
  <c r="AX10" i="27"/>
  <c r="AW10" i="27"/>
  <c r="AV10" i="27"/>
  <c r="AU10" i="27"/>
  <c r="AT10" i="27"/>
  <c r="AS10" i="27"/>
  <c r="AR10" i="27"/>
  <c r="AQ10" i="27"/>
  <c r="AP10" i="27"/>
  <c r="AO10" i="27"/>
  <c r="AM10" i="27"/>
  <c r="AL10" i="27"/>
  <c r="AK10" i="27"/>
  <c r="AJ10" i="27"/>
  <c r="AI10" i="27"/>
  <c r="AH10" i="27"/>
  <c r="AG10" i="27"/>
  <c r="AF10" i="27"/>
  <c r="AE10" i="27"/>
  <c r="AD10" i="27"/>
  <c r="AC10" i="27"/>
  <c r="AB10" i="27"/>
  <c r="AA10" i="27"/>
  <c r="Z10" i="27"/>
  <c r="Y10" i="27"/>
  <c r="X10" i="27"/>
  <c r="W10" i="27"/>
  <c r="V10" i="27"/>
  <c r="U10" i="27"/>
  <c r="T10" i="27"/>
  <c r="S10" i="27"/>
  <c r="R10" i="27"/>
  <c r="Q10" i="27"/>
  <c r="P10" i="27"/>
  <c r="O10" i="27"/>
  <c r="N10" i="27"/>
  <c r="M10" i="27"/>
  <c r="L10" i="27"/>
  <c r="K10" i="27"/>
  <c r="J10" i="27"/>
  <c r="I10" i="27"/>
  <c r="H10" i="27"/>
  <c r="G10" i="27"/>
  <c r="F10" i="27"/>
  <c r="E10" i="27"/>
  <c r="D10" i="27"/>
  <c r="C10" i="27"/>
  <c r="B11" i="27"/>
  <c r="B10" i="27"/>
  <c r="CA6" i="27"/>
  <c r="BY6" i="27"/>
  <c r="BX6" i="27"/>
  <c r="BL6" i="27"/>
  <c r="BG6" i="27"/>
  <c r="BF6" i="27"/>
  <c r="BB6" i="27"/>
  <c r="BA6" i="27"/>
  <c r="AZ6" i="27"/>
  <c r="AY6" i="27"/>
  <c r="AX6" i="27"/>
  <c r="AW6" i="27"/>
  <c r="AV6" i="27"/>
  <c r="AU6" i="27"/>
  <c r="AT6" i="27"/>
  <c r="AS6" i="27"/>
  <c r="AR6" i="27"/>
  <c r="AQ6" i="27"/>
  <c r="AP6" i="27"/>
  <c r="AO6" i="27"/>
  <c r="AN6" i="27"/>
  <c r="AM6" i="27"/>
  <c r="AL6" i="27"/>
  <c r="AK6" i="27"/>
  <c r="AJ6" i="27"/>
  <c r="AI6" i="27"/>
  <c r="AH6" i="27"/>
  <c r="AG6" i="27"/>
  <c r="AF6" i="27"/>
  <c r="AE6" i="27"/>
  <c r="AD6" i="27"/>
  <c r="AC6" i="27"/>
  <c r="AB6" i="27"/>
  <c r="AA6" i="27"/>
  <c r="Z6" i="27"/>
  <c r="Y6" i="27"/>
  <c r="X6" i="27"/>
  <c r="W6" i="27"/>
  <c r="V6" i="27"/>
  <c r="U6" i="27"/>
  <c r="T6" i="27"/>
  <c r="S6" i="27"/>
  <c r="R6" i="27"/>
  <c r="Q6" i="27"/>
  <c r="P6" i="27"/>
  <c r="O6" i="27"/>
  <c r="N6" i="27"/>
  <c r="M6" i="27"/>
  <c r="L6" i="27"/>
  <c r="K6" i="27"/>
  <c r="J6" i="27"/>
  <c r="I6" i="27"/>
  <c r="H6" i="27"/>
  <c r="G6" i="27"/>
  <c r="F6" i="27"/>
  <c r="E6" i="27"/>
  <c r="D6" i="27"/>
  <c r="C6" i="27"/>
  <c r="CA5" i="27"/>
  <c r="BY5" i="27"/>
  <c r="BX5" i="27"/>
  <c r="BB5" i="27"/>
  <c r="BA5" i="27"/>
  <c r="AZ5" i="27"/>
  <c r="AY5" i="27"/>
  <c r="AX5" i="27"/>
  <c r="AW5" i="27"/>
  <c r="AV5" i="27"/>
  <c r="AU5" i="27"/>
  <c r="AT5" i="27"/>
  <c r="AS5" i="27"/>
  <c r="AR5" i="27"/>
  <c r="AQ5" i="27"/>
  <c r="AP5" i="27"/>
  <c r="AO5" i="27"/>
  <c r="AM5" i="27"/>
  <c r="AL5" i="27"/>
  <c r="AK5" i="27"/>
  <c r="AJ5" i="27"/>
  <c r="AI5" i="27"/>
  <c r="AH5" i="27"/>
  <c r="AG5" i="27"/>
  <c r="AF5" i="27"/>
  <c r="AE5" i="27"/>
  <c r="AD5" i="27"/>
  <c r="AC5" i="27"/>
  <c r="AB5" i="27"/>
  <c r="AA5" i="27"/>
  <c r="Z5" i="27"/>
  <c r="Y5" i="27"/>
  <c r="X5" i="27"/>
  <c r="W5" i="27"/>
  <c r="V5" i="27"/>
  <c r="U5" i="27"/>
  <c r="T5" i="27"/>
  <c r="S5" i="27"/>
  <c r="R5" i="27"/>
  <c r="Q5" i="27"/>
  <c r="P5" i="27"/>
  <c r="O5" i="27"/>
  <c r="N5" i="27"/>
  <c r="M5" i="27"/>
  <c r="L5" i="27"/>
  <c r="K5" i="27"/>
  <c r="J5" i="27"/>
  <c r="I5" i="27"/>
  <c r="H5" i="27"/>
  <c r="G5" i="27"/>
  <c r="F5" i="27"/>
  <c r="E5" i="27"/>
  <c r="D5" i="27"/>
  <c r="C5" i="27"/>
  <c r="CA4" i="27"/>
  <c r="BY4" i="27"/>
  <c r="BX4" i="27"/>
  <c r="BB4" i="27"/>
  <c r="BA4" i="27"/>
  <c r="AZ4" i="27"/>
  <c r="AY4" i="27"/>
  <c r="AX4" i="27"/>
  <c r="AW4" i="27"/>
  <c r="AV4" i="27"/>
  <c r="AU4" i="27"/>
  <c r="AT4" i="27"/>
  <c r="AS4" i="27"/>
  <c r="AR4" i="27"/>
  <c r="AQ4" i="27"/>
  <c r="AP4" i="27"/>
  <c r="AO4" i="27"/>
  <c r="AN4" i="27"/>
  <c r="AM4" i="27"/>
  <c r="AL4" i="27"/>
  <c r="AK4" i="27"/>
  <c r="AJ4" i="27"/>
  <c r="AI4" i="27"/>
  <c r="AH4" i="27"/>
  <c r="AG4" i="27"/>
  <c r="AF4" i="27"/>
  <c r="AE4" i="27"/>
  <c r="AD4" i="27"/>
  <c r="AC4" i="27"/>
  <c r="AB4" i="27"/>
  <c r="AA4" i="27"/>
  <c r="Z4" i="27"/>
  <c r="Y4" i="27"/>
  <c r="X4" i="27"/>
  <c r="W4" i="27"/>
  <c r="V4" i="27"/>
  <c r="U4" i="27"/>
  <c r="T4" i="27"/>
  <c r="S4" i="27"/>
  <c r="R4" i="27"/>
  <c r="Q4" i="27"/>
  <c r="P4" i="27"/>
  <c r="O4" i="27"/>
  <c r="N4" i="27"/>
  <c r="M4" i="27"/>
  <c r="L4" i="27"/>
  <c r="K4" i="27"/>
  <c r="J4" i="27"/>
  <c r="I4" i="27"/>
  <c r="H4" i="27"/>
  <c r="G4" i="27"/>
  <c r="F4" i="27"/>
  <c r="E4" i="27"/>
  <c r="D4" i="27"/>
  <c r="C4" i="27"/>
  <c r="B6" i="27"/>
  <c r="B5" i="27"/>
  <c r="B4" i="27"/>
  <c r="AT146" i="27"/>
  <c r="AT145" i="27"/>
  <c r="AT144" i="27"/>
  <c r="AT143" i="27"/>
  <c r="AT142" i="27"/>
  <c r="AT141" i="27"/>
  <c r="BE13" i="28"/>
  <c r="BR25" i="27"/>
  <c r="BE21" i="28"/>
  <c r="BR104" i="27"/>
  <c r="BE11" i="28"/>
  <c r="BR17" i="27"/>
  <c r="BE3" i="28"/>
  <c r="BR36" i="27"/>
  <c r="BE9" i="28"/>
  <c r="BR7" i="27"/>
  <c r="BE30" i="28"/>
  <c r="BR31" i="27"/>
  <c r="BE29" i="28"/>
  <c r="BR26" i="27"/>
  <c r="BE7" i="28"/>
  <c r="BR89" i="27"/>
  <c r="BE14" i="28"/>
  <c r="BR30" i="27"/>
  <c r="BE22" i="28"/>
  <c r="BR111" i="27"/>
  <c r="BE38" i="28"/>
  <c r="BR47" i="27"/>
  <c r="BE10" i="28"/>
  <c r="BR12" i="27"/>
  <c r="BE40" i="28"/>
  <c r="BR62" i="27"/>
  <c r="BR53" i="27"/>
  <c r="BE5" i="28"/>
  <c r="BE42" i="28"/>
  <c r="BE17" i="28"/>
  <c r="BR79" i="27"/>
  <c r="BE25" i="28"/>
  <c r="BR54" i="27"/>
  <c r="BE37" i="28"/>
  <c r="BR39" i="27"/>
  <c r="BE8" i="28"/>
  <c r="BR95" i="27"/>
  <c r="BE28" i="28"/>
  <c r="BE32" i="28"/>
  <c r="BR46" i="27"/>
  <c r="BE36" i="28"/>
  <c r="BR122" i="27"/>
  <c r="BE39" i="28"/>
  <c r="BR55" i="27"/>
  <c r="BE18" i="28"/>
  <c r="BR84" i="27"/>
  <c r="BE26" i="28"/>
  <c r="BR61" i="27"/>
  <c r="BE6" i="28"/>
  <c r="BR60" i="27"/>
  <c r="BE19" i="28"/>
  <c r="BR103" i="27"/>
  <c r="BE27" i="28"/>
  <c r="BE35" i="28"/>
  <c r="BR117" i="27"/>
  <c r="BE12" i="28"/>
  <c r="BR21" i="27"/>
  <c r="BE16" i="28"/>
  <c r="BR73" i="27"/>
  <c r="BE20" i="28"/>
  <c r="BR110" i="27"/>
  <c r="BE24" i="28"/>
  <c r="BR45" i="27"/>
  <c r="BE34" i="28"/>
  <c r="BR112" i="27"/>
  <c r="BE41" i="28"/>
  <c r="BE31" i="28"/>
  <c r="BR38" i="27"/>
  <c r="BE15" i="28"/>
  <c r="BR68" i="27"/>
  <c r="BE23" i="28"/>
  <c r="BR37" i="27"/>
  <c r="BE33" i="28"/>
  <c r="BR105" i="27"/>
  <c r="BE4" i="28"/>
  <c r="BR44" i="27"/>
  <c r="BW22" i="26"/>
  <c r="BV22" i="26"/>
  <c r="BU22" i="26"/>
  <c r="BT22" i="26"/>
  <c r="BW21" i="26"/>
  <c r="BW114" i="27" s="1"/>
  <c r="BV21" i="26"/>
  <c r="BU21" i="26"/>
  <c r="BT21" i="26"/>
  <c r="BW20" i="26"/>
  <c r="BW20" i="30" s="1"/>
  <c r="BV20" i="26"/>
  <c r="BU20" i="26"/>
  <c r="BT20" i="26"/>
  <c r="BT20" i="30" s="1"/>
  <c r="BW19" i="26"/>
  <c r="BV19" i="26"/>
  <c r="BU19" i="26"/>
  <c r="BT19" i="26"/>
  <c r="BW18" i="26"/>
  <c r="BV18" i="26"/>
  <c r="BU18" i="26"/>
  <c r="BT18" i="26"/>
  <c r="BW17" i="26"/>
  <c r="BV17" i="26"/>
  <c r="BU17" i="26"/>
  <c r="BT17" i="26"/>
  <c r="BW16" i="26"/>
  <c r="BV16" i="26"/>
  <c r="BU16" i="26"/>
  <c r="BT16" i="26"/>
  <c r="BT81" i="27" s="1"/>
  <c r="BW15" i="26"/>
  <c r="BV15" i="26"/>
  <c r="BU15" i="26"/>
  <c r="BT15" i="26"/>
  <c r="BW14" i="26"/>
  <c r="BV14" i="26"/>
  <c r="BU14" i="26"/>
  <c r="BT14" i="26"/>
  <c r="BW13" i="26"/>
  <c r="BW64" i="27" s="1"/>
  <c r="BV13" i="26"/>
  <c r="BU13" i="26"/>
  <c r="BT13" i="26"/>
  <c r="BW12" i="26"/>
  <c r="BW12" i="30" s="1"/>
  <c r="BV12" i="26"/>
  <c r="BU12" i="26"/>
  <c r="BT12" i="26"/>
  <c r="BW11" i="26"/>
  <c r="BV11" i="26"/>
  <c r="BU11" i="26"/>
  <c r="BT11" i="26"/>
  <c r="BT11" i="30" s="1"/>
  <c r="BW10" i="26"/>
  <c r="BV10" i="26"/>
  <c r="BU10" i="26"/>
  <c r="BT10" i="26"/>
  <c r="BW9" i="26"/>
  <c r="BV9" i="26"/>
  <c r="BU9" i="26"/>
  <c r="BT9" i="26"/>
  <c r="BW8" i="26"/>
  <c r="BV8" i="26"/>
  <c r="BU8" i="26"/>
  <c r="BT8" i="26"/>
  <c r="BW7" i="26"/>
  <c r="BV7" i="26"/>
  <c r="BU7" i="26"/>
  <c r="BT7" i="26"/>
  <c r="BT7" i="30" s="1"/>
  <c r="BW6" i="26"/>
  <c r="BV6" i="26"/>
  <c r="BU6" i="26"/>
  <c r="BT6" i="26"/>
  <c r="BW5" i="26"/>
  <c r="BW14" i="27" s="1"/>
  <c r="BV5" i="26"/>
  <c r="BU5" i="26"/>
  <c r="BT5" i="26"/>
  <c r="BW4" i="26"/>
  <c r="BW4" i="30" s="1"/>
  <c r="BV4" i="26"/>
  <c r="BU4" i="26"/>
  <c r="BT4" i="26"/>
  <c r="BW3" i="26"/>
  <c r="BW3" i="27" s="1"/>
  <c r="BV3" i="26"/>
  <c r="BV3" i="27" s="1"/>
  <c r="BU3" i="26"/>
  <c r="BU3" i="30" s="1"/>
  <c r="BT3" i="26"/>
  <c r="BW13" i="30"/>
  <c r="BI6" i="28"/>
  <c r="BE60" i="27"/>
  <c r="BI36" i="28"/>
  <c r="BE122" i="27"/>
  <c r="BI37" i="28"/>
  <c r="BE39" i="27"/>
  <c r="BI33" i="28"/>
  <c r="BE105" i="27"/>
  <c r="BI41" i="28"/>
  <c r="BI16" i="28"/>
  <c r="BE73" i="27"/>
  <c r="BE111" i="27"/>
  <c r="BI22" i="28"/>
  <c r="BE89" i="27"/>
  <c r="BI7" i="28"/>
  <c r="BE31" i="27"/>
  <c r="BI30" i="28"/>
  <c r="BI3" i="28"/>
  <c r="BE36" i="27"/>
  <c r="BI19" i="28"/>
  <c r="BE103" i="27"/>
  <c r="BE61" i="27"/>
  <c r="BI26" i="28"/>
  <c r="BI39" i="28"/>
  <c r="BE55" i="27"/>
  <c r="BI32" i="28"/>
  <c r="BE46" i="27"/>
  <c r="BI8" i="28"/>
  <c r="BE95" i="27"/>
  <c r="BE54" i="27"/>
  <c r="BI25" i="28"/>
  <c r="BI42" i="28"/>
  <c r="BI18" i="28"/>
  <c r="BE84" i="27"/>
  <c r="BI28" i="28"/>
  <c r="BI17" i="28"/>
  <c r="BE79" i="27"/>
  <c r="BI15" i="28"/>
  <c r="BE68" i="27"/>
  <c r="BE45" i="27"/>
  <c r="BI24" i="28"/>
  <c r="BI35" i="28"/>
  <c r="BE117" i="27"/>
  <c r="BI10" i="28"/>
  <c r="BE12" i="27"/>
  <c r="BE104" i="27"/>
  <c r="BI21" i="28"/>
  <c r="BE44" i="27"/>
  <c r="BI4" i="28"/>
  <c r="BE37" i="27"/>
  <c r="BI23" i="28"/>
  <c r="BE38" i="27"/>
  <c r="BI31" i="28"/>
  <c r="BI34" i="28"/>
  <c r="BE112" i="27"/>
  <c r="BE110" i="27"/>
  <c r="BI20" i="28"/>
  <c r="BI12" i="28"/>
  <c r="BE21" i="27"/>
  <c r="BI27" i="28"/>
  <c r="BE53" i="27"/>
  <c r="BI5" i="28"/>
  <c r="BI40" i="28"/>
  <c r="BE62" i="27"/>
  <c r="BI38" i="28"/>
  <c r="BE47" i="27"/>
  <c r="BI14" i="28"/>
  <c r="BE30" i="27"/>
  <c r="BI29" i="28"/>
  <c r="BE26" i="27"/>
  <c r="BE7" i="27"/>
  <c r="BI9" i="28"/>
  <c r="BE17" i="27"/>
  <c r="BI11" i="28"/>
  <c r="BE25" i="27"/>
  <c r="BI13" i="28"/>
  <c r="AT48" i="26"/>
  <c r="AT47" i="26"/>
  <c r="AT46" i="26"/>
  <c r="AT45" i="26"/>
  <c r="AT44" i="26"/>
  <c r="AT43" i="26"/>
  <c r="BA22" i="26"/>
  <c r="BA22" i="30" s="1"/>
  <c r="AZ22" i="26"/>
  <c r="AV22" i="26"/>
  <c r="AV22" i="30" s="1"/>
  <c r="AU22" i="26"/>
  <c r="AU119" i="27" s="1"/>
  <c r="T22" i="26"/>
  <c r="BA21" i="26"/>
  <c r="BA21" i="30" s="1"/>
  <c r="AZ21" i="26"/>
  <c r="AZ21" i="30" s="1"/>
  <c r="AV21" i="26"/>
  <c r="AV21" i="30" s="1"/>
  <c r="AU21" i="26"/>
  <c r="T21" i="26"/>
  <c r="BA20" i="26"/>
  <c r="BA107" i="27" s="1"/>
  <c r="AZ20" i="26"/>
  <c r="AV20" i="26"/>
  <c r="AV107" i="27" s="1"/>
  <c r="AU20" i="26"/>
  <c r="AU20" i="30" s="1"/>
  <c r="T20" i="26"/>
  <c r="BA19" i="26"/>
  <c r="AZ19" i="26"/>
  <c r="AZ19" i="30" s="1"/>
  <c r="AV19" i="26"/>
  <c r="AV99" i="27" s="1"/>
  <c r="AU19" i="26"/>
  <c r="T19" i="26"/>
  <c r="BA18" i="26"/>
  <c r="AZ18" i="26"/>
  <c r="AZ18" i="30" s="1"/>
  <c r="AV18" i="26"/>
  <c r="AV93" i="27" s="1"/>
  <c r="AU18" i="26"/>
  <c r="AU18" i="30" s="1"/>
  <c r="T18" i="26"/>
  <c r="BA17" i="26"/>
  <c r="BA17" i="30" s="1"/>
  <c r="AZ17" i="26"/>
  <c r="AZ17" i="30" s="1"/>
  <c r="AV17" i="26"/>
  <c r="AV17" i="30" s="1"/>
  <c r="AU17" i="26"/>
  <c r="AU86" i="27" s="1"/>
  <c r="T17" i="26"/>
  <c r="BA16" i="26"/>
  <c r="AZ16" i="26"/>
  <c r="AV16" i="26"/>
  <c r="AV81" i="27" s="1"/>
  <c r="AU16" i="26"/>
  <c r="T16" i="26"/>
  <c r="BA15" i="26"/>
  <c r="AZ15" i="26"/>
  <c r="AZ15" i="30" s="1"/>
  <c r="AV15" i="26"/>
  <c r="AV15" i="30" s="1"/>
  <c r="AU15" i="26"/>
  <c r="T15" i="26"/>
  <c r="BA14" i="26"/>
  <c r="BA70" i="27" s="1"/>
  <c r="AZ14" i="26"/>
  <c r="AV14" i="26"/>
  <c r="AV70" i="27" s="1"/>
  <c r="AU14" i="26"/>
  <c r="AU14" i="30" s="1"/>
  <c r="T14" i="26"/>
  <c r="BA13" i="26"/>
  <c r="BA13" i="30" s="1"/>
  <c r="AZ13" i="26"/>
  <c r="AZ64" i="27" s="1"/>
  <c r="AV13" i="26"/>
  <c r="AU13" i="26"/>
  <c r="AU64" i="27" s="1"/>
  <c r="T13" i="26"/>
  <c r="BA12" i="26"/>
  <c r="BA12" i="30" s="1"/>
  <c r="AZ12" i="26"/>
  <c r="AV12" i="26"/>
  <c r="AV12" i="30" s="1"/>
  <c r="AU12" i="26"/>
  <c r="AU12" i="30" s="1"/>
  <c r="T12" i="26"/>
  <c r="BA11" i="26"/>
  <c r="BA49" i="27" s="1"/>
  <c r="AZ11" i="26"/>
  <c r="AZ11" i="30" s="1"/>
  <c r="AV11" i="26"/>
  <c r="AV49" i="27" s="1"/>
  <c r="AU11" i="26"/>
  <c r="AU11" i="30" s="1"/>
  <c r="T11" i="26"/>
  <c r="BA10" i="26"/>
  <c r="BA41" i="27" s="1"/>
  <c r="AZ10" i="26"/>
  <c r="AZ10" i="30" s="1"/>
  <c r="AV10" i="26"/>
  <c r="AU10" i="26"/>
  <c r="T10" i="26"/>
  <c r="BA9" i="26"/>
  <c r="AZ9" i="26"/>
  <c r="AV9" i="26"/>
  <c r="AU9" i="26"/>
  <c r="AU9" i="30" s="1"/>
  <c r="T9" i="26"/>
  <c r="BA8" i="26"/>
  <c r="BA8" i="30" s="1"/>
  <c r="AZ8" i="26"/>
  <c r="AZ8" i="30" s="1"/>
  <c r="AV8" i="26"/>
  <c r="AV8" i="30" s="1"/>
  <c r="AU8" i="26"/>
  <c r="AU8" i="30" s="1"/>
  <c r="T8" i="26"/>
  <c r="BA7" i="26"/>
  <c r="BA23" i="27" s="1"/>
  <c r="AZ7" i="26"/>
  <c r="AZ7" i="30" s="1"/>
  <c r="AV7" i="26"/>
  <c r="AV23" i="27" s="1"/>
  <c r="AU7" i="26"/>
  <c r="AU7" i="30" s="1"/>
  <c r="T7" i="26"/>
  <c r="BA6" i="26"/>
  <c r="BA19" i="27" s="1"/>
  <c r="AZ6" i="26"/>
  <c r="AV6" i="26"/>
  <c r="AV19" i="27" s="1"/>
  <c r="AU6" i="26"/>
  <c r="AU19" i="27" s="1"/>
  <c r="T6" i="26"/>
  <c r="BA5" i="26"/>
  <c r="BA5" i="30" s="1"/>
  <c r="AZ5" i="26"/>
  <c r="AZ14" i="27" s="1"/>
  <c r="AV5" i="26"/>
  <c r="AV5" i="30" s="1"/>
  <c r="AU5" i="26"/>
  <c r="T5" i="26"/>
  <c r="A5" i="26"/>
  <c r="A7" i="26"/>
  <c r="A9" i="26"/>
  <c r="A11" i="26"/>
  <c r="A13" i="26"/>
  <c r="A15" i="26"/>
  <c r="A17" i="26"/>
  <c r="A19" i="26"/>
  <c r="A21" i="26"/>
  <c r="BA4" i="26"/>
  <c r="BA9" i="27" s="1"/>
  <c r="AZ4" i="26"/>
  <c r="AZ9" i="27" s="1"/>
  <c r="AV4" i="26"/>
  <c r="AU4" i="26"/>
  <c r="AU9" i="27" s="1"/>
  <c r="T4" i="26"/>
  <c r="BA3" i="26"/>
  <c r="AZ3" i="26"/>
  <c r="AZ3" i="27" s="1"/>
  <c r="AV3" i="26"/>
  <c r="AU3" i="26"/>
  <c r="AU3" i="30" s="1"/>
  <c r="T3" i="26"/>
  <c r="AV7" i="30"/>
  <c r="T13" i="25"/>
  <c r="CE3" i="11"/>
  <c r="CE4" i="11"/>
  <c r="CE5" i="11"/>
  <c r="CE6" i="11"/>
  <c r="CE7" i="11"/>
  <c r="CE8" i="11"/>
  <c r="CE9" i="11"/>
  <c r="CE10" i="11"/>
  <c r="CE11" i="11"/>
  <c r="CE12" i="11"/>
  <c r="CE13" i="11"/>
  <c r="CE14" i="11"/>
  <c r="CE15" i="11"/>
  <c r="CE16" i="11"/>
  <c r="CE17" i="11"/>
  <c r="CE18" i="11"/>
  <c r="CE19" i="11"/>
  <c r="CE20" i="11"/>
  <c r="CE21" i="11"/>
  <c r="CE22" i="11"/>
  <c r="CE23" i="11"/>
  <c r="CE24" i="11"/>
  <c r="CE25" i="11"/>
  <c r="CE26" i="11"/>
  <c r="CE27" i="11"/>
  <c r="CE28" i="11"/>
  <c r="CE29" i="11"/>
  <c r="CE30" i="11"/>
  <c r="CE31" i="11"/>
  <c r="CE3" i="12"/>
  <c r="CE4" i="12"/>
  <c r="CE5" i="12"/>
  <c r="CE6" i="12"/>
  <c r="CE7" i="12"/>
  <c r="CE8" i="12"/>
  <c r="CE10" i="12"/>
  <c r="CE11" i="12"/>
  <c r="CE12" i="12"/>
  <c r="CE14" i="12"/>
  <c r="CE15" i="12"/>
  <c r="CE16" i="12"/>
  <c r="CE17" i="12"/>
  <c r="CE18" i="12"/>
  <c r="CE19" i="12"/>
  <c r="CE20" i="12"/>
  <c r="CE21" i="12"/>
  <c r="CE22" i="12"/>
  <c r="CE23" i="12"/>
  <c r="CE24" i="12"/>
  <c r="CE25" i="12"/>
  <c r="CE26" i="12"/>
  <c r="CE27" i="12"/>
  <c r="CE28" i="12"/>
  <c r="CE3" i="13"/>
  <c r="CE4" i="13"/>
  <c r="CE5" i="13"/>
  <c r="CE6" i="13"/>
  <c r="CE7" i="13"/>
  <c r="CE8" i="13"/>
  <c r="CE9" i="13"/>
  <c r="CE10" i="13"/>
  <c r="CE11" i="13"/>
  <c r="CE12" i="13"/>
  <c r="CE13" i="13"/>
  <c r="CE14" i="13"/>
  <c r="CE15" i="13"/>
  <c r="CE16" i="13"/>
  <c r="CE17" i="13"/>
  <c r="CE18" i="13"/>
  <c r="CE19" i="13"/>
  <c r="CE20" i="13"/>
  <c r="CE21" i="13"/>
  <c r="CE22" i="13"/>
  <c r="CE4" i="10"/>
  <c r="CE5" i="10"/>
  <c r="CE6" i="10"/>
  <c r="CE7" i="10"/>
  <c r="CE8" i="10"/>
  <c r="CE9" i="10"/>
  <c r="CE10" i="10"/>
  <c r="CE11" i="10"/>
  <c r="CE12" i="10"/>
  <c r="CE13" i="10"/>
  <c r="CE14" i="10"/>
  <c r="CE15" i="10"/>
  <c r="CE16" i="10"/>
  <c r="CE17" i="10"/>
  <c r="CE18" i="10"/>
  <c r="CE19" i="10"/>
  <c r="CE20" i="10"/>
  <c r="CE21" i="10"/>
  <c r="CE22" i="10"/>
  <c r="CE23" i="10"/>
  <c r="CE24" i="10"/>
  <c r="CE25" i="10"/>
  <c r="CE3" i="10"/>
  <c r="CE7" i="9"/>
  <c r="CE8" i="9"/>
  <c r="CE10" i="9"/>
  <c r="CE11" i="9"/>
  <c r="CE12" i="9"/>
  <c r="CE13" i="9"/>
  <c r="CE14" i="9"/>
  <c r="CE15" i="9"/>
  <c r="CE16" i="9"/>
  <c r="CE17" i="9"/>
  <c r="CE18" i="9"/>
  <c r="CE19" i="9"/>
  <c r="CE20" i="9"/>
  <c r="CE21" i="9"/>
  <c r="CE22" i="9"/>
  <c r="CE23" i="9"/>
  <c r="CE24" i="9"/>
  <c r="CE25" i="9"/>
  <c r="CE26" i="9"/>
  <c r="CE27" i="9"/>
  <c r="CE28" i="9"/>
  <c r="CE29" i="9"/>
  <c r="CE30" i="9"/>
  <c r="CE31" i="9"/>
  <c r="CE32" i="9"/>
  <c r="CE33" i="9"/>
  <c r="CE34" i="9"/>
  <c r="CE35" i="9"/>
  <c r="CE36" i="9"/>
  <c r="CE37" i="9"/>
  <c r="CE38" i="9"/>
  <c r="CE6" i="9"/>
  <c r="CE3" i="9"/>
  <c r="CE4" i="9"/>
  <c r="CE5" i="9"/>
  <c r="CE73" i="4"/>
  <c r="CE72" i="4"/>
  <c r="S3" i="20"/>
  <c r="T3" i="20"/>
  <c r="S4" i="20"/>
  <c r="T4" i="20"/>
  <c r="S5" i="20"/>
  <c r="T5" i="20"/>
  <c r="S6" i="20"/>
  <c r="T6" i="20"/>
  <c r="S7" i="20"/>
  <c r="T7" i="20"/>
  <c r="S8" i="20"/>
  <c r="T8" i="20"/>
  <c r="S9" i="20"/>
  <c r="T9" i="20"/>
  <c r="S10" i="20"/>
  <c r="T10" i="20"/>
  <c r="S11" i="20"/>
  <c r="T11" i="20"/>
  <c r="S12" i="20"/>
  <c r="T12" i="20"/>
  <c r="S13" i="20"/>
  <c r="T13" i="20"/>
  <c r="S14" i="20"/>
  <c r="T14" i="20"/>
  <c r="S15" i="20"/>
  <c r="T15" i="20"/>
  <c r="S16" i="20"/>
  <c r="T16" i="20"/>
  <c r="S17" i="20"/>
  <c r="T17" i="20"/>
  <c r="S18" i="20"/>
  <c r="T18" i="20"/>
  <c r="S19" i="20"/>
  <c r="T19" i="20"/>
  <c r="S20" i="20"/>
  <c r="S21" i="20"/>
  <c r="T21" i="20"/>
  <c r="S22" i="20"/>
  <c r="T22" i="20"/>
  <c r="S23" i="20"/>
  <c r="T23" i="20"/>
  <c r="S24" i="20"/>
  <c r="S25" i="20"/>
  <c r="T25" i="20"/>
  <c r="S26" i="20"/>
  <c r="T26" i="20"/>
  <c r="S27" i="20"/>
  <c r="T27" i="20"/>
  <c r="S28" i="20"/>
  <c r="T28" i="20"/>
  <c r="S29" i="20"/>
  <c r="T29" i="20"/>
  <c r="S30" i="20"/>
  <c r="T30" i="20"/>
  <c r="S31" i="20"/>
  <c r="T31" i="20"/>
  <c r="S32" i="20"/>
  <c r="T32" i="20"/>
  <c r="S33" i="20"/>
  <c r="T33" i="20"/>
  <c r="S34" i="20"/>
  <c r="T34" i="20"/>
  <c r="S35" i="20"/>
  <c r="S36" i="20"/>
  <c r="T36" i="20"/>
  <c r="S37" i="20"/>
  <c r="T37" i="20"/>
  <c r="S38" i="20"/>
  <c r="T38" i="20"/>
  <c r="S39" i="20"/>
  <c r="T39" i="20"/>
  <c r="S40" i="20"/>
  <c r="T40" i="20"/>
  <c r="S41" i="20"/>
  <c r="T41" i="20"/>
  <c r="S42" i="20"/>
  <c r="T42" i="20"/>
  <c r="S43" i="20"/>
  <c r="T43" i="20"/>
  <c r="S44" i="20"/>
  <c r="T44" i="20"/>
  <c r="S45" i="20"/>
  <c r="S46" i="20"/>
  <c r="T46" i="20"/>
  <c r="S47" i="20"/>
  <c r="CF4" i="4"/>
  <c r="CF5" i="4"/>
  <c r="CF6" i="4"/>
  <c r="CF7" i="4"/>
  <c r="CF9" i="4"/>
  <c r="CF10" i="4"/>
  <c r="CF11" i="4"/>
  <c r="CF13" i="4"/>
  <c r="CF14" i="4"/>
  <c r="CF15" i="4"/>
  <c r="CF17" i="4"/>
  <c r="CF18" i="4"/>
  <c r="CF19" i="4"/>
  <c r="CF21" i="4"/>
  <c r="CF22" i="4"/>
  <c r="CF23" i="4"/>
  <c r="CF25" i="4"/>
  <c r="CF26" i="4"/>
  <c r="CF27" i="4"/>
  <c r="CF28" i="4"/>
  <c r="CF29" i="4"/>
  <c r="CF30" i="4"/>
  <c r="CF31" i="4"/>
  <c r="CF32" i="4"/>
  <c r="CF33" i="4"/>
  <c r="CF34" i="4"/>
  <c r="CF35" i="4"/>
  <c r="CF36" i="4"/>
  <c r="CF37" i="4"/>
  <c r="CF38" i="4"/>
  <c r="CF39" i="4"/>
  <c r="CF40" i="4"/>
  <c r="CF41" i="4"/>
  <c r="CF42" i="4"/>
  <c r="CF43" i="4"/>
  <c r="CF44" i="4"/>
  <c r="CF45" i="4"/>
  <c r="CF46" i="4"/>
  <c r="CF3" i="4"/>
  <c r="CE47" i="4"/>
  <c r="CE46" i="4"/>
  <c r="CE45" i="4"/>
  <c r="CE44" i="4"/>
  <c r="CE43" i="4"/>
  <c r="CE42" i="4"/>
  <c r="CE41" i="4"/>
  <c r="CE40" i="4"/>
  <c r="CE39" i="4"/>
  <c r="CE38" i="4"/>
  <c r="CE37" i="4"/>
  <c r="CE36" i="4"/>
  <c r="CE35" i="4"/>
  <c r="CE34" i="4"/>
  <c r="CE33" i="4"/>
  <c r="CE32" i="4"/>
  <c r="CE31" i="4"/>
  <c r="CE30" i="4"/>
  <c r="CE29" i="4"/>
  <c r="CE28" i="4"/>
  <c r="CE27" i="4"/>
  <c r="CE26" i="4"/>
  <c r="CE25" i="4"/>
  <c r="CE24" i="4"/>
  <c r="CE23" i="4"/>
  <c r="CE22" i="4"/>
  <c r="CE21" i="4"/>
  <c r="CE20" i="4"/>
  <c r="CE19" i="4"/>
  <c r="CE18" i="4"/>
  <c r="CE17" i="4"/>
  <c r="CE16" i="4"/>
  <c r="CE15" i="4"/>
  <c r="CE14" i="4"/>
  <c r="CE13" i="4"/>
  <c r="CE12" i="4"/>
  <c r="CE11" i="4"/>
  <c r="CE10" i="4"/>
  <c r="CE9" i="4"/>
  <c r="CE8" i="4"/>
  <c r="CE7" i="4"/>
  <c r="CE6" i="4"/>
  <c r="CE5" i="4"/>
  <c r="CE4" i="4"/>
  <c r="CE3" i="4"/>
  <c r="T49" i="20"/>
  <c r="T50" i="20"/>
  <c r="T51" i="20"/>
  <c r="T52" i="20"/>
  <c r="T53" i="20"/>
  <c r="T54" i="20"/>
  <c r="T55" i="20"/>
  <c r="T56" i="20"/>
  <c r="T57" i="20"/>
  <c r="T58" i="20"/>
  <c r="T60" i="20"/>
  <c r="T61" i="20"/>
  <c r="T62" i="20"/>
  <c r="T63" i="20"/>
  <c r="T64" i="20"/>
  <c r="T65" i="20"/>
  <c r="T66" i="20"/>
  <c r="T67" i="20"/>
  <c r="T68" i="20"/>
  <c r="T69" i="20"/>
  <c r="T70" i="20"/>
  <c r="T71" i="20"/>
  <c r="T72" i="20"/>
  <c r="T73" i="20"/>
  <c r="T74" i="20"/>
  <c r="T75" i="20"/>
  <c r="T76" i="20"/>
  <c r="T77" i="20"/>
  <c r="T78" i="20"/>
  <c r="T79" i="20"/>
  <c r="T80" i="20"/>
  <c r="T81" i="20"/>
  <c r="T82" i="20"/>
  <c r="T83" i="20"/>
  <c r="T84" i="20"/>
  <c r="T85" i="20"/>
  <c r="T86" i="20"/>
  <c r="T87" i="20"/>
  <c r="T88" i="20"/>
  <c r="T89" i="20"/>
  <c r="T90" i="20"/>
  <c r="T91" i="20"/>
  <c r="T92" i="20"/>
  <c r="T93" i="20"/>
  <c r="T94" i="20"/>
  <c r="T95" i="20"/>
  <c r="T96" i="20"/>
  <c r="T97" i="20"/>
  <c r="T98" i="20"/>
  <c r="T99" i="20"/>
  <c r="T100" i="20"/>
  <c r="T101" i="20"/>
  <c r="T102" i="20"/>
  <c r="T103" i="20"/>
  <c r="T106" i="20"/>
  <c r="T107" i="20"/>
  <c r="T109" i="20"/>
  <c r="T110" i="20"/>
  <c r="T111" i="20"/>
  <c r="T112" i="20"/>
  <c r="T113" i="20"/>
  <c r="T114" i="20"/>
  <c r="T116" i="20"/>
  <c r="T117" i="20"/>
  <c r="T118" i="20"/>
  <c r="T119" i="20"/>
  <c r="T120" i="20"/>
  <c r="T121" i="20"/>
  <c r="T122" i="20"/>
  <c r="T123" i="20"/>
  <c r="T124" i="20"/>
  <c r="T125" i="20"/>
  <c r="T126" i="20"/>
  <c r="T127" i="20"/>
  <c r="T128" i="20"/>
  <c r="T129" i="20"/>
  <c r="T130" i="20"/>
  <c r="T131" i="20"/>
  <c r="T132" i="20"/>
  <c r="T133" i="20"/>
  <c r="T134" i="20"/>
  <c r="T135" i="20"/>
  <c r="T136" i="20"/>
  <c r="T137" i="20"/>
  <c r="T138" i="20"/>
  <c r="T139" i="20"/>
  <c r="T140" i="20"/>
  <c r="T141" i="20"/>
  <c r="T142" i="20"/>
  <c r="T143" i="20"/>
  <c r="T144" i="20"/>
  <c r="T145" i="20"/>
  <c r="T146" i="20"/>
  <c r="T147" i="20"/>
  <c r="T148" i="20"/>
  <c r="T149" i="20"/>
  <c r="T150" i="20"/>
  <c r="T151" i="20"/>
  <c r="T152" i="20"/>
  <c r="T153" i="20"/>
  <c r="T154" i="20"/>
  <c r="T155" i="20"/>
  <c r="T156" i="20"/>
  <c r="T48" i="20"/>
  <c r="CF49" i="4"/>
  <c r="CF50" i="4"/>
  <c r="CF51" i="4"/>
  <c r="CF52" i="4"/>
  <c r="CF53" i="4"/>
  <c r="CF54" i="4"/>
  <c r="CF55" i="4"/>
  <c r="CF56" i="4"/>
  <c r="CF57" i="4"/>
  <c r="CF58" i="4"/>
  <c r="CF59" i="4"/>
  <c r="CF60" i="4"/>
  <c r="CF61" i="4"/>
  <c r="CF62" i="4"/>
  <c r="CF63" i="4"/>
  <c r="CF64" i="4"/>
  <c r="CF65" i="4"/>
  <c r="CF66" i="4"/>
  <c r="CF68" i="4"/>
  <c r="CF69" i="4"/>
  <c r="CF70" i="4"/>
  <c r="CF71" i="4"/>
  <c r="CF72" i="4"/>
  <c r="CF73" i="4"/>
  <c r="CF74" i="4"/>
  <c r="CF75" i="4"/>
  <c r="CF76" i="4"/>
  <c r="CF77" i="4"/>
  <c r="CF78" i="4"/>
  <c r="CF79" i="4"/>
  <c r="CF81" i="4"/>
  <c r="CF82" i="4"/>
  <c r="CF83" i="4"/>
  <c r="CF84" i="4"/>
  <c r="CF85" i="4"/>
  <c r="CF86" i="4"/>
  <c r="CF88" i="4"/>
  <c r="CF89" i="4"/>
  <c r="CF90" i="4"/>
  <c r="CF91" i="4"/>
  <c r="CF92" i="4"/>
  <c r="CF93" i="4"/>
  <c r="CF94" i="4"/>
  <c r="CF95" i="4"/>
  <c r="CF96" i="4"/>
  <c r="CF112" i="4"/>
  <c r="CF113" i="4"/>
  <c r="CF114" i="4"/>
  <c r="CF115" i="4"/>
  <c r="CF116" i="4"/>
  <c r="CF117" i="4"/>
  <c r="CF118" i="4"/>
  <c r="CF119" i="4"/>
  <c r="CF120" i="4"/>
  <c r="CF121" i="4"/>
  <c r="CF122" i="4"/>
  <c r="CF124" i="4"/>
  <c r="CF125" i="4"/>
  <c r="CF126" i="4"/>
  <c r="CF127" i="4"/>
  <c r="CF128" i="4"/>
  <c r="CF129" i="4"/>
  <c r="CF130" i="4"/>
  <c r="CF131" i="4"/>
  <c r="CF132" i="4"/>
  <c r="CF133" i="4"/>
  <c r="CF136" i="4"/>
  <c r="CF137" i="4"/>
  <c r="CF138" i="4"/>
  <c r="CF139" i="4"/>
  <c r="CF140" i="4"/>
  <c r="CF141" i="4"/>
  <c r="CF142" i="4"/>
  <c r="CF143" i="4"/>
  <c r="CF144" i="4"/>
  <c r="CF145" i="4"/>
  <c r="CF146" i="4"/>
  <c r="CF147" i="4"/>
  <c r="CF149" i="4"/>
  <c r="CF150" i="4"/>
  <c r="CF151" i="4"/>
  <c r="CF152" i="4"/>
  <c r="CF153" i="4"/>
  <c r="CF154" i="4"/>
  <c r="CF155" i="4"/>
  <c r="CF156" i="4"/>
  <c r="CF157" i="4"/>
  <c r="CF158" i="4"/>
  <c r="CF159" i="4"/>
  <c r="CF160" i="4"/>
  <c r="CF162" i="4"/>
  <c r="CF163" i="4"/>
  <c r="CF164" i="4"/>
  <c r="CF165" i="4"/>
  <c r="CF166" i="4"/>
  <c r="CF167" i="4"/>
  <c r="CF48" i="4"/>
  <c r="S2" i="20"/>
  <c r="S49" i="20"/>
  <c r="S50" i="20"/>
  <c r="S51" i="20"/>
  <c r="S52" i="20"/>
  <c r="S53" i="20"/>
  <c r="S54" i="20"/>
  <c r="S55" i="20"/>
  <c r="S56" i="20"/>
  <c r="S57" i="20"/>
  <c r="S58" i="20"/>
  <c r="S59" i="20"/>
  <c r="S60" i="20"/>
  <c r="S61" i="20"/>
  <c r="S62" i="20"/>
  <c r="S63" i="20"/>
  <c r="S64" i="20"/>
  <c r="S65" i="20"/>
  <c r="S66" i="20"/>
  <c r="S67" i="20"/>
  <c r="S68" i="20"/>
  <c r="S69" i="20"/>
  <c r="S72" i="20"/>
  <c r="S73" i="20"/>
  <c r="S74" i="20"/>
  <c r="S75" i="20"/>
  <c r="S76" i="20"/>
  <c r="S77" i="20"/>
  <c r="S78" i="20"/>
  <c r="S79" i="20"/>
  <c r="S80" i="20"/>
  <c r="S81" i="20"/>
  <c r="S82" i="20"/>
  <c r="S83" i="20"/>
  <c r="S84" i="20"/>
  <c r="S85" i="20"/>
  <c r="S86" i="20"/>
  <c r="S87" i="20"/>
  <c r="S88" i="20"/>
  <c r="S89" i="20"/>
  <c r="S90" i="20"/>
  <c r="S91" i="20"/>
  <c r="S92" i="20"/>
  <c r="S93" i="20"/>
  <c r="S94" i="20"/>
  <c r="S95" i="20"/>
  <c r="S96" i="20"/>
  <c r="S97" i="20"/>
  <c r="S98" i="20"/>
  <c r="S99" i="20"/>
  <c r="S100" i="20"/>
  <c r="S101" i="20"/>
  <c r="S102" i="20"/>
  <c r="S103" i="20"/>
  <c r="S104" i="20"/>
  <c r="S105" i="20"/>
  <c r="S106" i="20"/>
  <c r="S107" i="20"/>
  <c r="S108" i="20"/>
  <c r="S109" i="20"/>
  <c r="S110" i="20"/>
  <c r="S111" i="20"/>
  <c r="S112" i="20"/>
  <c r="S113" i="20"/>
  <c r="S114" i="20"/>
  <c r="S115" i="20"/>
  <c r="S116" i="20"/>
  <c r="S117" i="20"/>
  <c r="S118" i="20"/>
  <c r="S119" i="20"/>
  <c r="S120" i="20"/>
  <c r="S121" i="20"/>
  <c r="S122" i="20"/>
  <c r="S123" i="20"/>
  <c r="S124" i="20"/>
  <c r="S125" i="20"/>
  <c r="S126" i="20"/>
  <c r="S127" i="20"/>
  <c r="S128" i="20"/>
  <c r="S129" i="20"/>
  <c r="S130" i="20"/>
  <c r="S131" i="20"/>
  <c r="S132" i="20"/>
  <c r="S133" i="20"/>
  <c r="S134" i="20"/>
  <c r="S135" i="20"/>
  <c r="S136" i="20"/>
  <c r="S137" i="20"/>
  <c r="S138" i="20"/>
  <c r="S139" i="20"/>
  <c r="S140" i="20"/>
  <c r="S141" i="20"/>
  <c r="S142" i="20"/>
  <c r="S143" i="20"/>
  <c r="S144" i="20"/>
  <c r="S145" i="20"/>
  <c r="S146" i="20"/>
  <c r="S147" i="20"/>
  <c r="S148" i="20"/>
  <c r="S149" i="20"/>
  <c r="S150" i="20"/>
  <c r="S151" i="20"/>
  <c r="S152" i="20"/>
  <c r="S153" i="20"/>
  <c r="S154" i="20"/>
  <c r="S155" i="20"/>
  <c r="S156" i="20"/>
  <c r="S48" i="20"/>
  <c r="CE49" i="4"/>
  <c r="CE50" i="4"/>
  <c r="CE51" i="4"/>
  <c r="CE52" i="4"/>
  <c r="CE53" i="4"/>
  <c r="CE54" i="4"/>
  <c r="CE55" i="4"/>
  <c r="CE56" i="4"/>
  <c r="CE57" i="4"/>
  <c r="CE58" i="4"/>
  <c r="CE59" i="4"/>
  <c r="CE60" i="4"/>
  <c r="CE61" i="4"/>
  <c r="CE62" i="4"/>
  <c r="CE63" i="4"/>
  <c r="CE64" i="4"/>
  <c r="CE65" i="4"/>
  <c r="CE66" i="4"/>
  <c r="CE67" i="4"/>
  <c r="CE68" i="4"/>
  <c r="CE69" i="4"/>
  <c r="CE70" i="4"/>
  <c r="CE71" i="4"/>
  <c r="CE74" i="4"/>
  <c r="CE75" i="4"/>
  <c r="CE76" i="4"/>
  <c r="CE77" i="4"/>
  <c r="CE78" i="4"/>
  <c r="CE79" i="4"/>
  <c r="CE80" i="4"/>
  <c r="CE81" i="4"/>
  <c r="CE82" i="4"/>
  <c r="CE83" i="4"/>
  <c r="CE84" i="4"/>
  <c r="CE85" i="4"/>
  <c r="CE86" i="4"/>
  <c r="CE87" i="4"/>
  <c r="CE88" i="4"/>
  <c r="CE89" i="4"/>
  <c r="CE90" i="4"/>
  <c r="CE91" i="4"/>
  <c r="CE92" i="4"/>
  <c r="CE93" i="4"/>
  <c r="CE94" i="4"/>
  <c r="CE95" i="4"/>
  <c r="CE96" i="4"/>
  <c r="CE97" i="4"/>
  <c r="CE98" i="4"/>
  <c r="CE99" i="4"/>
  <c r="CE100" i="4"/>
  <c r="CE101" i="4"/>
  <c r="CE102" i="4"/>
  <c r="CE103" i="4"/>
  <c r="CE104" i="4"/>
  <c r="CE105" i="4"/>
  <c r="CE106" i="4"/>
  <c r="CE107" i="4"/>
  <c r="CE108" i="4"/>
  <c r="CE109" i="4"/>
  <c r="CE110" i="4"/>
  <c r="CE112" i="4"/>
  <c r="CE113" i="4"/>
  <c r="CE114" i="4"/>
  <c r="CE115" i="4"/>
  <c r="CE116" i="4"/>
  <c r="CE117" i="4"/>
  <c r="CE118" i="4"/>
  <c r="CE119" i="4"/>
  <c r="CE120" i="4"/>
  <c r="CE121" i="4"/>
  <c r="CE122" i="4"/>
  <c r="CE124" i="4"/>
  <c r="CE125" i="4"/>
  <c r="CE126" i="4"/>
  <c r="CE127" i="4"/>
  <c r="CE128" i="4"/>
  <c r="CE129" i="4"/>
  <c r="CE130" i="4"/>
  <c r="CE131" i="4"/>
  <c r="CE132" i="4"/>
  <c r="CE133" i="4"/>
  <c r="CE136" i="4"/>
  <c r="CE137" i="4"/>
  <c r="CE138" i="4"/>
  <c r="CE139" i="4"/>
  <c r="CE140" i="4"/>
  <c r="CE141" i="4"/>
  <c r="CE142" i="4"/>
  <c r="CE143" i="4"/>
  <c r="CE144" i="4"/>
  <c r="CE145" i="4"/>
  <c r="CE146" i="4"/>
  <c r="CE147" i="4"/>
  <c r="CE149" i="4"/>
  <c r="CE150" i="4"/>
  <c r="CE151" i="4"/>
  <c r="CE152" i="4"/>
  <c r="CE153" i="4"/>
  <c r="CE154" i="4"/>
  <c r="CE155" i="4"/>
  <c r="CE156" i="4"/>
  <c r="CE157" i="4"/>
  <c r="CE158" i="4"/>
  <c r="CE159" i="4"/>
  <c r="CE160" i="4"/>
  <c r="CE162" i="4"/>
  <c r="CE163" i="4"/>
  <c r="CE164" i="4"/>
  <c r="CE165" i="4"/>
  <c r="CE166" i="4"/>
  <c r="CE167" i="4"/>
  <c r="CE48" i="4"/>
  <c r="X65" i="6"/>
  <c r="X63" i="6"/>
  <c r="AU44" i="4" s="1"/>
  <c r="X61" i="6"/>
  <c r="X59" i="6"/>
  <c r="AU19" i="14" s="1"/>
  <c r="X57" i="6"/>
  <c r="X55" i="6"/>
  <c r="X53" i="6"/>
  <c r="X51" i="6"/>
  <c r="X49" i="6"/>
  <c r="AU11" i="14" s="1"/>
  <c r="AU9" i="31"/>
  <c r="X47" i="6"/>
  <c r="X44" i="6"/>
  <c r="AU6" i="31" s="1"/>
  <c r="X42" i="6"/>
  <c r="AU10" i="11" s="1"/>
  <c r="X38" i="6"/>
  <c r="AU19" i="4" s="1"/>
  <c r="X34" i="6"/>
  <c r="X30" i="6"/>
  <c r="AU135" i="8" s="1"/>
  <c r="X26" i="6"/>
  <c r="AU6" i="17" s="1"/>
  <c r="X13" i="6"/>
  <c r="BV122" i="5"/>
  <c r="BU122" i="5"/>
  <c r="BV121" i="5"/>
  <c r="BU121" i="5"/>
  <c r="BV120" i="5"/>
  <c r="BU120" i="5"/>
  <c r="BF120" i="5"/>
  <c r="BV119" i="5"/>
  <c r="BU119" i="5"/>
  <c r="BF119" i="5"/>
  <c r="BV118" i="5"/>
  <c r="BU118" i="5"/>
  <c r="BG118" i="5"/>
  <c r="K152" i="20" s="1"/>
  <c r="BV117" i="5"/>
  <c r="BU117" i="5"/>
  <c r="BF117" i="5"/>
  <c r="J151" i="20" s="1"/>
  <c r="BV115" i="5"/>
  <c r="CC56" i="8" s="1"/>
  <c r="BU115" i="5"/>
  <c r="BF115" i="5"/>
  <c r="BV114" i="5"/>
  <c r="BU114" i="5"/>
  <c r="BF114" i="5"/>
  <c r="BV113" i="5"/>
  <c r="CC18" i="19" s="1"/>
  <c r="BU113" i="5"/>
  <c r="BG113" i="5" s="1"/>
  <c r="BV112" i="5"/>
  <c r="BU112" i="5"/>
  <c r="BF112" i="5"/>
  <c r="BV111" i="5"/>
  <c r="CC78" i="31" s="1"/>
  <c r="BU111" i="5"/>
  <c r="BF111" i="5"/>
  <c r="BN22" i="12" s="1"/>
  <c r="BV110" i="5"/>
  <c r="BU110" i="5"/>
  <c r="BF110" i="5"/>
  <c r="BV109" i="5"/>
  <c r="CC18" i="10" s="1"/>
  <c r="BU109" i="5"/>
  <c r="BG109" i="5" s="1"/>
  <c r="BV108" i="5"/>
  <c r="BU108" i="5"/>
  <c r="BF108" i="5"/>
  <c r="BV107" i="5"/>
  <c r="CC127" i="31" s="1"/>
  <c r="BU107" i="5"/>
  <c r="BF107" i="5" s="1"/>
  <c r="BV106" i="5"/>
  <c r="BU106" i="5"/>
  <c r="BF106" i="5"/>
  <c r="BV105" i="5"/>
  <c r="CC150" i="4" s="1"/>
  <c r="BU105" i="5"/>
  <c r="BF105" i="5" s="1"/>
  <c r="BV104" i="5"/>
  <c r="BU104" i="5"/>
  <c r="BF104" i="5"/>
  <c r="BV102" i="5"/>
  <c r="CC47" i="31" s="1"/>
  <c r="BU102" i="5"/>
  <c r="BF102" i="5"/>
  <c r="BV101" i="5"/>
  <c r="BU101" i="5"/>
  <c r="BF101" i="5"/>
  <c r="BV100" i="5"/>
  <c r="BU100" i="5"/>
  <c r="BG100" i="5"/>
  <c r="BV99" i="5"/>
  <c r="BU99" i="5"/>
  <c r="BF99" i="5"/>
  <c r="BV98" i="5"/>
  <c r="CC151" i="31" s="1"/>
  <c r="BU98" i="5"/>
  <c r="BF98" i="5" s="1"/>
  <c r="BV97" i="5"/>
  <c r="BU97" i="5"/>
  <c r="BV96" i="5"/>
  <c r="CC133" i="31" s="1"/>
  <c r="BU96" i="5"/>
  <c r="BG96" i="5" s="1"/>
  <c r="BV95" i="5"/>
  <c r="BU95" i="5"/>
  <c r="BF95" i="5"/>
  <c r="BV94" i="5"/>
  <c r="CC84" i="31" s="1"/>
  <c r="BU94" i="5"/>
  <c r="BF94" i="5" s="1"/>
  <c r="BV93" i="5"/>
  <c r="BU93" i="5"/>
  <c r="BF93" i="5"/>
  <c r="BV92" i="5"/>
  <c r="CC104" i="31" s="1"/>
  <c r="BU92" i="5"/>
  <c r="BF92" i="5" s="1"/>
  <c r="BV91" i="5"/>
  <c r="BU91" i="5"/>
  <c r="BF91" i="5"/>
  <c r="BV88" i="5"/>
  <c r="CC83" i="31" s="1"/>
  <c r="BU88" i="5"/>
  <c r="BG88" i="5" s="1"/>
  <c r="BV87" i="5"/>
  <c r="BU87" i="5"/>
  <c r="BF87" i="5"/>
  <c r="BV86" i="5"/>
  <c r="BU86" i="5"/>
  <c r="BG86" i="5" s="1"/>
  <c r="BV85" i="5"/>
  <c r="BU85" i="5"/>
  <c r="BV84" i="5"/>
  <c r="BV29" i="27" s="1"/>
  <c r="BU84" i="5"/>
  <c r="BV83" i="5"/>
  <c r="BV24" i="27"/>
  <c r="BU83" i="5"/>
  <c r="BV82" i="5"/>
  <c r="CC57" i="31" s="1"/>
  <c r="BU82" i="5"/>
  <c r="BF82" i="5" s="1"/>
  <c r="BV81" i="5"/>
  <c r="BU81" i="5"/>
  <c r="BF81" i="5"/>
  <c r="BV80" i="5"/>
  <c r="BU80" i="5"/>
  <c r="BF80" i="5"/>
  <c r="BV79" i="5"/>
  <c r="BU79" i="5"/>
  <c r="BV77" i="5"/>
  <c r="CC30" i="9" s="1"/>
  <c r="BU77" i="5"/>
  <c r="BG77" i="5"/>
  <c r="BV76" i="5"/>
  <c r="BU76" i="5"/>
  <c r="BF76" i="5"/>
  <c r="BV75" i="5"/>
  <c r="BV6" i="27"/>
  <c r="BU75" i="5"/>
  <c r="BU6" i="27"/>
  <c r="BV74" i="5"/>
  <c r="BU74" i="5"/>
  <c r="BV73" i="5"/>
  <c r="BU73" i="5"/>
  <c r="BV72" i="5"/>
  <c r="CC132" i="31" s="1"/>
  <c r="BU72" i="5"/>
  <c r="BF72" i="5" s="1"/>
  <c r="BV71" i="5"/>
  <c r="BU71" i="5"/>
  <c r="BF71" i="5"/>
  <c r="BV70" i="5"/>
  <c r="CC115" i="4" s="1"/>
  <c r="BU70" i="5"/>
  <c r="BF70" i="5" s="1"/>
  <c r="BV69" i="5"/>
  <c r="BU69" i="5"/>
  <c r="BF69" i="5"/>
  <c r="BV68" i="5"/>
  <c r="CC102" i="31" s="1"/>
  <c r="BU68" i="5"/>
  <c r="BG68" i="5" s="1"/>
  <c r="BV67" i="5"/>
  <c r="BU67" i="5"/>
  <c r="BF67" i="5"/>
  <c r="BV65" i="5"/>
  <c r="BU65" i="5"/>
  <c r="BF65" i="5"/>
  <c r="J105" i="20" s="1"/>
  <c r="BV64" i="5"/>
  <c r="BU64" i="5"/>
  <c r="BF64" i="5"/>
  <c r="BV63" i="5"/>
  <c r="CC73" i="8" s="1"/>
  <c r="BV59" i="27"/>
  <c r="BU63" i="5"/>
  <c r="BV62" i="5"/>
  <c r="BV52" i="27"/>
  <c r="BU62" i="5"/>
  <c r="BV61" i="5"/>
  <c r="BV20" i="27" s="1"/>
  <c r="BU61" i="5"/>
  <c r="BF61" i="5" s="1"/>
  <c r="BV60" i="5"/>
  <c r="BV16" i="27"/>
  <c r="BU60" i="5"/>
  <c r="BV59" i="5"/>
  <c r="CC81" i="31" s="1"/>
  <c r="BV58" i="27"/>
  <c r="BU59" i="5"/>
  <c r="BF59" i="5" s="1"/>
  <c r="BV58" i="5"/>
  <c r="BV51" i="27"/>
  <c r="BU58" i="5"/>
  <c r="BV57" i="5"/>
  <c r="BV11" i="27" s="1"/>
  <c r="BU57" i="5"/>
  <c r="BV56" i="5"/>
  <c r="BV5" i="27"/>
  <c r="BU56" i="5"/>
  <c r="BV55" i="5"/>
  <c r="BV72" i="27" s="1"/>
  <c r="BU55" i="5"/>
  <c r="BU72" i="27"/>
  <c r="BV54" i="5"/>
  <c r="BV67" i="27"/>
  <c r="BU54" i="5"/>
  <c r="BV52" i="5"/>
  <c r="BV43" i="27" s="1"/>
  <c r="BU52" i="5"/>
  <c r="BU43" i="27"/>
  <c r="BV51" i="5"/>
  <c r="BV35" i="27"/>
  <c r="BU51" i="5"/>
  <c r="BU35" i="27"/>
  <c r="BV50" i="5"/>
  <c r="BV121" i="27" s="1"/>
  <c r="BU50" i="5"/>
  <c r="BV49" i="5"/>
  <c r="BV116" i="27"/>
  <c r="BU49" i="5"/>
  <c r="BU116" i="27"/>
  <c r="BV48" i="5"/>
  <c r="CC53" i="31" s="1"/>
  <c r="BU48" i="5"/>
  <c r="BV47" i="5"/>
  <c r="BU47" i="5"/>
  <c r="BF47" i="5"/>
  <c r="BV46" i="5"/>
  <c r="BV109" i="27" s="1"/>
  <c r="BU46" i="5"/>
  <c r="BF46" i="5" s="1"/>
  <c r="BV45" i="5"/>
  <c r="BV102" i="27"/>
  <c r="BU45" i="5"/>
  <c r="BU102" i="27"/>
  <c r="BV44" i="5"/>
  <c r="CC52" i="31" s="1"/>
  <c r="BU44" i="5"/>
  <c r="BF44" i="5" s="1"/>
  <c r="BV43" i="5"/>
  <c r="BU43" i="5"/>
  <c r="BF43" i="5"/>
  <c r="BV41" i="5"/>
  <c r="BU41" i="5"/>
  <c r="BV40" i="5"/>
  <c r="BU40" i="5"/>
  <c r="BV39" i="5"/>
  <c r="BU39" i="5"/>
  <c r="BV38" i="5"/>
  <c r="BV15" i="27"/>
  <c r="BU38" i="5"/>
  <c r="BU15" i="27"/>
  <c r="BV37" i="5"/>
  <c r="BV50" i="27"/>
  <c r="BU37" i="5"/>
  <c r="BU50" i="27"/>
  <c r="BV36" i="5"/>
  <c r="BU36" i="5"/>
  <c r="BV34" i="5"/>
  <c r="CC131" i="31" s="1"/>
  <c r="BU34" i="5"/>
  <c r="BF34" i="5" s="1"/>
  <c r="BV33" i="5"/>
  <c r="BU33" i="5"/>
  <c r="BF33" i="5"/>
  <c r="BV32" i="5"/>
  <c r="CC130" i="31" s="1"/>
  <c r="BU32" i="5"/>
  <c r="BF32" i="5" s="1"/>
  <c r="BV31" i="5"/>
  <c r="BV78" i="27"/>
  <c r="BU31" i="5"/>
  <c r="BU78" i="27"/>
  <c r="BV30" i="5"/>
  <c r="CC75" i="4" s="1"/>
  <c r="BV120" i="27"/>
  <c r="BU30" i="5"/>
  <c r="BV29" i="5"/>
  <c r="BV115" i="27"/>
  <c r="BU29" i="5"/>
  <c r="BU115" i="27"/>
  <c r="BV28" i="5"/>
  <c r="CC98" i="31" s="1"/>
  <c r="BU28" i="5"/>
  <c r="BV27" i="5"/>
  <c r="BV101" i="27"/>
  <c r="BU27" i="5"/>
  <c r="BU101" i="27"/>
  <c r="BV26" i="5"/>
  <c r="BV42" i="27" s="1"/>
  <c r="BU26" i="5"/>
  <c r="BV25" i="5"/>
  <c r="BV34" i="27"/>
  <c r="BU25" i="5"/>
  <c r="BU34" i="27"/>
  <c r="BV24" i="5"/>
  <c r="BU24" i="5"/>
  <c r="BG24" i="5" s="1"/>
  <c r="BV23" i="5"/>
  <c r="BU23" i="5"/>
  <c r="BF23" i="5"/>
  <c r="BV21" i="5"/>
  <c r="CC129" i="31" s="1"/>
  <c r="BU21" i="5"/>
  <c r="BV20" i="5"/>
  <c r="BV88" i="27"/>
  <c r="BU20" i="5"/>
  <c r="BV19" i="5"/>
  <c r="BV82" i="27"/>
  <c r="BU19" i="5"/>
  <c r="BU82" i="27" s="1"/>
  <c r="BV18" i="5"/>
  <c r="BV77" i="27"/>
  <c r="BU18" i="5"/>
  <c r="BU77" i="27"/>
  <c r="BV17" i="5"/>
  <c r="CC153" i="31" s="1"/>
  <c r="BU17" i="5"/>
  <c r="BV16" i="5"/>
  <c r="BV4" i="27"/>
  <c r="BU16" i="5"/>
  <c r="BV15" i="5"/>
  <c r="BU15" i="5"/>
  <c r="BV14" i="5"/>
  <c r="BU14" i="5"/>
  <c r="BF14" i="5"/>
  <c r="BV13" i="5"/>
  <c r="CC79" i="31" s="1"/>
  <c r="BU13" i="5"/>
  <c r="BU71" i="27" s="1"/>
  <c r="BV12" i="5"/>
  <c r="BV66" i="27"/>
  <c r="BU12" i="5"/>
  <c r="BU66" i="27"/>
  <c r="BV11" i="5"/>
  <c r="BV65" i="27"/>
  <c r="BU11" i="5"/>
  <c r="BU65" i="27"/>
  <c r="BV9" i="5"/>
  <c r="BV87" i="27"/>
  <c r="BU9" i="5"/>
  <c r="BU87" i="27"/>
  <c r="BV8" i="5"/>
  <c r="BV100" i="27"/>
  <c r="BU8" i="5"/>
  <c r="BV7" i="5"/>
  <c r="CC49" i="31" s="1"/>
  <c r="BU7" i="5"/>
  <c r="BF7" i="5" s="1"/>
  <c r="BV6" i="5"/>
  <c r="BU6" i="5"/>
  <c r="BF6" i="5"/>
  <c r="BV5" i="5"/>
  <c r="BU5" i="5"/>
  <c r="BF5" i="5"/>
  <c r="BV4" i="5"/>
  <c r="BU4" i="5"/>
  <c r="BF4" i="5"/>
  <c r="BF19" i="5"/>
  <c r="BF82" i="27" s="1"/>
  <c r="BF9" i="5"/>
  <c r="BF87" i="27"/>
  <c r="BV3" i="5"/>
  <c r="BU3" i="5"/>
  <c r="BF3" i="5"/>
  <c r="U44" i="7"/>
  <c r="U43" i="7"/>
  <c r="U42" i="7"/>
  <c r="U41" i="7"/>
  <c r="U40" i="7"/>
  <c r="U39" i="7"/>
  <c r="U38" i="7"/>
  <c r="U37" i="7"/>
  <c r="U36" i="7"/>
  <c r="U35" i="7"/>
  <c r="U34" i="7"/>
  <c r="U33" i="7"/>
  <c r="U32" i="7"/>
  <c r="U31" i="7"/>
  <c r="U30" i="7"/>
  <c r="U29" i="7"/>
  <c r="U28" i="7"/>
  <c r="U27" i="7"/>
  <c r="U26" i="7"/>
  <c r="U25" i="7"/>
  <c r="U24" i="7"/>
  <c r="U23" i="7"/>
  <c r="U22" i="7"/>
  <c r="U21" i="7"/>
  <c r="U20" i="7"/>
  <c r="U19" i="7"/>
  <c r="U18" i="7"/>
  <c r="U17" i="7"/>
  <c r="U16" i="7"/>
  <c r="U15" i="7"/>
  <c r="U14" i="7"/>
  <c r="U13" i="7"/>
  <c r="U12" i="7"/>
  <c r="U11" i="7"/>
  <c r="U9" i="7"/>
  <c r="U8" i="7"/>
  <c r="U7" i="7"/>
  <c r="U6" i="7"/>
  <c r="U5" i="7"/>
  <c r="U4" i="7"/>
  <c r="U3" i="7"/>
  <c r="AN114" i="5"/>
  <c r="AN112" i="5"/>
  <c r="AN110" i="5"/>
  <c r="AN108" i="5"/>
  <c r="AN106" i="5"/>
  <c r="AN104" i="5"/>
  <c r="AN101" i="5"/>
  <c r="AN99" i="5"/>
  <c r="AN97" i="5"/>
  <c r="AN95" i="5"/>
  <c r="AN93" i="5"/>
  <c r="AN91" i="5"/>
  <c r="AN87" i="5"/>
  <c r="AN85" i="5"/>
  <c r="AN83" i="5"/>
  <c r="AN24" i="27"/>
  <c r="AN81" i="5"/>
  <c r="AN77" i="5"/>
  <c r="AN76" i="5"/>
  <c r="AN71" i="5"/>
  <c r="AN70" i="5"/>
  <c r="AR55" i="31" s="1"/>
  <c r="AN69" i="5"/>
  <c r="AN68" i="5"/>
  <c r="AR102" i="31" s="1"/>
  <c r="AN67" i="5"/>
  <c r="AN64" i="5"/>
  <c r="AN62" i="5"/>
  <c r="AN52" i="27"/>
  <c r="AN60" i="5"/>
  <c r="AN16" i="27"/>
  <c r="AN58" i="5"/>
  <c r="AN51" i="27"/>
  <c r="AN56" i="5"/>
  <c r="AN5" i="27"/>
  <c r="AN54" i="5"/>
  <c r="AN67" i="27"/>
  <c r="AN51" i="5"/>
  <c r="AN35" i="27"/>
  <c r="AN49" i="5"/>
  <c r="AN116" i="27"/>
  <c r="AN47" i="5"/>
  <c r="AN45" i="5"/>
  <c r="AN102" i="27"/>
  <c r="AN43" i="5"/>
  <c r="AN34" i="5"/>
  <c r="AR131" i="31" s="1"/>
  <c r="AN32" i="5"/>
  <c r="AR130" i="31" s="1"/>
  <c r="AN30" i="5"/>
  <c r="AR99" i="31" s="1"/>
  <c r="AN120" i="27"/>
  <c r="AN28" i="5"/>
  <c r="AR98" i="31" s="1"/>
  <c r="AN26" i="5"/>
  <c r="AR51" i="31" s="1"/>
  <c r="AN42" i="27"/>
  <c r="AN21" i="5"/>
  <c r="AN94" i="27" s="1"/>
  <c r="AN19" i="5"/>
  <c r="AR128" i="31" s="1"/>
  <c r="AN82" i="27"/>
  <c r="AN17" i="5"/>
  <c r="AR153" i="31" s="1"/>
  <c r="AN6" i="5"/>
  <c r="AD125" i="5"/>
  <c r="T13" i="23"/>
  <c r="T12" i="23"/>
  <c r="S12" i="23"/>
  <c r="R12" i="23"/>
  <c r="Q12" i="23"/>
  <c r="T11" i="23"/>
  <c r="S11" i="23"/>
  <c r="R11" i="23"/>
  <c r="Q11" i="23"/>
  <c r="T10" i="23"/>
  <c r="S10" i="23"/>
  <c r="R10" i="23"/>
  <c r="Q10" i="23"/>
  <c r="T9" i="23"/>
  <c r="S9" i="23"/>
  <c r="R9" i="23"/>
  <c r="Q9" i="23"/>
  <c r="T8" i="23"/>
  <c r="S8" i="23"/>
  <c r="R8" i="23"/>
  <c r="Q8" i="23"/>
  <c r="T7" i="23"/>
  <c r="S7" i="23"/>
  <c r="R7" i="23"/>
  <c r="Q7" i="23"/>
  <c r="T6" i="23"/>
  <c r="S6" i="23"/>
  <c r="R6" i="23"/>
  <c r="Q6" i="23"/>
  <c r="T5" i="23"/>
  <c r="S5" i="23"/>
  <c r="R5" i="23"/>
  <c r="Q5" i="23"/>
  <c r="T4" i="23"/>
  <c r="S4" i="23"/>
  <c r="R4" i="23"/>
  <c r="Q4" i="23"/>
  <c r="T3" i="23"/>
  <c r="S3" i="23"/>
  <c r="R3" i="23"/>
  <c r="Q3" i="23"/>
  <c r="BG122" i="5"/>
  <c r="BO167" i="4" s="1"/>
  <c r="BF121" i="5"/>
  <c r="BF97" i="5"/>
  <c r="BF85" i="5"/>
  <c r="BF79" i="5"/>
  <c r="BF55" i="5"/>
  <c r="BF72" i="27"/>
  <c r="BG52" i="5"/>
  <c r="BG43" i="27"/>
  <c r="BG48" i="5"/>
  <c r="BF17" i="5"/>
  <c r="BF10" i="27" s="1"/>
  <c r="AT149" i="5"/>
  <c r="AT148" i="5"/>
  <c r="AT147" i="5"/>
  <c r="AT146" i="5"/>
  <c r="AT145" i="5"/>
  <c r="AT144" i="5"/>
  <c r="BF49" i="5"/>
  <c r="BF116" i="27"/>
  <c r="BF27" i="5"/>
  <c r="BF101" i="27"/>
  <c r="BF54" i="5"/>
  <c r="BF67" i="27"/>
  <c r="BU67" i="27"/>
  <c r="BF58" i="5"/>
  <c r="BF51" i="27"/>
  <c r="BU51" i="27"/>
  <c r="BF60" i="5"/>
  <c r="BF16" i="27"/>
  <c r="BU16" i="27"/>
  <c r="BF62" i="5"/>
  <c r="BF52" i="27"/>
  <c r="BU52" i="27"/>
  <c r="BF29" i="5"/>
  <c r="BF115" i="27"/>
  <c r="BF45" i="5"/>
  <c r="BF102" i="27"/>
  <c r="BG107" i="5"/>
  <c r="BO21" i="11" s="1"/>
  <c r="BF77" i="5"/>
  <c r="BF31" i="5"/>
  <c r="BF78" i="27"/>
  <c r="BG8" i="5"/>
  <c r="BG100" i="27"/>
  <c r="BU100" i="27"/>
  <c r="BG17" i="5"/>
  <c r="BU10" i="27"/>
  <c r="BF21" i="5"/>
  <c r="BN28" i="17" s="1"/>
  <c r="BU94" i="27"/>
  <c r="BF26" i="5"/>
  <c r="BL26" i="5" s="1"/>
  <c r="BU42" i="27"/>
  <c r="BG28" i="5"/>
  <c r="BO98" i="31" s="1"/>
  <c r="BU108" i="27"/>
  <c r="BF30" i="5"/>
  <c r="BF120" i="27"/>
  <c r="BU120" i="27"/>
  <c r="BU83" i="27"/>
  <c r="BU109" i="27"/>
  <c r="BF50" i="5"/>
  <c r="BF121" i="27" s="1"/>
  <c r="BU121" i="27"/>
  <c r="BF57" i="5"/>
  <c r="BF11" i="27" s="1"/>
  <c r="BU11" i="27"/>
  <c r="BU58" i="27"/>
  <c r="BF63" i="5"/>
  <c r="J103" i="20" s="1"/>
  <c r="BF59" i="27"/>
  <c r="BU59" i="27"/>
  <c r="BF83" i="5"/>
  <c r="BF24" i="27"/>
  <c r="BU24" i="27"/>
  <c r="BF16" i="5"/>
  <c r="BF4" i="27"/>
  <c r="BU4" i="27"/>
  <c r="BF20" i="5"/>
  <c r="BF88" i="27"/>
  <c r="BU88" i="27"/>
  <c r="BF56" i="5"/>
  <c r="BF5" i="27"/>
  <c r="BU5" i="27"/>
  <c r="BG84" i="5"/>
  <c r="BG29" i="27"/>
  <c r="BU29" i="27"/>
  <c r="BF18" i="5"/>
  <c r="BF77" i="27"/>
  <c r="BF51" i="5"/>
  <c r="BF35" i="27"/>
  <c r="BG115" i="5"/>
  <c r="BF25" i="5"/>
  <c r="BF34" i="27"/>
  <c r="BG34" i="5"/>
  <c r="BG57" i="5"/>
  <c r="BO154" i="31" s="1"/>
  <c r="BG65" i="5"/>
  <c r="BO21" i="10" s="1"/>
  <c r="BG26" i="5"/>
  <c r="BO51" i="31" s="1"/>
  <c r="BG14" i="5"/>
  <c r="BG50" i="5"/>
  <c r="BO101" i="31" s="1"/>
  <c r="BG98" i="5"/>
  <c r="BG19" i="5"/>
  <c r="BG82" i="27" s="1"/>
  <c r="BG6" i="5"/>
  <c r="BG63" i="5"/>
  <c r="BG59" i="27"/>
  <c r="BG82" i="5"/>
  <c r="BO57" i="31" s="1"/>
  <c r="BG102" i="5"/>
  <c r="BG111" i="5"/>
  <c r="BG120" i="5"/>
  <c r="BO44" i="31" s="1"/>
  <c r="BG21" i="5"/>
  <c r="BG94" i="27" s="1"/>
  <c r="BG30" i="5"/>
  <c r="K73" i="20" s="1"/>
  <c r="BG120" i="27"/>
  <c r="BG46" i="5"/>
  <c r="BG109" i="27"/>
  <c r="BG61" i="5"/>
  <c r="BO146" i="8" s="1"/>
  <c r="BG55" i="5"/>
  <c r="BG72" i="27"/>
  <c r="BG4" i="5"/>
  <c r="BG44" i="5"/>
  <c r="BO89" i="4" s="1"/>
  <c r="BF8" i="5"/>
  <c r="BF100" i="27"/>
  <c r="BF28" i="5"/>
  <c r="BF108" i="27" s="1"/>
  <c r="BF48" i="5"/>
  <c r="BN53" i="31" s="1"/>
  <c r="BF52" i="5"/>
  <c r="BF68" i="5"/>
  <c r="BF84" i="5"/>
  <c r="BF29" i="27"/>
  <c r="BF88" i="5"/>
  <c r="BF100" i="5"/>
  <c r="BN23" i="9" s="1"/>
  <c r="BF109" i="5"/>
  <c r="BN152" i="31" s="1"/>
  <c r="BF113" i="5"/>
  <c r="BF118" i="5"/>
  <c r="BN8" i="12" s="1"/>
  <c r="BF122" i="5"/>
  <c r="BG3" i="5"/>
  <c r="BG5" i="5"/>
  <c r="BG7" i="5"/>
  <c r="BG9" i="5"/>
  <c r="BG87" i="27"/>
  <c r="BG16" i="5"/>
  <c r="BG4" i="27"/>
  <c r="BG18" i="5"/>
  <c r="BG77" i="27"/>
  <c r="BG20" i="5"/>
  <c r="BG88" i="27"/>
  <c r="BG23" i="5"/>
  <c r="BG25" i="5"/>
  <c r="BG34" i="27"/>
  <c r="BG27" i="5"/>
  <c r="BG101" i="27"/>
  <c r="BG29" i="5"/>
  <c r="BG115" i="27"/>
  <c r="BG31" i="5"/>
  <c r="BG78" i="27"/>
  <c r="BG33" i="5"/>
  <c r="BG43" i="5"/>
  <c r="BG45" i="5"/>
  <c r="BG102" i="27"/>
  <c r="BG47" i="5"/>
  <c r="BG49" i="5"/>
  <c r="BG116" i="27"/>
  <c r="BG51" i="5"/>
  <c r="BG35" i="27"/>
  <c r="BG54" i="5"/>
  <c r="BG67" i="27"/>
  <c r="BG56" i="5"/>
  <c r="BG5" i="27"/>
  <c r="BG58" i="5"/>
  <c r="BG51" i="27"/>
  <c r="BG60" i="5"/>
  <c r="BG16" i="27"/>
  <c r="BG62" i="5"/>
  <c r="BG52" i="27"/>
  <c r="BG64" i="5"/>
  <c r="BG67" i="5"/>
  <c r="BG69" i="5"/>
  <c r="BG71" i="5"/>
  <c r="BG76" i="5"/>
  <c r="BG79" i="5"/>
  <c r="BG81" i="5"/>
  <c r="BG83" i="5"/>
  <c r="BG24" i="27"/>
  <c r="BG85" i="5"/>
  <c r="BG87" i="5"/>
  <c r="BG91" i="5"/>
  <c r="BG93" i="5"/>
  <c r="BG95" i="5"/>
  <c r="BG97" i="5"/>
  <c r="BG99" i="5"/>
  <c r="BG101" i="5"/>
  <c r="BG104" i="5"/>
  <c r="BG106" i="5"/>
  <c r="BG108" i="5"/>
  <c r="BG110" i="5"/>
  <c r="BG112" i="5"/>
  <c r="BG114" i="5"/>
  <c r="BG117" i="5"/>
  <c r="K151" i="20" s="1"/>
  <c r="BG119" i="5"/>
  <c r="K153" i="20" s="1"/>
  <c r="BG121" i="5"/>
  <c r="BG32" i="5"/>
  <c r="BG72" i="5"/>
  <c r="BO132" i="31" s="1"/>
  <c r="BG80" i="5"/>
  <c r="BG92" i="5"/>
  <c r="BO104" i="31" s="1"/>
  <c r="T3" i="22"/>
  <c r="Q3" i="22"/>
  <c r="T4" i="22"/>
  <c r="T5" i="22"/>
  <c r="T6" i="22"/>
  <c r="T7" i="22"/>
  <c r="T8" i="22"/>
  <c r="T9" i="22"/>
  <c r="T10" i="22"/>
  <c r="T11" i="22"/>
  <c r="T12" i="22"/>
  <c r="Q4" i="22"/>
  <c r="R4" i="22"/>
  <c r="S4" i="22"/>
  <c r="Q5" i="22"/>
  <c r="R5" i="22"/>
  <c r="S5" i="22"/>
  <c r="Q6" i="22"/>
  <c r="R6" i="22"/>
  <c r="S6" i="22"/>
  <c r="Q7" i="22"/>
  <c r="R7" i="22"/>
  <c r="S7" i="22"/>
  <c r="Q8" i="22"/>
  <c r="R8" i="22"/>
  <c r="S8" i="22"/>
  <c r="Q9" i="22"/>
  <c r="R9" i="22"/>
  <c r="S9" i="22"/>
  <c r="Q10" i="22"/>
  <c r="R10" i="22"/>
  <c r="S10" i="22"/>
  <c r="Q11" i="22"/>
  <c r="R11" i="22"/>
  <c r="S11" i="22"/>
  <c r="Q12" i="22"/>
  <c r="R12" i="22"/>
  <c r="S12" i="22"/>
  <c r="R3" i="22"/>
  <c r="S3" i="22"/>
  <c r="BW75" i="5"/>
  <c r="CD147" i="31" s="1"/>
  <c r="BW76" i="5"/>
  <c r="BW77" i="5"/>
  <c r="CD56" i="31" s="1"/>
  <c r="BU3" i="14"/>
  <c r="BV3" i="14"/>
  <c r="BU4" i="14"/>
  <c r="BV4" i="14"/>
  <c r="BU5" i="14"/>
  <c r="BV5" i="14"/>
  <c r="BU6" i="14"/>
  <c r="BV6" i="14"/>
  <c r="BU7" i="14"/>
  <c r="BV7" i="14"/>
  <c r="BU8" i="14"/>
  <c r="BV8" i="14"/>
  <c r="BU9" i="14"/>
  <c r="BV9" i="14"/>
  <c r="BU10" i="14"/>
  <c r="BV10" i="14"/>
  <c r="BU11" i="14"/>
  <c r="BV11" i="14"/>
  <c r="BU12" i="14"/>
  <c r="BV12" i="14"/>
  <c r="BU13" i="14"/>
  <c r="BV13" i="14"/>
  <c r="BU14" i="14"/>
  <c r="BV14" i="14"/>
  <c r="BU15" i="14"/>
  <c r="BV15" i="14"/>
  <c r="BU16" i="14"/>
  <c r="BV16" i="14"/>
  <c r="BU17" i="14"/>
  <c r="BV17" i="14"/>
  <c r="BU18" i="14"/>
  <c r="BV18" i="14"/>
  <c r="BU19" i="14"/>
  <c r="BV19" i="14"/>
  <c r="BU20" i="14"/>
  <c r="BV20" i="14"/>
  <c r="BU21" i="14"/>
  <c r="BV21" i="14"/>
  <c r="BU22" i="14"/>
  <c r="BV22" i="14"/>
  <c r="BU3" i="8"/>
  <c r="BV3" i="8"/>
  <c r="BU4" i="8"/>
  <c r="BV4" i="8"/>
  <c r="BU5" i="8"/>
  <c r="BV5" i="8"/>
  <c r="BU6" i="8"/>
  <c r="BV6" i="8"/>
  <c r="BU7" i="8"/>
  <c r="BV7" i="8"/>
  <c r="BU8" i="8"/>
  <c r="BV8" i="8"/>
  <c r="BU9" i="8"/>
  <c r="BV9" i="8"/>
  <c r="BU10" i="8"/>
  <c r="BV10" i="8"/>
  <c r="BU11" i="8"/>
  <c r="BV11" i="8"/>
  <c r="BU12" i="8"/>
  <c r="BV12" i="8"/>
  <c r="BU13" i="8"/>
  <c r="BV13" i="8"/>
  <c r="BU14" i="8"/>
  <c r="BV14" i="8"/>
  <c r="BU15" i="8"/>
  <c r="BV15" i="8"/>
  <c r="BU16" i="8"/>
  <c r="BV16" i="8"/>
  <c r="BU17" i="8"/>
  <c r="BV17" i="8"/>
  <c r="BU18" i="8"/>
  <c r="BV18" i="8"/>
  <c r="BU19" i="8"/>
  <c r="BV19" i="8"/>
  <c r="BU20" i="8"/>
  <c r="BV20" i="8"/>
  <c r="BU21" i="8"/>
  <c r="BV21" i="8"/>
  <c r="BU22" i="8"/>
  <c r="BV22" i="8"/>
  <c r="P4" i="20"/>
  <c r="Q4" i="20"/>
  <c r="P5" i="20"/>
  <c r="Q5" i="20"/>
  <c r="P6" i="20"/>
  <c r="Q6" i="20"/>
  <c r="P25" i="20"/>
  <c r="Q25" i="20"/>
  <c r="P26" i="20"/>
  <c r="Q26" i="20"/>
  <c r="P27" i="20"/>
  <c r="Q27" i="20"/>
  <c r="P28" i="20"/>
  <c r="Q28" i="20"/>
  <c r="P29" i="20"/>
  <c r="Q29" i="20"/>
  <c r="P30" i="20"/>
  <c r="Q30" i="20"/>
  <c r="P31" i="20"/>
  <c r="Q31" i="20"/>
  <c r="P32" i="20"/>
  <c r="Q32" i="20"/>
  <c r="P33" i="20"/>
  <c r="Q33" i="20"/>
  <c r="P36" i="20"/>
  <c r="Q36" i="20"/>
  <c r="P37" i="20"/>
  <c r="Q37" i="20"/>
  <c r="P38" i="20"/>
  <c r="Q38" i="20"/>
  <c r="P39" i="20"/>
  <c r="Q39" i="20"/>
  <c r="P40" i="20"/>
  <c r="Q40" i="20"/>
  <c r="P41" i="20"/>
  <c r="Q41" i="20"/>
  <c r="P42" i="20"/>
  <c r="Q42" i="20"/>
  <c r="P43" i="20"/>
  <c r="Q43" i="20"/>
  <c r="BU4" i="4"/>
  <c r="BV4" i="4"/>
  <c r="BU5" i="4"/>
  <c r="BV5" i="4"/>
  <c r="BU6" i="4"/>
  <c r="BV6" i="4"/>
  <c r="BU25" i="4"/>
  <c r="BV25" i="4"/>
  <c r="BU26" i="4"/>
  <c r="BV26" i="4"/>
  <c r="BU27" i="4"/>
  <c r="BV27" i="4"/>
  <c r="BU28" i="4"/>
  <c r="BV28" i="4"/>
  <c r="BU29" i="4"/>
  <c r="BV29" i="4"/>
  <c r="BU30" i="4"/>
  <c r="BV30" i="4"/>
  <c r="BU31" i="4"/>
  <c r="BV31" i="4"/>
  <c r="BU32" i="4"/>
  <c r="BV32" i="4"/>
  <c r="BU33" i="4"/>
  <c r="BV33" i="4"/>
  <c r="BU36" i="4"/>
  <c r="BV36" i="4"/>
  <c r="BU37" i="4"/>
  <c r="BV37" i="4"/>
  <c r="BU38" i="4"/>
  <c r="BV38" i="4"/>
  <c r="BU39" i="4"/>
  <c r="BV39" i="4"/>
  <c r="BU40" i="4"/>
  <c r="BV40" i="4"/>
  <c r="BU41" i="4"/>
  <c r="BV41" i="4"/>
  <c r="BU42" i="4"/>
  <c r="BV42" i="4"/>
  <c r="BU43" i="4"/>
  <c r="BV43" i="4"/>
  <c r="G156" i="20"/>
  <c r="F156" i="20"/>
  <c r="E156" i="20"/>
  <c r="D156" i="20"/>
  <c r="C156" i="20"/>
  <c r="B156" i="20"/>
  <c r="G155" i="20"/>
  <c r="F155" i="20"/>
  <c r="E155" i="20"/>
  <c r="D155" i="20"/>
  <c r="C155" i="20"/>
  <c r="B155" i="20"/>
  <c r="G154" i="20"/>
  <c r="F154" i="20"/>
  <c r="E154" i="20"/>
  <c r="D154" i="20"/>
  <c r="C154" i="20"/>
  <c r="B154" i="20"/>
  <c r="G153" i="20"/>
  <c r="F153" i="20"/>
  <c r="E153" i="20"/>
  <c r="D153" i="20"/>
  <c r="C153" i="20"/>
  <c r="B153" i="20"/>
  <c r="G152" i="20"/>
  <c r="F152" i="20"/>
  <c r="E152" i="20"/>
  <c r="D152" i="20"/>
  <c r="C152" i="20"/>
  <c r="B152" i="20"/>
  <c r="G151" i="20"/>
  <c r="F151" i="20"/>
  <c r="E151" i="20"/>
  <c r="D151" i="20"/>
  <c r="C151" i="20"/>
  <c r="B151" i="20"/>
  <c r="G150" i="20"/>
  <c r="F150" i="20"/>
  <c r="E150" i="20"/>
  <c r="D150" i="20"/>
  <c r="C150" i="20"/>
  <c r="B150" i="20"/>
  <c r="G149" i="20"/>
  <c r="F149" i="20"/>
  <c r="E149" i="20"/>
  <c r="D149" i="20"/>
  <c r="C149" i="20"/>
  <c r="B149" i="20"/>
  <c r="G148" i="20"/>
  <c r="F148" i="20"/>
  <c r="E148" i="20"/>
  <c r="D148" i="20"/>
  <c r="C148" i="20"/>
  <c r="B148" i="20"/>
  <c r="G147" i="20"/>
  <c r="F147" i="20"/>
  <c r="E147" i="20"/>
  <c r="D147" i="20"/>
  <c r="C147" i="20"/>
  <c r="B147" i="20"/>
  <c r="G146" i="20"/>
  <c r="F146" i="20"/>
  <c r="E146" i="20"/>
  <c r="D146" i="20"/>
  <c r="C146" i="20"/>
  <c r="B146" i="20"/>
  <c r="G145" i="20"/>
  <c r="F145" i="20"/>
  <c r="E145" i="20"/>
  <c r="D145" i="20"/>
  <c r="C145" i="20"/>
  <c r="B145" i="20"/>
  <c r="G144" i="20"/>
  <c r="F144" i="20"/>
  <c r="E144" i="20"/>
  <c r="D144" i="20"/>
  <c r="C144" i="20"/>
  <c r="B144" i="20"/>
  <c r="G143" i="20"/>
  <c r="F143" i="20"/>
  <c r="E143" i="20"/>
  <c r="D143" i="20"/>
  <c r="C143" i="20"/>
  <c r="B143" i="20"/>
  <c r="G142" i="20"/>
  <c r="F142" i="20"/>
  <c r="E142" i="20"/>
  <c r="D142" i="20"/>
  <c r="C142" i="20"/>
  <c r="B142" i="20"/>
  <c r="G141" i="20"/>
  <c r="F141" i="20"/>
  <c r="E141" i="20"/>
  <c r="D141" i="20"/>
  <c r="C141" i="20"/>
  <c r="B141" i="20"/>
  <c r="G140" i="20"/>
  <c r="F140" i="20"/>
  <c r="E140" i="20"/>
  <c r="D140" i="20"/>
  <c r="C140" i="20"/>
  <c r="B140" i="20"/>
  <c r="G139" i="20"/>
  <c r="F139" i="20"/>
  <c r="E139" i="20"/>
  <c r="D139" i="20"/>
  <c r="C139" i="20"/>
  <c r="B139" i="20"/>
  <c r="G138" i="20"/>
  <c r="F138" i="20"/>
  <c r="E138" i="20"/>
  <c r="D138" i="20"/>
  <c r="C138" i="20"/>
  <c r="B138" i="20"/>
  <c r="G137" i="20"/>
  <c r="F137" i="20"/>
  <c r="E137" i="20"/>
  <c r="D137" i="20"/>
  <c r="C137" i="20"/>
  <c r="B137" i="20"/>
  <c r="G136" i="20"/>
  <c r="F136" i="20"/>
  <c r="E136" i="20"/>
  <c r="D136" i="20"/>
  <c r="C136" i="20"/>
  <c r="B136" i="20"/>
  <c r="G135" i="20"/>
  <c r="F135" i="20"/>
  <c r="E135" i="20"/>
  <c r="D135" i="20"/>
  <c r="C135" i="20"/>
  <c r="B135" i="20"/>
  <c r="G134" i="20"/>
  <c r="F134" i="20"/>
  <c r="E134" i="20"/>
  <c r="D134" i="20"/>
  <c r="C134" i="20"/>
  <c r="B134" i="20"/>
  <c r="G133" i="20"/>
  <c r="F133" i="20"/>
  <c r="E133" i="20"/>
  <c r="D133" i="20"/>
  <c r="C133" i="20"/>
  <c r="B133" i="20"/>
  <c r="G132" i="20"/>
  <c r="F132" i="20"/>
  <c r="E132" i="20"/>
  <c r="D132" i="20"/>
  <c r="C132" i="20"/>
  <c r="B132" i="20"/>
  <c r="G131" i="20"/>
  <c r="F131" i="20"/>
  <c r="E131" i="20"/>
  <c r="D131" i="20"/>
  <c r="C131" i="20"/>
  <c r="B131" i="20"/>
  <c r="G130" i="20"/>
  <c r="F130" i="20"/>
  <c r="E130" i="20"/>
  <c r="D130" i="20"/>
  <c r="C130" i="20"/>
  <c r="B130" i="20"/>
  <c r="G129" i="20"/>
  <c r="F129" i="20"/>
  <c r="E129" i="20"/>
  <c r="D129" i="20"/>
  <c r="C129" i="20"/>
  <c r="B129" i="20"/>
  <c r="G128" i="20"/>
  <c r="F128" i="20"/>
  <c r="E128" i="20"/>
  <c r="D128" i="20"/>
  <c r="C128" i="20"/>
  <c r="B128" i="20"/>
  <c r="G127" i="20"/>
  <c r="F127" i="20"/>
  <c r="E127" i="20"/>
  <c r="D127" i="20"/>
  <c r="C127" i="20"/>
  <c r="B127" i="20"/>
  <c r="G126" i="20"/>
  <c r="F126" i="20"/>
  <c r="E126" i="20"/>
  <c r="D126" i="20"/>
  <c r="C126" i="20"/>
  <c r="B126" i="20"/>
  <c r="G125" i="20"/>
  <c r="F125" i="20"/>
  <c r="E125" i="20"/>
  <c r="D125" i="20"/>
  <c r="C125" i="20"/>
  <c r="B125" i="20"/>
  <c r="G124" i="20"/>
  <c r="F124" i="20"/>
  <c r="E124" i="20"/>
  <c r="D124" i="20"/>
  <c r="C124" i="20"/>
  <c r="B124" i="20"/>
  <c r="G123" i="20"/>
  <c r="F123" i="20"/>
  <c r="E123" i="20"/>
  <c r="D123" i="20"/>
  <c r="C123" i="20"/>
  <c r="B123" i="20"/>
  <c r="G122" i="20"/>
  <c r="F122" i="20"/>
  <c r="E122" i="20"/>
  <c r="D122" i="20"/>
  <c r="C122" i="20"/>
  <c r="B122" i="20"/>
  <c r="G121" i="20"/>
  <c r="F121" i="20"/>
  <c r="E121" i="20"/>
  <c r="D121" i="20"/>
  <c r="C121" i="20"/>
  <c r="B121" i="20"/>
  <c r="G120" i="20"/>
  <c r="F120" i="20"/>
  <c r="E120" i="20"/>
  <c r="D120" i="20"/>
  <c r="C120" i="20"/>
  <c r="B120" i="20"/>
  <c r="G119" i="20"/>
  <c r="F119" i="20"/>
  <c r="E119" i="20"/>
  <c r="D119" i="20"/>
  <c r="C119" i="20"/>
  <c r="B119" i="20"/>
  <c r="O118" i="20"/>
  <c r="G118" i="20"/>
  <c r="F118" i="20"/>
  <c r="E118" i="20"/>
  <c r="D118" i="20"/>
  <c r="C118" i="20"/>
  <c r="B118" i="20"/>
  <c r="O117" i="20"/>
  <c r="G117" i="20"/>
  <c r="F117" i="20"/>
  <c r="E117" i="20"/>
  <c r="D117" i="20"/>
  <c r="C117" i="20"/>
  <c r="B117" i="20"/>
  <c r="O116" i="20"/>
  <c r="G116" i="20"/>
  <c r="F116" i="20"/>
  <c r="E116" i="20"/>
  <c r="D116" i="20"/>
  <c r="C116" i="20"/>
  <c r="B116" i="20"/>
  <c r="O115" i="20"/>
  <c r="G115" i="20"/>
  <c r="F115" i="20"/>
  <c r="E115" i="20"/>
  <c r="D115" i="20"/>
  <c r="C115" i="20"/>
  <c r="B115" i="20"/>
  <c r="O114" i="20"/>
  <c r="K114" i="20"/>
  <c r="J114" i="20"/>
  <c r="G114" i="20"/>
  <c r="F114" i="20"/>
  <c r="E114" i="20"/>
  <c r="D114" i="20"/>
  <c r="C114" i="20"/>
  <c r="B114" i="20"/>
  <c r="O113" i="20"/>
  <c r="K113" i="20"/>
  <c r="J113" i="20"/>
  <c r="G113" i="20"/>
  <c r="F113" i="20"/>
  <c r="E113" i="20"/>
  <c r="D113" i="20"/>
  <c r="C113" i="20"/>
  <c r="B113" i="20"/>
  <c r="O112" i="20"/>
  <c r="K112" i="20"/>
  <c r="J112" i="20"/>
  <c r="G112" i="20"/>
  <c r="F112" i="20"/>
  <c r="E112" i="20"/>
  <c r="D112" i="20"/>
  <c r="C112" i="20"/>
  <c r="B112" i="20"/>
  <c r="G111" i="20"/>
  <c r="F111" i="20"/>
  <c r="E111" i="20"/>
  <c r="D111" i="20"/>
  <c r="C111" i="20"/>
  <c r="B111" i="20"/>
  <c r="G110" i="20"/>
  <c r="F110" i="20"/>
  <c r="E110" i="20"/>
  <c r="D110" i="20"/>
  <c r="C110" i="20"/>
  <c r="B110" i="20"/>
  <c r="G109" i="20"/>
  <c r="F109" i="20"/>
  <c r="E109" i="20"/>
  <c r="D109" i="20"/>
  <c r="C109" i="20"/>
  <c r="B109" i="20"/>
  <c r="H108" i="20"/>
  <c r="G108" i="20"/>
  <c r="F108" i="20"/>
  <c r="E108" i="20"/>
  <c r="D108" i="20"/>
  <c r="C108" i="20"/>
  <c r="B108" i="20"/>
  <c r="G107" i="20"/>
  <c r="F107" i="20"/>
  <c r="E107" i="20"/>
  <c r="D107" i="20"/>
  <c r="C107" i="20"/>
  <c r="B107" i="20"/>
  <c r="G106" i="20"/>
  <c r="F106" i="20"/>
  <c r="E106" i="20"/>
  <c r="D106" i="20"/>
  <c r="C106" i="20"/>
  <c r="B106" i="20"/>
  <c r="G105" i="20"/>
  <c r="F105" i="20"/>
  <c r="E105" i="20"/>
  <c r="D105" i="20"/>
  <c r="C105" i="20"/>
  <c r="B105" i="20"/>
  <c r="G104" i="20"/>
  <c r="F104" i="20"/>
  <c r="E104" i="20"/>
  <c r="D104" i="20"/>
  <c r="C104" i="20"/>
  <c r="B104" i="20"/>
  <c r="G103" i="20"/>
  <c r="F103" i="20"/>
  <c r="E103" i="20"/>
  <c r="D103" i="20"/>
  <c r="C103" i="20"/>
  <c r="B103" i="20"/>
  <c r="G102" i="20"/>
  <c r="F102" i="20"/>
  <c r="E102" i="20"/>
  <c r="D102" i="20"/>
  <c r="C102" i="20"/>
  <c r="B102" i="20"/>
  <c r="G101" i="20"/>
  <c r="F101" i="20"/>
  <c r="E101" i="20"/>
  <c r="D101" i="20"/>
  <c r="C101" i="20"/>
  <c r="B101" i="20"/>
  <c r="G100" i="20"/>
  <c r="F100" i="20"/>
  <c r="E100" i="20"/>
  <c r="D100" i="20"/>
  <c r="C100" i="20"/>
  <c r="B100" i="20"/>
  <c r="G99" i="20"/>
  <c r="F99" i="20"/>
  <c r="E99" i="20"/>
  <c r="D99" i="20"/>
  <c r="C99" i="20"/>
  <c r="B99" i="20"/>
  <c r="G98" i="20"/>
  <c r="F98" i="20"/>
  <c r="E98" i="20"/>
  <c r="D98" i="20"/>
  <c r="C98" i="20"/>
  <c r="B98" i="20"/>
  <c r="G97" i="20"/>
  <c r="F97" i="20"/>
  <c r="E97" i="20"/>
  <c r="D97" i="20"/>
  <c r="C97" i="20"/>
  <c r="B97" i="20"/>
  <c r="G96" i="20"/>
  <c r="F96" i="20"/>
  <c r="E96" i="20"/>
  <c r="D96" i="20"/>
  <c r="C96" i="20"/>
  <c r="B96" i="20"/>
  <c r="G95" i="20"/>
  <c r="F95" i="20"/>
  <c r="E95" i="20"/>
  <c r="D95" i="20"/>
  <c r="C95" i="20"/>
  <c r="B95" i="20"/>
  <c r="G94" i="20"/>
  <c r="F94" i="20"/>
  <c r="E94" i="20"/>
  <c r="D94" i="20"/>
  <c r="C94" i="20"/>
  <c r="B94" i="20"/>
  <c r="G93" i="20"/>
  <c r="F93" i="20"/>
  <c r="E93" i="20"/>
  <c r="D93" i="20"/>
  <c r="C93" i="20"/>
  <c r="B93" i="20"/>
  <c r="G92" i="20"/>
  <c r="F92" i="20"/>
  <c r="E92" i="20"/>
  <c r="D92" i="20"/>
  <c r="C92" i="20"/>
  <c r="B92" i="20"/>
  <c r="G91" i="20"/>
  <c r="F91" i="20"/>
  <c r="E91" i="20"/>
  <c r="D91" i="20"/>
  <c r="C91" i="20"/>
  <c r="B91" i="20"/>
  <c r="G90" i="20"/>
  <c r="F90" i="20"/>
  <c r="E90" i="20"/>
  <c r="D90" i="20"/>
  <c r="C90" i="20"/>
  <c r="B90" i="20"/>
  <c r="G89" i="20"/>
  <c r="F89" i="20"/>
  <c r="E89" i="20"/>
  <c r="D89" i="20"/>
  <c r="C89" i="20"/>
  <c r="B89" i="20"/>
  <c r="Q88" i="20"/>
  <c r="P88" i="20"/>
  <c r="N88" i="20"/>
  <c r="M88" i="20"/>
  <c r="H88" i="20"/>
  <c r="G88" i="20"/>
  <c r="F88" i="20"/>
  <c r="E88" i="20"/>
  <c r="D88" i="20"/>
  <c r="C88" i="20"/>
  <c r="B88" i="20"/>
  <c r="G87" i="20"/>
  <c r="F87" i="20"/>
  <c r="E87" i="20"/>
  <c r="D87" i="20"/>
  <c r="C87" i="20"/>
  <c r="B87" i="20"/>
  <c r="G86" i="20"/>
  <c r="F86" i="20"/>
  <c r="E86" i="20"/>
  <c r="D86" i="20"/>
  <c r="C86" i="20"/>
  <c r="B86" i="20"/>
  <c r="G85" i="20"/>
  <c r="F85" i="20"/>
  <c r="E85" i="20"/>
  <c r="D85" i="20"/>
  <c r="C85" i="20"/>
  <c r="B85" i="20"/>
  <c r="G84" i="20"/>
  <c r="F84" i="20"/>
  <c r="E84" i="20"/>
  <c r="D84" i="20"/>
  <c r="C84" i="20"/>
  <c r="B84" i="20"/>
  <c r="O83" i="20"/>
  <c r="K83" i="20"/>
  <c r="J83" i="20"/>
  <c r="G83" i="20"/>
  <c r="F83" i="20"/>
  <c r="E83" i="20"/>
  <c r="D83" i="20"/>
  <c r="C83" i="20"/>
  <c r="B83" i="20"/>
  <c r="O82" i="20"/>
  <c r="K82" i="20"/>
  <c r="J82" i="20"/>
  <c r="G82" i="20"/>
  <c r="F82" i="20"/>
  <c r="E82" i="20"/>
  <c r="D82" i="20"/>
  <c r="C82" i="20"/>
  <c r="B82" i="20"/>
  <c r="O81" i="20"/>
  <c r="K81" i="20"/>
  <c r="J81" i="20"/>
  <c r="G81" i="20"/>
  <c r="F81" i="20"/>
  <c r="E81" i="20"/>
  <c r="D81" i="20"/>
  <c r="C81" i="20"/>
  <c r="B81" i="20"/>
  <c r="O80" i="20"/>
  <c r="K80" i="20"/>
  <c r="J80" i="20"/>
  <c r="G80" i="20"/>
  <c r="F80" i="20"/>
  <c r="E80" i="20"/>
  <c r="D80" i="20"/>
  <c r="C80" i="20"/>
  <c r="B80" i="20"/>
  <c r="G79" i="20"/>
  <c r="F79" i="20"/>
  <c r="E79" i="20"/>
  <c r="D79" i="20"/>
  <c r="C79" i="20"/>
  <c r="B79" i="20"/>
  <c r="G78" i="20"/>
  <c r="F78" i="20"/>
  <c r="E78" i="20"/>
  <c r="D78" i="20"/>
  <c r="C78" i="20"/>
  <c r="B78" i="20"/>
  <c r="G77" i="20"/>
  <c r="F77" i="20"/>
  <c r="E77" i="20"/>
  <c r="D77" i="20"/>
  <c r="C77" i="20"/>
  <c r="B77" i="20"/>
  <c r="G76" i="20"/>
  <c r="F76" i="20"/>
  <c r="E76" i="20"/>
  <c r="D76" i="20"/>
  <c r="C76" i="20"/>
  <c r="B76" i="20"/>
  <c r="G75" i="20"/>
  <c r="F75" i="20"/>
  <c r="E75" i="20"/>
  <c r="D75" i="20"/>
  <c r="C75" i="20"/>
  <c r="B75" i="20"/>
  <c r="G74" i="20"/>
  <c r="F74" i="20"/>
  <c r="E74" i="20"/>
  <c r="D74" i="20"/>
  <c r="C74" i="20"/>
  <c r="B74" i="20"/>
  <c r="G73" i="20"/>
  <c r="F73" i="20"/>
  <c r="E73" i="20"/>
  <c r="D73" i="20"/>
  <c r="C73" i="20"/>
  <c r="B73" i="20"/>
  <c r="G72" i="20"/>
  <c r="F72" i="20"/>
  <c r="E72" i="20"/>
  <c r="D72" i="20"/>
  <c r="C72" i="20"/>
  <c r="B72" i="20"/>
  <c r="G71" i="20"/>
  <c r="F71" i="20"/>
  <c r="E71" i="20"/>
  <c r="D71" i="20"/>
  <c r="C71" i="20"/>
  <c r="B71" i="20"/>
  <c r="G70" i="20"/>
  <c r="F70" i="20"/>
  <c r="E70" i="20"/>
  <c r="D70" i="20"/>
  <c r="C70" i="20"/>
  <c r="B70" i="20"/>
  <c r="G69" i="20"/>
  <c r="F69" i="20"/>
  <c r="E69" i="20"/>
  <c r="D69" i="20"/>
  <c r="C69" i="20"/>
  <c r="B69" i="20"/>
  <c r="G68" i="20"/>
  <c r="F68" i="20"/>
  <c r="E68" i="20"/>
  <c r="D68" i="20"/>
  <c r="C68" i="20"/>
  <c r="B68" i="20"/>
  <c r="G67" i="20"/>
  <c r="F67" i="20"/>
  <c r="E67" i="20"/>
  <c r="D67" i="20"/>
  <c r="C67" i="20"/>
  <c r="B67" i="20"/>
  <c r="G66" i="20"/>
  <c r="F66" i="20"/>
  <c r="E66" i="20"/>
  <c r="D66" i="20"/>
  <c r="C66" i="20"/>
  <c r="B66" i="20"/>
  <c r="G65" i="20"/>
  <c r="F65" i="20"/>
  <c r="E65" i="20"/>
  <c r="D65" i="20"/>
  <c r="C65" i="20"/>
  <c r="B65" i="20"/>
  <c r="G64" i="20"/>
  <c r="F64" i="20"/>
  <c r="E64" i="20"/>
  <c r="D64" i="20"/>
  <c r="C64" i="20"/>
  <c r="B64" i="20"/>
  <c r="G63" i="20"/>
  <c r="F63" i="20"/>
  <c r="E63" i="20"/>
  <c r="D63" i="20"/>
  <c r="C63" i="20"/>
  <c r="B63" i="20"/>
  <c r="G62" i="20"/>
  <c r="F62" i="20"/>
  <c r="E62" i="20"/>
  <c r="D62" i="20"/>
  <c r="C62" i="20"/>
  <c r="B62" i="20"/>
  <c r="G61" i="20"/>
  <c r="F61" i="20"/>
  <c r="E61" i="20"/>
  <c r="D61" i="20"/>
  <c r="C61" i="20"/>
  <c r="B61" i="20"/>
  <c r="G60" i="20"/>
  <c r="F60" i="20"/>
  <c r="E60" i="20"/>
  <c r="D60" i="20"/>
  <c r="C60" i="20"/>
  <c r="B60" i="20"/>
  <c r="O59" i="20"/>
  <c r="K59" i="20"/>
  <c r="J59" i="20"/>
  <c r="G59" i="20"/>
  <c r="F59" i="20"/>
  <c r="E59" i="20"/>
  <c r="D59" i="20"/>
  <c r="C59" i="20"/>
  <c r="B59" i="20"/>
  <c r="G58" i="20"/>
  <c r="F58" i="20"/>
  <c r="E58" i="20"/>
  <c r="D58" i="20"/>
  <c r="C58" i="20"/>
  <c r="B58" i="20"/>
  <c r="O57" i="20"/>
  <c r="K57" i="20"/>
  <c r="J57" i="20"/>
  <c r="G57" i="20"/>
  <c r="F57" i="20"/>
  <c r="E57" i="20"/>
  <c r="D57" i="20"/>
  <c r="C57" i="20"/>
  <c r="B57" i="20"/>
  <c r="O56" i="20"/>
  <c r="K56" i="20"/>
  <c r="J56" i="20"/>
  <c r="G56" i="20"/>
  <c r="F56" i="20"/>
  <c r="E56" i="20"/>
  <c r="D56" i="20"/>
  <c r="C56" i="20"/>
  <c r="B56" i="20"/>
  <c r="O55" i="20"/>
  <c r="K55" i="20"/>
  <c r="J55" i="20"/>
  <c r="G55" i="20"/>
  <c r="F55" i="20"/>
  <c r="E55" i="20"/>
  <c r="D55" i="20"/>
  <c r="C55" i="20"/>
  <c r="B55" i="20"/>
  <c r="G54" i="20"/>
  <c r="F54" i="20"/>
  <c r="E54" i="20"/>
  <c r="D54" i="20"/>
  <c r="C54" i="20"/>
  <c r="B54" i="20"/>
  <c r="G53" i="20"/>
  <c r="F53" i="20"/>
  <c r="E53" i="20"/>
  <c r="D53" i="20"/>
  <c r="C53" i="20"/>
  <c r="B53" i="20"/>
  <c r="G52" i="20"/>
  <c r="F52" i="20"/>
  <c r="E52" i="20"/>
  <c r="D52" i="20"/>
  <c r="C52" i="20"/>
  <c r="B52" i="20"/>
  <c r="G51" i="20"/>
  <c r="F51" i="20"/>
  <c r="E51" i="20"/>
  <c r="D51" i="20"/>
  <c r="C51" i="20"/>
  <c r="B51" i="20"/>
  <c r="G50" i="20"/>
  <c r="F50" i="20"/>
  <c r="E50" i="20"/>
  <c r="D50" i="20"/>
  <c r="C50" i="20"/>
  <c r="B50" i="20"/>
  <c r="G49" i="20"/>
  <c r="F49" i="20"/>
  <c r="E49" i="20"/>
  <c r="D49" i="20"/>
  <c r="C49" i="20"/>
  <c r="B49" i="20"/>
  <c r="G48" i="20"/>
  <c r="F48" i="20"/>
  <c r="E48" i="20"/>
  <c r="D48" i="20"/>
  <c r="C48" i="20"/>
  <c r="B48" i="20"/>
  <c r="G47" i="20"/>
  <c r="F47" i="20"/>
  <c r="E47" i="20"/>
  <c r="D47" i="20"/>
  <c r="C47" i="20"/>
  <c r="B47" i="20"/>
  <c r="G46" i="20"/>
  <c r="F46" i="20"/>
  <c r="E46" i="20"/>
  <c r="D46" i="20"/>
  <c r="C46" i="20"/>
  <c r="B46" i="20"/>
  <c r="G45" i="20"/>
  <c r="F45" i="20"/>
  <c r="E45" i="20"/>
  <c r="D45" i="20"/>
  <c r="C45" i="20"/>
  <c r="B45" i="20"/>
  <c r="G44" i="20"/>
  <c r="F44" i="20"/>
  <c r="E44" i="20"/>
  <c r="D44" i="20"/>
  <c r="C44" i="20"/>
  <c r="B44" i="20"/>
  <c r="N43" i="20"/>
  <c r="M43" i="20"/>
  <c r="L43" i="20"/>
  <c r="I43" i="20"/>
  <c r="H43" i="20"/>
  <c r="G43" i="20"/>
  <c r="F43" i="20"/>
  <c r="E43" i="20"/>
  <c r="D43" i="20"/>
  <c r="C43" i="20"/>
  <c r="B43" i="20"/>
  <c r="N42" i="20"/>
  <c r="M42" i="20"/>
  <c r="L42" i="20"/>
  <c r="I42" i="20"/>
  <c r="H42" i="20"/>
  <c r="G42" i="20"/>
  <c r="F42" i="20"/>
  <c r="E42" i="20"/>
  <c r="D42" i="20"/>
  <c r="C42" i="20"/>
  <c r="B42" i="20"/>
  <c r="N41" i="20"/>
  <c r="M41" i="20"/>
  <c r="L41" i="20"/>
  <c r="I41" i="20"/>
  <c r="H41" i="20"/>
  <c r="G41" i="20"/>
  <c r="F41" i="20"/>
  <c r="E41" i="20"/>
  <c r="D41" i="20"/>
  <c r="C41" i="20"/>
  <c r="B41" i="20"/>
  <c r="N40" i="20"/>
  <c r="M40" i="20"/>
  <c r="L40" i="20"/>
  <c r="I40" i="20"/>
  <c r="H40" i="20"/>
  <c r="G40" i="20"/>
  <c r="F40" i="20"/>
  <c r="E40" i="20"/>
  <c r="D40" i="20"/>
  <c r="C40" i="20"/>
  <c r="B40" i="20"/>
  <c r="N39" i="20"/>
  <c r="M39" i="20"/>
  <c r="L39" i="20"/>
  <c r="I39" i="20"/>
  <c r="H39" i="20"/>
  <c r="G39" i="20"/>
  <c r="F39" i="20"/>
  <c r="E39" i="20"/>
  <c r="D39" i="20"/>
  <c r="C39" i="20"/>
  <c r="B39" i="20"/>
  <c r="N38" i="20"/>
  <c r="M38" i="20"/>
  <c r="L38" i="20"/>
  <c r="I38" i="20"/>
  <c r="H38" i="20"/>
  <c r="G38" i="20"/>
  <c r="F38" i="20"/>
  <c r="E38" i="20"/>
  <c r="D38" i="20"/>
  <c r="C38" i="20"/>
  <c r="B38" i="20"/>
  <c r="N37" i="20"/>
  <c r="M37" i="20"/>
  <c r="L37" i="20"/>
  <c r="I37" i="20"/>
  <c r="H37" i="20"/>
  <c r="G37" i="20"/>
  <c r="F37" i="20"/>
  <c r="E37" i="20"/>
  <c r="D37" i="20"/>
  <c r="C37" i="20"/>
  <c r="B37" i="20"/>
  <c r="N36" i="20"/>
  <c r="M36" i="20"/>
  <c r="L36" i="20"/>
  <c r="I36" i="20"/>
  <c r="H36" i="20"/>
  <c r="G36" i="20"/>
  <c r="F36" i="20"/>
  <c r="E36" i="20"/>
  <c r="D36" i="20"/>
  <c r="C36" i="20"/>
  <c r="B36" i="20"/>
  <c r="G35" i="20"/>
  <c r="F35" i="20"/>
  <c r="E35" i="20"/>
  <c r="D35" i="20"/>
  <c r="C35" i="20"/>
  <c r="B35" i="20"/>
  <c r="G34" i="20"/>
  <c r="F34" i="20"/>
  <c r="E34" i="20"/>
  <c r="D34" i="20"/>
  <c r="C34" i="20"/>
  <c r="B34" i="20"/>
  <c r="N33" i="20"/>
  <c r="M33" i="20"/>
  <c r="L33" i="20"/>
  <c r="I33" i="20"/>
  <c r="H33" i="20"/>
  <c r="G33" i="20"/>
  <c r="F33" i="20"/>
  <c r="E33" i="20"/>
  <c r="D33" i="20"/>
  <c r="C33" i="20"/>
  <c r="B33" i="20"/>
  <c r="N32" i="20"/>
  <c r="M32" i="20"/>
  <c r="L32" i="20"/>
  <c r="I32" i="20"/>
  <c r="H32" i="20"/>
  <c r="G32" i="20"/>
  <c r="F32" i="20"/>
  <c r="E32" i="20"/>
  <c r="D32" i="20"/>
  <c r="C32" i="20"/>
  <c r="B32" i="20"/>
  <c r="N31" i="20"/>
  <c r="M31" i="20"/>
  <c r="L31" i="20"/>
  <c r="I31" i="20"/>
  <c r="H31" i="20"/>
  <c r="G31" i="20"/>
  <c r="F31" i="20"/>
  <c r="E31" i="20"/>
  <c r="D31" i="20"/>
  <c r="C31" i="20"/>
  <c r="B31" i="20"/>
  <c r="N30" i="20"/>
  <c r="M30" i="20"/>
  <c r="L30" i="20"/>
  <c r="I30" i="20"/>
  <c r="H30" i="20"/>
  <c r="G30" i="20"/>
  <c r="F30" i="20"/>
  <c r="E30" i="20"/>
  <c r="D30" i="20"/>
  <c r="C30" i="20"/>
  <c r="B30" i="20"/>
  <c r="N29" i="20"/>
  <c r="M29" i="20"/>
  <c r="L29" i="20"/>
  <c r="I29" i="20"/>
  <c r="H29" i="20"/>
  <c r="G29" i="20"/>
  <c r="F29" i="20"/>
  <c r="E29" i="20"/>
  <c r="D29" i="20"/>
  <c r="C29" i="20"/>
  <c r="B29" i="20"/>
  <c r="N28" i="20"/>
  <c r="M28" i="20"/>
  <c r="L28" i="20"/>
  <c r="I28" i="20"/>
  <c r="H28" i="20"/>
  <c r="G28" i="20"/>
  <c r="F28" i="20"/>
  <c r="E28" i="20"/>
  <c r="D28" i="20"/>
  <c r="C28" i="20"/>
  <c r="B28" i="20"/>
  <c r="N27" i="20"/>
  <c r="M27" i="20"/>
  <c r="L27" i="20"/>
  <c r="I27" i="20"/>
  <c r="H27" i="20"/>
  <c r="G27" i="20"/>
  <c r="F27" i="20"/>
  <c r="E27" i="20"/>
  <c r="D27" i="20"/>
  <c r="C27" i="20"/>
  <c r="B27" i="20"/>
  <c r="N26" i="20"/>
  <c r="M26" i="20"/>
  <c r="L26" i="20"/>
  <c r="I26" i="20"/>
  <c r="H26" i="20"/>
  <c r="G26" i="20"/>
  <c r="F26" i="20"/>
  <c r="E26" i="20"/>
  <c r="D26" i="20"/>
  <c r="C26" i="20"/>
  <c r="B26" i="20"/>
  <c r="N25" i="20"/>
  <c r="M25" i="20"/>
  <c r="L25" i="20"/>
  <c r="I25" i="20"/>
  <c r="H25" i="20"/>
  <c r="G25" i="20"/>
  <c r="F25" i="20"/>
  <c r="E25" i="20"/>
  <c r="D25" i="20"/>
  <c r="C25" i="20"/>
  <c r="B25" i="20"/>
  <c r="G24" i="20"/>
  <c r="F24" i="20"/>
  <c r="E24" i="20"/>
  <c r="D24" i="20"/>
  <c r="C24" i="20"/>
  <c r="B24" i="20"/>
  <c r="G23" i="20"/>
  <c r="F23" i="20"/>
  <c r="E23" i="20"/>
  <c r="D23" i="20"/>
  <c r="C23" i="20"/>
  <c r="B23" i="20"/>
  <c r="G22" i="20"/>
  <c r="F22" i="20"/>
  <c r="E22" i="20"/>
  <c r="D22" i="20"/>
  <c r="C22" i="20"/>
  <c r="B22" i="20"/>
  <c r="G21" i="20"/>
  <c r="F21" i="20"/>
  <c r="E21" i="20"/>
  <c r="D21" i="20"/>
  <c r="C21" i="20"/>
  <c r="B21" i="20"/>
  <c r="G20" i="20"/>
  <c r="F20" i="20"/>
  <c r="E20" i="20"/>
  <c r="D20" i="20"/>
  <c r="C20" i="20"/>
  <c r="B20" i="20"/>
  <c r="G19" i="20"/>
  <c r="F19" i="20"/>
  <c r="E19" i="20"/>
  <c r="D19" i="20"/>
  <c r="C19" i="20"/>
  <c r="B19" i="20"/>
  <c r="G18" i="20"/>
  <c r="F18" i="20"/>
  <c r="E18" i="20"/>
  <c r="D18" i="20"/>
  <c r="C18" i="20"/>
  <c r="B18" i="20"/>
  <c r="G17" i="20"/>
  <c r="F17" i="20"/>
  <c r="E17" i="20"/>
  <c r="D17" i="20"/>
  <c r="C17" i="20"/>
  <c r="B17" i="20"/>
  <c r="G16" i="20"/>
  <c r="F16" i="20"/>
  <c r="E16" i="20"/>
  <c r="D16" i="20"/>
  <c r="C16" i="20"/>
  <c r="B16" i="20"/>
  <c r="G15" i="20"/>
  <c r="F15" i="20"/>
  <c r="E15" i="20"/>
  <c r="D15" i="20"/>
  <c r="C15" i="20"/>
  <c r="B15" i="20"/>
  <c r="G14" i="20"/>
  <c r="F14" i="20"/>
  <c r="E14" i="20"/>
  <c r="D14" i="20"/>
  <c r="C14" i="20"/>
  <c r="B14" i="20"/>
  <c r="G13" i="20"/>
  <c r="F13" i="20"/>
  <c r="E13" i="20"/>
  <c r="D13" i="20"/>
  <c r="C13" i="20"/>
  <c r="B13" i="20"/>
  <c r="G12" i="20"/>
  <c r="F12" i="20"/>
  <c r="E12" i="20"/>
  <c r="D12" i="20"/>
  <c r="C12" i="20"/>
  <c r="B12" i="20"/>
  <c r="G11" i="20"/>
  <c r="F11" i="20"/>
  <c r="E11" i="20"/>
  <c r="D11" i="20"/>
  <c r="C11" i="20"/>
  <c r="B11" i="20"/>
  <c r="G10" i="20"/>
  <c r="F10" i="20"/>
  <c r="E10" i="20"/>
  <c r="D10" i="20"/>
  <c r="C10" i="20"/>
  <c r="B10" i="20"/>
  <c r="G9" i="20"/>
  <c r="F9" i="20"/>
  <c r="E9" i="20"/>
  <c r="D9" i="20"/>
  <c r="C9" i="20"/>
  <c r="B9" i="20"/>
  <c r="G8" i="20"/>
  <c r="F8" i="20"/>
  <c r="E8" i="20"/>
  <c r="D8" i="20"/>
  <c r="C8" i="20"/>
  <c r="B8" i="20"/>
  <c r="G7" i="20"/>
  <c r="F7" i="20"/>
  <c r="E7" i="20"/>
  <c r="D7" i="20"/>
  <c r="C7" i="20"/>
  <c r="B7" i="20"/>
  <c r="N6" i="20"/>
  <c r="M6" i="20"/>
  <c r="L6" i="20"/>
  <c r="I6" i="20"/>
  <c r="H6" i="20"/>
  <c r="G6" i="20"/>
  <c r="F6" i="20"/>
  <c r="E6" i="20"/>
  <c r="D6" i="20"/>
  <c r="C6" i="20"/>
  <c r="B6" i="20"/>
  <c r="N5" i="20"/>
  <c r="M5" i="20"/>
  <c r="L5" i="20"/>
  <c r="I5" i="20"/>
  <c r="H5" i="20"/>
  <c r="G5" i="20"/>
  <c r="F5" i="20"/>
  <c r="E5" i="20"/>
  <c r="D5" i="20"/>
  <c r="C5" i="20"/>
  <c r="B5" i="20"/>
  <c r="N4" i="20"/>
  <c r="M4" i="20"/>
  <c r="L4" i="20"/>
  <c r="I4" i="20"/>
  <c r="H4" i="20"/>
  <c r="G4" i="20"/>
  <c r="F4" i="20"/>
  <c r="E4" i="20"/>
  <c r="D4" i="20"/>
  <c r="C4" i="20"/>
  <c r="B4" i="20"/>
  <c r="G3" i="20"/>
  <c r="F3" i="20"/>
  <c r="E3" i="20"/>
  <c r="D3" i="20"/>
  <c r="C3" i="20"/>
  <c r="B3" i="20"/>
  <c r="G3" i="14"/>
  <c r="G4" i="14"/>
  <c r="G5" i="14"/>
  <c r="G6" i="14"/>
  <c r="G7" i="14"/>
  <c r="G8" i="14"/>
  <c r="G9" i="14"/>
  <c r="G10" i="14"/>
  <c r="G11" i="14"/>
  <c r="G12" i="14"/>
  <c r="G13" i="14"/>
  <c r="G14" i="14"/>
  <c r="G15" i="14"/>
  <c r="G16" i="14"/>
  <c r="G17" i="14"/>
  <c r="G18" i="14"/>
  <c r="G19" i="14"/>
  <c r="G20" i="14"/>
  <c r="G21" i="14"/>
  <c r="G22" i="14"/>
  <c r="G27" i="12"/>
  <c r="G28" i="12"/>
  <c r="G9" i="12"/>
  <c r="G10" i="12"/>
  <c r="G11" i="12"/>
  <c r="G7" i="12"/>
  <c r="G27" i="18"/>
  <c r="G28" i="18"/>
  <c r="G19" i="18"/>
  <c r="G5" i="18"/>
  <c r="G6" i="18"/>
  <c r="G7" i="18"/>
  <c r="G26" i="11"/>
  <c r="G27" i="11"/>
  <c r="G24" i="11"/>
  <c r="G8" i="11"/>
  <c r="G9" i="11"/>
  <c r="G10" i="11"/>
  <c r="G3" i="11"/>
  <c r="G30" i="17"/>
  <c r="G26" i="17"/>
  <c r="G24" i="17"/>
  <c r="G19" i="17"/>
  <c r="G5" i="17"/>
  <c r="G6" i="17"/>
  <c r="G3" i="17"/>
  <c r="G5" i="10"/>
  <c r="G7" i="10"/>
  <c r="G8" i="10"/>
  <c r="G9" i="10"/>
  <c r="G23" i="10"/>
  <c r="G24" i="10"/>
  <c r="G23" i="16"/>
  <c r="G24" i="16"/>
  <c r="G3" i="16"/>
  <c r="G4" i="16"/>
  <c r="G5" i="16"/>
  <c r="G6" i="16"/>
  <c r="G35" i="9"/>
  <c r="G36" i="9"/>
  <c r="G6" i="9"/>
  <c r="G9" i="9"/>
  <c r="G10" i="9"/>
  <c r="G11" i="9"/>
  <c r="G3" i="15"/>
  <c r="G4" i="15"/>
  <c r="G5" i="15"/>
  <c r="G20" i="15"/>
  <c r="G37" i="15"/>
  <c r="G35" i="15"/>
  <c r="G134" i="8"/>
  <c r="G135" i="8"/>
  <c r="G136" i="8"/>
  <c r="G137" i="8"/>
  <c r="G138" i="8"/>
  <c r="G139" i="8"/>
  <c r="G105" i="8"/>
  <c r="G106" i="8"/>
  <c r="G107" i="8"/>
  <c r="G108" i="8"/>
  <c r="G109" i="8"/>
  <c r="G110" i="8"/>
  <c r="G111" i="8"/>
  <c r="G59" i="8"/>
  <c r="G60" i="8"/>
  <c r="G61" i="8"/>
  <c r="G62" i="8"/>
  <c r="G63" i="8"/>
  <c r="G64" i="8"/>
  <c r="G4" i="8"/>
  <c r="G5" i="8"/>
  <c r="G6" i="8"/>
  <c r="G7" i="8"/>
  <c r="G8" i="8"/>
  <c r="G9" i="8"/>
  <c r="G10" i="8"/>
  <c r="G11" i="8"/>
  <c r="G12" i="8"/>
  <c r="G13" i="8"/>
  <c r="G14" i="8"/>
  <c r="G15" i="8"/>
  <c r="G16" i="8"/>
  <c r="G17" i="8"/>
  <c r="G18" i="8"/>
  <c r="G19" i="8"/>
  <c r="G20" i="8"/>
  <c r="G21" i="8"/>
  <c r="G22" i="8"/>
  <c r="G23" i="8"/>
  <c r="G24" i="8"/>
  <c r="G25" i="8"/>
  <c r="G26" i="8"/>
  <c r="G27" i="8"/>
  <c r="G28" i="8"/>
  <c r="G3" i="8"/>
  <c r="G27" i="4"/>
  <c r="G28" i="4"/>
  <c r="G29" i="4"/>
  <c r="G30" i="4"/>
  <c r="G31" i="4"/>
  <c r="G32" i="4"/>
  <c r="G33" i="4"/>
  <c r="G34" i="4"/>
  <c r="G35" i="4"/>
  <c r="G36" i="4"/>
  <c r="G37" i="4"/>
  <c r="G38" i="4"/>
  <c r="G39" i="4"/>
  <c r="G40" i="4"/>
  <c r="G41" i="4"/>
  <c r="G42" i="4"/>
  <c r="G43" i="4"/>
  <c r="G44" i="4"/>
  <c r="G45" i="4"/>
  <c r="G46" i="4"/>
  <c r="G47" i="4"/>
  <c r="G4" i="4"/>
  <c r="G5" i="4"/>
  <c r="G6" i="4"/>
  <c r="G7" i="4"/>
  <c r="G8" i="4"/>
  <c r="G9" i="4"/>
  <c r="G10" i="4"/>
  <c r="G11" i="4"/>
  <c r="G12" i="4"/>
  <c r="G13" i="4"/>
  <c r="G14" i="4"/>
  <c r="G15" i="4"/>
  <c r="G16" i="4"/>
  <c r="G17" i="4"/>
  <c r="G18" i="4"/>
  <c r="G19" i="4"/>
  <c r="G20" i="4"/>
  <c r="G21" i="4"/>
  <c r="G22" i="4"/>
  <c r="G23" i="4"/>
  <c r="G24" i="4"/>
  <c r="G25" i="4"/>
  <c r="G26" i="4"/>
  <c r="G3" i="4"/>
  <c r="B24" i="15"/>
  <c r="C24" i="15"/>
  <c r="D24" i="15"/>
  <c r="E24" i="15"/>
  <c r="F24" i="15"/>
  <c r="G24" i="15"/>
  <c r="H24" i="15"/>
  <c r="I24" i="15"/>
  <c r="J24" i="15"/>
  <c r="K24" i="15"/>
  <c r="N24" i="15"/>
  <c r="O24" i="15"/>
  <c r="P24" i="15"/>
  <c r="Q24" i="15"/>
  <c r="R24" i="15"/>
  <c r="S24" i="15"/>
  <c r="T24" i="15"/>
  <c r="U24" i="15"/>
  <c r="V24" i="15"/>
  <c r="W24" i="15"/>
  <c r="X24" i="15"/>
  <c r="Y24" i="15"/>
  <c r="Z24" i="15"/>
  <c r="AA24" i="15"/>
  <c r="AB24" i="15"/>
  <c r="AD24" i="15"/>
  <c r="AE24" i="15"/>
  <c r="AF24" i="15"/>
  <c r="AG24" i="15"/>
  <c r="AH24" i="15"/>
  <c r="AI24" i="15"/>
  <c r="AJ24" i="15"/>
  <c r="AK24" i="15"/>
  <c r="AL24" i="15"/>
  <c r="AM24" i="15"/>
  <c r="AN24" i="15"/>
  <c r="AO24" i="15"/>
  <c r="AP24" i="15"/>
  <c r="AQ24" i="15"/>
  <c r="AR24" i="15"/>
  <c r="AS24" i="15"/>
  <c r="AT24" i="15"/>
  <c r="AV24" i="15"/>
  <c r="AW24" i="15"/>
  <c r="AX24" i="15"/>
  <c r="AY24" i="15"/>
  <c r="BB24" i="15"/>
  <c r="BC24" i="15"/>
  <c r="BD24" i="15"/>
  <c r="BE24" i="15"/>
  <c r="BF24" i="15"/>
  <c r="BG24" i="15"/>
  <c r="BH24" i="15"/>
  <c r="BJ24" i="15"/>
  <c r="N27" i="9"/>
  <c r="O27" i="9"/>
  <c r="P27" i="9"/>
  <c r="Q27" i="9"/>
  <c r="R27" i="9"/>
  <c r="S27" i="9"/>
  <c r="T27" i="9"/>
  <c r="U27" i="9"/>
  <c r="V27" i="9"/>
  <c r="W27" i="9"/>
  <c r="X27" i="9"/>
  <c r="Y27" i="9"/>
  <c r="Z27" i="9"/>
  <c r="AA27" i="9"/>
  <c r="AB27" i="9"/>
  <c r="AD27" i="9"/>
  <c r="AE27" i="9"/>
  <c r="AF27" i="9"/>
  <c r="AG27" i="9"/>
  <c r="AH27" i="9"/>
  <c r="AI27" i="9"/>
  <c r="AJ27" i="9"/>
  <c r="AK27" i="9"/>
  <c r="AL27" i="9"/>
  <c r="AM27" i="9"/>
  <c r="AN27" i="9"/>
  <c r="AO27" i="9"/>
  <c r="AP27" i="9"/>
  <c r="AQ27" i="9"/>
  <c r="AR27" i="9"/>
  <c r="AS27" i="9"/>
  <c r="AT27" i="9"/>
  <c r="AV27" i="9"/>
  <c r="AW27" i="9"/>
  <c r="AX27" i="9"/>
  <c r="AY27" i="9"/>
  <c r="BB27" i="9"/>
  <c r="BC27" i="9"/>
  <c r="BD27" i="9"/>
  <c r="BE27" i="9"/>
  <c r="BF27" i="9"/>
  <c r="BG27" i="9"/>
  <c r="BH27" i="9"/>
  <c r="BJ27" i="9"/>
  <c r="B27" i="9"/>
  <c r="C27" i="9"/>
  <c r="D27" i="9"/>
  <c r="E27" i="9"/>
  <c r="F27" i="9"/>
  <c r="G27" i="9"/>
  <c r="H27" i="9"/>
  <c r="B50" i="8"/>
  <c r="C50" i="8"/>
  <c r="D50" i="8"/>
  <c r="E50" i="8"/>
  <c r="F50" i="8"/>
  <c r="G50" i="8"/>
  <c r="H50" i="8"/>
  <c r="C52" i="4"/>
  <c r="D52" i="4"/>
  <c r="E52" i="4"/>
  <c r="F52" i="4"/>
  <c r="G52" i="4"/>
  <c r="H52" i="4"/>
  <c r="I52" i="4"/>
  <c r="J52" i="4"/>
  <c r="K52" i="4"/>
  <c r="N52" i="4"/>
  <c r="O52" i="4"/>
  <c r="P52" i="4"/>
  <c r="Q52" i="4"/>
  <c r="R52" i="4"/>
  <c r="S52" i="4"/>
  <c r="T52" i="4"/>
  <c r="U52" i="4"/>
  <c r="V52" i="4"/>
  <c r="W52" i="4"/>
  <c r="X52" i="4"/>
  <c r="Y52" i="4"/>
  <c r="Z52" i="4"/>
  <c r="AA52" i="4"/>
  <c r="AB52" i="4"/>
  <c r="AD52" i="4"/>
  <c r="AE52" i="4"/>
  <c r="AF52" i="4"/>
  <c r="AG52" i="4"/>
  <c r="AH52" i="4"/>
  <c r="AI52" i="4"/>
  <c r="AJ52" i="4"/>
  <c r="AK52" i="4"/>
  <c r="AL52" i="4"/>
  <c r="AM52" i="4"/>
  <c r="AN52" i="4"/>
  <c r="AO52" i="4"/>
  <c r="AP52" i="4"/>
  <c r="AQ52" i="4"/>
  <c r="AR52" i="4"/>
  <c r="AS52" i="4"/>
  <c r="AT52" i="4"/>
  <c r="AV52" i="4"/>
  <c r="AW52" i="4"/>
  <c r="AX52" i="4"/>
  <c r="AY52" i="4"/>
  <c r="BB52" i="4"/>
  <c r="BC52" i="4"/>
  <c r="BD52" i="4"/>
  <c r="BE52" i="4"/>
  <c r="BF52" i="4"/>
  <c r="BG52" i="4"/>
  <c r="BH52" i="4"/>
  <c r="BJ52" i="4"/>
  <c r="B52" i="4"/>
  <c r="BO7" i="5"/>
  <c r="BW49" i="31" s="1"/>
  <c r="BP7" i="5"/>
  <c r="BX27" i="9" s="1"/>
  <c r="BQ7" i="5"/>
  <c r="BY49" i="31" s="1"/>
  <c r="BT7" i="5"/>
  <c r="CB50" i="8" s="1"/>
  <c r="CC27" i="9"/>
  <c r="BW7" i="5"/>
  <c r="BC7" i="5"/>
  <c r="BK27" i="9"/>
  <c r="BJ22" i="19"/>
  <c r="BH22" i="19"/>
  <c r="BG22" i="19"/>
  <c r="BF22" i="19"/>
  <c r="BE22" i="19"/>
  <c r="BD22" i="19"/>
  <c r="BC22" i="19"/>
  <c r="BB22" i="19"/>
  <c r="AY22" i="19"/>
  <c r="AX22" i="19"/>
  <c r="AW22" i="19"/>
  <c r="AV22" i="19"/>
  <c r="AT22" i="19"/>
  <c r="AS22" i="19"/>
  <c r="AR22" i="19"/>
  <c r="AQ22" i="19"/>
  <c r="AP22" i="19"/>
  <c r="AO22" i="19"/>
  <c r="AN22" i="19"/>
  <c r="AM22" i="19"/>
  <c r="AL22" i="19"/>
  <c r="AK22" i="19"/>
  <c r="AJ22" i="19"/>
  <c r="AI22" i="19"/>
  <c r="AH22" i="19"/>
  <c r="AG22" i="19"/>
  <c r="AF22" i="19"/>
  <c r="AE22" i="19"/>
  <c r="AD22" i="19"/>
  <c r="AB22" i="19"/>
  <c r="AA22" i="19"/>
  <c r="Z22" i="19"/>
  <c r="Y22" i="19"/>
  <c r="X22" i="19"/>
  <c r="W22" i="19"/>
  <c r="V22" i="19"/>
  <c r="U22" i="19"/>
  <c r="T22" i="19"/>
  <c r="S22" i="19"/>
  <c r="R22" i="19"/>
  <c r="Q22" i="19"/>
  <c r="P22" i="19"/>
  <c r="O22" i="19"/>
  <c r="N22" i="19"/>
  <c r="K22" i="19"/>
  <c r="J22" i="19"/>
  <c r="I22" i="19"/>
  <c r="H22" i="19"/>
  <c r="G22" i="19"/>
  <c r="F22" i="19"/>
  <c r="E22" i="19"/>
  <c r="D22" i="19"/>
  <c r="C22" i="19"/>
  <c r="B22" i="19"/>
  <c r="BJ21" i="19"/>
  <c r="BH21" i="19"/>
  <c r="BG21" i="19"/>
  <c r="BF21" i="19"/>
  <c r="BE21" i="19"/>
  <c r="BD21" i="19"/>
  <c r="BC21" i="19"/>
  <c r="BB21" i="19"/>
  <c r="AY21" i="19"/>
  <c r="AX21" i="19"/>
  <c r="AW21" i="19"/>
  <c r="AV21" i="19"/>
  <c r="AT21" i="19"/>
  <c r="AS21" i="19"/>
  <c r="AQ21" i="19"/>
  <c r="AP21" i="19"/>
  <c r="AO21" i="19"/>
  <c r="AN21" i="19"/>
  <c r="AM21" i="19"/>
  <c r="AL21" i="19"/>
  <c r="AK21" i="19"/>
  <c r="AJ21" i="19"/>
  <c r="AI21" i="19"/>
  <c r="AH21" i="19"/>
  <c r="AG21" i="19"/>
  <c r="AF21" i="19"/>
  <c r="AE21" i="19"/>
  <c r="AD21" i="19"/>
  <c r="AB21" i="19"/>
  <c r="AA21" i="19"/>
  <c r="Z21" i="19"/>
  <c r="Y21" i="19"/>
  <c r="X21" i="19"/>
  <c r="W21" i="19"/>
  <c r="V21" i="19"/>
  <c r="U21" i="19"/>
  <c r="T21" i="19"/>
  <c r="S21" i="19"/>
  <c r="R21" i="19"/>
  <c r="Q21" i="19"/>
  <c r="P21" i="19"/>
  <c r="O21" i="19"/>
  <c r="N21" i="19"/>
  <c r="K21" i="19"/>
  <c r="J21" i="19"/>
  <c r="I21" i="19"/>
  <c r="H21" i="19"/>
  <c r="G21" i="19"/>
  <c r="F21" i="19"/>
  <c r="E21" i="19"/>
  <c r="D21" i="19"/>
  <c r="C21" i="19"/>
  <c r="B21" i="19"/>
  <c r="BT20" i="19"/>
  <c r="BO20" i="19"/>
  <c r="BN20" i="19"/>
  <c r="BJ20" i="19"/>
  <c r="BH20" i="19"/>
  <c r="BG20" i="19"/>
  <c r="BF20" i="19"/>
  <c r="BE20" i="19"/>
  <c r="BD20" i="19"/>
  <c r="BC20" i="19"/>
  <c r="BB20" i="19"/>
  <c r="AY20" i="19"/>
  <c r="AX20" i="19"/>
  <c r="AW20" i="19"/>
  <c r="AV20" i="19"/>
  <c r="AT20" i="19"/>
  <c r="AS20" i="19"/>
  <c r="AR20" i="19"/>
  <c r="AQ20" i="19"/>
  <c r="AP20" i="19"/>
  <c r="AO20" i="19"/>
  <c r="AN20" i="19"/>
  <c r="AM20" i="19"/>
  <c r="AL20" i="19"/>
  <c r="AK20" i="19"/>
  <c r="AJ20" i="19"/>
  <c r="AI20" i="19"/>
  <c r="AH20" i="19"/>
  <c r="AG20" i="19"/>
  <c r="AF20" i="19"/>
  <c r="AE20" i="19"/>
  <c r="AD20" i="19"/>
  <c r="AB20" i="19"/>
  <c r="AA20" i="19"/>
  <c r="Z20" i="19"/>
  <c r="Y20" i="19"/>
  <c r="X20" i="19"/>
  <c r="W20" i="19"/>
  <c r="V20" i="19"/>
  <c r="U20" i="19"/>
  <c r="T20" i="19"/>
  <c r="S20" i="19"/>
  <c r="R20" i="19"/>
  <c r="Q20" i="19"/>
  <c r="P20" i="19"/>
  <c r="O20" i="19"/>
  <c r="N20" i="19"/>
  <c r="K20" i="19"/>
  <c r="J20" i="19"/>
  <c r="I20" i="19"/>
  <c r="H20" i="19"/>
  <c r="G20" i="19"/>
  <c r="F20" i="19"/>
  <c r="E20" i="19"/>
  <c r="D20" i="19"/>
  <c r="C20" i="19"/>
  <c r="B20" i="19"/>
  <c r="BJ16" i="19"/>
  <c r="BH16" i="19"/>
  <c r="BG16" i="19"/>
  <c r="BF16" i="19"/>
  <c r="BE16" i="19"/>
  <c r="BD16" i="19"/>
  <c r="BC16" i="19"/>
  <c r="BB16" i="19"/>
  <c r="AY16" i="19"/>
  <c r="AX16" i="19"/>
  <c r="AW16" i="19"/>
  <c r="AV16" i="19"/>
  <c r="AT16" i="19"/>
  <c r="AS16" i="19"/>
  <c r="AR16" i="19"/>
  <c r="AQ16" i="19"/>
  <c r="AP16" i="19"/>
  <c r="AO16" i="19"/>
  <c r="AN16" i="19"/>
  <c r="AM16" i="19"/>
  <c r="AL16" i="19"/>
  <c r="AK16" i="19"/>
  <c r="AJ16" i="19"/>
  <c r="AI16" i="19"/>
  <c r="AH16" i="19"/>
  <c r="AG16" i="19"/>
  <c r="AF16" i="19"/>
  <c r="AE16" i="19"/>
  <c r="AD16" i="19"/>
  <c r="AB16" i="19"/>
  <c r="AA16" i="19"/>
  <c r="Z16" i="19"/>
  <c r="Y16" i="19"/>
  <c r="X16" i="19"/>
  <c r="W16" i="19"/>
  <c r="V16" i="19"/>
  <c r="U16" i="19"/>
  <c r="T16" i="19"/>
  <c r="S16" i="19"/>
  <c r="R16" i="19"/>
  <c r="Q16" i="19"/>
  <c r="P16" i="19"/>
  <c r="O16" i="19"/>
  <c r="N16" i="19"/>
  <c r="K16" i="19"/>
  <c r="J16" i="19"/>
  <c r="I16" i="19"/>
  <c r="H16" i="19"/>
  <c r="G16" i="19"/>
  <c r="F16" i="19"/>
  <c r="E16" i="19"/>
  <c r="D16" i="19"/>
  <c r="C16" i="19"/>
  <c r="B16" i="19"/>
  <c r="BJ19" i="19"/>
  <c r="BH19" i="19"/>
  <c r="BG19" i="19"/>
  <c r="BF19" i="19"/>
  <c r="BE19" i="19"/>
  <c r="BD19" i="19"/>
  <c r="BC19" i="19"/>
  <c r="BB19" i="19"/>
  <c r="AY19" i="19"/>
  <c r="AX19" i="19"/>
  <c r="AW19" i="19"/>
  <c r="AV19" i="19"/>
  <c r="AT19" i="19"/>
  <c r="AS19" i="19"/>
  <c r="AR19" i="19"/>
  <c r="AQ19" i="19"/>
  <c r="AP19" i="19"/>
  <c r="AO19" i="19"/>
  <c r="AN19" i="19"/>
  <c r="AM19" i="19"/>
  <c r="AL19" i="19"/>
  <c r="AK19" i="19"/>
  <c r="AJ19" i="19"/>
  <c r="AI19" i="19"/>
  <c r="AH19" i="19"/>
  <c r="AG19" i="19"/>
  <c r="AF19" i="19"/>
  <c r="AE19" i="19"/>
  <c r="AD19" i="19"/>
  <c r="AB19" i="19"/>
  <c r="AA19" i="19"/>
  <c r="Z19" i="19"/>
  <c r="Y19" i="19"/>
  <c r="X19" i="19"/>
  <c r="W19" i="19"/>
  <c r="V19" i="19"/>
  <c r="U19" i="19"/>
  <c r="T19" i="19"/>
  <c r="S19" i="19"/>
  <c r="R19" i="19"/>
  <c r="Q19" i="19"/>
  <c r="P19" i="19"/>
  <c r="O19" i="19"/>
  <c r="N19" i="19"/>
  <c r="K19" i="19"/>
  <c r="J19" i="19"/>
  <c r="I19" i="19"/>
  <c r="H19" i="19"/>
  <c r="G19" i="19"/>
  <c r="F19" i="19"/>
  <c r="E19" i="19"/>
  <c r="D19" i="19"/>
  <c r="C19" i="19"/>
  <c r="B19" i="19"/>
  <c r="BJ15" i="19"/>
  <c r="BH15" i="19"/>
  <c r="BG15" i="19"/>
  <c r="BF15" i="19"/>
  <c r="BE15" i="19"/>
  <c r="BD15" i="19"/>
  <c r="BC15" i="19"/>
  <c r="BB15" i="19"/>
  <c r="AY15" i="19"/>
  <c r="AX15" i="19"/>
  <c r="AW15" i="19"/>
  <c r="AV15" i="19"/>
  <c r="AT15" i="19"/>
  <c r="AS15" i="19"/>
  <c r="AR15" i="19"/>
  <c r="AQ15" i="19"/>
  <c r="AP15" i="19"/>
  <c r="AO15" i="19"/>
  <c r="AN15" i="19"/>
  <c r="AM15" i="19"/>
  <c r="AL15" i="19"/>
  <c r="AK15" i="19"/>
  <c r="AJ15" i="19"/>
  <c r="AI15" i="19"/>
  <c r="AH15" i="19"/>
  <c r="AG15" i="19"/>
  <c r="AF15" i="19"/>
  <c r="AE15" i="19"/>
  <c r="AD15" i="19"/>
  <c r="AB15" i="19"/>
  <c r="AA15" i="19"/>
  <c r="Z15" i="19"/>
  <c r="Y15" i="19"/>
  <c r="X15" i="19"/>
  <c r="W15" i="19"/>
  <c r="V15" i="19"/>
  <c r="U15" i="19"/>
  <c r="T15" i="19"/>
  <c r="S15" i="19"/>
  <c r="R15" i="19"/>
  <c r="Q15" i="19"/>
  <c r="P15" i="19"/>
  <c r="O15" i="19"/>
  <c r="N15" i="19"/>
  <c r="K15" i="19"/>
  <c r="J15" i="19"/>
  <c r="I15" i="19"/>
  <c r="H15" i="19"/>
  <c r="G15" i="19"/>
  <c r="F15" i="19"/>
  <c r="E15" i="19"/>
  <c r="D15" i="19"/>
  <c r="C15" i="19"/>
  <c r="B15" i="19"/>
  <c r="BJ18" i="19"/>
  <c r="BH18" i="19"/>
  <c r="BG18" i="19"/>
  <c r="BF18" i="19"/>
  <c r="BE18" i="19"/>
  <c r="BD18" i="19"/>
  <c r="BC18" i="19"/>
  <c r="BB18" i="19"/>
  <c r="AY18" i="19"/>
  <c r="AX18" i="19"/>
  <c r="AW18" i="19"/>
  <c r="AV18" i="19"/>
  <c r="AT18" i="19"/>
  <c r="AS18" i="19"/>
  <c r="AR18" i="19"/>
  <c r="AQ18" i="19"/>
  <c r="AP18" i="19"/>
  <c r="AO18" i="19"/>
  <c r="AN18" i="19"/>
  <c r="AM18" i="19"/>
  <c r="AL18" i="19"/>
  <c r="AK18" i="19"/>
  <c r="AJ18" i="19"/>
  <c r="AI18" i="19"/>
  <c r="AH18" i="19"/>
  <c r="AG18" i="19"/>
  <c r="AF18" i="19"/>
  <c r="AE18" i="19"/>
  <c r="AD18" i="19"/>
  <c r="AB18" i="19"/>
  <c r="AA18" i="19"/>
  <c r="Z18" i="19"/>
  <c r="Y18" i="19"/>
  <c r="X18" i="19"/>
  <c r="W18" i="19"/>
  <c r="V18" i="19"/>
  <c r="U18" i="19"/>
  <c r="T18" i="19"/>
  <c r="S18" i="19"/>
  <c r="R18" i="19"/>
  <c r="Q18" i="19"/>
  <c r="P18" i="19"/>
  <c r="O18" i="19"/>
  <c r="N18" i="19"/>
  <c r="K18" i="19"/>
  <c r="J18" i="19"/>
  <c r="I18" i="19"/>
  <c r="H18" i="19"/>
  <c r="G18" i="19"/>
  <c r="F18" i="19"/>
  <c r="E18" i="19"/>
  <c r="D18" i="19"/>
  <c r="C18" i="19"/>
  <c r="B18" i="19"/>
  <c r="BJ17" i="19"/>
  <c r="BH17" i="19"/>
  <c r="BG17" i="19"/>
  <c r="BF17" i="19"/>
  <c r="BE17" i="19"/>
  <c r="BD17" i="19"/>
  <c r="BC17" i="19"/>
  <c r="BB17" i="19"/>
  <c r="AY17" i="19"/>
  <c r="AX17" i="19"/>
  <c r="AW17" i="19"/>
  <c r="AV17" i="19"/>
  <c r="AT17" i="19"/>
  <c r="AS17" i="19"/>
  <c r="AR17" i="19"/>
  <c r="AQ17" i="19"/>
  <c r="AP17" i="19"/>
  <c r="AO17" i="19"/>
  <c r="AN17" i="19"/>
  <c r="AM17" i="19"/>
  <c r="AL17" i="19"/>
  <c r="AK17" i="19"/>
  <c r="AJ17" i="19"/>
  <c r="AI17" i="19"/>
  <c r="AH17" i="19"/>
  <c r="AG17" i="19"/>
  <c r="AF17" i="19"/>
  <c r="AE17" i="19"/>
  <c r="AD17" i="19"/>
  <c r="AB17" i="19"/>
  <c r="AA17" i="19"/>
  <c r="Z17" i="19"/>
  <c r="Y17" i="19"/>
  <c r="X17" i="19"/>
  <c r="W17" i="19"/>
  <c r="V17" i="19"/>
  <c r="U17" i="19"/>
  <c r="T17" i="19"/>
  <c r="S17" i="19"/>
  <c r="R17" i="19"/>
  <c r="Q17" i="19"/>
  <c r="P17" i="19"/>
  <c r="O17" i="19"/>
  <c r="N17" i="19"/>
  <c r="K17" i="19"/>
  <c r="J17" i="19"/>
  <c r="I17" i="19"/>
  <c r="H17" i="19"/>
  <c r="G17" i="19"/>
  <c r="F17" i="19"/>
  <c r="E17" i="19"/>
  <c r="D17" i="19"/>
  <c r="C17" i="19"/>
  <c r="B17" i="19"/>
  <c r="BJ14" i="19"/>
  <c r="BH14" i="19"/>
  <c r="BG14" i="19"/>
  <c r="BF14" i="19"/>
  <c r="BE14" i="19"/>
  <c r="BD14" i="19"/>
  <c r="BC14" i="19"/>
  <c r="BB14" i="19"/>
  <c r="AY14" i="19"/>
  <c r="AX14" i="19"/>
  <c r="AW14" i="19"/>
  <c r="AV14" i="19"/>
  <c r="AT14" i="19"/>
  <c r="AS14" i="19"/>
  <c r="AR14" i="19"/>
  <c r="AQ14" i="19"/>
  <c r="AP14" i="19"/>
  <c r="AO14" i="19"/>
  <c r="AN14" i="19"/>
  <c r="AM14" i="19"/>
  <c r="AL14" i="19"/>
  <c r="AK14" i="19"/>
  <c r="AJ14" i="19"/>
  <c r="AI14" i="19"/>
  <c r="AH14" i="19"/>
  <c r="AG14" i="19"/>
  <c r="AF14" i="19"/>
  <c r="AE14" i="19"/>
  <c r="AD14" i="19"/>
  <c r="AB14" i="19"/>
  <c r="AA14" i="19"/>
  <c r="Z14" i="19"/>
  <c r="Y14" i="19"/>
  <c r="X14" i="19"/>
  <c r="W14" i="19"/>
  <c r="V14" i="19"/>
  <c r="U14" i="19"/>
  <c r="T14" i="19"/>
  <c r="S14" i="19"/>
  <c r="R14" i="19"/>
  <c r="Q14" i="19"/>
  <c r="P14" i="19"/>
  <c r="O14" i="19"/>
  <c r="N14" i="19"/>
  <c r="K14" i="19"/>
  <c r="J14" i="19"/>
  <c r="I14" i="19"/>
  <c r="H14" i="19"/>
  <c r="G14" i="19"/>
  <c r="F14" i="19"/>
  <c r="E14" i="19"/>
  <c r="D14" i="19"/>
  <c r="C14" i="19"/>
  <c r="B14" i="19"/>
  <c r="BJ7" i="19"/>
  <c r="BH7" i="19"/>
  <c r="BG7" i="19"/>
  <c r="BF7" i="19"/>
  <c r="BE7" i="19"/>
  <c r="BD7" i="19"/>
  <c r="BC7" i="19"/>
  <c r="BB7" i="19"/>
  <c r="AY7" i="19"/>
  <c r="AX7" i="19"/>
  <c r="AW7" i="19"/>
  <c r="AV7" i="19"/>
  <c r="AT7" i="19"/>
  <c r="AS7" i="19"/>
  <c r="AR7" i="19"/>
  <c r="AQ7" i="19"/>
  <c r="AP7" i="19"/>
  <c r="AO7" i="19"/>
  <c r="AN7" i="19"/>
  <c r="AM7" i="19"/>
  <c r="AL7" i="19"/>
  <c r="AK7" i="19"/>
  <c r="AJ7" i="19"/>
  <c r="AI7" i="19"/>
  <c r="AH7" i="19"/>
  <c r="AG7" i="19"/>
  <c r="AF7" i="19"/>
  <c r="AE7" i="19"/>
  <c r="AD7" i="19"/>
  <c r="AB7" i="19"/>
  <c r="AA7" i="19"/>
  <c r="Z7" i="19"/>
  <c r="Y7" i="19"/>
  <c r="X7" i="19"/>
  <c r="W7" i="19"/>
  <c r="V7" i="19"/>
  <c r="U7" i="19"/>
  <c r="T7" i="19"/>
  <c r="S7" i="19"/>
  <c r="R7" i="19"/>
  <c r="Q7" i="19"/>
  <c r="P7" i="19"/>
  <c r="O7" i="19"/>
  <c r="N7" i="19"/>
  <c r="K7" i="19"/>
  <c r="J7" i="19"/>
  <c r="I7" i="19"/>
  <c r="H7" i="19"/>
  <c r="G7" i="19"/>
  <c r="F7" i="19"/>
  <c r="E7" i="19"/>
  <c r="D7" i="19"/>
  <c r="C7" i="19"/>
  <c r="B7" i="19"/>
  <c r="BT6" i="19"/>
  <c r="BO6" i="19"/>
  <c r="BN6" i="19"/>
  <c r="BJ6" i="19"/>
  <c r="BH6" i="19"/>
  <c r="BG6" i="19"/>
  <c r="BF6" i="19"/>
  <c r="BE6" i="19"/>
  <c r="BD6" i="19"/>
  <c r="BC6" i="19"/>
  <c r="BB6" i="19"/>
  <c r="AY6" i="19"/>
  <c r="AX6" i="19"/>
  <c r="AW6" i="19"/>
  <c r="AV6" i="19"/>
  <c r="AT6" i="19"/>
  <c r="AS6" i="19"/>
  <c r="AR6" i="19"/>
  <c r="AQ6" i="19"/>
  <c r="AP6" i="19"/>
  <c r="AO6" i="19"/>
  <c r="AN6" i="19"/>
  <c r="AM6" i="19"/>
  <c r="AL6" i="19"/>
  <c r="AK6" i="19"/>
  <c r="AJ6" i="19"/>
  <c r="AI6" i="19"/>
  <c r="AH6" i="19"/>
  <c r="AG6" i="19"/>
  <c r="AF6" i="19"/>
  <c r="AE6" i="19"/>
  <c r="AD6" i="19"/>
  <c r="AB6" i="19"/>
  <c r="AA6" i="19"/>
  <c r="Z6" i="19"/>
  <c r="Y6" i="19"/>
  <c r="X6" i="19"/>
  <c r="W6" i="19"/>
  <c r="V6" i="19"/>
  <c r="U6" i="19"/>
  <c r="T6" i="19"/>
  <c r="S6" i="19"/>
  <c r="R6" i="19"/>
  <c r="Q6" i="19"/>
  <c r="P6" i="19"/>
  <c r="O6" i="19"/>
  <c r="N6" i="19"/>
  <c r="K6" i="19"/>
  <c r="J6" i="19"/>
  <c r="I6" i="19"/>
  <c r="H6" i="19"/>
  <c r="G6" i="19"/>
  <c r="F6" i="19"/>
  <c r="E6" i="19"/>
  <c r="D6" i="19"/>
  <c r="C6" i="19"/>
  <c r="B6" i="19"/>
  <c r="BJ8" i="19"/>
  <c r="BH8" i="19"/>
  <c r="BG8" i="19"/>
  <c r="BF8" i="19"/>
  <c r="BE8" i="19"/>
  <c r="BD8" i="19"/>
  <c r="BC8" i="19"/>
  <c r="BB8" i="19"/>
  <c r="AY8" i="19"/>
  <c r="AX8" i="19"/>
  <c r="AW8" i="19"/>
  <c r="AV8" i="19"/>
  <c r="AT8" i="19"/>
  <c r="AS8" i="19"/>
  <c r="AR8" i="19"/>
  <c r="AQ8" i="19"/>
  <c r="AP8" i="19"/>
  <c r="AO8" i="19"/>
  <c r="AN8" i="19"/>
  <c r="AM8" i="19"/>
  <c r="AL8" i="19"/>
  <c r="AK8" i="19"/>
  <c r="AJ8" i="19"/>
  <c r="AI8" i="19"/>
  <c r="AH8" i="19"/>
  <c r="AG8" i="19"/>
  <c r="AF8" i="19"/>
  <c r="AE8" i="19"/>
  <c r="AD8" i="19"/>
  <c r="AB8" i="19"/>
  <c r="AA8" i="19"/>
  <c r="Z8" i="19"/>
  <c r="Y8" i="19"/>
  <c r="X8" i="19"/>
  <c r="W8" i="19"/>
  <c r="V8" i="19"/>
  <c r="U8" i="19"/>
  <c r="T8" i="19"/>
  <c r="S8" i="19"/>
  <c r="R8" i="19"/>
  <c r="Q8" i="19"/>
  <c r="P8" i="19"/>
  <c r="O8" i="19"/>
  <c r="N8" i="19"/>
  <c r="K8" i="19"/>
  <c r="J8" i="19"/>
  <c r="I8" i="19"/>
  <c r="H8" i="19"/>
  <c r="G8" i="19"/>
  <c r="F8" i="19"/>
  <c r="E8" i="19"/>
  <c r="D8" i="19"/>
  <c r="C8" i="19"/>
  <c r="B8" i="19"/>
  <c r="BJ13" i="19"/>
  <c r="BH13" i="19"/>
  <c r="BG13" i="19"/>
  <c r="BF13" i="19"/>
  <c r="BE13" i="19"/>
  <c r="BD13" i="19"/>
  <c r="BC13" i="19"/>
  <c r="BB13" i="19"/>
  <c r="AY13" i="19"/>
  <c r="AX13" i="19"/>
  <c r="AW13" i="19"/>
  <c r="AV13" i="19"/>
  <c r="AT13" i="19"/>
  <c r="AS13" i="19"/>
  <c r="AR13" i="19"/>
  <c r="AQ13" i="19"/>
  <c r="AP13" i="19"/>
  <c r="AO13" i="19"/>
  <c r="AN13" i="19"/>
  <c r="AM13" i="19"/>
  <c r="AL13" i="19"/>
  <c r="AK13" i="19"/>
  <c r="AJ13" i="19"/>
  <c r="AI13" i="19"/>
  <c r="AH13" i="19"/>
  <c r="AG13" i="19"/>
  <c r="AF13" i="19"/>
  <c r="AE13" i="19"/>
  <c r="AD13" i="19"/>
  <c r="AB13" i="19"/>
  <c r="AA13" i="19"/>
  <c r="Z13" i="19"/>
  <c r="Y13" i="19"/>
  <c r="X13" i="19"/>
  <c r="W13" i="19"/>
  <c r="V13" i="19"/>
  <c r="U13" i="19"/>
  <c r="T13" i="19"/>
  <c r="S13" i="19"/>
  <c r="R13" i="19"/>
  <c r="Q13" i="19"/>
  <c r="P13" i="19"/>
  <c r="O13" i="19"/>
  <c r="N13" i="19"/>
  <c r="K13" i="19"/>
  <c r="J13" i="19"/>
  <c r="I13" i="19"/>
  <c r="H13" i="19"/>
  <c r="G13" i="19"/>
  <c r="F13" i="19"/>
  <c r="E13" i="19"/>
  <c r="D13" i="19"/>
  <c r="C13" i="19"/>
  <c r="B13" i="19"/>
  <c r="BJ5" i="19"/>
  <c r="BH5" i="19"/>
  <c r="BG5" i="19"/>
  <c r="BF5" i="19"/>
  <c r="BE5" i="19"/>
  <c r="BD5" i="19"/>
  <c r="BC5" i="19"/>
  <c r="BB5" i="19"/>
  <c r="AY5" i="19"/>
  <c r="AX5" i="19"/>
  <c r="AW5" i="19"/>
  <c r="AV5" i="19"/>
  <c r="AT5" i="19"/>
  <c r="AS5" i="19"/>
  <c r="AR5" i="19"/>
  <c r="AQ5" i="19"/>
  <c r="AP5" i="19"/>
  <c r="AO5" i="19"/>
  <c r="AN5" i="19"/>
  <c r="AM5" i="19"/>
  <c r="AL5" i="19"/>
  <c r="AK5" i="19"/>
  <c r="AJ5" i="19"/>
  <c r="AI5" i="19"/>
  <c r="AH5" i="19"/>
  <c r="AG5" i="19"/>
  <c r="AF5" i="19"/>
  <c r="AE5" i="19"/>
  <c r="AD5" i="19"/>
  <c r="AB5" i="19"/>
  <c r="AA5" i="19"/>
  <c r="Z5" i="19"/>
  <c r="Y5" i="19"/>
  <c r="X5" i="19"/>
  <c r="W5" i="19"/>
  <c r="V5" i="19"/>
  <c r="U5" i="19"/>
  <c r="T5" i="19"/>
  <c r="S5" i="19"/>
  <c r="R5" i="19"/>
  <c r="Q5" i="19"/>
  <c r="P5" i="19"/>
  <c r="O5" i="19"/>
  <c r="N5" i="19"/>
  <c r="K5" i="19"/>
  <c r="J5" i="19"/>
  <c r="I5" i="19"/>
  <c r="H5" i="19"/>
  <c r="G5" i="19"/>
  <c r="F5" i="19"/>
  <c r="E5" i="19"/>
  <c r="D5" i="19"/>
  <c r="C5" i="19"/>
  <c r="B5" i="19"/>
  <c r="BJ12" i="19"/>
  <c r="BH12" i="19"/>
  <c r="BG12" i="19"/>
  <c r="BF12" i="19"/>
  <c r="BE12" i="19"/>
  <c r="BD12" i="19"/>
  <c r="BC12" i="19"/>
  <c r="BB12" i="19"/>
  <c r="AY12" i="19"/>
  <c r="AX12" i="19"/>
  <c r="AW12" i="19"/>
  <c r="AV12" i="19"/>
  <c r="AT12" i="19"/>
  <c r="AS12" i="19"/>
  <c r="AR12" i="19"/>
  <c r="AQ12" i="19"/>
  <c r="AP12" i="19"/>
  <c r="AO12" i="19"/>
  <c r="AN12" i="19"/>
  <c r="AM12" i="19"/>
  <c r="AL12" i="19"/>
  <c r="AK12" i="19"/>
  <c r="AJ12" i="19"/>
  <c r="AI12" i="19"/>
  <c r="AH12" i="19"/>
  <c r="AG12" i="19"/>
  <c r="AF12" i="19"/>
  <c r="AE12" i="19"/>
  <c r="AD12" i="19"/>
  <c r="AB12" i="19"/>
  <c r="AA12" i="19"/>
  <c r="Z12" i="19"/>
  <c r="Y12" i="19"/>
  <c r="X12" i="19"/>
  <c r="W12" i="19"/>
  <c r="V12" i="19"/>
  <c r="U12" i="19"/>
  <c r="T12" i="19"/>
  <c r="S12" i="19"/>
  <c r="R12" i="19"/>
  <c r="Q12" i="19"/>
  <c r="P12" i="19"/>
  <c r="O12" i="19"/>
  <c r="N12" i="19"/>
  <c r="K12" i="19"/>
  <c r="J12" i="19"/>
  <c r="I12" i="19"/>
  <c r="H12" i="19"/>
  <c r="G12" i="19"/>
  <c r="F12" i="19"/>
  <c r="E12" i="19"/>
  <c r="D12" i="19"/>
  <c r="C12" i="19"/>
  <c r="B12" i="19"/>
  <c r="BJ4" i="19"/>
  <c r="BH4" i="19"/>
  <c r="BG4" i="19"/>
  <c r="BF4" i="19"/>
  <c r="BE4" i="19"/>
  <c r="BD4" i="19"/>
  <c r="BC4" i="19"/>
  <c r="BB4" i="19"/>
  <c r="AY4" i="19"/>
  <c r="AX4" i="19"/>
  <c r="AW4" i="19"/>
  <c r="AV4" i="19"/>
  <c r="AT4" i="19"/>
  <c r="AS4" i="19"/>
  <c r="AR4" i="19"/>
  <c r="AQ4" i="19"/>
  <c r="AP4" i="19"/>
  <c r="AO4" i="19"/>
  <c r="AN4" i="19"/>
  <c r="AM4" i="19"/>
  <c r="AL4" i="19"/>
  <c r="AK4" i="19"/>
  <c r="AJ4" i="19"/>
  <c r="AI4" i="19"/>
  <c r="AH4" i="19"/>
  <c r="AG4" i="19"/>
  <c r="AF4" i="19"/>
  <c r="AE4" i="19"/>
  <c r="AD4" i="19"/>
  <c r="AB4" i="19"/>
  <c r="AA4" i="19"/>
  <c r="Z4" i="19"/>
  <c r="Y4" i="19"/>
  <c r="X4" i="19"/>
  <c r="W4" i="19"/>
  <c r="V4" i="19"/>
  <c r="U4" i="19"/>
  <c r="T4" i="19"/>
  <c r="S4" i="19"/>
  <c r="R4" i="19"/>
  <c r="Q4" i="19"/>
  <c r="P4" i="19"/>
  <c r="O4" i="19"/>
  <c r="N4" i="19"/>
  <c r="K4" i="19"/>
  <c r="J4" i="19"/>
  <c r="I4" i="19"/>
  <c r="H4" i="19"/>
  <c r="G4" i="19"/>
  <c r="F4" i="19"/>
  <c r="E4" i="19"/>
  <c r="D4" i="19"/>
  <c r="C4" i="19"/>
  <c r="B4" i="19"/>
  <c r="BJ11" i="19"/>
  <c r="BH11" i="19"/>
  <c r="BG11" i="19"/>
  <c r="BF11" i="19"/>
  <c r="BE11" i="19"/>
  <c r="BD11" i="19"/>
  <c r="BC11" i="19"/>
  <c r="BB11" i="19"/>
  <c r="AY11" i="19"/>
  <c r="AX11" i="19"/>
  <c r="AW11" i="19"/>
  <c r="AV11" i="19"/>
  <c r="AT11" i="19"/>
  <c r="AS11" i="19"/>
  <c r="AR11" i="19"/>
  <c r="AQ11" i="19"/>
  <c r="AP11" i="19"/>
  <c r="AO11" i="19"/>
  <c r="AN11" i="19"/>
  <c r="AM11" i="19"/>
  <c r="AL11" i="19"/>
  <c r="AK11" i="19"/>
  <c r="AJ11" i="19"/>
  <c r="AI11" i="19"/>
  <c r="AH11" i="19"/>
  <c r="AG11" i="19"/>
  <c r="AF11" i="19"/>
  <c r="AE11" i="19"/>
  <c r="AD11" i="19"/>
  <c r="AB11" i="19"/>
  <c r="AA11" i="19"/>
  <c r="Z11" i="19"/>
  <c r="Y11" i="19"/>
  <c r="X11" i="19"/>
  <c r="W11" i="19"/>
  <c r="V11" i="19"/>
  <c r="U11" i="19"/>
  <c r="T11" i="19"/>
  <c r="S11" i="19"/>
  <c r="R11" i="19"/>
  <c r="Q11" i="19"/>
  <c r="P11" i="19"/>
  <c r="O11" i="19"/>
  <c r="N11" i="19"/>
  <c r="K11" i="19"/>
  <c r="J11" i="19"/>
  <c r="I11" i="19"/>
  <c r="H11" i="19"/>
  <c r="G11" i="19"/>
  <c r="F11" i="19"/>
  <c r="E11" i="19"/>
  <c r="D11" i="19"/>
  <c r="C11" i="19"/>
  <c r="B11" i="19"/>
  <c r="BJ10" i="19"/>
  <c r="BH10" i="19"/>
  <c r="BG10" i="19"/>
  <c r="BF10" i="19"/>
  <c r="BE10" i="19"/>
  <c r="BD10" i="19"/>
  <c r="BC10" i="19"/>
  <c r="BB10" i="19"/>
  <c r="AY10" i="19"/>
  <c r="AX10" i="19"/>
  <c r="AW10" i="19"/>
  <c r="AV10" i="19"/>
  <c r="AT10" i="19"/>
  <c r="AS10" i="19"/>
  <c r="AR10" i="19"/>
  <c r="AQ10" i="19"/>
  <c r="AP10" i="19"/>
  <c r="AO10" i="19"/>
  <c r="AN10" i="19"/>
  <c r="AM10" i="19"/>
  <c r="AL10" i="19"/>
  <c r="AK10" i="19"/>
  <c r="AJ10" i="19"/>
  <c r="AI10" i="19"/>
  <c r="AH10" i="19"/>
  <c r="AG10" i="19"/>
  <c r="AF10" i="19"/>
  <c r="AE10" i="19"/>
  <c r="AD10" i="19"/>
  <c r="AB10" i="19"/>
  <c r="AA10" i="19"/>
  <c r="Z10" i="19"/>
  <c r="Y10" i="19"/>
  <c r="X10" i="19"/>
  <c r="W10" i="19"/>
  <c r="V10" i="19"/>
  <c r="U10" i="19"/>
  <c r="T10" i="19"/>
  <c r="S10" i="19"/>
  <c r="R10" i="19"/>
  <c r="Q10" i="19"/>
  <c r="P10" i="19"/>
  <c r="O10" i="19"/>
  <c r="N10" i="19"/>
  <c r="K10" i="19"/>
  <c r="J10" i="19"/>
  <c r="I10" i="19"/>
  <c r="H10" i="19"/>
  <c r="G10" i="19"/>
  <c r="F10" i="19"/>
  <c r="E10" i="19"/>
  <c r="D10" i="19"/>
  <c r="C10" i="19"/>
  <c r="B10" i="19"/>
  <c r="BJ9" i="19"/>
  <c r="BH9" i="19"/>
  <c r="BG9" i="19"/>
  <c r="BF9" i="19"/>
  <c r="BE9" i="19"/>
  <c r="BD9" i="19"/>
  <c r="BC9" i="19"/>
  <c r="BB9" i="19"/>
  <c r="AY9" i="19"/>
  <c r="AX9" i="19"/>
  <c r="AW9" i="19"/>
  <c r="AV9" i="19"/>
  <c r="AT9" i="19"/>
  <c r="AS9" i="19"/>
  <c r="AR9" i="19"/>
  <c r="AQ9" i="19"/>
  <c r="AP9" i="19"/>
  <c r="AO9" i="19"/>
  <c r="AN9" i="19"/>
  <c r="AM9" i="19"/>
  <c r="AL9" i="19"/>
  <c r="AK9" i="19"/>
  <c r="AJ9" i="19"/>
  <c r="AI9" i="19"/>
  <c r="AH9" i="19"/>
  <c r="AG9" i="19"/>
  <c r="AF9" i="19"/>
  <c r="AE9" i="19"/>
  <c r="AD9" i="19"/>
  <c r="AB9" i="19"/>
  <c r="AA9" i="19"/>
  <c r="Z9" i="19"/>
  <c r="Y9" i="19"/>
  <c r="X9" i="19"/>
  <c r="W9" i="19"/>
  <c r="V9" i="19"/>
  <c r="U9" i="19"/>
  <c r="T9" i="19"/>
  <c r="S9" i="19"/>
  <c r="R9" i="19"/>
  <c r="Q9" i="19"/>
  <c r="P9" i="19"/>
  <c r="O9" i="19"/>
  <c r="N9" i="19"/>
  <c r="K9" i="19"/>
  <c r="J9" i="19"/>
  <c r="I9" i="19"/>
  <c r="H9" i="19"/>
  <c r="G9" i="19"/>
  <c r="F9" i="19"/>
  <c r="E9" i="19"/>
  <c r="D9" i="19"/>
  <c r="C9" i="19"/>
  <c r="B9" i="19"/>
  <c r="BJ3" i="19"/>
  <c r="BH3" i="19"/>
  <c r="BG3" i="19"/>
  <c r="BF3" i="19"/>
  <c r="BE3" i="19"/>
  <c r="BD3" i="19"/>
  <c r="BC3" i="19"/>
  <c r="BB3" i="19"/>
  <c r="AY3" i="19"/>
  <c r="AX3" i="19"/>
  <c r="AW3" i="19"/>
  <c r="AV3" i="19"/>
  <c r="AT3" i="19"/>
  <c r="AS3" i="19"/>
  <c r="AR3" i="19"/>
  <c r="AQ3" i="19"/>
  <c r="AP3" i="19"/>
  <c r="AO3" i="19"/>
  <c r="AN3" i="19"/>
  <c r="AM3" i="19"/>
  <c r="AL3" i="19"/>
  <c r="AK3" i="19"/>
  <c r="AJ3" i="19"/>
  <c r="AI3" i="19"/>
  <c r="AH3" i="19"/>
  <c r="AG3" i="19"/>
  <c r="AF3" i="19"/>
  <c r="AE3" i="19"/>
  <c r="AD3" i="19"/>
  <c r="AB3" i="19"/>
  <c r="AA3" i="19"/>
  <c r="Z3" i="19"/>
  <c r="Y3" i="19"/>
  <c r="X3" i="19"/>
  <c r="W3" i="19"/>
  <c r="V3" i="19"/>
  <c r="U3" i="19"/>
  <c r="T3" i="19"/>
  <c r="S3" i="19"/>
  <c r="R3" i="19"/>
  <c r="Q3" i="19"/>
  <c r="P3" i="19"/>
  <c r="O3" i="19"/>
  <c r="N3" i="19"/>
  <c r="K3" i="19"/>
  <c r="J3" i="19"/>
  <c r="I3" i="19"/>
  <c r="H3" i="19"/>
  <c r="G3" i="19"/>
  <c r="F3" i="19"/>
  <c r="E3" i="19"/>
  <c r="D3" i="19"/>
  <c r="C3" i="19"/>
  <c r="B3" i="19"/>
  <c r="BW6" i="27"/>
  <c r="BD7" i="5"/>
  <c r="BL24" i="15" s="1"/>
  <c r="BO27" i="9"/>
  <c r="K52" i="20"/>
  <c r="CC52" i="4"/>
  <c r="CC24" i="15"/>
  <c r="BH7" i="5"/>
  <c r="CC50" i="8"/>
  <c r="BX52" i="4"/>
  <c r="BO52" i="4"/>
  <c r="BK52" i="4"/>
  <c r="BY50" i="8"/>
  <c r="BW50" i="8"/>
  <c r="BY27" i="9"/>
  <c r="BW27" i="9"/>
  <c r="BX24" i="15"/>
  <c r="BO24" i="15"/>
  <c r="BK24" i="15"/>
  <c r="BS7" i="5"/>
  <c r="BY52" i="4"/>
  <c r="BW52" i="4"/>
  <c r="BX50" i="8"/>
  <c r="BO50" i="8"/>
  <c r="BK50" i="8"/>
  <c r="BJ28" i="18"/>
  <c r="BI28" i="18"/>
  <c r="BF28" i="18"/>
  <c r="BE28" i="18"/>
  <c r="BD28" i="18"/>
  <c r="BA28" i="18"/>
  <c r="AX28" i="18"/>
  <c r="AW28" i="18"/>
  <c r="AV28" i="18"/>
  <c r="AU28" i="18"/>
  <c r="AG28" i="18"/>
  <c r="AE28" i="18"/>
  <c r="AC28" i="18"/>
  <c r="AB28" i="18"/>
  <c r="AA28" i="18"/>
  <c r="U28" i="18"/>
  <c r="R28" i="18"/>
  <c r="Q28" i="18"/>
  <c r="P28" i="18"/>
  <c r="O28" i="18"/>
  <c r="N28" i="18"/>
  <c r="M28" i="18"/>
  <c r="L28" i="18"/>
  <c r="K28" i="18"/>
  <c r="J28" i="18"/>
  <c r="I28" i="18"/>
  <c r="H28" i="18"/>
  <c r="F28" i="18"/>
  <c r="E28" i="18"/>
  <c r="C28" i="18"/>
  <c r="B28" i="18"/>
  <c r="BJ27" i="18"/>
  <c r="BI27" i="18"/>
  <c r="BF27" i="18"/>
  <c r="BE27" i="18"/>
  <c r="BD27" i="18"/>
  <c r="BA27" i="18"/>
  <c r="AX27" i="18"/>
  <c r="AW27" i="18"/>
  <c r="AV27" i="18"/>
  <c r="AU27" i="18"/>
  <c r="AG27" i="18"/>
  <c r="AE27" i="18"/>
  <c r="AC27" i="18"/>
  <c r="AB27" i="18"/>
  <c r="AA27" i="18"/>
  <c r="U27" i="18"/>
  <c r="R27" i="18"/>
  <c r="Q27" i="18"/>
  <c r="P27" i="18"/>
  <c r="O27" i="18"/>
  <c r="N27" i="18"/>
  <c r="M27" i="18"/>
  <c r="L27" i="18"/>
  <c r="K27" i="18"/>
  <c r="J27" i="18"/>
  <c r="I27" i="18"/>
  <c r="H27" i="18"/>
  <c r="F27" i="18"/>
  <c r="E27" i="18"/>
  <c r="C27" i="18"/>
  <c r="B27" i="18"/>
  <c r="BJ26" i="18"/>
  <c r="BH26" i="18"/>
  <c r="BG26" i="18"/>
  <c r="BF26" i="18"/>
  <c r="BE26" i="18"/>
  <c r="BD26" i="18"/>
  <c r="BC26" i="18"/>
  <c r="BB26" i="18"/>
  <c r="AY26" i="18"/>
  <c r="AX26" i="18"/>
  <c r="AW26" i="18"/>
  <c r="AV26" i="18"/>
  <c r="AT26" i="18"/>
  <c r="AS26" i="18"/>
  <c r="AR26" i="18"/>
  <c r="AQ26" i="18"/>
  <c r="AP26" i="18"/>
  <c r="AO26" i="18"/>
  <c r="AN26" i="18"/>
  <c r="AM26" i="18"/>
  <c r="AL26" i="18"/>
  <c r="AK26" i="18"/>
  <c r="AJ26" i="18"/>
  <c r="AI26" i="18"/>
  <c r="AH26" i="18"/>
  <c r="AG26" i="18"/>
  <c r="AF26" i="18"/>
  <c r="AE26" i="18"/>
  <c r="AD26" i="18"/>
  <c r="AB26" i="18"/>
  <c r="AA26" i="18"/>
  <c r="Z26" i="18"/>
  <c r="Y26" i="18"/>
  <c r="X26" i="18"/>
  <c r="W26" i="18"/>
  <c r="V26" i="18"/>
  <c r="U26" i="18"/>
  <c r="T26" i="18"/>
  <c r="S26" i="18"/>
  <c r="R26" i="18"/>
  <c r="Q26" i="18"/>
  <c r="P26" i="18"/>
  <c r="O26" i="18"/>
  <c r="N26" i="18"/>
  <c r="K26" i="18"/>
  <c r="J26" i="18"/>
  <c r="I26" i="18"/>
  <c r="H26" i="18"/>
  <c r="G26" i="18"/>
  <c r="F26" i="18"/>
  <c r="E26" i="18"/>
  <c r="D26" i="18"/>
  <c r="C26" i="18"/>
  <c r="B26" i="18"/>
  <c r="BJ22" i="18"/>
  <c r="BH22" i="18"/>
  <c r="BG22" i="18"/>
  <c r="BF22" i="18"/>
  <c r="BE22" i="18"/>
  <c r="BD22" i="18"/>
  <c r="BC22" i="18"/>
  <c r="BB22" i="18"/>
  <c r="AY22" i="18"/>
  <c r="AX22" i="18"/>
  <c r="AW22" i="18"/>
  <c r="AV22" i="18"/>
  <c r="AT22" i="18"/>
  <c r="AS22" i="18"/>
  <c r="AR22" i="18"/>
  <c r="AQ22" i="18"/>
  <c r="AP22" i="18"/>
  <c r="AO22" i="18"/>
  <c r="AN22" i="18"/>
  <c r="AM22" i="18"/>
  <c r="AL22" i="18"/>
  <c r="AK22" i="18"/>
  <c r="AJ22" i="18"/>
  <c r="AI22" i="18"/>
  <c r="AH22" i="18"/>
  <c r="AG22" i="18"/>
  <c r="AF22" i="18"/>
  <c r="AE22" i="18"/>
  <c r="AD22" i="18"/>
  <c r="AB22" i="18"/>
  <c r="AA22" i="18"/>
  <c r="Z22" i="18"/>
  <c r="Y22" i="18"/>
  <c r="X22" i="18"/>
  <c r="W22" i="18"/>
  <c r="V22" i="18"/>
  <c r="U22" i="18"/>
  <c r="T22" i="18"/>
  <c r="S22" i="18"/>
  <c r="R22" i="18"/>
  <c r="Q22" i="18"/>
  <c r="P22" i="18"/>
  <c r="O22" i="18"/>
  <c r="N22" i="18"/>
  <c r="K22" i="18"/>
  <c r="J22" i="18"/>
  <c r="I22" i="18"/>
  <c r="H22" i="18"/>
  <c r="G22" i="18"/>
  <c r="F22" i="18"/>
  <c r="E22" i="18"/>
  <c r="D22" i="18"/>
  <c r="C22" i="18"/>
  <c r="B22" i="18"/>
  <c r="BJ25" i="18"/>
  <c r="BH25" i="18"/>
  <c r="BG25" i="18"/>
  <c r="BF25" i="18"/>
  <c r="BE25" i="18"/>
  <c r="BD25" i="18"/>
  <c r="BC25" i="18"/>
  <c r="BB25" i="18"/>
  <c r="AY25" i="18"/>
  <c r="AX25" i="18"/>
  <c r="AW25" i="18"/>
  <c r="AV25" i="18"/>
  <c r="AT25" i="18"/>
  <c r="AS25" i="18"/>
  <c r="AR25" i="18"/>
  <c r="AQ25" i="18"/>
  <c r="AP25" i="18"/>
  <c r="AO25" i="18"/>
  <c r="AN25" i="18"/>
  <c r="AM25" i="18"/>
  <c r="AL25" i="18"/>
  <c r="AK25" i="18"/>
  <c r="AJ25" i="18"/>
  <c r="AI25" i="18"/>
  <c r="AH25" i="18"/>
  <c r="AG25" i="18"/>
  <c r="AF25" i="18"/>
  <c r="AE25" i="18"/>
  <c r="AD25" i="18"/>
  <c r="AB25" i="18"/>
  <c r="AA25" i="18"/>
  <c r="Z25" i="18"/>
  <c r="Y25" i="18"/>
  <c r="X25" i="18"/>
  <c r="W25" i="18"/>
  <c r="V25" i="18"/>
  <c r="U25" i="18"/>
  <c r="T25" i="18"/>
  <c r="S25" i="18"/>
  <c r="R25" i="18"/>
  <c r="Q25" i="18"/>
  <c r="P25" i="18"/>
  <c r="O25" i="18"/>
  <c r="N25" i="18"/>
  <c r="K25" i="18"/>
  <c r="J25" i="18"/>
  <c r="I25" i="18"/>
  <c r="H25" i="18"/>
  <c r="G25" i="18"/>
  <c r="F25" i="18"/>
  <c r="E25" i="18"/>
  <c r="D25" i="18"/>
  <c r="C25" i="18"/>
  <c r="B25" i="18"/>
  <c r="BJ21" i="18"/>
  <c r="BH21" i="18"/>
  <c r="BG21" i="18"/>
  <c r="BF21" i="18"/>
  <c r="BE21" i="18"/>
  <c r="BD21" i="18"/>
  <c r="BC21" i="18"/>
  <c r="BB21" i="18"/>
  <c r="AY21" i="18"/>
  <c r="AX21" i="18"/>
  <c r="AW21" i="18"/>
  <c r="AV21" i="18"/>
  <c r="AT21" i="18"/>
  <c r="AS21" i="18"/>
  <c r="AR21" i="18"/>
  <c r="AQ21" i="18"/>
  <c r="AP21" i="18"/>
  <c r="AO21" i="18"/>
  <c r="AN21" i="18"/>
  <c r="AM21" i="18"/>
  <c r="AL21" i="18"/>
  <c r="AK21" i="18"/>
  <c r="AJ21" i="18"/>
  <c r="AI21" i="18"/>
  <c r="AH21" i="18"/>
  <c r="AG21" i="18"/>
  <c r="AF21" i="18"/>
  <c r="AE21" i="18"/>
  <c r="AD21" i="18"/>
  <c r="AB21" i="18"/>
  <c r="AA21" i="18"/>
  <c r="Z21" i="18"/>
  <c r="Y21" i="18"/>
  <c r="X21" i="18"/>
  <c r="W21" i="18"/>
  <c r="V21" i="18"/>
  <c r="U21" i="18"/>
  <c r="T21" i="18"/>
  <c r="S21" i="18"/>
  <c r="R21" i="18"/>
  <c r="Q21" i="18"/>
  <c r="P21" i="18"/>
  <c r="O21" i="18"/>
  <c r="N21" i="18"/>
  <c r="K21" i="18"/>
  <c r="J21" i="18"/>
  <c r="I21" i="18"/>
  <c r="H21" i="18"/>
  <c r="G21" i="18"/>
  <c r="F21" i="18"/>
  <c r="E21" i="18"/>
  <c r="D21" i="18"/>
  <c r="C21" i="18"/>
  <c r="B21" i="18"/>
  <c r="BJ24" i="18"/>
  <c r="BH24" i="18"/>
  <c r="BG24" i="18"/>
  <c r="BF24" i="18"/>
  <c r="BE24" i="18"/>
  <c r="BD24" i="18"/>
  <c r="BC24" i="18"/>
  <c r="BB24" i="18"/>
  <c r="AY24" i="18"/>
  <c r="AX24" i="18"/>
  <c r="AW24" i="18"/>
  <c r="AV24" i="18"/>
  <c r="AT24" i="18"/>
  <c r="AS24" i="18"/>
  <c r="AR24" i="18"/>
  <c r="AQ24" i="18"/>
  <c r="AP24" i="18"/>
  <c r="AO24" i="18"/>
  <c r="AN24" i="18"/>
  <c r="AM24" i="18"/>
  <c r="AL24" i="18"/>
  <c r="AK24" i="18"/>
  <c r="AJ24" i="18"/>
  <c r="AI24" i="18"/>
  <c r="AH24" i="18"/>
  <c r="AG24" i="18"/>
  <c r="AF24" i="18"/>
  <c r="AE24" i="18"/>
  <c r="AD24" i="18"/>
  <c r="AB24" i="18"/>
  <c r="AA24" i="18"/>
  <c r="Z24" i="18"/>
  <c r="Y24" i="18"/>
  <c r="X24" i="18"/>
  <c r="W24" i="18"/>
  <c r="V24" i="18"/>
  <c r="U24" i="18"/>
  <c r="T24" i="18"/>
  <c r="S24" i="18"/>
  <c r="R24" i="18"/>
  <c r="Q24" i="18"/>
  <c r="P24" i="18"/>
  <c r="O24" i="18"/>
  <c r="N24" i="18"/>
  <c r="K24" i="18"/>
  <c r="J24" i="18"/>
  <c r="I24" i="18"/>
  <c r="H24" i="18"/>
  <c r="G24" i="18"/>
  <c r="F24" i="18"/>
  <c r="E24" i="18"/>
  <c r="D24" i="18"/>
  <c r="C24" i="18"/>
  <c r="B24" i="18"/>
  <c r="BJ23" i="18"/>
  <c r="BH23" i="18"/>
  <c r="BG23" i="18"/>
  <c r="BF23" i="18"/>
  <c r="BE23" i="18"/>
  <c r="BD23" i="18"/>
  <c r="BC23" i="18"/>
  <c r="BB23" i="18"/>
  <c r="AY23" i="18"/>
  <c r="AX23" i="18"/>
  <c r="AW23" i="18"/>
  <c r="AV23" i="18"/>
  <c r="AT23" i="18"/>
  <c r="AS23" i="18"/>
  <c r="AR23" i="18"/>
  <c r="AQ23" i="18"/>
  <c r="AP23" i="18"/>
  <c r="AO23" i="18"/>
  <c r="AN23" i="18"/>
  <c r="AM23" i="18"/>
  <c r="AL23" i="18"/>
  <c r="AK23" i="18"/>
  <c r="AJ23" i="18"/>
  <c r="AI23" i="18"/>
  <c r="AH23" i="18"/>
  <c r="AG23" i="18"/>
  <c r="AF23" i="18"/>
  <c r="AE23" i="18"/>
  <c r="AD23" i="18"/>
  <c r="AB23" i="18"/>
  <c r="AA23" i="18"/>
  <c r="Z23" i="18"/>
  <c r="Y23" i="18"/>
  <c r="X23" i="18"/>
  <c r="W23" i="18"/>
  <c r="V23" i="18"/>
  <c r="U23" i="18"/>
  <c r="T23" i="18"/>
  <c r="S23" i="18"/>
  <c r="R23" i="18"/>
  <c r="Q23" i="18"/>
  <c r="P23" i="18"/>
  <c r="O23" i="18"/>
  <c r="N23" i="18"/>
  <c r="K23" i="18"/>
  <c r="J23" i="18"/>
  <c r="I23" i="18"/>
  <c r="H23" i="18"/>
  <c r="G23" i="18"/>
  <c r="F23" i="18"/>
  <c r="E23" i="18"/>
  <c r="D23" i="18"/>
  <c r="C23" i="18"/>
  <c r="B23" i="18"/>
  <c r="BJ20" i="18"/>
  <c r="BH20" i="18"/>
  <c r="BG20" i="18"/>
  <c r="BF20" i="18"/>
  <c r="BE20" i="18"/>
  <c r="BD20" i="18"/>
  <c r="BC20" i="18"/>
  <c r="BB20" i="18"/>
  <c r="AY20" i="18"/>
  <c r="AX20" i="18"/>
  <c r="AW20" i="18"/>
  <c r="AV20" i="18"/>
  <c r="AT20" i="18"/>
  <c r="AS20" i="18"/>
  <c r="AR20" i="18"/>
  <c r="AQ20" i="18"/>
  <c r="AP20" i="18"/>
  <c r="AO20" i="18"/>
  <c r="AN20" i="18"/>
  <c r="AM20" i="18"/>
  <c r="AL20" i="18"/>
  <c r="AK20" i="18"/>
  <c r="AJ20" i="18"/>
  <c r="AI20" i="18"/>
  <c r="AH20" i="18"/>
  <c r="AG20" i="18"/>
  <c r="AF20" i="18"/>
  <c r="AE20" i="18"/>
  <c r="AD20" i="18"/>
  <c r="AB20" i="18"/>
  <c r="AA20" i="18"/>
  <c r="Z20" i="18"/>
  <c r="Y20" i="18"/>
  <c r="X20" i="18"/>
  <c r="W20" i="18"/>
  <c r="V20" i="18"/>
  <c r="U20" i="18"/>
  <c r="T20" i="18"/>
  <c r="S20" i="18"/>
  <c r="R20" i="18"/>
  <c r="Q20" i="18"/>
  <c r="P20" i="18"/>
  <c r="O20" i="18"/>
  <c r="N20" i="18"/>
  <c r="K20" i="18"/>
  <c r="J20" i="18"/>
  <c r="I20" i="18"/>
  <c r="H20" i="18"/>
  <c r="G20" i="18"/>
  <c r="F20" i="18"/>
  <c r="E20" i="18"/>
  <c r="D20" i="18"/>
  <c r="C20" i="18"/>
  <c r="B20" i="18"/>
  <c r="BT12" i="18"/>
  <c r="BO12" i="18"/>
  <c r="BN12" i="18"/>
  <c r="BJ12" i="18"/>
  <c r="BH12" i="18"/>
  <c r="BG12" i="18"/>
  <c r="BF12" i="18"/>
  <c r="BE12" i="18"/>
  <c r="BD12" i="18"/>
  <c r="BC12" i="18"/>
  <c r="BB12" i="18"/>
  <c r="AY12" i="18"/>
  <c r="AX12" i="18"/>
  <c r="AW12" i="18"/>
  <c r="AV12" i="18"/>
  <c r="AT12" i="18"/>
  <c r="AS12" i="18"/>
  <c r="AR12" i="18"/>
  <c r="AQ12" i="18"/>
  <c r="AP12" i="18"/>
  <c r="AO12" i="18"/>
  <c r="AN12" i="18"/>
  <c r="AM12" i="18"/>
  <c r="AL12" i="18"/>
  <c r="AK12" i="18"/>
  <c r="AJ12" i="18"/>
  <c r="AI12" i="18"/>
  <c r="AH12" i="18"/>
  <c r="AG12" i="18"/>
  <c r="AF12" i="18"/>
  <c r="AE12" i="18"/>
  <c r="AD12" i="18"/>
  <c r="AB12" i="18"/>
  <c r="AA12" i="18"/>
  <c r="Z12" i="18"/>
  <c r="Y12" i="18"/>
  <c r="X12" i="18"/>
  <c r="W12" i="18"/>
  <c r="V12" i="18"/>
  <c r="U12" i="18"/>
  <c r="T12" i="18"/>
  <c r="S12" i="18"/>
  <c r="R12" i="18"/>
  <c r="Q12" i="18"/>
  <c r="P12" i="18"/>
  <c r="O12" i="18"/>
  <c r="N12" i="18"/>
  <c r="K12" i="18"/>
  <c r="J12" i="18"/>
  <c r="I12" i="18"/>
  <c r="H12" i="18"/>
  <c r="G12" i="18"/>
  <c r="F12" i="18"/>
  <c r="E12" i="18"/>
  <c r="D12" i="18"/>
  <c r="C12" i="18"/>
  <c r="B12" i="18"/>
  <c r="BT13" i="18"/>
  <c r="BO13" i="18"/>
  <c r="BN13" i="18"/>
  <c r="BJ13" i="18"/>
  <c r="BH13" i="18"/>
  <c r="BG13" i="18"/>
  <c r="BF13" i="18"/>
  <c r="BE13" i="18"/>
  <c r="BD13" i="18"/>
  <c r="BC13" i="18"/>
  <c r="BB13" i="18"/>
  <c r="AY13" i="18"/>
  <c r="AX13" i="18"/>
  <c r="AW13" i="18"/>
  <c r="AV13" i="18"/>
  <c r="AT13" i="18"/>
  <c r="AS13" i="18"/>
  <c r="AR13" i="18"/>
  <c r="AQ13" i="18"/>
  <c r="AP13" i="18"/>
  <c r="AO13" i="18"/>
  <c r="AN13" i="18"/>
  <c r="AM13" i="18"/>
  <c r="AL13" i="18"/>
  <c r="AK13" i="18"/>
  <c r="AJ13" i="18"/>
  <c r="AI13" i="18"/>
  <c r="AH13" i="18"/>
  <c r="AG13" i="18"/>
  <c r="AF13" i="18"/>
  <c r="AE13" i="18"/>
  <c r="AD13" i="18"/>
  <c r="AB13" i="18"/>
  <c r="AA13" i="18"/>
  <c r="Z13" i="18"/>
  <c r="Y13" i="18"/>
  <c r="X13" i="18"/>
  <c r="W13" i="18"/>
  <c r="V13" i="18"/>
  <c r="U13" i="18"/>
  <c r="T13" i="18"/>
  <c r="S13" i="18"/>
  <c r="R13" i="18"/>
  <c r="Q13" i="18"/>
  <c r="P13" i="18"/>
  <c r="O13" i="18"/>
  <c r="N13" i="18"/>
  <c r="K13" i="18"/>
  <c r="J13" i="18"/>
  <c r="I13" i="18"/>
  <c r="H13" i="18"/>
  <c r="G13" i="18"/>
  <c r="F13" i="18"/>
  <c r="E13" i="18"/>
  <c r="D13" i="18"/>
  <c r="C13" i="18"/>
  <c r="B13" i="18"/>
  <c r="BT9" i="18"/>
  <c r="BO9" i="18"/>
  <c r="BN9" i="18"/>
  <c r="BJ9" i="18"/>
  <c r="BH9" i="18"/>
  <c r="BG9" i="18"/>
  <c r="BF9" i="18"/>
  <c r="BE9" i="18"/>
  <c r="BD9" i="18"/>
  <c r="BC9" i="18"/>
  <c r="BB9" i="18"/>
  <c r="AY9" i="18"/>
  <c r="AX9" i="18"/>
  <c r="AW9" i="18"/>
  <c r="AV9" i="18"/>
  <c r="AT9" i="18"/>
  <c r="AS9" i="18"/>
  <c r="AR9" i="18"/>
  <c r="AQ9" i="18"/>
  <c r="AP9" i="18"/>
  <c r="AO9" i="18"/>
  <c r="AN9" i="18"/>
  <c r="AM9" i="18"/>
  <c r="AL9" i="18"/>
  <c r="AK9" i="18"/>
  <c r="AJ9" i="18"/>
  <c r="AI9" i="18"/>
  <c r="AH9" i="18"/>
  <c r="AG9" i="18"/>
  <c r="AF9" i="18"/>
  <c r="AE9" i="18"/>
  <c r="AD9" i="18"/>
  <c r="AB9" i="18"/>
  <c r="AA9" i="18"/>
  <c r="Z9" i="18"/>
  <c r="Y9" i="18"/>
  <c r="X9" i="18"/>
  <c r="W9" i="18"/>
  <c r="V9" i="18"/>
  <c r="U9" i="18"/>
  <c r="T9" i="18"/>
  <c r="S9" i="18"/>
  <c r="R9" i="18"/>
  <c r="Q9" i="18"/>
  <c r="P9" i="18"/>
  <c r="O9" i="18"/>
  <c r="N9" i="18"/>
  <c r="K9" i="18"/>
  <c r="J9" i="18"/>
  <c r="I9" i="18"/>
  <c r="H9" i="18"/>
  <c r="G9" i="18"/>
  <c r="F9" i="18"/>
  <c r="E9" i="18"/>
  <c r="D9" i="18"/>
  <c r="C9" i="18"/>
  <c r="B9" i="18"/>
  <c r="BJ14" i="18"/>
  <c r="BH14" i="18"/>
  <c r="BG14" i="18"/>
  <c r="BF14" i="18"/>
  <c r="BE14" i="18"/>
  <c r="BD14" i="18"/>
  <c r="BC14" i="18"/>
  <c r="BB14" i="18"/>
  <c r="AY14" i="18"/>
  <c r="AX14" i="18"/>
  <c r="AW14" i="18"/>
  <c r="AV14" i="18"/>
  <c r="AT14" i="18"/>
  <c r="AS14" i="18"/>
  <c r="AR14" i="18"/>
  <c r="AQ14" i="18"/>
  <c r="AP14" i="18"/>
  <c r="AO14" i="18"/>
  <c r="AN14" i="18"/>
  <c r="AM14" i="18"/>
  <c r="AL14" i="18"/>
  <c r="AK14" i="18"/>
  <c r="AJ14" i="18"/>
  <c r="AI14" i="18"/>
  <c r="AH14" i="18"/>
  <c r="AG14" i="18"/>
  <c r="AF14" i="18"/>
  <c r="AE14" i="18"/>
  <c r="AD14" i="18"/>
  <c r="AB14" i="18"/>
  <c r="AA14" i="18"/>
  <c r="Z14" i="18"/>
  <c r="Y14" i="18"/>
  <c r="X14" i="18"/>
  <c r="W14" i="18"/>
  <c r="V14" i="18"/>
  <c r="U14" i="18"/>
  <c r="T14" i="18"/>
  <c r="S14" i="18"/>
  <c r="R14" i="18"/>
  <c r="Q14" i="18"/>
  <c r="P14" i="18"/>
  <c r="O14" i="18"/>
  <c r="N14" i="18"/>
  <c r="K14" i="18"/>
  <c r="J14" i="18"/>
  <c r="I14" i="18"/>
  <c r="H14" i="18"/>
  <c r="G14" i="18"/>
  <c r="F14" i="18"/>
  <c r="E14" i="18"/>
  <c r="D14" i="18"/>
  <c r="C14" i="18"/>
  <c r="B14" i="18"/>
  <c r="BJ18" i="18"/>
  <c r="BH18" i="18"/>
  <c r="BG18" i="18"/>
  <c r="BF18" i="18"/>
  <c r="BE18" i="18"/>
  <c r="BD18" i="18"/>
  <c r="BC18" i="18"/>
  <c r="BB18" i="18"/>
  <c r="AY18" i="18"/>
  <c r="AX18" i="18"/>
  <c r="AW18" i="18"/>
  <c r="AV18" i="18"/>
  <c r="AT18" i="18"/>
  <c r="AS18" i="18"/>
  <c r="AR18" i="18"/>
  <c r="AQ18" i="18"/>
  <c r="AP18" i="18"/>
  <c r="AO18" i="18"/>
  <c r="AN18" i="18"/>
  <c r="AM18" i="18"/>
  <c r="AL18" i="18"/>
  <c r="AK18" i="18"/>
  <c r="AJ18" i="18"/>
  <c r="AI18" i="18"/>
  <c r="AH18" i="18"/>
  <c r="AG18" i="18"/>
  <c r="AF18" i="18"/>
  <c r="AE18" i="18"/>
  <c r="AD18" i="18"/>
  <c r="AB18" i="18"/>
  <c r="AA18" i="18"/>
  <c r="Z18" i="18"/>
  <c r="Y18" i="18"/>
  <c r="X18" i="18"/>
  <c r="W18" i="18"/>
  <c r="V18" i="18"/>
  <c r="U18" i="18"/>
  <c r="T18" i="18"/>
  <c r="S18" i="18"/>
  <c r="R18" i="18"/>
  <c r="Q18" i="18"/>
  <c r="P18" i="18"/>
  <c r="O18" i="18"/>
  <c r="N18" i="18"/>
  <c r="K18" i="18"/>
  <c r="J18" i="18"/>
  <c r="I18" i="18"/>
  <c r="H18" i="18"/>
  <c r="G18" i="18"/>
  <c r="F18" i="18"/>
  <c r="E18" i="18"/>
  <c r="D18" i="18"/>
  <c r="C18" i="18"/>
  <c r="B18" i="18"/>
  <c r="BJ8" i="18"/>
  <c r="BH8" i="18"/>
  <c r="BG8" i="18"/>
  <c r="BF8" i="18"/>
  <c r="BE8" i="18"/>
  <c r="BD8" i="18"/>
  <c r="BC8" i="18"/>
  <c r="BB8" i="18"/>
  <c r="AY8" i="18"/>
  <c r="AX8" i="18"/>
  <c r="AW8" i="18"/>
  <c r="AV8" i="18"/>
  <c r="AT8" i="18"/>
  <c r="AS8" i="18"/>
  <c r="AR8" i="18"/>
  <c r="AQ8" i="18"/>
  <c r="AP8" i="18"/>
  <c r="AO8" i="18"/>
  <c r="AN8" i="18"/>
  <c r="AM8" i="18"/>
  <c r="AL8" i="18"/>
  <c r="AK8" i="18"/>
  <c r="AJ8" i="18"/>
  <c r="AI8" i="18"/>
  <c r="AH8" i="18"/>
  <c r="AG8" i="18"/>
  <c r="AF8" i="18"/>
  <c r="AE8" i="18"/>
  <c r="AD8" i="18"/>
  <c r="AB8" i="18"/>
  <c r="AA8" i="18"/>
  <c r="Z8" i="18"/>
  <c r="Y8" i="18"/>
  <c r="X8" i="18"/>
  <c r="W8" i="18"/>
  <c r="V8" i="18"/>
  <c r="U8" i="18"/>
  <c r="T8" i="18"/>
  <c r="S8" i="18"/>
  <c r="R8" i="18"/>
  <c r="Q8" i="18"/>
  <c r="P8" i="18"/>
  <c r="O8" i="18"/>
  <c r="N8" i="18"/>
  <c r="K8" i="18"/>
  <c r="J8" i="18"/>
  <c r="I8" i="18"/>
  <c r="H8" i="18"/>
  <c r="G8" i="18"/>
  <c r="F8" i="18"/>
  <c r="E8" i="18"/>
  <c r="D8" i="18"/>
  <c r="C8" i="18"/>
  <c r="B8" i="18"/>
  <c r="BT11" i="18"/>
  <c r="BO11" i="18"/>
  <c r="BN11" i="18"/>
  <c r="BJ11" i="18"/>
  <c r="BH11" i="18"/>
  <c r="BG11" i="18"/>
  <c r="BF11" i="18"/>
  <c r="BE11" i="18"/>
  <c r="BD11" i="18"/>
  <c r="BC11" i="18"/>
  <c r="BB11" i="18"/>
  <c r="AY11" i="18"/>
  <c r="AX11" i="18"/>
  <c r="AW11" i="18"/>
  <c r="AV11" i="18"/>
  <c r="AT11" i="18"/>
  <c r="AS11" i="18"/>
  <c r="AR11" i="18"/>
  <c r="AQ11" i="18"/>
  <c r="AP11" i="18"/>
  <c r="AO11" i="18"/>
  <c r="AN11" i="18"/>
  <c r="AM11" i="18"/>
  <c r="AL11" i="18"/>
  <c r="AK11" i="18"/>
  <c r="AJ11" i="18"/>
  <c r="AI11" i="18"/>
  <c r="AH11" i="18"/>
  <c r="AG11" i="18"/>
  <c r="AF11" i="18"/>
  <c r="AE11" i="18"/>
  <c r="AD11" i="18"/>
  <c r="AB11" i="18"/>
  <c r="AA11" i="18"/>
  <c r="Z11" i="18"/>
  <c r="Y11" i="18"/>
  <c r="X11" i="18"/>
  <c r="W11" i="18"/>
  <c r="V11" i="18"/>
  <c r="U11" i="18"/>
  <c r="T11" i="18"/>
  <c r="S11" i="18"/>
  <c r="R11" i="18"/>
  <c r="Q11" i="18"/>
  <c r="P11" i="18"/>
  <c r="O11" i="18"/>
  <c r="N11" i="18"/>
  <c r="K11" i="18"/>
  <c r="J11" i="18"/>
  <c r="I11" i="18"/>
  <c r="H11" i="18"/>
  <c r="G11" i="18"/>
  <c r="F11" i="18"/>
  <c r="E11" i="18"/>
  <c r="D11" i="18"/>
  <c r="C11" i="18"/>
  <c r="B11" i="18"/>
  <c r="BJ10" i="18"/>
  <c r="BH10" i="18"/>
  <c r="BG10" i="18"/>
  <c r="BF10" i="18"/>
  <c r="BE10" i="18"/>
  <c r="BD10" i="18"/>
  <c r="BC10" i="18"/>
  <c r="BB10" i="18"/>
  <c r="AY10" i="18"/>
  <c r="AX10" i="18"/>
  <c r="AW10" i="18"/>
  <c r="AV10" i="18"/>
  <c r="AT10" i="18"/>
  <c r="AS10" i="18"/>
  <c r="AR10" i="18"/>
  <c r="AQ10" i="18"/>
  <c r="AP10" i="18"/>
  <c r="AO10" i="18"/>
  <c r="AN10" i="18"/>
  <c r="AM10" i="18"/>
  <c r="AL10" i="18"/>
  <c r="AK10" i="18"/>
  <c r="AJ10" i="18"/>
  <c r="AI10" i="18"/>
  <c r="AH10" i="18"/>
  <c r="AG10" i="18"/>
  <c r="AF10" i="18"/>
  <c r="AE10" i="18"/>
  <c r="AD10" i="18"/>
  <c r="AB10" i="18"/>
  <c r="AA10" i="18"/>
  <c r="Z10" i="18"/>
  <c r="Y10" i="18"/>
  <c r="X10" i="18"/>
  <c r="W10" i="18"/>
  <c r="V10" i="18"/>
  <c r="U10" i="18"/>
  <c r="T10" i="18"/>
  <c r="S10" i="18"/>
  <c r="R10" i="18"/>
  <c r="Q10" i="18"/>
  <c r="P10" i="18"/>
  <c r="O10" i="18"/>
  <c r="N10" i="18"/>
  <c r="K10" i="18"/>
  <c r="J10" i="18"/>
  <c r="I10" i="18"/>
  <c r="H10" i="18"/>
  <c r="G10" i="18"/>
  <c r="F10" i="18"/>
  <c r="E10" i="18"/>
  <c r="D10" i="18"/>
  <c r="C10" i="18"/>
  <c r="B10" i="18"/>
  <c r="BJ19" i="18"/>
  <c r="BI19" i="18"/>
  <c r="BF19" i="18"/>
  <c r="BE19" i="18"/>
  <c r="BD19" i="18"/>
  <c r="BA19" i="18"/>
  <c r="AX19" i="18"/>
  <c r="AW19" i="18"/>
  <c r="AV19" i="18"/>
  <c r="AG19" i="18"/>
  <c r="AE19" i="18"/>
  <c r="AC19" i="18"/>
  <c r="AB19" i="18"/>
  <c r="AA19" i="18"/>
  <c r="U19" i="18"/>
  <c r="R19" i="18"/>
  <c r="Q19" i="18"/>
  <c r="P19" i="18"/>
  <c r="O19" i="18"/>
  <c r="N19" i="18"/>
  <c r="M19" i="18"/>
  <c r="L19" i="18"/>
  <c r="K19" i="18"/>
  <c r="J19" i="18"/>
  <c r="I19" i="18"/>
  <c r="H19" i="18"/>
  <c r="F19" i="18"/>
  <c r="E19" i="18"/>
  <c r="C19" i="18"/>
  <c r="B19" i="18"/>
  <c r="BJ7" i="18"/>
  <c r="BI7" i="18"/>
  <c r="BF7" i="18"/>
  <c r="BE7" i="18"/>
  <c r="BD7" i="18"/>
  <c r="BA7" i="18"/>
  <c r="AX7" i="18"/>
  <c r="AW7" i="18"/>
  <c r="AV7" i="18"/>
  <c r="AG7" i="18"/>
  <c r="AE7" i="18"/>
  <c r="AC7" i="18"/>
  <c r="AB7" i="18"/>
  <c r="AA7" i="18"/>
  <c r="U7" i="18"/>
  <c r="R7" i="18"/>
  <c r="Q7" i="18"/>
  <c r="P7" i="18"/>
  <c r="O7" i="18"/>
  <c r="N7" i="18"/>
  <c r="M7" i="18"/>
  <c r="L7" i="18"/>
  <c r="K7" i="18"/>
  <c r="J7" i="18"/>
  <c r="I7" i="18"/>
  <c r="H7" i="18"/>
  <c r="F7" i="18"/>
  <c r="E7" i="18"/>
  <c r="C7" i="18"/>
  <c r="B7" i="18"/>
  <c r="BJ6" i="18"/>
  <c r="BI6" i="18"/>
  <c r="BF6" i="18"/>
  <c r="BE6" i="18"/>
  <c r="BD6" i="18"/>
  <c r="BA6" i="18"/>
  <c r="AX6" i="18"/>
  <c r="AW6" i="18"/>
  <c r="AV6" i="18"/>
  <c r="AU6" i="18"/>
  <c r="AG6" i="18"/>
  <c r="AE6" i="18"/>
  <c r="AC6" i="18"/>
  <c r="AB6" i="18"/>
  <c r="AA6" i="18"/>
  <c r="U6" i="18"/>
  <c r="R6" i="18"/>
  <c r="Q6" i="18"/>
  <c r="P6" i="18"/>
  <c r="O6" i="18"/>
  <c r="N6" i="18"/>
  <c r="M6" i="18"/>
  <c r="L6" i="18"/>
  <c r="K6" i="18"/>
  <c r="J6" i="18"/>
  <c r="I6" i="18"/>
  <c r="H6" i="18"/>
  <c r="F6" i="18"/>
  <c r="E6" i="18"/>
  <c r="C6" i="18"/>
  <c r="B6" i="18"/>
  <c r="BJ17" i="18"/>
  <c r="BH17" i="18"/>
  <c r="BG17" i="18"/>
  <c r="BF17" i="18"/>
  <c r="BE17" i="18"/>
  <c r="BD17" i="18"/>
  <c r="BC17" i="18"/>
  <c r="BB17" i="18"/>
  <c r="AY17" i="18"/>
  <c r="AX17" i="18"/>
  <c r="AW17" i="18"/>
  <c r="AV17" i="18"/>
  <c r="AT17" i="18"/>
  <c r="AS17" i="18"/>
  <c r="AR17" i="18"/>
  <c r="AQ17" i="18"/>
  <c r="AP17" i="18"/>
  <c r="AO17" i="18"/>
  <c r="AN17" i="18"/>
  <c r="AM17" i="18"/>
  <c r="AL17" i="18"/>
  <c r="AK17" i="18"/>
  <c r="AJ17" i="18"/>
  <c r="AI17" i="18"/>
  <c r="AH17" i="18"/>
  <c r="AG17" i="18"/>
  <c r="AF17" i="18"/>
  <c r="AE17" i="18"/>
  <c r="AD17" i="18"/>
  <c r="AB17" i="18"/>
  <c r="AA17" i="18"/>
  <c r="Z17" i="18"/>
  <c r="Y17" i="18"/>
  <c r="X17" i="18"/>
  <c r="W17" i="18"/>
  <c r="V17" i="18"/>
  <c r="U17" i="18"/>
  <c r="T17" i="18"/>
  <c r="S17" i="18"/>
  <c r="R17" i="18"/>
  <c r="Q17" i="18"/>
  <c r="P17" i="18"/>
  <c r="O17" i="18"/>
  <c r="N17" i="18"/>
  <c r="K17" i="18"/>
  <c r="J17" i="18"/>
  <c r="I17" i="18"/>
  <c r="H17" i="18"/>
  <c r="G17" i="18"/>
  <c r="F17" i="18"/>
  <c r="E17" i="18"/>
  <c r="D17" i="18"/>
  <c r="C17" i="18"/>
  <c r="B17" i="18"/>
  <c r="BJ5" i="18"/>
  <c r="BI5" i="18"/>
  <c r="BF5" i="18"/>
  <c r="BE5" i="18"/>
  <c r="BD5" i="18"/>
  <c r="BA5" i="18"/>
  <c r="AX5" i="18"/>
  <c r="AW5" i="18"/>
  <c r="AV5" i="18"/>
  <c r="AU5" i="18"/>
  <c r="AG5" i="18"/>
  <c r="AE5" i="18"/>
  <c r="AC5" i="18"/>
  <c r="AB5" i="18"/>
  <c r="AA5" i="18"/>
  <c r="U5" i="18"/>
  <c r="R5" i="18"/>
  <c r="Q5" i="18"/>
  <c r="P5" i="18"/>
  <c r="O5" i="18"/>
  <c r="N5" i="18"/>
  <c r="M5" i="18"/>
  <c r="L5" i="18"/>
  <c r="K5" i="18"/>
  <c r="J5" i="18"/>
  <c r="I5" i="18"/>
  <c r="H5" i="18"/>
  <c r="F5" i="18"/>
  <c r="E5" i="18"/>
  <c r="C5" i="18"/>
  <c r="B5" i="18"/>
  <c r="BJ16" i="18"/>
  <c r="BH16" i="18"/>
  <c r="BG16" i="18"/>
  <c r="BF16" i="18"/>
  <c r="BE16" i="18"/>
  <c r="BD16" i="18"/>
  <c r="BC16" i="18"/>
  <c r="BB16" i="18"/>
  <c r="AY16" i="18"/>
  <c r="AX16" i="18"/>
  <c r="AW16" i="18"/>
  <c r="AV16" i="18"/>
  <c r="AT16" i="18"/>
  <c r="AS16" i="18"/>
  <c r="AR16" i="18"/>
  <c r="AQ16" i="18"/>
  <c r="AP16" i="18"/>
  <c r="AO16" i="18"/>
  <c r="AN16" i="18"/>
  <c r="AM16" i="18"/>
  <c r="AL16" i="18"/>
  <c r="AK16" i="18"/>
  <c r="AJ16" i="18"/>
  <c r="AI16" i="18"/>
  <c r="AH16" i="18"/>
  <c r="AG16" i="18"/>
  <c r="AF16" i="18"/>
  <c r="AE16" i="18"/>
  <c r="AD16" i="18"/>
  <c r="AB16" i="18"/>
  <c r="AA16" i="18"/>
  <c r="Z16" i="18"/>
  <c r="Y16" i="18"/>
  <c r="X16" i="18"/>
  <c r="W16" i="18"/>
  <c r="V16" i="18"/>
  <c r="U16" i="18"/>
  <c r="T16" i="18"/>
  <c r="S16" i="18"/>
  <c r="R16" i="18"/>
  <c r="Q16" i="18"/>
  <c r="P16" i="18"/>
  <c r="O16" i="18"/>
  <c r="N16" i="18"/>
  <c r="K16" i="18"/>
  <c r="J16" i="18"/>
  <c r="I16" i="18"/>
  <c r="H16" i="18"/>
  <c r="G16" i="18"/>
  <c r="F16" i="18"/>
  <c r="E16" i="18"/>
  <c r="D16" i="18"/>
  <c r="C16" i="18"/>
  <c r="B16" i="18"/>
  <c r="BJ15" i="18"/>
  <c r="BH15" i="18"/>
  <c r="BG15" i="18"/>
  <c r="BF15" i="18"/>
  <c r="BE15" i="18"/>
  <c r="BD15" i="18"/>
  <c r="BC15" i="18"/>
  <c r="BB15" i="18"/>
  <c r="AY15" i="18"/>
  <c r="AX15" i="18"/>
  <c r="AW15" i="18"/>
  <c r="AV15" i="18"/>
  <c r="AT15" i="18"/>
  <c r="AS15" i="18"/>
  <c r="AR15" i="18"/>
  <c r="AQ15" i="18"/>
  <c r="AP15" i="18"/>
  <c r="AO15" i="18"/>
  <c r="AN15" i="18"/>
  <c r="AM15" i="18"/>
  <c r="AL15" i="18"/>
  <c r="AK15" i="18"/>
  <c r="AJ15" i="18"/>
  <c r="AI15" i="18"/>
  <c r="AH15" i="18"/>
  <c r="AG15" i="18"/>
  <c r="AF15" i="18"/>
  <c r="AE15" i="18"/>
  <c r="AD15" i="18"/>
  <c r="AB15" i="18"/>
  <c r="AA15" i="18"/>
  <c r="Z15" i="18"/>
  <c r="Y15" i="18"/>
  <c r="X15" i="18"/>
  <c r="W15" i="18"/>
  <c r="V15" i="18"/>
  <c r="U15" i="18"/>
  <c r="T15" i="18"/>
  <c r="S15" i="18"/>
  <c r="R15" i="18"/>
  <c r="Q15" i="18"/>
  <c r="P15" i="18"/>
  <c r="O15" i="18"/>
  <c r="N15" i="18"/>
  <c r="K15" i="18"/>
  <c r="J15" i="18"/>
  <c r="I15" i="18"/>
  <c r="H15" i="18"/>
  <c r="G15" i="18"/>
  <c r="F15" i="18"/>
  <c r="E15" i="18"/>
  <c r="D15" i="18"/>
  <c r="C15" i="18"/>
  <c r="B15" i="18"/>
  <c r="BJ4" i="18"/>
  <c r="BH4" i="18"/>
  <c r="BG4" i="18"/>
  <c r="BF4" i="18"/>
  <c r="BE4" i="18"/>
  <c r="BD4" i="18"/>
  <c r="BC4" i="18"/>
  <c r="BB4" i="18"/>
  <c r="AY4" i="18"/>
  <c r="AX4" i="18"/>
  <c r="AW4" i="18"/>
  <c r="AV4" i="18"/>
  <c r="AT4" i="18"/>
  <c r="AS4" i="18"/>
  <c r="AR4" i="18"/>
  <c r="AQ4" i="18"/>
  <c r="AP4" i="18"/>
  <c r="AO4" i="18"/>
  <c r="AN4" i="18"/>
  <c r="AM4" i="18"/>
  <c r="AL4" i="18"/>
  <c r="AK4" i="18"/>
  <c r="AJ4" i="18"/>
  <c r="AI4" i="18"/>
  <c r="AH4" i="18"/>
  <c r="AG4" i="18"/>
  <c r="AF4" i="18"/>
  <c r="AE4" i="18"/>
  <c r="AD4" i="18"/>
  <c r="AB4" i="18"/>
  <c r="AA4" i="18"/>
  <c r="Z4" i="18"/>
  <c r="Y4" i="18"/>
  <c r="X4" i="18"/>
  <c r="W4" i="18"/>
  <c r="V4" i="18"/>
  <c r="U4" i="18"/>
  <c r="T4" i="18"/>
  <c r="S4" i="18"/>
  <c r="R4" i="18"/>
  <c r="Q4" i="18"/>
  <c r="P4" i="18"/>
  <c r="O4" i="18"/>
  <c r="N4" i="18"/>
  <c r="K4" i="18"/>
  <c r="J4" i="18"/>
  <c r="I4" i="18"/>
  <c r="H4" i="18"/>
  <c r="G4" i="18"/>
  <c r="F4" i="18"/>
  <c r="E4" i="18"/>
  <c r="D4" i="18"/>
  <c r="C4" i="18"/>
  <c r="B4" i="18"/>
  <c r="BT3" i="18"/>
  <c r="BO3" i="18"/>
  <c r="BN3" i="18"/>
  <c r="BJ3" i="18"/>
  <c r="BH3" i="18"/>
  <c r="BG3" i="18"/>
  <c r="BF3" i="18"/>
  <c r="BE3" i="18"/>
  <c r="BD3" i="18"/>
  <c r="BC3" i="18"/>
  <c r="BB3" i="18"/>
  <c r="AY3" i="18"/>
  <c r="AX3" i="18"/>
  <c r="AW3" i="18"/>
  <c r="AV3" i="18"/>
  <c r="AT3" i="18"/>
  <c r="AS3" i="18"/>
  <c r="AR3" i="18"/>
  <c r="AQ3" i="18"/>
  <c r="AP3" i="18"/>
  <c r="AO3" i="18"/>
  <c r="AN3" i="18"/>
  <c r="AM3" i="18"/>
  <c r="AL3" i="18"/>
  <c r="AK3" i="18"/>
  <c r="AJ3" i="18"/>
  <c r="AI3" i="18"/>
  <c r="AH3" i="18"/>
  <c r="AG3" i="18"/>
  <c r="AF3" i="18"/>
  <c r="AE3" i="18"/>
  <c r="AD3" i="18"/>
  <c r="AB3" i="18"/>
  <c r="AA3" i="18"/>
  <c r="Z3" i="18"/>
  <c r="Y3" i="18"/>
  <c r="X3" i="18"/>
  <c r="W3" i="18"/>
  <c r="V3" i="18"/>
  <c r="U3" i="18"/>
  <c r="T3" i="18"/>
  <c r="S3" i="18"/>
  <c r="R3" i="18"/>
  <c r="Q3" i="18"/>
  <c r="P3" i="18"/>
  <c r="O3" i="18"/>
  <c r="N3" i="18"/>
  <c r="K3" i="18"/>
  <c r="J3" i="18"/>
  <c r="I3" i="18"/>
  <c r="H3" i="18"/>
  <c r="G3" i="18"/>
  <c r="F3" i="18"/>
  <c r="E3" i="18"/>
  <c r="D3" i="18"/>
  <c r="C3" i="18"/>
  <c r="B3" i="18"/>
  <c r="BJ31" i="17"/>
  <c r="BH31" i="17"/>
  <c r="BG31" i="17"/>
  <c r="BF31" i="17"/>
  <c r="BE31" i="17"/>
  <c r="BD31" i="17"/>
  <c r="BC31" i="17"/>
  <c r="BB31" i="17"/>
  <c r="AY31" i="17"/>
  <c r="AX31" i="17"/>
  <c r="AW31" i="17"/>
  <c r="AV31" i="17"/>
  <c r="AT31" i="17"/>
  <c r="AS31" i="17"/>
  <c r="AQ31" i="17"/>
  <c r="AP31" i="17"/>
  <c r="AO31" i="17"/>
  <c r="AN31" i="17"/>
  <c r="AM31" i="17"/>
  <c r="AL31" i="17"/>
  <c r="AK31" i="17"/>
  <c r="AJ31" i="17"/>
  <c r="AI31" i="17"/>
  <c r="AH31" i="17"/>
  <c r="AG31" i="17"/>
  <c r="AF31" i="17"/>
  <c r="AE31" i="17"/>
  <c r="AD31" i="17"/>
  <c r="AB31" i="17"/>
  <c r="AA31" i="17"/>
  <c r="Z31" i="17"/>
  <c r="Y31" i="17"/>
  <c r="X31" i="17"/>
  <c r="W31" i="17"/>
  <c r="V31" i="17"/>
  <c r="U31" i="17"/>
  <c r="T31" i="17"/>
  <c r="S31" i="17"/>
  <c r="R31" i="17"/>
  <c r="Q31" i="17"/>
  <c r="P31" i="17"/>
  <c r="O31" i="17"/>
  <c r="N31" i="17"/>
  <c r="K31" i="17"/>
  <c r="J31" i="17"/>
  <c r="I31" i="17"/>
  <c r="H31" i="17"/>
  <c r="G31" i="17"/>
  <c r="F31" i="17"/>
  <c r="E31" i="17"/>
  <c r="D31" i="17"/>
  <c r="C31" i="17"/>
  <c r="B31" i="17"/>
  <c r="BJ29" i="17"/>
  <c r="BH29" i="17"/>
  <c r="BG29" i="17"/>
  <c r="BF29" i="17"/>
  <c r="BE29" i="17"/>
  <c r="BD29" i="17"/>
  <c r="BC29" i="17"/>
  <c r="BB29" i="17"/>
  <c r="AY29" i="17"/>
  <c r="AX29" i="17"/>
  <c r="AW29" i="17"/>
  <c r="AV29" i="17"/>
  <c r="AT29" i="17"/>
  <c r="AS29" i="17"/>
  <c r="AR29" i="17"/>
  <c r="AQ29" i="17"/>
  <c r="AP29" i="17"/>
  <c r="AO29" i="17"/>
  <c r="AN29" i="17"/>
  <c r="AM29" i="17"/>
  <c r="AL29" i="17"/>
  <c r="AK29" i="17"/>
  <c r="AJ29" i="17"/>
  <c r="AI29" i="17"/>
  <c r="AH29" i="17"/>
  <c r="AG29" i="17"/>
  <c r="AF29" i="17"/>
  <c r="AE29" i="17"/>
  <c r="AD29" i="17"/>
  <c r="AB29" i="17"/>
  <c r="AA29" i="17"/>
  <c r="Z29" i="17"/>
  <c r="Y29" i="17"/>
  <c r="X29" i="17"/>
  <c r="W29" i="17"/>
  <c r="V29" i="17"/>
  <c r="U29" i="17"/>
  <c r="T29" i="17"/>
  <c r="S29" i="17"/>
  <c r="R29" i="17"/>
  <c r="Q29" i="17"/>
  <c r="P29" i="17"/>
  <c r="O29" i="17"/>
  <c r="N29" i="17"/>
  <c r="K29" i="17"/>
  <c r="J29" i="17"/>
  <c r="I29" i="17"/>
  <c r="H29" i="17"/>
  <c r="G29" i="17"/>
  <c r="F29" i="17"/>
  <c r="E29" i="17"/>
  <c r="D29" i="17"/>
  <c r="C29" i="17"/>
  <c r="B29" i="17"/>
  <c r="BJ28" i="17"/>
  <c r="BH28" i="17"/>
  <c r="BG28" i="17"/>
  <c r="BF28" i="17"/>
  <c r="BE28" i="17"/>
  <c r="BD28" i="17"/>
  <c r="BC28" i="17"/>
  <c r="BB28" i="17"/>
  <c r="AY28" i="17"/>
  <c r="AX28" i="17"/>
  <c r="AW28" i="17"/>
  <c r="AV28" i="17"/>
  <c r="AT28" i="17"/>
  <c r="AS28" i="17"/>
  <c r="AR28" i="17"/>
  <c r="AQ28" i="17"/>
  <c r="AP28" i="17"/>
  <c r="AO28" i="17"/>
  <c r="AN28" i="17"/>
  <c r="AM28" i="17"/>
  <c r="AL28" i="17"/>
  <c r="AK28" i="17"/>
  <c r="AJ28" i="17"/>
  <c r="AI28" i="17"/>
  <c r="AH28" i="17"/>
  <c r="AG28" i="17"/>
  <c r="AF28" i="17"/>
  <c r="AE28" i="17"/>
  <c r="AD28" i="17"/>
  <c r="AB28" i="17"/>
  <c r="AA28" i="17"/>
  <c r="Z28" i="17"/>
  <c r="Y28" i="17"/>
  <c r="X28" i="17"/>
  <c r="W28" i="17"/>
  <c r="V28" i="17"/>
  <c r="U28" i="17"/>
  <c r="T28" i="17"/>
  <c r="S28" i="17"/>
  <c r="R28" i="17"/>
  <c r="Q28" i="17"/>
  <c r="P28" i="17"/>
  <c r="O28" i="17"/>
  <c r="N28" i="17"/>
  <c r="K28" i="17"/>
  <c r="J28" i="17"/>
  <c r="I28" i="17"/>
  <c r="H28" i="17"/>
  <c r="G28" i="17"/>
  <c r="F28" i="17"/>
  <c r="E28" i="17"/>
  <c r="D28" i="17"/>
  <c r="C28" i="17"/>
  <c r="B28" i="17"/>
  <c r="BJ27" i="17"/>
  <c r="BH27" i="17"/>
  <c r="BG27" i="17"/>
  <c r="BF27" i="17"/>
  <c r="BE27" i="17"/>
  <c r="BD27" i="17"/>
  <c r="BC27" i="17"/>
  <c r="BB27" i="17"/>
  <c r="AY27" i="17"/>
  <c r="AX27" i="17"/>
  <c r="AW27" i="17"/>
  <c r="AV27" i="17"/>
  <c r="AT27" i="17"/>
  <c r="AS27" i="17"/>
  <c r="AR27" i="17"/>
  <c r="AQ27" i="17"/>
  <c r="AP27" i="17"/>
  <c r="AO27" i="17"/>
  <c r="AN27" i="17"/>
  <c r="AM27" i="17"/>
  <c r="AL27" i="17"/>
  <c r="AK27" i="17"/>
  <c r="AJ27" i="17"/>
  <c r="AI27" i="17"/>
  <c r="AH27" i="17"/>
  <c r="AG27" i="17"/>
  <c r="AF27" i="17"/>
  <c r="AE27" i="17"/>
  <c r="AD27" i="17"/>
  <c r="AB27" i="17"/>
  <c r="AA27" i="17"/>
  <c r="Z27" i="17"/>
  <c r="Y27" i="17"/>
  <c r="X27" i="17"/>
  <c r="W27" i="17"/>
  <c r="V27" i="17"/>
  <c r="U27" i="17"/>
  <c r="T27" i="17"/>
  <c r="S27" i="17"/>
  <c r="R27" i="17"/>
  <c r="Q27" i="17"/>
  <c r="P27" i="17"/>
  <c r="O27" i="17"/>
  <c r="N27" i="17"/>
  <c r="K27" i="17"/>
  <c r="J27" i="17"/>
  <c r="I27" i="17"/>
  <c r="H27" i="17"/>
  <c r="G27" i="17"/>
  <c r="F27" i="17"/>
  <c r="E27" i="17"/>
  <c r="D27" i="17"/>
  <c r="C27" i="17"/>
  <c r="B27" i="17"/>
  <c r="BJ30" i="17"/>
  <c r="BI30" i="17"/>
  <c r="BF30" i="17"/>
  <c r="BE30" i="17"/>
  <c r="BD30" i="17"/>
  <c r="BA30" i="17"/>
  <c r="AX30" i="17"/>
  <c r="AW30" i="17"/>
  <c r="AV30" i="17"/>
  <c r="AU30" i="17"/>
  <c r="AG30" i="17"/>
  <c r="AE30" i="17"/>
  <c r="AC30" i="17"/>
  <c r="AB30" i="17"/>
  <c r="AA30" i="17"/>
  <c r="U30" i="17"/>
  <c r="R30" i="17"/>
  <c r="Q30" i="17"/>
  <c r="P30" i="17"/>
  <c r="O30" i="17"/>
  <c r="N30" i="17"/>
  <c r="M30" i="17"/>
  <c r="L30" i="17"/>
  <c r="K30" i="17"/>
  <c r="J30" i="17"/>
  <c r="I30" i="17"/>
  <c r="H30" i="17"/>
  <c r="F30" i="17"/>
  <c r="E30" i="17"/>
  <c r="C30" i="17"/>
  <c r="B30" i="17"/>
  <c r="BJ26" i="17"/>
  <c r="BI26" i="17"/>
  <c r="BF26" i="17"/>
  <c r="BE26" i="17"/>
  <c r="BD26" i="17"/>
  <c r="BA26" i="17"/>
  <c r="AX26" i="17"/>
  <c r="AW26" i="17"/>
  <c r="AV26" i="17"/>
  <c r="AU26" i="17"/>
  <c r="AH26" i="17"/>
  <c r="AG26" i="17"/>
  <c r="AE26" i="17"/>
  <c r="AC26" i="17"/>
  <c r="AB26" i="17"/>
  <c r="AA26" i="17"/>
  <c r="U26" i="17"/>
  <c r="R26" i="17"/>
  <c r="Q26" i="17"/>
  <c r="P26" i="17"/>
  <c r="O26" i="17"/>
  <c r="N26" i="17"/>
  <c r="M26" i="17"/>
  <c r="L26" i="17"/>
  <c r="K26" i="17"/>
  <c r="J26" i="17"/>
  <c r="I26" i="17"/>
  <c r="H26" i="17"/>
  <c r="F26" i="17"/>
  <c r="E26" i="17"/>
  <c r="C26" i="17"/>
  <c r="B26" i="17"/>
  <c r="BJ25" i="17"/>
  <c r="BH25" i="17"/>
  <c r="BG25" i="17"/>
  <c r="BF25" i="17"/>
  <c r="BE25" i="17"/>
  <c r="BD25" i="17"/>
  <c r="BC25" i="17"/>
  <c r="BB25" i="17"/>
  <c r="AY25" i="17"/>
  <c r="AX25" i="17"/>
  <c r="AW25" i="17"/>
  <c r="AV25" i="17"/>
  <c r="AT25" i="17"/>
  <c r="AS25" i="17"/>
  <c r="AR25" i="17"/>
  <c r="AQ25" i="17"/>
  <c r="AP25" i="17"/>
  <c r="AO25" i="17"/>
  <c r="AN25" i="17"/>
  <c r="AM25" i="17"/>
  <c r="AL25" i="17"/>
  <c r="AK25" i="17"/>
  <c r="AJ25" i="17"/>
  <c r="AI25" i="17"/>
  <c r="AH25" i="17"/>
  <c r="AG25" i="17"/>
  <c r="AF25" i="17"/>
  <c r="AE25" i="17"/>
  <c r="AD25" i="17"/>
  <c r="AB25" i="17"/>
  <c r="AA25" i="17"/>
  <c r="Z25" i="17"/>
  <c r="Y25" i="17"/>
  <c r="X25" i="17"/>
  <c r="W25" i="17"/>
  <c r="V25" i="17"/>
  <c r="U25" i="17"/>
  <c r="T25" i="17"/>
  <c r="S25" i="17"/>
  <c r="R25" i="17"/>
  <c r="Q25" i="17"/>
  <c r="P25" i="17"/>
  <c r="O25" i="17"/>
  <c r="N25" i="17"/>
  <c r="K25" i="17"/>
  <c r="J25" i="17"/>
  <c r="I25" i="17"/>
  <c r="H25" i="17"/>
  <c r="G25" i="17"/>
  <c r="F25" i="17"/>
  <c r="E25" i="17"/>
  <c r="D25" i="17"/>
  <c r="C25" i="17"/>
  <c r="B25" i="17"/>
  <c r="CC24" i="17"/>
  <c r="BJ24" i="17"/>
  <c r="BI24" i="17"/>
  <c r="BF24" i="17"/>
  <c r="BE24" i="17"/>
  <c r="BD24" i="17"/>
  <c r="BA24" i="17"/>
  <c r="AX24" i="17"/>
  <c r="AW24" i="17"/>
  <c r="AV24" i="17"/>
  <c r="AU24" i="17"/>
  <c r="AG24" i="17"/>
  <c r="AE24" i="17"/>
  <c r="AC24" i="17"/>
  <c r="AB24" i="17"/>
  <c r="AA24" i="17"/>
  <c r="U24" i="17"/>
  <c r="R24" i="17"/>
  <c r="Q24" i="17"/>
  <c r="P24" i="17"/>
  <c r="O24" i="17"/>
  <c r="N24" i="17"/>
  <c r="M24" i="17"/>
  <c r="L24" i="17"/>
  <c r="K24" i="17"/>
  <c r="J24" i="17"/>
  <c r="I24" i="17"/>
  <c r="H24" i="17"/>
  <c r="F24" i="17"/>
  <c r="E24" i="17"/>
  <c r="C24" i="17"/>
  <c r="B24" i="17"/>
  <c r="BJ20" i="17"/>
  <c r="BH20" i="17"/>
  <c r="BG20" i="17"/>
  <c r="BF20" i="17"/>
  <c r="BE20" i="17"/>
  <c r="BD20" i="17"/>
  <c r="BC20" i="17"/>
  <c r="BB20" i="17"/>
  <c r="AY20" i="17"/>
  <c r="AX20" i="17"/>
  <c r="AW20" i="17"/>
  <c r="AV20" i="17"/>
  <c r="AT20" i="17"/>
  <c r="AS20" i="17"/>
  <c r="AR20" i="17"/>
  <c r="AQ20" i="17"/>
  <c r="AP20" i="17"/>
  <c r="AO20" i="17"/>
  <c r="AN20" i="17"/>
  <c r="AM20" i="17"/>
  <c r="AL20" i="17"/>
  <c r="AK20" i="17"/>
  <c r="AJ20" i="17"/>
  <c r="AI20" i="17"/>
  <c r="AH20" i="17"/>
  <c r="AG20" i="17"/>
  <c r="AF20" i="17"/>
  <c r="AE20" i="17"/>
  <c r="AD20" i="17"/>
  <c r="AB20" i="17"/>
  <c r="AA20" i="17"/>
  <c r="Z20" i="17"/>
  <c r="Y20" i="17"/>
  <c r="X20" i="17"/>
  <c r="W20" i="17"/>
  <c r="V20" i="17"/>
  <c r="U20" i="17"/>
  <c r="T20" i="17"/>
  <c r="S20" i="17"/>
  <c r="R20" i="17"/>
  <c r="Q20" i="17"/>
  <c r="P20" i="17"/>
  <c r="O20" i="17"/>
  <c r="N20" i="17"/>
  <c r="K20" i="17"/>
  <c r="J20" i="17"/>
  <c r="I20" i="17"/>
  <c r="H20" i="17"/>
  <c r="G20" i="17"/>
  <c r="F20" i="17"/>
  <c r="E20" i="17"/>
  <c r="D20" i="17"/>
  <c r="C20" i="17"/>
  <c r="B20" i="17"/>
  <c r="BJ23" i="17"/>
  <c r="BH23" i="17"/>
  <c r="BG23" i="17"/>
  <c r="BF23" i="17"/>
  <c r="BE23" i="17"/>
  <c r="BD23" i="17"/>
  <c r="BC23" i="17"/>
  <c r="BB23" i="17"/>
  <c r="AY23" i="17"/>
  <c r="AX23" i="17"/>
  <c r="AW23" i="17"/>
  <c r="AV23" i="17"/>
  <c r="AT23" i="17"/>
  <c r="AS23" i="17"/>
  <c r="AR23" i="17"/>
  <c r="AQ23" i="17"/>
  <c r="AP23" i="17"/>
  <c r="AO23" i="17"/>
  <c r="AN23" i="17"/>
  <c r="AM23" i="17"/>
  <c r="AL23" i="17"/>
  <c r="AK23" i="17"/>
  <c r="AJ23" i="17"/>
  <c r="AI23" i="17"/>
  <c r="AH23" i="17"/>
  <c r="AG23" i="17"/>
  <c r="AF23" i="17"/>
  <c r="AE23" i="17"/>
  <c r="AD23" i="17"/>
  <c r="AB23" i="17"/>
  <c r="AA23" i="17"/>
  <c r="Z23" i="17"/>
  <c r="Y23" i="17"/>
  <c r="X23" i="17"/>
  <c r="W23" i="17"/>
  <c r="V23" i="17"/>
  <c r="U23" i="17"/>
  <c r="T23" i="17"/>
  <c r="S23" i="17"/>
  <c r="R23" i="17"/>
  <c r="Q23" i="17"/>
  <c r="P23" i="17"/>
  <c r="O23" i="17"/>
  <c r="N23" i="17"/>
  <c r="K23" i="17"/>
  <c r="J23" i="17"/>
  <c r="I23" i="17"/>
  <c r="H23" i="17"/>
  <c r="G23" i="17"/>
  <c r="F23" i="17"/>
  <c r="E23" i="17"/>
  <c r="D23" i="17"/>
  <c r="C23" i="17"/>
  <c r="B23" i="17"/>
  <c r="BJ22" i="17"/>
  <c r="BH22" i="17"/>
  <c r="BG22" i="17"/>
  <c r="BF22" i="17"/>
  <c r="BE22" i="17"/>
  <c r="BD22" i="17"/>
  <c r="BC22" i="17"/>
  <c r="BB22" i="17"/>
  <c r="AY22" i="17"/>
  <c r="AX22" i="17"/>
  <c r="AW22" i="17"/>
  <c r="AV22" i="17"/>
  <c r="AT22" i="17"/>
  <c r="AS22" i="17"/>
  <c r="AR22" i="17"/>
  <c r="AQ22" i="17"/>
  <c r="AP22" i="17"/>
  <c r="AO22" i="17"/>
  <c r="AN22" i="17"/>
  <c r="AM22" i="17"/>
  <c r="AL22" i="17"/>
  <c r="AK22" i="17"/>
  <c r="AJ22" i="17"/>
  <c r="AI22" i="17"/>
  <c r="AH22" i="17"/>
  <c r="AG22" i="17"/>
  <c r="AF22" i="17"/>
  <c r="AE22" i="17"/>
  <c r="AD22" i="17"/>
  <c r="AB22" i="17"/>
  <c r="AA22" i="17"/>
  <c r="Z22" i="17"/>
  <c r="Y22" i="17"/>
  <c r="X22" i="17"/>
  <c r="W22" i="17"/>
  <c r="V22" i="17"/>
  <c r="U22" i="17"/>
  <c r="T22" i="17"/>
  <c r="S22" i="17"/>
  <c r="R22" i="17"/>
  <c r="Q22" i="17"/>
  <c r="P22" i="17"/>
  <c r="O22" i="17"/>
  <c r="N22" i="17"/>
  <c r="K22" i="17"/>
  <c r="J22" i="17"/>
  <c r="I22" i="17"/>
  <c r="H22" i="17"/>
  <c r="G22" i="17"/>
  <c r="F22" i="17"/>
  <c r="E22" i="17"/>
  <c r="D22" i="17"/>
  <c r="C22" i="17"/>
  <c r="B22" i="17"/>
  <c r="BJ21" i="17"/>
  <c r="BH21" i="17"/>
  <c r="BG21" i="17"/>
  <c r="BF21" i="17"/>
  <c r="BE21" i="17"/>
  <c r="BD21" i="17"/>
  <c r="BC21" i="17"/>
  <c r="BB21" i="17"/>
  <c r="AY21" i="17"/>
  <c r="AX21" i="17"/>
  <c r="AW21" i="17"/>
  <c r="AV21" i="17"/>
  <c r="AT21" i="17"/>
  <c r="AS21" i="17"/>
  <c r="AR21" i="17"/>
  <c r="AQ21" i="17"/>
  <c r="AP21" i="17"/>
  <c r="AO21" i="17"/>
  <c r="AN21" i="17"/>
  <c r="AM21" i="17"/>
  <c r="AL21" i="17"/>
  <c r="AK21" i="17"/>
  <c r="AJ21" i="17"/>
  <c r="AI21" i="17"/>
  <c r="AH21" i="17"/>
  <c r="AG21" i="17"/>
  <c r="AF21" i="17"/>
  <c r="AE21" i="17"/>
  <c r="AD21" i="17"/>
  <c r="AB21" i="17"/>
  <c r="AA21" i="17"/>
  <c r="Z21" i="17"/>
  <c r="Y21" i="17"/>
  <c r="X21" i="17"/>
  <c r="W21" i="17"/>
  <c r="V21" i="17"/>
  <c r="U21" i="17"/>
  <c r="T21" i="17"/>
  <c r="S21" i="17"/>
  <c r="R21" i="17"/>
  <c r="Q21" i="17"/>
  <c r="P21" i="17"/>
  <c r="O21" i="17"/>
  <c r="N21" i="17"/>
  <c r="K21" i="17"/>
  <c r="J21" i="17"/>
  <c r="I21" i="17"/>
  <c r="H21" i="17"/>
  <c r="G21" i="17"/>
  <c r="F21" i="17"/>
  <c r="E21" i="17"/>
  <c r="D21" i="17"/>
  <c r="C21" i="17"/>
  <c r="B21" i="17"/>
  <c r="BJ17" i="17"/>
  <c r="BH17" i="17"/>
  <c r="BG17" i="17"/>
  <c r="BF17" i="17"/>
  <c r="BE17" i="17"/>
  <c r="BD17" i="17"/>
  <c r="BC17" i="17"/>
  <c r="BB17" i="17"/>
  <c r="AY17" i="17"/>
  <c r="AX17" i="17"/>
  <c r="AW17" i="17"/>
  <c r="AV17" i="17"/>
  <c r="AT17" i="17"/>
  <c r="AS17" i="17"/>
  <c r="AR17" i="17"/>
  <c r="AQ17" i="17"/>
  <c r="AP17" i="17"/>
  <c r="AO17" i="17"/>
  <c r="AN17" i="17"/>
  <c r="AM17" i="17"/>
  <c r="AL17" i="17"/>
  <c r="AK17" i="17"/>
  <c r="AJ17" i="17"/>
  <c r="AI17" i="17"/>
  <c r="AH17" i="17"/>
  <c r="AG17" i="17"/>
  <c r="AF17" i="17"/>
  <c r="AE17" i="17"/>
  <c r="AD17" i="17"/>
  <c r="AB17" i="17"/>
  <c r="AA17" i="17"/>
  <c r="Z17" i="17"/>
  <c r="Y17" i="17"/>
  <c r="X17" i="17"/>
  <c r="W17" i="17"/>
  <c r="V17" i="17"/>
  <c r="U17" i="17"/>
  <c r="T17" i="17"/>
  <c r="S17" i="17"/>
  <c r="R17" i="17"/>
  <c r="Q17" i="17"/>
  <c r="P17" i="17"/>
  <c r="O17" i="17"/>
  <c r="N17" i="17"/>
  <c r="K17" i="17"/>
  <c r="J17" i="17"/>
  <c r="I17" i="17"/>
  <c r="H17" i="17"/>
  <c r="G17" i="17"/>
  <c r="F17" i="17"/>
  <c r="E17" i="17"/>
  <c r="D17" i="17"/>
  <c r="C17" i="17"/>
  <c r="B17" i="17"/>
  <c r="BT10" i="17"/>
  <c r="BJ10" i="17"/>
  <c r="BH10" i="17"/>
  <c r="BG10" i="17"/>
  <c r="BF10" i="17"/>
  <c r="BE10" i="17"/>
  <c r="BD10" i="17"/>
  <c r="BC10" i="17"/>
  <c r="BB10" i="17"/>
  <c r="AY10" i="17"/>
  <c r="AX10" i="17"/>
  <c r="AW10" i="17"/>
  <c r="AV10" i="17"/>
  <c r="AT10" i="17"/>
  <c r="AS10" i="17"/>
  <c r="AR10" i="17"/>
  <c r="AQ10" i="17"/>
  <c r="AP10" i="17"/>
  <c r="AO10" i="17"/>
  <c r="AN10" i="17"/>
  <c r="AM10" i="17"/>
  <c r="AL10" i="17"/>
  <c r="AK10" i="17"/>
  <c r="AJ10" i="17"/>
  <c r="AI10" i="17"/>
  <c r="AH10" i="17"/>
  <c r="AG10" i="17"/>
  <c r="AF10" i="17"/>
  <c r="AE10" i="17"/>
  <c r="AD10" i="17"/>
  <c r="AB10" i="17"/>
  <c r="AA10" i="17"/>
  <c r="Z10" i="17"/>
  <c r="Y10" i="17"/>
  <c r="X10" i="17"/>
  <c r="W10" i="17"/>
  <c r="V10" i="17"/>
  <c r="U10" i="17"/>
  <c r="T10" i="17"/>
  <c r="S10" i="17"/>
  <c r="R10" i="17"/>
  <c r="Q10" i="17"/>
  <c r="P10" i="17"/>
  <c r="O10" i="17"/>
  <c r="N10" i="17"/>
  <c r="K10" i="17"/>
  <c r="J10" i="17"/>
  <c r="I10" i="17"/>
  <c r="H10" i="17"/>
  <c r="G10" i="17"/>
  <c r="F10" i="17"/>
  <c r="E10" i="17"/>
  <c r="D10" i="17"/>
  <c r="C10" i="17"/>
  <c r="B10" i="17"/>
  <c r="BJ11" i="17"/>
  <c r="BH11" i="17"/>
  <c r="BG11" i="17"/>
  <c r="BF11" i="17"/>
  <c r="BE11" i="17"/>
  <c r="BD11" i="17"/>
  <c r="BC11" i="17"/>
  <c r="BB11" i="17"/>
  <c r="AY11" i="17"/>
  <c r="AX11" i="17"/>
  <c r="AW11" i="17"/>
  <c r="AV11" i="17"/>
  <c r="AT11" i="17"/>
  <c r="AS11" i="17"/>
  <c r="AR11" i="17"/>
  <c r="AQ11" i="17"/>
  <c r="AP11" i="17"/>
  <c r="AO11" i="17"/>
  <c r="AN11" i="17"/>
  <c r="AM11" i="17"/>
  <c r="AL11" i="17"/>
  <c r="AK11" i="17"/>
  <c r="AJ11" i="17"/>
  <c r="AI11" i="17"/>
  <c r="AH11" i="17"/>
  <c r="AG11" i="17"/>
  <c r="AF11" i="17"/>
  <c r="AE11" i="17"/>
  <c r="AD11" i="17"/>
  <c r="AB11" i="17"/>
  <c r="AA11" i="17"/>
  <c r="Z11" i="17"/>
  <c r="Y11" i="17"/>
  <c r="X11" i="17"/>
  <c r="W11" i="17"/>
  <c r="V11" i="17"/>
  <c r="U11" i="17"/>
  <c r="T11" i="17"/>
  <c r="S11" i="17"/>
  <c r="R11" i="17"/>
  <c r="Q11" i="17"/>
  <c r="P11" i="17"/>
  <c r="O11" i="17"/>
  <c r="N11" i="17"/>
  <c r="K11" i="17"/>
  <c r="J11" i="17"/>
  <c r="I11" i="17"/>
  <c r="H11" i="17"/>
  <c r="G11" i="17"/>
  <c r="F11" i="17"/>
  <c r="E11" i="17"/>
  <c r="D11" i="17"/>
  <c r="C11" i="17"/>
  <c r="B11" i="17"/>
  <c r="BT9" i="17"/>
  <c r="BO9" i="17"/>
  <c r="BN9" i="17"/>
  <c r="BJ9" i="17"/>
  <c r="BH9" i="17"/>
  <c r="BG9" i="17"/>
  <c r="BF9" i="17"/>
  <c r="BE9" i="17"/>
  <c r="BD9" i="17"/>
  <c r="BC9" i="17"/>
  <c r="BB9" i="17"/>
  <c r="AY9" i="17"/>
  <c r="AX9" i="17"/>
  <c r="AW9" i="17"/>
  <c r="AV9" i="17"/>
  <c r="AT9" i="17"/>
  <c r="AS9" i="17"/>
  <c r="AR9" i="17"/>
  <c r="AQ9" i="17"/>
  <c r="AP9" i="17"/>
  <c r="AO9" i="17"/>
  <c r="AN9" i="17"/>
  <c r="AM9" i="17"/>
  <c r="AL9" i="17"/>
  <c r="AK9" i="17"/>
  <c r="AJ9" i="17"/>
  <c r="AI9" i="17"/>
  <c r="AH9" i="17"/>
  <c r="AG9" i="17"/>
  <c r="AF9" i="17"/>
  <c r="AE9" i="17"/>
  <c r="AD9" i="17"/>
  <c r="AB9" i="17"/>
  <c r="AA9" i="17"/>
  <c r="Z9" i="17"/>
  <c r="Y9" i="17"/>
  <c r="X9" i="17"/>
  <c r="W9" i="17"/>
  <c r="V9" i="17"/>
  <c r="U9" i="17"/>
  <c r="T9" i="17"/>
  <c r="S9" i="17"/>
  <c r="R9" i="17"/>
  <c r="Q9" i="17"/>
  <c r="P9" i="17"/>
  <c r="O9" i="17"/>
  <c r="N9" i="17"/>
  <c r="K9" i="17"/>
  <c r="J9" i="17"/>
  <c r="I9" i="17"/>
  <c r="H9" i="17"/>
  <c r="G9" i="17"/>
  <c r="F9" i="17"/>
  <c r="E9" i="17"/>
  <c r="D9" i="17"/>
  <c r="C9" i="17"/>
  <c r="B9" i="17"/>
  <c r="BJ18" i="17"/>
  <c r="BH18" i="17"/>
  <c r="BG18" i="17"/>
  <c r="BF18" i="17"/>
  <c r="BE18" i="17"/>
  <c r="BD18" i="17"/>
  <c r="BC18" i="17"/>
  <c r="BB18" i="17"/>
  <c r="AY18" i="17"/>
  <c r="AX18" i="17"/>
  <c r="AW18" i="17"/>
  <c r="AV18" i="17"/>
  <c r="AT18" i="17"/>
  <c r="AS18" i="17"/>
  <c r="AR18" i="17"/>
  <c r="AQ18" i="17"/>
  <c r="AP18" i="17"/>
  <c r="AO18" i="17"/>
  <c r="AN18" i="17"/>
  <c r="AM18" i="17"/>
  <c r="AL18" i="17"/>
  <c r="AK18" i="17"/>
  <c r="AJ18" i="17"/>
  <c r="AI18" i="17"/>
  <c r="AH18" i="17"/>
  <c r="AG18" i="17"/>
  <c r="AF18" i="17"/>
  <c r="AE18" i="17"/>
  <c r="AD18" i="17"/>
  <c r="AB18" i="17"/>
  <c r="AA18" i="17"/>
  <c r="Z18" i="17"/>
  <c r="Y18" i="17"/>
  <c r="X18" i="17"/>
  <c r="W18" i="17"/>
  <c r="V18" i="17"/>
  <c r="U18" i="17"/>
  <c r="T18" i="17"/>
  <c r="S18" i="17"/>
  <c r="R18" i="17"/>
  <c r="Q18" i="17"/>
  <c r="P18" i="17"/>
  <c r="O18" i="17"/>
  <c r="N18" i="17"/>
  <c r="K18" i="17"/>
  <c r="J18" i="17"/>
  <c r="I18" i="17"/>
  <c r="H18" i="17"/>
  <c r="G18" i="17"/>
  <c r="F18" i="17"/>
  <c r="E18" i="17"/>
  <c r="D18" i="17"/>
  <c r="C18" i="17"/>
  <c r="B18" i="17"/>
  <c r="BJ8" i="17"/>
  <c r="BH8" i="17"/>
  <c r="BG8" i="17"/>
  <c r="BF8" i="17"/>
  <c r="BE8" i="17"/>
  <c r="BD8" i="17"/>
  <c r="BC8" i="17"/>
  <c r="BB8" i="17"/>
  <c r="AY8" i="17"/>
  <c r="AX8" i="17"/>
  <c r="AW8" i="17"/>
  <c r="AV8" i="17"/>
  <c r="AT8" i="17"/>
  <c r="AS8" i="17"/>
  <c r="AR8" i="17"/>
  <c r="AQ8" i="17"/>
  <c r="AP8" i="17"/>
  <c r="AO8" i="17"/>
  <c r="AN8" i="17"/>
  <c r="AM8" i="17"/>
  <c r="AL8" i="17"/>
  <c r="AK8" i="17"/>
  <c r="AJ8" i="17"/>
  <c r="AI8" i="17"/>
  <c r="AH8" i="17"/>
  <c r="AG8" i="17"/>
  <c r="AF8" i="17"/>
  <c r="AE8" i="17"/>
  <c r="AD8" i="17"/>
  <c r="AB8" i="17"/>
  <c r="AA8" i="17"/>
  <c r="Z8" i="17"/>
  <c r="Y8" i="17"/>
  <c r="X8" i="17"/>
  <c r="W8" i="17"/>
  <c r="V8" i="17"/>
  <c r="U8" i="17"/>
  <c r="T8" i="17"/>
  <c r="S8" i="17"/>
  <c r="R8" i="17"/>
  <c r="Q8" i="17"/>
  <c r="P8" i="17"/>
  <c r="O8" i="17"/>
  <c r="N8" i="17"/>
  <c r="K8" i="17"/>
  <c r="J8" i="17"/>
  <c r="I8" i="17"/>
  <c r="H8" i="17"/>
  <c r="G8" i="17"/>
  <c r="F8" i="17"/>
  <c r="E8" i="17"/>
  <c r="D8" i="17"/>
  <c r="C8" i="17"/>
  <c r="B8" i="17"/>
  <c r="BJ16" i="17"/>
  <c r="BH16" i="17"/>
  <c r="BG16" i="17"/>
  <c r="BF16" i="17"/>
  <c r="BE16" i="17"/>
  <c r="BD16" i="17"/>
  <c r="BC16" i="17"/>
  <c r="BB16" i="17"/>
  <c r="AY16" i="17"/>
  <c r="AX16" i="17"/>
  <c r="AW16" i="17"/>
  <c r="AV16" i="17"/>
  <c r="AT16" i="17"/>
  <c r="AS16" i="17"/>
  <c r="AR16" i="17"/>
  <c r="AQ16" i="17"/>
  <c r="AP16" i="17"/>
  <c r="AO16" i="17"/>
  <c r="AN16" i="17"/>
  <c r="AM16" i="17"/>
  <c r="AL16" i="17"/>
  <c r="AK16" i="17"/>
  <c r="AJ16" i="17"/>
  <c r="AI16" i="17"/>
  <c r="AH16" i="17"/>
  <c r="AG16" i="17"/>
  <c r="AF16" i="17"/>
  <c r="AE16" i="17"/>
  <c r="AD16" i="17"/>
  <c r="AB16" i="17"/>
  <c r="AA16" i="17"/>
  <c r="Z16" i="17"/>
  <c r="Y16" i="17"/>
  <c r="X16" i="17"/>
  <c r="W16" i="17"/>
  <c r="V16" i="17"/>
  <c r="U16" i="17"/>
  <c r="T16" i="17"/>
  <c r="S16" i="17"/>
  <c r="R16" i="17"/>
  <c r="Q16" i="17"/>
  <c r="P16" i="17"/>
  <c r="O16" i="17"/>
  <c r="N16" i="17"/>
  <c r="K16" i="17"/>
  <c r="J16" i="17"/>
  <c r="I16" i="17"/>
  <c r="H16" i="17"/>
  <c r="G16" i="17"/>
  <c r="F16" i="17"/>
  <c r="E16" i="17"/>
  <c r="D16" i="17"/>
  <c r="C16" i="17"/>
  <c r="B16" i="17"/>
  <c r="BJ7" i="17"/>
  <c r="BH7" i="17"/>
  <c r="BG7" i="17"/>
  <c r="BF7" i="17"/>
  <c r="BE7" i="17"/>
  <c r="BD7" i="17"/>
  <c r="BC7" i="17"/>
  <c r="BB7" i="17"/>
  <c r="AY7" i="17"/>
  <c r="AX7" i="17"/>
  <c r="AW7" i="17"/>
  <c r="AV7" i="17"/>
  <c r="AT7" i="17"/>
  <c r="AS7" i="17"/>
  <c r="AR7" i="17"/>
  <c r="AQ7" i="17"/>
  <c r="AP7" i="17"/>
  <c r="AO7" i="17"/>
  <c r="AN7" i="17"/>
  <c r="AM7" i="17"/>
  <c r="AL7" i="17"/>
  <c r="AK7" i="17"/>
  <c r="AJ7" i="17"/>
  <c r="AI7" i="17"/>
  <c r="AH7" i="17"/>
  <c r="AG7" i="17"/>
  <c r="AF7" i="17"/>
  <c r="AE7" i="17"/>
  <c r="AD7" i="17"/>
  <c r="AB7" i="17"/>
  <c r="AA7" i="17"/>
  <c r="Z7" i="17"/>
  <c r="Y7" i="17"/>
  <c r="X7" i="17"/>
  <c r="W7" i="17"/>
  <c r="V7" i="17"/>
  <c r="U7" i="17"/>
  <c r="T7" i="17"/>
  <c r="S7" i="17"/>
  <c r="R7" i="17"/>
  <c r="Q7" i="17"/>
  <c r="P7" i="17"/>
  <c r="O7" i="17"/>
  <c r="N7" i="17"/>
  <c r="K7" i="17"/>
  <c r="J7" i="17"/>
  <c r="I7" i="17"/>
  <c r="H7" i="17"/>
  <c r="G7" i="17"/>
  <c r="F7" i="17"/>
  <c r="E7" i="17"/>
  <c r="D7" i="17"/>
  <c r="C7" i="17"/>
  <c r="B7" i="17"/>
  <c r="BJ4" i="17"/>
  <c r="BH4" i="17"/>
  <c r="BG4" i="17"/>
  <c r="BF4" i="17"/>
  <c r="BE4" i="17"/>
  <c r="BD4" i="17"/>
  <c r="BC4" i="17"/>
  <c r="BB4" i="17"/>
  <c r="AY4" i="17"/>
  <c r="AX4" i="17"/>
  <c r="AW4" i="17"/>
  <c r="AV4" i="17"/>
  <c r="AT4" i="17"/>
  <c r="AS4" i="17"/>
  <c r="AR4" i="17"/>
  <c r="AQ4" i="17"/>
  <c r="AP4" i="17"/>
  <c r="AO4" i="17"/>
  <c r="AN4" i="17"/>
  <c r="AM4" i="17"/>
  <c r="AL4" i="17"/>
  <c r="AK4" i="17"/>
  <c r="AJ4" i="17"/>
  <c r="AI4" i="17"/>
  <c r="AH4" i="17"/>
  <c r="AG4" i="17"/>
  <c r="AF4" i="17"/>
  <c r="AE4" i="17"/>
  <c r="AD4" i="17"/>
  <c r="AB4" i="17"/>
  <c r="AA4" i="17"/>
  <c r="Z4" i="17"/>
  <c r="Y4" i="17"/>
  <c r="X4" i="17"/>
  <c r="W4" i="17"/>
  <c r="V4" i="17"/>
  <c r="U4" i="17"/>
  <c r="T4" i="17"/>
  <c r="S4" i="17"/>
  <c r="R4" i="17"/>
  <c r="Q4" i="17"/>
  <c r="P4" i="17"/>
  <c r="O4" i="17"/>
  <c r="N4" i="17"/>
  <c r="K4" i="17"/>
  <c r="J4" i="17"/>
  <c r="I4" i="17"/>
  <c r="H4" i="17"/>
  <c r="G4" i="17"/>
  <c r="F4" i="17"/>
  <c r="E4" i="17"/>
  <c r="D4" i="17"/>
  <c r="C4" i="17"/>
  <c r="B4" i="17"/>
  <c r="BJ19" i="17"/>
  <c r="BI19" i="17"/>
  <c r="BF19" i="17"/>
  <c r="BE19" i="17"/>
  <c r="BD19" i="17"/>
  <c r="BA19" i="17"/>
  <c r="AX19" i="17"/>
  <c r="AW19" i="17"/>
  <c r="AV19" i="17"/>
  <c r="AG19" i="17"/>
  <c r="AE19" i="17"/>
  <c r="AC19" i="17"/>
  <c r="AB19" i="17"/>
  <c r="AA19" i="17"/>
  <c r="U19" i="17"/>
  <c r="R19" i="17"/>
  <c r="Q19" i="17"/>
  <c r="P19" i="17"/>
  <c r="O19" i="17"/>
  <c r="N19" i="17"/>
  <c r="M19" i="17"/>
  <c r="L19" i="17"/>
  <c r="K19" i="17"/>
  <c r="J19" i="17"/>
  <c r="I19" i="17"/>
  <c r="H19" i="17"/>
  <c r="F19" i="17"/>
  <c r="E19" i="17"/>
  <c r="C19" i="17"/>
  <c r="B19" i="17"/>
  <c r="BJ5" i="17"/>
  <c r="BI5" i="17"/>
  <c r="BF5" i="17"/>
  <c r="BE5" i="17"/>
  <c r="BD5" i="17"/>
  <c r="BA5" i="17"/>
  <c r="AX5" i="17"/>
  <c r="AW5" i="17"/>
  <c r="AV5" i="17"/>
  <c r="AU5" i="17"/>
  <c r="AG5" i="17"/>
  <c r="AE5" i="17"/>
  <c r="AC5" i="17"/>
  <c r="AB5" i="17"/>
  <c r="AA5" i="17"/>
  <c r="U5" i="17"/>
  <c r="R5" i="17"/>
  <c r="Q5" i="17"/>
  <c r="P5" i="17"/>
  <c r="O5" i="17"/>
  <c r="N5" i="17"/>
  <c r="M5" i="17"/>
  <c r="L5" i="17"/>
  <c r="K5" i="17"/>
  <c r="J5" i="17"/>
  <c r="I5" i="17"/>
  <c r="H5" i="17"/>
  <c r="F5" i="17"/>
  <c r="E5" i="17"/>
  <c r="C5" i="17"/>
  <c r="B5" i="17"/>
  <c r="BJ6" i="17"/>
  <c r="BI6" i="17"/>
  <c r="BF6" i="17"/>
  <c r="BE6" i="17"/>
  <c r="BD6" i="17"/>
  <c r="BA6" i="17"/>
  <c r="AX6" i="17"/>
  <c r="AW6" i="17"/>
  <c r="AV6" i="17"/>
  <c r="AG6" i="17"/>
  <c r="AE6" i="17"/>
  <c r="AC6" i="17"/>
  <c r="AB6" i="17"/>
  <c r="AA6" i="17"/>
  <c r="U6" i="17"/>
  <c r="R6" i="17"/>
  <c r="Q6" i="17"/>
  <c r="P6" i="17"/>
  <c r="O6" i="17"/>
  <c r="N6" i="17"/>
  <c r="M6" i="17"/>
  <c r="L6" i="17"/>
  <c r="K6" i="17"/>
  <c r="J6" i="17"/>
  <c r="I6" i="17"/>
  <c r="H6" i="17"/>
  <c r="F6" i="17"/>
  <c r="E6" i="17"/>
  <c r="C6" i="17"/>
  <c r="B6" i="17"/>
  <c r="BJ15" i="17"/>
  <c r="BH15" i="17"/>
  <c r="BG15" i="17"/>
  <c r="BF15" i="17"/>
  <c r="BE15" i="17"/>
  <c r="BD15" i="17"/>
  <c r="BC15" i="17"/>
  <c r="BB15" i="17"/>
  <c r="AY15" i="17"/>
  <c r="AX15" i="17"/>
  <c r="AW15" i="17"/>
  <c r="AV15" i="17"/>
  <c r="AT15" i="17"/>
  <c r="AS15" i="17"/>
  <c r="AR15" i="17"/>
  <c r="AQ15" i="17"/>
  <c r="AP15" i="17"/>
  <c r="AO15" i="17"/>
  <c r="AN15" i="17"/>
  <c r="AM15" i="17"/>
  <c r="AL15" i="17"/>
  <c r="AK15" i="17"/>
  <c r="AJ15" i="17"/>
  <c r="AI15" i="17"/>
  <c r="AH15" i="17"/>
  <c r="AG15" i="17"/>
  <c r="AF15" i="17"/>
  <c r="AE15" i="17"/>
  <c r="AD15" i="17"/>
  <c r="AB15" i="17"/>
  <c r="AA15" i="17"/>
  <c r="Z15" i="17"/>
  <c r="Y15" i="17"/>
  <c r="X15" i="17"/>
  <c r="W15" i="17"/>
  <c r="V15" i="17"/>
  <c r="U15" i="17"/>
  <c r="T15" i="17"/>
  <c r="S15" i="17"/>
  <c r="R15" i="17"/>
  <c r="Q15" i="17"/>
  <c r="P15" i="17"/>
  <c r="O15" i="17"/>
  <c r="N15" i="17"/>
  <c r="K15" i="17"/>
  <c r="J15" i="17"/>
  <c r="I15" i="17"/>
  <c r="H15" i="17"/>
  <c r="G15" i="17"/>
  <c r="F15" i="17"/>
  <c r="E15" i="17"/>
  <c r="D15" i="17"/>
  <c r="C15" i="17"/>
  <c r="B15" i="17"/>
  <c r="BJ14" i="17"/>
  <c r="BH14" i="17"/>
  <c r="BG14" i="17"/>
  <c r="BF14" i="17"/>
  <c r="BE14" i="17"/>
  <c r="BD14" i="17"/>
  <c r="BC14" i="17"/>
  <c r="BB14" i="17"/>
  <c r="AY14" i="17"/>
  <c r="AX14" i="17"/>
  <c r="AW14" i="17"/>
  <c r="AV14" i="17"/>
  <c r="AT14" i="17"/>
  <c r="AS14" i="17"/>
  <c r="AR14" i="17"/>
  <c r="AQ14" i="17"/>
  <c r="AP14" i="17"/>
  <c r="AO14" i="17"/>
  <c r="AN14" i="17"/>
  <c r="AM14" i="17"/>
  <c r="AL14" i="17"/>
  <c r="AK14" i="17"/>
  <c r="AJ14" i="17"/>
  <c r="AI14" i="17"/>
  <c r="AH14" i="17"/>
  <c r="AG14" i="17"/>
  <c r="AF14" i="17"/>
  <c r="AE14" i="17"/>
  <c r="AD14" i="17"/>
  <c r="AB14" i="17"/>
  <c r="AA14" i="17"/>
  <c r="Z14" i="17"/>
  <c r="Y14" i="17"/>
  <c r="X14" i="17"/>
  <c r="W14" i="17"/>
  <c r="V14" i="17"/>
  <c r="U14" i="17"/>
  <c r="T14" i="17"/>
  <c r="S14" i="17"/>
  <c r="R14" i="17"/>
  <c r="Q14" i="17"/>
  <c r="P14" i="17"/>
  <c r="O14" i="17"/>
  <c r="N14" i="17"/>
  <c r="K14" i="17"/>
  <c r="J14" i="17"/>
  <c r="I14" i="17"/>
  <c r="H14" i="17"/>
  <c r="G14" i="17"/>
  <c r="F14" i="17"/>
  <c r="E14" i="17"/>
  <c r="D14" i="17"/>
  <c r="C14" i="17"/>
  <c r="B14" i="17"/>
  <c r="BJ13" i="17"/>
  <c r="BH13" i="17"/>
  <c r="BG13" i="17"/>
  <c r="BF13" i="17"/>
  <c r="BE13" i="17"/>
  <c r="BD13" i="17"/>
  <c r="BC13" i="17"/>
  <c r="BB13" i="17"/>
  <c r="AY13" i="17"/>
  <c r="AX13" i="17"/>
  <c r="AW13" i="17"/>
  <c r="AV13" i="17"/>
  <c r="AT13" i="17"/>
  <c r="AS13" i="17"/>
  <c r="AR13" i="17"/>
  <c r="AQ13" i="17"/>
  <c r="AP13" i="17"/>
  <c r="AO13" i="17"/>
  <c r="AN13" i="17"/>
  <c r="AM13" i="17"/>
  <c r="AL13" i="17"/>
  <c r="AK13" i="17"/>
  <c r="AJ13" i="17"/>
  <c r="AI13" i="17"/>
  <c r="AH13" i="17"/>
  <c r="AG13" i="17"/>
  <c r="AF13" i="17"/>
  <c r="AE13" i="17"/>
  <c r="AD13" i="17"/>
  <c r="AB13" i="17"/>
  <c r="AA13" i="17"/>
  <c r="Z13" i="17"/>
  <c r="Y13" i="17"/>
  <c r="X13" i="17"/>
  <c r="W13" i="17"/>
  <c r="V13" i="17"/>
  <c r="U13" i="17"/>
  <c r="T13" i="17"/>
  <c r="S13" i="17"/>
  <c r="R13" i="17"/>
  <c r="Q13" i="17"/>
  <c r="P13" i="17"/>
  <c r="O13" i="17"/>
  <c r="N13" i="17"/>
  <c r="K13" i="17"/>
  <c r="J13" i="17"/>
  <c r="I13" i="17"/>
  <c r="H13" i="17"/>
  <c r="G13" i="17"/>
  <c r="F13" i="17"/>
  <c r="E13" i="17"/>
  <c r="D13" i="17"/>
  <c r="C13" i="17"/>
  <c r="B13" i="17"/>
  <c r="BJ12" i="17"/>
  <c r="BH12" i="17"/>
  <c r="BG12" i="17"/>
  <c r="BF12" i="17"/>
  <c r="BE12" i="17"/>
  <c r="BD12" i="17"/>
  <c r="BC12" i="17"/>
  <c r="BB12" i="17"/>
  <c r="AY12" i="17"/>
  <c r="AX12" i="17"/>
  <c r="AW12" i="17"/>
  <c r="AV12" i="17"/>
  <c r="AT12" i="17"/>
  <c r="AS12" i="17"/>
  <c r="AR12" i="17"/>
  <c r="AQ12" i="17"/>
  <c r="AP12" i="17"/>
  <c r="AO12" i="17"/>
  <c r="AN12" i="17"/>
  <c r="AM12" i="17"/>
  <c r="AL12" i="17"/>
  <c r="AK12" i="17"/>
  <c r="AJ12" i="17"/>
  <c r="AI12" i="17"/>
  <c r="AH12" i="17"/>
  <c r="AG12" i="17"/>
  <c r="AF12" i="17"/>
  <c r="AE12" i="17"/>
  <c r="AD12" i="17"/>
  <c r="AB12" i="17"/>
  <c r="AA12" i="17"/>
  <c r="Z12" i="17"/>
  <c r="Y12" i="17"/>
  <c r="X12" i="17"/>
  <c r="W12" i="17"/>
  <c r="V12" i="17"/>
  <c r="U12" i="17"/>
  <c r="T12" i="17"/>
  <c r="S12" i="17"/>
  <c r="R12" i="17"/>
  <c r="Q12" i="17"/>
  <c r="P12" i="17"/>
  <c r="O12" i="17"/>
  <c r="N12" i="17"/>
  <c r="K12" i="17"/>
  <c r="J12" i="17"/>
  <c r="I12" i="17"/>
  <c r="H12" i="17"/>
  <c r="G12" i="17"/>
  <c r="F12" i="17"/>
  <c r="E12" i="17"/>
  <c r="D12" i="17"/>
  <c r="C12" i="17"/>
  <c r="B12" i="17"/>
  <c r="BJ3" i="17"/>
  <c r="BI3" i="17"/>
  <c r="BF3" i="17"/>
  <c r="BE3" i="17"/>
  <c r="BD3" i="17"/>
  <c r="BA3" i="17"/>
  <c r="AX3" i="17"/>
  <c r="AW3" i="17"/>
  <c r="AV3" i="17"/>
  <c r="AU3" i="17"/>
  <c r="AG3" i="17"/>
  <c r="AE3" i="17"/>
  <c r="AC3" i="17"/>
  <c r="AB3" i="17"/>
  <c r="AA3" i="17"/>
  <c r="U3" i="17"/>
  <c r="R3" i="17"/>
  <c r="Q3" i="17"/>
  <c r="P3" i="17"/>
  <c r="O3" i="17"/>
  <c r="N3" i="17"/>
  <c r="M3" i="17"/>
  <c r="L3" i="17"/>
  <c r="K3" i="17"/>
  <c r="J3" i="17"/>
  <c r="I3" i="17"/>
  <c r="H3" i="17"/>
  <c r="F3" i="17"/>
  <c r="E3" i="17"/>
  <c r="C3" i="17"/>
  <c r="B3" i="17"/>
  <c r="BJ25" i="16"/>
  <c r="BH25" i="16"/>
  <c r="BG25" i="16"/>
  <c r="BF25" i="16"/>
  <c r="BE25" i="16"/>
  <c r="BD25" i="16"/>
  <c r="BC25" i="16"/>
  <c r="BB25" i="16"/>
  <c r="AY25" i="16"/>
  <c r="AX25" i="16"/>
  <c r="AW25" i="16"/>
  <c r="AV25" i="16"/>
  <c r="AT25" i="16"/>
  <c r="AS25" i="16"/>
  <c r="AR25" i="16"/>
  <c r="AQ25" i="16"/>
  <c r="AP25" i="16"/>
  <c r="AO25" i="16"/>
  <c r="AN25" i="16"/>
  <c r="AM25" i="16"/>
  <c r="AL25" i="16"/>
  <c r="AK25" i="16"/>
  <c r="AJ25" i="16"/>
  <c r="AI25" i="16"/>
  <c r="AH25" i="16"/>
  <c r="AG25" i="16"/>
  <c r="AF25" i="16"/>
  <c r="AE25" i="16"/>
  <c r="AD25" i="16"/>
  <c r="AB25" i="16"/>
  <c r="AA25" i="16"/>
  <c r="Z25" i="16"/>
  <c r="Y25" i="16"/>
  <c r="X25" i="16"/>
  <c r="W25" i="16"/>
  <c r="V25" i="16"/>
  <c r="U25" i="16"/>
  <c r="T25" i="16"/>
  <c r="S25" i="16"/>
  <c r="R25" i="16"/>
  <c r="Q25" i="16"/>
  <c r="P25" i="16"/>
  <c r="O25" i="16"/>
  <c r="N25" i="16"/>
  <c r="K25" i="16"/>
  <c r="J25" i="16"/>
  <c r="I25" i="16"/>
  <c r="H25" i="16"/>
  <c r="G25" i="16"/>
  <c r="F25" i="16"/>
  <c r="E25" i="16"/>
  <c r="D25" i="16"/>
  <c r="C25" i="16"/>
  <c r="B25" i="16"/>
  <c r="BJ24" i="16"/>
  <c r="BI24" i="16"/>
  <c r="BF24" i="16"/>
  <c r="BE24" i="16"/>
  <c r="BD24" i="16"/>
  <c r="BA24" i="16"/>
  <c r="AX24" i="16"/>
  <c r="AW24" i="16"/>
  <c r="AV24" i="16"/>
  <c r="AU24" i="16"/>
  <c r="AG24" i="16"/>
  <c r="AE24" i="16"/>
  <c r="AC24" i="16"/>
  <c r="AB24" i="16"/>
  <c r="AA24" i="16"/>
  <c r="U24" i="16"/>
  <c r="R24" i="16"/>
  <c r="Q24" i="16"/>
  <c r="P24" i="16"/>
  <c r="O24" i="16"/>
  <c r="N24" i="16"/>
  <c r="M24" i="16"/>
  <c r="L24" i="16"/>
  <c r="K24" i="16"/>
  <c r="J24" i="16"/>
  <c r="I24" i="16"/>
  <c r="H24" i="16"/>
  <c r="F24" i="16"/>
  <c r="E24" i="16"/>
  <c r="C24" i="16"/>
  <c r="B24" i="16"/>
  <c r="BJ23" i="16"/>
  <c r="BI23" i="16"/>
  <c r="BF23" i="16"/>
  <c r="BE23" i="16"/>
  <c r="BD23" i="16"/>
  <c r="BA23" i="16"/>
  <c r="AX23" i="16"/>
  <c r="AW23" i="16"/>
  <c r="AV23" i="16"/>
  <c r="AU23" i="16"/>
  <c r="AG23" i="16"/>
  <c r="AE23" i="16"/>
  <c r="AC23" i="16"/>
  <c r="AB23" i="16"/>
  <c r="AA23" i="16"/>
  <c r="U23" i="16"/>
  <c r="R23" i="16"/>
  <c r="Q23" i="16"/>
  <c r="P23" i="16"/>
  <c r="O23" i="16"/>
  <c r="N23" i="16"/>
  <c r="M23" i="16"/>
  <c r="L23" i="16"/>
  <c r="K23" i="16"/>
  <c r="J23" i="16"/>
  <c r="I23" i="16"/>
  <c r="H23" i="16"/>
  <c r="F23" i="16"/>
  <c r="E23" i="16"/>
  <c r="C23" i="16"/>
  <c r="B23" i="16"/>
  <c r="BT22" i="16"/>
  <c r="BO22" i="16"/>
  <c r="BN22" i="16"/>
  <c r="BJ22" i="16"/>
  <c r="BH22" i="16"/>
  <c r="BG22" i="16"/>
  <c r="BF22" i="16"/>
  <c r="BE22" i="16"/>
  <c r="BD22" i="16"/>
  <c r="BC22" i="16"/>
  <c r="BB22" i="16"/>
  <c r="AY22" i="16"/>
  <c r="AX22" i="16"/>
  <c r="AW22" i="16"/>
  <c r="AV22" i="16"/>
  <c r="AT22" i="16"/>
  <c r="AS22" i="16"/>
  <c r="AR22" i="16"/>
  <c r="AQ22" i="16"/>
  <c r="AP22" i="16"/>
  <c r="AO22" i="16"/>
  <c r="AN22" i="16"/>
  <c r="AM22" i="16"/>
  <c r="AL22" i="16"/>
  <c r="AK22" i="16"/>
  <c r="AJ22" i="16"/>
  <c r="AI22" i="16"/>
  <c r="AH22" i="16"/>
  <c r="AG22" i="16"/>
  <c r="AF22" i="16"/>
  <c r="AE22" i="16"/>
  <c r="AD22" i="16"/>
  <c r="AB22" i="16"/>
  <c r="AA22" i="16"/>
  <c r="Z22" i="16"/>
  <c r="Y22" i="16"/>
  <c r="X22" i="16"/>
  <c r="W22" i="16"/>
  <c r="V22" i="16"/>
  <c r="U22" i="16"/>
  <c r="T22" i="16"/>
  <c r="S22" i="16"/>
  <c r="R22" i="16"/>
  <c r="Q22" i="16"/>
  <c r="P22" i="16"/>
  <c r="O22" i="16"/>
  <c r="N22" i="16"/>
  <c r="K22" i="16"/>
  <c r="J22" i="16"/>
  <c r="I22" i="16"/>
  <c r="H22" i="16"/>
  <c r="G22" i="16"/>
  <c r="F22" i="16"/>
  <c r="E22" i="16"/>
  <c r="D22" i="16"/>
  <c r="C22" i="16"/>
  <c r="B22" i="16"/>
  <c r="BJ18" i="16"/>
  <c r="BH18" i="16"/>
  <c r="BG18" i="16"/>
  <c r="BF18" i="16"/>
  <c r="BE18" i="16"/>
  <c r="BD18" i="16"/>
  <c r="BC18" i="16"/>
  <c r="BB18" i="16"/>
  <c r="AY18" i="16"/>
  <c r="AX18" i="16"/>
  <c r="AW18" i="16"/>
  <c r="AV18" i="16"/>
  <c r="AT18" i="16"/>
  <c r="AS18" i="16"/>
  <c r="AR18" i="16"/>
  <c r="AQ18" i="16"/>
  <c r="AP18" i="16"/>
  <c r="AO18" i="16"/>
  <c r="AN18" i="16"/>
  <c r="AM18" i="16"/>
  <c r="AL18" i="16"/>
  <c r="AK18" i="16"/>
  <c r="AJ18" i="16"/>
  <c r="AI18" i="16"/>
  <c r="AH18" i="16"/>
  <c r="AG18" i="16"/>
  <c r="AF18" i="16"/>
  <c r="AE18" i="16"/>
  <c r="AD18" i="16"/>
  <c r="AB18" i="16"/>
  <c r="AA18" i="16"/>
  <c r="Z18" i="16"/>
  <c r="Y18" i="16"/>
  <c r="X18" i="16"/>
  <c r="W18" i="16"/>
  <c r="V18" i="16"/>
  <c r="U18" i="16"/>
  <c r="T18" i="16"/>
  <c r="S18" i="16"/>
  <c r="R18" i="16"/>
  <c r="Q18" i="16"/>
  <c r="P18" i="16"/>
  <c r="O18" i="16"/>
  <c r="N18" i="16"/>
  <c r="K18" i="16"/>
  <c r="J18" i="16"/>
  <c r="I18" i="16"/>
  <c r="H18" i="16"/>
  <c r="G18" i="16"/>
  <c r="F18" i="16"/>
  <c r="E18" i="16"/>
  <c r="D18" i="16"/>
  <c r="C18" i="16"/>
  <c r="B18" i="16"/>
  <c r="BJ21" i="16"/>
  <c r="BH21" i="16"/>
  <c r="BG21" i="16"/>
  <c r="BF21" i="16"/>
  <c r="BE21" i="16"/>
  <c r="BD21" i="16"/>
  <c r="BC21" i="16"/>
  <c r="BB21" i="16"/>
  <c r="AY21" i="16"/>
  <c r="AX21" i="16"/>
  <c r="AW21" i="16"/>
  <c r="AV21" i="16"/>
  <c r="AT21" i="16"/>
  <c r="AS21" i="16"/>
  <c r="AR21" i="16"/>
  <c r="AQ21" i="16"/>
  <c r="AP21" i="16"/>
  <c r="AO21" i="16"/>
  <c r="AN21" i="16"/>
  <c r="AM21" i="16"/>
  <c r="AL21" i="16"/>
  <c r="AK21" i="16"/>
  <c r="AJ21" i="16"/>
  <c r="AI21" i="16"/>
  <c r="AH21" i="16"/>
  <c r="AG21" i="16"/>
  <c r="AF21" i="16"/>
  <c r="AE21" i="16"/>
  <c r="AD21" i="16"/>
  <c r="AB21" i="16"/>
  <c r="AA21" i="16"/>
  <c r="Z21" i="16"/>
  <c r="Y21" i="16"/>
  <c r="X21" i="16"/>
  <c r="W21" i="16"/>
  <c r="V21" i="16"/>
  <c r="U21" i="16"/>
  <c r="T21" i="16"/>
  <c r="S21" i="16"/>
  <c r="R21" i="16"/>
  <c r="Q21" i="16"/>
  <c r="P21" i="16"/>
  <c r="O21" i="16"/>
  <c r="N21" i="16"/>
  <c r="K21" i="16"/>
  <c r="J21" i="16"/>
  <c r="I21" i="16"/>
  <c r="H21" i="16"/>
  <c r="G21" i="16"/>
  <c r="F21" i="16"/>
  <c r="E21" i="16"/>
  <c r="D21" i="16"/>
  <c r="C21" i="16"/>
  <c r="B21" i="16"/>
  <c r="BJ17" i="16"/>
  <c r="BH17" i="16"/>
  <c r="BG17" i="16"/>
  <c r="BF17" i="16"/>
  <c r="BE17" i="16"/>
  <c r="BD17" i="16"/>
  <c r="BC17" i="16"/>
  <c r="BB17" i="16"/>
  <c r="AY17" i="16"/>
  <c r="AX17" i="16"/>
  <c r="AW17" i="16"/>
  <c r="AV17" i="16"/>
  <c r="AT17" i="16"/>
  <c r="AS17" i="16"/>
  <c r="AR17" i="16"/>
  <c r="AQ17" i="16"/>
  <c r="AP17" i="16"/>
  <c r="AO17" i="16"/>
  <c r="AN17" i="16"/>
  <c r="AM17" i="16"/>
  <c r="AL17" i="16"/>
  <c r="AK17" i="16"/>
  <c r="AJ17" i="16"/>
  <c r="AI17" i="16"/>
  <c r="AH17" i="16"/>
  <c r="AG17" i="16"/>
  <c r="AF17" i="16"/>
  <c r="AE17" i="16"/>
  <c r="AD17" i="16"/>
  <c r="AB17" i="16"/>
  <c r="AA17" i="16"/>
  <c r="Z17" i="16"/>
  <c r="Y17" i="16"/>
  <c r="X17" i="16"/>
  <c r="W17" i="16"/>
  <c r="V17" i="16"/>
  <c r="U17" i="16"/>
  <c r="T17" i="16"/>
  <c r="S17" i="16"/>
  <c r="R17" i="16"/>
  <c r="Q17" i="16"/>
  <c r="P17" i="16"/>
  <c r="O17" i="16"/>
  <c r="N17" i="16"/>
  <c r="K17" i="16"/>
  <c r="J17" i="16"/>
  <c r="I17" i="16"/>
  <c r="H17" i="16"/>
  <c r="G17" i="16"/>
  <c r="F17" i="16"/>
  <c r="E17" i="16"/>
  <c r="D17" i="16"/>
  <c r="C17" i="16"/>
  <c r="B17" i="16"/>
  <c r="BJ20" i="16"/>
  <c r="BH20" i="16"/>
  <c r="BG20" i="16"/>
  <c r="BF20" i="16"/>
  <c r="BE20" i="16"/>
  <c r="BD20" i="16"/>
  <c r="BC20" i="16"/>
  <c r="BB20" i="16"/>
  <c r="AY20" i="16"/>
  <c r="AX20" i="16"/>
  <c r="AW20" i="16"/>
  <c r="AV20" i="16"/>
  <c r="AT20" i="16"/>
  <c r="AS20" i="16"/>
  <c r="AR20" i="16"/>
  <c r="AQ20" i="16"/>
  <c r="AP20" i="16"/>
  <c r="AO20" i="16"/>
  <c r="AN20" i="16"/>
  <c r="AM20" i="16"/>
  <c r="AL20" i="16"/>
  <c r="AK20" i="16"/>
  <c r="AJ20" i="16"/>
  <c r="AI20" i="16"/>
  <c r="AH20" i="16"/>
  <c r="AG20" i="16"/>
  <c r="AF20" i="16"/>
  <c r="AE20" i="16"/>
  <c r="AD20" i="16"/>
  <c r="AB20" i="16"/>
  <c r="AA20" i="16"/>
  <c r="Z20" i="16"/>
  <c r="Y20" i="16"/>
  <c r="X20" i="16"/>
  <c r="W20" i="16"/>
  <c r="V20" i="16"/>
  <c r="U20" i="16"/>
  <c r="T20" i="16"/>
  <c r="S20" i="16"/>
  <c r="R20" i="16"/>
  <c r="Q20" i="16"/>
  <c r="P20" i="16"/>
  <c r="O20" i="16"/>
  <c r="N20" i="16"/>
  <c r="K20" i="16"/>
  <c r="J20" i="16"/>
  <c r="I20" i="16"/>
  <c r="H20" i="16"/>
  <c r="G20" i="16"/>
  <c r="F20" i="16"/>
  <c r="E20" i="16"/>
  <c r="D20" i="16"/>
  <c r="C20" i="16"/>
  <c r="B20" i="16"/>
  <c r="BJ19" i="16"/>
  <c r="BH19" i="16"/>
  <c r="BG19" i="16"/>
  <c r="BF19" i="16"/>
  <c r="BE19" i="16"/>
  <c r="BD19" i="16"/>
  <c r="BC19" i="16"/>
  <c r="BB19" i="16"/>
  <c r="AY19" i="16"/>
  <c r="AX19" i="16"/>
  <c r="AW19" i="16"/>
  <c r="AV19" i="16"/>
  <c r="AT19" i="16"/>
  <c r="AS19" i="16"/>
  <c r="AR19" i="16"/>
  <c r="AQ19" i="16"/>
  <c r="AP19" i="16"/>
  <c r="AO19" i="16"/>
  <c r="AN19" i="16"/>
  <c r="AM19" i="16"/>
  <c r="AL19" i="16"/>
  <c r="AK19" i="16"/>
  <c r="AJ19" i="16"/>
  <c r="AI19" i="16"/>
  <c r="AH19" i="16"/>
  <c r="AG19" i="16"/>
  <c r="AF19" i="16"/>
  <c r="AE19" i="16"/>
  <c r="AD19" i="16"/>
  <c r="AB19" i="16"/>
  <c r="AA19" i="16"/>
  <c r="Z19" i="16"/>
  <c r="Y19" i="16"/>
  <c r="X19" i="16"/>
  <c r="W19" i="16"/>
  <c r="V19" i="16"/>
  <c r="U19" i="16"/>
  <c r="T19" i="16"/>
  <c r="S19" i="16"/>
  <c r="R19" i="16"/>
  <c r="Q19" i="16"/>
  <c r="P19" i="16"/>
  <c r="O19" i="16"/>
  <c r="N19" i="16"/>
  <c r="K19" i="16"/>
  <c r="J19" i="16"/>
  <c r="I19" i="16"/>
  <c r="H19" i="16"/>
  <c r="G19" i="16"/>
  <c r="F19" i="16"/>
  <c r="E19" i="16"/>
  <c r="D19" i="16"/>
  <c r="C19" i="16"/>
  <c r="B19" i="16"/>
  <c r="BJ10" i="16"/>
  <c r="BH10" i="16"/>
  <c r="BG10" i="16"/>
  <c r="BF10" i="16"/>
  <c r="BE10" i="16"/>
  <c r="BD10" i="16"/>
  <c r="BC10" i="16"/>
  <c r="BB10" i="16"/>
  <c r="AY10" i="16"/>
  <c r="AX10" i="16"/>
  <c r="AW10" i="16"/>
  <c r="AV10" i="16"/>
  <c r="AT10" i="16"/>
  <c r="AS10" i="16"/>
  <c r="AR10" i="16"/>
  <c r="AQ10" i="16"/>
  <c r="AP10" i="16"/>
  <c r="AO10" i="16"/>
  <c r="AN10" i="16"/>
  <c r="AM10" i="16"/>
  <c r="AL10" i="16"/>
  <c r="AK10" i="16"/>
  <c r="AJ10" i="16"/>
  <c r="AI10" i="16"/>
  <c r="AH10" i="16"/>
  <c r="AG10" i="16"/>
  <c r="AF10" i="16"/>
  <c r="AE10" i="16"/>
  <c r="AD10" i="16"/>
  <c r="AB10" i="16"/>
  <c r="AA10" i="16"/>
  <c r="Z10" i="16"/>
  <c r="Y10" i="16"/>
  <c r="X10" i="16"/>
  <c r="W10" i="16"/>
  <c r="V10" i="16"/>
  <c r="U10" i="16"/>
  <c r="T10" i="16"/>
  <c r="S10" i="16"/>
  <c r="R10" i="16"/>
  <c r="Q10" i="16"/>
  <c r="P10" i="16"/>
  <c r="O10" i="16"/>
  <c r="N10" i="16"/>
  <c r="K10" i="16"/>
  <c r="J10" i="16"/>
  <c r="I10" i="16"/>
  <c r="H10" i="16"/>
  <c r="G10" i="16"/>
  <c r="F10" i="16"/>
  <c r="E10" i="16"/>
  <c r="D10" i="16"/>
  <c r="C10" i="16"/>
  <c r="B10" i="16"/>
  <c r="BT9" i="16"/>
  <c r="BO9" i="16"/>
  <c r="BN9" i="16"/>
  <c r="BJ9" i="16"/>
  <c r="BH9" i="16"/>
  <c r="BG9" i="16"/>
  <c r="BF9" i="16"/>
  <c r="BE9" i="16"/>
  <c r="BD9" i="16"/>
  <c r="BC9" i="16"/>
  <c r="BB9" i="16"/>
  <c r="AY9" i="16"/>
  <c r="AX9" i="16"/>
  <c r="AW9" i="16"/>
  <c r="AV9" i="16"/>
  <c r="AT9" i="16"/>
  <c r="AS9" i="16"/>
  <c r="AR9" i="16"/>
  <c r="AQ9" i="16"/>
  <c r="AP9" i="16"/>
  <c r="AO9" i="16"/>
  <c r="AN9" i="16"/>
  <c r="AM9" i="16"/>
  <c r="AL9" i="16"/>
  <c r="AK9" i="16"/>
  <c r="AJ9" i="16"/>
  <c r="AI9" i="16"/>
  <c r="AH9" i="16"/>
  <c r="AG9" i="16"/>
  <c r="AF9" i="16"/>
  <c r="AE9" i="16"/>
  <c r="AD9" i="16"/>
  <c r="AB9" i="16"/>
  <c r="AA9" i="16"/>
  <c r="Z9" i="16"/>
  <c r="Y9" i="16"/>
  <c r="X9" i="16"/>
  <c r="W9" i="16"/>
  <c r="V9" i="16"/>
  <c r="U9" i="16"/>
  <c r="T9" i="16"/>
  <c r="S9" i="16"/>
  <c r="R9" i="16"/>
  <c r="Q9" i="16"/>
  <c r="P9" i="16"/>
  <c r="O9" i="16"/>
  <c r="N9" i="16"/>
  <c r="K9" i="16"/>
  <c r="J9" i="16"/>
  <c r="I9" i="16"/>
  <c r="H9" i="16"/>
  <c r="G9" i="16"/>
  <c r="F9" i="16"/>
  <c r="E9" i="16"/>
  <c r="D9" i="16"/>
  <c r="C9" i="16"/>
  <c r="B9" i="16"/>
  <c r="BJ16" i="16"/>
  <c r="BH16" i="16"/>
  <c r="BG16" i="16"/>
  <c r="BF16" i="16"/>
  <c r="BE16" i="16"/>
  <c r="BD16" i="16"/>
  <c r="BC16" i="16"/>
  <c r="BB16" i="16"/>
  <c r="AY16" i="16"/>
  <c r="AX16" i="16"/>
  <c r="AW16" i="16"/>
  <c r="AV16" i="16"/>
  <c r="AT16" i="16"/>
  <c r="AS16" i="16"/>
  <c r="AR16" i="16"/>
  <c r="AQ16" i="16"/>
  <c r="AP16" i="16"/>
  <c r="AO16" i="16"/>
  <c r="AN16" i="16"/>
  <c r="AM16" i="16"/>
  <c r="AL16" i="16"/>
  <c r="AK16" i="16"/>
  <c r="AJ16" i="16"/>
  <c r="AI16" i="16"/>
  <c r="AH16" i="16"/>
  <c r="AG16" i="16"/>
  <c r="AF16" i="16"/>
  <c r="AE16" i="16"/>
  <c r="AD16" i="16"/>
  <c r="AB16" i="16"/>
  <c r="AA16" i="16"/>
  <c r="Z16" i="16"/>
  <c r="Y16" i="16"/>
  <c r="X16" i="16"/>
  <c r="W16" i="16"/>
  <c r="V16" i="16"/>
  <c r="U16" i="16"/>
  <c r="T16" i="16"/>
  <c r="S16" i="16"/>
  <c r="R16" i="16"/>
  <c r="Q16" i="16"/>
  <c r="P16" i="16"/>
  <c r="O16" i="16"/>
  <c r="N16" i="16"/>
  <c r="K16" i="16"/>
  <c r="J16" i="16"/>
  <c r="I16" i="16"/>
  <c r="H16" i="16"/>
  <c r="G16" i="16"/>
  <c r="F16" i="16"/>
  <c r="E16" i="16"/>
  <c r="D16" i="16"/>
  <c r="C16" i="16"/>
  <c r="B16" i="16"/>
  <c r="BJ11" i="16"/>
  <c r="BH11" i="16"/>
  <c r="BG11" i="16"/>
  <c r="BF11" i="16"/>
  <c r="BE11" i="16"/>
  <c r="BD11" i="16"/>
  <c r="BC11" i="16"/>
  <c r="BB11" i="16"/>
  <c r="AY11" i="16"/>
  <c r="AX11" i="16"/>
  <c r="AW11" i="16"/>
  <c r="AV11" i="16"/>
  <c r="AT11" i="16"/>
  <c r="AS11" i="16"/>
  <c r="AR11" i="16"/>
  <c r="AQ11" i="16"/>
  <c r="AP11" i="16"/>
  <c r="AO11" i="16"/>
  <c r="AN11" i="16"/>
  <c r="AM11" i="16"/>
  <c r="AL11" i="16"/>
  <c r="AK11" i="16"/>
  <c r="AJ11" i="16"/>
  <c r="AI11" i="16"/>
  <c r="AH11" i="16"/>
  <c r="AG11" i="16"/>
  <c r="AF11" i="16"/>
  <c r="AE11" i="16"/>
  <c r="AD11" i="16"/>
  <c r="AB11" i="16"/>
  <c r="AA11" i="16"/>
  <c r="Z11" i="16"/>
  <c r="Y11" i="16"/>
  <c r="X11" i="16"/>
  <c r="W11" i="16"/>
  <c r="V11" i="16"/>
  <c r="U11" i="16"/>
  <c r="T11" i="16"/>
  <c r="S11" i="16"/>
  <c r="R11" i="16"/>
  <c r="Q11" i="16"/>
  <c r="P11" i="16"/>
  <c r="O11" i="16"/>
  <c r="N11" i="16"/>
  <c r="K11" i="16"/>
  <c r="J11" i="16"/>
  <c r="I11" i="16"/>
  <c r="H11" i="16"/>
  <c r="G11" i="16"/>
  <c r="F11" i="16"/>
  <c r="E11" i="16"/>
  <c r="D11" i="16"/>
  <c r="C11" i="16"/>
  <c r="B11" i="16"/>
  <c r="BJ15" i="16"/>
  <c r="BH15" i="16"/>
  <c r="BG15" i="16"/>
  <c r="BF15" i="16"/>
  <c r="BE15" i="16"/>
  <c r="BD15" i="16"/>
  <c r="BC15" i="16"/>
  <c r="BB15" i="16"/>
  <c r="AY15" i="16"/>
  <c r="AX15" i="16"/>
  <c r="AW15" i="16"/>
  <c r="AV15" i="16"/>
  <c r="AT15" i="16"/>
  <c r="AS15" i="16"/>
  <c r="AR15" i="16"/>
  <c r="AQ15" i="16"/>
  <c r="AP15" i="16"/>
  <c r="AO15" i="16"/>
  <c r="AN15" i="16"/>
  <c r="AM15" i="16"/>
  <c r="AL15" i="16"/>
  <c r="AK15" i="16"/>
  <c r="AJ15" i="16"/>
  <c r="AI15" i="16"/>
  <c r="AH15" i="16"/>
  <c r="AG15" i="16"/>
  <c r="AF15" i="16"/>
  <c r="AE15" i="16"/>
  <c r="AD15" i="16"/>
  <c r="AB15" i="16"/>
  <c r="AA15" i="16"/>
  <c r="Z15" i="16"/>
  <c r="Y15" i="16"/>
  <c r="X15" i="16"/>
  <c r="W15" i="16"/>
  <c r="V15" i="16"/>
  <c r="U15" i="16"/>
  <c r="T15" i="16"/>
  <c r="S15" i="16"/>
  <c r="R15" i="16"/>
  <c r="Q15" i="16"/>
  <c r="P15" i="16"/>
  <c r="O15" i="16"/>
  <c r="N15" i="16"/>
  <c r="K15" i="16"/>
  <c r="J15" i="16"/>
  <c r="I15" i="16"/>
  <c r="H15" i="16"/>
  <c r="G15" i="16"/>
  <c r="F15" i="16"/>
  <c r="E15" i="16"/>
  <c r="D15" i="16"/>
  <c r="C15" i="16"/>
  <c r="B15" i="16"/>
  <c r="BJ8" i="16"/>
  <c r="BH8" i="16"/>
  <c r="BG8" i="16"/>
  <c r="BF8" i="16"/>
  <c r="BE8" i="16"/>
  <c r="BD8" i="16"/>
  <c r="BC8" i="16"/>
  <c r="BB8" i="16"/>
  <c r="AY8" i="16"/>
  <c r="AX8" i="16"/>
  <c r="AW8" i="16"/>
  <c r="AV8" i="16"/>
  <c r="AT8" i="16"/>
  <c r="AS8" i="16"/>
  <c r="AR8" i="16"/>
  <c r="AQ8" i="16"/>
  <c r="AP8" i="16"/>
  <c r="AO8" i="16"/>
  <c r="AN8" i="16"/>
  <c r="AM8" i="16"/>
  <c r="AL8" i="16"/>
  <c r="AK8" i="16"/>
  <c r="AJ8" i="16"/>
  <c r="AI8" i="16"/>
  <c r="AH8" i="16"/>
  <c r="AG8" i="16"/>
  <c r="AF8" i="16"/>
  <c r="AE8" i="16"/>
  <c r="AD8" i="16"/>
  <c r="AB8" i="16"/>
  <c r="AA8" i="16"/>
  <c r="Z8" i="16"/>
  <c r="Y8" i="16"/>
  <c r="X8" i="16"/>
  <c r="W8" i="16"/>
  <c r="V8" i="16"/>
  <c r="U8" i="16"/>
  <c r="T8" i="16"/>
  <c r="S8" i="16"/>
  <c r="R8" i="16"/>
  <c r="Q8" i="16"/>
  <c r="P8" i="16"/>
  <c r="O8" i="16"/>
  <c r="N8" i="16"/>
  <c r="K8" i="16"/>
  <c r="J8" i="16"/>
  <c r="I8" i="16"/>
  <c r="H8" i="16"/>
  <c r="G8" i="16"/>
  <c r="F8" i="16"/>
  <c r="E8" i="16"/>
  <c r="D8" i="16"/>
  <c r="C8" i="16"/>
  <c r="B8" i="16"/>
  <c r="BJ7" i="16"/>
  <c r="BH7" i="16"/>
  <c r="BG7" i="16"/>
  <c r="BF7" i="16"/>
  <c r="BE7" i="16"/>
  <c r="BD7" i="16"/>
  <c r="BC7" i="16"/>
  <c r="BB7" i="16"/>
  <c r="AY7" i="16"/>
  <c r="AX7" i="16"/>
  <c r="AW7" i="16"/>
  <c r="AV7" i="16"/>
  <c r="AT7" i="16"/>
  <c r="AS7" i="16"/>
  <c r="AR7" i="16"/>
  <c r="AQ7" i="16"/>
  <c r="AP7" i="16"/>
  <c r="AO7" i="16"/>
  <c r="AN7" i="16"/>
  <c r="AM7" i="16"/>
  <c r="AL7" i="16"/>
  <c r="AK7" i="16"/>
  <c r="AJ7" i="16"/>
  <c r="AI7" i="16"/>
  <c r="AH7" i="16"/>
  <c r="AG7" i="16"/>
  <c r="AF7" i="16"/>
  <c r="AE7" i="16"/>
  <c r="AD7" i="16"/>
  <c r="AB7" i="16"/>
  <c r="AA7" i="16"/>
  <c r="Z7" i="16"/>
  <c r="Y7" i="16"/>
  <c r="X7" i="16"/>
  <c r="W7" i="16"/>
  <c r="V7" i="16"/>
  <c r="U7" i="16"/>
  <c r="T7" i="16"/>
  <c r="S7" i="16"/>
  <c r="R7" i="16"/>
  <c r="Q7" i="16"/>
  <c r="P7" i="16"/>
  <c r="O7" i="16"/>
  <c r="N7" i="16"/>
  <c r="K7" i="16"/>
  <c r="J7" i="16"/>
  <c r="I7" i="16"/>
  <c r="H7" i="16"/>
  <c r="G7" i="16"/>
  <c r="F7" i="16"/>
  <c r="E7" i="16"/>
  <c r="D7" i="16"/>
  <c r="C7" i="16"/>
  <c r="B7" i="16"/>
  <c r="BJ4" i="16"/>
  <c r="BI4" i="16"/>
  <c r="BF4" i="16"/>
  <c r="BE4" i="16"/>
  <c r="BD4" i="16"/>
  <c r="BA4" i="16"/>
  <c r="AX4" i="16"/>
  <c r="AW4" i="16"/>
  <c r="AV4" i="16"/>
  <c r="AU4" i="16"/>
  <c r="AG4" i="16"/>
  <c r="AE4" i="16"/>
  <c r="AC4" i="16"/>
  <c r="AB4" i="16"/>
  <c r="AA4" i="16"/>
  <c r="U4" i="16"/>
  <c r="R4" i="16"/>
  <c r="Q4" i="16"/>
  <c r="P4" i="16"/>
  <c r="O4" i="16"/>
  <c r="N4" i="16"/>
  <c r="M4" i="16"/>
  <c r="L4" i="16"/>
  <c r="K4" i="16"/>
  <c r="J4" i="16"/>
  <c r="I4" i="16"/>
  <c r="H4" i="16"/>
  <c r="F4" i="16"/>
  <c r="E4" i="16"/>
  <c r="C4" i="16"/>
  <c r="B4" i="16"/>
  <c r="BJ6" i="16"/>
  <c r="BI6" i="16"/>
  <c r="BF6" i="16"/>
  <c r="BE6" i="16"/>
  <c r="BD6" i="16"/>
  <c r="BA6" i="16"/>
  <c r="AX6" i="16"/>
  <c r="AW6" i="16"/>
  <c r="AV6" i="16"/>
  <c r="AG6" i="16"/>
  <c r="AE6" i="16"/>
  <c r="AC6" i="16"/>
  <c r="AB6" i="16"/>
  <c r="AA6" i="16"/>
  <c r="U6" i="16"/>
  <c r="R6" i="16"/>
  <c r="Q6" i="16"/>
  <c r="P6" i="16"/>
  <c r="O6" i="16"/>
  <c r="N6" i="16"/>
  <c r="M6" i="16"/>
  <c r="L6" i="16"/>
  <c r="K6" i="16"/>
  <c r="J6" i="16"/>
  <c r="I6" i="16"/>
  <c r="H6" i="16"/>
  <c r="F6" i="16"/>
  <c r="E6" i="16"/>
  <c r="C6" i="16"/>
  <c r="B6" i="16"/>
  <c r="BJ5" i="16"/>
  <c r="BI5" i="16"/>
  <c r="BF5" i="16"/>
  <c r="BE5" i="16"/>
  <c r="BD5" i="16"/>
  <c r="BA5" i="16"/>
  <c r="AX5" i="16"/>
  <c r="AW5" i="16"/>
  <c r="AV5" i="16"/>
  <c r="AU5" i="16"/>
  <c r="AG5" i="16"/>
  <c r="AE5" i="16"/>
  <c r="AC5" i="16"/>
  <c r="AB5" i="16"/>
  <c r="AA5" i="16"/>
  <c r="U5" i="16"/>
  <c r="R5" i="16"/>
  <c r="Q5" i="16"/>
  <c r="P5" i="16"/>
  <c r="O5" i="16"/>
  <c r="N5" i="16"/>
  <c r="M5" i="16"/>
  <c r="L5" i="16"/>
  <c r="K5" i="16"/>
  <c r="J5" i="16"/>
  <c r="I5" i="16"/>
  <c r="H5" i="16"/>
  <c r="F5" i="16"/>
  <c r="E5" i="16"/>
  <c r="C5" i="16"/>
  <c r="B5" i="16"/>
  <c r="BJ14" i="16"/>
  <c r="BH14" i="16"/>
  <c r="BG14" i="16"/>
  <c r="BF14" i="16"/>
  <c r="BE14" i="16"/>
  <c r="BD14" i="16"/>
  <c r="BC14" i="16"/>
  <c r="BB14" i="16"/>
  <c r="AY14" i="16"/>
  <c r="AX14" i="16"/>
  <c r="AW14" i="16"/>
  <c r="AV14" i="16"/>
  <c r="AT14" i="16"/>
  <c r="AS14" i="16"/>
  <c r="AR14" i="16"/>
  <c r="AQ14" i="16"/>
  <c r="AP14" i="16"/>
  <c r="AO14" i="16"/>
  <c r="AN14" i="16"/>
  <c r="AM14" i="16"/>
  <c r="AL14" i="16"/>
  <c r="AK14" i="16"/>
  <c r="AJ14" i="16"/>
  <c r="AI14" i="16"/>
  <c r="AH14" i="16"/>
  <c r="AG14" i="16"/>
  <c r="AF14" i="16"/>
  <c r="AE14" i="16"/>
  <c r="AD14" i="16"/>
  <c r="AB14" i="16"/>
  <c r="AA14" i="16"/>
  <c r="Z14" i="16"/>
  <c r="Y14" i="16"/>
  <c r="X14" i="16"/>
  <c r="W14" i="16"/>
  <c r="V14" i="16"/>
  <c r="U14" i="16"/>
  <c r="T14" i="16"/>
  <c r="S14" i="16"/>
  <c r="R14" i="16"/>
  <c r="Q14" i="16"/>
  <c r="P14" i="16"/>
  <c r="O14" i="16"/>
  <c r="N14" i="16"/>
  <c r="K14" i="16"/>
  <c r="J14" i="16"/>
  <c r="I14" i="16"/>
  <c r="H14" i="16"/>
  <c r="G14" i="16"/>
  <c r="F14" i="16"/>
  <c r="E14" i="16"/>
  <c r="D14" i="16"/>
  <c r="C14" i="16"/>
  <c r="B14" i="16"/>
  <c r="BJ3" i="16"/>
  <c r="BI3" i="16"/>
  <c r="BF3" i="16"/>
  <c r="BE3" i="16"/>
  <c r="BD3" i="16"/>
  <c r="BA3" i="16"/>
  <c r="AX3" i="16"/>
  <c r="AW3" i="16"/>
  <c r="AV3" i="16"/>
  <c r="AG3" i="16"/>
  <c r="AE3" i="16"/>
  <c r="AC3" i="16"/>
  <c r="AB3" i="16"/>
  <c r="AA3" i="16"/>
  <c r="U3" i="16"/>
  <c r="R3" i="16"/>
  <c r="Q3" i="16"/>
  <c r="P3" i="16"/>
  <c r="O3" i="16"/>
  <c r="N3" i="16"/>
  <c r="M3" i="16"/>
  <c r="L3" i="16"/>
  <c r="K3" i="16"/>
  <c r="J3" i="16"/>
  <c r="I3" i="16"/>
  <c r="H3" i="16"/>
  <c r="F3" i="16"/>
  <c r="E3" i="16"/>
  <c r="C3" i="16"/>
  <c r="B3" i="16"/>
  <c r="BJ13" i="16"/>
  <c r="BH13" i="16"/>
  <c r="BG13" i="16"/>
  <c r="BF13" i="16"/>
  <c r="BE13" i="16"/>
  <c r="BD13" i="16"/>
  <c r="BC13" i="16"/>
  <c r="BB13" i="16"/>
  <c r="AY13" i="16"/>
  <c r="AX13" i="16"/>
  <c r="AW13" i="16"/>
  <c r="AV13" i="16"/>
  <c r="AT13" i="16"/>
  <c r="AS13" i="16"/>
  <c r="AR13" i="16"/>
  <c r="AQ13" i="16"/>
  <c r="AP13" i="16"/>
  <c r="AO13" i="16"/>
  <c r="AN13" i="16"/>
  <c r="AM13" i="16"/>
  <c r="AL13" i="16"/>
  <c r="AK13" i="16"/>
  <c r="AJ13" i="16"/>
  <c r="AI13" i="16"/>
  <c r="AH13" i="16"/>
  <c r="AG13" i="16"/>
  <c r="AF13" i="16"/>
  <c r="AE13" i="16"/>
  <c r="AD13" i="16"/>
  <c r="AB13" i="16"/>
  <c r="AA13" i="16"/>
  <c r="Z13" i="16"/>
  <c r="Y13" i="16"/>
  <c r="X13" i="16"/>
  <c r="W13" i="16"/>
  <c r="V13" i="16"/>
  <c r="U13" i="16"/>
  <c r="T13" i="16"/>
  <c r="S13" i="16"/>
  <c r="R13" i="16"/>
  <c r="Q13" i="16"/>
  <c r="P13" i="16"/>
  <c r="O13" i="16"/>
  <c r="N13" i="16"/>
  <c r="K13" i="16"/>
  <c r="J13" i="16"/>
  <c r="I13" i="16"/>
  <c r="H13" i="16"/>
  <c r="G13" i="16"/>
  <c r="F13" i="16"/>
  <c r="E13" i="16"/>
  <c r="D13" i="16"/>
  <c r="C13" i="16"/>
  <c r="B13" i="16"/>
  <c r="BJ12" i="16"/>
  <c r="BH12" i="16"/>
  <c r="BG12" i="16"/>
  <c r="BF12" i="16"/>
  <c r="BE12" i="16"/>
  <c r="BD12" i="16"/>
  <c r="BC12" i="16"/>
  <c r="BB12" i="16"/>
  <c r="AY12" i="16"/>
  <c r="AX12" i="16"/>
  <c r="AW12" i="16"/>
  <c r="AV12" i="16"/>
  <c r="AT12" i="16"/>
  <c r="AS12" i="16"/>
  <c r="AR12" i="16"/>
  <c r="AQ12" i="16"/>
  <c r="AP12" i="16"/>
  <c r="AO12" i="16"/>
  <c r="AN12" i="16"/>
  <c r="AM12" i="16"/>
  <c r="AL12" i="16"/>
  <c r="AK12" i="16"/>
  <c r="AJ12" i="16"/>
  <c r="AI12" i="16"/>
  <c r="AH12" i="16"/>
  <c r="AG12" i="16"/>
  <c r="AF12" i="16"/>
  <c r="AE12" i="16"/>
  <c r="AD12" i="16"/>
  <c r="AB12" i="16"/>
  <c r="AA12" i="16"/>
  <c r="Z12" i="16"/>
  <c r="Y12" i="16"/>
  <c r="X12" i="16"/>
  <c r="W12" i="16"/>
  <c r="V12" i="16"/>
  <c r="U12" i="16"/>
  <c r="T12" i="16"/>
  <c r="S12" i="16"/>
  <c r="R12" i="16"/>
  <c r="Q12" i="16"/>
  <c r="P12" i="16"/>
  <c r="O12" i="16"/>
  <c r="N12" i="16"/>
  <c r="K12" i="16"/>
  <c r="J12" i="16"/>
  <c r="I12" i="16"/>
  <c r="H12" i="16"/>
  <c r="G12" i="16"/>
  <c r="F12" i="16"/>
  <c r="E12" i="16"/>
  <c r="D12" i="16"/>
  <c r="C12" i="16"/>
  <c r="B12" i="16"/>
  <c r="BJ38" i="15"/>
  <c r="BH38" i="15"/>
  <c r="BG38" i="15"/>
  <c r="BF38" i="15"/>
  <c r="BE38" i="15"/>
  <c r="BD38" i="15"/>
  <c r="BC38" i="15"/>
  <c r="BB38" i="15"/>
  <c r="AY38" i="15"/>
  <c r="AX38" i="15"/>
  <c r="AW38" i="15"/>
  <c r="AV38" i="15"/>
  <c r="AT38" i="15"/>
  <c r="AS38" i="15"/>
  <c r="AR38" i="15"/>
  <c r="AQ38" i="15"/>
  <c r="AP38" i="15"/>
  <c r="AO38" i="15"/>
  <c r="AN38" i="15"/>
  <c r="AM38" i="15"/>
  <c r="AL38" i="15"/>
  <c r="AK38" i="15"/>
  <c r="AJ38" i="15"/>
  <c r="AI38" i="15"/>
  <c r="AH38" i="15"/>
  <c r="AG38" i="15"/>
  <c r="AF38" i="15"/>
  <c r="AE38" i="15"/>
  <c r="AD38" i="15"/>
  <c r="AB38" i="15"/>
  <c r="AA38" i="15"/>
  <c r="Z38" i="15"/>
  <c r="Y38" i="15"/>
  <c r="X38" i="15"/>
  <c r="W38" i="15"/>
  <c r="V38" i="15"/>
  <c r="U38" i="15"/>
  <c r="T38" i="15"/>
  <c r="S38" i="15"/>
  <c r="R38" i="15"/>
  <c r="Q38" i="15"/>
  <c r="P38" i="15"/>
  <c r="O38" i="15"/>
  <c r="N38" i="15"/>
  <c r="K38" i="15"/>
  <c r="J38" i="15"/>
  <c r="I38" i="15"/>
  <c r="H38" i="15"/>
  <c r="G38" i="15"/>
  <c r="F38" i="15"/>
  <c r="E38" i="15"/>
  <c r="D38" i="15"/>
  <c r="C38" i="15"/>
  <c r="B38" i="15"/>
  <c r="BJ36" i="15"/>
  <c r="BH36" i="15"/>
  <c r="BG36" i="15"/>
  <c r="BF36" i="15"/>
  <c r="BE36" i="15"/>
  <c r="BD36" i="15"/>
  <c r="BC36" i="15"/>
  <c r="BB36" i="15"/>
  <c r="AY36" i="15"/>
  <c r="AX36" i="15"/>
  <c r="AW36" i="15"/>
  <c r="AV36" i="15"/>
  <c r="AT36" i="15"/>
  <c r="AS36" i="15"/>
  <c r="AR36" i="15"/>
  <c r="AQ36" i="15"/>
  <c r="AP36" i="15"/>
  <c r="AO36" i="15"/>
  <c r="AN36" i="15"/>
  <c r="AM36" i="15"/>
  <c r="AL36" i="15"/>
  <c r="AK36" i="15"/>
  <c r="AJ36" i="15"/>
  <c r="AI36" i="15"/>
  <c r="AH36" i="15"/>
  <c r="AG36" i="15"/>
  <c r="AF36" i="15"/>
  <c r="AE36" i="15"/>
  <c r="AD36" i="15"/>
  <c r="AB36" i="15"/>
  <c r="AA36" i="15"/>
  <c r="Z36" i="15"/>
  <c r="Y36" i="15"/>
  <c r="X36" i="15"/>
  <c r="W36" i="15"/>
  <c r="V36" i="15"/>
  <c r="U36" i="15"/>
  <c r="T36" i="15"/>
  <c r="S36" i="15"/>
  <c r="R36" i="15"/>
  <c r="Q36" i="15"/>
  <c r="P36" i="15"/>
  <c r="O36" i="15"/>
  <c r="N36" i="15"/>
  <c r="K36" i="15"/>
  <c r="J36" i="15"/>
  <c r="I36" i="15"/>
  <c r="H36" i="15"/>
  <c r="G36" i="15"/>
  <c r="F36" i="15"/>
  <c r="E36" i="15"/>
  <c r="D36" i="15"/>
  <c r="C36" i="15"/>
  <c r="B36" i="15"/>
  <c r="BJ37" i="15"/>
  <c r="BI37" i="15"/>
  <c r="BF37" i="15"/>
  <c r="BE37" i="15"/>
  <c r="BD37" i="15"/>
  <c r="BA37" i="15"/>
  <c r="AX37" i="15"/>
  <c r="AW37" i="15"/>
  <c r="AV37" i="15"/>
  <c r="AU37" i="15"/>
  <c r="AG37" i="15"/>
  <c r="AE37" i="15"/>
  <c r="AC37" i="15"/>
  <c r="AB37" i="15"/>
  <c r="AA37" i="15"/>
  <c r="U37" i="15"/>
  <c r="R37" i="15"/>
  <c r="Q37" i="15"/>
  <c r="P37" i="15"/>
  <c r="O37" i="15"/>
  <c r="N37" i="15"/>
  <c r="M37" i="15"/>
  <c r="L37" i="15"/>
  <c r="K37" i="15"/>
  <c r="J37" i="15"/>
  <c r="I37" i="15"/>
  <c r="H37" i="15"/>
  <c r="F37" i="15"/>
  <c r="E37" i="15"/>
  <c r="C37" i="15"/>
  <c r="B37" i="15"/>
  <c r="BJ35" i="15"/>
  <c r="BI35" i="15"/>
  <c r="BF35" i="15"/>
  <c r="BE35" i="15"/>
  <c r="BD35" i="15"/>
  <c r="BA35" i="15"/>
  <c r="AX35" i="15"/>
  <c r="AW35" i="15"/>
  <c r="AV35" i="15"/>
  <c r="AU35" i="15"/>
  <c r="AG35" i="15"/>
  <c r="AE35" i="15"/>
  <c r="AC35" i="15"/>
  <c r="AB35" i="15"/>
  <c r="AA35" i="15"/>
  <c r="U35" i="15"/>
  <c r="R35" i="15"/>
  <c r="Q35" i="15"/>
  <c r="P35" i="15"/>
  <c r="O35" i="15"/>
  <c r="N35" i="15"/>
  <c r="M35" i="15"/>
  <c r="L35" i="15"/>
  <c r="K35" i="15"/>
  <c r="J35" i="15"/>
  <c r="I35" i="15"/>
  <c r="H35" i="15"/>
  <c r="F35" i="15"/>
  <c r="E35" i="15"/>
  <c r="C35" i="15"/>
  <c r="B35" i="15"/>
  <c r="BT34" i="15"/>
  <c r="BO34" i="15"/>
  <c r="BN34" i="15"/>
  <c r="BJ34" i="15"/>
  <c r="BH34" i="15"/>
  <c r="BG34" i="15"/>
  <c r="BF34" i="15"/>
  <c r="BE34" i="15"/>
  <c r="BD34" i="15"/>
  <c r="BC34" i="15"/>
  <c r="BB34" i="15"/>
  <c r="AY34" i="15"/>
  <c r="AX34" i="15"/>
  <c r="AW34" i="15"/>
  <c r="AV34" i="15"/>
  <c r="AT34" i="15"/>
  <c r="AS34" i="15"/>
  <c r="AR34" i="15"/>
  <c r="AQ34" i="15"/>
  <c r="AP34" i="15"/>
  <c r="AO34" i="15"/>
  <c r="AN34" i="15"/>
  <c r="AM34" i="15"/>
  <c r="AL34" i="15"/>
  <c r="AK34" i="15"/>
  <c r="AJ34" i="15"/>
  <c r="AI34" i="15"/>
  <c r="AH34" i="15"/>
  <c r="AG34" i="15"/>
  <c r="AF34" i="15"/>
  <c r="AE34" i="15"/>
  <c r="AD34" i="15"/>
  <c r="AB34" i="15"/>
  <c r="AA34" i="15"/>
  <c r="Z34" i="15"/>
  <c r="Y34" i="15"/>
  <c r="X34" i="15"/>
  <c r="W34" i="15"/>
  <c r="V34" i="15"/>
  <c r="U34" i="15"/>
  <c r="T34" i="15"/>
  <c r="S34" i="15"/>
  <c r="R34" i="15"/>
  <c r="Q34" i="15"/>
  <c r="P34" i="15"/>
  <c r="O34" i="15"/>
  <c r="N34" i="15"/>
  <c r="K34" i="15"/>
  <c r="J34" i="15"/>
  <c r="I34" i="15"/>
  <c r="H34" i="15"/>
  <c r="G34" i="15"/>
  <c r="F34" i="15"/>
  <c r="E34" i="15"/>
  <c r="D34" i="15"/>
  <c r="C34" i="15"/>
  <c r="B34" i="15"/>
  <c r="BJ33" i="15"/>
  <c r="BH33" i="15"/>
  <c r="BG33" i="15"/>
  <c r="BF33" i="15"/>
  <c r="BE33" i="15"/>
  <c r="BD33" i="15"/>
  <c r="BC33" i="15"/>
  <c r="BB33" i="15"/>
  <c r="AY33" i="15"/>
  <c r="AX33" i="15"/>
  <c r="AW33" i="15"/>
  <c r="AV33" i="15"/>
  <c r="AT33" i="15"/>
  <c r="AS33" i="15"/>
  <c r="AR33" i="15"/>
  <c r="AQ33" i="15"/>
  <c r="AP33" i="15"/>
  <c r="AO33" i="15"/>
  <c r="AN33" i="15"/>
  <c r="AM33" i="15"/>
  <c r="AL33" i="15"/>
  <c r="AK33" i="15"/>
  <c r="AJ33" i="15"/>
  <c r="AI33" i="15"/>
  <c r="AH33" i="15"/>
  <c r="AG33" i="15"/>
  <c r="AF33" i="15"/>
  <c r="AE33" i="15"/>
  <c r="AD33" i="15"/>
  <c r="AB33" i="15"/>
  <c r="AA33" i="15"/>
  <c r="Z33" i="15"/>
  <c r="Y33" i="15"/>
  <c r="X33" i="15"/>
  <c r="W33" i="15"/>
  <c r="V33" i="15"/>
  <c r="U33" i="15"/>
  <c r="T33" i="15"/>
  <c r="S33" i="15"/>
  <c r="R33" i="15"/>
  <c r="Q33" i="15"/>
  <c r="P33" i="15"/>
  <c r="O33" i="15"/>
  <c r="N33" i="15"/>
  <c r="K33" i="15"/>
  <c r="J33" i="15"/>
  <c r="I33" i="15"/>
  <c r="H33" i="15"/>
  <c r="G33" i="15"/>
  <c r="F33" i="15"/>
  <c r="E33" i="15"/>
  <c r="D33" i="15"/>
  <c r="C33" i="15"/>
  <c r="B33" i="15"/>
  <c r="BJ29" i="15"/>
  <c r="BH29" i="15"/>
  <c r="BG29" i="15"/>
  <c r="BF29" i="15"/>
  <c r="BE29" i="15"/>
  <c r="BD29" i="15"/>
  <c r="BC29" i="15"/>
  <c r="BB29" i="15"/>
  <c r="AY29" i="15"/>
  <c r="AX29" i="15"/>
  <c r="AW29" i="15"/>
  <c r="AV29" i="15"/>
  <c r="AT29" i="15"/>
  <c r="AS29" i="15"/>
  <c r="AR29" i="15"/>
  <c r="AQ29" i="15"/>
  <c r="AP29" i="15"/>
  <c r="AO29" i="15"/>
  <c r="AN29" i="15"/>
  <c r="AM29" i="15"/>
  <c r="AL29" i="15"/>
  <c r="AK29" i="15"/>
  <c r="AJ29" i="15"/>
  <c r="AI29" i="15"/>
  <c r="AH29" i="15"/>
  <c r="AG29" i="15"/>
  <c r="AF29" i="15"/>
  <c r="AE29" i="15"/>
  <c r="AD29" i="15"/>
  <c r="AB29" i="15"/>
  <c r="AA29" i="15"/>
  <c r="Z29" i="15"/>
  <c r="Y29" i="15"/>
  <c r="X29" i="15"/>
  <c r="W29" i="15"/>
  <c r="V29" i="15"/>
  <c r="U29" i="15"/>
  <c r="T29" i="15"/>
  <c r="S29" i="15"/>
  <c r="R29" i="15"/>
  <c r="Q29" i="15"/>
  <c r="P29" i="15"/>
  <c r="O29" i="15"/>
  <c r="N29" i="15"/>
  <c r="K29" i="15"/>
  <c r="J29" i="15"/>
  <c r="I29" i="15"/>
  <c r="H29" i="15"/>
  <c r="G29" i="15"/>
  <c r="F29" i="15"/>
  <c r="E29" i="15"/>
  <c r="D29" i="15"/>
  <c r="C29" i="15"/>
  <c r="B29" i="15"/>
  <c r="BJ28" i="15"/>
  <c r="BH28" i="15"/>
  <c r="BG28" i="15"/>
  <c r="BF28" i="15"/>
  <c r="BE28" i="15"/>
  <c r="BD28" i="15"/>
  <c r="BC28" i="15"/>
  <c r="BB28" i="15"/>
  <c r="AY28" i="15"/>
  <c r="AX28" i="15"/>
  <c r="AW28" i="15"/>
  <c r="AV28" i="15"/>
  <c r="AT28" i="15"/>
  <c r="AS28" i="15"/>
  <c r="AR28" i="15"/>
  <c r="AQ28" i="15"/>
  <c r="AP28" i="15"/>
  <c r="AO28" i="15"/>
  <c r="AN28" i="15"/>
  <c r="AM28" i="15"/>
  <c r="AL28" i="15"/>
  <c r="AK28" i="15"/>
  <c r="AJ28" i="15"/>
  <c r="AI28" i="15"/>
  <c r="AH28" i="15"/>
  <c r="AG28" i="15"/>
  <c r="AF28" i="15"/>
  <c r="AE28" i="15"/>
  <c r="AD28" i="15"/>
  <c r="AB28" i="15"/>
  <c r="AA28" i="15"/>
  <c r="Z28" i="15"/>
  <c r="Y28" i="15"/>
  <c r="X28" i="15"/>
  <c r="W28" i="15"/>
  <c r="V28" i="15"/>
  <c r="U28" i="15"/>
  <c r="T28" i="15"/>
  <c r="S28" i="15"/>
  <c r="R28" i="15"/>
  <c r="Q28" i="15"/>
  <c r="P28" i="15"/>
  <c r="O28" i="15"/>
  <c r="N28" i="15"/>
  <c r="K28" i="15"/>
  <c r="J28" i="15"/>
  <c r="I28" i="15"/>
  <c r="H28" i="15"/>
  <c r="G28" i="15"/>
  <c r="F28" i="15"/>
  <c r="E28" i="15"/>
  <c r="D28" i="15"/>
  <c r="C28" i="15"/>
  <c r="B28" i="15"/>
  <c r="BT27" i="15"/>
  <c r="BJ27" i="15"/>
  <c r="BH27" i="15"/>
  <c r="BG27" i="15"/>
  <c r="BF27" i="15"/>
  <c r="BE27" i="15"/>
  <c r="BD27" i="15"/>
  <c r="BC27" i="15"/>
  <c r="BB27" i="15"/>
  <c r="AY27" i="15"/>
  <c r="AX27" i="15"/>
  <c r="AW27" i="15"/>
  <c r="AV27" i="15"/>
  <c r="AT27" i="15"/>
  <c r="AS27" i="15"/>
  <c r="AR27" i="15"/>
  <c r="AQ27" i="15"/>
  <c r="AP27" i="15"/>
  <c r="AO27" i="15"/>
  <c r="AN27" i="15"/>
  <c r="AM27" i="15"/>
  <c r="AL27" i="15"/>
  <c r="AK27" i="15"/>
  <c r="AJ27" i="15"/>
  <c r="AI27" i="15"/>
  <c r="AH27" i="15"/>
  <c r="AG27" i="15"/>
  <c r="AF27" i="15"/>
  <c r="AE27" i="15"/>
  <c r="AD27" i="15"/>
  <c r="AB27" i="15"/>
  <c r="AA27" i="15"/>
  <c r="Z27" i="15"/>
  <c r="Y27" i="15"/>
  <c r="X27" i="15"/>
  <c r="W27" i="15"/>
  <c r="V27" i="15"/>
  <c r="U27" i="15"/>
  <c r="T27" i="15"/>
  <c r="S27" i="15"/>
  <c r="R27" i="15"/>
  <c r="Q27" i="15"/>
  <c r="P27" i="15"/>
  <c r="O27" i="15"/>
  <c r="N27" i="15"/>
  <c r="K27" i="15"/>
  <c r="J27" i="15"/>
  <c r="I27" i="15"/>
  <c r="H27" i="15"/>
  <c r="G27" i="15"/>
  <c r="F27" i="15"/>
  <c r="E27" i="15"/>
  <c r="D27" i="15"/>
  <c r="C27" i="15"/>
  <c r="B27" i="15"/>
  <c r="BJ26" i="15"/>
  <c r="BH26" i="15"/>
  <c r="BG26" i="15"/>
  <c r="BF26" i="15"/>
  <c r="BE26" i="15"/>
  <c r="BD26" i="15"/>
  <c r="BC26" i="15"/>
  <c r="BB26" i="15"/>
  <c r="AY26" i="15"/>
  <c r="AX26" i="15"/>
  <c r="AW26" i="15"/>
  <c r="AV26" i="15"/>
  <c r="AT26" i="15"/>
  <c r="AS26" i="15"/>
  <c r="AR26" i="15"/>
  <c r="AQ26" i="15"/>
  <c r="AP26" i="15"/>
  <c r="AO26" i="15"/>
  <c r="AN26" i="15"/>
  <c r="AM26" i="15"/>
  <c r="AL26" i="15"/>
  <c r="AK26" i="15"/>
  <c r="AJ26" i="15"/>
  <c r="AI26" i="15"/>
  <c r="AH26" i="15"/>
  <c r="AG26" i="15"/>
  <c r="AF26" i="15"/>
  <c r="AE26" i="15"/>
  <c r="AD26" i="15"/>
  <c r="AB26" i="15"/>
  <c r="AA26" i="15"/>
  <c r="Z26" i="15"/>
  <c r="Y26" i="15"/>
  <c r="X26" i="15"/>
  <c r="W26" i="15"/>
  <c r="V26" i="15"/>
  <c r="U26" i="15"/>
  <c r="T26" i="15"/>
  <c r="S26" i="15"/>
  <c r="R26" i="15"/>
  <c r="Q26" i="15"/>
  <c r="P26" i="15"/>
  <c r="O26" i="15"/>
  <c r="N26" i="15"/>
  <c r="K26" i="15"/>
  <c r="J26" i="15"/>
  <c r="I26" i="15"/>
  <c r="H26" i="15"/>
  <c r="G26" i="15"/>
  <c r="F26" i="15"/>
  <c r="E26" i="15"/>
  <c r="D26" i="15"/>
  <c r="C26" i="15"/>
  <c r="B26" i="15"/>
  <c r="BJ25" i="15"/>
  <c r="BH25" i="15"/>
  <c r="BG25" i="15"/>
  <c r="BF25" i="15"/>
  <c r="BE25" i="15"/>
  <c r="BD25" i="15"/>
  <c r="BC25" i="15"/>
  <c r="BB25" i="15"/>
  <c r="AY25" i="15"/>
  <c r="AX25" i="15"/>
  <c r="AW25" i="15"/>
  <c r="AV25" i="15"/>
  <c r="AT25" i="15"/>
  <c r="AS25" i="15"/>
  <c r="AR25" i="15"/>
  <c r="AQ25" i="15"/>
  <c r="AP25" i="15"/>
  <c r="AO25" i="15"/>
  <c r="AN25" i="15"/>
  <c r="AM25" i="15"/>
  <c r="AL25" i="15"/>
  <c r="AK25" i="15"/>
  <c r="AJ25" i="15"/>
  <c r="AI25" i="15"/>
  <c r="AH25" i="15"/>
  <c r="AG25" i="15"/>
  <c r="AF25" i="15"/>
  <c r="AE25" i="15"/>
  <c r="AD25" i="15"/>
  <c r="AB25" i="15"/>
  <c r="AA25" i="15"/>
  <c r="Z25" i="15"/>
  <c r="Y25" i="15"/>
  <c r="X25" i="15"/>
  <c r="W25" i="15"/>
  <c r="V25" i="15"/>
  <c r="U25" i="15"/>
  <c r="T25" i="15"/>
  <c r="S25" i="15"/>
  <c r="R25" i="15"/>
  <c r="Q25" i="15"/>
  <c r="P25" i="15"/>
  <c r="O25" i="15"/>
  <c r="N25" i="15"/>
  <c r="K25" i="15"/>
  <c r="J25" i="15"/>
  <c r="I25" i="15"/>
  <c r="H25" i="15"/>
  <c r="G25" i="15"/>
  <c r="F25" i="15"/>
  <c r="E25" i="15"/>
  <c r="D25" i="15"/>
  <c r="C25" i="15"/>
  <c r="B25" i="15"/>
  <c r="BJ23" i="15"/>
  <c r="BH23" i="15"/>
  <c r="BG23" i="15"/>
  <c r="BF23" i="15"/>
  <c r="BE23" i="15"/>
  <c r="BD23" i="15"/>
  <c r="BC23" i="15"/>
  <c r="BB23" i="15"/>
  <c r="AY23" i="15"/>
  <c r="AX23" i="15"/>
  <c r="AW23" i="15"/>
  <c r="AV23" i="15"/>
  <c r="AT23" i="15"/>
  <c r="AS23" i="15"/>
  <c r="AR23" i="15"/>
  <c r="AQ23" i="15"/>
  <c r="AP23" i="15"/>
  <c r="AO23" i="15"/>
  <c r="AN23" i="15"/>
  <c r="AM23" i="15"/>
  <c r="AL23" i="15"/>
  <c r="AK23" i="15"/>
  <c r="AJ23" i="15"/>
  <c r="AI23" i="15"/>
  <c r="AH23" i="15"/>
  <c r="AG23" i="15"/>
  <c r="AF23" i="15"/>
  <c r="AE23" i="15"/>
  <c r="AD23" i="15"/>
  <c r="AB23" i="15"/>
  <c r="AA23" i="15"/>
  <c r="Z23" i="15"/>
  <c r="Y23" i="15"/>
  <c r="X23" i="15"/>
  <c r="W23" i="15"/>
  <c r="V23" i="15"/>
  <c r="U23" i="15"/>
  <c r="T23" i="15"/>
  <c r="S23" i="15"/>
  <c r="R23" i="15"/>
  <c r="Q23" i="15"/>
  <c r="P23" i="15"/>
  <c r="O23" i="15"/>
  <c r="N23" i="15"/>
  <c r="K23" i="15"/>
  <c r="J23" i="15"/>
  <c r="I23" i="15"/>
  <c r="H23" i="15"/>
  <c r="G23" i="15"/>
  <c r="F23" i="15"/>
  <c r="E23" i="15"/>
  <c r="D23" i="15"/>
  <c r="C23" i="15"/>
  <c r="B23" i="15"/>
  <c r="BJ32" i="15"/>
  <c r="BH32" i="15"/>
  <c r="BG32" i="15"/>
  <c r="BF32" i="15"/>
  <c r="BE32" i="15"/>
  <c r="BD32" i="15"/>
  <c r="BC32" i="15"/>
  <c r="BB32" i="15"/>
  <c r="AY32" i="15"/>
  <c r="AX32" i="15"/>
  <c r="AW32" i="15"/>
  <c r="AV32" i="15"/>
  <c r="AT32" i="15"/>
  <c r="AS32" i="15"/>
  <c r="AR32" i="15"/>
  <c r="AQ32" i="15"/>
  <c r="AP32" i="15"/>
  <c r="AO32" i="15"/>
  <c r="AN32" i="15"/>
  <c r="AM32" i="15"/>
  <c r="AL32" i="15"/>
  <c r="AK32" i="15"/>
  <c r="AJ32" i="15"/>
  <c r="AI32" i="15"/>
  <c r="AH32" i="15"/>
  <c r="AG32" i="15"/>
  <c r="AF32" i="15"/>
  <c r="AE32" i="15"/>
  <c r="AD32" i="15"/>
  <c r="AB32" i="15"/>
  <c r="AA32" i="15"/>
  <c r="Z32" i="15"/>
  <c r="Y32" i="15"/>
  <c r="X32" i="15"/>
  <c r="W32" i="15"/>
  <c r="V32" i="15"/>
  <c r="U32" i="15"/>
  <c r="T32" i="15"/>
  <c r="S32" i="15"/>
  <c r="R32" i="15"/>
  <c r="Q32" i="15"/>
  <c r="P32" i="15"/>
  <c r="O32" i="15"/>
  <c r="N32" i="15"/>
  <c r="K32" i="15"/>
  <c r="J32" i="15"/>
  <c r="I32" i="15"/>
  <c r="H32" i="15"/>
  <c r="G32" i="15"/>
  <c r="F32" i="15"/>
  <c r="E32" i="15"/>
  <c r="D32" i="15"/>
  <c r="C32" i="15"/>
  <c r="B32" i="15"/>
  <c r="BJ31" i="15"/>
  <c r="BH31" i="15"/>
  <c r="BG31" i="15"/>
  <c r="BF31" i="15"/>
  <c r="BE31" i="15"/>
  <c r="BD31" i="15"/>
  <c r="BC31" i="15"/>
  <c r="BB31" i="15"/>
  <c r="AY31" i="15"/>
  <c r="AX31" i="15"/>
  <c r="AW31" i="15"/>
  <c r="AV31" i="15"/>
  <c r="AT31" i="15"/>
  <c r="AS31" i="15"/>
  <c r="AR31" i="15"/>
  <c r="AQ31" i="15"/>
  <c r="AP31" i="15"/>
  <c r="AO31" i="15"/>
  <c r="AN31" i="15"/>
  <c r="AM31" i="15"/>
  <c r="AL31" i="15"/>
  <c r="AK31" i="15"/>
  <c r="AJ31" i="15"/>
  <c r="AI31" i="15"/>
  <c r="AH31" i="15"/>
  <c r="AG31" i="15"/>
  <c r="AF31" i="15"/>
  <c r="AE31" i="15"/>
  <c r="AD31" i="15"/>
  <c r="AB31" i="15"/>
  <c r="AA31" i="15"/>
  <c r="Z31" i="15"/>
  <c r="Y31" i="15"/>
  <c r="X31" i="15"/>
  <c r="W31" i="15"/>
  <c r="V31" i="15"/>
  <c r="U31" i="15"/>
  <c r="T31" i="15"/>
  <c r="S31" i="15"/>
  <c r="R31" i="15"/>
  <c r="Q31" i="15"/>
  <c r="P31" i="15"/>
  <c r="O31" i="15"/>
  <c r="N31" i="15"/>
  <c r="K31" i="15"/>
  <c r="J31" i="15"/>
  <c r="I31" i="15"/>
  <c r="H31" i="15"/>
  <c r="G31" i="15"/>
  <c r="F31" i="15"/>
  <c r="E31" i="15"/>
  <c r="D31" i="15"/>
  <c r="C31" i="15"/>
  <c r="B31" i="15"/>
  <c r="BJ30" i="15"/>
  <c r="BH30" i="15"/>
  <c r="BG30" i="15"/>
  <c r="BF30" i="15"/>
  <c r="BE30" i="15"/>
  <c r="BD30" i="15"/>
  <c r="BC30" i="15"/>
  <c r="BB30" i="15"/>
  <c r="AY30" i="15"/>
  <c r="AX30" i="15"/>
  <c r="AW30" i="15"/>
  <c r="AV30" i="15"/>
  <c r="AT30" i="15"/>
  <c r="AS30" i="15"/>
  <c r="AR30" i="15"/>
  <c r="AQ30" i="15"/>
  <c r="AP30" i="15"/>
  <c r="AO30" i="15"/>
  <c r="AN30" i="15"/>
  <c r="AM30" i="15"/>
  <c r="AL30" i="15"/>
  <c r="AK30" i="15"/>
  <c r="AJ30" i="15"/>
  <c r="AI30" i="15"/>
  <c r="AH30" i="15"/>
  <c r="AG30" i="15"/>
  <c r="AF30" i="15"/>
  <c r="AE30" i="15"/>
  <c r="AD30" i="15"/>
  <c r="AB30" i="15"/>
  <c r="AA30" i="15"/>
  <c r="Z30" i="15"/>
  <c r="Y30" i="15"/>
  <c r="X30" i="15"/>
  <c r="W30" i="15"/>
  <c r="V30" i="15"/>
  <c r="U30" i="15"/>
  <c r="T30" i="15"/>
  <c r="S30" i="15"/>
  <c r="R30" i="15"/>
  <c r="Q30" i="15"/>
  <c r="P30" i="15"/>
  <c r="O30" i="15"/>
  <c r="N30" i="15"/>
  <c r="K30" i="15"/>
  <c r="J30" i="15"/>
  <c r="I30" i="15"/>
  <c r="H30" i="15"/>
  <c r="G30" i="15"/>
  <c r="F30" i="15"/>
  <c r="E30" i="15"/>
  <c r="D30" i="15"/>
  <c r="C30" i="15"/>
  <c r="B30" i="15"/>
  <c r="BJ22" i="15"/>
  <c r="BH22" i="15"/>
  <c r="BG22" i="15"/>
  <c r="BF22" i="15"/>
  <c r="BE22" i="15"/>
  <c r="BD22" i="15"/>
  <c r="BC22" i="15"/>
  <c r="BB22" i="15"/>
  <c r="AY22" i="15"/>
  <c r="AX22" i="15"/>
  <c r="AW22" i="15"/>
  <c r="AV22" i="15"/>
  <c r="AT22" i="15"/>
  <c r="AS22" i="15"/>
  <c r="AR22" i="15"/>
  <c r="AQ22" i="15"/>
  <c r="AP22" i="15"/>
  <c r="AO22" i="15"/>
  <c r="AN22" i="15"/>
  <c r="AM22" i="15"/>
  <c r="AL22" i="15"/>
  <c r="AK22" i="15"/>
  <c r="AJ22" i="15"/>
  <c r="AI22" i="15"/>
  <c r="AH22" i="15"/>
  <c r="AG22" i="15"/>
  <c r="AF22" i="15"/>
  <c r="AE22" i="15"/>
  <c r="AD22" i="15"/>
  <c r="AB22" i="15"/>
  <c r="AA22" i="15"/>
  <c r="Z22" i="15"/>
  <c r="Y22" i="15"/>
  <c r="X22" i="15"/>
  <c r="W22" i="15"/>
  <c r="V22" i="15"/>
  <c r="U22" i="15"/>
  <c r="T22" i="15"/>
  <c r="S22" i="15"/>
  <c r="R22" i="15"/>
  <c r="Q22" i="15"/>
  <c r="P22" i="15"/>
  <c r="O22" i="15"/>
  <c r="N22" i="15"/>
  <c r="K22" i="15"/>
  <c r="J22" i="15"/>
  <c r="I22" i="15"/>
  <c r="H22" i="15"/>
  <c r="G22" i="15"/>
  <c r="F22" i="15"/>
  <c r="E22" i="15"/>
  <c r="D22" i="15"/>
  <c r="C22" i="15"/>
  <c r="B22" i="15"/>
  <c r="BJ21" i="15"/>
  <c r="BH21" i="15"/>
  <c r="BG21" i="15"/>
  <c r="BF21" i="15"/>
  <c r="BE21" i="15"/>
  <c r="BD21" i="15"/>
  <c r="BC21" i="15"/>
  <c r="BB21" i="15"/>
  <c r="AY21" i="15"/>
  <c r="AX21" i="15"/>
  <c r="AW21" i="15"/>
  <c r="AV21" i="15"/>
  <c r="AT21" i="15"/>
  <c r="AS21" i="15"/>
  <c r="AR21" i="15"/>
  <c r="AQ21" i="15"/>
  <c r="AP21" i="15"/>
  <c r="AO21" i="15"/>
  <c r="AN21" i="15"/>
  <c r="AM21" i="15"/>
  <c r="AL21" i="15"/>
  <c r="AK21" i="15"/>
  <c r="AJ21" i="15"/>
  <c r="AI21" i="15"/>
  <c r="AH21" i="15"/>
  <c r="AG21" i="15"/>
  <c r="AF21" i="15"/>
  <c r="AE21" i="15"/>
  <c r="AD21" i="15"/>
  <c r="AB21" i="15"/>
  <c r="AA21" i="15"/>
  <c r="Z21" i="15"/>
  <c r="Y21" i="15"/>
  <c r="X21" i="15"/>
  <c r="W21" i="15"/>
  <c r="V21" i="15"/>
  <c r="U21" i="15"/>
  <c r="T21" i="15"/>
  <c r="S21" i="15"/>
  <c r="R21" i="15"/>
  <c r="Q21" i="15"/>
  <c r="P21" i="15"/>
  <c r="O21" i="15"/>
  <c r="N21" i="15"/>
  <c r="K21" i="15"/>
  <c r="J21" i="15"/>
  <c r="I21" i="15"/>
  <c r="H21" i="15"/>
  <c r="G21" i="15"/>
  <c r="F21" i="15"/>
  <c r="E21" i="15"/>
  <c r="D21" i="15"/>
  <c r="C21" i="15"/>
  <c r="B21" i="15"/>
  <c r="BJ15" i="15"/>
  <c r="BH15" i="15"/>
  <c r="BG15" i="15"/>
  <c r="BF15" i="15"/>
  <c r="BE15" i="15"/>
  <c r="BD15" i="15"/>
  <c r="BC15" i="15"/>
  <c r="BB15" i="15"/>
  <c r="AY15" i="15"/>
  <c r="AX15" i="15"/>
  <c r="AW15" i="15"/>
  <c r="AV15" i="15"/>
  <c r="AT15" i="15"/>
  <c r="AS15" i="15"/>
  <c r="AR15" i="15"/>
  <c r="AQ15" i="15"/>
  <c r="AP15" i="15"/>
  <c r="AO15" i="15"/>
  <c r="AN15" i="15"/>
  <c r="AM15" i="15"/>
  <c r="AL15" i="15"/>
  <c r="AK15" i="15"/>
  <c r="AJ15" i="15"/>
  <c r="AI15" i="15"/>
  <c r="AH15" i="15"/>
  <c r="AG15" i="15"/>
  <c r="AF15" i="15"/>
  <c r="AE15" i="15"/>
  <c r="AD15" i="15"/>
  <c r="AB15" i="15"/>
  <c r="AA15" i="15"/>
  <c r="Z15" i="15"/>
  <c r="Y15" i="15"/>
  <c r="X15" i="15"/>
  <c r="W15" i="15"/>
  <c r="V15" i="15"/>
  <c r="U15" i="15"/>
  <c r="T15" i="15"/>
  <c r="S15" i="15"/>
  <c r="R15" i="15"/>
  <c r="Q15" i="15"/>
  <c r="P15" i="15"/>
  <c r="O15" i="15"/>
  <c r="N15" i="15"/>
  <c r="K15" i="15"/>
  <c r="J15" i="15"/>
  <c r="I15" i="15"/>
  <c r="H15" i="15"/>
  <c r="G15" i="15"/>
  <c r="F15" i="15"/>
  <c r="E15" i="15"/>
  <c r="D15" i="15"/>
  <c r="C15" i="15"/>
  <c r="B15" i="15"/>
  <c r="BJ14" i="15"/>
  <c r="BH14" i="15"/>
  <c r="BG14" i="15"/>
  <c r="BF14" i="15"/>
  <c r="BE14" i="15"/>
  <c r="BD14" i="15"/>
  <c r="BC14" i="15"/>
  <c r="BB14" i="15"/>
  <c r="AY14" i="15"/>
  <c r="AX14" i="15"/>
  <c r="AW14" i="15"/>
  <c r="AV14" i="15"/>
  <c r="AT14" i="15"/>
  <c r="AS14" i="15"/>
  <c r="AR14" i="15"/>
  <c r="AQ14" i="15"/>
  <c r="AP14" i="15"/>
  <c r="AO14" i="15"/>
  <c r="AN14" i="15"/>
  <c r="AM14" i="15"/>
  <c r="AL14" i="15"/>
  <c r="AK14" i="15"/>
  <c r="AJ14" i="15"/>
  <c r="AI14" i="15"/>
  <c r="AH14" i="15"/>
  <c r="AG14" i="15"/>
  <c r="AF14" i="15"/>
  <c r="AE14" i="15"/>
  <c r="AD14" i="15"/>
  <c r="AB14" i="15"/>
  <c r="AA14" i="15"/>
  <c r="Z14" i="15"/>
  <c r="Y14" i="15"/>
  <c r="X14" i="15"/>
  <c r="W14" i="15"/>
  <c r="V14" i="15"/>
  <c r="U14" i="15"/>
  <c r="T14" i="15"/>
  <c r="S14" i="15"/>
  <c r="R14" i="15"/>
  <c r="Q14" i="15"/>
  <c r="P14" i="15"/>
  <c r="O14" i="15"/>
  <c r="N14" i="15"/>
  <c r="K14" i="15"/>
  <c r="J14" i="15"/>
  <c r="I14" i="15"/>
  <c r="H14" i="15"/>
  <c r="G14" i="15"/>
  <c r="F14" i="15"/>
  <c r="E14" i="15"/>
  <c r="D14" i="15"/>
  <c r="C14" i="15"/>
  <c r="B14" i="15"/>
  <c r="BT13" i="15"/>
  <c r="BJ13" i="15"/>
  <c r="BH13" i="15"/>
  <c r="BG13" i="15"/>
  <c r="BF13" i="15"/>
  <c r="BE13" i="15"/>
  <c r="BD13" i="15"/>
  <c r="BC13" i="15"/>
  <c r="BB13" i="15"/>
  <c r="AY13" i="15"/>
  <c r="AX13" i="15"/>
  <c r="AW13" i="15"/>
  <c r="AV13" i="15"/>
  <c r="AT13" i="15"/>
  <c r="AS13" i="15"/>
  <c r="AR13" i="15"/>
  <c r="AQ13" i="15"/>
  <c r="AP13" i="15"/>
  <c r="AO13" i="15"/>
  <c r="AN13" i="15"/>
  <c r="AM13" i="15"/>
  <c r="AL13" i="15"/>
  <c r="AK13" i="15"/>
  <c r="AJ13" i="15"/>
  <c r="AI13" i="15"/>
  <c r="AH13" i="15"/>
  <c r="AG13" i="15"/>
  <c r="AF13" i="15"/>
  <c r="AE13" i="15"/>
  <c r="AD13" i="15"/>
  <c r="AB13" i="15"/>
  <c r="AA13" i="15"/>
  <c r="Z13" i="15"/>
  <c r="Y13" i="15"/>
  <c r="X13" i="15"/>
  <c r="W13" i="15"/>
  <c r="V13" i="15"/>
  <c r="U13" i="15"/>
  <c r="T13" i="15"/>
  <c r="S13" i="15"/>
  <c r="R13" i="15"/>
  <c r="Q13" i="15"/>
  <c r="P13" i="15"/>
  <c r="O13" i="15"/>
  <c r="N13" i="15"/>
  <c r="K13" i="15"/>
  <c r="J13" i="15"/>
  <c r="I13" i="15"/>
  <c r="H13" i="15"/>
  <c r="G13" i="15"/>
  <c r="F13" i="15"/>
  <c r="E13" i="15"/>
  <c r="D13" i="15"/>
  <c r="C13" i="15"/>
  <c r="B13" i="15"/>
  <c r="BL12" i="15"/>
  <c r="BJ12" i="15"/>
  <c r="BH12" i="15"/>
  <c r="BG12" i="15"/>
  <c r="BF12" i="15"/>
  <c r="BE12" i="15"/>
  <c r="BD12" i="15"/>
  <c r="BC12" i="15"/>
  <c r="BB12" i="15"/>
  <c r="AY12" i="15"/>
  <c r="AX12" i="15"/>
  <c r="AW12" i="15"/>
  <c r="AV12" i="15"/>
  <c r="AT12" i="15"/>
  <c r="AS12" i="15"/>
  <c r="AR12" i="15"/>
  <c r="AQ12" i="15"/>
  <c r="AP12" i="15"/>
  <c r="AO12" i="15"/>
  <c r="AN12" i="15"/>
  <c r="AM12" i="15"/>
  <c r="AL12" i="15"/>
  <c r="AK12" i="15"/>
  <c r="AJ12" i="15"/>
  <c r="AI12" i="15"/>
  <c r="AH12" i="15"/>
  <c r="AG12" i="15"/>
  <c r="AF12" i="15"/>
  <c r="AE12" i="15"/>
  <c r="AD12" i="15"/>
  <c r="AB12" i="15"/>
  <c r="AA12" i="15"/>
  <c r="Z12" i="15"/>
  <c r="Y12" i="15"/>
  <c r="X12" i="15"/>
  <c r="W12" i="15"/>
  <c r="V12" i="15"/>
  <c r="U12" i="15"/>
  <c r="T12" i="15"/>
  <c r="S12" i="15"/>
  <c r="R12" i="15"/>
  <c r="Q12" i="15"/>
  <c r="P12" i="15"/>
  <c r="O12" i="15"/>
  <c r="N12" i="15"/>
  <c r="K12" i="15"/>
  <c r="J12" i="15"/>
  <c r="I12" i="15"/>
  <c r="H12" i="15"/>
  <c r="G12" i="15"/>
  <c r="F12" i="15"/>
  <c r="E12" i="15"/>
  <c r="D12" i="15"/>
  <c r="C12" i="15"/>
  <c r="B12" i="15"/>
  <c r="BY11" i="15"/>
  <c r="BX11" i="15"/>
  <c r="BW11" i="15"/>
  <c r="BV11" i="15"/>
  <c r="BU11" i="15"/>
  <c r="BS11" i="15"/>
  <c r="BR11" i="15"/>
  <c r="BL11" i="15"/>
  <c r="BJ11" i="15"/>
  <c r="BH11" i="15"/>
  <c r="BG11" i="15"/>
  <c r="BF11" i="15"/>
  <c r="BE11" i="15"/>
  <c r="BD11" i="15"/>
  <c r="BC11" i="15"/>
  <c r="BB11" i="15"/>
  <c r="AY11" i="15"/>
  <c r="AX11" i="15"/>
  <c r="AW11" i="15"/>
  <c r="AV11" i="15"/>
  <c r="AT11" i="15"/>
  <c r="AS11" i="15"/>
  <c r="AR11" i="15"/>
  <c r="AQ11" i="15"/>
  <c r="AP11" i="15"/>
  <c r="AO11" i="15"/>
  <c r="AN11" i="15"/>
  <c r="AM11" i="15"/>
  <c r="AL11" i="15"/>
  <c r="AK11" i="15"/>
  <c r="AJ11" i="15"/>
  <c r="AI11" i="15"/>
  <c r="AH11" i="15"/>
  <c r="AG11" i="15"/>
  <c r="AF11" i="15"/>
  <c r="AE11" i="15"/>
  <c r="AD11" i="15"/>
  <c r="AB11" i="15"/>
  <c r="AA11" i="15"/>
  <c r="Z11" i="15"/>
  <c r="Y11" i="15"/>
  <c r="X11" i="15"/>
  <c r="W11" i="15"/>
  <c r="V11" i="15"/>
  <c r="U11" i="15"/>
  <c r="T11" i="15"/>
  <c r="S11" i="15"/>
  <c r="R11" i="15"/>
  <c r="Q11" i="15"/>
  <c r="P11" i="15"/>
  <c r="O11" i="15"/>
  <c r="N11" i="15"/>
  <c r="K11" i="15"/>
  <c r="J11" i="15"/>
  <c r="I11" i="15"/>
  <c r="H11" i="15"/>
  <c r="G11" i="15"/>
  <c r="F11" i="15"/>
  <c r="E11" i="15"/>
  <c r="D11" i="15"/>
  <c r="C11" i="15"/>
  <c r="B11" i="15"/>
  <c r="BJ9" i="15"/>
  <c r="BH9" i="15"/>
  <c r="BG9" i="15"/>
  <c r="BF9" i="15"/>
  <c r="BE9" i="15"/>
  <c r="BD9" i="15"/>
  <c r="BC9" i="15"/>
  <c r="BB9" i="15"/>
  <c r="AY9" i="15"/>
  <c r="AX9" i="15"/>
  <c r="AW9" i="15"/>
  <c r="AV9" i="15"/>
  <c r="AT9" i="15"/>
  <c r="AS9" i="15"/>
  <c r="AR9" i="15"/>
  <c r="AQ9" i="15"/>
  <c r="AP9" i="15"/>
  <c r="AO9" i="15"/>
  <c r="AN9" i="15"/>
  <c r="AM9" i="15"/>
  <c r="AL9" i="15"/>
  <c r="AK9" i="15"/>
  <c r="AJ9" i="15"/>
  <c r="AI9" i="15"/>
  <c r="AH9" i="15"/>
  <c r="AG9" i="15"/>
  <c r="AF9" i="15"/>
  <c r="AE9" i="15"/>
  <c r="AD9" i="15"/>
  <c r="AB9" i="15"/>
  <c r="AA9" i="15"/>
  <c r="Z9" i="15"/>
  <c r="Y9" i="15"/>
  <c r="X9" i="15"/>
  <c r="W9" i="15"/>
  <c r="V9" i="15"/>
  <c r="U9" i="15"/>
  <c r="T9" i="15"/>
  <c r="S9" i="15"/>
  <c r="R9" i="15"/>
  <c r="Q9" i="15"/>
  <c r="P9" i="15"/>
  <c r="O9" i="15"/>
  <c r="N9" i="15"/>
  <c r="K9" i="15"/>
  <c r="J9" i="15"/>
  <c r="I9" i="15"/>
  <c r="H9" i="15"/>
  <c r="G9" i="15"/>
  <c r="F9" i="15"/>
  <c r="E9" i="15"/>
  <c r="D9" i="15"/>
  <c r="C9" i="15"/>
  <c r="B9" i="15"/>
  <c r="BT8" i="15"/>
  <c r="BJ8" i="15"/>
  <c r="BH8" i="15"/>
  <c r="BG8" i="15"/>
  <c r="BF8" i="15"/>
  <c r="BE8" i="15"/>
  <c r="BD8" i="15"/>
  <c r="BC8" i="15"/>
  <c r="BB8" i="15"/>
  <c r="AY8" i="15"/>
  <c r="AX8" i="15"/>
  <c r="AW8" i="15"/>
  <c r="AV8" i="15"/>
  <c r="AT8" i="15"/>
  <c r="AS8" i="15"/>
  <c r="AR8" i="15"/>
  <c r="AQ8" i="15"/>
  <c r="AP8" i="15"/>
  <c r="AO8" i="15"/>
  <c r="AN8" i="15"/>
  <c r="AM8" i="15"/>
  <c r="AL8" i="15"/>
  <c r="AK8" i="15"/>
  <c r="AJ8" i="15"/>
  <c r="AI8" i="15"/>
  <c r="AH8" i="15"/>
  <c r="AG8" i="15"/>
  <c r="AF8" i="15"/>
  <c r="AE8" i="15"/>
  <c r="AD8" i="15"/>
  <c r="AB8" i="15"/>
  <c r="AA8" i="15"/>
  <c r="Z8" i="15"/>
  <c r="Y8" i="15"/>
  <c r="X8" i="15"/>
  <c r="W8" i="15"/>
  <c r="V8" i="15"/>
  <c r="U8" i="15"/>
  <c r="T8" i="15"/>
  <c r="S8" i="15"/>
  <c r="R8" i="15"/>
  <c r="Q8" i="15"/>
  <c r="P8" i="15"/>
  <c r="O8" i="15"/>
  <c r="N8" i="15"/>
  <c r="K8" i="15"/>
  <c r="J8" i="15"/>
  <c r="I8" i="15"/>
  <c r="H8" i="15"/>
  <c r="G8" i="15"/>
  <c r="F8" i="15"/>
  <c r="E8" i="15"/>
  <c r="D8" i="15"/>
  <c r="C8" i="15"/>
  <c r="B8" i="15"/>
  <c r="BJ7" i="15"/>
  <c r="BH7" i="15"/>
  <c r="BG7" i="15"/>
  <c r="BF7" i="15"/>
  <c r="BE7" i="15"/>
  <c r="BD7" i="15"/>
  <c r="BC7" i="15"/>
  <c r="BB7" i="15"/>
  <c r="AY7" i="15"/>
  <c r="AX7" i="15"/>
  <c r="AW7" i="15"/>
  <c r="AV7" i="15"/>
  <c r="AT7" i="15"/>
  <c r="AS7" i="15"/>
  <c r="AR7" i="15"/>
  <c r="AQ7" i="15"/>
  <c r="AP7" i="15"/>
  <c r="AO7" i="15"/>
  <c r="AN7" i="15"/>
  <c r="AM7" i="15"/>
  <c r="AL7" i="15"/>
  <c r="AK7" i="15"/>
  <c r="AJ7" i="15"/>
  <c r="AI7" i="15"/>
  <c r="AH7" i="15"/>
  <c r="AG7" i="15"/>
  <c r="AF7" i="15"/>
  <c r="AE7" i="15"/>
  <c r="AD7" i="15"/>
  <c r="AB7" i="15"/>
  <c r="AA7" i="15"/>
  <c r="Z7" i="15"/>
  <c r="Y7" i="15"/>
  <c r="X7" i="15"/>
  <c r="W7" i="15"/>
  <c r="V7" i="15"/>
  <c r="U7" i="15"/>
  <c r="T7" i="15"/>
  <c r="S7" i="15"/>
  <c r="R7" i="15"/>
  <c r="Q7" i="15"/>
  <c r="P7" i="15"/>
  <c r="O7" i="15"/>
  <c r="N7" i="15"/>
  <c r="K7" i="15"/>
  <c r="J7" i="15"/>
  <c r="I7" i="15"/>
  <c r="H7" i="15"/>
  <c r="G7" i="15"/>
  <c r="F7" i="15"/>
  <c r="E7" i="15"/>
  <c r="D7" i="15"/>
  <c r="C7" i="15"/>
  <c r="B7" i="15"/>
  <c r="BJ6" i="15"/>
  <c r="BH6" i="15"/>
  <c r="BG6" i="15"/>
  <c r="BF6" i="15"/>
  <c r="BE6" i="15"/>
  <c r="BD6" i="15"/>
  <c r="BC6" i="15"/>
  <c r="BB6" i="15"/>
  <c r="AY6" i="15"/>
  <c r="AX6" i="15"/>
  <c r="AW6" i="15"/>
  <c r="AV6" i="15"/>
  <c r="AT6" i="15"/>
  <c r="AS6" i="15"/>
  <c r="AR6" i="15"/>
  <c r="AQ6" i="15"/>
  <c r="AP6" i="15"/>
  <c r="AO6" i="15"/>
  <c r="AN6" i="15"/>
  <c r="AM6" i="15"/>
  <c r="AL6" i="15"/>
  <c r="AK6" i="15"/>
  <c r="AJ6" i="15"/>
  <c r="AI6" i="15"/>
  <c r="AH6" i="15"/>
  <c r="AG6" i="15"/>
  <c r="AF6" i="15"/>
  <c r="AE6" i="15"/>
  <c r="AD6" i="15"/>
  <c r="AB6" i="15"/>
  <c r="AA6" i="15"/>
  <c r="Z6" i="15"/>
  <c r="Y6" i="15"/>
  <c r="X6" i="15"/>
  <c r="W6" i="15"/>
  <c r="V6" i="15"/>
  <c r="U6" i="15"/>
  <c r="T6" i="15"/>
  <c r="S6" i="15"/>
  <c r="R6" i="15"/>
  <c r="Q6" i="15"/>
  <c r="P6" i="15"/>
  <c r="O6" i="15"/>
  <c r="N6" i="15"/>
  <c r="K6" i="15"/>
  <c r="J6" i="15"/>
  <c r="I6" i="15"/>
  <c r="H6" i="15"/>
  <c r="G6" i="15"/>
  <c r="F6" i="15"/>
  <c r="E6" i="15"/>
  <c r="D6" i="15"/>
  <c r="C6" i="15"/>
  <c r="B6" i="15"/>
  <c r="BJ20" i="15"/>
  <c r="BI20" i="15"/>
  <c r="BF20" i="15"/>
  <c r="BE20" i="15"/>
  <c r="BD20" i="15"/>
  <c r="BA20" i="15"/>
  <c r="AX20" i="15"/>
  <c r="AW20" i="15"/>
  <c r="AV20" i="15"/>
  <c r="AG20" i="15"/>
  <c r="AE20" i="15"/>
  <c r="AC20" i="15"/>
  <c r="AB20" i="15"/>
  <c r="AA20" i="15"/>
  <c r="U20" i="15"/>
  <c r="R20" i="15"/>
  <c r="Q20" i="15"/>
  <c r="P20" i="15"/>
  <c r="O20" i="15"/>
  <c r="N20" i="15"/>
  <c r="M20" i="15"/>
  <c r="L20" i="15"/>
  <c r="K20" i="15"/>
  <c r="J20" i="15"/>
  <c r="I20" i="15"/>
  <c r="H20" i="15"/>
  <c r="F20" i="15"/>
  <c r="E20" i="15"/>
  <c r="C20" i="15"/>
  <c r="B20" i="15"/>
  <c r="BJ5" i="15"/>
  <c r="BI5" i="15"/>
  <c r="BF5" i="15"/>
  <c r="BE5" i="15"/>
  <c r="BD5" i="15"/>
  <c r="BA5" i="15"/>
  <c r="AX5" i="15"/>
  <c r="AW5" i="15"/>
  <c r="AV5" i="15"/>
  <c r="AU5" i="15"/>
  <c r="AG5" i="15"/>
  <c r="AE5" i="15"/>
  <c r="AC5" i="15"/>
  <c r="AB5" i="15"/>
  <c r="AA5" i="15"/>
  <c r="U5" i="15"/>
  <c r="R5" i="15"/>
  <c r="Q5" i="15"/>
  <c r="P5" i="15"/>
  <c r="O5" i="15"/>
  <c r="N5" i="15"/>
  <c r="M5" i="15"/>
  <c r="L5" i="15"/>
  <c r="K5" i="15"/>
  <c r="J5" i="15"/>
  <c r="I5" i="15"/>
  <c r="H5" i="15"/>
  <c r="F5" i="15"/>
  <c r="E5" i="15"/>
  <c r="C5" i="15"/>
  <c r="B5" i="15"/>
  <c r="BJ4" i="15"/>
  <c r="BI4" i="15"/>
  <c r="BF4" i="15"/>
  <c r="BE4" i="15"/>
  <c r="BD4" i="15"/>
  <c r="BA4" i="15"/>
  <c r="AX4" i="15"/>
  <c r="AW4" i="15"/>
  <c r="AV4" i="15"/>
  <c r="AU4" i="15"/>
  <c r="AG4" i="15"/>
  <c r="AE4" i="15"/>
  <c r="AC4" i="15"/>
  <c r="AB4" i="15"/>
  <c r="AA4" i="15"/>
  <c r="U4" i="15"/>
  <c r="R4" i="15"/>
  <c r="Q4" i="15"/>
  <c r="P4" i="15"/>
  <c r="O4" i="15"/>
  <c r="N4" i="15"/>
  <c r="M4" i="15"/>
  <c r="L4" i="15"/>
  <c r="K4" i="15"/>
  <c r="J4" i="15"/>
  <c r="I4" i="15"/>
  <c r="H4" i="15"/>
  <c r="F4" i="15"/>
  <c r="E4" i="15"/>
  <c r="C4" i="15"/>
  <c r="B4" i="15"/>
  <c r="BJ19" i="15"/>
  <c r="BH19" i="15"/>
  <c r="BG19" i="15"/>
  <c r="BF19" i="15"/>
  <c r="BE19" i="15"/>
  <c r="BD19" i="15"/>
  <c r="BC19" i="15"/>
  <c r="BB19" i="15"/>
  <c r="AY19" i="15"/>
  <c r="AX19" i="15"/>
  <c r="AW19" i="15"/>
  <c r="AV19" i="15"/>
  <c r="AT19" i="15"/>
  <c r="AS19" i="15"/>
  <c r="AR19" i="15"/>
  <c r="AQ19" i="15"/>
  <c r="AP19" i="15"/>
  <c r="AO19" i="15"/>
  <c r="AN19" i="15"/>
  <c r="AM19" i="15"/>
  <c r="AL19" i="15"/>
  <c r="AK19" i="15"/>
  <c r="AJ19" i="15"/>
  <c r="AI19" i="15"/>
  <c r="AH19" i="15"/>
  <c r="AG19" i="15"/>
  <c r="AF19" i="15"/>
  <c r="AE19" i="15"/>
  <c r="AD19" i="15"/>
  <c r="AB19" i="15"/>
  <c r="AA19" i="15"/>
  <c r="Z19" i="15"/>
  <c r="Y19" i="15"/>
  <c r="X19" i="15"/>
  <c r="W19" i="15"/>
  <c r="V19" i="15"/>
  <c r="U19" i="15"/>
  <c r="T19" i="15"/>
  <c r="S19" i="15"/>
  <c r="R19" i="15"/>
  <c r="Q19" i="15"/>
  <c r="P19" i="15"/>
  <c r="O19" i="15"/>
  <c r="N19" i="15"/>
  <c r="K19" i="15"/>
  <c r="J19" i="15"/>
  <c r="I19" i="15"/>
  <c r="H19" i="15"/>
  <c r="G19" i="15"/>
  <c r="F19" i="15"/>
  <c r="E19" i="15"/>
  <c r="D19" i="15"/>
  <c r="C19" i="15"/>
  <c r="B19" i="15"/>
  <c r="BJ10" i="15"/>
  <c r="BH10" i="15"/>
  <c r="BG10" i="15"/>
  <c r="BF10" i="15"/>
  <c r="BE10" i="15"/>
  <c r="BD10" i="15"/>
  <c r="BC10" i="15"/>
  <c r="BB10" i="15"/>
  <c r="AY10" i="15"/>
  <c r="AX10" i="15"/>
  <c r="AW10" i="15"/>
  <c r="AV10" i="15"/>
  <c r="AT10" i="15"/>
  <c r="AS10" i="15"/>
  <c r="AR10" i="15"/>
  <c r="AQ10" i="15"/>
  <c r="AP10" i="15"/>
  <c r="AO10" i="15"/>
  <c r="AN10" i="15"/>
  <c r="AM10" i="15"/>
  <c r="AL10" i="15"/>
  <c r="AK10" i="15"/>
  <c r="AJ10" i="15"/>
  <c r="AI10" i="15"/>
  <c r="AH10" i="15"/>
  <c r="AG10" i="15"/>
  <c r="AF10" i="15"/>
  <c r="AE10" i="15"/>
  <c r="AD10" i="15"/>
  <c r="AB10" i="15"/>
  <c r="AA10" i="15"/>
  <c r="Z10" i="15"/>
  <c r="Y10" i="15"/>
  <c r="X10" i="15"/>
  <c r="W10" i="15"/>
  <c r="V10" i="15"/>
  <c r="U10" i="15"/>
  <c r="T10" i="15"/>
  <c r="S10" i="15"/>
  <c r="R10" i="15"/>
  <c r="Q10" i="15"/>
  <c r="P10" i="15"/>
  <c r="O10" i="15"/>
  <c r="N10" i="15"/>
  <c r="K10" i="15"/>
  <c r="J10" i="15"/>
  <c r="I10" i="15"/>
  <c r="H10" i="15"/>
  <c r="G10" i="15"/>
  <c r="F10" i="15"/>
  <c r="E10" i="15"/>
  <c r="D10" i="15"/>
  <c r="C10" i="15"/>
  <c r="B10" i="15"/>
  <c r="BJ3" i="15"/>
  <c r="BI3" i="15"/>
  <c r="BF3" i="15"/>
  <c r="BE3" i="15"/>
  <c r="BD3" i="15"/>
  <c r="BA3" i="15"/>
  <c r="AX3" i="15"/>
  <c r="AW3" i="15"/>
  <c r="AV3" i="15"/>
  <c r="AU3" i="15"/>
  <c r="AG3" i="15"/>
  <c r="AE3" i="15"/>
  <c r="AC3" i="15"/>
  <c r="AB3" i="15"/>
  <c r="AA3" i="15"/>
  <c r="U3" i="15"/>
  <c r="R3" i="15"/>
  <c r="Q3" i="15"/>
  <c r="P3" i="15"/>
  <c r="O3" i="15"/>
  <c r="N3" i="15"/>
  <c r="M3" i="15"/>
  <c r="L3" i="15"/>
  <c r="K3" i="15"/>
  <c r="J3" i="15"/>
  <c r="I3" i="15"/>
  <c r="H3" i="15"/>
  <c r="F3" i="15"/>
  <c r="E3" i="15"/>
  <c r="C3" i="15"/>
  <c r="B3" i="15"/>
  <c r="BJ18" i="15"/>
  <c r="BH18" i="15"/>
  <c r="BG18" i="15"/>
  <c r="BF18" i="15"/>
  <c r="BE18" i="15"/>
  <c r="BD18" i="15"/>
  <c r="BC18" i="15"/>
  <c r="BB18" i="15"/>
  <c r="AY18" i="15"/>
  <c r="AX18" i="15"/>
  <c r="AW18" i="15"/>
  <c r="AV18" i="15"/>
  <c r="AT18" i="15"/>
  <c r="AS18" i="15"/>
  <c r="AR18" i="15"/>
  <c r="AQ18" i="15"/>
  <c r="AP18" i="15"/>
  <c r="AO18" i="15"/>
  <c r="AN18" i="15"/>
  <c r="AM18" i="15"/>
  <c r="AL18" i="15"/>
  <c r="AK18" i="15"/>
  <c r="AJ18" i="15"/>
  <c r="AI18" i="15"/>
  <c r="AH18" i="15"/>
  <c r="AG18" i="15"/>
  <c r="AF18" i="15"/>
  <c r="AE18" i="15"/>
  <c r="AD18" i="15"/>
  <c r="AB18" i="15"/>
  <c r="AA18" i="15"/>
  <c r="Z18" i="15"/>
  <c r="Y18" i="15"/>
  <c r="X18" i="15"/>
  <c r="W18" i="15"/>
  <c r="V18" i="15"/>
  <c r="U18" i="15"/>
  <c r="T18" i="15"/>
  <c r="S18" i="15"/>
  <c r="R18" i="15"/>
  <c r="Q18" i="15"/>
  <c r="P18" i="15"/>
  <c r="O18" i="15"/>
  <c r="N18" i="15"/>
  <c r="K18" i="15"/>
  <c r="J18" i="15"/>
  <c r="I18" i="15"/>
  <c r="H18" i="15"/>
  <c r="G18" i="15"/>
  <c r="F18" i="15"/>
  <c r="E18" i="15"/>
  <c r="D18" i="15"/>
  <c r="C18" i="15"/>
  <c r="B18" i="15"/>
  <c r="BJ17" i="15"/>
  <c r="BH17" i="15"/>
  <c r="BG17" i="15"/>
  <c r="BF17" i="15"/>
  <c r="BE17" i="15"/>
  <c r="BD17" i="15"/>
  <c r="BC17" i="15"/>
  <c r="BB17" i="15"/>
  <c r="AY17" i="15"/>
  <c r="AX17" i="15"/>
  <c r="AW17" i="15"/>
  <c r="AV17" i="15"/>
  <c r="AT17" i="15"/>
  <c r="AS17" i="15"/>
  <c r="AR17" i="15"/>
  <c r="AQ17" i="15"/>
  <c r="AP17" i="15"/>
  <c r="AO17" i="15"/>
  <c r="AN17" i="15"/>
  <c r="AM17" i="15"/>
  <c r="AL17" i="15"/>
  <c r="AK17" i="15"/>
  <c r="AJ17" i="15"/>
  <c r="AI17" i="15"/>
  <c r="AH17" i="15"/>
  <c r="AG17" i="15"/>
  <c r="AF17" i="15"/>
  <c r="AE17" i="15"/>
  <c r="AD17" i="15"/>
  <c r="AB17" i="15"/>
  <c r="AA17" i="15"/>
  <c r="Z17" i="15"/>
  <c r="Y17" i="15"/>
  <c r="X17" i="15"/>
  <c r="W17" i="15"/>
  <c r="V17" i="15"/>
  <c r="U17" i="15"/>
  <c r="T17" i="15"/>
  <c r="S17" i="15"/>
  <c r="R17" i="15"/>
  <c r="Q17" i="15"/>
  <c r="P17" i="15"/>
  <c r="O17" i="15"/>
  <c r="N17" i="15"/>
  <c r="K17" i="15"/>
  <c r="J17" i="15"/>
  <c r="I17" i="15"/>
  <c r="H17" i="15"/>
  <c r="G17" i="15"/>
  <c r="F17" i="15"/>
  <c r="E17" i="15"/>
  <c r="D17" i="15"/>
  <c r="C17" i="15"/>
  <c r="B17" i="15"/>
  <c r="BJ16" i="15"/>
  <c r="BH16" i="15"/>
  <c r="BG16" i="15"/>
  <c r="BF16" i="15"/>
  <c r="BE16" i="15"/>
  <c r="BD16" i="15"/>
  <c r="BC16" i="15"/>
  <c r="BB16" i="15"/>
  <c r="AY16" i="15"/>
  <c r="AX16" i="15"/>
  <c r="AW16" i="15"/>
  <c r="AV16" i="15"/>
  <c r="AT16" i="15"/>
  <c r="AS16" i="15"/>
  <c r="AR16" i="15"/>
  <c r="AQ16" i="15"/>
  <c r="AP16" i="15"/>
  <c r="AO16" i="15"/>
  <c r="AN16" i="15"/>
  <c r="AM16" i="15"/>
  <c r="AL16" i="15"/>
  <c r="AK16" i="15"/>
  <c r="AJ16" i="15"/>
  <c r="AI16" i="15"/>
  <c r="AH16" i="15"/>
  <c r="AG16" i="15"/>
  <c r="AF16" i="15"/>
  <c r="AE16" i="15"/>
  <c r="AD16" i="15"/>
  <c r="AB16" i="15"/>
  <c r="AA16" i="15"/>
  <c r="Z16" i="15"/>
  <c r="Y16" i="15"/>
  <c r="X16" i="15"/>
  <c r="W16" i="15"/>
  <c r="V16" i="15"/>
  <c r="U16" i="15"/>
  <c r="T16" i="15"/>
  <c r="S16" i="15"/>
  <c r="R16" i="15"/>
  <c r="Q16" i="15"/>
  <c r="P16" i="15"/>
  <c r="O16" i="15"/>
  <c r="N16" i="15"/>
  <c r="K16" i="15"/>
  <c r="J16" i="15"/>
  <c r="I16" i="15"/>
  <c r="H16" i="15"/>
  <c r="G16" i="15"/>
  <c r="F16" i="15"/>
  <c r="E16" i="15"/>
  <c r="D16" i="15"/>
  <c r="C16" i="15"/>
  <c r="B16" i="15"/>
  <c r="I3" i="9"/>
  <c r="I4" i="9"/>
  <c r="I5" i="9"/>
  <c r="I6" i="9"/>
  <c r="I7" i="9"/>
  <c r="I8" i="9"/>
  <c r="I9" i="9"/>
  <c r="I10" i="9"/>
  <c r="I11" i="9"/>
  <c r="I12" i="9"/>
  <c r="I13" i="9"/>
  <c r="I14" i="9"/>
  <c r="I15" i="9"/>
  <c r="I16" i="9"/>
  <c r="I17" i="9"/>
  <c r="I18" i="9"/>
  <c r="I19" i="9"/>
  <c r="I20" i="9"/>
  <c r="I21" i="9"/>
  <c r="I22" i="9"/>
  <c r="I23" i="9"/>
  <c r="I24" i="9"/>
  <c r="I25" i="9"/>
  <c r="I26" i="9"/>
  <c r="I28" i="9"/>
  <c r="I29" i="9"/>
  <c r="I30" i="9"/>
  <c r="I31" i="9"/>
  <c r="I32" i="9"/>
  <c r="I33" i="9"/>
  <c r="I34" i="9"/>
  <c r="I35" i="9"/>
  <c r="I36" i="9"/>
  <c r="I37" i="9"/>
  <c r="I38" i="9"/>
  <c r="U22" i="14"/>
  <c r="U21" i="14"/>
  <c r="U20" i="14"/>
  <c r="U19" i="14"/>
  <c r="U18" i="14"/>
  <c r="U17" i="14"/>
  <c r="U16" i="14"/>
  <c r="U15" i="14"/>
  <c r="U14" i="14"/>
  <c r="U13" i="14"/>
  <c r="U12" i="14"/>
  <c r="U11" i="14"/>
  <c r="U10" i="14"/>
  <c r="U9" i="14"/>
  <c r="U8" i="14"/>
  <c r="U7" i="14"/>
  <c r="U6" i="14"/>
  <c r="U5" i="14"/>
  <c r="U4" i="14"/>
  <c r="U3" i="14"/>
  <c r="U28" i="12"/>
  <c r="U11" i="12"/>
  <c r="U7" i="12"/>
  <c r="U27" i="12"/>
  <c r="U10" i="12"/>
  <c r="U9" i="12"/>
  <c r="U24" i="11"/>
  <c r="U27" i="11"/>
  <c r="U10" i="11"/>
  <c r="U9" i="11"/>
  <c r="U3" i="11"/>
  <c r="U26" i="11"/>
  <c r="U8" i="11"/>
  <c r="U36" i="9"/>
  <c r="U11" i="9"/>
  <c r="U6" i="9"/>
  <c r="U9" i="9"/>
  <c r="U35" i="9"/>
  <c r="U10" i="9"/>
  <c r="U23" i="10"/>
  <c r="U5" i="10"/>
  <c r="U9" i="10"/>
  <c r="U24" i="10"/>
  <c r="U8" i="10"/>
  <c r="U7" i="10"/>
  <c r="U139" i="8"/>
  <c r="U138" i="8"/>
  <c r="U137" i="8"/>
  <c r="U135" i="8"/>
  <c r="U136" i="8"/>
  <c r="U134" i="8"/>
  <c r="U111" i="8"/>
  <c r="U110" i="8"/>
  <c r="U109" i="8"/>
  <c r="U108" i="8"/>
  <c r="U106" i="8"/>
  <c r="U107" i="8"/>
  <c r="U105" i="8"/>
  <c r="U64" i="8"/>
  <c r="U63" i="8"/>
  <c r="U62" i="8"/>
  <c r="U60" i="8"/>
  <c r="U61" i="8"/>
  <c r="U59" i="8"/>
  <c r="U28" i="8"/>
  <c r="U27" i="8"/>
  <c r="U26" i="8"/>
  <c r="U25" i="8"/>
  <c r="U24" i="8"/>
  <c r="U23" i="8"/>
  <c r="U16" i="8"/>
  <c r="U17" i="8"/>
  <c r="U18" i="8"/>
  <c r="U19" i="8"/>
  <c r="U20" i="8"/>
  <c r="U21" i="8"/>
  <c r="U22" i="8"/>
  <c r="U15" i="8"/>
  <c r="U7" i="8"/>
  <c r="U8" i="8"/>
  <c r="U9" i="8"/>
  <c r="U10" i="8"/>
  <c r="U11" i="8"/>
  <c r="U12" i="8"/>
  <c r="U13" i="8"/>
  <c r="U14" i="8"/>
  <c r="U6" i="8"/>
  <c r="U5" i="8"/>
  <c r="U7" i="13"/>
  <c r="U21" i="13"/>
  <c r="U8" i="13"/>
  <c r="U22" i="13"/>
  <c r="U20" i="13"/>
  <c r="U9" i="13"/>
  <c r="U17" i="13"/>
  <c r="U10" i="13"/>
  <c r="U18" i="13"/>
  <c r="U11" i="13"/>
  <c r="U19" i="13"/>
  <c r="U12" i="13"/>
  <c r="U3" i="13"/>
  <c r="U14" i="13"/>
  <c r="U4" i="13"/>
  <c r="U15" i="13"/>
  <c r="U13" i="13"/>
  <c r="U5" i="13"/>
  <c r="U16" i="13"/>
  <c r="U6" i="13"/>
  <c r="U13" i="12"/>
  <c r="U26" i="12"/>
  <c r="U12" i="12"/>
  <c r="U14" i="12"/>
  <c r="U23" i="12"/>
  <c r="U15" i="12"/>
  <c r="U24" i="12"/>
  <c r="U16" i="12"/>
  <c r="U25" i="12"/>
  <c r="U17" i="12"/>
  <c r="U4" i="12"/>
  <c r="U20" i="12"/>
  <c r="U5" i="12"/>
  <c r="U21" i="12"/>
  <c r="U6" i="12"/>
  <c r="U22" i="12"/>
  <c r="U8" i="12"/>
  <c r="U18" i="12"/>
  <c r="U19" i="12"/>
  <c r="U3" i="12"/>
  <c r="U12" i="11"/>
  <c r="U28" i="11"/>
  <c r="U13" i="11"/>
  <c r="U29" i="11"/>
  <c r="U14" i="11"/>
  <c r="U31" i="11"/>
  <c r="U15" i="11"/>
  <c r="U30" i="11"/>
  <c r="U11" i="11"/>
  <c r="U25" i="11"/>
  <c r="U16" i="11"/>
  <c r="U17" i="11"/>
  <c r="U23" i="11"/>
  <c r="U18" i="11"/>
  <c r="U4" i="11"/>
  <c r="U20" i="11"/>
  <c r="U6" i="11"/>
  <c r="U22" i="11"/>
  <c r="U5" i="11"/>
  <c r="U21" i="11"/>
  <c r="U7" i="11"/>
  <c r="U19" i="11"/>
  <c r="U10" i="10"/>
  <c r="U25" i="10"/>
  <c r="U22" i="10"/>
  <c r="U11" i="10"/>
  <c r="U19" i="10"/>
  <c r="U12" i="10"/>
  <c r="U20" i="10"/>
  <c r="U13" i="10"/>
  <c r="U21" i="10"/>
  <c r="U14" i="10"/>
  <c r="U15" i="10"/>
  <c r="U3" i="10"/>
  <c r="U17" i="10"/>
  <c r="U4" i="10"/>
  <c r="U18" i="10"/>
  <c r="U6" i="10"/>
  <c r="U16" i="10"/>
  <c r="U12" i="9"/>
  <c r="U37" i="9"/>
  <c r="U21" i="9"/>
  <c r="U38" i="9"/>
  <c r="U34" i="9"/>
  <c r="U13" i="9"/>
  <c r="U26" i="9"/>
  <c r="U16" i="9"/>
  <c r="U28" i="9"/>
  <c r="U22" i="9"/>
  <c r="U33" i="9"/>
  <c r="U17" i="9"/>
  <c r="U29" i="9"/>
  <c r="U18" i="9"/>
  <c r="U30" i="9"/>
  <c r="U14" i="9"/>
  <c r="U19" i="9"/>
  <c r="U31" i="9"/>
  <c r="U20" i="9"/>
  <c r="U32" i="9"/>
  <c r="U15" i="9"/>
  <c r="U3" i="9"/>
  <c r="U23" i="9"/>
  <c r="U4" i="9"/>
  <c r="U24" i="9"/>
  <c r="U5" i="9"/>
  <c r="U25" i="9"/>
  <c r="U8" i="9"/>
  <c r="U7" i="9"/>
  <c r="U140" i="8"/>
  <c r="U141" i="8"/>
  <c r="U142" i="8"/>
  <c r="U143" i="8"/>
  <c r="U144" i="8"/>
  <c r="U145" i="8"/>
  <c r="U146" i="8"/>
  <c r="U147" i="8"/>
  <c r="U148" i="8"/>
  <c r="U149" i="8"/>
  <c r="U150" i="8"/>
  <c r="U151" i="8"/>
  <c r="U152" i="8"/>
  <c r="U153" i="8"/>
  <c r="U154" i="8"/>
  <c r="U155" i="8"/>
  <c r="U156" i="8"/>
  <c r="U112" i="8"/>
  <c r="U113" i="8"/>
  <c r="U114" i="8"/>
  <c r="U115" i="8"/>
  <c r="U116" i="8"/>
  <c r="U117" i="8"/>
  <c r="U118" i="8"/>
  <c r="U119" i="8"/>
  <c r="U120" i="8"/>
  <c r="U121" i="8"/>
  <c r="U122" i="8"/>
  <c r="U123" i="8"/>
  <c r="U124" i="8"/>
  <c r="U125" i="8"/>
  <c r="U126" i="8"/>
  <c r="U127" i="8"/>
  <c r="U128" i="8"/>
  <c r="U129" i="8"/>
  <c r="U130" i="8"/>
  <c r="U131" i="8"/>
  <c r="U132" i="8"/>
  <c r="U133" i="8"/>
  <c r="U65" i="8"/>
  <c r="U66" i="8"/>
  <c r="U67" i="8"/>
  <c r="U68" i="8"/>
  <c r="U69"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U99" i="8"/>
  <c r="U100" i="8"/>
  <c r="U101" i="8"/>
  <c r="U102" i="8"/>
  <c r="U103" i="8"/>
  <c r="U104" i="8"/>
  <c r="U29" i="8"/>
  <c r="U30" i="8"/>
  <c r="U31" i="8"/>
  <c r="U32" i="8"/>
  <c r="U33" i="8"/>
  <c r="U34" i="8"/>
  <c r="U35" i="8"/>
  <c r="U36" i="8"/>
  <c r="U37" i="8"/>
  <c r="U38" i="8"/>
  <c r="U39" i="8"/>
  <c r="U40" i="8"/>
  <c r="U41" i="8"/>
  <c r="U42" i="8"/>
  <c r="U43" i="8"/>
  <c r="U44" i="8"/>
  <c r="U45" i="8"/>
  <c r="U46" i="8"/>
  <c r="U47" i="8"/>
  <c r="U48" i="8"/>
  <c r="U49" i="8"/>
  <c r="U51" i="8"/>
  <c r="U52" i="8"/>
  <c r="U53" i="8"/>
  <c r="U54" i="8"/>
  <c r="U55" i="8"/>
  <c r="U56" i="8"/>
  <c r="U57" i="8"/>
  <c r="U58" i="8"/>
  <c r="U4" i="8"/>
  <c r="U3" i="8"/>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7" i="4"/>
  <c r="U6" i="4"/>
  <c r="U5" i="4"/>
  <c r="U4" i="4"/>
  <c r="U3" i="4"/>
  <c r="U49" i="4"/>
  <c r="U50" i="4"/>
  <c r="U51" i="4"/>
  <c r="U53" i="4"/>
  <c r="U54" i="4"/>
  <c r="U56" i="4"/>
  <c r="U57" i="4"/>
  <c r="U58" i="4"/>
  <c r="U59" i="4"/>
  <c r="U60" i="4"/>
  <c r="U61" i="4"/>
  <c r="U62" i="4"/>
  <c r="U63" i="4"/>
  <c r="U64" i="4"/>
  <c r="U65" i="4"/>
  <c r="U66" i="4"/>
  <c r="U68" i="4"/>
  <c r="U69" i="4"/>
  <c r="U70" i="4"/>
  <c r="U71" i="4"/>
  <c r="U72" i="4"/>
  <c r="U73" i="4"/>
  <c r="U74" i="4"/>
  <c r="U75" i="4"/>
  <c r="U76" i="4"/>
  <c r="U77" i="4"/>
  <c r="U78" i="4"/>
  <c r="U79" i="4"/>
  <c r="U81" i="4"/>
  <c r="U82" i="4"/>
  <c r="U83" i="4"/>
  <c r="U84" i="4"/>
  <c r="U85" i="4"/>
  <c r="U86" i="4"/>
  <c r="U88" i="4"/>
  <c r="U89" i="4"/>
  <c r="U90" i="4"/>
  <c r="U91" i="4"/>
  <c r="U92" i="4"/>
  <c r="U93" i="4"/>
  <c r="U94" i="4"/>
  <c r="U95" i="4"/>
  <c r="U96" i="4"/>
  <c r="U97" i="4"/>
  <c r="U99" i="4"/>
  <c r="U100" i="4"/>
  <c r="U101" i="4"/>
  <c r="U102" i="4"/>
  <c r="U103" i="4"/>
  <c r="U104" i="4"/>
  <c r="U105" i="4"/>
  <c r="U106" i="4"/>
  <c r="U107" i="4"/>
  <c r="U108" i="4"/>
  <c r="U109" i="4"/>
  <c r="U110" i="4"/>
  <c r="U112" i="4"/>
  <c r="U113" i="4"/>
  <c r="U114" i="4"/>
  <c r="U115" i="4"/>
  <c r="U116" i="4"/>
  <c r="U117" i="4"/>
  <c r="U118" i="4"/>
  <c r="U119" i="4"/>
  <c r="U120" i="4"/>
  <c r="U121" i="4"/>
  <c r="U122" i="4"/>
  <c r="U124" i="4"/>
  <c r="U125" i="4"/>
  <c r="U126" i="4"/>
  <c r="U127" i="4"/>
  <c r="U128" i="4"/>
  <c r="U129" i="4"/>
  <c r="U130" i="4"/>
  <c r="U131" i="4"/>
  <c r="U132" i="4"/>
  <c r="U133" i="4"/>
  <c r="U136" i="4"/>
  <c r="U137" i="4"/>
  <c r="U138" i="4"/>
  <c r="U139" i="4"/>
  <c r="U140" i="4"/>
  <c r="U141" i="4"/>
  <c r="U142" i="4"/>
  <c r="U143" i="4"/>
  <c r="U144" i="4"/>
  <c r="U145" i="4"/>
  <c r="U146" i="4"/>
  <c r="U147" i="4"/>
  <c r="U149" i="4"/>
  <c r="U150" i="4"/>
  <c r="U151" i="4"/>
  <c r="U152" i="4"/>
  <c r="U153" i="4"/>
  <c r="U154" i="4"/>
  <c r="U155" i="4"/>
  <c r="U156" i="4"/>
  <c r="U157" i="4"/>
  <c r="U158" i="4"/>
  <c r="U159" i="4"/>
  <c r="U160" i="4"/>
  <c r="U162" i="4"/>
  <c r="U163" i="4"/>
  <c r="U164" i="4"/>
  <c r="U165" i="4"/>
  <c r="U166" i="4"/>
  <c r="U167" i="4"/>
  <c r="U48" i="4"/>
  <c r="O35" i="4"/>
  <c r="CD22" i="14"/>
  <c r="CB22" i="14"/>
  <c r="CA22" i="14"/>
  <c r="BS22" i="14"/>
  <c r="BR22" i="14"/>
  <c r="BQ22" i="14"/>
  <c r="BM22" i="14"/>
  <c r="BL22" i="14"/>
  <c r="BJ22" i="14"/>
  <c r="BI22" i="14"/>
  <c r="BF22" i="14"/>
  <c r="BE22" i="14"/>
  <c r="BD22" i="14"/>
  <c r="BA22" i="14"/>
  <c r="AX22" i="14"/>
  <c r="AW22" i="14"/>
  <c r="AV22" i="14"/>
  <c r="AU22" i="14"/>
  <c r="AG22" i="14"/>
  <c r="AE22" i="14"/>
  <c r="AC22" i="14"/>
  <c r="AB22" i="14"/>
  <c r="AA22" i="14"/>
  <c r="R22" i="14"/>
  <c r="Q22" i="14"/>
  <c r="P22" i="14"/>
  <c r="O22" i="14"/>
  <c r="N22" i="14"/>
  <c r="M22" i="14"/>
  <c r="L22" i="14"/>
  <c r="K22" i="14"/>
  <c r="J22" i="14"/>
  <c r="I22" i="14"/>
  <c r="H22" i="14"/>
  <c r="F22" i="14"/>
  <c r="E22" i="14"/>
  <c r="C22" i="14"/>
  <c r="B22" i="14"/>
  <c r="CD21" i="14"/>
  <c r="CB21" i="14"/>
  <c r="CA21" i="14"/>
  <c r="BS21" i="14"/>
  <c r="BR21" i="14"/>
  <c r="BQ21" i="14"/>
  <c r="BM21" i="14"/>
  <c r="BL21" i="14"/>
  <c r="BJ21" i="14"/>
  <c r="BI21" i="14"/>
  <c r="BF21" i="14"/>
  <c r="BE21" i="14"/>
  <c r="BD21" i="14"/>
  <c r="BA21" i="14"/>
  <c r="AX21" i="14"/>
  <c r="AW21" i="14"/>
  <c r="AV21" i="14"/>
  <c r="AU21" i="14"/>
  <c r="AG21" i="14"/>
  <c r="AE21" i="14"/>
  <c r="AC21" i="14"/>
  <c r="AB21" i="14"/>
  <c r="AA21" i="14"/>
  <c r="R21" i="14"/>
  <c r="Q21" i="14"/>
  <c r="P21" i="14"/>
  <c r="O21" i="14"/>
  <c r="N21" i="14"/>
  <c r="M21" i="14"/>
  <c r="L21" i="14"/>
  <c r="K21" i="14"/>
  <c r="J21" i="14"/>
  <c r="I21" i="14"/>
  <c r="H21" i="14"/>
  <c r="F21" i="14"/>
  <c r="E21" i="14"/>
  <c r="C21" i="14"/>
  <c r="B21" i="14"/>
  <c r="CD20" i="14"/>
  <c r="CB20" i="14"/>
  <c r="CA20" i="14"/>
  <c r="BS20" i="14"/>
  <c r="BR20" i="14"/>
  <c r="BQ20" i="14"/>
  <c r="BM20" i="14"/>
  <c r="BL20" i="14"/>
  <c r="BJ20" i="14"/>
  <c r="BI20" i="14"/>
  <c r="BF20" i="14"/>
  <c r="BE20" i="14"/>
  <c r="BD20" i="14"/>
  <c r="BA20" i="14"/>
  <c r="AX20" i="14"/>
  <c r="AW20" i="14"/>
  <c r="AV20" i="14"/>
  <c r="AU20" i="14"/>
  <c r="AG20" i="14"/>
  <c r="AE20" i="14"/>
  <c r="AC20" i="14"/>
  <c r="AB20" i="14"/>
  <c r="AA20" i="14"/>
  <c r="R20" i="14"/>
  <c r="Q20" i="14"/>
  <c r="P20" i="14"/>
  <c r="O20" i="14"/>
  <c r="N20" i="14"/>
  <c r="M20" i="14"/>
  <c r="L20" i="14"/>
  <c r="K20" i="14"/>
  <c r="J20" i="14"/>
  <c r="I20" i="14"/>
  <c r="H20" i="14"/>
  <c r="F20" i="14"/>
  <c r="E20" i="14"/>
  <c r="C20" i="14"/>
  <c r="B20" i="14"/>
  <c r="CD19" i="14"/>
  <c r="CB19" i="14"/>
  <c r="CA19" i="14"/>
  <c r="BS19" i="14"/>
  <c r="BR19" i="14"/>
  <c r="BQ19" i="14"/>
  <c r="BM19" i="14"/>
  <c r="BL19" i="14"/>
  <c r="BJ19" i="14"/>
  <c r="BI19" i="14"/>
  <c r="BF19" i="14"/>
  <c r="BE19" i="14"/>
  <c r="BD19" i="14"/>
  <c r="BA19" i="14"/>
  <c r="AX19" i="14"/>
  <c r="AW19" i="14"/>
  <c r="AV19" i="14"/>
  <c r="AG19" i="14"/>
  <c r="AE19" i="14"/>
  <c r="AC19" i="14"/>
  <c r="AB19" i="14"/>
  <c r="AA19" i="14"/>
  <c r="R19" i="14"/>
  <c r="Q19" i="14"/>
  <c r="P19" i="14"/>
  <c r="O19" i="14"/>
  <c r="N19" i="14"/>
  <c r="M19" i="14"/>
  <c r="L19" i="14"/>
  <c r="K19" i="14"/>
  <c r="J19" i="14"/>
  <c r="I19" i="14"/>
  <c r="H19" i="14"/>
  <c r="F19" i="14"/>
  <c r="E19" i="14"/>
  <c r="C19" i="14"/>
  <c r="B19" i="14"/>
  <c r="CD18" i="14"/>
  <c r="CB18" i="14"/>
  <c r="CA18" i="14"/>
  <c r="BS18" i="14"/>
  <c r="BR18" i="14"/>
  <c r="BQ18" i="14"/>
  <c r="BM18" i="14"/>
  <c r="BL18" i="14"/>
  <c r="BJ18" i="14"/>
  <c r="BI18" i="14"/>
  <c r="BF18" i="14"/>
  <c r="BE18" i="14"/>
  <c r="BD18" i="14"/>
  <c r="BA18" i="14"/>
  <c r="AX18" i="14"/>
  <c r="AW18" i="14"/>
  <c r="AV18" i="14"/>
  <c r="AU18" i="14"/>
  <c r="AG18" i="14"/>
  <c r="AE18" i="14"/>
  <c r="AC18" i="14"/>
  <c r="AB18" i="14"/>
  <c r="AA18" i="14"/>
  <c r="R18" i="14"/>
  <c r="Q18" i="14"/>
  <c r="P18" i="14"/>
  <c r="O18" i="14"/>
  <c r="N18" i="14"/>
  <c r="M18" i="14"/>
  <c r="L18" i="14"/>
  <c r="K18" i="14"/>
  <c r="J18" i="14"/>
  <c r="I18" i="14"/>
  <c r="H18" i="14"/>
  <c r="F18" i="14"/>
  <c r="E18" i="14"/>
  <c r="C18" i="14"/>
  <c r="B18" i="14"/>
  <c r="CD17" i="14"/>
  <c r="CB17" i="14"/>
  <c r="CA17" i="14"/>
  <c r="BS17" i="14"/>
  <c r="BR17" i="14"/>
  <c r="BQ17" i="14"/>
  <c r="BM17" i="14"/>
  <c r="BL17" i="14"/>
  <c r="BJ17" i="14"/>
  <c r="BI17" i="14"/>
  <c r="BF17" i="14"/>
  <c r="BE17" i="14"/>
  <c r="BD17" i="14"/>
  <c r="BA17" i="14"/>
  <c r="AX17" i="14"/>
  <c r="AW17" i="14"/>
  <c r="AV17" i="14"/>
  <c r="AG17" i="14"/>
  <c r="AE17" i="14"/>
  <c r="AC17" i="14"/>
  <c r="AB17" i="14"/>
  <c r="AA17" i="14"/>
  <c r="R17" i="14"/>
  <c r="Q17" i="14"/>
  <c r="P17" i="14"/>
  <c r="O17" i="14"/>
  <c r="N17" i="14"/>
  <c r="M17" i="14"/>
  <c r="L17" i="14"/>
  <c r="K17" i="14"/>
  <c r="J17" i="14"/>
  <c r="I17" i="14"/>
  <c r="H17" i="14"/>
  <c r="F17" i="14"/>
  <c r="E17" i="14"/>
  <c r="C17" i="14"/>
  <c r="B17" i="14"/>
  <c r="CD16" i="14"/>
  <c r="CB16" i="14"/>
  <c r="CA16" i="14"/>
  <c r="BS16" i="14"/>
  <c r="BR16" i="14"/>
  <c r="BQ16" i="14"/>
  <c r="BM16" i="14"/>
  <c r="BL16" i="14"/>
  <c r="BJ16" i="14"/>
  <c r="BI16" i="14"/>
  <c r="BF16" i="14"/>
  <c r="BE16" i="14"/>
  <c r="BD16" i="14"/>
  <c r="BA16" i="14"/>
  <c r="AX16" i="14"/>
  <c r="AW16" i="14"/>
  <c r="AV16" i="14"/>
  <c r="AU16" i="14"/>
  <c r="AG16" i="14"/>
  <c r="AE16" i="14"/>
  <c r="AC16" i="14"/>
  <c r="AB16" i="14"/>
  <c r="AA16" i="14"/>
  <c r="R16" i="14"/>
  <c r="Q16" i="14"/>
  <c r="P16" i="14"/>
  <c r="O16" i="14"/>
  <c r="N16" i="14"/>
  <c r="M16" i="14"/>
  <c r="L16" i="14"/>
  <c r="K16" i="14"/>
  <c r="J16" i="14"/>
  <c r="I16" i="14"/>
  <c r="H16" i="14"/>
  <c r="F16" i="14"/>
  <c r="E16" i="14"/>
  <c r="C16" i="14"/>
  <c r="B16" i="14"/>
  <c r="CD15" i="14"/>
  <c r="CB15" i="14"/>
  <c r="CA15" i="14"/>
  <c r="BS15" i="14"/>
  <c r="BR15" i="14"/>
  <c r="BQ15" i="14"/>
  <c r="BM15" i="14"/>
  <c r="BL15" i="14"/>
  <c r="BJ15" i="14"/>
  <c r="BI15" i="14"/>
  <c r="BF15" i="14"/>
  <c r="BE15" i="14"/>
  <c r="BD15" i="14"/>
  <c r="BA15" i="14"/>
  <c r="AX15" i="14"/>
  <c r="AW15" i="14"/>
  <c r="AV15" i="14"/>
  <c r="AG15" i="14"/>
  <c r="AE15" i="14"/>
  <c r="AC15" i="14"/>
  <c r="AB15" i="14"/>
  <c r="AA15" i="14"/>
  <c r="R15" i="14"/>
  <c r="Q15" i="14"/>
  <c r="P15" i="14"/>
  <c r="O15" i="14"/>
  <c r="N15" i="14"/>
  <c r="M15" i="14"/>
  <c r="L15" i="14"/>
  <c r="K15" i="14"/>
  <c r="J15" i="14"/>
  <c r="I15" i="14"/>
  <c r="H15" i="14"/>
  <c r="F15" i="14"/>
  <c r="E15" i="14"/>
  <c r="C15" i="14"/>
  <c r="B15" i="14"/>
  <c r="CD14" i="14"/>
  <c r="CB14" i="14"/>
  <c r="CA14" i="14"/>
  <c r="BS14" i="14"/>
  <c r="BR14" i="14"/>
  <c r="BQ14" i="14"/>
  <c r="BM14" i="14"/>
  <c r="BL14" i="14"/>
  <c r="BJ14" i="14"/>
  <c r="BI14" i="14"/>
  <c r="BF14" i="14"/>
  <c r="BE14" i="14"/>
  <c r="BD14" i="14"/>
  <c r="BA14" i="14"/>
  <c r="AX14" i="14"/>
  <c r="AW14" i="14"/>
  <c r="AV14" i="14"/>
  <c r="AU14" i="14"/>
  <c r="AH14" i="14"/>
  <c r="AG14" i="14"/>
  <c r="AE14" i="14"/>
  <c r="AC14" i="14"/>
  <c r="AB14" i="14"/>
  <c r="AA14" i="14"/>
  <c r="R14" i="14"/>
  <c r="Q14" i="14"/>
  <c r="P14" i="14"/>
  <c r="O14" i="14"/>
  <c r="N14" i="14"/>
  <c r="M14" i="14"/>
  <c r="L14" i="14"/>
  <c r="K14" i="14"/>
  <c r="J14" i="14"/>
  <c r="I14" i="14"/>
  <c r="H14" i="14"/>
  <c r="F14" i="14"/>
  <c r="E14" i="14"/>
  <c r="C14" i="14"/>
  <c r="B14" i="14"/>
  <c r="CD13" i="14"/>
  <c r="CB13" i="14"/>
  <c r="CA13" i="14"/>
  <c r="BS13" i="14"/>
  <c r="BR13" i="14"/>
  <c r="BQ13" i="14"/>
  <c r="BM13" i="14"/>
  <c r="BL13" i="14"/>
  <c r="BJ13" i="14"/>
  <c r="BI13" i="14"/>
  <c r="BF13" i="14"/>
  <c r="BE13" i="14"/>
  <c r="BD13" i="14"/>
  <c r="BA13" i="14"/>
  <c r="AX13" i="14"/>
  <c r="AW13" i="14"/>
  <c r="AV13" i="14"/>
  <c r="AG13" i="14"/>
  <c r="AE13" i="14"/>
  <c r="AC13" i="14"/>
  <c r="AB13" i="14"/>
  <c r="AA13" i="14"/>
  <c r="R13" i="14"/>
  <c r="Q13" i="14"/>
  <c r="P13" i="14"/>
  <c r="O13" i="14"/>
  <c r="N13" i="14"/>
  <c r="M13" i="14"/>
  <c r="L13" i="14"/>
  <c r="K13" i="14"/>
  <c r="J13" i="14"/>
  <c r="I13" i="14"/>
  <c r="H13" i="14"/>
  <c r="F13" i="14"/>
  <c r="E13" i="14"/>
  <c r="C13" i="14"/>
  <c r="B13" i="14"/>
  <c r="CD12" i="14"/>
  <c r="CB12" i="14"/>
  <c r="CA12" i="14"/>
  <c r="BS12" i="14"/>
  <c r="BR12" i="14"/>
  <c r="BQ12" i="14"/>
  <c r="BM12" i="14"/>
  <c r="BL12" i="14"/>
  <c r="BJ12" i="14"/>
  <c r="BI12" i="14"/>
  <c r="BF12" i="14"/>
  <c r="BE12" i="14"/>
  <c r="BD12" i="14"/>
  <c r="BA12" i="14"/>
  <c r="AX12" i="14"/>
  <c r="AW12" i="14"/>
  <c r="AV12" i="14"/>
  <c r="AU12" i="14"/>
  <c r="AH12" i="14"/>
  <c r="AG12" i="14"/>
  <c r="AE12" i="14"/>
  <c r="AC12" i="14"/>
  <c r="AB12" i="14"/>
  <c r="AA12" i="14"/>
  <c r="R12" i="14"/>
  <c r="Q12" i="14"/>
  <c r="P12" i="14"/>
  <c r="O12" i="14"/>
  <c r="N12" i="14"/>
  <c r="M12" i="14"/>
  <c r="L12" i="14"/>
  <c r="K12" i="14"/>
  <c r="J12" i="14"/>
  <c r="I12" i="14"/>
  <c r="H12" i="14"/>
  <c r="F12" i="14"/>
  <c r="E12" i="14"/>
  <c r="C12" i="14"/>
  <c r="B12" i="14"/>
  <c r="CD11" i="14"/>
  <c r="CB11" i="14"/>
  <c r="CA11" i="14"/>
  <c r="BS11" i="14"/>
  <c r="BR11" i="14"/>
  <c r="BQ11" i="14"/>
  <c r="BM11" i="14"/>
  <c r="BL11" i="14"/>
  <c r="BJ11" i="14"/>
  <c r="BI11" i="14"/>
  <c r="BF11" i="14"/>
  <c r="BE11" i="14"/>
  <c r="BD11" i="14"/>
  <c r="BA11" i="14"/>
  <c r="AX11" i="14"/>
  <c r="AW11" i="14"/>
  <c r="AV11" i="14"/>
  <c r="AG11" i="14"/>
  <c r="AE11" i="14"/>
  <c r="AC11" i="14"/>
  <c r="AB11" i="14"/>
  <c r="AA11" i="14"/>
  <c r="R11" i="14"/>
  <c r="Q11" i="14"/>
  <c r="P11" i="14"/>
  <c r="O11" i="14"/>
  <c r="N11" i="14"/>
  <c r="M11" i="14"/>
  <c r="L11" i="14"/>
  <c r="K11" i="14"/>
  <c r="J11" i="14"/>
  <c r="I11" i="14"/>
  <c r="H11" i="14"/>
  <c r="F11" i="14"/>
  <c r="E11" i="14"/>
  <c r="C11" i="14"/>
  <c r="B11" i="14"/>
  <c r="CD10" i="14"/>
  <c r="CB10" i="14"/>
  <c r="CA10" i="14"/>
  <c r="BS10" i="14"/>
  <c r="BR10" i="14"/>
  <c r="BQ10" i="14"/>
  <c r="BM10" i="14"/>
  <c r="BL10" i="14"/>
  <c r="BJ10" i="14"/>
  <c r="BI10" i="14"/>
  <c r="BF10" i="14"/>
  <c r="BE10" i="14"/>
  <c r="BD10" i="14"/>
  <c r="BA10" i="14"/>
  <c r="AX10" i="14"/>
  <c r="AW10" i="14"/>
  <c r="AV10" i="14"/>
  <c r="AU10" i="14"/>
  <c r="AH10" i="14"/>
  <c r="AG10" i="14"/>
  <c r="AE10" i="14"/>
  <c r="AC10" i="14"/>
  <c r="AB10" i="14"/>
  <c r="AA10" i="14"/>
  <c r="R10" i="14"/>
  <c r="Q10" i="14"/>
  <c r="P10" i="14"/>
  <c r="O10" i="14"/>
  <c r="N10" i="14"/>
  <c r="M10" i="14"/>
  <c r="L10" i="14"/>
  <c r="K10" i="14"/>
  <c r="J10" i="14"/>
  <c r="I10" i="14"/>
  <c r="H10" i="14"/>
  <c r="F10" i="14"/>
  <c r="E10" i="14"/>
  <c r="C10" i="14"/>
  <c r="B10" i="14"/>
  <c r="CD9" i="14"/>
  <c r="CB9" i="14"/>
  <c r="CA9" i="14"/>
  <c r="BS9" i="14"/>
  <c r="BR9" i="14"/>
  <c r="BQ9" i="14"/>
  <c r="BM9" i="14"/>
  <c r="BL9" i="14"/>
  <c r="BJ9" i="14"/>
  <c r="BI9" i="14"/>
  <c r="BF9" i="14"/>
  <c r="BE9" i="14"/>
  <c r="BD9" i="14"/>
  <c r="BA9" i="14"/>
  <c r="AX9" i="14"/>
  <c r="AW9" i="14"/>
  <c r="AV9" i="14"/>
  <c r="AG9" i="14"/>
  <c r="AE9" i="14"/>
  <c r="AC9" i="14"/>
  <c r="AB9" i="14"/>
  <c r="AA9" i="14"/>
  <c r="R9" i="14"/>
  <c r="Q9" i="14"/>
  <c r="P9" i="14"/>
  <c r="O9" i="14"/>
  <c r="N9" i="14"/>
  <c r="M9" i="14"/>
  <c r="L9" i="14"/>
  <c r="K9" i="14"/>
  <c r="J9" i="14"/>
  <c r="I9" i="14"/>
  <c r="H9" i="14"/>
  <c r="F9" i="14"/>
  <c r="E9" i="14"/>
  <c r="C9" i="14"/>
  <c r="B9" i="14"/>
  <c r="CD8" i="14"/>
  <c r="CB8" i="14"/>
  <c r="CA8" i="14"/>
  <c r="BS8" i="14"/>
  <c r="BR8" i="14"/>
  <c r="BQ8" i="14"/>
  <c r="BM8" i="14"/>
  <c r="BL8" i="14"/>
  <c r="BJ8" i="14"/>
  <c r="BI8" i="14"/>
  <c r="BF8" i="14"/>
  <c r="BE8" i="14"/>
  <c r="BD8" i="14"/>
  <c r="BA8" i="14"/>
  <c r="AX8" i="14"/>
  <c r="AW8" i="14"/>
  <c r="AV8" i="14"/>
  <c r="AU8" i="14"/>
  <c r="AG8" i="14"/>
  <c r="AE8" i="14"/>
  <c r="AC8" i="14"/>
  <c r="AB8" i="14"/>
  <c r="AA8" i="14"/>
  <c r="R8" i="14"/>
  <c r="Q8" i="14"/>
  <c r="P8" i="14"/>
  <c r="O8" i="14"/>
  <c r="N8" i="14"/>
  <c r="M8" i="14"/>
  <c r="L8" i="14"/>
  <c r="K8" i="14"/>
  <c r="J8" i="14"/>
  <c r="I8" i="14"/>
  <c r="H8" i="14"/>
  <c r="F8" i="14"/>
  <c r="E8" i="14"/>
  <c r="C8" i="14"/>
  <c r="B8" i="14"/>
  <c r="CD7" i="14"/>
  <c r="CB7" i="14"/>
  <c r="CA7" i="14"/>
  <c r="BS7" i="14"/>
  <c r="BR7" i="14"/>
  <c r="BQ7" i="14"/>
  <c r="BM7" i="14"/>
  <c r="BL7" i="14"/>
  <c r="BJ7" i="14"/>
  <c r="BI7" i="14"/>
  <c r="BF7" i="14"/>
  <c r="BE7" i="14"/>
  <c r="BD7" i="14"/>
  <c r="BA7" i="14"/>
  <c r="AX7" i="14"/>
  <c r="AW7" i="14"/>
  <c r="AV7" i="14"/>
  <c r="AU7" i="14"/>
  <c r="AG7" i="14"/>
  <c r="AE7" i="14"/>
  <c r="AC7" i="14"/>
  <c r="AB7" i="14"/>
  <c r="AA7" i="14"/>
  <c r="R7" i="14"/>
  <c r="Q7" i="14"/>
  <c r="P7" i="14"/>
  <c r="O7" i="14"/>
  <c r="N7" i="14"/>
  <c r="M7" i="14"/>
  <c r="L7" i="14"/>
  <c r="K7" i="14"/>
  <c r="J7" i="14"/>
  <c r="I7" i="14"/>
  <c r="H7" i="14"/>
  <c r="F7" i="14"/>
  <c r="E7" i="14"/>
  <c r="C7" i="14"/>
  <c r="B7" i="14"/>
  <c r="CD6" i="14"/>
  <c r="CB6" i="14"/>
  <c r="CA6" i="14"/>
  <c r="BS6" i="14"/>
  <c r="BR6" i="14"/>
  <c r="BQ6" i="14"/>
  <c r="BM6" i="14"/>
  <c r="BL6" i="14"/>
  <c r="BJ6" i="14"/>
  <c r="BI6" i="14"/>
  <c r="BF6" i="14"/>
  <c r="BE6" i="14"/>
  <c r="BD6" i="14"/>
  <c r="BA6" i="14"/>
  <c r="AX6" i="14"/>
  <c r="AW6" i="14"/>
  <c r="AV6" i="14"/>
  <c r="AU6" i="14"/>
  <c r="AG6" i="14"/>
  <c r="AE6" i="14"/>
  <c r="AC6" i="14"/>
  <c r="AB6" i="14"/>
  <c r="AA6" i="14"/>
  <c r="R6" i="14"/>
  <c r="Q6" i="14"/>
  <c r="P6" i="14"/>
  <c r="O6" i="14"/>
  <c r="N6" i="14"/>
  <c r="M6" i="14"/>
  <c r="L6" i="14"/>
  <c r="K6" i="14"/>
  <c r="J6" i="14"/>
  <c r="I6" i="14"/>
  <c r="H6" i="14"/>
  <c r="F6" i="14"/>
  <c r="E6" i="14"/>
  <c r="C6" i="14"/>
  <c r="B6" i="14"/>
  <c r="CD5" i="14"/>
  <c r="CB5" i="14"/>
  <c r="CA5" i="14"/>
  <c r="BS5" i="14"/>
  <c r="BR5" i="14"/>
  <c r="BQ5" i="14"/>
  <c r="BM5" i="14"/>
  <c r="BL5" i="14"/>
  <c r="BJ5" i="14"/>
  <c r="BI5" i="14"/>
  <c r="BF5" i="14"/>
  <c r="BE5" i="14"/>
  <c r="BD5" i="14"/>
  <c r="BA5" i="14"/>
  <c r="AX5" i="14"/>
  <c r="AW5" i="14"/>
  <c r="AV5" i="14"/>
  <c r="AU5" i="14"/>
  <c r="AG5" i="14"/>
  <c r="AE5" i="14"/>
  <c r="AC5" i="14"/>
  <c r="AB5" i="14"/>
  <c r="AA5" i="14"/>
  <c r="R5" i="14"/>
  <c r="Q5" i="14"/>
  <c r="P5" i="14"/>
  <c r="O5" i="14"/>
  <c r="N5" i="14"/>
  <c r="M5" i="14"/>
  <c r="L5" i="14"/>
  <c r="K5" i="14"/>
  <c r="J5" i="14"/>
  <c r="I5" i="14"/>
  <c r="H5" i="14"/>
  <c r="F5" i="14"/>
  <c r="E5" i="14"/>
  <c r="C5" i="14"/>
  <c r="B5" i="14"/>
  <c r="CD4" i="14"/>
  <c r="CB4" i="14"/>
  <c r="CA4" i="14"/>
  <c r="BS4" i="14"/>
  <c r="BR4" i="14"/>
  <c r="BQ4" i="14"/>
  <c r="BM4" i="14"/>
  <c r="BL4" i="14"/>
  <c r="BJ4" i="14"/>
  <c r="BI4" i="14"/>
  <c r="BF4" i="14"/>
  <c r="BE4" i="14"/>
  <c r="BD4" i="14"/>
  <c r="BA4" i="14"/>
  <c r="AX4" i="14"/>
  <c r="AW4" i="14"/>
  <c r="AV4" i="14"/>
  <c r="AU4" i="14"/>
  <c r="AG4" i="14"/>
  <c r="AE4" i="14"/>
  <c r="AC4" i="14"/>
  <c r="AB4" i="14"/>
  <c r="AA4" i="14"/>
  <c r="R4" i="14"/>
  <c r="Q4" i="14"/>
  <c r="P4" i="14"/>
  <c r="O4" i="14"/>
  <c r="N4" i="14"/>
  <c r="M4" i="14"/>
  <c r="L4" i="14"/>
  <c r="K4" i="14"/>
  <c r="J4" i="14"/>
  <c r="I4" i="14"/>
  <c r="H4" i="14"/>
  <c r="F4" i="14"/>
  <c r="E4" i="14"/>
  <c r="C4" i="14"/>
  <c r="B4" i="14"/>
  <c r="CD3" i="14"/>
  <c r="CB3" i="14"/>
  <c r="CA3" i="14"/>
  <c r="BS3" i="14"/>
  <c r="BR3" i="14"/>
  <c r="BQ3" i="14"/>
  <c r="BM3" i="14"/>
  <c r="BL3" i="14"/>
  <c r="BJ3" i="14"/>
  <c r="BI3" i="14"/>
  <c r="BF3" i="14"/>
  <c r="BE3" i="14"/>
  <c r="BD3" i="14"/>
  <c r="BA3" i="14"/>
  <c r="AX3" i="14"/>
  <c r="AW3" i="14"/>
  <c r="AV3" i="14"/>
  <c r="AU3" i="14"/>
  <c r="AG3" i="14"/>
  <c r="AE3" i="14"/>
  <c r="AC3" i="14"/>
  <c r="AB3" i="14"/>
  <c r="AA3" i="14"/>
  <c r="R3" i="14"/>
  <c r="Q3" i="14"/>
  <c r="P3" i="14"/>
  <c r="O3" i="14"/>
  <c r="N3" i="14"/>
  <c r="M3" i="14"/>
  <c r="L3" i="14"/>
  <c r="K3" i="14"/>
  <c r="J3" i="14"/>
  <c r="I3" i="14"/>
  <c r="H3" i="14"/>
  <c r="F3" i="14"/>
  <c r="E3" i="14"/>
  <c r="C3" i="14"/>
  <c r="B3" i="14"/>
  <c r="BJ6" i="13"/>
  <c r="BH6" i="13"/>
  <c r="BG6" i="13"/>
  <c r="BF6" i="13"/>
  <c r="BE6" i="13"/>
  <c r="BD6" i="13"/>
  <c r="BC6" i="13"/>
  <c r="BB6" i="13"/>
  <c r="AY6" i="13"/>
  <c r="AX6" i="13"/>
  <c r="AW6" i="13"/>
  <c r="AV6" i="13"/>
  <c r="AT6" i="13"/>
  <c r="AS6" i="13"/>
  <c r="AR6" i="13"/>
  <c r="AQ6" i="13"/>
  <c r="AP6" i="13"/>
  <c r="AO6" i="13"/>
  <c r="AN6" i="13"/>
  <c r="AM6" i="13"/>
  <c r="AL6" i="13"/>
  <c r="AK6" i="13"/>
  <c r="AJ6" i="13"/>
  <c r="AI6" i="13"/>
  <c r="AH6" i="13"/>
  <c r="AG6" i="13"/>
  <c r="AF6" i="13"/>
  <c r="AE6" i="13"/>
  <c r="AD6" i="13"/>
  <c r="AB6" i="13"/>
  <c r="AA6" i="13"/>
  <c r="Z6" i="13"/>
  <c r="Y6" i="13"/>
  <c r="X6" i="13"/>
  <c r="W6" i="13"/>
  <c r="V6" i="13"/>
  <c r="T6" i="13"/>
  <c r="S6" i="13"/>
  <c r="R6" i="13"/>
  <c r="Q6" i="13"/>
  <c r="P6" i="13"/>
  <c r="O6" i="13"/>
  <c r="N6" i="13"/>
  <c r="K6" i="13"/>
  <c r="J6" i="13"/>
  <c r="I6" i="13"/>
  <c r="H6" i="13"/>
  <c r="G6" i="13"/>
  <c r="F6" i="13"/>
  <c r="E6" i="13"/>
  <c r="D6" i="13"/>
  <c r="C6" i="13"/>
  <c r="B6" i="13"/>
  <c r="BJ16" i="13"/>
  <c r="BH16" i="13"/>
  <c r="BG16" i="13"/>
  <c r="BF16" i="13"/>
  <c r="BE16" i="13"/>
  <c r="BD16" i="13"/>
  <c r="BC16" i="13"/>
  <c r="BB16" i="13"/>
  <c r="AY16" i="13"/>
  <c r="AX16" i="13"/>
  <c r="AW16" i="13"/>
  <c r="AV16" i="13"/>
  <c r="AT16" i="13"/>
  <c r="AS16" i="13"/>
  <c r="AR16" i="13"/>
  <c r="AQ16" i="13"/>
  <c r="AP16" i="13"/>
  <c r="AO16" i="13"/>
  <c r="AN16" i="13"/>
  <c r="AM16" i="13"/>
  <c r="AL16" i="13"/>
  <c r="AK16" i="13"/>
  <c r="AJ16" i="13"/>
  <c r="AI16" i="13"/>
  <c r="AH16" i="13"/>
  <c r="AG16" i="13"/>
  <c r="AF16" i="13"/>
  <c r="AE16" i="13"/>
  <c r="AD16" i="13"/>
  <c r="AB16" i="13"/>
  <c r="AA16" i="13"/>
  <c r="Z16" i="13"/>
  <c r="Y16" i="13"/>
  <c r="X16" i="13"/>
  <c r="W16" i="13"/>
  <c r="V16" i="13"/>
  <c r="T16" i="13"/>
  <c r="S16" i="13"/>
  <c r="R16" i="13"/>
  <c r="Q16" i="13"/>
  <c r="P16" i="13"/>
  <c r="O16" i="13"/>
  <c r="N16" i="13"/>
  <c r="K16" i="13"/>
  <c r="J16" i="13"/>
  <c r="I16" i="13"/>
  <c r="H16" i="13"/>
  <c r="G16" i="13"/>
  <c r="F16" i="13"/>
  <c r="E16" i="13"/>
  <c r="D16" i="13"/>
  <c r="C16" i="13"/>
  <c r="B16" i="13"/>
  <c r="BJ5" i="13"/>
  <c r="BH5" i="13"/>
  <c r="BG5" i="13"/>
  <c r="BF5" i="13"/>
  <c r="BE5" i="13"/>
  <c r="BD5" i="13"/>
  <c r="BC5" i="13"/>
  <c r="BB5" i="13"/>
  <c r="AY5" i="13"/>
  <c r="AX5" i="13"/>
  <c r="AW5" i="13"/>
  <c r="AV5" i="13"/>
  <c r="AT5" i="13"/>
  <c r="AS5" i="13"/>
  <c r="AR5" i="13"/>
  <c r="AQ5" i="13"/>
  <c r="AP5" i="13"/>
  <c r="AO5" i="13"/>
  <c r="AN5" i="13"/>
  <c r="AM5" i="13"/>
  <c r="AL5" i="13"/>
  <c r="AK5" i="13"/>
  <c r="AJ5" i="13"/>
  <c r="AI5" i="13"/>
  <c r="AH5" i="13"/>
  <c r="AG5" i="13"/>
  <c r="AF5" i="13"/>
  <c r="AE5" i="13"/>
  <c r="AD5" i="13"/>
  <c r="AB5" i="13"/>
  <c r="AA5" i="13"/>
  <c r="Z5" i="13"/>
  <c r="Y5" i="13"/>
  <c r="X5" i="13"/>
  <c r="W5" i="13"/>
  <c r="V5" i="13"/>
  <c r="T5" i="13"/>
  <c r="S5" i="13"/>
  <c r="R5" i="13"/>
  <c r="Q5" i="13"/>
  <c r="P5" i="13"/>
  <c r="O5" i="13"/>
  <c r="N5" i="13"/>
  <c r="K5" i="13"/>
  <c r="J5" i="13"/>
  <c r="I5" i="13"/>
  <c r="H5" i="13"/>
  <c r="G5" i="13"/>
  <c r="F5" i="13"/>
  <c r="E5" i="13"/>
  <c r="D5" i="13"/>
  <c r="C5" i="13"/>
  <c r="B5" i="13"/>
  <c r="BJ13" i="13"/>
  <c r="BH13" i="13"/>
  <c r="BG13" i="13"/>
  <c r="BF13" i="13"/>
  <c r="BE13" i="13"/>
  <c r="BD13" i="13"/>
  <c r="BC13" i="13"/>
  <c r="BB13" i="13"/>
  <c r="AY13" i="13"/>
  <c r="AX13" i="13"/>
  <c r="AW13" i="13"/>
  <c r="AV13" i="13"/>
  <c r="AT13" i="13"/>
  <c r="AS13" i="13"/>
  <c r="AR13" i="13"/>
  <c r="AQ13" i="13"/>
  <c r="AP13" i="13"/>
  <c r="AO13" i="13"/>
  <c r="AN13" i="13"/>
  <c r="AM13" i="13"/>
  <c r="AL13" i="13"/>
  <c r="AK13" i="13"/>
  <c r="AJ13" i="13"/>
  <c r="AI13" i="13"/>
  <c r="AH13" i="13"/>
  <c r="AG13" i="13"/>
  <c r="AF13" i="13"/>
  <c r="AE13" i="13"/>
  <c r="AD13" i="13"/>
  <c r="AB13" i="13"/>
  <c r="AA13" i="13"/>
  <c r="Z13" i="13"/>
  <c r="Y13" i="13"/>
  <c r="X13" i="13"/>
  <c r="W13" i="13"/>
  <c r="V13" i="13"/>
  <c r="T13" i="13"/>
  <c r="S13" i="13"/>
  <c r="R13" i="13"/>
  <c r="Q13" i="13"/>
  <c r="P13" i="13"/>
  <c r="O13" i="13"/>
  <c r="N13" i="13"/>
  <c r="K13" i="13"/>
  <c r="J13" i="13"/>
  <c r="I13" i="13"/>
  <c r="H13" i="13"/>
  <c r="G13" i="13"/>
  <c r="F13" i="13"/>
  <c r="E13" i="13"/>
  <c r="D13" i="13"/>
  <c r="C13" i="13"/>
  <c r="B13" i="13"/>
  <c r="BJ15" i="13"/>
  <c r="BH15" i="13"/>
  <c r="BG15" i="13"/>
  <c r="BF15" i="13"/>
  <c r="BE15" i="13"/>
  <c r="BD15" i="13"/>
  <c r="BC15" i="13"/>
  <c r="BB15" i="13"/>
  <c r="AY15" i="13"/>
  <c r="AX15" i="13"/>
  <c r="AW15" i="13"/>
  <c r="AV15" i="13"/>
  <c r="AT15" i="13"/>
  <c r="AS15" i="13"/>
  <c r="AR15" i="13"/>
  <c r="AQ15" i="13"/>
  <c r="AP15" i="13"/>
  <c r="AO15" i="13"/>
  <c r="AN15" i="13"/>
  <c r="AM15" i="13"/>
  <c r="AL15" i="13"/>
  <c r="AK15" i="13"/>
  <c r="AJ15" i="13"/>
  <c r="AI15" i="13"/>
  <c r="AH15" i="13"/>
  <c r="AG15" i="13"/>
  <c r="AF15" i="13"/>
  <c r="AE15" i="13"/>
  <c r="AD15" i="13"/>
  <c r="AB15" i="13"/>
  <c r="AA15" i="13"/>
  <c r="Z15" i="13"/>
  <c r="Y15" i="13"/>
  <c r="X15" i="13"/>
  <c r="W15" i="13"/>
  <c r="V15" i="13"/>
  <c r="T15" i="13"/>
  <c r="S15" i="13"/>
  <c r="R15" i="13"/>
  <c r="Q15" i="13"/>
  <c r="P15" i="13"/>
  <c r="O15" i="13"/>
  <c r="N15" i="13"/>
  <c r="K15" i="13"/>
  <c r="J15" i="13"/>
  <c r="I15" i="13"/>
  <c r="H15" i="13"/>
  <c r="G15" i="13"/>
  <c r="F15" i="13"/>
  <c r="E15" i="13"/>
  <c r="D15" i="13"/>
  <c r="C15" i="13"/>
  <c r="B15" i="13"/>
  <c r="BJ4" i="13"/>
  <c r="BH4" i="13"/>
  <c r="BG4" i="13"/>
  <c r="BF4" i="13"/>
  <c r="BE4" i="13"/>
  <c r="BD4" i="13"/>
  <c r="BC4" i="13"/>
  <c r="BB4" i="13"/>
  <c r="AY4" i="13"/>
  <c r="AX4" i="13"/>
  <c r="AW4" i="13"/>
  <c r="AV4" i="13"/>
  <c r="AT4" i="13"/>
  <c r="AS4" i="13"/>
  <c r="AR4" i="13"/>
  <c r="AQ4" i="13"/>
  <c r="AP4" i="13"/>
  <c r="AO4" i="13"/>
  <c r="AN4" i="13"/>
  <c r="AM4" i="13"/>
  <c r="AL4" i="13"/>
  <c r="AK4" i="13"/>
  <c r="AJ4" i="13"/>
  <c r="AI4" i="13"/>
  <c r="AH4" i="13"/>
  <c r="AG4" i="13"/>
  <c r="AF4" i="13"/>
  <c r="AE4" i="13"/>
  <c r="AD4" i="13"/>
  <c r="AB4" i="13"/>
  <c r="AA4" i="13"/>
  <c r="Z4" i="13"/>
  <c r="Y4" i="13"/>
  <c r="X4" i="13"/>
  <c r="W4" i="13"/>
  <c r="V4" i="13"/>
  <c r="T4" i="13"/>
  <c r="S4" i="13"/>
  <c r="R4" i="13"/>
  <c r="Q4" i="13"/>
  <c r="P4" i="13"/>
  <c r="O4" i="13"/>
  <c r="N4" i="13"/>
  <c r="K4" i="13"/>
  <c r="J4" i="13"/>
  <c r="I4" i="13"/>
  <c r="H4" i="13"/>
  <c r="G4" i="13"/>
  <c r="F4" i="13"/>
  <c r="E4" i="13"/>
  <c r="D4" i="13"/>
  <c r="C4" i="13"/>
  <c r="B4" i="13"/>
  <c r="BJ14" i="13"/>
  <c r="BH14" i="13"/>
  <c r="BG14" i="13"/>
  <c r="BF14" i="13"/>
  <c r="BE14" i="13"/>
  <c r="BD14" i="13"/>
  <c r="BC14" i="13"/>
  <c r="BB14" i="13"/>
  <c r="AY14" i="13"/>
  <c r="AX14" i="13"/>
  <c r="AW14" i="13"/>
  <c r="AV14" i="13"/>
  <c r="AT14" i="13"/>
  <c r="AS14" i="13"/>
  <c r="AR14" i="13"/>
  <c r="AQ14" i="13"/>
  <c r="AP14" i="13"/>
  <c r="AO14" i="13"/>
  <c r="AN14" i="13"/>
  <c r="AM14" i="13"/>
  <c r="AL14" i="13"/>
  <c r="AK14" i="13"/>
  <c r="AJ14" i="13"/>
  <c r="AI14" i="13"/>
  <c r="AH14" i="13"/>
  <c r="AG14" i="13"/>
  <c r="AF14" i="13"/>
  <c r="AE14" i="13"/>
  <c r="AD14" i="13"/>
  <c r="AB14" i="13"/>
  <c r="AA14" i="13"/>
  <c r="Z14" i="13"/>
  <c r="Y14" i="13"/>
  <c r="X14" i="13"/>
  <c r="W14" i="13"/>
  <c r="V14" i="13"/>
  <c r="T14" i="13"/>
  <c r="S14" i="13"/>
  <c r="R14" i="13"/>
  <c r="Q14" i="13"/>
  <c r="P14" i="13"/>
  <c r="O14" i="13"/>
  <c r="N14" i="13"/>
  <c r="K14" i="13"/>
  <c r="J14" i="13"/>
  <c r="I14" i="13"/>
  <c r="H14" i="13"/>
  <c r="G14" i="13"/>
  <c r="F14" i="13"/>
  <c r="E14" i="13"/>
  <c r="D14" i="13"/>
  <c r="C14" i="13"/>
  <c r="B14" i="13"/>
  <c r="BJ3" i="13"/>
  <c r="BH3" i="13"/>
  <c r="BG3" i="13"/>
  <c r="BF3" i="13"/>
  <c r="BE3" i="13"/>
  <c r="BD3" i="13"/>
  <c r="BC3" i="13"/>
  <c r="BB3" i="13"/>
  <c r="AY3" i="13"/>
  <c r="AX3" i="13"/>
  <c r="AW3" i="13"/>
  <c r="AV3" i="13"/>
  <c r="AT3" i="13"/>
  <c r="AS3" i="13"/>
  <c r="AR3" i="13"/>
  <c r="AQ3" i="13"/>
  <c r="AP3" i="13"/>
  <c r="AO3" i="13"/>
  <c r="AN3" i="13"/>
  <c r="AM3" i="13"/>
  <c r="AL3" i="13"/>
  <c r="AK3" i="13"/>
  <c r="AJ3" i="13"/>
  <c r="AI3" i="13"/>
  <c r="AH3" i="13"/>
  <c r="AG3" i="13"/>
  <c r="AF3" i="13"/>
  <c r="AE3" i="13"/>
  <c r="AD3" i="13"/>
  <c r="AB3" i="13"/>
  <c r="AA3" i="13"/>
  <c r="Z3" i="13"/>
  <c r="Y3" i="13"/>
  <c r="X3" i="13"/>
  <c r="W3" i="13"/>
  <c r="V3" i="13"/>
  <c r="T3" i="13"/>
  <c r="S3" i="13"/>
  <c r="R3" i="13"/>
  <c r="Q3" i="13"/>
  <c r="P3" i="13"/>
  <c r="O3" i="13"/>
  <c r="N3" i="13"/>
  <c r="K3" i="13"/>
  <c r="J3" i="13"/>
  <c r="I3" i="13"/>
  <c r="H3" i="13"/>
  <c r="G3" i="13"/>
  <c r="F3" i="13"/>
  <c r="E3" i="13"/>
  <c r="D3" i="13"/>
  <c r="C3" i="13"/>
  <c r="B3" i="13"/>
  <c r="BT12" i="13"/>
  <c r="BO12" i="13"/>
  <c r="BN12" i="13"/>
  <c r="BJ12" i="13"/>
  <c r="BH12" i="13"/>
  <c r="BG12" i="13"/>
  <c r="BF12" i="13"/>
  <c r="BE12" i="13"/>
  <c r="BD12" i="13"/>
  <c r="BC12" i="13"/>
  <c r="BB12" i="13"/>
  <c r="AY12" i="13"/>
  <c r="AX12" i="13"/>
  <c r="AW12" i="13"/>
  <c r="AV12" i="13"/>
  <c r="AT12" i="13"/>
  <c r="AS12" i="13"/>
  <c r="AR12" i="13"/>
  <c r="AQ12" i="13"/>
  <c r="AP12" i="13"/>
  <c r="AO12" i="13"/>
  <c r="AN12" i="13"/>
  <c r="AM12" i="13"/>
  <c r="AL12" i="13"/>
  <c r="AK12" i="13"/>
  <c r="AJ12" i="13"/>
  <c r="AI12" i="13"/>
  <c r="AH12" i="13"/>
  <c r="AG12" i="13"/>
  <c r="AF12" i="13"/>
  <c r="AE12" i="13"/>
  <c r="AD12" i="13"/>
  <c r="AB12" i="13"/>
  <c r="AA12" i="13"/>
  <c r="Z12" i="13"/>
  <c r="Y12" i="13"/>
  <c r="X12" i="13"/>
  <c r="W12" i="13"/>
  <c r="V12" i="13"/>
  <c r="T12" i="13"/>
  <c r="S12" i="13"/>
  <c r="R12" i="13"/>
  <c r="Q12" i="13"/>
  <c r="P12" i="13"/>
  <c r="O12" i="13"/>
  <c r="N12" i="13"/>
  <c r="K12" i="13"/>
  <c r="J12" i="13"/>
  <c r="I12" i="13"/>
  <c r="H12" i="13"/>
  <c r="G12" i="13"/>
  <c r="F12" i="13"/>
  <c r="E12" i="13"/>
  <c r="D12" i="13"/>
  <c r="C12" i="13"/>
  <c r="B12" i="13"/>
  <c r="BJ19" i="13"/>
  <c r="BH19" i="13"/>
  <c r="BG19" i="13"/>
  <c r="BF19" i="13"/>
  <c r="BE19" i="13"/>
  <c r="BD19" i="13"/>
  <c r="BC19" i="13"/>
  <c r="BB19" i="13"/>
  <c r="AY19" i="13"/>
  <c r="AX19" i="13"/>
  <c r="AW19" i="13"/>
  <c r="AV19" i="13"/>
  <c r="AT19" i="13"/>
  <c r="AS19" i="13"/>
  <c r="AR19" i="13"/>
  <c r="AQ19" i="13"/>
  <c r="AP19" i="13"/>
  <c r="AO19" i="13"/>
  <c r="AN19" i="13"/>
  <c r="AM19" i="13"/>
  <c r="AL19" i="13"/>
  <c r="AK19" i="13"/>
  <c r="AJ19" i="13"/>
  <c r="AI19" i="13"/>
  <c r="AH19" i="13"/>
  <c r="AG19" i="13"/>
  <c r="AF19" i="13"/>
  <c r="AE19" i="13"/>
  <c r="AD19" i="13"/>
  <c r="AB19" i="13"/>
  <c r="AA19" i="13"/>
  <c r="Z19" i="13"/>
  <c r="Y19" i="13"/>
  <c r="X19" i="13"/>
  <c r="W19" i="13"/>
  <c r="V19" i="13"/>
  <c r="T19" i="13"/>
  <c r="S19" i="13"/>
  <c r="R19" i="13"/>
  <c r="Q19" i="13"/>
  <c r="P19" i="13"/>
  <c r="O19" i="13"/>
  <c r="N19" i="13"/>
  <c r="K19" i="13"/>
  <c r="J19" i="13"/>
  <c r="I19" i="13"/>
  <c r="H19" i="13"/>
  <c r="G19" i="13"/>
  <c r="F19" i="13"/>
  <c r="E19" i="13"/>
  <c r="D19" i="13"/>
  <c r="C19" i="13"/>
  <c r="B19" i="13"/>
  <c r="BJ11" i="13"/>
  <c r="BH11" i="13"/>
  <c r="BG11" i="13"/>
  <c r="BF11" i="13"/>
  <c r="BE11" i="13"/>
  <c r="BD11" i="13"/>
  <c r="BC11" i="13"/>
  <c r="BB11" i="13"/>
  <c r="AY11" i="13"/>
  <c r="AX11" i="13"/>
  <c r="AW11" i="13"/>
  <c r="AV11" i="13"/>
  <c r="AT11" i="13"/>
  <c r="AS11" i="13"/>
  <c r="AR11" i="13"/>
  <c r="AQ11" i="13"/>
  <c r="AP11" i="13"/>
  <c r="AO11" i="13"/>
  <c r="AN11" i="13"/>
  <c r="AM11" i="13"/>
  <c r="AL11" i="13"/>
  <c r="AK11" i="13"/>
  <c r="AJ11" i="13"/>
  <c r="AI11" i="13"/>
  <c r="AH11" i="13"/>
  <c r="AG11" i="13"/>
  <c r="AF11" i="13"/>
  <c r="AE11" i="13"/>
  <c r="AD11" i="13"/>
  <c r="AB11" i="13"/>
  <c r="AA11" i="13"/>
  <c r="Z11" i="13"/>
  <c r="Y11" i="13"/>
  <c r="X11" i="13"/>
  <c r="W11" i="13"/>
  <c r="V11" i="13"/>
  <c r="T11" i="13"/>
  <c r="S11" i="13"/>
  <c r="R11" i="13"/>
  <c r="Q11" i="13"/>
  <c r="P11" i="13"/>
  <c r="O11" i="13"/>
  <c r="N11" i="13"/>
  <c r="K11" i="13"/>
  <c r="J11" i="13"/>
  <c r="I11" i="13"/>
  <c r="H11" i="13"/>
  <c r="G11" i="13"/>
  <c r="F11" i="13"/>
  <c r="E11" i="13"/>
  <c r="D11" i="13"/>
  <c r="C11" i="13"/>
  <c r="B11" i="13"/>
  <c r="BJ18" i="13"/>
  <c r="BH18" i="13"/>
  <c r="BG18" i="13"/>
  <c r="BF18" i="13"/>
  <c r="BE18" i="13"/>
  <c r="BD18" i="13"/>
  <c r="BC18" i="13"/>
  <c r="BB18" i="13"/>
  <c r="AY18" i="13"/>
  <c r="AX18" i="13"/>
  <c r="AW18" i="13"/>
  <c r="AV18" i="13"/>
  <c r="AT18" i="13"/>
  <c r="AS18" i="13"/>
  <c r="AR18" i="13"/>
  <c r="AQ18" i="13"/>
  <c r="AP18" i="13"/>
  <c r="AO18" i="13"/>
  <c r="AN18" i="13"/>
  <c r="AM18" i="13"/>
  <c r="AL18" i="13"/>
  <c r="AK18" i="13"/>
  <c r="AJ18" i="13"/>
  <c r="AI18" i="13"/>
  <c r="AH18" i="13"/>
  <c r="AG18" i="13"/>
  <c r="AF18" i="13"/>
  <c r="AE18" i="13"/>
  <c r="AD18" i="13"/>
  <c r="AB18" i="13"/>
  <c r="AA18" i="13"/>
  <c r="Z18" i="13"/>
  <c r="Y18" i="13"/>
  <c r="X18" i="13"/>
  <c r="W18" i="13"/>
  <c r="V18" i="13"/>
  <c r="T18" i="13"/>
  <c r="S18" i="13"/>
  <c r="R18" i="13"/>
  <c r="Q18" i="13"/>
  <c r="P18" i="13"/>
  <c r="O18" i="13"/>
  <c r="N18" i="13"/>
  <c r="K18" i="13"/>
  <c r="J18" i="13"/>
  <c r="I18" i="13"/>
  <c r="H18" i="13"/>
  <c r="G18" i="13"/>
  <c r="F18" i="13"/>
  <c r="E18" i="13"/>
  <c r="D18" i="13"/>
  <c r="C18" i="13"/>
  <c r="B18" i="13"/>
  <c r="BJ10" i="13"/>
  <c r="BH10" i="13"/>
  <c r="BG10" i="13"/>
  <c r="BF10" i="13"/>
  <c r="BE10" i="13"/>
  <c r="BD10" i="13"/>
  <c r="BC10" i="13"/>
  <c r="BB10" i="13"/>
  <c r="AY10" i="13"/>
  <c r="AX10" i="13"/>
  <c r="AW10" i="13"/>
  <c r="AV10" i="13"/>
  <c r="AT10" i="13"/>
  <c r="AS10" i="13"/>
  <c r="AR10" i="13"/>
  <c r="AQ10" i="13"/>
  <c r="AP10" i="13"/>
  <c r="AO10" i="13"/>
  <c r="AN10" i="13"/>
  <c r="AM10" i="13"/>
  <c r="AL10" i="13"/>
  <c r="AK10" i="13"/>
  <c r="AJ10" i="13"/>
  <c r="AI10" i="13"/>
  <c r="AH10" i="13"/>
  <c r="AG10" i="13"/>
  <c r="AF10" i="13"/>
  <c r="AE10" i="13"/>
  <c r="AD10" i="13"/>
  <c r="AB10" i="13"/>
  <c r="AA10" i="13"/>
  <c r="Z10" i="13"/>
  <c r="Y10" i="13"/>
  <c r="X10" i="13"/>
  <c r="W10" i="13"/>
  <c r="V10" i="13"/>
  <c r="T10" i="13"/>
  <c r="S10" i="13"/>
  <c r="R10" i="13"/>
  <c r="Q10" i="13"/>
  <c r="P10" i="13"/>
  <c r="O10" i="13"/>
  <c r="N10" i="13"/>
  <c r="K10" i="13"/>
  <c r="J10" i="13"/>
  <c r="I10" i="13"/>
  <c r="H10" i="13"/>
  <c r="G10" i="13"/>
  <c r="F10" i="13"/>
  <c r="E10" i="13"/>
  <c r="D10" i="13"/>
  <c r="C10" i="13"/>
  <c r="B10" i="13"/>
  <c r="BJ17" i="13"/>
  <c r="BH17" i="13"/>
  <c r="BG17" i="13"/>
  <c r="BF17" i="13"/>
  <c r="BE17" i="13"/>
  <c r="BD17" i="13"/>
  <c r="BC17" i="13"/>
  <c r="BB17" i="13"/>
  <c r="AY17" i="13"/>
  <c r="AX17" i="13"/>
  <c r="AW17" i="13"/>
  <c r="AV17" i="13"/>
  <c r="AT17" i="13"/>
  <c r="AS17" i="13"/>
  <c r="AR17" i="13"/>
  <c r="AQ17" i="13"/>
  <c r="AP17" i="13"/>
  <c r="AO17" i="13"/>
  <c r="AN17" i="13"/>
  <c r="AM17" i="13"/>
  <c r="AL17" i="13"/>
  <c r="AK17" i="13"/>
  <c r="AJ17" i="13"/>
  <c r="AI17" i="13"/>
  <c r="AH17" i="13"/>
  <c r="AG17" i="13"/>
  <c r="AF17" i="13"/>
  <c r="AE17" i="13"/>
  <c r="AD17" i="13"/>
  <c r="AB17" i="13"/>
  <c r="AA17" i="13"/>
  <c r="Z17" i="13"/>
  <c r="Y17" i="13"/>
  <c r="X17" i="13"/>
  <c r="W17" i="13"/>
  <c r="V17" i="13"/>
  <c r="T17" i="13"/>
  <c r="S17" i="13"/>
  <c r="R17" i="13"/>
  <c r="Q17" i="13"/>
  <c r="P17" i="13"/>
  <c r="O17" i="13"/>
  <c r="N17" i="13"/>
  <c r="K17" i="13"/>
  <c r="J17" i="13"/>
  <c r="I17" i="13"/>
  <c r="H17" i="13"/>
  <c r="G17" i="13"/>
  <c r="F17" i="13"/>
  <c r="E17" i="13"/>
  <c r="D17" i="13"/>
  <c r="C17" i="13"/>
  <c r="B17" i="13"/>
  <c r="BJ9" i="13"/>
  <c r="BH9" i="13"/>
  <c r="BG9" i="13"/>
  <c r="BF9" i="13"/>
  <c r="BE9" i="13"/>
  <c r="BD9" i="13"/>
  <c r="BC9" i="13"/>
  <c r="BB9" i="13"/>
  <c r="AY9" i="13"/>
  <c r="AX9" i="13"/>
  <c r="AW9" i="13"/>
  <c r="AV9" i="13"/>
  <c r="AT9" i="13"/>
  <c r="AS9" i="13"/>
  <c r="AR9" i="13"/>
  <c r="AQ9" i="13"/>
  <c r="AP9" i="13"/>
  <c r="AO9" i="13"/>
  <c r="AN9" i="13"/>
  <c r="AM9" i="13"/>
  <c r="AL9" i="13"/>
  <c r="AK9" i="13"/>
  <c r="AJ9" i="13"/>
  <c r="AI9" i="13"/>
  <c r="AH9" i="13"/>
  <c r="AG9" i="13"/>
  <c r="AF9" i="13"/>
  <c r="AE9" i="13"/>
  <c r="AD9" i="13"/>
  <c r="AB9" i="13"/>
  <c r="AA9" i="13"/>
  <c r="Z9" i="13"/>
  <c r="Y9" i="13"/>
  <c r="X9" i="13"/>
  <c r="W9" i="13"/>
  <c r="V9" i="13"/>
  <c r="T9" i="13"/>
  <c r="S9" i="13"/>
  <c r="R9" i="13"/>
  <c r="Q9" i="13"/>
  <c r="P9" i="13"/>
  <c r="O9" i="13"/>
  <c r="N9" i="13"/>
  <c r="K9" i="13"/>
  <c r="J9" i="13"/>
  <c r="I9" i="13"/>
  <c r="H9" i="13"/>
  <c r="G9" i="13"/>
  <c r="F9" i="13"/>
  <c r="E9" i="13"/>
  <c r="D9" i="13"/>
  <c r="C9" i="13"/>
  <c r="B9" i="13"/>
  <c r="BT20" i="13"/>
  <c r="BO20" i="13"/>
  <c r="BN20" i="13"/>
  <c r="BJ20" i="13"/>
  <c r="BH20" i="13"/>
  <c r="BG20" i="13"/>
  <c r="BF20" i="13"/>
  <c r="BE20" i="13"/>
  <c r="BD20" i="13"/>
  <c r="BC20" i="13"/>
  <c r="BB20" i="13"/>
  <c r="AY20" i="13"/>
  <c r="AX20" i="13"/>
  <c r="AW20" i="13"/>
  <c r="AV20" i="13"/>
  <c r="AT20" i="13"/>
  <c r="AS20" i="13"/>
  <c r="AR20" i="13"/>
  <c r="AQ20" i="13"/>
  <c r="AP20" i="13"/>
  <c r="AO20" i="13"/>
  <c r="AN20" i="13"/>
  <c r="AM20" i="13"/>
  <c r="AL20" i="13"/>
  <c r="AK20" i="13"/>
  <c r="AJ20" i="13"/>
  <c r="AI20" i="13"/>
  <c r="AH20" i="13"/>
  <c r="AG20" i="13"/>
  <c r="AF20" i="13"/>
  <c r="AE20" i="13"/>
  <c r="AD20" i="13"/>
  <c r="AB20" i="13"/>
  <c r="AA20" i="13"/>
  <c r="Z20" i="13"/>
  <c r="Y20" i="13"/>
  <c r="X20" i="13"/>
  <c r="W20" i="13"/>
  <c r="V20" i="13"/>
  <c r="T20" i="13"/>
  <c r="S20" i="13"/>
  <c r="R20" i="13"/>
  <c r="Q20" i="13"/>
  <c r="P20" i="13"/>
  <c r="O20" i="13"/>
  <c r="N20" i="13"/>
  <c r="K20" i="13"/>
  <c r="J20" i="13"/>
  <c r="I20" i="13"/>
  <c r="H20" i="13"/>
  <c r="G20" i="13"/>
  <c r="F20" i="13"/>
  <c r="E20" i="13"/>
  <c r="D20" i="13"/>
  <c r="C20" i="13"/>
  <c r="B20" i="13"/>
  <c r="BJ22" i="13"/>
  <c r="BH22" i="13"/>
  <c r="BG22" i="13"/>
  <c r="BF22" i="13"/>
  <c r="BE22" i="13"/>
  <c r="BD22" i="13"/>
  <c r="BC22" i="13"/>
  <c r="BB22" i="13"/>
  <c r="AY22" i="13"/>
  <c r="AX22" i="13"/>
  <c r="AW22" i="13"/>
  <c r="AV22" i="13"/>
  <c r="AT22" i="13"/>
  <c r="AS22" i="13"/>
  <c r="AR22" i="13"/>
  <c r="AQ22" i="13"/>
  <c r="AP22" i="13"/>
  <c r="AO22" i="13"/>
  <c r="AN22" i="13"/>
  <c r="AM22" i="13"/>
  <c r="AL22" i="13"/>
  <c r="AK22" i="13"/>
  <c r="AJ22" i="13"/>
  <c r="AI22" i="13"/>
  <c r="AH22" i="13"/>
  <c r="AG22" i="13"/>
  <c r="AF22" i="13"/>
  <c r="AE22" i="13"/>
  <c r="AD22" i="13"/>
  <c r="AB22" i="13"/>
  <c r="AA22" i="13"/>
  <c r="Z22" i="13"/>
  <c r="Y22" i="13"/>
  <c r="X22" i="13"/>
  <c r="W22" i="13"/>
  <c r="V22" i="13"/>
  <c r="T22" i="13"/>
  <c r="S22" i="13"/>
  <c r="R22" i="13"/>
  <c r="Q22" i="13"/>
  <c r="P22" i="13"/>
  <c r="O22" i="13"/>
  <c r="N22" i="13"/>
  <c r="K22" i="13"/>
  <c r="J22" i="13"/>
  <c r="I22" i="13"/>
  <c r="H22" i="13"/>
  <c r="G22" i="13"/>
  <c r="F22" i="13"/>
  <c r="E22" i="13"/>
  <c r="D22" i="13"/>
  <c r="C22" i="13"/>
  <c r="B22" i="13"/>
  <c r="BJ8" i="13"/>
  <c r="BH8" i="13"/>
  <c r="BG8" i="13"/>
  <c r="BF8" i="13"/>
  <c r="BE8" i="13"/>
  <c r="BD8" i="13"/>
  <c r="BC8" i="13"/>
  <c r="BB8" i="13"/>
  <c r="AY8" i="13"/>
  <c r="AX8" i="13"/>
  <c r="AW8" i="13"/>
  <c r="AV8" i="13"/>
  <c r="AT8" i="13"/>
  <c r="AS8" i="13"/>
  <c r="AR8" i="13"/>
  <c r="AQ8" i="13"/>
  <c r="AP8" i="13"/>
  <c r="AO8" i="13"/>
  <c r="AN8" i="13"/>
  <c r="AM8" i="13"/>
  <c r="AL8" i="13"/>
  <c r="AK8" i="13"/>
  <c r="AJ8" i="13"/>
  <c r="AI8" i="13"/>
  <c r="AH8" i="13"/>
  <c r="AG8" i="13"/>
  <c r="AF8" i="13"/>
  <c r="AE8" i="13"/>
  <c r="AD8" i="13"/>
  <c r="AB8" i="13"/>
  <c r="AA8" i="13"/>
  <c r="Z8" i="13"/>
  <c r="Y8" i="13"/>
  <c r="X8" i="13"/>
  <c r="W8" i="13"/>
  <c r="V8" i="13"/>
  <c r="T8" i="13"/>
  <c r="S8" i="13"/>
  <c r="R8" i="13"/>
  <c r="Q8" i="13"/>
  <c r="P8" i="13"/>
  <c r="O8" i="13"/>
  <c r="N8" i="13"/>
  <c r="K8" i="13"/>
  <c r="J8" i="13"/>
  <c r="I8" i="13"/>
  <c r="H8" i="13"/>
  <c r="G8" i="13"/>
  <c r="F8" i="13"/>
  <c r="E8" i="13"/>
  <c r="D8" i="13"/>
  <c r="C8" i="13"/>
  <c r="B8" i="13"/>
  <c r="BJ21" i="13"/>
  <c r="BH21" i="13"/>
  <c r="BG21" i="13"/>
  <c r="BF21" i="13"/>
  <c r="BE21" i="13"/>
  <c r="BD21" i="13"/>
  <c r="BC21" i="13"/>
  <c r="BB21" i="13"/>
  <c r="AY21" i="13"/>
  <c r="AX21" i="13"/>
  <c r="AW21" i="13"/>
  <c r="AV21" i="13"/>
  <c r="AT21" i="13"/>
  <c r="AS21" i="13"/>
  <c r="AR21" i="13"/>
  <c r="AQ21" i="13"/>
  <c r="AP21" i="13"/>
  <c r="AO21" i="13"/>
  <c r="AN21" i="13"/>
  <c r="AM21" i="13"/>
  <c r="AL21" i="13"/>
  <c r="AK21" i="13"/>
  <c r="AJ21" i="13"/>
  <c r="AI21" i="13"/>
  <c r="AH21" i="13"/>
  <c r="AG21" i="13"/>
  <c r="AF21" i="13"/>
  <c r="AE21" i="13"/>
  <c r="AD21" i="13"/>
  <c r="AB21" i="13"/>
  <c r="AA21" i="13"/>
  <c r="Z21" i="13"/>
  <c r="Y21" i="13"/>
  <c r="X21" i="13"/>
  <c r="W21" i="13"/>
  <c r="V21" i="13"/>
  <c r="T21" i="13"/>
  <c r="S21" i="13"/>
  <c r="R21" i="13"/>
  <c r="Q21" i="13"/>
  <c r="P21" i="13"/>
  <c r="O21" i="13"/>
  <c r="N21" i="13"/>
  <c r="K21" i="13"/>
  <c r="J21" i="13"/>
  <c r="I21" i="13"/>
  <c r="H21" i="13"/>
  <c r="G21" i="13"/>
  <c r="F21" i="13"/>
  <c r="E21" i="13"/>
  <c r="D21" i="13"/>
  <c r="C21" i="13"/>
  <c r="B21" i="13"/>
  <c r="BJ7" i="13"/>
  <c r="BH7" i="13"/>
  <c r="BG7" i="13"/>
  <c r="BF7" i="13"/>
  <c r="BE7" i="13"/>
  <c r="BD7" i="13"/>
  <c r="BC7" i="13"/>
  <c r="BB7" i="13"/>
  <c r="AY7" i="13"/>
  <c r="AX7" i="13"/>
  <c r="AW7" i="13"/>
  <c r="AV7" i="13"/>
  <c r="AT7" i="13"/>
  <c r="AS7" i="13"/>
  <c r="AR7" i="13"/>
  <c r="AQ7" i="13"/>
  <c r="AP7" i="13"/>
  <c r="AO7" i="13"/>
  <c r="AN7" i="13"/>
  <c r="AM7" i="13"/>
  <c r="AL7" i="13"/>
  <c r="AK7" i="13"/>
  <c r="AJ7" i="13"/>
  <c r="AI7" i="13"/>
  <c r="AH7" i="13"/>
  <c r="AG7" i="13"/>
  <c r="AF7" i="13"/>
  <c r="AE7" i="13"/>
  <c r="AD7" i="13"/>
  <c r="AB7" i="13"/>
  <c r="AA7" i="13"/>
  <c r="Z7" i="13"/>
  <c r="Y7" i="13"/>
  <c r="X7" i="13"/>
  <c r="W7" i="13"/>
  <c r="V7" i="13"/>
  <c r="T7" i="13"/>
  <c r="S7" i="13"/>
  <c r="R7" i="13"/>
  <c r="Q7" i="13"/>
  <c r="P7" i="13"/>
  <c r="O7" i="13"/>
  <c r="N7" i="13"/>
  <c r="K7" i="13"/>
  <c r="J7" i="13"/>
  <c r="I7" i="13"/>
  <c r="H7" i="13"/>
  <c r="G7" i="13"/>
  <c r="F7" i="13"/>
  <c r="E7" i="13"/>
  <c r="D7" i="13"/>
  <c r="C7" i="13"/>
  <c r="B7" i="13"/>
  <c r="BT3" i="12"/>
  <c r="BO3" i="12"/>
  <c r="BN3" i="12"/>
  <c r="BJ3" i="12"/>
  <c r="BH3" i="12"/>
  <c r="BG3" i="12"/>
  <c r="BF3" i="12"/>
  <c r="BE3" i="12"/>
  <c r="BD3" i="12"/>
  <c r="BC3" i="12"/>
  <c r="BB3" i="12"/>
  <c r="AY3" i="12"/>
  <c r="AX3" i="12"/>
  <c r="AW3" i="12"/>
  <c r="AV3" i="12"/>
  <c r="AT3" i="12"/>
  <c r="AS3" i="12"/>
  <c r="AR3" i="12"/>
  <c r="AQ3" i="12"/>
  <c r="AP3" i="12"/>
  <c r="AO3" i="12"/>
  <c r="AN3" i="12"/>
  <c r="AM3" i="12"/>
  <c r="AL3" i="12"/>
  <c r="AK3" i="12"/>
  <c r="AJ3" i="12"/>
  <c r="AI3" i="12"/>
  <c r="AH3" i="12"/>
  <c r="AG3" i="12"/>
  <c r="AF3" i="12"/>
  <c r="AE3" i="12"/>
  <c r="AD3" i="12"/>
  <c r="AB3" i="12"/>
  <c r="AA3" i="12"/>
  <c r="Z3" i="12"/>
  <c r="Y3" i="12"/>
  <c r="X3" i="12"/>
  <c r="W3" i="12"/>
  <c r="V3" i="12"/>
  <c r="T3" i="12"/>
  <c r="S3" i="12"/>
  <c r="R3" i="12"/>
  <c r="Q3" i="12"/>
  <c r="P3" i="12"/>
  <c r="O3" i="12"/>
  <c r="N3" i="12"/>
  <c r="K3" i="12"/>
  <c r="J3" i="12"/>
  <c r="I3" i="12"/>
  <c r="H3" i="12"/>
  <c r="G3" i="12"/>
  <c r="F3" i="12"/>
  <c r="E3" i="12"/>
  <c r="D3" i="12"/>
  <c r="C3" i="12"/>
  <c r="B3" i="12"/>
  <c r="BT19" i="12"/>
  <c r="BO19" i="12"/>
  <c r="BN19" i="12"/>
  <c r="BJ19" i="12"/>
  <c r="BH19" i="12"/>
  <c r="BG19" i="12"/>
  <c r="BF19" i="12"/>
  <c r="BE19" i="12"/>
  <c r="BD19" i="12"/>
  <c r="BC19" i="12"/>
  <c r="BB19" i="12"/>
  <c r="AY19" i="12"/>
  <c r="AX19" i="12"/>
  <c r="AW19" i="12"/>
  <c r="AV19" i="12"/>
  <c r="AT19" i="12"/>
  <c r="AS19" i="12"/>
  <c r="AR19" i="12"/>
  <c r="AQ19" i="12"/>
  <c r="AP19" i="12"/>
  <c r="AO19" i="12"/>
  <c r="AN19" i="12"/>
  <c r="AM19" i="12"/>
  <c r="AL19" i="12"/>
  <c r="AK19" i="12"/>
  <c r="AJ19" i="12"/>
  <c r="AI19" i="12"/>
  <c r="AH19" i="12"/>
  <c r="AG19" i="12"/>
  <c r="AF19" i="12"/>
  <c r="AE19" i="12"/>
  <c r="AD19" i="12"/>
  <c r="AB19" i="12"/>
  <c r="AA19" i="12"/>
  <c r="Z19" i="12"/>
  <c r="Y19" i="12"/>
  <c r="X19" i="12"/>
  <c r="W19" i="12"/>
  <c r="V19" i="12"/>
  <c r="T19" i="12"/>
  <c r="S19" i="12"/>
  <c r="R19" i="12"/>
  <c r="Q19" i="12"/>
  <c r="P19" i="12"/>
  <c r="O19" i="12"/>
  <c r="N19" i="12"/>
  <c r="K19" i="12"/>
  <c r="J19" i="12"/>
  <c r="I19" i="12"/>
  <c r="H19" i="12"/>
  <c r="G19" i="12"/>
  <c r="F19" i="12"/>
  <c r="E19" i="12"/>
  <c r="D19" i="12"/>
  <c r="C19" i="12"/>
  <c r="B19" i="12"/>
  <c r="BT18" i="12"/>
  <c r="BO18" i="12"/>
  <c r="BN18" i="12"/>
  <c r="BJ18" i="12"/>
  <c r="BH18" i="12"/>
  <c r="BG18" i="12"/>
  <c r="BF18" i="12"/>
  <c r="BE18" i="12"/>
  <c r="BD18" i="12"/>
  <c r="BC18" i="12"/>
  <c r="BB18" i="12"/>
  <c r="AY18" i="12"/>
  <c r="AX18" i="12"/>
  <c r="AW18" i="12"/>
  <c r="AV18" i="12"/>
  <c r="AT18" i="12"/>
  <c r="AS18" i="12"/>
  <c r="AR18" i="12"/>
  <c r="AQ18" i="12"/>
  <c r="AP18" i="12"/>
  <c r="AO18" i="12"/>
  <c r="AN18" i="12"/>
  <c r="AM18" i="12"/>
  <c r="AL18" i="12"/>
  <c r="AK18" i="12"/>
  <c r="AJ18" i="12"/>
  <c r="AI18" i="12"/>
  <c r="AH18" i="12"/>
  <c r="AG18" i="12"/>
  <c r="AF18" i="12"/>
  <c r="AE18" i="12"/>
  <c r="AD18" i="12"/>
  <c r="AB18" i="12"/>
  <c r="AA18" i="12"/>
  <c r="Z18" i="12"/>
  <c r="Y18" i="12"/>
  <c r="X18" i="12"/>
  <c r="W18" i="12"/>
  <c r="V18" i="12"/>
  <c r="T18" i="12"/>
  <c r="S18" i="12"/>
  <c r="R18" i="12"/>
  <c r="Q18" i="12"/>
  <c r="P18" i="12"/>
  <c r="O18" i="12"/>
  <c r="N18" i="12"/>
  <c r="K18" i="12"/>
  <c r="J18" i="12"/>
  <c r="I18" i="12"/>
  <c r="H18" i="12"/>
  <c r="G18" i="12"/>
  <c r="F18" i="12"/>
  <c r="E18" i="12"/>
  <c r="D18" i="12"/>
  <c r="C18" i="12"/>
  <c r="B18" i="12"/>
  <c r="BJ8" i="12"/>
  <c r="BH8" i="12"/>
  <c r="BG8" i="12"/>
  <c r="BF8" i="12"/>
  <c r="BE8" i="12"/>
  <c r="BD8" i="12"/>
  <c r="BC8" i="12"/>
  <c r="BB8" i="12"/>
  <c r="AY8" i="12"/>
  <c r="AX8" i="12"/>
  <c r="AW8" i="12"/>
  <c r="AV8" i="12"/>
  <c r="AT8" i="12"/>
  <c r="AS8" i="12"/>
  <c r="AR8" i="12"/>
  <c r="AQ8" i="12"/>
  <c r="AP8" i="12"/>
  <c r="AO8" i="12"/>
  <c r="AN8" i="12"/>
  <c r="AM8" i="12"/>
  <c r="AL8" i="12"/>
  <c r="AK8" i="12"/>
  <c r="AJ8" i="12"/>
  <c r="AI8" i="12"/>
  <c r="AH8" i="12"/>
  <c r="AG8" i="12"/>
  <c r="AF8" i="12"/>
  <c r="AE8" i="12"/>
  <c r="AD8" i="12"/>
  <c r="AB8" i="12"/>
  <c r="AA8" i="12"/>
  <c r="Z8" i="12"/>
  <c r="Y8" i="12"/>
  <c r="X8" i="12"/>
  <c r="W8" i="12"/>
  <c r="V8" i="12"/>
  <c r="T8" i="12"/>
  <c r="S8" i="12"/>
  <c r="R8" i="12"/>
  <c r="Q8" i="12"/>
  <c r="P8" i="12"/>
  <c r="O8" i="12"/>
  <c r="N8" i="12"/>
  <c r="K8" i="12"/>
  <c r="J8" i="12"/>
  <c r="I8" i="12"/>
  <c r="H8" i="12"/>
  <c r="G8" i="12"/>
  <c r="F8" i="12"/>
  <c r="E8" i="12"/>
  <c r="D8" i="12"/>
  <c r="C8" i="12"/>
  <c r="B8" i="12"/>
  <c r="BJ22" i="12"/>
  <c r="BH22" i="12"/>
  <c r="BG22" i="12"/>
  <c r="BF22" i="12"/>
  <c r="BE22" i="12"/>
  <c r="BD22" i="12"/>
  <c r="BC22" i="12"/>
  <c r="BB22" i="12"/>
  <c r="AY22" i="12"/>
  <c r="AX22" i="12"/>
  <c r="AW22" i="12"/>
  <c r="AV22" i="12"/>
  <c r="AT22" i="12"/>
  <c r="AS22" i="12"/>
  <c r="AR22" i="12"/>
  <c r="AQ22" i="12"/>
  <c r="AP22" i="12"/>
  <c r="AO22" i="12"/>
  <c r="AN22" i="12"/>
  <c r="AM22" i="12"/>
  <c r="AL22" i="12"/>
  <c r="AK22" i="12"/>
  <c r="AJ22" i="12"/>
  <c r="AI22" i="12"/>
  <c r="AH22" i="12"/>
  <c r="AG22" i="12"/>
  <c r="AF22" i="12"/>
  <c r="AE22" i="12"/>
  <c r="AD22" i="12"/>
  <c r="AB22" i="12"/>
  <c r="AA22" i="12"/>
  <c r="Z22" i="12"/>
  <c r="Y22" i="12"/>
  <c r="X22" i="12"/>
  <c r="W22" i="12"/>
  <c r="V22" i="12"/>
  <c r="T22" i="12"/>
  <c r="S22" i="12"/>
  <c r="R22" i="12"/>
  <c r="Q22" i="12"/>
  <c r="P22" i="12"/>
  <c r="O22" i="12"/>
  <c r="N22" i="12"/>
  <c r="K22" i="12"/>
  <c r="J22" i="12"/>
  <c r="I22" i="12"/>
  <c r="H22" i="12"/>
  <c r="G22" i="12"/>
  <c r="F22" i="12"/>
  <c r="E22" i="12"/>
  <c r="D22" i="12"/>
  <c r="C22" i="12"/>
  <c r="B22" i="12"/>
  <c r="BJ6" i="12"/>
  <c r="BH6" i="12"/>
  <c r="BG6" i="12"/>
  <c r="BF6" i="12"/>
  <c r="BE6" i="12"/>
  <c r="BD6" i="12"/>
  <c r="BC6" i="12"/>
  <c r="BB6" i="12"/>
  <c r="AY6" i="12"/>
  <c r="AX6" i="12"/>
  <c r="AW6" i="12"/>
  <c r="AV6" i="12"/>
  <c r="AT6" i="12"/>
  <c r="AS6" i="12"/>
  <c r="AR6" i="12"/>
  <c r="AQ6" i="12"/>
  <c r="AP6" i="12"/>
  <c r="AO6" i="12"/>
  <c r="AN6" i="12"/>
  <c r="AM6" i="12"/>
  <c r="AL6" i="12"/>
  <c r="AK6" i="12"/>
  <c r="AJ6" i="12"/>
  <c r="AI6" i="12"/>
  <c r="AH6" i="12"/>
  <c r="AG6" i="12"/>
  <c r="AF6" i="12"/>
  <c r="AE6" i="12"/>
  <c r="AD6" i="12"/>
  <c r="AB6" i="12"/>
  <c r="AA6" i="12"/>
  <c r="Z6" i="12"/>
  <c r="Y6" i="12"/>
  <c r="X6" i="12"/>
  <c r="W6" i="12"/>
  <c r="V6" i="12"/>
  <c r="T6" i="12"/>
  <c r="S6" i="12"/>
  <c r="R6" i="12"/>
  <c r="Q6" i="12"/>
  <c r="P6" i="12"/>
  <c r="O6" i="12"/>
  <c r="N6" i="12"/>
  <c r="K6" i="12"/>
  <c r="J6" i="12"/>
  <c r="I6" i="12"/>
  <c r="H6" i="12"/>
  <c r="G6" i="12"/>
  <c r="F6" i="12"/>
  <c r="E6" i="12"/>
  <c r="D6" i="12"/>
  <c r="C6" i="12"/>
  <c r="B6" i="12"/>
  <c r="BJ21" i="12"/>
  <c r="BH21" i="12"/>
  <c r="BG21" i="12"/>
  <c r="BF21" i="12"/>
  <c r="BE21" i="12"/>
  <c r="BD21" i="12"/>
  <c r="BC21" i="12"/>
  <c r="BB21" i="12"/>
  <c r="AY21" i="12"/>
  <c r="AX21" i="12"/>
  <c r="AW21" i="12"/>
  <c r="AV21" i="12"/>
  <c r="AT21" i="12"/>
  <c r="AS21" i="12"/>
  <c r="AR21" i="12"/>
  <c r="AQ21" i="12"/>
  <c r="AP21" i="12"/>
  <c r="AO21" i="12"/>
  <c r="AN21" i="12"/>
  <c r="AM21" i="12"/>
  <c r="AL21" i="12"/>
  <c r="AK21" i="12"/>
  <c r="AJ21" i="12"/>
  <c r="AI21" i="12"/>
  <c r="AH21" i="12"/>
  <c r="AG21" i="12"/>
  <c r="AF21" i="12"/>
  <c r="AE21" i="12"/>
  <c r="AD21" i="12"/>
  <c r="AB21" i="12"/>
  <c r="AA21" i="12"/>
  <c r="Z21" i="12"/>
  <c r="Y21" i="12"/>
  <c r="X21" i="12"/>
  <c r="W21" i="12"/>
  <c r="V21" i="12"/>
  <c r="T21" i="12"/>
  <c r="S21" i="12"/>
  <c r="R21" i="12"/>
  <c r="Q21" i="12"/>
  <c r="P21" i="12"/>
  <c r="O21" i="12"/>
  <c r="N21" i="12"/>
  <c r="K21" i="12"/>
  <c r="J21" i="12"/>
  <c r="I21" i="12"/>
  <c r="H21" i="12"/>
  <c r="G21" i="12"/>
  <c r="F21" i="12"/>
  <c r="E21" i="12"/>
  <c r="D21" i="12"/>
  <c r="C21" i="12"/>
  <c r="B21" i="12"/>
  <c r="BJ5" i="12"/>
  <c r="BH5" i="12"/>
  <c r="BG5" i="12"/>
  <c r="BF5" i="12"/>
  <c r="BE5" i="12"/>
  <c r="BD5" i="12"/>
  <c r="BC5" i="12"/>
  <c r="BB5" i="12"/>
  <c r="AY5" i="12"/>
  <c r="AX5" i="12"/>
  <c r="AW5" i="12"/>
  <c r="AV5" i="12"/>
  <c r="AT5" i="12"/>
  <c r="AS5" i="12"/>
  <c r="AR5" i="12"/>
  <c r="AQ5" i="12"/>
  <c r="AP5" i="12"/>
  <c r="AO5" i="12"/>
  <c r="AN5" i="12"/>
  <c r="AM5" i="12"/>
  <c r="AL5" i="12"/>
  <c r="AK5" i="12"/>
  <c r="AJ5" i="12"/>
  <c r="AI5" i="12"/>
  <c r="AH5" i="12"/>
  <c r="AG5" i="12"/>
  <c r="AF5" i="12"/>
  <c r="AE5" i="12"/>
  <c r="AD5" i="12"/>
  <c r="AB5" i="12"/>
  <c r="AA5" i="12"/>
  <c r="Z5" i="12"/>
  <c r="Y5" i="12"/>
  <c r="X5" i="12"/>
  <c r="W5" i="12"/>
  <c r="V5" i="12"/>
  <c r="T5" i="12"/>
  <c r="S5" i="12"/>
  <c r="R5" i="12"/>
  <c r="Q5" i="12"/>
  <c r="P5" i="12"/>
  <c r="O5" i="12"/>
  <c r="N5" i="12"/>
  <c r="K5" i="12"/>
  <c r="J5" i="12"/>
  <c r="I5" i="12"/>
  <c r="H5" i="12"/>
  <c r="G5" i="12"/>
  <c r="F5" i="12"/>
  <c r="E5" i="12"/>
  <c r="D5" i="12"/>
  <c r="C5" i="12"/>
  <c r="B5" i="12"/>
  <c r="BJ20" i="12"/>
  <c r="BH20" i="12"/>
  <c r="BG20" i="12"/>
  <c r="BF20" i="12"/>
  <c r="BE20" i="12"/>
  <c r="BD20" i="12"/>
  <c r="BC20" i="12"/>
  <c r="BB20" i="12"/>
  <c r="AY20" i="12"/>
  <c r="AX20" i="12"/>
  <c r="AW20" i="12"/>
  <c r="AV20" i="12"/>
  <c r="AT20" i="12"/>
  <c r="AS20" i="12"/>
  <c r="AR20" i="12"/>
  <c r="AQ20" i="12"/>
  <c r="AP20" i="12"/>
  <c r="AO20" i="12"/>
  <c r="AN20" i="12"/>
  <c r="AM20" i="12"/>
  <c r="AL20" i="12"/>
  <c r="AK20" i="12"/>
  <c r="AJ20" i="12"/>
  <c r="AI20" i="12"/>
  <c r="AH20" i="12"/>
  <c r="AG20" i="12"/>
  <c r="AF20" i="12"/>
  <c r="AE20" i="12"/>
  <c r="AD20" i="12"/>
  <c r="AB20" i="12"/>
  <c r="AA20" i="12"/>
  <c r="Z20" i="12"/>
  <c r="Y20" i="12"/>
  <c r="X20" i="12"/>
  <c r="W20" i="12"/>
  <c r="V20" i="12"/>
  <c r="T20" i="12"/>
  <c r="S20" i="12"/>
  <c r="R20" i="12"/>
  <c r="Q20" i="12"/>
  <c r="P20" i="12"/>
  <c r="O20" i="12"/>
  <c r="N20" i="12"/>
  <c r="K20" i="12"/>
  <c r="J20" i="12"/>
  <c r="I20" i="12"/>
  <c r="H20" i="12"/>
  <c r="G20" i="12"/>
  <c r="F20" i="12"/>
  <c r="E20" i="12"/>
  <c r="D20" i="12"/>
  <c r="C20" i="12"/>
  <c r="B20" i="12"/>
  <c r="BJ4" i="12"/>
  <c r="BH4" i="12"/>
  <c r="BG4" i="12"/>
  <c r="BF4" i="12"/>
  <c r="BE4" i="12"/>
  <c r="BD4" i="12"/>
  <c r="BC4" i="12"/>
  <c r="BB4" i="12"/>
  <c r="AY4" i="12"/>
  <c r="AX4" i="12"/>
  <c r="AW4" i="12"/>
  <c r="AV4" i="12"/>
  <c r="AT4" i="12"/>
  <c r="AS4" i="12"/>
  <c r="AR4" i="12"/>
  <c r="AQ4" i="12"/>
  <c r="AP4" i="12"/>
  <c r="AO4" i="12"/>
  <c r="AN4" i="12"/>
  <c r="AM4" i="12"/>
  <c r="AL4" i="12"/>
  <c r="AK4" i="12"/>
  <c r="AJ4" i="12"/>
  <c r="AI4" i="12"/>
  <c r="AH4" i="12"/>
  <c r="AG4" i="12"/>
  <c r="AF4" i="12"/>
  <c r="AE4" i="12"/>
  <c r="AD4" i="12"/>
  <c r="AB4" i="12"/>
  <c r="AA4" i="12"/>
  <c r="Z4" i="12"/>
  <c r="Y4" i="12"/>
  <c r="X4" i="12"/>
  <c r="W4" i="12"/>
  <c r="V4" i="12"/>
  <c r="T4" i="12"/>
  <c r="S4" i="12"/>
  <c r="R4" i="12"/>
  <c r="Q4" i="12"/>
  <c r="P4" i="12"/>
  <c r="O4" i="12"/>
  <c r="N4" i="12"/>
  <c r="K4" i="12"/>
  <c r="J4" i="12"/>
  <c r="I4" i="12"/>
  <c r="H4" i="12"/>
  <c r="G4" i="12"/>
  <c r="F4" i="12"/>
  <c r="E4" i="12"/>
  <c r="D4" i="12"/>
  <c r="C4" i="12"/>
  <c r="B4" i="12"/>
  <c r="BT17" i="12"/>
  <c r="BO17" i="12"/>
  <c r="BN17" i="12"/>
  <c r="BJ17" i="12"/>
  <c r="BH17" i="12"/>
  <c r="BG17" i="12"/>
  <c r="BF17" i="12"/>
  <c r="BE17" i="12"/>
  <c r="BD17" i="12"/>
  <c r="BC17" i="12"/>
  <c r="BB17" i="12"/>
  <c r="AY17" i="12"/>
  <c r="AX17" i="12"/>
  <c r="AW17" i="12"/>
  <c r="AV17" i="12"/>
  <c r="AT17" i="12"/>
  <c r="AS17" i="12"/>
  <c r="AR17" i="12"/>
  <c r="AQ17" i="12"/>
  <c r="AP17" i="12"/>
  <c r="AO17" i="12"/>
  <c r="AN17" i="12"/>
  <c r="AM17" i="12"/>
  <c r="AL17" i="12"/>
  <c r="AK17" i="12"/>
  <c r="AJ17" i="12"/>
  <c r="AI17" i="12"/>
  <c r="AH17" i="12"/>
  <c r="AG17" i="12"/>
  <c r="AF17" i="12"/>
  <c r="AE17" i="12"/>
  <c r="AD17" i="12"/>
  <c r="AB17" i="12"/>
  <c r="AA17" i="12"/>
  <c r="Z17" i="12"/>
  <c r="Y17" i="12"/>
  <c r="X17" i="12"/>
  <c r="W17" i="12"/>
  <c r="V17" i="12"/>
  <c r="T17" i="12"/>
  <c r="S17" i="12"/>
  <c r="R17" i="12"/>
  <c r="Q17" i="12"/>
  <c r="P17" i="12"/>
  <c r="O17" i="12"/>
  <c r="N17" i="12"/>
  <c r="K17" i="12"/>
  <c r="J17" i="12"/>
  <c r="I17" i="12"/>
  <c r="H17" i="12"/>
  <c r="G17" i="12"/>
  <c r="F17" i="12"/>
  <c r="E17" i="12"/>
  <c r="D17" i="12"/>
  <c r="C17" i="12"/>
  <c r="B17" i="12"/>
  <c r="BJ25" i="12"/>
  <c r="BH25" i="12"/>
  <c r="BG25" i="12"/>
  <c r="BF25" i="12"/>
  <c r="BE25" i="12"/>
  <c r="BD25" i="12"/>
  <c r="BC25" i="12"/>
  <c r="BB25" i="12"/>
  <c r="AY25" i="12"/>
  <c r="AX25" i="12"/>
  <c r="AW25" i="12"/>
  <c r="AV25" i="12"/>
  <c r="AT25" i="12"/>
  <c r="AS25" i="12"/>
  <c r="AR25" i="12"/>
  <c r="AQ25" i="12"/>
  <c r="AP25" i="12"/>
  <c r="AO25" i="12"/>
  <c r="AN25" i="12"/>
  <c r="AM25" i="12"/>
  <c r="AL25" i="12"/>
  <c r="AK25" i="12"/>
  <c r="AJ25" i="12"/>
  <c r="AI25" i="12"/>
  <c r="AH25" i="12"/>
  <c r="AG25" i="12"/>
  <c r="AF25" i="12"/>
  <c r="AE25" i="12"/>
  <c r="AD25" i="12"/>
  <c r="AB25" i="12"/>
  <c r="AA25" i="12"/>
  <c r="Z25" i="12"/>
  <c r="Y25" i="12"/>
  <c r="X25" i="12"/>
  <c r="W25" i="12"/>
  <c r="V25" i="12"/>
  <c r="T25" i="12"/>
  <c r="S25" i="12"/>
  <c r="R25" i="12"/>
  <c r="Q25" i="12"/>
  <c r="P25" i="12"/>
  <c r="O25" i="12"/>
  <c r="N25" i="12"/>
  <c r="K25" i="12"/>
  <c r="J25" i="12"/>
  <c r="I25" i="12"/>
  <c r="H25" i="12"/>
  <c r="G25" i="12"/>
  <c r="F25" i="12"/>
  <c r="E25" i="12"/>
  <c r="D25" i="12"/>
  <c r="C25" i="12"/>
  <c r="B25" i="12"/>
  <c r="BJ16" i="12"/>
  <c r="BH16" i="12"/>
  <c r="BG16" i="12"/>
  <c r="BF16" i="12"/>
  <c r="BE16" i="12"/>
  <c r="BD16" i="12"/>
  <c r="BC16" i="12"/>
  <c r="BB16" i="12"/>
  <c r="AY16" i="12"/>
  <c r="AX16" i="12"/>
  <c r="AW16" i="12"/>
  <c r="AV16" i="12"/>
  <c r="AT16" i="12"/>
  <c r="AS16" i="12"/>
  <c r="AR16" i="12"/>
  <c r="AQ16" i="12"/>
  <c r="AP16" i="12"/>
  <c r="AO16" i="12"/>
  <c r="AN16" i="12"/>
  <c r="AM16" i="12"/>
  <c r="AL16" i="12"/>
  <c r="AK16" i="12"/>
  <c r="AJ16" i="12"/>
  <c r="AI16" i="12"/>
  <c r="AH16" i="12"/>
  <c r="AG16" i="12"/>
  <c r="AF16" i="12"/>
  <c r="AE16" i="12"/>
  <c r="AD16" i="12"/>
  <c r="AB16" i="12"/>
  <c r="AA16" i="12"/>
  <c r="Z16" i="12"/>
  <c r="Y16" i="12"/>
  <c r="X16" i="12"/>
  <c r="W16" i="12"/>
  <c r="V16" i="12"/>
  <c r="T16" i="12"/>
  <c r="S16" i="12"/>
  <c r="R16" i="12"/>
  <c r="Q16" i="12"/>
  <c r="P16" i="12"/>
  <c r="O16" i="12"/>
  <c r="N16" i="12"/>
  <c r="K16" i="12"/>
  <c r="J16" i="12"/>
  <c r="I16" i="12"/>
  <c r="H16" i="12"/>
  <c r="G16" i="12"/>
  <c r="F16" i="12"/>
  <c r="E16" i="12"/>
  <c r="D16" i="12"/>
  <c r="C16" i="12"/>
  <c r="B16" i="12"/>
  <c r="BJ24" i="12"/>
  <c r="BH24" i="12"/>
  <c r="BG24" i="12"/>
  <c r="BF24" i="12"/>
  <c r="BE24" i="12"/>
  <c r="BD24" i="12"/>
  <c r="BC24" i="12"/>
  <c r="BB24" i="12"/>
  <c r="AY24" i="12"/>
  <c r="AX24" i="12"/>
  <c r="AW24" i="12"/>
  <c r="AV24" i="12"/>
  <c r="AT24" i="12"/>
  <c r="AS24" i="12"/>
  <c r="AR24" i="12"/>
  <c r="AQ24" i="12"/>
  <c r="AP24" i="12"/>
  <c r="AO24" i="12"/>
  <c r="AN24" i="12"/>
  <c r="AM24" i="12"/>
  <c r="AL24" i="12"/>
  <c r="AK24" i="12"/>
  <c r="AJ24" i="12"/>
  <c r="AI24" i="12"/>
  <c r="AH24" i="12"/>
  <c r="AG24" i="12"/>
  <c r="AF24" i="12"/>
  <c r="AE24" i="12"/>
  <c r="AD24" i="12"/>
  <c r="AB24" i="12"/>
  <c r="AA24" i="12"/>
  <c r="Z24" i="12"/>
  <c r="Y24" i="12"/>
  <c r="X24" i="12"/>
  <c r="W24" i="12"/>
  <c r="V24" i="12"/>
  <c r="T24" i="12"/>
  <c r="S24" i="12"/>
  <c r="R24" i="12"/>
  <c r="Q24" i="12"/>
  <c r="P24" i="12"/>
  <c r="O24" i="12"/>
  <c r="N24" i="12"/>
  <c r="K24" i="12"/>
  <c r="J24" i="12"/>
  <c r="I24" i="12"/>
  <c r="H24" i="12"/>
  <c r="G24" i="12"/>
  <c r="F24" i="12"/>
  <c r="E24" i="12"/>
  <c r="D24" i="12"/>
  <c r="C24" i="12"/>
  <c r="B24" i="12"/>
  <c r="BJ15" i="12"/>
  <c r="BH15" i="12"/>
  <c r="BG15" i="12"/>
  <c r="BF15" i="12"/>
  <c r="BE15" i="12"/>
  <c r="BD15" i="12"/>
  <c r="BC15" i="12"/>
  <c r="BB15" i="12"/>
  <c r="AY15" i="12"/>
  <c r="AX15" i="12"/>
  <c r="AW15" i="12"/>
  <c r="AV15" i="12"/>
  <c r="AT15" i="12"/>
  <c r="AS15" i="12"/>
  <c r="AR15" i="12"/>
  <c r="AQ15" i="12"/>
  <c r="AP15" i="12"/>
  <c r="AO15" i="12"/>
  <c r="AN15" i="12"/>
  <c r="AM15" i="12"/>
  <c r="AL15" i="12"/>
  <c r="AK15" i="12"/>
  <c r="AJ15" i="12"/>
  <c r="AI15" i="12"/>
  <c r="AH15" i="12"/>
  <c r="AG15" i="12"/>
  <c r="AF15" i="12"/>
  <c r="AE15" i="12"/>
  <c r="AD15" i="12"/>
  <c r="AB15" i="12"/>
  <c r="AA15" i="12"/>
  <c r="Z15" i="12"/>
  <c r="Y15" i="12"/>
  <c r="X15" i="12"/>
  <c r="W15" i="12"/>
  <c r="V15" i="12"/>
  <c r="T15" i="12"/>
  <c r="S15" i="12"/>
  <c r="R15" i="12"/>
  <c r="Q15" i="12"/>
  <c r="P15" i="12"/>
  <c r="O15" i="12"/>
  <c r="N15" i="12"/>
  <c r="K15" i="12"/>
  <c r="J15" i="12"/>
  <c r="I15" i="12"/>
  <c r="H15" i="12"/>
  <c r="G15" i="12"/>
  <c r="F15" i="12"/>
  <c r="E15" i="12"/>
  <c r="D15" i="12"/>
  <c r="C15" i="12"/>
  <c r="B15" i="12"/>
  <c r="BJ23" i="12"/>
  <c r="BH23" i="12"/>
  <c r="BG23" i="12"/>
  <c r="BF23" i="12"/>
  <c r="BE23" i="12"/>
  <c r="BD23" i="12"/>
  <c r="BC23" i="12"/>
  <c r="BB23" i="12"/>
  <c r="AY23" i="12"/>
  <c r="AX23" i="12"/>
  <c r="AW23" i="12"/>
  <c r="AV23" i="12"/>
  <c r="AT23" i="12"/>
  <c r="AS23" i="12"/>
  <c r="AR23" i="12"/>
  <c r="AQ23" i="12"/>
  <c r="AP23" i="12"/>
  <c r="AO23" i="12"/>
  <c r="AN23" i="12"/>
  <c r="AM23" i="12"/>
  <c r="AL23" i="12"/>
  <c r="AK23" i="12"/>
  <c r="AJ23" i="12"/>
  <c r="AI23" i="12"/>
  <c r="AH23" i="12"/>
  <c r="AG23" i="12"/>
  <c r="AF23" i="12"/>
  <c r="AE23" i="12"/>
  <c r="AD23" i="12"/>
  <c r="AB23" i="12"/>
  <c r="AA23" i="12"/>
  <c r="Z23" i="12"/>
  <c r="Y23" i="12"/>
  <c r="X23" i="12"/>
  <c r="W23" i="12"/>
  <c r="V23" i="12"/>
  <c r="T23" i="12"/>
  <c r="S23" i="12"/>
  <c r="R23" i="12"/>
  <c r="Q23" i="12"/>
  <c r="P23" i="12"/>
  <c r="O23" i="12"/>
  <c r="N23" i="12"/>
  <c r="K23" i="12"/>
  <c r="J23" i="12"/>
  <c r="I23" i="12"/>
  <c r="H23" i="12"/>
  <c r="G23" i="12"/>
  <c r="F23" i="12"/>
  <c r="E23" i="12"/>
  <c r="D23" i="12"/>
  <c r="C23" i="12"/>
  <c r="B23" i="12"/>
  <c r="BJ14" i="12"/>
  <c r="BH14" i="12"/>
  <c r="BG14" i="12"/>
  <c r="BF14" i="12"/>
  <c r="BE14" i="12"/>
  <c r="BD14" i="12"/>
  <c r="BC14" i="12"/>
  <c r="BB14" i="12"/>
  <c r="AY14" i="12"/>
  <c r="AX14" i="12"/>
  <c r="AW14" i="12"/>
  <c r="AV14" i="12"/>
  <c r="AT14" i="12"/>
  <c r="AS14" i="12"/>
  <c r="AR14" i="12"/>
  <c r="AQ14" i="12"/>
  <c r="AP14" i="12"/>
  <c r="AO14" i="12"/>
  <c r="AN14" i="12"/>
  <c r="AM14" i="12"/>
  <c r="AL14" i="12"/>
  <c r="AK14" i="12"/>
  <c r="AJ14" i="12"/>
  <c r="AI14" i="12"/>
  <c r="AH14" i="12"/>
  <c r="AG14" i="12"/>
  <c r="AF14" i="12"/>
  <c r="AE14" i="12"/>
  <c r="AD14" i="12"/>
  <c r="AB14" i="12"/>
  <c r="AA14" i="12"/>
  <c r="Z14" i="12"/>
  <c r="Y14" i="12"/>
  <c r="X14" i="12"/>
  <c r="W14" i="12"/>
  <c r="V14" i="12"/>
  <c r="T14" i="12"/>
  <c r="S14" i="12"/>
  <c r="R14" i="12"/>
  <c r="Q14" i="12"/>
  <c r="P14" i="12"/>
  <c r="O14" i="12"/>
  <c r="N14" i="12"/>
  <c r="K14" i="12"/>
  <c r="J14" i="12"/>
  <c r="I14" i="12"/>
  <c r="H14" i="12"/>
  <c r="G14" i="12"/>
  <c r="F14" i="12"/>
  <c r="E14" i="12"/>
  <c r="D14" i="12"/>
  <c r="C14" i="12"/>
  <c r="B14" i="12"/>
  <c r="BJ12" i="12"/>
  <c r="BH12" i="12"/>
  <c r="BG12" i="12"/>
  <c r="BF12" i="12"/>
  <c r="BE12" i="12"/>
  <c r="BD12" i="12"/>
  <c r="BC12" i="12"/>
  <c r="BB12" i="12"/>
  <c r="AY12" i="12"/>
  <c r="AX12" i="12"/>
  <c r="AW12" i="12"/>
  <c r="AV12" i="12"/>
  <c r="AT12" i="12"/>
  <c r="AS12" i="12"/>
  <c r="AR12" i="12"/>
  <c r="AQ12" i="12"/>
  <c r="AP12" i="12"/>
  <c r="AO12" i="12"/>
  <c r="AN12" i="12"/>
  <c r="AM12" i="12"/>
  <c r="AL12" i="12"/>
  <c r="AK12" i="12"/>
  <c r="AJ12" i="12"/>
  <c r="AI12" i="12"/>
  <c r="AH12" i="12"/>
  <c r="AG12" i="12"/>
  <c r="AF12" i="12"/>
  <c r="AE12" i="12"/>
  <c r="AD12" i="12"/>
  <c r="AB12" i="12"/>
  <c r="AA12" i="12"/>
  <c r="Z12" i="12"/>
  <c r="Y12" i="12"/>
  <c r="X12" i="12"/>
  <c r="W12" i="12"/>
  <c r="V12" i="12"/>
  <c r="T12" i="12"/>
  <c r="S12" i="12"/>
  <c r="R12" i="12"/>
  <c r="Q12" i="12"/>
  <c r="P12" i="12"/>
  <c r="O12" i="12"/>
  <c r="N12" i="12"/>
  <c r="K12" i="12"/>
  <c r="J12" i="12"/>
  <c r="I12" i="12"/>
  <c r="H12" i="12"/>
  <c r="G12" i="12"/>
  <c r="F12" i="12"/>
  <c r="E12" i="12"/>
  <c r="D12" i="12"/>
  <c r="C12" i="12"/>
  <c r="B12" i="12"/>
  <c r="BJ26" i="12"/>
  <c r="BH26" i="12"/>
  <c r="BG26" i="12"/>
  <c r="BF26" i="12"/>
  <c r="BE26" i="12"/>
  <c r="BD26" i="12"/>
  <c r="BC26" i="12"/>
  <c r="BB26" i="12"/>
  <c r="AY26" i="12"/>
  <c r="AX26" i="12"/>
  <c r="AW26" i="12"/>
  <c r="AV26" i="12"/>
  <c r="AT26" i="12"/>
  <c r="AS26" i="12"/>
  <c r="AR26" i="12"/>
  <c r="AQ26" i="12"/>
  <c r="AP26" i="12"/>
  <c r="AO26" i="12"/>
  <c r="AN26" i="12"/>
  <c r="AM26" i="12"/>
  <c r="AL26" i="12"/>
  <c r="AK26" i="12"/>
  <c r="AJ26" i="12"/>
  <c r="AI26" i="12"/>
  <c r="AH26" i="12"/>
  <c r="AG26" i="12"/>
  <c r="AF26" i="12"/>
  <c r="AE26" i="12"/>
  <c r="AD26" i="12"/>
  <c r="AB26" i="12"/>
  <c r="AA26" i="12"/>
  <c r="Z26" i="12"/>
  <c r="Y26" i="12"/>
  <c r="X26" i="12"/>
  <c r="W26" i="12"/>
  <c r="V26" i="12"/>
  <c r="T26" i="12"/>
  <c r="S26" i="12"/>
  <c r="R26" i="12"/>
  <c r="Q26" i="12"/>
  <c r="P26" i="12"/>
  <c r="O26" i="12"/>
  <c r="N26" i="12"/>
  <c r="K26" i="12"/>
  <c r="J26" i="12"/>
  <c r="I26" i="12"/>
  <c r="H26" i="12"/>
  <c r="G26" i="12"/>
  <c r="F26" i="12"/>
  <c r="E26" i="12"/>
  <c r="D26" i="12"/>
  <c r="C26" i="12"/>
  <c r="B26" i="12"/>
  <c r="BT13" i="12"/>
  <c r="BO13" i="12"/>
  <c r="BN13" i="12"/>
  <c r="BJ13" i="12"/>
  <c r="BH13" i="12"/>
  <c r="BG13" i="12"/>
  <c r="BF13" i="12"/>
  <c r="BE13" i="12"/>
  <c r="BD13" i="12"/>
  <c r="BC13" i="12"/>
  <c r="BB13" i="12"/>
  <c r="AY13" i="12"/>
  <c r="AX13" i="12"/>
  <c r="AW13" i="12"/>
  <c r="AV13" i="12"/>
  <c r="AT13" i="12"/>
  <c r="AS13" i="12"/>
  <c r="AR13" i="12"/>
  <c r="AQ13" i="12"/>
  <c r="AP13" i="12"/>
  <c r="AO13" i="12"/>
  <c r="AN13" i="12"/>
  <c r="AM13" i="12"/>
  <c r="AL13" i="12"/>
  <c r="AK13" i="12"/>
  <c r="AJ13" i="12"/>
  <c r="AI13" i="12"/>
  <c r="AH13" i="12"/>
  <c r="AG13" i="12"/>
  <c r="AF13" i="12"/>
  <c r="AE13" i="12"/>
  <c r="AD13" i="12"/>
  <c r="AB13" i="12"/>
  <c r="AA13" i="12"/>
  <c r="Z13" i="12"/>
  <c r="Y13" i="12"/>
  <c r="X13" i="12"/>
  <c r="W13" i="12"/>
  <c r="V13" i="12"/>
  <c r="T13" i="12"/>
  <c r="S13" i="12"/>
  <c r="R13" i="12"/>
  <c r="Q13" i="12"/>
  <c r="P13" i="12"/>
  <c r="O13" i="12"/>
  <c r="N13" i="12"/>
  <c r="K13" i="12"/>
  <c r="J13" i="12"/>
  <c r="I13" i="12"/>
  <c r="H13" i="12"/>
  <c r="G13" i="12"/>
  <c r="F13" i="12"/>
  <c r="E13" i="12"/>
  <c r="D13" i="12"/>
  <c r="C13" i="12"/>
  <c r="B13" i="12"/>
  <c r="BJ28" i="12"/>
  <c r="BI28" i="12"/>
  <c r="BF28" i="12"/>
  <c r="BE28" i="12"/>
  <c r="BD28" i="12"/>
  <c r="BA28" i="12"/>
  <c r="AX28" i="12"/>
  <c r="AW28" i="12"/>
  <c r="AV28" i="12"/>
  <c r="AU28" i="12"/>
  <c r="AG28" i="12"/>
  <c r="AE28" i="12"/>
  <c r="AC28" i="12"/>
  <c r="AB28" i="12"/>
  <c r="AA28" i="12"/>
  <c r="R28" i="12"/>
  <c r="Q28" i="12"/>
  <c r="P28" i="12"/>
  <c r="O28" i="12"/>
  <c r="N28" i="12"/>
  <c r="M28" i="12"/>
  <c r="L28" i="12"/>
  <c r="K28" i="12"/>
  <c r="J28" i="12"/>
  <c r="I28" i="12"/>
  <c r="H28" i="12"/>
  <c r="F28" i="12"/>
  <c r="E28" i="12"/>
  <c r="C28" i="12"/>
  <c r="B28" i="12"/>
  <c r="BJ11" i="12"/>
  <c r="BI11" i="12"/>
  <c r="BF11" i="12"/>
  <c r="BE11" i="12"/>
  <c r="BD11" i="12"/>
  <c r="BA11" i="12"/>
  <c r="AX11" i="12"/>
  <c r="AW11" i="12"/>
  <c r="AV11" i="12"/>
  <c r="AU11" i="12"/>
  <c r="AG11" i="12"/>
  <c r="AE11" i="12"/>
  <c r="AC11" i="12"/>
  <c r="AB11" i="12"/>
  <c r="AA11" i="12"/>
  <c r="R11" i="12"/>
  <c r="Q11" i="12"/>
  <c r="P11" i="12"/>
  <c r="O11" i="12"/>
  <c r="N11" i="12"/>
  <c r="M11" i="12"/>
  <c r="L11" i="12"/>
  <c r="K11" i="12"/>
  <c r="J11" i="12"/>
  <c r="I11" i="12"/>
  <c r="H11" i="12"/>
  <c r="F11" i="12"/>
  <c r="E11" i="12"/>
  <c r="C11" i="12"/>
  <c r="B11" i="12"/>
  <c r="BJ7" i="12"/>
  <c r="BI7" i="12"/>
  <c r="BF7" i="12"/>
  <c r="BE7" i="12"/>
  <c r="BD7" i="12"/>
  <c r="BA7" i="12"/>
  <c r="AX7" i="12"/>
  <c r="AW7" i="12"/>
  <c r="AV7" i="12"/>
  <c r="AU7" i="12"/>
  <c r="AG7" i="12"/>
  <c r="AE7" i="12"/>
  <c r="AC7" i="12"/>
  <c r="AB7" i="12"/>
  <c r="AA7" i="12"/>
  <c r="R7" i="12"/>
  <c r="Q7" i="12"/>
  <c r="P7" i="12"/>
  <c r="O7" i="12"/>
  <c r="N7" i="12"/>
  <c r="M7" i="12"/>
  <c r="L7" i="12"/>
  <c r="K7" i="12"/>
  <c r="J7" i="12"/>
  <c r="I7" i="12"/>
  <c r="H7" i="12"/>
  <c r="F7" i="12"/>
  <c r="E7" i="12"/>
  <c r="C7" i="12"/>
  <c r="B7" i="12"/>
  <c r="BJ27" i="12"/>
  <c r="BI27" i="12"/>
  <c r="BF27" i="12"/>
  <c r="BE27" i="12"/>
  <c r="BD27" i="12"/>
  <c r="BA27" i="12"/>
  <c r="AX27" i="12"/>
  <c r="AW27" i="12"/>
  <c r="AV27" i="12"/>
  <c r="AU27" i="12"/>
  <c r="AG27" i="12"/>
  <c r="AE27" i="12"/>
  <c r="AC27" i="12"/>
  <c r="AB27" i="12"/>
  <c r="AA27" i="12"/>
  <c r="R27" i="12"/>
  <c r="Q27" i="12"/>
  <c r="P27" i="12"/>
  <c r="O27" i="12"/>
  <c r="N27" i="12"/>
  <c r="M27" i="12"/>
  <c r="L27" i="12"/>
  <c r="K27" i="12"/>
  <c r="J27" i="12"/>
  <c r="I27" i="12"/>
  <c r="H27" i="12"/>
  <c r="F27" i="12"/>
  <c r="E27" i="12"/>
  <c r="C27" i="12"/>
  <c r="B27" i="12"/>
  <c r="BJ10" i="12"/>
  <c r="BI10" i="12"/>
  <c r="BF10" i="12"/>
  <c r="BE10" i="12"/>
  <c r="BD10" i="12"/>
  <c r="BA10" i="12"/>
  <c r="AX10" i="12"/>
  <c r="AW10" i="12"/>
  <c r="AV10" i="12"/>
  <c r="AG10" i="12"/>
  <c r="AE10" i="12"/>
  <c r="AC10" i="12"/>
  <c r="AB10" i="12"/>
  <c r="AA10" i="12"/>
  <c r="R10" i="12"/>
  <c r="Q10" i="12"/>
  <c r="P10" i="12"/>
  <c r="O10" i="12"/>
  <c r="N10" i="12"/>
  <c r="M10" i="12"/>
  <c r="L10" i="12"/>
  <c r="K10" i="12"/>
  <c r="J10" i="12"/>
  <c r="I10" i="12"/>
  <c r="H10" i="12"/>
  <c r="F10" i="12"/>
  <c r="E10" i="12"/>
  <c r="C10" i="12"/>
  <c r="B10" i="12"/>
  <c r="BJ9" i="12"/>
  <c r="BI9" i="12"/>
  <c r="BF9" i="12"/>
  <c r="BE9" i="12"/>
  <c r="BD9" i="12"/>
  <c r="BA9" i="12"/>
  <c r="AX9" i="12"/>
  <c r="AW9" i="12"/>
  <c r="AV9" i="12"/>
  <c r="AU9" i="12"/>
  <c r="AG9" i="12"/>
  <c r="AE9" i="12"/>
  <c r="AC9" i="12"/>
  <c r="AB9" i="12"/>
  <c r="AA9" i="12"/>
  <c r="R9" i="12"/>
  <c r="Q9" i="12"/>
  <c r="P9" i="12"/>
  <c r="O9" i="12"/>
  <c r="N9" i="12"/>
  <c r="M9" i="12"/>
  <c r="L9" i="12"/>
  <c r="K9" i="12"/>
  <c r="J9" i="12"/>
  <c r="I9" i="12"/>
  <c r="H9" i="12"/>
  <c r="F9" i="12"/>
  <c r="E9" i="12"/>
  <c r="C9" i="12"/>
  <c r="B9" i="12"/>
  <c r="BJ19" i="11"/>
  <c r="BH19" i="11"/>
  <c r="BG19" i="11"/>
  <c r="BF19" i="11"/>
  <c r="BE19" i="11"/>
  <c r="BD19" i="11"/>
  <c r="BC19" i="11"/>
  <c r="BB19" i="11"/>
  <c r="AY19" i="11"/>
  <c r="AX19" i="11"/>
  <c r="AW19" i="11"/>
  <c r="AV19" i="11"/>
  <c r="AT19" i="11"/>
  <c r="AS19" i="11"/>
  <c r="AR19" i="11"/>
  <c r="AQ19" i="11"/>
  <c r="AP19" i="11"/>
  <c r="AO19" i="11"/>
  <c r="AN19" i="11"/>
  <c r="AM19" i="11"/>
  <c r="AL19" i="11"/>
  <c r="AK19" i="11"/>
  <c r="AJ19" i="11"/>
  <c r="AI19" i="11"/>
  <c r="AH19" i="11"/>
  <c r="AG19" i="11"/>
  <c r="AF19" i="11"/>
  <c r="AE19" i="11"/>
  <c r="AD19" i="11"/>
  <c r="AB19" i="11"/>
  <c r="AA19" i="11"/>
  <c r="Z19" i="11"/>
  <c r="Y19" i="11"/>
  <c r="X19" i="11"/>
  <c r="W19" i="11"/>
  <c r="V19" i="11"/>
  <c r="T19" i="11"/>
  <c r="S19" i="11"/>
  <c r="R19" i="11"/>
  <c r="Q19" i="11"/>
  <c r="P19" i="11"/>
  <c r="O19" i="11"/>
  <c r="N19" i="11"/>
  <c r="K19" i="11"/>
  <c r="J19" i="11"/>
  <c r="I19" i="11"/>
  <c r="H19" i="11"/>
  <c r="G19" i="11"/>
  <c r="F19" i="11"/>
  <c r="E19" i="11"/>
  <c r="D19" i="11"/>
  <c r="C19" i="11"/>
  <c r="B19" i="11"/>
  <c r="BJ7" i="11"/>
  <c r="BH7" i="11"/>
  <c r="BG7" i="11"/>
  <c r="BF7" i="11"/>
  <c r="BE7" i="11"/>
  <c r="BD7" i="11"/>
  <c r="BC7" i="11"/>
  <c r="BB7" i="11"/>
  <c r="AY7" i="11"/>
  <c r="AX7" i="11"/>
  <c r="AW7" i="11"/>
  <c r="AV7" i="11"/>
  <c r="AT7" i="11"/>
  <c r="AS7" i="11"/>
  <c r="AR7" i="11"/>
  <c r="AQ7" i="11"/>
  <c r="AP7" i="11"/>
  <c r="AO7" i="11"/>
  <c r="AN7" i="11"/>
  <c r="AM7" i="11"/>
  <c r="AL7" i="11"/>
  <c r="AK7" i="11"/>
  <c r="AJ7" i="11"/>
  <c r="AI7" i="11"/>
  <c r="AH7" i="11"/>
  <c r="AG7" i="11"/>
  <c r="AF7" i="11"/>
  <c r="AE7" i="11"/>
  <c r="AD7" i="11"/>
  <c r="AB7" i="11"/>
  <c r="AA7" i="11"/>
  <c r="Z7" i="11"/>
  <c r="Y7" i="11"/>
  <c r="X7" i="11"/>
  <c r="W7" i="11"/>
  <c r="V7" i="11"/>
  <c r="T7" i="11"/>
  <c r="S7" i="11"/>
  <c r="R7" i="11"/>
  <c r="Q7" i="11"/>
  <c r="P7" i="11"/>
  <c r="O7" i="11"/>
  <c r="N7" i="11"/>
  <c r="K7" i="11"/>
  <c r="J7" i="11"/>
  <c r="I7" i="11"/>
  <c r="H7" i="11"/>
  <c r="G7" i="11"/>
  <c r="F7" i="11"/>
  <c r="E7" i="11"/>
  <c r="D7" i="11"/>
  <c r="C7" i="11"/>
  <c r="B7" i="11"/>
  <c r="BJ21" i="11"/>
  <c r="BH21" i="11"/>
  <c r="BG21" i="11"/>
  <c r="BF21" i="11"/>
  <c r="BE21" i="11"/>
  <c r="BD21" i="11"/>
  <c r="BC21" i="11"/>
  <c r="BB21" i="11"/>
  <c r="AY21" i="11"/>
  <c r="AX21" i="11"/>
  <c r="AW21" i="11"/>
  <c r="AV21" i="11"/>
  <c r="AT21" i="11"/>
  <c r="AS21" i="11"/>
  <c r="AR21" i="11"/>
  <c r="AQ21" i="11"/>
  <c r="AP21" i="11"/>
  <c r="AO21" i="11"/>
  <c r="AN21" i="11"/>
  <c r="AM21" i="11"/>
  <c r="AL21" i="11"/>
  <c r="AK21" i="11"/>
  <c r="AJ21" i="11"/>
  <c r="AI21" i="11"/>
  <c r="AH21" i="11"/>
  <c r="AG21" i="11"/>
  <c r="AF21" i="11"/>
  <c r="AE21" i="11"/>
  <c r="AD21" i="11"/>
  <c r="AB21" i="11"/>
  <c r="AA21" i="11"/>
  <c r="Z21" i="11"/>
  <c r="Y21" i="11"/>
  <c r="X21" i="11"/>
  <c r="W21" i="11"/>
  <c r="V21" i="11"/>
  <c r="T21" i="11"/>
  <c r="S21" i="11"/>
  <c r="R21" i="11"/>
  <c r="Q21" i="11"/>
  <c r="P21" i="11"/>
  <c r="O21" i="11"/>
  <c r="N21" i="11"/>
  <c r="K21" i="11"/>
  <c r="J21" i="11"/>
  <c r="I21" i="11"/>
  <c r="H21" i="11"/>
  <c r="G21" i="11"/>
  <c r="F21" i="11"/>
  <c r="E21" i="11"/>
  <c r="D21" i="11"/>
  <c r="C21" i="11"/>
  <c r="B21" i="11"/>
  <c r="BJ5" i="11"/>
  <c r="BH5" i="11"/>
  <c r="BG5" i="11"/>
  <c r="BF5" i="11"/>
  <c r="BE5" i="11"/>
  <c r="BD5" i="11"/>
  <c r="BC5" i="11"/>
  <c r="BB5" i="11"/>
  <c r="AY5" i="11"/>
  <c r="AX5" i="11"/>
  <c r="AW5" i="11"/>
  <c r="AV5" i="11"/>
  <c r="AT5" i="11"/>
  <c r="AS5" i="11"/>
  <c r="AR5" i="11"/>
  <c r="AQ5" i="11"/>
  <c r="AP5" i="11"/>
  <c r="AO5" i="11"/>
  <c r="AN5" i="11"/>
  <c r="AM5" i="11"/>
  <c r="AL5" i="11"/>
  <c r="AK5" i="11"/>
  <c r="AJ5" i="11"/>
  <c r="AI5" i="11"/>
  <c r="AH5" i="11"/>
  <c r="AG5" i="11"/>
  <c r="AF5" i="11"/>
  <c r="AE5" i="11"/>
  <c r="AD5" i="11"/>
  <c r="AB5" i="11"/>
  <c r="AA5" i="11"/>
  <c r="Z5" i="11"/>
  <c r="Y5" i="11"/>
  <c r="X5" i="11"/>
  <c r="W5" i="11"/>
  <c r="V5" i="11"/>
  <c r="T5" i="11"/>
  <c r="S5" i="11"/>
  <c r="R5" i="11"/>
  <c r="Q5" i="11"/>
  <c r="P5" i="11"/>
  <c r="O5" i="11"/>
  <c r="N5" i="11"/>
  <c r="K5" i="11"/>
  <c r="J5" i="11"/>
  <c r="I5" i="11"/>
  <c r="H5" i="11"/>
  <c r="G5" i="11"/>
  <c r="F5" i="11"/>
  <c r="E5" i="11"/>
  <c r="D5" i="11"/>
  <c r="C5" i="11"/>
  <c r="B5" i="11"/>
  <c r="BJ22" i="11"/>
  <c r="BH22" i="11"/>
  <c r="BG22" i="11"/>
  <c r="BF22" i="11"/>
  <c r="BE22" i="11"/>
  <c r="BD22" i="11"/>
  <c r="BC22" i="11"/>
  <c r="BB22" i="11"/>
  <c r="AY22" i="11"/>
  <c r="AX22" i="11"/>
  <c r="AW22" i="11"/>
  <c r="AV22" i="11"/>
  <c r="AT22" i="11"/>
  <c r="AS22" i="11"/>
  <c r="AR22" i="11"/>
  <c r="AQ22" i="11"/>
  <c r="AP22" i="11"/>
  <c r="AO22" i="11"/>
  <c r="AN22" i="11"/>
  <c r="AM22" i="11"/>
  <c r="AL22" i="11"/>
  <c r="AK22" i="11"/>
  <c r="AJ22" i="11"/>
  <c r="AI22" i="11"/>
  <c r="AH22" i="11"/>
  <c r="AG22" i="11"/>
  <c r="AF22" i="11"/>
  <c r="AE22" i="11"/>
  <c r="AD22" i="11"/>
  <c r="AB22" i="11"/>
  <c r="AA22" i="11"/>
  <c r="Z22" i="11"/>
  <c r="Y22" i="11"/>
  <c r="X22" i="11"/>
  <c r="W22" i="11"/>
  <c r="V22" i="11"/>
  <c r="T22" i="11"/>
  <c r="S22" i="11"/>
  <c r="R22" i="11"/>
  <c r="Q22" i="11"/>
  <c r="P22" i="11"/>
  <c r="O22" i="11"/>
  <c r="N22" i="11"/>
  <c r="K22" i="11"/>
  <c r="J22" i="11"/>
  <c r="I22" i="11"/>
  <c r="H22" i="11"/>
  <c r="G22" i="11"/>
  <c r="F22" i="11"/>
  <c r="E22" i="11"/>
  <c r="D22" i="11"/>
  <c r="C22" i="11"/>
  <c r="B22" i="11"/>
  <c r="BJ6" i="11"/>
  <c r="BH6" i="11"/>
  <c r="BG6" i="11"/>
  <c r="BF6" i="11"/>
  <c r="BE6" i="11"/>
  <c r="BD6" i="11"/>
  <c r="BC6" i="11"/>
  <c r="BB6" i="11"/>
  <c r="AY6" i="11"/>
  <c r="AX6" i="11"/>
  <c r="AW6" i="11"/>
  <c r="AV6" i="11"/>
  <c r="AT6" i="11"/>
  <c r="AS6" i="11"/>
  <c r="AR6" i="11"/>
  <c r="AQ6" i="11"/>
  <c r="AP6" i="11"/>
  <c r="AO6" i="11"/>
  <c r="AN6" i="11"/>
  <c r="AM6" i="11"/>
  <c r="AL6" i="11"/>
  <c r="AK6" i="11"/>
  <c r="AJ6" i="11"/>
  <c r="AI6" i="11"/>
  <c r="AH6" i="11"/>
  <c r="AG6" i="11"/>
  <c r="AF6" i="11"/>
  <c r="AE6" i="11"/>
  <c r="AD6" i="11"/>
  <c r="AB6" i="11"/>
  <c r="AA6" i="11"/>
  <c r="Z6" i="11"/>
  <c r="Y6" i="11"/>
  <c r="X6" i="11"/>
  <c r="W6" i="11"/>
  <c r="V6" i="11"/>
  <c r="T6" i="11"/>
  <c r="S6" i="11"/>
  <c r="R6" i="11"/>
  <c r="Q6" i="11"/>
  <c r="P6" i="11"/>
  <c r="O6" i="11"/>
  <c r="N6" i="11"/>
  <c r="K6" i="11"/>
  <c r="J6" i="11"/>
  <c r="I6" i="11"/>
  <c r="H6" i="11"/>
  <c r="G6" i="11"/>
  <c r="F6" i="11"/>
  <c r="E6" i="11"/>
  <c r="D6" i="11"/>
  <c r="C6" i="11"/>
  <c r="B6" i="11"/>
  <c r="BJ20" i="11"/>
  <c r="BH20" i="11"/>
  <c r="BG20" i="11"/>
  <c r="BF20" i="11"/>
  <c r="BE20" i="11"/>
  <c r="BD20" i="11"/>
  <c r="BC20" i="11"/>
  <c r="BB20" i="11"/>
  <c r="AY20" i="11"/>
  <c r="AX20" i="11"/>
  <c r="AW20" i="11"/>
  <c r="AV20" i="11"/>
  <c r="AT20" i="11"/>
  <c r="AS20" i="11"/>
  <c r="AR20" i="11"/>
  <c r="AQ20" i="11"/>
  <c r="AP20" i="11"/>
  <c r="AO20" i="11"/>
  <c r="AN20" i="11"/>
  <c r="AM20" i="11"/>
  <c r="AL20" i="11"/>
  <c r="AK20" i="11"/>
  <c r="AJ20" i="11"/>
  <c r="AI20" i="11"/>
  <c r="AH20" i="11"/>
  <c r="AG20" i="11"/>
  <c r="AF20" i="11"/>
  <c r="AE20" i="11"/>
  <c r="AD20" i="11"/>
  <c r="AB20" i="11"/>
  <c r="AA20" i="11"/>
  <c r="Z20" i="11"/>
  <c r="Y20" i="11"/>
  <c r="X20" i="11"/>
  <c r="W20" i="11"/>
  <c r="V20" i="11"/>
  <c r="T20" i="11"/>
  <c r="S20" i="11"/>
  <c r="R20" i="11"/>
  <c r="Q20" i="11"/>
  <c r="P20" i="11"/>
  <c r="O20" i="11"/>
  <c r="N20" i="11"/>
  <c r="K20" i="11"/>
  <c r="J20" i="11"/>
  <c r="I20" i="11"/>
  <c r="H20" i="11"/>
  <c r="G20" i="11"/>
  <c r="F20" i="11"/>
  <c r="E20" i="11"/>
  <c r="D20" i="11"/>
  <c r="C20" i="11"/>
  <c r="B20" i="11"/>
  <c r="BJ4" i="11"/>
  <c r="BH4" i="11"/>
  <c r="BG4" i="11"/>
  <c r="BF4" i="11"/>
  <c r="BE4" i="11"/>
  <c r="BD4" i="11"/>
  <c r="BC4" i="11"/>
  <c r="BB4" i="11"/>
  <c r="AY4" i="11"/>
  <c r="AX4" i="11"/>
  <c r="AW4" i="11"/>
  <c r="AV4" i="11"/>
  <c r="AT4" i="11"/>
  <c r="AS4" i="11"/>
  <c r="AR4" i="11"/>
  <c r="AQ4" i="11"/>
  <c r="AP4" i="11"/>
  <c r="AO4" i="11"/>
  <c r="AN4" i="11"/>
  <c r="AM4" i="11"/>
  <c r="AL4" i="11"/>
  <c r="AK4" i="11"/>
  <c r="AJ4" i="11"/>
  <c r="AI4" i="11"/>
  <c r="AH4" i="11"/>
  <c r="AG4" i="11"/>
  <c r="AF4" i="11"/>
  <c r="AE4" i="11"/>
  <c r="AD4" i="11"/>
  <c r="AB4" i="11"/>
  <c r="AA4" i="11"/>
  <c r="Z4" i="11"/>
  <c r="Y4" i="11"/>
  <c r="X4" i="11"/>
  <c r="W4" i="11"/>
  <c r="V4" i="11"/>
  <c r="T4" i="11"/>
  <c r="S4" i="11"/>
  <c r="R4" i="11"/>
  <c r="Q4" i="11"/>
  <c r="P4" i="11"/>
  <c r="O4" i="11"/>
  <c r="N4" i="11"/>
  <c r="K4" i="11"/>
  <c r="J4" i="11"/>
  <c r="I4" i="11"/>
  <c r="H4" i="11"/>
  <c r="G4" i="11"/>
  <c r="F4" i="11"/>
  <c r="E4" i="11"/>
  <c r="D4" i="11"/>
  <c r="C4" i="11"/>
  <c r="B4" i="11"/>
  <c r="BT18" i="11"/>
  <c r="BJ18" i="11"/>
  <c r="BH18" i="11"/>
  <c r="BG18" i="11"/>
  <c r="BF18" i="11"/>
  <c r="BE18" i="11"/>
  <c r="BD18" i="11"/>
  <c r="BC18" i="11"/>
  <c r="BB18" i="11"/>
  <c r="AY18" i="11"/>
  <c r="AX18" i="11"/>
  <c r="AW18" i="11"/>
  <c r="AV18" i="11"/>
  <c r="AT18" i="11"/>
  <c r="AS18" i="11"/>
  <c r="AR18" i="11"/>
  <c r="AQ18" i="11"/>
  <c r="AP18" i="11"/>
  <c r="AO18" i="11"/>
  <c r="AN18" i="11"/>
  <c r="AM18" i="11"/>
  <c r="AL18" i="11"/>
  <c r="AK18" i="11"/>
  <c r="AJ18" i="11"/>
  <c r="AI18" i="11"/>
  <c r="AH18" i="11"/>
  <c r="AG18" i="11"/>
  <c r="AF18" i="11"/>
  <c r="AE18" i="11"/>
  <c r="AD18" i="11"/>
  <c r="AB18" i="11"/>
  <c r="AA18" i="11"/>
  <c r="Z18" i="11"/>
  <c r="Y18" i="11"/>
  <c r="X18" i="11"/>
  <c r="W18" i="11"/>
  <c r="V18" i="11"/>
  <c r="T18" i="11"/>
  <c r="S18" i="11"/>
  <c r="R18" i="11"/>
  <c r="Q18" i="11"/>
  <c r="P18" i="11"/>
  <c r="O18" i="11"/>
  <c r="N18" i="11"/>
  <c r="K18" i="11"/>
  <c r="J18" i="11"/>
  <c r="I18" i="11"/>
  <c r="H18" i="11"/>
  <c r="G18" i="11"/>
  <c r="F18" i="11"/>
  <c r="E18" i="11"/>
  <c r="D18" i="11"/>
  <c r="C18" i="11"/>
  <c r="B18" i="11"/>
  <c r="BJ23" i="11"/>
  <c r="BH23" i="11"/>
  <c r="BG23" i="11"/>
  <c r="BF23" i="11"/>
  <c r="BE23" i="11"/>
  <c r="BD23" i="11"/>
  <c r="BC23" i="11"/>
  <c r="BB23" i="11"/>
  <c r="AY23" i="11"/>
  <c r="AX23" i="11"/>
  <c r="AW23" i="11"/>
  <c r="AV23" i="11"/>
  <c r="AT23" i="11"/>
  <c r="AS23" i="11"/>
  <c r="AR23" i="11"/>
  <c r="AQ23" i="11"/>
  <c r="AP23" i="11"/>
  <c r="AO23" i="11"/>
  <c r="AN23" i="11"/>
  <c r="AM23" i="11"/>
  <c r="AL23" i="11"/>
  <c r="AK23" i="11"/>
  <c r="AJ23" i="11"/>
  <c r="AI23" i="11"/>
  <c r="AH23" i="11"/>
  <c r="AG23" i="11"/>
  <c r="AF23" i="11"/>
  <c r="AE23" i="11"/>
  <c r="AD23" i="11"/>
  <c r="AB23" i="11"/>
  <c r="AA23" i="11"/>
  <c r="Z23" i="11"/>
  <c r="Y23" i="11"/>
  <c r="X23" i="11"/>
  <c r="W23" i="11"/>
  <c r="V23" i="11"/>
  <c r="T23" i="11"/>
  <c r="S23" i="11"/>
  <c r="R23" i="11"/>
  <c r="Q23" i="11"/>
  <c r="P23" i="11"/>
  <c r="O23" i="11"/>
  <c r="N23" i="11"/>
  <c r="K23" i="11"/>
  <c r="J23" i="11"/>
  <c r="I23" i="11"/>
  <c r="H23" i="11"/>
  <c r="G23" i="11"/>
  <c r="F23" i="11"/>
  <c r="E23" i="11"/>
  <c r="D23" i="11"/>
  <c r="C23" i="11"/>
  <c r="B23" i="11"/>
  <c r="BJ17" i="11"/>
  <c r="BH17" i="11"/>
  <c r="BG17" i="11"/>
  <c r="BF17" i="11"/>
  <c r="BE17" i="11"/>
  <c r="BD17" i="11"/>
  <c r="BC17" i="11"/>
  <c r="BB17" i="11"/>
  <c r="AY17" i="11"/>
  <c r="AX17" i="11"/>
  <c r="AW17" i="11"/>
  <c r="AV17" i="11"/>
  <c r="AT17" i="11"/>
  <c r="AS17" i="11"/>
  <c r="AR17" i="11"/>
  <c r="AQ17" i="11"/>
  <c r="AP17" i="11"/>
  <c r="AO17" i="11"/>
  <c r="AN17" i="11"/>
  <c r="AM17" i="11"/>
  <c r="AL17" i="11"/>
  <c r="AK17" i="11"/>
  <c r="AJ17" i="11"/>
  <c r="AI17" i="11"/>
  <c r="AH17" i="11"/>
  <c r="AG17" i="11"/>
  <c r="AF17" i="11"/>
  <c r="AE17" i="11"/>
  <c r="AD17" i="11"/>
  <c r="AB17" i="11"/>
  <c r="AA17" i="11"/>
  <c r="Z17" i="11"/>
  <c r="Y17" i="11"/>
  <c r="X17" i="11"/>
  <c r="W17" i="11"/>
  <c r="V17" i="11"/>
  <c r="T17" i="11"/>
  <c r="S17" i="11"/>
  <c r="R17" i="11"/>
  <c r="Q17" i="11"/>
  <c r="P17" i="11"/>
  <c r="O17" i="11"/>
  <c r="N17" i="11"/>
  <c r="K17" i="11"/>
  <c r="J17" i="11"/>
  <c r="I17" i="11"/>
  <c r="H17" i="11"/>
  <c r="G17" i="11"/>
  <c r="F17" i="11"/>
  <c r="E17" i="11"/>
  <c r="D17" i="11"/>
  <c r="C17" i="11"/>
  <c r="B17" i="11"/>
  <c r="BT16" i="11"/>
  <c r="BO16" i="11"/>
  <c r="BN16" i="11"/>
  <c r="BJ16" i="11"/>
  <c r="BH16" i="11"/>
  <c r="BG16" i="11"/>
  <c r="BF16" i="11"/>
  <c r="BE16" i="11"/>
  <c r="BD16" i="11"/>
  <c r="BC16" i="11"/>
  <c r="BB16" i="11"/>
  <c r="AY16" i="11"/>
  <c r="AX16" i="11"/>
  <c r="AW16" i="11"/>
  <c r="AV16" i="11"/>
  <c r="AT16" i="11"/>
  <c r="AS16" i="11"/>
  <c r="AR16" i="11"/>
  <c r="AQ16" i="11"/>
  <c r="AP16" i="11"/>
  <c r="AO16" i="11"/>
  <c r="AN16" i="11"/>
  <c r="AM16" i="11"/>
  <c r="AL16" i="11"/>
  <c r="AK16" i="11"/>
  <c r="AJ16" i="11"/>
  <c r="AI16" i="11"/>
  <c r="AH16" i="11"/>
  <c r="AG16" i="11"/>
  <c r="AF16" i="11"/>
  <c r="AE16" i="11"/>
  <c r="AD16" i="11"/>
  <c r="AB16" i="11"/>
  <c r="AA16" i="11"/>
  <c r="Z16" i="11"/>
  <c r="Y16" i="11"/>
  <c r="X16" i="11"/>
  <c r="W16" i="11"/>
  <c r="V16" i="11"/>
  <c r="T16" i="11"/>
  <c r="S16" i="11"/>
  <c r="R16" i="11"/>
  <c r="Q16" i="11"/>
  <c r="P16" i="11"/>
  <c r="O16" i="11"/>
  <c r="N16" i="11"/>
  <c r="K16" i="11"/>
  <c r="J16" i="11"/>
  <c r="I16" i="11"/>
  <c r="H16" i="11"/>
  <c r="G16" i="11"/>
  <c r="F16" i="11"/>
  <c r="E16" i="11"/>
  <c r="D16" i="11"/>
  <c r="C16" i="11"/>
  <c r="B16" i="11"/>
  <c r="BJ25" i="11"/>
  <c r="BH25" i="11"/>
  <c r="BG25" i="11"/>
  <c r="BF25" i="11"/>
  <c r="BE25" i="11"/>
  <c r="BD25" i="11"/>
  <c r="BC25" i="11"/>
  <c r="BB25" i="11"/>
  <c r="AY25" i="11"/>
  <c r="AX25" i="11"/>
  <c r="AW25" i="11"/>
  <c r="AV25" i="11"/>
  <c r="AT25" i="11"/>
  <c r="AS25" i="11"/>
  <c r="AR25" i="11"/>
  <c r="AQ25" i="11"/>
  <c r="AP25" i="11"/>
  <c r="AO25" i="11"/>
  <c r="AN25" i="11"/>
  <c r="AM25" i="11"/>
  <c r="AL25" i="11"/>
  <c r="AK25" i="11"/>
  <c r="AJ25" i="11"/>
  <c r="AI25" i="11"/>
  <c r="AH25" i="11"/>
  <c r="AG25" i="11"/>
  <c r="AF25" i="11"/>
  <c r="AE25" i="11"/>
  <c r="AD25" i="11"/>
  <c r="AB25" i="11"/>
  <c r="AA25" i="11"/>
  <c r="Z25" i="11"/>
  <c r="Y25" i="11"/>
  <c r="X25" i="11"/>
  <c r="W25" i="11"/>
  <c r="V25" i="11"/>
  <c r="T25" i="11"/>
  <c r="S25" i="11"/>
  <c r="R25" i="11"/>
  <c r="Q25" i="11"/>
  <c r="P25" i="11"/>
  <c r="O25" i="11"/>
  <c r="N25" i="11"/>
  <c r="K25" i="11"/>
  <c r="J25" i="11"/>
  <c r="I25" i="11"/>
  <c r="H25" i="11"/>
  <c r="G25" i="11"/>
  <c r="F25" i="11"/>
  <c r="E25" i="11"/>
  <c r="D25" i="11"/>
  <c r="C25" i="11"/>
  <c r="B25" i="11"/>
  <c r="BJ11" i="11"/>
  <c r="BH11" i="11"/>
  <c r="BG11" i="11"/>
  <c r="BF11" i="11"/>
  <c r="BE11" i="11"/>
  <c r="BD11" i="11"/>
  <c r="BC11" i="11"/>
  <c r="BB11" i="11"/>
  <c r="AY11" i="11"/>
  <c r="AX11" i="11"/>
  <c r="AW11" i="11"/>
  <c r="AV11" i="11"/>
  <c r="AT11" i="11"/>
  <c r="AS11" i="11"/>
  <c r="AR11" i="11"/>
  <c r="AQ11" i="11"/>
  <c r="AP11" i="11"/>
  <c r="AO11" i="11"/>
  <c r="AN11" i="11"/>
  <c r="AM11" i="11"/>
  <c r="AL11" i="11"/>
  <c r="AK11" i="11"/>
  <c r="AJ11" i="11"/>
  <c r="AI11" i="11"/>
  <c r="AH11" i="11"/>
  <c r="AG11" i="11"/>
  <c r="AF11" i="11"/>
  <c r="AE11" i="11"/>
  <c r="AD11" i="11"/>
  <c r="AB11" i="11"/>
  <c r="AA11" i="11"/>
  <c r="Z11" i="11"/>
  <c r="Y11" i="11"/>
  <c r="X11" i="11"/>
  <c r="W11" i="11"/>
  <c r="V11" i="11"/>
  <c r="T11" i="11"/>
  <c r="S11" i="11"/>
  <c r="R11" i="11"/>
  <c r="Q11" i="11"/>
  <c r="P11" i="11"/>
  <c r="O11" i="11"/>
  <c r="N11" i="11"/>
  <c r="K11" i="11"/>
  <c r="J11" i="11"/>
  <c r="I11" i="11"/>
  <c r="H11" i="11"/>
  <c r="G11" i="11"/>
  <c r="F11" i="11"/>
  <c r="E11" i="11"/>
  <c r="D11" i="11"/>
  <c r="C11" i="11"/>
  <c r="B11" i="11"/>
  <c r="BJ30" i="11"/>
  <c r="BH30" i="11"/>
  <c r="BG30" i="11"/>
  <c r="BF30" i="11"/>
  <c r="BE30" i="11"/>
  <c r="BD30" i="11"/>
  <c r="BC30" i="11"/>
  <c r="BB30" i="11"/>
  <c r="AY30" i="11"/>
  <c r="AX30" i="11"/>
  <c r="AW30" i="11"/>
  <c r="AV30" i="11"/>
  <c r="AT30" i="11"/>
  <c r="AS30" i="11"/>
  <c r="AR30" i="11"/>
  <c r="AQ30" i="11"/>
  <c r="AP30" i="11"/>
  <c r="AO30" i="11"/>
  <c r="AN30" i="11"/>
  <c r="AM30" i="11"/>
  <c r="AL30" i="11"/>
  <c r="AK30" i="11"/>
  <c r="AJ30" i="11"/>
  <c r="AI30" i="11"/>
  <c r="AH30" i="11"/>
  <c r="AG30" i="11"/>
  <c r="AF30" i="11"/>
  <c r="AE30" i="11"/>
  <c r="AD30" i="11"/>
  <c r="AB30" i="11"/>
  <c r="AA30" i="11"/>
  <c r="Z30" i="11"/>
  <c r="Y30" i="11"/>
  <c r="X30" i="11"/>
  <c r="W30" i="11"/>
  <c r="V30" i="11"/>
  <c r="T30" i="11"/>
  <c r="S30" i="11"/>
  <c r="R30" i="11"/>
  <c r="Q30" i="11"/>
  <c r="P30" i="11"/>
  <c r="O30" i="11"/>
  <c r="N30" i="11"/>
  <c r="K30" i="11"/>
  <c r="J30" i="11"/>
  <c r="I30" i="11"/>
  <c r="H30" i="11"/>
  <c r="G30" i="11"/>
  <c r="F30" i="11"/>
  <c r="E30" i="11"/>
  <c r="D30" i="11"/>
  <c r="C30" i="11"/>
  <c r="B30" i="11"/>
  <c r="BJ15" i="11"/>
  <c r="BH15" i="11"/>
  <c r="BG15" i="11"/>
  <c r="BF15" i="11"/>
  <c r="BE15" i="11"/>
  <c r="BD15" i="11"/>
  <c r="BC15" i="11"/>
  <c r="BB15" i="11"/>
  <c r="AY15" i="11"/>
  <c r="AX15" i="11"/>
  <c r="AW15" i="11"/>
  <c r="AV15" i="11"/>
  <c r="AT15" i="11"/>
  <c r="AS15" i="11"/>
  <c r="AR15" i="11"/>
  <c r="AQ15" i="11"/>
  <c r="AP15" i="11"/>
  <c r="AO15" i="11"/>
  <c r="AN15" i="11"/>
  <c r="AM15" i="11"/>
  <c r="AL15" i="11"/>
  <c r="AK15" i="11"/>
  <c r="AJ15" i="11"/>
  <c r="AI15" i="11"/>
  <c r="AH15" i="11"/>
  <c r="AG15" i="11"/>
  <c r="AF15" i="11"/>
  <c r="AE15" i="11"/>
  <c r="AD15" i="11"/>
  <c r="AB15" i="11"/>
  <c r="AA15" i="11"/>
  <c r="Z15" i="11"/>
  <c r="Y15" i="11"/>
  <c r="X15" i="11"/>
  <c r="W15" i="11"/>
  <c r="V15" i="11"/>
  <c r="T15" i="11"/>
  <c r="S15" i="11"/>
  <c r="R15" i="11"/>
  <c r="Q15" i="11"/>
  <c r="P15" i="11"/>
  <c r="O15" i="11"/>
  <c r="N15" i="11"/>
  <c r="K15" i="11"/>
  <c r="J15" i="11"/>
  <c r="I15" i="11"/>
  <c r="H15" i="11"/>
  <c r="G15" i="11"/>
  <c r="F15" i="11"/>
  <c r="E15" i="11"/>
  <c r="D15" i="11"/>
  <c r="C15" i="11"/>
  <c r="B15" i="11"/>
  <c r="BJ31" i="11"/>
  <c r="BH31" i="11"/>
  <c r="BG31" i="11"/>
  <c r="BF31" i="11"/>
  <c r="BE31" i="11"/>
  <c r="BD31" i="11"/>
  <c r="BC31" i="11"/>
  <c r="BB31" i="11"/>
  <c r="AY31" i="11"/>
  <c r="AX31" i="11"/>
  <c r="AW31" i="11"/>
  <c r="AV31" i="11"/>
  <c r="AT31" i="11"/>
  <c r="AS31" i="11"/>
  <c r="AR31" i="11"/>
  <c r="AQ31" i="11"/>
  <c r="AP31" i="11"/>
  <c r="AO31" i="11"/>
  <c r="AN31" i="11"/>
  <c r="AM31" i="11"/>
  <c r="AL31" i="11"/>
  <c r="AK31" i="11"/>
  <c r="AJ31" i="11"/>
  <c r="AI31" i="11"/>
  <c r="AH31" i="11"/>
  <c r="AG31" i="11"/>
  <c r="AF31" i="11"/>
  <c r="AE31" i="11"/>
  <c r="AD31" i="11"/>
  <c r="AB31" i="11"/>
  <c r="AA31" i="11"/>
  <c r="Z31" i="11"/>
  <c r="Y31" i="11"/>
  <c r="X31" i="11"/>
  <c r="W31" i="11"/>
  <c r="V31" i="11"/>
  <c r="T31" i="11"/>
  <c r="S31" i="11"/>
  <c r="R31" i="11"/>
  <c r="Q31" i="11"/>
  <c r="P31" i="11"/>
  <c r="O31" i="11"/>
  <c r="N31" i="11"/>
  <c r="K31" i="11"/>
  <c r="J31" i="11"/>
  <c r="I31" i="11"/>
  <c r="H31" i="11"/>
  <c r="G31" i="11"/>
  <c r="F31" i="11"/>
  <c r="E31" i="11"/>
  <c r="D31" i="11"/>
  <c r="C31" i="11"/>
  <c r="B31" i="11"/>
  <c r="BJ14" i="11"/>
  <c r="BH14" i="11"/>
  <c r="BG14" i="11"/>
  <c r="BF14" i="11"/>
  <c r="BE14" i="11"/>
  <c r="BD14" i="11"/>
  <c r="BC14" i="11"/>
  <c r="BB14" i="11"/>
  <c r="AY14" i="11"/>
  <c r="AX14" i="11"/>
  <c r="AW14" i="11"/>
  <c r="AV14" i="11"/>
  <c r="AT14" i="11"/>
  <c r="AS14" i="11"/>
  <c r="AR14" i="11"/>
  <c r="AQ14" i="11"/>
  <c r="AP14" i="11"/>
  <c r="AO14" i="11"/>
  <c r="AN14" i="11"/>
  <c r="AM14" i="11"/>
  <c r="AL14" i="11"/>
  <c r="AK14" i="11"/>
  <c r="AJ14" i="11"/>
  <c r="AI14" i="11"/>
  <c r="AH14" i="11"/>
  <c r="AG14" i="11"/>
  <c r="AF14" i="11"/>
  <c r="AE14" i="11"/>
  <c r="AD14" i="11"/>
  <c r="AB14" i="11"/>
  <c r="AA14" i="11"/>
  <c r="Z14" i="11"/>
  <c r="Y14" i="11"/>
  <c r="X14" i="11"/>
  <c r="W14" i="11"/>
  <c r="V14" i="11"/>
  <c r="T14" i="11"/>
  <c r="S14" i="11"/>
  <c r="R14" i="11"/>
  <c r="Q14" i="11"/>
  <c r="P14" i="11"/>
  <c r="O14" i="11"/>
  <c r="N14" i="11"/>
  <c r="K14" i="11"/>
  <c r="J14" i="11"/>
  <c r="I14" i="11"/>
  <c r="H14" i="11"/>
  <c r="G14" i="11"/>
  <c r="F14" i="11"/>
  <c r="E14" i="11"/>
  <c r="D14" i="11"/>
  <c r="C14" i="11"/>
  <c r="B14" i="11"/>
  <c r="BJ29" i="11"/>
  <c r="BH29" i="11"/>
  <c r="BG29" i="11"/>
  <c r="BF29" i="11"/>
  <c r="BE29" i="11"/>
  <c r="BD29" i="11"/>
  <c r="BC29" i="11"/>
  <c r="BB29" i="11"/>
  <c r="AY29" i="11"/>
  <c r="AX29" i="11"/>
  <c r="AW29" i="11"/>
  <c r="AV29" i="11"/>
  <c r="AT29" i="11"/>
  <c r="AS29" i="11"/>
  <c r="AR29" i="11"/>
  <c r="AQ29" i="11"/>
  <c r="AP29" i="11"/>
  <c r="AO29" i="11"/>
  <c r="AN29" i="11"/>
  <c r="AM29" i="11"/>
  <c r="AL29" i="11"/>
  <c r="AK29" i="11"/>
  <c r="AJ29" i="11"/>
  <c r="AI29" i="11"/>
  <c r="AH29" i="11"/>
  <c r="AG29" i="11"/>
  <c r="AF29" i="11"/>
  <c r="AE29" i="11"/>
  <c r="AD29" i="11"/>
  <c r="AB29" i="11"/>
  <c r="AA29" i="11"/>
  <c r="Z29" i="11"/>
  <c r="Y29" i="11"/>
  <c r="X29" i="11"/>
  <c r="W29" i="11"/>
  <c r="V29" i="11"/>
  <c r="T29" i="11"/>
  <c r="S29" i="11"/>
  <c r="R29" i="11"/>
  <c r="Q29" i="11"/>
  <c r="P29" i="11"/>
  <c r="O29" i="11"/>
  <c r="N29" i="11"/>
  <c r="K29" i="11"/>
  <c r="J29" i="11"/>
  <c r="I29" i="11"/>
  <c r="H29" i="11"/>
  <c r="G29" i="11"/>
  <c r="F29" i="11"/>
  <c r="E29" i="11"/>
  <c r="D29" i="11"/>
  <c r="C29" i="11"/>
  <c r="B29" i="11"/>
  <c r="BJ13" i="11"/>
  <c r="BH13" i="11"/>
  <c r="BG13" i="11"/>
  <c r="BF13" i="11"/>
  <c r="BE13" i="11"/>
  <c r="BD13" i="11"/>
  <c r="BC13" i="11"/>
  <c r="BB13" i="11"/>
  <c r="AY13" i="11"/>
  <c r="AX13" i="11"/>
  <c r="AW13" i="11"/>
  <c r="AV13" i="11"/>
  <c r="AT13" i="11"/>
  <c r="AS13" i="11"/>
  <c r="AR13" i="11"/>
  <c r="AQ13" i="11"/>
  <c r="AP13" i="11"/>
  <c r="AO13" i="11"/>
  <c r="AN13" i="11"/>
  <c r="AM13" i="11"/>
  <c r="AL13" i="11"/>
  <c r="AK13" i="11"/>
  <c r="AJ13" i="11"/>
  <c r="AI13" i="11"/>
  <c r="AH13" i="11"/>
  <c r="AG13" i="11"/>
  <c r="AF13" i="11"/>
  <c r="AE13" i="11"/>
  <c r="AD13" i="11"/>
  <c r="AB13" i="11"/>
  <c r="AA13" i="11"/>
  <c r="Z13" i="11"/>
  <c r="Y13" i="11"/>
  <c r="X13" i="11"/>
  <c r="W13" i="11"/>
  <c r="V13" i="11"/>
  <c r="T13" i="11"/>
  <c r="S13" i="11"/>
  <c r="R13" i="11"/>
  <c r="Q13" i="11"/>
  <c r="P13" i="11"/>
  <c r="O13" i="11"/>
  <c r="N13" i="11"/>
  <c r="K13" i="11"/>
  <c r="J13" i="11"/>
  <c r="I13" i="11"/>
  <c r="H13" i="11"/>
  <c r="G13" i="11"/>
  <c r="F13" i="11"/>
  <c r="E13" i="11"/>
  <c r="D13" i="11"/>
  <c r="C13" i="11"/>
  <c r="B13" i="11"/>
  <c r="BJ28" i="11"/>
  <c r="BH28" i="11"/>
  <c r="BG28" i="11"/>
  <c r="BF28" i="11"/>
  <c r="BE28" i="11"/>
  <c r="BD28" i="11"/>
  <c r="BC28" i="11"/>
  <c r="BB28" i="11"/>
  <c r="AY28" i="11"/>
  <c r="AX28" i="11"/>
  <c r="AW28" i="11"/>
  <c r="AV28" i="11"/>
  <c r="AT28" i="11"/>
  <c r="AS28" i="11"/>
  <c r="AR28" i="11"/>
  <c r="AQ28" i="11"/>
  <c r="AP28" i="11"/>
  <c r="AO28" i="11"/>
  <c r="AN28" i="11"/>
  <c r="AM28" i="11"/>
  <c r="AL28" i="11"/>
  <c r="AK28" i="11"/>
  <c r="AJ28" i="11"/>
  <c r="AI28" i="11"/>
  <c r="AH28" i="11"/>
  <c r="AG28" i="11"/>
  <c r="AF28" i="11"/>
  <c r="AE28" i="11"/>
  <c r="AD28" i="11"/>
  <c r="AB28" i="11"/>
  <c r="AA28" i="11"/>
  <c r="Z28" i="11"/>
  <c r="Y28" i="11"/>
  <c r="X28" i="11"/>
  <c r="W28" i="11"/>
  <c r="V28" i="11"/>
  <c r="T28" i="11"/>
  <c r="S28" i="11"/>
  <c r="R28" i="11"/>
  <c r="Q28" i="11"/>
  <c r="P28" i="11"/>
  <c r="O28" i="11"/>
  <c r="N28" i="11"/>
  <c r="K28" i="11"/>
  <c r="J28" i="11"/>
  <c r="I28" i="11"/>
  <c r="H28" i="11"/>
  <c r="G28" i="11"/>
  <c r="F28" i="11"/>
  <c r="E28" i="11"/>
  <c r="D28" i="11"/>
  <c r="C28" i="11"/>
  <c r="B28" i="11"/>
  <c r="BJ12" i="11"/>
  <c r="BH12" i="11"/>
  <c r="BG12" i="11"/>
  <c r="BF12" i="11"/>
  <c r="BE12" i="11"/>
  <c r="BD12" i="11"/>
  <c r="BC12" i="11"/>
  <c r="BB12" i="11"/>
  <c r="AY12" i="11"/>
  <c r="AX12" i="11"/>
  <c r="AW12" i="11"/>
  <c r="AV12" i="11"/>
  <c r="AT12" i="11"/>
  <c r="AS12" i="11"/>
  <c r="AR12" i="11"/>
  <c r="AQ12" i="11"/>
  <c r="AP12" i="11"/>
  <c r="AO12" i="11"/>
  <c r="AN12" i="11"/>
  <c r="AM12" i="11"/>
  <c r="AL12" i="11"/>
  <c r="AK12" i="11"/>
  <c r="AJ12" i="11"/>
  <c r="AI12" i="11"/>
  <c r="AH12" i="11"/>
  <c r="AG12" i="11"/>
  <c r="AF12" i="11"/>
  <c r="AE12" i="11"/>
  <c r="AD12" i="11"/>
  <c r="AB12" i="11"/>
  <c r="AA12" i="11"/>
  <c r="Z12" i="11"/>
  <c r="Y12" i="11"/>
  <c r="X12" i="11"/>
  <c r="W12" i="11"/>
  <c r="V12" i="11"/>
  <c r="T12" i="11"/>
  <c r="S12" i="11"/>
  <c r="R12" i="11"/>
  <c r="Q12" i="11"/>
  <c r="P12" i="11"/>
  <c r="O12" i="11"/>
  <c r="N12" i="11"/>
  <c r="K12" i="11"/>
  <c r="J12" i="11"/>
  <c r="I12" i="11"/>
  <c r="H12" i="11"/>
  <c r="G12" i="11"/>
  <c r="F12" i="11"/>
  <c r="E12" i="11"/>
  <c r="D12" i="11"/>
  <c r="C12" i="11"/>
  <c r="B12" i="11"/>
  <c r="CC24" i="11"/>
  <c r="BJ24" i="11"/>
  <c r="BI24" i="11"/>
  <c r="BF24" i="11"/>
  <c r="BE24" i="11"/>
  <c r="BD24" i="11"/>
  <c r="BA24" i="11"/>
  <c r="AX24" i="11"/>
  <c r="AW24" i="11"/>
  <c r="AV24" i="11"/>
  <c r="AU24" i="11"/>
  <c r="AG24" i="11"/>
  <c r="AE24" i="11"/>
  <c r="AC24" i="11"/>
  <c r="AB24" i="11"/>
  <c r="AA24" i="11"/>
  <c r="R24" i="11"/>
  <c r="Q24" i="11"/>
  <c r="P24" i="11"/>
  <c r="O24" i="11"/>
  <c r="N24" i="11"/>
  <c r="M24" i="11"/>
  <c r="L24" i="11"/>
  <c r="K24" i="11"/>
  <c r="J24" i="11"/>
  <c r="I24" i="11"/>
  <c r="H24" i="11"/>
  <c r="F24" i="11"/>
  <c r="E24" i="11"/>
  <c r="C24" i="11"/>
  <c r="B24" i="11"/>
  <c r="BJ27" i="11"/>
  <c r="BI27" i="11"/>
  <c r="BF27" i="11"/>
  <c r="BE27" i="11"/>
  <c r="BD27" i="11"/>
  <c r="BA27" i="11"/>
  <c r="AX27" i="11"/>
  <c r="AW27" i="11"/>
  <c r="AV27" i="11"/>
  <c r="AU27" i="11"/>
  <c r="AG27" i="11"/>
  <c r="AE27" i="11"/>
  <c r="AC27" i="11"/>
  <c r="AB27" i="11"/>
  <c r="AA27" i="11"/>
  <c r="R27" i="11"/>
  <c r="Q27" i="11"/>
  <c r="P27" i="11"/>
  <c r="O27" i="11"/>
  <c r="N27" i="11"/>
  <c r="M27" i="11"/>
  <c r="L27" i="11"/>
  <c r="K27" i="11"/>
  <c r="J27" i="11"/>
  <c r="I27" i="11"/>
  <c r="H27" i="11"/>
  <c r="F27" i="11"/>
  <c r="E27" i="11"/>
  <c r="C27" i="11"/>
  <c r="B27" i="11"/>
  <c r="BJ10" i="11"/>
  <c r="BI10" i="11"/>
  <c r="BF10" i="11"/>
  <c r="BE10" i="11"/>
  <c r="BD10" i="11"/>
  <c r="BA10" i="11"/>
  <c r="AX10" i="11"/>
  <c r="AW10" i="11"/>
  <c r="AV10" i="11"/>
  <c r="AG10" i="11"/>
  <c r="AE10" i="11"/>
  <c r="AC10" i="11"/>
  <c r="AB10" i="11"/>
  <c r="AA10" i="11"/>
  <c r="R10" i="11"/>
  <c r="Q10" i="11"/>
  <c r="P10" i="11"/>
  <c r="O10" i="11"/>
  <c r="N10" i="11"/>
  <c r="M10" i="11"/>
  <c r="L10" i="11"/>
  <c r="K10" i="11"/>
  <c r="J10" i="11"/>
  <c r="I10" i="11"/>
  <c r="H10" i="11"/>
  <c r="F10" i="11"/>
  <c r="E10" i="11"/>
  <c r="C10" i="11"/>
  <c r="B10" i="11"/>
  <c r="BJ9" i="11"/>
  <c r="BI9" i="11"/>
  <c r="BF9" i="11"/>
  <c r="BE9" i="11"/>
  <c r="BD9" i="11"/>
  <c r="BA9" i="11"/>
  <c r="AX9" i="11"/>
  <c r="AW9" i="11"/>
  <c r="AV9" i="11"/>
  <c r="AU9" i="11"/>
  <c r="AG9" i="11"/>
  <c r="AE9" i="11"/>
  <c r="AC9" i="11"/>
  <c r="AB9" i="11"/>
  <c r="AA9" i="11"/>
  <c r="R9" i="11"/>
  <c r="Q9" i="11"/>
  <c r="P9" i="11"/>
  <c r="O9" i="11"/>
  <c r="N9" i="11"/>
  <c r="M9" i="11"/>
  <c r="L9" i="11"/>
  <c r="K9" i="11"/>
  <c r="J9" i="11"/>
  <c r="I9" i="11"/>
  <c r="H9" i="11"/>
  <c r="F9" i="11"/>
  <c r="E9" i="11"/>
  <c r="C9" i="11"/>
  <c r="B9" i="11"/>
  <c r="BJ3" i="11"/>
  <c r="BI3" i="11"/>
  <c r="BF3" i="11"/>
  <c r="BE3" i="11"/>
  <c r="BD3" i="11"/>
  <c r="BA3" i="11"/>
  <c r="AX3" i="11"/>
  <c r="AW3" i="11"/>
  <c r="AV3" i="11"/>
  <c r="AU3" i="11"/>
  <c r="AG3" i="11"/>
  <c r="AE3" i="11"/>
  <c r="AC3" i="11"/>
  <c r="AB3" i="11"/>
  <c r="AA3" i="11"/>
  <c r="R3" i="11"/>
  <c r="Q3" i="11"/>
  <c r="P3" i="11"/>
  <c r="O3" i="11"/>
  <c r="N3" i="11"/>
  <c r="M3" i="11"/>
  <c r="L3" i="11"/>
  <c r="K3" i="11"/>
  <c r="J3" i="11"/>
  <c r="I3" i="11"/>
  <c r="H3" i="11"/>
  <c r="F3" i="11"/>
  <c r="E3" i="11"/>
  <c r="C3" i="11"/>
  <c r="B3" i="11"/>
  <c r="BJ26" i="11"/>
  <c r="BI26" i="11"/>
  <c r="BF26" i="11"/>
  <c r="BE26" i="11"/>
  <c r="BD26" i="11"/>
  <c r="BA26" i="11"/>
  <c r="AX26" i="11"/>
  <c r="AW26" i="11"/>
  <c r="AV26" i="11"/>
  <c r="AU26" i="11"/>
  <c r="AH26" i="11"/>
  <c r="AG26" i="11"/>
  <c r="AE26" i="11"/>
  <c r="AC26" i="11"/>
  <c r="AB26" i="11"/>
  <c r="AA26" i="11"/>
  <c r="R26" i="11"/>
  <c r="Q26" i="11"/>
  <c r="P26" i="11"/>
  <c r="O26" i="11"/>
  <c r="N26" i="11"/>
  <c r="M26" i="11"/>
  <c r="L26" i="11"/>
  <c r="K26" i="11"/>
  <c r="J26" i="11"/>
  <c r="I26" i="11"/>
  <c r="H26" i="11"/>
  <c r="F26" i="11"/>
  <c r="E26" i="11"/>
  <c r="C26" i="11"/>
  <c r="B26" i="11"/>
  <c r="BJ8" i="11"/>
  <c r="BI8" i="11"/>
  <c r="BF8" i="11"/>
  <c r="BE8" i="11"/>
  <c r="BD8" i="11"/>
  <c r="BA8" i="11"/>
  <c r="AX8" i="11"/>
  <c r="AW8" i="11"/>
  <c r="AV8" i="11"/>
  <c r="AG8" i="11"/>
  <c r="AE8" i="11"/>
  <c r="AC8" i="11"/>
  <c r="AB8" i="11"/>
  <c r="AA8" i="11"/>
  <c r="R8" i="11"/>
  <c r="Q8" i="11"/>
  <c r="P8" i="11"/>
  <c r="O8" i="11"/>
  <c r="N8" i="11"/>
  <c r="M8" i="11"/>
  <c r="L8" i="11"/>
  <c r="K8" i="11"/>
  <c r="J8" i="11"/>
  <c r="I8" i="11"/>
  <c r="H8" i="11"/>
  <c r="F8" i="11"/>
  <c r="E8" i="11"/>
  <c r="C8" i="11"/>
  <c r="B8" i="11"/>
  <c r="BJ16" i="10"/>
  <c r="BH16" i="10"/>
  <c r="BG16" i="10"/>
  <c r="BF16" i="10"/>
  <c r="BE16" i="10"/>
  <c r="BD16" i="10"/>
  <c r="BC16" i="10"/>
  <c r="BB16" i="10"/>
  <c r="AY16" i="10"/>
  <c r="AX16" i="10"/>
  <c r="AW16" i="10"/>
  <c r="AV16" i="10"/>
  <c r="AT16" i="10"/>
  <c r="AS16" i="10"/>
  <c r="AR16" i="10"/>
  <c r="AQ16" i="10"/>
  <c r="AP16" i="10"/>
  <c r="AO16" i="10"/>
  <c r="AN16" i="10"/>
  <c r="AM16" i="10"/>
  <c r="AL16" i="10"/>
  <c r="AK16" i="10"/>
  <c r="AJ16" i="10"/>
  <c r="AI16" i="10"/>
  <c r="AH16" i="10"/>
  <c r="AG16" i="10"/>
  <c r="AF16" i="10"/>
  <c r="AE16" i="10"/>
  <c r="AD16" i="10"/>
  <c r="AB16" i="10"/>
  <c r="AA16" i="10"/>
  <c r="Z16" i="10"/>
  <c r="Y16" i="10"/>
  <c r="X16" i="10"/>
  <c r="W16" i="10"/>
  <c r="V16" i="10"/>
  <c r="T16" i="10"/>
  <c r="S16" i="10"/>
  <c r="R16" i="10"/>
  <c r="Q16" i="10"/>
  <c r="P16" i="10"/>
  <c r="O16" i="10"/>
  <c r="N16" i="10"/>
  <c r="K16" i="10"/>
  <c r="J16" i="10"/>
  <c r="I16" i="10"/>
  <c r="H16" i="10"/>
  <c r="G16" i="10"/>
  <c r="F16" i="10"/>
  <c r="E16" i="10"/>
  <c r="D16" i="10"/>
  <c r="C16" i="10"/>
  <c r="B16" i="10"/>
  <c r="BJ6" i="10"/>
  <c r="BH6" i="10"/>
  <c r="BG6" i="10"/>
  <c r="BF6" i="10"/>
  <c r="BE6" i="10"/>
  <c r="BD6" i="10"/>
  <c r="BC6" i="10"/>
  <c r="BB6" i="10"/>
  <c r="AY6" i="10"/>
  <c r="AX6" i="10"/>
  <c r="AW6" i="10"/>
  <c r="AV6" i="10"/>
  <c r="AT6" i="10"/>
  <c r="AS6" i="10"/>
  <c r="AR6" i="10"/>
  <c r="AQ6" i="10"/>
  <c r="AP6" i="10"/>
  <c r="AO6" i="10"/>
  <c r="AN6" i="10"/>
  <c r="AM6" i="10"/>
  <c r="AL6" i="10"/>
  <c r="AK6" i="10"/>
  <c r="AJ6" i="10"/>
  <c r="AI6" i="10"/>
  <c r="AH6" i="10"/>
  <c r="AG6" i="10"/>
  <c r="AF6" i="10"/>
  <c r="AE6" i="10"/>
  <c r="AD6" i="10"/>
  <c r="AB6" i="10"/>
  <c r="AA6" i="10"/>
  <c r="Z6" i="10"/>
  <c r="Y6" i="10"/>
  <c r="X6" i="10"/>
  <c r="W6" i="10"/>
  <c r="V6" i="10"/>
  <c r="T6" i="10"/>
  <c r="S6" i="10"/>
  <c r="R6" i="10"/>
  <c r="Q6" i="10"/>
  <c r="P6" i="10"/>
  <c r="O6" i="10"/>
  <c r="N6" i="10"/>
  <c r="K6" i="10"/>
  <c r="J6" i="10"/>
  <c r="I6" i="10"/>
  <c r="H6" i="10"/>
  <c r="G6" i="10"/>
  <c r="F6" i="10"/>
  <c r="E6" i="10"/>
  <c r="D6" i="10"/>
  <c r="C6" i="10"/>
  <c r="B6" i="10"/>
  <c r="BJ18" i="10"/>
  <c r="BH18" i="10"/>
  <c r="BG18" i="10"/>
  <c r="BF18" i="10"/>
  <c r="BE18" i="10"/>
  <c r="BD18" i="10"/>
  <c r="BC18" i="10"/>
  <c r="BB18" i="10"/>
  <c r="AY18" i="10"/>
  <c r="AX18" i="10"/>
  <c r="AW18" i="10"/>
  <c r="AV18" i="10"/>
  <c r="AT18" i="10"/>
  <c r="AS18" i="10"/>
  <c r="AR18" i="10"/>
  <c r="AQ18" i="10"/>
  <c r="AP18" i="10"/>
  <c r="AO18" i="10"/>
  <c r="AN18" i="10"/>
  <c r="AM18" i="10"/>
  <c r="AL18" i="10"/>
  <c r="AK18" i="10"/>
  <c r="AJ18" i="10"/>
  <c r="AI18" i="10"/>
  <c r="AH18" i="10"/>
  <c r="AG18" i="10"/>
  <c r="AF18" i="10"/>
  <c r="AE18" i="10"/>
  <c r="AD18" i="10"/>
  <c r="AB18" i="10"/>
  <c r="AA18" i="10"/>
  <c r="Z18" i="10"/>
  <c r="Y18" i="10"/>
  <c r="X18" i="10"/>
  <c r="W18" i="10"/>
  <c r="V18" i="10"/>
  <c r="T18" i="10"/>
  <c r="S18" i="10"/>
  <c r="R18" i="10"/>
  <c r="Q18" i="10"/>
  <c r="P18" i="10"/>
  <c r="O18" i="10"/>
  <c r="N18" i="10"/>
  <c r="K18" i="10"/>
  <c r="J18" i="10"/>
  <c r="I18" i="10"/>
  <c r="H18" i="10"/>
  <c r="G18" i="10"/>
  <c r="F18" i="10"/>
  <c r="E18" i="10"/>
  <c r="D18" i="10"/>
  <c r="C18" i="10"/>
  <c r="B18" i="10"/>
  <c r="BJ4" i="10"/>
  <c r="BH4" i="10"/>
  <c r="BG4" i="10"/>
  <c r="BF4" i="10"/>
  <c r="BE4" i="10"/>
  <c r="BD4" i="10"/>
  <c r="BC4" i="10"/>
  <c r="BB4" i="10"/>
  <c r="AY4" i="10"/>
  <c r="AX4" i="10"/>
  <c r="AW4" i="10"/>
  <c r="AV4" i="10"/>
  <c r="AT4" i="10"/>
  <c r="AS4" i="10"/>
  <c r="AR4" i="10"/>
  <c r="AQ4" i="10"/>
  <c r="AP4" i="10"/>
  <c r="AO4" i="10"/>
  <c r="AN4" i="10"/>
  <c r="AM4" i="10"/>
  <c r="AL4" i="10"/>
  <c r="AK4" i="10"/>
  <c r="AJ4" i="10"/>
  <c r="AI4" i="10"/>
  <c r="AH4" i="10"/>
  <c r="AG4" i="10"/>
  <c r="AF4" i="10"/>
  <c r="AE4" i="10"/>
  <c r="AD4" i="10"/>
  <c r="AB4" i="10"/>
  <c r="AA4" i="10"/>
  <c r="Z4" i="10"/>
  <c r="Y4" i="10"/>
  <c r="X4" i="10"/>
  <c r="W4" i="10"/>
  <c r="V4" i="10"/>
  <c r="T4" i="10"/>
  <c r="S4" i="10"/>
  <c r="R4" i="10"/>
  <c r="Q4" i="10"/>
  <c r="P4" i="10"/>
  <c r="O4" i="10"/>
  <c r="N4" i="10"/>
  <c r="K4" i="10"/>
  <c r="J4" i="10"/>
  <c r="I4" i="10"/>
  <c r="H4" i="10"/>
  <c r="G4" i="10"/>
  <c r="F4" i="10"/>
  <c r="E4" i="10"/>
  <c r="D4" i="10"/>
  <c r="C4" i="10"/>
  <c r="B4" i="10"/>
  <c r="BJ17" i="10"/>
  <c r="BH17" i="10"/>
  <c r="BG17" i="10"/>
  <c r="BF17" i="10"/>
  <c r="BE17" i="10"/>
  <c r="BD17" i="10"/>
  <c r="BC17" i="10"/>
  <c r="BB17" i="10"/>
  <c r="AY17" i="10"/>
  <c r="AX17" i="10"/>
  <c r="AW17" i="10"/>
  <c r="AV17" i="10"/>
  <c r="AT17" i="10"/>
  <c r="AS17" i="10"/>
  <c r="AR17" i="10"/>
  <c r="AQ17" i="10"/>
  <c r="AP17" i="10"/>
  <c r="AO17" i="10"/>
  <c r="AN17" i="10"/>
  <c r="AM17" i="10"/>
  <c r="AL17" i="10"/>
  <c r="AK17" i="10"/>
  <c r="AJ17" i="10"/>
  <c r="AI17" i="10"/>
  <c r="AH17" i="10"/>
  <c r="AG17" i="10"/>
  <c r="AF17" i="10"/>
  <c r="AE17" i="10"/>
  <c r="AD17" i="10"/>
  <c r="AB17" i="10"/>
  <c r="AA17" i="10"/>
  <c r="Z17" i="10"/>
  <c r="Y17" i="10"/>
  <c r="X17" i="10"/>
  <c r="W17" i="10"/>
  <c r="V17" i="10"/>
  <c r="T17" i="10"/>
  <c r="S17" i="10"/>
  <c r="R17" i="10"/>
  <c r="Q17" i="10"/>
  <c r="P17" i="10"/>
  <c r="O17" i="10"/>
  <c r="N17" i="10"/>
  <c r="K17" i="10"/>
  <c r="J17" i="10"/>
  <c r="I17" i="10"/>
  <c r="H17" i="10"/>
  <c r="G17" i="10"/>
  <c r="F17" i="10"/>
  <c r="E17" i="10"/>
  <c r="D17" i="10"/>
  <c r="C17" i="10"/>
  <c r="B17" i="10"/>
  <c r="BJ3" i="10"/>
  <c r="BH3" i="10"/>
  <c r="BG3" i="10"/>
  <c r="BF3" i="10"/>
  <c r="BE3" i="10"/>
  <c r="BD3" i="10"/>
  <c r="BC3" i="10"/>
  <c r="BB3" i="10"/>
  <c r="AY3" i="10"/>
  <c r="AX3" i="10"/>
  <c r="AW3" i="10"/>
  <c r="AV3" i="10"/>
  <c r="AT3" i="10"/>
  <c r="AS3" i="10"/>
  <c r="AR3" i="10"/>
  <c r="AQ3" i="10"/>
  <c r="AP3" i="10"/>
  <c r="AO3" i="10"/>
  <c r="AN3" i="10"/>
  <c r="AM3" i="10"/>
  <c r="AL3" i="10"/>
  <c r="AK3" i="10"/>
  <c r="AJ3" i="10"/>
  <c r="AI3" i="10"/>
  <c r="AH3" i="10"/>
  <c r="AG3" i="10"/>
  <c r="AF3" i="10"/>
  <c r="AE3" i="10"/>
  <c r="AD3" i="10"/>
  <c r="AB3" i="10"/>
  <c r="AA3" i="10"/>
  <c r="Z3" i="10"/>
  <c r="Y3" i="10"/>
  <c r="X3" i="10"/>
  <c r="W3" i="10"/>
  <c r="V3" i="10"/>
  <c r="T3" i="10"/>
  <c r="S3" i="10"/>
  <c r="R3" i="10"/>
  <c r="Q3" i="10"/>
  <c r="P3" i="10"/>
  <c r="O3" i="10"/>
  <c r="N3" i="10"/>
  <c r="K3" i="10"/>
  <c r="J3" i="10"/>
  <c r="I3" i="10"/>
  <c r="H3" i="10"/>
  <c r="G3" i="10"/>
  <c r="F3" i="10"/>
  <c r="E3" i="10"/>
  <c r="D3" i="10"/>
  <c r="C3" i="10"/>
  <c r="B3" i="10"/>
  <c r="BT15" i="10"/>
  <c r="BO15" i="10"/>
  <c r="BN15" i="10"/>
  <c r="BJ15" i="10"/>
  <c r="BH15" i="10"/>
  <c r="BG15" i="10"/>
  <c r="BF15" i="10"/>
  <c r="BE15" i="10"/>
  <c r="BD15" i="10"/>
  <c r="BC15" i="10"/>
  <c r="BB15" i="10"/>
  <c r="AY15" i="10"/>
  <c r="AX15" i="10"/>
  <c r="AW15" i="10"/>
  <c r="AV15" i="10"/>
  <c r="AT15" i="10"/>
  <c r="AS15" i="10"/>
  <c r="AR15" i="10"/>
  <c r="AQ15" i="10"/>
  <c r="AP15" i="10"/>
  <c r="AO15" i="10"/>
  <c r="AN15" i="10"/>
  <c r="AM15" i="10"/>
  <c r="AL15" i="10"/>
  <c r="AK15" i="10"/>
  <c r="AJ15" i="10"/>
  <c r="AI15" i="10"/>
  <c r="AH15" i="10"/>
  <c r="AG15" i="10"/>
  <c r="AF15" i="10"/>
  <c r="AE15" i="10"/>
  <c r="AD15" i="10"/>
  <c r="AB15" i="10"/>
  <c r="AA15" i="10"/>
  <c r="Z15" i="10"/>
  <c r="Y15" i="10"/>
  <c r="X15" i="10"/>
  <c r="W15" i="10"/>
  <c r="V15" i="10"/>
  <c r="T15" i="10"/>
  <c r="S15" i="10"/>
  <c r="R15" i="10"/>
  <c r="Q15" i="10"/>
  <c r="P15" i="10"/>
  <c r="O15" i="10"/>
  <c r="N15" i="10"/>
  <c r="K15" i="10"/>
  <c r="J15" i="10"/>
  <c r="I15" i="10"/>
  <c r="H15" i="10"/>
  <c r="G15" i="10"/>
  <c r="F15" i="10"/>
  <c r="E15" i="10"/>
  <c r="D15" i="10"/>
  <c r="C15" i="10"/>
  <c r="B15" i="10"/>
  <c r="BJ14" i="10"/>
  <c r="BH14" i="10"/>
  <c r="BG14" i="10"/>
  <c r="BF14" i="10"/>
  <c r="BE14" i="10"/>
  <c r="BD14" i="10"/>
  <c r="BC14" i="10"/>
  <c r="BB14" i="10"/>
  <c r="AY14" i="10"/>
  <c r="AX14" i="10"/>
  <c r="AW14" i="10"/>
  <c r="AV14" i="10"/>
  <c r="AT14" i="10"/>
  <c r="AS14" i="10"/>
  <c r="AR14" i="10"/>
  <c r="AQ14" i="10"/>
  <c r="AP14" i="10"/>
  <c r="AO14" i="10"/>
  <c r="AN14" i="10"/>
  <c r="AM14" i="10"/>
  <c r="AL14" i="10"/>
  <c r="AK14" i="10"/>
  <c r="AJ14" i="10"/>
  <c r="AI14" i="10"/>
  <c r="AH14" i="10"/>
  <c r="AG14" i="10"/>
  <c r="AF14" i="10"/>
  <c r="AE14" i="10"/>
  <c r="AD14" i="10"/>
  <c r="AB14" i="10"/>
  <c r="AA14" i="10"/>
  <c r="Z14" i="10"/>
  <c r="Y14" i="10"/>
  <c r="X14" i="10"/>
  <c r="W14" i="10"/>
  <c r="V14" i="10"/>
  <c r="T14" i="10"/>
  <c r="S14" i="10"/>
  <c r="R14" i="10"/>
  <c r="Q14" i="10"/>
  <c r="P14" i="10"/>
  <c r="O14" i="10"/>
  <c r="N14" i="10"/>
  <c r="K14" i="10"/>
  <c r="J14" i="10"/>
  <c r="I14" i="10"/>
  <c r="H14" i="10"/>
  <c r="G14" i="10"/>
  <c r="F14" i="10"/>
  <c r="E14" i="10"/>
  <c r="D14" i="10"/>
  <c r="C14" i="10"/>
  <c r="B14" i="10"/>
  <c r="BJ21" i="10"/>
  <c r="BH21" i="10"/>
  <c r="BG21" i="10"/>
  <c r="BF21" i="10"/>
  <c r="BE21" i="10"/>
  <c r="BD21" i="10"/>
  <c r="BC21" i="10"/>
  <c r="BB21" i="10"/>
  <c r="AY21" i="10"/>
  <c r="AX21" i="10"/>
  <c r="AW21" i="10"/>
  <c r="AV21" i="10"/>
  <c r="AT21" i="10"/>
  <c r="AS21" i="10"/>
  <c r="AR21" i="10"/>
  <c r="AQ21" i="10"/>
  <c r="AP21" i="10"/>
  <c r="AO21" i="10"/>
  <c r="AN21" i="10"/>
  <c r="AM21" i="10"/>
  <c r="AL21" i="10"/>
  <c r="AK21" i="10"/>
  <c r="AJ21" i="10"/>
  <c r="AI21" i="10"/>
  <c r="AH21" i="10"/>
  <c r="AG21" i="10"/>
  <c r="AF21" i="10"/>
  <c r="AE21" i="10"/>
  <c r="AD21" i="10"/>
  <c r="AB21" i="10"/>
  <c r="AA21" i="10"/>
  <c r="Z21" i="10"/>
  <c r="Y21" i="10"/>
  <c r="X21" i="10"/>
  <c r="W21" i="10"/>
  <c r="V21" i="10"/>
  <c r="T21" i="10"/>
  <c r="S21" i="10"/>
  <c r="R21" i="10"/>
  <c r="Q21" i="10"/>
  <c r="P21" i="10"/>
  <c r="O21" i="10"/>
  <c r="N21" i="10"/>
  <c r="K21" i="10"/>
  <c r="J21" i="10"/>
  <c r="I21" i="10"/>
  <c r="H21" i="10"/>
  <c r="G21" i="10"/>
  <c r="F21" i="10"/>
  <c r="E21" i="10"/>
  <c r="D21" i="10"/>
  <c r="C21" i="10"/>
  <c r="B21" i="10"/>
  <c r="BJ13" i="10"/>
  <c r="BH13" i="10"/>
  <c r="BG13" i="10"/>
  <c r="BF13" i="10"/>
  <c r="BE13" i="10"/>
  <c r="BD13" i="10"/>
  <c r="BC13" i="10"/>
  <c r="BB13" i="10"/>
  <c r="AY13" i="10"/>
  <c r="AX13" i="10"/>
  <c r="AW13" i="10"/>
  <c r="AV13" i="10"/>
  <c r="AT13" i="10"/>
  <c r="AS13" i="10"/>
  <c r="AR13" i="10"/>
  <c r="AQ13" i="10"/>
  <c r="AP13" i="10"/>
  <c r="AO13" i="10"/>
  <c r="AN13" i="10"/>
  <c r="AM13" i="10"/>
  <c r="AL13" i="10"/>
  <c r="AK13" i="10"/>
  <c r="AJ13" i="10"/>
  <c r="AI13" i="10"/>
  <c r="AH13" i="10"/>
  <c r="AG13" i="10"/>
  <c r="AF13" i="10"/>
  <c r="AE13" i="10"/>
  <c r="AD13" i="10"/>
  <c r="AB13" i="10"/>
  <c r="AA13" i="10"/>
  <c r="Z13" i="10"/>
  <c r="Y13" i="10"/>
  <c r="X13" i="10"/>
  <c r="W13" i="10"/>
  <c r="V13" i="10"/>
  <c r="T13" i="10"/>
  <c r="S13" i="10"/>
  <c r="R13" i="10"/>
  <c r="Q13" i="10"/>
  <c r="P13" i="10"/>
  <c r="O13" i="10"/>
  <c r="N13" i="10"/>
  <c r="K13" i="10"/>
  <c r="J13" i="10"/>
  <c r="I13" i="10"/>
  <c r="H13" i="10"/>
  <c r="G13" i="10"/>
  <c r="F13" i="10"/>
  <c r="E13" i="10"/>
  <c r="D13" i="10"/>
  <c r="C13" i="10"/>
  <c r="B13" i="10"/>
  <c r="BJ20" i="10"/>
  <c r="BH20" i="10"/>
  <c r="BG20" i="10"/>
  <c r="BF20" i="10"/>
  <c r="BE20" i="10"/>
  <c r="BD20" i="10"/>
  <c r="BC20" i="10"/>
  <c r="BB20" i="10"/>
  <c r="AY20" i="10"/>
  <c r="AX20" i="10"/>
  <c r="AW20" i="10"/>
  <c r="AV20" i="10"/>
  <c r="AT20" i="10"/>
  <c r="AS20" i="10"/>
  <c r="AR20" i="10"/>
  <c r="AQ20" i="10"/>
  <c r="AP20" i="10"/>
  <c r="AO20" i="10"/>
  <c r="AN20" i="10"/>
  <c r="AM20" i="10"/>
  <c r="AL20" i="10"/>
  <c r="AK20" i="10"/>
  <c r="AJ20" i="10"/>
  <c r="AI20" i="10"/>
  <c r="AH20" i="10"/>
  <c r="AG20" i="10"/>
  <c r="AF20" i="10"/>
  <c r="AE20" i="10"/>
  <c r="AD20" i="10"/>
  <c r="AB20" i="10"/>
  <c r="AA20" i="10"/>
  <c r="Z20" i="10"/>
  <c r="Y20" i="10"/>
  <c r="X20" i="10"/>
  <c r="W20" i="10"/>
  <c r="V20" i="10"/>
  <c r="T20" i="10"/>
  <c r="S20" i="10"/>
  <c r="R20" i="10"/>
  <c r="Q20" i="10"/>
  <c r="P20" i="10"/>
  <c r="O20" i="10"/>
  <c r="N20" i="10"/>
  <c r="K20" i="10"/>
  <c r="J20" i="10"/>
  <c r="I20" i="10"/>
  <c r="H20" i="10"/>
  <c r="G20" i="10"/>
  <c r="F20" i="10"/>
  <c r="E20" i="10"/>
  <c r="D20" i="10"/>
  <c r="C20" i="10"/>
  <c r="B20" i="10"/>
  <c r="BJ12" i="10"/>
  <c r="BH12" i="10"/>
  <c r="BG12" i="10"/>
  <c r="BF12" i="10"/>
  <c r="BE12" i="10"/>
  <c r="BD12" i="10"/>
  <c r="BC12" i="10"/>
  <c r="BB12" i="10"/>
  <c r="AY12" i="10"/>
  <c r="AX12" i="10"/>
  <c r="AW12" i="10"/>
  <c r="AV12" i="10"/>
  <c r="AT12" i="10"/>
  <c r="AS12" i="10"/>
  <c r="AR12" i="10"/>
  <c r="AQ12" i="10"/>
  <c r="AP12" i="10"/>
  <c r="AO12" i="10"/>
  <c r="AN12" i="10"/>
  <c r="AM12" i="10"/>
  <c r="AL12" i="10"/>
  <c r="AK12" i="10"/>
  <c r="AJ12" i="10"/>
  <c r="AI12" i="10"/>
  <c r="AH12" i="10"/>
  <c r="AG12" i="10"/>
  <c r="AF12" i="10"/>
  <c r="AE12" i="10"/>
  <c r="AD12" i="10"/>
  <c r="AB12" i="10"/>
  <c r="AA12" i="10"/>
  <c r="Z12" i="10"/>
  <c r="Y12" i="10"/>
  <c r="X12" i="10"/>
  <c r="W12" i="10"/>
  <c r="V12" i="10"/>
  <c r="T12" i="10"/>
  <c r="S12" i="10"/>
  <c r="R12" i="10"/>
  <c r="Q12" i="10"/>
  <c r="P12" i="10"/>
  <c r="O12" i="10"/>
  <c r="N12" i="10"/>
  <c r="K12" i="10"/>
  <c r="J12" i="10"/>
  <c r="I12" i="10"/>
  <c r="H12" i="10"/>
  <c r="G12" i="10"/>
  <c r="F12" i="10"/>
  <c r="E12" i="10"/>
  <c r="D12" i="10"/>
  <c r="C12" i="10"/>
  <c r="B12" i="10"/>
  <c r="BJ19" i="10"/>
  <c r="BH19" i="10"/>
  <c r="BG19" i="10"/>
  <c r="BF19" i="10"/>
  <c r="BE19" i="10"/>
  <c r="BD19" i="10"/>
  <c r="BC19" i="10"/>
  <c r="BB19" i="10"/>
  <c r="AY19" i="10"/>
  <c r="AX19" i="10"/>
  <c r="AW19" i="10"/>
  <c r="AV19" i="10"/>
  <c r="AT19" i="10"/>
  <c r="AS19" i="10"/>
  <c r="AR19" i="10"/>
  <c r="AQ19" i="10"/>
  <c r="AP19" i="10"/>
  <c r="AO19" i="10"/>
  <c r="AN19" i="10"/>
  <c r="AM19" i="10"/>
  <c r="AL19" i="10"/>
  <c r="AK19" i="10"/>
  <c r="AJ19" i="10"/>
  <c r="AI19" i="10"/>
  <c r="AH19" i="10"/>
  <c r="AG19" i="10"/>
  <c r="AF19" i="10"/>
  <c r="AE19" i="10"/>
  <c r="AD19" i="10"/>
  <c r="AB19" i="10"/>
  <c r="AA19" i="10"/>
  <c r="Z19" i="10"/>
  <c r="Y19" i="10"/>
  <c r="X19" i="10"/>
  <c r="W19" i="10"/>
  <c r="V19" i="10"/>
  <c r="T19" i="10"/>
  <c r="S19" i="10"/>
  <c r="R19" i="10"/>
  <c r="Q19" i="10"/>
  <c r="P19" i="10"/>
  <c r="O19" i="10"/>
  <c r="N19" i="10"/>
  <c r="K19" i="10"/>
  <c r="J19" i="10"/>
  <c r="I19" i="10"/>
  <c r="H19" i="10"/>
  <c r="G19" i="10"/>
  <c r="F19" i="10"/>
  <c r="E19" i="10"/>
  <c r="D19" i="10"/>
  <c r="C19" i="10"/>
  <c r="B19" i="10"/>
  <c r="BJ11" i="10"/>
  <c r="BH11" i="10"/>
  <c r="BG11" i="10"/>
  <c r="BF11" i="10"/>
  <c r="BE11" i="10"/>
  <c r="BD11" i="10"/>
  <c r="BC11" i="10"/>
  <c r="BB11" i="10"/>
  <c r="AY11" i="10"/>
  <c r="AX11" i="10"/>
  <c r="AW11" i="10"/>
  <c r="AV11" i="10"/>
  <c r="AT11" i="10"/>
  <c r="AS11" i="10"/>
  <c r="AR11" i="10"/>
  <c r="AQ11" i="10"/>
  <c r="AP11" i="10"/>
  <c r="AO11" i="10"/>
  <c r="AN11" i="10"/>
  <c r="AM11" i="10"/>
  <c r="AL11" i="10"/>
  <c r="AK11" i="10"/>
  <c r="AJ11" i="10"/>
  <c r="AI11" i="10"/>
  <c r="AH11" i="10"/>
  <c r="AG11" i="10"/>
  <c r="AF11" i="10"/>
  <c r="AE11" i="10"/>
  <c r="AD11" i="10"/>
  <c r="AB11" i="10"/>
  <c r="AA11" i="10"/>
  <c r="Z11" i="10"/>
  <c r="Y11" i="10"/>
  <c r="X11" i="10"/>
  <c r="W11" i="10"/>
  <c r="V11" i="10"/>
  <c r="T11" i="10"/>
  <c r="S11" i="10"/>
  <c r="R11" i="10"/>
  <c r="Q11" i="10"/>
  <c r="P11" i="10"/>
  <c r="O11" i="10"/>
  <c r="N11" i="10"/>
  <c r="K11" i="10"/>
  <c r="J11" i="10"/>
  <c r="I11" i="10"/>
  <c r="H11" i="10"/>
  <c r="G11" i="10"/>
  <c r="F11" i="10"/>
  <c r="E11" i="10"/>
  <c r="D11" i="10"/>
  <c r="C11" i="10"/>
  <c r="B11" i="10"/>
  <c r="BT22" i="10"/>
  <c r="BO22" i="10"/>
  <c r="BN22" i="10"/>
  <c r="BJ22" i="10"/>
  <c r="BH22" i="10"/>
  <c r="BG22" i="10"/>
  <c r="BF22" i="10"/>
  <c r="BE22" i="10"/>
  <c r="BD22" i="10"/>
  <c r="BC22" i="10"/>
  <c r="BB22" i="10"/>
  <c r="AY22" i="10"/>
  <c r="AX22" i="10"/>
  <c r="AW22" i="10"/>
  <c r="AV22" i="10"/>
  <c r="AT22" i="10"/>
  <c r="AS22" i="10"/>
  <c r="AR22" i="10"/>
  <c r="AQ22" i="10"/>
  <c r="AP22" i="10"/>
  <c r="AO22" i="10"/>
  <c r="AN22" i="10"/>
  <c r="AM22" i="10"/>
  <c r="AL22" i="10"/>
  <c r="AK22" i="10"/>
  <c r="AJ22" i="10"/>
  <c r="AI22" i="10"/>
  <c r="AH22" i="10"/>
  <c r="AG22" i="10"/>
  <c r="AF22" i="10"/>
  <c r="AE22" i="10"/>
  <c r="AD22" i="10"/>
  <c r="AB22" i="10"/>
  <c r="AA22" i="10"/>
  <c r="Z22" i="10"/>
  <c r="Y22" i="10"/>
  <c r="X22" i="10"/>
  <c r="W22" i="10"/>
  <c r="V22" i="10"/>
  <c r="T22" i="10"/>
  <c r="S22" i="10"/>
  <c r="R22" i="10"/>
  <c r="Q22" i="10"/>
  <c r="P22" i="10"/>
  <c r="O22" i="10"/>
  <c r="N22" i="10"/>
  <c r="K22" i="10"/>
  <c r="J22" i="10"/>
  <c r="I22" i="10"/>
  <c r="H22" i="10"/>
  <c r="G22" i="10"/>
  <c r="F22" i="10"/>
  <c r="E22" i="10"/>
  <c r="D22" i="10"/>
  <c r="C22" i="10"/>
  <c r="B22" i="10"/>
  <c r="BJ25" i="10"/>
  <c r="BH25" i="10"/>
  <c r="BG25" i="10"/>
  <c r="BF25" i="10"/>
  <c r="BE25" i="10"/>
  <c r="BD25" i="10"/>
  <c r="BC25" i="10"/>
  <c r="BB25" i="10"/>
  <c r="AY25" i="10"/>
  <c r="AX25" i="10"/>
  <c r="AW25" i="10"/>
  <c r="AV25" i="10"/>
  <c r="AT25" i="10"/>
  <c r="AS25" i="10"/>
  <c r="AR25" i="10"/>
  <c r="AQ25" i="10"/>
  <c r="AP25" i="10"/>
  <c r="AO25" i="10"/>
  <c r="AN25" i="10"/>
  <c r="AM25" i="10"/>
  <c r="AL25" i="10"/>
  <c r="AK25" i="10"/>
  <c r="AJ25" i="10"/>
  <c r="AI25" i="10"/>
  <c r="AH25" i="10"/>
  <c r="AG25" i="10"/>
  <c r="AF25" i="10"/>
  <c r="AE25" i="10"/>
  <c r="AD25" i="10"/>
  <c r="AB25" i="10"/>
  <c r="AA25" i="10"/>
  <c r="Z25" i="10"/>
  <c r="Y25" i="10"/>
  <c r="X25" i="10"/>
  <c r="W25" i="10"/>
  <c r="V25" i="10"/>
  <c r="T25" i="10"/>
  <c r="S25" i="10"/>
  <c r="R25" i="10"/>
  <c r="Q25" i="10"/>
  <c r="P25" i="10"/>
  <c r="O25" i="10"/>
  <c r="N25" i="10"/>
  <c r="K25" i="10"/>
  <c r="J25" i="10"/>
  <c r="I25" i="10"/>
  <c r="H25" i="10"/>
  <c r="G25" i="10"/>
  <c r="F25" i="10"/>
  <c r="E25" i="10"/>
  <c r="D25" i="10"/>
  <c r="C25" i="10"/>
  <c r="B25" i="10"/>
  <c r="BJ10" i="10"/>
  <c r="BH10" i="10"/>
  <c r="BG10" i="10"/>
  <c r="BF10" i="10"/>
  <c r="BE10" i="10"/>
  <c r="BD10" i="10"/>
  <c r="BC10" i="10"/>
  <c r="BB10" i="10"/>
  <c r="AY10" i="10"/>
  <c r="AX10" i="10"/>
  <c r="AW10" i="10"/>
  <c r="AV10" i="10"/>
  <c r="AT10" i="10"/>
  <c r="AS10" i="10"/>
  <c r="AR10" i="10"/>
  <c r="AQ10" i="10"/>
  <c r="AP10" i="10"/>
  <c r="AO10" i="10"/>
  <c r="AN10" i="10"/>
  <c r="AM10" i="10"/>
  <c r="AL10" i="10"/>
  <c r="AK10" i="10"/>
  <c r="AJ10" i="10"/>
  <c r="AI10" i="10"/>
  <c r="AH10" i="10"/>
  <c r="AG10" i="10"/>
  <c r="AF10" i="10"/>
  <c r="AE10" i="10"/>
  <c r="AD10" i="10"/>
  <c r="AB10" i="10"/>
  <c r="AA10" i="10"/>
  <c r="Z10" i="10"/>
  <c r="Y10" i="10"/>
  <c r="X10" i="10"/>
  <c r="W10" i="10"/>
  <c r="V10" i="10"/>
  <c r="T10" i="10"/>
  <c r="S10" i="10"/>
  <c r="R10" i="10"/>
  <c r="Q10" i="10"/>
  <c r="P10" i="10"/>
  <c r="O10" i="10"/>
  <c r="N10" i="10"/>
  <c r="K10" i="10"/>
  <c r="J10" i="10"/>
  <c r="I10" i="10"/>
  <c r="H10" i="10"/>
  <c r="G10" i="10"/>
  <c r="F10" i="10"/>
  <c r="E10" i="10"/>
  <c r="D10" i="10"/>
  <c r="C10" i="10"/>
  <c r="B10" i="10"/>
  <c r="BJ23" i="10"/>
  <c r="BI23" i="10"/>
  <c r="BF23" i="10"/>
  <c r="BE23" i="10"/>
  <c r="BD23" i="10"/>
  <c r="BA23" i="10"/>
  <c r="AX23" i="10"/>
  <c r="AW23" i="10"/>
  <c r="AV23" i="10"/>
  <c r="AU23" i="10"/>
  <c r="AG23" i="10"/>
  <c r="AE23" i="10"/>
  <c r="AC23" i="10"/>
  <c r="AB23" i="10"/>
  <c r="AA23" i="10"/>
  <c r="R23" i="10"/>
  <c r="Q23" i="10"/>
  <c r="P23" i="10"/>
  <c r="O23" i="10"/>
  <c r="N23" i="10"/>
  <c r="M23" i="10"/>
  <c r="L23" i="10"/>
  <c r="K23" i="10"/>
  <c r="J23" i="10"/>
  <c r="I23" i="10"/>
  <c r="H23" i="10"/>
  <c r="F23" i="10"/>
  <c r="E23" i="10"/>
  <c r="C23" i="10"/>
  <c r="B23" i="10"/>
  <c r="BJ5" i="10"/>
  <c r="BI5" i="10"/>
  <c r="BF5" i="10"/>
  <c r="BE5" i="10"/>
  <c r="BD5" i="10"/>
  <c r="BA5" i="10"/>
  <c r="AX5" i="10"/>
  <c r="AW5" i="10"/>
  <c r="AV5" i="10"/>
  <c r="AU5" i="10"/>
  <c r="AG5" i="10"/>
  <c r="AE5" i="10"/>
  <c r="AC5" i="10"/>
  <c r="AB5" i="10"/>
  <c r="AA5" i="10"/>
  <c r="R5" i="10"/>
  <c r="Q5" i="10"/>
  <c r="P5" i="10"/>
  <c r="O5" i="10"/>
  <c r="N5" i="10"/>
  <c r="M5" i="10"/>
  <c r="L5" i="10"/>
  <c r="K5" i="10"/>
  <c r="J5" i="10"/>
  <c r="I5" i="10"/>
  <c r="H5" i="10"/>
  <c r="F5" i="10"/>
  <c r="E5" i="10"/>
  <c r="C5" i="10"/>
  <c r="B5" i="10"/>
  <c r="BJ9" i="10"/>
  <c r="BI9" i="10"/>
  <c r="BF9" i="10"/>
  <c r="BE9" i="10"/>
  <c r="BD9" i="10"/>
  <c r="BA9" i="10"/>
  <c r="AX9" i="10"/>
  <c r="AW9" i="10"/>
  <c r="AV9" i="10"/>
  <c r="AU9" i="10"/>
  <c r="AG9" i="10"/>
  <c r="AE9" i="10"/>
  <c r="AC9" i="10"/>
  <c r="AB9" i="10"/>
  <c r="AA9" i="10"/>
  <c r="R9" i="10"/>
  <c r="Q9" i="10"/>
  <c r="P9" i="10"/>
  <c r="O9" i="10"/>
  <c r="N9" i="10"/>
  <c r="M9" i="10"/>
  <c r="L9" i="10"/>
  <c r="K9" i="10"/>
  <c r="J9" i="10"/>
  <c r="I9" i="10"/>
  <c r="H9" i="10"/>
  <c r="F9" i="10"/>
  <c r="E9" i="10"/>
  <c r="C9" i="10"/>
  <c r="B9" i="10"/>
  <c r="BJ24" i="10"/>
  <c r="BI24" i="10"/>
  <c r="BF24" i="10"/>
  <c r="BE24" i="10"/>
  <c r="BD24" i="10"/>
  <c r="BA24" i="10"/>
  <c r="AX24" i="10"/>
  <c r="AW24" i="10"/>
  <c r="AV24" i="10"/>
  <c r="AU24" i="10"/>
  <c r="AG24" i="10"/>
  <c r="AE24" i="10"/>
  <c r="AC24" i="10"/>
  <c r="AB24" i="10"/>
  <c r="AA24" i="10"/>
  <c r="R24" i="10"/>
  <c r="Q24" i="10"/>
  <c r="P24" i="10"/>
  <c r="O24" i="10"/>
  <c r="N24" i="10"/>
  <c r="M24" i="10"/>
  <c r="L24" i="10"/>
  <c r="K24" i="10"/>
  <c r="J24" i="10"/>
  <c r="I24" i="10"/>
  <c r="H24" i="10"/>
  <c r="F24" i="10"/>
  <c r="E24" i="10"/>
  <c r="C24" i="10"/>
  <c r="B24" i="10"/>
  <c r="BJ8" i="10"/>
  <c r="BI8" i="10"/>
  <c r="BF8" i="10"/>
  <c r="BE8" i="10"/>
  <c r="BD8" i="10"/>
  <c r="BA8" i="10"/>
  <c r="AX8" i="10"/>
  <c r="AW8" i="10"/>
  <c r="AV8" i="10"/>
  <c r="AG8" i="10"/>
  <c r="AE8" i="10"/>
  <c r="AC8" i="10"/>
  <c r="AB8" i="10"/>
  <c r="AA8" i="10"/>
  <c r="R8" i="10"/>
  <c r="Q8" i="10"/>
  <c r="P8" i="10"/>
  <c r="O8" i="10"/>
  <c r="N8" i="10"/>
  <c r="M8" i="10"/>
  <c r="L8" i="10"/>
  <c r="K8" i="10"/>
  <c r="J8" i="10"/>
  <c r="I8" i="10"/>
  <c r="H8" i="10"/>
  <c r="F8" i="10"/>
  <c r="E8" i="10"/>
  <c r="C8" i="10"/>
  <c r="B8" i="10"/>
  <c r="BJ7" i="10"/>
  <c r="BI7" i="10"/>
  <c r="BF7" i="10"/>
  <c r="BE7" i="10"/>
  <c r="BD7" i="10"/>
  <c r="BA7" i="10"/>
  <c r="AX7" i="10"/>
  <c r="AW7" i="10"/>
  <c r="AV7" i="10"/>
  <c r="AU7" i="10"/>
  <c r="AG7" i="10"/>
  <c r="AE7" i="10"/>
  <c r="AC7" i="10"/>
  <c r="AB7" i="10"/>
  <c r="AA7" i="10"/>
  <c r="R7" i="10"/>
  <c r="Q7" i="10"/>
  <c r="P7" i="10"/>
  <c r="O7" i="10"/>
  <c r="N7" i="10"/>
  <c r="M7" i="10"/>
  <c r="L7" i="10"/>
  <c r="K7" i="10"/>
  <c r="J7" i="10"/>
  <c r="I7" i="10"/>
  <c r="H7" i="10"/>
  <c r="F7" i="10"/>
  <c r="E7" i="10"/>
  <c r="C7" i="10"/>
  <c r="B7" i="10"/>
  <c r="BJ7" i="9"/>
  <c r="BH7" i="9"/>
  <c r="BG7" i="9"/>
  <c r="BF7" i="9"/>
  <c r="BE7" i="9"/>
  <c r="BD7" i="9"/>
  <c r="BC7" i="9"/>
  <c r="BB7" i="9"/>
  <c r="AY7" i="9"/>
  <c r="AX7" i="9"/>
  <c r="AW7" i="9"/>
  <c r="AV7" i="9"/>
  <c r="AT7" i="9"/>
  <c r="AS7" i="9"/>
  <c r="AR7" i="9"/>
  <c r="AQ7" i="9"/>
  <c r="AP7" i="9"/>
  <c r="AO7" i="9"/>
  <c r="AN7" i="9"/>
  <c r="AM7" i="9"/>
  <c r="AL7" i="9"/>
  <c r="AK7" i="9"/>
  <c r="AJ7" i="9"/>
  <c r="AI7" i="9"/>
  <c r="AH7" i="9"/>
  <c r="AG7" i="9"/>
  <c r="AF7" i="9"/>
  <c r="AE7" i="9"/>
  <c r="AD7" i="9"/>
  <c r="AB7" i="9"/>
  <c r="AA7" i="9"/>
  <c r="Z7" i="9"/>
  <c r="Y7" i="9"/>
  <c r="X7" i="9"/>
  <c r="W7" i="9"/>
  <c r="V7" i="9"/>
  <c r="T7" i="9"/>
  <c r="S7" i="9"/>
  <c r="R7" i="9"/>
  <c r="Q7" i="9"/>
  <c r="P7" i="9"/>
  <c r="O7" i="9"/>
  <c r="N7" i="9"/>
  <c r="K7" i="9"/>
  <c r="J7" i="9"/>
  <c r="H7" i="9"/>
  <c r="G7" i="9"/>
  <c r="F7" i="9"/>
  <c r="E7" i="9"/>
  <c r="D7" i="9"/>
  <c r="C7" i="9"/>
  <c r="B7" i="9"/>
  <c r="BJ8" i="9"/>
  <c r="BH8" i="9"/>
  <c r="BG8" i="9"/>
  <c r="BF8" i="9"/>
  <c r="BE8" i="9"/>
  <c r="BD8" i="9"/>
  <c r="BC8" i="9"/>
  <c r="BB8" i="9"/>
  <c r="AY8" i="9"/>
  <c r="AX8" i="9"/>
  <c r="AW8" i="9"/>
  <c r="AV8" i="9"/>
  <c r="AT8" i="9"/>
  <c r="AS8" i="9"/>
  <c r="AR8" i="9"/>
  <c r="AQ8" i="9"/>
  <c r="AP8" i="9"/>
  <c r="AO8" i="9"/>
  <c r="AN8" i="9"/>
  <c r="AM8" i="9"/>
  <c r="AL8" i="9"/>
  <c r="AK8" i="9"/>
  <c r="AJ8" i="9"/>
  <c r="AI8" i="9"/>
  <c r="AH8" i="9"/>
  <c r="AG8" i="9"/>
  <c r="AF8" i="9"/>
  <c r="AE8" i="9"/>
  <c r="AD8" i="9"/>
  <c r="AB8" i="9"/>
  <c r="AA8" i="9"/>
  <c r="Z8" i="9"/>
  <c r="Y8" i="9"/>
  <c r="X8" i="9"/>
  <c r="W8" i="9"/>
  <c r="V8" i="9"/>
  <c r="T8" i="9"/>
  <c r="S8" i="9"/>
  <c r="R8" i="9"/>
  <c r="Q8" i="9"/>
  <c r="P8" i="9"/>
  <c r="O8" i="9"/>
  <c r="N8" i="9"/>
  <c r="K8" i="9"/>
  <c r="J8" i="9"/>
  <c r="H8" i="9"/>
  <c r="G8" i="9"/>
  <c r="F8" i="9"/>
  <c r="E8" i="9"/>
  <c r="D8" i="9"/>
  <c r="C8" i="9"/>
  <c r="B8" i="9"/>
  <c r="BJ25" i="9"/>
  <c r="BH25" i="9"/>
  <c r="BG25" i="9"/>
  <c r="BF25" i="9"/>
  <c r="BE25" i="9"/>
  <c r="BD25" i="9"/>
  <c r="BC25" i="9"/>
  <c r="BB25" i="9"/>
  <c r="AY25" i="9"/>
  <c r="AX25" i="9"/>
  <c r="AW25" i="9"/>
  <c r="AV25" i="9"/>
  <c r="AT25" i="9"/>
  <c r="AS25" i="9"/>
  <c r="AR25" i="9"/>
  <c r="AQ25" i="9"/>
  <c r="AP25" i="9"/>
  <c r="AO25" i="9"/>
  <c r="AN25" i="9"/>
  <c r="AM25" i="9"/>
  <c r="AL25" i="9"/>
  <c r="AK25" i="9"/>
  <c r="AJ25" i="9"/>
  <c r="AI25" i="9"/>
  <c r="AH25" i="9"/>
  <c r="AG25" i="9"/>
  <c r="AF25" i="9"/>
  <c r="AE25" i="9"/>
  <c r="AD25" i="9"/>
  <c r="AB25" i="9"/>
  <c r="AA25" i="9"/>
  <c r="Z25" i="9"/>
  <c r="Y25" i="9"/>
  <c r="X25" i="9"/>
  <c r="W25" i="9"/>
  <c r="V25" i="9"/>
  <c r="T25" i="9"/>
  <c r="S25" i="9"/>
  <c r="R25" i="9"/>
  <c r="Q25" i="9"/>
  <c r="P25" i="9"/>
  <c r="O25" i="9"/>
  <c r="N25" i="9"/>
  <c r="K25" i="9"/>
  <c r="J25" i="9"/>
  <c r="H25" i="9"/>
  <c r="G25" i="9"/>
  <c r="F25" i="9"/>
  <c r="E25" i="9"/>
  <c r="D25" i="9"/>
  <c r="C25" i="9"/>
  <c r="B25" i="9"/>
  <c r="BJ5" i="9"/>
  <c r="BH5" i="9"/>
  <c r="BG5" i="9"/>
  <c r="BF5" i="9"/>
  <c r="BE5" i="9"/>
  <c r="BD5" i="9"/>
  <c r="BC5" i="9"/>
  <c r="BB5" i="9"/>
  <c r="AY5" i="9"/>
  <c r="AX5" i="9"/>
  <c r="AW5" i="9"/>
  <c r="AV5" i="9"/>
  <c r="AT5" i="9"/>
  <c r="AS5" i="9"/>
  <c r="AR5" i="9"/>
  <c r="AQ5" i="9"/>
  <c r="AP5" i="9"/>
  <c r="AO5" i="9"/>
  <c r="AN5" i="9"/>
  <c r="AM5" i="9"/>
  <c r="AL5" i="9"/>
  <c r="AK5" i="9"/>
  <c r="AJ5" i="9"/>
  <c r="AI5" i="9"/>
  <c r="AH5" i="9"/>
  <c r="AG5" i="9"/>
  <c r="AF5" i="9"/>
  <c r="AE5" i="9"/>
  <c r="AD5" i="9"/>
  <c r="AB5" i="9"/>
  <c r="AA5" i="9"/>
  <c r="Z5" i="9"/>
  <c r="Y5" i="9"/>
  <c r="X5" i="9"/>
  <c r="W5" i="9"/>
  <c r="V5" i="9"/>
  <c r="T5" i="9"/>
  <c r="S5" i="9"/>
  <c r="R5" i="9"/>
  <c r="Q5" i="9"/>
  <c r="P5" i="9"/>
  <c r="O5" i="9"/>
  <c r="N5" i="9"/>
  <c r="K5" i="9"/>
  <c r="J5" i="9"/>
  <c r="H5" i="9"/>
  <c r="G5" i="9"/>
  <c r="F5" i="9"/>
  <c r="E5" i="9"/>
  <c r="D5" i="9"/>
  <c r="C5" i="9"/>
  <c r="B5" i="9"/>
  <c r="BJ24" i="9"/>
  <c r="BH24" i="9"/>
  <c r="BG24" i="9"/>
  <c r="BF24" i="9"/>
  <c r="BE24" i="9"/>
  <c r="BD24" i="9"/>
  <c r="BC24" i="9"/>
  <c r="BB24" i="9"/>
  <c r="AY24" i="9"/>
  <c r="AX24" i="9"/>
  <c r="AW24" i="9"/>
  <c r="AV24" i="9"/>
  <c r="AT24" i="9"/>
  <c r="AS24" i="9"/>
  <c r="AR24" i="9"/>
  <c r="AQ24" i="9"/>
  <c r="AP24" i="9"/>
  <c r="AO24" i="9"/>
  <c r="AN24" i="9"/>
  <c r="AM24" i="9"/>
  <c r="AL24" i="9"/>
  <c r="AK24" i="9"/>
  <c r="AJ24" i="9"/>
  <c r="AI24" i="9"/>
  <c r="AH24" i="9"/>
  <c r="AG24" i="9"/>
  <c r="AF24" i="9"/>
  <c r="AE24" i="9"/>
  <c r="AD24" i="9"/>
  <c r="AB24" i="9"/>
  <c r="AA24" i="9"/>
  <c r="Z24" i="9"/>
  <c r="Y24" i="9"/>
  <c r="X24" i="9"/>
  <c r="W24" i="9"/>
  <c r="V24" i="9"/>
  <c r="T24" i="9"/>
  <c r="S24" i="9"/>
  <c r="R24" i="9"/>
  <c r="Q24" i="9"/>
  <c r="P24" i="9"/>
  <c r="O24" i="9"/>
  <c r="N24" i="9"/>
  <c r="K24" i="9"/>
  <c r="J24" i="9"/>
  <c r="H24" i="9"/>
  <c r="G24" i="9"/>
  <c r="F24" i="9"/>
  <c r="E24" i="9"/>
  <c r="D24" i="9"/>
  <c r="C24" i="9"/>
  <c r="B24" i="9"/>
  <c r="BJ4" i="9"/>
  <c r="BH4" i="9"/>
  <c r="BG4" i="9"/>
  <c r="BF4" i="9"/>
  <c r="BE4" i="9"/>
  <c r="BD4" i="9"/>
  <c r="BC4" i="9"/>
  <c r="BB4" i="9"/>
  <c r="AY4" i="9"/>
  <c r="AX4" i="9"/>
  <c r="AW4" i="9"/>
  <c r="AV4" i="9"/>
  <c r="AT4" i="9"/>
  <c r="AS4" i="9"/>
  <c r="AR4" i="9"/>
  <c r="AQ4" i="9"/>
  <c r="AP4" i="9"/>
  <c r="AO4" i="9"/>
  <c r="AN4" i="9"/>
  <c r="AM4" i="9"/>
  <c r="AL4" i="9"/>
  <c r="AK4" i="9"/>
  <c r="AJ4" i="9"/>
  <c r="AI4" i="9"/>
  <c r="AH4" i="9"/>
  <c r="AG4" i="9"/>
  <c r="AF4" i="9"/>
  <c r="AE4" i="9"/>
  <c r="AD4" i="9"/>
  <c r="AB4" i="9"/>
  <c r="AA4" i="9"/>
  <c r="Z4" i="9"/>
  <c r="Y4" i="9"/>
  <c r="X4" i="9"/>
  <c r="W4" i="9"/>
  <c r="V4" i="9"/>
  <c r="T4" i="9"/>
  <c r="S4" i="9"/>
  <c r="R4" i="9"/>
  <c r="Q4" i="9"/>
  <c r="P4" i="9"/>
  <c r="O4" i="9"/>
  <c r="N4" i="9"/>
  <c r="K4" i="9"/>
  <c r="J4" i="9"/>
  <c r="H4" i="9"/>
  <c r="G4" i="9"/>
  <c r="F4" i="9"/>
  <c r="E4" i="9"/>
  <c r="D4" i="9"/>
  <c r="C4" i="9"/>
  <c r="B4" i="9"/>
  <c r="BJ23" i="9"/>
  <c r="BH23" i="9"/>
  <c r="BG23" i="9"/>
  <c r="BF23" i="9"/>
  <c r="BE23" i="9"/>
  <c r="BD23" i="9"/>
  <c r="BC23" i="9"/>
  <c r="BB23" i="9"/>
  <c r="AY23" i="9"/>
  <c r="AX23" i="9"/>
  <c r="AW23" i="9"/>
  <c r="AV23" i="9"/>
  <c r="AT23" i="9"/>
  <c r="AS23" i="9"/>
  <c r="AR23" i="9"/>
  <c r="AQ23" i="9"/>
  <c r="AP23" i="9"/>
  <c r="AO23" i="9"/>
  <c r="AN23" i="9"/>
  <c r="AM23" i="9"/>
  <c r="AL23" i="9"/>
  <c r="AK23" i="9"/>
  <c r="AJ23" i="9"/>
  <c r="AI23" i="9"/>
  <c r="AH23" i="9"/>
  <c r="AG23" i="9"/>
  <c r="AF23" i="9"/>
  <c r="AE23" i="9"/>
  <c r="AD23" i="9"/>
  <c r="AB23" i="9"/>
  <c r="AA23" i="9"/>
  <c r="Z23" i="9"/>
  <c r="Y23" i="9"/>
  <c r="X23" i="9"/>
  <c r="W23" i="9"/>
  <c r="V23" i="9"/>
  <c r="T23" i="9"/>
  <c r="S23" i="9"/>
  <c r="R23" i="9"/>
  <c r="Q23" i="9"/>
  <c r="P23" i="9"/>
  <c r="O23" i="9"/>
  <c r="N23" i="9"/>
  <c r="K23" i="9"/>
  <c r="J23" i="9"/>
  <c r="H23" i="9"/>
  <c r="G23" i="9"/>
  <c r="F23" i="9"/>
  <c r="E23" i="9"/>
  <c r="D23" i="9"/>
  <c r="C23" i="9"/>
  <c r="B23" i="9"/>
  <c r="BJ3" i="9"/>
  <c r="BH3" i="9"/>
  <c r="BG3" i="9"/>
  <c r="BF3" i="9"/>
  <c r="BE3" i="9"/>
  <c r="BD3" i="9"/>
  <c r="BC3" i="9"/>
  <c r="BB3" i="9"/>
  <c r="AY3" i="9"/>
  <c r="AX3" i="9"/>
  <c r="AW3" i="9"/>
  <c r="AV3" i="9"/>
  <c r="AT3" i="9"/>
  <c r="AS3" i="9"/>
  <c r="AR3" i="9"/>
  <c r="AQ3" i="9"/>
  <c r="AP3" i="9"/>
  <c r="AO3" i="9"/>
  <c r="AN3" i="9"/>
  <c r="AM3" i="9"/>
  <c r="AL3" i="9"/>
  <c r="AK3" i="9"/>
  <c r="AJ3" i="9"/>
  <c r="AI3" i="9"/>
  <c r="AH3" i="9"/>
  <c r="AG3" i="9"/>
  <c r="AF3" i="9"/>
  <c r="AE3" i="9"/>
  <c r="AD3" i="9"/>
  <c r="AB3" i="9"/>
  <c r="AA3" i="9"/>
  <c r="Z3" i="9"/>
  <c r="Y3" i="9"/>
  <c r="X3" i="9"/>
  <c r="W3" i="9"/>
  <c r="V3" i="9"/>
  <c r="T3" i="9"/>
  <c r="S3" i="9"/>
  <c r="R3" i="9"/>
  <c r="Q3" i="9"/>
  <c r="P3" i="9"/>
  <c r="O3" i="9"/>
  <c r="N3" i="9"/>
  <c r="K3" i="9"/>
  <c r="J3" i="9"/>
  <c r="H3" i="9"/>
  <c r="G3" i="9"/>
  <c r="F3" i="9"/>
  <c r="E3" i="9"/>
  <c r="D3" i="9"/>
  <c r="C3" i="9"/>
  <c r="B3" i="9"/>
  <c r="BJ15" i="9"/>
  <c r="BH15" i="9"/>
  <c r="BG15" i="9"/>
  <c r="BF15" i="9"/>
  <c r="BE15" i="9"/>
  <c r="BD15" i="9"/>
  <c r="BC15" i="9"/>
  <c r="BB15" i="9"/>
  <c r="AY15" i="9"/>
  <c r="AX15" i="9"/>
  <c r="AW15" i="9"/>
  <c r="AV15" i="9"/>
  <c r="AT15" i="9"/>
  <c r="AS15" i="9"/>
  <c r="AR15" i="9"/>
  <c r="AQ15" i="9"/>
  <c r="AP15" i="9"/>
  <c r="AO15" i="9"/>
  <c r="AN15" i="9"/>
  <c r="AM15" i="9"/>
  <c r="AL15" i="9"/>
  <c r="AK15" i="9"/>
  <c r="AJ15" i="9"/>
  <c r="AI15" i="9"/>
  <c r="AH15" i="9"/>
  <c r="AG15" i="9"/>
  <c r="AF15" i="9"/>
  <c r="AE15" i="9"/>
  <c r="AD15" i="9"/>
  <c r="AB15" i="9"/>
  <c r="AA15" i="9"/>
  <c r="Z15" i="9"/>
  <c r="Y15" i="9"/>
  <c r="X15" i="9"/>
  <c r="W15" i="9"/>
  <c r="V15" i="9"/>
  <c r="T15" i="9"/>
  <c r="S15" i="9"/>
  <c r="R15" i="9"/>
  <c r="Q15" i="9"/>
  <c r="P15" i="9"/>
  <c r="O15" i="9"/>
  <c r="N15" i="9"/>
  <c r="K15" i="9"/>
  <c r="J15" i="9"/>
  <c r="H15" i="9"/>
  <c r="G15" i="9"/>
  <c r="F15" i="9"/>
  <c r="E15" i="9"/>
  <c r="D15" i="9"/>
  <c r="C15" i="9"/>
  <c r="B15" i="9"/>
  <c r="BJ32" i="9"/>
  <c r="BH32" i="9"/>
  <c r="BG32" i="9"/>
  <c r="BF32" i="9"/>
  <c r="BE32" i="9"/>
  <c r="BD32" i="9"/>
  <c r="BC32" i="9"/>
  <c r="BB32" i="9"/>
  <c r="AY32" i="9"/>
  <c r="AX32" i="9"/>
  <c r="AW32" i="9"/>
  <c r="AV32" i="9"/>
  <c r="AT32" i="9"/>
  <c r="AS32" i="9"/>
  <c r="AR32" i="9"/>
  <c r="AQ32" i="9"/>
  <c r="AP32" i="9"/>
  <c r="AO32" i="9"/>
  <c r="AN32" i="9"/>
  <c r="AM32" i="9"/>
  <c r="AL32" i="9"/>
  <c r="AK32" i="9"/>
  <c r="AJ32" i="9"/>
  <c r="AI32" i="9"/>
  <c r="AH32" i="9"/>
  <c r="AG32" i="9"/>
  <c r="AF32" i="9"/>
  <c r="AE32" i="9"/>
  <c r="AD32" i="9"/>
  <c r="AB32" i="9"/>
  <c r="AA32" i="9"/>
  <c r="Z32" i="9"/>
  <c r="Y32" i="9"/>
  <c r="X32" i="9"/>
  <c r="W32" i="9"/>
  <c r="V32" i="9"/>
  <c r="T32" i="9"/>
  <c r="S32" i="9"/>
  <c r="R32" i="9"/>
  <c r="Q32" i="9"/>
  <c r="P32" i="9"/>
  <c r="O32" i="9"/>
  <c r="N32" i="9"/>
  <c r="K32" i="9"/>
  <c r="J32" i="9"/>
  <c r="H32" i="9"/>
  <c r="G32" i="9"/>
  <c r="F32" i="9"/>
  <c r="E32" i="9"/>
  <c r="D32" i="9"/>
  <c r="C32" i="9"/>
  <c r="B32" i="9"/>
  <c r="BJ20" i="9"/>
  <c r="BH20" i="9"/>
  <c r="BG20" i="9"/>
  <c r="BF20" i="9"/>
  <c r="BE20" i="9"/>
  <c r="BD20" i="9"/>
  <c r="BC20" i="9"/>
  <c r="BB20" i="9"/>
  <c r="AY20" i="9"/>
  <c r="AX20" i="9"/>
  <c r="AW20" i="9"/>
  <c r="AV20" i="9"/>
  <c r="AT20" i="9"/>
  <c r="AS20" i="9"/>
  <c r="AR20" i="9"/>
  <c r="AQ20" i="9"/>
  <c r="AP20" i="9"/>
  <c r="AO20" i="9"/>
  <c r="AN20" i="9"/>
  <c r="AM20" i="9"/>
  <c r="AL20" i="9"/>
  <c r="AK20" i="9"/>
  <c r="AJ20" i="9"/>
  <c r="AI20" i="9"/>
  <c r="AH20" i="9"/>
  <c r="AG20" i="9"/>
  <c r="AF20" i="9"/>
  <c r="AE20" i="9"/>
  <c r="AD20" i="9"/>
  <c r="AB20" i="9"/>
  <c r="AA20" i="9"/>
  <c r="Z20" i="9"/>
  <c r="Y20" i="9"/>
  <c r="X20" i="9"/>
  <c r="W20" i="9"/>
  <c r="V20" i="9"/>
  <c r="T20" i="9"/>
  <c r="S20" i="9"/>
  <c r="R20" i="9"/>
  <c r="Q20" i="9"/>
  <c r="P20" i="9"/>
  <c r="O20" i="9"/>
  <c r="N20" i="9"/>
  <c r="K20" i="9"/>
  <c r="J20" i="9"/>
  <c r="H20" i="9"/>
  <c r="G20" i="9"/>
  <c r="F20" i="9"/>
  <c r="E20" i="9"/>
  <c r="D20" i="9"/>
  <c r="C20" i="9"/>
  <c r="B20" i="9"/>
  <c r="BJ31" i="9"/>
  <c r="BH31" i="9"/>
  <c r="BG31" i="9"/>
  <c r="BF31" i="9"/>
  <c r="BE31" i="9"/>
  <c r="BD31" i="9"/>
  <c r="BC31" i="9"/>
  <c r="BB31" i="9"/>
  <c r="AY31" i="9"/>
  <c r="AX31" i="9"/>
  <c r="AW31" i="9"/>
  <c r="AV31" i="9"/>
  <c r="AT31" i="9"/>
  <c r="AS31" i="9"/>
  <c r="AR31" i="9"/>
  <c r="AQ31" i="9"/>
  <c r="AP31" i="9"/>
  <c r="AO31" i="9"/>
  <c r="AN31" i="9"/>
  <c r="AM31" i="9"/>
  <c r="AL31" i="9"/>
  <c r="AK31" i="9"/>
  <c r="AJ31" i="9"/>
  <c r="AI31" i="9"/>
  <c r="AH31" i="9"/>
  <c r="AG31" i="9"/>
  <c r="AF31" i="9"/>
  <c r="AE31" i="9"/>
  <c r="AD31" i="9"/>
  <c r="AB31" i="9"/>
  <c r="AA31" i="9"/>
  <c r="Z31" i="9"/>
  <c r="Y31" i="9"/>
  <c r="X31" i="9"/>
  <c r="W31" i="9"/>
  <c r="V31" i="9"/>
  <c r="T31" i="9"/>
  <c r="S31" i="9"/>
  <c r="R31" i="9"/>
  <c r="Q31" i="9"/>
  <c r="P31" i="9"/>
  <c r="O31" i="9"/>
  <c r="N31" i="9"/>
  <c r="K31" i="9"/>
  <c r="J31" i="9"/>
  <c r="H31" i="9"/>
  <c r="G31" i="9"/>
  <c r="F31" i="9"/>
  <c r="E31" i="9"/>
  <c r="D31" i="9"/>
  <c r="C31" i="9"/>
  <c r="B31" i="9"/>
  <c r="BJ19" i="9"/>
  <c r="BH19" i="9"/>
  <c r="BG19" i="9"/>
  <c r="BF19" i="9"/>
  <c r="BE19" i="9"/>
  <c r="BD19" i="9"/>
  <c r="BC19" i="9"/>
  <c r="BB19" i="9"/>
  <c r="AY19" i="9"/>
  <c r="AX19" i="9"/>
  <c r="AW19" i="9"/>
  <c r="AV19" i="9"/>
  <c r="AT19" i="9"/>
  <c r="AS19" i="9"/>
  <c r="AR19" i="9"/>
  <c r="AQ19" i="9"/>
  <c r="AP19" i="9"/>
  <c r="AO19" i="9"/>
  <c r="AN19" i="9"/>
  <c r="AM19" i="9"/>
  <c r="AL19" i="9"/>
  <c r="AK19" i="9"/>
  <c r="AJ19" i="9"/>
  <c r="AI19" i="9"/>
  <c r="AH19" i="9"/>
  <c r="AG19" i="9"/>
  <c r="AF19" i="9"/>
  <c r="AE19" i="9"/>
  <c r="AD19" i="9"/>
  <c r="AB19" i="9"/>
  <c r="AA19" i="9"/>
  <c r="Z19" i="9"/>
  <c r="Y19" i="9"/>
  <c r="X19" i="9"/>
  <c r="W19" i="9"/>
  <c r="V19" i="9"/>
  <c r="T19" i="9"/>
  <c r="S19" i="9"/>
  <c r="R19" i="9"/>
  <c r="Q19" i="9"/>
  <c r="P19" i="9"/>
  <c r="O19" i="9"/>
  <c r="N19" i="9"/>
  <c r="K19" i="9"/>
  <c r="J19" i="9"/>
  <c r="H19" i="9"/>
  <c r="G19" i="9"/>
  <c r="F19" i="9"/>
  <c r="E19" i="9"/>
  <c r="D19" i="9"/>
  <c r="C19" i="9"/>
  <c r="B19" i="9"/>
  <c r="BT14" i="9"/>
  <c r="BJ14" i="9"/>
  <c r="BH14" i="9"/>
  <c r="BG14" i="9"/>
  <c r="BF14" i="9"/>
  <c r="BE14" i="9"/>
  <c r="BD14" i="9"/>
  <c r="BC14" i="9"/>
  <c r="BB14" i="9"/>
  <c r="AY14" i="9"/>
  <c r="AX14" i="9"/>
  <c r="AW14" i="9"/>
  <c r="AV14" i="9"/>
  <c r="AT14" i="9"/>
  <c r="AS14" i="9"/>
  <c r="AR14" i="9"/>
  <c r="AQ14" i="9"/>
  <c r="AP14" i="9"/>
  <c r="AO14" i="9"/>
  <c r="AN14" i="9"/>
  <c r="AM14" i="9"/>
  <c r="AL14" i="9"/>
  <c r="AK14" i="9"/>
  <c r="AJ14" i="9"/>
  <c r="AI14" i="9"/>
  <c r="AH14" i="9"/>
  <c r="AG14" i="9"/>
  <c r="AF14" i="9"/>
  <c r="AE14" i="9"/>
  <c r="AD14" i="9"/>
  <c r="AB14" i="9"/>
  <c r="AA14" i="9"/>
  <c r="Z14" i="9"/>
  <c r="Y14" i="9"/>
  <c r="X14" i="9"/>
  <c r="W14" i="9"/>
  <c r="V14" i="9"/>
  <c r="T14" i="9"/>
  <c r="S14" i="9"/>
  <c r="R14" i="9"/>
  <c r="Q14" i="9"/>
  <c r="P14" i="9"/>
  <c r="O14" i="9"/>
  <c r="N14" i="9"/>
  <c r="K14" i="9"/>
  <c r="J14" i="9"/>
  <c r="H14" i="9"/>
  <c r="G14" i="9"/>
  <c r="F14" i="9"/>
  <c r="E14" i="9"/>
  <c r="D14" i="9"/>
  <c r="C14" i="9"/>
  <c r="B14" i="9"/>
  <c r="BT30" i="9"/>
  <c r="BJ30" i="9"/>
  <c r="BH30" i="9"/>
  <c r="BG30" i="9"/>
  <c r="BF30" i="9"/>
  <c r="BE30" i="9"/>
  <c r="BD30" i="9"/>
  <c r="BC30" i="9"/>
  <c r="BB30" i="9"/>
  <c r="AY30" i="9"/>
  <c r="AX30" i="9"/>
  <c r="AW30" i="9"/>
  <c r="AV30" i="9"/>
  <c r="AT30" i="9"/>
  <c r="AS30" i="9"/>
  <c r="AR30" i="9"/>
  <c r="AQ30" i="9"/>
  <c r="AP30" i="9"/>
  <c r="AO30" i="9"/>
  <c r="AN30" i="9"/>
  <c r="AM30" i="9"/>
  <c r="AL30" i="9"/>
  <c r="AK30" i="9"/>
  <c r="AJ30" i="9"/>
  <c r="AI30" i="9"/>
  <c r="AH30" i="9"/>
  <c r="AG30" i="9"/>
  <c r="AF30" i="9"/>
  <c r="AE30" i="9"/>
  <c r="AD30" i="9"/>
  <c r="AB30" i="9"/>
  <c r="AA30" i="9"/>
  <c r="Z30" i="9"/>
  <c r="Y30" i="9"/>
  <c r="X30" i="9"/>
  <c r="W30" i="9"/>
  <c r="V30" i="9"/>
  <c r="T30" i="9"/>
  <c r="S30" i="9"/>
  <c r="R30" i="9"/>
  <c r="Q30" i="9"/>
  <c r="P30" i="9"/>
  <c r="O30" i="9"/>
  <c r="N30" i="9"/>
  <c r="K30" i="9"/>
  <c r="J30" i="9"/>
  <c r="H30" i="9"/>
  <c r="G30" i="9"/>
  <c r="F30" i="9"/>
  <c r="E30" i="9"/>
  <c r="D30" i="9"/>
  <c r="C30" i="9"/>
  <c r="B30" i="9"/>
  <c r="BT18" i="9"/>
  <c r="BJ18" i="9"/>
  <c r="BH18" i="9"/>
  <c r="BG18" i="9"/>
  <c r="BF18" i="9"/>
  <c r="BE18" i="9"/>
  <c r="BD18" i="9"/>
  <c r="BC18" i="9"/>
  <c r="BB18" i="9"/>
  <c r="AY18" i="9"/>
  <c r="AX18" i="9"/>
  <c r="AW18" i="9"/>
  <c r="AV18" i="9"/>
  <c r="AT18" i="9"/>
  <c r="AS18" i="9"/>
  <c r="AR18" i="9"/>
  <c r="AQ18" i="9"/>
  <c r="AP18" i="9"/>
  <c r="AO18" i="9"/>
  <c r="AN18" i="9"/>
  <c r="AM18" i="9"/>
  <c r="AL18" i="9"/>
  <c r="AK18" i="9"/>
  <c r="AJ18" i="9"/>
  <c r="AI18" i="9"/>
  <c r="AH18" i="9"/>
  <c r="AG18" i="9"/>
  <c r="AF18" i="9"/>
  <c r="AE18" i="9"/>
  <c r="AD18" i="9"/>
  <c r="AB18" i="9"/>
  <c r="AA18" i="9"/>
  <c r="Z18" i="9"/>
  <c r="Y18" i="9"/>
  <c r="X18" i="9"/>
  <c r="W18" i="9"/>
  <c r="V18" i="9"/>
  <c r="T18" i="9"/>
  <c r="S18" i="9"/>
  <c r="R18" i="9"/>
  <c r="Q18" i="9"/>
  <c r="P18" i="9"/>
  <c r="O18" i="9"/>
  <c r="N18" i="9"/>
  <c r="K18" i="9"/>
  <c r="J18" i="9"/>
  <c r="H18" i="9"/>
  <c r="G18" i="9"/>
  <c r="F18" i="9"/>
  <c r="E18" i="9"/>
  <c r="D18" i="9"/>
  <c r="C18" i="9"/>
  <c r="B18" i="9"/>
  <c r="BJ29" i="9"/>
  <c r="BH29" i="9"/>
  <c r="BG29" i="9"/>
  <c r="BF29" i="9"/>
  <c r="BE29" i="9"/>
  <c r="BD29" i="9"/>
  <c r="BC29" i="9"/>
  <c r="BB29" i="9"/>
  <c r="AY29" i="9"/>
  <c r="AX29" i="9"/>
  <c r="AW29" i="9"/>
  <c r="AV29" i="9"/>
  <c r="AT29" i="9"/>
  <c r="AS29" i="9"/>
  <c r="AR29" i="9"/>
  <c r="AQ29" i="9"/>
  <c r="AP29" i="9"/>
  <c r="AO29" i="9"/>
  <c r="AN29" i="9"/>
  <c r="AM29" i="9"/>
  <c r="AL29" i="9"/>
  <c r="AK29" i="9"/>
  <c r="AJ29" i="9"/>
  <c r="AI29" i="9"/>
  <c r="AH29" i="9"/>
  <c r="AG29" i="9"/>
  <c r="AF29" i="9"/>
  <c r="AE29" i="9"/>
  <c r="AD29" i="9"/>
  <c r="AB29" i="9"/>
  <c r="AA29" i="9"/>
  <c r="Z29" i="9"/>
  <c r="Y29" i="9"/>
  <c r="X29" i="9"/>
  <c r="W29" i="9"/>
  <c r="V29" i="9"/>
  <c r="T29" i="9"/>
  <c r="S29" i="9"/>
  <c r="R29" i="9"/>
  <c r="Q29" i="9"/>
  <c r="P29" i="9"/>
  <c r="O29" i="9"/>
  <c r="N29" i="9"/>
  <c r="K29" i="9"/>
  <c r="J29" i="9"/>
  <c r="H29" i="9"/>
  <c r="G29" i="9"/>
  <c r="F29" i="9"/>
  <c r="E29" i="9"/>
  <c r="D29" i="9"/>
  <c r="C29" i="9"/>
  <c r="B29" i="9"/>
  <c r="BJ17" i="9"/>
  <c r="BH17" i="9"/>
  <c r="BG17" i="9"/>
  <c r="BF17" i="9"/>
  <c r="BE17" i="9"/>
  <c r="BD17" i="9"/>
  <c r="BC17" i="9"/>
  <c r="BB17" i="9"/>
  <c r="AY17" i="9"/>
  <c r="AX17" i="9"/>
  <c r="AW17" i="9"/>
  <c r="AV17" i="9"/>
  <c r="AT17" i="9"/>
  <c r="AS17" i="9"/>
  <c r="AR17" i="9"/>
  <c r="AQ17" i="9"/>
  <c r="AP17" i="9"/>
  <c r="AO17" i="9"/>
  <c r="AN17" i="9"/>
  <c r="AM17" i="9"/>
  <c r="AL17" i="9"/>
  <c r="AK17" i="9"/>
  <c r="AJ17" i="9"/>
  <c r="AI17" i="9"/>
  <c r="AH17" i="9"/>
  <c r="AG17" i="9"/>
  <c r="AF17" i="9"/>
  <c r="AE17" i="9"/>
  <c r="AD17" i="9"/>
  <c r="AB17" i="9"/>
  <c r="AA17" i="9"/>
  <c r="Z17" i="9"/>
  <c r="Y17" i="9"/>
  <c r="X17" i="9"/>
  <c r="W17" i="9"/>
  <c r="V17" i="9"/>
  <c r="T17" i="9"/>
  <c r="S17" i="9"/>
  <c r="R17" i="9"/>
  <c r="Q17" i="9"/>
  <c r="P17" i="9"/>
  <c r="O17" i="9"/>
  <c r="N17" i="9"/>
  <c r="K17" i="9"/>
  <c r="J17" i="9"/>
  <c r="H17" i="9"/>
  <c r="G17" i="9"/>
  <c r="F17" i="9"/>
  <c r="E17" i="9"/>
  <c r="D17" i="9"/>
  <c r="C17" i="9"/>
  <c r="B17" i="9"/>
  <c r="BJ33" i="9"/>
  <c r="BH33" i="9"/>
  <c r="BG33" i="9"/>
  <c r="BF33" i="9"/>
  <c r="BE33" i="9"/>
  <c r="BD33" i="9"/>
  <c r="BC33" i="9"/>
  <c r="BB33" i="9"/>
  <c r="AY33" i="9"/>
  <c r="AX33" i="9"/>
  <c r="AW33" i="9"/>
  <c r="AV33" i="9"/>
  <c r="AT33" i="9"/>
  <c r="AS33" i="9"/>
  <c r="AR33" i="9"/>
  <c r="AQ33" i="9"/>
  <c r="AP33" i="9"/>
  <c r="AO33" i="9"/>
  <c r="AN33" i="9"/>
  <c r="AM33" i="9"/>
  <c r="AL33" i="9"/>
  <c r="AK33" i="9"/>
  <c r="AJ33" i="9"/>
  <c r="AI33" i="9"/>
  <c r="AH33" i="9"/>
  <c r="AG33" i="9"/>
  <c r="AF33" i="9"/>
  <c r="AE33" i="9"/>
  <c r="AD33" i="9"/>
  <c r="AB33" i="9"/>
  <c r="AA33" i="9"/>
  <c r="Z33" i="9"/>
  <c r="Y33" i="9"/>
  <c r="X33" i="9"/>
  <c r="W33" i="9"/>
  <c r="V33" i="9"/>
  <c r="T33" i="9"/>
  <c r="S33" i="9"/>
  <c r="R33" i="9"/>
  <c r="Q33" i="9"/>
  <c r="P33" i="9"/>
  <c r="O33" i="9"/>
  <c r="N33" i="9"/>
  <c r="K33" i="9"/>
  <c r="J33" i="9"/>
  <c r="H33" i="9"/>
  <c r="G33" i="9"/>
  <c r="F33" i="9"/>
  <c r="E33" i="9"/>
  <c r="D33" i="9"/>
  <c r="C33" i="9"/>
  <c r="B33" i="9"/>
  <c r="BJ22" i="9"/>
  <c r="BH22" i="9"/>
  <c r="BG22" i="9"/>
  <c r="BF22" i="9"/>
  <c r="BE22" i="9"/>
  <c r="BD22" i="9"/>
  <c r="BC22" i="9"/>
  <c r="BB22" i="9"/>
  <c r="AY22" i="9"/>
  <c r="AX22" i="9"/>
  <c r="AW22" i="9"/>
  <c r="AV22" i="9"/>
  <c r="AT22" i="9"/>
  <c r="AS22" i="9"/>
  <c r="AR22" i="9"/>
  <c r="AQ22" i="9"/>
  <c r="AP22" i="9"/>
  <c r="AO22" i="9"/>
  <c r="AN22" i="9"/>
  <c r="AM22" i="9"/>
  <c r="AL22" i="9"/>
  <c r="AK22" i="9"/>
  <c r="AJ22" i="9"/>
  <c r="AI22" i="9"/>
  <c r="AH22" i="9"/>
  <c r="AG22" i="9"/>
  <c r="AF22" i="9"/>
  <c r="AE22" i="9"/>
  <c r="AD22" i="9"/>
  <c r="AB22" i="9"/>
  <c r="AA22" i="9"/>
  <c r="Z22" i="9"/>
  <c r="Y22" i="9"/>
  <c r="X22" i="9"/>
  <c r="W22" i="9"/>
  <c r="V22" i="9"/>
  <c r="T22" i="9"/>
  <c r="S22" i="9"/>
  <c r="R22" i="9"/>
  <c r="Q22" i="9"/>
  <c r="P22" i="9"/>
  <c r="O22" i="9"/>
  <c r="N22" i="9"/>
  <c r="K22" i="9"/>
  <c r="J22" i="9"/>
  <c r="H22" i="9"/>
  <c r="G22" i="9"/>
  <c r="F22" i="9"/>
  <c r="E22" i="9"/>
  <c r="D22" i="9"/>
  <c r="C22" i="9"/>
  <c r="B22" i="9"/>
  <c r="BJ28" i="9"/>
  <c r="BH28" i="9"/>
  <c r="BG28" i="9"/>
  <c r="BF28" i="9"/>
  <c r="BE28" i="9"/>
  <c r="BD28" i="9"/>
  <c r="BC28" i="9"/>
  <c r="BB28" i="9"/>
  <c r="AY28" i="9"/>
  <c r="AX28" i="9"/>
  <c r="AW28" i="9"/>
  <c r="AV28" i="9"/>
  <c r="AT28" i="9"/>
  <c r="AS28" i="9"/>
  <c r="AR28" i="9"/>
  <c r="AQ28" i="9"/>
  <c r="AP28" i="9"/>
  <c r="AO28" i="9"/>
  <c r="AN28" i="9"/>
  <c r="AM28" i="9"/>
  <c r="AL28" i="9"/>
  <c r="AK28" i="9"/>
  <c r="AJ28" i="9"/>
  <c r="AI28" i="9"/>
  <c r="AH28" i="9"/>
  <c r="AG28" i="9"/>
  <c r="AF28" i="9"/>
  <c r="AE28" i="9"/>
  <c r="AD28" i="9"/>
  <c r="AB28" i="9"/>
  <c r="AA28" i="9"/>
  <c r="Z28" i="9"/>
  <c r="Y28" i="9"/>
  <c r="X28" i="9"/>
  <c r="W28" i="9"/>
  <c r="V28" i="9"/>
  <c r="T28" i="9"/>
  <c r="S28" i="9"/>
  <c r="R28" i="9"/>
  <c r="Q28" i="9"/>
  <c r="P28" i="9"/>
  <c r="O28" i="9"/>
  <c r="N28" i="9"/>
  <c r="K28" i="9"/>
  <c r="J28" i="9"/>
  <c r="H28" i="9"/>
  <c r="G28" i="9"/>
  <c r="F28" i="9"/>
  <c r="E28" i="9"/>
  <c r="D28" i="9"/>
  <c r="C28" i="9"/>
  <c r="B28" i="9"/>
  <c r="BY16" i="9"/>
  <c r="BX16" i="9"/>
  <c r="BW16" i="9"/>
  <c r="BV16" i="9"/>
  <c r="BU16" i="9"/>
  <c r="BS16" i="9"/>
  <c r="BR16" i="9"/>
  <c r="BJ16" i="9"/>
  <c r="BH16" i="9"/>
  <c r="BG16" i="9"/>
  <c r="BF16" i="9"/>
  <c r="BE16" i="9"/>
  <c r="BD16" i="9"/>
  <c r="BC16" i="9"/>
  <c r="BB16" i="9"/>
  <c r="AY16" i="9"/>
  <c r="AX16" i="9"/>
  <c r="AW16" i="9"/>
  <c r="AV16" i="9"/>
  <c r="AT16" i="9"/>
  <c r="AS16" i="9"/>
  <c r="AR16" i="9"/>
  <c r="AQ16" i="9"/>
  <c r="AP16" i="9"/>
  <c r="AO16" i="9"/>
  <c r="AN16" i="9"/>
  <c r="AM16" i="9"/>
  <c r="AL16" i="9"/>
  <c r="AK16" i="9"/>
  <c r="AJ16" i="9"/>
  <c r="AI16" i="9"/>
  <c r="AH16" i="9"/>
  <c r="AG16" i="9"/>
  <c r="AF16" i="9"/>
  <c r="AE16" i="9"/>
  <c r="AD16" i="9"/>
  <c r="AB16" i="9"/>
  <c r="AA16" i="9"/>
  <c r="Z16" i="9"/>
  <c r="Y16" i="9"/>
  <c r="X16" i="9"/>
  <c r="W16" i="9"/>
  <c r="V16" i="9"/>
  <c r="T16" i="9"/>
  <c r="S16" i="9"/>
  <c r="R16" i="9"/>
  <c r="Q16" i="9"/>
  <c r="P16" i="9"/>
  <c r="O16" i="9"/>
  <c r="N16" i="9"/>
  <c r="K16" i="9"/>
  <c r="J16" i="9"/>
  <c r="H16" i="9"/>
  <c r="G16" i="9"/>
  <c r="F16" i="9"/>
  <c r="E16" i="9"/>
  <c r="D16" i="9"/>
  <c r="C16" i="9"/>
  <c r="B16" i="9"/>
  <c r="BJ26" i="9"/>
  <c r="BH26" i="9"/>
  <c r="BG26" i="9"/>
  <c r="BF26" i="9"/>
  <c r="BE26" i="9"/>
  <c r="BD26" i="9"/>
  <c r="BC26" i="9"/>
  <c r="BB26" i="9"/>
  <c r="AY26" i="9"/>
  <c r="AX26" i="9"/>
  <c r="AW26" i="9"/>
  <c r="AV26" i="9"/>
  <c r="AT26" i="9"/>
  <c r="AS26" i="9"/>
  <c r="AR26" i="9"/>
  <c r="AQ26" i="9"/>
  <c r="AP26" i="9"/>
  <c r="AO26" i="9"/>
  <c r="AN26" i="9"/>
  <c r="AM26" i="9"/>
  <c r="AL26" i="9"/>
  <c r="AK26" i="9"/>
  <c r="AJ26" i="9"/>
  <c r="AI26" i="9"/>
  <c r="AH26" i="9"/>
  <c r="AG26" i="9"/>
  <c r="AF26" i="9"/>
  <c r="AE26" i="9"/>
  <c r="AD26" i="9"/>
  <c r="AB26" i="9"/>
  <c r="AA26" i="9"/>
  <c r="Z26" i="9"/>
  <c r="Y26" i="9"/>
  <c r="X26" i="9"/>
  <c r="W26" i="9"/>
  <c r="V26" i="9"/>
  <c r="T26" i="9"/>
  <c r="S26" i="9"/>
  <c r="R26" i="9"/>
  <c r="Q26" i="9"/>
  <c r="P26" i="9"/>
  <c r="O26" i="9"/>
  <c r="N26" i="9"/>
  <c r="K26" i="9"/>
  <c r="J26" i="9"/>
  <c r="H26" i="9"/>
  <c r="G26" i="9"/>
  <c r="F26" i="9"/>
  <c r="E26" i="9"/>
  <c r="D26" i="9"/>
  <c r="C26" i="9"/>
  <c r="B26" i="9"/>
  <c r="BJ13" i="9"/>
  <c r="BH13" i="9"/>
  <c r="BG13" i="9"/>
  <c r="BF13" i="9"/>
  <c r="BE13" i="9"/>
  <c r="BD13" i="9"/>
  <c r="BC13" i="9"/>
  <c r="BB13" i="9"/>
  <c r="AY13" i="9"/>
  <c r="AX13" i="9"/>
  <c r="AW13" i="9"/>
  <c r="AV13" i="9"/>
  <c r="AT13" i="9"/>
  <c r="AS13" i="9"/>
  <c r="AR13" i="9"/>
  <c r="AQ13" i="9"/>
  <c r="AP13" i="9"/>
  <c r="AO13" i="9"/>
  <c r="AN13" i="9"/>
  <c r="AM13" i="9"/>
  <c r="AL13" i="9"/>
  <c r="AK13" i="9"/>
  <c r="AJ13" i="9"/>
  <c r="AI13" i="9"/>
  <c r="AH13" i="9"/>
  <c r="AG13" i="9"/>
  <c r="AF13" i="9"/>
  <c r="AE13" i="9"/>
  <c r="AD13" i="9"/>
  <c r="AB13" i="9"/>
  <c r="AA13" i="9"/>
  <c r="Z13" i="9"/>
  <c r="Y13" i="9"/>
  <c r="X13" i="9"/>
  <c r="W13" i="9"/>
  <c r="V13" i="9"/>
  <c r="T13" i="9"/>
  <c r="S13" i="9"/>
  <c r="R13" i="9"/>
  <c r="Q13" i="9"/>
  <c r="P13" i="9"/>
  <c r="O13" i="9"/>
  <c r="N13" i="9"/>
  <c r="K13" i="9"/>
  <c r="J13" i="9"/>
  <c r="H13" i="9"/>
  <c r="G13" i="9"/>
  <c r="F13" i="9"/>
  <c r="E13" i="9"/>
  <c r="D13" i="9"/>
  <c r="C13" i="9"/>
  <c r="B13" i="9"/>
  <c r="BT34" i="9"/>
  <c r="BO34" i="9"/>
  <c r="BN34" i="9"/>
  <c r="BJ34" i="9"/>
  <c r="BH34" i="9"/>
  <c r="BG34" i="9"/>
  <c r="BF34" i="9"/>
  <c r="BE34" i="9"/>
  <c r="BD34" i="9"/>
  <c r="BC34" i="9"/>
  <c r="BB34" i="9"/>
  <c r="AY34" i="9"/>
  <c r="AX34" i="9"/>
  <c r="AW34" i="9"/>
  <c r="AV34" i="9"/>
  <c r="AT34" i="9"/>
  <c r="AS34" i="9"/>
  <c r="AR34" i="9"/>
  <c r="AQ34" i="9"/>
  <c r="AP34" i="9"/>
  <c r="AO34" i="9"/>
  <c r="AN34" i="9"/>
  <c r="AM34" i="9"/>
  <c r="AL34" i="9"/>
  <c r="AK34" i="9"/>
  <c r="AJ34" i="9"/>
  <c r="AI34" i="9"/>
  <c r="AH34" i="9"/>
  <c r="AG34" i="9"/>
  <c r="AF34" i="9"/>
  <c r="AE34" i="9"/>
  <c r="AD34" i="9"/>
  <c r="AB34" i="9"/>
  <c r="AA34" i="9"/>
  <c r="Z34" i="9"/>
  <c r="Y34" i="9"/>
  <c r="X34" i="9"/>
  <c r="W34" i="9"/>
  <c r="V34" i="9"/>
  <c r="T34" i="9"/>
  <c r="S34" i="9"/>
  <c r="R34" i="9"/>
  <c r="Q34" i="9"/>
  <c r="P34" i="9"/>
  <c r="O34" i="9"/>
  <c r="N34" i="9"/>
  <c r="K34" i="9"/>
  <c r="J34" i="9"/>
  <c r="H34" i="9"/>
  <c r="G34" i="9"/>
  <c r="F34" i="9"/>
  <c r="E34" i="9"/>
  <c r="D34" i="9"/>
  <c r="C34" i="9"/>
  <c r="B34" i="9"/>
  <c r="BJ38" i="9"/>
  <c r="BH38" i="9"/>
  <c r="BG38" i="9"/>
  <c r="BF38" i="9"/>
  <c r="BE38" i="9"/>
  <c r="BD38" i="9"/>
  <c r="BC38" i="9"/>
  <c r="BB38" i="9"/>
  <c r="AY38" i="9"/>
  <c r="AX38" i="9"/>
  <c r="AW38" i="9"/>
  <c r="AV38" i="9"/>
  <c r="AT38" i="9"/>
  <c r="AS38" i="9"/>
  <c r="AR38" i="9"/>
  <c r="AQ38" i="9"/>
  <c r="AP38" i="9"/>
  <c r="AO38" i="9"/>
  <c r="AN38" i="9"/>
  <c r="AM38" i="9"/>
  <c r="AL38" i="9"/>
  <c r="AK38" i="9"/>
  <c r="AJ38" i="9"/>
  <c r="AI38" i="9"/>
  <c r="AH38" i="9"/>
  <c r="AG38" i="9"/>
  <c r="AF38" i="9"/>
  <c r="AE38" i="9"/>
  <c r="AD38" i="9"/>
  <c r="AB38" i="9"/>
  <c r="AA38" i="9"/>
  <c r="Z38" i="9"/>
  <c r="Y38" i="9"/>
  <c r="X38" i="9"/>
  <c r="W38" i="9"/>
  <c r="V38" i="9"/>
  <c r="T38" i="9"/>
  <c r="S38" i="9"/>
  <c r="R38" i="9"/>
  <c r="Q38" i="9"/>
  <c r="P38" i="9"/>
  <c r="O38" i="9"/>
  <c r="N38" i="9"/>
  <c r="K38" i="9"/>
  <c r="J38" i="9"/>
  <c r="H38" i="9"/>
  <c r="G38" i="9"/>
  <c r="F38" i="9"/>
  <c r="E38" i="9"/>
  <c r="D38" i="9"/>
  <c r="C38" i="9"/>
  <c r="B38" i="9"/>
  <c r="BJ21" i="9"/>
  <c r="BH21" i="9"/>
  <c r="BG21" i="9"/>
  <c r="BF21" i="9"/>
  <c r="BE21" i="9"/>
  <c r="BD21" i="9"/>
  <c r="BC21" i="9"/>
  <c r="BB21" i="9"/>
  <c r="AY21" i="9"/>
  <c r="AX21" i="9"/>
  <c r="AW21" i="9"/>
  <c r="AV21" i="9"/>
  <c r="AT21" i="9"/>
  <c r="AS21" i="9"/>
  <c r="AR21" i="9"/>
  <c r="AQ21" i="9"/>
  <c r="AP21" i="9"/>
  <c r="AO21" i="9"/>
  <c r="AN21" i="9"/>
  <c r="AM21" i="9"/>
  <c r="AL21" i="9"/>
  <c r="AK21" i="9"/>
  <c r="AJ21" i="9"/>
  <c r="AI21" i="9"/>
  <c r="AH21" i="9"/>
  <c r="AG21" i="9"/>
  <c r="AF21" i="9"/>
  <c r="AE21" i="9"/>
  <c r="AD21" i="9"/>
  <c r="AB21" i="9"/>
  <c r="AA21" i="9"/>
  <c r="Z21" i="9"/>
  <c r="Y21" i="9"/>
  <c r="X21" i="9"/>
  <c r="W21" i="9"/>
  <c r="V21" i="9"/>
  <c r="T21" i="9"/>
  <c r="S21" i="9"/>
  <c r="R21" i="9"/>
  <c r="Q21" i="9"/>
  <c r="P21" i="9"/>
  <c r="O21" i="9"/>
  <c r="N21" i="9"/>
  <c r="K21" i="9"/>
  <c r="J21" i="9"/>
  <c r="H21" i="9"/>
  <c r="G21" i="9"/>
  <c r="F21" i="9"/>
  <c r="E21" i="9"/>
  <c r="D21" i="9"/>
  <c r="C21" i="9"/>
  <c r="B21" i="9"/>
  <c r="BJ37" i="9"/>
  <c r="BH37" i="9"/>
  <c r="BG37" i="9"/>
  <c r="BF37" i="9"/>
  <c r="BE37" i="9"/>
  <c r="BD37" i="9"/>
  <c r="BC37" i="9"/>
  <c r="BB37" i="9"/>
  <c r="AY37" i="9"/>
  <c r="AX37" i="9"/>
  <c r="AW37" i="9"/>
  <c r="AV37" i="9"/>
  <c r="AT37" i="9"/>
  <c r="AS37" i="9"/>
  <c r="AR37" i="9"/>
  <c r="AQ37" i="9"/>
  <c r="AP37" i="9"/>
  <c r="AO37" i="9"/>
  <c r="AN37" i="9"/>
  <c r="AM37" i="9"/>
  <c r="AL37" i="9"/>
  <c r="AK37" i="9"/>
  <c r="AJ37" i="9"/>
  <c r="AI37" i="9"/>
  <c r="AH37" i="9"/>
  <c r="AG37" i="9"/>
  <c r="AF37" i="9"/>
  <c r="AE37" i="9"/>
  <c r="AD37" i="9"/>
  <c r="AB37" i="9"/>
  <c r="AA37" i="9"/>
  <c r="Z37" i="9"/>
  <c r="Y37" i="9"/>
  <c r="X37" i="9"/>
  <c r="W37" i="9"/>
  <c r="V37" i="9"/>
  <c r="T37" i="9"/>
  <c r="S37" i="9"/>
  <c r="R37" i="9"/>
  <c r="Q37" i="9"/>
  <c r="P37" i="9"/>
  <c r="O37" i="9"/>
  <c r="N37" i="9"/>
  <c r="K37" i="9"/>
  <c r="J37" i="9"/>
  <c r="H37" i="9"/>
  <c r="G37" i="9"/>
  <c r="F37" i="9"/>
  <c r="E37" i="9"/>
  <c r="D37" i="9"/>
  <c r="C37" i="9"/>
  <c r="B37" i="9"/>
  <c r="BJ12" i="9"/>
  <c r="BH12" i="9"/>
  <c r="BG12" i="9"/>
  <c r="BF12" i="9"/>
  <c r="BE12" i="9"/>
  <c r="BD12" i="9"/>
  <c r="BC12" i="9"/>
  <c r="BB12" i="9"/>
  <c r="AY12" i="9"/>
  <c r="AX12" i="9"/>
  <c r="AW12" i="9"/>
  <c r="AV12" i="9"/>
  <c r="AT12" i="9"/>
  <c r="AS12" i="9"/>
  <c r="AR12" i="9"/>
  <c r="AQ12" i="9"/>
  <c r="AP12" i="9"/>
  <c r="AO12" i="9"/>
  <c r="AN12" i="9"/>
  <c r="AM12" i="9"/>
  <c r="AL12" i="9"/>
  <c r="AK12" i="9"/>
  <c r="AJ12" i="9"/>
  <c r="AI12" i="9"/>
  <c r="AH12" i="9"/>
  <c r="AG12" i="9"/>
  <c r="AF12" i="9"/>
  <c r="AE12" i="9"/>
  <c r="AD12" i="9"/>
  <c r="AB12" i="9"/>
  <c r="AA12" i="9"/>
  <c r="Z12" i="9"/>
  <c r="Y12" i="9"/>
  <c r="X12" i="9"/>
  <c r="W12" i="9"/>
  <c r="V12" i="9"/>
  <c r="T12" i="9"/>
  <c r="S12" i="9"/>
  <c r="R12" i="9"/>
  <c r="Q12" i="9"/>
  <c r="P12" i="9"/>
  <c r="O12" i="9"/>
  <c r="N12" i="9"/>
  <c r="K12" i="9"/>
  <c r="J12" i="9"/>
  <c r="H12" i="9"/>
  <c r="G12" i="9"/>
  <c r="F12" i="9"/>
  <c r="E12" i="9"/>
  <c r="D12" i="9"/>
  <c r="C12" i="9"/>
  <c r="B12" i="9"/>
  <c r="BJ36" i="9"/>
  <c r="BI36" i="9"/>
  <c r="BF36" i="9"/>
  <c r="BE36" i="9"/>
  <c r="BD36" i="9"/>
  <c r="BA36" i="9"/>
  <c r="AX36" i="9"/>
  <c r="AW36" i="9"/>
  <c r="AV36" i="9"/>
  <c r="AU36" i="9"/>
  <c r="AG36" i="9"/>
  <c r="AE36" i="9"/>
  <c r="AC36" i="9"/>
  <c r="AB36" i="9"/>
  <c r="AA36" i="9"/>
  <c r="R36" i="9"/>
  <c r="Q36" i="9"/>
  <c r="P36" i="9"/>
  <c r="O36" i="9"/>
  <c r="N36" i="9"/>
  <c r="M36" i="9"/>
  <c r="L36" i="9"/>
  <c r="K36" i="9"/>
  <c r="J36" i="9"/>
  <c r="H36" i="9"/>
  <c r="F36" i="9"/>
  <c r="E36" i="9"/>
  <c r="C36" i="9"/>
  <c r="B36" i="9"/>
  <c r="BJ11" i="9"/>
  <c r="BI11" i="9"/>
  <c r="BF11" i="9"/>
  <c r="BE11" i="9"/>
  <c r="BD11" i="9"/>
  <c r="BA11" i="9"/>
  <c r="AX11" i="9"/>
  <c r="AW11" i="9"/>
  <c r="AV11" i="9"/>
  <c r="AU11" i="9"/>
  <c r="AG11" i="9"/>
  <c r="AE11" i="9"/>
  <c r="AC11" i="9"/>
  <c r="AB11" i="9"/>
  <c r="AA11" i="9"/>
  <c r="R11" i="9"/>
  <c r="Q11" i="9"/>
  <c r="P11" i="9"/>
  <c r="O11" i="9"/>
  <c r="N11" i="9"/>
  <c r="M11" i="9"/>
  <c r="L11" i="9"/>
  <c r="K11" i="9"/>
  <c r="J11" i="9"/>
  <c r="H11" i="9"/>
  <c r="F11" i="9"/>
  <c r="E11" i="9"/>
  <c r="C11" i="9"/>
  <c r="B11" i="9"/>
  <c r="BJ6" i="9"/>
  <c r="BI6" i="9"/>
  <c r="BF6" i="9"/>
  <c r="BE6" i="9"/>
  <c r="BD6" i="9"/>
  <c r="BA6" i="9"/>
  <c r="AX6" i="9"/>
  <c r="AW6" i="9"/>
  <c r="AV6" i="9"/>
  <c r="AU6" i="9"/>
  <c r="AG6" i="9"/>
  <c r="AE6" i="9"/>
  <c r="AC6" i="9"/>
  <c r="AB6" i="9"/>
  <c r="AA6" i="9"/>
  <c r="R6" i="9"/>
  <c r="Q6" i="9"/>
  <c r="P6" i="9"/>
  <c r="O6" i="9"/>
  <c r="N6" i="9"/>
  <c r="M6" i="9"/>
  <c r="L6" i="9"/>
  <c r="K6" i="9"/>
  <c r="J6" i="9"/>
  <c r="H6" i="9"/>
  <c r="F6" i="9"/>
  <c r="E6" i="9"/>
  <c r="C6" i="9"/>
  <c r="B6" i="9"/>
  <c r="BJ9" i="9"/>
  <c r="BI9" i="9"/>
  <c r="BF9" i="9"/>
  <c r="BE9" i="9"/>
  <c r="BD9" i="9"/>
  <c r="BA9" i="9"/>
  <c r="AX9" i="9"/>
  <c r="AW9" i="9"/>
  <c r="AV9" i="9"/>
  <c r="AU9" i="9"/>
  <c r="AG9" i="9"/>
  <c r="AE9" i="9"/>
  <c r="AC9" i="9"/>
  <c r="AB9" i="9"/>
  <c r="AA9" i="9"/>
  <c r="R9" i="9"/>
  <c r="Q9" i="9"/>
  <c r="P9" i="9"/>
  <c r="O9" i="9"/>
  <c r="N9" i="9"/>
  <c r="M9" i="9"/>
  <c r="L9" i="9"/>
  <c r="K9" i="9"/>
  <c r="J9" i="9"/>
  <c r="H9" i="9"/>
  <c r="F9" i="9"/>
  <c r="E9" i="9"/>
  <c r="C9" i="9"/>
  <c r="B9" i="9"/>
  <c r="BJ35" i="9"/>
  <c r="BI35" i="9"/>
  <c r="BF35" i="9"/>
  <c r="BE35" i="9"/>
  <c r="BD35" i="9"/>
  <c r="BA35" i="9"/>
  <c r="AX35" i="9"/>
  <c r="AW35" i="9"/>
  <c r="AV35" i="9"/>
  <c r="AU35" i="9"/>
  <c r="AG35" i="9"/>
  <c r="AE35" i="9"/>
  <c r="AC35" i="9"/>
  <c r="AB35" i="9"/>
  <c r="AA35" i="9"/>
  <c r="R35" i="9"/>
  <c r="Q35" i="9"/>
  <c r="P35" i="9"/>
  <c r="O35" i="9"/>
  <c r="N35" i="9"/>
  <c r="M35" i="9"/>
  <c r="L35" i="9"/>
  <c r="K35" i="9"/>
  <c r="J35" i="9"/>
  <c r="H35" i="9"/>
  <c r="F35" i="9"/>
  <c r="E35" i="9"/>
  <c r="C35" i="9"/>
  <c r="B35" i="9"/>
  <c r="BJ10" i="9"/>
  <c r="BI10" i="9"/>
  <c r="BF10" i="9"/>
  <c r="BE10" i="9"/>
  <c r="BD10" i="9"/>
  <c r="BA10" i="9"/>
  <c r="AX10" i="9"/>
  <c r="AW10" i="9"/>
  <c r="AV10" i="9"/>
  <c r="AU10" i="9"/>
  <c r="AG10" i="9"/>
  <c r="AE10" i="9"/>
  <c r="AC10" i="9"/>
  <c r="AB10" i="9"/>
  <c r="AA10" i="9"/>
  <c r="R10" i="9"/>
  <c r="Q10" i="9"/>
  <c r="P10" i="9"/>
  <c r="O10" i="9"/>
  <c r="N10" i="9"/>
  <c r="M10" i="9"/>
  <c r="L10" i="9"/>
  <c r="K10" i="9"/>
  <c r="J10" i="9"/>
  <c r="H10" i="9"/>
  <c r="F10" i="9"/>
  <c r="E10" i="9"/>
  <c r="C10" i="9"/>
  <c r="B10" i="9"/>
  <c r="BJ58" i="8"/>
  <c r="BH58" i="8"/>
  <c r="BG58" i="8"/>
  <c r="BF58" i="8"/>
  <c r="BE58" i="8"/>
  <c r="BD58" i="8"/>
  <c r="BC58" i="8"/>
  <c r="BB58" i="8"/>
  <c r="AY58" i="8"/>
  <c r="AX58" i="8"/>
  <c r="AW58" i="8"/>
  <c r="AV58" i="8"/>
  <c r="AT58" i="8"/>
  <c r="AS58" i="8"/>
  <c r="AR58" i="8"/>
  <c r="AQ58" i="8"/>
  <c r="AP58" i="8"/>
  <c r="AO58" i="8"/>
  <c r="AN58" i="8"/>
  <c r="AM58" i="8"/>
  <c r="AL58" i="8"/>
  <c r="AK58" i="8"/>
  <c r="AJ58" i="8"/>
  <c r="AI58" i="8"/>
  <c r="AH58" i="8"/>
  <c r="AG58" i="8"/>
  <c r="AF58" i="8"/>
  <c r="AE58" i="8"/>
  <c r="AD58" i="8"/>
  <c r="AB58" i="8"/>
  <c r="AA58" i="8"/>
  <c r="Z58" i="8"/>
  <c r="Y58" i="8"/>
  <c r="X58" i="8"/>
  <c r="W58" i="8"/>
  <c r="V58" i="8"/>
  <c r="T58" i="8"/>
  <c r="S58" i="8"/>
  <c r="R58" i="8"/>
  <c r="Q58" i="8"/>
  <c r="P58" i="8"/>
  <c r="O58" i="8"/>
  <c r="N58" i="8"/>
  <c r="K58" i="8"/>
  <c r="J58" i="8"/>
  <c r="I58" i="8"/>
  <c r="H58" i="8"/>
  <c r="G58" i="8"/>
  <c r="F58" i="8"/>
  <c r="E58" i="8"/>
  <c r="D58" i="8"/>
  <c r="C58" i="8"/>
  <c r="B58" i="8"/>
  <c r="BJ104" i="8"/>
  <c r="BH104" i="8"/>
  <c r="BG104" i="8"/>
  <c r="BF104" i="8"/>
  <c r="BE104" i="8"/>
  <c r="BD104" i="8"/>
  <c r="BC104" i="8"/>
  <c r="BB104" i="8"/>
  <c r="AY104" i="8"/>
  <c r="AX104" i="8"/>
  <c r="AW104" i="8"/>
  <c r="AV104" i="8"/>
  <c r="AT104" i="8"/>
  <c r="AS104" i="8"/>
  <c r="AR104" i="8"/>
  <c r="AQ104" i="8"/>
  <c r="AP104" i="8"/>
  <c r="AO104" i="8"/>
  <c r="AN104" i="8"/>
  <c r="AM104" i="8"/>
  <c r="AL104" i="8"/>
  <c r="AK104" i="8"/>
  <c r="AJ104" i="8"/>
  <c r="AI104" i="8"/>
  <c r="AH104" i="8"/>
  <c r="AG104" i="8"/>
  <c r="AF104" i="8"/>
  <c r="AE104" i="8"/>
  <c r="AD104" i="8"/>
  <c r="AB104" i="8"/>
  <c r="AA104" i="8"/>
  <c r="Z104" i="8"/>
  <c r="Y104" i="8"/>
  <c r="X104" i="8"/>
  <c r="W104" i="8"/>
  <c r="V104" i="8"/>
  <c r="T104" i="8"/>
  <c r="S104" i="8"/>
  <c r="R104" i="8"/>
  <c r="Q104" i="8"/>
  <c r="P104" i="8"/>
  <c r="O104" i="8"/>
  <c r="N104" i="8"/>
  <c r="K104" i="8"/>
  <c r="J104" i="8"/>
  <c r="I104" i="8"/>
  <c r="H104" i="8"/>
  <c r="G104" i="8"/>
  <c r="F104" i="8"/>
  <c r="E104" i="8"/>
  <c r="D104" i="8"/>
  <c r="C104" i="8"/>
  <c r="B104" i="8"/>
  <c r="BJ57" i="8"/>
  <c r="BH57" i="8"/>
  <c r="BG57" i="8"/>
  <c r="BF57" i="8"/>
  <c r="BE57" i="8"/>
  <c r="BD57" i="8"/>
  <c r="BC57" i="8"/>
  <c r="BB57" i="8"/>
  <c r="AY57" i="8"/>
  <c r="AX57" i="8"/>
  <c r="AW57" i="8"/>
  <c r="AV57" i="8"/>
  <c r="AT57" i="8"/>
  <c r="AS57" i="8"/>
  <c r="AR57" i="8"/>
  <c r="AQ57" i="8"/>
  <c r="AP57" i="8"/>
  <c r="AO57" i="8"/>
  <c r="AN57" i="8"/>
  <c r="AM57" i="8"/>
  <c r="AL57" i="8"/>
  <c r="AK57" i="8"/>
  <c r="AJ57" i="8"/>
  <c r="AI57" i="8"/>
  <c r="AH57" i="8"/>
  <c r="AG57" i="8"/>
  <c r="AF57" i="8"/>
  <c r="AE57" i="8"/>
  <c r="AD57" i="8"/>
  <c r="AB57" i="8"/>
  <c r="AA57" i="8"/>
  <c r="Z57" i="8"/>
  <c r="Y57" i="8"/>
  <c r="X57" i="8"/>
  <c r="W57" i="8"/>
  <c r="V57" i="8"/>
  <c r="T57" i="8"/>
  <c r="S57" i="8"/>
  <c r="R57" i="8"/>
  <c r="Q57" i="8"/>
  <c r="P57" i="8"/>
  <c r="O57" i="8"/>
  <c r="N57" i="8"/>
  <c r="K57" i="8"/>
  <c r="J57" i="8"/>
  <c r="I57" i="8"/>
  <c r="H57" i="8"/>
  <c r="G57" i="8"/>
  <c r="F57" i="8"/>
  <c r="E57" i="8"/>
  <c r="D57" i="8"/>
  <c r="C57" i="8"/>
  <c r="B57" i="8"/>
  <c r="BJ155" i="8"/>
  <c r="BH155" i="8"/>
  <c r="BG155" i="8"/>
  <c r="BF155" i="8"/>
  <c r="BE155" i="8"/>
  <c r="BD155" i="8"/>
  <c r="BC155" i="8"/>
  <c r="BB155" i="8"/>
  <c r="AY155" i="8"/>
  <c r="AX155" i="8"/>
  <c r="AW155" i="8"/>
  <c r="AV155" i="8"/>
  <c r="AT155" i="8"/>
  <c r="AS155" i="8"/>
  <c r="AR155" i="8"/>
  <c r="AQ155" i="8"/>
  <c r="AP155" i="8"/>
  <c r="AO155" i="8"/>
  <c r="AN155" i="8"/>
  <c r="AM155" i="8"/>
  <c r="AL155" i="8"/>
  <c r="AK155" i="8"/>
  <c r="AJ155" i="8"/>
  <c r="AI155" i="8"/>
  <c r="AH155" i="8"/>
  <c r="AG155" i="8"/>
  <c r="AF155" i="8"/>
  <c r="AE155" i="8"/>
  <c r="AD155" i="8"/>
  <c r="AB155" i="8"/>
  <c r="AA155" i="8"/>
  <c r="Z155" i="8"/>
  <c r="Y155" i="8"/>
  <c r="X155" i="8"/>
  <c r="W155" i="8"/>
  <c r="V155" i="8"/>
  <c r="T155" i="8"/>
  <c r="S155" i="8"/>
  <c r="R155" i="8"/>
  <c r="Q155" i="8"/>
  <c r="P155" i="8"/>
  <c r="O155" i="8"/>
  <c r="N155" i="8"/>
  <c r="K155" i="8"/>
  <c r="J155" i="8"/>
  <c r="I155" i="8"/>
  <c r="H155" i="8"/>
  <c r="G155" i="8"/>
  <c r="F155" i="8"/>
  <c r="E155" i="8"/>
  <c r="D155" i="8"/>
  <c r="C155" i="8"/>
  <c r="B155" i="8"/>
  <c r="BJ81" i="8"/>
  <c r="BH81" i="8"/>
  <c r="BG81" i="8"/>
  <c r="BF81" i="8"/>
  <c r="BE81" i="8"/>
  <c r="BD81" i="8"/>
  <c r="BC81" i="8"/>
  <c r="BB81" i="8"/>
  <c r="AY81" i="8"/>
  <c r="AX81" i="8"/>
  <c r="AW81" i="8"/>
  <c r="AV81" i="8"/>
  <c r="AT81" i="8"/>
  <c r="AS81" i="8"/>
  <c r="AR81" i="8"/>
  <c r="AQ81" i="8"/>
  <c r="AP81" i="8"/>
  <c r="AO81" i="8"/>
  <c r="AN81" i="8"/>
  <c r="AM81" i="8"/>
  <c r="AL81" i="8"/>
  <c r="AK81" i="8"/>
  <c r="AJ81" i="8"/>
  <c r="AI81" i="8"/>
  <c r="AH81" i="8"/>
  <c r="AG81" i="8"/>
  <c r="AF81" i="8"/>
  <c r="AE81" i="8"/>
  <c r="AD81" i="8"/>
  <c r="AB81" i="8"/>
  <c r="AA81" i="8"/>
  <c r="Z81" i="8"/>
  <c r="Y81" i="8"/>
  <c r="X81" i="8"/>
  <c r="W81" i="8"/>
  <c r="V81" i="8"/>
  <c r="T81" i="8"/>
  <c r="S81" i="8"/>
  <c r="R81" i="8"/>
  <c r="Q81" i="8"/>
  <c r="P81" i="8"/>
  <c r="O81" i="8"/>
  <c r="N81" i="8"/>
  <c r="K81" i="8"/>
  <c r="J81" i="8"/>
  <c r="I81" i="8"/>
  <c r="H81" i="8"/>
  <c r="G81" i="8"/>
  <c r="F81" i="8"/>
  <c r="E81" i="8"/>
  <c r="D81" i="8"/>
  <c r="C81" i="8"/>
  <c r="B81" i="8"/>
  <c r="BJ132" i="8"/>
  <c r="BH132" i="8"/>
  <c r="BG132" i="8"/>
  <c r="BF132" i="8"/>
  <c r="BE132" i="8"/>
  <c r="BD132" i="8"/>
  <c r="BC132" i="8"/>
  <c r="BB132" i="8"/>
  <c r="AY132" i="8"/>
  <c r="AX132" i="8"/>
  <c r="AW132" i="8"/>
  <c r="AV132" i="8"/>
  <c r="AT132" i="8"/>
  <c r="AS132" i="8"/>
  <c r="AR132" i="8"/>
  <c r="AQ132" i="8"/>
  <c r="AP132" i="8"/>
  <c r="AO132" i="8"/>
  <c r="AN132" i="8"/>
  <c r="AM132" i="8"/>
  <c r="AL132" i="8"/>
  <c r="AK132" i="8"/>
  <c r="AJ132" i="8"/>
  <c r="AI132" i="8"/>
  <c r="AH132" i="8"/>
  <c r="AG132" i="8"/>
  <c r="AF132" i="8"/>
  <c r="AE132" i="8"/>
  <c r="AD132" i="8"/>
  <c r="AB132" i="8"/>
  <c r="AA132" i="8"/>
  <c r="Z132" i="8"/>
  <c r="Y132" i="8"/>
  <c r="X132" i="8"/>
  <c r="W132" i="8"/>
  <c r="V132" i="8"/>
  <c r="T132" i="8"/>
  <c r="S132" i="8"/>
  <c r="R132" i="8"/>
  <c r="Q132" i="8"/>
  <c r="P132" i="8"/>
  <c r="O132" i="8"/>
  <c r="N132" i="8"/>
  <c r="K132" i="8"/>
  <c r="J132" i="8"/>
  <c r="I132" i="8"/>
  <c r="H132" i="8"/>
  <c r="G132" i="8"/>
  <c r="F132" i="8"/>
  <c r="E132" i="8"/>
  <c r="D132" i="8"/>
  <c r="C132" i="8"/>
  <c r="B132" i="8"/>
  <c r="BJ56" i="8"/>
  <c r="BH56" i="8"/>
  <c r="BG56" i="8"/>
  <c r="BF56" i="8"/>
  <c r="BE56" i="8"/>
  <c r="BD56" i="8"/>
  <c r="BC56" i="8"/>
  <c r="BB56" i="8"/>
  <c r="AY56" i="8"/>
  <c r="AX56" i="8"/>
  <c r="AW56" i="8"/>
  <c r="AV56" i="8"/>
  <c r="AT56" i="8"/>
  <c r="AS56" i="8"/>
  <c r="AR56" i="8"/>
  <c r="AQ56" i="8"/>
  <c r="AP56" i="8"/>
  <c r="AO56" i="8"/>
  <c r="AN56" i="8"/>
  <c r="AM56" i="8"/>
  <c r="AL56" i="8"/>
  <c r="AK56" i="8"/>
  <c r="AJ56" i="8"/>
  <c r="AI56" i="8"/>
  <c r="AH56" i="8"/>
  <c r="AG56" i="8"/>
  <c r="AF56" i="8"/>
  <c r="AE56" i="8"/>
  <c r="AD56" i="8"/>
  <c r="AB56" i="8"/>
  <c r="AA56" i="8"/>
  <c r="Z56" i="8"/>
  <c r="Y56" i="8"/>
  <c r="X56" i="8"/>
  <c r="W56" i="8"/>
  <c r="V56" i="8"/>
  <c r="T56" i="8"/>
  <c r="S56" i="8"/>
  <c r="R56" i="8"/>
  <c r="Q56" i="8"/>
  <c r="P56" i="8"/>
  <c r="O56" i="8"/>
  <c r="N56" i="8"/>
  <c r="K56" i="8"/>
  <c r="J56" i="8"/>
  <c r="I56" i="8"/>
  <c r="H56" i="8"/>
  <c r="G56" i="8"/>
  <c r="F56" i="8"/>
  <c r="E56" i="8"/>
  <c r="D56" i="8"/>
  <c r="C56" i="8"/>
  <c r="B56" i="8"/>
  <c r="BJ55" i="8"/>
  <c r="BH55" i="8"/>
  <c r="BG55" i="8"/>
  <c r="BF55" i="8"/>
  <c r="BE55" i="8"/>
  <c r="BD55" i="8"/>
  <c r="BC55" i="8"/>
  <c r="BB55" i="8"/>
  <c r="AY55" i="8"/>
  <c r="AX55" i="8"/>
  <c r="AW55" i="8"/>
  <c r="AV55" i="8"/>
  <c r="AT55" i="8"/>
  <c r="AS55" i="8"/>
  <c r="AR55" i="8"/>
  <c r="AQ55" i="8"/>
  <c r="AP55" i="8"/>
  <c r="AO55" i="8"/>
  <c r="AN55" i="8"/>
  <c r="AM55" i="8"/>
  <c r="AL55" i="8"/>
  <c r="AK55" i="8"/>
  <c r="AJ55" i="8"/>
  <c r="AI55" i="8"/>
  <c r="AH55" i="8"/>
  <c r="AG55" i="8"/>
  <c r="AF55" i="8"/>
  <c r="AE55" i="8"/>
  <c r="AD55" i="8"/>
  <c r="AB55" i="8"/>
  <c r="AA55" i="8"/>
  <c r="Z55" i="8"/>
  <c r="Y55" i="8"/>
  <c r="X55" i="8"/>
  <c r="W55" i="8"/>
  <c r="V55" i="8"/>
  <c r="T55" i="8"/>
  <c r="S55" i="8"/>
  <c r="R55" i="8"/>
  <c r="Q55" i="8"/>
  <c r="P55" i="8"/>
  <c r="O55" i="8"/>
  <c r="N55" i="8"/>
  <c r="K55" i="8"/>
  <c r="J55" i="8"/>
  <c r="I55" i="8"/>
  <c r="H55" i="8"/>
  <c r="G55" i="8"/>
  <c r="F55" i="8"/>
  <c r="E55" i="8"/>
  <c r="D55" i="8"/>
  <c r="C55" i="8"/>
  <c r="B55" i="8"/>
  <c r="BJ103" i="8"/>
  <c r="BH103" i="8"/>
  <c r="BG103" i="8"/>
  <c r="BF103" i="8"/>
  <c r="BE103" i="8"/>
  <c r="BD103" i="8"/>
  <c r="BC103" i="8"/>
  <c r="BB103" i="8"/>
  <c r="AY103" i="8"/>
  <c r="AX103" i="8"/>
  <c r="AW103" i="8"/>
  <c r="AV103" i="8"/>
  <c r="AT103" i="8"/>
  <c r="AS103" i="8"/>
  <c r="AR103" i="8"/>
  <c r="AQ103" i="8"/>
  <c r="AP103" i="8"/>
  <c r="AO103" i="8"/>
  <c r="AN103" i="8"/>
  <c r="AM103" i="8"/>
  <c r="AL103" i="8"/>
  <c r="AK103" i="8"/>
  <c r="AJ103" i="8"/>
  <c r="AI103" i="8"/>
  <c r="AH103" i="8"/>
  <c r="AG103" i="8"/>
  <c r="AF103" i="8"/>
  <c r="AE103" i="8"/>
  <c r="AD103" i="8"/>
  <c r="AB103" i="8"/>
  <c r="AA103" i="8"/>
  <c r="Z103" i="8"/>
  <c r="Y103" i="8"/>
  <c r="X103" i="8"/>
  <c r="W103" i="8"/>
  <c r="V103" i="8"/>
  <c r="T103" i="8"/>
  <c r="S103" i="8"/>
  <c r="R103" i="8"/>
  <c r="Q103" i="8"/>
  <c r="P103" i="8"/>
  <c r="O103" i="8"/>
  <c r="N103" i="8"/>
  <c r="K103" i="8"/>
  <c r="J103" i="8"/>
  <c r="I103" i="8"/>
  <c r="H103" i="8"/>
  <c r="G103" i="8"/>
  <c r="F103" i="8"/>
  <c r="E103" i="8"/>
  <c r="D103" i="8"/>
  <c r="C103" i="8"/>
  <c r="B103" i="8"/>
  <c r="BJ102" i="8"/>
  <c r="BH102" i="8"/>
  <c r="BG102" i="8"/>
  <c r="BF102" i="8"/>
  <c r="BE102" i="8"/>
  <c r="BD102" i="8"/>
  <c r="BC102" i="8"/>
  <c r="BB102" i="8"/>
  <c r="AY102" i="8"/>
  <c r="AX102" i="8"/>
  <c r="AW102" i="8"/>
  <c r="AV102" i="8"/>
  <c r="AT102" i="8"/>
  <c r="AS102" i="8"/>
  <c r="AR102" i="8"/>
  <c r="AQ102" i="8"/>
  <c r="AP102" i="8"/>
  <c r="AO102" i="8"/>
  <c r="AN102" i="8"/>
  <c r="AM102" i="8"/>
  <c r="AL102" i="8"/>
  <c r="AK102" i="8"/>
  <c r="AJ102" i="8"/>
  <c r="AI102" i="8"/>
  <c r="AH102" i="8"/>
  <c r="AG102" i="8"/>
  <c r="AF102" i="8"/>
  <c r="AE102" i="8"/>
  <c r="AD102" i="8"/>
  <c r="AB102" i="8"/>
  <c r="AA102" i="8"/>
  <c r="Z102" i="8"/>
  <c r="Y102" i="8"/>
  <c r="X102" i="8"/>
  <c r="W102" i="8"/>
  <c r="V102" i="8"/>
  <c r="T102" i="8"/>
  <c r="S102" i="8"/>
  <c r="R102" i="8"/>
  <c r="Q102" i="8"/>
  <c r="P102" i="8"/>
  <c r="O102" i="8"/>
  <c r="N102" i="8"/>
  <c r="K102" i="8"/>
  <c r="J102" i="8"/>
  <c r="I102" i="8"/>
  <c r="H102" i="8"/>
  <c r="G102" i="8"/>
  <c r="F102" i="8"/>
  <c r="E102" i="8"/>
  <c r="D102" i="8"/>
  <c r="C102" i="8"/>
  <c r="B102" i="8"/>
  <c r="BJ80" i="8"/>
  <c r="BH80" i="8"/>
  <c r="BG80" i="8"/>
  <c r="BF80" i="8"/>
  <c r="BE80" i="8"/>
  <c r="BD80" i="8"/>
  <c r="BC80" i="8"/>
  <c r="BB80" i="8"/>
  <c r="AY80" i="8"/>
  <c r="AX80" i="8"/>
  <c r="AW80" i="8"/>
  <c r="AV80" i="8"/>
  <c r="AT80" i="8"/>
  <c r="AS80" i="8"/>
  <c r="AR80" i="8"/>
  <c r="AQ80" i="8"/>
  <c r="AP80" i="8"/>
  <c r="AO80" i="8"/>
  <c r="AN80" i="8"/>
  <c r="AM80" i="8"/>
  <c r="AL80" i="8"/>
  <c r="AK80" i="8"/>
  <c r="AJ80" i="8"/>
  <c r="AI80" i="8"/>
  <c r="AH80" i="8"/>
  <c r="AG80" i="8"/>
  <c r="AF80" i="8"/>
  <c r="AE80" i="8"/>
  <c r="AD80" i="8"/>
  <c r="AB80" i="8"/>
  <c r="AA80" i="8"/>
  <c r="Z80" i="8"/>
  <c r="Y80" i="8"/>
  <c r="X80" i="8"/>
  <c r="W80" i="8"/>
  <c r="V80" i="8"/>
  <c r="T80" i="8"/>
  <c r="S80" i="8"/>
  <c r="R80" i="8"/>
  <c r="Q80" i="8"/>
  <c r="P80" i="8"/>
  <c r="O80" i="8"/>
  <c r="N80" i="8"/>
  <c r="K80" i="8"/>
  <c r="J80" i="8"/>
  <c r="I80" i="8"/>
  <c r="H80" i="8"/>
  <c r="G80" i="8"/>
  <c r="F80" i="8"/>
  <c r="E80" i="8"/>
  <c r="D80" i="8"/>
  <c r="C80" i="8"/>
  <c r="B80" i="8"/>
  <c r="BJ79" i="8"/>
  <c r="BH79" i="8"/>
  <c r="BG79" i="8"/>
  <c r="BF79" i="8"/>
  <c r="BE79" i="8"/>
  <c r="BD79" i="8"/>
  <c r="BC79" i="8"/>
  <c r="BB79" i="8"/>
  <c r="AY79" i="8"/>
  <c r="AX79" i="8"/>
  <c r="AW79" i="8"/>
  <c r="AV79" i="8"/>
  <c r="AT79" i="8"/>
  <c r="AS79" i="8"/>
  <c r="AR79" i="8"/>
  <c r="AQ79" i="8"/>
  <c r="AP79" i="8"/>
  <c r="AO79" i="8"/>
  <c r="AN79" i="8"/>
  <c r="AM79" i="8"/>
  <c r="AL79" i="8"/>
  <c r="AK79" i="8"/>
  <c r="AJ79" i="8"/>
  <c r="AI79" i="8"/>
  <c r="AH79" i="8"/>
  <c r="AG79" i="8"/>
  <c r="AF79" i="8"/>
  <c r="AE79" i="8"/>
  <c r="AD79" i="8"/>
  <c r="AB79" i="8"/>
  <c r="AA79" i="8"/>
  <c r="Z79" i="8"/>
  <c r="Y79" i="8"/>
  <c r="X79" i="8"/>
  <c r="W79" i="8"/>
  <c r="V79" i="8"/>
  <c r="T79" i="8"/>
  <c r="S79" i="8"/>
  <c r="R79" i="8"/>
  <c r="Q79" i="8"/>
  <c r="P79" i="8"/>
  <c r="O79" i="8"/>
  <c r="N79" i="8"/>
  <c r="K79" i="8"/>
  <c r="J79" i="8"/>
  <c r="I79" i="8"/>
  <c r="H79" i="8"/>
  <c r="G79" i="8"/>
  <c r="F79" i="8"/>
  <c r="E79" i="8"/>
  <c r="D79" i="8"/>
  <c r="C79" i="8"/>
  <c r="B79" i="8"/>
  <c r="BJ154" i="8"/>
  <c r="BH154" i="8"/>
  <c r="BG154" i="8"/>
  <c r="BF154" i="8"/>
  <c r="BE154" i="8"/>
  <c r="BD154" i="8"/>
  <c r="BC154" i="8"/>
  <c r="BB154" i="8"/>
  <c r="AY154" i="8"/>
  <c r="AX154" i="8"/>
  <c r="AW154" i="8"/>
  <c r="AV154" i="8"/>
  <c r="AT154" i="8"/>
  <c r="AS154" i="8"/>
  <c r="AR154" i="8"/>
  <c r="AQ154" i="8"/>
  <c r="AP154" i="8"/>
  <c r="AO154" i="8"/>
  <c r="AN154" i="8"/>
  <c r="AM154" i="8"/>
  <c r="AL154" i="8"/>
  <c r="AK154" i="8"/>
  <c r="AJ154" i="8"/>
  <c r="AI154" i="8"/>
  <c r="AH154" i="8"/>
  <c r="AG154" i="8"/>
  <c r="AF154" i="8"/>
  <c r="AE154" i="8"/>
  <c r="AD154" i="8"/>
  <c r="AB154" i="8"/>
  <c r="AA154" i="8"/>
  <c r="Z154" i="8"/>
  <c r="Y154" i="8"/>
  <c r="X154" i="8"/>
  <c r="W154" i="8"/>
  <c r="V154" i="8"/>
  <c r="T154" i="8"/>
  <c r="S154" i="8"/>
  <c r="R154" i="8"/>
  <c r="Q154" i="8"/>
  <c r="P154" i="8"/>
  <c r="O154" i="8"/>
  <c r="N154" i="8"/>
  <c r="K154" i="8"/>
  <c r="J154" i="8"/>
  <c r="I154" i="8"/>
  <c r="H154" i="8"/>
  <c r="G154" i="8"/>
  <c r="F154" i="8"/>
  <c r="E154" i="8"/>
  <c r="D154" i="8"/>
  <c r="C154" i="8"/>
  <c r="B154" i="8"/>
  <c r="BJ153" i="8"/>
  <c r="BH153" i="8"/>
  <c r="BG153" i="8"/>
  <c r="BF153" i="8"/>
  <c r="BE153" i="8"/>
  <c r="BD153" i="8"/>
  <c r="BC153" i="8"/>
  <c r="BB153" i="8"/>
  <c r="AY153" i="8"/>
  <c r="AX153" i="8"/>
  <c r="AW153" i="8"/>
  <c r="AV153" i="8"/>
  <c r="AT153" i="8"/>
  <c r="AS153" i="8"/>
  <c r="AR153" i="8"/>
  <c r="AQ153" i="8"/>
  <c r="AP153" i="8"/>
  <c r="AO153" i="8"/>
  <c r="AN153" i="8"/>
  <c r="AM153" i="8"/>
  <c r="AL153" i="8"/>
  <c r="AK153" i="8"/>
  <c r="AJ153" i="8"/>
  <c r="AI153" i="8"/>
  <c r="AH153" i="8"/>
  <c r="AG153" i="8"/>
  <c r="AF153" i="8"/>
  <c r="AE153" i="8"/>
  <c r="AD153" i="8"/>
  <c r="AB153" i="8"/>
  <c r="AA153" i="8"/>
  <c r="Z153" i="8"/>
  <c r="Y153" i="8"/>
  <c r="X153" i="8"/>
  <c r="W153" i="8"/>
  <c r="V153" i="8"/>
  <c r="T153" i="8"/>
  <c r="S153" i="8"/>
  <c r="R153" i="8"/>
  <c r="Q153" i="8"/>
  <c r="P153" i="8"/>
  <c r="O153" i="8"/>
  <c r="N153" i="8"/>
  <c r="K153" i="8"/>
  <c r="J153" i="8"/>
  <c r="I153" i="8"/>
  <c r="H153" i="8"/>
  <c r="G153" i="8"/>
  <c r="F153" i="8"/>
  <c r="E153" i="8"/>
  <c r="D153" i="8"/>
  <c r="C153" i="8"/>
  <c r="B153" i="8"/>
  <c r="BJ131" i="8"/>
  <c r="BH131" i="8"/>
  <c r="BG131" i="8"/>
  <c r="BF131" i="8"/>
  <c r="BE131" i="8"/>
  <c r="BD131" i="8"/>
  <c r="BC131" i="8"/>
  <c r="BB131" i="8"/>
  <c r="AY131" i="8"/>
  <c r="AX131" i="8"/>
  <c r="AW131" i="8"/>
  <c r="AV131" i="8"/>
  <c r="AT131" i="8"/>
  <c r="AS131" i="8"/>
  <c r="AR131" i="8"/>
  <c r="AQ131" i="8"/>
  <c r="AP131" i="8"/>
  <c r="AO131" i="8"/>
  <c r="AN131" i="8"/>
  <c r="AM131" i="8"/>
  <c r="AL131" i="8"/>
  <c r="AK131" i="8"/>
  <c r="AJ131" i="8"/>
  <c r="AI131" i="8"/>
  <c r="AH131" i="8"/>
  <c r="AG131" i="8"/>
  <c r="AF131" i="8"/>
  <c r="AE131" i="8"/>
  <c r="AD131" i="8"/>
  <c r="AB131" i="8"/>
  <c r="AA131" i="8"/>
  <c r="Z131" i="8"/>
  <c r="Y131" i="8"/>
  <c r="X131" i="8"/>
  <c r="W131" i="8"/>
  <c r="V131" i="8"/>
  <c r="T131" i="8"/>
  <c r="S131" i="8"/>
  <c r="R131" i="8"/>
  <c r="Q131" i="8"/>
  <c r="P131" i="8"/>
  <c r="O131" i="8"/>
  <c r="N131" i="8"/>
  <c r="K131" i="8"/>
  <c r="J131" i="8"/>
  <c r="I131" i="8"/>
  <c r="H131" i="8"/>
  <c r="G131" i="8"/>
  <c r="F131" i="8"/>
  <c r="E131" i="8"/>
  <c r="D131" i="8"/>
  <c r="C131" i="8"/>
  <c r="B131" i="8"/>
  <c r="BJ130" i="8"/>
  <c r="BH130" i="8"/>
  <c r="BG130" i="8"/>
  <c r="BF130" i="8"/>
  <c r="BE130" i="8"/>
  <c r="BD130" i="8"/>
  <c r="BC130" i="8"/>
  <c r="BB130" i="8"/>
  <c r="AY130" i="8"/>
  <c r="AX130" i="8"/>
  <c r="AW130" i="8"/>
  <c r="AV130" i="8"/>
  <c r="AT130" i="8"/>
  <c r="AS130" i="8"/>
  <c r="AR130" i="8"/>
  <c r="AQ130" i="8"/>
  <c r="AP130" i="8"/>
  <c r="AO130" i="8"/>
  <c r="AN130" i="8"/>
  <c r="AM130" i="8"/>
  <c r="AL130" i="8"/>
  <c r="AK130" i="8"/>
  <c r="AJ130" i="8"/>
  <c r="AI130" i="8"/>
  <c r="AH130" i="8"/>
  <c r="AG130" i="8"/>
  <c r="AF130" i="8"/>
  <c r="AE130" i="8"/>
  <c r="AD130" i="8"/>
  <c r="AB130" i="8"/>
  <c r="AA130" i="8"/>
  <c r="Z130" i="8"/>
  <c r="Y130" i="8"/>
  <c r="X130" i="8"/>
  <c r="W130" i="8"/>
  <c r="V130" i="8"/>
  <c r="T130" i="8"/>
  <c r="S130" i="8"/>
  <c r="R130" i="8"/>
  <c r="Q130" i="8"/>
  <c r="P130" i="8"/>
  <c r="O130" i="8"/>
  <c r="N130" i="8"/>
  <c r="K130" i="8"/>
  <c r="J130" i="8"/>
  <c r="I130" i="8"/>
  <c r="H130" i="8"/>
  <c r="G130" i="8"/>
  <c r="F130" i="8"/>
  <c r="E130" i="8"/>
  <c r="D130" i="8"/>
  <c r="C130" i="8"/>
  <c r="B130" i="8"/>
  <c r="BJ129" i="8"/>
  <c r="BH129" i="8"/>
  <c r="BG129" i="8"/>
  <c r="BF129" i="8"/>
  <c r="BE129" i="8"/>
  <c r="BD129" i="8"/>
  <c r="BC129" i="8"/>
  <c r="BB129" i="8"/>
  <c r="AY129" i="8"/>
  <c r="AX129" i="8"/>
  <c r="AW129" i="8"/>
  <c r="AV129" i="8"/>
  <c r="AT129" i="8"/>
  <c r="AS129" i="8"/>
  <c r="AR129" i="8"/>
  <c r="AQ129" i="8"/>
  <c r="AP129" i="8"/>
  <c r="AO129" i="8"/>
  <c r="AN129" i="8"/>
  <c r="AM129" i="8"/>
  <c r="AL129" i="8"/>
  <c r="AK129" i="8"/>
  <c r="AJ129" i="8"/>
  <c r="AI129" i="8"/>
  <c r="AH129" i="8"/>
  <c r="AG129" i="8"/>
  <c r="AF129" i="8"/>
  <c r="AE129" i="8"/>
  <c r="AD129" i="8"/>
  <c r="AB129" i="8"/>
  <c r="AA129" i="8"/>
  <c r="Z129" i="8"/>
  <c r="Y129" i="8"/>
  <c r="X129" i="8"/>
  <c r="W129" i="8"/>
  <c r="V129" i="8"/>
  <c r="T129" i="8"/>
  <c r="S129" i="8"/>
  <c r="R129" i="8"/>
  <c r="Q129" i="8"/>
  <c r="P129" i="8"/>
  <c r="O129" i="8"/>
  <c r="N129" i="8"/>
  <c r="K129" i="8"/>
  <c r="J129" i="8"/>
  <c r="I129" i="8"/>
  <c r="H129" i="8"/>
  <c r="G129" i="8"/>
  <c r="F129" i="8"/>
  <c r="E129" i="8"/>
  <c r="D129" i="8"/>
  <c r="C129" i="8"/>
  <c r="B129" i="8"/>
  <c r="BJ128" i="8"/>
  <c r="BH128" i="8"/>
  <c r="BG128" i="8"/>
  <c r="BF128" i="8"/>
  <c r="BE128" i="8"/>
  <c r="BD128" i="8"/>
  <c r="BC128" i="8"/>
  <c r="BB128" i="8"/>
  <c r="AY128" i="8"/>
  <c r="AX128" i="8"/>
  <c r="AW128" i="8"/>
  <c r="AV128" i="8"/>
  <c r="AT128" i="8"/>
  <c r="AS128" i="8"/>
  <c r="AR128" i="8"/>
  <c r="AQ128" i="8"/>
  <c r="AP128" i="8"/>
  <c r="AO128" i="8"/>
  <c r="AN128" i="8"/>
  <c r="AM128" i="8"/>
  <c r="AL128" i="8"/>
  <c r="AK128" i="8"/>
  <c r="AJ128" i="8"/>
  <c r="AI128" i="8"/>
  <c r="AH128" i="8"/>
  <c r="AG128" i="8"/>
  <c r="AF128" i="8"/>
  <c r="AE128" i="8"/>
  <c r="AD128" i="8"/>
  <c r="AB128" i="8"/>
  <c r="AA128" i="8"/>
  <c r="Z128" i="8"/>
  <c r="Y128" i="8"/>
  <c r="X128" i="8"/>
  <c r="W128" i="8"/>
  <c r="V128" i="8"/>
  <c r="T128" i="8"/>
  <c r="S128" i="8"/>
  <c r="R128" i="8"/>
  <c r="Q128" i="8"/>
  <c r="P128" i="8"/>
  <c r="O128" i="8"/>
  <c r="N128" i="8"/>
  <c r="K128" i="8"/>
  <c r="J128" i="8"/>
  <c r="I128" i="8"/>
  <c r="H128" i="8"/>
  <c r="G128" i="8"/>
  <c r="F128" i="8"/>
  <c r="E128" i="8"/>
  <c r="D128" i="8"/>
  <c r="C128" i="8"/>
  <c r="B128" i="8"/>
  <c r="BJ54" i="8"/>
  <c r="BH54" i="8"/>
  <c r="BG54" i="8"/>
  <c r="BF54" i="8"/>
  <c r="BE54" i="8"/>
  <c r="BD54" i="8"/>
  <c r="BC54" i="8"/>
  <c r="BB54" i="8"/>
  <c r="AY54" i="8"/>
  <c r="AX54" i="8"/>
  <c r="AW54" i="8"/>
  <c r="AV54" i="8"/>
  <c r="AT54" i="8"/>
  <c r="AS54" i="8"/>
  <c r="AR54" i="8"/>
  <c r="AQ54" i="8"/>
  <c r="AP54" i="8"/>
  <c r="AO54" i="8"/>
  <c r="AN54" i="8"/>
  <c r="AM54" i="8"/>
  <c r="AL54" i="8"/>
  <c r="AK54" i="8"/>
  <c r="AJ54" i="8"/>
  <c r="AI54" i="8"/>
  <c r="AH54" i="8"/>
  <c r="AG54" i="8"/>
  <c r="AF54" i="8"/>
  <c r="AE54" i="8"/>
  <c r="AD54" i="8"/>
  <c r="AB54" i="8"/>
  <c r="AA54" i="8"/>
  <c r="Z54" i="8"/>
  <c r="Y54" i="8"/>
  <c r="X54" i="8"/>
  <c r="W54" i="8"/>
  <c r="V54" i="8"/>
  <c r="T54" i="8"/>
  <c r="S54" i="8"/>
  <c r="R54" i="8"/>
  <c r="Q54" i="8"/>
  <c r="P54" i="8"/>
  <c r="O54" i="8"/>
  <c r="N54" i="8"/>
  <c r="K54" i="8"/>
  <c r="J54" i="8"/>
  <c r="I54" i="8"/>
  <c r="H54" i="8"/>
  <c r="G54" i="8"/>
  <c r="F54" i="8"/>
  <c r="E54" i="8"/>
  <c r="D54" i="8"/>
  <c r="C54" i="8"/>
  <c r="B54" i="8"/>
  <c r="BJ53" i="8"/>
  <c r="BH53" i="8"/>
  <c r="BG53" i="8"/>
  <c r="BF53" i="8"/>
  <c r="BE53" i="8"/>
  <c r="BD53" i="8"/>
  <c r="BC53" i="8"/>
  <c r="BB53" i="8"/>
  <c r="AY53" i="8"/>
  <c r="AX53" i="8"/>
  <c r="AW53" i="8"/>
  <c r="AV53" i="8"/>
  <c r="AT53" i="8"/>
  <c r="AS53" i="8"/>
  <c r="AR53" i="8"/>
  <c r="AQ53" i="8"/>
  <c r="AP53" i="8"/>
  <c r="AO53" i="8"/>
  <c r="AN53" i="8"/>
  <c r="AM53" i="8"/>
  <c r="AL53" i="8"/>
  <c r="AK53" i="8"/>
  <c r="AJ53" i="8"/>
  <c r="AI53" i="8"/>
  <c r="AH53" i="8"/>
  <c r="AG53" i="8"/>
  <c r="AF53" i="8"/>
  <c r="AE53" i="8"/>
  <c r="AD53" i="8"/>
  <c r="AB53" i="8"/>
  <c r="AA53" i="8"/>
  <c r="Z53" i="8"/>
  <c r="Y53" i="8"/>
  <c r="X53" i="8"/>
  <c r="W53" i="8"/>
  <c r="V53" i="8"/>
  <c r="T53" i="8"/>
  <c r="S53" i="8"/>
  <c r="R53" i="8"/>
  <c r="Q53" i="8"/>
  <c r="P53" i="8"/>
  <c r="O53" i="8"/>
  <c r="N53" i="8"/>
  <c r="K53" i="8"/>
  <c r="J53" i="8"/>
  <c r="I53" i="8"/>
  <c r="H53" i="8"/>
  <c r="G53" i="8"/>
  <c r="F53" i="8"/>
  <c r="E53" i="8"/>
  <c r="D53" i="8"/>
  <c r="C53" i="8"/>
  <c r="B53" i="8"/>
  <c r="BJ52" i="8"/>
  <c r="BH52" i="8"/>
  <c r="BG52" i="8"/>
  <c r="BF52" i="8"/>
  <c r="BE52" i="8"/>
  <c r="BD52" i="8"/>
  <c r="BC52" i="8"/>
  <c r="BB52" i="8"/>
  <c r="AY52" i="8"/>
  <c r="AX52" i="8"/>
  <c r="AW52" i="8"/>
  <c r="AV52" i="8"/>
  <c r="AT52" i="8"/>
  <c r="AS52" i="8"/>
  <c r="AR52" i="8"/>
  <c r="AQ52" i="8"/>
  <c r="AP52" i="8"/>
  <c r="AO52" i="8"/>
  <c r="AN52" i="8"/>
  <c r="AM52" i="8"/>
  <c r="AL52" i="8"/>
  <c r="AK52" i="8"/>
  <c r="AJ52" i="8"/>
  <c r="AI52" i="8"/>
  <c r="AH52" i="8"/>
  <c r="AG52" i="8"/>
  <c r="AF52" i="8"/>
  <c r="AE52" i="8"/>
  <c r="AD52" i="8"/>
  <c r="AB52" i="8"/>
  <c r="AA52" i="8"/>
  <c r="Z52" i="8"/>
  <c r="Y52" i="8"/>
  <c r="X52" i="8"/>
  <c r="W52" i="8"/>
  <c r="V52" i="8"/>
  <c r="T52" i="8"/>
  <c r="S52" i="8"/>
  <c r="R52" i="8"/>
  <c r="Q52" i="8"/>
  <c r="P52" i="8"/>
  <c r="O52" i="8"/>
  <c r="N52" i="8"/>
  <c r="K52" i="8"/>
  <c r="J52" i="8"/>
  <c r="I52" i="8"/>
  <c r="H52" i="8"/>
  <c r="G52" i="8"/>
  <c r="F52" i="8"/>
  <c r="E52" i="8"/>
  <c r="D52" i="8"/>
  <c r="C52" i="8"/>
  <c r="B52" i="8"/>
  <c r="BJ51" i="8"/>
  <c r="BH51" i="8"/>
  <c r="BG51" i="8"/>
  <c r="BF51" i="8"/>
  <c r="BE51" i="8"/>
  <c r="BD51" i="8"/>
  <c r="BC51" i="8"/>
  <c r="BB51" i="8"/>
  <c r="AY51" i="8"/>
  <c r="AX51" i="8"/>
  <c r="AW51" i="8"/>
  <c r="AV51" i="8"/>
  <c r="AT51" i="8"/>
  <c r="AS51" i="8"/>
  <c r="AR51" i="8"/>
  <c r="AQ51" i="8"/>
  <c r="AP51" i="8"/>
  <c r="AO51" i="8"/>
  <c r="AN51" i="8"/>
  <c r="AM51" i="8"/>
  <c r="AL51" i="8"/>
  <c r="AK51" i="8"/>
  <c r="AJ51" i="8"/>
  <c r="AI51" i="8"/>
  <c r="AH51" i="8"/>
  <c r="AG51" i="8"/>
  <c r="AF51" i="8"/>
  <c r="AE51" i="8"/>
  <c r="AD51" i="8"/>
  <c r="AB51" i="8"/>
  <c r="AA51" i="8"/>
  <c r="Z51" i="8"/>
  <c r="Y51" i="8"/>
  <c r="X51" i="8"/>
  <c r="W51" i="8"/>
  <c r="V51" i="8"/>
  <c r="T51" i="8"/>
  <c r="S51" i="8"/>
  <c r="R51" i="8"/>
  <c r="Q51" i="8"/>
  <c r="P51" i="8"/>
  <c r="O51" i="8"/>
  <c r="N51" i="8"/>
  <c r="K51" i="8"/>
  <c r="J51" i="8"/>
  <c r="I51" i="8"/>
  <c r="H51" i="8"/>
  <c r="G51" i="8"/>
  <c r="F51" i="8"/>
  <c r="E51" i="8"/>
  <c r="D51" i="8"/>
  <c r="C51" i="8"/>
  <c r="B51" i="8"/>
  <c r="BJ152" i="8"/>
  <c r="BH152" i="8"/>
  <c r="BG152" i="8"/>
  <c r="BF152" i="8"/>
  <c r="BE152" i="8"/>
  <c r="BD152" i="8"/>
  <c r="BC152" i="8"/>
  <c r="BB152" i="8"/>
  <c r="AY152" i="8"/>
  <c r="AX152" i="8"/>
  <c r="AW152" i="8"/>
  <c r="AV152" i="8"/>
  <c r="AT152" i="8"/>
  <c r="AS152" i="8"/>
  <c r="AR152" i="8"/>
  <c r="AQ152" i="8"/>
  <c r="AP152" i="8"/>
  <c r="AO152" i="8"/>
  <c r="AN152" i="8"/>
  <c r="AM152" i="8"/>
  <c r="AL152" i="8"/>
  <c r="AK152" i="8"/>
  <c r="AJ152" i="8"/>
  <c r="AI152" i="8"/>
  <c r="AH152" i="8"/>
  <c r="AG152" i="8"/>
  <c r="AF152" i="8"/>
  <c r="AE152" i="8"/>
  <c r="AD152" i="8"/>
  <c r="AB152" i="8"/>
  <c r="AA152" i="8"/>
  <c r="Z152" i="8"/>
  <c r="Y152" i="8"/>
  <c r="X152" i="8"/>
  <c r="W152" i="8"/>
  <c r="V152" i="8"/>
  <c r="T152" i="8"/>
  <c r="S152" i="8"/>
  <c r="R152" i="8"/>
  <c r="Q152" i="8"/>
  <c r="P152" i="8"/>
  <c r="O152" i="8"/>
  <c r="N152" i="8"/>
  <c r="K152" i="8"/>
  <c r="J152" i="8"/>
  <c r="I152" i="8"/>
  <c r="H152" i="8"/>
  <c r="G152" i="8"/>
  <c r="F152" i="8"/>
  <c r="E152" i="8"/>
  <c r="D152" i="8"/>
  <c r="C152" i="8"/>
  <c r="B152" i="8"/>
  <c r="BJ151" i="8"/>
  <c r="BH151" i="8"/>
  <c r="BG151" i="8"/>
  <c r="BF151" i="8"/>
  <c r="BE151" i="8"/>
  <c r="BD151" i="8"/>
  <c r="BC151" i="8"/>
  <c r="BB151" i="8"/>
  <c r="AY151" i="8"/>
  <c r="AX151" i="8"/>
  <c r="AW151" i="8"/>
  <c r="AV151" i="8"/>
  <c r="AT151" i="8"/>
  <c r="AS151" i="8"/>
  <c r="AR151" i="8"/>
  <c r="AQ151" i="8"/>
  <c r="AP151" i="8"/>
  <c r="AO151" i="8"/>
  <c r="AN151" i="8"/>
  <c r="AM151" i="8"/>
  <c r="AL151" i="8"/>
  <c r="AK151" i="8"/>
  <c r="AJ151" i="8"/>
  <c r="AI151" i="8"/>
  <c r="AH151" i="8"/>
  <c r="AG151" i="8"/>
  <c r="AF151" i="8"/>
  <c r="AE151" i="8"/>
  <c r="AD151" i="8"/>
  <c r="AB151" i="8"/>
  <c r="AA151" i="8"/>
  <c r="Z151" i="8"/>
  <c r="Y151" i="8"/>
  <c r="X151" i="8"/>
  <c r="W151" i="8"/>
  <c r="V151" i="8"/>
  <c r="T151" i="8"/>
  <c r="S151" i="8"/>
  <c r="R151" i="8"/>
  <c r="Q151" i="8"/>
  <c r="P151" i="8"/>
  <c r="O151" i="8"/>
  <c r="N151" i="8"/>
  <c r="K151" i="8"/>
  <c r="J151" i="8"/>
  <c r="I151" i="8"/>
  <c r="H151" i="8"/>
  <c r="G151" i="8"/>
  <c r="F151" i="8"/>
  <c r="E151" i="8"/>
  <c r="D151" i="8"/>
  <c r="C151" i="8"/>
  <c r="B151" i="8"/>
  <c r="BJ127" i="8"/>
  <c r="BH127" i="8"/>
  <c r="BG127" i="8"/>
  <c r="BF127" i="8"/>
  <c r="BE127" i="8"/>
  <c r="BD127" i="8"/>
  <c r="BC127" i="8"/>
  <c r="BB127" i="8"/>
  <c r="AY127" i="8"/>
  <c r="AX127" i="8"/>
  <c r="AW127" i="8"/>
  <c r="AV127" i="8"/>
  <c r="AT127" i="8"/>
  <c r="AS127" i="8"/>
  <c r="AR127" i="8"/>
  <c r="AQ127" i="8"/>
  <c r="AP127" i="8"/>
  <c r="AO127" i="8"/>
  <c r="AN127" i="8"/>
  <c r="AM127" i="8"/>
  <c r="AL127" i="8"/>
  <c r="AK127" i="8"/>
  <c r="AJ127" i="8"/>
  <c r="AI127" i="8"/>
  <c r="AH127" i="8"/>
  <c r="AG127" i="8"/>
  <c r="AF127" i="8"/>
  <c r="AE127" i="8"/>
  <c r="AD127" i="8"/>
  <c r="AB127" i="8"/>
  <c r="AA127" i="8"/>
  <c r="Z127" i="8"/>
  <c r="Y127" i="8"/>
  <c r="X127" i="8"/>
  <c r="W127" i="8"/>
  <c r="V127" i="8"/>
  <c r="T127" i="8"/>
  <c r="S127" i="8"/>
  <c r="R127" i="8"/>
  <c r="Q127" i="8"/>
  <c r="P127" i="8"/>
  <c r="O127" i="8"/>
  <c r="N127" i="8"/>
  <c r="K127" i="8"/>
  <c r="J127" i="8"/>
  <c r="I127" i="8"/>
  <c r="H127" i="8"/>
  <c r="G127" i="8"/>
  <c r="F127" i="8"/>
  <c r="E127" i="8"/>
  <c r="D127" i="8"/>
  <c r="C127" i="8"/>
  <c r="B127" i="8"/>
  <c r="BJ126" i="8"/>
  <c r="BH126" i="8"/>
  <c r="BG126" i="8"/>
  <c r="BF126" i="8"/>
  <c r="BE126" i="8"/>
  <c r="BD126" i="8"/>
  <c r="BC126" i="8"/>
  <c r="BB126" i="8"/>
  <c r="AY126" i="8"/>
  <c r="AX126" i="8"/>
  <c r="AW126" i="8"/>
  <c r="AV126" i="8"/>
  <c r="AT126" i="8"/>
  <c r="AS126" i="8"/>
  <c r="AR126" i="8"/>
  <c r="AQ126" i="8"/>
  <c r="AP126" i="8"/>
  <c r="AO126" i="8"/>
  <c r="AN126" i="8"/>
  <c r="AM126" i="8"/>
  <c r="AL126" i="8"/>
  <c r="AK126" i="8"/>
  <c r="AJ126" i="8"/>
  <c r="AI126" i="8"/>
  <c r="AH126" i="8"/>
  <c r="AG126" i="8"/>
  <c r="AF126" i="8"/>
  <c r="AE126" i="8"/>
  <c r="AD126" i="8"/>
  <c r="AB126" i="8"/>
  <c r="AA126" i="8"/>
  <c r="Z126" i="8"/>
  <c r="Y126" i="8"/>
  <c r="X126" i="8"/>
  <c r="W126" i="8"/>
  <c r="V126" i="8"/>
  <c r="T126" i="8"/>
  <c r="S126" i="8"/>
  <c r="R126" i="8"/>
  <c r="Q126" i="8"/>
  <c r="P126" i="8"/>
  <c r="O126" i="8"/>
  <c r="N126" i="8"/>
  <c r="K126" i="8"/>
  <c r="J126" i="8"/>
  <c r="I126" i="8"/>
  <c r="H126" i="8"/>
  <c r="G126" i="8"/>
  <c r="F126" i="8"/>
  <c r="E126" i="8"/>
  <c r="D126" i="8"/>
  <c r="C126" i="8"/>
  <c r="B126" i="8"/>
  <c r="BJ78" i="8"/>
  <c r="BH78" i="8"/>
  <c r="BG78" i="8"/>
  <c r="BF78" i="8"/>
  <c r="BE78" i="8"/>
  <c r="BD78" i="8"/>
  <c r="BC78" i="8"/>
  <c r="BB78" i="8"/>
  <c r="AY78" i="8"/>
  <c r="AX78" i="8"/>
  <c r="AW78" i="8"/>
  <c r="AV78" i="8"/>
  <c r="AT78" i="8"/>
  <c r="AS78" i="8"/>
  <c r="AR78" i="8"/>
  <c r="AQ78" i="8"/>
  <c r="AP78" i="8"/>
  <c r="AO78" i="8"/>
  <c r="AN78" i="8"/>
  <c r="AM78" i="8"/>
  <c r="AL78" i="8"/>
  <c r="AK78" i="8"/>
  <c r="AJ78" i="8"/>
  <c r="AI78" i="8"/>
  <c r="AH78" i="8"/>
  <c r="AG78" i="8"/>
  <c r="AF78" i="8"/>
  <c r="AE78" i="8"/>
  <c r="AD78" i="8"/>
  <c r="AB78" i="8"/>
  <c r="AA78" i="8"/>
  <c r="Z78" i="8"/>
  <c r="Y78" i="8"/>
  <c r="X78" i="8"/>
  <c r="W78" i="8"/>
  <c r="V78" i="8"/>
  <c r="T78" i="8"/>
  <c r="S78" i="8"/>
  <c r="R78" i="8"/>
  <c r="Q78" i="8"/>
  <c r="P78" i="8"/>
  <c r="O78" i="8"/>
  <c r="N78" i="8"/>
  <c r="K78" i="8"/>
  <c r="J78" i="8"/>
  <c r="I78" i="8"/>
  <c r="H78" i="8"/>
  <c r="G78" i="8"/>
  <c r="F78" i="8"/>
  <c r="E78" i="8"/>
  <c r="D78" i="8"/>
  <c r="C78" i="8"/>
  <c r="B78" i="8"/>
  <c r="BJ77" i="8"/>
  <c r="BH77" i="8"/>
  <c r="BG77" i="8"/>
  <c r="BF77" i="8"/>
  <c r="BE77" i="8"/>
  <c r="BD77" i="8"/>
  <c r="BC77" i="8"/>
  <c r="BB77" i="8"/>
  <c r="AY77" i="8"/>
  <c r="AX77" i="8"/>
  <c r="AW77" i="8"/>
  <c r="AV77" i="8"/>
  <c r="AT77" i="8"/>
  <c r="AS77" i="8"/>
  <c r="AR77" i="8"/>
  <c r="AQ77" i="8"/>
  <c r="AP77" i="8"/>
  <c r="AO77" i="8"/>
  <c r="AN77" i="8"/>
  <c r="AM77" i="8"/>
  <c r="AL77" i="8"/>
  <c r="AK77" i="8"/>
  <c r="AJ77" i="8"/>
  <c r="AI77" i="8"/>
  <c r="AH77" i="8"/>
  <c r="AG77" i="8"/>
  <c r="AF77" i="8"/>
  <c r="AE77" i="8"/>
  <c r="AD77" i="8"/>
  <c r="AB77" i="8"/>
  <c r="AA77" i="8"/>
  <c r="Z77" i="8"/>
  <c r="Y77" i="8"/>
  <c r="X77" i="8"/>
  <c r="W77" i="8"/>
  <c r="V77" i="8"/>
  <c r="T77" i="8"/>
  <c r="S77" i="8"/>
  <c r="R77" i="8"/>
  <c r="Q77" i="8"/>
  <c r="P77" i="8"/>
  <c r="O77" i="8"/>
  <c r="N77" i="8"/>
  <c r="K77" i="8"/>
  <c r="J77" i="8"/>
  <c r="I77" i="8"/>
  <c r="H77" i="8"/>
  <c r="G77" i="8"/>
  <c r="F77" i="8"/>
  <c r="E77" i="8"/>
  <c r="D77" i="8"/>
  <c r="C77" i="8"/>
  <c r="B77" i="8"/>
  <c r="BJ100" i="8"/>
  <c r="BH100" i="8"/>
  <c r="BG100" i="8"/>
  <c r="BF100" i="8"/>
  <c r="BE100" i="8"/>
  <c r="BD100" i="8"/>
  <c r="BC100" i="8"/>
  <c r="BB100" i="8"/>
  <c r="AY100" i="8"/>
  <c r="AX100" i="8"/>
  <c r="AW100" i="8"/>
  <c r="AV100" i="8"/>
  <c r="AT100" i="8"/>
  <c r="AS100" i="8"/>
  <c r="AR100" i="8"/>
  <c r="AQ100" i="8"/>
  <c r="AP100" i="8"/>
  <c r="AO100" i="8"/>
  <c r="AN100" i="8"/>
  <c r="AM100" i="8"/>
  <c r="AL100" i="8"/>
  <c r="AK100" i="8"/>
  <c r="AJ100" i="8"/>
  <c r="AI100" i="8"/>
  <c r="AH100" i="8"/>
  <c r="AG100" i="8"/>
  <c r="AF100" i="8"/>
  <c r="AE100" i="8"/>
  <c r="AD100" i="8"/>
  <c r="AB100" i="8"/>
  <c r="AA100" i="8"/>
  <c r="Z100" i="8"/>
  <c r="Y100" i="8"/>
  <c r="X100" i="8"/>
  <c r="W100" i="8"/>
  <c r="V100" i="8"/>
  <c r="T100" i="8"/>
  <c r="S100" i="8"/>
  <c r="R100" i="8"/>
  <c r="Q100" i="8"/>
  <c r="P100" i="8"/>
  <c r="O100" i="8"/>
  <c r="N100" i="8"/>
  <c r="K100" i="8"/>
  <c r="J100" i="8"/>
  <c r="I100" i="8"/>
  <c r="H100" i="8"/>
  <c r="G100" i="8"/>
  <c r="F100" i="8"/>
  <c r="E100" i="8"/>
  <c r="D100" i="8"/>
  <c r="C100" i="8"/>
  <c r="B100" i="8"/>
  <c r="BJ99" i="8"/>
  <c r="BH99" i="8"/>
  <c r="BG99" i="8"/>
  <c r="BF99" i="8"/>
  <c r="BE99" i="8"/>
  <c r="BD99" i="8"/>
  <c r="BC99" i="8"/>
  <c r="BB99" i="8"/>
  <c r="AY99" i="8"/>
  <c r="AX99" i="8"/>
  <c r="AW99" i="8"/>
  <c r="AV99" i="8"/>
  <c r="AT99" i="8"/>
  <c r="AS99" i="8"/>
  <c r="AR99" i="8"/>
  <c r="AQ99" i="8"/>
  <c r="AP99" i="8"/>
  <c r="AO99" i="8"/>
  <c r="AN99" i="8"/>
  <c r="AM99" i="8"/>
  <c r="AL99" i="8"/>
  <c r="AK99" i="8"/>
  <c r="AJ99" i="8"/>
  <c r="AI99" i="8"/>
  <c r="AH99" i="8"/>
  <c r="AG99" i="8"/>
  <c r="AF99" i="8"/>
  <c r="AE99" i="8"/>
  <c r="AD99" i="8"/>
  <c r="AB99" i="8"/>
  <c r="AA99" i="8"/>
  <c r="Z99" i="8"/>
  <c r="Y99" i="8"/>
  <c r="X99" i="8"/>
  <c r="W99" i="8"/>
  <c r="V99" i="8"/>
  <c r="T99" i="8"/>
  <c r="S99" i="8"/>
  <c r="R99" i="8"/>
  <c r="Q99" i="8"/>
  <c r="P99" i="8"/>
  <c r="O99" i="8"/>
  <c r="N99" i="8"/>
  <c r="K99" i="8"/>
  <c r="J99" i="8"/>
  <c r="I99" i="8"/>
  <c r="H99" i="8"/>
  <c r="G99" i="8"/>
  <c r="F99" i="8"/>
  <c r="E99" i="8"/>
  <c r="D99" i="8"/>
  <c r="C99" i="8"/>
  <c r="B99" i="8"/>
  <c r="BJ76" i="8"/>
  <c r="BH76" i="8"/>
  <c r="BG76" i="8"/>
  <c r="BF76" i="8"/>
  <c r="BE76" i="8"/>
  <c r="BD76" i="8"/>
  <c r="BC76" i="8"/>
  <c r="BB76" i="8"/>
  <c r="AY76" i="8"/>
  <c r="AX76" i="8"/>
  <c r="AW76" i="8"/>
  <c r="AV76" i="8"/>
  <c r="AT76" i="8"/>
  <c r="AS76" i="8"/>
  <c r="AR76" i="8"/>
  <c r="AQ76" i="8"/>
  <c r="AP76" i="8"/>
  <c r="AO76" i="8"/>
  <c r="AN76" i="8"/>
  <c r="AM76" i="8"/>
  <c r="AL76" i="8"/>
  <c r="AK76" i="8"/>
  <c r="AJ76" i="8"/>
  <c r="AI76" i="8"/>
  <c r="AH76" i="8"/>
  <c r="AG76" i="8"/>
  <c r="AF76" i="8"/>
  <c r="AE76" i="8"/>
  <c r="AD76" i="8"/>
  <c r="AB76" i="8"/>
  <c r="AA76" i="8"/>
  <c r="Z76" i="8"/>
  <c r="Y76" i="8"/>
  <c r="X76" i="8"/>
  <c r="W76" i="8"/>
  <c r="V76" i="8"/>
  <c r="T76" i="8"/>
  <c r="S76" i="8"/>
  <c r="R76" i="8"/>
  <c r="Q76" i="8"/>
  <c r="P76" i="8"/>
  <c r="O76" i="8"/>
  <c r="N76" i="8"/>
  <c r="K76" i="8"/>
  <c r="J76" i="8"/>
  <c r="I76" i="8"/>
  <c r="H76" i="8"/>
  <c r="G76" i="8"/>
  <c r="F76" i="8"/>
  <c r="E76" i="8"/>
  <c r="D76" i="8"/>
  <c r="C76" i="8"/>
  <c r="B76" i="8"/>
  <c r="BJ75" i="8"/>
  <c r="BH75" i="8"/>
  <c r="BG75" i="8"/>
  <c r="BF75" i="8"/>
  <c r="BE75" i="8"/>
  <c r="BD75" i="8"/>
  <c r="BC75" i="8"/>
  <c r="BB75" i="8"/>
  <c r="AY75" i="8"/>
  <c r="AX75" i="8"/>
  <c r="AW75" i="8"/>
  <c r="AV75" i="8"/>
  <c r="AT75" i="8"/>
  <c r="AS75" i="8"/>
  <c r="AR75" i="8"/>
  <c r="AQ75" i="8"/>
  <c r="AP75" i="8"/>
  <c r="AO75" i="8"/>
  <c r="AN75" i="8"/>
  <c r="AM75" i="8"/>
  <c r="AL75" i="8"/>
  <c r="AK75" i="8"/>
  <c r="AJ75" i="8"/>
  <c r="AI75" i="8"/>
  <c r="AH75" i="8"/>
  <c r="AG75" i="8"/>
  <c r="AF75" i="8"/>
  <c r="AE75" i="8"/>
  <c r="AD75" i="8"/>
  <c r="AB75" i="8"/>
  <c r="AA75" i="8"/>
  <c r="Z75" i="8"/>
  <c r="Y75" i="8"/>
  <c r="X75" i="8"/>
  <c r="W75" i="8"/>
  <c r="V75" i="8"/>
  <c r="T75" i="8"/>
  <c r="S75" i="8"/>
  <c r="R75" i="8"/>
  <c r="Q75" i="8"/>
  <c r="P75" i="8"/>
  <c r="O75" i="8"/>
  <c r="N75" i="8"/>
  <c r="K75" i="8"/>
  <c r="J75" i="8"/>
  <c r="I75" i="8"/>
  <c r="H75" i="8"/>
  <c r="G75" i="8"/>
  <c r="F75" i="8"/>
  <c r="E75" i="8"/>
  <c r="D75" i="8"/>
  <c r="C75" i="8"/>
  <c r="B75" i="8"/>
  <c r="BJ98" i="8"/>
  <c r="BH98" i="8"/>
  <c r="BG98" i="8"/>
  <c r="BF98" i="8"/>
  <c r="BE98" i="8"/>
  <c r="BD98" i="8"/>
  <c r="BC98" i="8"/>
  <c r="BB98" i="8"/>
  <c r="AY98" i="8"/>
  <c r="AX98" i="8"/>
  <c r="AW98" i="8"/>
  <c r="AV98" i="8"/>
  <c r="AT98" i="8"/>
  <c r="AS98" i="8"/>
  <c r="AR98" i="8"/>
  <c r="AQ98" i="8"/>
  <c r="AP98" i="8"/>
  <c r="AO98" i="8"/>
  <c r="AN98" i="8"/>
  <c r="AM98" i="8"/>
  <c r="AL98" i="8"/>
  <c r="AK98" i="8"/>
  <c r="AJ98" i="8"/>
  <c r="AI98" i="8"/>
  <c r="AH98" i="8"/>
  <c r="AG98" i="8"/>
  <c r="AF98" i="8"/>
  <c r="AE98" i="8"/>
  <c r="AD98" i="8"/>
  <c r="AB98" i="8"/>
  <c r="AA98" i="8"/>
  <c r="Z98" i="8"/>
  <c r="Y98" i="8"/>
  <c r="X98" i="8"/>
  <c r="W98" i="8"/>
  <c r="V98" i="8"/>
  <c r="T98" i="8"/>
  <c r="S98" i="8"/>
  <c r="R98" i="8"/>
  <c r="Q98" i="8"/>
  <c r="P98" i="8"/>
  <c r="O98" i="8"/>
  <c r="N98" i="8"/>
  <c r="K98" i="8"/>
  <c r="J98" i="8"/>
  <c r="I98" i="8"/>
  <c r="H98" i="8"/>
  <c r="G98" i="8"/>
  <c r="F98" i="8"/>
  <c r="E98" i="8"/>
  <c r="D98" i="8"/>
  <c r="C98" i="8"/>
  <c r="B98" i="8"/>
  <c r="BJ97" i="8"/>
  <c r="BH97" i="8"/>
  <c r="BG97" i="8"/>
  <c r="BF97" i="8"/>
  <c r="BE97" i="8"/>
  <c r="BD97" i="8"/>
  <c r="BC97" i="8"/>
  <c r="BB97" i="8"/>
  <c r="AY97" i="8"/>
  <c r="AX97" i="8"/>
  <c r="AW97" i="8"/>
  <c r="AV97" i="8"/>
  <c r="AT97" i="8"/>
  <c r="AS97" i="8"/>
  <c r="AR97" i="8"/>
  <c r="AQ97" i="8"/>
  <c r="AP97" i="8"/>
  <c r="AO97" i="8"/>
  <c r="AN97" i="8"/>
  <c r="AM97" i="8"/>
  <c r="AL97" i="8"/>
  <c r="AK97" i="8"/>
  <c r="AJ97" i="8"/>
  <c r="AI97" i="8"/>
  <c r="AH97" i="8"/>
  <c r="AG97" i="8"/>
  <c r="AF97" i="8"/>
  <c r="AE97" i="8"/>
  <c r="AD97" i="8"/>
  <c r="AB97" i="8"/>
  <c r="AA97" i="8"/>
  <c r="Z97" i="8"/>
  <c r="Y97" i="8"/>
  <c r="X97" i="8"/>
  <c r="W97" i="8"/>
  <c r="V97" i="8"/>
  <c r="T97" i="8"/>
  <c r="S97" i="8"/>
  <c r="R97" i="8"/>
  <c r="Q97" i="8"/>
  <c r="P97" i="8"/>
  <c r="O97" i="8"/>
  <c r="N97" i="8"/>
  <c r="K97" i="8"/>
  <c r="J97" i="8"/>
  <c r="I97" i="8"/>
  <c r="H97" i="8"/>
  <c r="G97" i="8"/>
  <c r="F97" i="8"/>
  <c r="E97" i="8"/>
  <c r="D97" i="8"/>
  <c r="C97" i="8"/>
  <c r="B97" i="8"/>
  <c r="BJ48" i="8"/>
  <c r="BH48" i="8"/>
  <c r="BG48" i="8"/>
  <c r="BF48" i="8"/>
  <c r="BE48" i="8"/>
  <c r="BD48" i="8"/>
  <c r="BC48" i="8"/>
  <c r="BB48" i="8"/>
  <c r="AY48" i="8"/>
  <c r="AX48" i="8"/>
  <c r="AW48" i="8"/>
  <c r="AV48" i="8"/>
  <c r="AT48" i="8"/>
  <c r="AS48" i="8"/>
  <c r="AR48" i="8"/>
  <c r="AQ48" i="8"/>
  <c r="AP48" i="8"/>
  <c r="AO48" i="8"/>
  <c r="AN48" i="8"/>
  <c r="AM48" i="8"/>
  <c r="AL48" i="8"/>
  <c r="AK48" i="8"/>
  <c r="AJ48" i="8"/>
  <c r="AI48" i="8"/>
  <c r="AH48" i="8"/>
  <c r="AG48" i="8"/>
  <c r="AF48" i="8"/>
  <c r="AE48" i="8"/>
  <c r="AD48" i="8"/>
  <c r="AB48" i="8"/>
  <c r="AA48" i="8"/>
  <c r="Z48" i="8"/>
  <c r="Y48" i="8"/>
  <c r="X48" i="8"/>
  <c r="W48" i="8"/>
  <c r="V48" i="8"/>
  <c r="T48" i="8"/>
  <c r="S48" i="8"/>
  <c r="R48" i="8"/>
  <c r="Q48" i="8"/>
  <c r="P48" i="8"/>
  <c r="O48" i="8"/>
  <c r="N48" i="8"/>
  <c r="K48" i="8"/>
  <c r="J48" i="8"/>
  <c r="I48" i="8"/>
  <c r="H48" i="8"/>
  <c r="G48" i="8"/>
  <c r="F48" i="8"/>
  <c r="E48" i="8"/>
  <c r="D48" i="8"/>
  <c r="C48" i="8"/>
  <c r="B48" i="8"/>
  <c r="BJ47" i="8"/>
  <c r="BH47" i="8"/>
  <c r="BG47" i="8"/>
  <c r="BF47" i="8"/>
  <c r="BE47" i="8"/>
  <c r="BD47" i="8"/>
  <c r="BC47" i="8"/>
  <c r="BB47" i="8"/>
  <c r="AY47" i="8"/>
  <c r="AX47" i="8"/>
  <c r="AW47" i="8"/>
  <c r="AV47" i="8"/>
  <c r="AT47" i="8"/>
  <c r="AS47" i="8"/>
  <c r="AR47" i="8"/>
  <c r="AQ47" i="8"/>
  <c r="AP47" i="8"/>
  <c r="AO47" i="8"/>
  <c r="AN47" i="8"/>
  <c r="AM47" i="8"/>
  <c r="AL47" i="8"/>
  <c r="AK47" i="8"/>
  <c r="AJ47" i="8"/>
  <c r="AI47" i="8"/>
  <c r="AH47" i="8"/>
  <c r="AG47" i="8"/>
  <c r="AF47" i="8"/>
  <c r="AE47" i="8"/>
  <c r="AD47" i="8"/>
  <c r="AB47" i="8"/>
  <c r="AA47" i="8"/>
  <c r="Z47" i="8"/>
  <c r="Y47" i="8"/>
  <c r="X47" i="8"/>
  <c r="W47" i="8"/>
  <c r="V47" i="8"/>
  <c r="T47" i="8"/>
  <c r="S47" i="8"/>
  <c r="R47" i="8"/>
  <c r="Q47" i="8"/>
  <c r="P47" i="8"/>
  <c r="O47" i="8"/>
  <c r="N47" i="8"/>
  <c r="K47" i="8"/>
  <c r="J47" i="8"/>
  <c r="I47" i="8"/>
  <c r="H47" i="8"/>
  <c r="G47" i="8"/>
  <c r="F47" i="8"/>
  <c r="E47" i="8"/>
  <c r="D47" i="8"/>
  <c r="C47" i="8"/>
  <c r="B47" i="8"/>
  <c r="BJ46" i="8"/>
  <c r="BH46" i="8"/>
  <c r="BG46" i="8"/>
  <c r="BF46" i="8"/>
  <c r="BE46" i="8"/>
  <c r="BD46" i="8"/>
  <c r="BC46" i="8"/>
  <c r="BB46" i="8"/>
  <c r="AY46" i="8"/>
  <c r="AX46" i="8"/>
  <c r="AW46" i="8"/>
  <c r="AV46" i="8"/>
  <c r="AT46" i="8"/>
  <c r="AS46" i="8"/>
  <c r="AR46" i="8"/>
  <c r="AQ46" i="8"/>
  <c r="AP46" i="8"/>
  <c r="AO46" i="8"/>
  <c r="AN46" i="8"/>
  <c r="AM46" i="8"/>
  <c r="AL46" i="8"/>
  <c r="AK46" i="8"/>
  <c r="AJ46" i="8"/>
  <c r="AI46" i="8"/>
  <c r="AH46" i="8"/>
  <c r="AG46" i="8"/>
  <c r="AF46" i="8"/>
  <c r="AE46" i="8"/>
  <c r="AD46" i="8"/>
  <c r="AB46" i="8"/>
  <c r="AA46" i="8"/>
  <c r="Z46" i="8"/>
  <c r="Y46" i="8"/>
  <c r="X46" i="8"/>
  <c r="W46" i="8"/>
  <c r="V46" i="8"/>
  <c r="T46" i="8"/>
  <c r="S46" i="8"/>
  <c r="R46" i="8"/>
  <c r="Q46" i="8"/>
  <c r="P46" i="8"/>
  <c r="O46" i="8"/>
  <c r="N46" i="8"/>
  <c r="K46" i="8"/>
  <c r="J46" i="8"/>
  <c r="I46" i="8"/>
  <c r="H46" i="8"/>
  <c r="G46" i="8"/>
  <c r="F46" i="8"/>
  <c r="E46" i="8"/>
  <c r="D46" i="8"/>
  <c r="C46" i="8"/>
  <c r="B46" i="8"/>
  <c r="BJ45" i="8"/>
  <c r="BH45" i="8"/>
  <c r="BG45" i="8"/>
  <c r="BF45" i="8"/>
  <c r="BE45" i="8"/>
  <c r="BD45" i="8"/>
  <c r="BC45" i="8"/>
  <c r="BB45" i="8"/>
  <c r="AY45" i="8"/>
  <c r="AX45" i="8"/>
  <c r="AW45" i="8"/>
  <c r="AV45" i="8"/>
  <c r="AT45" i="8"/>
  <c r="AS45" i="8"/>
  <c r="AR45" i="8"/>
  <c r="AQ45" i="8"/>
  <c r="AP45" i="8"/>
  <c r="AO45" i="8"/>
  <c r="AN45" i="8"/>
  <c r="AM45" i="8"/>
  <c r="AL45" i="8"/>
  <c r="AK45" i="8"/>
  <c r="AJ45" i="8"/>
  <c r="AI45" i="8"/>
  <c r="AH45" i="8"/>
  <c r="AG45" i="8"/>
  <c r="AF45" i="8"/>
  <c r="AE45" i="8"/>
  <c r="AD45" i="8"/>
  <c r="AB45" i="8"/>
  <c r="AA45" i="8"/>
  <c r="Z45" i="8"/>
  <c r="Y45" i="8"/>
  <c r="X45" i="8"/>
  <c r="W45" i="8"/>
  <c r="V45" i="8"/>
  <c r="T45" i="8"/>
  <c r="S45" i="8"/>
  <c r="R45" i="8"/>
  <c r="Q45" i="8"/>
  <c r="P45" i="8"/>
  <c r="O45" i="8"/>
  <c r="N45" i="8"/>
  <c r="K45" i="8"/>
  <c r="J45" i="8"/>
  <c r="I45" i="8"/>
  <c r="H45" i="8"/>
  <c r="G45" i="8"/>
  <c r="F45" i="8"/>
  <c r="E45" i="8"/>
  <c r="D45" i="8"/>
  <c r="C45" i="8"/>
  <c r="B45" i="8"/>
  <c r="BT44" i="8"/>
  <c r="BJ44" i="8"/>
  <c r="BH44" i="8"/>
  <c r="BG44" i="8"/>
  <c r="BF44" i="8"/>
  <c r="BE44" i="8"/>
  <c r="BD44" i="8"/>
  <c r="BC44" i="8"/>
  <c r="BB44" i="8"/>
  <c r="AY44" i="8"/>
  <c r="AX44" i="8"/>
  <c r="AW44" i="8"/>
  <c r="AV44" i="8"/>
  <c r="AT44" i="8"/>
  <c r="AS44" i="8"/>
  <c r="AR44" i="8"/>
  <c r="AQ44" i="8"/>
  <c r="AP44" i="8"/>
  <c r="AO44" i="8"/>
  <c r="AN44" i="8"/>
  <c r="AM44" i="8"/>
  <c r="AL44" i="8"/>
  <c r="AK44" i="8"/>
  <c r="AJ44" i="8"/>
  <c r="AI44" i="8"/>
  <c r="AH44" i="8"/>
  <c r="AG44" i="8"/>
  <c r="AF44" i="8"/>
  <c r="AE44" i="8"/>
  <c r="AD44" i="8"/>
  <c r="AB44" i="8"/>
  <c r="AA44" i="8"/>
  <c r="Z44" i="8"/>
  <c r="Y44" i="8"/>
  <c r="X44" i="8"/>
  <c r="W44" i="8"/>
  <c r="V44" i="8"/>
  <c r="T44" i="8"/>
  <c r="S44" i="8"/>
  <c r="R44" i="8"/>
  <c r="Q44" i="8"/>
  <c r="P44" i="8"/>
  <c r="O44" i="8"/>
  <c r="N44" i="8"/>
  <c r="K44" i="8"/>
  <c r="J44" i="8"/>
  <c r="I44" i="8"/>
  <c r="H44" i="8"/>
  <c r="G44" i="8"/>
  <c r="F44" i="8"/>
  <c r="E44" i="8"/>
  <c r="D44" i="8"/>
  <c r="C44" i="8"/>
  <c r="B44" i="8"/>
  <c r="BT125" i="8"/>
  <c r="BJ125" i="8"/>
  <c r="BH125" i="8"/>
  <c r="BG125" i="8"/>
  <c r="BF125" i="8"/>
  <c r="BE125" i="8"/>
  <c r="BD125" i="8"/>
  <c r="BC125" i="8"/>
  <c r="BB125" i="8"/>
  <c r="AY125" i="8"/>
  <c r="AX125" i="8"/>
  <c r="AW125" i="8"/>
  <c r="AV125" i="8"/>
  <c r="AT125" i="8"/>
  <c r="AS125" i="8"/>
  <c r="AR125" i="8"/>
  <c r="AQ125" i="8"/>
  <c r="AP125" i="8"/>
  <c r="AO125" i="8"/>
  <c r="AN125" i="8"/>
  <c r="AM125" i="8"/>
  <c r="AL125" i="8"/>
  <c r="AK125" i="8"/>
  <c r="AJ125" i="8"/>
  <c r="AI125" i="8"/>
  <c r="AH125" i="8"/>
  <c r="AG125" i="8"/>
  <c r="AF125" i="8"/>
  <c r="AE125" i="8"/>
  <c r="AD125" i="8"/>
  <c r="AB125" i="8"/>
  <c r="AA125" i="8"/>
  <c r="Z125" i="8"/>
  <c r="Y125" i="8"/>
  <c r="X125" i="8"/>
  <c r="W125" i="8"/>
  <c r="V125" i="8"/>
  <c r="T125" i="8"/>
  <c r="S125" i="8"/>
  <c r="R125" i="8"/>
  <c r="Q125" i="8"/>
  <c r="P125" i="8"/>
  <c r="O125" i="8"/>
  <c r="N125" i="8"/>
  <c r="K125" i="8"/>
  <c r="J125" i="8"/>
  <c r="I125" i="8"/>
  <c r="H125" i="8"/>
  <c r="G125" i="8"/>
  <c r="F125" i="8"/>
  <c r="E125" i="8"/>
  <c r="D125" i="8"/>
  <c r="C125" i="8"/>
  <c r="B125" i="8"/>
  <c r="BT43" i="8"/>
  <c r="BJ43" i="8"/>
  <c r="BH43" i="8"/>
  <c r="BG43" i="8"/>
  <c r="BF43" i="8"/>
  <c r="BE43" i="8"/>
  <c r="BD43" i="8"/>
  <c r="BC43" i="8"/>
  <c r="BB43" i="8"/>
  <c r="AY43" i="8"/>
  <c r="AX43" i="8"/>
  <c r="AW43" i="8"/>
  <c r="AV43" i="8"/>
  <c r="AT43" i="8"/>
  <c r="AS43" i="8"/>
  <c r="AR43" i="8"/>
  <c r="AQ43" i="8"/>
  <c r="AP43" i="8"/>
  <c r="AO43" i="8"/>
  <c r="AN43" i="8"/>
  <c r="AM43" i="8"/>
  <c r="AL43" i="8"/>
  <c r="AK43" i="8"/>
  <c r="AJ43" i="8"/>
  <c r="AI43" i="8"/>
  <c r="AH43" i="8"/>
  <c r="AG43" i="8"/>
  <c r="AF43" i="8"/>
  <c r="AE43" i="8"/>
  <c r="AD43" i="8"/>
  <c r="AB43" i="8"/>
  <c r="AA43" i="8"/>
  <c r="Z43" i="8"/>
  <c r="Y43" i="8"/>
  <c r="X43" i="8"/>
  <c r="W43" i="8"/>
  <c r="V43" i="8"/>
  <c r="T43" i="8"/>
  <c r="S43" i="8"/>
  <c r="R43" i="8"/>
  <c r="Q43" i="8"/>
  <c r="P43" i="8"/>
  <c r="O43" i="8"/>
  <c r="N43" i="8"/>
  <c r="K43" i="8"/>
  <c r="J43" i="8"/>
  <c r="I43" i="8"/>
  <c r="H43" i="8"/>
  <c r="G43" i="8"/>
  <c r="F43" i="8"/>
  <c r="E43" i="8"/>
  <c r="D43" i="8"/>
  <c r="C43" i="8"/>
  <c r="B43" i="8"/>
  <c r="BT42" i="8"/>
  <c r="BJ42" i="8"/>
  <c r="BH42" i="8"/>
  <c r="BG42" i="8"/>
  <c r="BF42" i="8"/>
  <c r="BE42" i="8"/>
  <c r="BD42" i="8"/>
  <c r="BC42" i="8"/>
  <c r="BB42" i="8"/>
  <c r="AY42" i="8"/>
  <c r="AX42" i="8"/>
  <c r="AW42" i="8"/>
  <c r="AV42" i="8"/>
  <c r="AT42" i="8"/>
  <c r="AS42" i="8"/>
  <c r="AR42" i="8"/>
  <c r="AQ42" i="8"/>
  <c r="AP42" i="8"/>
  <c r="AO42" i="8"/>
  <c r="AN42" i="8"/>
  <c r="AM42" i="8"/>
  <c r="AL42" i="8"/>
  <c r="AK42" i="8"/>
  <c r="AJ42" i="8"/>
  <c r="AI42" i="8"/>
  <c r="AH42" i="8"/>
  <c r="AG42" i="8"/>
  <c r="AF42" i="8"/>
  <c r="AE42" i="8"/>
  <c r="AD42" i="8"/>
  <c r="AB42" i="8"/>
  <c r="AA42" i="8"/>
  <c r="Z42" i="8"/>
  <c r="Y42" i="8"/>
  <c r="X42" i="8"/>
  <c r="W42" i="8"/>
  <c r="V42" i="8"/>
  <c r="T42" i="8"/>
  <c r="S42" i="8"/>
  <c r="R42" i="8"/>
  <c r="Q42" i="8"/>
  <c r="P42" i="8"/>
  <c r="O42" i="8"/>
  <c r="N42" i="8"/>
  <c r="K42" i="8"/>
  <c r="J42" i="8"/>
  <c r="I42" i="8"/>
  <c r="H42" i="8"/>
  <c r="G42" i="8"/>
  <c r="F42" i="8"/>
  <c r="E42" i="8"/>
  <c r="D42" i="8"/>
  <c r="C42" i="8"/>
  <c r="B42" i="8"/>
  <c r="BT150" i="8"/>
  <c r="BO150" i="8"/>
  <c r="BN150" i="8"/>
  <c r="BJ150" i="8"/>
  <c r="BH150" i="8"/>
  <c r="BG150" i="8"/>
  <c r="BF150" i="8"/>
  <c r="BE150" i="8"/>
  <c r="BD150" i="8"/>
  <c r="BC150" i="8"/>
  <c r="BB150" i="8"/>
  <c r="AY150" i="8"/>
  <c r="AX150" i="8"/>
  <c r="AW150" i="8"/>
  <c r="AV150" i="8"/>
  <c r="AT150" i="8"/>
  <c r="AS150" i="8"/>
  <c r="AR150" i="8"/>
  <c r="AQ150" i="8"/>
  <c r="AP150" i="8"/>
  <c r="AO150" i="8"/>
  <c r="AN150" i="8"/>
  <c r="AM150" i="8"/>
  <c r="AL150" i="8"/>
  <c r="AK150" i="8"/>
  <c r="AJ150" i="8"/>
  <c r="AI150" i="8"/>
  <c r="AH150" i="8"/>
  <c r="AG150" i="8"/>
  <c r="AF150" i="8"/>
  <c r="AE150" i="8"/>
  <c r="AD150" i="8"/>
  <c r="AB150" i="8"/>
  <c r="AA150" i="8"/>
  <c r="Z150" i="8"/>
  <c r="Y150" i="8"/>
  <c r="X150" i="8"/>
  <c r="W150" i="8"/>
  <c r="V150" i="8"/>
  <c r="T150" i="8"/>
  <c r="S150" i="8"/>
  <c r="R150" i="8"/>
  <c r="Q150" i="8"/>
  <c r="P150" i="8"/>
  <c r="O150" i="8"/>
  <c r="N150" i="8"/>
  <c r="K150" i="8"/>
  <c r="J150" i="8"/>
  <c r="I150" i="8"/>
  <c r="H150" i="8"/>
  <c r="G150" i="8"/>
  <c r="F150" i="8"/>
  <c r="E150" i="8"/>
  <c r="D150" i="8"/>
  <c r="C150" i="8"/>
  <c r="B150" i="8"/>
  <c r="BT74" i="8"/>
  <c r="BO74" i="8"/>
  <c r="BN74" i="8"/>
  <c r="BJ74" i="8"/>
  <c r="BH74" i="8"/>
  <c r="BG74" i="8"/>
  <c r="BF74" i="8"/>
  <c r="BE74" i="8"/>
  <c r="BD74" i="8"/>
  <c r="BC74" i="8"/>
  <c r="BB74" i="8"/>
  <c r="AY74" i="8"/>
  <c r="AX74" i="8"/>
  <c r="AW74" i="8"/>
  <c r="AV74" i="8"/>
  <c r="AT74" i="8"/>
  <c r="AS74" i="8"/>
  <c r="AR74" i="8"/>
  <c r="AQ74" i="8"/>
  <c r="AP74" i="8"/>
  <c r="AO74" i="8"/>
  <c r="AN74" i="8"/>
  <c r="AM74" i="8"/>
  <c r="AL74" i="8"/>
  <c r="AK74" i="8"/>
  <c r="AJ74" i="8"/>
  <c r="AI74" i="8"/>
  <c r="AH74" i="8"/>
  <c r="AG74" i="8"/>
  <c r="AF74" i="8"/>
  <c r="AE74" i="8"/>
  <c r="AD74" i="8"/>
  <c r="AB74" i="8"/>
  <c r="AA74" i="8"/>
  <c r="Z74" i="8"/>
  <c r="Y74" i="8"/>
  <c r="X74" i="8"/>
  <c r="W74" i="8"/>
  <c r="V74" i="8"/>
  <c r="T74" i="8"/>
  <c r="S74" i="8"/>
  <c r="R74" i="8"/>
  <c r="Q74" i="8"/>
  <c r="P74" i="8"/>
  <c r="O74" i="8"/>
  <c r="N74" i="8"/>
  <c r="K74" i="8"/>
  <c r="J74" i="8"/>
  <c r="I74" i="8"/>
  <c r="H74" i="8"/>
  <c r="G74" i="8"/>
  <c r="F74" i="8"/>
  <c r="E74" i="8"/>
  <c r="D74" i="8"/>
  <c r="C74" i="8"/>
  <c r="B74" i="8"/>
  <c r="BT96" i="8"/>
  <c r="BO96" i="8"/>
  <c r="BN96" i="8"/>
  <c r="BJ96" i="8"/>
  <c r="BH96" i="8"/>
  <c r="BG96" i="8"/>
  <c r="BF96" i="8"/>
  <c r="BE96" i="8"/>
  <c r="BD96" i="8"/>
  <c r="BC96" i="8"/>
  <c r="BB96" i="8"/>
  <c r="AY96" i="8"/>
  <c r="AX96" i="8"/>
  <c r="AW96" i="8"/>
  <c r="AV96" i="8"/>
  <c r="AT96" i="8"/>
  <c r="AS96" i="8"/>
  <c r="AR96" i="8"/>
  <c r="AQ96" i="8"/>
  <c r="AP96" i="8"/>
  <c r="AO96" i="8"/>
  <c r="AN96" i="8"/>
  <c r="AM96" i="8"/>
  <c r="AL96" i="8"/>
  <c r="AK96" i="8"/>
  <c r="AJ96" i="8"/>
  <c r="AI96" i="8"/>
  <c r="AH96" i="8"/>
  <c r="AG96" i="8"/>
  <c r="AF96" i="8"/>
  <c r="AE96" i="8"/>
  <c r="AD96" i="8"/>
  <c r="AB96" i="8"/>
  <c r="AA96" i="8"/>
  <c r="Z96" i="8"/>
  <c r="Y96" i="8"/>
  <c r="X96" i="8"/>
  <c r="W96" i="8"/>
  <c r="V96" i="8"/>
  <c r="T96" i="8"/>
  <c r="S96" i="8"/>
  <c r="R96" i="8"/>
  <c r="Q96" i="8"/>
  <c r="P96" i="8"/>
  <c r="O96" i="8"/>
  <c r="N96" i="8"/>
  <c r="K96" i="8"/>
  <c r="J96" i="8"/>
  <c r="I96" i="8"/>
  <c r="H96" i="8"/>
  <c r="G96" i="8"/>
  <c r="F96" i="8"/>
  <c r="E96" i="8"/>
  <c r="D96" i="8"/>
  <c r="C96" i="8"/>
  <c r="B96" i="8"/>
  <c r="BJ124" i="8"/>
  <c r="BH124" i="8"/>
  <c r="BG124" i="8"/>
  <c r="BF124" i="8"/>
  <c r="BE124" i="8"/>
  <c r="BD124" i="8"/>
  <c r="BC124" i="8"/>
  <c r="BB124" i="8"/>
  <c r="AY124" i="8"/>
  <c r="AX124" i="8"/>
  <c r="AW124" i="8"/>
  <c r="AV124" i="8"/>
  <c r="AT124" i="8"/>
  <c r="AS124" i="8"/>
  <c r="AR124" i="8"/>
  <c r="AQ124" i="8"/>
  <c r="AP124" i="8"/>
  <c r="AO124" i="8"/>
  <c r="AN124" i="8"/>
  <c r="AM124" i="8"/>
  <c r="AL124" i="8"/>
  <c r="AK124" i="8"/>
  <c r="AJ124" i="8"/>
  <c r="AI124" i="8"/>
  <c r="AH124" i="8"/>
  <c r="AG124" i="8"/>
  <c r="AF124" i="8"/>
  <c r="AE124" i="8"/>
  <c r="AD124" i="8"/>
  <c r="AB124" i="8"/>
  <c r="AA124" i="8"/>
  <c r="Z124" i="8"/>
  <c r="Y124" i="8"/>
  <c r="X124" i="8"/>
  <c r="W124" i="8"/>
  <c r="V124" i="8"/>
  <c r="T124" i="8"/>
  <c r="S124" i="8"/>
  <c r="R124" i="8"/>
  <c r="Q124" i="8"/>
  <c r="P124" i="8"/>
  <c r="O124" i="8"/>
  <c r="N124" i="8"/>
  <c r="K124" i="8"/>
  <c r="J124" i="8"/>
  <c r="I124" i="8"/>
  <c r="H124" i="8"/>
  <c r="G124" i="8"/>
  <c r="F124" i="8"/>
  <c r="E124" i="8"/>
  <c r="D124" i="8"/>
  <c r="C124" i="8"/>
  <c r="B124" i="8"/>
  <c r="BJ123" i="8"/>
  <c r="BH123" i="8"/>
  <c r="BG123" i="8"/>
  <c r="BF123" i="8"/>
  <c r="BE123" i="8"/>
  <c r="BD123" i="8"/>
  <c r="BC123" i="8"/>
  <c r="BB123" i="8"/>
  <c r="AY123" i="8"/>
  <c r="AX123" i="8"/>
  <c r="AW123" i="8"/>
  <c r="AV123" i="8"/>
  <c r="AT123" i="8"/>
  <c r="AS123" i="8"/>
  <c r="AR123" i="8"/>
  <c r="AQ123" i="8"/>
  <c r="AP123" i="8"/>
  <c r="AO123" i="8"/>
  <c r="AN123" i="8"/>
  <c r="AM123" i="8"/>
  <c r="AL123" i="8"/>
  <c r="AK123" i="8"/>
  <c r="AJ123" i="8"/>
  <c r="AI123" i="8"/>
  <c r="AH123" i="8"/>
  <c r="AG123" i="8"/>
  <c r="AF123" i="8"/>
  <c r="AE123" i="8"/>
  <c r="AD123" i="8"/>
  <c r="AB123" i="8"/>
  <c r="AA123" i="8"/>
  <c r="Z123" i="8"/>
  <c r="Y123" i="8"/>
  <c r="X123" i="8"/>
  <c r="W123" i="8"/>
  <c r="V123" i="8"/>
  <c r="T123" i="8"/>
  <c r="S123" i="8"/>
  <c r="R123" i="8"/>
  <c r="Q123" i="8"/>
  <c r="P123" i="8"/>
  <c r="O123" i="8"/>
  <c r="N123" i="8"/>
  <c r="K123" i="8"/>
  <c r="J123" i="8"/>
  <c r="I123" i="8"/>
  <c r="H123" i="8"/>
  <c r="G123" i="8"/>
  <c r="F123" i="8"/>
  <c r="E123" i="8"/>
  <c r="D123" i="8"/>
  <c r="C123" i="8"/>
  <c r="B123" i="8"/>
  <c r="BJ41" i="8"/>
  <c r="BH41" i="8"/>
  <c r="BG41" i="8"/>
  <c r="BF41" i="8"/>
  <c r="BE41" i="8"/>
  <c r="BD41" i="8"/>
  <c r="BC41" i="8"/>
  <c r="BB41" i="8"/>
  <c r="AY41" i="8"/>
  <c r="AX41" i="8"/>
  <c r="AW41" i="8"/>
  <c r="AV41" i="8"/>
  <c r="AT41" i="8"/>
  <c r="AS41" i="8"/>
  <c r="AR41" i="8"/>
  <c r="AQ41" i="8"/>
  <c r="AP41" i="8"/>
  <c r="AO41" i="8"/>
  <c r="AN41" i="8"/>
  <c r="AM41" i="8"/>
  <c r="AL41" i="8"/>
  <c r="AK41" i="8"/>
  <c r="AJ41" i="8"/>
  <c r="AI41" i="8"/>
  <c r="AH41" i="8"/>
  <c r="AG41" i="8"/>
  <c r="AF41" i="8"/>
  <c r="AE41" i="8"/>
  <c r="AD41" i="8"/>
  <c r="AB41" i="8"/>
  <c r="AA41" i="8"/>
  <c r="Z41" i="8"/>
  <c r="Y41" i="8"/>
  <c r="X41" i="8"/>
  <c r="W41" i="8"/>
  <c r="V41" i="8"/>
  <c r="T41" i="8"/>
  <c r="S41" i="8"/>
  <c r="R41" i="8"/>
  <c r="Q41" i="8"/>
  <c r="P41" i="8"/>
  <c r="O41" i="8"/>
  <c r="N41" i="8"/>
  <c r="K41" i="8"/>
  <c r="J41" i="8"/>
  <c r="I41" i="8"/>
  <c r="H41" i="8"/>
  <c r="G41" i="8"/>
  <c r="F41" i="8"/>
  <c r="E41" i="8"/>
  <c r="D41" i="8"/>
  <c r="C41" i="8"/>
  <c r="B41" i="8"/>
  <c r="BL40" i="8"/>
  <c r="BJ40" i="8"/>
  <c r="BH40" i="8"/>
  <c r="BG40" i="8"/>
  <c r="BF40" i="8"/>
  <c r="BE40" i="8"/>
  <c r="BD40" i="8"/>
  <c r="BC40" i="8"/>
  <c r="BB40" i="8"/>
  <c r="AY40" i="8"/>
  <c r="AX40" i="8"/>
  <c r="AW40" i="8"/>
  <c r="AV40" i="8"/>
  <c r="AT40" i="8"/>
  <c r="AS40" i="8"/>
  <c r="AR40" i="8"/>
  <c r="AQ40" i="8"/>
  <c r="AP40" i="8"/>
  <c r="AO40" i="8"/>
  <c r="AN40" i="8"/>
  <c r="AM40" i="8"/>
  <c r="AL40" i="8"/>
  <c r="AK40" i="8"/>
  <c r="AJ40" i="8"/>
  <c r="AI40" i="8"/>
  <c r="AH40" i="8"/>
  <c r="AG40" i="8"/>
  <c r="AF40" i="8"/>
  <c r="AE40" i="8"/>
  <c r="AD40" i="8"/>
  <c r="AB40" i="8"/>
  <c r="AA40" i="8"/>
  <c r="Z40" i="8"/>
  <c r="Y40" i="8"/>
  <c r="X40" i="8"/>
  <c r="W40" i="8"/>
  <c r="V40" i="8"/>
  <c r="T40" i="8"/>
  <c r="S40" i="8"/>
  <c r="R40" i="8"/>
  <c r="Q40" i="8"/>
  <c r="P40" i="8"/>
  <c r="O40" i="8"/>
  <c r="N40" i="8"/>
  <c r="K40" i="8"/>
  <c r="J40" i="8"/>
  <c r="I40" i="8"/>
  <c r="H40" i="8"/>
  <c r="G40" i="8"/>
  <c r="F40" i="8"/>
  <c r="E40" i="8"/>
  <c r="D40" i="8"/>
  <c r="C40" i="8"/>
  <c r="B40" i="8"/>
  <c r="BJ95" i="8"/>
  <c r="BH95" i="8"/>
  <c r="BG95" i="8"/>
  <c r="BF95" i="8"/>
  <c r="BE95" i="8"/>
  <c r="BD95" i="8"/>
  <c r="BC95" i="8"/>
  <c r="BB95" i="8"/>
  <c r="AY95" i="8"/>
  <c r="AX95" i="8"/>
  <c r="AW95" i="8"/>
  <c r="AV95" i="8"/>
  <c r="AT95" i="8"/>
  <c r="AS95" i="8"/>
  <c r="AR95" i="8"/>
  <c r="AQ95" i="8"/>
  <c r="AP95" i="8"/>
  <c r="AO95" i="8"/>
  <c r="AN95" i="8"/>
  <c r="AM95" i="8"/>
  <c r="AL95" i="8"/>
  <c r="AK95" i="8"/>
  <c r="AJ95" i="8"/>
  <c r="AI95" i="8"/>
  <c r="AH95" i="8"/>
  <c r="AG95" i="8"/>
  <c r="AF95" i="8"/>
  <c r="AE95" i="8"/>
  <c r="AD95" i="8"/>
  <c r="AB95" i="8"/>
  <c r="AA95" i="8"/>
  <c r="Z95" i="8"/>
  <c r="Y95" i="8"/>
  <c r="X95" i="8"/>
  <c r="W95" i="8"/>
  <c r="V95" i="8"/>
  <c r="T95" i="8"/>
  <c r="S95" i="8"/>
  <c r="R95" i="8"/>
  <c r="Q95" i="8"/>
  <c r="P95" i="8"/>
  <c r="O95" i="8"/>
  <c r="N95" i="8"/>
  <c r="K95" i="8"/>
  <c r="J95" i="8"/>
  <c r="I95" i="8"/>
  <c r="H95" i="8"/>
  <c r="G95" i="8"/>
  <c r="F95" i="8"/>
  <c r="E95" i="8"/>
  <c r="D95" i="8"/>
  <c r="C95" i="8"/>
  <c r="B95" i="8"/>
  <c r="BJ94" i="8"/>
  <c r="BH94" i="8"/>
  <c r="BG94" i="8"/>
  <c r="BF94" i="8"/>
  <c r="BE94" i="8"/>
  <c r="BD94" i="8"/>
  <c r="BC94" i="8"/>
  <c r="BB94" i="8"/>
  <c r="AY94" i="8"/>
  <c r="AX94" i="8"/>
  <c r="AW94" i="8"/>
  <c r="AV94" i="8"/>
  <c r="AT94" i="8"/>
  <c r="AS94" i="8"/>
  <c r="AR94" i="8"/>
  <c r="AQ94" i="8"/>
  <c r="AP94" i="8"/>
  <c r="AO94" i="8"/>
  <c r="AN94" i="8"/>
  <c r="AM94" i="8"/>
  <c r="AL94" i="8"/>
  <c r="AK94" i="8"/>
  <c r="AJ94" i="8"/>
  <c r="AI94" i="8"/>
  <c r="AH94" i="8"/>
  <c r="AG94" i="8"/>
  <c r="AF94" i="8"/>
  <c r="AE94" i="8"/>
  <c r="AD94" i="8"/>
  <c r="AB94" i="8"/>
  <c r="AA94" i="8"/>
  <c r="Z94" i="8"/>
  <c r="Y94" i="8"/>
  <c r="X94" i="8"/>
  <c r="W94" i="8"/>
  <c r="V94" i="8"/>
  <c r="T94" i="8"/>
  <c r="S94" i="8"/>
  <c r="R94" i="8"/>
  <c r="Q94" i="8"/>
  <c r="P94" i="8"/>
  <c r="O94" i="8"/>
  <c r="N94" i="8"/>
  <c r="K94" i="8"/>
  <c r="J94" i="8"/>
  <c r="I94" i="8"/>
  <c r="H94" i="8"/>
  <c r="G94" i="8"/>
  <c r="F94" i="8"/>
  <c r="E94" i="8"/>
  <c r="D94" i="8"/>
  <c r="C94" i="8"/>
  <c r="B94" i="8"/>
  <c r="BJ148" i="8"/>
  <c r="BH148" i="8"/>
  <c r="BG148" i="8"/>
  <c r="BF148" i="8"/>
  <c r="BE148" i="8"/>
  <c r="BD148" i="8"/>
  <c r="BC148" i="8"/>
  <c r="BB148" i="8"/>
  <c r="AY148" i="8"/>
  <c r="AX148" i="8"/>
  <c r="AW148" i="8"/>
  <c r="AV148" i="8"/>
  <c r="AT148" i="8"/>
  <c r="AS148" i="8"/>
  <c r="AR148" i="8"/>
  <c r="AQ148" i="8"/>
  <c r="AP148" i="8"/>
  <c r="AO148" i="8"/>
  <c r="AN148" i="8"/>
  <c r="AM148" i="8"/>
  <c r="AL148" i="8"/>
  <c r="AK148" i="8"/>
  <c r="AJ148" i="8"/>
  <c r="AI148" i="8"/>
  <c r="AH148" i="8"/>
  <c r="AG148" i="8"/>
  <c r="AF148" i="8"/>
  <c r="AE148" i="8"/>
  <c r="AD148" i="8"/>
  <c r="AB148" i="8"/>
  <c r="AA148" i="8"/>
  <c r="Z148" i="8"/>
  <c r="Y148" i="8"/>
  <c r="X148" i="8"/>
  <c r="W148" i="8"/>
  <c r="V148" i="8"/>
  <c r="T148" i="8"/>
  <c r="S148" i="8"/>
  <c r="R148" i="8"/>
  <c r="Q148" i="8"/>
  <c r="P148" i="8"/>
  <c r="O148" i="8"/>
  <c r="N148" i="8"/>
  <c r="K148" i="8"/>
  <c r="J148" i="8"/>
  <c r="I148" i="8"/>
  <c r="H148" i="8"/>
  <c r="G148" i="8"/>
  <c r="F148" i="8"/>
  <c r="E148" i="8"/>
  <c r="D148" i="8"/>
  <c r="C148" i="8"/>
  <c r="B148" i="8"/>
  <c r="BJ147" i="8"/>
  <c r="BH147" i="8"/>
  <c r="BG147" i="8"/>
  <c r="BF147" i="8"/>
  <c r="BE147" i="8"/>
  <c r="BD147" i="8"/>
  <c r="BC147" i="8"/>
  <c r="BB147" i="8"/>
  <c r="AY147" i="8"/>
  <c r="AX147" i="8"/>
  <c r="AW147" i="8"/>
  <c r="AV147" i="8"/>
  <c r="AT147" i="8"/>
  <c r="AS147" i="8"/>
  <c r="AR147" i="8"/>
  <c r="AQ147" i="8"/>
  <c r="AP147" i="8"/>
  <c r="AO147" i="8"/>
  <c r="AN147" i="8"/>
  <c r="AM147" i="8"/>
  <c r="AL147" i="8"/>
  <c r="AK147" i="8"/>
  <c r="AJ147" i="8"/>
  <c r="AI147" i="8"/>
  <c r="AH147" i="8"/>
  <c r="AG147" i="8"/>
  <c r="AF147" i="8"/>
  <c r="AE147" i="8"/>
  <c r="AD147" i="8"/>
  <c r="AB147" i="8"/>
  <c r="AA147" i="8"/>
  <c r="Z147" i="8"/>
  <c r="Y147" i="8"/>
  <c r="X147" i="8"/>
  <c r="W147" i="8"/>
  <c r="V147" i="8"/>
  <c r="T147" i="8"/>
  <c r="S147" i="8"/>
  <c r="R147" i="8"/>
  <c r="Q147" i="8"/>
  <c r="P147" i="8"/>
  <c r="O147" i="8"/>
  <c r="N147" i="8"/>
  <c r="K147" i="8"/>
  <c r="J147" i="8"/>
  <c r="I147" i="8"/>
  <c r="H147" i="8"/>
  <c r="G147" i="8"/>
  <c r="F147" i="8"/>
  <c r="E147" i="8"/>
  <c r="D147" i="8"/>
  <c r="C147" i="8"/>
  <c r="B147" i="8"/>
  <c r="BJ73" i="8"/>
  <c r="BH73" i="8"/>
  <c r="BG73" i="8"/>
  <c r="BF73" i="8"/>
  <c r="BE73" i="8"/>
  <c r="BD73" i="8"/>
  <c r="BC73" i="8"/>
  <c r="BB73" i="8"/>
  <c r="AY73" i="8"/>
  <c r="AX73" i="8"/>
  <c r="AW73" i="8"/>
  <c r="AV73" i="8"/>
  <c r="AT73" i="8"/>
  <c r="AS73" i="8"/>
  <c r="AR73" i="8"/>
  <c r="AQ73" i="8"/>
  <c r="AP73" i="8"/>
  <c r="AO73" i="8"/>
  <c r="AN73" i="8"/>
  <c r="AM73" i="8"/>
  <c r="AL73" i="8"/>
  <c r="AK73" i="8"/>
  <c r="AJ73" i="8"/>
  <c r="AI73" i="8"/>
  <c r="AH73" i="8"/>
  <c r="AG73" i="8"/>
  <c r="AF73" i="8"/>
  <c r="AE73" i="8"/>
  <c r="AD73" i="8"/>
  <c r="AB73" i="8"/>
  <c r="AA73" i="8"/>
  <c r="Z73" i="8"/>
  <c r="Y73" i="8"/>
  <c r="X73" i="8"/>
  <c r="W73" i="8"/>
  <c r="V73" i="8"/>
  <c r="T73" i="8"/>
  <c r="S73" i="8"/>
  <c r="R73" i="8"/>
  <c r="Q73" i="8"/>
  <c r="P73" i="8"/>
  <c r="O73" i="8"/>
  <c r="N73" i="8"/>
  <c r="K73" i="8"/>
  <c r="J73" i="8"/>
  <c r="I73" i="8"/>
  <c r="H73" i="8"/>
  <c r="G73" i="8"/>
  <c r="F73" i="8"/>
  <c r="E73" i="8"/>
  <c r="D73" i="8"/>
  <c r="C73" i="8"/>
  <c r="B73" i="8"/>
  <c r="BJ72" i="8"/>
  <c r="BH72" i="8"/>
  <c r="BG72" i="8"/>
  <c r="BF72" i="8"/>
  <c r="BE72" i="8"/>
  <c r="BD72" i="8"/>
  <c r="BC72" i="8"/>
  <c r="BB72" i="8"/>
  <c r="AY72" i="8"/>
  <c r="AX72" i="8"/>
  <c r="AW72" i="8"/>
  <c r="AV72" i="8"/>
  <c r="AT72" i="8"/>
  <c r="AS72" i="8"/>
  <c r="AR72" i="8"/>
  <c r="AQ72" i="8"/>
  <c r="AP72" i="8"/>
  <c r="AO72" i="8"/>
  <c r="AN72" i="8"/>
  <c r="AM72" i="8"/>
  <c r="AL72" i="8"/>
  <c r="AK72" i="8"/>
  <c r="AJ72" i="8"/>
  <c r="AI72" i="8"/>
  <c r="AH72" i="8"/>
  <c r="AG72" i="8"/>
  <c r="AF72" i="8"/>
  <c r="AE72" i="8"/>
  <c r="AD72" i="8"/>
  <c r="AB72" i="8"/>
  <c r="AA72" i="8"/>
  <c r="Z72" i="8"/>
  <c r="Y72" i="8"/>
  <c r="X72" i="8"/>
  <c r="W72" i="8"/>
  <c r="V72" i="8"/>
  <c r="T72" i="8"/>
  <c r="S72" i="8"/>
  <c r="R72" i="8"/>
  <c r="Q72" i="8"/>
  <c r="P72" i="8"/>
  <c r="O72" i="8"/>
  <c r="N72" i="8"/>
  <c r="K72" i="8"/>
  <c r="J72" i="8"/>
  <c r="I72" i="8"/>
  <c r="H72" i="8"/>
  <c r="G72" i="8"/>
  <c r="F72" i="8"/>
  <c r="E72" i="8"/>
  <c r="D72" i="8"/>
  <c r="C72" i="8"/>
  <c r="B72" i="8"/>
  <c r="BJ146" i="8"/>
  <c r="BH146" i="8"/>
  <c r="BG146" i="8"/>
  <c r="BF146" i="8"/>
  <c r="BE146" i="8"/>
  <c r="BD146" i="8"/>
  <c r="BC146" i="8"/>
  <c r="BB146" i="8"/>
  <c r="AY146" i="8"/>
  <c r="AX146" i="8"/>
  <c r="AW146" i="8"/>
  <c r="AV146" i="8"/>
  <c r="AT146" i="8"/>
  <c r="AS146" i="8"/>
  <c r="AR146" i="8"/>
  <c r="AQ146" i="8"/>
  <c r="AP146" i="8"/>
  <c r="AO146" i="8"/>
  <c r="AN146" i="8"/>
  <c r="AM146" i="8"/>
  <c r="AL146" i="8"/>
  <c r="AK146" i="8"/>
  <c r="AJ146" i="8"/>
  <c r="AI146" i="8"/>
  <c r="AH146" i="8"/>
  <c r="AG146" i="8"/>
  <c r="AF146" i="8"/>
  <c r="AE146" i="8"/>
  <c r="AD146" i="8"/>
  <c r="AB146" i="8"/>
  <c r="AA146" i="8"/>
  <c r="Z146" i="8"/>
  <c r="Y146" i="8"/>
  <c r="X146" i="8"/>
  <c r="W146" i="8"/>
  <c r="V146" i="8"/>
  <c r="T146" i="8"/>
  <c r="S146" i="8"/>
  <c r="R146" i="8"/>
  <c r="Q146" i="8"/>
  <c r="P146" i="8"/>
  <c r="O146" i="8"/>
  <c r="N146" i="8"/>
  <c r="K146" i="8"/>
  <c r="J146" i="8"/>
  <c r="I146" i="8"/>
  <c r="H146" i="8"/>
  <c r="G146" i="8"/>
  <c r="F146" i="8"/>
  <c r="E146" i="8"/>
  <c r="D146" i="8"/>
  <c r="C146" i="8"/>
  <c r="B146" i="8"/>
  <c r="BJ145" i="8"/>
  <c r="BH145" i="8"/>
  <c r="BG145" i="8"/>
  <c r="BF145" i="8"/>
  <c r="BE145" i="8"/>
  <c r="BD145" i="8"/>
  <c r="BC145" i="8"/>
  <c r="BB145" i="8"/>
  <c r="AY145" i="8"/>
  <c r="AX145" i="8"/>
  <c r="AW145" i="8"/>
  <c r="AV145" i="8"/>
  <c r="AT145" i="8"/>
  <c r="AS145" i="8"/>
  <c r="AR145" i="8"/>
  <c r="AQ145" i="8"/>
  <c r="AP145" i="8"/>
  <c r="AO145" i="8"/>
  <c r="AN145" i="8"/>
  <c r="AM145" i="8"/>
  <c r="AL145" i="8"/>
  <c r="AK145" i="8"/>
  <c r="AJ145" i="8"/>
  <c r="AI145" i="8"/>
  <c r="AH145" i="8"/>
  <c r="AG145" i="8"/>
  <c r="AF145" i="8"/>
  <c r="AE145" i="8"/>
  <c r="AD145" i="8"/>
  <c r="AB145" i="8"/>
  <c r="AA145" i="8"/>
  <c r="Z145" i="8"/>
  <c r="Y145" i="8"/>
  <c r="X145" i="8"/>
  <c r="W145" i="8"/>
  <c r="V145" i="8"/>
  <c r="T145" i="8"/>
  <c r="S145" i="8"/>
  <c r="R145" i="8"/>
  <c r="Q145" i="8"/>
  <c r="P145" i="8"/>
  <c r="O145" i="8"/>
  <c r="N145" i="8"/>
  <c r="K145" i="8"/>
  <c r="J145" i="8"/>
  <c r="I145" i="8"/>
  <c r="H145" i="8"/>
  <c r="G145" i="8"/>
  <c r="F145" i="8"/>
  <c r="E145" i="8"/>
  <c r="D145" i="8"/>
  <c r="C145" i="8"/>
  <c r="B145" i="8"/>
  <c r="BJ71" i="8"/>
  <c r="BH71" i="8"/>
  <c r="BG71" i="8"/>
  <c r="BF71" i="8"/>
  <c r="BE71" i="8"/>
  <c r="BD71" i="8"/>
  <c r="BC71" i="8"/>
  <c r="BB71" i="8"/>
  <c r="AY71" i="8"/>
  <c r="AX71" i="8"/>
  <c r="AW71" i="8"/>
  <c r="AV71" i="8"/>
  <c r="AT71" i="8"/>
  <c r="AS71" i="8"/>
  <c r="AR71" i="8"/>
  <c r="AQ71" i="8"/>
  <c r="AP71" i="8"/>
  <c r="AO71" i="8"/>
  <c r="AN71" i="8"/>
  <c r="AM71" i="8"/>
  <c r="AL71" i="8"/>
  <c r="AK71" i="8"/>
  <c r="AJ71" i="8"/>
  <c r="AI71" i="8"/>
  <c r="AH71" i="8"/>
  <c r="AG71" i="8"/>
  <c r="AF71" i="8"/>
  <c r="AE71" i="8"/>
  <c r="AD71" i="8"/>
  <c r="AB71" i="8"/>
  <c r="AA71" i="8"/>
  <c r="Z71" i="8"/>
  <c r="Y71" i="8"/>
  <c r="X71" i="8"/>
  <c r="W71" i="8"/>
  <c r="V71" i="8"/>
  <c r="T71" i="8"/>
  <c r="S71" i="8"/>
  <c r="R71" i="8"/>
  <c r="Q71" i="8"/>
  <c r="P71" i="8"/>
  <c r="O71" i="8"/>
  <c r="N71" i="8"/>
  <c r="K71" i="8"/>
  <c r="J71" i="8"/>
  <c r="I71" i="8"/>
  <c r="H71" i="8"/>
  <c r="G71" i="8"/>
  <c r="F71" i="8"/>
  <c r="E71" i="8"/>
  <c r="D71" i="8"/>
  <c r="C71" i="8"/>
  <c r="B71" i="8"/>
  <c r="BJ70" i="8"/>
  <c r="BH70" i="8"/>
  <c r="BG70" i="8"/>
  <c r="BF70" i="8"/>
  <c r="BE70" i="8"/>
  <c r="BD70" i="8"/>
  <c r="BC70" i="8"/>
  <c r="BB70" i="8"/>
  <c r="AY70" i="8"/>
  <c r="AX70" i="8"/>
  <c r="AW70" i="8"/>
  <c r="AV70" i="8"/>
  <c r="AT70" i="8"/>
  <c r="AS70" i="8"/>
  <c r="AR70" i="8"/>
  <c r="AQ70" i="8"/>
  <c r="AP70" i="8"/>
  <c r="AO70" i="8"/>
  <c r="AN70" i="8"/>
  <c r="AM70" i="8"/>
  <c r="AL70" i="8"/>
  <c r="AK70" i="8"/>
  <c r="AJ70" i="8"/>
  <c r="AI70" i="8"/>
  <c r="AH70" i="8"/>
  <c r="AG70" i="8"/>
  <c r="AF70" i="8"/>
  <c r="AE70" i="8"/>
  <c r="AD70" i="8"/>
  <c r="AB70" i="8"/>
  <c r="AA70" i="8"/>
  <c r="Z70" i="8"/>
  <c r="Y70" i="8"/>
  <c r="X70" i="8"/>
  <c r="W70" i="8"/>
  <c r="V70" i="8"/>
  <c r="T70" i="8"/>
  <c r="S70" i="8"/>
  <c r="R70" i="8"/>
  <c r="Q70" i="8"/>
  <c r="P70" i="8"/>
  <c r="O70" i="8"/>
  <c r="N70" i="8"/>
  <c r="K70" i="8"/>
  <c r="J70" i="8"/>
  <c r="I70" i="8"/>
  <c r="H70" i="8"/>
  <c r="G70" i="8"/>
  <c r="F70" i="8"/>
  <c r="E70" i="8"/>
  <c r="D70" i="8"/>
  <c r="C70" i="8"/>
  <c r="B70" i="8"/>
  <c r="BJ144" i="8"/>
  <c r="BH144" i="8"/>
  <c r="BG144" i="8"/>
  <c r="BF144" i="8"/>
  <c r="BE144" i="8"/>
  <c r="BD144" i="8"/>
  <c r="BC144" i="8"/>
  <c r="BB144" i="8"/>
  <c r="AY144" i="8"/>
  <c r="AX144" i="8"/>
  <c r="AW144" i="8"/>
  <c r="AV144" i="8"/>
  <c r="AT144" i="8"/>
  <c r="AS144" i="8"/>
  <c r="AR144" i="8"/>
  <c r="AQ144" i="8"/>
  <c r="AP144" i="8"/>
  <c r="AO144" i="8"/>
  <c r="AN144" i="8"/>
  <c r="AM144" i="8"/>
  <c r="AL144" i="8"/>
  <c r="AK144" i="8"/>
  <c r="AJ144" i="8"/>
  <c r="AI144" i="8"/>
  <c r="AH144" i="8"/>
  <c r="AG144" i="8"/>
  <c r="AF144" i="8"/>
  <c r="AE144" i="8"/>
  <c r="AD144" i="8"/>
  <c r="AB144" i="8"/>
  <c r="AA144" i="8"/>
  <c r="Z144" i="8"/>
  <c r="Y144" i="8"/>
  <c r="X144" i="8"/>
  <c r="W144" i="8"/>
  <c r="V144" i="8"/>
  <c r="T144" i="8"/>
  <c r="S144" i="8"/>
  <c r="R144" i="8"/>
  <c r="Q144" i="8"/>
  <c r="P144" i="8"/>
  <c r="O144" i="8"/>
  <c r="N144" i="8"/>
  <c r="K144" i="8"/>
  <c r="J144" i="8"/>
  <c r="I144" i="8"/>
  <c r="H144" i="8"/>
  <c r="G144" i="8"/>
  <c r="F144" i="8"/>
  <c r="E144" i="8"/>
  <c r="D144" i="8"/>
  <c r="C144" i="8"/>
  <c r="B144" i="8"/>
  <c r="BJ143" i="8"/>
  <c r="BH143" i="8"/>
  <c r="BG143" i="8"/>
  <c r="BF143" i="8"/>
  <c r="BE143" i="8"/>
  <c r="BD143" i="8"/>
  <c r="BC143" i="8"/>
  <c r="BB143" i="8"/>
  <c r="AY143" i="8"/>
  <c r="AX143" i="8"/>
  <c r="AW143" i="8"/>
  <c r="AV143" i="8"/>
  <c r="AT143" i="8"/>
  <c r="AS143" i="8"/>
  <c r="AR143" i="8"/>
  <c r="AQ143" i="8"/>
  <c r="AP143" i="8"/>
  <c r="AO143" i="8"/>
  <c r="AN143" i="8"/>
  <c r="AM143" i="8"/>
  <c r="AL143" i="8"/>
  <c r="AK143" i="8"/>
  <c r="AJ143" i="8"/>
  <c r="AI143" i="8"/>
  <c r="AH143" i="8"/>
  <c r="AG143" i="8"/>
  <c r="AF143" i="8"/>
  <c r="AE143" i="8"/>
  <c r="AD143" i="8"/>
  <c r="AB143" i="8"/>
  <c r="AA143" i="8"/>
  <c r="Z143" i="8"/>
  <c r="Y143" i="8"/>
  <c r="X143" i="8"/>
  <c r="W143" i="8"/>
  <c r="V143" i="8"/>
  <c r="T143" i="8"/>
  <c r="S143" i="8"/>
  <c r="R143" i="8"/>
  <c r="Q143" i="8"/>
  <c r="P143" i="8"/>
  <c r="O143" i="8"/>
  <c r="N143" i="8"/>
  <c r="K143" i="8"/>
  <c r="J143" i="8"/>
  <c r="I143" i="8"/>
  <c r="H143" i="8"/>
  <c r="G143" i="8"/>
  <c r="F143" i="8"/>
  <c r="E143" i="8"/>
  <c r="D143" i="8"/>
  <c r="C143" i="8"/>
  <c r="B143" i="8"/>
  <c r="BJ69" i="8"/>
  <c r="BH69" i="8"/>
  <c r="BG69" i="8"/>
  <c r="BF69" i="8"/>
  <c r="BE69" i="8"/>
  <c r="BD69" i="8"/>
  <c r="BC69" i="8"/>
  <c r="BB69" i="8"/>
  <c r="AY69" i="8"/>
  <c r="AX69" i="8"/>
  <c r="AW69" i="8"/>
  <c r="AV69" i="8"/>
  <c r="AT69" i="8"/>
  <c r="AS69" i="8"/>
  <c r="AR69" i="8"/>
  <c r="AQ69" i="8"/>
  <c r="AP69" i="8"/>
  <c r="AO69" i="8"/>
  <c r="AN69" i="8"/>
  <c r="AM69" i="8"/>
  <c r="AL69" i="8"/>
  <c r="AK69" i="8"/>
  <c r="AJ69" i="8"/>
  <c r="AI69" i="8"/>
  <c r="AH69" i="8"/>
  <c r="AG69" i="8"/>
  <c r="AF69" i="8"/>
  <c r="AE69" i="8"/>
  <c r="AD69" i="8"/>
  <c r="AB69" i="8"/>
  <c r="AA69" i="8"/>
  <c r="Z69" i="8"/>
  <c r="Y69" i="8"/>
  <c r="X69" i="8"/>
  <c r="W69" i="8"/>
  <c r="V69" i="8"/>
  <c r="T69" i="8"/>
  <c r="S69" i="8"/>
  <c r="R69" i="8"/>
  <c r="Q69" i="8"/>
  <c r="P69" i="8"/>
  <c r="O69" i="8"/>
  <c r="N69" i="8"/>
  <c r="K69" i="8"/>
  <c r="J69" i="8"/>
  <c r="I69" i="8"/>
  <c r="H69" i="8"/>
  <c r="G69" i="8"/>
  <c r="F69" i="8"/>
  <c r="E69" i="8"/>
  <c r="D69" i="8"/>
  <c r="C69" i="8"/>
  <c r="B69" i="8"/>
  <c r="BJ68" i="8"/>
  <c r="BH68" i="8"/>
  <c r="BG68" i="8"/>
  <c r="BF68" i="8"/>
  <c r="BE68" i="8"/>
  <c r="BD68" i="8"/>
  <c r="BC68" i="8"/>
  <c r="BB68" i="8"/>
  <c r="AY68" i="8"/>
  <c r="AX68" i="8"/>
  <c r="AW68" i="8"/>
  <c r="AV68" i="8"/>
  <c r="AT68" i="8"/>
  <c r="AS68" i="8"/>
  <c r="AR68" i="8"/>
  <c r="AQ68" i="8"/>
  <c r="AP68" i="8"/>
  <c r="AO68" i="8"/>
  <c r="AN68" i="8"/>
  <c r="AM68" i="8"/>
  <c r="AL68" i="8"/>
  <c r="AK68" i="8"/>
  <c r="AJ68" i="8"/>
  <c r="AI68" i="8"/>
  <c r="AH68" i="8"/>
  <c r="AG68" i="8"/>
  <c r="AF68" i="8"/>
  <c r="AE68" i="8"/>
  <c r="AD68" i="8"/>
  <c r="AB68" i="8"/>
  <c r="AA68" i="8"/>
  <c r="Z68" i="8"/>
  <c r="Y68" i="8"/>
  <c r="X68" i="8"/>
  <c r="W68" i="8"/>
  <c r="V68" i="8"/>
  <c r="T68" i="8"/>
  <c r="S68" i="8"/>
  <c r="R68" i="8"/>
  <c r="Q68" i="8"/>
  <c r="P68" i="8"/>
  <c r="O68" i="8"/>
  <c r="N68" i="8"/>
  <c r="K68" i="8"/>
  <c r="J68" i="8"/>
  <c r="I68" i="8"/>
  <c r="H68" i="8"/>
  <c r="G68" i="8"/>
  <c r="F68" i="8"/>
  <c r="E68" i="8"/>
  <c r="D68" i="8"/>
  <c r="C68" i="8"/>
  <c r="B68" i="8"/>
  <c r="BJ39" i="8"/>
  <c r="BH39" i="8"/>
  <c r="BG39" i="8"/>
  <c r="BF39" i="8"/>
  <c r="BE39" i="8"/>
  <c r="BD39" i="8"/>
  <c r="BC39" i="8"/>
  <c r="BB39" i="8"/>
  <c r="AY39" i="8"/>
  <c r="AX39" i="8"/>
  <c r="AW39" i="8"/>
  <c r="AV39" i="8"/>
  <c r="AT39" i="8"/>
  <c r="AS39" i="8"/>
  <c r="AR39" i="8"/>
  <c r="AQ39" i="8"/>
  <c r="AP39" i="8"/>
  <c r="AO39" i="8"/>
  <c r="AN39" i="8"/>
  <c r="AM39" i="8"/>
  <c r="AL39" i="8"/>
  <c r="AK39" i="8"/>
  <c r="AJ39" i="8"/>
  <c r="AI39" i="8"/>
  <c r="AH39" i="8"/>
  <c r="AG39" i="8"/>
  <c r="AF39" i="8"/>
  <c r="AE39" i="8"/>
  <c r="AD39" i="8"/>
  <c r="AB39" i="8"/>
  <c r="AA39" i="8"/>
  <c r="Z39" i="8"/>
  <c r="Y39" i="8"/>
  <c r="X39" i="8"/>
  <c r="W39" i="8"/>
  <c r="V39" i="8"/>
  <c r="T39" i="8"/>
  <c r="S39" i="8"/>
  <c r="R39" i="8"/>
  <c r="Q39" i="8"/>
  <c r="P39" i="8"/>
  <c r="O39" i="8"/>
  <c r="N39" i="8"/>
  <c r="K39" i="8"/>
  <c r="J39" i="8"/>
  <c r="I39" i="8"/>
  <c r="H39" i="8"/>
  <c r="G39" i="8"/>
  <c r="F39" i="8"/>
  <c r="E39" i="8"/>
  <c r="D39" i="8"/>
  <c r="C39" i="8"/>
  <c r="B39" i="8"/>
  <c r="BJ38" i="8"/>
  <c r="BH38" i="8"/>
  <c r="BG38" i="8"/>
  <c r="BF38" i="8"/>
  <c r="BE38" i="8"/>
  <c r="BD38" i="8"/>
  <c r="BC38" i="8"/>
  <c r="BB38" i="8"/>
  <c r="AY38" i="8"/>
  <c r="AX38" i="8"/>
  <c r="AW38" i="8"/>
  <c r="AV38" i="8"/>
  <c r="AT38" i="8"/>
  <c r="AS38" i="8"/>
  <c r="AR38" i="8"/>
  <c r="AQ38" i="8"/>
  <c r="AP38" i="8"/>
  <c r="AO38" i="8"/>
  <c r="AN38" i="8"/>
  <c r="AM38" i="8"/>
  <c r="AL38" i="8"/>
  <c r="AK38" i="8"/>
  <c r="AJ38" i="8"/>
  <c r="AI38" i="8"/>
  <c r="AH38" i="8"/>
  <c r="AG38" i="8"/>
  <c r="AF38" i="8"/>
  <c r="AE38" i="8"/>
  <c r="AD38" i="8"/>
  <c r="AB38" i="8"/>
  <c r="AA38" i="8"/>
  <c r="Z38" i="8"/>
  <c r="Y38" i="8"/>
  <c r="X38" i="8"/>
  <c r="W38" i="8"/>
  <c r="V38" i="8"/>
  <c r="T38" i="8"/>
  <c r="S38" i="8"/>
  <c r="R38" i="8"/>
  <c r="Q38" i="8"/>
  <c r="P38" i="8"/>
  <c r="O38" i="8"/>
  <c r="N38" i="8"/>
  <c r="K38" i="8"/>
  <c r="J38" i="8"/>
  <c r="I38" i="8"/>
  <c r="H38" i="8"/>
  <c r="G38" i="8"/>
  <c r="F38" i="8"/>
  <c r="E38" i="8"/>
  <c r="D38" i="8"/>
  <c r="C38" i="8"/>
  <c r="B38" i="8"/>
  <c r="BJ93" i="8"/>
  <c r="BH93" i="8"/>
  <c r="BG93" i="8"/>
  <c r="BF93" i="8"/>
  <c r="BE93" i="8"/>
  <c r="BD93" i="8"/>
  <c r="BC93" i="8"/>
  <c r="BB93" i="8"/>
  <c r="AY93" i="8"/>
  <c r="AX93" i="8"/>
  <c r="AW93" i="8"/>
  <c r="AV93" i="8"/>
  <c r="AT93" i="8"/>
  <c r="AS93" i="8"/>
  <c r="AR93" i="8"/>
  <c r="AQ93" i="8"/>
  <c r="AP93" i="8"/>
  <c r="AO93" i="8"/>
  <c r="AN93" i="8"/>
  <c r="AM93" i="8"/>
  <c r="AL93" i="8"/>
  <c r="AK93" i="8"/>
  <c r="AJ93" i="8"/>
  <c r="AI93" i="8"/>
  <c r="AH93" i="8"/>
  <c r="AG93" i="8"/>
  <c r="AF93" i="8"/>
  <c r="AE93" i="8"/>
  <c r="AD93" i="8"/>
  <c r="AB93" i="8"/>
  <c r="AA93" i="8"/>
  <c r="Z93" i="8"/>
  <c r="Y93" i="8"/>
  <c r="X93" i="8"/>
  <c r="W93" i="8"/>
  <c r="V93" i="8"/>
  <c r="T93" i="8"/>
  <c r="S93" i="8"/>
  <c r="R93" i="8"/>
  <c r="Q93" i="8"/>
  <c r="P93" i="8"/>
  <c r="O93" i="8"/>
  <c r="N93" i="8"/>
  <c r="K93" i="8"/>
  <c r="J93" i="8"/>
  <c r="I93" i="8"/>
  <c r="H93" i="8"/>
  <c r="G93" i="8"/>
  <c r="F93" i="8"/>
  <c r="E93" i="8"/>
  <c r="D93" i="8"/>
  <c r="C93" i="8"/>
  <c r="B93" i="8"/>
  <c r="BJ92" i="8"/>
  <c r="BH92" i="8"/>
  <c r="BG92" i="8"/>
  <c r="BF92" i="8"/>
  <c r="BE92" i="8"/>
  <c r="BD92" i="8"/>
  <c r="BC92" i="8"/>
  <c r="BB92" i="8"/>
  <c r="AY92" i="8"/>
  <c r="AX92" i="8"/>
  <c r="AW92" i="8"/>
  <c r="AV92" i="8"/>
  <c r="AT92" i="8"/>
  <c r="AS92" i="8"/>
  <c r="AR92" i="8"/>
  <c r="AQ92" i="8"/>
  <c r="AP92" i="8"/>
  <c r="AO92" i="8"/>
  <c r="AN92" i="8"/>
  <c r="AM92" i="8"/>
  <c r="AL92" i="8"/>
  <c r="AK92" i="8"/>
  <c r="AJ92" i="8"/>
  <c r="AI92" i="8"/>
  <c r="AH92" i="8"/>
  <c r="AG92" i="8"/>
  <c r="AF92" i="8"/>
  <c r="AE92" i="8"/>
  <c r="AD92" i="8"/>
  <c r="AB92" i="8"/>
  <c r="AA92" i="8"/>
  <c r="Z92" i="8"/>
  <c r="Y92" i="8"/>
  <c r="X92" i="8"/>
  <c r="W92" i="8"/>
  <c r="V92" i="8"/>
  <c r="T92" i="8"/>
  <c r="S92" i="8"/>
  <c r="R92" i="8"/>
  <c r="Q92" i="8"/>
  <c r="P92" i="8"/>
  <c r="O92" i="8"/>
  <c r="N92" i="8"/>
  <c r="K92" i="8"/>
  <c r="J92" i="8"/>
  <c r="I92" i="8"/>
  <c r="H92" i="8"/>
  <c r="G92" i="8"/>
  <c r="F92" i="8"/>
  <c r="E92" i="8"/>
  <c r="D92" i="8"/>
  <c r="C92" i="8"/>
  <c r="B92" i="8"/>
  <c r="BJ37" i="8"/>
  <c r="BH37" i="8"/>
  <c r="BG37" i="8"/>
  <c r="BF37" i="8"/>
  <c r="BE37" i="8"/>
  <c r="BD37" i="8"/>
  <c r="BC37" i="8"/>
  <c r="BB37" i="8"/>
  <c r="AY37" i="8"/>
  <c r="AX37" i="8"/>
  <c r="AW37" i="8"/>
  <c r="AV37" i="8"/>
  <c r="AT37" i="8"/>
  <c r="AS37" i="8"/>
  <c r="AR37" i="8"/>
  <c r="AQ37" i="8"/>
  <c r="AP37" i="8"/>
  <c r="AO37" i="8"/>
  <c r="AN37" i="8"/>
  <c r="AM37" i="8"/>
  <c r="AL37" i="8"/>
  <c r="AK37" i="8"/>
  <c r="AJ37" i="8"/>
  <c r="AI37" i="8"/>
  <c r="AH37" i="8"/>
  <c r="AG37" i="8"/>
  <c r="AF37" i="8"/>
  <c r="AE37" i="8"/>
  <c r="AD37" i="8"/>
  <c r="AB37" i="8"/>
  <c r="AA37" i="8"/>
  <c r="Z37" i="8"/>
  <c r="Y37" i="8"/>
  <c r="X37" i="8"/>
  <c r="W37" i="8"/>
  <c r="V37" i="8"/>
  <c r="T37" i="8"/>
  <c r="S37" i="8"/>
  <c r="R37" i="8"/>
  <c r="Q37" i="8"/>
  <c r="P37" i="8"/>
  <c r="O37" i="8"/>
  <c r="N37" i="8"/>
  <c r="K37" i="8"/>
  <c r="J37" i="8"/>
  <c r="I37" i="8"/>
  <c r="H37" i="8"/>
  <c r="G37" i="8"/>
  <c r="F37" i="8"/>
  <c r="E37" i="8"/>
  <c r="D37" i="8"/>
  <c r="C37" i="8"/>
  <c r="B37" i="8"/>
  <c r="BY36" i="8"/>
  <c r="BX36" i="8"/>
  <c r="BW36" i="8"/>
  <c r="BV36" i="8"/>
  <c r="BU36" i="8"/>
  <c r="BS36" i="8"/>
  <c r="BR36" i="8"/>
  <c r="BL36" i="8"/>
  <c r="BJ36" i="8"/>
  <c r="BH36" i="8"/>
  <c r="BG36" i="8"/>
  <c r="BF36" i="8"/>
  <c r="BE36" i="8"/>
  <c r="BD36" i="8"/>
  <c r="BC36" i="8"/>
  <c r="BB36" i="8"/>
  <c r="AY36" i="8"/>
  <c r="AX36" i="8"/>
  <c r="AW36" i="8"/>
  <c r="AV36" i="8"/>
  <c r="AT36" i="8"/>
  <c r="AS36" i="8"/>
  <c r="AR36" i="8"/>
  <c r="AQ36" i="8"/>
  <c r="AP36" i="8"/>
  <c r="AO36" i="8"/>
  <c r="AN36" i="8"/>
  <c r="AM36" i="8"/>
  <c r="AL36" i="8"/>
  <c r="AK36" i="8"/>
  <c r="AJ36" i="8"/>
  <c r="AI36" i="8"/>
  <c r="AH36" i="8"/>
  <c r="AG36" i="8"/>
  <c r="AF36" i="8"/>
  <c r="AE36" i="8"/>
  <c r="AD36" i="8"/>
  <c r="AB36" i="8"/>
  <c r="AA36" i="8"/>
  <c r="Z36" i="8"/>
  <c r="Y36" i="8"/>
  <c r="X36" i="8"/>
  <c r="W36" i="8"/>
  <c r="V36" i="8"/>
  <c r="T36" i="8"/>
  <c r="S36" i="8"/>
  <c r="R36" i="8"/>
  <c r="Q36" i="8"/>
  <c r="P36" i="8"/>
  <c r="O36" i="8"/>
  <c r="N36" i="8"/>
  <c r="K36" i="8"/>
  <c r="J36" i="8"/>
  <c r="I36" i="8"/>
  <c r="H36" i="8"/>
  <c r="G36" i="8"/>
  <c r="F36" i="8"/>
  <c r="E36" i="8"/>
  <c r="D36" i="8"/>
  <c r="C36" i="8"/>
  <c r="B36" i="8"/>
  <c r="BJ91" i="8"/>
  <c r="BH91" i="8"/>
  <c r="BG91" i="8"/>
  <c r="BF91" i="8"/>
  <c r="BE91" i="8"/>
  <c r="BD91" i="8"/>
  <c r="BC91" i="8"/>
  <c r="BB91" i="8"/>
  <c r="AY91" i="8"/>
  <c r="AX91" i="8"/>
  <c r="AW91" i="8"/>
  <c r="AV91" i="8"/>
  <c r="AT91" i="8"/>
  <c r="AS91" i="8"/>
  <c r="AR91" i="8"/>
  <c r="AQ91" i="8"/>
  <c r="AP91" i="8"/>
  <c r="AO91" i="8"/>
  <c r="AN91" i="8"/>
  <c r="AM91" i="8"/>
  <c r="AL91" i="8"/>
  <c r="AK91" i="8"/>
  <c r="AJ91" i="8"/>
  <c r="AI91" i="8"/>
  <c r="AH91" i="8"/>
  <c r="AG91" i="8"/>
  <c r="AF91" i="8"/>
  <c r="AE91" i="8"/>
  <c r="AD91" i="8"/>
  <c r="AB91" i="8"/>
  <c r="AA91" i="8"/>
  <c r="Z91" i="8"/>
  <c r="Y91" i="8"/>
  <c r="X91" i="8"/>
  <c r="W91" i="8"/>
  <c r="V91" i="8"/>
  <c r="T91" i="8"/>
  <c r="S91" i="8"/>
  <c r="R91" i="8"/>
  <c r="Q91" i="8"/>
  <c r="P91" i="8"/>
  <c r="O91" i="8"/>
  <c r="N91" i="8"/>
  <c r="K91" i="8"/>
  <c r="J91" i="8"/>
  <c r="I91" i="8"/>
  <c r="H91" i="8"/>
  <c r="G91" i="8"/>
  <c r="F91" i="8"/>
  <c r="E91" i="8"/>
  <c r="D91" i="8"/>
  <c r="C91" i="8"/>
  <c r="B91" i="8"/>
  <c r="BJ90" i="8"/>
  <c r="BH90" i="8"/>
  <c r="BG90" i="8"/>
  <c r="BF90" i="8"/>
  <c r="BE90" i="8"/>
  <c r="BD90" i="8"/>
  <c r="BC90" i="8"/>
  <c r="BB90" i="8"/>
  <c r="AY90" i="8"/>
  <c r="AX90" i="8"/>
  <c r="AW90" i="8"/>
  <c r="AV90" i="8"/>
  <c r="AT90" i="8"/>
  <c r="AS90" i="8"/>
  <c r="AR90" i="8"/>
  <c r="AQ90" i="8"/>
  <c r="AP90" i="8"/>
  <c r="AO90" i="8"/>
  <c r="AN90" i="8"/>
  <c r="AM90" i="8"/>
  <c r="AL90" i="8"/>
  <c r="AK90" i="8"/>
  <c r="AJ90" i="8"/>
  <c r="AI90" i="8"/>
  <c r="AH90" i="8"/>
  <c r="AG90" i="8"/>
  <c r="AF90" i="8"/>
  <c r="AE90" i="8"/>
  <c r="AD90" i="8"/>
  <c r="AB90" i="8"/>
  <c r="AA90" i="8"/>
  <c r="Z90" i="8"/>
  <c r="Y90" i="8"/>
  <c r="X90" i="8"/>
  <c r="W90" i="8"/>
  <c r="V90" i="8"/>
  <c r="T90" i="8"/>
  <c r="S90" i="8"/>
  <c r="R90" i="8"/>
  <c r="Q90" i="8"/>
  <c r="P90" i="8"/>
  <c r="O90" i="8"/>
  <c r="N90" i="8"/>
  <c r="K90" i="8"/>
  <c r="J90" i="8"/>
  <c r="I90" i="8"/>
  <c r="H90" i="8"/>
  <c r="G90" i="8"/>
  <c r="F90" i="8"/>
  <c r="E90" i="8"/>
  <c r="D90" i="8"/>
  <c r="C90" i="8"/>
  <c r="B90" i="8"/>
  <c r="BJ35" i="8"/>
  <c r="BH35" i="8"/>
  <c r="BG35" i="8"/>
  <c r="BF35" i="8"/>
  <c r="BE35" i="8"/>
  <c r="BD35" i="8"/>
  <c r="BC35" i="8"/>
  <c r="BB35" i="8"/>
  <c r="AY35" i="8"/>
  <c r="AX35" i="8"/>
  <c r="AW35" i="8"/>
  <c r="AV35" i="8"/>
  <c r="AT35" i="8"/>
  <c r="AS35" i="8"/>
  <c r="AR35" i="8"/>
  <c r="AQ35" i="8"/>
  <c r="AP35" i="8"/>
  <c r="AO35" i="8"/>
  <c r="AN35" i="8"/>
  <c r="AM35" i="8"/>
  <c r="AL35" i="8"/>
  <c r="AK35" i="8"/>
  <c r="AJ35" i="8"/>
  <c r="AI35" i="8"/>
  <c r="AH35" i="8"/>
  <c r="AG35" i="8"/>
  <c r="AF35" i="8"/>
  <c r="AE35" i="8"/>
  <c r="AD35" i="8"/>
  <c r="AB35" i="8"/>
  <c r="AA35" i="8"/>
  <c r="Z35" i="8"/>
  <c r="Y35" i="8"/>
  <c r="X35" i="8"/>
  <c r="W35" i="8"/>
  <c r="V35" i="8"/>
  <c r="T35" i="8"/>
  <c r="S35" i="8"/>
  <c r="R35" i="8"/>
  <c r="Q35" i="8"/>
  <c r="P35" i="8"/>
  <c r="O35" i="8"/>
  <c r="N35" i="8"/>
  <c r="K35" i="8"/>
  <c r="J35" i="8"/>
  <c r="I35" i="8"/>
  <c r="H35" i="8"/>
  <c r="G35" i="8"/>
  <c r="F35" i="8"/>
  <c r="E35" i="8"/>
  <c r="D35" i="8"/>
  <c r="C35" i="8"/>
  <c r="B35" i="8"/>
  <c r="BJ34" i="8"/>
  <c r="BH34" i="8"/>
  <c r="BG34" i="8"/>
  <c r="BF34" i="8"/>
  <c r="BE34" i="8"/>
  <c r="BD34" i="8"/>
  <c r="BC34" i="8"/>
  <c r="BB34" i="8"/>
  <c r="AY34" i="8"/>
  <c r="AX34" i="8"/>
  <c r="AW34" i="8"/>
  <c r="AV34" i="8"/>
  <c r="AT34" i="8"/>
  <c r="AS34" i="8"/>
  <c r="AR34" i="8"/>
  <c r="AQ34" i="8"/>
  <c r="AP34" i="8"/>
  <c r="AO34" i="8"/>
  <c r="AN34" i="8"/>
  <c r="AM34" i="8"/>
  <c r="AL34" i="8"/>
  <c r="AK34" i="8"/>
  <c r="AJ34" i="8"/>
  <c r="AI34" i="8"/>
  <c r="AH34" i="8"/>
  <c r="AG34" i="8"/>
  <c r="AF34" i="8"/>
  <c r="AE34" i="8"/>
  <c r="AD34" i="8"/>
  <c r="AB34" i="8"/>
  <c r="AA34" i="8"/>
  <c r="Z34" i="8"/>
  <c r="Y34" i="8"/>
  <c r="X34" i="8"/>
  <c r="W34" i="8"/>
  <c r="V34" i="8"/>
  <c r="T34" i="8"/>
  <c r="S34" i="8"/>
  <c r="R34" i="8"/>
  <c r="Q34" i="8"/>
  <c r="P34" i="8"/>
  <c r="O34" i="8"/>
  <c r="N34" i="8"/>
  <c r="K34" i="8"/>
  <c r="J34" i="8"/>
  <c r="I34" i="8"/>
  <c r="H34" i="8"/>
  <c r="G34" i="8"/>
  <c r="F34" i="8"/>
  <c r="E34" i="8"/>
  <c r="D34" i="8"/>
  <c r="C34" i="8"/>
  <c r="B34" i="8"/>
  <c r="BT122" i="8"/>
  <c r="BO122" i="8"/>
  <c r="BN122" i="8"/>
  <c r="BJ122" i="8"/>
  <c r="BH122" i="8"/>
  <c r="BG122" i="8"/>
  <c r="BF122" i="8"/>
  <c r="BE122" i="8"/>
  <c r="BD122" i="8"/>
  <c r="BC122" i="8"/>
  <c r="BB122" i="8"/>
  <c r="AY122" i="8"/>
  <c r="AX122" i="8"/>
  <c r="AW122" i="8"/>
  <c r="AV122" i="8"/>
  <c r="AT122" i="8"/>
  <c r="AS122" i="8"/>
  <c r="AR122" i="8"/>
  <c r="AQ122" i="8"/>
  <c r="AP122" i="8"/>
  <c r="AO122" i="8"/>
  <c r="AN122" i="8"/>
  <c r="AM122" i="8"/>
  <c r="AL122" i="8"/>
  <c r="AK122" i="8"/>
  <c r="AJ122" i="8"/>
  <c r="AI122" i="8"/>
  <c r="AH122" i="8"/>
  <c r="AG122" i="8"/>
  <c r="AF122" i="8"/>
  <c r="AE122" i="8"/>
  <c r="AD122" i="8"/>
  <c r="AB122" i="8"/>
  <c r="AA122" i="8"/>
  <c r="Z122" i="8"/>
  <c r="Y122" i="8"/>
  <c r="X122" i="8"/>
  <c r="W122" i="8"/>
  <c r="V122" i="8"/>
  <c r="T122" i="8"/>
  <c r="S122" i="8"/>
  <c r="R122" i="8"/>
  <c r="Q122" i="8"/>
  <c r="P122" i="8"/>
  <c r="O122" i="8"/>
  <c r="N122" i="8"/>
  <c r="K122" i="8"/>
  <c r="J122" i="8"/>
  <c r="I122" i="8"/>
  <c r="H122" i="8"/>
  <c r="G122" i="8"/>
  <c r="F122" i="8"/>
  <c r="E122" i="8"/>
  <c r="D122" i="8"/>
  <c r="C122" i="8"/>
  <c r="B122" i="8"/>
  <c r="BT89" i="8"/>
  <c r="BO89" i="8"/>
  <c r="BN89" i="8"/>
  <c r="BJ89" i="8"/>
  <c r="BH89" i="8"/>
  <c r="BG89" i="8"/>
  <c r="BF89" i="8"/>
  <c r="BE89" i="8"/>
  <c r="BD89" i="8"/>
  <c r="BC89" i="8"/>
  <c r="BB89" i="8"/>
  <c r="AY89" i="8"/>
  <c r="AX89" i="8"/>
  <c r="AW89" i="8"/>
  <c r="AV89" i="8"/>
  <c r="AT89" i="8"/>
  <c r="AS89" i="8"/>
  <c r="AR89" i="8"/>
  <c r="AQ89" i="8"/>
  <c r="AP89" i="8"/>
  <c r="AO89" i="8"/>
  <c r="AN89" i="8"/>
  <c r="AM89" i="8"/>
  <c r="AL89" i="8"/>
  <c r="AK89" i="8"/>
  <c r="AJ89" i="8"/>
  <c r="AI89" i="8"/>
  <c r="AH89" i="8"/>
  <c r="AG89" i="8"/>
  <c r="AF89" i="8"/>
  <c r="AE89" i="8"/>
  <c r="AD89" i="8"/>
  <c r="AB89" i="8"/>
  <c r="AA89" i="8"/>
  <c r="Z89" i="8"/>
  <c r="Y89" i="8"/>
  <c r="X89" i="8"/>
  <c r="W89" i="8"/>
  <c r="V89" i="8"/>
  <c r="T89" i="8"/>
  <c r="S89" i="8"/>
  <c r="R89" i="8"/>
  <c r="Q89" i="8"/>
  <c r="P89" i="8"/>
  <c r="O89" i="8"/>
  <c r="N89" i="8"/>
  <c r="K89" i="8"/>
  <c r="J89" i="8"/>
  <c r="I89" i="8"/>
  <c r="H89" i="8"/>
  <c r="G89" i="8"/>
  <c r="F89" i="8"/>
  <c r="E89" i="8"/>
  <c r="D89" i="8"/>
  <c r="C89" i="8"/>
  <c r="B89" i="8"/>
  <c r="BT33" i="8"/>
  <c r="BO33" i="8"/>
  <c r="BN33" i="8"/>
  <c r="BJ33" i="8"/>
  <c r="BH33" i="8"/>
  <c r="BG33" i="8"/>
  <c r="BF33" i="8"/>
  <c r="BE33" i="8"/>
  <c r="BD33" i="8"/>
  <c r="BC33" i="8"/>
  <c r="BB33" i="8"/>
  <c r="AY33" i="8"/>
  <c r="AX33" i="8"/>
  <c r="AW33" i="8"/>
  <c r="AV33" i="8"/>
  <c r="AT33" i="8"/>
  <c r="AS33" i="8"/>
  <c r="AR33" i="8"/>
  <c r="AQ33" i="8"/>
  <c r="AP33" i="8"/>
  <c r="AO33" i="8"/>
  <c r="AN33" i="8"/>
  <c r="AM33" i="8"/>
  <c r="AL33" i="8"/>
  <c r="AK33" i="8"/>
  <c r="AJ33" i="8"/>
  <c r="AI33" i="8"/>
  <c r="AH33" i="8"/>
  <c r="AG33" i="8"/>
  <c r="AF33" i="8"/>
  <c r="AE33" i="8"/>
  <c r="AD33" i="8"/>
  <c r="AB33" i="8"/>
  <c r="AA33" i="8"/>
  <c r="Z33" i="8"/>
  <c r="Y33" i="8"/>
  <c r="X33" i="8"/>
  <c r="W33" i="8"/>
  <c r="V33" i="8"/>
  <c r="T33" i="8"/>
  <c r="S33" i="8"/>
  <c r="R33" i="8"/>
  <c r="Q33" i="8"/>
  <c r="P33" i="8"/>
  <c r="O33" i="8"/>
  <c r="N33" i="8"/>
  <c r="K33" i="8"/>
  <c r="J33" i="8"/>
  <c r="I33" i="8"/>
  <c r="H33" i="8"/>
  <c r="G33" i="8"/>
  <c r="F33" i="8"/>
  <c r="E33" i="8"/>
  <c r="D33" i="8"/>
  <c r="C33" i="8"/>
  <c r="B33" i="8"/>
  <c r="BT142" i="8"/>
  <c r="BO142" i="8"/>
  <c r="BN142" i="8"/>
  <c r="BJ142" i="8"/>
  <c r="BH142" i="8"/>
  <c r="BG142" i="8"/>
  <c r="BF142" i="8"/>
  <c r="BE142" i="8"/>
  <c r="BD142" i="8"/>
  <c r="BC142" i="8"/>
  <c r="BB142" i="8"/>
  <c r="AY142" i="8"/>
  <c r="AX142" i="8"/>
  <c r="AW142" i="8"/>
  <c r="AV142" i="8"/>
  <c r="AT142" i="8"/>
  <c r="AS142" i="8"/>
  <c r="AR142" i="8"/>
  <c r="AQ142" i="8"/>
  <c r="AP142" i="8"/>
  <c r="AO142" i="8"/>
  <c r="AN142" i="8"/>
  <c r="AM142" i="8"/>
  <c r="AL142" i="8"/>
  <c r="AK142" i="8"/>
  <c r="AJ142" i="8"/>
  <c r="AI142" i="8"/>
  <c r="AH142" i="8"/>
  <c r="AG142" i="8"/>
  <c r="AF142" i="8"/>
  <c r="AE142" i="8"/>
  <c r="AD142" i="8"/>
  <c r="AB142" i="8"/>
  <c r="AA142" i="8"/>
  <c r="Z142" i="8"/>
  <c r="Y142" i="8"/>
  <c r="X142" i="8"/>
  <c r="W142" i="8"/>
  <c r="V142" i="8"/>
  <c r="T142" i="8"/>
  <c r="S142" i="8"/>
  <c r="R142" i="8"/>
  <c r="Q142" i="8"/>
  <c r="P142" i="8"/>
  <c r="O142" i="8"/>
  <c r="N142" i="8"/>
  <c r="K142" i="8"/>
  <c r="J142" i="8"/>
  <c r="I142" i="8"/>
  <c r="H142" i="8"/>
  <c r="G142" i="8"/>
  <c r="F142" i="8"/>
  <c r="E142" i="8"/>
  <c r="D142" i="8"/>
  <c r="C142" i="8"/>
  <c r="B142" i="8"/>
  <c r="BJ66" i="8"/>
  <c r="BH66" i="8"/>
  <c r="BG66" i="8"/>
  <c r="BF66" i="8"/>
  <c r="BE66" i="8"/>
  <c r="BD66" i="8"/>
  <c r="BC66" i="8"/>
  <c r="BB66" i="8"/>
  <c r="AY66" i="8"/>
  <c r="AX66" i="8"/>
  <c r="AW66" i="8"/>
  <c r="AV66" i="8"/>
  <c r="AT66" i="8"/>
  <c r="AS66" i="8"/>
  <c r="AR66" i="8"/>
  <c r="AQ66" i="8"/>
  <c r="AP66" i="8"/>
  <c r="AO66" i="8"/>
  <c r="AN66" i="8"/>
  <c r="AM66" i="8"/>
  <c r="AL66" i="8"/>
  <c r="AK66" i="8"/>
  <c r="AJ66" i="8"/>
  <c r="AI66" i="8"/>
  <c r="AH66" i="8"/>
  <c r="AG66" i="8"/>
  <c r="AF66" i="8"/>
  <c r="AE66" i="8"/>
  <c r="AD66" i="8"/>
  <c r="AB66" i="8"/>
  <c r="AA66" i="8"/>
  <c r="Z66" i="8"/>
  <c r="Y66" i="8"/>
  <c r="X66" i="8"/>
  <c r="W66" i="8"/>
  <c r="V66" i="8"/>
  <c r="T66" i="8"/>
  <c r="S66" i="8"/>
  <c r="R66" i="8"/>
  <c r="Q66" i="8"/>
  <c r="P66" i="8"/>
  <c r="O66" i="8"/>
  <c r="N66" i="8"/>
  <c r="K66" i="8"/>
  <c r="J66" i="8"/>
  <c r="I66" i="8"/>
  <c r="H66" i="8"/>
  <c r="G66" i="8"/>
  <c r="F66" i="8"/>
  <c r="E66" i="8"/>
  <c r="D66" i="8"/>
  <c r="C66" i="8"/>
  <c r="B66" i="8"/>
  <c r="BJ121" i="8"/>
  <c r="BH121" i="8"/>
  <c r="BG121" i="8"/>
  <c r="BF121" i="8"/>
  <c r="BE121" i="8"/>
  <c r="BD121" i="8"/>
  <c r="BC121" i="8"/>
  <c r="BB121" i="8"/>
  <c r="AY121" i="8"/>
  <c r="AX121" i="8"/>
  <c r="AW121" i="8"/>
  <c r="AV121" i="8"/>
  <c r="AT121" i="8"/>
  <c r="AS121" i="8"/>
  <c r="AR121" i="8"/>
  <c r="AQ121" i="8"/>
  <c r="AP121" i="8"/>
  <c r="AO121" i="8"/>
  <c r="AN121" i="8"/>
  <c r="AM121" i="8"/>
  <c r="AL121" i="8"/>
  <c r="AK121" i="8"/>
  <c r="AJ121" i="8"/>
  <c r="AI121" i="8"/>
  <c r="AH121" i="8"/>
  <c r="AG121" i="8"/>
  <c r="AF121" i="8"/>
  <c r="AE121" i="8"/>
  <c r="AD121" i="8"/>
  <c r="AB121" i="8"/>
  <c r="AA121" i="8"/>
  <c r="Z121" i="8"/>
  <c r="Y121" i="8"/>
  <c r="X121" i="8"/>
  <c r="W121" i="8"/>
  <c r="V121" i="8"/>
  <c r="T121" i="8"/>
  <c r="S121" i="8"/>
  <c r="R121" i="8"/>
  <c r="Q121" i="8"/>
  <c r="P121" i="8"/>
  <c r="O121" i="8"/>
  <c r="N121" i="8"/>
  <c r="K121" i="8"/>
  <c r="J121" i="8"/>
  <c r="I121" i="8"/>
  <c r="H121" i="8"/>
  <c r="G121" i="8"/>
  <c r="F121" i="8"/>
  <c r="E121" i="8"/>
  <c r="D121" i="8"/>
  <c r="C121" i="8"/>
  <c r="B121" i="8"/>
  <c r="BJ119" i="8"/>
  <c r="BH119" i="8"/>
  <c r="BG119" i="8"/>
  <c r="BF119" i="8"/>
  <c r="BE119" i="8"/>
  <c r="BD119" i="8"/>
  <c r="BC119" i="8"/>
  <c r="BB119" i="8"/>
  <c r="AY119" i="8"/>
  <c r="AX119" i="8"/>
  <c r="AW119" i="8"/>
  <c r="AV119" i="8"/>
  <c r="AT119" i="8"/>
  <c r="AS119" i="8"/>
  <c r="AR119" i="8"/>
  <c r="AQ119" i="8"/>
  <c r="AP119" i="8"/>
  <c r="AO119" i="8"/>
  <c r="AN119" i="8"/>
  <c r="AM119" i="8"/>
  <c r="AL119" i="8"/>
  <c r="AK119" i="8"/>
  <c r="AJ119" i="8"/>
  <c r="AI119" i="8"/>
  <c r="AH119" i="8"/>
  <c r="AG119" i="8"/>
  <c r="AF119" i="8"/>
  <c r="AE119" i="8"/>
  <c r="AD119" i="8"/>
  <c r="AB119" i="8"/>
  <c r="AA119" i="8"/>
  <c r="Z119" i="8"/>
  <c r="Y119" i="8"/>
  <c r="X119" i="8"/>
  <c r="W119" i="8"/>
  <c r="V119" i="8"/>
  <c r="T119" i="8"/>
  <c r="S119" i="8"/>
  <c r="R119" i="8"/>
  <c r="Q119" i="8"/>
  <c r="P119" i="8"/>
  <c r="O119" i="8"/>
  <c r="N119" i="8"/>
  <c r="K119" i="8"/>
  <c r="J119" i="8"/>
  <c r="I119" i="8"/>
  <c r="H119" i="8"/>
  <c r="G119" i="8"/>
  <c r="F119" i="8"/>
  <c r="E119" i="8"/>
  <c r="D119" i="8"/>
  <c r="C119" i="8"/>
  <c r="B119" i="8"/>
  <c r="BJ118" i="8"/>
  <c r="BH118" i="8"/>
  <c r="BG118" i="8"/>
  <c r="BF118" i="8"/>
  <c r="BE118" i="8"/>
  <c r="BD118" i="8"/>
  <c r="BC118" i="8"/>
  <c r="BB118" i="8"/>
  <c r="AY118" i="8"/>
  <c r="AX118" i="8"/>
  <c r="AW118" i="8"/>
  <c r="AV118" i="8"/>
  <c r="AT118" i="8"/>
  <c r="AS118" i="8"/>
  <c r="AR118" i="8"/>
  <c r="AQ118" i="8"/>
  <c r="AP118" i="8"/>
  <c r="AO118" i="8"/>
  <c r="AN118" i="8"/>
  <c r="AM118" i="8"/>
  <c r="AL118" i="8"/>
  <c r="AK118" i="8"/>
  <c r="AJ118" i="8"/>
  <c r="AI118" i="8"/>
  <c r="AH118" i="8"/>
  <c r="AG118" i="8"/>
  <c r="AF118" i="8"/>
  <c r="AE118" i="8"/>
  <c r="AD118" i="8"/>
  <c r="AB118" i="8"/>
  <c r="AA118" i="8"/>
  <c r="Z118" i="8"/>
  <c r="Y118" i="8"/>
  <c r="X118" i="8"/>
  <c r="W118" i="8"/>
  <c r="V118" i="8"/>
  <c r="T118" i="8"/>
  <c r="S118" i="8"/>
  <c r="R118" i="8"/>
  <c r="Q118" i="8"/>
  <c r="P118" i="8"/>
  <c r="O118" i="8"/>
  <c r="N118" i="8"/>
  <c r="K118" i="8"/>
  <c r="J118" i="8"/>
  <c r="I118" i="8"/>
  <c r="H118" i="8"/>
  <c r="G118" i="8"/>
  <c r="F118" i="8"/>
  <c r="E118" i="8"/>
  <c r="D118" i="8"/>
  <c r="C118" i="8"/>
  <c r="B118" i="8"/>
  <c r="BJ117" i="8"/>
  <c r="BH117" i="8"/>
  <c r="BG117" i="8"/>
  <c r="BF117" i="8"/>
  <c r="BE117" i="8"/>
  <c r="BD117" i="8"/>
  <c r="BC117" i="8"/>
  <c r="BB117" i="8"/>
  <c r="AY117" i="8"/>
  <c r="AX117" i="8"/>
  <c r="AW117" i="8"/>
  <c r="AV117" i="8"/>
  <c r="AT117" i="8"/>
  <c r="AS117" i="8"/>
  <c r="AR117" i="8"/>
  <c r="AQ117" i="8"/>
  <c r="AP117" i="8"/>
  <c r="AO117" i="8"/>
  <c r="AN117" i="8"/>
  <c r="AM117" i="8"/>
  <c r="AL117" i="8"/>
  <c r="AK117" i="8"/>
  <c r="AJ117" i="8"/>
  <c r="AI117" i="8"/>
  <c r="AH117" i="8"/>
  <c r="AG117" i="8"/>
  <c r="AF117" i="8"/>
  <c r="AE117" i="8"/>
  <c r="AD117" i="8"/>
  <c r="AB117" i="8"/>
  <c r="AA117" i="8"/>
  <c r="Z117" i="8"/>
  <c r="Y117" i="8"/>
  <c r="X117" i="8"/>
  <c r="W117" i="8"/>
  <c r="V117" i="8"/>
  <c r="T117" i="8"/>
  <c r="S117" i="8"/>
  <c r="R117" i="8"/>
  <c r="Q117" i="8"/>
  <c r="P117" i="8"/>
  <c r="O117" i="8"/>
  <c r="N117" i="8"/>
  <c r="K117" i="8"/>
  <c r="J117" i="8"/>
  <c r="I117" i="8"/>
  <c r="H117" i="8"/>
  <c r="G117" i="8"/>
  <c r="F117" i="8"/>
  <c r="E117" i="8"/>
  <c r="D117" i="8"/>
  <c r="C117" i="8"/>
  <c r="B117" i="8"/>
  <c r="BJ116" i="8"/>
  <c r="BH116" i="8"/>
  <c r="BG116" i="8"/>
  <c r="BF116" i="8"/>
  <c r="BE116" i="8"/>
  <c r="BD116" i="8"/>
  <c r="BC116" i="8"/>
  <c r="BB116" i="8"/>
  <c r="AY116" i="8"/>
  <c r="AX116" i="8"/>
  <c r="AW116" i="8"/>
  <c r="AV116" i="8"/>
  <c r="AT116" i="8"/>
  <c r="AS116" i="8"/>
  <c r="AR116" i="8"/>
  <c r="AQ116" i="8"/>
  <c r="AP116" i="8"/>
  <c r="AO116" i="8"/>
  <c r="AN116" i="8"/>
  <c r="AM116" i="8"/>
  <c r="AL116" i="8"/>
  <c r="AK116" i="8"/>
  <c r="AJ116" i="8"/>
  <c r="AI116" i="8"/>
  <c r="AH116" i="8"/>
  <c r="AG116" i="8"/>
  <c r="AF116" i="8"/>
  <c r="AE116" i="8"/>
  <c r="AD116" i="8"/>
  <c r="AB116" i="8"/>
  <c r="AA116" i="8"/>
  <c r="Z116" i="8"/>
  <c r="Y116" i="8"/>
  <c r="X116" i="8"/>
  <c r="W116" i="8"/>
  <c r="V116" i="8"/>
  <c r="T116" i="8"/>
  <c r="S116" i="8"/>
  <c r="R116" i="8"/>
  <c r="Q116" i="8"/>
  <c r="P116" i="8"/>
  <c r="O116" i="8"/>
  <c r="N116" i="8"/>
  <c r="K116" i="8"/>
  <c r="J116" i="8"/>
  <c r="I116" i="8"/>
  <c r="H116" i="8"/>
  <c r="G116" i="8"/>
  <c r="F116" i="8"/>
  <c r="E116" i="8"/>
  <c r="D116" i="8"/>
  <c r="C116" i="8"/>
  <c r="B116" i="8"/>
  <c r="BJ88" i="8"/>
  <c r="BH88" i="8"/>
  <c r="BG88" i="8"/>
  <c r="BF88" i="8"/>
  <c r="BE88" i="8"/>
  <c r="BD88" i="8"/>
  <c r="BC88" i="8"/>
  <c r="BB88" i="8"/>
  <c r="AY88" i="8"/>
  <c r="AX88" i="8"/>
  <c r="AW88" i="8"/>
  <c r="AV88" i="8"/>
  <c r="AT88" i="8"/>
  <c r="AS88" i="8"/>
  <c r="AR88" i="8"/>
  <c r="AQ88" i="8"/>
  <c r="AP88" i="8"/>
  <c r="AO88" i="8"/>
  <c r="AN88" i="8"/>
  <c r="AM88" i="8"/>
  <c r="AL88" i="8"/>
  <c r="AK88" i="8"/>
  <c r="AJ88" i="8"/>
  <c r="AI88" i="8"/>
  <c r="AH88" i="8"/>
  <c r="AG88" i="8"/>
  <c r="AF88" i="8"/>
  <c r="AE88" i="8"/>
  <c r="AD88" i="8"/>
  <c r="AB88" i="8"/>
  <c r="AA88" i="8"/>
  <c r="Z88" i="8"/>
  <c r="Y88" i="8"/>
  <c r="X88" i="8"/>
  <c r="W88" i="8"/>
  <c r="V88" i="8"/>
  <c r="T88" i="8"/>
  <c r="S88" i="8"/>
  <c r="R88" i="8"/>
  <c r="Q88" i="8"/>
  <c r="P88" i="8"/>
  <c r="O88" i="8"/>
  <c r="N88" i="8"/>
  <c r="K88" i="8"/>
  <c r="J88" i="8"/>
  <c r="I88" i="8"/>
  <c r="H88" i="8"/>
  <c r="G88" i="8"/>
  <c r="F88" i="8"/>
  <c r="E88" i="8"/>
  <c r="D88" i="8"/>
  <c r="C88" i="8"/>
  <c r="B88" i="8"/>
  <c r="BJ87" i="8"/>
  <c r="BH87" i="8"/>
  <c r="BG87" i="8"/>
  <c r="BF87" i="8"/>
  <c r="BE87" i="8"/>
  <c r="BD87" i="8"/>
  <c r="BC87" i="8"/>
  <c r="BB87" i="8"/>
  <c r="AY87" i="8"/>
  <c r="AX87" i="8"/>
  <c r="AW87" i="8"/>
  <c r="AV87" i="8"/>
  <c r="AT87" i="8"/>
  <c r="AS87" i="8"/>
  <c r="AR87" i="8"/>
  <c r="AQ87" i="8"/>
  <c r="AP87" i="8"/>
  <c r="AO87" i="8"/>
  <c r="AN87" i="8"/>
  <c r="AM87" i="8"/>
  <c r="AL87" i="8"/>
  <c r="AK87" i="8"/>
  <c r="AJ87" i="8"/>
  <c r="AI87" i="8"/>
  <c r="AH87" i="8"/>
  <c r="AG87" i="8"/>
  <c r="AF87" i="8"/>
  <c r="AE87" i="8"/>
  <c r="AD87" i="8"/>
  <c r="AB87" i="8"/>
  <c r="AA87" i="8"/>
  <c r="Z87" i="8"/>
  <c r="Y87" i="8"/>
  <c r="X87" i="8"/>
  <c r="W87" i="8"/>
  <c r="V87" i="8"/>
  <c r="T87" i="8"/>
  <c r="S87" i="8"/>
  <c r="R87" i="8"/>
  <c r="Q87" i="8"/>
  <c r="P87" i="8"/>
  <c r="O87" i="8"/>
  <c r="N87" i="8"/>
  <c r="K87" i="8"/>
  <c r="J87" i="8"/>
  <c r="I87" i="8"/>
  <c r="H87" i="8"/>
  <c r="G87" i="8"/>
  <c r="F87" i="8"/>
  <c r="E87" i="8"/>
  <c r="D87" i="8"/>
  <c r="C87" i="8"/>
  <c r="B87" i="8"/>
  <c r="BJ86" i="8"/>
  <c r="BH86" i="8"/>
  <c r="BG86" i="8"/>
  <c r="BF86" i="8"/>
  <c r="BE86" i="8"/>
  <c r="BD86" i="8"/>
  <c r="BC86" i="8"/>
  <c r="BB86" i="8"/>
  <c r="AY86" i="8"/>
  <c r="AX86" i="8"/>
  <c r="AW86" i="8"/>
  <c r="AV86" i="8"/>
  <c r="AT86" i="8"/>
  <c r="AS86" i="8"/>
  <c r="AR86" i="8"/>
  <c r="AQ86" i="8"/>
  <c r="AP86" i="8"/>
  <c r="AO86" i="8"/>
  <c r="AN86" i="8"/>
  <c r="AM86" i="8"/>
  <c r="AL86" i="8"/>
  <c r="AK86" i="8"/>
  <c r="AJ86" i="8"/>
  <c r="AI86" i="8"/>
  <c r="AH86" i="8"/>
  <c r="AG86" i="8"/>
  <c r="AF86" i="8"/>
  <c r="AE86" i="8"/>
  <c r="AD86" i="8"/>
  <c r="AB86" i="8"/>
  <c r="AA86" i="8"/>
  <c r="Z86" i="8"/>
  <c r="Y86" i="8"/>
  <c r="X86" i="8"/>
  <c r="W86" i="8"/>
  <c r="V86" i="8"/>
  <c r="T86" i="8"/>
  <c r="S86" i="8"/>
  <c r="R86" i="8"/>
  <c r="Q86" i="8"/>
  <c r="P86" i="8"/>
  <c r="O86" i="8"/>
  <c r="N86" i="8"/>
  <c r="K86" i="8"/>
  <c r="J86" i="8"/>
  <c r="I86" i="8"/>
  <c r="H86" i="8"/>
  <c r="G86" i="8"/>
  <c r="F86" i="8"/>
  <c r="E86" i="8"/>
  <c r="D86" i="8"/>
  <c r="C86" i="8"/>
  <c r="B86" i="8"/>
  <c r="BJ85" i="8"/>
  <c r="BH85" i="8"/>
  <c r="BG85" i="8"/>
  <c r="BF85" i="8"/>
  <c r="BE85" i="8"/>
  <c r="BD85" i="8"/>
  <c r="BC85" i="8"/>
  <c r="BB85" i="8"/>
  <c r="AY85" i="8"/>
  <c r="AX85" i="8"/>
  <c r="AW85" i="8"/>
  <c r="AV85" i="8"/>
  <c r="AT85" i="8"/>
  <c r="AS85" i="8"/>
  <c r="AR85" i="8"/>
  <c r="AQ85" i="8"/>
  <c r="AP85" i="8"/>
  <c r="AO85" i="8"/>
  <c r="AN85" i="8"/>
  <c r="AM85" i="8"/>
  <c r="AL85" i="8"/>
  <c r="AK85" i="8"/>
  <c r="AJ85" i="8"/>
  <c r="AI85" i="8"/>
  <c r="AH85" i="8"/>
  <c r="AG85" i="8"/>
  <c r="AF85" i="8"/>
  <c r="AE85" i="8"/>
  <c r="AD85" i="8"/>
  <c r="AB85" i="8"/>
  <c r="AA85" i="8"/>
  <c r="Z85" i="8"/>
  <c r="Y85" i="8"/>
  <c r="X85" i="8"/>
  <c r="W85" i="8"/>
  <c r="V85" i="8"/>
  <c r="T85" i="8"/>
  <c r="S85" i="8"/>
  <c r="R85" i="8"/>
  <c r="Q85" i="8"/>
  <c r="P85" i="8"/>
  <c r="O85" i="8"/>
  <c r="N85" i="8"/>
  <c r="K85" i="8"/>
  <c r="J85" i="8"/>
  <c r="I85" i="8"/>
  <c r="H85" i="8"/>
  <c r="G85" i="8"/>
  <c r="F85" i="8"/>
  <c r="E85" i="8"/>
  <c r="D85" i="8"/>
  <c r="C85" i="8"/>
  <c r="B85" i="8"/>
  <c r="BJ32" i="8"/>
  <c r="BH32" i="8"/>
  <c r="BG32" i="8"/>
  <c r="BF32" i="8"/>
  <c r="BE32" i="8"/>
  <c r="BD32" i="8"/>
  <c r="BC32" i="8"/>
  <c r="BB32" i="8"/>
  <c r="AY32" i="8"/>
  <c r="AX32" i="8"/>
  <c r="AW32" i="8"/>
  <c r="AV32" i="8"/>
  <c r="AT32" i="8"/>
  <c r="AS32" i="8"/>
  <c r="AR32" i="8"/>
  <c r="AQ32" i="8"/>
  <c r="AP32" i="8"/>
  <c r="AO32" i="8"/>
  <c r="AN32" i="8"/>
  <c r="AM32" i="8"/>
  <c r="AL32" i="8"/>
  <c r="AK32" i="8"/>
  <c r="AJ32" i="8"/>
  <c r="AI32" i="8"/>
  <c r="AH32" i="8"/>
  <c r="AG32" i="8"/>
  <c r="AF32" i="8"/>
  <c r="AE32" i="8"/>
  <c r="AD32" i="8"/>
  <c r="AB32" i="8"/>
  <c r="AA32" i="8"/>
  <c r="Z32" i="8"/>
  <c r="Y32" i="8"/>
  <c r="X32" i="8"/>
  <c r="W32" i="8"/>
  <c r="V32" i="8"/>
  <c r="T32" i="8"/>
  <c r="S32" i="8"/>
  <c r="R32" i="8"/>
  <c r="Q32" i="8"/>
  <c r="P32" i="8"/>
  <c r="O32" i="8"/>
  <c r="N32" i="8"/>
  <c r="K32" i="8"/>
  <c r="J32" i="8"/>
  <c r="I32" i="8"/>
  <c r="H32" i="8"/>
  <c r="G32" i="8"/>
  <c r="F32" i="8"/>
  <c r="E32" i="8"/>
  <c r="D32" i="8"/>
  <c r="C32" i="8"/>
  <c r="B32" i="8"/>
  <c r="BJ31" i="8"/>
  <c r="BH31" i="8"/>
  <c r="BG31" i="8"/>
  <c r="BF31" i="8"/>
  <c r="BE31" i="8"/>
  <c r="BD31" i="8"/>
  <c r="BC31" i="8"/>
  <c r="BB31" i="8"/>
  <c r="AY31" i="8"/>
  <c r="AX31" i="8"/>
  <c r="AW31" i="8"/>
  <c r="AV31" i="8"/>
  <c r="AT31" i="8"/>
  <c r="AS31" i="8"/>
  <c r="AR31" i="8"/>
  <c r="AQ31" i="8"/>
  <c r="AP31" i="8"/>
  <c r="AO31" i="8"/>
  <c r="AN31" i="8"/>
  <c r="AM31" i="8"/>
  <c r="AL31" i="8"/>
  <c r="AK31" i="8"/>
  <c r="AJ31" i="8"/>
  <c r="AI31" i="8"/>
  <c r="AH31" i="8"/>
  <c r="AG31" i="8"/>
  <c r="AF31" i="8"/>
  <c r="AE31" i="8"/>
  <c r="AD31" i="8"/>
  <c r="AB31" i="8"/>
  <c r="AA31" i="8"/>
  <c r="Z31" i="8"/>
  <c r="Y31" i="8"/>
  <c r="X31" i="8"/>
  <c r="W31" i="8"/>
  <c r="V31" i="8"/>
  <c r="T31" i="8"/>
  <c r="S31" i="8"/>
  <c r="R31" i="8"/>
  <c r="Q31" i="8"/>
  <c r="P31" i="8"/>
  <c r="O31" i="8"/>
  <c r="N31" i="8"/>
  <c r="K31" i="8"/>
  <c r="J31" i="8"/>
  <c r="I31" i="8"/>
  <c r="H31" i="8"/>
  <c r="G31" i="8"/>
  <c r="F31" i="8"/>
  <c r="E31" i="8"/>
  <c r="D31" i="8"/>
  <c r="C31" i="8"/>
  <c r="B31" i="8"/>
  <c r="BJ30" i="8"/>
  <c r="BH30" i="8"/>
  <c r="BG30" i="8"/>
  <c r="BF30" i="8"/>
  <c r="BE30" i="8"/>
  <c r="BD30" i="8"/>
  <c r="BC30" i="8"/>
  <c r="BB30" i="8"/>
  <c r="AY30" i="8"/>
  <c r="AX30" i="8"/>
  <c r="AW30" i="8"/>
  <c r="AV30" i="8"/>
  <c r="AT30" i="8"/>
  <c r="AS30" i="8"/>
  <c r="AR30" i="8"/>
  <c r="AQ30" i="8"/>
  <c r="AP30" i="8"/>
  <c r="AO30" i="8"/>
  <c r="AN30" i="8"/>
  <c r="AM30" i="8"/>
  <c r="AL30" i="8"/>
  <c r="AK30" i="8"/>
  <c r="AJ30" i="8"/>
  <c r="AI30" i="8"/>
  <c r="AH30" i="8"/>
  <c r="AG30" i="8"/>
  <c r="AF30" i="8"/>
  <c r="AE30" i="8"/>
  <c r="AD30" i="8"/>
  <c r="AB30" i="8"/>
  <c r="AA30" i="8"/>
  <c r="Z30" i="8"/>
  <c r="Y30" i="8"/>
  <c r="X30" i="8"/>
  <c r="W30" i="8"/>
  <c r="V30" i="8"/>
  <c r="T30" i="8"/>
  <c r="S30" i="8"/>
  <c r="R30" i="8"/>
  <c r="Q30" i="8"/>
  <c r="P30" i="8"/>
  <c r="O30" i="8"/>
  <c r="N30" i="8"/>
  <c r="K30" i="8"/>
  <c r="J30" i="8"/>
  <c r="I30" i="8"/>
  <c r="H30" i="8"/>
  <c r="G30" i="8"/>
  <c r="F30" i="8"/>
  <c r="E30" i="8"/>
  <c r="D30" i="8"/>
  <c r="C30" i="8"/>
  <c r="B30" i="8"/>
  <c r="BJ29" i="8"/>
  <c r="BH29" i="8"/>
  <c r="BG29" i="8"/>
  <c r="BF29" i="8"/>
  <c r="BE29" i="8"/>
  <c r="BD29" i="8"/>
  <c r="BC29" i="8"/>
  <c r="BB29" i="8"/>
  <c r="AY29" i="8"/>
  <c r="AX29" i="8"/>
  <c r="AW29" i="8"/>
  <c r="AV29" i="8"/>
  <c r="AT29" i="8"/>
  <c r="AS29" i="8"/>
  <c r="AR29" i="8"/>
  <c r="AQ29" i="8"/>
  <c r="AP29" i="8"/>
  <c r="AO29" i="8"/>
  <c r="AN29" i="8"/>
  <c r="AM29" i="8"/>
  <c r="AL29" i="8"/>
  <c r="AK29" i="8"/>
  <c r="AJ29" i="8"/>
  <c r="AI29" i="8"/>
  <c r="AH29" i="8"/>
  <c r="AG29" i="8"/>
  <c r="AF29" i="8"/>
  <c r="AE29" i="8"/>
  <c r="AD29" i="8"/>
  <c r="AB29" i="8"/>
  <c r="AA29" i="8"/>
  <c r="Z29" i="8"/>
  <c r="Y29" i="8"/>
  <c r="X29" i="8"/>
  <c r="W29" i="8"/>
  <c r="V29" i="8"/>
  <c r="T29" i="8"/>
  <c r="S29" i="8"/>
  <c r="R29" i="8"/>
  <c r="Q29" i="8"/>
  <c r="P29" i="8"/>
  <c r="O29" i="8"/>
  <c r="N29" i="8"/>
  <c r="K29" i="8"/>
  <c r="J29" i="8"/>
  <c r="I29" i="8"/>
  <c r="H29" i="8"/>
  <c r="G29" i="8"/>
  <c r="F29" i="8"/>
  <c r="E29" i="8"/>
  <c r="D29" i="8"/>
  <c r="C29" i="8"/>
  <c r="B29" i="8"/>
  <c r="BJ115" i="8"/>
  <c r="BH115" i="8"/>
  <c r="BG115" i="8"/>
  <c r="BF115" i="8"/>
  <c r="BE115" i="8"/>
  <c r="BD115" i="8"/>
  <c r="BC115" i="8"/>
  <c r="BB115" i="8"/>
  <c r="AY115" i="8"/>
  <c r="AX115" i="8"/>
  <c r="AW115" i="8"/>
  <c r="AV115" i="8"/>
  <c r="AT115" i="8"/>
  <c r="AS115" i="8"/>
  <c r="AR115" i="8"/>
  <c r="AQ115" i="8"/>
  <c r="AP115" i="8"/>
  <c r="AO115" i="8"/>
  <c r="AN115" i="8"/>
  <c r="AM115" i="8"/>
  <c r="AL115" i="8"/>
  <c r="AK115" i="8"/>
  <c r="AJ115" i="8"/>
  <c r="AI115" i="8"/>
  <c r="AH115" i="8"/>
  <c r="AG115" i="8"/>
  <c r="AF115" i="8"/>
  <c r="AE115" i="8"/>
  <c r="AD115" i="8"/>
  <c r="AB115" i="8"/>
  <c r="AA115" i="8"/>
  <c r="Z115" i="8"/>
  <c r="Y115" i="8"/>
  <c r="X115" i="8"/>
  <c r="W115" i="8"/>
  <c r="V115" i="8"/>
  <c r="T115" i="8"/>
  <c r="S115" i="8"/>
  <c r="R115" i="8"/>
  <c r="Q115" i="8"/>
  <c r="P115" i="8"/>
  <c r="O115" i="8"/>
  <c r="N115" i="8"/>
  <c r="K115" i="8"/>
  <c r="J115" i="8"/>
  <c r="I115" i="8"/>
  <c r="H115" i="8"/>
  <c r="G115" i="8"/>
  <c r="F115" i="8"/>
  <c r="E115" i="8"/>
  <c r="D115" i="8"/>
  <c r="C115" i="8"/>
  <c r="B115" i="8"/>
  <c r="BJ114" i="8"/>
  <c r="BH114" i="8"/>
  <c r="BG114" i="8"/>
  <c r="BF114" i="8"/>
  <c r="BE114" i="8"/>
  <c r="BD114" i="8"/>
  <c r="BC114" i="8"/>
  <c r="BB114" i="8"/>
  <c r="AY114" i="8"/>
  <c r="AX114" i="8"/>
  <c r="AW114" i="8"/>
  <c r="AV114" i="8"/>
  <c r="AT114" i="8"/>
  <c r="AS114" i="8"/>
  <c r="AR114" i="8"/>
  <c r="AQ114" i="8"/>
  <c r="AP114" i="8"/>
  <c r="AO114" i="8"/>
  <c r="AN114" i="8"/>
  <c r="AM114" i="8"/>
  <c r="AL114" i="8"/>
  <c r="AK114" i="8"/>
  <c r="AJ114" i="8"/>
  <c r="AI114" i="8"/>
  <c r="AH114" i="8"/>
  <c r="AG114" i="8"/>
  <c r="AF114" i="8"/>
  <c r="AE114" i="8"/>
  <c r="AD114" i="8"/>
  <c r="AB114" i="8"/>
  <c r="AA114" i="8"/>
  <c r="Z114" i="8"/>
  <c r="Y114" i="8"/>
  <c r="X114" i="8"/>
  <c r="W114" i="8"/>
  <c r="V114" i="8"/>
  <c r="T114" i="8"/>
  <c r="S114" i="8"/>
  <c r="R114" i="8"/>
  <c r="Q114" i="8"/>
  <c r="P114" i="8"/>
  <c r="O114" i="8"/>
  <c r="N114" i="8"/>
  <c r="K114" i="8"/>
  <c r="J114" i="8"/>
  <c r="I114" i="8"/>
  <c r="H114" i="8"/>
  <c r="G114" i="8"/>
  <c r="F114" i="8"/>
  <c r="E114" i="8"/>
  <c r="D114" i="8"/>
  <c r="C114" i="8"/>
  <c r="B114" i="8"/>
  <c r="BJ113" i="8"/>
  <c r="BH113" i="8"/>
  <c r="BG113" i="8"/>
  <c r="BF113" i="8"/>
  <c r="BE113" i="8"/>
  <c r="BD113" i="8"/>
  <c r="BC113" i="8"/>
  <c r="BB113" i="8"/>
  <c r="AY113" i="8"/>
  <c r="AX113" i="8"/>
  <c r="AW113" i="8"/>
  <c r="AV113" i="8"/>
  <c r="AT113" i="8"/>
  <c r="AS113" i="8"/>
  <c r="AR113" i="8"/>
  <c r="AQ113" i="8"/>
  <c r="AP113" i="8"/>
  <c r="AO113" i="8"/>
  <c r="AN113" i="8"/>
  <c r="AM113" i="8"/>
  <c r="AL113" i="8"/>
  <c r="AK113" i="8"/>
  <c r="AJ113" i="8"/>
  <c r="AI113" i="8"/>
  <c r="AH113" i="8"/>
  <c r="AG113" i="8"/>
  <c r="AF113" i="8"/>
  <c r="AE113" i="8"/>
  <c r="AD113" i="8"/>
  <c r="AB113" i="8"/>
  <c r="AA113" i="8"/>
  <c r="Z113" i="8"/>
  <c r="Y113" i="8"/>
  <c r="X113" i="8"/>
  <c r="W113" i="8"/>
  <c r="V113" i="8"/>
  <c r="T113" i="8"/>
  <c r="S113" i="8"/>
  <c r="R113" i="8"/>
  <c r="Q113" i="8"/>
  <c r="P113" i="8"/>
  <c r="O113" i="8"/>
  <c r="N113" i="8"/>
  <c r="K113" i="8"/>
  <c r="J113" i="8"/>
  <c r="I113" i="8"/>
  <c r="H113" i="8"/>
  <c r="G113" i="8"/>
  <c r="F113" i="8"/>
  <c r="E113" i="8"/>
  <c r="D113" i="8"/>
  <c r="C113" i="8"/>
  <c r="B113" i="8"/>
  <c r="BJ112" i="8"/>
  <c r="BH112" i="8"/>
  <c r="BG112" i="8"/>
  <c r="BF112" i="8"/>
  <c r="BE112" i="8"/>
  <c r="BD112" i="8"/>
  <c r="BC112" i="8"/>
  <c r="BB112" i="8"/>
  <c r="AY112" i="8"/>
  <c r="AX112" i="8"/>
  <c r="AW112" i="8"/>
  <c r="AV112" i="8"/>
  <c r="AT112" i="8"/>
  <c r="AS112" i="8"/>
  <c r="AR112" i="8"/>
  <c r="AQ112" i="8"/>
  <c r="AP112" i="8"/>
  <c r="AO112" i="8"/>
  <c r="AN112" i="8"/>
  <c r="AM112" i="8"/>
  <c r="AL112" i="8"/>
  <c r="AK112" i="8"/>
  <c r="AJ112" i="8"/>
  <c r="AI112" i="8"/>
  <c r="AH112" i="8"/>
  <c r="AG112" i="8"/>
  <c r="AF112" i="8"/>
  <c r="AE112" i="8"/>
  <c r="AD112" i="8"/>
  <c r="AB112" i="8"/>
  <c r="AA112" i="8"/>
  <c r="Z112" i="8"/>
  <c r="Y112" i="8"/>
  <c r="X112" i="8"/>
  <c r="W112" i="8"/>
  <c r="V112" i="8"/>
  <c r="T112" i="8"/>
  <c r="S112" i="8"/>
  <c r="R112" i="8"/>
  <c r="Q112" i="8"/>
  <c r="P112" i="8"/>
  <c r="O112" i="8"/>
  <c r="N112" i="8"/>
  <c r="K112" i="8"/>
  <c r="J112" i="8"/>
  <c r="I112" i="8"/>
  <c r="H112" i="8"/>
  <c r="G112" i="8"/>
  <c r="F112" i="8"/>
  <c r="E112" i="8"/>
  <c r="D112" i="8"/>
  <c r="C112" i="8"/>
  <c r="B112" i="8"/>
  <c r="BJ141" i="8"/>
  <c r="BH141" i="8"/>
  <c r="BG141" i="8"/>
  <c r="BF141" i="8"/>
  <c r="BE141" i="8"/>
  <c r="BD141" i="8"/>
  <c r="BC141" i="8"/>
  <c r="BB141" i="8"/>
  <c r="AY141" i="8"/>
  <c r="AX141" i="8"/>
  <c r="AW141" i="8"/>
  <c r="AV141" i="8"/>
  <c r="AT141" i="8"/>
  <c r="AS141" i="8"/>
  <c r="AR141" i="8"/>
  <c r="AQ141" i="8"/>
  <c r="AP141" i="8"/>
  <c r="AO141" i="8"/>
  <c r="AN141" i="8"/>
  <c r="AM141" i="8"/>
  <c r="AL141" i="8"/>
  <c r="AK141" i="8"/>
  <c r="AJ141" i="8"/>
  <c r="AI141" i="8"/>
  <c r="AH141" i="8"/>
  <c r="AG141" i="8"/>
  <c r="AF141" i="8"/>
  <c r="AE141" i="8"/>
  <c r="AD141" i="8"/>
  <c r="AB141" i="8"/>
  <c r="AA141" i="8"/>
  <c r="Z141" i="8"/>
  <c r="Y141" i="8"/>
  <c r="X141" i="8"/>
  <c r="W141" i="8"/>
  <c r="V141" i="8"/>
  <c r="T141" i="8"/>
  <c r="S141" i="8"/>
  <c r="R141" i="8"/>
  <c r="Q141" i="8"/>
  <c r="P141" i="8"/>
  <c r="O141" i="8"/>
  <c r="N141" i="8"/>
  <c r="K141" i="8"/>
  <c r="J141" i="8"/>
  <c r="I141" i="8"/>
  <c r="H141" i="8"/>
  <c r="G141" i="8"/>
  <c r="F141" i="8"/>
  <c r="E141" i="8"/>
  <c r="D141" i="8"/>
  <c r="C141" i="8"/>
  <c r="B141" i="8"/>
  <c r="BJ140" i="8"/>
  <c r="BH140" i="8"/>
  <c r="BG140" i="8"/>
  <c r="BF140" i="8"/>
  <c r="BE140" i="8"/>
  <c r="BD140" i="8"/>
  <c r="BC140" i="8"/>
  <c r="BB140" i="8"/>
  <c r="AY140" i="8"/>
  <c r="AX140" i="8"/>
  <c r="AW140" i="8"/>
  <c r="AV140" i="8"/>
  <c r="AT140" i="8"/>
  <c r="AS140" i="8"/>
  <c r="AR140" i="8"/>
  <c r="AQ140" i="8"/>
  <c r="AP140" i="8"/>
  <c r="AO140" i="8"/>
  <c r="AN140" i="8"/>
  <c r="AM140" i="8"/>
  <c r="AL140" i="8"/>
  <c r="AK140" i="8"/>
  <c r="AJ140" i="8"/>
  <c r="AI140" i="8"/>
  <c r="AH140" i="8"/>
  <c r="AG140" i="8"/>
  <c r="AF140" i="8"/>
  <c r="AE140" i="8"/>
  <c r="AD140" i="8"/>
  <c r="AB140" i="8"/>
  <c r="AA140" i="8"/>
  <c r="Z140" i="8"/>
  <c r="Y140" i="8"/>
  <c r="X140" i="8"/>
  <c r="W140" i="8"/>
  <c r="V140" i="8"/>
  <c r="T140" i="8"/>
  <c r="S140" i="8"/>
  <c r="R140" i="8"/>
  <c r="Q140" i="8"/>
  <c r="P140" i="8"/>
  <c r="O140" i="8"/>
  <c r="N140" i="8"/>
  <c r="K140" i="8"/>
  <c r="J140" i="8"/>
  <c r="I140" i="8"/>
  <c r="H140" i="8"/>
  <c r="G140" i="8"/>
  <c r="F140" i="8"/>
  <c r="E140" i="8"/>
  <c r="D140" i="8"/>
  <c r="C140" i="8"/>
  <c r="B140" i="8"/>
  <c r="BT65" i="8"/>
  <c r="BO65" i="8"/>
  <c r="BN65" i="8"/>
  <c r="BJ65" i="8"/>
  <c r="BH65" i="8"/>
  <c r="BG65" i="8"/>
  <c r="BF65" i="8"/>
  <c r="BE65" i="8"/>
  <c r="BD65" i="8"/>
  <c r="BC65" i="8"/>
  <c r="BB65" i="8"/>
  <c r="AY65" i="8"/>
  <c r="AX65" i="8"/>
  <c r="AW65" i="8"/>
  <c r="AV65" i="8"/>
  <c r="AT65" i="8"/>
  <c r="AS65" i="8"/>
  <c r="AR65" i="8"/>
  <c r="AQ65" i="8"/>
  <c r="AP65" i="8"/>
  <c r="AO65" i="8"/>
  <c r="AN65" i="8"/>
  <c r="AM65" i="8"/>
  <c r="AL65" i="8"/>
  <c r="AK65" i="8"/>
  <c r="AJ65" i="8"/>
  <c r="AI65" i="8"/>
  <c r="AH65" i="8"/>
  <c r="AG65" i="8"/>
  <c r="AF65" i="8"/>
  <c r="AE65" i="8"/>
  <c r="AD65" i="8"/>
  <c r="AB65" i="8"/>
  <c r="AA65" i="8"/>
  <c r="Z65" i="8"/>
  <c r="Y65" i="8"/>
  <c r="X65" i="8"/>
  <c r="W65" i="8"/>
  <c r="V65" i="8"/>
  <c r="T65" i="8"/>
  <c r="S65" i="8"/>
  <c r="R65" i="8"/>
  <c r="Q65" i="8"/>
  <c r="P65" i="8"/>
  <c r="O65" i="8"/>
  <c r="N65" i="8"/>
  <c r="K65" i="8"/>
  <c r="J65" i="8"/>
  <c r="I65" i="8"/>
  <c r="H65" i="8"/>
  <c r="G65" i="8"/>
  <c r="F65" i="8"/>
  <c r="E65" i="8"/>
  <c r="D65" i="8"/>
  <c r="C65" i="8"/>
  <c r="B65" i="8"/>
  <c r="BJ156" i="8"/>
  <c r="BH156" i="8"/>
  <c r="BG156" i="8"/>
  <c r="BF156" i="8"/>
  <c r="BE156" i="8"/>
  <c r="BD156" i="8"/>
  <c r="BC156" i="8"/>
  <c r="BB156" i="8"/>
  <c r="AY156" i="8"/>
  <c r="AX156" i="8"/>
  <c r="AW156" i="8"/>
  <c r="AV156" i="8"/>
  <c r="AT156" i="8"/>
  <c r="AS156" i="8"/>
  <c r="AR156" i="8"/>
  <c r="AQ156" i="8"/>
  <c r="AP156" i="8"/>
  <c r="AO156" i="8"/>
  <c r="AN156" i="8"/>
  <c r="AM156" i="8"/>
  <c r="AL156" i="8"/>
  <c r="AK156" i="8"/>
  <c r="AJ156" i="8"/>
  <c r="AI156" i="8"/>
  <c r="AH156" i="8"/>
  <c r="AG156" i="8"/>
  <c r="AF156" i="8"/>
  <c r="AE156" i="8"/>
  <c r="AD156" i="8"/>
  <c r="AB156" i="8"/>
  <c r="AA156" i="8"/>
  <c r="Z156" i="8"/>
  <c r="Y156" i="8"/>
  <c r="X156" i="8"/>
  <c r="W156" i="8"/>
  <c r="V156" i="8"/>
  <c r="T156" i="8"/>
  <c r="S156" i="8"/>
  <c r="R156" i="8"/>
  <c r="Q156" i="8"/>
  <c r="P156" i="8"/>
  <c r="O156" i="8"/>
  <c r="N156" i="8"/>
  <c r="K156" i="8"/>
  <c r="J156" i="8"/>
  <c r="I156" i="8"/>
  <c r="H156" i="8"/>
  <c r="G156" i="8"/>
  <c r="F156" i="8"/>
  <c r="E156" i="8"/>
  <c r="D156" i="8"/>
  <c r="C156" i="8"/>
  <c r="B156" i="8"/>
  <c r="BT84" i="8"/>
  <c r="BO84" i="8"/>
  <c r="BN84" i="8"/>
  <c r="BJ84" i="8"/>
  <c r="BH84" i="8"/>
  <c r="BG84" i="8"/>
  <c r="BF84" i="8"/>
  <c r="BE84" i="8"/>
  <c r="BD84" i="8"/>
  <c r="BC84" i="8"/>
  <c r="BB84" i="8"/>
  <c r="AY84" i="8"/>
  <c r="AX84" i="8"/>
  <c r="AW84" i="8"/>
  <c r="AV84" i="8"/>
  <c r="AT84" i="8"/>
  <c r="AS84" i="8"/>
  <c r="AR84" i="8"/>
  <c r="AQ84" i="8"/>
  <c r="AP84" i="8"/>
  <c r="AO84" i="8"/>
  <c r="AN84" i="8"/>
  <c r="AM84" i="8"/>
  <c r="AL84" i="8"/>
  <c r="AK84" i="8"/>
  <c r="AJ84" i="8"/>
  <c r="AI84" i="8"/>
  <c r="AH84" i="8"/>
  <c r="AG84" i="8"/>
  <c r="AF84" i="8"/>
  <c r="AE84" i="8"/>
  <c r="AD84" i="8"/>
  <c r="AB84" i="8"/>
  <c r="AA84" i="8"/>
  <c r="Z84" i="8"/>
  <c r="Y84" i="8"/>
  <c r="X84" i="8"/>
  <c r="W84" i="8"/>
  <c r="V84" i="8"/>
  <c r="T84" i="8"/>
  <c r="S84" i="8"/>
  <c r="R84" i="8"/>
  <c r="Q84" i="8"/>
  <c r="P84" i="8"/>
  <c r="O84" i="8"/>
  <c r="N84" i="8"/>
  <c r="K84" i="8"/>
  <c r="J84" i="8"/>
  <c r="I84" i="8"/>
  <c r="H84" i="8"/>
  <c r="G84" i="8"/>
  <c r="F84" i="8"/>
  <c r="E84" i="8"/>
  <c r="D84" i="8"/>
  <c r="C84" i="8"/>
  <c r="B84" i="8"/>
  <c r="BT83" i="8"/>
  <c r="BO83" i="8"/>
  <c r="BN83" i="8"/>
  <c r="BJ83" i="8"/>
  <c r="BH83" i="8"/>
  <c r="BG83" i="8"/>
  <c r="BF83" i="8"/>
  <c r="BE83" i="8"/>
  <c r="BD83" i="8"/>
  <c r="BC83" i="8"/>
  <c r="BB83" i="8"/>
  <c r="AY83" i="8"/>
  <c r="AX83" i="8"/>
  <c r="AW83" i="8"/>
  <c r="AV83" i="8"/>
  <c r="AT83" i="8"/>
  <c r="AS83" i="8"/>
  <c r="AR83" i="8"/>
  <c r="AQ83" i="8"/>
  <c r="AP83" i="8"/>
  <c r="AO83" i="8"/>
  <c r="AN83" i="8"/>
  <c r="AM83" i="8"/>
  <c r="AL83" i="8"/>
  <c r="AK83" i="8"/>
  <c r="AJ83" i="8"/>
  <c r="AI83" i="8"/>
  <c r="AH83" i="8"/>
  <c r="AG83" i="8"/>
  <c r="AF83" i="8"/>
  <c r="AE83" i="8"/>
  <c r="AD83" i="8"/>
  <c r="AB83" i="8"/>
  <c r="AA83" i="8"/>
  <c r="Z83" i="8"/>
  <c r="Y83" i="8"/>
  <c r="X83" i="8"/>
  <c r="W83" i="8"/>
  <c r="V83" i="8"/>
  <c r="T83" i="8"/>
  <c r="S83" i="8"/>
  <c r="R83" i="8"/>
  <c r="Q83" i="8"/>
  <c r="P83" i="8"/>
  <c r="O83" i="8"/>
  <c r="N83" i="8"/>
  <c r="K83" i="8"/>
  <c r="J83" i="8"/>
  <c r="I83" i="8"/>
  <c r="H83" i="8"/>
  <c r="G83" i="8"/>
  <c r="F83" i="8"/>
  <c r="E83" i="8"/>
  <c r="D83" i="8"/>
  <c r="C83" i="8"/>
  <c r="B83" i="8"/>
  <c r="BT82" i="8"/>
  <c r="BO82" i="8"/>
  <c r="BN82" i="8"/>
  <c r="BJ82" i="8"/>
  <c r="BH82" i="8"/>
  <c r="BG82" i="8"/>
  <c r="BF82" i="8"/>
  <c r="BE82" i="8"/>
  <c r="BD82" i="8"/>
  <c r="BC82" i="8"/>
  <c r="BB82" i="8"/>
  <c r="AY82" i="8"/>
  <c r="AX82" i="8"/>
  <c r="AW82" i="8"/>
  <c r="AV82" i="8"/>
  <c r="AT82" i="8"/>
  <c r="AS82" i="8"/>
  <c r="AR82" i="8"/>
  <c r="AQ82" i="8"/>
  <c r="AP82" i="8"/>
  <c r="AO82" i="8"/>
  <c r="AN82" i="8"/>
  <c r="AM82" i="8"/>
  <c r="AL82" i="8"/>
  <c r="AK82" i="8"/>
  <c r="AJ82" i="8"/>
  <c r="AI82" i="8"/>
  <c r="AH82" i="8"/>
  <c r="AG82" i="8"/>
  <c r="AF82" i="8"/>
  <c r="AE82" i="8"/>
  <c r="AD82" i="8"/>
  <c r="AB82" i="8"/>
  <c r="AA82" i="8"/>
  <c r="Z82" i="8"/>
  <c r="Y82" i="8"/>
  <c r="X82" i="8"/>
  <c r="W82" i="8"/>
  <c r="V82" i="8"/>
  <c r="T82" i="8"/>
  <c r="S82" i="8"/>
  <c r="R82" i="8"/>
  <c r="Q82" i="8"/>
  <c r="P82" i="8"/>
  <c r="O82" i="8"/>
  <c r="N82" i="8"/>
  <c r="K82" i="8"/>
  <c r="J82" i="8"/>
  <c r="I82" i="8"/>
  <c r="H82" i="8"/>
  <c r="G82" i="8"/>
  <c r="F82" i="8"/>
  <c r="E82" i="8"/>
  <c r="D82" i="8"/>
  <c r="C82" i="8"/>
  <c r="B82" i="8"/>
  <c r="BJ133" i="8"/>
  <c r="BH133" i="8"/>
  <c r="BG133" i="8"/>
  <c r="BF133" i="8"/>
  <c r="BE133" i="8"/>
  <c r="BD133" i="8"/>
  <c r="BC133" i="8"/>
  <c r="BB133" i="8"/>
  <c r="AY133" i="8"/>
  <c r="AX133" i="8"/>
  <c r="AW133" i="8"/>
  <c r="AV133" i="8"/>
  <c r="AT133" i="8"/>
  <c r="AS133" i="8"/>
  <c r="AR133" i="8"/>
  <c r="AQ133" i="8"/>
  <c r="AP133" i="8"/>
  <c r="AO133" i="8"/>
  <c r="AN133" i="8"/>
  <c r="AM133" i="8"/>
  <c r="AL133" i="8"/>
  <c r="AK133" i="8"/>
  <c r="AJ133" i="8"/>
  <c r="AI133" i="8"/>
  <c r="AH133" i="8"/>
  <c r="AG133" i="8"/>
  <c r="AF133" i="8"/>
  <c r="AE133" i="8"/>
  <c r="AD133" i="8"/>
  <c r="AB133" i="8"/>
  <c r="AA133" i="8"/>
  <c r="Z133" i="8"/>
  <c r="Y133" i="8"/>
  <c r="X133" i="8"/>
  <c r="W133" i="8"/>
  <c r="V133" i="8"/>
  <c r="T133" i="8"/>
  <c r="S133" i="8"/>
  <c r="R133" i="8"/>
  <c r="Q133" i="8"/>
  <c r="P133" i="8"/>
  <c r="O133" i="8"/>
  <c r="N133" i="8"/>
  <c r="K133" i="8"/>
  <c r="J133" i="8"/>
  <c r="I133" i="8"/>
  <c r="H133" i="8"/>
  <c r="G133" i="8"/>
  <c r="F133" i="8"/>
  <c r="E133" i="8"/>
  <c r="D133" i="8"/>
  <c r="C133" i="8"/>
  <c r="B133" i="8"/>
  <c r="BJ101" i="8"/>
  <c r="BH101" i="8"/>
  <c r="BG101" i="8"/>
  <c r="BF101" i="8"/>
  <c r="BE101" i="8"/>
  <c r="BD101" i="8"/>
  <c r="BC101" i="8"/>
  <c r="BB101" i="8"/>
  <c r="AY101" i="8"/>
  <c r="AX101" i="8"/>
  <c r="AW101" i="8"/>
  <c r="AV101" i="8"/>
  <c r="AT101" i="8"/>
  <c r="AS101" i="8"/>
  <c r="AR101" i="8"/>
  <c r="AQ101" i="8"/>
  <c r="AP101" i="8"/>
  <c r="AO101" i="8"/>
  <c r="AN101" i="8"/>
  <c r="AM101" i="8"/>
  <c r="AL101" i="8"/>
  <c r="AK101" i="8"/>
  <c r="AJ101" i="8"/>
  <c r="AI101" i="8"/>
  <c r="AH101" i="8"/>
  <c r="AG101" i="8"/>
  <c r="AF101" i="8"/>
  <c r="AE101" i="8"/>
  <c r="AD101" i="8"/>
  <c r="AB101" i="8"/>
  <c r="AA101" i="8"/>
  <c r="Z101" i="8"/>
  <c r="Y101" i="8"/>
  <c r="X101" i="8"/>
  <c r="W101" i="8"/>
  <c r="V101" i="8"/>
  <c r="T101" i="8"/>
  <c r="S101" i="8"/>
  <c r="R101" i="8"/>
  <c r="Q101" i="8"/>
  <c r="P101" i="8"/>
  <c r="O101" i="8"/>
  <c r="N101" i="8"/>
  <c r="K101" i="8"/>
  <c r="J101" i="8"/>
  <c r="I101" i="8"/>
  <c r="H101" i="8"/>
  <c r="G101" i="8"/>
  <c r="F101" i="8"/>
  <c r="E101" i="8"/>
  <c r="D101" i="8"/>
  <c r="C101" i="8"/>
  <c r="B101" i="8"/>
  <c r="BJ49" i="8"/>
  <c r="BH49" i="8"/>
  <c r="BG49" i="8"/>
  <c r="BF49" i="8"/>
  <c r="BE49" i="8"/>
  <c r="BD49" i="8"/>
  <c r="BC49" i="8"/>
  <c r="BB49" i="8"/>
  <c r="AY49" i="8"/>
  <c r="AX49" i="8"/>
  <c r="AW49" i="8"/>
  <c r="AV49" i="8"/>
  <c r="AT49" i="8"/>
  <c r="AS49" i="8"/>
  <c r="AR49" i="8"/>
  <c r="AQ49" i="8"/>
  <c r="AP49" i="8"/>
  <c r="AO49" i="8"/>
  <c r="AN49" i="8"/>
  <c r="AM49" i="8"/>
  <c r="AL49" i="8"/>
  <c r="AK49" i="8"/>
  <c r="AJ49" i="8"/>
  <c r="AI49" i="8"/>
  <c r="AH49" i="8"/>
  <c r="AG49" i="8"/>
  <c r="AF49" i="8"/>
  <c r="AE49" i="8"/>
  <c r="AD49" i="8"/>
  <c r="AB49" i="8"/>
  <c r="AA49" i="8"/>
  <c r="Z49" i="8"/>
  <c r="Y49" i="8"/>
  <c r="X49" i="8"/>
  <c r="W49" i="8"/>
  <c r="V49" i="8"/>
  <c r="T49" i="8"/>
  <c r="S49" i="8"/>
  <c r="R49" i="8"/>
  <c r="Q49" i="8"/>
  <c r="P49" i="8"/>
  <c r="O49" i="8"/>
  <c r="N49" i="8"/>
  <c r="K49" i="8"/>
  <c r="J49" i="8"/>
  <c r="I49" i="8"/>
  <c r="H49" i="8"/>
  <c r="G49" i="8"/>
  <c r="F49" i="8"/>
  <c r="E49" i="8"/>
  <c r="D49" i="8"/>
  <c r="C49" i="8"/>
  <c r="B49" i="8"/>
  <c r="BJ149" i="8"/>
  <c r="BH149" i="8"/>
  <c r="BG149" i="8"/>
  <c r="BF149" i="8"/>
  <c r="BE149" i="8"/>
  <c r="BD149" i="8"/>
  <c r="BC149" i="8"/>
  <c r="BB149" i="8"/>
  <c r="AY149" i="8"/>
  <c r="AX149" i="8"/>
  <c r="AW149" i="8"/>
  <c r="AV149" i="8"/>
  <c r="AT149" i="8"/>
  <c r="AS149" i="8"/>
  <c r="AR149" i="8"/>
  <c r="AQ149" i="8"/>
  <c r="AP149" i="8"/>
  <c r="AO149" i="8"/>
  <c r="AN149" i="8"/>
  <c r="AM149" i="8"/>
  <c r="AL149" i="8"/>
  <c r="AK149" i="8"/>
  <c r="AJ149" i="8"/>
  <c r="AI149" i="8"/>
  <c r="AH149" i="8"/>
  <c r="AG149" i="8"/>
  <c r="AF149" i="8"/>
  <c r="AE149" i="8"/>
  <c r="AD149" i="8"/>
  <c r="AB149" i="8"/>
  <c r="AA149" i="8"/>
  <c r="Z149" i="8"/>
  <c r="Y149" i="8"/>
  <c r="X149" i="8"/>
  <c r="W149" i="8"/>
  <c r="V149" i="8"/>
  <c r="T149" i="8"/>
  <c r="S149" i="8"/>
  <c r="R149" i="8"/>
  <c r="Q149" i="8"/>
  <c r="P149" i="8"/>
  <c r="O149" i="8"/>
  <c r="N149" i="8"/>
  <c r="K149" i="8"/>
  <c r="J149" i="8"/>
  <c r="I149" i="8"/>
  <c r="H149" i="8"/>
  <c r="G149" i="8"/>
  <c r="F149" i="8"/>
  <c r="E149" i="8"/>
  <c r="D149" i="8"/>
  <c r="C149" i="8"/>
  <c r="B149" i="8"/>
  <c r="BJ67" i="8"/>
  <c r="BH67" i="8"/>
  <c r="BG67" i="8"/>
  <c r="BF67" i="8"/>
  <c r="BE67" i="8"/>
  <c r="BD67" i="8"/>
  <c r="BC67" i="8"/>
  <c r="BB67" i="8"/>
  <c r="AY67" i="8"/>
  <c r="AX67" i="8"/>
  <c r="AW67" i="8"/>
  <c r="AV67" i="8"/>
  <c r="AT67" i="8"/>
  <c r="AS67" i="8"/>
  <c r="AR67" i="8"/>
  <c r="AQ67" i="8"/>
  <c r="AP67" i="8"/>
  <c r="AO67" i="8"/>
  <c r="AN67" i="8"/>
  <c r="AM67" i="8"/>
  <c r="AL67" i="8"/>
  <c r="AK67" i="8"/>
  <c r="AJ67" i="8"/>
  <c r="AI67" i="8"/>
  <c r="AH67" i="8"/>
  <c r="AG67" i="8"/>
  <c r="AF67" i="8"/>
  <c r="AE67" i="8"/>
  <c r="AD67" i="8"/>
  <c r="AB67" i="8"/>
  <c r="AA67" i="8"/>
  <c r="Z67" i="8"/>
  <c r="Y67" i="8"/>
  <c r="X67" i="8"/>
  <c r="W67" i="8"/>
  <c r="V67" i="8"/>
  <c r="T67" i="8"/>
  <c r="S67" i="8"/>
  <c r="R67" i="8"/>
  <c r="Q67" i="8"/>
  <c r="P67" i="8"/>
  <c r="O67" i="8"/>
  <c r="N67" i="8"/>
  <c r="K67" i="8"/>
  <c r="J67" i="8"/>
  <c r="I67" i="8"/>
  <c r="H67" i="8"/>
  <c r="G67" i="8"/>
  <c r="F67" i="8"/>
  <c r="E67" i="8"/>
  <c r="D67" i="8"/>
  <c r="C67" i="8"/>
  <c r="B67" i="8"/>
  <c r="BJ120" i="8"/>
  <c r="BH120" i="8"/>
  <c r="BG120" i="8"/>
  <c r="BF120" i="8"/>
  <c r="BE120" i="8"/>
  <c r="BD120" i="8"/>
  <c r="BC120" i="8"/>
  <c r="BB120" i="8"/>
  <c r="AY120" i="8"/>
  <c r="AX120" i="8"/>
  <c r="AW120" i="8"/>
  <c r="AV120" i="8"/>
  <c r="AT120" i="8"/>
  <c r="AS120" i="8"/>
  <c r="AR120" i="8"/>
  <c r="AQ120" i="8"/>
  <c r="AP120" i="8"/>
  <c r="AO120" i="8"/>
  <c r="AN120" i="8"/>
  <c r="AM120" i="8"/>
  <c r="AL120" i="8"/>
  <c r="AK120" i="8"/>
  <c r="AJ120" i="8"/>
  <c r="AI120" i="8"/>
  <c r="AH120" i="8"/>
  <c r="AG120" i="8"/>
  <c r="AF120" i="8"/>
  <c r="AE120" i="8"/>
  <c r="AD120" i="8"/>
  <c r="AB120" i="8"/>
  <c r="AA120" i="8"/>
  <c r="Z120" i="8"/>
  <c r="Y120" i="8"/>
  <c r="X120" i="8"/>
  <c r="W120" i="8"/>
  <c r="V120" i="8"/>
  <c r="T120" i="8"/>
  <c r="S120" i="8"/>
  <c r="R120" i="8"/>
  <c r="Q120" i="8"/>
  <c r="P120" i="8"/>
  <c r="O120" i="8"/>
  <c r="N120" i="8"/>
  <c r="K120" i="8"/>
  <c r="J120" i="8"/>
  <c r="I120" i="8"/>
  <c r="H120" i="8"/>
  <c r="G120" i="8"/>
  <c r="F120" i="8"/>
  <c r="E120" i="8"/>
  <c r="D120" i="8"/>
  <c r="C120" i="8"/>
  <c r="B120" i="8"/>
  <c r="BJ28" i="8"/>
  <c r="BI28" i="8"/>
  <c r="BF28" i="8"/>
  <c r="BE28" i="8"/>
  <c r="BD28" i="8"/>
  <c r="BA28" i="8"/>
  <c r="AX28" i="8"/>
  <c r="AW28" i="8"/>
  <c r="AV28" i="8"/>
  <c r="AU28" i="8"/>
  <c r="AG28" i="8"/>
  <c r="AE28" i="8"/>
  <c r="AC28" i="8"/>
  <c r="AB28" i="8"/>
  <c r="AA28" i="8"/>
  <c r="R28" i="8"/>
  <c r="Q28" i="8"/>
  <c r="P28" i="8"/>
  <c r="O28" i="8"/>
  <c r="N28" i="8"/>
  <c r="M28" i="8"/>
  <c r="L28" i="8"/>
  <c r="K28" i="8"/>
  <c r="J28" i="8"/>
  <c r="I28" i="8"/>
  <c r="H28" i="8"/>
  <c r="F28" i="8"/>
  <c r="E28" i="8"/>
  <c r="C28" i="8"/>
  <c r="B28" i="8"/>
  <c r="BJ27" i="8"/>
  <c r="BI27" i="8"/>
  <c r="BF27" i="8"/>
  <c r="BE27" i="8"/>
  <c r="BD27" i="8"/>
  <c r="BA27" i="8"/>
  <c r="AX27" i="8"/>
  <c r="AW27" i="8"/>
  <c r="AV27" i="8"/>
  <c r="AG27" i="8"/>
  <c r="AE27" i="8"/>
  <c r="AC27" i="8"/>
  <c r="AB27" i="8"/>
  <c r="AA27" i="8"/>
  <c r="R27" i="8"/>
  <c r="Q27" i="8"/>
  <c r="P27" i="8"/>
  <c r="O27" i="8"/>
  <c r="N27" i="8"/>
  <c r="M27" i="8"/>
  <c r="L27" i="8"/>
  <c r="K27" i="8"/>
  <c r="J27" i="8"/>
  <c r="I27" i="8"/>
  <c r="H27" i="8"/>
  <c r="F27" i="8"/>
  <c r="E27" i="8"/>
  <c r="C27" i="8"/>
  <c r="B27" i="8"/>
  <c r="BJ64" i="8"/>
  <c r="BI64" i="8"/>
  <c r="BF64" i="8"/>
  <c r="BE64" i="8"/>
  <c r="BD64" i="8"/>
  <c r="BA64" i="8"/>
  <c r="AX64" i="8"/>
  <c r="AW64" i="8"/>
  <c r="AV64" i="8"/>
  <c r="AU64" i="8"/>
  <c r="AG64" i="8"/>
  <c r="AE64" i="8"/>
  <c r="AC64" i="8"/>
  <c r="AB64" i="8"/>
  <c r="AA64" i="8"/>
  <c r="R64" i="8"/>
  <c r="Q64" i="8"/>
  <c r="P64" i="8"/>
  <c r="O64" i="8"/>
  <c r="N64" i="8"/>
  <c r="M64" i="8"/>
  <c r="L64" i="8"/>
  <c r="K64" i="8"/>
  <c r="J64" i="8"/>
  <c r="I64" i="8"/>
  <c r="H64" i="8"/>
  <c r="F64" i="8"/>
  <c r="E64" i="8"/>
  <c r="C64" i="8"/>
  <c r="B64" i="8"/>
  <c r="BJ63" i="8"/>
  <c r="BI63" i="8"/>
  <c r="BF63" i="8"/>
  <c r="BE63" i="8"/>
  <c r="BD63" i="8"/>
  <c r="BA63" i="8"/>
  <c r="AX63" i="8"/>
  <c r="AW63" i="8"/>
  <c r="AV63" i="8"/>
  <c r="AG63" i="8"/>
  <c r="AE63" i="8"/>
  <c r="AC63" i="8"/>
  <c r="AB63" i="8"/>
  <c r="AA63" i="8"/>
  <c r="R63" i="8"/>
  <c r="Q63" i="8"/>
  <c r="P63" i="8"/>
  <c r="O63" i="8"/>
  <c r="N63" i="8"/>
  <c r="M63" i="8"/>
  <c r="L63" i="8"/>
  <c r="K63" i="8"/>
  <c r="J63" i="8"/>
  <c r="I63" i="8"/>
  <c r="H63" i="8"/>
  <c r="F63" i="8"/>
  <c r="E63" i="8"/>
  <c r="C63" i="8"/>
  <c r="B63" i="8"/>
  <c r="CD22" i="8"/>
  <c r="CB22" i="8"/>
  <c r="CA22" i="8"/>
  <c r="BS22" i="8"/>
  <c r="BR22" i="8"/>
  <c r="BQ22" i="8"/>
  <c r="BM22" i="8"/>
  <c r="BL22" i="8"/>
  <c r="BJ22" i="8"/>
  <c r="BI22" i="8"/>
  <c r="BF22" i="8"/>
  <c r="BE22" i="8"/>
  <c r="BD22" i="8"/>
  <c r="BA22" i="8"/>
  <c r="AX22" i="8"/>
  <c r="AW22" i="8"/>
  <c r="AV22" i="8"/>
  <c r="AU22" i="8"/>
  <c r="AG22" i="8"/>
  <c r="AE22" i="8"/>
  <c r="AC22" i="8"/>
  <c r="AB22" i="8"/>
  <c r="AA22" i="8"/>
  <c r="R22" i="8"/>
  <c r="Q22" i="8"/>
  <c r="P22" i="8"/>
  <c r="O22" i="8"/>
  <c r="N22" i="8"/>
  <c r="M22" i="8"/>
  <c r="L22" i="8"/>
  <c r="K22" i="8"/>
  <c r="J22" i="8"/>
  <c r="I22" i="8"/>
  <c r="H22" i="8"/>
  <c r="F22" i="8"/>
  <c r="E22" i="8"/>
  <c r="C22" i="8"/>
  <c r="B22" i="8"/>
  <c r="CD21" i="8"/>
  <c r="CB21" i="8"/>
  <c r="CA21" i="8"/>
  <c r="BS21" i="8"/>
  <c r="BR21" i="8"/>
  <c r="BQ21" i="8"/>
  <c r="BM21" i="8"/>
  <c r="BL21" i="8"/>
  <c r="BJ21" i="8"/>
  <c r="BI21" i="8"/>
  <c r="BF21" i="8"/>
  <c r="BE21" i="8"/>
  <c r="BD21" i="8"/>
  <c r="BA21" i="8"/>
  <c r="AX21" i="8"/>
  <c r="AW21" i="8"/>
  <c r="AV21" i="8"/>
  <c r="AG21" i="8"/>
  <c r="AE21" i="8"/>
  <c r="AC21" i="8"/>
  <c r="AB21" i="8"/>
  <c r="AA21" i="8"/>
  <c r="R21" i="8"/>
  <c r="Q21" i="8"/>
  <c r="P21" i="8"/>
  <c r="O21" i="8"/>
  <c r="N21" i="8"/>
  <c r="M21" i="8"/>
  <c r="L21" i="8"/>
  <c r="K21" i="8"/>
  <c r="J21" i="8"/>
  <c r="I21" i="8"/>
  <c r="H21" i="8"/>
  <c r="F21" i="8"/>
  <c r="E21" i="8"/>
  <c r="C21" i="8"/>
  <c r="B21" i="8"/>
  <c r="CD20" i="8"/>
  <c r="CB20" i="8"/>
  <c r="CA20" i="8"/>
  <c r="BS20" i="8"/>
  <c r="BR20" i="8"/>
  <c r="BQ20" i="8"/>
  <c r="BM20" i="8"/>
  <c r="BL20" i="8"/>
  <c r="BJ20" i="8"/>
  <c r="BI20" i="8"/>
  <c r="BF20" i="8"/>
  <c r="BE20" i="8"/>
  <c r="BD20" i="8"/>
  <c r="BA20" i="8"/>
  <c r="AX20" i="8"/>
  <c r="AW20" i="8"/>
  <c r="AV20" i="8"/>
  <c r="AU20" i="8"/>
  <c r="AG20" i="8"/>
  <c r="AE20" i="8"/>
  <c r="AC20" i="8"/>
  <c r="AB20" i="8"/>
  <c r="AA20" i="8"/>
  <c r="R20" i="8"/>
  <c r="Q20" i="8"/>
  <c r="P20" i="8"/>
  <c r="O20" i="8"/>
  <c r="N20" i="8"/>
  <c r="M20" i="8"/>
  <c r="L20" i="8"/>
  <c r="K20" i="8"/>
  <c r="J20" i="8"/>
  <c r="I20" i="8"/>
  <c r="H20" i="8"/>
  <c r="F20" i="8"/>
  <c r="E20" i="8"/>
  <c r="C20" i="8"/>
  <c r="B20" i="8"/>
  <c r="CD19" i="8"/>
  <c r="CB19" i="8"/>
  <c r="CA19" i="8"/>
  <c r="BS19" i="8"/>
  <c r="BR19" i="8"/>
  <c r="BQ19" i="8"/>
  <c r="BM19" i="8"/>
  <c r="BL19" i="8"/>
  <c r="BJ19" i="8"/>
  <c r="BI19" i="8"/>
  <c r="BF19" i="8"/>
  <c r="BE19" i="8"/>
  <c r="BD19" i="8"/>
  <c r="BA19" i="8"/>
  <c r="AX19" i="8"/>
  <c r="AW19" i="8"/>
  <c r="AV19" i="8"/>
  <c r="AG19" i="8"/>
  <c r="AE19" i="8"/>
  <c r="AC19" i="8"/>
  <c r="AB19" i="8"/>
  <c r="AA19" i="8"/>
  <c r="R19" i="8"/>
  <c r="Q19" i="8"/>
  <c r="P19" i="8"/>
  <c r="O19" i="8"/>
  <c r="N19" i="8"/>
  <c r="M19" i="8"/>
  <c r="L19" i="8"/>
  <c r="K19" i="8"/>
  <c r="J19" i="8"/>
  <c r="I19" i="8"/>
  <c r="H19" i="8"/>
  <c r="F19" i="8"/>
  <c r="E19" i="8"/>
  <c r="C19" i="8"/>
  <c r="B19" i="8"/>
  <c r="CD18" i="8"/>
  <c r="CB18" i="8"/>
  <c r="CA18" i="8"/>
  <c r="BS18" i="8"/>
  <c r="BR18" i="8"/>
  <c r="BQ18" i="8"/>
  <c r="BM18" i="8"/>
  <c r="BL18" i="8"/>
  <c r="BJ18" i="8"/>
  <c r="BI18" i="8"/>
  <c r="BF18" i="8"/>
  <c r="BE18" i="8"/>
  <c r="BD18" i="8"/>
  <c r="BA18" i="8"/>
  <c r="AX18" i="8"/>
  <c r="AW18" i="8"/>
  <c r="AV18" i="8"/>
  <c r="AU18" i="8"/>
  <c r="AG18" i="8"/>
  <c r="AE18" i="8"/>
  <c r="AC18" i="8"/>
  <c r="AB18" i="8"/>
  <c r="AA18" i="8"/>
  <c r="R18" i="8"/>
  <c r="Q18" i="8"/>
  <c r="P18" i="8"/>
  <c r="O18" i="8"/>
  <c r="N18" i="8"/>
  <c r="M18" i="8"/>
  <c r="L18" i="8"/>
  <c r="K18" i="8"/>
  <c r="J18" i="8"/>
  <c r="I18" i="8"/>
  <c r="H18" i="8"/>
  <c r="F18" i="8"/>
  <c r="E18" i="8"/>
  <c r="C18" i="8"/>
  <c r="B18" i="8"/>
  <c r="CD17" i="8"/>
  <c r="CB17" i="8"/>
  <c r="CA17" i="8"/>
  <c r="BS17" i="8"/>
  <c r="BR17" i="8"/>
  <c r="BQ17" i="8"/>
  <c r="BM17" i="8"/>
  <c r="BL17" i="8"/>
  <c r="BJ17" i="8"/>
  <c r="BI17" i="8"/>
  <c r="BF17" i="8"/>
  <c r="BE17" i="8"/>
  <c r="BD17" i="8"/>
  <c r="BA17" i="8"/>
  <c r="AX17" i="8"/>
  <c r="AW17" i="8"/>
  <c r="AV17" i="8"/>
  <c r="AG17" i="8"/>
  <c r="AE17" i="8"/>
  <c r="AC17" i="8"/>
  <c r="AB17" i="8"/>
  <c r="AA17" i="8"/>
  <c r="R17" i="8"/>
  <c r="Q17" i="8"/>
  <c r="P17" i="8"/>
  <c r="O17" i="8"/>
  <c r="N17" i="8"/>
  <c r="M17" i="8"/>
  <c r="L17" i="8"/>
  <c r="K17" i="8"/>
  <c r="J17" i="8"/>
  <c r="I17" i="8"/>
  <c r="H17" i="8"/>
  <c r="F17" i="8"/>
  <c r="E17" i="8"/>
  <c r="C17" i="8"/>
  <c r="B17" i="8"/>
  <c r="CD16" i="8"/>
  <c r="CB16" i="8"/>
  <c r="CA16" i="8"/>
  <c r="BS16" i="8"/>
  <c r="BR16" i="8"/>
  <c r="BQ16" i="8"/>
  <c r="BM16" i="8"/>
  <c r="BL16" i="8"/>
  <c r="BJ16" i="8"/>
  <c r="BI16" i="8"/>
  <c r="BF16" i="8"/>
  <c r="BE16" i="8"/>
  <c r="BD16" i="8"/>
  <c r="BA16" i="8"/>
  <c r="AX16" i="8"/>
  <c r="AW16" i="8"/>
  <c r="AV16" i="8"/>
  <c r="AU16" i="8"/>
  <c r="AG16" i="8"/>
  <c r="AE16" i="8"/>
  <c r="AC16" i="8"/>
  <c r="AB16" i="8"/>
  <c r="AA16" i="8"/>
  <c r="R16" i="8"/>
  <c r="Q16" i="8"/>
  <c r="P16" i="8"/>
  <c r="O16" i="8"/>
  <c r="N16" i="8"/>
  <c r="M16" i="8"/>
  <c r="L16" i="8"/>
  <c r="K16" i="8"/>
  <c r="J16" i="8"/>
  <c r="I16" i="8"/>
  <c r="H16" i="8"/>
  <c r="F16" i="8"/>
  <c r="E16" i="8"/>
  <c r="C16" i="8"/>
  <c r="B16" i="8"/>
  <c r="CD15" i="8"/>
  <c r="CB15" i="8"/>
  <c r="CA15" i="8"/>
  <c r="BS15" i="8"/>
  <c r="BR15" i="8"/>
  <c r="BQ15" i="8"/>
  <c r="BM15" i="8"/>
  <c r="BL15" i="8"/>
  <c r="BJ15" i="8"/>
  <c r="BI15" i="8"/>
  <c r="BF15" i="8"/>
  <c r="BE15" i="8"/>
  <c r="BD15" i="8"/>
  <c r="BA15" i="8"/>
  <c r="AX15" i="8"/>
  <c r="AW15" i="8"/>
  <c r="AV15" i="8"/>
  <c r="AG15" i="8"/>
  <c r="AE15" i="8"/>
  <c r="AC15" i="8"/>
  <c r="AB15" i="8"/>
  <c r="AA15" i="8"/>
  <c r="R15" i="8"/>
  <c r="Q15" i="8"/>
  <c r="P15" i="8"/>
  <c r="O15" i="8"/>
  <c r="N15" i="8"/>
  <c r="M15" i="8"/>
  <c r="L15" i="8"/>
  <c r="K15" i="8"/>
  <c r="J15" i="8"/>
  <c r="I15" i="8"/>
  <c r="H15" i="8"/>
  <c r="F15" i="8"/>
  <c r="E15" i="8"/>
  <c r="C15" i="8"/>
  <c r="B15" i="8"/>
  <c r="BJ139" i="8"/>
  <c r="BI139" i="8"/>
  <c r="BF139" i="8"/>
  <c r="BE139" i="8"/>
  <c r="BD139" i="8"/>
  <c r="BA139" i="8"/>
  <c r="AX139" i="8"/>
  <c r="AW139" i="8"/>
  <c r="AV139" i="8"/>
  <c r="AU139" i="8"/>
  <c r="AG139" i="8"/>
  <c r="AE139" i="8"/>
  <c r="AC139" i="8"/>
  <c r="AB139" i="8"/>
  <c r="AA139" i="8"/>
  <c r="R139" i="8"/>
  <c r="Q139" i="8"/>
  <c r="P139" i="8"/>
  <c r="O139" i="8"/>
  <c r="N139" i="8"/>
  <c r="M139" i="8"/>
  <c r="L139" i="8"/>
  <c r="K139" i="8"/>
  <c r="J139" i="8"/>
  <c r="I139" i="8"/>
  <c r="H139" i="8"/>
  <c r="F139" i="8"/>
  <c r="E139" i="8"/>
  <c r="C139" i="8"/>
  <c r="B139" i="8"/>
  <c r="BJ138" i="8"/>
  <c r="BI138" i="8"/>
  <c r="BF138" i="8"/>
  <c r="BE138" i="8"/>
  <c r="BD138" i="8"/>
  <c r="BA138" i="8"/>
  <c r="AX138" i="8"/>
  <c r="AW138" i="8"/>
  <c r="AV138" i="8"/>
  <c r="AG138" i="8"/>
  <c r="AE138" i="8"/>
  <c r="AC138" i="8"/>
  <c r="AB138" i="8"/>
  <c r="AA138" i="8"/>
  <c r="R138" i="8"/>
  <c r="Q138" i="8"/>
  <c r="P138" i="8"/>
  <c r="O138" i="8"/>
  <c r="N138" i="8"/>
  <c r="M138" i="8"/>
  <c r="L138" i="8"/>
  <c r="K138" i="8"/>
  <c r="J138" i="8"/>
  <c r="I138" i="8"/>
  <c r="H138" i="8"/>
  <c r="F138" i="8"/>
  <c r="E138" i="8"/>
  <c r="C138" i="8"/>
  <c r="B138" i="8"/>
  <c r="CD14" i="8"/>
  <c r="CB14" i="8"/>
  <c r="CA14" i="8"/>
  <c r="BS14" i="8"/>
  <c r="BR14" i="8"/>
  <c r="BQ14" i="8"/>
  <c r="BM14" i="8"/>
  <c r="BL14" i="8"/>
  <c r="BJ14" i="8"/>
  <c r="BI14" i="8"/>
  <c r="BF14" i="8"/>
  <c r="BE14" i="8"/>
  <c r="BD14" i="8"/>
  <c r="BA14" i="8"/>
  <c r="AX14" i="8"/>
  <c r="AW14" i="8"/>
  <c r="AV14" i="8"/>
  <c r="AU14" i="8"/>
  <c r="AH14" i="8"/>
  <c r="AG14" i="8"/>
  <c r="AE14" i="8"/>
  <c r="AC14" i="8"/>
  <c r="AB14" i="8"/>
  <c r="AA14" i="8"/>
  <c r="R14" i="8"/>
  <c r="Q14" i="8"/>
  <c r="P14" i="8"/>
  <c r="O14" i="8"/>
  <c r="N14" i="8"/>
  <c r="M14" i="8"/>
  <c r="L14" i="8"/>
  <c r="K14" i="8"/>
  <c r="J14" i="8"/>
  <c r="I14" i="8"/>
  <c r="H14" i="8"/>
  <c r="F14" i="8"/>
  <c r="E14" i="8"/>
  <c r="C14" i="8"/>
  <c r="B14" i="8"/>
  <c r="CD13" i="8"/>
  <c r="CB13" i="8"/>
  <c r="CA13" i="8"/>
  <c r="BS13" i="8"/>
  <c r="BR13" i="8"/>
  <c r="BQ13" i="8"/>
  <c r="BM13" i="8"/>
  <c r="BL13" i="8"/>
  <c r="BJ13" i="8"/>
  <c r="BI13" i="8"/>
  <c r="BF13" i="8"/>
  <c r="BE13" i="8"/>
  <c r="BD13" i="8"/>
  <c r="BA13" i="8"/>
  <c r="AX13" i="8"/>
  <c r="AW13" i="8"/>
  <c r="AV13" i="8"/>
  <c r="AG13" i="8"/>
  <c r="AE13" i="8"/>
  <c r="AC13" i="8"/>
  <c r="AB13" i="8"/>
  <c r="AA13" i="8"/>
  <c r="R13" i="8"/>
  <c r="Q13" i="8"/>
  <c r="P13" i="8"/>
  <c r="O13" i="8"/>
  <c r="N13" i="8"/>
  <c r="M13" i="8"/>
  <c r="L13" i="8"/>
  <c r="K13" i="8"/>
  <c r="J13" i="8"/>
  <c r="I13" i="8"/>
  <c r="H13" i="8"/>
  <c r="F13" i="8"/>
  <c r="E13" i="8"/>
  <c r="C13" i="8"/>
  <c r="B13" i="8"/>
  <c r="CD12" i="8"/>
  <c r="CB12" i="8"/>
  <c r="CA12" i="8"/>
  <c r="BS12" i="8"/>
  <c r="BR12" i="8"/>
  <c r="BQ12" i="8"/>
  <c r="BM12" i="8"/>
  <c r="BL12" i="8"/>
  <c r="BJ12" i="8"/>
  <c r="BI12" i="8"/>
  <c r="BF12" i="8"/>
  <c r="BE12" i="8"/>
  <c r="BD12" i="8"/>
  <c r="BA12" i="8"/>
  <c r="AX12" i="8"/>
  <c r="AW12" i="8"/>
  <c r="AV12" i="8"/>
  <c r="AU12" i="8"/>
  <c r="AH12" i="8"/>
  <c r="AG12" i="8"/>
  <c r="AE12" i="8"/>
  <c r="AC12" i="8"/>
  <c r="AB12" i="8"/>
  <c r="AA12" i="8"/>
  <c r="R12" i="8"/>
  <c r="Q12" i="8"/>
  <c r="P12" i="8"/>
  <c r="O12" i="8"/>
  <c r="N12" i="8"/>
  <c r="M12" i="8"/>
  <c r="L12" i="8"/>
  <c r="K12" i="8"/>
  <c r="J12" i="8"/>
  <c r="I12" i="8"/>
  <c r="H12" i="8"/>
  <c r="F12" i="8"/>
  <c r="E12" i="8"/>
  <c r="C12" i="8"/>
  <c r="B12" i="8"/>
  <c r="CD11" i="8"/>
  <c r="CB11" i="8"/>
  <c r="CA11" i="8"/>
  <c r="BS11" i="8"/>
  <c r="BR11" i="8"/>
  <c r="BQ11" i="8"/>
  <c r="BM11" i="8"/>
  <c r="BL11" i="8"/>
  <c r="BJ11" i="8"/>
  <c r="BI11" i="8"/>
  <c r="BF11" i="8"/>
  <c r="BE11" i="8"/>
  <c r="BD11" i="8"/>
  <c r="BA11" i="8"/>
  <c r="AX11" i="8"/>
  <c r="AW11" i="8"/>
  <c r="AV11" i="8"/>
  <c r="AU11" i="8"/>
  <c r="AG11" i="8"/>
  <c r="AE11" i="8"/>
  <c r="AC11" i="8"/>
  <c r="AB11" i="8"/>
  <c r="AA11" i="8"/>
  <c r="R11" i="8"/>
  <c r="Q11" i="8"/>
  <c r="P11" i="8"/>
  <c r="O11" i="8"/>
  <c r="N11" i="8"/>
  <c r="M11" i="8"/>
  <c r="L11" i="8"/>
  <c r="K11" i="8"/>
  <c r="J11" i="8"/>
  <c r="I11" i="8"/>
  <c r="H11" i="8"/>
  <c r="F11" i="8"/>
  <c r="E11" i="8"/>
  <c r="C11" i="8"/>
  <c r="B11" i="8"/>
  <c r="CD10" i="8"/>
  <c r="CB10" i="8"/>
  <c r="CA10" i="8"/>
  <c r="BS10" i="8"/>
  <c r="BR10" i="8"/>
  <c r="BQ10" i="8"/>
  <c r="BM10" i="8"/>
  <c r="BL10" i="8"/>
  <c r="BJ10" i="8"/>
  <c r="BI10" i="8"/>
  <c r="BF10" i="8"/>
  <c r="BE10" i="8"/>
  <c r="BD10" i="8"/>
  <c r="BA10" i="8"/>
  <c r="AX10" i="8"/>
  <c r="AW10" i="8"/>
  <c r="AV10" i="8"/>
  <c r="AU10" i="8"/>
  <c r="AH10" i="8"/>
  <c r="AG10" i="8"/>
  <c r="AE10" i="8"/>
  <c r="AC10" i="8"/>
  <c r="AB10" i="8"/>
  <c r="AA10" i="8"/>
  <c r="R10" i="8"/>
  <c r="Q10" i="8"/>
  <c r="P10" i="8"/>
  <c r="O10" i="8"/>
  <c r="N10" i="8"/>
  <c r="M10" i="8"/>
  <c r="L10" i="8"/>
  <c r="K10" i="8"/>
  <c r="J10" i="8"/>
  <c r="I10" i="8"/>
  <c r="H10" i="8"/>
  <c r="F10" i="8"/>
  <c r="E10" i="8"/>
  <c r="C10" i="8"/>
  <c r="B10" i="8"/>
  <c r="CD9" i="8"/>
  <c r="CB9" i="8"/>
  <c r="CA9" i="8"/>
  <c r="BS9" i="8"/>
  <c r="BR9" i="8"/>
  <c r="BQ9" i="8"/>
  <c r="BM9" i="8"/>
  <c r="BL9" i="8"/>
  <c r="BJ9" i="8"/>
  <c r="BI9" i="8"/>
  <c r="BF9" i="8"/>
  <c r="BE9" i="8"/>
  <c r="BD9" i="8"/>
  <c r="BA9" i="8"/>
  <c r="AX9" i="8"/>
  <c r="AW9" i="8"/>
  <c r="AV9" i="8"/>
  <c r="AU9" i="8"/>
  <c r="AG9" i="8"/>
  <c r="AE9" i="8"/>
  <c r="AC9" i="8"/>
  <c r="AB9" i="8"/>
  <c r="AA9" i="8"/>
  <c r="R9" i="8"/>
  <c r="Q9" i="8"/>
  <c r="P9" i="8"/>
  <c r="O9" i="8"/>
  <c r="N9" i="8"/>
  <c r="M9" i="8"/>
  <c r="L9" i="8"/>
  <c r="K9" i="8"/>
  <c r="J9" i="8"/>
  <c r="I9" i="8"/>
  <c r="H9" i="8"/>
  <c r="F9" i="8"/>
  <c r="E9" i="8"/>
  <c r="C9" i="8"/>
  <c r="B9" i="8"/>
  <c r="CD8" i="8"/>
  <c r="CB8" i="8"/>
  <c r="CA8" i="8"/>
  <c r="BS8" i="8"/>
  <c r="BR8" i="8"/>
  <c r="BQ8" i="8"/>
  <c r="BM8" i="8"/>
  <c r="BL8" i="8"/>
  <c r="BJ8" i="8"/>
  <c r="BI8" i="8"/>
  <c r="BF8" i="8"/>
  <c r="BE8" i="8"/>
  <c r="BD8" i="8"/>
  <c r="BA8" i="8"/>
  <c r="AX8" i="8"/>
  <c r="AW8" i="8"/>
  <c r="AV8" i="8"/>
  <c r="AU8" i="8"/>
  <c r="AG8" i="8"/>
  <c r="AE8" i="8"/>
  <c r="AC8" i="8"/>
  <c r="AB8" i="8"/>
  <c r="AA8" i="8"/>
  <c r="R8" i="8"/>
  <c r="Q8" i="8"/>
  <c r="P8" i="8"/>
  <c r="O8" i="8"/>
  <c r="N8" i="8"/>
  <c r="M8" i="8"/>
  <c r="L8" i="8"/>
  <c r="K8" i="8"/>
  <c r="J8" i="8"/>
  <c r="I8" i="8"/>
  <c r="H8" i="8"/>
  <c r="F8" i="8"/>
  <c r="E8" i="8"/>
  <c r="C8" i="8"/>
  <c r="B8" i="8"/>
  <c r="CD7" i="8"/>
  <c r="CB7" i="8"/>
  <c r="CA7" i="8"/>
  <c r="BS7" i="8"/>
  <c r="BR7" i="8"/>
  <c r="BQ7" i="8"/>
  <c r="BM7" i="8"/>
  <c r="BL7" i="8"/>
  <c r="BJ7" i="8"/>
  <c r="BI7" i="8"/>
  <c r="BF7" i="8"/>
  <c r="BE7" i="8"/>
  <c r="BD7" i="8"/>
  <c r="BA7" i="8"/>
  <c r="AX7" i="8"/>
  <c r="AW7" i="8"/>
  <c r="AV7" i="8"/>
  <c r="AU7" i="8"/>
  <c r="AG7" i="8"/>
  <c r="AE7" i="8"/>
  <c r="AC7" i="8"/>
  <c r="AB7" i="8"/>
  <c r="AA7" i="8"/>
  <c r="R7" i="8"/>
  <c r="Q7" i="8"/>
  <c r="P7" i="8"/>
  <c r="O7" i="8"/>
  <c r="N7" i="8"/>
  <c r="M7" i="8"/>
  <c r="L7" i="8"/>
  <c r="K7" i="8"/>
  <c r="J7" i="8"/>
  <c r="I7" i="8"/>
  <c r="H7" i="8"/>
  <c r="F7" i="8"/>
  <c r="E7" i="8"/>
  <c r="C7" i="8"/>
  <c r="B7" i="8"/>
  <c r="CD6" i="8"/>
  <c r="CB6" i="8"/>
  <c r="CA6" i="8"/>
  <c r="BS6" i="8"/>
  <c r="BR6" i="8"/>
  <c r="BQ6" i="8"/>
  <c r="BM6" i="8"/>
  <c r="BL6" i="8"/>
  <c r="BJ6" i="8"/>
  <c r="BI6" i="8"/>
  <c r="BF6" i="8"/>
  <c r="BE6" i="8"/>
  <c r="BD6" i="8"/>
  <c r="BA6" i="8"/>
  <c r="AX6" i="8"/>
  <c r="AW6" i="8"/>
  <c r="AV6" i="8"/>
  <c r="AU6" i="8"/>
  <c r="AG6" i="8"/>
  <c r="AE6" i="8"/>
  <c r="AC6" i="8"/>
  <c r="AB6" i="8"/>
  <c r="AA6" i="8"/>
  <c r="R6" i="8"/>
  <c r="Q6" i="8"/>
  <c r="P6" i="8"/>
  <c r="O6" i="8"/>
  <c r="N6" i="8"/>
  <c r="M6" i="8"/>
  <c r="L6" i="8"/>
  <c r="K6" i="8"/>
  <c r="J6" i="8"/>
  <c r="I6" i="8"/>
  <c r="H6" i="8"/>
  <c r="F6" i="8"/>
  <c r="E6" i="8"/>
  <c r="C6" i="8"/>
  <c r="B6" i="8"/>
  <c r="BJ110" i="8"/>
  <c r="BI110" i="8"/>
  <c r="BF110" i="8"/>
  <c r="BE110" i="8"/>
  <c r="BD110" i="8"/>
  <c r="BA110" i="8"/>
  <c r="AX110" i="8"/>
  <c r="AW110" i="8"/>
  <c r="AV110" i="8"/>
  <c r="AU110" i="8"/>
  <c r="AG110" i="8"/>
  <c r="AE110" i="8"/>
  <c r="AC110" i="8"/>
  <c r="AB110" i="8"/>
  <c r="AA110" i="8"/>
  <c r="R110" i="8"/>
  <c r="Q110" i="8"/>
  <c r="P110" i="8"/>
  <c r="O110" i="8"/>
  <c r="N110" i="8"/>
  <c r="M110" i="8"/>
  <c r="L110" i="8"/>
  <c r="K110" i="8"/>
  <c r="J110" i="8"/>
  <c r="I110" i="8"/>
  <c r="H110" i="8"/>
  <c r="F110" i="8"/>
  <c r="E110" i="8"/>
  <c r="C110" i="8"/>
  <c r="B110" i="8"/>
  <c r="BJ109" i="8"/>
  <c r="BI109" i="8"/>
  <c r="BF109" i="8"/>
  <c r="BE109" i="8"/>
  <c r="BD109" i="8"/>
  <c r="BA109" i="8"/>
  <c r="AX109" i="8"/>
  <c r="AW109" i="8"/>
  <c r="AV109" i="8"/>
  <c r="AG109" i="8"/>
  <c r="AE109" i="8"/>
  <c r="AC109" i="8"/>
  <c r="AB109" i="8"/>
  <c r="AA109" i="8"/>
  <c r="R109" i="8"/>
  <c r="Q109" i="8"/>
  <c r="P109" i="8"/>
  <c r="O109" i="8"/>
  <c r="N109" i="8"/>
  <c r="M109" i="8"/>
  <c r="L109" i="8"/>
  <c r="K109" i="8"/>
  <c r="J109" i="8"/>
  <c r="I109" i="8"/>
  <c r="H109" i="8"/>
  <c r="F109" i="8"/>
  <c r="E109" i="8"/>
  <c r="C109" i="8"/>
  <c r="B109" i="8"/>
  <c r="BJ62" i="8"/>
  <c r="BI62" i="8"/>
  <c r="BF62" i="8"/>
  <c r="BE62" i="8"/>
  <c r="BD62" i="8"/>
  <c r="BA62" i="8"/>
  <c r="AX62" i="8"/>
  <c r="AW62" i="8"/>
  <c r="AV62" i="8"/>
  <c r="AU62" i="8"/>
  <c r="AG62" i="8"/>
  <c r="AE62" i="8"/>
  <c r="AC62" i="8"/>
  <c r="AB62" i="8"/>
  <c r="AA62" i="8"/>
  <c r="R62" i="8"/>
  <c r="Q62" i="8"/>
  <c r="P62" i="8"/>
  <c r="O62" i="8"/>
  <c r="N62" i="8"/>
  <c r="M62" i="8"/>
  <c r="L62" i="8"/>
  <c r="K62" i="8"/>
  <c r="J62" i="8"/>
  <c r="I62" i="8"/>
  <c r="H62" i="8"/>
  <c r="F62" i="8"/>
  <c r="E62" i="8"/>
  <c r="C62" i="8"/>
  <c r="B62" i="8"/>
  <c r="BJ26" i="8"/>
  <c r="BI26" i="8"/>
  <c r="BF26" i="8"/>
  <c r="BE26" i="8"/>
  <c r="BD26" i="8"/>
  <c r="BA26" i="8"/>
  <c r="AX26" i="8"/>
  <c r="AW26" i="8"/>
  <c r="AV26" i="8"/>
  <c r="AU26" i="8"/>
  <c r="AG26" i="8"/>
  <c r="AE26" i="8"/>
  <c r="AC26" i="8"/>
  <c r="AB26" i="8"/>
  <c r="AA26" i="8"/>
  <c r="R26" i="8"/>
  <c r="Q26" i="8"/>
  <c r="P26" i="8"/>
  <c r="O26" i="8"/>
  <c r="N26" i="8"/>
  <c r="M26" i="8"/>
  <c r="L26" i="8"/>
  <c r="K26" i="8"/>
  <c r="J26" i="8"/>
  <c r="I26" i="8"/>
  <c r="H26" i="8"/>
  <c r="F26" i="8"/>
  <c r="E26" i="8"/>
  <c r="C26" i="8"/>
  <c r="B26" i="8"/>
  <c r="BJ61" i="8"/>
  <c r="BI61" i="8"/>
  <c r="BF61" i="8"/>
  <c r="BE61" i="8"/>
  <c r="BD61" i="8"/>
  <c r="BA61" i="8"/>
  <c r="AX61" i="8"/>
  <c r="AW61" i="8"/>
  <c r="AV61" i="8"/>
  <c r="AU61" i="8"/>
  <c r="AG61" i="8"/>
  <c r="AE61" i="8"/>
  <c r="AC61" i="8"/>
  <c r="AB61" i="8"/>
  <c r="AA61" i="8"/>
  <c r="R61" i="8"/>
  <c r="Q61" i="8"/>
  <c r="P61" i="8"/>
  <c r="O61" i="8"/>
  <c r="N61" i="8"/>
  <c r="M61" i="8"/>
  <c r="L61" i="8"/>
  <c r="K61" i="8"/>
  <c r="J61" i="8"/>
  <c r="I61" i="8"/>
  <c r="H61" i="8"/>
  <c r="F61" i="8"/>
  <c r="E61" i="8"/>
  <c r="C61" i="8"/>
  <c r="B61" i="8"/>
  <c r="BJ60" i="8"/>
  <c r="BI60" i="8"/>
  <c r="BF60" i="8"/>
  <c r="BE60" i="8"/>
  <c r="BD60" i="8"/>
  <c r="BA60" i="8"/>
  <c r="AX60" i="8"/>
  <c r="AW60" i="8"/>
  <c r="AV60" i="8"/>
  <c r="AG60" i="8"/>
  <c r="AE60" i="8"/>
  <c r="AC60" i="8"/>
  <c r="AB60" i="8"/>
  <c r="AA60" i="8"/>
  <c r="R60" i="8"/>
  <c r="Q60" i="8"/>
  <c r="P60" i="8"/>
  <c r="O60" i="8"/>
  <c r="N60" i="8"/>
  <c r="M60" i="8"/>
  <c r="L60" i="8"/>
  <c r="K60" i="8"/>
  <c r="J60" i="8"/>
  <c r="I60" i="8"/>
  <c r="H60" i="8"/>
  <c r="F60" i="8"/>
  <c r="E60" i="8"/>
  <c r="C60" i="8"/>
  <c r="B60" i="8"/>
  <c r="BJ59" i="8"/>
  <c r="BI59" i="8"/>
  <c r="BF59" i="8"/>
  <c r="BE59" i="8"/>
  <c r="BD59" i="8"/>
  <c r="BA59" i="8"/>
  <c r="AX59" i="8"/>
  <c r="AW59" i="8"/>
  <c r="AV59" i="8"/>
  <c r="AU59" i="8"/>
  <c r="AG59" i="8"/>
  <c r="AE59" i="8"/>
  <c r="AC59" i="8"/>
  <c r="AB59" i="8"/>
  <c r="AA59" i="8"/>
  <c r="R59" i="8"/>
  <c r="Q59" i="8"/>
  <c r="P59" i="8"/>
  <c r="O59" i="8"/>
  <c r="N59" i="8"/>
  <c r="M59" i="8"/>
  <c r="L59" i="8"/>
  <c r="K59" i="8"/>
  <c r="J59" i="8"/>
  <c r="I59" i="8"/>
  <c r="H59" i="8"/>
  <c r="F59" i="8"/>
  <c r="E59" i="8"/>
  <c r="C59" i="8"/>
  <c r="B59" i="8"/>
  <c r="BJ25" i="8"/>
  <c r="BI25" i="8"/>
  <c r="BF25" i="8"/>
  <c r="BE25" i="8"/>
  <c r="BD25" i="8"/>
  <c r="BA25" i="8"/>
  <c r="AX25" i="8"/>
  <c r="AW25" i="8"/>
  <c r="AV25" i="8"/>
  <c r="AU25" i="8"/>
  <c r="AG25" i="8"/>
  <c r="AE25" i="8"/>
  <c r="AC25" i="8"/>
  <c r="AB25" i="8"/>
  <c r="AA25" i="8"/>
  <c r="R25" i="8"/>
  <c r="Q25" i="8"/>
  <c r="P25" i="8"/>
  <c r="O25" i="8"/>
  <c r="N25" i="8"/>
  <c r="M25" i="8"/>
  <c r="L25" i="8"/>
  <c r="K25" i="8"/>
  <c r="J25" i="8"/>
  <c r="I25" i="8"/>
  <c r="H25" i="8"/>
  <c r="F25" i="8"/>
  <c r="E25" i="8"/>
  <c r="C25" i="8"/>
  <c r="B25" i="8"/>
  <c r="BJ24" i="8"/>
  <c r="BI24" i="8"/>
  <c r="BF24" i="8"/>
  <c r="BE24" i="8"/>
  <c r="BD24" i="8"/>
  <c r="BA24" i="8"/>
  <c r="AX24" i="8"/>
  <c r="AW24" i="8"/>
  <c r="AV24" i="8"/>
  <c r="AU24" i="8"/>
  <c r="AG24" i="8"/>
  <c r="AE24" i="8"/>
  <c r="AC24" i="8"/>
  <c r="AB24" i="8"/>
  <c r="AA24" i="8"/>
  <c r="R24" i="8"/>
  <c r="Q24" i="8"/>
  <c r="P24" i="8"/>
  <c r="O24" i="8"/>
  <c r="N24" i="8"/>
  <c r="M24" i="8"/>
  <c r="L24" i="8"/>
  <c r="K24" i="8"/>
  <c r="J24" i="8"/>
  <c r="I24" i="8"/>
  <c r="H24" i="8"/>
  <c r="F24" i="8"/>
  <c r="E24" i="8"/>
  <c r="C24" i="8"/>
  <c r="B24" i="8"/>
  <c r="BJ23" i="8"/>
  <c r="BI23" i="8"/>
  <c r="BF23" i="8"/>
  <c r="BE23" i="8"/>
  <c r="BD23" i="8"/>
  <c r="BA23" i="8"/>
  <c r="AX23" i="8"/>
  <c r="AW23" i="8"/>
  <c r="AV23" i="8"/>
  <c r="AG23" i="8"/>
  <c r="AE23" i="8"/>
  <c r="AC23" i="8"/>
  <c r="AB23" i="8"/>
  <c r="AA23" i="8"/>
  <c r="R23" i="8"/>
  <c r="Q23" i="8"/>
  <c r="P23" i="8"/>
  <c r="O23" i="8"/>
  <c r="N23" i="8"/>
  <c r="M23" i="8"/>
  <c r="L23" i="8"/>
  <c r="K23" i="8"/>
  <c r="J23" i="8"/>
  <c r="I23" i="8"/>
  <c r="H23" i="8"/>
  <c r="F23" i="8"/>
  <c r="E23" i="8"/>
  <c r="C23" i="8"/>
  <c r="B23" i="8"/>
  <c r="BJ137" i="8"/>
  <c r="BI137" i="8"/>
  <c r="BF137" i="8"/>
  <c r="BE137" i="8"/>
  <c r="BD137" i="8"/>
  <c r="BA137" i="8"/>
  <c r="AX137" i="8"/>
  <c r="AW137" i="8"/>
  <c r="AV137" i="8"/>
  <c r="AU137" i="8"/>
  <c r="AG137" i="8"/>
  <c r="AE137" i="8"/>
  <c r="AC137" i="8"/>
  <c r="AB137" i="8"/>
  <c r="AA137" i="8"/>
  <c r="R137" i="8"/>
  <c r="Q137" i="8"/>
  <c r="P137" i="8"/>
  <c r="O137" i="8"/>
  <c r="N137" i="8"/>
  <c r="M137" i="8"/>
  <c r="L137" i="8"/>
  <c r="K137" i="8"/>
  <c r="J137" i="8"/>
  <c r="I137" i="8"/>
  <c r="H137" i="8"/>
  <c r="F137" i="8"/>
  <c r="E137" i="8"/>
  <c r="C137" i="8"/>
  <c r="B137" i="8"/>
  <c r="BJ108" i="8"/>
  <c r="BI108" i="8"/>
  <c r="BF108" i="8"/>
  <c r="BE108" i="8"/>
  <c r="BD108" i="8"/>
  <c r="BA108" i="8"/>
  <c r="AX108" i="8"/>
  <c r="AW108" i="8"/>
  <c r="AV108" i="8"/>
  <c r="AU108" i="8"/>
  <c r="AG108" i="8"/>
  <c r="AE108" i="8"/>
  <c r="AC108" i="8"/>
  <c r="AB108" i="8"/>
  <c r="AA108" i="8"/>
  <c r="R108" i="8"/>
  <c r="Q108" i="8"/>
  <c r="P108" i="8"/>
  <c r="O108" i="8"/>
  <c r="N108" i="8"/>
  <c r="M108" i="8"/>
  <c r="L108" i="8"/>
  <c r="K108" i="8"/>
  <c r="J108" i="8"/>
  <c r="I108" i="8"/>
  <c r="H108" i="8"/>
  <c r="F108" i="8"/>
  <c r="E108" i="8"/>
  <c r="C108" i="8"/>
  <c r="B108" i="8"/>
  <c r="BJ136" i="8"/>
  <c r="BI136" i="8"/>
  <c r="BF136" i="8"/>
  <c r="BE136" i="8"/>
  <c r="BD136" i="8"/>
  <c r="BA136" i="8"/>
  <c r="AX136" i="8"/>
  <c r="AW136" i="8"/>
  <c r="AV136" i="8"/>
  <c r="AU136" i="8"/>
  <c r="AG136" i="8"/>
  <c r="AE136" i="8"/>
  <c r="AC136" i="8"/>
  <c r="AB136" i="8"/>
  <c r="AA136" i="8"/>
  <c r="R136" i="8"/>
  <c r="Q136" i="8"/>
  <c r="P136" i="8"/>
  <c r="O136" i="8"/>
  <c r="N136" i="8"/>
  <c r="M136" i="8"/>
  <c r="L136" i="8"/>
  <c r="K136" i="8"/>
  <c r="J136" i="8"/>
  <c r="I136" i="8"/>
  <c r="H136" i="8"/>
  <c r="F136" i="8"/>
  <c r="E136" i="8"/>
  <c r="C136" i="8"/>
  <c r="B136" i="8"/>
  <c r="BJ135" i="8"/>
  <c r="BI135" i="8"/>
  <c r="BF135" i="8"/>
  <c r="BE135" i="8"/>
  <c r="BD135" i="8"/>
  <c r="BA135" i="8"/>
  <c r="AX135" i="8"/>
  <c r="AW135" i="8"/>
  <c r="AV135" i="8"/>
  <c r="AG135" i="8"/>
  <c r="AE135" i="8"/>
  <c r="AC135" i="8"/>
  <c r="AB135" i="8"/>
  <c r="AA135" i="8"/>
  <c r="R135" i="8"/>
  <c r="Q135" i="8"/>
  <c r="P135" i="8"/>
  <c r="O135" i="8"/>
  <c r="N135" i="8"/>
  <c r="M135" i="8"/>
  <c r="L135" i="8"/>
  <c r="K135" i="8"/>
  <c r="J135" i="8"/>
  <c r="I135" i="8"/>
  <c r="H135" i="8"/>
  <c r="F135" i="8"/>
  <c r="E135" i="8"/>
  <c r="C135" i="8"/>
  <c r="B135" i="8"/>
  <c r="BJ134" i="8"/>
  <c r="BI134" i="8"/>
  <c r="BF134" i="8"/>
  <c r="BE134" i="8"/>
  <c r="BD134" i="8"/>
  <c r="BA134" i="8"/>
  <c r="AX134" i="8"/>
  <c r="AW134" i="8"/>
  <c r="AV134" i="8"/>
  <c r="AU134" i="8"/>
  <c r="AG134" i="8"/>
  <c r="AE134" i="8"/>
  <c r="AC134" i="8"/>
  <c r="AB134" i="8"/>
  <c r="AA134" i="8"/>
  <c r="R134" i="8"/>
  <c r="Q134" i="8"/>
  <c r="P134" i="8"/>
  <c r="O134" i="8"/>
  <c r="N134" i="8"/>
  <c r="M134" i="8"/>
  <c r="L134" i="8"/>
  <c r="K134" i="8"/>
  <c r="J134" i="8"/>
  <c r="I134" i="8"/>
  <c r="H134" i="8"/>
  <c r="F134" i="8"/>
  <c r="E134" i="8"/>
  <c r="C134" i="8"/>
  <c r="B134" i="8"/>
  <c r="BJ107" i="8"/>
  <c r="BI107" i="8"/>
  <c r="BF107" i="8"/>
  <c r="BE107" i="8"/>
  <c r="BD107" i="8"/>
  <c r="BA107" i="8"/>
  <c r="AX107" i="8"/>
  <c r="AW107" i="8"/>
  <c r="AV107" i="8"/>
  <c r="AU107" i="8"/>
  <c r="AG107" i="8"/>
  <c r="AE107" i="8"/>
  <c r="AC107" i="8"/>
  <c r="AB107" i="8"/>
  <c r="AA107" i="8"/>
  <c r="R107" i="8"/>
  <c r="Q107" i="8"/>
  <c r="P107" i="8"/>
  <c r="O107" i="8"/>
  <c r="N107" i="8"/>
  <c r="M107" i="8"/>
  <c r="L107" i="8"/>
  <c r="K107" i="8"/>
  <c r="J107" i="8"/>
  <c r="I107" i="8"/>
  <c r="H107" i="8"/>
  <c r="F107" i="8"/>
  <c r="E107" i="8"/>
  <c r="C107" i="8"/>
  <c r="B107" i="8"/>
  <c r="BJ106" i="8"/>
  <c r="BI106" i="8"/>
  <c r="BF106" i="8"/>
  <c r="BE106" i="8"/>
  <c r="BD106" i="8"/>
  <c r="BA106" i="8"/>
  <c r="AX106" i="8"/>
  <c r="AW106" i="8"/>
  <c r="AV106" i="8"/>
  <c r="AU106" i="8"/>
  <c r="AH106" i="8"/>
  <c r="AG106" i="8"/>
  <c r="AE106" i="8"/>
  <c r="AC106" i="8"/>
  <c r="AB106" i="8"/>
  <c r="AA106" i="8"/>
  <c r="R106" i="8"/>
  <c r="Q106" i="8"/>
  <c r="P106" i="8"/>
  <c r="O106" i="8"/>
  <c r="N106" i="8"/>
  <c r="M106" i="8"/>
  <c r="L106" i="8"/>
  <c r="K106" i="8"/>
  <c r="J106" i="8"/>
  <c r="I106" i="8"/>
  <c r="H106" i="8"/>
  <c r="F106" i="8"/>
  <c r="E106" i="8"/>
  <c r="C106" i="8"/>
  <c r="B106" i="8"/>
  <c r="BJ105" i="8"/>
  <c r="BI105" i="8"/>
  <c r="BF105" i="8"/>
  <c r="BE105" i="8"/>
  <c r="BD105" i="8"/>
  <c r="BA105" i="8"/>
  <c r="AX105" i="8"/>
  <c r="AW105" i="8"/>
  <c r="AV105" i="8"/>
  <c r="AG105" i="8"/>
  <c r="AE105" i="8"/>
  <c r="AC105" i="8"/>
  <c r="AB105" i="8"/>
  <c r="AA105" i="8"/>
  <c r="R105" i="8"/>
  <c r="Q105" i="8"/>
  <c r="P105" i="8"/>
  <c r="O105" i="8"/>
  <c r="N105" i="8"/>
  <c r="M105" i="8"/>
  <c r="L105" i="8"/>
  <c r="K105" i="8"/>
  <c r="J105" i="8"/>
  <c r="I105" i="8"/>
  <c r="H105" i="8"/>
  <c r="F105" i="8"/>
  <c r="E105" i="8"/>
  <c r="C105" i="8"/>
  <c r="B105" i="8"/>
  <c r="CD5" i="8"/>
  <c r="CB5" i="8"/>
  <c r="CA5" i="8"/>
  <c r="BS5" i="8"/>
  <c r="BR5" i="8"/>
  <c r="BQ5" i="8"/>
  <c r="BM5" i="8"/>
  <c r="BL5" i="8"/>
  <c r="BJ5" i="8"/>
  <c r="BI5" i="8"/>
  <c r="BF5" i="8"/>
  <c r="BE5" i="8"/>
  <c r="BD5" i="8"/>
  <c r="BA5" i="8"/>
  <c r="AX5" i="8"/>
  <c r="AW5" i="8"/>
  <c r="AV5" i="8"/>
  <c r="AU5" i="8"/>
  <c r="AG5" i="8"/>
  <c r="AE5" i="8"/>
  <c r="AC5" i="8"/>
  <c r="AB5" i="8"/>
  <c r="AA5" i="8"/>
  <c r="R5" i="8"/>
  <c r="Q5" i="8"/>
  <c r="P5" i="8"/>
  <c r="O5" i="8"/>
  <c r="N5" i="8"/>
  <c r="M5" i="8"/>
  <c r="L5" i="8"/>
  <c r="K5" i="8"/>
  <c r="J5" i="8"/>
  <c r="I5" i="8"/>
  <c r="H5" i="8"/>
  <c r="F5" i="8"/>
  <c r="E5" i="8"/>
  <c r="C5" i="8"/>
  <c r="B5" i="8"/>
  <c r="CD4" i="8"/>
  <c r="CB4" i="8"/>
  <c r="CA4" i="8"/>
  <c r="BS4" i="8"/>
  <c r="BR4" i="8"/>
  <c r="BQ4" i="8"/>
  <c r="BM4" i="8"/>
  <c r="BL4" i="8"/>
  <c r="BJ4" i="8"/>
  <c r="BI4" i="8"/>
  <c r="BF4" i="8"/>
  <c r="BE4" i="8"/>
  <c r="BD4" i="8"/>
  <c r="BA4" i="8"/>
  <c r="AX4" i="8"/>
  <c r="AW4" i="8"/>
  <c r="AV4" i="8"/>
  <c r="AU4" i="8"/>
  <c r="AG4" i="8"/>
  <c r="AE4" i="8"/>
  <c r="AC4" i="8"/>
  <c r="AB4" i="8"/>
  <c r="AA4" i="8"/>
  <c r="R4" i="8"/>
  <c r="Q4" i="8"/>
  <c r="P4" i="8"/>
  <c r="O4" i="8"/>
  <c r="N4" i="8"/>
  <c r="M4" i="8"/>
  <c r="L4" i="8"/>
  <c r="K4" i="8"/>
  <c r="J4" i="8"/>
  <c r="I4" i="8"/>
  <c r="H4" i="8"/>
  <c r="F4" i="8"/>
  <c r="E4" i="8"/>
  <c r="C4" i="8"/>
  <c r="B4" i="8"/>
  <c r="CD3" i="8"/>
  <c r="CB3" i="8"/>
  <c r="CA3" i="8"/>
  <c r="BS3" i="8"/>
  <c r="BR3" i="8"/>
  <c r="BQ3" i="8"/>
  <c r="BM3" i="8"/>
  <c r="BL3" i="8"/>
  <c r="BJ3" i="8"/>
  <c r="BI3" i="8"/>
  <c r="BF3" i="8"/>
  <c r="BE3" i="8"/>
  <c r="BD3" i="8"/>
  <c r="BA3" i="8"/>
  <c r="AX3" i="8"/>
  <c r="AW3" i="8"/>
  <c r="AV3" i="8"/>
  <c r="AU3" i="8"/>
  <c r="AG3" i="8"/>
  <c r="AE3" i="8"/>
  <c r="AC3" i="8"/>
  <c r="AB3" i="8"/>
  <c r="AA3" i="8"/>
  <c r="R3" i="8"/>
  <c r="Q3" i="8"/>
  <c r="P3" i="8"/>
  <c r="O3" i="8"/>
  <c r="N3" i="8"/>
  <c r="M3" i="8"/>
  <c r="L3" i="8"/>
  <c r="K3" i="8"/>
  <c r="J3" i="8"/>
  <c r="I3" i="8"/>
  <c r="H3" i="8"/>
  <c r="F3" i="8"/>
  <c r="E3" i="8"/>
  <c r="C3" i="8"/>
  <c r="B3" i="8"/>
  <c r="CC111" i="8"/>
  <c r="BJ111" i="8"/>
  <c r="BI111" i="8"/>
  <c r="BF111" i="8"/>
  <c r="BE111" i="8"/>
  <c r="BD111" i="8"/>
  <c r="BA111" i="8"/>
  <c r="AX111" i="8"/>
  <c r="AW111" i="8"/>
  <c r="AV111" i="8"/>
  <c r="AU111" i="8"/>
  <c r="AG111" i="8"/>
  <c r="AE111" i="8"/>
  <c r="AC111" i="8"/>
  <c r="AB111" i="8"/>
  <c r="AA111" i="8"/>
  <c r="R111" i="8"/>
  <c r="Q111" i="8"/>
  <c r="P111" i="8"/>
  <c r="O111" i="8"/>
  <c r="N111" i="8"/>
  <c r="M111" i="8"/>
  <c r="L111" i="8"/>
  <c r="K111" i="8"/>
  <c r="J111" i="8"/>
  <c r="I111" i="8"/>
  <c r="H111" i="8"/>
  <c r="F111" i="8"/>
  <c r="E111" i="8"/>
  <c r="C111" i="8"/>
  <c r="B111" i="8"/>
  <c r="B46" i="4"/>
  <c r="C46" i="4"/>
  <c r="E46" i="4"/>
  <c r="F46" i="4"/>
  <c r="H46" i="4"/>
  <c r="I46" i="4"/>
  <c r="J46" i="4"/>
  <c r="K46" i="4"/>
  <c r="L46" i="4"/>
  <c r="M46" i="4"/>
  <c r="N46" i="4"/>
  <c r="O46" i="4"/>
  <c r="P46" i="4"/>
  <c r="Q46" i="4"/>
  <c r="R46" i="4"/>
  <c r="AA46" i="4"/>
  <c r="AB46" i="4"/>
  <c r="AC46" i="4"/>
  <c r="AE46" i="4"/>
  <c r="AG46" i="4"/>
  <c r="AV46" i="4"/>
  <c r="AW46" i="4"/>
  <c r="AX46" i="4"/>
  <c r="BD46" i="4"/>
  <c r="BA46" i="4"/>
  <c r="BE46" i="4"/>
  <c r="BF46" i="4"/>
  <c r="BI46" i="4"/>
  <c r="BJ46" i="4"/>
  <c r="B47" i="4"/>
  <c r="C47" i="4"/>
  <c r="E47" i="4"/>
  <c r="F47" i="4"/>
  <c r="H47" i="4"/>
  <c r="I47" i="4"/>
  <c r="J47" i="4"/>
  <c r="K47" i="4"/>
  <c r="L47" i="4"/>
  <c r="M47" i="4"/>
  <c r="N47" i="4"/>
  <c r="O47" i="4"/>
  <c r="P47" i="4"/>
  <c r="Q47" i="4"/>
  <c r="R47" i="4"/>
  <c r="AA47" i="4"/>
  <c r="AB47" i="4"/>
  <c r="AC47" i="4"/>
  <c r="AE47" i="4"/>
  <c r="AG47" i="4"/>
  <c r="AU47" i="4"/>
  <c r="AV47" i="4"/>
  <c r="AW47" i="4"/>
  <c r="AX47" i="4"/>
  <c r="BD47" i="4"/>
  <c r="BA47" i="4"/>
  <c r="BE47" i="4"/>
  <c r="BF47" i="4"/>
  <c r="BI47" i="4"/>
  <c r="BJ47" i="4"/>
  <c r="B42" i="4"/>
  <c r="C42" i="4"/>
  <c r="E42" i="4"/>
  <c r="F42" i="4"/>
  <c r="H42" i="4"/>
  <c r="I42" i="4"/>
  <c r="J42" i="4"/>
  <c r="K42" i="4"/>
  <c r="L42" i="4"/>
  <c r="M42" i="4"/>
  <c r="N42" i="4"/>
  <c r="O42" i="4"/>
  <c r="P42" i="4"/>
  <c r="Q42" i="4"/>
  <c r="R42" i="4"/>
  <c r="AA42" i="4"/>
  <c r="AB42" i="4"/>
  <c r="AC42" i="4"/>
  <c r="AE42" i="4"/>
  <c r="AG42" i="4"/>
  <c r="AV42" i="4"/>
  <c r="AW42" i="4"/>
  <c r="AX42" i="4"/>
  <c r="BD42" i="4"/>
  <c r="BA42" i="4"/>
  <c r="BE42" i="4"/>
  <c r="BF42" i="4"/>
  <c r="BI42" i="4"/>
  <c r="BJ42" i="4"/>
  <c r="BL42" i="4"/>
  <c r="BM42" i="4"/>
  <c r="BQ42" i="4"/>
  <c r="BR42" i="4"/>
  <c r="BS42" i="4"/>
  <c r="CB42" i="4"/>
  <c r="CA42" i="4"/>
  <c r="B43" i="4"/>
  <c r="C43" i="4"/>
  <c r="E43" i="4"/>
  <c r="F43" i="4"/>
  <c r="H43" i="4"/>
  <c r="I43" i="4"/>
  <c r="J43" i="4"/>
  <c r="K43" i="4"/>
  <c r="L43" i="4"/>
  <c r="M43" i="4"/>
  <c r="N43" i="4"/>
  <c r="O43" i="4"/>
  <c r="P43" i="4"/>
  <c r="Q43" i="4"/>
  <c r="R43" i="4"/>
  <c r="AA43" i="4"/>
  <c r="AB43" i="4"/>
  <c r="AC43" i="4"/>
  <c r="AE43" i="4"/>
  <c r="AG43" i="4"/>
  <c r="AU43" i="4"/>
  <c r="AV43" i="4"/>
  <c r="AW43" i="4"/>
  <c r="AX43" i="4"/>
  <c r="BD43" i="4"/>
  <c r="BA43" i="4"/>
  <c r="BE43" i="4"/>
  <c r="BF43" i="4"/>
  <c r="BI43" i="4"/>
  <c r="BJ43" i="4"/>
  <c r="BL43" i="4"/>
  <c r="BM43" i="4"/>
  <c r="BQ43" i="4"/>
  <c r="BR43" i="4"/>
  <c r="BS43" i="4"/>
  <c r="CB43" i="4"/>
  <c r="CA43" i="4"/>
  <c r="B44" i="4"/>
  <c r="C44" i="4"/>
  <c r="E44" i="4"/>
  <c r="F44" i="4"/>
  <c r="H44" i="4"/>
  <c r="I44" i="4"/>
  <c r="J44" i="4"/>
  <c r="K44" i="4"/>
  <c r="L44" i="4"/>
  <c r="M44" i="4"/>
  <c r="N44" i="4"/>
  <c r="O44" i="4"/>
  <c r="P44" i="4"/>
  <c r="Q44" i="4"/>
  <c r="R44" i="4"/>
  <c r="AA44" i="4"/>
  <c r="AB44" i="4"/>
  <c r="AC44" i="4"/>
  <c r="AE44" i="4"/>
  <c r="AG44" i="4"/>
  <c r="AV44" i="4"/>
  <c r="AW44" i="4"/>
  <c r="AX44" i="4"/>
  <c r="BD44" i="4"/>
  <c r="BA44" i="4"/>
  <c r="BE44" i="4"/>
  <c r="BF44" i="4"/>
  <c r="BI44" i="4"/>
  <c r="BJ44" i="4"/>
  <c r="B45" i="4"/>
  <c r="C45" i="4"/>
  <c r="E45" i="4"/>
  <c r="F45" i="4"/>
  <c r="H45" i="4"/>
  <c r="I45" i="4"/>
  <c r="J45" i="4"/>
  <c r="K45" i="4"/>
  <c r="L45" i="4"/>
  <c r="M45" i="4"/>
  <c r="N45" i="4"/>
  <c r="O45" i="4"/>
  <c r="P45" i="4"/>
  <c r="Q45" i="4"/>
  <c r="R45" i="4"/>
  <c r="AA45" i="4"/>
  <c r="AB45" i="4"/>
  <c r="AC45" i="4"/>
  <c r="AE45" i="4"/>
  <c r="AG45" i="4"/>
  <c r="AU45" i="4"/>
  <c r="AV45" i="4"/>
  <c r="AW45" i="4"/>
  <c r="AX45" i="4"/>
  <c r="BD45" i="4"/>
  <c r="BA45" i="4"/>
  <c r="BE45" i="4"/>
  <c r="BF45" i="4"/>
  <c r="BI45" i="4"/>
  <c r="BJ45" i="4"/>
  <c r="B40" i="4"/>
  <c r="C40" i="4"/>
  <c r="E40" i="4"/>
  <c r="F40" i="4"/>
  <c r="H40" i="4"/>
  <c r="I40" i="4"/>
  <c r="J40" i="4"/>
  <c r="K40" i="4"/>
  <c r="L40" i="4"/>
  <c r="M40" i="4"/>
  <c r="N40" i="4"/>
  <c r="O40" i="4"/>
  <c r="P40" i="4"/>
  <c r="Q40" i="4"/>
  <c r="R40" i="4"/>
  <c r="AA40" i="4"/>
  <c r="AB40" i="4"/>
  <c r="AC40" i="4"/>
  <c r="AE40" i="4"/>
  <c r="AG40" i="4"/>
  <c r="AU40" i="4"/>
  <c r="AV40" i="4"/>
  <c r="AW40" i="4"/>
  <c r="AX40" i="4"/>
  <c r="BD40" i="4"/>
  <c r="BA40" i="4"/>
  <c r="BE40" i="4"/>
  <c r="BF40" i="4"/>
  <c r="BI40" i="4"/>
  <c r="BJ40" i="4"/>
  <c r="BL40" i="4"/>
  <c r="BM40" i="4"/>
  <c r="BQ40" i="4"/>
  <c r="BR40" i="4"/>
  <c r="BS40" i="4"/>
  <c r="CB40" i="4"/>
  <c r="CA40" i="4"/>
  <c r="B41" i="4"/>
  <c r="C41" i="4"/>
  <c r="E41" i="4"/>
  <c r="F41" i="4"/>
  <c r="H41" i="4"/>
  <c r="I41" i="4"/>
  <c r="J41" i="4"/>
  <c r="K41" i="4"/>
  <c r="L41" i="4"/>
  <c r="M41" i="4"/>
  <c r="N41" i="4"/>
  <c r="O41" i="4"/>
  <c r="P41" i="4"/>
  <c r="Q41" i="4"/>
  <c r="R41" i="4"/>
  <c r="AA41" i="4"/>
  <c r="AB41" i="4"/>
  <c r="AC41" i="4"/>
  <c r="AE41" i="4"/>
  <c r="AG41" i="4"/>
  <c r="AU41" i="4"/>
  <c r="AV41" i="4"/>
  <c r="AW41" i="4"/>
  <c r="AX41" i="4"/>
  <c r="BD41" i="4"/>
  <c r="BA41" i="4"/>
  <c r="BE41" i="4"/>
  <c r="BF41" i="4"/>
  <c r="BI41" i="4"/>
  <c r="BJ41" i="4"/>
  <c r="BL41" i="4"/>
  <c r="BM41" i="4"/>
  <c r="BQ41" i="4"/>
  <c r="BR41" i="4"/>
  <c r="BS41" i="4"/>
  <c r="CB41" i="4"/>
  <c r="CA41" i="4"/>
  <c r="B38" i="4"/>
  <c r="C38" i="4"/>
  <c r="E38" i="4"/>
  <c r="F38" i="4"/>
  <c r="H38" i="4"/>
  <c r="I38" i="4"/>
  <c r="J38" i="4"/>
  <c r="K38" i="4"/>
  <c r="L38" i="4"/>
  <c r="M38" i="4"/>
  <c r="N38" i="4"/>
  <c r="O38" i="4"/>
  <c r="P38" i="4"/>
  <c r="Q38" i="4"/>
  <c r="R38" i="4"/>
  <c r="AA38" i="4"/>
  <c r="AB38" i="4"/>
  <c r="AC38" i="4"/>
  <c r="AE38" i="4"/>
  <c r="AG38" i="4"/>
  <c r="AU38" i="4"/>
  <c r="AV38" i="4"/>
  <c r="AW38" i="4"/>
  <c r="AX38" i="4"/>
  <c r="BD38" i="4"/>
  <c r="BA38" i="4"/>
  <c r="BE38" i="4"/>
  <c r="BF38" i="4"/>
  <c r="BI38" i="4"/>
  <c r="BJ38" i="4"/>
  <c r="BL38" i="4"/>
  <c r="BM38" i="4"/>
  <c r="BQ38" i="4"/>
  <c r="BR38" i="4"/>
  <c r="BS38" i="4"/>
  <c r="CB38" i="4"/>
  <c r="CA38" i="4"/>
  <c r="B39" i="4"/>
  <c r="C39" i="4"/>
  <c r="E39" i="4"/>
  <c r="F39" i="4"/>
  <c r="H39" i="4"/>
  <c r="I39" i="4"/>
  <c r="J39" i="4"/>
  <c r="K39" i="4"/>
  <c r="L39" i="4"/>
  <c r="M39" i="4"/>
  <c r="N39" i="4"/>
  <c r="O39" i="4"/>
  <c r="P39" i="4"/>
  <c r="Q39" i="4"/>
  <c r="R39" i="4"/>
  <c r="AA39" i="4"/>
  <c r="AB39" i="4"/>
  <c r="AC39" i="4"/>
  <c r="AE39" i="4"/>
  <c r="AG39" i="4"/>
  <c r="AU39" i="4"/>
  <c r="AV39" i="4"/>
  <c r="AW39" i="4"/>
  <c r="AX39" i="4"/>
  <c r="BD39" i="4"/>
  <c r="BA39" i="4"/>
  <c r="BE39" i="4"/>
  <c r="BF39" i="4"/>
  <c r="BI39" i="4"/>
  <c r="BJ39" i="4"/>
  <c r="BL39" i="4"/>
  <c r="BM39" i="4"/>
  <c r="BQ39" i="4"/>
  <c r="BR39" i="4"/>
  <c r="BS39" i="4"/>
  <c r="CB39" i="4"/>
  <c r="CA39" i="4"/>
  <c r="B35" i="4"/>
  <c r="C35" i="4"/>
  <c r="E35" i="4"/>
  <c r="F35" i="4"/>
  <c r="H35" i="4"/>
  <c r="I35" i="4"/>
  <c r="J35" i="4"/>
  <c r="K35" i="4"/>
  <c r="L35" i="4"/>
  <c r="M35" i="4"/>
  <c r="N35" i="4"/>
  <c r="P35" i="4"/>
  <c r="Q35" i="4"/>
  <c r="R35" i="4"/>
  <c r="AA35" i="4"/>
  <c r="AB35" i="4"/>
  <c r="AC35" i="4"/>
  <c r="AE35" i="4"/>
  <c r="AG35" i="4"/>
  <c r="AU35" i="4"/>
  <c r="AV35" i="4"/>
  <c r="AW35" i="4"/>
  <c r="AX35" i="4"/>
  <c r="BD35" i="4"/>
  <c r="BA35" i="4"/>
  <c r="BE35" i="4"/>
  <c r="BF35" i="4"/>
  <c r="BI35" i="4"/>
  <c r="BJ35" i="4"/>
  <c r="B36" i="4"/>
  <c r="C36" i="4"/>
  <c r="E36" i="4"/>
  <c r="F36" i="4"/>
  <c r="H36" i="4"/>
  <c r="I36" i="4"/>
  <c r="J36" i="4"/>
  <c r="K36" i="4"/>
  <c r="L36" i="4"/>
  <c r="M36" i="4"/>
  <c r="N36" i="4"/>
  <c r="O36" i="4"/>
  <c r="P36" i="4"/>
  <c r="Q36" i="4"/>
  <c r="R36" i="4"/>
  <c r="AA36" i="4"/>
  <c r="AB36" i="4"/>
  <c r="AC36" i="4"/>
  <c r="AE36" i="4"/>
  <c r="AG36" i="4"/>
  <c r="AV36" i="4"/>
  <c r="AW36" i="4"/>
  <c r="AX36" i="4"/>
  <c r="BD36" i="4"/>
  <c r="BA36" i="4"/>
  <c r="BE36" i="4"/>
  <c r="BF36" i="4"/>
  <c r="BI36" i="4"/>
  <c r="BJ36" i="4"/>
  <c r="BL36" i="4"/>
  <c r="BM36" i="4"/>
  <c r="BQ36" i="4"/>
  <c r="BR36" i="4"/>
  <c r="BS36" i="4"/>
  <c r="CB36" i="4"/>
  <c r="CA36" i="4"/>
  <c r="B37" i="4"/>
  <c r="C37" i="4"/>
  <c r="E37" i="4"/>
  <c r="F37" i="4"/>
  <c r="H37" i="4"/>
  <c r="I37" i="4"/>
  <c r="J37" i="4"/>
  <c r="K37" i="4"/>
  <c r="L37" i="4"/>
  <c r="M37" i="4"/>
  <c r="N37" i="4"/>
  <c r="O37" i="4"/>
  <c r="P37" i="4"/>
  <c r="Q37" i="4"/>
  <c r="R37" i="4"/>
  <c r="AA37" i="4"/>
  <c r="AB37" i="4"/>
  <c r="AC37" i="4"/>
  <c r="AE37" i="4"/>
  <c r="AG37" i="4"/>
  <c r="AU37" i="4"/>
  <c r="AV37" i="4"/>
  <c r="AW37" i="4"/>
  <c r="AX37" i="4"/>
  <c r="BD37" i="4"/>
  <c r="BA37" i="4"/>
  <c r="BE37" i="4"/>
  <c r="BF37" i="4"/>
  <c r="BI37" i="4"/>
  <c r="BJ37" i="4"/>
  <c r="BL37" i="4"/>
  <c r="BM37" i="4"/>
  <c r="BQ37" i="4"/>
  <c r="BR37" i="4"/>
  <c r="BS37" i="4"/>
  <c r="CB37" i="4"/>
  <c r="CA37" i="4"/>
  <c r="B7" i="4"/>
  <c r="C7" i="4"/>
  <c r="E7" i="4"/>
  <c r="F7" i="4"/>
  <c r="H7" i="4"/>
  <c r="I7" i="4"/>
  <c r="J7" i="4"/>
  <c r="K7" i="4"/>
  <c r="L7" i="4"/>
  <c r="M7" i="4"/>
  <c r="N7" i="4"/>
  <c r="O7" i="4"/>
  <c r="P7" i="4"/>
  <c r="Q7" i="4"/>
  <c r="R7" i="4"/>
  <c r="AA7" i="4"/>
  <c r="AB7" i="4"/>
  <c r="AC7" i="4"/>
  <c r="AE7" i="4"/>
  <c r="AG7" i="4"/>
  <c r="AV7" i="4"/>
  <c r="AW7" i="4"/>
  <c r="AX7" i="4"/>
  <c r="BD7" i="4"/>
  <c r="BA7" i="4"/>
  <c r="BE7" i="4"/>
  <c r="BF7" i="4"/>
  <c r="BI7" i="4"/>
  <c r="BJ7" i="4"/>
  <c r="B8" i="4"/>
  <c r="C8" i="4"/>
  <c r="E8" i="4"/>
  <c r="F8" i="4"/>
  <c r="H8" i="4"/>
  <c r="I8" i="4"/>
  <c r="J8" i="4"/>
  <c r="K8" i="4"/>
  <c r="L8" i="4"/>
  <c r="M8" i="4"/>
  <c r="N8" i="4"/>
  <c r="O8" i="4"/>
  <c r="P8" i="4"/>
  <c r="Q8" i="4"/>
  <c r="R8" i="4"/>
  <c r="AA8" i="4"/>
  <c r="AB8" i="4"/>
  <c r="AC8" i="4"/>
  <c r="AE8" i="4"/>
  <c r="AG8" i="4"/>
  <c r="AH8" i="4"/>
  <c r="AU8" i="4"/>
  <c r="AV8" i="4"/>
  <c r="AW8" i="4"/>
  <c r="AX8" i="4"/>
  <c r="BD8" i="4"/>
  <c r="BA8" i="4"/>
  <c r="BE8" i="4"/>
  <c r="BF8" i="4"/>
  <c r="BI8" i="4"/>
  <c r="BJ8" i="4"/>
  <c r="B9" i="4"/>
  <c r="C9" i="4"/>
  <c r="E9" i="4"/>
  <c r="F9" i="4"/>
  <c r="H9" i="4"/>
  <c r="I9" i="4"/>
  <c r="J9" i="4"/>
  <c r="K9" i="4"/>
  <c r="L9" i="4"/>
  <c r="M9" i="4"/>
  <c r="N9" i="4"/>
  <c r="O9" i="4"/>
  <c r="P9" i="4"/>
  <c r="Q9" i="4"/>
  <c r="R9" i="4"/>
  <c r="AA9" i="4"/>
  <c r="AB9" i="4"/>
  <c r="AC9" i="4"/>
  <c r="AE9" i="4"/>
  <c r="AG9" i="4"/>
  <c r="AU9" i="4"/>
  <c r="AV9" i="4"/>
  <c r="AW9" i="4"/>
  <c r="AX9" i="4"/>
  <c r="BD9" i="4"/>
  <c r="BA9" i="4"/>
  <c r="BE9" i="4"/>
  <c r="BF9" i="4"/>
  <c r="BI9" i="4"/>
  <c r="BJ9" i="4"/>
  <c r="B10" i="4"/>
  <c r="C10" i="4"/>
  <c r="E10" i="4"/>
  <c r="F10" i="4"/>
  <c r="H10" i="4"/>
  <c r="I10" i="4"/>
  <c r="J10" i="4"/>
  <c r="K10" i="4"/>
  <c r="L10" i="4"/>
  <c r="M10" i="4"/>
  <c r="N10" i="4"/>
  <c r="O10" i="4"/>
  <c r="P10" i="4"/>
  <c r="Q10" i="4"/>
  <c r="R10" i="4"/>
  <c r="AA10" i="4"/>
  <c r="AB10" i="4"/>
  <c r="AC10" i="4"/>
  <c r="AE10" i="4"/>
  <c r="AG10" i="4"/>
  <c r="AU10" i="4"/>
  <c r="AV10" i="4"/>
  <c r="AW10" i="4"/>
  <c r="AX10" i="4"/>
  <c r="BD10" i="4"/>
  <c r="BA10" i="4"/>
  <c r="BE10" i="4"/>
  <c r="BF10" i="4"/>
  <c r="BI10" i="4"/>
  <c r="BJ10" i="4"/>
  <c r="B11" i="4"/>
  <c r="C11" i="4"/>
  <c r="E11" i="4"/>
  <c r="F11" i="4"/>
  <c r="H11" i="4"/>
  <c r="I11" i="4"/>
  <c r="J11" i="4"/>
  <c r="K11" i="4"/>
  <c r="L11" i="4"/>
  <c r="M11" i="4"/>
  <c r="N11" i="4"/>
  <c r="O11" i="4"/>
  <c r="P11" i="4"/>
  <c r="Q11" i="4"/>
  <c r="R11" i="4"/>
  <c r="AA11" i="4"/>
  <c r="AB11" i="4"/>
  <c r="AC11" i="4"/>
  <c r="AE11" i="4"/>
  <c r="AG11" i="4"/>
  <c r="AV11" i="4"/>
  <c r="AW11" i="4"/>
  <c r="AX11" i="4"/>
  <c r="BD11" i="4"/>
  <c r="BA11" i="4"/>
  <c r="BE11" i="4"/>
  <c r="BF11" i="4"/>
  <c r="BI11" i="4"/>
  <c r="BJ11" i="4"/>
  <c r="B12" i="4"/>
  <c r="C12" i="4"/>
  <c r="E12" i="4"/>
  <c r="F12" i="4"/>
  <c r="H12" i="4"/>
  <c r="I12" i="4"/>
  <c r="J12" i="4"/>
  <c r="K12" i="4"/>
  <c r="L12" i="4"/>
  <c r="M12" i="4"/>
  <c r="N12" i="4"/>
  <c r="O12" i="4"/>
  <c r="P12" i="4"/>
  <c r="Q12" i="4"/>
  <c r="R12" i="4"/>
  <c r="AA12" i="4"/>
  <c r="AB12" i="4"/>
  <c r="AC12" i="4"/>
  <c r="AE12" i="4"/>
  <c r="AG12" i="4"/>
  <c r="AU12" i="4"/>
  <c r="AV12" i="4"/>
  <c r="AW12" i="4"/>
  <c r="AX12" i="4"/>
  <c r="BD12" i="4"/>
  <c r="BA12" i="4"/>
  <c r="BE12" i="4"/>
  <c r="BF12" i="4"/>
  <c r="BI12" i="4"/>
  <c r="BJ12" i="4"/>
  <c r="B13" i="4"/>
  <c r="C13" i="4"/>
  <c r="E13" i="4"/>
  <c r="F13" i="4"/>
  <c r="H13" i="4"/>
  <c r="I13" i="4"/>
  <c r="J13" i="4"/>
  <c r="K13" i="4"/>
  <c r="L13" i="4"/>
  <c r="M13" i="4"/>
  <c r="N13" i="4"/>
  <c r="O13" i="4"/>
  <c r="P13" i="4"/>
  <c r="Q13" i="4"/>
  <c r="R13" i="4"/>
  <c r="AA13" i="4"/>
  <c r="AB13" i="4"/>
  <c r="AC13" i="4"/>
  <c r="AE13" i="4"/>
  <c r="AG13" i="4"/>
  <c r="AU13" i="4"/>
  <c r="AV13" i="4"/>
  <c r="AW13" i="4"/>
  <c r="AX13" i="4"/>
  <c r="BD13" i="4"/>
  <c r="BA13" i="4"/>
  <c r="BE13" i="4"/>
  <c r="BF13" i="4"/>
  <c r="BI13" i="4"/>
  <c r="BJ13" i="4"/>
  <c r="B14" i="4"/>
  <c r="C14" i="4"/>
  <c r="E14" i="4"/>
  <c r="F14" i="4"/>
  <c r="H14" i="4"/>
  <c r="I14" i="4"/>
  <c r="J14" i="4"/>
  <c r="K14" i="4"/>
  <c r="L14" i="4"/>
  <c r="M14" i="4"/>
  <c r="N14" i="4"/>
  <c r="O14" i="4"/>
  <c r="P14" i="4"/>
  <c r="Q14" i="4"/>
  <c r="R14" i="4"/>
  <c r="AA14" i="4"/>
  <c r="AB14" i="4"/>
  <c r="AC14" i="4"/>
  <c r="AE14" i="4"/>
  <c r="AG14" i="4"/>
  <c r="AU14" i="4"/>
  <c r="AV14" i="4"/>
  <c r="AW14" i="4"/>
  <c r="AX14" i="4"/>
  <c r="BD14" i="4"/>
  <c r="BA14" i="4"/>
  <c r="BE14" i="4"/>
  <c r="BF14" i="4"/>
  <c r="BI14" i="4"/>
  <c r="BJ14" i="4"/>
  <c r="B15" i="4"/>
  <c r="C15" i="4"/>
  <c r="E15" i="4"/>
  <c r="F15" i="4"/>
  <c r="H15" i="4"/>
  <c r="I15" i="4"/>
  <c r="J15" i="4"/>
  <c r="K15" i="4"/>
  <c r="L15" i="4"/>
  <c r="M15" i="4"/>
  <c r="N15" i="4"/>
  <c r="O15" i="4"/>
  <c r="P15" i="4"/>
  <c r="Q15" i="4"/>
  <c r="R15" i="4"/>
  <c r="AA15" i="4"/>
  <c r="AB15" i="4"/>
  <c r="AC15" i="4"/>
  <c r="AE15" i="4"/>
  <c r="AG15" i="4"/>
  <c r="AU15" i="4"/>
  <c r="AV15" i="4"/>
  <c r="AW15" i="4"/>
  <c r="AX15" i="4"/>
  <c r="BD15" i="4"/>
  <c r="BA15" i="4"/>
  <c r="BE15" i="4"/>
  <c r="BF15" i="4"/>
  <c r="BI15" i="4"/>
  <c r="BJ15" i="4"/>
  <c r="B16" i="4"/>
  <c r="C16" i="4"/>
  <c r="E16" i="4"/>
  <c r="F16" i="4"/>
  <c r="H16" i="4"/>
  <c r="I16" i="4"/>
  <c r="J16" i="4"/>
  <c r="K16" i="4"/>
  <c r="L16" i="4"/>
  <c r="M16" i="4"/>
  <c r="N16" i="4"/>
  <c r="O16" i="4"/>
  <c r="P16" i="4"/>
  <c r="Q16" i="4"/>
  <c r="R16" i="4"/>
  <c r="AA16" i="4"/>
  <c r="AB16" i="4"/>
  <c r="AC16" i="4"/>
  <c r="AE16" i="4"/>
  <c r="AG16" i="4"/>
  <c r="AU16" i="4"/>
  <c r="AV16" i="4"/>
  <c r="AW16" i="4"/>
  <c r="AX16" i="4"/>
  <c r="BD16" i="4"/>
  <c r="BA16" i="4"/>
  <c r="BE16" i="4"/>
  <c r="BF16" i="4"/>
  <c r="BI16" i="4"/>
  <c r="BJ16" i="4"/>
  <c r="B17" i="4"/>
  <c r="C17" i="4"/>
  <c r="E17" i="4"/>
  <c r="F17" i="4"/>
  <c r="H17" i="4"/>
  <c r="I17" i="4"/>
  <c r="J17" i="4"/>
  <c r="K17" i="4"/>
  <c r="L17" i="4"/>
  <c r="M17" i="4"/>
  <c r="N17" i="4"/>
  <c r="O17" i="4"/>
  <c r="P17" i="4"/>
  <c r="Q17" i="4"/>
  <c r="R17" i="4"/>
  <c r="AA17" i="4"/>
  <c r="AB17" i="4"/>
  <c r="AC17" i="4"/>
  <c r="AE17" i="4"/>
  <c r="AG17" i="4"/>
  <c r="AU17" i="4"/>
  <c r="AV17" i="4"/>
  <c r="AW17" i="4"/>
  <c r="AX17" i="4"/>
  <c r="BD17" i="4"/>
  <c r="BA17" i="4"/>
  <c r="BE17" i="4"/>
  <c r="BF17" i="4"/>
  <c r="BI17" i="4"/>
  <c r="BJ17" i="4"/>
  <c r="B18" i="4"/>
  <c r="C18" i="4"/>
  <c r="E18" i="4"/>
  <c r="F18" i="4"/>
  <c r="H18" i="4"/>
  <c r="I18" i="4"/>
  <c r="J18" i="4"/>
  <c r="K18" i="4"/>
  <c r="L18" i="4"/>
  <c r="M18" i="4"/>
  <c r="N18" i="4"/>
  <c r="O18" i="4"/>
  <c r="P18" i="4"/>
  <c r="Q18" i="4"/>
  <c r="R18" i="4"/>
  <c r="AA18" i="4"/>
  <c r="AB18" i="4"/>
  <c r="AC18" i="4"/>
  <c r="AE18" i="4"/>
  <c r="AG18" i="4"/>
  <c r="AU18" i="4"/>
  <c r="AV18" i="4"/>
  <c r="AW18" i="4"/>
  <c r="AX18" i="4"/>
  <c r="BD18" i="4"/>
  <c r="BA18" i="4"/>
  <c r="BE18" i="4"/>
  <c r="BF18" i="4"/>
  <c r="BI18" i="4"/>
  <c r="BJ18" i="4"/>
  <c r="B19" i="4"/>
  <c r="C19" i="4"/>
  <c r="E19" i="4"/>
  <c r="F19" i="4"/>
  <c r="H19" i="4"/>
  <c r="I19" i="4"/>
  <c r="J19" i="4"/>
  <c r="K19" i="4"/>
  <c r="L19" i="4"/>
  <c r="M19" i="4"/>
  <c r="N19" i="4"/>
  <c r="O19" i="4"/>
  <c r="P19" i="4"/>
  <c r="Q19" i="4"/>
  <c r="R19" i="4"/>
  <c r="AA19" i="4"/>
  <c r="AB19" i="4"/>
  <c r="AC19" i="4"/>
  <c r="AE19" i="4"/>
  <c r="AG19" i="4"/>
  <c r="AV19" i="4"/>
  <c r="AW19" i="4"/>
  <c r="AX19" i="4"/>
  <c r="BD19" i="4"/>
  <c r="BA19" i="4"/>
  <c r="BE19" i="4"/>
  <c r="BF19" i="4"/>
  <c r="BI19" i="4"/>
  <c r="BJ19" i="4"/>
  <c r="B20" i="4"/>
  <c r="C20" i="4"/>
  <c r="E20" i="4"/>
  <c r="F20" i="4"/>
  <c r="H20" i="4"/>
  <c r="I20" i="4"/>
  <c r="J20" i="4"/>
  <c r="K20" i="4"/>
  <c r="L20" i="4"/>
  <c r="M20" i="4"/>
  <c r="N20" i="4"/>
  <c r="O20" i="4"/>
  <c r="P20" i="4"/>
  <c r="Q20" i="4"/>
  <c r="R20" i="4"/>
  <c r="AA20" i="4"/>
  <c r="AB20" i="4"/>
  <c r="AC20" i="4"/>
  <c r="AE20" i="4"/>
  <c r="AG20" i="4"/>
  <c r="AU20" i="4"/>
  <c r="AV20" i="4"/>
  <c r="AW20" i="4"/>
  <c r="AX20" i="4"/>
  <c r="BD20" i="4"/>
  <c r="BA20" i="4"/>
  <c r="BE20" i="4"/>
  <c r="BF20" i="4"/>
  <c r="BI20" i="4"/>
  <c r="BJ20" i="4"/>
  <c r="B21" i="4"/>
  <c r="C21" i="4"/>
  <c r="E21" i="4"/>
  <c r="F21" i="4"/>
  <c r="H21" i="4"/>
  <c r="I21" i="4"/>
  <c r="J21" i="4"/>
  <c r="K21" i="4"/>
  <c r="L21" i="4"/>
  <c r="M21" i="4"/>
  <c r="N21" i="4"/>
  <c r="O21" i="4"/>
  <c r="P21" i="4"/>
  <c r="Q21" i="4"/>
  <c r="R21" i="4"/>
  <c r="AA21" i="4"/>
  <c r="AB21" i="4"/>
  <c r="AC21" i="4"/>
  <c r="AE21" i="4"/>
  <c r="AG21" i="4"/>
  <c r="AU21" i="4"/>
  <c r="AV21" i="4"/>
  <c r="AW21" i="4"/>
  <c r="AX21" i="4"/>
  <c r="BD21" i="4"/>
  <c r="BA21" i="4"/>
  <c r="BE21" i="4"/>
  <c r="BF21" i="4"/>
  <c r="BI21" i="4"/>
  <c r="BJ21" i="4"/>
  <c r="B22" i="4"/>
  <c r="C22" i="4"/>
  <c r="E22" i="4"/>
  <c r="F22" i="4"/>
  <c r="H22" i="4"/>
  <c r="I22" i="4"/>
  <c r="J22" i="4"/>
  <c r="K22" i="4"/>
  <c r="L22" i="4"/>
  <c r="M22" i="4"/>
  <c r="N22" i="4"/>
  <c r="O22" i="4"/>
  <c r="P22" i="4"/>
  <c r="Q22" i="4"/>
  <c r="R22" i="4"/>
  <c r="AA22" i="4"/>
  <c r="AB22" i="4"/>
  <c r="AC22" i="4"/>
  <c r="AE22" i="4"/>
  <c r="AG22" i="4"/>
  <c r="AU22" i="4"/>
  <c r="AV22" i="4"/>
  <c r="AW22" i="4"/>
  <c r="AX22" i="4"/>
  <c r="BD22" i="4"/>
  <c r="BA22" i="4"/>
  <c r="BE22" i="4"/>
  <c r="BF22" i="4"/>
  <c r="BI22" i="4"/>
  <c r="BJ22" i="4"/>
  <c r="B23" i="4"/>
  <c r="C23" i="4"/>
  <c r="E23" i="4"/>
  <c r="F23" i="4"/>
  <c r="H23" i="4"/>
  <c r="I23" i="4"/>
  <c r="J23" i="4"/>
  <c r="K23" i="4"/>
  <c r="L23" i="4"/>
  <c r="M23" i="4"/>
  <c r="N23" i="4"/>
  <c r="O23" i="4"/>
  <c r="P23" i="4"/>
  <c r="Q23" i="4"/>
  <c r="R23" i="4"/>
  <c r="AA23" i="4"/>
  <c r="AB23" i="4"/>
  <c r="AC23" i="4"/>
  <c r="AE23" i="4"/>
  <c r="AG23" i="4"/>
  <c r="AV23" i="4"/>
  <c r="AW23" i="4"/>
  <c r="AX23" i="4"/>
  <c r="BD23" i="4"/>
  <c r="BA23" i="4"/>
  <c r="BE23" i="4"/>
  <c r="BF23" i="4"/>
  <c r="BI23" i="4"/>
  <c r="BJ23" i="4"/>
  <c r="B24" i="4"/>
  <c r="C24" i="4"/>
  <c r="E24" i="4"/>
  <c r="F24" i="4"/>
  <c r="H24" i="4"/>
  <c r="I24" i="4"/>
  <c r="J24" i="4"/>
  <c r="K24" i="4"/>
  <c r="L24" i="4"/>
  <c r="M24" i="4"/>
  <c r="N24" i="4"/>
  <c r="O24" i="4"/>
  <c r="P24" i="4"/>
  <c r="Q24" i="4"/>
  <c r="R24" i="4"/>
  <c r="AA24" i="4"/>
  <c r="AB24" i="4"/>
  <c r="AC24" i="4"/>
  <c r="AE24" i="4"/>
  <c r="AG24" i="4"/>
  <c r="AU24" i="4"/>
  <c r="AV24" i="4"/>
  <c r="AW24" i="4"/>
  <c r="AX24" i="4"/>
  <c r="BD24" i="4"/>
  <c r="BA24" i="4"/>
  <c r="BE24" i="4"/>
  <c r="BF24" i="4"/>
  <c r="BI24" i="4"/>
  <c r="BJ24" i="4"/>
  <c r="B25" i="4"/>
  <c r="C25" i="4"/>
  <c r="E25" i="4"/>
  <c r="F25" i="4"/>
  <c r="H25" i="4"/>
  <c r="I25" i="4"/>
  <c r="J25" i="4"/>
  <c r="K25" i="4"/>
  <c r="L25" i="4"/>
  <c r="M25" i="4"/>
  <c r="N25" i="4"/>
  <c r="O25" i="4"/>
  <c r="P25" i="4"/>
  <c r="Q25" i="4"/>
  <c r="R25" i="4"/>
  <c r="AA25" i="4"/>
  <c r="AB25" i="4"/>
  <c r="AC25" i="4"/>
  <c r="AE25" i="4"/>
  <c r="AG25" i="4"/>
  <c r="AU25" i="4"/>
  <c r="AV25" i="4"/>
  <c r="AW25" i="4"/>
  <c r="AX25" i="4"/>
  <c r="BD25" i="4"/>
  <c r="BA25" i="4"/>
  <c r="BE25" i="4"/>
  <c r="BF25" i="4"/>
  <c r="BI25" i="4"/>
  <c r="BJ25" i="4"/>
  <c r="BL25" i="4"/>
  <c r="BM25" i="4"/>
  <c r="BQ25" i="4"/>
  <c r="BR25" i="4"/>
  <c r="BS25" i="4"/>
  <c r="CB25" i="4"/>
  <c r="CA25" i="4"/>
  <c r="B26" i="4"/>
  <c r="C26" i="4"/>
  <c r="E26" i="4"/>
  <c r="F26" i="4"/>
  <c r="H26" i="4"/>
  <c r="I26" i="4"/>
  <c r="J26" i="4"/>
  <c r="K26" i="4"/>
  <c r="L26" i="4"/>
  <c r="M26" i="4"/>
  <c r="N26" i="4"/>
  <c r="O26" i="4"/>
  <c r="P26" i="4"/>
  <c r="Q26" i="4"/>
  <c r="R26" i="4"/>
  <c r="AA26" i="4"/>
  <c r="AB26" i="4"/>
  <c r="AC26" i="4"/>
  <c r="AE26" i="4"/>
  <c r="AG26" i="4"/>
  <c r="AU26" i="4"/>
  <c r="AV26" i="4"/>
  <c r="AW26" i="4"/>
  <c r="AX26" i="4"/>
  <c r="BD26" i="4"/>
  <c r="BA26" i="4"/>
  <c r="BE26" i="4"/>
  <c r="BF26" i="4"/>
  <c r="BI26" i="4"/>
  <c r="BJ26" i="4"/>
  <c r="BL26" i="4"/>
  <c r="BM26" i="4"/>
  <c r="BQ26" i="4"/>
  <c r="BR26" i="4"/>
  <c r="BS26" i="4"/>
  <c r="CB26" i="4"/>
  <c r="CA26" i="4"/>
  <c r="B27" i="4"/>
  <c r="C27" i="4"/>
  <c r="E27" i="4"/>
  <c r="F27" i="4"/>
  <c r="H27" i="4"/>
  <c r="I27" i="4"/>
  <c r="J27" i="4"/>
  <c r="K27" i="4"/>
  <c r="L27" i="4"/>
  <c r="M27" i="4"/>
  <c r="N27" i="4"/>
  <c r="O27" i="4"/>
  <c r="P27" i="4"/>
  <c r="Q27" i="4"/>
  <c r="R27" i="4"/>
  <c r="AA27" i="4"/>
  <c r="AB27" i="4"/>
  <c r="AC27" i="4"/>
  <c r="AE27" i="4"/>
  <c r="AG27" i="4"/>
  <c r="AU27" i="4"/>
  <c r="AV27" i="4"/>
  <c r="AW27" i="4"/>
  <c r="AX27" i="4"/>
  <c r="BD27" i="4"/>
  <c r="BA27" i="4"/>
  <c r="BE27" i="4"/>
  <c r="BF27" i="4"/>
  <c r="BI27" i="4"/>
  <c r="BJ27" i="4"/>
  <c r="BL27" i="4"/>
  <c r="BM27" i="4"/>
  <c r="BQ27" i="4"/>
  <c r="BR27" i="4"/>
  <c r="BS27" i="4"/>
  <c r="CB27" i="4"/>
  <c r="CA27" i="4"/>
  <c r="B28" i="4"/>
  <c r="C28" i="4"/>
  <c r="E28" i="4"/>
  <c r="F28" i="4"/>
  <c r="H28" i="4"/>
  <c r="I28" i="4"/>
  <c r="J28" i="4"/>
  <c r="K28" i="4"/>
  <c r="L28" i="4"/>
  <c r="M28" i="4"/>
  <c r="N28" i="4"/>
  <c r="O28" i="4"/>
  <c r="P28" i="4"/>
  <c r="Q28" i="4"/>
  <c r="R28" i="4"/>
  <c r="AA28" i="4"/>
  <c r="AB28" i="4"/>
  <c r="AC28" i="4"/>
  <c r="AE28" i="4"/>
  <c r="AG28" i="4"/>
  <c r="AV28" i="4"/>
  <c r="AW28" i="4"/>
  <c r="AX28" i="4"/>
  <c r="BD28" i="4"/>
  <c r="BA28" i="4"/>
  <c r="BE28" i="4"/>
  <c r="BF28" i="4"/>
  <c r="BI28" i="4"/>
  <c r="BJ28" i="4"/>
  <c r="BL28" i="4"/>
  <c r="BM28" i="4"/>
  <c r="BQ28" i="4"/>
  <c r="BR28" i="4"/>
  <c r="BS28" i="4"/>
  <c r="CB28" i="4"/>
  <c r="CA28" i="4"/>
  <c r="B29" i="4"/>
  <c r="C29" i="4"/>
  <c r="E29" i="4"/>
  <c r="F29" i="4"/>
  <c r="H29" i="4"/>
  <c r="I29" i="4"/>
  <c r="J29" i="4"/>
  <c r="K29" i="4"/>
  <c r="L29" i="4"/>
  <c r="M29" i="4"/>
  <c r="N29" i="4"/>
  <c r="O29" i="4"/>
  <c r="P29" i="4"/>
  <c r="Q29" i="4"/>
  <c r="R29" i="4"/>
  <c r="AA29" i="4"/>
  <c r="AB29" i="4"/>
  <c r="AC29" i="4"/>
  <c r="AE29" i="4"/>
  <c r="AG29" i="4"/>
  <c r="AH29" i="4"/>
  <c r="AU29" i="4"/>
  <c r="AV29" i="4"/>
  <c r="AW29" i="4"/>
  <c r="AX29" i="4"/>
  <c r="BD29" i="4"/>
  <c r="BA29" i="4"/>
  <c r="BE29" i="4"/>
  <c r="BF29" i="4"/>
  <c r="BI29" i="4"/>
  <c r="BJ29" i="4"/>
  <c r="BL29" i="4"/>
  <c r="BM29" i="4"/>
  <c r="BQ29" i="4"/>
  <c r="BR29" i="4"/>
  <c r="BS29" i="4"/>
  <c r="CB29" i="4"/>
  <c r="CA29" i="4"/>
  <c r="B30" i="4"/>
  <c r="C30" i="4"/>
  <c r="E30" i="4"/>
  <c r="F30" i="4"/>
  <c r="H30" i="4"/>
  <c r="I30" i="4"/>
  <c r="J30" i="4"/>
  <c r="K30" i="4"/>
  <c r="L30" i="4"/>
  <c r="M30" i="4"/>
  <c r="N30" i="4"/>
  <c r="O30" i="4"/>
  <c r="P30" i="4"/>
  <c r="Q30" i="4"/>
  <c r="R30" i="4"/>
  <c r="AA30" i="4"/>
  <c r="AB30" i="4"/>
  <c r="AC30" i="4"/>
  <c r="AE30" i="4"/>
  <c r="AG30" i="4"/>
  <c r="AU30" i="4"/>
  <c r="AV30" i="4"/>
  <c r="AW30" i="4"/>
  <c r="AX30" i="4"/>
  <c r="BD30" i="4"/>
  <c r="BA30" i="4"/>
  <c r="BE30" i="4"/>
  <c r="BF30" i="4"/>
  <c r="BI30" i="4"/>
  <c r="BJ30" i="4"/>
  <c r="BL30" i="4"/>
  <c r="BM30" i="4"/>
  <c r="BQ30" i="4"/>
  <c r="BR30" i="4"/>
  <c r="BS30" i="4"/>
  <c r="CB30" i="4"/>
  <c r="CA30" i="4"/>
  <c r="B31" i="4"/>
  <c r="C31" i="4"/>
  <c r="E31" i="4"/>
  <c r="F31" i="4"/>
  <c r="H31" i="4"/>
  <c r="I31" i="4"/>
  <c r="J31" i="4"/>
  <c r="K31" i="4"/>
  <c r="L31" i="4"/>
  <c r="M31" i="4"/>
  <c r="N31" i="4"/>
  <c r="O31" i="4"/>
  <c r="P31" i="4"/>
  <c r="Q31" i="4"/>
  <c r="R31" i="4"/>
  <c r="AA31" i="4"/>
  <c r="AB31" i="4"/>
  <c r="AC31" i="4"/>
  <c r="AE31" i="4"/>
  <c r="AG31" i="4"/>
  <c r="AH31" i="4"/>
  <c r="AU31" i="4"/>
  <c r="AV31" i="4"/>
  <c r="AW31" i="4"/>
  <c r="AX31" i="4"/>
  <c r="BD31" i="4"/>
  <c r="BA31" i="4"/>
  <c r="BE31" i="4"/>
  <c r="BF31" i="4"/>
  <c r="BI31" i="4"/>
  <c r="BJ31" i="4"/>
  <c r="BL31" i="4"/>
  <c r="BM31" i="4"/>
  <c r="BQ31" i="4"/>
  <c r="BR31" i="4"/>
  <c r="BS31" i="4"/>
  <c r="CB31" i="4"/>
  <c r="CA31" i="4"/>
  <c r="B32" i="4"/>
  <c r="C32" i="4"/>
  <c r="E32" i="4"/>
  <c r="F32" i="4"/>
  <c r="H32" i="4"/>
  <c r="I32" i="4"/>
  <c r="J32" i="4"/>
  <c r="K32" i="4"/>
  <c r="L32" i="4"/>
  <c r="M32" i="4"/>
  <c r="N32" i="4"/>
  <c r="O32" i="4"/>
  <c r="P32" i="4"/>
  <c r="Q32" i="4"/>
  <c r="R32" i="4"/>
  <c r="AA32" i="4"/>
  <c r="AB32" i="4"/>
  <c r="AC32" i="4"/>
  <c r="AE32" i="4"/>
  <c r="AG32" i="4"/>
  <c r="AV32" i="4"/>
  <c r="AW32" i="4"/>
  <c r="AX32" i="4"/>
  <c r="BD32" i="4"/>
  <c r="BA32" i="4"/>
  <c r="BE32" i="4"/>
  <c r="BF32" i="4"/>
  <c r="BI32" i="4"/>
  <c r="BJ32" i="4"/>
  <c r="BL32" i="4"/>
  <c r="BM32" i="4"/>
  <c r="BQ32" i="4"/>
  <c r="BR32" i="4"/>
  <c r="BS32" i="4"/>
  <c r="CB32" i="4"/>
  <c r="CA32" i="4"/>
  <c r="B33" i="4"/>
  <c r="C33" i="4"/>
  <c r="E33" i="4"/>
  <c r="F33" i="4"/>
  <c r="H33" i="4"/>
  <c r="I33" i="4"/>
  <c r="J33" i="4"/>
  <c r="K33" i="4"/>
  <c r="L33" i="4"/>
  <c r="M33" i="4"/>
  <c r="N33" i="4"/>
  <c r="O33" i="4"/>
  <c r="P33" i="4"/>
  <c r="Q33" i="4"/>
  <c r="R33" i="4"/>
  <c r="AA33" i="4"/>
  <c r="AB33" i="4"/>
  <c r="AC33" i="4"/>
  <c r="AE33" i="4"/>
  <c r="AG33" i="4"/>
  <c r="AH33" i="4"/>
  <c r="AU33" i="4"/>
  <c r="AV33" i="4"/>
  <c r="AW33" i="4"/>
  <c r="AX33" i="4"/>
  <c r="BD33" i="4"/>
  <c r="BA33" i="4"/>
  <c r="BE33" i="4"/>
  <c r="BF33" i="4"/>
  <c r="BI33" i="4"/>
  <c r="BJ33" i="4"/>
  <c r="BL33" i="4"/>
  <c r="BM33" i="4"/>
  <c r="BQ33" i="4"/>
  <c r="BR33" i="4"/>
  <c r="BS33" i="4"/>
  <c r="CB33" i="4"/>
  <c r="CA33" i="4"/>
  <c r="B34" i="4"/>
  <c r="C34" i="4"/>
  <c r="E34" i="4"/>
  <c r="F34" i="4"/>
  <c r="H34" i="4"/>
  <c r="I34" i="4"/>
  <c r="J34" i="4"/>
  <c r="K34" i="4"/>
  <c r="L34" i="4"/>
  <c r="M34" i="4"/>
  <c r="N34" i="4"/>
  <c r="O34" i="4"/>
  <c r="P34" i="4"/>
  <c r="Q34" i="4"/>
  <c r="R34" i="4"/>
  <c r="AA34" i="4"/>
  <c r="AB34" i="4"/>
  <c r="AC34" i="4"/>
  <c r="AE34" i="4"/>
  <c r="AG34" i="4"/>
  <c r="AU34" i="4"/>
  <c r="AV34" i="4"/>
  <c r="AW34" i="4"/>
  <c r="AX34" i="4"/>
  <c r="BD34" i="4"/>
  <c r="BA34" i="4"/>
  <c r="BE34" i="4"/>
  <c r="BF34" i="4"/>
  <c r="BI34" i="4"/>
  <c r="BJ34" i="4"/>
  <c r="C4" i="4"/>
  <c r="E4" i="4"/>
  <c r="F4" i="4"/>
  <c r="H4" i="4"/>
  <c r="I4" i="4"/>
  <c r="J4" i="4"/>
  <c r="K4" i="4"/>
  <c r="L4" i="4"/>
  <c r="M4" i="4"/>
  <c r="N4" i="4"/>
  <c r="O4" i="4"/>
  <c r="P4" i="4"/>
  <c r="Q4" i="4"/>
  <c r="R4" i="4"/>
  <c r="AA4" i="4"/>
  <c r="AB4" i="4"/>
  <c r="AC4" i="4"/>
  <c r="AE4" i="4"/>
  <c r="AG4" i="4"/>
  <c r="AU4" i="4"/>
  <c r="AV4" i="4"/>
  <c r="AW4" i="4"/>
  <c r="AX4" i="4"/>
  <c r="BD4" i="4"/>
  <c r="BA4" i="4"/>
  <c r="BE4" i="4"/>
  <c r="BF4" i="4"/>
  <c r="BI4" i="4"/>
  <c r="BJ4" i="4"/>
  <c r="BL4" i="4"/>
  <c r="BM4" i="4"/>
  <c r="BQ4" i="4"/>
  <c r="BR4" i="4"/>
  <c r="BS4" i="4"/>
  <c r="CB4" i="4"/>
  <c r="CA4" i="4"/>
  <c r="C5" i="4"/>
  <c r="E5" i="4"/>
  <c r="F5" i="4"/>
  <c r="H5" i="4"/>
  <c r="I5" i="4"/>
  <c r="J5" i="4"/>
  <c r="K5" i="4"/>
  <c r="L5" i="4"/>
  <c r="M5" i="4"/>
  <c r="N5" i="4"/>
  <c r="O5" i="4"/>
  <c r="P5" i="4"/>
  <c r="Q5" i="4"/>
  <c r="R5" i="4"/>
  <c r="AA5" i="4"/>
  <c r="AB5" i="4"/>
  <c r="AC5" i="4"/>
  <c r="AE5" i="4"/>
  <c r="AG5" i="4"/>
  <c r="AU5" i="4"/>
  <c r="AV5" i="4"/>
  <c r="AW5" i="4"/>
  <c r="AX5" i="4"/>
  <c r="BD5" i="4"/>
  <c r="BA5" i="4"/>
  <c r="BE5" i="4"/>
  <c r="BF5" i="4"/>
  <c r="BI5" i="4"/>
  <c r="BJ5" i="4"/>
  <c r="BL5" i="4"/>
  <c r="BM5" i="4"/>
  <c r="BQ5" i="4"/>
  <c r="BR5" i="4"/>
  <c r="BS5" i="4"/>
  <c r="CB5" i="4"/>
  <c r="CA5" i="4"/>
  <c r="C6" i="4"/>
  <c r="E6" i="4"/>
  <c r="F6" i="4"/>
  <c r="H6" i="4"/>
  <c r="I6" i="4"/>
  <c r="J6" i="4"/>
  <c r="K6" i="4"/>
  <c r="L6" i="4"/>
  <c r="M6" i="4"/>
  <c r="N6" i="4"/>
  <c r="O6" i="4"/>
  <c r="P6" i="4"/>
  <c r="Q6" i="4"/>
  <c r="R6" i="4"/>
  <c r="AA6" i="4"/>
  <c r="AB6" i="4"/>
  <c r="AC6" i="4"/>
  <c r="AE6" i="4"/>
  <c r="AG6" i="4"/>
  <c r="AU6" i="4"/>
  <c r="AV6" i="4"/>
  <c r="AW6" i="4"/>
  <c r="AX6" i="4"/>
  <c r="BD6" i="4"/>
  <c r="BA6" i="4"/>
  <c r="BE6" i="4"/>
  <c r="BF6" i="4"/>
  <c r="BI6" i="4"/>
  <c r="BJ6" i="4"/>
  <c r="BL6" i="4"/>
  <c r="BM6" i="4"/>
  <c r="BQ6" i="4"/>
  <c r="BR6" i="4"/>
  <c r="BS6" i="4"/>
  <c r="CB6" i="4"/>
  <c r="CA6" i="4"/>
  <c r="B6" i="4"/>
  <c r="B5" i="4"/>
  <c r="B4" i="4"/>
  <c r="C3" i="4"/>
  <c r="E3" i="4"/>
  <c r="F3" i="4"/>
  <c r="H3" i="4"/>
  <c r="I3" i="4"/>
  <c r="J3" i="4"/>
  <c r="K3" i="4"/>
  <c r="L3" i="4"/>
  <c r="M3" i="4"/>
  <c r="N3" i="4"/>
  <c r="O3" i="4"/>
  <c r="P3" i="4"/>
  <c r="Q3" i="4"/>
  <c r="R3" i="4"/>
  <c r="AA3" i="4"/>
  <c r="AB3" i="4"/>
  <c r="AC3" i="4"/>
  <c r="AE3" i="4"/>
  <c r="AG3" i="4"/>
  <c r="AU3" i="4"/>
  <c r="AV3" i="4"/>
  <c r="AW3" i="4"/>
  <c r="AX3" i="4"/>
  <c r="BD3" i="4"/>
  <c r="BA3" i="4"/>
  <c r="BE3" i="4"/>
  <c r="BF3" i="4"/>
  <c r="BI3" i="4"/>
  <c r="BJ3" i="4"/>
  <c r="CC3" i="4"/>
  <c r="B3" i="4"/>
  <c r="H58" i="4"/>
  <c r="B49" i="4"/>
  <c r="C49" i="4"/>
  <c r="D49" i="4"/>
  <c r="E49" i="4"/>
  <c r="F49" i="4"/>
  <c r="G49" i="4"/>
  <c r="H49" i="4"/>
  <c r="I49" i="4"/>
  <c r="J49" i="4"/>
  <c r="K49" i="4"/>
  <c r="N49" i="4"/>
  <c r="O49" i="4"/>
  <c r="P49" i="4"/>
  <c r="Q49" i="4"/>
  <c r="R49" i="4"/>
  <c r="S49" i="4"/>
  <c r="T49" i="4"/>
  <c r="V49" i="4"/>
  <c r="W49" i="4"/>
  <c r="X49" i="4"/>
  <c r="Y49" i="4"/>
  <c r="Z49" i="4"/>
  <c r="AA49" i="4"/>
  <c r="AB49" i="4"/>
  <c r="AD49" i="4"/>
  <c r="AE49" i="4"/>
  <c r="AF49" i="4"/>
  <c r="AG49" i="4"/>
  <c r="AH49" i="4"/>
  <c r="AI49" i="4"/>
  <c r="AJ49" i="4"/>
  <c r="AK49" i="4"/>
  <c r="AL49" i="4"/>
  <c r="AM49" i="4"/>
  <c r="AN49" i="4"/>
  <c r="AO49" i="4"/>
  <c r="AP49" i="4"/>
  <c r="AQ49" i="4"/>
  <c r="AR49" i="4"/>
  <c r="AS49" i="4"/>
  <c r="AT49" i="4"/>
  <c r="AV49" i="4"/>
  <c r="AW49" i="4"/>
  <c r="AX49" i="4"/>
  <c r="AY49" i="4"/>
  <c r="BB49" i="4"/>
  <c r="BC49" i="4"/>
  <c r="BD49" i="4"/>
  <c r="BE49" i="4"/>
  <c r="BF49" i="4"/>
  <c r="BG49" i="4"/>
  <c r="BH49" i="4"/>
  <c r="BJ49" i="4"/>
  <c r="B50" i="4"/>
  <c r="C50" i="4"/>
  <c r="D50" i="4"/>
  <c r="E50" i="4"/>
  <c r="F50" i="4"/>
  <c r="G50" i="4"/>
  <c r="H50" i="4"/>
  <c r="I50" i="4"/>
  <c r="J50" i="4"/>
  <c r="K50" i="4"/>
  <c r="N50" i="4"/>
  <c r="O50" i="4"/>
  <c r="P50" i="4"/>
  <c r="Q50" i="4"/>
  <c r="R50" i="4"/>
  <c r="S50" i="4"/>
  <c r="T50" i="4"/>
  <c r="V50" i="4"/>
  <c r="W50" i="4"/>
  <c r="X50" i="4"/>
  <c r="Y50" i="4"/>
  <c r="Z50" i="4"/>
  <c r="AA50" i="4"/>
  <c r="AB50" i="4"/>
  <c r="AD50" i="4"/>
  <c r="AE50" i="4"/>
  <c r="AF50" i="4"/>
  <c r="AG50" i="4"/>
  <c r="AH50" i="4"/>
  <c r="AI50" i="4"/>
  <c r="AJ50" i="4"/>
  <c r="AK50" i="4"/>
  <c r="AL50" i="4"/>
  <c r="AM50" i="4"/>
  <c r="AN50" i="4"/>
  <c r="AO50" i="4"/>
  <c r="AP50" i="4"/>
  <c r="AQ50" i="4"/>
  <c r="AR50" i="4"/>
  <c r="AS50" i="4"/>
  <c r="AT50" i="4"/>
  <c r="AV50" i="4"/>
  <c r="AW50" i="4"/>
  <c r="AX50" i="4"/>
  <c r="AY50" i="4"/>
  <c r="BB50" i="4"/>
  <c r="BC50" i="4"/>
  <c r="BD50" i="4"/>
  <c r="BE50" i="4"/>
  <c r="BF50" i="4"/>
  <c r="BG50" i="4"/>
  <c r="BH50" i="4"/>
  <c r="BJ50" i="4"/>
  <c r="B51" i="4"/>
  <c r="C51" i="4"/>
  <c r="D51" i="4"/>
  <c r="E51" i="4"/>
  <c r="F51" i="4"/>
  <c r="G51" i="4"/>
  <c r="H51" i="4"/>
  <c r="I51" i="4"/>
  <c r="J51" i="4"/>
  <c r="K51" i="4"/>
  <c r="N51" i="4"/>
  <c r="O51" i="4"/>
  <c r="P51" i="4"/>
  <c r="Q51" i="4"/>
  <c r="R51" i="4"/>
  <c r="S51" i="4"/>
  <c r="T51" i="4"/>
  <c r="V51" i="4"/>
  <c r="W51" i="4"/>
  <c r="X51" i="4"/>
  <c r="Y51" i="4"/>
  <c r="Z51" i="4"/>
  <c r="AA51" i="4"/>
  <c r="AB51" i="4"/>
  <c r="AD51" i="4"/>
  <c r="AE51" i="4"/>
  <c r="AF51" i="4"/>
  <c r="AG51" i="4"/>
  <c r="AH51" i="4"/>
  <c r="AI51" i="4"/>
  <c r="AJ51" i="4"/>
  <c r="AK51" i="4"/>
  <c r="AL51" i="4"/>
  <c r="AM51" i="4"/>
  <c r="AN51" i="4"/>
  <c r="AO51" i="4"/>
  <c r="AP51" i="4"/>
  <c r="AQ51" i="4"/>
  <c r="AR51" i="4"/>
  <c r="AS51" i="4"/>
  <c r="AT51" i="4"/>
  <c r="AV51" i="4"/>
  <c r="AW51" i="4"/>
  <c r="AX51" i="4"/>
  <c r="AY51" i="4"/>
  <c r="BB51" i="4"/>
  <c r="BC51" i="4"/>
  <c r="BD51" i="4"/>
  <c r="BE51" i="4"/>
  <c r="BF51" i="4"/>
  <c r="BG51" i="4"/>
  <c r="BH51" i="4"/>
  <c r="BJ51" i="4"/>
  <c r="B53" i="4"/>
  <c r="C53" i="4"/>
  <c r="D53" i="4"/>
  <c r="E53" i="4"/>
  <c r="F53" i="4"/>
  <c r="G53" i="4"/>
  <c r="H53" i="4"/>
  <c r="I53" i="4"/>
  <c r="J53" i="4"/>
  <c r="K53" i="4"/>
  <c r="N53" i="4"/>
  <c r="O53" i="4"/>
  <c r="P53" i="4"/>
  <c r="Q53" i="4"/>
  <c r="R53" i="4"/>
  <c r="S53" i="4"/>
  <c r="T53" i="4"/>
  <c r="V53" i="4"/>
  <c r="W53" i="4"/>
  <c r="X53" i="4"/>
  <c r="Y53" i="4"/>
  <c r="Z53" i="4"/>
  <c r="AA53" i="4"/>
  <c r="AB53" i="4"/>
  <c r="AD53" i="4"/>
  <c r="AE53" i="4"/>
  <c r="AF53" i="4"/>
  <c r="AG53" i="4"/>
  <c r="AH53" i="4"/>
  <c r="AI53" i="4"/>
  <c r="AJ53" i="4"/>
  <c r="AK53" i="4"/>
  <c r="AL53" i="4"/>
  <c r="AM53" i="4"/>
  <c r="AN53" i="4"/>
  <c r="AO53" i="4"/>
  <c r="AP53" i="4"/>
  <c r="AQ53" i="4"/>
  <c r="AR53" i="4"/>
  <c r="AS53" i="4"/>
  <c r="AT53" i="4"/>
  <c r="AV53" i="4"/>
  <c r="AW53" i="4"/>
  <c r="AX53" i="4"/>
  <c r="AY53" i="4"/>
  <c r="BB53" i="4"/>
  <c r="BC53" i="4"/>
  <c r="BD53" i="4"/>
  <c r="BE53" i="4"/>
  <c r="BF53" i="4"/>
  <c r="BG53" i="4"/>
  <c r="BH53" i="4"/>
  <c r="BJ53" i="4"/>
  <c r="B54" i="4"/>
  <c r="C54" i="4"/>
  <c r="D54" i="4"/>
  <c r="E54" i="4"/>
  <c r="F54" i="4"/>
  <c r="G54" i="4"/>
  <c r="H54" i="4"/>
  <c r="I54" i="4"/>
  <c r="J54" i="4"/>
  <c r="K54" i="4"/>
  <c r="N54" i="4"/>
  <c r="O54" i="4"/>
  <c r="P54" i="4"/>
  <c r="Q54" i="4"/>
  <c r="R54" i="4"/>
  <c r="S54" i="4"/>
  <c r="T54" i="4"/>
  <c r="V54" i="4"/>
  <c r="W54" i="4"/>
  <c r="X54" i="4"/>
  <c r="Y54" i="4"/>
  <c r="Z54" i="4"/>
  <c r="AA54" i="4"/>
  <c r="AB54" i="4"/>
  <c r="AD54" i="4"/>
  <c r="AE54" i="4"/>
  <c r="AF54" i="4"/>
  <c r="AG54" i="4"/>
  <c r="AH54" i="4"/>
  <c r="AI54" i="4"/>
  <c r="AJ54" i="4"/>
  <c r="AK54" i="4"/>
  <c r="AL54" i="4"/>
  <c r="AM54" i="4"/>
  <c r="AN54" i="4"/>
  <c r="AO54" i="4"/>
  <c r="AP54" i="4"/>
  <c r="AQ54" i="4"/>
  <c r="AR54" i="4"/>
  <c r="AS54" i="4"/>
  <c r="AT54" i="4"/>
  <c r="AV54" i="4"/>
  <c r="AW54" i="4"/>
  <c r="AX54" i="4"/>
  <c r="AY54" i="4"/>
  <c r="BB54" i="4"/>
  <c r="BC54" i="4"/>
  <c r="BD54" i="4"/>
  <c r="BE54" i="4"/>
  <c r="BF54" i="4"/>
  <c r="BG54" i="4"/>
  <c r="BH54" i="4"/>
  <c r="BJ54" i="4"/>
  <c r="B56" i="4"/>
  <c r="C56" i="4"/>
  <c r="D56" i="4"/>
  <c r="E56" i="4"/>
  <c r="F56" i="4"/>
  <c r="G56" i="4"/>
  <c r="H56" i="4"/>
  <c r="I56" i="4"/>
  <c r="J56" i="4"/>
  <c r="K56" i="4"/>
  <c r="N56" i="4"/>
  <c r="O56" i="4"/>
  <c r="P56" i="4"/>
  <c r="Q56" i="4"/>
  <c r="R56" i="4"/>
  <c r="S56" i="4"/>
  <c r="T56" i="4"/>
  <c r="V56" i="4"/>
  <c r="W56" i="4"/>
  <c r="X56" i="4"/>
  <c r="Y56" i="4"/>
  <c r="Z56" i="4"/>
  <c r="AA56" i="4"/>
  <c r="AB56" i="4"/>
  <c r="AD56" i="4"/>
  <c r="AE56" i="4"/>
  <c r="AF56" i="4"/>
  <c r="AG56" i="4"/>
  <c r="AH56" i="4"/>
  <c r="AI56" i="4"/>
  <c r="AJ56" i="4"/>
  <c r="AK56" i="4"/>
  <c r="AL56" i="4"/>
  <c r="AM56" i="4"/>
  <c r="AN56" i="4"/>
  <c r="AO56" i="4"/>
  <c r="AP56" i="4"/>
  <c r="AQ56" i="4"/>
  <c r="AR56" i="4"/>
  <c r="AS56" i="4"/>
  <c r="AT56" i="4"/>
  <c r="AV56" i="4"/>
  <c r="AW56" i="4"/>
  <c r="AX56" i="4"/>
  <c r="AY56" i="4"/>
  <c r="BB56" i="4"/>
  <c r="BC56" i="4"/>
  <c r="BD56" i="4"/>
  <c r="BE56" i="4"/>
  <c r="BF56" i="4"/>
  <c r="BG56" i="4"/>
  <c r="BH56" i="4"/>
  <c r="BJ56" i="4"/>
  <c r="BN56" i="4"/>
  <c r="BO56" i="4"/>
  <c r="BT56" i="4"/>
  <c r="B57" i="4"/>
  <c r="C57" i="4"/>
  <c r="D57" i="4"/>
  <c r="E57" i="4"/>
  <c r="F57" i="4"/>
  <c r="G57" i="4"/>
  <c r="H57" i="4"/>
  <c r="I57" i="4"/>
  <c r="J57" i="4"/>
  <c r="K57" i="4"/>
  <c r="N57" i="4"/>
  <c r="O57" i="4"/>
  <c r="P57" i="4"/>
  <c r="Q57" i="4"/>
  <c r="R57" i="4"/>
  <c r="S57" i="4"/>
  <c r="T57" i="4"/>
  <c r="V57" i="4"/>
  <c r="W57" i="4"/>
  <c r="X57" i="4"/>
  <c r="Y57" i="4"/>
  <c r="Z57" i="4"/>
  <c r="AA57" i="4"/>
  <c r="AB57" i="4"/>
  <c r="AD57" i="4"/>
  <c r="AE57" i="4"/>
  <c r="AF57" i="4"/>
  <c r="AG57" i="4"/>
  <c r="AH57" i="4"/>
  <c r="AI57" i="4"/>
  <c r="AJ57" i="4"/>
  <c r="AK57" i="4"/>
  <c r="AL57" i="4"/>
  <c r="AM57" i="4"/>
  <c r="AN57" i="4"/>
  <c r="AO57" i="4"/>
  <c r="AP57" i="4"/>
  <c r="AQ57" i="4"/>
  <c r="AR57" i="4"/>
  <c r="AS57" i="4"/>
  <c r="AT57" i="4"/>
  <c r="AV57" i="4"/>
  <c r="AW57" i="4"/>
  <c r="AX57" i="4"/>
  <c r="AY57" i="4"/>
  <c r="BB57" i="4"/>
  <c r="BC57" i="4"/>
  <c r="BD57" i="4"/>
  <c r="BE57" i="4"/>
  <c r="BF57" i="4"/>
  <c r="BG57" i="4"/>
  <c r="BH57" i="4"/>
  <c r="BJ57" i="4"/>
  <c r="BN57" i="4"/>
  <c r="BO57" i="4"/>
  <c r="BT57" i="4"/>
  <c r="B58" i="4"/>
  <c r="C58" i="4"/>
  <c r="D58" i="4"/>
  <c r="E58" i="4"/>
  <c r="F58" i="4"/>
  <c r="G58" i="4"/>
  <c r="I58" i="4"/>
  <c r="J58" i="4"/>
  <c r="K58" i="4"/>
  <c r="N58" i="4"/>
  <c r="O58" i="4"/>
  <c r="P58" i="4"/>
  <c r="Q58" i="4"/>
  <c r="R58" i="4"/>
  <c r="S58" i="4"/>
  <c r="T58" i="4"/>
  <c r="V58" i="4"/>
  <c r="W58" i="4"/>
  <c r="X58" i="4"/>
  <c r="Y58" i="4"/>
  <c r="Z58" i="4"/>
  <c r="AA58" i="4"/>
  <c r="AB58" i="4"/>
  <c r="AD58" i="4"/>
  <c r="AE58" i="4"/>
  <c r="AF58" i="4"/>
  <c r="AG58" i="4"/>
  <c r="AH58" i="4"/>
  <c r="AI58" i="4"/>
  <c r="AJ58" i="4"/>
  <c r="AK58" i="4"/>
  <c r="AL58" i="4"/>
  <c r="AM58" i="4"/>
  <c r="AN58" i="4"/>
  <c r="AO58" i="4"/>
  <c r="AP58" i="4"/>
  <c r="AQ58" i="4"/>
  <c r="AR58" i="4"/>
  <c r="AS58" i="4"/>
  <c r="AT58" i="4"/>
  <c r="AV58" i="4"/>
  <c r="AW58" i="4"/>
  <c r="AX58" i="4"/>
  <c r="AY58" i="4"/>
  <c r="BB58" i="4"/>
  <c r="BC58" i="4"/>
  <c r="BD58" i="4"/>
  <c r="BE58" i="4"/>
  <c r="BF58" i="4"/>
  <c r="BG58" i="4"/>
  <c r="BH58" i="4"/>
  <c r="BJ58" i="4"/>
  <c r="BN58" i="4"/>
  <c r="BO58" i="4"/>
  <c r="BT58" i="4"/>
  <c r="B59" i="4"/>
  <c r="C59" i="4"/>
  <c r="D59" i="4"/>
  <c r="E59" i="4"/>
  <c r="F59" i="4"/>
  <c r="G59" i="4"/>
  <c r="H59" i="4"/>
  <c r="I59" i="4"/>
  <c r="J59" i="4"/>
  <c r="K59" i="4"/>
  <c r="N59" i="4"/>
  <c r="O59" i="4"/>
  <c r="P59" i="4"/>
  <c r="Q59" i="4"/>
  <c r="R59" i="4"/>
  <c r="S59" i="4"/>
  <c r="T59" i="4"/>
  <c r="V59" i="4"/>
  <c r="W59" i="4"/>
  <c r="X59" i="4"/>
  <c r="Y59" i="4"/>
  <c r="Z59" i="4"/>
  <c r="AA59" i="4"/>
  <c r="AB59" i="4"/>
  <c r="AD59" i="4"/>
  <c r="AE59" i="4"/>
  <c r="AF59" i="4"/>
  <c r="AG59" i="4"/>
  <c r="AH59" i="4"/>
  <c r="AI59" i="4"/>
  <c r="AJ59" i="4"/>
  <c r="AK59" i="4"/>
  <c r="AL59" i="4"/>
  <c r="AM59" i="4"/>
  <c r="AN59" i="4"/>
  <c r="AO59" i="4"/>
  <c r="AP59" i="4"/>
  <c r="AQ59" i="4"/>
  <c r="AR59" i="4"/>
  <c r="AS59" i="4"/>
  <c r="AT59" i="4"/>
  <c r="AV59" i="4"/>
  <c r="AW59" i="4"/>
  <c r="AX59" i="4"/>
  <c r="AY59" i="4"/>
  <c r="BB59" i="4"/>
  <c r="BC59" i="4"/>
  <c r="BD59" i="4"/>
  <c r="BE59" i="4"/>
  <c r="BF59" i="4"/>
  <c r="BG59" i="4"/>
  <c r="BH59" i="4"/>
  <c r="BJ59" i="4"/>
  <c r="B60" i="4"/>
  <c r="C60" i="4"/>
  <c r="D60" i="4"/>
  <c r="E60" i="4"/>
  <c r="F60" i="4"/>
  <c r="G60" i="4"/>
  <c r="H60" i="4"/>
  <c r="I60" i="4"/>
  <c r="J60" i="4"/>
  <c r="K60" i="4"/>
  <c r="N60" i="4"/>
  <c r="O60" i="4"/>
  <c r="P60" i="4"/>
  <c r="Q60" i="4"/>
  <c r="R60" i="4"/>
  <c r="S60" i="4"/>
  <c r="T60" i="4"/>
  <c r="V60" i="4"/>
  <c r="W60" i="4"/>
  <c r="X60" i="4"/>
  <c r="Y60" i="4"/>
  <c r="Z60" i="4"/>
  <c r="AA60" i="4"/>
  <c r="AB60" i="4"/>
  <c r="AD60" i="4"/>
  <c r="AE60" i="4"/>
  <c r="AF60" i="4"/>
  <c r="AG60" i="4"/>
  <c r="AH60" i="4"/>
  <c r="AI60" i="4"/>
  <c r="AJ60" i="4"/>
  <c r="AK60" i="4"/>
  <c r="AL60" i="4"/>
  <c r="AM60" i="4"/>
  <c r="AN60" i="4"/>
  <c r="AO60" i="4"/>
  <c r="AP60" i="4"/>
  <c r="AQ60" i="4"/>
  <c r="AR60" i="4"/>
  <c r="AS60" i="4"/>
  <c r="AT60" i="4"/>
  <c r="AV60" i="4"/>
  <c r="AW60" i="4"/>
  <c r="AX60" i="4"/>
  <c r="AY60" i="4"/>
  <c r="BB60" i="4"/>
  <c r="BC60" i="4"/>
  <c r="BD60" i="4"/>
  <c r="BE60" i="4"/>
  <c r="BF60" i="4"/>
  <c r="BG60" i="4"/>
  <c r="BH60" i="4"/>
  <c r="BJ60" i="4"/>
  <c r="BN60" i="4"/>
  <c r="BO60" i="4"/>
  <c r="BT60" i="4"/>
  <c r="B61" i="4"/>
  <c r="C61" i="4"/>
  <c r="D61" i="4"/>
  <c r="E61" i="4"/>
  <c r="F61" i="4"/>
  <c r="G61" i="4"/>
  <c r="H61" i="4"/>
  <c r="I61" i="4"/>
  <c r="J61" i="4"/>
  <c r="K61" i="4"/>
  <c r="N61" i="4"/>
  <c r="O61" i="4"/>
  <c r="P61" i="4"/>
  <c r="Q61" i="4"/>
  <c r="R61" i="4"/>
  <c r="S61" i="4"/>
  <c r="T61" i="4"/>
  <c r="V61" i="4"/>
  <c r="W61" i="4"/>
  <c r="X61" i="4"/>
  <c r="Y61" i="4"/>
  <c r="Z61" i="4"/>
  <c r="AA61" i="4"/>
  <c r="AB61" i="4"/>
  <c r="AD61" i="4"/>
  <c r="AE61" i="4"/>
  <c r="AF61" i="4"/>
  <c r="AG61" i="4"/>
  <c r="AH61" i="4"/>
  <c r="AI61" i="4"/>
  <c r="AJ61" i="4"/>
  <c r="AK61" i="4"/>
  <c r="AL61" i="4"/>
  <c r="AM61" i="4"/>
  <c r="AN61" i="4"/>
  <c r="AO61" i="4"/>
  <c r="AP61" i="4"/>
  <c r="AQ61" i="4"/>
  <c r="AR61" i="4"/>
  <c r="AS61" i="4"/>
  <c r="AT61" i="4"/>
  <c r="AV61" i="4"/>
  <c r="AW61" i="4"/>
  <c r="AX61" i="4"/>
  <c r="AY61" i="4"/>
  <c r="BB61" i="4"/>
  <c r="BC61" i="4"/>
  <c r="BD61" i="4"/>
  <c r="BE61" i="4"/>
  <c r="BF61" i="4"/>
  <c r="BG61" i="4"/>
  <c r="BH61" i="4"/>
  <c r="BJ61" i="4"/>
  <c r="B62" i="4"/>
  <c r="C62" i="4"/>
  <c r="D62" i="4"/>
  <c r="E62" i="4"/>
  <c r="F62" i="4"/>
  <c r="G62" i="4"/>
  <c r="H62" i="4"/>
  <c r="I62" i="4"/>
  <c r="J62" i="4"/>
  <c r="K62" i="4"/>
  <c r="N62" i="4"/>
  <c r="O62" i="4"/>
  <c r="P62" i="4"/>
  <c r="Q62" i="4"/>
  <c r="R62" i="4"/>
  <c r="S62" i="4"/>
  <c r="T62" i="4"/>
  <c r="V62" i="4"/>
  <c r="W62" i="4"/>
  <c r="X62" i="4"/>
  <c r="Y62" i="4"/>
  <c r="Z62" i="4"/>
  <c r="AA62" i="4"/>
  <c r="AB62" i="4"/>
  <c r="AD62" i="4"/>
  <c r="AE62" i="4"/>
  <c r="AF62" i="4"/>
  <c r="AG62" i="4"/>
  <c r="AH62" i="4"/>
  <c r="AI62" i="4"/>
  <c r="AJ62" i="4"/>
  <c r="AK62" i="4"/>
  <c r="AL62" i="4"/>
  <c r="AM62" i="4"/>
  <c r="AN62" i="4"/>
  <c r="AO62" i="4"/>
  <c r="AP62" i="4"/>
  <c r="AQ62" i="4"/>
  <c r="AR62" i="4"/>
  <c r="AS62" i="4"/>
  <c r="AT62" i="4"/>
  <c r="AV62" i="4"/>
  <c r="AW62" i="4"/>
  <c r="AX62" i="4"/>
  <c r="AY62" i="4"/>
  <c r="BB62" i="4"/>
  <c r="BC62" i="4"/>
  <c r="BD62" i="4"/>
  <c r="BE62" i="4"/>
  <c r="BF62" i="4"/>
  <c r="BG62" i="4"/>
  <c r="BH62" i="4"/>
  <c r="BJ62" i="4"/>
  <c r="B63" i="4"/>
  <c r="C63" i="4"/>
  <c r="D63" i="4"/>
  <c r="E63" i="4"/>
  <c r="F63" i="4"/>
  <c r="G63" i="4"/>
  <c r="H63" i="4"/>
  <c r="I63" i="4"/>
  <c r="J63" i="4"/>
  <c r="K63" i="4"/>
  <c r="N63" i="4"/>
  <c r="O63" i="4"/>
  <c r="P63" i="4"/>
  <c r="Q63" i="4"/>
  <c r="R63" i="4"/>
  <c r="S63" i="4"/>
  <c r="T63" i="4"/>
  <c r="V63" i="4"/>
  <c r="W63" i="4"/>
  <c r="X63" i="4"/>
  <c r="Y63" i="4"/>
  <c r="Z63" i="4"/>
  <c r="AA63" i="4"/>
  <c r="AB63" i="4"/>
  <c r="AD63" i="4"/>
  <c r="AE63" i="4"/>
  <c r="AF63" i="4"/>
  <c r="AG63" i="4"/>
  <c r="AH63" i="4"/>
  <c r="AI63" i="4"/>
  <c r="AJ63" i="4"/>
  <c r="AK63" i="4"/>
  <c r="AL63" i="4"/>
  <c r="AM63" i="4"/>
  <c r="AN63" i="4"/>
  <c r="AO63" i="4"/>
  <c r="AP63" i="4"/>
  <c r="AQ63" i="4"/>
  <c r="AR63" i="4"/>
  <c r="AS63" i="4"/>
  <c r="AT63" i="4"/>
  <c r="AV63" i="4"/>
  <c r="AW63" i="4"/>
  <c r="AX63" i="4"/>
  <c r="AY63" i="4"/>
  <c r="BB63" i="4"/>
  <c r="BC63" i="4"/>
  <c r="BD63" i="4"/>
  <c r="BE63" i="4"/>
  <c r="BF63" i="4"/>
  <c r="BG63" i="4"/>
  <c r="BH63" i="4"/>
  <c r="BJ63" i="4"/>
  <c r="B64" i="4"/>
  <c r="C64" i="4"/>
  <c r="D64" i="4"/>
  <c r="E64" i="4"/>
  <c r="F64" i="4"/>
  <c r="G64" i="4"/>
  <c r="H64" i="4"/>
  <c r="I64" i="4"/>
  <c r="J64" i="4"/>
  <c r="K64" i="4"/>
  <c r="N64" i="4"/>
  <c r="O64" i="4"/>
  <c r="P64" i="4"/>
  <c r="Q64" i="4"/>
  <c r="R64" i="4"/>
  <c r="S64" i="4"/>
  <c r="T64" i="4"/>
  <c r="V64" i="4"/>
  <c r="W64" i="4"/>
  <c r="X64" i="4"/>
  <c r="Y64" i="4"/>
  <c r="Z64" i="4"/>
  <c r="AA64" i="4"/>
  <c r="AB64" i="4"/>
  <c r="AD64" i="4"/>
  <c r="AE64" i="4"/>
  <c r="AF64" i="4"/>
  <c r="AG64" i="4"/>
  <c r="AH64" i="4"/>
  <c r="AI64" i="4"/>
  <c r="AJ64" i="4"/>
  <c r="AK64" i="4"/>
  <c r="AL64" i="4"/>
  <c r="AM64" i="4"/>
  <c r="AN64" i="4"/>
  <c r="AO64" i="4"/>
  <c r="AP64" i="4"/>
  <c r="AQ64" i="4"/>
  <c r="AR64" i="4"/>
  <c r="AS64" i="4"/>
  <c r="AT64" i="4"/>
  <c r="AV64" i="4"/>
  <c r="AW64" i="4"/>
  <c r="AX64" i="4"/>
  <c r="AY64" i="4"/>
  <c r="BB64" i="4"/>
  <c r="BC64" i="4"/>
  <c r="BD64" i="4"/>
  <c r="BE64" i="4"/>
  <c r="BF64" i="4"/>
  <c r="BG64" i="4"/>
  <c r="BH64" i="4"/>
  <c r="BJ64" i="4"/>
  <c r="B65" i="4"/>
  <c r="C65" i="4"/>
  <c r="D65" i="4"/>
  <c r="E65" i="4"/>
  <c r="F65" i="4"/>
  <c r="G65" i="4"/>
  <c r="H65" i="4"/>
  <c r="I65" i="4"/>
  <c r="J65" i="4"/>
  <c r="K65" i="4"/>
  <c r="N65" i="4"/>
  <c r="O65" i="4"/>
  <c r="P65" i="4"/>
  <c r="Q65" i="4"/>
  <c r="R65" i="4"/>
  <c r="S65" i="4"/>
  <c r="T65" i="4"/>
  <c r="V65" i="4"/>
  <c r="W65" i="4"/>
  <c r="X65" i="4"/>
  <c r="Y65" i="4"/>
  <c r="Z65" i="4"/>
  <c r="AA65" i="4"/>
  <c r="AB65" i="4"/>
  <c r="AD65" i="4"/>
  <c r="AE65" i="4"/>
  <c r="AF65" i="4"/>
  <c r="AG65" i="4"/>
  <c r="AH65" i="4"/>
  <c r="AI65" i="4"/>
  <c r="AJ65" i="4"/>
  <c r="AK65" i="4"/>
  <c r="AL65" i="4"/>
  <c r="AM65" i="4"/>
  <c r="AN65" i="4"/>
  <c r="AO65" i="4"/>
  <c r="AP65" i="4"/>
  <c r="AQ65" i="4"/>
  <c r="AR65" i="4"/>
  <c r="AS65" i="4"/>
  <c r="AT65" i="4"/>
  <c r="AV65" i="4"/>
  <c r="AW65" i="4"/>
  <c r="AX65" i="4"/>
  <c r="AY65" i="4"/>
  <c r="BB65" i="4"/>
  <c r="BC65" i="4"/>
  <c r="BD65" i="4"/>
  <c r="BE65" i="4"/>
  <c r="BF65" i="4"/>
  <c r="BG65" i="4"/>
  <c r="BH65" i="4"/>
  <c r="BJ65" i="4"/>
  <c r="B66" i="4"/>
  <c r="C66" i="4"/>
  <c r="D66" i="4"/>
  <c r="E66" i="4"/>
  <c r="F66" i="4"/>
  <c r="G66" i="4"/>
  <c r="H66" i="4"/>
  <c r="I66" i="4"/>
  <c r="J66" i="4"/>
  <c r="K66" i="4"/>
  <c r="N66" i="4"/>
  <c r="O66" i="4"/>
  <c r="P66" i="4"/>
  <c r="Q66" i="4"/>
  <c r="R66" i="4"/>
  <c r="S66" i="4"/>
  <c r="T66" i="4"/>
  <c r="V66" i="4"/>
  <c r="W66" i="4"/>
  <c r="X66" i="4"/>
  <c r="Y66" i="4"/>
  <c r="Z66" i="4"/>
  <c r="AA66" i="4"/>
  <c r="AB66" i="4"/>
  <c r="AD66" i="4"/>
  <c r="AE66" i="4"/>
  <c r="AF66" i="4"/>
  <c r="AG66" i="4"/>
  <c r="AH66" i="4"/>
  <c r="AI66" i="4"/>
  <c r="AJ66" i="4"/>
  <c r="AK66" i="4"/>
  <c r="AL66" i="4"/>
  <c r="AM66" i="4"/>
  <c r="AN66" i="4"/>
  <c r="AO66" i="4"/>
  <c r="AP66" i="4"/>
  <c r="AQ66" i="4"/>
  <c r="AR66" i="4"/>
  <c r="AS66" i="4"/>
  <c r="AT66" i="4"/>
  <c r="AV66" i="4"/>
  <c r="AW66" i="4"/>
  <c r="AX66" i="4"/>
  <c r="AY66" i="4"/>
  <c r="BB66" i="4"/>
  <c r="BC66" i="4"/>
  <c r="BD66" i="4"/>
  <c r="BE66" i="4"/>
  <c r="BF66" i="4"/>
  <c r="BG66" i="4"/>
  <c r="BH66" i="4"/>
  <c r="BJ66" i="4"/>
  <c r="B68" i="4"/>
  <c r="C68" i="4"/>
  <c r="D68" i="4"/>
  <c r="E68" i="4"/>
  <c r="F68" i="4"/>
  <c r="G68" i="4"/>
  <c r="H68" i="4"/>
  <c r="I68" i="4"/>
  <c r="J68" i="4"/>
  <c r="K68" i="4"/>
  <c r="N68" i="4"/>
  <c r="O68" i="4"/>
  <c r="P68" i="4"/>
  <c r="Q68" i="4"/>
  <c r="R68" i="4"/>
  <c r="S68" i="4"/>
  <c r="T68" i="4"/>
  <c r="V68" i="4"/>
  <c r="W68" i="4"/>
  <c r="X68" i="4"/>
  <c r="Y68" i="4"/>
  <c r="Z68" i="4"/>
  <c r="AA68" i="4"/>
  <c r="AB68" i="4"/>
  <c r="AD68" i="4"/>
  <c r="AE68" i="4"/>
  <c r="AF68" i="4"/>
  <c r="AG68" i="4"/>
  <c r="AH68" i="4"/>
  <c r="AI68" i="4"/>
  <c r="AJ68" i="4"/>
  <c r="AK68" i="4"/>
  <c r="AL68" i="4"/>
  <c r="AM68" i="4"/>
  <c r="AN68" i="4"/>
  <c r="AO68" i="4"/>
  <c r="AP68" i="4"/>
  <c r="AQ68" i="4"/>
  <c r="AR68" i="4"/>
  <c r="AS68" i="4"/>
  <c r="AT68" i="4"/>
  <c r="AV68" i="4"/>
  <c r="AW68" i="4"/>
  <c r="AX68" i="4"/>
  <c r="AY68" i="4"/>
  <c r="BB68" i="4"/>
  <c r="BC68" i="4"/>
  <c r="BD68" i="4"/>
  <c r="BE68" i="4"/>
  <c r="BF68" i="4"/>
  <c r="BG68" i="4"/>
  <c r="BH68" i="4"/>
  <c r="BJ68" i="4"/>
  <c r="B69" i="4"/>
  <c r="C69" i="4"/>
  <c r="D69" i="4"/>
  <c r="E69" i="4"/>
  <c r="F69" i="4"/>
  <c r="G69" i="4"/>
  <c r="H69" i="4"/>
  <c r="I69" i="4"/>
  <c r="J69" i="4"/>
  <c r="K69" i="4"/>
  <c r="N69" i="4"/>
  <c r="O69" i="4"/>
  <c r="P69" i="4"/>
  <c r="Q69" i="4"/>
  <c r="R69" i="4"/>
  <c r="S69" i="4"/>
  <c r="T69" i="4"/>
  <c r="V69" i="4"/>
  <c r="W69" i="4"/>
  <c r="X69" i="4"/>
  <c r="Y69" i="4"/>
  <c r="Z69" i="4"/>
  <c r="AA69" i="4"/>
  <c r="AB69" i="4"/>
  <c r="AD69" i="4"/>
  <c r="AE69" i="4"/>
  <c r="AF69" i="4"/>
  <c r="AG69" i="4"/>
  <c r="AH69" i="4"/>
  <c r="AI69" i="4"/>
  <c r="AJ69" i="4"/>
  <c r="AK69" i="4"/>
  <c r="AL69" i="4"/>
  <c r="AM69" i="4"/>
  <c r="AN69" i="4"/>
  <c r="AO69" i="4"/>
  <c r="AP69" i="4"/>
  <c r="AQ69" i="4"/>
  <c r="AR69" i="4"/>
  <c r="AS69" i="4"/>
  <c r="AT69" i="4"/>
  <c r="AV69" i="4"/>
  <c r="AW69" i="4"/>
  <c r="AX69" i="4"/>
  <c r="AY69" i="4"/>
  <c r="BB69" i="4"/>
  <c r="BC69" i="4"/>
  <c r="BD69" i="4"/>
  <c r="BE69" i="4"/>
  <c r="BF69" i="4"/>
  <c r="BG69" i="4"/>
  <c r="BH69" i="4"/>
  <c r="BJ69" i="4"/>
  <c r="B70" i="4"/>
  <c r="C70" i="4"/>
  <c r="D70" i="4"/>
  <c r="E70" i="4"/>
  <c r="F70" i="4"/>
  <c r="G70" i="4"/>
  <c r="H70" i="4"/>
  <c r="I70" i="4"/>
  <c r="J70" i="4"/>
  <c r="K70" i="4"/>
  <c r="N70" i="4"/>
  <c r="O70" i="4"/>
  <c r="P70" i="4"/>
  <c r="Q70" i="4"/>
  <c r="R70" i="4"/>
  <c r="S70" i="4"/>
  <c r="T70" i="4"/>
  <c r="V70" i="4"/>
  <c r="W70" i="4"/>
  <c r="X70" i="4"/>
  <c r="Y70" i="4"/>
  <c r="Z70" i="4"/>
  <c r="AA70" i="4"/>
  <c r="AB70" i="4"/>
  <c r="AD70" i="4"/>
  <c r="AE70" i="4"/>
  <c r="AF70" i="4"/>
  <c r="AG70" i="4"/>
  <c r="AH70" i="4"/>
  <c r="AI70" i="4"/>
  <c r="AJ70" i="4"/>
  <c r="AK70" i="4"/>
  <c r="AL70" i="4"/>
  <c r="AM70" i="4"/>
  <c r="AN70" i="4"/>
  <c r="AO70" i="4"/>
  <c r="AP70" i="4"/>
  <c r="AQ70" i="4"/>
  <c r="AR70" i="4"/>
  <c r="AS70" i="4"/>
  <c r="AT70" i="4"/>
  <c r="AV70" i="4"/>
  <c r="AW70" i="4"/>
  <c r="AX70" i="4"/>
  <c r="AY70" i="4"/>
  <c r="BB70" i="4"/>
  <c r="BC70" i="4"/>
  <c r="BD70" i="4"/>
  <c r="BE70" i="4"/>
  <c r="BF70" i="4"/>
  <c r="BG70" i="4"/>
  <c r="BH70" i="4"/>
  <c r="BJ70" i="4"/>
  <c r="B71" i="4"/>
  <c r="C71" i="4"/>
  <c r="D71" i="4"/>
  <c r="E71" i="4"/>
  <c r="F71" i="4"/>
  <c r="G71" i="4"/>
  <c r="H71" i="4"/>
  <c r="I71" i="4"/>
  <c r="J71" i="4"/>
  <c r="K71" i="4"/>
  <c r="N71" i="4"/>
  <c r="O71" i="4"/>
  <c r="P71" i="4"/>
  <c r="Q71" i="4"/>
  <c r="R71" i="4"/>
  <c r="S71" i="4"/>
  <c r="T71" i="4"/>
  <c r="V71" i="4"/>
  <c r="W71" i="4"/>
  <c r="X71" i="4"/>
  <c r="Y71" i="4"/>
  <c r="Z71" i="4"/>
  <c r="AA71" i="4"/>
  <c r="AB71" i="4"/>
  <c r="AD71" i="4"/>
  <c r="AE71" i="4"/>
  <c r="AF71" i="4"/>
  <c r="AG71" i="4"/>
  <c r="AH71" i="4"/>
  <c r="AI71" i="4"/>
  <c r="AJ71" i="4"/>
  <c r="AK71" i="4"/>
  <c r="AL71" i="4"/>
  <c r="AM71" i="4"/>
  <c r="AN71" i="4"/>
  <c r="AO71" i="4"/>
  <c r="AP71" i="4"/>
  <c r="AQ71" i="4"/>
  <c r="AR71" i="4"/>
  <c r="AS71" i="4"/>
  <c r="AT71" i="4"/>
  <c r="AV71" i="4"/>
  <c r="AW71" i="4"/>
  <c r="AX71" i="4"/>
  <c r="AY71" i="4"/>
  <c r="BB71" i="4"/>
  <c r="BC71" i="4"/>
  <c r="BD71" i="4"/>
  <c r="BE71" i="4"/>
  <c r="BF71" i="4"/>
  <c r="BG71" i="4"/>
  <c r="BH71" i="4"/>
  <c r="BJ71" i="4"/>
  <c r="B72" i="4"/>
  <c r="C72" i="4"/>
  <c r="D72" i="4"/>
  <c r="E72" i="4"/>
  <c r="F72" i="4"/>
  <c r="G72" i="4"/>
  <c r="H72" i="4"/>
  <c r="I72" i="4"/>
  <c r="J72" i="4"/>
  <c r="K72" i="4"/>
  <c r="N72" i="4"/>
  <c r="O72" i="4"/>
  <c r="P72" i="4"/>
  <c r="Q72" i="4"/>
  <c r="R72" i="4"/>
  <c r="S72" i="4"/>
  <c r="T72" i="4"/>
  <c r="V72" i="4"/>
  <c r="W72" i="4"/>
  <c r="X72" i="4"/>
  <c r="Y72" i="4"/>
  <c r="Z72" i="4"/>
  <c r="AA72" i="4"/>
  <c r="AB72" i="4"/>
  <c r="AD72" i="4"/>
  <c r="AE72" i="4"/>
  <c r="AF72" i="4"/>
  <c r="AG72" i="4"/>
  <c r="AH72" i="4"/>
  <c r="AI72" i="4"/>
  <c r="AJ72" i="4"/>
  <c r="AK72" i="4"/>
  <c r="AL72" i="4"/>
  <c r="AM72" i="4"/>
  <c r="AN72" i="4"/>
  <c r="AO72" i="4"/>
  <c r="AP72" i="4"/>
  <c r="AQ72" i="4"/>
  <c r="AR72" i="4"/>
  <c r="AS72" i="4"/>
  <c r="AT72" i="4"/>
  <c r="AV72" i="4"/>
  <c r="AW72" i="4"/>
  <c r="AX72" i="4"/>
  <c r="AY72" i="4"/>
  <c r="BB72" i="4"/>
  <c r="BC72" i="4"/>
  <c r="BD72" i="4"/>
  <c r="BE72" i="4"/>
  <c r="BF72" i="4"/>
  <c r="BG72" i="4"/>
  <c r="BH72" i="4"/>
  <c r="BJ72" i="4"/>
  <c r="B73" i="4"/>
  <c r="C73" i="4"/>
  <c r="D73" i="4"/>
  <c r="E73" i="4"/>
  <c r="F73" i="4"/>
  <c r="G73" i="4"/>
  <c r="H73" i="4"/>
  <c r="I73" i="4"/>
  <c r="J73" i="4"/>
  <c r="K73" i="4"/>
  <c r="N73" i="4"/>
  <c r="O73" i="4"/>
  <c r="P73" i="4"/>
  <c r="Q73" i="4"/>
  <c r="R73" i="4"/>
  <c r="S73" i="4"/>
  <c r="T73" i="4"/>
  <c r="V73" i="4"/>
  <c r="W73" i="4"/>
  <c r="X73" i="4"/>
  <c r="Y73" i="4"/>
  <c r="Z73" i="4"/>
  <c r="AA73" i="4"/>
  <c r="AB73" i="4"/>
  <c r="AD73" i="4"/>
  <c r="AE73" i="4"/>
  <c r="AF73" i="4"/>
  <c r="AG73" i="4"/>
  <c r="AH73" i="4"/>
  <c r="AI73" i="4"/>
  <c r="AJ73" i="4"/>
  <c r="AK73" i="4"/>
  <c r="AL73" i="4"/>
  <c r="AM73" i="4"/>
  <c r="AN73" i="4"/>
  <c r="AO73" i="4"/>
  <c r="AP73" i="4"/>
  <c r="AQ73" i="4"/>
  <c r="AS73" i="4"/>
  <c r="AT73" i="4"/>
  <c r="AV73" i="4"/>
  <c r="AW73" i="4"/>
  <c r="AX73" i="4"/>
  <c r="AY73" i="4"/>
  <c r="BB73" i="4"/>
  <c r="BC73" i="4"/>
  <c r="BD73" i="4"/>
  <c r="BE73" i="4"/>
  <c r="BF73" i="4"/>
  <c r="BG73" i="4"/>
  <c r="BH73" i="4"/>
  <c r="BJ73" i="4"/>
  <c r="B74" i="4"/>
  <c r="C74" i="4"/>
  <c r="D74" i="4"/>
  <c r="E74" i="4"/>
  <c r="F74" i="4"/>
  <c r="G74" i="4"/>
  <c r="H74" i="4"/>
  <c r="I74" i="4"/>
  <c r="J74" i="4"/>
  <c r="K74" i="4"/>
  <c r="N74" i="4"/>
  <c r="O74" i="4"/>
  <c r="P74" i="4"/>
  <c r="Q74" i="4"/>
  <c r="R74" i="4"/>
  <c r="S74" i="4"/>
  <c r="T74" i="4"/>
  <c r="V74" i="4"/>
  <c r="W74" i="4"/>
  <c r="X74" i="4"/>
  <c r="Y74" i="4"/>
  <c r="Z74" i="4"/>
  <c r="AA74" i="4"/>
  <c r="AB74" i="4"/>
  <c r="AD74" i="4"/>
  <c r="AE74" i="4"/>
  <c r="AF74" i="4"/>
  <c r="AG74" i="4"/>
  <c r="AH74" i="4"/>
  <c r="AI74" i="4"/>
  <c r="AJ74" i="4"/>
  <c r="AK74" i="4"/>
  <c r="AL74" i="4"/>
  <c r="AM74" i="4"/>
  <c r="AN74" i="4"/>
  <c r="AO74" i="4"/>
  <c r="AP74" i="4"/>
  <c r="AQ74" i="4"/>
  <c r="AR74" i="4"/>
  <c r="AS74" i="4"/>
  <c r="AT74" i="4"/>
  <c r="AV74" i="4"/>
  <c r="AW74" i="4"/>
  <c r="AX74" i="4"/>
  <c r="AY74" i="4"/>
  <c r="BB74" i="4"/>
  <c r="BC74" i="4"/>
  <c r="BD74" i="4"/>
  <c r="BE74" i="4"/>
  <c r="BF74" i="4"/>
  <c r="BG74" i="4"/>
  <c r="BH74" i="4"/>
  <c r="BJ74" i="4"/>
  <c r="B75" i="4"/>
  <c r="C75" i="4"/>
  <c r="D75" i="4"/>
  <c r="E75" i="4"/>
  <c r="F75" i="4"/>
  <c r="G75" i="4"/>
  <c r="H75" i="4"/>
  <c r="I75" i="4"/>
  <c r="J75" i="4"/>
  <c r="K75" i="4"/>
  <c r="N75" i="4"/>
  <c r="O75" i="4"/>
  <c r="P75" i="4"/>
  <c r="Q75" i="4"/>
  <c r="R75" i="4"/>
  <c r="S75" i="4"/>
  <c r="T75" i="4"/>
  <c r="V75" i="4"/>
  <c r="W75" i="4"/>
  <c r="X75" i="4"/>
  <c r="Y75" i="4"/>
  <c r="Z75" i="4"/>
  <c r="AA75" i="4"/>
  <c r="AB75" i="4"/>
  <c r="AD75" i="4"/>
  <c r="AE75" i="4"/>
  <c r="AF75" i="4"/>
  <c r="AG75" i="4"/>
  <c r="AH75" i="4"/>
  <c r="AI75" i="4"/>
  <c r="AJ75" i="4"/>
  <c r="AK75" i="4"/>
  <c r="AL75" i="4"/>
  <c r="AM75" i="4"/>
  <c r="AN75" i="4"/>
  <c r="AO75" i="4"/>
  <c r="AP75" i="4"/>
  <c r="AQ75" i="4"/>
  <c r="AR75" i="4"/>
  <c r="AS75" i="4"/>
  <c r="AT75" i="4"/>
  <c r="AV75" i="4"/>
  <c r="AW75" i="4"/>
  <c r="AX75" i="4"/>
  <c r="AY75" i="4"/>
  <c r="BB75" i="4"/>
  <c r="BC75" i="4"/>
  <c r="BD75" i="4"/>
  <c r="BE75" i="4"/>
  <c r="BF75" i="4"/>
  <c r="BG75" i="4"/>
  <c r="BH75" i="4"/>
  <c r="BJ75" i="4"/>
  <c r="B76" i="4"/>
  <c r="C76" i="4"/>
  <c r="D76" i="4"/>
  <c r="E76" i="4"/>
  <c r="F76" i="4"/>
  <c r="G76" i="4"/>
  <c r="H76" i="4"/>
  <c r="I76" i="4"/>
  <c r="J76" i="4"/>
  <c r="K76" i="4"/>
  <c r="N76" i="4"/>
  <c r="O76" i="4"/>
  <c r="P76" i="4"/>
  <c r="Q76" i="4"/>
  <c r="R76" i="4"/>
  <c r="S76" i="4"/>
  <c r="T76" i="4"/>
  <c r="V76" i="4"/>
  <c r="W76" i="4"/>
  <c r="X76" i="4"/>
  <c r="Y76" i="4"/>
  <c r="Z76" i="4"/>
  <c r="AA76" i="4"/>
  <c r="AB76" i="4"/>
  <c r="AD76" i="4"/>
  <c r="AE76" i="4"/>
  <c r="AF76" i="4"/>
  <c r="AG76" i="4"/>
  <c r="AH76" i="4"/>
  <c r="AI76" i="4"/>
  <c r="AJ76" i="4"/>
  <c r="AK76" i="4"/>
  <c r="AL76" i="4"/>
  <c r="AM76" i="4"/>
  <c r="AN76" i="4"/>
  <c r="AO76" i="4"/>
  <c r="AP76" i="4"/>
  <c r="AQ76" i="4"/>
  <c r="AR76" i="4"/>
  <c r="AS76" i="4"/>
  <c r="AT76" i="4"/>
  <c r="AV76" i="4"/>
  <c r="AW76" i="4"/>
  <c r="AX76" i="4"/>
  <c r="AY76" i="4"/>
  <c r="BB76" i="4"/>
  <c r="BC76" i="4"/>
  <c r="BD76" i="4"/>
  <c r="BE76" i="4"/>
  <c r="BF76" i="4"/>
  <c r="BG76" i="4"/>
  <c r="BH76" i="4"/>
  <c r="BJ76" i="4"/>
  <c r="B77" i="4"/>
  <c r="C77" i="4"/>
  <c r="D77" i="4"/>
  <c r="E77" i="4"/>
  <c r="F77" i="4"/>
  <c r="G77" i="4"/>
  <c r="H77" i="4"/>
  <c r="I77" i="4"/>
  <c r="J77" i="4"/>
  <c r="K77" i="4"/>
  <c r="N77" i="4"/>
  <c r="O77" i="4"/>
  <c r="P77" i="4"/>
  <c r="Q77" i="4"/>
  <c r="R77" i="4"/>
  <c r="S77" i="4"/>
  <c r="T77" i="4"/>
  <c r="V77" i="4"/>
  <c r="W77" i="4"/>
  <c r="X77" i="4"/>
  <c r="Y77" i="4"/>
  <c r="Z77" i="4"/>
  <c r="AA77" i="4"/>
  <c r="AB77" i="4"/>
  <c r="AD77" i="4"/>
  <c r="AE77" i="4"/>
  <c r="AF77" i="4"/>
  <c r="AG77" i="4"/>
  <c r="AH77" i="4"/>
  <c r="AI77" i="4"/>
  <c r="AJ77" i="4"/>
  <c r="AK77" i="4"/>
  <c r="AL77" i="4"/>
  <c r="AM77" i="4"/>
  <c r="AN77" i="4"/>
  <c r="AO77" i="4"/>
  <c r="AP77" i="4"/>
  <c r="AQ77" i="4"/>
  <c r="AR77" i="4"/>
  <c r="AS77" i="4"/>
  <c r="AT77" i="4"/>
  <c r="AV77" i="4"/>
  <c r="AW77" i="4"/>
  <c r="AX77" i="4"/>
  <c r="AY77" i="4"/>
  <c r="BB77" i="4"/>
  <c r="BC77" i="4"/>
  <c r="BD77" i="4"/>
  <c r="BE77" i="4"/>
  <c r="BF77" i="4"/>
  <c r="BG77" i="4"/>
  <c r="BH77" i="4"/>
  <c r="BJ77" i="4"/>
  <c r="B78" i="4"/>
  <c r="C78" i="4"/>
  <c r="D78" i="4"/>
  <c r="E78" i="4"/>
  <c r="F78" i="4"/>
  <c r="G78" i="4"/>
  <c r="H78" i="4"/>
  <c r="I78" i="4"/>
  <c r="J78" i="4"/>
  <c r="K78" i="4"/>
  <c r="N78" i="4"/>
  <c r="O78" i="4"/>
  <c r="P78" i="4"/>
  <c r="Q78" i="4"/>
  <c r="R78" i="4"/>
  <c r="S78" i="4"/>
  <c r="T78" i="4"/>
  <c r="V78" i="4"/>
  <c r="W78" i="4"/>
  <c r="X78" i="4"/>
  <c r="Y78" i="4"/>
  <c r="Z78" i="4"/>
  <c r="AA78" i="4"/>
  <c r="AB78" i="4"/>
  <c r="AD78" i="4"/>
  <c r="AE78" i="4"/>
  <c r="AF78" i="4"/>
  <c r="AG78" i="4"/>
  <c r="AH78" i="4"/>
  <c r="AI78" i="4"/>
  <c r="AJ78" i="4"/>
  <c r="AK78" i="4"/>
  <c r="AL78" i="4"/>
  <c r="AM78" i="4"/>
  <c r="AN78" i="4"/>
  <c r="AO78" i="4"/>
  <c r="AP78" i="4"/>
  <c r="AQ78" i="4"/>
  <c r="AR78" i="4"/>
  <c r="AS78" i="4"/>
  <c r="AT78" i="4"/>
  <c r="AV78" i="4"/>
  <c r="AW78" i="4"/>
  <c r="AX78" i="4"/>
  <c r="AY78" i="4"/>
  <c r="BB78" i="4"/>
  <c r="BC78" i="4"/>
  <c r="BD78" i="4"/>
  <c r="BE78" i="4"/>
  <c r="BF78" i="4"/>
  <c r="BG78" i="4"/>
  <c r="BH78" i="4"/>
  <c r="BJ78" i="4"/>
  <c r="B79" i="4"/>
  <c r="C79" i="4"/>
  <c r="D79" i="4"/>
  <c r="E79" i="4"/>
  <c r="F79" i="4"/>
  <c r="G79" i="4"/>
  <c r="H79" i="4"/>
  <c r="I79" i="4"/>
  <c r="J79" i="4"/>
  <c r="K79" i="4"/>
  <c r="N79" i="4"/>
  <c r="O79" i="4"/>
  <c r="P79" i="4"/>
  <c r="Q79" i="4"/>
  <c r="R79" i="4"/>
  <c r="S79" i="4"/>
  <c r="T79" i="4"/>
  <c r="V79" i="4"/>
  <c r="W79" i="4"/>
  <c r="X79" i="4"/>
  <c r="Y79" i="4"/>
  <c r="Z79" i="4"/>
  <c r="AA79" i="4"/>
  <c r="AB79" i="4"/>
  <c r="AD79" i="4"/>
  <c r="AE79" i="4"/>
  <c r="AF79" i="4"/>
  <c r="AG79" i="4"/>
  <c r="AH79" i="4"/>
  <c r="AI79" i="4"/>
  <c r="AJ79" i="4"/>
  <c r="AK79" i="4"/>
  <c r="AL79" i="4"/>
  <c r="AM79" i="4"/>
  <c r="AN79" i="4"/>
  <c r="AO79" i="4"/>
  <c r="AP79" i="4"/>
  <c r="AQ79" i="4"/>
  <c r="AR79" i="4"/>
  <c r="AS79" i="4"/>
  <c r="AT79" i="4"/>
  <c r="AV79" i="4"/>
  <c r="AW79" i="4"/>
  <c r="AX79" i="4"/>
  <c r="AY79" i="4"/>
  <c r="BB79" i="4"/>
  <c r="BC79" i="4"/>
  <c r="BD79" i="4"/>
  <c r="BE79" i="4"/>
  <c r="BF79" i="4"/>
  <c r="BG79" i="4"/>
  <c r="BH79" i="4"/>
  <c r="BJ79" i="4"/>
  <c r="B81" i="4"/>
  <c r="C81" i="4"/>
  <c r="D81" i="4"/>
  <c r="E81" i="4"/>
  <c r="F81" i="4"/>
  <c r="G81" i="4"/>
  <c r="H81" i="4"/>
  <c r="I81" i="4"/>
  <c r="J81" i="4"/>
  <c r="K81" i="4"/>
  <c r="N81" i="4"/>
  <c r="O81" i="4"/>
  <c r="P81" i="4"/>
  <c r="Q81" i="4"/>
  <c r="R81" i="4"/>
  <c r="S81" i="4"/>
  <c r="T81" i="4"/>
  <c r="V81" i="4"/>
  <c r="W81" i="4"/>
  <c r="X81" i="4"/>
  <c r="Y81" i="4"/>
  <c r="Z81" i="4"/>
  <c r="AA81" i="4"/>
  <c r="AB81" i="4"/>
  <c r="AD81" i="4"/>
  <c r="AE81" i="4"/>
  <c r="AF81" i="4"/>
  <c r="AG81" i="4"/>
  <c r="AH81" i="4"/>
  <c r="AI81" i="4"/>
  <c r="AJ81" i="4"/>
  <c r="AK81" i="4"/>
  <c r="AL81" i="4"/>
  <c r="AM81" i="4"/>
  <c r="AN81" i="4"/>
  <c r="AO81" i="4"/>
  <c r="AP81" i="4"/>
  <c r="AQ81" i="4"/>
  <c r="AR81" i="4"/>
  <c r="AS81" i="4"/>
  <c r="AT81" i="4"/>
  <c r="AV81" i="4"/>
  <c r="AW81" i="4"/>
  <c r="AX81" i="4"/>
  <c r="AY81" i="4"/>
  <c r="BB81" i="4"/>
  <c r="BC81" i="4"/>
  <c r="BD81" i="4"/>
  <c r="BE81" i="4"/>
  <c r="BF81" i="4"/>
  <c r="BG81" i="4"/>
  <c r="BH81" i="4"/>
  <c r="BJ81" i="4"/>
  <c r="B82" i="4"/>
  <c r="C82" i="4"/>
  <c r="D82" i="4"/>
  <c r="E82" i="4"/>
  <c r="F82" i="4"/>
  <c r="G82" i="4"/>
  <c r="H82" i="4"/>
  <c r="I82" i="4"/>
  <c r="J82" i="4"/>
  <c r="K82" i="4"/>
  <c r="N82" i="4"/>
  <c r="O82" i="4"/>
  <c r="P82" i="4"/>
  <c r="Q82" i="4"/>
  <c r="R82" i="4"/>
  <c r="S82" i="4"/>
  <c r="T82" i="4"/>
  <c r="V82" i="4"/>
  <c r="W82" i="4"/>
  <c r="X82" i="4"/>
  <c r="Y82" i="4"/>
  <c r="Z82" i="4"/>
  <c r="AA82" i="4"/>
  <c r="AB82" i="4"/>
  <c r="AD82" i="4"/>
  <c r="AE82" i="4"/>
  <c r="AF82" i="4"/>
  <c r="AG82" i="4"/>
  <c r="AH82" i="4"/>
  <c r="AI82" i="4"/>
  <c r="AJ82" i="4"/>
  <c r="AK82" i="4"/>
  <c r="AL82" i="4"/>
  <c r="AM82" i="4"/>
  <c r="AN82" i="4"/>
  <c r="AO82" i="4"/>
  <c r="AP82" i="4"/>
  <c r="AQ82" i="4"/>
  <c r="AR82" i="4"/>
  <c r="AS82" i="4"/>
  <c r="AT82" i="4"/>
  <c r="AV82" i="4"/>
  <c r="AW82" i="4"/>
  <c r="AX82" i="4"/>
  <c r="AY82" i="4"/>
  <c r="BB82" i="4"/>
  <c r="BC82" i="4"/>
  <c r="BD82" i="4"/>
  <c r="BE82" i="4"/>
  <c r="BF82" i="4"/>
  <c r="BG82" i="4"/>
  <c r="BH82" i="4"/>
  <c r="BJ82" i="4"/>
  <c r="B83" i="4"/>
  <c r="C83" i="4"/>
  <c r="D83" i="4"/>
  <c r="E83" i="4"/>
  <c r="F83" i="4"/>
  <c r="G83" i="4"/>
  <c r="H83" i="4"/>
  <c r="I83" i="4"/>
  <c r="J83" i="4"/>
  <c r="K83" i="4"/>
  <c r="N83" i="4"/>
  <c r="O83" i="4"/>
  <c r="P83" i="4"/>
  <c r="Q83" i="4"/>
  <c r="R83" i="4"/>
  <c r="S83" i="4"/>
  <c r="T83" i="4"/>
  <c r="V83" i="4"/>
  <c r="W83" i="4"/>
  <c r="X83" i="4"/>
  <c r="Y83" i="4"/>
  <c r="Z83" i="4"/>
  <c r="AA83" i="4"/>
  <c r="AB83" i="4"/>
  <c r="AD83" i="4"/>
  <c r="AE83" i="4"/>
  <c r="AF83" i="4"/>
  <c r="AG83" i="4"/>
  <c r="AH83" i="4"/>
  <c r="AI83" i="4"/>
  <c r="AJ83" i="4"/>
  <c r="AK83" i="4"/>
  <c r="AL83" i="4"/>
  <c r="AM83" i="4"/>
  <c r="AN83" i="4"/>
  <c r="AO83" i="4"/>
  <c r="AP83" i="4"/>
  <c r="AQ83" i="4"/>
  <c r="AR83" i="4"/>
  <c r="AS83" i="4"/>
  <c r="AT83" i="4"/>
  <c r="AV83" i="4"/>
  <c r="AW83" i="4"/>
  <c r="AX83" i="4"/>
  <c r="AY83" i="4"/>
  <c r="BB83" i="4"/>
  <c r="BC83" i="4"/>
  <c r="BD83" i="4"/>
  <c r="BE83" i="4"/>
  <c r="BF83" i="4"/>
  <c r="BG83" i="4"/>
  <c r="BH83" i="4"/>
  <c r="BJ83" i="4"/>
  <c r="BN83" i="4"/>
  <c r="BO83" i="4"/>
  <c r="BT83" i="4"/>
  <c r="B84" i="4"/>
  <c r="C84" i="4"/>
  <c r="D84" i="4"/>
  <c r="E84" i="4"/>
  <c r="F84" i="4"/>
  <c r="G84" i="4"/>
  <c r="H84" i="4"/>
  <c r="I84" i="4"/>
  <c r="J84" i="4"/>
  <c r="K84" i="4"/>
  <c r="N84" i="4"/>
  <c r="O84" i="4"/>
  <c r="P84" i="4"/>
  <c r="Q84" i="4"/>
  <c r="R84" i="4"/>
  <c r="S84" i="4"/>
  <c r="T84" i="4"/>
  <c r="V84" i="4"/>
  <c r="W84" i="4"/>
  <c r="X84" i="4"/>
  <c r="Y84" i="4"/>
  <c r="Z84" i="4"/>
  <c r="AA84" i="4"/>
  <c r="AB84" i="4"/>
  <c r="AD84" i="4"/>
  <c r="AE84" i="4"/>
  <c r="AF84" i="4"/>
  <c r="AG84" i="4"/>
  <c r="AH84" i="4"/>
  <c r="AI84" i="4"/>
  <c r="AJ84" i="4"/>
  <c r="AK84" i="4"/>
  <c r="AL84" i="4"/>
  <c r="AM84" i="4"/>
  <c r="AN84" i="4"/>
  <c r="AO84" i="4"/>
  <c r="AP84" i="4"/>
  <c r="AQ84" i="4"/>
  <c r="AR84" i="4"/>
  <c r="AS84" i="4"/>
  <c r="AT84" i="4"/>
  <c r="AV84" i="4"/>
  <c r="AW84" i="4"/>
  <c r="AX84" i="4"/>
  <c r="AY84" i="4"/>
  <c r="BB84" i="4"/>
  <c r="BC84" i="4"/>
  <c r="BD84" i="4"/>
  <c r="BE84" i="4"/>
  <c r="BF84" i="4"/>
  <c r="BG84" i="4"/>
  <c r="BH84" i="4"/>
  <c r="BJ84" i="4"/>
  <c r="BN84" i="4"/>
  <c r="BO84" i="4"/>
  <c r="BT84" i="4"/>
  <c r="B85" i="4"/>
  <c r="C85" i="4"/>
  <c r="D85" i="4"/>
  <c r="E85" i="4"/>
  <c r="F85" i="4"/>
  <c r="G85" i="4"/>
  <c r="H85" i="4"/>
  <c r="I85" i="4"/>
  <c r="J85" i="4"/>
  <c r="K85" i="4"/>
  <c r="N85" i="4"/>
  <c r="O85" i="4"/>
  <c r="P85" i="4"/>
  <c r="Q85" i="4"/>
  <c r="R85" i="4"/>
  <c r="S85" i="4"/>
  <c r="T85" i="4"/>
  <c r="V85" i="4"/>
  <c r="W85" i="4"/>
  <c r="X85" i="4"/>
  <c r="Y85" i="4"/>
  <c r="Z85" i="4"/>
  <c r="AA85" i="4"/>
  <c r="AB85" i="4"/>
  <c r="AD85" i="4"/>
  <c r="AE85" i="4"/>
  <c r="AF85" i="4"/>
  <c r="AG85" i="4"/>
  <c r="AH85" i="4"/>
  <c r="AI85" i="4"/>
  <c r="AJ85" i="4"/>
  <c r="AK85" i="4"/>
  <c r="AL85" i="4"/>
  <c r="AM85" i="4"/>
  <c r="AN85" i="4"/>
  <c r="AO85" i="4"/>
  <c r="AP85" i="4"/>
  <c r="AQ85" i="4"/>
  <c r="AR85" i="4"/>
  <c r="AS85" i="4"/>
  <c r="AT85" i="4"/>
  <c r="AV85" i="4"/>
  <c r="AW85" i="4"/>
  <c r="AX85" i="4"/>
  <c r="AY85" i="4"/>
  <c r="BB85" i="4"/>
  <c r="BC85" i="4"/>
  <c r="BD85" i="4"/>
  <c r="BE85" i="4"/>
  <c r="BF85" i="4"/>
  <c r="BG85" i="4"/>
  <c r="BH85" i="4"/>
  <c r="BJ85" i="4"/>
  <c r="BN85" i="4"/>
  <c r="BO85" i="4"/>
  <c r="BT85" i="4"/>
  <c r="B86" i="4"/>
  <c r="C86" i="4"/>
  <c r="D86" i="4"/>
  <c r="E86" i="4"/>
  <c r="F86" i="4"/>
  <c r="G86" i="4"/>
  <c r="H86" i="4"/>
  <c r="I86" i="4"/>
  <c r="J86" i="4"/>
  <c r="K86" i="4"/>
  <c r="N86" i="4"/>
  <c r="O86" i="4"/>
  <c r="P86" i="4"/>
  <c r="Q86" i="4"/>
  <c r="R86" i="4"/>
  <c r="S86" i="4"/>
  <c r="T86" i="4"/>
  <c r="V86" i="4"/>
  <c r="W86" i="4"/>
  <c r="X86" i="4"/>
  <c r="Y86" i="4"/>
  <c r="Z86" i="4"/>
  <c r="AA86" i="4"/>
  <c r="AB86" i="4"/>
  <c r="AD86" i="4"/>
  <c r="AE86" i="4"/>
  <c r="AF86" i="4"/>
  <c r="AG86" i="4"/>
  <c r="AH86" i="4"/>
  <c r="AI86" i="4"/>
  <c r="AJ86" i="4"/>
  <c r="AK86" i="4"/>
  <c r="AL86" i="4"/>
  <c r="AM86" i="4"/>
  <c r="AN86" i="4"/>
  <c r="AO86" i="4"/>
  <c r="AP86" i="4"/>
  <c r="AQ86" i="4"/>
  <c r="AR86" i="4"/>
  <c r="AS86" i="4"/>
  <c r="AT86" i="4"/>
  <c r="AV86" i="4"/>
  <c r="AW86" i="4"/>
  <c r="AX86" i="4"/>
  <c r="AY86" i="4"/>
  <c r="BB86" i="4"/>
  <c r="BC86" i="4"/>
  <c r="BD86" i="4"/>
  <c r="BE86" i="4"/>
  <c r="BF86" i="4"/>
  <c r="BG86" i="4"/>
  <c r="BH86" i="4"/>
  <c r="BJ86" i="4"/>
  <c r="BN86" i="4"/>
  <c r="BO86" i="4"/>
  <c r="BT86" i="4"/>
  <c r="B88" i="4"/>
  <c r="C88" i="4"/>
  <c r="D88" i="4"/>
  <c r="E88" i="4"/>
  <c r="F88" i="4"/>
  <c r="G88" i="4"/>
  <c r="H88" i="4"/>
  <c r="I88" i="4"/>
  <c r="J88" i="4"/>
  <c r="K88" i="4"/>
  <c r="N88" i="4"/>
  <c r="O88" i="4"/>
  <c r="P88" i="4"/>
  <c r="Q88" i="4"/>
  <c r="R88" i="4"/>
  <c r="S88" i="4"/>
  <c r="T88" i="4"/>
  <c r="V88" i="4"/>
  <c r="W88" i="4"/>
  <c r="X88" i="4"/>
  <c r="Y88" i="4"/>
  <c r="Z88" i="4"/>
  <c r="AA88" i="4"/>
  <c r="AB88" i="4"/>
  <c r="AD88" i="4"/>
  <c r="AE88" i="4"/>
  <c r="AF88" i="4"/>
  <c r="AG88" i="4"/>
  <c r="AH88" i="4"/>
  <c r="AI88" i="4"/>
  <c r="AJ88" i="4"/>
  <c r="AK88" i="4"/>
  <c r="AL88" i="4"/>
  <c r="AM88" i="4"/>
  <c r="AN88" i="4"/>
  <c r="AO88" i="4"/>
  <c r="AP88" i="4"/>
  <c r="AQ88" i="4"/>
  <c r="AR88" i="4"/>
  <c r="AS88" i="4"/>
  <c r="AT88" i="4"/>
  <c r="AV88" i="4"/>
  <c r="AW88" i="4"/>
  <c r="AX88" i="4"/>
  <c r="AY88" i="4"/>
  <c r="BB88" i="4"/>
  <c r="BC88" i="4"/>
  <c r="BD88" i="4"/>
  <c r="BE88" i="4"/>
  <c r="BF88" i="4"/>
  <c r="BG88" i="4"/>
  <c r="BH88" i="4"/>
  <c r="BJ88" i="4"/>
  <c r="B89" i="4"/>
  <c r="C89" i="4"/>
  <c r="D89" i="4"/>
  <c r="E89" i="4"/>
  <c r="F89" i="4"/>
  <c r="G89" i="4"/>
  <c r="H89" i="4"/>
  <c r="I89" i="4"/>
  <c r="J89" i="4"/>
  <c r="K89" i="4"/>
  <c r="N89" i="4"/>
  <c r="O89" i="4"/>
  <c r="P89" i="4"/>
  <c r="Q89" i="4"/>
  <c r="R89" i="4"/>
  <c r="S89" i="4"/>
  <c r="T89" i="4"/>
  <c r="V89" i="4"/>
  <c r="W89" i="4"/>
  <c r="X89" i="4"/>
  <c r="Y89" i="4"/>
  <c r="Z89" i="4"/>
  <c r="AA89" i="4"/>
  <c r="AB89" i="4"/>
  <c r="AD89" i="4"/>
  <c r="AE89" i="4"/>
  <c r="AF89" i="4"/>
  <c r="AG89" i="4"/>
  <c r="AH89" i="4"/>
  <c r="AI89" i="4"/>
  <c r="AJ89" i="4"/>
  <c r="AK89" i="4"/>
  <c r="AL89" i="4"/>
  <c r="AM89" i="4"/>
  <c r="AN89" i="4"/>
  <c r="AO89" i="4"/>
  <c r="AP89" i="4"/>
  <c r="AQ89" i="4"/>
  <c r="AR89" i="4"/>
  <c r="AS89" i="4"/>
  <c r="AT89" i="4"/>
  <c r="AV89" i="4"/>
  <c r="AW89" i="4"/>
  <c r="AX89" i="4"/>
  <c r="AY89" i="4"/>
  <c r="BB89" i="4"/>
  <c r="BC89" i="4"/>
  <c r="BD89" i="4"/>
  <c r="BE89" i="4"/>
  <c r="BF89" i="4"/>
  <c r="BG89" i="4"/>
  <c r="BH89" i="4"/>
  <c r="BJ89" i="4"/>
  <c r="B90" i="4"/>
  <c r="C90" i="4"/>
  <c r="D90" i="4"/>
  <c r="E90" i="4"/>
  <c r="F90" i="4"/>
  <c r="G90" i="4"/>
  <c r="H90" i="4"/>
  <c r="I90" i="4"/>
  <c r="J90" i="4"/>
  <c r="K90" i="4"/>
  <c r="N90" i="4"/>
  <c r="O90" i="4"/>
  <c r="P90" i="4"/>
  <c r="Q90" i="4"/>
  <c r="R90" i="4"/>
  <c r="S90" i="4"/>
  <c r="T90" i="4"/>
  <c r="V90" i="4"/>
  <c r="W90" i="4"/>
  <c r="X90" i="4"/>
  <c r="Y90" i="4"/>
  <c r="Z90" i="4"/>
  <c r="AA90" i="4"/>
  <c r="AB90" i="4"/>
  <c r="AD90" i="4"/>
  <c r="AE90" i="4"/>
  <c r="AF90" i="4"/>
  <c r="AG90" i="4"/>
  <c r="AH90" i="4"/>
  <c r="AI90" i="4"/>
  <c r="AJ90" i="4"/>
  <c r="AK90" i="4"/>
  <c r="AL90" i="4"/>
  <c r="AM90" i="4"/>
  <c r="AN90" i="4"/>
  <c r="AO90" i="4"/>
  <c r="AP90" i="4"/>
  <c r="AQ90" i="4"/>
  <c r="AR90" i="4"/>
  <c r="AS90" i="4"/>
  <c r="AT90" i="4"/>
  <c r="AV90" i="4"/>
  <c r="AW90" i="4"/>
  <c r="AX90" i="4"/>
  <c r="AY90" i="4"/>
  <c r="BB90" i="4"/>
  <c r="BC90" i="4"/>
  <c r="BD90" i="4"/>
  <c r="BE90" i="4"/>
  <c r="BF90" i="4"/>
  <c r="BG90" i="4"/>
  <c r="BH90" i="4"/>
  <c r="BJ90" i="4"/>
  <c r="B91" i="4"/>
  <c r="C91" i="4"/>
  <c r="D91" i="4"/>
  <c r="E91" i="4"/>
  <c r="F91" i="4"/>
  <c r="G91" i="4"/>
  <c r="H91" i="4"/>
  <c r="I91" i="4"/>
  <c r="J91" i="4"/>
  <c r="K91" i="4"/>
  <c r="N91" i="4"/>
  <c r="O91" i="4"/>
  <c r="P91" i="4"/>
  <c r="Q91" i="4"/>
  <c r="R91" i="4"/>
  <c r="S91" i="4"/>
  <c r="T91" i="4"/>
  <c r="V91" i="4"/>
  <c r="W91" i="4"/>
  <c r="X91" i="4"/>
  <c r="Y91" i="4"/>
  <c r="Z91" i="4"/>
  <c r="AA91" i="4"/>
  <c r="AB91" i="4"/>
  <c r="AD91" i="4"/>
  <c r="AE91" i="4"/>
  <c r="AF91" i="4"/>
  <c r="AG91" i="4"/>
  <c r="AH91" i="4"/>
  <c r="AI91" i="4"/>
  <c r="AJ91" i="4"/>
  <c r="AK91" i="4"/>
  <c r="AL91" i="4"/>
  <c r="AM91" i="4"/>
  <c r="AN91" i="4"/>
  <c r="AO91" i="4"/>
  <c r="AP91" i="4"/>
  <c r="AQ91" i="4"/>
  <c r="AR91" i="4"/>
  <c r="AS91" i="4"/>
  <c r="AT91" i="4"/>
  <c r="AV91" i="4"/>
  <c r="AW91" i="4"/>
  <c r="AX91" i="4"/>
  <c r="AY91" i="4"/>
  <c r="BB91" i="4"/>
  <c r="BC91" i="4"/>
  <c r="BD91" i="4"/>
  <c r="BE91" i="4"/>
  <c r="BF91" i="4"/>
  <c r="BG91" i="4"/>
  <c r="BH91" i="4"/>
  <c r="BJ91" i="4"/>
  <c r="B92" i="4"/>
  <c r="C92" i="4"/>
  <c r="D92" i="4"/>
  <c r="E92" i="4"/>
  <c r="F92" i="4"/>
  <c r="G92" i="4"/>
  <c r="H92" i="4"/>
  <c r="I92" i="4"/>
  <c r="J92" i="4"/>
  <c r="K92" i="4"/>
  <c r="N92" i="4"/>
  <c r="O92" i="4"/>
  <c r="P92" i="4"/>
  <c r="Q92" i="4"/>
  <c r="R92" i="4"/>
  <c r="S92" i="4"/>
  <c r="T92" i="4"/>
  <c r="V92" i="4"/>
  <c r="W92" i="4"/>
  <c r="X92" i="4"/>
  <c r="Y92" i="4"/>
  <c r="Z92" i="4"/>
  <c r="AA92" i="4"/>
  <c r="AB92" i="4"/>
  <c r="AD92" i="4"/>
  <c r="AE92" i="4"/>
  <c r="AF92" i="4"/>
  <c r="AG92" i="4"/>
  <c r="AH92" i="4"/>
  <c r="AI92" i="4"/>
  <c r="AJ92" i="4"/>
  <c r="AK92" i="4"/>
  <c r="AL92" i="4"/>
  <c r="AM92" i="4"/>
  <c r="AN92" i="4"/>
  <c r="AO92" i="4"/>
  <c r="AP92" i="4"/>
  <c r="AQ92" i="4"/>
  <c r="AR92" i="4"/>
  <c r="AS92" i="4"/>
  <c r="AT92" i="4"/>
  <c r="AV92" i="4"/>
  <c r="AW92" i="4"/>
  <c r="AX92" i="4"/>
  <c r="AY92" i="4"/>
  <c r="BB92" i="4"/>
  <c r="BC92" i="4"/>
  <c r="BD92" i="4"/>
  <c r="BE92" i="4"/>
  <c r="BF92" i="4"/>
  <c r="BG92" i="4"/>
  <c r="BH92" i="4"/>
  <c r="BJ92" i="4"/>
  <c r="BL92" i="4"/>
  <c r="BR92" i="4"/>
  <c r="BS92" i="4"/>
  <c r="BU92" i="4"/>
  <c r="BV92" i="4"/>
  <c r="BW92" i="4"/>
  <c r="BX92" i="4"/>
  <c r="BY92" i="4"/>
  <c r="B93" i="4"/>
  <c r="C93" i="4"/>
  <c r="D93" i="4"/>
  <c r="E93" i="4"/>
  <c r="F93" i="4"/>
  <c r="G93" i="4"/>
  <c r="H93" i="4"/>
  <c r="I93" i="4"/>
  <c r="J93" i="4"/>
  <c r="K93" i="4"/>
  <c r="N93" i="4"/>
  <c r="O93" i="4"/>
  <c r="P93" i="4"/>
  <c r="Q93" i="4"/>
  <c r="R93" i="4"/>
  <c r="S93" i="4"/>
  <c r="T93" i="4"/>
  <c r="V93" i="4"/>
  <c r="W93" i="4"/>
  <c r="X93" i="4"/>
  <c r="Y93" i="4"/>
  <c r="Z93" i="4"/>
  <c r="AA93" i="4"/>
  <c r="AB93" i="4"/>
  <c r="AD93" i="4"/>
  <c r="AE93" i="4"/>
  <c r="AF93" i="4"/>
  <c r="AG93" i="4"/>
  <c r="AH93" i="4"/>
  <c r="AI93" i="4"/>
  <c r="AJ93" i="4"/>
  <c r="AK93" i="4"/>
  <c r="AL93" i="4"/>
  <c r="AM93" i="4"/>
  <c r="AN93" i="4"/>
  <c r="AO93" i="4"/>
  <c r="AP93" i="4"/>
  <c r="AQ93" i="4"/>
  <c r="AR93" i="4"/>
  <c r="AS93" i="4"/>
  <c r="AT93" i="4"/>
  <c r="AV93" i="4"/>
  <c r="AW93" i="4"/>
  <c r="AX93" i="4"/>
  <c r="AY93" i="4"/>
  <c r="BB93" i="4"/>
  <c r="BC93" i="4"/>
  <c r="BD93" i="4"/>
  <c r="BE93" i="4"/>
  <c r="BF93" i="4"/>
  <c r="BG93" i="4"/>
  <c r="BH93" i="4"/>
  <c r="BJ93" i="4"/>
  <c r="B94" i="4"/>
  <c r="C94" i="4"/>
  <c r="D94" i="4"/>
  <c r="E94" i="4"/>
  <c r="F94" i="4"/>
  <c r="G94" i="4"/>
  <c r="H94" i="4"/>
  <c r="I94" i="4"/>
  <c r="J94" i="4"/>
  <c r="K94" i="4"/>
  <c r="N94" i="4"/>
  <c r="O94" i="4"/>
  <c r="P94" i="4"/>
  <c r="Q94" i="4"/>
  <c r="R94" i="4"/>
  <c r="S94" i="4"/>
  <c r="T94" i="4"/>
  <c r="V94" i="4"/>
  <c r="W94" i="4"/>
  <c r="X94" i="4"/>
  <c r="Y94" i="4"/>
  <c r="Z94" i="4"/>
  <c r="AA94" i="4"/>
  <c r="AB94" i="4"/>
  <c r="AD94" i="4"/>
  <c r="AE94" i="4"/>
  <c r="AF94" i="4"/>
  <c r="AG94" i="4"/>
  <c r="AH94" i="4"/>
  <c r="AI94" i="4"/>
  <c r="AJ94" i="4"/>
  <c r="AK94" i="4"/>
  <c r="AL94" i="4"/>
  <c r="AM94" i="4"/>
  <c r="AN94" i="4"/>
  <c r="AO94" i="4"/>
  <c r="AP94" i="4"/>
  <c r="AQ94" i="4"/>
  <c r="AR94" i="4"/>
  <c r="AS94" i="4"/>
  <c r="AT94" i="4"/>
  <c r="AV94" i="4"/>
  <c r="AW94" i="4"/>
  <c r="AX94" i="4"/>
  <c r="AY94" i="4"/>
  <c r="BB94" i="4"/>
  <c r="BC94" i="4"/>
  <c r="BD94" i="4"/>
  <c r="BE94" i="4"/>
  <c r="BF94" i="4"/>
  <c r="BG94" i="4"/>
  <c r="BH94" i="4"/>
  <c r="BJ94" i="4"/>
  <c r="B95" i="4"/>
  <c r="C95" i="4"/>
  <c r="D95" i="4"/>
  <c r="E95" i="4"/>
  <c r="F95" i="4"/>
  <c r="G95" i="4"/>
  <c r="H95" i="4"/>
  <c r="I95" i="4"/>
  <c r="J95" i="4"/>
  <c r="K95" i="4"/>
  <c r="N95" i="4"/>
  <c r="O95" i="4"/>
  <c r="P95" i="4"/>
  <c r="Q95" i="4"/>
  <c r="R95" i="4"/>
  <c r="S95" i="4"/>
  <c r="T95" i="4"/>
  <c r="V95" i="4"/>
  <c r="W95" i="4"/>
  <c r="X95" i="4"/>
  <c r="Y95" i="4"/>
  <c r="Z95" i="4"/>
  <c r="AA95" i="4"/>
  <c r="AB95" i="4"/>
  <c r="AD95" i="4"/>
  <c r="AE95" i="4"/>
  <c r="AF95" i="4"/>
  <c r="AG95" i="4"/>
  <c r="AH95" i="4"/>
  <c r="AI95" i="4"/>
  <c r="AJ95" i="4"/>
  <c r="AK95" i="4"/>
  <c r="AL95" i="4"/>
  <c r="AM95" i="4"/>
  <c r="AN95" i="4"/>
  <c r="AO95" i="4"/>
  <c r="AP95" i="4"/>
  <c r="AQ95" i="4"/>
  <c r="AR95" i="4"/>
  <c r="AS95" i="4"/>
  <c r="AT95" i="4"/>
  <c r="AV95" i="4"/>
  <c r="AW95" i="4"/>
  <c r="AX95" i="4"/>
  <c r="AY95" i="4"/>
  <c r="BB95" i="4"/>
  <c r="BC95" i="4"/>
  <c r="BD95" i="4"/>
  <c r="BE95" i="4"/>
  <c r="BF95" i="4"/>
  <c r="BG95" i="4"/>
  <c r="BH95" i="4"/>
  <c r="BJ95" i="4"/>
  <c r="B96" i="4"/>
  <c r="C96" i="4"/>
  <c r="D96" i="4"/>
  <c r="E96" i="4"/>
  <c r="F96" i="4"/>
  <c r="G96" i="4"/>
  <c r="H96" i="4"/>
  <c r="I96" i="4"/>
  <c r="J96" i="4"/>
  <c r="K96" i="4"/>
  <c r="N96" i="4"/>
  <c r="O96" i="4"/>
  <c r="P96" i="4"/>
  <c r="Q96" i="4"/>
  <c r="R96" i="4"/>
  <c r="S96" i="4"/>
  <c r="T96" i="4"/>
  <c r="V96" i="4"/>
  <c r="W96" i="4"/>
  <c r="X96" i="4"/>
  <c r="Y96" i="4"/>
  <c r="Z96" i="4"/>
  <c r="AA96" i="4"/>
  <c r="AB96" i="4"/>
  <c r="AD96" i="4"/>
  <c r="AE96" i="4"/>
  <c r="AF96" i="4"/>
  <c r="AG96" i="4"/>
  <c r="AH96" i="4"/>
  <c r="AI96" i="4"/>
  <c r="AJ96" i="4"/>
  <c r="AK96" i="4"/>
  <c r="AL96" i="4"/>
  <c r="AM96" i="4"/>
  <c r="AN96" i="4"/>
  <c r="AO96" i="4"/>
  <c r="AP96" i="4"/>
  <c r="AQ96" i="4"/>
  <c r="AR96" i="4"/>
  <c r="AS96" i="4"/>
  <c r="AT96" i="4"/>
  <c r="AV96" i="4"/>
  <c r="AW96" i="4"/>
  <c r="AX96" i="4"/>
  <c r="AY96" i="4"/>
  <c r="BB96" i="4"/>
  <c r="BC96" i="4"/>
  <c r="BD96" i="4"/>
  <c r="BE96" i="4"/>
  <c r="BF96" i="4"/>
  <c r="BG96" i="4"/>
  <c r="BH96" i="4"/>
  <c r="BJ96" i="4"/>
  <c r="B97" i="4"/>
  <c r="C97" i="4"/>
  <c r="D97" i="4"/>
  <c r="E97" i="4"/>
  <c r="F97" i="4"/>
  <c r="G97" i="4"/>
  <c r="H97" i="4"/>
  <c r="I97" i="4"/>
  <c r="J97" i="4"/>
  <c r="K97" i="4"/>
  <c r="N97" i="4"/>
  <c r="O97" i="4"/>
  <c r="P97" i="4"/>
  <c r="Q97" i="4"/>
  <c r="R97" i="4"/>
  <c r="S97" i="4"/>
  <c r="T97" i="4"/>
  <c r="V97" i="4"/>
  <c r="W97" i="4"/>
  <c r="X97" i="4"/>
  <c r="Y97" i="4"/>
  <c r="Z97" i="4"/>
  <c r="AA97" i="4"/>
  <c r="AB97" i="4"/>
  <c r="AD97" i="4"/>
  <c r="AE97" i="4"/>
  <c r="AF97" i="4"/>
  <c r="AG97" i="4"/>
  <c r="AH97" i="4"/>
  <c r="AI97" i="4"/>
  <c r="AJ97" i="4"/>
  <c r="AK97" i="4"/>
  <c r="AL97" i="4"/>
  <c r="AM97" i="4"/>
  <c r="AN97" i="4"/>
  <c r="AO97" i="4"/>
  <c r="AP97" i="4"/>
  <c r="AQ97" i="4"/>
  <c r="AR97" i="4"/>
  <c r="AS97" i="4"/>
  <c r="AT97" i="4"/>
  <c r="AV97" i="4"/>
  <c r="AW97" i="4"/>
  <c r="AX97" i="4"/>
  <c r="AY97" i="4"/>
  <c r="BB97" i="4"/>
  <c r="BC97" i="4"/>
  <c r="BD97" i="4"/>
  <c r="BE97" i="4"/>
  <c r="BF97" i="4"/>
  <c r="BG97" i="4"/>
  <c r="BH97" i="4"/>
  <c r="BJ97" i="4"/>
  <c r="B99" i="4"/>
  <c r="C99" i="4"/>
  <c r="D99" i="4"/>
  <c r="E99" i="4"/>
  <c r="F99" i="4"/>
  <c r="G99" i="4"/>
  <c r="H99" i="4"/>
  <c r="I99" i="4"/>
  <c r="J99" i="4"/>
  <c r="K99" i="4"/>
  <c r="N99" i="4"/>
  <c r="O99" i="4"/>
  <c r="P99" i="4"/>
  <c r="Q99" i="4"/>
  <c r="R99" i="4"/>
  <c r="S99" i="4"/>
  <c r="T99" i="4"/>
  <c r="V99" i="4"/>
  <c r="W99" i="4"/>
  <c r="X99" i="4"/>
  <c r="Y99" i="4"/>
  <c r="Z99" i="4"/>
  <c r="AA99" i="4"/>
  <c r="AB99" i="4"/>
  <c r="AD99" i="4"/>
  <c r="AE99" i="4"/>
  <c r="AF99" i="4"/>
  <c r="AG99" i="4"/>
  <c r="AH99" i="4"/>
  <c r="AI99" i="4"/>
  <c r="AJ99" i="4"/>
  <c r="AK99" i="4"/>
  <c r="AL99" i="4"/>
  <c r="AM99" i="4"/>
  <c r="AN99" i="4"/>
  <c r="AO99" i="4"/>
  <c r="AP99" i="4"/>
  <c r="AQ99" i="4"/>
  <c r="AR99" i="4"/>
  <c r="AS99" i="4"/>
  <c r="AT99" i="4"/>
  <c r="AV99" i="4"/>
  <c r="AW99" i="4"/>
  <c r="AX99" i="4"/>
  <c r="AY99" i="4"/>
  <c r="BB99" i="4"/>
  <c r="BC99" i="4"/>
  <c r="BD99" i="4"/>
  <c r="BE99" i="4"/>
  <c r="BF99" i="4"/>
  <c r="BG99" i="4"/>
  <c r="BH99" i="4"/>
  <c r="BJ99" i="4"/>
  <c r="B100" i="4"/>
  <c r="C100" i="4"/>
  <c r="D100" i="4"/>
  <c r="E100" i="4"/>
  <c r="F100" i="4"/>
  <c r="G100" i="4"/>
  <c r="H100" i="4"/>
  <c r="I100" i="4"/>
  <c r="J100" i="4"/>
  <c r="K100" i="4"/>
  <c r="N100" i="4"/>
  <c r="O100" i="4"/>
  <c r="P100" i="4"/>
  <c r="Q100" i="4"/>
  <c r="R100" i="4"/>
  <c r="S100" i="4"/>
  <c r="T100" i="4"/>
  <c r="V100" i="4"/>
  <c r="W100" i="4"/>
  <c r="X100" i="4"/>
  <c r="Y100" i="4"/>
  <c r="Z100" i="4"/>
  <c r="AA100" i="4"/>
  <c r="AB100" i="4"/>
  <c r="AD100" i="4"/>
  <c r="AE100" i="4"/>
  <c r="AF100" i="4"/>
  <c r="AG100" i="4"/>
  <c r="AH100" i="4"/>
  <c r="AI100" i="4"/>
  <c r="AJ100" i="4"/>
  <c r="AK100" i="4"/>
  <c r="AL100" i="4"/>
  <c r="AM100" i="4"/>
  <c r="AN100" i="4"/>
  <c r="AO100" i="4"/>
  <c r="AP100" i="4"/>
  <c r="AQ100" i="4"/>
  <c r="AR100" i="4"/>
  <c r="AS100" i="4"/>
  <c r="AT100" i="4"/>
  <c r="AV100" i="4"/>
  <c r="AW100" i="4"/>
  <c r="AX100" i="4"/>
  <c r="AY100" i="4"/>
  <c r="BB100" i="4"/>
  <c r="BC100" i="4"/>
  <c r="BD100" i="4"/>
  <c r="BE100" i="4"/>
  <c r="BF100" i="4"/>
  <c r="BG100" i="4"/>
  <c r="BH100" i="4"/>
  <c r="BJ100" i="4"/>
  <c r="B101" i="4"/>
  <c r="C101" i="4"/>
  <c r="D101" i="4"/>
  <c r="E101" i="4"/>
  <c r="F101" i="4"/>
  <c r="G101" i="4"/>
  <c r="H101" i="4"/>
  <c r="I101" i="4"/>
  <c r="J101" i="4"/>
  <c r="K101" i="4"/>
  <c r="N101" i="4"/>
  <c r="O101" i="4"/>
  <c r="P101" i="4"/>
  <c r="Q101" i="4"/>
  <c r="R101" i="4"/>
  <c r="S101" i="4"/>
  <c r="T101" i="4"/>
  <c r="V101" i="4"/>
  <c r="W101" i="4"/>
  <c r="X101" i="4"/>
  <c r="Y101" i="4"/>
  <c r="Z101" i="4"/>
  <c r="AA101" i="4"/>
  <c r="AB101" i="4"/>
  <c r="AD101" i="4"/>
  <c r="AE101" i="4"/>
  <c r="AF101" i="4"/>
  <c r="AG101" i="4"/>
  <c r="AH101" i="4"/>
  <c r="AI101" i="4"/>
  <c r="AJ101" i="4"/>
  <c r="AK101" i="4"/>
  <c r="AL101" i="4"/>
  <c r="AM101" i="4"/>
  <c r="AN101" i="4"/>
  <c r="AO101" i="4"/>
  <c r="AP101" i="4"/>
  <c r="AQ101" i="4"/>
  <c r="AR101" i="4"/>
  <c r="AS101" i="4"/>
  <c r="AT101" i="4"/>
  <c r="AV101" i="4"/>
  <c r="AW101" i="4"/>
  <c r="AX101" i="4"/>
  <c r="AY101" i="4"/>
  <c r="BB101" i="4"/>
  <c r="BC101" i="4"/>
  <c r="BD101" i="4"/>
  <c r="BE101" i="4"/>
  <c r="BF101" i="4"/>
  <c r="BG101" i="4"/>
  <c r="BH101" i="4"/>
  <c r="BJ101" i="4"/>
  <c r="B102" i="4"/>
  <c r="C102" i="4"/>
  <c r="D102" i="4"/>
  <c r="E102" i="4"/>
  <c r="F102" i="4"/>
  <c r="G102" i="4"/>
  <c r="H102" i="4"/>
  <c r="I102" i="4"/>
  <c r="J102" i="4"/>
  <c r="K102" i="4"/>
  <c r="N102" i="4"/>
  <c r="O102" i="4"/>
  <c r="P102" i="4"/>
  <c r="Q102" i="4"/>
  <c r="R102" i="4"/>
  <c r="S102" i="4"/>
  <c r="T102" i="4"/>
  <c r="V102" i="4"/>
  <c r="W102" i="4"/>
  <c r="X102" i="4"/>
  <c r="Y102" i="4"/>
  <c r="Z102" i="4"/>
  <c r="AA102" i="4"/>
  <c r="AB102" i="4"/>
  <c r="AD102" i="4"/>
  <c r="AE102" i="4"/>
  <c r="AF102" i="4"/>
  <c r="AG102" i="4"/>
  <c r="AH102" i="4"/>
  <c r="AI102" i="4"/>
  <c r="AJ102" i="4"/>
  <c r="AK102" i="4"/>
  <c r="AL102" i="4"/>
  <c r="AM102" i="4"/>
  <c r="AN102" i="4"/>
  <c r="AO102" i="4"/>
  <c r="AP102" i="4"/>
  <c r="AQ102" i="4"/>
  <c r="AR102" i="4"/>
  <c r="AS102" i="4"/>
  <c r="AT102" i="4"/>
  <c r="AV102" i="4"/>
  <c r="AW102" i="4"/>
  <c r="AX102" i="4"/>
  <c r="AY102" i="4"/>
  <c r="BB102" i="4"/>
  <c r="BC102" i="4"/>
  <c r="BD102" i="4"/>
  <c r="BE102" i="4"/>
  <c r="BF102" i="4"/>
  <c r="BG102" i="4"/>
  <c r="BH102" i="4"/>
  <c r="BJ102" i="4"/>
  <c r="B103" i="4"/>
  <c r="C103" i="4"/>
  <c r="D103" i="4"/>
  <c r="E103" i="4"/>
  <c r="F103" i="4"/>
  <c r="G103" i="4"/>
  <c r="H103" i="4"/>
  <c r="I103" i="4"/>
  <c r="J103" i="4"/>
  <c r="K103" i="4"/>
  <c r="N103" i="4"/>
  <c r="O103" i="4"/>
  <c r="P103" i="4"/>
  <c r="Q103" i="4"/>
  <c r="R103" i="4"/>
  <c r="S103" i="4"/>
  <c r="T103" i="4"/>
  <c r="V103" i="4"/>
  <c r="W103" i="4"/>
  <c r="X103" i="4"/>
  <c r="Y103" i="4"/>
  <c r="Z103" i="4"/>
  <c r="AA103" i="4"/>
  <c r="AB103" i="4"/>
  <c r="AD103" i="4"/>
  <c r="AE103" i="4"/>
  <c r="AF103" i="4"/>
  <c r="AG103" i="4"/>
  <c r="AH103" i="4"/>
  <c r="AI103" i="4"/>
  <c r="AJ103" i="4"/>
  <c r="AK103" i="4"/>
  <c r="AL103" i="4"/>
  <c r="AM103" i="4"/>
  <c r="AN103" i="4"/>
  <c r="AO103" i="4"/>
  <c r="AP103" i="4"/>
  <c r="AQ103" i="4"/>
  <c r="AR103" i="4"/>
  <c r="AS103" i="4"/>
  <c r="AT103" i="4"/>
  <c r="AV103" i="4"/>
  <c r="AW103" i="4"/>
  <c r="AX103" i="4"/>
  <c r="AY103" i="4"/>
  <c r="BB103" i="4"/>
  <c r="BC103" i="4"/>
  <c r="BD103" i="4"/>
  <c r="BE103" i="4"/>
  <c r="BF103" i="4"/>
  <c r="BG103" i="4"/>
  <c r="BH103" i="4"/>
  <c r="BJ103" i="4"/>
  <c r="B104" i="4"/>
  <c r="C104" i="4"/>
  <c r="D104" i="4"/>
  <c r="E104" i="4"/>
  <c r="F104" i="4"/>
  <c r="G104" i="4"/>
  <c r="H104" i="4"/>
  <c r="I104" i="4"/>
  <c r="J104" i="4"/>
  <c r="K104" i="4"/>
  <c r="N104" i="4"/>
  <c r="O104" i="4"/>
  <c r="P104" i="4"/>
  <c r="Q104" i="4"/>
  <c r="R104" i="4"/>
  <c r="S104" i="4"/>
  <c r="T104" i="4"/>
  <c r="V104" i="4"/>
  <c r="W104" i="4"/>
  <c r="X104" i="4"/>
  <c r="Y104" i="4"/>
  <c r="Z104" i="4"/>
  <c r="AA104" i="4"/>
  <c r="AB104" i="4"/>
  <c r="AD104" i="4"/>
  <c r="AE104" i="4"/>
  <c r="AF104" i="4"/>
  <c r="AG104" i="4"/>
  <c r="AH104" i="4"/>
  <c r="AI104" i="4"/>
  <c r="AJ104" i="4"/>
  <c r="AK104" i="4"/>
  <c r="AL104" i="4"/>
  <c r="AM104" i="4"/>
  <c r="AN104" i="4"/>
  <c r="AO104" i="4"/>
  <c r="AP104" i="4"/>
  <c r="AQ104" i="4"/>
  <c r="AR104" i="4"/>
  <c r="AS104" i="4"/>
  <c r="AT104" i="4"/>
  <c r="AV104" i="4"/>
  <c r="AW104" i="4"/>
  <c r="AX104" i="4"/>
  <c r="AY104" i="4"/>
  <c r="BB104" i="4"/>
  <c r="BC104" i="4"/>
  <c r="BD104" i="4"/>
  <c r="BE104" i="4"/>
  <c r="BF104" i="4"/>
  <c r="BG104" i="4"/>
  <c r="BH104" i="4"/>
  <c r="BJ104" i="4"/>
  <c r="B105" i="4"/>
  <c r="C105" i="4"/>
  <c r="D105" i="4"/>
  <c r="E105" i="4"/>
  <c r="F105" i="4"/>
  <c r="G105" i="4"/>
  <c r="H105" i="4"/>
  <c r="I105" i="4"/>
  <c r="J105" i="4"/>
  <c r="K105" i="4"/>
  <c r="N105" i="4"/>
  <c r="O105" i="4"/>
  <c r="P105" i="4"/>
  <c r="Q105" i="4"/>
  <c r="R105" i="4"/>
  <c r="S105" i="4"/>
  <c r="T105" i="4"/>
  <c r="V105" i="4"/>
  <c r="W105" i="4"/>
  <c r="X105" i="4"/>
  <c r="Y105" i="4"/>
  <c r="Z105" i="4"/>
  <c r="AA105" i="4"/>
  <c r="AB105" i="4"/>
  <c r="AD105" i="4"/>
  <c r="AE105" i="4"/>
  <c r="AF105" i="4"/>
  <c r="AG105" i="4"/>
  <c r="AH105" i="4"/>
  <c r="AI105" i="4"/>
  <c r="AJ105" i="4"/>
  <c r="AK105" i="4"/>
  <c r="AL105" i="4"/>
  <c r="AM105" i="4"/>
  <c r="AN105" i="4"/>
  <c r="AO105" i="4"/>
  <c r="AP105" i="4"/>
  <c r="AQ105" i="4"/>
  <c r="AR105" i="4"/>
  <c r="AS105" i="4"/>
  <c r="AT105" i="4"/>
  <c r="AV105" i="4"/>
  <c r="AW105" i="4"/>
  <c r="AX105" i="4"/>
  <c r="AY105" i="4"/>
  <c r="BB105" i="4"/>
  <c r="BC105" i="4"/>
  <c r="BD105" i="4"/>
  <c r="BE105" i="4"/>
  <c r="BF105" i="4"/>
  <c r="BG105" i="4"/>
  <c r="BH105" i="4"/>
  <c r="BJ105" i="4"/>
  <c r="B106" i="4"/>
  <c r="C106" i="4"/>
  <c r="D106" i="4"/>
  <c r="E106" i="4"/>
  <c r="F106" i="4"/>
  <c r="G106" i="4"/>
  <c r="H106" i="4"/>
  <c r="I106" i="4"/>
  <c r="J106" i="4"/>
  <c r="K106" i="4"/>
  <c r="N106" i="4"/>
  <c r="O106" i="4"/>
  <c r="P106" i="4"/>
  <c r="Q106" i="4"/>
  <c r="R106" i="4"/>
  <c r="S106" i="4"/>
  <c r="T106" i="4"/>
  <c r="V106" i="4"/>
  <c r="W106" i="4"/>
  <c r="X106" i="4"/>
  <c r="Y106" i="4"/>
  <c r="Z106" i="4"/>
  <c r="AA106" i="4"/>
  <c r="AB106" i="4"/>
  <c r="AD106" i="4"/>
  <c r="AE106" i="4"/>
  <c r="AF106" i="4"/>
  <c r="AG106" i="4"/>
  <c r="AH106" i="4"/>
  <c r="AI106" i="4"/>
  <c r="AJ106" i="4"/>
  <c r="AK106" i="4"/>
  <c r="AL106" i="4"/>
  <c r="AM106" i="4"/>
  <c r="AN106" i="4"/>
  <c r="AO106" i="4"/>
  <c r="AP106" i="4"/>
  <c r="AQ106" i="4"/>
  <c r="AR106" i="4"/>
  <c r="AS106" i="4"/>
  <c r="AT106" i="4"/>
  <c r="AV106" i="4"/>
  <c r="AW106" i="4"/>
  <c r="AX106" i="4"/>
  <c r="AY106" i="4"/>
  <c r="BB106" i="4"/>
  <c r="BC106" i="4"/>
  <c r="BD106" i="4"/>
  <c r="BE106" i="4"/>
  <c r="BF106" i="4"/>
  <c r="BG106" i="4"/>
  <c r="BH106" i="4"/>
  <c r="BJ106" i="4"/>
  <c r="B107" i="4"/>
  <c r="C107" i="4"/>
  <c r="D107" i="4"/>
  <c r="E107" i="4"/>
  <c r="F107" i="4"/>
  <c r="G107" i="4"/>
  <c r="H107" i="4"/>
  <c r="I107" i="4"/>
  <c r="J107" i="4"/>
  <c r="K107" i="4"/>
  <c r="N107" i="4"/>
  <c r="O107" i="4"/>
  <c r="P107" i="4"/>
  <c r="Q107" i="4"/>
  <c r="R107" i="4"/>
  <c r="S107" i="4"/>
  <c r="T107" i="4"/>
  <c r="V107" i="4"/>
  <c r="W107" i="4"/>
  <c r="X107" i="4"/>
  <c r="Y107" i="4"/>
  <c r="Z107" i="4"/>
  <c r="AA107" i="4"/>
  <c r="AB107" i="4"/>
  <c r="AD107" i="4"/>
  <c r="AE107" i="4"/>
  <c r="AF107" i="4"/>
  <c r="AG107" i="4"/>
  <c r="AH107" i="4"/>
  <c r="AI107" i="4"/>
  <c r="AJ107" i="4"/>
  <c r="AK107" i="4"/>
  <c r="AL107" i="4"/>
  <c r="AM107" i="4"/>
  <c r="AN107" i="4"/>
  <c r="AO107" i="4"/>
  <c r="AP107" i="4"/>
  <c r="AQ107" i="4"/>
  <c r="AR107" i="4"/>
  <c r="AS107" i="4"/>
  <c r="AT107" i="4"/>
  <c r="AV107" i="4"/>
  <c r="AW107" i="4"/>
  <c r="AX107" i="4"/>
  <c r="AY107" i="4"/>
  <c r="BB107" i="4"/>
  <c r="BC107" i="4"/>
  <c r="BD107" i="4"/>
  <c r="BE107" i="4"/>
  <c r="BF107" i="4"/>
  <c r="BG107" i="4"/>
  <c r="BH107" i="4"/>
  <c r="BJ107" i="4"/>
  <c r="B108" i="4"/>
  <c r="C108" i="4"/>
  <c r="D108" i="4"/>
  <c r="E108" i="4"/>
  <c r="F108" i="4"/>
  <c r="G108" i="4"/>
  <c r="H108" i="4"/>
  <c r="I108" i="4"/>
  <c r="J108" i="4"/>
  <c r="K108" i="4"/>
  <c r="N108" i="4"/>
  <c r="O108" i="4"/>
  <c r="P108" i="4"/>
  <c r="Q108" i="4"/>
  <c r="R108" i="4"/>
  <c r="S108" i="4"/>
  <c r="T108" i="4"/>
  <c r="V108" i="4"/>
  <c r="W108" i="4"/>
  <c r="X108" i="4"/>
  <c r="Y108" i="4"/>
  <c r="Z108" i="4"/>
  <c r="AA108" i="4"/>
  <c r="AB108" i="4"/>
  <c r="AD108" i="4"/>
  <c r="AE108" i="4"/>
  <c r="AF108" i="4"/>
  <c r="AG108" i="4"/>
  <c r="AH108" i="4"/>
  <c r="AI108" i="4"/>
  <c r="AJ108" i="4"/>
  <c r="AK108" i="4"/>
  <c r="AL108" i="4"/>
  <c r="AM108" i="4"/>
  <c r="AN108" i="4"/>
  <c r="AO108" i="4"/>
  <c r="AP108" i="4"/>
  <c r="AQ108" i="4"/>
  <c r="AR108" i="4"/>
  <c r="AS108" i="4"/>
  <c r="AT108" i="4"/>
  <c r="AV108" i="4"/>
  <c r="AW108" i="4"/>
  <c r="AX108" i="4"/>
  <c r="AY108" i="4"/>
  <c r="BB108" i="4"/>
  <c r="BC108" i="4"/>
  <c r="BD108" i="4"/>
  <c r="BE108" i="4"/>
  <c r="BF108" i="4"/>
  <c r="BG108" i="4"/>
  <c r="BH108" i="4"/>
  <c r="BJ108" i="4"/>
  <c r="B109" i="4"/>
  <c r="C109" i="4"/>
  <c r="D109" i="4"/>
  <c r="E109" i="4"/>
  <c r="F109" i="4"/>
  <c r="G109" i="4"/>
  <c r="H109" i="4"/>
  <c r="I109" i="4"/>
  <c r="J109" i="4"/>
  <c r="K109" i="4"/>
  <c r="N109" i="4"/>
  <c r="O109" i="4"/>
  <c r="P109" i="4"/>
  <c r="Q109" i="4"/>
  <c r="R109" i="4"/>
  <c r="S109" i="4"/>
  <c r="T109" i="4"/>
  <c r="V109" i="4"/>
  <c r="W109" i="4"/>
  <c r="X109" i="4"/>
  <c r="Y109" i="4"/>
  <c r="Z109" i="4"/>
  <c r="AA109" i="4"/>
  <c r="AB109" i="4"/>
  <c r="AD109" i="4"/>
  <c r="AE109" i="4"/>
  <c r="AF109" i="4"/>
  <c r="AG109" i="4"/>
  <c r="AH109" i="4"/>
  <c r="AI109" i="4"/>
  <c r="AJ109" i="4"/>
  <c r="AK109" i="4"/>
  <c r="AL109" i="4"/>
  <c r="AM109" i="4"/>
  <c r="AN109" i="4"/>
  <c r="AO109" i="4"/>
  <c r="AP109" i="4"/>
  <c r="AQ109" i="4"/>
  <c r="AR109" i="4"/>
  <c r="AS109" i="4"/>
  <c r="AT109" i="4"/>
  <c r="AV109" i="4"/>
  <c r="AW109" i="4"/>
  <c r="AX109" i="4"/>
  <c r="AY109" i="4"/>
  <c r="BB109" i="4"/>
  <c r="BC109" i="4"/>
  <c r="BD109" i="4"/>
  <c r="BE109" i="4"/>
  <c r="BF109" i="4"/>
  <c r="BG109" i="4"/>
  <c r="BH109" i="4"/>
  <c r="BJ109" i="4"/>
  <c r="B110" i="4"/>
  <c r="C110" i="4"/>
  <c r="D110" i="4"/>
  <c r="E110" i="4"/>
  <c r="F110" i="4"/>
  <c r="G110" i="4"/>
  <c r="H110" i="4"/>
  <c r="I110" i="4"/>
  <c r="J110" i="4"/>
  <c r="K110" i="4"/>
  <c r="N110" i="4"/>
  <c r="O110" i="4"/>
  <c r="P110" i="4"/>
  <c r="Q110" i="4"/>
  <c r="R110" i="4"/>
  <c r="S110" i="4"/>
  <c r="T110" i="4"/>
  <c r="V110" i="4"/>
  <c r="W110" i="4"/>
  <c r="X110" i="4"/>
  <c r="Y110" i="4"/>
  <c r="Z110" i="4"/>
  <c r="AA110" i="4"/>
  <c r="AB110" i="4"/>
  <c r="AD110" i="4"/>
  <c r="AE110" i="4"/>
  <c r="AF110" i="4"/>
  <c r="AG110" i="4"/>
  <c r="AH110" i="4"/>
  <c r="AI110" i="4"/>
  <c r="AJ110" i="4"/>
  <c r="AK110" i="4"/>
  <c r="AL110" i="4"/>
  <c r="AM110" i="4"/>
  <c r="AN110" i="4"/>
  <c r="AO110" i="4"/>
  <c r="AP110" i="4"/>
  <c r="AQ110" i="4"/>
  <c r="AR110" i="4"/>
  <c r="AS110" i="4"/>
  <c r="AT110" i="4"/>
  <c r="AV110" i="4"/>
  <c r="AW110" i="4"/>
  <c r="AX110" i="4"/>
  <c r="AY110" i="4"/>
  <c r="BB110" i="4"/>
  <c r="BC110" i="4"/>
  <c r="BD110" i="4"/>
  <c r="BE110" i="4"/>
  <c r="BF110" i="4"/>
  <c r="BG110" i="4"/>
  <c r="BH110" i="4"/>
  <c r="BJ110" i="4"/>
  <c r="B112" i="4"/>
  <c r="C112" i="4"/>
  <c r="D112" i="4"/>
  <c r="E112" i="4"/>
  <c r="F112" i="4"/>
  <c r="G112" i="4"/>
  <c r="H112" i="4"/>
  <c r="I112" i="4"/>
  <c r="J112" i="4"/>
  <c r="K112" i="4"/>
  <c r="N112" i="4"/>
  <c r="O112" i="4"/>
  <c r="P112" i="4"/>
  <c r="Q112" i="4"/>
  <c r="R112" i="4"/>
  <c r="S112" i="4"/>
  <c r="T112" i="4"/>
  <c r="V112" i="4"/>
  <c r="W112" i="4"/>
  <c r="X112" i="4"/>
  <c r="Y112" i="4"/>
  <c r="Z112" i="4"/>
  <c r="AA112" i="4"/>
  <c r="AB112" i="4"/>
  <c r="AD112" i="4"/>
  <c r="AE112" i="4"/>
  <c r="AF112" i="4"/>
  <c r="AG112" i="4"/>
  <c r="AH112" i="4"/>
  <c r="AI112" i="4"/>
  <c r="AJ112" i="4"/>
  <c r="AK112" i="4"/>
  <c r="AL112" i="4"/>
  <c r="AM112" i="4"/>
  <c r="AN112" i="4"/>
  <c r="AO112" i="4"/>
  <c r="AP112" i="4"/>
  <c r="AQ112" i="4"/>
  <c r="AR112" i="4"/>
  <c r="AS112" i="4"/>
  <c r="AT112" i="4"/>
  <c r="AV112" i="4"/>
  <c r="AW112" i="4"/>
  <c r="AX112" i="4"/>
  <c r="AY112" i="4"/>
  <c r="BB112" i="4"/>
  <c r="BC112" i="4"/>
  <c r="BD112" i="4"/>
  <c r="BE112" i="4"/>
  <c r="BF112" i="4"/>
  <c r="BG112" i="4"/>
  <c r="BH112" i="4"/>
  <c r="BJ112" i="4"/>
  <c r="B113" i="4"/>
  <c r="C113" i="4"/>
  <c r="D113" i="4"/>
  <c r="E113" i="4"/>
  <c r="F113" i="4"/>
  <c r="G113" i="4"/>
  <c r="H113" i="4"/>
  <c r="I113" i="4"/>
  <c r="J113" i="4"/>
  <c r="K113" i="4"/>
  <c r="N113" i="4"/>
  <c r="O113" i="4"/>
  <c r="P113" i="4"/>
  <c r="Q113" i="4"/>
  <c r="R113" i="4"/>
  <c r="S113" i="4"/>
  <c r="T113" i="4"/>
  <c r="V113" i="4"/>
  <c r="W113" i="4"/>
  <c r="X113" i="4"/>
  <c r="Y113" i="4"/>
  <c r="Z113" i="4"/>
  <c r="AA113" i="4"/>
  <c r="AB113" i="4"/>
  <c r="AD113" i="4"/>
  <c r="AE113" i="4"/>
  <c r="AF113" i="4"/>
  <c r="AG113" i="4"/>
  <c r="AH113" i="4"/>
  <c r="AI113" i="4"/>
  <c r="AJ113" i="4"/>
  <c r="AK113" i="4"/>
  <c r="AL113" i="4"/>
  <c r="AM113" i="4"/>
  <c r="AN113" i="4"/>
  <c r="AO113" i="4"/>
  <c r="AP113" i="4"/>
  <c r="AQ113" i="4"/>
  <c r="AR113" i="4"/>
  <c r="AS113" i="4"/>
  <c r="AT113" i="4"/>
  <c r="AV113" i="4"/>
  <c r="AW113" i="4"/>
  <c r="AX113" i="4"/>
  <c r="AY113" i="4"/>
  <c r="BB113" i="4"/>
  <c r="BC113" i="4"/>
  <c r="BD113" i="4"/>
  <c r="BE113" i="4"/>
  <c r="BF113" i="4"/>
  <c r="BG113" i="4"/>
  <c r="BH113" i="4"/>
  <c r="BJ113" i="4"/>
  <c r="B114" i="4"/>
  <c r="C114" i="4"/>
  <c r="D114" i="4"/>
  <c r="E114" i="4"/>
  <c r="F114" i="4"/>
  <c r="G114" i="4"/>
  <c r="H114" i="4"/>
  <c r="I114" i="4"/>
  <c r="J114" i="4"/>
  <c r="K114" i="4"/>
  <c r="N114" i="4"/>
  <c r="O114" i="4"/>
  <c r="P114" i="4"/>
  <c r="Q114" i="4"/>
  <c r="R114" i="4"/>
  <c r="S114" i="4"/>
  <c r="T114" i="4"/>
  <c r="V114" i="4"/>
  <c r="W114" i="4"/>
  <c r="X114" i="4"/>
  <c r="Y114" i="4"/>
  <c r="Z114" i="4"/>
  <c r="AA114" i="4"/>
  <c r="AB114" i="4"/>
  <c r="AD114" i="4"/>
  <c r="AE114" i="4"/>
  <c r="AF114" i="4"/>
  <c r="AG114" i="4"/>
  <c r="AH114" i="4"/>
  <c r="AI114" i="4"/>
  <c r="AJ114" i="4"/>
  <c r="AK114" i="4"/>
  <c r="AL114" i="4"/>
  <c r="AM114" i="4"/>
  <c r="AN114" i="4"/>
  <c r="AO114" i="4"/>
  <c r="AP114" i="4"/>
  <c r="AQ114" i="4"/>
  <c r="AR114" i="4"/>
  <c r="AS114" i="4"/>
  <c r="AT114" i="4"/>
  <c r="AV114" i="4"/>
  <c r="AW114" i="4"/>
  <c r="AX114" i="4"/>
  <c r="AY114" i="4"/>
  <c r="BB114" i="4"/>
  <c r="BC114" i="4"/>
  <c r="BD114" i="4"/>
  <c r="BE114" i="4"/>
  <c r="BF114" i="4"/>
  <c r="BG114" i="4"/>
  <c r="BH114" i="4"/>
  <c r="BJ114" i="4"/>
  <c r="BL114" i="4"/>
  <c r="B115" i="4"/>
  <c r="C115" i="4"/>
  <c r="D115" i="4"/>
  <c r="E115" i="4"/>
  <c r="F115" i="4"/>
  <c r="G115" i="4"/>
  <c r="H115" i="4"/>
  <c r="I115" i="4"/>
  <c r="J115" i="4"/>
  <c r="K115" i="4"/>
  <c r="N115" i="4"/>
  <c r="O115" i="4"/>
  <c r="P115" i="4"/>
  <c r="Q115" i="4"/>
  <c r="R115" i="4"/>
  <c r="S115" i="4"/>
  <c r="T115" i="4"/>
  <c r="V115" i="4"/>
  <c r="W115" i="4"/>
  <c r="X115" i="4"/>
  <c r="Y115" i="4"/>
  <c r="Z115" i="4"/>
  <c r="AA115" i="4"/>
  <c r="AB115" i="4"/>
  <c r="AD115" i="4"/>
  <c r="AE115" i="4"/>
  <c r="AF115" i="4"/>
  <c r="AG115" i="4"/>
  <c r="AH115" i="4"/>
  <c r="AI115" i="4"/>
  <c r="AJ115" i="4"/>
  <c r="AK115" i="4"/>
  <c r="AL115" i="4"/>
  <c r="AM115" i="4"/>
  <c r="AN115" i="4"/>
  <c r="AO115" i="4"/>
  <c r="AP115" i="4"/>
  <c r="AQ115" i="4"/>
  <c r="AR115" i="4"/>
  <c r="AS115" i="4"/>
  <c r="AT115" i="4"/>
  <c r="AV115" i="4"/>
  <c r="AW115" i="4"/>
  <c r="AX115" i="4"/>
  <c r="AY115" i="4"/>
  <c r="BB115" i="4"/>
  <c r="BC115" i="4"/>
  <c r="BD115" i="4"/>
  <c r="BE115" i="4"/>
  <c r="BF115" i="4"/>
  <c r="BG115" i="4"/>
  <c r="BH115" i="4"/>
  <c r="BJ115" i="4"/>
  <c r="B116" i="4"/>
  <c r="C116" i="4"/>
  <c r="D116" i="4"/>
  <c r="E116" i="4"/>
  <c r="F116" i="4"/>
  <c r="G116" i="4"/>
  <c r="H116" i="4"/>
  <c r="I116" i="4"/>
  <c r="J116" i="4"/>
  <c r="K116" i="4"/>
  <c r="N116" i="4"/>
  <c r="O116" i="4"/>
  <c r="P116" i="4"/>
  <c r="Q116" i="4"/>
  <c r="R116" i="4"/>
  <c r="S116" i="4"/>
  <c r="T116" i="4"/>
  <c r="V116" i="4"/>
  <c r="W116" i="4"/>
  <c r="X116" i="4"/>
  <c r="Y116" i="4"/>
  <c r="Z116" i="4"/>
  <c r="AA116" i="4"/>
  <c r="AB116" i="4"/>
  <c r="AD116" i="4"/>
  <c r="AE116" i="4"/>
  <c r="AF116" i="4"/>
  <c r="AG116" i="4"/>
  <c r="AH116" i="4"/>
  <c r="AI116" i="4"/>
  <c r="AJ116" i="4"/>
  <c r="AK116" i="4"/>
  <c r="AL116" i="4"/>
  <c r="AM116" i="4"/>
  <c r="AN116" i="4"/>
  <c r="AO116" i="4"/>
  <c r="AP116" i="4"/>
  <c r="AQ116" i="4"/>
  <c r="AR116" i="4"/>
  <c r="AS116" i="4"/>
  <c r="AT116" i="4"/>
  <c r="AV116" i="4"/>
  <c r="AW116" i="4"/>
  <c r="AX116" i="4"/>
  <c r="AY116" i="4"/>
  <c r="BB116" i="4"/>
  <c r="BC116" i="4"/>
  <c r="BD116" i="4"/>
  <c r="BE116" i="4"/>
  <c r="BF116" i="4"/>
  <c r="BG116" i="4"/>
  <c r="BH116" i="4"/>
  <c r="BJ116" i="4"/>
  <c r="B117" i="4"/>
  <c r="C117" i="4"/>
  <c r="D117" i="4"/>
  <c r="E117" i="4"/>
  <c r="F117" i="4"/>
  <c r="G117" i="4"/>
  <c r="H117" i="4"/>
  <c r="I117" i="4"/>
  <c r="J117" i="4"/>
  <c r="K117" i="4"/>
  <c r="N117" i="4"/>
  <c r="O117" i="4"/>
  <c r="P117" i="4"/>
  <c r="Q117" i="4"/>
  <c r="R117" i="4"/>
  <c r="S117" i="4"/>
  <c r="T117" i="4"/>
  <c r="V117" i="4"/>
  <c r="W117" i="4"/>
  <c r="X117" i="4"/>
  <c r="Y117" i="4"/>
  <c r="Z117" i="4"/>
  <c r="AA117" i="4"/>
  <c r="AB117" i="4"/>
  <c r="AD117" i="4"/>
  <c r="AE117" i="4"/>
  <c r="AF117" i="4"/>
  <c r="AG117" i="4"/>
  <c r="AH117" i="4"/>
  <c r="AI117" i="4"/>
  <c r="AJ117" i="4"/>
  <c r="AK117" i="4"/>
  <c r="AL117" i="4"/>
  <c r="AM117" i="4"/>
  <c r="AN117" i="4"/>
  <c r="AO117" i="4"/>
  <c r="AP117" i="4"/>
  <c r="AQ117" i="4"/>
  <c r="AR117" i="4"/>
  <c r="AS117" i="4"/>
  <c r="AT117" i="4"/>
  <c r="AV117" i="4"/>
  <c r="AW117" i="4"/>
  <c r="AX117" i="4"/>
  <c r="AY117" i="4"/>
  <c r="BB117" i="4"/>
  <c r="BC117" i="4"/>
  <c r="BD117" i="4"/>
  <c r="BE117" i="4"/>
  <c r="BF117" i="4"/>
  <c r="BG117" i="4"/>
  <c r="BH117" i="4"/>
  <c r="BJ117" i="4"/>
  <c r="B118" i="4"/>
  <c r="C118" i="4"/>
  <c r="D118" i="4"/>
  <c r="E118" i="4"/>
  <c r="F118" i="4"/>
  <c r="G118" i="4"/>
  <c r="H118" i="4"/>
  <c r="I118" i="4"/>
  <c r="J118" i="4"/>
  <c r="K118" i="4"/>
  <c r="N118" i="4"/>
  <c r="O118" i="4"/>
  <c r="P118" i="4"/>
  <c r="Q118" i="4"/>
  <c r="R118" i="4"/>
  <c r="S118" i="4"/>
  <c r="T118" i="4"/>
  <c r="V118" i="4"/>
  <c r="W118" i="4"/>
  <c r="X118" i="4"/>
  <c r="Y118" i="4"/>
  <c r="Z118" i="4"/>
  <c r="AA118" i="4"/>
  <c r="AB118" i="4"/>
  <c r="AD118" i="4"/>
  <c r="AE118" i="4"/>
  <c r="AF118" i="4"/>
  <c r="AG118" i="4"/>
  <c r="AH118" i="4"/>
  <c r="AI118" i="4"/>
  <c r="AJ118" i="4"/>
  <c r="AK118" i="4"/>
  <c r="AL118" i="4"/>
  <c r="AM118" i="4"/>
  <c r="AN118" i="4"/>
  <c r="AO118" i="4"/>
  <c r="AP118" i="4"/>
  <c r="AQ118" i="4"/>
  <c r="AR118" i="4"/>
  <c r="AS118" i="4"/>
  <c r="AT118" i="4"/>
  <c r="AV118" i="4"/>
  <c r="AW118" i="4"/>
  <c r="AX118" i="4"/>
  <c r="AY118" i="4"/>
  <c r="BB118" i="4"/>
  <c r="BC118" i="4"/>
  <c r="BD118" i="4"/>
  <c r="BE118" i="4"/>
  <c r="BF118" i="4"/>
  <c r="BG118" i="4"/>
  <c r="BH118" i="4"/>
  <c r="BJ118" i="4"/>
  <c r="BN118" i="4"/>
  <c r="BO118" i="4"/>
  <c r="BT118" i="4"/>
  <c r="B119" i="4"/>
  <c r="C119" i="4"/>
  <c r="D119" i="4"/>
  <c r="E119" i="4"/>
  <c r="F119" i="4"/>
  <c r="G119" i="4"/>
  <c r="H119" i="4"/>
  <c r="I119" i="4"/>
  <c r="J119" i="4"/>
  <c r="K119" i="4"/>
  <c r="N119" i="4"/>
  <c r="O119" i="4"/>
  <c r="P119" i="4"/>
  <c r="Q119" i="4"/>
  <c r="R119" i="4"/>
  <c r="S119" i="4"/>
  <c r="T119" i="4"/>
  <c r="V119" i="4"/>
  <c r="W119" i="4"/>
  <c r="X119" i="4"/>
  <c r="Y119" i="4"/>
  <c r="Z119" i="4"/>
  <c r="AA119" i="4"/>
  <c r="AB119" i="4"/>
  <c r="AD119" i="4"/>
  <c r="AE119" i="4"/>
  <c r="AF119" i="4"/>
  <c r="AG119" i="4"/>
  <c r="AH119" i="4"/>
  <c r="AI119" i="4"/>
  <c r="AJ119" i="4"/>
  <c r="AK119" i="4"/>
  <c r="AL119" i="4"/>
  <c r="AM119" i="4"/>
  <c r="AN119" i="4"/>
  <c r="AO119" i="4"/>
  <c r="AP119" i="4"/>
  <c r="AQ119" i="4"/>
  <c r="AR119" i="4"/>
  <c r="AS119" i="4"/>
  <c r="AT119" i="4"/>
  <c r="AV119" i="4"/>
  <c r="AW119" i="4"/>
  <c r="AX119" i="4"/>
  <c r="AY119" i="4"/>
  <c r="BB119" i="4"/>
  <c r="BC119" i="4"/>
  <c r="BD119" i="4"/>
  <c r="BE119" i="4"/>
  <c r="BF119" i="4"/>
  <c r="BG119" i="4"/>
  <c r="BH119" i="4"/>
  <c r="BJ119" i="4"/>
  <c r="BN119" i="4"/>
  <c r="BO119" i="4"/>
  <c r="BT119" i="4"/>
  <c r="B120" i="4"/>
  <c r="C120" i="4"/>
  <c r="D120" i="4"/>
  <c r="E120" i="4"/>
  <c r="F120" i="4"/>
  <c r="G120" i="4"/>
  <c r="H120" i="4"/>
  <c r="I120" i="4"/>
  <c r="J120" i="4"/>
  <c r="K120" i="4"/>
  <c r="N120" i="4"/>
  <c r="O120" i="4"/>
  <c r="P120" i="4"/>
  <c r="Q120" i="4"/>
  <c r="R120" i="4"/>
  <c r="S120" i="4"/>
  <c r="T120" i="4"/>
  <c r="V120" i="4"/>
  <c r="W120" i="4"/>
  <c r="X120" i="4"/>
  <c r="Y120" i="4"/>
  <c r="Z120" i="4"/>
  <c r="AA120" i="4"/>
  <c r="AB120" i="4"/>
  <c r="AD120" i="4"/>
  <c r="AE120" i="4"/>
  <c r="AF120" i="4"/>
  <c r="AG120" i="4"/>
  <c r="AH120" i="4"/>
  <c r="AI120" i="4"/>
  <c r="AJ120" i="4"/>
  <c r="AK120" i="4"/>
  <c r="AL120" i="4"/>
  <c r="AM120" i="4"/>
  <c r="AN120" i="4"/>
  <c r="AO120" i="4"/>
  <c r="AP120" i="4"/>
  <c r="AQ120" i="4"/>
  <c r="AR120" i="4"/>
  <c r="AS120" i="4"/>
  <c r="AT120" i="4"/>
  <c r="AV120" i="4"/>
  <c r="AW120" i="4"/>
  <c r="AX120" i="4"/>
  <c r="AY120" i="4"/>
  <c r="BB120" i="4"/>
  <c r="BC120" i="4"/>
  <c r="BD120" i="4"/>
  <c r="BE120" i="4"/>
  <c r="BF120" i="4"/>
  <c r="BG120" i="4"/>
  <c r="BH120" i="4"/>
  <c r="BJ120" i="4"/>
  <c r="BN120" i="4"/>
  <c r="BO120" i="4"/>
  <c r="BT120" i="4"/>
  <c r="B121" i="4"/>
  <c r="C121" i="4"/>
  <c r="D121" i="4"/>
  <c r="E121" i="4"/>
  <c r="F121" i="4"/>
  <c r="G121" i="4"/>
  <c r="H121" i="4"/>
  <c r="I121" i="4"/>
  <c r="J121" i="4"/>
  <c r="K121" i="4"/>
  <c r="N121" i="4"/>
  <c r="O121" i="4"/>
  <c r="P121" i="4"/>
  <c r="Q121" i="4"/>
  <c r="R121" i="4"/>
  <c r="S121" i="4"/>
  <c r="T121" i="4"/>
  <c r="V121" i="4"/>
  <c r="W121" i="4"/>
  <c r="X121" i="4"/>
  <c r="Y121" i="4"/>
  <c r="Z121" i="4"/>
  <c r="AA121" i="4"/>
  <c r="AB121" i="4"/>
  <c r="AD121" i="4"/>
  <c r="AE121" i="4"/>
  <c r="AF121" i="4"/>
  <c r="AG121" i="4"/>
  <c r="AH121" i="4"/>
  <c r="AI121" i="4"/>
  <c r="AJ121" i="4"/>
  <c r="AK121" i="4"/>
  <c r="AL121" i="4"/>
  <c r="AM121" i="4"/>
  <c r="AN121" i="4"/>
  <c r="AO121" i="4"/>
  <c r="AP121" i="4"/>
  <c r="AQ121" i="4"/>
  <c r="AR121" i="4"/>
  <c r="AS121" i="4"/>
  <c r="AT121" i="4"/>
  <c r="AV121" i="4"/>
  <c r="AW121" i="4"/>
  <c r="AX121" i="4"/>
  <c r="AY121" i="4"/>
  <c r="BB121" i="4"/>
  <c r="BC121" i="4"/>
  <c r="BD121" i="4"/>
  <c r="BE121" i="4"/>
  <c r="BF121" i="4"/>
  <c r="BG121" i="4"/>
  <c r="BH121" i="4"/>
  <c r="BJ121" i="4"/>
  <c r="BT121" i="4"/>
  <c r="B122" i="4"/>
  <c r="C122" i="4"/>
  <c r="D122" i="4"/>
  <c r="E122" i="4"/>
  <c r="F122" i="4"/>
  <c r="G122" i="4"/>
  <c r="H122" i="4"/>
  <c r="I122" i="4"/>
  <c r="J122" i="4"/>
  <c r="K122" i="4"/>
  <c r="N122" i="4"/>
  <c r="O122" i="4"/>
  <c r="P122" i="4"/>
  <c r="Q122" i="4"/>
  <c r="R122" i="4"/>
  <c r="S122" i="4"/>
  <c r="T122" i="4"/>
  <c r="V122" i="4"/>
  <c r="W122" i="4"/>
  <c r="X122" i="4"/>
  <c r="Y122" i="4"/>
  <c r="Z122" i="4"/>
  <c r="AA122" i="4"/>
  <c r="AB122" i="4"/>
  <c r="AD122" i="4"/>
  <c r="AE122" i="4"/>
  <c r="AF122" i="4"/>
  <c r="AG122" i="4"/>
  <c r="AH122" i="4"/>
  <c r="AI122" i="4"/>
  <c r="AJ122" i="4"/>
  <c r="AK122" i="4"/>
  <c r="AL122" i="4"/>
  <c r="AM122" i="4"/>
  <c r="AN122" i="4"/>
  <c r="AO122" i="4"/>
  <c r="AP122" i="4"/>
  <c r="AQ122" i="4"/>
  <c r="AR122" i="4"/>
  <c r="AS122" i="4"/>
  <c r="AT122" i="4"/>
  <c r="AV122" i="4"/>
  <c r="AW122" i="4"/>
  <c r="AX122" i="4"/>
  <c r="AY122" i="4"/>
  <c r="BB122" i="4"/>
  <c r="BC122" i="4"/>
  <c r="BD122" i="4"/>
  <c r="BE122" i="4"/>
  <c r="BF122" i="4"/>
  <c r="BG122" i="4"/>
  <c r="BH122" i="4"/>
  <c r="BJ122" i="4"/>
  <c r="BT122" i="4"/>
  <c r="B124" i="4"/>
  <c r="C124" i="4"/>
  <c r="D124" i="4"/>
  <c r="E124" i="4"/>
  <c r="F124" i="4"/>
  <c r="G124" i="4"/>
  <c r="H124" i="4"/>
  <c r="I124" i="4"/>
  <c r="J124" i="4"/>
  <c r="K124" i="4"/>
  <c r="N124" i="4"/>
  <c r="O124" i="4"/>
  <c r="P124" i="4"/>
  <c r="Q124" i="4"/>
  <c r="R124" i="4"/>
  <c r="S124" i="4"/>
  <c r="T124" i="4"/>
  <c r="V124" i="4"/>
  <c r="W124" i="4"/>
  <c r="X124" i="4"/>
  <c r="Y124" i="4"/>
  <c r="Z124" i="4"/>
  <c r="AA124" i="4"/>
  <c r="AB124" i="4"/>
  <c r="AD124" i="4"/>
  <c r="AE124" i="4"/>
  <c r="AF124" i="4"/>
  <c r="AG124" i="4"/>
  <c r="AH124" i="4"/>
  <c r="AI124" i="4"/>
  <c r="AJ124" i="4"/>
  <c r="AK124" i="4"/>
  <c r="AL124" i="4"/>
  <c r="AM124" i="4"/>
  <c r="AN124" i="4"/>
  <c r="AO124" i="4"/>
  <c r="AP124" i="4"/>
  <c r="AQ124" i="4"/>
  <c r="AR124" i="4"/>
  <c r="AS124" i="4"/>
  <c r="AT124" i="4"/>
  <c r="AV124" i="4"/>
  <c r="AW124" i="4"/>
  <c r="AX124" i="4"/>
  <c r="AY124" i="4"/>
  <c r="BB124" i="4"/>
  <c r="BC124" i="4"/>
  <c r="BD124" i="4"/>
  <c r="BE124" i="4"/>
  <c r="BF124" i="4"/>
  <c r="BG124" i="4"/>
  <c r="BH124" i="4"/>
  <c r="BJ124" i="4"/>
  <c r="BT124" i="4"/>
  <c r="B125" i="4"/>
  <c r="C125" i="4"/>
  <c r="D125" i="4"/>
  <c r="E125" i="4"/>
  <c r="F125" i="4"/>
  <c r="G125" i="4"/>
  <c r="H125" i="4"/>
  <c r="I125" i="4"/>
  <c r="J125" i="4"/>
  <c r="K125" i="4"/>
  <c r="N125" i="4"/>
  <c r="O125" i="4"/>
  <c r="P125" i="4"/>
  <c r="Q125" i="4"/>
  <c r="R125" i="4"/>
  <c r="S125" i="4"/>
  <c r="T125" i="4"/>
  <c r="V125" i="4"/>
  <c r="W125" i="4"/>
  <c r="X125" i="4"/>
  <c r="Y125" i="4"/>
  <c r="Z125" i="4"/>
  <c r="AA125" i="4"/>
  <c r="AB125" i="4"/>
  <c r="AD125" i="4"/>
  <c r="AE125" i="4"/>
  <c r="AF125" i="4"/>
  <c r="AG125" i="4"/>
  <c r="AH125" i="4"/>
  <c r="AI125" i="4"/>
  <c r="AJ125" i="4"/>
  <c r="AK125" i="4"/>
  <c r="AL125" i="4"/>
  <c r="AM125" i="4"/>
  <c r="AN125" i="4"/>
  <c r="AO125" i="4"/>
  <c r="AP125" i="4"/>
  <c r="AQ125" i="4"/>
  <c r="AR125" i="4"/>
  <c r="AS125" i="4"/>
  <c r="AT125" i="4"/>
  <c r="AV125" i="4"/>
  <c r="AW125" i="4"/>
  <c r="AX125" i="4"/>
  <c r="AY125" i="4"/>
  <c r="BB125" i="4"/>
  <c r="BC125" i="4"/>
  <c r="BD125" i="4"/>
  <c r="BE125" i="4"/>
  <c r="BF125" i="4"/>
  <c r="BG125" i="4"/>
  <c r="BH125" i="4"/>
  <c r="BJ125" i="4"/>
  <c r="BT125" i="4"/>
  <c r="B126" i="4"/>
  <c r="C126" i="4"/>
  <c r="D126" i="4"/>
  <c r="E126" i="4"/>
  <c r="F126" i="4"/>
  <c r="G126" i="4"/>
  <c r="H126" i="4"/>
  <c r="I126" i="4"/>
  <c r="J126" i="4"/>
  <c r="K126" i="4"/>
  <c r="N126" i="4"/>
  <c r="O126" i="4"/>
  <c r="P126" i="4"/>
  <c r="Q126" i="4"/>
  <c r="R126" i="4"/>
  <c r="S126" i="4"/>
  <c r="T126" i="4"/>
  <c r="V126" i="4"/>
  <c r="W126" i="4"/>
  <c r="X126" i="4"/>
  <c r="Y126" i="4"/>
  <c r="Z126" i="4"/>
  <c r="AA126" i="4"/>
  <c r="AB126" i="4"/>
  <c r="AD126" i="4"/>
  <c r="AE126" i="4"/>
  <c r="AF126" i="4"/>
  <c r="AG126" i="4"/>
  <c r="AH126" i="4"/>
  <c r="AI126" i="4"/>
  <c r="AJ126" i="4"/>
  <c r="AK126" i="4"/>
  <c r="AL126" i="4"/>
  <c r="AM126" i="4"/>
  <c r="AN126" i="4"/>
  <c r="AO126" i="4"/>
  <c r="AP126" i="4"/>
  <c r="AQ126" i="4"/>
  <c r="AR126" i="4"/>
  <c r="AS126" i="4"/>
  <c r="AT126" i="4"/>
  <c r="AV126" i="4"/>
  <c r="AW126" i="4"/>
  <c r="AX126" i="4"/>
  <c r="AY126" i="4"/>
  <c r="BB126" i="4"/>
  <c r="BC126" i="4"/>
  <c r="BD126" i="4"/>
  <c r="BE126" i="4"/>
  <c r="BF126" i="4"/>
  <c r="BG126" i="4"/>
  <c r="BH126" i="4"/>
  <c r="BJ126" i="4"/>
  <c r="B127" i="4"/>
  <c r="C127" i="4"/>
  <c r="D127" i="4"/>
  <c r="E127" i="4"/>
  <c r="F127" i="4"/>
  <c r="G127" i="4"/>
  <c r="H127" i="4"/>
  <c r="I127" i="4"/>
  <c r="J127" i="4"/>
  <c r="K127" i="4"/>
  <c r="N127" i="4"/>
  <c r="O127" i="4"/>
  <c r="P127" i="4"/>
  <c r="Q127" i="4"/>
  <c r="R127" i="4"/>
  <c r="S127" i="4"/>
  <c r="T127" i="4"/>
  <c r="V127" i="4"/>
  <c r="W127" i="4"/>
  <c r="X127" i="4"/>
  <c r="Y127" i="4"/>
  <c r="Z127" i="4"/>
  <c r="AA127" i="4"/>
  <c r="AB127" i="4"/>
  <c r="AD127" i="4"/>
  <c r="AE127" i="4"/>
  <c r="AF127" i="4"/>
  <c r="AG127" i="4"/>
  <c r="AH127" i="4"/>
  <c r="AI127" i="4"/>
  <c r="AJ127" i="4"/>
  <c r="AK127" i="4"/>
  <c r="AL127" i="4"/>
  <c r="AM127" i="4"/>
  <c r="AN127" i="4"/>
  <c r="AO127" i="4"/>
  <c r="AP127" i="4"/>
  <c r="AQ127" i="4"/>
  <c r="AR127" i="4"/>
  <c r="AS127" i="4"/>
  <c r="AT127" i="4"/>
  <c r="AV127" i="4"/>
  <c r="AW127" i="4"/>
  <c r="AX127" i="4"/>
  <c r="AY127" i="4"/>
  <c r="BB127" i="4"/>
  <c r="BC127" i="4"/>
  <c r="BD127" i="4"/>
  <c r="BE127" i="4"/>
  <c r="BF127" i="4"/>
  <c r="BG127" i="4"/>
  <c r="BH127" i="4"/>
  <c r="BJ127" i="4"/>
  <c r="B128" i="4"/>
  <c r="C128" i="4"/>
  <c r="D128" i="4"/>
  <c r="E128" i="4"/>
  <c r="F128" i="4"/>
  <c r="G128" i="4"/>
  <c r="H128" i="4"/>
  <c r="I128" i="4"/>
  <c r="J128" i="4"/>
  <c r="K128" i="4"/>
  <c r="N128" i="4"/>
  <c r="O128" i="4"/>
  <c r="P128" i="4"/>
  <c r="Q128" i="4"/>
  <c r="R128" i="4"/>
  <c r="S128" i="4"/>
  <c r="T128" i="4"/>
  <c r="V128" i="4"/>
  <c r="W128" i="4"/>
  <c r="X128" i="4"/>
  <c r="Y128" i="4"/>
  <c r="Z128" i="4"/>
  <c r="AA128" i="4"/>
  <c r="AB128" i="4"/>
  <c r="AD128" i="4"/>
  <c r="AE128" i="4"/>
  <c r="AF128" i="4"/>
  <c r="AG128" i="4"/>
  <c r="AH128" i="4"/>
  <c r="AI128" i="4"/>
  <c r="AJ128" i="4"/>
  <c r="AK128" i="4"/>
  <c r="AL128" i="4"/>
  <c r="AM128" i="4"/>
  <c r="AN128" i="4"/>
  <c r="AO128" i="4"/>
  <c r="AP128" i="4"/>
  <c r="AQ128" i="4"/>
  <c r="AR128" i="4"/>
  <c r="AS128" i="4"/>
  <c r="AT128" i="4"/>
  <c r="AV128" i="4"/>
  <c r="AW128" i="4"/>
  <c r="AX128" i="4"/>
  <c r="AY128" i="4"/>
  <c r="BB128" i="4"/>
  <c r="BC128" i="4"/>
  <c r="BD128" i="4"/>
  <c r="BE128" i="4"/>
  <c r="BF128" i="4"/>
  <c r="BG128" i="4"/>
  <c r="BH128" i="4"/>
  <c r="BJ128" i="4"/>
  <c r="B129" i="4"/>
  <c r="C129" i="4"/>
  <c r="D129" i="4"/>
  <c r="E129" i="4"/>
  <c r="F129" i="4"/>
  <c r="G129" i="4"/>
  <c r="H129" i="4"/>
  <c r="I129" i="4"/>
  <c r="J129" i="4"/>
  <c r="K129" i="4"/>
  <c r="N129" i="4"/>
  <c r="O129" i="4"/>
  <c r="P129" i="4"/>
  <c r="Q129" i="4"/>
  <c r="R129" i="4"/>
  <c r="S129" i="4"/>
  <c r="T129" i="4"/>
  <c r="V129" i="4"/>
  <c r="W129" i="4"/>
  <c r="X129" i="4"/>
  <c r="Y129" i="4"/>
  <c r="Z129" i="4"/>
  <c r="AA129" i="4"/>
  <c r="AB129" i="4"/>
  <c r="AD129" i="4"/>
  <c r="AE129" i="4"/>
  <c r="AF129" i="4"/>
  <c r="AG129" i="4"/>
  <c r="AH129" i="4"/>
  <c r="AI129" i="4"/>
  <c r="AJ129" i="4"/>
  <c r="AK129" i="4"/>
  <c r="AL129" i="4"/>
  <c r="AM129" i="4"/>
  <c r="AN129" i="4"/>
  <c r="AO129" i="4"/>
  <c r="AP129" i="4"/>
  <c r="AQ129" i="4"/>
  <c r="AR129" i="4"/>
  <c r="AS129" i="4"/>
  <c r="AT129" i="4"/>
  <c r="AV129" i="4"/>
  <c r="AW129" i="4"/>
  <c r="AX129" i="4"/>
  <c r="AY129" i="4"/>
  <c r="BB129" i="4"/>
  <c r="BC129" i="4"/>
  <c r="BD129" i="4"/>
  <c r="BE129" i="4"/>
  <c r="BF129" i="4"/>
  <c r="BG129" i="4"/>
  <c r="BH129" i="4"/>
  <c r="BJ129" i="4"/>
  <c r="B130" i="4"/>
  <c r="C130" i="4"/>
  <c r="D130" i="4"/>
  <c r="E130" i="4"/>
  <c r="F130" i="4"/>
  <c r="G130" i="4"/>
  <c r="H130" i="4"/>
  <c r="I130" i="4"/>
  <c r="J130" i="4"/>
  <c r="K130" i="4"/>
  <c r="N130" i="4"/>
  <c r="O130" i="4"/>
  <c r="P130" i="4"/>
  <c r="Q130" i="4"/>
  <c r="R130" i="4"/>
  <c r="S130" i="4"/>
  <c r="T130" i="4"/>
  <c r="V130" i="4"/>
  <c r="W130" i="4"/>
  <c r="X130" i="4"/>
  <c r="Y130" i="4"/>
  <c r="Z130" i="4"/>
  <c r="AA130" i="4"/>
  <c r="AB130" i="4"/>
  <c r="AD130" i="4"/>
  <c r="AE130" i="4"/>
  <c r="AF130" i="4"/>
  <c r="AG130" i="4"/>
  <c r="AH130" i="4"/>
  <c r="AI130" i="4"/>
  <c r="AJ130" i="4"/>
  <c r="AK130" i="4"/>
  <c r="AL130" i="4"/>
  <c r="AM130" i="4"/>
  <c r="AN130" i="4"/>
  <c r="AO130" i="4"/>
  <c r="AP130" i="4"/>
  <c r="AQ130" i="4"/>
  <c r="AR130" i="4"/>
  <c r="AS130" i="4"/>
  <c r="AT130" i="4"/>
  <c r="AV130" i="4"/>
  <c r="AW130" i="4"/>
  <c r="AX130" i="4"/>
  <c r="AY130" i="4"/>
  <c r="BB130" i="4"/>
  <c r="BC130" i="4"/>
  <c r="BD130" i="4"/>
  <c r="BE130" i="4"/>
  <c r="BF130" i="4"/>
  <c r="BG130" i="4"/>
  <c r="BH130" i="4"/>
  <c r="BJ130" i="4"/>
  <c r="B131" i="4"/>
  <c r="C131" i="4"/>
  <c r="D131" i="4"/>
  <c r="E131" i="4"/>
  <c r="F131" i="4"/>
  <c r="G131" i="4"/>
  <c r="H131" i="4"/>
  <c r="I131" i="4"/>
  <c r="J131" i="4"/>
  <c r="K131" i="4"/>
  <c r="N131" i="4"/>
  <c r="O131" i="4"/>
  <c r="P131" i="4"/>
  <c r="Q131" i="4"/>
  <c r="R131" i="4"/>
  <c r="S131" i="4"/>
  <c r="T131" i="4"/>
  <c r="V131" i="4"/>
  <c r="W131" i="4"/>
  <c r="X131" i="4"/>
  <c r="Y131" i="4"/>
  <c r="Z131" i="4"/>
  <c r="AA131" i="4"/>
  <c r="AB131" i="4"/>
  <c r="AD131" i="4"/>
  <c r="AE131" i="4"/>
  <c r="AF131" i="4"/>
  <c r="AG131" i="4"/>
  <c r="AH131" i="4"/>
  <c r="AI131" i="4"/>
  <c r="AJ131" i="4"/>
  <c r="AK131" i="4"/>
  <c r="AL131" i="4"/>
  <c r="AM131" i="4"/>
  <c r="AN131" i="4"/>
  <c r="AO131" i="4"/>
  <c r="AP131" i="4"/>
  <c r="AQ131" i="4"/>
  <c r="AR131" i="4"/>
  <c r="AS131" i="4"/>
  <c r="AT131" i="4"/>
  <c r="AV131" i="4"/>
  <c r="AW131" i="4"/>
  <c r="AX131" i="4"/>
  <c r="AY131" i="4"/>
  <c r="BB131" i="4"/>
  <c r="BC131" i="4"/>
  <c r="BD131" i="4"/>
  <c r="BE131" i="4"/>
  <c r="BF131" i="4"/>
  <c r="BG131" i="4"/>
  <c r="BH131" i="4"/>
  <c r="BJ131" i="4"/>
  <c r="B132" i="4"/>
  <c r="C132" i="4"/>
  <c r="D132" i="4"/>
  <c r="E132" i="4"/>
  <c r="F132" i="4"/>
  <c r="G132" i="4"/>
  <c r="H132" i="4"/>
  <c r="I132" i="4"/>
  <c r="J132" i="4"/>
  <c r="K132" i="4"/>
  <c r="N132" i="4"/>
  <c r="O132" i="4"/>
  <c r="P132" i="4"/>
  <c r="Q132" i="4"/>
  <c r="R132" i="4"/>
  <c r="S132" i="4"/>
  <c r="T132" i="4"/>
  <c r="V132" i="4"/>
  <c r="W132" i="4"/>
  <c r="X132" i="4"/>
  <c r="Y132" i="4"/>
  <c r="Z132" i="4"/>
  <c r="AA132" i="4"/>
  <c r="AB132" i="4"/>
  <c r="AD132" i="4"/>
  <c r="AE132" i="4"/>
  <c r="AF132" i="4"/>
  <c r="AG132" i="4"/>
  <c r="AH132" i="4"/>
  <c r="AI132" i="4"/>
  <c r="AJ132" i="4"/>
  <c r="AK132" i="4"/>
  <c r="AL132" i="4"/>
  <c r="AM132" i="4"/>
  <c r="AN132" i="4"/>
  <c r="AO132" i="4"/>
  <c r="AP132" i="4"/>
  <c r="AQ132" i="4"/>
  <c r="AR132" i="4"/>
  <c r="AS132" i="4"/>
  <c r="AT132" i="4"/>
  <c r="AV132" i="4"/>
  <c r="AW132" i="4"/>
  <c r="AX132" i="4"/>
  <c r="AY132" i="4"/>
  <c r="BB132" i="4"/>
  <c r="BC132" i="4"/>
  <c r="BD132" i="4"/>
  <c r="BE132" i="4"/>
  <c r="BF132" i="4"/>
  <c r="BG132" i="4"/>
  <c r="BH132" i="4"/>
  <c r="BJ132" i="4"/>
  <c r="B133" i="4"/>
  <c r="C133" i="4"/>
  <c r="D133" i="4"/>
  <c r="E133" i="4"/>
  <c r="F133" i="4"/>
  <c r="G133" i="4"/>
  <c r="H133" i="4"/>
  <c r="I133" i="4"/>
  <c r="J133" i="4"/>
  <c r="K133" i="4"/>
  <c r="N133" i="4"/>
  <c r="O133" i="4"/>
  <c r="P133" i="4"/>
  <c r="Q133" i="4"/>
  <c r="R133" i="4"/>
  <c r="S133" i="4"/>
  <c r="T133" i="4"/>
  <c r="V133" i="4"/>
  <c r="W133" i="4"/>
  <c r="X133" i="4"/>
  <c r="Y133" i="4"/>
  <c r="Z133" i="4"/>
  <c r="AA133" i="4"/>
  <c r="AB133" i="4"/>
  <c r="AD133" i="4"/>
  <c r="AE133" i="4"/>
  <c r="AF133" i="4"/>
  <c r="AG133" i="4"/>
  <c r="AH133" i="4"/>
  <c r="AI133" i="4"/>
  <c r="AJ133" i="4"/>
  <c r="AK133" i="4"/>
  <c r="AL133" i="4"/>
  <c r="AM133" i="4"/>
  <c r="AN133" i="4"/>
  <c r="AO133" i="4"/>
  <c r="AP133" i="4"/>
  <c r="AQ133" i="4"/>
  <c r="AR133" i="4"/>
  <c r="AS133" i="4"/>
  <c r="AT133" i="4"/>
  <c r="AV133" i="4"/>
  <c r="AW133" i="4"/>
  <c r="AX133" i="4"/>
  <c r="AY133" i="4"/>
  <c r="BB133" i="4"/>
  <c r="BC133" i="4"/>
  <c r="BD133" i="4"/>
  <c r="BE133" i="4"/>
  <c r="BF133" i="4"/>
  <c r="BG133" i="4"/>
  <c r="BH133" i="4"/>
  <c r="BJ133" i="4"/>
  <c r="B136" i="4"/>
  <c r="C136" i="4"/>
  <c r="D136" i="4"/>
  <c r="E136" i="4"/>
  <c r="F136" i="4"/>
  <c r="G136" i="4"/>
  <c r="H136" i="4"/>
  <c r="I136" i="4"/>
  <c r="J136" i="4"/>
  <c r="K136" i="4"/>
  <c r="N136" i="4"/>
  <c r="O136" i="4"/>
  <c r="P136" i="4"/>
  <c r="Q136" i="4"/>
  <c r="R136" i="4"/>
  <c r="S136" i="4"/>
  <c r="T136" i="4"/>
  <c r="V136" i="4"/>
  <c r="W136" i="4"/>
  <c r="X136" i="4"/>
  <c r="Y136" i="4"/>
  <c r="Z136" i="4"/>
  <c r="AA136" i="4"/>
  <c r="AB136" i="4"/>
  <c r="AD136" i="4"/>
  <c r="AE136" i="4"/>
  <c r="AF136" i="4"/>
  <c r="AG136" i="4"/>
  <c r="AH136" i="4"/>
  <c r="AI136" i="4"/>
  <c r="AJ136" i="4"/>
  <c r="AK136" i="4"/>
  <c r="AL136" i="4"/>
  <c r="AM136" i="4"/>
  <c r="AN136" i="4"/>
  <c r="AO136" i="4"/>
  <c r="AP136" i="4"/>
  <c r="AQ136" i="4"/>
  <c r="AR136" i="4"/>
  <c r="AS136" i="4"/>
  <c r="AT136" i="4"/>
  <c r="AV136" i="4"/>
  <c r="AW136" i="4"/>
  <c r="AX136" i="4"/>
  <c r="AY136" i="4"/>
  <c r="BB136" i="4"/>
  <c r="BC136" i="4"/>
  <c r="BD136" i="4"/>
  <c r="BE136" i="4"/>
  <c r="BF136" i="4"/>
  <c r="BG136" i="4"/>
  <c r="BH136" i="4"/>
  <c r="BJ136" i="4"/>
  <c r="B137" i="4"/>
  <c r="C137" i="4"/>
  <c r="D137" i="4"/>
  <c r="E137" i="4"/>
  <c r="F137" i="4"/>
  <c r="G137" i="4"/>
  <c r="H137" i="4"/>
  <c r="I137" i="4"/>
  <c r="J137" i="4"/>
  <c r="K137" i="4"/>
  <c r="N137" i="4"/>
  <c r="O137" i="4"/>
  <c r="P137" i="4"/>
  <c r="Q137" i="4"/>
  <c r="R137" i="4"/>
  <c r="S137" i="4"/>
  <c r="T137" i="4"/>
  <c r="V137" i="4"/>
  <c r="W137" i="4"/>
  <c r="X137" i="4"/>
  <c r="Y137" i="4"/>
  <c r="Z137" i="4"/>
  <c r="AA137" i="4"/>
  <c r="AB137" i="4"/>
  <c r="AD137" i="4"/>
  <c r="AE137" i="4"/>
  <c r="AF137" i="4"/>
  <c r="AG137" i="4"/>
  <c r="AH137" i="4"/>
  <c r="AI137" i="4"/>
  <c r="AJ137" i="4"/>
  <c r="AK137" i="4"/>
  <c r="AL137" i="4"/>
  <c r="AM137" i="4"/>
  <c r="AN137" i="4"/>
  <c r="AO137" i="4"/>
  <c r="AP137" i="4"/>
  <c r="AQ137" i="4"/>
  <c r="AR137" i="4"/>
  <c r="AS137" i="4"/>
  <c r="AT137" i="4"/>
  <c r="AV137" i="4"/>
  <c r="AW137" i="4"/>
  <c r="AX137" i="4"/>
  <c r="AY137" i="4"/>
  <c r="BB137" i="4"/>
  <c r="BC137" i="4"/>
  <c r="BD137" i="4"/>
  <c r="BE137" i="4"/>
  <c r="BF137" i="4"/>
  <c r="BG137" i="4"/>
  <c r="BH137" i="4"/>
  <c r="BJ137" i="4"/>
  <c r="B138" i="4"/>
  <c r="C138" i="4"/>
  <c r="D138" i="4"/>
  <c r="E138" i="4"/>
  <c r="F138" i="4"/>
  <c r="G138" i="4"/>
  <c r="H138" i="4"/>
  <c r="I138" i="4"/>
  <c r="J138" i="4"/>
  <c r="K138" i="4"/>
  <c r="N138" i="4"/>
  <c r="O138" i="4"/>
  <c r="P138" i="4"/>
  <c r="Q138" i="4"/>
  <c r="R138" i="4"/>
  <c r="S138" i="4"/>
  <c r="T138" i="4"/>
  <c r="V138" i="4"/>
  <c r="W138" i="4"/>
  <c r="X138" i="4"/>
  <c r="Y138" i="4"/>
  <c r="Z138" i="4"/>
  <c r="AA138" i="4"/>
  <c r="AB138" i="4"/>
  <c r="AD138" i="4"/>
  <c r="AE138" i="4"/>
  <c r="AF138" i="4"/>
  <c r="AG138" i="4"/>
  <c r="AH138" i="4"/>
  <c r="AI138" i="4"/>
  <c r="AJ138" i="4"/>
  <c r="AK138" i="4"/>
  <c r="AL138" i="4"/>
  <c r="AM138" i="4"/>
  <c r="AN138" i="4"/>
  <c r="AO138" i="4"/>
  <c r="AP138" i="4"/>
  <c r="AQ138" i="4"/>
  <c r="AR138" i="4"/>
  <c r="AS138" i="4"/>
  <c r="AT138" i="4"/>
  <c r="AV138" i="4"/>
  <c r="AW138" i="4"/>
  <c r="AX138" i="4"/>
  <c r="AY138" i="4"/>
  <c r="BB138" i="4"/>
  <c r="BC138" i="4"/>
  <c r="BD138" i="4"/>
  <c r="BE138" i="4"/>
  <c r="BF138" i="4"/>
  <c r="BG138" i="4"/>
  <c r="BH138" i="4"/>
  <c r="BJ138" i="4"/>
  <c r="B139" i="4"/>
  <c r="C139" i="4"/>
  <c r="D139" i="4"/>
  <c r="E139" i="4"/>
  <c r="F139" i="4"/>
  <c r="G139" i="4"/>
  <c r="H139" i="4"/>
  <c r="I139" i="4"/>
  <c r="J139" i="4"/>
  <c r="K139" i="4"/>
  <c r="N139" i="4"/>
  <c r="O139" i="4"/>
  <c r="P139" i="4"/>
  <c r="Q139" i="4"/>
  <c r="R139" i="4"/>
  <c r="S139" i="4"/>
  <c r="T139" i="4"/>
  <c r="V139" i="4"/>
  <c r="W139" i="4"/>
  <c r="X139" i="4"/>
  <c r="Y139" i="4"/>
  <c r="Z139" i="4"/>
  <c r="AA139" i="4"/>
  <c r="AB139" i="4"/>
  <c r="AD139" i="4"/>
  <c r="AE139" i="4"/>
  <c r="AF139" i="4"/>
  <c r="AG139" i="4"/>
  <c r="AH139" i="4"/>
  <c r="AI139" i="4"/>
  <c r="AJ139" i="4"/>
  <c r="AK139" i="4"/>
  <c r="AL139" i="4"/>
  <c r="AM139" i="4"/>
  <c r="AN139" i="4"/>
  <c r="AO139" i="4"/>
  <c r="AP139" i="4"/>
  <c r="AQ139" i="4"/>
  <c r="AR139" i="4"/>
  <c r="AS139" i="4"/>
  <c r="AT139" i="4"/>
  <c r="AV139" i="4"/>
  <c r="AW139" i="4"/>
  <c r="AX139" i="4"/>
  <c r="AY139" i="4"/>
  <c r="BB139" i="4"/>
  <c r="BC139" i="4"/>
  <c r="BD139" i="4"/>
  <c r="BE139" i="4"/>
  <c r="BF139" i="4"/>
  <c r="BG139" i="4"/>
  <c r="BH139" i="4"/>
  <c r="BJ139" i="4"/>
  <c r="B140" i="4"/>
  <c r="C140" i="4"/>
  <c r="D140" i="4"/>
  <c r="E140" i="4"/>
  <c r="F140" i="4"/>
  <c r="G140" i="4"/>
  <c r="H140" i="4"/>
  <c r="I140" i="4"/>
  <c r="J140" i="4"/>
  <c r="K140" i="4"/>
  <c r="N140" i="4"/>
  <c r="O140" i="4"/>
  <c r="P140" i="4"/>
  <c r="Q140" i="4"/>
  <c r="R140" i="4"/>
  <c r="S140" i="4"/>
  <c r="T140" i="4"/>
  <c r="V140" i="4"/>
  <c r="W140" i="4"/>
  <c r="X140" i="4"/>
  <c r="Y140" i="4"/>
  <c r="Z140" i="4"/>
  <c r="AA140" i="4"/>
  <c r="AB140" i="4"/>
  <c r="AD140" i="4"/>
  <c r="AE140" i="4"/>
  <c r="AF140" i="4"/>
  <c r="AG140" i="4"/>
  <c r="AH140" i="4"/>
  <c r="AI140" i="4"/>
  <c r="AJ140" i="4"/>
  <c r="AK140" i="4"/>
  <c r="AL140" i="4"/>
  <c r="AM140" i="4"/>
  <c r="AN140" i="4"/>
  <c r="AO140" i="4"/>
  <c r="AP140" i="4"/>
  <c r="AQ140" i="4"/>
  <c r="AR140" i="4"/>
  <c r="AS140" i="4"/>
  <c r="AT140" i="4"/>
  <c r="AV140" i="4"/>
  <c r="AW140" i="4"/>
  <c r="AX140" i="4"/>
  <c r="AY140" i="4"/>
  <c r="BB140" i="4"/>
  <c r="BC140" i="4"/>
  <c r="BD140" i="4"/>
  <c r="BE140" i="4"/>
  <c r="BF140" i="4"/>
  <c r="BG140" i="4"/>
  <c r="BH140" i="4"/>
  <c r="BJ140" i="4"/>
  <c r="B141" i="4"/>
  <c r="C141" i="4"/>
  <c r="D141" i="4"/>
  <c r="E141" i="4"/>
  <c r="F141" i="4"/>
  <c r="G141" i="4"/>
  <c r="H141" i="4"/>
  <c r="I141" i="4"/>
  <c r="J141" i="4"/>
  <c r="K141" i="4"/>
  <c r="N141" i="4"/>
  <c r="O141" i="4"/>
  <c r="P141" i="4"/>
  <c r="Q141" i="4"/>
  <c r="R141" i="4"/>
  <c r="S141" i="4"/>
  <c r="T141" i="4"/>
  <c r="V141" i="4"/>
  <c r="W141" i="4"/>
  <c r="X141" i="4"/>
  <c r="Y141" i="4"/>
  <c r="Z141" i="4"/>
  <c r="AA141" i="4"/>
  <c r="AB141" i="4"/>
  <c r="AD141" i="4"/>
  <c r="AE141" i="4"/>
  <c r="AF141" i="4"/>
  <c r="AG141" i="4"/>
  <c r="AH141" i="4"/>
  <c r="AI141" i="4"/>
  <c r="AJ141" i="4"/>
  <c r="AK141" i="4"/>
  <c r="AL141" i="4"/>
  <c r="AM141" i="4"/>
  <c r="AN141" i="4"/>
  <c r="AO141" i="4"/>
  <c r="AP141" i="4"/>
  <c r="AQ141" i="4"/>
  <c r="AR141" i="4"/>
  <c r="AS141" i="4"/>
  <c r="AT141" i="4"/>
  <c r="AV141" i="4"/>
  <c r="AW141" i="4"/>
  <c r="AX141" i="4"/>
  <c r="AY141" i="4"/>
  <c r="BB141" i="4"/>
  <c r="BC141" i="4"/>
  <c r="BD141" i="4"/>
  <c r="BE141" i="4"/>
  <c r="BF141" i="4"/>
  <c r="BG141" i="4"/>
  <c r="BH141" i="4"/>
  <c r="BJ141" i="4"/>
  <c r="B142" i="4"/>
  <c r="C142" i="4"/>
  <c r="D142" i="4"/>
  <c r="E142" i="4"/>
  <c r="F142" i="4"/>
  <c r="G142" i="4"/>
  <c r="H142" i="4"/>
  <c r="I142" i="4"/>
  <c r="J142" i="4"/>
  <c r="K142" i="4"/>
  <c r="N142" i="4"/>
  <c r="O142" i="4"/>
  <c r="P142" i="4"/>
  <c r="Q142" i="4"/>
  <c r="R142" i="4"/>
  <c r="S142" i="4"/>
  <c r="T142" i="4"/>
  <c r="V142" i="4"/>
  <c r="W142" i="4"/>
  <c r="X142" i="4"/>
  <c r="Y142" i="4"/>
  <c r="Z142" i="4"/>
  <c r="AA142" i="4"/>
  <c r="AB142" i="4"/>
  <c r="AD142" i="4"/>
  <c r="AE142" i="4"/>
  <c r="AF142" i="4"/>
  <c r="AG142" i="4"/>
  <c r="AH142" i="4"/>
  <c r="AI142" i="4"/>
  <c r="AJ142" i="4"/>
  <c r="AK142" i="4"/>
  <c r="AL142" i="4"/>
  <c r="AM142" i="4"/>
  <c r="AN142" i="4"/>
  <c r="AO142" i="4"/>
  <c r="AP142" i="4"/>
  <c r="AQ142" i="4"/>
  <c r="AR142" i="4"/>
  <c r="AS142" i="4"/>
  <c r="AT142" i="4"/>
  <c r="AV142" i="4"/>
  <c r="AW142" i="4"/>
  <c r="AX142" i="4"/>
  <c r="AY142" i="4"/>
  <c r="BB142" i="4"/>
  <c r="BC142" i="4"/>
  <c r="BD142" i="4"/>
  <c r="BE142" i="4"/>
  <c r="BF142" i="4"/>
  <c r="BG142" i="4"/>
  <c r="BH142" i="4"/>
  <c r="BJ142" i="4"/>
  <c r="B143" i="4"/>
  <c r="C143" i="4"/>
  <c r="D143" i="4"/>
  <c r="E143" i="4"/>
  <c r="F143" i="4"/>
  <c r="G143" i="4"/>
  <c r="H143" i="4"/>
  <c r="I143" i="4"/>
  <c r="J143" i="4"/>
  <c r="K143" i="4"/>
  <c r="N143" i="4"/>
  <c r="O143" i="4"/>
  <c r="P143" i="4"/>
  <c r="Q143" i="4"/>
  <c r="R143" i="4"/>
  <c r="S143" i="4"/>
  <c r="T143" i="4"/>
  <c r="V143" i="4"/>
  <c r="W143" i="4"/>
  <c r="X143" i="4"/>
  <c r="Y143" i="4"/>
  <c r="Z143" i="4"/>
  <c r="AA143" i="4"/>
  <c r="AB143" i="4"/>
  <c r="AD143" i="4"/>
  <c r="AE143" i="4"/>
  <c r="AF143" i="4"/>
  <c r="AG143" i="4"/>
  <c r="AH143" i="4"/>
  <c r="AI143" i="4"/>
  <c r="AJ143" i="4"/>
  <c r="AK143" i="4"/>
  <c r="AL143" i="4"/>
  <c r="AM143" i="4"/>
  <c r="AN143" i="4"/>
  <c r="AO143" i="4"/>
  <c r="AP143" i="4"/>
  <c r="AQ143" i="4"/>
  <c r="AR143" i="4"/>
  <c r="AS143" i="4"/>
  <c r="AT143" i="4"/>
  <c r="AV143" i="4"/>
  <c r="AW143" i="4"/>
  <c r="AX143" i="4"/>
  <c r="AY143" i="4"/>
  <c r="BB143" i="4"/>
  <c r="BC143" i="4"/>
  <c r="BD143" i="4"/>
  <c r="BE143" i="4"/>
  <c r="BF143" i="4"/>
  <c r="BG143" i="4"/>
  <c r="BH143" i="4"/>
  <c r="BJ143" i="4"/>
  <c r="B144" i="4"/>
  <c r="C144" i="4"/>
  <c r="D144" i="4"/>
  <c r="E144" i="4"/>
  <c r="F144" i="4"/>
  <c r="G144" i="4"/>
  <c r="H144" i="4"/>
  <c r="I144" i="4"/>
  <c r="J144" i="4"/>
  <c r="K144" i="4"/>
  <c r="N144" i="4"/>
  <c r="O144" i="4"/>
  <c r="P144" i="4"/>
  <c r="Q144" i="4"/>
  <c r="R144" i="4"/>
  <c r="S144" i="4"/>
  <c r="T144" i="4"/>
  <c r="V144" i="4"/>
  <c r="W144" i="4"/>
  <c r="X144" i="4"/>
  <c r="Y144" i="4"/>
  <c r="Z144" i="4"/>
  <c r="AA144" i="4"/>
  <c r="AB144" i="4"/>
  <c r="AD144" i="4"/>
  <c r="AE144" i="4"/>
  <c r="AF144" i="4"/>
  <c r="AG144" i="4"/>
  <c r="AH144" i="4"/>
  <c r="AI144" i="4"/>
  <c r="AJ144" i="4"/>
  <c r="AK144" i="4"/>
  <c r="AL144" i="4"/>
  <c r="AM144" i="4"/>
  <c r="AN144" i="4"/>
  <c r="AO144" i="4"/>
  <c r="AP144" i="4"/>
  <c r="AQ144" i="4"/>
  <c r="AR144" i="4"/>
  <c r="AS144" i="4"/>
  <c r="AT144" i="4"/>
  <c r="AV144" i="4"/>
  <c r="AW144" i="4"/>
  <c r="AX144" i="4"/>
  <c r="AY144" i="4"/>
  <c r="BB144" i="4"/>
  <c r="BC144" i="4"/>
  <c r="BD144" i="4"/>
  <c r="BE144" i="4"/>
  <c r="BF144" i="4"/>
  <c r="BG144" i="4"/>
  <c r="BH144" i="4"/>
  <c r="BJ144" i="4"/>
  <c r="B145" i="4"/>
  <c r="C145" i="4"/>
  <c r="D145" i="4"/>
  <c r="E145" i="4"/>
  <c r="F145" i="4"/>
  <c r="G145" i="4"/>
  <c r="H145" i="4"/>
  <c r="I145" i="4"/>
  <c r="J145" i="4"/>
  <c r="K145" i="4"/>
  <c r="N145" i="4"/>
  <c r="O145" i="4"/>
  <c r="P145" i="4"/>
  <c r="Q145" i="4"/>
  <c r="R145" i="4"/>
  <c r="S145" i="4"/>
  <c r="T145" i="4"/>
  <c r="V145" i="4"/>
  <c r="W145" i="4"/>
  <c r="X145" i="4"/>
  <c r="Y145" i="4"/>
  <c r="Z145" i="4"/>
  <c r="AA145" i="4"/>
  <c r="AB145" i="4"/>
  <c r="AD145" i="4"/>
  <c r="AE145" i="4"/>
  <c r="AF145" i="4"/>
  <c r="AG145" i="4"/>
  <c r="AH145" i="4"/>
  <c r="AI145" i="4"/>
  <c r="AJ145" i="4"/>
  <c r="AK145" i="4"/>
  <c r="AL145" i="4"/>
  <c r="AM145" i="4"/>
  <c r="AN145" i="4"/>
  <c r="AO145" i="4"/>
  <c r="AP145" i="4"/>
  <c r="AQ145" i="4"/>
  <c r="AR145" i="4"/>
  <c r="AS145" i="4"/>
  <c r="AT145" i="4"/>
  <c r="AV145" i="4"/>
  <c r="AW145" i="4"/>
  <c r="AX145" i="4"/>
  <c r="AY145" i="4"/>
  <c r="BB145" i="4"/>
  <c r="BC145" i="4"/>
  <c r="BD145" i="4"/>
  <c r="BE145" i="4"/>
  <c r="BF145" i="4"/>
  <c r="BG145" i="4"/>
  <c r="BH145" i="4"/>
  <c r="BJ145" i="4"/>
  <c r="B146" i="4"/>
  <c r="C146" i="4"/>
  <c r="D146" i="4"/>
  <c r="E146" i="4"/>
  <c r="F146" i="4"/>
  <c r="G146" i="4"/>
  <c r="H146" i="4"/>
  <c r="I146" i="4"/>
  <c r="J146" i="4"/>
  <c r="K146" i="4"/>
  <c r="N146" i="4"/>
  <c r="O146" i="4"/>
  <c r="P146" i="4"/>
  <c r="Q146" i="4"/>
  <c r="R146" i="4"/>
  <c r="S146" i="4"/>
  <c r="T146" i="4"/>
  <c r="V146" i="4"/>
  <c r="W146" i="4"/>
  <c r="X146" i="4"/>
  <c r="Y146" i="4"/>
  <c r="Z146" i="4"/>
  <c r="AA146" i="4"/>
  <c r="AB146" i="4"/>
  <c r="AD146" i="4"/>
  <c r="AE146" i="4"/>
  <c r="AF146" i="4"/>
  <c r="AG146" i="4"/>
  <c r="AH146" i="4"/>
  <c r="AI146" i="4"/>
  <c r="AJ146" i="4"/>
  <c r="AK146" i="4"/>
  <c r="AL146" i="4"/>
  <c r="AM146" i="4"/>
  <c r="AN146" i="4"/>
  <c r="AO146" i="4"/>
  <c r="AP146" i="4"/>
  <c r="AQ146" i="4"/>
  <c r="AR146" i="4"/>
  <c r="AS146" i="4"/>
  <c r="AT146" i="4"/>
  <c r="AV146" i="4"/>
  <c r="AW146" i="4"/>
  <c r="AX146" i="4"/>
  <c r="AY146" i="4"/>
  <c r="BB146" i="4"/>
  <c r="BC146" i="4"/>
  <c r="BD146" i="4"/>
  <c r="BE146" i="4"/>
  <c r="BF146" i="4"/>
  <c r="BG146" i="4"/>
  <c r="BH146" i="4"/>
  <c r="BJ146" i="4"/>
  <c r="B147" i="4"/>
  <c r="C147" i="4"/>
  <c r="D147" i="4"/>
  <c r="E147" i="4"/>
  <c r="F147" i="4"/>
  <c r="G147" i="4"/>
  <c r="H147" i="4"/>
  <c r="I147" i="4"/>
  <c r="J147" i="4"/>
  <c r="K147" i="4"/>
  <c r="N147" i="4"/>
  <c r="O147" i="4"/>
  <c r="P147" i="4"/>
  <c r="Q147" i="4"/>
  <c r="R147" i="4"/>
  <c r="S147" i="4"/>
  <c r="T147" i="4"/>
  <c r="V147" i="4"/>
  <c r="W147" i="4"/>
  <c r="X147" i="4"/>
  <c r="Y147" i="4"/>
  <c r="Z147" i="4"/>
  <c r="AA147" i="4"/>
  <c r="AB147" i="4"/>
  <c r="AD147" i="4"/>
  <c r="AE147" i="4"/>
  <c r="AF147" i="4"/>
  <c r="AG147" i="4"/>
  <c r="AH147" i="4"/>
  <c r="AI147" i="4"/>
  <c r="AJ147" i="4"/>
  <c r="AK147" i="4"/>
  <c r="AL147" i="4"/>
  <c r="AM147" i="4"/>
  <c r="AN147" i="4"/>
  <c r="AO147" i="4"/>
  <c r="AP147" i="4"/>
  <c r="AQ147" i="4"/>
  <c r="AR147" i="4"/>
  <c r="AS147" i="4"/>
  <c r="AT147" i="4"/>
  <c r="AV147" i="4"/>
  <c r="AW147" i="4"/>
  <c r="AX147" i="4"/>
  <c r="AY147" i="4"/>
  <c r="BB147" i="4"/>
  <c r="BC147" i="4"/>
  <c r="BD147" i="4"/>
  <c r="BE147" i="4"/>
  <c r="BF147" i="4"/>
  <c r="BG147" i="4"/>
  <c r="BH147" i="4"/>
  <c r="BJ147" i="4"/>
  <c r="B149" i="4"/>
  <c r="C149" i="4"/>
  <c r="D149" i="4"/>
  <c r="E149" i="4"/>
  <c r="F149" i="4"/>
  <c r="G149" i="4"/>
  <c r="H149" i="4"/>
  <c r="I149" i="4"/>
  <c r="J149" i="4"/>
  <c r="K149" i="4"/>
  <c r="N149" i="4"/>
  <c r="O149" i="4"/>
  <c r="P149" i="4"/>
  <c r="Q149" i="4"/>
  <c r="R149" i="4"/>
  <c r="S149" i="4"/>
  <c r="T149" i="4"/>
  <c r="V149" i="4"/>
  <c r="W149" i="4"/>
  <c r="X149" i="4"/>
  <c r="Y149" i="4"/>
  <c r="Z149" i="4"/>
  <c r="AA149" i="4"/>
  <c r="AB149" i="4"/>
  <c r="AD149" i="4"/>
  <c r="AE149" i="4"/>
  <c r="AF149" i="4"/>
  <c r="AG149" i="4"/>
  <c r="AH149" i="4"/>
  <c r="AI149" i="4"/>
  <c r="AJ149" i="4"/>
  <c r="AK149" i="4"/>
  <c r="AL149" i="4"/>
  <c r="AM149" i="4"/>
  <c r="AN149" i="4"/>
  <c r="AO149" i="4"/>
  <c r="AP149" i="4"/>
  <c r="AQ149" i="4"/>
  <c r="AR149" i="4"/>
  <c r="AS149" i="4"/>
  <c r="AT149" i="4"/>
  <c r="AV149" i="4"/>
  <c r="AW149" i="4"/>
  <c r="AX149" i="4"/>
  <c r="AY149" i="4"/>
  <c r="BB149" i="4"/>
  <c r="BC149" i="4"/>
  <c r="BD149" i="4"/>
  <c r="BE149" i="4"/>
  <c r="BF149" i="4"/>
  <c r="BG149" i="4"/>
  <c r="BH149" i="4"/>
  <c r="BJ149" i="4"/>
  <c r="B150" i="4"/>
  <c r="C150" i="4"/>
  <c r="D150" i="4"/>
  <c r="E150" i="4"/>
  <c r="F150" i="4"/>
  <c r="G150" i="4"/>
  <c r="H150" i="4"/>
  <c r="I150" i="4"/>
  <c r="J150" i="4"/>
  <c r="K150" i="4"/>
  <c r="N150" i="4"/>
  <c r="O150" i="4"/>
  <c r="P150" i="4"/>
  <c r="Q150" i="4"/>
  <c r="R150" i="4"/>
  <c r="S150" i="4"/>
  <c r="T150" i="4"/>
  <c r="V150" i="4"/>
  <c r="W150" i="4"/>
  <c r="X150" i="4"/>
  <c r="Y150" i="4"/>
  <c r="Z150" i="4"/>
  <c r="AA150" i="4"/>
  <c r="AB150" i="4"/>
  <c r="AD150" i="4"/>
  <c r="AE150" i="4"/>
  <c r="AF150" i="4"/>
  <c r="AG150" i="4"/>
  <c r="AH150" i="4"/>
  <c r="AI150" i="4"/>
  <c r="AJ150" i="4"/>
  <c r="AK150" i="4"/>
  <c r="AL150" i="4"/>
  <c r="AM150" i="4"/>
  <c r="AN150" i="4"/>
  <c r="AO150" i="4"/>
  <c r="AP150" i="4"/>
  <c r="AQ150" i="4"/>
  <c r="AR150" i="4"/>
  <c r="AS150" i="4"/>
  <c r="AT150" i="4"/>
  <c r="AV150" i="4"/>
  <c r="AW150" i="4"/>
  <c r="AX150" i="4"/>
  <c r="AY150" i="4"/>
  <c r="BB150" i="4"/>
  <c r="BC150" i="4"/>
  <c r="BD150" i="4"/>
  <c r="BE150" i="4"/>
  <c r="BF150" i="4"/>
  <c r="BG150" i="4"/>
  <c r="BH150" i="4"/>
  <c r="BJ150" i="4"/>
  <c r="B151" i="4"/>
  <c r="C151" i="4"/>
  <c r="D151" i="4"/>
  <c r="E151" i="4"/>
  <c r="F151" i="4"/>
  <c r="G151" i="4"/>
  <c r="H151" i="4"/>
  <c r="I151" i="4"/>
  <c r="J151" i="4"/>
  <c r="K151" i="4"/>
  <c r="N151" i="4"/>
  <c r="O151" i="4"/>
  <c r="P151" i="4"/>
  <c r="Q151" i="4"/>
  <c r="R151" i="4"/>
  <c r="S151" i="4"/>
  <c r="T151" i="4"/>
  <c r="V151" i="4"/>
  <c r="W151" i="4"/>
  <c r="X151" i="4"/>
  <c r="Y151" i="4"/>
  <c r="Z151" i="4"/>
  <c r="AA151" i="4"/>
  <c r="AB151" i="4"/>
  <c r="AD151" i="4"/>
  <c r="AE151" i="4"/>
  <c r="AF151" i="4"/>
  <c r="AG151" i="4"/>
  <c r="AH151" i="4"/>
  <c r="AI151" i="4"/>
  <c r="AJ151" i="4"/>
  <c r="AK151" i="4"/>
  <c r="AL151" i="4"/>
  <c r="AM151" i="4"/>
  <c r="AN151" i="4"/>
  <c r="AO151" i="4"/>
  <c r="AP151" i="4"/>
  <c r="AQ151" i="4"/>
  <c r="AR151" i="4"/>
  <c r="AS151" i="4"/>
  <c r="AT151" i="4"/>
  <c r="AV151" i="4"/>
  <c r="AW151" i="4"/>
  <c r="AX151" i="4"/>
  <c r="AY151" i="4"/>
  <c r="BB151" i="4"/>
  <c r="BC151" i="4"/>
  <c r="BD151" i="4"/>
  <c r="BE151" i="4"/>
  <c r="BF151" i="4"/>
  <c r="BG151" i="4"/>
  <c r="BH151" i="4"/>
  <c r="BJ151" i="4"/>
  <c r="B152" i="4"/>
  <c r="C152" i="4"/>
  <c r="D152" i="4"/>
  <c r="E152" i="4"/>
  <c r="F152" i="4"/>
  <c r="G152" i="4"/>
  <c r="H152" i="4"/>
  <c r="I152" i="4"/>
  <c r="J152" i="4"/>
  <c r="K152" i="4"/>
  <c r="N152" i="4"/>
  <c r="O152" i="4"/>
  <c r="P152" i="4"/>
  <c r="Q152" i="4"/>
  <c r="R152" i="4"/>
  <c r="S152" i="4"/>
  <c r="T152" i="4"/>
  <c r="V152" i="4"/>
  <c r="W152" i="4"/>
  <c r="X152" i="4"/>
  <c r="Y152" i="4"/>
  <c r="Z152" i="4"/>
  <c r="AA152" i="4"/>
  <c r="AB152" i="4"/>
  <c r="AD152" i="4"/>
  <c r="AE152" i="4"/>
  <c r="AF152" i="4"/>
  <c r="AG152" i="4"/>
  <c r="AH152" i="4"/>
  <c r="AI152" i="4"/>
  <c r="AJ152" i="4"/>
  <c r="AK152" i="4"/>
  <c r="AL152" i="4"/>
  <c r="AM152" i="4"/>
  <c r="AN152" i="4"/>
  <c r="AO152" i="4"/>
  <c r="AP152" i="4"/>
  <c r="AQ152" i="4"/>
  <c r="AR152" i="4"/>
  <c r="AS152" i="4"/>
  <c r="AT152" i="4"/>
  <c r="AV152" i="4"/>
  <c r="AW152" i="4"/>
  <c r="AX152" i="4"/>
  <c r="AY152" i="4"/>
  <c r="BB152" i="4"/>
  <c r="BC152" i="4"/>
  <c r="BD152" i="4"/>
  <c r="BE152" i="4"/>
  <c r="BF152" i="4"/>
  <c r="BG152" i="4"/>
  <c r="BH152" i="4"/>
  <c r="BJ152" i="4"/>
  <c r="B153" i="4"/>
  <c r="C153" i="4"/>
  <c r="D153" i="4"/>
  <c r="E153" i="4"/>
  <c r="F153" i="4"/>
  <c r="G153" i="4"/>
  <c r="H153" i="4"/>
  <c r="I153" i="4"/>
  <c r="J153" i="4"/>
  <c r="K153" i="4"/>
  <c r="N153" i="4"/>
  <c r="O153" i="4"/>
  <c r="P153" i="4"/>
  <c r="Q153" i="4"/>
  <c r="R153" i="4"/>
  <c r="S153" i="4"/>
  <c r="T153" i="4"/>
  <c r="V153" i="4"/>
  <c r="W153" i="4"/>
  <c r="X153" i="4"/>
  <c r="Y153" i="4"/>
  <c r="Z153" i="4"/>
  <c r="AA153" i="4"/>
  <c r="AB153" i="4"/>
  <c r="AD153" i="4"/>
  <c r="AE153" i="4"/>
  <c r="AF153" i="4"/>
  <c r="AG153" i="4"/>
  <c r="AH153" i="4"/>
  <c r="AI153" i="4"/>
  <c r="AJ153" i="4"/>
  <c r="AK153" i="4"/>
  <c r="AL153" i="4"/>
  <c r="AM153" i="4"/>
  <c r="AN153" i="4"/>
  <c r="AO153" i="4"/>
  <c r="AP153" i="4"/>
  <c r="AQ153" i="4"/>
  <c r="AR153" i="4"/>
  <c r="AS153" i="4"/>
  <c r="AT153" i="4"/>
  <c r="AV153" i="4"/>
  <c r="AW153" i="4"/>
  <c r="AX153" i="4"/>
  <c r="AY153" i="4"/>
  <c r="BB153" i="4"/>
  <c r="BC153" i="4"/>
  <c r="BD153" i="4"/>
  <c r="BE153" i="4"/>
  <c r="BF153" i="4"/>
  <c r="BG153" i="4"/>
  <c r="BH153" i="4"/>
  <c r="BJ153" i="4"/>
  <c r="B154" i="4"/>
  <c r="C154" i="4"/>
  <c r="D154" i="4"/>
  <c r="E154" i="4"/>
  <c r="F154" i="4"/>
  <c r="G154" i="4"/>
  <c r="H154" i="4"/>
  <c r="I154" i="4"/>
  <c r="J154" i="4"/>
  <c r="K154" i="4"/>
  <c r="N154" i="4"/>
  <c r="O154" i="4"/>
  <c r="P154" i="4"/>
  <c r="Q154" i="4"/>
  <c r="R154" i="4"/>
  <c r="S154" i="4"/>
  <c r="T154" i="4"/>
  <c r="V154" i="4"/>
  <c r="W154" i="4"/>
  <c r="X154" i="4"/>
  <c r="Y154" i="4"/>
  <c r="Z154" i="4"/>
  <c r="AA154" i="4"/>
  <c r="AB154" i="4"/>
  <c r="AD154" i="4"/>
  <c r="AE154" i="4"/>
  <c r="AF154" i="4"/>
  <c r="AG154" i="4"/>
  <c r="AH154" i="4"/>
  <c r="AI154" i="4"/>
  <c r="AJ154" i="4"/>
  <c r="AK154" i="4"/>
  <c r="AL154" i="4"/>
  <c r="AM154" i="4"/>
  <c r="AN154" i="4"/>
  <c r="AO154" i="4"/>
  <c r="AP154" i="4"/>
  <c r="AQ154" i="4"/>
  <c r="AR154" i="4"/>
  <c r="AS154" i="4"/>
  <c r="AT154" i="4"/>
  <c r="AV154" i="4"/>
  <c r="AW154" i="4"/>
  <c r="AX154" i="4"/>
  <c r="AY154" i="4"/>
  <c r="BB154" i="4"/>
  <c r="BC154" i="4"/>
  <c r="BD154" i="4"/>
  <c r="BE154" i="4"/>
  <c r="BF154" i="4"/>
  <c r="BG154" i="4"/>
  <c r="BH154" i="4"/>
  <c r="BJ154" i="4"/>
  <c r="B155" i="4"/>
  <c r="C155" i="4"/>
  <c r="D155" i="4"/>
  <c r="E155" i="4"/>
  <c r="F155" i="4"/>
  <c r="G155" i="4"/>
  <c r="H155" i="4"/>
  <c r="I155" i="4"/>
  <c r="J155" i="4"/>
  <c r="K155" i="4"/>
  <c r="N155" i="4"/>
  <c r="O155" i="4"/>
  <c r="P155" i="4"/>
  <c r="Q155" i="4"/>
  <c r="R155" i="4"/>
  <c r="S155" i="4"/>
  <c r="T155" i="4"/>
  <c r="V155" i="4"/>
  <c r="W155" i="4"/>
  <c r="X155" i="4"/>
  <c r="Y155" i="4"/>
  <c r="Z155" i="4"/>
  <c r="AA155" i="4"/>
  <c r="AB155" i="4"/>
  <c r="AD155" i="4"/>
  <c r="AE155" i="4"/>
  <c r="AF155" i="4"/>
  <c r="AG155" i="4"/>
  <c r="AH155" i="4"/>
  <c r="AI155" i="4"/>
  <c r="AJ155" i="4"/>
  <c r="AK155" i="4"/>
  <c r="AL155" i="4"/>
  <c r="AM155" i="4"/>
  <c r="AN155" i="4"/>
  <c r="AO155" i="4"/>
  <c r="AP155" i="4"/>
  <c r="AQ155" i="4"/>
  <c r="AR155" i="4"/>
  <c r="AS155" i="4"/>
  <c r="AT155" i="4"/>
  <c r="AV155" i="4"/>
  <c r="AW155" i="4"/>
  <c r="AX155" i="4"/>
  <c r="AY155" i="4"/>
  <c r="BB155" i="4"/>
  <c r="BC155" i="4"/>
  <c r="BD155" i="4"/>
  <c r="BE155" i="4"/>
  <c r="BF155" i="4"/>
  <c r="BG155" i="4"/>
  <c r="BH155" i="4"/>
  <c r="BJ155" i="4"/>
  <c r="B156" i="4"/>
  <c r="C156" i="4"/>
  <c r="D156" i="4"/>
  <c r="E156" i="4"/>
  <c r="F156" i="4"/>
  <c r="G156" i="4"/>
  <c r="H156" i="4"/>
  <c r="I156" i="4"/>
  <c r="J156" i="4"/>
  <c r="K156" i="4"/>
  <c r="N156" i="4"/>
  <c r="O156" i="4"/>
  <c r="P156" i="4"/>
  <c r="Q156" i="4"/>
  <c r="R156" i="4"/>
  <c r="S156" i="4"/>
  <c r="T156" i="4"/>
  <c r="V156" i="4"/>
  <c r="W156" i="4"/>
  <c r="X156" i="4"/>
  <c r="Y156" i="4"/>
  <c r="Z156" i="4"/>
  <c r="AA156" i="4"/>
  <c r="AB156" i="4"/>
  <c r="AD156" i="4"/>
  <c r="AE156" i="4"/>
  <c r="AF156" i="4"/>
  <c r="AG156" i="4"/>
  <c r="AH156" i="4"/>
  <c r="AI156" i="4"/>
  <c r="AJ156" i="4"/>
  <c r="AK156" i="4"/>
  <c r="AL156" i="4"/>
  <c r="AM156" i="4"/>
  <c r="AN156" i="4"/>
  <c r="AO156" i="4"/>
  <c r="AP156" i="4"/>
  <c r="AQ156" i="4"/>
  <c r="AR156" i="4"/>
  <c r="AS156" i="4"/>
  <c r="AT156" i="4"/>
  <c r="AV156" i="4"/>
  <c r="AW156" i="4"/>
  <c r="AX156" i="4"/>
  <c r="AY156" i="4"/>
  <c r="BB156" i="4"/>
  <c r="BC156" i="4"/>
  <c r="BD156" i="4"/>
  <c r="BE156" i="4"/>
  <c r="BF156" i="4"/>
  <c r="BG156" i="4"/>
  <c r="BH156" i="4"/>
  <c r="BJ156" i="4"/>
  <c r="B157" i="4"/>
  <c r="C157" i="4"/>
  <c r="D157" i="4"/>
  <c r="E157" i="4"/>
  <c r="F157" i="4"/>
  <c r="G157" i="4"/>
  <c r="H157" i="4"/>
  <c r="I157" i="4"/>
  <c r="J157" i="4"/>
  <c r="K157" i="4"/>
  <c r="N157" i="4"/>
  <c r="O157" i="4"/>
  <c r="P157" i="4"/>
  <c r="Q157" i="4"/>
  <c r="R157" i="4"/>
  <c r="S157" i="4"/>
  <c r="T157" i="4"/>
  <c r="V157" i="4"/>
  <c r="W157" i="4"/>
  <c r="X157" i="4"/>
  <c r="Y157" i="4"/>
  <c r="Z157" i="4"/>
  <c r="AA157" i="4"/>
  <c r="AB157" i="4"/>
  <c r="AD157" i="4"/>
  <c r="AE157" i="4"/>
  <c r="AF157" i="4"/>
  <c r="AG157" i="4"/>
  <c r="AH157" i="4"/>
  <c r="AI157" i="4"/>
  <c r="AJ157" i="4"/>
  <c r="AK157" i="4"/>
  <c r="AL157" i="4"/>
  <c r="AM157" i="4"/>
  <c r="AN157" i="4"/>
  <c r="AO157" i="4"/>
  <c r="AP157" i="4"/>
  <c r="AQ157" i="4"/>
  <c r="AR157" i="4"/>
  <c r="AS157" i="4"/>
  <c r="AT157" i="4"/>
  <c r="AV157" i="4"/>
  <c r="AW157" i="4"/>
  <c r="AX157" i="4"/>
  <c r="AY157" i="4"/>
  <c r="BB157" i="4"/>
  <c r="BC157" i="4"/>
  <c r="BD157" i="4"/>
  <c r="BE157" i="4"/>
  <c r="BF157" i="4"/>
  <c r="BG157" i="4"/>
  <c r="BH157" i="4"/>
  <c r="BJ157" i="4"/>
  <c r="B158" i="4"/>
  <c r="C158" i="4"/>
  <c r="D158" i="4"/>
  <c r="E158" i="4"/>
  <c r="F158" i="4"/>
  <c r="G158" i="4"/>
  <c r="H158" i="4"/>
  <c r="I158" i="4"/>
  <c r="J158" i="4"/>
  <c r="K158" i="4"/>
  <c r="N158" i="4"/>
  <c r="O158" i="4"/>
  <c r="P158" i="4"/>
  <c r="Q158" i="4"/>
  <c r="R158" i="4"/>
  <c r="S158" i="4"/>
  <c r="T158" i="4"/>
  <c r="V158" i="4"/>
  <c r="W158" i="4"/>
  <c r="X158" i="4"/>
  <c r="Y158" i="4"/>
  <c r="Z158" i="4"/>
  <c r="AA158" i="4"/>
  <c r="AB158" i="4"/>
  <c r="AD158" i="4"/>
  <c r="AE158" i="4"/>
  <c r="AF158" i="4"/>
  <c r="AG158" i="4"/>
  <c r="AH158" i="4"/>
  <c r="AI158" i="4"/>
  <c r="AJ158" i="4"/>
  <c r="AK158" i="4"/>
  <c r="AL158" i="4"/>
  <c r="AM158" i="4"/>
  <c r="AN158" i="4"/>
  <c r="AO158" i="4"/>
  <c r="AP158" i="4"/>
  <c r="AQ158" i="4"/>
  <c r="AR158" i="4"/>
  <c r="AS158" i="4"/>
  <c r="AT158" i="4"/>
  <c r="AV158" i="4"/>
  <c r="AW158" i="4"/>
  <c r="AX158" i="4"/>
  <c r="AY158" i="4"/>
  <c r="BB158" i="4"/>
  <c r="BC158" i="4"/>
  <c r="BD158" i="4"/>
  <c r="BE158" i="4"/>
  <c r="BF158" i="4"/>
  <c r="BG158" i="4"/>
  <c r="BH158" i="4"/>
  <c r="BJ158" i="4"/>
  <c r="B159" i="4"/>
  <c r="C159" i="4"/>
  <c r="D159" i="4"/>
  <c r="E159" i="4"/>
  <c r="F159" i="4"/>
  <c r="G159" i="4"/>
  <c r="H159" i="4"/>
  <c r="I159" i="4"/>
  <c r="J159" i="4"/>
  <c r="K159" i="4"/>
  <c r="N159" i="4"/>
  <c r="O159" i="4"/>
  <c r="P159" i="4"/>
  <c r="Q159" i="4"/>
  <c r="R159" i="4"/>
  <c r="S159" i="4"/>
  <c r="T159" i="4"/>
  <c r="V159" i="4"/>
  <c r="W159" i="4"/>
  <c r="X159" i="4"/>
  <c r="Y159" i="4"/>
  <c r="Z159" i="4"/>
  <c r="AA159" i="4"/>
  <c r="AB159" i="4"/>
  <c r="AD159" i="4"/>
  <c r="AE159" i="4"/>
  <c r="AF159" i="4"/>
  <c r="AG159" i="4"/>
  <c r="AH159" i="4"/>
  <c r="AI159" i="4"/>
  <c r="AJ159" i="4"/>
  <c r="AK159" i="4"/>
  <c r="AL159" i="4"/>
  <c r="AM159" i="4"/>
  <c r="AN159" i="4"/>
  <c r="AO159" i="4"/>
  <c r="AP159" i="4"/>
  <c r="AQ159" i="4"/>
  <c r="AR159" i="4"/>
  <c r="AS159" i="4"/>
  <c r="AT159" i="4"/>
  <c r="AV159" i="4"/>
  <c r="AW159" i="4"/>
  <c r="AX159" i="4"/>
  <c r="AY159" i="4"/>
  <c r="BB159" i="4"/>
  <c r="BC159" i="4"/>
  <c r="BD159" i="4"/>
  <c r="BE159" i="4"/>
  <c r="BF159" i="4"/>
  <c r="BG159" i="4"/>
  <c r="BH159" i="4"/>
  <c r="BJ159" i="4"/>
  <c r="B160" i="4"/>
  <c r="C160" i="4"/>
  <c r="D160" i="4"/>
  <c r="E160" i="4"/>
  <c r="F160" i="4"/>
  <c r="G160" i="4"/>
  <c r="H160" i="4"/>
  <c r="I160" i="4"/>
  <c r="J160" i="4"/>
  <c r="K160" i="4"/>
  <c r="N160" i="4"/>
  <c r="O160" i="4"/>
  <c r="P160" i="4"/>
  <c r="Q160" i="4"/>
  <c r="R160" i="4"/>
  <c r="S160" i="4"/>
  <c r="T160" i="4"/>
  <c r="V160" i="4"/>
  <c r="W160" i="4"/>
  <c r="X160" i="4"/>
  <c r="Y160" i="4"/>
  <c r="Z160" i="4"/>
  <c r="AA160" i="4"/>
  <c r="AB160" i="4"/>
  <c r="AD160" i="4"/>
  <c r="AE160" i="4"/>
  <c r="AF160" i="4"/>
  <c r="AG160" i="4"/>
  <c r="AH160" i="4"/>
  <c r="AI160" i="4"/>
  <c r="AJ160" i="4"/>
  <c r="AK160" i="4"/>
  <c r="AL160" i="4"/>
  <c r="AM160" i="4"/>
  <c r="AN160" i="4"/>
  <c r="AO160" i="4"/>
  <c r="AP160" i="4"/>
  <c r="AQ160" i="4"/>
  <c r="AR160" i="4"/>
  <c r="AS160" i="4"/>
  <c r="AT160" i="4"/>
  <c r="AV160" i="4"/>
  <c r="AW160" i="4"/>
  <c r="AX160" i="4"/>
  <c r="AY160" i="4"/>
  <c r="BB160" i="4"/>
  <c r="BC160" i="4"/>
  <c r="BD160" i="4"/>
  <c r="BE160" i="4"/>
  <c r="BF160" i="4"/>
  <c r="BG160" i="4"/>
  <c r="BH160" i="4"/>
  <c r="BJ160" i="4"/>
  <c r="B162" i="4"/>
  <c r="C162" i="4"/>
  <c r="D162" i="4"/>
  <c r="E162" i="4"/>
  <c r="F162" i="4"/>
  <c r="G162" i="4"/>
  <c r="H162" i="4"/>
  <c r="I162" i="4"/>
  <c r="J162" i="4"/>
  <c r="K162" i="4"/>
  <c r="N162" i="4"/>
  <c r="O162" i="4"/>
  <c r="P162" i="4"/>
  <c r="Q162" i="4"/>
  <c r="R162" i="4"/>
  <c r="S162" i="4"/>
  <c r="T162" i="4"/>
  <c r="V162" i="4"/>
  <c r="W162" i="4"/>
  <c r="X162" i="4"/>
  <c r="Y162" i="4"/>
  <c r="Z162" i="4"/>
  <c r="AA162" i="4"/>
  <c r="AB162" i="4"/>
  <c r="AD162" i="4"/>
  <c r="AE162" i="4"/>
  <c r="AF162" i="4"/>
  <c r="AG162" i="4"/>
  <c r="AH162" i="4"/>
  <c r="AI162" i="4"/>
  <c r="AJ162" i="4"/>
  <c r="AK162" i="4"/>
  <c r="AL162" i="4"/>
  <c r="AM162" i="4"/>
  <c r="AN162" i="4"/>
  <c r="AO162" i="4"/>
  <c r="AP162" i="4"/>
  <c r="AQ162" i="4"/>
  <c r="AR162" i="4"/>
  <c r="AS162" i="4"/>
  <c r="AT162" i="4"/>
  <c r="AV162" i="4"/>
  <c r="AW162" i="4"/>
  <c r="AX162" i="4"/>
  <c r="AY162" i="4"/>
  <c r="BB162" i="4"/>
  <c r="BC162" i="4"/>
  <c r="BD162" i="4"/>
  <c r="BE162" i="4"/>
  <c r="BF162" i="4"/>
  <c r="BG162" i="4"/>
  <c r="BH162" i="4"/>
  <c r="BJ162" i="4"/>
  <c r="B163" i="4"/>
  <c r="C163" i="4"/>
  <c r="D163" i="4"/>
  <c r="E163" i="4"/>
  <c r="F163" i="4"/>
  <c r="G163" i="4"/>
  <c r="H163" i="4"/>
  <c r="I163" i="4"/>
  <c r="J163" i="4"/>
  <c r="K163" i="4"/>
  <c r="N163" i="4"/>
  <c r="O163" i="4"/>
  <c r="P163" i="4"/>
  <c r="Q163" i="4"/>
  <c r="R163" i="4"/>
  <c r="S163" i="4"/>
  <c r="T163" i="4"/>
  <c r="V163" i="4"/>
  <c r="W163" i="4"/>
  <c r="X163" i="4"/>
  <c r="Y163" i="4"/>
  <c r="Z163" i="4"/>
  <c r="AA163" i="4"/>
  <c r="AB163" i="4"/>
  <c r="AD163" i="4"/>
  <c r="AE163" i="4"/>
  <c r="AF163" i="4"/>
  <c r="AG163" i="4"/>
  <c r="AH163" i="4"/>
  <c r="AI163" i="4"/>
  <c r="AJ163" i="4"/>
  <c r="AK163" i="4"/>
  <c r="AL163" i="4"/>
  <c r="AM163" i="4"/>
  <c r="AN163" i="4"/>
  <c r="AO163" i="4"/>
  <c r="AP163" i="4"/>
  <c r="AQ163" i="4"/>
  <c r="AR163" i="4"/>
  <c r="AS163" i="4"/>
  <c r="AT163" i="4"/>
  <c r="AV163" i="4"/>
  <c r="AW163" i="4"/>
  <c r="AX163" i="4"/>
  <c r="AY163" i="4"/>
  <c r="BB163" i="4"/>
  <c r="BC163" i="4"/>
  <c r="BD163" i="4"/>
  <c r="BE163" i="4"/>
  <c r="BF163" i="4"/>
  <c r="BG163" i="4"/>
  <c r="BH163" i="4"/>
  <c r="BJ163" i="4"/>
  <c r="B164" i="4"/>
  <c r="C164" i="4"/>
  <c r="D164" i="4"/>
  <c r="E164" i="4"/>
  <c r="F164" i="4"/>
  <c r="G164" i="4"/>
  <c r="H164" i="4"/>
  <c r="I164" i="4"/>
  <c r="J164" i="4"/>
  <c r="K164" i="4"/>
  <c r="N164" i="4"/>
  <c r="O164" i="4"/>
  <c r="P164" i="4"/>
  <c r="Q164" i="4"/>
  <c r="R164" i="4"/>
  <c r="S164" i="4"/>
  <c r="T164" i="4"/>
  <c r="V164" i="4"/>
  <c r="W164" i="4"/>
  <c r="X164" i="4"/>
  <c r="Y164" i="4"/>
  <c r="Z164" i="4"/>
  <c r="AA164" i="4"/>
  <c r="AB164" i="4"/>
  <c r="AD164" i="4"/>
  <c r="AE164" i="4"/>
  <c r="AF164" i="4"/>
  <c r="AG164" i="4"/>
  <c r="AH164" i="4"/>
  <c r="AI164" i="4"/>
  <c r="AJ164" i="4"/>
  <c r="AK164" i="4"/>
  <c r="AL164" i="4"/>
  <c r="AM164" i="4"/>
  <c r="AN164" i="4"/>
  <c r="AO164" i="4"/>
  <c r="AP164" i="4"/>
  <c r="AQ164" i="4"/>
  <c r="AR164" i="4"/>
  <c r="AS164" i="4"/>
  <c r="AT164" i="4"/>
  <c r="AV164" i="4"/>
  <c r="AW164" i="4"/>
  <c r="AX164" i="4"/>
  <c r="AY164" i="4"/>
  <c r="BB164" i="4"/>
  <c r="BC164" i="4"/>
  <c r="BD164" i="4"/>
  <c r="BE164" i="4"/>
  <c r="BF164" i="4"/>
  <c r="BG164" i="4"/>
  <c r="BH164" i="4"/>
  <c r="BJ164" i="4"/>
  <c r="B165" i="4"/>
  <c r="C165" i="4"/>
  <c r="D165" i="4"/>
  <c r="E165" i="4"/>
  <c r="F165" i="4"/>
  <c r="G165" i="4"/>
  <c r="H165" i="4"/>
  <c r="I165" i="4"/>
  <c r="J165" i="4"/>
  <c r="K165" i="4"/>
  <c r="N165" i="4"/>
  <c r="O165" i="4"/>
  <c r="P165" i="4"/>
  <c r="Q165" i="4"/>
  <c r="R165" i="4"/>
  <c r="S165" i="4"/>
  <c r="T165" i="4"/>
  <c r="V165" i="4"/>
  <c r="W165" i="4"/>
  <c r="X165" i="4"/>
  <c r="Y165" i="4"/>
  <c r="Z165" i="4"/>
  <c r="AA165" i="4"/>
  <c r="AB165" i="4"/>
  <c r="AD165" i="4"/>
  <c r="AE165" i="4"/>
  <c r="AF165" i="4"/>
  <c r="AG165" i="4"/>
  <c r="AH165" i="4"/>
  <c r="AI165" i="4"/>
  <c r="AJ165" i="4"/>
  <c r="AK165" i="4"/>
  <c r="AL165" i="4"/>
  <c r="AM165" i="4"/>
  <c r="AN165" i="4"/>
  <c r="AO165" i="4"/>
  <c r="AP165" i="4"/>
  <c r="AQ165" i="4"/>
  <c r="AR165" i="4"/>
  <c r="AS165" i="4"/>
  <c r="AT165" i="4"/>
  <c r="AV165" i="4"/>
  <c r="AW165" i="4"/>
  <c r="AX165" i="4"/>
  <c r="AY165" i="4"/>
  <c r="BB165" i="4"/>
  <c r="BC165" i="4"/>
  <c r="BD165" i="4"/>
  <c r="BE165" i="4"/>
  <c r="BF165" i="4"/>
  <c r="BG165" i="4"/>
  <c r="BH165" i="4"/>
  <c r="BJ165" i="4"/>
  <c r="B166" i="4"/>
  <c r="C166" i="4"/>
  <c r="D166" i="4"/>
  <c r="E166" i="4"/>
  <c r="F166" i="4"/>
  <c r="G166" i="4"/>
  <c r="H166" i="4"/>
  <c r="I166" i="4"/>
  <c r="J166" i="4"/>
  <c r="K166" i="4"/>
  <c r="N166" i="4"/>
  <c r="O166" i="4"/>
  <c r="P166" i="4"/>
  <c r="Q166" i="4"/>
  <c r="R166" i="4"/>
  <c r="S166" i="4"/>
  <c r="T166" i="4"/>
  <c r="V166" i="4"/>
  <c r="W166" i="4"/>
  <c r="X166" i="4"/>
  <c r="Y166" i="4"/>
  <c r="Z166" i="4"/>
  <c r="AA166" i="4"/>
  <c r="AB166" i="4"/>
  <c r="AD166" i="4"/>
  <c r="AE166" i="4"/>
  <c r="AF166" i="4"/>
  <c r="AG166" i="4"/>
  <c r="AH166" i="4"/>
  <c r="AI166" i="4"/>
  <c r="AJ166" i="4"/>
  <c r="AK166" i="4"/>
  <c r="AL166" i="4"/>
  <c r="AM166" i="4"/>
  <c r="AN166" i="4"/>
  <c r="AO166" i="4"/>
  <c r="AP166" i="4"/>
  <c r="AQ166" i="4"/>
  <c r="AR166" i="4"/>
  <c r="AS166" i="4"/>
  <c r="AT166" i="4"/>
  <c r="AV166" i="4"/>
  <c r="AW166" i="4"/>
  <c r="AX166" i="4"/>
  <c r="AY166" i="4"/>
  <c r="BB166" i="4"/>
  <c r="BC166" i="4"/>
  <c r="BD166" i="4"/>
  <c r="BE166" i="4"/>
  <c r="BF166" i="4"/>
  <c r="BG166" i="4"/>
  <c r="BH166" i="4"/>
  <c r="BJ166" i="4"/>
  <c r="B167" i="4"/>
  <c r="C167" i="4"/>
  <c r="D167" i="4"/>
  <c r="E167" i="4"/>
  <c r="F167" i="4"/>
  <c r="G167" i="4"/>
  <c r="H167" i="4"/>
  <c r="I167" i="4"/>
  <c r="J167" i="4"/>
  <c r="K167" i="4"/>
  <c r="N167" i="4"/>
  <c r="O167" i="4"/>
  <c r="P167" i="4"/>
  <c r="Q167" i="4"/>
  <c r="R167" i="4"/>
  <c r="S167" i="4"/>
  <c r="T167" i="4"/>
  <c r="V167" i="4"/>
  <c r="W167" i="4"/>
  <c r="X167" i="4"/>
  <c r="Y167" i="4"/>
  <c r="Z167" i="4"/>
  <c r="AA167" i="4"/>
  <c r="AB167" i="4"/>
  <c r="AD167" i="4"/>
  <c r="AE167" i="4"/>
  <c r="AF167" i="4"/>
  <c r="AG167" i="4"/>
  <c r="AH167" i="4"/>
  <c r="AI167" i="4"/>
  <c r="AJ167" i="4"/>
  <c r="AK167" i="4"/>
  <c r="AL167" i="4"/>
  <c r="AM167" i="4"/>
  <c r="AN167" i="4"/>
  <c r="AO167" i="4"/>
  <c r="AP167" i="4"/>
  <c r="AQ167" i="4"/>
  <c r="AR167" i="4"/>
  <c r="AS167" i="4"/>
  <c r="AT167" i="4"/>
  <c r="AV167" i="4"/>
  <c r="AW167" i="4"/>
  <c r="AX167" i="4"/>
  <c r="AY167" i="4"/>
  <c r="BB167" i="4"/>
  <c r="BC167" i="4"/>
  <c r="BD167" i="4"/>
  <c r="BE167" i="4"/>
  <c r="BF167" i="4"/>
  <c r="BG167" i="4"/>
  <c r="BH167" i="4"/>
  <c r="BJ167" i="4"/>
  <c r="C48" i="4"/>
  <c r="D48" i="4"/>
  <c r="E48" i="4"/>
  <c r="F48" i="4"/>
  <c r="G48" i="4"/>
  <c r="H48" i="4"/>
  <c r="I48" i="4"/>
  <c r="J48" i="4"/>
  <c r="K48" i="4"/>
  <c r="N48" i="4"/>
  <c r="O48" i="4"/>
  <c r="P48" i="4"/>
  <c r="Q48" i="4"/>
  <c r="R48" i="4"/>
  <c r="S48" i="4"/>
  <c r="T48" i="4"/>
  <c r="V48" i="4"/>
  <c r="W48" i="4"/>
  <c r="X48" i="4"/>
  <c r="Y48" i="4"/>
  <c r="Z48" i="4"/>
  <c r="AA48" i="4"/>
  <c r="AB48" i="4"/>
  <c r="AD48" i="4"/>
  <c r="AE48" i="4"/>
  <c r="AF48" i="4"/>
  <c r="AG48" i="4"/>
  <c r="AH48" i="4"/>
  <c r="AI48" i="4"/>
  <c r="AJ48" i="4"/>
  <c r="AK48" i="4"/>
  <c r="AL48" i="4"/>
  <c r="AM48" i="4"/>
  <c r="AN48" i="4"/>
  <c r="AO48" i="4"/>
  <c r="AP48" i="4"/>
  <c r="AQ48" i="4"/>
  <c r="AR48" i="4"/>
  <c r="AS48" i="4"/>
  <c r="AT48" i="4"/>
  <c r="AV48" i="4"/>
  <c r="AW48" i="4"/>
  <c r="AX48" i="4"/>
  <c r="AY48" i="4"/>
  <c r="BB48" i="4"/>
  <c r="BC48" i="4"/>
  <c r="BD48" i="4"/>
  <c r="BE48" i="4"/>
  <c r="BF48" i="4"/>
  <c r="BG48" i="4"/>
  <c r="BH48" i="4"/>
  <c r="BJ48" i="4"/>
  <c r="B48" i="4"/>
  <c r="AX44" i="7"/>
  <c r="AW44" i="7"/>
  <c r="AV44" i="7"/>
  <c r="AU44" i="7"/>
  <c r="AT44" i="7"/>
  <c r="AS44" i="7"/>
  <c r="AR44" i="7"/>
  <c r="AL44" i="7"/>
  <c r="AQ44" i="7"/>
  <c r="AH44" i="7"/>
  <c r="AZ44" i="7"/>
  <c r="AJ44" i="7"/>
  <c r="AG44" i="7"/>
  <c r="AY44" i="7"/>
  <c r="AI44" i="7"/>
  <c r="AF44" i="7"/>
  <c r="AF54" i="7"/>
  <c r="AX43" i="7"/>
  <c r="AK43" i="7"/>
  <c r="AW43" i="7"/>
  <c r="AV43" i="7"/>
  <c r="AU43" i="7"/>
  <c r="AT43" i="7"/>
  <c r="AS43" i="7"/>
  <c r="AR43" i="7"/>
  <c r="AQ43" i="7"/>
  <c r="AH43" i="7"/>
  <c r="AZ43" i="7"/>
  <c r="AJ43" i="7"/>
  <c r="AG43" i="7"/>
  <c r="AY43" i="7"/>
  <c r="AI43" i="7"/>
  <c r="AF43" i="7"/>
  <c r="AF50" i="7"/>
  <c r="AX42" i="7"/>
  <c r="AW42" i="7"/>
  <c r="AV42" i="7"/>
  <c r="AU42" i="7"/>
  <c r="AT42" i="7"/>
  <c r="AS42" i="7"/>
  <c r="AH42" i="7"/>
  <c r="AZ42" i="7"/>
  <c r="AJ42" i="7"/>
  <c r="AG42" i="7"/>
  <c r="AY42" i="7"/>
  <c r="AI42" i="7"/>
  <c r="AF42" i="7"/>
  <c r="AQ42" i="7"/>
  <c r="AK42" i="7"/>
  <c r="AX41" i="7"/>
  <c r="AW41" i="7"/>
  <c r="AV41" i="7"/>
  <c r="AU41" i="7"/>
  <c r="AT41" i="7"/>
  <c r="AS41" i="7"/>
  <c r="AH41" i="7"/>
  <c r="AZ41" i="7"/>
  <c r="AJ41" i="7"/>
  <c r="AG41" i="7"/>
  <c r="AY41" i="7"/>
  <c r="AI41" i="7"/>
  <c r="AF41" i="7"/>
  <c r="AQ41" i="7"/>
  <c r="AK41" i="7"/>
  <c r="AX40" i="7"/>
  <c r="AW40" i="7"/>
  <c r="AV40" i="7"/>
  <c r="AU40" i="7"/>
  <c r="AS40" i="7"/>
  <c r="AT40" i="7"/>
  <c r="AH40" i="7"/>
  <c r="AZ40" i="7"/>
  <c r="AJ40" i="7"/>
  <c r="AG40" i="7"/>
  <c r="AY40" i="7"/>
  <c r="AI40" i="7"/>
  <c r="AF40" i="7"/>
  <c r="AQ40" i="7"/>
  <c r="AX39" i="7"/>
  <c r="AW39" i="7"/>
  <c r="AV39" i="7"/>
  <c r="AS39" i="7"/>
  <c r="AU39" i="7"/>
  <c r="AT39" i="7"/>
  <c r="AH39" i="7"/>
  <c r="AZ39" i="7"/>
  <c r="AJ39" i="7"/>
  <c r="AG39" i="7"/>
  <c r="AY39" i="7"/>
  <c r="AI39" i="7"/>
  <c r="AM39" i="7"/>
  <c r="AF39" i="7"/>
  <c r="AQ39" i="7"/>
  <c r="AK39" i="7"/>
  <c r="AX38" i="7"/>
  <c r="AW38" i="7"/>
  <c r="AV38" i="7"/>
  <c r="AS38" i="7"/>
  <c r="AU38" i="7"/>
  <c r="AT38" i="7"/>
  <c r="AH38" i="7"/>
  <c r="AZ38" i="7"/>
  <c r="AJ38" i="7"/>
  <c r="AG38" i="7"/>
  <c r="AY38" i="7"/>
  <c r="AI38" i="7"/>
  <c r="AM38" i="7"/>
  <c r="AF38" i="7"/>
  <c r="AQ38" i="7"/>
  <c r="AK38" i="7"/>
  <c r="AX37" i="7"/>
  <c r="AW37" i="7"/>
  <c r="AV37" i="7"/>
  <c r="AS37" i="7"/>
  <c r="AU37" i="7"/>
  <c r="AT37" i="7"/>
  <c r="AH37" i="7"/>
  <c r="AZ37" i="7"/>
  <c r="AJ37" i="7"/>
  <c r="AG37" i="7"/>
  <c r="AY37" i="7"/>
  <c r="AI37" i="7"/>
  <c r="AM37" i="7"/>
  <c r="AF37" i="7"/>
  <c r="AQ37" i="7"/>
  <c r="AK37" i="7"/>
  <c r="AX36" i="7"/>
  <c r="AW36" i="7"/>
  <c r="AV36" i="7"/>
  <c r="AS36" i="7"/>
  <c r="AU36" i="7"/>
  <c r="AT36" i="7"/>
  <c r="AR36" i="7"/>
  <c r="AL36" i="7"/>
  <c r="AH36" i="7"/>
  <c r="AZ36" i="7"/>
  <c r="AJ36" i="7"/>
  <c r="AG36" i="7"/>
  <c r="AY36" i="7"/>
  <c r="AI36" i="7"/>
  <c r="AF36" i="7"/>
  <c r="AQ36" i="7"/>
  <c r="AX35" i="7"/>
  <c r="AW35" i="7"/>
  <c r="AV35" i="7"/>
  <c r="AS35" i="7"/>
  <c r="AU35" i="7"/>
  <c r="AT35" i="7"/>
  <c r="AR35" i="7"/>
  <c r="AH35" i="7"/>
  <c r="AZ35" i="7"/>
  <c r="AJ35" i="7"/>
  <c r="AG35" i="7"/>
  <c r="AY35" i="7"/>
  <c r="AI35" i="7"/>
  <c r="AM35" i="7"/>
  <c r="AF35" i="7"/>
  <c r="AQ35" i="7"/>
  <c r="AX34" i="7"/>
  <c r="AW34" i="7"/>
  <c r="AV34" i="7"/>
  <c r="AS34" i="7"/>
  <c r="AU34" i="7"/>
  <c r="AT34" i="7"/>
  <c r="AR34" i="7"/>
  <c r="AL34" i="7"/>
  <c r="AH34" i="7"/>
  <c r="AZ34" i="7"/>
  <c r="AJ34" i="7"/>
  <c r="AG34" i="7"/>
  <c r="AY34" i="7"/>
  <c r="AI34" i="7"/>
  <c r="AF34" i="7"/>
  <c r="AQ34" i="7"/>
  <c r="AK34" i="7"/>
  <c r="AX33" i="7"/>
  <c r="AW33" i="7"/>
  <c r="AV33" i="7"/>
  <c r="AS33" i="7"/>
  <c r="AU33" i="7"/>
  <c r="AT33" i="7"/>
  <c r="AH33" i="7"/>
  <c r="AZ33" i="7"/>
  <c r="AJ33" i="7"/>
  <c r="AG33" i="7"/>
  <c r="AY33" i="7"/>
  <c r="AI33" i="7"/>
  <c r="AF33" i="7"/>
  <c r="AQ33" i="7"/>
  <c r="AK33" i="7"/>
  <c r="AO33" i="7"/>
  <c r="AX32" i="7"/>
  <c r="AW32" i="7"/>
  <c r="AV32" i="7"/>
  <c r="AU32" i="7"/>
  <c r="AT32" i="7"/>
  <c r="AS32" i="7"/>
  <c r="AR32" i="7"/>
  <c r="AQ32" i="7"/>
  <c r="AL32" i="7"/>
  <c r="AH32" i="7"/>
  <c r="AZ32" i="7"/>
  <c r="AJ32" i="7"/>
  <c r="AG32" i="7"/>
  <c r="AY32" i="7"/>
  <c r="AI32" i="7"/>
  <c r="AF32" i="7"/>
  <c r="AX31" i="7"/>
  <c r="AK31" i="7"/>
  <c r="AW31" i="7"/>
  <c r="AV31" i="7"/>
  <c r="AU31" i="7"/>
  <c r="AT31" i="7"/>
  <c r="AS31" i="7"/>
  <c r="AR31" i="7"/>
  <c r="AQ31" i="7"/>
  <c r="AH31" i="7"/>
  <c r="AZ31" i="7"/>
  <c r="AJ31" i="7"/>
  <c r="AG31" i="7"/>
  <c r="AY31" i="7"/>
  <c r="AI31" i="7"/>
  <c r="AF31" i="7"/>
  <c r="AX30" i="7"/>
  <c r="AK30" i="7"/>
  <c r="AW30" i="7"/>
  <c r="AV30" i="7"/>
  <c r="AS30" i="7"/>
  <c r="AU30" i="7"/>
  <c r="AT30" i="7"/>
  <c r="AR30" i="7"/>
  <c r="AL30" i="7"/>
  <c r="AQ30" i="7"/>
  <c r="AH30" i="7"/>
  <c r="AZ30" i="7"/>
  <c r="AJ30" i="7"/>
  <c r="AG30" i="7"/>
  <c r="AY30" i="7"/>
  <c r="AI30" i="7"/>
  <c r="AF30" i="7"/>
  <c r="AX29" i="7"/>
  <c r="AW29" i="7"/>
  <c r="AV29" i="7"/>
  <c r="AS29" i="7"/>
  <c r="AU29" i="7"/>
  <c r="AT29" i="7"/>
  <c r="AH29" i="7"/>
  <c r="AZ29" i="7"/>
  <c r="AJ29" i="7"/>
  <c r="AG29" i="7"/>
  <c r="AY29" i="7"/>
  <c r="AI29" i="7"/>
  <c r="AF29" i="7"/>
  <c r="AR29" i="7"/>
  <c r="AX28" i="7"/>
  <c r="AW28" i="7"/>
  <c r="AV28" i="7"/>
  <c r="AS28" i="7"/>
  <c r="AU28" i="7"/>
  <c r="AT28" i="7"/>
  <c r="AR28" i="7"/>
  <c r="AL28" i="7"/>
  <c r="AQ28" i="7"/>
  <c r="AH28" i="7"/>
  <c r="AZ28" i="7"/>
  <c r="AJ28" i="7"/>
  <c r="AG28" i="7"/>
  <c r="AY28" i="7"/>
  <c r="AI28" i="7"/>
  <c r="AF28" i="7"/>
  <c r="AX27" i="7"/>
  <c r="AW27" i="7"/>
  <c r="AV27" i="7"/>
  <c r="AS27" i="7"/>
  <c r="AU27" i="7"/>
  <c r="AT27" i="7"/>
  <c r="AR27" i="7"/>
  <c r="AL27" i="7"/>
  <c r="AH27" i="7"/>
  <c r="AZ27" i="7"/>
  <c r="AJ27" i="7"/>
  <c r="AG27" i="7"/>
  <c r="AY27" i="7"/>
  <c r="AI27" i="7"/>
  <c r="AF27" i="7"/>
  <c r="AQ27" i="7"/>
  <c r="AK27" i="7"/>
  <c r="AX26" i="7"/>
  <c r="AW26" i="7"/>
  <c r="AV26" i="7"/>
  <c r="AS26" i="7"/>
  <c r="AU26" i="7"/>
  <c r="AT26" i="7"/>
  <c r="AR26" i="7"/>
  <c r="AL26" i="7"/>
  <c r="AQ26" i="7"/>
  <c r="AH26" i="7"/>
  <c r="AZ26" i="7"/>
  <c r="AJ26" i="7"/>
  <c r="AG26" i="7"/>
  <c r="AY26" i="7"/>
  <c r="AI26" i="7"/>
  <c r="AF26" i="7"/>
  <c r="AX25" i="7"/>
  <c r="AW25" i="7"/>
  <c r="AV25" i="7"/>
  <c r="AS25" i="7"/>
  <c r="AU25" i="7"/>
  <c r="AT25" i="7"/>
  <c r="AH25" i="7"/>
  <c r="AZ25" i="7"/>
  <c r="AJ25" i="7"/>
  <c r="AG25" i="7"/>
  <c r="AY25" i="7"/>
  <c r="AI25" i="7"/>
  <c r="AF25" i="7"/>
  <c r="AR25" i="7"/>
  <c r="AX24" i="7"/>
  <c r="AW24" i="7"/>
  <c r="AV24" i="7"/>
  <c r="AS24" i="7"/>
  <c r="AU24" i="7"/>
  <c r="AT24" i="7"/>
  <c r="AH24" i="7"/>
  <c r="AZ24" i="7"/>
  <c r="AJ24" i="7"/>
  <c r="AG24" i="7"/>
  <c r="AY24" i="7"/>
  <c r="AI24" i="7"/>
  <c r="AF24" i="7"/>
  <c r="AR24" i="7"/>
  <c r="AL24" i="7"/>
  <c r="AX23" i="7"/>
  <c r="AW23" i="7"/>
  <c r="AV23" i="7"/>
  <c r="AS23" i="7"/>
  <c r="AU23" i="7"/>
  <c r="AT23" i="7"/>
  <c r="AH23" i="7"/>
  <c r="AZ23" i="7"/>
  <c r="AJ23" i="7"/>
  <c r="AG23" i="7"/>
  <c r="AY23" i="7"/>
  <c r="AI23" i="7"/>
  <c r="AF23" i="7"/>
  <c r="AR23" i="7"/>
  <c r="AX22" i="7"/>
  <c r="AW22" i="7"/>
  <c r="AV22" i="7"/>
  <c r="AS22" i="7"/>
  <c r="AU22" i="7"/>
  <c r="AT22" i="7"/>
  <c r="AH22" i="7"/>
  <c r="AZ22" i="7"/>
  <c r="AJ22" i="7"/>
  <c r="AG22" i="7"/>
  <c r="AY22" i="7"/>
  <c r="AI22" i="7"/>
  <c r="AF22" i="7"/>
  <c r="AR22" i="7"/>
  <c r="AL22" i="7"/>
  <c r="AX21" i="7"/>
  <c r="AW21" i="7"/>
  <c r="AV21" i="7"/>
  <c r="AU21" i="7"/>
  <c r="AT21" i="7"/>
  <c r="AS21" i="7"/>
  <c r="AH21" i="7"/>
  <c r="AZ21" i="7"/>
  <c r="AJ21" i="7"/>
  <c r="AG21" i="7"/>
  <c r="AY21" i="7"/>
  <c r="AI21" i="7"/>
  <c r="AF21" i="7"/>
  <c r="AR21" i="7"/>
  <c r="AL21" i="7"/>
  <c r="AX20" i="7"/>
  <c r="AW20" i="7"/>
  <c r="AV20" i="7"/>
  <c r="AU20" i="7"/>
  <c r="AT20" i="7"/>
  <c r="AS20" i="7"/>
  <c r="AH20" i="7"/>
  <c r="AZ20" i="7"/>
  <c r="AJ20" i="7"/>
  <c r="AG20" i="7"/>
  <c r="AY20" i="7"/>
  <c r="AI20" i="7"/>
  <c r="AF20" i="7"/>
  <c r="AR20" i="7"/>
  <c r="AL20" i="7"/>
  <c r="AZ19" i="7"/>
  <c r="AY19" i="7"/>
  <c r="AI19" i="7"/>
  <c r="AM19" i="7"/>
  <c r="AX19" i="7"/>
  <c r="AW19" i="7"/>
  <c r="AS19" i="7"/>
  <c r="AJ19" i="7"/>
  <c r="AN19" i="7"/>
  <c r="AF19" i="7"/>
  <c r="AQ19" i="7"/>
  <c r="AK19" i="7"/>
  <c r="AO19" i="7"/>
  <c r="AZ18" i="7"/>
  <c r="AJ18" i="7"/>
  <c r="AY18" i="7"/>
  <c r="AX18" i="7"/>
  <c r="AW18" i="7"/>
  <c r="AS18" i="7"/>
  <c r="AR18" i="7"/>
  <c r="AQ18" i="7"/>
  <c r="AK18" i="7"/>
  <c r="AI18" i="7"/>
  <c r="AM18" i="7"/>
  <c r="AF18" i="7"/>
  <c r="AX17" i="7"/>
  <c r="AW17" i="7"/>
  <c r="AV17" i="7"/>
  <c r="AU17" i="7"/>
  <c r="AT17" i="7"/>
  <c r="AS17" i="7"/>
  <c r="AH17" i="7"/>
  <c r="AZ17" i="7"/>
  <c r="AJ17" i="7"/>
  <c r="AG17" i="7"/>
  <c r="AY17" i="7"/>
  <c r="AI17" i="7"/>
  <c r="AF17" i="7"/>
  <c r="AR17" i="7"/>
  <c r="AL17" i="7"/>
  <c r="AX16" i="7"/>
  <c r="AW16" i="7"/>
  <c r="AV16" i="7"/>
  <c r="AU16" i="7"/>
  <c r="AT16" i="7"/>
  <c r="AS16" i="7"/>
  <c r="AH16" i="7"/>
  <c r="AZ16" i="7"/>
  <c r="AJ16" i="7"/>
  <c r="AG16" i="7"/>
  <c r="AY16" i="7"/>
  <c r="AI16" i="7"/>
  <c r="AF16" i="7"/>
  <c r="AR16" i="7"/>
  <c r="AL16" i="7"/>
  <c r="AX15" i="7"/>
  <c r="AW15" i="7"/>
  <c r="AV15" i="7"/>
  <c r="AU15" i="7"/>
  <c r="AT15" i="7"/>
  <c r="AS15" i="7"/>
  <c r="AH15" i="7"/>
  <c r="AZ15" i="7"/>
  <c r="AJ15" i="7"/>
  <c r="AG15" i="7"/>
  <c r="AY15" i="7"/>
  <c r="AI15" i="7"/>
  <c r="AF15" i="7"/>
  <c r="AR15" i="7"/>
  <c r="AL15" i="7"/>
  <c r="AX14" i="7"/>
  <c r="AW14" i="7"/>
  <c r="AV14" i="7"/>
  <c r="AU14" i="7"/>
  <c r="AT14" i="7"/>
  <c r="AS14" i="7"/>
  <c r="AR14" i="7"/>
  <c r="AL14" i="7"/>
  <c r="AQ14" i="7"/>
  <c r="AK14" i="7"/>
  <c r="AH14" i="7"/>
  <c r="AZ14" i="7"/>
  <c r="AJ14" i="7"/>
  <c r="AG14" i="7"/>
  <c r="AY14" i="7"/>
  <c r="AI14" i="7"/>
  <c r="AF14" i="7"/>
  <c r="AX13" i="7"/>
  <c r="AW13" i="7"/>
  <c r="AV13" i="7"/>
  <c r="AU13" i="7"/>
  <c r="AT13" i="7"/>
  <c r="AS13" i="7"/>
  <c r="AR13" i="7"/>
  <c r="AL13" i="7"/>
  <c r="AQ13" i="7"/>
  <c r="AH13" i="7"/>
  <c r="AZ13" i="7"/>
  <c r="AJ13" i="7"/>
  <c r="AG13" i="7"/>
  <c r="AY13" i="7"/>
  <c r="AI13" i="7"/>
  <c r="AF13" i="7"/>
  <c r="AX12" i="7"/>
  <c r="AW12" i="7"/>
  <c r="AV12" i="7"/>
  <c r="AU12" i="7"/>
  <c r="AT12" i="7"/>
  <c r="AS12" i="7"/>
  <c r="AR12" i="7"/>
  <c r="AL12" i="7"/>
  <c r="AQ12" i="7"/>
  <c r="AK12" i="7"/>
  <c r="AH12" i="7"/>
  <c r="AZ12" i="7"/>
  <c r="AJ12" i="7"/>
  <c r="AG12" i="7"/>
  <c r="AY12" i="7"/>
  <c r="AI12" i="7"/>
  <c r="AF12" i="7"/>
  <c r="AX11" i="7"/>
  <c r="AW11" i="7"/>
  <c r="AV11" i="7"/>
  <c r="AU11" i="7"/>
  <c r="AT11" i="7"/>
  <c r="AS11" i="7"/>
  <c r="AR11" i="7"/>
  <c r="AL11" i="7"/>
  <c r="AQ11" i="7"/>
  <c r="AH11" i="7"/>
  <c r="AZ11" i="7"/>
  <c r="AJ11" i="7"/>
  <c r="AG11" i="7"/>
  <c r="AY11" i="7"/>
  <c r="AI11" i="7"/>
  <c r="AF11" i="7"/>
  <c r="AX10" i="7"/>
  <c r="AW10" i="7"/>
  <c r="AV10" i="7"/>
  <c r="AU10" i="7"/>
  <c r="AT10" i="7"/>
  <c r="AS10" i="7"/>
  <c r="AR10" i="7"/>
  <c r="AL10" i="7"/>
  <c r="AP10" i="7"/>
  <c r="AQ10" i="7"/>
  <c r="AK10" i="7"/>
  <c r="AO10" i="7"/>
  <c r="AH10" i="7"/>
  <c r="AZ10" i="7"/>
  <c r="AJ10" i="7"/>
  <c r="AG10" i="7"/>
  <c r="AY10" i="7"/>
  <c r="AI10" i="7"/>
  <c r="AF10" i="7"/>
  <c r="AX9" i="7"/>
  <c r="AW9" i="7"/>
  <c r="AV9" i="7"/>
  <c r="AU9" i="7"/>
  <c r="AT9" i="7"/>
  <c r="AS9" i="7"/>
  <c r="AR9" i="7"/>
  <c r="AL9" i="7"/>
  <c r="AH9" i="7"/>
  <c r="AZ9" i="7"/>
  <c r="AJ9" i="7"/>
  <c r="AG9" i="7"/>
  <c r="AY9" i="7"/>
  <c r="AI9" i="7"/>
  <c r="AF9" i="7"/>
  <c r="AQ9" i="7"/>
  <c r="AX8" i="7"/>
  <c r="AW8" i="7"/>
  <c r="AV8" i="7"/>
  <c r="AU8" i="7"/>
  <c r="AT8" i="7"/>
  <c r="AS8" i="7"/>
  <c r="AR8" i="7"/>
  <c r="AQ8" i="7"/>
  <c r="AH8" i="7"/>
  <c r="AZ8" i="7"/>
  <c r="AJ8" i="7"/>
  <c r="AG8" i="7"/>
  <c r="AY8" i="7"/>
  <c r="AI8" i="7"/>
  <c r="AF8" i="7"/>
  <c r="AF52" i="7"/>
  <c r="AX7" i="7"/>
  <c r="AW7" i="7"/>
  <c r="AV7" i="7"/>
  <c r="AU7" i="7"/>
  <c r="AT7" i="7"/>
  <c r="AS7" i="7"/>
  <c r="AR7" i="7"/>
  <c r="AL7" i="7"/>
  <c r="AQ7" i="7"/>
  <c r="AH7" i="7"/>
  <c r="AZ7" i="7"/>
  <c r="AJ7" i="7"/>
  <c r="AN7" i="7"/>
  <c r="AG7" i="7"/>
  <c r="AY7" i="7"/>
  <c r="AI7" i="7"/>
  <c r="AF7" i="7"/>
  <c r="AF48" i="7"/>
  <c r="AX6" i="7"/>
  <c r="AW6" i="7"/>
  <c r="AV6" i="7"/>
  <c r="AU6" i="7"/>
  <c r="AT6" i="7"/>
  <c r="AS6" i="7"/>
  <c r="AR6" i="7"/>
  <c r="AQ6" i="7"/>
  <c r="AH6" i="7"/>
  <c r="AZ6" i="7"/>
  <c r="AJ6" i="7"/>
  <c r="AG6" i="7"/>
  <c r="AY6" i="7"/>
  <c r="AI6" i="7"/>
  <c r="AF6" i="7"/>
  <c r="AX5" i="7"/>
  <c r="AW5" i="7"/>
  <c r="AV5" i="7"/>
  <c r="AU5" i="7"/>
  <c r="AT5" i="7"/>
  <c r="AS5" i="7"/>
  <c r="AR5" i="7"/>
  <c r="AH5" i="7"/>
  <c r="AZ5" i="7"/>
  <c r="AJ5" i="7"/>
  <c r="AG5" i="7"/>
  <c r="AY5" i="7"/>
  <c r="AI5" i="7"/>
  <c r="AF5" i="7"/>
  <c r="AQ5" i="7"/>
  <c r="AX4" i="7"/>
  <c r="AW4" i="7"/>
  <c r="AV4" i="7"/>
  <c r="AU4" i="7"/>
  <c r="AT4" i="7"/>
  <c r="AS4" i="7"/>
  <c r="AR4" i="7"/>
  <c r="AQ4" i="7"/>
  <c r="AH4" i="7"/>
  <c r="AZ4" i="7"/>
  <c r="AJ4" i="7"/>
  <c r="AG4" i="7"/>
  <c r="AY4" i="7"/>
  <c r="AI4" i="7"/>
  <c r="AF4" i="7"/>
  <c r="AX3" i="7"/>
  <c r="AW3" i="7"/>
  <c r="AV3" i="7"/>
  <c r="AU3" i="7"/>
  <c r="AT3" i="7"/>
  <c r="AS3" i="7"/>
  <c r="AH3" i="7"/>
  <c r="AZ3" i="7"/>
  <c r="AJ3" i="7"/>
  <c r="AG3" i="7"/>
  <c r="AY3" i="7"/>
  <c r="AI3" i="7"/>
  <c r="AF3" i="7"/>
  <c r="AR3" i="7"/>
  <c r="AL3" i="7"/>
  <c r="BF66" i="6"/>
  <c r="BE66" i="6"/>
  <c r="CD37" i="15" s="1"/>
  <c r="BD66" i="6"/>
  <c r="BY36" i="9" s="1"/>
  <c r="BC66" i="6"/>
  <c r="BB66" i="6"/>
  <c r="AJ66" i="6"/>
  <c r="AM66" i="6" s="1"/>
  <c r="BQ36" i="9" s="1"/>
  <c r="AI66" i="6"/>
  <c r="AH66" i="6"/>
  <c r="BF65" i="6"/>
  <c r="CB27" i="8" s="1"/>
  <c r="BE65" i="6"/>
  <c r="CD11" i="9" s="1"/>
  <c r="BD65" i="6"/>
  <c r="BY26" i="31" s="1"/>
  <c r="BC65" i="6"/>
  <c r="BB65" i="6"/>
  <c r="BW20" i="15" s="1"/>
  <c r="AJ65" i="6"/>
  <c r="AI65" i="6"/>
  <c r="AH65" i="6"/>
  <c r="BK46" i="4" s="1"/>
  <c r="AH46" i="4"/>
  <c r="BF64" i="6"/>
  <c r="BE64" i="6"/>
  <c r="CD28" i="18" s="1"/>
  <c r="BD64" i="6"/>
  <c r="BY64" i="8" s="1"/>
  <c r="BC64" i="6"/>
  <c r="BB64" i="6"/>
  <c r="BW64" i="31"/>
  <c r="AH64" i="6"/>
  <c r="BF63" i="6"/>
  <c r="CB19" i="18" s="1"/>
  <c r="CB62" i="31"/>
  <c r="BE63" i="6"/>
  <c r="CD63" i="8" s="1"/>
  <c r="BD63" i="6"/>
  <c r="BC63" i="6"/>
  <c r="BX63" i="8" s="1"/>
  <c r="BB63" i="6"/>
  <c r="AH63" i="6"/>
  <c r="BK11" i="12" s="1"/>
  <c r="BD62" i="6"/>
  <c r="BC62" i="6"/>
  <c r="BX22" i="31"/>
  <c r="BB62" i="6"/>
  <c r="BW22" i="8" s="1"/>
  <c r="AH62" i="6"/>
  <c r="BD61" i="6"/>
  <c r="BY21" i="14" s="1"/>
  <c r="BY14" i="31"/>
  <c r="BC61" i="6"/>
  <c r="BX21" i="14" s="1"/>
  <c r="BB61" i="6"/>
  <c r="BW14" i="31"/>
  <c r="AH61" i="6"/>
  <c r="BK21" i="14" s="1"/>
  <c r="AH42" i="4"/>
  <c r="BD60" i="6"/>
  <c r="BY21" i="31"/>
  <c r="BC60" i="6"/>
  <c r="BX21" i="31" s="1"/>
  <c r="BB60" i="6"/>
  <c r="BW41" i="4" s="1"/>
  <c r="AH60" i="6"/>
  <c r="BD59" i="6"/>
  <c r="BY13" i="31"/>
  <c r="BC59" i="6"/>
  <c r="BX19" i="14" s="1"/>
  <c r="BB59" i="6"/>
  <c r="BW13" i="31"/>
  <c r="AH59" i="6"/>
  <c r="BK19" i="8" s="1"/>
  <c r="BD58" i="6"/>
  <c r="BY20" i="31" s="1"/>
  <c r="BC58" i="6"/>
  <c r="BX20" i="31"/>
  <c r="BB58" i="6"/>
  <c r="BW39" i="4" s="1"/>
  <c r="AH58" i="6"/>
  <c r="BK18" i="14" s="1"/>
  <c r="BD57" i="6"/>
  <c r="BY12" i="31"/>
  <c r="BC57" i="6"/>
  <c r="BX17" i="14" s="1"/>
  <c r="BB57" i="6"/>
  <c r="BW38" i="4" s="1"/>
  <c r="AH57" i="6"/>
  <c r="BK17" i="14" s="1"/>
  <c r="AH38" i="4"/>
  <c r="BD56" i="6"/>
  <c r="BC56" i="6"/>
  <c r="BB56" i="6"/>
  <c r="BW37" i="4" s="1"/>
  <c r="AH56" i="6"/>
  <c r="BD55" i="6"/>
  <c r="BY15" i="14" s="1"/>
  <c r="BC55" i="6"/>
  <c r="BB55" i="6"/>
  <c r="BW11" i="31" s="1"/>
  <c r="AH55" i="6"/>
  <c r="BF54" i="6"/>
  <c r="CB23" i="16" s="1"/>
  <c r="BE54" i="6"/>
  <c r="BD54" i="6"/>
  <c r="BC54" i="6"/>
  <c r="BX23" i="10" s="1"/>
  <c r="BB54" i="6"/>
  <c r="AJ54" i="6"/>
  <c r="AI54" i="6"/>
  <c r="AH54" i="6"/>
  <c r="BF53" i="6"/>
  <c r="BE53" i="6"/>
  <c r="BD53" i="6"/>
  <c r="BY5" i="10" s="1"/>
  <c r="BC53" i="6"/>
  <c r="BB53" i="6"/>
  <c r="BW34" i="4" s="1"/>
  <c r="AJ53" i="6"/>
  <c r="AI53" i="6"/>
  <c r="AH53" i="6"/>
  <c r="BK3" i="16" s="1"/>
  <c r="BD52" i="6"/>
  <c r="BY14" i="14" s="1"/>
  <c r="BC52" i="6"/>
  <c r="BB52" i="6"/>
  <c r="BW33" i="4" s="1"/>
  <c r="AJ52" i="6"/>
  <c r="AI52" i="6"/>
  <c r="AH52" i="6"/>
  <c r="BK33" i="4" s="1"/>
  <c r="BD51" i="6"/>
  <c r="BY10" i="31" s="1"/>
  <c r="BC51" i="6"/>
  <c r="BX13" i="14" s="1"/>
  <c r="BB51" i="6"/>
  <c r="AH51" i="6"/>
  <c r="BD50" i="6"/>
  <c r="BY17" i="31" s="1"/>
  <c r="BC50" i="6"/>
  <c r="BX17" i="31"/>
  <c r="BB50" i="6"/>
  <c r="AJ50" i="6"/>
  <c r="AI50" i="6"/>
  <c r="AH50" i="6"/>
  <c r="BK12" i="14" s="1"/>
  <c r="BD49" i="6"/>
  <c r="BC49" i="6"/>
  <c r="BX9" i="31"/>
  <c r="BB49" i="6"/>
  <c r="AH49" i="6"/>
  <c r="BK9" i="31"/>
  <c r="BD48" i="6"/>
  <c r="BY10" i="8" s="1"/>
  <c r="BC48" i="6"/>
  <c r="BB48" i="6"/>
  <c r="AJ48" i="6"/>
  <c r="AI48" i="6"/>
  <c r="AH48" i="6"/>
  <c r="BK10" i="8" s="1"/>
  <c r="BD47" i="6"/>
  <c r="BY8" i="31" s="1"/>
  <c r="BC47" i="6"/>
  <c r="BX28" i="4" s="1"/>
  <c r="BB47" i="6"/>
  <c r="BW28" i="4" s="1"/>
  <c r="AH47" i="6"/>
  <c r="BD46" i="6"/>
  <c r="BY7" i="31" s="1"/>
  <c r="BC46" i="6"/>
  <c r="BX27" i="4" s="1"/>
  <c r="BB46" i="6"/>
  <c r="AH46" i="6"/>
  <c r="BD45" i="6"/>
  <c r="BY7" i="8" s="1"/>
  <c r="BC45" i="6"/>
  <c r="BX15" i="31" s="1"/>
  <c r="BB45" i="6"/>
  <c r="BW7" i="8" s="1"/>
  <c r="AH45" i="6"/>
  <c r="BD44" i="6"/>
  <c r="BY6" i="31" s="1"/>
  <c r="BC44" i="6"/>
  <c r="BX25" i="4" s="1"/>
  <c r="BB44" i="6"/>
  <c r="BW6" i="31" s="1"/>
  <c r="AH44" i="6"/>
  <c r="BK6" i="31"/>
  <c r="AH25" i="4"/>
  <c r="BF43" i="6"/>
  <c r="BE43" i="6"/>
  <c r="CD27" i="11" s="1"/>
  <c r="BD43" i="6"/>
  <c r="BY111" i="31" s="1"/>
  <c r="BC43" i="6"/>
  <c r="BB43" i="6"/>
  <c r="BW30" i="17" s="1"/>
  <c r="BW111" i="31"/>
  <c r="AH43" i="6"/>
  <c r="BK30" i="17" s="1"/>
  <c r="BF42" i="6"/>
  <c r="CB109" i="31"/>
  <c r="BE42" i="6"/>
  <c r="BD42" i="6"/>
  <c r="BC42" i="6"/>
  <c r="BB42" i="6"/>
  <c r="BW19" i="17" s="1"/>
  <c r="AH42" i="6"/>
  <c r="BK109" i="8" s="1"/>
  <c r="AH23" i="4"/>
  <c r="BF41" i="6"/>
  <c r="BE41" i="6"/>
  <c r="BD41" i="6"/>
  <c r="BY22" i="4" s="1"/>
  <c r="BC41" i="6"/>
  <c r="BB41" i="6"/>
  <c r="BW62" i="8" s="1"/>
  <c r="AH41" i="6"/>
  <c r="BF40" i="6"/>
  <c r="BE40" i="6"/>
  <c r="CD26" i="8" s="1"/>
  <c r="BD40" i="6"/>
  <c r="BY3" i="15" s="1"/>
  <c r="BY25" i="31"/>
  <c r="BC40" i="6"/>
  <c r="BB40" i="6"/>
  <c r="AJ40" i="6"/>
  <c r="AI40" i="6"/>
  <c r="AH40" i="6"/>
  <c r="BG40" i="6" s="1"/>
  <c r="BF39" i="6"/>
  <c r="CB27" i="12" s="1"/>
  <c r="BE39" i="6"/>
  <c r="BD39" i="6"/>
  <c r="BY61" i="8" s="1"/>
  <c r="BC39" i="6"/>
  <c r="BX63" i="31" s="1"/>
  <c r="BB39" i="6"/>
  <c r="BW20" i="4" s="1"/>
  <c r="AH39" i="6"/>
  <c r="BF38" i="6"/>
  <c r="AM38" i="6" s="1"/>
  <c r="BE38" i="6"/>
  <c r="CD7" i="18" s="1"/>
  <c r="BD38" i="6"/>
  <c r="BC38" i="6"/>
  <c r="BX10" i="12" s="1"/>
  <c r="BB38" i="6"/>
  <c r="BW19" i="4" s="1"/>
  <c r="AH38" i="6"/>
  <c r="BK7" i="18" s="1"/>
  <c r="BF37" i="6"/>
  <c r="CB9" i="12" s="1"/>
  <c r="BE37" i="6"/>
  <c r="CD9" i="12" s="1"/>
  <c r="BD37" i="6"/>
  <c r="BY59" i="31" s="1"/>
  <c r="BC37" i="6"/>
  <c r="BB37" i="6"/>
  <c r="AH37" i="6"/>
  <c r="BF36" i="6"/>
  <c r="CB25" i="8" s="1"/>
  <c r="BE36" i="6"/>
  <c r="CD4" i="15" s="1"/>
  <c r="BD36" i="6"/>
  <c r="BC36" i="6"/>
  <c r="BX9" i="9" s="1"/>
  <c r="BB36" i="6"/>
  <c r="BW25" i="8" s="1"/>
  <c r="AJ36" i="6"/>
  <c r="AI36" i="6"/>
  <c r="AH36" i="6"/>
  <c r="AH17" i="4"/>
  <c r="BF35" i="6"/>
  <c r="BE35" i="6"/>
  <c r="BD35" i="6"/>
  <c r="BC35" i="6"/>
  <c r="BX35" i="9" s="1"/>
  <c r="BB35" i="6"/>
  <c r="AJ35" i="6"/>
  <c r="AI35" i="6"/>
  <c r="AH35" i="6"/>
  <c r="BF34" i="6"/>
  <c r="AM34" i="6" s="1"/>
  <c r="BQ15" i="4" s="1"/>
  <c r="BE34" i="6"/>
  <c r="BD34" i="6"/>
  <c r="BC34" i="6"/>
  <c r="BX23" i="8" s="1"/>
  <c r="BB34" i="6"/>
  <c r="AJ34" i="6"/>
  <c r="AI34" i="6"/>
  <c r="AH34" i="6"/>
  <c r="BG34" i="6" s="1"/>
  <c r="AL34" i="6" s="1"/>
  <c r="BM23" i="31" s="1"/>
  <c r="BF33" i="6"/>
  <c r="CB9" i="10" s="1"/>
  <c r="BE33" i="6"/>
  <c r="BD33" i="6"/>
  <c r="BY14" i="4" s="1"/>
  <c r="BC33" i="6"/>
  <c r="BX136" i="31" s="1"/>
  <c r="BB33" i="6"/>
  <c r="AJ33" i="6"/>
  <c r="AI33" i="6"/>
  <c r="AH33" i="6"/>
  <c r="BF32" i="6"/>
  <c r="CB108" i="31" s="1"/>
  <c r="BE32" i="6"/>
  <c r="BD32" i="6"/>
  <c r="BC32" i="6"/>
  <c r="BB32" i="6"/>
  <c r="BW108" i="31" s="1"/>
  <c r="AH32" i="6"/>
  <c r="BG32" i="6" s="1"/>
  <c r="AH13" i="4"/>
  <c r="BF31" i="6"/>
  <c r="BE31" i="6"/>
  <c r="CD136" i="8" s="1"/>
  <c r="BD31" i="6"/>
  <c r="BC31" i="6"/>
  <c r="BX24" i="16" s="1"/>
  <c r="BB31" i="6"/>
  <c r="BW24" i="16" s="1"/>
  <c r="AJ31" i="6"/>
  <c r="AI31" i="6"/>
  <c r="AH31" i="6"/>
  <c r="BF30" i="6"/>
  <c r="BE30" i="6"/>
  <c r="CD8" i="10" s="1"/>
  <c r="BD30" i="6"/>
  <c r="BC30" i="6"/>
  <c r="BB30" i="6"/>
  <c r="AJ30" i="6"/>
  <c r="AI30" i="6"/>
  <c r="AH30" i="6"/>
  <c r="BF29" i="6"/>
  <c r="BE29" i="6"/>
  <c r="CD5" i="16" s="1"/>
  <c r="BD29" i="6"/>
  <c r="BY5" i="16" s="1"/>
  <c r="BC29" i="6"/>
  <c r="BB29" i="6"/>
  <c r="BW134" i="31" s="1"/>
  <c r="AJ29" i="6"/>
  <c r="AI29" i="6"/>
  <c r="AH29" i="6"/>
  <c r="BK10" i="4" s="1"/>
  <c r="BF28" i="6"/>
  <c r="CB3" i="17" s="1"/>
  <c r="BE28" i="6"/>
  <c r="BD28" i="6"/>
  <c r="BC28" i="6"/>
  <c r="BX3" i="11" s="1"/>
  <c r="BB28" i="6"/>
  <c r="BW3" i="17" s="1"/>
  <c r="AH28" i="6"/>
  <c r="AH107" i="8"/>
  <c r="BF27" i="6"/>
  <c r="CB106" i="8" s="1"/>
  <c r="BE27" i="6"/>
  <c r="BD27" i="6"/>
  <c r="BY110" i="31" s="1"/>
  <c r="BC27" i="6"/>
  <c r="BB27" i="6"/>
  <c r="BW106" i="8" s="1"/>
  <c r="AJ27" i="6"/>
  <c r="AI27" i="6"/>
  <c r="AH27" i="6"/>
  <c r="BK110" i="31" s="1"/>
  <c r="BF26" i="6"/>
  <c r="CB7" i="4" s="1"/>
  <c r="BE26" i="6"/>
  <c r="CD105" i="8" s="1"/>
  <c r="BD26" i="6"/>
  <c r="BY6" i="17" s="1"/>
  <c r="BY106" i="31"/>
  <c r="BC26" i="6"/>
  <c r="BB26" i="6"/>
  <c r="BW106" i="31" s="1"/>
  <c r="AH26" i="6"/>
  <c r="AH105" i="8"/>
  <c r="BD25" i="6"/>
  <c r="BC25" i="6"/>
  <c r="BB25" i="6"/>
  <c r="BW5" i="14" s="1"/>
  <c r="AH25" i="6"/>
  <c r="BK5" i="14" s="1"/>
  <c r="BD23" i="6"/>
  <c r="BC23" i="6"/>
  <c r="BB23" i="6"/>
  <c r="AI23" i="6"/>
  <c r="AH23" i="6"/>
  <c r="AJ23" i="6"/>
  <c r="BD22" i="6"/>
  <c r="BC22" i="6"/>
  <c r="BX4" i="14" s="1"/>
  <c r="BB22" i="6"/>
  <c r="AH22" i="6"/>
  <c r="BK4" i="31" s="1"/>
  <c r="BD21" i="6"/>
  <c r="BC21" i="6"/>
  <c r="BX3" i="8" s="1"/>
  <c r="BB21" i="6"/>
  <c r="BW3" i="14" s="1"/>
  <c r="AH21" i="6"/>
  <c r="BK4" i="4" s="1"/>
  <c r="BD20" i="6"/>
  <c r="BC20" i="6"/>
  <c r="BB20" i="6"/>
  <c r="AH20" i="6"/>
  <c r="AJ20" i="6"/>
  <c r="BD19" i="6"/>
  <c r="BC19" i="6"/>
  <c r="BB19" i="6"/>
  <c r="AH19" i="6"/>
  <c r="AI19" i="6"/>
  <c r="BD18" i="6"/>
  <c r="BC18" i="6"/>
  <c r="BB18" i="6"/>
  <c r="AH18" i="6"/>
  <c r="AJ18" i="6"/>
  <c r="BD17" i="6"/>
  <c r="BC17" i="6"/>
  <c r="BB17" i="6"/>
  <c r="AJ17" i="6"/>
  <c r="AI17" i="6"/>
  <c r="AH17" i="6"/>
  <c r="BD16" i="6"/>
  <c r="BC16" i="6"/>
  <c r="BB16" i="6"/>
  <c r="AJ16" i="6"/>
  <c r="AI16" i="6"/>
  <c r="AH16" i="6"/>
  <c r="BD15" i="6"/>
  <c r="BC15" i="6"/>
  <c r="BB15" i="6"/>
  <c r="AH15" i="6"/>
  <c r="AI15" i="6"/>
  <c r="BD14" i="6"/>
  <c r="BC14" i="6"/>
  <c r="BB14" i="6"/>
  <c r="AJ14" i="6"/>
  <c r="AI14" i="6"/>
  <c r="AH14" i="6"/>
  <c r="BD13" i="6"/>
  <c r="BC13" i="6"/>
  <c r="BB13" i="6"/>
  <c r="AH13" i="6"/>
  <c r="AJ13" i="6"/>
  <c r="BD12" i="6"/>
  <c r="BC12" i="6"/>
  <c r="BB12" i="6"/>
  <c r="AJ12" i="6"/>
  <c r="AI12" i="6"/>
  <c r="AH12" i="6"/>
  <c r="BD11" i="6"/>
  <c r="BC11" i="6"/>
  <c r="BB11" i="6"/>
  <c r="AH11" i="6"/>
  <c r="AJ11" i="6"/>
  <c r="BD10" i="6"/>
  <c r="BC10" i="6"/>
  <c r="BB10" i="6"/>
  <c r="AJ10" i="6"/>
  <c r="AI10" i="6"/>
  <c r="AH10" i="6"/>
  <c r="BD9" i="6"/>
  <c r="BC9" i="6"/>
  <c r="BB9" i="6"/>
  <c r="AH9" i="6"/>
  <c r="AJ9" i="6"/>
  <c r="BF7" i="6"/>
  <c r="CB24" i="17" s="1"/>
  <c r="BE7" i="6"/>
  <c r="CD111" i="8" s="1"/>
  <c r="BD7" i="6"/>
  <c r="BY105" i="31" s="1"/>
  <c r="BC7" i="6"/>
  <c r="BX24" i="17" s="1"/>
  <c r="BB7" i="6"/>
  <c r="AH7" i="6"/>
  <c r="BK24" i="11" s="1"/>
  <c r="AH3" i="4"/>
  <c r="BD6" i="6"/>
  <c r="BC6" i="6"/>
  <c r="BB6" i="6"/>
  <c r="AH6" i="6"/>
  <c r="AI6" i="6"/>
  <c r="BD5" i="6"/>
  <c r="BC5" i="6"/>
  <c r="BB5" i="6"/>
  <c r="AH5" i="6"/>
  <c r="AJ5" i="6"/>
  <c r="BD4" i="6"/>
  <c r="BC4" i="6"/>
  <c r="BB4" i="6"/>
  <c r="AH4" i="6"/>
  <c r="AI4" i="6"/>
  <c r="BD3" i="6"/>
  <c r="BC3" i="6"/>
  <c r="BB3" i="6"/>
  <c r="AH3" i="6"/>
  <c r="AJ3" i="6"/>
  <c r="CB47" i="4"/>
  <c r="CB28" i="31"/>
  <c r="BX13" i="4"/>
  <c r="BY30" i="4"/>
  <c r="BY9" i="31"/>
  <c r="BX40" i="4"/>
  <c r="BW14" i="4"/>
  <c r="BW47" i="4"/>
  <c r="BW28" i="31"/>
  <c r="CB10" i="4"/>
  <c r="BX23" i="4"/>
  <c r="BX109" i="31"/>
  <c r="BK4" i="14"/>
  <c r="BX107" i="31"/>
  <c r="BY5" i="14"/>
  <c r="BY32" i="4"/>
  <c r="BK20" i="31"/>
  <c r="AO18" i="7"/>
  <c r="AP24" i="7"/>
  <c r="AL43" i="7"/>
  <c r="AP43" i="7"/>
  <c r="AP50" i="7"/>
  <c r="AF47" i="7"/>
  <c r="AL4" i="7"/>
  <c r="AL6" i="7"/>
  <c r="AL8" i="7"/>
  <c r="AP8" i="7"/>
  <c r="AP52" i="7"/>
  <c r="AK11" i="7"/>
  <c r="AK13" i="7"/>
  <c r="AN18" i="7"/>
  <c r="AK28" i="7"/>
  <c r="AO28" i="7"/>
  <c r="AL35" i="7"/>
  <c r="AP35" i="7"/>
  <c r="AO37" i="7"/>
  <c r="AN6" i="7"/>
  <c r="AL31" i="7"/>
  <c r="AP31" i="7"/>
  <c r="AF49" i="7"/>
  <c r="AP22" i="7"/>
  <c r="AP27" i="7"/>
  <c r="AN30" i="7"/>
  <c r="AN37" i="7"/>
  <c r="AK44" i="7"/>
  <c r="AO44" i="7"/>
  <c r="AO54" i="7"/>
  <c r="AK32" i="7"/>
  <c r="AO32" i="7"/>
  <c r="AP34" i="7"/>
  <c r="AP36" i="7"/>
  <c r="AM23" i="7"/>
  <c r="AM25" i="7"/>
  <c r="AM36" i="7"/>
  <c r="AM8" i="7"/>
  <c r="AM52" i="7"/>
  <c r="AN8" i="7"/>
  <c r="AN52" i="7"/>
  <c r="AM41" i="7"/>
  <c r="AN4" i="7"/>
  <c r="AP28" i="7"/>
  <c r="AN22" i="7"/>
  <c r="AN24" i="7"/>
  <c r="AO27" i="7"/>
  <c r="AO34" i="7"/>
  <c r="AK5" i="7"/>
  <c r="AO5" i="7"/>
  <c r="AM22" i="7"/>
  <c r="AL23" i="7"/>
  <c r="AP23" i="7"/>
  <c r="AM24" i="7"/>
  <c r="AL25" i="7"/>
  <c r="AP25" i="7"/>
  <c r="AN26" i="7"/>
  <c r="AK26" i="7"/>
  <c r="AO26" i="7"/>
  <c r="AN29" i="7"/>
  <c r="AM33" i="7"/>
  <c r="AK35" i="7"/>
  <c r="AO35" i="7"/>
  <c r="AO39" i="7"/>
  <c r="AN40" i="7"/>
  <c r="AR19" i="7"/>
  <c r="AL19" i="7"/>
  <c r="AP19" i="7"/>
  <c r="AN28" i="7"/>
  <c r="AF51" i="7"/>
  <c r="AL5" i="7"/>
  <c r="AN10" i="7"/>
  <c r="AP26" i="7"/>
  <c r="AM28" i="7"/>
  <c r="AL29" i="7"/>
  <c r="AP29" i="7"/>
  <c r="AN33" i="7"/>
  <c r="AK40" i="7"/>
  <c r="AO40" i="7"/>
  <c r="AK9" i="7"/>
  <c r="AO9" i="7"/>
  <c r="AM10" i="7"/>
  <c r="AK4" i="7"/>
  <c r="AO4" i="7"/>
  <c r="AK6" i="7"/>
  <c r="AO6" i="7"/>
  <c r="AK7" i="7"/>
  <c r="AO7" i="7"/>
  <c r="AK8" i="7"/>
  <c r="AO8" i="7"/>
  <c r="AO52" i="7"/>
  <c r="AF53" i="7"/>
  <c r="AL18" i="7"/>
  <c r="AP18" i="7"/>
  <c r="AN23" i="7"/>
  <c r="AN25" i="7"/>
  <c r="AM26" i="7"/>
  <c r="AM27" i="7"/>
  <c r="AM29" i="7"/>
  <c r="AR33" i="7"/>
  <c r="AL33" i="7"/>
  <c r="AP33" i="7"/>
  <c r="AM34" i="7"/>
  <c r="AN35" i="7"/>
  <c r="AK36" i="7"/>
  <c r="AO36" i="7"/>
  <c r="AO38" i="7"/>
  <c r="AN39" i="7"/>
  <c r="AM40" i="7"/>
  <c r="AO41" i="7"/>
  <c r="AN44" i="7"/>
  <c r="AN54" i="7"/>
  <c r="AM44" i="7"/>
  <c r="AM54" i="7"/>
  <c r="AP44" i="7"/>
  <c r="AP54" i="7"/>
  <c r="AM5" i="7"/>
  <c r="AM9" i="7"/>
  <c r="AN5" i="7"/>
  <c r="AP9" i="7"/>
  <c r="BL27" i="9"/>
  <c r="BL50" i="8"/>
  <c r="BL52" i="4"/>
  <c r="AN12" i="7"/>
  <c r="AN16" i="7"/>
  <c r="AO13" i="7"/>
  <c r="AM14" i="7"/>
  <c r="AP15" i="7"/>
  <c r="AM16" i="7"/>
  <c r="AP17" i="7"/>
  <c r="AO42" i="7"/>
  <c r="AN43" i="7"/>
  <c r="AN50" i="7"/>
  <c r="AP12" i="7"/>
  <c r="AN13" i="7"/>
  <c r="AP14" i="7"/>
  <c r="AN15" i="7"/>
  <c r="AN17" i="7"/>
  <c r="AN42" i="7"/>
  <c r="AM43" i="7"/>
  <c r="AM50" i="7"/>
  <c r="AP13" i="7"/>
  <c r="AN14" i="7"/>
  <c r="AO43" i="7"/>
  <c r="AO50" i="7"/>
  <c r="AM12" i="7"/>
  <c r="AO12" i="7"/>
  <c r="AM13" i="7"/>
  <c r="AO14" i="7"/>
  <c r="AM15" i="7"/>
  <c r="AP16" i="7"/>
  <c r="AM17" i="7"/>
  <c r="AM42" i="7"/>
  <c r="AM20" i="7"/>
  <c r="AP21" i="7"/>
  <c r="AP3" i="7"/>
  <c r="AM3" i="7"/>
  <c r="AP5" i="7"/>
  <c r="AN20" i="7"/>
  <c r="AN21" i="7"/>
  <c r="AN3" i="7"/>
  <c r="AP20" i="7"/>
  <c r="AM21" i="7"/>
  <c r="AM6" i="7"/>
  <c r="AM7" i="7"/>
  <c r="AM11" i="7"/>
  <c r="AN32" i="7"/>
  <c r="AP11" i="7"/>
  <c r="AP6" i="7"/>
  <c r="AP7" i="7"/>
  <c r="AO11" i="7"/>
  <c r="AN31" i="7"/>
  <c r="AN48" i="7"/>
  <c r="AN11" i="7"/>
  <c r="H52" i="20"/>
  <c r="AK33" i="6"/>
  <c r="BL137" i="8" s="1"/>
  <c r="BR7" i="5"/>
  <c r="R52" i="20"/>
  <c r="CA24" i="15"/>
  <c r="CA52" i="4"/>
  <c r="CA27" i="9"/>
  <c r="CA50" i="8"/>
  <c r="BW24" i="17"/>
  <c r="BY24" i="17"/>
  <c r="BY24" i="11"/>
  <c r="AI21" i="6"/>
  <c r="AH3" i="14"/>
  <c r="AJ22" i="6"/>
  <c r="AH4" i="14"/>
  <c r="BK8" i="11"/>
  <c r="BW6" i="17"/>
  <c r="BW8" i="11"/>
  <c r="BY8" i="11"/>
  <c r="BY26" i="17"/>
  <c r="BY26" i="11"/>
  <c r="AH6" i="16"/>
  <c r="AH135" i="8"/>
  <c r="AH8" i="10"/>
  <c r="BW8" i="10"/>
  <c r="CB6" i="16"/>
  <c r="CB8" i="10"/>
  <c r="BK108" i="8"/>
  <c r="AK32" i="6"/>
  <c r="BL5" i="17" s="1"/>
  <c r="BW5" i="17"/>
  <c r="BW9" i="11"/>
  <c r="BW108" i="8"/>
  <c r="CB5" i="17"/>
  <c r="CB9" i="11"/>
  <c r="CB108" i="8"/>
  <c r="BK4" i="16"/>
  <c r="BX137" i="8"/>
  <c r="AH5" i="15"/>
  <c r="AH23" i="8"/>
  <c r="AH10" i="9"/>
  <c r="BY5" i="15"/>
  <c r="CB10" i="9"/>
  <c r="BK35" i="9"/>
  <c r="BW24" i="8"/>
  <c r="BY35" i="9"/>
  <c r="BY24" i="8"/>
  <c r="CD9" i="9"/>
  <c r="AJ37" i="6"/>
  <c r="AH6" i="18"/>
  <c r="AH9" i="12"/>
  <c r="AH59" i="8"/>
  <c r="CD6" i="18"/>
  <c r="AI38" i="6"/>
  <c r="AH7" i="18"/>
  <c r="AH10" i="12"/>
  <c r="AH60" i="8"/>
  <c r="BX7" i="18"/>
  <c r="AJ39" i="6"/>
  <c r="AM39" i="6" s="1"/>
  <c r="BQ61" i="8" s="1"/>
  <c r="AH27" i="18"/>
  <c r="AH27" i="12"/>
  <c r="AH61" i="8"/>
  <c r="BX27" i="18"/>
  <c r="AH3" i="15"/>
  <c r="AH26" i="8"/>
  <c r="AH6" i="9"/>
  <c r="AK40" i="6"/>
  <c r="BW6" i="9"/>
  <c r="BW26" i="8"/>
  <c r="BY6" i="9"/>
  <c r="BY26" i="8"/>
  <c r="CB7" i="12"/>
  <c r="CB62" i="8"/>
  <c r="CB19" i="17"/>
  <c r="CB10" i="11"/>
  <c r="CB109" i="8"/>
  <c r="BK27" i="11"/>
  <c r="BW27" i="11"/>
  <c r="BY30" i="17"/>
  <c r="BK6" i="8"/>
  <c r="BX7" i="14"/>
  <c r="BX7" i="8"/>
  <c r="AI46" i="6"/>
  <c r="AH8" i="14"/>
  <c r="AH8" i="8"/>
  <c r="AJ47" i="6"/>
  <c r="AH9" i="14"/>
  <c r="AH9" i="8"/>
  <c r="BW9" i="8"/>
  <c r="BY9" i="14"/>
  <c r="BY9" i="8"/>
  <c r="BK11" i="14"/>
  <c r="BK11" i="8"/>
  <c r="BX11" i="14"/>
  <c r="BX12" i="14"/>
  <c r="AI51" i="6"/>
  <c r="AH13" i="14"/>
  <c r="AH13" i="8"/>
  <c r="BX14" i="8"/>
  <c r="AH3" i="16"/>
  <c r="AH5" i="10"/>
  <c r="AH138" i="8"/>
  <c r="BW3" i="16"/>
  <c r="CB3" i="16"/>
  <c r="BX23" i="16"/>
  <c r="CD23" i="16"/>
  <c r="CD139" i="8"/>
  <c r="CD23" i="10"/>
  <c r="AI55" i="6"/>
  <c r="AH15" i="14"/>
  <c r="AH15" i="8"/>
  <c r="BW15" i="14"/>
  <c r="BW15" i="8"/>
  <c r="BK16" i="14"/>
  <c r="AI58" i="6"/>
  <c r="AH18" i="14"/>
  <c r="AH18" i="8"/>
  <c r="BX18" i="14"/>
  <c r="BX18" i="8"/>
  <c r="AI59" i="6"/>
  <c r="AH19" i="14"/>
  <c r="AH19" i="8"/>
  <c r="BW19" i="14"/>
  <c r="BW19" i="8"/>
  <c r="BY20" i="14"/>
  <c r="BY20" i="8"/>
  <c r="AI62" i="6"/>
  <c r="AH22" i="14"/>
  <c r="AH22" i="8"/>
  <c r="AI63" i="6"/>
  <c r="AH19" i="18"/>
  <c r="AH11" i="12"/>
  <c r="AH63" i="8"/>
  <c r="CD11" i="12"/>
  <c r="BK28" i="18"/>
  <c r="BK28" i="12"/>
  <c r="BK64" i="8"/>
  <c r="CB28" i="18"/>
  <c r="CB28" i="12"/>
  <c r="CD20" i="15"/>
  <c r="CD27" i="8"/>
  <c r="BK37" i="15"/>
  <c r="BK36" i="9"/>
  <c r="BX36" i="9"/>
  <c r="AJ21" i="6"/>
  <c r="AJ38" i="6"/>
  <c r="AJ46" i="6"/>
  <c r="AJ51" i="6"/>
  <c r="AJ58" i="6"/>
  <c r="AJ62" i="6"/>
  <c r="BK5" i="4"/>
  <c r="BY4" i="4"/>
  <c r="BX33" i="4"/>
  <c r="BK30" i="4"/>
  <c r="BY28" i="4"/>
  <c r="AH27" i="4"/>
  <c r="CB22" i="4"/>
  <c r="AH21" i="4"/>
  <c r="AH19" i="4"/>
  <c r="BX17" i="4"/>
  <c r="AH15" i="4"/>
  <c r="AH11" i="4"/>
  <c r="BW10" i="4"/>
  <c r="AH9" i="4"/>
  <c r="CB8" i="4"/>
  <c r="BY8" i="4"/>
  <c r="AH7" i="4"/>
  <c r="AH36" i="4"/>
  <c r="BY41" i="4"/>
  <c r="BK41" i="4"/>
  <c r="AH40" i="4"/>
  <c r="CB45" i="4"/>
  <c r="BK45" i="4"/>
  <c r="AH44" i="4"/>
  <c r="BQ47" i="4"/>
  <c r="BY111" i="8"/>
  <c r="BK3" i="8"/>
  <c r="AH4" i="8"/>
  <c r="BY106" i="8"/>
  <c r="BW135" i="8"/>
  <c r="BG7" i="6"/>
  <c r="CA24" i="17" s="1"/>
  <c r="AJ7" i="6"/>
  <c r="AH24" i="17"/>
  <c r="AH24" i="11"/>
  <c r="AI25" i="6"/>
  <c r="AH5" i="14"/>
  <c r="AJ26" i="6"/>
  <c r="AH6" i="17"/>
  <c r="AH8" i="11"/>
  <c r="CD6" i="17"/>
  <c r="CD8" i="11"/>
  <c r="AI28" i="6"/>
  <c r="AH3" i="17"/>
  <c r="AH3" i="11"/>
  <c r="AH5" i="16"/>
  <c r="AH7" i="10"/>
  <c r="CB7" i="10"/>
  <c r="BX135" i="8"/>
  <c r="AH24" i="16"/>
  <c r="AH24" i="10"/>
  <c r="CD24" i="16"/>
  <c r="CD24" i="10"/>
  <c r="AI32" i="6"/>
  <c r="AH5" i="17"/>
  <c r="AH108" i="8"/>
  <c r="AH9" i="11"/>
  <c r="BX5" i="17"/>
  <c r="AH4" i="16"/>
  <c r="AH9" i="10"/>
  <c r="AH137" i="8"/>
  <c r="BY9" i="10"/>
  <c r="BY137" i="8"/>
  <c r="AH35" i="15"/>
  <c r="AH35" i="9"/>
  <c r="AH24" i="8"/>
  <c r="AH4" i="15"/>
  <c r="AH25" i="8"/>
  <c r="AH9" i="9"/>
  <c r="BY9" i="9"/>
  <c r="BY9" i="12"/>
  <c r="BW10" i="12"/>
  <c r="BW27" i="18"/>
  <c r="CB27" i="18"/>
  <c r="CB61" i="8"/>
  <c r="BK26" i="8"/>
  <c r="CD3" i="15"/>
  <c r="CD6" i="9"/>
  <c r="AJ41" i="6"/>
  <c r="AM41" i="6" s="1"/>
  <c r="BQ5" i="18" s="1"/>
  <c r="AH5" i="18"/>
  <c r="AH7" i="12"/>
  <c r="AH62" i="8"/>
  <c r="BX5" i="18"/>
  <c r="BX7" i="12"/>
  <c r="AI42" i="6"/>
  <c r="AH19" i="17"/>
  <c r="AH10" i="11"/>
  <c r="AH109" i="8"/>
  <c r="BX19" i="17"/>
  <c r="BX10" i="11"/>
  <c r="BX109" i="8"/>
  <c r="CD109" i="8"/>
  <c r="AJ43" i="6"/>
  <c r="AH30" i="17"/>
  <c r="AH27" i="11"/>
  <c r="AH110" i="8"/>
  <c r="BX110" i="8"/>
  <c r="AI44" i="6"/>
  <c r="AH6" i="14"/>
  <c r="AH6" i="8"/>
  <c r="BX6" i="14"/>
  <c r="AJ45" i="6"/>
  <c r="AH7" i="14"/>
  <c r="AH7" i="8"/>
  <c r="BW8" i="8"/>
  <c r="BY8" i="14"/>
  <c r="BY8" i="8"/>
  <c r="AI49" i="6"/>
  <c r="AH11" i="14"/>
  <c r="AH11" i="8"/>
  <c r="BY11" i="14"/>
  <c r="BY11" i="8"/>
  <c r="BY12" i="14"/>
  <c r="BY12" i="8"/>
  <c r="BY13" i="14"/>
  <c r="BY13" i="8"/>
  <c r="BW14" i="14"/>
  <c r="BG53" i="6"/>
  <c r="CA5" i="10" s="1"/>
  <c r="BK5" i="10"/>
  <c r="BX5" i="10"/>
  <c r="BX138" i="8"/>
  <c r="CD3" i="16"/>
  <c r="AH23" i="16"/>
  <c r="AH139" i="8"/>
  <c r="AH23" i="10"/>
  <c r="BW139" i="8"/>
  <c r="BX15" i="14"/>
  <c r="AI56" i="6"/>
  <c r="AH16" i="14"/>
  <c r="AH16" i="8"/>
  <c r="BX16" i="14"/>
  <c r="AI57" i="6"/>
  <c r="AH17" i="14"/>
  <c r="AH17" i="8"/>
  <c r="BW17" i="8"/>
  <c r="BY17" i="14"/>
  <c r="BY17" i="8"/>
  <c r="BY18" i="14"/>
  <c r="AI60" i="6"/>
  <c r="AH20" i="14"/>
  <c r="AH20" i="8"/>
  <c r="AI61" i="6"/>
  <c r="AH21" i="14"/>
  <c r="AH21" i="8"/>
  <c r="BW21" i="14"/>
  <c r="BW21" i="8"/>
  <c r="BY21" i="8"/>
  <c r="BK22" i="14"/>
  <c r="BK22" i="8"/>
  <c r="BY22" i="14"/>
  <c r="BY22" i="8"/>
  <c r="BY19" i="18"/>
  <c r="BY63" i="8"/>
  <c r="CB63" i="8"/>
  <c r="AI64" i="6"/>
  <c r="AH28" i="18"/>
  <c r="AH28" i="12"/>
  <c r="AH64" i="8"/>
  <c r="BX28" i="12"/>
  <c r="CD28" i="12"/>
  <c r="CD64" i="8"/>
  <c r="AH20" i="15"/>
  <c r="AH11" i="9"/>
  <c r="AH27" i="8"/>
  <c r="BY20" i="15"/>
  <c r="BY11" i="9"/>
  <c r="BY27" i="8"/>
  <c r="AH37" i="15"/>
  <c r="AH28" i="8"/>
  <c r="AH36" i="9"/>
  <c r="AK66" i="6"/>
  <c r="H47" i="20" s="1"/>
  <c r="BW37" i="15"/>
  <c r="BW36" i="9"/>
  <c r="BW28" i="8"/>
  <c r="CB37" i="15"/>
  <c r="CB36" i="9"/>
  <c r="CB28" i="8"/>
  <c r="AJ19" i="6"/>
  <c r="AJ25" i="6"/>
  <c r="AK26" i="6"/>
  <c r="BL105" i="8" s="1"/>
  <c r="AJ28" i="6"/>
  <c r="AM28" i="6"/>
  <c r="AK31" i="6"/>
  <c r="BL24" i="10" s="1"/>
  <c r="AJ32" i="6"/>
  <c r="AM32" i="6" s="1"/>
  <c r="BQ108" i="8" s="1"/>
  <c r="AJ42" i="6"/>
  <c r="AM42" i="6" s="1"/>
  <c r="AJ44" i="6"/>
  <c r="AJ56" i="6"/>
  <c r="AJ60" i="6"/>
  <c r="AJ64" i="6"/>
  <c r="BY3" i="4"/>
  <c r="BX6" i="4"/>
  <c r="AH6" i="4"/>
  <c r="AH5" i="4"/>
  <c r="AH4" i="4"/>
  <c r="BX34" i="4"/>
  <c r="AH34" i="4"/>
  <c r="BX32" i="4"/>
  <c r="AH32" i="4"/>
  <c r="BY31" i="4"/>
  <c r="AH30" i="4"/>
  <c r="AH28" i="4"/>
  <c r="BY27" i="4"/>
  <c r="BX26" i="4"/>
  <c r="AH26" i="4"/>
  <c r="BW25" i="4"/>
  <c r="AH24" i="4"/>
  <c r="CB23" i="4"/>
  <c r="AH22" i="4"/>
  <c r="BW21" i="4"/>
  <c r="BK21" i="4"/>
  <c r="AH20" i="4"/>
  <c r="BY19" i="4"/>
  <c r="BX18" i="4"/>
  <c r="AH18" i="4"/>
  <c r="CB17" i="4"/>
  <c r="AH16" i="4"/>
  <c r="CB15" i="4"/>
  <c r="BW15" i="4"/>
  <c r="BX14" i="4"/>
  <c r="AH14" i="4"/>
  <c r="CB13" i="4"/>
  <c r="BW13" i="4"/>
  <c r="BX12" i="4"/>
  <c r="AH12" i="4"/>
  <c r="CB11" i="4"/>
  <c r="BW11" i="4"/>
  <c r="BX10" i="4"/>
  <c r="AH10" i="4"/>
  <c r="CB9" i="4"/>
  <c r="BW9" i="4"/>
  <c r="BK9" i="4"/>
  <c r="BY7" i="4"/>
  <c r="BW7" i="4"/>
  <c r="AH37" i="4"/>
  <c r="BW36" i="4"/>
  <c r="AH35" i="4"/>
  <c r="BX39" i="4"/>
  <c r="AH39" i="4"/>
  <c r="BY38" i="4"/>
  <c r="BX41" i="4"/>
  <c r="AH41" i="4"/>
  <c r="BW40" i="4"/>
  <c r="BK40" i="4"/>
  <c r="BX45" i="4"/>
  <c r="AH45" i="4"/>
  <c r="CB44" i="4"/>
  <c r="BY44" i="4"/>
  <c r="AH43" i="4"/>
  <c r="BW42" i="4"/>
  <c r="BX47" i="4"/>
  <c r="AH47" i="4"/>
  <c r="BY46" i="4"/>
  <c r="AH111" i="8"/>
  <c r="AH3" i="8"/>
  <c r="BK4" i="8"/>
  <c r="BY4" i="8"/>
  <c r="AH5" i="8"/>
  <c r="BX5" i="8"/>
  <c r="BW105" i="8"/>
  <c r="BY105" i="8"/>
  <c r="BX106" i="8"/>
  <c r="BK107" i="8"/>
  <c r="CB107" i="8"/>
  <c r="AH134" i="8"/>
  <c r="AH136" i="8"/>
  <c r="AM4" i="7"/>
  <c r="AP4" i="7"/>
  <c r="AQ3" i="7"/>
  <c r="AK3" i="7"/>
  <c r="AO3" i="7"/>
  <c r="AN9" i="7"/>
  <c r="AN27" i="7"/>
  <c r="AM30" i="7"/>
  <c r="AP30" i="7"/>
  <c r="AM31" i="7"/>
  <c r="AM32" i="7"/>
  <c r="AP32" i="7"/>
  <c r="AN34" i="7"/>
  <c r="AN36" i="7"/>
  <c r="AN38" i="7"/>
  <c r="AN41" i="7"/>
  <c r="AO30" i="7"/>
  <c r="AO31" i="7"/>
  <c r="AQ15" i="7"/>
  <c r="AK15" i="7"/>
  <c r="AO15" i="7"/>
  <c r="AQ16" i="7"/>
  <c r="AK16" i="7"/>
  <c r="AO16" i="7"/>
  <c r="AQ17" i="7"/>
  <c r="AK17" i="7"/>
  <c r="AO17" i="7"/>
  <c r="AQ20" i="7"/>
  <c r="AK20" i="7"/>
  <c r="AO20" i="7"/>
  <c r="AQ21" i="7"/>
  <c r="AK21" i="7"/>
  <c r="AO21" i="7"/>
  <c r="AQ22" i="7"/>
  <c r="AK22" i="7"/>
  <c r="AO22" i="7"/>
  <c r="AQ23" i="7"/>
  <c r="AK23" i="7"/>
  <c r="AO23" i="7"/>
  <c r="AQ24" i="7"/>
  <c r="AK24" i="7"/>
  <c r="AO24" i="7"/>
  <c r="AQ25" i="7"/>
  <c r="AK25" i="7"/>
  <c r="AO25" i="7"/>
  <c r="AQ29" i="7"/>
  <c r="AK29" i="7"/>
  <c r="AO29" i="7"/>
  <c r="AR37" i="7"/>
  <c r="AL37" i="7"/>
  <c r="AP37" i="7"/>
  <c r="AR38" i="7"/>
  <c r="AL38" i="7"/>
  <c r="AP38" i="7"/>
  <c r="AR39" i="7"/>
  <c r="AL39" i="7"/>
  <c r="AP39" i="7"/>
  <c r="AR40" i="7"/>
  <c r="AL40" i="7"/>
  <c r="AP40" i="7"/>
  <c r="AR41" i="7"/>
  <c r="AL41" i="7"/>
  <c r="AP41" i="7"/>
  <c r="AR42" i="7"/>
  <c r="AL42" i="7"/>
  <c r="AP42" i="7"/>
  <c r="AI3" i="6"/>
  <c r="AJ4" i="6"/>
  <c r="AI5" i="6"/>
  <c r="AJ6" i="6"/>
  <c r="AI7" i="6"/>
  <c r="AI9" i="6"/>
  <c r="AI11" i="6"/>
  <c r="AI13" i="6"/>
  <c r="AJ15" i="6"/>
  <c r="AI18" i="6"/>
  <c r="AI20" i="6"/>
  <c r="AI22" i="6"/>
  <c r="AI26" i="6"/>
  <c r="AI37" i="6"/>
  <c r="AI39" i="6"/>
  <c r="AI41" i="6"/>
  <c r="AI43" i="6"/>
  <c r="AI45" i="6"/>
  <c r="AI47" i="6"/>
  <c r="AJ49" i="6"/>
  <c r="AJ55" i="6"/>
  <c r="AJ57" i="6"/>
  <c r="AJ59" i="6"/>
  <c r="AJ61" i="6"/>
  <c r="AJ63" i="6"/>
  <c r="BQ63" i="31"/>
  <c r="BL106" i="31"/>
  <c r="BL25" i="31"/>
  <c r="AM49" i="7"/>
  <c r="AP48" i="7"/>
  <c r="AO48" i="7"/>
  <c r="AO49" i="7"/>
  <c r="AN51" i="7"/>
  <c r="AP49" i="7"/>
  <c r="AO53" i="7"/>
  <c r="AM51" i="7"/>
  <c r="AP53" i="7"/>
  <c r="AM53" i="7"/>
  <c r="AN53" i="7"/>
  <c r="AN49" i="7"/>
  <c r="AP51" i="7"/>
  <c r="AP47" i="7"/>
  <c r="AN47" i="7"/>
  <c r="AM47" i="7"/>
  <c r="AM48" i="7"/>
  <c r="H12" i="20"/>
  <c r="BE7" i="5"/>
  <c r="BZ27" i="9"/>
  <c r="BZ50" i="8"/>
  <c r="BZ24" i="15"/>
  <c r="BZ52" i="4"/>
  <c r="BQ5" i="17"/>
  <c r="AL53" i="6"/>
  <c r="I34" i="20" s="1"/>
  <c r="BL3" i="15"/>
  <c r="CA5" i="15"/>
  <c r="BL13" i="4"/>
  <c r="AO47" i="7"/>
  <c r="AO51" i="7"/>
  <c r="I52" i="20"/>
  <c r="BI7" i="5"/>
  <c r="M52" i="20"/>
  <c r="BM27" i="9"/>
  <c r="BM50" i="8"/>
  <c r="BM24" i="15"/>
  <c r="BM52" i="4"/>
  <c r="BM3" i="16"/>
  <c r="BW122" i="5"/>
  <c r="CD58" i="8" s="1"/>
  <c r="BT122" i="5"/>
  <c r="CB167" i="4" s="1"/>
  <c r="BQ122" i="5"/>
  <c r="BP122" i="5"/>
  <c r="BO122" i="5"/>
  <c r="BD122" i="5"/>
  <c r="BC122" i="5"/>
  <c r="BW121" i="5"/>
  <c r="BT121" i="5"/>
  <c r="BQ121" i="5"/>
  <c r="BP121" i="5"/>
  <c r="BO121" i="5"/>
  <c r="BD121" i="5"/>
  <c r="BC121" i="5"/>
  <c r="BW120" i="5"/>
  <c r="CD19" i="15" s="1"/>
  <c r="BT120" i="5"/>
  <c r="CB44" i="31" s="1"/>
  <c r="BQ120" i="5"/>
  <c r="BP120" i="5"/>
  <c r="BO120" i="5"/>
  <c r="BD120" i="5"/>
  <c r="BC120" i="5"/>
  <c r="BW119" i="5"/>
  <c r="CD155" i="8" s="1"/>
  <c r="BT119" i="5"/>
  <c r="CB14" i="16" s="1"/>
  <c r="BQ119" i="5"/>
  <c r="BP119" i="5"/>
  <c r="BO119" i="5"/>
  <c r="BD119" i="5"/>
  <c r="BC119" i="5"/>
  <c r="BS119" i="5"/>
  <c r="BW118" i="5"/>
  <c r="CD81" i="8" s="1"/>
  <c r="BT118" i="5"/>
  <c r="CB17" i="18" s="1"/>
  <c r="BQ118" i="5"/>
  <c r="BP118" i="5"/>
  <c r="BO118" i="5"/>
  <c r="BC118" i="5"/>
  <c r="BW117" i="5"/>
  <c r="CD132" i="8" s="1"/>
  <c r="BT117" i="5"/>
  <c r="BQ117" i="5"/>
  <c r="BP117" i="5"/>
  <c r="BO117" i="5"/>
  <c r="BC117" i="5"/>
  <c r="BW115" i="5"/>
  <c r="CD32" i="15" s="1"/>
  <c r="BT115" i="5"/>
  <c r="BQ115" i="5"/>
  <c r="BY48" i="31" s="1"/>
  <c r="BP115" i="5"/>
  <c r="BX32" i="15" s="1"/>
  <c r="BO115" i="5"/>
  <c r="BD115" i="5" s="1"/>
  <c r="BC115" i="5"/>
  <c r="BW114" i="5"/>
  <c r="BT114" i="5"/>
  <c r="CB5" i="9" s="1"/>
  <c r="BQ114" i="5"/>
  <c r="BP114" i="5"/>
  <c r="BO114" i="5"/>
  <c r="BD114" i="5"/>
  <c r="BC114" i="5"/>
  <c r="BS114" i="5"/>
  <c r="BW113" i="5"/>
  <c r="CD18" i="19" s="1"/>
  <c r="BT113" i="5"/>
  <c r="BQ113" i="5"/>
  <c r="BY18" i="19" s="1"/>
  <c r="BP113" i="5"/>
  <c r="BX97" i="31" s="1"/>
  <c r="BO113" i="5"/>
  <c r="BW97" i="31" s="1"/>
  <c r="BC113" i="5"/>
  <c r="BW112" i="5"/>
  <c r="CD102" i="8" s="1"/>
  <c r="BT112" i="5"/>
  <c r="BQ112" i="5"/>
  <c r="BP112" i="5"/>
  <c r="BO112" i="5"/>
  <c r="BC112" i="5"/>
  <c r="BW111" i="5"/>
  <c r="BT111" i="5"/>
  <c r="CB156" i="4" s="1"/>
  <c r="BQ111" i="5"/>
  <c r="BY78" i="31" s="1"/>
  <c r="BP111" i="5"/>
  <c r="BX156" i="4" s="1"/>
  <c r="BO111" i="5"/>
  <c r="BD111" i="5" s="1"/>
  <c r="BC111" i="5"/>
  <c r="BW110" i="5"/>
  <c r="CD6" i="12" s="1"/>
  <c r="BT110" i="5"/>
  <c r="BQ110" i="5"/>
  <c r="BP110" i="5"/>
  <c r="BO110" i="5"/>
  <c r="BD110" i="5"/>
  <c r="BC110" i="5"/>
  <c r="BS110" i="5"/>
  <c r="BW109" i="5"/>
  <c r="BT109" i="5"/>
  <c r="CB152" i="31" s="1"/>
  <c r="BQ109" i="5"/>
  <c r="BY18" i="10" s="1"/>
  <c r="BP109" i="5"/>
  <c r="BO109" i="5"/>
  <c r="BW152" i="31" s="1"/>
  <c r="BC109" i="5"/>
  <c r="BW108" i="5"/>
  <c r="BT108" i="5"/>
  <c r="CB153" i="4" s="1"/>
  <c r="BQ108" i="5"/>
  <c r="BP108" i="5"/>
  <c r="BO108" i="5"/>
  <c r="BC108" i="5"/>
  <c r="BW107" i="5"/>
  <c r="CD21" i="11" s="1"/>
  <c r="BT107" i="5"/>
  <c r="BQ107" i="5"/>
  <c r="BY22" i="17" s="1"/>
  <c r="BP107" i="5"/>
  <c r="BX127" i="31" s="1"/>
  <c r="BO107" i="5"/>
  <c r="BW127" i="31" s="1"/>
  <c r="BC107" i="5"/>
  <c r="BW106" i="5"/>
  <c r="CD124" i="31" s="1"/>
  <c r="BT106" i="5"/>
  <c r="CB151" i="4" s="1"/>
  <c r="BQ106" i="5"/>
  <c r="BP106" i="5"/>
  <c r="BO106" i="5"/>
  <c r="BC106" i="5"/>
  <c r="BW105" i="5"/>
  <c r="BT105" i="5"/>
  <c r="BQ105" i="5"/>
  <c r="BY150" i="4" s="1"/>
  <c r="BP105" i="5"/>
  <c r="BX23" i="17" s="1"/>
  <c r="BO105" i="5"/>
  <c r="BD105" i="5" s="1"/>
  <c r="BC105" i="5"/>
  <c r="BW104" i="5"/>
  <c r="BT104" i="5"/>
  <c r="CB6" i="11" s="1"/>
  <c r="BQ104" i="5"/>
  <c r="BP104" i="5"/>
  <c r="BO104" i="5"/>
  <c r="BD104" i="5"/>
  <c r="BC104" i="5"/>
  <c r="BS104" i="5"/>
  <c r="BW102" i="5"/>
  <c r="CD47" i="31" s="1"/>
  <c r="CC31" i="15"/>
  <c r="BT102" i="5"/>
  <c r="CB31" i="15" s="1"/>
  <c r="BQ102" i="5"/>
  <c r="BY31" i="15" s="1"/>
  <c r="BP102" i="5"/>
  <c r="BX47" i="31" s="1"/>
  <c r="BO102" i="5"/>
  <c r="BW47" i="31" s="1"/>
  <c r="BC102" i="5"/>
  <c r="BW101" i="5"/>
  <c r="BT101" i="5"/>
  <c r="CB17" i="15" s="1"/>
  <c r="BQ101" i="5"/>
  <c r="BP101" i="5"/>
  <c r="BO101" i="5"/>
  <c r="BD101" i="5"/>
  <c r="BC101" i="5"/>
  <c r="BS101" i="5"/>
  <c r="BW100" i="5"/>
  <c r="BT100" i="5"/>
  <c r="BQ100" i="5"/>
  <c r="BY30" i="15" s="1"/>
  <c r="BP100" i="5"/>
  <c r="BO100" i="5"/>
  <c r="BC100" i="5"/>
  <c r="BW99" i="5"/>
  <c r="CD51" i="8" s="1"/>
  <c r="BT99" i="5"/>
  <c r="CB3" i="9" s="1"/>
  <c r="BQ99" i="5"/>
  <c r="BP99" i="5"/>
  <c r="BO99" i="5"/>
  <c r="BC99" i="5"/>
  <c r="BW98" i="5"/>
  <c r="BT98" i="5"/>
  <c r="BQ98" i="5"/>
  <c r="BY151" i="31" s="1"/>
  <c r="BP98" i="5"/>
  <c r="BX151" i="31" s="1"/>
  <c r="BO98" i="5"/>
  <c r="BD98" i="5" s="1"/>
  <c r="BC98" i="5"/>
  <c r="BW97" i="5"/>
  <c r="BT97" i="5"/>
  <c r="CB148" i="31" s="1"/>
  <c r="BQ97" i="5"/>
  <c r="BP97" i="5"/>
  <c r="BO97" i="5"/>
  <c r="BD97" i="5"/>
  <c r="BC97" i="5"/>
  <c r="BS97" i="5"/>
  <c r="BW96" i="5"/>
  <c r="BT96" i="5"/>
  <c r="BH96" i="5" s="1"/>
  <c r="BQ96" i="5"/>
  <c r="BY133" i="31" s="1"/>
  <c r="BP96" i="5"/>
  <c r="BX133" i="31" s="1"/>
  <c r="BO96" i="5"/>
  <c r="BW133" i="31" s="1"/>
  <c r="BC96" i="5"/>
  <c r="BW95" i="5"/>
  <c r="CD122" i="31" s="1"/>
  <c r="BT95" i="5"/>
  <c r="CB4" i="11" s="1"/>
  <c r="BQ95" i="5"/>
  <c r="BP95" i="5"/>
  <c r="BO95" i="5"/>
  <c r="BC95" i="5"/>
  <c r="BW94" i="5"/>
  <c r="BT94" i="5"/>
  <c r="CB23" i="18" s="1"/>
  <c r="BQ94" i="5"/>
  <c r="BP94" i="5"/>
  <c r="BX84" i="31" s="1"/>
  <c r="BO94" i="5"/>
  <c r="BW84" i="31" s="1"/>
  <c r="BD94" i="5"/>
  <c r="H130" i="20" s="1"/>
  <c r="BC94" i="5"/>
  <c r="BW93" i="5"/>
  <c r="BT93" i="5"/>
  <c r="BQ93" i="5"/>
  <c r="BP93" i="5"/>
  <c r="BO93" i="5"/>
  <c r="BD93" i="5"/>
  <c r="BC93" i="5"/>
  <c r="BS93" i="5"/>
  <c r="BW92" i="5"/>
  <c r="CD104" i="31" s="1"/>
  <c r="BT92" i="5"/>
  <c r="BQ92" i="5"/>
  <c r="BY104" i="31" s="1"/>
  <c r="BP92" i="5"/>
  <c r="BX104" i="31" s="1"/>
  <c r="BO92" i="5"/>
  <c r="BW104" i="31" s="1"/>
  <c r="BC92" i="5"/>
  <c r="BW91" i="5"/>
  <c r="BT91" i="5"/>
  <c r="BQ91" i="5"/>
  <c r="BP91" i="5"/>
  <c r="BO91" i="5"/>
  <c r="BC91" i="5"/>
  <c r="BW88" i="5"/>
  <c r="BT88" i="5"/>
  <c r="BH88" i="5" s="1"/>
  <c r="BQ133" i="4" s="1"/>
  <c r="BQ88" i="5"/>
  <c r="BY76" i="8" s="1"/>
  <c r="BP88" i="5"/>
  <c r="BX83" i="31" s="1"/>
  <c r="BO88" i="5"/>
  <c r="BW83" i="31" s="1"/>
  <c r="BC88" i="5"/>
  <c r="BW87" i="5"/>
  <c r="BT87" i="5"/>
  <c r="BQ87" i="5"/>
  <c r="BP87" i="5"/>
  <c r="BO87" i="5"/>
  <c r="BD87" i="5"/>
  <c r="BC87" i="5"/>
  <c r="BS87" i="5"/>
  <c r="BW86" i="5"/>
  <c r="CD131" i="4" s="1"/>
  <c r="BT86" i="5"/>
  <c r="BQ86" i="5"/>
  <c r="BY103" i="31" s="1"/>
  <c r="BP86" i="5"/>
  <c r="BO86" i="5"/>
  <c r="BW103" i="31" s="1"/>
  <c r="BC86" i="5"/>
  <c r="BW85" i="5"/>
  <c r="BT85" i="5"/>
  <c r="BQ85" i="5"/>
  <c r="BP85" i="5"/>
  <c r="BO85" i="5"/>
  <c r="BC85" i="5"/>
  <c r="BW84" i="5"/>
  <c r="CD32" i="9" s="1"/>
  <c r="BT84" i="5"/>
  <c r="BQ84" i="5"/>
  <c r="BY58" i="31" s="1"/>
  <c r="BQ29" i="27"/>
  <c r="BP84" i="5"/>
  <c r="BP29" i="27" s="1"/>
  <c r="BO84" i="5"/>
  <c r="BC84" i="5"/>
  <c r="BC29" i="27"/>
  <c r="BW83" i="5"/>
  <c r="BW24" i="27" s="1"/>
  <c r="BT83" i="5"/>
  <c r="CB40" i="31" s="1"/>
  <c r="BQ83" i="5"/>
  <c r="BQ24" i="27"/>
  <c r="BP83" i="5"/>
  <c r="BP24" i="27"/>
  <c r="BO83" i="5"/>
  <c r="BC83" i="5"/>
  <c r="BW82" i="5"/>
  <c r="BK82" i="5" s="1"/>
  <c r="BT82" i="5"/>
  <c r="BQ82" i="5"/>
  <c r="BY57" i="31" s="1"/>
  <c r="BP82" i="5"/>
  <c r="BX28" i="15" s="1"/>
  <c r="BO82" i="5"/>
  <c r="BW57" i="31" s="1"/>
  <c r="BC82" i="5"/>
  <c r="BW81" i="5"/>
  <c r="CC14" i="15"/>
  <c r="BT81" i="5"/>
  <c r="BQ81" i="5"/>
  <c r="BP81" i="5"/>
  <c r="BO81" i="5"/>
  <c r="BD81" i="5"/>
  <c r="BC81" i="5"/>
  <c r="BS81" i="5"/>
  <c r="BW80" i="5"/>
  <c r="CC8" i="15"/>
  <c r="BT80" i="5"/>
  <c r="CB38" i="31" s="1"/>
  <c r="BQ80" i="5"/>
  <c r="BP80" i="5"/>
  <c r="BO80" i="5"/>
  <c r="BD80" i="5"/>
  <c r="BC80" i="5"/>
  <c r="BW79" i="5"/>
  <c r="CC10" i="17"/>
  <c r="BT79" i="5"/>
  <c r="BQ79" i="5"/>
  <c r="BP79" i="5"/>
  <c r="BO79" i="5"/>
  <c r="BD79" i="5"/>
  <c r="BC79" i="5"/>
  <c r="BT77" i="5"/>
  <c r="BQ77" i="5"/>
  <c r="BP77" i="5"/>
  <c r="BO77" i="5"/>
  <c r="BC77" i="5"/>
  <c r="BT76" i="5"/>
  <c r="BQ76" i="5"/>
  <c r="BP76" i="5"/>
  <c r="BO76" i="5"/>
  <c r="BC76" i="5"/>
  <c r="CD9" i="16"/>
  <c r="BT75" i="5"/>
  <c r="BQ75" i="5"/>
  <c r="BQ6" i="27"/>
  <c r="BP75" i="5"/>
  <c r="BP6" i="27"/>
  <c r="BO75" i="5"/>
  <c r="BC75" i="5"/>
  <c r="BC6" i="27"/>
  <c r="BW74" i="5"/>
  <c r="CC9" i="18"/>
  <c r="BT74" i="5"/>
  <c r="BQ74" i="5"/>
  <c r="BP74" i="5"/>
  <c r="BO74" i="5"/>
  <c r="BD74" i="5"/>
  <c r="BC74" i="5"/>
  <c r="BW73" i="5"/>
  <c r="CD92" i="31" s="1"/>
  <c r="BT73" i="5"/>
  <c r="BQ73" i="5"/>
  <c r="BP73" i="5"/>
  <c r="BO73" i="5"/>
  <c r="BD73" i="5"/>
  <c r="BC73" i="5"/>
  <c r="BW72" i="5"/>
  <c r="BT72" i="5"/>
  <c r="BQ72" i="5"/>
  <c r="BY132" i="31" s="1"/>
  <c r="BP72" i="5"/>
  <c r="BX132" i="31" s="1"/>
  <c r="BO72" i="5"/>
  <c r="BW132" i="31" s="1"/>
  <c r="BC72" i="5"/>
  <c r="BW71" i="5"/>
  <c r="BT71" i="5"/>
  <c r="CB11" i="17" s="1"/>
  <c r="BQ71" i="5"/>
  <c r="BP71" i="5"/>
  <c r="BO71" i="5"/>
  <c r="BC71" i="5"/>
  <c r="BW70" i="5"/>
  <c r="CD29" i="9" s="1"/>
  <c r="BT70" i="5"/>
  <c r="BQ70" i="5"/>
  <c r="BY55" i="31" s="1"/>
  <c r="BP70" i="5"/>
  <c r="BX41" i="8" s="1"/>
  <c r="BO70" i="5"/>
  <c r="BD70" i="5" s="1"/>
  <c r="BC70" i="5"/>
  <c r="BW69" i="5"/>
  <c r="BT69" i="5"/>
  <c r="BQ69" i="5"/>
  <c r="BP69" i="5"/>
  <c r="BO69" i="5"/>
  <c r="BC69" i="5"/>
  <c r="BW68" i="5"/>
  <c r="BT68" i="5"/>
  <c r="BQ68" i="5"/>
  <c r="BY102" i="31" s="1"/>
  <c r="BP68" i="5"/>
  <c r="BX102" i="31" s="1"/>
  <c r="BO68" i="5"/>
  <c r="BD68" i="5" s="1"/>
  <c r="BC68" i="5"/>
  <c r="BW67" i="5"/>
  <c r="BT67" i="5"/>
  <c r="BQ67" i="5"/>
  <c r="BP67" i="5"/>
  <c r="BO67" i="5"/>
  <c r="BD67" i="5"/>
  <c r="BC67" i="5"/>
  <c r="BS67" i="5"/>
  <c r="BW65" i="5"/>
  <c r="BT65" i="5"/>
  <c r="BQ65" i="5"/>
  <c r="BP65" i="5"/>
  <c r="BX18" i="16" s="1"/>
  <c r="BO65" i="5"/>
  <c r="BW156" i="31" s="1"/>
  <c r="BC65" i="5"/>
  <c r="BW64" i="5"/>
  <c r="CD109" i="4" s="1"/>
  <c r="BT64" i="5"/>
  <c r="BQ64" i="5"/>
  <c r="BP64" i="5"/>
  <c r="BO64" i="5"/>
  <c r="BC64" i="5"/>
  <c r="BW63" i="5"/>
  <c r="BT63" i="5"/>
  <c r="CB82" i="31"/>
  <c r="BQ63" i="5"/>
  <c r="BY73" i="8" s="1"/>
  <c r="BQ59" i="27"/>
  <c r="BP63" i="5"/>
  <c r="BP59" i="27" s="1"/>
  <c r="BO63" i="5"/>
  <c r="BW82" i="31" s="1"/>
  <c r="BO59" i="27"/>
  <c r="BC63" i="5"/>
  <c r="BC59" i="27"/>
  <c r="BW62" i="5"/>
  <c r="CD72" i="31" s="1"/>
  <c r="BT62" i="5"/>
  <c r="CB72" i="8" s="1"/>
  <c r="BQ62" i="5"/>
  <c r="BQ52" i="27"/>
  <c r="BP62" i="5"/>
  <c r="BP52" i="27"/>
  <c r="BO62" i="5"/>
  <c r="BO52" i="27"/>
  <c r="BC62" i="5"/>
  <c r="BC52" i="27"/>
  <c r="BW61" i="5"/>
  <c r="BT61" i="5"/>
  <c r="BQ61" i="5"/>
  <c r="BQ20" i="27" s="1"/>
  <c r="BP61" i="5"/>
  <c r="BP20" i="27"/>
  <c r="BO61" i="5"/>
  <c r="BW155" i="31" s="1"/>
  <c r="BC61" i="5"/>
  <c r="BC20" i="27"/>
  <c r="BW60" i="5"/>
  <c r="BT60" i="5"/>
  <c r="CB145" i="31"/>
  <c r="BQ60" i="5"/>
  <c r="BQ16" i="27"/>
  <c r="BP60" i="5"/>
  <c r="BP16" i="27"/>
  <c r="BO60" i="5"/>
  <c r="BC60" i="5"/>
  <c r="BC16" i="27"/>
  <c r="BW59" i="5"/>
  <c r="BT59" i="5"/>
  <c r="BQ59" i="5"/>
  <c r="BQ58" i="27"/>
  <c r="BP59" i="5"/>
  <c r="BX25" i="18" s="1"/>
  <c r="BO59" i="5"/>
  <c r="BW81" i="31" s="1"/>
  <c r="BC59" i="5"/>
  <c r="BW58" i="5"/>
  <c r="BT58" i="5"/>
  <c r="BQ58" i="5"/>
  <c r="BQ51" i="27"/>
  <c r="BP58" i="5"/>
  <c r="BP51" i="27"/>
  <c r="BO58" i="5"/>
  <c r="BO51" i="27"/>
  <c r="BC58" i="5"/>
  <c r="BC51" i="27"/>
  <c r="BW57" i="5"/>
  <c r="BT57" i="5"/>
  <c r="BQ57" i="5"/>
  <c r="BY154" i="31" s="1"/>
  <c r="BP57" i="5"/>
  <c r="BX154" i="31" s="1"/>
  <c r="BO57" i="5"/>
  <c r="BO11" i="27" s="1"/>
  <c r="BC57" i="5"/>
  <c r="BC11" i="27"/>
  <c r="BW56" i="5"/>
  <c r="CD144" i="31" s="1"/>
  <c r="BT56" i="5"/>
  <c r="BH56" i="5" s="1"/>
  <c r="BQ56" i="5"/>
  <c r="BQ5" i="27"/>
  <c r="BP56" i="5"/>
  <c r="BP5" i="27"/>
  <c r="BO56" i="5"/>
  <c r="BC56" i="5"/>
  <c r="BC5" i="27"/>
  <c r="BW55" i="5"/>
  <c r="BT55" i="5"/>
  <c r="CB69" i="8" s="1"/>
  <c r="CB80" i="31"/>
  <c r="BQ55" i="5"/>
  <c r="BQ72" i="27" s="1"/>
  <c r="BP55" i="5"/>
  <c r="BX80" i="31" s="1"/>
  <c r="BO55" i="5"/>
  <c r="BO72" i="27" s="1"/>
  <c r="BC55" i="5"/>
  <c r="BW54" i="5"/>
  <c r="CD70" i="31"/>
  <c r="BT54" i="5"/>
  <c r="BQ54" i="5"/>
  <c r="BQ67" i="27"/>
  <c r="BP54" i="5"/>
  <c r="BP67" i="27"/>
  <c r="BO54" i="5"/>
  <c r="BO67" i="27"/>
  <c r="BC54" i="5"/>
  <c r="BC67" i="27"/>
  <c r="BW52" i="5"/>
  <c r="BW43" i="27" s="1"/>
  <c r="CD54" i="31"/>
  <c r="BT52" i="5"/>
  <c r="CB97" i="4" s="1"/>
  <c r="BQ52" i="5"/>
  <c r="BY97" i="4" s="1"/>
  <c r="BQ43" i="27"/>
  <c r="BP52" i="5"/>
  <c r="BP43" i="27" s="1"/>
  <c r="BO52" i="5"/>
  <c r="BD52" i="5" s="1"/>
  <c r="BC52" i="5"/>
  <c r="BC43" i="27"/>
  <c r="BW51" i="5"/>
  <c r="BT51" i="5"/>
  <c r="CB96" i="4" s="1"/>
  <c r="BQ51" i="5"/>
  <c r="BQ35" i="27"/>
  <c r="BP51" i="5"/>
  <c r="BP35" i="27"/>
  <c r="BO51" i="5"/>
  <c r="BC51" i="5"/>
  <c r="BC35" i="27"/>
  <c r="BW50" i="5"/>
  <c r="BT50" i="5"/>
  <c r="CB101" i="31"/>
  <c r="BQ50" i="5"/>
  <c r="BY101" i="31" s="1"/>
  <c r="BP50" i="5"/>
  <c r="BX101" i="31" s="1"/>
  <c r="BP121" i="27"/>
  <c r="BO50" i="5"/>
  <c r="BC50" i="5"/>
  <c r="BC121" i="27"/>
  <c r="BW49" i="5"/>
  <c r="CD90" i="31"/>
  <c r="BT49" i="5"/>
  <c r="BQ49" i="5"/>
  <c r="BQ116" i="27"/>
  <c r="BP49" i="5"/>
  <c r="BP116" i="27"/>
  <c r="BO49" i="5"/>
  <c r="BO116" i="27"/>
  <c r="BC49" i="5"/>
  <c r="BC116" i="27"/>
  <c r="BW48" i="5"/>
  <c r="CD28" i="9" s="1"/>
  <c r="BT48" i="5"/>
  <c r="CB37" i="8" s="1"/>
  <c r="BQ48" i="5"/>
  <c r="BP48" i="5"/>
  <c r="BX53" i="31" s="1"/>
  <c r="BO48" i="5"/>
  <c r="BW93" i="4" s="1"/>
  <c r="BD48" i="5"/>
  <c r="H89" i="20" s="1"/>
  <c r="BC48" i="5"/>
  <c r="BS48" i="5"/>
  <c r="BW47" i="5"/>
  <c r="BT47" i="5"/>
  <c r="CB36" i="8" s="1"/>
  <c r="BC47" i="5"/>
  <c r="BW46" i="5"/>
  <c r="CD100" i="31" s="1"/>
  <c r="BT46" i="5"/>
  <c r="BQ46" i="5"/>
  <c r="BY15" i="19" s="1"/>
  <c r="BQ109" i="27"/>
  <c r="BP46" i="5"/>
  <c r="BP109" i="27" s="1"/>
  <c r="BO46" i="5"/>
  <c r="BO109" i="27" s="1"/>
  <c r="BC46" i="5"/>
  <c r="BC109" i="27"/>
  <c r="BW45" i="5"/>
  <c r="CD89" i="31" s="1"/>
  <c r="BT45" i="5"/>
  <c r="BQ45" i="5"/>
  <c r="BQ102" i="27"/>
  <c r="BP45" i="5"/>
  <c r="BP102" i="27"/>
  <c r="BO45" i="5"/>
  <c r="BO102" i="27"/>
  <c r="BC45" i="5"/>
  <c r="BC102" i="27"/>
  <c r="BW44" i="5"/>
  <c r="BT44" i="5"/>
  <c r="CB35" i="8" s="1"/>
  <c r="BQ44" i="5"/>
  <c r="BY89" i="4" s="1"/>
  <c r="BP44" i="5"/>
  <c r="BX52" i="31" s="1"/>
  <c r="BO44" i="5"/>
  <c r="BW52" i="31" s="1"/>
  <c r="BC44" i="5"/>
  <c r="BS44" i="5"/>
  <c r="BW43" i="5"/>
  <c r="BT43" i="5"/>
  <c r="BQ43" i="5"/>
  <c r="BP43" i="5"/>
  <c r="BO43" i="5"/>
  <c r="BD43" i="5"/>
  <c r="BC43" i="5"/>
  <c r="BW41" i="5"/>
  <c r="BT41" i="5"/>
  <c r="BQ41" i="5"/>
  <c r="BP41" i="5"/>
  <c r="BO41" i="5"/>
  <c r="BC41" i="5"/>
  <c r="BW40" i="5"/>
  <c r="BT40" i="5"/>
  <c r="CB88" i="31" s="1"/>
  <c r="BQ40" i="5"/>
  <c r="BP40" i="5"/>
  <c r="BO40" i="5"/>
  <c r="BC40" i="5"/>
  <c r="BW39" i="5"/>
  <c r="BT39" i="5"/>
  <c r="BQ39" i="5"/>
  <c r="BP39" i="5"/>
  <c r="BO39" i="5"/>
  <c r="BC39" i="5"/>
  <c r="BW38" i="5"/>
  <c r="CD143" i="31"/>
  <c r="BT38" i="5"/>
  <c r="BT15" i="27" s="1"/>
  <c r="BQ38" i="5"/>
  <c r="BQ15" i="27"/>
  <c r="BP38" i="5"/>
  <c r="BP15" i="27"/>
  <c r="BO38" i="5"/>
  <c r="BO15" i="27"/>
  <c r="BC38" i="5"/>
  <c r="BC15" i="27"/>
  <c r="BW37" i="5"/>
  <c r="CD66" i="8" s="1"/>
  <c r="BT37" i="5"/>
  <c r="BQ37" i="5"/>
  <c r="BQ50" i="27"/>
  <c r="BP37" i="5"/>
  <c r="BP50" i="27"/>
  <c r="BO37" i="5"/>
  <c r="BG37" i="5"/>
  <c r="BG50" i="27"/>
  <c r="BF37" i="5"/>
  <c r="BF50" i="27"/>
  <c r="BC37" i="5"/>
  <c r="BW36" i="5"/>
  <c r="BT36" i="5"/>
  <c r="BQ36" i="5"/>
  <c r="BP36" i="5"/>
  <c r="BO36" i="5"/>
  <c r="BD36" i="5"/>
  <c r="BG36" i="5"/>
  <c r="BF36" i="5"/>
  <c r="BC36" i="5"/>
  <c r="BW34" i="5"/>
  <c r="BT34" i="5"/>
  <c r="BQ34" i="5"/>
  <c r="BY131" i="31" s="1"/>
  <c r="BP34" i="5"/>
  <c r="BX131" i="31" s="1"/>
  <c r="BO34" i="5"/>
  <c r="BW131" i="31" s="1"/>
  <c r="BC34" i="5"/>
  <c r="BW33" i="5"/>
  <c r="CD15" i="11" s="1"/>
  <c r="BT33" i="5"/>
  <c r="BQ33" i="5"/>
  <c r="BP33" i="5"/>
  <c r="BO33" i="5"/>
  <c r="BD33" i="5"/>
  <c r="BC33" i="5"/>
  <c r="BW32" i="5"/>
  <c r="CD130" i="31"/>
  <c r="BT32" i="5"/>
  <c r="BQ32" i="5"/>
  <c r="BY130" i="31" s="1"/>
  <c r="BQ83" i="27"/>
  <c r="BP32" i="5"/>
  <c r="BP83" i="27" s="1"/>
  <c r="BO32" i="5"/>
  <c r="BO83" i="27"/>
  <c r="BC32" i="5"/>
  <c r="BC83" i="27"/>
  <c r="BW31" i="5"/>
  <c r="BT31" i="5"/>
  <c r="CB76" i="4" s="1"/>
  <c r="BQ31" i="5"/>
  <c r="BQ78" i="27"/>
  <c r="BP31" i="5"/>
  <c r="BP78" i="27"/>
  <c r="BO31" i="5"/>
  <c r="BC31" i="5"/>
  <c r="BC78" i="27"/>
  <c r="BW30" i="5"/>
  <c r="CD88" i="8" s="1"/>
  <c r="BT30" i="5"/>
  <c r="CB88" i="8" s="1"/>
  <c r="CB99" i="31"/>
  <c r="BQ30" i="5"/>
  <c r="BY99" i="31" s="1"/>
  <c r="BQ120" i="27"/>
  <c r="BP30" i="5"/>
  <c r="BX22" i="19" s="1"/>
  <c r="BO30" i="5"/>
  <c r="BC30" i="5"/>
  <c r="BW29" i="5"/>
  <c r="BT29" i="5"/>
  <c r="BQ29" i="5"/>
  <c r="BQ115" i="27"/>
  <c r="BP29" i="5"/>
  <c r="BP115" i="27"/>
  <c r="BO29" i="5"/>
  <c r="BO115" i="27"/>
  <c r="BC29" i="5"/>
  <c r="BC115" i="27"/>
  <c r="BW28" i="5"/>
  <c r="BT28" i="5"/>
  <c r="CB21" i="19" s="1"/>
  <c r="BQ28" i="5"/>
  <c r="BY98" i="31" s="1"/>
  <c r="BP28" i="5"/>
  <c r="BP108" i="27" s="1"/>
  <c r="BO28" i="5"/>
  <c r="BW98" i="31" s="1"/>
  <c r="BC28" i="5"/>
  <c r="BC108" i="27"/>
  <c r="BW27" i="5"/>
  <c r="BT27" i="5"/>
  <c r="BQ27" i="5"/>
  <c r="BQ101" i="27"/>
  <c r="BP27" i="5"/>
  <c r="BP101" i="27"/>
  <c r="BO27" i="5"/>
  <c r="BC27" i="5"/>
  <c r="BC101" i="27"/>
  <c r="BW26" i="5"/>
  <c r="CD51" i="31"/>
  <c r="BT26" i="5"/>
  <c r="BQ26" i="5"/>
  <c r="BY51" i="31" s="1"/>
  <c r="BP26" i="5"/>
  <c r="BP42" i="27" s="1"/>
  <c r="BO26" i="5"/>
  <c r="BW51" i="31" s="1"/>
  <c r="BC26" i="5"/>
  <c r="BW25" i="5"/>
  <c r="BT25" i="5"/>
  <c r="CB31" i="31"/>
  <c r="BQ25" i="5"/>
  <c r="BQ34" i="27"/>
  <c r="BP25" i="5"/>
  <c r="BP34" i="27"/>
  <c r="BO25" i="5"/>
  <c r="BO34" i="27"/>
  <c r="BC25" i="5"/>
  <c r="BC34" i="27"/>
  <c r="BW24" i="5"/>
  <c r="BT24" i="5"/>
  <c r="BQ24" i="5"/>
  <c r="BY50" i="31" s="1"/>
  <c r="BP24" i="5"/>
  <c r="BX30" i="8" s="1"/>
  <c r="BO24" i="5"/>
  <c r="BW50" i="31" s="1"/>
  <c r="BC24" i="5"/>
  <c r="BW23" i="5"/>
  <c r="BT23" i="5"/>
  <c r="BQ23" i="5"/>
  <c r="BP23" i="5"/>
  <c r="BO23" i="5"/>
  <c r="BD23" i="5"/>
  <c r="BC23" i="5"/>
  <c r="BW21" i="5"/>
  <c r="BT21" i="5"/>
  <c r="CB129" i="31"/>
  <c r="BQ21" i="5"/>
  <c r="BQ94" i="27" s="1"/>
  <c r="BP21" i="5"/>
  <c r="BX129" i="31" s="1"/>
  <c r="BO21" i="5"/>
  <c r="BW115" i="8" s="1"/>
  <c r="BC21" i="5"/>
  <c r="BW20" i="5"/>
  <c r="BT20" i="5"/>
  <c r="CB115" i="31" s="1"/>
  <c r="BQ20" i="5"/>
  <c r="BQ88" i="27"/>
  <c r="BP20" i="5"/>
  <c r="BP88" i="27"/>
  <c r="BO20" i="5"/>
  <c r="BO88" i="27"/>
  <c r="BC20" i="5"/>
  <c r="BC88" i="27"/>
  <c r="BW19" i="5"/>
  <c r="BT19" i="5"/>
  <c r="BH19" i="5" s="1"/>
  <c r="BQ19" i="5"/>
  <c r="BY128" i="31" s="1"/>
  <c r="BP19" i="5"/>
  <c r="BP82" i="27" s="1"/>
  <c r="BO19" i="5"/>
  <c r="BW128" i="31" s="1"/>
  <c r="BC19" i="5"/>
  <c r="BW18" i="5"/>
  <c r="BT18" i="5"/>
  <c r="BQ18" i="5"/>
  <c r="BQ77" i="27"/>
  <c r="BP18" i="5"/>
  <c r="BP77" i="27"/>
  <c r="BO18" i="5"/>
  <c r="BC18" i="5"/>
  <c r="BC77" i="27"/>
  <c r="BW17" i="5"/>
  <c r="CD153" i="31" s="1"/>
  <c r="BT17" i="5"/>
  <c r="BQ17" i="5"/>
  <c r="BY153" i="31" s="1"/>
  <c r="BP17" i="5"/>
  <c r="BP10" i="27" s="1"/>
  <c r="BO17" i="5"/>
  <c r="BW153" i="31" s="1"/>
  <c r="BC17" i="5"/>
  <c r="BW16" i="5"/>
  <c r="CD142" i="31" s="1"/>
  <c r="BT16" i="5"/>
  <c r="BQ16" i="5"/>
  <c r="BQ4" i="27"/>
  <c r="BP16" i="5"/>
  <c r="BP4" i="27"/>
  <c r="BO16" i="5"/>
  <c r="BO4" i="27"/>
  <c r="BC16" i="5"/>
  <c r="BC4" i="27"/>
  <c r="BW15" i="5"/>
  <c r="BT15" i="5"/>
  <c r="BQ15" i="5"/>
  <c r="BP15" i="5"/>
  <c r="BO15" i="5"/>
  <c r="BC15" i="5"/>
  <c r="BW14" i="5"/>
  <c r="BT14" i="5"/>
  <c r="CB141" i="31" s="1"/>
  <c r="BQ14" i="5"/>
  <c r="BP14" i="5"/>
  <c r="BO14" i="5"/>
  <c r="BC14" i="5"/>
  <c r="BW13" i="5"/>
  <c r="CD79" i="31"/>
  <c r="BT13" i="5"/>
  <c r="BQ13" i="5"/>
  <c r="BQ71" i="27" s="1"/>
  <c r="BP13" i="5"/>
  <c r="BX79" i="31" s="1"/>
  <c r="BO13" i="5"/>
  <c r="BD13" i="5" s="1"/>
  <c r="BC13" i="5"/>
  <c r="BC71" i="27"/>
  <c r="BW12" i="5"/>
  <c r="BT12" i="5"/>
  <c r="BQ12" i="5"/>
  <c r="BQ66" i="27"/>
  <c r="BP12" i="5"/>
  <c r="BP66" i="27"/>
  <c r="BO12" i="5"/>
  <c r="BC12" i="5"/>
  <c r="BC66" i="27"/>
  <c r="BW11" i="5"/>
  <c r="BW65" i="27" s="1"/>
  <c r="BT11" i="5"/>
  <c r="BQ11" i="5"/>
  <c r="BQ65" i="27"/>
  <c r="BP11" i="5"/>
  <c r="BP65" i="27"/>
  <c r="BO11" i="5"/>
  <c r="BO65" i="27"/>
  <c r="BC11" i="5"/>
  <c r="BC65" i="27"/>
  <c r="BW9" i="5"/>
  <c r="BT9" i="5"/>
  <c r="CB113" i="31"/>
  <c r="BQ9" i="5"/>
  <c r="BQ87" i="27"/>
  <c r="BP9" i="5"/>
  <c r="BP87" i="27"/>
  <c r="BO9" i="5"/>
  <c r="BO87" i="27"/>
  <c r="BC9" i="5"/>
  <c r="BC87" i="27"/>
  <c r="BW8" i="5"/>
  <c r="BT8" i="5"/>
  <c r="BQ8" i="5"/>
  <c r="BQ100" i="27"/>
  <c r="BP8" i="5"/>
  <c r="BP100" i="27"/>
  <c r="BO8" i="5"/>
  <c r="BO100" i="27"/>
  <c r="BC8" i="5"/>
  <c r="BC100" i="27"/>
  <c r="BW6" i="5"/>
  <c r="CD9" i="15" s="1"/>
  <c r="BT6" i="5"/>
  <c r="BQ6" i="5"/>
  <c r="BP6" i="5"/>
  <c r="BO6" i="5"/>
  <c r="BD6" i="5"/>
  <c r="BC6" i="5"/>
  <c r="BW5" i="5"/>
  <c r="BT5" i="5"/>
  <c r="BQ5" i="5"/>
  <c r="BP5" i="5"/>
  <c r="BO5" i="5"/>
  <c r="BD5" i="5"/>
  <c r="BC5" i="5"/>
  <c r="BS5" i="5"/>
  <c r="BW4" i="5"/>
  <c r="BT4" i="5"/>
  <c r="BQ4" i="5"/>
  <c r="BP4" i="5"/>
  <c r="BO4" i="5"/>
  <c r="BC4" i="5"/>
  <c r="BW3" i="5"/>
  <c r="CC4" i="17"/>
  <c r="BT3" i="5"/>
  <c r="BQ3" i="5"/>
  <c r="BP3" i="5"/>
  <c r="BO3" i="5"/>
  <c r="BD3" i="5"/>
  <c r="BC3" i="5"/>
  <c r="BS3" i="5"/>
  <c r="CD16" i="16"/>
  <c r="CD68" i="31"/>
  <c r="CD36" i="15"/>
  <c r="CD29" i="17"/>
  <c r="CD131" i="31"/>
  <c r="CD34" i="15"/>
  <c r="CB18" i="16"/>
  <c r="CB156" i="31"/>
  <c r="CB9" i="18"/>
  <c r="CB73" i="31"/>
  <c r="CB8" i="15"/>
  <c r="CB12" i="17"/>
  <c r="CD31" i="15"/>
  <c r="CB77" i="31"/>
  <c r="CB19" i="15"/>
  <c r="CB10" i="16"/>
  <c r="CB7" i="15"/>
  <c r="CB33" i="31"/>
  <c r="CD102" i="31"/>
  <c r="CD26" i="15"/>
  <c r="CB10" i="17"/>
  <c r="CB121" i="31"/>
  <c r="CD3" i="19"/>
  <c r="CD17" i="15"/>
  <c r="CD42" i="31"/>
  <c r="CD127" i="31"/>
  <c r="CD44" i="31"/>
  <c r="CB112" i="31"/>
  <c r="CD30" i="31"/>
  <c r="CD117" i="31"/>
  <c r="CD20" i="19"/>
  <c r="CD88" i="31"/>
  <c r="CB8" i="19"/>
  <c r="CB91" i="31"/>
  <c r="CB12" i="15"/>
  <c r="CB36" i="31"/>
  <c r="CB120" i="31"/>
  <c r="CB28" i="15"/>
  <c r="CB57" i="31"/>
  <c r="CB84" i="31"/>
  <c r="CD14" i="17"/>
  <c r="CD13" i="17"/>
  <c r="CB10" i="19"/>
  <c r="CB95" i="31"/>
  <c r="CB150" i="31"/>
  <c r="CB29" i="17"/>
  <c r="CB131" i="31"/>
  <c r="CB25" i="17"/>
  <c r="CB118" i="31"/>
  <c r="CB23" i="15"/>
  <c r="CB52" i="31"/>
  <c r="CD57" i="31"/>
  <c r="CD19" i="16"/>
  <c r="CD151" i="31"/>
  <c r="CD30" i="15"/>
  <c r="CD46" i="31"/>
  <c r="CB127" i="31"/>
  <c r="CD76" i="31"/>
  <c r="CD15" i="17"/>
  <c r="CD96" i="31"/>
  <c r="BD18" i="5"/>
  <c r="BD77" i="27"/>
  <c r="BO77" i="27"/>
  <c r="BD27" i="5"/>
  <c r="BD101" i="27"/>
  <c r="BO101" i="27"/>
  <c r="BD31" i="5"/>
  <c r="BD78" i="27"/>
  <c r="BO78" i="27"/>
  <c r="BS17" i="5"/>
  <c r="BS10" i="27"/>
  <c r="BC10" i="27"/>
  <c r="BS19" i="5"/>
  <c r="BS82" i="27"/>
  <c r="BC82" i="27"/>
  <c r="BS21" i="5"/>
  <c r="BS94" i="27"/>
  <c r="BC94" i="27"/>
  <c r="BS26" i="5"/>
  <c r="BS42" i="27"/>
  <c r="BC42" i="27"/>
  <c r="BS30" i="5"/>
  <c r="BS120" i="27"/>
  <c r="BC120" i="27"/>
  <c r="BD51" i="5"/>
  <c r="BD35" i="27"/>
  <c r="BO35" i="27"/>
  <c r="BD56" i="5"/>
  <c r="BD5" i="27"/>
  <c r="BO5" i="27"/>
  <c r="BD60" i="5"/>
  <c r="BD16" i="27"/>
  <c r="BO16" i="27"/>
  <c r="BD84" i="5"/>
  <c r="BD29" i="27" s="1"/>
  <c r="BO29" i="27"/>
  <c r="BD17" i="5"/>
  <c r="BD10" i="27" s="1"/>
  <c r="BO10" i="27"/>
  <c r="BD19" i="5"/>
  <c r="BL128" i="31" s="1"/>
  <c r="BD82" i="27"/>
  <c r="BO82" i="27"/>
  <c r="BO94" i="27"/>
  <c r="BD26" i="5"/>
  <c r="H69" i="20" s="1"/>
  <c r="BO42" i="27"/>
  <c r="BD30" i="5"/>
  <c r="BO120" i="27"/>
  <c r="BD37" i="5"/>
  <c r="BD50" i="27"/>
  <c r="BO50" i="27"/>
  <c r="BD46" i="5"/>
  <c r="BL100" i="31" s="1"/>
  <c r="BD109" i="27"/>
  <c r="BS55" i="5"/>
  <c r="BS72" i="27"/>
  <c r="BC72" i="27"/>
  <c r="BS59" i="5"/>
  <c r="BS58" i="27"/>
  <c r="BC58" i="27"/>
  <c r="BD75" i="5"/>
  <c r="BD6" i="27"/>
  <c r="BO6" i="27"/>
  <c r="BS83" i="5"/>
  <c r="BS24" i="27"/>
  <c r="BC24" i="27"/>
  <c r="BD12" i="5"/>
  <c r="BD66" i="27"/>
  <c r="BO66" i="27"/>
  <c r="BS37" i="5"/>
  <c r="BS50" i="27"/>
  <c r="BC50" i="27"/>
  <c r="BD50" i="5"/>
  <c r="BD121" i="27"/>
  <c r="BO121" i="27"/>
  <c r="BO43" i="27"/>
  <c r="BD59" i="5"/>
  <c r="BD58" i="27"/>
  <c r="BO58" i="27"/>
  <c r="BD61" i="5"/>
  <c r="BD20" i="27"/>
  <c r="BO20" i="27"/>
  <c r="BD83" i="5"/>
  <c r="BD24" i="27"/>
  <c r="BO24" i="27"/>
  <c r="CB7" i="16"/>
  <c r="CB16" i="17"/>
  <c r="BT88" i="27"/>
  <c r="CD33" i="15"/>
  <c r="CD22" i="18"/>
  <c r="CD3" i="18"/>
  <c r="BW71" i="27"/>
  <c r="CD25" i="16"/>
  <c r="BW10" i="27"/>
  <c r="CD27" i="17"/>
  <c r="BW82" i="27"/>
  <c r="BW94" i="27"/>
  <c r="CD21" i="19"/>
  <c r="BW108" i="27"/>
  <c r="BW83" i="27"/>
  <c r="CD15" i="19"/>
  <c r="BW109" i="27"/>
  <c r="CB19" i="19"/>
  <c r="BT121" i="27"/>
  <c r="CB21" i="18"/>
  <c r="BT72" i="27"/>
  <c r="CB22" i="18"/>
  <c r="BT59" i="27"/>
  <c r="CB15" i="15"/>
  <c r="BT24" i="27"/>
  <c r="CD12" i="18"/>
  <c r="BW66" i="27"/>
  <c r="CB12" i="19"/>
  <c r="BT115" i="27"/>
  <c r="BW88" i="27"/>
  <c r="CD4" i="19"/>
  <c r="BW101" i="27"/>
  <c r="CD22" i="16"/>
  <c r="BW15" i="27"/>
  <c r="CD5" i="19"/>
  <c r="BW102" i="27"/>
  <c r="BT116" i="27"/>
  <c r="CB8" i="18"/>
  <c r="BT67" i="27"/>
  <c r="CB15" i="16"/>
  <c r="BT16" i="27"/>
  <c r="BT29" i="27"/>
  <c r="CB7" i="17"/>
  <c r="BT77" i="27"/>
  <c r="CB4" i="19"/>
  <c r="BT101" i="27"/>
  <c r="CD13" i="18"/>
  <c r="BT94" i="27"/>
  <c r="BT42" i="27"/>
  <c r="BW67" i="27"/>
  <c r="CD8" i="16"/>
  <c r="CD14" i="18"/>
  <c r="BW52" i="27"/>
  <c r="K48" i="20"/>
  <c r="BO4" i="17"/>
  <c r="BO11" i="11"/>
  <c r="BO48" i="4"/>
  <c r="BO120" i="8"/>
  <c r="BR3" i="5"/>
  <c r="CA4" i="17"/>
  <c r="CA11" i="11"/>
  <c r="CA120" i="8"/>
  <c r="CA48" i="4"/>
  <c r="BS4" i="5"/>
  <c r="BK10" i="18"/>
  <c r="BK12" i="12"/>
  <c r="BK67" i="8"/>
  <c r="BK49" i="4"/>
  <c r="J49" i="20"/>
  <c r="BN10" i="18"/>
  <c r="BN12" i="12"/>
  <c r="BN67" i="8"/>
  <c r="BN49" i="4"/>
  <c r="BW10" i="18"/>
  <c r="BW12" i="12"/>
  <c r="BW67" i="8"/>
  <c r="BW49" i="4"/>
  <c r="BY10" i="18"/>
  <c r="BY12" i="12"/>
  <c r="BY67" i="8"/>
  <c r="BY49" i="4"/>
  <c r="H50" i="20"/>
  <c r="BL16" i="16"/>
  <c r="BL14" i="10"/>
  <c r="BL149" i="8"/>
  <c r="BL50" i="4"/>
  <c r="K50" i="20"/>
  <c r="BO16" i="16"/>
  <c r="BO14" i="10"/>
  <c r="BO149" i="8"/>
  <c r="BO50" i="4"/>
  <c r="BX16" i="16"/>
  <c r="BX14" i="10"/>
  <c r="BX149" i="8"/>
  <c r="BX50" i="4"/>
  <c r="BR5" i="5"/>
  <c r="CA16" i="16"/>
  <c r="CA14" i="10"/>
  <c r="CA149" i="8"/>
  <c r="CA50" i="4"/>
  <c r="BK7" i="19"/>
  <c r="BK13" i="13"/>
  <c r="BK101" i="8"/>
  <c r="BK53" i="4"/>
  <c r="BL8" i="5"/>
  <c r="BL100" i="27"/>
  <c r="J53" i="20"/>
  <c r="BN7" i="19"/>
  <c r="BN13" i="13"/>
  <c r="BN101" i="8"/>
  <c r="BN53" i="4"/>
  <c r="BW7" i="19"/>
  <c r="BW13" i="13"/>
  <c r="BW101" i="8"/>
  <c r="BW53" i="4"/>
  <c r="BY7" i="19"/>
  <c r="BY13" i="13"/>
  <c r="BY101" i="8"/>
  <c r="BY53" i="4"/>
  <c r="BS9" i="5"/>
  <c r="BS87" i="27"/>
  <c r="BK17" i="17"/>
  <c r="BK19" i="11"/>
  <c r="BK133" i="8"/>
  <c r="BK54" i="4"/>
  <c r="J54" i="20"/>
  <c r="BN17" i="17"/>
  <c r="BN19" i="11"/>
  <c r="BN133" i="8"/>
  <c r="BN54" i="4"/>
  <c r="BW17" i="17"/>
  <c r="BW19" i="11"/>
  <c r="BW133" i="8"/>
  <c r="BW54" i="4"/>
  <c r="BY17" i="17"/>
  <c r="BY19" i="11"/>
  <c r="BY133" i="8"/>
  <c r="BY54" i="4"/>
  <c r="BK10" i="16"/>
  <c r="BK16" i="10"/>
  <c r="BK59" i="4"/>
  <c r="BK156" i="8"/>
  <c r="BL14" i="5"/>
  <c r="J58" i="20"/>
  <c r="BN10" i="16"/>
  <c r="BN16" i="10"/>
  <c r="BN156" i="8"/>
  <c r="BN59" i="4"/>
  <c r="BW10" i="16"/>
  <c r="BW16" i="10"/>
  <c r="BW156" i="8"/>
  <c r="BW59" i="4"/>
  <c r="BY10" i="16"/>
  <c r="BY16" i="10"/>
  <c r="BY156" i="8"/>
  <c r="BY59" i="4"/>
  <c r="BS16" i="5"/>
  <c r="BS4" i="27"/>
  <c r="BK7" i="16"/>
  <c r="BK10" i="10"/>
  <c r="BK140" i="8"/>
  <c r="BK61" i="4"/>
  <c r="J60" i="20"/>
  <c r="BN7" i="16"/>
  <c r="BN10" i="10"/>
  <c r="BN140" i="8"/>
  <c r="BN61" i="4"/>
  <c r="BW7" i="16"/>
  <c r="BW10" i="10"/>
  <c r="BW140" i="8"/>
  <c r="BW61" i="4"/>
  <c r="BY7" i="16"/>
  <c r="BY10" i="10"/>
  <c r="BY61" i="4"/>
  <c r="BY140" i="8"/>
  <c r="BS20" i="5"/>
  <c r="BS88" i="27"/>
  <c r="BK16" i="17"/>
  <c r="BK13" i="11"/>
  <c r="BK114" i="8"/>
  <c r="BK65" i="4"/>
  <c r="BR114" i="5"/>
  <c r="CA18" i="15"/>
  <c r="CA5" i="9"/>
  <c r="CA55" i="8"/>
  <c r="CA159" i="4"/>
  <c r="BR119" i="5"/>
  <c r="CA14" i="16"/>
  <c r="CA6" i="10"/>
  <c r="CA155" i="8"/>
  <c r="CA164" i="4"/>
  <c r="H48" i="20"/>
  <c r="BL4" i="17"/>
  <c r="BL11" i="11"/>
  <c r="BL120" i="8"/>
  <c r="BL48" i="4"/>
  <c r="BX4" i="17"/>
  <c r="BX11" i="11"/>
  <c r="BX48" i="4"/>
  <c r="BX120" i="8"/>
  <c r="BK4" i="17"/>
  <c r="BK11" i="11"/>
  <c r="BK48" i="4"/>
  <c r="BK120" i="8"/>
  <c r="BL3" i="5"/>
  <c r="J48" i="20"/>
  <c r="BN4" i="17"/>
  <c r="BN11" i="11"/>
  <c r="BN120" i="8"/>
  <c r="BN48" i="4"/>
  <c r="BW4" i="17"/>
  <c r="BW11" i="11"/>
  <c r="BW120" i="8"/>
  <c r="BW48" i="4"/>
  <c r="BY4" i="17"/>
  <c r="BY11" i="11"/>
  <c r="BY120" i="8"/>
  <c r="BY48" i="4"/>
  <c r="BL4" i="5"/>
  <c r="K49" i="20"/>
  <c r="BO10" i="18"/>
  <c r="BO12" i="12"/>
  <c r="BO67" i="8"/>
  <c r="BO49" i="4"/>
  <c r="BX10" i="18"/>
  <c r="BX12" i="12"/>
  <c r="BX67" i="8"/>
  <c r="BX49" i="4"/>
  <c r="BK16" i="16"/>
  <c r="BK14" i="10"/>
  <c r="BK149" i="8"/>
  <c r="BK50" i="4"/>
  <c r="BL5" i="5"/>
  <c r="J50" i="20"/>
  <c r="BN16" i="16"/>
  <c r="BN14" i="10"/>
  <c r="BN149" i="8"/>
  <c r="BN50" i="4"/>
  <c r="BW16" i="16"/>
  <c r="BW14" i="10"/>
  <c r="BW149" i="8"/>
  <c r="BW50" i="4"/>
  <c r="BY16" i="16"/>
  <c r="BY14" i="10"/>
  <c r="BY149" i="8"/>
  <c r="BY50" i="4"/>
  <c r="K53" i="20"/>
  <c r="BO7" i="19"/>
  <c r="BO13" i="13"/>
  <c r="BO101" i="8"/>
  <c r="BO53" i="4"/>
  <c r="BX7" i="19"/>
  <c r="BX13" i="13"/>
  <c r="BX101" i="8"/>
  <c r="BX53" i="4"/>
  <c r="BL9" i="5"/>
  <c r="BL87" i="27"/>
  <c r="K54" i="20"/>
  <c r="BO17" i="17"/>
  <c r="BO19" i="11"/>
  <c r="BO133" i="8"/>
  <c r="BO54" i="4"/>
  <c r="BX17" i="17"/>
  <c r="BX19" i="11"/>
  <c r="BX133" i="8"/>
  <c r="BX54" i="4"/>
  <c r="K58" i="20"/>
  <c r="BO10" i="16"/>
  <c r="BO16" i="10"/>
  <c r="BO59" i="4"/>
  <c r="BO156" i="8"/>
  <c r="BX10" i="16"/>
  <c r="BX16" i="10"/>
  <c r="BX156" i="8"/>
  <c r="BX59" i="4"/>
  <c r="BL16" i="5"/>
  <c r="BL4" i="27"/>
  <c r="K60" i="20"/>
  <c r="BO7" i="16"/>
  <c r="BO10" i="10"/>
  <c r="BO140" i="8"/>
  <c r="BO61" i="4"/>
  <c r="BX7" i="16"/>
  <c r="BX10" i="10"/>
  <c r="BX140" i="8"/>
  <c r="BX61" i="4"/>
  <c r="J64" i="20"/>
  <c r="BN16" i="17"/>
  <c r="BN13" i="11"/>
  <c r="BN114" i="8"/>
  <c r="BN65" i="4"/>
  <c r="BW16" i="17"/>
  <c r="BW13" i="11"/>
  <c r="BW114" i="8"/>
  <c r="BW65" i="4"/>
  <c r="BD20" i="5"/>
  <c r="BD88" i="27"/>
  <c r="BY16" i="17"/>
  <c r="BY13" i="11"/>
  <c r="BY65" i="4"/>
  <c r="BY114" i="8"/>
  <c r="BD4" i="5"/>
  <c r="BD8" i="5"/>
  <c r="BD100" i="27"/>
  <c r="BS8" i="5"/>
  <c r="BS100" i="27"/>
  <c r="BD9" i="5"/>
  <c r="BD87" i="27"/>
  <c r="BD14" i="5"/>
  <c r="BS14" i="5"/>
  <c r="BD16" i="5"/>
  <c r="BD4" i="27"/>
  <c r="K65" i="20"/>
  <c r="BO28" i="17"/>
  <c r="BO29" i="11"/>
  <c r="BO115" i="8"/>
  <c r="BO66" i="4"/>
  <c r="BX28" i="17"/>
  <c r="BX29" i="11"/>
  <c r="BX115" i="8"/>
  <c r="BX66" i="4"/>
  <c r="H66" i="20"/>
  <c r="BL6" i="15"/>
  <c r="BL12" i="9"/>
  <c r="BL29" i="8"/>
  <c r="BL68" i="4"/>
  <c r="BL23" i="5"/>
  <c r="K66" i="20"/>
  <c r="BO6" i="15"/>
  <c r="BO29" i="8"/>
  <c r="BO12" i="9"/>
  <c r="BO68" i="4"/>
  <c r="BX6" i="15"/>
  <c r="BX29" i="8"/>
  <c r="BX12" i="9"/>
  <c r="BX68" i="4"/>
  <c r="BK36" i="15"/>
  <c r="BK37" i="9"/>
  <c r="BK30" i="8"/>
  <c r="BK69" i="4"/>
  <c r="BW36" i="15"/>
  <c r="BW37" i="9"/>
  <c r="BW30" i="8"/>
  <c r="BW69" i="4"/>
  <c r="BY36" i="15"/>
  <c r="BY37" i="9"/>
  <c r="BY30" i="8"/>
  <c r="BY69" i="4"/>
  <c r="BS25" i="5"/>
  <c r="BS34" i="27"/>
  <c r="BK21" i="15"/>
  <c r="BK31" i="8"/>
  <c r="BK21" i="9"/>
  <c r="BK70" i="4"/>
  <c r="J68" i="20"/>
  <c r="BN21" i="15"/>
  <c r="BN21" i="9"/>
  <c r="BN31" i="8"/>
  <c r="BN70" i="4"/>
  <c r="BW21" i="15"/>
  <c r="BW21" i="9"/>
  <c r="BW31" i="8"/>
  <c r="BW70" i="4"/>
  <c r="BY21" i="15"/>
  <c r="BY21" i="9"/>
  <c r="BY31" i="8"/>
  <c r="BY70" i="4"/>
  <c r="K69" i="20"/>
  <c r="BO38" i="15"/>
  <c r="BO38" i="9"/>
  <c r="BO32" i="8"/>
  <c r="BO71" i="4"/>
  <c r="BX38" i="15"/>
  <c r="BL7" i="13"/>
  <c r="BL85" i="8"/>
  <c r="BL27" i="5"/>
  <c r="BL101" i="27"/>
  <c r="K70" i="20"/>
  <c r="BO4" i="19"/>
  <c r="BO7" i="13"/>
  <c r="BO85" i="8"/>
  <c r="BO72" i="4"/>
  <c r="BX4" i="19"/>
  <c r="BX7" i="13"/>
  <c r="BX85" i="8"/>
  <c r="BX72" i="4"/>
  <c r="BK21" i="19"/>
  <c r="BK21" i="13"/>
  <c r="BK86" i="8"/>
  <c r="BK73" i="4"/>
  <c r="BL28" i="5"/>
  <c r="J71" i="20"/>
  <c r="BN21" i="19"/>
  <c r="BN21" i="13"/>
  <c r="BN86" i="8"/>
  <c r="BN73" i="4"/>
  <c r="BW21" i="19"/>
  <c r="BW21" i="13"/>
  <c r="BW86" i="8"/>
  <c r="BW73" i="4"/>
  <c r="BY21" i="19"/>
  <c r="BY21" i="13"/>
  <c r="BY86" i="8"/>
  <c r="BY73" i="4"/>
  <c r="BS29" i="5"/>
  <c r="BS115" i="27"/>
  <c r="BK12" i="19"/>
  <c r="BK8" i="13"/>
  <c r="BK87" i="8"/>
  <c r="BK74" i="4"/>
  <c r="J72" i="20"/>
  <c r="BN12" i="19"/>
  <c r="BN8" i="13"/>
  <c r="BN87" i="8"/>
  <c r="BN74" i="4"/>
  <c r="BW12" i="19"/>
  <c r="BW8" i="13"/>
  <c r="BW87" i="8"/>
  <c r="BW74" i="4"/>
  <c r="BY12" i="19"/>
  <c r="BY8" i="13"/>
  <c r="BY87" i="8"/>
  <c r="BY74" i="4"/>
  <c r="BO22" i="13"/>
  <c r="BO88" i="8"/>
  <c r="BX88" i="8"/>
  <c r="H74" i="20"/>
  <c r="BL8" i="17"/>
  <c r="BL14" i="11"/>
  <c r="BL76" i="4"/>
  <c r="BL31" i="5"/>
  <c r="BL78" i="27"/>
  <c r="K74" i="20"/>
  <c r="BO8" i="17"/>
  <c r="BO14" i="11"/>
  <c r="BO116" i="8"/>
  <c r="BO76" i="4"/>
  <c r="BX8" i="17"/>
  <c r="BX14" i="11"/>
  <c r="BX116" i="8"/>
  <c r="BX76" i="4"/>
  <c r="BK31" i="17"/>
  <c r="BK31" i="11"/>
  <c r="BK117" i="8"/>
  <c r="BK77" i="4"/>
  <c r="BW31" i="17"/>
  <c r="BW31" i="11"/>
  <c r="BW117" i="8"/>
  <c r="BW77" i="4"/>
  <c r="BY31" i="17"/>
  <c r="BY31" i="11"/>
  <c r="BY117" i="8"/>
  <c r="BY77" i="4"/>
  <c r="BS54" i="5"/>
  <c r="BS67" i="27"/>
  <c r="BK8" i="18"/>
  <c r="BK14" i="12"/>
  <c r="BK68" i="8"/>
  <c r="BK99" i="4"/>
  <c r="J94" i="20"/>
  <c r="BN8" i="18"/>
  <c r="BN14" i="12"/>
  <c r="BN68" i="8"/>
  <c r="BN99" i="4"/>
  <c r="BW8" i="18"/>
  <c r="BW14" i="12"/>
  <c r="BW68" i="8"/>
  <c r="BW99" i="4"/>
  <c r="BY8" i="18"/>
  <c r="BY14" i="12"/>
  <c r="BY68" i="8"/>
  <c r="BY99" i="4"/>
  <c r="K95" i="20"/>
  <c r="BO21" i="18"/>
  <c r="BO23" i="12"/>
  <c r="BO69" i="8"/>
  <c r="BO100" i="4"/>
  <c r="BX21" i="18"/>
  <c r="BX23" i="12"/>
  <c r="BX69" i="8"/>
  <c r="BX100" i="4"/>
  <c r="BL56" i="5"/>
  <c r="BL5" i="27"/>
  <c r="K96" i="20"/>
  <c r="BO8" i="16"/>
  <c r="BO11" i="10"/>
  <c r="BO143" i="8"/>
  <c r="BO101" i="4"/>
  <c r="BX8" i="16"/>
  <c r="BX11" i="10"/>
  <c r="BX143" i="8"/>
  <c r="BX101" i="4"/>
  <c r="BK17" i="16"/>
  <c r="BK19" i="10"/>
  <c r="BK144" i="8"/>
  <c r="BK102" i="4"/>
  <c r="BL57" i="5"/>
  <c r="BL11" i="27" s="1"/>
  <c r="J97" i="20"/>
  <c r="BN17" i="16"/>
  <c r="BN19" i="10"/>
  <c r="BN144" i="8"/>
  <c r="BN102" i="4"/>
  <c r="BW17" i="16"/>
  <c r="BW19" i="10"/>
  <c r="BW144" i="8"/>
  <c r="BW102" i="4"/>
  <c r="BY17" i="16"/>
  <c r="BY19" i="10"/>
  <c r="BY144" i="8"/>
  <c r="BY102" i="4"/>
  <c r="BS58" i="5"/>
  <c r="BS51" i="27"/>
  <c r="BK18" i="18"/>
  <c r="BK15" i="12"/>
  <c r="BK70" i="8"/>
  <c r="BK103" i="4"/>
  <c r="J98" i="20"/>
  <c r="BN18" i="18"/>
  <c r="BN15" i="12"/>
  <c r="BN70" i="8"/>
  <c r="BN103" i="4"/>
  <c r="BW18" i="18"/>
  <c r="BW15" i="12"/>
  <c r="BW70" i="8"/>
  <c r="BW103" i="4"/>
  <c r="BY18" i="18"/>
  <c r="BY15" i="12"/>
  <c r="BY70" i="8"/>
  <c r="BY103" i="4"/>
  <c r="BX71" i="8"/>
  <c r="BL60" i="5"/>
  <c r="BL16" i="27"/>
  <c r="K100" i="20"/>
  <c r="BO15" i="16"/>
  <c r="BO12" i="10"/>
  <c r="BO145" i="8"/>
  <c r="BO105" i="4"/>
  <c r="BX15" i="16"/>
  <c r="BX12" i="10"/>
  <c r="BX145" i="8"/>
  <c r="BX105" i="4"/>
  <c r="BS61" i="5"/>
  <c r="BS20" i="27"/>
  <c r="BK21" i="16"/>
  <c r="BK20" i="10"/>
  <c r="BK146" i="8"/>
  <c r="BK106" i="4"/>
  <c r="BX21" i="16"/>
  <c r="BX20" i="10"/>
  <c r="BX146" i="8"/>
  <c r="BX106" i="4"/>
  <c r="BK14" i="18"/>
  <c r="BK16" i="12"/>
  <c r="BK72" i="8"/>
  <c r="BK107" i="4"/>
  <c r="BL62" i="5"/>
  <c r="BL52" i="27"/>
  <c r="J102" i="20"/>
  <c r="BN14" i="18"/>
  <c r="BN16" i="12"/>
  <c r="BN72" i="8"/>
  <c r="BN107" i="4"/>
  <c r="BW14" i="18"/>
  <c r="BW16" i="12"/>
  <c r="BW72" i="8"/>
  <c r="BW107" i="4"/>
  <c r="BY14" i="18"/>
  <c r="BY16" i="12"/>
  <c r="BY72" i="8"/>
  <c r="BY107" i="4"/>
  <c r="BS63" i="5"/>
  <c r="BS59" i="27"/>
  <c r="BK22" i="18"/>
  <c r="BK25" i="12"/>
  <c r="BK73" i="8"/>
  <c r="BK108" i="4"/>
  <c r="BN22" i="18"/>
  <c r="BN25" i="12"/>
  <c r="BW22" i="18"/>
  <c r="BW25" i="12"/>
  <c r="BY22" i="18"/>
  <c r="BY25" i="12"/>
  <c r="BK11" i="16"/>
  <c r="BK13" i="10"/>
  <c r="BK147" i="8"/>
  <c r="BK109" i="4"/>
  <c r="BL64" i="5"/>
  <c r="J104" i="20"/>
  <c r="BN11" i="16"/>
  <c r="BN13" i="10"/>
  <c r="BN147" i="8"/>
  <c r="BN109" i="4"/>
  <c r="BW11" i="16"/>
  <c r="BW13" i="10"/>
  <c r="BW147" i="8"/>
  <c r="BW109" i="4"/>
  <c r="BY11" i="16"/>
  <c r="BY13" i="10"/>
  <c r="BY147" i="8"/>
  <c r="BY109" i="4"/>
  <c r="BS65" i="5"/>
  <c r="BK18" i="16"/>
  <c r="BK21" i="10"/>
  <c r="BK148" i="8"/>
  <c r="BK110" i="4"/>
  <c r="BN18" i="16"/>
  <c r="BN21" i="10"/>
  <c r="BW21" i="10"/>
  <c r="BY18" i="16"/>
  <c r="BY21" i="10"/>
  <c r="BY148" i="8"/>
  <c r="BY110" i="4"/>
  <c r="H106" i="20"/>
  <c r="BL8" i="19"/>
  <c r="K106" i="20"/>
  <c r="BO8" i="19"/>
  <c r="BO11" i="13"/>
  <c r="BO94" i="8"/>
  <c r="BO112" i="4"/>
  <c r="BX8" i="19"/>
  <c r="BX11" i="13"/>
  <c r="BX94" i="8"/>
  <c r="BX112" i="4"/>
  <c r="BR67" i="5"/>
  <c r="CA8" i="19"/>
  <c r="CA11" i="13"/>
  <c r="CA94" i="8"/>
  <c r="CA112" i="4"/>
  <c r="BX16" i="19"/>
  <c r="BX19" i="13"/>
  <c r="BX95" i="8"/>
  <c r="BX113" i="4"/>
  <c r="BK12" i="15"/>
  <c r="BK17" i="9"/>
  <c r="BK40" i="8"/>
  <c r="BK114" i="4"/>
  <c r="K108" i="20"/>
  <c r="BO12" i="15"/>
  <c r="BO17" i="9"/>
  <c r="BO40" i="8"/>
  <c r="BO114" i="4"/>
  <c r="BX12" i="15"/>
  <c r="BX17" i="9"/>
  <c r="BX40" i="8"/>
  <c r="BX114" i="4"/>
  <c r="BX115" i="4"/>
  <c r="BK11" i="17"/>
  <c r="BK17" i="11"/>
  <c r="BK123" i="8"/>
  <c r="BK116" i="4"/>
  <c r="BL71" i="5"/>
  <c r="J110" i="20"/>
  <c r="BN11" i="17"/>
  <c r="BN17" i="11"/>
  <c r="BN123" i="8"/>
  <c r="BN116" i="4"/>
  <c r="BW11" i="17"/>
  <c r="BW17" i="11"/>
  <c r="BW123" i="8"/>
  <c r="BW116" i="4"/>
  <c r="BY11" i="17"/>
  <c r="BY17" i="11"/>
  <c r="BY123" i="8"/>
  <c r="BY116" i="4"/>
  <c r="BS72" i="5"/>
  <c r="BK20" i="17"/>
  <c r="BK23" i="11"/>
  <c r="BK124" i="8"/>
  <c r="BK117" i="4"/>
  <c r="BW20" i="17"/>
  <c r="BW23" i="11"/>
  <c r="BW124" i="8"/>
  <c r="BW117" i="4"/>
  <c r="BY20" i="17"/>
  <c r="BY23" i="11"/>
  <c r="BY124" i="8"/>
  <c r="BY117" i="4"/>
  <c r="BK13" i="15"/>
  <c r="BK18" i="9"/>
  <c r="BK42" i="8"/>
  <c r="BK121" i="4"/>
  <c r="J115" i="20"/>
  <c r="BN13" i="15"/>
  <c r="BN18" i="9"/>
  <c r="BN42" i="8"/>
  <c r="BN121" i="4"/>
  <c r="BW13" i="15"/>
  <c r="BW18" i="9"/>
  <c r="BW42" i="8"/>
  <c r="BW121" i="4"/>
  <c r="BY13" i="15"/>
  <c r="BY18" i="9"/>
  <c r="BY42" i="8"/>
  <c r="BY121" i="4"/>
  <c r="BS77" i="5"/>
  <c r="BK27" i="15"/>
  <c r="BK43" i="8"/>
  <c r="BK30" i="9"/>
  <c r="BK122" i="4"/>
  <c r="BN43" i="8"/>
  <c r="BN30" i="9"/>
  <c r="BW27" i="15"/>
  <c r="BW30" i="9"/>
  <c r="BW43" i="8"/>
  <c r="BW122" i="4"/>
  <c r="BY27" i="15"/>
  <c r="BY30" i="9"/>
  <c r="BY43" i="8"/>
  <c r="BY122" i="4"/>
  <c r="H117" i="20"/>
  <c r="BL10" i="17"/>
  <c r="BL18" i="11"/>
  <c r="BL125" i="8"/>
  <c r="BL124" i="4"/>
  <c r="BX10" i="17"/>
  <c r="BX18" i="11"/>
  <c r="BX125" i="8"/>
  <c r="BX124" i="4"/>
  <c r="H118" i="20"/>
  <c r="BL8" i="15"/>
  <c r="BL14" i="9"/>
  <c r="BL44" i="8"/>
  <c r="BL125" i="4"/>
  <c r="BX8" i="15"/>
  <c r="BX14" i="9"/>
  <c r="BX44" i="8"/>
  <c r="BX125" i="4"/>
  <c r="H119" i="20"/>
  <c r="BL14" i="15"/>
  <c r="BL45" i="8"/>
  <c r="BL19" i="9"/>
  <c r="BL126" i="4"/>
  <c r="K119" i="20"/>
  <c r="BO14" i="15"/>
  <c r="BO19" i="9"/>
  <c r="BO45" i="8"/>
  <c r="BO126" i="4"/>
  <c r="BX14" i="15"/>
  <c r="BX19" i="9"/>
  <c r="BX45" i="8"/>
  <c r="BX126" i="4"/>
  <c r="BR81" i="5"/>
  <c r="CA14" i="15"/>
  <c r="CA45" i="8"/>
  <c r="CA19" i="9"/>
  <c r="CA126" i="4"/>
  <c r="BS82" i="5"/>
  <c r="BK28" i="15"/>
  <c r="BK31" i="9"/>
  <c r="BK46" i="8"/>
  <c r="BK127" i="4"/>
  <c r="BW28" i="15"/>
  <c r="BW31" i="9"/>
  <c r="BW46" i="8"/>
  <c r="BW127" i="4"/>
  <c r="BY28" i="15"/>
  <c r="BY31" i="9"/>
  <c r="BY46" i="8"/>
  <c r="BY127" i="4"/>
  <c r="K121" i="20"/>
  <c r="BO15" i="15"/>
  <c r="BO20" i="9"/>
  <c r="BO47" i="8"/>
  <c r="BO128" i="4"/>
  <c r="BX15" i="15"/>
  <c r="BX20" i="9"/>
  <c r="BX47" i="8"/>
  <c r="BX128" i="4"/>
  <c r="BL84" i="5"/>
  <c r="BT58" i="31" s="1"/>
  <c r="BL29" i="27"/>
  <c r="K122" i="20"/>
  <c r="BO29" i="15"/>
  <c r="BO32" i="9"/>
  <c r="BO48" i="8"/>
  <c r="BO129" i="4"/>
  <c r="BX29" i="15"/>
  <c r="BX32" i="9"/>
  <c r="BX48" i="8"/>
  <c r="BX129" i="4"/>
  <c r="BK3" i="19"/>
  <c r="BK3" i="13"/>
  <c r="BK97" i="8"/>
  <c r="BK130" i="4"/>
  <c r="BL85" i="5"/>
  <c r="J123" i="20"/>
  <c r="BN3" i="19"/>
  <c r="BN3" i="13"/>
  <c r="BN97" i="8"/>
  <c r="BN130" i="4"/>
  <c r="BW3" i="19"/>
  <c r="BW3" i="13"/>
  <c r="BW97" i="8"/>
  <c r="BW130" i="4"/>
  <c r="BY3" i="19"/>
  <c r="BY3" i="13"/>
  <c r="BY97" i="8"/>
  <c r="BY130" i="4"/>
  <c r="BS86" i="5"/>
  <c r="BK14" i="19"/>
  <c r="BK14" i="13"/>
  <c r="BK98" i="8"/>
  <c r="BK131" i="4"/>
  <c r="BW14" i="19"/>
  <c r="BW14" i="13"/>
  <c r="BW98" i="8"/>
  <c r="BW131" i="4"/>
  <c r="BY14" i="19"/>
  <c r="BY14" i="13"/>
  <c r="BY98" i="8"/>
  <c r="BY131" i="4"/>
  <c r="H125" i="20"/>
  <c r="BL4" i="18"/>
  <c r="BL4" i="12"/>
  <c r="BL75" i="8"/>
  <c r="BL132" i="4"/>
  <c r="K125" i="20"/>
  <c r="BO4" i="18"/>
  <c r="BO4" i="12"/>
  <c r="BO75" i="8"/>
  <c r="BO132" i="4"/>
  <c r="BX4" i="18"/>
  <c r="BX4" i="12"/>
  <c r="BX75" i="8"/>
  <c r="BX132" i="4"/>
  <c r="BR87" i="5"/>
  <c r="CA4" i="18"/>
  <c r="CA4" i="12"/>
  <c r="CA75" i="8"/>
  <c r="CA132" i="4"/>
  <c r="BX20" i="18"/>
  <c r="BX20" i="12"/>
  <c r="BX76" i="8"/>
  <c r="BX133" i="4"/>
  <c r="BK9" i="19"/>
  <c r="BK4" i="13"/>
  <c r="BK99" i="8"/>
  <c r="BK136" i="4"/>
  <c r="BL91" i="5"/>
  <c r="J127" i="20"/>
  <c r="BN9" i="19"/>
  <c r="BN4" i="13"/>
  <c r="BN99" i="8"/>
  <c r="BN136" i="4"/>
  <c r="BW9" i="19"/>
  <c r="BW4" i="13"/>
  <c r="BW99" i="8"/>
  <c r="BW136" i="4"/>
  <c r="BY9" i="19"/>
  <c r="BY4" i="13"/>
  <c r="BY99" i="8"/>
  <c r="BY136" i="4"/>
  <c r="BS92" i="5"/>
  <c r="BK17" i="19"/>
  <c r="BK15" i="13"/>
  <c r="BK100" i="8"/>
  <c r="BK137" i="4"/>
  <c r="BW17" i="19"/>
  <c r="BW15" i="13"/>
  <c r="BW100" i="8"/>
  <c r="BW137" i="4"/>
  <c r="BY17" i="19"/>
  <c r="BY15" i="13"/>
  <c r="BY100" i="8"/>
  <c r="BY137" i="4"/>
  <c r="H129" i="20"/>
  <c r="BL15" i="18"/>
  <c r="BL5" i="12"/>
  <c r="BL77" i="8"/>
  <c r="BL138" i="4"/>
  <c r="K129" i="20"/>
  <c r="BO15" i="18"/>
  <c r="BO5" i="12"/>
  <c r="BO77" i="8"/>
  <c r="BO138" i="4"/>
  <c r="BX15" i="18"/>
  <c r="BX5" i="12"/>
  <c r="BX77" i="8"/>
  <c r="BX138" i="4"/>
  <c r="BR93" i="5"/>
  <c r="CA15" i="18"/>
  <c r="CA5" i="12"/>
  <c r="CA77" i="8"/>
  <c r="CA138" i="4"/>
  <c r="BL23" i="18"/>
  <c r="BX23" i="18"/>
  <c r="BX21" i="12"/>
  <c r="BX78" i="8"/>
  <c r="BX139" i="4"/>
  <c r="BK12" i="17"/>
  <c r="BK4" i="11"/>
  <c r="BK126" i="8"/>
  <c r="BK140" i="4"/>
  <c r="BL95" i="5"/>
  <c r="J131" i="20"/>
  <c r="BN12" i="17"/>
  <c r="BN4" i="11"/>
  <c r="BN126" i="8"/>
  <c r="BN140" i="4"/>
  <c r="BW12" i="17"/>
  <c r="BW4" i="11"/>
  <c r="BW126" i="8"/>
  <c r="BW140" i="4"/>
  <c r="BY12" i="17"/>
  <c r="BY4" i="11"/>
  <c r="BY126" i="8"/>
  <c r="BY140" i="4"/>
  <c r="BS96" i="5"/>
  <c r="BK21" i="17"/>
  <c r="BK20" i="11"/>
  <c r="BK127" i="8"/>
  <c r="BK141" i="4"/>
  <c r="BW21" i="17"/>
  <c r="BW20" i="11"/>
  <c r="BW127" i="8"/>
  <c r="BW141" i="4"/>
  <c r="BY21" i="17"/>
  <c r="BY20" i="11"/>
  <c r="BY127" i="8"/>
  <c r="BY141" i="4"/>
  <c r="H133" i="20"/>
  <c r="BL12" i="16"/>
  <c r="BL3" i="10"/>
  <c r="BL151" i="8"/>
  <c r="BL142" i="4"/>
  <c r="K133" i="20"/>
  <c r="BO3" i="10"/>
  <c r="BO12" i="16"/>
  <c r="BO151" i="8"/>
  <c r="BO142" i="4"/>
  <c r="BX3" i="10"/>
  <c r="BX12" i="16"/>
  <c r="BX151" i="8"/>
  <c r="BX142" i="4"/>
  <c r="BR97" i="5"/>
  <c r="CA12" i="16"/>
  <c r="CA3" i="10"/>
  <c r="CA151" i="8"/>
  <c r="CA142" i="4"/>
  <c r="K134" i="20"/>
  <c r="BO19" i="16"/>
  <c r="BO17" i="10"/>
  <c r="BO152" i="8"/>
  <c r="BO143" i="4"/>
  <c r="BX152" i="8"/>
  <c r="BK16" i="15"/>
  <c r="BK3" i="9"/>
  <c r="BK51" i="8"/>
  <c r="BK144" i="4"/>
  <c r="BL99" i="5"/>
  <c r="J135" i="20"/>
  <c r="BN16" i="15"/>
  <c r="BN51" i="8"/>
  <c r="BN3" i="9"/>
  <c r="BN144" i="4"/>
  <c r="BW16" i="15"/>
  <c r="BW51" i="8"/>
  <c r="BW3" i="9"/>
  <c r="BW144" i="4"/>
  <c r="BY16" i="15"/>
  <c r="BY3" i="9"/>
  <c r="BY51" i="8"/>
  <c r="BY144" i="4"/>
  <c r="BS100" i="5"/>
  <c r="BK30" i="15"/>
  <c r="BK23" i="9"/>
  <c r="BK52" i="8"/>
  <c r="BK145" i="4"/>
  <c r="J136" i="20"/>
  <c r="BN145" i="4"/>
  <c r="BW30" i="15"/>
  <c r="BW23" i="9"/>
  <c r="BW52" i="8"/>
  <c r="BW145" i="4"/>
  <c r="BY145" i="4"/>
  <c r="H137" i="20"/>
  <c r="BL17" i="15"/>
  <c r="BL4" i="9"/>
  <c r="BL53" i="8"/>
  <c r="BL146" i="4"/>
  <c r="K137" i="20"/>
  <c r="BO17" i="15"/>
  <c r="BO4" i="9"/>
  <c r="BO53" i="8"/>
  <c r="BO146" i="4"/>
  <c r="BX17" i="15"/>
  <c r="BX4" i="9"/>
  <c r="BX53" i="8"/>
  <c r="BX146" i="4"/>
  <c r="BR101" i="5"/>
  <c r="CA17" i="15"/>
  <c r="CA53" i="8"/>
  <c r="CA4" i="9"/>
  <c r="CA146" i="4"/>
  <c r="K138" i="20"/>
  <c r="BO31" i="15"/>
  <c r="BO24" i="9"/>
  <c r="BO54" i="8"/>
  <c r="BO147" i="4"/>
  <c r="BX31" i="15"/>
  <c r="BX24" i="9"/>
  <c r="BX54" i="8"/>
  <c r="BX147" i="4"/>
  <c r="H139" i="20"/>
  <c r="BL14" i="17"/>
  <c r="BL6" i="11"/>
  <c r="BL128" i="8"/>
  <c r="BL149" i="4"/>
  <c r="K139" i="20"/>
  <c r="BO14" i="17"/>
  <c r="BO6" i="11"/>
  <c r="BO128" i="8"/>
  <c r="BO149" i="4"/>
  <c r="BX14" i="17"/>
  <c r="BX6" i="11"/>
  <c r="BX128" i="8"/>
  <c r="BX149" i="4"/>
  <c r="BR104" i="5"/>
  <c r="CA14" i="17"/>
  <c r="CA6" i="11"/>
  <c r="CA128" i="8"/>
  <c r="CA149" i="4"/>
  <c r="BX129" i="8"/>
  <c r="BX150" i="4"/>
  <c r="BK13" i="17"/>
  <c r="BK5" i="11"/>
  <c r="BK130" i="8"/>
  <c r="BK151" i="4"/>
  <c r="BL106" i="5"/>
  <c r="J141" i="20"/>
  <c r="BN13" i="17"/>
  <c r="BN5" i="11"/>
  <c r="BN130" i="8"/>
  <c r="BN151" i="4"/>
  <c r="BW13" i="17"/>
  <c r="BW5" i="11"/>
  <c r="BW130" i="8"/>
  <c r="BW151" i="4"/>
  <c r="BY13" i="17"/>
  <c r="BY5" i="11"/>
  <c r="BY130" i="8"/>
  <c r="BY151" i="4"/>
  <c r="BS107" i="5"/>
  <c r="BK22" i="17"/>
  <c r="BK21" i="11"/>
  <c r="BK131" i="8"/>
  <c r="BK152" i="4"/>
  <c r="BW22" i="17"/>
  <c r="BW21" i="11"/>
  <c r="BW131" i="8"/>
  <c r="BW152" i="4"/>
  <c r="BY152" i="4"/>
  <c r="BK13" i="16"/>
  <c r="BK4" i="10"/>
  <c r="BK153" i="8"/>
  <c r="BK153" i="4"/>
  <c r="BL108" i="5"/>
  <c r="J143" i="20"/>
  <c r="BN13" i="16"/>
  <c r="BN4" i="10"/>
  <c r="BN153" i="8"/>
  <c r="BN153" i="4"/>
  <c r="BW13" i="16"/>
  <c r="BW4" i="10"/>
  <c r="BW153" i="8"/>
  <c r="BW153" i="4"/>
  <c r="BY13" i="16"/>
  <c r="BY4" i="10"/>
  <c r="BY153" i="8"/>
  <c r="BY153" i="4"/>
  <c r="BS109" i="5"/>
  <c r="BK20" i="16"/>
  <c r="BK18" i="10"/>
  <c r="BK154" i="8"/>
  <c r="BK154" i="4"/>
  <c r="J144" i="20"/>
  <c r="BN20" i="16"/>
  <c r="BN18" i="10"/>
  <c r="BN154" i="8"/>
  <c r="BN154" i="4"/>
  <c r="BW20" i="16"/>
  <c r="BW18" i="10"/>
  <c r="BW154" i="8"/>
  <c r="BW154" i="4"/>
  <c r="BY154" i="4"/>
  <c r="H145" i="20"/>
  <c r="BL16" i="18"/>
  <c r="BL6" i="12"/>
  <c r="BL79" i="8"/>
  <c r="BL155" i="4"/>
  <c r="K145" i="20"/>
  <c r="BO16" i="18"/>
  <c r="BO6" i="12"/>
  <c r="BO79" i="8"/>
  <c r="BO155" i="4"/>
  <c r="BX16" i="18"/>
  <c r="BX6" i="12"/>
  <c r="BX79" i="8"/>
  <c r="BX155" i="4"/>
  <c r="BR110" i="5"/>
  <c r="CA16" i="18"/>
  <c r="CA6" i="12"/>
  <c r="CA79" i="8"/>
  <c r="CA155" i="4"/>
  <c r="BL111" i="5"/>
  <c r="BT22" i="12" s="1"/>
  <c r="K146" i="20"/>
  <c r="BO24" i="18"/>
  <c r="BO22" i="12"/>
  <c r="BO80" i="8"/>
  <c r="BO156" i="4"/>
  <c r="BX80" i="8"/>
  <c r="BK10" i="19"/>
  <c r="BK5" i="13"/>
  <c r="BK102" i="8"/>
  <c r="BK157" i="4"/>
  <c r="BL112" i="5"/>
  <c r="J147" i="20"/>
  <c r="BN10" i="19"/>
  <c r="BN5" i="13"/>
  <c r="BN102" i="8"/>
  <c r="BN157" i="4"/>
  <c r="BW10" i="19"/>
  <c r="BW5" i="13"/>
  <c r="BW102" i="8"/>
  <c r="BW157" i="4"/>
  <c r="BY10" i="19"/>
  <c r="BY5" i="13"/>
  <c r="BY102" i="8"/>
  <c r="BY157" i="4"/>
  <c r="BS113" i="5"/>
  <c r="BK18" i="19"/>
  <c r="BK16" i="13"/>
  <c r="BK103" i="8"/>
  <c r="BK158" i="4"/>
  <c r="J148" i="20"/>
  <c r="BN18" i="19"/>
  <c r="BN16" i="13"/>
  <c r="BN103" i="8"/>
  <c r="BN158" i="4"/>
  <c r="BW18" i="19"/>
  <c r="BW16" i="13"/>
  <c r="BW103" i="8"/>
  <c r="BW158" i="4"/>
  <c r="BY103" i="8"/>
  <c r="H149" i="20"/>
  <c r="BL18" i="15"/>
  <c r="BL5" i="9"/>
  <c r="BL55" i="8"/>
  <c r="BL159" i="4"/>
  <c r="K149" i="20"/>
  <c r="BO18" i="15"/>
  <c r="BO5" i="9"/>
  <c r="BO55" i="8"/>
  <c r="BO159" i="4"/>
  <c r="BX18" i="15"/>
  <c r="BX5" i="9"/>
  <c r="BX55" i="8"/>
  <c r="BX159" i="4"/>
  <c r="K150" i="20"/>
  <c r="BO160" i="4"/>
  <c r="BX56" i="8"/>
  <c r="BX160" i="4"/>
  <c r="BK15" i="17"/>
  <c r="BK7" i="11"/>
  <c r="BK132" i="8"/>
  <c r="BK162" i="4"/>
  <c r="BN7" i="11"/>
  <c r="BN132" i="8"/>
  <c r="BW15" i="17"/>
  <c r="BW7" i="11"/>
  <c r="BW132" i="8"/>
  <c r="BW162" i="4"/>
  <c r="BY15" i="17"/>
  <c r="BY7" i="11"/>
  <c r="BY132" i="8"/>
  <c r="BY162" i="4"/>
  <c r="BS118" i="5"/>
  <c r="BK17" i="18"/>
  <c r="BK8" i="12"/>
  <c r="BK81" i="8"/>
  <c r="BK163" i="4"/>
  <c r="BN17" i="18"/>
  <c r="BW17" i="18"/>
  <c r="BW8" i="12"/>
  <c r="BW81" i="8"/>
  <c r="BW163" i="4"/>
  <c r="BY17" i="18"/>
  <c r="BY8" i="12"/>
  <c r="BY81" i="8"/>
  <c r="BY163" i="4"/>
  <c r="H153" i="20"/>
  <c r="BL14" i="16"/>
  <c r="BL6" i="10"/>
  <c r="BL155" i="8"/>
  <c r="BL164" i="4"/>
  <c r="BX14" i="16"/>
  <c r="BX6" i="10"/>
  <c r="BX155" i="8"/>
  <c r="BX164" i="4"/>
  <c r="H154" i="20"/>
  <c r="BL19" i="15"/>
  <c r="BL8" i="9"/>
  <c r="BL57" i="8"/>
  <c r="BL165" i="4"/>
  <c r="BX19" i="15"/>
  <c r="BX8" i="9"/>
  <c r="BX57" i="8"/>
  <c r="BX165" i="4"/>
  <c r="BK11" i="19"/>
  <c r="BK6" i="13"/>
  <c r="BK104" i="8"/>
  <c r="BK166" i="4"/>
  <c r="J155" i="20"/>
  <c r="BN11" i="19"/>
  <c r="BN6" i="13"/>
  <c r="BN104" i="8"/>
  <c r="BN166" i="4"/>
  <c r="BW11" i="19"/>
  <c r="BW6" i="13"/>
  <c r="BW104" i="8"/>
  <c r="BW166" i="4"/>
  <c r="BY11" i="19"/>
  <c r="BY6" i="13"/>
  <c r="BY104" i="8"/>
  <c r="BY166" i="4"/>
  <c r="BS122" i="5"/>
  <c r="BK10" i="15"/>
  <c r="BK7" i="9"/>
  <c r="BK58" i="8"/>
  <c r="BK167" i="4"/>
  <c r="J156" i="20"/>
  <c r="BN10" i="15"/>
  <c r="BN7" i="9"/>
  <c r="BN58" i="8"/>
  <c r="BN167" i="4"/>
  <c r="BS69" i="5"/>
  <c r="BL20" i="5"/>
  <c r="BL88" i="27"/>
  <c r="K64" i="20"/>
  <c r="BO16" i="17"/>
  <c r="BO13" i="11"/>
  <c r="BO114" i="8"/>
  <c r="BO65" i="4"/>
  <c r="BX16" i="17"/>
  <c r="BX13" i="11"/>
  <c r="BX114" i="8"/>
  <c r="BX65" i="4"/>
  <c r="BK28" i="17"/>
  <c r="BK29" i="11"/>
  <c r="BK115" i="8"/>
  <c r="BK66" i="4"/>
  <c r="BL21" i="5"/>
  <c r="BT29" i="11" s="1"/>
  <c r="BN29" i="11"/>
  <c r="BW29" i="11"/>
  <c r="BY29" i="11"/>
  <c r="BS23" i="5"/>
  <c r="BK6" i="15"/>
  <c r="BK29" i="8"/>
  <c r="BK12" i="9"/>
  <c r="BK68" i="4"/>
  <c r="J66" i="20"/>
  <c r="BN6" i="15"/>
  <c r="BN12" i="9"/>
  <c r="BN29" i="8"/>
  <c r="BN68" i="4"/>
  <c r="BW6" i="15"/>
  <c r="BW12" i="9"/>
  <c r="BW29" i="8"/>
  <c r="BW68" i="4"/>
  <c r="BY6" i="15"/>
  <c r="BY12" i="9"/>
  <c r="BY29" i="8"/>
  <c r="BY68" i="4"/>
  <c r="BX37" i="9"/>
  <c r="BL25" i="5"/>
  <c r="BL34" i="27"/>
  <c r="K68" i="20"/>
  <c r="BO21" i="15"/>
  <c r="BO31" i="8"/>
  <c r="BO21" i="9"/>
  <c r="BO70" i="4"/>
  <c r="BX21" i="15"/>
  <c r="BX31" i="8"/>
  <c r="BX21" i="9"/>
  <c r="BX70" i="4"/>
  <c r="BK38" i="15"/>
  <c r="BK38" i="9"/>
  <c r="BK32" i="8"/>
  <c r="BK71" i="4"/>
  <c r="J69" i="20"/>
  <c r="BN71" i="4"/>
  <c r="BW38" i="15"/>
  <c r="BW38" i="9"/>
  <c r="BW32" i="8"/>
  <c r="BW71" i="4"/>
  <c r="BY38" i="15"/>
  <c r="BY38" i="9"/>
  <c r="BY32" i="8"/>
  <c r="BY71" i="4"/>
  <c r="BS27" i="5"/>
  <c r="BS101" i="27"/>
  <c r="BK4" i="19"/>
  <c r="BK7" i="13"/>
  <c r="BK85" i="8"/>
  <c r="BK72" i="4"/>
  <c r="J70" i="20"/>
  <c r="BN4" i="19"/>
  <c r="BN7" i="13"/>
  <c r="BN85" i="8"/>
  <c r="BN72" i="4"/>
  <c r="BW4" i="19"/>
  <c r="BW7" i="13"/>
  <c r="BW85" i="8"/>
  <c r="BW72" i="4"/>
  <c r="BY4" i="19"/>
  <c r="BY7" i="13"/>
  <c r="BY85" i="8"/>
  <c r="BY72" i="4"/>
  <c r="K71" i="20"/>
  <c r="BO21" i="19"/>
  <c r="BO21" i="13"/>
  <c r="BO86" i="8"/>
  <c r="BO73" i="4"/>
  <c r="BX21" i="13"/>
  <c r="BL29" i="5"/>
  <c r="BL115" i="27"/>
  <c r="K72" i="20"/>
  <c r="BO12" i="19"/>
  <c r="BO8" i="13"/>
  <c r="BO87" i="8"/>
  <c r="BO74" i="4"/>
  <c r="BX12" i="19"/>
  <c r="BX8" i="13"/>
  <c r="BX87" i="8"/>
  <c r="BX74" i="4"/>
  <c r="BK22" i="19"/>
  <c r="BK22" i="13"/>
  <c r="BK88" i="8"/>
  <c r="BK75" i="4"/>
  <c r="J73" i="20"/>
  <c r="BN22" i="19"/>
  <c r="BN22" i="13"/>
  <c r="BN88" i="8"/>
  <c r="BN75" i="4"/>
  <c r="BW22" i="19"/>
  <c r="BW22" i="13"/>
  <c r="BW88" i="8"/>
  <c r="BW75" i="4"/>
  <c r="BY22" i="19"/>
  <c r="BY22" i="13"/>
  <c r="BY88" i="8"/>
  <c r="BY75" i="4"/>
  <c r="BS31" i="5"/>
  <c r="BS78" i="27"/>
  <c r="BK8" i="17"/>
  <c r="BK14" i="11"/>
  <c r="BK116" i="8"/>
  <c r="BK76" i="4"/>
  <c r="J74" i="20"/>
  <c r="BN8" i="17"/>
  <c r="BN14" i="11"/>
  <c r="BN116" i="8"/>
  <c r="BN76" i="4"/>
  <c r="BW8" i="17"/>
  <c r="BW14" i="11"/>
  <c r="BW116" i="8"/>
  <c r="BW76" i="4"/>
  <c r="BY8" i="17"/>
  <c r="BY14" i="11"/>
  <c r="BY116" i="8"/>
  <c r="BY76" i="4"/>
  <c r="BO31" i="17"/>
  <c r="BX31" i="17"/>
  <c r="BL54" i="5"/>
  <c r="BL67" i="27"/>
  <c r="K94" i="20"/>
  <c r="BO8" i="18"/>
  <c r="BO14" i="12"/>
  <c r="BO68" i="8"/>
  <c r="BO99" i="4"/>
  <c r="BX8" i="18"/>
  <c r="BX14" i="12"/>
  <c r="BX68" i="8"/>
  <c r="BX99" i="4"/>
  <c r="BK21" i="18"/>
  <c r="BK23" i="12"/>
  <c r="BK69" i="8"/>
  <c r="BK100" i="4"/>
  <c r="BL55" i="5"/>
  <c r="BL72" i="27"/>
  <c r="J95" i="20"/>
  <c r="BN21" i="18"/>
  <c r="BN23" i="12"/>
  <c r="BN69" i="8"/>
  <c r="BN100" i="4"/>
  <c r="BW69" i="8"/>
  <c r="BY69" i="8"/>
  <c r="BS56" i="5"/>
  <c r="BS5" i="27"/>
  <c r="BK8" i="16"/>
  <c r="BK11" i="10"/>
  <c r="BK143" i="8"/>
  <c r="BK101" i="4"/>
  <c r="J96" i="20"/>
  <c r="BN8" i="16"/>
  <c r="BN11" i="10"/>
  <c r="BN143" i="8"/>
  <c r="BN101" i="4"/>
  <c r="BW8" i="16"/>
  <c r="BW11" i="10"/>
  <c r="BW143" i="8"/>
  <c r="BW101" i="4"/>
  <c r="BY8" i="16"/>
  <c r="BY11" i="10"/>
  <c r="BY143" i="8"/>
  <c r="BY101" i="4"/>
  <c r="K97" i="20"/>
  <c r="BO17" i="16"/>
  <c r="BO19" i="10"/>
  <c r="BO144" i="8"/>
  <c r="BO102" i="4"/>
  <c r="BX17" i="16"/>
  <c r="BX19" i="10"/>
  <c r="BX144" i="8"/>
  <c r="BX102" i="4"/>
  <c r="BL58" i="5"/>
  <c r="BL51" i="27"/>
  <c r="K98" i="20"/>
  <c r="BO18" i="18"/>
  <c r="BO15" i="12"/>
  <c r="BO70" i="8"/>
  <c r="BO103" i="4"/>
  <c r="BX18" i="18"/>
  <c r="BX15" i="12"/>
  <c r="BX70" i="8"/>
  <c r="BX103" i="4"/>
  <c r="BK25" i="18"/>
  <c r="BK24" i="12"/>
  <c r="BK71" i="8"/>
  <c r="BK104" i="4"/>
  <c r="BW25" i="18"/>
  <c r="BW24" i="12"/>
  <c r="BW71" i="8"/>
  <c r="BW104" i="4"/>
  <c r="BY25" i="18"/>
  <c r="BY24" i="12"/>
  <c r="BY71" i="8"/>
  <c r="BY104" i="4"/>
  <c r="BS60" i="5"/>
  <c r="BS16" i="27"/>
  <c r="BK15" i="16"/>
  <c r="BK12" i="10"/>
  <c r="BK145" i="8"/>
  <c r="BK105" i="4"/>
  <c r="J100" i="20"/>
  <c r="BN15" i="16"/>
  <c r="BN12" i="10"/>
  <c r="BN145" i="8"/>
  <c r="BN105" i="4"/>
  <c r="BW15" i="16"/>
  <c r="BW12" i="10"/>
  <c r="BW145" i="8"/>
  <c r="BW105" i="4"/>
  <c r="BY15" i="16"/>
  <c r="BY12" i="10"/>
  <c r="BY145" i="8"/>
  <c r="BY105" i="4"/>
  <c r="BO21" i="16"/>
  <c r="BW21" i="16"/>
  <c r="BW20" i="10"/>
  <c r="BW146" i="8"/>
  <c r="BW106" i="4"/>
  <c r="BY21" i="16"/>
  <c r="BY20" i="10"/>
  <c r="BY146" i="8"/>
  <c r="BY106" i="4"/>
  <c r="K102" i="20"/>
  <c r="BO14" i="18"/>
  <c r="BO16" i="12"/>
  <c r="BO72" i="8"/>
  <c r="BO107" i="4"/>
  <c r="BX14" i="18"/>
  <c r="BX16" i="12"/>
  <c r="BX72" i="8"/>
  <c r="BX107" i="4"/>
  <c r="BL63" i="5"/>
  <c r="BT82" i="31" s="1"/>
  <c r="BL59" i="27"/>
  <c r="K103" i="20"/>
  <c r="BO22" i="18"/>
  <c r="BO25" i="12"/>
  <c r="BO73" i="8"/>
  <c r="BO108" i="4"/>
  <c r="BX22" i="18"/>
  <c r="BX25" i="12"/>
  <c r="BX73" i="8"/>
  <c r="BX108" i="4"/>
  <c r="K104" i="20"/>
  <c r="BO11" i="16"/>
  <c r="BO13" i="10"/>
  <c r="BO147" i="8"/>
  <c r="BO109" i="4"/>
  <c r="BX11" i="16"/>
  <c r="BX13" i="10"/>
  <c r="BX147" i="8"/>
  <c r="BX109" i="4"/>
  <c r="BL65" i="5"/>
  <c r="BT156" i="31" s="1"/>
  <c r="K105" i="20"/>
  <c r="BO148" i="8"/>
  <c r="BO110" i="4"/>
  <c r="BX148" i="8"/>
  <c r="BX110" i="4"/>
  <c r="BK8" i="19"/>
  <c r="BK11" i="13"/>
  <c r="BK94" i="8"/>
  <c r="BK112" i="4"/>
  <c r="BL67" i="5"/>
  <c r="J106" i="20"/>
  <c r="BN8" i="19"/>
  <c r="BN11" i="13"/>
  <c r="BN94" i="8"/>
  <c r="BN112" i="4"/>
  <c r="BW8" i="19"/>
  <c r="BW11" i="13"/>
  <c r="BW94" i="8"/>
  <c r="BW112" i="4"/>
  <c r="BY8" i="19"/>
  <c r="BY11" i="13"/>
  <c r="BY94" i="8"/>
  <c r="BY112" i="4"/>
  <c r="BS68" i="5"/>
  <c r="BK16" i="19"/>
  <c r="BK19" i="13"/>
  <c r="BK95" i="8"/>
  <c r="BK113" i="4"/>
  <c r="J107" i="20"/>
  <c r="BN16" i="19"/>
  <c r="BN19" i="13"/>
  <c r="BN95" i="8"/>
  <c r="BN113" i="4"/>
  <c r="BW16" i="19"/>
  <c r="BW19" i="13"/>
  <c r="BW95" i="8"/>
  <c r="BW113" i="4"/>
  <c r="BY16" i="19"/>
  <c r="BY19" i="13"/>
  <c r="BY95" i="8"/>
  <c r="BY113" i="4"/>
  <c r="BL69" i="5"/>
  <c r="J108" i="20"/>
  <c r="BN12" i="15"/>
  <c r="BN17" i="9"/>
  <c r="BN40" i="8"/>
  <c r="BN114" i="4"/>
  <c r="BW12" i="15"/>
  <c r="BW17" i="9"/>
  <c r="BW40" i="8"/>
  <c r="BW114" i="4"/>
  <c r="BY12" i="15"/>
  <c r="BY17" i="9"/>
  <c r="BY40" i="8"/>
  <c r="BY114" i="4"/>
  <c r="BS70" i="5"/>
  <c r="BK26" i="15"/>
  <c r="BK41" i="8"/>
  <c r="BK29" i="9"/>
  <c r="BK115" i="4"/>
  <c r="BW26" i="15"/>
  <c r="BW29" i="9"/>
  <c r="BW41" i="8"/>
  <c r="BW115" i="4"/>
  <c r="BY26" i="15"/>
  <c r="BY115" i="4"/>
  <c r="K110" i="20"/>
  <c r="BO11" i="17"/>
  <c r="BO17" i="11"/>
  <c r="BO123" i="8"/>
  <c r="BO116" i="4"/>
  <c r="BX11" i="17"/>
  <c r="BX17" i="11"/>
  <c r="BX123" i="8"/>
  <c r="BX116" i="4"/>
  <c r="K111" i="20"/>
  <c r="BO20" i="17"/>
  <c r="BO23" i="11"/>
  <c r="BO124" i="8"/>
  <c r="BO117" i="4"/>
  <c r="BX20" i="17"/>
  <c r="BX23" i="11"/>
  <c r="BX124" i="8"/>
  <c r="BX117" i="4"/>
  <c r="K115" i="20"/>
  <c r="BO13" i="15"/>
  <c r="BO18" i="9"/>
  <c r="BO42" i="8"/>
  <c r="BO121" i="4"/>
  <c r="BX13" i="15"/>
  <c r="BX18" i="9"/>
  <c r="BX42" i="8"/>
  <c r="BX121" i="4"/>
  <c r="K116" i="20"/>
  <c r="BO27" i="15"/>
  <c r="BO30" i="9"/>
  <c r="BO122" i="4"/>
  <c r="BX27" i="15"/>
  <c r="BX43" i="8"/>
  <c r="BX30" i="9"/>
  <c r="BX122" i="4"/>
  <c r="BS79" i="5"/>
  <c r="BK10" i="17"/>
  <c r="BK18" i="11"/>
  <c r="BK125" i="8"/>
  <c r="BK124" i="4"/>
  <c r="BN18" i="11"/>
  <c r="BN125" i="8"/>
  <c r="BW10" i="17"/>
  <c r="BW18" i="11"/>
  <c r="BW125" i="8"/>
  <c r="BW124" i="4"/>
  <c r="BY10" i="17"/>
  <c r="BY18" i="11"/>
  <c r="BY125" i="8"/>
  <c r="BY124" i="4"/>
  <c r="BS80" i="5"/>
  <c r="BK8" i="15"/>
  <c r="BK14" i="9"/>
  <c r="BK44" i="8"/>
  <c r="BK125" i="4"/>
  <c r="J118" i="20"/>
  <c r="BN8" i="15"/>
  <c r="BN125" i="4"/>
  <c r="BW8" i="15"/>
  <c r="BW14" i="9"/>
  <c r="BW44" i="8"/>
  <c r="BW125" i="4"/>
  <c r="BY8" i="15"/>
  <c r="BY14" i="9"/>
  <c r="BY44" i="8"/>
  <c r="BY125" i="4"/>
  <c r="BK14" i="15"/>
  <c r="BK19" i="9"/>
  <c r="BK45" i="8"/>
  <c r="BK126" i="4"/>
  <c r="BL81" i="5"/>
  <c r="J119" i="20"/>
  <c r="BN14" i="15"/>
  <c r="BN45" i="8"/>
  <c r="BN19" i="9"/>
  <c r="BN126" i="4"/>
  <c r="BW14" i="15"/>
  <c r="BW45" i="8"/>
  <c r="BW19" i="9"/>
  <c r="BW126" i="4"/>
  <c r="BY14" i="15"/>
  <c r="BY45" i="8"/>
  <c r="BY19" i="9"/>
  <c r="BY126" i="4"/>
  <c r="K120" i="20"/>
  <c r="BO28" i="15"/>
  <c r="BO31" i="9"/>
  <c r="BO46" i="8"/>
  <c r="BO127" i="4"/>
  <c r="BX31" i="9"/>
  <c r="BK15" i="15"/>
  <c r="BK20" i="9"/>
  <c r="BK47" i="8"/>
  <c r="BK128" i="4"/>
  <c r="BL83" i="5"/>
  <c r="BL24" i="27"/>
  <c r="J121" i="20"/>
  <c r="BN15" i="15"/>
  <c r="BN47" i="8"/>
  <c r="BN20" i="9"/>
  <c r="BN128" i="4"/>
  <c r="BW15" i="15"/>
  <c r="BW47" i="8"/>
  <c r="BW20" i="9"/>
  <c r="BW128" i="4"/>
  <c r="BY15" i="15"/>
  <c r="BY47" i="8"/>
  <c r="BY20" i="9"/>
  <c r="BY128" i="4"/>
  <c r="BS84" i="5"/>
  <c r="BS29" i="27"/>
  <c r="BK29" i="15"/>
  <c r="BK32" i="9"/>
  <c r="BK48" i="8"/>
  <c r="BK129" i="4"/>
  <c r="J122" i="20"/>
  <c r="BN29" i="15"/>
  <c r="BN32" i="9"/>
  <c r="BN48" i="8"/>
  <c r="BN129" i="4"/>
  <c r="BW29" i="15"/>
  <c r="BW32" i="9"/>
  <c r="BW48" i="8"/>
  <c r="BW129" i="4"/>
  <c r="BY29" i="15"/>
  <c r="BY32" i="9"/>
  <c r="BY48" i="8"/>
  <c r="BY129" i="4"/>
  <c r="K123" i="20"/>
  <c r="BO3" i="19"/>
  <c r="BO3" i="13"/>
  <c r="BO97" i="8"/>
  <c r="BO130" i="4"/>
  <c r="BX3" i="19"/>
  <c r="BX3" i="13"/>
  <c r="BX97" i="8"/>
  <c r="BX130" i="4"/>
  <c r="BX14" i="19"/>
  <c r="BX14" i="13"/>
  <c r="BX98" i="8"/>
  <c r="BX131" i="4"/>
  <c r="BK4" i="18"/>
  <c r="BK4" i="12"/>
  <c r="BK75" i="8"/>
  <c r="BK132" i="4"/>
  <c r="BL87" i="5"/>
  <c r="J125" i="20"/>
  <c r="BN4" i="18"/>
  <c r="BN4" i="12"/>
  <c r="BN75" i="8"/>
  <c r="BN132" i="4"/>
  <c r="BW4" i="18"/>
  <c r="BW4" i="12"/>
  <c r="BW75" i="8"/>
  <c r="BW132" i="4"/>
  <c r="BY4" i="18"/>
  <c r="BY4" i="12"/>
  <c r="BY75" i="8"/>
  <c r="BY132" i="4"/>
  <c r="BS88" i="5"/>
  <c r="BK20" i="18"/>
  <c r="BK20" i="12"/>
  <c r="BK76" i="8"/>
  <c r="BK133" i="4"/>
  <c r="BN20" i="12"/>
  <c r="BW20" i="18"/>
  <c r="BW20" i="12"/>
  <c r="BW76" i="8"/>
  <c r="BW133" i="4"/>
  <c r="BY20" i="12"/>
  <c r="K127" i="20"/>
  <c r="BO9" i="19"/>
  <c r="BO4" i="13"/>
  <c r="BO99" i="8"/>
  <c r="BO136" i="4"/>
  <c r="BX9" i="19"/>
  <c r="BX4" i="13"/>
  <c r="BX99" i="8"/>
  <c r="BX136" i="4"/>
  <c r="K128" i="20"/>
  <c r="BO17" i="19"/>
  <c r="BO15" i="13"/>
  <c r="BO100" i="8"/>
  <c r="BO137" i="4"/>
  <c r="BX17" i="19"/>
  <c r="BX15" i="13"/>
  <c r="BX100" i="8"/>
  <c r="BX137" i="4"/>
  <c r="BK15" i="18"/>
  <c r="BK5" i="12"/>
  <c r="BK77" i="8"/>
  <c r="BK138" i="4"/>
  <c r="BL93" i="5"/>
  <c r="J129" i="20"/>
  <c r="BN15" i="18"/>
  <c r="BN5" i="12"/>
  <c r="BN77" i="8"/>
  <c r="BN138" i="4"/>
  <c r="BW15" i="18"/>
  <c r="BW5" i="12"/>
  <c r="BW77" i="8"/>
  <c r="BW138" i="4"/>
  <c r="BY15" i="18"/>
  <c r="BY5" i="12"/>
  <c r="BY77" i="8"/>
  <c r="BY138" i="4"/>
  <c r="BS94" i="5"/>
  <c r="BK23" i="18"/>
  <c r="BK21" i="12"/>
  <c r="BK78" i="8"/>
  <c r="BK139" i="4"/>
  <c r="BW23" i="18"/>
  <c r="BW21" i="12"/>
  <c r="BW78" i="8"/>
  <c r="BW139" i="4"/>
  <c r="BY23" i="18"/>
  <c r="BY21" i="12"/>
  <c r="BY78" i="8"/>
  <c r="BY139" i="4"/>
  <c r="K131" i="20"/>
  <c r="BO12" i="17"/>
  <c r="BO4" i="11"/>
  <c r="BO126" i="8"/>
  <c r="BO140" i="4"/>
  <c r="BX12" i="17"/>
  <c r="BX4" i="11"/>
  <c r="BX126" i="8"/>
  <c r="BX140" i="4"/>
  <c r="BX21" i="17"/>
  <c r="BX20" i="11"/>
  <c r="BX127" i="8"/>
  <c r="BX141" i="4"/>
  <c r="BK3" i="10"/>
  <c r="BK12" i="16"/>
  <c r="BK151" i="8"/>
  <c r="BK142" i="4"/>
  <c r="BL97" i="5"/>
  <c r="J133" i="20"/>
  <c r="BN12" i="16"/>
  <c r="BN3" i="10"/>
  <c r="BN151" i="8"/>
  <c r="BN142" i="4"/>
  <c r="BW12" i="16"/>
  <c r="BW3" i="10"/>
  <c r="BW151" i="8"/>
  <c r="BW142" i="4"/>
  <c r="BY12" i="16"/>
  <c r="BY3" i="10"/>
  <c r="BY151" i="8"/>
  <c r="BY142" i="4"/>
  <c r="BS98" i="5"/>
  <c r="BK19" i="16"/>
  <c r="BK17" i="10"/>
  <c r="BK152" i="8"/>
  <c r="BK143" i="4"/>
  <c r="BW19" i="16"/>
  <c r="BW17" i="10"/>
  <c r="BW152" i="8"/>
  <c r="BW143" i="4"/>
  <c r="BY19" i="16"/>
  <c r="BY17" i="10"/>
  <c r="BY152" i="8"/>
  <c r="BY143" i="4"/>
  <c r="K135" i="20"/>
  <c r="BO16" i="15"/>
  <c r="BO3" i="9"/>
  <c r="BO51" i="8"/>
  <c r="BO144" i="4"/>
  <c r="BX16" i="15"/>
  <c r="BX3" i="9"/>
  <c r="BX51" i="8"/>
  <c r="BX144" i="4"/>
  <c r="K136" i="20"/>
  <c r="BO30" i="15"/>
  <c r="BO145" i="4"/>
  <c r="BX30" i="15"/>
  <c r="BX23" i="9"/>
  <c r="BX52" i="8"/>
  <c r="BX145" i="4"/>
  <c r="BK17" i="15"/>
  <c r="BK4" i="9"/>
  <c r="BK53" i="8"/>
  <c r="BK146" i="4"/>
  <c r="BL101" i="5"/>
  <c r="J137" i="20"/>
  <c r="BN17" i="15"/>
  <c r="BN53" i="8"/>
  <c r="BN4" i="9"/>
  <c r="BN146" i="4"/>
  <c r="BW17" i="15"/>
  <c r="BW53" i="8"/>
  <c r="BW4" i="9"/>
  <c r="BW146" i="4"/>
  <c r="BY17" i="15"/>
  <c r="BY4" i="9"/>
  <c r="BY53" i="8"/>
  <c r="BY146" i="4"/>
  <c r="BS102" i="5"/>
  <c r="BK31" i="15"/>
  <c r="BK24" i="9"/>
  <c r="BK54" i="8"/>
  <c r="BK147" i="4"/>
  <c r="BN54" i="8"/>
  <c r="BW31" i="15"/>
  <c r="BW24" i="9"/>
  <c r="BW54" i="8"/>
  <c r="BW147" i="4"/>
  <c r="BY54" i="8"/>
  <c r="BK14" i="17"/>
  <c r="BK6" i="11"/>
  <c r="BK128" i="8"/>
  <c r="BK149" i="4"/>
  <c r="BL104" i="5"/>
  <c r="J139" i="20"/>
  <c r="BN14" i="17"/>
  <c r="BN6" i="11"/>
  <c r="BN128" i="8"/>
  <c r="BN149" i="4"/>
  <c r="BW14" i="17"/>
  <c r="BW6" i="11"/>
  <c r="BW128" i="8"/>
  <c r="BW149" i="4"/>
  <c r="BY14" i="17"/>
  <c r="BY6" i="11"/>
  <c r="BY128" i="8"/>
  <c r="BY149" i="4"/>
  <c r="BS105" i="5"/>
  <c r="BK23" i="17"/>
  <c r="BK22" i="11"/>
  <c r="BK129" i="8"/>
  <c r="BK150" i="4"/>
  <c r="BW22" i="11"/>
  <c r="BW129" i="8"/>
  <c r="BY23" i="17"/>
  <c r="BY22" i="11"/>
  <c r="BY129" i="8"/>
  <c r="K141" i="20"/>
  <c r="BO13" i="17"/>
  <c r="BO5" i="11"/>
  <c r="BO130" i="8"/>
  <c r="BO151" i="4"/>
  <c r="BX13" i="17"/>
  <c r="BX5" i="11"/>
  <c r="BX130" i="8"/>
  <c r="BX151" i="4"/>
  <c r="K142" i="20"/>
  <c r="BO152" i="4"/>
  <c r="BX22" i="17"/>
  <c r="BX21" i="11"/>
  <c r="BX131" i="8"/>
  <c r="BX152" i="4"/>
  <c r="K143" i="20"/>
  <c r="BO13" i="16"/>
  <c r="BO4" i="10"/>
  <c r="BO153" i="8"/>
  <c r="BO153" i="4"/>
  <c r="BX13" i="16"/>
  <c r="BX4" i="10"/>
  <c r="BX153" i="8"/>
  <c r="BX153" i="4"/>
  <c r="BX20" i="16"/>
  <c r="BX18" i="10"/>
  <c r="BX154" i="8"/>
  <c r="BX154" i="4"/>
  <c r="BK16" i="18"/>
  <c r="BK6" i="12"/>
  <c r="BK79" i="8"/>
  <c r="BK155" i="4"/>
  <c r="BL110" i="5"/>
  <c r="J145" i="20"/>
  <c r="BN16" i="18"/>
  <c r="BN6" i="12"/>
  <c r="BN79" i="8"/>
  <c r="BN155" i="4"/>
  <c r="BW16" i="18"/>
  <c r="BW6" i="12"/>
  <c r="BW79" i="8"/>
  <c r="BW155" i="4"/>
  <c r="BY16" i="18"/>
  <c r="BY6" i="12"/>
  <c r="BY79" i="8"/>
  <c r="BY155" i="4"/>
  <c r="BS111" i="5"/>
  <c r="BK24" i="18"/>
  <c r="BK22" i="12"/>
  <c r="BK80" i="8"/>
  <c r="BK156" i="4"/>
  <c r="J146" i="20"/>
  <c r="BN80" i="8"/>
  <c r="BN156" i="4"/>
  <c r="BW24" i="18"/>
  <c r="BW22" i="12"/>
  <c r="BW80" i="8"/>
  <c r="BW156" i="4"/>
  <c r="BY80" i="8"/>
  <c r="BY156" i="4"/>
  <c r="K147" i="20"/>
  <c r="BO10" i="19"/>
  <c r="BO5" i="13"/>
  <c r="BO102" i="8"/>
  <c r="BO157" i="4"/>
  <c r="BX10" i="19"/>
  <c r="BX5" i="13"/>
  <c r="BX102" i="8"/>
  <c r="BX157" i="4"/>
  <c r="BX18" i="19"/>
  <c r="BX16" i="13"/>
  <c r="BX103" i="8"/>
  <c r="BX158" i="4"/>
  <c r="BK18" i="15"/>
  <c r="BK5" i="9"/>
  <c r="BK55" i="8"/>
  <c r="BK159" i="4"/>
  <c r="BL114" i="5"/>
  <c r="J149" i="20"/>
  <c r="BN18" i="15"/>
  <c r="BN5" i="9"/>
  <c r="BN55" i="8"/>
  <c r="BN159" i="4"/>
  <c r="BW18" i="15"/>
  <c r="BW5" i="9"/>
  <c r="BW55" i="8"/>
  <c r="BW159" i="4"/>
  <c r="BY18" i="15"/>
  <c r="BY5" i="9"/>
  <c r="BY55" i="8"/>
  <c r="BY159" i="4"/>
  <c r="BS115" i="5"/>
  <c r="BK32" i="15"/>
  <c r="BK25" i="9"/>
  <c r="BK56" i="8"/>
  <c r="BK160" i="4"/>
  <c r="J150" i="20"/>
  <c r="BN25" i="9"/>
  <c r="BN56" i="8"/>
  <c r="BN160" i="4"/>
  <c r="BW25" i="9"/>
  <c r="BY25" i="9"/>
  <c r="BY56" i="8"/>
  <c r="BY160" i="4"/>
  <c r="BX15" i="17"/>
  <c r="BX7" i="11"/>
  <c r="BX132" i="8"/>
  <c r="BX162" i="4"/>
  <c r="BX17" i="18"/>
  <c r="BX8" i="12"/>
  <c r="BX81" i="8"/>
  <c r="BX163" i="4"/>
  <c r="BK14" i="16"/>
  <c r="BK6" i="10"/>
  <c r="BK155" i="8"/>
  <c r="BK164" i="4"/>
  <c r="J153" i="20"/>
  <c r="BN14" i="16"/>
  <c r="BN6" i="10"/>
  <c r="BN155" i="8"/>
  <c r="BN164" i="4"/>
  <c r="BW14" i="16"/>
  <c r="BW6" i="10"/>
  <c r="BW155" i="8"/>
  <c r="BW164" i="4"/>
  <c r="BY14" i="16"/>
  <c r="BY6" i="10"/>
  <c r="BY155" i="8"/>
  <c r="BY164" i="4"/>
  <c r="BS120" i="5"/>
  <c r="BK19" i="15"/>
  <c r="BK8" i="9"/>
  <c r="BK57" i="8"/>
  <c r="BK165" i="4"/>
  <c r="J154" i="20"/>
  <c r="BN19" i="15"/>
  <c r="BN8" i="9"/>
  <c r="BN57" i="8"/>
  <c r="BN165" i="4"/>
  <c r="BW19" i="15"/>
  <c r="BW8" i="9"/>
  <c r="BW57" i="8"/>
  <c r="BW165" i="4"/>
  <c r="BY19" i="15"/>
  <c r="BY8" i="9"/>
  <c r="BY57" i="8"/>
  <c r="BY165" i="4"/>
  <c r="H155" i="20"/>
  <c r="BL11" i="19"/>
  <c r="BL6" i="13"/>
  <c r="BL104" i="8"/>
  <c r="BL166" i="4"/>
  <c r="BX11" i="19"/>
  <c r="BX6" i="13"/>
  <c r="BX104" i="8"/>
  <c r="BX166" i="4"/>
  <c r="BD24" i="5"/>
  <c r="BL50" i="31" s="1"/>
  <c r="BS24" i="5"/>
  <c r="BD25" i="5"/>
  <c r="BD34" i="27"/>
  <c r="BD28" i="5"/>
  <c r="BS28" i="5"/>
  <c r="BS108" i="27"/>
  <c r="BD29" i="5"/>
  <c r="BD115" i="27"/>
  <c r="BD32" i="5"/>
  <c r="BL31" i="17" s="1"/>
  <c r="BS32" i="5"/>
  <c r="BS83" i="27"/>
  <c r="BD54" i="5"/>
  <c r="BD67" i="27"/>
  <c r="BD57" i="5"/>
  <c r="BD11" i="27" s="1"/>
  <c r="BS57" i="5"/>
  <c r="BS11" i="27"/>
  <c r="BD58" i="5"/>
  <c r="BD51" i="27"/>
  <c r="BD62" i="5"/>
  <c r="BD52" i="27"/>
  <c r="BS62" i="5"/>
  <c r="BS52" i="27"/>
  <c r="BD63" i="5"/>
  <c r="BD64" i="5"/>
  <c r="BS64" i="5"/>
  <c r="BD71" i="5"/>
  <c r="BL116" i="4"/>
  <c r="BS71" i="5"/>
  <c r="BD72" i="5"/>
  <c r="BD76" i="5"/>
  <c r="BL121" i="4"/>
  <c r="BS76" i="5"/>
  <c r="BD77" i="5"/>
  <c r="BL122" i="4"/>
  <c r="BD82" i="5"/>
  <c r="BD85" i="5"/>
  <c r="BS85" i="5"/>
  <c r="BD86" i="5"/>
  <c r="BD91" i="5"/>
  <c r="BS91" i="5"/>
  <c r="BD92" i="5"/>
  <c r="BL17" i="19" s="1"/>
  <c r="BD95" i="5"/>
  <c r="BS95" i="5"/>
  <c r="BD96" i="5"/>
  <c r="BD99" i="5"/>
  <c r="BS99" i="5"/>
  <c r="BD100" i="5"/>
  <c r="BL46" i="31" s="1"/>
  <c r="BD106" i="5"/>
  <c r="BS106" i="5"/>
  <c r="BD107" i="5"/>
  <c r="BD108" i="5"/>
  <c r="BS108" i="5"/>
  <c r="BD109" i="5"/>
  <c r="BL154" i="8" s="1"/>
  <c r="BD112" i="5"/>
  <c r="BS112" i="5"/>
  <c r="BD113" i="5"/>
  <c r="BD117" i="5"/>
  <c r="BS117" i="5"/>
  <c r="BD118" i="5"/>
  <c r="BS121" i="5"/>
  <c r="CC67" i="8"/>
  <c r="CC49" i="4"/>
  <c r="CC10" i="18"/>
  <c r="CC12" i="12"/>
  <c r="CC7" i="19"/>
  <c r="CC13" i="13"/>
  <c r="CC101" i="8"/>
  <c r="CC53" i="4"/>
  <c r="CC19" i="11"/>
  <c r="CC133" i="8"/>
  <c r="CC54" i="4"/>
  <c r="CC17" i="17"/>
  <c r="CC83" i="8"/>
  <c r="CC57" i="4"/>
  <c r="CC12" i="18"/>
  <c r="CC19" i="12"/>
  <c r="CC10" i="16"/>
  <c r="CC59" i="4"/>
  <c r="CC16" i="10"/>
  <c r="CC156" i="8"/>
  <c r="CC25" i="16"/>
  <c r="CC141" i="8"/>
  <c r="CC25" i="10"/>
  <c r="CC62" i="4"/>
  <c r="CC115" i="8"/>
  <c r="CC6" i="15"/>
  <c r="CC12" i="9"/>
  <c r="CC29" i="8"/>
  <c r="CC68" i="4"/>
  <c r="CC71" i="4"/>
  <c r="CC4" i="19"/>
  <c r="CC7" i="13"/>
  <c r="CC85" i="8"/>
  <c r="CC72" i="4"/>
  <c r="CC22" i="19"/>
  <c r="CC22" i="13"/>
  <c r="CC116" i="8"/>
  <c r="CC8" i="17"/>
  <c r="CC14" i="11"/>
  <c r="CC76" i="4"/>
  <c r="CC119" i="8"/>
  <c r="CC29" i="17"/>
  <c r="CC30" i="11"/>
  <c r="CC79" i="4"/>
  <c r="CC25" i="11"/>
  <c r="CC121" i="8"/>
  <c r="CC25" i="17"/>
  <c r="CC81" i="4"/>
  <c r="CC22" i="10"/>
  <c r="CC83" i="4"/>
  <c r="CC22" i="16"/>
  <c r="CC142" i="8"/>
  <c r="CC20" i="19"/>
  <c r="CC85" i="4"/>
  <c r="CC20" i="13"/>
  <c r="CC89" i="8"/>
  <c r="CC23" i="15"/>
  <c r="CC35" i="8"/>
  <c r="CC26" i="9"/>
  <c r="CC89" i="4"/>
  <c r="CC93" i="4"/>
  <c r="CC69" i="8"/>
  <c r="CC21" i="18"/>
  <c r="CC23" i="12"/>
  <c r="CC100" i="4"/>
  <c r="CC8" i="16"/>
  <c r="CC11" i="10"/>
  <c r="CC143" i="8"/>
  <c r="CC101" i="4"/>
  <c r="CC25" i="18"/>
  <c r="CC71" i="8"/>
  <c r="CC24" i="12"/>
  <c r="CC104" i="4"/>
  <c r="CC12" i="10"/>
  <c r="CC145" i="8"/>
  <c r="CC15" i="16"/>
  <c r="CC105" i="4"/>
  <c r="CC14" i="18"/>
  <c r="CC72" i="8"/>
  <c r="CC16" i="12"/>
  <c r="CC107" i="4"/>
  <c r="CC11" i="16"/>
  <c r="CC13" i="10"/>
  <c r="CC147" i="8"/>
  <c r="CC109" i="4"/>
  <c r="CC21" i="10"/>
  <c r="CC148" i="8"/>
  <c r="CC18" i="16"/>
  <c r="CC110" i="4"/>
  <c r="CC116" i="4"/>
  <c r="CC11" i="17"/>
  <c r="CC17" i="11"/>
  <c r="CC123" i="8"/>
  <c r="CC20" i="17"/>
  <c r="CC117" i="4"/>
  <c r="CC23" i="11"/>
  <c r="CC124" i="8"/>
  <c r="CC120" i="4"/>
  <c r="CC9" i="16"/>
  <c r="CC15" i="10"/>
  <c r="CC150" i="8"/>
  <c r="CC31" i="9"/>
  <c r="CC46" i="8"/>
  <c r="CC28" i="15"/>
  <c r="CC127" i="4"/>
  <c r="CC3" i="19"/>
  <c r="CC3" i="13"/>
  <c r="CC97" i="8"/>
  <c r="CC130" i="4"/>
  <c r="CC14" i="19"/>
  <c r="CC14" i="13"/>
  <c r="CC98" i="8"/>
  <c r="CC131" i="4"/>
  <c r="CC9" i="19"/>
  <c r="CC4" i="13"/>
  <c r="CC99" i="8"/>
  <c r="CC136" i="4"/>
  <c r="CC17" i="19"/>
  <c r="CC15" i="13"/>
  <c r="CC100" i="8"/>
  <c r="CC137" i="4"/>
  <c r="CC12" i="17"/>
  <c r="CC126" i="8"/>
  <c r="CC4" i="11"/>
  <c r="CC140" i="4"/>
  <c r="CC21" i="17"/>
  <c r="CC127" i="8"/>
  <c r="CC20" i="11"/>
  <c r="CC141" i="4"/>
  <c r="CC16" i="15"/>
  <c r="CC3" i="9"/>
  <c r="CC51" i="8"/>
  <c r="CC144" i="4"/>
  <c r="CC30" i="15"/>
  <c r="CC52" i="8"/>
  <c r="CC23" i="9"/>
  <c r="CC145" i="4"/>
  <c r="CC14" i="17"/>
  <c r="CC149" i="4"/>
  <c r="CC6" i="11"/>
  <c r="CC128" i="8"/>
  <c r="CC23" i="17"/>
  <c r="CC22" i="11"/>
  <c r="CC129" i="8"/>
  <c r="CC153" i="8"/>
  <c r="CC13" i="16"/>
  <c r="CC4" i="10"/>
  <c r="CC153" i="4"/>
  <c r="CC20" i="16"/>
  <c r="CC10" i="19"/>
  <c r="CC5" i="13"/>
  <c r="CC102" i="8"/>
  <c r="CC157" i="4"/>
  <c r="CC103" i="8"/>
  <c r="CC7" i="11"/>
  <c r="CC132" i="8"/>
  <c r="CC15" i="17"/>
  <c r="CC162" i="4"/>
  <c r="CC81" i="8"/>
  <c r="CC17" i="18"/>
  <c r="CC8" i="12"/>
  <c r="CC163" i="4"/>
  <c r="CC11" i="19"/>
  <c r="CC6" i="13"/>
  <c r="CC104" i="8"/>
  <c r="CC166" i="4"/>
  <c r="CC167" i="4"/>
  <c r="CC10" i="15"/>
  <c r="CC7" i="9"/>
  <c r="CC58" i="8"/>
  <c r="CC14" i="10"/>
  <c r="CC149" i="8"/>
  <c r="CC50" i="4"/>
  <c r="CC16" i="16"/>
  <c r="CC49" i="8"/>
  <c r="CC51" i="4"/>
  <c r="CC9" i="15"/>
  <c r="CC15" i="9"/>
  <c r="CC18" i="12"/>
  <c r="CC13" i="18"/>
  <c r="CC82" i="8"/>
  <c r="CC56" i="4"/>
  <c r="CC65" i="8"/>
  <c r="CC11" i="18"/>
  <c r="CC13" i="12"/>
  <c r="CC60" i="4"/>
  <c r="CC140" i="8"/>
  <c r="CC7" i="16"/>
  <c r="CC10" i="10"/>
  <c r="CC61" i="4"/>
  <c r="CC112" i="8"/>
  <c r="CC7" i="17"/>
  <c r="CC12" i="11"/>
  <c r="CC63" i="4"/>
  <c r="CC113" i="8"/>
  <c r="CC27" i="17"/>
  <c r="CC28" i="11"/>
  <c r="CC64" i="4"/>
  <c r="CC16" i="17"/>
  <c r="CC114" i="8"/>
  <c r="CC13" i="11"/>
  <c r="CC65" i="4"/>
  <c r="CC36" i="15"/>
  <c r="CC30" i="8"/>
  <c r="CC37" i="9"/>
  <c r="CC69" i="4"/>
  <c r="CC21" i="15"/>
  <c r="CC21" i="9"/>
  <c r="CC31" i="8"/>
  <c r="CC70" i="4"/>
  <c r="CC21" i="19"/>
  <c r="CC21" i="13"/>
  <c r="CC86" i="8"/>
  <c r="CC73" i="4"/>
  <c r="CC12" i="19"/>
  <c r="CC8" i="13"/>
  <c r="CC87" i="8"/>
  <c r="CC74" i="4"/>
  <c r="CC31" i="17"/>
  <c r="CC117" i="8"/>
  <c r="CC31" i="11"/>
  <c r="CC77" i="4"/>
  <c r="CC18" i="17"/>
  <c r="CC118" i="8"/>
  <c r="CC15" i="11"/>
  <c r="CC78" i="4"/>
  <c r="CC26" i="18"/>
  <c r="CC66" i="8"/>
  <c r="CC26" i="12"/>
  <c r="CC82" i="4"/>
  <c r="CC33" i="8"/>
  <c r="CC34" i="15"/>
  <c r="CC34" i="9"/>
  <c r="CC84" i="4"/>
  <c r="CC9" i="17"/>
  <c r="CC122" i="8"/>
  <c r="CC16" i="11"/>
  <c r="CC86" i="4"/>
  <c r="CC13" i="9"/>
  <c r="CC34" i="8"/>
  <c r="CC7" i="15"/>
  <c r="CC88" i="4"/>
  <c r="CC5" i="19"/>
  <c r="CC90" i="8"/>
  <c r="CC9" i="13"/>
  <c r="CC90" i="4"/>
  <c r="CC15" i="19"/>
  <c r="CC91" i="8"/>
  <c r="CC17" i="13"/>
  <c r="CC91" i="4"/>
  <c r="CC11" i="15"/>
  <c r="CC16" i="9"/>
  <c r="CC36" i="8"/>
  <c r="CC92" i="4"/>
  <c r="CC13" i="19"/>
  <c r="CC92" i="8"/>
  <c r="CC10" i="13"/>
  <c r="CC94" i="4"/>
  <c r="CC19" i="19"/>
  <c r="CC93" i="8"/>
  <c r="CC18" i="13"/>
  <c r="CC95" i="4"/>
  <c r="CC22" i="9"/>
  <c r="CC38" i="8"/>
  <c r="CC22" i="15"/>
  <c r="CC96" i="4"/>
  <c r="CC39" i="8"/>
  <c r="CC33" i="15"/>
  <c r="CC33" i="9"/>
  <c r="CC97" i="4"/>
  <c r="CC8" i="18"/>
  <c r="CC68" i="8"/>
  <c r="CC14" i="12"/>
  <c r="CC99" i="4"/>
  <c r="CC19" i="10"/>
  <c r="CC144" i="8"/>
  <c r="CC17" i="16"/>
  <c r="CC102" i="4"/>
  <c r="CC70" i="8"/>
  <c r="CC18" i="18"/>
  <c r="CC15" i="12"/>
  <c r="CC103" i="4"/>
  <c r="CC21" i="16"/>
  <c r="CC20" i="10"/>
  <c r="CC146" i="8"/>
  <c r="CC106" i="4"/>
  <c r="CC25" i="12"/>
  <c r="CC108" i="4"/>
  <c r="CC8" i="19"/>
  <c r="CC94" i="8"/>
  <c r="CC11" i="13"/>
  <c r="CC112" i="4"/>
  <c r="CC16" i="19"/>
  <c r="CC95" i="8"/>
  <c r="CC19" i="13"/>
  <c r="CC113" i="4"/>
  <c r="CC12" i="15"/>
  <c r="CC114" i="4"/>
  <c r="CC17" i="9"/>
  <c r="CC40" i="8"/>
  <c r="CC26" i="15"/>
  <c r="CC41" i="8"/>
  <c r="CC6" i="19"/>
  <c r="CC12" i="13"/>
  <c r="CC96" i="8"/>
  <c r="CC118" i="4"/>
  <c r="CC13" i="15"/>
  <c r="CC121" i="4"/>
  <c r="CC18" i="9"/>
  <c r="CC42" i="8"/>
  <c r="CC27" i="15"/>
  <c r="CC47" i="8"/>
  <c r="CC15" i="15"/>
  <c r="CC20" i="9"/>
  <c r="CC128" i="4"/>
  <c r="CC29" i="15"/>
  <c r="CC32" i="9"/>
  <c r="CC48" i="8"/>
  <c r="CC129" i="4"/>
  <c r="CC75" i="8"/>
  <c r="CC4" i="18"/>
  <c r="CC4" i="12"/>
  <c r="CC132" i="4"/>
  <c r="CC20" i="18"/>
  <c r="CC76" i="8"/>
  <c r="CC20" i="12"/>
  <c r="CC133" i="4"/>
  <c r="CC15" i="18"/>
  <c r="CC77" i="8"/>
  <c r="CC5" i="12"/>
  <c r="CC138" i="4"/>
  <c r="CC78" i="8"/>
  <c r="CC23" i="18"/>
  <c r="CC21" i="12"/>
  <c r="CC139" i="4"/>
  <c r="CC12" i="16"/>
  <c r="CC151" i="8"/>
  <c r="CC3" i="10"/>
  <c r="CC142" i="4"/>
  <c r="CC152" i="8"/>
  <c r="CC19" i="16"/>
  <c r="CC17" i="10"/>
  <c r="CC143" i="4"/>
  <c r="CC4" i="9"/>
  <c r="CC53" i="8"/>
  <c r="CC17" i="15"/>
  <c r="CC146" i="4"/>
  <c r="CC151" i="4"/>
  <c r="CC13" i="17"/>
  <c r="CC5" i="11"/>
  <c r="CC130" i="8"/>
  <c r="CC79" i="8"/>
  <c r="CC16" i="18"/>
  <c r="CC6" i="12"/>
  <c r="CC155" i="4"/>
  <c r="CC24" i="18"/>
  <c r="CC80" i="8"/>
  <c r="CC22" i="12"/>
  <c r="CC156" i="4"/>
  <c r="CC18" i="15"/>
  <c r="CC55" i="8"/>
  <c r="CC5" i="9"/>
  <c r="CC159" i="4"/>
  <c r="CC25" i="9"/>
  <c r="CC155" i="8"/>
  <c r="CC14" i="16"/>
  <c r="CC6" i="10"/>
  <c r="CC164" i="4"/>
  <c r="CC19" i="15"/>
  <c r="CC57" i="8"/>
  <c r="CC8" i="9"/>
  <c r="CC165" i="4"/>
  <c r="M108" i="20"/>
  <c r="BR12" i="15"/>
  <c r="O153" i="20"/>
  <c r="BT14" i="16"/>
  <c r="K154" i="20"/>
  <c r="BO17" i="18"/>
  <c r="K155" i="20"/>
  <c r="BO11" i="19"/>
  <c r="K156" i="20"/>
  <c r="BO15" i="17"/>
  <c r="K118" i="20"/>
  <c r="BO8" i="15"/>
  <c r="BO125" i="4"/>
  <c r="BO14" i="9"/>
  <c r="BO44" i="8"/>
  <c r="K117" i="20"/>
  <c r="BO125" i="8"/>
  <c r="BO18" i="11"/>
  <c r="BY167" i="4"/>
  <c r="BY7" i="9"/>
  <c r="BY10" i="15"/>
  <c r="BY58" i="8"/>
  <c r="H156" i="20"/>
  <c r="BL167" i="4"/>
  <c r="BL10" i="15"/>
  <c r="BL58" i="8"/>
  <c r="BX7" i="9"/>
  <c r="BX10" i="15"/>
  <c r="BX167" i="4"/>
  <c r="BX58" i="8"/>
  <c r="BW10" i="15"/>
  <c r="BW58" i="8"/>
  <c r="BW7" i="9"/>
  <c r="BW167" i="4"/>
  <c r="BY6" i="19"/>
  <c r="BY96" i="8"/>
  <c r="BY12" i="13"/>
  <c r="BY118" i="4"/>
  <c r="BX6" i="19"/>
  <c r="BX118" i="4"/>
  <c r="BX12" i="13"/>
  <c r="BX96" i="8"/>
  <c r="H112" i="20"/>
  <c r="BL6" i="19"/>
  <c r="BS73" i="5"/>
  <c r="BK6" i="19"/>
  <c r="BK12" i="13"/>
  <c r="BK118" i="4"/>
  <c r="BK96" i="8"/>
  <c r="BW6" i="19"/>
  <c r="BW96" i="8"/>
  <c r="BW12" i="13"/>
  <c r="BW118" i="4"/>
  <c r="H113" i="20"/>
  <c r="BL17" i="12"/>
  <c r="BL74" i="8"/>
  <c r="BL9" i="18"/>
  <c r="BL119" i="4"/>
  <c r="BS74" i="5"/>
  <c r="BK9" i="18"/>
  <c r="BK119" i="4"/>
  <c r="BK17" i="12"/>
  <c r="BK74" i="8"/>
  <c r="BX120" i="4"/>
  <c r="BX15" i="10"/>
  <c r="BX150" i="8"/>
  <c r="BX9" i="16"/>
  <c r="BX9" i="18"/>
  <c r="BX119" i="4"/>
  <c r="BX17" i="12"/>
  <c r="BX74" i="8"/>
  <c r="BW15" i="10"/>
  <c r="BW150" i="8"/>
  <c r="BW9" i="16"/>
  <c r="BW120" i="4"/>
  <c r="BY9" i="16"/>
  <c r="BY120" i="4"/>
  <c r="BY15" i="10"/>
  <c r="BY150" i="8"/>
  <c r="BY17" i="12"/>
  <c r="BY74" i="8"/>
  <c r="BY9" i="18"/>
  <c r="BY119" i="4"/>
  <c r="BS75" i="5"/>
  <c r="BS6" i="27"/>
  <c r="BK15" i="10"/>
  <c r="BK150" i="8"/>
  <c r="BK9" i="16"/>
  <c r="BK120" i="4"/>
  <c r="BW9" i="18"/>
  <c r="BW119" i="4"/>
  <c r="BW17" i="12"/>
  <c r="BW74" i="8"/>
  <c r="K89" i="20"/>
  <c r="BO28" i="9"/>
  <c r="BO37" i="8"/>
  <c r="BO93" i="4"/>
  <c r="BO25" i="15"/>
  <c r="BL50" i="5"/>
  <c r="BL121" i="27" s="1"/>
  <c r="BN19" i="19"/>
  <c r="J91" i="20"/>
  <c r="BN18" i="13"/>
  <c r="BN95" i="4"/>
  <c r="BN93" i="8"/>
  <c r="BL47" i="5"/>
  <c r="J88" i="20"/>
  <c r="BN11" i="15"/>
  <c r="BN36" i="8"/>
  <c r="BN16" i="9"/>
  <c r="BN92" i="4"/>
  <c r="BR48" i="5"/>
  <c r="CA93" i="4"/>
  <c r="CA25" i="15"/>
  <c r="CA28" i="9"/>
  <c r="CA37" i="8"/>
  <c r="BS49" i="5"/>
  <c r="BS116" i="27"/>
  <c r="BK13" i="19"/>
  <c r="BK10" i="13"/>
  <c r="BK92" i="8"/>
  <c r="BK94" i="4"/>
  <c r="BW13" i="19"/>
  <c r="BW10" i="13"/>
  <c r="BW94" i="4"/>
  <c r="BW92" i="8"/>
  <c r="BY19" i="19"/>
  <c r="BY18" i="13"/>
  <c r="BY95" i="4"/>
  <c r="BY93" i="8"/>
  <c r="BS47" i="5"/>
  <c r="BK16" i="9"/>
  <c r="BK92" i="4"/>
  <c r="BK11" i="15"/>
  <c r="BK36" i="8"/>
  <c r="BN93" i="4"/>
  <c r="BN28" i="9"/>
  <c r="BY93" i="4"/>
  <c r="BY28" i="9"/>
  <c r="BY37" i="8"/>
  <c r="BY25" i="15"/>
  <c r="BL49" i="5"/>
  <c r="BL116" i="27"/>
  <c r="BO13" i="19"/>
  <c r="K90" i="20"/>
  <c r="BO10" i="13"/>
  <c r="BO92" i="8"/>
  <c r="BO94" i="4"/>
  <c r="BX19" i="19"/>
  <c r="BX93" i="8"/>
  <c r="BX95" i="4"/>
  <c r="BX18" i="13"/>
  <c r="BL28" i="9"/>
  <c r="BX28" i="9"/>
  <c r="BX37" i="8"/>
  <c r="BX93" i="4"/>
  <c r="BX25" i="15"/>
  <c r="BN13" i="19"/>
  <c r="J90" i="20"/>
  <c r="BN10" i="13"/>
  <c r="BN94" i="4"/>
  <c r="BN92" i="8"/>
  <c r="BY13" i="19"/>
  <c r="BY10" i="13"/>
  <c r="BY94" i="4"/>
  <c r="BY92" i="8"/>
  <c r="BK19" i="19"/>
  <c r="BK93" i="8"/>
  <c r="BK95" i="4"/>
  <c r="BK18" i="13"/>
  <c r="BW19" i="19"/>
  <c r="BW18" i="13"/>
  <c r="BW95" i="4"/>
  <c r="BW93" i="8"/>
  <c r="K88" i="20"/>
  <c r="BO16" i="9"/>
  <c r="BO92" i="4"/>
  <c r="BO11" i="15"/>
  <c r="BO36" i="8"/>
  <c r="BK28" i="9"/>
  <c r="BK37" i="8"/>
  <c r="BK93" i="4"/>
  <c r="BK25" i="15"/>
  <c r="BW37" i="8"/>
  <c r="BW25" i="15"/>
  <c r="BX13" i="19"/>
  <c r="BX10" i="13"/>
  <c r="BX92" i="8"/>
  <c r="BX94" i="4"/>
  <c r="K91" i="20"/>
  <c r="BO19" i="19"/>
  <c r="BO93" i="8"/>
  <c r="BO95" i="4"/>
  <c r="BO18" i="13"/>
  <c r="BD49" i="5"/>
  <c r="BD116" i="27"/>
  <c r="BS50" i="5"/>
  <c r="BS121" i="27"/>
  <c r="BW18" i="12"/>
  <c r="BW13" i="18"/>
  <c r="BW56" i="4"/>
  <c r="BW82" i="8"/>
  <c r="BY58" i="4"/>
  <c r="BY12" i="18"/>
  <c r="BY19" i="12"/>
  <c r="BY83" i="8"/>
  <c r="BY57" i="4"/>
  <c r="BS13" i="5"/>
  <c r="BS71" i="27"/>
  <c r="BK84" i="8"/>
  <c r="BK3" i="12"/>
  <c r="BK58" i="4"/>
  <c r="BK3" i="18"/>
  <c r="BX3" i="18"/>
  <c r="BX58" i="4"/>
  <c r="BY18" i="12"/>
  <c r="BY13" i="18"/>
  <c r="BY82" i="8"/>
  <c r="BY56" i="4"/>
  <c r="BS12" i="5"/>
  <c r="BS66" i="27"/>
  <c r="BK57" i="4"/>
  <c r="BK19" i="12"/>
  <c r="BK83" i="8"/>
  <c r="BK12" i="18"/>
  <c r="BX57" i="4"/>
  <c r="BX12" i="18"/>
  <c r="BX19" i="12"/>
  <c r="BX83" i="8"/>
  <c r="BW84" i="8"/>
  <c r="BS11" i="5"/>
  <c r="BS65" i="27"/>
  <c r="BK13" i="18"/>
  <c r="BK82" i="8"/>
  <c r="BK56" i="4"/>
  <c r="BK18" i="12"/>
  <c r="BX13" i="18"/>
  <c r="BX82" i="8"/>
  <c r="BX56" i="4"/>
  <c r="BX18" i="12"/>
  <c r="BW19" i="12"/>
  <c r="BW83" i="8"/>
  <c r="BW57" i="4"/>
  <c r="BW12" i="18"/>
  <c r="BD11" i="5"/>
  <c r="BD65" i="27"/>
  <c r="BX60" i="4"/>
  <c r="BX65" i="8"/>
  <c r="BX11" i="18"/>
  <c r="BX13" i="12"/>
  <c r="BS15" i="5"/>
  <c r="BK60" i="4"/>
  <c r="BK65" i="8"/>
  <c r="BK11" i="18"/>
  <c r="BK13" i="12"/>
  <c r="BY13" i="12"/>
  <c r="BY65" i="8"/>
  <c r="BY11" i="18"/>
  <c r="BY60" i="4"/>
  <c r="BD15" i="5"/>
  <c r="BW65" i="8"/>
  <c r="BW60" i="4"/>
  <c r="BW13" i="12"/>
  <c r="BW11" i="18"/>
  <c r="K61" i="20"/>
  <c r="BO25" i="16"/>
  <c r="BO25" i="10"/>
  <c r="BO62" i="4"/>
  <c r="BO141" i="8"/>
  <c r="BY141" i="8"/>
  <c r="BY25" i="16"/>
  <c r="BY25" i="10"/>
  <c r="BY62" i="4"/>
  <c r="BX25" i="16"/>
  <c r="BX25" i="10"/>
  <c r="BX62" i="4"/>
  <c r="BX141" i="8"/>
  <c r="BL17" i="5"/>
  <c r="J61" i="20"/>
  <c r="BN141" i="8"/>
  <c r="BN62" i="4"/>
  <c r="BN25" i="16"/>
  <c r="BN25" i="10"/>
  <c r="BK25" i="16"/>
  <c r="BK25" i="10"/>
  <c r="BK62" i="4"/>
  <c r="BK141" i="8"/>
  <c r="BW141" i="8"/>
  <c r="BW62" i="4"/>
  <c r="BW25" i="16"/>
  <c r="BW25" i="10"/>
  <c r="BL51" i="5"/>
  <c r="BL35" i="27"/>
  <c r="K92" i="20"/>
  <c r="BO22" i="15"/>
  <c r="BO38" i="8"/>
  <c r="BO96" i="4"/>
  <c r="BO22" i="9"/>
  <c r="BX39" i="8"/>
  <c r="BX33" i="15"/>
  <c r="BX97" i="4"/>
  <c r="BX33" i="9"/>
  <c r="J92" i="20"/>
  <c r="BN22" i="9"/>
  <c r="BN96" i="4"/>
  <c r="BN22" i="15"/>
  <c r="BN38" i="8"/>
  <c r="BY22" i="9"/>
  <c r="BY96" i="4"/>
  <c r="BY22" i="15"/>
  <c r="BY38" i="8"/>
  <c r="BK39" i="8"/>
  <c r="BK33" i="15"/>
  <c r="BK97" i="4"/>
  <c r="BK33" i="9"/>
  <c r="BW97" i="4"/>
  <c r="BW39" i="8"/>
  <c r="BS51" i="5"/>
  <c r="BS35" i="27"/>
  <c r="BK22" i="15"/>
  <c r="BK22" i="9"/>
  <c r="BK38" i="8"/>
  <c r="BK96" i="4"/>
  <c r="BW22" i="9"/>
  <c r="BW96" i="4"/>
  <c r="BW38" i="8"/>
  <c r="BW22" i="15"/>
  <c r="BL52" i="5"/>
  <c r="O93" i="20" s="1"/>
  <c r="BL43" i="27"/>
  <c r="J93" i="20"/>
  <c r="BN97" i="4"/>
  <c r="BN33" i="15"/>
  <c r="BN33" i="9"/>
  <c r="BN39" i="8"/>
  <c r="BY33" i="15"/>
  <c r="BY39" i="8"/>
  <c r="BX22" i="15"/>
  <c r="BX22" i="9"/>
  <c r="BX38" i="8"/>
  <c r="BX96" i="4"/>
  <c r="K93" i="20"/>
  <c r="BO39" i="8"/>
  <c r="BO33" i="9"/>
  <c r="BO97" i="4"/>
  <c r="BO33" i="15"/>
  <c r="BS52" i="5"/>
  <c r="BS43" i="27"/>
  <c r="BS45" i="5"/>
  <c r="BS102" i="27"/>
  <c r="BK5" i="19"/>
  <c r="BK9" i="13"/>
  <c r="BK90" i="4"/>
  <c r="BK90" i="8"/>
  <c r="BW5" i="19"/>
  <c r="BW9" i="13"/>
  <c r="BW90" i="4"/>
  <c r="BW90" i="8"/>
  <c r="BY91" i="8"/>
  <c r="BY91" i="4"/>
  <c r="BL45" i="5"/>
  <c r="BL102" i="27"/>
  <c r="K86" i="20"/>
  <c r="BO5" i="19"/>
  <c r="BO90" i="8"/>
  <c r="BO9" i="13"/>
  <c r="BO90" i="4"/>
  <c r="BX15" i="19"/>
  <c r="BX91" i="4"/>
  <c r="BX17" i="13"/>
  <c r="BX91" i="8"/>
  <c r="BN5" i="19"/>
  <c r="J86" i="20"/>
  <c r="BN9" i="13"/>
  <c r="BN90" i="8"/>
  <c r="BN90" i="4"/>
  <c r="BY5" i="19"/>
  <c r="BY90" i="8"/>
  <c r="BY90" i="4"/>
  <c r="BY9" i="13"/>
  <c r="BK15" i="19"/>
  <c r="BK91" i="4"/>
  <c r="BK17" i="13"/>
  <c r="BK91" i="8"/>
  <c r="BW91" i="4"/>
  <c r="BW17" i="13"/>
  <c r="BX5" i="19"/>
  <c r="BX9" i="13"/>
  <c r="BX90" i="8"/>
  <c r="BX90" i="4"/>
  <c r="BO91" i="4"/>
  <c r="BO91" i="8"/>
  <c r="BD45" i="5"/>
  <c r="BD102" i="27"/>
  <c r="BS46" i="5"/>
  <c r="BS109" i="27"/>
  <c r="BX121" i="8"/>
  <c r="BX25" i="17"/>
  <c r="BX25" i="11"/>
  <c r="BX81" i="4"/>
  <c r="K79" i="20"/>
  <c r="BO26" i="18"/>
  <c r="BO26" i="12"/>
  <c r="BO82" i="4"/>
  <c r="BO66" i="8"/>
  <c r="BS38" i="5"/>
  <c r="BS15" i="27"/>
  <c r="BK22" i="10"/>
  <c r="BK142" i="8"/>
  <c r="BK22" i="16"/>
  <c r="BK83" i="4"/>
  <c r="BX20" i="19"/>
  <c r="BX20" i="13"/>
  <c r="BX89" i="8"/>
  <c r="BX85" i="4"/>
  <c r="BS36" i="5"/>
  <c r="BK121" i="8"/>
  <c r="BK25" i="17"/>
  <c r="BK25" i="11"/>
  <c r="BK81" i="4"/>
  <c r="BL37" i="5"/>
  <c r="BL50" i="27"/>
  <c r="J79" i="20"/>
  <c r="BN26" i="12"/>
  <c r="BN66" i="8"/>
  <c r="BN82" i="4"/>
  <c r="BN26" i="18"/>
  <c r="BY22" i="10"/>
  <c r="BY142" i="8"/>
  <c r="BY83" i="4"/>
  <c r="BY22" i="16"/>
  <c r="BD40" i="5"/>
  <c r="BW20" i="19"/>
  <c r="BW85" i="4"/>
  <c r="BW20" i="13"/>
  <c r="BW89" i="8"/>
  <c r="BL36" i="5"/>
  <c r="K78" i="20"/>
  <c r="BO121" i="8"/>
  <c r="BO25" i="17"/>
  <c r="BO25" i="11"/>
  <c r="BO81" i="4"/>
  <c r="BX26" i="18"/>
  <c r="BX26" i="12"/>
  <c r="BX82" i="4"/>
  <c r="BX66" i="8"/>
  <c r="BX22" i="10"/>
  <c r="BX142" i="8"/>
  <c r="BX22" i="16"/>
  <c r="BX83" i="4"/>
  <c r="BY34" i="9"/>
  <c r="BY84" i="4"/>
  <c r="BY34" i="15"/>
  <c r="BY33" i="8"/>
  <c r="BS40" i="5"/>
  <c r="BK20" i="19"/>
  <c r="BK20" i="13"/>
  <c r="BK89" i="8"/>
  <c r="BK85" i="4"/>
  <c r="BD41" i="5"/>
  <c r="BW16" i="11"/>
  <c r="BW122" i="8"/>
  <c r="BW86" i="4"/>
  <c r="BW9" i="17"/>
  <c r="H78" i="20"/>
  <c r="BL25" i="11"/>
  <c r="BL121" i="8"/>
  <c r="BL81" i="4"/>
  <c r="BL25" i="17"/>
  <c r="BD39" i="5"/>
  <c r="BW34" i="15"/>
  <c r="BW33" i="8"/>
  <c r="BW34" i="9"/>
  <c r="BW84" i="4"/>
  <c r="BY86" i="4"/>
  <c r="BY9" i="17"/>
  <c r="BY16" i="11"/>
  <c r="BY122" i="8"/>
  <c r="BW81" i="4"/>
  <c r="BW25" i="17"/>
  <c r="BW25" i="11"/>
  <c r="BW121" i="8"/>
  <c r="BY82" i="4"/>
  <c r="BY26" i="18"/>
  <c r="BY26" i="12"/>
  <c r="BY66" i="8"/>
  <c r="BS39" i="5"/>
  <c r="BK84" i="4"/>
  <c r="BK34" i="15"/>
  <c r="BK33" i="8"/>
  <c r="BK34" i="9"/>
  <c r="BX9" i="17"/>
  <c r="BX16" i="11"/>
  <c r="BX86" i="4"/>
  <c r="BX122" i="8"/>
  <c r="J78" i="20"/>
  <c r="BN81" i="4"/>
  <c r="BN25" i="17"/>
  <c r="BN25" i="11"/>
  <c r="BN121" i="8"/>
  <c r="BY25" i="11"/>
  <c r="BY121" i="8"/>
  <c r="BY81" i="4"/>
  <c r="BY25" i="17"/>
  <c r="BK26" i="18"/>
  <c r="BK26" i="12"/>
  <c r="BK82" i="4"/>
  <c r="BK66" i="8"/>
  <c r="BW26" i="12"/>
  <c r="BW66" i="8"/>
  <c r="BW82" i="4"/>
  <c r="BW26" i="18"/>
  <c r="BD38" i="5"/>
  <c r="BD15" i="27"/>
  <c r="BW83" i="4"/>
  <c r="BW22" i="16"/>
  <c r="BW22" i="10"/>
  <c r="BW142" i="8"/>
  <c r="BX84" i="4"/>
  <c r="BX34" i="15"/>
  <c r="BX33" i="8"/>
  <c r="BX34" i="9"/>
  <c r="BY20" i="19"/>
  <c r="BY20" i="13"/>
  <c r="BY89" i="8"/>
  <c r="BY85" i="4"/>
  <c r="BS41" i="5"/>
  <c r="BK9" i="17"/>
  <c r="BK16" i="11"/>
  <c r="BK86" i="4"/>
  <c r="BK122" i="8"/>
  <c r="J76" i="20"/>
  <c r="BN18" i="17"/>
  <c r="BN78" i="4"/>
  <c r="BN118" i="8"/>
  <c r="BN15" i="11"/>
  <c r="BY18" i="17"/>
  <c r="BY78" i="4"/>
  <c r="BY15" i="11"/>
  <c r="BY118" i="8"/>
  <c r="BK30" i="11"/>
  <c r="BK119" i="8"/>
  <c r="BK79" i="4"/>
  <c r="BK29" i="17"/>
  <c r="BW30" i="11"/>
  <c r="BW29" i="17"/>
  <c r="BW119" i="8"/>
  <c r="BW79" i="4"/>
  <c r="BX118" i="8"/>
  <c r="BX18" i="17"/>
  <c r="BX15" i="11"/>
  <c r="BX78" i="4"/>
  <c r="BS33" i="5"/>
  <c r="BK118" i="8"/>
  <c r="BK15" i="11"/>
  <c r="BK18" i="17"/>
  <c r="BK78" i="4"/>
  <c r="BW18" i="17"/>
  <c r="BW78" i="4"/>
  <c r="BW15" i="11"/>
  <c r="BW118" i="8"/>
  <c r="BY79" i="4"/>
  <c r="BY29" i="17"/>
  <c r="BY119" i="8"/>
  <c r="BY30" i="11"/>
  <c r="BS34" i="5"/>
  <c r="H76" i="20"/>
  <c r="BL78" i="4"/>
  <c r="BL15" i="11"/>
  <c r="BL118" i="8"/>
  <c r="BL18" i="17"/>
  <c r="K77" i="20"/>
  <c r="BO30" i="11"/>
  <c r="BO29" i="17"/>
  <c r="BO119" i="8"/>
  <c r="BO79" i="4"/>
  <c r="BL33" i="5"/>
  <c r="K76" i="20"/>
  <c r="BO118" i="8"/>
  <c r="BO15" i="11"/>
  <c r="BO78" i="4"/>
  <c r="BO18" i="17"/>
  <c r="BX30" i="11"/>
  <c r="BX79" i="4"/>
  <c r="BX29" i="17"/>
  <c r="BX119" i="8"/>
  <c r="BD34" i="5"/>
  <c r="H51" i="20"/>
  <c r="BL49" i="8"/>
  <c r="BL51" i="4"/>
  <c r="BL9" i="15"/>
  <c r="BL15" i="9"/>
  <c r="BX9" i="15"/>
  <c r="BX51" i="4"/>
  <c r="BX15" i="9"/>
  <c r="BX49" i="8"/>
  <c r="BS6" i="5"/>
  <c r="BK9" i="15"/>
  <c r="BK51" i="4"/>
  <c r="BK15" i="9"/>
  <c r="BK49" i="8"/>
  <c r="BW15" i="9"/>
  <c r="BW49" i="8"/>
  <c r="BW51" i="4"/>
  <c r="BW9" i="15"/>
  <c r="J51" i="20"/>
  <c r="BN15" i="9"/>
  <c r="BN49" i="8"/>
  <c r="BN51" i="4"/>
  <c r="BN9" i="15"/>
  <c r="BY49" i="8"/>
  <c r="BY51" i="4"/>
  <c r="BY9" i="15"/>
  <c r="BY15" i="9"/>
  <c r="BL6" i="5"/>
  <c r="K51" i="20"/>
  <c r="BO9" i="15"/>
  <c r="BO51" i="4"/>
  <c r="BO15" i="9"/>
  <c r="BO49" i="8"/>
  <c r="H84" i="20"/>
  <c r="BL13" i="9"/>
  <c r="BL34" i="8"/>
  <c r="BL7" i="15"/>
  <c r="BL88" i="4"/>
  <c r="BR44" i="5"/>
  <c r="CA23" i="15"/>
  <c r="CA35" i="8"/>
  <c r="CA89" i="4"/>
  <c r="CA26" i="9"/>
  <c r="BW7" i="15"/>
  <c r="BW13" i="9"/>
  <c r="BW34" i="8"/>
  <c r="BW88" i="4"/>
  <c r="BL43" i="5"/>
  <c r="K84" i="20"/>
  <c r="BO88" i="4"/>
  <c r="BO13" i="9"/>
  <c r="BO7" i="15"/>
  <c r="BO34" i="8"/>
  <c r="BX26" i="9"/>
  <c r="BX89" i="4"/>
  <c r="BX23" i="15"/>
  <c r="BX35" i="8"/>
  <c r="BX34" i="8"/>
  <c r="BX7" i="15"/>
  <c r="BX88" i="4"/>
  <c r="BX13" i="9"/>
  <c r="K85" i="20"/>
  <c r="BO35" i="8"/>
  <c r="BS43" i="5"/>
  <c r="BK13" i="9"/>
  <c r="BK34" i="8"/>
  <c r="BK7" i="15"/>
  <c r="BK88" i="4"/>
  <c r="BY35" i="8"/>
  <c r="J84" i="20"/>
  <c r="BN7" i="15"/>
  <c r="BN13" i="9"/>
  <c r="BN88" i="4"/>
  <c r="BN34" i="8"/>
  <c r="BY13" i="9"/>
  <c r="BY34" i="8"/>
  <c r="BY7" i="15"/>
  <c r="BY88" i="4"/>
  <c r="BK26" i="9"/>
  <c r="BK89" i="4"/>
  <c r="BK23" i="15"/>
  <c r="BK35" i="8"/>
  <c r="BW23" i="15"/>
  <c r="BW35" i="8"/>
  <c r="BW26" i="9"/>
  <c r="BW89" i="4"/>
  <c r="BY27" i="17"/>
  <c r="BY28" i="11"/>
  <c r="BY113" i="8"/>
  <c r="BY64" i="4"/>
  <c r="BK64" i="4"/>
  <c r="BK28" i="11"/>
  <c r="BK113" i="8"/>
  <c r="BK27" i="17"/>
  <c r="BW28" i="11"/>
  <c r="BW113" i="8"/>
  <c r="BW27" i="17"/>
  <c r="BW64" i="4"/>
  <c r="K63" i="20"/>
  <c r="BO64" i="4"/>
  <c r="BO27" i="17"/>
  <c r="BO28" i="11"/>
  <c r="BO113" i="8"/>
  <c r="BL19" i="5"/>
  <c r="BL82" i="27" s="1"/>
  <c r="J63" i="20"/>
  <c r="BN28" i="11"/>
  <c r="BN113" i="8"/>
  <c r="BN27" i="17"/>
  <c r="BN64" i="4"/>
  <c r="BX27" i="17"/>
  <c r="BX63" i="4"/>
  <c r="BX7" i="17"/>
  <c r="BX12" i="11"/>
  <c r="BX112" i="8"/>
  <c r="BS18" i="5"/>
  <c r="BS77" i="27"/>
  <c r="BK63" i="4"/>
  <c r="BK7" i="17"/>
  <c r="BK12" i="11"/>
  <c r="BK112" i="8"/>
  <c r="J62" i="20"/>
  <c r="BN112" i="8"/>
  <c r="BN63" i="4"/>
  <c r="BN7" i="17"/>
  <c r="BN12" i="11"/>
  <c r="BY7" i="17"/>
  <c r="BY12" i="11"/>
  <c r="BY112" i="8"/>
  <c r="BY63" i="4"/>
  <c r="H62" i="20"/>
  <c r="BL7" i="17"/>
  <c r="BL12" i="11"/>
  <c r="BL112" i="8"/>
  <c r="BL63" i="4"/>
  <c r="BW112" i="8"/>
  <c r="BW63" i="4"/>
  <c r="BW7" i="17"/>
  <c r="BW12" i="11"/>
  <c r="BL18" i="5"/>
  <c r="BL77" i="27"/>
  <c r="K62" i="20"/>
  <c r="BO7" i="17"/>
  <c r="BO12" i="11"/>
  <c r="BO63" i="4"/>
  <c r="BO112" i="8"/>
  <c r="BR27" i="9"/>
  <c r="BR50" i="8"/>
  <c r="BR24" i="15"/>
  <c r="BR52" i="4"/>
  <c r="BL112" i="4"/>
  <c r="BL11" i="13"/>
  <c r="BL94" i="8"/>
  <c r="BL96" i="8"/>
  <c r="BL118" i="4"/>
  <c r="BL12" i="13"/>
  <c r="BL17" i="11"/>
  <c r="BO8" i="12"/>
  <c r="BO163" i="4"/>
  <c r="BO155" i="8"/>
  <c r="BO58" i="8"/>
  <c r="BO162" i="4"/>
  <c r="BT6" i="10"/>
  <c r="BT164" i="4"/>
  <c r="BT155" i="8"/>
  <c r="BO57" i="8"/>
  <c r="BO6" i="13"/>
  <c r="BO166" i="4"/>
  <c r="BO104" i="8"/>
  <c r="BR17" i="9"/>
  <c r="BR114" i="4"/>
  <c r="BR40" i="8"/>
  <c r="CB11" i="11"/>
  <c r="CB67" i="8"/>
  <c r="CB19" i="11"/>
  <c r="CB133" i="8"/>
  <c r="CB59" i="4"/>
  <c r="CB16" i="10"/>
  <c r="CB156" i="8"/>
  <c r="CB12" i="11"/>
  <c r="CB38" i="9"/>
  <c r="CD71" i="4"/>
  <c r="CD32" i="8"/>
  <c r="CD7" i="13"/>
  <c r="CD85" i="8"/>
  <c r="CB22" i="13"/>
  <c r="CD22" i="13"/>
  <c r="CB30" i="11"/>
  <c r="CB119" i="8"/>
  <c r="CD79" i="4"/>
  <c r="CD30" i="11"/>
  <c r="CD119" i="8"/>
  <c r="CB25" i="11"/>
  <c r="CB121" i="8"/>
  <c r="CB22" i="10"/>
  <c r="CB142" i="8"/>
  <c r="CD83" i="4"/>
  <c r="CD22" i="10"/>
  <c r="CD142" i="8"/>
  <c r="CB89" i="8"/>
  <c r="CD85" i="4"/>
  <c r="CD20" i="13"/>
  <c r="CD89" i="8"/>
  <c r="CB26" i="9"/>
  <c r="CD90" i="4"/>
  <c r="CD9" i="13"/>
  <c r="CD90" i="8"/>
  <c r="CB10" i="13"/>
  <c r="CD97" i="4"/>
  <c r="CD33" i="9"/>
  <c r="CD39" i="8"/>
  <c r="CB68" i="8"/>
  <c r="CD99" i="4"/>
  <c r="CD14" i="12"/>
  <c r="CB19" i="10"/>
  <c r="CD15" i="12"/>
  <c r="CB146" i="8"/>
  <c r="CB25" i="12"/>
  <c r="CD73" i="8"/>
  <c r="CB13" i="10"/>
  <c r="CB21" i="10"/>
  <c r="CB148" i="8"/>
  <c r="CD148" i="8"/>
  <c r="CB112" i="4"/>
  <c r="CB11" i="13"/>
  <c r="CB94" i="8"/>
  <c r="CD112" i="4"/>
  <c r="CD11" i="13"/>
  <c r="CD19" i="13"/>
  <c r="CD95" i="8"/>
  <c r="CB114" i="4"/>
  <c r="CB17" i="9"/>
  <c r="CB40" i="8"/>
  <c r="CD114" i="4"/>
  <c r="CD17" i="9"/>
  <c r="CD115" i="4"/>
  <c r="CD41" i="8"/>
  <c r="CB116" i="4"/>
  <c r="CB17" i="11"/>
  <c r="CB123" i="8"/>
  <c r="CD117" i="4"/>
  <c r="CD124" i="8"/>
  <c r="CC17" i="12"/>
  <c r="CC74" i="8"/>
  <c r="CD120" i="4"/>
  <c r="CD15" i="10"/>
  <c r="CD150" i="8"/>
  <c r="CC18" i="11"/>
  <c r="CC125" i="8"/>
  <c r="CC125" i="4"/>
  <c r="CC14" i="9"/>
  <c r="CC44" i="8"/>
  <c r="CB31" i="9"/>
  <c r="CB46" i="8"/>
  <c r="CD31" i="9"/>
  <c r="CD97" i="8"/>
  <c r="CD99" i="8"/>
  <c r="CD137" i="4"/>
  <c r="CD4" i="11"/>
  <c r="CB20" i="11"/>
  <c r="CB127" i="8"/>
  <c r="CD145" i="4"/>
  <c r="CD23" i="9"/>
  <c r="CD52" i="8"/>
  <c r="CC147" i="4"/>
  <c r="CC24" i="9"/>
  <c r="CC54" i="8"/>
  <c r="CD149" i="4"/>
  <c r="CD128" i="8"/>
  <c r="CB129" i="8"/>
  <c r="CD22" i="11"/>
  <c r="CC21" i="11"/>
  <c r="CD154" i="4"/>
  <c r="CD18" i="10"/>
  <c r="CB5" i="13"/>
  <c r="CB102" i="8"/>
  <c r="CD5" i="13"/>
  <c r="CD103" i="8"/>
  <c r="CD162" i="4"/>
  <c r="CD7" i="11"/>
  <c r="CB8" i="12"/>
  <c r="CB81" i="8"/>
  <c r="CD6" i="13"/>
  <c r="CD104" i="8"/>
  <c r="CB7" i="9"/>
  <c r="CD11" i="11"/>
  <c r="CD120" i="8"/>
  <c r="CD49" i="4"/>
  <c r="CD12" i="12"/>
  <c r="CD133" i="8"/>
  <c r="CD57" i="4"/>
  <c r="CD62" i="4"/>
  <c r="CD25" i="10"/>
  <c r="CD141" i="8"/>
  <c r="CD112" i="8"/>
  <c r="CB115" i="8"/>
  <c r="CD12" i="9"/>
  <c r="CD29" i="8"/>
  <c r="CC48" i="4"/>
  <c r="CC11" i="11"/>
  <c r="CC120" i="8"/>
  <c r="CD50" i="4"/>
  <c r="CB15" i="9"/>
  <c r="CB49" i="8"/>
  <c r="CD56" i="4"/>
  <c r="CD18" i="12"/>
  <c r="CB84" i="8"/>
  <c r="CD84" i="8"/>
  <c r="CD60" i="4"/>
  <c r="CD13" i="12"/>
  <c r="CB10" i="10"/>
  <c r="CB140" i="8"/>
  <c r="CD113" i="8"/>
  <c r="CB13" i="11"/>
  <c r="CB114" i="8"/>
  <c r="CD65" i="4"/>
  <c r="CD13" i="11"/>
  <c r="CD69" i="4"/>
  <c r="CD37" i="9"/>
  <c r="CD73" i="4"/>
  <c r="CB8" i="13"/>
  <c r="CD87" i="8"/>
  <c r="CD77" i="4"/>
  <c r="CD117" i="8"/>
  <c r="CD78" i="4"/>
  <c r="CD26" i="12"/>
  <c r="CD84" i="4"/>
  <c r="CD16" i="11"/>
  <c r="CD122" i="8"/>
  <c r="CB13" i="9"/>
  <c r="CB34" i="8"/>
  <c r="CD91" i="4"/>
  <c r="CD17" i="13"/>
  <c r="CD91" i="8"/>
  <c r="CB95" i="4"/>
  <c r="CB18" i="13"/>
  <c r="CB93" i="8"/>
  <c r="CB100" i="4"/>
  <c r="CB23" i="12"/>
  <c r="CD69" i="8"/>
  <c r="CD101" i="4"/>
  <c r="CD11" i="10"/>
  <c r="CD143" i="8"/>
  <c r="CB12" i="10"/>
  <c r="CB145" i="8"/>
  <c r="CD145" i="8"/>
  <c r="CD107" i="4"/>
  <c r="CD16" i="12"/>
  <c r="CD72" i="8"/>
  <c r="CB12" i="13"/>
  <c r="CB119" i="4"/>
  <c r="CB17" i="12"/>
  <c r="CB74" i="8"/>
  <c r="CD121" i="4"/>
  <c r="CD43" i="8"/>
  <c r="CB124" i="4"/>
  <c r="CB18" i="11"/>
  <c r="CB125" i="8"/>
  <c r="CB125" i="4"/>
  <c r="CB14" i="9"/>
  <c r="CB44" i="8"/>
  <c r="CC126" i="4"/>
  <c r="CC19" i="9"/>
  <c r="CC45" i="8"/>
  <c r="CB20" i="9"/>
  <c r="CB47" i="8"/>
  <c r="CD20" i="9"/>
  <c r="CB4" i="12"/>
  <c r="CB75" i="8"/>
  <c r="CD133" i="4"/>
  <c r="CD20" i="12"/>
  <c r="CD138" i="4"/>
  <c r="CB21" i="12"/>
  <c r="CB78" i="8"/>
  <c r="CB3" i="10"/>
  <c r="CD143" i="4"/>
  <c r="CD17" i="10"/>
  <c r="CD152" i="8"/>
  <c r="CD146" i="4"/>
  <c r="CD4" i="9"/>
  <c r="CD53" i="8"/>
  <c r="CD147" i="4"/>
  <c r="CD54" i="8"/>
  <c r="CD24" i="9"/>
  <c r="CD151" i="4"/>
  <c r="CD5" i="11"/>
  <c r="CD130" i="8"/>
  <c r="CD131" i="8"/>
  <c r="CB79" i="8"/>
  <c r="CB25" i="9"/>
  <c r="CB56" i="8"/>
  <c r="CB6" i="10"/>
  <c r="CB155" i="8"/>
  <c r="CB8" i="9"/>
  <c r="CB57" i="8"/>
  <c r="CD165" i="4"/>
  <c r="CD8" i="9"/>
  <c r="CD57" i="8"/>
  <c r="BH67" i="5"/>
  <c r="BH69" i="5"/>
  <c r="BH71" i="5"/>
  <c r="CB51" i="4"/>
  <c r="BH18" i="5"/>
  <c r="CB66" i="4"/>
  <c r="CB71" i="4"/>
  <c r="BH31" i="5"/>
  <c r="BK31" i="5" s="1"/>
  <c r="BK78" i="27" s="1"/>
  <c r="CD78" i="27" s="1"/>
  <c r="BH34" i="5"/>
  <c r="CB79" i="4"/>
  <c r="BH36" i="5"/>
  <c r="CB81" i="4"/>
  <c r="BH44" i="5"/>
  <c r="CB89" i="4"/>
  <c r="BH49" i="5"/>
  <c r="BQ90" i="31"/>
  <c r="CB94" i="4"/>
  <c r="CB99" i="4"/>
  <c r="BH60" i="5"/>
  <c r="BQ145" i="31" s="1"/>
  <c r="CB105" i="4"/>
  <c r="CB107" i="4"/>
  <c r="BH81" i="5"/>
  <c r="BH82" i="5"/>
  <c r="BQ57" i="31" s="1"/>
  <c r="CB127" i="4"/>
  <c r="BH85" i="5"/>
  <c r="BQ130" i="4" s="1"/>
  <c r="CB131" i="4"/>
  <c r="CB140" i="4"/>
  <c r="BH99" i="5"/>
  <c r="CB145" i="4"/>
  <c r="BH105" i="5"/>
  <c r="CB154" i="4"/>
  <c r="BH112" i="5"/>
  <c r="CB157" i="4"/>
  <c r="BH118" i="5"/>
  <c r="CB163" i="4"/>
  <c r="CB72" i="4"/>
  <c r="CB48" i="4"/>
  <c r="BH8" i="5"/>
  <c r="CB53" i="4"/>
  <c r="BH9" i="5"/>
  <c r="BQ113" i="31" s="1"/>
  <c r="CB54" i="4"/>
  <c r="BH16" i="5"/>
  <c r="BQ140" i="8" s="1"/>
  <c r="CB61" i="4"/>
  <c r="BH20" i="5"/>
  <c r="BJ20" i="5" s="1"/>
  <c r="BS115" i="31" s="1"/>
  <c r="CB65" i="4"/>
  <c r="BH24" i="5"/>
  <c r="BK24" i="5" s="1"/>
  <c r="BH25" i="5"/>
  <c r="BQ31" i="31"/>
  <c r="BH29" i="5"/>
  <c r="CB74" i="4"/>
  <c r="CB82" i="4"/>
  <c r="BH43" i="5"/>
  <c r="L84" i="20" s="1"/>
  <c r="CB88" i="4"/>
  <c r="CB108" i="4"/>
  <c r="BH65" i="5"/>
  <c r="BK65" i="5" s="1"/>
  <c r="CB110" i="4"/>
  <c r="CB115" i="4"/>
  <c r="BH74" i="5"/>
  <c r="CC119" i="4"/>
  <c r="BH79" i="5"/>
  <c r="L117" i="20" s="1"/>
  <c r="CC124" i="4"/>
  <c r="BH83" i="5"/>
  <c r="CB128" i="4"/>
  <c r="BH84" i="5"/>
  <c r="CB132" i="4"/>
  <c r="CB139" i="4"/>
  <c r="BH97" i="5"/>
  <c r="BQ151" i="8" s="1"/>
  <c r="CB152" i="4"/>
  <c r="BH110" i="5"/>
  <c r="CB160" i="4"/>
  <c r="BH119" i="5"/>
  <c r="CB164" i="4"/>
  <c r="BH120" i="5"/>
  <c r="CB165" i="4"/>
  <c r="BH14" i="5"/>
  <c r="BH38" i="5"/>
  <c r="BQ143" i="31" s="1"/>
  <c r="BH50" i="5"/>
  <c r="BH55" i="5"/>
  <c r="BH80" i="5"/>
  <c r="BH39" i="5"/>
  <c r="BL4" i="19"/>
  <c r="BL116" i="8"/>
  <c r="BL64" i="4"/>
  <c r="BR19" i="5"/>
  <c r="BR82" i="27"/>
  <c r="BL26" i="12"/>
  <c r="H92" i="20"/>
  <c r="H101" i="20"/>
  <c r="BL47" i="8"/>
  <c r="BL25" i="16"/>
  <c r="CA23" i="12"/>
  <c r="CA38" i="9"/>
  <c r="H91" i="20"/>
  <c r="CA104" i="4"/>
  <c r="BL22" i="13"/>
  <c r="CA26" i="12"/>
  <c r="BL106" i="4"/>
  <c r="BL29" i="15"/>
  <c r="BR59" i="5"/>
  <c r="BR58" i="27"/>
  <c r="BL91" i="4"/>
  <c r="CA62" i="4"/>
  <c r="CA47" i="8"/>
  <c r="CA22" i="13"/>
  <c r="CA29" i="11"/>
  <c r="H63" i="20"/>
  <c r="CA27" i="17"/>
  <c r="BL38" i="8"/>
  <c r="BL83" i="8"/>
  <c r="BL145" i="8"/>
  <c r="BL8" i="16"/>
  <c r="BL72" i="4"/>
  <c r="H70" i="20"/>
  <c r="BL15" i="10"/>
  <c r="CA113" i="8"/>
  <c r="BL82" i="4"/>
  <c r="BL96" i="4"/>
  <c r="CA25" i="10"/>
  <c r="BL62" i="4"/>
  <c r="BL95" i="4"/>
  <c r="BL9" i="16"/>
  <c r="BL20" i="10"/>
  <c r="BL48" i="8"/>
  <c r="BR83" i="5"/>
  <c r="BR24" i="27"/>
  <c r="H121" i="20"/>
  <c r="BL15" i="16"/>
  <c r="CA100" i="4"/>
  <c r="BR30" i="5"/>
  <c r="BR120" i="27"/>
  <c r="H73" i="20"/>
  <c r="CA71" i="4"/>
  <c r="BR21" i="5"/>
  <c r="BR94" i="27"/>
  <c r="BL113" i="8"/>
  <c r="CA82" i="4"/>
  <c r="BR17" i="5"/>
  <c r="BR10" i="27"/>
  <c r="H61" i="20"/>
  <c r="BL12" i="18"/>
  <c r="CA128" i="4"/>
  <c r="BL128" i="4"/>
  <c r="CA24" i="12"/>
  <c r="BL24" i="12"/>
  <c r="BL143" i="8"/>
  <c r="BR55" i="5"/>
  <c r="BR72" i="27"/>
  <c r="CA75" i="4"/>
  <c r="BL75" i="4"/>
  <c r="BR26" i="5"/>
  <c r="BR42" i="27"/>
  <c r="CA66" i="4"/>
  <c r="BL150" i="8"/>
  <c r="BL28" i="11"/>
  <c r="CA64" i="4"/>
  <c r="CA26" i="18"/>
  <c r="BR37" i="5"/>
  <c r="BR50" i="27"/>
  <c r="BL66" i="8"/>
  <c r="H79" i="20"/>
  <c r="BL22" i="9"/>
  <c r="CA25" i="16"/>
  <c r="BL141" i="8"/>
  <c r="BL57" i="4"/>
  <c r="H56" i="20"/>
  <c r="BL93" i="8"/>
  <c r="BL19" i="19"/>
  <c r="H114" i="20"/>
  <c r="BL146" i="8"/>
  <c r="BL32" i="9"/>
  <c r="CA20" i="9"/>
  <c r="BL15" i="15"/>
  <c r="BL105" i="4"/>
  <c r="H100" i="20"/>
  <c r="CA25" i="18"/>
  <c r="BL71" i="8"/>
  <c r="BL11" i="10"/>
  <c r="CA69" i="8"/>
  <c r="CA22" i="19"/>
  <c r="BL88" i="8"/>
  <c r="CA32" i="8"/>
  <c r="BL38" i="15"/>
  <c r="CA28" i="17"/>
  <c r="BL120" i="4"/>
  <c r="BL27" i="17"/>
  <c r="CA28" i="11"/>
  <c r="CA66" i="8"/>
  <c r="BL26" i="18"/>
  <c r="BL91" i="8"/>
  <c r="BL22" i="15"/>
  <c r="CA141" i="8"/>
  <c r="BL25" i="10"/>
  <c r="BL19" i="12"/>
  <c r="BL18" i="13"/>
  <c r="BL21" i="16"/>
  <c r="BL129" i="4"/>
  <c r="H122" i="20"/>
  <c r="CA15" i="15"/>
  <c r="BL20" i="9"/>
  <c r="BL12" i="10"/>
  <c r="CA71" i="8"/>
  <c r="BL101" i="4"/>
  <c r="H96" i="20"/>
  <c r="CA21" i="18"/>
  <c r="CA88" i="8"/>
  <c r="BL22" i="19"/>
  <c r="CA38" i="15"/>
  <c r="CA115" i="8"/>
  <c r="BH88" i="27"/>
  <c r="BH4" i="27"/>
  <c r="BH116" i="27"/>
  <c r="BH15" i="27"/>
  <c r="BL123" i="8"/>
  <c r="BR121" i="5"/>
  <c r="CA11" i="19"/>
  <c r="CA6" i="13"/>
  <c r="CA104" i="8"/>
  <c r="CA166" i="4"/>
  <c r="BR117" i="5"/>
  <c r="CA15" i="17"/>
  <c r="CA7" i="11"/>
  <c r="CA132" i="8"/>
  <c r="CA162" i="4"/>
  <c r="BL103" i="8"/>
  <c r="H147" i="20"/>
  <c r="BL10" i="19"/>
  <c r="BL5" i="13"/>
  <c r="BL102" i="8"/>
  <c r="BL157" i="4"/>
  <c r="BR108" i="5"/>
  <c r="CA13" i="16"/>
  <c r="CA4" i="10"/>
  <c r="CA153" i="8"/>
  <c r="CA153" i="4"/>
  <c r="H142" i="20"/>
  <c r="BL22" i="17"/>
  <c r="BL21" i="11"/>
  <c r="BL131" i="8"/>
  <c r="BL152" i="4"/>
  <c r="H141" i="20"/>
  <c r="BL13" i="17"/>
  <c r="BL5" i="11"/>
  <c r="BL130" i="8"/>
  <c r="BL151" i="4"/>
  <c r="BR99" i="5"/>
  <c r="CA16" i="15"/>
  <c r="CA51" i="8"/>
  <c r="CA3" i="9"/>
  <c r="CA144" i="4"/>
  <c r="H132" i="20"/>
  <c r="BL21" i="17"/>
  <c r="BL20" i="11"/>
  <c r="BL127" i="8"/>
  <c r="BL141" i="4"/>
  <c r="H131" i="20"/>
  <c r="BL12" i="17"/>
  <c r="BL4" i="11"/>
  <c r="BL126" i="8"/>
  <c r="BL140" i="4"/>
  <c r="BR91" i="5"/>
  <c r="CA9" i="19"/>
  <c r="CA4" i="13"/>
  <c r="CA99" i="8"/>
  <c r="CA136" i="4"/>
  <c r="BL14" i="13"/>
  <c r="H123" i="20"/>
  <c r="BL3" i="19"/>
  <c r="BL3" i="13"/>
  <c r="BL97" i="8"/>
  <c r="BL130" i="4"/>
  <c r="H116" i="20"/>
  <c r="BL27" i="15"/>
  <c r="H115" i="20"/>
  <c r="BL13" i="15"/>
  <c r="BR71" i="5"/>
  <c r="CA11" i="17"/>
  <c r="CA17" i="11"/>
  <c r="CA123" i="8"/>
  <c r="CA116" i="4"/>
  <c r="H104" i="20"/>
  <c r="BL11" i="16"/>
  <c r="BL13" i="10"/>
  <c r="BL147" i="8"/>
  <c r="BL109" i="4"/>
  <c r="BR62" i="5"/>
  <c r="BR52" i="27"/>
  <c r="CA14" i="18"/>
  <c r="CA16" i="12"/>
  <c r="CA72" i="8"/>
  <c r="CA107" i="4"/>
  <c r="H98" i="20"/>
  <c r="BL18" i="18"/>
  <c r="BL15" i="12"/>
  <c r="BL70" i="8"/>
  <c r="BL103" i="4"/>
  <c r="H97" i="20"/>
  <c r="BL17" i="16"/>
  <c r="BL19" i="10"/>
  <c r="BL144" i="8"/>
  <c r="BL102" i="4"/>
  <c r="BR32" i="5"/>
  <c r="BR83" i="27"/>
  <c r="CA31" i="17"/>
  <c r="CA31" i="11"/>
  <c r="CA117" i="8"/>
  <c r="CA77" i="4"/>
  <c r="H72" i="20"/>
  <c r="BL12" i="19"/>
  <c r="BL8" i="13"/>
  <c r="BL87" i="8"/>
  <c r="BL74" i="4"/>
  <c r="BL21" i="19"/>
  <c r="BR24" i="5"/>
  <c r="CA36" i="15"/>
  <c r="CA37" i="9"/>
  <c r="CA30" i="8"/>
  <c r="CA69" i="4"/>
  <c r="BR120" i="5"/>
  <c r="CA19" i="15"/>
  <c r="CA8" i="9"/>
  <c r="CA57" i="8"/>
  <c r="CA165" i="4"/>
  <c r="BR111" i="5"/>
  <c r="CA24" i="18"/>
  <c r="CA22" i="12"/>
  <c r="CA80" i="8"/>
  <c r="CA156" i="4"/>
  <c r="O145" i="20"/>
  <c r="BT16" i="18"/>
  <c r="BT6" i="12"/>
  <c r="BT79" i="8"/>
  <c r="BT155" i="4"/>
  <c r="BR105" i="5"/>
  <c r="CA23" i="17"/>
  <c r="CA22" i="11"/>
  <c r="CA129" i="8"/>
  <c r="CA150" i="4"/>
  <c r="O139" i="20"/>
  <c r="BT14" i="17"/>
  <c r="BT6" i="11"/>
  <c r="BT128" i="8"/>
  <c r="BT149" i="4"/>
  <c r="BR102" i="5"/>
  <c r="CA31" i="15"/>
  <c r="CA24" i="9"/>
  <c r="CA54" i="8"/>
  <c r="CA147" i="4"/>
  <c r="O137" i="20"/>
  <c r="BT17" i="15"/>
  <c r="BT4" i="9"/>
  <c r="BT53" i="8"/>
  <c r="BT146" i="4"/>
  <c r="BR94" i="5"/>
  <c r="CA23" i="18"/>
  <c r="CA21" i="12"/>
  <c r="CA78" i="8"/>
  <c r="CA139" i="4"/>
  <c r="O129" i="20"/>
  <c r="BT15" i="18"/>
  <c r="BT5" i="12"/>
  <c r="BT77" i="8"/>
  <c r="BT138" i="4"/>
  <c r="BR84" i="5"/>
  <c r="BR29" i="27"/>
  <c r="CA29" i="15"/>
  <c r="CA32" i="9"/>
  <c r="CA48" i="8"/>
  <c r="CA129" i="4"/>
  <c r="O121" i="20"/>
  <c r="BT15" i="15"/>
  <c r="BT20" i="9"/>
  <c r="BT47" i="8"/>
  <c r="BT128" i="4"/>
  <c r="O119" i="20"/>
  <c r="BT14" i="15"/>
  <c r="BT19" i="9"/>
  <c r="BT45" i="8"/>
  <c r="BT126" i="4"/>
  <c r="BR80" i="5"/>
  <c r="CA8" i="15"/>
  <c r="CA14" i="9"/>
  <c r="CA44" i="8"/>
  <c r="CA125" i="4"/>
  <c r="BR79" i="5"/>
  <c r="CA10" i="17"/>
  <c r="CA18" i="11"/>
  <c r="CA125" i="8"/>
  <c r="CA124" i="4"/>
  <c r="BT25" i="12"/>
  <c r="BT73" i="8"/>
  <c r="BR56" i="5"/>
  <c r="BR5" i="27"/>
  <c r="CA8" i="16"/>
  <c r="CA11" i="10"/>
  <c r="CA143" i="8"/>
  <c r="CA101" i="4"/>
  <c r="O95" i="20"/>
  <c r="BT21" i="18"/>
  <c r="BT23" i="12"/>
  <c r="BT69" i="8"/>
  <c r="BT100" i="4"/>
  <c r="O94" i="20"/>
  <c r="BT8" i="18"/>
  <c r="BT14" i="12"/>
  <c r="BT68" i="8"/>
  <c r="BT99" i="4"/>
  <c r="BR27" i="5"/>
  <c r="BR101" i="27"/>
  <c r="CA4" i="19"/>
  <c r="CA7" i="13"/>
  <c r="CA85" i="8"/>
  <c r="CA72" i="4"/>
  <c r="O68" i="20"/>
  <c r="BT21" i="15"/>
  <c r="BT31" i="8"/>
  <c r="BT21" i="9"/>
  <c r="BT70" i="4"/>
  <c r="BR69" i="5"/>
  <c r="CA12" i="15"/>
  <c r="CA17" i="9"/>
  <c r="CA40" i="8"/>
  <c r="CA114" i="4"/>
  <c r="BR122" i="5"/>
  <c r="CA10" i="15"/>
  <c r="CA7" i="9"/>
  <c r="CA58" i="8"/>
  <c r="CA167" i="4"/>
  <c r="BE81" i="5"/>
  <c r="R119" i="20"/>
  <c r="BZ14" i="15"/>
  <c r="BZ19" i="9"/>
  <c r="BZ45" i="8"/>
  <c r="BZ126" i="4"/>
  <c r="BR77" i="5"/>
  <c r="CA27" i="15"/>
  <c r="CA30" i="9"/>
  <c r="CA43" i="8"/>
  <c r="CA122" i="4"/>
  <c r="BR65" i="5"/>
  <c r="CA18" i="16"/>
  <c r="CA21" i="10"/>
  <c r="CA148" i="8"/>
  <c r="CA110" i="4"/>
  <c r="O104" i="20"/>
  <c r="BT11" i="16"/>
  <c r="BT13" i="10"/>
  <c r="BT147" i="8"/>
  <c r="BT109" i="4"/>
  <c r="CA22" i="18"/>
  <c r="CA25" i="12"/>
  <c r="CA73" i="8"/>
  <c r="CA108" i="4"/>
  <c r="BR63" i="5"/>
  <c r="BR59" i="27"/>
  <c r="O102" i="20"/>
  <c r="BT14" i="18"/>
  <c r="BT16" i="12"/>
  <c r="BT72" i="8"/>
  <c r="BT107" i="4"/>
  <c r="H60" i="20"/>
  <c r="BL7" i="16"/>
  <c r="BL10" i="10"/>
  <c r="BL61" i="4"/>
  <c r="BL140" i="8"/>
  <c r="H58" i="20"/>
  <c r="BL10" i="16"/>
  <c r="BL16" i="10"/>
  <c r="BL156" i="8"/>
  <c r="BL59" i="4"/>
  <c r="BR8" i="5"/>
  <c r="BR100" i="27"/>
  <c r="CA7" i="19"/>
  <c r="CA13" i="13"/>
  <c r="CA101" i="8"/>
  <c r="CA53" i="4"/>
  <c r="H49" i="20"/>
  <c r="BL10" i="18"/>
  <c r="BL12" i="12"/>
  <c r="BL67" i="8"/>
  <c r="BL49" i="4"/>
  <c r="O60" i="20"/>
  <c r="BT7" i="16"/>
  <c r="BT10" i="10"/>
  <c r="BT140" i="8"/>
  <c r="BT61" i="4"/>
  <c r="O50" i="20"/>
  <c r="BT16" i="16"/>
  <c r="BT14" i="10"/>
  <c r="BT149" i="8"/>
  <c r="BT50" i="4"/>
  <c r="BL132" i="5"/>
  <c r="O49" i="20"/>
  <c r="BT10" i="18"/>
  <c r="BT12" i="12"/>
  <c r="BT67" i="8"/>
  <c r="BT49" i="4"/>
  <c r="O48" i="20"/>
  <c r="BT4" i="17"/>
  <c r="BT11" i="11"/>
  <c r="BT48" i="4"/>
  <c r="BT120" i="8"/>
  <c r="BE119" i="5"/>
  <c r="R153" i="20"/>
  <c r="BZ14" i="16"/>
  <c r="BZ6" i="10"/>
  <c r="BZ155" i="8"/>
  <c r="BZ164" i="4"/>
  <c r="BR20" i="5"/>
  <c r="BR88" i="27"/>
  <c r="CA16" i="17"/>
  <c r="CA13" i="11"/>
  <c r="CA114" i="8"/>
  <c r="CA65" i="4"/>
  <c r="BR16" i="5"/>
  <c r="BR4" i="27"/>
  <c r="CA7" i="16"/>
  <c r="CA10" i="10"/>
  <c r="CA140" i="8"/>
  <c r="CA61" i="4"/>
  <c r="O58" i="20"/>
  <c r="BT10" i="16"/>
  <c r="BT16" i="10"/>
  <c r="BT59" i="4"/>
  <c r="BT156" i="8"/>
  <c r="BR9" i="5"/>
  <c r="BR87" i="27"/>
  <c r="CA17" i="17"/>
  <c r="CA19" i="11"/>
  <c r="CA133" i="8"/>
  <c r="CA54" i="4"/>
  <c r="O53" i="20"/>
  <c r="BT7" i="19"/>
  <c r="BT13" i="13"/>
  <c r="BT101" i="8"/>
  <c r="BT53" i="4"/>
  <c r="BE3" i="5"/>
  <c r="R48" i="20"/>
  <c r="BZ4" i="17"/>
  <c r="BZ11" i="11"/>
  <c r="BZ48" i="4"/>
  <c r="BZ120" i="8"/>
  <c r="H152" i="20"/>
  <c r="BL17" i="18"/>
  <c r="BL8" i="12"/>
  <c r="BL81" i="8"/>
  <c r="BL163" i="4"/>
  <c r="H151" i="20"/>
  <c r="BL15" i="17"/>
  <c r="BL7" i="11"/>
  <c r="BL132" i="8"/>
  <c r="BL162" i="4"/>
  <c r="BR112" i="5"/>
  <c r="CA10" i="19"/>
  <c r="CA5" i="13"/>
  <c r="CA102" i="8"/>
  <c r="CA157" i="4"/>
  <c r="BL18" i="10"/>
  <c r="H143" i="20"/>
  <c r="BL13" i="16"/>
  <c r="BL4" i="10"/>
  <c r="BL153" i="8"/>
  <c r="BL153" i="4"/>
  <c r="BR106" i="5"/>
  <c r="CA13" i="17"/>
  <c r="CA5" i="11"/>
  <c r="CA130" i="8"/>
  <c r="CA151" i="4"/>
  <c r="BL30" i="15"/>
  <c r="H135" i="20"/>
  <c r="BL16" i="15"/>
  <c r="BL51" i="8"/>
  <c r="BL3" i="9"/>
  <c r="BL144" i="4"/>
  <c r="BR95" i="5"/>
  <c r="CA12" i="17"/>
  <c r="CA4" i="11"/>
  <c r="CA126" i="8"/>
  <c r="CA140" i="4"/>
  <c r="BL100" i="8"/>
  <c r="H127" i="20"/>
  <c r="BL9" i="19"/>
  <c r="BL4" i="13"/>
  <c r="BL99" i="8"/>
  <c r="BL136" i="4"/>
  <c r="BR85" i="5"/>
  <c r="CA3" i="19"/>
  <c r="CA3" i="13"/>
  <c r="CA97" i="8"/>
  <c r="CA130" i="4"/>
  <c r="H120" i="20"/>
  <c r="BL28" i="15"/>
  <c r="BL31" i="9"/>
  <c r="BL46" i="8"/>
  <c r="BL127" i="4"/>
  <c r="BR76" i="5"/>
  <c r="CA13" i="15"/>
  <c r="CA18" i="9"/>
  <c r="CA42" i="8"/>
  <c r="CA121" i="4"/>
  <c r="H111" i="20"/>
  <c r="BL20" i="17"/>
  <c r="BL23" i="11"/>
  <c r="BL124" i="8"/>
  <c r="BL117" i="4"/>
  <c r="H110" i="20"/>
  <c r="BL11" i="17"/>
  <c r="BR64" i="5"/>
  <c r="CA11" i="16"/>
  <c r="CA13" i="10"/>
  <c r="CA147" i="8"/>
  <c r="CA109" i="4"/>
  <c r="H103" i="20"/>
  <c r="BL108" i="4"/>
  <c r="H102" i="20"/>
  <c r="BL14" i="18"/>
  <c r="BL16" i="12"/>
  <c r="BL72" i="8"/>
  <c r="BL107" i="4"/>
  <c r="BR57" i="5"/>
  <c r="BR11" i="27"/>
  <c r="CA17" i="16"/>
  <c r="CA19" i="10"/>
  <c r="CA144" i="8"/>
  <c r="CA102" i="4"/>
  <c r="H94" i="20"/>
  <c r="BL8" i="18"/>
  <c r="BL14" i="12"/>
  <c r="BL68" i="8"/>
  <c r="BL99" i="4"/>
  <c r="BL117" i="8"/>
  <c r="BR28" i="5"/>
  <c r="BR108" i="27"/>
  <c r="CA21" i="19"/>
  <c r="CA21" i="13"/>
  <c r="CA86" i="8"/>
  <c r="CA73" i="4"/>
  <c r="H68" i="20"/>
  <c r="BL21" i="15"/>
  <c r="BL21" i="9"/>
  <c r="BL31" i="8"/>
  <c r="BL70" i="4"/>
  <c r="H67" i="20"/>
  <c r="BL36" i="15"/>
  <c r="BL37" i="9"/>
  <c r="BL30" i="8"/>
  <c r="BL69" i="4"/>
  <c r="BR115" i="5"/>
  <c r="CA25" i="9"/>
  <c r="CA32" i="15"/>
  <c r="CA56" i="8"/>
  <c r="CA160" i="4"/>
  <c r="O149" i="20"/>
  <c r="BT18" i="15"/>
  <c r="BT5" i="9"/>
  <c r="BT55" i="8"/>
  <c r="BT159" i="4"/>
  <c r="BR98" i="5"/>
  <c r="CA19" i="16"/>
  <c r="CA17" i="10"/>
  <c r="CA152" i="8"/>
  <c r="CA143" i="4"/>
  <c r="O133" i="20"/>
  <c r="BT3" i="10"/>
  <c r="BT12" i="16"/>
  <c r="BT151" i="8"/>
  <c r="BT142" i="4"/>
  <c r="BR88" i="5"/>
  <c r="CA20" i="18"/>
  <c r="CA20" i="12"/>
  <c r="CA76" i="8"/>
  <c r="CA133" i="4"/>
  <c r="O125" i="20"/>
  <c r="BT4" i="18"/>
  <c r="BT4" i="12"/>
  <c r="BT75" i="8"/>
  <c r="BT132" i="4"/>
  <c r="BR70" i="5"/>
  <c r="CA26" i="15"/>
  <c r="CA29" i="9"/>
  <c r="CA41" i="8"/>
  <c r="CA115" i="4"/>
  <c r="O108" i="20"/>
  <c r="BT12" i="15"/>
  <c r="BT17" i="9"/>
  <c r="BT40" i="8"/>
  <c r="BT114" i="4"/>
  <c r="BR68" i="5"/>
  <c r="CA16" i="19"/>
  <c r="CA19" i="13"/>
  <c r="CA95" i="8"/>
  <c r="CA113" i="4"/>
  <c r="O106" i="20"/>
  <c r="BT8" i="19"/>
  <c r="BT11" i="13"/>
  <c r="BT94" i="8"/>
  <c r="BT112" i="4"/>
  <c r="O105" i="20"/>
  <c r="BT18" i="16"/>
  <c r="BT110" i="4"/>
  <c r="BR60" i="5"/>
  <c r="BR16" i="27"/>
  <c r="CA15" i="16"/>
  <c r="CA12" i="10"/>
  <c r="CA145" i="8"/>
  <c r="CA105" i="4"/>
  <c r="O98" i="20"/>
  <c r="BT18" i="18"/>
  <c r="BT15" i="12"/>
  <c r="BT70" i="8"/>
  <c r="BT103" i="4"/>
  <c r="BR31" i="5"/>
  <c r="BR78" i="27"/>
  <c r="CA8" i="17"/>
  <c r="CA14" i="11"/>
  <c r="CA116" i="8"/>
  <c r="CA76" i="4"/>
  <c r="O72" i="20"/>
  <c r="BT12" i="19"/>
  <c r="BT8" i="13"/>
  <c r="BT87" i="8"/>
  <c r="BT74" i="4"/>
  <c r="BR23" i="5"/>
  <c r="CA6" i="15"/>
  <c r="CA12" i="9"/>
  <c r="CA29" i="8"/>
  <c r="CA68" i="4"/>
  <c r="O65" i="20"/>
  <c r="BT66" i="4"/>
  <c r="O64" i="20"/>
  <c r="BT16" i="17"/>
  <c r="BT13" i="11"/>
  <c r="BT114" i="8"/>
  <c r="BT65" i="4"/>
  <c r="BR118" i="5"/>
  <c r="CA17" i="18"/>
  <c r="CA8" i="12"/>
  <c r="CA81" i="8"/>
  <c r="CA163" i="4"/>
  <c r="BR113" i="5"/>
  <c r="CA18" i="19"/>
  <c r="CA16" i="13"/>
  <c r="CA103" i="8"/>
  <c r="CA158" i="4"/>
  <c r="O147" i="20"/>
  <c r="BT10" i="19"/>
  <c r="BT5" i="13"/>
  <c r="BT102" i="8"/>
  <c r="BT157" i="4"/>
  <c r="O146" i="20"/>
  <c r="BT156" i="4"/>
  <c r="BE110" i="5"/>
  <c r="R145" i="20"/>
  <c r="BZ16" i="18"/>
  <c r="BZ6" i="12"/>
  <c r="BZ79" i="8"/>
  <c r="BZ155" i="4"/>
  <c r="BR109" i="5"/>
  <c r="CA20" i="16"/>
  <c r="CA18" i="10"/>
  <c r="CA154" i="8"/>
  <c r="CA154" i="4"/>
  <c r="O143" i="20"/>
  <c r="BT4" i="10"/>
  <c r="BT13" i="16"/>
  <c r="BT153" i="8"/>
  <c r="BT153" i="4"/>
  <c r="BR107" i="5"/>
  <c r="CA22" i="17"/>
  <c r="CA21" i="11"/>
  <c r="CA131" i="8"/>
  <c r="CA152" i="4"/>
  <c r="O141" i="20"/>
  <c r="BT13" i="17"/>
  <c r="BT5" i="11"/>
  <c r="BT130" i="8"/>
  <c r="BT151" i="4"/>
  <c r="BE104" i="5"/>
  <c r="R139" i="20"/>
  <c r="BZ14" i="17"/>
  <c r="BZ6" i="11"/>
  <c r="BZ128" i="8"/>
  <c r="BZ149" i="4"/>
  <c r="BE101" i="5"/>
  <c r="R137" i="20"/>
  <c r="BZ17" i="15"/>
  <c r="BZ4" i="9"/>
  <c r="BZ53" i="8"/>
  <c r="BZ146" i="4"/>
  <c r="BR100" i="5"/>
  <c r="CA30" i="15"/>
  <c r="CA23" i="9"/>
  <c r="CA52" i="8"/>
  <c r="CA145" i="4"/>
  <c r="O135" i="20"/>
  <c r="BT16" i="15"/>
  <c r="BT3" i="9"/>
  <c r="BT51" i="8"/>
  <c r="BT144" i="4"/>
  <c r="BE97" i="5"/>
  <c r="R133" i="20"/>
  <c r="BZ3" i="10"/>
  <c r="BZ12" i="16"/>
  <c r="BZ151" i="8"/>
  <c r="BZ142" i="4"/>
  <c r="BR96" i="5"/>
  <c r="CA21" i="17"/>
  <c r="CA20" i="11"/>
  <c r="CA127" i="8"/>
  <c r="CA141" i="4"/>
  <c r="O131" i="20"/>
  <c r="BT12" i="17"/>
  <c r="BT4" i="11"/>
  <c r="BT126" i="8"/>
  <c r="BT140" i="4"/>
  <c r="BE93" i="5"/>
  <c r="R129" i="20"/>
  <c r="BZ15" i="18"/>
  <c r="BZ5" i="12"/>
  <c r="BZ77" i="8"/>
  <c r="BZ138" i="4"/>
  <c r="BR92" i="5"/>
  <c r="CA17" i="19"/>
  <c r="CA15" i="13"/>
  <c r="CA100" i="8"/>
  <c r="CA137" i="4"/>
  <c r="O127" i="20"/>
  <c r="BT9" i="19"/>
  <c r="BT4" i="13"/>
  <c r="BT99" i="8"/>
  <c r="BT136" i="4"/>
  <c r="BE87" i="5"/>
  <c r="R125" i="20"/>
  <c r="BZ4" i="18"/>
  <c r="BZ4" i="12"/>
  <c r="BZ75" i="8"/>
  <c r="BZ132" i="4"/>
  <c r="BR86" i="5"/>
  <c r="CA14" i="19"/>
  <c r="CA14" i="13"/>
  <c r="CA98" i="8"/>
  <c r="CA131" i="4"/>
  <c r="O123" i="20"/>
  <c r="BT3" i="19"/>
  <c r="BT3" i="13"/>
  <c r="BT97" i="8"/>
  <c r="BT130" i="4"/>
  <c r="O122" i="20"/>
  <c r="BT29" i="15"/>
  <c r="BT32" i="9"/>
  <c r="BT48" i="8"/>
  <c r="BT129" i="4"/>
  <c r="BE83" i="5"/>
  <c r="BE24" i="27"/>
  <c r="BR82" i="5"/>
  <c r="CA28" i="15"/>
  <c r="CA31" i="9"/>
  <c r="CA46" i="8"/>
  <c r="CA127" i="4"/>
  <c r="BR72" i="5"/>
  <c r="CA20" i="17"/>
  <c r="CA23" i="11"/>
  <c r="CA124" i="8"/>
  <c r="CA117" i="4"/>
  <c r="O110" i="20"/>
  <c r="BT11" i="17"/>
  <c r="BT17" i="11"/>
  <c r="BT123" i="8"/>
  <c r="BT116" i="4"/>
  <c r="BE67" i="5"/>
  <c r="R106" i="20"/>
  <c r="BZ8" i="19"/>
  <c r="BZ11" i="13"/>
  <c r="BZ94" i="8"/>
  <c r="BZ112" i="4"/>
  <c r="BR61" i="5"/>
  <c r="BR20" i="27"/>
  <c r="CA21" i="16"/>
  <c r="CA20" i="10"/>
  <c r="CA146" i="8"/>
  <c r="CA106" i="4"/>
  <c r="O100" i="20"/>
  <c r="BT15" i="16"/>
  <c r="BT12" i="10"/>
  <c r="BT145" i="8"/>
  <c r="BT105" i="4"/>
  <c r="BR58" i="5"/>
  <c r="BR51" i="27"/>
  <c r="CA18" i="18"/>
  <c r="CA15" i="12"/>
  <c r="CA70" i="8"/>
  <c r="CA103" i="4"/>
  <c r="O97" i="20"/>
  <c r="BT17" i="16"/>
  <c r="BT19" i="10"/>
  <c r="BT144" i="8"/>
  <c r="BT102" i="4"/>
  <c r="O96" i="20"/>
  <c r="BT8" i="16"/>
  <c r="BT11" i="10"/>
  <c r="BT143" i="8"/>
  <c r="BT101" i="4"/>
  <c r="BR54" i="5"/>
  <c r="BR67" i="27"/>
  <c r="CA8" i="18"/>
  <c r="CA14" i="12"/>
  <c r="CA68" i="8"/>
  <c r="CA99" i="4"/>
  <c r="O74" i="20"/>
  <c r="BT8" i="17"/>
  <c r="BT14" i="11"/>
  <c r="BT116" i="8"/>
  <c r="BT76" i="4"/>
  <c r="BR29" i="5"/>
  <c r="BR115" i="27"/>
  <c r="CA12" i="19"/>
  <c r="CA8" i="13"/>
  <c r="CA87" i="8"/>
  <c r="CA74" i="4"/>
  <c r="BT21" i="19"/>
  <c r="O70" i="20"/>
  <c r="BT4" i="19"/>
  <c r="BT7" i="13"/>
  <c r="BT85" i="8"/>
  <c r="BT72" i="4"/>
  <c r="BR25" i="5"/>
  <c r="BR34" i="27"/>
  <c r="CA21" i="15"/>
  <c r="CA21" i="9"/>
  <c r="CA31" i="8"/>
  <c r="CA70" i="4"/>
  <c r="O66" i="20"/>
  <c r="BT6" i="15"/>
  <c r="BT29" i="8"/>
  <c r="BT12" i="9"/>
  <c r="BT68" i="4"/>
  <c r="BR14" i="5"/>
  <c r="CA10" i="16"/>
  <c r="CA16" i="10"/>
  <c r="CA156" i="8"/>
  <c r="CA59" i="4"/>
  <c r="H54" i="20"/>
  <c r="BL17" i="17"/>
  <c r="BL19" i="11"/>
  <c r="BL133" i="8"/>
  <c r="BL54" i="4"/>
  <c r="BL7" i="19"/>
  <c r="H53" i="20"/>
  <c r="BL13" i="13"/>
  <c r="BL101" i="8"/>
  <c r="BL53" i="4"/>
  <c r="H64" i="20"/>
  <c r="BL16" i="17"/>
  <c r="BL13" i="11"/>
  <c r="BL65" i="4"/>
  <c r="BL114" i="8"/>
  <c r="O54" i="20"/>
  <c r="BT17" i="17"/>
  <c r="BT19" i="11"/>
  <c r="BT133" i="8"/>
  <c r="BT54" i="4"/>
  <c r="BE114" i="5"/>
  <c r="R149" i="20"/>
  <c r="BZ18" i="15"/>
  <c r="BZ5" i="9"/>
  <c r="BZ55" i="8"/>
  <c r="BZ159" i="4"/>
  <c r="BE5" i="5"/>
  <c r="R50" i="20"/>
  <c r="BZ16" i="16"/>
  <c r="BZ14" i="10"/>
  <c r="BZ149" i="8"/>
  <c r="BZ50" i="4"/>
  <c r="BR4" i="5"/>
  <c r="CA10" i="18"/>
  <c r="CA12" i="12"/>
  <c r="CA67" i="8"/>
  <c r="CA49" i="4"/>
  <c r="BL43" i="8"/>
  <c r="BL30" i="9"/>
  <c r="BL42" i="8"/>
  <c r="BL18" i="9"/>
  <c r="O155" i="20"/>
  <c r="BT11" i="19"/>
  <c r="O154" i="20"/>
  <c r="BT19" i="15"/>
  <c r="O156" i="20"/>
  <c r="BT10" i="15"/>
  <c r="O152" i="20"/>
  <c r="BT17" i="18"/>
  <c r="O151" i="20"/>
  <c r="BT15" i="17"/>
  <c r="M156" i="20"/>
  <c r="BR58" i="8"/>
  <c r="BR10" i="15"/>
  <c r="BR167" i="4"/>
  <c r="BR7" i="9"/>
  <c r="BR73" i="5"/>
  <c r="CA6" i="19"/>
  <c r="CA96" i="8"/>
  <c r="CA12" i="13"/>
  <c r="CA118" i="4"/>
  <c r="BR75" i="5"/>
  <c r="BR6" i="27"/>
  <c r="CA9" i="16"/>
  <c r="CA120" i="4"/>
  <c r="CA15" i="10"/>
  <c r="CA150" i="8"/>
  <c r="BR74" i="5"/>
  <c r="CA119" i="4"/>
  <c r="CA17" i="12"/>
  <c r="CA74" i="8"/>
  <c r="CA9" i="18"/>
  <c r="H90" i="20"/>
  <c r="BL13" i="19"/>
  <c r="BL10" i="13"/>
  <c r="BL94" i="4"/>
  <c r="BL92" i="8"/>
  <c r="BE48" i="5"/>
  <c r="R89" i="20"/>
  <c r="BZ25" i="15"/>
  <c r="BZ28" i="9"/>
  <c r="BZ37" i="8"/>
  <c r="BZ93" i="4"/>
  <c r="O91" i="20"/>
  <c r="BT19" i="19"/>
  <c r="BT18" i="13"/>
  <c r="BT93" i="8"/>
  <c r="BT95" i="4"/>
  <c r="BR50" i="5"/>
  <c r="BR121" i="27"/>
  <c r="CA19" i="19"/>
  <c r="CA18" i="13"/>
  <c r="CA95" i="4"/>
  <c r="CA93" i="8"/>
  <c r="O90" i="20"/>
  <c r="BT13" i="19"/>
  <c r="BT92" i="8"/>
  <c r="BT94" i="4"/>
  <c r="BT10" i="13"/>
  <c r="BR49" i="5"/>
  <c r="BR116" i="27"/>
  <c r="CA13" i="19"/>
  <c r="CA10" i="13"/>
  <c r="CA94" i="4"/>
  <c r="CA92" i="8"/>
  <c r="BR47" i="5"/>
  <c r="CA92" i="4"/>
  <c r="CA36" i="8"/>
  <c r="CA16" i="9"/>
  <c r="CA11" i="15"/>
  <c r="O88" i="20"/>
  <c r="BT11" i="15"/>
  <c r="BT36" i="8"/>
  <c r="BT16" i="9"/>
  <c r="BT92" i="4"/>
  <c r="BR11" i="5"/>
  <c r="BR65" i="27"/>
  <c r="CA82" i="8"/>
  <c r="CA18" i="12"/>
  <c r="CA13" i="18"/>
  <c r="CA56" i="4"/>
  <c r="H55" i="20"/>
  <c r="BL18" i="12"/>
  <c r="BL13" i="18"/>
  <c r="BL82" i="8"/>
  <c r="BL56" i="4"/>
  <c r="BR13" i="5"/>
  <c r="BR71" i="27"/>
  <c r="CA3" i="18"/>
  <c r="CA58" i="4"/>
  <c r="CA84" i="8"/>
  <c r="CA3" i="12"/>
  <c r="BR12" i="5"/>
  <c r="BR66" i="27"/>
  <c r="CA19" i="12"/>
  <c r="CA12" i="18"/>
  <c r="CA83" i="8"/>
  <c r="CA57" i="4"/>
  <c r="BR15" i="5"/>
  <c r="CA65" i="8"/>
  <c r="CA11" i="18"/>
  <c r="CA60" i="4"/>
  <c r="CA13" i="12"/>
  <c r="H59" i="20"/>
  <c r="BL13" i="12"/>
  <c r="BL65" i="8"/>
  <c r="BL11" i="18"/>
  <c r="BL60" i="4"/>
  <c r="R61" i="20"/>
  <c r="O61" i="20"/>
  <c r="BT25" i="16"/>
  <c r="BT25" i="10"/>
  <c r="BT62" i="4"/>
  <c r="BT141" i="8"/>
  <c r="BR52" i="5"/>
  <c r="BR43" i="27"/>
  <c r="CA97" i="4"/>
  <c r="CA39" i="8"/>
  <c r="CA33" i="15"/>
  <c r="CA33" i="9"/>
  <c r="BT33" i="9"/>
  <c r="BT39" i="8"/>
  <c r="BR51" i="5"/>
  <c r="BR35" i="27"/>
  <c r="CA22" i="9"/>
  <c r="CA96" i="4"/>
  <c r="CA22" i="15"/>
  <c r="CA38" i="8"/>
  <c r="O92" i="20"/>
  <c r="BT38" i="8"/>
  <c r="BT22" i="9"/>
  <c r="BT96" i="4"/>
  <c r="BT22" i="15"/>
  <c r="O86" i="20"/>
  <c r="BT5" i="19"/>
  <c r="BT90" i="4"/>
  <c r="BT9" i="13"/>
  <c r="BT90" i="8"/>
  <c r="BL5" i="19"/>
  <c r="H86" i="20"/>
  <c r="BL90" i="8"/>
  <c r="BL90" i="4"/>
  <c r="BL9" i="13"/>
  <c r="BR45" i="5"/>
  <c r="BR102" i="27"/>
  <c r="CA5" i="19"/>
  <c r="CA9" i="13"/>
  <c r="CA90" i="8"/>
  <c r="CA90" i="4"/>
  <c r="BR46" i="5"/>
  <c r="BR109" i="27"/>
  <c r="CA15" i="19"/>
  <c r="CA91" i="8"/>
  <c r="CA17" i="13"/>
  <c r="CA91" i="4"/>
  <c r="H80" i="20"/>
  <c r="BL22" i="10"/>
  <c r="BL142" i="8"/>
  <c r="BL83" i="4"/>
  <c r="BL22" i="16"/>
  <c r="BE37" i="5"/>
  <c r="BE50" i="27"/>
  <c r="BZ26" i="12"/>
  <c r="BR41" i="5"/>
  <c r="CA16" i="11"/>
  <c r="CA122" i="8"/>
  <c r="CA86" i="4"/>
  <c r="CA9" i="17"/>
  <c r="H81" i="20"/>
  <c r="BL34" i="9"/>
  <c r="BL84" i="4"/>
  <c r="BL34" i="15"/>
  <c r="BL33" i="8"/>
  <c r="BR40" i="5"/>
  <c r="CA20" i="19"/>
  <c r="CA85" i="4"/>
  <c r="CA20" i="13"/>
  <c r="CA89" i="8"/>
  <c r="H82" i="20"/>
  <c r="BL20" i="19"/>
  <c r="BL20" i="13"/>
  <c r="BL89" i="8"/>
  <c r="BL85" i="4"/>
  <c r="BR38" i="5"/>
  <c r="BR15" i="27"/>
  <c r="CA83" i="4"/>
  <c r="CA22" i="16"/>
  <c r="CA22" i="10"/>
  <c r="CA142" i="8"/>
  <c r="BR39" i="5"/>
  <c r="CA34" i="15"/>
  <c r="CA33" i="8"/>
  <c r="CA34" i="9"/>
  <c r="CA84" i="4"/>
  <c r="H83" i="20"/>
  <c r="BL86" i="4"/>
  <c r="BL9" i="17"/>
  <c r="BL16" i="11"/>
  <c r="BL122" i="8"/>
  <c r="O78" i="20"/>
  <c r="BT25" i="17"/>
  <c r="BT25" i="11"/>
  <c r="BT81" i="4"/>
  <c r="BT121" i="8"/>
  <c r="BR36" i="5"/>
  <c r="CA81" i="4"/>
  <c r="CA25" i="17"/>
  <c r="CA25" i="11"/>
  <c r="CA121" i="8"/>
  <c r="O79" i="20"/>
  <c r="BT66" i="8"/>
  <c r="BT26" i="18"/>
  <c r="BT26" i="12"/>
  <c r="BT82" i="4"/>
  <c r="BR34" i="5"/>
  <c r="CA79" i="4"/>
  <c r="CA29" i="17"/>
  <c r="CA119" i="8"/>
  <c r="CA30" i="11"/>
  <c r="H77" i="20"/>
  <c r="BL79" i="4"/>
  <c r="BL29" i="17"/>
  <c r="BL119" i="8"/>
  <c r="BL30" i="11"/>
  <c r="BR33" i="5"/>
  <c r="CA18" i="17"/>
  <c r="CA78" i="4"/>
  <c r="CA118" i="8"/>
  <c r="CA15" i="11"/>
  <c r="O76" i="20"/>
  <c r="BT15" i="11"/>
  <c r="BT118" i="8"/>
  <c r="BT78" i="4"/>
  <c r="BT18" i="17"/>
  <c r="BR6" i="5"/>
  <c r="CA15" i="9"/>
  <c r="CA49" i="8"/>
  <c r="CA51" i="4"/>
  <c r="CA9" i="15"/>
  <c r="O51" i="20"/>
  <c r="BT15" i="9"/>
  <c r="BT49" i="8"/>
  <c r="BT9" i="15"/>
  <c r="BT51" i="4"/>
  <c r="BQ10" i="16"/>
  <c r="BQ19" i="15"/>
  <c r="BQ14" i="16"/>
  <c r="L60" i="20"/>
  <c r="BQ17" i="17"/>
  <c r="L147" i="20"/>
  <c r="BQ28" i="15"/>
  <c r="L120" i="20"/>
  <c r="BS12" i="15"/>
  <c r="N108" i="20"/>
  <c r="BQ29" i="17"/>
  <c r="O84" i="20"/>
  <c r="BT88" i="4"/>
  <c r="BT7" i="15"/>
  <c r="BT13" i="9"/>
  <c r="BT34" i="8"/>
  <c r="BR43" i="5"/>
  <c r="CA7" i="15"/>
  <c r="CA13" i="9"/>
  <c r="CA34" i="8"/>
  <c r="CA88" i="4"/>
  <c r="BE44" i="5"/>
  <c r="R85" i="20"/>
  <c r="BZ26" i="9"/>
  <c r="BZ35" i="8"/>
  <c r="BZ89" i="4"/>
  <c r="BZ23" i="15"/>
  <c r="BL130" i="5"/>
  <c r="O63" i="20"/>
  <c r="BT64" i="4"/>
  <c r="BT28" i="11"/>
  <c r="BT27" i="17"/>
  <c r="BT113" i="8"/>
  <c r="BZ113" i="8"/>
  <c r="BR18" i="5"/>
  <c r="BR77" i="27"/>
  <c r="CA7" i="17"/>
  <c r="CA12" i="11"/>
  <c r="CA112" i="8"/>
  <c r="CA63" i="4"/>
  <c r="O62" i="20"/>
  <c r="BT63" i="4"/>
  <c r="BT7" i="17"/>
  <c r="BT12" i="11"/>
  <c r="BT112" i="8"/>
  <c r="BJ38" i="5"/>
  <c r="BS142" i="8" s="1"/>
  <c r="BT6" i="13"/>
  <c r="BT166" i="4"/>
  <c r="BT104" i="8"/>
  <c r="BT8" i="12"/>
  <c r="BT163" i="4"/>
  <c r="BT81" i="8"/>
  <c r="BT8" i="9"/>
  <c r="BT165" i="4"/>
  <c r="BT57" i="8"/>
  <c r="BT162" i="4"/>
  <c r="BT7" i="11"/>
  <c r="BT132" i="8"/>
  <c r="BT7" i="9"/>
  <c r="BT167" i="4"/>
  <c r="BT58" i="8"/>
  <c r="BQ57" i="8"/>
  <c r="BQ47" i="8"/>
  <c r="BQ129" i="8"/>
  <c r="BQ127" i="8"/>
  <c r="BQ31" i="9"/>
  <c r="BQ46" i="8"/>
  <c r="BQ45" i="8"/>
  <c r="BS17" i="9"/>
  <c r="BS40" i="8"/>
  <c r="BQ145" i="8"/>
  <c r="BQ10" i="13"/>
  <c r="BQ26" i="9"/>
  <c r="BQ35" i="8"/>
  <c r="BQ25" i="11"/>
  <c r="BQ121" i="8"/>
  <c r="BQ30" i="11"/>
  <c r="BQ116" i="8"/>
  <c r="BQ14" i="9"/>
  <c r="BQ44" i="8"/>
  <c r="BQ16" i="10"/>
  <c r="BQ156" i="8"/>
  <c r="BQ32" i="9"/>
  <c r="BQ21" i="9"/>
  <c r="BQ10" i="10"/>
  <c r="BQ19" i="11"/>
  <c r="BQ5" i="13"/>
  <c r="BQ102" i="8"/>
  <c r="BQ18" i="13"/>
  <c r="BQ17" i="11"/>
  <c r="BQ123" i="8"/>
  <c r="BQ125" i="4"/>
  <c r="BQ59" i="4"/>
  <c r="BJ120" i="5"/>
  <c r="BS44" i="31" s="1"/>
  <c r="BQ164" i="4"/>
  <c r="BQ88" i="4"/>
  <c r="BQ70" i="4"/>
  <c r="BJ24" i="5"/>
  <c r="BQ61" i="4"/>
  <c r="BQ54" i="4"/>
  <c r="BJ112" i="5"/>
  <c r="BS157" i="4" s="1"/>
  <c r="BQ157" i="4"/>
  <c r="BJ82" i="5"/>
  <c r="BS57" i="31" s="1"/>
  <c r="BQ127" i="4"/>
  <c r="Q108" i="20"/>
  <c r="BS114" i="4"/>
  <c r="BJ60" i="5"/>
  <c r="BS145" i="8" s="1"/>
  <c r="BQ105" i="4"/>
  <c r="BQ81" i="4"/>
  <c r="BJ18" i="5"/>
  <c r="BQ63" i="4"/>
  <c r="BE19" i="5"/>
  <c r="BE82" i="27"/>
  <c r="BE26" i="5"/>
  <c r="BE42" i="27"/>
  <c r="R73" i="20"/>
  <c r="BZ64" i="4"/>
  <c r="BZ66" i="8"/>
  <c r="BZ29" i="11"/>
  <c r="BZ75" i="4"/>
  <c r="BZ25" i="18"/>
  <c r="BZ28" i="11"/>
  <c r="R63" i="20"/>
  <c r="BZ21" i="18"/>
  <c r="BZ27" i="17"/>
  <c r="BZ141" i="8"/>
  <c r="BZ32" i="8"/>
  <c r="BZ47" i="8"/>
  <c r="BZ28" i="17"/>
  <c r="BZ88" i="8"/>
  <c r="BZ104" i="4"/>
  <c r="BZ66" i="4"/>
  <c r="R65" i="20"/>
  <c r="BZ22" i="13"/>
  <c r="BZ71" i="8"/>
  <c r="BE59" i="5"/>
  <c r="BE58" i="27"/>
  <c r="BE30" i="5"/>
  <c r="BE120" i="27"/>
  <c r="R99" i="20"/>
  <c r="BZ115" i="8"/>
  <c r="BE21" i="5"/>
  <c r="BE94" i="27"/>
  <c r="BZ22" i="19"/>
  <c r="BZ24" i="12"/>
  <c r="BZ25" i="16"/>
  <c r="BZ69" i="8"/>
  <c r="BZ38" i="15"/>
  <c r="BE55" i="5"/>
  <c r="BE72" i="27"/>
  <c r="BZ15" i="15"/>
  <c r="BZ62" i="4"/>
  <c r="BE17" i="5"/>
  <c r="BE10" i="27"/>
  <c r="BZ71" i="4"/>
  <c r="R69" i="20"/>
  <c r="BZ23" i="12"/>
  <c r="BZ20" i="9"/>
  <c r="BZ25" i="10"/>
  <c r="BZ38" i="9"/>
  <c r="BZ100" i="4"/>
  <c r="R95" i="20"/>
  <c r="BZ128" i="4"/>
  <c r="R121" i="20"/>
  <c r="BZ82" i="4"/>
  <c r="R79" i="20"/>
  <c r="BZ26" i="18"/>
  <c r="BE4" i="5"/>
  <c r="R49" i="20"/>
  <c r="BZ10" i="18"/>
  <c r="BZ12" i="12"/>
  <c r="BZ67" i="8"/>
  <c r="BZ49" i="4"/>
  <c r="I50" i="20"/>
  <c r="BM16" i="16"/>
  <c r="BI5" i="5"/>
  <c r="BM14" i="10"/>
  <c r="BM149" i="8"/>
  <c r="BM50" i="4"/>
  <c r="BI114" i="5"/>
  <c r="I149" i="20"/>
  <c r="BM18" i="15"/>
  <c r="BM5" i="9"/>
  <c r="BM55" i="8"/>
  <c r="BM159" i="4"/>
  <c r="BE25" i="5"/>
  <c r="R68" i="20"/>
  <c r="BZ21" i="15"/>
  <c r="BZ31" i="8"/>
  <c r="BZ21" i="9"/>
  <c r="BZ70" i="4"/>
  <c r="BI26" i="5"/>
  <c r="I69" i="20"/>
  <c r="BM38" i="15"/>
  <c r="BM38" i="9"/>
  <c r="BM32" i="8"/>
  <c r="BM71" i="4"/>
  <c r="BE54" i="5"/>
  <c r="R94" i="20"/>
  <c r="BZ8" i="18"/>
  <c r="BZ14" i="12"/>
  <c r="BZ68" i="8"/>
  <c r="BZ99" i="4"/>
  <c r="I95" i="20"/>
  <c r="BM100" i="4"/>
  <c r="BE82" i="5"/>
  <c r="R120" i="20"/>
  <c r="BZ28" i="15"/>
  <c r="BZ31" i="9"/>
  <c r="BZ46" i="8"/>
  <c r="BZ127" i="4"/>
  <c r="BI83" i="5"/>
  <c r="I121" i="20"/>
  <c r="BM15" i="15"/>
  <c r="BM20" i="9"/>
  <c r="BM47" i="8"/>
  <c r="BM128" i="4"/>
  <c r="BE92" i="5"/>
  <c r="R128" i="20"/>
  <c r="BZ17" i="19"/>
  <c r="BZ15" i="13"/>
  <c r="BZ100" i="8"/>
  <c r="BZ137" i="4"/>
  <c r="BI93" i="5"/>
  <c r="I129" i="20"/>
  <c r="BM15" i="18"/>
  <c r="BM5" i="12"/>
  <c r="BM77" i="8"/>
  <c r="BM138" i="4"/>
  <c r="BE100" i="5"/>
  <c r="R136" i="20"/>
  <c r="BZ30" i="15"/>
  <c r="BZ23" i="9"/>
  <c r="BZ52" i="8"/>
  <c r="BZ145" i="4"/>
  <c r="BI101" i="5"/>
  <c r="I137" i="20"/>
  <c r="BM17" i="15"/>
  <c r="BM4" i="9"/>
  <c r="BM53" i="8"/>
  <c r="BM146" i="4"/>
  <c r="BE107" i="5"/>
  <c r="R142" i="20"/>
  <c r="BZ22" i="17"/>
  <c r="BZ21" i="11"/>
  <c r="BZ131" i="8"/>
  <c r="BZ152" i="4"/>
  <c r="BE109" i="5"/>
  <c r="R144" i="20"/>
  <c r="BZ20" i="16"/>
  <c r="BZ18" i="10"/>
  <c r="BZ154" i="8"/>
  <c r="BZ154" i="4"/>
  <c r="BI110" i="5"/>
  <c r="I145" i="20"/>
  <c r="BM16" i="18"/>
  <c r="BM6" i="12"/>
  <c r="BM79" i="8"/>
  <c r="BM155" i="4"/>
  <c r="BE118" i="5"/>
  <c r="R152" i="20"/>
  <c r="BZ17" i="18"/>
  <c r="BZ8" i="12"/>
  <c r="BZ81" i="8"/>
  <c r="BZ163" i="4"/>
  <c r="BE31" i="5"/>
  <c r="R74" i="20"/>
  <c r="BZ8" i="17"/>
  <c r="BZ14" i="11"/>
  <c r="BZ116" i="8"/>
  <c r="BZ76" i="4"/>
  <c r="BE68" i="5"/>
  <c r="R107" i="20"/>
  <c r="BZ16" i="19"/>
  <c r="BZ19" i="13"/>
  <c r="BZ95" i="8"/>
  <c r="BZ113" i="4"/>
  <c r="BE70" i="5"/>
  <c r="R109" i="20"/>
  <c r="BZ26" i="15"/>
  <c r="BZ41" i="8"/>
  <c r="BZ29" i="9"/>
  <c r="BZ115" i="4"/>
  <c r="BE98" i="5"/>
  <c r="R134" i="20"/>
  <c r="BZ19" i="16"/>
  <c r="BZ17" i="10"/>
  <c r="BZ152" i="8"/>
  <c r="BZ143" i="4"/>
  <c r="BE115" i="5"/>
  <c r="R150" i="20"/>
  <c r="BZ32" i="15"/>
  <c r="BZ25" i="9"/>
  <c r="BZ56" i="8"/>
  <c r="BZ160" i="4"/>
  <c r="BE57" i="5"/>
  <c r="R97" i="20"/>
  <c r="BZ17" i="16"/>
  <c r="BZ19" i="10"/>
  <c r="BZ144" i="8"/>
  <c r="BZ102" i="4"/>
  <c r="BE95" i="5"/>
  <c r="R131" i="20"/>
  <c r="BZ12" i="17"/>
  <c r="BZ4" i="11"/>
  <c r="BZ126" i="8"/>
  <c r="BZ140" i="4"/>
  <c r="BE112" i="5"/>
  <c r="R147" i="20"/>
  <c r="BZ10" i="19"/>
  <c r="BZ5" i="13"/>
  <c r="BZ102" i="8"/>
  <c r="BZ157" i="4"/>
  <c r="BI3" i="5"/>
  <c r="I48" i="20"/>
  <c r="BM4" i="17"/>
  <c r="BM11" i="11"/>
  <c r="BM48" i="4"/>
  <c r="BM120" i="8"/>
  <c r="BE9" i="5"/>
  <c r="R54" i="20"/>
  <c r="BZ17" i="17"/>
  <c r="BZ19" i="11"/>
  <c r="BZ133" i="8"/>
  <c r="BZ54" i="4"/>
  <c r="BE16" i="5"/>
  <c r="R60" i="20"/>
  <c r="BZ7" i="16"/>
  <c r="BZ10" i="10"/>
  <c r="BZ140" i="8"/>
  <c r="BZ61" i="4"/>
  <c r="BE8" i="5"/>
  <c r="R53" i="20"/>
  <c r="BZ7" i="19"/>
  <c r="BZ13" i="13"/>
  <c r="BZ101" i="8"/>
  <c r="BZ53" i="4"/>
  <c r="BE77" i="5"/>
  <c r="R116" i="20"/>
  <c r="BZ27" i="15"/>
  <c r="BZ43" i="8"/>
  <c r="BZ30" i="9"/>
  <c r="BZ122" i="4"/>
  <c r="BI81" i="5"/>
  <c r="I119" i="20"/>
  <c r="BM14" i="15"/>
  <c r="BM19" i="9"/>
  <c r="BM45" i="8"/>
  <c r="BM126" i="4"/>
  <c r="BE122" i="5"/>
  <c r="R156" i="20"/>
  <c r="BZ7" i="9"/>
  <c r="BZ10" i="15"/>
  <c r="BZ58" i="8"/>
  <c r="BZ167" i="4"/>
  <c r="BE27" i="5"/>
  <c r="R70" i="20"/>
  <c r="BZ4" i="19"/>
  <c r="BZ7" i="13"/>
  <c r="BZ85" i="8"/>
  <c r="BZ72" i="4"/>
  <c r="BE79" i="5"/>
  <c r="R117" i="20"/>
  <c r="BZ10" i="17"/>
  <c r="BZ18" i="11"/>
  <c r="BZ125" i="8"/>
  <c r="BZ124" i="4"/>
  <c r="BE94" i="5"/>
  <c r="R130" i="20"/>
  <c r="BZ23" i="18"/>
  <c r="BZ21" i="12"/>
  <c r="BZ78" i="8"/>
  <c r="BZ139" i="4"/>
  <c r="BE111" i="5"/>
  <c r="R146" i="20"/>
  <c r="BZ24" i="18"/>
  <c r="BZ22" i="12"/>
  <c r="BZ80" i="8"/>
  <c r="BZ156" i="4"/>
  <c r="BE24" i="5"/>
  <c r="R67" i="20"/>
  <c r="BZ36" i="15"/>
  <c r="BZ37" i="9"/>
  <c r="BZ30" i="8"/>
  <c r="BZ69" i="4"/>
  <c r="BE62" i="5"/>
  <c r="R102" i="20"/>
  <c r="BZ14" i="18"/>
  <c r="BZ16" i="12"/>
  <c r="BZ72" i="8"/>
  <c r="BZ107" i="4"/>
  <c r="BE91" i="5"/>
  <c r="R127" i="20"/>
  <c r="BZ9" i="19"/>
  <c r="BZ4" i="13"/>
  <c r="BZ99" i="8"/>
  <c r="BZ136" i="4"/>
  <c r="BE108" i="5"/>
  <c r="R143" i="20"/>
  <c r="BZ4" i="10"/>
  <c r="BZ13" i="16"/>
  <c r="BZ153" i="8"/>
  <c r="BZ153" i="4"/>
  <c r="BE121" i="5"/>
  <c r="R155" i="20"/>
  <c r="BZ11" i="19"/>
  <c r="BZ6" i="13"/>
  <c r="BZ104" i="8"/>
  <c r="BZ166" i="4"/>
  <c r="BE14" i="5"/>
  <c r="R58" i="20"/>
  <c r="BZ10" i="16"/>
  <c r="BZ16" i="10"/>
  <c r="BZ59" i="4"/>
  <c r="BZ156" i="8"/>
  <c r="I65" i="20"/>
  <c r="BM28" i="17"/>
  <c r="BM29" i="11"/>
  <c r="BM115" i="8"/>
  <c r="BM66" i="4"/>
  <c r="BE29" i="5"/>
  <c r="R72" i="20"/>
  <c r="BZ12" i="19"/>
  <c r="BZ8" i="13"/>
  <c r="BZ87" i="8"/>
  <c r="BZ74" i="4"/>
  <c r="BI30" i="5"/>
  <c r="BM88" i="8"/>
  <c r="BE58" i="5"/>
  <c r="R98" i="20"/>
  <c r="BZ18" i="18"/>
  <c r="BZ15" i="12"/>
  <c r="BZ70" i="8"/>
  <c r="BZ103" i="4"/>
  <c r="I99" i="20"/>
  <c r="BM25" i="18"/>
  <c r="BM24" i="12"/>
  <c r="BM71" i="8"/>
  <c r="BM104" i="4"/>
  <c r="BE61" i="5"/>
  <c r="R101" i="20"/>
  <c r="BZ21" i="16"/>
  <c r="BZ20" i="10"/>
  <c r="BZ146" i="8"/>
  <c r="BZ106" i="4"/>
  <c r="I106" i="20"/>
  <c r="BM8" i="19"/>
  <c r="BM11" i="13"/>
  <c r="BM94" i="8"/>
  <c r="BM112" i="4"/>
  <c r="BI67" i="5"/>
  <c r="BE72" i="5"/>
  <c r="R111" i="20"/>
  <c r="BZ20" i="17"/>
  <c r="BZ23" i="11"/>
  <c r="BZ124" i="8"/>
  <c r="BZ117" i="4"/>
  <c r="BE86" i="5"/>
  <c r="R124" i="20"/>
  <c r="BZ14" i="19"/>
  <c r="BZ14" i="13"/>
  <c r="BZ98" i="8"/>
  <c r="BZ131" i="4"/>
  <c r="BI87" i="5"/>
  <c r="I125" i="20"/>
  <c r="BM4" i="18"/>
  <c r="BM4" i="12"/>
  <c r="BM75" i="8"/>
  <c r="BM132" i="4"/>
  <c r="BE96" i="5"/>
  <c r="R132" i="20"/>
  <c r="BZ21" i="17"/>
  <c r="BZ20" i="11"/>
  <c r="BZ127" i="8"/>
  <c r="BZ141" i="4"/>
  <c r="BI97" i="5"/>
  <c r="I133" i="20"/>
  <c r="BM3" i="10"/>
  <c r="BM12" i="16"/>
  <c r="BM151" i="8"/>
  <c r="BM142" i="4"/>
  <c r="BI104" i="5"/>
  <c r="I139" i="20"/>
  <c r="BM14" i="17"/>
  <c r="BM6" i="11"/>
  <c r="BM128" i="8"/>
  <c r="BM149" i="4"/>
  <c r="BE113" i="5"/>
  <c r="R148" i="20"/>
  <c r="BZ18" i="19"/>
  <c r="BZ16" i="13"/>
  <c r="BZ103" i="8"/>
  <c r="BZ158" i="4"/>
  <c r="BE23" i="5"/>
  <c r="R66" i="20"/>
  <c r="BZ6" i="15"/>
  <c r="BZ29" i="8"/>
  <c r="BZ12" i="9"/>
  <c r="BZ68" i="4"/>
  <c r="BE60" i="5"/>
  <c r="R100" i="20"/>
  <c r="BZ15" i="16"/>
  <c r="BZ12" i="10"/>
  <c r="BZ145" i="8"/>
  <c r="BZ105" i="4"/>
  <c r="BE88" i="5"/>
  <c r="R126" i="20"/>
  <c r="BZ20" i="18"/>
  <c r="BZ20" i="12"/>
  <c r="BZ76" i="8"/>
  <c r="BZ133" i="4"/>
  <c r="BE28" i="5"/>
  <c r="R71" i="20"/>
  <c r="BZ21" i="19"/>
  <c r="BZ21" i="13"/>
  <c r="BZ86" i="8"/>
  <c r="BZ73" i="4"/>
  <c r="BE64" i="5"/>
  <c r="R104" i="20"/>
  <c r="BZ11" i="16"/>
  <c r="BZ13" i="10"/>
  <c r="BZ147" i="8"/>
  <c r="BZ109" i="4"/>
  <c r="BE76" i="5"/>
  <c r="R115" i="20"/>
  <c r="BZ13" i="15"/>
  <c r="BZ18" i="9"/>
  <c r="BZ42" i="8"/>
  <c r="BZ121" i="4"/>
  <c r="BE85" i="5"/>
  <c r="R123" i="20"/>
  <c r="BZ3" i="19"/>
  <c r="BZ3" i="13"/>
  <c r="BZ97" i="8"/>
  <c r="BZ130" i="4"/>
  <c r="BE106" i="5"/>
  <c r="R141" i="20"/>
  <c r="BZ13" i="17"/>
  <c r="BZ5" i="11"/>
  <c r="BZ130" i="8"/>
  <c r="BZ151" i="4"/>
  <c r="BE20" i="5"/>
  <c r="R64" i="20"/>
  <c r="BZ16" i="17"/>
  <c r="BZ13" i="11"/>
  <c r="BZ114" i="8"/>
  <c r="BZ65" i="4"/>
  <c r="BI119" i="5"/>
  <c r="I153" i="20"/>
  <c r="BM14" i="16"/>
  <c r="BM6" i="10"/>
  <c r="BM155" i="8"/>
  <c r="BM164" i="4"/>
  <c r="BE63" i="5"/>
  <c r="R103" i="20"/>
  <c r="BZ22" i="18"/>
  <c r="BZ25" i="12"/>
  <c r="BZ73" i="8"/>
  <c r="BZ108" i="4"/>
  <c r="BE65" i="5"/>
  <c r="R105" i="20"/>
  <c r="BZ18" i="16"/>
  <c r="BZ21" i="10"/>
  <c r="BZ148" i="8"/>
  <c r="BZ110" i="4"/>
  <c r="BE69" i="5"/>
  <c r="R108" i="20"/>
  <c r="BZ12" i="15"/>
  <c r="BZ17" i="9"/>
  <c r="BZ40" i="8"/>
  <c r="BZ114" i="4"/>
  <c r="BE56" i="5"/>
  <c r="R96" i="20"/>
  <c r="BZ8" i="16"/>
  <c r="BZ11" i="10"/>
  <c r="BZ143" i="8"/>
  <c r="BZ101" i="4"/>
  <c r="BE80" i="5"/>
  <c r="BK80" i="5"/>
  <c r="R118" i="20"/>
  <c r="BZ8" i="15"/>
  <c r="BZ14" i="9"/>
  <c r="BZ44" i="8"/>
  <c r="BZ125" i="4"/>
  <c r="BE84" i="5"/>
  <c r="R122" i="20"/>
  <c r="BZ29" i="15"/>
  <c r="BZ32" i="9"/>
  <c r="BZ48" i="8"/>
  <c r="BZ129" i="4"/>
  <c r="BE102" i="5"/>
  <c r="R138" i="20"/>
  <c r="BZ31" i="15"/>
  <c r="BZ24" i="9"/>
  <c r="BZ54" i="8"/>
  <c r="BZ147" i="4"/>
  <c r="BE105" i="5"/>
  <c r="R140" i="20"/>
  <c r="BZ23" i="17"/>
  <c r="BZ22" i="11"/>
  <c r="BZ129" i="8"/>
  <c r="BZ150" i="4"/>
  <c r="BE120" i="5"/>
  <c r="BK120" i="5"/>
  <c r="R154" i="20"/>
  <c r="BZ19" i="15"/>
  <c r="BZ8" i="9"/>
  <c r="BZ57" i="8"/>
  <c r="BZ165" i="4"/>
  <c r="BE32" i="5"/>
  <c r="R75" i="20"/>
  <c r="BZ31" i="17"/>
  <c r="BZ31" i="11"/>
  <c r="BZ117" i="8"/>
  <c r="BZ77" i="4"/>
  <c r="BE71" i="5"/>
  <c r="R110" i="20"/>
  <c r="BZ11" i="17"/>
  <c r="BZ17" i="11"/>
  <c r="BZ123" i="8"/>
  <c r="BZ116" i="4"/>
  <c r="BE99" i="5"/>
  <c r="R135" i="20"/>
  <c r="BZ16" i="15"/>
  <c r="BZ3" i="9"/>
  <c r="BZ51" i="8"/>
  <c r="BZ144" i="4"/>
  <c r="BE117" i="5"/>
  <c r="R151" i="20"/>
  <c r="BZ15" i="17"/>
  <c r="BZ7" i="11"/>
  <c r="BZ132" i="8"/>
  <c r="BZ162" i="4"/>
  <c r="BE73" i="5"/>
  <c r="R112" i="20"/>
  <c r="BZ6" i="19"/>
  <c r="BZ12" i="13"/>
  <c r="BZ118" i="4"/>
  <c r="BZ96" i="8"/>
  <c r="BE75" i="5"/>
  <c r="R114" i="20"/>
  <c r="BZ15" i="10"/>
  <c r="BZ150" i="8"/>
  <c r="BZ9" i="16"/>
  <c r="BZ120" i="4"/>
  <c r="BE74" i="5"/>
  <c r="R113" i="20"/>
  <c r="BZ17" i="12"/>
  <c r="BZ119" i="4"/>
  <c r="BZ74" i="8"/>
  <c r="BZ9" i="18"/>
  <c r="BE47" i="5"/>
  <c r="R88" i="20"/>
  <c r="BZ11" i="15"/>
  <c r="BZ36" i="8"/>
  <c r="BZ16" i="9"/>
  <c r="BZ92" i="4"/>
  <c r="BE50" i="5"/>
  <c r="BZ19" i="19"/>
  <c r="R91" i="20"/>
  <c r="BZ18" i="13"/>
  <c r="BZ93" i="8"/>
  <c r="BZ95" i="4"/>
  <c r="BI48" i="5"/>
  <c r="BR93" i="4" s="1"/>
  <c r="I89" i="20"/>
  <c r="BM25" i="15"/>
  <c r="BM28" i="9"/>
  <c r="BM93" i="4"/>
  <c r="BM37" i="8"/>
  <c r="BE49" i="5"/>
  <c r="BZ13" i="19"/>
  <c r="R90" i="20"/>
  <c r="BZ92" i="8"/>
  <c r="BZ94" i="4"/>
  <c r="BZ10" i="13"/>
  <c r="BE12" i="5"/>
  <c r="R56" i="20"/>
  <c r="BZ83" i="8"/>
  <c r="BZ19" i="12"/>
  <c r="BZ12" i="18"/>
  <c r="BZ57" i="4"/>
  <c r="BE11" i="5"/>
  <c r="R55" i="20"/>
  <c r="BZ56" i="4"/>
  <c r="BZ13" i="18"/>
  <c r="BZ18" i="12"/>
  <c r="BZ82" i="8"/>
  <c r="BE13" i="5"/>
  <c r="R57" i="20"/>
  <c r="BZ3" i="18"/>
  <c r="BZ3" i="12"/>
  <c r="BZ58" i="4"/>
  <c r="BZ84" i="8"/>
  <c r="BE15" i="5"/>
  <c r="R59" i="20"/>
  <c r="BZ11" i="18"/>
  <c r="BZ60" i="4"/>
  <c r="BZ65" i="8"/>
  <c r="BZ13" i="12"/>
  <c r="BM25" i="16"/>
  <c r="BE52" i="5"/>
  <c r="R93" i="20"/>
  <c r="BZ33" i="15"/>
  <c r="BZ33" i="9"/>
  <c r="BZ39" i="8"/>
  <c r="BZ97" i="4"/>
  <c r="BE51" i="5"/>
  <c r="R92" i="20"/>
  <c r="BZ38" i="8"/>
  <c r="BZ22" i="15"/>
  <c r="BZ96" i="4"/>
  <c r="BZ22" i="9"/>
  <c r="BE46" i="5"/>
  <c r="BZ15" i="19"/>
  <c r="R87" i="20"/>
  <c r="BZ91" i="8"/>
  <c r="BZ17" i="13"/>
  <c r="BZ91" i="4"/>
  <c r="BE45" i="5"/>
  <c r="R86" i="20"/>
  <c r="BZ5" i="19"/>
  <c r="BZ90" i="4"/>
  <c r="BZ90" i="8"/>
  <c r="BZ9" i="13"/>
  <c r="BE39" i="5"/>
  <c r="R81" i="20"/>
  <c r="BZ34" i="15"/>
  <c r="BZ33" i="8"/>
  <c r="BZ34" i="9"/>
  <c r="BZ84" i="4"/>
  <c r="BE40" i="5"/>
  <c r="R82" i="20"/>
  <c r="BZ20" i="19"/>
  <c r="BZ85" i="4"/>
  <c r="BZ20" i="13"/>
  <c r="BZ89" i="8"/>
  <c r="BI37" i="5"/>
  <c r="I79" i="20"/>
  <c r="BM66" i="8"/>
  <c r="BM26" i="18"/>
  <c r="BM26" i="12"/>
  <c r="BM82" i="4"/>
  <c r="BE36" i="5"/>
  <c r="R78" i="20"/>
  <c r="BZ25" i="17"/>
  <c r="BZ25" i="11"/>
  <c r="BZ81" i="4"/>
  <c r="BZ121" i="8"/>
  <c r="BE38" i="5"/>
  <c r="R80" i="20"/>
  <c r="BZ22" i="16"/>
  <c r="BZ83" i="4"/>
  <c r="BZ22" i="10"/>
  <c r="BZ142" i="8"/>
  <c r="BE41" i="5"/>
  <c r="R83" i="20"/>
  <c r="BZ122" i="8"/>
  <c r="BZ9" i="17"/>
  <c r="BZ16" i="11"/>
  <c r="BZ86" i="4"/>
  <c r="BE33" i="5"/>
  <c r="R76" i="20"/>
  <c r="BZ15" i="11"/>
  <c r="BZ18" i="17"/>
  <c r="BZ78" i="4"/>
  <c r="BZ118" i="8"/>
  <c r="BE34" i="5"/>
  <c r="BK34" i="5"/>
  <c r="R77" i="20"/>
  <c r="BZ29" i="17"/>
  <c r="BZ119" i="8"/>
  <c r="BZ30" i="11"/>
  <c r="BZ79" i="4"/>
  <c r="BE6" i="5"/>
  <c r="R51" i="20"/>
  <c r="BZ15" i="9"/>
  <c r="BZ49" i="8"/>
  <c r="BZ9" i="15"/>
  <c r="BZ51" i="4"/>
  <c r="N100" i="20"/>
  <c r="BU12" i="15"/>
  <c r="P108" i="20"/>
  <c r="N147" i="20"/>
  <c r="BS10" i="15"/>
  <c r="N156" i="20"/>
  <c r="I85" i="20"/>
  <c r="BM26" i="9"/>
  <c r="BM35" i="8"/>
  <c r="BM89" i="4"/>
  <c r="BM23" i="15"/>
  <c r="BE43" i="5"/>
  <c r="R84" i="20"/>
  <c r="BZ88" i="4"/>
  <c r="BZ13" i="9"/>
  <c r="BZ34" i="8"/>
  <c r="BZ7" i="15"/>
  <c r="BI19" i="5"/>
  <c r="I63" i="20"/>
  <c r="BM113" i="8"/>
  <c r="BM27" i="17"/>
  <c r="BM64" i="4"/>
  <c r="BM28" i="11"/>
  <c r="N62" i="20"/>
  <c r="BE18" i="5"/>
  <c r="R62" i="20"/>
  <c r="BZ63" i="4"/>
  <c r="BZ7" i="17"/>
  <c r="BZ12" i="11"/>
  <c r="BZ112" i="8"/>
  <c r="BU17" i="9"/>
  <c r="BU40" i="8"/>
  <c r="BS114" i="8"/>
  <c r="BS8" i="9"/>
  <c r="BS12" i="10"/>
  <c r="BS5" i="13"/>
  <c r="BS7" i="9"/>
  <c r="BS58" i="8"/>
  <c r="BS105" i="4"/>
  <c r="BS127" i="4"/>
  <c r="BU114" i="4"/>
  <c r="BV12" i="15"/>
  <c r="BS167" i="4"/>
  <c r="BM22" i="19"/>
  <c r="BM75" i="4"/>
  <c r="I73" i="20"/>
  <c r="BM22" i="13"/>
  <c r="BM23" i="12"/>
  <c r="BM25" i="10"/>
  <c r="BM21" i="18"/>
  <c r="BM69" i="8"/>
  <c r="BM141" i="8"/>
  <c r="I61" i="20"/>
  <c r="BM62" i="4"/>
  <c r="BI17" i="5"/>
  <c r="BR153" i="31" s="1"/>
  <c r="BE109" i="27"/>
  <c r="BE43" i="27"/>
  <c r="BE71" i="27"/>
  <c r="BE66" i="27"/>
  <c r="BE6" i="27"/>
  <c r="BE59" i="27"/>
  <c r="BE88" i="27"/>
  <c r="BE101" i="27"/>
  <c r="BE100" i="27"/>
  <c r="BE87" i="27"/>
  <c r="BE11" i="27"/>
  <c r="BE15" i="27"/>
  <c r="BE77" i="27"/>
  <c r="BK18" i="5"/>
  <c r="BK77" i="27" s="1"/>
  <c r="CD77" i="27" s="1"/>
  <c r="BE102" i="27"/>
  <c r="BE35" i="27"/>
  <c r="BE65" i="27"/>
  <c r="BE116" i="27"/>
  <c r="BK49" i="5"/>
  <c r="BK116" i="27" s="1"/>
  <c r="CD116" i="27" s="1"/>
  <c r="BE121" i="27"/>
  <c r="BE83" i="27"/>
  <c r="BE29" i="27"/>
  <c r="BE5" i="27"/>
  <c r="BE108" i="27"/>
  <c r="BE16" i="27"/>
  <c r="BK60" i="5"/>
  <c r="BK16" i="27" s="1"/>
  <c r="CD16" i="27" s="1"/>
  <c r="BE20" i="27"/>
  <c r="BE51" i="27"/>
  <c r="BE115" i="27"/>
  <c r="BE52" i="27"/>
  <c r="BE4" i="27"/>
  <c r="BE78" i="27"/>
  <c r="BE67" i="27"/>
  <c r="BE34" i="27"/>
  <c r="BI117" i="5"/>
  <c r="I151" i="20"/>
  <c r="BM15" i="17"/>
  <c r="BM7" i="11"/>
  <c r="BM132" i="8"/>
  <c r="BM162" i="4"/>
  <c r="BI99" i="5"/>
  <c r="I135" i="20"/>
  <c r="BM16" i="15"/>
  <c r="BM3" i="9"/>
  <c r="BM51" i="8"/>
  <c r="BM144" i="4"/>
  <c r="I110" i="20"/>
  <c r="BM11" i="17"/>
  <c r="BM17" i="11"/>
  <c r="BM123" i="8"/>
  <c r="BM116" i="4"/>
  <c r="BI71" i="5"/>
  <c r="I75" i="20"/>
  <c r="BM31" i="17"/>
  <c r="BM31" i="11"/>
  <c r="BM117" i="8"/>
  <c r="BM77" i="4"/>
  <c r="BI120" i="5"/>
  <c r="I154" i="20"/>
  <c r="BM19" i="15"/>
  <c r="BM8" i="9"/>
  <c r="BM57" i="8"/>
  <c r="BM165" i="4"/>
  <c r="I140" i="20"/>
  <c r="BM23" i="17"/>
  <c r="BM22" i="11"/>
  <c r="BM129" i="8"/>
  <c r="BM150" i="4"/>
  <c r="I138" i="20"/>
  <c r="BM31" i="15"/>
  <c r="BM24" i="9"/>
  <c r="BM54" i="8"/>
  <c r="BM147" i="4"/>
  <c r="BI84" i="5"/>
  <c r="BI29" i="27" s="1"/>
  <c r="CB29" i="27" s="1"/>
  <c r="I122" i="20"/>
  <c r="BM29" i="15"/>
  <c r="BM32" i="9"/>
  <c r="BM48" i="8"/>
  <c r="BM129" i="4"/>
  <c r="BI80" i="5"/>
  <c r="I118" i="20"/>
  <c r="BM8" i="15"/>
  <c r="BM14" i="9"/>
  <c r="BM44" i="8"/>
  <c r="BM125" i="4"/>
  <c r="BI56" i="5"/>
  <c r="I96" i="20"/>
  <c r="BM8" i="16"/>
  <c r="BM11" i="10"/>
  <c r="BM143" i="8"/>
  <c r="BM101" i="4"/>
  <c r="I108" i="20"/>
  <c r="BM12" i="15"/>
  <c r="BM17" i="9"/>
  <c r="BM40" i="8"/>
  <c r="BM114" i="4"/>
  <c r="I105" i="20"/>
  <c r="BM18" i="16"/>
  <c r="BM21" i="10"/>
  <c r="BM148" i="8"/>
  <c r="BM110" i="4"/>
  <c r="BI63" i="5"/>
  <c r="I103" i="20"/>
  <c r="BM22" i="18"/>
  <c r="BM25" i="12"/>
  <c r="BM73" i="8"/>
  <c r="BM108" i="4"/>
  <c r="M153" i="20"/>
  <c r="BR14" i="16"/>
  <c r="BR6" i="10"/>
  <c r="BR155" i="8"/>
  <c r="BR164" i="4"/>
  <c r="BI20" i="5"/>
  <c r="I64" i="20"/>
  <c r="BM16" i="17"/>
  <c r="BM13" i="11"/>
  <c r="BM114" i="8"/>
  <c r="BM65" i="4"/>
  <c r="BI106" i="5"/>
  <c r="I141" i="20"/>
  <c r="BM13" i="17"/>
  <c r="BM5" i="11"/>
  <c r="BM130" i="8"/>
  <c r="BM151" i="4"/>
  <c r="BI85" i="5"/>
  <c r="I123" i="20"/>
  <c r="BM3" i="19"/>
  <c r="BM3" i="13"/>
  <c r="BM97" i="8"/>
  <c r="BM130" i="4"/>
  <c r="I115" i="20"/>
  <c r="BM13" i="15"/>
  <c r="BM18" i="9"/>
  <c r="BM42" i="8"/>
  <c r="BM121" i="4"/>
  <c r="BI76" i="5"/>
  <c r="BI64" i="5"/>
  <c r="I104" i="20"/>
  <c r="BM11" i="16"/>
  <c r="BM13" i="10"/>
  <c r="BM147" i="8"/>
  <c r="BM109" i="4"/>
  <c r="I71" i="20"/>
  <c r="BM21" i="19"/>
  <c r="BM21" i="13"/>
  <c r="BM86" i="8"/>
  <c r="BM73" i="4"/>
  <c r="I126" i="20"/>
  <c r="BM20" i="18"/>
  <c r="BM20" i="12"/>
  <c r="BM76" i="8"/>
  <c r="BM133" i="4"/>
  <c r="BI60" i="5"/>
  <c r="I100" i="20"/>
  <c r="BM15" i="16"/>
  <c r="BM12" i="10"/>
  <c r="BM145" i="8"/>
  <c r="BM105" i="4"/>
  <c r="BI23" i="5"/>
  <c r="I66" i="20"/>
  <c r="BM6" i="15"/>
  <c r="BM29" i="8"/>
  <c r="BM12" i="9"/>
  <c r="BM68" i="4"/>
  <c r="I148" i="20"/>
  <c r="BM18" i="19"/>
  <c r="BM16" i="13"/>
  <c r="BM103" i="8"/>
  <c r="BM158" i="4"/>
  <c r="M139" i="20"/>
  <c r="BR14" i="17"/>
  <c r="BR6" i="11"/>
  <c r="BR128" i="8"/>
  <c r="BR149" i="4"/>
  <c r="M133" i="20"/>
  <c r="BR12" i="16"/>
  <c r="BR3" i="10"/>
  <c r="BR151" i="8"/>
  <c r="BR142" i="4"/>
  <c r="BI96" i="5"/>
  <c r="BR133" i="31" s="1"/>
  <c r="I132" i="20"/>
  <c r="BM21" i="17"/>
  <c r="BM20" i="11"/>
  <c r="BM127" i="8"/>
  <c r="BM141" i="4"/>
  <c r="M125" i="20"/>
  <c r="BR4" i="18"/>
  <c r="BR4" i="12"/>
  <c r="BR75" i="8"/>
  <c r="BR132" i="4"/>
  <c r="I124" i="20"/>
  <c r="BM14" i="19"/>
  <c r="BM14" i="13"/>
  <c r="BM98" i="8"/>
  <c r="BM131" i="4"/>
  <c r="BI72" i="5"/>
  <c r="BR132" i="31" s="1"/>
  <c r="I111" i="20"/>
  <c r="BM20" i="17"/>
  <c r="BM23" i="11"/>
  <c r="BM124" i="8"/>
  <c r="BM117" i="4"/>
  <c r="BI61" i="5"/>
  <c r="BR155" i="31" s="1"/>
  <c r="I101" i="20"/>
  <c r="BM21" i="16"/>
  <c r="BM20" i="10"/>
  <c r="BM146" i="8"/>
  <c r="BM106" i="4"/>
  <c r="BI58" i="5"/>
  <c r="I98" i="20"/>
  <c r="BM18" i="18"/>
  <c r="BM15" i="12"/>
  <c r="BM70" i="8"/>
  <c r="BM103" i="4"/>
  <c r="M73" i="20"/>
  <c r="BR22" i="19"/>
  <c r="BR22" i="13"/>
  <c r="BR88" i="8"/>
  <c r="BR75" i="4"/>
  <c r="BI29" i="5"/>
  <c r="I72" i="20"/>
  <c r="BM12" i="19"/>
  <c r="BM8" i="13"/>
  <c r="BM87" i="8"/>
  <c r="BM74" i="4"/>
  <c r="BI14" i="5"/>
  <c r="I58" i="20"/>
  <c r="BM10" i="16"/>
  <c r="BM16" i="10"/>
  <c r="BM59" i="4"/>
  <c r="BM156" i="8"/>
  <c r="BI121" i="5"/>
  <c r="I155" i="20"/>
  <c r="BM11" i="19"/>
  <c r="BM6" i="13"/>
  <c r="BM104" i="8"/>
  <c r="BM166" i="4"/>
  <c r="BI108" i="5"/>
  <c r="I143" i="20"/>
  <c r="BM4" i="10"/>
  <c r="BM13" i="16"/>
  <c r="BM153" i="8"/>
  <c r="BM153" i="4"/>
  <c r="BI91" i="5"/>
  <c r="I127" i="20"/>
  <c r="BM9" i="19"/>
  <c r="BM4" i="13"/>
  <c r="BM99" i="8"/>
  <c r="BM136" i="4"/>
  <c r="I102" i="20"/>
  <c r="BM14" i="18"/>
  <c r="BM16" i="12"/>
  <c r="BM72" i="8"/>
  <c r="BM107" i="4"/>
  <c r="BI62" i="5"/>
  <c r="BI24" i="5"/>
  <c r="M67" i="20" s="1"/>
  <c r="I67" i="20"/>
  <c r="BM36" i="15"/>
  <c r="BM37" i="9"/>
  <c r="BM30" i="8"/>
  <c r="BM69" i="4"/>
  <c r="I146" i="20"/>
  <c r="BM24" i="18"/>
  <c r="BM22" i="12"/>
  <c r="BM80" i="8"/>
  <c r="BM156" i="4"/>
  <c r="I130" i="20"/>
  <c r="BM23" i="18"/>
  <c r="BM21" i="12"/>
  <c r="BM78" i="8"/>
  <c r="BM139" i="4"/>
  <c r="BI79" i="5"/>
  <c r="I117" i="20"/>
  <c r="BM10" i="17"/>
  <c r="BM18" i="11"/>
  <c r="BM125" i="8"/>
  <c r="BM124" i="4"/>
  <c r="BI27" i="5"/>
  <c r="I70" i="20"/>
  <c r="BM4" i="19"/>
  <c r="BM7" i="13"/>
  <c r="BM85" i="8"/>
  <c r="BM72" i="4"/>
  <c r="I156" i="20"/>
  <c r="BM7" i="9"/>
  <c r="BM10" i="15"/>
  <c r="BM58" i="8"/>
  <c r="BM167" i="4"/>
  <c r="M119" i="20"/>
  <c r="BR14" i="15"/>
  <c r="BR45" i="8"/>
  <c r="BR19" i="9"/>
  <c r="BR126" i="4"/>
  <c r="I116" i="20"/>
  <c r="BM27" i="15"/>
  <c r="BM30" i="9"/>
  <c r="BM43" i="8"/>
  <c r="BM122" i="4"/>
  <c r="BI77" i="5"/>
  <c r="BI8" i="5"/>
  <c r="I53" i="20"/>
  <c r="BM7" i="19"/>
  <c r="BM13" i="13"/>
  <c r="BM101" i="8"/>
  <c r="BM53" i="4"/>
  <c r="BI16" i="5"/>
  <c r="I60" i="20"/>
  <c r="BM7" i="16"/>
  <c r="BM10" i="10"/>
  <c r="BM140" i="8"/>
  <c r="BM61" i="4"/>
  <c r="BI9" i="5"/>
  <c r="I54" i="20"/>
  <c r="BM17" i="17"/>
  <c r="BM19" i="11"/>
  <c r="BM133" i="8"/>
  <c r="BM54" i="4"/>
  <c r="M48" i="20"/>
  <c r="BR4" i="17"/>
  <c r="BR11" i="11"/>
  <c r="BR120" i="8"/>
  <c r="BR48" i="4"/>
  <c r="BI112" i="5"/>
  <c r="I147" i="20"/>
  <c r="BM10" i="19"/>
  <c r="BM5" i="13"/>
  <c r="BM102" i="8"/>
  <c r="BM157" i="4"/>
  <c r="BI95" i="5"/>
  <c r="I131" i="20"/>
  <c r="BM12" i="17"/>
  <c r="BM4" i="11"/>
  <c r="BM126" i="8"/>
  <c r="BM140" i="4"/>
  <c r="BI57" i="5"/>
  <c r="I97" i="20"/>
  <c r="BM17" i="16"/>
  <c r="BM19" i="10"/>
  <c r="BM144" i="8"/>
  <c r="BM102" i="4"/>
  <c r="I150" i="20"/>
  <c r="BM32" i="15"/>
  <c r="BM25" i="9"/>
  <c r="BM56" i="8"/>
  <c r="BM160" i="4"/>
  <c r="I134" i="20"/>
  <c r="BM19" i="16"/>
  <c r="BM17" i="10"/>
  <c r="BM152" i="8"/>
  <c r="BM143" i="4"/>
  <c r="I109" i="20"/>
  <c r="BM26" i="15"/>
  <c r="BM41" i="8"/>
  <c r="BM29" i="9"/>
  <c r="BM115" i="4"/>
  <c r="I107" i="20"/>
  <c r="BM16" i="19"/>
  <c r="BM19" i="13"/>
  <c r="BM95" i="8"/>
  <c r="BM113" i="4"/>
  <c r="BI31" i="5"/>
  <c r="I74" i="20"/>
  <c r="BM8" i="17"/>
  <c r="BM14" i="11"/>
  <c r="BM116" i="8"/>
  <c r="BM76" i="4"/>
  <c r="BI118" i="5"/>
  <c r="I152" i="20"/>
  <c r="BM17" i="18"/>
  <c r="BM8" i="12"/>
  <c r="BM81" i="8"/>
  <c r="BM163" i="4"/>
  <c r="M145" i="20"/>
  <c r="BR16" i="18"/>
  <c r="BR6" i="12"/>
  <c r="BR79" i="8"/>
  <c r="BR155" i="4"/>
  <c r="BI109" i="5"/>
  <c r="BR20" i="16" s="1"/>
  <c r="I144" i="20"/>
  <c r="BM20" i="16"/>
  <c r="BM18" i="10"/>
  <c r="BM154" i="8"/>
  <c r="BM154" i="4"/>
  <c r="BI107" i="5"/>
  <c r="I142" i="20"/>
  <c r="BM22" i="17"/>
  <c r="BM21" i="11"/>
  <c r="BM131" i="8"/>
  <c r="BM152" i="4"/>
  <c r="M137" i="20"/>
  <c r="BR17" i="15"/>
  <c r="BR4" i="9"/>
  <c r="BR53" i="8"/>
  <c r="BR146" i="4"/>
  <c r="BI100" i="5"/>
  <c r="I136" i="20"/>
  <c r="BM30" i="15"/>
  <c r="BM23" i="9"/>
  <c r="BM52" i="8"/>
  <c r="BM145" i="4"/>
  <c r="M129" i="20"/>
  <c r="BR15" i="18"/>
  <c r="BR5" i="12"/>
  <c r="BR77" i="8"/>
  <c r="BR138" i="4"/>
  <c r="I128" i="20"/>
  <c r="BM17" i="19"/>
  <c r="BM15" i="13"/>
  <c r="BM100" i="8"/>
  <c r="BM137" i="4"/>
  <c r="M121" i="20"/>
  <c r="BR15" i="15"/>
  <c r="BR47" i="8"/>
  <c r="BR20" i="9"/>
  <c r="BR128" i="4"/>
  <c r="BI82" i="5"/>
  <c r="I120" i="20"/>
  <c r="BM28" i="15"/>
  <c r="BM31" i="9"/>
  <c r="BM46" i="8"/>
  <c r="BM127" i="4"/>
  <c r="BI54" i="5"/>
  <c r="I94" i="20"/>
  <c r="BM8" i="18"/>
  <c r="BM14" i="12"/>
  <c r="BM68" i="8"/>
  <c r="BM99" i="4"/>
  <c r="BR38" i="9"/>
  <c r="BI25" i="5"/>
  <c r="I68" i="20"/>
  <c r="BM21" i="15"/>
  <c r="BM31" i="8"/>
  <c r="BM21" i="9"/>
  <c r="BM70" i="4"/>
  <c r="M149" i="20"/>
  <c r="BR18" i="15"/>
  <c r="BR5" i="9"/>
  <c r="BR55" i="8"/>
  <c r="BR159" i="4"/>
  <c r="M50" i="20"/>
  <c r="BR16" i="16"/>
  <c r="BR14" i="10"/>
  <c r="BR149" i="8"/>
  <c r="BR50" i="4"/>
  <c r="BI4" i="5"/>
  <c r="I49" i="20"/>
  <c r="BM10" i="18"/>
  <c r="BM12" i="12"/>
  <c r="BM67" i="8"/>
  <c r="BM49" i="4"/>
  <c r="M106" i="20"/>
  <c r="BR8" i="19"/>
  <c r="BR112" i="4"/>
  <c r="BR94" i="8"/>
  <c r="BR11" i="13"/>
  <c r="BI73" i="5"/>
  <c r="I112" i="20"/>
  <c r="BM6" i="19"/>
  <c r="BM96" i="8"/>
  <c r="BM12" i="13"/>
  <c r="BM118" i="4"/>
  <c r="BI74" i="5"/>
  <c r="I113" i="20"/>
  <c r="BM74" i="8"/>
  <c r="BM9" i="18"/>
  <c r="BM17" i="12"/>
  <c r="BM119" i="4"/>
  <c r="I114" i="20"/>
  <c r="BM120" i="4"/>
  <c r="BM9" i="16"/>
  <c r="BM15" i="10"/>
  <c r="BM150" i="8"/>
  <c r="BI75" i="5"/>
  <c r="BR37" i="8"/>
  <c r="I88" i="20"/>
  <c r="BM92" i="4"/>
  <c r="BM36" i="8"/>
  <c r="BM16" i="9"/>
  <c r="BM11" i="15"/>
  <c r="BI49" i="5"/>
  <c r="BM13" i="19"/>
  <c r="I90" i="20"/>
  <c r="BM92" i="8"/>
  <c r="BM94" i="4"/>
  <c r="BM10" i="13"/>
  <c r="BI50" i="5"/>
  <c r="I91" i="20"/>
  <c r="BM19" i="19"/>
  <c r="BM18" i="13"/>
  <c r="BM93" i="8"/>
  <c r="BM95" i="4"/>
  <c r="I57" i="20"/>
  <c r="BM84" i="8"/>
  <c r="BM3" i="12"/>
  <c r="BM58" i="4"/>
  <c r="BM3" i="18"/>
  <c r="BI12" i="5"/>
  <c r="I56" i="20"/>
  <c r="BM83" i="8"/>
  <c r="BM57" i="4"/>
  <c r="BM12" i="18"/>
  <c r="BM19" i="12"/>
  <c r="BI11" i="5"/>
  <c r="I55" i="20"/>
  <c r="BM56" i="4"/>
  <c r="BM82" i="8"/>
  <c r="BM18" i="12"/>
  <c r="BM13" i="18"/>
  <c r="I59" i="20"/>
  <c r="BM11" i="18"/>
  <c r="BM13" i="12"/>
  <c r="BM60" i="4"/>
  <c r="BM65" i="8"/>
  <c r="BI15" i="5"/>
  <c r="I93" i="20"/>
  <c r="BM33" i="15"/>
  <c r="BM33" i="9"/>
  <c r="BM39" i="8"/>
  <c r="BM97" i="4"/>
  <c r="BI51" i="5"/>
  <c r="I92" i="20"/>
  <c r="BM38" i="8"/>
  <c r="BM22" i="15"/>
  <c r="BM96" i="4"/>
  <c r="BM22" i="9"/>
  <c r="I87" i="20"/>
  <c r="BM15" i="19"/>
  <c r="BM17" i="13"/>
  <c r="BM91" i="8"/>
  <c r="BM91" i="4"/>
  <c r="BI45" i="5"/>
  <c r="I86" i="20"/>
  <c r="BM5" i="19"/>
  <c r="BM90" i="4"/>
  <c r="BM90" i="8"/>
  <c r="BM9" i="13"/>
  <c r="I80" i="20"/>
  <c r="BM22" i="16"/>
  <c r="BM83" i="4"/>
  <c r="BM22" i="10"/>
  <c r="BM142" i="8"/>
  <c r="BI38" i="5"/>
  <c r="BI39" i="5"/>
  <c r="I81" i="20"/>
  <c r="BM34" i="15"/>
  <c r="BM33" i="8"/>
  <c r="BM34" i="9"/>
  <c r="BM84" i="4"/>
  <c r="BI41" i="5"/>
  <c r="I83" i="20"/>
  <c r="BM122" i="8"/>
  <c r="BM9" i="17"/>
  <c r="BM16" i="11"/>
  <c r="BM86" i="4"/>
  <c r="BI36" i="5"/>
  <c r="I78" i="20"/>
  <c r="BM25" i="17"/>
  <c r="BM25" i="11"/>
  <c r="BM81" i="4"/>
  <c r="BM121" i="8"/>
  <c r="I82" i="20"/>
  <c r="BM20" i="19"/>
  <c r="BM85" i="4"/>
  <c r="BM20" i="13"/>
  <c r="BM89" i="8"/>
  <c r="BI40" i="5"/>
  <c r="M79" i="20"/>
  <c r="BR82" i="4"/>
  <c r="BR26" i="18"/>
  <c r="BR26" i="12"/>
  <c r="BR66" i="8"/>
  <c r="BI34" i="5"/>
  <c r="I77" i="20"/>
  <c r="BM29" i="17"/>
  <c r="BM119" i="8"/>
  <c r="BM30" i="11"/>
  <c r="BM79" i="4"/>
  <c r="BI33" i="5"/>
  <c r="I76" i="20"/>
  <c r="BM15" i="11"/>
  <c r="BM78" i="4"/>
  <c r="BM118" i="8"/>
  <c r="BM18" i="17"/>
  <c r="BI6" i="5"/>
  <c r="I51" i="20"/>
  <c r="BM15" i="9"/>
  <c r="BM49" i="8"/>
  <c r="BM9" i="15"/>
  <c r="BM51" i="4"/>
  <c r="BU10" i="15"/>
  <c r="P156" i="20"/>
  <c r="Q156" i="20"/>
  <c r="BI43" i="5"/>
  <c r="I84" i="20"/>
  <c r="BM88" i="4"/>
  <c r="BM13" i="9"/>
  <c r="BM34" i="8"/>
  <c r="BM7" i="15"/>
  <c r="M63" i="20"/>
  <c r="BR27" i="17"/>
  <c r="BR64" i="4"/>
  <c r="BR28" i="11"/>
  <c r="BR113" i="8"/>
  <c r="BI18" i="5"/>
  <c r="I62" i="20"/>
  <c r="BM63" i="4"/>
  <c r="BM7" i="17"/>
  <c r="BM12" i="11"/>
  <c r="BM112" i="8"/>
  <c r="BU7" i="9"/>
  <c r="BU58" i="8"/>
  <c r="BV114" i="4"/>
  <c r="BV17" i="9"/>
  <c r="BV40" i="8"/>
  <c r="BU167" i="4"/>
  <c r="BR25" i="16"/>
  <c r="BR62" i="4"/>
  <c r="M61" i="20"/>
  <c r="BR141" i="8"/>
  <c r="BR25" i="10"/>
  <c r="BR29" i="10" s="1"/>
  <c r="M94" i="20"/>
  <c r="BR8" i="18"/>
  <c r="BR14" i="12"/>
  <c r="BR68" i="8"/>
  <c r="BR99" i="4"/>
  <c r="M142" i="20"/>
  <c r="BR22" i="17"/>
  <c r="BR21" i="11"/>
  <c r="BR131" i="8"/>
  <c r="BR152" i="4"/>
  <c r="M144" i="20"/>
  <c r="BR154" i="4"/>
  <c r="M54" i="20"/>
  <c r="BR17" i="17"/>
  <c r="BR19" i="11"/>
  <c r="BR133" i="8"/>
  <c r="BR54" i="4"/>
  <c r="M60" i="20"/>
  <c r="BR7" i="16"/>
  <c r="BR10" i="10"/>
  <c r="BR61" i="4"/>
  <c r="BR140" i="8"/>
  <c r="BR7" i="19"/>
  <c r="M53" i="20"/>
  <c r="BR13" i="13"/>
  <c r="BR101" i="8"/>
  <c r="BR53" i="4"/>
  <c r="M70" i="20"/>
  <c r="BR4" i="19"/>
  <c r="BR7" i="13"/>
  <c r="BR85" i="8"/>
  <c r="BR72" i="4"/>
  <c r="M117" i="20"/>
  <c r="BR10" i="17"/>
  <c r="BR18" i="11"/>
  <c r="BR125" i="8"/>
  <c r="BR124" i="4"/>
  <c r="BR37" i="9"/>
  <c r="BR42" i="9" s="1"/>
  <c r="M127" i="20"/>
  <c r="BR9" i="19"/>
  <c r="BR4" i="13"/>
  <c r="BR99" i="8"/>
  <c r="BR136" i="4"/>
  <c r="M143" i="20"/>
  <c r="BR13" i="16"/>
  <c r="BR4" i="10"/>
  <c r="BR153" i="8"/>
  <c r="BR153" i="4"/>
  <c r="M155" i="20"/>
  <c r="BR11" i="19"/>
  <c r="BR6" i="13"/>
  <c r="BR104" i="8"/>
  <c r="BR166" i="4"/>
  <c r="M58" i="20"/>
  <c r="BR10" i="16"/>
  <c r="BR16" i="10"/>
  <c r="BR156" i="8"/>
  <c r="BR59" i="4"/>
  <c r="M98" i="20"/>
  <c r="BR18" i="18"/>
  <c r="BR15" i="12"/>
  <c r="BR70" i="8"/>
  <c r="BR103" i="4"/>
  <c r="M132" i="20"/>
  <c r="BR21" i="17"/>
  <c r="BR20" i="11"/>
  <c r="BR127" i="8"/>
  <c r="BR141" i="4"/>
  <c r="M66" i="20"/>
  <c r="BR6" i="15"/>
  <c r="BR12" i="9"/>
  <c r="BR29" i="8"/>
  <c r="BR68" i="4"/>
  <c r="M100" i="20"/>
  <c r="BR15" i="16"/>
  <c r="BR12" i="10"/>
  <c r="BR145" i="8"/>
  <c r="BR105" i="4"/>
  <c r="BM60" i="5"/>
  <c r="BU15" i="16" s="1"/>
  <c r="M104" i="20"/>
  <c r="BR11" i="16"/>
  <c r="BR13" i="10"/>
  <c r="BR147" i="8"/>
  <c r="BR109" i="4"/>
  <c r="M123" i="20"/>
  <c r="BR3" i="19"/>
  <c r="BR3" i="13"/>
  <c r="BR97" i="8"/>
  <c r="BR130" i="4"/>
  <c r="M141" i="20"/>
  <c r="BR13" i="17"/>
  <c r="BR5" i="11"/>
  <c r="BR130" i="8"/>
  <c r="BR151" i="4"/>
  <c r="M64" i="20"/>
  <c r="BR16" i="17"/>
  <c r="BR13" i="11"/>
  <c r="BR65" i="4"/>
  <c r="BR114" i="8"/>
  <c r="M96" i="20"/>
  <c r="BR8" i="16"/>
  <c r="BR11" i="10"/>
  <c r="BR143" i="8"/>
  <c r="BR101" i="4"/>
  <c r="M118" i="20"/>
  <c r="BR8" i="15"/>
  <c r="BR14" i="9"/>
  <c r="BR44" i="8"/>
  <c r="BR125" i="4"/>
  <c r="M122" i="20"/>
  <c r="BR29" i="15"/>
  <c r="BR32" i="9"/>
  <c r="BR48" i="8"/>
  <c r="BR129" i="4"/>
  <c r="M154" i="20"/>
  <c r="BR19" i="15"/>
  <c r="BR8" i="9"/>
  <c r="BR57" i="8"/>
  <c r="BR165" i="4"/>
  <c r="BM120" i="5"/>
  <c r="BU8" i="9" s="1"/>
  <c r="M135" i="20"/>
  <c r="BR16" i="15"/>
  <c r="BR51" i="8"/>
  <c r="BR3" i="9"/>
  <c r="BR144" i="4"/>
  <c r="M151" i="20"/>
  <c r="BR15" i="17"/>
  <c r="BR7" i="11"/>
  <c r="BR132" i="8"/>
  <c r="BR162" i="4"/>
  <c r="M49" i="20"/>
  <c r="BR10" i="18"/>
  <c r="BR12" i="12"/>
  <c r="BR67" i="8"/>
  <c r="BR49" i="4"/>
  <c r="BI132" i="5"/>
  <c r="M68" i="20"/>
  <c r="BR21" i="15"/>
  <c r="BR21" i="9"/>
  <c r="BR31" i="8"/>
  <c r="BR70" i="4"/>
  <c r="BR46" i="8"/>
  <c r="M136" i="20"/>
  <c r="BR145" i="4"/>
  <c r="M152" i="20"/>
  <c r="BR17" i="18"/>
  <c r="BR8" i="12"/>
  <c r="BR81" i="8"/>
  <c r="BR163" i="4"/>
  <c r="M74" i="20"/>
  <c r="BR8" i="17"/>
  <c r="BR14" i="11"/>
  <c r="BR116" i="8"/>
  <c r="BR76" i="4"/>
  <c r="M97" i="20"/>
  <c r="BR17" i="16"/>
  <c r="BR19" i="10"/>
  <c r="BR144" i="8"/>
  <c r="BR102" i="4"/>
  <c r="M131" i="20"/>
  <c r="BR12" i="17"/>
  <c r="BR4" i="11"/>
  <c r="BR126" i="8"/>
  <c r="BR140" i="4"/>
  <c r="M147" i="20"/>
  <c r="BR10" i="19"/>
  <c r="BR5" i="13"/>
  <c r="BR102" i="8"/>
  <c r="BR157" i="4"/>
  <c r="BM112" i="5"/>
  <c r="BU157" i="4" s="1"/>
  <c r="M116" i="20"/>
  <c r="BR27" i="15"/>
  <c r="BR122" i="4"/>
  <c r="BR30" i="9"/>
  <c r="BR43" i="8"/>
  <c r="M102" i="20"/>
  <c r="BR14" i="18"/>
  <c r="BR16" i="12"/>
  <c r="BR72" i="8"/>
  <c r="BR107" i="4"/>
  <c r="M72" i="20"/>
  <c r="BR12" i="19"/>
  <c r="BR8" i="13"/>
  <c r="BR87" i="8"/>
  <c r="BR74" i="4"/>
  <c r="M101" i="20"/>
  <c r="BR21" i="16"/>
  <c r="BR20" i="10"/>
  <c r="BR146" i="8"/>
  <c r="BR106" i="4"/>
  <c r="M111" i="20"/>
  <c r="BR20" i="17"/>
  <c r="BR23" i="11"/>
  <c r="BR124" i="8"/>
  <c r="BR117" i="4"/>
  <c r="M115" i="20"/>
  <c r="BR13" i="15"/>
  <c r="BR121" i="4"/>
  <c r="BR18" i="9"/>
  <c r="BR42" i="8"/>
  <c r="BR73" i="8"/>
  <c r="M110" i="20"/>
  <c r="BR11" i="17"/>
  <c r="BR17" i="11"/>
  <c r="BR116" i="4"/>
  <c r="BR123" i="8"/>
  <c r="BV10" i="15"/>
  <c r="M112" i="20"/>
  <c r="BR6" i="19"/>
  <c r="BR12" i="13"/>
  <c r="BR118" i="4"/>
  <c r="BR96" i="8"/>
  <c r="M113" i="20"/>
  <c r="BR17" i="12"/>
  <c r="BR74" i="8"/>
  <c r="BR119" i="4"/>
  <c r="BR9" i="18"/>
  <c r="M114" i="20"/>
  <c r="BR9" i="16"/>
  <c r="BR15" i="10"/>
  <c r="BR120" i="4"/>
  <c r="BR150" i="8"/>
  <c r="BR19" i="19"/>
  <c r="M91" i="20"/>
  <c r="BR18" i="13"/>
  <c r="BR95" i="4"/>
  <c r="BR93" i="8"/>
  <c r="M90" i="20"/>
  <c r="BR13" i="19"/>
  <c r="BR10" i="13"/>
  <c r="BR94" i="4"/>
  <c r="BR92" i="8"/>
  <c r="M55" i="20"/>
  <c r="BR18" i="12"/>
  <c r="BR13" i="18"/>
  <c r="BR82" i="8"/>
  <c r="BR56" i="4"/>
  <c r="M56" i="20"/>
  <c r="BR12" i="18"/>
  <c r="BR57" i="4"/>
  <c r="BR19" i="12"/>
  <c r="BR83" i="8"/>
  <c r="M59" i="20"/>
  <c r="BR13" i="12"/>
  <c r="BR65" i="8"/>
  <c r="BR11" i="18"/>
  <c r="BR60" i="4"/>
  <c r="M92" i="20"/>
  <c r="BR38" i="8"/>
  <c r="BR22" i="15"/>
  <c r="BR22" i="9"/>
  <c r="BR96" i="4"/>
  <c r="BR5" i="19"/>
  <c r="M86" i="20"/>
  <c r="BR90" i="8"/>
  <c r="BR90" i="4"/>
  <c r="BR9" i="13"/>
  <c r="M78" i="20"/>
  <c r="BR25" i="11"/>
  <c r="BR121" i="8"/>
  <c r="BR81" i="4"/>
  <c r="BR25" i="17"/>
  <c r="M81" i="20"/>
  <c r="BR34" i="9"/>
  <c r="BR84" i="4"/>
  <c r="BR34" i="15"/>
  <c r="BR33" i="8"/>
  <c r="M83" i="20"/>
  <c r="BR86" i="4"/>
  <c r="BR9" i="17"/>
  <c r="BR16" i="11"/>
  <c r="BR122" i="8"/>
  <c r="M82" i="20"/>
  <c r="BR20" i="19"/>
  <c r="BR20" i="13"/>
  <c r="BR89" i="8"/>
  <c r="BR85" i="4"/>
  <c r="M80" i="20"/>
  <c r="BR22" i="10"/>
  <c r="BR142" i="8"/>
  <c r="BR83" i="4"/>
  <c r="BR22" i="16"/>
  <c r="M76" i="20"/>
  <c r="BR118" i="8"/>
  <c r="BR18" i="17"/>
  <c r="BR78" i="4"/>
  <c r="BR15" i="11"/>
  <c r="M77" i="20"/>
  <c r="BR79" i="4"/>
  <c r="BR30" i="11"/>
  <c r="BR29" i="17"/>
  <c r="BR119" i="8"/>
  <c r="M51" i="20"/>
  <c r="BR49" i="8"/>
  <c r="BR51" i="4"/>
  <c r="BR9" i="15"/>
  <c r="BR15" i="9"/>
  <c r="M84" i="20"/>
  <c r="BR13" i="9"/>
  <c r="BR34" i="8"/>
  <c r="BR88" i="4"/>
  <c r="BR7" i="15"/>
  <c r="BI130" i="5"/>
  <c r="M62" i="20"/>
  <c r="BR7" i="17"/>
  <c r="BR12" i="11"/>
  <c r="BR112" i="8"/>
  <c r="BR63" i="4"/>
  <c r="BM18" i="5"/>
  <c r="BU114" i="31" s="1"/>
  <c r="BV167" i="4"/>
  <c r="BV7" i="9"/>
  <c r="BV58" i="8"/>
  <c r="BU12" i="10"/>
  <c r="BU63" i="4"/>
  <c r="AY8" i="30" l="1"/>
  <c r="AX4" i="30"/>
  <c r="BQ143" i="8"/>
  <c r="BK56" i="5"/>
  <c r="BK5" i="27" s="1"/>
  <c r="BQ17" i="9"/>
  <c r="BQ114" i="4"/>
  <c r="BQ40" i="8"/>
  <c r="BK69" i="5"/>
  <c r="CB18" i="12"/>
  <c r="CB66" i="31"/>
  <c r="BT65" i="27"/>
  <c r="CB82" i="8"/>
  <c r="CB13" i="18"/>
  <c r="BH11" i="5"/>
  <c r="CB30" i="31"/>
  <c r="CB12" i="9"/>
  <c r="BH23" i="5"/>
  <c r="BQ29" i="8" s="1"/>
  <c r="CB29" i="8"/>
  <c r="CB68" i="4"/>
  <c r="BT83" i="27"/>
  <c r="CB31" i="17"/>
  <c r="CD81" i="4"/>
  <c r="BK36" i="5"/>
  <c r="CB86" i="4"/>
  <c r="CB16" i="11"/>
  <c r="CD101" i="31"/>
  <c r="CD19" i="19"/>
  <c r="CD93" i="8"/>
  <c r="CD95" i="4"/>
  <c r="CD18" i="13"/>
  <c r="CD80" i="31"/>
  <c r="CD100" i="4"/>
  <c r="CD21" i="18"/>
  <c r="BW72" i="27"/>
  <c r="CD23" i="12"/>
  <c r="CD154" i="31"/>
  <c r="CD17" i="16"/>
  <c r="CD102" i="4"/>
  <c r="BW11" i="27"/>
  <c r="CD19" i="10"/>
  <c r="CD144" i="8"/>
  <c r="CB95" i="8"/>
  <c r="BH68" i="5"/>
  <c r="BK68" i="5" s="1"/>
  <c r="CD119" i="4"/>
  <c r="CD9" i="18"/>
  <c r="CD17" i="12"/>
  <c r="CB97" i="8"/>
  <c r="CB3" i="19"/>
  <c r="CB130" i="4"/>
  <c r="CB93" i="31"/>
  <c r="CB104" i="31"/>
  <c r="BH92" i="5"/>
  <c r="CD12" i="16"/>
  <c r="CD3" i="10"/>
  <c r="CD151" i="8"/>
  <c r="P62" i="20"/>
  <c r="BS102" i="8"/>
  <c r="BS57" i="8"/>
  <c r="BS10" i="19"/>
  <c r="BJ77" i="27"/>
  <c r="CC77" i="27" s="1"/>
  <c r="BS7" i="17"/>
  <c r="BS95" i="31"/>
  <c r="BQ16" i="17"/>
  <c r="CB133" i="4"/>
  <c r="L53" i="20"/>
  <c r="BQ53" i="4"/>
  <c r="BQ77" i="31"/>
  <c r="BQ17" i="18"/>
  <c r="BQ163" i="4"/>
  <c r="BK118" i="5"/>
  <c r="BQ52" i="31"/>
  <c r="BQ23" i="15"/>
  <c r="BQ89" i="4"/>
  <c r="CD34" i="5"/>
  <c r="Y121" i="38" s="1"/>
  <c r="BJ34" i="5"/>
  <c r="BS29" i="17" s="1"/>
  <c r="BQ79" i="4"/>
  <c r="BH77" i="27"/>
  <c r="BQ112" i="8"/>
  <c r="L106" i="20"/>
  <c r="BJ67" i="5"/>
  <c r="BS8" i="19" s="1"/>
  <c r="CD74" i="8"/>
  <c r="CD37" i="8"/>
  <c r="BW121" i="27"/>
  <c r="CD73" i="31"/>
  <c r="BQ33" i="8"/>
  <c r="BK39" i="5"/>
  <c r="BH29" i="27"/>
  <c r="BQ58" i="31"/>
  <c r="BQ129" i="4"/>
  <c r="CB3" i="12"/>
  <c r="CB3" i="18"/>
  <c r="CB79" i="31"/>
  <c r="CD11" i="15"/>
  <c r="CD92" i="4"/>
  <c r="CD16" i="9"/>
  <c r="CD36" i="8"/>
  <c r="CB20" i="17"/>
  <c r="CB132" i="31"/>
  <c r="CB117" i="4"/>
  <c r="CB77" i="8"/>
  <c r="CB138" i="4"/>
  <c r="CB5" i="12"/>
  <c r="BH93" i="5"/>
  <c r="BK85" i="5"/>
  <c r="BQ80" i="31"/>
  <c r="BQ69" i="8"/>
  <c r="CB137" i="4"/>
  <c r="CD142" i="4"/>
  <c r="CB3" i="13"/>
  <c r="CB124" i="8"/>
  <c r="CD34" i="31"/>
  <c r="CD148" i="31"/>
  <c r="CB6" i="15"/>
  <c r="CD59" i="4"/>
  <c r="CD10" i="16"/>
  <c r="BJ14" i="5"/>
  <c r="BK14" i="5"/>
  <c r="CD16" i="10"/>
  <c r="BQ113" i="8"/>
  <c r="BJ19" i="5"/>
  <c r="CD116" i="31"/>
  <c r="CD14" i="11"/>
  <c r="CD116" i="8"/>
  <c r="CD8" i="17"/>
  <c r="BW78" i="27"/>
  <c r="CD76" i="4"/>
  <c r="CB18" i="17"/>
  <c r="CB118" i="8"/>
  <c r="CB78" i="4"/>
  <c r="CD25" i="15"/>
  <c r="CD93" i="4"/>
  <c r="CD53" i="31"/>
  <c r="CB72" i="31"/>
  <c r="CB14" i="18"/>
  <c r="CB16" i="12"/>
  <c r="BH62" i="5"/>
  <c r="BT52" i="27"/>
  <c r="CB147" i="8"/>
  <c r="CB109" i="4"/>
  <c r="BH64" i="5"/>
  <c r="CB146" i="31"/>
  <c r="CB41" i="8"/>
  <c r="BH70" i="5"/>
  <c r="CB55" i="31"/>
  <c r="CB29" i="9"/>
  <c r="CD96" i="8"/>
  <c r="CD118" i="4"/>
  <c r="CD6" i="19"/>
  <c r="CD12" i="13"/>
  <c r="CB76" i="8"/>
  <c r="CB20" i="12"/>
  <c r="CD139" i="4"/>
  <c r="CD21" i="12"/>
  <c r="CD78" i="8"/>
  <c r="CD141" i="4"/>
  <c r="CD133" i="31"/>
  <c r="CD21" i="17"/>
  <c r="CB130" i="8"/>
  <c r="CB13" i="17"/>
  <c r="CB5" i="11"/>
  <c r="BH106" i="5"/>
  <c r="CB4" i="10"/>
  <c r="BH108" i="5"/>
  <c r="CD52" i="4"/>
  <c r="CD50" i="8"/>
  <c r="CD37" i="31"/>
  <c r="CD18" i="9"/>
  <c r="CD42" i="8"/>
  <c r="BU7" i="17"/>
  <c r="BJ96" i="5"/>
  <c r="N132" i="20" s="1"/>
  <c r="BQ34" i="9"/>
  <c r="BS31" i="9"/>
  <c r="BK96" i="5"/>
  <c r="BJ36" i="5"/>
  <c r="BJ118" i="5"/>
  <c r="N67" i="20"/>
  <c r="BS37" i="9"/>
  <c r="BS42" i="9" s="1"/>
  <c r="BQ124" i="4"/>
  <c r="BQ48" i="8"/>
  <c r="L95" i="20"/>
  <c r="BH41" i="5"/>
  <c r="BQ101" i="31"/>
  <c r="BH121" i="27"/>
  <c r="BQ95" i="4"/>
  <c r="BQ44" i="31"/>
  <c r="L154" i="20"/>
  <c r="BQ165" i="4"/>
  <c r="BQ8" i="9"/>
  <c r="BH114" i="5"/>
  <c r="BH72" i="5"/>
  <c r="BH32" i="5"/>
  <c r="BQ21" i="15"/>
  <c r="BQ31" i="8"/>
  <c r="BH34" i="27"/>
  <c r="L68" i="20"/>
  <c r="CB64" i="4"/>
  <c r="CD81" i="5"/>
  <c r="BQ39" i="31"/>
  <c r="BQ14" i="15"/>
  <c r="BQ126" i="4"/>
  <c r="L119" i="20"/>
  <c r="BQ19" i="9"/>
  <c r="CB80" i="8"/>
  <c r="CB38" i="8"/>
  <c r="CB86" i="8"/>
  <c r="CB56" i="4"/>
  <c r="CB100" i="8"/>
  <c r="CB23" i="11"/>
  <c r="CB11" i="16"/>
  <c r="CB124" i="31"/>
  <c r="CB26" i="15"/>
  <c r="CD25" i="17"/>
  <c r="CD74" i="4"/>
  <c r="CD12" i="19"/>
  <c r="CD87" i="31"/>
  <c r="BW115" i="27"/>
  <c r="CD8" i="13"/>
  <c r="CB154" i="31"/>
  <c r="CB144" i="8"/>
  <c r="BH57" i="5"/>
  <c r="CD145" i="31"/>
  <c r="CD15" i="16"/>
  <c r="BW16" i="27"/>
  <c r="CD105" i="4"/>
  <c r="CD12" i="10"/>
  <c r="CD82" i="31"/>
  <c r="CD25" i="12"/>
  <c r="BW59" i="27"/>
  <c r="CD108" i="4"/>
  <c r="CD21" i="10"/>
  <c r="CD18" i="16"/>
  <c r="CD110" i="4"/>
  <c r="CD156" i="31"/>
  <c r="CD91" i="31"/>
  <c r="CD8" i="19"/>
  <c r="CD94" i="8"/>
  <c r="CD12" i="15"/>
  <c r="CD40" i="8"/>
  <c r="CD36" i="31"/>
  <c r="CD13" i="15"/>
  <c r="CB14" i="15"/>
  <c r="CB19" i="9"/>
  <c r="CB39" i="31"/>
  <c r="CB45" i="8"/>
  <c r="CB126" i="4"/>
  <c r="BQ141" i="4"/>
  <c r="BQ20" i="11"/>
  <c r="BH94" i="5"/>
  <c r="CB141" i="4"/>
  <c r="CD160" i="4"/>
  <c r="CD79" i="8"/>
  <c r="CB54" i="8"/>
  <c r="CD128" i="4"/>
  <c r="CD112" i="31"/>
  <c r="CD4" i="17"/>
  <c r="CD48" i="4"/>
  <c r="CB9" i="15"/>
  <c r="BH6" i="5"/>
  <c r="P33" i="38" s="1"/>
  <c r="CB29" i="31"/>
  <c r="CB67" i="31"/>
  <c r="CB57" i="4"/>
  <c r="CB29" i="11"/>
  <c r="CB28" i="17"/>
  <c r="CD68" i="4"/>
  <c r="CD6" i="15"/>
  <c r="BT34" i="27"/>
  <c r="CB31" i="8"/>
  <c r="CB21" i="9"/>
  <c r="CB70" i="4"/>
  <c r="CB21" i="15"/>
  <c r="CD38" i="15"/>
  <c r="CD38" i="9"/>
  <c r="BW42" i="27"/>
  <c r="CB86" i="31"/>
  <c r="CB85" i="8"/>
  <c r="CB7" i="13"/>
  <c r="BH27" i="5"/>
  <c r="BK112" i="5"/>
  <c r="BQ141" i="31"/>
  <c r="L58" i="20"/>
  <c r="CB147" i="4"/>
  <c r="CB24" i="9"/>
  <c r="BT87" i="27"/>
  <c r="CB17" i="17"/>
  <c r="CD127" i="4"/>
  <c r="CD46" i="8"/>
  <c r="CD28" i="15"/>
  <c r="CD40" i="31"/>
  <c r="CD15" i="15"/>
  <c r="CD47" i="8"/>
  <c r="CD9" i="19"/>
  <c r="CD4" i="13"/>
  <c r="CD94" i="31"/>
  <c r="CD136" i="4"/>
  <c r="CB21" i="17"/>
  <c r="CB133" i="31"/>
  <c r="CB12" i="16"/>
  <c r="CB151" i="8"/>
  <c r="CB142" i="4"/>
  <c r="CB51" i="8"/>
  <c r="CB144" i="4"/>
  <c r="CD22" i="17"/>
  <c r="CD152" i="4"/>
  <c r="CD154" i="8"/>
  <c r="CD20" i="16"/>
  <c r="CD152" i="31"/>
  <c r="CD16" i="18"/>
  <c r="CD155" i="4"/>
  <c r="CD86" i="31"/>
  <c r="CD72" i="4"/>
  <c r="CB87" i="31"/>
  <c r="CB87" i="8"/>
  <c r="CB90" i="31"/>
  <c r="CB13" i="19"/>
  <c r="CB92" i="8"/>
  <c r="CD16" i="19"/>
  <c r="CD113" i="4"/>
  <c r="CD132" i="31"/>
  <c r="CD20" i="17"/>
  <c r="CD23" i="11"/>
  <c r="CB30" i="15"/>
  <c r="CB23" i="9"/>
  <c r="CD123" i="31"/>
  <c r="CD6" i="11"/>
  <c r="CD11" i="19"/>
  <c r="CD166" i="4"/>
  <c r="BW5" i="27"/>
  <c r="CB22" i="16"/>
  <c r="CD125" i="31"/>
  <c r="CD55" i="31"/>
  <c r="CB142" i="31"/>
  <c r="BT4" i="27"/>
  <c r="CD115" i="31"/>
  <c r="CD16" i="17"/>
  <c r="CD114" i="8"/>
  <c r="CB51" i="31"/>
  <c r="CB38" i="15"/>
  <c r="CB32" i="8"/>
  <c r="CD31" i="17"/>
  <c r="CD31" i="11"/>
  <c r="BW49" i="30"/>
  <c r="BT64" i="30"/>
  <c r="BH26" i="28"/>
  <c r="BH61" i="27" s="1"/>
  <c r="BU3" i="27"/>
  <c r="BW42" i="30"/>
  <c r="BT37" i="30"/>
  <c r="BH37" i="28"/>
  <c r="BH51" i="30" s="1"/>
  <c r="BW37" i="27"/>
  <c r="BH32" i="28"/>
  <c r="BK32" i="28" s="1"/>
  <c r="BT55" i="27"/>
  <c r="BT62" i="30"/>
  <c r="BW30" i="30"/>
  <c r="BW56" i="30"/>
  <c r="BH36" i="28"/>
  <c r="BH64" i="30" s="1"/>
  <c r="BT117" i="27"/>
  <c r="BW47" i="30"/>
  <c r="BW32" i="30"/>
  <c r="BH35" i="28"/>
  <c r="BH63" i="30" s="1"/>
  <c r="BH34" i="28"/>
  <c r="BK34" i="28" s="1"/>
  <c r="BK62" i="30" s="1"/>
  <c r="BW12" i="27"/>
  <c r="BT52" i="30"/>
  <c r="BT50" i="30"/>
  <c r="BW58" i="30"/>
  <c r="BW28" i="30"/>
  <c r="BW68" i="27"/>
  <c r="BJ7" i="28"/>
  <c r="BJ35" i="30" s="1"/>
  <c r="BJ34" i="28"/>
  <c r="BJ62" i="30" s="1"/>
  <c r="BW35" i="30"/>
  <c r="BW51" i="30"/>
  <c r="BW61" i="30"/>
  <c r="E13" i="23"/>
  <c r="E13" i="22"/>
  <c r="BH8" i="28"/>
  <c r="BH95" i="27" s="1"/>
  <c r="BH23" i="28"/>
  <c r="BH41" i="30" s="1"/>
  <c r="CB41" i="30" s="1"/>
  <c r="BR28" i="10"/>
  <c r="E12" i="22" s="1"/>
  <c r="CE27" i="13"/>
  <c r="BV3" i="30"/>
  <c r="BH39" i="28"/>
  <c r="BK39" i="28" s="1"/>
  <c r="BH38" i="28"/>
  <c r="BH52" i="30" s="1"/>
  <c r="BH17" i="28"/>
  <c r="BH79" i="27" s="1"/>
  <c r="BT95" i="27"/>
  <c r="BW36" i="27"/>
  <c r="BT39" i="27"/>
  <c r="BW31" i="27"/>
  <c r="BW104" i="27"/>
  <c r="BW79" i="27"/>
  <c r="BR41" i="9"/>
  <c r="E15" i="22" s="1"/>
  <c r="BR26" i="13"/>
  <c r="E3" i="23" s="1"/>
  <c r="BR31" i="12"/>
  <c r="E6" i="23" s="1"/>
  <c r="BK35" i="28"/>
  <c r="BK117" i="27" s="1"/>
  <c r="BT35" i="30"/>
  <c r="BW47" i="27"/>
  <c r="BW112" i="27"/>
  <c r="BU37" i="30"/>
  <c r="BJ37" i="28"/>
  <c r="BJ51" i="30" s="1"/>
  <c r="BW62" i="27"/>
  <c r="BW122" i="27"/>
  <c r="BW46" i="27"/>
  <c r="BW59" i="30"/>
  <c r="BW63" i="30"/>
  <c r="E13" i="25"/>
  <c r="N26" i="25" s="1"/>
  <c r="N10" i="25" s="1"/>
  <c r="R10" i="25" s="1"/>
  <c r="CE26" i="13"/>
  <c r="BW107" i="27"/>
  <c r="BT54" i="27"/>
  <c r="BT68" i="27"/>
  <c r="BV36" i="27"/>
  <c r="BW17" i="27"/>
  <c r="BH21" i="26"/>
  <c r="BH21" i="30" s="1"/>
  <c r="CB21" i="30" s="1"/>
  <c r="BW5" i="30"/>
  <c r="BH21" i="28"/>
  <c r="BH104" i="27" s="1"/>
  <c r="BH13" i="28"/>
  <c r="BK13" i="28" s="1"/>
  <c r="BK39" i="30" s="1"/>
  <c r="BH25" i="28"/>
  <c r="BH57" i="30" s="1"/>
  <c r="BH15" i="28"/>
  <c r="BH55" i="30" s="1"/>
  <c r="BH3" i="28"/>
  <c r="BT89" i="27"/>
  <c r="BT37" i="27"/>
  <c r="BT46" i="30"/>
  <c r="BH17" i="26"/>
  <c r="BH17" i="30" s="1"/>
  <c r="CB17" i="30" s="1"/>
  <c r="CE42" i="9"/>
  <c r="BW21" i="30"/>
  <c r="BW3" i="30"/>
  <c r="BH16" i="28"/>
  <c r="BJ16" i="28" s="1"/>
  <c r="BH12" i="28"/>
  <c r="BJ12" i="28" s="1"/>
  <c r="BT58" i="30"/>
  <c r="BT56" i="30"/>
  <c r="BW46" i="30"/>
  <c r="BQ5" i="26"/>
  <c r="BQ5" i="30" s="1"/>
  <c r="BB86" i="27"/>
  <c r="BA28" i="27"/>
  <c r="BN163" i="4"/>
  <c r="BN125" i="31"/>
  <c r="BN77" i="31"/>
  <c r="BN162" i="4"/>
  <c r="M32" i="38"/>
  <c r="M15" i="36"/>
  <c r="M52" i="36"/>
  <c r="M98" i="38"/>
  <c r="M154" i="38"/>
  <c r="M153" i="36"/>
  <c r="M78" i="38"/>
  <c r="M49" i="36"/>
  <c r="J152" i="20"/>
  <c r="M151" i="36"/>
  <c r="M133" i="38"/>
  <c r="BN81" i="8"/>
  <c r="BN15" i="17"/>
  <c r="M31" i="38"/>
  <c r="M14" i="36"/>
  <c r="BN150" i="31"/>
  <c r="BN44" i="31"/>
  <c r="BN96" i="31"/>
  <c r="BN45" i="31"/>
  <c r="M132" i="38"/>
  <c r="M118" i="36"/>
  <c r="M30" i="38"/>
  <c r="M12" i="36"/>
  <c r="BN44" i="8"/>
  <c r="BN10" i="17"/>
  <c r="BN14" i="9"/>
  <c r="BN124" i="4"/>
  <c r="J117" i="20"/>
  <c r="BO8" i="9"/>
  <c r="BO132" i="8"/>
  <c r="BO6" i="10"/>
  <c r="N154" i="38"/>
  <c r="N153" i="36"/>
  <c r="N31" i="38"/>
  <c r="N14" i="36"/>
  <c r="BO165" i="4"/>
  <c r="BO164" i="4"/>
  <c r="BO14" i="16"/>
  <c r="N133" i="38"/>
  <c r="N151" i="36"/>
  <c r="N32" i="38"/>
  <c r="N15" i="36"/>
  <c r="N78" i="38"/>
  <c r="N49" i="36"/>
  <c r="BO150" i="31"/>
  <c r="BO7" i="11"/>
  <c r="BO7" i="9"/>
  <c r="BO81" i="8"/>
  <c r="BO10" i="15"/>
  <c r="BO19" i="15"/>
  <c r="N52" i="36"/>
  <c r="N98" i="38"/>
  <c r="BO125" i="31"/>
  <c r="BO96" i="31"/>
  <c r="N132" i="38"/>
  <c r="N118" i="36"/>
  <c r="BO10" i="17"/>
  <c r="BO121" i="31"/>
  <c r="BO124" i="4"/>
  <c r="N12" i="36"/>
  <c r="N30" i="38"/>
  <c r="K150" i="36"/>
  <c r="K58" i="38"/>
  <c r="BL48" i="31"/>
  <c r="BL56" i="8"/>
  <c r="BI115" i="5"/>
  <c r="H150" i="20"/>
  <c r="BL160" i="4"/>
  <c r="BL25" i="9"/>
  <c r="BL32" i="15"/>
  <c r="N150" i="36"/>
  <c r="N58" i="38"/>
  <c r="CC160" i="4"/>
  <c r="BW160" i="4"/>
  <c r="BO56" i="8"/>
  <c r="BL115" i="5"/>
  <c r="BW48" i="31"/>
  <c r="CC32" i="15"/>
  <c r="BW56" i="8"/>
  <c r="BX25" i="9"/>
  <c r="BO25" i="9"/>
  <c r="M58" i="38"/>
  <c r="M150" i="36"/>
  <c r="BO48" i="31"/>
  <c r="BX48" i="31"/>
  <c r="CC48" i="31"/>
  <c r="BH115" i="5"/>
  <c r="BY32" i="15"/>
  <c r="BW32" i="15"/>
  <c r="BN32" i="15"/>
  <c r="BO32" i="15"/>
  <c r="N148" i="36"/>
  <c r="N104" i="38"/>
  <c r="BL113" i="5"/>
  <c r="BO103" i="8"/>
  <c r="K148" i="20"/>
  <c r="BO158" i="4"/>
  <c r="BO18" i="19"/>
  <c r="BO97" i="31"/>
  <c r="BO16" i="13"/>
  <c r="K148" i="36"/>
  <c r="K104" i="38"/>
  <c r="BL97" i="31"/>
  <c r="BL158" i="4"/>
  <c r="H148" i="20"/>
  <c r="BH113" i="5"/>
  <c r="BJ113" i="5" s="1"/>
  <c r="CC158" i="4"/>
  <c r="BY158" i="4"/>
  <c r="CC97" i="31"/>
  <c r="BY97" i="31"/>
  <c r="BI113" i="5"/>
  <c r="BL16" i="13"/>
  <c r="CC16" i="13"/>
  <c r="BY16" i="13"/>
  <c r="BL18" i="19"/>
  <c r="M104" i="38"/>
  <c r="M148" i="36"/>
  <c r="BN97" i="31"/>
  <c r="K84" i="38"/>
  <c r="K146" i="36"/>
  <c r="BL78" i="31"/>
  <c r="BL22" i="12"/>
  <c r="H146" i="20"/>
  <c r="BL156" i="4"/>
  <c r="BI111" i="5"/>
  <c r="BL80" i="8"/>
  <c r="BL24" i="18"/>
  <c r="BY22" i="12"/>
  <c r="BX24" i="18"/>
  <c r="N146" i="36"/>
  <c r="N84" i="38"/>
  <c r="BO78" i="31"/>
  <c r="BX78" i="31"/>
  <c r="S84" i="38"/>
  <c r="S146" i="36"/>
  <c r="BT78" i="31"/>
  <c r="BT80" i="8"/>
  <c r="BX22" i="12"/>
  <c r="M84" i="38"/>
  <c r="M146" i="36"/>
  <c r="BN78" i="31"/>
  <c r="BT24" i="18"/>
  <c r="BY24" i="18"/>
  <c r="BN24" i="18"/>
  <c r="N153" i="38"/>
  <c r="N144" i="36"/>
  <c r="BL109" i="5"/>
  <c r="BO154" i="8"/>
  <c r="BO20" i="16"/>
  <c r="K144" i="20"/>
  <c r="BO154" i="4"/>
  <c r="BO18" i="10"/>
  <c r="BO152" i="31"/>
  <c r="CC154" i="8"/>
  <c r="BY20" i="16"/>
  <c r="Q144" i="36"/>
  <c r="Q153" i="38"/>
  <c r="K153" i="38"/>
  <c r="K144" i="36"/>
  <c r="CC152" i="31"/>
  <c r="BR154" i="8"/>
  <c r="BL20" i="16"/>
  <c r="CC154" i="4"/>
  <c r="BY154" i="8"/>
  <c r="BL152" i="31"/>
  <c r="BR152" i="31"/>
  <c r="BY152" i="31"/>
  <c r="BR18" i="10"/>
  <c r="BL154" i="4"/>
  <c r="H144" i="20"/>
  <c r="M153" i="38"/>
  <c r="M144" i="36"/>
  <c r="M130" i="38"/>
  <c r="M142" i="36"/>
  <c r="BN22" i="17"/>
  <c r="BN152" i="4"/>
  <c r="BN127" i="31"/>
  <c r="BN21" i="11"/>
  <c r="BN131" i="8"/>
  <c r="BL107" i="5"/>
  <c r="J142" i="20"/>
  <c r="CC152" i="4"/>
  <c r="BO131" i="8"/>
  <c r="BY131" i="8"/>
  <c r="BY127" i="31"/>
  <c r="BY21" i="11"/>
  <c r="CC22" i="17"/>
  <c r="N130" i="38"/>
  <c r="N142" i="36"/>
  <c r="Q142" i="36"/>
  <c r="Q130" i="38"/>
  <c r="CC131" i="8"/>
  <c r="K142" i="36"/>
  <c r="K130" i="38"/>
  <c r="BO22" i="17"/>
  <c r="BO127" i="31"/>
  <c r="M128" i="38"/>
  <c r="M140" i="36"/>
  <c r="J140" i="20"/>
  <c r="BN150" i="4"/>
  <c r="BN23" i="17"/>
  <c r="BN22" i="11"/>
  <c r="BN126" i="31"/>
  <c r="BN129" i="8"/>
  <c r="K140" i="36"/>
  <c r="K128" i="38"/>
  <c r="BL129" i="8"/>
  <c r="BI105" i="5"/>
  <c r="BL126" i="31"/>
  <c r="H140" i="20"/>
  <c r="BL150" i="4"/>
  <c r="BL23" i="17"/>
  <c r="BL22" i="11"/>
  <c r="BG105" i="5"/>
  <c r="BW126" i="31"/>
  <c r="BX126" i="31"/>
  <c r="BW23" i="17"/>
  <c r="BX22" i="11"/>
  <c r="BY126" i="31"/>
  <c r="BW150" i="4"/>
  <c r="M56" i="38"/>
  <c r="M138" i="36"/>
  <c r="BY147" i="4"/>
  <c r="BN147" i="4"/>
  <c r="J138" i="20"/>
  <c r="N138" i="36"/>
  <c r="N56" i="38"/>
  <c r="BY47" i="31"/>
  <c r="BY24" i="9"/>
  <c r="BN24" i="9"/>
  <c r="BD102" i="5"/>
  <c r="BN47" i="31"/>
  <c r="BN31" i="15"/>
  <c r="BL102" i="5"/>
  <c r="BO47" i="31"/>
  <c r="Q54" i="38"/>
  <c r="Q136" i="36"/>
  <c r="BR52" i="8"/>
  <c r="H136" i="20"/>
  <c r="BY52" i="8"/>
  <c r="N54" i="38"/>
  <c r="N136" i="36"/>
  <c r="BR23" i="9"/>
  <c r="BL52" i="8"/>
  <c r="BO52" i="8"/>
  <c r="BL100" i="5"/>
  <c r="BY23" i="9"/>
  <c r="BR46" i="31"/>
  <c r="BY46" i="31"/>
  <c r="K136" i="36"/>
  <c r="K54" i="38"/>
  <c r="M54" i="38"/>
  <c r="M136" i="36"/>
  <c r="BN46" i="31"/>
  <c r="BL145" i="4"/>
  <c r="BN52" i="8"/>
  <c r="BO46" i="31"/>
  <c r="BR30" i="15"/>
  <c r="BL23" i="9"/>
  <c r="BO23" i="9"/>
  <c r="BN30" i="15"/>
  <c r="M151" i="38"/>
  <c r="M134" i="36"/>
  <c r="BN19" i="16"/>
  <c r="BN152" i="8"/>
  <c r="BN151" i="31"/>
  <c r="BN17" i="10"/>
  <c r="J134" i="20"/>
  <c r="BN143" i="4"/>
  <c r="BL98" i="5"/>
  <c r="K134" i="36"/>
  <c r="K151" i="38"/>
  <c r="H134" i="20"/>
  <c r="BL143" i="4"/>
  <c r="BL17" i="10"/>
  <c r="BL19" i="16"/>
  <c r="BL151" i="31"/>
  <c r="BL152" i="8"/>
  <c r="BI98" i="5"/>
  <c r="BX19" i="16"/>
  <c r="BX143" i="4"/>
  <c r="BX17" i="10"/>
  <c r="N134" i="36"/>
  <c r="N151" i="38"/>
  <c r="BO151" i="31"/>
  <c r="N126" i="38"/>
  <c r="N132" i="36"/>
  <c r="BO127" i="8"/>
  <c r="K132" i="20"/>
  <c r="BO141" i="4"/>
  <c r="BO133" i="31"/>
  <c r="BO21" i="17"/>
  <c r="BO20" i="11"/>
  <c r="K132" i="36"/>
  <c r="K126" i="38"/>
  <c r="BF96" i="5"/>
  <c r="BL133" i="31"/>
  <c r="Q132" i="36"/>
  <c r="Q126" i="38"/>
  <c r="M82" i="38"/>
  <c r="M130" i="36"/>
  <c r="BN23" i="18"/>
  <c r="BN84" i="31"/>
  <c r="BN21" i="12"/>
  <c r="BN139" i="4"/>
  <c r="BN78" i="8"/>
  <c r="J130" i="20"/>
  <c r="BI94" i="5"/>
  <c r="BQ23" i="18"/>
  <c r="BL139" i="4"/>
  <c r="K82" i="38"/>
  <c r="K130" i="36"/>
  <c r="BL84" i="31"/>
  <c r="BL78" i="8"/>
  <c r="BG94" i="5"/>
  <c r="BQ139" i="4"/>
  <c r="BQ78" i="8"/>
  <c r="BK94" i="5"/>
  <c r="BL21" i="12"/>
  <c r="M102" i="38"/>
  <c r="M128" i="36"/>
  <c r="J128" i="20"/>
  <c r="BN137" i="4"/>
  <c r="BN17" i="19"/>
  <c r="BL92" i="5"/>
  <c r="BN100" i="8"/>
  <c r="BN104" i="31"/>
  <c r="BN15" i="13"/>
  <c r="BL15" i="13"/>
  <c r="K102" i="38"/>
  <c r="K128" i="36"/>
  <c r="BI92" i="5"/>
  <c r="BL137" i="4"/>
  <c r="H128" i="20"/>
  <c r="N102" i="38"/>
  <c r="N128" i="36"/>
  <c r="BL104" i="31"/>
  <c r="N80" i="38"/>
  <c r="N126" i="36"/>
  <c r="BO83" i="31"/>
  <c r="BO20" i="18"/>
  <c r="BO20" i="12"/>
  <c r="BO133" i="4"/>
  <c r="BO76" i="8"/>
  <c r="K126" i="20"/>
  <c r="M80" i="38"/>
  <c r="M126" i="36"/>
  <c r="BY20" i="18"/>
  <c r="BN20" i="18"/>
  <c r="BL88" i="5"/>
  <c r="BD88" i="5"/>
  <c r="BY133" i="4"/>
  <c r="BN133" i="4"/>
  <c r="J126" i="20"/>
  <c r="BN83" i="31"/>
  <c r="BY83" i="31"/>
  <c r="BN76" i="8"/>
  <c r="N124" i="36"/>
  <c r="N100" i="38"/>
  <c r="BO98" i="8"/>
  <c r="BO103" i="31"/>
  <c r="K124" i="20"/>
  <c r="BO131" i="4"/>
  <c r="BO14" i="13"/>
  <c r="BO14" i="19"/>
  <c r="K124" i="36"/>
  <c r="K100" i="38"/>
  <c r="BI86" i="5"/>
  <c r="BL98" i="8"/>
  <c r="BF86" i="5"/>
  <c r="BL14" i="19"/>
  <c r="BL103" i="31"/>
  <c r="BL131" i="4"/>
  <c r="H124" i="20"/>
  <c r="S52" i="38"/>
  <c r="S122" i="36"/>
  <c r="N122" i="36"/>
  <c r="N52" i="38"/>
  <c r="BO58" i="31"/>
  <c r="BX58" i="31"/>
  <c r="CC58" i="31"/>
  <c r="Q52" i="38"/>
  <c r="Q122" i="36"/>
  <c r="K52" i="38"/>
  <c r="K122" i="36"/>
  <c r="M52" i="38"/>
  <c r="M122" i="36"/>
  <c r="BL58" i="31"/>
  <c r="BR58" i="31"/>
  <c r="M50" i="38"/>
  <c r="M120" i="36"/>
  <c r="BN57" i="31"/>
  <c r="BN31" i="9"/>
  <c r="J120" i="20"/>
  <c r="BN127" i="4"/>
  <c r="BL82" i="5"/>
  <c r="BN28" i="15"/>
  <c r="BN46" i="8"/>
  <c r="Q50" i="38"/>
  <c r="Q120" i="36"/>
  <c r="BM82" i="5"/>
  <c r="BU46" i="8" s="1"/>
  <c r="BR28" i="15"/>
  <c r="BX127" i="4"/>
  <c r="BX57" i="31"/>
  <c r="BR127" i="4"/>
  <c r="M120" i="20"/>
  <c r="K50" i="38"/>
  <c r="K120" i="36"/>
  <c r="BX46" i="8"/>
  <c r="BL57" i="31"/>
  <c r="BR57" i="31"/>
  <c r="N50" i="38"/>
  <c r="N120" i="36"/>
  <c r="BR31" i="9"/>
  <c r="CC56" i="31"/>
  <c r="M48" i="38"/>
  <c r="M116" i="36"/>
  <c r="CC122" i="4"/>
  <c r="BN27" i="15"/>
  <c r="N48" i="38"/>
  <c r="N116" i="36"/>
  <c r="CC43" i="8"/>
  <c r="BO43" i="8"/>
  <c r="BN122" i="4"/>
  <c r="J116" i="20"/>
  <c r="BN56" i="31"/>
  <c r="M123" i="38"/>
  <c r="M111" i="36"/>
  <c r="BN132" i="31"/>
  <c r="J111" i="20"/>
  <c r="BN117" i="4"/>
  <c r="BN20" i="17"/>
  <c r="BN23" i="11"/>
  <c r="BL72" i="5"/>
  <c r="BN124" i="8"/>
  <c r="K123" i="38"/>
  <c r="K111" i="36"/>
  <c r="N123" i="38"/>
  <c r="N111" i="36"/>
  <c r="BL132" i="31"/>
  <c r="Q123" i="38"/>
  <c r="Q111" i="36"/>
  <c r="M46" i="38"/>
  <c r="M109" i="36"/>
  <c r="BN41" i="8"/>
  <c r="J109" i="20"/>
  <c r="BN55" i="31"/>
  <c r="BN29" i="9"/>
  <c r="BN115" i="4"/>
  <c r="BN26" i="15"/>
  <c r="K109" i="36"/>
  <c r="K46" i="38"/>
  <c r="BL55" i="31"/>
  <c r="H109" i="20"/>
  <c r="BL115" i="4"/>
  <c r="BI70" i="5"/>
  <c r="BL41" i="8"/>
  <c r="BL26" i="15"/>
  <c r="BL29" i="9"/>
  <c r="BX29" i="9"/>
  <c r="BX55" i="31"/>
  <c r="BJ70" i="5"/>
  <c r="BQ55" i="31"/>
  <c r="CC29" i="9"/>
  <c r="BY29" i="9"/>
  <c r="BX26" i="15"/>
  <c r="BG70" i="5"/>
  <c r="BQ29" i="9"/>
  <c r="CC55" i="31"/>
  <c r="BY41" i="8"/>
  <c r="K95" i="38"/>
  <c r="K107" i="36"/>
  <c r="BL102" i="31"/>
  <c r="BL16" i="19"/>
  <c r="BL19" i="13"/>
  <c r="BL95" i="8"/>
  <c r="BI68" i="5"/>
  <c r="H107" i="20"/>
  <c r="BL113" i="4"/>
  <c r="N107" i="36"/>
  <c r="N95" i="38"/>
  <c r="BL68" i="5"/>
  <c r="BO95" i="8"/>
  <c r="BO102" i="31"/>
  <c r="K107" i="20"/>
  <c r="BO113" i="4"/>
  <c r="BO16" i="19"/>
  <c r="BO19" i="13"/>
  <c r="M107" i="36"/>
  <c r="M95" i="38"/>
  <c r="BN102" i="31"/>
  <c r="BW102" i="31"/>
  <c r="BD65" i="5"/>
  <c r="BT148" i="8"/>
  <c r="BX21" i="10"/>
  <c r="BW110" i="4"/>
  <c r="BN110" i="4"/>
  <c r="S149" i="38"/>
  <c r="S105" i="36"/>
  <c r="BW18" i="16"/>
  <c r="N149" i="38"/>
  <c r="N105" i="36"/>
  <c r="M105" i="36"/>
  <c r="M149" i="38"/>
  <c r="BT21" i="10"/>
  <c r="BO18" i="16"/>
  <c r="BW148" i="8"/>
  <c r="BN148" i="8"/>
  <c r="BN156" i="31"/>
  <c r="Q77" i="38"/>
  <c r="Q103" i="36"/>
  <c r="K103" i="36"/>
  <c r="K77" i="38"/>
  <c r="BR25" i="12"/>
  <c r="BL73" i="8"/>
  <c r="BR82" i="31"/>
  <c r="BR22" i="18"/>
  <c r="BL25" i="12"/>
  <c r="BT22" i="18"/>
  <c r="CC22" i="18"/>
  <c r="BY108" i="4"/>
  <c r="BW108" i="4"/>
  <c r="BN108" i="4"/>
  <c r="N77" i="38"/>
  <c r="N103" i="36"/>
  <c r="S77" i="38"/>
  <c r="S103" i="36"/>
  <c r="M77" i="38"/>
  <c r="M103" i="36"/>
  <c r="BL82" i="31"/>
  <c r="BY82" i="31"/>
  <c r="BR108" i="4"/>
  <c r="M103" i="20"/>
  <c r="BL22" i="18"/>
  <c r="BT108" i="4"/>
  <c r="O103" i="20"/>
  <c r="BD59" i="27"/>
  <c r="BW73" i="8"/>
  <c r="BN73" i="8"/>
  <c r="BN82" i="31"/>
  <c r="BI59" i="27"/>
  <c r="CB59" i="27" s="1"/>
  <c r="M101" i="36"/>
  <c r="M147" i="38"/>
  <c r="BN155" i="31"/>
  <c r="BN146" i="8"/>
  <c r="BL61" i="5"/>
  <c r="BF20" i="27"/>
  <c r="J101" i="20"/>
  <c r="BN106" i="4"/>
  <c r="BN20" i="10"/>
  <c r="BN21" i="16"/>
  <c r="BO106" i="4"/>
  <c r="K101" i="20"/>
  <c r="K101" i="36"/>
  <c r="K147" i="38"/>
  <c r="BU20" i="27"/>
  <c r="BL155" i="31"/>
  <c r="BY155" i="31"/>
  <c r="BO155" i="31"/>
  <c r="Q101" i="36"/>
  <c r="Q147" i="38"/>
  <c r="N101" i="36"/>
  <c r="N147" i="38"/>
  <c r="BO20" i="10"/>
  <c r="BG20" i="27"/>
  <c r="BI20" i="27"/>
  <c r="CB20" i="27" s="1"/>
  <c r="M75" i="38"/>
  <c r="M99" i="36"/>
  <c r="BN81" i="31"/>
  <c r="BN25" i="18"/>
  <c r="BF58" i="27"/>
  <c r="BN24" i="12"/>
  <c r="BN71" i="8"/>
  <c r="J99" i="20"/>
  <c r="BN104" i="4"/>
  <c r="K99" i="36"/>
  <c r="K75" i="38"/>
  <c r="BL25" i="18"/>
  <c r="BL104" i="4"/>
  <c r="H99" i="20"/>
  <c r="BX104" i="4"/>
  <c r="BP58" i="27"/>
  <c r="BX81" i="31"/>
  <c r="BX24" i="12"/>
  <c r="BI59" i="5"/>
  <c r="BG59" i="5"/>
  <c r="BL59" i="5" s="1"/>
  <c r="BP11" i="27"/>
  <c r="BN154" i="31"/>
  <c r="BW154" i="31"/>
  <c r="K145" i="38"/>
  <c r="K97" i="36"/>
  <c r="S145" i="38"/>
  <c r="S97" i="36"/>
  <c r="BG11" i="27"/>
  <c r="CC154" i="31"/>
  <c r="Q145" i="38"/>
  <c r="Q97" i="36"/>
  <c r="BQ11" i="27"/>
  <c r="N145" i="38"/>
  <c r="N97" i="36"/>
  <c r="M97" i="36"/>
  <c r="M145" i="38"/>
  <c r="BL154" i="31"/>
  <c r="BR154" i="31"/>
  <c r="BI11" i="27"/>
  <c r="BT154" i="31"/>
  <c r="BQ23" i="12"/>
  <c r="BY23" i="12"/>
  <c r="BW23" i="12"/>
  <c r="S73" i="38"/>
  <c r="S95" i="36"/>
  <c r="BD55" i="5"/>
  <c r="BP72" i="27"/>
  <c r="N73" i="38"/>
  <c r="N95" i="36"/>
  <c r="M73" i="38"/>
  <c r="M95" i="36"/>
  <c r="BO80" i="31"/>
  <c r="CC80" i="31"/>
  <c r="BQ100" i="4"/>
  <c r="BY21" i="18"/>
  <c r="BW21" i="18"/>
  <c r="BY80" i="31"/>
  <c r="BW80" i="31"/>
  <c r="BK55" i="5"/>
  <c r="BK72" i="27" s="1"/>
  <c r="CD72" i="27" s="1"/>
  <c r="BJ55" i="5"/>
  <c r="N95" i="20" s="1"/>
  <c r="BY100" i="4"/>
  <c r="BW100" i="4"/>
  <c r="BT80" i="31"/>
  <c r="K93" i="36"/>
  <c r="K44" i="38"/>
  <c r="BL39" i="8"/>
  <c r="H93" i="20"/>
  <c r="BI52" i="5"/>
  <c r="BL54" i="31"/>
  <c r="BL33" i="9"/>
  <c r="BL97" i="4"/>
  <c r="BD43" i="27"/>
  <c r="BL33" i="15"/>
  <c r="BT97" i="4"/>
  <c r="BY33" i="9"/>
  <c r="BW33" i="15"/>
  <c r="M93" i="36"/>
  <c r="M44" i="38"/>
  <c r="BN54" i="31"/>
  <c r="BW54" i="31"/>
  <c r="BX54" i="31"/>
  <c r="N44" i="38"/>
  <c r="N93" i="36"/>
  <c r="BY54" i="31"/>
  <c r="S44" i="38"/>
  <c r="S93" i="36"/>
  <c r="BT33" i="15"/>
  <c r="BW33" i="9"/>
  <c r="BF43" i="27"/>
  <c r="BT54" i="31"/>
  <c r="Q93" i="38"/>
  <c r="Q91" i="36"/>
  <c r="K93" i="38"/>
  <c r="K91" i="36"/>
  <c r="BG121" i="27"/>
  <c r="CC101" i="31"/>
  <c r="BQ121" i="27"/>
  <c r="N91" i="36"/>
  <c r="N93" i="38"/>
  <c r="M91" i="36"/>
  <c r="M93" i="38"/>
  <c r="BL101" i="31"/>
  <c r="BR101" i="31"/>
  <c r="S93" i="38"/>
  <c r="S91" i="36"/>
  <c r="BT101" i="31"/>
  <c r="BI121" i="27"/>
  <c r="CB121" i="27" s="1"/>
  <c r="BW28" i="9"/>
  <c r="BL25" i="15"/>
  <c r="BN37" i="8"/>
  <c r="J89" i="20"/>
  <c r="CC25" i="15"/>
  <c r="N42" i="38"/>
  <c r="N89" i="36"/>
  <c r="BW53" i="31"/>
  <c r="Q42" i="38"/>
  <c r="Q89" i="36"/>
  <c r="K42" i="38"/>
  <c r="K89" i="36"/>
  <c r="BL53" i="31"/>
  <c r="BR53" i="31"/>
  <c r="BR28" i="9"/>
  <c r="BL93" i="4"/>
  <c r="CC28" i="9"/>
  <c r="M89" i="36"/>
  <c r="M42" i="38"/>
  <c r="BR25" i="15"/>
  <c r="M89" i="20"/>
  <c r="BL37" i="8"/>
  <c r="BN25" i="15"/>
  <c r="BL48" i="5"/>
  <c r="CC37" i="8"/>
  <c r="BO53" i="31"/>
  <c r="M87" i="36"/>
  <c r="M91" i="38"/>
  <c r="BN15" i="19"/>
  <c r="BF109" i="27"/>
  <c r="BN100" i="31"/>
  <c r="J87" i="20"/>
  <c r="BL46" i="5"/>
  <c r="BN91" i="8"/>
  <c r="BN17" i="13"/>
  <c r="BN91" i="4"/>
  <c r="N91" i="38"/>
  <c r="N87" i="36"/>
  <c r="BL17" i="13"/>
  <c r="H87" i="20"/>
  <c r="BO15" i="19"/>
  <c r="BW91" i="8"/>
  <c r="BY17" i="13"/>
  <c r="BY100" i="31"/>
  <c r="K91" i="38"/>
  <c r="K87" i="36"/>
  <c r="BO100" i="31"/>
  <c r="BI46" i="5"/>
  <c r="BL15" i="19"/>
  <c r="BO17" i="13"/>
  <c r="K87" i="20"/>
  <c r="BW15" i="19"/>
  <c r="M85" i="36"/>
  <c r="M40" i="38"/>
  <c r="BN23" i="15"/>
  <c r="J85" i="20"/>
  <c r="BN26" i="9"/>
  <c r="BN52" i="31"/>
  <c r="BN35" i="8"/>
  <c r="BL44" i="5"/>
  <c r="BN89" i="4"/>
  <c r="BY26" i="9"/>
  <c r="BO23" i="15"/>
  <c r="BD44" i="5"/>
  <c r="BY52" i="31"/>
  <c r="BY23" i="15"/>
  <c r="N85" i="36"/>
  <c r="N40" i="38"/>
  <c r="BO26" i="9"/>
  <c r="BO52" i="31"/>
  <c r="M83" i="36"/>
  <c r="M121" i="38"/>
  <c r="BL34" i="5"/>
  <c r="BN29" i="17"/>
  <c r="J77" i="20"/>
  <c r="BN119" i="8"/>
  <c r="BN79" i="4"/>
  <c r="BN131" i="31"/>
  <c r="BN30" i="11"/>
  <c r="K121" i="38"/>
  <c r="K83" i="36"/>
  <c r="N83" i="36"/>
  <c r="N121" i="38"/>
  <c r="Q121" i="38"/>
  <c r="Q83" i="36"/>
  <c r="BO131" i="31"/>
  <c r="BL131" i="31"/>
  <c r="BR131" i="31"/>
  <c r="M81" i="36"/>
  <c r="M119" i="38"/>
  <c r="BN31" i="17"/>
  <c r="BF83" i="27"/>
  <c r="BN77" i="4"/>
  <c r="BL32" i="5"/>
  <c r="BN31" i="11"/>
  <c r="BN130" i="31"/>
  <c r="BN117" i="8"/>
  <c r="J75" i="20"/>
  <c r="N119" i="38"/>
  <c r="N81" i="36"/>
  <c r="BL31" i="11"/>
  <c r="BX77" i="4"/>
  <c r="BO77" i="4"/>
  <c r="BI32" i="5"/>
  <c r="BX117" i="8"/>
  <c r="BO117" i="8"/>
  <c r="AR31" i="17"/>
  <c r="AN83" i="27"/>
  <c r="BV83" i="27"/>
  <c r="BO130" i="31"/>
  <c r="BX130" i="31"/>
  <c r="K119" i="38"/>
  <c r="K81" i="36"/>
  <c r="K75" i="20"/>
  <c r="BL77" i="4"/>
  <c r="H75" i="20"/>
  <c r="BD83" i="27"/>
  <c r="BX31" i="11"/>
  <c r="BO31" i="11"/>
  <c r="BG83" i="27"/>
  <c r="BL130" i="31"/>
  <c r="BO99" i="31"/>
  <c r="BX99" i="31"/>
  <c r="Q89" i="38"/>
  <c r="Q79" i="36"/>
  <c r="BH30" i="5"/>
  <c r="BQ22" i="13" s="1"/>
  <c r="CC88" i="8"/>
  <c r="BX75" i="4"/>
  <c r="BO75" i="4"/>
  <c r="K89" i="38"/>
  <c r="K79" i="36"/>
  <c r="BP120" i="27"/>
  <c r="BX22" i="13"/>
  <c r="N89" i="38"/>
  <c r="N79" i="36"/>
  <c r="CC99" i="31"/>
  <c r="BL30" i="5"/>
  <c r="BO22" i="19"/>
  <c r="BD120" i="27"/>
  <c r="M89" i="38"/>
  <c r="M79" i="36"/>
  <c r="BL99" i="31"/>
  <c r="BR99" i="31"/>
  <c r="K87" i="38"/>
  <c r="K77" i="36"/>
  <c r="S87" i="38"/>
  <c r="S77" i="36"/>
  <c r="BT73" i="4"/>
  <c r="O71" i="20"/>
  <c r="BL73" i="4"/>
  <c r="H71" i="20"/>
  <c r="BX21" i="19"/>
  <c r="BO108" i="27"/>
  <c r="BQ108" i="27"/>
  <c r="AR21" i="19"/>
  <c r="BN98" i="31"/>
  <c r="BI28" i="5"/>
  <c r="BT86" i="8"/>
  <c r="BL86" i="8"/>
  <c r="BX73" i="4"/>
  <c r="AR73" i="4"/>
  <c r="BG108" i="27"/>
  <c r="BV108" i="27"/>
  <c r="BX98" i="31"/>
  <c r="BT98" i="31"/>
  <c r="BT21" i="13"/>
  <c r="BL21" i="13"/>
  <c r="BD108" i="27"/>
  <c r="BX86" i="8"/>
  <c r="BL108" i="27"/>
  <c r="M77" i="36"/>
  <c r="M87" i="38"/>
  <c r="N77" i="36"/>
  <c r="N87" i="38"/>
  <c r="AN108" i="27"/>
  <c r="BL98" i="31"/>
  <c r="S75" i="36"/>
  <c r="S38" i="38"/>
  <c r="BT38" i="9"/>
  <c r="BT51" i="31"/>
  <c r="BT32" i="8"/>
  <c r="BT38" i="15"/>
  <c r="BL42" i="27"/>
  <c r="O69" i="20"/>
  <c r="BT71" i="4"/>
  <c r="Q38" i="38"/>
  <c r="Q75" i="36"/>
  <c r="BI42" i="27"/>
  <c r="CB42" i="27" s="1"/>
  <c r="BR38" i="15"/>
  <c r="BL71" i="4"/>
  <c r="CC38" i="9"/>
  <c r="BN32" i="8"/>
  <c r="BX71" i="4"/>
  <c r="BQ42" i="27"/>
  <c r="BN51" i="31"/>
  <c r="BR71" i="4"/>
  <c r="M69" i="20"/>
  <c r="BL32" i="8"/>
  <c r="BH26" i="5"/>
  <c r="CC38" i="15"/>
  <c r="BN38" i="9"/>
  <c r="BX32" i="8"/>
  <c r="BG42" i="27"/>
  <c r="BX51" i="31"/>
  <c r="CC51" i="31"/>
  <c r="K38" i="38"/>
  <c r="K75" i="36"/>
  <c r="M75" i="36"/>
  <c r="M38" i="38"/>
  <c r="BR32" i="8"/>
  <c r="BL38" i="9"/>
  <c r="CC32" i="8"/>
  <c r="BN38" i="15"/>
  <c r="BX38" i="9"/>
  <c r="BD42" i="27"/>
  <c r="N38" i="38"/>
  <c r="N75" i="36"/>
  <c r="BF42" i="27"/>
  <c r="BL51" i="31"/>
  <c r="BR51" i="31"/>
  <c r="E16" i="25"/>
  <c r="N20" i="25" s="1"/>
  <c r="N4" i="25" s="1"/>
  <c r="R4" i="25" s="1"/>
  <c r="E16" i="23"/>
  <c r="E16" i="22"/>
  <c r="N36" i="38"/>
  <c r="N73" i="36"/>
  <c r="BO30" i="8"/>
  <c r="K67" i="20"/>
  <c r="BO69" i="4"/>
  <c r="BO50" i="31"/>
  <c r="BO37" i="9"/>
  <c r="BO36" i="15"/>
  <c r="BR69" i="4"/>
  <c r="BR36" i="15"/>
  <c r="L67" i="20"/>
  <c r="BX36" i="15"/>
  <c r="BR50" i="31"/>
  <c r="BR30" i="8"/>
  <c r="K36" i="38"/>
  <c r="K73" i="36"/>
  <c r="BX69" i="4"/>
  <c r="Q36" i="38"/>
  <c r="Q73" i="36"/>
  <c r="BX50" i="31"/>
  <c r="BQ50" i="31"/>
  <c r="BF24" i="5"/>
  <c r="BT115" i="8"/>
  <c r="CC28" i="17"/>
  <c r="BY28" i="17"/>
  <c r="BW28" i="17"/>
  <c r="BP94" i="27"/>
  <c r="BT129" i="31"/>
  <c r="M117" i="38"/>
  <c r="M71" i="36"/>
  <c r="BY129" i="31"/>
  <c r="CC66" i="4"/>
  <c r="BY66" i="4"/>
  <c r="BW66" i="4"/>
  <c r="BN66" i="4"/>
  <c r="J65" i="20"/>
  <c r="BD21" i="5"/>
  <c r="N117" i="38"/>
  <c r="N71" i="36"/>
  <c r="BN129" i="31"/>
  <c r="BW129" i="31"/>
  <c r="S117" i="38"/>
  <c r="S71" i="36"/>
  <c r="BT28" i="17"/>
  <c r="BH21" i="5"/>
  <c r="P71" i="36" s="1"/>
  <c r="CC29" i="11"/>
  <c r="BY115" i="8"/>
  <c r="BN115" i="8"/>
  <c r="BL94" i="27"/>
  <c r="BF94" i="27"/>
  <c r="BV94" i="27"/>
  <c r="BO129" i="31"/>
  <c r="Q115" i="38"/>
  <c r="Q69" i="36"/>
  <c r="BX113" i="8"/>
  <c r="BQ82" i="27"/>
  <c r="BR128" i="31"/>
  <c r="BX128" i="31"/>
  <c r="BX28" i="11"/>
  <c r="S115" i="38"/>
  <c r="S69" i="36"/>
  <c r="BT128" i="31"/>
  <c r="BX64" i="4"/>
  <c r="K115" i="38"/>
  <c r="K69" i="36"/>
  <c r="N69" i="36"/>
  <c r="N115" i="38"/>
  <c r="M69" i="36"/>
  <c r="M115" i="38"/>
  <c r="BN128" i="31"/>
  <c r="S67" i="36"/>
  <c r="S143" i="38"/>
  <c r="BQ10" i="27"/>
  <c r="N143" i="38"/>
  <c r="N67" i="36"/>
  <c r="BV10" i="27"/>
  <c r="BO153" i="31"/>
  <c r="BX153" i="31"/>
  <c r="BI10" i="27"/>
  <c r="CB10" i="27" s="1"/>
  <c r="AN10" i="27"/>
  <c r="BL153" i="31"/>
  <c r="Q143" i="38"/>
  <c r="Q67" i="36"/>
  <c r="BT153" i="31"/>
  <c r="BL10" i="27"/>
  <c r="K143" i="38"/>
  <c r="K67" i="36"/>
  <c r="BG10" i="27"/>
  <c r="M67" i="36"/>
  <c r="M143" i="38"/>
  <c r="BN153" i="31"/>
  <c r="K70" i="38"/>
  <c r="K63" i="36"/>
  <c r="BD71" i="27"/>
  <c r="BL84" i="8"/>
  <c r="BI13" i="5"/>
  <c r="H57" i="20"/>
  <c r="BL58" i="4"/>
  <c r="BL3" i="12"/>
  <c r="BL79" i="31"/>
  <c r="BL3" i="18"/>
  <c r="CC3" i="12"/>
  <c r="BY79" i="31"/>
  <c r="BW3" i="12"/>
  <c r="BX84" i="8"/>
  <c r="BY84" i="8"/>
  <c r="CC3" i="18"/>
  <c r="BO71" i="27"/>
  <c r="BP71" i="27"/>
  <c r="BV71" i="27"/>
  <c r="BW79" i="31"/>
  <c r="BW58" i="4"/>
  <c r="BY3" i="18"/>
  <c r="CC84" i="8"/>
  <c r="BW3" i="18"/>
  <c r="BX3" i="12"/>
  <c r="BY3" i="12"/>
  <c r="CC58" i="4"/>
  <c r="M34" i="38"/>
  <c r="M58" i="36"/>
  <c r="BN27" i="9"/>
  <c r="BL7" i="5"/>
  <c r="J52" i="20"/>
  <c r="BN50" i="8"/>
  <c r="BN52" i="4"/>
  <c r="BN49" i="31"/>
  <c r="BN24" i="15"/>
  <c r="BY24" i="15"/>
  <c r="BW24" i="15"/>
  <c r="K34" i="38"/>
  <c r="K58" i="36"/>
  <c r="N34" i="38"/>
  <c r="N58" i="36"/>
  <c r="BO49" i="31"/>
  <c r="BX49" i="31"/>
  <c r="Q34" i="38"/>
  <c r="Q58" i="36"/>
  <c r="BL49" i="31"/>
  <c r="BR49" i="31"/>
  <c r="BB6" i="30"/>
  <c r="AW81" i="27"/>
  <c r="AY20" i="30"/>
  <c r="AV114" i="27"/>
  <c r="BB76" i="27"/>
  <c r="AW93" i="27"/>
  <c r="AX19" i="27"/>
  <c r="AW9" i="30"/>
  <c r="BP22" i="26"/>
  <c r="BP119" i="27" s="1"/>
  <c r="AZ49" i="27"/>
  <c r="AU13" i="30"/>
  <c r="BA119" i="27"/>
  <c r="BC14" i="26"/>
  <c r="BC14" i="30" s="1"/>
  <c r="BA14" i="27"/>
  <c r="AX23" i="27"/>
  <c r="BQ13" i="26"/>
  <c r="BQ64" i="27" s="1"/>
  <c r="BA6" i="30"/>
  <c r="AW14" i="30"/>
  <c r="AW41" i="27"/>
  <c r="AX11" i="30"/>
  <c r="BO5" i="26"/>
  <c r="BO5" i="30" s="1"/>
  <c r="AU107" i="27"/>
  <c r="BQ8" i="26"/>
  <c r="BQ28" i="27" s="1"/>
  <c r="AX19" i="30"/>
  <c r="AZ28" i="27"/>
  <c r="BC16" i="26"/>
  <c r="BC16" i="30" s="1"/>
  <c r="BF14" i="26"/>
  <c r="BF14" i="30" s="1"/>
  <c r="BP5" i="26"/>
  <c r="BP5" i="30" s="1"/>
  <c r="BB107" i="27"/>
  <c r="AW13" i="30"/>
  <c r="AY5" i="30"/>
  <c r="BB17" i="30"/>
  <c r="BO93" i="27"/>
  <c r="AU22" i="30"/>
  <c r="AY18" i="30"/>
  <c r="AV57" i="27"/>
  <c r="BF13" i="26"/>
  <c r="BF64" i="27" s="1"/>
  <c r="BQ18" i="26"/>
  <c r="BQ93" i="27" s="1"/>
  <c r="AX5" i="30"/>
  <c r="BF22" i="26"/>
  <c r="BF22" i="30" s="1"/>
  <c r="AZ86" i="27"/>
  <c r="AV76" i="27"/>
  <c r="AU4" i="30"/>
  <c r="AU33" i="27"/>
  <c r="BF21" i="26"/>
  <c r="BF114" i="27" s="1"/>
  <c r="BH12" i="26"/>
  <c r="BH12" i="30" s="1"/>
  <c r="BH5" i="26"/>
  <c r="BH5" i="30" s="1"/>
  <c r="CB5" i="30" s="1"/>
  <c r="BD13" i="30"/>
  <c r="BO13" i="30"/>
  <c r="AX15" i="30"/>
  <c r="AW86" i="27"/>
  <c r="AY13" i="30"/>
  <c r="BB3" i="30"/>
  <c r="BF12" i="26"/>
  <c r="BF12" i="30" s="1"/>
  <c r="AU3" i="27"/>
  <c r="AY64" i="27"/>
  <c r="AZ41" i="27"/>
  <c r="BB12" i="30"/>
  <c r="BO64" i="27"/>
  <c r="BP13" i="26"/>
  <c r="BP64" i="27" s="1"/>
  <c r="AV11" i="30"/>
  <c r="BC17" i="26"/>
  <c r="BS17" i="26" s="1"/>
  <c r="BS86" i="27" s="1"/>
  <c r="CJ10" i="31"/>
  <c r="CJ134" i="31"/>
  <c r="CJ18" i="31"/>
  <c r="CJ60" i="31"/>
  <c r="CA25" i="31"/>
  <c r="CA26" i="8"/>
  <c r="CA6" i="9"/>
  <c r="CA108" i="31"/>
  <c r="AL32" i="6"/>
  <c r="AP32" i="6" s="1"/>
  <c r="CA13" i="4"/>
  <c r="BQ60" i="31"/>
  <c r="BQ7" i="18"/>
  <c r="BK135" i="8"/>
  <c r="BK8" i="10"/>
  <c r="BK27" i="31"/>
  <c r="BK35" i="15"/>
  <c r="BX19" i="31"/>
  <c r="BX16" i="8"/>
  <c r="CA111" i="8"/>
  <c r="BX37" i="4"/>
  <c r="BK15" i="4"/>
  <c r="CB19" i="4"/>
  <c r="BW7" i="18"/>
  <c r="BW4" i="15"/>
  <c r="BG35" i="6"/>
  <c r="BY39" i="4"/>
  <c r="BW24" i="11"/>
  <c r="AK7" i="6"/>
  <c r="BL24" i="17" s="1"/>
  <c r="BW3" i="4"/>
  <c r="CD108" i="8"/>
  <c r="CD5" i="17"/>
  <c r="BY23" i="31"/>
  <c r="BY10" i="9"/>
  <c r="BY27" i="31"/>
  <c r="BY35" i="15"/>
  <c r="BK7" i="31"/>
  <c r="BK8" i="8"/>
  <c r="BK27" i="4"/>
  <c r="CB137" i="31"/>
  <c r="CB138" i="8"/>
  <c r="BW139" i="31"/>
  <c r="BW23" i="16"/>
  <c r="BX28" i="31"/>
  <c r="BX37" i="15"/>
  <c r="BX16" i="4"/>
  <c r="BX20" i="8"/>
  <c r="BX19" i="8"/>
  <c r="BW23" i="10"/>
  <c r="BK8" i="14"/>
  <c r="CB60" i="8"/>
  <c r="AK38" i="6"/>
  <c r="K16" i="36" s="1"/>
  <c r="CB9" i="9"/>
  <c r="BX35" i="15"/>
  <c r="BY4" i="16"/>
  <c r="CD9" i="11"/>
  <c r="BY7" i="10"/>
  <c r="BK26" i="11"/>
  <c r="CD24" i="11"/>
  <c r="AM7" i="6"/>
  <c r="BK16" i="4"/>
  <c r="BX19" i="4"/>
  <c r="BX28" i="8"/>
  <c r="BY110" i="8"/>
  <c r="BX61" i="8"/>
  <c r="BY136" i="31"/>
  <c r="BY18" i="4"/>
  <c r="BX137" i="31"/>
  <c r="BX3" i="16"/>
  <c r="BK19" i="31"/>
  <c r="BK16" i="8"/>
  <c r="BK37" i="4"/>
  <c r="BX64" i="31"/>
  <c r="BX28" i="18"/>
  <c r="CB64" i="31"/>
  <c r="CB64" i="8"/>
  <c r="AU26" i="31"/>
  <c r="AU20" i="15"/>
  <c r="AU27" i="8"/>
  <c r="AU46" i="4"/>
  <c r="CF20" i="4"/>
  <c r="T20" i="20"/>
  <c r="BX9" i="4"/>
  <c r="BX3" i="17"/>
  <c r="CB60" i="31"/>
  <c r="CB7" i="18"/>
  <c r="BK25" i="31"/>
  <c r="BK3" i="15"/>
  <c r="CD19" i="17"/>
  <c r="CD10" i="11"/>
  <c r="BW12" i="31"/>
  <c r="BW17" i="14"/>
  <c r="CB20" i="15"/>
  <c r="CB11" i="9"/>
  <c r="BQ27" i="18"/>
  <c r="BK18" i="8"/>
  <c r="BK6" i="9"/>
  <c r="BY6" i="18"/>
  <c r="BY24" i="4"/>
  <c r="CD19" i="18"/>
  <c r="BK39" i="4"/>
  <c r="BX107" i="8"/>
  <c r="BX24" i="31"/>
  <c r="BX25" i="8"/>
  <c r="BX60" i="31"/>
  <c r="BX60" i="8"/>
  <c r="BW110" i="8"/>
  <c r="BW24" i="4"/>
  <c r="BK6" i="14"/>
  <c r="BK25" i="4"/>
  <c r="BW32" i="4"/>
  <c r="BW13" i="14"/>
  <c r="BW62" i="31"/>
  <c r="BW19" i="18"/>
  <c r="AK64" i="6"/>
  <c r="BW45" i="4"/>
  <c r="BK28" i="31"/>
  <c r="BG66" i="6"/>
  <c r="BK47" i="4"/>
  <c r="CA15" i="4"/>
  <c r="CB46" i="4"/>
  <c r="BY42" i="4"/>
  <c r="BY36" i="4"/>
  <c r="BY15" i="4"/>
  <c r="BW17" i="4"/>
  <c r="BX20" i="4"/>
  <c r="BK23" i="4"/>
  <c r="BY33" i="4"/>
  <c r="AM64" i="6"/>
  <c r="L45" i="20" s="1"/>
  <c r="AK43" i="6"/>
  <c r="BX64" i="8"/>
  <c r="BY18" i="8"/>
  <c r="AK54" i="6"/>
  <c r="BL139" i="8" s="1"/>
  <c r="CB10" i="12"/>
  <c r="BY59" i="8"/>
  <c r="CB4" i="15"/>
  <c r="BK23" i="8"/>
  <c r="BY134" i="8"/>
  <c r="CD24" i="17"/>
  <c r="BW111" i="8"/>
  <c r="BY45" i="4"/>
  <c r="BY16" i="4"/>
  <c r="CB34" i="4"/>
  <c r="BK28" i="8"/>
  <c r="BW28" i="18"/>
  <c r="CB5" i="10"/>
  <c r="BY27" i="11"/>
  <c r="BK10" i="11"/>
  <c r="BX27" i="12"/>
  <c r="CD59" i="8"/>
  <c r="BX4" i="15"/>
  <c r="BK24" i="8"/>
  <c r="BY23" i="8"/>
  <c r="BW35" i="4"/>
  <c r="BX13" i="31"/>
  <c r="CD26" i="17"/>
  <c r="CD26" i="11"/>
  <c r="CB135" i="31"/>
  <c r="CB135" i="8"/>
  <c r="BW25" i="31"/>
  <c r="BW3" i="15"/>
  <c r="BX61" i="31"/>
  <c r="BX62" i="8"/>
  <c r="BX22" i="4"/>
  <c r="BX11" i="8"/>
  <c r="BX30" i="4"/>
  <c r="BK64" i="31"/>
  <c r="BG64" i="6"/>
  <c r="BY64" i="31"/>
  <c r="CB26" i="31"/>
  <c r="AM29" i="6"/>
  <c r="AM30" i="6"/>
  <c r="L11" i="20" s="1"/>
  <c r="AM53" i="6"/>
  <c r="BQ3" i="16" s="1"/>
  <c r="BQ135" i="31"/>
  <c r="BQ8" i="10"/>
  <c r="BK5" i="31"/>
  <c r="BK6" i="4"/>
  <c r="BK106" i="8"/>
  <c r="BK26" i="17"/>
  <c r="BK8" i="4"/>
  <c r="BG27" i="6"/>
  <c r="CA106" i="8" s="1"/>
  <c r="BY135" i="31"/>
  <c r="BY8" i="10"/>
  <c r="CD62" i="8"/>
  <c r="CD7" i="12"/>
  <c r="AU21" i="8"/>
  <c r="AU14" i="31"/>
  <c r="BX110" i="31"/>
  <c r="BX26" i="11"/>
  <c r="BG39" i="6"/>
  <c r="BK27" i="18"/>
  <c r="BK61" i="31"/>
  <c r="BK5" i="18"/>
  <c r="BG41" i="6"/>
  <c r="BK11" i="31"/>
  <c r="BK15" i="14"/>
  <c r="BW26" i="31"/>
  <c r="AK65" i="6"/>
  <c r="BL30" i="17"/>
  <c r="BY11" i="4"/>
  <c r="BY25" i="4"/>
  <c r="BX20" i="14"/>
  <c r="BW18" i="14"/>
  <c r="BK15" i="8"/>
  <c r="BX9" i="8"/>
  <c r="BK61" i="8"/>
  <c r="BY6" i="16"/>
  <c r="BY3" i="31"/>
  <c r="BY3" i="14"/>
  <c r="BY3" i="8"/>
  <c r="BY4" i="31"/>
  <c r="BY5" i="4"/>
  <c r="BY4" i="14"/>
  <c r="CD3" i="11"/>
  <c r="CD107" i="8"/>
  <c r="CD3" i="17"/>
  <c r="CD5" i="15"/>
  <c r="CD10" i="9"/>
  <c r="CD23" i="8"/>
  <c r="CD24" i="8"/>
  <c r="CD35" i="9"/>
  <c r="BY24" i="31"/>
  <c r="BY25" i="8"/>
  <c r="AK37" i="6"/>
  <c r="H18" i="20" s="1"/>
  <c r="BW59" i="31"/>
  <c r="BW6" i="18"/>
  <c r="BY60" i="31"/>
  <c r="BY7" i="18"/>
  <c r="CD27" i="12"/>
  <c r="CD61" i="8"/>
  <c r="CD27" i="18"/>
  <c r="CB61" i="31"/>
  <c r="CB5" i="18"/>
  <c r="BX27" i="11"/>
  <c r="BX111" i="31"/>
  <c r="BX30" i="17"/>
  <c r="CB111" i="31"/>
  <c r="CB110" i="8"/>
  <c r="CB27" i="11"/>
  <c r="BK15" i="31"/>
  <c r="BK7" i="8"/>
  <c r="BK26" i="4"/>
  <c r="BK7" i="14"/>
  <c r="BX14" i="14"/>
  <c r="BX18" i="31"/>
  <c r="CD5" i="10"/>
  <c r="CD138" i="8"/>
  <c r="BY19" i="8"/>
  <c r="BY19" i="14"/>
  <c r="BX22" i="8"/>
  <c r="BX22" i="14"/>
  <c r="BW64" i="8"/>
  <c r="BW28" i="12"/>
  <c r="BK27" i="8"/>
  <c r="BK20" i="15"/>
  <c r="BX20" i="15"/>
  <c r="BX46" i="4"/>
  <c r="AU10" i="12"/>
  <c r="AU60" i="8"/>
  <c r="AU60" i="31"/>
  <c r="AU15" i="14"/>
  <c r="AU36" i="4"/>
  <c r="BM13" i="4"/>
  <c r="CA9" i="11"/>
  <c r="BL45" i="4"/>
  <c r="BQ22" i="4"/>
  <c r="AQ64" i="6"/>
  <c r="BS28" i="18" s="1"/>
  <c r="AM63" i="6"/>
  <c r="BY135" i="8"/>
  <c r="BW46" i="4"/>
  <c r="BX43" i="4"/>
  <c r="BY40" i="4"/>
  <c r="BX35" i="4"/>
  <c r="BX8" i="4"/>
  <c r="BX24" i="4"/>
  <c r="BX4" i="4"/>
  <c r="AK41" i="6"/>
  <c r="BW27" i="8"/>
  <c r="CB11" i="12"/>
  <c r="BW63" i="8"/>
  <c r="CD5" i="18"/>
  <c r="CD35" i="15"/>
  <c r="CD135" i="8"/>
  <c r="BW6" i="4"/>
  <c r="CD36" i="9"/>
  <c r="BX27" i="8"/>
  <c r="BY28" i="12"/>
  <c r="BY6" i="8"/>
  <c r="CB30" i="17"/>
  <c r="BK62" i="8"/>
  <c r="CD7" i="10"/>
  <c r="BY15" i="31"/>
  <c r="AK63" i="6"/>
  <c r="BW5" i="31"/>
  <c r="BX4" i="31"/>
  <c r="BW134" i="8"/>
  <c r="BW7" i="10"/>
  <c r="AK29" i="6"/>
  <c r="BL10" i="4" s="1"/>
  <c r="BW5" i="16"/>
  <c r="CB5" i="16"/>
  <c r="CB134" i="31"/>
  <c r="CB24" i="10"/>
  <c r="CB136" i="8"/>
  <c r="CB12" i="4"/>
  <c r="BX9" i="11"/>
  <c r="BX108" i="31"/>
  <c r="BX108" i="8"/>
  <c r="CB23" i="31"/>
  <c r="CB5" i="15"/>
  <c r="BW27" i="31"/>
  <c r="BW35" i="9"/>
  <c r="BW16" i="4"/>
  <c r="BW35" i="15"/>
  <c r="BX59" i="8"/>
  <c r="BX6" i="18"/>
  <c r="BK60" i="31"/>
  <c r="BG38" i="6"/>
  <c r="BK60" i="8"/>
  <c r="BK10" i="12"/>
  <c r="BK24" i="4"/>
  <c r="BK111" i="31"/>
  <c r="BG43" i="6"/>
  <c r="BK110" i="8"/>
  <c r="BW6" i="8"/>
  <c r="BW6" i="14"/>
  <c r="BY18" i="31"/>
  <c r="BY14" i="8"/>
  <c r="AK53" i="6"/>
  <c r="BW5" i="10"/>
  <c r="AU12" i="31"/>
  <c r="AU17" i="14"/>
  <c r="AU17" i="8"/>
  <c r="BM5" i="17"/>
  <c r="CA5" i="17"/>
  <c r="BQ111" i="8"/>
  <c r="BQ62" i="8"/>
  <c r="BL28" i="8"/>
  <c r="BQ105" i="31"/>
  <c r="CD134" i="8"/>
  <c r="CD106" i="8"/>
  <c r="BW44" i="4"/>
  <c r="BK36" i="4"/>
  <c r="BK19" i="4"/>
  <c r="BY21" i="4"/>
  <c r="BW23" i="4"/>
  <c r="AK35" i="6"/>
  <c r="K34" i="36" s="1"/>
  <c r="BW11" i="9"/>
  <c r="BW11" i="12"/>
  <c r="BY7" i="14"/>
  <c r="CD6" i="16"/>
  <c r="CB134" i="8"/>
  <c r="BX26" i="17"/>
  <c r="BW5" i="8"/>
  <c r="BK22" i="4"/>
  <c r="CB24" i="4"/>
  <c r="CD28" i="8"/>
  <c r="BY28" i="18"/>
  <c r="BX139" i="8"/>
  <c r="BY6" i="14"/>
  <c r="BK7" i="12"/>
  <c r="CD25" i="8"/>
  <c r="CB23" i="8"/>
  <c r="BY26" i="4"/>
  <c r="BX105" i="8"/>
  <c r="BX7" i="4"/>
  <c r="BX8" i="11"/>
  <c r="BX136" i="8"/>
  <c r="BX138" i="31"/>
  <c r="BX24" i="10"/>
  <c r="BX9" i="10"/>
  <c r="BX4" i="16"/>
  <c r="BK23" i="31"/>
  <c r="BK10" i="9"/>
  <c r="BK5" i="15"/>
  <c r="BK19" i="17"/>
  <c r="BK109" i="31"/>
  <c r="BG42" i="6"/>
  <c r="AL42" i="6" s="1"/>
  <c r="L109" i="38" s="1"/>
  <c r="BX12" i="8"/>
  <c r="BX31" i="4"/>
  <c r="BK35" i="4"/>
  <c r="BK23" i="10"/>
  <c r="BX139" i="31"/>
  <c r="AU42" i="4"/>
  <c r="AU7" i="18"/>
  <c r="CF139" i="31"/>
  <c r="T35" i="20"/>
  <c r="AM43" i="6"/>
  <c r="AM65" i="6"/>
  <c r="L46" i="20" s="1"/>
  <c r="CJ12" i="31"/>
  <c r="CJ20" i="31"/>
  <c r="CJ64" i="31"/>
  <c r="CJ28" i="31"/>
  <c r="CJ22" i="31"/>
  <c r="CJ26" i="31"/>
  <c r="AV14" i="30"/>
  <c r="AY11" i="30"/>
  <c r="BH6" i="26"/>
  <c r="BB9" i="30"/>
  <c r="BP57" i="27"/>
  <c r="BO18" i="30"/>
  <c r="BQ17" i="26"/>
  <c r="BQ17" i="30" s="1"/>
  <c r="AU28" i="27"/>
  <c r="AU6" i="30"/>
  <c r="AV19" i="30"/>
  <c r="BA86" i="27"/>
  <c r="AY22" i="30"/>
  <c r="BC19" i="26"/>
  <c r="BC19" i="30" s="1"/>
  <c r="AZ114" i="27"/>
  <c r="BD22" i="30"/>
  <c r="BG13" i="26"/>
  <c r="BG13" i="30" s="1"/>
  <c r="BP11" i="26"/>
  <c r="AU57" i="27"/>
  <c r="AZ13" i="30"/>
  <c r="AW28" i="27"/>
  <c r="AY17" i="30"/>
  <c r="BA64" i="27"/>
  <c r="BG12" i="26"/>
  <c r="BB16" i="30"/>
  <c r="BO17" i="30"/>
  <c r="BD17" i="26"/>
  <c r="BD93" i="27"/>
  <c r="BD18" i="30"/>
  <c r="BP10" i="26"/>
  <c r="BG8" i="26"/>
  <c r="AY119" i="27"/>
  <c r="AY10" i="30"/>
  <c r="BA114" i="27"/>
  <c r="AY86" i="27"/>
  <c r="BA11" i="30"/>
  <c r="BA4" i="30"/>
  <c r="AV119" i="27"/>
  <c r="AY9" i="27"/>
  <c r="AX3" i="30"/>
  <c r="BO11" i="26"/>
  <c r="BD11" i="26" s="1"/>
  <c r="BD11" i="30" s="1"/>
  <c r="BB114" i="27"/>
  <c r="BA57" i="27"/>
  <c r="BG5" i="26"/>
  <c r="BD41" i="27"/>
  <c r="BG3" i="26"/>
  <c r="BG21" i="26"/>
  <c r="BG114" i="27" s="1"/>
  <c r="BG17" i="26"/>
  <c r="BQ10" i="26"/>
  <c r="BQ41" i="27" s="1"/>
  <c r="BQ11" i="26"/>
  <c r="AZ76" i="27"/>
  <c r="BG11" i="26"/>
  <c r="BG11" i="30" s="1"/>
  <c r="AY93" i="27"/>
  <c r="AY41" i="27"/>
  <c r="AZ5" i="30"/>
  <c r="AX17" i="30"/>
  <c r="AV18" i="30"/>
  <c r="AX16" i="30"/>
  <c r="AV16" i="30"/>
  <c r="AX20" i="30"/>
  <c r="BH9" i="26"/>
  <c r="BH9" i="30" s="1"/>
  <c r="CB9" i="30" s="1"/>
  <c r="BO41" i="27"/>
  <c r="BQ22" i="26"/>
  <c r="AZ23" i="27"/>
  <c r="BB21" i="30"/>
  <c r="AW19" i="30"/>
  <c r="BO119" i="27"/>
  <c r="BO22" i="30"/>
  <c r="BP18" i="26"/>
  <c r="BP93" i="27" s="1"/>
  <c r="BO10" i="30"/>
  <c r="BP17" i="26"/>
  <c r="AZ99" i="27"/>
  <c r="AV14" i="27"/>
  <c r="BA14" i="30"/>
  <c r="BG14" i="26"/>
  <c r="BG70" i="27" s="1"/>
  <c r="BQ20" i="9"/>
  <c r="BQ40" i="31"/>
  <c r="CD74" i="5"/>
  <c r="L113" i="20"/>
  <c r="BQ17" i="12"/>
  <c r="BQ74" i="8"/>
  <c r="BQ119" i="4"/>
  <c r="BK74" i="5"/>
  <c r="BJ74" i="5"/>
  <c r="R66" i="38" s="1"/>
  <c r="BQ156" i="31"/>
  <c r="BQ18" i="16"/>
  <c r="L105" i="20"/>
  <c r="BQ110" i="4"/>
  <c r="BQ148" i="8"/>
  <c r="BQ21" i="10"/>
  <c r="BJ65" i="5"/>
  <c r="BJ29" i="5"/>
  <c r="R88" i="38" s="1"/>
  <c r="BK29" i="5"/>
  <c r="BK115" i="27" s="1"/>
  <c r="CD115" i="27" s="1"/>
  <c r="F16" i="25"/>
  <c r="O20" i="25" s="1"/>
  <c r="O4" i="25" s="1"/>
  <c r="S4" i="25" s="1"/>
  <c r="F16" i="23"/>
  <c r="BS27" i="17"/>
  <c r="BS28" i="11"/>
  <c r="BS64" i="4"/>
  <c r="BM19" i="5"/>
  <c r="T69" i="36" s="1"/>
  <c r="N63" i="20"/>
  <c r="BS113" i="8"/>
  <c r="BS128" i="31"/>
  <c r="BQ74" i="4"/>
  <c r="BQ12" i="19"/>
  <c r="BQ9" i="18"/>
  <c r="BQ119" i="31"/>
  <c r="BQ122" i="8"/>
  <c r="BJ41" i="5"/>
  <c r="L83" i="20"/>
  <c r="CD99" i="5"/>
  <c r="Y53" i="38" s="1"/>
  <c r="BQ3" i="9"/>
  <c r="BQ51" i="8"/>
  <c r="BQ41" i="31"/>
  <c r="BQ16" i="15"/>
  <c r="BQ144" i="4"/>
  <c r="BK99" i="5"/>
  <c r="L135" i="20"/>
  <c r="CB141" i="8"/>
  <c r="CB153" i="31"/>
  <c r="CB71" i="31"/>
  <c r="CB18" i="18"/>
  <c r="CB70" i="8"/>
  <c r="BT51" i="27"/>
  <c r="CB103" i="4"/>
  <c r="CB15" i="12"/>
  <c r="CB81" i="31"/>
  <c r="CB24" i="12"/>
  <c r="BT58" i="27"/>
  <c r="CB104" i="4"/>
  <c r="CB71" i="8"/>
  <c r="BH59" i="5"/>
  <c r="CD155" i="31"/>
  <c r="BW20" i="27"/>
  <c r="CD20" i="10"/>
  <c r="CD146" i="8"/>
  <c r="CD21" i="16"/>
  <c r="CD106" i="4"/>
  <c r="CB147" i="31"/>
  <c r="BT6" i="27"/>
  <c r="CB120" i="4"/>
  <c r="CB15" i="10"/>
  <c r="BH75" i="5"/>
  <c r="P156" i="38" s="1"/>
  <c r="CB150" i="8"/>
  <c r="CB9" i="16"/>
  <c r="CB27" i="15"/>
  <c r="CB56" i="31"/>
  <c r="CB122" i="4"/>
  <c r="CB30" i="9"/>
  <c r="CB43" i="8"/>
  <c r="BH77" i="5"/>
  <c r="BQ30" i="9" s="1"/>
  <c r="CD121" i="31"/>
  <c r="CD18" i="11"/>
  <c r="CD125" i="8"/>
  <c r="BJ79" i="5"/>
  <c r="R118" i="36" s="1"/>
  <c r="BK79" i="5"/>
  <c r="CD124" i="4"/>
  <c r="CD8" i="15"/>
  <c r="CD38" i="31"/>
  <c r="CD125" i="4"/>
  <c r="CD14" i="9"/>
  <c r="CD44" i="8"/>
  <c r="BJ80" i="5"/>
  <c r="R12" i="36" s="1"/>
  <c r="BJ99" i="5"/>
  <c r="BS16" i="15" s="1"/>
  <c r="BS50" i="31"/>
  <c r="BS30" i="8"/>
  <c r="BM24" i="5"/>
  <c r="BN24" i="5"/>
  <c r="BS69" i="4"/>
  <c r="BS36" i="15"/>
  <c r="BS10" i="16"/>
  <c r="N58" i="20"/>
  <c r="BQ18" i="19"/>
  <c r="BH58" i="5"/>
  <c r="P98" i="36" s="1"/>
  <c r="CD105" i="5"/>
  <c r="Y140" i="36" s="1"/>
  <c r="BQ23" i="17"/>
  <c r="BQ126" i="31"/>
  <c r="BQ22" i="11"/>
  <c r="BQ150" i="4"/>
  <c r="CD23" i="5"/>
  <c r="BQ6" i="15"/>
  <c r="BQ30" i="31"/>
  <c r="BQ68" i="4"/>
  <c r="BQ12" i="9"/>
  <c r="BJ23" i="5"/>
  <c r="L66" i="20"/>
  <c r="BK23" i="5"/>
  <c r="CB25" i="18"/>
  <c r="CD10" i="17"/>
  <c r="BQ32" i="31"/>
  <c r="L81" i="20"/>
  <c r="BJ39" i="5"/>
  <c r="BQ148" i="31"/>
  <c r="BK97" i="5"/>
  <c r="BQ12" i="16"/>
  <c r="BQ3" i="10"/>
  <c r="BQ128" i="31"/>
  <c r="BH82" i="27"/>
  <c r="BQ27" i="17"/>
  <c r="L63" i="20"/>
  <c r="BQ104" i="31"/>
  <c r="BQ17" i="19"/>
  <c r="CD129" i="31"/>
  <c r="CD115" i="8"/>
  <c r="CD29" i="11"/>
  <c r="CD28" i="17"/>
  <c r="CD21" i="15"/>
  <c r="CD70" i="4"/>
  <c r="BW34" i="27"/>
  <c r="CD69" i="31"/>
  <c r="CD26" i="18"/>
  <c r="BW50" i="27"/>
  <c r="CD82" i="4"/>
  <c r="CB84" i="4"/>
  <c r="CB34" i="9"/>
  <c r="CB32" i="31"/>
  <c r="CB33" i="8"/>
  <c r="CD89" i="4"/>
  <c r="CD23" i="15"/>
  <c r="CD52" i="31"/>
  <c r="CD26" i="9"/>
  <c r="CD71" i="31"/>
  <c r="CD18" i="18"/>
  <c r="CD103" i="4"/>
  <c r="CD70" i="8"/>
  <c r="BW51" i="27"/>
  <c r="BU145" i="8"/>
  <c r="BU102" i="8"/>
  <c r="BK25" i="5"/>
  <c r="BK34" i="27" s="1"/>
  <c r="CD34" i="27" s="1"/>
  <c r="BS163" i="4"/>
  <c r="BS81" i="8"/>
  <c r="BS16" i="17"/>
  <c r="BS17" i="18"/>
  <c r="N120" i="20"/>
  <c r="BK19" i="5"/>
  <c r="BK82" i="27" s="1"/>
  <c r="CD82" i="27" s="1"/>
  <c r="BQ101" i="4"/>
  <c r="BQ69" i="4"/>
  <c r="BQ142" i="4"/>
  <c r="BQ84" i="4"/>
  <c r="BQ28" i="11"/>
  <c r="BQ34" i="15"/>
  <c r="BQ8" i="16"/>
  <c r="L133" i="20"/>
  <c r="BH5" i="27"/>
  <c r="BQ38" i="31"/>
  <c r="BQ8" i="15"/>
  <c r="L118" i="20"/>
  <c r="BQ124" i="31"/>
  <c r="BQ130" i="8"/>
  <c r="BQ13" i="17"/>
  <c r="BQ29" i="15"/>
  <c r="L122" i="20"/>
  <c r="BQ133" i="31"/>
  <c r="BQ21" i="17"/>
  <c r="BQ120" i="31"/>
  <c r="BJ71" i="5"/>
  <c r="BS120" i="31" s="1"/>
  <c r="BQ11" i="17"/>
  <c r="CD35" i="8"/>
  <c r="CB60" i="4"/>
  <c r="BH15" i="5"/>
  <c r="P71" i="38" s="1"/>
  <c r="BT28" i="27"/>
  <c r="BT8" i="30"/>
  <c r="BT33" i="27"/>
  <c r="BT9" i="30"/>
  <c r="BT76" i="27"/>
  <c r="BT15" i="30"/>
  <c r="BT99" i="27"/>
  <c r="BT19" i="30"/>
  <c r="BQ43" i="31"/>
  <c r="BQ18" i="15"/>
  <c r="L149" i="20"/>
  <c r="BK44" i="5"/>
  <c r="L85" i="20"/>
  <c r="CB128" i="31"/>
  <c r="CB27" i="17"/>
  <c r="CB28" i="11"/>
  <c r="BT82" i="27"/>
  <c r="CB113" i="8"/>
  <c r="CB36" i="15"/>
  <c r="CB50" i="31"/>
  <c r="CB37" i="9"/>
  <c r="CB69" i="4"/>
  <c r="CB30" i="8"/>
  <c r="CB98" i="31"/>
  <c r="BT108" i="27"/>
  <c r="CB21" i="13"/>
  <c r="BH28" i="5"/>
  <c r="CB73" i="4"/>
  <c r="CB9" i="17"/>
  <c r="CB122" i="8"/>
  <c r="CB119" i="31"/>
  <c r="CD7" i="15"/>
  <c r="CD34" i="8"/>
  <c r="CD88" i="4"/>
  <c r="CD33" i="31"/>
  <c r="CD13" i="9"/>
  <c r="CD35" i="31"/>
  <c r="BW35" i="27"/>
  <c r="CD22" i="9"/>
  <c r="CD38" i="8"/>
  <c r="CD22" i="15"/>
  <c r="P147" i="20"/>
  <c r="BS46" i="8"/>
  <c r="BS28" i="15"/>
  <c r="BK92" i="5"/>
  <c r="BJ56" i="5"/>
  <c r="BJ92" i="5"/>
  <c r="BQ64" i="4"/>
  <c r="BJ97" i="5"/>
  <c r="N133" i="20" s="1"/>
  <c r="BQ159" i="4"/>
  <c r="BQ100" i="8"/>
  <c r="BQ84" i="31"/>
  <c r="L130" i="20"/>
  <c r="BQ142" i="31"/>
  <c r="BQ7" i="16"/>
  <c r="L152" i="20"/>
  <c r="BQ8" i="12"/>
  <c r="BQ81" i="8"/>
  <c r="BQ15" i="16"/>
  <c r="BH16" i="27"/>
  <c r="L100" i="20"/>
  <c r="BQ12" i="10"/>
  <c r="BQ118" i="31"/>
  <c r="BQ25" i="17"/>
  <c r="L78" i="20"/>
  <c r="BQ36" i="31"/>
  <c r="L108" i="20"/>
  <c r="BQ12" i="15"/>
  <c r="CD96" i="4"/>
  <c r="CD66" i="4"/>
  <c r="CB34" i="15"/>
  <c r="CB58" i="31"/>
  <c r="CB32" i="9"/>
  <c r="CB129" i="4"/>
  <c r="CB29" i="15"/>
  <c r="CB48" i="8"/>
  <c r="CB14" i="19"/>
  <c r="CB98" i="8"/>
  <c r="CB14" i="13"/>
  <c r="BH86" i="5"/>
  <c r="L124" i="20" s="1"/>
  <c r="CB103" i="31"/>
  <c r="CB74" i="31"/>
  <c r="CB4" i="18"/>
  <c r="BH87" i="5"/>
  <c r="CD87" i="5" s="1"/>
  <c r="CD20" i="18"/>
  <c r="CD83" i="31"/>
  <c r="CD76" i="8"/>
  <c r="CD15" i="13"/>
  <c r="CD100" i="8"/>
  <c r="CD17" i="19"/>
  <c r="CD75" i="31"/>
  <c r="CD15" i="18"/>
  <c r="CD5" i="12"/>
  <c r="CD77" i="8"/>
  <c r="CB122" i="31"/>
  <c r="CB126" i="8"/>
  <c r="BH95" i="5"/>
  <c r="BQ122" i="31" s="1"/>
  <c r="CD41" i="31"/>
  <c r="CD16" i="15"/>
  <c r="CD144" i="4"/>
  <c r="CD3" i="9"/>
  <c r="CB47" i="31"/>
  <c r="BH102" i="5"/>
  <c r="CB23" i="17"/>
  <c r="CB126" i="31"/>
  <c r="CB22" i="11"/>
  <c r="CB150" i="4"/>
  <c r="CB21" i="11"/>
  <c r="CB22" i="17"/>
  <c r="CB131" i="8"/>
  <c r="BH107" i="5"/>
  <c r="BQ127" i="31" s="1"/>
  <c r="CD13" i="16"/>
  <c r="CD149" i="31"/>
  <c r="CD153" i="4"/>
  <c r="CD4" i="10"/>
  <c r="CD153" i="8"/>
  <c r="CB24" i="18"/>
  <c r="CB78" i="31"/>
  <c r="BH111" i="5"/>
  <c r="CB22" i="12"/>
  <c r="CB16" i="13"/>
  <c r="CB103" i="8"/>
  <c r="CB18" i="19"/>
  <c r="CB97" i="31"/>
  <c r="CB158" i="4"/>
  <c r="CB18" i="15"/>
  <c r="CB43" i="31"/>
  <c r="CB55" i="8"/>
  <c r="CB159" i="4"/>
  <c r="CD48" i="31"/>
  <c r="CD25" i="9"/>
  <c r="CD56" i="8"/>
  <c r="CD17" i="18"/>
  <c r="CD77" i="31"/>
  <c r="CD163" i="4"/>
  <c r="CD8" i="12"/>
  <c r="CD14" i="16"/>
  <c r="CD150" i="31"/>
  <c r="CD164" i="4"/>
  <c r="CD6" i="10"/>
  <c r="CB10" i="15"/>
  <c r="CB58" i="8"/>
  <c r="CB45" i="31"/>
  <c r="BH122" i="5"/>
  <c r="L156" i="20" s="1"/>
  <c r="BQ51" i="31"/>
  <c r="CD26" i="5"/>
  <c r="CD114" i="31"/>
  <c r="CD7" i="17"/>
  <c r="CD63" i="4"/>
  <c r="BW77" i="27"/>
  <c r="CD12" i="11"/>
  <c r="CD98" i="31"/>
  <c r="CD21" i="13"/>
  <c r="CD86" i="8"/>
  <c r="CD99" i="31"/>
  <c r="CD22" i="19"/>
  <c r="BW120" i="27"/>
  <c r="CD75" i="4"/>
  <c r="CB116" i="31"/>
  <c r="CB8" i="17"/>
  <c r="CB14" i="11"/>
  <c r="BT78" i="27"/>
  <c r="CB116" i="8"/>
  <c r="CD18" i="17"/>
  <c r="CD118" i="8"/>
  <c r="CB143" i="31"/>
  <c r="CB83" i="4"/>
  <c r="CD32" i="31"/>
  <c r="CD34" i="9"/>
  <c r="CD33" i="8"/>
  <c r="CD119" i="31"/>
  <c r="CD9" i="17"/>
  <c r="CD86" i="4"/>
  <c r="BT102" i="27"/>
  <c r="CB9" i="13"/>
  <c r="CD68" i="8"/>
  <c r="CD8" i="18"/>
  <c r="CB17" i="16"/>
  <c r="BT11" i="27"/>
  <c r="CB102" i="4"/>
  <c r="BW57" i="27"/>
  <c r="BQ146" i="31"/>
  <c r="CD64" i="5"/>
  <c r="Y148" i="38" s="1"/>
  <c r="CB85" i="31"/>
  <c r="CB7" i="19"/>
  <c r="CB13" i="13"/>
  <c r="BT100" i="27"/>
  <c r="CB101" i="8"/>
  <c r="CD67" i="31"/>
  <c r="CD19" i="12"/>
  <c r="CD83" i="8"/>
  <c r="BH13" i="5"/>
  <c r="BQ3" i="12" s="1"/>
  <c r="BT71" i="27"/>
  <c r="CB58" i="4"/>
  <c r="CD141" i="31"/>
  <c r="CD156" i="8"/>
  <c r="CB155" i="31"/>
  <c r="CB21" i="16"/>
  <c r="CB106" i="4"/>
  <c r="BT20" i="27"/>
  <c r="BH61" i="5"/>
  <c r="CB20" i="10"/>
  <c r="CD93" i="31"/>
  <c r="CD130" i="4"/>
  <c r="CD3" i="13"/>
  <c r="CB20" i="18"/>
  <c r="CB83" i="31"/>
  <c r="CB17" i="19"/>
  <c r="CB15" i="13"/>
  <c r="CB15" i="18"/>
  <c r="CB75" i="31"/>
  <c r="CD23" i="18"/>
  <c r="CD84" i="31"/>
  <c r="CD20" i="11"/>
  <c r="CD127" i="8"/>
  <c r="CB41" i="31"/>
  <c r="CB16" i="15"/>
  <c r="CB13" i="16"/>
  <c r="CB153" i="8"/>
  <c r="CB149" i="31"/>
  <c r="CD10" i="19"/>
  <c r="CD95" i="31"/>
  <c r="CD157" i="4"/>
  <c r="CB32" i="15"/>
  <c r="CB48" i="31"/>
  <c r="BW6" i="30"/>
  <c r="BW19" i="27"/>
  <c r="BW23" i="27"/>
  <c r="BW7" i="30"/>
  <c r="BW8" i="30"/>
  <c r="BW28" i="27"/>
  <c r="BW33" i="27"/>
  <c r="BW9" i="30"/>
  <c r="BW10" i="30"/>
  <c r="BW41" i="27"/>
  <c r="BW49" i="27"/>
  <c r="BW11" i="30"/>
  <c r="BW14" i="30"/>
  <c r="BW70" i="27"/>
  <c r="BW76" i="27"/>
  <c r="BW15" i="30"/>
  <c r="BW16" i="30"/>
  <c r="BW81" i="27"/>
  <c r="BW86" i="27"/>
  <c r="BW17" i="30"/>
  <c r="BW18" i="30"/>
  <c r="BW93" i="27"/>
  <c r="BW99" i="27"/>
  <c r="BW19" i="30"/>
  <c r="BW22" i="30"/>
  <c r="BW119" i="27"/>
  <c r="BH43" i="30"/>
  <c r="CB43" i="30" s="1"/>
  <c r="BH7" i="27"/>
  <c r="BT43" i="30"/>
  <c r="BT7" i="27"/>
  <c r="BW39" i="30"/>
  <c r="BW25" i="27"/>
  <c r="BW57" i="30"/>
  <c r="BH33" i="28"/>
  <c r="BT61" i="30"/>
  <c r="BT62" i="27"/>
  <c r="BH40" i="28"/>
  <c r="CB49" i="4"/>
  <c r="CB10" i="18"/>
  <c r="BW36" i="30"/>
  <c r="BW95" i="27"/>
  <c r="BH27" i="28"/>
  <c r="BK27" i="28" s="1"/>
  <c r="BK33" i="30" s="1"/>
  <c r="BT33" i="30"/>
  <c r="BT34" i="30"/>
  <c r="BH28" i="28"/>
  <c r="BW53" i="27"/>
  <c r="BH3" i="26"/>
  <c r="BH3" i="30" s="1"/>
  <c r="CB3" i="30" s="1"/>
  <c r="R131" i="38"/>
  <c r="R117" i="36"/>
  <c r="BS119" i="31"/>
  <c r="N83" i="20"/>
  <c r="R121" i="38"/>
  <c r="R83" i="36"/>
  <c r="BS119" i="8"/>
  <c r="BS79" i="4"/>
  <c r="BM34" i="5"/>
  <c r="BN34" i="5" s="1"/>
  <c r="P83" i="38"/>
  <c r="P145" i="36"/>
  <c r="CD110" i="5"/>
  <c r="L145" i="20"/>
  <c r="BK110" i="5"/>
  <c r="BQ16" i="18"/>
  <c r="BJ110" i="5"/>
  <c r="P131" i="36"/>
  <c r="BQ12" i="17"/>
  <c r="P118" i="38"/>
  <c r="P80" i="36"/>
  <c r="BQ116" i="31"/>
  <c r="BQ8" i="17"/>
  <c r="BQ14" i="11"/>
  <c r="CD31" i="5"/>
  <c r="L74" i="20"/>
  <c r="BJ31" i="5"/>
  <c r="P117" i="38"/>
  <c r="BQ115" i="8"/>
  <c r="CB89" i="31"/>
  <c r="CB90" i="8"/>
  <c r="CB90" i="4"/>
  <c r="BH45" i="5"/>
  <c r="CD39" i="31"/>
  <c r="CD19" i="9"/>
  <c r="CD45" i="8"/>
  <c r="CD126" i="4"/>
  <c r="BK81" i="5"/>
  <c r="BN82" i="5"/>
  <c r="T31" i="38"/>
  <c r="T14" i="36"/>
  <c r="BU44" i="31"/>
  <c r="P154" i="20"/>
  <c r="BU19" i="15"/>
  <c r="BM82" i="27"/>
  <c r="CE82" i="27" s="1"/>
  <c r="N110" i="20"/>
  <c r="BQ76" i="4"/>
  <c r="R116" i="38"/>
  <c r="R70" i="36"/>
  <c r="BJ88" i="27"/>
  <c r="CC88" i="27" s="1"/>
  <c r="N64" i="20"/>
  <c r="BM20" i="5"/>
  <c r="BN20" i="5"/>
  <c r="R133" i="36"/>
  <c r="BS12" i="16"/>
  <c r="BQ22" i="19"/>
  <c r="BH78" i="27"/>
  <c r="P155" i="38"/>
  <c r="P155" i="36"/>
  <c r="L80" i="20"/>
  <c r="BQ22" i="16"/>
  <c r="BQ83" i="4"/>
  <c r="BK38" i="5"/>
  <c r="BK15" i="27" s="1"/>
  <c r="BQ22" i="10"/>
  <c r="Y66" i="38"/>
  <c r="Y48" i="36"/>
  <c r="CI73" i="31"/>
  <c r="CI119" i="4"/>
  <c r="CB16" i="16"/>
  <c r="CB14" i="10"/>
  <c r="BH5" i="5"/>
  <c r="CB140" i="31"/>
  <c r="CB149" i="8"/>
  <c r="CD7" i="16"/>
  <c r="CD10" i="10"/>
  <c r="BW4" i="27"/>
  <c r="CD140" i="8"/>
  <c r="CD61" i="4"/>
  <c r="BK16" i="5"/>
  <c r="BK4" i="27" s="1"/>
  <c r="CD4" i="27" s="1"/>
  <c r="CD31" i="31"/>
  <c r="CD21" i="9"/>
  <c r="CD31" i="8"/>
  <c r="CB69" i="31"/>
  <c r="CB26" i="18"/>
  <c r="BH37" i="5"/>
  <c r="BT50" i="27"/>
  <c r="CB26" i="12"/>
  <c r="CB66" i="8"/>
  <c r="CB11" i="15"/>
  <c r="CB92" i="4"/>
  <c r="CB34" i="31"/>
  <c r="BH47" i="5"/>
  <c r="CB16" i="9"/>
  <c r="CD13" i="19"/>
  <c r="CD94" i="4"/>
  <c r="BW116" i="27"/>
  <c r="CD10" i="13"/>
  <c r="CD92" i="8"/>
  <c r="CD81" i="31"/>
  <c r="CD104" i="4"/>
  <c r="CD24" i="12"/>
  <c r="CD25" i="18"/>
  <c r="CD71" i="8"/>
  <c r="BW58" i="27"/>
  <c r="CD11" i="17"/>
  <c r="CD116" i="4"/>
  <c r="CD120" i="31"/>
  <c r="CD17" i="11"/>
  <c r="CD123" i="8"/>
  <c r="BK71" i="5"/>
  <c r="CB37" i="31"/>
  <c r="CB18" i="9"/>
  <c r="CB121" i="4"/>
  <c r="CB13" i="15"/>
  <c r="BH76" i="5"/>
  <c r="CD14" i="19"/>
  <c r="CD98" i="8"/>
  <c r="CD103" i="31"/>
  <c r="CB9" i="19"/>
  <c r="CB4" i="13"/>
  <c r="BH91" i="5"/>
  <c r="CB99" i="8"/>
  <c r="CB136" i="4"/>
  <c r="CB94" i="31"/>
  <c r="CB19" i="16"/>
  <c r="CB17" i="10"/>
  <c r="CB143" i="4"/>
  <c r="BH98" i="5"/>
  <c r="CB152" i="8"/>
  <c r="CB42" i="31"/>
  <c r="CB146" i="4"/>
  <c r="CB4" i="9"/>
  <c r="BH101" i="5"/>
  <c r="CD126" i="31"/>
  <c r="CD150" i="4"/>
  <c r="CD23" i="17"/>
  <c r="BK105" i="5"/>
  <c r="CB155" i="4"/>
  <c r="CB16" i="18"/>
  <c r="CB76" i="31"/>
  <c r="CB6" i="12"/>
  <c r="CD97" i="31"/>
  <c r="CD158" i="4"/>
  <c r="CD16" i="13"/>
  <c r="CD18" i="15"/>
  <c r="CD55" i="8"/>
  <c r="BK114" i="5"/>
  <c r="CD43" i="31"/>
  <c r="CD159" i="4"/>
  <c r="CD5" i="9"/>
  <c r="CD45" i="31"/>
  <c r="CD167" i="4"/>
  <c r="CD7" i="9"/>
  <c r="CD10" i="15"/>
  <c r="BT60" i="27"/>
  <c r="BT54" i="30"/>
  <c r="BH6" i="28"/>
  <c r="BH41" i="28"/>
  <c r="BT65" i="30"/>
  <c r="Y38" i="38"/>
  <c r="Y75" i="36"/>
  <c r="CI71" i="4"/>
  <c r="CI51" i="31"/>
  <c r="BU165" i="4"/>
  <c r="T114" i="38"/>
  <c r="T68" i="36"/>
  <c r="BM77" i="27"/>
  <c r="CE77" i="27" s="1"/>
  <c r="BU112" i="8"/>
  <c r="BU12" i="11"/>
  <c r="BM41" i="5"/>
  <c r="BN41" i="5" s="1"/>
  <c r="BK30" i="5"/>
  <c r="BK120" i="27" s="1"/>
  <c r="CD120" i="27" s="1"/>
  <c r="BS16" i="11"/>
  <c r="BS13" i="11"/>
  <c r="BS30" i="11"/>
  <c r="BS11" i="17"/>
  <c r="BK83" i="5"/>
  <c r="BK24" i="27" s="1"/>
  <c r="CD24" i="27" s="1"/>
  <c r="R124" i="38"/>
  <c r="BS25" i="17"/>
  <c r="R144" i="38"/>
  <c r="R96" i="36"/>
  <c r="BJ5" i="27"/>
  <c r="BS144" i="31"/>
  <c r="N96" i="20"/>
  <c r="BS11" i="10"/>
  <c r="BS143" i="8"/>
  <c r="BS101" i="4"/>
  <c r="R100" i="36"/>
  <c r="R146" i="38"/>
  <c r="BJ16" i="27"/>
  <c r="CC16" i="27" s="1"/>
  <c r="BS145" i="31"/>
  <c r="BS15" i="16"/>
  <c r="BN60" i="5"/>
  <c r="BJ81" i="5"/>
  <c r="BQ140" i="4"/>
  <c r="BS127" i="8"/>
  <c r="BJ105" i="5"/>
  <c r="BJ30" i="5"/>
  <c r="BJ16" i="5"/>
  <c r="BJ25" i="5"/>
  <c r="BS8" i="13"/>
  <c r="BJ84" i="5"/>
  <c r="BQ142" i="8"/>
  <c r="BQ6" i="12"/>
  <c r="P32" i="38"/>
  <c r="BQ167" i="4"/>
  <c r="P148" i="36"/>
  <c r="BQ158" i="4"/>
  <c r="P90" i="36"/>
  <c r="P92" i="38"/>
  <c r="CD49" i="5"/>
  <c r="BQ92" i="8"/>
  <c r="BQ13" i="19"/>
  <c r="L90" i="20"/>
  <c r="BJ49" i="5"/>
  <c r="BQ94" i="4"/>
  <c r="Y83" i="36"/>
  <c r="CD14" i="15"/>
  <c r="CI109" i="4"/>
  <c r="Y35" i="38"/>
  <c r="Y72" i="36"/>
  <c r="CI30" i="31"/>
  <c r="CI68" i="4"/>
  <c r="R53" i="38"/>
  <c r="BS144" i="4"/>
  <c r="R110" i="36"/>
  <c r="R94" i="38"/>
  <c r="R106" i="36"/>
  <c r="N106" i="20"/>
  <c r="BS112" i="4"/>
  <c r="BS91" i="31"/>
  <c r="BS94" i="8"/>
  <c r="BM67" i="5"/>
  <c r="P95" i="38"/>
  <c r="P107" i="36"/>
  <c r="BQ102" i="31"/>
  <c r="BQ19" i="13"/>
  <c r="BQ16" i="19"/>
  <c r="BQ95" i="8"/>
  <c r="BQ113" i="4"/>
  <c r="L107" i="20"/>
  <c r="P89" i="38"/>
  <c r="P79" i="36"/>
  <c r="BH120" i="27"/>
  <c r="L73" i="20"/>
  <c r="CD30" i="5"/>
  <c r="BQ99" i="31"/>
  <c r="BQ75" i="4"/>
  <c r="P99" i="38"/>
  <c r="P123" i="36"/>
  <c r="BQ93" i="31"/>
  <c r="CD85" i="5"/>
  <c r="BQ3" i="19"/>
  <c r="BQ3" i="13"/>
  <c r="BQ97" i="8"/>
  <c r="BJ85" i="5"/>
  <c r="BQ27" i="15"/>
  <c r="P106" i="36"/>
  <c r="P94" i="38"/>
  <c r="CD67" i="5"/>
  <c r="BQ112" i="4"/>
  <c r="BK67" i="5"/>
  <c r="BQ8" i="19"/>
  <c r="BQ11" i="13"/>
  <c r="CD85" i="31"/>
  <c r="CD7" i="19"/>
  <c r="BW100" i="27"/>
  <c r="CD53" i="4"/>
  <c r="CD13" i="13"/>
  <c r="CD101" i="8"/>
  <c r="CB54" i="31"/>
  <c r="CB33" i="15"/>
  <c r="CB33" i="9"/>
  <c r="BH52" i="5"/>
  <c r="BT43" i="27"/>
  <c r="CB39" i="8"/>
  <c r="T103" i="38"/>
  <c r="T147" i="36"/>
  <c r="BU95" i="31"/>
  <c r="BU10" i="19"/>
  <c r="BN112" i="5"/>
  <c r="BU5" i="13"/>
  <c r="T146" i="38"/>
  <c r="T100" i="36"/>
  <c r="P100" i="20"/>
  <c r="BM16" i="27"/>
  <c r="CE16" i="27" s="1"/>
  <c r="F16" i="22"/>
  <c r="BS86" i="4"/>
  <c r="BS122" i="8"/>
  <c r="BS125" i="8"/>
  <c r="BJ68" i="5"/>
  <c r="BQ155" i="4"/>
  <c r="R141" i="38"/>
  <c r="R64" i="36"/>
  <c r="BS141" i="31"/>
  <c r="BS16" i="10"/>
  <c r="BS156" i="8"/>
  <c r="BS59" i="4"/>
  <c r="BM14" i="5"/>
  <c r="BN14" i="5" s="1"/>
  <c r="BQ88" i="8"/>
  <c r="BQ79" i="8"/>
  <c r="R155" i="38"/>
  <c r="R155" i="36"/>
  <c r="BJ15" i="27"/>
  <c r="BS143" i="31"/>
  <c r="BS22" i="16"/>
  <c r="BM38" i="5"/>
  <c r="BN38" i="5" s="1"/>
  <c r="BS83" i="4"/>
  <c r="N80" i="20"/>
  <c r="L123" i="20"/>
  <c r="BQ60" i="4"/>
  <c r="P80" i="38"/>
  <c r="P126" i="36"/>
  <c r="CD88" i="5"/>
  <c r="BQ83" i="31"/>
  <c r="BQ20" i="12"/>
  <c r="BQ20" i="18"/>
  <c r="BQ76" i="8"/>
  <c r="BJ88" i="5"/>
  <c r="BK88" i="5"/>
  <c r="L126" i="20"/>
  <c r="P51" i="38"/>
  <c r="P121" i="36"/>
  <c r="CD83" i="5"/>
  <c r="L121" i="20"/>
  <c r="BH24" i="27"/>
  <c r="BJ83" i="5"/>
  <c r="BQ128" i="4"/>
  <c r="CB5" i="19"/>
  <c r="CB65" i="31"/>
  <c r="BH4" i="5"/>
  <c r="CB12" i="12"/>
  <c r="CD29" i="31"/>
  <c r="CD51" i="4"/>
  <c r="CD15" i="9"/>
  <c r="BK6" i="5"/>
  <c r="CD49" i="8"/>
  <c r="CB13" i="12"/>
  <c r="CB65" i="8"/>
  <c r="CB11" i="18"/>
  <c r="CB68" i="31"/>
  <c r="BH17" i="5"/>
  <c r="CB25" i="10"/>
  <c r="CB25" i="16"/>
  <c r="CB62" i="4"/>
  <c r="BT10" i="27"/>
  <c r="CB85" i="4"/>
  <c r="BH40" i="5"/>
  <c r="CB20" i="19"/>
  <c r="CB20" i="13"/>
  <c r="CB100" i="31"/>
  <c r="CB17" i="13"/>
  <c r="CB91" i="4"/>
  <c r="CB91" i="8"/>
  <c r="CB15" i="19"/>
  <c r="BT109" i="27"/>
  <c r="BH46" i="5"/>
  <c r="CB53" i="31"/>
  <c r="CB93" i="4"/>
  <c r="BH48" i="5"/>
  <c r="CB28" i="9"/>
  <c r="CB25" i="15"/>
  <c r="CD13" i="10"/>
  <c r="CD147" i="8"/>
  <c r="BJ64" i="5"/>
  <c r="CD11" i="16"/>
  <c r="CD146" i="31"/>
  <c r="BK64" i="5"/>
  <c r="CB102" i="31"/>
  <c r="CB19" i="13"/>
  <c r="CB113" i="4"/>
  <c r="CB16" i="19"/>
  <c r="CB92" i="31"/>
  <c r="CB118" i="4"/>
  <c r="BH73" i="5"/>
  <c r="CB96" i="8"/>
  <c r="CB6" i="19"/>
  <c r="CD58" i="31"/>
  <c r="CD29" i="15"/>
  <c r="BW29" i="27"/>
  <c r="CD129" i="4"/>
  <c r="CD48" i="8"/>
  <c r="BK84" i="5"/>
  <c r="BK29" i="27" s="1"/>
  <c r="CD29" i="27" s="1"/>
  <c r="CD74" i="31"/>
  <c r="CD75" i="8"/>
  <c r="CD4" i="12"/>
  <c r="CD12" i="17"/>
  <c r="CD140" i="4"/>
  <c r="CD126" i="8"/>
  <c r="CB46" i="31"/>
  <c r="BH100" i="5"/>
  <c r="CB52" i="8"/>
  <c r="CB14" i="17"/>
  <c r="CB149" i="4"/>
  <c r="CB128" i="8"/>
  <c r="BH104" i="5"/>
  <c r="CB18" i="10"/>
  <c r="BH109" i="5"/>
  <c r="CB20" i="16"/>
  <c r="CB154" i="8"/>
  <c r="CD24" i="18"/>
  <c r="CD156" i="4"/>
  <c r="CD22" i="12"/>
  <c r="CD78" i="31"/>
  <c r="CD80" i="8"/>
  <c r="BK111" i="5"/>
  <c r="CB125" i="31"/>
  <c r="CB132" i="8"/>
  <c r="BH117" i="5"/>
  <c r="CB15" i="17"/>
  <c r="CB96" i="31"/>
  <c r="CB6" i="13"/>
  <c r="CB166" i="4"/>
  <c r="CB11" i="19"/>
  <c r="CB104" i="8"/>
  <c r="BT53" i="30"/>
  <c r="BH5" i="28"/>
  <c r="BT45" i="30"/>
  <c r="BH11" i="28"/>
  <c r="BT17" i="27"/>
  <c r="BJ42" i="28"/>
  <c r="BH66" i="30"/>
  <c r="CD68" i="5"/>
  <c r="BU105" i="4"/>
  <c r="BU57" i="8"/>
  <c r="BU145" i="31"/>
  <c r="BN67" i="5"/>
  <c r="BK8" i="5"/>
  <c r="BK100" i="27" s="1"/>
  <c r="CD100" i="27" s="1"/>
  <c r="BS65" i="4"/>
  <c r="N135" i="20"/>
  <c r="N77" i="20"/>
  <c r="BS9" i="17"/>
  <c r="BS11" i="13"/>
  <c r="BS22" i="10"/>
  <c r="R73" i="38"/>
  <c r="BS23" i="12"/>
  <c r="BS33" i="12" s="1"/>
  <c r="R114" i="38"/>
  <c r="R68" i="36"/>
  <c r="BS114" i="31"/>
  <c r="BS12" i="11"/>
  <c r="BS112" i="8"/>
  <c r="BS63" i="4"/>
  <c r="BN18" i="5"/>
  <c r="BS131" i="31"/>
  <c r="BJ8" i="5"/>
  <c r="R46" i="38"/>
  <c r="R109" i="36"/>
  <c r="BS55" i="31"/>
  <c r="BS29" i="9"/>
  <c r="BS26" i="15"/>
  <c r="BS41" i="8"/>
  <c r="BJ114" i="5"/>
  <c r="R14" i="36"/>
  <c r="R31" i="38"/>
  <c r="BS19" i="15"/>
  <c r="BS165" i="4"/>
  <c r="N154" i="20"/>
  <c r="BN120" i="5"/>
  <c r="BQ94" i="8"/>
  <c r="BQ28" i="17"/>
  <c r="BQ15" i="15"/>
  <c r="P75" i="38"/>
  <c r="P99" i="36"/>
  <c r="L99" i="20"/>
  <c r="BQ81" i="31"/>
  <c r="BQ71" i="8"/>
  <c r="BK59" i="5"/>
  <c r="BK58" i="27" s="1"/>
  <c r="CD58" i="27" s="1"/>
  <c r="CD59" i="5"/>
  <c r="BH58" i="27"/>
  <c r="BJ59" i="5"/>
  <c r="P93" i="38"/>
  <c r="P91" i="36"/>
  <c r="L91" i="20"/>
  <c r="BQ93" i="8"/>
  <c r="BK50" i="5"/>
  <c r="BK121" i="27" s="1"/>
  <c r="CD121" i="27" s="1"/>
  <c r="BQ19" i="19"/>
  <c r="BJ50" i="5"/>
  <c r="P154" i="38"/>
  <c r="P153" i="36"/>
  <c r="CD119" i="5"/>
  <c r="L153" i="20"/>
  <c r="BQ6" i="10"/>
  <c r="BQ155" i="8"/>
  <c r="BQ150" i="31"/>
  <c r="BK119" i="5"/>
  <c r="BJ119" i="5"/>
  <c r="BQ76" i="31"/>
  <c r="P39" i="38"/>
  <c r="P84" i="36"/>
  <c r="CD43" i="5"/>
  <c r="BQ33" i="31"/>
  <c r="BQ13" i="9"/>
  <c r="BQ34" i="8"/>
  <c r="BJ43" i="5"/>
  <c r="BK43" i="5"/>
  <c r="BQ7" i="15"/>
  <c r="P119" i="38"/>
  <c r="P81" i="36"/>
  <c r="CD32" i="5"/>
  <c r="BH83" i="27"/>
  <c r="BQ31" i="17"/>
  <c r="L75" i="20"/>
  <c r="BQ31" i="11"/>
  <c r="BJ32" i="5"/>
  <c r="BQ117" i="8"/>
  <c r="BQ77" i="4"/>
  <c r="P116" i="38"/>
  <c r="P70" i="36"/>
  <c r="CD20" i="5"/>
  <c r="BQ115" i="31"/>
  <c r="L64" i="20"/>
  <c r="BQ13" i="11"/>
  <c r="BQ65" i="4"/>
  <c r="BK20" i="5"/>
  <c r="BK88" i="27" s="1"/>
  <c r="CD88" i="27" s="1"/>
  <c r="BQ114" i="8"/>
  <c r="P113" i="38"/>
  <c r="P60" i="36"/>
  <c r="L54" i="20"/>
  <c r="BH87" i="27"/>
  <c r="BQ133" i="8"/>
  <c r="BJ9" i="5"/>
  <c r="BK9" i="5"/>
  <c r="BK87" i="27" s="1"/>
  <c r="CD87" i="27" s="1"/>
  <c r="CB50" i="4"/>
  <c r="BH121" i="5"/>
  <c r="CB162" i="4"/>
  <c r="BQ91" i="31"/>
  <c r="CB53" i="8"/>
  <c r="CD132" i="4"/>
  <c r="CB42" i="8"/>
  <c r="CB7" i="11"/>
  <c r="CD129" i="8"/>
  <c r="CD14" i="13"/>
  <c r="BQ79" i="31"/>
  <c r="BJ13" i="5"/>
  <c r="BK13" i="5"/>
  <c r="BK71" i="27" s="1"/>
  <c r="CD71" i="27" s="1"/>
  <c r="CB151" i="31"/>
  <c r="CB123" i="31"/>
  <c r="CD4" i="18"/>
  <c r="BK42" i="28"/>
  <c r="BK66" i="30" s="1"/>
  <c r="CD50" i="5"/>
  <c r="T36" i="38"/>
  <c r="T73" i="36"/>
  <c r="R35" i="38"/>
  <c r="R72" i="36"/>
  <c r="R103" i="38"/>
  <c r="R147" i="36"/>
  <c r="R69" i="36"/>
  <c r="R115" i="38"/>
  <c r="R149" i="38"/>
  <c r="R48" i="36"/>
  <c r="R30" i="38"/>
  <c r="P131" i="38"/>
  <c r="P117" i="36"/>
  <c r="BQ9" i="17"/>
  <c r="BQ86" i="4"/>
  <c r="P58" i="38"/>
  <c r="P150" i="36"/>
  <c r="CD115" i="5"/>
  <c r="BQ32" i="15"/>
  <c r="P86" i="38"/>
  <c r="P76" i="36"/>
  <c r="CD27" i="5"/>
  <c r="BQ86" i="31"/>
  <c r="BQ4" i="19"/>
  <c r="BQ85" i="8"/>
  <c r="P128" i="38"/>
  <c r="P140" i="36"/>
  <c r="L140" i="20"/>
  <c r="P126" i="38"/>
  <c r="P132" i="36"/>
  <c r="L132" i="20"/>
  <c r="BH51" i="27"/>
  <c r="BQ131" i="31"/>
  <c r="P114" i="38"/>
  <c r="P68" i="36"/>
  <c r="CD18" i="5"/>
  <c r="BQ114" i="31"/>
  <c r="BQ7" i="17"/>
  <c r="L62" i="20"/>
  <c r="BQ12" i="11"/>
  <c r="P122" i="38"/>
  <c r="P110" i="36"/>
  <c r="CD71" i="5"/>
  <c r="L110" i="20"/>
  <c r="BQ116" i="4"/>
  <c r="CB120" i="8"/>
  <c r="CB4" i="17"/>
  <c r="BH3" i="5"/>
  <c r="CD67" i="8"/>
  <c r="CD10" i="18"/>
  <c r="CD140" i="31"/>
  <c r="CD14" i="10"/>
  <c r="CD149" i="8"/>
  <c r="CD66" i="31"/>
  <c r="CD82" i="8"/>
  <c r="CD58" i="4"/>
  <c r="CD3" i="12"/>
  <c r="CD65" i="8"/>
  <c r="CD11" i="18"/>
  <c r="CD128" i="31"/>
  <c r="CD64" i="4"/>
  <c r="CD28" i="11"/>
  <c r="CD50" i="31"/>
  <c r="CD30" i="8"/>
  <c r="CB22" i="19"/>
  <c r="CB75" i="4"/>
  <c r="BT120" i="27"/>
  <c r="CB130" i="31"/>
  <c r="CB31" i="11"/>
  <c r="CB77" i="4"/>
  <c r="CB117" i="8"/>
  <c r="CB117" i="31"/>
  <c r="CB15" i="11"/>
  <c r="BH33" i="5"/>
  <c r="CD118" i="31"/>
  <c r="CD25" i="11"/>
  <c r="CD121" i="8"/>
  <c r="CB144" i="31"/>
  <c r="CB8" i="16"/>
  <c r="CB11" i="10"/>
  <c r="BT5" i="27"/>
  <c r="CB143" i="8"/>
  <c r="CB101" i="4"/>
  <c r="CB73" i="8"/>
  <c r="BH63" i="5"/>
  <c r="P58" i="36"/>
  <c r="P34" i="38"/>
  <c r="L52" i="20"/>
  <c r="BQ24" i="15"/>
  <c r="BQ50" i="8"/>
  <c r="BQ27" i="9"/>
  <c r="BQ49" i="31"/>
  <c r="BJ7" i="5"/>
  <c r="BQ52" i="4"/>
  <c r="BK7" i="5"/>
  <c r="CB49" i="31"/>
  <c r="CB27" i="9"/>
  <c r="CB24" i="15"/>
  <c r="CB52" i="4"/>
  <c r="BT107" i="27"/>
  <c r="BT49" i="27"/>
  <c r="BT23" i="27"/>
  <c r="CI144" i="4"/>
  <c r="Y49" i="38"/>
  <c r="Y119" i="36"/>
  <c r="CI126" i="4"/>
  <c r="U73" i="36"/>
  <c r="R120" i="36"/>
  <c r="R50" i="38"/>
  <c r="R102" i="38"/>
  <c r="R128" i="36"/>
  <c r="R78" i="38"/>
  <c r="R49" i="36"/>
  <c r="R36" i="38"/>
  <c r="R73" i="36"/>
  <c r="P73" i="38"/>
  <c r="P95" i="36"/>
  <c r="CD55" i="5"/>
  <c r="BH72" i="27"/>
  <c r="BQ21" i="18"/>
  <c r="CD107" i="5"/>
  <c r="BQ131" i="8"/>
  <c r="P81" i="38"/>
  <c r="P129" i="36"/>
  <c r="CD93" i="5"/>
  <c r="L129" i="20"/>
  <c r="P132" i="38"/>
  <c r="P118" i="36"/>
  <c r="CD79" i="5"/>
  <c r="BQ121" i="31"/>
  <c r="BQ18" i="11"/>
  <c r="BQ10" i="17"/>
  <c r="BQ125" i="8"/>
  <c r="P46" i="38"/>
  <c r="P109" i="36"/>
  <c r="L109" i="20"/>
  <c r="P88" i="38"/>
  <c r="P78" i="36"/>
  <c r="CD29" i="5"/>
  <c r="BQ87" i="31"/>
  <c r="L72" i="20"/>
  <c r="BQ8" i="13"/>
  <c r="BH115" i="27"/>
  <c r="BQ87" i="8"/>
  <c r="P36" i="38"/>
  <c r="P73" i="36"/>
  <c r="CD24" i="5"/>
  <c r="BQ37" i="9"/>
  <c r="BQ36" i="15"/>
  <c r="BQ30" i="8"/>
  <c r="P85" i="38"/>
  <c r="P59" i="36"/>
  <c r="BQ85" i="31"/>
  <c r="BQ13" i="13"/>
  <c r="BH100" i="27"/>
  <c r="BQ7" i="19"/>
  <c r="BQ101" i="8"/>
  <c r="P103" i="38"/>
  <c r="P147" i="36"/>
  <c r="BQ95" i="31"/>
  <c r="CD112" i="5"/>
  <c r="BQ10" i="19"/>
  <c r="P124" i="36"/>
  <c r="P144" i="38"/>
  <c r="P96" i="36"/>
  <c r="BQ144" i="31"/>
  <c r="L96" i="20"/>
  <c r="BQ11" i="10"/>
  <c r="P83" i="36"/>
  <c r="P121" i="38"/>
  <c r="L77" i="20"/>
  <c r="BQ119" i="8"/>
  <c r="P147" i="38"/>
  <c r="P101" i="36"/>
  <c r="CD61" i="5"/>
  <c r="BQ21" i="16"/>
  <c r="L101" i="20"/>
  <c r="BJ61" i="5"/>
  <c r="CD65" i="31"/>
  <c r="CD113" i="31"/>
  <c r="CD17" i="17"/>
  <c r="CD54" i="4"/>
  <c r="BW87" i="27"/>
  <c r="CD19" i="11"/>
  <c r="CB12" i="18"/>
  <c r="CB19" i="12"/>
  <c r="BT66" i="27"/>
  <c r="BH12" i="5"/>
  <c r="CB83" i="8"/>
  <c r="CB114" i="31"/>
  <c r="CB112" i="8"/>
  <c r="CB63" i="4"/>
  <c r="CB35" i="31"/>
  <c r="CB22" i="15"/>
  <c r="BT35" i="27"/>
  <c r="CB22" i="9"/>
  <c r="BH51" i="5"/>
  <c r="CB70" i="31"/>
  <c r="BH54" i="5"/>
  <c r="CB14" i="12"/>
  <c r="CD27" i="15"/>
  <c r="CD122" i="4"/>
  <c r="CD30" i="9"/>
  <c r="BT3" i="30"/>
  <c r="BT3" i="27"/>
  <c r="BT9" i="27"/>
  <c r="BT4" i="30"/>
  <c r="BT14" i="27"/>
  <c r="BT5" i="30"/>
  <c r="BT6" i="30"/>
  <c r="BT19" i="27"/>
  <c r="BT10" i="30"/>
  <c r="BH10" i="26"/>
  <c r="BH10" i="30" s="1"/>
  <c r="CB10" i="30" s="1"/>
  <c r="BT41" i="27"/>
  <c r="BT57" i="27"/>
  <c r="BT12" i="30"/>
  <c r="BT64" i="27"/>
  <c r="BT13" i="30"/>
  <c r="BT14" i="30"/>
  <c r="BT70" i="27"/>
  <c r="BT16" i="30"/>
  <c r="BH16" i="26"/>
  <c r="BT86" i="27"/>
  <c r="BT17" i="30"/>
  <c r="BT18" i="30"/>
  <c r="BH18" i="26"/>
  <c r="BT93" i="27"/>
  <c r="BT114" i="27"/>
  <c r="BT21" i="30"/>
  <c r="BT22" i="30"/>
  <c r="BT119" i="27"/>
  <c r="CD96" i="5"/>
  <c r="CD56" i="5"/>
  <c r="CI39" i="31"/>
  <c r="BJ82" i="27"/>
  <c r="CC82" i="27" s="1"/>
  <c r="R29" i="38"/>
  <c r="R11" i="36"/>
  <c r="P31" i="38"/>
  <c r="P14" i="36"/>
  <c r="CD120" i="5"/>
  <c r="P84" i="38"/>
  <c r="P146" i="36"/>
  <c r="CD111" i="5"/>
  <c r="P56" i="38"/>
  <c r="P138" i="36"/>
  <c r="CD102" i="5"/>
  <c r="P82" i="38"/>
  <c r="P130" i="36"/>
  <c r="CD94" i="5"/>
  <c r="P52" i="38"/>
  <c r="P122" i="36"/>
  <c r="CD84" i="5"/>
  <c r="BQ73" i="31"/>
  <c r="P123" i="38"/>
  <c r="P74" i="36"/>
  <c r="P37" i="38"/>
  <c r="CD25" i="5"/>
  <c r="P142" i="38"/>
  <c r="P66" i="36"/>
  <c r="CD16" i="5"/>
  <c r="P152" i="38"/>
  <c r="P143" i="36"/>
  <c r="P53" i="38"/>
  <c r="P135" i="36"/>
  <c r="P49" i="38"/>
  <c r="P119" i="36"/>
  <c r="P146" i="38"/>
  <c r="P100" i="36"/>
  <c r="P124" i="38"/>
  <c r="P114" i="36"/>
  <c r="P35" i="38"/>
  <c r="P72" i="36"/>
  <c r="CD27" i="9"/>
  <c r="CD24" i="15"/>
  <c r="CD49" i="31"/>
  <c r="BW9" i="27"/>
  <c r="BK7" i="28"/>
  <c r="BH89" i="27"/>
  <c r="BH35" i="30"/>
  <c r="CB35" i="30" s="1"/>
  <c r="BK4" i="28"/>
  <c r="BJ4" i="28"/>
  <c r="BT44" i="27"/>
  <c r="BT38" i="30"/>
  <c r="BW44" i="27"/>
  <c r="BW38" i="30"/>
  <c r="BW60" i="27"/>
  <c r="BW54" i="30"/>
  <c r="BT12" i="27"/>
  <c r="BH10" i="28"/>
  <c r="BT44" i="30"/>
  <c r="BH14" i="28"/>
  <c r="BT30" i="27"/>
  <c r="BH18" i="28"/>
  <c r="BT84" i="27"/>
  <c r="BT27" i="30"/>
  <c r="BH19" i="28"/>
  <c r="BH20" i="28"/>
  <c r="BT110" i="27"/>
  <c r="BH22" i="28"/>
  <c r="BT111" i="27"/>
  <c r="BT45" i="27"/>
  <c r="BH24" i="28"/>
  <c r="BH29" i="28"/>
  <c r="BT26" i="27"/>
  <c r="BT48" i="30"/>
  <c r="BH30" i="28"/>
  <c r="BH31" i="28"/>
  <c r="BT38" i="27"/>
  <c r="P11" i="36"/>
  <c r="P29" i="38"/>
  <c r="P30" i="38"/>
  <c r="P12" i="36"/>
  <c r="CD80" i="5"/>
  <c r="P145" i="38"/>
  <c r="P97" i="36"/>
  <c r="CD57" i="5"/>
  <c r="P141" i="38"/>
  <c r="P64" i="36"/>
  <c r="CD14" i="5"/>
  <c r="P57" i="38"/>
  <c r="P149" i="36"/>
  <c r="CD114" i="5"/>
  <c r="P141" i="36"/>
  <c r="P129" i="38"/>
  <c r="CD106" i="5"/>
  <c r="P150" i="38"/>
  <c r="P133" i="36"/>
  <c r="CD97" i="5"/>
  <c r="P79" i="38"/>
  <c r="P66" i="38"/>
  <c r="P48" i="36"/>
  <c r="P105" i="36"/>
  <c r="P149" i="38"/>
  <c r="CD65" i="5"/>
  <c r="P87" i="38"/>
  <c r="P77" i="36"/>
  <c r="CD28" i="5"/>
  <c r="P115" i="38"/>
  <c r="P69" i="36"/>
  <c r="CD19" i="5"/>
  <c r="P78" i="38"/>
  <c r="P49" i="36"/>
  <c r="P102" i="38"/>
  <c r="P128" i="36"/>
  <c r="P50" i="38"/>
  <c r="P120" i="36"/>
  <c r="P76" i="38"/>
  <c r="P102" i="36"/>
  <c r="CD62" i="5"/>
  <c r="P40" i="38"/>
  <c r="P85" i="36"/>
  <c r="CD44" i="5"/>
  <c r="P75" i="36"/>
  <c r="P38" i="38"/>
  <c r="P57" i="36"/>
  <c r="P45" i="38"/>
  <c r="P108" i="36"/>
  <c r="P148" i="38"/>
  <c r="P104" i="36"/>
  <c r="BH38" i="30"/>
  <c r="CB38" i="30" s="1"/>
  <c r="BK9" i="28"/>
  <c r="BJ9" i="28"/>
  <c r="BT104" i="27"/>
  <c r="BT79" i="27"/>
  <c r="BT25" i="27"/>
  <c r="CD118" i="5"/>
  <c r="CD92" i="5"/>
  <c r="CD82" i="5"/>
  <c r="CD60" i="5"/>
  <c r="BH15" i="26"/>
  <c r="BH20" i="26"/>
  <c r="BQ44" i="4"/>
  <c r="BQ62" i="31"/>
  <c r="BQ19" i="18"/>
  <c r="CA27" i="18"/>
  <c r="CA61" i="8"/>
  <c r="BK107" i="31"/>
  <c r="BG28" i="6"/>
  <c r="BK3" i="17"/>
  <c r="BQ19" i="4"/>
  <c r="BL35" i="4"/>
  <c r="CB105" i="31"/>
  <c r="CB24" i="11"/>
  <c r="BK136" i="31"/>
  <c r="BK9" i="10"/>
  <c r="BK137" i="8"/>
  <c r="BG33" i="6"/>
  <c r="BW23" i="31"/>
  <c r="AK34" i="6"/>
  <c r="AQ34" i="6" s="1"/>
  <c r="BW5" i="15"/>
  <c r="BW10" i="9"/>
  <c r="CB18" i="4"/>
  <c r="CB59" i="31"/>
  <c r="BY63" i="31"/>
  <c r="BY27" i="12"/>
  <c r="BW30" i="4"/>
  <c r="BW9" i="31"/>
  <c r="BK17" i="31"/>
  <c r="BK12" i="8"/>
  <c r="BQ138" i="8"/>
  <c r="BY137" i="31"/>
  <c r="BY34" i="4"/>
  <c r="BY3" i="16"/>
  <c r="BY138" i="8"/>
  <c r="CB139" i="8"/>
  <c r="CB35" i="4"/>
  <c r="BX15" i="8"/>
  <c r="BX36" i="4"/>
  <c r="BX11" i="31"/>
  <c r="BX12" i="31"/>
  <c r="BX17" i="8"/>
  <c r="BW20" i="31"/>
  <c r="BW18" i="8"/>
  <c r="AU135" i="31"/>
  <c r="AU8" i="10"/>
  <c r="AU6" i="16"/>
  <c r="AU11" i="4"/>
  <c r="BY61" i="31"/>
  <c r="BY5" i="18"/>
  <c r="BY7" i="12"/>
  <c r="BY62" i="8"/>
  <c r="BW21" i="31"/>
  <c r="BW20" i="14"/>
  <c r="BW20" i="8"/>
  <c r="BK14" i="14"/>
  <c r="BM137" i="31"/>
  <c r="BQ60" i="8"/>
  <c r="BQ3" i="4"/>
  <c r="AQ7" i="6"/>
  <c r="CA3" i="15"/>
  <c r="BQ7" i="12"/>
  <c r="BQ24" i="4"/>
  <c r="BL23" i="10"/>
  <c r="BQ28" i="31"/>
  <c r="BQ111" i="31"/>
  <c r="BY17" i="4"/>
  <c r="BK31" i="4"/>
  <c r="BX5" i="4"/>
  <c r="BW11" i="8"/>
  <c r="CD30" i="17"/>
  <c r="BY27" i="18"/>
  <c r="BY60" i="8"/>
  <c r="CB59" i="8"/>
  <c r="BY4" i="15"/>
  <c r="BX6" i="17"/>
  <c r="BK5" i="8"/>
  <c r="BX38" i="4"/>
  <c r="BK14" i="4"/>
  <c r="BQ37" i="15"/>
  <c r="BW23" i="8"/>
  <c r="BK3" i="11"/>
  <c r="BY108" i="31"/>
  <c r="BY5" i="17"/>
  <c r="BY9" i="11"/>
  <c r="BY108" i="8"/>
  <c r="CB27" i="31"/>
  <c r="CB35" i="15"/>
  <c r="CB35" i="9"/>
  <c r="CB24" i="8"/>
  <c r="BW61" i="31"/>
  <c r="BW22" i="4"/>
  <c r="BW5" i="18"/>
  <c r="BW7" i="12"/>
  <c r="BX7" i="31"/>
  <c r="BX8" i="14"/>
  <c r="BX8" i="8"/>
  <c r="BK26" i="31"/>
  <c r="BK11" i="9"/>
  <c r="CF28" i="31"/>
  <c r="T47" i="20"/>
  <c r="CF47" i="4"/>
  <c r="CB25" i="31"/>
  <c r="CB26" i="8"/>
  <c r="CB3" i="15"/>
  <c r="BK18" i="31"/>
  <c r="BK14" i="8"/>
  <c r="CD110" i="8"/>
  <c r="BQ28" i="8"/>
  <c r="BX3" i="14"/>
  <c r="BX3" i="31"/>
  <c r="AM33" i="6"/>
  <c r="BQ4" i="16" s="1"/>
  <c r="CB4" i="16"/>
  <c r="CB14" i="4"/>
  <c r="CB136" i="31"/>
  <c r="BW59" i="8"/>
  <c r="BW18" i="4"/>
  <c r="BK20" i="4"/>
  <c r="BK27" i="12"/>
  <c r="BK63" i="31"/>
  <c r="BW8" i="31"/>
  <c r="BW9" i="14"/>
  <c r="BX10" i="14"/>
  <c r="BX29" i="4"/>
  <c r="BX16" i="31"/>
  <c r="BW10" i="31"/>
  <c r="BW13" i="8"/>
  <c r="BX106" i="31"/>
  <c r="BM5" i="10"/>
  <c r="BM108" i="31"/>
  <c r="CA108" i="8"/>
  <c r="BQ10" i="12"/>
  <c r="CA21" i="4"/>
  <c r="AL40" i="6"/>
  <c r="L9" i="36" s="1"/>
  <c r="BL7" i="12"/>
  <c r="L47" i="20"/>
  <c r="CB105" i="8"/>
  <c r="BK44" i="4"/>
  <c r="BY13" i="4"/>
  <c r="CB21" i="4"/>
  <c r="CB3" i="4"/>
  <c r="AM40" i="6"/>
  <c r="BQ26" i="8" s="1"/>
  <c r="CB23" i="10"/>
  <c r="BW11" i="14"/>
  <c r="BX10" i="8"/>
  <c r="BY10" i="12"/>
  <c r="CB6" i="18"/>
  <c r="BW9" i="12"/>
  <c r="CB137" i="8"/>
  <c r="BX4" i="8"/>
  <c r="CB111" i="8"/>
  <c r="CB16" i="4"/>
  <c r="BG65" i="6"/>
  <c r="CB6" i="9"/>
  <c r="AM37" i="6"/>
  <c r="BQ59" i="8" s="1"/>
  <c r="BY20" i="4"/>
  <c r="CB139" i="31"/>
  <c r="BK24" i="17"/>
  <c r="BK3" i="4"/>
  <c r="BK134" i="31"/>
  <c r="BK5" i="16"/>
  <c r="BK134" i="8"/>
  <c r="BK7" i="10"/>
  <c r="BG29" i="6"/>
  <c r="BK108" i="31"/>
  <c r="BK13" i="4"/>
  <c r="BK5" i="17"/>
  <c r="BK9" i="11"/>
  <c r="BX27" i="31"/>
  <c r="BX24" i="8"/>
  <c r="BW60" i="31"/>
  <c r="BW60" i="8"/>
  <c r="BW18" i="31"/>
  <c r="BW14" i="8"/>
  <c r="BY62" i="31"/>
  <c r="BY11" i="12"/>
  <c r="AU137" i="31"/>
  <c r="AU138" i="8"/>
  <c r="AU3" i="16"/>
  <c r="CF138" i="31"/>
  <c r="CF12" i="4"/>
  <c r="BW105" i="31"/>
  <c r="AM35" i="6"/>
  <c r="AM54" i="6"/>
  <c r="BQ23" i="10" s="1"/>
  <c r="AM27" i="6"/>
  <c r="BL27" i="6" s="1"/>
  <c r="CJ3" i="31"/>
  <c r="CJ5" i="31"/>
  <c r="CJ109" i="31"/>
  <c r="CJ6" i="31"/>
  <c r="Q108" i="38"/>
  <c r="Q113" i="36"/>
  <c r="BR108" i="31"/>
  <c r="M13" i="20"/>
  <c r="BR5" i="17"/>
  <c r="BR9" i="11"/>
  <c r="BR13" i="4"/>
  <c r="BR108" i="8"/>
  <c r="L23" i="38"/>
  <c r="L13" i="36"/>
  <c r="BM5" i="15"/>
  <c r="BM15" i="4"/>
  <c r="H19" i="20"/>
  <c r="BL7" i="18"/>
  <c r="CA19" i="17"/>
  <c r="CA10" i="11"/>
  <c r="P17" i="36"/>
  <c r="P59" i="38"/>
  <c r="L18" i="20"/>
  <c r="AQ37" i="6"/>
  <c r="BQ18" i="4"/>
  <c r="BQ59" i="31"/>
  <c r="BQ6" i="18"/>
  <c r="BM10" i="9"/>
  <c r="I15" i="20"/>
  <c r="BQ9" i="12"/>
  <c r="BL60" i="31"/>
  <c r="CA27" i="31"/>
  <c r="CA24" i="8"/>
  <c r="CA35" i="15"/>
  <c r="AL35" i="6"/>
  <c r="CA35" i="9"/>
  <c r="P134" i="38"/>
  <c r="P152" i="36"/>
  <c r="L10" i="20"/>
  <c r="BQ5" i="16"/>
  <c r="BL29" i="6"/>
  <c r="BQ134" i="31"/>
  <c r="BQ7" i="10"/>
  <c r="BQ134" i="8"/>
  <c r="BQ10" i="4"/>
  <c r="BK138" i="31"/>
  <c r="BK24" i="16"/>
  <c r="BK136" i="8"/>
  <c r="BK12" i="4"/>
  <c r="BG31" i="6"/>
  <c r="BK24" i="10"/>
  <c r="BK24" i="31"/>
  <c r="BK4" i="15"/>
  <c r="BK17" i="4"/>
  <c r="BG36" i="6"/>
  <c r="BK25" i="8"/>
  <c r="BK9" i="9"/>
  <c r="BW10" i="11"/>
  <c r="BW109" i="31"/>
  <c r="AK42" i="6"/>
  <c r="BW7" i="31"/>
  <c r="BW8" i="14"/>
  <c r="BW27" i="4"/>
  <c r="BK28" i="4"/>
  <c r="BK8" i="31"/>
  <c r="BK9" i="14"/>
  <c r="BK9" i="8"/>
  <c r="BY35" i="4"/>
  <c r="BY139" i="31"/>
  <c r="BY139" i="8"/>
  <c r="BY23" i="16"/>
  <c r="BY23" i="10"/>
  <c r="BK21" i="31"/>
  <c r="BK20" i="8"/>
  <c r="BK20" i="14"/>
  <c r="BX62" i="31"/>
  <c r="BX11" i="12"/>
  <c r="BX44" i="4"/>
  <c r="P31" i="36"/>
  <c r="P26" i="38"/>
  <c r="AQ65" i="6"/>
  <c r="BQ27" i="8"/>
  <c r="BQ46" i="4"/>
  <c r="BQ20" i="15"/>
  <c r="BQ26" i="31"/>
  <c r="BL65" i="6"/>
  <c r="BQ11" i="9"/>
  <c r="AU106" i="31"/>
  <c r="AU8" i="11"/>
  <c r="AU7" i="4"/>
  <c r="AU105" i="8"/>
  <c r="AU10" i="31"/>
  <c r="AU13" i="8"/>
  <c r="AU13" i="14"/>
  <c r="AU32" i="4"/>
  <c r="L19" i="36"/>
  <c r="BM109" i="8"/>
  <c r="BM10" i="11"/>
  <c r="L108" i="38"/>
  <c r="L113" i="36"/>
  <c r="BM108" i="8"/>
  <c r="CA23" i="4"/>
  <c r="AQ38" i="6"/>
  <c r="P19" i="36"/>
  <c r="P109" i="38"/>
  <c r="BL42" i="6"/>
  <c r="BQ109" i="8"/>
  <c r="L23" i="20"/>
  <c r="BQ19" i="17"/>
  <c r="BQ109" i="31"/>
  <c r="BQ10" i="11"/>
  <c r="P13" i="36"/>
  <c r="P23" i="38"/>
  <c r="BL34" i="6"/>
  <c r="L15" i="20"/>
  <c r="BQ23" i="8"/>
  <c r="BQ5" i="15"/>
  <c r="BQ23" i="31"/>
  <c r="BQ10" i="9"/>
  <c r="P107" i="38"/>
  <c r="P112" i="36"/>
  <c r="BQ107" i="8"/>
  <c r="BL28" i="6"/>
  <c r="L9" i="20"/>
  <c r="BQ3" i="17"/>
  <c r="BQ107" i="31"/>
  <c r="BQ3" i="11"/>
  <c r="CA64" i="8"/>
  <c r="AL64" i="6"/>
  <c r="K136" i="38"/>
  <c r="K154" i="36"/>
  <c r="BL9" i="10"/>
  <c r="H14" i="20"/>
  <c r="BL14" i="4"/>
  <c r="BL136" i="31"/>
  <c r="BL4" i="16"/>
  <c r="BX3" i="4"/>
  <c r="BX105" i="31"/>
  <c r="BX24" i="11"/>
  <c r="BX111" i="8"/>
  <c r="BW3" i="31"/>
  <c r="BW3" i="8"/>
  <c r="BW4" i="4"/>
  <c r="BW4" i="14"/>
  <c r="BW4" i="31"/>
  <c r="BW5" i="4"/>
  <c r="BW4" i="8"/>
  <c r="BY5" i="8"/>
  <c r="BY5" i="31"/>
  <c r="BY6" i="4"/>
  <c r="BY107" i="31"/>
  <c r="BY3" i="17"/>
  <c r="BY3" i="11"/>
  <c r="BY9" i="4"/>
  <c r="BY107" i="8"/>
  <c r="BY138" i="31"/>
  <c r="BY24" i="10"/>
  <c r="BY24" i="16"/>
  <c r="BY12" i="4"/>
  <c r="BW136" i="31"/>
  <c r="BW4" i="16"/>
  <c r="BW137" i="8"/>
  <c r="BW9" i="10"/>
  <c r="CD9" i="10"/>
  <c r="CD4" i="16"/>
  <c r="CD137" i="8"/>
  <c r="BK59" i="31"/>
  <c r="BK6" i="18"/>
  <c r="BG37" i="6"/>
  <c r="BK59" i="8"/>
  <c r="BK18" i="4"/>
  <c r="BK9" i="12"/>
  <c r="BX21" i="4"/>
  <c r="BX25" i="31"/>
  <c r="BX6" i="9"/>
  <c r="BX3" i="15"/>
  <c r="BX26" i="8"/>
  <c r="BW10" i="14"/>
  <c r="BW16" i="31"/>
  <c r="BW10" i="8"/>
  <c r="BW17" i="31"/>
  <c r="BW31" i="4"/>
  <c r="BW12" i="8"/>
  <c r="BW12" i="14"/>
  <c r="BK32" i="4"/>
  <c r="BK10" i="31"/>
  <c r="BK13" i="8"/>
  <c r="BK13" i="14"/>
  <c r="BY37" i="4"/>
  <c r="BY19" i="31"/>
  <c r="BY16" i="8"/>
  <c r="BY16" i="14"/>
  <c r="BM23" i="8"/>
  <c r="BM9" i="11"/>
  <c r="I13" i="20"/>
  <c r="BQ9" i="4"/>
  <c r="BQ23" i="4"/>
  <c r="CA16" i="4"/>
  <c r="BL10" i="12"/>
  <c r="L25" i="36"/>
  <c r="L137" i="38"/>
  <c r="BM34" i="4"/>
  <c r="BM138" i="8"/>
  <c r="BW29" i="4"/>
  <c r="P113" i="36"/>
  <c r="P108" i="38"/>
  <c r="BL32" i="6"/>
  <c r="L13" i="20"/>
  <c r="BQ13" i="4"/>
  <c r="BQ9" i="11"/>
  <c r="AQ32" i="6"/>
  <c r="BQ108" i="31"/>
  <c r="K28" i="38"/>
  <c r="K47" i="36"/>
  <c r="BL28" i="31"/>
  <c r="BL36" i="9"/>
  <c r="AQ66" i="6"/>
  <c r="BL37" i="15"/>
  <c r="BL47" i="4"/>
  <c r="CA23" i="31"/>
  <c r="CA23" i="8"/>
  <c r="CA10" i="9"/>
  <c r="BX19" i="18"/>
  <c r="BW109" i="8"/>
  <c r="K25" i="38"/>
  <c r="K9" i="36"/>
  <c r="BL26" i="8"/>
  <c r="H21" i="20"/>
  <c r="BL21" i="4"/>
  <c r="BL6" i="9"/>
  <c r="P35" i="36"/>
  <c r="P63" i="38"/>
  <c r="BL39" i="6"/>
  <c r="BQ20" i="4"/>
  <c r="L20" i="20"/>
  <c r="BQ27" i="12"/>
  <c r="K108" i="38"/>
  <c r="K113" i="36"/>
  <c r="BL108" i="31"/>
  <c r="H13" i="20"/>
  <c r="BL108" i="8"/>
  <c r="BL9" i="11"/>
  <c r="BY136" i="8"/>
  <c r="K26" i="38"/>
  <c r="K31" i="36"/>
  <c r="BL26" i="31"/>
  <c r="BL46" i="4"/>
  <c r="BL11" i="9"/>
  <c r="H46" i="20"/>
  <c r="BL20" i="15"/>
  <c r="BL27" i="8"/>
  <c r="L21" i="20"/>
  <c r="K138" i="38"/>
  <c r="K33" i="36"/>
  <c r="BL12" i="4"/>
  <c r="BL138" i="31"/>
  <c r="BL24" i="16"/>
  <c r="K106" i="38"/>
  <c r="K7" i="36"/>
  <c r="H7" i="20"/>
  <c r="BL7" i="4"/>
  <c r="BL8" i="11"/>
  <c r="CA137" i="31"/>
  <c r="CA138" i="8"/>
  <c r="CA3" i="16"/>
  <c r="P111" i="38"/>
  <c r="P36" i="36"/>
  <c r="BL43" i="6"/>
  <c r="L24" i="20"/>
  <c r="P61" i="38"/>
  <c r="P18" i="36"/>
  <c r="BL41" i="6"/>
  <c r="L22" i="20"/>
  <c r="CA63" i="31"/>
  <c r="CA27" i="12"/>
  <c r="AL39" i="6"/>
  <c r="CA20" i="4"/>
  <c r="CA105" i="31"/>
  <c r="CA24" i="11"/>
  <c r="AL7" i="6"/>
  <c r="CA3" i="4"/>
  <c r="CA28" i="31"/>
  <c r="AL66" i="6"/>
  <c r="CA47" i="4"/>
  <c r="CA28" i="8"/>
  <c r="CA61" i="31"/>
  <c r="CA7" i="12"/>
  <c r="AL41" i="6"/>
  <c r="CA22" i="4"/>
  <c r="CB6" i="17"/>
  <c r="CB8" i="11"/>
  <c r="CB106" i="31"/>
  <c r="BW26" i="17"/>
  <c r="BW26" i="11"/>
  <c r="BW8" i="4"/>
  <c r="BW110" i="31"/>
  <c r="BX134" i="31"/>
  <c r="BX5" i="16"/>
  <c r="BX7" i="10"/>
  <c r="BX134" i="8"/>
  <c r="BK6" i="16"/>
  <c r="BK135" i="31"/>
  <c r="BG30" i="6"/>
  <c r="BK11" i="4"/>
  <c r="BX11" i="4"/>
  <c r="BX135" i="31"/>
  <c r="BX8" i="10"/>
  <c r="BX6" i="16"/>
  <c r="BY109" i="31"/>
  <c r="BY109" i="8"/>
  <c r="BY23" i="4"/>
  <c r="BY19" i="17"/>
  <c r="BX6" i="31"/>
  <c r="BX6" i="8"/>
  <c r="BW26" i="4"/>
  <c r="BW15" i="31"/>
  <c r="BW7" i="14"/>
  <c r="BK16" i="31"/>
  <c r="BK10" i="14"/>
  <c r="BK29" i="4"/>
  <c r="BK139" i="31"/>
  <c r="BG54" i="6"/>
  <c r="BK139" i="8"/>
  <c r="BK23" i="16"/>
  <c r="BW16" i="8"/>
  <c r="BW19" i="31"/>
  <c r="BK13" i="31"/>
  <c r="BK19" i="14"/>
  <c r="BX21" i="8"/>
  <c r="BX14" i="31"/>
  <c r="BX42" i="4"/>
  <c r="BW43" i="4"/>
  <c r="BW22" i="31"/>
  <c r="BW22" i="14"/>
  <c r="BG63" i="6"/>
  <c r="BK62" i="31"/>
  <c r="BK19" i="18"/>
  <c r="BK63" i="8"/>
  <c r="BX26" i="31"/>
  <c r="BX11" i="9"/>
  <c r="BY47" i="4"/>
  <c r="BY28" i="31"/>
  <c r="BY37" i="15"/>
  <c r="BY28" i="8"/>
  <c r="X110" i="38"/>
  <c r="X32" i="36"/>
  <c r="CF8" i="4"/>
  <c r="CF110" i="31"/>
  <c r="BQ110" i="8"/>
  <c r="AQ43" i="6"/>
  <c r="BL136" i="8"/>
  <c r="CA34" i="4"/>
  <c r="BL6" i="17"/>
  <c r="BQ61" i="31"/>
  <c r="P62" i="38"/>
  <c r="P30" i="36"/>
  <c r="BL63" i="6"/>
  <c r="L44" i="20"/>
  <c r="AQ63" i="6"/>
  <c r="BQ63" i="8"/>
  <c r="BQ11" i="12"/>
  <c r="BQ64" i="31"/>
  <c r="K36" i="36"/>
  <c r="K111" i="38"/>
  <c r="BL24" i="4"/>
  <c r="BL111" i="31"/>
  <c r="BL27" i="11"/>
  <c r="K139" i="38"/>
  <c r="AM26" i="6"/>
  <c r="L3" i="20"/>
  <c r="BL7" i="6"/>
  <c r="P60" i="38"/>
  <c r="P16" i="36"/>
  <c r="BL38" i="6"/>
  <c r="L19" i="20"/>
  <c r="BW16" i="14"/>
  <c r="BY10" i="11"/>
  <c r="AK27" i="6"/>
  <c r="K30" i="36"/>
  <c r="K62" i="38"/>
  <c r="BL63" i="8"/>
  <c r="BL44" i="4"/>
  <c r="BL19" i="18"/>
  <c r="BL62" i="31"/>
  <c r="K137" i="38"/>
  <c r="K25" i="36"/>
  <c r="AQ53" i="6"/>
  <c r="BL3" i="16"/>
  <c r="BL34" i="4"/>
  <c r="BL137" i="31"/>
  <c r="BL138" i="8"/>
  <c r="BK106" i="31"/>
  <c r="BG26" i="6"/>
  <c r="BK6" i="17"/>
  <c r="BK7" i="4"/>
  <c r="BK105" i="8"/>
  <c r="BW3" i="11"/>
  <c r="BW107" i="31"/>
  <c r="AK28" i="6"/>
  <c r="AQ28" i="6" s="1"/>
  <c r="BW107" i="8"/>
  <c r="BW136" i="8"/>
  <c r="BW24" i="10"/>
  <c r="BW138" i="31"/>
  <c r="BW12" i="4"/>
  <c r="BX15" i="4"/>
  <c r="BX23" i="31"/>
  <c r="BX10" i="9"/>
  <c r="BX5" i="15"/>
  <c r="P27" i="38"/>
  <c r="P34" i="36"/>
  <c r="BQ35" i="15"/>
  <c r="BQ27" i="31"/>
  <c r="BQ35" i="9"/>
  <c r="BW24" i="31"/>
  <c r="AK36" i="6"/>
  <c r="BW9" i="9"/>
  <c r="BX59" i="31"/>
  <c r="BX9" i="12"/>
  <c r="CD10" i="12"/>
  <c r="CD60" i="8"/>
  <c r="AK39" i="6"/>
  <c r="AQ39" i="6" s="1"/>
  <c r="BW63" i="31"/>
  <c r="BW27" i="12"/>
  <c r="BW61" i="8"/>
  <c r="BX9" i="14"/>
  <c r="BX8" i="31"/>
  <c r="BY16" i="31"/>
  <c r="BY29" i="4"/>
  <c r="BY10" i="14"/>
  <c r="BX10" i="31"/>
  <c r="BX13" i="8"/>
  <c r="BK34" i="4"/>
  <c r="BK137" i="31"/>
  <c r="BK138" i="8"/>
  <c r="BW137" i="31"/>
  <c r="BW138" i="8"/>
  <c r="BY15" i="8"/>
  <c r="BY11" i="31"/>
  <c r="BK12" i="31"/>
  <c r="BK17" i="8"/>
  <c r="BK38" i="4"/>
  <c r="BK14" i="31"/>
  <c r="BK21" i="8"/>
  <c r="BK42" i="4"/>
  <c r="AU109" i="31"/>
  <c r="AU19" i="17"/>
  <c r="AU109" i="8"/>
  <c r="AU23" i="4"/>
  <c r="AU13" i="31"/>
  <c r="AU19" i="8"/>
  <c r="X36" i="36"/>
  <c r="X111" i="38"/>
  <c r="CF24" i="4"/>
  <c r="CF111" i="31"/>
  <c r="P47" i="36"/>
  <c r="P28" i="38"/>
  <c r="BK111" i="8"/>
  <c r="BK105" i="31"/>
  <c r="BQ8" i="4"/>
  <c r="CB107" i="31"/>
  <c r="CB3" i="11"/>
  <c r="BY10" i="4"/>
  <c r="BY134" i="31"/>
  <c r="CB24" i="31"/>
  <c r="AM36" i="6"/>
  <c r="CB20" i="4"/>
  <c r="CB63" i="31"/>
  <c r="BK43" i="4"/>
  <c r="BK22" i="31"/>
  <c r="BY43" i="4"/>
  <c r="BY22" i="31"/>
  <c r="AU8" i="31"/>
  <c r="AU9" i="14"/>
  <c r="AU28" i="4"/>
  <c r="AU62" i="31"/>
  <c r="AU19" i="18"/>
  <c r="AU63" i="8"/>
  <c r="X34" i="36"/>
  <c r="X27" i="38"/>
  <c r="CF16" i="4"/>
  <c r="K61" i="38"/>
  <c r="K18" i="36"/>
  <c r="P10" i="36"/>
  <c r="BL30" i="6"/>
  <c r="K46" i="36"/>
  <c r="K64" i="38"/>
  <c r="BK3" i="14"/>
  <c r="BK3" i="31"/>
  <c r="BX5" i="14"/>
  <c r="BX5" i="31"/>
  <c r="CB110" i="31"/>
  <c r="CB26" i="17"/>
  <c r="CB26" i="11"/>
  <c r="BW135" i="31"/>
  <c r="AK30" i="6"/>
  <c r="BW6" i="16"/>
  <c r="CB138" i="31"/>
  <c r="AM31" i="6"/>
  <c r="CB24" i="16"/>
  <c r="AU23" i="31"/>
  <c r="AU23" i="8"/>
  <c r="AU11" i="31"/>
  <c r="AU15" i="8"/>
  <c r="X46" i="36"/>
  <c r="X64" i="38"/>
  <c r="T45" i="20"/>
  <c r="BL66" i="6"/>
  <c r="K134" i="38"/>
  <c r="X138" i="38"/>
  <c r="X33" i="36"/>
  <c r="X63" i="38"/>
  <c r="X35" i="36"/>
  <c r="X139" i="38"/>
  <c r="X41" i="36"/>
  <c r="X28" i="38"/>
  <c r="X47" i="36"/>
  <c r="CJ13" i="31"/>
  <c r="CE30" i="10"/>
  <c r="CJ135" i="31"/>
  <c r="CJ108" i="31"/>
  <c r="CJ27" i="31"/>
  <c r="CJ59" i="31"/>
  <c r="CJ63" i="31"/>
  <c r="CJ17" i="31"/>
  <c r="CJ139" i="31"/>
  <c r="CE43" i="9"/>
  <c r="CJ138" i="31"/>
  <c r="CJ25" i="31"/>
  <c r="CJ14" i="31"/>
  <c r="CJ105" i="31"/>
  <c r="CJ21" i="31"/>
  <c r="CE35" i="11"/>
  <c r="CE32" i="12"/>
  <c r="CJ110" i="31"/>
  <c r="CJ23" i="31"/>
  <c r="CJ61" i="31"/>
  <c r="CJ9" i="31"/>
  <c r="CJ137" i="31"/>
  <c r="CJ11" i="31"/>
  <c r="CJ19" i="31"/>
  <c r="CJ62" i="31"/>
  <c r="CJ106" i="31"/>
  <c r="CJ24" i="31"/>
  <c r="CJ111" i="31"/>
  <c r="CJ8" i="31"/>
  <c r="CJ16" i="31"/>
  <c r="CJ4" i="31"/>
  <c r="CJ107" i="31"/>
  <c r="CJ136" i="31"/>
  <c r="CJ15" i="31"/>
  <c r="CJ7" i="31"/>
  <c r="CE33" i="12"/>
  <c r="CE36" i="11"/>
  <c r="CE29" i="10"/>
  <c r="AY23" i="27"/>
  <c r="BO7" i="26"/>
  <c r="AY7" i="30"/>
  <c r="BQ7" i="26"/>
  <c r="BO14" i="26"/>
  <c r="BD14" i="26" s="1"/>
  <c r="BD70" i="27" s="1"/>
  <c r="BQ14" i="26"/>
  <c r="AY70" i="27"/>
  <c r="BO20" i="26"/>
  <c r="BO107" i="27" s="1"/>
  <c r="BP20" i="26"/>
  <c r="BC21" i="26"/>
  <c r="BC21" i="30" s="1"/>
  <c r="AW114" i="27"/>
  <c r="AW21" i="30"/>
  <c r="BC3" i="26"/>
  <c r="BB5" i="30"/>
  <c r="BO86" i="27"/>
  <c r="BP9" i="27"/>
  <c r="AU93" i="27"/>
  <c r="AY14" i="30"/>
  <c r="AX9" i="30"/>
  <c r="AX119" i="27"/>
  <c r="BB18" i="30"/>
  <c r="AY107" i="27"/>
  <c r="AV6" i="30"/>
  <c r="BF6" i="26"/>
  <c r="BQ4" i="26"/>
  <c r="BQ9" i="27" s="1"/>
  <c r="BO4" i="26"/>
  <c r="AY4" i="30"/>
  <c r="AW3" i="30"/>
  <c r="AW3" i="27"/>
  <c r="BH7" i="26"/>
  <c r="BB23" i="27"/>
  <c r="BO8" i="26"/>
  <c r="BP8" i="26"/>
  <c r="BB10" i="30"/>
  <c r="BB41" i="27"/>
  <c r="BC12" i="26"/>
  <c r="BC12" i="30" s="1"/>
  <c r="AW12" i="30"/>
  <c r="AX64" i="27"/>
  <c r="AX13" i="30"/>
  <c r="BP23" i="27"/>
  <c r="BP7" i="30"/>
  <c r="BA18" i="30"/>
  <c r="BA93" i="27"/>
  <c r="BO16" i="26"/>
  <c r="AY16" i="30"/>
  <c r="BP16" i="26"/>
  <c r="BP16" i="30" s="1"/>
  <c r="BH22" i="26"/>
  <c r="BB22" i="30"/>
  <c r="BF15" i="26"/>
  <c r="BF76" i="27" s="1"/>
  <c r="BP70" i="27"/>
  <c r="BP14" i="30"/>
  <c r="BA20" i="30"/>
  <c r="AV86" i="27"/>
  <c r="BC11" i="26"/>
  <c r="BC49" i="27" s="1"/>
  <c r="AW49" i="27"/>
  <c r="BB13" i="30"/>
  <c r="BB64" i="27"/>
  <c r="AW15" i="30"/>
  <c r="AW76" i="27"/>
  <c r="AX93" i="27"/>
  <c r="BC18" i="26"/>
  <c r="BS18" i="26" s="1"/>
  <c r="BR18" i="26" s="1"/>
  <c r="BH19" i="26"/>
  <c r="BB99" i="27"/>
  <c r="BC15" i="26"/>
  <c r="BH13" i="26"/>
  <c r="BF18" i="26"/>
  <c r="BF18" i="30" s="1"/>
  <c r="BQ16" i="26"/>
  <c r="AU70" i="27"/>
  <c r="AY81" i="27"/>
  <c r="BA3" i="30"/>
  <c r="BA3" i="27"/>
  <c r="BA33" i="27"/>
  <c r="BA9" i="30"/>
  <c r="AZ16" i="30"/>
  <c r="AZ81" i="27"/>
  <c r="BB19" i="30"/>
  <c r="AZ20" i="30"/>
  <c r="AZ107" i="27"/>
  <c r="BG20" i="26"/>
  <c r="BG20" i="30" s="1"/>
  <c r="AU21" i="30"/>
  <c r="AU114" i="27"/>
  <c r="AZ6" i="30"/>
  <c r="BG6" i="26"/>
  <c r="AZ19" i="27"/>
  <c r="BA81" i="27"/>
  <c r="BA16" i="30"/>
  <c r="BG16" i="26"/>
  <c r="BG81" i="27" s="1"/>
  <c r="BO6" i="26"/>
  <c r="AY19" i="27"/>
  <c r="AY6" i="30"/>
  <c r="BP6" i="26"/>
  <c r="BB14" i="30"/>
  <c r="BH14" i="26"/>
  <c r="BB70" i="27"/>
  <c r="BS16" i="26"/>
  <c r="BO15" i="26"/>
  <c r="BD15" i="26" s="1"/>
  <c r="BA7" i="30"/>
  <c r="BG7" i="26"/>
  <c r="BF8" i="26"/>
  <c r="AV28" i="27"/>
  <c r="AZ33" i="27"/>
  <c r="BG9" i="26"/>
  <c r="BG9" i="30" s="1"/>
  <c r="AZ9" i="30"/>
  <c r="AV41" i="27"/>
  <c r="AV10" i="30"/>
  <c r="AZ12" i="30"/>
  <c r="AZ57" i="27"/>
  <c r="AV64" i="27"/>
  <c r="AV13" i="30"/>
  <c r="AZ14" i="30"/>
  <c r="AZ70" i="27"/>
  <c r="BF17" i="26"/>
  <c r="AU17" i="30"/>
  <c r="BG18" i="26"/>
  <c r="AZ93" i="27"/>
  <c r="BC4" i="26"/>
  <c r="AW9" i="27"/>
  <c r="AW4" i="30"/>
  <c r="AX12" i="30"/>
  <c r="AX57" i="27"/>
  <c r="BO19" i="26"/>
  <c r="AY19" i="30"/>
  <c r="AY99" i="27"/>
  <c r="BQ19" i="26"/>
  <c r="BQ19" i="30" s="1"/>
  <c r="AW107" i="27"/>
  <c r="AW20" i="30"/>
  <c r="AX21" i="30"/>
  <c r="AX114" i="27"/>
  <c r="AU23" i="27"/>
  <c r="BF7" i="26"/>
  <c r="BQ15" i="26"/>
  <c r="BP15" i="26"/>
  <c r="AY15" i="30"/>
  <c r="BP19" i="30"/>
  <c r="BP99" i="27"/>
  <c r="AZ4" i="30"/>
  <c r="BG4" i="26"/>
  <c r="AU5" i="30"/>
  <c r="AU14" i="27"/>
  <c r="BF5" i="26"/>
  <c r="BG10" i="26"/>
  <c r="BG10" i="30" s="1"/>
  <c r="BA10" i="30"/>
  <c r="BA76" i="27"/>
  <c r="BG15" i="26"/>
  <c r="BA15" i="30"/>
  <c r="BC5" i="26"/>
  <c r="AW5" i="30"/>
  <c r="AW14" i="27"/>
  <c r="BB28" i="27"/>
  <c r="BH8" i="26"/>
  <c r="BO9" i="26"/>
  <c r="AY33" i="27"/>
  <c r="BP9" i="26"/>
  <c r="BQ9" i="26"/>
  <c r="BH11" i="26"/>
  <c r="BB49" i="27"/>
  <c r="BB11" i="30"/>
  <c r="AY12" i="30"/>
  <c r="BQ12" i="26"/>
  <c r="BO12" i="26"/>
  <c r="AY57" i="27"/>
  <c r="AX14" i="30"/>
  <c r="AX70" i="27"/>
  <c r="AY114" i="27"/>
  <c r="BP21" i="26"/>
  <c r="BO21" i="26"/>
  <c r="BQ21" i="26"/>
  <c r="BC22" i="26"/>
  <c r="BC119" i="27" s="1"/>
  <c r="AW119" i="27"/>
  <c r="AW22" i="30"/>
  <c r="BF16" i="26"/>
  <c r="AU16" i="30"/>
  <c r="AZ119" i="27"/>
  <c r="AZ22" i="30"/>
  <c r="BG22" i="26"/>
  <c r="BQ3" i="30"/>
  <c r="BQ3" i="27"/>
  <c r="AU81" i="27"/>
  <c r="AU76" i="27"/>
  <c r="AU15" i="30"/>
  <c r="AU19" i="30"/>
  <c r="BF19" i="26"/>
  <c r="BF19" i="30" s="1"/>
  <c r="AU99" i="27"/>
  <c r="BA19" i="30"/>
  <c r="BA99" i="27"/>
  <c r="BG19" i="26"/>
  <c r="BF20" i="26"/>
  <c r="BF20" i="30" s="1"/>
  <c r="AV20" i="30"/>
  <c r="AY3" i="30"/>
  <c r="BP3" i="26"/>
  <c r="BO3" i="26"/>
  <c r="AY3" i="27"/>
  <c r="BC6" i="26"/>
  <c r="BC9" i="26"/>
  <c r="BC33" i="27" s="1"/>
  <c r="AW6" i="30"/>
  <c r="BQ6" i="30"/>
  <c r="BQ19" i="27"/>
  <c r="AV3" i="30"/>
  <c r="BF3" i="26"/>
  <c r="AV3" i="27"/>
  <c r="AX8" i="30"/>
  <c r="AX28" i="27"/>
  <c r="BH4" i="26"/>
  <c r="BB4" i="30"/>
  <c r="BB9" i="27"/>
  <c r="AV4" i="30"/>
  <c r="AV9" i="27"/>
  <c r="BF4" i="26"/>
  <c r="BF9" i="26"/>
  <c r="AV33" i="27"/>
  <c r="AV9" i="30"/>
  <c r="AU41" i="27"/>
  <c r="BF10" i="26"/>
  <c r="AU10" i="30"/>
  <c r="BF11" i="26"/>
  <c r="AU49" i="27"/>
  <c r="AX10" i="30"/>
  <c r="AX41" i="27"/>
  <c r="BC10" i="26"/>
  <c r="BQ107" i="27"/>
  <c r="AZ3" i="30"/>
  <c r="BC8" i="26"/>
  <c r="BC13" i="26"/>
  <c r="AW7" i="30"/>
  <c r="BC7" i="26"/>
  <c r="BC20" i="26"/>
  <c r="BQ14" i="27" l="1"/>
  <c r="BF70" i="27"/>
  <c r="BQ8" i="30"/>
  <c r="N78" i="20"/>
  <c r="BS25" i="11"/>
  <c r="BS81" i="4"/>
  <c r="BS121" i="8"/>
  <c r="BQ66" i="31"/>
  <c r="BQ18" i="12"/>
  <c r="BQ56" i="4"/>
  <c r="L55" i="20"/>
  <c r="BQ82" i="8"/>
  <c r="BQ13" i="18"/>
  <c r="BK11" i="5"/>
  <c r="BK65" i="27" s="1"/>
  <c r="CD65" i="27" s="1"/>
  <c r="BH65" i="27"/>
  <c r="P125" i="36"/>
  <c r="BQ98" i="8"/>
  <c r="P100" i="38"/>
  <c r="CI41" i="31"/>
  <c r="L57" i="20"/>
  <c r="BH71" i="27"/>
  <c r="P63" i="36"/>
  <c r="BQ29" i="11"/>
  <c r="BS121" i="31"/>
  <c r="N117" i="20"/>
  <c r="BK87" i="5"/>
  <c r="BK15" i="5"/>
  <c r="L59" i="20"/>
  <c r="L116" i="20"/>
  <c r="BS116" i="4"/>
  <c r="R122" i="38"/>
  <c r="CI131" i="31"/>
  <c r="BQ7" i="9"/>
  <c r="P15" i="36"/>
  <c r="BS74" i="4"/>
  <c r="N72" i="20"/>
  <c r="BM36" i="5"/>
  <c r="BN36" i="5" s="1"/>
  <c r="T120" i="36"/>
  <c r="BQ66" i="4"/>
  <c r="L65" i="20"/>
  <c r="L70" i="20"/>
  <c r="BH101" i="27"/>
  <c r="BQ7" i="13"/>
  <c r="BJ27" i="5"/>
  <c r="BK27" i="5"/>
  <c r="BK101" i="27" s="1"/>
  <c r="CD101" i="27" s="1"/>
  <c r="BQ72" i="4"/>
  <c r="BQ5" i="9"/>
  <c r="BQ55" i="8"/>
  <c r="BQ16" i="11"/>
  <c r="BK41" i="5"/>
  <c r="BJ106" i="5"/>
  <c r="BK106" i="5"/>
  <c r="BQ151" i="4"/>
  <c r="L141" i="20"/>
  <c r="BQ5" i="11"/>
  <c r="BQ29" i="31"/>
  <c r="BQ9" i="15"/>
  <c r="BQ51" i="4"/>
  <c r="L51" i="20"/>
  <c r="BQ49" i="8"/>
  <c r="BQ15" i="9"/>
  <c r="BQ132" i="31"/>
  <c r="BQ23" i="11"/>
  <c r="BQ117" i="4"/>
  <c r="BQ20" i="17"/>
  <c r="BQ124" i="8"/>
  <c r="L111" i="20"/>
  <c r="BK72" i="5"/>
  <c r="BJ72" i="5"/>
  <c r="BS133" i="31"/>
  <c r="BS21" i="17"/>
  <c r="BS20" i="11"/>
  <c r="BS141" i="4"/>
  <c r="BM96" i="5"/>
  <c r="BN96" i="5" s="1"/>
  <c r="P156" i="36"/>
  <c r="P61" i="36"/>
  <c r="CD72" i="5"/>
  <c r="BQ14" i="13"/>
  <c r="Y135" i="36"/>
  <c r="CD13" i="5"/>
  <c r="Y70" i="38" s="1"/>
  <c r="BQ58" i="4"/>
  <c r="P70" i="38"/>
  <c r="BQ129" i="31"/>
  <c r="BJ6" i="5"/>
  <c r="BS9" i="15" s="1"/>
  <c r="BQ11" i="18"/>
  <c r="P65" i="36"/>
  <c r="P116" i="36"/>
  <c r="BM71" i="5"/>
  <c r="BU120" i="31" s="1"/>
  <c r="R132" i="38"/>
  <c r="BJ115" i="27"/>
  <c r="CC115" i="27" s="1"/>
  <c r="CI79" i="4"/>
  <c r="BQ45" i="31"/>
  <c r="BS87" i="8"/>
  <c r="R78" i="36"/>
  <c r="R132" i="36"/>
  <c r="BS118" i="31"/>
  <c r="BK122" i="5"/>
  <c r="BM79" i="5"/>
  <c r="BJ21" i="5"/>
  <c r="BH94" i="27"/>
  <c r="BQ21" i="12"/>
  <c r="BJ94" i="5"/>
  <c r="BM94" i="5" s="1"/>
  <c r="BQ154" i="31"/>
  <c r="BQ17" i="16"/>
  <c r="BQ144" i="8"/>
  <c r="L97" i="20"/>
  <c r="BQ19" i="10"/>
  <c r="BH11" i="27"/>
  <c r="BJ57" i="5"/>
  <c r="BK57" i="5"/>
  <c r="BK11" i="27" s="1"/>
  <c r="BQ102" i="4"/>
  <c r="L104" i="20"/>
  <c r="BQ109" i="4"/>
  <c r="BQ13" i="10"/>
  <c r="BQ11" i="16"/>
  <c r="BQ147" i="8"/>
  <c r="BQ72" i="31"/>
  <c r="BH52" i="27"/>
  <c r="BQ14" i="18"/>
  <c r="L102" i="20"/>
  <c r="BQ107" i="4"/>
  <c r="BQ16" i="12"/>
  <c r="BK62" i="5"/>
  <c r="BK52" i="27" s="1"/>
  <c r="CD52" i="27" s="1"/>
  <c r="BJ62" i="5"/>
  <c r="BQ72" i="8"/>
  <c r="L128" i="20"/>
  <c r="BQ137" i="4"/>
  <c r="BQ15" i="13"/>
  <c r="P68" i="38"/>
  <c r="P111" i="36"/>
  <c r="BJ11" i="5"/>
  <c r="Y128" i="38"/>
  <c r="BQ84" i="8"/>
  <c r="BQ3" i="18"/>
  <c r="BS123" i="8"/>
  <c r="BS124" i="4"/>
  <c r="BQ13" i="12"/>
  <c r="BK21" i="5"/>
  <c r="BK94" i="27" s="1"/>
  <c r="CD94" i="27" s="1"/>
  <c r="BQ122" i="4"/>
  <c r="BS17" i="11"/>
  <c r="BQ58" i="8"/>
  <c r="BS87" i="31"/>
  <c r="R126" i="38"/>
  <c r="R114" i="36"/>
  <c r="CD21" i="5"/>
  <c r="BQ130" i="31"/>
  <c r="BK32" i="5"/>
  <c r="BK83" i="27" s="1"/>
  <c r="CD83" i="27" s="1"/>
  <c r="BS8" i="12"/>
  <c r="BS77" i="31"/>
  <c r="N152" i="20"/>
  <c r="BM118" i="5"/>
  <c r="CD108" i="5"/>
  <c r="BQ149" i="31"/>
  <c r="L143" i="20"/>
  <c r="BQ4" i="10"/>
  <c r="BQ153" i="8"/>
  <c r="BJ108" i="5"/>
  <c r="BQ153" i="4"/>
  <c r="BQ13" i="16"/>
  <c r="BK108" i="5"/>
  <c r="BQ115" i="4"/>
  <c r="BK70" i="5"/>
  <c r="BQ26" i="15"/>
  <c r="BQ41" i="8"/>
  <c r="BQ75" i="31"/>
  <c r="BQ5" i="12"/>
  <c r="BJ93" i="5"/>
  <c r="BQ77" i="8"/>
  <c r="BK93" i="5"/>
  <c r="BQ15" i="18"/>
  <c r="BQ138" i="4"/>
  <c r="BH112" i="27"/>
  <c r="BK17" i="28"/>
  <c r="BH58" i="30"/>
  <c r="BJ38" i="28"/>
  <c r="BJ47" i="27" s="1"/>
  <c r="E12" i="23"/>
  <c r="BH62" i="30"/>
  <c r="BM34" i="28"/>
  <c r="BN34" i="28" s="1"/>
  <c r="BN62" i="30" s="1"/>
  <c r="BJ112" i="27"/>
  <c r="BJ26" i="28"/>
  <c r="BJ61" i="27" s="1"/>
  <c r="BK38" i="28"/>
  <c r="E12" i="25"/>
  <c r="N25" i="25" s="1"/>
  <c r="N9" i="25" s="1"/>
  <c r="R9" i="25" s="1"/>
  <c r="BK26" i="28"/>
  <c r="BK58" i="30" s="1"/>
  <c r="BH39" i="27"/>
  <c r="BH47" i="27"/>
  <c r="BK37" i="28"/>
  <c r="BK39" i="27" s="1"/>
  <c r="E15" i="23"/>
  <c r="BH46" i="30"/>
  <c r="CB46" i="30" s="1"/>
  <c r="BK112" i="27"/>
  <c r="E15" i="25"/>
  <c r="N19" i="25" s="1"/>
  <c r="N3" i="25" s="1"/>
  <c r="R3" i="25" s="1"/>
  <c r="BH73" i="27"/>
  <c r="BJ17" i="26"/>
  <c r="BJ86" i="27" s="1"/>
  <c r="CC86" i="27" s="1"/>
  <c r="BH117" i="27"/>
  <c r="BH39" i="30"/>
  <c r="CB39" i="30" s="1"/>
  <c r="BK36" i="28"/>
  <c r="BK64" i="30" s="1"/>
  <c r="BJ32" i="28"/>
  <c r="BJ46" i="27" s="1"/>
  <c r="BK25" i="27"/>
  <c r="BH21" i="27"/>
  <c r="BJ25" i="28"/>
  <c r="BM25" i="28" s="1"/>
  <c r="BM54" i="27" s="1"/>
  <c r="E3" i="25"/>
  <c r="N27" i="25" s="1"/>
  <c r="N11" i="25" s="1"/>
  <c r="R11" i="25" s="1"/>
  <c r="BH31" i="30"/>
  <c r="CB31" i="30" s="1"/>
  <c r="BH46" i="27"/>
  <c r="BH55" i="27"/>
  <c r="BK12" i="28"/>
  <c r="BK21" i="27" s="1"/>
  <c r="CD21" i="27" s="1"/>
  <c r="BH25" i="27"/>
  <c r="BH50" i="30"/>
  <c r="BM7" i="28"/>
  <c r="BN7" i="28" s="1"/>
  <c r="BN35" i="30" s="1"/>
  <c r="BJ35" i="28"/>
  <c r="BJ63" i="30" s="1"/>
  <c r="BH122" i="27"/>
  <c r="BJ13" i="28"/>
  <c r="BJ39" i="30" s="1"/>
  <c r="BJ89" i="27"/>
  <c r="BJ36" i="28"/>
  <c r="BJ64" i="30" s="1"/>
  <c r="BJ8" i="28"/>
  <c r="BJ95" i="27" s="1"/>
  <c r="BH36" i="30"/>
  <c r="CB36" i="30" s="1"/>
  <c r="E6" i="25"/>
  <c r="N21" i="25" s="1"/>
  <c r="N5" i="25" s="1"/>
  <c r="R5" i="25" s="1"/>
  <c r="BH59" i="30"/>
  <c r="BK23" i="28"/>
  <c r="BK37" i="27" s="1"/>
  <c r="BK63" i="30"/>
  <c r="BJ39" i="28"/>
  <c r="BJ55" i="27" s="1"/>
  <c r="BJ23" i="28"/>
  <c r="BJ41" i="30" s="1"/>
  <c r="BK8" i="28"/>
  <c r="BK95" i="27" s="1"/>
  <c r="BH114" i="27"/>
  <c r="BJ21" i="28"/>
  <c r="BM21" i="28" s="1"/>
  <c r="BN21" i="28" s="1"/>
  <c r="BH37" i="27"/>
  <c r="BJ21" i="27"/>
  <c r="CC21" i="27" s="1"/>
  <c r="BJ46" i="30"/>
  <c r="BM12" i="28"/>
  <c r="BM21" i="27" s="1"/>
  <c r="CE21" i="27" s="1"/>
  <c r="E6" i="22"/>
  <c r="BJ27" i="28"/>
  <c r="BM27" i="28" s="1"/>
  <c r="BM33" i="30" s="1"/>
  <c r="BH33" i="30"/>
  <c r="CB33" i="30" s="1"/>
  <c r="BH54" i="27"/>
  <c r="E3" i="22"/>
  <c r="BJ17" i="28"/>
  <c r="BM17" i="28" s="1"/>
  <c r="BN17" i="28" s="1"/>
  <c r="BK25" i="28"/>
  <c r="BK57" i="30" s="1"/>
  <c r="BH29" i="30"/>
  <c r="CB29" i="30" s="1"/>
  <c r="BH86" i="27"/>
  <c r="BK21" i="28"/>
  <c r="BK104" i="27" s="1"/>
  <c r="BJ39" i="27"/>
  <c r="BM37" i="28"/>
  <c r="BH36" i="27"/>
  <c r="BJ3" i="28"/>
  <c r="BH37" i="30"/>
  <c r="CB37" i="30" s="1"/>
  <c r="BK3" i="28"/>
  <c r="BK15" i="28"/>
  <c r="BK55" i="30" s="1"/>
  <c r="BJ15" i="28"/>
  <c r="BJ55" i="30" s="1"/>
  <c r="BH68" i="27"/>
  <c r="BK16" i="28"/>
  <c r="BH56" i="30"/>
  <c r="BR17" i="26"/>
  <c r="BG41" i="27"/>
  <c r="BF15" i="30"/>
  <c r="BD5" i="26"/>
  <c r="BD5" i="30" s="1"/>
  <c r="BS18" i="30"/>
  <c r="S150" i="36"/>
  <c r="S58" i="38"/>
  <c r="O150" i="20"/>
  <c r="BT160" i="4"/>
  <c r="BT32" i="15"/>
  <c r="BT25" i="9"/>
  <c r="BT48" i="31"/>
  <c r="BT56" i="8"/>
  <c r="BQ25" i="9"/>
  <c r="BK115" i="5"/>
  <c r="BQ56" i="8"/>
  <c r="BJ115" i="5"/>
  <c r="L150" i="20"/>
  <c r="BQ160" i="4"/>
  <c r="BQ48" i="31"/>
  <c r="Q150" i="36"/>
  <c r="Q58" i="38"/>
  <c r="BR48" i="31"/>
  <c r="BR32" i="15"/>
  <c r="BR56" i="8"/>
  <c r="M150" i="20"/>
  <c r="BR160" i="4"/>
  <c r="BR25" i="9"/>
  <c r="BK113" i="5"/>
  <c r="L148" i="20"/>
  <c r="Q148" i="36"/>
  <c r="Q104" i="38"/>
  <c r="BR18" i="19"/>
  <c r="BR103" i="8"/>
  <c r="BR16" i="13"/>
  <c r="M148" i="20"/>
  <c r="BR158" i="4"/>
  <c r="BR97" i="31"/>
  <c r="BQ16" i="13"/>
  <c r="P104" i="38"/>
  <c r="BQ97" i="31"/>
  <c r="S104" i="38"/>
  <c r="S148" i="36"/>
  <c r="BT103" i="8"/>
  <c r="BT97" i="31"/>
  <c r="O148" i="20"/>
  <c r="BT158" i="4"/>
  <c r="BT16" i="13"/>
  <c r="BT18" i="19"/>
  <c r="BQ103" i="8"/>
  <c r="CD113" i="5"/>
  <c r="Y148" i="36" s="1"/>
  <c r="Q84" i="38"/>
  <c r="Q146" i="36"/>
  <c r="BR78" i="31"/>
  <c r="M146" i="20"/>
  <c r="BR156" i="4"/>
  <c r="BR22" i="12"/>
  <c r="BR24" i="18"/>
  <c r="BR80" i="8"/>
  <c r="S153" i="38"/>
  <c r="S144" i="36"/>
  <c r="BT152" i="31"/>
  <c r="BT18" i="10"/>
  <c r="O144" i="20"/>
  <c r="BT154" i="8"/>
  <c r="BT154" i="4"/>
  <c r="BT20" i="16"/>
  <c r="BQ22" i="17"/>
  <c r="P130" i="38"/>
  <c r="BQ21" i="11"/>
  <c r="P142" i="36"/>
  <c r="S142" i="36"/>
  <c r="S130" i="38"/>
  <c r="O142" i="20"/>
  <c r="BT152" i="4"/>
  <c r="BT131" i="8"/>
  <c r="BT22" i="17"/>
  <c r="BT127" i="31"/>
  <c r="BT21" i="11"/>
  <c r="CI126" i="31"/>
  <c r="N140" i="36"/>
  <c r="N128" i="38"/>
  <c r="BO23" i="17"/>
  <c r="BO22" i="11"/>
  <c r="BO126" i="31"/>
  <c r="BO129" i="8"/>
  <c r="K140" i="20"/>
  <c r="BO150" i="4"/>
  <c r="CI150" i="4"/>
  <c r="BL105" i="5"/>
  <c r="Q140" i="36"/>
  <c r="Q128" i="38"/>
  <c r="M140" i="20"/>
  <c r="BR150" i="4"/>
  <c r="BR126" i="31"/>
  <c r="BR23" i="17"/>
  <c r="BR22" i="11"/>
  <c r="BR129" i="8"/>
  <c r="K56" i="38"/>
  <c r="K138" i="36"/>
  <c r="BL31" i="15"/>
  <c r="BL24" i="9"/>
  <c r="BL47" i="31"/>
  <c r="H138" i="20"/>
  <c r="BL147" i="4"/>
  <c r="BL54" i="8"/>
  <c r="BI102" i="5"/>
  <c r="S56" i="38"/>
  <c r="S138" i="36"/>
  <c r="BT31" i="15"/>
  <c r="BT24" i="9"/>
  <c r="O138" i="20"/>
  <c r="BT147" i="4"/>
  <c r="BT47" i="31"/>
  <c r="BT54" i="8"/>
  <c r="S54" i="38"/>
  <c r="S136" i="36"/>
  <c r="BT46" i="31"/>
  <c r="BT52" i="8"/>
  <c r="BT30" i="15"/>
  <c r="BT23" i="9"/>
  <c r="O136" i="20"/>
  <c r="BT145" i="4"/>
  <c r="Q151" i="38"/>
  <c r="Q134" i="36"/>
  <c r="BR17" i="10"/>
  <c r="M134" i="20"/>
  <c r="BR143" i="4"/>
  <c r="BR152" i="8"/>
  <c r="BR151" i="31"/>
  <c r="BR19" i="16"/>
  <c r="S134" i="36"/>
  <c r="S151" i="38"/>
  <c r="O134" i="20"/>
  <c r="BT143" i="4"/>
  <c r="BT151" i="31"/>
  <c r="BT17" i="10"/>
  <c r="BT19" i="16"/>
  <c r="BT152" i="8"/>
  <c r="M126" i="38"/>
  <c r="M132" i="36"/>
  <c r="J132" i="20"/>
  <c r="BN141" i="4"/>
  <c r="BL96" i="5"/>
  <c r="BN21" i="17"/>
  <c r="BN20" i="11"/>
  <c r="BN133" i="31"/>
  <c r="BN127" i="8"/>
  <c r="N130" i="36"/>
  <c r="N82" i="38"/>
  <c r="BO84" i="31"/>
  <c r="K130" i="20"/>
  <c r="BO139" i="4"/>
  <c r="BO23" i="18"/>
  <c r="BO78" i="8"/>
  <c r="BO21" i="12"/>
  <c r="BL94" i="5"/>
  <c r="Q130" i="36"/>
  <c r="Q82" i="38"/>
  <c r="BR23" i="18"/>
  <c r="BR21" i="12"/>
  <c r="BR84" i="31"/>
  <c r="BR139" i="4"/>
  <c r="M130" i="20"/>
  <c r="BR78" i="8"/>
  <c r="S128" i="36"/>
  <c r="S102" i="38"/>
  <c r="BT15" i="13"/>
  <c r="BT17" i="19"/>
  <c r="BT100" i="8"/>
  <c r="O128" i="20"/>
  <c r="BT137" i="4"/>
  <c r="BT104" i="31"/>
  <c r="Q102" i="38"/>
  <c r="Q128" i="36"/>
  <c r="BR104" i="31"/>
  <c r="M128" i="20"/>
  <c r="BR137" i="4"/>
  <c r="BR17" i="19"/>
  <c r="BR15" i="13"/>
  <c r="BR100" i="8"/>
  <c r="K126" i="36"/>
  <c r="K80" i="38"/>
  <c r="BL76" i="8"/>
  <c r="H126" i="20"/>
  <c r="BL133" i="4"/>
  <c r="BI88" i="5"/>
  <c r="BL83" i="31"/>
  <c r="BL20" i="12"/>
  <c r="BL20" i="18"/>
  <c r="S126" i="36"/>
  <c r="S80" i="38"/>
  <c r="BT76" i="8"/>
  <c r="O126" i="20"/>
  <c r="BT133" i="4"/>
  <c r="BT83" i="31"/>
  <c r="BT20" i="18"/>
  <c r="BT20" i="12"/>
  <c r="Q124" i="36"/>
  <c r="Q100" i="38"/>
  <c r="BR14" i="13"/>
  <c r="BR103" i="31"/>
  <c r="BR98" i="8"/>
  <c r="BR14" i="19"/>
  <c r="M124" i="20"/>
  <c r="BR131" i="4"/>
  <c r="M100" i="38"/>
  <c r="M124" i="36"/>
  <c r="BN14" i="19"/>
  <c r="BL86" i="5"/>
  <c r="BN98" i="8"/>
  <c r="BN14" i="13"/>
  <c r="BN103" i="31"/>
  <c r="J124" i="20"/>
  <c r="BN131" i="4"/>
  <c r="BU31" i="9"/>
  <c r="BU127" i="4"/>
  <c r="T50" i="38"/>
  <c r="S50" i="38"/>
  <c r="S120" i="36"/>
  <c r="BT28" i="15"/>
  <c r="BT31" i="9"/>
  <c r="BT57" i="31"/>
  <c r="BT46" i="8"/>
  <c r="O120" i="20"/>
  <c r="BT127" i="4"/>
  <c r="BU28" i="15"/>
  <c r="P120" i="20"/>
  <c r="BU57" i="31"/>
  <c r="BQ43" i="8"/>
  <c r="P48" i="38"/>
  <c r="BQ56" i="31"/>
  <c r="S123" i="38"/>
  <c r="S111" i="36"/>
  <c r="O111" i="20"/>
  <c r="BT117" i="4"/>
  <c r="BT132" i="31"/>
  <c r="BT20" i="17"/>
  <c r="BT23" i="11"/>
  <c r="BT124" i="8"/>
  <c r="Q109" i="36"/>
  <c r="Q46" i="38"/>
  <c r="BR55" i="31"/>
  <c r="BR26" i="15"/>
  <c r="BR29" i="9"/>
  <c r="M109" i="20"/>
  <c r="BR115" i="4"/>
  <c r="BR41" i="8"/>
  <c r="BM70" i="5"/>
  <c r="N109" i="36"/>
  <c r="N46" i="38"/>
  <c r="BO41" i="8"/>
  <c r="BO55" i="31"/>
  <c r="BO29" i="9"/>
  <c r="K109" i="20"/>
  <c r="BO26" i="15"/>
  <c r="BO115" i="4"/>
  <c r="BL70" i="5"/>
  <c r="N109" i="20"/>
  <c r="BS115" i="4"/>
  <c r="S95" i="38"/>
  <c r="S107" i="36"/>
  <c r="BT16" i="19"/>
  <c r="BT19" i="13"/>
  <c r="BT95" i="8"/>
  <c r="BT102" i="31"/>
  <c r="O107" i="20"/>
  <c r="BT113" i="4"/>
  <c r="Q107" i="36"/>
  <c r="Q95" i="38"/>
  <c r="BR102" i="31"/>
  <c r="M107" i="20"/>
  <c r="BR113" i="4"/>
  <c r="BR16" i="19"/>
  <c r="BR19" i="13"/>
  <c r="BR95" i="8"/>
  <c r="K149" i="38"/>
  <c r="K105" i="36"/>
  <c r="BL21" i="10"/>
  <c r="BI65" i="5"/>
  <c r="BL156" i="31"/>
  <c r="H105" i="20"/>
  <c r="BL148" i="8"/>
  <c r="BL110" i="4"/>
  <c r="BL18" i="16"/>
  <c r="S147" i="38"/>
  <c r="S101" i="36"/>
  <c r="BL20" i="27"/>
  <c r="BT146" i="8"/>
  <c r="BT155" i="31"/>
  <c r="O101" i="20"/>
  <c r="BT106" i="4"/>
  <c r="BT20" i="10"/>
  <c r="BT21" i="16"/>
  <c r="S75" i="38"/>
  <c r="S99" i="36"/>
  <c r="BT71" i="8"/>
  <c r="BL58" i="27"/>
  <c r="BT25" i="18"/>
  <c r="BT24" i="12"/>
  <c r="BT81" i="31"/>
  <c r="O99" i="20"/>
  <c r="BT104" i="4"/>
  <c r="Q99" i="36"/>
  <c r="Q75" i="38"/>
  <c r="BR71" i="8"/>
  <c r="BR81" i="31"/>
  <c r="BR25" i="18"/>
  <c r="BI58" i="27"/>
  <c r="CB58" i="27" s="1"/>
  <c r="BR24" i="12"/>
  <c r="M99" i="20"/>
  <c r="BR104" i="4"/>
  <c r="N99" i="36"/>
  <c r="N75" i="38"/>
  <c r="BO25" i="18"/>
  <c r="BO71" i="8"/>
  <c r="BO81" i="31"/>
  <c r="K99" i="20"/>
  <c r="BO104" i="4"/>
  <c r="BG58" i="27"/>
  <c r="BO24" i="12"/>
  <c r="BS21" i="18"/>
  <c r="BS69" i="8"/>
  <c r="BS80" i="31"/>
  <c r="BM55" i="5"/>
  <c r="BM72" i="27" s="1"/>
  <c r="CE72" i="27" s="1"/>
  <c r="BJ72" i="27"/>
  <c r="CC72" i="27" s="1"/>
  <c r="K73" i="38"/>
  <c r="K95" i="36"/>
  <c r="BD72" i="27"/>
  <c r="H95" i="20"/>
  <c r="BL69" i="8"/>
  <c r="BL80" i="31"/>
  <c r="BL23" i="12"/>
  <c r="BI55" i="5"/>
  <c r="BL100" i="4"/>
  <c r="BL21" i="18"/>
  <c r="BS100" i="4"/>
  <c r="R95" i="36"/>
  <c r="Q93" i="36"/>
  <c r="Q44" i="38"/>
  <c r="BR97" i="4"/>
  <c r="BR33" i="9"/>
  <c r="BI43" i="27"/>
  <c r="BR54" i="31"/>
  <c r="BR39" i="8"/>
  <c r="M93" i="20"/>
  <c r="BR33" i="15"/>
  <c r="S42" i="38"/>
  <c r="S89" i="36"/>
  <c r="BT28" i="9"/>
  <c r="BT53" i="31"/>
  <c r="O89" i="20"/>
  <c r="BT93" i="4"/>
  <c r="BT25" i="15"/>
  <c r="BT37" i="8"/>
  <c r="S87" i="36"/>
  <c r="S91" i="38"/>
  <c r="BT100" i="31"/>
  <c r="BT15" i="19"/>
  <c r="BT91" i="8"/>
  <c r="BT17" i="13"/>
  <c r="BL109" i="27"/>
  <c r="BT91" i="4"/>
  <c r="O87" i="20"/>
  <c r="Q91" i="38"/>
  <c r="Q87" i="36"/>
  <c r="BI109" i="27"/>
  <c r="CB109" i="27" s="1"/>
  <c r="BR91" i="8"/>
  <c r="BR100" i="31"/>
  <c r="M87" i="20"/>
  <c r="BR15" i="19"/>
  <c r="BR91" i="4"/>
  <c r="BR17" i="13"/>
  <c r="BR28" i="13" s="1"/>
  <c r="K40" i="38"/>
  <c r="K85" i="36"/>
  <c r="BL23" i="15"/>
  <c r="BL26" i="9"/>
  <c r="BL35" i="8"/>
  <c r="BJ44" i="5"/>
  <c r="H85" i="20"/>
  <c r="BL89" i="4"/>
  <c r="BI44" i="5"/>
  <c r="BL52" i="31"/>
  <c r="S40" i="38"/>
  <c r="S85" i="36"/>
  <c r="O85" i="20"/>
  <c r="BT35" i="8"/>
  <c r="BT26" i="9"/>
  <c r="BT89" i="4"/>
  <c r="BT52" i="31"/>
  <c r="BT23" i="15"/>
  <c r="S83" i="36"/>
  <c r="S121" i="38"/>
  <c r="BT131" i="31"/>
  <c r="BT29" i="17"/>
  <c r="BT119" i="8"/>
  <c r="BT30" i="11"/>
  <c r="O77" i="20"/>
  <c r="BT79" i="4"/>
  <c r="Q119" i="38"/>
  <c r="Q81" i="36"/>
  <c r="BI83" i="27"/>
  <c r="CB83" i="27" s="1"/>
  <c r="BR130" i="31"/>
  <c r="M75" i="20"/>
  <c r="BR77" i="4"/>
  <c r="BR31" i="17"/>
  <c r="BR31" i="11"/>
  <c r="BR117" i="8"/>
  <c r="S81" i="36"/>
  <c r="S119" i="38"/>
  <c r="O75" i="20"/>
  <c r="BT77" i="4"/>
  <c r="BL83" i="27"/>
  <c r="BT31" i="11"/>
  <c r="BT31" i="17"/>
  <c r="BT130" i="31"/>
  <c r="BT117" i="8"/>
  <c r="S89" i="38"/>
  <c r="S79" i="36"/>
  <c r="BT88" i="8"/>
  <c r="BT75" i="4"/>
  <c r="BT22" i="19"/>
  <c r="BT99" i="31"/>
  <c r="BT22" i="13"/>
  <c r="BL120" i="27"/>
  <c r="O73" i="20"/>
  <c r="Q87" i="38"/>
  <c r="Q77" i="36"/>
  <c r="BR98" i="31"/>
  <c r="M71" i="20"/>
  <c r="BR86" i="8"/>
  <c r="BI108" i="27"/>
  <c r="CB108" i="27" s="1"/>
  <c r="BR21" i="19"/>
  <c r="BR73" i="4"/>
  <c r="BR21" i="13"/>
  <c r="BR27" i="13" s="1"/>
  <c r="BQ38" i="15"/>
  <c r="BJ26" i="5"/>
  <c r="BK26" i="5"/>
  <c r="BK42" i="27" s="1"/>
  <c r="CD42" i="27" s="1"/>
  <c r="BQ32" i="8"/>
  <c r="L69" i="20"/>
  <c r="BQ71" i="4"/>
  <c r="BQ38" i="9"/>
  <c r="BH42" i="27"/>
  <c r="M36" i="38"/>
  <c r="M73" i="36"/>
  <c r="BN50" i="31"/>
  <c r="BN37" i="9"/>
  <c r="BL24" i="5"/>
  <c r="BN30" i="8"/>
  <c r="BN36" i="15"/>
  <c r="J67" i="20"/>
  <c r="BN69" i="4"/>
  <c r="K117" i="38"/>
  <c r="K71" i="36"/>
  <c r="H65" i="20"/>
  <c r="BL129" i="31"/>
  <c r="BL66" i="4"/>
  <c r="BI21" i="5"/>
  <c r="BL29" i="11"/>
  <c r="BD94" i="27"/>
  <c r="BL115" i="8"/>
  <c r="BL28" i="17"/>
  <c r="Q70" i="38"/>
  <c r="Q63" i="36"/>
  <c r="BR3" i="12"/>
  <c r="BR58" i="4"/>
  <c r="M57" i="20"/>
  <c r="BR3" i="18"/>
  <c r="BI71" i="27"/>
  <c r="CB71" i="27" s="1"/>
  <c r="BR84" i="8"/>
  <c r="BR79" i="31"/>
  <c r="S34" i="38"/>
  <c r="S58" i="36"/>
  <c r="BT49" i="31"/>
  <c r="BT50" i="8"/>
  <c r="BT24" i="15"/>
  <c r="O52" i="20"/>
  <c r="BT52" i="4"/>
  <c r="BT27" i="9"/>
  <c r="BC93" i="27"/>
  <c r="BO15" i="30"/>
  <c r="BP22" i="30"/>
  <c r="BS21" i="26"/>
  <c r="BS21" i="30" s="1"/>
  <c r="BQ13" i="30"/>
  <c r="BP14" i="27"/>
  <c r="BF119" i="27"/>
  <c r="BL5" i="26"/>
  <c r="BL5" i="30" s="1"/>
  <c r="BF21" i="30"/>
  <c r="BF13" i="30"/>
  <c r="BO14" i="27"/>
  <c r="BC70" i="27"/>
  <c r="BS14" i="26"/>
  <c r="BS14" i="30" s="1"/>
  <c r="BP13" i="30"/>
  <c r="BG21" i="30"/>
  <c r="BG33" i="27"/>
  <c r="BC81" i="27"/>
  <c r="BF57" i="27"/>
  <c r="BO49" i="27"/>
  <c r="BL12" i="26"/>
  <c r="BL57" i="27" s="1"/>
  <c r="BO11" i="30"/>
  <c r="BS19" i="26"/>
  <c r="BR19" i="26" s="1"/>
  <c r="BQ18" i="30"/>
  <c r="BC99" i="27"/>
  <c r="BH57" i="27"/>
  <c r="BF99" i="27"/>
  <c r="BS12" i="26"/>
  <c r="BS57" i="27" s="1"/>
  <c r="BD86" i="27"/>
  <c r="BD17" i="30"/>
  <c r="BH14" i="27"/>
  <c r="BC86" i="27"/>
  <c r="BS17" i="30"/>
  <c r="BC17" i="30"/>
  <c r="BL14" i="26"/>
  <c r="BL14" i="30" s="1"/>
  <c r="BL13" i="26"/>
  <c r="BL13" i="30" s="1"/>
  <c r="BG64" i="27"/>
  <c r="BL21" i="26"/>
  <c r="BL21" i="30" s="1"/>
  <c r="BP18" i="30"/>
  <c r="P32" i="36"/>
  <c r="AQ35" i="6"/>
  <c r="BL64" i="6"/>
  <c r="CI64" i="31" s="1"/>
  <c r="H15" i="20"/>
  <c r="BQ34" i="4"/>
  <c r="BQ64" i="8"/>
  <c r="CA28" i="18"/>
  <c r="CA28" i="12"/>
  <c r="BQ24" i="11"/>
  <c r="BQ24" i="17"/>
  <c r="P25" i="36"/>
  <c r="P135" i="38"/>
  <c r="BL33" i="6"/>
  <c r="K53" i="36"/>
  <c r="P53" i="36"/>
  <c r="BL139" i="31"/>
  <c r="BQ28" i="12"/>
  <c r="P46" i="36"/>
  <c r="CA64" i="31"/>
  <c r="R64" i="38"/>
  <c r="BL60" i="8"/>
  <c r="K60" i="38"/>
  <c r="BL7" i="10"/>
  <c r="BL53" i="6"/>
  <c r="BQ11" i="4"/>
  <c r="BQ6" i="16"/>
  <c r="BL64" i="8"/>
  <c r="BL64" i="31"/>
  <c r="BL28" i="12"/>
  <c r="H45" i="20"/>
  <c r="BL28" i="18"/>
  <c r="BL24" i="11"/>
  <c r="H3" i="20"/>
  <c r="BL3" i="4"/>
  <c r="BL105" i="31"/>
  <c r="BL111" i="8"/>
  <c r="P137" i="38"/>
  <c r="BL23" i="16"/>
  <c r="AQ54" i="6"/>
  <c r="R41" i="36" s="1"/>
  <c r="BQ137" i="31"/>
  <c r="BQ28" i="18"/>
  <c r="K152" i="36"/>
  <c r="P154" i="36"/>
  <c r="K105" i="38"/>
  <c r="P105" i="38"/>
  <c r="K41" i="36"/>
  <c r="BQ45" i="4"/>
  <c r="P64" i="38"/>
  <c r="AQ33" i="6"/>
  <c r="CA45" i="4"/>
  <c r="CA26" i="17"/>
  <c r="BM109" i="31"/>
  <c r="BQ35" i="4"/>
  <c r="AQ29" i="6"/>
  <c r="BL19" i="4"/>
  <c r="L34" i="20"/>
  <c r="H35" i="20"/>
  <c r="BQ5" i="10"/>
  <c r="BQ135" i="8"/>
  <c r="H24" i="20"/>
  <c r="BL110" i="8"/>
  <c r="CA36" i="9"/>
  <c r="CA37" i="15"/>
  <c r="K27" i="38"/>
  <c r="BQ3" i="15"/>
  <c r="CA8" i="4"/>
  <c r="BS28" i="12"/>
  <c r="K17" i="36"/>
  <c r="P136" i="38"/>
  <c r="P110" i="38"/>
  <c r="L25" i="38"/>
  <c r="AQ40" i="6"/>
  <c r="R9" i="36" s="1"/>
  <c r="P9" i="36"/>
  <c r="N45" i="20"/>
  <c r="CA109" i="8"/>
  <c r="AL27" i="6"/>
  <c r="L110" i="38" s="1"/>
  <c r="BS64" i="31"/>
  <c r="BM23" i="4"/>
  <c r="I23" i="20"/>
  <c r="CA109" i="31"/>
  <c r="CA26" i="11"/>
  <c r="H10" i="20"/>
  <c r="CA10" i="12"/>
  <c r="CA7" i="18"/>
  <c r="CA60" i="31"/>
  <c r="CA60" i="8"/>
  <c r="AL38" i="6"/>
  <c r="CA19" i="4"/>
  <c r="BL11" i="12"/>
  <c r="H44" i="20"/>
  <c r="H22" i="20"/>
  <c r="BL61" i="31"/>
  <c r="BL5" i="18"/>
  <c r="BL62" i="8"/>
  <c r="BL22" i="4"/>
  <c r="AQ41" i="6"/>
  <c r="BL35" i="9"/>
  <c r="BL24" i="8"/>
  <c r="H16" i="20"/>
  <c r="BL16" i="4"/>
  <c r="BL27" i="31"/>
  <c r="BL35" i="15"/>
  <c r="BQ21" i="4"/>
  <c r="P25" i="38"/>
  <c r="R46" i="36"/>
  <c r="CA111" i="31"/>
  <c r="CA30" i="17"/>
  <c r="CA27" i="11"/>
  <c r="CA110" i="8"/>
  <c r="CA24" i="4"/>
  <c r="AL43" i="6"/>
  <c r="BL5" i="16"/>
  <c r="BL134" i="31"/>
  <c r="BL59" i="8"/>
  <c r="BL59" i="31"/>
  <c r="BL9" i="12"/>
  <c r="BL18" i="4"/>
  <c r="K59" i="38"/>
  <c r="AQ27" i="6"/>
  <c r="BS26" i="17" s="1"/>
  <c r="BS64" i="8"/>
  <c r="CA110" i="31"/>
  <c r="BS45" i="4"/>
  <c r="BM19" i="17"/>
  <c r="BL6" i="18"/>
  <c r="BL134" i="8"/>
  <c r="BQ27" i="11"/>
  <c r="BQ30" i="17"/>
  <c r="H34" i="20"/>
  <c r="AP53" i="6"/>
  <c r="BL5" i="10"/>
  <c r="CA5" i="18"/>
  <c r="CA62" i="8"/>
  <c r="BG12" i="30"/>
  <c r="BG57" i="27"/>
  <c r="BC18" i="30"/>
  <c r="BS93" i="27"/>
  <c r="BO20" i="30"/>
  <c r="BG107" i="27"/>
  <c r="BL19" i="26"/>
  <c r="BL99" i="27" s="1"/>
  <c r="BD49" i="27"/>
  <c r="BQ86" i="27"/>
  <c r="BP49" i="27"/>
  <c r="BP11" i="30"/>
  <c r="BH19" i="27"/>
  <c r="BH6" i="30"/>
  <c r="CB6" i="30" s="1"/>
  <c r="BQ99" i="27"/>
  <c r="BS9" i="26"/>
  <c r="BS9" i="30" s="1"/>
  <c r="BD20" i="26"/>
  <c r="BD20" i="30" s="1"/>
  <c r="BG49" i="27"/>
  <c r="BG3" i="30"/>
  <c r="BG3" i="27"/>
  <c r="BO76" i="27"/>
  <c r="BH41" i="27"/>
  <c r="BP17" i="30"/>
  <c r="BP86" i="27"/>
  <c r="BD14" i="30"/>
  <c r="BG14" i="30"/>
  <c r="BQ10" i="30"/>
  <c r="BJ10" i="26"/>
  <c r="BJ10" i="30" s="1"/>
  <c r="BG86" i="27"/>
  <c r="BG17" i="30"/>
  <c r="BP41" i="27"/>
  <c r="BP10" i="30"/>
  <c r="BQ11" i="30"/>
  <c r="BQ49" i="27"/>
  <c r="BQ119" i="27"/>
  <c r="BQ22" i="30"/>
  <c r="BG28" i="27"/>
  <c r="BG8" i="30"/>
  <c r="BC9" i="30"/>
  <c r="BH33" i="27"/>
  <c r="BC22" i="30"/>
  <c r="BQ4" i="30"/>
  <c r="BC114" i="27"/>
  <c r="BG5" i="30"/>
  <c r="BG14" i="27"/>
  <c r="BJ18" i="26"/>
  <c r="BJ18" i="30" s="1"/>
  <c r="BH18" i="30"/>
  <c r="CB18" i="30" s="1"/>
  <c r="BH93" i="27"/>
  <c r="BH16" i="30"/>
  <c r="CB16" i="30" s="1"/>
  <c r="BH81" i="27"/>
  <c r="U36" i="38"/>
  <c r="CD58" i="5"/>
  <c r="CI103" i="4" s="1"/>
  <c r="BS51" i="8"/>
  <c r="BS3" i="9"/>
  <c r="CI146" i="31"/>
  <c r="BU27" i="17"/>
  <c r="BS3" i="10"/>
  <c r="R150" i="38"/>
  <c r="BN19" i="5"/>
  <c r="U69" i="36" s="1"/>
  <c r="BJ95" i="5"/>
  <c r="CD95" i="5"/>
  <c r="CI140" i="4" s="1"/>
  <c r="P125" i="38"/>
  <c r="BJ33" i="28"/>
  <c r="BH61" i="30"/>
  <c r="BH105" i="27"/>
  <c r="BK33" i="28"/>
  <c r="CD122" i="5"/>
  <c r="BQ10" i="15"/>
  <c r="BQ74" i="31"/>
  <c r="BQ4" i="12"/>
  <c r="BQ4" i="18"/>
  <c r="BQ132" i="4"/>
  <c r="L125" i="20"/>
  <c r="BJ87" i="5"/>
  <c r="BQ75" i="8"/>
  <c r="CD86" i="5"/>
  <c r="BQ103" i="31"/>
  <c r="BK86" i="5"/>
  <c r="BQ131" i="4"/>
  <c r="BJ86" i="5"/>
  <c r="BQ14" i="19"/>
  <c r="BS68" i="4"/>
  <c r="BM23" i="5"/>
  <c r="BN23" i="5" s="1"/>
  <c r="BS6" i="15"/>
  <c r="BS12" i="9"/>
  <c r="BS29" i="8"/>
  <c r="BS30" i="31"/>
  <c r="N66" i="20"/>
  <c r="BU36" i="15"/>
  <c r="BU50" i="31"/>
  <c r="BU30" i="8"/>
  <c r="BU37" i="9"/>
  <c r="BU42" i="9" s="1"/>
  <c r="BU69" i="4"/>
  <c r="P67" i="20"/>
  <c r="BU128" i="31"/>
  <c r="BU113" i="8"/>
  <c r="BU64" i="4"/>
  <c r="BH3" i="27"/>
  <c r="BQ18" i="18"/>
  <c r="BS41" i="31"/>
  <c r="Y104" i="36"/>
  <c r="BS142" i="4"/>
  <c r="BM97" i="5"/>
  <c r="BU28" i="11"/>
  <c r="T115" i="38"/>
  <c r="BK95" i="5"/>
  <c r="BQ4" i="11"/>
  <c r="BJ28" i="28"/>
  <c r="BH34" i="30"/>
  <c r="CB34" i="30" s="1"/>
  <c r="BK28" i="28"/>
  <c r="BK34" i="30" s="1"/>
  <c r="BH62" i="27"/>
  <c r="BH60" i="30"/>
  <c r="BJ40" i="28"/>
  <c r="BK40" i="28"/>
  <c r="BQ106" i="4"/>
  <c r="BH20" i="27"/>
  <c r="BQ155" i="31"/>
  <c r="BK61" i="5"/>
  <c r="BK20" i="27" s="1"/>
  <c r="CD20" i="27" s="1"/>
  <c r="BQ20" i="10"/>
  <c r="BQ146" i="8"/>
  <c r="BQ78" i="31"/>
  <c r="BQ22" i="12"/>
  <c r="L146" i="20"/>
  <c r="BQ24" i="18"/>
  <c r="BQ80" i="8"/>
  <c r="BJ111" i="5"/>
  <c r="BQ156" i="4"/>
  <c r="L142" i="20"/>
  <c r="BJ107" i="5"/>
  <c r="BQ152" i="4"/>
  <c r="BK107" i="5"/>
  <c r="L138" i="20"/>
  <c r="BQ47" i="31"/>
  <c r="BQ31" i="15"/>
  <c r="BQ54" i="8"/>
  <c r="BK102" i="5"/>
  <c r="BJ102" i="5"/>
  <c r="BQ24" i="9"/>
  <c r="BQ147" i="4"/>
  <c r="BM92" i="5"/>
  <c r="BS104" i="31"/>
  <c r="BS15" i="13"/>
  <c r="BS17" i="19"/>
  <c r="BS100" i="8"/>
  <c r="BS137" i="4"/>
  <c r="N128" i="20"/>
  <c r="BJ15" i="5"/>
  <c r="BQ68" i="31"/>
  <c r="BQ65" i="8"/>
  <c r="BS84" i="4"/>
  <c r="BS34" i="9"/>
  <c r="N81" i="20"/>
  <c r="BM39" i="5"/>
  <c r="BS32" i="31"/>
  <c r="BS33" i="8"/>
  <c r="BS34" i="15"/>
  <c r="BK47" i="27"/>
  <c r="BK52" i="30"/>
  <c r="BQ24" i="12"/>
  <c r="BQ104" i="4"/>
  <c r="BQ25" i="18"/>
  <c r="BQ71" i="31"/>
  <c r="L98" i="20"/>
  <c r="BQ15" i="12"/>
  <c r="BJ58" i="5"/>
  <c r="BQ103" i="4"/>
  <c r="BK58" i="5"/>
  <c r="BK51" i="27" s="1"/>
  <c r="CD51" i="27" s="1"/>
  <c r="BV50" i="31"/>
  <c r="BV37" i="9"/>
  <c r="BV42" i="9" s="1"/>
  <c r="BV69" i="4"/>
  <c r="BV36" i="15"/>
  <c r="Q67" i="20"/>
  <c r="BV30" i="8"/>
  <c r="N105" i="20"/>
  <c r="BS21" i="10"/>
  <c r="BS156" i="31"/>
  <c r="BS148" i="8"/>
  <c r="BS110" i="4"/>
  <c r="BS18" i="16"/>
  <c r="BQ70" i="8"/>
  <c r="P74" i="38"/>
  <c r="R105" i="36"/>
  <c r="L131" i="20"/>
  <c r="BM99" i="5"/>
  <c r="BN99" i="5" s="1"/>
  <c r="R135" i="36"/>
  <c r="BS151" i="8"/>
  <c r="BS148" i="31"/>
  <c r="P63" i="20"/>
  <c r="BQ126" i="8"/>
  <c r="BM56" i="5"/>
  <c r="BS8" i="16"/>
  <c r="BQ98" i="31"/>
  <c r="L71" i="20"/>
  <c r="BH108" i="27"/>
  <c r="BQ21" i="19"/>
  <c r="BQ21" i="13"/>
  <c r="BJ28" i="5"/>
  <c r="BQ86" i="8"/>
  <c r="BQ73" i="4"/>
  <c r="BK28" i="5"/>
  <c r="BK108" i="27" s="1"/>
  <c r="CD108" i="27" s="1"/>
  <c r="BK36" i="30"/>
  <c r="BJ52" i="30"/>
  <c r="BM38" i="28"/>
  <c r="BS44" i="8"/>
  <c r="BM80" i="5"/>
  <c r="BN80" i="5" s="1"/>
  <c r="BS8" i="15"/>
  <c r="N118" i="20"/>
  <c r="BS38" i="31"/>
  <c r="BS125" i="4"/>
  <c r="BS14" i="9"/>
  <c r="BS18" i="11"/>
  <c r="BS10" i="17"/>
  <c r="BK77" i="5"/>
  <c r="BJ77" i="5"/>
  <c r="BQ147" i="31"/>
  <c r="CD75" i="5"/>
  <c r="BJ75" i="5"/>
  <c r="BQ15" i="10"/>
  <c r="BQ120" i="4"/>
  <c r="BK75" i="5"/>
  <c r="BK6" i="27" s="1"/>
  <c r="CD6" i="27" s="1"/>
  <c r="BQ150" i="8"/>
  <c r="L114" i="20"/>
  <c r="BH6" i="27"/>
  <c r="BQ9" i="16"/>
  <c r="BS12" i="19"/>
  <c r="BM29" i="5"/>
  <c r="BN29" i="5" s="1"/>
  <c r="BS9" i="18"/>
  <c r="BM74" i="5"/>
  <c r="BS17" i="12"/>
  <c r="BS119" i="4"/>
  <c r="N113" i="20"/>
  <c r="BS73" i="31"/>
  <c r="BS74" i="8"/>
  <c r="U124" i="38"/>
  <c r="U114" i="36"/>
  <c r="BV118" i="31"/>
  <c r="BV25" i="17"/>
  <c r="BV121" i="8"/>
  <c r="BV81" i="4"/>
  <c r="BV25" i="11"/>
  <c r="Q78" i="20"/>
  <c r="U155" i="36"/>
  <c r="U155" i="38"/>
  <c r="BN15" i="27"/>
  <c r="BV143" i="31"/>
  <c r="Q80" i="20"/>
  <c r="BV142" i="8"/>
  <c r="BV83" i="4"/>
  <c r="BV22" i="16"/>
  <c r="BV22" i="10"/>
  <c r="BJ7" i="27"/>
  <c r="BM9" i="28"/>
  <c r="BN9" i="28" s="1"/>
  <c r="BJ43" i="30"/>
  <c r="Y76" i="38"/>
  <c r="Y102" i="36"/>
  <c r="CI72" i="31"/>
  <c r="CI107" i="4"/>
  <c r="BJ20" i="28"/>
  <c r="BH28" i="30"/>
  <c r="CB28" i="30" s="1"/>
  <c r="BH110" i="27"/>
  <c r="BK20" i="28"/>
  <c r="BJ10" i="28"/>
  <c r="BK10" i="28"/>
  <c r="BH12" i="27"/>
  <c r="BH44" i="30"/>
  <c r="CB44" i="30" s="1"/>
  <c r="Y52" i="38"/>
  <c r="Y122" i="36"/>
  <c r="CI58" i="31"/>
  <c r="CI129" i="4"/>
  <c r="Y147" i="36"/>
  <c r="Y103" i="38"/>
  <c r="CI95" i="31"/>
  <c r="CI157" i="4"/>
  <c r="Y132" i="38"/>
  <c r="Y118" i="36"/>
  <c r="CI124" i="4"/>
  <c r="CI121" i="31"/>
  <c r="Y95" i="36"/>
  <c r="Y73" i="38"/>
  <c r="CI80" i="31"/>
  <c r="CI100" i="4"/>
  <c r="CI79" i="31"/>
  <c r="Y119" i="38"/>
  <c r="Y81" i="36"/>
  <c r="CI77" i="4"/>
  <c r="CI130" i="31"/>
  <c r="U94" i="38"/>
  <c r="U106" i="36"/>
  <c r="Q106" i="20"/>
  <c r="BV11" i="13"/>
  <c r="BV8" i="19"/>
  <c r="BV112" i="4"/>
  <c r="BV91" i="31"/>
  <c r="BV94" i="8"/>
  <c r="P153" i="38"/>
  <c r="P144" i="36"/>
  <c r="CD109" i="5"/>
  <c r="L144" i="20"/>
  <c r="BQ18" i="10"/>
  <c r="BQ152" i="31"/>
  <c r="BQ154" i="8"/>
  <c r="BJ109" i="5"/>
  <c r="BQ20" i="16"/>
  <c r="BK109" i="5"/>
  <c r="BQ154" i="4"/>
  <c r="P97" i="38"/>
  <c r="P51" i="36"/>
  <c r="CD73" i="5"/>
  <c r="BQ92" i="31"/>
  <c r="BQ6" i="19"/>
  <c r="BQ12" i="13"/>
  <c r="BQ96" i="8"/>
  <c r="L112" i="20"/>
  <c r="BK73" i="5"/>
  <c r="BJ73" i="5"/>
  <c r="BQ118" i="4"/>
  <c r="U141" i="38"/>
  <c r="U64" i="36"/>
  <c r="BV10" i="16"/>
  <c r="BV141" i="31"/>
  <c r="BV16" i="10"/>
  <c r="BV156" i="8"/>
  <c r="Q58" i="20"/>
  <c r="BV59" i="4"/>
  <c r="P47" i="38"/>
  <c r="P115" i="36"/>
  <c r="BQ37" i="31"/>
  <c r="BQ13" i="15"/>
  <c r="BK76" i="5"/>
  <c r="L115" i="20"/>
  <c r="BJ76" i="5"/>
  <c r="BQ42" i="8"/>
  <c r="BQ18" i="9"/>
  <c r="BQ121" i="4"/>
  <c r="T133" i="36"/>
  <c r="T150" i="38"/>
  <c r="BU148" i="31"/>
  <c r="BU12" i="16"/>
  <c r="BU3" i="10"/>
  <c r="BU142" i="4"/>
  <c r="P133" i="20"/>
  <c r="BU151" i="8"/>
  <c r="U50" i="38"/>
  <c r="U120" i="36"/>
  <c r="BV28" i="15"/>
  <c r="BV31" i="9"/>
  <c r="BV57" i="31"/>
  <c r="BV127" i="4"/>
  <c r="BV46" i="8"/>
  <c r="Q120" i="20"/>
  <c r="Y83" i="38"/>
  <c r="Y145" i="36"/>
  <c r="CI155" i="4"/>
  <c r="CI76" i="31"/>
  <c r="Y115" i="38"/>
  <c r="Y69" i="36"/>
  <c r="CI128" i="31"/>
  <c r="CI64" i="4"/>
  <c r="Y57" i="38"/>
  <c r="Y149" i="36"/>
  <c r="CI159" i="4"/>
  <c r="CI43" i="31"/>
  <c r="BK19" i="28"/>
  <c r="BH103" i="27"/>
  <c r="BJ19" i="28"/>
  <c r="BH27" i="30"/>
  <c r="CB27" i="30" s="1"/>
  <c r="BK38" i="30"/>
  <c r="BK44" i="27"/>
  <c r="Y37" i="38"/>
  <c r="Y74" i="36"/>
  <c r="CI70" i="4"/>
  <c r="CI31" i="31"/>
  <c r="BK59" i="30"/>
  <c r="BK55" i="27"/>
  <c r="R34" i="38"/>
  <c r="R58" i="36"/>
  <c r="BS49" i="31"/>
  <c r="BS52" i="4"/>
  <c r="BS24" i="15"/>
  <c r="N52" i="20"/>
  <c r="BS27" i="9"/>
  <c r="BM7" i="5"/>
  <c r="BN7" i="5" s="1"/>
  <c r="BS50" i="8"/>
  <c r="P77" i="38"/>
  <c r="P103" i="36"/>
  <c r="BH59" i="27"/>
  <c r="CD63" i="5"/>
  <c r="BQ22" i="18"/>
  <c r="L103" i="20"/>
  <c r="BJ63" i="5"/>
  <c r="BQ108" i="4"/>
  <c r="BQ25" i="12"/>
  <c r="BK63" i="5"/>
  <c r="BK59" i="27" s="1"/>
  <c r="CD59" i="27" s="1"/>
  <c r="BQ73" i="8"/>
  <c r="BQ82" i="31"/>
  <c r="BK46" i="27"/>
  <c r="BK50" i="30"/>
  <c r="R39" i="38"/>
  <c r="R84" i="36"/>
  <c r="BS7" i="15"/>
  <c r="BS13" i="9"/>
  <c r="BS33" i="31"/>
  <c r="N84" i="20"/>
  <c r="BS34" i="8"/>
  <c r="BM43" i="5"/>
  <c r="BN43" i="5" s="1"/>
  <c r="BS88" i="4"/>
  <c r="Y84" i="36"/>
  <c r="Y39" i="38"/>
  <c r="CI88" i="4"/>
  <c r="CI33" i="31"/>
  <c r="Y95" i="38"/>
  <c r="Y107" i="36"/>
  <c r="CI102" i="31"/>
  <c r="CI113" i="4"/>
  <c r="P67" i="38"/>
  <c r="P55" i="36"/>
  <c r="L49" i="20"/>
  <c r="BQ12" i="12"/>
  <c r="BQ65" i="31"/>
  <c r="BQ67" i="8"/>
  <c r="BQ10" i="18"/>
  <c r="BJ4" i="5"/>
  <c r="BK4" i="5"/>
  <c r="BQ49" i="4"/>
  <c r="R80" i="38"/>
  <c r="R126" i="36"/>
  <c r="N126" i="20"/>
  <c r="BS83" i="31"/>
  <c r="BM88" i="5"/>
  <c r="BN88" i="5" s="1"/>
  <c r="BS20" i="18"/>
  <c r="BS76" i="8"/>
  <c r="BS20" i="12"/>
  <c r="BS133" i="4"/>
  <c r="T141" i="38"/>
  <c r="T64" i="36"/>
  <c r="BU16" i="10"/>
  <c r="BU59" i="4"/>
  <c r="BU10" i="16"/>
  <c r="BU141" i="31"/>
  <c r="BU156" i="8"/>
  <c r="P58" i="20"/>
  <c r="R89" i="38"/>
  <c r="R79" i="36"/>
  <c r="BJ120" i="27"/>
  <c r="CC120" i="27" s="1"/>
  <c r="BS99" i="31"/>
  <c r="BS22" i="19"/>
  <c r="BS22" i="13"/>
  <c r="N73" i="20"/>
  <c r="BS88" i="8"/>
  <c r="BM30" i="5"/>
  <c r="BN30" i="5" s="1"/>
  <c r="BS75" i="4"/>
  <c r="Y117" i="38"/>
  <c r="Y71" i="36"/>
  <c r="CI66" i="4"/>
  <c r="CI129" i="31"/>
  <c r="Y118" i="38"/>
  <c r="Y80" i="36"/>
  <c r="CI116" i="31"/>
  <c r="CI76" i="4"/>
  <c r="U131" i="38"/>
  <c r="U117" i="36"/>
  <c r="Q83" i="20"/>
  <c r="BV16" i="11"/>
  <c r="BV86" i="4"/>
  <c r="BV122" i="8"/>
  <c r="BV9" i="17"/>
  <c r="BV119" i="31"/>
  <c r="BH15" i="30"/>
  <c r="CB15" i="30" s="1"/>
  <c r="BH76" i="27"/>
  <c r="Y50" i="38"/>
  <c r="Y120" i="36"/>
  <c r="CI127" i="4"/>
  <c r="CI57" i="31"/>
  <c r="Y129" i="38"/>
  <c r="Y141" i="36"/>
  <c r="CI124" i="31"/>
  <c r="CI151" i="4"/>
  <c r="Y12" i="36"/>
  <c r="Y30" i="38"/>
  <c r="CI38" i="31"/>
  <c r="CI125" i="4"/>
  <c r="BK31" i="28"/>
  <c r="BH49" i="30"/>
  <c r="BH38" i="27"/>
  <c r="BJ31" i="28"/>
  <c r="BH47" i="30"/>
  <c r="BJ29" i="28"/>
  <c r="BK29" i="28"/>
  <c r="BH26" i="27"/>
  <c r="BK22" i="28"/>
  <c r="BH30" i="30"/>
  <c r="CB30" i="30" s="1"/>
  <c r="BJ22" i="28"/>
  <c r="BH111" i="27"/>
  <c r="BH40" i="30"/>
  <c r="CB40" i="30" s="1"/>
  <c r="BJ14" i="28"/>
  <c r="BH30" i="27"/>
  <c r="BK14" i="28"/>
  <c r="Y142" i="38"/>
  <c r="Y66" i="36"/>
  <c r="CI61" i="4"/>
  <c r="CI142" i="31"/>
  <c r="Y56" i="38"/>
  <c r="Y138" i="36"/>
  <c r="CI47" i="31"/>
  <c r="CI147" i="4"/>
  <c r="Y144" i="38"/>
  <c r="Y96" i="36"/>
  <c r="CI101" i="4"/>
  <c r="Y126" i="38"/>
  <c r="Y132" i="36"/>
  <c r="CI141" i="4"/>
  <c r="CI133" i="31"/>
  <c r="P72" i="38"/>
  <c r="P94" i="36"/>
  <c r="CD54" i="5"/>
  <c r="BQ68" i="8"/>
  <c r="BQ70" i="31"/>
  <c r="BH67" i="27"/>
  <c r="BQ8" i="18"/>
  <c r="BJ54" i="5"/>
  <c r="BK54" i="5"/>
  <c r="BK67" i="27" s="1"/>
  <c r="CD67" i="27" s="1"/>
  <c r="BQ14" i="12"/>
  <c r="BQ99" i="4"/>
  <c r="L94" i="20"/>
  <c r="Y147" i="38"/>
  <c r="Y101" i="36"/>
  <c r="CI106" i="4"/>
  <c r="CI155" i="31"/>
  <c r="Y36" i="38"/>
  <c r="Y73" i="36"/>
  <c r="CI69" i="4"/>
  <c r="CI50" i="31"/>
  <c r="Y88" i="38"/>
  <c r="Y78" i="36"/>
  <c r="CI87" i="31"/>
  <c r="CI74" i="4"/>
  <c r="Y98" i="36"/>
  <c r="Y86" i="38"/>
  <c r="Y76" i="36"/>
  <c r="CI72" i="4"/>
  <c r="CI86" i="31"/>
  <c r="R70" i="38"/>
  <c r="R63" i="36"/>
  <c r="BJ71" i="27"/>
  <c r="CC71" i="27" s="1"/>
  <c r="BS79" i="31"/>
  <c r="BS3" i="18"/>
  <c r="N57" i="20"/>
  <c r="BS58" i="4"/>
  <c r="BS84" i="8"/>
  <c r="BM13" i="5"/>
  <c r="BN13" i="5" s="1"/>
  <c r="BS3" i="12"/>
  <c r="R60" i="36"/>
  <c r="R113" i="38"/>
  <c r="BS17" i="17"/>
  <c r="BS19" i="11"/>
  <c r="BS113" i="31"/>
  <c r="N54" i="20"/>
  <c r="BS133" i="8"/>
  <c r="BS54" i="4"/>
  <c r="BJ87" i="27"/>
  <c r="CC87" i="27" s="1"/>
  <c r="BM9" i="5"/>
  <c r="BN9" i="5" s="1"/>
  <c r="Y116" i="38"/>
  <c r="Y70" i="36"/>
  <c r="CI65" i="4"/>
  <c r="CI115" i="31"/>
  <c r="R93" i="38"/>
  <c r="R91" i="36"/>
  <c r="BJ121" i="27"/>
  <c r="CC121" i="27" s="1"/>
  <c r="BS19" i="19"/>
  <c r="BS18" i="13"/>
  <c r="BS93" i="8"/>
  <c r="BS95" i="4"/>
  <c r="BS101" i="31"/>
  <c r="N91" i="20"/>
  <c r="BM50" i="5"/>
  <c r="BN50" i="5" s="1"/>
  <c r="U31" i="38"/>
  <c r="U14" i="36"/>
  <c r="BV57" i="8"/>
  <c r="Q154" i="20"/>
  <c r="BV8" i="9"/>
  <c r="BV165" i="4"/>
  <c r="BV19" i="15"/>
  <c r="BV44" i="31"/>
  <c r="U114" i="38"/>
  <c r="U68" i="36"/>
  <c r="BN77" i="27"/>
  <c r="CF77" i="27" s="1"/>
  <c r="BV114" i="31"/>
  <c r="BV7" i="17"/>
  <c r="BV12" i="11"/>
  <c r="BV112" i="8"/>
  <c r="Q62" i="20"/>
  <c r="BV63" i="4"/>
  <c r="P127" i="38"/>
  <c r="P139" i="36"/>
  <c r="BQ123" i="31"/>
  <c r="BQ6" i="11"/>
  <c r="CD104" i="5"/>
  <c r="BQ14" i="17"/>
  <c r="BQ128" i="8"/>
  <c r="BK104" i="5"/>
  <c r="L139" i="20"/>
  <c r="BJ104" i="5"/>
  <c r="BQ149" i="4"/>
  <c r="R148" i="38"/>
  <c r="R104" i="36"/>
  <c r="BS147" i="8"/>
  <c r="N104" i="20"/>
  <c r="BS13" i="10"/>
  <c r="BS11" i="16"/>
  <c r="BS146" i="31"/>
  <c r="BS109" i="4"/>
  <c r="BM64" i="5"/>
  <c r="P91" i="38"/>
  <c r="P87" i="36"/>
  <c r="L87" i="20"/>
  <c r="CD46" i="5"/>
  <c r="BH109" i="27"/>
  <c r="BK46" i="5"/>
  <c r="BK109" i="27" s="1"/>
  <c r="CD109" i="27" s="1"/>
  <c r="BQ15" i="19"/>
  <c r="BQ17" i="13"/>
  <c r="BQ91" i="4"/>
  <c r="BJ46" i="5"/>
  <c r="BQ91" i="8"/>
  <c r="BQ100" i="31"/>
  <c r="R57" i="36"/>
  <c r="BS15" i="9"/>
  <c r="BS51" i="4"/>
  <c r="Y80" i="38"/>
  <c r="Y126" i="36"/>
  <c r="CI133" i="4"/>
  <c r="CI83" i="31"/>
  <c r="R95" i="38"/>
  <c r="R107" i="36"/>
  <c r="N107" i="20"/>
  <c r="BS95" i="8"/>
  <c r="BS113" i="4"/>
  <c r="BS19" i="13"/>
  <c r="BM68" i="5"/>
  <c r="BN68" i="5" s="1"/>
  <c r="BS102" i="31"/>
  <c r="BS16" i="19"/>
  <c r="U147" i="36"/>
  <c r="U103" i="38"/>
  <c r="BV157" i="4"/>
  <c r="BV95" i="31"/>
  <c r="BV102" i="8"/>
  <c r="BV10" i="19"/>
  <c r="Q147" i="20"/>
  <c r="BV5" i="13"/>
  <c r="T94" i="38"/>
  <c r="T106" i="36"/>
  <c r="BU94" i="8"/>
  <c r="BU8" i="19"/>
  <c r="BU112" i="4"/>
  <c r="P106" i="20"/>
  <c r="BU11" i="13"/>
  <c r="BU91" i="31"/>
  <c r="BU123" i="8"/>
  <c r="BU116" i="4"/>
  <c r="T53" i="38"/>
  <c r="T135" i="36"/>
  <c r="BU16" i="15"/>
  <c r="BU41" i="31"/>
  <c r="BU51" i="8"/>
  <c r="BU3" i="9"/>
  <c r="P135" i="20"/>
  <c r="BU144" i="4"/>
  <c r="CI97" i="31"/>
  <c r="R104" i="38"/>
  <c r="R148" i="36"/>
  <c r="N148" i="20"/>
  <c r="BS103" i="8"/>
  <c r="BM113" i="5"/>
  <c r="BN113" i="5" s="1"/>
  <c r="BS18" i="19"/>
  <c r="BS97" i="31"/>
  <c r="BS16" i="13"/>
  <c r="BS158" i="4"/>
  <c r="U146" i="38"/>
  <c r="U100" i="36"/>
  <c r="BV145" i="31"/>
  <c r="BV12" i="10"/>
  <c r="BV105" i="4"/>
  <c r="Q100" i="20"/>
  <c r="BN16" i="27"/>
  <c r="CF16" i="27" s="1"/>
  <c r="BV15" i="16"/>
  <c r="BV145" i="8"/>
  <c r="T131" i="38"/>
  <c r="T117" i="36"/>
  <c r="BU9" i="17"/>
  <c r="BU16" i="11"/>
  <c r="BU86" i="4"/>
  <c r="BU122" i="8"/>
  <c r="BU119" i="31"/>
  <c r="P83" i="20"/>
  <c r="P55" i="38"/>
  <c r="P137" i="36"/>
  <c r="CD101" i="5"/>
  <c r="L137" i="20"/>
  <c r="BK101" i="5"/>
  <c r="BJ101" i="5"/>
  <c r="BQ146" i="4"/>
  <c r="BQ17" i="15"/>
  <c r="BQ4" i="9"/>
  <c r="BQ53" i="8"/>
  <c r="BQ42" i="31"/>
  <c r="P101" i="38"/>
  <c r="P127" i="36"/>
  <c r="BQ9" i="19"/>
  <c r="L127" i="20"/>
  <c r="BQ136" i="4"/>
  <c r="BK91" i="5"/>
  <c r="BQ94" i="31"/>
  <c r="BQ99" i="8"/>
  <c r="CD91" i="5"/>
  <c r="BJ91" i="5"/>
  <c r="BQ4" i="13"/>
  <c r="P21" i="36"/>
  <c r="P65" i="38"/>
  <c r="BQ26" i="12"/>
  <c r="BQ69" i="31"/>
  <c r="BQ26" i="18"/>
  <c r="BQ66" i="8"/>
  <c r="BQ82" i="4"/>
  <c r="BK37" i="5"/>
  <c r="BK50" i="27" s="1"/>
  <c r="CD50" i="27" s="1"/>
  <c r="BH50" i="27"/>
  <c r="BJ37" i="5"/>
  <c r="L79" i="20"/>
  <c r="BH20" i="30"/>
  <c r="CB20" i="30" s="1"/>
  <c r="BH107" i="27"/>
  <c r="Y78" i="38"/>
  <c r="Y49" i="36"/>
  <c r="CI77" i="31"/>
  <c r="CI163" i="4"/>
  <c r="Y87" i="38"/>
  <c r="Y77" i="36"/>
  <c r="CI98" i="31"/>
  <c r="CI73" i="4"/>
  <c r="Y79" i="38"/>
  <c r="Y125" i="36"/>
  <c r="CI132" i="4"/>
  <c r="CI74" i="31"/>
  <c r="Y141" i="38"/>
  <c r="Y64" i="36"/>
  <c r="CI141" i="31"/>
  <c r="CI59" i="4"/>
  <c r="BH32" i="30"/>
  <c r="CB32" i="30" s="1"/>
  <c r="BH84" i="27"/>
  <c r="BJ18" i="28"/>
  <c r="BK18" i="28"/>
  <c r="BM4" i="28"/>
  <c r="BN4" i="28" s="1"/>
  <c r="BJ44" i="27"/>
  <c r="BJ38" i="30"/>
  <c r="BK89" i="27"/>
  <c r="BK35" i="30"/>
  <c r="Y123" i="38"/>
  <c r="Y111" i="36"/>
  <c r="CI132" i="31"/>
  <c r="CI117" i="4"/>
  <c r="Y31" i="38"/>
  <c r="Y14" i="36"/>
  <c r="CI165" i="4"/>
  <c r="CI44" i="31"/>
  <c r="P43" i="38"/>
  <c r="P92" i="36"/>
  <c r="CD51" i="5"/>
  <c r="BH35" i="27"/>
  <c r="L92" i="20"/>
  <c r="BQ22" i="9"/>
  <c r="BQ35" i="31"/>
  <c r="BQ22" i="15"/>
  <c r="BQ38" i="8"/>
  <c r="BQ96" i="4"/>
  <c r="BK51" i="5"/>
  <c r="BK35" i="27" s="1"/>
  <c r="BJ51" i="5"/>
  <c r="Y81" i="38"/>
  <c r="Y129" i="36"/>
  <c r="CI138" i="4"/>
  <c r="CI75" i="31"/>
  <c r="BK61" i="27"/>
  <c r="P120" i="38"/>
  <c r="P82" i="36"/>
  <c r="CD33" i="5"/>
  <c r="L76" i="20"/>
  <c r="BQ117" i="31"/>
  <c r="BQ118" i="8"/>
  <c r="BJ33" i="5"/>
  <c r="BQ78" i="4"/>
  <c r="BQ18" i="17"/>
  <c r="BQ15" i="11"/>
  <c r="BK33" i="5"/>
  <c r="Y122" i="38"/>
  <c r="Y110" i="36"/>
  <c r="CI120" i="31"/>
  <c r="CI116" i="4"/>
  <c r="R57" i="38"/>
  <c r="R149" i="36"/>
  <c r="BS43" i="31"/>
  <c r="BM114" i="5"/>
  <c r="BS5" i="9"/>
  <c r="BS55" i="8"/>
  <c r="BS159" i="4"/>
  <c r="N149" i="20"/>
  <c r="BS18" i="15"/>
  <c r="T109" i="36"/>
  <c r="T46" i="38"/>
  <c r="BU115" i="4"/>
  <c r="BU29" i="9"/>
  <c r="P109" i="20"/>
  <c r="BU55" i="31"/>
  <c r="BU26" i="15"/>
  <c r="BU41" i="8"/>
  <c r="BN70" i="5"/>
  <c r="Y51" i="38"/>
  <c r="Y121" i="36"/>
  <c r="CI128" i="4"/>
  <c r="CI40" i="31"/>
  <c r="R142" i="38"/>
  <c r="R66" i="36"/>
  <c r="BJ4" i="27"/>
  <c r="CC4" i="27" s="1"/>
  <c r="BN16" i="5"/>
  <c r="BS7" i="16"/>
  <c r="BM16" i="5"/>
  <c r="BS61" i="4"/>
  <c r="N60" i="20"/>
  <c r="BS10" i="10"/>
  <c r="BS142" i="31"/>
  <c r="BS140" i="8"/>
  <c r="BH54" i="30"/>
  <c r="BJ6" i="28"/>
  <c r="BK6" i="28"/>
  <c r="BH60" i="27"/>
  <c r="P140" i="38"/>
  <c r="P56" i="36"/>
  <c r="BQ16" i="16"/>
  <c r="BQ14" i="10"/>
  <c r="L50" i="20"/>
  <c r="BQ149" i="8"/>
  <c r="BJ5" i="5"/>
  <c r="BK5" i="5"/>
  <c r="BQ50" i="4"/>
  <c r="BQ140" i="31"/>
  <c r="U116" i="38"/>
  <c r="U70" i="36"/>
  <c r="BV65" i="4"/>
  <c r="BN88" i="27"/>
  <c r="CF88" i="27" s="1"/>
  <c r="BV115" i="31"/>
  <c r="Q64" i="20"/>
  <c r="BV114" i="8"/>
  <c r="BV16" i="17"/>
  <c r="BV13" i="11"/>
  <c r="R117" i="38"/>
  <c r="R71" i="36"/>
  <c r="N65" i="20"/>
  <c r="BS115" i="8"/>
  <c r="BS66" i="4"/>
  <c r="BS129" i="31"/>
  <c r="BM21" i="5"/>
  <c r="BJ94" i="27"/>
  <c r="CC94" i="27" s="1"/>
  <c r="BS28" i="17"/>
  <c r="BS29" i="11"/>
  <c r="R83" i="38"/>
  <c r="R145" i="36"/>
  <c r="BS6" i="12"/>
  <c r="BM110" i="5"/>
  <c r="BN110" i="5" s="1"/>
  <c r="BS79" i="8"/>
  <c r="BS155" i="4"/>
  <c r="BS76" i="31"/>
  <c r="BS16" i="18"/>
  <c r="N145" i="20"/>
  <c r="U83" i="36"/>
  <c r="U121" i="38"/>
  <c r="BV131" i="31"/>
  <c r="BV119" i="8"/>
  <c r="BV79" i="4"/>
  <c r="Q77" i="20"/>
  <c r="BV30" i="11"/>
  <c r="BV29" i="17"/>
  <c r="Y146" i="38"/>
  <c r="Y100" i="36"/>
  <c r="CI105" i="4"/>
  <c r="CI145" i="31"/>
  <c r="BK43" i="30"/>
  <c r="BK7" i="27"/>
  <c r="Y40" i="38"/>
  <c r="Y85" i="36"/>
  <c r="CI89" i="4"/>
  <c r="CI52" i="31"/>
  <c r="Y84" i="38"/>
  <c r="Y146" i="36"/>
  <c r="CI156" i="4"/>
  <c r="CI78" i="31"/>
  <c r="BK79" i="27"/>
  <c r="BK31" i="30"/>
  <c r="P62" i="36"/>
  <c r="P69" i="38"/>
  <c r="BH66" i="27"/>
  <c r="CD12" i="5"/>
  <c r="BQ19" i="12"/>
  <c r="BQ67" i="31"/>
  <c r="BJ12" i="5"/>
  <c r="BQ57" i="4"/>
  <c r="L56" i="20"/>
  <c r="BQ12" i="18"/>
  <c r="BK12" i="5"/>
  <c r="BK66" i="27" s="1"/>
  <c r="CD66" i="27" s="1"/>
  <c r="BQ83" i="8"/>
  <c r="Y93" i="38"/>
  <c r="Y91" i="36"/>
  <c r="CI101" i="31"/>
  <c r="CI95" i="4"/>
  <c r="R154" i="38"/>
  <c r="R153" i="36"/>
  <c r="BS6" i="10"/>
  <c r="BS155" i="8"/>
  <c r="N153" i="20"/>
  <c r="BS150" i="31"/>
  <c r="BM119" i="5"/>
  <c r="BN119" i="5" s="1"/>
  <c r="BS14" i="16"/>
  <c r="BS164" i="4"/>
  <c r="R99" i="36"/>
  <c r="R75" i="38"/>
  <c r="BS71" i="8"/>
  <c r="BS104" i="4"/>
  <c r="BS81" i="31"/>
  <c r="BS25" i="18"/>
  <c r="BM59" i="5"/>
  <c r="BS24" i="12"/>
  <c r="BJ58" i="27"/>
  <c r="CC58" i="27" s="1"/>
  <c r="N99" i="20"/>
  <c r="T95" i="36"/>
  <c r="BU100" i="4"/>
  <c r="BN55" i="5"/>
  <c r="BJ11" i="28"/>
  <c r="BH17" i="27"/>
  <c r="BK11" i="28"/>
  <c r="BH45" i="30"/>
  <c r="CB45" i="30" s="1"/>
  <c r="P133" i="38"/>
  <c r="P151" i="36"/>
  <c r="BQ15" i="17"/>
  <c r="BQ7" i="11"/>
  <c r="CD117" i="5"/>
  <c r="BQ125" i="31"/>
  <c r="BQ132" i="8"/>
  <c r="BQ162" i="4"/>
  <c r="L151" i="20"/>
  <c r="BJ117" i="5"/>
  <c r="BK117" i="5"/>
  <c r="P143" i="38"/>
  <c r="P67" i="36"/>
  <c r="L61" i="20"/>
  <c r="BQ25" i="10"/>
  <c r="BQ153" i="31"/>
  <c r="BH10" i="27"/>
  <c r="BQ141" i="8"/>
  <c r="BQ25" i="16"/>
  <c r="BQ62" i="4"/>
  <c r="CD17" i="5"/>
  <c r="BJ17" i="5"/>
  <c r="BK17" i="5"/>
  <c r="BK10" i="27" s="1"/>
  <c r="CD10" i="27" s="1"/>
  <c r="R51" i="38"/>
  <c r="R121" i="36"/>
  <c r="BS20" i="9"/>
  <c r="BM83" i="5"/>
  <c r="BN83" i="5" s="1"/>
  <c r="BS15" i="15"/>
  <c r="BS47" i="8"/>
  <c r="BS40" i="31"/>
  <c r="BJ24" i="27"/>
  <c r="CC24" i="27" s="1"/>
  <c r="N121" i="20"/>
  <c r="BS128" i="4"/>
  <c r="T155" i="38"/>
  <c r="T155" i="36"/>
  <c r="BU83" i="4"/>
  <c r="P80" i="20"/>
  <c r="BU22" i="10"/>
  <c r="BM15" i="27"/>
  <c r="BU22" i="16"/>
  <c r="BU142" i="8"/>
  <c r="BU143" i="31"/>
  <c r="Y106" i="36"/>
  <c r="Y94" i="38"/>
  <c r="CI91" i="31"/>
  <c r="CI112" i="4"/>
  <c r="Y79" i="36"/>
  <c r="Y89" i="38"/>
  <c r="CI99" i="31"/>
  <c r="CI75" i="4"/>
  <c r="R49" i="38"/>
  <c r="R119" i="36"/>
  <c r="BS39" i="31"/>
  <c r="BS19" i="9"/>
  <c r="BS126" i="4"/>
  <c r="BS45" i="8"/>
  <c r="N119" i="20"/>
  <c r="BM81" i="5"/>
  <c r="BN81" i="5" s="1"/>
  <c r="BS14" i="15"/>
  <c r="T70" i="36"/>
  <c r="T116" i="38"/>
  <c r="BM88" i="27"/>
  <c r="CE88" i="27" s="1"/>
  <c r="P64" i="20"/>
  <c r="BU16" i="17"/>
  <c r="BU65" i="4"/>
  <c r="BU115" i="31"/>
  <c r="BU13" i="11"/>
  <c r="BU114" i="8"/>
  <c r="T132" i="38"/>
  <c r="T118" i="36"/>
  <c r="BU121" i="31"/>
  <c r="BU10" i="17"/>
  <c r="BU18" i="11"/>
  <c r="BU125" i="8"/>
  <c r="P117" i="20"/>
  <c r="BU124" i="4"/>
  <c r="Y102" i="38"/>
  <c r="Y128" i="36"/>
  <c r="CI137" i="4"/>
  <c r="CI104" i="31"/>
  <c r="BM16" i="28"/>
  <c r="BN16" i="28" s="1"/>
  <c r="BJ56" i="30"/>
  <c r="BJ73" i="27"/>
  <c r="Y149" i="38"/>
  <c r="Y105" i="36"/>
  <c r="CI110" i="4"/>
  <c r="CI156" i="31"/>
  <c r="Y150" i="38"/>
  <c r="Y133" i="36"/>
  <c r="CI142" i="4"/>
  <c r="CI148" i="31"/>
  <c r="Y145" i="38"/>
  <c r="Y97" i="36"/>
  <c r="CI102" i="4"/>
  <c r="BK30" i="28"/>
  <c r="BH48" i="30"/>
  <c r="BH31" i="27"/>
  <c r="BJ30" i="28"/>
  <c r="BJ24" i="28"/>
  <c r="BH45" i="27"/>
  <c r="BK24" i="28"/>
  <c r="BH42" i="30"/>
  <c r="CB42" i="30" s="1"/>
  <c r="Y82" i="38"/>
  <c r="Y130" i="36"/>
  <c r="CI84" i="31"/>
  <c r="CI139" i="4"/>
  <c r="BJ31" i="30"/>
  <c r="BM112" i="27"/>
  <c r="R147" i="38"/>
  <c r="R101" i="36"/>
  <c r="N101" i="20"/>
  <c r="BS106" i="4"/>
  <c r="BJ20" i="27"/>
  <c r="CC20" i="27" s="1"/>
  <c r="BM61" i="5"/>
  <c r="BN61" i="5" s="1"/>
  <c r="BS21" i="16"/>
  <c r="BS20" i="10"/>
  <c r="BS155" i="31"/>
  <c r="BS146" i="8"/>
  <c r="Y142" i="36"/>
  <c r="Y130" i="38"/>
  <c r="CI127" i="31"/>
  <c r="CI152" i="4"/>
  <c r="R68" i="38"/>
  <c r="R61" i="36"/>
  <c r="BJ65" i="27"/>
  <c r="CC65" i="27" s="1"/>
  <c r="BS66" i="31"/>
  <c r="BM11" i="5"/>
  <c r="BS82" i="8"/>
  <c r="BN11" i="5"/>
  <c r="BS56" i="4"/>
  <c r="BS13" i="18"/>
  <c r="BS18" i="12"/>
  <c r="N55" i="20"/>
  <c r="P54" i="36"/>
  <c r="P112" i="38"/>
  <c r="BK3" i="5"/>
  <c r="BQ4" i="17"/>
  <c r="BJ3" i="5"/>
  <c r="BQ112" i="31"/>
  <c r="L48" i="20"/>
  <c r="BQ11" i="11"/>
  <c r="BQ48" i="4"/>
  <c r="BQ120" i="8"/>
  <c r="Y114" i="38"/>
  <c r="Y68" i="36"/>
  <c r="CI114" i="31"/>
  <c r="CI63" i="4"/>
  <c r="Y58" i="38"/>
  <c r="Y150" i="36"/>
  <c r="CI48" i="31"/>
  <c r="CI160" i="4"/>
  <c r="P98" i="38"/>
  <c r="P52" i="36"/>
  <c r="BQ96" i="31"/>
  <c r="CD121" i="5"/>
  <c r="BQ11" i="19"/>
  <c r="BJ121" i="5"/>
  <c r="BQ6" i="13"/>
  <c r="BQ166" i="4"/>
  <c r="BK121" i="5"/>
  <c r="L155" i="20"/>
  <c r="BQ104" i="8"/>
  <c r="R119" i="38"/>
  <c r="R81" i="36"/>
  <c r="BJ83" i="27"/>
  <c r="CC83" i="27" s="1"/>
  <c r="BS130" i="31"/>
  <c r="BS31" i="17"/>
  <c r="BM32" i="5"/>
  <c r="BN32" i="5" s="1"/>
  <c r="BS117" i="8"/>
  <c r="N75" i="20"/>
  <c r="BS31" i="11"/>
  <c r="BS77" i="4"/>
  <c r="Y154" i="38"/>
  <c r="Y153" i="36"/>
  <c r="CI164" i="4"/>
  <c r="CI150" i="31"/>
  <c r="Y75" i="38"/>
  <c r="Y99" i="36"/>
  <c r="CI81" i="31"/>
  <c r="CI104" i="4"/>
  <c r="R85" i="38"/>
  <c r="R59" i="36"/>
  <c r="BJ100" i="27"/>
  <c r="CC100" i="27" s="1"/>
  <c r="N53" i="20"/>
  <c r="BS85" i="31"/>
  <c r="BS53" i="4"/>
  <c r="BS7" i="19"/>
  <c r="BS101" i="8"/>
  <c r="BM8" i="5"/>
  <c r="BN8" i="5" s="1"/>
  <c r="BS13" i="13"/>
  <c r="F8" i="22"/>
  <c r="F8" i="23"/>
  <c r="F8" i="25"/>
  <c r="BM42" i="28"/>
  <c r="BM66" i="30" s="1"/>
  <c r="BJ66" i="30"/>
  <c r="BJ5" i="28"/>
  <c r="BK5" i="28"/>
  <c r="BH53" i="30"/>
  <c r="BH53" i="27"/>
  <c r="P54" i="38"/>
  <c r="P136" i="36"/>
  <c r="CD100" i="5"/>
  <c r="L136" i="20"/>
  <c r="BQ46" i="31"/>
  <c r="BQ23" i="9"/>
  <c r="BJ100" i="5"/>
  <c r="BK100" i="5"/>
  <c r="BQ52" i="8"/>
  <c r="BQ145" i="4"/>
  <c r="BQ30" i="15"/>
  <c r="P89" i="36"/>
  <c r="P42" i="38"/>
  <c r="CD48" i="5"/>
  <c r="L89" i="20"/>
  <c r="BQ28" i="9"/>
  <c r="BQ53" i="31"/>
  <c r="BK48" i="5"/>
  <c r="BQ37" i="8"/>
  <c r="BQ25" i="15"/>
  <c r="BJ48" i="5"/>
  <c r="BQ93" i="4"/>
  <c r="P96" i="38"/>
  <c r="P50" i="36"/>
  <c r="BQ88" i="31"/>
  <c r="BQ20" i="19"/>
  <c r="BQ85" i="4"/>
  <c r="L82" i="20"/>
  <c r="BJ40" i="5"/>
  <c r="BK40" i="5"/>
  <c r="BQ20" i="13"/>
  <c r="BQ89" i="8"/>
  <c r="P44" i="38"/>
  <c r="P93" i="36"/>
  <c r="CD52" i="5"/>
  <c r="BQ54" i="31"/>
  <c r="BQ33" i="15"/>
  <c r="BQ39" i="8"/>
  <c r="L93" i="20"/>
  <c r="BQ33" i="9"/>
  <c r="BQ97" i="4"/>
  <c r="BH43" i="27"/>
  <c r="BK52" i="5"/>
  <c r="BK43" i="27" s="1"/>
  <c r="BJ52" i="5"/>
  <c r="R99" i="38"/>
  <c r="R123" i="36"/>
  <c r="BS3" i="19"/>
  <c r="N123" i="20"/>
  <c r="BS130" i="4"/>
  <c r="BS97" i="8"/>
  <c r="BM85" i="5"/>
  <c r="BN85" i="5" s="1"/>
  <c r="BS93" i="31"/>
  <c r="BS3" i="13"/>
  <c r="Y123" i="36"/>
  <c r="Y99" i="38"/>
  <c r="CI130" i="4"/>
  <c r="CI93" i="31"/>
  <c r="R92" i="38"/>
  <c r="R90" i="36"/>
  <c r="BJ116" i="27"/>
  <c r="CC116" i="27" s="1"/>
  <c r="BS13" i="19"/>
  <c r="N90" i="20"/>
  <c r="BS10" i="13"/>
  <c r="BM49" i="5"/>
  <c r="BS90" i="31"/>
  <c r="BS92" i="8"/>
  <c r="BS94" i="4"/>
  <c r="Y92" i="38"/>
  <c r="Y90" i="36"/>
  <c r="CI90" i="31"/>
  <c r="CI94" i="4"/>
  <c r="R52" i="38"/>
  <c r="R122" i="36"/>
  <c r="BS29" i="15"/>
  <c r="BS129" i="4"/>
  <c r="BJ29" i="27"/>
  <c r="CC29" i="27" s="1"/>
  <c r="N122" i="20"/>
  <c r="BS48" i="8"/>
  <c r="BS32" i="9"/>
  <c r="BS58" i="31"/>
  <c r="BM84" i="5"/>
  <c r="BN84" i="5" s="1"/>
  <c r="R37" i="38"/>
  <c r="R74" i="36"/>
  <c r="BS31" i="31"/>
  <c r="BS31" i="8"/>
  <c r="BS70" i="4"/>
  <c r="BS21" i="15"/>
  <c r="BM25" i="5"/>
  <c r="BN25" i="5" s="1"/>
  <c r="BJ34" i="27"/>
  <c r="CC34" i="27" s="1"/>
  <c r="N68" i="20"/>
  <c r="BS21" i="9"/>
  <c r="R128" i="38"/>
  <c r="R140" i="36"/>
  <c r="N140" i="20"/>
  <c r="BS129" i="8"/>
  <c r="BM105" i="5"/>
  <c r="BN105" i="5" s="1"/>
  <c r="BS150" i="4"/>
  <c r="BS23" i="17"/>
  <c r="BS22" i="11"/>
  <c r="BS126" i="31"/>
  <c r="T124" i="38"/>
  <c r="T114" i="36"/>
  <c r="BU121" i="8"/>
  <c r="BU118" i="31"/>
  <c r="BU81" i="4"/>
  <c r="BU25" i="11"/>
  <c r="BU25" i="17"/>
  <c r="P78" i="20"/>
  <c r="BN79" i="5"/>
  <c r="BK41" i="28"/>
  <c r="BK65" i="30" s="1"/>
  <c r="BJ41" i="28"/>
  <c r="BH65" i="30"/>
  <c r="P151" i="38"/>
  <c r="P134" i="36"/>
  <c r="CD98" i="5"/>
  <c r="BQ151" i="31"/>
  <c r="BQ17" i="10"/>
  <c r="BQ19" i="16"/>
  <c r="BQ152" i="8"/>
  <c r="BJ98" i="5"/>
  <c r="BK98" i="5"/>
  <c r="L134" i="20"/>
  <c r="BQ143" i="4"/>
  <c r="P41" i="38"/>
  <c r="P88" i="36"/>
  <c r="BQ11" i="15"/>
  <c r="BK47" i="5"/>
  <c r="BQ34" i="31"/>
  <c r="BQ92" i="4"/>
  <c r="BQ36" i="8"/>
  <c r="CD47" i="5"/>
  <c r="L88" i="20"/>
  <c r="BQ16" i="9"/>
  <c r="BN97" i="5"/>
  <c r="U115" i="38"/>
  <c r="Q63" i="20"/>
  <c r="BV64" i="4"/>
  <c r="P90" i="38"/>
  <c r="P86" i="36"/>
  <c r="CD45" i="5"/>
  <c r="BQ89" i="31"/>
  <c r="L86" i="20"/>
  <c r="BH102" i="27"/>
  <c r="BQ9" i="13"/>
  <c r="BQ90" i="8"/>
  <c r="BK45" i="5"/>
  <c r="BK102" i="27" s="1"/>
  <c r="CD102" i="27" s="1"/>
  <c r="BQ5" i="19"/>
  <c r="BJ45" i="5"/>
  <c r="BQ90" i="4"/>
  <c r="R118" i="38"/>
  <c r="R80" i="36"/>
  <c r="BJ78" i="27"/>
  <c r="CC78" i="27" s="1"/>
  <c r="N74" i="20"/>
  <c r="BS14" i="11"/>
  <c r="BM31" i="5"/>
  <c r="BN31" i="5"/>
  <c r="BS116" i="31"/>
  <c r="BS116" i="8"/>
  <c r="BS76" i="4"/>
  <c r="BS8" i="17"/>
  <c r="R125" i="38"/>
  <c r="R131" i="36"/>
  <c r="BS12" i="17"/>
  <c r="BM95" i="5"/>
  <c r="BN95" i="5" s="1"/>
  <c r="N131" i="20"/>
  <c r="BS122" i="31"/>
  <c r="BS126" i="8"/>
  <c r="BS140" i="4"/>
  <c r="BS4" i="11"/>
  <c r="CI122" i="31"/>
  <c r="T121" i="38"/>
  <c r="T83" i="36"/>
  <c r="BU119" i="8"/>
  <c r="BU30" i="11"/>
  <c r="BU29" i="17"/>
  <c r="BU79" i="4"/>
  <c r="BU131" i="31"/>
  <c r="P77" i="20"/>
  <c r="BS24" i="17"/>
  <c r="N3" i="20"/>
  <c r="BS24" i="11"/>
  <c r="BS111" i="8"/>
  <c r="BS105" i="31"/>
  <c r="BL10" i="9"/>
  <c r="R53" i="36"/>
  <c r="BQ139" i="8"/>
  <c r="L35" i="20"/>
  <c r="P139" i="38"/>
  <c r="AP34" i="6"/>
  <c r="Q23" i="38" s="1"/>
  <c r="BL35" i="6"/>
  <c r="BQ16" i="4"/>
  <c r="L16" i="20"/>
  <c r="BQ24" i="8"/>
  <c r="CA107" i="31"/>
  <c r="AL28" i="6"/>
  <c r="AP28" i="6" s="1"/>
  <c r="CA9" i="4"/>
  <c r="CA3" i="11"/>
  <c r="CA3" i="17"/>
  <c r="CA107" i="8"/>
  <c r="CA5" i="16"/>
  <c r="AL29" i="6"/>
  <c r="CA7" i="10"/>
  <c r="CA10" i="4"/>
  <c r="CA134" i="31"/>
  <c r="CA134" i="8"/>
  <c r="BS3" i="4"/>
  <c r="K13" i="36"/>
  <c r="R105" i="38"/>
  <c r="BQ139" i="31"/>
  <c r="BL54" i="6"/>
  <c r="CI139" i="31" s="1"/>
  <c r="P41" i="36"/>
  <c r="BQ25" i="31"/>
  <c r="BQ6" i="9"/>
  <c r="BL40" i="6"/>
  <c r="BM25" i="31"/>
  <c r="AP40" i="6"/>
  <c r="BM21" i="4"/>
  <c r="BM6" i="9"/>
  <c r="BM3" i="15"/>
  <c r="BM26" i="8"/>
  <c r="I21" i="20"/>
  <c r="CA136" i="31"/>
  <c r="CA4" i="16"/>
  <c r="CA9" i="10"/>
  <c r="AL33" i="6"/>
  <c r="CA137" i="8"/>
  <c r="CA14" i="4"/>
  <c r="BL23" i="8"/>
  <c r="BL15" i="4"/>
  <c r="BL23" i="31"/>
  <c r="BL5" i="15"/>
  <c r="K23" i="38"/>
  <c r="BQ23" i="16"/>
  <c r="BQ106" i="8"/>
  <c r="BQ110" i="31"/>
  <c r="BQ26" i="17"/>
  <c r="L8" i="20"/>
  <c r="BQ26" i="11"/>
  <c r="CA26" i="31"/>
  <c r="CA27" i="8"/>
  <c r="CA20" i="15"/>
  <c r="AL65" i="6"/>
  <c r="CA46" i="4"/>
  <c r="CA11" i="9"/>
  <c r="L14" i="20"/>
  <c r="BQ137" i="8"/>
  <c r="BQ9" i="10"/>
  <c r="BQ136" i="31"/>
  <c r="BQ14" i="4"/>
  <c r="Y135" i="38"/>
  <c r="Y10" i="36"/>
  <c r="CI135" i="31"/>
  <c r="CI11" i="4"/>
  <c r="P24" i="38"/>
  <c r="P8" i="36"/>
  <c r="BQ4" i="15"/>
  <c r="BQ25" i="8"/>
  <c r="BL36" i="6"/>
  <c r="L17" i="20"/>
  <c r="BQ17" i="4"/>
  <c r="BQ24" i="31"/>
  <c r="AQ36" i="6"/>
  <c r="BQ9" i="9"/>
  <c r="CA106" i="31"/>
  <c r="CA6" i="17"/>
  <c r="CA105" i="8"/>
  <c r="AL26" i="6"/>
  <c r="CA8" i="11"/>
  <c r="CA7" i="4"/>
  <c r="R30" i="36"/>
  <c r="R62" i="38"/>
  <c r="BS19" i="18"/>
  <c r="BS11" i="12"/>
  <c r="BS63" i="8"/>
  <c r="BS62" i="31"/>
  <c r="BS44" i="4"/>
  <c r="N44" i="20"/>
  <c r="CA23" i="10"/>
  <c r="CA23" i="16"/>
  <c r="CA35" i="4"/>
  <c r="CA139" i="31"/>
  <c r="AL54" i="6"/>
  <c r="CA139" i="8"/>
  <c r="L47" i="36"/>
  <c r="L28" i="38"/>
  <c r="AP66" i="6"/>
  <c r="AS66" i="6" s="1"/>
  <c r="AT66" i="6" s="1"/>
  <c r="BM28" i="8"/>
  <c r="I47" i="20"/>
  <c r="BM28" i="31"/>
  <c r="BM37" i="15"/>
  <c r="BM36" i="9"/>
  <c r="BM47" i="4"/>
  <c r="N21" i="20"/>
  <c r="BS6" i="9"/>
  <c r="R108" i="38"/>
  <c r="R113" i="36"/>
  <c r="BS5" i="17"/>
  <c r="N13" i="20"/>
  <c r="BS108" i="8"/>
  <c r="BS108" i="31"/>
  <c r="BS13" i="4"/>
  <c r="BS9" i="11"/>
  <c r="AS32" i="6"/>
  <c r="Y108" i="38"/>
  <c r="Y113" i="36"/>
  <c r="CI108" i="31"/>
  <c r="CI13" i="4"/>
  <c r="CA59" i="8"/>
  <c r="AL37" i="6"/>
  <c r="CA18" i="4"/>
  <c r="CA59" i="31"/>
  <c r="CA9" i="12"/>
  <c r="CA6" i="18"/>
  <c r="R23" i="38"/>
  <c r="R13" i="36"/>
  <c r="BS15" i="4"/>
  <c r="BS23" i="8"/>
  <c r="BS5" i="15"/>
  <c r="N15" i="20"/>
  <c r="BS10" i="9"/>
  <c r="BS23" i="31"/>
  <c r="AS34" i="6"/>
  <c r="AT34" i="6" s="1"/>
  <c r="BR23" i="31"/>
  <c r="BR15" i="4"/>
  <c r="Y47" i="36"/>
  <c r="Y28" i="38"/>
  <c r="CI28" i="31"/>
  <c r="CI47" i="4"/>
  <c r="K10" i="36"/>
  <c r="K135" i="38"/>
  <c r="H11" i="20"/>
  <c r="AQ30" i="6"/>
  <c r="BL6" i="16"/>
  <c r="BL135" i="8"/>
  <c r="BL135" i="31"/>
  <c r="BL8" i="10"/>
  <c r="BL11" i="4"/>
  <c r="K8" i="36"/>
  <c r="K24" i="38"/>
  <c r="H17" i="20"/>
  <c r="BL9" i="9"/>
  <c r="BL24" i="31"/>
  <c r="BL17" i="4"/>
  <c r="BL4" i="15"/>
  <c r="BL25" i="8"/>
  <c r="Y110" i="38"/>
  <c r="Y32" i="36"/>
  <c r="CI8" i="4"/>
  <c r="CI110" i="31"/>
  <c r="R154" i="36"/>
  <c r="R136" i="38"/>
  <c r="BS14" i="4"/>
  <c r="BS4" i="16"/>
  <c r="N14" i="20"/>
  <c r="BS137" i="8"/>
  <c r="BS136" i="31"/>
  <c r="BS9" i="10"/>
  <c r="Y107" i="38"/>
  <c r="Y112" i="36"/>
  <c r="CI9" i="4"/>
  <c r="CI107" i="31"/>
  <c r="Y31" i="36"/>
  <c r="Y26" i="38"/>
  <c r="CI26" i="31"/>
  <c r="CI46" i="4"/>
  <c r="K109" i="38"/>
  <c r="K19" i="36"/>
  <c r="H23" i="20"/>
  <c r="BL109" i="31"/>
  <c r="BL10" i="11"/>
  <c r="BL109" i="8"/>
  <c r="AQ42" i="6"/>
  <c r="BL19" i="17"/>
  <c r="AP42" i="6"/>
  <c r="BL23" i="4"/>
  <c r="R134" i="38"/>
  <c r="R152" i="36"/>
  <c r="N10" i="20"/>
  <c r="BS5" i="16"/>
  <c r="BS7" i="10"/>
  <c r="BS10" i="4"/>
  <c r="BS134" i="31"/>
  <c r="BS134" i="8"/>
  <c r="Y134" i="38"/>
  <c r="Y152" i="36"/>
  <c r="CI10" i="4"/>
  <c r="CI134" i="31"/>
  <c r="R112" i="36"/>
  <c r="R107" i="38"/>
  <c r="BS107" i="8"/>
  <c r="BS3" i="11"/>
  <c r="BS9" i="4"/>
  <c r="N9" i="20"/>
  <c r="BS3" i="17"/>
  <c r="BS107" i="31"/>
  <c r="P138" i="38"/>
  <c r="P33" i="36"/>
  <c r="L12" i="20"/>
  <c r="BQ24" i="16"/>
  <c r="BQ138" i="31"/>
  <c r="BQ136" i="8"/>
  <c r="AQ31" i="6"/>
  <c r="BQ24" i="10"/>
  <c r="BL31" i="6"/>
  <c r="BQ12" i="4"/>
  <c r="R110" i="38"/>
  <c r="BS110" i="31"/>
  <c r="BS106" i="8"/>
  <c r="BS26" i="11"/>
  <c r="BS35" i="11" s="1"/>
  <c r="K112" i="36"/>
  <c r="K107" i="38"/>
  <c r="H9" i="20"/>
  <c r="BL3" i="11"/>
  <c r="BL9" i="4"/>
  <c r="BL107" i="8"/>
  <c r="BL3" i="17"/>
  <c r="BL107" i="31"/>
  <c r="R137" i="38"/>
  <c r="R25" i="36"/>
  <c r="BS3" i="16"/>
  <c r="N34" i="20"/>
  <c r="BS138" i="8"/>
  <c r="BS137" i="31"/>
  <c r="BS5" i="10"/>
  <c r="BS34" i="4"/>
  <c r="AS53" i="6"/>
  <c r="Y53" i="36"/>
  <c r="Y105" i="38"/>
  <c r="CI3" i="4"/>
  <c r="CI105" i="31"/>
  <c r="P7" i="36"/>
  <c r="P106" i="38"/>
  <c r="BL26" i="6"/>
  <c r="AQ26" i="6"/>
  <c r="BQ105" i="8"/>
  <c r="L7" i="20"/>
  <c r="BQ6" i="17"/>
  <c r="BQ7" i="4"/>
  <c r="BQ106" i="31"/>
  <c r="BQ8" i="11"/>
  <c r="Y30" i="36"/>
  <c r="Y62" i="38"/>
  <c r="CI62" i="31"/>
  <c r="CI44" i="4"/>
  <c r="R36" i="36"/>
  <c r="R111" i="38"/>
  <c r="BS27" i="11"/>
  <c r="BS111" i="31"/>
  <c r="BS110" i="8"/>
  <c r="N24" i="20"/>
  <c r="BS30" i="17"/>
  <c r="BS24" i="4"/>
  <c r="R63" i="38"/>
  <c r="R35" i="36"/>
  <c r="BS63" i="31"/>
  <c r="BS27" i="18"/>
  <c r="BS61" i="8"/>
  <c r="N20" i="20"/>
  <c r="BS27" i="12"/>
  <c r="BS32" i="12" s="1"/>
  <c r="BS20" i="4"/>
  <c r="Y35" i="36"/>
  <c r="Y63" i="38"/>
  <c r="CI20" i="4"/>
  <c r="CI63" i="31"/>
  <c r="R28" i="38"/>
  <c r="R47" i="36"/>
  <c r="BS37" i="15"/>
  <c r="BS28" i="8"/>
  <c r="N47" i="20"/>
  <c r="BS28" i="31"/>
  <c r="BS36" i="9"/>
  <c r="BS47" i="4"/>
  <c r="L64" i="38"/>
  <c r="L46" i="36"/>
  <c r="AP64" i="6"/>
  <c r="BM45" i="4"/>
  <c r="I45" i="20"/>
  <c r="BM28" i="12"/>
  <c r="BM64" i="31"/>
  <c r="BM28" i="18"/>
  <c r="BM64" i="8"/>
  <c r="R16" i="36"/>
  <c r="R60" i="38"/>
  <c r="BS60" i="31"/>
  <c r="BS19" i="4"/>
  <c r="N19" i="20"/>
  <c r="BS10" i="12"/>
  <c r="BS7" i="18"/>
  <c r="BS60" i="8"/>
  <c r="R26" i="38"/>
  <c r="R31" i="36"/>
  <c r="BS26" i="31"/>
  <c r="BS27" i="8"/>
  <c r="BS46" i="4"/>
  <c r="N46" i="20"/>
  <c r="BS20" i="15"/>
  <c r="BS11" i="9"/>
  <c r="R139" i="38"/>
  <c r="BS139" i="8"/>
  <c r="BS23" i="10"/>
  <c r="N35" i="20"/>
  <c r="CA24" i="31"/>
  <c r="CA9" i="9"/>
  <c r="AL36" i="6"/>
  <c r="CA17" i="4"/>
  <c r="CA4" i="15"/>
  <c r="CA25" i="8"/>
  <c r="Y136" i="38"/>
  <c r="Y154" i="36"/>
  <c r="CI136" i="31"/>
  <c r="CI14" i="4"/>
  <c r="K63" i="38"/>
  <c r="K35" i="36"/>
  <c r="H20" i="20"/>
  <c r="BL27" i="18"/>
  <c r="BL27" i="12"/>
  <c r="BL63" i="31"/>
  <c r="BL61" i="8"/>
  <c r="BL20" i="4"/>
  <c r="R34" i="36"/>
  <c r="R27" i="38"/>
  <c r="N16" i="20"/>
  <c r="BS35" i="9"/>
  <c r="BS27" i="31"/>
  <c r="BS24" i="8"/>
  <c r="BS35" i="15"/>
  <c r="BS16" i="4"/>
  <c r="K110" i="38"/>
  <c r="K32" i="36"/>
  <c r="BL26" i="17"/>
  <c r="BL110" i="31"/>
  <c r="BL8" i="4"/>
  <c r="BL106" i="8"/>
  <c r="H8" i="20"/>
  <c r="BL26" i="11"/>
  <c r="Y60" i="38"/>
  <c r="Y16" i="36"/>
  <c r="CI60" i="31"/>
  <c r="CI19" i="4"/>
  <c r="Y46" i="36"/>
  <c r="CI45" i="4"/>
  <c r="AL63" i="6"/>
  <c r="CA44" i="4"/>
  <c r="CA62" i="31"/>
  <c r="CA19" i="18"/>
  <c r="CA11" i="12"/>
  <c r="CA63" i="8"/>
  <c r="CA6" i="16"/>
  <c r="CA135" i="8"/>
  <c r="CA11" i="4"/>
  <c r="CA135" i="31"/>
  <c r="CA8" i="10"/>
  <c r="AL30" i="6"/>
  <c r="L61" i="38"/>
  <c r="L18" i="36"/>
  <c r="BM22" i="4"/>
  <c r="BM62" i="8"/>
  <c r="I22" i="20"/>
  <c r="BM7" i="12"/>
  <c r="BM61" i="31"/>
  <c r="BM5" i="18"/>
  <c r="AP41" i="6"/>
  <c r="L105" i="38"/>
  <c r="L53" i="36"/>
  <c r="I3" i="20"/>
  <c r="BM24" i="11"/>
  <c r="BM111" i="8"/>
  <c r="BM105" i="31"/>
  <c r="BM24" i="17"/>
  <c r="AP7" i="6"/>
  <c r="BM3" i="4"/>
  <c r="L35" i="36"/>
  <c r="L63" i="38"/>
  <c r="I20" i="20"/>
  <c r="BM61" i="8"/>
  <c r="BM63" i="31"/>
  <c r="BM27" i="18"/>
  <c r="BM20" i="4"/>
  <c r="BM27" i="12"/>
  <c r="AP39" i="6"/>
  <c r="Y61" i="38"/>
  <c r="Y18" i="36"/>
  <c r="CI22" i="4"/>
  <c r="CI61" i="31"/>
  <c r="Y36" i="36"/>
  <c r="Y111" i="38"/>
  <c r="CI111" i="31"/>
  <c r="CI24" i="4"/>
  <c r="BM26" i="11"/>
  <c r="BM110" i="31"/>
  <c r="Y23" i="38"/>
  <c r="Y13" i="36"/>
  <c r="CI23" i="31"/>
  <c r="CI15" i="4"/>
  <c r="Y19" i="36"/>
  <c r="Y109" i="38"/>
  <c r="CI109" i="31"/>
  <c r="CI23" i="4"/>
  <c r="CA138" i="31"/>
  <c r="CA24" i="10"/>
  <c r="AL31" i="6"/>
  <c r="CA12" i="4"/>
  <c r="CA24" i="16"/>
  <c r="CA136" i="8"/>
  <c r="L34" i="36"/>
  <c r="L27" i="38"/>
  <c r="I16" i="20"/>
  <c r="BM24" i="8"/>
  <c r="BM27" i="31"/>
  <c r="BM35" i="15"/>
  <c r="BM35" i="9"/>
  <c r="AP35" i="6"/>
  <c r="AS35" i="6" s="1"/>
  <c r="BM16" i="4"/>
  <c r="R59" i="38"/>
  <c r="R17" i="36"/>
  <c r="N18" i="20"/>
  <c r="BS18" i="4"/>
  <c r="BS6" i="18"/>
  <c r="BS9" i="12"/>
  <c r="BS59" i="8"/>
  <c r="BQ81" i="27"/>
  <c r="BQ16" i="30"/>
  <c r="BP28" i="27"/>
  <c r="BP8" i="30"/>
  <c r="BS3" i="26"/>
  <c r="BC3" i="30"/>
  <c r="BC3" i="27"/>
  <c r="BQ23" i="27"/>
  <c r="BQ7" i="30"/>
  <c r="BO70" i="27"/>
  <c r="BH19" i="30"/>
  <c r="CB19" i="30" s="1"/>
  <c r="BH99" i="27"/>
  <c r="BC11" i="30"/>
  <c r="BS11" i="26"/>
  <c r="BO28" i="27"/>
  <c r="BO8" i="30"/>
  <c r="BD8" i="26"/>
  <c r="BL18" i="26"/>
  <c r="BL18" i="30" s="1"/>
  <c r="BO14" i="30"/>
  <c r="BJ14" i="26"/>
  <c r="BJ14" i="30" s="1"/>
  <c r="BP81" i="27"/>
  <c r="BC57" i="27"/>
  <c r="BF93" i="27"/>
  <c r="BP107" i="27"/>
  <c r="BP20" i="30"/>
  <c r="BO23" i="27"/>
  <c r="BD7" i="26"/>
  <c r="BO7" i="30"/>
  <c r="BJ13" i="26"/>
  <c r="BH64" i="27"/>
  <c r="BH13" i="30"/>
  <c r="BH119" i="27"/>
  <c r="BH22" i="30"/>
  <c r="CB22" i="30" s="1"/>
  <c r="BJ22" i="26"/>
  <c r="BS22" i="26"/>
  <c r="BR22" i="26" s="1"/>
  <c r="BC15" i="30"/>
  <c r="BC76" i="27"/>
  <c r="BS15" i="26"/>
  <c r="BF6" i="30"/>
  <c r="BF19" i="27"/>
  <c r="BO81" i="27"/>
  <c r="BD16" i="26"/>
  <c r="BO16" i="30"/>
  <c r="BH7" i="30"/>
  <c r="CB7" i="30" s="1"/>
  <c r="BH23" i="27"/>
  <c r="BO4" i="30"/>
  <c r="BD4" i="26"/>
  <c r="BJ4" i="26" s="1"/>
  <c r="BO9" i="27"/>
  <c r="BQ14" i="30"/>
  <c r="BQ70" i="27"/>
  <c r="BG22" i="30"/>
  <c r="BL22" i="26"/>
  <c r="BG119" i="27"/>
  <c r="BQ12" i="30"/>
  <c r="BQ57" i="27"/>
  <c r="BG16" i="30"/>
  <c r="BD12" i="26"/>
  <c r="BO12" i="30"/>
  <c r="BO57" i="27"/>
  <c r="BG15" i="30"/>
  <c r="BG76" i="27"/>
  <c r="BL15" i="26"/>
  <c r="BF5" i="30"/>
  <c r="BF14" i="27"/>
  <c r="BQ76" i="27"/>
  <c r="BQ15" i="30"/>
  <c r="BE17" i="26"/>
  <c r="BR17" i="30"/>
  <c r="BR86" i="27"/>
  <c r="BD6" i="26"/>
  <c r="BO6" i="30"/>
  <c r="BO19" i="27"/>
  <c r="BQ21" i="30"/>
  <c r="BQ114" i="27"/>
  <c r="BD9" i="26"/>
  <c r="BO9" i="30"/>
  <c r="BO33" i="27"/>
  <c r="BL7" i="26"/>
  <c r="BF7" i="30"/>
  <c r="BF23" i="27"/>
  <c r="BF17" i="30"/>
  <c r="BF86" i="27"/>
  <c r="BL17" i="26"/>
  <c r="BR16" i="26"/>
  <c r="BS81" i="27"/>
  <c r="BS16" i="30"/>
  <c r="BF107" i="27"/>
  <c r="BP3" i="30"/>
  <c r="BP3" i="27"/>
  <c r="BG19" i="30"/>
  <c r="BG99" i="27"/>
  <c r="BD21" i="26"/>
  <c r="BO114" i="27"/>
  <c r="BO21" i="30"/>
  <c r="BQ9" i="30"/>
  <c r="BQ33" i="27"/>
  <c r="BH8" i="30"/>
  <c r="CB8" i="30" s="1"/>
  <c r="BH28" i="27"/>
  <c r="BS5" i="26"/>
  <c r="BC5" i="30"/>
  <c r="BC14" i="27"/>
  <c r="BO99" i="27"/>
  <c r="BD19" i="26"/>
  <c r="BO19" i="30"/>
  <c r="BL8" i="26"/>
  <c r="BF28" i="27"/>
  <c r="BF8" i="30"/>
  <c r="BD3" i="26"/>
  <c r="BO3" i="30"/>
  <c r="BO3" i="27"/>
  <c r="BL16" i="26"/>
  <c r="BF16" i="30"/>
  <c r="BF81" i="27"/>
  <c r="BH11" i="30"/>
  <c r="BH49" i="27"/>
  <c r="BS4" i="26"/>
  <c r="BC9" i="27"/>
  <c r="BC4" i="30"/>
  <c r="BP19" i="27"/>
  <c r="BP6" i="30"/>
  <c r="BG6" i="30"/>
  <c r="BG19" i="27"/>
  <c r="BL6" i="26"/>
  <c r="BL20" i="26"/>
  <c r="BL107" i="27" s="1"/>
  <c r="BJ11" i="26"/>
  <c r="BJ49" i="27" s="1"/>
  <c r="BS6" i="26"/>
  <c r="BC6" i="30"/>
  <c r="BC19" i="27"/>
  <c r="BP114" i="27"/>
  <c r="BP21" i="30"/>
  <c r="BP33" i="27"/>
  <c r="BP9" i="30"/>
  <c r="BG4" i="30"/>
  <c r="BG9" i="27"/>
  <c r="BP15" i="30"/>
  <c r="BP76" i="27"/>
  <c r="BG93" i="27"/>
  <c r="BG18" i="30"/>
  <c r="BG23" i="27"/>
  <c r="BG7" i="30"/>
  <c r="BH70" i="27"/>
  <c r="BH14" i="30"/>
  <c r="BE18" i="26"/>
  <c r="BR18" i="30"/>
  <c r="BR93" i="27"/>
  <c r="BS20" i="26"/>
  <c r="BC107" i="27"/>
  <c r="BC20" i="30"/>
  <c r="BS13" i="26"/>
  <c r="BC64" i="27"/>
  <c r="BC13" i="30"/>
  <c r="BS8" i="26"/>
  <c r="BC28" i="27"/>
  <c r="BC8" i="30"/>
  <c r="BC10" i="30"/>
  <c r="BC41" i="27"/>
  <c r="BS10" i="26"/>
  <c r="BL4" i="26"/>
  <c r="BF9" i="27"/>
  <c r="BF4" i="30"/>
  <c r="BF3" i="27"/>
  <c r="BL3" i="26"/>
  <c r="BF3" i="30"/>
  <c r="BS7" i="26"/>
  <c r="BC7" i="30"/>
  <c r="BC23" i="27"/>
  <c r="BJ15" i="26"/>
  <c r="BD76" i="27"/>
  <c r="BD15" i="30"/>
  <c r="BF11" i="30"/>
  <c r="BF49" i="27"/>
  <c r="BL11" i="26"/>
  <c r="BH9" i="27"/>
  <c r="BH4" i="30"/>
  <c r="CB4" i="30" s="1"/>
  <c r="BL10" i="26"/>
  <c r="BF10" i="30"/>
  <c r="BF41" i="27"/>
  <c r="BL9" i="26"/>
  <c r="BF33" i="27"/>
  <c r="BF9" i="30"/>
  <c r="T130" i="36" l="1"/>
  <c r="P130" i="20"/>
  <c r="BU23" i="18"/>
  <c r="BU78" i="8"/>
  <c r="BU21" i="12"/>
  <c r="BU84" i="31"/>
  <c r="T82" i="38"/>
  <c r="BU139" i="4"/>
  <c r="BN94" i="5"/>
  <c r="BV21" i="12" s="1"/>
  <c r="BV141" i="4"/>
  <c r="BV133" i="31"/>
  <c r="BV21" i="17"/>
  <c r="Q132" i="20"/>
  <c r="BV20" i="11"/>
  <c r="U126" i="38"/>
  <c r="BV127" i="8"/>
  <c r="U132" i="36"/>
  <c r="Y152" i="38"/>
  <c r="Y143" i="36"/>
  <c r="CI149" i="31"/>
  <c r="CI153" i="4"/>
  <c r="BV27" i="17"/>
  <c r="BV128" i="31"/>
  <c r="P110" i="20"/>
  <c r="T110" i="36"/>
  <c r="BS29" i="31"/>
  <c r="N51" i="20"/>
  <c r="R33" i="38"/>
  <c r="Y74" i="38"/>
  <c r="CI58" i="4"/>
  <c r="BM93" i="5"/>
  <c r="BS15" i="18"/>
  <c r="BS77" i="8"/>
  <c r="N129" i="20"/>
  <c r="BS5" i="12"/>
  <c r="BS138" i="4"/>
  <c r="BS75" i="31"/>
  <c r="R81" i="38"/>
  <c r="R129" i="36"/>
  <c r="BN93" i="5"/>
  <c r="BU163" i="4"/>
  <c r="BU8" i="12"/>
  <c r="BU77" i="31"/>
  <c r="BU17" i="18"/>
  <c r="BU81" i="8"/>
  <c r="P152" i="20"/>
  <c r="T49" i="36"/>
  <c r="BN118" i="5"/>
  <c r="T78" i="38"/>
  <c r="BS7" i="13"/>
  <c r="BS86" i="31"/>
  <c r="BS85" i="8"/>
  <c r="BS72" i="4"/>
  <c r="BM27" i="5"/>
  <c r="BS4" i="19"/>
  <c r="N70" i="20"/>
  <c r="BJ101" i="27"/>
  <c r="CC101" i="27" s="1"/>
  <c r="R86" i="38"/>
  <c r="R76" i="36"/>
  <c r="BN71" i="5"/>
  <c r="BS132" i="31"/>
  <c r="BS23" i="11"/>
  <c r="N111" i="20"/>
  <c r="BM72" i="5"/>
  <c r="BS124" i="8"/>
  <c r="BS20" i="17"/>
  <c r="BS117" i="4"/>
  <c r="R111" i="36"/>
  <c r="BN72" i="5"/>
  <c r="R123" i="38"/>
  <c r="BV113" i="8"/>
  <c r="BN82" i="27"/>
  <c r="CF82" i="27" s="1"/>
  <c r="BU11" i="17"/>
  <c r="T122" i="38"/>
  <c r="BJ130" i="5"/>
  <c r="BM6" i="5"/>
  <c r="BN6" i="5" s="1"/>
  <c r="CI71" i="31"/>
  <c r="Y63" i="36"/>
  <c r="N130" i="20"/>
  <c r="BS84" i="31"/>
  <c r="R130" i="36"/>
  <c r="R82" i="38"/>
  <c r="BS139" i="4"/>
  <c r="BS23" i="18"/>
  <c r="BS21" i="12"/>
  <c r="BS78" i="8"/>
  <c r="N141" i="20"/>
  <c r="BS124" i="31"/>
  <c r="BM106" i="5"/>
  <c r="BS13" i="17"/>
  <c r="R141" i="36"/>
  <c r="BS151" i="4"/>
  <c r="BS5" i="11"/>
  <c r="R129" i="38"/>
  <c r="BS130" i="8"/>
  <c r="BS107" i="4"/>
  <c r="N102" i="20"/>
  <c r="BS72" i="31"/>
  <c r="BS72" i="8"/>
  <c r="BJ52" i="27"/>
  <c r="CC52" i="27" s="1"/>
  <c r="BS14" i="18"/>
  <c r="BS16" i="12"/>
  <c r="R76" i="38"/>
  <c r="BM62" i="5"/>
  <c r="R102" i="36"/>
  <c r="BV28" i="11"/>
  <c r="BU17" i="11"/>
  <c r="BS49" i="8"/>
  <c r="BS153" i="4"/>
  <c r="BS4" i="10"/>
  <c r="N143" i="20"/>
  <c r="BS13" i="16"/>
  <c r="BS149" i="31"/>
  <c r="R152" i="38"/>
  <c r="BS153" i="8"/>
  <c r="BM108" i="5"/>
  <c r="R143" i="36"/>
  <c r="BS154" i="31"/>
  <c r="BS17" i="16"/>
  <c r="BS144" i="8"/>
  <c r="BS102" i="4"/>
  <c r="BM57" i="5"/>
  <c r="N97" i="20"/>
  <c r="BS19" i="10"/>
  <c r="BN57" i="5"/>
  <c r="R145" i="38"/>
  <c r="R97" i="36"/>
  <c r="BJ11" i="27"/>
  <c r="T126" i="38"/>
  <c r="BU21" i="17"/>
  <c r="P132" i="20"/>
  <c r="BU141" i="4"/>
  <c r="T132" i="36"/>
  <c r="BU133" i="31"/>
  <c r="BU127" i="8"/>
  <c r="BU20" i="11"/>
  <c r="BK54" i="27"/>
  <c r="BM13" i="28"/>
  <c r="BN13" i="28" s="1"/>
  <c r="BN112" i="27"/>
  <c r="BM62" i="30"/>
  <c r="BK51" i="30"/>
  <c r="BM32" i="28"/>
  <c r="BN32" i="28" s="1"/>
  <c r="BM89" i="27"/>
  <c r="BM26" i="28"/>
  <c r="BN26" i="28" s="1"/>
  <c r="BJ17" i="30"/>
  <c r="BJ50" i="30"/>
  <c r="BN89" i="27"/>
  <c r="BJ58" i="30"/>
  <c r="BM35" i="28"/>
  <c r="BN35" i="28" s="1"/>
  <c r="BN63" i="30" s="1"/>
  <c r="BK46" i="30"/>
  <c r="BK68" i="27"/>
  <c r="BJ117" i="27"/>
  <c r="BJ33" i="30"/>
  <c r="BM57" i="30"/>
  <c r="BM35" i="30"/>
  <c r="BJ79" i="27"/>
  <c r="BK41" i="30"/>
  <c r="BJ25" i="27"/>
  <c r="BK122" i="27"/>
  <c r="BJ54" i="27"/>
  <c r="BJ57" i="30"/>
  <c r="BN25" i="28"/>
  <c r="BN54" i="27" s="1"/>
  <c r="BM15" i="28"/>
  <c r="BM55" i="30" s="1"/>
  <c r="BJ68" i="27"/>
  <c r="BJ122" i="27"/>
  <c r="BM8" i="28"/>
  <c r="BM36" i="30" s="1"/>
  <c r="BM36" i="28"/>
  <c r="BM64" i="30" s="1"/>
  <c r="BJ37" i="27"/>
  <c r="BJ59" i="30"/>
  <c r="BJ36" i="30"/>
  <c r="BM23" i="28"/>
  <c r="BN23" i="28" s="1"/>
  <c r="BN37" i="27" s="1"/>
  <c r="BJ104" i="27"/>
  <c r="BK29" i="30"/>
  <c r="BJ29" i="30"/>
  <c r="BM39" i="28"/>
  <c r="BN39" i="28" s="1"/>
  <c r="BN55" i="27" s="1"/>
  <c r="BM46" i="30"/>
  <c r="BN12" i="28"/>
  <c r="BN21" i="27" s="1"/>
  <c r="CF21" i="27" s="1"/>
  <c r="BM51" i="30"/>
  <c r="BM39" i="27"/>
  <c r="BN37" i="28"/>
  <c r="BK37" i="30"/>
  <c r="BK36" i="27"/>
  <c r="BK56" i="30"/>
  <c r="BK73" i="27"/>
  <c r="BJ37" i="30"/>
  <c r="BM3" i="28"/>
  <c r="BN3" i="28" s="1"/>
  <c r="BJ36" i="27"/>
  <c r="BS114" i="27"/>
  <c r="BL14" i="27"/>
  <c r="BJ5" i="26"/>
  <c r="BJ14" i="27" s="1"/>
  <c r="CC14" i="27" s="1"/>
  <c r="BR21" i="26"/>
  <c r="BR114" i="27" s="1"/>
  <c r="BD14" i="27"/>
  <c r="BR9" i="26"/>
  <c r="BR33" i="27" s="1"/>
  <c r="BL70" i="27"/>
  <c r="BS32" i="15"/>
  <c r="BS48" i="31"/>
  <c r="N150" i="20"/>
  <c r="BS25" i="9"/>
  <c r="BS56" i="8"/>
  <c r="BS160" i="4"/>
  <c r="BM115" i="5"/>
  <c r="BN115" i="5"/>
  <c r="R58" i="38"/>
  <c r="R150" i="36"/>
  <c r="Y104" i="38"/>
  <c r="CI158" i="4"/>
  <c r="S128" i="38"/>
  <c r="S140" i="36"/>
  <c r="BT126" i="31"/>
  <c r="BT129" i="8"/>
  <c r="O140" i="20"/>
  <c r="BT150" i="4"/>
  <c r="BT23" i="17"/>
  <c r="BT22" i="11"/>
  <c r="Q56" i="38"/>
  <c r="Q138" i="36"/>
  <c r="BR54" i="8"/>
  <c r="M138" i="20"/>
  <c r="BR147" i="4"/>
  <c r="BR47" i="31"/>
  <c r="BR24" i="9"/>
  <c r="BR31" i="15"/>
  <c r="S132" i="36"/>
  <c r="S126" i="38"/>
  <c r="BT133" i="31"/>
  <c r="BT127" i="8"/>
  <c r="O132" i="20"/>
  <c r="BT141" i="4"/>
  <c r="BT21" i="17"/>
  <c r="BT20" i="11"/>
  <c r="BV78" i="8"/>
  <c r="U82" i="38"/>
  <c r="BV84" i="31"/>
  <c r="S82" i="38"/>
  <c r="S130" i="36"/>
  <c r="BT78" i="8"/>
  <c r="O130" i="20"/>
  <c r="BT139" i="4"/>
  <c r="BT21" i="12"/>
  <c r="BT84" i="31"/>
  <c r="BT23" i="18"/>
  <c r="Q130" i="20"/>
  <c r="Q126" i="36"/>
  <c r="Q80" i="38"/>
  <c r="BR20" i="18"/>
  <c r="BR20" i="12"/>
  <c r="BR76" i="8"/>
  <c r="BR133" i="4"/>
  <c r="BR83" i="31"/>
  <c r="M126" i="20"/>
  <c r="S100" i="38"/>
  <c r="S124" i="36"/>
  <c r="BT103" i="31"/>
  <c r="BT14" i="19"/>
  <c r="BT14" i="13"/>
  <c r="O124" i="20"/>
  <c r="BT131" i="4"/>
  <c r="BT98" i="8"/>
  <c r="S46" i="38"/>
  <c r="S109" i="36"/>
  <c r="BT26" i="15"/>
  <c r="BT55" i="31"/>
  <c r="O109" i="20"/>
  <c r="BT115" i="4"/>
  <c r="BT41" i="8"/>
  <c r="BT29" i="9"/>
  <c r="Q149" i="38"/>
  <c r="Q105" i="36"/>
  <c r="M105" i="20"/>
  <c r="BR110" i="4"/>
  <c r="BR156" i="31"/>
  <c r="BR21" i="10"/>
  <c r="BR18" i="16"/>
  <c r="BR148" i="8"/>
  <c r="BM65" i="5"/>
  <c r="BN65" i="5" s="1"/>
  <c r="BV156" i="31" s="1"/>
  <c r="BU69" i="8"/>
  <c r="P95" i="20"/>
  <c r="T73" i="38"/>
  <c r="BU21" i="18"/>
  <c r="BU80" i="31"/>
  <c r="BU23" i="12"/>
  <c r="BU33" i="12" s="1"/>
  <c r="H8" i="25" s="1"/>
  <c r="Q73" i="38"/>
  <c r="Q95" i="36"/>
  <c r="BR80" i="31"/>
  <c r="BR100" i="4"/>
  <c r="BR23" i="12"/>
  <c r="BR33" i="12" s="1"/>
  <c r="BR21" i="18"/>
  <c r="BI72" i="27"/>
  <c r="CB72" i="27" s="1"/>
  <c r="BR69" i="8"/>
  <c r="M95" i="20"/>
  <c r="E5" i="22"/>
  <c r="E5" i="25"/>
  <c r="E5" i="23"/>
  <c r="BS52" i="31"/>
  <c r="BM44" i="5"/>
  <c r="BN44" i="5" s="1"/>
  <c r="BS35" i="8"/>
  <c r="BS89" i="4"/>
  <c r="BS23" i="15"/>
  <c r="BJ131" i="5"/>
  <c r="R85" i="36"/>
  <c r="N85" i="20"/>
  <c r="BS26" i="9"/>
  <c r="BS43" i="9" s="1"/>
  <c r="R40" i="38"/>
  <c r="Q40" i="38"/>
  <c r="Q85" i="36"/>
  <c r="BR35" i="8"/>
  <c r="BR52" i="31"/>
  <c r="M85" i="20"/>
  <c r="BR89" i="4"/>
  <c r="BR23" i="15"/>
  <c r="BR26" i="9"/>
  <c r="BR43" i="9" s="1"/>
  <c r="BI131" i="5"/>
  <c r="E4" i="25"/>
  <c r="N28" i="25" s="1"/>
  <c r="N12" i="25" s="1"/>
  <c r="R12" i="25" s="1"/>
  <c r="E4" i="22"/>
  <c r="E4" i="23"/>
  <c r="BS71" i="4"/>
  <c r="N69" i="20"/>
  <c r="BS51" i="31"/>
  <c r="R38" i="38"/>
  <c r="BS38" i="15"/>
  <c r="BM26" i="5"/>
  <c r="BS32" i="8"/>
  <c r="R75" i="36"/>
  <c r="BS38" i="9"/>
  <c r="BJ42" i="27"/>
  <c r="CC42" i="27" s="1"/>
  <c r="S73" i="36"/>
  <c r="S36" i="38"/>
  <c r="O67" i="20"/>
  <c r="BT69" i="4"/>
  <c r="BT30" i="8"/>
  <c r="BT50" i="31"/>
  <c r="BL131" i="5"/>
  <c r="BT36" i="15"/>
  <c r="BT37" i="9"/>
  <c r="Q117" i="38"/>
  <c r="Q71" i="36"/>
  <c r="M65" i="20"/>
  <c r="BR66" i="4"/>
  <c r="BR115" i="8"/>
  <c r="BR28" i="17"/>
  <c r="BI94" i="27"/>
  <c r="CB94" i="27" s="1"/>
  <c r="BR29" i="11"/>
  <c r="BR129" i="31"/>
  <c r="BL12" i="30"/>
  <c r="BS19" i="30"/>
  <c r="BS99" i="27"/>
  <c r="BR14" i="26"/>
  <c r="BS70" i="27"/>
  <c r="BJ20" i="26"/>
  <c r="BJ107" i="27" s="1"/>
  <c r="BS12" i="30"/>
  <c r="BL64" i="27"/>
  <c r="BR12" i="26"/>
  <c r="BR12" i="30" s="1"/>
  <c r="BL93" i="27"/>
  <c r="BJ41" i="27"/>
  <c r="BL114" i="27"/>
  <c r="BL19" i="30"/>
  <c r="CI137" i="31"/>
  <c r="CI34" i="4"/>
  <c r="Y64" i="38"/>
  <c r="BS35" i="4"/>
  <c r="BS23" i="16"/>
  <c r="Y139" i="38"/>
  <c r="BR23" i="8"/>
  <c r="BS139" i="31"/>
  <c r="BR5" i="15"/>
  <c r="Y137" i="38"/>
  <c r="Y25" i="36"/>
  <c r="L32" i="36"/>
  <c r="BO66" i="6"/>
  <c r="BM66" i="6" s="1"/>
  <c r="CJ47" i="4" s="1"/>
  <c r="BP66" i="6"/>
  <c r="BN66" i="6" s="1"/>
  <c r="CK47" i="4" s="1"/>
  <c r="AS40" i="6"/>
  <c r="AT40" i="6" s="1"/>
  <c r="U25" i="38" s="1"/>
  <c r="AP43" i="6"/>
  <c r="BM24" i="4"/>
  <c r="BM110" i="8"/>
  <c r="I24" i="20"/>
  <c r="BM30" i="17"/>
  <c r="L111" i="38"/>
  <c r="BM111" i="31"/>
  <c r="L36" i="36"/>
  <c r="BM27" i="11"/>
  <c r="I19" i="20"/>
  <c r="BM19" i="4"/>
  <c r="AP38" i="6"/>
  <c r="BM7" i="18"/>
  <c r="BM60" i="8"/>
  <c r="L16" i="36"/>
  <c r="BM60" i="31"/>
  <c r="BM10" i="12"/>
  <c r="L60" i="38"/>
  <c r="BM106" i="8"/>
  <c r="BM26" i="17"/>
  <c r="N8" i="20"/>
  <c r="R32" i="36"/>
  <c r="BO34" i="6"/>
  <c r="BM34" i="6" s="1"/>
  <c r="CJ15" i="4" s="1"/>
  <c r="BP34" i="6"/>
  <c r="BN34" i="6" s="1"/>
  <c r="CK15" i="4" s="1"/>
  <c r="BS25" i="31"/>
  <c r="BS26" i="8"/>
  <c r="R25" i="38"/>
  <c r="BR137" i="31"/>
  <c r="BR138" i="8"/>
  <c r="BR34" i="4"/>
  <c r="Q25" i="36"/>
  <c r="BR3" i="16"/>
  <c r="Q137" i="38"/>
  <c r="BR5" i="10"/>
  <c r="M34" i="20"/>
  <c r="N22" i="20"/>
  <c r="BS62" i="8"/>
  <c r="BS61" i="31"/>
  <c r="R61" i="38"/>
  <c r="BS7" i="12"/>
  <c r="BS22" i="4"/>
  <c r="R18" i="36"/>
  <c r="BS5" i="18"/>
  <c r="I8" i="20"/>
  <c r="BS21" i="4"/>
  <c r="AP27" i="6"/>
  <c r="AS27" i="6" s="1"/>
  <c r="T110" i="38" s="1"/>
  <c r="BM8" i="4"/>
  <c r="BS8" i="4"/>
  <c r="BS3" i="15"/>
  <c r="BD107" i="27"/>
  <c r="BS119" i="27"/>
  <c r="BS33" i="27"/>
  <c r="BJ93" i="27"/>
  <c r="CC93" i="27" s="1"/>
  <c r="CK94" i="27" s="1"/>
  <c r="BS22" i="30"/>
  <c r="BR19" i="30"/>
  <c r="BE19" i="26"/>
  <c r="BR99" i="27"/>
  <c r="U135" i="36"/>
  <c r="BV16" i="15"/>
  <c r="U53" i="38"/>
  <c r="BV144" i="4"/>
  <c r="BV3" i="9"/>
  <c r="BV51" i="8"/>
  <c r="BV41" i="31"/>
  <c r="Q135" i="20"/>
  <c r="BV38" i="31"/>
  <c r="Q118" i="20"/>
  <c r="BV14" i="9"/>
  <c r="BV8" i="15"/>
  <c r="BV125" i="4"/>
  <c r="BV44" i="8"/>
  <c r="U12" i="36"/>
  <c r="U30" i="38"/>
  <c r="Y125" i="38"/>
  <c r="BU87" i="8"/>
  <c r="BU8" i="13"/>
  <c r="BU87" i="31"/>
  <c r="T78" i="36"/>
  <c r="BU12" i="19"/>
  <c r="BU74" i="4"/>
  <c r="T88" i="38"/>
  <c r="P72" i="20"/>
  <c r="BM115" i="27"/>
  <c r="CE115" i="27" s="1"/>
  <c r="R116" i="36"/>
  <c r="BS56" i="31"/>
  <c r="R48" i="38"/>
  <c r="N116" i="20"/>
  <c r="BS43" i="8"/>
  <c r="BS27" i="15"/>
  <c r="BS122" i="4"/>
  <c r="BS30" i="9"/>
  <c r="BM77" i="5"/>
  <c r="BM52" i="30"/>
  <c r="BM47" i="27"/>
  <c r="BN38" i="28"/>
  <c r="I16" i="25"/>
  <c r="M20" i="25" s="1"/>
  <c r="M4" i="25" s="1"/>
  <c r="Q4" i="25" s="1"/>
  <c r="I16" i="23"/>
  <c r="I16" i="22"/>
  <c r="BJ51" i="27"/>
  <c r="CC51" i="27" s="1"/>
  <c r="BS70" i="8"/>
  <c r="BS71" i="31"/>
  <c r="BS18" i="18"/>
  <c r="N98" i="20"/>
  <c r="BS103" i="4"/>
  <c r="BM58" i="5"/>
  <c r="BS15" i="12"/>
  <c r="R74" i="38"/>
  <c r="R98" i="36"/>
  <c r="R65" i="36"/>
  <c r="BS65" i="8"/>
  <c r="BM15" i="5"/>
  <c r="BS60" i="4"/>
  <c r="R71" i="38"/>
  <c r="N59" i="20"/>
  <c r="BS11" i="18"/>
  <c r="BS68" i="31"/>
  <c r="BS13" i="12"/>
  <c r="BU104" i="31"/>
  <c r="BU137" i="4"/>
  <c r="BU100" i="8"/>
  <c r="P128" i="20"/>
  <c r="T128" i="36"/>
  <c r="BU17" i="19"/>
  <c r="T102" i="38"/>
  <c r="BU15" i="13"/>
  <c r="BV30" i="31"/>
  <c r="BV68" i="4"/>
  <c r="Q66" i="20"/>
  <c r="BV29" i="8"/>
  <c r="BV12" i="9"/>
  <c r="BV6" i="15"/>
  <c r="U35" i="38"/>
  <c r="U72" i="36"/>
  <c r="BU30" i="31"/>
  <c r="BU6" i="15"/>
  <c r="BU68" i="4"/>
  <c r="BU12" i="9"/>
  <c r="P66" i="20"/>
  <c r="BU29" i="8"/>
  <c r="T35" i="38"/>
  <c r="T72" i="36"/>
  <c r="R79" i="38"/>
  <c r="BM87" i="5"/>
  <c r="BN87" i="5" s="1"/>
  <c r="N125" i="20"/>
  <c r="R125" i="36"/>
  <c r="BS75" i="8"/>
  <c r="BS4" i="12"/>
  <c r="BS74" i="31"/>
  <c r="BS132" i="4"/>
  <c r="BS4" i="18"/>
  <c r="Y131" i="36"/>
  <c r="BU17" i="12"/>
  <c r="BU73" i="31"/>
  <c r="BU119" i="4"/>
  <c r="T66" i="38"/>
  <c r="T48" i="36"/>
  <c r="BU9" i="18"/>
  <c r="BN74" i="5"/>
  <c r="P113" i="20"/>
  <c r="BU74" i="8"/>
  <c r="BS120" i="4"/>
  <c r="BS15" i="10"/>
  <c r="BS28" i="10" s="1"/>
  <c r="F12" i="25" s="1"/>
  <c r="O25" i="25" s="1"/>
  <c r="O9" i="25" s="1"/>
  <c r="S9" i="25" s="1"/>
  <c r="N114" i="20"/>
  <c r="BS9" i="16"/>
  <c r="BS150" i="8"/>
  <c r="BM75" i="5"/>
  <c r="BN75" i="5" s="1"/>
  <c r="BS147" i="31"/>
  <c r="BJ6" i="27"/>
  <c r="CC6" i="27" s="1"/>
  <c r="R156" i="38"/>
  <c r="R156" i="36"/>
  <c r="BV18" i="16"/>
  <c r="Q105" i="20"/>
  <c r="BU21" i="10"/>
  <c r="T105" i="36"/>
  <c r="BN92" i="5"/>
  <c r="BJ105" i="27"/>
  <c r="BM33" i="28"/>
  <c r="BJ61" i="30"/>
  <c r="Q72" i="20"/>
  <c r="BV12" i="19"/>
  <c r="BV87" i="8"/>
  <c r="BN115" i="27"/>
  <c r="CF115" i="27" s="1"/>
  <c r="U78" i="36"/>
  <c r="BV87" i="31"/>
  <c r="BV74" i="4"/>
  <c r="U88" i="38"/>
  <c r="BV8" i="13"/>
  <c r="BS21" i="19"/>
  <c r="BM28" i="5"/>
  <c r="N71" i="20"/>
  <c r="BS21" i="13"/>
  <c r="BS27" i="13" s="1"/>
  <c r="BS86" i="8"/>
  <c r="BS98" i="31"/>
  <c r="BS73" i="4"/>
  <c r="R87" i="38"/>
  <c r="BJ108" i="27"/>
  <c r="CC108" i="27" s="1"/>
  <c r="R77" i="36"/>
  <c r="BS24" i="9"/>
  <c r="BS47" i="31"/>
  <c r="BS54" i="8"/>
  <c r="BS31" i="15"/>
  <c r="BS147" i="4"/>
  <c r="R138" i="36"/>
  <c r="R56" i="38"/>
  <c r="N138" i="20"/>
  <c r="BM102" i="5"/>
  <c r="BS152" i="4"/>
  <c r="BS22" i="17"/>
  <c r="BS127" i="31"/>
  <c r="BS21" i="11"/>
  <c r="BM107" i="5"/>
  <c r="N142" i="20"/>
  <c r="BS131" i="8"/>
  <c r="R142" i="36"/>
  <c r="R130" i="38"/>
  <c r="BM40" i="28"/>
  <c r="BN40" i="28" s="1"/>
  <c r="BJ62" i="27"/>
  <c r="BJ60" i="30"/>
  <c r="BM122" i="27"/>
  <c r="BJ34" i="30"/>
  <c r="BM28" i="28"/>
  <c r="BM34" i="30" s="1"/>
  <c r="CI167" i="4"/>
  <c r="CI45" i="31"/>
  <c r="Y32" i="38"/>
  <c r="Y15" i="36"/>
  <c r="CI120" i="4"/>
  <c r="CI147" i="31"/>
  <c r="Y156" i="38"/>
  <c r="Y156" i="36"/>
  <c r="BU38" i="31"/>
  <c r="P118" i="20"/>
  <c r="BU8" i="15"/>
  <c r="BU125" i="4"/>
  <c r="BU14" i="9"/>
  <c r="BU44" i="8"/>
  <c r="T30" i="38"/>
  <c r="T12" i="36"/>
  <c r="BU101" i="4"/>
  <c r="P96" i="20"/>
  <c r="BU8" i="16"/>
  <c r="BU144" i="31"/>
  <c r="T144" i="38"/>
  <c r="BU11" i="10"/>
  <c r="BN56" i="5"/>
  <c r="T96" i="36"/>
  <c r="BU143" i="8"/>
  <c r="BM5" i="27"/>
  <c r="BN39" i="5"/>
  <c r="BU33" i="8"/>
  <c r="T11" i="36"/>
  <c r="BU34" i="9"/>
  <c r="P81" i="20"/>
  <c r="T29" i="38"/>
  <c r="BU34" i="15"/>
  <c r="BU32" i="31"/>
  <c r="BU84" i="4"/>
  <c r="BS80" i="8"/>
  <c r="BS78" i="31"/>
  <c r="BS24" i="18"/>
  <c r="R146" i="36"/>
  <c r="BS156" i="4"/>
  <c r="R84" i="38"/>
  <c r="N146" i="20"/>
  <c r="BM111" i="5"/>
  <c r="BS22" i="12"/>
  <c r="BK60" i="30"/>
  <c r="BK62" i="27"/>
  <c r="H16" i="23"/>
  <c r="H16" i="25"/>
  <c r="P20" i="25" s="1"/>
  <c r="P4" i="25" s="1"/>
  <c r="T4" i="25" s="1"/>
  <c r="H16" i="22"/>
  <c r="BS14" i="19"/>
  <c r="BS103" i="31"/>
  <c r="BM86" i="5"/>
  <c r="BN86" i="5" s="1"/>
  <c r="BS98" i="8"/>
  <c r="BS14" i="13"/>
  <c r="R100" i="38"/>
  <c r="BS131" i="4"/>
  <c r="R124" i="36"/>
  <c r="N124" i="20"/>
  <c r="Y100" i="38"/>
  <c r="Y124" i="36"/>
  <c r="CI103" i="31"/>
  <c r="CI131" i="4"/>
  <c r="BK105" i="27"/>
  <c r="BK61" i="30"/>
  <c r="U93" i="38"/>
  <c r="U91" i="36"/>
  <c r="BV95" i="4"/>
  <c r="BN121" i="27"/>
  <c r="CF121" i="27" s="1"/>
  <c r="BV93" i="8"/>
  <c r="Q91" i="20"/>
  <c r="BV19" i="19"/>
  <c r="BV101" i="31"/>
  <c r="BV18" i="13"/>
  <c r="U131" i="36"/>
  <c r="U125" i="38"/>
  <c r="Q131" i="20"/>
  <c r="BV126" i="8"/>
  <c r="BV12" i="17"/>
  <c r="BV122" i="31"/>
  <c r="BV4" i="11"/>
  <c r="BV140" i="4"/>
  <c r="U83" i="38"/>
  <c r="U145" i="36"/>
  <c r="BV76" i="31"/>
  <c r="BV16" i="18"/>
  <c r="BV79" i="8"/>
  <c r="BV6" i="12"/>
  <c r="Q145" i="20"/>
  <c r="BV155" i="4"/>
  <c r="U95" i="38"/>
  <c r="U107" i="36"/>
  <c r="Q107" i="20"/>
  <c r="BV19" i="13"/>
  <c r="BV16" i="19"/>
  <c r="BV113" i="4"/>
  <c r="BV102" i="31"/>
  <c r="BV95" i="8"/>
  <c r="U118" i="38"/>
  <c r="U80" i="36"/>
  <c r="BV116" i="31"/>
  <c r="Q74" i="20"/>
  <c r="BV14" i="11"/>
  <c r="BN78" i="27"/>
  <c r="CF78" i="27" s="1"/>
  <c r="BV8" i="17"/>
  <c r="BV116" i="8"/>
  <c r="BV76" i="4"/>
  <c r="R90" i="38"/>
  <c r="R86" i="36"/>
  <c r="BJ102" i="27"/>
  <c r="CC102" i="27" s="1"/>
  <c r="N86" i="20"/>
  <c r="BS9" i="13"/>
  <c r="BS26" i="13" s="1"/>
  <c r="BS90" i="8"/>
  <c r="BS90" i="4"/>
  <c r="BM45" i="5"/>
  <c r="BN45" i="5"/>
  <c r="BS89" i="31"/>
  <c r="BS5" i="19"/>
  <c r="BN57" i="30"/>
  <c r="U52" i="38"/>
  <c r="U122" i="36"/>
  <c r="BN29" i="27"/>
  <c r="CF29" i="27" s="1"/>
  <c r="BV29" i="15"/>
  <c r="BV129" i="4"/>
  <c r="BV58" i="31"/>
  <c r="BV48" i="8"/>
  <c r="Q122" i="20"/>
  <c r="BV32" i="9"/>
  <c r="Y54" i="38"/>
  <c r="Y136" i="36"/>
  <c r="CI46" i="31"/>
  <c r="CI145" i="4"/>
  <c r="U119" i="38"/>
  <c r="U81" i="36"/>
  <c r="Q75" i="20"/>
  <c r="BV31" i="11"/>
  <c r="BV77" i="4"/>
  <c r="BN83" i="27"/>
  <c r="CF83" i="27" s="1"/>
  <c r="BV117" i="8"/>
  <c r="BV130" i="31"/>
  <c r="BV31" i="17"/>
  <c r="BN46" i="27"/>
  <c r="BN50" i="30"/>
  <c r="R112" i="38"/>
  <c r="R54" i="36"/>
  <c r="BS48" i="4"/>
  <c r="BS112" i="31"/>
  <c r="BS4" i="17"/>
  <c r="N48" i="20"/>
  <c r="BM3" i="5"/>
  <c r="BN3" i="5" s="1"/>
  <c r="BS11" i="11"/>
  <c r="BS120" i="8"/>
  <c r="BJ42" i="30"/>
  <c r="BJ45" i="27"/>
  <c r="BM24" i="28"/>
  <c r="BN24" i="28" s="1"/>
  <c r="U51" i="38"/>
  <c r="U121" i="36"/>
  <c r="BN24" i="27"/>
  <c r="CF24" i="27" s="1"/>
  <c r="BV15" i="15"/>
  <c r="BV20" i="9"/>
  <c r="BV47" i="8"/>
  <c r="Q121" i="20"/>
  <c r="BV40" i="31"/>
  <c r="BV128" i="4"/>
  <c r="R143" i="38"/>
  <c r="R67" i="36"/>
  <c r="BJ10" i="27"/>
  <c r="CC10" i="27" s="1"/>
  <c r="BM17" i="5"/>
  <c r="BN17" i="5" s="1"/>
  <c r="BS141" i="8"/>
  <c r="BS25" i="10"/>
  <c r="BS29" i="10" s="1"/>
  <c r="BS25" i="16"/>
  <c r="N61" i="20"/>
  <c r="BS62" i="4"/>
  <c r="BS153" i="31"/>
  <c r="T75" i="38"/>
  <c r="T99" i="36"/>
  <c r="BM58" i="27"/>
  <c r="CE58" i="27" s="1"/>
  <c r="BU104" i="4"/>
  <c r="BU24" i="12"/>
  <c r="BU25" i="18"/>
  <c r="BU81" i="31"/>
  <c r="P99" i="20"/>
  <c r="BU71" i="8"/>
  <c r="T117" i="38"/>
  <c r="T71" i="36"/>
  <c r="BM94" i="27"/>
  <c r="CE94" i="27" s="1"/>
  <c r="BU28" i="17"/>
  <c r="BU66" i="4"/>
  <c r="BU29" i="11"/>
  <c r="P65" i="20"/>
  <c r="BU115" i="8"/>
  <c r="BU129" i="31"/>
  <c r="R65" i="38"/>
  <c r="R21" i="36"/>
  <c r="BJ50" i="27"/>
  <c r="CC50" i="27" s="1"/>
  <c r="N79" i="20"/>
  <c r="BS82" i="4"/>
  <c r="BS66" i="8"/>
  <c r="BM37" i="5"/>
  <c r="BS69" i="31"/>
  <c r="BS26" i="18"/>
  <c r="BS26" i="12"/>
  <c r="BN37" i="5"/>
  <c r="Y101" i="38"/>
  <c r="Y127" i="36"/>
  <c r="CI94" i="31"/>
  <c r="CI136" i="4"/>
  <c r="R127" i="38"/>
  <c r="R139" i="36"/>
  <c r="BM104" i="5"/>
  <c r="BN104" i="5" s="1"/>
  <c r="BS14" i="17"/>
  <c r="N139" i="20"/>
  <c r="BS149" i="4"/>
  <c r="BS123" i="31"/>
  <c r="BS128" i="8"/>
  <c r="BS6" i="11"/>
  <c r="BM61" i="27"/>
  <c r="BM58" i="30"/>
  <c r="BK47" i="30"/>
  <c r="BK26" i="27"/>
  <c r="R67" i="38"/>
  <c r="R55" i="36"/>
  <c r="BS12" i="12"/>
  <c r="BS49" i="4"/>
  <c r="BS67" i="8"/>
  <c r="BJ132" i="5"/>
  <c r="N49" i="20"/>
  <c r="BN4" i="5"/>
  <c r="BS65" i="31"/>
  <c r="BM4" i="5"/>
  <c r="BS10" i="18"/>
  <c r="BN25" i="27"/>
  <c r="BN39" i="30"/>
  <c r="BK103" i="27"/>
  <c r="BK27" i="30"/>
  <c r="T118" i="38"/>
  <c r="T80" i="36"/>
  <c r="BM78" i="27"/>
  <c r="CE78" i="27" s="1"/>
  <c r="BU8" i="17"/>
  <c r="BU116" i="8"/>
  <c r="BU14" i="11"/>
  <c r="BU76" i="4"/>
  <c r="BU116" i="31"/>
  <c r="P74" i="20"/>
  <c r="U128" i="38"/>
  <c r="U140" i="36"/>
  <c r="Q140" i="20"/>
  <c r="BV129" i="8"/>
  <c r="BV126" i="31"/>
  <c r="BV23" i="17"/>
  <c r="BV150" i="4"/>
  <c r="BV22" i="11"/>
  <c r="T92" i="38"/>
  <c r="T90" i="36"/>
  <c r="BM116" i="27"/>
  <c r="CE116" i="27" s="1"/>
  <c r="BU10" i="13"/>
  <c r="BU90" i="31"/>
  <c r="P90" i="20"/>
  <c r="BU94" i="4"/>
  <c r="BU92" i="8"/>
  <c r="BU13" i="19"/>
  <c r="BK53" i="30"/>
  <c r="BK53" i="27"/>
  <c r="T119" i="38"/>
  <c r="T81" i="36"/>
  <c r="BM83" i="27"/>
  <c r="CE83" i="27" s="1"/>
  <c r="BU77" i="4"/>
  <c r="BU117" i="8"/>
  <c r="P75" i="20"/>
  <c r="BU31" i="17"/>
  <c r="BU130" i="31"/>
  <c r="BU31" i="11"/>
  <c r="R98" i="38"/>
  <c r="R52" i="36"/>
  <c r="N155" i="20"/>
  <c r="BS104" i="8"/>
  <c r="BS166" i="4"/>
  <c r="BM121" i="5"/>
  <c r="BN121" i="5" s="1"/>
  <c r="BS6" i="13"/>
  <c r="BS96" i="31"/>
  <c r="BS11" i="19"/>
  <c r="U68" i="38"/>
  <c r="U61" i="36"/>
  <c r="BN65" i="27"/>
  <c r="CF65" i="27" s="1"/>
  <c r="BV56" i="4"/>
  <c r="BV13" i="18"/>
  <c r="Q55" i="20"/>
  <c r="BV82" i="8"/>
  <c r="BV18" i="12"/>
  <c r="BV66" i="31"/>
  <c r="BJ31" i="27"/>
  <c r="BJ48" i="30"/>
  <c r="BM30" i="28"/>
  <c r="BN30" i="28" s="1"/>
  <c r="Y67" i="36"/>
  <c r="Y143" i="38"/>
  <c r="CI62" i="4"/>
  <c r="CI153" i="31"/>
  <c r="BM11" i="28"/>
  <c r="BN11" i="28" s="1"/>
  <c r="BJ45" i="30"/>
  <c r="BJ17" i="27"/>
  <c r="CC17" i="27" s="1"/>
  <c r="CK16" i="27" s="1"/>
  <c r="U142" i="38"/>
  <c r="U66" i="36"/>
  <c r="BN4" i="27"/>
  <c r="CF4" i="27" s="1"/>
  <c r="BV142" i="31"/>
  <c r="BV7" i="16"/>
  <c r="BV61" i="4"/>
  <c r="Q60" i="20"/>
  <c r="BV10" i="10"/>
  <c r="BV140" i="8"/>
  <c r="R120" i="38"/>
  <c r="R82" i="36"/>
  <c r="BS15" i="11"/>
  <c r="BS118" i="8"/>
  <c r="BS18" i="17"/>
  <c r="BS78" i="4"/>
  <c r="N76" i="20"/>
  <c r="BS117" i="31"/>
  <c r="BM33" i="5"/>
  <c r="BN44" i="27"/>
  <c r="BN38" i="30"/>
  <c r="Y55" i="38"/>
  <c r="Y137" i="36"/>
  <c r="CI42" i="31"/>
  <c r="CI146" i="4"/>
  <c r="T148" i="38"/>
  <c r="T104" i="36"/>
  <c r="BU146" i="31"/>
  <c r="BU11" i="16"/>
  <c r="BU109" i="4"/>
  <c r="P104" i="20"/>
  <c r="BU13" i="10"/>
  <c r="BU147" i="8"/>
  <c r="U84" i="36"/>
  <c r="U39" i="38"/>
  <c r="BV33" i="31"/>
  <c r="BV7" i="15"/>
  <c r="BV34" i="8"/>
  <c r="Q84" i="20"/>
  <c r="BV88" i="4"/>
  <c r="BV13" i="9"/>
  <c r="Y103" i="36"/>
  <c r="Y77" i="38"/>
  <c r="CI82" i="31"/>
  <c r="CI108" i="4"/>
  <c r="BJ70" i="27"/>
  <c r="CC70" i="27" s="1"/>
  <c r="CK72" i="27" s="1"/>
  <c r="R151" i="38"/>
  <c r="R134" i="36"/>
  <c r="BS19" i="16"/>
  <c r="BM98" i="5"/>
  <c r="BS151" i="31"/>
  <c r="N134" i="20"/>
  <c r="BS152" i="8"/>
  <c r="BS143" i="4"/>
  <c r="BS17" i="10"/>
  <c r="BJ65" i="30"/>
  <c r="BM41" i="28"/>
  <c r="BM65" i="30" s="1"/>
  <c r="T128" i="38"/>
  <c r="T140" i="36"/>
  <c r="BU23" i="17"/>
  <c r="BU126" i="31"/>
  <c r="BU129" i="8"/>
  <c r="BU150" i="4"/>
  <c r="BU22" i="11"/>
  <c r="P140" i="20"/>
  <c r="T52" i="38"/>
  <c r="T122" i="36"/>
  <c r="BM29" i="27"/>
  <c r="CE29" i="27" s="1"/>
  <c r="BU48" i="8"/>
  <c r="BU129" i="4"/>
  <c r="P122" i="20"/>
  <c r="BU58" i="31"/>
  <c r="BU32" i="9"/>
  <c r="BU29" i="15"/>
  <c r="R44" i="38"/>
  <c r="R93" i="36"/>
  <c r="BJ43" i="27"/>
  <c r="BS33" i="9"/>
  <c r="BS39" i="8"/>
  <c r="N93" i="20"/>
  <c r="BS54" i="31"/>
  <c r="BM52" i="5"/>
  <c r="BS33" i="15"/>
  <c r="BS97" i="4"/>
  <c r="R96" i="38"/>
  <c r="R50" i="36"/>
  <c r="BS85" i="4"/>
  <c r="BS20" i="13"/>
  <c r="BM40" i="5"/>
  <c r="BN40" i="5" s="1"/>
  <c r="BS88" i="31"/>
  <c r="BS89" i="8"/>
  <c r="N82" i="20"/>
  <c r="BS20" i="19"/>
  <c r="R42" i="38"/>
  <c r="R89" i="36"/>
  <c r="BS25" i="15"/>
  <c r="BS53" i="31"/>
  <c r="N89" i="20"/>
  <c r="BS37" i="8"/>
  <c r="BM48" i="5"/>
  <c r="BN48" i="5" s="1"/>
  <c r="BS28" i="9"/>
  <c r="BS93" i="4"/>
  <c r="BM5" i="28"/>
  <c r="BN5" i="28" s="1"/>
  <c r="BJ53" i="30"/>
  <c r="BJ53" i="27"/>
  <c r="CC49" i="27" s="1"/>
  <c r="CK50" i="27" s="1"/>
  <c r="BM46" i="27"/>
  <c r="BM50" i="30"/>
  <c r="BM31" i="30"/>
  <c r="BM79" i="27"/>
  <c r="BK42" i="30"/>
  <c r="BK45" i="27"/>
  <c r="T49" i="38"/>
  <c r="T119" i="36"/>
  <c r="P119" i="20"/>
  <c r="BU126" i="4"/>
  <c r="BU19" i="9"/>
  <c r="BU14" i="15"/>
  <c r="BU45" i="8"/>
  <c r="BU39" i="31"/>
  <c r="U95" i="36"/>
  <c r="U73" i="38"/>
  <c r="BV100" i="4"/>
  <c r="BV69" i="8"/>
  <c r="BV23" i="12"/>
  <c r="BV33" i="12" s="1"/>
  <c r="Q95" i="20"/>
  <c r="BV80" i="31"/>
  <c r="BN72" i="27"/>
  <c r="CF72" i="27" s="1"/>
  <c r="BV21" i="18"/>
  <c r="T154" i="38"/>
  <c r="T153" i="36"/>
  <c r="BU150" i="31"/>
  <c r="BU14" i="16"/>
  <c r="BU164" i="4"/>
  <c r="BU6" i="10"/>
  <c r="BU155" i="8"/>
  <c r="P153" i="20"/>
  <c r="R69" i="38"/>
  <c r="R62" i="36"/>
  <c r="BJ66" i="27"/>
  <c r="CC66" i="27" s="1"/>
  <c r="BM12" i="5"/>
  <c r="BS83" i="8"/>
  <c r="BS19" i="12"/>
  <c r="BS12" i="18"/>
  <c r="BS67" i="31"/>
  <c r="N56" i="20"/>
  <c r="BS57" i="4"/>
  <c r="U46" i="38"/>
  <c r="U109" i="36"/>
  <c r="BV115" i="4"/>
  <c r="Q109" i="20"/>
  <c r="BV41" i="8"/>
  <c r="BV55" i="31"/>
  <c r="BV29" i="9"/>
  <c r="BV26" i="15"/>
  <c r="R43" i="38"/>
  <c r="R92" i="36"/>
  <c r="BJ35" i="27"/>
  <c r="BS96" i="4"/>
  <c r="BM51" i="5"/>
  <c r="BN51" i="5" s="1"/>
  <c r="BS22" i="15"/>
  <c r="BS22" i="9"/>
  <c r="BS38" i="8"/>
  <c r="BS35" i="31"/>
  <c r="N92" i="20"/>
  <c r="R55" i="38"/>
  <c r="R137" i="36"/>
  <c r="BS4" i="9"/>
  <c r="BS53" i="8"/>
  <c r="N137" i="20"/>
  <c r="BM101" i="5"/>
  <c r="BN101" i="5" s="1"/>
  <c r="BS42" i="31"/>
  <c r="BS146" i="4"/>
  <c r="BS17" i="15"/>
  <c r="T104" i="38"/>
  <c r="T148" i="36"/>
  <c r="BU16" i="13"/>
  <c r="BU158" i="4"/>
  <c r="BU103" i="8"/>
  <c r="BU18" i="19"/>
  <c r="P148" i="20"/>
  <c r="BU97" i="31"/>
  <c r="T113" i="38"/>
  <c r="T60" i="36"/>
  <c r="BM87" i="27"/>
  <c r="CE87" i="27" s="1"/>
  <c r="BU19" i="11"/>
  <c r="BU113" i="31"/>
  <c r="BU133" i="8"/>
  <c r="BU54" i="4"/>
  <c r="P54" i="20"/>
  <c r="BU17" i="17"/>
  <c r="U70" i="38"/>
  <c r="U63" i="36"/>
  <c r="BN71" i="27"/>
  <c r="CF71" i="27" s="1"/>
  <c r="BV79" i="31"/>
  <c r="BV3" i="18"/>
  <c r="BV84" i="8"/>
  <c r="BV58" i="4"/>
  <c r="Q57" i="20"/>
  <c r="BV3" i="12"/>
  <c r="BK111" i="27"/>
  <c r="BK30" i="30"/>
  <c r="BK38" i="27"/>
  <c r="BK49" i="30"/>
  <c r="T89" i="38"/>
  <c r="T79" i="36"/>
  <c r="BM120" i="27"/>
  <c r="CE120" i="27" s="1"/>
  <c r="BU75" i="4"/>
  <c r="BU99" i="31"/>
  <c r="BU88" i="8"/>
  <c r="BU22" i="19"/>
  <c r="BU22" i="13"/>
  <c r="P73" i="20"/>
  <c r="R77" i="38"/>
  <c r="R103" i="36"/>
  <c r="BJ59" i="27"/>
  <c r="CC59" i="27" s="1"/>
  <c r="BS22" i="18"/>
  <c r="BM63" i="5"/>
  <c r="BN63" i="5" s="1"/>
  <c r="N103" i="20"/>
  <c r="BS108" i="4"/>
  <c r="BS82" i="31"/>
  <c r="BS73" i="8"/>
  <c r="BS25" i="12"/>
  <c r="T58" i="36"/>
  <c r="T34" i="38"/>
  <c r="BU50" i="8"/>
  <c r="BU24" i="15"/>
  <c r="BU49" i="31"/>
  <c r="P52" i="20"/>
  <c r="BU52" i="4"/>
  <c r="BU27" i="9"/>
  <c r="BM39" i="30"/>
  <c r="BM25" i="27"/>
  <c r="BM19" i="28"/>
  <c r="BN19" i="28" s="1"/>
  <c r="BJ103" i="27"/>
  <c r="BJ27" i="30"/>
  <c r="R153" i="38"/>
  <c r="R144" i="36"/>
  <c r="BM109" i="5"/>
  <c r="BN109" i="5" s="1"/>
  <c r="BS152" i="31"/>
  <c r="BS20" i="16"/>
  <c r="BS18" i="10"/>
  <c r="BS154" i="8"/>
  <c r="N144" i="20"/>
  <c r="BS154" i="4"/>
  <c r="BK12" i="27"/>
  <c r="BK44" i="30"/>
  <c r="BM7" i="27"/>
  <c r="BM43" i="30"/>
  <c r="T125" i="38"/>
  <c r="T131" i="36"/>
  <c r="BU4" i="11"/>
  <c r="BU126" i="8"/>
  <c r="BU122" i="31"/>
  <c r="P131" i="20"/>
  <c r="BU140" i="4"/>
  <c r="BU12" i="17"/>
  <c r="Y90" i="38"/>
  <c r="Y86" i="36"/>
  <c r="CI89" i="31"/>
  <c r="CI90" i="4"/>
  <c r="U150" i="38"/>
  <c r="U133" i="36"/>
  <c r="BV142" i="4"/>
  <c r="Q133" i="20"/>
  <c r="BV3" i="10"/>
  <c r="BV148" i="31"/>
  <c r="BV12" i="16"/>
  <c r="BV151" i="8"/>
  <c r="U132" i="38"/>
  <c r="U118" i="36"/>
  <c r="Q117" i="20"/>
  <c r="BV124" i="4"/>
  <c r="BV10" i="17"/>
  <c r="BV121" i="31"/>
  <c r="BV125" i="8"/>
  <c r="BV18" i="11"/>
  <c r="U123" i="36"/>
  <c r="U99" i="38"/>
  <c r="BV93" i="31"/>
  <c r="Q123" i="20"/>
  <c r="BV97" i="8"/>
  <c r="BV3" i="19"/>
  <c r="BV3" i="13"/>
  <c r="BV130" i="4"/>
  <c r="R136" i="36"/>
  <c r="R54" i="38"/>
  <c r="BS145" i="4"/>
  <c r="BS46" i="31"/>
  <c r="BS30" i="15"/>
  <c r="BS23" i="9"/>
  <c r="BN100" i="5"/>
  <c r="BS52" i="8"/>
  <c r="BM100" i="5"/>
  <c r="N136" i="20"/>
  <c r="U85" i="38"/>
  <c r="U59" i="36"/>
  <c r="BN100" i="27"/>
  <c r="CF100" i="27" s="1"/>
  <c r="Q53" i="20"/>
  <c r="BV101" i="8"/>
  <c r="BV85" i="31"/>
  <c r="BV7" i="19"/>
  <c r="BV13" i="13"/>
  <c r="BV53" i="4"/>
  <c r="U147" i="38"/>
  <c r="U101" i="36"/>
  <c r="BN20" i="27"/>
  <c r="CF20" i="27" s="1"/>
  <c r="Q101" i="20"/>
  <c r="BV146" i="8"/>
  <c r="BV21" i="16"/>
  <c r="BV155" i="31"/>
  <c r="BV106" i="4"/>
  <c r="BV20" i="10"/>
  <c r="BK48" i="30"/>
  <c r="BK31" i="27"/>
  <c r="R133" i="38"/>
  <c r="R151" i="36"/>
  <c r="BS125" i="31"/>
  <c r="BS7" i="11"/>
  <c r="BS162" i="4"/>
  <c r="BS132" i="8"/>
  <c r="N151" i="20"/>
  <c r="BS15" i="17"/>
  <c r="BM117" i="5"/>
  <c r="BN117" i="5" s="1"/>
  <c r="U154" i="38"/>
  <c r="U153" i="36"/>
  <c r="Q153" i="20"/>
  <c r="BV164" i="4"/>
  <c r="BV150" i="31"/>
  <c r="BV6" i="10"/>
  <c r="BV14" i="16"/>
  <c r="BV155" i="8"/>
  <c r="T83" i="38"/>
  <c r="T145" i="36"/>
  <c r="BU16" i="18"/>
  <c r="BU79" i="8"/>
  <c r="BU155" i="4"/>
  <c r="P145" i="20"/>
  <c r="BU76" i="31"/>
  <c r="BU6" i="12"/>
  <c r="BJ54" i="30"/>
  <c r="BM6" i="28"/>
  <c r="BN6" i="28" s="1"/>
  <c r="BJ60" i="27"/>
  <c r="BN104" i="27"/>
  <c r="BN29" i="30"/>
  <c r="BK32" i="30"/>
  <c r="BK84" i="27"/>
  <c r="U33" i="38"/>
  <c r="U57" i="36"/>
  <c r="BV29" i="31"/>
  <c r="BV9" i="15"/>
  <c r="BV51" i="4"/>
  <c r="BN130" i="5"/>
  <c r="Q51" i="20"/>
  <c r="BV15" i="9"/>
  <c r="BV49" i="8"/>
  <c r="U113" i="38"/>
  <c r="U60" i="36"/>
  <c r="BN87" i="27"/>
  <c r="CF87" i="27" s="1"/>
  <c r="BV54" i="4"/>
  <c r="BV19" i="11"/>
  <c r="BV133" i="8"/>
  <c r="BV17" i="17"/>
  <c r="Q54" i="20"/>
  <c r="BV113" i="31"/>
  <c r="R72" i="38"/>
  <c r="R94" i="36"/>
  <c r="BJ67" i="27"/>
  <c r="CC67" i="27" s="1"/>
  <c r="BS68" i="8"/>
  <c r="BM54" i="5"/>
  <c r="BS70" i="31"/>
  <c r="BS99" i="4"/>
  <c r="N94" i="20"/>
  <c r="BS8" i="18"/>
  <c r="BS14" i="12"/>
  <c r="BS31" i="12" s="1"/>
  <c r="BJ111" i="27"/>
  <c r="BM22" i="28"/>
  <c r="BN22" i="28" s="1"/>
  <c r="BJ30" i="30"/>
  <c r="U80" i="38"/>
  <c r="U126" i="36"/>
  <c r="BV83" i="31"/>
  <c r="BV76" i="8"/>
  <c r="BV20" i="12"/>
  <c r="BV20" i="18"/>
  <c r="Q126" i="20"/>
  <c r="BV133" i="4"/>
  <c r="Y97" i="38"/>
  <c r="Y51" i="36"/>
  <c r="CI118" i="4"/>
  <c r="CI92" i="31"/>
  <c r="BK110" i="27"/>
  <c r="BK28" i="30"/>
  <c r="U37" i="38"/>
  <c r="U74" i="36"/>
  <c r="BN34" i="27"/>
  <c r="CF34" i="27" s="1"/>
  <c r="BV31" i="8"/>
  <c r="Q68" i="20"/>
  <c r="BV21" i="9"/>
  <c r="BV70" i="4"/>
  <c r="BV31" i="31"/>
  <c r="BV21" i="15"/>
  <c r="BN49" i="5"/>
  <c r="Y42" i="38"/>
  <c r="Y89" i="36"/>
  <c r="CI53" i="31"/>
  <c r="CI93" i="4"/>
  <c r="BN42" i="28"/>
  <c r="BN66" i="30" s="1"/>
  <c r="BN73" i="27"/>
  <c r="BN56" i="30"/>
  <c r="U49" i="38"/>
  <c r="U119" i="36"/>
  <c r="BV126" i="4"/>
  <c r="BV19" i="9"/>
  <c r="Q119" i="20"/>
  <c r="BV14" i="15"/>
  <c r="BV45" i="8"/>
  <c r="BV39" i="31"/>
  <c r="Y133" i="38"/>
  <c r="Y151" i="36"/>
  <c r="CI162" i="4"/>
  <c r="CI125" i="31"/>
  <c r="Y69" i="38"/>
  <c r="Y62" i="36"/>
  <c r="CI67" i="31"/>
  <c r="CI57" i="4"/>
  <c r="T149" i="36"/>
  <c r="T57" i="38"/>
  <c r="P149" i="20"/>
  <c r="BU5" i="9"/>
  <c r="BU43" i="31"/>
  <c r="BU55" i="8"/>
  <c r="BU18" i="15"/>
  <c r="BU159" i="4"/>
  <c r="Y120" i="38"/>
  <c r="Y82" i="36"/>
  <c r="CI117" i="31"/>
  <c r="CI78" i="4"/>
  <c r="BM104" i="27"/>
  <c r="BM29" i="30"/>
  <c r="BJ32" i="30"/>
  <c r="BM18" i="28"/>
  <c r="BN18" i="28" s="1"/>
  <c r="BJ84" i="27"/>
  <c r="T33" i="38"/>
  <c r="T57" i="36"/>
  <c r="BU29" i="31"/>
  <c r="P51" i="20"/>
  <c r="BU15" i="9"/>
  <c r="BU9" i="15"/>
  <c r="BM130" i="5"/>
  <c r="BU49" i="8"/>
  <c r="BU51" i="4"/>
  <c r="Y91" i="38"/>
  <c r="Y87" i="36"/>
  <c r="CI100" i="31"/>
  <c r="CI91" i="4"/>
  <c r="Y139" i="36"/>
  <c r="Y127" i="38"/>
  <c r="CI123" i="31"/>
  <c r="CI149" i="4"/>
  <c r="Y72" i="38"/>
  <c r="Y94" i="36"/>
  <c r="CI99" i="4"/>
  <c r="CI70" i="31"/>
  <c r="BJ40" i="30"/>
  <c r="BM14" i="28"/>
  <c r="BJ30" i="27"/>
  <c r="BJ26" i="27"/>
  <c r="BM29" i="28"/>
  <c r="BN29" i="28" s="1"/>
  <c r="BJ47" i="30"/>
  <c r="U89" i="38"/>
  <c r="U79" i="36"/>
  <c r="BN120" i="27"/>
  <c r="CF120" i="27" s="1"/>
  <c r="Q73" i="20"/>
  <c r="BV88" i="8"/>
  <c r="BV99" i="31"/>
  <c r="BV22" i="19"/>
  <c r="BV22" i="13"/>
  <c r="BV75" i="4"/>
  <c r="T80" i="38"/>
  <c r="T126" i="36"/>
  <c r="BU76" i="8"/>
  <c r="BU133" i="4"/>
  <c r="BU20" i="12"/>
  <c r="BU83" i="31"/>
  <c r="BU20" i="18"/>
  <c r="P126" i="20"/>
  <c r="U34" i="38"/>
  <c r="U58" i="36"/>
  <c r="BV24" i="15"/>
  <c r="Q52" i="20"/>
  <c r="BV52" i="4"/>
  <c r="BV27" i="9"/>
  <c r="BV49" i="31"/>
  <c r="BV50" i="8"/>
  <c r="R97" i="38"/>
  <c r="R51" i="36"/>
  <c r="N112" i="20"/>
  <c r="BS12" i="13"/>
  <c r="BM73" i="5"/>
  <c r="BN73" i="5" s="1"/>
  <c r="BS118" i="4"/>
  <c r="BS92" i="31"/>
  <c r="BS6" i="19"/>
  <c r="BS96" i="8"/>
  <c r="BN7" i="27"/>
  <c r="BN43" i="30"/>
  <c r="Y41" i="38"/>
  <c r="Y88" i="36"/>
  <c r="CI92" i="4"/>
  <c r="CI34" i="31"/>
  <c r="Y151" i="38"/>
  <c r="Y134" i="36"/>
  <c r="CI151" i="31"/>
  <c r="CI143" i="4"/>
  <c r="T37" i="38"/>
  <c r="T74" i="36"/>
  <c r="BM34" i="27"/>
  <c r="CE34" i="27" s="1"/>
  <c r="BU31" i="31"/>
  <c r="BU21" i="15"/>
  <c r="BU70" i="4"/>
  <c r="BU31" i="8"/>
  <c r="BU21" i="9"/>
  <c r="P68" i="20"/>
  <c r="T99" i="38"/>
  <c r="T123" i="36"/>
  <c r="BU3" i="13"/>
  <c r="BU97" i="8"/>
  <c r="BU93" i="31"/>
  <c r="P123" i="20"/>
  <c r="BU3" i="19"/>
  <c r="BU130" i="4"/>
  <c r="Y44" i="38"/>
  <c r="Y93" i="36"/>
  <c r="CI97" i="4"/>
  <c r="CI54" i="31"/>
  <c r="T59" i="36"/>
  <c r="T85" i="38"/>
  <c r="BM100" i="27"/>
  <c r="CE100" i="27" s="1"/>
  <c r="BU85" i="31"/>
  <c r="BU13" i="13"/>
  <c r="BU101" i="8"/>
  <c r="BU53" i="4"/>
  <c r="BU7" i="19"/>
  <c r="P53" i="20"/>
  <c r="Y98" i="38"/>
  <c r="Y52" i="36"/>
  <c r="CI96" i="31"/>
  <c r="CI166" i="4"/>
  <c r="T68" i="38"/>
  <c r="T61" i="36"/>
  <c r="BM65" i="27"/>
  <c r="CE65" i="27" s="1"/>
  <c r="BU13" i="18"/>
  <c r="P55" i="20"/>
  <c r="BU66" i="31"/>
  <c r="BU18" i="12"/>
  <c r="BU56" i="4"/>
  <c r="BU82" i="8"/>
  <c r="T147" i="38"/>
  <c r="T101" i="36"/>
  <c r="BM20" i="27"/>
  <c r="CE20" i="27" s="1"/>
  <c r="BU146" i="8"/>
  <c r="BU20" i="10"/>
  <c r="BU106" i="4"/>
  <c r="BU155" i="31"/>
  <c r="P101" i="20"/>
  <c r="BU21" i="16"/>
  <c r="BN79" i="27"/>
  <c r="BN31" i="30"/>
  <c r="BM73" i="27"/>
  <c r="BM56" i="30"/>
  <c r="T51" i="38"/>
  <c r="T121" i="36"/>
  <c r="BM24" i="27"/>
  <c r="CE24" i="27" s="1"/>
  <c r="BU40" i="31"/>
  <c r="BU20" i="9"/>
  <c r="BU128" i="4"/>
  <c r="BU47" i="8"/>
  <c r="BU15" i="15"/>
  <c r="P121" i="20"/>
  <c r="BK17" i="27"/>
  <c r="CD17" i="27" s="1"/>
  <c r="CL16" i="27" s="1"/>
  <c r="BK45" i="30"/>
  <c r="BN59" i="5"/>
  <c r="BN21" i="5"/>
  <c r="R56" i="36"/>
  <c r="R140" i="38"/>
  <c r="BS16" i="16"/>
  <c r="BS14" i="10"/>
  <c r="N50" i="20"/>
  <c r="BS140" i="31"/>
  <c r="BM5" i="5"/>
  <c r="BN5" i="5" s="1"/>
  <c r="BS50" i="4"/>
  <c r="BS149" i="8"/>
  <c r="BK60" i="27"/>
  <c r="BK54" i="30"/>
  <c r="T142" i="38"/>
  <c r="T66" i="36"/>
  <c r="BM4" i="27"/>
  <c r="CE4" i="27" s="1"/>
  <c r="BU7" i="16"/>
  <c r="BU10" i="10"/>
  <c r="BU61" i="4"/>
  <c r="BU142" i="31"/>
  <c r="BU140" i="8"/>
  <c r="P60" i="20"/>
  <c r="BN114" i="5"/>
  <c r="Y43" i="38"/>
  <c r="Y92" i="36"/>
  <c r="CI35" i="31"/>
  <c r="CI96" i="4"/>
  <c r="BM38" i="30"/>
  <c r="BM44" i="27"/>
  <c r="R101" i="38"/>
  <c r="R127" i="36"/>
  <c r="BS94" i="31"/>
  <c r="BS4" i="13"/>
  <c r="BM91" i="5"/>
  <c r="BS99" i="8"/>
  <c r="BN91" i="5"/>
  <c r="N127" i="20"/>
  <c r="BS9" i="19"/>
  <c r="BS136" i="4"/>
  <c r="U104" i="38"/>
  <c r="U148" i="36"/>
  <c r="BV158" i="4"/>
  <c r="BV97" i="31"/>
  <c r="Q148" i="20"/>
  <c r="BV103" i="8"/>
  <c r="BV18" i="19"/>
  <c r="BV16" i="13"/>
  <c r="T95" i="38"/>
  <c r="T107" i="36"/>
  <c r="BU95" i="8"/>
  <c r="BU16" i="19"/>
  <c r="BU113" i="4"/>
  <c r="BU102" i="31"/>
  <c r="BU19" i="13"/>
  <c r="P107" i="20"/>
  <c r="R91" i="38"/>
  <c r="R87" i="36"/>
  <c r="BJ109" i="27"/>
  <c r="CC109" i="27" s="1"/>
  <c r="BS91" i="4"/>
  <c r="BM46" i="5"/>
  <c r="BS15" i="19"/>
  <c r="BS91" i="8"/>
  <c r="N87" i="20"/>
  <c r="BS17" i="13"/>
  <c r="BS28" i="13" s="1"/>
  <c r="BS100" i="31"/>
  <c r="BN64" i="5"/>
  <c r="T93" i="38"/>
  <c r="T91" i="36"/>
  <c r="BM121" i="27"/>
  <c r="CE121" i="27" s="1"/>
  <c r="BU101" i="31"/>
  <c r="BU18" i="13"/>
  <c r="BU95" i="4"/>
  <c r="BU19" i="19"/>
  <c r="BU93" i="8"/>
  <c r="P91" i="20"/>
  <c r="T70" i="38"/>
  <c r="T63" i="36"/>
  <c r="BM71" i="27"/>
  <c r="CE71" i="27" s="1"/>
  <c r="BU79" i="31"/>
  <c r="BU3" i="12"/>
  <c r="P57" i="20"/>
  <c r="BU58" i="4"/>
  <c r="BU3" i="18"/>
  <c r="BU84" i="8"/>
  <c r="BK30" i="27"/>
  <c r="BK40" i="30"/>
  <c r="BJ49" i="30"/>
  <c r="BJ38" i="27"/>
  <c r="BM31" i="28"/>
  <c r="BN27" i="28"/>
  <c r="BN33" i="30" s="1"/>
  <c r="T39" i="38"/>
  <c r="T84" i="36"/>
  <c r="BU34" i="8"/>
  <c r="BU33" i="31"/>
  <c r="BU7" i="15"/>
  <c r="BU13" i="9"/>
  <c r="BU88" i="4"/>
  <c r="P84" i="20"/>
  <c r="BS41" i="9"/>
  <c r="R47" i="38"/>
  <c r="R115" i="36"/>
  <c r="BS13" i="15"/>
  <c r="N115" i="20"/>
  <c r="BS18" i="9"/>
  <c r="BM76" i="5"/>
  <c r="BS42" i="8"/>
  <c r="BS121" i="4"/>
  <c r="BS37" i="31"/>
  <c r="Y153" i="38"/>
  <c r="Y144" i="36"/>
  <c r="CI154" i="4"/>
  <c r="CI152" i="31"/>
  <c r="BJ44" i="30"/>
  <c r="BM10" i="28"/>
  <c r="BN10" i="28" s="1"/>
  <c r="BJ12" i="27"/>
  <c r="BM20" i="28"/>
  <c r="BJ110" i="27"/>
  <c r="BJ28" i="30"/>
  <c r="Y9" i="36"/>
  <c r="Y25" i="38"/>
  <c r="CI25" i="31"/>
  <c r="CI21" i="4"/>
  <c r="CI27" i="31"/>
  <c r="Y34" i="36"/>
  <c r="CI16" i="4"/>
  <c r="Y27" i="38"/>
  <c r="CI35" i="4"/>
  <c r="BR10" i="9"/>
  <c r="Q13" i="36"/>
  <c r="BR3" i="15"/>
  <c r="BR26" i="8"/>
  <c r="Q9" i="36"/>
  <c r="M21" i="20"/>
  <c r="BR6" i="9"/>
  <c r="BR25" i="31"/>
  <c r="Q25" i="38"/>
  <c r="BR21" i="4"/>
  <c r="BM46" i="4"/>
  <c r="BM20" i="15"/>
  <c r="AP65" i="6"/>
  <c r="BM11" i="9"/>
  <c r="L31" i="36"/>
  <c r="BM27" i="8"/>
  <c r="I46" i="20"/>
  <c r="L26" i="38"/>
  <c r="BM26" i="31"/>
  <c r="Y41" i="36"/>
  <c r="I14" i="20"/>
  <c r="BM9" i="10"/>
  <c r="BM136" i="31"/>
  <c r="L154" i="36"/>
  <c r="BM4" i="16"/>
  <c r="L136" i="38"/>
  <c r="BM137" i="8"/>
  <c r="BM14" i="4"/>
  <c r="AP33" i="6"/>
  <c r="AP29" i="6"/>
  <c r="BM134" i="8"/>
  <c r="BM10" i="4"/>
  <c r="I10" i="20"/>
  <c r="BM134" i="31"/>
  <c r="BM7" i="10"/>
  <c r="BM5" i="16"/>
  <c r="L152" i="36"/>
  <c r="L134" i="38"/>
  <c r="M15" i="20"/>
  <c r="BM9" i="4"/>
  <c r="BM107" i="31"/>
  <c r="BM107" i="8"/>
  <c r="I9" i="20"/>
  <c r="L112" i="36"/>
  <c r="BM3" i="17"/>
  <c r="BM3" i="11"/>
  <c r="L107" i="38"/>
  <c r="T32" i="36"/>
  <c r="BU26" i="17"/>
  <c r="P8" i="20"/>
  <c r="BU26" i="11"/>
  <c r="BU35" i="11" s="1"/>
  <c r="U9" i="36"/>
  <c r="BV26" i="8"/>
  <c r="Q21" i="20"/>
  <c r="BV3" i="15"/>
  <c r="T34" i="36"/>
  <c r="T27" i="38"/>
  <c r="P16" i="20"/>
  <c r="BU35" i="9"/>
  <c r="BU16" i="4"/>
  <c r="BU35" i="15"/>
  <c r="BU24" i="8"/>
  <c r="BU27" i="31"/>
  <c r="AT35" i="6"/>
  <c r="L135" i="38"/>
  <c r="L10" i="36"/>
  <c r="I11" i="20"/>
  <c r="BM11" i="4"/>
  <c r="BM135" i="31"/>
  <c r="BM6" i="16"/>
  <c r="BM135" i="8"/>
  <c r="AP30" i="6"/>
  <c r="AS30" i="6" s="1"/>
  <c r="AT30" i="6" s="1"/>
  <c r="BM8" i="10"/>
  <c r="F7" i="22"/>
  <c r="F7" i="23"/>
  <c r="F7" i="25"/>
  <c r="O22" i="25" s="1"/>
  <c r="O6" i="25" s="1"/>
  <c r="S6" i="25" s="1"/>
  <c r="Y106" i="38"/>
  <c r="Y7" i="36"/>
  <c r="CI106" i="31"/>
  <c r="CI7" i="4"/>
  <c r="U13" i="36"/>
  <c r="U23" i="38"/>
  <c r="BV5" i="15"/>
  <c r="BV23" i="8"/>
  <c r="BV23" i="31"/>
  <c r="Q15" i="20"/>
  <c r="BV10" i="9"/>
  <c r="BV15" i="4"/>
  <c r="T108" i="38"/>
  <c r="T113" i="36"/>
  <c r="BU5" i="17"/>
  <c r="BU108" i="8"/>
  <c r="P13" i="20"/>
  <c r="BU13" i="4"/>
  <c r="BU108" i="31"/>
  <c r="BU9" i="11"/>
  <c r="L33" i="36"/>
  <c r="L138" i="38"/>
  <c r="AP31" i="6"/>
  <c r="BM136" i="8"/>
  <c r="I12" i="20"/>
  <c r="BM12" i="4"/>
  <c r="BM138" i="31"/>
  <c r="BM24" i="10"/>
  <c r="BM24" i="16"/>
  <c r="Q63" i="38"/>
  <c r="Q35" i="36"/>
  <c r="BR63" i="31"/>
  <c r="BR27" i="18"/>
  <c r="BR27" i="12"/>
  <c r="BR32" i="12" s="1"/>
  <c r="BR20" i="4"/>
  <c r="M20" i="20"/>
  <c r="BR61" i="8"/>
  <c r="L24" i="38"/>
  <c r="L8" i="36"/>
  <c r="I17" i="20"/>
  <c r="BM4" i="15"/>
  <c r="BM25" i="8"/>
  <c r="BM24" i="31"/>
  <c r="AP36" i="6"/>
  <c r="AS36" i="6" s="1"/>
  <c r="AT36" i="6" s="1"/>
  <c r="BM17" i="4"/>
  <c r="BM9" i="9"/>
  <c r="Y138" i="38"/>
  <c r="Y33" i="36"/>
  <c r="CI12" i="4"/>
  <c r="CI138" i="31"/>
  <c r="R109" i="38"/>
  <c r="R19" i="36"/>
  <c r="N23" i="20"/>
  <c r="BS23" i="4"/>
  <c r="BS109" i="31"/>
  <c r="BS109" i="8"/>
  <c r="AS42" i="6"/>
  <c r="AT42" i="6" s="1"/>
  <c r="BS10" i="11"/>
  <c r="BS19" i="17"/>
  <c r="L59" i="38"/>
  <c r="L17" i="36"/>
  <c r="AP37" i="6"/>
  <c r="BM9" i="12"/>
  <c r="BM18" i="4"/>
  <c r="BM59" i="8"/>
  <c r="I18" i="20"/>
  <c r="BM59" i="31"/>
  <c r="BM6" i="18"/>
  <c r="Q28" i="38"/>
  <c r="Q47" i="36"/>
  <c r="M47" i="20"/>
  <c r="BR28" i="31"/>
  <c r="BR37" i="15"/>
  <c r="BR28" i="8"/>
  <c r="BR47" i="4"/>
  <c r="BR36" i="9"/>
  <c r="L41" i="36"/>
  <c r="L139" i="38"/>
  <c r="I35" i="20"/>
  <c r="BM139" i="8"/>
  <c r="BM139" i="31"/>
  <c r="BM23" i="10"/>
  <c r="AP54" i="6"/>
  <c r="BM35" i="4"/>
  <c r="BM23" i="16"/>
  <c r="U47" i="36"/>
  <c r="U28" i="38"/>
  <c r="BV47" i="4"/>
  <c r="Q47" i="20"/>
  <c r="BV36" i="9"/>
  <c r="BV28" i="31"/>
  <c r="BV37" i="15"/>
  <c r="BV28" i="8"/>
  <c r="Q27" i="38"/>
  <c r="Q34" i="36"/>
  <c r="M16" i="20"/>
  <c r="BR27" i="31"/>
  <c r="BR24" i="8"/>
  <c r="BR35" i="9"/>
  <c r="BR35" i="15"/>
  <c r="BR16" i="4"/>
  <c r="AS39" i="6"/>
  <c r="L106" i="38"/>
  <c r="L7" i="36"/>
  <c r="I7" i="20"/>
  <c r="BM6" i="17"/>
  <c r="BM8" i="11"/>
  <c r="BM106" i="31"/>
  <c r="AP26" i="6"/>
  <c r="AS26" i="6" s="1"/>
  <c r="BM105" i="8"/>
  <c r="BM7" i="4"/>
  <c r="Q32" i="36"/>
  <c r="BR110" i="31"/>
  <c r="BR26" i="17"/>
  <c r="BR8" i="4"/>
  <c r="Q46" i="36"/>
  <c r="Q64" i="38"/>
  <c r="BR64" i="31"/>
  <c r="BR64" i="8"/>
  <c r="BR45" i="4"/>
  <c r="BR28" i="12"/>
  <c r="M45" i="20"/>
  <c r="AS64" i="6"/>
  <c r="BR28" i="18"/>
  <c r="T25" i="36"/>
  <c r="T137" i="38"/>
  <c r="BU138" i="8"/>
  <c r="P34" i="20"/>
  <c r="BU137" i="31"/>
  <c r="BU5" i="10"/>
  <c r="BU34" i="4"/>
  <c r="BU3" i="16"/>
  <c r="BU25" i="31"/>
  <c r="P21" i="20"/>
  <c r="BU3" i="15"/>
  <c r="BU26" i="8"/>
  <c r="Q105" i="38"/>
  <c r="Q53" i="36"/>
  <c r="BR24" i="17"/>
  <c r="M3" i="20"/>
  <c r="BR111" i="8"/>
  <c r="BR105" i="31"/>
  <c r="AS7" i="6"/>
  <c r="BR24" i="11"/>
  <c r="BR3" i="4"/>
  <c r="Q18" i="36"/>
  <c r="Q61" i="38"/>
  <c r="BR61" i="31"/>
  <c r="AS41" i="6"/>
  <c r="BR22" i="4"/>
  <c r="BR7" i="12"/>
  <c r="BR62" i="8"/>
  <c r="M22" i="20"/>
  <c r="BR5" i="18"/>
  <c r="L30" i="36"/>
  <c r="L62" i="38"/>
  <c r="I44" i="20"/>
  <c r="BM11" i="12"/>
  <c r="BM62" i="31"/>
  <c r="BM44" i="4"/>
  <c r="BM63" i="8"/>
  <c r="BM19" i="18"/>
  <c r="AP63" i="6"/>
  <c r="T47" i="36"/>
  <c r="T28" i="38"/>
  <c r="BU28" i="31"/>
  <c r="BU28" i="8"/>
  <c r="P47" i="20"/>
  <c r="BU36" i="9"/>
  <c r="BU47" i="4"/>
  <c r="BU37" i="15"/>
  <c r="R106" i="38"/>
  <c r="R7" i="36"/>
  <c r="BS7" i="4"/>
  <c r="BS6" i="17"/>
  <c r="BS8" i="11"/>
  <c r="BS34" i="11" s="1"/>
  <c r="BS106" i="31"/>
  <c r="BS105" i="8"/>
  <c r="N7" i="20"/>
  <c r="AT53" i="6"/>
  <c r="Q107" i="38"/>
  <c r="Q112" i="36"/>
  <c r="M9" i="20"/>
  <c r="BR107" i="8"/>
  <c r="BR9" i="4"/>
  <c r="BR3" i="11"/>
  <c r="BR107" i="31"/>
  <c r="BR3" i="17"/>
  <c r="F10" i="23"/>
  <c r="F10" i="22"/>
  <c r="F10" i="25"/>
  <c r="O24" i="25" s="1"/>
  <c r="O8" i="25" s="1"/>
  <c r="S8" i="25" s="1"/>
  <c r="R138" i="38"/>
  <c r="R33" i="36"/>
  <c r="BS24" i="16"/>
  <c r="BS138" i="31"/>
  <c r="BS12" i="4"/>
  <c r="BS24" i="10"/>
  <c r="N12" i="20"/>
  <c r="AS31" i="6"/>
  <c r="AT31" i="6" s="1"/>
  <c r="BS136" i="8"/>
  <c r="AS28" i="6"/>
  <c r="Q109" i="38"/>
  <c r="Q19" i="36"/>
  <c r="BR109" i="31"/>
  <c r="M23" i="20"/>
  <c r="BR109" i="8"/>
  <c r="BR19" i="17"/>
  <c r="BR10" i="11"/>
  <c r="BR23" i="4"/>
  <c r="R10" i="36"/>
  <c r="R135" i="38"/>
  <c r="BS6" i="16"/>
  <c r="BS8" i="10"/>
  <c r="N11" i="20"/>
  <c r="BS11" i="4"/>
  <c r="BS135" i="31"/>
  <c r="BS135" i="8"/>
  <c r="T23" i="38"/>
  <c r="T13" i="36"/>
  <c r="BU23" i="31"/>
  <c r="BU10" i="9"/>
  <c r="BU15" i="4"/>
  <c r="BU5" i="15"/>
  <c r="BU23" i="8"/>
  <c r="P15" i="20"/>
  <c r="AT32" i="6"/>
  <c r="R8" i="36"/>
  <c r="R24" i="38"/>
  <c r="BS4" i="15"/>
  <c r="BS24" i="31"/>
  <c r="BS25" i="8"/>
  <c r="N17" i="20"/>
  <c r="BS9" i="9"/>
  <c r="BS17" i="4"/>
  <c r="Y24" i="38"/>
  <c r="Y8" i="36"/>
  <c r="CI17" i="4"/>
  <c r="CI24" i="31"/>
  <c r="BD4" i="30"/>
  <c r="BD9" i="27"/>
  <c r="BJ7" i="26"/>
  <c r="BD23" i="27"/>
  <c r="BD7" i="30"/>
  <c r="CK87" i="27"/>
  <c r="CK88" i="27"/>
  <c r="BL20" i="30"/>
  <c r="BD16" i="30"/>
  <c r="BD81" i="27"/>
  <c r="BJ16" i="26"/>
  <c r="BS76" i="27"/>
  <c r="BR15" i="26"/>
  <c r="BS15" i="30"/>
  <c r="BJ119" i="27"/>
  <c r="BJ22" i="30"/>
  <c r="BS11" i="30"/>
  <c r="BR11" i="26"/>
  <c r="BS49" i="27"/>
  <c r="BJ13" i="30"/>
  <c r="BJ64" i="27"/>
  <c r="BD28" i="27"/>
  <c r="BD8" i="30"/>
  <c r="BJ8" i="26"/>
  <c r="BR3" i="26"/>
  <c r="BS3" i="30"/>
  <c r="BS3" i="27"/>
  <c r="BJ11" i="30"/>
  <c r="BR6" i="26"/>
  <c r="BS6" i="30"/>
  <c r="BS19" i="27"/>
  <c r="BD19" i="30"/>
  <c r="BJ19" i="26"/>
  <c r="BD99" i="27"/>
  <c r="BR5" i="26"/>
  <c r="BS5" i="30"/>
  <c r="BS14" i="27"/>
  <c r="BD57" i="27"/>
  <c r="BD12" i="30"/>
  <c r="BJ12" i="26"/>
  <c r="BL22" i="30"/>
  <c r="BL119" i="27"/>
  <c r="BD3" i="30"/>
  <c r="BD3" i="27"/>
  <c r="BJ3" i="26"/>
  <c r="BR4" i="26"/>
  <c r="BS9" i="27"/>
  <c r="BS4" i="30"/>
  <c r="BL16" i="30"/>
  <c r="BL81" i="27"/>
  <c r="BL28" i="27"/>
  <c r="BL8" i="30"/>
  <c r="BL17" i="30"/>
  <c r="BL86" i="27"/>
  <c r="BD9" i="30"/>
  <c r="BD33" i="27"/>
  <c r="BJ9" i="26"/>
  <c r="BI17" i="26"/>
  <c r="BE17" i="30"/>
  <c r="BE86" i="27"/>
  <c r="BK17" i="26"/>
  <c r="BK18" i="26"/>
  <c r="BE93" i="27"/>
  <c r="BE18" i="30"/>
  <c r="BI18" i="26"/>
  <c r="BL19" i="27"/>
  <c r="BL6" i="30"/>
  <c r="BD21" i="30"/>
  <c r="BD114" i="27"/>
  <c r="BJ21" i="26"/>
  <c r="BE16" i="26"/>
  <c r="BR81" i="27"/>
  <c r="BR16" i="30"/>
  <c r="BL7" i="30"/>
  <c r="BL23" i="27"/>
  <c r="BD6" i="30"/>
  <c r="BD19" i="27"/>
  <c r="BJ6" i="26"/>
  <c r="BL15" i="30"/>
  <c r="BL76" i="27"/>
  <c r="BL41" i="27"/>
  <c r="BL10" i="30"/>
  <c r="BL9" i="30"/>
  <c r="BL33" i="27"/>
  <c r="BE9" i="26"/>
  <c r="BR20" i="26"/>
  <c r="BS20" i="30"/>
  <c r="BS107" i="27"/>
  <c r="BJ4" i="30"/>
  <c r="BJ9" i="27"/>
  <c r="CC9" i="27" s="1"/>
  <c r="CK10" i="27" s="1"/>
  <c r="BL49" i="27"/>
  <c r="BL11" i="30"/>
  <c r="BR7" i="26"/>
  <c r="BS7" i="30"/>
  <c r="BS23" i="27"/>
  <c r="BL9" i="27"/>
  <c r="BL4" i="30"/>
  <c r="BR10" i="26"/>
  <c r="BS41" i="27"/>
  <c r="BS10" i="30"/>
  <c r="BR13" i="26"/>
  <c r="BS13" i="30"/>
  <c r="BS64" i="27"/>
  <c r="BJ76" i="27"/>
  <c r="BJ15" i="30"/>
  <c r="BL3" i="27"/>
  <c r="BL3" i="30"/>
  <c r="BE22" i="26"/>
  <c r="BR119" i="27"/>
  <c r="BR22" i="30"/>
  <c r="BR8" i="26"/>
  <c r="BS28" i="27"/>
  <c r="BS8" i="30"/>
  <c r="BE21" i="26" l="1"/>
  <c r="BU148" i="8"/>
  <c r="T149" i="38"/>
  <c r="BV148" i="8"/>
  <c r="U149" i="38"/>
  <c r="T97" i="36"/>
  <c r="BM11" i="27"/>
  <c r="BU19" i="10"/>
  <c r="P97" i="20"/>
  <c r="BU144" i="8"/>
  <c r="T145" i="38"/>
  <c r="BU102" i="4"/>
  <c r="BU17" i="16"/>
  <c r="BU154" i="31"/>
  <c r="BU77" i="8"/>
  <c r="BU75" i="31"/>
  <c r="BU138" i="4"/>
  <c r="T81" i="38"/>
  <c r="BU15" i="18"/>
  <c r="BU5" i="12"/>
  <c r="T129" i="36"/>
  <c r="P129" i="20"/>
  <c r="BN106" i="5"/>
  <c r="T129" i="38"/>
  <c r="P141" i="20"/>
  <c r="BU151" i="4"/>
  <c r="T141" i="36"/>
  <c r="BU13" i="17"/>
  <c r="BU5" i="11"/>
  <c r="BU130" i="8"/>
  <c r="BU124" i="31"/>
  <c r="BV132" i="31"/>
  <c r="BV20" i="17"/>
  <c r="BV117" i="4"/>
  <c r="U123" i="38"/>
  <c r="Q111" i="20"/>
  <c r="BV124" i="8"/>
  <c r="U111" i="36"/>
  <c r="BV23" i="11"/>
  <c r="BU86" i="31"/>
  <c r="BU85" i="8"/>
  <c r="BU72" i="4"/>
  <c r="P70" i="20"/>
  <c r="BU4" i="19"/>
  <c r="BU7" i="13"/>
  <c r="BM101" i="27"/>
  <c r="CE101" i="27" s="1"/>
  <c r="T76" i="36"/>
  <c r="T86" i="38"/>
  <c r="BU18" i="16"/>
  <c r="P105" i="20"/>
  <c r="U105" i="36"/>
  <c r="BV110" i="4"/>
  <c r="BU149" i="31"/>
  <c r="P143" i="20"/>
  <c r="BU153" i="4"/>
  <c r="BU153" i="8"/>
  <c r="BU4" i="10"/>
  <c r="T143" i="36"/>
  <c r="T152" i="38"/>
  <c r="BU13" i="16"/>
  <c r="BN108" i="5"/>
  <c r="BU72" i="8"/>
  <c r="BU107" i="4"/>
  <c r="BM52" i="27"/>
  <c r="CE52" i="27" s="1"/>
  <c r="BU16" i="12"/>
  <c r="T102" i="36"/>
  <c r="BU14" i="18"/>
  <c r="P102" i="20"/>
  <c r="T76" i="38"/>
  <c r="BU72" i="31"/>
  <c r="BU117" i="4"/>
  <c r="BU23" i="11"/>
  <c r="BU132" i="31"/>
  <c r="T111" i="36"/>
  <c r="BU124" i="8"/>
  <c r="BU20" i="17"/>
  <c r="P111" i="20"/>
  <c r="T123" i="38"/>
  <c r="Q110" i="20"/>
  <c r="BV17" i="11"/>
  <c r="BV120" i="31"/>
  <c r="BV123" i="8"/>
  <c r="BV116" i="4"/>
  <c r="U110" i="36"/>
  <c r="U122" i="38"/>
  <c r="BV11" i="17"/>
  <c r="BN62" i="5"/>
  <c r="BV102" i="4"/>
  <c r="Q97" i="20"/>
  <c r="U145" i="38"/>
  <c r="BV154" i="31"/>
  <c r="BV19" i="10"/>
  <c r="BN11" i="27"/>
  <c r="U97" i="36"/>
  <c r="BV144" i="8"/>
  <c r="BV17" i="16"/>
  <c r="BU110" i="4"/>
  <c r="BU156" i="31"/>
  <c r="BV21" i="10"/>
  <c r="BM63" i="30"/>
  <c r="BN27" i="5"/>
  <c r="U78" i="38"/>
  <c r="BV8" i="12"/>
  <c r="BV163" i="4"/>
  <c r="U49" i="36"/>
  <c r="BV17" i="18"/>
  <c r="BV81" i="8"/>
  <c r="Q152" i="20"/>
  <c r="BV77" i="31"/>
  <c r="BV138" i="4"/>
  <c r="U81" i="38"/>
  <c r="Q129" i="20"/>
  <c r="U129" i="36"/>
  <c r="BV5" i="12"/>
  <c r="BV75" i="31"/>
  <c r="BV77" i="8"/>
  <c r="BV15" i="18"/>
  <c r="BV139" i="4"/>
  <c r="BV23" i="18"/>
  <c r="U130" i="36"/>
  <c r="BN117" i="27"/>
  <c r="BM117" i="27"/>
  <c r="BN15" i="28"/>
  <c r="BN68" i="27" s="1"/>
  <c r="BM68" i="27"/>
  <c r="CC76" i="27"/>
  <c r="CK78" i="27" s="1"/>
  <c r="CC64" i="27"/>
  <c r="CK65" i="27" s="1"/>
  <c r="BN8" i="28"/>
  <c r="BN36" i="30" s="1"/>
  <c r="BN46" i="30"/>
  <c r="BN36" i="28"/>
  <c r="BN64" i="30" s="1"/>
  <c r="BM95" i="27"/>
  <c r="BM37" i="27"/>
  <c r="BM59" i="30"/>
  <c r="CC119" i="27"/>
  <c r="CK120" i="27" s="1"/>
  <c r="BN59" i="30"/>
  <c r="BN41" i="30"/>
  <c r="BM41" i="30"/>
  <c r="BM55" i="27"/>
  <c r="H8" i="22"/>
  <c r="F12" i="23"/>
  <c r="BN51" i="30"/>
  <c r="BN39" i="27"/>
  <c r="BN37" i="30"/>
  <c r="BN36" i="27"/>
  <c r="CC107" i="27"/>
  <c r="CK109" i="27" s="1"/>
  <c r="H8" i="23"/>
  <c r="BN28" i="28"/>
  <c r="BN34" i="30" s="1"/>
  <c r="BM37" i="30"/>
  <c r="BM36" i="27"/>
  <c r="BR9" i="30"/>
  <c r="BJ5" i="30"/>
  <c r="CK51" i="27"/>
  <c r="BJ20" i="30"/>
  <c r="BR21" i="30"/>
  <c r="BE12" i="26"/>
  <c r="BI12" i="26" s="1"/>
  <c r="BM12" i="26" s="1"/>
  <c r="BV56" i="8"/>
  <c r="BV48" i="31"/>
  <c r="U58" i="38"/>
  <c r="Q150" i="20"/>
  <c r="U150" i="36"/>
  <c r="BV25" i="9"/>
  <c r="BV160" i="4"/>
  <c r="BV32" i="15"/>
  <c r="BU25" i="9"/>
  <c r="BU56" i="8"/>
  <c r="T58" i="38"/>
  <c r="BU160" i="4"/>
  <c r="T150" i="36"/>
  <c r="BU48" i="31"/>
  <c r="P150" i="20"/>
  <c r="BU32" i="15"/>
  <c r="E8" i="25"/>
  <c r="E8" i="22"/>
  <c r="E8" i="23"/>
  <c r="E17" i="25"/>
  <c r="E17" i="22"/>
  <c r="E17" i="23"/>
  <c r="F17" i="25"/>
  <c r="F17" i="22"/>
  <c r="F17" i="23"/>
  <c r="U85" i="36"/>
  <c r="BV23" i="15"/>
  <c r="BV26" i="9"/>
  <c r="BV43" i="9" s="1"/>
  <c r="U40" i="38"/>
  <c r="BV89" i="4"/>
  <c r="BN131" i="5"/>
  <c r="BV35" i="8"/>
  <c r="BV52" i="31"/>
  <c r="Q85" i="20"/>
  <c r="BU89" i="4"/>
  <c r="BU35" i="8"/>
  <c r="BU23" i="15"/>
  <c r="BU26" i="9"/>
  <c r="BU43" i="9" s="1"/>
  <c r="T40" i="38"/>
  <c r="BM131" i="5"/>
  <c r="P85" i="20"/>
  <c r="T85" i="36"/>
  <c r="BU52" i="31"/>
  <c r="BN26" i="5"/>
  <c r="T38" i="38"/>
  <c r="BU71" i="4"/>
  <c r="BU38" i="15"/>
  <c r="BU51" i="31"/>
  <c r="P69" i="20"/>
  <c r="T75" i="36"/>
  <c r="BU32" i="8"/>
  <c r="BM42" i="27"/>
  <c r="CE42" i="27" s="1"/>
  <c r="BU38" i="9"/>
  <c r="BR57" i="27"/>
  <c r="BR14" i="30"/>
  <c r="BR70" i="27"/>
  <c r="BE14" i="26"/>
  <c r="CC41" i="27"/>
  <c r="CK42" i="27" s="1"/>
  <c r="CK71" i="27"/>
  <c r="CK52" i="27"/>
  <c r="BU21" i="4"/>
  <c r="T9" i="36"/>
  <c r="BV21" i="4"/>
  <c r="BV25" i="31"/>
  <c r="BU6" i="9"/>
  <c r="T25" i="38"/>
  <c r="BV6" i="9"/>
  <c r="BO30" i="6"/>
  <c r="BM30" i="6" s="1"/>
  <c r="CJ11" i="4" s="1"/>
  <c r="BP30" i="6"/>
  <c r="BN30" i="6" s="1"/>
  <c r="CK11" i="4" s="1"/>
  <c r="BP53" i="6"/>
  <c r="BN53" i="6" s="1"/>
  <c r="CK34" i="4" s="1"/>
  <c r="BO53" i="6"/>
  <c r="BM53" i="6" s="1"/>
  <c r="CJ34" i="4" s="1"/>
  <c r="BO32" i="6"/>
  <c r="BM32" i="6" s="1"/>
  <c r="CJ13" i="4" s="1"/>
  <c r="BP32" i="6"/>
  <c r="BN32" i="6" s="1"/>
  <c r="CK13" i="4" s="1"/>
  <c r="BP31" i="6"/>
  <c r="BN31" i="6" s="1"/>
  <c r="CK12" i="4" s="1"/>
  <c r="BO31" i="6"/>
  <c r="BM31" i="6" s="1"/>
  <c r="CJ12" i="4" s="1"/>
  <c r="BP35" i="6"/>
  <c r="BN35" i="6" s="1"/>
  <c r="CK16" i="4" s="1"/>
  <c r="BO35" i="6"/>
  <c r="BM35" i="6" s="1"/>
  <c r="CJ16" i="4" s="1"/>
  <c r="BR106" i="8"/>
  <c r="Q110" i="38"/>
  <c r="BU8" i="4"/>
  <c r="BU110" i="31"/>
  <c r="Q16" i="36"/>
  <c r="BR10" i="12"/>
  <c r="Q60" i="38"/>
  <c r="M19" i="20"/>
  <c r="BR7" i="18"/>
  <c r="BR60" i="31"/>
  <c r="BR19" i="4"/>
  <c r="BR60" i="8"/>
  <c r="AS38" i="6"/>
  <c r="BP40" i="6"/>
  <c r="BN40" i="6" s="1"/>
  <c r="CK21" i="4" s="1"/>
  <c r="BO40" i="6"/>
  <c r="BM40" i="6" s="1"/>
  <c r="CJ21" i="4" s="1"/>
  <c r="BO36" i="6"/>
  <c r="BM36" i="6" s="1"/>
  <c r="CJ17" i="4" s="1"/>
  <c r="BP36" i="6"/>
  <c r="BN36" i="6" s="1"/>
  <c r="CK17" i="4" s="1"/>
  <c r="BP42" i="6"/>
  <c r="BN42" i="6" s="1"/>
  <c r="CK23" i="4" s="1"/>
  <c r="BO42" i="6"/>
  <c r="BM42" i="6" s="1"/>
  <c r="CJ23" i="4" s="1"/>
  <c r="BR26" i="11"/>
  <c r="BR35" i="11" s="1"/>
  <c r="E10" i="25" s="1"/>
  <c r="N24" i="25" s="1"/>
  <c r="N8" i="25" s="1"/>
  <c r="R8" i="25" s="1"/>
  <c r="M8" i="20"/>
  <c r="AT27" i="6"/>
  <c r="Q8" i="20" s="1"/>
  <c r="BU106" i="8"/>
  <c r="BR30" i="17"/>
  <c r="BR24" i="4"/>
  <c r="BR27" i="11"/>
  <c r="BR110" i="8"/>
  <c r="Q36" i="36"/>
  <c r="M24" i="20"/>
  <c r="Q111" i="38"/>
  <c r="BR111" i="31"/>
  <c r="AS43" i="6"/>
  <c r="BI19" i="26"/>
  <c r="BM19" i="26" s="1"/>
  <c r="BK19" i="26"/>
  <c r="BE99" i="27"/>
  <c r="BE19" i="30"/>
  <c r="BV98" i="8"/>
  <c r="BV131" i="4"/>
  <c r="Q124" i="20"/>
  <c r="BV14" i="19"/>
  <c r="BV14" i="13"/>
  <c r="U100" i="38"/>
  <c r="BV103" i="31"/>
  <c r="U124" i="36"/>
  <c r="P142" i="20"/>
  <c r="BU21" i="11"/>
  <c r="BU152" i="4"/>
  <c r="BU127" i="31"/>
  <c r="BU131" i="8"/>
  <c r="BU22" i="17"/>
  <c r="T130" i="38"/>
  <c r="T142" i="36"/>
  <c r="BN107" i="5"/>
  <c r="BU98" i="31"/>
  <c r="BU86" i="8"/>
  <c r="P71" i="20"/>
  <c r="BU73" i="4"/>
  <c r="BU21" i="19"/>
  <c r="BU21" i="13"/>
  <c r="BU27" i="13" s="1"/>
  <c r="T87" i="38"/>
  <c r="T77" i="36"/>
  <c r="BM108" i="27"/>
  <c r="CE108" i="27" s="1"/>
  <c r="U156" i="38"/>
  <c r="BN6" i="27"/>
  <c r="CF6" i="27" s="1"/>
  <c r="Q114" i="20"/>
  <c r="BV147" i="31"/>
  <c r="U156" i="36"/>
  <c r="BV9" i="16"/>
  <c r="BV15" i="10"/>
  <c r="BV150" i="8"/>
  <c r="BV120" i="4"/>
  <c r="BV4" i="18"/>
  <c r="BV132" i="4"/>
  <c r="BV4" i="12"/>
  <c r="BV75" i="8"/>
  <c r="BV74" i="31"/>
  <c r="U125" i="36"/>
  <c r="U79" i="38"/>
  <c r="Q125" i="20"/>
  <c r="BU15" i="12"/>
  <c r="BU71" i="31"/>
  <c r="P98" i="20"/>
  <c r="BU103" i="4"/>
  <c r="BU18" i="18"/>
  <c r="BU70" i="8"/>
  <c r="BM51" i="27"/>
  <c r="CE51" i="27" s="1"/>
  <c r="T74" i="38"/>
  <c r="T98" i="36"/>
  <c r="T48" i="38"/>
  <c r="BU122" i="4"/>
  <c r="T116" i="36"/>
  <c r="BU30" i="9"/>
  <c r="BU43" i="8"/>
  <c r="P116" i="20"/>
  <c r="BU56" i="31"/>
  <c r="BN77" i="5"/>
  <c r="BU27" i="15"/>
  <c r="BN111" i="5"/>
  <c r="BU80" i="8"/>
  <c r="BU22" i="12"/>
  <c r="BU156" i="4"/>
  <c r="T84" i="38"/>
  <c r="P146" i="20"/>
  <c r="T146" i="36"/>
  <c r="BU78" i="31"/>
  <c r="BU24" i="18"/>
  <c r="U11" i="36"/>
  <c r="BV34" i="15"/>
  <c r="BV32" i="31"/>
  <c r="U29" i="38"/>
  <c r="Q81" i="20"/>
  <c r="BV34" i="9"/>
  <c r="BV33" i="8"/>
  <c r="BV84" i="4"/>
  <c r="BV101" i="4"/>
  <c r="BV8" i="16"/>
  <c r="BN5" i="27"/>
  <c r="BV11" i="10"/>
  <c r="U144" i="38"/>
  <c r="BV144" i="31"/>
  <c r="Q96" i="20"/>
  <c r="U96" i="36"/>
  <c r="BV143" i="8"/>
  <c r="BM61" i="30"/>
  <c r="BM105" i="27"/>
  <c r="BU9" i="16"/>
  <c r="BU150" i="8"/>
  <c r="BM6" i="27"/>
  <c r="CE6" i="27" s="1"/>
  <c r="T156" i="38"/>
  <c r="BU147" i="31"/>
  <c r="P114" i="20"/>
  <c r="BU15" i="10"/>
  <c r="BU28" i="10" s="1"/>
  <c r="T156" i="36"/>
  <c r="BU120" i="4"/>
  <c r="BV73" i="31"/>
  <c r="BV74" i="8"/>
  <c r="Q113" i="20"/>
  <c r="U66" i="38"/>
  <c r="BV9" i="18"/>
  <c r="BV17" i="12"/>
  <c r="U48" i="36"/>
  <c r="BV119" i="4"/>
  <c r="BU4" i="12"/>
  <c r="BU74" i="31"/>
  <c r="BU4" i="18"/>
  <c r="P125" i="20"/>
  <c r="BU132" i="4"/>
  <c r="T79" i="38"/>
  <c r="BU75" i="8"/>
  <c r="T125" i="36"/>
  <c r="T65" i="36"/>
  <c r="BU11" i="18"/>
  <c r="BU68" i="31"/>
  <c r="BN15" i="5"/>
  <c r="BU60" i="4"/>
  <c r="BU13" i="12"/>
  <c r="T71" i="38"/>
  <c r="BU65" i="8"/>
  <c r="P59" i="20"/>
  <c r="BN47" i="27"/>
  <c r="BN52" i="30"/>
  <c r="F12" i="22"/>
  <c r="BN62" i="27"/>
  <c r="BN60" i="30"/>
  <c r="BU54" i="8"/>
  <c r="BU47" i="31"/>
  <c r="T138" i="36"/>
  <c r="BU147" i="4"/>
  <c r="T56" i="38"/>
  <c r="BU24" i="9"/>
  <c r="BU31" i="15"/>
  <c r="P138" i="20"/>
  <c r="BN28" i="5"/>
  <c r="F4" i="25"/>
  <c r="O28" i="25" s="1"/>
  <c r="O12" i="25" s="1"/>
  <c r="S12" i="25" s="1"/>
  <c r="F4" i="22"/>
  <c r="F4" i="23"/>
  <c r="BU14" i="13"/>
  <c r="BU103" i="31"/>
  <c r="BU98" i="8"/>
  <c r="BU131" i="4"/>
  <c r="T124" i="36"/>
  <c r="P124" i="20"/>
  <c r="T100" i="38"/>
  <c r="BU14" i="19"/>
  <c r="BM60" i="30"/>
  <c r="BM62" i="27"/>
  <c r="BN33" i="28"/>
  <c r="Q128" i="20"/>
  <c r="U102" i="38"/>
  <c r="BV100" i="8"/>
  <c r="U128" i="36"/>
  <c r="BV17" i="19"/>
  <c r="BV137" i="4"/>
  <c r="BV104" i="31"/>
  <c r="BV15" i="13"/>
  <c r="BN58" i="5"/>
  <c r="BN102" i="5"/>
  <c r="U43" i="38"/>
  <c r="U92" i="36"/>
  <c r="BN35" i="27"/>
  <c r="BV22" i="15"/>
  <c r="BV22" i="9"/>
  <c r="BV38" i="8"/>
  <c r="BV96" i="4"/>
  <c r="BV35" i="31"/>
  <c r="Q92" i="20"/>
  <c r="U97" i="38"/>
  <c r="U51" i="36"/>
  <c r="BV96" i="8"/>
  <c r="BV92" i="31"/>
  <c r="Q112" i="20"/>
  <c r="BV118" i="4"/>
  <c r="BV12" i="13"/>
  <c r="BV6" i="19"/>
  <c r="U153" i="38"/>
  <c r="U144" i="36"/>
  <c r="BV20" i="16"/>
  <c r="BV154" i="4"/>
  <c r="BV152" i="31"/>
  <c r="BV18" i="10"/>
  <c r="Q144" i="20"/>
  <c r="BV154" i="8"/>
  <c r="BN45" i="30"/>
  <c r="BN17" i="27"/>
  <c r="CF17" i="27" s="1"/>
  <c r="CN16" i="27" s="1"/>
  <c r="U112" i="38"/>
  <c r="U54" i="36"/>
  <c r="BV48" i="4"/>
  <c r="BV11" i="11"/>
  <c r="Q48" i="20"/>
  <c r="BV4" i="17"/>
  <c r="BV120" i="8"/>
  <c r="BV112" i="31"/>
  <c r="U101" i="38"/>
  <c r="U127" i="36"/>
  <c r="BV9" i="19"/>
  <c r="Q127" i="20"/>
  <c r="BV4" i="13"/>
  <c r="BV136" i="4"/>
  <c r="BV94" i="31"/>
  <c r="BV99" i="8"/>
  <c r="BM30" i="27"/>
  <c r="BM40" i="30"/>
  <c r="F6" i="22"/>
  <c r="F6" i="23"/>
  <c r="F6" i="25"/>
  <c r="O21" i="25" s="1"/>
  <c r="O5" i="25" s="1"/>
  <c r="S5" i="25" s="1"/>
  <c r="U54" i="38"/>
  <c r="U136" i="36"/>
  <c r="BV145" i="4"/>
  <c r="BV52" i="8"/>
  <c r="BV30" i="15"/>
  <c r="BV23" i="9"/>
  <c r="Q136" i="20"/>
  <c r="BV46" i="31"/>
  <c r="U103" i="36"/>
  <c r="U77" i="38"/>
  <c r="BV22" i="18"/>
  <c r="BN59" i="27"/>
  <c r="CF59" i="27" s="1"/>
  <c r="BV108" i="4"/>
  <c r="Q103" i="20"/>
  <c r="BV25" i="12"/>
  <c r="BV73" i="8"/>
  <c r="BV82" i="31"/>
  <c r="T62" i="36"/>
  <c r="T69" i="38"/>
  <c r="BM66" i="27"/>
  <c r="CE66" i="27" s="1"/>
  <c r="P56" i="20"/>
  <c r="BU57" i="4"/>
  <c r="BU19" i="12"/>
  <c r="BU67" i="31"/>
  <c r="BU12" i="18"/>
  <c r="BU83" i="8"/>
  <c r="I8" i="25"/>
  <c r="I8" i="22"/>
  <c r="I8" i="23"/>
  <c r="U67" i="38"/>
  <c r="U55" i="36"/>
  <c r="Q49" i="20"/>
  <c r="BV12" i="12"/>
  <c r="BV49" i="4"/>
  <c r="BV65" i="31"/>
  <c r="BV10" i="18"/>
  <c r="BV67" i="8"/>
  <c r="U143" i="38"/>
  <c r="U67" i="36"/>
  <c r="BN10" i="27"/>
  <c r="CF10" i="27" s="1"/>
  <c r="BV141" i="8"/>
  <c r="BV25" i="10"/>
  <c r="BV29" i="10" s="1"/>
  <c r="Q61" i="20"/>
  <c r="BV153" i="31"/>
  <c r="BV25" i="16"/>
  <c r="BV62" i="4"/>
  <c r="BN45" i="27"/>
  <c r="BN42" i="30"/>
  <c r="F3" i="23"/>
  <c r="F3" i="25"/>
  <c r="O27" i="25" s="1"/>
  <c r="O11" i="25" s="1"/>
  <c r="S11" i="25" s="1"/>
  <c r="F3" i="22"/>
  <c r="BM38" i="27"/>
  <c r="BM49" i="30"/>
  <c r="U148" i="38"/>
  <c r="U104" i="36"/>
  <c r="BV11" i="16"/>
  <c r="BV146" i="31"/>
  <c r="BV109" i="4"/>
  <c r="BV147" i="8"/>
  <c r="Q104" i="20"/>
  <c r="BV13" i="10"/>
  <c r="BN14" i="28"/>
  <c r="BM54" i="30"/>
  <c r="BM60" i="27"/>
  <c r="U42" i="38"/>
  <c r="U89" i="36"/>
  <c r="BV93" i="4"/>
  <c r="BV37" i="8"/>
  <c r="BV53" i="31"/>
  <c r="BV28" i="9"/>
  <c r="Q89" i="20"/>
  <c r="BV25" i="15"/>
  <c r="T44" i="38"/>
  <c r="T93" i="36"/>
  <c r="BM43" i="27"/>
  <c r="BU54" i="31"/>
  <c r="P93" i="20"/>
  <c r="BU33" i="9"/>
  <c r="BU33" i="15"/>
  <c r="BU39" i="8"/>
  <c r="BU97" i="4"/>
  <c r="T120" i="38"/>
  <c r="T82" i="36"/>
  <c r="BU15" i="11"/>
  <c r="P76" i="20"/>
  <c r="BU78" i="4"/>
  <c r="BU117" i="31"/>
  <c r="BU118" i="8"/>
  <c r="BU18" i="17"/>
  <c r="BN48" i="30"/>
  <c r="BN31" i="27"/>
  <c r="T143" i="38"/>
  <c r="T67" i="36"/>
  <c r="BM10" i="27"/>
  <c r="CE10" i="27" s="1"/>
  <c r="BU25" i="16"/>
  <c r="BU141" i="8"/>
  <c r="BU25" i="10"/>
  <c r="BU29" i="10" s="1"/>
  <c r="P61" i="20"/>
  <c r="BU62" i="4"/>
  <c r="BU153" i="31"/>
  <c r="T86" i="36"/>
  <c r="T90" i="38"/>
  <c r="BM102" i="27"/>
  <c r="CE102" i="27" s="1"/>
  <c r="BU9" i="13"/>
  <c r="BU26" i="13" s="1"/>
  <c r="BU90" i="8"/>
  <c r="BU90" i="4"/>
  <c r="BU5" i="19"/>
  <c r="BU89" i="31"/>
  <c r="P86" i="20"/>
  <c r="BN12" i="27"/>
  <c r="BN44" i="30"/>
  <c r="BU41" i="9"/>
  <c r="BN31" i="28"/>
  <c r="T101" i="38"/>
  <c r="T127" i="36"/>
  <c r="BU9" i="19"/>
  <c r="BU136" i="4"/>
  <c r="BU94" i="31"/>
  <c r="P127" i="20"/>
  <c r="BU4" i="13"/>
  <c r="BU99" i="8"/>
  <c r="U140" i="38"/>
  <c r="U56" i="36"/>
  <c r="BV140" i="31"/>
  <c r="BV50" i="4"/>
  <c r="BV149" i="8"/>
  <c r="BV16" i="16"/>
  <c r="Q50" i="20"/>
  <c r="BV14" i="10"/>
  <c r="BM30" i="30"/>
  <c r="BM111" i="27"/>
  <c r="T72" i="38"/>
  <c r="T94" i="36"/>
  <c r="BU99" i="4"/>
  <c r="BM67" i="27"/>
  <c r="CE67" i="27" s="1"/>
  <c r="P94" i="20"/>
  <c r="BU8" i="18"/>
  <c r="BU68" i="8"/>
  <c r="BU14" i="12"/>
  <c r="BU31" i="12" s="1"/>
  <c r="BU70" i="31"/>
  <c r="U133" i="38"/>
  <c r="U151" i="36"/>
  <c r="BV15" i="17"/>
  <c r="BV162" i="4"/>
  <c r="BV125" i="31"/>
  <c r="BV7" i="11"/>
  <c r="BV132" i="8"/>
  <c r="Q151" i="20"/>
  <c r="T54" i="38"/>
  <c r="T136" i="36"/>
  <c r="BU52" i="8"/>
  <c r="P136" i="20"/>
  <c r="BU23" i="9"/>
  <c r="BU30" i="15"/>
  <c r="BU46" i="31"/>
  <c r="BU145" i="4"/>
  <c r="BM27" i="30"/>
  <c r="BM103" i="27"/>
  <c r="BM53" i="27"/>
  <c r="BM53" i="30"/>
  <c r="T42" i="38"/>
  <c r="T89" i="36"/>
  <c r="P89" i="20"/>
  <c r="BU93" i="4"/>
  <c r="BU53" i="31"/>
  <c r="BU37" i="8"/>
  <c r="BU25" i="15"/>
  <c r="BU28" i="9"/>
  <c r="T96" i="38"/>
  <c r="T50" i="36"/>
  <c r="BU85" i="4"/>
  <c r="P82" i="20"/>
  <c r="BU88" i="31"/>
  <c r="BU20" i="19"/>
  <c r="BU89" i="8"/>
  <c r="BU20" i="13"/>
  <c r="BN33" i="5"/>
  <c r="BM31" i="27"/>
  <c r="BM48" i="30"/>
  <c r="T52" i="36"/>
  <c r="T98" i="38"/>
  <c r="BU166" i="4"/>
  <c r="BU6" i="13"/>
  <c r="P155" i="20"/>
  <c r="BU104" i="8"/>
  <c r="BU11" i="19"/>
  <c r="BU96" i="31"/>
  <c r="T67" i="38"/>
  <c r="T55" i="36"/>
  <c r="BU12" i="12"/>
  <c r="BM132" i="5"/>
  <c r="BU10" i="18"/>
  <c r="BU49" i="4"/>
  <c r="P49" i="20"/>
  <c r="BU65" i="31"/>
  <c r="BU67" i="8"/>
  <c r="U21" i="36"/>
  <c r="U65" i="38"/>
  <c r="BN50" i="27"/>
  <c r="CF50" i="27" s="1"/>
  <c r="BV66" i="8"/>
  <c r="Q79" i="20"/>
  <c r="BV82" i="4"/>
  <c r="BV69" i="31"/>
  <c r="BV26" i="12"/>
  <c r="BV26" i="18"/>
  <c r="T65" i="38"/>
  <c r="T21" i="36"/>
  <c r="BM50" i="27"/>
  <c r="CE50" i="27" s="1"/>
  <c r="BU69" i="31"/>
  <c r="BU26" i="18"/>
  <c r="BU82" i="4"/>
  <c r="P79" i="20"/>
  <c r="BU66" i="8"/>
  <c r="BU26" i="12"/>
  <c r="F13" i="22"/>
  <c r="F13" i="25"/>
  <c r="O26" i="25" s="1"/>
  <c r="O10" i="25" s="1"/>
  <c r="S10" i="25" s="1"/>
  <c r="F13" i="23"/>
  <c r="BM45" i="27"/>
  <c r="BM42" i="30"/>
  <c r="BM110" i="27"/>
  <c r="BM28" i="30"/>
  <c r="T47" i="38"/>
  <c r="T115" i="36"/>
  <c r="BU18" i="9"/>
  <c r="BU42" i="8"/>
  <c r="BU13" i="15"/>
  <c r="BU37" i="31"/>
  <c r="BU121" i="4"/>
  <c r="P115" i="20"/>
  <c r="T91" i="38"/>
  <c r="T87" i="36"/>
  <c r="BM109" i="27"/>
  <c r="CE109" i="27" s="1"/>
  <c r="BU15" i="19"/>
  <c r="BU100" i="31"/>
  <c r="BU17" i="13"/>
  <c r="BU28" i="13" s="1"/>
  <c r="BU91" i="4"/>
  <c r="P87" i="20"/>
  <c r="BU91" i="8"/>
  <c r="U75" i="38"/>
  <c r="U99" i="36"/>
  <c r="BN58" i="27"/>
  <c r="CF58" i="27" s="1"/>
  <c r="BV24" i="12"/>
  <c r="BV104" i="4"/>
  <c r="BV81" i="31"/>
  <c r="BV71" i="8"/>
  <c r="BV25" i="18"/>
  <c r="Q99" i="20"/>
  <c r="T97" i="38"/>
  <c r="T51" i="36"/>
  <c r="BU92" i="31"/>
  <c r="BU12" i="13"/>
  <c r="BU118" i="4"/>
  <c r="BU96" i="8"/>
  <c r="BU6" i="19"/>
  <c r="P112" i="20"/>
  <c r="BN47" i="30"/>
  <c r="BN26" i="27"/>
  <c r="BN84" i="27"/>
  <c r="BN32" i="30"/>
  <c r="BN60" i="27"/>
  <c r="BN54" i="30"/>
  <c r="T153" i="38"/>
  <c r="T144" i="36"/>
  <c r="BU154" i="8"/>
  <c r="BU152" i="31"/>
  <c r="BU154" i="4"/>
  <c r="BU20" i="16"/>
  <c r="P144" i="20"/>
  <c r="BU18" i="10"/>
  <c r="U55" i="38"/>
  <c r="U137" i="36"/>
  <c r="Q137" i="20"/>
  <c r="BV4" i="9"/>
  <c r="BV42" i="31"/>
  <c r="BV17" i="15"/>
  <c r="BV53" i="8"/>
  <c r="BV146" i="4"/>
  <c r="T43" i="38"/>
  <c r="T92" i="36"/>
  <c r="BM35" i="27"/>
  <c r="P92" i="20"/>
  <c r="BU22" i="15"/>
  <c r="BU35" i="31"/>
  <c r="BU96" i="4"/>
  <c r="BU22" i="9"/>
  <c r="BU38" i="8"/>
  <c r="BN53" i="27"/>
  <c r="BN53" i="30"/>
  <c r="T151" i="38"/>
  <c r="T134" i="36"/>
  <c r="P134" i="20"/>
  <c r="BU151" i="31"/>
  <c r="BU17" i="10"/>
  <c r="BU143" i="4"/>
  <c r="BU19" i="16"/>
  <c r="BU152" i="8"/>
  <c r="BM45" i="30"/>
  <c r="BM17" i="27"/>
  <c r="CE17" i="27" s="1"/>
  <c r="CM16" i="27" s="1"/>
  <c r="T54" i="36"/>
  <c r="T112" i="38"/>
  <c r="BU120" i="8"/>
  <c r="BU112" i="31"/>
  <c r="BU11" i="11"/>
  <c r="BU48" i="4"/>
  <c r="P48" i="20"/>
  <c r="BU4" i="17"/>
  <c r="U90" i="38"/>
  <c r="U86" i="36"/>
  <c r="BV89" i="31"/>
  <c r="BN102" i="27"/>
  <c r="CF102" i="27" s="1"/>
  <c r="Q86" i="20"/>
  <c r="BV9" i="13"/>
  <c r="BV5" i="19"/>
  <c r="BV90" i="4"/>
  <c r="BV90" i="8"/>
  <c r="U57" i="38"/>
  <c r="U149" i="36"/>
  <c r="Q149" i="20"/>
  <c r="BV43" i="31"/>
  <c r="BV18" i="15"/>
  <c r="BV159" i="4"/>
  <c r="BV55" i="8"/>
  <c r="BV5" i="9"/>
  <c r="BM26" i="27"/>
  <c r="BM47" i="30"/>
  <c r="BN111" i="27"/>
  <c r="BN30" i="30"/>
  <c r="BN103" i="27"/>
  <c r="BN27" i="30"/>
  <c r="BN58" i="30"/>
  <c r="BN61" i="27"/>
  <c r="U96" i="38"/>
  <c r="U50" i="36"/>
  <c r="BV89" i="8"/>
  <c r="BV85" i="4"/>
  <c r="Q82" i="20"/>
  <c r="BV88" i="31"/>
  <c r="BV20" i="19"/>
  <c r="BV20" i="13"/>
  <c r="U98" i="38"/>
  <c r="U52" i="36"/>
  <c r="BV11" i="19"/>
  <c r="BV6" i="13"/>
  <c r="BV104" i="8"/>
  <c r="BV96" i="31"/>
  <c r="Q155" i="20"/>
  <c r="BV166" i="4"/>
  <c r="U139" i="36"/>
  <c r="U127" i="38"/>
  <c r="Q139" i="20"/>
  <c r="BV6" i="11"/>
  <c r="BV123" i="31"/>
  <c r="BV14" i="17"/>
  <c r="BV128" i="8"/>
  <c r="BV149" i="4"/>
  <c r="BN20" i="28"/>
  <c r="BM12" i="27"/>
  <c r="BM44" i="30"/>
  <c r="BN76" i="5"/>
  <c r="F15" i="22"/>
  <c r="F15" i="25"/>
  <c r="O19" i="25" s="1"/>
  <c r="O3" i="25" s="1"/>
  <c r="S3" i="25" s="1"/>
  <c r="F15" i="23"/>
  <c r="F5" i="25"/>
  <c r="F5" i="22"/>
  <c r="F5" i="23"/>
  <c r="BN46" i="5"/>
  <c r="T140" i="38"/>
  <c r="T56" i="36"/>
  <c r="BU16" i="16"/>
  <c r="BU50" i="4"/>
  <c r="P50" i="20"/>
  <c r="BU14" i="10"/>
  <c r="BU149" i="8"/>
  <c r="BU140" i="31"/>
  <c r="U117" i="38"/>
  <c r="U71" i="36"/>
  <c r="BN94" i="27"/>
  <c r="CF94" i="27" s="1"/>
  <c r="Q65" i="20"/>
  <c r="BV115" i="8"/>
  <c r="BV129" i="31"/>
  <c r="BV66" i="4"/>
  <c r="BV29" i="11"/>
  <c r="BV28" i="17"/>
  <c r="BM84" i="27"/>
  <c r="BM32" i="30"/>
  <c r="U92" i="38"/>
  <c r="U90" i="36"/>
  <c r="BN116" i="27"/>
  <c r="CF116" i="27" s="1"/>
  <c r="BV90" i="31"/>
  <c r="BV94" i="4"/>
  <c r="BV10" i="13"/>
  <c r="Q90" i="20"/>
  <c r="BV92" i="8"/>
  <c r="BV13" i="19"/>
  <c r="BN54" i="5"/>
  <c r="BN132" i="5" s="1"/>
  <c r="T133" i="38"/>
  <c r="T151" i="36"/>
  <c r="BU125" i="31"/>
  <c r="P151" i="20"/>
  <c r="BU15" i="17"/>
  <c r="BU132" i="8"/>
  <c r="BU7" i="11"/>
  <c r="BU162" i="4"/>
  <c r="T77" i="38"/>
  <c r="T103" i="36"/>
  <c r="BM59" i="27"/>
  <c r="CE59" i="27" s="1"/>
  <c r="BU22" i="18"/>
  <c r="BU25" i="12"/>
  <c r="BU108" i="4"/>
  <c r="BU73" i="8"/>
  <c r="BU82" i="31"/>
  <c r="P103" i="20"/>
  <c r="T55" i="38"/>
  <c r="T137" i="36"/>
  <c r="BU42" i="31"/>
  <c r="P137" i="20"/>
  <c r="BU4" i="9"/>
  <c r="BU146" i="4"/>
  <c r="BU53" i="8"/>
  <c r="BU17" i="15"/>
  <c r="BN12" i="5"/>
  <c r="BN52" i="5"/>
  <c r="BN41" i="28"/>
  <c r="BN65" i="30" s="1"/>
  <c r="BN98" i="5"/>
  <c r="BV41" i="9"/>
  <c r="T127" i="38"/>
  <c r="T139" i="36"/>
  <c r="BU6" i="11"/>
  <c r="BU149" i="4"/>
  <c r="BU123" i="31"/>
  <c r="BU14" i="17"/>
  <c r="BU128" i="8"/>
  <c r="P139" i="20"/>
  <c r="BR134" i="8"/>
  <c r="BR10" i="4"/>
  <c r="M10" i="20"/>
  <c r="BR7" i="10"/>
  <c r="BR134" i="31"/>
  <c r="BR5" i="16"/>
  <c r="Q134" i="38"/>
  <c r="Q152" i="36"/>
  <c r="AS29" i="6"/>
  <c r="BR136" i="31"/>
  <c r="BR14" i="4"/>
  <c r="AS33" i="6"/>
  <c r="BR4" i="16"/>
  <c r="M14" i="20"/>
  <c r="BR137" i="8"/>
  <c r="Q136" i="38"/>
  <c r="BR9" i="10"/>
  <c r="Q154" i="36"/>
  <c r="M46" i="20"/>
  <c r="BR11" i="9"/>
  <c r="BR20" i="15"/>
  <c r="AS65" i="6"/>
  <c r="BR27" i="8"/>
  <c r="BR26" i="31"/>
  <c r="BR46" i="4"/>
  <c r="Q31" i="36"/>
  <c r="Q26" i="38"/>
  <c r="U138" i="38"/>
  <c r="U33" i="36"/>
  <c r="BV24" i="10"/>
  <c r="BV12" i="4"/>
  <c r="BV24" i="16"/>
  <c r="BV136" i="8"/>
  <c r="Q12" i="20"/>
  <c r="BV138" i="31"/>
  <c r="U135" i="38"/>
  <c r="U10" i="36"/>
  <c r="BV135" i="31"/>
  <c r="BV135" i="8"/>
  <c r="Q11" i="20"/>
  <c r="BV8" i="10"/>
  <c r="BV11" i="4"/>
  <c r="BV6" i="16"/>
  <c r="U24" i="38"/>
  <c r="U8" i="36"/>
  <c r="BV24" i="31"/>
  <c r="Q17" i="20"/>
  <c r="BV9" i="9"/>
  <c r="BV17" i="4"/>
  <c r="BV4" i="15"/>
  <c r="BV25" i="8"/>
  <c r="T106" i="38"/>
  <c r="T7" i="36"/>
  <c r="BU106" i="31"/>
  <c r="P7" i="20"/>
  <c r="BU8" i="11"/>
  <c r="BU34" i="11" s="1"/>
  <c r="BU7" i="4"/>
  <c r="BU6" i="17"/>
  <c r="BU105" i="8"/>
  <c r="AT26" i="6"/>
  <c r="U19" i="36"/>
  <c r="U109" i="38"/>
  <c r="Q23" i="20"/>
  <c r="BV10" i="11"/>
  <c r="BV23" i="4"/>
  <c r="BV109" i="31"/>
  <c r="BV19" i="17"/>
  <c r="BV109" i="8"/>
  <c r="Q30" i="36"/>
  <c r="Q62" i="38"/>
  <c r="M44" i="20"/>
  <c r="BR19" i="18"/>
  <c r="BR62" i="31"/>
  <c r="BR44" i="4"/>
  <c r="BR63" i="8"/>
  <c r="BR11" i="12"/>
  <c r="AS63" i="6"/>
  <c r="T53" i="36"/>
  <c r="T105" i="38"/>
  <c r="BU24" i="17"/>
  <c r="BU111" i="8"/>
  <c r="AT7" i="6"/>
  <c r="P3" i="20"/>
  <c r="BU105" i="31"/>
  <c r="BU24" i="11"/>
  <c r="BU3" i="4"/>
  <c r="T64" i="38"/>
  <c r="T46" i="36"/>
  <c r="BU64" i="31"/>
  <c r="BU28" i="12"/>
  <c r="BU45" i="4"/>
  <c r="BU28" i="18"/>
  <c r="BU64" i="8"/>
  <c r="P45" i="20"/>
  <c r="AT64" i="6"/>
  <c r="T19" i="36"/>
  <c r="T109" i="38"/>
  <c r="BU109" i="31"/>
  <c r="BU10" i="11"/>
  <c r="BU23" i="4"/>
  <c r="BU19" i="17"/>
  <c r="BU109" i="8"/>
  <c r="P23" i="20"/>
  <c r="H10" i="25"/>
  <c r="P24" i="25" s="1"/>
  <c r="P8" i="25" s="1"/>
  <c r="T8" i="25" s="1"/>
  <c r="H10" i="22"/>
  <c r="H10" i="23"/>
  <c r="U113" i="36"/>
  <c r="U108" i="38"/>
  <c r="BV108" i="31"/>
  <c r="BV5" i="17"/>
  <c r="BV108" i="8"/>
  <c r="Q13" i="20"/>
  <c r="BV13" i="4"/>
  <c r="BV9" i="11"/>
  <c r="T107" i="38"/>
  <c r="T112" i="36"/>
  <c r="BU3" i="17"/>
  <c r="BU107" i="31"/>
  <c r="BU107" i="8"/>
  <c r="P9" i="20"/>
  <c r="BU3" i="11"/>
  <c r="BU9" i="4"/>
  <c r="AT28" i="6"/>
  <c r="E7" i="25"/>
  <c r="N22" i="25" s="1"/>
  <c r="N6" i="25" s="1"/>
  <c r="R6" i="25" s="1"/>
  <c r="E7" i="22"/>
  <c r="E7" i="23"/>
  <c r="U25" i="36"/>
  <c r="U137" i="38"/>
  <c r="BV5" i="10"/>
  <c r="BV34" i="4"/>
  <c r="BV3" i="16"/>
  <c r="BV137" i="31"/>
  <c r="BV138" i="8"/>
  <c r="Q34" i="20"/>
  <c r="T35" i="36"/>
  <c r="T63" i="38"/>
  <c r="P20" i="20"/>
  <c r="BU27" i="12"/>
  <c r="BU32" i="12" s="1"/>
  <c r="BU20" i="4"/>
  <c r="BU27" i="18"/>
  <c r="BU63" i="31"/>
  <c r="BU61" i="8"/>
  <c r="AT39" i="6"/>
  <c r="Q139" i="38"/>
  <c r="Q41" i="36"/>
  <c r="M35" i="20"/>
  <c r="BR139" i="31"/>
  <c r="BR139" i="8"/>
  <c r="BR23" i="10"/>
  <c r="BR35" i="4"/>
  <c r="BR23" i="16"/>
  <c r="AS54" i="6"/>
  <c r="Q8" i="36"/>
  <c r="Q24" i="38"/>
  <c r="M17" i="20"/>
  <c r="BR24" i="31"/>
  <c r="BR4" i="15"/>
  <c r="BR25" i="8"/>
  <c r="BR17" i="4"/>
  <c r="BR9" i="9"/>
  <c r="Q135" i="38"/>
  <c r="Q10" i="36"/>
  <c r="BR135" i="8"/>
  <c r="BR135" i="31"/>
  <c r="BR8" i="10"/>
  <c r="BR11" i="4"/>
  <c r="M11" i="20"/>
  <c r="BR6" i="16"/>
  <c r="U27" i="38"/>
  <c r="U34" i="36"/>
  <c r="BV27" i="31"/>
  <c r="BV35" i="9"/>
  <c r="BV16" i="4"/>
  <c r="BV35" i="15"/>
  <c r="BV24" i="8"/>
  <c r="Q16" i="20"/>
  <c r="T24" i="38"/>
  <c r="T8" i="36"/>
  <c r="BU4" i="15"/>
  <c r="BU25" i="8"/>
  <c r="P17" i="20"/>
  <c r="BU9" i="9"/>
  <c r="BU24" i="31"/>
  <c r="BU17" i="4"/>
  <c r="T135" i="38"/>
  <c r="T10" i="36"/>
  <c r="BU135" i="31"/>
  <c r="P11" i="20"/>
  <c r="BU8" i="10"/>
  <c r="BU11" i="4"/>
  <c r="BU6" i="16"/>
  <c r="BU135" i="8"/>
  <c r="T33" i="36"/>
  <c r="T138" i="38"/>
  <c r="P12" i="20"/>
  <c r="BU138" i="31"/>
  <c r="BU24" i="10"/>
  <c r="BU12" i="4"/>
  <c r="BU24" i="16"/>
  <c r="BU136" i="8"/>
  <c r="F9" i="25"/>
  <c r="O23" i="25" s="1"/>
  <c r="O7" i="25" s="1"/>
  <c r="S7" i="25" s="1"/>
  <c r="F9" i="23"/>
  <c r="F9" i="22"/>
  <c r="T61" i="38"/>
  <c r="T18" i="36"/>
  <c r="BU7" i="12"/>
  <c r="BU22" i="4"/>
  <c r="BU61" i="31"/>
  <c r="BU5" i="18"/>
  <c r="AT41" i="6"/>
  <c r="BU62" i="8"/>
  <c r="P22" i="20"/>
  <c r="Q106" i="38"/>
  <c r="Q7" i="36"/>
  <c r="M7" i="20"/>
  <c r="BR6" i="17"/>
  <c r="BR106" i="31"/>
  <c r="BR105" i="8"/>
  <c r="BR8" i="11"/>
  <c r="BR34" i="11" s="1"/>
  <c r="BR7" i="4"/>
  <c r="Q17" i="36"/>
  <c r="Q59" i="38"/>
  <c r="BR6" i="18"/>
  <c r="M18" i="20"/>
  <c r="BR18" i="4"/>
  <c r="BR59" i="31"/>
  <c r="BR9" i="12"/>
  <c r="BR59" i="8"/>
  <c r="AS37" i="6"/>
  <c r="Q138" i="38"/>
  <c r="Q33" i="36"/>
  <c r="BR138" i="31"/>
  <c r="BR12" i="4"/>
  <c r="BR136" i="8"/>
  <c r="BR24" i="16"/>
  <c r="BR24" i="10"/>
  <c r="M12" i="20"/>
  <c r="U32" i="36"/>
  <c r="BV110" i="31"/>
  <c r="BV8" i="4"/>
  <c r="BV26" i="17"/>
  <c r="BJ28" i="27"/>
  <c r="CC28" i="27" s="1"/>
  <c r="CK29" i="27" s="1"/>
  <c r="BJ8" i="30"/>
  <c r="BE15" i="26"/>
  <c r="BR15" i="30"/>
  <c r="BR76" i="27"/>
  <c r="BJ81" i="27"/>
  <c r="CC81" i="27" s="1"/>
  <c r="BJ16" i="30"/>
  <c r="BE3" i="26"/>
  <c r="BR3" i="30"/>
  <c r="BR3" i="27"/>
  <c r="BR11" i="30"/>
  <c r="BR49" i="27"/>
  <c r="BE11" i="26"/>
  <c r="BJ7" i="30"/>
  <c r="BJ23" i="27"/>
  <c r="CC23" i="27" s="1"/>
  <c r="CK24" i="27" s="1"/>
  <c r="BJ9" i="30"/>
  <c r="BJ33" i="27"/>
  <c r="CC33" i="27" s="1"/>
  <c r="CK34" i="27" s="1"/>
  <c r="BI86" i="27"/>
  <c r="CB86" i="27" s="1"/>
  <c r="BI17" i="30"/>
  <c r="BM17" i="26"/>
  <c r="BE4" i="26"/>
  <c r="BR4" i="30"/>
  <c r="BR9" i="27"/>
  <c r="BI21" i="26"/>
  <c r="BM21" i="26" s="1"/>
  <c r="BN21" i="26" s="1"/>
  <c r="BE21" i="30"/>
  <c r="BE114" i="27"/>
  <c r="BK21" i="26"/>
  <c r="BE5" i="26"/>
  <c r="BR14" i="27"/>
  <c r="BR5" i="30"/>
  <c r="BK86" i="27"/>
  <c r="CD86" i="27" s="1"/>
  <c r="BK17" i="30"/>
  <c r="BJ6" i="30"/>
  <c r="BJ19" i="27"/>
  <c r="CC19" i="27" s="1"/>
  <c r="BJ21" i="30"/>
  <c r="BJ114" i="27"/>
  <c r="CC114" i="27" s="1"/>
  <c r="BK93" i="27"/>
  <c r="CD93" i="27" s="1"/>
  <c r="CL94" i="27" s="1"/>
  <c r="BK18" i="30"/>
  <c r="BJ19" i="30"/>
  <c r="BJ99" i="27"/>
  <c r="CC99" i="27" s="1"/>
  <c r="BE6" i="26"/>
  <c r="BR6" i="30"/>
  <c r="BR19" i="27"/>
  <c r="BE81" i="27"/>
  <c r="BI16" i="26"/>
  <c r="BE16" i="30"/>
  <c r="BK16" i="26"/>
  <c r="BK12" i="26"/>
  <c r="BI18" i="30"/>
  <c r="BM18" i="26"/>
  <c r="BI93" i="27"/>
  <c r="CB93" i="27" s="1"/>
  <c r="CJ94" i="27" s="1"/>
  <c r="BJ3" i="30"/>
  <c r="BJ3" i="27"/>
  <c r="CC3" i="27" s="1"/>
  <c r="BJ12" i="30"/>
  <c r="BJ57" i="27"/>
  <c r="CC57" i="27" s="1"/>
  <c r="BE8" i="26"/>
  <c r="BR28" i="27"/>
  <c r="BR8" i="30"/>
  <c r="BR13" i="30"/>
  <c r="BE13" i="26"/>
  <c r="BR64" i="27"/>
  <c r="BE7" i="26"/>
  <c r="BR23" i="27"/>
  <c r="BR7" i="30"/>
  <c r="BR41" i="27"/>
  <c r="BR10" i="30"/>
  <c r="BE10" i="26"/>
  <c r="BE20" i="26"/>
  <c r="BR20" i="30"/>
  <c r="BR107" i="27"/>
  <c r="BI22" i="26"/>
  <c r="BE119" i="27"/>
  <c r="BE22" i="30"/>
  <c r="BK22" i="26"/>
  <c r="BI9" i="26"/>
  <c r="BE9" i="30"/>
  <c r="BE33" i="27"/>
  <c r="BK9" i="26"/>
  <c r="U143" i="36" l="1"/>
  <c r="BV153" i="4"/>
  <c r="Q143" i="20"/>
  <c r="BV4" i="10"/>
  <c r="BV153" i="8"/>
  <c r="U152" i="38"/>
  <c r="BV149" i="31"/>
  <c r="BV13" i="16"/>
  <c r="BV86" i="31"/>
  <c r="BV72" i="4"/>
  <c r="Q70" i="20"/>
  <c r="BV7" i="13"/>
  <c r="BV26" i="13" s="1"/>
  <c r="BV85" i="8"/>
  <c r="BV4" i="19"/>
  <c r="U86" i="38"/>
  <c r="U76" i="36"/>
  <c r="BN101" i="27"/>
  <c r="CF101" i="27" s="1"/>
  <c r="BV14" i="18"/>
  <c r="BV72" i="8"/>
  <c r="U76" i="38"/>
  <c r="BV72" i="31"/>
  <c r="Q102" i="20"/>
  <c r="BN52" i="27"/>
  <c r="CF52" i="27" s="1"/>
  <c r="BV16" i="12"/>
  <c r="U102" i="36"/>
  <c r="BV107" i="4"/>
  <c r="U141" i="36"/>
  <c r="BV130" i="8"/>
  <c r="U129" i="38"/>
  <c r="Q141" i="20"/>
  <c r="BV5" i="11"/>
  <c r="BV13" i="17"/>
  <c r="BV124" i="31"/>
  <c r="BV151" i="4"/>
  <c r="CK77" i="27"/>
  <c r="BN122" i="27"/>
  <c r="BN55" i="30"/>
  <c r="CK67" i="27"/>
  <c r="CK66" i="27"/>
  <c r="CK121" i="27"/>
  <c r="BN95" i="27"/>
  <c r="CK108" i="27"/>
  <c r="BV28" i="10"/>
  <c r="I12" i="22" s="1"/>
  <c r="BE57" i="27"/>
  <c r="BE12" i="30"/>
  <c r="H17" i="23"/>
  <c r="H17" i="22"/>
  <c r="H17" i="25"/>
  <c r="I17" i="23"/>
  <c r="I17" i="22"/>
  <c r="I17" i="25"/>
  <c r="U38" i="38"/>
  <c r="Q69" i="20"/>
  <c r="BV71" i="4"/>
  <c r="BV51" i="31"/>
  <c r="U75" i="36"/>
  <c r="BV38" i="9"/>
  <c r="BV32" i="8"/>
  <c r="BN42" i="27"/>
  <c r="CF42" i="27" s="1"/>
  <c r="BV38" i="15"/>
  <c r="E10" i="22"/>
  <c r="E10" i="23"/>
  <c r="BE14" i="30"/>
  <c r="BI14" i="26"/>
  <c r="BE70" i="27"/>
  <c r="BK14" i="26"/>
  <c r="BM19" i="30"/>
  <c r="BM99" i="27"/>
  <c r="CE99" i="27" s="1"/>
  <c r="CM100" i="27" s="1"/>
  <c r="BN19" i="26"/>
  <c r="BN99" i="27" s="1"/>
  <c r="BV26" i="11"/>
  <c r="BV35" i="11" s="1"/>
  <c r="I10" i="25" s="1"/>
  <c r="M24" i="25" s="1"/>
  <c r="M8" i="25" s="1"/>
  <c r="Q8" i="25" s="1"/>
  <c r="U110" i="38"/>
  <c r="BV106" i="8"/>
  <c r="T60" i="38"/>
  <c r="BU60" i="8"/>
  <c r="BU10" i="12"/>
  <c r="BU7" i="18"/>
  <c r="BU19" i="4"/>
  <c r="AT38" i="6"/>
  <c r="T16" i="36"/>
  <c r="P19" i="20"/>
  <c r="BU60" i="31"/>
  <c r="BO28" i="6"/>
  <c r="BM28" i="6" s="1"/>
  <c r="CJ9" i="4" s="1"/>
  <c r="BP28" i="6"/>
  <c r="BN28" i="6" s="1"/>
  <c r="CK9" i="4" s="1"/>
  <c r="AT43" i="6"/>
  <c r="BU110" i="8"/>
  <c r="BU30" i="17"/>
  <c r="BU111" i="31"/>
  <c r="BU27" i="11"/>
  <c r="T36" i="36"/>
  <c r="P24" i="20"/>
  <c r="T111" i="38"/>
  <c r="BU24" i="4"/>
  <c r="BP41" i="6"/>
  <c r="BN41" i="6" s="1"/>
  <c r="CK22" i="4" s="1"/>
  <c r="BO41" i="6"/>
  <c r="BM41" i="6" s="1"/>
  <c r="CJ22" i="4" s="1"/>
  <c r="BP27" i="6"/>
  <c r="BN27" i="6" s="1"/>
  <c r="CK8" i="4" s="1"/>
  <c r="BO27" i="6"/>
  <c r="BM27" i="6" s="1"/>
  <c r="CJ8" i="4" s="1"/>
  <c r="BP26" i="6"/>
  <c r="BN26" i="6" s="1"/>
  <c r="CK7" i="4" s="1"/>
  <c r="BO26" i="6"/>
  <c r="BM26" i="6" s="1"/>
  <c r="CJ7" i="4" s="1"/>
  <c r="BO64" i="6"/>
  <c r="BM64" i="6" s="1"/>
  <c r="CJ45" i="4" s="1"/>
  <c r="BP64" i="6"/>
  <c r="BN64" i="6" s="1"/>
  <c r="CK45" i="4" s="1"/>
  <c r="BP39" i="6"/>
  <c r="BN39" i="6" s="1"/>
  <c r="CK20" i="4" s="1"/>
  <c r="BO39" i="6"/>
  <c r="BM39" i="6" s="1"/>
  <c r="CJ20" i="4" s="1"/>
  <c r="BK99" i="27"/>
  <c r="CD99" i="27" s="1"/>
  <c r="BK19" i="30"/>
  <c r="BI19" i="30"/>
  <c r="BI99" i="27"/>
  <c r="CB99" i="27" s="1"/>
  <c r="H12" i="23"/>
  <c r="H12" i="25"/>
  <c r="P25" i="25" s="1"/>
  <c r="P9" i="25" s="1"/>
  <c r="T9" i="25" s="1"/>
  <c r="H12" i="22"/>
  <c r="Q98" i="20"/>
  <c r="BV70" i="8"/>
  <c r="BV18" i="18"/>
  <c r="BV71" i="31"/>
  <c r="BV15" i="12"/>
  <c r="BV103" i="4"/>
  <c r="BN51" i="27"/>
  <c r="CF51" i="27" s="1"/>
  <c r="U74" i="38"/>
  <c r="U98" i="36"/>
  <c r="H4" i="23"/>
  <c r="H4" i="25"/>
  <c r="P28" i="25" s="1"/>
  <c r="P12" i="25" s="1"/>
  <c r="T12" i="25" s="1"/>
  <c r="H4" i="22"/>
  <c r="BV47" i="31"/>
  <c r="BV147" i="4"/>
  <c r="Q138" i="20"/>
  <c r="BV31" i="15"/>
  <c r="BV54" i="8"/>
  <c r="U138" i="36"/>
  <c r="U56" i="38"/>
  <c r="BV24" i="9"/>
  <c r="U116" i="36"/>
  <c r="BV43" i="8"/>
  <c r="BV56" i="31"/>
  <c r="Q116" i="20"/>
  <c r="BV27" i="15"/>
  <c r="BV122" i="4"/>
  <c r="U48" i="38"/>
  <c r="BV30" i="9"/>
  <c r="BN61" i="30"/>
  <c r="BN105" i="27"/>
  <c r="BV65" i="8"/>
  <c r="Q59" i="20"/>
  <c r="BV13" i="12"/>
  <c r="BV68" i="31"/>
  <c r="BV60" i="4"/>
  <c r="U71" i="38"/>
  <c r="BV11" i="18"/>
  <c r="U65" i="36"/>
  <c r="U146" i="36"/>
  <c r="BV80" i="8"/>
  <c r="BV156" i="4"/>
  <c r="BV22" i="12"/>
  <c r="U84" i="38"/>
  <c r="BV78" i="31"/>
  <c r="BV24" i="18"/>
  <c r="Q146" i="20"/>
  <c r="BV73" i="4"/>
  <c r="BV86" i="8"/>
  <c r="BV21" i="13"/>
  <c r="BV27" i="13" s="1"/>
  <c r="Q71" i="20"/>
  <c r="BV98" i="31"/>
  <c r="BV21" i="19"/>
  <c r="U87" i="38"/>
  <c r="U77" i="36"/>
  <c r="BN108" i="27"/>
  <c r="CF108" i="27" s="1"/>
  <c r="BV152" i="4"/>
  <c r="BV127" i="31"/>
  <c r="BV131" i="8"/>
  <c r="BV21" i="11"/>
  <c r="Q142" i="20"/>
  <c r="BV22" i="17"/>
  <c r="U142" i="36"/>
  <c r="U130" i="38"/>
  <c r="H5" i="23"/>
  <c r="H5" i="25"/>
  <c r="H5" i="22"/>
  <c r="H6" i="22"/>
  <c r="H6" i="25"/>
  <c r="P21" i="25" s="1"/>
  <c r="P5" i="25" s="1"/>
  <c r="T5" i="25" s="1"/>
  <c r="H6" i="23"/>
  <c r="BN30" i="27"/>
  <c r="BN40" i="30"/>
  <c r="U72" i="38"/>
  <c r="U94" i="36"/>
  <c r="BN67" i="27"/>
  <c r="CF67" i="27" s="1"/>
  <c r="BV70" i="31"/>
  <c r="BV99" i="4"/>
  <c r="Q94" i="20"/>
  <c r="BV68" i="8"/>
  <c r="BV14" i="12"/>
  <c r="BV31" i="12" s="1"/>
  <c r="BV8" i="18"/>
  <c r="BN38" i="27"/>
  <c r="BN49" i="30"/>
  <c r="H13" i="23"/>
  <c r="H13" i="22"/>
  <c r="H13" i="25"/>
  <c r="P26" i="25" s="1"/>
  <c r="P10" i="25" s="1"/>
  <c r="T10" i="25" s="1"/>
  <c r="I13" i="23"/>
  <c r="I13" i="25"/>
  <c r="M26" i="25" s="1"/>
  <c r="M10" i="25" s="1"/>
  <c r="Q10" i="25" s="1"/>
  <c r="I13" i="22"/>
  <c r="U44" i="38"/>
  <c r="U93" i="36"/>
  <c r="BV54" i="31"/>
  <c r="BN43" i="27"/>
  <c r="BV39" i="8"/>
  <c r="Q93" i="20"/>
  <c r="BV33" i="15"/>
  <c r="BV33" i="9"/>
  <c r="BV97" i="4"/>
  <c r="U91" i="38"/>
  <c r="U87" i="36"/>
  <c r="BV100" i="31"/>
  <c r="BV17" i="13"/>
  <c r="BV28" i="13" s="1"/>
  <c r="BN109" i="27"/>
  <c r="CF109" i="27" s="1"/>
  <c r="BV15" i="19"/>
  <c r="BV91" i="4"/>
  <c r="Q87" i="20"/>
  <c r="BV91" i="8"/>
  <c r="U120" i="38"/>
  <c r="U82" i="36"/>
  <c r="BV117" i="31"/>
  <c r="BV15" i="11"/>
  <c r="Q76" i="20"/>
  <c r="BV118" i="8"/>
  <c r="BV78" i="4"/>
  <c r="BV18" i="17"/>
  <c r="H15" i="23"/>
  <c r="H15" i="22"/>
  <c r="H15" i="25"/>
  <c r="P19" i="25" s="1"/>
  <c r="P3" i="25" s="1"/>
  <c r="T3" i="25" s="1"/>
  <c r="H3" i="25"/>
  <c r="P27" i="25" s="1"/>
  <c r="P11" i="25" s="1"/>
  <c r="T11" i="25" s="1"/>
  <c r="H3" i="22"/>
  <c r="H3" i="23"/>
  <c r="U151" i="38"/>
  <c r="U134" i="36"/>
  <c r="BV152" i="8"/>
  <c r="BV151" i="31"/>
  <c r="Q134" i="20"/>
  <c r="BV17" i="10"/>
  <c r="BV19" i="16"/>
  <c r="BV143" i="4"/>
  <c r="BN110" i="27"/>
  <c r="BN28" i="30"/>
  <c r="U47" i="38"/>
  <c r="U115" i="36"/>
  <c r="BV13" i="15"/>
  <c r="BV37" i="31"/>
  <c r="BV18" i="9"/>
  <c r="Q115" i="20"/>
  <c r="BV42" i="8"/>
  <c r="BV121" i="4"/>
  <c r="I15" i="25"/>
  <c r="M19" i="25" s="1"/>
  <c r="M3" i="25" s="1"/>
  <c r="Q3" i="25" s="1"/>
  <c r="I15" i="22"/>
  <c r="I15" i="23"/>
  <c r="U69" i="38"/>
  <c r="U62" i="36"/>
  <c r="BN66" i="27"/>
  <c r="CF66" i="27" s="1"/>
  <c r="BV67" i="31"/>
  <c r="BV57" i="4"/>
  <c r="BV83" i="8"/>
  <c r="Q56" i="20"/>
  <c r="BV12" i="18"/>
  <c r="BV19" i="12"/>
  <c r="T136" i="38"/>
  <c r="BU136" i="31"/>
  <c r="BU137" i="8"/>
  <c r="T154" i="36"/>
  <c r="BU4" i="16"/>
  <c r="AT33" i="6"/>
  <c r="BU14" i="4"/>
  <c r="P14" i="20"/>
  <c r="BU9" i="10"/>
  <c r="AT65" i="6"/>
  <c r="T26" i="38"/>
  <c r="P46" i="20"/>
  <c r="BU46" i="4"/>
  <c r="T31" i="36"/>
  <c r="BU11" i="9"/>
  <c r="BU27" i="8"/>
  <c r="BU20" i="15"/>
  <c r="BU26" i="31"/>
  <c r="AT29" i="6"/>
  <c r="T134" i="38"/>
  <c r="BU7" i="10"/>
  <c r="BU5" i="16"/>
  <c r="T152" i="36"/>
  <c r="BU10" i="4"/>
  <c r="P10" i="20"/>
  <c r="BU134" i="31"/>
  <c r="BU134" i="8"/>
  <c r="U107" i="38"/>
  <c r="U112" i="36"/>
  <c r="BV107" i="31"/>
  <c r="BV3" i="17"/>
  <c r="BV107" i="8"/>
  <c r="Q9" i="20"/>
  <c r="BV3" i="11"/>
  <c r="BV9" i="4"/>
  <c r="E9" i="22"/>
  <c r="E9" i="23"/>
  <c r="E9" i="25"/>
  <c r="N23" i="25" s="1"/>
  <c r="N7" i="25" s="1"/>
  <c r="R7" i="25" s="1"/>
  <c r="U35" i="36"/>
  <c r="U63" i="38"/>
  <c r="BV63" i="31"/>
  <c r="BV27" i="12"/>
  <c r="BV32" i="12" s="1"/>
  <c r="BV20" i="4"/>
  <c r="BV27" i="18"/>
  <c r="BV61" i="8"/>
  <c r="Q20" i="20"/>
  <c r="U105" i="38"/>
  <c r="U53" i="36"/>
  <c r="BV111" i="8"/>
  <c r="Q3" i="20"/>
  <c r="BV105" i="31"/>
  <c r="BV24" i="11"/>
  <c r="BV3" i="4"/>
  <c r="BV24" i="17"/>
  <c r="T41" i="36"/>
  <c r="T139" i="38"/>
  <c r="BU139" i="8"/>
  <c r="BU139" i="31"/>
  <c r="P35" i="20"/>
  <c r="BU23" i="10"/>
  <c r="BU35" i="4"/>
  <c r="BU23" i="16"/>
  <c r="AT54" i="6"/>
  <c r="U64" i="38"/>
  <c r="U46" i="36"/>
  <c r="Q45" i="20"/>
  <c r="BV28" i="12"/>
  <c r="BV45" i="4"/>
  <c r="BV64" i="31"/>
  <c r="BV28" i="18"/>
  <c r="BV64" i="8"/>
  <c r="I10" i="23"/>
  <c r="U61" i="38"/>
  <c r="U18" i="36"/>
  <c r="BV5" i="18"/>
  <c r="BV62" i="8"/>
  <c r="BV61" i="31"/>
  <c r="Q22" i="20"/>
  <c r="BV22" i="4"/>
  <c r="BV7" i="12"/>
  <c r="H7" i="22"/>
  <c r="H7" i="23"/>
  <c r="H7" i="25"/>
  <c r="P22" i="25" s="1"/>
  <c r="P6" i="25" s="1"/>
  <c r="T6" i="25" s="1"/>
  <c r="T30" i="36"/>
  <c r="T62" i="38"/>
  <c r="BU19" i="18"/>
  <c r="BU62" i="31"/>
  <c r="BU63" i="8"/>
  <c r="BU11" i="12"/>
  <c r="P44" i="20"/>
  <c r="BU44" i="4"/>
  <c r="AT63" i="6"/>
  <c r="T59" i="38"/>
  <c r="T17" i="36"/>
  <c r="BU6" i="18"/>
  <c r="BU59" i="31"/>
  <c r="BU59" i="8"/>
  <c r="P18" i="20"/>
  <c r="BU9" i="12"/>
  <c r="BU18" i="4"/>
  <c r="AT37" i="6"/>
  <c r="U7" i="36"/>
  <c r="U106" i="38"/>
  <c r="BV6" i="17"/>
  <c r="BV105" i="8"/>
  <c r="Q7" i="20"/>
  <c r="BV106" i="31"/>
  <c r="BV8" i="11"/>
  <c r="BV34" i="11" s="1"/>
  <c r="BV7" i="4"/>
  <c r="H9" i="25"/>
  <c r="P23" i="25" s="1"/>
  <c r="P7" i="25" s="1"/>
  <c r="T7" i="25" s="1"/>
  <c r="H9" i="22"/>
  <c r="H9" i="23"/>
  <c r="CK82" i="27"/>
  <c r="CK83" i="27"/>
  <c r="BK11" i="26"/>
  <c r="BI11" i="26"/>
  <c r="BE11" i="30"/>
  <c r="BE49" i="27"/>
  <c r="BE3" i="27"/>
  <c r="BK3" i="26"/>
  <c r="BE3" i="30"/>
  <c r="BI3" i="26"/>
  <c r="BE15" i="30"/>
  <c r="BE76" i="27"/>
  <c r="BI15" i="26"/>
  <c r="BK15" i="26"/>
  <c r="BN114" i="27"/>
  <c r="CF114" i="27" s="1"/>
  <c r="BN21" i="30"/>
  <c r="BM12" i="30"/>
  <c r="BM57" i="27"/>
  <c r="CE57" i="27" s="1"/>
  <c r="BI12" i="30"/>
  <c r="BI57" i="27"/>
  <c r="CB57" i="27" s="1"/>
  <c r="BN12" i="26"/>
  <c r="CK6" i="27"/>
  <c r="CK4" i="27"/>
  <c r="BM93" i="27"/>
  <c r="CE93" i="27" s="1"/>
  <c r="CM94" i="27" s="1"/>
  <c r="BM18" i="30"/>
  <c r="BN18" i="26"/>
  <c r="BI16" i="30"/>
  <c r="BM16" i="26"/>
  <c r="BI81" i="27"/>
  <c r="CB81" i="27" s="1"/>
  <c r="BK6" i="26"/>
  <c r="BI6" i="26"/>
  <c r="BE19" i="27"/>
  <c r="BE6" i="30"/>
  <c r="CL88" i="27"/>
  <c r="CL87" i="27"/>
  <c r="BK21" i="30"/>
  <c r="BK114" i="27"/>
  <c r="CD114" i="27" s="1"/>
  <c r="CK101" i="27"/>
  <c r="CK100" i="27"/>
  <c r="CK102" i="27"/>
  <c r="CJ87" i="27"/>
  <c r="CJ88" i="27"/>
  <c r="CK58" i="27"/>
  <c r="CK59" i="27"/>
  <c r="BK81" i="27"/>
  <c r="CD81" i="27" s="1"/>
  <c r="BK16" i="30"/>
  <c r="BE4" i="30"/>
  <c r="BE9" i="27"/>
  <c r="BK4" i="26"/>
  <c r="BI4" i="26"/>
  <c r="BM114" i="27"/>
  <c r="CE114" i="27" s="1"/>
  <c r="BM21" i="30"/>
  <c r="BK57" i="27"/>
  <c r="CD57" i="27" s="1"/>
  <c r="BK12" i="30"/>
  <c r="CK116" i="27"/>
  <c r="CK115" i="27"/>
  <c r="BK5" i="26"/>
  <c r="BE14" i="27"/>
  <c r="BE5" i="30"/>
  <c r="BI5" i="26"/>
  <c r="BI114" i="27"/>
  <c r="CB114" i="27" s="1"/>
  <c r="BI21" i="30"/>
  <c r="BM17" i="30"/>
  <c r="BM86" i="27"/>
  <c r="CE86" i="27" s="1"/>
  <c r="BN17" i="26"/>
  <c r="BI13" i="26"/>
  <c r="BK13" i="26"/>
  <c r="BE13" i="30"/>
  <c r="BE64" i="27"/>
  <c r="BK33" i="27"/>
  <c r="CD33" i="27" s="1"/>
  <c r="CL34" i="27" s="1"/>
  <c r="BK9" i="30"/>
  <c r="BK119" i="27"/>
  <c r="CD119" i="27" s="1"/>
  <c r="BK22" i="30"/>
  <c r="BI8" i="26"/>
  <c r="BE8" i="30"/>
  <c r="BE28" i="27"/>
  <c r="BK8" i="26"/>
  <c r="BE20" i="30"/>
  <c r="BI20" i="26"/>
  <c r="BE107" i="27"/>
  <c r="BK20" i="26"/>
  <c r="BE41" i="27"/>
  <c r="BK10" i="26"/>
  <c r="BI10" i="26"/>
  <c r="BE10" i="30"/>
  <c r="BE23" i="27"/>
  <c r="BE7" i="30"/>
  <c r="BI7" i="26"/>
  <c r="BK7" i="26"/>
  <c r="BI33" i="27"/>
  <c r="CB33" i="27" s="1"/>
  <c r="CJ34" i="27" s="1"/>
  <c r="BI9" i="30"/>
  <c r="BM9" i="26"/>
  <c r="BI119" i="27"/>
  <c r="CB119" i="27" s="1"/>
  <c r="BI22" i="30"/>
  <c r="BM22" i="26"/>
  <c r="I3" i="25" l="1"/>
  <c r="M27" i="25" s="1"/>
  <c r="M11" i="25" s="1"/>
  <c r="Q11" i="25" s="1"/>
  <c r="I3" i="22"/>
  <c r="I3" i="23"/>
  <c r="I12" i="25"/>
  <c r="M25" i="25" s="1"/>
  <c r="M9" i="25" s="1"/>
  <c r="Q9" i="25" s="1"/>
  <c r="I12" i="23"/>
  <c r="CF99" i="27"/>
  <c r="CN102" i="27" s="1"/>
  <c r="I10" i="22"/>
  <c r="CM101" i="27"/>
  <c r="BN19" i="30"/>
  <c r="BK70" i="27"/>
  <c r="CD70" i="27" s="1"/>
  <c r="BK14" i="30"/>
  <c r="BI70" i="27"/>
  <c r="CB70" i="27" s="1"/>
  <c r="BM14" i="26"/>
  <c r="BI14" i="30"/>
  <c r="CM102" i="27"/>
  <c r="BP65" i="6"/>
  <c r="BN65" i="6" s="1"/>
  <c r="CK46" i="4" s="1"/>
  <c r="BO65" i="6"/>
  <c r="BM65" i="6" s="1"/>
  <c r="CJ46" i="4" s="1"/>
  <c r="BP38" i="6"/>
  <c r="BN38" i="6" s="1"/>
  <c r="CK19" i="4" s="1"/>
  <c r="BO38" i="6"/>
  <c r="BM38" i="6" s="1"/>
  <c r="CJ19" i="4" s="1"/>
  <c r="Q19" i="20"/>
  <c r="BV7" i="18"/>
  <c r="BV60" i="8"/>
  <c r="U16" i="36"/>
  <c r="BV19" i="4"/>
  <c r="BV60" i="31"/>
  <c r="U60" i="38"/>
  <c r="BV10" i="12"/>
  <c r="BO63" i="6"/>
  <c r="BM63" i="6" s="1"/>
  <c r="CJ44" i="4" s="1"/>
  <c r="BP63" i="6"/>
  <c r="BN63" i="6" s="1"/>
  <c r="CK44" i="4" s="1"/>
  <c r="BP33" i="6"/>
  <c r="BN33" i="6" s="1"/>
  <c r="CK14" i="4" s="1"/>
  <c r="BO33" i="6"/>
  <c r="BM33" i="6" s="1"/>
  <c r="CJ14" i="4" s="1"/>
  <c r="BP43" i="6"/>
  <c r="BN43" i="6" s="1"/>
  <c r="CK24" i="4" s="1"/>
  <c r="BO43" i="6"/>
  <c r="BM43" i="6" s="1"/>
  <c r="CJ24" i="4" s="1"/>
  <c r="U111" i="38"/>
  <c r="BV24" i="4"/>
  <c r="BV110" i="8"/>
  <c r="BV27" i="11"/>
  <c r="Q24" i="20"/>
  <c r="U36" i="36"/>
  <c r="BV30" i="17"/>
  <c r="BV111" i="31"/>
  <c r="BP37" i="6"/>
  <c r="BN37" i="6" s="1"/>
  <c r="CK18" i="4" s="1"/>
  <c r="BO37" i="6"/>
  <c r="BM37" i="6" s="1"/>
  <c r="CJ18" i="4" s="1"/>
  <c r="BP54" i="6"/>
  <c r="BN54" i="6" s="1"/>
  <c r="CK35" i="4" s="1"/>
  <c r="BO54" i="6"/>
  <c r="BM54" i="6" s="1"/>
  <c r="CJ35" i="4" s="1"/>
  <c r="BP29" i="6"/>
  <c r="BN29" i="6" s="1"/>
  <c r="CK10" i="4" s="1"/>
  <c r="BO29" i="6"/>
  <c r="BM29" i="6" s="1"/>
  <c r="CJ10" i="4" s="1"/>
  <c r="CJ102" i="27"/>
  <c r="CJ100" i="27"/>
  <c r="CJ101" i="27"/>
  <c r="CL100" i="27"/>
  <c r="CL101" i="27"/>
  <c r="CL102" i="27"/>
  <c r="I4" i="25"/>
  <c r="M28" i="25" s="1"/>
  <c r="M12" i="25" s="1"/>
  <c r="Q12" i="25" s="1"/>
  <c r="I4" i="23"/>
  <c r="I4" i="22"/>
  <c r="I6" i="25"/>
  <c r="M21" i="25" s="1"/>
  <c r="M5" i="25" s="1"/>
  <c r="Q5" i="25" s="1"/>
  <c r="I6" i="23"/>
  <c r="I6" i="22"/>
  <c r="I5" i="23"/>
  <c r="I5" i="25"/>
  <c r="I5" i="22"/>
  <c r="BV134" i="8"/>
  <c r="BV10" i="4"/>
  <c r="Q10" i="20"/>
  <c r="BV5" i="16"/>
  <c r="U152" i="36"/>
  <c r="BV7" i="10"/>
  <c r="U134" i="38"/>
  <c r="BV134" i="31"/>
  <c r="U26" i="38"/>
  <c r="BV26" i="31"/>
  <c r="BV11" i="9"/>
  <c r="BV27" i="8"/>
  <c r="BV46" i="4"/>
  <c r="U31" i="36"/>
  <c r="BV20" i="15"/>
  <c r="Q46" i="20"/>
  <c r="U154" i="36"/>
  <c r="BV9" i="10"/>
  <c r="BV136" i="31"/>
  <c r="BV137" i="8"/>
  <c r="BV14" i="4"/>
  <c r="BV4" i="16"/>
  <c r="U136" i="38"/>
  <c r="Q14" i="20"/>
  <c r="I9" i="22"/>
  <c r="I9" i="25"/>
  <c r="M23" i="25" s="1"/>
  <c r="M7" i="25" s="1"/>
  <c r="Q7" i="25" s="1"/>
  <c r="I9" i="23"/>
  <c r="U62" i="38"/>
  <c r="U30" i="36"/>
  <c r="BV62" i="31"/>
  <c r="BV63" i="8"/>
  <c r="Q44" i="20"/>
  <c r="BV11" i="12"/>
  <c r="BV44" i="4"/>
  <c r="BV19" i="18"/>
  <c r="I7" i="25"/>
  <c r="M22" i="25" s="1"/>
  <c r="M6" i="25" s="1"/>
  <c r="Q6" i="25" s="1"/>
  <c r="I7" i="22"/>
  <c r="I7" i="23"/>
  <c r="U17" i="36"/>
  <c r="U59" i="38"/>
  <c r="Q18" i="20"/>
  <c r="BV9" i="12"/>
  <c r="BV18" i="4"/>
  <c r="BV6" i="18"/>
  <c r="BV59" i="31"/>
  <c r="BV59" i="8"/>
  <c r="U41" i="36"/>
  <c r="U139" i="38"/>
  <c r="BV139" i="8"/>
  <c r="Q35" i="20"/>
  <c r="BV139" i="31"/>
  <c r="BV23" i="10"/>
  <c r="BV35" i="4"/>
  <c r="BV23" i="16"/>
  <c r="BK3" i="27"/>
  <c r="CD3" i="27" s="1"/>
  <c r="BK3" i="30"/>
  <c r="BI49" i="27"/>
  <c r="CB49" i="27" s="1"/>
  <c r="BM11" i="26"/>
  <c r="BI11" i="30"/>
  <c r="BK49" i="27"/>
  <c r="CD49" i="27" s="1"/>
  <c r="BK11" i="30"/>
  <c r="BK76" i="27"/>
  <c r="CD76" i="27" s="1"/>
  <c r="BK15" i="30"/>
  <c r="BI3" i="30"/>
  <c r="BI3" i="27"/>
  <c r="CB3" i="27" s="1"/>
  <c r="BM3" i="26"/>
  <c r="BM15" i="26"/>
  <c r="BI76" i="27"/>
  <c r="CB76" i="27" s="1"/>
  <c r="BI15" i="30"/>
  <c r="BI4" i="30"/>
  <c r="BM4" i="26"/>
  <c r="BI9" i="27"/>
  <c r="CB9" i="27" s="1"/>
  <c r="CJ10" i="27" s="1"/>
  <c r="CL116" i="27"/>
  <c r="CL115" i="27"/>
  <c r="BN12" i="30"/>
  <c r="BN57" i="27"/>
  <c r="CF57" i="27" s="1"/>
  <c r="CM116" i="27"/>
  <c r="CM115" i="27"/>
  <c r="BK6" i="30"/>
  <c r="BK19" i="27"/>
  <c r="CD19" i="27" s="1"/>
  <c r="BN18" i="30"/>
  <c r="BN93" i="27"/>
  <c r="CF93" i="27" s="1"/>
  <c r="CN94" i="27" s="1"/>
  <c r="CM58" i="27"/>
  <c r="CM59" i="27"/>
  <c r="CJ82" i="27"/>
  <c r="CJ83" i="27"/>
  <c r="BN86" i="27"/>
  <c r="CF86" i="27" s="1"/>
  <c r="BN17" i="30"/>
  <c r="CJ116" i="27"/>
  <c r="CJ115" i="27"/>
  <c r="BK5" i="30"/>
  <c r="BK14" i="27"/>
  <c r="CD14" i="27" s="1"/>
  <c r="CL59" i="27"/>
  <c r="CL58" i="27"/>
  <c r="BK9" i="27"/>
  <c r="CD9" i="27" s="1"/>
  <c r="CL10" i="27" s="1"/>
  <c r="BK4" i="30"/>
  <c r="CL83" i="27"/>
  <c r="CL82" i="27"/>
  <c r="BN16" i="26"/>
  <c r="BM81" i="27"/>
  <c r="CE81" i="27" s="1"/>
  <c r="BM16" i="30"/>
  <c r="CJ59" i="27"/>
  <c r="CJ58" i="27"/>
  <c r="CM87" i="27"/>
  <c r="CM88" i="27"/>
  <c r="BM5" i="26"/>
  <c r="BI14" i="27"/>
  <c r="CB14" i="27" s="1"/>
  <c r="BI5" i="30"/>
  <c r="BI6" i="30"/>
  <c r="BI19" i="27"/>
  <c r="CB19" i="27" s="1"/>
  <c r="BM6" i="26"/>
  <c r="CN115" i="27"/>
  <c r="CN116" i="27"/>
  <c r="BN22" i="26"/>
  <c r="BM119" i="27"/>
  <c r="CE119" i="27" s="1"/>
  <c r="BM22" i="30"/>
  <c r="BK41" i="27"/>
  <c r="CD41" i="27" s="1"/>
  <c r="CL42" i="27" s="1"/>
  <c r="BK10" i="30"/>
  <c r="BI7" i="30"/>
  <c r="BI23" i="27"/>
  <c r="CB23" i="27" s="1"/>
  <c r="CJ24" i="27" s="1"/>
  <c r="BM7" i="26"/>
  <c r="BI28" i="27"/>
  <c r="CB28" i="27" s="1"/>
  <c r="CJ29" i="27" s="1"/>
  <c r="BI8" i="30"/>
  <c r="BM8" i="26"/>
  <c r="CN101" i="27"/>
  <c r="BK64" i="27"/>
  <c r="CD64" i="27" s="1"/>
  <c r="BK13" i="30"/>
  <c r="CL120" i="27"/>
  <c r="CL121" i="27"/>
  <c r="BK107" i="27"/>
  <c r="CD107" i="27" s="1"/>
  <c r="BK20" i="30"/>
  <c r="BK28" i="27"/>
  <c r="CD28" i="27" s="1"/>
  <c r="CL29" i="27" s="1"/>
  <c r="BK8" i="30"/>
  <c r="BI64" i="27"/>
  <c r="CB64" i="27" s="1"/>
  <c r="BI13" i="30"/>
  <c r="BM13" i="26"/>
  <c r="BK23" i="27"/>
  <c r="CD23" i="27" s="1"/>
  <c r="CL24" i="27" s="1"/>
  <c r="BK7" i="30"/>
  <c r="BI107" i="27"/>
  <c r="CB107" i="27" s="1"/>
  <c r="BI20" i="30"/>
  <c r="BM20" i="26"/>
  <c r="CJ121" i="27"/>
  <c r="CJ120" i="27"/>
  <c r="BM9" i="30"/>
  <c r="BM33" i="27"/>
  <c r="CE33" i="27" s="1"/>
  <c r="CM34" i="27" s="1"/>
  <c r="BN9" i="26"/>
  <c r="BI41" i="27"/>
  <c r="CB41" i="27" s="1"/>
  <c r="CJ42" i="27" s="1"/>
  <c r="BI10" i="30"/>
  <c r="BM10" i="26"/>
  <c r="CN100" i="27" l="1"/>
  <c r="CJ71" i="27"/>
  <c r="CJ72" i="27"/>
  <c r="BN14" i="26"/>
  <c r="BM14" i="30"/>
  <c r="BM70" i="27"/>
  <c r="CE70" i="27" s="1"/>
  <c r="CL71" i="27"/>
  <c r="CL72" i="27"/>
  <c r="CJ4" i="27"/>
  <c r="CJ6" i="27"/>
  <c r="BM3" i="30"/>
  <c r="BM3" i="27"/>
  <c r="CE3" i="27" s="1"/>
  <c r="BN3" i="26"/>
  <c r="CL78" i="27"/>
  <c r="CL77" i="27"/>
  <c r="BN11" i="26"/>
  <c r="BM49" i="27"/>
  <c r="CE49" i="27" s="1"/>
  <c r="BM11" i="30"/>
  <c r="CJ51" i="27"/>
  <c r="CJ50" i="27"/>
  <c r="CJ52" i="27"/>
  <c r="CJ78" i="27"/>
  <c r="CJ77" i="27"/>
  <c r="CL52" i="27"/>
  <c r="CL50" i="27"/>
  <c r="CL51" i="27"/>
  <c r="BM15" i="30"/>
  <c r="BM76" i="27"/>
  <c r="CE76" i="27" s="1"/>
  <c r="BN15" i="26"/>
  <c r="CL6" i="27"/>
  <c r="CL4" i="27"/>
  <c r="BN81" i="27"/>
  <c r="CF81" i="27" s="1"/>
  <c r="BN16" i="30"/>
  <c r="CN88" i="27"/>
  <c r="CN87" i="27"/>
  <c r="BM5" i="30"/>
  <c r="BN5" i="26"/>
  <c r="BM14" i="27"/>
  <c r="CE14" i="27" s="1"/>
  <c r="CN58" i="27"/>
  <c r="CN59" i="27"/>
  <c r="BM6" i="30"/>
  <c r="BM19" i="27"/>
  <c r="CE19" i="27" s="1"/>
  <c r="BN6" i="26"/>
  <c r="BN4" i="26"/>
  <c r="BM4" i="30"/>
  <c r="BM9" i="27"/>
  <c r="CE9" i="27" s="1"/>
  <c r="CM10" i="27" s="1"/>
  <c r="CM83" i="27"/>
  <c r="CM82" i="27"/>
  <c r="CL108" i="27"/>
  <c r="CL109" i="27"/>
  <c r="CL66" i="27"/>
  <c r="CL67" i="27"/>
  <c r="CL65" i="27"/>
  <c r="BM8" i="30"/>
  <c r="BM28" i="27"/>
  <c r="CE28" i="27" s="1"/>
  <c r="CM29" i="27" s="1"/>
  <c r="BN8" i="26"/>
  <c r="BM13" i="30"/>
  <c r="BM64" i="27"/>
  <c r="CE64" i="27" s="1"/>
  <c r="BN13" i="26"/>
  <c r="CJ109" i="27"/>
  <c r="CJ108" i="27"/>
  <c r="CM120" i="27"/>
  <c r="CM121" i="27"/>
  <c r="BM10" i="30"/>
  <c r="BN10" i="26"/>
  <c r="BM41" i="27"/>
  <c r="CE41" i="27" s="1"/>
  <c r="CM42" i="27" s="1"/>
  <c r="BM20" i="30"/>
  <c r="BM107" i="27"/>
  <c r="CE107" i="27" s="1"/>
  <c r="BN20" i="26"/>
  <c r="BM7" i="30"/>
  <c r="BM23" i="27"/>
  <c r="CE23" i="27" s="1"/>
  <c r="CM24" i="27" s="1"/>
  <c r="BN7" i="26"/>
  <c r="BN33" i="27"/>
  <c r="CF33" i="27" s="1"/>
  <c r="CN34" i="27" s="1"/>
  <c r="BN9" i="30"/>
  <c r="CJ67" i="27"/>
  <c r="CJ66" i="27"/>
  <c r="CJ65" i="27"/>
  <c r="BN22" i="30"/>
  <c r="BN119" i="27"/>
  <c r="CF119" i="27" s="1"/>
  <c r="BN14" i="30" l="1"/>
  <c r="BN70" i="27"/>
  <c r="CF70" i="27" s="1"/>
  <c r="CM72" i="27"/>
  <c r="CM71" i="27"/>
  <c r="CM78" i="27"/>
  <c r="CM77" i="27"/>
  <c r="BN49" i="27"/>
  <c r="CF49" i="27" s="1"/>
  <c r="BN11" i="30"/>
  <c r="CM6" i="27"/>
  <c r="CM4" i="27"/>
  <c r="BN76" i="27"/>
  <c r="CF76" i="27" s="1"/>
  <c r="BN15" i="30"/>
  <c r="CM52" i="27"/>
  <c r="CM51" i="27"/>
  <c r="CM50" i="27"/>
  <c r="BN3" i="27"/>
  <c r="CF3" i="27" s="1"/>
  <c r="BN3" i="30"/>
  <c r="BN19" i="27"/>
  <c r="CF19" i="27" s="1"/>
  <c r="BN6" i="30"/>
  <c r="BN9" i="27"/>
  <c r="CF9" i="27" s="1"/>
  <c r="CN10" i="27" s="1"/>
  <c r="BN4" i="30"/>
  <c r="BN5" i="30"/>
  <c r="BN14" i="27"/>
  <c r="CF14" i="27" s="1"/>
  <c r="CN82" i="27"/>
  <c r="CN83" i="27"/>
  <c r="BN107" i="27"/>
  <c r="CF107" i="27" s="1"/>
  <c r="BN20" i="30"/>
  <c r="BN41" i="27"/>
  <c r="CF41" i="27" s="1"/>
  <c r="CN42" i="27" s="1"/>
  <c r="BN10" i="30"/>
  <c r="CM65" i="27"/>
  <c r="CM66" i="27"/>
  <c r="CM67" i="27"/>
  <c r="BN23" i="27"/>
  <c r="CF23" i="27" s="1"/>
  <c r="CN24" i="27" s="1"/>
  <c r="BN7" i="30"/>
  <c r="CM108" i="27"/>
  <c r="CM109" i="27"/>
  <c r="BN28" i="27"/>
  <c r="CF28" i="27" s="1"/>
  <c r="CN29" i="27" s="1"/>
  <c r="BN8" i="30"/>
  <c r="CN121" i="27"/>
  <c r="CN120" i="27"/>
  <c r="BN13" i="30"/>
  <c r="BN64" i="27"/>
  <c r="CF64" i="27" s="1"/>
  <c r="CN71" i="27" l="1"/>
  <c r="CN72" i="27"/>
  <c r="CN4" i="27"/>
  <c r="CN6" i="27"/>
  <c r="CN77" i="27"/>
  <c r="CN78" i="27"/>
  <c r="CN51" i="27"/>
  <c r="CN52" i="27"/>
  <c r="CN50" i="27"/>
  <c r="CN65" i="27"/>
  <c r="CN66" i="27"/>
  <c r="CN67" i="27"/>
  <c r="CN109" i="27"/>
  <c r="CN108" i="27"/>
</calcChain>
</file>

<file path=xl/sharedStrings.xml><?xml version="1.0" encoding="utf-8"?>
<sst xmlns="http://schemas.openxmlformats.org/spreadsheetml/2006/main" count="7609" uniqueCount="966">
  <si>
    <t>Test ID Number</t>
  </si>
  <si>
    <t>Sample Type</t>
  </si>
  <si>
    <t>Smoke  Generation</t>
  </si>
  <si>
    <t>Inlet Velocity (cm/sec)</t>
  </si>
  <si>
    <t>Rt/R0</t>
  </si>
  <si>
    <t>Duration (sec)</t>
  </si>
  <si>
    <t>Primary Aging Duration (sec)</t>
  </si>
  <si>
    <t>Primary Mixing Duration (sec)</t>
  </si>
  <si>
    <t>PreAge Thermal Precipitator</t>
  </si>
  <si>
    <t>Primary Aging Therm Precip</t>
  </si>
  <si>
    <t>Use STS Detector</t>
  </si>
  <si>
    <t>Use Comm Diag A</t>
  </si>
  <si>
    <t>Use Comm Diag B</t>
  </si>
  <si>
    <t>Diluting A</t>
  </si>
  <si>
    <t>Diluting B</t>
  </si>
  <si>
    <t>Impactor Inlet on CDB</t>
  </si>
  <si>
    <t>Use P-Trak</t>
  </si>
  <si>
    <t>Aerosol Concentration To P-Trak</t>
  </si>
  <si>
    <t xml:space="preserve">Secondary Diagnostics Volume % </t>
  </si>
  <si>
    <t>Secondary Aging Duration (sec)</t>
  </si>
  <si>
    <t>Secondary Mixing Duration (sec)</t>
  </si>
  <si>
    <t>STSDetector</t>
  </si>
  <si>
    <t>Comm Diag A</t>
  </si>
  <si>
    <t>Comm Diag B</t>
  </si>
  <si>
    <t>Ues PTrak</t>
  </si>
  <si>
    <t>Carousel</t>
  </si>
  <si>
    <t>Position in Carousel</t>
  </si>
  <si>
    <t>Description</t>
  </si>
  <si>
    <t>GMT</t>
  </si>
  <si>
    <t>TEAM Test ID Number</t>
  </si>
  <si>
    <t>PreAge Thermal Precipitator Duration</t>
  </si>
  <si>
    <t>Primary Aging Therm Precip Duration</t>
  </si>
  <si>
    <t>secondary agign thermal precip duration</t>
  </si>
  <si>
    <t>Sample ID</t>
  </si>
  <si>
    <t>Date (EST)</t>
  </si>
  <si>
    <t>SAME #</t>
  </si>
  <si>
    <t>Cyclone Inlet on CDA (MPASS)</t>
  </si>
  <si>
    <t>ISS Obscuration (volts)</t>
  </si>
  <si>
    <t>ISS Detector Scatter (volts)</t>
  </si>
  <si>
    <t>STS Detector (volts)</t>
  </si>
  <si>
    <t>Ion B (volts)</t>
  </si>
  <si>
    <t>Ion B offset V0 (volts)</t>
  </si>
  <si>
    <t>DustTrak B (mg/m3)</t>
  </si>
  <si>
    <t>Ion B Delta (volts)</t>
  </si>
  <si>
    <t>Ptrak (PT/cc)</t>
  </si>
  <si>
    <t>Ion A (volts) Mpass_3rd</t>
  </si>
  <si>
    <t>DustTrak A (mg/m3) Mpass_2nd</t>
  </si>
  <si>
    <t>Aerosol Conteration to DustTrak</t>
  </si>
  <si>
    <t>Secondary Diagnostics Volume</t>
  </si>
  <si>
    <t>Primary Diagnostics</t>
  </si>
  <si>
    <t>Ptraks vs. CPC (both units are counts/cm^3)</t>
  </si>
  <si>
    <t>Eqn:</t>
  </si>
  <si>
    <t>CPC = a*Ptk^2 + b*Ptk + c</t>
  </si>
  <si>
    <t>a</t>
  </si>
  <si>
    <t>b</t>
  </si>
  <si>
    <t>c</t>
  </si>
  <si>
    <t xml:space="preserve">Ptrak #6, SAME-R flight </t>
  </si>
  <si>
    <t>100nm</t>
  </si>
  <si>
    <t>0 &lt; Ptk &lt; 1E5, forced to pass origin</t>
  </si>
  <si>
    <t>600nm</t>
  </si>
  <si>
    <t>1200nm</t>
  </si>
  <si>
    <t>1E5 =&lt; Ptk &lt; 2.5E5</t>
  </si>
  <si>
    <t>CPC 100 nm cal, dilution corrected</t>
  </si>
  <si>
    <t>CPC 600 nm cal, dilution corrected</t>
  </si>
  <si>
    <t>CPC 1200 nm cal, dilution corrected</t>
  </si>
  <si>
    <t>Ion B X</t>
  </si>
  <si>
    <t>Dust Trak Dilution factor</t>
  </si>
  <si>
    <t>DustTrak B calibratred and corrected for dilution (mg/m3)</t>
  </si>
  <si>
    <t>Dust Trak Cal Factor (Teom/Dusttrak)</t>
  </si>
  <si>
    <t>M0 best Diameter</t>
  </si>
  <si>
    <t>Parameters below this line</t>
  </si>
  <si>
    <t>Print Boundary Print inside the blue border</t>
  </si>
  <si>
    <t>Particle density g/cc</t>
  </si>
  <si>
    <t>Ion A offset V0 (volts)</t>
  </si>
  <si>
    <t>DustTrak A (mg/m3) Mpass_2nd offset</t>
  </si>
  <si>
    <t>MPASS 3/2</t>
  </si>
  <si>
    <t>M1/M0 (micro-m)--CMD</t>
  </si>
  <si>
    <t>Diameter of Average mass (micro-m)</t>
  </si>
  <si>
    <t>STS Detector offset (volts)</t>
  </si>
  <si>
    <t>Hatch Choate Sigma g</t>
  </si>
  <si>
    <t>Hatch Choate Dg</t>
  </si>
  <si>
    <r>
      <t xml:space="preserve">For the arithmetic mean diameter, </t>
    </r>
    <r>
      <rPr>
        <i/>
        <sz val="12"/>
        <color indexed="8"/>
        <rFont val="Arial"/>
        <family val="2"/>
      </rPr>
      <t>D</t>
    </r>
    <r>
      <rPr>
        <i/>
        <vertAlign val="subscript"/>
        <sz val="12"/>
        <color indexed="8"/>
        <rFont val="Arial"/>
        <family val="2"/>
      </rPr>
      <t>0.5</t>
    </r>
    <r>
      <rPr>
        <sz val="12"/>
        <color indexed="8"/>
        <rFont val="Arial"/>
        <family val="2"/>
      </rPr>
      <t xml:space="preserve">, and the diameter of average mass, </t>
    </r>
    <r>
      <rPr>
        <i/>
        <sz val="12"/>
        <color indexed="8"/>
        <rFont val="Arial"/>
        <family val="2"/>
      </rPr>
      <t>D</t>
    </r>
    <r>
      <rPr>
        <i/>
        <vertAlign val="subscript"/>
        <sz val="12"/>
        <color indexed="8"/>
        <rFont val="Arial"/>
        <family val="2"/>
      </rPr>
      <t>1.5</t>
    </r>
    <r>
      <rPr>
        <sz val="12"/>
        <color indexed="8"/>
        <rFont val="Arial"/>
        <family val="2"/>
      </rPr>
      <t xml:space="preserve">, the corresponding values of </t>
    </r>
    <r>
      <rPr>
        <i/>
        <sz val="12"/>
        <color indexed="8"/>
        <rFont val="Arial"/>
        <family val="2"/>
      </rPr>
      <t xml:space="preserve">p </t>
    </r>
    <r>
      <rPr>
        <sz val="12"/>
        <color indexed="8"/>
        <rFont val="Arial"/>
        <family val="2"/>
      </rPr>
      <t>are 0.5 and 1.5</t>
    </r>
  </si>
  <si>
    <t>SAME-R Results</t>
  </si>
  <si>
    <t>Summaries below this line</t>
  </si>
  <si>
    <t>Fan problem</t>
  </si>
  <si>
    <t>Flat profiles</t>
  </si>
  <si>
    <t>Mass Loss</t>
  </si>
  <si>
    <t>Impactor Inlet on CDA</t>
  </si>
  <si>
    <t xml:space="preserve">Ion A (volts) </t>
  </si>
  <si>
    <t>Ion A offset V0 Mpass (volts)</t>
  </si>
  <si>
    <t>DustTrak A (mg/m3)</t>
  </si>
  <si>
    <t>DustTrak A calibratred and corrected for dilution (mg/m3)</t>
  </si>
  <si>
    <t>Silicone</t>
  </si>
  <si>
    <t>S03</t>
  </si>
  <si>
    <t>1S</t>
  </si>
  <si>
    <t>Low Temp</t>
  </si>
  <si>
    <t xml:space="preserve">197 10:00 </t>
  </si>
  <si>
    <t>n</t>
  </si>
  <si>
    <t>y</t>
  </si>
  <si>
    <t>Lampwick</t>
  </si>
  <si>
    <t>L13</t>
  </si>
  <si>
    <t>2L</t>
  </si>
  <si>
    <t>Baseline High RT/R0</t>
  </si>
  <si>
    <t>200 11:00</t>
  </si>
  <si>
    <t>Teflon</t>
  </si>
  <si>
    <t>T01</t>
  </si>
  <si>
    <t>3T</t>
  </si>
  <si>
    <t>201 11:00</t>
  </si>
  <si>
    <t>Kapton</t>
  </si>
  <si>
    <t>K01</t>
  </si>
  <si>
    <t>4K</t>
  </si>
  <si>
    <t>Baseline new formula</t>
  </si>
  <si>
    <t>202 12:00</t>
  </si>
  <si>
    <t>?</t>
  </si>
  <si>
    <t>Pyrell</t>
  </si>
  <si>
    <t>P02</t>
  </si>
  <si>
    <t>5p</t>
  </si>
  <si>
    <t>Baseline</t>
  </si>
  <si>
    <t>203</t>
  </si>
  <si>
    <t>S04</t>
  </si>
  <si>
    <t>6S</t>
  </si>
  <si>
    <t>HighTemp</t>
  </si>
  <si>
    <t>L14</t>
  </si>
  <si>
    <t>7L</t>
  </si>
  <si>
    <t>L15</t>
  </si>
  <si>
    <t>8L</t>
  </si>
  <si>
    <t>High RT/R0 test aging</t>
  </si>
  <si>
    <t>8La</t>
  </si>
  <si>
    <t>T02</t>
  </si>
  <si>
    <t>9 T</t>
  </si>
  <si>
    <t>10 L</t>
  </si>
  <si>
    <t>High RT/R0 reburn sample</t>
  </si>
  <si>
    <t>T03</t>
  </si>
  <si>
    <t>11 T</t>
  </si>
  <si>
    <t>Baseline aging</t>
  </si>
  <si>
    <t>11Ta</t>
  </si>
  <si>
    <t>S07</t>
  </si>
  <si>
    <t>12 S</t>
  </si>
  <si>
    <t>12Sa</t>
  </si>
  <si>
    <t>S09</t>
  </si>
  <si>
    <t>13 S</t>
  </si>
  <si>
    <t>Htemp aging</t>
  </si>
  <si>
    <t>13Sa</t>
  </si>
  <si>
    <t>K02</t>
  </si>
  <si>
    <t>14k</t>
  </si>
  <si>
    <t>Baseline Aging</t>
  </si>
  <si>
    <t>14Ka</t>
  </si>
  <si>
    <t>K03</t>
  </si>
  <si>
    <t>15k</t>
  </si>
  <si>
    <t>High Temp aging</t>
  </si>
  <si>
    <t>15Ka</t>
  </si>
  <si>
    <t>P03</t>
  </si>
  <si>
    <t>16P</t>
  </si>
  <si>
    <t>16Pa</t>
  </si>
  <si>
    <t>P04</t>
  </si>
  <si>
    <t>17P</t>
  </si>
  <si>
    <t>17Pa</t>
  </si>
  <si>
    <t>S12</t>
  </si>
  <si>
    <t>18 S</t>
  </si>
  <si>
    <t>Baseline long Aging</t>
  </si>
  <si>
    <t>18Sa</t>
  </si>
  <si>
    <t>S13</t>
  </si>
  <si>
    <t>19s</t>
  </si>
  <si>
    <t>19Sa</t>
  </si>
  <si>
    <t>S02</t>
  </si>
  <si>
    <t>20 S</t>
  </si>
  <si>
    <t>High temp aged STS det</t>
  </si>
  <si>
    <t>L25</t>
  </si>
  <si>
    <t>21 L</t>
  </si>
  <si>
    <t>T07</t>
  </si>
  <si>
    <t>22 T</t>
  </si>
  <si>
    <t>K07</t>
  </si>
  <si>
    <t>23 K</t>
  </si>
  <si>
    <t>P08</t>
  </si>
  <si>
    <t>24 P</t>
  </si>
  <si>
    <t>S05</t>
  </si>
  <si>
    <t>25 S</t>
  </si>
  <si>
    <t>Baseline STS det</t>
  </si>
  <si>
    <t>K04</t>
  </si>
  <si>
    <t>26 K</t>
  </si>
  <si>
    <t>26 Ka</t>
  </si>
  <si>
    <t>P05</t>
  </si>
  <si>
    <t>27 P</t>
  </si>
  <si>
    <t>27 Pa</t>
  </si>
  <si>
    <t>K05</t>
  </si>
  <si>
    <t>28 K</t>
  </si>
  <si>
    <t>28 Ka</t>
  </si>
  <si>
    <t>P06</t>
  </si>
  <si>
    <t>29 P</t>
  </si>
  <si>
    <t>29 Pa</t>
  </si>
  <si>
    <t>K06</t>
  </si>
  <si>
    <t>30 K</t>
  </si>
  <si>
    <t>30 Ka</t>
  </si>
  <si>
    <t>L16</t>
  </si>
  <si>
    <t>32 L</t>
  </si>
  <si>
    <t>T04</t>
  </si>
  <si>
    <t>L18</t>
  </si>
  <si>
    <t>34 L</t>
  </si>
  <si>
    <t>High temp  aging</t>
  </si>
  <si>
    <t>T06</t>
  </si>
  <si>
    <t>L17</t>
  </si>
  <si>
    <t>Mid temp aging</t>
  </si>
  <si>
    <t>T05</t>
  </si>
  <si>
    <t>7 (4)</t>
  </si>
  <si>
    <t>37 P</t>
  </si>
  <si>
    <t>Mid Temp aging retry</t>
  </si>
  <si>
    <t>37Pa</t>
  </si>
  <si>
    <t>38 K</t>
  </si>
  <si>
    <t>Mid Temp aging run 75 repeat, low ptrack on peak one</t>
  </si>
  <si>
    <t>38Ka</t>
  </si>
  <si>
    <t>39 S</t>
  </si>
  <si>
    <t>39Sa</t>
  </si>
  <si>
    <t>40 P</t>
  </si>
  <si>
    <t>41 L</t>
  </si>
  <si>
    <t>42 T</t>
  </si>
  <si>
    <t>43 K</t>
  </si>
  <si>
    <t>Mid Temp aging reburn 85</t>
  </si>
  <si>
    <t>43Ka</t>
  </si>
  <si>
    <t>8(4)</t>
  </si>
  <si>
    <t>44 S</t>
  </si>
  <si>
    <t>45 K</t>
  </si>
  <si>
    <t>46 K</t>
  </si>
  <si>
    <t>Mid Temp aging run 75 repeat</t>
  </si>
  <si>
    <t>93a</t>
  </si>
  <si>
    <t>47 K</t>
  </si>
  <si>
    <t>Mid Temp aging run mid high</t>
  </si>
  <si>
    <t>94a</t>
  </si>
  <si>
    <t>48 P</t>
  </si>
  <si>
    <t>No flow run w/ aging</t>
  </si>
  <si>
    <t>N</t>
  </si>
  <si>
    <t>95a</t>
  </si>
  <si>
    <t>49 L</t>
  </si>
  <si>
    <t>No flow run w/aging</t>
  </si>
  <si>
    <t>96a</t>
  </si>
  <si>
    <t>9(4)</t>
  </si>
  <si>
    <t>50 P</t>
  </si>
  <si>
    <t>Y</t>
  </si>
  <si>
    <t>97a</t>
  </si>
  <si>
    <t>51 L</t>
  </si>
  <si>
    <t>98a</t>
  </si>
  <si>
    <t>52 S</t>
  </si>
  <si>
    <t>99a</t>
  </si>
  <si>
    <t>53 T</t>
  </si>
  <si>
    <t>100a</t>
  </si>
  <si>
    <t>54 K</t>
  </si>
  <si>
    <t>101a</t>
  </si>
  <si>
    <t>55 K</t>
  </si>
  <si>
    <t>102a</t>
  </si>
  <si>
    <t>10 (4)</t>
  </si>
  <si>
    <t>56 S</t>
  </si>
  <si>
    <t>low flow run w/ aging</t>
  </si>
  <si>
    <t>103a</t>
  </si>
  <si>
    <t>57 S</t>
  </si>
  <si>
    <t>58 T</t>
  </si>
  <si>
    <t>105a</t>
  </si>
  <si>
    <t>59 L</t>
  </si>
  <si>
    <t>106a</t>
  </si>
  <si>
    <t>60 P</t>
  </si>
  <si>
    <t>Low flow run w/ aging</t>
  </si>
  <si>
    <t>107a</t>
  </si>
  <si>
    <t>61 K</t>
  </si>
  <si>
    <t>108a</t>
  </si>
  <si>
    <t>11(4)</t>
  </si>
  <si>
    <t>62 S</t>
  </si>
  <si>
    <t>low flow run w STS</t>
  </si>
  <si>
    <t>63 L</t>
  </si>
  <si>
    <t>64 T</t>
  </si>
  <si>
    <t>65 K</t>
  </si>
  <si>
    <t>66 P</t>
  </si>
  <si>
    <t>67 K</t>
  </si>
  <si>
    <t>Baseline Averages</t>
  </si>
  <si>
    <t>First Peak</t>
  </si>
  <si>
    <t>Aged</t>
  </si>
  <si>
    <t>Calibration Factors</t>
  </si>
  <si>
    <t>Dust Trak Magic number</t>
  </si>
  <si>
    <t>density</t>
  </si>
  <si>
    <t>Ion B</t>
  </si>
  <si>
    <t>(CDE 005)</t>
  </si>
  <si>
    <t>Chamber Constant</t>
  </si>
  <si>
    <t>Cal Factor</t>
  </si>
  <si>
    <t>SAME RESULTS</t>
  </si>
  <si>
    <t>Input Paramters</t>
  </si>
  <si>
    <t>Output from device during primary run</t>
  </si>
  <si>
    <t>Calibrated</t>
  </si>
  <si>
    <t>Best Diameter moments</t>
  </si>
  <si>
    <r>
      <t xml:space="preserve">2nd order calibrations 
</t>
    </r>
    <r>
      <rPr>
        <sz val="8"/>
        <rFont val="Arial"/>
        <family val="2"/>
      </rPr>
      <t>CPC ZGY memo 10/25/07
 Ion ZGY memo 2/ 8/2008</t>
    </r>
  </si>
  <si>
    <t>Date</t>
  </si>
  <si>
    <t>Team Test ID Number</t>
  </si>
  <si>
    <t>Aging Duration (sec)</t>
  </si>
  <si>
    <t>Ptrak PT/cc</t>
  </si>
  <si>
    <t>DustTrak A corrected for dilution (mg/m3)</t>
  </si>
  <si>
    <t>DustTrak B corrected for dilution (mg/m3)</t>
  </si>
  <si>
    <t>Mo Best Diameter</t>
  </si>
  <si>
    <t>M3  TEOM Calibrated Corrected for Dilution</t>
  </si>
  <si>
    <t>Real</t>
  </si>
  <si>
    <t>Img</t>
  </si>
  <si>
    <t>Computed arithmetic mean diameter (micrometers)</t>
  </si>
  <si>
    <t xml:space="preserve">Diam Avg Mass (DAM) Teom Calibrated  (micrometers) </t>
  </si>
  <si>
    <t>Dustrak scattering program   predicted (mg/m^3)</t>
  </si>
  <si>
    <t>Scattering Predicted geometric mean size (micrometers)</t>
  </si>
  <si>
    <t>Scattering Program Predicted geometric standard deviation</t>
  </si>
  <si>
    <t>TEOM dg old version</t>
  </si>
  <si>
    <t>TEOM sigma old version</t>
  </si>
  <si>
    <t>Scattering Predicted Davg mass</t>
  </si>
  <si>
    <t>Predicted mass conc. mg/m^3</t>
  </si>
  <si>
    <t>Density (g/cc)</t>
  </si>
  <si>
    <t>Teom Cal Factor</t>
  </si>
  <si>
    <t>Ion X</t>
  </si>
  <si>
    <t xml:space="preserve">252 12:15:13 </t>
  </si>
  <si>
    <t>DBP</t>
  </si>
  <si>
    <t>2D</t>
  </si>
  <si>
    <t>254  15:03</t>
  </si>
  <si>
    <t>3D</t>
  </si>
  <si>
    <t>Repeat</t>
  </si>
  <si>
    <t>254:17:10:00</t>
  </si>
  <si>
    <t>2b</t>
  </si>
  <si>
    <t>4D</t>
  </si>
  <si>
    <t>255 12:44</t>
  </si>
  <si>
    <t>2c</t>
  </si>
  <si>
    <t>5S</t>
  </si>
  <si>
    <t>Aging up</t>
  </si>
  <si>
    <t>255 13:30</t>
  </si>
  <si>
    <t>6T</t>
  </si>
  <si>
    <t>Problem with early shutoff</t>
  </si>
  <si>
    <t>256</t>
  </si>
  <si>
    <t>NA</t>
  </si>
  <si>
    <t>8 K</t>
  </si>
  <si>
    <t>9D</t>
  </si>
  <si>
    <t>secondary aging</t>
  </si>
  <si>
    <t>257</t>
  </si>
  <si>
    <t>10 T</t>
  </si>
  <si>
    <t>reburn baseline</t>
  </si>
  <si>
    <t>11 D</t>
  </si>
  <si>
    <t>na</t>
  </si>
  <si>
    <t>11 D age</t>
  </si>
  <si>
    <t>second period</t>
  </si>
  <si>
    <t>12 D</t>
  </si>
  <si>
    <t>long mixing</t>
  </si>
  <si>
    <t>13 T</t>
  </si>
  <si>
    <t>Air flow down</t>
  </si>
  <si>
    <t>14 K</t>
  </si>
  <si>
    <t>15 D</t>
  </si>
  <si>
    <t>Repeat Long mixing, dummy run</t>
  </si>
  <si>
    <t>16 D</t>
  </si>
  <si>
    <t>Repeat Long mixing</t>
  </si>
  <si>
    <t>17 L</t>
  </si>
  <si>
    <t>18 D</t>
  </si>
  <si>
    <t>19 D</t>
  </si>
  <si>
    <t>20 D</t>
  </si>
  <si>
    <t>21 D</t>
  </si>
  <si>
    <t>22 D</t>
  </si>
  <si>
    <t>23 S</t>
  </si>
  <si>
    <t>23 S a</t>
  </si>
  <si>
    <t>after secondary aging</t>
  </si>
  <si>
    <t>24 S</t>
  </si>
  <si>
    <t>Flow Down</t>
  </si>
  <si>
    <t>25 T</t>
  </si>
  <si>
    <t>26 T</t>
  </si>
  <si>
    <t>Base line / Aging</t>
  </si>
  <si>
    <t>26 Ta</t>
  </si>
  <si>
    <t>27S</t>
  </si>
  <si>
    <t>Heat down</t>
  </si>
  <si>
    <t>28T</t>
  </si>
  <si>
    <t>29 K</t>
  </si>
  <si>
    <t>29 K a</t>
  </si>
  <si>
    <t>Air flow down (4)</t>
  </si>
  <si>
    <t>31 L</t>
  </si>
  <si>
    <t>32 La</t>
  </si>
  <si>
    <t>33 K</t>
  </si>
  <si>
    <t>lower flow (2)</t>
  </si>
  <si>
    <t>35 S</t>
  </si>
  <si>
    <t>35 s a</t>
  </si>
  <si>
    <t xml:space="preserve">     Aging</t>
  </si>
  <si>
    <t>36 D</t>
  </si>
  <si>
    <t>baseline</t>
  </si>
  <si>
    <t>36 D a</t>
  </si>
  <si>
    <t>37 D</t>
  </si>
  <si>
    <t>baseline repeat</t>
  </si>
  <si>
    <t>38 D</t>
  </si>
  <si>
    <t>low flow aging</t>
  </si>
  <si>
    <t>38 D a</t>
  </si>
  <si>
    <t>39 D</t>
  </si>
  <si>
    <t>39 D a</t>
  </si>
  <si>
    <t>40 D</t>
  </si>
  <si>
    <t>40 D a</t>
  </si>
  <si>
    <t>41 T</t>
  </si>
  <si>
    <t>41 Ta</t>
  </si>
  <si>
    <t>42 D</t>
  </si>
  <si>
    <t>42 D a</t>
  </si>
  <si>
    <t>43 D</t>
  </si>
  <si>
    <t>low tempng</t>
  </si>
  <si>
    <t>43 D a</t>
  </si>
  <si>
    <t>44 D</t>
  </si>
  <si>
    <t>low temp aging</t>
  </si>
  <si>
    <t>44 D1</t>
  </si>
  <si>
    <t>45 D</t>
  </si>
  <si>
    <t>high temp aging</t>
  </si>
  <si>
    <t xml:space="preserve">45 D a </t>
  </si>
  <si>
    <t>46 L</t>
  </si>
  <si>
    <t>46 La</t>
  </si>
  <si>
    <t>aging</t>
  </si>
  <si>
    <t>High Temp Aging</t>
  </si>
  <si>
    <t>47 Ka</t>
  </si>
  <si>
    <t>Aging</t>
  </si>
  <si>
    <t>Multiple heatings</t>
  </si>
  <si>
    <t>These values are from the file "Same Sensor Averages" collected by ZGY This file was placed in the tab ZGY averages</t>
  </si>
  <si>
    <t>Ion Calibration</t>
  </si>
  <si>
    <t>Dust Trak calibration factor</t>
  </si>
  <si>
    <t>SAME Ground RESULTS</t>
  </si>
  <si>
    <t>Best Diameter ratios</t>
  </si>
  <si>
    <t>Best Diameter M0</t>
  </si>
  <si>
    <r>
      <t xml:space="preserve">2nd order calibrations
</t>
    </r>
    <r>
      <rPr>
        <sz val="8"/>
        <rFont val="Arial"/>
        <family val="2"/>
      </rPr>
      <t>ZGY doc. 2/19/2008</t>
    </r>
  </si>
  <si>
    <t>Ion A (volts) 003</t>
  </si>
  <si>
    <t>Ion B (volts) 002</t>
  </si>
  <si>
    <t>Ptrak PT/cc  005</t>
  </si>
  <si>
    <t>DustTrak A (mg/m3) 003</t>
  </si>
  <si>
    <t>DustTrak B (mg/m3) 002</t>
  </si>
  <si>
    <t>Ratio B / A</t>
  </si>
  <si>
    <t>Ion A Delta (volts)</t>
  </si>
  <si>
    <t>Ion A M1</t>
  </si>
  <si>
    <t>Ion B M1</t>
  </si>
  <si>
    <t>M3 A TEOM Calibrated</t>
  </si>
  <si>
    <t>M3 B TEOM Calibrated</t>
  </si>
  <si>
    <t>Best Diameter Ion A/Ptrak
Count Mean Diamter (microns)</t>
  </si>
  <si>
    <t>Best Diameter Ion B/Ptrak
Count Mean Diameter (microns)</t>
  </si>
  <si>
    <t>DTRak A Diameter of average mass
micrometers</t>
  </si>
  <si>
    <t>DTRak B Diameter of average mass
micrometers</t>
  </si>
  <si>
    <t>Ion A X</t>
  </si>
  <si>
    <t>Aged on ground but not flight</t>
  </si>
  <si>
    <t>average no aging</t>
  </si>
  <si>
    <t>average aging</t>
  </si>
  <si>
    <t>SAME Combined Results</t>
  </si>
  <si>
    <t>aged</t>
  </si>
  <si>
    <t>46 KA</t>
  </si>
  <si>
    <t>47KA</t>
  </si>
  <si>
    <t>48PA</t>
  </si>
  <si>
    <t>49LA</t>
  </si>
  <si>
    <t>50PA</t>
  </si>
  <si>
    <t>51LA</t>
  </si>
  <si>
    <t>52SA</t>
  </si>
  <si>
    <t>53TA</t>
  </si>
  <si>
    <t>54KA</t>
  </si>
  <si>
    <t>55KA</t>
  </si>
  <si>
    <t>56SA</t>
  </si>
  <si>
    <t>57SA</t>
  </si>
  <si>
    <t>58TA</t>
  </si>
  <si>
    <t>59LA</t>
  </si>
  <si>
    <t>60PA</t>
  </si>
  <si>
    <t>61KA</t>
  </si>
  <si>
    <t>104a</t>
  </si>
  <si>
    <t>90a</t>
  </si>
  <si>
    <t>55a</t>
  </si>
  <si>
    <t>58a</t>
  </si>
  <si>
    <t>59a</t>
  </si>
  <si>
    <t>60a</t>
  </si>
  <si>
    <t>61a</t>
  </si>
  <si>
    <t>62a</t>
  </si>
  <si>
    <t>63a</t>
  </si>
  <si>
    <t>64a</t>
  </si>
  <si>
    <t>65a</t>
  </si>
  <si>
    <t>66a</t>
  </si>
  <si>
    <t>73a</t>
  </si>
  <si>
    <t>74a</t>
  </si>
  <si>
    <t>75a</t>
  </si>
  <si>
    <t>76a</t>
  </si>
  <si>
    <t>77a</t>
  </si>
  <si>
    <t>78a</t>
  </si>
  <si>
    <t>79a</t>
  </si>
  <si>
    <t>80a</t>
  </si>
  <si>
    <t>81a</t>
  </si>
  <si>
    <t>82a</t>
  </si>
  <si>
    <t>83a</t>
  </si>
  <si>
    <t>84a</t>
  </si>
  <si>
    <t>85a</t>
  </si>
  <si>
    <t>86a</t>
  </si>
  <si>
    <t>Flight 1=same 2=sameR, g=ground</t>
  </si>
  <si>
    <t>Net Aging  Duration</t>
  </si>
  <si>
    <r>
      <t>Mo Best Diameter (#/cm</t>
    </r>
    <r>
      <rPr>
        <b/>
        <vertAlign val="superscript"/>
        <sz val="12"/>
        <rFont val="Arial"/>
        <family val="2"/>
      </rPr>
      <t>3</t>
    </r>
    <r>
      <rPr>
        <b/>
        <sz val="12"/>
        <rFont val="Arial"/>
        <family val="2"/>
      </rPr>
      <t>)</t>
    </r>
  </si>
  <si>
    <r>
      <t>M0 best Diameter (#/cm</t>
    </r>
    <r>
      <rPr>
        <b/>
        <vertAlign val="superscript"/>
        <sz val="12"/>
        <rFont val="Arial"/>
        <family val="2"/>
      </rPr>
      <t>3</t>
    </r>
    <r>
      <rPr>
        <b/>
        <sz val="12"/>
        <rFont val="Arial"/>
        <family val="2"/>
      </rPr>
      <t>)</t>
    </r>
  </si>
  <si>
    <r>
      <t>M1 (mm/cm</t>
    </r>
    <r>
      <rPr>
        <b/>
        <vertAlign val="superscript"/>
        <sz val="12"/>
        <rFont val="Arial"/>
        <family val="2"/>
      </rPr>
      <t>3</t>
    </r>
    <r>
      <rPr>
        <b/>
        <sz val="12"/>
        <rFont val="Arial"/>
        <family val="2"/>
      </rPr>
      <t>)</t>
    </r>
  </si>
  <si>
    <r>
      <t>M1 (Ion) Chamber constant based (mm/cm</t>
    </r>
    <r>
      <rPr>
        <b/>
        <vertAlign val="superscript"/>
        <sz val="12"/>
        <rFont val="Arial"/>
        <family val="2"/>
      </rPr>
      <t>3</t>
    </r>
    <r>
      <rPr>
        <b/>
        <sz val="12"/>
        <rFont val="Arial"/>
        <family val="2"/>
      </rPr>
      <t>)</t>
    </r>
  </si>
  <si>
    <t>Ion B Mment  mm/cm^3</t>
  </si>
  <si>
    <t>M1  (mm/cm^3)</t>
  </si>
  <si>
    <t>Ion B Mment (mm/cm^3)</t>
  </si>
  <si>
    <t>M1 (mm/cm^3)</t>
  </si>
  <si>
    <t>unaged v=8 rows 7 to 13</t>
  </si>
  <si>
    <t xml:space="preserve"> aged 491 v=8 rows 17 to 19</t>
  </si>
  <si>
    <t xml:space="preserve"> aged 491 v=8 rows 23 to 25</t>
  </si>
  <si>
    <t>unaged v=8 rows 10 to 19</t>
  </si>
  <si>
    <t xml:space="preserve"> aged 731 v=8 rows 21 to 30</t>
  </si>
  <si>
    <t>unaged v=8 rows 8 to 19</t>
  </si>
  <si>
    <t>rows 3 to 9</t>
  </si>
  <si>
    <t>rows 16-22</t>
  </si>
  <si>
    <t>rows 29-32</t>
  </si>
  <si>
    <t>rows 26-32</t>
  </si>
  <si>
    <t>rows 12-22</t>
  </si>
  <si>
    <t>rows 19-21</t>
  </si>
  <si>
    <t>rows 8-16</t>
  </si>
  <si>
    <t>rows 5-10</t>
  </si>
  <si>
    <t>rows 12-16</t>
  </si>
  <si>
    <t>rows 21-23</t>
  </si>
  <si>
    <t>rows 12-17</t>
  </si>
  <si>
    <t>rows 4-9</t>
  </si>
  <si>
    <t>rows 15-18</t>
  </si>
  <si>
    <t>rows 20-21</t>
  </si>
  <si>
    <t>rows 23-25</t>
  </si>
  <si>
    <t>rows 9-13</t>
  </si>
  <si>
    <t>rows 17-19</t>
  </si>
  <si>
    <t>51a</t>
  </si>
  <si>
    <t>203 12:00</t>
  </si>
  <si>
    <t>11a</t>
  </si>
  <si>
    <t>23a</t>
  </si>
  <si>
    <t>26a</t>
  </si>
  <si>
    <t>29a</t>
  </si>
  <si>
    <t>32a</t>
  </si>
  <si>
    <t>35a</t>
  </si>
  <si>
    <t>36a</t>
  </si>
  <si>
    <t>38a</t>
  </si>
  <si>
    <t>39a</t>
  </si>
  <si>
    <t>40a</t>
  </si>
  <si>
    <t>41a</t>
  </si>
  <si>
    <t>42a</t>
  </si>
  <si>
    <t>43a</t>
  </si>
  <si>
    <t>44a</t>
  </si>
  <si>
    <t>45a</t>
  </si>
  <si>
    <t>46a</t>
  </si>
  <si>
    <t>47a</t>
  </si>
  <si>
    <t>n/a</t>
  </si>
  <si>
    <t>M1/M0 (micro-m)--AMD</t>
  </si>
  <si>
    <t>From: Funk, Nathan W. [mailto:funkn@ZIN-TECH.COM]</t>
  </si>
  <si>
    <r>
      <t>Sent:</t>
    </r>
    <r>
      <rPr>
        <sz val="10"/>
        <color theme="1"/>
        <rFont val="Tahoma"/>
        <family val="2"/>
      </rPr>
      <t xml:space="preserve"> Friday, September 03, 2010 9:58 AM</t>
    </r>
  </si>
  <si>
    <r>
      <t>To:</t>
    </r>
    <r>
      <rPr>
        <sz val="10"/>
        <color theme="1"/>
        <rFont val="Tahoma"/>
        <family val="2"/>
      </rPr>
      <t xml:space="preserve"> Urban, David L. (GRC-REC0)</t>
    </r>
  </si>
  <si>
    <r>
      <t>Cc:</t>
    </r>
    <r>
      <rPr>
        <sz val="10"/>
        <color theme="1"/>
        <rFont val="Tahoma"/>
        <family val="2"/>
      </rPr>
      <t xml:space="preserve"> Funk, Gregory P.; Lane, Sarah</t>
    </r>
  </si>
  <si>
    <r>
      <t>Subject:</t>
    </r>
    <r>
      <rPr>
        <sz val="10"/>
        <color theme="1"/>
        <rFont val="Tahoma"/>
        <family val="2"/>
      </rPr>
      <t xml:space="preserve"> DustTrak Dilution</t>
    </r>
  </si>
  <si>
    <t>Dave-</t>
  </si>
  <si>
    <t>I have some numbers which may help with dilution.  I used one Gilibrator and moved it to different locations in the flow.</t>
  </si>
  <si>
    <t>Location 1- in the N2 line upstream of the “Y” fitting where the N2 meets with the sample air before DustTrak</t>
  </si>
  <si>
    <t>Location 2-in the diluted air immediately entering the DustTrak</t>
  </si>
  <si>
    <t>I checked the flowrate for both DustTrak A and DustTrak B.  I then checked under 2 conditions, both DustTraks running and then only one DustTrak running.</t>
  </si>
  <si>
    <t>Condition</t>
  </si>
  <si>
    <t>N2 to DustTrak A</t>
  </si>
  <si>
    <t>Total Flow to DustTrak A</t>
  </si>
  <si>
    <t>Calculated Sample Concentration</t>
  </si>
  <si>
    <t>N2 to DustTrak B</t>
  </si>
  <si>
    <t>Total Flow to DustTrak B</t>
  </si>
  <si>
    <t>Both DustTraks sampling</t>
  </si>
  <si>
    <t>One DustTrak sampling</t>
  </si>
  <si>
    <t>I am unsure why DustTrak B total flow is lower than A.  They are non-flight and have been used heavily, maybe the internal filters have enough deposit to reduce the flow? </t>
  </si>
  <si>
    <t>Also, the regulator was running at 12.2 to 12.35 psi during the “exhausting” time period.  We should compare that to the flight unit as well.</t>
  </si>
  <si>
    <t>Nathan</t>
  </si>
  <si>
    <t>Mid Temp aging (no Ptrak)</t>
  </si>
  <si>
    <t>Hi,</t>
  </si>
  <si>
    <t>I revisited the last flow tests we did on 9/29/11 morning and took the average value of the A1 meter.</t>
  </si>
  <si>
    <t>Here are the numbers and conditions:</t>
  </si>
  <si>
    <r>
      <t>1)</t>
    </r>
    <r>
      <rPr>
        <sz val="7"/>
        <color theme="1"/>
        <rFont val="Times New Roman"/>
        <family val="1"/>
      </rPr>
      <t xml:space="preserve">      </t>
    </r>
    <r>
      <rPr>
        <sz val="11"/>
        <color rgb="FF1F497D"/>
        <rFont val="Calibri"/>
        <family val="2"/>
        <scheme val="minor"/>
      </rPr>
      <t>All tests were conducted with engineering dynamic diluter and other engineering units, not the flight units.</t>
    </r>
  </si>
  <si>
    <r>
      <t>2)</t>
    </r>
    <r>
      <rPr>
        <sz val="7"/>
        <color theme="1"/>
        <rFont val="Times New Roman"/>
        <family val="1"/>
      </rPr>
      <t xml:space="preserve">      </t>
    </r>
    <r>
      <rPr>
        <sz val="11"/>
        <color rgb="FF1F497D"/>
        <rFont val="Calibri"/>
        <family val="2"/>
        <scheme val="minor"/>
      </rPr>
      <t>The commanded flow to the dynamic diluter is 25 CCM for all tests</t>
    </r>
  </si>
  <si>
    <r>
      <t>3)</t>
    </r>
    <r>
      <rPr>
        <sz val="7"/>
        <color theme="1"/>
        <rFont val="Times New Roman"/>
        <family val="1"/>
      </rPr>
      <t xml:space="preserve">      </t>
    </r>
    <r>
      <rPr>
        <sz val="11"/>
        <color rgb="FF1F497D"/>
        <rFont val="Calibri"/>
        <family val="2"/>
        <scheme val="minor"/>
      </rPr>
      <t xml:space="preserve">The A1 meter reading units is SCCM with the standard condition being 70F (530R) and 760 torrs. The room temperature is </t>
    </r>
  </si>
  <si>
    <t>close to 70F. Room pressure is 742 torr . So we'll use A1 reading as CCM.</t>
  </si>
  <si>
    <r>
      <t>4)</t>
    </r>
    <r>
      <rPr>
        <sz val="7"/>
        <color theme="1"/>
        <rFont val="Times New Roman"/>
        <family val="1"/>
      </rPr>
      <t xml:space="preserve">      </t>
    </r>
    <r>
      <rPr>
        <sz val="11"/>
        <color rgb="FF1F497D"/>
        <rFont val="Calibri"/>
        <family val="2"/>
        <scheme val="minor"/>
      </rPr>
      <t xml:space="preserve">The test 1 is conducted under the following conditions: dynamic diluter + TEOM + CDE-A without dustrak-A dilution. The average A1 reading is </t>
    </r>
    <r>
      <rPr>
        <b/>
        <sz val="11"/>
        <color rgb="FFFF0000"/>
        <rFont val="Calibri"/>
        <family val="2"/>
        <scheme val="minor"/>
      </rPr>
      <t>19.7</t>
    </r>
    <r>
      <rPr>
        <sz val="11"/>
        <color rgb="FF1F497D"/>
        <rFont val="Calibri"/>
        <family val="2"/>
        <scheme val="minor"/>
      </rPr>
      <t xml:space="preserve"> SCCM.</t>
    </r>
  </si>
  <si>
    <r>
      <t>5)</t>
    </r>
    <r>
      <rPr>
        <sz val="7"/>
        <color theme="1"/>
        <rFont val="Times New Roman"/>
        <family val="1"/>
      </rPr>
      <t xml:space="preserve">      </t>
    </r>
    <r>
      <rPr>
        <sz val="11"/>
        <color rgb="FF1F497D"/>
        <rFont val="Calibri"/>
        <family val="2"/>
        <scheme val="minor"/>
      </rPr>
      <t xml:space="preserve">The test 2 is conducted under the following conditions: dynamic diluter + CDE-A + CDE-B  without dilution to either dustrak. The average A1 reading is </t>
    </r>
    <r>
      <rPr>
        <b/>
        <sz val="11"/>
        <color rgb="FFFF0000"/>
        <rFont val="Calibri"/>
        <family val="2"/>
        <scheme val="minor"/>
      </rPr>
      <t>22.7</t>
    </r>
    <r>
      <rPr>
        <sz val="11"/>
        <color rgb="FF1F497D"/>
        <rFont val="Calibri"/>
        <family val="2"/>
        <scheme val="minor"/>
      </rPr>
      <t xml:space="preserve"> SCCM.</t>
    </r>
  </si>
  <si>
    <r>
      <t>6)</t>
    </r>
    <r>
      <rPr>
        <sz val="7"/>
        <color theme="1"/>
        <rFont val="Times New Roman"/>
        <family val="1"/>
      </rPr>
      <t xml:space="preserve">      </t>
    </r>
    <r>
      <rPr>
        <sz val="11"/>
        <color rgb="FF1F497D"/>
        <rFont val="Calibri"/>
        <family val="2"/>
        <scheme val="minor"/>
      </rPr>
      <t xml:space="preserve">The test 3 is conducted under the following conditions: dynamic diluter + TEOM + CDE-A with  dustrak-A dilution. The average A1 reading is </t>
    </r>
    <r>
      <rPr>
        <b/>
        <sz val="11"/>
        <color rgb="FFFF0000"/>
        <rFont val="Calibri"/>
        <family val="2"/>
        <scheme val="minor"/>
      </rPr>
      <t>22.7</t>
    </r>
    <r>
      <rPr>
        <sz val="11"/>
        <color rgb="FF1F497D"/>
        <rFont val="Calibri"/>
        <family val="2"/>
        <scheme val="minor"/>
      </rPr>
      <t xml:space="preserve"> SCCM.</t>
    </r>
  </si>
  <si>
    <r>
      <t>7)</t>
    </r>
    <r>
      <rPr>
        <sz val="7"/>
        <color theme="1"/>
        <rFont val="Times New Roman"/>
        <family val="1"/>
      </rPr>
      <t xml:space="preserve">      </t>
    </r>
    <r>
      <rPr>
        <sz val="11"/>
        <color rgb="FF1F497D"/>
        <rFont val="Calibri"/>
        <family val="2"/>
        <scheme val="minor"/>
      </rPr>
      <t xml:space="preserve">From above 4) and 6), without dustrak dilution, sample flow to DD or Ptrak is </t>
    </r>
    <r>
      <rPr>
        <b/>
        <sz val="11"/>
        <color rgb="FFFF0000"/>
        <rFont val="Calibri"/>
        <family val="2"/>
        <scheme val="minor"/>
      </rPr>
      <t>19.7</t>
    </r>
    <r>
      <rPr>
        <sz val="11"/>
        <color rgb="FF1F497D"/>
        <rFont val="Calibri"/>
        <family val="2"/>
        <scheme val="minor"/>
      </rPr>
      <t xml:space="preserve"> (S)CCM and with dustrak dilution, it is </t>
    </r>
    <r>
      <rPr>
        <b/>
        <sz val="11"/>
        <color rgb="FFFF0000"/>
        <rFont val="Calibri"/>
        <family val="2"/>
        <scheme val="minor"/>
      </rPr>
      <t>22.7</t>
    </r>
    <r>
      <rPr>
        <sz val="11"/>
        <color rgb="FF1F497D"/>
        <rFont val="Calibri"/>
        <family val="2"/>
        <scheme val="minor"/>
      </rPr>
      <t xml:space="preserve"> (S)CCM. Again, these are based on engineering units.</t>
    </r>
  </si>
  <si>
    <r>
      <t>8)</t>
    </r>
    <r>
      <rPr>
        <sz val="7"/>
        <color theme="1"/>
        <rFont val="Times New Roman"/>
        <family val="1"/>
      </rPr>
      <t xml:space="preserve">      </t>
    </r>
    <r>
      <rPr>
        <sz val="11"/>
        <color rgb="FF1F497D"/>
        <rFont val="Calibri"/>
        <family val="2"/>
        <scheme val="minor"/>
      </rPr>
      <t>Some useful numbers: Ptrak flow rate is 700 CCM, Dustrak flow rate is 1700 CCM, Dustrak dilution N2 flow rate is 1000 CCM and the ionization chamber flow rate is 70 CCM. All these flow rates are fixed by critical flow orifices. TEOM flow rate is 2000 CCM fixed by its internal pump. P-trak dilution N2 flow rate varies depending on the commanded LFE rate.  Thus, with the dustrak-A (flight assignment) being replaced by TEOM, the pressure in the plumbing downstream the piston is lower than normal flight condition,</t>
    </r>
  </si>
  <si>
    <t>because the TEOM pulls more air than dustrak-A does.</t>
  </si>
  <si>
    <t>Zeng-Guang</t>
  </si>
  <si>
    <t>Zeng guang calibration  10-11-2011</t>
  </si>
  <si>
    <t xml:space="preserve">so the Dust trak dilution  is </t>
  </si>
  <si>
    <t>Based on the way you use it. The factor you need is the total dustrak flow/sample gas flow,</t>
  </si>
  <si>
    <t>which is 1700CCM/700CCM = 2.42857.</t>
  </si>
  <si>
    <t>low flow run w STS no Ptrak</t>
  </si>
  <si>
    <t>Aged 720 sec</t>
  </si>
  <si>
    <t>Aged 480 sec</t>
  </si>
  <si>
    <t xml:space="preserve">Geom.Mean Diam.  
(nm)
</t>
  </si>
  <si>
    <t xml:space="preserve">Arithmetic Mean Diam. 
(nm)
</t>
  </si>
  <si>
    <t>Diam. of Average Mass (nm)</t>
  </si>
  <si>
    <t>σg</t>
  </si>
  <si>
    <t>Using calibration data from 2011</t>
  </si>
  <si>
    <t>Okeefe orifice W-11-SS (page 21 of Okeefe Catalog)</t>
  </si>
  <si>
    <t>Upstream P, psig</t>
  </si>
  <si>
    <t>Air Flow rate, SLPM</t>
  </si>
  <si>
    <t>N2 flow rate, SLPM</t>
  </si>
  <si>
    <t>N2 flow (SLPM) = 0.308*(Regulated N2 pressure)^0.5283</t>
  </si>
  <si>
    <t>Dust Trak cal factor</t>
  </si>
  <si>
    <t>MPASS Dilution factor</t>
  </si>
  <si>
    <t>DustTrak A (mg/m3) Mpass_2nd  offset, dilution and Gain corrected</t>
  </si>
  <si>
    <t xml:space="preserve"> Mpass_3rd offset and dilution corrected</t>
  </si>
  <si>
    <t>variable from zgys data</t>
  </si>
  <si>
    <t>Aerosol Conteration to DustTrak (Not in use)</t>
  </si>
  <si>
    <t>Dust Trak Aerosol Fraction ( = 1/Dilution ratio)</t>
  </si>
  <si>
    <t>Dust Trak Aerosol Fraction ( = 1/dilution ratio</t>
  </si>
  <si>
    <t>Dilution ratio for DustTrak B, total flow 1.69076 LPM</t>
  </si>
  <si>
    <t>Dilution ratio for Mpass, total flow 1.68576 LPM</t>
  </si>
  <si>
    <t>Dust Trak total flows based on ground test data with flight hardware.  Diluition flow estimated based on pressure reading and orfice charateristics (W-11-SS) 3-5-2012</t>
  </si>
  <si>
    <t>Ptrak dilution adjusted based on the total flow orfice calibrated on the ground 3-5-2012</t>
  </si>
  <si>
    <r>
      <t>CMD, M</t>
    </r>
    <r>
      <rPr>
        <b/>
        <vertAlign val="subscript"/>
        <sz val="12"/>
        <rFont val="Arial"/>
        <family val="2"/>
      </rPr>
      <t>1</t>
    </r>
    <r>
      <rPr>
        <b/>
        <sz val="12"/>
        <rFont val="Arial"/>
        <family val="2"/>
      </rPr>
      <t>/M</t>
    </r>
    <r>
      <rPr>
        <b/>
        <vertAlign val="subscript"/>
        <sz val="12"/>
        <rFont val="Arial"/>
        <family val="2"/>
      </rPr>
      <t>0</t>
    </r>
    <r>
      <rPr>
        <b/>
        <sz val="12"/>
        <rFont val="Arial"/>
        <family val="2"/>
      </rPr>
      <t>,</t>
    </r>
    <r>
      <rPr>
        <b/>
        <sz val="12"/>
        <rFont val="Symbol"/>
        <family val="1"/>
        <charset val="2"/>
      </rPr>
      <t xml:space="preserve"> micro-</t>
    </r>
    <r>
      <rPr>
        <b/>
        <sz val="12"/>
        <rFont val="Arial"/>
        <family val="2"/>
      </rPr>
      <t>m</t>
    </r>
  </si>
  <si>
    <t>Dia. of Average Mass, micro-m</t>
  </si>
  <si>
    <t>CMD, M1/M0, micro-m</t>
  </si>
  <si>
    <t>Mass Loss (mg)</t>
  </si>
  <si>
    <t>Lamp wick diameter, Sigma g and mpass ratio  air velocity</t>
  </si>
  <si>
    <t xml:space="preserve">Rt/R0= 1.28 aged 11 s </t>
  </si>
  <si>
    <t xml:space="preserve">Kapton diameters, Sigma g and mpass ratio  versus air velocity </t>
  </si>
  <si>
    <t>unaged,  Rt/R0=1.38</t>
  </si>
  <si>
    <t xml:space="preserve">Teflon diameters, Sigma g and mpass ratio  versus air velocity </t>
  </si>
  <si>
    <t>aged 11s, rt/r0=1.45 to 1.452</t>
  </si>
  <si>
    <t>T ( C) - Eq. 2 of lrt</t>
  </si>
  <si>
    <t>Sampel Temperature C</t>
  </si>
  <si>
    <t>Test Number</t>
  </si>
  <si>
    <t xml:space="preserve"> 07L    10L</t>
  </si>
  <si>
    <t xml:space="preserve"> 08L</t>
  </si>
  <si>
    <t xml:space="preserve"> 09T</t>
  </si>
  <si>
    <t xml:space="preserve"> 11T</t>
  </si>
  <si>
    <t xml:space="preserve"> 12S</t>
  </si>
  <si>
    <t xml:space="preserve"> 13S</t>
  </si>
  <si>
    <t xml:space="preserve"> 14K</t>
  </si>
  <si>
    <t xml:space="preserve"> 15K</t>
  </si>
  <si>
    <t xml:space="preserve"> 16P</t>
  </si>
  <si>
    <t xml:space="preserve"> 17P</t>
  </si>
  <si>
    <t xml:space="preserve"> 18S</t>
  </si>
  <si>
    <t xml:space="preserve"> 19S</t>
  </si>
  <si>
    <t xml:space="preserve"> 26K</t>
  </si>
  <si>
    <t xml:space="preserve"> 27P</t>
  </si>
  <si>
    <t xml:space="preserve"> 28K</t>
  </si>
  <si>
    <t xml:space="preserve"> 29P</t>
  </si>
  <si>
    <t xml:space="preserve"> 30K</t>
  </si>
  <si>
    <t xml:space="preserve"> 31L</t>
  </si>
  <si>
    <t xml:space="preserve"> 32T</t>
  </si>
  <si>
    <t xml:space="preserve"> 33L</t>
  </si>
  <si>
    <t xml:space="preserve"> 34T</t>
  </si>
  <si>
    <t xml:space="preserve"> 35L</t>
  </si>
  <si>
    <t xml:space="preserve"> 36T</t>
  </si>
  <si>
    <t xml:space="preserve"> 37P</t>
  </si>
  <si>
    <t xml:space="preserve"> 38K    43K</t>
  </si>
  <si>
    <t xml:space="preserve"> 39S</t>
  </si>
  <si>
    <t xml:space="preserve"> 40P</t>
  </si>
  <si>
    <t xml:space="preserve"> 41L</t>
  </si>
  <si>
    <t xml:space="preserve"> 42T</t>
  </si>
  <si>
    <t xml:space="preserve"> 44S</t>
  </si>
  <si>
    <t xml:space="preserve"> 45K</t>
  </si>
  <si>
    <t xml:space="preserve"> 46K</t>
  </si>
  <si>
    <t xml:space="preserve"> 47K</t>
  </si>
  <si>
    <t xml:space="preserve"> 48P</t>
  </si>
  <si>
    <t xml:space="preserve"> 49L</t>
  </si>
  <si>
    <t xml:space="preserve"> 50P</t>
  </si>
  <si>
    <t xml:space="preserve"> 51L</t>
  </si>
  <si>
    <t xml:space="preserve"> 52S</t>
  </si>
  <si>
    <t xml:space="preserve"> 53T</t>
  </si>
  <si>
    <t xml:space="preserve"> 54K</t>
  </si>
  <si>
    <t xml:space="preserve"> 55K</t>
  </si>
  <si>
    <t xml:space="preserve"> 56S</t>
  </si>
  <si>
    <t xml:space="preserve"> 57S</t>
  </si>
  <si>
    <t xml:space="preserve"> 58T</t>
  </si>
  <si>
    <t xml:space="preserve"> 59L</t>
  </si>
  <si>
    <t xml:space="preserve"> 60P</t>
  </si>
  <si>
    <t xml:space="preserve"> 61K</t>
  </si>
  <si>
    <t xml:space="preserve"> 62S</t>
  </si>
  <si>
    <t xml:space="preserve"> 63L</t>
  </si>
  <si>
    <t xml:space="preserve"> 64T</t>
  </si>
  <si>
    <t xml:space="preserve"> 65K</t>
  </si>
  <si>
    <t xml:space="preserve"> 66P</t>
  </si>
  <si>
    <t xml:space="preserve"> 67K</t>
  </si>
  <si>
    <t>Mass Loss mg</t>
  </si>
  <si>
    <t>??</t>
  </si>
  <si>
    <t>Sample Temperature ( C)</t>
  </si>
  <si>
    <t>range</t>
  </si>
  <si>
    <t>Condensed for table</t>
  </si>
  <si>
    <t>y, 60</t>
  </si>
  <si>
    <t xml:space="preserve">Test sequence </t>
  </si>
  <si>
    <t>GMT (In the SAME computer, not actual GMT)</t>
  </si>
  <si>
    <t>Use Comm Diag A (Mpass)</t>
  </si>
  <si>
    <t>Ion A Mpass_3rd offset V0 (volts)</t>
  </si>
  <si>
    <t>Tef_BL</t>
  </si>
  <si>
    <t>2005/360</t>
  </si>
  <si>
    <t>678a</t>
  </si>
  <si>
    <t>Tef_HT</t>
  </si>
  <si>
    <t>679a</t>
  </si>
  <si>
    <t>Kap_BL</t>
  </si>
  <si>
    <t>680a</t>
  </si>
  <si>
    <t>Kap_HT</t>
  </si>
  <si>
    <t>681a</t>
  </si>
  <si>
    <t>Lam_HT</t>
  </si>
  <si>
    <t>2006/1</t>
  </si>
  <si>
    <t>682a</t>
  </si>
  <si>
    <t>Lam_BL</t>
  </si>
  <si>
    <t>684a</t>
  </si>
  <si>
    <t>Sili_BL</t>
  </si>
  <si>
    <t>683a</t>
  </si>
  <si>
    <t>Sili_HT</t>
  </si>
  <si>
    <t>685a</t>
  </si>
  <si>
    <t>Pyr_BL</t>
  </si>
  <si>
    <t>686a</t>
  </si>
  <si>
    <t>Pyr_HT</t>
  </si>
  <si>
    <t>687a</t>
  </si>
  <si>
    <t>SAME-R ground verification Results (August, 2012)</t>
  </si>
  <si>
    <t>Note: numbers in red and bold face are saturated.</t>
  </si>
  <si>
    <t>2a</t>
  </si>
  <si>
    <t>3a</t>
  </si>
  <si>
    <t>4a</t>
  </si>
  <si>
    <t>5a</t>
  </si>
  <si>
    <t>6a</t>
  </si>
  <si>
    <t>1a</t>
  </si>
  <si>
    <t>7a</t>
  </si>
  <si>
    <t>8a</t>
  </si>
  <si>
    <t>9a</t>
  </si>
  <si>
    <t>10a</t>
  </si>
  <si>
    <t>Drum test Results.   August 2012</t>
  </si>
  <si>
    <t>Use Drums (CDE A)</t>
  </si>
  <si>
    <t>Diluting Drums (CDE A)</t>
  </si>
  <si>
    <t>Cyclone Inlet on CDA (Drums)</t>
  </si>
  <si>
    <t>Drums (Comm Diag A)</t>
  </si>
  <si>
    <t>Ion A (volts) Drum</t>
  </si>
  <si>
    <t>Ion A offset V0 (volts)-Drum</t>
  </si>
  <si>
    <t>DustTrak A (mg/m3) Drum</t>
  </si>
  <si>
    <t>DustTrak A (mg/m3) Drumoffset</t>
  </si>
  <si>
    <r>
      <t>M0 best Diameter (#/cm</t>
    </r>
    <r>
      <rPr>
        <b/>
        <vertAlign val="superscript"/>
        <sz val="9"/>
        <rFont val="Arial"/>
        <family val="2"/>
      </rPr>
      <t>3</t>
    </r>
    <r>
      <rPr>
        <b/>
        <sz val="9"/>
        <rFont val="Arial"/>
        <family val="2"/>
      </rPr>
      <t>)</t>
    </r>
  </si>
  <si>
    <r>
      <t>M1 (mm/cm</t>
    </r>
    <r>
      <rPr>
        <b/>
        <vertAlign val="superscript"/>
        <sz val="9"/>
        <rFont val="Arial"/>
        <family val="2"/>
      </rPr>
      <t>3</t>
    </r>
    <r>
      <rPr>
        <b/>
        <sz val="9"/>
        <rFont val="Arial"/>
        <family val="2"/>
      </rPr>
      <t>)</t>
    </r>
  </si>
  <si>
    <t>(Drum)  offset and dilution corrected</t>
  </si>
  <si>
    <t>DustTrak A (mg/m3) (Drum)  offset, dilution and Gain corrected</t>
  </si>
  <si>
    <r>
      <t xml:space="preserve">For the arithmetic mean diameter, </t>
    </r>
    <r>
      <rPr>
        <i/>
        <sz val="12"/>
        <color indexed="8"/>
        <rFont val="Arial"/>
        <family val="2"/>
      </rPr>
      <t>D</t>
    </r>
    <r>
      <rPr>
        <i/>
        <vertAlign val="subscript"/>
        <sz val="12"/>
        <color indexed="8"/>
        <rFont val="Arial"/>
        <family val="2"/>
      </rPr>
      <t>0.5</t>
    </r>
    <r>
      <rPr>
        <sz val="12"/>
        <color indexed="8"/>
        <rFont val="Arial"/>
        <family val="2"/>
      </rPr>
      <t xml:space="preserve">, and the diameter of average mass, </t>
    </r>
    <r>
      <rPr>
        <i/>
        <sz val="12"/>
        <color indexed="8"/>
        <rFont val="Arial"/>
        <family val="2"/>
      </rPr>
      <t>D</t>
    </r>
    <r>
      <rPr>
        <i/>
        <vertAlign val="subscript"/>
        <sz val="12"/>
        <color indexed="8"/>
        <rFont val="Arial"/>
        <family val="2"/>
      </rPr>
      <t>1.5</t>
    </r>
    <r>
      <rPr>
        <sz val="12"/>
        <color indexed="8"/>
        <rFont val="Arial"/>
        <family val="2"/>
      </rPr>
      <t xml:space="preserve">, the corresponding values of </t>
    </r>
    <r>
      <rPr>
        <i/>
        <sz val="12"/>
        <color indexed="8"/>
        <rFont val="Arial"/>
        <family val="2"/>
      </rPr>
      <t xml:space="preserve">p </t>
    </r>
    <r>
      <rPr>
        <sz val="12"/>
        <color indexed="8"/>
        <rFont val="Arial"/>
        <family val="2"/>
      </rPr>
      <t>are 0.5 and 1.6</t>
    </r>
    <r>
      <rPr>
        <sz val="11"/>
        <color theme="1"/>
        <rFont val="Calibri"/>
        <family val="2"/>
        <scheme val="minor"/>
      </rPr>
      <t/>
    </r>
  </si>
  <si>
    <r>
      <t xml:space="preserve">For the arithmetic mean diameter, </t>
    </r>
    <r>
      <rPr>
        <i/>
        <sz val="12"/>
        <color indexed="8"/>
        <rFont val="Arial"/>
        <family val="2"/>
      </rPr>
      <t>D</t>
    </r>
    <r>
      <rPr>
        <i/>
        <vertAlign val="subscript"/>
        <sz val="12"/>
        <color indexed="8"/>
        <rFont val="Arial"/>
        <family val="2"/>
      </rPr>
      <t>0.5</t>
    </r>
    <r>
      <rPr>
        <sz val="12"/>
        <color indexed="8"/>
        <rFont val="Arial"/>
        <family val="2"/>
      </rPr>
      <t xml:space="preserve">, and the diameter of average mass, </t>
    </r>
    <r>
      <rPr>
        <i/>
        <sz val="12"/>
        <color indexed="8"/>
        <rFont val="Arial"/>
        <family val="2"/>
      </rPr>
      <t>D</t>
    </r>
    <r>
      <rPr>
        <i/>
        <vertAlign val="subscript"/>
        <sz val="12"/>
        <color indexed="8"/>
        <rFont val="Arial"/>
        <family val="2"/>
      </rPr>
      <t>1.5</t>
    </r>
    <r>
      <rPr>
        <sz val="12"/>
        <color indexed="8"/>
        <rFont val="Arial"/>
        <family val="2"/>
      </rPr>
      <t xml:space="preserve">, the corresponding values of </t>
    </r>
    <r>
      <rPr>
        <i/>
        <sz val="12"/>
        <color indexed="8"/>
        <rFont val="Arial"/>
        <family val="2"/>
      </rPr>
      <t xml:space="preserve">p </t>
    </r>
    <r>
      <rPr>
        <sz val="12"/>
        <color indexed="8"/>
        <rFont val="Arial"/>
        <family val="2"/>
      </rPr>
      <t>are 0.5 and 1.7</t>
    </r>
    <r>
      <rPr>
        <sz val="11"/>
        <color theme="1"/>
        <rFont val="Calibri"/>
        <family val="2"/>
        <scheme val="minor"/>
      </rPr>
      <t/>
    </r>
  </si>
  <si>
    <r>
      <t xml:space="preserve">For the arithmetic mean diameter, </t>
    </r>
    <r>
      <rPr>
        <i/>
        <sz val="12"/>
        <color indexed="8"/>
        <rFont val="Arial"/>
        <family val="2"/>
      </rPr>
      <t>D</t>
    </r>
    <r>
      <rPr>
        <i/>
        <vertAlign val="subscript"/>
        <sz val="12"/>
        <color indexed="8"/>
        <rFont val="Arial"/>
        <family val="2"/>
      </rPr>
      <t>0.5</t>
    </r>
    <r>
      <rPr>
        <sz val="12"/>
        <color indexed="8"/>
        <rFont val="Arial"/>
        <family val="2"/>
      </rPr>
      <t xml:space="preserve">, and the diameter of average mass, </t>
    </r>
    <r>
      <rPr>
        <i/>
        <sz val="12"/>
        <color indexed="8"/>
        <rFont val="Arial"/>
        <family val="2"/>
      </rPr>
      <t>D</t>
    </r>
    <r>
      <rPr>
        <i/>
        <vertAlign val="subscript"/>
        <sz val="12"/>
        <color indexed="8"/>
        <rFont val="Arial"/>
        <family val="2"/>
      </rPr>
      <t>1.5</t>
    </r>
    <r>
      <rPr>
        <sz val="12"/>
        <color indexed="8"/>
        <rFont val="Arial"/>
        <family val="2"/>
      </rPr>
      <t xml:space="preserve">, the corresponding values of </t>
    </r>
    <r>
      <rPr>
        <i/>
        <sz val="12"/>
        <color indexed="8"/>
        <rFont val="Arial"/>
        <family val="2"/>
      </rPr>
      <t xml:space="preserve">p </t>
    </r>
    <r>
      <rPr>
        <sz val="12"/>
        <color indexed="8"/>
        <rFont val="Arial"/>
        <family val="2"/>
      </rPr>
      <t>are 0.5 and 1.8</t>
    </r>
    <r>
      <rPr>
        <sz val="11"/>
        <color theme="1"/>
        <rFont val="Calibri"/>
        <family val="2"/>
        <scheme val="minor"/>
      </rPr>
      <t/>
    </r>
  </si>
  <si>
    <t xml:space="preserve">Test sequence or SAME # </t>
  </si>
  <si>
    <t>688a</t>
  </si>
  <si>
    <t>689a</t>
  </si>
  <si>
    <t>690a</t>
  </si>
  <si>
    <t>691a</t>
  </si>
  <si>
    <t>692a</t>
  </si>
  <si>
    <t>693a</t>
  </si>
  <si>
    <t>694a</t>
  </si>
  <si>
    <t>695a</t>
  </si>
  <si>
    <t>696a</t>
  </si>
  <si>
    <t>697a</t>
  </si>
  <si>
    <t>698a</t>
  </si>
  <si>
    <t>699a</t>
  </si>
  <si>
    <t>401a</t>
  </si>
  <si>
    <t>402a</t>
  </si>
  <si>
    <t>403a</t>
  </si>
  <si>
    <t>404a</t>
  </si>
  <si>
    <t>405a</t>
  </si>
  <si>
    <t>406a</t>
  </si>
  <si>
    <t>407a</t>
  </si>
  <si>
    <t>408a</t>
  </si>
  <si>
    <t>12a</t>
  </si>
  <si>
    <t>13a</t>
  </si>
  <si>
    <t>14a</t>
  </si>
  <si>
    <t>15a</t>
  </si>
  <si>
    <t>16a</t>
  </si>
  <si>
    <t>17a</t>
  </si>
  <si>
    <t>18a</t>
  </si>
  <si>
    <t>19a</t>
  </si>
  <si>
    <t>20a</t>
  </si>
  <si>
    <t>D691a</t>
  </si>
  <si>
    <t>D691</t>
  </si>
  <si>
    <t>F58</t>
  </si>
  <si>
    <t>F79</t>
  </si>
  <si>
    <t>F89</t>
  </si>
  <si>
    <t>F58a</t>
  </si>
  <si>
    <t>F79a</t>
  </si>
  <si>
    <t>F69</t>
  </si>
  <si>
    <t>F81</t>
  </si>
  <si>
    <t>F94</t>
  </si>
  <si>
    <t>F94a</t>
  </si>
  <si>
    <t>F62</t>
  </si>
  <si>
    <t>F77</t>
  </si>
  <si>
    <t>F62a</t>
  </si>
  <si>
    <t>F77a</t>
  </si>
  <si>
    <t>F68</t>
  </si>
  <si>
    <t>F80</t>
  </si>
  <si>
    <t>F82</t>
  </si>
  <si>
    <t>F80a</t>
  </si>
  <si>
    <t>F82a</t>
  </si>
  <si>
    <t>F54</t>
  </si>
  <si>
    <t>F55</t>
  </si>
  <si>
    <t>F78</t>
  </si>
  <si>
    <t>F55a</t>
  </si>
  <si>
    <t>F78a</t>
  </si>
  <si>
    <t>F59</t>
  </si>
  <si>
    <t>F65</t>
  </si>
  <si>
    <t>F59a</t>
  </si>
  <si>
    <t>F65a</t>
  </si>
  <si>
    <t>F53</t>
  </si>
  <si>
    <t>F60</t>
  </si>
  <si>
    <t>F60a</t>
  </si>
  <si>
    <t>F52</t>
  </si>
  <si>
    <t>F63</t>
  </si>
  <si>
    <t>F74</t>
  </si>
  <si>
    <t>F63a</t>
  </si>
  <si>
    <t>F74a</t>
  </si>
  <si>
    <t>F64</t>
  </si>
  <si>
    <t>F76</t>
  </si>
  <si>
    <t>F64a</t>
  </si>
  <si>
    <t>F76a</t>
  </si>
  <si>
    <t>D692</t>
  </si>
  <si>
    <t>D692a</t>
  </si>
  <si>
    <t>D693</t>
  </si>
  <si>
    <t>D402</t>
  </si>
  <si>
    <t>D693a</t>
  </si>
  <si>
    <t>D402a</t>
  </si>
  <si>
    <t>D688</t>
  </si>
  <si>
    <t>D698</t>
  </si>
  <si>
    <t>D403</t>
  </si>
  <si>
    <t>D688a</t>
  </si>
  <si>
    <t>D698a</t>
  </si>
  <si>
    <t>D403a</t>
  </si>
  <si>
    <t>D689</t>
  </si>
  <si>
    <t>D699</t>
  </si>
  <si>
    <t>D689a</t>
  </si>
  <si>
    <t>D699a</t>
  </si>
  <si>
    <t>D694</t>
  </si>
  <si>
    <t>D694a</t>
  </si>
  <si>
    <t>D695</t>
  </si>
  <si>
    <t>D695a</t>
  </si>
  <si>
    <t>D690</t>
  </si>
  <si>
    <t>D401</t>
  </si>
  <si>
    <t>D690a</t>
  </si>
  <si>
    <t>D401a</t>
  </si>
  <si>
    <t>D696</t>
  </si>
  <si>
    <t>D697</t>
  </si>
  <si>
    <t>D404</t>
  </si>
  <si>
    <t>D696a</t>
  </si>
  <si>
    <t>D697a</t>
  </si>
  <si>
    <t>D404a</t>
  </si>
  <si>
    <t>D405</t>
  </si>
  <si>
    <t>D405a</t>
  </si>
  <si>
    <t>G678</t>
  </si>
  <si>
    <t>G678a</t>
  </si>
  <si>
    <t>G679</t>
  </si>
  <si>
    <t>G679a</t>
  </si>
  <si>
    <t>G680</t>
  </si>
  <si>
    <t>G680a</t>
  </si>
  <si>
    <t>G681</t>
  </si>
  <si>
    <t>G681a</t>
  </si>
  <si>
    <t>G682</t>
  </si>
  <si>
    <t>G682a</t>
  </si>
  <si>
    <t>G684</t>
  </si>
  <si>
    <t>G684a</t>
  </si>
  <si>
    <t>G683</t>
  </si>
  <si>
    <t>G683a</t>
  </si>
  <si>
    <t>G685</t>
  </si>
  <si>
    <t>G685a</t>
  </si>
  <si>
    <t>G686</t>
  </si>
  <si>
    <t>G686a</t>
  </si>
  <si>
    <t>G687</t>
  </si>
  <si>
    <t>G687a</t>
  </si>
  <si>
    <t>Note:</t>
  </si>
  <si>
    <t>Comparison of SAMER, Ground (Aug/12) and Drum tests</t>
  </si>
  <si>
    <t xml:space="preserve">a) In Column 1, G - ground verification tests, F - SAMER flight tests and D - Drum tests, followed by unified same test #. </t>
  </si>
  <si>
    <t>b) Gray lines divide sample types and Rt/R0</t>
  </si>
  <si>
    <t>c) blank lines divide primary data and aged data in the same test run</t>
  </si>
  <si>
    <t>d) The three test groups: ground verification, flight and drum, are divided by thin solid lines.</t>
  </si>
  <si>
    <t>G406</t>
  </si>
  <si>
    <t>G406a</t>
  </si>
  <si>
    <t>G407</t>
  </si>
  <si>
    <t>G407a</t>
  </si>
  <si>
    <t>G408</t>
  </si>
  <si>
    <t>G408a</t>
  </si>
  <si>
    <t>No Drum</t>
  </si>
  <si>
    <t>aged No Drum</t>
  </si>
  <si>
    <t>George's d2,1,  (micro-m)</t>
  </si>
  <si>
    <t>x</t>
  </si>
  <si>
    <t>43K</t>
  </si>
  <si>
    <t>31 La</t>
  </si>
  <si>
    <t>32 T</t>
  </si>
  <si>
    <t>32 Ta</t>
  </si>
  <si>
    <t>33 L</t>
  </si>
  <si>
    <t>33LA</t>
  </si>
  <si>
    <t>34 T</t>
  </si>
  <si>
    <t>34TA</t>
  </si>
  <si>
    <t>35 L</t>
  </si>
  <si>
    <t>35LA</t>
  </si>
  <si>
    <t>36 T</t>
  </si>
  <si>
    <t>36TA</t>
  </si>
  <si>
    <t>N/A</t>
  </si>
  <si>
    <t>Pyrell Drum</t>
  </si>
  <si>
    <t>Silicone Drum</t>
  </si>
  <si>
    <t>Kapton Drum</t>
  </si>
  <si>
    <t>Teflon Drum</t>
  </si>
  <si>
    <t>Mass loss plots</t>
  </si>
  <si>
    <t>Pyrell Flight</t>
  </si>
  <si>
    <t>Kapton Flight</t>
  </si>
  <si>
    <t>Silicone Flight</t>
  </si>
  <si>
    <t>Teflon Flight</t>
  </si>
  <si>
    <t>Yeild: Dust Trak mass/mass lostt</t>
  </si>
  <si>
    <t>Smoke Yeild</t>
  </si>
  <si>
    <t>P01</t>
  </si>
  <si>
    <t>K08</t>
  </si>
  <si>
    <t>S01</t>
  </si>
  <si>
    <t>P09</t>
  </si>
  <si>
    <t>L02</t>
  </si>
  <si>
    <t>T08</t>
  </si>
  <si>
    <t>S06</t>
  </si>
  <si>
    <t>K09</t>
  </si>
  <si>
    <t>K10</t>
  </si>
  <si>
    <t>K11</t>
  </si>
  <si>
    <t>P10</t>
  </si>
  <si>
    <t>L03</t>
  </si>
  <si>
    <t>P11</t>
  </si>
  <si>
    <t>L04</t>
  </si>
  <si>
    <t>S08</t>
  </si>
  <si>
    <t>T09</t>
  </si>
  <si>
    <t>K12</t>
  </si>
  <si>
    <t>K13</t>
  </si>
  <si>
    <t>S11</t>
  </si>
  <si>
    <t>S10</t>
  </si>
  <si>
    <t>T10</t>
  </si>
  <si>
    <t>L05</t>
  </si>
  <si>
    <t>P12</t>
  </si>
  <si>
    <t>K14</t>
  </si>
  <si>
    <t>S14</t>
  </si>
  <si>
    <t>L06</t>
  </si>
  <si>
    <t>T11</t>
  </si>
  <si>
    <t>K15</t>
  </si>
  <si>
    <t>P13</t>
  </si>
  <si>
    <t>K16</t>
  </si>
  <si>
    <t>Dust Trak Impactor Ratio 10Micron/1</t>
  </si>
  <si>
    <t>Feb 26 2013</t>
  </si>
  <si>
    <t>Flight Ground Comparison</t>
  </si>
  <si>
    <t>Sample Temperature C</t>
  </si>
  <si>
    <t>Averages</t>
  </si>
  <si>
    <t>y cold</t>
  </si>
  <si>
    <t>Removed from average or plot</t>
  </si>
  <si>
    <t>Ground test that matches Flight</t>
  </si>
  <si>
    <t>Included in the average</t>
  </si>
  <si>
    <t>unaged</t>
  </si>
  <si>
    <t xml:space="preserve">Diameter of Average Mass versus Air Speed un aged
</t>
  </si>
  <si>
    <t>STS detector delta</t>
  </si>
  <si>
    <t>Dust Trak A corrected for Impactor</t>
  </si>
  <si>
    <t>Dust Trak B corrected for Impactor</t>
  </si>
  <si>
    <t>nt</t>
  </si>
  <si>
    <t>ISS Detector signal as a funtion of number count</t>
  </si>
  <si>
    <t>ISS detcotrs signal for runs wit STS de3tctor</t>
  </si>
  <si>
    <t>Eta 1 micron for Dustrak A</t>
  </si>
  <si>
    <t>Eta 10 micron for Dustrak B</t>
  </si>
  <si>
    <t>Dust Trak Ratios corrected for Impactors</t>
  </si>
  <si>
    <t>need to conirm</t>
  </si>
  <si>
    <t>Dust Trak Ratios (corrected for diltion only)</t>
  </si>
  <si>
    <t>fractional cahnge in 10 micron dustrak</t>
  </si>
  <si>
    <t xml:space="preserve"> Fractional change in Dust Trak A corrected for Impactor</t>
  </si>
  <si>
    <t>run</t>
  </si>
  <si>
    <t>material</t>
  </si>
  <si>
    <t>CMD</t>
  </si>
  <si>
    <t>mass1</t>
  </si>
  <si>
    <t>mass2</t>
  </si>
  <si>
    <t>Organized by spreadsheet row</t>
  </si>
  <si>
    <t>Organized by SAME run number</t>
  </si>
  <si>
    <t>MPASS Processed  data</t>
  </si>
  <si>
    <t>AMD</t>
  </si>
  <si>
    <t>mass1 caculated with dector 3</t>
  </si>
  <si>
    <t>mass2 both detectors</t>
  </si>
  <si>
    <t>Dust Track/mass loss</t>
  </si>
  <si>
    <t>PTrack/mass loss</t>
  </si>
  <si>
    <t>Ion/Mass loss</t>
  </si>
  <si>
    <t>Target mass alarm mg/m3</t>
  </si>
  <si>
    <t>Target Number alarm pt/cc</t>
  </si>
  <si>
    <t>Number count to produce mass alarm</t>
  </si>
  <si>
    <t>Mass concentration to produce number alarm</t>
  </si>
  <si>
    <t>Dust trak Alarm number</t>
  </si>
  <si>
    <t>Number count to produce scattering  alarm</t>
  </si>
  <si>
    <t>Scattering to produce number alarm</t>
  </si>
  <si>
    <t>Index number</t>
  </si>
  <si>
    <t>Target Ion alarm cm/cm3</t>
  </si>
  <si>
    <t>Based on 0.12 micron cmd Sd of 1.8 2mg/m3 5e5 pt cc</t>
  </si>
  <si>
    <t>mm/cm3</t>
  </si>
  <si>
    <t>Scattering to produce Ion alaram</t>
  </si>
  <si>
    <t>Number count to produce Ion alaram</t>
  </si>
  <si>
    <t>Ion to produce scattering  alarm</t>
  </si>
  <si>
    <t>Ion to produce number count  alarm</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</si>
</sst>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43" formatCode="_(* #,##0.00_);_(* \(#,##0.00\);_(* &quot;-&quot;??_);_(@_)"/>
    <numFmt numFmtId="164" formatCode="0.000"/>
    <numFmt numFmtId="165" formatCode="0.0000"/>
    <numFmt numFmtId="166" formatCode="0.00000"/>
    <numFmt numFmtId="167" formatCode="#,##0.000"/>
    <numFmt numFmtId="168" formatCode="[$-409]m/d/yy\ h:mm\ AM/PM;@"/>
    <numFmt numFmtId="169" formatCode="m/d/yy\ h:mm;@"/>
    <numFmt numFmtId="170" formatCode="0.0"/>
    <numFmt numFmtId="171" formatCode="mm/dd/yy;@"/>
    <numFmt numFmtId="172" formatCode="m/d/yy;@"/>
    <numFmt numFmtId="173" formatCode="#,##0.0000"/>
    <numFmt numFmtId="174" formatCode="_(* #,##0.0_);_(* \(#,##0.0\);_(* &quot;-&quot;??_);_(@_)"/>
    <numFmt numFmtId="175" formatCode="_(* #,##0_);_(* \(#,##0\);_(* &quot;-&quot;??_);_(@_)"/>
    <numFmt numFmtId="176" formatCode="#,##0.0"/>
  </numFmts>
  <fonts count="77" x14ac:knownFonts="1">
    <font>
      <sz val="11"/>
      <color theme="1"/>
      <name val="Calibri"/>
      <family val="2"/>
      <scheme val="minor"/>
    </font>
    <font>
      <sz val="10"/>
      <name val="Arial"/>
      <family val="2"/>
    </font>
    <font>
      <sz val="10"/>
      <name val="Arial"/>
      <family val="2"/>
    </font>
    <font>
      <b/>
      <sz val="36"/>
      <color indexed="10"/>
      <name val="Arial"/>
      <family val="2"/>
    </font>
    <font>
      <sz val="18"/>
      <name val="Arial"/>
      <family val="2"/>
    </font>
    <font>
      <b/>
      <sz val="18"/>
      <name val="Arial"/>
      <family val="2"/>
    </font>
    <font>
      <b/>
      <sz val="12"/>
      <name val="Arial"/>
      <family val="2"/>
    </font>
    <font>
      <b/>
      <sz val="16"/>
      <name val="Arial"/>
      <family val="2"/>
    </font>
    <font>
      <sz val="10"/>
      <color indexed="8"/>
      <name val="Arial"/>
      <family val="2"/>
    </font>
    <font>
      <b/>
      <sz val="18"/>
      <name val="Arial"/>
      <family val="2"/>
    </font>
    <font>
      <b/>
      <sz val="10"/>
      <color indexed="8"/>
      <name val="Arial"/>
      <family val="2"/>
    </font>
    <font>
      <b/>
      <sz val="11"/>
      <color indexed="8"/>
      <name val="Calibri"/>
      <family val="2"/>
    </font>
    <font>
      <sz val="14"/>
      <name val="Arial"/>
      <family val="2"/>
    </font>
    <font>
      <sz val="8"/>
      <name val="Calibri"/>
      <family val="2"/>
    </font>
    <font>
      <sz val="12"/>
      <color indexed="8"/>
      <name val="Arial"/>
      <family val="2"/>
    </font>
    <font>
      <i/>
      <sz val="12"/>
      <color indexed="8"/>
      <name val="Arial"/>
      <family val="2"/>
    </font>
    <font>
      <i/>
      <vertAlign val="subscript"/>
      <sz val="12"/>
      <color indexed="8"/>
      <name val="Arial"/>
      <family val="2"/>
    </font>
    <font>
      <b/>
      <sz val="9"/>
      <color indexed="8"/>
      <name val="Arial"/>
      <family val="2"/>
    </font>
    <font>
      <sz val="9"/>
      <name val="Arial"/>
      <family val="2"/>
    </font>
    <font>
      <sz val="16"/>
      <name val="Arial"/>
      <family val="2"/>
    </font>
    <font>
      <sz val="10"/>
      <color theme="1"/>
      <name val="Arial"/>
      <family val="2"/>
    </font>
    <font>
      <sz val="12"/>
      <color theme="1"/>
      <name val="Arial"/>
      <family val="2"/>
    </font>
    <font>
      <b/>
      <sz val="11"/>
      <color theme="1"/>
      <name val="Calibri"/>
      <family val="2"/>
      <scheme val="minor"/>
    </font>
    <font>
      <sz val="10"/>
      <name val="Arial"/>
      <family val="2"/>
    </font>
    <font>
      <sz val="8"/>
      <name val="Arial"/>
      <family val="2"/>
    </font>
    <font>
      <b/>
      <sz val="10"/>
      <name val="Arial"/>
      <family val="2"/>
    </font>
    <font>
      <sz val="10"/>
      <color indexed="9"/>
      <name val="Arial"/>
      <family val="2"/>
    </font>
    <font>
      <b/>
      <vertAlign val="superscript"/>
      <sz val="12"/>
      <name val="Arial"/>
      <family val="2"/>
    </font>
    <font>
      <b/>
      <sz val="10"/>
      <color theme="1"/>
      <name val="Tahoma"/>
      <family val="2"/>
    </font>
    <font>
      <sz val="10"/>
      <color theme="1"/>
      <name val="Tahoma"/>
      <family val="2"/>
    </font>
    <font>
      <sz val="11"/>
      <color rgb="FF000000"/>
      <name val="Calibri"/>
      <family val="2"/>
      <scheme val="minor"/>
    </font>
    <font>
      <u/>
      <sz val="11"/>
      <color theme="10"/>
      <name val="Calibri"/>
      <family val="2"/>
    </font>
    <font>
      <sz val="7"/>
      <color theme="1"/>
      <name val="Times New Roman"/>
      <family val="1"/>
    </font>
    <font>
      <sz val="11"/>
      <color rgb="FF1F497D"/>
      <name val="Calibri"/>
      <family val="2"/>
      <scheme val="minor"/>
    </font>
    <font>
      <b/>
      <sz val="11"/>
      <color rgb="FFFF0000"/>
      <name val="Calibri"/>
      <family val="2"/>
      <scheme val="minor"/>
    </font>
    <font>
      <b/>
      <sz val="10"/>
      <color rgb="FFFF0000"/>
      <name val="Arial"/>
      <family val="2"/>
    </font>
    <font>
      <b/>
      <sz val="12"/>
      <color rgb="FF0070C0"/>
      <name val="Arial"/>
      <family val="2"/>
    </font>
    <font>
      <sz val="11"/>
      <color rgb="FF0070C0"/>
      <name val="Calibri"/>
      <family val="2"/>
      <scheme val="minor"/>
    </font>
    <font>
      <sz val="10"/>
      <color rgb="FF0070C0"/>
      <name val="Arial"/>
      <family val="2"/>
    </font>
    <font>
      <b/>
      <sz val="11"/>
      <color theme="6" tint="-0.499984740745262"/>
      <name val="Calibri"/>
      <family val="2"/>
      <scheme val="minor"/>
    </font>
    <font>
      <b/>
      <sz val="10"/>
      <color theme="6" tint="-0.499984740745262"/>
      <name val="Arial"/>
      <family val="2"/>
    </font>
    <font>
      <b/>
      <vertAlign val="subscript"/>
      <sz val="12"/>
      <name val="Arial"/>
      <family val="2"/>
    </font>
    <font>
      <b/>
      <sz val="12"/>
      <name val="Symbol"/>
      <family val="1"/>
      <charset val="2"/>
    </font>
    <font>
      <b/>
      <sz val="8"/>
      <color rgb="FFFF0000"/>
      <name val="Calibri"/>
      <family val="2"/>
      <scheme val="minor"/>
    </font>
    <font>
      <b/>
      <sz val="9"/>
      <color rgb="FFFF0000"/>
      <name val="Calibri"/>
      <family val="2"/>
      <scheme val="minor"/>
    </font>
    <font>
      <sz val="11"/>
      <color rgb="FFFF0000"/>
      <name val="Calibri"/>
      <family val="2"/>
      <scheme val="minor"/>
    </font>
    <font>
      <sz val="12"/>
      <color indexed="8"/>
      <name val="Times New Roman"/>
      <family val="1"/>
    </font>
    <font>
      <b/>
      <sz val="12"/>
      <color rgb="FFFF0000"/>
      <name val="Arial"/>
      <family val="2"/>
    </font>
    <font>
      <sz val="8"/>
      <color theme="1"/>
      <name val="Calibri"/>
      <family val="2"/>
      <scheme val="minor"/>
    </font>
    <font>
      <b/>
      <sz val="14"/>
      <color indexed="10"/>
      <name val="Arial"/>
      <family val="2"/>
    </font>
    <font>
      <sz val="11"/>
      <name val="Calibri"/>
      <family val="2"/>
      <scheme val="minor"/>
    </font>
    <font>
      <sz val="11"/>
      <color indexed="8"/>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9"/>
      <name val="Arial"/>
      <family val="2"/>
    </font>
    <font>
      <b/>
      <vertAlign val="superscript"/>
      <sz val="9"/>
      <name val="Arial"/>
      <family val="2"/>
    </font>
    <font>
      <b/>
      <sz val="9"/>
      <color theme="1"/>
      <name val="Calibri"/>
      <family val="2"/>
      <scheme val="minor"/>
    </font>
    <font>
      <b/>
      <sz val="14"/>
      <name val="Arial"/>
      <family val="2"/>
    </font>
    <font>
      <sz val="12"/>
      <name val="Arial"/>
      <family val="2"/>
    </font>
    <font>
      <sz val="11"/>
      <color theme="9" tint="-0.249977111117893"/>
      <name val="Calibri"/>
      <family val="2"/>
      <scheme val="minor"/>
    </font>
    <font>
      <sz val="11"/>
      <color rgb="FFFF3399"/>
      <name val="Calibri"/>
      <family val="2"/>
      <scheme val="minor"/>
    </font>
    <font>
      <sz val="11"/>
      <color theme="4"/>
      <name val="Calibri"/>
      <family val="2"/>
      <scheme val="minor"/>
    </font>
    <font>
      <b/>
      <sz val="12"/>
      <color theme="1"/>
      <name val="Calibri"/>
      <family val="2"/>
      <scheme val="minor"/>
    </font>
    <font>
      <b/>
      <sz val="20"/>
      <color theme="1"/>
      <name val="Calibri"/>
      <family val="2"/>
      <scheme val="minor"/>
    </font>
  </fonts>
  <fills count="96">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indexed="43"/>
        <bgColor indexed="64"/>
      </patternFill>
    </fill>
    <fill>
      <patternFill patternType="solid">
        <fgColor indexed="47"/>
        <bgColor indexed="64"/>
      </patternFill>
    </fill>
    <fill>
      <patternFill patternType="solid">
        <fgColor indexed="11"/>
        <bgColor indexed="64"/>
      </patternFill>
    </fill>
    <fill>
      <patternFill patternType="solid">
        <fgColor indexed="42"/>
        <bgColor indexed="64"/>
      </patternFill>
    </fill>
    <fill>
      <patternFill patternType="solid">
        <fgColor indexed="30"/>
        <bgColor indexed="64"/>
      </patternFill>
    </fill>
    <fill>
      <patternFill patternType="solid">
        <fgColor indexed="50"/>
        <bgColor indexed="64"/>
      </patternFill>
    </fill>
    <fill>
      <patternFill patternType="solid">
        <fgColor indexed="44"/>
        <bgColor indexed="64"/>
      </patternFill>
    </fill>
    <fill>
      <patternFill patternType="solid">
        <fgColor indexed="46"/>
        <bgColor indexed="64"/>
      </patternFill>
    </fill>
    <fill>
      <patternFill patternType="solid">
        <fgColor rgb="FFFFC000"/>
        <bgColor indexed="64"/>
      </patternFill>
    </fill>
    <fill>
      <patternFill patternType="solid">
        <fgColor rgb="FFFFFF00"/>
        <bgColor indexed="64"/>
      </patternFill>
    </fill>
    <fill>
      <patternFill patternType="solid">
        <fgColor rgb="FF7030A0"/>
        <bgColor indexed="64"/>
      </patternFill>
    </fill>
    <fill>
      <patternFill patternType="solid">
        <fgColor theme="0"/>
        <bgColor indexed="64"/>
      </patternFill>
    </fill>
    <fill>
      <patternFill patternType="solid">
        <fgColor indexed="10"/>
        <bgColor indexed="64"/>
      </patternFill>
    </fill>
    <fill>
      <patternFill patternType="solid">
        <fgColor indexed="45"/>
        <bgColor indexed="64"/>
      </patternFill>
    </fill>
    <fill>
      <patternFill patternType="solid">
        <fgColor indexed="41"/>
        <bgColor indexed="64"/>
      </patternFill>
    </fill>
    <fill>
      <patternFill patternType="solid">
        <fgColor indexed="22"/>
        <bgColor indexed="64"/>
      </patternFill>
    </fill>
    <fill>
      <patternFill patternType="solid">
        <fgColor indexed="27"/>
        <bgColor indexed="64"/>
      </patternFill>
    </fill>
    <fill>
      <patternFill patternType="solid">
        <fgColor indexed="52"/>
        <bgColor indexed="64"/>
      </patternFill>
    </fill>
    <fill>
      <patternFill patternType="solid">
        <fgColor indexed="40"/>
        <bgColor indexed="64"/>
      </patternFill>
    </fill>
    <fill>
      <patternFill patternType="solid">
        <fgColor rgb="FFFF0000"/>
        <bgColor indexed="64"/>
      </patternFill>
    </fill>
    <fill>
      <patternFill patternType="solid">
        <fgColor rgb="FF00FF00"/>
        <bgColor indexed="64"/>
      </patternFill>
    </fill>
    <fill>
      <patternFill patternType="solid">
        <fgColor theme="4" tint="0.79998168889431442"/>
        <bgColor indexed="64"/>
      </patternFill>
    </fill>
    <fill>
      <patternFill patternType="solid">
        <fgColor indexed="31"/>
        <bgColor indexed="64"/>
      </patternFill>
    </fill>
    <fill>
      <patternFill patternType="solid">
        <fgColor rgb="FF99FFCC"/>
        <bgColor indexed="64"/>
      </patternFill>
    </fill>
    <fill>
      <patternFill patternType="solid">
        <fgColor rgb="FFCCFFFF"/>
        <bgColor indexed="64"/>
      </patternFill>
    </fill>
    <fill>
      <patternFill patternType="solid">
        <fgColor rgb="FF00B0F0"/>
        <bgColor indexed="64"/>
      </patternFill>
    </fill>
    <fill>
      <patternFill patternType="solid">
        <fgColor rgb="FFCCCCFF"/>
        <bgColor indexed="64"/>
      </patternFill>
    </fill>
    <fill>
      <patternFill patternType="solid">
        <fgColor rgb="FFFFFF99"/>
        <bgColor indexed="64"/>
      </patternFill>
    </fill>
    <fill>
      <patternFill patternType="solid">
        <fgColor theme="4" tint="0.59999389629810485"/>
        <bgColor indexed="64"/>
      </patternFill>
    </fill>
    <fill>
      <patternFill patternType="solid">
        <fgColor rgb="FFC0C0C0"/>
        <bgColor indexed="64"/>
      </patternFill>
    </fill>
    <fill>
      <patternFill patternType="solid">
        <fgColor rgb="FFFF9900"/>
        <bgColor indexed="64"/>
      </patternFill>
    </fill>
    <fill>
      <patternFill patternType="solid">
        <fgColor rgb="FF9999FF"/>
        <bgColor indexed="64"/>
      </patternFill>
    </fill>
    <fill>
      <patternFill patternType="solid">
        <fgColor rgb="FF00CCFF"/>
        <bgColor indexed="64"/>
      </patternFill>
    </fill>
    <fill>
      <patternFill patternType="solid">
        <fgColor theme="6" tint="0.59999389629810485"/>
        <bgColor indexed="64"/>
      </patternFill>
    </fill>
    <fill>
      <patternFill patternType="solid">
        <fgColor rgb="FF0070C0"/>
        <bgColor indexed="64"/>
      </patternFill>
    </fill>
    <fill>
      <patternFill patternType="solid">
        <fgColor indexed="51"/>
        <bgColor indexed="64"/>
      </patternFill>
    </fill>
    <fill>
      <patternFill patternType="solid">
        <fgColor indexed="15"/>
        <bgColor indexed="64"/>
      </patternFill>
    </fill>
    <fill>
      <patternFill patternType="solid">
        <fgColor indexed="55"/>
        <bgColor indexed="64"/>
      </patternFill>
    </fill>
    <fill>
      <patternFill patternType="solid">
        <fgColor indexed="53"/>
        <bgColor indexed="64"/>
      </patternFill>
    </fill>
    <fill>
      <patternFill patternType="solid">
        <fgColor rgb="FFCC0099"/>
        <bgColor indexed="64"/>
      </patternFill>
    </fill>
    <fill>
      <patternFill patternType="solid">
        <fgColor rgb="FFFFCCFF"/>
        <bgColor indexed="64"/>
      </patternFill>
    </fill>
    <fill>
      <patternFill patternType="solid">
        <fgColor theme="0" tint="-0.249977111117893"/>
        <bgColor indexed="64"/>
      </patternFill>
    </fill>
    <fill>
      <patternFill patternType="solid">
        <fgColor rgb="FFFFFF66"/>
        <bgColor indexed="64"/>
      </patternFill>
    </fill>
    <fill>
      <patternFill patternType="solid">
        <fgColor rgb="FF92D05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rgb="FFFFFFCC"/>
        <bgColor indexed="64"/>
      </patternFill>
    </fill>
    <fill>
      <patternFill patternType="solid">
        <fgColor theme="0" tint="-0.499984740745262"/>
        <bgColor indexed="64"/>
      </patternFill>
    </fill>
    <fill>
      <patternFill patternType="solid">
        <fgColor rgb="FFFF99CC"/>
        <bgColor indexed="64"/>
      </patternFill>
    </fill>
    <fill>
      <patternFill patternType="solid">
        <fgColor rgb="FFFF66CC"/>
        <bgColor indexed="64"/>
      </patternFill>
    </fill>
    <fill>
      <patternFill patternType="solid">
        <fgColor theme="7" tint="0.39997558519241921"/>
        <bgColor indexed="64"/>
      </patternFill>
    </fill>
    <fill>
      <patternFill patternType="solid">
        <fgColor rgb="FFFF3399"/>
        <bgColor indexed="64"/>
      </patternFill>
    </fill>
    <fill>
      <patternFill patternType="solid">
        <fgColor theme="8" tint="-0.249977111117893"/>
        <bgColor indexed="64"/>
      </patternFill>
    </fill>
    <fill>
      <patternFill patternType="solid">
        <fgColor rgb="FF66FF33"/>
        <bgColor indexed="64"/>
      </patternFill>
    </fill>
    <fill>
      <patternFill patternType="solid">
        <fgColor theme="4"/>
        <bgColor indexed="64"/>
      </patternFill>
    </fill>
    <fill>
      <patternFill patternType="solid">
        <fgColor rgb="FF99FF99"/>
        <bgColor indexed="64"/>
      </patternFill>
    </fill>
  </fills>
  <borders count="9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medium">
        <color indexed="64"/>
      </right>
      <top style="thick">
        <color indexed="64"/>
      </top>
      <bottom style="thick">
        <color indexed="64"/>
      </bottom>
      <diagonal/>
    </border>
    <border>
      <left style="thin">
        <color indexed="64"/>
      </left>
      <right style="thin">
        <color indexed="64"/>
      </right>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ck">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thin">
        <color indexed="64"/>
      </bottom>
      <diagonal/>
    </border>
    <border>
      <left/>
      <right/>
      <top style="thin">
        <color auto="1"/>
      </top>
      <bottom style="thin">
        <color auto="1"/>
      </bottom>
      <diagonal/>
    </border>
    <border>
      <left/>
      <right/>
      <top style="thin">
        <color auto="1"/>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medium">
        <color indexed="64"/>
      </left>
      <right style="medium">
        <color indexed="64"/>
      </right>
      <top style="double">
        <color indexed="64"/>
      </top>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style="medium">
        <color indexed="64"/>
      </right>
      <top/>
      <bottom style="double">
        <color indexed="64"/>
      </bottom>
      <diagonal/>
    </border>
    <border>
      <left/>
      <right/>
      <top style="double">
        <color indexed="64"/>
      </top>
      <bottom style="thin">
        <color auto="1"/>
      </bottom>
      <diagonal/>
    </border>
    <border>
      <left style="thin">
        <color indexed="64"/>
      </left>
      <right style="thin">
        <color indexed="64"/>
      </right>
      <top style="double">
        <color indexed="64"/>
      </top>
      <bottom style="thin">
        <color auto="1"/>
      </bottom>
      <diagonal/>
    </border>
    <border>
      <left style="thin">
        <color indexed="64"/>
      </left>
      <right/>
      <top style="double">
        <color indexed="64"/>
      </top>
      <bottom style="thin">
        <color auto="1"/>
      </bottom>
      <diagonal/>
    </border>
    <border>
      <left/>
      <right style="thin">
        <color indexed="64"/>
      </right>
      <top style="double">
        <color indexed="64"/>
      </top>
      <bottom style="thin">
        <color auto="1"/>
      </bottom>
      <diagonal/>
    </border>
    <border>
      <left style="medium">
        <color indexed="64"/>
      </left>
      <right style="medium">
        <color indexed="64"/>
      </right>
      <top style="double">
        <color indexed="64"/>
      </top>
      <bottom style="thin">
        <color auto="1"/>
      </bottom>
      <diagonal/>
    </border>
  </borders>
  <cellStyleXfs count="49">
    <xf numFmtId="0" fontId="0" fillId="0" borderId="0"/>
    <xf numFmtId="0" fontId="2" fillId="0" borderId="0"/>
    <xf numFmtId="0" fontId="1" fillId="0" borderId="0"/>
    <xf numFmtId="0" fontId="23" fillId="0" borderId="0"/>
    <xf numFmtId="0" fontId="31" fillId="0" borderId="0" applyNumberFormat="0" applyFill="0" applyBorder="0" applyAlignment="0" applyProtection="0">
      <alignment vertical="top"/>
      <protection locked="0"/>
    </xf>
    <xf numFmtId="0" fontId="1" fillId="0" borderId="0"/>
    <xf numFmtId="0" fontId="1" fillId="0" borderId="0"/>
    <xf numFmtId="0" fontId="53" fillId="0" borderId="0" applyNumberFormat="0" applyFill="0" applyBorder="0" applyAlignment="0" applyProtection="0"/>
    <xf numFmtId="0" fontId="54" fillId="0" borderId="57" applyNumberFormat="0" applyFill="0" applyAlignment="0" applyProtection="0"/>
    <xf numFmtId="0" fontId="55" fillId="0" borderId="58" applyNumberFormat="0" applyFill="0" applyAlignment="0" applyProtection="0"/>
    <xf numFmtId="0" fontId="56" fillId="0" borderId="59" applyNumberFormat="0" applyFill="0" applyAlignment="0" applyProtection="0"/>
    <xf numFmtId="0" fontId="56" fillId="0" borderId="0" applyNumberFormat="0" applyFill="0" applyBorder="0" applyAlignment="0" applyProtection="0"/>
    <xf numFmtId="0" fontId="57" fillId="54" borderId="0" applyNumberFormat="0" applyBorder="0" applyAlignment="0" applyProtection="0"/>
    <xf numFmtId="0" fontId="58" fillId="55" borderId="0" applyNumberFormat="0" applyBorder="0" applyAlignment="0" applyProtection="0"/>
    <xf numFmtId="0" fontId="59" fillId="56" borderId="0" applyNumberFormat="0" applyBorder="0" applyAlignment="0" applyProtection="0"/>
    <xf numFmtId="0" fontId="60" fillId="57" borderId="60" applyNumberFormat="0" applyAlignment="0" applyProtection="0"/>
    <xf numFmtId="0" fontId="61" fillId="58" borderId="61" applyNumberFormat="0" applyAlignment="0" applyProtection="0"/>
    <xf numFmtId="0" fontId="62" fillId="58" borderId="60" applyNumberFormat="0" applyAlignment="0" applyProtection="0"/>
    <xf numFmtId="0" fontId="63" fillId="0" borderId="62" applyNumberFormat="0" applyFill="0" applyAlignment="0" applyProtection="0"/>
    <xf numFmtId="0" fontId="64" fillId="59" borderId="63" applyNumberFormat="0" applyAlignment="0" applyProtection="0"/>
    <xf numFmtId="0" fontId="45" fillId="0" borderId="0" applyNumberFormat="0" applyFill="0" applyBorder="0" applyAlignment="0" applyProtection="0"/>
    <xf numFmtId="0" fontId="52" fillId="60" borderId="64" applyNumberFormat="0" applyFont="0" applyAlignment="0" applyProtection="0"/>
    <xf numFmtId="0" fontId="65" fillId="0" borderId="0" applyNumberFormat="0" applyFill="0" applyBorder="0" applyAlignment="0" applyProtection="0"/>
    <xf numFmtId="0" fontId="22" fillId="0" borderId="65" applyNumberFormat="0" applyFill="0" applyAlignment="0" applyProtection="0"/>
    <xf numFmtId="0" fontId="66" fillId="61" borderId="0" applyNumberFormat="0" applyBorder="0" applyAlignment="0" applyProtection="0"/>
    <xf numFmtId="0" fontId="52" fillId="62" borderId="0" applyNumberFormat="0" applyBorder="0" applyAlignment="0" applyProtection="0"/>
    <xf numFmtId="0" fontId="52" fillId="63" borderId="0" applyNumberFormat="0" applyBorder="0" applyAlignment="0" applyProtection="0"/>
    <xf numFmtId="0" fontId="66" fillId="64" borderId="0" applyNumberFormat="0" applyBorder="0" applyAlignment="0" applyProtection="0"/>
    <xf numFmtId="0" fontId="66" fillId="65" borderId="0" applyNumberFormat="0" applyBorder="0" applyAlignment="0" applyProtection="0"/>
    <xf numFmtId="0" fontId="52" fillId="66" borderId="0" applyNumberFormat="0" applyBorder="0" applyAlignment="0" applyProtection="0"/>
    <xf numFmtId="0" fontId="52" fillId="67" borderId="0" applyNumberFormat="0" applyBorder="0" applyAlignment="0" applyProtection="0"/>
    <xf numFmtId="0" fontId="66" fillId="68" borderId="0" applyNumberFormat="0" applyBorder="0" applyAlignment="0" applyProtection="0"/>
    <xf numFmtId="0" fontId="66" fillId="69" borderId="0" applyNumberFormat="0" applyBorder="0" applyAlignment="0" applyProtection="0"/>
    <xf numFmtId="0" fontId="52" fillId="70" borderId="0" applyNumberFormat="0" applyBorder="0" applyAlignment="0" applyProtection="0"/>
    <xf numFmtId="0" fontId="52" fillId="71" borderId="0" applyNumberFormat="0" applyBorder="0" applyAlignment="0" applyProtection="0"/>
    <xf numFmtId="0" fontId="66" fillId="72" borderId="0" applyNumberFormat="0" applyBorder="0" applyAlignment="0" applyProtection="0"/>
    <xf numFmtId="0" fontId="66" fillId="73" borderId="0" applyNumberFormat="0" applyBorder="0" applyAlignment="0" applyProtection="0"/>
    <xf numFmtId="0" fontId="52" fillId="74" borderId="0" applyNumberFormat="0" applyBorder="0" applyAlignment="0" applyProtection="0"/>
    <xf numFmtId="0" fontId="52" fillId="75" borderId="0" applyNumberFormat="0" applyBorder="0" applyAlignment="0" applyProtection="0"/>
    <xf numFmtId="0" fontId="66" fillId="76" borderId="0" applyNumberFormat="0" applyBorder="0" applyAlignment="0" applyProtection="0"/>
    <xf numFmtId="0" fontId="66" fillId="77" borderId="0" applyNumberFormat="0" applyBorder="0" applyAlignment="0" applyProtection="0"/>
    <xf numFmtId="0" fontId="52" fillId="78" borderId="0" applyNumberFormat="0" applyBorder="0" applyAlignment="0" applyProtection="0"/>
    <xf numFmtId="0" fontId="52" fillId="79" borderId="0" applyNumberFormat="0" applyBorder="0" applyAlignment="0" applyProtection="0"/>
    <xf numFmtId="0" fontId="66" fillId="80" borderId="0" applyNumberFormat="0" applyBorder="0" applyAlignment="0" applyProtection="0"/>
    <xf numFmtId="0" fontId="66" fillId="81" borderId="0" applyNumberFormat="0" applyBorder="0" applyAlignment="0" applyProtection="0"/>
    <xf numFmtId="0" fontId="52" fillId="82" borderId="0" applyNumberFormat="0" applyBorder="0" applyAlignment="0" applyProtection="0"/>
    <xf numFmtId="0" fontId="52" fillId="83" borderId="0" applyNumberFormat="0" applyBorder="0" applyAlignment="0" applyProtection="0"/>
    <xf numFmtId="0" fontId="66" fillId="84" borderId="0" applyNumberFormat="0" applyBorder="0" applyAlignment="0" applyProtection="0"/>
    <xf numFmtId="43" fontId="52" fillId="0" borderId="0" applyFont="0" applyFill="0" applyBorder="0" applyAlignment="0" applyProtection="0"/>
  </cellStyleXfs>
  <cellXfs count="2161">
    <xf numFmtId="0" fontId="0" fillId="0" borderId="0" xfId="0"/>
    <xf numFmtId="0" fontId="4" fillId="0" borderId="0" xfId="1" applyFont="1" applyAlignment="1">
      <alignment wrapText="1"/>
    </xf>
    <xf numFmtId="0" fontId="6" fillId="0" borderId="0" xfId="1" applyFont="1" applyAlignment="1">
      <alignment horizontal="left" wrapText="1"/>
    </xf>
    <xf numFmtId="0" fontId="2" fillId="0" borderId="0" xfId="1"/>
    <xf numFmtId="0" fontId="2" fillId="0" borderId="0" xfId="1" applyAlignment="1">
      <alignment wrapText="1"/>
    </xf>
    <xf numFmtId="0" fontId="2" fillId="0" borderId="0" xfId="1" applyFill="1" applyBorder="1" applyAlignment="1">
      <alignment wrapText="1"/>
    </xf>
    <xf numFmtId="0" fontId="2" fillId="0" borderId="0" xfId="1" applyAlignment="1">
      <alignment horizontal="center"/>
    </xf>
    <xf numFmtId="2" fontId="6" fillId="2" borderId="2" xfId="0" applyNumberFormat="1" applyFont="1" applyFill="1" applyBorder="1" applyAlignment="1">
      <alignment horizontal="left" textRotation="90" wrapText="1"/>
    </xf>
    <xf numFmtId="1" fontId="6" fillId="2" borderId="2" xfId="0" applyNumberFormat="1" applyFont="1" applyFill="1" applyBorder="1" applyAlignment="1">
      <alignment horizontal="left" textRotation="90" wrapText="1"/>
    </xf>
    <xf numFmtId="164" fontId="6" fillId="2" borderId="2" xfId="0" applyNumberFormat="1" applyFont="1" applyFill="1" applyBorder="1" applyAlignment="1">
      <alignment horizontal="left" textRotation="90" wrapText="1"/>
    </xf>
    <xf numFmtId="2" fontId="6" fillId="3" borderId="2" xfId="0" applyNumberFormat="1" applyFont="1" applyFill="1" applyBorder="1" applyAlignment="1">
      <alignment horizontal="left" textRotation="90" wrapText="1"/>
    </xf>
    <xf numFmtId="0" fontId="2" fillId="0" borderId="0" xfId="1" applyFill="1"/>
    <xf numFmtId="0" fontId="8" fillId="0" borderId="0" xfId="0" applyFont="1"/>
    <xf numFmtId="0" fontId="10" fillId="0" borderId="0" xfId="0" applyFont="1"/>
    <xf numFmtId="11" fontId="8" fillId="7" borderId="0" xfId="0" applyNumberFormat="1" applyFont="1" applyFill="1" applyAlignment="1">
      <alignment horizontal="right"/>
    </xf>
    <xf numFmtId="0" fontId="8" fillId="7" borderId="0" xfId="0" applyFont="1" applyFill="1" applyAlignment="1">
      <alignment horizontal="right"/>
    </xf>
    <xf numFmtId="11" fontId="8" fillId="4" borderId="0" xfId="0" applyNumberFormat="1" applyFont="1" applyFill="1" applyAlignment="1">
      <alignment horizontal="right"/>
    </xf>
    <xf numFmtId="0" fontId="8" fillId="4" borderId="0" xfId="0" applyFont="1" applyFill="1" applyAlignment="1">
      <alignment horizontal="right"/>
    </xf>
    <xf numFmtId="0" fontId="10" fillId="0" borderId="0" xfId="0" applyFont="1" applyAlignment="1">
      <alignment horizontal="center" textRotation="90" wrapText="1"/>
    </xf>
    <xf numFmtId="0" fontId="10" fillId="0" borderId="0" xfId="0" applyFont="1" applyAlignment="1">
      <alignment horizontal="left"/>
    </xf>
    <xf numFmtId="0" fontId="8" fillId="0" borderId="0" xfId="0" applyFont="1" applyFill="1" applyBorder="1"/>
    <xf numFmtId="11" fontId="8" fillId="0" borderId="0" xfId="0" applyNumberFormat="1" applyFont="1" applyFill="1" applyBorder="1" applyAlignment="1">
      <alignment horizontal="right"/>
    </xf>
    <xf numFmtId="0" fontId="8" fillId="0" borderId="0" xfId="0" applyFont="1" applyFill="1" applyBorder="1" applyAlignment="1">
      <alignment horizontal="right"/>
    </xf>
    <xf numFmtId="0" fontId="10" fillId="0" borderId="0" xfId="0" applyFont="1" applyAlignment="1"/>
    <xf numFmtId="0" fontId="2" fillId="0" borderId="0" xfId="1" applyFont="1" applyFill="1" applyBorder="1"/>
    <xf numFmtId="0" fontId="4" fillId="8" borderId="0" xfId="1" applyFont="1" applyFill="1" applyAlignment="1">
      <alignment wrapText="1"/>
    </xf>
    <xf numFmtId="0" fontId="6" fillId="8" borderId="0" xfId="1" applyFont="1" applyFill="1" applyAlignment="1">
      <alignment horizontal="left" wrapText="1"/>
    </xf>
    <xf numFmtId="0" fontId="2" fillId="8" borderId="0" xfId="1" applyFill="1"/>
    <xf numFmtId="0" fontId="2" fillId="8" borderId="0" xfId="1" applyFill="1" applyAlignment="1">
      <alignment wrapText="1"/>
    </xf>
    <xf numFmtId="0" fontId="2" fillId="8" borderId="0" xfId="1" applyFill="1" applyBorder="1" applyAlignment="1">
      <alignment wrapText="1"/>
    </xf>
    <xf numFmtId="0" fontId="8" fillId="8" borderId="0" xfId="0" applyFont="1" applyFill="1" applyBorder="1"/>
    <xf numFmtId="0" fontId="8" fillId="8" borderId="0" xfId="0" applyFont="1" applyFill="1" applyAlignment="1"/>
    <xf numFmtId="0" fontId="0" fillId="8" borderId="0" xfId="0" applyFill="1"/>
    <xf numFmtId="2" fontId="6" fillId="3" borderId="2" xfId="0" applyNumberFormat="1" applyFont="1" applyFill="1" applyBorder="1" applyAlignment="1">
      <alignment horizontal="center" textRotation="90" wrapText="1"/>
    </xf>
    <xf numFmtId="164" fontId="6" fillId="3" borderId="2" xfId="0" applyNumberFormat="1" applyFont="1" applyFill="1" applyBorder="1" applyAlignment="1">
      <alignment horizontal="center" textRotation="90" wrapText="1"/>
    </xf>
    <xf numFmtId="0" fontId="2" fillId="8" borderId="0" xfId="1" applyFill="1" applyAlignment="1">
      <alignment horizontal="center"/>
    </xf>
    <xf numFmtId="2" fontId="6" fillId="0" borderId="2" xfId="0" applyNumberFormat="1" applyFont="1" applyFill="1" applyBorder="1" applyAlignment="1">
      <alignment horizontal="left" textRotation="90" wrapText="1"/>
    </xf>
    <xf numFmtId="164" fontId="6" fillId="12" borderId="2" xfId="0" applyNumberFormat="1" applyFont="1" applyFill="1" applyBorder="1" applyAlignment="1">
      <alignment horizontal="center" textRotation="90" wrapText="1"/>
    </xf>
    <xf numFmtId="164" fontId="6" fillId="12" borderId="12" xfId="0" applyNumberFormat="1" applyFont="1" applyFill="1" applyBorder="1" applyAlignment="1">
      <alignment horizontal="center" textRotation="90" wrapText="1"/>
    </xf>
    <xf numFmtId="2" fontId="6" fillId="13" borderId="2" xfId="0" applyNumberFormat="1" applyFont="1" applyFill="1" applyBorder="1" applyAlignment="1">
      <alignment horizontal="left" textRotation="90" wrapText="1"/>
    </xf>
    <xf numFmtId="0" fontId="10" fillId="0" borderId="0" xfId="0" applyFont="1" applyFill="1" applyBorder="1" applyAlignment="1">
      <alignment horizontal="center" textRotation="90" wrapText="1"/>
    </xf>
    <xf numFmtId="0" fontId="10" fillId="8" borderId="0" xfId="0" applyFont="1" applyFill="1" applyBorder="1" applyAlignment="1">
      <alignment horizontal="center" textRotation="90" wrapText="1"/>
    </xf>
    <xf numFmtId="164" fontId="10" fillId="0" borderId="0" xfId="0" applyNumberFormat="1" applyFont="1" applyFill="1" applyBorder="1"/>
    <xf numFmtId="164" fontId="10" fillId="8" borderId="0" xfId="0" applyNumberFormat="1" applyFont="1" applyFill="1" applyBorder="1"/>
    <xf numFmtId="0" fontId="6" fillId="7" borderId="12" xfId="0" applyFont="1" applyFill="1" applyBorder="1" applyAlignment="1">
      <alignment horizontal="center" textRotation="90" wrapText="1"/>
    </xf>
    <xf numFmtId="0" fontId="6" fillId="7" borderId="2" xfId="0" applyFont="1" applyFill="1" applyBorder="1" applyAlignment="1">
      <alignment horizontal="center" textRotation="90" wrapText="1"/>
    </xf>
    <xf numFmtId="0" fontId="6" fillId="8" borderId="2" xfId="0" applyFont="1" applyFill="1" applyBorder="1" applyAlignment="1">
      <alignment horizontal="center" textRotation="90" wrapText="1"/>
    </xf>
    <xf numFmtId="164" fontId="6" fillId="0" borderId="2" xfId="0" applyNumberFormat="1" applyFont="1" applyFill="1" applyBorder="1" applyAlignment="1">
      <alignment horizontal="center" textRotation="90" wrapText="1"/>
    </xf>
    <xf numFmtId="0" fontId="4" fillId="0" borderId="0" xfId="2" applyFont="1" applyAlignment="1">
      <alignment wrapText="1"/>
    </xf>
    <xf numFmtId="0" fontId="4" fillId="0" borderId="0" xfId="2" applyFont="1" applyAlignment="1">
      <alignment horizontal="center" wrapText="1"/>
    </xf>
    <xf numFmtId="0" fontId="6" fillId="0" borderId="17" xfId="2" applyFont="1" applyBorder="1" applyAlignment="1">
      <alignment horizontal="left" textRotation="90" wrapText="1"/>
    </xf>
    <xf numFmtId="0" fontId="6" fillId="5" borderId="18" xfId="2" applyFont="1" applyFill="1" applyBorder="1" applyAlignment="1">
      <alignment horizontal="left" textRotation="90" wrapText="1"/>
    </xf>
    <xf numFmtId="0" fontId="6" fillId="10" borderId="18" xfId="2" applyFont="1" applyFill="1" applyBorder="1" applyAlignment="1">
      <alignment horizontal="left" textRotation="90" wrapText="1"/>
    </xf>
    <xf numFmtId="0" fontId="6" fillId="10" borderId="18" xfId="2" applyFont="1" applyFill="1" applyBorder="1" applyAlignment="1">
      <alignment horizontal="left" textRotation="90"/>
    </xf>
    <xf numFmtId="0" fontId="6" fillId="11" borderId="13" xfId="2" applyFont="1" applyFill="1" applyBorder="1" applyAlignment="1">
      <alignment horizontal="left" textRotation="90" wrapText="1"/>
    </xf>
    <xf numFmtId="0" fontId="6" fillId="11" borderId="13" xfId="2" applyFont="1" applyFill="1" applyBorder="1" applyAlignment="1">
      <alignment horizontal="center" textRotation="90" wrapText="1"/>
    </xf>
    <xf numFmtId="164" fontId="6" fillId="11" borderId="13" xfId="2" applyNumberFormat="1" applyFont="1" applyFill="1" applyBorder="1" applyAlignment="1">
      <alignment horizontal="left" textRotation="90" wrapText="1"/>
    </xf>
    <xf numFmtId="0" fontId="6" fillId="6" borderId="13" xfId="2" applyFont="1" applyFill="1" applyBorder="1" applyAlignment="1">
      <alignment horizontal="left" textRotation="90" wrapText="1"/>
    </xf>
    <xf numFmtId="0" fontId="6" fillId="6" borderId="3" xfId="2" applyFont="1" applyFill="1" applyBorder="1" applyAlignment="1">
      <alignment horizontal="left" textRotation="90" wrapText="1"/>
    </xf>
    <xf numFmtId="0" fontId="6" fillId="6" borderId="19" xfId="2" applyFont="1" applyFill="1" applyBorder="1" applyAlignment="1">
      <alignment horizontal="left" textRotation="90" wrapText="1"/>
    </xf>
    <xf numFmtId="0" fontId="6" fillId="0" borderId="0" xfId="2" applyFont="1" applyAlignment="1">
      <alignment horizontal="left" wrapText="1"/>
    </xf>
    <xf numFmtId="0" fontId="1" fillId="16" borderId="5" xfId="2" applyFont="1" applyFill="1" applyBorder="1"/>
    <xf numFmtId="0" fontId="1" fillId="16" borderId="5" xfId="2" applyFont="1" applyFill="1" applyBorder="1" applyAlignment="1">
      <alignment wrapText="1"/>
    </xf>
    <xf numFmtId="46" fontId="1" fillId="17" borderId="5" xfId="2" quotePrefix="1" applyNumberFormat="1" applyFont="1" applyFill="1" applyBorder="1" applyAlignment="1">
      <alignment horizontal="right"/>
    </xf>
    <xf numFmtId="22" fontId="1" fillId="17" borderId="5" xfId="2" applyNumberFormat="1" applyFont="1" applyFill="1" applyBorder="1"/>
    <xf numFmtId="0" fontId="1" fillId="0" borderId="5" xfId="2" applyFont="1" applyBorder="1" applyAlignment="1">
      <alignment horizontal="right"/>
    </xf>
    <xf numFmtId="0" fontId="1" fillId="0" borderId="5" xfId="2" applyFont="1" applyBorder="1" applyAlignment="1">
      <alignment horizontal="center"/>
    </xf>
    <xf numFmtId="164" fontId="1" fillId="0" borderId="5" xfId="2" applyNumberFormat="1" applyFont="1" applyBorder="1"/>
    <xf numFmtId="0" fontId="1" fillId="3" borderId="5" xfId="2" applyFont="1" applyFill="1" applyBorder="1" applyAlignment="1">
      <alignment horizontal="center"/>
    </xf>
    <xf numFmtId="165" fontId="1" fillId="0" borderId="5" xfId="2" applyNumberFormat="1" applyFont="1" applyBorder="1" applyAlignment="1">
      <alignment horizontal="center"/>
    </xf>
    <xf numFmtId="0" fontId="1" fillId="18" borderId="5" xfId="2" applyFont="1" applyFill="1" applyBorder="1"/>
    <xf numFmtId="164" fontId="1" fillId="18" borderId="5" xfId="2" applyNumberFormat="1" applyFont="1" applyFill="1" applyBorder="1"/>
    <xf numFmtId="2" fontId="0" fillId="0" borderId="5" xfId="0" applyNumberFormat="1" applyBorder="1"/>
    <xf numFmtId="0" fontId="8" fillId="0" borderId="5" xfId="0" applyFont="1" applyBorder="1"/>
    <xf numFmtId="0" fontId="8" fillId="0" borderId="5" xfId="0" applyFont="1" applyFill="1" applyBorder="1"/>
    <xf numFmtId="1" fontId="8" fillId="0" borderId="5" xfId="0" applyNumberFormat="1" applyFont="1" applyBorder="1"/>
    <xf numFmtId="164" fontId="1" fillId="8" borderId="5" xfId="0" applyNumberFormat="1" applyFont="1" applyFill="1" applyBorder="1" applyAlignment="1">
      <alignment horizontal="center"/>
    </xf>
    <xf numFmtId="3" fontId="1" fillId="3" borderId="5" xfId="0" applyNumberFormat="1" applyFont="1" applyFill="1" applyBorder="1" applyAlignment="1">
      <alignment horizontal="center"/>
    </xf>
    <xf numFmtId="2" fontId="1" fillId="3" borderId="5" xfId="0" applyNumberFormat="1" applyFont="1" applyFill="1" applyBorder="1" applyAlignment="1">
      <alignment horizontal="center"/>
    </xf>
    <xf numFmtId="4" fontId="20" fillId="0" borderId="5" xfId="0" applyNumberFormat="1" applyFont="1" applyFill="1" applyBorder="1" applyAlignment="1">
      <alignment horizontal="center"/>
    </xf>
    <xf numFmtId="167" fontId="20" fillId="12" borderId="5" xfId="0" applyNumberFormat="1" applyFont="1" applyFill="1" applyBorder="1" applyAlignment="1">
      <alignment horizontal="center"/>
    </xf>
    <xf numFmtId="4" fontId="20" fillId="12" borderId="5" xfId="0" applyNumberFormat="1" applyFont="1" applyFill="1" applyBorder="1" applyAlignment="1">
      <alignment horizontal="center"/>
    </xf>
    <xf numFmtId="3" fontId="20" fillId="7" borderId="5" xfId="0" applyNumberFormat="1" applyFont="1" applyFill="1" applyBorder="1" applyAlignment="1">
      <alignment horizontal="center"/>
    </xf>
    <xf numFmtId="4" fontId="1" fillId="0" borderId="5" xfId="2" applyNumberFormat="1" applyFont="1" applyBorder="1" applyAlignment="1">
      <alignment horizontal="center"/>
    </xf>
    <xf numFmtId="166" fontId="1" fillId="0" borderId="5" xfId="2" applyNumberFormat="1" applyFont="1" applyBorder="1" applyAlignment="1">
      <alignment horizontal="center"/>
    </xf>
    <xf numFmtId="0" fontId="1" fillId="0" borderId="11" xfId="2" applyFont="1" applyBorder="1" applyAlignment="1">
      <alignment horizontal="center"/>
    </xf>
    <xf numFmtId="0" fontId="1" fillId="8" borderId="0" xfId="2" applyFill="1"/>
    <xf numFmtId="0" fontId="1" fillId="0" borderId="0" xfId="2"/>
    <xf numFmtId="0" fontId="1" fillId="19" borderId="1" xfId="2" applyFont="1" applyFill="1" applyBorder="1"/>
    <xf numFmtId="0" fontId="1" fillId="19" borderId="1" xfId="2" applyFont="1" applyFill="1" applyBorder="1" applyAlignment="1">
      <alignment wrapText="1"/>
    </xf>
    <xf numFmtId="46" fontId="1" fillId="4" borderId="1" xfId="2" quotePrefix="1" applyNumberFormat="1" applyFont="1" applyFill="1" applyBorder="1" applyAlignment="1">
      <alignment horizontal="right"/>
    </xf>
    <xf numFmtId="22" fontId="1" fillId="4" borderId="1" xfId="2" applyNumberFormat="1" applyFont="1" applyFill="1" applyBorder="1"/>
    <xf numFmtId="0" fontId="1" fillId="0" borderId="1" xfId="2" applyFont="1" applyBorder="1" applyAlignment="1">
      <alignment horizontal="right"/>
    </xf>
    <xf numFmtId="0" fontId="1" fillId="0" borderId="1" xfId="2" applyFont="1" applyBorder="1" applyAlignment="1">
      <alignment horizontal="center"/>
    </xf>
    <xf numFmtId="164" fontId="1" fillId="0" borderId="1" xfId="2" applyNumberFormat="1" applyFont="1" applyBorder="1"/>
    <xf numFmtId="0" fontId="1" fillId="3" borderId="1" xfId="2" applyFont="1" applyFill="1" applyBorder="1" applyAlignment="1">
      <alignment horizontal="center"/>
    </xf>
    <xf numFmtId="165" fontId="1" fillId="0" borderId="1" xfId="2" applyNumberFormat="1" applyFont="1" applyBorder="1" applyAlignment="1">
      <alignment horizontal="center"/>
    </xf>
    <xf numFmtId="0" fontId="1" fillId="18" borderId="1" xfId="2" applyFont="1" applyFill="1" applyBorder="1"/>
    <xf numFmtId="0" fontId="1" fillId="20" borderId="1" xfId="2" applyFont="1" applyFill="1" applyBorder="1"/>
    <xf numFmtId="164" fontId="1" fillId="18" borderId="1" xfId="2" applyNumberFormat="1" applyFont="1" applyFill="1" applyBorder="1"/>
    <xf numFmtId="2" fontId="0" fillId="0" borderId="1" xfId="0" applyNumberFormat="1" applyBorder="1"/>
    <xf numFmtId="2" fontId="8" fillId="0" borderId="1" xfId="0" applyNumberFormat="1" applyFont="1" applyBorder="1"/>
    <xf numFmtId="0" fontId="8" fillId="0" borderId="1" xfId="0" applyFont="1" applyBorder="1"/>
    <xf numFmtId="2" fontId="8" fillId="0" borderId="1" xfId="0" applyNumberFormat="1" applyFont="1" applyFill="1" applyBorder="1"/>
    <xf numFmtId="1" fontId="8" fillId="0" borderId="1" xfId="0" applyNumberFormat="1" applyFont="1" applyBorder="1"/>
    <xf numFmtId="164" fontId="8" fillId="0" borderId="1" xfId="0" applyNumberFormat="1" applyFont="1" applyBorder="1"/>
    <xf numFmtId="164" fontId="1" fillId="8" borderId="1" xfId="0" applyNumberFormat="1" applyFont="1" applyFill="1" applyBorder="1" applyAlignment="1">
      <alignment horizontal="center"/>
    </xf>
    <xf numFmtId="3" fontId="1" fillId="3" borderId="1" xfId="0" applyNumberFormat="1" applyFont="1" applyFill="1" applyBorder="1" applyAlignment="1">
      <alignment horizontal="center"/>
    </xf>
    <xf numFmtId="2" fontId="1" fillId="3" borderId="1" xfId="0" applyNumberFormat="1" applyFont="1" applyFill="1" applyBorder="1" applyAlignment="1">
      <alignment horizontal="center"/>
    </xf>
    <xf numFmtId="4" fontId="20" fillId="0" borderId="1" xfId="0" applyNumberFormat="1" applyFont="1" applyFill="1" applyBorder="1" applyAlignment="1">
      <alignment horizontal="center"/>
    </xf>
    <xf numFmtId="167" fontId="20" fillId="12" borderId="1" xfId="0" applyNumberFormat="1" applyFont="1" applyFill="1" applyBorder="1" applyAlignment="1">
      <alignment horizontal="center"/>
    </xf>
    <xf numFmtId="4" fontId="20" fillId="12" borderId="1" xfId="0" applyNumberFormat="1" applyFont="1" applyFill="1" applyBorder="1" applyAlignment="1">
      <alignment horizontal="center"/>
    </xf>
    <xf numFmtId="164" fontId="20" fillId="12" borderId="1" xfId="0" applyNumberFormat="1" applyFont="1" applyFill="1" applyBorder="1" applyAlignment="1">
      <alignment horizontal="center"/>
    </xf>
    <xf numFmtId="3" fontId="20" fillId="7" borderId="1" xfId="0" applyNumberFormat="1" applyFont="1" applyFill="1" applyBorder="1" applyAlignment="1">
      <alignment horizontal="center"/>
    </xf>
    <xf numFmtId="4" fontId="1" fillId="0" borderId="1" xfId="2" applyNumberFormat="1" applyFont="1" applyBorder="1" applyAlignment="1">
      <alignment horizontal="center"/>
    </xf>
    <xf numFmtId="166" fontId="1" fillId="0" borderId="1" xfId="2" applyNumberFormat="1" applyFont="1" applyBorder="1" applyAlignment="1">
      <alignment horizontal="center"/>
    </xf>
    <xf numFmtId="0" fontId="1" fillId="0" borderId="9" xfId="2" applyFont="1" applyBorder="1" applyAlignment="1">
      <alignment horizontal="center"/>
    </xf>
    <xf numFmtId="0" fontId="1" fillId="0" borderId="1" xfId="2" applyFont="1" applyFill="1" applyBorder="1"/>
    <xf numFmtId="0" fontId="1" fillId="0" borderId="1" xfId="2" applyFont="1" applyFill="1" applyBorder="1" applyAlignment="1">
      <alignment wrapText="1"/>
    </xf>
    <xf numFmtId="14" fontId="1" fillId="4" borderId="1" xfId="2" quotePrefix="1" applyNumberFormat="1" applyFont="1" applyFill="1" applyBorder="1" applyAlignment="1">
      <alignment horizontal="right"/>
    </xf>
    <xf numFmtId="0" fontId="1" fillId="0" borderId="1" xfId="2" applyBorder="1"/>
    <xf numFmtId="0" fontId="1" fillId="0" borderId="1" xfId="2" applyFont="1" applyBorder="1"/>
    <xf numFmtId="167" fontId="1" fillId="12" borderId="1" xfId="2" applyNumberFormat="1" applyFont="1" applyFill="1" applyBorder="1" applyAlignment="1">
      <alignment horizontal="center"/>
    </xf>
    <xf numFmtId="4" fontId="1" fillId="12" borderId="1" xfId="2" applyNumberFormat="1" applyFont="1" applyFill="1" applyBorder="1" applyAlignment="1">
      <alignment horizontal="center"/>
    </xf>
    <xf numFmtId="164" fontId="1" fillId="12" borderId="1" xfId="2" applyNumberFormat="1" applyFont="1" applyFill="1" applyBorder="1" applyAlignment="1">
      <alignment horizontal="center"/>
    </xf>
    <xf numFmtId="0" fontId="1" fillId="21" borderId="1" xfId="2" applyFont="1" applyFill="1" applyBorder="1"/>
    <xf numFmtId="0" fontId="1" fillId="21" borderId="1" xfId="2" applyFont="1" applyFill="1" applyBorder="1" applyAlignment="1">
      <alignment wrapText="1"/>
    </xf>
    <xf numFmtId="14" fontId="1" fillId="5" borderId="1" xfId="2" quotePrefix="1" applyNumberFormat="1" applyFont="1" applyFill="1" applyBorder="1" applyAlignment="1">
      <alignment horizontal="right"/>
    </xf>
    <xf numFmtId="22" fontId="1" fillId="5" borderId="1" xfId="2" applyNumberFormat="1" applyFont="1" applyFill="1" applyBorder="1"/>
    <xf numFmtId="0" fontId="1" fillId="22" borderId="1" xfId="2" applyFont="1" applyFill="1" applyBorder="1"/>
    <xf numFmtId="0" fontId="1" fillId="22" borderId="1" xfId="2" applyFont="1" applyFill="1" applyBorder="1" applyAlignment="1">
      <alignment wrapText="1"/>
    </xf>
    <xf numFmtId="0" fontId="1" fillId="5" borderId="1" xfId="2" quotePrefix="1" applyFont="1" applyFill="1" applyBorder="1" applyAlignment="1">
      <alignment horizontal="right"/>
    </xf>
    <xf numFmtId="0" fontId="1" fillId="0" borderId="1" xfId="2" applyFont="1" applyFill="1" applyBorder="1" applyAlignment="1">
      <alignment horizontal="center"/>
    </xf>
    <xf numFmtId="0" fontId="1" fillId="0" borderId="1" xfId="2" applyFill="1" applyBorder="1"/>
    <xf numFmtId="0" fontId="1" fillId="23" borderId="8" xfId="2" applyFont="1" applyFill="1" applyBorder="1"/>
    <xf numFmtId="0" fontId="1" fillId="23" borderId="8" xfId="2" applyFont="1" applyFill="1" applyBorder="1" applyAlignment="1">
      <alignment wrapText="1"/>
    </xf>
    <xf numFmtId="0" fontId="1" fillId="7" borderId="8" xfId="2" quotePrefix="1" applyFont="1" applyFill="1" applyBorder="1" applyAlignment="1">
      <alignment horizontal="right"/>
    </xf>
    <xf numFmtId="14" fontId="1" fillId="7" borderId="8" xfId="2" applyNumberFormat="1" applyFont="1" applyFill="1" applyBorder="1"/>
    <xf numFmtId="0" fontId="1" fillId="0" borderId="8" xfId="2" applyFont="1" applyBorder="1"/>
    <xf numFmtId="0" fontId="1" fillId="0" borderId="8" xfId="2" applyFont="1" applyBorder="1" applyAlignment="1">
      <alignment horizontal="center"/>
    </xf>
    <xf numFmtId="164" fontId="1" fillId="0" borderId="8" xfId="2" applyNumberFormat="1" applyFont="1" applyBorder="1"/>
    <xf numFmtId="0" fontId="1" fillId="3" borderId="8" xfId="2" applyFont="1" applyFill="1" applyBorder="1" applyAlignment="1">
      <alignment horizontal="center"/>
    </xf>
    <xf numFmtId="165" fontId="1" fillId="0" borderId="8" xfId="2" applyNumberFormat="1" applyFont="1" applyBorder="1" applyAlignment="1">
      <alignment horizontal="center"/>
    </xf>
    <xf numFmtId="0" fontId="1" fillId="18" borderId="8" xfId="2" applyFont="1" applyFill="1" applyBorder="1"/>
    <xf numFmtId="164" fontId="1" fillId="18" borderId="8" xfId="2" applyNumberFormat="1" applyFont="1" applyFill="1" applyBorder="1"/>
    <xf numFmtId="0" fontId="1" fillId="0" borderId="8" xfId="2" applyBorder="1"/>
    <xf numFmtId="0" fontId="1" fillId="0" borderId="8" xfId="2" applyFill="1" applyBorder="1"/>
    <xf numFmtId="0" fontId="1" fillId="0" borderId="8" xfId="2" applyFont="1" applyFill="1" applyBorder="1"/>
    <xf numFmtId="3" fontId="1" fillId="3" borderId="8" xfId="0" applyNumberFormat="1" applyFont="1" applyFill="1" applyBorder="1" applyAlignment="1">
      <alignment horizontal="center"/>
    </xf>
    <xf numFmtId="2" fontId="1" fillId="3" borderId="8" xfId="0" applyNumberFormat="1" applyFont="1" applyFill="1" applyBorder="1" applyAlignment="1">
      <alignment horizontal="center"/>
    </xf>
    <xf numFmtId="4" fontId="20" fillId="0" borderId="8" xfId="0" applyNumberFormat="1" applyFont="1" applyFill="1" applyBorder="1" applyAlignment="1">
      <alignment horizontal="center"/>
    </xf>
    <xf numFmtId="167" fontId="20" fillId="12" borderId="8" xfId="0" applyNumberFormat="1" applyFont="1" applyFill="1" applyBorder="1" applyAlignment="1">
      <alignment horizontal="center"/>
    </xf>
    <xf numFmtId="167" fontId="1" fillId="12" borderId="8" xfId="2" applyNumberFormat="1" applyFont="1" applyFill="1" applyBorder="1" applyAlignment="1">
      <alignment horizontal="center"/>
    </xf>
    <xf numFmtId="4" fontId="1" fillId="12" borderId="8" xfId="2" applyNumberFormat="1" applyFont="1" applyFill="1" applyBorder="1" applyAlignment="1">
      <alignment horizontal="center"/>
    </xf>
    <xf numFmtId="164" fontId="1" fillId="12" borderId="8" xfId="2" applyNumberFormat="1" applyFont="1" applyFill="1" applyBorder="1" applyAlignment="1">
      <alignment horizontal="center"/>
    </xf>
    <xf numFmtId="3" fontId="20" fillId="7" borderId="8" xfId="0" applyNumberFormat="1" applyFont="1" applyFill="1" applyBorder="1" applyAlignment="1">
      <alignment horizontal="center"/>
    </xf>
    <xf numFmtId="4" fontId="1" fillId="0" borderId="8" xfId="2" applyNumberFormat="1" applyFont="1" applyBorder="1" applyAlignment="1">
      <alignment horizontal="center"/>
    </xf>
    <xf numFmtId="166" fontId="1" fillId="0" borderId="8" xfId="2" applyNumberFormat="1" applyFont="1" applyBorder="1" applyAlignment="1">
      <alignment horizontal="center"/>
    </xf>
    <xf numFmtId="0" fontId="1" fillId="0" borderId="10" xfId="2" applyFont="1" applyBorder="1" applyAlignment="1">
      <alignment horizontal="center"/>
    </xf>
    <xf numFmtId="0" fontId="1" fillId="0" borderId="13" xfId="2" applyFont="1" applyFill="1" applyBorder="1"/>
    <xf numFmtId="0" fontId="1" fillId="0" borderId="13" xfId="2" applyFont="1" applyFill="1" applyBorder="1" applyAlignment="1">
      <alignment wrapText="1"/>
    </xf>
    <xf numFmtId="0" fontId="1" fillId="0" borderId="13" xfId="2" quotePrefix="1" applyFont="1" applyFill="1" applyBorder="1" applyAlignment="1">
      <alignment horizontal="right"/>
    </xf>
    <xf numFmtId="14" fontId="1" fillId="0" borderId="13" xfId="2" applyNumberFormat="1" applyFont="1" applyFill="1" applyBorder="1"/>
    <xf numFmtId="0" fontId="1" fillId="0" borderId="13" xfId="2" applyFont="1" applyFill="1" applyBorder="1" applyAlignment="1">
      <alignment horizontal="center"/>
    </xf>
    <xf numFmtId="164" fontId="1" fillId="0" borderId="13" xfId="2" applyNumberFormat="1" applyFont="1" applyFill="1" applyBorder="1"/>
    <xf numFmtId="165" fontId="1" fillId="0" borderId="13" xfId="2" applyNumberFormat="1" applyFont="1" applyFill="1" applyBorder="1" applyAlignment="1">
      <alignment horizontal="center"/>
    </xf>
    <xf numFmtId="0" fontId="1" fillId="0" borderId="3" xfId="2" applyFont="1" applyFill="1" applyBorder="1"/>
    <xf numFmtId="0" fontId="1" fillId="0" borderId="0" xfId="2" applyFill="1" applyBorder="1"/>
    <xf numFmtId="0" fontId="1" fillId="0" borderId="0" xfId="2" applyFont="1" applyFill="1" applyBorder="1"/>
    <xf numFmtId="0" fontId="1" fillId="0" borderId="0" xfId="2" applyFont="1" applyFill="1" applyBorder="1" applyAlignment="1">
      <alignment horizontal="center"/>
    </xf>
    <xf numFmtId="3" fontId="1" fillId="0" borderId="0" xfId="0" applyNumberFormat="1" applyFont="1" applyFill="1" applyBorder="1" applyAlignment="1">
      <alignment horizontal="center"/>
    </xf>
    <xf numFmtId="2" fontId="1" fillId="0" borderId="0" xfId="0" applyNumberFormat="1" applyFont="1" applyFill="1" applyBorder="1" applyAlignment="1">
      <alignment horizontal="center"/>
    </xf>
    <xf numFmtId="4" fontId="20" fillId="0" borderId="0" xfId="0" applyNumberFormat="1" applyFont="1" applyFill="1" applyBorder="1" applyAlignment="1">
      <alignment horizontal="center"/>
    </xf>
    <xf numFmtId="167" fontId="20" fillId="0" borderId="13" xfId="0" applyNumberFormat="1" applyFont="1" applyFill="1" applyBorder="1" applyAlignment="1">
      <alignment horizontal="center"/>
    </xf>
    <xf numFmtId="167" fontId="1" fillId="0" borderId="13" xfId="2" applyNumberFormat="1" applyFont="1" applyFill="1" applyBorder="1" applyAlignment="1">
      <alignment horizontal="center"/>
    </xf>
    <xf numFmtId="4" fontId="1" fillId="0" borderId="13" xfId="2" applyNumberFormat="1" applyFont="1" applyFill="1" applyBorder="1" applyAlignment="1">
      <alignment horizontal="center"/>
    </xf>
    <xf numFmtId="164" fontId="1" fillId="0" borderId="13" xfId="2" applyNumberFormat="1" applyFont="1" applyFill="1" applyBorder="1" applyAlignment="1">
      <alignment horizontal="center"/>
    </xf>
    <xf numFmtId="3" fontId="20" fillId="0" borderId="14" xfId="0" applyNumberFormat="1" applyFont="1" applyFill="1" applyBorder="1" applyAlignment="1">
      <alignment horizontal="center"/>
    </xf>
    <xf numFmtId="3" fontId="20" fillId="0" borderId="13" xfId="0" applyNumberFormat="1" applyFont="1" applyFill="1" applyBorder="1" applyAlignment="1">
      <alignment horizontal="center"/>
    </xf>
    <xf numFmtId="4" fontId="1" fillId="0" borderId="0" xfId="2" applyNumberFormat="1" applyFont="1" applyFill="1" applyAlignment="1">
      <alignment horizontal="center"/>
    </xf>
    <xf numFmtId="166" fontId="1" fillId="0" borderId="0" xfId="2" applyNumberFormat="1" applyFont="1" applyFill="1" applyAlignment="1">
      <alignment horizontal="center"/>
    </xf>
    <xf numFmtId="0" fontId="1" fillId="0" borderId="0" xfId="2" applyFont="1" applyFill="1" applyAlignment="1">
      <alignment horizontal="center"/>
    </xf>
    <xf numFmtId="0" fontId="1" fillId="0" borderId="0" xfId="2" applyFill="1"/>
    <xf numFmtId="0" fontId="1" fillId="19" borderId="5" xfId="2" applyFont="1" applyFill="1" applyBorder="1"/>
    <xf numFmtId="0" fontId="1" fillId="0" borderId="5" xfId="2" applyFont="1" applyFill="1" applyBorder="1"/>
    <xf numFmtId="0" fontId="1" fillId="19" borderId="5" xfId="2" applyFont="1" applyFill="1" applyBorder="1" applyAlignment="1">
      <alignment wrapText="1"/>
    </xf>
    <xf numFmtId="0" fontId="1" fillId="0" borderId="5" xfId="2" applyFont="1" applyFill="1" applyBorder="1" applyAlignment="1">
      <alignment horizontal="right"/>
    </xf>
    <xf numFmtId="14" fontId="1" fillId="0" borderId="5" xfId="2" applyNumberFormat="1" applyFont="1" applyFill="1" applyBorder="1"/>
    <xf numFmtId="0" fontId="1" fillId="0" borderId="5" xfId="2" applyFont="1" applyFill="1" applyBorder="1" applyAlignment="1">
      <alignment horizontal="center"/>
    </xf>
    <xf numFmtId="164" fontId="1" fillId="0" borderId="5" xfId="2" applyNumberFormat="1" applyFont="1" applyFill="1" applyBorder="1"/>
    <xf numFmtId="0" fontId="1" fillId="20" borderId="5" xfId="2" applyFont="1" applyFill="1" applyBorder="1" applyAlignment="1">
      <alignment horizontal="center"/>
    </xf>
    <xf numFmtId="165" fontId="1" fillId="0" borderId="5" xfId="2" applyNumberFormat="1" applyFont="1" applyFill="1" applyBorder="1" applyAlignment="1">
      <alignment horizontal="center"/>
    </xf>
    <xf numFmtId="0" fontId="1" fillId="6" borderId="5" xfId="2" applyFont="1" applyFill="1" applyBorder="1"/>
    <xf numFmtId="164" fontId="1" fillId="6" borderId="5" xfId="2" applyNumberFormat="1" applyFont="1" applyFill="1" applyBorder="1"/>
    <xf numFmtId="0" fontId="1" fillId="0" borderId="5" xfId="2" applyBorder="1"/>
    <xf numFmtId="0" fontId="1" fillId="0" borderId="5" xfId="2" applyFill="1" applyBorder="1"/>
    <xf numFmtId="167" fontId="1" fillId="12" borderId="5" xfId="2" applyNumberFormat="1" applyFont="1" applyFill="1" applyBorder="1" applyAlignment="1">
      <alignment horizontal="center"/>
    </xf>
    <xf numFmtId="4" fontId="1" fillId="12" borderId="5" xfId="2" applyNumberFormat="1" applyFont="1" applyFill="1" applyBorder="1" applyAlignment="1">
      <alignment horizontal="center"/>
    </xf>
    <xf numFmtId="164" fontId="1" fillId="12" borderId="5" xfId="2" applyNumberFormat="1" applyFont="1" applyFill="1" applyBorder="1" applyAlignment="1">
      <alignment horizontal="center"/>
    </xf>
    <xf numFmtId="0" fontId="1" fillId="0" borderId="1" xfId="2" applyFont="1" applyFill="1" applyBorder="1" applyAlignment="1">
      <alignment horizontal="right"/>
    </xf>
    <xf numFmtId="14" fontId="1" fillId="0" borderId="1" xfId="2" applyNumberFormat="1" applyFont="1" applyFill="1" applyBorder="1"/>
    <xf numFmtId="164" fontId="1" fillId="0" borderId="1" xfId="2" applyNumberFormat="1" applyFont="1" applyFill="1" applyBorder="1"/>
    <xf numFmtId="0" fontId="1" fillId="20" borderId="1" xfId="2" applyFont="1" applyFill="1" applyBorder="1" applyAlignment="1">
      <alignment horizontal="center"/>
    </xf>
    <xf numFmtId="165" fontId="1" fillId="0" borderId="1" xfId="2" applyNumberFormat="1" applyFont="1" applyFill="1" applyBorder="1" applyAlignment="1">
      <alignment horizontal="center"/>
    </xf>
    <xf numFmtId="0" fontId="1" fillId="6" borderId="1" xfId="2" applyFont="1" applyFill="1" applyBorder="1"/>
    <xf numFmtId="164" fontId="1" fillId="6" borderId="1" xfId="2" applyNumberFormat="1" applyFont="1" applyFill="1" applyBorder="1"/>
    <xf numFmtId="0" fontId="1" fillId="6" borderId="1" xfId="2" applyFont="1" applyFill="1" applyBorder="1" applyAlignment="1">
      <alignment horizontal="center"/>
    </xf>
    <xf numFmtId="165" fontId="1" fillId="24" borderId="1" xfId="2" applyNumberFormat="1" applyFont="1" applyFill="1" applyBorder="1" applyAlignment="1">
      <alignment horizontal="center"/>
    </xf>
    <xf numFmtId="0" fontId="1" fillId="25" borderId="1" xfId="2" applyFont="1" applyFill="1" applyBorder="1"/>
    <xf numFmtId="165" fontId="1" fillId="6" borderId="1" xfId="2" applyNumberFormat="1" applyFont="1" applyFill="1" applyBorder="1"/>
    <xf numFmtId="0" fontId="8" fillId="0" borderId="1" xfId="0" applyFont="1" applyFill="1" applyBorder="1"/>
    <xf numFmtId="165" fontId="1" fillId="20" borderId="1" xfId="2" applyNumberFormat="1" applyFont="1" applyFill="1" applyBorder="1"/>
    <xf numFmtId="0" fontId="1" fillId="26" borderId="1" xfId="2" applyFill="1" applyBorder="1"/>
    <xf numFmtId="0" fontId="1" fillId="26" borderId="1" xfId="2" applyFont="1" applyFill="1" applyBorder="1"/>
    <xf numFmtId="0" fontId="8" fillId="26" borderId="1" xfId="0" applyFont="1" applyFill="1" applyBorder="1"/>
    <xf numFmtId="0" fontId="1" fillId="16" borderId="1" xfId="2" applyFont="1" applyFill="1" applyBorder="1"/>
    <xf numFmtId="0" fontId="1" fillId="23" borderId="1" xfId="2" applyFont="1" applyFill="1" applyBorder="1"/>
    <xf numFmtId="0" fontId="1" fillId="23" borderId="1" xfId="2" applyFont="1" applyFill="1" applyBorder="1" applyAlignment="1">
      <alignment wrapText="1"/>
    </xf>
    <xf numFmtId="0" fontId="1" fillId="0" borderId="8" xfId="2" applyFont="1" applyFill="1" applyBorder="1" applyAlignment="1">
      <alignment horizontal="right"/>
    </xf>
    <xf numFmtId="14" fontId="1" fillId="0" borderId="8" xfId="2" applyNumberFormat="1" applyFont="1" applyFill="1" applyBorder="1"/>
    <xf numFmtId="0" fontId="1" fillId="0" borderId="8" xfId="2" applyFont="1" applyFill="1" applyBorder="1" applyAlignment="1">
      <alignment horizontal="center"/>
    </xf>
    <xf numFmtId="0" fontId="1" fillId="6" borderId="8" xfId="2" applyFont="1" applyFill="1" applyBorder="1" applyAlignment="1">
      <alignment horizontal="center"/>
    </xf>
    <xf numFmtId="0" fontId="1" fillId="24" borderId="8" xfId="2" applyFont="1" applyFill="1" applyBorder="1" applyAlignment="1">
      <alignment horizontal="center"/>
    </xf>
    <xf numFmtId="165" fontId="1" fillId="24" borderId="8" xfId="2" applyNumberFormat="1" applyFont="1" applyFill="1" applyBorder="1" applyAlignment="1">
      <alignment horizontal="center"/>
    </xf>
    <xf numFmtId="0" fontId="1" fillId="20" borderId="8" xfId="2" applyFont="1" applyFill="1" applyBorder="1"/>
    <xf numFmtId="0" fontId="1" fillId="27" borderId="8" xfId="2" applyFont="1" applyFill="1" applyBorder="1" applyAlignment="1">
      <alignment horizontal="center"/>
    </xf>
    <xf numFmtId="0" fontId="1" fillId="25" borderId="8" xfId="2" applyFill="1" applyBorder="1"/>
    <xf numFmtId="0" fontId="1" fillId="26" borderId="8" xfId="2" applyFont="1" applyFill="1" applyBorder="1"/>
    <xf numFmtId="0" fontId="7" fillId="0" borderId="15" xfId="2" applyFont="1" applyFill="1" applyBorder="1" applyAlignment="1">
      <alignment horizontal="center" vertical="center"/>
    </xf>
    <xf numFmtId="0" fontId="1" fillId="0" borderId="13" xfId="2" applyFont="1" applyFill="1" applyBorder="1" applyAlignment="1">
      <alignment horizontal="right"/>
    </xf>
    <xf numFmtId="0" fontId="1" fillId="0" borderId="13" xfId="2" applyFill="1" applyBorder="1"/>
    <xf numFmtId="3" fontId="1" fillId="0" borderId="13" xfId="0" applyNumberFormat="1" applyFont="1" applyFill="1" applyBorder="1" applyAlignment="1">
      <alignment horizontal="center"/>
    </xf>
    <xf numFmtId="2" fontId="1" fillId="0" borderId="13" xfId="0" applyNumberFormat="1" applyFont="1" applyFill="1" applyBorder="1" applyAlignment="1">
      <alignment horizontal="center"/>
    </xf>
    <xf numFmtId="4" fontId="20" fillId="0" borderId="13" xfId="0" applyNumberFormat="1" applyFont="1" applyFill="1" applyBorder="1" applyAlignment="1">
      <alignment horizontal="center"/>
    </xf>
    <xf numFmtId="166" fontId="1" fillId="0" borderId="13" xfId="2" applyNumberFormat="1" applyFont="1" applyFill="1" applyBorder="1" applyAlignment="1">
      <alignment horizontal="center"/>
    </xf>
    <xf numFmtId="0" fontId="1" fillId="0" borderId="16" xfId="2" applyFont="1" applyFill="1" applyBorder="1" applyAlignment="1">
      <alignment horizontal="center"/>
    </xf>
    <xf numFmtId="0" fontId="1" fillId="0" borderId="4" xfId="2" applyFill="1" applyBorder="1"/>
    <xf numFmtId="0" fontId="1" fillId="12" borderId="5" xfId="2" applyFont="1" applyFill="1" applyBorder="1"/>
    <xf numFmtId="0" fontId="1" fillId="12" borderId="5" xfId="2" applyFont="1" applyFill="1" applyBorder="1" applyAlignment="1">
      <alignment wrapText="1"/>
    </xf>
    <xf numFmtId="165" fontId="1" fillId="6" borderId="5" xfId="2" applyNumberFormat="1" applyFont="1" applyFill="1" applyBorder="1"/>
    <xf numFmtId="0" fontId="1" fillId="0" borderId="6" xfId="2" applyFill="1" applyBorder="1"/>
    <xf numFmtId="0" fontId="1" fillId="12" borderId="1" xfId="2" applyFont="1" applyFill="1" applyBorder="1"/>
    <xf numFmtId="0" fontId="1" fillId="12" borderId="1" xfId="2" applyFont="1" applyFill="1" applyBorder="1" applyAlignment="1">
      <alignment wrapText="1"/>
    </xf>
    <xf numFmtId="0" fontId="1" fillId="0" borderId="6" xfId="2" applyBorder="1"/>
    <xf numFmtId="0" fontId="1" fillId="12" borderId="1" xfId="2" applyFill="1" applyBorder="1"/>
    <xf numFmtId="0" fontId="1" fillId="6" borderId="1" xfId="2" applyFill="1" applyBorder="1"/>
    <xf numFmtId="0" fontId="1" fillId="28" borderId="1" xfId="2" applyFont="1" applyFill="1" applyBorder="1"/>
    <xf numFmtId="0" fontId="1" fillId="29" borderId="1" xfId="2" applyFont="1" applyFill="1" applyBorder="1"/>
    <xf numFmtId="0" fontId="1" fillId="29" borderId="1" xfId="2" applyFill="1" applyBorder="1"/>
    <xf numFmtId="0" fontId="1" fillId="29" borderId="1" xfId="2" applyFont="1" applyFill="1" applyBorder="1" applyAlignment="1">
      <alignment wrapText="1"/>
    </xf>
    <xf numFmtId="0" fontId="1" fillId="27" borderId="1" xfId="2" applyFont="1" applyFill="1" applyBorder="1" applyAlignment="1">
      <alignment horizontal="center"/>
    </xf>
    <xf numFmtId="0" fontId="1" fillId="24" borderId="1" xfId="2" applyFont="1" applyFill="1" applyBorder="1"/>
    <xf numFmtId="0" fontId="1" fillId="24" borderId="1" xfId="2" applyFill="1" applyBorder="1"/>
    <xf numFmtId="0" fontId="20" fillId="0" borderId="1" xfId="0" applyFont="1" applyBorder="1"/>
    <xf numFmtId="0" fontId="1" fillId="24" borderId="1" xfId="2" applyFont="1" applyFill="1" applyBorder="1" applyAlignment="1">
      <alignment horizontal="center"/>
    </xf>
    <xf numFmtId="0" fontId="1" fillId="28" borderId="1" xfId="2" applyFill="1" applyBorder="1"/>
    <xf numFmtId="0" fontId="1" fillId="23" borderId="1" xfId="2" applyFont="1" applyFill="1" applyBorder="1" applyAlignment="1">
      <alignment horizontal="center"/>
    </xf>
    <xf numFmtId="3" fontId="1" fillId="0" borderId="1" xfId="2" applyNumberFormat="1" applyFont="1" applyBorder="1" applyAlignment="1">
      <alignment horizontal="center"/>
    </xf>
    <xf numFmtId="2" fontId="1" fillId="0" borderId="1" xfId="2" applyNumberFormat="1" applyFont="1" applyBorder="1" applyAlignment="1">
      <alignment horizontal="center"/>
    </xf>
    <xf numFmtId="0" fontId="1" fillId="0" borderId="7" xfId="2" applyBorder="1"/>
    <xf numFmtId="0" fontId="1" fillId="23" borderId="8" xfId="2" applyFont="1" applyFill="1" applyBorder="1" applyAlignment="1">
      <alignment horizontal="center"/>
    </xf>
    <xf numFmtId="0" fontId="1" fillId="24" borderId="8" xfId="2" applyFill="1" applyBorder="1"/>
    <xf numFmtId="0" fontId="1" fillId="28" borderId="8" xfId="2" applyFont="1" applyFill="1" applyBorder="1"/>
    <xf numFmtId="0" fontId="1" fillId="28" borderId="8" xfId="2" applyFill="1" applyBorder="1"/>
    <xf numFmtId="0" fontId="1" fillId="30" borderId="8" xfId="2" applyFill="1" applyBorder="1"/>
    <xf numFmtId="0" fontId="1" fillId="30" borderId="8" xfId="2" applyFont="1" applyFill="1" applyBorder="1"/>
    <xf numFmtId="3" fontId="1" fillId="0" borderId="8" xfId="2" applyNumberFormat="1" applyFont="1" applyBorder="1" applyAlignment="1">
      <alignment horizontal="center"/>
    </xf>
    <xf numFmtId="2" fontId="1" fillId="0" borderId="8" xfId="2" applyNumberFormat="1" applyFont="1" applyBorder="1" applyAlignment="1">
      <alignment horizontal="center"/>
    </xf>
    <xf numFmtId="0" fontId="1" fillId="0" borderId="15" xfId="2" applyFill="1" applyBorder="1"/>
    <xf numFmtId="164" fontId="1" fillId="0" borderId="13" xfId="2" applyNumberFormat="1" applyFill="1" applyBorder="1"/>
    <xf numFmtId="0" fontId="1" fillId="0" borderId="13" xfId="2" applyFill="1" applyBorder="1" applyAlignment="1">
      <alignment horizontal="center"/>
    </xf>
    <xf numFmtId="3" fontId="1" fillId="0" borderId="13" xfId="2" applyNumberFormat="1" applyFont="1" applyFill="1" applyBorder="1" applyAlignment="1">
      <alignment horizontal="center"/>
    </xf>
    <xf numFmtId="2" fontId="1" fillId="0" borderId="13" xfId="2" applyNumberFormat="1" applyFont="1" applyFill="1" applyBorder="1" applyAlignment="1">
      <alignment horizontal="center"/>
    </xf>
    <xf numFmtId="0" fontId="1" fillId="0" borderId="4" xfId="2" applyBorder="1"/>
    <xf numFmtId="0" fontId="1" fillId="23" borderId="5" xfId="2" applyFont="1" applyFill="1" applyBorder="1" applyAlignment="1">
      <alignment horizontal="center"/>
    </xf>
    <xf numFmtId="0" fontId="1" fillId="23" borderId="5" xfId="2" applyFont="1" applyFill="1" applyBorder="1"/>
    <xf numFmtId="0" fontId="1" fillId="0" borderId="5" xfId="2" applyFont="1" applyFill="1" applyBorder="1" applyAlignment="1">
      <alignment wrapText="1"/>
    </xf>
    <xf numFmtId="164" fontId="1" fillId="31" borderId="5" xfId="2" applyNumberFormat="1" applyFont="1" applyFill="1" applyBorder="1"/>
    <xf numFmtId="0" fontId="1" fillId="31" borderId="5" xfId="2" applyFont="1" applyFill="1" applyBorder="1" applyAlignment="1">
      <alignment horizontal="center"/>
    </xf>
    <xf numFmtId="165" fontId="1" fillId="31" borderId="5" xfId="2" applyNumberFormat="1" applyFont="1" applyFill="1" applyBorder="1" applyAlignment="1">
      <alignment horizontal="center"/>
    </xf>
    <xf numFmtId="0" fontId="1" fillId="32" borderId="5" xfId="2" applyFont="1" applyFill="1" applyBorder="1"/>
    <xf numFmtId="0" fontId="20" fillId="0" borderId="5" xfId="0" applyFont="1" applyBorder="1"/>
    <xf numFmtId="3" fontId="1" fillId="0" borderId="5" xfId="2" applyNumberFormat="1" applyFont="1" applyBorder="1" applyAlignment="1">
      <alignment horizontal="center"/>
    </xf>
    <xf numFmtId="2" fontId="1" fillId="0" borderId="5" xfId="2" applyNumberFormat="1" applyFont="1" applyBorder="1" applyAlignment="1">
      <alignment horizontal="center"/>
    </xf>
    <xf numFmtId="0" fontId="1" fillId="33" borderId="1" xfId="2" applyFont="1" applyFill="1" applyBorder="1"/>
    <xf numFmtId="0" fontId="1" fillId="31" borderId="1" xfId="2" applyFont="1" applyFill="1" applyBorder="1"/>
    <xf numFmtId="164" fontId="1" fillId="31" borderId="1" xfId="2" applyNumberFormat="1" applyFont="1" applyFill="1" applyBorder="1"/>
    <xf numFmtId="0" fontId="1" fillId="31" borderId="1" xfId="2" applyFont="1" applyFill="1" applyBorder="1" applyAlignment="1">
      <alignment horizontal="center"/>
    </xf>
    <xf numFmtId="165" fontId="1" fillId="31" borderId="1" xfId="2" applyNumberFormat="1" applyFont="1" applyFill="1" applyBorder="1" applyAlignment="1">
      <alignment horizontal="center"/>
    </xf>
    <xf numFmtId="0" fontId="1" fillId="32" borderId="1" xfId="2" applyFont="1" applyFill="1" applyBorder="1"/>
    <xf numFmtId="0" fontId="1" fillId="12" borderId="1" xfId="2" applyFont="1" applyFill="1" applyBorder="1" applyAlignment="1">
      <alignment horizontal="center"/>
    </xf>
    <xf numFmtId="0" fontId="1" fillId="0" borderId="8" xfId="2" applyFont="1" applyFill="1" applyBorder="1" applyAlignment="1">
      <alignment wrapText="1"/>
    </xf>
    <xf numFmtId="0" fontId="1" fillId="0" borderId="8" xfId="2" applyBorder="1" applyAlignment="1">
      <alignment horizontal="center"/>
    </xf>
    <xf numFmtId="0" fontId="20" fillId="0" borderId="8" xfId="0" applyFont="1" applyBorder="1"/>
    <xf numFmtId="0" fontId="20" fillId="0" borderId="13" xfId="0" applyFont="1" applyFill="1" applyBorder="1"/>
    <xf numFmtId="0" fontId="1" fillId="34" borderId="5" xfId="2" applyFont="1" applyFill="1" applyBorder="1"/>
    <xf numFmtId="0" fontId="1" fillId="12" borderId="5" xfId="2" applyFont="1" applyFill="1" applyBorder="1" applyAlignment="1">
      <alignment horizontal="center"/>
    </xf>
    <xf numFmtId="164" fontId="1" fillId="27" borderId="5" xfId="2" applyNumberFormat="1" applyFont="1" applyFill="1" applyBorder="1" applyAlignment="1">
      <alignment horizontal="center"/>
    </xf>
    <xf numFmtId="0" fontId="1" fillId="27" borderId="5" xfId="2" applyFont="1" applyFill="1" applyBorder="1" applyAlignment="1">
      <alignment horizontal="center"/>
    </xf>
    <xf numFmtId="164" fontId="1" fillId="0" borderId="5" xfId="2" applyNumberFormat="1" applyFont="1" applyFill="1" applyBorder="1" applyAlignment="1">
      <alignment horizontal="center"/>
    </xf>
    <xf numFmtId="0" fontId="1" fillId="32" borderId="5" xfId="2" applyFont="1" applyFill="1" applyBorder="1" applyAlignment="1">
      <alignment horizontal="center"/>
    </xf>
    <xf numFmtId="164" fontId="1" fillId="0" borderId="1" xfId="2" applyNumberFormat="1" applyFont="1" applyFill="1" applyBorder="1" applyAlignment="1">
      <alignment horizontal="center"/>
    </xf>
    <xf numFmtId="0" fontId="1" fillId="25" borderId="1" xfId="2" applyFill="1" applyBorder="1"/>
    <xf numFmtId="0" fontId="1" fillId="29" borderId="1" xfId="2" applyFont="1" applyFill="1" applyBorder="1" applyAlignment="1">
      <alignment horizontal="center"/>
    </xf>
    <xf numFmtId="164" fontId="1" fillId="27" borderId="1" xfId="2" applyNumberFormat="1" applyFont="1" applyFill="1" applyBorder="1" applyAlignment="1">
      <alignment horizontal="center"/>
    </xf>
    <xf numFmtId="0" fontId="1" fillId="32" borderId="1" xfId="2" applyFont="1" applyFill="1" applyBorder="1" applyAlignment="1">
      <alignment horizontal="center"/>
    </xf>
    <xf numFmtId="0" fontId="1" fillId="0" borderId="1" xfId="2" applyBorder="1" applyAlignment="1">
      <alignment horizontal="center"/>
    </xf>
    <xf numFmtId="3" fontId="1" fillId="0" borderId="1" xfId="2" applyNumberFormat="1" applyBorder="1" applyAlignment="1">
      <alignment horizontal="center"/>
    </xf>
    <xf numFmtId="2" fontId="1" fillId="0" borderId="1" xfId="2" applyNumberFormat="1" applyBorder="1" applyAlignment="1">
      <alignment horizontal="center"/>
    </xf>
    <xf numFmtId="4" fontId="1" fillId="0" borderId="1" xfId="2" applyNumberFormat="1" applyBorder="1" applyAlignment="1">
      <alignment horizontal="center"/>
    </xf>
    <xf numFmtId="167" fontId="1" fillId="12" borderId="1" xfId="2" applyNumberFormat="1" applyFill="1" applyBorder="1" applyAlignment="1">
      <alignment horizontal="center"/>
    </xf>
    <xf numFmtId="4" fontId="1" fillId="12" borderId="1" xfId="2" applyNumberFormat="1" applyFill="1" applyBorder="1" applyAlignment="1">
      <alignment horizontal="center"/>
    </xf>
    <xf numFmtId="164" fontId="1" fillId="12" borderId="1" xfId="2" applyNumberFormat="1" applyFill="1" applyBorder="1" applyAlignment="1">
      <alignment horizontal="center"/>
    </xf>
    <xf numFmtId="166" fontId="1" fillId="0" borderId="1" xfId="2" applyNumberFormat="1" applyBorder="1" applyAlignment="1">
      <alignment horizontal="center"/>
    </xf>
    <xf numFmtId="0" fontId="1" fillId="0" borderId="9" xfId="2" applyBorder="1" applyAlignment="1">
      <alignment horizontal="center"/>
    </xf>
    <xf numFmtId="0" fontId="1" fillId="12" borderId="8" xfId="2" applyFont="1" applyFill="1" applyBorder="1"/>
    <xf numFmtId="165" fontId="1" fillId="0" borderId="8" xfId="2" applyNumberFormat="1" applyBorder="1" applyAlignment="1">
      <alignment horizontal="center"/>
    </xf>
    <xf numFmtId="3" fontId="1" fillId="0" borderId="8" xfId="2" applyNumberFormat="1" applyBorder="1" applyAlignment="1">
      <alignment horizontal="center"/>
    </xf>
    <xf numFmtId="2" fontId="1" fillId="0" borderId="8" xfId="2" applyNumberFormat="1" applyBorder="1" applyAlignment="1">
      <alignment horizontal="center"/>
    </xf>
    <xf numFmtId="4" fontId="1" fillId="0" borderId="8" xfId="2" applyNumberFormat="1" applyBorder="1" applyAlignment="1">
      <alignment horizontal="center"/>
    </xf>
    <xf numFmtId="167" fontId="1" fillId="12" borderId="8" xfId="2" applyNumberFormat="1" applyFill="1" applyBorder="1" applyAlignment="1">
      <alignment horizontal="center"/>
    </xf>
    <xf numFmtId="4" fontId="1" fillId="12" borderId="8" xfId="2" applyNumberFormat="1" applyFill="1" applyBorder="1" applyAlignment="1">
      <alignment horizontal="center"/>
    </xf>
    <xf numFmtId="164" fontId="1" fillId="12" borderId="8" xfId="2" applyNumberFormat="1" applyFill="1" applyBorder="1" applyAlignment="1">
      <alignment horizontal="center"/>
    </xf>
    <xf numFmtId="166" fontId="1" fillId="0" borderId="8" xfId="2" applyNumberFormat="1" applyBorder="1" applyAlignment="1">
      <alignment horizontal="center"/>
    </xf>
    <xf numFmtId="0" fontId="1" fillId="0" borderId="10" xfId="2" applyBorder="1" applyAlignment="1">
      <alignment horizontal="center"/>
    </xf>
    <xf numFmtId="0" fontId="1" fillId="0" borderId="13" xfId="2" applyFill="1" applyBorder="1" applyAlignment="1">
      <alignment wrapText="1"/>
    </xf>
    <xf numFmtId="165" fontId="1" fillId="0" borderId="13" xfId="2" applyNumberFormat="1" applyFill="1" applyBorder="1" applyAlignment="1">
      <alignment horizontal="center"/>
    </xf>
    <xf numFmtId="3" fontId="1" fillId="0" borderId="13" xfId="2" applyNumberFormat="1" applyFill="1" applyBorder="1" applyAlignment="1">
      <alignment horizontal="center"/>
    </xf>
    <xf numFmtId="2" fontId="1" fillId="0" borderId="13" xfId="2" applyNumberFormat="1" applyFill="1" applyBorder="1" applyAlignment="1">
      <alignment horizontal="center"/>
    </xf>
    <xf numFmtId="4" fontId="1" fillId="0" borderId="13" xfId="2" applyNumberFormat="1" applyFill="1" applyBorder="1" applyAlignment="1">
      <alignment horizontal="center"/>
    </xf>
    <xf numFmtId="167" fontId="1" fillId="0" borderId="13" xfId="2" applyNumberFormat="1" applyFill="1" applyBorder="1" applyAlignment="1">
      <alignment horizontal="center"/>
    </xf>
    <xf numFmtId="164" fontId="1" fillId="0" borderId="13" xfId="2" applyNumberFormat="1" applyFill="1" applyBorder="1" applyAlignment="1">
      <alignment horizontal="center"/>
    </xf>
    <xf numFmtId="166" fontId="1" fillId="0" borderId="13" xfId="2" applyNumberFormat="1" applyFill="1" applyBorder="1" applyAlignment="1">
      <alignment horizontal="center"/>
    </xf>
    <xf numFmtId="0" fontId="1" fillId="0" borderId="16" xfId="2" applyFill="1" applyBorder="1" applyAlignment="1">
      <alignment horizontal="center"/>
    </xf>
    <xf numFmtId="0" fontId="1" fillId="33" borderId="5" xfId="2" applyFont="1" applyFill="1" applyBorder="1"/>
    <xf numFmtId="0" fontId="1" fillId="13" borderId="5" xfId="2" applyFont="1" applyFill="1" applyBorder="1"/>
    <xf numFmtId="0" fontId="1" fillId="0" borderId="5" xfId="2" applyBorder="1" applyAlignment="1">
      <alignment horizontal="center"/>
    </xf>
    <xf numFmtId="3" fontId="1" fillId="0" borderId="5" xfId="2" applyNumberFormat="1" applyBorder="1" applyAlignment="1">
      <alignment horizontal="center"/>
    </xf>
    <xf numFmtId="2" fontId="1" fillId="0" borderId="5" xfId="2" applyNumberFormat="1" applyBorder="1" applyAlignment="1">
      <alignment horizontal="center"/>
    </xf>
    <xf numFmtId="4" fontId="1" fillId="0" borderId="5" xfId="2" applyNumberFormat="1" applyBorder="1" applyAlignment="1">
      <alignment horizontal="center"/>
    </xf>
    <xf numFmtId="167" fontId="1" fillId="12" borderId="5" xfId="2" applyNumberFormat="1" applyFill="1" applyBorder="1" applyAlignment="1">
      <alignment horizontal="center"/>
    </xf>
    <xf numFmtId="4" fontId="1" fillId="12" borderId="5" xfId="2" applyNumberFormat="1" applyFill="1" applyBorder="1" applyAlignment="1">
      <alignment horizontal="center"/>
    </xf>
    <xf numFmtId="164" fontId="1" fillId="12" borderId="5" xfId="2" applyNumberFormat="1" applyFill="1" applyBorder="1" applyAlignment="1">
      <alignment horizontal="center"/>
    </xf>
    <xf numFmtId="166" fontId="1" fillId="0" borderId="5" xfId="2" applyNumberFormat="1" applyBorder="1" applyAlignment="1">
      <alignment horizontal="center"/>
    </xf>
    <xf numFmtId="0" fontId="1" fillId="0" borderId="11" xfId="2" applyBorder="1" applyAlignment="1">
      <alignment horizontal="center"/>
    </xf>
    <xf numFmtId="0" fontId="1" fillId="13" borderId="1" xfId="2" applyFont="1" applyFill="1" applyBorder="1"/>
    <xf numFmtId="164" fontId="1" fillId="0" borderId="1" xfId="2" applyNumberFormat="1" applyFont="1" applyFill="1" applyBorder="1" applyAlignment="1">
      <alignment horizontal="center" wrapText="1"/>
    </xf>
    <xf numFmtId="14" fontId="1" fillId="0" borderId="1" xfId="2" applyNumberFormat="1" applyBorder="1"/>
    <xf numFmtId="14" fontId="1" fillId="0" borderId="8" xfId="2" applyNumberFormat="1" applyBorder="1"/>
    <xf numFmtId="165" fontId="1" fillId="0" borderId="8" xfId="2" applyNumberFormat="1" applyFont="1" applyFill="1" applyBorder="1" applyAlignment="1">
      <alignment horizontal="center"/>
    </xf>
    <xf numFmtId="0" fontId="1" fillId="0" borderId="0" xfId="2" applyBorder="1"/>
    <xf numFmtId="0" fontId="1" fillId="0" borderId="0" xfId="2" applyFont="1" applyFill="1" applyBorder="1" applyAlignment="1">
      <alignment wrapText="1"/>
    </xf>
    <xf numFmtId="0" fontId="1" fillId="0" borderId="0" xfId="2" applyBorder="1" applyAlignment="1">
      <alignment wrapText="1"/>
    </xf>
    <xf numFmtId="14" fontId="1" fillId="0" borderId="0" xfId="2" applyNumberFormat="1" applyBorder="1"/>
    <xf numFmtId="0" fontId="1" fillId="0" borderId="0" xfId="2" applyBorder="1" applyAlignment="1">
      <alignment horizontal="center"/>
    </xf>
    <xf numFmtId="165" fontId="1" fillId="0" borderId="0" xfId="2" applyNumberFormat="1" applyFont="1" applyFill="1" applyBorder="1" applyAlignment="1">
      <alignment horizontal="center"/>
    </xf>
    <xf numFmtId="164" fontId="1" fillId="0" borderId="0" xfId="2" applyNumberFormat="1" applyBorder="1"/>
    <xf numFmtId="0" fontId="1" fillId="0" borderId="0" xfId="2" applyFill="1" applyBorder="1" applyAlignment="1">
      <alignment horizontal="center"/>
    </xf>
    <xf numFmtId="3" fontId="1" fillId="0" borderId="0" xfId="2" applyNumberFormat="1" applyFill="1" applyBorder="1" applyAlignment="1">
      <alignment horizontal="center"/>
    </xf>
    <xf numFmtId="2" fontId="1" fillId="0" borderId="0" xfId="2" applyNumberFormat="1" applyFill="1" applyBorder="1" applyAlignment="1">
      <alignment horizontal="center"/>
    </xf>
    <xf numFmtId="2" fontId="1" fillId="0" borderId="0" xfId="2" applyNumberFormat="1" applyBorder="1" applyAlignment="1">
      <alignment horizontal="center"/>
    </xf>
    <xf numFmtId="4" fontId="1" fillId="0" borderId="0" xfId="2" applyNumberFormat="1" applyBorder="1" applyAlignment="1">
      <alignment horizontal="center"/>
    </xf>
    <xf numFmtId="167" fontId="1" fillId="0" borderId="0" xfId="2" applyNumberFormat="1" applyFill="1" applyBorder="1" applyAlignment="1">
      <alignment horizontal="center"/>
    </xf>
    <xf numFmtId="4" fontId="1" fillId="0" borderId="0" xfId="2" applyNumberFormat="1" applyFill="1" applyBorder="1" applyAlignment="1">
      <alignment horizontal="center"/>
    </xf>
    <xf numFmtId="164" fontId="1" fillId="0" borderId="0" xfId="2" applyNumberFormat="1" applyFill="1" applyBorder="1" applyAlignment="1">
      <alignment horizontal="center"/>
    </xf>
    <xf numFmtId="3" fontId="1" fillId="0" borderId="0" xfId="2" applyNumberFormat="1" applyBorder="1" applyAlignment="1">
      <alignment horizontal="center"/>
    </xf>
    <xf numFmtId="166" fontId="1" fillId="0" borderId="0" xfId="2" applyNumberFormat="1" applyBorder="1" applyAlignment="1">
      <alignment horizontal="center"/>
    </xf>
    <xf numFmtId="0" fontId="1" fillId="0" borderId="4" xfId="2" applyFont="1" applyBorder="1"/>
    <xf numFmtId="0" fontId="1" fillId="29" borderId="5" xfId="2" applyFont="1" applyFill="1" applyBorder="1"/>
    <xf numFmtId="168" fontId="1" fillId="0" borderId="5" xfId="2" applyNumberFormat="1" applyFont="1" applyFill="1" applyBorder="1"/>
    <xf numFmtId="0" fontId="1" fillId="25" borderId="5" xfId="2" applyFill="1" applyBorder="1"/>
    <xf numFmtId="0" fontId="1" fillId="0" borderId="6" xfId="2" applyFont="1" applyBorder="1"/>
    <xf numFmtId="168" fontId="1" fillId="0" borderId="1" xfId="2" applyNumberFormat="1" applyFont="1" applyFill="1" applyBorder="1"/>
    <xf numFmtId="0" fontId="1" fillId="34" borderId="1" xfId="2" applyFont="1" applyFill="1" applyBorder="1"/>
    <xf numFmtId="0" fontId="1" fillId="0" borderId="1" xfId="2" applyFill="1" applyBorder="1" applyAlignment="1">
      <alignment horizontal="center"/>
    </xf>
    <xf numFmtId="3" fontId="1" fillId="0" borderId="1" xfId="2" applyNumberFormat="1" applyFill="1" applyBorder="1" applyAlignment="1">
      <alignment horizontal="center"/>
    </xf>
    <xf numFmtId="0" fontId="1" fillId="0" borderId="7" xfId="2" applyFont="1" applyBorder="1"/>
    <xf numFmtId="0" fontId="1" fillId="34" borderId="8" xfId="2" applyFont="1" applyFill="1" applyBorder="1"/>
    <xf numFmtId="168" fontId="1" fillId="0" borderId="8" xfId="2" applyNumberFormat="1" applyFont="1" applyFill="1" applyBorder="1"/>
    <xf numFmtId="164" fontId="1" fillId="0" borderId="8" xfId="2" applyNumberFormat="1" applyFont="1" applyFill="1" applyBorder="1" applyAlignment="1">
      <alignment horizontal="center"/>
    </xf>
    <xf numFmtId="0" fontId="1" fillId="32" borderId="8" xfId="2" applyFont="1" applyFill="1" applyBorder="1" applyAlignment="1">
      <alignment horizontal="center"/>
    </xf>
    <xf numFmtId="4" fontId="1" fillId="12" borderId="8" xfId="2" applyNumberFormat="1" applyFont="1" applyFill="1" applyBorder="1" applyAlignment="1">
      <alignment horizontal="left"/>
    </xf>
    <xf numFmtId="0" fontId="1" fillId="13" borderId="1" xfId="2" applyFont="1" applyFill="1" applyBorder="1" applyAlignment="1">
      <alignment horizontal="center"/>
    </xf>
    <xf numFmtId="0" fontId="1" fillId="0" borderId="7" xfId="2" applyFont="1" applyFill="1" applyBorder="1"/>
    <xf numFmtId="0" fontId="1" fillId="0" borderId="20" xfId="2" applyBorder="1"/>
    <xf numFmtId="0" fontId="1" fillId="0" borderId="20" xfId="2" applyFont="1" applyFill="1" applyBorder="1"/>
    <xf numFmtId="0" fontId="1" fillId="0" borderId="20" xfId="2" applyFont="1" applyFill="1" applyBorder="1" applyAlignment="1">
      <alignment wrapText="1"/>
    </xf>
    <xf numFmtId="0" fontId="1" fillId="0" borderId="20" xfId="2" applyFill="1" applyBorder="1" applyAlignment="1">
      <alignment wrapText="1"/>
    </xf>
    <xf numFmtId="0" fontId="1" fillId="0" borderId="20" xfId="2" applyFill="1" applyBorder="1"/>
    <xf numFmtId="14" fontId="1" fillId="0" borderId="20" xfId="2" applyNumberFormat="1" applyFill="1" applyBorder="1"/>
    <xf numFmtId="0" fontId="1" fillId="0" borderId="20" xfId="2" applyFill="1" applyBorder="1" applyAlignment="1">
      <alignment horizontal="center"/>
    </xf>
    <xf numFmtId="165" fontId="1" fillId="0" borderId="20" xfId="2" applyNumberFormat="1" applyFont="1" applyFill="1" applyBorder="1" applyAlignment="1">
      <alignment horizontal="center"/>
    </xf>
    <xf numFmtId="3" fontId="1" fillId="0" borderId="20" xfId="2" applyNumberFormat="1" applyBorder="1" applyAlignment="1">
      <alignment horizontal="center"/>
    </xf>
    <xf numFmtId="2" fontId="1" fillId="0" borderId="20" xfId="2" applyNumberFormat="1" applyBorder="1" applyAlignment="1">
      <alignment horizontal="center"/>
    </xf>
    <xf numFmtId="4" fontId="1" fillId="0" borderId="20" xfId="2" applyNumberFormat="1" applyFill="1" applyBorder="1" applyAlignment="1">
      <alignment horizontal="center"/>
    </xf>
    <xf numFmtId="167" fontId="1" fillId="0" borderId="20" xfId="2" applyNumberFormat="1" applyFill="1" applyBorder="1" applyAlignment="1">
      <alignment horizontal="center"/>
    </xf>
    <xf numFmtId="164" fontId="1" fillId="0" borderId="20" xfId="2" applyNumberFormat="1" applyFill="1" applyBorder="1" applyAlignment="1">
      <alignment horizontal="center"/>
    </xf>
    <xf numFmtId="4" fontId="1" fillId="0" borderId="20" xfId="2" applyNumberFormat="1" applyBorder="1" applyAlignment="1">
      <alignment horizontal="center"/>
    </xf>
    <xf numFmtId="166" fontId="1" fillId="0" borderId="20" xfId="2" applyNumberFormat="1" applyBorder="1" applyAlignment="1">
      <alignment horizontal="center"/>
    </xf>
    <xf numFmtId="0" fontId="1" fillId="0" borderId="20" xfId="2" applyBorder="1" applyAlignment="1">
      <alignment horizontal="center"/>
    </xf>
    <xf numFmtId="168" fontId="1" fillId="0" borderId="5" xfId="2" applyNumberFormat="1" applyFont="1" applyFill="1" applyBorder="1" applyAlignment="1">
      <alignment horizontal="right"/>
    </xf>
    <xf numFmtId="165" fontId="1" fillId="35" borderId="5" xfId="2" applyNumberFormat="1" applyFont="1" applyFill="1" applyBorder="1" applyAlignment="1">
      <alignment horizontal="center"/>
    </xf>
    <xf numFmtId="0" fontId="1" fillId="0" borderId="1" xfId="2" applyFill="1" applyBorder="1" applyAlignment="1">
      <alignment wrapText="1"/>
    </xf>
    <xf numFmtId="0" fontId="1" fillId="35" borderId="1" xfId="2" applyFont="1" applyFill="1" applyBorder="1" applyAlignment="1">
      <alignment horizontal="center"/>
    </xf>
    <xf numFmtId="165" fontId="1" fillId="35" borderId="1" xfId="2" applyNumberFormat="1" applyFont="1" applyFill="1" applyBorder="1" applyAlignment="1">
      <alignment horizontal="center"/>
    </xf>
    <xf numFmtId="168" fontId="1" fillId="0" borderId="1" xfId="2" applyNumberFormat="1" applyFont="1" applyFill="1" applyBorder="1" applyAlignment="1">
      <alignment horizontal="right"/>
    </xf>
    <xf numFmtId="0" fontId="1" fillId="8" borderId="0" xfId="2" applyFill="1" applyAlignment="1">
      <alignment wrapText="1"/>
    </xf>
    <xf numFmtId="0" fontId="1" fillId="0" borderId="0" xfId="2" applyAlignment="1">
      <alignment wrapText="1"/>
    </xf>
    <xf numFmtId="0" fontId="1" fillId="35" borderId="8" xfId="2" applyFont="1" applyFill="1" applyBorder="1" applyAlignment="1">
      <alignment horizontal="center"/>
    </xf>
    <xf numFmtId="165" fontId="1" fillId="35" borderId="8" xfId="2" applyNumberFormat="1" applyFont="1" applyFill="1" applyBorder="1" applyAlignment="1">
      <alignment horizontal="center"/>
    </xf>
    <xf numFmtId="0" fontId="1" fillId="34" borderId="0" xfId="2" applyFont="1" applyFill="1" applyBorder="1"/>
    <xf numFmtId="0" fontId="1" fillId="0" borderId="0" xfId="2" applyFill="1" applyBorder="1" applyAlignment="1">
      <alignment wrapText="1"/>
    </xf>
    <xf numFmtId="14" fontId="1" fillId="0" borderId="0" xfId="2" applyNumberFormat="1" applyFill="1" applyBorder="1"/>
    <xf numFmtId="0" fontId="1" fillId="35" borderId="0" xfId="2" applyFill="1" applyBorder="1" applyAlignment="1">
      <alignment horizontal="center"/>
    </xf>
    <xf numFmtId="165" fontId="1" fillId="35" borderId="0" xfId="2" applyNumberFormat="1" applyFont="1" applyFill="1" applyBorder="1" applyAlignment="1">
      <alignment horizontal="center"/>
    </xf>
    <xf numFmtId="2" fontId="1" fillId="0" borderId="0" xfId="2" applyNumberFormat="1" applyFont="1" applyBorder="1" applyAlignment="1">
      <alignment horizontal="center"/>
    </xf>
    <xf numFmtId="0" fontId="18" fillId="0" borderId="4" xfId="2" applyFont="1" applyBorder="1" applyAlignment="1">
      <alignment horizontal="center" vertical="center"/>
    </xf>
    <xf numFmtId="0" fontId="1" fillId="35" borderId="5" xfId="2" applyFont="1" applyFill="1" applyBorder="1" applyAlignment="1">
      <alignment horizontal="center"/>
    </xf>
    <xf numFmtId="0" fontId="18" fillId="0" borderId="6" xfId="2" applyFont="1" applyBorder="1" applyAlignment="1">
      <alignment horizontal="center" vertical="center"/>
    </xf>
    <xf numFmtId="0" fontId="18" fillId="0" borderId="7" xfId="2" applyFont="1" applyBorder="1" applyAlignment="1">
      <alignment horizontal="center" vertical="center"/>
    </xf>
    <xf numFmtId="168" fontId="1" fillId="0" borderId="8" xfId="2" applyNumberFormat="1" applyFont="1" applyFill="1" applyBorder="1" applyAlignment="1">
      <alignment horizontal="right"/>
    </xf>
    <xf numFmtId="0" fontId="7" fillId="0" borderId="0" xfId="2" applyFont="1" applyFill="1" applyBorder="1" applyAlignment="1">
      <alignment horizontal="center" vertical="center"/>
    </xf>
    <xf numFmtId="0" fontId="1" fillId="0" borderId="0" xfId="2" applyFont="1" applyFill="1" applyBorder="1" applyAlignment="1">
      <alignment horizontal="right"/>
    </xf>
    <xf numFmtId="14" fontId="1" fillId="0" borderId="0" xfId="2" applyNumberFormat="1" applyFont="1" applyFill="1" applyBorder="1"/>
    <xf numFmtId="164" fontId="1" fillId="0" borderId="0" xfId="2" applyNumberFormat="1" applyFont="1" applyFill="1" applyBorder="1" applyAlignment="1">
      <alignment horizontal="center"/>
    </xf>
    <xf numFmtId="0" fontId="1" fillId="0" borderId="0" xfId="2" applyFont="1" applyBorder="1" applyAlignment="1">
      <alignment horizontal="center"/>
    </xf>
    <xf numFmtId="164" fontId="1" fillId="0" borderId="0" xfId="2" applyNumberFormat="1" applyFill="1" applyBorder="1"/>
    <xf numFmtId="0" fontId="1" fillId="14" borderId="0" xfId="2" applyFill="1" applyBorder="1"/>
    <xf numFmtId="0" fontId="1" fillId="14" borderId="0" xfId="2" applyFont="1" applyFill="1" applyBorder="1"/>
    <xf numFmtId="0" fontId="1" fillId="14" borderId="0" xfId="2" applyFont="1" applyFill="1" applyBorder="1" applyAlignment="1">
      <alignment wrapText="1"/>
    </xf>
    <xf numFmtId="0" fontId="1" fillId="14" borderId="0" xfId="2" applyFill="1" applyBorder="1" applyAlignment="1">
      <alignment wrapText="1"/>
    </xf>
    <xf numFmtId="14" fontId="19" fillId="14" borderId="0" xfId="2" applyNumberFormat="1" applyFont="1" applyFill="1" applyBorder="1"/>
    <xf numFmtId="0" fontId="1" fillId="14" borderId="0" xfId="2" applyFill="1" applyBorder="1" applyAlignment="1">
      <alignment horizontal="center"/>
    </xf>
    <xf numFmtId="165" fontId="1" fillId="14" borderId="0" xfId="2" applyNumberFormat="1" applyFont="1" applyFill="1" applyBorder="1" applyAlignment="1">
      <alignment horizontal="center"/>
    </xf>
    <xf numFmtId="164" fontId="1" fillId="14" borderId="0" xfId="2" applyNumberFormat="1" applyFill="1" applyBorder="1"/>
    <xf numFmtId="3" fontId="1" fillId="14" borderId="0" xfId="2" applyNumberFormat="1" applyFill="1" applyBorder="1" applyAlignment="1">
      <alignment horizontal="center"/>
    </xf>
    <xf numFmtId="2" fontId="1" fillId="14" borderId="0" xfId="2" applyNumberFormat="1" applyFill="1" applyBorder="1" applyAlignment="1">
      <alignment horizontal="center"/>
    </xf>
    <xf numFmtId="2" fontId="1" fillId="14" borderId="0" xfId="2" applyNumberFormat="1" applyFont="1" applyFill="1" applyBorder="1" applyAlignment="1">
      <alignment horizontal="center"/>
    </xf>
    <xf numFmtId="167" fontId="1" fillId="14" borderId="0" xfId="2" applyNumberFormat="1" applyFill="1" applyBorder="1" applyAlignment="1">
      <alignment horizontal="center"/>
    </xf>
    <xf numFmtId="4" fontId="1" fillId="14" borderId="0" xfId="2" applyNumberFormat="1" applyFill="1" applyBorder="1" applyAlignment="1">
      <alignment horizontal="center"/>
    </xf>
    <xf numFmtId="166" fontId="1" fillId="14" borderId="0" xfId="2" applyNumberFormat="1" applyFill="1" applyBorder="1" applyAlignment="1">
      <alignment horizontal="center"/>
    </xf>
    <xf numFmtId="0" fontId="1" fillId="0" borderId="0" xfId="2" applyAlignment="1">
      <alignment horizontal="center"/>
    </xf>
    <xf numFmtId="167" fontId="1" fillId="0" borderId="0" xfId="2" applyNumberFormat="1" applyFont="1" applyFill="1" applyBorder="1" applyAlignment="1">
      <alignment horizontal="center" wrapText="1"/>
    </xf>
    <xf numFmtId="4" fontId="1" fillId="0" borderId="0" xfId="2" applyNumberFormat="1" applyFill="1" applyBorder="1" applyAlignment="1">
      <alignment horizontal="center" wrapText="1"/>
    </xf>
    <xf numFmtId="164" fontId="1" fillId="0" borderId="0" xfId="2" applyNumberFormat="1" applyFill="1" applyBorder="1" applyAlignment="1">
      <alignment horizontal="center" wrapText="1"/>
    </xf>
    <xf numFmtId="0" fontId="1" fillId="0" borderId="0" xfId="2" applyFont="1" applyAlignment="1">
      <alignment horizontal="center"/>
    </xf>
    <xf numFmtId="0" fontId="0" fillId="0" borderId="0" xfId="0" applyFill="1"/>
    <xf numFmtId="164" fontId="1" fillId="0" borderId="0" xfId="2" applyNumberFormat="1"/>
    <xf numFmtId="0" fontId="1" fillId="9" borderId="0" xfId="2" applyFill="1" applyBorder="1"/>
    <xf numFmtId="0" fontId="1" fillId="9" borderId="0" xfId="2" applyFill="1" applyAlignment="1">
      <alignment wrapText="1"/>
    </xf>
    <xf numFmtId="0" fontId="1" fillId="9" borderId="0" xfId="2" applyFill="1"/>
    <xf numFmtId="0" fontId="1" fillId="9" borderId="0" xfId="2" applyFill="1" applyAlignment="1">
      <alignment horizontal="center"/>
    </xf>
    <xf numFmtId="164" fontId="1" fillId="9" borderId="0" xfId="2" applyNumberFormat="1" applyFill="1"/>
    <xf numFmtId="0" fontId="6" fillId="0" borderId="0" xfId="2" applyFont="1"/>
    <xf numFmtId="0" fontId="6" fillId="0" borderId="0" xfId="2" applyFont="1" applyAlignment="1">
      <alignment horizontal="center"/>
    </xf>
    <xf numFmtId="164" fontId="6" fillId="0" borderId="0" xfId="2" applyNumberFormat="1" applyFont="1"/>
    <xf numFmtId="0" fontId="0" fillId="0" borderId="0" xfId="0" applyAlignment="1">
      <alignment horizontal="center"/>
    </xf>
    <xf numFmtId="0" fontId="1" fillId="0" borderId="0" xfId="0" applyFont="1" applyAlignment="1">
      <alignment horizontal="center" wrapText="1"/>
    </xf>
    <xf numFmtId="0" fontId="11" fillId="0" borderId="0" xfId="0" applyFont="1"/>
    <xf numFmtId="2" fontId="0" fillId="0" borderId="0" xfId="0" applyNumberFormat="1"/>
    <xf numFmtId="0" fontId="11" fillId="0" borderId="0" xfId="0" applyFont="1" applyAlignment="1"/>
    <xf numFmtId="0" fontId="1" fillId="19" borderId="28" xfId="2" applyFont="1" applyFill="1" applyBorder="1"/>
    <xf numFmtId="0" fontId="1" fillId="0" borderId="0" xfId="2" applyFont="1"/>
    <xf numFmtId="0" fontId="1" fillId="8" borderId="0" xfId="2" applyFill="1" applyBorder="1" applyAlignment="1">
      <alignment wrapText="1"/>
    </xf>
    <xf numFmtId="0" fontId="1" fillId="8" borderId="0" xfId="2" applyFill="1" applyAlignment="1">
      <alignment horizontal="center"/>
    </xf>
    <xf numFmtId="0" fontId="1" fillId="8" borderId="0" xfId="2" applyFill="1" applyBorder="1"/>
    <xf numFmtId="0" fontId="4" fillId="0" borderId="0" xfId="3" applyFont="1" applyAlignment="1">
      <alignment wrapText="1"/>
    </xf>
    <xf numFmtId="0" fontId="5" fillId="0" borderId="34" xfId="3" applyFont="1" applyFill="1" applyBorder="1" applyAlignment="1">
      <alignment horizontal="center" vertical="center" wrapText="1"/>
    </xf>
    <xf numFmtId="0" fontId="7" fillId="0" borderId="34" xfId="3" applyFont="1" applyFill="1" applyBorder="1" applyAlignment="1">
      <alignment horizontal="center" vertical="center" wrapText="1"/>
    </xf>
    <xf numFmtId="0" fontId="7" fillId="0" borderId="35" xfId="3" applyFont="1" applyFill="1" applyBorder="1" applyAlignment="1">
      <alignment horizontal="center" vertical="center" wrapText="1"/>
    </xf>
    <xf numFmtId="0" fontId="6" fillId="0" borderId="36" xfId="3" applyFont="1" applyBorder="1" applyAlignment="1">
      <alignment horizontal="left" textRotation="90" wrapText="1"/>
    </xf>
    <xf numFmtId="0" fontId="6" fillId="0" borderId="2" xfId="3" applyFont="1" applyBorder="1" applyAlignment="1">
      <alignment horizontal="left" textRotation="90" wrapText="1"/>
    </xf>
    <xf numFmtId="0" fontId="6" fillId="0" borderId="2" xfId="3" applyFont="1" applyFill="1" applyBorder="1" applyAlignment="1">
      <alignment horizontal="left" textRotation="90" wrapText="1"/>
    </xf>
    <xf numFmtId="0" fontId="6" fillId="0" borderId="2" xfId="3" applyFont="1" applyFill="1" applyBorder="1" applyAlignment="1">
      <alignment horizontal="left" textRotation="90"/>
    </xf>
    <xf numFmtId="2" fontId="6" fillId="0" borderId="2" xfId="3" applyNumberFormat="1" applyFont="1" applyFill="1" applyBorder="1" applyAlignment="1">
      <alignment horizontal="left" textRotation="90" wrapText="1"/>
    </xf>
    <xf numFmtId="1" fontId="6" fillId="0" borderId="2" xfId="3" applyNumberFormat="1" applyFont="1" applyFill="1" applyBorder="1" applyAlignment="1">
      <alignment horizontal="left" textRotation="90" wrapText="1"/>
    </xf>
    <xf numFmtId="164" fontId="6" fillId="0" borderId="2" xfId="3" applyNumberFormat="1" applyFont="1" applyFill="1" applyBorder="1" applyAlignment="1">
      <alignment horizontal="left" textRotation="90" wrapText="1"/>
    </xf>
    <xf numFmtId="0" fontId="6" fillId="36" borderId="37" xfId="3" applyFont="1" applyFill="1" applyBorder="1" applyAlignment="1">
      <alignment horizontal="left" textRotation="90" wrapText="1"/>
    </xf>
    <xf numFmtId="0" fontId="6" fillId="11" borderId="37" xfId="3" applyFont="1" applyFill="1" applyBorder="1" applyAlignment="1">
      <alignment horizontal="left" textRotation="90" wrapText="1"/>
    </xf>
    <xf numFmtId="164" fontId="6" fillId="12" borderId="0" xfId="3" applyNumberFormat="1" applyFont="1" applyFill="1" applyAlignment="1">
      <alignment textRotation="90" wrapText="1"/>
    </xf>
    <xf numFmtId="0" fontId="6" fillId="12" borderId="0" xfId="3" applyFont="1" applyFill="1" applyAlignment="1">
      <alignment textRotation="90" wrapText="1"/>
    </xf>
    <xf numFmtId="0" fontId="6" fillId="37" borderId="0" xfId="3" applyFont="1" applyFill="1" applyAlignment="1">
      <alignment textRotation="90" wrapText="1"/>
    </xf>
    <xf numFmtId="0" fontId="6" fillId="0" borderId="12" xfId="3" applyFont="1" applyFill="1" applyBorder="1" applyAlignment="1">
      <alignment horizontal="left" textRotation="90" wrapText="1"/>
    </xf>
    <xf numFmtId="0" fontId="6" fillId="0" borderId="0" xfId="3" applyFont="1" applyAlignment="1">
      <alignment horizontal="left" wrapText="1"/>
    </xf>
    <xf numFmtId="0" fontId="1" fillId="16" borderId="5" xfId="3" applyFont="1" applyFill="1" applyBorder="1"/>
    <xf numFmtId="0" fontId="23" fillId="5" borderId="5" xfId="3" applyFill="1" applyBorder="1" applyAlignment="1">
      <alignment wrapText="1"/>
    </xf>
    <xf numFmtId="46" fontId="23" fillId="17" borderId="5" xfId="3" quotePrefix="1" applyNumberFormat="1" applyFill="1" applyBorder="1" applyAlignment="1">
      <alignment horizontal="right"/>
    </xf>
    <xf numFmtId="0" fontId="23" fillId="0" borderId="5" xfId="3" applyBorder="1" applyAlignment="1">
      <alignment horizontal="right"/>
    </xf>
    <xf numFmtId="0" fontId="1" fillId="16" borderId="5" xfId="3" applyFont="1" applyFill="1" applyBorder="1" applyAlignment="1">
      <alignment horizontal="right"/>
    </xf>
    <xf numFmtId="0" fontId="23" fillId="6" borderId="20" xfId="3" applyFill="1" applyBorder="1"/>
    <xf numFmtId="0" fontId="23" fillId="0" borderId="5" xfId="3" applyBorder="1" applyAlignment="1">
      <alignment horizontal="center"/>
    </xf>
    <xf numFmtId="0" fontId="23" fillId="0" borderId="5" xfId="3" applyBorder="1"/>
    <xf numFmtId="164" fontId="23" fillId="0" borderId="5" xfId="3" applyNumberFormat="1" applyBorder="1"/>
    <xf numFmtId="2" fontId="23" fillId="18" borderId="5" xfId="3" applyNumberFormat="1" applyFill="1" applyBorder="1"/>
    <xf numFmtId="1" fontId="23" fillId="18" borderId="5" xfId="3" applyNumberFormat="1" applyFill="1" applyBorder="1"/>
    <xf numFmtId="164" fontId="23" fillId="18" borderId="5" xfId="3" applyNumberFormat="1" applyFill="1" applyBorder="1"/>
    <xf numFmtId="164" fontId="23" fillId="9" borderId="5" xfId="3" applyNumberFormat="1" applyFill="1" applyBorder="1"/>
    <xf numFmtId="164" fontId="23" fillId="5" borderId="5" xfId="3" applyNumberFormat="1" applyFill="1" applyBorder="1"/>
    <xf numFmtId="1" fontId="23" fillId="0" borderId="5" xfId="3" applyNumberFormat="1" applyFill="1" applyBorder="1"/>
    <xf numFmtId="2" fontId="23" fillId="0" borderId="5" xfId="3" applyNumberFormat="1" applyFill="1" applyBorder="1"/>
    <xf numFmtId="1" fontId="23" fillId="7" borderId="38" xfId="3" applyNumberFormat="1" applyFill="1" applyBorder="1"/>
    <xf numFmtId="1" fontId="23" fillId="7" borderId="5" xfId="3" applyNumberFormat="1" applyFill="1" applyBorder="1"/>
    <xf numFmtId="0" fontId="23" fillId="0" borderId="20" xfId="3" applyBorder="1"/>
    <xf numFmtId="0" fontId="23" fillId="38" borderId="0" xfId="3" applyFill="1" applyBorder="1"/>
    <xf numFmtId="0" fontId="23" fillId="0" borderId="0" xfId="3" applyBorder="1"/>
    <xf numFmtId="0" fontId="23" fillId="0" borderId="0" xfId="3"/>
    <xf numFmtId="0" fontId="1" fillId="4" borderId="1" xfId="3" applyFont="1" applyFill="1" applyBorder="1"/>
    <xf numFmtId="0" fontId="23" fillId="4" borderId="1" xfId="3" applyFill="1" applyBorder="1" applyAlignment="1">
      <alignment wrapText="1"/>
    </xf>
    <xf numFmtId="46" fontId="23" fillId="4" borderId="1" xfId="3" quotePrefix="1" applyNumberFormat="1" applyFill="1" applyBorder="1" applyAlignment="1">
      <alignment horizontal="right"/>
    </xf>
    <xf numFmtId="0" fontId="23" fillId="0" borderId="1" xfId="3" applyBorder="1" applyAlignment="1">
      <alignment horizontal="right"/>
    </xf>
    <xf numFmtId="0" fontId="1" fillId="16" borderId="1" xfId="3" applyFont="1" applyFill="1" applyBorder="1" applyAlignment="1">
      <alignment horizontal="right"/>
    </xf>
    <xf numFmtId="0" fontId="23" fillId="0" borderId="1" xfId="3" applyBorder="1" applyAlignment="1">
      <alignment horizontal="center"/>
    </xf>
    <xf numFmtId="0" fontId="23" fillId="0" borderId="1" xfId="3" applyBorder="1"/>
    <xf numFmtId="164" fontId="23" fillId="0" borderId="1" xfId="3" applyNumberFormat="1" applyBorder="1"/>
    <xf numFmtId="2" fontId="23" fillId="18" borderId="1" xfId="3" applyNumberFormat="1" applyFill="1" applyBorder="1"/>
    <xf numFmtId="1" fontId="23" fillId="18" borderId="1" xfId="3" applyNumberFormat="1" applyFill="1" applyBorder="1"/>
    <xf numFmtId="164" fontId="23" fillId="18" borderId="1" xfId="3" applyNumberFormat="1" applyFill="1" applyBorder="1"/>
    <xf numFmtId="164" fontId="23" fillId="9" borderId="1" xfId="3" applyNumberFormat="1" applyFill="1" applyBorder="1"/>
    <xf numFmtId="164" fontId="23" fillId="5" borderId="1" xfId="3" applyNumberFormat="1" applyFill="1" applyBorder="1"/>
    <xf numFmtId="1" fontId="23" fillId="0" borderId="1" xfId="3" applyNumberFormat="1" applyFill="1" applyBorder="1"/>
    <xf numFmtId="2" fontId="23" fillId="0" borderId="1" xfId="3" applyNumberFormat="1" applyFill="1" applyBorder="1"/>
    <xf numFmtId="1" fontId="23" fillId="7" borderId="39" xfId="3" applyNumberFormat="1" applyFill="1" applyBorder="1"/>
    <xf numFmtId="1" fontId="23" fillId="7" borderId="1" xfId="3" applyNumberFormat="1" applyFill="1" applyBorder="1"/>
    <xf numFmtId="14" fontId="23" fillId="4" borderId="1" xfId="3" applyNumberFormat="1" applyFill="1" applyBorder="1" applyAlignment="1">
      <alignment horizontal="right"/>
    </xf>
    <xf numFmtId="14" fontId="23" fillId="5" borderId="1" xfId="3" quotePrefix="1" applyNumberFormat="1" applyFill="1" applyBorder="1" applyAlignment="1">
      <alignment horizontal="right"/>
    </xf>
    <xf numFmtId="1" fontId="23" fillId="0" borderId="2" xfId="3" applyNumberFormat="1" applyFill="1" applyBorder="1"/>
    <xf numFmtId="0" fontId="23" fillId="16" borderId="1" xfId="3" applyFill="1" applyBorder="1"/>
    <xf numFmtId="0" fontId="23" fillId="16" borderId="1" xfId="3" applyFill="1" applyBorder="1" applyAlignment="1">
      <alignment wrapText="1"/>
    </xf>
    <xf numFmtId="0" fontId="23" fillId="5" borderId="1" xfId="3" applyFill="1" applyBorder="1" applyAlignment="1">
      <alignment horizontal="right"/>
    </xf>
    <xf numFmtId="164" fontId="23" fillId="9" borderId="28" xfId="3" applyNumberFormat="1" applyFill="1" applyBorder="1"/>
    <xf numFmtId="1" fontId="23" fillId="36" borderId="1" xfId="3" applyNumberFormat="1" applyFill="1" applyBorder="1"/>
    <xf numFmtId="4" fontId="1" fillId="36" borderId="0" xfId="2" applyNumberFormat="1" applyFill="1" applyBorder="1"/>
    <xf numFmtId="0" fontId="23" fillId="36" borderId="1" xfId="3" applyFill="1" applyBorder="1" applyAlignment="1">
      <alignment horizontal="center"/>
    </xf>
    <xf numFmtId="0" fontId="23" fillId="22" borderId="1" xfId="3" applyFill="1" applyBorder="1" applyAlignment="1">
      <alignment horizontal="center"/>
    </xf>
    <xf numFmtId="164" fontId="23" fillId="12" borderId="1" xfId="3" applyNumberFormat="1" applyFill="1" applyBorder="1" applyAlignment="1">
      <alignment horizontal="center"/>
    </xf>
    <xf numFmtId="2" fontId="23" fillId="2" borderId="28" xfId="3" applyNumberFormat="1" applyFill="1" applyBorder="1"/>
    <xf numFmtId="0" fontId="23" fillId="38" borderId="0" xfId="3" applyFill="1"/>
    <xf numFmtId="0" fontId="1" fillId="0" borderId="1" xfId="3" applyFont="1" applyFill="1" applyBorder="1"/>
    <xf numFmtId="0" fontId="23" fillId="0" borderId="1" xfId="3" applyFill="1" applyBorder="1" applyAlignment="1">
      <alignment wrapText="1"/>
    </xf>
    <xf numFmtId="0" fontId="23" fillId="7" borderId="1" xfId="3" quotePrefix="1" applyFill="1" applyBorder="1" applyAlignment="1">
      <alignment horizontal="right"/>
    </xf>
    <xf numFmtId="14" fontId="23" fillId="7" borderId="1" xfId="3" applyNumberFormat="1" applyFill="1" applyBorder="1"/>
    <xf numFmtId="0" fontId="23" fillId="0" borderId="1" xfId="3" applyFill="1" applyBorder="1"/>
    <xf numFmtId="0" fontId="1" fillId="19" borderId="1" xfId="3" applyFont="1" applyFill="1" applyBorder="1"/>
    <xf numFmtId="0" fontId="23" fillId="19" borderId="1" xfId="3" applyFill="1" applyBorder="1" applyAlignment="1">
      <alignment wrapText="1"/>
    </xf>
    <xf numFmtId="0" fontId="23" fillId="6" borderId="1" xfId="3" applyFill="1" applyBorder="1"/>
    <xf numFmtId="0" fontId="23" fillId="0" borderId="1" xfId="3" applyFill="1" applyBorder="1" applyAlignment="1">
      <alignment horizontal="center"/>
    </xf>
    <xf numFmtId="0" fontId="1" fillId="21" borderId="1" xfId="3" applyFont="1" applyFill="1" applyBorder="1"/>
    <xf numFmtId="0" fontId="1" fillId="39" borderId="1" xfId="3" applyFont="1" applyFill="1" applyBorder="1"/>
    <xf numFmtId="0" fontId="23" fillId="39" borderId="1" xfId="3" applyFill="1" applyBorder="1" applyAlignment="1">
      <alignment wrapText="1"/>
    </xf>
    <xf numFmtId="0" fontId="23" fillId="40" borderId="1" xfId="3" applyFill="1" applyBorder="1" applyAlignment="1">
      <alignment horizontal="right"/>
    </xf>
    <xf numFmtId="14" fontId="23" fillId="40" borderId="1" xfId="3" applyNumberFormat="1" applyFill="1" applyBorder="1"/>
    <xf numFmtId="14" fontId="23" fillId="40" borderId="1" xfId="3" quotePrefix="1" applyNumberFormat="1" applyFill="1" applyBorder="1" applyAlignment="1">
      <alignment horizontal="right"/>
    </xf>
    <xf numFmtId="0" fontId="1" fillId="0" borderId="8" xfId="3" applyFont="1" applyFill="1" applyBorder="1"/>
    <xf numFmtId="0" fontId="23" fillId="0" borderId="8" xfId="3" applyFill="1" applyBorder="1" applyAlignment="1">
      <alignment wrapText="1"/>
    </xf>
    <xf numFmtId="0" fontId="23" fillId="40" borderId="8" xfId="3" quotePrefix="1" applyFill="1" applyBorder="1" applyAlignment="1">
      <alignment horizontal="right"/>
    </xf>
    <xf numFmtId="14" fontId="23" fillId="40" borderId="8" xfId="3" applyNumberFormat="1" applyFill="1" applyBorder="1"/>
    <xf numFmtId="0" fontId="23" fillId="0" borderId="8" xfId="3" applyBorder="1"/>
    <xf numFmtId="0" fontId="23" fillId="16" borderId="8" xfId="3" applyFill="1" applyBorder="1"/>
    <xf numFmtId="0" fontId="23" fillId="0" borderId="8" xfId="3" applyBorder="1" applyAlignment="1">
      <alignment horizontal="center"/>
    </xf>
    <xf numFmtId="164" fontId="23" fillId="0" borderId="8" xfId="3" applyNumberFormat="1" applyBorder="1"/>
    <xf numFmtId="2" fontId="23" fillId="18" borderId="8" xfId="3" applyNumberFormat="1" applyFill="1" applyBorder="1"/>
    <xf numFmtId="1" fontId="23" fillId="18" borderId="8" xfId="3" applyNumberFormat="1" applyFill="1" applyBorder="1"/>
    <xf numFmtId="164" fontId="23" fillId="18" borderId="8" xfId="3" applyNumberFormat="1" applyFill="1" applyBorder="1"/>
    <xf numFmtId="164" fontId="23" fillId="9" borderId="8" xfId="3" applyNumberFormat="1" applyFill="1" applyBorder="1"/>
    <xf numFmtId="164" fontId="23" fillId="5" borderId="8" xfId="3" applyNumberFormat="1" applyFill="1" applyBorder="1"/>
    <xf numFmtId="1" fontId="23" fillId="0" borderId="8" xfId="3" applyNumberFormat="1" applyFill="1" applyBorder="1"/>
    <xf numFmtId="2" fontId="23" fillId="0" borderId="8" xfId="3" applyNumberFormat="1" applyFill="1" applyBorder="1"/>
    <xf numFmtId="1" fontId="23" fillId="7" borderId="40" xfId="3" applyNumberFormat="1" applyFill="1" applyBorder="1"/>
    <xf numFmtId="1" fontId="23" fillId="7" borderId="8" xfId="3" applyNumberFormat="1" applyFill="1" applyBorder="1"/>
    <xf numFmtId="0" fontId="23" fillId="0" borderId="41" xfId="3" applyBorder="1"/>
    <xf numFmtId="0" fontId="23" fillId="4" borderId="5" xfId="3" applyFill="1" applyBorder="1"/>
    <xf numFmtId="0" fontId="23" fillId="4" borderId="5" xfId="3" applyFill="1" applyBorder="1" applyAlignment="1">
      <alignment wrapText="1"/>
    </xf>
    <xf numFmtId="0" fontId="23" fillId="10" borderId="5" xfId="3" applyFill="1" applyBorder="1" applyAlignment="1">
      <alignment horizontal="right"/>
    </xf>
    <xf numFmtId="14" fontId="23" fillId="10" borderId="5" xfId="3" applyNumberFormat="1" applyFill="1" applyBorder="1"/>
    <xf numFmtId="0" fontId="23" fillId="16" borderId="5" xfId="3" applyFill="1" applyBorder="1"/>
    <xf numFmtId="0" fontId="23" fillId="4" borderId="32" xfId="3" applyFill="1" applyBorder="1"/>
    <xf numFmtId="0" fontId="23" fillId="4" borderId="1" xfId="3" applyFill="1" applyBorder="1"/>
    <xf numFmtId="0" fontId="23" fillId="10" borderId="1" xfId="3" applyFill="1" applyBorder="1" applyAlignment="1">
      <alignment horizontal="right"/>
    </xf>
    <xf numFmtId="14" fontId="23" fillId="10" borderId="1" xfId="3" applyNumberFormat="1" applyFill="1" applyBorder="1"/>
    <xf numFmtId="1" fontId="23" fillId="0" borderId="28" xfId="3" applyNumberFormat="1" applyFill="1" applyBorder="1"/>
    <xf numFmtId="2" fontId="23" fillId="0" borderId="28" xfId="3" applyNumberFormat="1" applyFill="1" applyBorder="1"/>
    <xf numFmtId="0" fontId="23" fillId="16" borderId="28" xfId="3" applyFill="1" applyBorder="1"/>
    <xf numFmtId="0" fontId="23" fillId="21" borderId="1" xfId="3" applyFill="1" applyBorder="1"/>
    <xf numFmtId="0" fontId="23" fillId="21" borderId="1" xfId="3" applyFill="1" applyBorder="1" applyAlignment="1">
      <alignment wrapText="1"/>
    </xf>
    <xf numFmtId="0" fontId="23" fillId="11" borderId="1" xfId="3" applyFill="1" applyBorder="1" applyAlignment="1">
      <alignment horizontal="right"/>
    </xf>
    <xf numFmtId="14" fontId="23" fillId="11" borderId="1" xfId="3" applyNumberFormat="1" applyFill="1" applyBorder="1"/>
    <xf numFmtId="0" fontId="23" fillId="19" borderId="1" xfId="3" applyFill="1" applyBorder="1"/>
    <xf numFmtId="0" fontId="23" fillId="17" borderId="1" xfId="3" applyFill="1" applyBorder="1" applyAlignment="1">
      <alignment horizontal="right"/>
    </xf>
    <xf numFmtId="14" fontId="23" fillId="17" borderId="1" xfId="3" applyNumberFormat="1" applyFill="1" applyBorder="1"/>
    <xf numFmtId="0" fontId="23" fillId="6" borderId="2" xfId="3" applyFill="1" applyBorder="1"/>
    <xf numFmtId="0" fontId="23" fillId="16" borderId="2" xfId="3" applyFill="1" applyBorder="1"/>
    <xf numFmtId="2" fontId="23" fillId="18" borderId="1" xfId="3" applyNumberFormat="1" applyFill="1" applyBorder="1" applyAlignment="1">
      <alignment horizontal="right"/>
    </xf>
    <xf numFmtId="1" fontId="23" fillId="18" borderId="1" xfId="3" applyNumberFormat="1" applyFill="1" applyBorder="1" applyAlignment="1">
      <alignment horizontal="right"/>
    </xf>
    <xf numFmtId="164" fontId="23" fillId="18" borderId="1" xfId="3" applyNumberFormat="1" applyFill="1" applyBorder="1" applyAlignment="1">
      <alignment horizontal="right"/>
    </xf>
    <xf numFmtId="164" fontId="23" fillId="9" borderId="1" xfId="3" applyNumberFormat="1" applyFill="1" applyBorder="1" applyAlignment="1">
      <alignment horizontal="right"/>
    </xf>
    <xf numFmtId="164" fontId="23" fillId="5" borderId="1" xfId="3" applyNumberFormat="1" applyFill="1" applyBorder="1" applyAlignment="1">
      <alignment horizontal="right"/>
    </xf>
    <xf numFmtId="1" fontId="23" fillId="7" borderId="39" xfId="3" applyNumberFormat="1" applyFill="1" applyBorder="1" applyAlignment="1">
      <alignment horizontal="right"/>
    </xf>
    <xf numFmtId="1" fontId="23" fillId="7" borderId="1" xfId="3" applyNumberFormat="1" applyFill="1" applyBorder="1" applyAlignment="1">
      <alignment horizontal="right"/>
    </xf>
    <xf numFmtId="0" fontId="23" fillId="4" borderId="8" xfId="3" applyFill="1" applyBorder="1"/>
    <xf numFmtId="0" fontId="23" fillId="4" borderId="8" xfId="3" applyFill="1" applyBorder="1" applyAlignment="1">
      <alignment wrapText="1"/>
    </xf>
    <xf numFmtId="0" fontId="23" fillId="17" borderId="8" xfId="3" applyFill="1" applyBorder="1" applyAlignment="1">
      <alignment horizontal="right"/>
    </xf>
    <xf numFmtId="14" fontId="23" fillId="17" borderId="8" xfId="3" applyNumberFormat="1" applyFill="1" applyBorder="1"/>
    <xf numFmtId="0" fontId="23" fillId="6" borderId="8" xfId="3" applyFill="1" applyBorder="1"/>
    <xf numFmtId="0" fontId="23" fillId="16" borderId="43" xfId="3" applyFill="1" applyBorder="1"/>
    <xf numFmtId="0" fontId="23" fillId="7" borderId="5" xfId="3" applyFill="1" applyBorder="1"/>
    <xf numFmtId="14" fontId="23" fillId="7" borderId="5" xfId="3" applyNumberFormat="1" applyFill="1" applyBorder="1"/>
    <xf numFmtId="0" fontId="23" fillId="6" borderId="5" xfId="3" applyFill="1" applyBorder="1"/>
    <xf numFmtId="1" fontId="23" fillId="36" borderId="5" xfId="3" applyNumberFormat="1" applyFill="1" applyBorder="1"/>
    <xf numFmtId="4" fontId="1" fillId="36" borderId="5" xfId="2" applyNumberFormat="1" applyFill="1" applyBorder="1"/>
    <xf numFmtId="0" fontId="23" fillId="36" borderId="5" xfId="3" applyFill="1" applyBorder="1" applyAlignment="1">
      <alignment horizontal="center"/>
    </xf>
    <xf numFmtId="0" fontId="23" fillId="22" borderId="5" xfId="3" applyFill="1" applyBorder="1" applyAlignment="1">
      <alignment horizontal="center"/>
    </xf>
    <xf numFmtId="164" fontId="23" fillId="12" borderId="5" xfId="3" applyNumberFormat="1" applyFill="1" applyBorder="1" applyAlignment="1">
      <alignment horizontal="center"/>
    </xf>
    <xf numFmtId="0" fontId="23" fillId="37" borderId="5" xfId="3" applyFill="1" applyBorder="1" applyAlignment="1">
      <alignment horizontal="center"/>
    </xf>
    <xf numFmtId="0" fontId="1" fillId="31" borderId="5" xfId="2" applyFont="1" applyFill="1" applyBorder="1"/>
    <xf numFmtId="0" fontId="23" fillId="7" borderId="28" xfId="3" applyFill="1" applyBorder="1"/>
    <xf numFmtId="14" fontId="23" fillId="7" borderId="28" xfId="3" applyNumberFormat="1" applyFill="1" applyBorder="1"/>
    <xf numFmtId="0" fontId="23" fillId="0" borderId="28" xfId="3" applyBorder="1"/>
    <xf numFmtId="0" fontId="23" fillId="0" borderId="28" xfId="3" applyBorder="1" applyAlignment="1">
      <alignment horizontal="center"/>
    </xf>
    <xf numFmtId="2" fontId="23" fillId="18" borderId="28" xfId="3" applyNumberFormat="1" applyFill="1" applyBorder="1"/>
    <xf numFmtId="1" fontId="23" fillId="18" borderId="28" xfId="3" applyNumberFormat="1" applyFill="1" applyBorder="1"/>
    <xf numFmtId="164" fontId="23" fillId="18" borderId="28" xfId="3" applyNumberFormat="1" applyFill="1" applyBorder="1"/>
    <xf numFmtId="164" fontId="23" fillId="5" borderId="28" xfId="3" applyNumberFormat="1" applyFill="1" applyBorder="1"/>
    <xf numFmtId="1" fontId="23" fillId="36" borderId="28" xfId="3" applyNumberFormat="1" applyFill="1" applyBorder="1"/>
    <xf numFmtId="4" fontId="1" fillId="36" borderId="1" xfId="2" applyNumberFormat="1" applyFill="1" applyBorder="1"/>
    <xf numFmtId="0" fontId="23" fillId="37" borderId="1" xfId="3" applyFill="1" applyBorder="1" applyAlignment="1">
      <alignment horizontal="center"/>
    </xf>
    <xf numFmtId="1" fontId="23" fillId="7" borderId="45" xfId="3" applyNumberFormat="1" applyFill="1" applyBorder="1"/>
    <xf numFmtId="1" fontId="23" fillId="7" borderId="28" xfId="3" applyNumberFormat="1" applyFill="1" applyBorder="1"/>
    <xf numFmtId="0" fontId="23" fillId="7" borderId="1" xfId="3" applyFill="1" applyBorder="1"/>
    <xf numFmtId="0" fontId="23" fillId="10" borderId="1" xfId="3" applyFill="1" applyBorder="1"/>
    <xf numFmtId="0" fontId="23" fillId="11" borderId="1" xfId="3" applyFill="1" applyBorder="1"/>
    <xf numFmtId="0" fontId="23" fillId="0" borderId="28" xfId="3" applyFill="1" applyBorder="1"/>
    <xf numFmtId="0" fontId="23" fillId="0" borderId="8" xfId="3" applyFill="1" applyBorder="1"/>
    <xf numFmtId="0" fontId="23" fillId="11" borderId="8" xfId="3" applyFill="1" applyBorder="1"/>
    <xf numFmtId="14" fontId="23" fillId="11" borderId="8" xfId="3" applyNumberFormat="1" applyFill="1" applyBorder="1"/>
    <xf numFmtId="0" fontId="23" fillId="0" borderId="8" xfId="3" applyFill="1" applyBorder="1" applyAlignment="1">
      <alignment horizontal="center"/>
    </xf>
    <xf numFmtId="1" fontId="23" fillId="36" borderId="8" xfId="3" applyNumberFormat="1" applyFill="1" applyBorder="1"/>
    <xf numFmtId="4" fontId="1" fillId="36" borderId="8" xfId="2" applyNumberFormat="1" applyFill="1" applyBorder="1"/>
    <xf numFmtId="0" fontId="23" fillId="36" borderId="8" xfId="3" applyFill="1" applyBorder="1" applyAlignment="1">
      <alignment horizontal="center"/>
    </xf>
    <xf numFmtId="0" fontId="23" fillId="22" borderId="8" xfId="3" applyFill="1" applyBorder="1" applyAlignment="1">
      <alignment horizontal="center"/>
    </xf>
    <xf numFmtId="164" fontId="23" fillId="12" borderId="8" xfId="3" applyNumberFormat="1" applyFill="1" applyBorder="1" applyAlignment="1">
      <alignment horizontal="center"/>
    </xf>
    <xf numFmtId="0" fontId="23" fillId="37" borderId="8" xfId="3" applyFill="1" applyBorder="1" applyAlignment="1">
      <alignment horizontal="center"/>
    </xf>
    <xf numFmtId="0" fontId="1" fillId="31" borderId="8" xfId="2" applyFont="1" applyFill="1" applyBorder="1"/>
    <xf numFmtId="164" fontId="1" fillId="31" borderId="8" xfId="2" applyNumberFormat="1" applyFont="1" applyFill="1" applyBorder="1"/>
    <xf numFmtId="0" fontId="23" fillId="21" borderId="5" xfId="3" applyFill="1" applyBorder="1"/>
    <xf numFmtId="0" fontId="23" fillId="17" borderId="5" xfId="3" applyFill="1" applyBorder="1"/>
    <xf numFmtId="14" fontId="23" fillId="17" borderId="5" xfId="3" applyNumberFormat="1" applyFill="1" applyBorder="1"/>
    <xf numFmtId="0" fontId="23" fillId="0" borderId="5" xfId="3" applyFill="1" applyBorder="1" applyAlignment="1">
      <alignment horizontal="center"/>
    </xf>
    <xf numFmtId="0" fontId="23" fillId="22" borderId="5" xfId="3" applyFill="1" applyBorder="1"/>
    <xf numFmtId="0" fontId="23" fillId="37" borderId="5" xfId="3" applyFill="1" applyBorder="1"/>
    <xf numFmtId="0" fontId="23" fillId="21" borderId="28" xfId="3" applyFill="1" applyBorder="1"/>
    <xf numFmtId="0" fontId="23" fillId="17" borderId="28" xfId="3" applyFill="1" applyBorder="1"/>
    <xf numFmtId="14" fontId="23" fillId="17" borderId="28" xfId="3" applyNumberFormat="1" applyFill="1" applyBorder="1"/>
    <xf numFmtId="0" fontId="23" fillId="0" borderId="28" xfId="3" applyFill="1" applyBorder="1" applyAlignment="1">
      <alignment horizontal="center"/>
    </xf>
    <xf numFmtId="0" fontId="23" fillId="5" borderId="28" xfId="3" applyFill="1" applyBorder="1"/>
    <xf numFmtId="14" fontId="23" fillId="5" borderId="28" xfId="3" applyNumberFormat="1" applyFill="1" applyBorder="1"/>
    <xf numFmtId="0" fontId="23" fillId="19" borderId="28" xfId="3" applyFill="1" applyBorder="1"/>
    <xf numFmtId="0" fontId="23" fillId="5" borderId="1" xfId="3" applyFill="1" applyBorder="1"/>
    <xf numFmtId="14" fontId="23" fillId="5" borderId="1" xfId="3" applyNumberFormat="1" applyFill="1" applyBorder="1"/>
    <xf numFmtId="0" fontId="23" fillId="2" borderId="1" xfId="3" applyFill="1" applyBorder="1"/>
    <xf numFmtId="14" fontId="23" fillId="4" borderId="1" xfId="3" applyNumberFormat="1" applyFill="1" applyBorder="1"/>
    <xf numFmtId="0" fontId="23" fillId="19" borderId="8" xfId="3" applyFill="1" applyBorder="1"/>
    <xf numFmtId="14" fontId="23" fillId="4" borderId="8" xfId="3" applyNumberFormat="1" applyFill="1" applyBorder="1"/>
    <xf numFmtId="0" fontId="23" fillId="0" borderId="5" xfId="3" applyFill="1" applyBorder="1" applyAlignment="1">
      <alignment wrapText="1"/>
    </xf>
    <xf numFmtId="0" fontId="23" fillId="2" borderId="28" xfId="3" applyFill="1" applyBorder="1"/>
    <xf numFmtId="0" fontId="23" fillId="0" borderId="28" xfId="3" applyFill="1" applyBorder="1" applyAlignment="1">
      <alignment wrapText="1"/>
    </xf>
    <xf numFmtId="0" fontId="23" fillId="4" borderId="28" xfId="3" applyFill="1" applyBorder="1"/>
    <xf numFmtId="0" fontId="23" fillId="10" borderId="28" xfId="3" applyFill="1" applyBorder="1" applyAlignment="1">
      <alignment horizontal="right"/>
    </xf>
    <xf numFmtId="14" fontId="23" fillId="10" borderId="28" xfId="3" applyNumberFormat="1" applyFill="1" applyBorder="1"/>
    <xf numFmtId="1" fontId="23" fillId="2" borderId="1" xfId="3" applyNumberFormat="1" applyFill="1" applyBorder="1"/>
    <xf numFmtId="0" fontId="23" fillId="41" borderId="1" xfId="3" applyFill="1" applyBorder="1"/>
    <xf numFmtId="0" fontId="23" fillId="21" borderId="8" xfId="3" applyFill="1" applyBorder="1"/>
    <xf numFmtId="0" fontId="23" fillId="42" borderId="8" xfId="3" applyFill="1" applyBorder="1"/>
    <xf numFmtId="0" fontId="23" fillId="10" borderId="46" xfId="3" applyFill="1" applyBorder="1" applyAlignment="1">
      <alignment horizontal="right"/>
    </xf>
    <xf numFmtId="14" fontId="23" fillId="10" borderId="46" xfId="3" applyNumberFormat="1" applyFill="1" applyBorder="1"/>
    <xf numFmtId="0" fontId="23" fillId="0" borderId="46" xfId="3" applyFill="1" applyBorder="1" applyAlignment="1">
      <alignment horizontal="center"/>
    </xf>
    <xf numFmtId="1" fontId="23" fillId="2" borderId="8" xfId="3" applyNumberFormat="1" applyFill="1" applyBorder="1"/>
    <xf numFmtId="0" fontId="23" fillId="0" borderId="0" xfId="3" applyAlignment="1">
      <alignment wrapText="1"/>
    </xf>
    <xf numFmtId="2" fontId="23" fillId="5" borderId="0" xfId="3" applyNumberFormat="1" applyFill="1"/>
    <xf numFmtId="2" fontId="23" fillId="0" borderId="0" xfId="3" applyNumberFormat="1"/>
    <xf numFmtId="1" fontId="23" fillId="0" borderId="0" xfId="3" applyNumberFormat="1"/>
    <xf numFmtId="164" fontId="23" fillId="0" borderId="0" xfId="3" applyNumberFormat="1"/>
    <xf numFmtId="0" fontId="1" fillId="0" borderId="0" xfId="3" applyFont="1" applyAlignment="1">
      <alignment horizontal="center" vertical="top" wrapText="1"/>
    </xf>
    <xf numFmtId="11" fontId="23" fillId="0" borderId="0" xfId="3" applyNumberFormat="1"/>
    <xf numFmtId="0" fontId="25" fillId="0" borderId="0" xfId="3" applyFont="1" applyFill="1" applyBorder="1" applyAlignment="1">
      <alignment horizontal="right" wrapText="1"/>
    </xf>
    <xf numFmtId="0" fontId="23" fillId="0" borderId="0" xfId="3" applyAlignment="1">
      <alignment horizontal="center" wrapText="1"/>
    </xf>
    <xf numFmtId="0" fontId="23" fillId="0" borderId="0" xfId="3" applyFill="1" applyBorder="1" applyAlignment="1">
      <alignment wrapText="1"/>
    </xf>
    <xf numFmtId="2" fontId="1" fillId="0" borderId="0" xfId="3" applyNumberFormat="1" applyFont="1"/>
    <xf numFmtId="0" fontId="1" fillId="0" borderId="0" xfId="3" applyFont="1" applyAlignment="1">
      <alignment horizontal="center" wrapText="1"/>
    </xf>
    <xf numFmtId="0" fontId="23" fillId="0" borderId="0" xfId="3" applyFill="1" applyBorder="1"/>
    <xf numFmtId="0" fontId="22" fillId="0" borderId="0" xfId="3" applyFont="1" applyAlignment="1"/>
    <xf numFmtId="0" fontId="1" fillId="0" borderId="0" xfId="3" applyFont="1" applyFill="1" applyBorder="1" applyAlignment="1">
      <alignment wrapText="1"/>
    </xf>
    <xf numFmtId="0" fontId="23" fillId="16" borderId="32" xfId="3" applyFill="1" applyBorder="1"/>
    <xf numFmtId="2" fontId="23" fillId="38" borderId="0" xfId="3" applyNumberFormat="1" applyFill="1"/>
    <xf numFmtId="1" fontId="23" fillId="38" borderId="0" xfId="3" applyNumberFormat="1" applyFill="1"/>
    <xf numFmtId="164" fontId="23" fillId="38" borderId="0" xfId="3" applyNumberFormat="1" applyFill="1"/>
    <xf numFmtId="0" fontId="23" fillId="0" borderId="0" xfId="3" applyBorder="1" applyAlignment="1">
      <alignment wrapText="1"/>
    </xf>
    <xf numFmtId="0" fontId="1" fillId="0" borderId="0" xfId="3" applyFont="1" applyFill="1" applyBorder="1" applyAlignment="1">
      <alignment horizontal="right"/>
    </xf>
    <xf numFmtId="0" fontId="5" fillId="0" borderId="45" xfId="3" applyFont="1" applyFill="1" applyBorder="1" applyAlignment="1">
      <alignment horizontal="center" vertical="center" wrapText="1"/>
    </xf>
    <xf numFmtId="2" fontId="6" fillId="2" borderId="2" xfId="3" applyNumberFormat="1" applyFont="1" applyFill="1" applyBorder="1" applyAlignment="1">
      <alignment horizontal="left" textRotation="90" wrapText="1"/>
    </xf>
    <xf numFmtId="1" fontId="6" fillId="2" borderId="2" xfId="3" applyNumberFormat="1" applyFont="1" applyFill="1" applyBorder="1" applyAlignment="1">
      <alignment horizontal="left" textRotation="90" wrapText="1"/>
    </xf>
    <xf numFmtId="164" fontId="6" fillId="2" borderId="2" xfId="3" applyNumberFormat="1" applyFont="1" applyFill="1" applyBorder="1" applyAlignment="1">
      <alignment horizontal="left" textRotation="90" wrapText="1"/>
    </xf>
    <xf numFmtId="2" fontId="6" fillId="43" borderId="2" xfId="3" applyNumberFormat="1" applyFont="1" applyFill="1" applyBorder="1" applyAlignment="1">
      <alignment horizontal="left" textRotation="90" wrapText="1"/>
    </xf>
    <xf numFmtId="2" fontId="6" fillId="0" borderId="37" xfId="3" applyNumberFormat="1" applyFont="1" applyFill="1" applyBorder="1" applyAlignment="1">
      <alignment horizontal="left" textRotation="90" wrapText="1"/>
    </xf>
    <xf numFmtId="0" fontId="6" fillId="12" borderId="37" xfId="3" applyFont="1" applyFill="1" applyBorder="1" applyAlignment="1">
      <alignment horizontal="center" textRotation="90" wrapText="1"/>
    </xf>
    <xf numFmtId="0" fontId="6" fillId="0" borderId="37" xfId="3" applyFont="1" applyFill="1" applyBorder="1" applyAlignment="1">
      <alignment horizontal="left" textRotation="90" wrapText="1"/>
    </xf>
    <xf numFmtId="0" fontId="6" fillId="38" borderId="0" xfId="3" applyFont="1" applyFill="1" applyAlignment="1">
      <alignment horizontal="left" wrapText="1"/>
    </xf>
    <xf numFmtId="1" fontId="23" fillId="2" borderId="5" xfId="3" applyNumberFormat="1" applyFill="1" applyBorder="1"/>
    <xf numFmtId="165" fontId="23" fillId="31" borderId="5" xfId="3" applyNumberFormat="1" applyFill="1" applyBorder="1" applyAlignment="1">
      <alignment horizontal="center"/>
    </xf>
    <xf numFmtId="165" fontId="23" fillId="31" borderId="11" xfId="3" applyNumberFormat="1" applyFill="1" applyBorder="1" applyAlignment="1">
      <alignment horizontal="center"/>
    </xf>
    <xf numFmtId="165" fontId="23" fillId="31" borderId="1" xfId="3" applyNumberFormat="1" applyFill="1" applyBorder="1" applyAlignment="1">
      <alignment horizontal="center"/>
    </xf>
    <xf numFmtId="165" fontId="23" fillId="31" borderId="9" xfId="3" applyNumberFormat="1" applyFill="1" applyBorder="1" applyAlignment="1">
      <alignment horizontal="center"/>
    </xf>
    <xf numFmtId="0" fontId="26" fillId="0" borderId="1" xfId="3" applyFont="1" applyFill="1" applyBorder="1"/>
    <xf numFmtId="0" fontId="23" fillId="0" borderId="2" xfId="3" applyFill="1" applyBorder="1"/>
    <xf numFmtId="0" fontId="23" fillId="11" borderId="2" xfId="3" applyFill="1" applyBorder="1"/>
    <xf numFmtId="14" fontId="23" fillId="11" borderId="2" xfId="3" applyNumberFormat="1" applyFill="1" applyBorder="1"/>
    <xf numFmtId="0" fontId="23" fillId="0" borderId="2" xfId="3" applyBorder="1"/>
    <xf numFmtId="0" fontId="23" fillId="0" borderId="2" xfId="3" applyFill="1" applyBorder="1" applyAlignment="1">
      <alignment horizontal="center"/>
    </xf>
    <xf numFmtId="0" fontId="23" fillId="0" borderId="2" xfId="3" applyBorder="1" applyAlignment="1">
      <alignment horizontal="center"/>
    </xf>
    <xf numFmtId="164" fontId="23" fillId="0" borderId="2" xfId="3" applyNumberFormat="1" applyBorder="1"/>
    <xf numFmtId="2" fontId="23" fillId="18" borderId="2" xfId="3" applyNumberFormat="1" applyFill="1" applyBorder="1"/>
    <xf numFmtId="1" fontId="23" fillId="18" borderId="2" xfId="3" applyNumberFormat="1" applyFill="1" applyBorder="1"/>
    <xf numFmtId="164" fontId="23" fillId="18" borderId="2" xfId="3" applyNumberFormat="1" applyFill="1" applyBorder="1"/>
    <xf numFmtId="4" fontId="1" fillId="36" borderId="2" xfId="2" applyNumberFormat="1" applyFill="1" applyBorder="1"/>
    <xf numFmtId="164" fontId="23" fillId="12" borderId="2" xfId="3" applyNumberFormat="1" applyFill="1" applyBorder="1" applyAlignment="1">
      <alignment horizontal="center"/>
    </xf>
    <xf numFmtId="164" fontId="23" fillId="5" borderId="2" xfId="3" applyNumberFormat="1" applyFill="1" applyBorder="1"/>
    <xf numFmtId="1" fontId="23" fillId="2" borderId="2" xfId="3" applyNumberFormat="1" applyFill="1" applyBorder="1"/>
    <xf numFmtId="1" fontId="23" fillId="7" borderId="2" xfId="3" applyNumberFormat="1" applyFill="1" applyBorder="1"/>
    <xf numFmtId="0" fontId="1" fillId="31" borderId="2" xfId="2" applyFont="1" applyFill="1" applyBorder="1"/>
    <xf numFmtId="164" fontId="1" fillId="31" borderId="2" xfId="2" applyNumberFormat="1" applyFont="1" applyFill="1" applyBorder="1"/>
    <xf numFmtId="165" fontId="23" fillId="31" borderId="2" xfId="3" applyNumberFormat="1" applyFill="1" applyBorder="1" applyAlignment="1">
      <alignment horizontal="center"/>
    </xf>
    <xf numFmtId="165" fontId="23" fillId="31" borderId="48" xfId="3" applyNumberFormat="1" applyFill="1" applyBorder="1" applyAlignment="1">
      <alignment horizontal="center"/>
    </xf>
    <xf numFmtId="0" fontId="23" fillId="17" borderId="1" xfId="3" applyFill="1" applyBorder="1"/>
    <xf numFmtId="0" fontId="23" fillId="19" borderId="2" xfId="3" applyFill="1" applyBorder="1"/>
    <xf numFmtId="0" fontId="23" fillId="4" borderId="2" xfId="3" applyFill="1" applyBorder="1"/>
    <xf numFmtId="14" fontId="23" fillId="4" borderId="2" xfId="3" applyNumberFormat="1" applyFill="1" applyBorder="1"/>
    <xf numFmtId="0" fontId="23" fillId="10" borderId="8" xfId="3" applyFill="1" applyBorder="1" applyAlignment="1">
      <alignment horizontal="right"/>
    </xf>
    <xf numFmtId="14" fontId="23" fillId="10" borderId="8" xfId="3" applyNumberFormat="1" applyFill="1" applyBorder="1"/>
    <xf numFmtId="165" fontId="23" fillId="31" borderId="8" xfId="3" applyNumberFormat="1" applyFill="1" applyBorder="1" applyAlignment="1">
      <alignment horizontal="center"/>
    </xf>
    <xf numFmtId="165" fontId="23" fillId="31" borderId="10" xfId="3" applyNumberFormat="1" applyFill="1" applyBorder="1" applyAlignment="1">
      <alignment horizontal="center"/>
    </xf>
    <xf numFmtId="0" fontId="23" fillId="0" borderId="0" xfId="3" applyAlignment="1">
      <alignment horizontal="center"/>
    </xf>
    <xf numFmtId="164" fontId="23" fillId="0" borderId="0" xfId="3" applyNumberFormat="1" applyAlignment="1">
      <alignment horizontal="center"/>
    </xf>
    <xf numFmtId="0" fontId="23" fillId="0" borderId="49" xfId="3" applyFill="1" applyBorder="1"/>
    <xf numFmtId="0" fontId="1" fillId="38" borderId="0" xfId="3" applyFont="1" applyFill="1" applyBorder="1" applyAlignment="1">
      <alignment wrapText="1"/>
    </xf>
    <xf numFmtId="0" fontId="23" fillId="38" borderId="0" xfId="3" applyFill="1" applyAlignment="1">
      <alignment horizontal="center"/>
    </xf>
    <xf numFmtId="2" fontId="23" fillId="0" borderId="0" xfId="3" applyNumberFormat="1" applyFill="1" applyBorder="1"/>
    <xf numFmtId="0" fontId="1" fillId="0" borderId="14" xfId="2" applyFont="1" applyFill="1" applyBorder="1" applyAlignment="1">
      <alignment horizontal="center" vertical="center"/>
    </xf>
    <xf numFmtId="0" fontId="1" fillId="0" borderId="4" xfId="2" applyFont="1" applyBorder="1" applyAlignment="1">
      <alignment horizontal="center" vertical="center"/>
    </xf>
    <xf numFmtId="0" fontId="24" fillId="0" borderId="0" xfId="1" applyFont="1" applyAlignment="1">
      <alignment wrapText="1"/>
    </xf>
    <xf numFmtId="0" fontId="24" fillId="8" borderId="0" xfId="1" applyFont="1" applyFill="1" applyAlignment="1">
      <alignment wrapText="1"/>
    </xf>
    <xf numFmtId="0" fontId="2" fillId="0" borderId="0" xfId="1" applyFill="1" applyBorder="1" applyAlignment="1">
      <alignment horizontal="left" wrapText="1"/>
    </xf>
    <xf numFmtId="0" fontId="2" fillId="0" borderId="0" xfId="1" applyAlignment="1">
      <alignment horizontal="left" wrapText="1"/>
    </xf>
    <xf numFmtId="0" fontId="2" fillId="8" borderId="0" xfId="1" applyFill="1" applyBorder="1" applyAlignment="1">
      <alignment horizontal="left" wrapText="1"/>
    </xf>
    <xf numFmtId="0" fontId="2" fillId="8" borderId="0" xfId="1" applyFill="1" applyAlignment="1">
      <alignment horizontal="left" wrapText="1"/>
    </xf>
    <xf numFmtId="0" fontId="1" fillId="0" borderId="4" xfId="3" applyFont="1" applyBorder="1" applyAlignment="1">
      <alignment horizontal="center" vertical="center"/>
    </xf>
    <xf numFmtId="0" fontId="1" fillId="0" borderId="6" xfId="3" applyFont="1" applyBorder="1" applyAlignment="1">
      <alignment horizontal="center" vertical="center"/>
    </xf>
    <xf numFmtId="0" fontId="1" fillId="0" borderId="7" xfId="3" applyFont="1" applyBorder="1" applyAlignment="1">
      <alignment horizontal="center" vertical="center"/>
    </xf>
    <xf numFmtId="0" fontId="1" fillId="0" borderId="44" xfId="3" applyFont="1" applyBorder="1" applyAlignment="1">
      <alignment horizontal="center" vertical="center"/>
    </xf>
    <xf numFmtId="0" fontId="1" fillId="6" borderId="8" xfId="3" applyFont="1" applyFill="1" applyBorder="1"/>
    <xf numFmtId="0" fontId="1" fillId="6" borderId="2" xfId="3" applyFont="1" applyFill="1" applyBorder="1"/>
    <xf numFmtId="0" fontId="1" fillId="6" borderId="1" xfId="3" applyFont="1" applyFill="1" applyBorder="1" applyAlignment="1">
      <alignment horizontal="right"/>
    </xf>
    <xf numFmtId="0" fontId="1" fillId="6" borderId="5" xfId="3" applyFont="1" applyFill="1" applyBorder="1"/>
    <xf numFmtId="0" fontId="1" fillId="6" borderId="28" xfId="3" applyFont="1" applyFill="1" applyBorder="1"/>
    <xf numFmtId="0" fontId="6" fillId="0" borderId="0" xfId="1" applyFont="1" applyAlignment="1">
      <alignment horizontal="center"/>
    </xf>
    <xf numFmtId="0" fontId="6" fillId="0" borderId="1" xfId="1" applyFont="1" applyBorder="1" applyAlignment="1">
      <alignment horizontal="center" wrapText="1"/>
    </xf>
    <xf numFmtId="0" fontId="4" fillId="0" borderId="1" xfId="1" applyFont="1" applyBorder="1" applyAlignment="1">
      <alignment wrapText="1"/>
    </xf>
    <xf numFmtId="0" fontId="5" fillId="0" borderId="1" xfId="1" applyFont="1" applyFill="1" applyBorder="1" applyAlignment="1">
      <alignment horizontal="center" vertical="center" wrapText="1"/>
    </xf>
    <xf numFmtId="0" fontId="4" fillId="0" borderId="1" xfId="1" applyFont="1" applyBorder="1" applyAlignment="1">
      <alignment horizontal="center" wrapText="1"/>
    </xf>
    <xf numFmtId="0" fontId="6" fillId="5" borderId="1" xfId="1" applyFont="1" applyFill="1" applyBorder="1" applyAlignment="1">
      <alignment horizontal="center" textRotation="90" wrapText="1"/>
    </xf>
    <xf numFmtId="0" fontId="6" fillId="0" borderId="1" xfId="1" applyFont="1" applyBorder="1" applyAlignment="1">
      <alignment horizontal="left" textRotation="90" wrapText="1"/>
    </xf>
    <xf numFmtId="0" fontId="6" fillId="5" borderId="1" xfId="1" applyFont="1" applyFill="1" applyBorder="1" applyAlignment="1">
      <alignment horizontal="left" textRotation="90" wrapText="1"/>
    </xf>
    <xf numFmtId="0" fontId="6" fillId="0" borderId="1" xfId="0" applyFont="1" applyFill="1" applyBorder="1" applyAlignment="1">
      <alignment horizontal="left" textRotation="90" wrapText="1"/>
    </xf>
    <xf numFmtId="0" fontId="6" fillId="10" borderId="1" xfId="1" applyFont="1" applyFill="1" applyBorder="1" applyAlignment="1">
      <alignment horizontal="left" textRotation="90" wrapText="1"/>
    </xf>
    <xf numFmtId="0" fontId="6" fillId="11" borderId="1" xfId="1" applyFont="1" applyFill="1" applyBorder="1" applyAlignment="1">
      <alignment horizontal="center" textRotation="90" wrapText="1"/>
    </xf>
    <xf numFmtId="2" fontId="6" fillId="3" borderId="1" xfId="0" applyNumberFormat="1" applyFont="1" applyFill="1" applyBorder="1" applyAlignment="1">
      <alignment horizontal="center" textRotation="90" wrapText="1"/>
    </xf>
    <xf numFmtId="164" fontId="6" fillId="3" borderId="1" xfId="0" applyNumberFormat="1" applyFont="1" applyFill="1" applyBorder="1" applyAlignment="1">
      <alignment horizontal="center" textRotation="90" wrapText="1"/>
    </xf>
    <xf numFmtId="164" fontId="6" fillId="12" borderId="1" xfId="0" applyNumberFormat="1" applyFont="1" applyFill="1" applyBorder="1" applyAlignment="1">
      <alignment horizontal="center" textRotation="90" wrapText="1"/>
    </xf>
    <xf numFmtId="0" fontId="6" fillId="7" borderId="1" xfId="0" applyFont="1" applyFill="1" applyBorder="1" applyAlignment="1">
      <alignment horizontal="center" textRotation="90" wrapText="1"/>
    </xf>
    <xf numFmtId="0" fontId="6" fillId="8" borderId="1" xfId="0" applyFont="1" applyFill="1" applyBorder="1" applyAlignment="1">
      <alignment horizontal="center" textRotation="90" wrapText="1"/>
    </xf>
    <xf numFmtId="0" fontId="25" fillId="44" borderId="1" xfId="1" applyFont="1" applyFill="1" applyBorder="1" applyAlignment="1">
      <alignment horizontal="center" wrapText="1"/>
    </xf>
    <xf numFmtId="0" fontId="1" fillId="0" borderId="1" xfId="1" applyFont="1" applyFill="1" applyBorder="1" applyAlignment="1">
      <alignment horizontal="left" wrapText="1"/>
    </xf>
    <xf numFmtId="0" fontId="25" fillId="27" borderId="1" xfId="1" applyFont="1" applyFill="1" applyBorder="1" applyAlignment="1">
      <alignment horizontal="center" wrapText="1"/>
    </xf>
    <xf numFmtId="0" fontId="25" fillId="5" borderId="1" xfId="1" applyFont="1" applyFill="1" applyBorder="1" applyAlignment="1">
      <alignment horizontal="center" textRotation="90" wrapText="1"/>
    </xf>
    <xf numFmtId="0" fontId="25" fillId="0" borderId="1" xfId="1" applyFont="1" applyBorder="1" applyAlignment="1">
      <alignment horizontal="left" wrapText="1"/>
    </xf>
    <xf numFmtId="0" fontId="25" fillId="0" borderId="1" xfId="0" applyFont="1" applyFill="1" applyBorder="1" applyAlignment="1">
      <alignment horizontal="center" textRotation="90" wrapText="1"/>
    </xf>
    <xf numFmtId="0" fontId="1" fillId="15" borderId="1" xfId="1" applyFont="1" applyFill="1" applyBorder="1" applyAlignment="1">
      <alignment horizontal="center" vertical="center" wrapText="1"/>
    </xf>
    <xf numFmtId="0" fontId="1" fillId="15" borderId="1" xfId="1" applyFont="1" applyFill="1" applyBorder="1" applyAlignment="1">
      <alignment horizontal="left" vertical="center" wrapText="1"/>
    </xf>
    <xf numFmtId="169" fontId="1" fillId="15" borderId="1" xfId="1" applyNumberFormat="1" applyFont="1" applyFill="1" applyBorder="1" applyAlignment="1">
      <alignment horizontal="right" vertical="center" wrapText="1"/>
    </xf>
    <xf numFmtId="0" fontId="1" fillId="0" borderId="1" xfId="1" applyFont="1" applyBorder="1" applyAlignment="1">
      <alignment wrapText="1"/>
    </xf>
    <xf numFmtId="0" fontId="1" fillId="0" borderId="1" xfId="1" applyFont="1" applyBorder="1"/>
    <xf numFmtId="0" fontId="1" fillId="0" borderId="1" xfId="1" applyFont="1" applyBorder="1" applyAlignment="1">
      <alignment horizontal="center"/>
    </xf>
    <xf numFmtId="0" fontId="1" fillId="0" borderId="1" xfId="1" applyFont="1" applyFill="1" applyBorder="1"/>
    <xf numFmtId="169" fontId="1" fillId="0" borderId="1" xfId="1" applyNumberFormat="1" applyFont="1" applyFill="1" applyBorder="1" applyAlignment="1">
      <alignment horizontal="right" wrapText="1"/>
    </xf>
    <xf numFmtId="0" fontId="2" fillId="0" borderId="0" xfId="1" applyAlignment="1">
      <alignment horizontal="right"/>
    </xf>
    <xf numFmtId="164" fontId="1" fillId="15" borderId="1" xfId="1" applyNumberFormat="1" applyFont="1" applyFill="1" applyBorder="1" applyAlignment="1">
      <alignment horizontal="center" vertical="center" wrapText="1"/>
    </xf>
    <xf numFmtId="0" fontId="6" fillId="10" borderId="1" xfId="1" applyFont="1" applyFill="1" applyBorder="1" applyAlignment="1">
      <alignment horizontal="center" textRotation="90"/>
    </xf>
    <xf numFmtId="0" fontId="6" fillId="10" borderId="1" xfId="1" applyFont="1" applyFill="1" applyBorder="1" applyAlignment="1">
      <alignment horizontal="center" textRotation="90" wrapText="1"/>
    </xf>
    <xf numFmtId="164" fontId="6" fillId="11" borderId="1" xfId="1" applyNumberFormat="1" applyFont="1" applyFill="1" applyBorder="1" applyAlignment="1">
      <alignment horizontal="center" textRotation="90" wrapText="1"/>
    </xf>
    <xf numFmtId="0" fontId="6" fillId="6" borderId="1" xfId="1" applyFont="1" applyFill="1" applyBorder="1" applyAlignment="1">
      <alignment horizontal="center" textRotation="90" wrapText="1"/>
    </xf>
    <xf numFmtId="0" fontId="6" fillId="0" borderId="1" xfId="0" applyFont="1" applyBorder="1" applyAlignment="1">
      <alignment horizontal="center" textRotation="90" wrapText="1"/>
    </xf>
    <xf numFmtId="2" fontId="6" fillId="13" borderId="1" xfId="0" applyNumberFormat="1" applyFont="1" applyFill="1" applyBorder="1" applyAlignment="1">
      <alignment horizontal="center" textRotation="90" wrapText="1"/>
    </xf>
    <xf numFmtId="2" fontId="6" fillId="2" borderId="1" xfId="0" applyNumberFormat="1" applyFont="1" applyFill="1" applyBorder="1" applyAlignment="1">
      <alignment horizontal="center" textRotation="90" wrapText="1"/>
    </xf>
    <xf numFmtId="1" fontId="6" fillId="2" borderId="1" xfId="0" applyNumberFormat="1" applyFont="1" applyFill="1" applyBorder="1" applyAlignment="1">
      <alignment horizontal="center" textRotation="90" wrapText="1"/>
    </xf>
    <xf numFmtId="164" fontId="6" fillId="2" borderId="1" xfId="0" applyNumberFormat="1" applyFont="1" applyFill="1" applyBorder="1" applyAlignment="1">
      <alignment horizontal="center" textRotation="90" wrapText="1"/>
    </xf>
    <xf numFmtId="2" fontId="6" fillId="0" borderId="1" xfId="0" applyNumberFormat="1" applyFont="1" applyFill="1" applyBorder="1" applyAlignment="1">
      <alignment horizontal="center" textRotation="90" wrapText="1"/>
    </xf>
    <xf numFmtId="164" fontId="1" fillId="0" borderId="1" xfId="1" applyNumberFormat="1" applyFont="1" applyFill="1" applyBorder="1" applyAlignment="1">
      <alignment horizontal="center" wrapText="1"/>
    </xf>
    <xf numFmtId="0" fontId="1" fillId="0" borderId="1" xfId="1" applyFont="1" applyFill="1" applyBorder="1" applyAlignment="1">
      <alignment horizontal="center" wrapText="1"/>
    </xf>
    <xf numFmtId="0" fontId="25" fillId="0" borderId="1" xfId="1" applyFont="1" applyBorder="1" applyAlignment="1">
      <alignment horizontal="center" wrapText="1"/>
    </xf>
    <xf numFmtId="0" fontId="1" fillId="13" borderId="1" xfId="1" applyFont="1" applyFill="1" applyBorder="1" applyAlignment="1">
      <alignment horizontal="center" wrapText="1"/>
    </xf>
    <xf numFmtId="0" fontId="1" fillId="0" borderId="1" xfId="1" applyFont="1" applyBorder="1" applyAlignment="1">
      <alignment horizontal="center" wrapText="1"/>
    </xf>
    <xf numFmtId="0" fontId="1" fillId="0" borderId="1" xfId="1" applyFont="1" applyFill="1" applyBorder="1" applyAlignment="1">
      <alignment horizontal="center"/>
    </xf>
    <xf numFmtId="0" fontId="2" fillId="8" borderId="0" xfId="1" applyFill="1" applyBorder="1" applyAlignment="1">
      <alignment horizontal="center"/>
    </xf>
    <xf numFmtId="164" fontId="10" fillId="8" borderId="0" xfId="0" applyNumberFormat="1" applyFont="1" applyFill="1" applyBorder="1" applyAlignment="1">
      <alignment horizontal="center"/>
    </xf>
    <xf numFmtId="0" fontId="8" fillId="8" borderId="0" xfId="0" applyFont="1" applyFill="1" applyBorder="1" applyAlignment="1">
      <alignment horizontal="center"/>
    </xf>
    <xf numFmtId="0" fontId="8" fillId="8" borderId="0" xfId="0" applyFont="1" applyFill="1" applyAlignment="1">
      <alignment horizontal="center"/>
    </xf>
    <xf numFmtId="0" fontId="0" fillId="8" borderId="0" xfId="0" applyFill="1" applyAlignment="1">
      <alignment horizontal="center"/>
    </xf>
    <xf numFmtId="164" fontId="2" fillId="0" borderId="0" xfId="1" applyNumberFormat="1" applyAlignment="1">
      <alignment horizontal="center"/>
    </xf>
    <xf numFmtId="165" fontId="1" fillId="0" borderId="1" xfId="1" applyNumberFormat="1" applyFont="1" applyFill="1" applyBorder="1" applyAlignment="1">
      <alignment horizontal="center" wrapText="1"/>
    </xf>
    <xf numFmtId="165" fontId="1" fillId="15" borderId="1" xfId="1" applyNumberFormat="1" applyFont="1" applyFill="1" applyBorder="1" applyAlignment="1">
      <alignment horizontal="center" vertical="center" wrapText="1"/>
    </xf>
    <xf numFmtId="2" fontId="1" fillId="0" borderId="1" xfId="1" applyNumberFormat="1" applyFont="1" applyFill="1" applyBorder="1" applyAlignment="1">
      <alignment horizontal="center" wrapText="1"/>
    </xf>
    <xf numFmtId="2" fontId="1" fillId="15" borderId="1" xfId="1" applyNumberFormat="1" applyFont="1" applyFill="1" applyBorder="1" applyAlignment="1">
      <alignment horizontal="center" vertical="center" wrapText="1"/>
    </xf>
    <xf numFmtId="166" fontId="1" fillId="0" borderId="1" xfId="1" applyNumberFormat="1" applyFont="1" applyFill="1" applyBorder="1" applyAlignment="1">
      <alignment horizontal="center" wrapText="1"/>
    </xf>
    <xf numFmtId="166" fontId="1" fillId="15" borderId="1" xfId="1" applyNumberFormat="1" applyFont="1" applyFill="1" applyBorder="1" applyAlignment="1">
      <alignment horizontal="center" vertical="center" wrapText="1"/>
    </xf>
    <xf numFmtId="166" fontId="25" fillId="0" borderId="1" xfId="1" applyNumberFormat="1" applyFont="1" applyBorder="1" applyAlignment="1">
      <alignment horizontal="center" wrapText="1"/>
    </xf>
    <xf numFmtId="166" fontId="1" fillId="0" borderId="1" xfId="1" applyNumberFormat="1" applyFont="1" applyBorder="1" applyAlignment="1">
      <alignment horizontal="center" wrapText="1"/>
    </xf>
    <xf numFmtId="166" fontId="1" fillId="0" borderId="1" xfId="1" applyNumberFormat="1" applyFont="1" applyBorder="1" applyAlignment="1">
      <alignment horizontal="center"/>
    </xf>
    <xf numFmtId="166" fontId="1" fillId="0" borderId="1" xfId="1" applyNumberFormat="1" applyFont="1" applyFill="1" applyBorder="1" applyAlignment="1">
      <alignment horizontal="center"/>
    </xf>
    <xf numFmtId="170" fontId="1" fillId="0" borderId="1" xfId="1" applyNumberFormat="1" applyFont="1" applyFill="1" applyBorder="1" applyAlignment="1">
      <alignment horizontal="center" wrapText="1"/>
    </xf>
    <xf numFmtId="170" fontId="1" fillId="15" borderId="1" xfId="1" applyNumberFormat="1" applyFont="1" applyFill="1" applyBorder="1" applyAlignment="1">
      <alignment horizontal="center" vertical="center" wrapText="1"/>
    </xf>
    <xf numFmtId="0" fontId="5" fillId="0" borderId="1" xfId="1" applyFont="1" applyFill="1" applyBorder="1" applyAlignment="1">
      <alignment horizontal="center" vertical="center" wrapText="1"/>
    </xf>
    <xf numFmtId="0" fontId="4" fillId="0" borderId="1" xfId="1" applyFont="1" applyBorder="1" applyAlignment="1">
      <alignment wrapText="1"/>
    </xf>
    <xf numFmtId="0" fontId="1" fillId="12" borderId="1" xfId="1" applyFont="1" applyFill="1" applyBorder="1" applyAlignment="1">
      <alignment horizontal="left" wrapText="1"/>
    </xf>
    <xf numFmtId="0" fontId="1" fillId="12" borderId="1" xfId="1" applyFont="1" applyFill="1" applyBorder="1" applyAlignment="1">
      <alignment horizontal="left" vertical="center" wrapText="1"/>
    </xf>
    <xf numFmtId="0" fontId="5" fillId="0" borderId="1" xfId="1" applyFont="1" applyBorder="1" applyAlignment="1">
      <alignment horizontal="center" vertical="center" wrapText="1"/>
    </xf>
    <xf numFmtId="0" fontId="5" fillId="0" borderId="0" xfId="2" applyFont="1" applyBorder="1" applyAlignment="1">
      <alignment horizontal="center" vertical="center" wrapText="1"/>
    </xf>
    <xf numFmtId="0" fontId="6" fillId="12" borderId="13" xfId="2" applyFont="1" applyFill="1" applyBorder="1" applyAlignment="1">
      <alignment horizontal="left" textRotation="90" wrapText="1"/>
    </xf>
    <xf numFmtId="0" fontId="1" fillId="23" borderId="1" xfId="1" applyFont="1" applyFill="1" applyBorder="1" applyAlignment="1">
      <alignment horizontal="left" wrapText="1"/>
    </xf>
    <xf numFmtId="0" fontId="1" fillId="23" borderId="1" xfId="1" applyFont="1" applyFill="1" applyBorder="1" applyAlignment="1">
      <alignment horizontal="left" vertical="center" wrapText="1"/>
    </xf>
    <xf numFmtId="0" fontId="1" fillId="45" borderId="1" xfId="1" applyFont="1" applyFill="1" applyBorder="1" applyAlignment="1">
      <alignment horizontal="left" wrapText="1"/>
    </xf>
    <xf numFmtId="0" fontId="1" fillId="45" borderId="1" xfId="1" applyFont="1" applyFill="1" applyBorder="1" applyAlignment="1">
      <alignment horizontal="left" vertical="center" wrapText="1"/>
    </xf>
    <xf numFmtId="0" fontId="1" fillId="29" borderId="1" xfId="1" applyFont="1" applyFill="1" applyBorder="1" applyAlignment="1">
      <alignment horizontal="left" vertical="center" wrapText="1"/>
    </xf>
    <xf numFmtId="0" fontId="1" fillId="46" borderId="1" xfId="1" applyFont="1" applyFill="1" applyBorder="1" applyAlignment="1">
      <alignment horizontal="left" wrapText="1"/>
    </xf>
    <xf numFmtId="165" fontId="1" fillId="13" borderId="1" xfId="1" applyNumberFormat="1" applyFont="1" applyFill="1" applyBorder="1" applyAlignment="1">
      <alignment horizontal="center" vertical="center" wrapText="1"/>
    </xf>
    <xf numFmtId="0" fontId="4" fillId="0" borderId="1" xfId="1" applyFont="1" applyBorder="1" applyAlignment="1">
      <alignment wrapText="1"/>
    </xf>
    <xf numFmtId="0" fontId="5" fillId="0" borderId="1" xfId="1" applyFont="1" applyBorder="1" applyAlignment="1">
      <alignment horizontal="center" vertical="center" wrapText="1"/>
    </xf>
    <xf numFmtId="0" fontId="5" fillId="0" borderId="1" xfId="1" applyFont="1" applyFill="1" applyBorder="1" applyAlignment="1">
      <alignment horizontal="center" vertical="center" wrapText="1"/>
    </xf>
    <xf numFmtId="0" fontId="12" fillId="0" borderId="0" xfId="1" applyFont="1" applyAlignment="1">
      <alignment horizontal="left" wrapText="1"/>
    </xf>
    <xf numFmtId="0" fontId="4" fillId="0" borderId="1" xfId="1" applyFont="1" applyBorder="1" applyAlignment="1">
      <alignment wrapText="1"/>
    </xf>
    <xf numFmtId="0" fontId="5" fillId="0" borderId="1" xfId="1" applyFont="1" applyBorder="1" applyAlignment="1">
      <alignment horizontal="center" vertical="center" wrapText="1"/>
    </xf>
    <xf numFmtId="0" fontId="5" fillId="0" borderId="1" xfId="1" applyFont="1" applyFill="1" applyBorder="1" applyAlignment="1">
      <alignment horizontal="center" vertical="center" wrapText="1"/>
    </xf>
    <xf numFmtId="0" fontId="19" fillId="0" borderId="0" xfId="1" applyFont="1" applyAlignment="1">
      <alignment horizontal="left"/>
    </xf>
    <xf numFmtId="0" fontId="19" fillId="0" borderId="0" xfId="1" applyFont="1" applyAlignment="1"/>
    <xf numFmtId="0" fontId="2" fillId="0" borderId="0" xfId="1" applyAlignment="1"/>
    <xf numFmtId="164" fontId="1" fillId="13" borderId="1" xfId="1" applyNumberFormat="1" applyFont="1" applyFill="1" applyBorder="1" applyAlignment="1">
      <alignment horizontal="center" vertical="center" wrapText="1"/>
    </xf>
    <xf numFmtId="0" fontId="1" fillId="13" borderId="1" xfId="1" applyFont="1" applyFill="1" applyBorder="1" applyAlignment="1">
      <alignment horizontal="center" vertical="center" wrapText="1"/>
    </xf>
    <xf numFmtId="164" fontId="1" fillId="47" borderId="1" xfId="1" applyNumberFormat="1" applyFont="1" applyFill="1" applyBorder="1" applyAlignment="1">
      <alignment horizontal="center" vertical="center" wrapText="1"/>
    </xf>
    <xf numFmtId="0" fontId="1" fillId="47" borderId="1" xfId="1" applyFont="1" applyFill="1" applyBorder="1" applyAlignment="1">
      <alignment horizontal="center" vertical="center" wrapText="1"/>
    </xf>
    <xf numFmtId="164" fontId="1" fillId="47" borderId="1" xfId="1" applyNumberFormat="1" applyFont="1" applyFill="1" applyBorder="1" applyAlignment="1">
      <alignment horizontal="center" wrapText="1"/>
    </xf>
    <xf numFmtId="0" fontId="1" fillId="47" borderId="1" xfId="1" applyFont="1" applyFill="1" applyBorder="1" applyAlignment="1">
      <alignment horizontal="center" wrapText="1"/>
    </xf>
    <xf numFmtId="0" fontId="25" fillId="47" borderId="1" xfId="1" applyFont="1" applyFill="1" applyBorder="1" applyAlignment="1">
      <alignment horizontal="center" wrapText="1"/>
    </xf>
    <xf numFmtId="164" fontId="1" fillId="29" borderId="1" xfId="1" applyNumberFormat="1" applyFont="1" applyFill="1" applyBorder="1" applyAlignment="1">
      <alignment horizontal="center" wrapText="1"/>
    </xf>
    <xf numFmtId="0" fontId="1" fillId="29" borderId="1" xfId="1" applyFont="1" applyFill="1" applyBorder="1" applyAlignment="1">
      <alignment horizontal="center" wrapText="1"/>
    </xf>
    <xf numFmtId="0" fontId="25" fillId="29" borderId="1" xfId="1" applyFont="1" applyFill="1" applyBorder="1" applyAlignment="1">
      <alignment horizontal="center" wrapText="1"/>
    </xf>
    <xf numFmtId="164" fontId="1" fillId="29" borderId="1" xfId="1" applyNumberFormat="1" applyFont="1" applyFill="1" applyBorder="1" applyAlignment="1">
      <alignment horizontal="center" vertical="center" wrapText="1"/>
    </xf>
    <xf numFmtId="0" fontId="1" fillId="29" borderId="1" xfId="1" applyFont="1" applyFill="1" applyBorder="1" applyAlignment="1">
      <alignment horizontal="center" vertical="center" wrapText="1"/>
    </xf>
    <xf numFmtId="0" fontId="1" fillId="29" borderId="1" xfId="1" applyFont="1" applyFill="1" applyBorder="1" applyAlignment="1">
      <alignment horizontal="left" wrapText="1"/>
    </xf>
    <xf numFmtId="0" fontId="1" fillId="47" borderId="1" xfId="1" applyFont="1" applyFill="1" applyBorder="1" applyAlignment="1">
      <alignment horizontal="left" wrapText="1"/>
    </xf>
    <xf numFmtId="0" fontId="1" fillId="13" borderId="0" xfId="1" applyFont="1" applyFill="1" applyAlignment="1">
      <alignment horizontal="left"/>
    </xf>
    <xf numFmtId="0" fontId="1" fillId="47" borderId="0" xfId="1" applyFont="1" applyFill="1" applyAlignment="1">
      <alignment horizontal="left"/>
    </xf>
    <xf numFmtId="0" fontId="12" fillId="47" borderId="0" xfId="1" applyFont="1" applyFill="1" applyAlignment="1">
      <alignment horizontal="left"/>
    </xf>
    <xf numFmtId="0" fontId="2" fillId="47" borderId="0" xfId="1" applyFill="1" applyAlignment="1">
      <alignment horizontal="center"/>
    </xf>
    <xf numFmtId="0" fontId="12" fillId="13" borderId="0" xfId="1" applyFont="1" applyFill="1" applyAlignment="1">
      <alignment horizontal="left"/>
    </xf>
    <xf numFmtId="0" fontId="1" fillId="13" borderId="1" xfId="1" applyFont="1" applyFill="1" applyBorder="1" applyAlignment="1">
      <alignment horizontal="left" wrapText="1"/>
    </xf>
    <xf numFmtId="164" fontId="1" fillId="13" borderId="1" xfId="1" applyNumberFormat="1" applyFont="1" applyFill="1" applyBorder="1" applyAlignment="1">
      <alignment horizontal="center" wrapText="1"/>
    </xf>
    <xf numFmtId="0" fontId="25" fillId="13" borderId="1" xfId="1" applyFont="1" applyFill="1" applyBorder="1" applyAlignment="1">
      <alignment horizontal="center" wrapText="1"/>
    </xf>
    <xf numFmtId="0" fontId="19" fillId="13" borderId="0" xfId="1" applyFont="1" applyFill="1" applyAlignment="1">
      <alignment horizontal="left"/>
    </xf>
    <xf numFmtId="0" fontId="4" fillId="13" borderId="0" xfId="1" applyFont="1" applyFill="1" applyAlignment="1">
      <alignment horizontal="left"/>
    </xf>
    <xf numFmtId="0" fontId="4" fillId="13" borderId="0" xfId="1" applyFont="1" applyFill="1" applyAlignment="1">
      <alignment horizontal="center"/>
    </xf>
    <xf numFmtId="0" fontId="4" fillId="47" borderId="0" xfId="1" applyFont="1" applyFill="1" applyAlignment="1">
      <alignment horizontal="left"/>
    </xf>
    <xf numFmtId="0" fontId="4" fillId="29" borderId="0" xfId="1" applyFont="1" applyFill="1" applyAlignment="1">
      <alignment horizontal="left"/>
    </xf>
    <xf numFmtId="0" fontId="25" fillId="0" borderId="1" xfId="1" applyFont="1" applyFill="1" applyBorder="1" applyAlignment="1">
      <alignment horizontal="center" wrapText="1"/>
    </xf>
    <xf numFmtId="0" fontId="1" fillId="0" borderId="1" xfId="1" applyFont="1" applyFill="1" applyBorder="1" applyAlignment="1">
      <alignment horizontal="center" vertical="center" wrapText="1"/>
    </xf>
    <xf numFmtId="164" fontId="1" fillId="0" borderId="1" xfId="1" applyNumberFormat="1" applyFont="1" applyFill="1" applyBorder="1" applyAlignment="1">
      <alignment horizontal="center" vertical="center" wrapText="1"/>
    </xf>
    <xf numFmtId="0" fontId="2" fillId="13" borderId="0" xfId="1" applyFill="1"/>
    <xf numFmtId="0" fontId="19" fillId="47" borderId="0" xfId="1" applyFont="1" applyFill="1" applyAlignment="1">
      <alignment horizontal="left"/>
    </xf>
    <xf numFmtId="0" fontId="2" fillId="47" borderId="0" xfId="1" applyFill="1"/>
    <xf numFmtId="0" fontId="1" fillId="48" borderId="1" xfId="1" applyFont="1" applyFill="1" applyBorder="1" applyAlignment="1">
      <alignment horizontal="center" vertical="center" wrapText="1"/>
    </xf>
    <xf numFmtId="164" fontId="1" fillId="48" borderId="1" xfId="1" applyNumberFormat="1" applyFont="1" applyFill="1" applyBorder="1" applyAlignment="1">
      <alignment horizontal="center" vertical="center" wrapText="1"/>
    </xf>
    <xf numFmtId="0" fontId="12" fillId="46" borderId="0" xfId="1" applyFont="1" applyFill="1" applyAlignment="1">
      <alignment horizontal="right"/>
    </xf>
    <xf numFmtId="0" fontId="12" fillId="29" borderId="0" xfId="1" applyFont="1" applyFill="1" applyAlignment="1">
      <alignment horizontal="left"/>
    </xf>
    <xf numFmtId="0" fontId="2" fillId="29" borderId="0" xfId="1" applyFill="1" applyAlignment="1">
      <alignment horizontal="center"/>
    </xf>
    <xf numFmtId="0" fontId="12" fillId="48" borderId="0" xfId="1" applyFont="1" applyFill="1" applyAlignment="1">
      <alignment horizontal="left"/>
    </xf>
    <xf numFmtId="0" fontId="2" fillId="48" borderId="0" xfId="1" applyFill="1" applyAlignment="1">
      <alignment horizontal="center"/>
    </xf>
    <xf numFmtId="0" fontId="6" fillId="5" borderId="18" xfId="2" applyFont="1" applyFill="1" applyBorder="1" applyAlignment="1">
      <alignment horizontal="center" textRotation="90" wrapText="1"/>
    </xf>
    <xf numFmtId="0" fontId="1" fillId="16" borderId="5" xfId="2" applyFont="1" applyFill="1" applyBorder="1" applyAlignment="1">
      <alignment horizontal="center"/>
    </xf>
    <xf numFmtId="0" fontId="1" fillId="19" borderId="1" xfId="2" applyFont="1" applyFill="1" applyBorder="1" applyAlignment="1">
      <alignment horizontal="center" wrapText="1"/>
    </xf>
    <xf numFmtId="0" fontId="1" fillId="21" borderId="1" xfId="2" applyFont="1" applyFill="1" applyBorder="1" applyAlignment="1">
      <alignment horizontal="center"/>
    </xf>
    <xf numFmtId="0" fontId="1" fillId="22" borderId="1" xfId="2" applyFont="1" applyFill="1" applyBorder="1" applyAlignment="1">
      <alignment horizontal="center"/>
    </xf>
    <xf numFmtId="0" fontId="1" fillId="12" borderId="1" xfId="2" applyFill="1" applyBorder="1" applyAlignment="1">
      <alignment horizontal="center"/>
    </xf>
    <xf numFmtId="0" fontId="1" fillId="29" borderId="1" xfId="2" applyFill="1" applyBorder="1" applyAlignment="1">
      <alignment horizontal="center"/>
    </xf>
    <xf numFmtId="0" fontId="1" fillId="29" borderId="1" xfId="2" applyFont="1" applyFill="1" applyBorder="1" applyAlignment="1">
      <alignment horizontal="center" wrapText="1"/>
    </xf>
    <xf numFmtId="0" fontId="1" fillId="23" borderId="1" xfId="2" applyFont="1" applyFill="1" applyBorder="1" applyAlignment="1">
      <alignment horizontal="center" wrapText="1"/>
    </xf>
    <xf numFmtId="0" fontId="1" fillId="0" borderId="13" xfId="2" applyFont="1" applyFill="1" applyBorder="1" applyAlignment="1">
      <alignment horizontal="center" wrapText="1"/>
    </xf>
    <xf numFmtId="0" fontId="1" fillId="0" borderId="1" xfId="2" applyFont="1" applyFill="1" applyBorder="1" applyAlignment="1">
      <alignment horizontal="center" wrapText="1"/>
    </xf>
    <xf numFmtId="0" fontId="1" fillId="0" borderId="8" xfId="2" applyFont="1" applyFill="1" applyBorder="1" applyAlignment="1">
      <alignment horizontal="center" wrapText="1"/>
    </xf>
    <xf numFmtId="0" fontId="1" fillId="0" borderId="0" xfId="2" applyFont="1" applyFill="1" applyBorder="1" applyAlignment="1">
      <alignment horizontal="center" wrapText="1"/>
    </xf>
    <xf numFmtId="0" fontId="1" fillId="0" borderId="20" xfId="2" applyFont="1" applyFill="1" applyBorder="1" applyAlignment="1">
      <alignment horizontal="center" wrapText="1"/>
    </xf>
    <xf numFmtId="0" fontId="1" fillId="0" borderId="5" xfId="2" applyFont="1" applyFill="1" applyBorder="1" applyAlignment="1">
      <alignment horizontal="center" wrapText="1"/>
    </xf>
    <xf numFmtId="0" fontId="1" fillId="14" borderId="0" xfId="2" applyFont="1" applyFill="1" applyBorder="1" applyAlignment="1">
      <alignment horizontal="center" wrapText="1"/>
    </xf>
    <xf numFmtId="0" fontId="1" fillId="0" borderId="0" xfId="2" applyFill="1" applyBorder="1" applyAlignment="1">
      <alignment horizontal="center" wrapText="1"/>
    </xf>
    <xf numFmtId="0" fontId="1" fillId="0" borderId="0" xfId="2" applyBorder="1" applyAlignment="1">
      <alignment horizontal="center" wrapText="1"/>
    </xf>
    <xf numFmtId="0" fontId="1" fillId="0" borderId="0" xfId="2" applyAlignment="1">
      <alignment horizontal="center" wrapText="1"/>
    </xf>
    <xf numFmtId="0" fontId="1" fillId="8" borderId="0" xfId="2" applyFill="1" applyBorder="1" applyAlignment="1">
      <alignment horizontal="center" wrapText="1"/>
    </xf>
    <xf numFmtId="0" fontId="2" fillId="8" borderId="0" xfId="1" applyFill="1" applyBorder="1" applyAlignment="1">
      <alignment horizontal="center" wrapText="1"/>
    </xf>
    <xf numFmtId="0" fontId="2" fillId="0" borderId="0" xfId="1" applyFill="1" applyBorder="1" applyAlignment="1">
      <alignment horizontal="center" wrapText="1"/>
    </xf>
    <xf numFmtId="0" fontId="2" fillId="0" borderId="0" xfId="1" applyAlignment="1">
      <alignment horizontal="center" wrapText="1"/>
    </xf>
    <xf numFmtId="0" fontId="2" fillId="8" borderId="0" xfId="1" applyFill="1" applyAlignment="1">
      <alignment horizontal="center" wrapText="1"/>
    </xf>
    <xf numFmtId="0" fontId="2" fillId="0" borderId="0" xfId="1" applyFont="1" applyFill="1" applyBorder="1" applyAlignment="1">
      <alignment horizontal="center"/>
    </xf>
    <xf numFmtId="0" fontId="6" fillId="0" borderId="2" xfId="3" applyFont="1" applyBorder="1" applyAlignment="1">
      <alignment horizontal="center" textRotation="90" wrapText="1"/>
    </xf>
    <xf numFmtId="0" fontId="25" fillId="0" borderId="0" xfId="3" applyFont="1" applyFill="1" applyBorder="1" applyAlignment="1">
      <alignment horizontal="center" wrapText="1"/>
    </xf>
    <xf numFmtId="0" fontId="23" fillId="0" borderId="0" xfId="3" applyFill="1" applyBorder="1" applyAlignment="1">
      <alignment horizontal="center" wrapText="1"/>
    </xf>
    <xf numFmtId="0" fontId="1" fillId="0" borderId="0" xfId="3" applyFont="1" applyFill="1" applyBorder="1" applyAlignment="1">
      <alignment horizontal="center" wrapText="1"/>
    </xf>
    <xf numFmtId="0" fontId="23" fillId="0" borderId="0" xfId="3" applyBorder="1" applyAlignment="1">
      <alignment horizontal="center" wrapText="1"/>
    </xf>
    <xf numFmtId="0" fontId="5" fillId="0" borderId="1" xfId="1" applyFont="1" applyBorder="1" applyAlignment="1">
      <alignment horizontal="center" vertical="center" wrapText="1"/>
    </xf>
    <xf numFmtId="0" fontId="25" fillId="0" borderId="1" xfId="1" applyFont="1" applyFill="1" applyBorder="1" applyAlignment="1">
      <alignment horizontal="center" textRotation="90" wrapText="1"/>
    </xf>
    <xf numFmtId="0" fontId="6" fillId="0" borderId="1" xfId="1" applyFont="1" applyFill="1" applyBorder="1" applyAlignment="1">
      <alignment horizontal="left" textRotation="90" wrapText="1"/>
    </xf>
    <xf numFmtId="0" fontId="6" fillId="0" borderId="13" xfId="2" applyFont="1" applyFill="1" applyBorder="1" applyAlignment="1">
      <alignment horizontal="left" textRotation="90" wrapText="1"/>
    </xf>
    <xf numFmtId="164" fontId="4" fillId="0" borderId="1" xfId="1" applyNumberFormat="1" applyFont="1" applyBorder="1" applyAlignment="1">
      <alignment horizontal="center" wrapText="1"/>
    </xf>
    <xf numFmtId="164" fontId="2" fillId="8" borderId="0" xfId="1" applyNumberFormat="1" applyFill="1" applyAlignment="1">
      <alignment horizontal="center"/>
    </xf>
    <xf numFmtId="2" fontId="4" fillId="0" borderId="1" xfId="1" applyNumberFormat="1" applyFont="1" applyBorder="1" applyAlignment="1">
      <alignment horizontal="center" wrapText="1"/>
    </xf>
    <xf numFmtId="2" fontId="2" fillId="8" borderId="0" xfId="1" applyNumberFormat="1" applyFill="1" applyAlignment="1">
      <alignment horizontal="center"/>
    </xf>
    <xf numFmtId="2" fontId="2" fillId="0" borderId="0" xfId="1" applyNumberFormat="1" applyAlignment="1">
      <alignment horizontal="center"/>
    </xf>
    <xf numFmtId="2" fontId="6" fillId="0" borderId="1" xfId="1" applyNumberFormat="1" applyFont="1" applyFill="1" applyBorder="1" applyAlignment="1">
      <alignment horizontal="left" textRotation="90" wrapText="1"/>
    </xf>
    <xf numFmtId="2" fontId="1" fillId="0" borderId="1" xfId="1" applyNumberFormat="1" applyFont="1" applyFill="1" applyBorder="1" applyAlignment="1">
      <alignment horizontal="left" wrapText="1"/>
    </xf>
    <xf numFmtId="2" fontId="2" fillId="0" borderId="0" xfId="1" applyNumberFormat="1"/>
    <xf numFmtId="164" fontId="6" fillId="0" borderId="1" xfId="1" applyNumberFormat="1" applyFont="1" applyFill="1" applyBorder="1" applyAlignment="1">
      <alignment horizontal="center" textRotation="90"/>
    </xf>
    <xf numFmtId="3" fontId="4" fillId="0" borderId="1" xfId="1" applyNumberFormat="1" applyFont="1" applyBorder="1" applyAlignment="1">
      <alignment horizontal="right" wrapText="1"/>
    </xf>
    <xf numFmtId="3" fontId="1" fillId="0" borderId="1" xfId="1" applyNumberFormat="1" applyFont="1" applyFill="1" applyBorder="1" applyAlignment="1">
      <alignment horizontal="right" wrapText="1"/>
    </xf>
    <xf numFmtId="3" fontId="1" fillId="15" borderId="1" xfId="1" applyNumberFormat="1" applyFont="1" applyFill="1" applyBorder="1" applyAlignment="1">
      <alignment horizontal="right" vertical="center" wrapText="1"/>
    </xf>
    <xf numFmtId="3" fontId="2" fillId="8" borderId="0" xfId="1" applyNumberFormat="1" applyFill="1" applyAlignment="1">
      <alignment horizontal="right"/>
    </xf>
    <xf numFmtId="3" fontId="2" fillId="0" borderId="0" xfId="1" applyNumberFormat="1" applyAlignment="1">
      <alignment horizontal="right"/>
    </xf>
    <xf numFmtId="2" fontId="4" fillId="0" borderId="1" xfId="1" applyNumberFormat="1" applyFont="1" applyBorder="1" applyAlignment="1">
      <alignment horizontal="right" wrapText="1"/>
    </xf>
    <xf numFmtId="2" fontId="1" fillId="0" borderId="1" xfId="1" applyNumberFormat="1" applyFont="1" applyFill="1" applyBorder="1" applyAlignment="1">
      <alignment horizontal="right" wrapText="1"/>
    </xf>
    <xf numFmtId="2" fontId="1" fillId="15" borderId="1" xfId="1" applyNumberFormat="1" applyFont="1" applyFill="1" applyBorder="1" applyAlignment="1">
      <alignment horizontal="right" vertical="center" wrapText="1"/>
    </xf>
    <xf numFmtId="2" fontId="2" fillId="8" borderId="0" xfId="1" applyNumberFormat="1" applyFill="1" applyAlignment="1">
      <alignment horizontal="right"/>
    </xf>
    <xf numFmtId="2" fontId="2" fillId="0" borderId="0" xfId="1" applyNumberFormat="1" applyAlignment="1">
      <alignment horizontal="right"/>
    </xf>
    <xf numFmtId="2" fontId="4" fillId="0" borderId="1" xfId="1" applyNumberFormat="1" applyFont="1" applyBorder="1" applyAlignment="1">
      <alignment wrapText="1"/>
    </xf>
    <xf numFmtId="2" fontId="6" fillId="0" borderId="1" xfId="0" applyNumberFormat="1" applyFont="1" applyFill="1" applyBorder="1" applyAlignment="1">
      <alignment textRotation="90" wrapText="1"/>
    </xf>
    <xf numFmtId="2" fontId="25" fillId="0" borderId="1" xfId="1" applyNumberFormat="1" applyFont="1" applyBorder="1" applyAlignment="1">
      <alignment wrapText="1"/>
    </xf>
    <xf numFmtId="2" fontId="1" fillId="0" borderId="1" xfId="1" applyNumberFormat="1" applyFont="1" applyFill="1" applyBorder="1" applyAlignment="1">
      <alignment wrapText="1"/>
    </xf>
    <xf numFmtId="2" fontId="1" fillId="15" borderId="1" xfId="1" applyNumberFormat="1" applyFont="1" applyFill="1" applyBorder="1" applyAlignment="1">
      <alignment vertical="center" wrapText="1"/>
    </xf>
    <xf numFmtId="2" fontId="2" fillId="8" borderId="0" xfId="1" applyNumberFormat="1" applyFill="1" applyAlignment="1"/>
    <xf numFmtId="2" fontId="2" fillId="0" borderId="0" xfId="1" applyNumberFormat="1" applyAlignment="1"/>
    <xf numFmtId="164" fontId="20" fillId="12" borderId="5" xfId="0" applyNumberFormat="1" applyFont="1" applyFill="1" applyBorder="1" applyAlignment="1">
      <alignment horizontal="center"/>
    </xf>
    <xf numFmtId="164" fontId="23" fillId="12" borderId="28" xfId="3" applyNumberFormat="1" applyFill="1" applyBorder="1" applyAlignment="1">
      <alignment horizontal="center"/>
    </xf>
    <xf numFmtId="0" fontId="23" fillId="13" borderId="1" xfId="3" applyFill="1" applyBorder="1" applyAlignment="1">
      <alignment horizontal="center"/>
    </xf>
    <xf numFmtId="0" fontId="23" fillId="13" borderId="28" xfId="3" applyFill="1" applyBorder="1" applyAlignment="1">
      <alignment horizontal="center"/>
    </xf>
    <xf numFmtId="0" fontId="28" fillId="0" borderId="0" xfId="0" applyFont="1"/>
    <xf numFmtId="0" fontId="31" fillId="0" borderId="0" xfId="4" applyAlignment="1" applyProtection="1"/>
    <xf numFmtId="0" fontId="30" fillId="0" borderId="50" xfId="0" applyFont="1" applyBorder="1"/>
    <xf numFmtId="0" fontId="30" fillId="0" borderId="23" xfId="0" applyFont="1" applyBorder="1" applyAlignment="1">
      <alignment horizontal="center" wrapText="1"/>
    </xf>
    <xf numFmtId="0" fontId="30" fillId="0" borderId="51" xfId="0" applyFont="1" applyBorder="1"/>
    <xf numFmtId="0" fontId="30" fillId="0" borderId="42" xfId="0" applyFont="1" applyBorder="1" applyAlignment="1">
      <alignment horizontal="center"/>
    </xf>
    <xf numFmtId="10" fontId="30" fillId="0" borderId="42" xfId="0" applyNumberFormat="1" applyFont="1" applyBorder="1" applyAlignment="1">
      <alignment horizontal="center"/>
    </xf>
    <xf numFmtId="0" fontId="0" fillId="0" borderId="0" xfId="0" applyAlignment="1">
      <alignment horizontal="left" indent="5"/>
    </xf>
    <xf numFmtId="0" fontId="33" fillId="0" borderId="0" xfId="0" applyFont="1" applyAlignment="1">
      <alignment horizontal="left" indent="5"/>
    </xf>
    <xf numFmtId="0" fontId="33" fillId="0" borderId="0" xfId="0" applyFont="1"/>
    <xf numFmtId="0" fontId="1" fillId="0" borderId="0" xfId="1" applyFont="1" applyAlignment="1">
      <alignment horizontal="left" wrapText="1"/>
    </xf>
    <xf numFmtId="0" fontId="1" fillId="13" borderId="1" xfId="1" applyFont="1" applyFill="1" applyBorder="1" applyAlignment="1">
      <alignment horizontal="left" vertical="center" wrapText="1"/>
    </xf>
    <xf numFmtId="0" fontId="1" fillId="44" borderId="1" xfId="1" applyFont="1" applyFill="1" applyBorder="1" applyAlignment="1">
      <alignment horizontal="left" vertical="center" wrapText="1"/>
    </xf>
    <xf numFmtId="165" fontId="2" fillId="0" borderId="0" xfId="1" applyNumberFormat="1" applyAlignment="1">
      <alignment horizontal="center"/>
    </xf>
    <xf numFmtId="0" fontId="1" fillId="44" borderId="1" xfId="1" applyFont="1" applyFill="1" applyBorder="1" applyAlignment="1">
      <alignment horizontal="left" wrapText="1"/>
    </xf>
    <xf numFmtId="0" fontId="1" fillId="27" borderId="1" xfId="1" applyFont="1" applyFill="1" applyBorder="1" applyAlignment="1">
      <alignment horizontal="left" vertical="center" wrapText="1"/>
    </xf>
    <xf numFmtId="0" fontId="1" fillId="27" borderId="0" xfId="1" applyFont="1" applyFill="1" applyAlignment="1">
      <alignment horizontal="left" wrapText="1"/>
    </xf>
    <xf numFmtId="0" fontId="1" fillId="44" borderId="0" xfId="1" applyFont="1" applyFill="1" applyAlignment="1">
      <alignment horizontal="left" wrapText="1"/>
    </xf>
    <xf numFmtId="165" fontId="1" fillId="44" borderId="0" xfId="1" applyNumberFormat="1" applyFont="1" applyFill="1" applyAlignment="1">
      <alignment horizontal="left" wrapText="1"/>
    </xf>
    <xf numFmtId="165" fontId="1" fillId="0" borderId="0" xfId="1" applyNumberFormat="1" applyFont="1" applyAlignment="1">
      <alignment horizontal="left" wrapText="1"/>
    </xf>
    <xf numFmtId="0" fontId="1" fillId="46" borderId="1" xfId="1" applyFont="1" applyFill="1" applyBorder="1" applyAlignment="1">
      <alignment horizontal="left" vertical="center" wrapText="1"/>
    </xf>
    <xf numFmtId="0" fontId="1" fillId="0" borderId="1" xfId="1" applyFont="1" applyFill="1" applyBorder="1" applyAlignment="1">
      <alignment horizontal="left" vertical="center" wrapText="1"/>
    </xf>
    <xf numFmtId="164" fontId="0" fillId="0" borderId="0" xfId="0" applyNumberFormat="1" applyAlignment="1">
      <alignment horizontal="center"/>
    </xf>
    <xf numFmtId="1" fontId="0" fillId="0" borderId="0" xfId="0" applyNumberFormat="1"/>
    <xf numFmtId="0" fontId="0" fillId="0" borderId="0" xfId="0" applyAlignment="1">
      <alignment wrapText="1"/>
    </xf>
    <xf numFmtId="164" fontId="6" fillId="0" borderId="0" xfId="0" applyNumberFormat="1" applyFont="1" applyFill="1" applyBorder="1" applyAlignment="1">
      <alignment horizontal="center" textRotation="90" wrapText="1"/>
    </xf>
    <xf numFmtId="164" fontId="1" fillId="0" borderId="5" xfId="2" applyNumberFormat="1" applyFont="1" applyBorder="1" applyAlignment="1">
      <alignment horizontal="center"/>
    </xf>
    <xf numFmtId="164" fontId="1" fillId="0" borderId="1" xfId="2" applyNumberFormat="1" applyFont="1" applyBorder="1" applyAlignment="1">
      <alignment horizontal="center"/>
    </xf>
    <xf numFmtId="164" fontId="1" fillId="0" borderId="8" xfId="2" applyNumberFormat="1" applyFont="1" applyBorder="1" applyAlignment="1">
      <alignment horizontal="center"/>
    </xf>
    <xf numFmtId="0" fontId="7" fillId="0" borderId="0" xfId="2" applyFont="1"/>
    <xf numFmtId="0" fontId="2" fillId="27" borderId="0" xfId="1" applyFill="1" applyAlignment="1">
      <alignment horizontal="center"/>
    </xf>
    <xf numFmtId="0" fontId="0" fillId="27" borderId="0" xfId="0" applyFill="1"/>
    <xf numFmtId="0" fontId="2" fillId="0" borderId="0" xfId="1" applyFill="1" applyAlignment="1">
      <alignment horizontal="center"/>
    </xf>
    <xf numFmtId="166" fontId="6" fillId="0" borderId="2" xfId="3" applyNumberFormat="1" applyFont="1" applyBorder="1" applyAlignment="1">
      <alignment horizontal="left" textRotation="90" wrapText="1"/>
    </xf>
    <xf numFmtId="166" fontId="23" fillId="0" borderId="5" xfId="3" applyNumberFormat="1" applyBorder="1"/>
    <xf numFmtId="166" fontId="23" fillId="0" borderId="1" xfId="3" applyNumberFormat="1" applyBorder="1"/>
    <xf numFmtId="166" fontId="23" fillId="0" borderId="8" xfId="3" applyNumberFormat="1" applyBorder="1"/>
    <xf numFmtId="166" fontId="23" fillId="0" borderId="28" xfId="3" applyNumberFormat="1" applyBorder="1"/>
    <xf numFmtId="166" fontId="23" fillId="0" borderId="0" xfId="3" applyNumberFormat="1"/>
    <xf numFmtId="166" fontId="23" fillId="38" borderId="0" xfId="3" applyNumberFormat="1" applyFill="1"/>
    <xf numFmtId="166" fontId="23" fillId="23" borderId="1" xfId="3" applyNumberFormat="1" applyFill="1" applyBorder="1"/>
    <xf numFmtId="165" fontId="6" fillId="6" borderId="13" xfId="2" applyNumberFormat="1" applyFont="1" applyFill="1" applyBorder="1" applyAlignment="1">
      <alignment horizontal="left" textRotation="90" wrapText="1"/>
    </xf>
    <xf numFmtId="165" fontId="1" fillId="18" borderId="5" xfId="2" applyNumberFormat="1" applyFont="1" applyFill="1" applyBorder="1"/>
    <xf numFmtId="165" fontId="1" fillId="18" borderId="1" xfId="2" applyNumberFormat="1" applyFont="1" applyFill="1" applyBorder="1"/>
    <xf numFmtId="165" fontId="1" fillId="18" borderId="8" xfId="2" applyNumberFormat="1" applyFont="1" applyFill="1" applyBorder="1"/>
    <xf numFmtId="165" fontId="1" fillId="0" borderId="13" xfId="2" applyNumberFormat="1" applyFont="1" applyFill="1" applyBorder="1"/>
    <xf numFmtId="165" fontId="1" fillId="24" borderId="1" xfId="2" applyNumberFormat="1" applyFont="1" applyFill="1" applyBorder="1"/>
    <xf numFmtId="165" fontId="1" fillId="0" borderId="5" xfId="2" applyNumberFormat="1" applyBorder="1"/>
    <xf numFmtId="165" fontId="1" fillId="0" borderId="1" xfId="2" applyNumberFormat="1" applyBorder="1"/>
    <xf numFmtId="165" fontId="1" fillId="0" borderId="8" xfId="2" applyNumberFormat="1" applyBorder="1"/>
    <xf numFmtId="165" fontId="1" fillId="0" borderId="13" xfId="2" applyNumberFormat="1" applyFill="1" applyBorder="1"/>
    <xf numFmtId="165" fontId="1" fillId="0" borderId="0" xfId="2" applyNumberFormat="1" applyBorder="1"/>
    <xf numFmtId="165" fontId="1" fillId="0" borderId="1" xfId="2" applyNumberFormat="1" applyFill="1" applyBorder="1"/>
    <xf numFmtId="165" fontId="1" fillId="0" borderId="8" xfId="2" applyNumberFormat="1" applyFill="1" applyBorder="1"/>
    <xf numFmtId="165" fontId="1" fillId="14" borderId="0" xfId="2" applyNumberFormat="1" applyFill="1" applyBorder="1"/>
    <xf numFmtId="165" fontId="1" fillId="0" borderId="0" xfId="2" applyNumberFormat="1"/>
    <xf numFmtId="165" fontId="1" fillId="9" borderId="0" xfId="2" applyNumberFormat="1" applyFill="1"/>
    <xf numFmtId="165" fontId="10" fillId="0" borderId="0" xfId="0" applyNumberFormat="1" applyFont="1" applyAlignment="1"/>
    <xf numFmtId="165" fontId="8" fillId="0" borderId="0" xfId="0" applyNumberFormat="1" applyFont="1"/>
    <xf numFmtId="165" fontId="10" fillId="0" borderId="0" xfId="0" applyNumberFormat="1" applyFont="1"/>
    <xf numFmtId="165" fontId="8" fillId="7" borderId="0" xfId="0" applyNumberFormat="1" applyFont="1" applyFill="1" applyAlignment="1">
      <alignment horizontal="right"/>
    </xf>
    <xf numFmtId="165" fontId="8" fillId="4" borderId="0" xfId="0" applyNumberFormat="1" applyFont="1" applyFill="1" applyAlignment="1">
      <alignment horizontal="right"/>
    </xf>
    <xf numFmtId="165" fontId="0" fillId="8" borderId="0" xfId="0" applyNumberFormat="1" applyFill="1"/>
    <xf numFmtId="165" fontId="0" fillId="0" borderId="0" xfId="0" applyNumberFormat="1"/>
    <xf numFmtId="165" fontId="1" fillId="0" borderId="1" xfId="2" applyNumberFormat="1" applyFont="1" applyFill="1" applyBorder="1"/>
    <xf numFmtId="165" fontId="1" fillId="0" borderId="0" xfId="2" applyNumberFormat="1" applyFill="1" applyBorder="1"/>
    <xf numFmtId="165" fontId="1" fillId="0" borderId="20" xfId="2" applyNumberFormat="1" applyFill="1" applyBorder="1"/>
    <xf numFmtId="165" fontId="6" fillId="0" borderId="2" xfId="3" applyNumberFormat="1" applyFont="1" applyBorder="1" applyAlignment="1">
      <alignment horizontal="left" textRotation="90" wrapText="1"/>
    </xf>
    <xf numFmtId="165" fontId="23" fillId="0" borderId="5" xfId="3" applyNumberFormat="1" applyBorder="1"/>
    <xf numFmtId="165" fontId="23" fillId="0" borderId="1" xfId="3" applyNumberFormat="1" applyBorder="1"/>
    <xf numFmtId="165" fontId="23" fillId="0" borderId="2" xfId="3" applyNumberFormat="1" applyBorder="1"/>
    <xf numFmtId="165" fontId="23" fillId="0" borderId="8" xfId="3" applyNumberFormat="1" applyBorder="1"/>
    <xf numFmtId="165" fontId="23" fillId="0" borderId="0" xfId="3" applyNumberFormat="1"/>
    <xf numFmtId="165" fontId="23" fillId="38" borderId="0" xfId="3" applyNumberFormat="1" applyFill="1"/>
    <xf numFmtId="165" fontId="23" fillId="0" borderId="0" xfId="3" applyNumberFormat="1" applyFill="1" applyBorder="1"/>
    <xf numFmtId="165" fontId="36" fillId="0" borderId="8" xfId="3" applyNumberFormat="1" applyFont="1" applyBorder="1" applyAlignment="1">
      <alignment horizontal="left" textRotation="90" wrapText="1"/>
    </xf>
    <xf numFmtId="165" fontId="37" fillId="0" borderId="5" xfId="0" applyNumberFormat="1" applyFont="1" applyBorder="1"/>
    <xf numFmtId="165" fontId="37" fillId="0" borderId="1" xfId="0" applyNumberFormat="1" applyFont="1" applyBorder="1"/>
    <xf numFmtId="165" fontId="38" fillId="0" borderId="1" xfId="5" applyNumberFormat="1" applyFont="1" applyBorder="1"/>
    <xf numFmtId="165" fontId="37" fillId="0" borderId="8" xfId="0" applyNumberFormat="1" applyFont="1" applyBorder="1"/>
    <xf numFmtId="165" fontId="38" fillId="0" borderId="8" xfId="5" applyNumberFormat="1" applyFont="1" applyBorder="1"/>
    <xf numFmtId="165" fontId="38" fillId="0" borderId="5" xfId="5" applyNumberFormat="1" applyFont="1" applyBorder="1"/>
    <xf numFmtId="165" fontId="38" fillId="0" borderId="1" xfId="3" applyNumberFormat="1" applyFont="1" applyBorder="1"/>
    <xf numFmtId="165" fontId="38" fillId="0" borderId="8" xfId="3" applyNumberFormat="1" applyFont="1" applyBorder="1"/>
    <xf numFmtId="165" fontId="38" fillId="0" borderId="0" xfId="3" applyNumberFormat="1" applyFont="1"/>
    <xf numFmtId="165" fontId="38" fillId="38" borderId="0" xfId="3" applyNumberFormat="1" applyFont="1" applyFill="1"/>
    <xf numFmtId="164" fontId="23" fillId="0" borderId="28" xfId="3" applyNumberFormat="1" applyBorder="1"/>
    <xf numFmtId="0" fontId="6" fillId="0" borderId="0" xfId="2" applyFont="1" applyAlignment="1">
      <alignment horizontal="left" textRotation="90" wrapText="1"/>
    </xf>
    <xf numFmtId="0" fontId="4" fillId="0" borderId="0" xfId="2" applyFont="1" applyFill="1" applyAlignment="1">
      <alignment wrapText="1"/>
    </xf>
    <xf numFmtId="0" fontId="6" fillId="0" borderId="0" xfId="2" applyFont="1" applyFill="1" applyAlignment="1">
      <alignment horizontal="left" wrapText="1"/>
    </xf>
    <xf numFmtId="0" fontId="1" fillId="0" borderId="0" xfId="2" applyFill="1" applyAlignment="1">
      <alignment wrapText="1"/>
    </xf>
    <xf numFmtId="0" fontId="34" fillId="0" borderId="0" xfId="0" applyFont="1"/>
    <xf numFmtId="0" fontId="35" fillId="0" borderId="0" xfId="2" applyFont="1" applyFill="1"/>
    <xf numFmtId="0" fontId="34" fillId="37" borderId="0" xfId="0" applyFont="1" applyFill="1"/>
    <xf numFmtId="0" fontId="35" fillId="0" borderId="0" xfId="2" applyFont="1" applyAlignment="1">
      <alignment wrapText="1"/>
    </xf>
    <xf numFmtId="0" fontId="1" fillId="14" borderId="0" xfId="2" applyFill="1"/>
    <xf numFmtId="0" fontId="39" fillId="0" borderId="0" xfId="0" applyFont="1"/>
    <xf numFmtId="0" fontId="40" fillId="0" borderId="0" xfId="2" applyFont="1" applyFill="1"/>
    <xf numFmtId="0" fontId="39" fillId="37" borderId="0" xfId="0" applyFont="1" applyFill="1"/>
    <xf numFmtId="0" fontId="40" fillId="0" borderId="0" xfId="2" applyFont="1" applyAlignment="1">
      <alignment wrapText="1"/>
    </xf>
    <xf numFmtId="164" fontId="1" fillId="0" borderId="28" xfId="2" applyNumberFormat="1" applyFont="1" applyBorder="1" applyAlignment="1">
      <alignment horizontal="center"/>
    </xf>
    <xf numFmtId="2" fontId="1" fillId="0" borderId="0" xfId="2" applyNumberFormat="1" applyFill="1" applyBorder="1"/>
    <xf numFmtId="0" fontId="6" fillId="0" borderId="2" xfId="6" applyFont="1" applyBorder="1" applyAlignment="1">
      <alignment horizontal="left" textRotation="90" wrapText="1"/>
    </xf>
    <xf numFmtId="2" fontId="1" fillId="18" borderId="5" xfId="6" applyNumberFormat="1" applyFill="1" applyBorder="1"/>
    <xf numFmtId="2" fontId="1" fillId="5" borderId="1" xfId="6" applyNumberFormat="1" applyFont="1" applyFill="1" applyBorder="1"/>
    <xf numFmtId="2" fontId="1" fillId="18" borderId="1" xfId="6" applyNumberFormat="1" applyFill="1" applyBorder="1"/>
    <xf numFmtId="2" fontId="1" fillId="5" borderId="1" xfId="6" applyNumberFormat="1" applyFill="1" applyBorder="1"/>
    <xf numFmtId="2" fontId="1" fillId="5" borderId="8" xfId="6" applyNumberFormat="1" applyFill="1" applyBorder="1"/>
    <xf numFmtId="2" fontId="1" fillId="0" borderId="5" xfId="6" applyNumberFormat="1" applyFill="1" applyBorder="1"/>
    <xf numFmtId="2" fontId="1" fillId="18" borderId="28" xfId="6" applyNumberFormat="1" applyFill="1" applyBorder="1"/>
    <xf numFmtId="2" fontId="1" fillId="0" borderId="1" xfId="6" applyNumberFormat="1" applyFill="1" applyBorder="1"/>
    <xf numFmtId="2" fontId="1" fillId="18" borderId="8" xfId="6" applyNumberFormat="1" applyFill="1" applyBorder="1"/>
    <xf numFmtId="2" fontId="1" fillId="0" borderId="28" xfId="6" applyNumberFormat="1" applyFill="1" applyBorder="1"/>
    <xf numFmtId="2" fontId="1" fillId="5" borderId="28" xfId="6" applyNumberFormat="1" applyFill="1" applyBorder="1"/>
    <xf numFmtId="0" fontId="1" fillId="5" borderId="0" xfId="6" applyFill="1"/>
    <xf numFmtId="0" fontId="1" fillId="0" borderId="0" xfId="6"/>
    <xf numFmtId="0" fontId="1" fillId="38" borderId="0" xfId="6" applyFill="1"/>
    <xf numFmtId="0" fontId="43" fillId="0" borderId="0" xfId="0" applyFont="1" applyAlignment="1">
      <alignment horizontal="left" readingOrder="1"/>
    </xf>
    <xf numFmtId="0" fontId="44" fillId="0" borderId="0" xfId="0" applyFont="1" applyAlignment="1">
      <alignment horizontal="center" readingOrder="1"/>
    </xf>
    <xf numFmtId="0" fontId="44" fillId="0" borderId="0" xfId="0" applyFont="1" applyAlignment="1">
      <alignment horizontal="left" readingOrder="1"/>
    </xf>
    <xf numFmtId="0" fontId="0" fillId="0" borderId="0" xfId="0" applyAlignment="1">
      <alignment horizontal="center" wrapText="1"/>
    </xf>
    <xf numFmtId="170" fontId="35" fillId="0" borderId="1" xfId="2" applyNumberFormat="1" applyFont="1" applyFill="1" applyBorder="1" applyAlignment="1">
      <alignment horizontal="center"/>
    </xf>
    <xf numFmtId="170" fontId="35" fillId="0" borderId="28" xfId="2" applyNumberFormat="1" applyFont="1" applyFill="1" applyBorder="1" applyAlignment="1">
      <alignment horizontal="center"/>
    </xf>
    <xf numFmtId="170" fontId="35" fillId="0" borderId="13" xfId="2" applyNumberFormat="1" applyFont="1" applyFill="1" applyBorder="1" applyAlignment="1">
      <alignment horizontal="center"/>
    </xf>
    <xf numFmtId="170" fontId="35" fillId="0" borderId="13" xfId="2" applyNumberFormat="1" applyFont="1" applyFill="1" applyBorder="1"/>
    <xf numFmtId="170" fontId="35" fillId="0" borderId="5" xfId="2" applyNumberFormat="1" applyFont="1" applyFill="1" applyBorder="1" applyAlignment="1">
      <alignment horizontal="center"/>
    </xf>
    <xf numFmtId="170" fontId="35" fillId="0" borderId="0" xfId="2" applyNumberFormat="1" applyFont="1" applyFill="1" applyBorder="1"/>
    <xf numFmtId="170" fontId="35" fillId="0" borderId="8" xfId="2" applyNumberFormat="1" applyFont="1" applyFill="1" applyBorder="1" applyAlignment="1">
      <alignment horizontal="center"/>
    </xf>
    <xf numFmtId="170" fontId="35" fillId="0" borderId="20" xfId="2" applyNumberFormat="1" applyFont="1" applyFill="1" applyBorder="1"/>
    <xf numFmtId="0" fontId="4" fillId="0" borderId="0" xfId="1" applyFont="1" applyBorder="1" applyAlignment="1">
      <alignment horizontal="center" wrapText="1"/>
    </xf>
    <xf numFmtId="170" fontId="1" fillId="0" borderId="1" xfId="1" applyNumberFormat="1" applyFont="1" applyFill="1" applyBorder="1" applyAlignment="1">
      <alignment horizontal="center" vertical="center" wrapText="1"/>
    </xf>
    <xf numFmtId="0" fontId="6" fillId="47" borderId="1" xfId="0" applyFont="1" applyFill="1" applyBorder="1" applyAlignment="1">
      <alignment horizontal="center" textRotation="90" wrapText="1"/>
    </xf>
    <xf numFmtId="2" fontId="4" fillId="0" borderId="0" xfId="1" applyNumberFormat="1" applyFont="1" applyBorder="1" applyAlignment="1">
      <alignment horizontal="center" wrapText="1"/>
    </xf>
    <xf numFmtId="2" fontId="6" fillId="0" borderId="0" xfId="0" applyNumberFormat="1" applyFont="1" applyFill="1" applyBorder="1" applyAlignment="1">
      <alignment horizontal="center" textRotation="90" wrapText="1"/>
    </xf>
    <xf numFmtId="170" fontId="35" fillId="0" borderId="0" xfId="2" applyNumberFormat="1" applyFont="1" applyFill="1" applyBorder="1" applyAlignment="1">
      <alignment horizontal="center"/>
    </xf>
    <xf numFmtId="0" fontId="45" fillId="0" borderId="0" xfId="0" applyFont="1" applyAlignment="1">
      <alignment horizontal="center" wrapText="1"/>
    </xf>
    <xf numFmtId="0" fontId="45" fillId="0" borderId="0" xfId="0" applyFont="1" applyAlignment="1">
      <alignment horizontal="center"/>
    </xf>
    <xf numFmtId="0" fontId="22" fillId="0" borderId="0" xfId="0" applyFont="1" applyAlignment="1">
      <alignment horizontal="center" textRotation="90"/>
    </xf>
    <xf numFmtId="0" fontId="0" fillId="0" borderId="0" xfId="0" applyFill="1" applyAlignment="1">
      <alignment horizontal="center"/>
    </xf>
    <xf numFmtId="0" fontId="6" fillId="38" borderId="0" xfId="3" applyFont="1" applyFill="1" applyBorder="1" applyAlignment="1">
      <alignment horizontal="left" wrapText="1"/>
    </xf>
    <xf numFmtId="0" fontId="23" fillId="0" borderId="0" xfId="3" applyFill="1"/>
    <xf numFmtId="0" fontId="23" fillId="31" borderId="52" xfId="3" applyFill="1" applyBorder="1" applyAlignment="1">
      <alignment horizontal="center"/>
    </xf>
    <xf numFmtId="0" fontId="23" fillId="31" borderId="53" xfId="3" applyFill="1" applyBorder="1" applyAlignment="1">
      <alignment horizontal="center"/>
    </xf>
    <xf numFmtId="0" fontId="23" fillId="31" borderId="54" xfId="3" applyFill="1" applyBorder="1" applyAlignment="1">
      <alignment horizontal="center"/>
    </xf>
    <xf numFmtId="0" fontId="23" fillId="0" borderId="5" xfId="3" applyFill="1" applyBorder="1"/>
    <xf numFmtId="170" fontId="23" fillId="0" borderId="5" xfId="3" applyNumberFormat="1" applyFill="1" applyBorder="1"/>
    <xf numFmtId="170" fontId="23" fillId="0" borderId="1" xfId="3" applyNumberFormat="1" applyFill="1" applyBorder="1"/>
    <xf numFmtId="170" fontId="23" fillId="0" borderId="8" xfId="3" applyNumberFormat="1" applyFill="1" applyBorder="1"/>
    <xf numFmtId="0" fontId="22" fillId="0" borderId="8" xfId="0" applyFont="1" applyBorder="1" applyAlignment="1">
      <alignment horizontal="center" textRotation="90"/>
    </xf>
    <xf numFmtId="0" fontId="46" fillId="0" borderId="55" xfId="0" applyFont="1" applyBorder="1" applyAlignment="1">
      <alignment horizontal="center" vertical="top" wrapText="1"/>
    </xf>
    <xf numFmtId="0" fontId="46" fillId="0" borderId="51" xfId="0" applyFont="1" applyBorder="1" applyAlignment="1">
      <alignment horizontal="center" vertical="top" wrapText="1"/>
    </xf>
    <xf numFmtId="0" fontId="46" fillId="0" borderId="0" xfId="0" applyFont="1" applyAlignment="1">
      <alignment horizontal="center" vertical="top" wrapText="1"/>
    </xf>
    <xf numFmtId="0" fontId="0" fillId="0" borderId="51" xfId="0" applyBorder="1" applyAlignment="1">
      <alignment horizontal="center"/>
    </xf>
    <xf numFmtId="0" fontId="6" fillId="8" borderId="0" xfId="0" applyFont="1" applyFill="1" applyBorder="1" applyAlignment="1">
      <alignment horizontal="center" textRotation="90" wrapText="1"/>
    </xf>
    <xf numFmtId="2" fontId="6" fillId="49" borderId="2" xfId="6" applyNumberFormat="1" applyFont="1" applyFill="1" applyBorder="1" applyAlignment="1">
      <alignment horizontal="left" textRotation="90" wrapText="1"/>
    </xf>
    <xf numFmtId="0" fontId="2" fillId="0" borderId="0" xfId="1" applyFill="1" applyAlignment="1">
      <alignment horizontal="left"/>
    </xf>
    <xf numFmtId="0" fontId="1" fillId="0" borderId="0" xfId="1" applyFont="1" applyAlignment="1">
      <alignment horizontal="center"/>
    </xf>
    <xf numFmtId="164" fontId="1" fillId="13" borderId="5" xfId="2" applyNumberFormat="1" applyFont="1" applyFill="1" applyBorder="1"/>
    <xf numFmtId="164" fontId="1" fillId="13" borderId="1" xfId="2" applyNumberFormat="1" applyFont="1" applyFill="1" applyBorder="1"/>
    <xf numFmtId="165" fontId="2" fillId="0" borderId="0" xfId="1" applyNumberFormat="1" applyFill="1" applyAlignment="1">
      <alignment horizontal="center"/>
    </xf>
    <xf numFmtId="165" fontId="2" fillId="27" borderId="0" xfId="1" applyNumberFormat="1" applyFill="1" applyAlignment="1">
      <alignment horizontal="center"/>
    </xf>
    <xf numFmtId="165" fontId="0" fillId="0" borderId="0" xfId="0" applyNumberFormat="1" applyFill="1"/>
    <xf numFmtId="165" fontId="0" fillId="27" borderId="0" xfId="0" applyNumberFormat="1" applyFill="1"/>
    <xf numFmtId="0" fontId="1" fillId="0" borderId="0" xfId="2" applyFont="1" applyAlignment="1">
      <alignment horizontal="center"/>
    </xf>
    <xf numFmtId="0" fontId="0" fillId="13" borderId="0" xfId="0" applyFill="1"/>
    <xf numFmtId="2" fontId="47" fillId="2" borderId="2" xfId="0" applyNumberFormat="1" applyFont="1" applyFill="1" applyBorder="1" applyAlignment="1">
      <alignment horizontal="left" textRotation="90" wrapText="1"/>
    </xf>
    <xf numFmtId="1" fontId="47" fillId="2" borderId="2" xfId="0" applyNumberFormat="1" applyFont="1" applyFill="1" applyBorder="1" applyAlignment="1">
      <alignment horizontal="left" textRotation="90" wrapText="1"/>
    </xf>
    <xf numFmtId="164" fontId="47" fillId="2" borderId="2" xfId="0" applyNumberFormat="1" applyFont="1" applyFill="1" applyBorder="1" applyAlignment="1">
      <alignment horizontal="left" textRotation="90" wrapText="1"/>
    </xf>
    <xf numFmtId="0" fontId="0" fillId="0" borderId="5" xfId="0" applyBorder="1"/>
    <xf numFmtId="0" fontId="48" fillId="0" borderId="5" xfId="0" applyFont="1" applyBorder="1"/>
    <xf numFmtId="46" fontId="1" fillId="0" borderId="5" xfId="2" quotePrefix="1" applyNumberFormat="1" applyFont="1" applyFill="1" applyBorder="1" applyAlignment="1">
      <alignment horizontal="right"/>
    </xf>
    <xf numFmtId="171" fontId="1" fillId="0" borderId="5" xfId="2" applyNumberFormat="1" applyFont="1" applyFill="1" applyBorder="1"/>
    <xf numFmtId="166" fontId="1" fillId="0" borderId="5" xfId="2" applyNumberFormat="1" applyFont="1" applyFill="1" applyBorder="1" applyAlignment="1">
      <alignment horizontal="center"/>
    </xf>
    <xf numFmtId="1" fontId="1" fillId="0" borderId="5" xfId="2" applyNumberFormat="1" applyFont="1" applyFill="1" applyBorder="1" applyAlignment="1">
      <alignment horizontal="center"/>
    </xf>
    <xf numFmtId="2" fontId="0" fillId="0" borderId="5" xfId="0" applyNumberFormat="1" applyFill="1" applyBorder="1"/>
    <xf numFmtId="1" fontId="8" fillId="0" borderId="5" xfId="0" applyNumberFormat="1" applyFont="1" applyFill="1" applyBorder="1"/>
    <xf numFmtId="164" fontId="1" fillId="0" borderId="5" xfId="0" applyNumberFormat="1" applyFont="1" applyFill="1" applyBorder="1" applyAlignment="1">
      <alignment horizontal="center"/>
    </xf>
    <xf numFmtId="3" fontId="1" fillId="0" borderId="5" xfId="0" applyNumberFormat="1" applyFont="1" applyFill="1" applyBorder="1" applyAlignment="1">
      <alignment horizontal="center"/>
    </xf>
    <xf numFmtId="2" fontId="1" fillId="0" borderId="5" xfId="0" applyNumberFormat="1" applyFont="1" applyFill="1" applyBorder="1" applyAlignment="1">
      <alignment horizontal="center"/>
    </xf>
    <xf numFmtId="0" fontId="0" fillId="0" borderId="8" xfId="0" applyBorder="1"/>
    <xf numFmtId="0" fontId="48" fillId="0" borderId="8" xfId="0" applyFont="1" applyBorder="1"/>
    <xf numFmtId="46" fontId="1" fillId="0" borderId="8" xfId="2" quotePrefix="1" applyNumberFormat="1" applyFont="1" applyFill="1" applyBorder="1" applyAlignment="1">
      <alignment horizontal="right"/>
    </xf>
    <xf numFmtId="171" fontId="1" fillId="0" borderId="8" xfId="2" applyNumberFormat="1" applyFont="1" applyFill="1" applyBorder="1"/>
    <xf numFmtId="164" fontId="1" fillId="0" borderId="8" xfId="2" applyNumberFormat="1" applyFont="1" applyFill="1" applyBorder="1"/>
    <xf numFmtId="166" fontId="1" fillId="0" borderId="28" xfId="2" applyNumberFormat="1" applyFont="1" applyFill="1" applyBorder="1" applyAlignment="1">
      <alignment horizontal="center"/>
    </xf>
    <xf numFmtId="1" fontId="1" fillId="0" borderId="28" xfId="2" applyNumberFormat="1" applyFont="1" applyFill="1" applyBorder="1" applyAlignment="1">
      <alignment horizontal="center"/>
    </xf>
    <xf numFmtId="2" fontId="0" fillId="0" borderId="8" xfId="0" applyNumberFormat="1" applyFill="1" applyBorder="1"/>
    <xf numFmtId="0" fontId="8" fillId="0" borderId="8" xfId="0" applyFont="1" applyFill="1" applyBorder="1"/>
    <xf numFmtId="1" fontId="8" fillId="0" borderId="8" xfId="0" applyNumberFormat="1" applyFont="1" applyFill="1" applyBorder="1"/>
    <xf numFmtId="164" fontId="1" fillId="0" borderId="8" xfId="0" applyNumberFormat="1" applyFont="1" applyFill="1" applyBorder="1" applyAlignment="1">
      <alignment horizontal="center"/>
    </xf>
    <xf numFmtId="3" fontId="1" fillId="0" borderId="8" xfId="0" applyNumberFormat="1" applyFont="1" applyFill="1" applyBorder="1" applyAlignment="1">
      <alignment horizontal="center"/>
    </xf>
    <xf numFmtId="2" fontId="1" fillId="0" borderId="8" xfId="0" applyNumberFormat="1" applyFont="1" applyFill="1" applyBorder="1" applyAlignment="1">
      <alignment horizontal="center"/>
    </xf>
    <xf numFmtId="0" fontId="0" fillId="0" borderId="13" xfId="0" applyBorder="1"/>
    <xf numFmtId="0" fontId="48" fillId="0" borderId="13" xfId="0" applyFont="1" applyBorder="1"/>
    <xf numFmtId="46" fontId="1" fillId="0" borderId="13" xfId="2" quotePrefix="1" applyNumberFormat="1" applyFont="1" applyFill="1" applyBorder="1" applyAlignment="1">
      <alignment horizontal="right"/>
    </xf>
    <xf numFmtId="171" fontId="1" fillId="0" borderId="13" xfId="2" applyNumberFormat="1" applyFont="1" applyFill="1" applyBorder="1"/>
    <xf numFmtId="2" fontId="0" fillId="0" borderId="13" xfId="0" applyNumberFormat="1" applyFill="1" applyBorder="1"/>
    <xf numFmtId="2" fontId="8" fillId="0" borderId="13" xfId="0" applyNumberFormat="1" applyFont="1" applyFill="1" applyBorder="1"/>
    <xf numFmtId="0" fontId="8" fillId="0" borderId="13" xfId="0" applyFont="1" applyFill="1" applyBorder="1"/>
    <xf numFmtId="1" fontId="8" fillId="0" borderId="13" xfId="0" applyNumberFormat="1" applyFont="1" applyFill="1" applyBorder="1"/>
    <xf numFmtId="164" fontId="8" fillId="0" borderId="13" xfId="0" applyNumberFormat="1" applyFont="1" applyFill="1" applyBorder="1"/>
    <xf numFmtId="164" fontId="1" fillId="0" borderId="13" xfId="0" applyNumberFormat="1" applyFont="1" applyFill="1" applyBorder="1" applyAlignment="1">
      <alignment horizontal="center"/>
    </xf>
    <xf numFmtId="0" fontId="0" fillId="0" borderId="2" xfId="0" applyBorder="1"/>
    <xf numFmtId="0" fontId="48" fillId="0" borderId="2" xfId="0" applyFont="1" applyBorder="1"/>
    <xf numFmtId="0" fontId="1" fillId="0" borderId="2" xfId="2" applyFont="1" applyFill="1" applyBorder="1" applyAlignment="1">
      <alignment wrapText="1"/>
    </xf>
    <xf numFmtId="0" fontId="1" fillId="0" borderId="2" xfId="2" applyFont="1" applyFill="1" applyBorder="1" applyAlignment="1">
      <alignment horizontal="center" wrapText="1"/>
    </xf>
    <xf numFmtId="46" fontId="1" fillId="0" borderId="2" xfId="2" quotePrefix="1" applyNumberFormat="1" applyFont="1" applyFill="1" applyBorder="1" applyAlignment="1">
      <alignment horizontal="right"/>
    </xf>
    <xf numFmtId="171" fontId="1" fillId="0" borderId="2" xfId="2" applyNumberFormat="1" applyFont="1" applyFill="1" applyBorder="1"/>
    <xf numFmtId="0" fontId="1" fillId="0" borderId="2" xfId="2" applyFont="1" applyFill="1" applyBorder="1" applyAlignment="1">
      <alignment horizontal="right"/>
    </xf>
    <xf numFmtId="0" fontId="1" fillId="0" borderId="2" xfId="2" applyFont="1" applyFill="1" applyBorder="1" applyAlignment="1">
      <alignment horizontal="center"/>
    </xf>
    <xf numFmtId="164" fontId="1" fillId="0" borderId="2" xfId="2" applyNumberFormat="1" applyFont="1" applyFill="1" applyBorder="1"/>
    <xf numFmtId="0" fontId="1" fillId="0" borderId="2" xfId="2" applyFont="1" applyFill="1" applyBorder="1"/>
    <xf numFmtId="2" fontId="0" fillId="0" borderId="2" xfId="0" applyNumberFormat="1" applyFill="1" applyBorder="1"/>
    <xf numFmtId="2" fontId="8" fillId="0" borderId="2" xfId="0" applyNumberFormat="1" applyFont="1" applyFill="1" applyBorder="1"/>
    <xf numFmtId="0" fontId="8" fillId="0" borderId="2" xfId="0" applyFont="1" applyFill="1" applyBorder="1"/>
    <xf numFmtId="1" fontId="8" fillId="0" borderId="2" xfId="0" applyNumberFormat="1" applyFont="1" applyFill="1" applyBorder="1"/>
    <xf numFmtId="164" fontId="8" fillId="0" borderId="2" xfId="0" applyNumberFormat="1" applyFont="1" applyFill="1" applyBorder="1"/>
    <xf numFmtId="166" fontId="1" fillId="0" borderId="8" xfId="2" applyNumberFormat="1" applyFont="1" applyFill="1" applyBorder="1" applyAlignment="1">
      <alignment horizontal="center"/>
    </xf>
    <xf numFmtId="1" fontId="1" fillId="0" borderId="8" xfId="2" applyNumberFormat="1" applyFont="1" applyFill="1" applyBorder="1" applyAlignment="1">
      <alignment horizontal="center"/>
    </xf>
    <xf numFmtId="0" fontId="0" fillId="0" borderId="28" xfId="0" applyBorder="1"/>
    <xf numFmtId="0" fontId="48" fillId="0" borderId="28" xfId="0" applyFont="1" applyBorder="1"/>
    <xf numFmtId="0" fontId="1" fillId="0" borderId="28" xfId="2" applyFont="1" applyFill="1" applyBorder="1"/>
    <xf numFmtId="0" fontId="1" fillId="0" borderId="28" xfId="2" applyFont="1" applyFill="1" applyBorder="1" applyAlignment="1">
      <alignment horizontal="center"/>
    </xf>
    <xf numFmtId="0" fontId="1" fillId="0" borderId="28" xfId="2" applyFont="1" applyFill="1" applyBorder="1" applyAlignment="1">
      <alignment wrapText="1"/>
    </xf>
    <xf numFmtId="46" fontId="1" fillId="0" borderId="28" xfId="2" quotePrefix="1" applyNumberFormat="1" applyFont="1" applyFill="1" applyBorder="1" applyAlignment="1">
      <alignment horizontal="right"/>
    </xf>
    <xf numFmtId="171" fontId="1" fillId="0" borderId="28" xfId="2" applyNumberFormat="1" applyFont="1" applyFill="1" applyBorder="1"/>
    <xf numFmtId="0" fontId="1" fillId="0" borderId="28" xfId="2" applyFont="1" applyFill="1" applyBorder="1" applyAlignment="1">
      <alignment horizontal="right"/>
    </xf>
    <xf numFmtId="164" fontId="1" fillId="0" borderId="28" xfId="2" applyNumberFormat="1" applyFont="1" applyFill="1" applyBorder="1"/>
    <xf numFmtId="0" fontId="1" fillId="0" borderId="28" xfId="2" applyFill="1" applyBorder="1"/>
    <xf numFmtId="0" fontId="35" fillId="0" borderId="28" xfId="2" applyFont="1" applyFill="1" applyBorder="1"/>
    <xf numFmtId="1" fontId="1" fillId="0" borderId="13" xfId="2" applyNumberFormat="1" applyFont="1" applyFill="1" applyBorder="1" applyAlignment="1">
      <alignment horizontal="center"/>
    </xf>
    <xf numFmtId="0" fontId="35" fillId="0" borderId="13" xfId="2" applyFont="1" applyFill="1" applyBorder="1"/>
    <xf numFmtId="14" fontId="1" fillId="0" borderId="5" xfId="2" quotePrefix="1" applyNumberFormat="1" applyFont="1" applyFill="1" applyBorder="1" applyAlignment="1">
      <alignment horizontal="right"/>
    </xf>
    <xf numFmtId="0" fontId="35" fillId="0" borderId="5" xfId="2" applyFont="1" applyFill="1" applyBorder="1"/>
    <xf numFmtId="14" fontId="1" fillId="0" borderId="8" xfId="2" quotePrefix="1" applyNumberFormat="1" applyFont="1" applyFill="1" applyBorder="1" applyAlignment="1">
      <alignment horizontal="right"/>
    </xf>
    <xf numFmtId="0" fontId="45" fillId="0" borderId="13" xfId="0" applyFont="1" applyBorder="1"/>
    <xf numFmtId="14" fontId="1" fillId="0" borderId="13" xfId="2" quotePrefix="1" applyNumberFormat="1" applyFont="1" applyFill="1" applyBorder="1" applyAlignment="1">
      <alignment horizontal="right"/>
    </xf>
    <xf numFmtId="0" fontId="45" fillId="0" borderId="2" xfId="0" applyFont="1" applyBorder="1"/>
    <xf numFmtId="14" fontId="1" fillId="0" borderId="2" xfId="2" quotePrefix="1" applyNumberFormat="1" applyFont="1" applyFill="1" applyBorder="1" applyAlignment="1">
      <alignment horizontal="right"/>
    </xf>
    <xf numFmtId="166" fontId="1" fillId="0" borderId="2" xfId="2" applyNumberFormat="1" applyFont="1" applyFill="1" applyBorder="1" applyAlignment="1">
      <alignment horizontal="center"/>
    </xf>
    <xf numFmtId="1" fontId="1" fillId="0" borderId="2" xfId="2" applyNumberFormat="1" applyFont="1" applyFill="1" applyBorder="1" applyAlignment="1">
      <alignment horizontal="center"/>
    </xf>
    <xf numFmtId="0" fontId="1" fillId="0" borderId="2" xfId="2" applyFill="1" applyBorder="1"/>
    <xf numFmtId="0" fontId="45" fillId="0" borderId="5" xfId="0" applyFont="1" applyBorder="1"/>
    <xf numFmtId="0" fontId="45" fillId="0" borderId="8" xfId="0" applyFont="1" applyBorder="1"/>
    <xf numFmtId="14" fontId="1" fillId="0" borderId="28" xfId="2" quotePrefix="1" applyNumberFormat="1" applyFont="1" applyFill="1" applyBorder="1" applyAlignment="1">
      <alignment horizontal="right"/>
    </xf>
    <xf numFmtId="0" fontId="1" fillId="0" borderId="8" xfId="2" applyFont="1" applyBorder="1" applyAlignment="1">
      <alignment horizontal="center" vertical="center"/>
    </xf>
    <xf numFmtId="0" fontId="0" fillId="0" borderId="0" xfId="0" applyFill="1" applyBorder="1"/>
    <xf numFmtId="0" fontId="0" fillId="0" borderId="0" xfId="0" applyBorder="1"/>
    <xf numFmtId="0" fontId="1" fillId="0" borderId="0" xfId="2" applyFont="1" applyBorder="1" applyAlignment="1">
      <alignment horizontal="center" vertical="center"/>
    </xf>
    <xf numFmtId="164" fontId="1" fillId="0" borderId="0" xfId="2" applyNumberFormat="1" applyFont="1" applyFill="1" applyBorder="1"/>
    <xf numFmtId="165" fontId="1" fillId="0" borderId="0" xfId="2" applyNumberFormat="1" applyFont="1" applyFill="1" applyBorder="1"/>
    <xf numFmtId="2" fontId="1" fillId="0" borderId="0" xfId="2" applyNumberFormat="1" applyFont="1" applyFill="1" applyBorder="1" applyAlignment="1">
      <alignment horizontal="center"/>
    </xf>
    <xf numFmtId="0" fontId="0" fillId="0" borderId="5" xfId="0" applyFill="1" applyBorder="1"/>
    <xf numFmtId="0" fontId="0" fillId="0" borderId="8" xfId="0" applyFill="1" applyBorder="1"/>
    <xf numFmtId="0" fontId="0" fillId="0" borderId="13" xfId="0" applyFill="1" applyBorder="1"/>
    <xf numFmtId="0" fontId="1" fillId="0" borderId="0" xfId="2" applyFont="1" applyAlignment="1">
      <alignment horizontal="center"/>
    </xf>
    <xf numFmtId="0" fontId="50" fillId="0" borderId="0" xfId="2" applyFont="1" applyFill="1" applyBorder="1"/>
    <xf numFmtId="0" fontId="50" fillId="0" borderId="0" xfId="2" applyFont="1" applyFill="1" applyBorder="1" applyAlignment="1">
      <alignment horizontal="center"/>
    </xf>
    <xf numFmtId="0" fontId="50" fillId="0" borderId="0" xfId="2" applyFont="1" applyFill="1" applyBorder="1" applyAlignment="1">
      <alignment wrapText="1"/>
    </xf>
    <xf numFmtId="46" fontId="50" fillId="0" borderId="0" xfId="2" quotePrefix="1" applyNumberFormat="1" applyFont="1" applyFill="1" applyBorder="1" applyAlignment="1">
      <alignment horizontal="right"/>
    </xf>
    <xf numFmtId="171" fontId="50" fillId="0" borderId="0" xfId="2" applyNumberFormat="1" applyFont="1" applyFill="1" applyBorder="1"/>
    <xf numFmtId="0" fontId="50" fillId="0" borderId="0" xfId="2" applyFont="1" applyFill="1" applyBorder="1" applyAlignment="1">
      <alignment horizontal="right"/>
    </xf>
    <xf numFmtId="1" fontId="50" fillId="0" borderId="0" xfId="2" applyNumberFormat="1" applyFont="1" applyFill="1" applyBorder="1" applyAlignment="1">
      <alignment horizontal="center"/>
    </xf>
    <xf numFmtId="0" fontId="0" fillId="0" borderId="0" xfId="0" applyFont="1" applyFill="1" applyBorder="1"/>
    <xf numFmtId="0" fontId="50" fillId="0" borderId="0" xfId="2" applyFont="1" applyFill="1" applyBorder="1" applyAlignment="1">
      <alignment horizontal="center" wrapText="1"/>
    </xf>
    <xf numFmtId="14" fontId="50" fillId="0" borderId="0" xfId="2" quotePrefix="1" applyNumberFormat="1" applyFont="1" applyFill="1" applyBorder="1" applyAlignment="1">
      <alignment horizontal="right"/>
    </xf>
    <xf numFmtId="0" fontId="45" fillId="0" borderId="0" xfId="0" applyFont="1" applyFill="1" applyBorder="1"/>
    <xf numFmtId="0" fontId="1" fillId="51" borderId="1" xfId="2" applyFont="1" applyFill="1" applyBorder="1"/>
    <xf numFmtId="0" fontId="0" fillId="52" borderId="0" xfId="0" applyFont="1" applyFill="1" applyBorder="1"/>
    <xf numFmtId="0" fontId="50" fillId="52" borderId="0" xfId="2" applyFont="1" applyFill="1" applyBorder="1"/>
    <xf numFmtId="0" fontId="50" fillId="52" borderId="0" xfId="2" applyFont="1" applyFill="1" applyBorder="1" applyAlignment="1">
      <alignment horizontal="center"/>
    </xf>
    <xf numFmtId="0" fontId="50" fillId="52" borderId="0" xfId="2" applyFont="1" applyFill="1" applyBorder="1" applyAlignment="1">
      <alignment wrapText="1"/>
    </xf>
    <xf numFmtId="46" fontId="50" fillId="52" borderId="0" xfId="2" quotePrefix="1" applyNumberFormat="1" applyFont="1" applyFill="1" applyBorder="1" applyAlignment="1">
      <alignment horizontal="right"/>
    </xf>
    <xf numFmtId="171" fontId="50" fillId="52" borderId="0" xfId="2" applyNumberFormat="1" applyFont="1" applyFill="1" applyBorder="1"/>
    <xf numFmtId="0" fontId="50" fillId="52" borderId="0" xfId="2" applyFont="1" applyFill="1" applyBorder="1" applyAlignment="1">
      <alignment horizontal="right"/>
    </xf>
    <xf numFmtId="1" fontId="50" fillId="52" borderId="0" xfId="2" applyNumberFormat="1" applyFont="1" applyFill="1" applyBorder="1" applyAlignment="1">
      <alignment horizontal="center"/>
    </xf>
    <xf numFmtId="14" fontId="50" fillId="52" borderId="0" xfId="2" quotePrefix="1" applyNumberFormat="1" applyFont="1" applyFill="1" applyBorder="1" applyAlignment="1">
      <alignment horizontal="right"/>
    </xf>
    <xf numFmtId="0" fontId="45" fillId="52" borderId="0" xfId="0" applyFont="1" applyFill="1" applyBorder="1"/>
    <xf numFmtId="0" fontId="50" fillId="0" borderId="13" xfId="2" applyFont="1" applyFill="1" applyBorder="1"/>
    <xf numFmtId="0" fontId="50" fillId="52" borderId="13" xfId="2" applyFont="1" applyFill="1" applyBorder="1"/>
    <xf numFmtId="0" fontId="50" fillId="12" borderId="13" xfId="2" applyFont="1" applyFill="1" applyBorder="1"/>
    <xf numFmtId="0" fontId="50" fillId="51" borderId="13" xfId="2" applyFont="1" applyFill="1" applyBorder="1"/>
    <xf numFmtId="0" fontId="50" fillId="23" borderId="13" xfId="2" applyFont="1" applyFill="1" applyBorder="1"/>
    <xf numFmtId="0" fontId="50" fillId="29" borderId="13" xfId="2" applyFont="1" applyFill="1" applyBorder="1"/>
    <xf numFmtId="0" fontId="0" fillId="53" borderId="0" xfId="0" applyFont="1" applyFill="1" applyBorder="1"/>
    <xf numFmtId="0" fontId="0" fillId="0" borderId="3" xfId="0" applyFont="1" applyFill="1" applyBorder="1"/>
    <xf numFmtId="0" fontId="0" fillId="0" borderId="14" xfId="0" applyFont="1" applyFill="1" applyBorder="1"/>
    <xf numFmtId="0" fontId="50" fillId="0" borderId="3" xfId="2" applyFont="1" applyFill="1" applyBorder="1"/>
    <xf numFmtId="0" fontId="50" fillId="0" borderId="14" xfId="2" applyFont="1" applyFill="1" applyBorder="1"/>
    <xf numFmtId="0" fontId="50" fillId="0" borderId="3" xfId="2" applyFont="1" applyFill="1" applyBorder="1" applyAlignment="1">
      <alignment horizontal="center"/>
    </xf>
    <xf numFmtId="0" fontId="50" fillId="0" borderId="14" xfId="2" applyFont="1" applyFill="1" applyBorder="1" applyAlignment="1">
      <alignment horizontal="center"/>
    </xf>
    <xf numFmtId="0" fontId="50" fillId="52" borderId="3" xfId="2" applyFont="1" applyFill="1" applyBorder="1" applyAlignment="1">
      <alignment horizontal="center"/>
    </xf>
    <xf numFmtId="0" fontId="50" fillId="52" borderId="14" xfId="2" applyFont="1" applyFill="1" applyBorder="1" applyAlignment="1">
      <alignment horizontal="center"/>
    </xf>
    <xf numFmtId="164" fontId="50" fillId="0" borderId="3" xfId="0" applyNumberFormat="1" applyFont="1" applyFill="1" applyBorder="1" applyAlignment="1">
      <alignment horizontal="center"/>
    </xf>
    <xf numFmtId="164" fontId="50" fillId="52" borderId="3" xfId="0" applyNumberFormat="1" applyFont="1" applyFill="1" applyBorder="1" applyAlignment="1">
      <alignment horizontal="center"/>
    </xf>
    <xf numFmtId="0" fontId="0" fillId="52" borderId="3" xfId="0" applyFont="1" applyFill="1" applyBorder="1"/>
    <xf numFmtId="0" fontId="0" fillId="52" borderId="14" xfId="0" applyFont="1" applyFill="1" applyBorder="1"/>
    <xf numFmtId="164" fontId="50" fillId="0" borderId="0" xfId="2" applyNumberFormat="1" applyFont="1" applyFill="1" applyBorder="1" applyAlignment="1">
      <alignment horizontal="center"/>
    </xf>
    <xf numFmtId="164" fontId="50" fillId="52" borderId="0" xfId="2" applyNumberFormat="1" applyFont="1" applyFill="1" applyBorder="1" applyAlignment="1">
      <alignment horizontal="center"/>
    </xf>
    <xf numFmtId="165" fontId="0" fillId="0" borderId="56" xfId="0" applyNumberFormat="1" applyFont="1" applyFill="1" applyBorder="1" applyAlignment="1">
      <alignment horizontal="right"/>
    </xf>
    <xf numFmtId="165" fontId="50" fillId="0" borderId="56" xfId="2" applyNumberFormat="1" applyFont="1" applyFill="1" applyBorder="1" applyAlignment="1">
      <alignment horizontal="right"/>
    </xf>
    <xf numFmtId="165" fontId="0" fillId="52" borderId="56" xfId="0" applyNumberFormat="1" applyFont="1" applyFill="1" applyBorder="1" applyAlignment="1">
      <alignment horizontal="right"/>
    </xf>
    <xf numFmtId="164" fontId="0" fillId="0" borderId="56" xfId="0" applyNumberFormat="1" applyFont="1" applyFill="1" applyBorder="1" applyAlignment="1">
      <alignment horizontal="right"/>
    </xf>
    <xf numFmtId="164" fontId="50" fillId="0" borderId="56" xfId="2" applyNumberFormat="1" applyFont="1" applyFill="1" applyBorder="1" applyAlignment="1">
      <alignment horizontal="right"/>
    </xf>
    <xf numFmtId="164" fontId="0" fillId="52" borderId="56" xfId="0" applyNumberFormat="1" applyFont="1" applyFill="1" applyBorder="1" applyAlignment="1">
      <alignment horizontal="right"/>
    </xf>
    <xf numFmtId="170" fontId="0" fillId="0" borderId="13" xfId="0" applyNumberFormat="1" applyFont="1" applyFill="1" applyBorder="1" applyAlignment="1">
      <alignment horizontal="right"/>
    </xf>
    <xf numFmtId="170" fontId="50" fillId="0" borderId="13" xfId="2" applyNumberFormat="1" applyFont="1" applyFill="1" applyBorder="1" applyAlignment="1">
      <alignment horizontal="right"/>
    </xf>
    <xf numFmtId="170" fontId="0" fillId="52" borderId="13" xfId="0" applyNumberFormat="1" applyFont="1" applyFill="1" applyBorder="1" applyAlignment="1">
      <alignment horizontal="right"/>
    </xf>
    <xf numFmtId="164" fontId="0" fillId="0" borderId="0" xfId="0" applyNumberFormat="1" applyFont="1" applyFill="1" applyBorder="1" applyAlignment="1">
      <alignment horizontal="right"/>
    </xf>
    <xf numFmtId="164" fontId="50" fillId="0" borderId="0" xfId="2" applyNumberFormat="1" applyFont="1" applyFill="1" applyBorder="1" applyAlignment="1">
      <alignment horizontal="right"/>
    </xf>
    <xf numFmtId="164" fontId="0" fillId="52" borderId="0" xfId="0" applyNumberFormat="1" applyFont="1" applyFill="1" applyBorder="1" applyAlignment="1">
      <alignment horizontal="right"/>
    </xf>
    <xf numFmtId="164" fontId="67" fillId="13" borderId="2" xfId="0" applyNumberFormat="1" applyFont="1" applyFill="1" applyBorder="1" applyAlignment="1">
      <alignment horizontal="left" textRotation="90" wrapText="1"/>
    </xf>
    <xf numFmtId="0" fontId="0" fillId="0" borderId="0" xfId="0"/>
    <xf numFmtId="0" fontId="0" fillId="0" borderId="0" xfId="0" applyAlignment="1">
      <alignment wrapText="1"/>
    </xf>
    <xf numFmtId="0" fontId="1" fillId="0" borderId="0" xfId="2" applyFill="1"/>
    <xf numFmtId="0" fontId="1" fillId="0" borderId="0" xfId="2" applyFill="1" applyBorder="1"/>
    <xf numFmtId="0" fontId="1" fillId="0" borderId="0" xfId="2" applyFont="1" applyFill="1" applyBorder="1"/>
    <xf numFmtId="0" fontId="1" fillId="0" borderId="0" xfId="2" applyFont="1" applyFill="1" applyBorder="1" applyAlignment="1">
      <alignment horizontal="center"/>
    </xf>
    <xf numFmtId="3" fontId="1" fillId="0" borderId="0" xfId="0" applyNumberFormat="1" applyFont="1" applyFill="1" applyBorder="1" applyAlignment="1">
      <alignment horizontal="center"/>
    </xf>
    <xf numFmtId="2" fontId="1" fillId="0" borderId="0" xfId="0" applyNumberFormat="1" applyFont="1" applyFill="1" applyBorder="1" applyAlignment="1">
      <alignment horizontal="center"/>
    </xf>
    <xf numFmtId="4" fontId="20" fillId="0" borderId="0" xfId="0" applyNumberFormat="1" applyFont="1" applyFill="1" applyBorder="1" applyAlignment="1">
      <alignment horizontal="center"/>
    </xf>
    <xf numFmtId="0" fontId="1" fillId="0" borderId="0" xfId="2" applyBorder="1"/>
    <xf numFmtId="0" fontId="1" fillId="0" borderId="0" xfId="2" applyFont="1" applyFill="1" applyBorder="1" applyAlignment="1">
      <alignment wrapText="1"/>
    </xf>
    <xf numFmtId="0" fontId="1" fillId="0" borderId="0" xfId="2" applyFont="1" applyFill="1" applyBorder="1" applyAlignment="1">
      <alignment horizontal="center" wrapText="1"/>
    </xf>
    <xf numFmtId="0" fontId="1" fillId="0" borderId="0" xfId="2" applyBorder="1" applyAlignment="1">
      <alignment horizontal="center"/>
    </xf>
    <xf numFmtId="165" fontId="1" fillId="0" borderId="0" xfId="2" applyNumberFormat="1" applyFont="1" applyFill="1" applyBorder="1" applyAlignment="1">
      <alignment horizontal="center"/>
    </xf>
    <xf numFmtId="0" fontId="1" fillId="0" borderId="0" xfId="2" applyFill="1" applyBorder="1" applyAlignment="1">
      <alignment horizontal="center"/>
    </xf>
    <xf numFmtId="2" fontId="1" fillId="0" borderId="0" xfId="2" applyNumberFormat="1" applyBorder="1" applyAlignment="1">
      <alignment horizontal="center"/>
    </xf>
    <xf numFmtId="4" fontId="1" fillId="0" borderId="0" xfId="2" applyNumberFormat="1" applyBorder="1" applyAlignment="1">
      <alignment horizontal="center"/>
    </xf>
    <xf numFmtId="167" fontId="1" fillId="0" borderId="0" xfId="2" applyNumberFormat="1" applyFill="1" applyBorder="1" applyAlignment="1">
      <alignment horizontal="center"/>
    </xf>
    <xf numFmtId="3" fontId="1" fillId="0" borderId="0" xfId="2" applyNumberFormat="1" applyBorder="1" applyAlignment="1">
      <alignment horizontal="center"/>
    </xf>
    <xf numFmtId="166" fontId="1" fillId="0" borderId="0" xfId="2" applyNumberFormat="1" applyBorder="1" applyAlignment="1">
      <alignment horizontal="center"/>
    </xf>
    <xf numFmtId="170" fontId="35" fillId="0" borderId="0" xfId="2" applyNumberFormat="1" applyFont="1" applyFill="1" applyBorder="1" applyAlignment="1">
      <alignment horizontal="center"/>
    </xf>
    <xf numFmtId="0" fontId="1" fillId="0" borderId="0" xfId="2" applyFill="1" applyBorder="1" applyAlignment="1">
      <alignment wrapText="1"/>
    </xf>
    <xf numFmtId="14" fontId="1" fillId="0" borderId="0" xfId="2" applyNumberFormat="1" applyFill="1" applyBorder="1"/>
    <xf numFmtId="2" fontId="1" fillId="0" borderId="0" xfId="2" applyNumberFormat="1" applyFont="1" applyBorder="1" applyAlignment="1">
      <alignment horizontal="center"/>
    </xf>
    <xf numFmtId="0" fontId="7" fillId="0" borderId="0" xfId="2" applyFont="1" applyFill="1" applyBorder="1" applyAlignment="1">
      <alignment horizontal="center" vertical="center"/>
    </xf>
    <xf numFmtId="0" fontId="1" fillId="0" borderId="0" xfId="2" applyFont="1" applyFill="1" applyBorder="1" applyAlignment="1">
      <alignment horizontal="right"/>
    </xf>
    <xf numFmtId="14" fontId="1" fillId="0" borderId="0" xfId="2" applyNumberFormat="1" applyFont="1" applyFill="1" applyBorder="1"/>
    <xf numFmtId="164" fontId="1" fillId="0" borderId="0" xfId="2" applyNumberFormat="1" applyFont="1" applyFill="1" applyBorder="1" applyAlignment="1">
      <alignment horizontal="center"/>
    </xf>
    <xf numFmtId="164" fontId="1" fillId="0" borderId="0" xfId="2" applyNumberFormat="1" applyFill="1" applyBorder="1"/>
    <xf numFmtId="165" fontId="1" fillId="0" borderId="0" xfId="2" applyNumberFormat="1" applyBorder="1"/>
    <xf numFmtId="0" fontId="1" fillId="14" borderId="0" xfId="2" applyFill="1" applyBorder="1"/>
    <xf numFmtId="0" fontId="1" fillId="14" borderId="0" xfId="2" applyFont="1" applyFill="1" applyBorder="1"/>
    <xf numFmtId="0" fontId="1" fillId="14" borderId="0" xfId="2" applyFont="1" applyFill="1" applyBorder="1" applyAlignment="1">
      <alignment wrapText="1"/>
    </xf>
    <xf numFmtId="0" fontId="1" fillId="14" borderId="0" xfId="2" applyFont="1" applyFill="1" applyBorder="1" applyAlignment="1">
      <alignment horizontal="center" wrapText="1"/>
    </xf>
    <xf numFmtId="0" fontId="1" fillId="14" borderId="0" xfId="2" applyFill="1" applyBorder="1" applyAlignment="1">
      <alignment wrapText="1"/>
    </xf>
    <xf numFmtId="14" fontId="19" fillId="14" borderId="0" xfId="2" applyNumberFormat="1" applyFont="1" applyFill="1" applyBorder="1"/>
    <xf numFmtId="0" fontId="1" fillId="14" borderId="0" xfId="2" applyFill="1" applyBorder="1" applyAlignment="1">
      <alignment horizontal="center"/>
    </xf>
    <xf numFmtId="165" fontId="1" fillId="14" borderId="0" xfId="2" applyNumberFormat="1" applyFont="1" applyFill="1" applyBorder="1" applyAlignment="1">
      <alignment horizontal="center"/>
    </xf>
    <xf numFmtId="164" fontId="1" fillId="14" borderId="0" xfId="2" applyNumberFormat="1" applyFill="1" applyBorder="1"/>
    <xf numFmtId="165" fontId="1" fillId="14" borderId="0" xfId="2" applyNumberFormat="1" applyFill="1" applyBorder="1"/>
    <xf numFmtId="3" fontId="1" fillId="14" borderId="0" xfId="2" applyNumberFormat="1" applyFill="1" applyBorder="1" applyAlignment="1">
      <alignment horizontal="center"/>
    </xf>
    <xf numFmtId="2" fontId="1" fillId="14" borderId="0" xfId="2" applyNumberFormat="1" applyFill="1" applyBorder="1" applyAlignment="1">
      <alignment horizontal="center"/>
    </xf>
    <xf numFmtId="2" fontId="1" fillId="14" borderId="0" xfId="2" applyNumberFormat="1" applyFont="1" applyFill="1" applyBorder="1" applyAlignment="1">
      <alignment horizontal="center"/>
    </xf>
    <xf numFmtId="167" fontId="1" fillId="14" borderId="0" xfId="2" applyNumberFormat="1" applyFill="1" applyBorder="1" applyAlignment="1">
      <alignment horizontal="center"/>
    </xf>
    <xf numFmtId="4" fontId="1" fillId="14" borderId="0" xfId="2" applyNumberFormat="1" applyFill="1" applyBorder="1" applyAlignment="1">
      <alignment horizontal="center"/>
    </xf>
    <xf numFmtId="166" fontId="1" fillId="14" borderId="0" xfId="2" applyNumberFormat="1" applyFill="1" applyBorder="1" applyAlignment="1">
      <alignment horizontal="center"/>
    </xf>
    <xf numFmtId="0" fontId="1" fillId="14" borderId="0" xfId="2" applyFill="1"/>
    <xf numFmtId="0" fontId="1" fillId="0" borderId="0" xfId="2"/>
    <xf numFmtId="0" fontId="8" fillId="0" borderId="0" xfId="0" applyFont="1" applyFill="1" applyBorder="1"/>
    <xf numFmtId="2" fontId="1" fillId="0" borderId="0" xfId="2" applyNumberFormat="1" applyFill="1" applyBorder="1"/>
    <xf numFmtId="2" fontId="1" fillId="0" borderId="0" xfId="2" applyNumberFormat="1" applyFont="1" applyFill="1" applyBorder="1" applyAlignment="1">
      <alignment horizontal="center"/>
    </xf>
    <xf numFmtId="0" fontId="1" fillId="0" borderId="0" xfId="2" applyFont="1" applyFill="1" applyBorder="1" applyAlignment="1">
      <alignment horizontal="center" vertical="center"/>
    </xf>
    <xf numFmtId="46" fontId="1" fillId="0" borderId="0" xfId="2" quotePrefix="1" applyNumberFormat="1" applyFont="1" applyFill="1" applyBorder="1" applyAlignment="1">
      <alignment horizontal="right"/>
    </xf>
    <xf numFmtId="164" fontId="1" fillId="0" borderId="0" xfId="2" applyNumberFormat="1" applyFont="1" applyFill="1" applyBorder="1"/>
    <xf numFmtId="2" fontId="0" fillId="0" borderId="0" xfId="0" applyNumberFormat="1" applyFill="1" applyBorder="1"/>
    <xf numFmtId="164" fontId="1" fillId="0" borderId="0" xfId="0" applyNumberFormat="1" applyFont="1" applyFill="1" applyBorder="1" applyAlignment="1">
      <alignment horizontal="center"/>
    </xf>
    <xf numFmtId="167" fontId="20" fillId="0" borderId="0" xfId="0" applyNumberFormat="1" applyFont="1" applyFill="1" applyBorder="1" applyAlignment="1">
      <alignment horizontal="center"/>
    </xf>
    <xf numFmtId="164" fontId="20" fillId="0" borderId="0" xfId="0" applyNumberFormat="1" applyFont="1" applyFill="1" applyBorder="1" applyAlignment="1">
      <alignment horizontal="center"/>
    </xf>
    <xf numFmtId="3" fontId="20" fillId="0" borderId="0" xfId="0" applyNumberFormat="1" applyFont="1" applyFill="1" applyBorder="1" applyAlignment="1">
      <alignment horizontal="center"/>
    </xf>
    <xf numFmtId="4" fontId="1" fillId="0" borderId="0" xfId="2" applyNumberFormat="1" applyFont="1" applyFill="1" applyBorder="1" applyAlignment="1">
      <alignment horizontal="center"/>
    </xf>
    <xf numFmtId="166" fontId="1" fillId="0" borderId="0" xfId="2" applyNumberFormat="1" applyFont="1" applyFill="1" applyBorder="1" applyAlignment="1">
      <alignment horizontal="center"/>
    </xf>
    <xf numFmtId="0" fontId="39" fillId="0" borderId="0" xfId="0" applyFont="1" applyFill="1" applyBorder="1"/>
    <xf numFmtId="0" fontId="34" fillId="0" borderId="0" xfId="0" applyFont="1" applyFill="1" applyBorder="1"/>
    <xf numFmtId="2" fontId="0" fillId="0" borderId="0" xfId="0" applyNumberFormat="1" applyFill="1" applyBorder="1" applyAlignment="1">
      <alignment horizontal="center"/>
    </xf>
    <xf numFmtId="0" fontId="45" fillId="0" borderId="0" xfId="0" applyFont="1" applyFill="1" applyBorder="1" applyAlignment="1">
      <alignment horizontal="center" wrapText="1"/>
    </xf>
    <xf numFmtId="0" fontId="0" fillId="0" borderId="0" xfId="0" applyFill="1" applyBorder="1" applyAlignment="1">
      <alignment horizontal="center" wrapText="1"/>
    </xf>
    <xf numFmtId="167" fontId="1" fillId="0" borderId="0" xfId="2" applyNumberFormat="1" applyFont="1" applyFill="1" applyBorder="1" applyAlignment="1">
      <alignment horizontal="center"/>
    </xf>
    <xf numFmtId="3" fontId="1" fillId="0" borderId="0" xfId="2" applyNumberFormat="1" applyFont="1" applyFill="1" applyBorder="1" applyAlignment="1">
      <alignment horizontal="center"/>
    </xf>
    <xf numFmtId="0" fontId="67" fillId="0" borderId="17" xfId="2" applyFont="1" applyBorder="1" applyAlignment="1">
      <alignment horizontal="left" textRotation="90" wrapText="1"/>
    </xf>
    <xf numFmtId="0" fontId="67" fillId="5" borderId="18" xfId="2" applyFont="1" applyFill="1" applyBorder="1" applyAlignment="1">
      <alignment horizontal="left" textRotation="90" wrapText="1"/>
    </xf>
    <xf numFmtId="0" fontId="67" fillId="5" borderId="18" xfId="2" applyFont="1" applyFill="1" applyBorder="1" applyAlignment="1">
      <alignment horizontal="center" textRotation="90" wrapText="1"/>
    </xf>
    <xf numFmtId="0" fontId="67" fillId="10" borderId="18" xfId="2" applyFont="1" applyFill="1" applyBorder="1" applyAlignment="1">
      <alignment horizontal="left" textRotation="90" wrapText="1"/>
    </xf>
    <xf numFmtId="0" fontId="67" fillId="12" borderId="13" xfId="2" applyFont="1" applyFill="1" applyBorder="1" applyAlignment="1">
      <alignment horizontal="left" textRotation="90" wrapText="1"/>
    </xf>
    <xf numFmtId="0" fontId="67" fillId="11" borderId="13" xfId="2" applyFont="1" applyFill="1" applyBorder="1" applyAlignment="1">
      <alignment horizontal="left" textRotation="90" wrapText="1"/>
    </xf>
    <xf numFmtId="0" fontId="67" fillId="11" borderId="13" xfId="2" applyFont="1" applyFill="1" applyBorder="1" applyAlignment="1">
      <alignment horizontal="center" textRotation="90" wrapText="1"/>
    </xf>
    <xf numFmtId="164" fontId="67" fillId="11" borderId="13" xfId="2" applyNumberFormat="1" applyFont="1" applyFill="1" applyBorder="1" applyAlignment="1">
      <alignment horizontal="left" textRotation="90" wrapText="1"/>
    </xf>
    <xf numFmtId="0" fontId="67" fillId="6" borderId="13" xfId="2" applyFont="1" applyFill="1" applyBorder="1" applyAlignment="1">
      <alignment horizontal="left" textRotation="90" wrapText="1"/>
    </xf>
    <xf numFmtId="165" fontId="67" fillId="6" borderId="13" xfId="2" applyNumberFormat="1" applyFont="1" applyFill="1" applyBorder="1" applyAlignment="1">
      <alignment horizontal="left" textRotation="90" wrapText="1"/>
    </xf>
    <xf numFmtId="0" fontId="67" fillId="6" borderId="3" xfId="2" applyFont="1" applyFill="1" applyBorder="1" applyAlignment="1">
      <alignment horizontal="left" textRotation="90" wrapText="1"/>
    </xf>
    <xf numFmtId="0" fontId="67" fillId="6" borderId="19" xfId="2" applyFont="1" applyFill="1" applyBorder="1" applyAlignment="1">
      <alignment horizontal="left" textRotation="90" wrapText="1"/>
    </xf>
    <xf numFmtId="2" fontId="67" fillId="3" borderId="2" xfId="0" applyNumberFormat="1" applyFont="1" applyFill="1" applyBorder="1" applyAlignment="1">
      <alignment horizontal="left" textRotation="90" wrapText="1"/>
    </xf>
    <xf numFmtId="2" fontId="67" fillId="13" borderId="2" xfId="0" applyNumberFormat="1" applyFont="1" applyFill="1" applyBorder="1" applyAlignment="1">
      <alignment horizontal="left" textRotation="90" wrapText="1"/>
    </xf>
    <xf numFmtId="2" fontId="67" fillId="2" borderId="2" xfId="0" applyNumberFormat="1" applyFont="1" applyFill="1" applyBorder="1" applyAlignment="1">
      <alignment horizontal="left" textRotation="90" wrapText="1"/>
    </xf>
    <xf numFmtId="2" fontId="67" fillId="3" borderId="2" xfId="0" applyNumberFormat="1" applyFont="1" applyFill="1" applyBorder="1" applyAlignment="1">
      <alignment horizontal="center" textRotation="90" wrapText="1"/>
    </xf>
    <xf numFmtId="2" fontId="67" fillId="0" borderId="2" xfId="0" applyNumberFormat="1" applyFont="1" applyFill="1" applyBorder="1" applyAlignment="1">
      <alignment horizontal="left" textRotation="90" wrapText="1"/>
    </xf>
    <xf numFmtId="164" fontId="67" fillId="0" borderId="2" xfId="0" applyNumberFormat="1" applyFont="1" applyFill="1" applyBorder="1" applyAlignment="1">
      <alignment horizontal="center" textRotation="90" wrapText="1"/>
    </xf>
    <xf numFmtId="164" fontId="67" fillId="3" borderId="2" xfId="0" applyNumberFormat="1" applyFont="1" applyFill="1" applyBorder="1" applyAlignment="1">
      <alignment horizontal="center" textRotation="90" wrapText="1"/>
    </xf>
    <xf numFmtId="164" fontId="67" fillId="12" borderId="2" xfId="0" applyNumberFormat="1" applyFont="1" applyFill="1" applyBorder="1" applyAlignment="1">
      <alignment horizontal="center" textRotation="90" wrapText="1"/>
    </xf>
    <xf numFmtId="164" fontId="67" fillId="12" borderId="12" xfId="0" applyNumberFormat="1" applyFont="1" applyFill="1" applyBorder="1" applyAlignment="1">
      <alignment horizontal="center" textRotation="90" wrapText="1"/>
    </xf>
    <xf numFmtId="0" fontId="67" fillId="7" borderId="12" xfId="0" applyFont="1" applyFill="1" applyBorder="1" applyAlignment="1">
      <alignment horizontal="center" textRotation="90" wrapText="1"/>
    </xf>
    <xf numFmtId="0" fontId="67" fillId="7" borderId="2" xfId="0" applyFont="1" applyFill="1" applyBorder="1" applyAlignment="1">
      <alignment horizontal="center" textRotation="90" wrapText="1"/>
    </xf>
    <xf numFmtId="0" fontId="67" fillId="8" borderId="2" xfId="0" applyFont="1" applyFill="1" applyBorder="1" applyAlignment="1">
      <alignment horizontal="center" textRotation="90" wrapText="1"/>
    </xf>
    <xf numFmtId="0" fontId="67" fillId="0" borderId="0" xfId="2" applyFont="1" applyAlignment="1">
      <alignment horizontal="left" textRotation="90" wrapText="1"/>
    </xf>
    <xf numFmtId="2" fontId="67" fillId="49" borderId="2" xfId="6" applyNumberFormat="1" applyFont="1" applyFill="1" applyBorder="1" applyAlignment="1">
      <alignment horizontal="left" textRotation="90" wrapText="1"/>
    </xf>
    <xf numFmtId="0" fontId="67" fillId="38" borderId="0" xfId="2" applyFont="1" applyFill="1" applyAlignment="1">
      <alignment horizontal="left" wrapText="1"/>
    </xf>
    <xf numFmtId="0" fontId="69" fillId="0" borderId="0" xfId="0" applyFont="1" applyAlignment="1">
      <alignment horizontal="center" textRotation="90" wrapText="1"/>
    </xf>
    <xf numFmtId="172" fontId="1" fillId="0" borderId="0" xfId="2" applyNumberFormat="1" applyFont="1" applyFill="1" applyBorder="1"/>
    <xf numFmtId="170" fontId="1" fillId="0" borderId="0" xfId="2" applyNumberFormat="1" applyFont="1" applyFill="1" applyBorder="1" applyAlignment="1">
      <alignment horizontal="center"/>
    </xf>
    <xf numFmtId="0" fontId="70" fillId="0" borderId="0" xfId="2" applyFont="1" applyBorder="1" applyAlignment="1">
      <alignment horizontal="center" vertical="center" wrapText="1"/>
    </xf>
    <xf numFmtId="0" fontId="12" fillId="0" borderId="0" xfId="2" applyFont="1" applyAlignment="1">
      <alignment wrapText="1"/>
    </xf>
    <xf numFmtId="0" fontId="12" fillId="0" borderId="0" xfId="2" applyFont="1" applyAlignment="1">
      <alignment horizontal="center" wrapText="1"/>
    </xf>
    <xf numFmtId="0" fontId="12" fillId="0" borderId="0" xfId="2" applyFont="1" applyFill="1" applyAlignment="1">
      <alignment wrapText="1"/>
    </xf>
    <xf numFmtId="0" fontId="12" fillId="38" borderId="0" xfId="2" applyFont="1" applyFill="1" applyAlignment="1">
      <alignment wrapText="1"/>
    </xf>
    <xf numFmtId="0" fontId="0" fillId="0" borderId="0" xfId="0" applyFill="1"/>
    <xf numFmtId="165" fontId="8" fillId="0" borderId="0" xfId="0" applyNumberFormat="1" applyFont="1" applyFill="1" applyBorder="1"/>
    <xf numFmtId="1" fontId="8" fillId="0" borderId="0" xfId="0" applyNumberFormat="1" applyFont="1" applyFill="1" applyBorder="1"/>
    <xf numFmtId="0" fontId="8" fillId="0" borderId="0" xfId="0" applyFont="1"/>
    <xf numFmtId="0" fontId="10" fillId="0" borderId="0" xfId="0" applyFont="1"/>
    <xf numFmtId="11" fontId="8" fillId="7" borderId="0" xfId="0" applyNumberFormat="1" applyFont="1" applyFill="1" applyAlignment="1">
      <alignment horizontal="right"/>
    </xf>
    <xf numFmtId="0" fontId="8" fillId="7" borderId="0" xfId="0" applyFont="1" applyFill="1" applyAlignment="1">
      <alignment horizontal="right"/>
    </xf>
    <xf numFmtId="11" fontId="8" fillId="4" borderId="0" xfId="0" applyNumberFormat="1" applyFont="1" applyFill="1" applyAlignment="1">
      <alignment horizontal="right"/>
    </xf>
    <xf numFmtId="0" fontId="8" fillId="4" borderId="0" xfId="0" applyFont="1" applyFill="1" applyAlignment="1">
      <alignment horizontal="right"/>
    </xf>
    <xf numFmtId="0" fontId="10" fillId="0" borderId="0" xfId="0" applyFont="1" applyAlignment="1">
      <alignment horizontal="center" textRotation="90" wrapText="1"/>
    </xf>
    <xf numFmtId="0" fontId="10" fillId="0" borderId="0" xfId="0" applyFont="1" applyAlignment="1">
      <alignment horizontal="left"/>
    </xf>
    <xf numFmtId="11" fontId="8" fillId="0" borderId="0" xfId="0" applyNumberFormat="1" applyFont="1" applyFill="1" applyBorder="1" applyAlignment="1">
      <alignment horizontal="right"/>
    </xf>
    <xf numFmtId="0" fontId="8" fillId="0" borderId="0" xfId="0" applyFont="1" applyFill="1" applyBorder="1" applyAlignment="1">
      <alignment horizontal="right"/>
    </xf>
    <xf numFmtId="0" fontId="10" fillId="0" borderId="0" xfId="0" applyFont="1" applyAlignment="1"/>
    <xf numFmtId="0" fontId="8" fillId="8" borderId="0" xfId="0" applyFont="1" applyFill="1" applyBorder="1"/>
    <xf numFmtId="0" fontId="8" fillId="8" borderId="0" xfId="0" applyFont="1" applyFill="1" applyAlignment="1"/>
    <xf numFmtId="0" fontId="0" fillId="8" borderId="0" xfId="0" applyFill="1"/>
    <xf numFmtId="0" fontId="10" fillId="0" borderId="0" xfId="0" applyFont="1" applyFill="1" applyBorder="1" applyAlignment="1">
      <alignment horizontal="center" textRotation="90" wrapText="1"/>
    </xf>
    <xf numFmtId="0" fontId="10" fillId="8" borderId="0" xfId="0" applyFont="1" applyFill="1" applyBorder="1" applyAlignment="1">
      <alignment horizontal="center" textRotation="90" wrapText="1"/>
    </xf>
    <xf numFmtId="164" fontId="10" fillId="0" borderId="0" xfId="0" applyNumberFormat="1" applyFont="1" applyFill="1" applyBorder="1"/>
    <xf numFmtId="164" fontId="10" fillId="8" borderId="0" xfId="0" applyNumberFormat="1" applyFont="1" applyFill="1" applyBorder="1"/>
    <xf numFmtId="0" fontId="1" fillId="16" borderId="5" xfId="2" applyFont="1" applyFill="1" applyBorder="1"/>
    <xf numFmtId="0" fontId="1" fillId="8" borderId="0" xfId="2" applyFill="1"/>
    <xf numFmtId="0" fontId="1" fillId="0" borderId="1" xfId="2" applyFont="1" applyFill="1" applyBorder="1"/>
    <xf numFmtId="0" fontId="1" fillId="21" borderId="1" xfId="2" applyFont="1" applyFill="1" applyBorder="1"/>
    <xf numFmtId="0" fontId="1" fillId="22" borderId="1" xfId="2" applyFont="1" applyFill="1" applyBorder="1"/>
    <xf numFmtId="0" fontId="1" fillId="16" borderId="1" xfId="2" applyFont="1" applyFill="1" applyBorder="1"/>
    <xf numFmtId="0" fontId="1" fillId="12" borderId="1" xfId="2" applyFont="1" applyFill="1" applyBorder="1"/>
    <xf numFmtId="0" fontId="1" fillId="29" borderId="1" xfId="2" applyFont="1" applyFill="1" applyBorder="1"/>
    <xf numFmtId="0" fontId="1" fillId="33" borderId="1" xfId="2" applyFont="1" applyFill="1" applyBorder="1"/>
    <xf numFmtId="0" fontId="1" fillId="0" borderId="0" xfId="2" applyBorder="1" applyAlignment="1">
      <alignment wrapText="1"/>
    </xf>
    <xf numFmtId="164" fontId="1" fillId="0" borderId="0" xfId="2" applyNumberFormat="1" applyBorder="1"/>
    <xf numFmtId="4" fontId="1" fillId="0" borderId="0" xfId="2" applyNumberFormat="1" applyFill="1" applyBorder="1" applyAlignment="1">
      <alignment horizontal="center"/>
    </xf>
    <xf numFmtId="0" fontId="1" fillId="8" borderId="0" xfId="2" applyFill="1" applyAlignment="1">
      <alignment wrapText="1"/>
    </xf>
    <xf numFmtId="0" fontId="1" fillId="0" borderId="0" xfId="2" applyFont="1" applyBorder="1" applyAlignment="1">
      <alignment horizontal="center"/>
    </xf>
    <xf numFmtId="167" fontId="1" fillId="0" borderId="0" xfId="2" applyNumberFormat="1" applyFont="1" applyFill="1" applyBorder="1" applyAlignment="1">
      <alignment horizontal="center" wrapText="1"/>
    </xf>
    <xf numFmtId="4" fontId="1" fillId="0" borderId="0" xfId="2" applyNumberFormat="1" applyFill="1" applyBorder="1" applyAlignment="1">
      <alignment horizontal="center" wrapText="1"/>
    </xf>
    <xf numFmtId="164" fontId="1" fillId="0" borderId="0" xfId="2" applyNumberFormat="1" applyFill="1" applyBorder="1" applyAlignment="1">
      <alignment horizontal="center" wrapText="1"/>
    </xf>
    <xf numFmtId="0" fontId="1" fillId="0" borderId="0" xfId="2" applyFont="1" applyAlignment="1">
      <alignment horizontal="center"/>
    </xf>
    <xf numFmtId="0" fontId="1" fillId="9" borderId="0" xfId="2" applyFill="1" applyBorder="1"/>
    <xf numFmtId="0" fontId="1" fillId="9" borderId="0" xfId="2" applyFill="1" applyAlignment="1">
      <alignment wrapText="1"/>
    </xf>
    <xf numFmtId="0" fontId="1" fillId="9" borderId="0" xfId="2" applyFill="1"/>
    <xf numFmtId="0" fontId="1" fillId="9" borderId="0" xfId="2" applyFill="1" applyAlignment="1">
      <alignment horizontal="center"/>
    </xf>
    <xf numFmtId="164" fontId="1" fillId="9" borderId="0" xfId="2" applyNumberFormat="1" applyFill="1"/>
    <xf numFmtId="0" fontId="6" fillId="0" borderId="0" xfId="2" applyFont="1"/>
    <xf numFmtId="0" fontId="6" fillId="0" borderId="0" xfId="2" applyFont="1" applyAlignment="1">
      <alignment horizontal="center"/>
    </xf>
    <xf numFmtId="164" fontId="6" fillId="0" borderId="0" xfId="2" applyNumberFormat="1" applyFont="1"/>
    <xf numFmtId="0" fontId="0" fillId="0" borderId="0" xfId="0" applyAlignment="1">
      <alignment horizontal="center"/>
    </xf>
    <xf numFmtId="0" fontId="1" fillId="0" borderId="0" xfId="0" applyFont="1" applyAlignment="1">
      <alignment horizontal="center" wrapText="1"/>
    </xf>
    <xf numFmtId="0" fontId="11" fillId="0" borderId="0" xfId="0" applyFont="1"/>
    <xf numFmtId="2" fontId="0" fillId="0" borderId="0" xfId="0" applyNumberFormat="1"/>
    <xf numFmtId="0" fontId="11" fillId="0" borderId="0" xfId="0" applyFont="1" applyAlignment="1"/>
    <xf numFmtId="0" fontId="1" fillId="19" borderId="28" xfId="2" applyFont="1" applyFill="1" applyBorder="1"/>
    <xf numFmtId="0" fontId="1" fillId="0" borderId="0" xfId="2" applyFont="1"/>
    <xf numFmtId="0" fontId="1" fillId="8" borderId="0" xfId="2" applyFill="1" applyBorder="1" applyAlignment="1">
      <alignment wrapText="1"/>
    </xf>
    <xf numFmtId="0" fontId="1" fillId="8" borderId="0" xfId="2" applyFill="1" applyAlignment="1">
      <alignment horizontal="center"/>
    </xf>
    <xf numFmtId="0" fontId="1" fillId="8" borderId="0" xfId="2" applyFill="1" applyBorder="1"/>
    <xf numFmtId="0" fontId="1" fillId="0" borderId="0" xfId="2" applyFill="1" applyBorder="1" applyAlignment="1">
      <alignment horizontal="center" wrapText="1"/>
    </xf>
    <xf numFmtId="0" fontId="1" fillId="0" borderId="0" xfId="2" applyBorder="1" applyAlignment="1">
      <alignment horizontal="center" wrapText="1"/>
    </xf>
    <xf numFmtId="0" fontId="1" fillId="8" borderId="0" xfId="2" applyFill="1" applyBorder="1" applyAlignment="1">
      <alignment horizontal="center" wrapText="1"/>
    </xf>
    <xf numFmtId="0" fontId="7" fillId="0" borderId="0" xfId="2" applyFont="1"/>
    <xf numFmtId="165" fontId="1" fillId="9" borderId="0" xfId="2" applyNumberFormat="1" applyFill="1"/>
    <xf numFmtId="165" fontId="10" fillId="0" borderId="0" xfId="0" applyNumberFormat="1" applyFont="1" applyAlignment="1"/>
    <xf numFmtId="165" fontId="8" fillId="0" borderId="0" xfId="0" applyNumberFormat="1" applyFont="1"/>
    <xf numFmtId="165" fontId="10" fillId="0" borderId="0" xfId="0" applyNumberFormat="1" applyFont="1"/>
    <xf numFmtId="165" fontId="8" fillId="7" borderId="0" xfId="0" applyNumberFormat="1" applyFont="1" applyFill="1" applyAlignment="1">
      <alignment horizontal="right"/>
    </xf>
    <xf numFmtId="165" fontId="8" fillId="4" borderId="0" xfId="0" applyNumberFormat="1" applyFont="1" applyFill="1" applyAlignment="1">
      <alignment horizontal="right"/>
    </xf>
    <xf numFmtId="165" fontId="0" fillId="8" borderId="0" xfId="0" applyNumberFormat="1" applyFill="1"/>
    <xf numFmtId="165" fontId="0" fillId="0" borderId="0" xfId="0" applyNumberFormat="1"/>
    <xf numFmtId="0" fontId="0" fillId="38" borderId="0" xfId="0" applyFill="1"/>
    <xf numFmtId="165" fontId="45" fillId="0" borderId="0" xfId="0" applyNumberFormat="1" applyFont="1" applyFill="1" applyBorder="1"/>
    <xf numFmtId="0" fontId="0" fillId="51" borderId="0" xfId="0" applyFont="1" applyFill="1" applyBorder="1"/>
    <xf numFmtId="0" fontId="0" fillId="44" borderId="0" xfId="0" applyFont="1" applyFill="1" applyBorder="1"/>
    <xf numFmtId="0" fontId="50" fillId="44" borderId="0" xfId="2" applyFont="1" applyFill="1" applyBorder="1" applyAlignment="1">
      <alignment horizontal="center" vertical="center"/>
    </xf>
    <xf numFmtId="0" fontId="50" fillId="0" borderId="13" xfId="2" applyFont="1" applyFill="1" applyBorder="1" applyAlignment="1">
      <alignment horizontal="center"/>
    </xf>
    <xf numFmtId="166" fontId="50" fillId="52" borderId="0" xfId="2" applyNumberFormat="1" applyFont="1" applyFill="1" applyBorder="1" applyAlignment="1">
      <alignment horizontal="center"/>
    </xf>
    <xf numFmtId="164" fontId="50" fillId="52" borderId="14" xfId="2" applyNumberFormat="1" applyFont="1" applyFill="1" applyBorder="1" applyAlignment="1">
      <alignment horizontal="center"/>
    </xf>
    <xf numFmtId="166" fontId="50" fillId="0" borderId="0" xfId="2" applyNumberFormat="1" applyFont="1" applyFill="1" applyBorder="1" applyAlignment="1">
      <alignment horizontal="center"/>
    </xf>
    <xf numFmtId="164" fontId="50" fillId="0" borderId="14" xfId="2" applyNumberFormat="1" applyFont="1" applyFill="1" applyBorder="1" applyAlignment="1">
      <alignment horizontal="center"/>
    </xf>
    <xf numFmtId="0" fontId="50" fillId="52" borderId="13" xfId="2" applyFont="1" applyFill="1" applyBorder="1" applyAlignment="1">
      <alignment horizontal="center"/>
    </xf>
    <xf numFmtId="2" fontId="0" fillId="0" borderId="0" xfId="0" applyNumberFormat="1" applyFont="1" applyFill="1" applyBorder="1" applyAlignment="1">
      <alignment horizontal="center"/>
    </xf>
    <xf numFmtId="170" fontId="50" fillId="0" borderId="0" xfId="2" applyNumberFormat="1" applyFont="1" applyFill="1" applyBorder="1" applyAlignment="1">
      <alignment horizontal="center"/>
    </xf>
    <xf numFmtId="165" fontId="50" fillId="0" borderId="0" xfId="2" applyNumberFormat="1" applyFont="1" applyFill="1" applyBorder="1" applyAlignment="1">
      <alignment horizontal="center"/>
    </xf>
    <xf numFmtId="2" fontId="50" fillId="0" borderId="0" xfId="2" applyNumberFormat="1" applyFont="1" applyFill="1" applyBorder="1" applyAlignment="1">
      <alignment horizontal="center"/>
    </xf>
    <xf numFmtId="2" fontId="0" fillId="52" borderId="13" xfId="0" applyNumberFormat="1" applyFont="1" applyFill="1" applyBorder="1" applyAlignment="1">
      <alignment horizontal="center"/>
    </xf>
    <xf numFmtId="2" fontId="0" fillId="52" borderId="0" xfId="0" applyNumberFormat="1" applyFont="1" applyFill="1" applyBorder="1" applyAlignment="1">
      <alignment horizontal="center"/>
    </xf>
    <xf numFmtId="0" fontId="51" fillId="52" borderId="0" xfId="0" applyFont="1" applyFill="1" applyBorder="1" applyAlignment="1">
      <alignment horizontal="center"/>
    </xf>
    <xf numFmtId="1" fontId="51" fillId="52" borderId="0" xfId="0" applyNumberFormat="1" applyFont="1" applyFill="1" applyBorder="1" applyAlignment="1">
      <alignment horizontal="center"/>
    </xf>
    <xf numFmtId="1" fontId="50" fillId="52" borderId="0" xfId="0" applyNumberFormat="1" applyFont="1" applyFill="1" applyBorder="1" applyAlignment="1">
      <alignment horizontal="center"/>
    </xf>
    <xf numFmtId="170" fontId="50" fillId="52" borderId="0" xfId="0" applyNumberFormat="1" applyFont="1" applyFill="1" applyBorder="1" applyAlignment="1">
      <alignment horizontal="center"/>
    </xf>
    <xf numFmtId="165" fontId="50" fillId="52" borderId="0" xfId="0" applyNumberFormat="1" applyFont="1" applyFill="1" applyBorder="1" applyAlignment="1">
      <alignment horizontal="center"/>
    </xf>
    <xf numFmtId="166" fontId="50" fillId="52" borderId="0" xfId="0" applyNumberFormat="1" applyFont="1" applyFill="1" applyBorder="1" applyAlignment="1">
      <alignment horizontal="center"/>
    </xf>
    <xf numFmtId="2" fontId="0" fillId="0" borderId="13" xfId="0" applyNumberFormat="1" applyFont="1" applyFill="1" applyBorder="1" applyAlignment="1">
      <alignment horizontal="center"/>
    </xf>
    <xf numFmtId="2" fontId="51" fillId="0" borderId="0" xfId="0" applyNumberFormat="1" applyFont="1" applyFill="1" applyBorder="1" applyAlignment="1">
      <alignment horizontal="center"/>
    </xf>
    <xf numFmtId="0" fontId="51" fillId="0" borderId="0" xfId="0" applyFont="1" applyFill="1" applyBorder="1" applyAlignment="1">
      <alignment horizontal="center"/>
    </xf>
    <xf numFmtId="1" fontId="51" fillId="0" borderId="0" xfId="0" applyNumberFormat="1" applyFont="1" applyFill="1" applyBorder="1" applyAlignment="1">
      <alignment horizontal="center"/>
    </xf>
    <xf numFmtId="164" fontId="51" fillId="0" borderId="0" xfId="0" applyNumberFormat="1" applyFont="1" applyFill="1" applyBorder="1" applyAlignment="1">
      <alignment horizontal="center"/>
    </xf>
    <xf numFmtId="1" fontId="50" fillId="0" borderId="0" xfId="0" applyNumberFormat="1" applyFont="1" applyFill="1" applyBorder="1" applyAlignment="1">
      <alignment horizontal="center"/>
    </xf>
    <xf numFmtId="170" fontId="50" fillId="0" borderId="0" xfId="0" applyNumberFormat="1" applyFont="1" applyFill="1" applyBorder="1" applyAlignment="1">
      <alignment horizontal="center"/>
    </xf>
    <xf numFmtId="165" fontId="50" fillId="0" borderId="0" xfId="0" applyNumberFormat="1" applyFont="1" applyFill="1" applyBorder="1" applyAlignment="1">
      <alignment horizontal="center"/>
    </xf>
    <xf numFmtId="166" fontId="50" fillId="0" borderId="0" xfId="0" applyNumberFormat="1" applyFont="1" applyFill="1" applyBorder="1" applyAlignment="1">
      <alignment horizontal="center"/>
    </xf>
    <xf numFmtId="0" fontId="45" fillId="0" borderId="0" xfId="2" applyFont="1" applyFill="1" applyBorder="1" applyAlignment="1">
      <alignment horizontal="center"/>
    </xf>
    <xf numFmtId="0" fontId="0" fillId="50" borderId="66" xfId="0" applyFont="1" applyFill="1" applyBorder="1"/>
    <xf numFmtId="0" fontId="0" fillId="44" borderId="68" xfId="0" applyFont="1" applyFill="1" applyBorder="1"/>
    <xf numFmtId="0" fontId="0" fillId="50" borderId="20" xfId="0" applyFont="1" applyFill="1" applyBorder="1"/>
    <xf numFmtId="0" fontId="50" fillId="0" borderId="43" xfId="2" applyFont="1" applyFill="1" applyBorder="1"/>
    <xf numFmtId="0" fontId="0" fillId="53" borderId="68" xfId="0" applyFont="1" applyFill="1" applyBorder="1"/>
    <xf numFmtId="0" fontId="50" fillId="0" borderId="2" xfId="2" applyFont="1" applyFill="1" applyBorder="1"/>
    <xf numFmtId="0" fontId="0" fillId="53" borderId="35" xfId="0" applyFont="1" applyFill="1" applyBorder="1"/>
    <xf numFmtId="0" fontId="50" fillId="0" borderId="28" xfId="2" applyFont="1" applyFill="1" applyBorder="1"/>
    <xf numFmtId="0" fontId="0" fillId="53" borderId="67" xfId="0" applyFont="1" applyFill="1" applyBorder="1"/>
    <xf numFmtId="0" fontId="50" fillId="0" borderId="1" xfId="2" applyFont="1" applyFill="1" applyBorder="1"/>
    <xf numFmtId="0" fontId="50" fillId="12" borderId="43" xfId="2" applyFont="1" applyFill="1" applyBorder="1"/>
    <xf numFmtId="0" fontId="50" fillId="12" borderId="1" xfId="2" applyFont="1" applyFill="1" applyBorder="1"/>
    <xf numFmtId="0" fontId="50" fillId="12" borderId="2" xfId="2" applyFont="1" applyFill="1" applyBorder="1"/>
    <xf numFmtId="0" fontId="50" fillId="12" borderId="28" xfId="2" applyFont="1" applyFill="1" applyBorder="1"/>
    <xf numFmtId="0" fontId="50" fillId="51" borderId="43" xfId="2" applyFont="1" applyFill="1" applyBorder="1"/>
    <xf numFmtId="0" fontId="50" fillId="51" borderId="2" xfId="2" applyFont="1" applyFill="1" applyBorder="1"/>
    <xf numFmtId="0" fontId="50" fillId="51" borderId="28" xfId="2" applyFont="1" applyFill="1" applyBorder="1"/>
    <xf numFmtId="0" fontId="50" fillId="23" borderId="43" xfId="2" applyFont="1" applyFill="1" applyBorder="1"/>
    <xf numFmtId="0" fontId="50" fillId="23" borderId="2" xfId="2" applyFont="1" applyFill="1" applyBorder="1"/>
    <xf numFmtId="0" fontId="50" fillId="23" borderId="28" xfId="2" applyFont="1" applyFill="1" applyBorder="1"/>
    <xf numFmtId="0" fontId="50" fillId="23" borderId="1" xfId="2" applyFont="1" applyFill="1" applyBorder="1"/>
    <xf numFmtId="0" fontId="50" fillId="29" borderId="43" xfId="2" applyFont="1" applyFill="1" applyBorder="1"/>
    <xf numFmtId="0" fontId="50" fillId="29" borderId="2" xfId="2" applyFont="1" applyFill="1" applyBorder="1"/>
    <xf numFmtId="0" fontId="50" fillId="29" borderId="28" xfId="2" applyFont="1" applyFill="1" applyBorder="1"/>
    <xf numFmtId="0" fontId="50" fillId="50" borderId="20" xfId="2" applyFont="1" applyFill="1" applyBorder="1" applyAlignment="1">
      <alignment horizontal="center" vertical="center"/>
    </xf>
    <xf numFmtId="0" fontId="50" fillId="53" borderId="68" xfId="2" applyFont="1" applyFill="1" applyBorder="1" applyAlignment="1">
      <alignment horizontal="center" vertical="center"/>
    </xf>
    <xf numFmtId="0" fontId="50" fillId="53" borderId="35" xfId="2" applyFont="1" applyFill="1" applyBorder="1" applyAlignment="1">
      <alignment horizontal="center" vertical="center"/>
    </xf>
    <xf numFmtId="0" fontId="0" fillId="50" borderId="0" xfId="0" applyFont="1" applyFill="1" applyBorder="1"/>
    <xf numFmtId="0" fontId="0" fillId="50" borderId="75" xfId="0" applyFont="1" applyFill="1" applyBorder="1"/>
    <xf numFmtId="0" fontId="50" fillId="0" borderId="76" xfId="2" applyFont="1" applyFill="1" applyBorder="1"/>
    <xf numFmtId="0" fontId="50" fillId="12" borderId="76" xfId="2" applyFont="1" applyFill="1" applyBorder="1"/>
    <xf numFmtId="0" fontId="50" fillId="51" borderId="76" xfId="2" applyFont="1" applyFill="1" applyBorder="1"/>
    <xf numFmtId="0" fontId="50" fillId="23" borderId="76" xfId="2" applyFont="1" applyFill="1" applyBorder="1"/>
    <xf numFmtId="0" fontId="0" fillId="50" borderId="85" xfId="0" applyFont="1" applyFill="1" applyBorder="1"/>
    <xf numFmtId="0" fontId="50" fillId="29" borderId="86" xfId="2" applyFont="1" applyFill="1" applyBorder="1"/>
    <xf numFmtId="0" fontId="71" fillId="0" borderId="0" xfId="2" applyFont="1" applyFill="1" applyBorder="1"/>
    <xf numFmtId="0" fontId="71" fillId="0" borderId="0" xfId="2" applyFont="1" applyFill="1" applyBorder="1" applyAlignment="1">
      <alignment wrapText="1"/>
    </xf>
    <xf numFmtId="0" fontId="71" fillId="0" borderId="0" xfId="2" applyFont="1" applyFill="1" applyBorder="1" applyAlignment="1">
      <alignment horizontal="center" wrapText="1"/>
    </xf>
    <xf numFmtId="14" fontId="71" fillId="0" borderId="0" xfId="2" applyNumberFormat="1" applyFont="1" applyFill="1" applyBorder="1"/>
    <xf numFmtId="0" fontId="71" fillId="0" borderId="0" xfId="2" applyFont="1" applyBorder="1"/>
    <xf numFmtId="0" fontId="71" fillId="0" borderId="0" xfId="2" applyFont="1" applyBorder="1" applyAlignment="1">
      <alignment wrapText="1"/>
    </xf>
    <xf numFmtId="0" fontId="50" fillId="0" borderId="66" xfId="0" applyFont="1" applyFill="1" applyBorder="1"/>
    <xf numFmtId="0" fontId="72" fillId="0" borderId="66" xfId="0" applyFont="1" applyFill="1" applyBorder="1"/>
    <xf numFmtId="0" fontId="72" fillId="0" borderId="66" xfId="0" applyFont="1" applyFill="1" applyBorder="1" applyAlignment="1">
      <alignment horizontal="center"/>
    </xf>
    <xf numFmtId="0" fontId="72" fillId="0" borderId="20" xfId="0" applyFont="1" applyFill="1" applyBorder="1"/>
    <xf numFmtId="0" fontId="72" fillId="0" borderId="20" xfId="2" applyFont="1" applyFill="1" applyBorder="1"/>
    <xf numFmtId="0" fontId="72" fillId="0" borderId="20" xfId="2" applyFont="1" applyFill="1" applyBorder="1" applyAlignment="1">
      <alignment horizontal="center"/>
    </xf>
    <xf numFmtId="0" fontId="72" fillId="0" borderId="20" xfId="2" applyFont="1" applyFill="1" applyBorder="1" applyAlignment="1">
      <alignment wrapText="1"/>
    </xf>
    <xf numFmtId="46" fontId="72" fillId="0" borderId="20" xfId="2" quotePrefix="1" applyNumberFormat="1" applyFont="1" applyFill="1" applyBorder="1" applyAlignment="1">
      <alignment horizontal="right"/>
    </xf>
    <xf numFmtId="171" fontId="72" fillId="0" borderId="20" xfId="2" applyNumberFormat="1" applyFont="1" applyFill="1" applyBorder="1"/>
    <xf numFmtId="0" fontId="72" fillId="0" borderId="20" xfId="2" applyFont="1" applyFill="1" applyBorder="1" applyAlignment="1">
      <alignment horizontal="right"/>
    </xf>
    <xf numFmtId="0" fontId="72" fillId="0" borderId="69" xfId="2" applyFont="1" applyFill="1" applyBorder="1" applyAlignment="1">
      <alignment horizontal="center"/>
    </xf>
    <xf numFmtId="164" fontId="72" fillId="0" borderId="20" xfId="2" applyNumberFormat="1" applyFont="1" applyFill="1" applyBorder="1" applyAlignment="1">
      <alignment horizontal="center"/>
    </xf>
    <xf numFmtId="0" fontId="72" fillId="0" borderId="70" xfId="2" applyFont="1" applyFill="1" applyBorder="1" applyAlignment="1">
      <alignment horizontal="center"/>
    </xf>
    <xf numFmtId="166" fontId="72" fillId="0" borderId="20" xfId="2" applyNumberFormat="1" applyFont="1" applyFill="1" applyBorder="1" applyAlignment="1">
      <alignment horizontal="center"/>
    </xf>
    <xf numFmtId="164" fontId="72" fillId="0" borderId="70" xfId="2" applyNumberFormat="1" applyFont="1" applyFill="1" applyBorder="1" applyAlignment="1">
      <alignment horizontal="center"/>
    </xf>
    <xf numFmtId="1" fontId="72" fillId="0" borderId="20" xfId="2" applyNumberFormat="1" applyFont="1" applyFill="1" applyBorder="1" applyAlignment="1">
      <alignment horizontal="center"/>
    </xf>
    <xf numFmtId="2" fontId="72" fillId="0" borderId="43" xfId="0" applyNumberFormat="1" applyFont="1" applyFill="1" applyBorder="1" applyAlignment="1">
      <alignment horizontal="center"/>
    </xf>
    <xf numFmtId="2" fontId="72" fillId="0" borderId="20" xfId="0" applyNumberFormat="1" applyFont="1" applyFill="1" applyBorder="1" applyAlignment="1">
      <alignment horizontal="center"/>
    </xf>
    <xf numFmtId="0" fontId="72" fillId="0" borderId="20" xfId="0" applyFont="1" applyFill="1" applyBorder="1" applyAlignment="1">
      <alignment horizontal="center"/>
    </xf>
    <xf numFmtId="1" fontId="72" fillId="0" borderId="20" xfId="0" applyNumberFormat="1" applyFont="1" applyFill="1" applyBorder="1" applyAlignment="1">
      <alignment horizontal="center"/>
    </xf>
    <xf numFmtId="164" fontId="72" fillId="0" borderId="69" xfId="0" applyNumberFormat="1" applyFont="1" applyFill="1" applyBorder="1" applyAlignment="1">
      <alignment horizontal="center"/>
    </xf>
    <xf numFmtId="170" fontId="72" fillId="0" borderId="20" xfId="0" applyNumberFormat="1" applyFont="1" applyFill="1" applyBorder="1" applyAlignment="1">
      <alignment horizontal="center"/>
    </xf>
    <xf numFmtId="165" fontId="72" fillId="0" borderId="20" xfId="0" applyNumberFormat="1" applyFont="1" applyFill="1" applyBorder="1" applyAlignment="1">
      <alignment horizontal="center"/>
    </xf>
    <xf numFmtId="166" fontId="72" fillId="0" borderId="20" xfId="0" applyNumberFormat="1" applyFont="1" applyFill="1" applyBorder="1" applyAlignment="1">
      <alignment horizontal="center"/>
    </xf>
    <xf numFmtId="165" fontId="72" fillId="0" borderId="55" xfId="0" applyNumberFormat="1" applyFont="1" applyFill="1" applyBorder="1" applyAlignment="1">
      <alignment horizontal="right"/>
    </xf>
    <xf numFmtId="164" fontId="72" fillId="0" borderId="55" xfId="0" applyNumberFormat="1" applyFont="1" applyFill="1" applyBorder="1" applyAlignment="1">
      <alignment horizontal="right"/>
    </xf>
    <xf numFmtId="0" fontId="72" fillId="0" borderId="69" xfId="0" applyFont="1" applyFill="1" applyBorder="1"/>
    <xf numFmtId="0" fontId="72" fillId="0" borderId="70" xfId="0" applyFont="1" applyFill="1" applyBorder="1"/>
    <xf numFmtId="170" fontId="72" fillId="0" borderId="43" xfId="0" applyNumberFormat="1" applyFont="1" applyFill="1" applyBorder="1" applyAlignment="1">
      <alignment horizontal="right"/>
    </xf>
    <xf numFmtId="164" fontId="72" fillId="0" borderId="20" xfId="0" applyNumberFormat="1" applyFont="1" applyFill="1" applyBorder="1" applyAlignment="1">
      <alignment horizontal="right"/>
    </xf>
    <xf numFmtId="0" fontId="72" fillId="0" borderId="75" xfId="0" applyFont="1" applyFill="1" applyBorder="1"/>
    <xf numFmtId="0" fontId="72" fillId="0" borderId="75" xfId="2" applyFont="1" applyFill="1" applyBorder="1" applyAlignment="1">
      <alignment wrapText="1"/>
    </xf>
    <xf numFmtId="0" fontId="72" fillId="0" borderId="75" xfId="2" applyFont="1" applyFill="1" applyBorder="1" applyAlignment="1">
      <alignment horizontal="center" wrapText="1"/>
    </xf>
    <xf numFmtId="46" fontId="72" fillId="0" borderId="75" xfId="2" quotePrefix="1" applyNumberFormat="1" applyFont="1" applyFill="1" applyBorder="1" applyAlignment="1">
      <alignment horizontal="right"/>
    </xf>
    <xf numFmtId="171" fontId="72" fillId="0" borderId="75" xfId="2" applyNumberFormat="1" applyFont="1" applyFill="1" applyBorder="1"/>
    <xf numFmtId="0" fontId="72" fillId="0" borderId="75" xfId="2" applyFont="1" applyFill="1" applyBorder="1" applyAlignment="1">
      <alignment horizontal="right"/>
    </xf>
    <xf numFmtId="0" fontId="72" fillId="0" borderId="77" xfId="2" applyFont="1" applyFill="1" applyBorder="1" applyAlignment="1">
      <alignment horizontal="center"/>
    </xf>
    <xf numFmtId="164" fontId="72" fillId="0" borderId="75" xfId="2" applyNumberFormat="1" applyFont="1" applyFill="1" applyBorder="1" applyAlignment="1">
      <alignment horizontal="center"/>
    </xf>
    <xf numFmtId="0" fontId="72" fillId="0" borderId="75" xfId="2" applyFont="1" applyFill="1" applyBorder="1" applyAlignment="1">
      <alignment horizontal="center"/>
    </xf>
    <xf numFmtId="0" fontId="72" fillId="0" borderId="78" xfId="2" applyFont="1" applyFill="1" applyBorder="1" applyAlignment="1">
      <alignment horizontal="center"/>
    </xf>
    <xf numFmtId="166" fontId="72" fillId="0" borderId="75" xfId="2" applyNumberFormat="1" applyFont="1" applyFill="1" applyBorder="1" applyAlignment="1">
      <alignment horizontal="center"/>
    </xf>
    <xf numFmtId="164" fontId="72" fillId="0" borderId="78" xfId="2" applyNumberFormat="1" applyFont="1" applyFill="1" applyBorder="1" applyAlignment="1">
      <alignment horizontal="center"/>
    </xf>
    <xf numFmtId="1" fontId="72" fillId="0" borderId="75" xfId="2" applyNumberFormat="1" applyFont="1" applyFill="1" applyBorder="1" applyAlignment="1">
      <alignment horizontal="center"/>
    </xf>
    <xf numFmtId="2" fontId="72" fillId="0" borderId="76" xfId="0" applyNumberFormat="1" applyFont="1" applyFill="1" applyBorder="1" applyAlignment="1">
      <alignment horizontal="center"/>
    </xf>
    <xf numFmtId="2" fontId="72" fillId="0" borderId="75" xfId="0" applyNumberFormat="1" applyFont="1" applyFill="1" applyBorder="1" applyAlignment="1">
      <alignment horizontal="center"/>
    </xf>
    <xf numFmtId="0" fontId="72" fillId="0" borderId="75" xfId="0" applyFont="1" applyFill="1" applyBorder="1" applyAlignment="1">
      <alignment horizontal="center"/>
    </xf>
    <xf numFmtId="1" fontId="72" fillId="0" borderId="75" xfId="0" applyNumberFormat="1" applyFont="1" applyFill="1" applyBorder="1" applyAlignment="1">
      <alignment horizontal="center"/>
    </xf>
    <xf numFmtId="164" fontId="72" fillId="0" borderId="75" xfId="0" applyNumberFormat="1" applyFont="1" applyFill="1" applyBorder="1" applyAlignment="1">
      <alignment horizontal="center"/>
    </xf>
    <xf numFmtId="164" fontId="72" fillId="0" borderId="77" xfId="0" applyNumberFormat="1" applyFont="1" applyFill="1" applyBorder="1" applyAlignment="1">
      <alignment horizontal="center"/>
    </xf>
    <xf numFmtId="170" fontId="72" fillId="0" borderId="75" xfId="0" applyNumberFormat="1" applyFont="1" applyFill="1" applyBorder="1" applyAlignment="1">
      <alignment horizontal="center"/>
    </xf>
    <xf numFmtId="165" fontId="72" fillId="0" borderId="75" xfId="0" applyNumberFormat="1" applyFont="1" applyFill="1" applyBorder="1" applyAlignment="1">
      <alignment horizontal="center"/>
    </xf>
    <xf numFmtId="166" fontId="72" fillId="0" borderId="75" xfId="0" applyNumberFormat="1" applyFont="1" applyFill="1" applyBorder="1" applyAlignment="1">
      <alignment horizontal="center"/>
    </xf>
    <xf numFmtId="165" fontId="72" fillId="0" borderId="79" xfId="0" applyNumberFormat="1" applyFont="1" applyFill="1" applyBorder="1" applyAlignment="1">
      <alignment horizontal="right"/>
    </xf>
    <xf numFmtId="164" fontId="72" fillId="0" borderId="79" xfId="0" applyNumberFormat="1" applyFont="1" applyFill="1" applyBorder="1" applyAlignment="1">
      <alignment horizontal="right"/>
    </xf>
    <xf numFmtId="0" fontId="72" fillId="0" borderId="77" xfId="0" applyFont="1" applyFill="1" applyBorder="1"/>
    <xf numFmtId="0" fontId="72" fillId="0" borderId="78" xfId="0" applyFont="1" applyFill="1" applyBorder="1"/>
    <xf numFmtId="170" fontId="72" fillId="0" borderId="76" xfId="0" applyNumberFormat="1" applyFont="1" applyFill="1" applyBorder="1" applyAlignment="1">
      <alignment horizontal="right"/>
    </xf>
    <xf numFmtId="164" fontId="72" fillId="0" borderId="75" xfId="0" applyNumberFormat="1" applyFont="1" applyFill="1" applyBorder="1" applyAlignment="1">
      <alignment horizontal="right"/>
    </xf>
    <xf numFmtId="0" fontId="72" fillId="0" borderId="20" xfId="2" applyFont="1" applyFill="1" applyBorder="1" applyAlignment="1">
      <alignment horizontal="center" wrapText="1"/>
    </xf>
    <xf numFmtId="164" fontId="72" fillId="0" borderId="20" xfId="0" applyNumberFormat="1" applyFont="1" applyFill="1" applyBorder="1" applyAlignment="1">
      <alignment horizontal="center"/>
    </xf>
    <xf numFmtId="0" fontId="72" fillId="0" borderId="0" xfId="0" applyFont="1" applyFill="1" applyBorder="1"/>
    <xf numFmtId="0" fontId="72" fillId="0" borderId="0" xfId="2" applyFont="1" applyFill="1" applyBorder="1"/>
    <xf numFmtId="0" fontId="72" fillId="0" borderId="0" xfId="2" applyFont="1" applyFill="1" applyBorder="1" applyAlignment="1">
      <alignment horizontal="center"/>
    </xf>
    <xf numFmtId="0" fontId="72" fillId="0" borderId="0" xfId="2" applyFont="1" applyFill="1" applyBorder="1" applyAlignment="1">
      <alignment wrapText="1"/>
    </xf>
    <xf numFmtId="46" fontId="72" fillId="0" borderId="0" xfId="2" quotePrefix="1" applyNumberFormat="1" applyFont="1" applyFill="1" applyBorder="1" applyAlignment="1">
      <alignment horizontal="right"/>
    </xf>
    <xf numFmtId="171" fontId="72" fillId="0" borderId="0" xfId="2" applyNumberFormat="1" applyFont="1" applyFill="1" applyBorder="1"/>
    <xf numFmtId="0" fontId="72" fillId="0" borderId="0" xfId="2" applyFont="1" applyFill="1" applyBorder="1" applyAlignment="1">
      <alignment horizontal="right"/>
    </xf>
    <xf numFmtId="0" fontId="72" fillId="0" borderId="3" xfId="2" applyFont="1" applyFill="1" applyBorder="1" applyAlignment="1">
      <alignment horizontal="center"/>
    </xf>
    <xf numFmtId="164" fontId="72" fillId="0" borderId="0" xfId="2" applyNumberFormat="1" applyFont="1" applyFill="1" applyBorder="1" applyAlignment="1">
      <alignment horizontal="center"/>
    </xf>
    <xf numFmtId="0" fontId="72" fillId="0" borderId="14" xfId="2" applyFont="1" applyFill="1" applyBorder="1" applyAlignment="1">
      <alignment horizontal="center"/>
    </xf>
    <xf numFmtId="166" fontId="72" fillId="0" borderId="0" xfId="2" applyNumberFormat="1" applyFont="1" applyFill="1" applyBorder="1" applyAlignment="1">
      <alignment horizontal="center"/>
    </xf>
    <xf numFmtId="164" fontId="72" fillId="0" borderId="14" xfId="2" applyNumberFormat="1" applyFont="1" applyFill="1" applyBorder="1" applyAlignment="1">
      <alignment horizontal="center"/>
    </xf>
    <xf numFmtId="1" fontId="72" fillId="0" borderId="0" xfId="2" applyNumberFormat="1" applyFont="1" applyFill="1" applyBorder="1" applyAlignment="1">
      <alignment horizontal="center"/>
    </xf>
    <xf numFmtId="0" fontId="72" fillId="0" borderId="13" xfId="2" applyFont="1" applyFill="1" applyBorder="1" applyAlignment="1">
      <alignment horizontal="center"/>
    </xf>
    <xf numFmtId="164" fontId="72" fillId="0" borderId="3" xfId="0" applyNumberFormat="1" applyFont="1" applyFill="1" applyBorder="1" applyAlignment="1">
      <alignment horizontal="center"/>
    </xf>
    <xf numFmtId="1" fontId="72" fillId="0" borderId="0" xfId="0" applyNumberFormat="1" applyFont="1" applyFill="1" applyBorder="1" applyAlignment="1">
      <alignment horizontal="center"/>
    </xf>
    <xf numFmtId="170" fontId="72" fillId="0" borderId="0" xfId="0" applyNumberFormat="1" applyFont="1" applyFill="1" applyBorder="1" applyAlignment="1">
      <alignment horizontal="center"/>
    </xf>
    <xf numFmtId="165" fontId="72" fillId="0" borderId="0" xfId="0" applyNumberFormat="1" applyFont="1" applyFill="1" applyBorder="1" applyAlignment="1">
      <alignment horizontal="center"/>
    </xf>
    <xf numFmtId="166" fontId="72" fillId="0" borderId="0" xfId="0" applyNumberFormat="1" applyFont="1" applyFill="1" applyBorder="1" applyAlignment="1">
      <alignment horizontal="center"/>
    </xf>
    <xf numFmtId="2" fontId="72" fillId="0" borderId="0" xfId="0" applyNumberFormat="1" applyFont="1" applyFill="1" applyBorder="1" applyAlignment="1">
      <alignment horizontal="center"/>
    </xf>
    <xf numFmtId="165" fontId="72" fillId="0" borderId="56" xfId="0" applyNumberFormat="1" applyFont="1" applyFill="1" applyBorder="1" applyAlignment="1">
      <alignment horizontal="right"/>
    </xf>
    <xf numFmtId="164" fontId="72" fillId="0" borderId="56" xfId="0" applyNumberFormat="1" applyFont="1" applyFill="1" applyBorder="1" applyAlignment="1">
      <alignment horizontal="right"/>
    </xf>
    <xf numFmtId="0" fontId="72" fillId="0" borderId="3" xfId="0" applyFont="1" applyFill="1" applyBorder="1"/>
    <xf numFmtId="0" fontId="72" fillId="0" borderId="14" xfId="0" applyFont="1" applyFill="1" applyBorder="1"/>
    <xf numFmtId="170" fontId="72" fillId="0" borderId="13" xfId="0" applyNumberFormat="1" applyFont="1" applyFill="1" applyBorder="1" applyAlignment="1">
      <alignment horizontal="right"/>
    </xf>
    <xf numFmtId="164" fontId="72" fillId="0" borderId="0" xfId="0" applyNumberFormat="1" applyFont="1" applyFill="1" applyBorder="1" applyAlignment="1">
      <alignment horizontal="right"/>
    </xf>
    <xf numFmtId="0" fontId="72" fillId="0" borderId="43" xfId="2" applyFont="1" applyFill="1" applyBorder="1" applyAlignment="1">
      <alignment horizontal="center"/>
    </xf>
    <xf numFmtId="0" fontId="72" fillId="0" borderId="75" xfId="2" applyFont="1" applyFill="1" applyBorder="1"/>
    <xf numFmtId="0" fontId="72" fillId="0" borderId="76" xfId="2" applyFont="1" applyFill="1" applyBorder="1" applyAlignment="1">
      <alignment horizontal="center"/>
    </xf>
    <xf numFmtId="14" fontId="72" fillId="0" borderId="0" xfId="2" quotePrefix="1" applyNumberFormat="1" applyFont="1" applyFill="1" applyBorder="1" applyAlignment="1">
      <alignment horizontal="right"/>
    </xf>
    <xf numFmtId="14" fontId="72" fillId="0" borderId="20" xfId="2" quotePrefix="1" applyNumberFormat="1" applyFont="1" applyFill="1" applyBorder="1" applyAlignment="1">
      <alignment horizontal="right"/>
    </xf>
    <xf numFmtId="14" fontId="72" fillId="0" borderId="75" xfId="2" quotePrefix="1" applyNumberFormat="1" applyFont="1" applyFill="1" applyBorder="1" applyAlignment="1">
      <alignment horizontal="right"/>
    </xf>
    <xf numFmtId="0" fontId="72" fillId="0" borderId="85" xfId="0" applyFont="1" applyFill="1" applyBorder="1"/>
    <xf numFmtId="0" fontId="72" fillId="0" borderId="85" xfId="2" applyFont="1" applyFill="1" applyBorder="1"/>
    <xf numFmtId="0" fontId="72" fillId="0" borderId="85" xfId="2" applyFont="1" applyFill="1" applyBorder="1" applyAlignment="1">
      <alignment horizontal="center"/>
    </xf>
    <xf numFmtId="0" fontId="72" fillId="0" borderId="85" xfId="2" applyFont="1" applyFill="1" applyBorder="1" applyAlignment="1">
      <alignment wrapText="1"/>
    </xf>
    <xf numFmtId="14" fontId="72" fillId="0" borderId="85" xfId="2" quotePrefix="1" applyNumberFormat="1" applyFont="1" applyFill="1" applyBorder="1" applyAlignment="1">
      <alignment horizontal="right"/>
    </xf>
    <xf numFmtId="171" fontId="72" fillId="0" borderId="85" xfId="2" applyNumberFormat="1" applyFont="1" applyFill="1" applyBorder="1"/>
    <xf numFmtId="0" fontId="72" fillId="0" borderId="87" xfId="2" applyFont="1" applyFill="1" applyBorder="1" applyAlignment="1">
      <alignment horizontal="center"/>
    </xf>
    <xf numFmtId="164" fontId="72" fillId="0" borderId="85" xfId="2" applyNumberFormat="1" applyFont="1" applyFill="1" applyBorder="1" applyAlignment="1">
      <alignment horizontal="center"/>
    </xf>
    <xf numFmtId="0" fontId="72" fillId="0" borderId="88" xfId="2" applyFont="1" applyFill="1" applyBorder="1" applyAlignment="1">
      <alignment horizontal="center"/>
    </xf>
    <xf numFmtId="166" fontId="72" fillId="0" borderId="85" xfId="2" applyNumberFormat="1" applyFont="1" applyFill="1" applyBorder="1" applyAlignment="1">
      <alignment horizontal="center"/>
    </xf>
    <xf numFmtId="164" fontId="72" fillId="0" borderId="88" xfId="2" applyNumberFormat="1" applyFont="1" applyFill="1" applyBorder="1" applyAlignment="1">
      <alignment horizontal="center"/>
    </xf>
    <xf numFmtId="1" fontId="72" fillId="0" borderId="85" xfId="2" applyNumberFormat="1" applyFont="1" applyFill="1" applyBorder="1" applyAlignment="1">
      <alignment horizontal="center"/>
    </xf>
    <xf numFmtId="0" fontId="72" fillId="0" borderId="86" xfId="2" applyFont="1" applyFill="1" applyBorder="1" applyAlignment="1">
      <alignment horizontal="center"/>
    </xf>
    <xf numFmtId="164" fontId="72" fillId="0" borderId="87" xfId="0" applyNumberFormat="1" applyFont="1" applyFill="1" applyBorder="1" applyAlignment="1">
      <alignment horizontal="center"/>
    </xf>
    <xf numFmtId="1" fontId="72" fillId="0" borderId="85" xfId="0" applyNumberFormat="1" applyFont="1" applyFill="1" applyBorder="1" applyAlignment="1">
      <alignment horizontal="center"/>
    </xf>
    <xf numFmtId="170" fontId="72" fillId="0" borderId="85" xfId="0" applyNumberFormat="1" applyFont="1" applyFill="1" applyBorder="1" applyAlignment="1">
      <alignment horizontal="center"/>
    </xf>
    <xf numFmtId="165" fontId="72" fillId="0" borderId="85" xfId="0" applyNumberFormat="1" applyFont="1" applyFill="1" applyBorder="1" applyAlignment="1">
      <alignment horizontal="center"/>
    </xf>
    <xf numFmtId="166" fontId="72" fillId="0" borderId="85" xfId="0" applyNumberFormat="1" applyFont="1" applyFill="1" applyBorder="1" applyAlignment="1">
      <alignment horizontal="center"/>
    </xf>
    <xf numFmtId="2" fontId="72" fillId="0" borderId="85" xfId="0" applyNumberFormat="1" applyFont="1" applyFill="1" applyBorder="1" applyAlignment="1">
      <alignment horizontal="center"/>
    </xf>
    <xf numFmtId="165" fontId="72" fillId="0" borderId="89" xfId="0" applyNumberFormat="1" applyFont="1" applyFill="1" applyBorder="1" applyAlignment="1">
      <alignment horizontal="right"/>
    </xf>
    <xf numFmtId="164" fontId="72" fillId="0" borderId="89" xfId="0" applyNumberFormat="1" applyFont="1" applyFill="1" applyBorder="1" applyAlignment="1">
      <alignment horizontal="right"/>
    </xf>
    <xf numFmtId="0" fontId="72" fillId="0" borderId="87" xfId="0" applyFont="1" applyFill="1" applyBorder="1"/>
    <xf numFmtId="0" fontId="72" fillId="0" borderId="88" xfId="0" applyFont="1" applyFill="1" applyBorder="1"/>
    <xf numFmtId="170" fontId="72" fillId="0" borderId="86" xfId="0" applyNumberFormat="1" applyFont="1" applyFill="1" applyBorder="1" applyAlignment="1">
      <alignment horizontal="right"/>
    </xf>
    <xf numFmtId="164" fontId="72" fillId="0" borderId="85" xfId="0" applyNumberFormat="1" applyFont="1" applyFill="1" applyBorder="1" applyAlignment="1">
      <alignment horizontal="right"/>
    </xf>
    <xf numFmtId="14" fontId="72" fillId="0" borderId="20" xfId="2" applyNumberFormat="1" applyFont="1" applyFill="1" applyBorder="1"/>
    <xf numFmtId="0" fontId="37" fillId="0" borderId="68" xfId="2" applyFont="1" applyFill="1" applyBorder="1"/>
    <xf numFmtId="0" fontId="37" fillId="0" borderId="37" xfId="2" applyFont="1" applyFill="1" applyBorder="1" applyAlignment="1">
      <alignment horizontal="center"/>
    </xf>
    <xf numFmtId="0" fontId="37" fillId="0" borderId="68" xfId="2" applyFont="1" applyFill="1" applyBorder="1" applyAlignment="1">
      <alignment horizontal="center"/>
    </xf>
    <xf numFmtId="0" fontId="37" fillId="0" borderId="12" xfId="2" applyFont="1" applyFill="1" applyBorder="1" applyAlignment="1">
      <alignment horizontal="center"/>
    </xf>
    <xf numFmtId="0" fontId="37" fillId="0" borderId="2" xfId="2" applyFont="1" applyFill="1" applyBorder="1" applyAlignment="1">
      <alignment horizontal="center"/>
    </xf>
    <xf numFmtId="1" fontId="37" fillId="0" borderId="68" xfId="2" applyNumberFormat="1" applyFont="1" applyFill="1" applyBorder="1" applyAlignment="1">
      <alignment horizontal="center"/>
    </xf>
    <xf numFmtId="170" fontId="37" fillId="0" borderId="68" xfId="2" applyNumberFormat="1" applyFont="1" applyFill="1" applyBorder="1" applyAlignment="1">
      <alignment horizontal="center"/>
    </xf>
    <xf numFmtId="165" fontId="37" fillId="0" borderId="68" xfId="2" applyNumberFormat="1" applyFont="1" applyFill="1" applyBorder="1" applyAlignment="1">
      <alignment horizontal="center"/>
    </xf>
    <xf numFmtId="166" fontId="37" fillId="0" borderId="68" xfId="2" applyNumberFormat="1" applyFont="1" applyFill="1" applyBorder="1" applyAlignment="1">
      <alignment horizontal="center"/>
    </xf>
    <xf numFmtId="2" fontId="37" fillId="0" borderId="68" xfId="2" applyNumberFormat="1" applyFont="1" applyFill="1" applyBorder="1" applyAlignment="1">
      <alignment horizontal="center"/>
    </xf>
    <xf numFmtId="165" fontId="37" fillId="0" borderId="71" xfId="2" applyNumberFormat="1" applyFont="1" applyFill="1" applyBorder="1" applyAlignment="1">
      <alignment horizontal="right"/>
    </xf>
    <xf numFmtId="164" fontId="37" fillId="0" borderId="71" xfId="2" applyNumberFormat="1" applyFont="1" applyFill="1" applyBorder="1" applyAlignment="1">
      <alignment horizontal="right"/>
    </xf>
    <xf numFmtId="0" fontId="37" fillId="0" borderId="37" xfId="2" applyFont="1" applyFill="1" applyBorder="1"/>
    <xf numFmtId="0" fontId="37" fillId="0" borderId="12" xfId="2" applyFont="1" applyFill="1" applyBorder="1"/>
    <xf numFmtId="170" fontId="37" fillId="0" borderId="2" xfId="2" applyNumberFormat="1" applyFont="1" applyFill="1" applyBorder="1" applyAlignment="1">
      <alignment horizontal="right"/>
    </xf>
    <xf numFmtId="164" fontId="37" fillId="0" borderId="68" xfId="2" applyNumberFormat="1" applyFont="1" applyFill="1" applyBorder="1" applyAlignment="1">
      <alignment horizontal="right"/>
    </xf>
    <xf numFmtId="0" fontId="37" fillId="0" borderId="35" xfId="2" applyFont="1" applyFill="1" applyBorder="1"/>
    <xf numFmtId="0" fontId="37" fillId="0" borderId="34" xfId="2" applyFont="1" applyFill="1" applyBorder="1" applyAlignment="1">
      <alignment horizontal="center"/>
    </xf>
    <xf numFmtId="0" fontId="37" fillId="0" borderId="35" xfId="2" applyFont="1" applyFill="1" applyBorder="1" applyAlignment="1">
      <alignment horizontal="center"/>
    </xf>
    <xf numFmtId="0" fontId="37" fillId="0" borderId="45" xfId="2" applyFont="1" applyFill="1" applyBorder="1" applyAlignment="1">
      <alignment horizontal="center"/>
    </xf>
    <xf numFmtId="0" fontId="37" fillId="0" borderId="28" xfId="2" applyFont="1" applyFill="1" applyBorder="1" applyAlignment="1">
      <alignment horizontal="center"/>
    </xf>
    <xf numFmtId="1" fontId="37" fillId="0" borderId="35" xfId="2" applyNumberFormat="1" applyFont="1" applyFill="1" applyBorder="1" applyAlignment="1">
      <alignment horizontal="center"/>
    </xf>
    <xf numFmtId="170" fontId="37" fillId="0" borderId="35" xfId="2" applyNumberFormat="1" applyFont="1" applyFill="1" applyBorder="1" applyAlignment="1">
      <alignment horizontal="center"/>
    </xf>
    <xf numFmtId="165" fontId="37" fillId="0" borderId="35" xfId="2" applyNumberFormat="1" applyFont="1" applyFill="1" applyBorder="1" applyAlignment="1">
      <alignment horizontal="center"/>
    </xf>
    <xf numFmtId="166" fontId="37" fillId="0" borderId="35" xfId="2" applyNumberFormat="1" applyFont="1" applyFill="1" applyBorder="1" applyAlignment="1">
      <alignment horizontal="center"/>
    </xf>
    <xf numFmtId="2" fontId="37" fillId="0" borderId="35" xfId="2" applyNumberFormat="1" applyFont="1" applyFill="1" applyBorder="1" applyAlignment="1">
      <alignment horizontal="center"/>
    </xf>
    <xf numFmtId="165" fontId="37" fillId="0" borderId="72" xfId="2" applyNumberFormat="1" applyFont="1" applyFill="1" applyBorder="1" applyAlignment="1">
      <alignment horizontal="right"/>
    </xf>
    <xf numFmtId="164" fontId="37" fillId="0" borderId="72" xfId="2" applyNumberFormat="1" applyFont="1" applyFill="1" applyBorder="1" applyAlignment="1">
      <alignment horizontal="right"/>
    </xf>
    <xf numFmtId="0" fontId="37" fillId="0" borderId="34" xfId="2" applyFont="1" applyFill="1" applyBorder="1"/>
    <xf numFmtId="0" fontId="37" fillId="0" borderId="45" xfId="2" applyFont="1" applyFill="1" applyBorder="1"/>
    <xf numFmtId="170" fontId="37" fillId="0" borderId="28" xfId="2" applyNumberFormat="1" applyFont="1" applyFill="1" applyBorder="1" applyAlignment="1">
      <alignment horizontal="right"/>
    </xf>
    <xf numFmtId="164" fontId="37" fillId="0" borderId="35" xfId="2" applyNumberFormat="1" applyFont="1" applyFill="1" applyBorder="1" applyAlignment="1">
      <alignment horizontal="right"/>
    </xf>
    <xf numFmtId="0" fontId="37" fillId="0" borderId="68" xfId="0" applyFont="1" applyFill="1" applyBorder="1"/>
    <xf numFmtId="0" fontId="37" fillId="0" borderId="37" xfId="0" applyFont="1" applyFill="1" applyBorder="1" applyAlignment="1">
      <alignment horizontal="center"/>
    </xf>
    <xf numFmtId="0" fontId="37" fillId="0" borderId="68" xfId="0" applyFont="1" applyFill="1" applyBorder="1" applyAlignment="1">
      <alignment horizontal="center"/>
    </xf>
    <xf numFmtId="0" fontId="37" fillId="0" borderId="12" xfId="0" applyFont="1" applyFill="1" applyBorder="1" applyAlignment="1">
      <alignment horizontal="center"/>
    </xf>
    <xf numFmtId="0" fontId="37" fillId="0" borderId="2" xfId="0" applyFont="1" applyFill="1" applyBorder="1" applyAlignment="1">
      <alignment horizontal="center"/>
    </xf>
    <xf numFmtId="1" fontId="37" fillId="0" borderId="68" xfId="0" applyNumberFormat="1" applyFont="1" applyFill="1" applyBorder="1" applyAlignment="1">
      <alignment horizontal="center"/>
    </xf>
    <xf numFmtId="170" fontId="37" fillId="0" borderId="68" xfId="0" applyNumberFormat="1" applyFont="1" applyFill="1" applyBorder="1" applyAlignment="1">
      <alignment horizontal="center"/>
    </xf>
    <xf numFmtId="165" fontId="37" fillId="0" borderId="68" xfId="0" applyNumberFormat="1" applyFont="1" applyFill="1" applyBorder="1" applyAlignment="1">
      <alignment horizontal="center"/>
    </xf>
    <xf numFmtId="166" fontId="37" fillId="0" borderId="68" xfId="0" applyNumberFormat="1" applyFont="1" applyFill="1" applyBorder="1" applyAlignment="1">
      <alignment horizontal="center"/>
    </xf>
    <xf numFmtId="2" fontId="37" fillId="0" borderId="68" xfId="0" applyNumberFormat="1" applyFont="1" applyFill="1" applyBorder="1" applyAlignment="1">
      <alignment horizontal="center"/>
    </xf>
    <xf numFmtId="165" fontId="37" fillId="0" borderId="71" xfId="0" applyNumberFormat="1" applyFont="1" applyFill="1" applyBorder="1" applyAlignment="1">
      <alignment horizontal="right"/>
    </xf>
    <xf numFmtId="164" fontId="37" fillId="0" borderId="71" xfId="0" applyNumberFormat="1" applyFont="1" applyFill="1" applyBorder="1" applyAlignment="1">
      <alignment horizontal="right"/>
    </xf>
    <xf numFmtId="0" fontId="37" fillId="0" borderId="37" xfId="0" applyFont="1" applyFill="1" applyBorder="1"/>
    <xf numFmtId="0" fontId="37" fillId="0" borderId="12" xfId="0" applyFont="1" applyFill="1" applyBorder="1"/>
    <xf numFmtId="170" fontId="37" fillId="0" borderId="2" xfId="0" applyNumberFormat="1" applyFont="1" applyFill="1" applyBorder="1" applyAlignment="1">
      <alignment horizontal="right"/>
    </xf>
    <xf numFmtId="164" fontId="37" fillId="0" borderId="68" xfId="0" applyNumberFormat="1" applyFont="1" applyFill="1" applyBorder="1" applyAlignment="1">
      <alignment horizontal="right"/>
    </xf>
    <xf numFmtId="0" fontId="37" fillId="0" borderId="67" xfId="2" applyFont="1" applyFill="1" applyBorder="1"/>
    <xf numFmtId="0" fontId="37" fillId="0" borderId="52" xfId="2" applyFont="1" applyFill="1" applyBorder="1" applyAlignment="1">
      <alignment horizontal="center"/>
    </xf>
    <xf numFmtId="0" fontId="37" fillId="0" borderId="67" xfId="2" applyFont="1" applyFill="1" applyBorder="1" applyAlignment="1">
      <alignment horizontal="center"/>
    </xf>
    <xf numFmtId="0" fontId="37" fillId="0" borderId="39" xfId="2" applyFont="1" applyFill="1" applyBorder="1" applyAlignment="1">
      <alignment horizontal="center"/>
    </xf>
    <xf numFmtId="0" fontId="37" fillId="0" borderId="1" xfId="2" applyFont="1" applyFill="1" applyBorder="1" applyAlignment="1">
      <alignment horizontal="center"/>
    </xf>
    <xf numFmtId="1" fontId="37" fillId="0" borderId="67" xfId="2" applyNumberFormat="1" applyFont="1" applyFill="1" applyBorder="1" applyAlignment="1">
      <alignment horizontal="center"/>
    </xf>
    <xf numFmtId="170" fontId="37" fillId="0" borderId="67" xfId="2" applyNumberFormat="1" applyFont="1" applyFill="1" applyBorder="1" applyAlignment="1">
      <alignment horizontal="center"/>
    </xf>
    <xf numFmtId="165" fontId="37" fillId="0" borderId="67" xfId="2" applyNumberFormat="1" applyFont="1" applyFill="1" applyBorder="1" applyAlignment="1">
      <alignment horizontal="center"/>
    </xf>
    <xf numFmtId="166" fontId="37" fillId="0" borderId="67" xfId="2" applyNumberFormat="1" applyFont="1" applyFill="1" applyBorder="1" applyAlignment="1">
      <alignment horizontal="center"/>
    </xf>
    <xf numFmtId="2" fontId="37" fillId="0" borderId="67" xfId="2" applyNumberFormat="1" applyFont="1" applyFill="1" applyBorder="1" applyAlignment="1">
      <alignment horizontal="center"/>
    </xf>
    <xf numFmtId="165" fontId="37" fillId="0" borderId="73" xfId="2" applyNumberFormat="1" applyFont="1" applyFill="1" applyBorder="1" applyAlignment="1">
      <alignment horizontal="right"/>
    </xf>
    <xf numFmtId="164" fontId="37" fillId="0" borderId="73" xfId="2" applyNumberFormat="1" applyFont="1" applyFill="1" applyBorder="1" applyAlignment="1">
      <alignment horizontal="right"/>
    </xf>
    <xf numFmtId="0" fontId="37" fillId="0" borderId="52" xfId="2" applyFont="1" applyFill="1" applyBorder="1"/>
    <xf numFmtId="0" fontId="37" fillId="0" borderId="39" xfId="2" applyFont="1" applyFill="1" applyBorder="1"/>
    <xf numFmtId="170" fontId="37" fillId="0" borderId="1" xfId="2" applyNumberFormat="1" applyFont="1" applyFill="1" applyBorder="1" applyAlignment="1">
      <alignment horizontal="right"/>
    </xf>
    <xf numFmtId="164" fontId="37" fillId="0" borderId="67" xfId="2" applyNumberFormat="1" applyFont="1" applyFill="1" applyBorder="1" applyAlignment="1">
      <alignment horizontal="right"/>
    </xf>
    <xf numFmtId="0" fontId="37" fillId="0" borderId="0" xfId="2" applyFont="1" applyFill="1" applyBorder="1"/>
    <xf numFmtId="0" fontId="37" fillId="0" borderId="3" xfId="2" applyFont="1" applyFill="1" applyBorder="1" applyAlignment="1">
      <alignment horizontal="center"/>
    </xf>
    <xf numFmtId="0" fontId="37" fillId="0" borderId="0" xfId="2" applyFont="1" applyFill="1" applyBorder="1" applyAlignment="1">
      <alignment horizontal="center"/>
    </xf>
    <xf numFmtId="0" fontId="37" fillId="0" borderId="14" xfId="2" applyFont="1" applyFill="1" applyBorder="1" applyAlignment="1">
      <alignment horizontal="center"/>
    </xf>
    <xf numFmtId="0" fontId="37" fillId="0" borderId="13" xfId="2" applyFont="1" applyFill="1" applyBorder="1" applyAlignment="1">
      <alignment horizontal="center"/>
    </xf>
    <xf numFmtId="1" fontId="37" fillId="0" borderId="0" xfId="2" applyNumberFormat="1" applyFont="1" applyFill="1" applyBorder="1" applyAlignment="1">
      <alignment horizontal="center"/>
    </xf>
    <xf numFmtId="170" fontId="37" fillId="0" borderId="0" xfId="2" applyNumberFormat="1" applyFont="1" applyFill="1" applyBorder="1" applyAlignment="1">
      <alignment horizontal="center"/>
    </xf>
    <xf numFmtId="165" fontId="37" fillId="0" borderId="0" xfId="2" applyNumberFormat="1" applyFont="1" applyFill="1" applyBorder="1" applyAlignment="1">
      <alignment horizontal="center"/>
    </xf>
    <xf numFmtId="166" fontId="37" fillId="0" borderId="0" xfId="2" applyNumberFormat="1" applyFont="1" applyFill="1" applyBorder="1" applyAlignment="1">
      <alignment horizontal="center"/>
    </xf>
    <xf numFmtId="2" fontId="37" fillId="0" borderId="0" xfId="2" applyNumberFormat="1" applyFont="1" applyFill="1" applyBorder="1" applyAlignment="1">
      <alignment horizontal="center"/>
    </xf>
    <xf numFmtId="165" fontId="37" fillId="0" borderId="56" xfId="2" applyNumberFormat="1" applyFont="1" applyFill="1" applyBorder="1" applyAlignment="1">
      <alignment horizontal="right"/>
    </xf>
    <xf numFmtId="164" fontId="37" fillId="0" borderId="56" xfId="2" applyNumberFormat="1" applyFont="1" applyFill="1" applyBorder="1" applyAlignment="1">
      <alignment horizontal="right"/>
    </xf>
    <xf numFmtId="0" fontId="37" fillId="0" borderId="3" xfId="2" applyFont="1" applyFill="1" applyBorder="1"/>
    <xf numFmtId="0" fontId="37" fillId="0" borderId="14" xfId="2" applyFont="1" applyFill="1" applyBorder="1"/>
    <xf numFmtId="170" fontId="37" fillId="0" borderId="13" xfId="2" applyNumberFormat="1" applyFont="1" applyFill="1" applyBorder="1" applyAlignment="1">
      <alignment horizontal="right"/>
    </xf>
    <xf numFmtId="164" fontId="37" fillId="0" borderId="0" xfId="2" applyNumberFormat="1" applyFont="1" applyFill="1" applyBorder="1" applyAlignment="1">
      <alignment horizontal="right"/>
    </xf>
    <xf numFmtId="0" fontId="37" fillId="0" borderId="68" xfId="2" applyFont="1" applyFill="1" applyBorder="1" applyAlignment="1">
      <alignment horizontal="right"/>
    </xf>
    <xf numFmtId="0" fontId="37" fillId="0" borderId="0" xfId="0" applyFont="1" applyFill="1" applyBorder="1"/>
    <xf numFmtId="0" fontId="37" fillId="0" borderId="3" xfId="0" applyFont="1" applyFill="1" applyBorder="1" applyAlignment="1">
      <alignment horizontal="center"/>
    </xf>
    <xf numFmtId="0" fontId="37" fillId="0" borderId="0" xfId="0" applyFont="1" applyFill="1" applyBorder="1" applyAlignment="1">
      <alignment horizontal="center"/>
    </xf>
    <xf numFmtId="0" fontId="37" fillId="0" borderId="14" xfId="0" applyFont="1" applyFill="1" applyBorder="1" applyAlignment="1">
      <alignment horizontal="center"/>
    </xf>
    <xf numFmtId="0" fontId="37" fillId="0" borderId="13" xfId="0" applyFont="1" applyFill="1" applyBorder="1" applyAlignment="1">
      <alignment horizontal="center"/>
    </xf>
    <xf numFmtId="1" fontId="37" fillId="0" borderId="0" xfId="0" applyNumberFormat="1" applyFont="1" applyFill="1" applyBorder="1" applyAlignment="1">
      <alignment horizontal="center"/>
    </xf>
    <xf numFmtId="170" fontId="37" fillId="0" borderId="0" xfId="0" applyNumberFormat="1" applyFont="1" applyFill="1" applyBorder="1" applyAlignment="1">
      <alignment horizontal="center"/>
    </xf>
    <xf numFmtId="165" fontId="37" fillId="0" borderId="0" xfId="0" applyNumberFormat="1" applyFont="1" applyFill="1" applyBorder="1" applyAlignment="1">
      <alignment horizontal="center"/>
    </xf>
    <xf numFmtId="166" fontId="37" fillId="0" borderId="0" xfId="0" applyNumberFormat="1" applyFont="1" applyFill="1" applyBorder="1" applyAlignment="1">
      <alignment horizontal="center"/>
    </xf>
    <xf numFmtId="2" fontId="37" fillId="0" borderId="0" xfId="0" applyNumberFormat="1" applyFont="1" applyFill="1" applyBorder="1" applyAlignment="1">
      <alignment horizontal="center"/>
    </xf>
    <xf numFmtId="165" fontId="37" fillId="0" borderId="56" xfId="0" applyNumberFormat="1" applyFont="1" applyFill="1" applyBorder="1" applyAlignment="1">
      <alignment horizontal="right"/>
    </xf>
    <xf numFmtId="164" fontId="37" fillId="0" borderId="56" xfId="0" applyNumberFormat="1" applyFont="1" applyFill="1" applyBorder="1" applyAlignment="1">
      <alignment horizontal="right"/>
    </xf>
    <xf numFmtId="0" fontId="37" fillId="0" borderId="3" xfId="0" applyFont="1" applyFill="1" applyBorder="1"/>
    <xf numFmtId="0" fontId="37" fillId="0" borderId="14" xfId="0" applyFont="1" applyFill="1" applyBorder="1"/>
    <xf numFmtId="170" fontId="37" fillId="0" borderId="13" xfId="0" applyNumberFormat="1" applyFont="1" applyFill="1" applyBorder="1" applyAlignment="1">
      <alignment horizontal="right"/>
    </xf>
    <xf numFmtId="164" fontId="37" fillId="0" borderId="0" xfId="0" applyNumberFormat="1" applyFont="1" applyFill="1" applyBorder="1" applyAlignment="1">
      <alignment horizontal="right"/>
    </xf>
    <xf numFmtId="0" fontId="73" fillId="0" borderId="2" xfId="2" applyFont="1" applyFill="1" applyBorder="1"/>
    <xf numFmtId="0" fontId="73" fillId="0" borderId="37" xfId="2" applyFont="1" applyFill="1" applyBorder="1"/>
    <xf numFmtId="0" fontId="73" fillId="0" borderId="68" xfId="2" applyFont="1" applyFill="1" applyBorder="1"/>
    <xf numFmtId="0" fontId="73" fillId="0" borderId="12" xfId="2" applyFont="1" applyFill="1" applyBorder="1"/>
    <xf numFmtId="0" fontId="73" fillId="0" borderId="37" xfId="2" applyFont="1" applyFill="1" applyBorder="1" applyAlignment="1">
      <alignment horizontal="center"/>
    </xf>
    <xf numFmtId="0" fontId="73" fillId="0" borderId="68" xfId="2" applyFont="1" applyFill="1" applyBorder="1" applyAlignment="1">
      <alignment horizontal="center"/>
    </xf>
    <xf numFmtId="0" fontId="73" fillId="0" borderId="12" xfId="2" applyFont="1" applyFill="1" applyBorder="1" applyAlignment="1">
      <alignment horizontal="center"/>
    </xf>
    <xf numFmtId="0" fontId="73" fillId="0" borderId="2" xfId="2" applyFont="1" applyFill="1" applyBorder="1" applyAlignment="1">
      <alignment horizontal="center"/>
    </xf>
    <xf numFmtId="0" fontId="73" fillId="0" borderId="13" xfId="2" applyFont="1" applyFill="1" applyBorder="1"/>
    <xf numFmtId="0" fontId="73" fillId="0" borderId="3" xfId="2" applyFont="1" applyFill="1" applyBorder="1"/>
    <xf numFmtId="0" fontId="73" fillId="0" borderId="0" xfId="2" applyFont="1" applyFill="1" applyBorder="1"/>
    <xf numFmtId="0" fontId="73" fillId="0" borderId="14" xfId="2" applyFont="1" applyFill="1" applyBorder="1"/>
    <xf numFmtId="0" fontId="73" fillId="0" borderId="3" xfId="2" applyFont="1" applyFill="1" applyBorder="1" applyAlignment="1">
      <alignment horizontal="center"/>
    </xf>
    <xf numFmtId="0" fontId="73" fillId="0" borderId="0" xfId="2" applyFont="1" applyFill="1" applyBorder="1" applyAlignment="1">
      <alignment horizontal="center"/>
    </xf>
    <xf numFmtId="0" fontId="73" fillId="0" borderId="14" xfId="2" applyFont="1" applyFill="1" applyBorder="1" applyAlignment="1">
      <alignment horizontal="center"/>
    </xf>
    <xf numFmtId="0" fontId="73" fillId="0" borderId="13" xfId="2" applyFont="1" applyFill="1" applyBorder="1" applyAlignment="1">
      <alignment horizontal="center"/>
    </xf>
    <xf numFmtId="1" fontId="73" fillId="0" borderId="0" xfId="2" applyNumberFormat="1" applyFont="1" applyFill="1" applyBorder="1" applyAlignment="1">
      <alignment horizontal="center"/>
    </xf>
    <xf numFmtId="170" fontId="73" fillId="0" borderId="0" xfId="2" applyNumberFormat="1" applyFont="1" applyFill="1" applyBorder="1" applyAlignment="1">
      <alignment horizontal="center"/>
    </xf>
    <xf numFmtId="165" fontId="73" fillId="0" borderId="0" xfId="2" applyNumberFormat="1" applyFont="1" applyFill="1" applyBorder="1" applyAlignment="1">
      <alignment horizontal="center"/>
    </xf>
    <xf numFmtId="166" fontId="73" fillId="0" borderId="0" xfId="2" applyNumberFormat="1" applyFont="1" applyFill="1" applyBorder="1" applyAlignment="1">
      <alignment horizontal="center"/>
    </xf>
    <xf numFmtId="2" fontId="73" fillId="0" borderId="0" xfId="2" applyNumberFormat="1" applyFont="1" applyFill="1" applyBorder="1" applyAlignment="1">
      <alignment horizontal="center"/>
    </xf>
    <xf numFmtId="165" fontId="73" fillId="0" borderId="56" xfId="2" applyNumberFormat="1" applyFont="1" applyFill="1" applyBorder="1" applyAlignment="1">
      <alignment horizontal="right"/>
    </xf>
    <xf numFmtId="164" fontId="73" fillId="0" borderId="56" xfId="2" applyNumberFormat="1" applyFont="1" applyFill="1" applyBorder="1" applyAlignment="1">
      <alignment horizontal="right"/>
    </xf>
    <xf numFmtId="170" fontId="73" fillId="0" borderId="13" xfId="2" applyNumberFormat="1" applyFont="1" applyFill="1" applyBorder="1" applyAlignment="1">
      <alignment horizontal="right"/>
    </xf>
    <xf numFmtId="164" fontId="73" fillId="0" borderId="0" xfId="2" applyNumberFormat="1" applyFont="1" applyFill="1" applyBorder="1" applyAlignment="1">
      <alignment horizontal="right"/>
    </xf>
    <xf numFmtId="0" fontId="73" fillId="0" borderId="0" xfId="0" applyFont="1" applyFill="1" applyBorder="1"/>
    <xf numFmtId="1" fontId="73" fillId="0" borderId="68" xfId="2" applyNumberFormat="1" applyFont="1" applyFill="1" applyBorder="1" applyAlignment="1">
      <alignment horizontal="center"/>
    </xf>
    <xf numFmtId="170" fontId="73" fillId="0" borderId="68" xfId="2" applyNumberFormat="1" applyFont="1" applyFill="1" applyBorder="1" applyAlignment="1">
      <alignment horizontal="center"/>
    </xf>
    <xf numFmtId="165" fontId="73" fillId="0" borderId="68" xfId="2" applyNumberFormat="1" applyFont="1" applyFill="1" applyBorder="1" applyAlignment="1">
      <alignment horizontal="center"/>
    </xf>
    <xf numFmtId="166" fontId="73" fillId="0" borderId="68" xfId="2" applyNumberFormat="1" applyFont="1" applyFill="1" applyBorder="1" applyAlignment="1">
      <alignment horizontal="center"/>
    </xf>
    <xf numFmtId="2" fontId="73" fillId="0" borderId="74" xfId="2" applyNumberFormat="1" applyFont="1" applyFill="1" applyBorder="1" applyAlignment="1">
      <alignment horizontal="center"/>
    </xf>
    <xf numFmtId="165" fontId="73" fillId="0" borderId="71" xfId="2" applyNumberFormat="1" applyFont="1" applyFill="1" applyBorder="1" applyAlignment="1">
      <alignment horizontal="right"/>
    </xf>
    <xf numFmtId="164" fontId="73" fillId="0" borderId="71" xfId="2" applyNumberFormat="1" applyFont="1" applyFill="1" applyBorder="1" applyAlignment="1">
      <alignment horizontal="right"/>
    </xf>
    <xf numFmtId="170" fontId="73" fillId="0" borderId="2" xfId="2" applyNumberFormat="1" applyFont="1" applyFill="1" applyBorder="1" applyAlignment="1">
      <alignment horizontal="right"/>
    </xf>
    <xf numFmtId="0" fontId="50" fillId="0" borderId="13" xfId="0" applyFont="1" applyFill="1" applyBorder="1"/>
    <xf numFmtId="0" fontId="50" fillId="0" borderId="2" xfId="0" applyFont="1" applyFill="1" applyBorder="1"/>
    <xf numFmtId="170" fontId="72" fillId="0" borderId="0" xfId="2" applyNumberFormat="1" applyFont="1" applyFill="1" applyBorder="1" applyAlignment="1">
      <alignment horizontal="center"/>
    </xf>
    <xf numFmtId="165" fontId="72" fillId="0" borderId="0" xfId="2" applyNumberFormat="1" applyFont="1" applyFill="1" applyBorder="1" applyAlignment="1">
      <alignment horizontal="center"/>
    </xf>
    <xf numFmtId="2" fontId="72" fillId="0" borderId="0" xfId="2" applyNumberFormat="1" applyFont="1" applyFill="1" applyBorder="1" applyAlignment="1">
      <alignment horizontal="center"/>
    </xf>
    <xf numFmtId="165" fontId="72" fillId="0" borderId="56" xfId="2" applyNumberFormat="1" applyFont="1" applyFill="1" applyBorder="1" applyAlignment="1">
      <alignment horizontal="right"/>
    </xf>
    <xf numFmtId="164" fontId="72" fillId="0" borderId="56" xfId="2" applyNumberFormat="1" applyFont="1" applyFill="1" applyBorder="1" applyAlignment="1">
      <alignment horizontal="right"/>
    </xf>
    <xf numFmtId="0" fontId="72" fillId="0" borderId="3" xfId="2" applyFont="1" applyFill="1" applyBorder="1"/>
    <xf numFmtId="0" fontId="72" fillId="0" borderId="14" xfId="2" applyFont="1" applyFill="1" applyBorder="1"/>
    <xf numFmtId="170" fontId="72" fillId="0" borderId="13" xfId="2" applyNumberFormat="1" applyFont="1" applyFill="1" applyBorder="1" applyAlignment="1">
      <alignment horizontal="right"/>
    </xf>
    <xf numFmtId="164" fontId="72" fillId="0" borderId="0" xfId="2" applyNumberFormat="1" applyFont="1" applyFill="1" applyBorder="1" applyAlignment="1">
      <alignment horizontal="right"/>
    </xf>
    <xf numFmtId="0" fontId="24" fillId="0" borderId="0" xfId="2" applyFont="1" applyFill="1" applyBorder="1" applyAlignment="1">
      <alignment wrapText="1"/>
    </xf>
    <xf numFmtId="2" fontId="0" fillId="0" borderId="0" xfId="0" applyNumberFormat="1" applyFill="1" applyAlignment="1">
      <alignment horizontal="center"/>
    </xf>
    <xf numFmtId="2" fontId="6" fillId="47" borderId="0" xfId="0" applyNumberFormat="1" applyFont="1" applyFill="1" applyBorder="1" applyAlignment="1">
      <alignment horizontal="center" textRotation="90" wrapText="1"/>
    </xf>
    <xf numFmtId="2" fontId="1" fillId="0" borderId="0" xfId="1" applyNumberFormat="1" applyFont="1" applyFill="1" applyBorder="1" applyAlignment="1">
      <alignment horizontal="center" vertical="center" wrapText="1"/>
    </xf>
    <xf numFmtId="2" fontId="0" fillId="0" borderId="51" xfId="0" applyNumberFormat="1" applyFill="1" applyBorder="1" applyAlignment="1">
      <alignment horizontal="center"/>
    </xf>
    <xf numFmtId="2" fontId="0" fillId="13" borderId="50" xfId="0" applyNumberFormat="1" applyFill="1" applyBorder="1" applyAlignment="1">
      <alignment horizontal="center"/>
    </xf>
    <xf numFmtId="2" fontId="0" fillId="0" borderId="50" xfId="0" applyNumberFormat="1" applyFill="1" applyBorder="1" applyAlignment="1">
      <alignment horizontal="center"/>
    </xf>
    <xf numFmtId="0" fontId="1" fillId="0" borderId="0" xfId="2" applyFill="1" applyAlignment="1">
      <alignment horizontal="center"/>
    </xf>
    <xf numFmtId="2" fontId="50" fillId="0" borderId="0" xfId="2" applyNumberFormat="1" applyFont="1" applyFill="1" applyAlignment="1">
      <alignment horizontal="center"/>
    </xf>
    <xf numFmtId="2" fontId="50" fillId="0" borderId="0" xfId="0" applyNumberFormat="1" applyFont="1" applyAlignment="1">
      <alignment horizontal="center"/>
    </xf>
    <xf numFmtId="2" fontId="50" fillId="0" borderId="0" xfId="0" applyNumberFormat="1" applyFont="1" applyFill="1" applyAlignment="1">
      <alignment horizontal="center"/>
    </xf>
    <xf numFmtId="2" fontId="0" fillId="0" borderId="5" xfId="0" applyNumberFormat="1" applyBorder="1" applyAlignment="1">
      <alignment horizontal="center"/>
    </xf>
    <xf numFmtId="2" fontId="0" fillId="0" borderId="8" xfId="0" applyNumberFormat="1" applyBorder="1" applyAlignment="1">
      <alignment horizontal="center"/>
    </xf>
    <xf numFmtId="2" fontId="0" fillId="0" borderId="13" xfId="0" applyNumberFormat="1" applyBorder="1" applyAlignment="1">
      <alignment horizontal="center"/>
    </xf>
    <xf numFmtId="0" fontId="0" fillId="0" borderId="0" xfId="0" applyAlignment="1">
      <alignment horizontal="center" wrapText="1"/>
    </xf>
    <xf numFmtId="0" fontId="4" fillId="0" borderId="1" xfId="1" applyFont="1" applyBorder="1" applyAlignment="1">
      <alignment wrapText="1"/>
    </xf>
    <xf numFmtId="0" fontId="5" fillId="0" borderId="1" xfId="1" applyFont="1" applyBorder="1" applyAlignment="1">
      <alignment horizontal="center" vertical="center" wrapText="1"/>
    </xf>
    <xf numFmtId="0" fontId="5" fillId="0" borderId="1" xfId="1" applyFont="1" applyFill="1" applyBorder="1" applyAlignment="1">
      <alignment horizontal="center" vertical="center" wrapText="1"/>
    </xf>
    <xf numFmtId="0" fontId="6" fillId="0" borderId="17" xfId="2" applyFont="1" applyBorder="1" applyAlignment="1">
      <alignment horizontal="center" textRotation="90" wrapText="1"/>
    </xf>
    <xf numFmtId="0" fontId="0" fillId="0" borderId="5" xfId="0" applyBorder="1" applyAlignment="1">
      <alignment horizontal="center"/>
    </xf>
    <xf numFmtId="0" fontId="0" fillId="0" borderId="8" xfId="0" applyBorder="1" applyAlignment="1">
      <alignment horizontal="center"/>
    </xf>
    <xf numFmtId="0" fontId="0" fillId="0" borderId="13" xfId="0" applyBorder="1" applyAlignment="1">
      <alignment horizontal="center"/>
    </xf>
    <xf numFmtId="0" fontId="0" fillId="0" borderId="2" xfId="0" applyBorder="1" applyAlignment="1">
      <alignment horizontal="center"/>
    </xf>
    <xf numFmtId="0" fontId="0" fillId="0" borderId="28" xfId="0" applyBorder="1" applyAlignment="1">
      <alignment horizontal="center"/>
    </xf>
    <xf numFmtId="0" fontId="1" fillId="9" borderId="0" xfId="2" applyFill="1" applyBorder="1" applyAlignment="1">
      <alignment horizontal="center"/>
    </xf>
    <xf numFmtId="0" fontId="0" fillId="12" borderId="0" xfId="0" applyFill="1"/>
    <xf numFmtId="0" fontId="0" fillId="23" borderId="0" xfId="0" applyFill="1"/>
    <xf numFmtId="0" fontId="0" fillId="45" borderId="0" xfId="0" applyFill="1"/>
    <xf numFmtId="0" fontId="0" fillId="29" borderId="0" xfId="0" applyFill="1"/>
    <xf numFmtId="2" fontId="1" fillId="0" borderId="1" xfId="1" applyNumberFormat="1" applyFont="1" applyFill="1" applyBorder="1" applyAlignment="1">
      <alignment horizontal="center" vertical="center" wrapText="1"/>
    </xf>
    <xf numFmtId="2" fontId="1" fillId="0" borderId="0" xfId="1" applyNumberFormat="1" applyFont="1" applyFill="1" applyBorder="1" applyAlignment="1">
      <alignment horizontal="center" wrapText="1"/>
    </xf>
    <xf numFmtId="0" fontId="1" fillId="85" borderId="1" xfId="1" applyFont="1" applyFill="1" applyBorder="1" applyAlignment="1">
      <alignment horizontal="left" wrapText="1"/>
    </xf>
    <xf numFmtId="0" fontId="1" fillId="85" borderId="1" xfId="1" applyFont="1" applyFill="1" applyBorder="1" applyAlignment="1">
      <alignment horizontal="left" vertical="center" wrapText="1"/>
    </xf>
    <xf numFmtId="0" fontId="1" fillId="23" borderId="1" xfId="1" applyFont="1" applyFill="1" applyBorder="1" applyAlignment="1">
      <alignment horizontal="center" wrapText="1"/>
    </xf>
    <xf numFmtId="0" fontId="22" fillId="0" borderId="0" xfId="0" applyFont="1" applyBorder="1" applyAlignment="1">
      <alignment horizontal="center" textRotation="90"/>
    </xf>
    <xf numFmtId="164" fontId="0" fillId="0" borderId="0" xfId="0" applyNumberFormat="1" applyAlignment="1">
      <alignment horizontal="center" vertical="center"/>
    </xf>
    <xf numFmtId="0" fontId="1" fillId="27" borderId="1" xfId="1" applyFont="1" applyFill="1" applyBorder="1" applyAlignment="1">
      <alignment horizontal="left" wrapText="1"/>
    </xf>
    <xf numFmtId="169" fontId="1" fillId="27" borderId="1" xfId="1" applyNumberFormat="1" applyFont="1" applyFill="1" applyBorder="1" applyAlignment="1">
      <alignment horizontal="right" wrapText="1"/>
    </xf>
    <xf numFmtId="164" fontId="1" fillId="27" borderId="1" xfId="1" applyNumberFormat="1" applyFont="1" applyFill="1" applyBorder="1" applyAlignment="1">
      <alignment horizontal="center" wrapText="1"/>
    </xf>
    <xf numFmtId="0" fontId="1" fillId="27" borderId="1" xfId="1" applyFont="1" applyFill="1" applyBorder="1" applyAlignment="1">
      <alignment horizontal="center" wrapText="1"/>
    </xf>
    <xf numFmtId="165" fontId="1" fillId="27" borderId="1" xfId="1" applyNumberFormat="1" applyFont="1" applyFill="1" applyBorder="1" applyAlignment="1">
      <alignment horizontal="center" wrapText="1"/>
    </xf>
    <xf numFmtId="2" fontId="1" fillId="27" borderId="1" xfId="1" applyNumberFormat="1" applyFont="1" applyFill="1" applyBorder="1" applyAlignment="1">
      <alignment horizontal="center" wrapText="1"/>
    </xf>
    <xf numFmtId="166" fontId="1" fillId="27" borderId="1" xfId="1" applyNumberFormat="1" applyFont="1" applyFill="1" applyBorder="1" applyAlignment="1">
      <alignment horizontal="center" wrapText="1"/>
    </xf>
    <xf numFmtId="166" fontId="25" fillId="27" borderId="1" xfId="1" applyNumberFormat="1" applyFont="1" applyFill="1" applyBorder="1" applyAlignment="1">
      <alignment horizontal="center" wrapText="1"/>
    </xf>
    <xf numFmtId="170" fontId="1" fillId="27" borderId="1" xfId="1" applyNumberFormat="1" applyFont="1" applyFill="1" applyBorder="1" applyAlignment="1">
      <alignment horizontal="center" wrapText="1"/>
    </xf>
    <xf numFmtId="2" fontId="1" fillId="27" borderId="0" xfId="1" applyNumberFormat="1" applyFont="1" applyFill="1" applyBorder="1" applyAlignment="1">
      <alignment horizontal="center" wrapText="1"/>
    </xf>
    <xf numFmtId="0" fontId="25" fillId="27" borderId="1" xfId="0" applyFont="1" applyFill="1" applyBorder="1" applyAlignment="1">
      <alignment horizontal="center" textRotation="90" wrapText="1"/>
    </xf>
    <xf numFmtId="164" fontId="6" fillId="44" borderId="2" xfId="0" applyNumberFormat="1" applyFont="1" applyFill="1" applyBorder="1" applyAlignment="1">
      <alignment horizontal="center" textRotation="90" wrapText="1"/>
    </xf>
    <xf numFmtId="164" fontId="6" fillId="44" borderId="12" xfId="0" applyNumberFormat="1" applyFont="1" applyFill="1" applyBorder="1" applyAlignment="1">
      <alignment horizontal="center" textRotation="90" wrapText="1"/>
    </xf>
    <xf numFmtId="0" fontId="72" fillId="0" borderId="0" xfId="0" applyFont="1" applyBorder="1"/>
    <xf numFmtId="2" fontId="72" fillId="0" borderId="0" xfId="0" applyNumberFormat="1" applyFont="1" applyBorder="1"/>
    <xf numFmtId="0" fontId="73" fillId="0" borderId="0" xfId="0" applyFont="1" applyBorder="1"/>
    <xf numFmtId="2" fontId="73" fillId="0" borderId="0" xfId="0" applyNumberFormat="1" applyFont="1" applyBorder="1"/>
    <xf numFmtId="0" fontId="0" fillId="49" borderId="80" xfId="0" applyFont="1" applyFill="1" applyBorder="1"/>
    <xf numFmtId="0" fontId="50" fillId="49" borderId="81" xfId="2" applyFont="1" applyFill="1" applyBorder="1"/>
    <xf numFmtId="0" fontId="50" fillId="49" borderId="80" xfId="2" applyFont="1" applyFill="1" applyBorder="1"/>
    <xf numFmtId="0" fontId="50" fillId="49" borderId="80" xfId="2" applyFont="1" applyFill="1" applyBorder="1" applyAlignment="1">
      <alignment horizontal="center"/>
    </xf>
    <xf numFmtId="0" fontId="50" fillId="49" borderId="80" xfId="2" applyFont="1" applyFill="1" applyBorder="1" applyAlignment="1">
      <alignment wrapText="1"/>
    </xf>
    <xf numFmtId="14" fontId="50" fillId="49" borderId="80" xfId="2" quotePrefix="1" applyNumberFormat="1" applyFont="1" applyFill="1" applyBorder="1" applyAlignment="1">
      <alignment horizontal="right"/>
    </xf>
    <xf numFmtId="171" fontId="50" fillId="49" borderId="80" xfId="2" applyNumberFormat="1" applyFont="1" applyFill="1" applyBorder="1"/>
    <xf numFmtId="0" fontId="50" fillId="49" borderId="82" xfId="2" applyFont="1" applyFill="1" applyBorder="1" applyAlignment="1">
      <alignment horizontal="center"/>
    </xf>
    <xf numFmtId="164" fontId="50" fillId="49" borderId="80" xfId="2" applyNumberFormat="1" applyFont="1" applyFill="1" applyBorder="1" applyAlignment="1">
      <alignment horizontal="center"/>
    </xf>
    <xf numFmtId="0" fontId="50" fillId="49" borderId="83" xfId="2" applyFont="1" applyFill="1" applyBorder="1" applyAlignment="1">
      <alignment horizontal="center"/>
    </xf>
    <xf numFmtId="166" fontId="50" fillId="49" borderId="80" xfId="2" applyNumberFormat="1" applyFont="1" applyFill="1" applyBorder="1" applyAlignment="1">
      <alignment horizontal="center"/>
    </xf>
    <xf numFmtId="164" fontId="50" fillId="49" borderId="83" xfId="2" applyNumberFormat="1" applyFont="1" applyFill="1" applyBorder="1" applyAlignment="1">
      <alignment horizontal="center"/>
    </xf>
    <xf numFmtId="1" fontId="50" fillId="49" borderId="80" xfId="2" applyNumberFormat="1" applyFont="1" applyFill="1" applyBorder="1" applyAlignment="1">
      <alignment horizontal="center"/>
    </xf>
    <xf numFmtId="0" fontId="50" fillId="49" borderId="81" xfId="2" applyFont="1" applyFill="1" applyBorder="1" applyAlignment="1">
      <alignment horizontal="center"/>
    </xf>
    <xf numFmtId="164" fontId="50" fillId="49" borderId="82" xfId="0" applyNumberFormat="1" applyFont="1" applyFill="1" applyBorder="1" applyAlignment="1">
      <alignment horizontal="center"/>
    </xf>
    <xf numFmtId="1" fontId="50" fillId="49" borderId="80" xfId="0" applyNumberFormat="1" applyFont="1" applyFill="1" applyBorder="1" applyAlignment="1">
      <alignment horizontal="center"/>
    </xf>
    <xf numFmtId="170" fontId="50" fillId="49" borderId="80" xfId="0" applyNumberFormat="1" applyFont="1" applyFill="1" applyBorder="1" applyAlignment="1">
      <alignment horizontal="center"/>
    </xf>
    <xf numFmtId="165" fontId="50" fillId="49" borderId="80" xfId="0" applyNumberFormat="1" applyFont="1" applyFill="1" applyBorder="1" applyAlignment="1">
      <alignment horizontal="center"/>
    </xf>
    <xf numFmtId="166" fontId="50" fillId="49" borderId="80" xfId="0" applyNumberFormat="1" applyFont="1" applyFill="1" applyBorder="1" applyAlignment="1">
      <alignment horizontal="center"/>
    </xf>
    <xf numFmtId="2" fontId="0" fillId="49" borderId="80" xfId="0" applyNumberFormat="1" applyFont="1" applyFill="1" applyBorder="1" applyAlignment="1">
      <alignment horizontal="center"/>
    </xf>
    <xf numFmtId="165" fontId="0" fillId="49" borderId="84" xfId="0" applyNumberFormat="1" applyFont="1" applyFill="1" applyBorder="1" applyAlignment="1">
      <alignment horizontal="right"/>
    </xf>
    <xf numFmtId="164" fontId="0" fillId="49" borderId="84" xfId="0" applyNumberFormat="1" applyFont="1" applyFill="1" applyBorder="1" applyAlignment="1">
      <alignment horizontal="right"/>
    </xf>
    <xf numFmtId="0" fontId="0" fillId="49" borderId="82" xfId="0" applyFont="1" applyFill="1" applyBorder="1"/>
    <xf numFmtId="0" fontId="0" fillId="49" borderId="83" xfId="0" applyFont="1" applyFill="1" applyBorder="1"/>
    <xf numFmtId="170" fontId="0" fillId="49" borderId="81" xfId="0" applyNumberFormat="1" applyFont="1" applyFill="1" applyBorder="1" applyAlignment="1">
      <alignment horizontal="right"/>
    </xf>
    <xf numFmtId="164" fontId="0" fillId="49" borderId="80" xfId="0" applyNumberFormat="1" applyFont="1" applyFill="1" applyBorder="1" applyAlignment="1">
      <alignment horizontal="right"/>
    </xf>
    <xf numFmtId="0" fontId="0" fillId="49" borderId="0" xfId="0" applyFill="1" applyBorder="1"/>
    <xf numFmtId="0" fontId="0" fillId="49" borderId="0" xfId="0" applyFill="1"/>
    <xf numFmtId="0" fontId="0" fillId="25" borderId="0" xfId="0" applyFill="1" applyBorder="1"/>
    <xf numFmtId="0" fontId="0" fillId="25" borderId="0" xfId="0" applyFill="1"/>
    <xf numFmtId="0" fontId="0" fillId="86" borderId="0" xfId="0" applyFill="1" applyBorder="1"/>
    <xf numFmtId="0" fontId="0" fillId="87" borderId="0" xfId="0" applyFill="1"/>
    <xf numFmtId="0" fontId="76" fillId="0" borderId="0" xfId="0" applyFont="1"/>
    <xf numFmtId="165" fontId="45" fillId="0" borderId="0" xfId="0" applyNumberFormat="1" applyFont="1" applyBorder="1"/>
    <xf numFmtId="0" fontId="74" fillId="0" borderId="0" xfId="0" applyFont="1" applyBorder="1"/>
    <xf numFmtId="2" fontId="74" fillId="0" borderId="0" xfId="0" applyNumberFormat="1" applyFont="1" applyBorder="1"/>
    <xf numFmtId="0" fontId="0" fillId="49" borderId="0" xfId="0" applyFont="1" applyFill="1" applyBorder="1"/>
    <xf numFmtId="0" fontId="50" fillId="49" borderId="13" xfId="2" applyFont="1" applyFill="1" applyBorder="1"/>
    <xf numFmtId="0" fontId="50" fillId="49" borderId="0" xfId="2" applyFont="1" applyFill="1" applyBorder="1"/>
    <xf numFmtId="0" fontId="50" fillId="49" borderId="3" xfId="2" applyFont="1" applyFill="1" applyBorder="1" applyAlignment="1">
      <alignment horizontal="center"/>
    </xf>
    <xf numFmtId="0" fontId="50" fillId="49" borderId="0" xfId="2" applyFont="1" applyFill="1" applyBorder="1" applyAlignment="1">
      <alignment horizontal="center"/>
    </xf>
    <xf numFmtId="0" fontId="50" fillId="49" borderId="14" xfId="2" applyFont="1" applyFill="1" applyBorder="1" applyAlignment="1">
      <alignment horizontal="center"/>
    </xf>
    <xf numFmtId="0" fontId="50" fillId="49" borderId="13" xfId="2" applyFont="1" applyFill="1" applyBorder="1" applyAlignment="1">
      <alignment horizontal="center"/>
    </xf>
    <xf numFmtId="1" fontId="50" fillId="49" borderId="0" xfId="2" applyNumberFormat="1" applyFont="1" applyFill="1" applyBorder="1" applyAlignment="1">
      <alignment horizontal="center"/>
    </xf>
    <xf numFmtId="170" fontId="50" fillId="49" borderId="0" xfId="2" applyNumberFormat="1" applyFont="1" applyFill="1" applyBorder="1" applyAlignment="1">
      <alignment horizontal="center"/>
    </xf>
    <xf numFmtId="165" fontId="50" fillId="49" borderId="0" xfId="2" applyNumberFormat="1" applyFont="1" applyFill="1" applyBorder="1" applyAlignment="1">
      <alignment horizontal="center"/>
    </xf>
    <xf numFmtId="166" fontId="50" fillId="49" borderId="0" xfId="2" applyNumberFormat="1" applyFont="1" applyFill="1" applyBorder="1" applyAlignment="1">
      <alignment horizontal="center"/>
    </xf>
    <xf numFmtId="2" fontId="50" fillId="49" borderId="0" xfId="2" applyNumberFormat="1" applyFont="1" applyFill="1" applyBorder="1" applyAlignment="1">
      <alignment horizontal="center"/>
    </xf>
    <xf numFmtId="165" fontId="50" fillId="49" borderId="56" xfId="2" applyNumberFormat="1" applyFont="1" applyFill="1" applyBorder="1" applyAlignment="1">
      <alignment horizontal="right"/>
    </xf>
    <xf numFmtId="164" fontId="50" fillId="49" borderId="56" xfId="2" applyNumberFormat="1" applyFont="1" applyFill="1" applyBorder="1" applyAlignment="1">
      <alignment horizontal="right"/>
    </xf>
    <xf numFmtId="0" fontId="50" fillId="49" borderId="3" xfId="2" applyFont="1" applyFill="1" applyBorder="1"/>
    <xf numFmtId="0" fontId="50" fillId="49" borderId="14" xfId="2" applyFont="1" applyFill="1" applyBorder="1"/>
    <xf numFmtId="170" fontId="50" fillId="49" borderId="13" xfId="2" applyNumberFormat="1" applyFont="1" applyFill="1" applyBorder="1" applyAlignment="1">
      <alignment horizontal="right"/>
    </xf>
    <xf numFmtId="164" fontId="50" fillId="49" borderId="0" xfId="2" applyNumberFormat="1" applyFont="1" applyFill="1" applyBorder="1" applyAlignment="1">
      <alignment horizontal="right"/>
    </xf>
    <xf numFmtId="0" fontId="0" fillId="88" borderId="0" xfId="0" applyFill="1" applyBorder="1"/>
    <xf numFmtId="0" fontId="0" fillId="88" borderId="0" xfId="0" applyFill="1"/>
    <xf numFmtId="2" fontId="6" fillId="49" borderId="0" xfId="6" applyNumberFormat="1" applyFont="1" applyFill="1" applyBorder="1" applyAlignment="1">
      <alignment horizontal="center" textRotation="90" wrapText="1"/>
    </xf>
    <xf numFmtId="170" fontId="72" fillId="0" borderId="0" xfId="0" applyNumberFormat="1" applyFont="1" applyBorder="1" applyAlignment="1">
      <alignment horizontal="center"/>
    </xf>
    <xf numFmtId="170" fontId="74" fillId="0" borderId="0" xfId="0" applyNumberFormat="1" applyFont="1" applyBorder="1" applyAlignment="1">
      <alignment horizontal="center"/>
    </xf>
    <xf numFmtId="0" fontId="0" fillId="25" borderId="0" xfId="0" applyFill="1" applyAlignment="1">
      <alignment horizontal="center"/>
    </xf>
    <xf numFmtId="170" fontId="73" fillId="0" borderId="0" xfId="0" applyNumberFormat="1" applyFont="1" applyBorder="1" applyAlignment="1">
      <alignment horizontal="center"/>
    </xf>
    <xf numFmtId="0" fontId="0" fillId="86" borderId="0" xfId="0" applyFill="1" applyBorder="1" applyAlignment="1">
      <alignment horizontal="center"/>
    </xf>
    <xf numFmtId="164" fontId="0" fillId="52" borderId="0" xfId="0" applyNumberFormat="1" applyFont="1" applyFill="1" applyBorder="1" applyAlignment="1">
      <alignment horizontal="center"/>
    </xf>
    <xf numFmtId="0" fontId="0" fillId="49" borderId="0" xfId="0" applyFill="1" applyAlignment="1">
      <alignment horizontal="center"/>
    </xf>
    <xf numFmtId="170" fontId="45" fillId="0" borderId="0" xfId="0" applyNumberFormat="1" applyFont="1" applyBorder="1" applyAlignment="1">
      <alignment horizontal="center"/>
    </xf>
    <xf numFmtId="0" fontId="75" fillId="88" borderId="0" xfId="0" applyFont="1" applyFill="1" applyAlignment="1">
      <alignment horizontal="center"/>
    </xf>
    <xf numFmtId="164" fontId="6" fillId="89" borderId="2" xfId="0" applyNumberFormat="1" applyFont="1" applyFill="1" applyBorder="1" applyAlignment="1">
      <alignment horizontal="center" textRotation="90" wrapText="1"/>
    </xf>
    <xf numFmtId="164" fontId="6" fillId="89" borderId="12" xfId="0" applyNumberFormat="1" applyFont="1" applyFill="1" applyBorder="1" applyAlignment="1">
      <alignment horizontal="center" textRotation="90" wrapText="1"/>
    </xf>
    <xf numFmtId="0" fontId="0" fillId="13" borderId="0" xfId="0" applyFill="1" applyBorder="1"/>
    <xf numFmtId="0" fontId="0" fillId="86" borderId="0" xfId="0" applyFill="1"/>
    <xf numFmtId="0" fontId="0" fillId="52" borderId="0" xfId="0" applyFill="1"/>
    <xf numFmtId="0" fontId="0" fillId="52" borderId="0" xfId="0" applyFill="1" applyBorder="1"/>
    <xf numFmtId="165" fontId="72" fillId="0" borderId="0" xfId="0" applyNumberFormat="1" applyFont="1" applyBorder="1"/>
    <xf numFmtId="0" fontId="45" fillId="88" borderId="0" xfId="0" applyFont="1" applyFill="1" applyBorder="1"/>
    <xf numFmtId="2" fontId="45" fillId="88" borderId="0" xfId="0" applyNumberFormat="1" applyFont="1" applyFill="1" applyBorder="1"/>
    <xf numFmtId="0" fontId="73" fillId="88" borderId="0" xfId="0" applyFont="1" applyFill="1" applyBorder="1"/>
    <xf numFmtId="2" fontId="73" fillId="88" borderId="0" xfId="0" applyNumberFormat="1" applyFont="1" applyFill="1" applyBorder="1"/>
    <xf numFmtId="170" fontId="73" fillId="88" borderId="0" xfId="0" applyNumberFormat="1" applyFont="1" applyFill="1" applyBorder="1" applyAlignment="1">
      <alignment horizontal="center"/>
    </xf>
    <xf numFmtId="170" fontId="50" fillId="88" borderId="0" xfId="0" applyNumberFormat="1" applyFont="1" applyFill="1" applyBorder="1" applyAlignment="1">
      <alignment horizontal="center"/>
    </xf>
    <xf numFmtId="0" fontId="72" fillId="88" borderId="0" xfId="0" applyFont="1" applyFill="1" applyBorder="1"/>
    <xf numFmtId="2" fontId="72" fillId="88" borderId="0" xfId="0" applyNumberFormat="1" applyFont="1" applyFill="1" applyBorder="1"/>
    <xf numFmtId="170" fontId="72" fillId="88" borderId="0" xfId="0" applyNumberFormat="1" applyFont="1" applyFill="1" applyBorder="1" applyAlignment="1">
      <alignment horizontal="center"/>
    </xf>
    <xf numFmtId="0" fontId="74" fillId="88" borderId="0" xfId="0" applyFont="1" applyFill="1" applyBorder="1"/>
    <xf numFmtId="2" fontId="74" fillId="88" borderId="0" xfId="0" applyNumberFormat="1" applyFont="1" applyFill="1" applyBorder="1"/>
    <xf numFmtId="170" fontId="74" fillId="88" borderId="0" xfId="0" applyNumberFormat="1" applyFont="1" applyFill="1" applyBorder="1" applyAlignment="1">
      <alignment horizontal="center"/>
    </xf>
    <xf numFmtId="165" fontId="45" fillId="25" borderId="0" xfId="0" applyNumberFormat="1" applyFont="1" applyFill="1" applyBorder="1"/>
    <xf numFmtId="164" fontId="6" fillId="13" borderId="12" xfId="0" applyNumberFormat="1" applyFont="1" applyFill="1" applyBorder="1" applyAlignment="1">
      <alignment horizontal="center" textRotation="90" wrapText="1"/>
    </xf>
    <xf numFmtId="0" fontId="1" fillId="44" borderId="1" xfId="1" applyFont="1" applyFill="1" applyBorder="1" applyAlignment="1">
      <alignment horizontal="center" vertical="center" wrapText="1"/>
    </xf>
    <xf numFmtId="0" fontId="1" fillId="50" borderId="1" xfId="1" applyFont="1" applyFill="1" applyBorder="1" applyAlignment="1">
      <alignment horizontal="center" vertical="center" wrapText="1"/>
    </xf>
    <xf numFmtId="164" fontId="4" fillId="0" borderId="0" xfId="1" applyNumberFormat="1" applyFont="1" applyBorder="1" applyAlignment="1">
      <alignment horizontal="center" wrapText="1"/>
    </xf>
    <xf numFmtId="164" fontId="22" fillId="0" borderId="0" xfId="0" applyNumberFormat="1" applyFont="1" applyBorder="1" applyAlignment="1">
      <alignment horizontal="center" textRotation="90" wrapText="1"/>
    </xf>
    <xf numFmtId="164" fontId="1" fillId="86" borderId="1" xfId="1" applyNumberFormat="1" applyFont="1" applyFill="1" applyBorder="1" applyAlignment="1">
      <alignment horizontal="center" vertical="center" wrapText="1"/>
    </xf>
    <xf numFmtId="164" fontId="1" fillId="0" borderId="0" xfId="1" applyNumberFormat="1" applyFont="1" applyFill="1" applyBorder="1" applyAlignment="1">
      <alignment horizontal="center" vertical="center" wrapText="1"/>
    </xf>
    <xf numFmtId="164" fontId="1" fillId="0" borderId="0" xfId="1" applyNumberFormat="1" applyFont="1" applyFill="1" applyBorder="1" applyAlignment="1">
      <alignment horizontal="center" wrapText="1"/>
    </xf>
    <xf numFmtId="164" fontId="1" fillId="27" borderId="0" xfId="1" applyNumberFormat="1" applyFont="1" applyFill="1" applyBorder="1" applyAlignment="1">
      <alignment horizontal="center" wrapText="1"/>
    </xf>
    <xf numFmtId="164" fontId="0" fillId="29" borderId="0" xfId="0" applyNumberFormat="1" applyFill="1"/>
    <xf numFmtId="164" fontId="0" fillId="0" borderId="0" xfId="0" applyNumberFormat="1"/>
    <xf numFmtId="164" fontId="1" fillId="46" borderId="0" xfId="1" applyNumberFormat="1" applyFont="1" applyFill="1" applyBorder="1" applyAlignment="1">
      <alignment horizontal="center" vertical="center" wrapText="1"/>
    </xf>
    <xf numFmtId="0" fontId="0" fillId="46" borderId="0" xfId="0" applyFill="1"/>
    <xf numFmtId="2" fontId="0" fillId="88" borderId="0" xfId="0" applyNumberFormat="1" applyFill="1"/>
    <xf numFmtId="2" fontId="0" fillId="86" borderId="0" xfId="0" applyNumberFormat="1" applyFill="1" applyBorder="1"/>
    <xf numFmtId="2" fontId="0" fillId="52" borderId="0" xfId="0" applyNumberFormat="1" applyFont="1" applyFill="1" applyBorder="1" applyAlignment="1">
      <alignment horizontal="right"/>
    </xf>
    <xf numFmtId="2" fontId="0" fillId="49" borderId="0" xfId="0" applyNumberFormat="1" applyFill="1"/>
    <xf numFmtId="2" fontId="45" fillId="0" borderId="0" xfId="0" applyNumberFormat="1" applyFont="1" applyBorder="1"/>
    <xf numFmtId="2" fontId="45" fillId="25" borderId="0" xfId="0" applyNumberFormat="1" applyFont="1" applyFill="1" applyBorder="1"/>
    <xf numFmtId="2" fontId="0" fillId="25" borderId="0" xfId="0" applyNumberFormat="1" applyFill="1"/>
    <xf numFmtId="2" fontId="1" fillId="0" borderId="0" xfId="2" applyNumberFormat="1"/>
    <xf numFmtId="2" fontId="0" fillId="0" borderId="0" xfId="0" applyNumberFormat="1" applyBorder="1"/>
    <xf numFmtId="2" fontId="0" fillId="52" borderId="0" xfId="0" applyNumberFormat="1" applyFill="1" applyBorder="1"/>
    <xf numFmtId="2" fontId="0" fillId="49" borderId="0" xfId="0" applyNumberFormat="1" applyFill="1" applyBorder="1"/>
    <xf numFmtId="2" fontId="0" fillId="86" borderId="0" xfId="0" applyNumberFormat="1" applyFill="1"/>
    <xf numFmtId="2" fontId="0" fillId="52" borderId="0" xfId="0" applyNumberFormat="1" applyFill="1"/>
    <xf numFmtId="164" fontId="1" fillId="90" borderId="1" xfId="1" applyNumberFormat="1" applyFont="1" applyFill="1" applyBorder="1" applyAlignment="1">
      <alignment horizontal="center" vertical="center" wrapText="1"/>
    </xf>
    <xf numFmtId="164" fontId="1" fillId="90" borderId="1" xfId="1" applyNumberFormat="1" applyFont="1" applyFill="1" applyBorder="1" applyAlignment="1">
      <alignment horizontal="center" wrapText="1"/>
    </xf>
    <xf numFmtId="0" fontId="1" fillId="88" borderId="1" xfId="1" applyFont="1" applyFill="1" applyBorder="1" applyAlignment="1">
      <alignment horizontal="left" wrapText="1"/>
    </xf>
    <xf numFmtId="0" fontId="1" fillId="88" borderId="1" xfId="1" applyFont="1" applyFill="1" applyBorder="1" applyAlignment="1">
      <alignment horizontal="center" vertical="center" wrapText="1"/>
    </xf>
    <xf numFmtId="0" fontId="0" fillId="0" borderId="0" xfId="0" applyAlignment="1"/>
    <xf numFmtId="0" fontId="5" fillId="0" borderId="1" xfId="1" applyFont="1" applyBorder="1" applyAlignment="1">
      <alignment horizontal="center" vertical="center" wrapText="1"/>
    </xf>
    <xf numFmtId="3" fontId="6" fillId="0" borderId="1" xfId="0" applyNumberFormat="1" applyFont="1" applyFill="1" applyBorder="1" applyAlignment="1">
      <alignment horizontal="left" vertical="top" textRotation="90" wrapText="1"/>
    </xf>
    <xf numFmtId="2" fontId="6" fillId="0" borderId="1" xfId="0" applyNumberFormat="1" applyFont="1" applyFill="1" applyBorder="1" applyAlignment="1">
      <alignment horizontal="left" vertical="top" textRotation="90" wrapText="1"/>
    </xf>
    <xf numFmtId="11" fontId="1" fillId="15" borderId="1" xfId="1" applyNumberFormat="1" applyFont="1" applyFill="1" applyBorder="1" applyAlignment="1">
      <alignment horizontal="center" vertical="center" wrapText="1"/>
    </xf>
    <xf numFmtId="0" fontId="1" fillId="85" borderId="1" xfId="1" applyFont="1" applyFill="1" applyBorder="1" applyAlignment="1">
      <alignment horizontal="left" vertical="top" wrapText="1"/>
    </xf>
    <xf numFmtId="2" fontId="23" fillId="23" borderId="0" xfId="3" applyNumberFormat="1" applyFill="1" applyBorder="1"/>
    <xf numFmtId="0" fontId="1" fillId="0" borderId="0" xfId="1" applyFont="1"/>
    <xf numFmtId="2" fontId="1" fillId="0" borderId="0" xfId="1" applyNumberFormat="1" applyFont="1" applyAlignment="1">
      <alignment horizontal="center"/>
    </xf>
    <xf numFmtId="2" fontId="4" fillId="0" borderId="0" xfId="1" applyNumberFormat="1" applyFont="1" applyAlignment="1">
      <alignment horizontal="center"/>
    </xf>
    <xf numFmtId="0" fontId="4" fillId="0" borderId="0" xfId="1" applyFont="1"/>
    <xf numFmtId="0" fontId="1" fillId="23" borderId="5" xfId="3" applyFont="1" applyFill="1" applyBorder="1" applyAlignment="1">
      <alignment horizontal="center"/>
    </xf>
    <xf numFmtId="0" fontId="1" fillId="23" borderId="1" xfId="3" applyFont="1" applyFill="1" applyBorder="1" applyAlignment="1">
      <alignment horizontal="center"/>
    </xf>
    <xf numFmtId="0" fontId="23" fillId="23" borderId="1" xfId="3" applyFill="1" applyBorder="1" applyAlignment="1">
      <alignment horizontal="center"/>
    </xf>
    <xf numFmtId="0" fontId="1" fillId="23" borderId="8" xfId="3" applyFont="1" applyFill="1" applyBorder="1" applyAlignment="1">
      <alignment horizontal="center"/>
    </xf>
    <xf numFmtId="0" fontId="23" fillId="23" borderId="5" xfId="3" applyFill="1" applyBorder="1" applyAlignment="1">
      <alignment horizontal="center"/>
    </xf>
    <xf numFmtId="0" fontId="23" fillId="24" borderId="8" xfId="3" applyFill="1" applyBorder="1" applyAlignment="1">
      <alignment horizontal="center"/>
    </xf>
    <xf numFmtId="0" fontId="23" fillId="24" borderId="43" xfId="3" applyFill="1" applyBorder="1" applyAlignment="1">
      <alignment horizontal="center"/>
    </xf>
    <xf numFmtId="0" fontId="1" fillId="24" borderId="1" xfId="3" applyFont="1" applyFill="1" applyBorder="1" applyAlignment="1">
      <alignment horizontal="center"/>
    </xf>
    <xf numFmtId="0" fontId="23" fillId="24" borderId="1" xfId="3" applyFill="1" applyBorder="1" applyAlignment="1">
      <alignment horizontal="center"/>
    </xf>
    <xf numFmtId="0" fontId="23" fillId="24" borderId="5" xfId="3" applyFill="1" applyBorder="1" applyAlignment="1">
      <alignment horizontal="center"/>
    </xf>
    <xf numFmtId="0" fontId="1" fillId="24" borderId="28" xfId="3" applyFont="1" applyFill="1" applyBorder="1" applyAlignment="1">
      <alignment horizontal="center"/>
    </xf>
    <xf numFmtId="0" fontId="23" fillId="24" borderId="28" xfId="3" applyFill="1" applyBorder="1" applyAlignment="1">
      <alignment horizontal="center"/>
    </xf>
    <xf numFmtId="0" fontId="1" fillId="24" borderId="8" xfId="3" applyFont="1" applyFill="1" applyBorder="1" applyAlignment="1">
      <alignment horizontal="center"/>
    </xf>
    <xf numFmtId="0" fontId="1" fillId="24" borderId="28" xfId="3" applyFont="1" applyFill="1" applyBorder="1"/>
    <xf numFmtId="2" fontId="23" fillId="24" borderId="1" xfId="3" applyNumberFormat="1" applyFill="1" applyBorder="1"/>
    <xf numFmtId="2" fontId="23" fillId="24" borderId="8" xfId="3" applyNumberFormat="1" applyFill="1" applyBorder="1"/>
    <xf numFmtId="2" fontId="23" fillId="24" borderId="28" xfId="3" applyNumberFormat="1" applyFill="1" applyBorder="1"/>
    <xf numFmtId="164" fontId="25" fillId="24" borderId="1" xfId="1" applyNumberFormat="1" applyFont="1" applyFill="1" applyBorder="1" applyAlignment="1">
      <alignment horizontal="center" wrapText="1"/>
    </xf>
    <xf numFmtId="165" fontId="1" fillId="0" borderId="0" xfId="6" applyNumberFormat="1" applyFill="1" applyBorder="1"/>
    <xf numFmtId="165" fontId="37" fillId="91" borderId="1" xfId="0" applyNumberFormat="1" applyFont="1" applyFill="1" applyBorder="1"/>
    <xf numFmtId="164" fontId="0" fillId="44" borderId="5" xfId="0" applyNumberFormat="1" applyFill="1" applyBorder="1"/>
    <xf numFmtId="164" fontId="0" fillId="44" borderId="1" xfId="0" applyNumberFormat="1" applyFill="1" applyBorder="1" applyAlignment="1">
      <alignment horizontal="right"/>
    </xf>
    <xf numFmtId="164" fontId="1" fillId="44" borderId="1" xfId="2" applyNumberFormat="1" applyFill="1" applyBorder="1"/>
    <xf numFmtId="164" fontId="1" fillId="44" borderId="8" xfId="2" applyNumberFormat="1" applyFill="1" applyBorder="1"/>
    <xf numFmtId="164" fontId="1" fillId="44" borderId="13" xfId="2" applyNumberFormat="1" applyFill="1" applyBorder="1"/>
    <xf numFmtId="164" fontId="1" fillId="44" borderId="5" xfId="2" applyNumberFormat="1" applyFill="1" applyBorder="1"/>
    <xf numFmtId="164" fontId="1" fillId="0" borderId="0" xfId="6" applyNumberFormat="1"/>
    <xf numFmtId="0" fontId="22" fillId="0" borderId="0" xfId="0" applyFont="1" applyBorder="1" applyAlignment="1">
      <alignment horizontal="center" textRotation="90" wrapText="1"/>
    </xf>
    <xf numFmtId="164" fontId="1" fillId="24" borderId="8" xfId="2" applyNumberFormat="1" applyFont="1" applyFill="1" applyBorder="1" applyAlignment="1">
      <alignment horizontal="center"/>
    </xf>
    <xf numFmtId="0" fontId="1" fillId="6" borderId="1" xfId="2" applyFill="1" applyBorder="1" applyAlignment="1">
      <alignment horizontal="center"/>
    </xf>
    <xf numFmtId="0" fontId="1" fillId="24" borderId="1" xfId="2" applyFill="1" applyBorder="1" applyAlignment="1">
      <alignment horizontal="center"/>
    </xf>
    <xf numFmtId="0" fontId="1" fillId="24" borderId="8" xfId="2" applyFill="1" applyBorder="1" applyAlignment="1">
      <alignment horizontal="center"/>
    </xf>
    <xf numFmtId="164" fontId="1" fillId="0" borderId="5" xfId="2" applyNumberFormat="1" applyBorder="1" applyAlignment="1">
      <alignment horizontal="center"/>
    </xf>
    <xf numFmtId="164" fontId="1" fillId="0" borderId="1" xfId="2" applyNumberFormat="1" applyBorder="1" applyAlignment="1">
      <alignment horizontal="center"/>
    </xf>
    <xf numFmtId="164" fontId="1" fillId="0" borderId="8" xfId="2" applyNumberFormat="1" applyBorder="1" applyAlignment="1">
      <alignment horizontal="center"/>
    </xf>
    <xf numFmtId="164" fontId="1" fillId="0" borderId="0" xfId="2" applyNumberFormat="1" applyBorder="1" applyAlignment="1">
      <alignment horizontal="center"/>
    </xf>
    <xf numFmtId="0" fontId="1" fillId="0" borderId="8" xfId="2" applyFill="1" applyBorder="1" applyAlignment="1">
      <alignment horizontal="center"/>
    </xf>
    <xf numFmtId="164" fontId="1" fillId="0" borderId="20" xfId="2" applyNumberFormat="1" applyBorder="1" applyAlignment="1">
      <alignment horizontal="center"/>
    </xf>
    <xf numFmtId="164" fontId="1" fillId="0" borderId="1" xfId="2" applyNumberFormat="1" applyFill="1" applyBorder="1" applyAlignment="1">
      <alignment horizontal="center"/>
    </xf>
    <xf numFmtId="164" fontId="1" fillId="0" borderId="8" xfId="2" applyNumberFormat="1" applyFill="1" applyBorder="1" applyAlignment="1">
      <alignment horizontal="center"/>
    </xf>
    <xf numFmtId="1" fontId="20" fillId="0" borderId="5" xfId="0" applyNumberFormat="1" applyFont="1" applyBorder="1"/>
    <xf numFmtId="1" fontId="20" fillId="0" borderId="1" xfId="0" applyNumberFormat="1" applyFont="1" applyBorder="1"/>
    <xf numFmtId="0" fontId="20" fillId="13" borderId="1" xfId="0" applyFont="1" applyFill="1" applyBorder="1"/>
    <xf numFmtId="0" fontId="1" fillId="13" borderId="1" xfId="2" applyFill="1" applyBorder="1"/>
    <xf numFmtId="0" fontId="1" fillId="92" borderId="1" xfId="2" applyFont="1" applyFill="1" applyBorder="1" applyAlignment="1">
      <alignment horizontal="center"/>
    </xf>
    <xf numFmtId="0" fontId="1" fillId="92" borderId="1" xfId="2" applyFill="1" applyBorder="1" applyAlignment="1">
      <alignment horizontal="center"/>
    </xf>
    <xf numFmtId="0" fontId="1" fillId="92" borderId="8" xfId="2" applyFill="1" applyBorder="1" applyAlignment="1">
      <alignment horizontal="center"/>
    </xf>
    <xf numFmtId="0" fontId="1" fillId="92" borderId="8" xfId="2" applyFont="1" applyFill="1" applyBorder="1" applyAlignment="1">
      <alignment horizontal="center"/>
    </xf>
    <xf numFmtId="0" fontId="1" fillId="93" borderId="5" xfId="2" applyFill="1" applyBorder="1"/>
    <xf numFmtId="0" fontId="1" fillId="93" borderId="5" xfId="2" applyFont="1" applyFill="1" applyBorder="1"/>
    <xf numFmtId="2" fontId="1" fillId="93" borderId="5" xfId="0" applyNumberFormat="1" applyFont="1" applyFill="1" applyBorder="1" applyAlignment="1">
      <alignment horizontal="center"/>
    </xf>
    <xf numFmtId="4" fontId="1" fillId="93" borderId="5" xfId="2" applyNumberFormat="1" applyFont="1" applyFill="1" applyBorder="1" applyAlignment="1">
      <alignment horizontal="center"/>
    </xf>
    <xf numFmtId="0" fontId="1" fillId="93" borderId="1" xfId="2" applyFont="1" applyFill="1" applyBorder="1" applyAlignment="1">
      <alignment horizontal="center"/>
    </xf>
    <xf numFmtId="0" fontId="5" fillId="0" borderId="1" xfId="1" applyFont="1" applyBorder="1" applyAlignment="1">
      <alignment horizontal="center" vertical="center" wrapText="1"/>
    </xf>
    <xf numFmtId="173" fontId="20" fillId="12" borderId="5" xfId="0" applyNumberFormat="1" applyFont="1" applyFill="1" applyBorder="1" applyAlignment="1">
      <alignment horizontal="center"/>
    </xf>
    <xf numFmtId="0" fontId="4" fillId="94" borderId="0" xfId="2" applyFont="1" applyFill="1" applyAlignment="1">
      <alignment wrapText="1"/>
    </xf>
    <xf numFmtId="0" fontId="6" fillId="94" borderId="0" xfId="2" applyFont="1" applyFill="1" applyAlignment="1">
      <alignment horizontal="left" wrapText="1"/>
    </xf>
    <xf numFmtId="0" fontId="1" fillId="94" borderId="0" xfId="2" applyFill="1"/>
    <xf numFmtId="0" fontId="1" fillId="94" borderId="0" xfId="2" applyFill="1" applyAlignment="1">
      <alignment wrapText="1"/>
    </xf>
    <xf numFmtId="0" fontId="4" fillId="0" borderId="0" xfId="1" applyFont="1" applyFill="1" applyAlignment="1">
      <alignment wrapText="1"/>
    </xf>
    <xf numFmtId="0" fontId="6" fillId="0" borderId="0" xfId="1" applyFont="1" applyFill="1" applyAlignment="1">
      <alignment horizontal="left" wrapText="1"/>
    </xf>
    <xf numFmtId="0" fontId="24" fillId="0" borderId="0" xfId="1" applyFont="1" applyFill="1" applyAlignment="1">
      <alignment wrapText="1"/>
    </xf>
    <xf numFmtId="164" fontId="24" fillId="0" borderId="0" xfId="1" applyNumberFormat="1" applyFont="1" applyFill="1" applyAlignment="1">
      <alignment wrapText="1"/>
    </xf>
    <xf numFmtId="0" fontId="4" fillId="94" borderId="0" xfId="1" applyFont="1" applyFill="1" applyAlignment="1">
      <alignment wrapText="1"/>
    </xf>
    <xf numFmtId="0" fontId="6" fillId="94" borderId="0" xfId="1" applyFont="1" applyFill="1" applyAlignment="1">
      <alignment horizontal="left" wrapText="1"/>
    </xf>
    <xf numFmtId="0" fontId="24" fillId="94" borderId="0" xfId="1" applyFont="1" applyFill="1" applyAlignment="1">
      <alignment wrapText="1"/>
    </xf>
    <xf numFmtId="0" fontId="2" fillId="94" borderId="0" xfId="1" applyFill="1"/>
    <xf numFmtId="0" fontId="2" fillId="94" borderId="0" xfId="1" applyFill="1" applyAlignment="1">
      <alignment wrapText="1"/>
    </xf>
    <xf numFmtId="0" fontId="3" fillId="0" borderId="52" xfId="1" applyFont="1" applyBorder="1" applyAlignment="1">
      <alignment wrapText="1"/>
    </xf>
    <xf numFmtId="0" fontId="4" fillId="0" borderId="67" xfId="1" applyFont="1" applyBorder="1" applyAlignment="1">
      <alignment wrapText="1"/>
    </xf>
    <xf numFmtId="0" fontId="5" fillId="0" borderId="52" xfId="1" applyFont="1" applyBorder="1" applyAlignment="1">
      <alignment vertical="center" wrapText="1"/>
    </xf>
    <xf numFmtId="0" fontId="5" fillId="0" borderId="67" xfId="1" applyFont="1" applyBorder="1" applyAlignment="1">
      <alignment vertical="center" wrapText="1"/>
    </xf>
    <xf numFmtId="0" fontId="1" fillId="94" borderId="0" xfId="1" applyFont="1" applyFill="1" applyAlignment="1">
      <alignment wrapText="1"/>
    </xf>
    <xf numFmtId="0" fontId="25" fillId="94" borderId="0" xfId="1" applyFont="1" applyFill="1" applyAlignment="1">
      <alignment horizontal="left" wrapText="1"/>
    </xf>
    <xf numFmtId="0" fontId="1" fillId="94" borderId="0" xfId="1" applyFont="1" applyFill="1"/>
    <xf numFmtId="0" fontId="1" fillId="0" borderId="0" xfId="1" applyFont="1" applyFill="1" applyAlignment="1">
      <alignment horizontal="center" wrapText="1"/>
    </xf>
    <xf numFmtId="0" fontId="1" fillId="0" borderId="0" xfId="1" applyFont="1" applyAlignment="1">
      <alignment horizontal="center" wrapText="1"/>
    </xf>
    <xf numFmtId="0" fontId="25" fillId="0" borderId="0" xfId="1" applyFont="1" applyFill="1" applyAlignment="1">
      <alignment horizontal="center" wrapText="1"/>
    </xf>
    <xf numFmtId="0" fontId="25" fillId="0" borderId="0" xfId="1" applyFont="1" applyAlignment="1">
      <alignment horizontal="center" wrapText="1"/>
    </xf>
    <xf numFmtId="164" fontId="1" fillId="0" borderId="0" xfId="1" applyNumberFormat="1" applyFont="1" applyFill="1" applyAlignment="1">
      <alignment horizontal="center" wrapText="1"/>
    </xf>
    <xf numFmtId="0" fontId="1" fillId="0" borderId="0" xfId="1" applyFont="1" applyFill="1" applyAlignment="1">
      <alignment horizontal="center"/>
    </xf>
    <xf numFmtId="0" fontId="25" fillId="0" borderId="0" xfId="1" applyFont="1" applyFill="1" applyAlignment="1">
      <alignment horizontal="center" textRotation="90" wrapText="1"/>
    </xf>
    <xf numFmtId="0" fontId="4" fillId="0" borderId="1" xfId="1" applyFont="1" applyBorder="1" applyAlignment="1">
      <alignment wrapText="1"/>
    </xf>
    <xf numFmtId="0" fontId="5" fillId="0" borderId="1" xfId="1" applyFont="1" applyBorder="1" applyAlignment="1">
      <alignment horizontal="center" vertical="center" wrapText="1"/>
    </xf>
    <xf numFmtId="0" fontId="5" fillId="0" borderId="1" xfId="1" applyFont="1" applyFill="1" applyBorder="1" applyAlignment="1">
      <alignment horizontal="center" vertical="center" wrapText="1"/>
    </xf>
    <xf numFmtId="173" fontId="1" fillId="0" borderId="0" xfId="2" applyNumberFormat="1"/>
    <xf numFmtId="0" fontId="25" fillId="27" borderId="0" xfId="1" applyFont="1" applyFill="1" applyBorder="1" applyAlignment="1">
      <alignment horizontal="center" wrapText="1"/>
    </xf>
    <xf numFmtId="0" fontId="1" fillId="15" borderId="0" xfId="1" applyFont="1" applyFill="1" applyBorder="1" applyAlignment="1">
      <alignment horizontal="center" vertical="center" wrapText="1"/>
    </xf>
    <xf numFmtId="0" fontId="1" fillId="15" borderId="0" xfId="1" applyFont="1" applyFill="1" applyBorder="1" applyAlignment="1">
      <alignment horizontal="left" vertical="center" wrapText="1"/>
    </xf>
    <xf numFmtId="169" fontId="1" fillId="15" borderId="0" xfId="1" applyNumberFormat="1" applyFont="1" applyFill="1" applyBorder="1" applyAlignment="1">
      <alignment horizontal="right" vertical="center" wrapText="1"/>
    </xf>
    <xf numFmtId="0" fontId="1" fillId="0" borderId="0" xfId="1" applyFont="1" applyBorder="1"/>
    <xf numFmtId="164" fontId="1" fillId="15" borderId="0" xfId="1" applyNumberFormat="1" applyFont="1" applyFill="1" applyBorder="1" applyAlignment="1">
      <alignment horizontal="center" vertical="center" wrapText="1"/>
    </xf>
    <xf numFmtId="0" fontId="1" fillId="0" borderId="0" xfId="1" applyFont="1" applyBorder="1" applyAlignment="1">
      <alignment horizontal="center"/>
    </xf>
    <xf numFmtId="165" fontId="1" fillId="15" borderId="0" xfId="1" applyNumberFormat="1" applyFont="1" applyFill="1" applyBorder="1" applyAlignment="1">
      <alignment horizontal="center" vertical="center" wrapText="1"/>
    </xf>
    <xf numFmtId="2" fontId="1" fillId="15" borderId="0" xfId="1" applyNumberFormat="1" applyFont="1" applyFill="1" applyBorder="1" applyAlignment="1">
      <alignment horizontal="center" vertical="center" wrapText="1"/>
    </xf>
    <xf numFmtId="166" fontId="1" fillId="15" borderId="0" xfId="1" applyNumberFormat="1" applyFont="1" applyFill="1" applyBorder="1" applyAlignment="1">
      <alignment horizontal="center" vertical="center" wrapText="1"/>
    </xf>
    <xf numFmtId="166" fontId="1" fillId="0" borderId="0" xfId="1" applyNumberFormat="1" applyFont="1" applyBorder="1" applyAlignment="1">
      <alignment horizontal="center"/>
    </xf>
    <xf numFmtId="170" fontId="1" fillId="15" borderId="0" xfId="1" applyNumberFormat="1" applyFont="1" applyFill="1" applyBorder="1" applyAlignment="1">
      <alignment horizontal="center" vertical="center" wrapText="1"/>
    </xf>
    <xf numFmtId="0" fontId="1" fillId="0" borderId="0" xfId="1" applyFont="1" applyFill="1" applyBorder="1" applyAlignment="1">
      <alignment horizontal="center" vertical="center" wrapText="1"/>
    </xf>
    <xf numFmtId="170" fontId="1" fillId="0" borderId="0" xfId="1" applyNumberFormat="1" applyFont="1" applyFill="1" applyBorder="1" applyAlignment="1">
      <alignment horizontal="center" vertical="center" wrapText="1"/>
    </xf>
    <xf numFmtId="0" fontId="4" fillId="0" borderId="1" xfId="1" applyFont="1" applyBorder="1" applyAlignment="1">
      <alignment wrapText="1"/>
    </xf>
    <xf numFmtId="0" fontId="5" fillId="0" borderId="1" xfId="1" applyFont="1" applyBorder="1" applyAlignment="1">
      <alignment horizontal="center" vertical="center" wrapText="1"/>
    </xf>
    <xf numFmtId="0" fontId="5" fillId="0" borderId="1" xfId="1" applyFont="1" applyFill="1" applyBorder="1" applyAlignment="1">
      <alignment horizontal="center" vertical="center" wrapText="1"/>
    </xf>
    <xf numFmtId="0" fontId="2" fillId="0" borderId="0" xfId="1" applyFill="1" applyAlignment="1">
      <alignment wrapText="1"/>
    </xf>
    <xf numFmtId="0" fontId="6" fillId="0" borderId="0" xfId="1" applyFont="1" applyFill="1" applyAlignment="1">
      <alignment horizontal="center"/>
    </xf>
    <xf numFmtId="0" fontId="5" fillId="0" borderId="1" xfId="1" applyFont="1" applyBorder="1" applyAlignment="1">
      <alignment horizontal="center" vertical="center" wrapText="1"/>
    </xf>
    <xf numFmtId="43" fontId="1" fillId="0" borderId="0" xfId="48" applyFont="1" applyFill="1" applyAlignment="1">
      <alignment horizontal="center" wrapText="1"/>
    </xf>
    <xf numFmtId="174" fontId="1" fillId="0" borderId="0" xfId="48" applyNumberFormat="1" applyFont="1" applyFill="1" applyAlignment="1">
      <alignment horizontal="center" wrapText="1"/>
    </xf>
    <xf numFmtId="175" fontId="1" fillId="0" borderId="0" xfId="48" applyNumberFormat="1" applyFont="1" applyFill="1" applyAlignment="1">
      <alignment horizontal="center" wrapText="1"/>
    </xf>
    <xf numFmtId="0" fontId="4" fillId="0" borderId="1" xfId="1" applyFont="1" applyBorder="1" applyAlignment="1">
      <alignment wrapText="1"/>
    </xf>
    <xf numFmtId="0" fontId="5" fillId="0" borderId="1" xfId="1" applyFont="1" applyBorder="1" applyAlignment="1">
      <alignment horizontal="center" vertical="center" wrapText="1"/>
    </xf>
    <xf numFmtId="0" fontId="5" fillId="0" borderId="1" xfId="1" applyFont="1" applyFill="1" applyBorder="1" applyAlignment="1">
      <alignment horizontal="center" vertical="center" wrapText="1"/>
    </xf>
    <xf numFmtId="43" fontId="1" fillId="0" borderId="1" xfId="48" applyFont="1" applyFill="1" applyBorder="1" applyAlignment="1">
      <alignment horizontal="center" wrapText="1"/>
    </xf>
    <xf numFmtId="43" fontId="1" fillId="15" borderId="1" xfId="48" applyFont="1" applyFill="1" applyBorder="1" applyAlignment="1">
      <alignment horizontal="center" vertical="center" wrapText="1"/>
    </xf>
    <xf numFmtId="2" fontId="6" fillId="44" borderId="1" xfId="0" applyNumberFormat="1" applyFont="1" applyFill="1" applyBorder="1" applyAlignment="1">
      <alignment horizontal="center" textRotation="90" wrapText="1"/>
    </xf>
    <xf numFmtId="164" fontId="6" fillId="44" borderId="1" xfId="0" applyNumberFormat="1" applyFont="1" applyFill="1" applyBorder="1" applyAlignment="1">
      <alignment horizontal="center" textRotation="90" wrapText="1"/>
    </xf>
    <xf numFmtId="3" fontId="4" fillId="0" borderId="0" xfId="1" applyNumberFormat="1" applyFont="1" applyAlignment="1">
      <alignment horizontal="center" wrapText="1"/>
    </xf>
    <xf numFmtId="3" fontId="71" fillId="0" borderId="0" xfId="48" applyNumberFormat="1" applyFont="1" applyAlignment="1">
      <alignment horizontal="center" wrapText="1"/>
    </xf>
    <xf numFmtId="3" fontId="24" fillId="0" borderId="0" xfId="1" applyNumberFormat="1" applyFont="1" applyFill="1" applyAlignment="1">
      <alignment horizontal="center" wrapText="1"/>
    </xf>
    <xf numFmtId="3" fontId="2" fillId="0" borderId="0" xfId="1" applyNumberFormat="1" applyAlignment="1">
      <alignment horizontal="center"/>
    </xf>
    <xf numFmtId="176" fontId="71" fillId="0" borderId="0" xfId="48" applyNumberFormat="1" applyFont="1" applyAlignment="1">
      <alignment horizontal="center" wrapText="1"/>
    </xf>
    <xf numFmtId="3" fontId="71" fillId="44" borderId="0" xfId="48" applyNumberFormat="1" applyFont="1" applyFill="1" applyAlignment="1">
      <alignment horizontal="center" wrapText="1"/>
    </xf>
    <xf numFmtId="170" fontId="4" fillId="0" borderId="0" xfId="1" applyNumberFormat="1" applyFont="1" applyAlignment="1">
      <alignment wrapText="1"/>
    </xf>
    <xf numFmtId="170" fontId="6" fillId="44" borderId="1" xfId="0" applyNumberFormat="1" applyFont="1" applyFill="1" applyBorder="1" applyAlignment="1">
      <alignment horizontal="center" textRotation="90" wrapText="1"/>
    </xf>
    <xf numFmtId="170" fontId="24" fillId="0" borderId="0" xfId="1" applyNumberFormat="1" applyFont="1" applyFill="1" applyAlignment="1">
      <alignment wrapText="1"/>
    </xf>
    <xf numFmtId="170" fontId="2" fillId="0" borderId="0" xfId="1" applyNumberFormat="1"/>
    <xf numFmtId="3" fontId="6" fillId="95" borderId="0" xfId="1" applyNumberFormat="1" applyFont="1" applyFill="1" applyAlignment="1">
      <alignment horizontal="center" textRotation="90" wrapText="1"/>
    </xf>
    <xf numFmtId="0" fontId="6" fillId="95" borderId="0" xfId="1" applyFont="1" applyFill="1" applyAlignment="1">
      <alignment horizontal="left" textRotation="90" wrapText="1"/>
    </xf>
    <xf numFmtId="170" fontId="71" fillId="0" borderId="0" xfId="1" applyNumberFormat="1" applyFont="1" applyAlignment="1">
      <alignment horizontal="left" wrapText="1"/>
    </xf>
    <xf numFmtId="164" fontId="1" fillId="24" borderId="1" xfId="1" applyNumberFormat="1" applyFont="1" applyFill="1" applyBorder="1" applyAlignment="1">
      <alignment horizontal="center" vertical="center" wrapText="1"/>
    </xf>
    <xf numFmtId="1" fontId="1" fillId="13" borderId="1" xfId="1" applyNumberFormat="1" applyFont="1" applyFill="1" applyBorder="1" applyAlignment="1">
      <alignment horizontal="right" vertical="center" wrapText="1"/>
    </xf>
    <xf numFmtId="1" fontId="1" fillId="47" borderId="1" xfId="1" applyNumberFormat="1" applyFont="1" applyFill="1" applyBorder="1" applyAlignment="1">
      <alignment horizontal="right" vertical="center" wrapText="1"/>
    </xf>
    <xf numFmtId="1" fontId="1" fillId="24" borderId="1" xfId="1" applyNumberFormat="1" applyFont="1" applyFill="1" applyBorder="1" applyAlignment="1">
      <alignment horizontal="right" vertical="center" wrapText="1"/>
    </xf>
    <xf numFmtId="1" fontId="1" fillId="13" borderId="1" xfId="1" applyNumberFormat="1" applyFont="1" applyFill="1" applyBorder="1" applyAlignment="1">
      <alignment horizontal="right" wrapText="1"/>
    </xf>
    <xf numFmtId="1" fontId="1" fillId="47" borderId="1" xfId="1" applyNumberFormat="1" applyFont="1" applyFill="1" applyBorder="1" applyAlignment="1">
      <alignment horizontal="right" wrapText="1"/>
    </xf>
    <xf numFmtId="1" fontId="1" fillId="0" borderId="1" xfId="1" applyNumberFormat="1" applyFont="1" applyFill="1" applyBorder="1" applyAlignment="1">
      <alignment horizontal="right" vertical="center" wrapText="1"/>
    </xf>
    <xf numFmtId="176" fontId="71" fillId="13" borderId="0" xfId="48" applyNumberFormat="1" applyFont="1" applyFill="1" applyAlignment="1">
      <alignment horizontal="center" wrapText="1"/>
    </xf>
    <xf numFmtId="166" fontId="1" fillId="15" borderId="0" xfId="1" applyNumberFormat="1" applyFont="1" applyFill="1" applyBorder="1" applyAlignment="1">
      <alignment horizontal="left" vertical="center"/>
    </xf>
    <xf numFmtId="170" fontId="1" fillId="15" borderId="0" xfId="1" applyNumberFormat="1" applyFont="1" applyFill="1" applyBorder="1" applyAlignment="1">
      <alignment horizontal="center" vertical="center"/>
    </xf>
    <xf numFmtId="4" fontId="71" fillId="0" borderId="0" xfId="48" applyNumberFormat="1" applyFont="1" applyAlignment="1">
      <alignment horizontal="center" wrapText="1"/>
    </xf>
    <xf numFmtId="0" fontId="1" fillId="15" borderId="0" xfId="1" applyFont="1" applyFill="1" applyBorder="1" applyAlignment="1">
      <alignment horizontal="center" vertical="center"/>
    </xf>
    <xf numFmtId="0" fontId="4" fillId="0" borderId="1" xfId="1" applyFont="1" applyBorder="1" applyAlignment="1">
      <alignment wrapText="1"/>
    </xf>
    <xf numFmtId="0" fontId="5" fillId="0" borderId="1" xfId="1" applyFont="1" applyBorder="1" applyAlignment="1">
      <alignment horizontal="center" vertical="center" wrapText="1"/>
    </xf>
    <xf numFmtId="0" fontId="5" fillId="0" borderId="1" xfId="1" applyFont="1" applyFill="1" applyBorder="1" applyAlignment="1">
      <alignment horizontal="center" vertical="center" wrapText="1"/>
    </xf>
    <xf numFmtId="0" fontId="3" fillId="0" borderId="1" xfId="1" applyFont="1" applyBorder="1" applyAlignment="1">
      <alignment wrapText="1"/>
    </xf>
    <xf numFmtId="0" fontId="4" fillId="0" borderId="1" xfId="1" applyFont="1" applyBorder="1" applyAlignment="1">
      <alignment wrapText="1"/>
    </xf>
    <xf numFmtId="0" fontId="5" fillId="0" borderId="1" xfId="1" applyFont="1" applyBorder="1" applyAlignment="1">
      <alignment horizontal="center" vertical="center" wrapText="1"/>
    </xf>
    <xf numFmtId="0" fontId="9" fillId="0" borderId="1" xfId="1" applyFont="1" applyBorder="1" applyAlignment="1">
      <alignment horizontal="center" vertical="center" wrapText="1"/>
    </xf>
    <xf numFmtId="0" fontId="9" fillId="0" borderId="1" xfId="1" applyFont="1" applyFill="1" applyBorder="1" applyAlignment="1">
      <alignment horizontal="center" vertical="center" wrapText="1"/>
    </xf>
    <xf numFmtId="0" fontId="5" fillId="0" borderId="1" xfId="1" applyFont="1" applyFill="1" applyBorder="1" applyAlignment="1">
      <alignment horizontal="center" vertical="center" wrapText="1"/>
    </xf>
    <xf numFmtId="0" fontId="5" fillId="8" borderId="0" xfId="1" applyFont="1" applyFill="1" applyAlignment="1">
      <alignment horizontal="center"/>
    </xf>
    <xf numFmtId="0" fontId="0" fillId="0" borderId="0" xfId="0" applyAlignment="1">
      <alignment horizontal="center" wrapText="1"/>
    </xf>
    <xf numFmtId="0" fontId="17" fillId="0" borderId="0" xfId="0" applyFont="1" applyAlignment="1">
      <alignment wrapText="1"/>
    </xf>
    <xf numFmtId="0" fontId="10" fillId="0" borderId="0" xfId="0" applyFont="1" applyAlignment="1">
      <alignment wrapText="1" shrinkToFit="1"/>
    </xf>
    <xf numFmtId="0" fontId="5" fillId="8" borderId="0" xfId="2" applyFont="1" applyFill="1" applyAlignment="1">
      <alignment horizontal="center"/>
    </xf>
    <xf numFmtId="0" fontId="49" fillId="0" borderId="24" xfId="2" applyFont="1" applyBorder="1" applyAlignment="1">
      <alignment wrapText="1"/>
    </xf>
    <xf numFmtId="0" fontId="12" fillId="0" borderId="24" xfId="2" applyFont="1" applyBorder="1" applyAlignment="1">
      <alignment wrapText="1"/>
    </xf>
    <xf numFmtId="0" fontId="5" fillId="0" borderId="25" xfId="2" applyFont="1" applyBorder="1" applyAlignment="1">
      <alignment horizontal="center" vertical="center" wrapText="1"/>
    </xf>
    <xf numFmtId="0" fontId="5" fillId="0" borderId="26" xfId="2" applyFont="1" applyBorder="1" applyAlignment="1">
      <alignment horizontal="center" vertical="center" wrapText="1"/>
    </xf>
    <xf numFmtId="0" fontId="5" fillId="0" borderId="27" xfId="2" applyFont="1" applyBorder="1" applyAlignment="1">
      <alignment horizontal="center" vertical="center" wrapText="1"/>
    </xf>
    <xf numFmtId="0" fontId="5" fillId="0" borderId="21" xfId="2" applyFont="1" applyBorder="1" applyAlignment="1">
      <alignment horizontal="center" vertical="center" wrapText="1"/>
    </xf>
    <xf numFmtId="0" fontId="5" fillId="0" borderId="22" xfId="2" applyFont="1" applyBorder="1" applyAlignment="1">
      <alignment horizontal="center" vertical="center" wrapText="1"/>
    </xf>
    <xf numFmtId="0" fontId="5" fillId="0" borderId="23" xfId="2" applyFont="1" applyBorder="1" applyAlignment="1">
      <alignment horizontal="center" vertical="center" wrapText="1"/>
    </xf>
    <xf numFmtId="0" fontId="5" fillId="0" borderId="21" xfId="2" applyFont="1" applyFill="1" applyBorder="1" applyAlignment="1">
      <alignment horizontal="center" vertical="center" wrapText="1"/>
    </xf>
    <xf numFmtId="0" fontId="5" fillId="0" borderId="22" xfId="2" applyFont="1" applyFill="1" applyBorder="1" applyAlignment="1">
      <alignment horizontal="center" vertical="center" wrapText="1"/>
    </xf>
    <xf numFmtId="0" fontId="5" fillId="0" borderId="23" xfId="2" applyFont="1" applyFill="1" applyBorder="1" applyAlignment="1">
      <alignment horizontal="center" vertical="center" wrapText="1"/>
    </xf>
    <xf numFmtId="0" fontId="12" fillId="9" borderId="0" xfId="2" applyFont="1" applyFill="1" applyBorder="1" applyAlignment="1">
      <alignment horizontal="center" wrapText="1"/>
    </xf>
    <xf numFmtId="0" fontId="0" fillId="0" borderId="0" xfId="0" applyAlignment="1">
      <alignment horizontal="left" wrapText="1"/>
    </xf>
    <xf numFmtId="0" fontId="70" fillId="0" borderId="25" xfId="2" applyFont="1" applyBorder="1" applyAlignment="1">
      <alignment horizontal="center" vertical="center" wrapText="1"/>
    </xf>
    <xf numFmtId="0" fontId="70" fillId="0" borderId="26" xfId="2" applyFont="1" applyBorder="1" applyAlignment="1">
      <alignment horizontal="center" vertical="center" wrapText="1"/>
    </xf>
    <xf numFmtId="0" fontId="70" fillId="0" borderId="27" xfId="2" applyFont="1" applyBorder="1" applyAlignment="1">
      <alignment horizontal="center" vertical="center" wrapText="1"/>
    </xf>
    <xf numFmtId="0" fontId="70" fillId="0" borderId="21" xfId="2" applyFont="1" applyBorder="1" applyAlignment="1">
      <alignment horizontal="center" vertical="center" wrapText="1"/>
    </xf>
    <xf numFmtId="0" fontId="70" fillId="0" borderId="22" xfId="2" applyFont="1" applyBorder="1" applyAlignment="1">
      <alignment horizontal="center" vertical="center" wrapText="1"/>
    </xf>
    <xf numFmtId="0" fontId="70" fillId="0" borderId="23" xfId="2" applyFont="1" applyBorder="1" applyAlignment="1">
      <alignment horizontal="center" vertical="center" wrapText="1"/>
    </xf>
    <xf numFmtId="0" fontId="70" fillId="0" borderId="21" xfId="2" applyFont="1" applyFill="1" applyBorder="1" applyAlignment="1">
      <alignment horizontal="center" vertical="center" wrapText="1"/>
    </xf>
    <xf numFmtId="0" fontId="70" fillId="0" borderId="22" xfId="2" applyFont="1" applyFill="1" applyBorder="1" applyAlignment="1">
      <alignment horizontal="center" vertical="center" wrapText="1"/>
    </xf>
    <xf numFmtId="0" fontId="70" fillId="0" borderId="23" xfId="2" applyFont="1" applyFill="1" applyBorder="1" applyAlignment="1">
      <alignment horizontal="center" vertical="center" wrapText="1"/>
    </xf>
    <xf numFmtId="0" fontId="1" fillId="0" borderId="0" xfId="2" applyFont="1" applyAlignment="1">
      <alignment horizontal="center"/>
    </xf>
    <xf numFmtId="0" fontId="21" fillId="0" borderId="0" xfId="0" applyFont="1" applyAlignment="1">
      <alignment horizontal="center" wrapText="1"/>
    </xf>
    <xf numFmtId="0" fontId="4" fillId="0" borderId="0" xfId="2" applyFont="1" applyAlignment="1">
      <alignment horizontal="center" wrapText="1"/>
    </xf>
    <xf numFmtId="0" fontId="3" fillId="0" borderId="24" xfId="2" applyFont="1" applyBorder="1" applyAlignment="1">
      <alignment wrapText="1"/>
    </xf>
    <xf numFmtId="0" fontId="4" fillId="0" borderId="24" xfId="2" applyFont="1" applyBorder="1" applyAlignment="1">
      <alignment wrapText="1"/>
    </xf>
    <xf numFmtId="0" fontId="5" fillId="0" borderId="29" xfId="3" applyFont="1" applyFill="1" applyBorder="1" applyAlignment="1">
      <alignment horizontal="center" wrapText="1"/>
    </xf>
    <xf numFmtId="0" fontId="5" fillId="0" borderId="30" xfId="3" applyFont="1" applyFill="1" applyBorder="1" applyAlignment="1">
      <alignment horizontal="center" wrapText="1"/>
    </xf>
    <xf numFmtId="0" fontId="23" fillId="0" borderId="0" xfId="3" applyAlignment="1">
      <alignment horizontal="center" vertical="center" wrapText="1"/>
    </xf>
    <xf numFmtId="2" fontId="23" fillId="0" borderId="0" xfId="3" applyNumberFormat="1" applyAlignment="1">
      <alignment horizontal="center" wrapText="1"/>
    </xf>
    <xf numFmtId="0" fontId="3" fillId="0" borderId="29" xfId="3" applyFont="1" applyBorder="1" applyAlignment="1">
      <alignment wrapText="1"/>
    </xf>
    <xf numFmtId="0" fontId="3" fillId="0" borderId="30" xfId="3" applyFont="1" applyBorder="1" applyAlignment="1">
      <alignment wrapText="1"/>
    </xf>
    <xf numFmtId="0" fontId="3" fillId="0" borderId="31" xfId="3" applyFont="1" applyBorder="1" applyAlignment="1">
      <alignment wrapText="1"/>
    </xf>
    <xf numFmtId="0" fontId="5" fillId="0" borderId="32" xfId="3" applyFont="1" applyBorder="1" applyAlignment="1">
      <alignment horizontal="center" vertical="center" wrapText="1"/>
    </xf>
    <xf numFmtId="0" fontId="5" fillId="0" borderId="33" xfId="3" applyFont="1" applyFill="1" applyBorder="1" applyAlignment="1">
      <alignment horizontal="center" vertical="center" wrapText="1"/>
    </xf>
    <xf numFmtId="0" fontId="5" fillId="0" borderId="30" xfId="3" applyFont="1" applyFill="1" applyBorder="1" applyAlignment="1">
      <alignment horizontal="center" vertical="center" wrapText="1"/>
    </xf>
    <xf numFmtId="0" fontId="5" fillId="0" borderId="31" xfId="3" applyFont="1" applyFill="1" applyBorder="1" applyAlignment="1">
      <alignment horizontal="center" vertical="center" wrapText="1"/>
    </xf>
    <xf numFmtId="164" fontId="5" fillId="0" borderId="32" xfId="3" applyNumberFormat="1" applyFont="1" applyFill="1" applyBorder="1" applyAlignment="1">
      <alignment horizontal="center" vertical="center" wrapText="1"/>
    </xf>
    <xf numFmtId="0" fontId="7" fillId="0" borderId="4" xfId="3" applyFont="1" applyBorder="1" applyAlignment="1">
      <alignment horizontal="center" vertical="center"/>
    </xf>
    <xf numFmtId="0" fontId="7" fillId="0" borderId="6" xfId="3" applyFont="1" applyBorder="1" applyAlignment="1">
      <alignment horizontal="center" vertical="center"/>
    </xf>
    <xf numFmtId="0" fontId="7" fillId="0" borderId="47" xfId="3" applyFont="1" applyBorder="1" applyAlignment="1">
      <alignment horizontal="center" vertical="center"/>
    </xf>
    <xf numFmtId="0" fontId="7" fillId="0" borderId="7" xfId="3" applyFont="1" applyBorder="1" applyAlignment="1">
      <alignment horizontal="center" vertical="center"/>
    </xf>
    <xf numFmtId="0" fontId="5" fillId="0" borderId="32" xfId="3" applyFont="1" applyFill="1" applyBorder="1" applyAlignment="1">
      <alignment horizontal="center" vertical="center" wrapText="1"/>
    </xf>
    <xf numFmtId="0" fontId="5" fillId="0" borderId="34" xfId="3" applyFont="1" applyFill="1" applyBorder="1" applyAlignment="1">
      <alignment horizontal="center" vertical="center" wrapText="1"/>
    </xf>
    <xf numFmtId="0" fontId="5" fillId="0" borderId="35" xfId="3" applyFont="1" applyFill="1" applyBorder="1" applyAlignment="1">
      <alignment horizontal="center" vertical="center" wrapText="1"/>
    </xf>
    <xf numFmtId="0" fontId="5" fillId="0" borderId="45" xfId="3" applyFont="1" applyFill="1" applyBorder="1" applyAlignment="1">
      <alignment horizontal="center" vertical="center" wrapText="1"/>
    </xf>
    <xf numFmtId="0" fontId="0" fillId="0" borderId="0" xfId="0" applyAlignment="1">
      <alignment horizontal="left" vertical="top" wrapText="1"/>
    </xf>
    <xf numFmtId="0" fontId="0" fillId="0" borderId="0" xfId="0" applyAlignment="1">
      <alignment horizontal="left"/>
    </xf>
    <xf numFmtId="175" fontId="1" fillId="0" borderId="1" xfId="48" applyNumberFormat="1" applyFont="1" applyFill="1" applyBorder="1" applyAlignment="1">
      <alignment horizontal="center" wrapText="1"/>
    </xf>
    <xf numFmtId="175" fontId="1" fillId="15" borderId="1" xfId="48" applyNumberFormat="1" applyFont="1" applyFill="1" applyBorder="1" applyAlignment="1">
      <alignment horizontal="center" vertical="center" wrapText="1"/>
    </xf>
    <xf numFmtId="176" fontId="71" fillId="44" borderId="0" xfId="48" applyNumberFormat="1" applyFont="1" applyFill="1" applyAlignment="1">
      <alignment horizontal="center" wrapText="1"/>
    </xf>
  </cellXfs>
  <cellStyles count="49">
    <cellStyle name="20% - Accent1" xfId="25" builtinId="30" customBuiltin="1"/>
    <cellStyle name="20% - Accent2" xfId="29" builtinId="34" customBuiltin="1"/>
    <cellStyle name="20% - Accent3" xfId="33" builtinId="38" customBuiltin="1"/>
    <cellStyle name="20% - Accent4" xfId="37" builtinId="42" customBuiltin="1"/>
    <cellStyle name="20% - Accent5" xfId="41" builtinId="46" customBuiltin="1"/>
    <cellStyle name="20% - Accent6" xfId="45" builtinId="50" customBuiltin="1"/>
    <cellStyle name="40% - Accent1" xfId="26" builtinId="31" customBuiltin="1"/>
    <cellStyle name="40% - Accent2" xfId="30" builtinId="35" customBuiltin="1"/>
    <cellStyle name="40% - Accent3" xfId="34" builtinId="39" customBuiltin="1"/>
    <cellStyle name="40% - Accent4" xfId="38" builtinId="43" customBuiltin="1"/>
    <cellStyle name="40% - Accent5" xfId="42" builtinId="47" customBuiltin="1"/>
    <cellStyle name="40% - Accent6" xfId="46" builtinId="51" customBuiltin="1"/>
    <cellStyle name="60% - Accent1" xfId="27" builtinId="32" customBuiltin="1"/>
    <cellStyle name="60% - Accent2" xfId="31" builtinId="36" customBuiltin="1"/>
    <cellStyle name="60% - Accent3" xfId="35" builtinId="40" customBuiltin="1"/>
    <cellStyle name="60% - Accent4" xfId="39" builtinId="44" customBuiltin="1"/>
    <cellStyle name="60% - Accent5" xfId="43" builtinId="48" customBuiltin="1"/>
    <cellStyle name="60% - Accent6" xfId="47" builtinId="52" customBuiltin="1"/>
    <cellStyle name="Accent1" xfId="24" builtinId="29" customBuiltin="1"/>
    <cellStyle name="Accent2" xfId="28" builtinId="33" customBuiltin="1"/>
    <cellStyle name="Accent3" xfId="32" builtinId="37" customBuiltin="1"/>
    <cellStyle name="Accent4" xfId="36" builtinId="41" customBuiltin="1"/>
    <cellStyle name="Accent5" xfId="40" builtinId="45" customBuiltin="1"/>
    <cellStyle name="Accent6" xfId="44" builtinId="49" customBuiltin="1"/>
    <cellStyle name="Bad" xfId="13" builtinId="27" customBuiltin="1"/>
    <cellStyle name="Calculation" xfId="17" builtinId="22" customBuiltin="1"/>
    <cellStyle name="Check Cell" xfId="19" builtinId="23" customBuiltin="1"/>
    <cellStyle name="Comma" xfId="48" builtinId="3"/>
    <cellStyle name="Explanatory Text" xfId="22" builtinId="53" customBuiltin="1"/>
    <cellStyle name="Good" xfId="12" builtinId="26" customBuiltin="1"/>
    <cellStyle name="Heading 1" xfId="8" builtinId="16" customBuiltin="1"/>
    <cellStyle name="Heading 2" xfId="9" builtinId="17" customBuiltin="1"/>
    <cellStyle name="Heading 3" xfId="10" builtinId="18" customBuiltin="1"/>
    <cellStyle name="Heading 4" xfId="11" builtinId="19" customBuiltin="1"/>
    <cellStyle name="Hyperlink" xfId="4" builtinId="8"/>
    <cellStyle name="Input" xfId="15" builtinId="20" customBuiltin="1"/>
    <cellStyle name="Linked Cell" xfId="18" builtinId="24" customBuiltin="1"/>
    <cellStyle name="Neutral" xfId="14" builtinId="28" customBuiltin="1"/>
    <cellStyle name="Normal" xfId="0" builtinId="0"/>
    <cellStyle name="Normal 2" xfId="1"/>
    <cellStyle name="Normal 2 2" xfId="2"/>
    <cellStyle name="Normal 3" xfId="3"/>
    <cellStyle name="Normal 3 2" xfId="6"/>
    <cellStyle name="Normal 3 3" xfId="5"/>
    <cellStyle name="Note" xfId="21" builtinId="10" customBuiltin="1"/>
    <cellStyle name="Output" xfId="16" builtinId="21" customBuiltin="1"/>
    <cellStyle name="Title" xfId="7" builtinId="15" customBuiltin="1"/>
    <cellStyle name="Total" xfId="23" builtinId="25" customBuiltin="1"/>
    <cellStyle name="Warning Text" xfId="20" builtinId="11" customBuiltin="1"/>
  </cellStyles>
  <dxfs count="48">
    <dxf>
      <font>
        <strike val="0"/>
        <color theme="0"/>
      </font>
    </dxf>
    <dxf>
      <font>
        <strike val="0"/>
        <color theme="0"/>
      </font>
    </dxf>
    <dxf>
      <font>
        <strike val="0"/>
        <color theme="0"/>
      </font>
    </dxf>
    <dxf>
      <font>
        <strike val="0"/>
        <color theme="0"/>
      </font>
    </dxf>
    <dxf>
      <font>
        <strike val="0"/>
        <color theme="0"/>
      </font>
    </dxf>
    <dxf>
      <font>
        <strike val="0"/>
        <color theme="0"/>
      </font>
    </dxf>
    <dxf>
      <fill>
        <patternFill>
          <bgColor indexed="10"/>
        </patternFill>
      </fill>
    </dxf>
    <dxf>
      <fill>
        <patternFill>
          <bgColor indexed="10"/>
        </patternFill>
      </fill>
    </dxf>
    <dxf>
      <fill>
        <patternFill>
          <bgColor indexed="41"/>
        </patternFill>
      </fill>
    </dxf>
    <dxf>
      <fill>
        <patternFill>
          <bgColor indexed="10"/>
        </patternFill>
      </fill>
    </dxf>
    <dxf>
      <fill>
        <patternFill>
          <bgColor indexed="41"/>
        </patternFill>
      </fill>
    </dxf>
    <dxf>
      <fill>
        <patternFill>
          <bgColor indexed="10"/>
        </patternFill>
      </fill>
    </dxf>
    <dxf>
      <fill>
        <patternFill>
          <bgColor indexed="10"/>
        </patternFill>
      </fill>
    </dxf>
    <dxf>
      <fill>
        <patternFill>
          <bgColor indexed="41"/>
        </patternFill>
      </fill>
    </dxf>
    <dxf>
      <fill>
        <patternFill>
          <bgColor indexed="10"/>
        </patternFill>
      </fill>
    </dxf>
    <dxf>
      <fill>
        <patternFill>
          <bgColor indexed="41"/>
        </patternFill>
      </fill>
    </dxf>
    <dxf>
      <fill>
        <patternFill>
          <bgColor indexed="10"/>
        </patternFill>
      </fill>
    </dxf>
    <dxf>
      <fill>
        <patternFill>
          <bgColor indexed="41"/>
        </patternFill>
      </fill>
    </dxf>
    <dxf>
      <fill>
        <patternFill>
          <bgColor indexed="1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s>
  <tableStyles count="0" defaultTableStyle="TableStyleMedium9" defaultPivotStyle="PivotStyleLight16"/>
  <colors>
    <mruColors>
      <color rgb="FFFFCCFF"/>
      <color rgb="FF00FF00"/>
      <color rgb="FF99FF99"/>
      <color rgb="FF66FF33"/>
      <color rgb="FFFF3399"/>
      <color rgb="FFFF99CC"/>
      <color rgb="FFFFFF66"/>
      <color rgb="FFFFFFCC"/>
      <color rgb="FFFF66CC"/>
      <color rgb="FF99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49.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50.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51.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52.xml"/></Relationships>
</file>

<file path=xl/charts/_rels/chart53.xml.rels><?xml version="1.0" encoding="UTF-8" standalone="yes"?>
<Relationships xmlns="http://schemas.openxmlformats.org/package/2006/relationships"><Relationship Id="rId1" Type="http://schemas.openxmlformats.org/officeDocument/2006/relationships/chartUserShapes" Target="../drawings/drawing54.xml"/></Relationships>
</file>

<file path=xl/charts/_rels/chart54.xml.rels><?xml version="1.0" encoding="UTF-8" standalone="yes"?>
<Relationships xmlns="http://schemas.openxmlformats.org/package/2006/relationships"><Relationship Id="rId1" Type="http://schemas.openxmlformats.org/officeDocument/2006/relationships/chartUserShapes" Target="../drawings/drawing55.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56.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57.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58.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59.xml"/></Relationships>
</file>

<file path=xl/charts/_rels/chart60.xml.rels><?xml version="1.0" encoding="UTF-8" standalone="yes"?>
<Relationships xmlns="http://schemas.openxmlformats.org/package/2006/relationships"><Relationship Id="rId1" Type="http://schemas.openxmlformats.org/officeDocument/2006/relationships/chartUserShapes" Target="../drawings/drawing60.xml"/></Relationships>
</file>

<file path=xl/charts/_rels/chart61.xml.rels><?xml version="1.0" encoding="UTF-8" standalone="yes"?>
<Relationships xmlns="http://schemas.openxmlformats.org/package/2006/relationships"><Relationship Id="rId1" Type="http://schemas.openxmlformats.org/officeDocument/2006/relationships/chartUserShapes" Target="../drawings/drawing61.xml"/></Relationships>
</file>

<file path=xl/charts/_rels/chart63.xml.rels><?xml version="1.0" encoding="UTF-8" standalone="yes"?>
<Relationships xmlns="http://schemas.openxmlformats.org/package/2006/relationships"><Relationship Id="rId1" Type="http://schemas.openxmlformats.org/officeDocument/2006/relationships/chartUserShapes" Target="../drawings/drawing62.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63.xml"/></Relationships>
</file>

<file path=xl/charts/_rels/chart66.xml.rels><?xml version="1.0" encoding="UTF-8" standalone="yes"?>
<Relationships xmlns="http://schemas.openxmlformats.org/package/2006/relationships"><Relationship Id="rId1" Type="http://schemas.openxmlformats.org/officeDocument/2006/relationships/chartUserShapes" Target="../drawings/drawing64.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66.xml"/></Relationships>
</file>

<file path=xl/charts/_rels/chart68.xml.rels><?xml version="1.0" encoding="UTF-8" standalone="yes"?>
<Relationships xmlns="http://schemas.openxmlformats.org/package/2006/relationships"><Relationship Id="rId1" Type="http://schemas.openxmlformats.org/officeDocument/2006/relationships/chartUserShapes" Target="../drawings/drawing67.xml"/></Relationships>
</file>

<file path=xl/charts/_rels/chart69.xml.rels><?xml version="1.0" encoding="UTF-8" standalone="yes"?>
<Relationships xmlns="http://schemas.openxmlformats.org/package/2006/relationships"><Relationship Id="rId1" Type="http://schemas.openxmlformats.org/officeDocument/2006/relationships/chartUserShapes" Target="../drawings/drawing68.xml"/></Relationships>
</file>

<file path=xl/charts/_rels/chart70.xml.rels><?xml version="1.0" encoding="UTF-8" standalone="yes"?>
<Relationships xmlns="http://schemas.openxmlformats.org/package/2006/relationships"><Relationship Id="rId1" Type="http://schemas.openxmlformats.org/officeDocument/2006/relationships/chartUserShapes" Target="../drawings/drawing69.xml"/></Relationships>
</file>

<file path=xl/charts/_rels/chart71.xml.rels><?xml version="1.0" encoding="UTF-8" standalone="yes"?>
<Relationships xmlns="http://schemas.openxmlformats.org/package/2006/relationships"><Relationship Id="rId1" Type="http://schemas.openxmlformats.org/officeDocument/2006/relationships/chartUserShapes" Target="../drawings/drawing71.xml"/></Relationships>
</file>

<file path=xl/charts/_rels/chart72.xml.rels><?xml version="1.0" encoding="UTF-8" standalone="yes"?>
<Relationships xmlns="http://schemas.openxmlformats.org/package/2006/relationships"><Relationship Id="rId1" Type="http://schemas.openxmlformats.org/officeDocument/2006/relationships/chartUserShapes" Target="../drawings/drawing72.xml"/></Relationships>
</file>

<file path=xl/charts/_rels/chart73.xml.rels><?xml version="1.0" encoding="UTF-8" standalone="yes"?>
<Relationships xmlns="http://schemas.openxmlformats.org/package/2006/relationships"><Relationship Id="rId1" Type="http://schemas.openxmlformats.org/officeDocument/2006/relationships/chartUserShapes" Target="../drawings/drawing73.xml"/></Relationships>
</file>

<file path=xl/charts/_rels/chart74.xml.rels><?xml version="1.0" encoding="UTF-8" standalone="yes"?>
<Relationships xmlns="http://schemas.openxmlformats.org/package/2006/relationships"><Relationship Id="rId1" Type="http://schemas.openxmlformats.org/officeDocument/2006/relationships/chartUserShapes" Target="../drawings/drawing75.xml"/></Relationships>
</file>

<file path=xl/charts/_rels/chart75.xml.rels><?xml version="1.0" encoding="UTF-8" standalone="yes"?>
<Relationships xmlns="http://schemas.openxmlformats.org/package/2006/relationships"><Relationship Id="rId1" Type="http://schemas.openxmlformats.org/officeDocument/2006/relationships/chartUserShapes" Target="../drawings/drawing77.xml"/></Relationships>
</file>

<file path=xl/charts/_rels/chart89.xml.rels><?xml version="1.0" encoding="UTF-8" standalone="yes"?>
<Relationships xmlns="http://schemas.openxmlformats.org/package/2006/relationships"><Relationship Id="rId1" Type="http://schemas.openxmlformats.org/officeDocument/2006/relationships/chartUserShapes" Target="../drawings/drawing79.xml"/></Relationships>
</file>

<file path=xl/charts/_rels/chart95.xml.rels><?xml version="1.0" encoding="UTF-8" standalone="yes"?>
<Relationships xmlns="http://schemas.openxmlformats.org/package/2006/relationships"><Relationship Id="rId1" Type="http://schemas.openxmlformats.org/officeDocument/2006/relationships/chartUserShapes" Target="../drawings/drawing80.xml"/></Relationships>
</file>

<file path=xl/charts/_rels/chart105.xml.rels><?xml version="1.0" encoding="UTF-8" standalone="yes"?>
<Relationships xmlns="http://schemas.openxmlformats.org/package/2006/relationships"><Relationship Id="rId1" Type="http://schemas.openxmlformats.org/officeDocument/2006/relationships/chartUserShapes" Target="../drawings/drawing82.xml"/></Relationships>
</file>

<file path=xl/charts/_rels/chart107.xml.rels><?xml version="1.0" encoding="UTF-8" standalone="yes"?>
<Relationships xmlns="http://schemas.openxmlformats.org/package/2006/relationships"><Relationship Id="rId1" Type="http://schemas.openxmlformats.org/officeDocument/2006/relationships/chartUserShapes" Target="../drawings/drawing8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Pyrell diameter, Sigma g and mpass ratio </a:t>
            </a:r>
            <a:r>
              <a:rPr lang="en-US"/>
              <a:t> versus Rt/R0</a:t>
            </a:r>
          </a:p>
        </c:rich>
      </c:tx>
      <c:layout>
        <c:manualLayout>
          <c:xMode val="edge"/>
          <c:yMode val="edge"/>
          <c:x val="0.11102177548152936"/>
          <c:y val="2.8871385109350698E-2"/>
        </c:manualLayout>
      </c:layout>
      <c:overlay val="0"/>
    </c:title>
    <c:autoTitleDeleted val="0"/>
    <c:plotArea>
      <c:layout>
        <c:manualLayout>
          <c:layoutTarget val="inner"/>
          <c:xMode val="edge"/>
          <c:yMode val="edge"/>
          <c:x val="5.2910135727975587E-2"/>
          <c:y val="0.11043976472197807"/>
          <c:w val="0.61433930166103545"/>
          <c:h val="0.79231182087919882"/>
        </c:manualLayout>
      </c:layout>
      <c:scatterChart>
        <c:scatterStyle val="lineMarker"/>
        <c:varyColors val="0"/>
        <c:ser>
          <c:idx val="5"/>
          <c:order val="5"/>
          <c:tx>
            <c:strRef>
              <c:f>'Pyrell R&amp;T plots'!$BR$2</c:f>
              <c:strCache>
                <c:ptCount val="1"/>
                <c:pt idx="0">
                  <c:v>M1/M0 (micro-m)--CMD</c:v>
                </c:pt>
              </c:strCache>
            </c:strRef>
          </c:tx>
          <c:spPr>
            <a:ln w="28575">
              <a:noFill/>
            </a:ln>
          </c:spPr>
          <c:xVal>
            <c:numRef>
              <c:f>'Pyrell R&amp;T plots'!$O$3:$O$22</c:f>
              <c:numCache>
                <c:formatCode>0.000</c:formatCode>
                <c:ptCount val="20"/>
                <c:pt idx="0">
                  <c:v>1.22</c:v>
                </c:pt>
                <c:pt idx="1">
                  <c:v>1.23</c:v>
                </c:pt>
                <c:pt idx="2">
                  <c:v>1.23</c:v>
                </c:pt>
                <c:pt idx="3">
                  <c:v>1.23</c:v>
                </c:pt>
                <c:pt idx="4">
                  <c:v>1.22</c:v>
                </c:pt>
                <c:pt idx="5">
                  <c:v>1.23</c:v>
                </c:pt>
                <c:pt idx="6">
                  <c:v>1.22</c:v>
                </c:pt>
                <c:pt idx="7">
                  <c:v>1.23</c:v>
                </c:pt>
                <c:pt idx="8">
                  <c:v>1.2250000000000001</c:v>
                </c:pt>
                <c:pt idx="9">
                  <c:v>1.22</c:v>
                </c:pt>
                <c:pt idx="10">
                  <c:v>1.22</c:v>
                </c:pt>
                <c:pt idx="11">
                  <c:v>1.22</c:v>
                </c:pt>
                <c:pt idx="12">
                  <c:v>1.23</c:v>
                </c:pt>
                <c:pt idx="13">
                  <c:v>1.23</c:v>
                </c:pt>
                <c:pt idx="14">
                  <c:v>1.22</c:v>
                </c:pt>
                <c:pt idx="15">
                  <c:v>1.23</c:v>
                </c:pt>
                <c:pt idx="16">
                  <c:v>1.2250000000000001</c:v>
                </c:pt>
                <c:pt idx="17">
                  <c:v>1.23</c:v>
                </c:pt>
                <c:pt idx="18">
                  <c:v>1.22</c:v>
                </c:pt>
                <c:pt idx="19">
                  <c:v>1.23</c:v>
                </c:pt>
              </c:numCache>
            </c:numRef>
          </c:xVal>
          <c:yVal>
            <c:numRef>
              <c:f>'Pyrell R&amp;T plots'!$BR$3:$BR$22</c:f>
              <c:numCache>
                <c:formatCode>0.0000</c:formatCode>
                <c:ptCount val="20"/>
                <c:pt idx="0">
                  <c:v>0.13997777282810692</c:v>
                </c:pt>
                <c:pt idx="1">
                  <c:v>0.24111410344504206</c:v>
                </c:pt>
                <c:pt idx="2">
                  <c:v>0.25939201873064038</c:v>
                </c:pt>
                <c:pt idx="3">
                  <c:v>0.39088623557228447</c:v>
                </c:pt>
                <c:pt idx="4">
                  <c:v>0.20703943977434275</c:v>
                </c:pt>
                <c:pt idx="5">
                  <c:v>0.2538303437849373</c:v>
                </c:pt>
                <c:pt idx="6">
                  <c:v>0.1976149506837051</c:v>
                </c:pt>
                <c:pt idx="7">
                  <c:v>0.35398790927609708</c:v>
                </c:pt>
                <c:pt idx="8">
                  <c:v>0.23268245230988843</c:v>
                </c:pt>
                <c:pt idx="9">
                  <c:v>0.2196149542448691</c:v>
                </c:pt>
                <c:pt idx="10">
                  <c:v>0.2080442916652481</c:v>
                </c:pt>
                <c:pt idx="11">
                  <c:v>0.35984902255734624</c:v>
                </c:pt>
                <c:pt idx="12">
                  <c:v>0.34921039879071691</c:v>
                </c:pt>
                <c:pt idx="13">
                  <c:v>0.28206729025724481</c:v>
                </c:pt>
                <c:pt idx="14">
                  <c:v>0.37899697072214944</c:v>
                </c:pt>
                <c:pt idx="15">
                  <c:v>0.44481007167126968</c:v>
                </c:pt>
                <c:pt idx="16">
                  <c:v>0.3547564468721438</c:v>
                </c:pt>
                <c:pt idx="17">
                  <c:v>0.32117867003030603</c:v>
                </c:pt>
                <c:pt idx="18">
                  <c:v>0.35904274479868281</c:v>
                </c:pt>
                <c:pt idx="19">
                  <c:v>0.45014457959499116</c:v>
                </c:pt>
              </c:numCache>
            </c:numRef>
          </c:yVal>
          <c:smooth val="0"/>
        </c:ser>
        <c:ser>
          <c:idx val="6"/>
          <c:order val="6"/>
          <c:tx>
            <c:strRef>
              <c:f>'Pyrell R&amp;T plots'!$BS$2</c:f>
              <c:strCache>
                <c:ptCount val="1"/>
                <c:pt idx="0">
                  <c:v>Diameter of Average mass (micro-m)</c:v>
                </c:pt>
              </c:strCache>
            </c:strRef>
          </c:tx>
          <c:spPr>
            <a:ln w="28575">
              <a:noFill/>
            </a:ln>
          </c:spPr>
          <c:xVal>
            <c:numRef>
              <c:f>'Pyrell R&amp;T plots'!$O$3:$O$22</c:f>
              <c:numCache>
                <c:formatCode>0.000</c:formatCode>
                <c:ptCount val="20"/>
                <c:pt idx="0">
                  <c:v>1.22</c:v>
                </c:pt>
                <c:pt idx="1">
                  <c:v>1.23</c:v>
                </c:pt>
                <c:pt idx="2">
                  <c:v>1.23</c:v>
                </c:pt>
                <c:pt idx="3">
                  <c:v>1.23</c:v>
                </c:pt>
                <c:pt idx="4">
                  <c:v>1.22</c:v>
                </c:pt>
                <c:pt idx="5">
                  <c:v>1.23</c:v>
                </c:pt>
                <c:pt idx="6">
                  <c:v>1.22</c:v>
                </c:pt>
                <c:pt idx="7">
                  <c:v>1.23</c:v>
                </c:pt>
                <c:pt idx="8">
                  <c:v>1.2250000000000001</c:v>
                </c:pt>
                <c:pt idx="9">
                  <c:v>1.22</c:v>
                </c:pt>
                <c:pt idx="10">
                  <c:v>1.22</c:v>
                </c:pt>
                <c:pt idx="11">
                  <c:v>1.22</c:v>
                </c:pt>
                <c:pt idx="12">
                  <c:v>1.23</c:v>
                </c:pt>
                <c:pt idx="13">
                  <c:v>1.23</c:v>
                </c:pt>
                <c:pt idx="14">
                  <c:v>1.22</c:v>
                </c:pt>
                <c:pt idx="15">
                  <c:v>1.23</c:v>
                </c:pt>
                <c:pt idx="16">
                  <c:v>1.2250000000000001</c:v>
                </c:pt>
                <c:pt idx="17">
                  <c:v>1.23</c:v>
                </c:pt>
                <c:pt idx="18">
                  <c:v>1.22</c:v>
                </c:pt>
                <c:pt idx="19">
                  <c:v>1.23</c:v>
                </c:pt>
              </c:numCache>
            </c:numRef>
          </c:xVal>
          <c:yVal>
            <c:numRef>
              <c:f>'Pyrell R&amp;T plots'!$BS$3:$BS$22</c:f>
              <c:numCache>
                <c:formatCode>0.0000</c:formatCode>
                <c:ptCount val="20"/>
                <c:pt idx="0">
                  <c:v>0.6828048281760063</c:v>
                </c:pt>
                <c:pt idx="1">
                  <c:v>0.91062386890871427</c:v>
                </c:pt>
                <c:pt idx="2">
                  <c:v>0.92245705141344825</c:v>
                </c:pt>
                <c:pt idx="3">
                  <c:v>0.6500789886706958</c:v>
                </c:pt>
                <c:pt idx="4">
                  <c:v>0.39164217089803754</c:v>
                </c:pt>
                <c:pt idx="5">
                  <c:v>0.44471159033705637</c:v>
                </c:pt>
                <c:pt idx="6">
                  <c:v>0.35472823373879336</c:v>
                </c:pt>
                <c:pt idx="7">
                  <c:v>0.5145502341662288</c:v>
                </c:pt>
                <c:pt idx="8">
                  <c:v>0.4124283695440798</c:v>
                </c:pt>
                <c:pt idx="9">
                  <c:v>0.42109280500794605</c:v>
                </c:pt>
                <c:pt idx="10">
                  <c:v>0.40519053314258846</c:v>
                </c:pt>
                <c:pt idx="11">
                  <c:v>0.84320194801804194</c:v>
                </c:pt>
                <c:pt idx="12">
                  <c:v>0.9416746822921217</c:v>
                </c:pt>
                <c:pt idx="13">
                  <c:v>0.9330619825160229</c:v>
                </c:pt>
                <c:pt idx="14">
                  <c:v>0.51218868310446886</c:v>
                </c:pt>
                <c:pt idx="15">
                  <c:v>0.64279185147281492</c:v>
                </c:pt>
                <c:pt idx="16">
                  <c:v>0.53294334298712609</c:v>
                </c:pt>
                <c:pt idx="17">
                  <c:v>0.43388224844250989</c:v>
                </c:pt>
                <c:pt idx="18">
                  <c:v>0.53924153627656501</c:v>
                </c:pt>
                <c:pt idx="19">
                  <c:v>0.61572859049642992</c:v>
                </c:pt>
              </c:numCache>
            </c:numRef>
          </c:yVal>
          <c:smooth val="0"/>
        </c:ser>
        <c:ser>
          <c:idx val="7"/>
          <c:order val="7"/>
          <c:tx>
            <c:strRef>
              <c:f>'Pyrell R&amp;T plots'!$BV$2</c:f>
              <c:strCache>
                <c:ptCount val="1"/>
                <c:pt idx="0">
                  <c:v>Hatch Choate Dg</c:v>
                </c:pt>
              </c:strCache>
            </c:strRef>
          </c:tx>
          <c:spPr>
            <a:ln w="28575">
              <a:noFill/>
            </a:ln>
          </c:spPr>
          <c:xVal>
            <c:numRef>
              <c:f>'Pyrell R&amp;T plots'!$O$3:$O$22</c:f>
              <c:numCache>
                <c:formatCode>0.000</c:formatCode>
                <c:ptCount val="20"/>
                <c:pt idx="0">
                  <c:v>1.22</c:v>
                </c:pt>
                <c:pt idx="1">
                  <c:v>1.23</c:v>
                </c:pt>
                <c:pt idx="2">
                  <c:v>1.23</c:v>
                </c:pt>
                <c:pt idx="3">
                  <c:v>1.23</c:v>
                </c:pt>
                <c:pt idx="4">
                  <c:v>1.22</c:v>
                </c:pt>
                <c:pt idx="5">
                  <c:v>1.23</c:v>
                </c:pt>
                <c:pt idx="6">
                  <c:v>1.22</c:v>
                </c:pt>
                <c:pt idx="7">
                  <c:v>1.23</c:v>
                </c:pt>
                <c:pt idx="8">
                  <c:v>1.2250000000000001</c:v>
                </c:pt>
                <c:pt idx="9">
                  <c:v>1.22</c:v>
                </c:pt>
                <c:pt idx="10">
                  <c:v>1.22</c:v>
                </c:pt>
                <c:pt idx="11">
                  <c:v>1.22</c:v>
                </c:pt>
                <c:pt idx="12">
                  <c:v>1.23</c:v>
                </c:pt>
                <c:pt idx="13">
                  <c:v>1.23</c:v>
                </c:pt>
                <c:pt idx="14">
                  <c:v>1.22</c:v>
                </c:pt>
                <c:pt idx="15">
                  <c:v>1.23</c:v>
                </c:pt>
                <c:pt idx="16">
                  <c:v>1.2250000000000001</c:v>
                </c:pt>
                <c:pt idx="17">
                  <c:v>1.23</c:v>
                </c:pt>
                <c:pt idx="18">
                  <c:v>1.22</c:v>
                </c:pt>
                <c:pt idx="19">
                  <c:v>1.23</c:v>
                </c:pt>
              </c:numCache>
            </c:numRef>
          </c:xVal>
          <c:yVal>
            <c:numRef>
              <c:f>'Pyrell R&amp;T plots'!$BV$3:$BV$22</c:f>
              <c:numCache>
                <c:formatCode>0.0000</c:formatCode>
                <c:ptCount val="20"/>
                <c:pt idx="0">
                  <c:v>6.3378262236454569E-2</c:v>
                </c:pt>
                <c:pt idx="1">
                  <c:v>0.12406932130264109</c:v>
                </c:pt>
                <c:pt idx="2">
                  <c:v>0.13755039317404683</c:v>
                </c:pt>
                <c:pt idx="3">
                  <c:v>0.30310458221467135</c:v>
                </c:pt>
                <c:pt idx="4">
                  <c:v>0.15053410372740142</c:v>
                </c:pt>
                <c:pt idx="5">
                  <c:v>0.19176797520354047</c:v>
                </c:pt>
                <c:pt idx="6">
                  <c:v>0.14749653543696306</c:v>
                </c:pt>
                <c:pt idx="7">
                  <c:v>0.29360858690347513</c:v>
                </c:pt>
                <c:pt idx="8">
                  <c:v>0.17477172905433233</c:v>
                </c:pt>
                <c:pt idx="9">
                  <c:v>0.15860028133077586</c:v>
                </c:pt>
                <c:pt idx="10">
                  <c:v>0.14907474019917849</c:v>
                </c:pt>
                <c:pt idx="11">
                  <c:v>0.23507946326104442</c:v>
                </c:pt>
                <c:pt idx="12">
                  <c:v>0.21265730431399044</c:v>
                </c:pt>
                <c:pt idx="13">
                  <c:v>0.15508644552312029</c:v>
                </c:pt>
                <c:pt idx="14">
                  <c:v>0.32601577798716497</c:v>
                </c:pt>
                <c:pt idx="15">
                  <c:v>0.37002131058452192</c:v>
                </c:pt>
                <c:pt idx="16">
                  <c:v>0.28943758364257055</c:v>
                </c:pt>
                <c:pt idx="17">
                  <c:v>0.27633385905082264</c:v>
                </c:pt>
                <c:pt idx="18">
                  <c:v>0.29297297716135123</c:v>
                </c:pt>
                <c:pt idx="19">
                  <c:v>0.38488711959034433</c:v>
                </c:pt>
              </c:numCache>
            </c:numRef>
          </c:yVal>
          <c:smooth val="0"/>
        </c:ser>
        <c:ser>
          <c:idx val="8"/>
          <c:order val="8"/>
          <c:tx>
            <c:strRef>
              <c:f>'Pyrell R&amp;T plots'!$BT$2</c:f>
              <c:strCache>
                <c:ptCount val="1"/>
                <c:pt idx="0">
                  <c:v>MPASS 3/2</c:v>
                </c:pt>
              </c:strCache>
            </c:strRef>
          </c:tx>
          <c:spPr>
            <a:ln w="28575">
              <a:noFill/>
            </a:ln>
          </c:spPr>
          <c:xVal>
            <c:numRef>
              <c:f>'Pyrell R&amp;T plots'!$O$3:$O$22</c:f>
              <c:numCache>
                <c:formatCode>0.000</c:formatCode>
                <c:ptCount val="20"/>
                <c:pt idx="0">
                  <c:v>1.22</c:v>
                </c:pt>
                <c:pt idx="1">
                  <c:v>1.23</c:v>
                </c:pt>
                <c:pt idx="2">
                  <c:v>1.23</c:v>
                </c:pt>
                <c:pt idx="3">
                  <c:v>1.23</c:v>
                </c:pt>
                <c:pt idx="4">
                  <c:v>1.22</c:v>
                </c:pt>
                <c:pt idx="5">
                  <c:v>1.23</c:v>
                </c:pt>
                <c:pt idx="6">
                  <c:v>1.22</c:v>
                </c:pt>
                <c:pt idx="7">
                  <c:v>1.23</c:v>
                </c:pt>
                <c:pt idx="8">
                  <c:v>1.2250000000000001</c:v>
                </c:pt>
                <c:pt idx="9">
                  <c:v>1.22</c:v>
                </c:pt>
                <c:pt idx="10">
                  <c:v>1.22</c:v>
                </c:pt>
                <c:pt idx="11">
                  <c:v>1.22</c:v>
                </c:pt>
                <c:pt idx="12">
                  <c:v>1.23</c:v>
                </c:pt>
                <c:pt idx="13">
                  <c:v>1.23</c:v>
                </c:pt>
                <c:pt idx="14">
                  <c:v>1.22</c:v>
                </c:pt>
                <c:pt idx="15">
                  <c:v>1.23</c:v>
                </c:pt>
                <c:pt idx="16">
                  <c:v>1.2250000000000001</c:v>
                </c:pt>
                <c:pt idx="17">
                  <c:v>1.23</c:v>
                </c:pt>
                <c:pt idx="18">
                  <c:v>1.22</c:v>
                </c:pt>
                <c:pt idx="19">
                  <c:v>1.23</c:v>
                </c:pt>
              </c:numCache>
            </c:numRef>
          </c:xVal>
          <c:yVal>
            <c:numRef>
              <c:f>'Pyrell R&amp;T plots'!$BT$3:$BT$22</c:f>
              <c:numCache>
                <c:formatCode>0.0000</c:formatCode>
                <c:ptCount val="20"/>
                <c:pt idx="0">
                  <c:v>2.9685773194549352</c:v>
                </c:pt>
                <c:pt idx="1">
                  <c:v>2.5147001223551824</c:v>
                </c:pt>
                <c:pt idx="2">
                  <c:v>3.3581027710058611</c:v>
                </c:pt>
                <c:pt idx="3">
                  <c:v>0</c:v>
                </c:pt>
                <c:pt idx="4">
                  <c:v>2.9716576053936929</c:v>
                </c:pt>
                <c:pt idx="5">
                  <c:v>2.992708416954168</c:v>
                </c:pt>
                <c:pt idx="6">
                  <c:v>2.8756099709955434</c:v>
                </c:pt>
                <c:pt idx="7">
                  <c:v>3.1686620813776045</c:v>
                </c:pt>
                <c:pt idx="8">
                  <c:v>3.2280012034501548</c:v>
                </c:pt>
                <c:pt idx="9">
                  <c:v>0</c:v>
                </c:pt>
                <c:pt idx="10">
                  <c:v>3.1327350797031284</c:v>
                </c:pt>
                <c:pt idx="11">
                  <c:v>2.6631434126922806</c:v>
                </c:pt>
                <c:pt idx="12">
                  <c:v>2.6134591595950005</c:v>
                </c:pt>
                <c:pt idx="13">
                  <c:v>3.3033673127092498</c:v>
                </c:pt>
                <c:pt idx="14">
                  <c:v>2.9775488137517669</c:v>
                </c:pt>
                <c:pt idx="15">
                  <c:v>3.2204761496807079</c:v>
                </c:pt>
                <c:pt idx="16">
                  <c:v>3.3786779028020906</c:v>
                </c:pt>
                <c:pt idx="17">
                  <c:v>0</c:v>
                </c:pt>
                <c:pt idx="18">
                  <c:v>3.0696943433928281</c:v>
                </c:pt>
                <c:pt idx="19">
                  <c:v>3.0771953033885597</c:v>
                </c:pt>
              </c:numCache>
            </c:numRef>
          </c:yVal>
          <c:smooth val="0"/>
        </c:ser>
        <c:ser>
          <c:idx val="9"/>
          <c:order val="9"/>
          <c:tx>
            <c:strRef>
              <c:f>'Pyrell R&amp;T plots'!$BU$2</c:f>
              <c:strCache>
                <c:ptCount val="1"/>
                <c:pt idx="0">
                  <c:v>Hatch Choate Sigma g</c:v>
                </c:pt>
              </c:strCache>
            </c:strRef>
          </c:tx>
          <c:spPr>
            <a:ln w="28575">
              <a:noFill/>
            </a:ln>
          </c:spPr>
          <c:xVal>
            <c:numRef>
              <c:f>'Pyrell R&amp;T plots'!$O$3:$O$22</c:f>
              <c:numCache>
                <c:formatCode>0.000</c:formatCode>
                <c:ptCount val="20"/>
                <c:pt idx="0">
                  <c:v>1.22</c:v>
                </c:pt>
                <c:pt idx="1">
                  <c:v>1.23</c:v>
                </c:pt>
                <c:pt idx="2">
                  <c:v>1.23</c:v>
                </c:pt>
                <c:pt idx="3">
                  <c:v>1.23</c:v>
                </c:pt>
                <c:pt idx="4">
                  <c:v>1.22</c:v>
                </c:pt>
                <c:pt idx="5">
                  <c:v>1.23</c:v>
                </c:pt>
                <c:pt idx="6">
                  <c:v>1.22</c:v>
                </c:pt>
                <c:pt idx="7">
                  <c:v>1.23</c:v>
                </c:pt>
                <c:pt idx="8">
                  <c:v>1.2250000000000001</c:v>
                </c:pt>
                <c:pt idx="9">
                  <c:v>1.22</c:v>
                </c:pt>
                <c:pt idx="10">
                  <c:v>1.22</c:v>
                </c:pt>
                <c:pt idx="11">
                  <c:v>1.22</c:v>
                </c:pt>
                <c:pt idx="12">
                  <c:v>1.23</c:v>
                </c:pt>
                <c:pt idx="13">
                  <c:v>1.23</c:v>
                </c:pt>
                <c:pt idx="14">
                  <c:v>1.22</c:v>
                </c:pt>
                <c:pt idx="15">
                  <c:v>1.23</c:v>
                </c:pt>
                <c:pt idx="16">
                  <c:v>1.2250000000000001</c:v>
                </c:pt>
                <c:pt idx="17">
                  <c:v>1.23</c:v>
                </c:pt>
                <c:pt idx="18">
                  <c:v>1.22</c:v>
                </c:pt>
                <c:pt idx="19">
                  <c:v>1.23</c:v>
                </c:pt>
              </c:numCache>
            </c:numRef>
          </c:xVal>
          <c:yVal>
            <c:numRef>
              <c:f>'Pyrell R&amp;T plots'!$BU$3:$BU$22</c:f>
              <c:numCache>
                <c:formatCode>0.0000</c:formatCode>
                <c:ptCount val="20"/>
                <c:pt idx="0">
                  <c:v>3.5214004861099841</c:v>
                </c:pt>
                <c:pt idx="1">
                  <c:v>3.1669271081639283</c:v>
                </c:pt>
                <c:pt idx="2">
                  <c:v>3.0844272302867841</c:v>
                </c:pt>
                <c:pt idx="3">
                  <c:v>2.0405434673921752</c:v>
                </c:pt>
                <c:pt idx="4">
                  <c:v>2.2219783573112184</c:v>
                </c:pt>
                <c:pt idx="5">
                  <c:v>2.1145436150408896</c:v>
                </c:pt>
                <c:pt idx="6">
                  <c:v>2.1487226040778928</c:v>
                </c:pt>
                <c:pt idx="7">
                  <c:v>1.843342080682528</c:v>
                </c:pt>
                <c:pt idx="8">
                  <c:v>2.1309400165728798</c:v>
                </c:pt>
                <c:pt idx="9">
                  <c:v>2.2407972821379709</c:v>
                </c:pt>
                <c:pt idx="10">
                  <c:v>2.262475756453556</c:v>
                </c:pt>
                <c:pt idx="11">
                  <c:v>2.5162745563990132</c:v>
                </c:pt>
                <c:pt idx="12">
                  <c:v>2.707388644393232</c:v>
                </c:pt>
                <c:pt idx="13">
                  <c:v>2.9854989123443998</c:v>
                </c:pt>
                <c:pt idx="14">
                  <c:v>1.731148221373688</c:v>
                </c:pt>
                <c:pt idx="15">
                  <c:v>1.834502046916247</c:v>
                </c:pt>
                <c:pt idx="16">
                  <c:v>1.8926021618490523</c:v>
                </c:pt>
                <c:pt idx="17">
                  <c:v>1.7305341707926598</c:v>
                </c:pt>
                <c:pt idx="18">
                  <c:v>1.8922142617359956</c:v>
                </c:pt>
                <c:pt idx="19">
                  <c:v>1.7501057221171064</c:v>
                </c:pt>
              </c:numCache>
            </c:numRef>
          </c:yVal>
          <c:smooth val="0"/>
        </c:ser>
        <c:ser>
          <c:idx val="0"/>
          <c:order val="0"/>
          <c:tx>
            <c:strRef>
              <c:f>'Pyrell R&amp;T plots'!$BR$2</c:f>
              <c:strCache>
                <c:ptCount val="1"/>
                <c:pt idx="0">
                  <c:v>M1/M0 (micro-m)--CMD</c:v>
                </c:pt>
              </c:strCache>
            </c:strRef>
          </c:tx>
          <c:spPr>
            <a:ln w="28575">
              <a:noFill/>
            </a:ln>
          </c:spPr>
          <c:xVal>
            <c:numRef>
              <c:f>'Pyrell R&amp;T plots'!$O$3:$O$22</c:f>
              <c:numCache>
                <c:formatCode>0.000</c:formatCode>
                <c:ptCount val="20"/>
                <c:pt idx="0">
                  <c:v>1.22</c:v>
                </c:pt>
                <c:pt idx="1">
                  <c:v>1.23</c:v>
                </c:pt>
                <c:pt idx="2">
                  <c:v>1.23</c:v>
                </c:pt>
                <c:pt idx="3">
                  <c:v>1.23</c:v>
                </c:pt>
                <c:pt idx="4">
                  <c:v>1.22</c:v>
                </c:pt>
                <c:pt idx="5">
                  <c:v>1.23</c:v>
                </c:pt>
                <c:pt idx="6">
                  <c:v>1.22</c:v>
                </c:pt>
                <c:pt idx="7">
                  <c:v>1.23</c:v>
                </c:pt>
                <c:pt idx="8">
                  <c:v>1.2250000000000001</c:v>
                </c:pt>
                <c:pt idx="9">
                  <c:v>1.22</c:v>
                </c:pt>
                <c:pt idx="10">
                  <c:v>1.22</c:v>
                </c:pt>
                <c:pt idx="11">
                  <c:v>1.22</c:v>
                </c:pt>
                <c:pt idx="12">
                  <c:v>1.23</c:v>
                </c:pt>
                <c:pt idx="13">
                  <c:v>1.23</c:v>
                </c:pt>
                <c:pt idx="14">
                  <c:v>1.22</c:v>
                </c:pt>
                <c:pt idx="15">
                  <c:v>1.23</c:v>
                </c:pt>
                <c:pt idx="16">
                  <c:v>1.2250000000000001</c:v>
                </c:pt>
                <c:pt idx="17">
                  <c:v>1.23</c:v>
                </c:pt>
                <c:pt idx="18">
                  <c:v>1.22</c:v>
                </c:pt>
                <c:pt idx="19">
                  <c:v>1.23</c:v>
                </c:pt>
              </c:numCache>
            </c:numRef>
          </c:xVal>
          <c:yVal>
            <c:numRef>
              <c:f>'Pyrell R&amp;T plots'!$BR$3:$BR$22</c:f>
              <c:numCache>
                <c:formatCode>0.0000</c:formatCode>
                <c:ptCount val="20"/>
                <c:pt idx="0">
                  <c:v>0.13997777282810692</c:v>
                </c:pt>
                <c:pt idx="1">
                  <c:v>0.24111410344504206</c:v>
                </c:pt>
                <c:pt idx="2">
                  <c:v>0.25939201873064038</c:v>
                </c:pt>
                <c:pt idx="3">
                  <c:v>0.39088623557228447</c:v>
                </c:pt>
                <c:pt idx="4">
                  <c:v>0.20703943977434275</c:v>
                </c:pt>
                <c:pt idx="5">
                  <c:v>0.2538303437849373</c:v>
                </c:pt>
                <c:pt idx="6">
                  <c:v>0.1976149506837051</c:v>
                </c:pt>
                <c:pt idx="7">
                  <c:v>0.35398790927609708</c:v>
                </c:pt>
                <c:pt idx="8">
                  <c:v>0.23268245230988843</c:v>
                </c:pt>
                <c:pt idx="9">
                  <c:v>0.2196149542448691</c:v>
                </c:pt>
                <c:pt idx="10">
                  <c:v>0.2080442916652481</c:v>
                </c:pt>
                <c:pt idx="11">
                  <c:v>0.35984902255734624</c:v>
                </c:pt>
                <c:pt idx="12">
                  <c:v>0.34921039879071691</c:v>
                </c:pt>
                <c:pt idx="13">
                  <c:v>0.28206729025724481</c:v>
                </c:pt>
                <c:pt idx="14">
                  <c:v>0.37899697072214944</c:v>
                </c:pt>
                <c:pt idx="15">
                  <c:v>0.44481007167126968</c:v>
                </c:pt>
                <c:pt idx="16">
                  <c:v>0.3547564468721438</c:v>
                </c:pt>
                <c:pt idx="17">
                  <c:v>0.32117867003030603</c:v>
                </c:pt>
                <c:pt idx="18">
                  <c:v>0.35904274479868281</c:v>
                </c:pt>
                <c:pt idx="19">
                  <c:v>0.45014457959499116</c:v>
                </c:pt>
              </c:numCache>
            </c:numRef>
          </c:yVal>
          <c:smooth val="0"/>
        </c:ser>
        <c:ser>
          <c:idx val="1"/>
          <c:order val="1"/>
          <c:tx>
            <c:strRef>
              <c:f>'Pyrell R&amp;T plots'!$BS$2</c:f>
              <c:strCache>
                <c:ptCount val="1"/>
                <c:pt idx="0">
                  <c:v>Diameter of Average mass (micro-m)</c:v>
                </c:pt>
              </c:strCache>
            </c:strRef>
          </c:tx>
          <c:spPr>
            <a:ln w="28575">
              <a:noFill/>
            </a:ln>
          </c:spPr>
          <c:xVal>
            <c:numRef>
              <c:f>'Pyrell R&amp;T plots'!$O$3:$O$22</c:f>
              <c:numCache>
                <c:formatCode>0.000</c:formatCode>
                <c:ptCount val="20"/>
                <c:pt idx="0">
                  <c:v>1.22</c:v>
                </c:pt>
                <c:pt idx="1">
                  <c:v>1.23</c:v>
                </c:pt>
                <c:pt idx="2">
                  <c:v>1.23</c:v>
                </c:pt>
                <c:pt idx="3">
                  <c:v>1.23</c:v>
                </c:pt>
                <c:pt idx="4">
                  <c:v>1.22</c:v>
                </c:pt>
                <c:pt idx="5">
                  <c:v>1.23</c:v>
                </c:pt>
                <c:pt idx="6">
                  <c:v>1.22</c:v>
                </c:pt>
                <c:pt idx="7">
                  <c:v>1.23</c:v>
                </c:pt>
                <c:pt idx="8">
                  <c:v>1.2250000000000001</c:v>
                </c:pt>
                <c:pt idx="9">
                  <c:v>1.22</c:v>
                </c:pt>
                <c:pt idx="10">
                  <c:v>1.22</c:v>
                </c:pt>
                <c:pt idx="11">
                  <c:v>1.22</c:v>
                </c:pt>
                <c:pt idx="12">
                  <c:v>1.23</c:v>
                </c:pt>
                <c:pt idx="13">
                  <c:v>1.23</c:v>
                </c:pt>
                <c:pt idx="14">
                  <c:v>1.22</c:v>
                </c:pt>
                <c:pt idx="15">
                  <c:v>1.23</c:v>
                </c:pt>
                <c:pt idx="16">
                  <c:v>1.2250000000000001</c:v>
                </c:pt>
                <c:pt idx="17">
                  <c:v>1.23</c:v>
                </c:pt>
                <c:pt idx="18">
                  <c:v>1.22</c:v>
                </c:pt>
                <c:pt idx="19">
                  <c:v>1.23</c:v>
                </c:pt>
              </c:numCache>
            </c:numRef>
          </c:xVal>
          <c:yVal>
            <c:numRef>
              <c:f>'Pyrell R&amp;T plots'!$BS$3:$BS$22</c:f>
              <c:numCache>
                <c:formatCode>0.0000</c:formatCode>
                <c:ptCount val="20"/>
                <c:pt idx="0">
                  <c:v>0.6828048281760063</c:v>
                </c:pt>
                <c:pt idx="1">
                  <c:v>0.91062386890871427</c:v>
                </c:pt>
                <c:pt idx="2">
                  <c:v>0.92245705141344825</c:v>
                </c:pt>
                <c:pt idx="3">
                  <c:v>0.6500789886706958</c:v>
                </c:pt>
                <c:pt idx="4">
                  <c:v>0.39164217089803754</c:v>
                </c:pt>
                <c:pt idx="5">
                  <c:v>0.44471159033705637</c:v>
                </c:pt>
                <c:pt idx="6">
                  <c:v>0.35472823373879336</c:v>
                </c:pt>
                <c:pt idx="7">
                  <c:v>0.5145502341662288</c:v>
                </c:pt>
                <c:pt idx="8">
                  <c:v>0.4124283695440798</c:v>
                </c:pt>
                <c:pt idx="9">
                  <c:v>0.42109280500794605</c:v>
                </c:pt>
                <c:pt idx="10">
                  <c:v>0.40519053314258846</c:v>
                </c:pt>
                <c:pt idx="11">
                  <c:v>0.84320194801804194</c:v>
                </c:pt>
                <c:pt idx="12">
                  <c:v>0.9416746822921217</c:v>
                </c:pt>
                <c:pt idx="13">
                  <c:v>0.9330619825160229</c:v>
                </c:pt>
                <c:pt idx="14">
                  <c:v>0.51218868310446886</c:v>
                </c:pt>
                <c:pt idx="15">
                  <c:v>0.64279185147281492</c:v>
                </c:pt>
                <c:pt idx="16">
                  <c:v>0.53294334298712609</c:v>
                </c:pt>
                <c:pt idx="17">
                  <c:v>0.43388224844250989</c:v>
                </c:pt>
                <c:pt idx="18">
                  <c:v>0.53924153627656501</c:v>
                </c:pt>
                <c:pt idx="19">
                  <c:v>0.61572859049642992</c:v>
                </c:pt>
              </c:numCache>
            </c:numRef>
          </c:yVal>
          <c:smooth val="0"/>
        </c:ser>
        <c:ser>
          <c:idx val="4"/>
          <c:order val="4"/>
          <c:tx>
            <c:strRef>
              <c:f>'Pyrell R&amp;T plots'!$BV$2</c:f>
              <c:strCache>
                <c:ptCount val="1"/>
                <c:pt idx="0">
                  <c:v>Hatch Choate Dg</c:v>
                </c:pt>
              </c:strCache>
            </c:strRef>
          </c:tx>
          <c:spPr>
            <a:ln w="28575">
              <a:noFill/>
            </a:ln>
          </c:spPr>
          <c:xVal>
            <c:numRef>
              <c:f>'Pyrell R&amp;T plots'!$O$3:$O$22</c:f>
              <c:numCache>
                <c:formatCode>0.000</c:formatCode>
                <c:ptCount val="20"/>
                <c:pt idx="0">
                  <c:v>1.22</c:v>
                </c:pt>
                <c:pt idx="1">
                  <c:v>1.23</c:v>
                </c:pt>
                <c:pt idx="2">
                  <c:v>1.23</c:v>
                </c:pt>
                <c:pt idx="3">
                  <c:v>1.23</c:v>
                </c:pt>
                <c:pt idx="4">
                  <c:v>1.22</c:v>
                </c:pt>
                <c:pt idx="5">
                  <c:v>1.23</c:v>
                </c:pt>
                <c:pt idx="6">
                  <c:v>1.22</c:v>
                </c:pt>
                <c:pt idx="7">
                  <c:v>1.23</c:v>
                </c:pt>
                <c:pt idx="8">
                  <c:v>1.2250000000000001</c:v>
                </c:pt>
                <c:pt idx="9">
                  <c:v>1.22</c:v>
                </c:pt>
                <c:pt idx="10">
                  <c:v>1.22</c:v>
                </c:pt>
                <c:pt idx="11">
                  <c:v>1.22</c:v>
                </c:pt>
                <c:pt idx="12">
                  <c:v>1.23</c:v>
                </c:pt>
                <c:pt idx="13">
                  <c:v>1.23</c:v>
                </c:pt>
                <c:pt idx="14">
                  <c:v>1.22</c:v>
                </c:pt>
                <c:pt idx="15">
                  <c:v>1.23</c:v>
                </c:pt>
                <c:pt idx="16">
                  <c:v>1.2250000000000001</c:v>
                </c:pt>
                <c:pt idx="17">
                  <c:v>1.23</c:v>
                </c:pt>
                <c:pt idx="18">
                  <c:v>1.22</c:v>
                </c:pt>
                <c:pt idx="19">
                  <c:v>1.23</c:v>
                </c:pt>
              </c:numCache>
            </c:numRef>
          </c:xVal>
          <c:yVal>
            <c:numRef>
              <c:f>'Pyrell R&amp;T plots'!$BV$3:$BV$22</c:f>
              <c:numCache>
                <c:formatCode>0.0000</c:formatCode>
                <c:ptCount val="20"/>
                <c:pt idx="0">
                  <c:v>6.3378262236454569E-2</c:v>
                </c:pt>
                <c:pt idx="1">
                  <c:v>0.12406932130264109</c:v>
                </c:pt>
                <c:pt idx="2">
                  <c:v>0.13755039317404683</c:v>
                </c:pt>
                <c:pt idx="3">
                  <c:v>0.30310458221467135</c:v>
                </c:pt>
                <c:pt idx="4">
                  <c:v>0.15053410372740142</c:v>
                </c:pt>
                <c:pt idx="5">
                  <c:v>0.19176797520354047</c:v>
                </c:pt>
                <c:pt idx="6">
                  <c:v>0.14749653543696306</c:v>
                </c:pt>
                <c:pt idx="7">
                  <c:v>0.29360858690347513</c:v>
                </c:pt>
                <c:pt idx="8">
                  <c:v>0.17477172905433233</c:v>
                </c:pt>
                <c:pt idx="9">
                  <c:v>0.15860028133077586</c:v>
                </c:pt>
                <c:pt idx="10">
                  <c:v>0.14907474019917849</c:v>
                </c:pt>
                <c:pt idx="11">
                  <c:v>0.23507946326104442</c:v>
                </c:pt>
                <c:pt idx="12">
                  <c:v>0.21265730431399044</c:v>
                </c:pt>
                <c:pt idx="13">
                  <c:v>0.15508644552312029</c:v>
                </c:pt>
                <c:pt idx="14">
                  <c:v>0.32601577798716497</c:v>
                </c:pt>
                <c:pt idx="15">
                  <c:v>0.37002131058452192</c:v>
                </c:pt>
                <c:pt idx="16">
                  <c:v>0.28943758364257055</c:v>
                </c:pt>
                <c:pt idx="17">
                  <c:v>0.27633385905082264</c:v>
                </c:pt>
                <c:pt idx="18">
                  <c:v>0.29297297716135123</c:v>
                </c:pt>
                <c:pt idx="19">
                  <c:v>0.38488711959034433</c:v>
                </c:pt>
              </c:numCache>
            </c:numRef>
          </c:yVal>
          <c:smooth val="0"/>
        </c:ser>
        <c:dLbls>
          <c:showLegendKey val="0"/>
          <c:showVal val="0"/>
          <c:showCatName val="0"/>
          <c:showSerName val="0"/>
          <c:showPercent val="0"/>
          <c:showBubbleSize val="0"/>
        </c:dLbls>
        <c:axId val="99648640"/>
        <c:axId val="99650176"/>
      </c:scatterChart>
      <c:scatterChart>
        <c:scatterStyle val="lineMarker"/>
        <c:varyColors val="0"/>
        <c:ser>
          <c:idx val="2"/>
          <c:order val="2"/>
          <c:tx>
            <c:strRef>
              <c:f>'Pyrell R&amp;T plots'!$BT$2</c:f>
              <c:strCache>
                <c:ptCount val="1"/>
                <c:pt idx="0">
                  <c:v>MPASS 3/2</c:v>
                </c:pt>
              </c:strCache>
            </c:strRef>
          </c:tx>
          <c:spPr>
            <a:ln w="28575">
              <a:noFill/>
            </a:ln>
          </c:spPr>
          <c:xVal>
            <c:numRef>
              <c:f>'Pyrell R&amp;T plots'!$O$3:$O$22</c:f>
              <c:numCache>
                <c:formatCode>0.000</c:formatCode>
                <c:ptCount val="20"/>
                <c:pt idx="0">
                  <c:v>1.22</c:v>
                </c:pt>
                <c:pt idx="1">
                  <c:v>1.23</c:v>
                </c:pt>
                <c:pt idx="2">
                  <c:v>1.23</c:v>
                </c:pt>
                <c:pt idx="3">
                  <c:v>1.23</c:v>
                </c:pt>
                <c:pt idx="4">
                  <c:v>1.22</c:v>
                </c:pt>
                <c:pt idx="5">
                  <c:v>1.23</c:v>
                </c:pt>
                <c:pt idx="6">
                  <c:v>1.22</c:v>
                </c:pt>
                <c:pt idx="7">
                  <c:v>1.23</c:v>
                </c:pt>
                <c:pt idx="8">
                  <c:v>1.2250000000000001</c:v>
                </c:pt>
                <c:pt idx="9">
                  <c:v>1.22</c:v>
                </c:pt>
                <c:pt idx="10">
                  <c:v>1.22</c:v>
                </c:pt>
                <c:pt idx="11">
                  <c:v>1.22</c:v>
                </c:pt>
                <c:pt idx="12">
                  <c:v>1.23</c:v>
                </c:pt>
                <c:pt idx="13">
                  <c:v>1.23</c:v>
                </c:pt>
                <c:pt idx="14">
                  <c:v>1.22</c:v>
                </c:pt>
                <c:pt idx="15">
                  <c:v>1.23</c:v>
                </c:pt>
                <c:pt idx="16">
                  <c:v>1.2250000000000001</c:v>
                </c:pt>
                <c:pt idx="17">
                  <c:v>1.23</c:v>
                </c:pt>
                <c:pt idx="18">
                  <c:v>1.22</c:v>
                </c:pt>
                <c:pt idx="19">
                  <c:v>1.23</c:v>
                </c:pt>
              </c:numCache>
            </c:numRef>
          </c:xVal>
          <c:yVal>
            <c:numRef>
              <c:f>'Pyrell R&amp;T plots'!$BT$3:$BT$22</c:f>
              <c:numCache>
                <c:formatCode>0.0000</c:formatCode>
                <c:ptCount val="20"/>
                <c:pt idx="0">
                  <c:v>2.9685773194549352</c:v>
                </c:pt>
                <c:pt idx="1">
                  <c:v>2.5147001223551824</c:v>
                </c:pt>
                <c:pt idx="2">
                  <c:v>3.3581027710058611</c:v>
                </c:pt>
                <c:pt idx="3">
                  <c:v>0</c:v>
                </c:pt>
                <c:pt idx="4">
                  <c:v>2.9716576053936929</c:v>
                </c:pt>
                <c:pt idx="5">
                  <c:v>2.992708416954168</c:v>
                </c:pt>
                <c:pt idx="6">
                  <c:v>2.8756099709955434</c:v>
                </c:pt>
                <c:pt idx="7">
                  <c:v>3.1686620813776045</c:v>
                </c:pt>
                <c:pt idx="8">
                  <c:v>3.2280012034501548</c:v>
                </c:pt>
                <c:pt idx="9">
                  <c:v>0</c:v>
                </c:pt>
                <c:pt idx="10">
                  <c:v>3.1327350797031284</c:v>
                </c:pt>
                <c:pt idx="11">
                  <c:v>2.6631434126922806</c:v>
                </c:pt>
                <c:pt idx="12">
                  <c:v>2.6134591595950005</c:v>
                </c:pt>
                <c:pt idx="13">
                  <c:v>3.3033673127092498</c:v>
                </c:pt>
                <c:pt idx="14">
                  <c:v>2.9775488137517669</c:v>
                </c:pt>
                <c:pt idx="15">
                  <c:v>3.2204761496807079</c:v>
                </c:pt>
                <c:pt idx="16">
                  <c:v>3.3786779028020906</c:v>
                </c:pt>
                <c:pt idx="17">
                  <c:v>0</c:v>
                </c:pt>
                <c:pt idx="18">
                  <c:v>3.0696943433928281</c:v>
                </c:pt>
                <c:pt idx="19">
                  <c:v>3.0771953033885597</c:v>
                </c:pt>
              </c:numCache>
            </c:numRef>
          </c:yVal>
          <c:smooth val="0"/>
        </c:ser>
        <c:ser>
          <c:idx val="3"/>
          <c:order val="3"/>
          <c:tx>
            <c:strRef>
              <c:f>'Pyrell R&amp;T plots'!$BU$2</c:f>
              <c:strCache>
                <c:ptCount val="1"/>
                <c:pt idx="0">
                  <c:v>Hatch Choate Sigma g</c:v>
                </c:pt>
              </c:strCache>
            </c:strRef>
          </c:tx>
          <c:spPr>
            <a:ln w="28575">
              <a:noFill/>
            </a:ln>
          </c:spPr>
          <c:xVal>
            <c:numRef>
              <c:f>'Pyrell R&amp;T plots'!$O$3:$O$22</c:f>
              <c:numCache>
                <c:formatCode>0.000</c:formatCode>
                <c:ptCount val="20"/>
                <c:pt idx="0">
                  <c:v>1.22</c:v>
                </c:pt>
                <c:pt idx="1">
                  <c:v>1.23</c:v>
                </c:pt>
                <c:pt idx="2">
                  <c:v>1.23</c:v>
                </c:pt>
                <c:pt idx="3">
                  <c:v>1.23</c:v>
                </c:pt>
                <c:pt idx="4">
                  <c:v>1.22</c:v>
                </c:pt>
                <c:pt idx="5">
                  <c:v>1.23</c:v>
                </c:pt>
                <c:pt idx="6">
                  <c:v>1.22</c:v>
                </c:pt>
                <c:pt idx="7">
                  <c:v>1.23</c:v>
                </c:pt>
                <c:pt idx="8">
                  <c:v>1.2250000000000001</c:v>
                </c:pt>
                <c:pt idx="9">
                  <c:v>1.22</c:v>
                </c:pt>
                <c:pt idx="10">
                  <c:v>1.22</c:v>
                </c:pt>
                <c:pt idx="11">
                  <c:v>1.22</c:v>
                </c:pt>
                <c:pt idx="12">
                  <c:v>1.23</c:v>
                </c:pt>
                <c:pt idx="13">
                  <c:v>1.23</c:v>
                </c:pt>
                <c:pt idx="14">
                  <c:v>1.22</c:v>
                </c:pt>
                <c:pt idx="15">
                  <c:v>1.23</c:v>
                </c:pt>
                <c:pt idx="16">
                  <c:v>1.2250000000000001</c:v>
                </c:pt>
                <c:pt idx="17">
                  <c:v>1.23</c:v>
                </c:pt>
                <c:pt idx="18">
                  <c:v>1.22</c:v>
                </c:pt>
                <c:pt idx="19">
                  <c:v>1.23</c:v>
                </c:pt>
              </c:numCache>
            </c:numRef>
          </c:xVal>
          <c:yVal>
            <c:numRef>
              <c:f>'Pyrell R&amp;T plots'!$BU$3:$BU$22</c:f>
              <c:numCache>
                <c:formatCode>0.0000</c:formatCode>
                <c:ptCount val="20"/>
                <c:pt idx="0">
                  <c:v>3.5214004861099841</c:v>
                </c:pt>
                <c:pt idx="1">
                  <c:v>3.1669271081639283</c:v>
                </c:pt>
                <c:pt idx="2">
                  <c:v>3.0844272302867841</c:v>
                </c:pt>
                <c:pt idx="3">
                  <c:v>2.0405434673921752</c:v>
                </c:pt>
                <c:pt idx="4">
                  <c:v>2.2219783573112184</c:v>
                </c:pt>
                <c:pt idx="5">
                  <c:v>2.1145436150408896</c:v>
                </c:pt>
                <c:pt idx="6">
                  <c:v>2.1487226040778928</c:v>
                </c:pt>
                <c:pt idx="7">
                  <c:v>1.843342080682528</c:v>
                </c:pt>
                <c:pt idx="8">
                  <c:v>2.1309400165728798</c:v>
                </c:pt>
                <c:pt idx="9">
                  <c:v>2.2407972821379709</c:v>
                </c:pt>
                <c:pt idx="10">
                  <c:v>2.262475756453556</c:v>
                </c:pt>
                <c:pt idx="11">
                  <c:v>2.5162745563990132</c:v>
                </c:pt>
                <c:pt idx="12">
                  <c:v>2.707388644393232</c:v>
                </c:pt>
                <c:pt idx="13">
                  <c:v>2.9854989123443998</c:v>
                </c:pt>
                <c:pt idx="14">
                  <c:v>1.731148221373688</c:v>
                </c:pt>
                <c:pt idx="15">
                  <c:v>1.834502046916247</c:v>
                </c:pt>
                <c:pt idx="16">
                  <c:v>1.8926021618490523</c:v>
                </c:pt>
                <c:pt idx="17">
                  <c:v>1.7305341707926598</c:v>
                </c:pt>
                <c:pt idx="18">
                  <c:v>1.8922142617359956</c:v>
                </c:pt>
                <c:pt idx="19">
                  <c:v>1.7501057221171064</c:v>
                </c:pt>
              </c:numCache>
            </c:numRef>
          </c:yVal>
          <c:smooth val="0"/>
        </c:ser>
        <c:dLbls>
          <c:showLegendKey val="0"/>
          <c:showVal val="0"/>
          <c:showCatName val="0"/>
          <c:showSerName val="0"/>
          <c:showPercent val="0"/>
          <c:showBubbleSize val="0"/>
        </c:dLbls>
        <c:axId val="99653504"/>
        <c:axId val="99651968"/>
      </c:scatterChart>
      <c:valAx>
        <c:axId val="99648640"/>
        <c:scaling>
          <c:orientation val="minMax"/>
        </c:scaling>
        <c:delete val="0"/>
        <c:axPos val="b"/>
        <c:numFmt formatCode="0.000" sourceLinked="1"/>
        <c:majorTickMark val="out"/>
        <c:minorTickMark val="none"/>
        <c:tickLblPos val="nextTo"/>
        <c:crossAx val="99650176"/>
        <c:crosses val="autoZero"/>
        <c:crossBetween val="midCat"/>
      </c:valAx>
      <c:valAx>
        <c:axId val="99650176"/>
        <c:scaling>
          <c:orientation val="minMax"/>
          <c:min val="0"/>
        </c:scaling>
        <c:delete val="0"/>
        <c:axPos val="l"/>
        <c:majorGridlines/>
        <c:numFmt formatCode="0.0000" sourceLinked="1"/>
        <c:majorTickMark val="out"/>
        <c:minorTickMark val="none"/>
        <c:tickLblPos val="nextTo"/>
        <c:crossAx val="99648640"/>
        <c:crosses val="autoZero"/>
        <c:crossBetween val="midCat"/>
      </c:valAx>
      <c:valAx>
        <c:axId val="99651968"/>
        <c:scaling>
          <c:orientation val="minMax"/>
        </c:scaling>
        <c:delete val="0"/>
        <c:axPos val="r"/>
        <c:numFmt formatCode="0.0000" sourceLinked="1"/>
        <c:majorTickMark val="out"/>
        <c:minorTickMark val="none"/>
        <c:tickLblPos val="nextTo"/>
        <c:crossAx val="99653504"/>
        <c:crosses val="max"/>
        <c:crossBetween val="midCat"/>
      </c:valAx>
      <c:valAx>
        <c:axId val="99653504"/>
        <c:scaling>
          <c:orientation val="minMax"/>
        </c:scaling>
        <c:delete val="1"/>
        <c:axPos val="b"/>
        <c:numFmt formatCode="0.000" sourceLinked="1"/>
        <c:majorTickMark val="out"/>
        <c:minorTickMark val="none"/>
        <c:tickLblPos val="none"/>
        <c:crossAx val="99651968"/>
        <c:crosses val="autoZero"/>
        <c:crossBetween val="midCat"/>
      </c:valAx>
    </c:plotArea>
    <c:legend>
      <c:legendPos val="r"/>
      <c:layout>
        <c:manualLayout>
          <c:xMode val="edge"/>
          <c:yMode val="edge"/>
          <c:x val="0.728545229074816"/>
          <c:y val="0.35320988008971832"/>
          <c:w val="0.23983989710464781"/>
          <c:h val="0.47461705114657826"/>
        </c:manualLayout>
      </c:layout>
      <c:overlay val="0"/>
    </c:legend>
    <c:plotVisOnly val="1"/>
    <c:dispBlanksAs val="gap"/>
    <c:showDLblsOverMax val="0"/>
  </c:chart>
  <c:printSettings>
    <c:headerFooter>
      <c:oddFooter>&amp;L&amp;F&amp;C&amp;A&amp;R&amp;D</c:oddFooter>
    </c:headerFooter>
    <c:pageMargins b="0.75000000000001055" l="0.70000000000000062" r="0.70000000000000062" t="0.75000000000001055" header="0.30000000000000032" footer="0.30000000000000032"/>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Pyrell diameter, </a:t>
            </a:r>
            <a:r>
              <a:rPr lang="en-US"/>
              <a:t>versus Rt/R0, unaged , v=8 </a:t>
            </a:r>
          </a:p>
        </c:rich>
      </c:tx>
      <c:overlay val="0"/>
    </c:title>
    <c:autoTitleDeleted val="0"/>
    <c:plotArea>
      <c:layout/>
      <c:scatterChart>
        <c:scatterStyle val="lineMarker"/>
        <c:varyColors val="0"/>
        <c:ser>
          <c:idx val="0"/>
          <c:order val="0"/>
          <c:tx>
            <c:strRef>
              <c:f>'Pyrell R&amp;T plots'!$BR$2</c:f>
              <c:strCache>
                <c:ptCount val="1"/>
                <c:pt idx="0">
                  <c:v>M1/M0 (micro-m)--CMD</c:v>
                </c:pt>
              </c:strCache>
            </c:strRef>
          </c:tx>
          <c:spPr>
            <a:ln w="28575">
              <a:noFill/>
            </a:ln>
          </c:spPr>
          <c:xVal>
            <c:numRef>
              <c:f>'Pyrell R&amp;T plots'!$O$7:$O$13</c:f>
              <c:numCache>
                <c:formatCode>0.000</c:formatCode>
                <c:ptCount val="7"/>
                <c:pt idx="0">
                  <c:v>1.22</c:v>
                </c:pt>
                <c:pt idx="1">
                  <c:v>1.23</c:v>
                </c:pt>
                <c:pt idx="2">
                  <c:v>1.22</c:v>
                </c:pt>
                <c:pt idx="3">
                  <c:v>1.23</c:v>
                </c:pt>
                <c:pt idx="4">
                  <c:v>1.2250000000000001</c:v>
                </c:pt>
                <c:pt idx="5">
                  <c:v>1.22</c:v>
                </c:pt>
                <c:pt idx="6">
                  <c:v>1.22</c:v>
                </c:pt>
              </c:numCache>
            </c:numRef>
          </c:xVal>
          <c:yVal>
            <c:numRef>
              <c:f>'Pyrell R&amp;T plots'!$BR$7:$BR$13</c:f>
              <c:numCache>
                <c:formatCode>0.0000</c:formatCode>
                <c:ptCount val="7"/>
                <c:pt idx="0">
                  <c:v>0.20703943977434275</c:v>
                </c:pt>
                <c:pt idx="1">
                  <c:v>0.2538303437849373</c:v>
                </c:pt>
                <c:pt idx="2">
                  <c:v>0.1976149506837051</c:v>
                </c:pt>
                <c:pt idx="3">
                  <c:v>0.35398790927609708</c:v>
                </c:pt>
                <c:pt idx="4">
                  <c:v>0.23268245230988843</c:v>
                </c:pt>
                <c:pt idx="5">
                  <c:v>0.2196149542448691</c:v>
                </c:pt>
                <c:pt idx="6">
                  <c:v>0.2080442916652481</c:v>
                </c:pt>
              </c:numCache>
            </c:numRef>
          </c:yVal>
          <c:smooth val="0"/>
        </c:ser>
        <c:ser>
          <c:idx val="1"/>
          <c:order val="1"/>
          <c:tx>
            <c:strRef>
              <c:f>'Pyrell R&amp;T plots'!$BS$2</c:f>
              <c:strCache>
                <c:ptCount val="1"/>
                <c:pt idx="0">
                  <c:v>Diameter of Average mass (micro-m)</c:v>
                </c:pt>
              </c:strCache>
            </c:strRef>
          </c:tx>
          <c:spPr>
            <a:ln w="28575">
              <a:noFill/>
            </a:ln>
          </c:spPr>
          <c:xVal>
            <c:numRef>
              <c:f>'Pyrell R&amp;T plots'!$O$7:$O$13</c:f>
              <c:numCache>
                <c:formatCode>0.000</c:formatCode>
                <c:ptCount val="7"/>
                <c:pt idx="0">
                  <c:v>1.22</c:v>
                </c:pt>
                <c:pt idx="1">
                  <c:v>1.23</c:v>
                </c:pt>
                <c:pt idx="2">
                  <c:v>1.22</c:v>
                </c:pt>
                <c:pt idx="3">
                  <c:v>1.23</c:v>
                </c:pt>
                <c:pt idx="4">
                  <c:v>1.2250000000000001</c:v>
                </c:pt>
                <c:pt idx="5">
                  <c:v>1.22</c:v>
                </c:pt>
                <c:pt idx="6">
                  <c:v>1.22</c:v>
                </c:pt>
              </c:numCache>
            </c:numRef>
          </c:xVal>
          <c:yVal>
            <c:numRef>
              <c:f>'Pyrell R&amp;T plots'!$BS$7:$BS$13</c:f>
              <c:numCache>
                <c:formatCode>0.0000</c:formatCode>
                <c:ptCount val="7"/>
                <c:pt idx="0">
                  <c:v>0.39164217089803754</c:v>
                </c:pt>
                <c:pt idx="1">
                  <c:v>0.44471159033705637</c:v>
                </c:pt>
                <c:pt idx="2">
                  <c:v>0.35472823373879336</c:v>
                </c:pt>
                <c:pt idx="3">
                  <c:v>0.5145502341662288</c:v>
                </c:pt>
                <c:pt idx="4">
                  <c:v>0.4124283695440798</c:v>
                </c:pt>
                <c:pt idx="5">
                  <c:v>0.42109280500794605</c:v>
                </c:pt>
                <c:pt idx="6">
                  <c:v>0.40519053314258846</c:v>
                </c:pt>
              </c:numCache>
            </c:numRef>
          </c:yVal>
          <c:smooth val="0"/>
        </c:ser>
        <c:ser>
          <c:idx val="4"/>
          <c:order val="2"/>
          <c:tx>
            <c:strRef>
              <c:f>'Pyrell R&amp;T plots'!$BV$2</c:f>
              <c:strCache>
                <c:ptCount val="1"/>
                <c:pt idx="0">
                  <c:v>Hatch Choate Dg</c:v>
                </c:pt>
              </c:strCache>
            </c:strRef>
          </c:tx>
          <c:spPr>
            <a:ln w="28575">
              <a:noFill/>
            </a:ln>
          </c:spPr>
          <c:xVal>
            <c:numRef>
              <c:f>'Pyrell R&amp;T plots'!$O$7:$O$13</c:f>
              <c:numCache>
                <c:formatCode>0.000</c:formatCode>
                <c:ptCount val="7"/>
                <c:pt idx="0">
                  <c:v>1.22</c:v>
                </c:pt>
                <c:pt idx="1">
                  <c:v>1.23</c:v>
                </c:pt>
                <c:pt idx="2">
                  <c:v>1.22</c:v>
                </c:pt>
                <c:pt idx="3">
                  <c:v>1.23</c:v>
                </c:pt>
                <c:pt idx="4">
                  <c:v>1.2250000000000001</c:v>
                </c:pt>
                <c:pt idx="5">
                  <c:v>1.22</c:v>
                </c:pt>
                <c:pt idx="6">
                  <c:v>1.22</c:v>
                </c:pt>
              </c:numCache>
            </c:numRef>
          </c:xVal>
          <c:yVal>
            <c:numRef>
              <c:f>'Pyrell R&amp;T plots'!$BV$7:$BV$13</c:f>
              <c:numCache>
                <c:formatCode>0.0000</c:formatCode>
                <c:ptCount val="7"/>
                <c:pt idx="0">
                  <c:v>0.15053410372740142</c:v>
                </c:pt>
                <c:pt idx="1">
                  <c:v>0.19176797520354047</c:v>
                </c:pt>
                <c:pt idx="2">
                  <c:v>0.14749653543696306</c:v>
                </c:pt>
                <c:pt idx="3">
                  <c:v>0.29360858690347513</c:v>
                </c:pt>
                <c:pt idx="4">
                  <c:v>0.17477172905433233</c:v>
                </c:pt>
                <c:pt idx="5">
                  <c:v>0.15860028133077586</c:v>
                </c:pt>
                <c:pt idx="6">
                  <c:v>0.14907474019917849</c:v>
                </c:pt>
              </c:numCache>
            </c:numRef>
          </c:yVal>
          <c:smooth val="0"/>
        </c:ser>
        <c:dLbls>
          <c:showLegendKey val="0"/>
          <c:showVal val="0"/>
          <c:showCatName val="0"/>
          <c:showSerName val="0"/>
          <c:showPercent val="0"/>
          <c:showBubbleSize val="0"/>
        </c:dLbls>
        <c:axId val="85121664"/>
        <c:axId val="99672448"/>
      </c:scatterChart>
      <c:scatterChart>
        <c:scatterStyle val="lineMarker"/>
        <c:varyColors val="0"/>
        <c:ser>
          <c:idx val="2"/>
          <c:order val="3"/>
          <c:tx>
            <c:strRef>
              <c:f>'Pyrell R&amp;T plots'!$BT$2</c:f>
              <c:strCache>
                <c:ptCount val="1"/>
                <c:pt idx="0">
                  <c:v>MPASS 3/2</c:v>
                </c:pt>
              </c:strCache>
            </c:strRef>
          </c:tx>
          <c:spPr>
            <a:ln w="28575">
              <a:noFill/>
            </a:ln>
          </c:spPr>
          <c:xVal>
            <c:numRef>
              <c:f>'Pyrell R&amp;T plots'!$O$7:$O$13</c:f>
              <c:numCache>
                <c:formatCode>0.000</c:formatCode>
                <c:ptCount val="7"/>
                <c:pt idx="0">
                  <c:v>1.22</c:v>
                </c:pt>
                <c:pt idx="1">
                  <c:v>1.23</c:v>
                </c:pt>
                <c:pt idx="2">
                  <c:v>1.22</c:v>
                </c:pt>
                <c:pt idx="3">
                  <c:v>1.23</c:v>
                </c:pt>
                <c:pt idx="4">
                  <c:v>1.2250000000000001</c:v>
                </c:pt>
                <c:pt idx="5">
                  <c:v>1.22</c:v>
                </c:pt>
                <c:pt idx="6">
                  <c:v>1.22</c:v>
                </c:pt>
              </c:numCache>
            </c:numRef>
          </c:xVal>
          <c:yVal>
            <c:numRef>
              <c:f>'Pyrell R&amp;T plots'!$BT$7:$BT$13</c:f>
              <c:numCache>
                <c:formatCode>0.0000</c:formatCode>
                <c:ptCount val="7"/>
                <c:pt idx="0">
                  <c:v>2.9716576053936929</c:v>
                </c:pt>
                <c:pt idx="1">
                  <c:v>2.992708416954168</c:v>
                </c:pt>
                <c:pt idx="2">
                  <c:v>2.8756099709955434</c:v>
                </c:pt>
                <c:pt idx="3">
                  <c:v>3.1686620813776045</c:v>
                </c:pt>
                <c:pt idx="4">
                  <c:v>3.2280012034501548</c:v>
                </c:pt>
                <c:pt idx="5">
                  <c:v>0</c:v>
                </c:pt>
                <c:pt idx="6">
                  <c:v>3.1327350797031284</c:v>
                </c:pt>
              </c:numCache>
            </c:numRef>
          </c:yVal>
          <c:smooth val="0"/>
        </c:ser>
        <c:ser>
          <c:idx val="3"/>
          <c:order val="4"/>
          <c:tx>
            <c:strRef>
              <c:f>'Pyrell R&amp;T plots'!$BU$2</c:f>
              <c:strCache>
                <c:ptCount val="1"/>
                <c:pt idx="0">
                  <c:v>Hatch Choate Sigma g</c:v>
                </c:pt>
              </c:strCache>
            </c:strRef>
          </c:tx>
          <c:spPr>
            <a:ln w="28575">
              <a:noFill/>
            </a:ln>
          </c:spPr>
          <c:xVal>
            <c:numRef>
              <c:f>'Pyrell R&amp;T plots'!$O$7:$O$13</c:f>
              <c:numCache>
                <c:formatCode>0.000</c:formatCode>
                <c:ptCount val="7"/>
                <c:pt idx="0">
                  <c:v>1.22</c:v>
                </c:pt>
                <c:pt idx="1">
                  <c:v>1.23</c:v>
                </c:pt>
                <c:pt idx="2">
                  <c:v>1.22</c:v>
                </c:pt>
                <c:pt idx="3">
                  <c:v>1.23</c:v>
                </c:pt>
                <c:pt idx="4">
                  <c:v>1.2250000000000001</c:v>
                </c:pt>
                <c:pt idx="5">
                  <c:v>1.22</c:v>
                </c:pt>
                <c:pt idx="6">
                  <c:v>1.22</c:v>
                </c:pt>
              </c:numCache>
            </c:numRef>
          </c:xVal>
          <c:yVal>
            <c:numRef>
              <c:f>'Pyrell R&amp;T plots'!$BU$7:$BU$13</c:f>
              <c:numCache>
                <c:formatCode>0.0000</c:formatCode>
                <c:ptCount val="7"/>
                <c:pt idx="0">
                  <c:v>2.2219783573112184</c:v>
                </c:pt>
                <c:pt idx="1">
                  <c:v>2.1145436150408896</c:v>
                </c:pt>
                <c:pt idx="2">
                  <c:v>2.1487226040778928</c:v>
                </c:pt>
                <c:pt idx="3">
                  <c:v>1.843342080682528</c:v>
                </c:pt>
                <c:pt idx="4">
                  <c:v>2.1309400165728798</c:v>
                </c:pt>
                <c:pt idx="5">
                  <c:v>2.2407972821379709</c:v>
                </c:pt>
                <c:pt idx="6">
                  <c:v>2.262475756453556</c:v>
                </c:pt>
              </c:numCache>
            </c:numRef>
          </c:yVal>
          <c:smooth val="0"/>
        </c:ser>
        <c:dLbls>
          <c:showLegendKey val="0"/>
          <c:showVal val="0"/>
          <c:showCatName val="0"/>
          <c:showSerName val="0"/>
          <c:showPercent val="0"/>
          <c:showBubbleSize val="0"/>
        </c:dLbls>
        <c:axId val="99675520"/>
        <c:axId val="99673984"/>
      </c:scatterChart>
      <c:valAx>
        <c:axId val="85121664"/>
        <c:scaling>
          <c:orientation val="minMax"/>
        </c:scaling>
        <c:delete val="0"/>
        <c:axPos val="b"/>
        <c:numFmt formatCode="0.000" sourceLinked="1"/>
        <c:majorTickMark val="out"/>
        <c:minorTickMark val="none"/>
        <c:tickLblPos val="nextTo"/>
        <c:crossAx val="99672448"/>
        <c:crosses val="autoZero"/>
        <c:crossBetween val="midCat"/>
      </c:valAx>
      <c:valAx>
        <c:axId val="99672448"/>
        <c:scaling>
          <c:orientation val="minMax"/>
          <c:max val="0.60000000000000064"/>
          <c:min val="0"/>
        </c:scaling>
        <c:delete val="0"/>
        <c:axPos val="l"/>
        <c:majorGridlines/>
        <c:numFmt formatCode="0.0000" sourceLinked="1"/>
        <c:majorTickMark val="out"/>
        <c:minorTickMark val="none"/>
        <c:tickLblPos val="nextTo"/>
        <c:crossAx val="85121664"/>
        <c:crosses val="autoZero"/>
        <c:crossBetween val="midCat"/>
      </c:valAx>
      <c:valAx>
        <c:axId val="99673984"/>
        <c:scaling>
          <c:orientation val="minMax"/>
        </c:scaling>
        <c:delete val="0"/>
        <c:axPos val="r"/>
        <c:numFmt formatCode="0.0000" sourceLinked="1"/>
        <c:majorTickMark val="out"/>
        <c:minorTickMark val="none"/>
        <c:tickLblPos val="nextTo"/>
        <c:crossAx val="99675520"/>
        <c:crosses val="max"/>
        <c:crossBetween val="midCat"/>
      </c:valAx>
      <c:valAx>
        <c:axId val="99675520"/>
        <c:scaling>
          <c:orientation val="minMax"/>
        </c:scaling>
        <c:delete val="1"/>
        <c:axPos val="b"/>
        <c:numFmt formatCode="0.000" sourceLinked="1"/>
        <c:majorTickMark val="out"/>
        <c:minorTickMark val="none"/>
        <c:tickLblPos val="none"/>
        <c:crossAx val="99673984"/>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55" l="0.70000000000000062" r="0.70000000000000062" t="0.75000000000001055" header="0.30000000000000032" footer="0.30000000000000032"/>
    <c:pageSetup orientation="landscape"/>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Pyrell diameter, </a:t>
            </a:r>
            <a:r>
              <a:rPr lang="en-US"/>
              <a:t>versus Rt/R0, aged 491 , v=8 </a:t>
            </a:r>
          </a:p>
        </c:rich>
      </c:tx>
      <c:overlay val="0"/>
    </c:title>
    <c:autoTitleDeleted val="0"/>
    <c:plotArea>
      <c:layout/>
      <c:scatterChart>
        <c:scatterStyle val="lineMarker"/>
        <c:varyColors val="0"/>
        <c:ser>
          <c:idx val="0"/>
          <c:order val="0"/>
          <c:tx>
            <c:strRef>
              <c:f>'Pyrell R&amp;T plots'!$BR$2</c:f>
              <c:strCache>
                <c:ptCount val="1"/>
                <c:pt idx="0">
                  <c:v>M1/M0 (micro-m)--CMD</c:v>
                </c:pt>
              </c:strCache>
            </c:strRef>
          </c:tx>
          <c:spPr>
            <a:ln w="28575">
              <a:noFill/>
            </a:ln>
          </c:spPr>
          <c:xVal>
            <c:numRef>
              <c:f>'Pyrell R&amp;T plots'!$O$17:$O$19</c:f>
              <c:numCache>
                <c:formatCode>0.000</c:formatCode>
                <c:ptCount val="3"/>
                <c:pt idx="0">
                  <c:v>1.22</c:v>
                </c:pt>
                <c:pt idx="1">
                  <c:v>1.23</c:v>
                </c:pt>
                <c:pt idx="2">
                  <c:v>1.2250000000000001</c:v>
                </c:pt>
              </c:numCache>
            </c:numRef>
          </c:xVal>
          <c:yVal>
            <c:numRef>
              <c:f>'Pyrell R&amp;T plots'!$BR$17:$BR$19</c:f>
              <c:numCache>
                <c:formatCode>0.0000</c:formatCode>
                <c:ptCount val="3"/>
                <c:pt idx="0">
                  <c:v>0.37899697072214944</c:v>
                </c:pt>
                <c:pt idx="1">
                  <c:v>0.44481007167126968</c:v>
                </c:pt>
                <c:pt idx="2">
                  <c:v>0.3547564468721438</c:v>
                </c:pt>
              </c:numCache>
            </c:numRef>
          </c:yVal>
          <c:smooth val="0"/>
        </c:ser>
        <c:ser>
          <c:idx val="1"/>
          <c:order val="1"/>
          <c:tx>
            <c:strRef>
              <c:f>'Pyrell R&amp;T plots'!$BS$2</c:f>
              <c:strCache>
                <c:ptCount val="1"/>
                <c:pt idx="0">
                  <c:v>Diameter of Average mass (micro-m)</c:v>
                </c:pt>
              </c:strCache>
            </c:strRef>
          </c:tx>
          <c:spPr>
            <a:ln w="28575">
              <a:noFill/>
            </a:ln>
          </c:spPr>
          <c:xVal>
            <c:numRef>
              <c:f>'Pyrell R&amp;T plots'!$O$17:$O$19</c:f>
              <c:numCache>
                <c:formatCode>0.000</c:formatCode>
                <c:ptCount val="3"/>
                <c:pt idx="0">
                  <c:v>1.22</c:v>
                </c:pt>
                <c:pt idx="1">
                  <c:v>1.23</c:v>
                </c:pt>
                <c:pt idx="2">
                  <c:v>1.2250000000000001</c:v>
                </c:pt>
              </c:numCache>
            </c:numRef>
          </c:xVal>
          <c:yVal>
            <c:numRef>
              <c:f>'Pyrell R&amp;T plots'!$BS$17:$BS$19</c:f>
              <c:numCache>
                <c:formatCode>0.0000</c:formatCode>
                <c:ptCount val="3"/>
                <c:pt idx="0">
                  <c:v>0.51218868310446886</c:v>
                </c:pt>
                <c:pt idx="1">
                  <c:v>0.64279185147281492</c:v>
                </c:pt>
                <c:pt idx="2">
                  <c:v>0.53294334298712609</c:v>
                </c:pt>
              </c:numCache>
            </c:numRef>
          </c:yVal>
          <c:smooth val="0"/>
        </c:ser>
        <c:ser>
          <c:idx val="4"/>
          <c:order val="2"/>
          <c:tx>
            <c:strRef>
              <c:f>'Pyrell R&amp;T plots'!$BV$2</c:f>
              <c:strCache>
                <c:ptCount val="1"/>
                <c:pt idx="0">
                  <c:v>Hatch Choate Dg</c:v>
                </c:pt>
              </c:strCache>
            </c:strRef>
          </c:tx>
          <c:spPr>
            <a:ln w="28575">
              <a:noFill/>
            </a:ln>
          </c:spPr>
          <c:xVal>
            <c:numRef>
              <c:f>'Pyrell R&amp;T plots'!$O$17:$O$19</c:f>
              <c:numCache>
                <c:formatCode>0.000</c:formatCode>
                <c:ptCount val="3"/>
                <c:pt idx="0">
                  <c:v>1.22</c:v>
                </c:pt>
                <c:pt idx="1">
                  <c:v>1.23</c:v>
                </c:pt>
                <c:pt idx="2">
                  <c:v>1.2250000000000001</c:v>
                </c:pt>
              </c:numCache>
            </c:numRef>
          </c:xVal>
          <c:yVal>
            <c:numRef>
              <c:f>'Pyrell R&amp;T plots'!$BV$17:$BV$19</c:f>
              <c:numCache>
                <c:formatCode>0.0000</c:formatCode>
                <c:ptCount val="3"/>
                <c:pt idx="0">
                  <c:v>0.32601577798716497</c:v>
                </c:pt>
                <c:pt idx="1">
                  <c:v>0.37002131058452192</c:v>
                </c:pt>
                <c:pt idx="2">
                  <c:v>0.28943758364257055</c:v>
                </c:pt>
              </c:numCache>
            </c:numRef>
          </c:yVal>
          <c:smooth val="0"/>
        </c:ser>
        <c:dLbls>
          <c:showLegendKey val="0"/>
          <c:showVal val="0"/>
          <c:showCatName val="0"/>
          <c:showSerName val="0"/>
          <c:showPercent val="0"/>
          <c:showBubbleSize val="0"/>
        </c:dLbls>
        <c:axId val="156529024"/>
        <c:axId val="156530560"/>
      </c:scatterChart>
      <c:scatterChart>
        <c:scatterStyle val="lineMarker"/>
        <c:varyColors val="0"/>
        <c:ser>
          <c:idx val="2"/>
          <c:order val="3"/>
          <c:tx>
            <c:strRef>
              <c:f>'Pyrell R&amp;T plots'!$BT$2</c:f>
              <c:strCache>
                <c:ptCount val="1"/>
                <c:pt idx="0">
                  <c:v>MPASS 3/2</c:v>
                </c:pt>
              </c:strCache>
            </c:strRef>
          </c:tx>
          <c:spPr>
            <a:ln w="28575">
              <a:noFill/>
            </a:ln>
          </c:spPr>
          <c:xVal>
            <c:numRef>
              <c:f>'Pyrell R&amp;T plots'!$O$17:$O$19</c:f>
              <c:numCache>
                <c:formatCode>0.000</c:formatCode>
                <c:ptCount val="3"/>
                <c:pt idx="0">
                  <c:v>1.22</c:v>
                </c:pt>
                <c:pt idx="1">
                  <c:v>1.23</c:v>
                </c:pt>
                <c:pt idx="2">
                  <c:v>1.2250000000000001</c:v>
                </c:pt>
              </c:numCache>
            </c:numRef>
          </c:xVal>
          <c:yVal>
            <c:numRef>
              <c:f>'Pyrell R&amp;T plots'!$BT$17:$BT$19</c:f>
              <c:numCache>
                <c:formatCode>0.0000</c:formatCode>
                <c:ptCount val="3"/>
                <c:pt idx="0">
                  <c:v>2.9775488137517669</c:v>
                </c:pt>
                <c:pt idx="1">
                  <c:v>3.2204761496807079</c:v>
                </c:pt>
                <c:pt idx="2">
                  <c:v>3.3786779028020906</c:v>
                </c:pt>
              </c:numCache>
            </c:numRef>
          </c:yVal>
          <c:smooth val="0"/>
        </c:ser>
        <c:ser>
          <c:idx val="3"/>
          <c:order val="4"/>
          <c:tx>
            <c:strRef>
              <c:f>'Pyrell R&amp;T plots'!$BU$2</c:f>
              <c:strCache>
                <c:ptCount val="1"/>
                <c:pt idx="0">
                  <c:v>Hatch Choate Sigma g</c:v>
                </c:pt>
              </c:strCache>
            </c:strRef>
          </c:tx>
          <c:spPr>
            <a:ln w="28575">
              <a:noFill/>
            </a:ln>
          </c:spPr>
          <c:xVal>
            <c:numRef>
              <c:f>'Pyrell R&amp;T plots'!$O$17:$O$19</c:f>
              <c:numCache>
                <c:formatCode>0.000</c:formatCode>
                <c:ptCount val="3"/>
                <c:pt idx="0">
                  <c:v>1.22</c:v>
                </c:pt>
                <c:pt idx="1">
                  <c:v>1.23</c:v>
                </c:pt>
                <c:pt idx="2">
                  <c:v>1.2250000000000001</c:v>
                </c:pt>
              </c:numCache>
            </c:numRef>
          </c:xVal>
          <c:yVal>
            <c:numRef>
              <c:f>'Pyrell R&amp;T plots'!$BU$17:$BU$19</c:f>
              <c:numCache>
                <c:formatCode>0.0000</c:formatCode>
                <c:ptCount val="3"/>
                <c:pt idx="0">
                  <c:v>1.731148221373688</c:v>
                </c:pt>
                <c:pt idx="1">
                  <c:v>1.834502046916247</c:v>
                </c:pt>
                <c:pt idx="2">
                  <c:v>1.8926021618490523</c:v>
                </c:pt>
              </c:numCache>
            </c:numRef>
          </c:yVal>
          <c:smooth val="0"/>
        </c:ser>
        <c:dLbls>
          <c:showLegendKey val="0"/>
          <c:showVal val="0"/>
          <c:showCatName val="0"/>
          <c:showSerName val="0"/>
          <c:showPercent val="0"/>
          <c:showBubbleSize val="0"/>
        </c:dLbls>
        <c:axId val="156537984"/>
        <c:axId val="156532096"/>
      </c:scatterChart>
      <c:valAx>
        <c:axId val="156529024"/>
        <c:scaling>
          <c:orientation val="minMax"/>
        </c:scaling>
        <c:delete val="0"/>
        <c:axPos val="b"/>
        <c:numFmt formatCode="0.000" sourceLinked="1"/>
        <c:majorTickMark val="out"/>
        <c:minorTickMark val="none"/>
        <c:tickLblPos val="nextTo"/>
        <c:crossAx val="156530560"/>
        <c:crosses val="autoZero"/>
        <c:crossBetween val="midCat"/>
      </c:valAx>
      <c:valAx>
        <c:axId val="156530560"/>
        <c:scaling>
          <c:orientation val="minMax"/>
          <c:min val="0"/>
        </c:scaling>
        <c:delete val="0"/>
        <c:axPos val="l"/>
        <c:majorGridlines/>
        <c:numFmt formatCode="0.0000" sourceLinked="1"/>
        <c:majorTickMark val="out"/>
        <c:minorTickMark val="none"/>
        <c:tickLblPos val="nextTo"/>
        <c:crossAx val="156529024"/>
        <c:crosses val="autoZero"/>
        <c:crossBetween val="midCat"/>
      </c:valAx>
      <c:valAx>
        <c:axId val="156532096"/>
        <c:scaling>
          <c:orientation val="minMax"/>
          <c:max val="3.5"/>
        </c:scaling>
        <c:delete val="0"/>
        <c:axPos val="r"/>
        <c:numFmt formatCode="0.0000" sourceLinked="1"/>
        <c:majorTickMark val="out"/>
        <c:minorTickMark val="none"/>
        <c:tickLblPos val="nextTo"/>
        <c:crossAx val="156537984"/>
        <c:crosses val="max"/>
        <c:crossBetween val="midCat"/>
      </c:valAx>
      <c:valAx>
        <c:axId val="156537984"/>
        <c:scaling>
          <c:orientation val="minMax"/>
        </c:scaling>
        <c:delete val="1"/>
        <c:axPos val="b"/>
        <c:numFmt formatCode="0.000" sourceLinked="1"/>
        <c:majorTickMark val="out"/>
        <c:minorTickMark val="none"/>
        <c:tickLblPos val="none"/>
        <c:crossAx val="156532096"/>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77" l="0.70000000000000062" r="0.70000000000000062" t="0.75000000000001077" header="0.30000000000000032" footer="0.30000000000000032"/>
    <c:pageSetup orientation="landscape"/>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Pyrell diameter, Sigma g and mpass ratio </a:t>
            </a:r>
            <a:r>
              <a:rPr lang="en-US"/>
              <a:t> versus T in C</a:t>
            </a:r>
          </a:p>
        </c:rich>
      </c:tx>
      <c:layout>
        <c:manualLayout>
          <c:xMode val="edge"/>
          <c:yMode val="edge"/>
          <c:x val="0.11102177548152944"/>
          <c:y val="2.8871385109350712E-2"/>
        </c:manualLayout>
      </c:layout>
      <c:overlay val="0"/>
    </c:title>
    <c:autoTitleDeleted val="0"/>
    <c:plotArea>
      <c:layout>
        <c:manualLayout>
          <c:layoutTarget val="inner"/>
          <c:xMode val="edge"/>
          <c:yMode val="edge"/>
          <c:x val="5.2910135727975587E-2"/>
          <c:y val="0.11043976472197807"/>
          <c:w val="0.61433930166103545"/>
          <c:h val="0.79231182087919882"/>
        </c:manualLayout>
      </c:layout>
      <c:scatterChart>
        <c:scatterStyle val="lineMarker"/>
        <c:varyColors val="0"/>
        <c:ser>
          <c:idx val="5"/>
          <c:order val="5"/>
          <c:tx>
            <c:strRef>
              <c:f>'Pyrell R&amp;T plots'!$BR$2</c:f>
              <c:strCache>
                <c:ptCount val="1"/>
                <c:pt idx="0">
                  <c:v>M1/M0 (micro-m)--CMD</c:v>
                </c:pt>
              </c:strCache>
            </c:strRef>
          </c:tx>
          <c:spPr>
            <a:ln w="28575">
              <a:noFill/>
            </a:ln>
          </c:spPr>
          <c:xVal>
            <c:numRef>
              <c:f>'Pyrell R&amp;T plots'!$CE$3:$CE$22</c:f>
              <c:numCache>
                <c:formatCode>General</c:formatCode>
                <c:ptCount val="20"/>
                <c:pt idx="0">
                  <c:v>236.14679358180084</c:v>
                </c:pt>
                <c:pt idx="1">
                  <c:v>242.39387965391558</c:v>
                </c:pt>
                <c:pt idx="2">
                  <c:v>245.41410083875152</c:v>
                </c:pt>
                <c:pt idx="3">
                  <c:v>245.37087876588521</c:v>
                </c:pt>
                <c:pt idx="4">
                  <c:v>225.3</c:v>
                </c:pt>
                <c:pt idx="5">
                  <c:v>242.10308472492756</c:v>
                </c:pt>
                <c:pt idx="6">
                  <c:v>234.18212761794004</c:v>
                </c:pt>
                <c:pt idx="7">
                  <c:v>240.92870800332065</c:v>
                </c:pt>
                <c:pt idx="8">
                  <c:v>236.85307598302919</c:v>
                </c:pt>
                <c:pt idx="9">
                  <c:v>232.47862240899161</c:v>
                </c:pt>
                <c:pt idx="10">
                  <c:v>230.42121123513496</c:v>
                </c:pt>
                <c:pt idx="11">
                  <c:v>236.14679358180084</c:v>
                </c:pt>
                <c:pt idx="12">
                  <c:v>242.39387965391558</c:v>
                </c:pt>
                <c:pt idx="13">
                  <c:v>245.41410083875152</c:v>
                </c:pt>
                <c:pt idx="14">
                  <c:v>234.18212761794004</c:v>
                </c:pt>
                <c:pt idx="15">
                  <c:v>240.92870800332065</c:v>
                </c:pt>
                <c:pt idx="16">
                  <c:v>236.85307598302919</c:v>
                </c:pt>
                <c:pt idx="17">
                  <c:v>245.32659055169475</c:v>
                </c:pt>
                <c:pt idx="18">
                  <c:v>225.3</c:v>
                </c:pt>
                <c:pt idx="19">
                  <c:v>242.10308472492756</c:v>
                </c:pt>
              </c:numCache>
            </c:numRef>
          </c:xVal>
          <c:yVal>
            <c:numRef>
              <c:f>'Pyrell R&amp;T plots'!$BR$3:$BR$22</c:f>
              <c:numCache>
                <c:formatCode>0.0000</c:formatCode>
                <c:ptCount val="20"/>
                <c:pt idx="0">
                  <c:v>0.13997777282810692</c:v>
                </c:pt>
                <c:pt idx="1">
                  <c:v>0.24111410344504206</c:v>
                </c:pt>
                <c:pt idx="2">
                  <c:v>0.25939201873064038</c:v>
                </c:pt>
                <c:pt idx="3">
                  <c:v>0.39088623557228447</c:v>
                </c:pt>
                <c:pt idx="4">
                  <c:v>0.20703943977434275</c:v>
                </c:pt>
                <c:pt idx="5">
                  <c:v>0.2538303437849373</c:v>
                </c:pt>
                <c:pt idx="6">
                  <c:v>0.1976149506837051</c:v>
                </c:pt>
                <c:pt idx="7">
                  <c:v>0.35398790927609708</c:v>
                </c:pt>
                <c:pt idx="8">
                  <c:v>0.23268245230988843</c:v>
                </c:pt>
                <c:pt idx="9">
                  <c:v>0.2196149542448691</c:v>
                </c:pt>
                <c:pt idx="10">
                  <c:v>0.2080442916652481</c:v>
                </c:pt>
                <c:pt idx="11">
                  <c:v>0.35984902255734624</c:v>
                </c:pt>
                <c:pt idx="12">
                  <c:v>0.34921039879071691</c:v>
                </c:pt>
                <c:pt idx="13">
                  <c:v>0.28206729025724481</c:v>
                </c:pt>
                <c:pt idx="14">
                  <c:v>0.37899697072214944</c:v>
                </c:pt>
                <c:pt idx="15">
                  <c:v>0.44481007167126968</c:v>
                </c:pt>
                <c:pt idx="16">
                  <c:v>0.3547564468721438</c:v>
                </c:pt>
                <c:pt idx="17">
                  <c:v>0.32117867003030603</c:v>
                </c:pt>
                <c:pt idx="18">
                  <c:v>0.35904274479868281</c:v>
                </c:pt>
                <c:pt idx="19">
                  <c:v>0.45014457959499116</c:v>
                </c:pt>
              </c:numCache>
            </c:numRef>
          </c:yVal>
          <c:smooth val="0"/>
        </c:ser>
        <c:ser>
          <c:idx val="6"/>
          <c:order val="6"/>
          <c:tx>
            <c:strRef>
              <c:f>'Pyrell R&amp;T plots'!$BS$2</c:f>
              <c:strCache>
                <c:ptCount val="1"/>
                <c:pt idx="0">
                  <c:v>Diameter of Average mass (micro-m)</c:v>
                </c:pt>
              </c:strCache>
            </c:strRef>
          </c:tx>
          <c:spPr>
            <a:ln w="28575">
              <a:noFill/>
            </a:ln>
          </c:spPr>
          <c:xVal>
            <c:numRef>
              <c:f>'Pyrell R&amp;T plots'!$CE$3:$CE$22</c:f>
              <c:numCache>
                <c:formatCode>General</c:formatCode>
                <c:ptCount val="20"/>
                <c:pt idx="0">
                  <c:v>236.14679358180084</c:v>
                </c:pt>
                <c:pt idx="1">
                  <c:v>242.39387965391558</c:v>
                </c:pt>
                <c:pt idx="2">
                  <c:v>245.41410083875152</c:v>
                </c:pt>
                <c:pt idx="3">
                  <c:v>245.37087876588521</c:v>
                </c:pt>
                <c:pt idx="4">
                  <c:v>225.3</c:v>
                </c:pt>
                <c:pt idx="5">
                  <c:v>242.10308472492756</c:v>
                </c:pt>
                <c:pt idx="6">
                  <c:v>234.18212761794004</c:v>
                </c:pt>
                <c:pt idx="7">
                  <c:v>240.92870800332065</c:v>
                </c:pt>
                <c:pt idx="8">
                  <c:v>236.85307598302919</c:v>
                </c:pt>
                <c:pt idx="9">
                  <c:v>232.47862240899161</c:v>
                </c:pt>
                <c:pt idx="10">
                  <c:v>230.42121123513496</c:v>
                </c:pt>
                <c:pt idx="11">
                  <c:v>236.14679358180084</c:v>
                </c:pt>
                <c:pt idx="12">
                  <c:v>242.39387965391558</c:v>
                </c:pt>
                <c:pt idx="13">
                  <c:v>245.41410083875152</c:v>
                </c:pt>
                <c:pt idx="14">
                  <c:v>234.18212761794004</c:v>
                </c:pt>
                <c:pt idx="15">
                  <c:v>240.92870800332065</c:v>
                </c:pt>
                <c:pt idx="16">
                  <c:v>236.85307598302919</c:v>
                </c:pt>
                <c:pt idx="17">
                  <c:v>245.32659055169475</c:v>
                </c:pt>
                <c:pt idx="18">
                  <c:v>225.3</c:v>
                </c:pt>
                <c:pt idx="19">
                  <c:v>242.10308472492756</c:v>
                </c:pt>
              </c:numCache>
            </c:numRef>
          </c:xVal>
          <c:yVal>
            <c:numRef>
              <c:f>'Pyrell R&amp;T plots'!$BS$3:$BS$22</c:f>
              <c:numCache>
                <c:formatCode>0.0000</c:formatCode>
                <c:ptCount val="20"/>
                <c:pt idx="0">
                  <c:v>0.6828048281760063</c:v>
                </c:pt>
                <c:pt idx="1">
                  <c:v>0.91062386890871427</c:v>
                </c:pt>
                <c:pt idx="2">
                  <c:v>0.92245705141344825</c:v>
                </c:pt>
                <c:pt idx="3">
                  <c:v>0.6500789886706958</c:v>
                </c:pt>
                <c:pt idx="4">
                  <c:v>0.39164217089803754</c:v>
                </c:pt>
                <c:pt idx="5">
                  <c:v>0.44471159033705637</c:v>
                </c:pt>
                <c:pt idx="6">
                  <c:v>0.35472823373879336</c:v>
                </c:pt>
                <c:pt idx="7">
                  <c:v>0.5145502341662288</c:v>
                </c:pt>
                <c:pt idx="8">
                  <c:v>0.4124283695440798</c:v>
                </c:pt>
                <c:pt idx="9">
                  <c:v>0.42109280500794605</c:v>
                </c:pt>
                <c:pt idx="10">
                  <c:v>0.40519053314258846</c:v>
                </c:pt>
                <c:pt idx="11">
                  <c:v>0.84320194801804194</c:v>
                </c:pt>
                <c:pt idx="12">
                  <c:v>0.9416746822921217</c:v>
                </c:pt>
                <c:pt idx="13">
                  <c:v>0.9330619825160229</c:v>
                </c:pt>
                <c:pt idx="14">
                  <c:v>0.51218868310446886</c:v>
                </c:pt>
                <c:pt idx="15">
                  <c:v>0.64279185147281492</c:v>
                </c:pt>
                <c:pt idx="16">
                  <c:v>0.53294334298712609</c:v>
                </c:pt>
                <c:pt idx="17">
                  <c:v>0.43388224844250989</c:v>
                </c:pt>
                <c:pt idx="18">
                  <c:v>0.53924153627656501</c:v>
                </c:pt>
                <c:pt idx="19">
                  <c:v>0.61572859049642992</c:v>
                </c:pt>
              </c:numCache>
            </c:numRef>
          </c:yVal>
          <c:smooth val="0"/>
        </c:ser>
        <c:ser>
          <c:idx val="7"/>
          <c:order val="7"/>
          <c:tx>
            <c:strRef>
              <c:f>'Pyrell R&amp;T plots'!$BV$2</c:f>
              <c:strCache>
                <c:ptCount val="1"/>
                <c:pt idx="0">
                  <c:v>Hatch Choate Dg</c:v>
                </c:pt>
              </c:strCache>
            </c:strRef>
          </c:tx>
          <c:spPr>
            <a:ln w="28575">
              <a:noFill/>
            </a:ln>
          </c:spPr>
          <c:xVal>
            <c:numRef>
              <c:f>'Pyrell R&amp;T plots'!$CE$3:$CE$22</c:f>
              <c:numCache>
                <c:formatCode>General</c:formatCode>
                <c:ptCount val="20"/>
                <c:pt idx="0">
                  <c:v>236.14679358180084</c:v>
                </c:pt>
                <c:pt idx="1">
                  <c:v>242.39387965391558</c:v>
                </c:pt>
                <c:pt idx="2">
                  <c:v>245.41410083875152</c:v>
                </c:pt>
                <c:pt idx="3">
                  <c:v>245.37087876588521</c:v>
                </c:pt>
                <c:pt idx="4">
                  <c:v>225.3</c:v>
                </c:pt>
                <c:pt idx="5">
                  <c:v>242.10308472492756</c:v>
                </c:pt>
                <c:pt idx="6">
                  <c:v>234.18212761794004</c:v>
                </c:pt>
                <c:pt idx="7">
                  <c:v>240.92870800332065</c:v>
                </c:pt>
                <c:pt idx="8">
                  <c:v>236.85307598302919</c:v>
                </c:pt>
                <c:pt idx="9">
                  <c:v>232.47862240899161</c:v>
                </c:pt>
                <c:pt idx="10">
                  <c:v>230.42121123513496</c:v>
                </c:pt>
                <c:pt idx="11">
                  <c:v>236.14679358180084</c:v>
                </c:pt>
                <c:pt idx="12">
                  <c:v>242.39387965391558</c:v>
                </c:pt>
                <c:pt idx="13">
                  <c:v>245.41410083875152</c:v>
                </c:pt>
                <c:pt idx="14">
                  <c:v>234.18212761794004</c:v>
                </c:pt>
                <c:pt idx="15">
                  <c:v>240.92870800332065</c:v>
                </c:pt>
                <c:pt idx="16">
                  <c:v>236.85307598302919</c:v>
                </c:pt>
                <c:pt idx="17">
                  <c:v>245.32659055169475</c:v>
                </c:pt>
                <c:pt idx="18">
                  <c:v>225.3</c:v>
                </c:pt>
                <c:pt idx="19">
                  <c:v>242.10308472492756</c:v>
                </c:pt>
              </c:numCache>
            </c:numRef>
          </c:xVal>
          <c:yVal>
            <c:numRef>
              <c:f>'Pyrell R&amp;T plots'!$BV$3:$BV$22</c:f>
              <c:numCache>
                <c:formatCode>0.0000</c:formatCode>
                <c:ptCount val="20"/>
                <c:pt idx="0">
                  <c:v>6.3378262236454569E-2</c:v>
                </c:pt>
                <c:pt idx="1">
                  <c:v>0.12406932130264109</c:v>
                </c:pt>
                <c:pt idx="2">
                  <c:v>0.13755039317404683</c:v>
                </c:pt>
                <c:pt idx="3">
                  <c:v>0.30310458221467135</c:v>
                </c:pt>
                <c:pt idx="4">
                  <c:v>0.15053410372740142</c:v>
                </c:pt>
                <c:pt idx="5">
                  <c:v>0.19176797520354047</c:v>
                </c:pt>
                <c:pt idx="6">
                  <c:v>0.14749653543696306</c:v>
                </c:pt>
                <c:pt idx="7">
                  <c:v>0.29360858690347513</c:v>
                </c:pt>
                <c:pt idx="8">
                  <c:v>0.17477172905433233</c:v>
                </c:pt>
                <c:pt idx="9">
                  <c:v>0.15860028133077586</c:v>
                </c:pt>
                <c:pt idx="10">
                  <c:v>0.14907474019917849</c:v>
                </c:pt>
                <c:pt idx="11">
                  <c:v>0.23507946326104442</c:v>
                </c:pt>
                <c:pt idx="12">
                  <c:v>0.21265730431399044</c:v>
                </c:pt>
                <c:pt idx="13">
                  <c:v>0.15508644552312029</c:v>
                </c:pt>
                <c:pt idx="14">
                  <c:v>0.32601577798716497</c:v>
                </c:pt>
                <c:pt idx="15">
                  <c:v>0.37002131058452192</c:v>
                </c:pt>
                <c:pt idx="16">
                  <c:v>0.28943758364257055</c:v>
                </c:pt>
                <c:pt idx="17">
                  <c:v>0.27633385905082264</c:v>
                </c:pt>
                <c:pt idx="18">
                  <c:v>0.29297297716135123</c:v>
                </c:pt>
                <c:pt idx="19">
                  <c:v>0.38488711959034433</c:v>
                </c:pt>
              </c:numCache>
            </c:numRef>
          </c:yVal>
          <c:smooth val="0"/>
        </c:ser>
        <c:ser>
          <c:idx val="8"/>
          <c:order val="8"/>
          <c:tx>
            <c:strRef>
              <c:f>'Pyrell R&amp;T plots'!$BT$2</c:f>
              <c:strCache>
                <c:ptCount val="1"/>
                <c:pt idx="0">
                  <c:v>MPASS 3/2</c:v>
                </c:pt>
              </c:strCache>
            </c:strRef>
          </c:tx>
          <c:spPr>
            <a:ln w="28575">
              <a:noFill/>
            </a:ln>
          </c:spPr>
          <c:xVal>
            <c:numRef>
              <c:f>'Pyrell R&amp;T plots'!$CE$3:$CE$22</c:f>
              <c:numCache>
                <c:formatCode>General</c:formatCode>
                <c:ptCount val="20"/>
                <c:pt idx="0">
                  <c:v>236.14679358180084</c:v>
                </c:pt>
                <c:pt idx="1">
                  <c:v>242.39387965391558</c:v>
                </c:pt>
                <c:pt idx="2">
                  <c:v>245.41410083875152</c:v>
                </c:pt>
                <c:pt idx="3">
                  <c:v>245.37087876588521</c:v>
                </c:pt>
                <c:pt idx="4">
                  <c:v>225.3</c:v>
                </c:pt>
                <c:pt idx="5">
                  <c:v>242.10308472492756</c:v>
                </c:pt>
                <c:pt idx="6">
                  <c:v>234.18212761794004</c:v>
                </c:pt>
                <c:pt idx="7">
                  <c:v>240.92870800332065</c:v>
                </c:pt>
                <c:pt idx="8">
                  <c:v>236.85307598302919</c:v>
                </c:pt>
                <c:pt idx="9">
                  <c:v>232.47862240899161</c:v>
                </c:pt>
                <c:pt idx="10">
                  <c:v>230.42121123513496</c:v>
                </c:pt>
                <c:pt idx="11">
                  <c:v>236.14679358180084</c:v>
                </c:pt>
                <c:pt idx="12">
                  <c:v>242.39387965391558</c:v>
                </c:pt>
                <c:pt idx="13">
                  <c:v>245.41410083875152</c:v>
                </c:pt>
                <c:pt idx="14">
                  <c:v>234.18212761794004</c:v>
                </c:pt>
                <c:pt idx="15">
                  <c:v>240.92870800332065</c:v>
                </c:pt>
                <c:pt idx="16">
                  <c:v>236.85307598302919</c:v>
                </c:pt>
                <c:pt idx="17">
                  <c:v>245.32659055169475</c:v>
                </c:pt>
                <c:pt idx="18">
                  <c:v>225.3</c:v>
                </c:pt>
                <c:pt idx="19">
                  <c:v>242.10308472492756</c:v>
                </c:pt>
              </c:numCache>
            </c:numRef>
          </c:xVal>
          <c:yVal>
            <c:numRef>
              <c:f>'Pyrell R&amp;T plots'!$BT$3:$BT$22</c:f>
              <c:numCache>
                <c:formatCode>0.0000</c:formatCode>
                <c:ptCount val="20"/>
                <c:pt idx="0">
                  <c:v>2.9685773194549352</c:v>
                </c:pt>
                <c:pt idx="1">
                  <c:v>2.5147001223551824</c:v>
                </c:pt>
                <c:pt idx="2">
                  <c:v>3.3581027710058611</c:v>
                </c:pt>
                <c:pt idx="3">
                  <c:v>0</c:v>
                </c:pt>
                <c:pt idx="4">
                  <c:v>2.9716576053936929</c:v>
                </c:pt>
                <c:pt idx="5">
                  <c:v>2.992708416954168</c:v>
                </c:pt>
                <c:pt idx="6">
                  <c:v>2.8756099709955434</c:v>
                </c:pt>
                <c:pt idx="7">
                  <c:v>3.1686620813776045</c:v>
                </c:pt>
                <c:pt idx="8">
                  <c:v>3.2280012034501548</c:v>
                </c:pt>
                <c:pt idx="9">
                  <c:v>0</c:v>
                </c:pt>
                <c:pt idx="10">
                  <c:v>3.1327350797031284</c:v>
                </c:pt>
                <c:pt idx="11">
                  <c:v>2.6631434126922806</c:v>
                </c:pt>
                <c:pt idx="12">
                  <c:v>2.6134591595950005</c:v>
                </c:pt>
                <c:pt idx="13">
                  <c:v>3.3033673127092498</c:v>
                </c:pt>
                <c:pt idx="14">
                  <c:v>2.9775488137517669</c:v>
                </c:pt>
                <c:pt idx="15">
                  <c:v>3.2204761496807079</c:v>
                </c:pt>
                <c:pt idx="16">
                  <c:v>3.3786779028020906</c:v>
                </c:pt>
                <c:pt idx="17">
                  <c:v>0</c:v>
                </c:pt>
                <c:pt idx="18">
                  <c:v>3.0696943433928281</c:v>
                </c:pt>
                <c:pt idx="19">
                  <c:v>3.0771953033885597</c:v>
                </c:pt>
              </c:numCache>
            </c:numRef>
          </c:yVal>
          <c:smooth val="0"/>
        </c:ser>
        <c:ser>
          <c:idx val="9"/>
          <c:order val="9"/>
          <c:tx>
            <c:strRef>
              <c:f>'Pyrell R&amp;T plots'!$BU$2</c:f>
              <c:strCache>
                <c:ptCount val="1"/>
                <c:pt idx="0">
                  <c:v>Hatch Choate Sigma g</c:v>
                </c:pt>
              </c:strCache>
            </c:strRef>
          </c:tx>
          <c:spPr>
            <a:ln w="28575">
              <a:noFill/>
            </a:ln>
          </c:spPr>
          <c:xVal>
            <c:numRef>
              <c:f>'Pyrell R&amp;T plots'!$CE$3:$CE$22</c:f>
              <c:numCache>
                <c:formatCode>General</c:formatCode>
                <c:ptCount val="20"/>
                <c:pt idx="0">
                  <c:v>236.14679358180084</c:v>
                </c:pt>
                <c:pt idx="1">
                  <c:v>242.39387965391558</c:v>
                </c:pt>
                <c:pt idx="2">
                  <c:v>245.41410083875152</c:v>
                </c:pt>
                <c:pt idx="3">
                  <c:v>245.37087876588521</c:v>
                </c:pt>
                <c:pt idx="4">
                  <c:v>225.3</c:v>
                </c:pt>
                <c:pt idx="5">
                  <c:v>242.10308472492756</c:v>
                </c:pt>
                <c:pt idx="6">
                  <c:v>234.18212761794004</c:v>
                </c:pt>
                <c:pt idx="7">
                  <c:v>240.92870800332065</c:v>
                </c:pt>
                <c:pt idx="8">
                  <c:v>236.85307598302919</c:v>
                </c:pt>
                <c:pt idx="9">
                  <c:v>232.47862240899161</c:v>
                </c:pt>
                <c:pt idx="10">
                  <c:v>230.42121123513496</c:v>
                </c:pt>
                <c:pt idx="11">
                  <c:v>236.14679358180084</c:v>
                </c:pt>
                <c:pt idx="12">
                  <c:v>242.39387965391558</c:v>
                </c:pt>
                <c:pt idx="13">
                  <c:v>245.41410083875152</c:v>
                </c:pt>
                <c:pt idx="14">
                  <c:v>234.18212761794004</c:v>
                </c:pt>
                <c:pt idx="15">
                  <c:v>240.92870800332065</c:v>
                </c:pt>
                <c:pt idx="16">
                  <c:v>236.85307598302919</c:v>
                </c:pt>
                <c:pt idx="17">
                  <c:v>245.32659055169475</c:v>
                </c:pt>
                <c:pt idx="18">
                  <c:v>225.3</c:v>
                </c:pt>
                <c:pt idx="19">
                  <c:v>242.10308472492756</c:v>
                </c:pt>
              </c:numCache>
            </c:numRef>
          </c:xVal>
          <c:yVal>
            <c:numRef>
              <c:f>'Pyrell R&amp;T plots'!$BU$3:$BU$22</c:f>
              <c:numCache>
                <c:formatCode>0.0000</c:formatCode>
                <c:ptCount val="20"/>
                <c:pt idx="0">
                  <c:v>3.5214004861099841</c:v>
                </c:pt>
                <c:pt idx="1">
                  <c:v>3.1669271081639283</c:v>
                </c:pt>
                <c:pt idx="2">
                  <c:v>3.0844272302867841</c:v>
                </c:pt>
                <c:pt idx="3">
                  <c:v>2.0405434673921752</c:v>
                </c:pt>
                <c:pt idx="4">
                  <c:v>2.2219783573112184</c:v>
                </c:pt>
                <c:pt idx="5">
                  <c:v>2.1145436150408896</c:v>
                </c:pt>
                <c:pt idx="6">
                  <c:v>2.1487226040778928</c:v>
                </c:pt>
                <c:pt idx="7">
                  <c:v>1.843342080682528</c:v>
                </c:pt>
                <c:pt idx="8">
                  <c:v>2.1309400165728798</c:v>
                </c:pt>
                <c:pt idx="9">
                  <c:v>2.2407972821379709</c:v>
                </c:pt>
                <c:pt idx="10">
                  <c:v>2.262475756453556</c:v>
                </c:pt>
                <c:pt idx="11">
                  <c:v>2.5162745563990132</c:v>
                </c:pt>
                <c:pt idx="12">
                  <c:v>2.707388644393232</c:v>
                </c:pt>
                <c:pt idx="13">
                  <c:v>2.9854989123443998</c:v>
                </c:pt>
                <c:pt idx="14">
                  <c:v>1.731148221373688</c:v>
                </c:pt>
                <c:pt idx="15">
                  <c:v>1.834502046916247</c:v>
                </c:pt>
                <c:pt idx="16">
                  <c:v>1.8926021618490523</c:v>
                </c:pt>
                <c:pt idx="17">
                  <c:v>1.7305341707926598</c:v>
                </c:pt>
                <c:pt idx="18">
                  <c:v>1.8922142617359956</c:v>
                </c:pt>
                <c:pt idx="19">
                  <c:v>1.7501057221171064</c:v>
                </c:pt>
              </c:numCache>
            </c:numRef>
          </c:yVal>
          <c:smooth val="0"/>
        </c:ser>
        <c:ser>
          <c:idx val="0"/>
          <c:order val="0"/>
          <c:tx>
            <c:strRef>
              <c:f>'Pyrell R&amp;T plots'!$BR$2</c:f>
              <c:strCache>
                <c:ptCount val="1"/>
                <c:pt idx="0">
                  <c:v>M1/M0 (micro-m)--CMD</c:v>
                </c:pt>
              </c:strCache>
            </c:strRef>
          </c:tx>
          <c:spPr>
            <a:ln w="28575">
              <a:noFill/>
            </a:ln>
          </c:spPr>
          <c:xVal>
            <c:numRef>
              <c:f>'Pyrell R&amp;T plots'!$CE$3:$CE$22</c:f>
              <c:numCache>
                <c:formatCode>General</c:formatCode>
                <c:ptCount val="20"/>
                <c:pt idx="0">
                  <c:v>236.14679358180084</c:v>
                </c:pt>
                <c:pt idx="1">
                  <c:v>242.39387965391558</c:v>
                </c:pt>
                <c:pt idx="2">
                  <c:v>245.41410083875152</c:v>
                </c:pt>
                <c:pt idx="3">
                  <c:v>245.37087876588521</c:v>
                </c:pt>
                <c:pt idx="4">
                  <c:v>225.3</c:v>
                </c:pt>
                <c:pt idx="5">
                  <c:v>242.10308472492756</c:v>
                </c:pt>
                <c:pt idx="6">
                  <c:v>234.18212761794004</c:v>
                </c:pt>
                <c:pt idx="7">
                  <c:v>240.92870800332065</c:v>
                </c:pt>
                <c:pt idx="8">
                  <c:v>236.85307598302919</c:v>
                </c:pt>
                <c:pt idx="9">
                  <c:v>232.47862240899161</c:v>
                </c:pt>
                <c:pt idx="10">
                  <c:v>230.42121123513496</c:v>
                </c:pt>
                <c:pt idx="11">
                  <c:v>236.14679358180084</c:v>
                </c:pt>
                <c:pt idx="12">
                  <c:v>242.39387965391558</c:v>
                </c:pt>
                <c:pt idx="13">
                  <c:v>245.41410083875152</c:v>
                </c:pt>
                <c:pt idx="14">
                  <c:v>234.18212761794004</c:v>
                </c:pt>
                <c:pt idx="15">
                  <c:v>240.92870800332065</c:v>
                </c:pt>
                <c:pt idx="16">
                  <c:v>236.85307598302919</c:v>
                </c:pt>
                <c:pt idx="17">
                  <c:v>245.32659055169475</c:v>
                </c:pt>
                <c:pt idx="18">
                  <c:v>225.3</c:v>
                </c:pt>
                <c:pt idx="19">
                  <c:v>242.10308472492756</c:v>
                </c:pt>
              </c:numCache>
            </c:numRef>
          </c:xVal>
          <c:yVal>
            <c:numRef>
              <c:f>'Pyrell R&amp;T plots'!$BR$3:$BR$22</c:f>
              <c:numCache>
                <c:formatCode>0.0000</c:formatCode>
                <c:ptCount val="20"/>
                <c:pt idx="0">
                  <c:v>0.13997777282810692</c:v>
                </c:pt>
                <c:pt idx="1">
                  <c:v>0.24111410344504206</c:v>
                </c:pt>
                <c:pt idx="2">
                  <c:v>0.25939201873064038</c:v>
                </c:pt>
                <c:pt idx="3">
                  <c:v>0.39088623557228447</c:v>
                </c:pt>
                <c:pt idx="4">
                  <c:v>0.20703943977434275</c:v>
                </c:pt>
                <c:pt idx="5">
                  <c:v>0.2538303437849373</c:v>
                </c:pt>
                <c:pt idx="6">
                  <c:v>0.1976149506837051</c:v>
                </c:pt>
                <c:pt idx="7">
                  <c:v>0.35398790927609708</c:v>
                </c:pt>
                <c:pt idx="8">
                  <c:v>0.23268245230988843</c:v>
                </c:pt>
                <c:pt idx="9">
                  <c:v>0.2196149542448691</c:v>
                </c:pt>
                <c:pt idx="10">
                  <c:v>0.2080442916652481</c:v>
                </c:pt>
                <c:pt idx="11">
                  <c:v>0.35984902255734624</c:v>
                </c:pt>
                <c:pt idx="12">
                  <c:v>0.34921039879071691</c:v>
                </c:pt>
                <c:pt idx="13">
                  <c:v>0.28206729025724481</c:v>
                </c:pt>
                <c:pt idx="14">
                  <c:v>0.37899697072214944</c:v>
                </c:pt>
                <c:pt idx="15">
                  <c:v>0.44481007167126968</c:v>
                </c:pt>
                <c:pt idx="16">
                  <c:v>0.3547564468721438</c:v>
                </c:pt>
                <c:pt idx="17">
                  <c:v>0.32117867003030603</c:v>
                </c:pt>
                <c:pt idx="18">
                  <c:v>0.35904274479868281</c:v>
                </c:pt>
                <c:pt idx="19">
                  <c:v>0.45014457959499116</c:v>
                </c:pt>
              </c:numCache>
            </c:numRef>
          </c:yVal>
          <c:smooth val="0"/>
        </c:ser>
        <c:ser>
          <c:idx val="1"/>
          <c:order val="1"/>
          <c:tx>
            <c:strRef>
              <c:f>'Pyrell R&amp;T plots'!$BS$2</c:f>
              <c:strCache>
                <c:ptCount val="1"/>
                <c:pt idx="0">
                  <c:v>Diameter of Average mass (micro-m)</c:v>
                </c:pt>
              </c:strCache>
            </c:strRef>
          </c:tx>
          <c:spPr>
            <a:ln w="28575">
              <a:noFill/>
            </a:ln>
          </c:spPr>
          <c:xVal>
            <c:numRef>
              <c:f>'Pyrell R&amp;T plots'!$CE$3:$CE$22</c:f>
              <c:numCache>
                <c:formatCode>General</c:formatCode>
                <c:ptCount val="20"/>
                <c:pt idx="0">
                  <c:v>236.14679358180084</c:v>
                </c:pt>
                <c:pt idx="1">
                  <c:v>242.39387965391558</c:v>
                </c:pt>
                <c:pt idx="2">
                  <c:v>245.41410083875152</c:v>
                </c:pt>
                <c:pt idx="3">
                  <c:v>245.37087876588521</c:v>
                </c:pt>
                <c:pt idx="4">
                  <c:v>225.3</c:v>
                </c:pt>
                <c:pt idx="5">
                  <c:v>242.10308472492756</c:v>
                </c:pt>
                <c:pt idx="6">
                  <c:v>234.18212761794004</c:v>
                </c:pt>
                <c:pt idx="7">
                  <c:v>240.92870800332065</c:v>
                </c:pt>
                <c:pt idx="8">
                  <c:v>236.85307598302919</c:v>
                </c:pt>
                <c:pt idx="9">
                  <c:v>232.47862240899161</c:v>
                </c:pt>
                <c:pt idx="10">
                  <c:v>230.42121123513496</c:v>
                </c:pt>
                <c:pt idx="11">
                  <c:v>236.14679358180084</c:v>
                </c:pt>
                <c:pt idx="12">
                  <c:v>242.39387965391558</c:v>
                </c:pt>
                <c:pt idx="13">
                  <c:v>245.41410083875152</c:v>
                </c:pt>
                <c:pt idx="14">
                  <c:v>234.18212761794004</c:v>
                </c:pt>
                <c:pt idx="15">
                  <c:v>240.92870800332065</c:v>
                </c:pt>
                <c:pt idx="16">
                  <c:v>236.85307598302919</c:v>
                </c:pt>
                <c:pt idx="17">
                  <c:v>245.32659055169475</c:v>
                </c:pt>
                <c:pt idx="18">
                  <c:v>225.3</c:v>
                </c:pt>
                <c:pt idx="19">
                  <c:v>242.10308472492756</c:v>
                </c:pt>
              </c:numCache>
            </c:numRef>
          </c:xVal>
          <c:yVal>
            <c:numRef>
              <c:f>'Pyrell R&amp;T plots'!$BS$3:$BS$22</c:f>
              <c:numCache>
                <c:formatCode>0.0000</c:formatCode>
                <c:ptCount val="20"/>
                <c:pt idx="0">
                  <c:v>0.6828048281760063</c:v>
                </c:pt>
                <c:pt idx="1">
                  <c:v>0.91062386890871427</c:v>
                </c:pt>
                <c:pt idx="2">
                  <c:v>0.92245705141344825</c:v>
                </c:pt>
                <c:pt idx="3">
                  <c:v>0.6500789886706958</c:v>
                </c:pt>
                <c:pt idx="4">
                  <c:v>0.39164217089803754</c:v>
                </c:pt>
                <c:pt idx="5">
                  <c:v>0.44471159033705637</c:v>
                </c:pt>
                <c:pt idx="6">
                  <c:v>0.35472823373879336</c:v>
                </c:pt>
                <c:pt idx="7">
                  <c:v>0.5145502341662288</c:v>
                </c:pt>
                <c:pt idx="8">
                  <c:v>0.4124283695440798</c:v>
                </c:pt>
                <c:pt idx="9">
                  <c:v>0.42109280500794605</c:v>
                </c:pt>
                <c:pt idx="10">
                  <c:v>0.40519053314258846</c:v>
                </c:pt>
                <c:pt idx="11">
                  <c:v>0.84320194801804194</c:v>
                </c:pt>
                <c:pt idx="12">
                  <c:v>0.9416746822921217</c:v>
                </c:pt>
                <c:pt idx="13">
                  <c:v>0.9330619825160229</c:v>
                </c:pt>
                <c:pt idx="14">
                  <c:v>0.51218868310446886</c:v>
                </c:pt>
                <c:pt idx="15">
                  <c:v>0.64279185147281492</c:v>
                </c:pt>
                <c:pt idx="16">
                  <c:v>0.53294334298712609</c:v>
                </c:pt>
                <c:pt idx="17">
                  <c:v>0.43388224844250989</c:v>
                </c:pt>
                <c:pt idx="18">
                  <c:v>0.53924153627656501</c:v>
                </c:pt>
                <c:pt idx="19">
                  <c:v>0.61572859049642992</c:v>
                </c:pt>
              </c:numCache>
            </c:numRef>
          </c:yVal>
          <c:smooth val="0"/>
        </c:ser>
        <c:ser>
          <c:idx val="4"/>
          <c:order val="4"/>
          <c:tx>
            <c:strRef>
              <c:f>'Pyrell R&amp;T plots'!$BV$2</c:f>
              <c:strCache>
                <c:ptCount val="1"/>
                <c:pt idx="0">
                  <c:v>Hatch Choate Dg</c:v>
                </c:pt>
              </c:strCache>
            </c:strRef>
          </c:tx>
          <c:spPr>
            <a:ln w="28575">
              <a:noFill/>
            </a:ln>
          </c:spPr>
          <c:xVal>
            <c:numRef>
              <c:f>'Pyrell R&amp;T plots'!$CE$3:$CE$22</c:f>
              <c:numCache>
                <c:formatCode>General</c:formatCode>
                <c:ptCount val="20"/>
                <c:pt idx="0">
                  <c:v>236.14679358180084</c:v>
                </c:pt>
                <c:pt idx="1">
                  <c:v>242.39387965391558</c:v>
                </c:pt>
                <c:pt idx="2">
                  <c:v>245.41410083875152</c:v>
                </c:pt>
                <c:pt idx="3">
                  <c:v>245.37087876588521</c:v>
                </c:pt>
                <c:pt idx="4">
                  <c:v>225.3</c:v>
                </c:pt>
                <c:pt idx="5">
                  <c:v>242.10308472492756</c:v>
                </c:pt>
                <c:pt idx="6">
                  <c:v>234.18212761794004</c:v>
                </c:pt>
                <c:pt idx="7">
                  <c:v>240.92870800332065</c:v>
                </c:pt>
                <c:pt idx="8">
                  <c:v>236.85307598302919</c:v>
                </c:pt>
                <c:pt idx="9">
                  <c:v>232.47862240899161</c:v>
                </c:pt>
                <c:pt idx="10">
                  <c:v>230.42121123513496</c:v>
                </c:pt>
                <c:pt idx="11">
                  <c:v>236.14679358180084</c:v>
                </c:pt>
                <c:pt idx="12">
                  <c:v>242.39387965391558</c:v>
                </c:pt>
                <c:pt idx="13">
                  <c:v>245.41410083875152</c:v>
                </c:pt>
                <c:pt idx="14">
                  <c:v>234.18212761794004</c:v>
                </c:pt>
                <c:pt idx="15">
                  <c:v>240.92870800332065</c:v>
                </c:pt>
                <c:pt idx="16">
                  <c:v>236.85307598302919</c:v>
                </c:pt>
                <c:pt idx="17">
                  <c:v>245.32659055169475</c:v>
                </c:pt>
                <c:pt idx="18">
                  <c:v>225.3</c:v>
                </c:pt>
                <c:pt idx="19">
                  <c:v>242.10308472492756</c:v>
                </c:pt>
              </c:numCache>
            </c:numRef>
          </c:xVal>
          <c:yVal>
            <c:numRef>
              <c:f>'Pyrell R&amp;T plots'!$BV$3:$BV$22</c:f>
              <c:numCache>
                <c:formatCode>0.0000</c:formatCode>
                <c:ptCount val="20"/>
                <c:pt idx="0">
                  <c:v>6.3378262236454569E-2</c:v>
                </c:pt>
                <c:pt idx="1">
                  <c:v>0.12406932130264109</c:v>
                </c:pt>
                <c:pt idx="2">
                  <c:v>0.13755039317404683</c:v>
                </c:pt>
                <c:pt idx="3">
                  <c:v>0.30310458221467135</c:v>
                </c:pt>
                <c:pt idx="4">
                  <c:v>0.15053410372740142</c:v>
                </c:pt>
                <c:pt idx="5">
                  <c:v>0.19176797520354047</c:v>
                </c:pt>
                <c:pt idx="6">
                  <c:v>0.14749653543696306</c:v>
                </c:pt>
                <c:pt idx="7">
                  <c:v>0.29360858690347513</c:v>
                </c:pt>
                <c:pt idx="8">
                  <c:v>0.17477172905433233</c:v>
                </c:pt>
                <c:pt idx="9">
                  <c:v>0.15860028133077586</c:v>
                </c:pt>
                <c:pt idx="10">
                  <c:v>0.14907474019917849</c:v>
                </c:pt>
                <c:pt idx="11">
                  <c:v>0.23507946326104442</c:v>
                </c:pt>
                <c:pt idx="12">
                  <c:v>0.21265730431399044</c:v>
                </c:pt>
                <c:pt idx="13">
                  <c:v>0.15508644552312029</c:v>
                </c:pt>
                <c:pt idx="14">
                  <c:v>0.32601577798716497</c:v>
                </c:pt>
                <c:pt idx="15">
                  <c:v>0.37002131058452192</c:v>
                </c:pt>
                <c:pt idx="16">
                  <c:v>0.28943758364257055</c:v>
                </c:pt>
                <c:pt idx="17">
                  <c:v>0.27633385905082264</c:v>
                </c:pt>
                <c:pt idx="18">
                  <c:v>0.29297297716135123</c:v>
                </c:pt>
                <c:pt idx="19">
                  <c:v>0.38488711959034433</c:v>
                </c:pt>
              </c:numCache>
            </c:numRef>
          </c:yVal>
          <c:smooth val="0"/>
        </c:ser>
        <c:dLbls>
          <c:showLegendKey val="0"/>
          <c:showVal val="0"/>
          <c:showCatName val="0"/>
          <c:showSerName val="0"/>
          <c:showPercent val="0"/>
          <c:showBubbleSize val="0"/>
        </c:dLbls>
        <c:axId val="156592000"/>
        <c:axId val="156593536"/>
      </c:scatterChart>
      <c:scatterChart>
        <c:scatterStyle val="lineMarker"/>
        <c:varyColors val="0"/>
        <c:ser>
          <c:idx val="2"/>
          <c:order val="2"/>
          <c:tx>
            <c:strRef>
              <c:f>'Pyrell R&amp;T plots'!$BT$2</c:f>
              <c:strCache>
                <c:ptCount val="1"/>
                <c:pt idx="0">
                  <c:v>MPASS 3/2</c:v>
                </c:pt>
              </c:strCache>
            </c:strRef>
          </c:tx>
          <c:spPr>
            <a:ln w="28575">
              <a:noFill/>
            </a:ln>
          </c:spPr>
          <c:xVal>
            <c:numRef>
              <c:f>'Pyrell R&amp;T plots'!$CE$3:$CE$22</c:f>
              <c:numCache>
                <c:formatCode>General</c:formatCode>
                <c:ptCount val="20"/>
                <c:pt idx="0">
                  <c:v>236.14679358180084</c:v>
                </c:pt>
                <c:pt idx="1">
                  <c:v>242.39387965391558</c:v>
                </c:pt>
                <c:pt idx="2">
                  <c:v>245.41410083875152</c:v>
                </c:pt>
                <c:pt idx="3">
                  <c:v>245.37087876588521</c:v>
                </c:pt>
                <c:pt idx="4">
                  <c:v>225.3</c:v>
                </c:pt>
                <c:pt idx="5">
                  <c:v>242.10308472492756</c:v>
                </c:pt>
                <c:pt idx="6">
                  <c:v>234.18212761794004</c:v>
                </c:pt>
                <c:pt idx="7">
                  <c:v>240.92870800332065</c:v>
                </c:pt>
                <c:pt idx="8">
                  <c:v>236.85307598302919</c:v>
                </c:pt>
                <c:pt idx="9">
                  <c:v>232.47862240899161</c:v>
                </c:pt>
                <c:pt idx="10">
                  <c:v>230.42121123513496</c:v>
                </c:pt>
                <c:pt idx="11">
                  <c:v>236.14679358180084</c:v>
                </c:pt>
                <c:pt idx="12">
                  <c:v>242.39387965391558</c:v>
                </c:pt>
                <c:pt idx="13">
                  <c:v>245.41410083875152</c:v>
                </c:pt>
                <c:pt idx="14">
                  <c:v>234.18212761794004</c:v>
                </c:pt>
                <c:pt idx="15">
                  <c:v>240.92870800332065</c:v>
                </c:pt>
                <c:pt idx="16">
                  <c:v>236.85307598302919</c:v>
                </c:pt>
                <c:pt idx="17">
                  <c:v>245.32659055169475</c:v>
                </c:pt>
                <c:pt idx="18">
                  <c:v>225.3</c:v>
                </c:pt>
                <c:pt idx="19">
                  <c:v>242.10308472492756</c:v>
                </c:pt>
              </c:numCache>
            </c:numRef>
          </c:xVal>
          <c:yVal>
            <c:numRef>
              <c:f>'Pyrell R&amp;T plots'!$BT$3:$BT$22</c:f>
              <c:numCache>
                <c:formatCode>0.0000</c:formatCode>
                <c:ptCount val="20"/>
                <c:pt idx="0">
                  <c:v>2.9685773194549352</c:v>
                </c:pt>
                <c:pt idx="1">
                  <c:v>2.5147001223551824</c:v>
                </c:pt>
                <c:pt idx="2">
                  <c:v>3.3581027710058611</c:v>
                </c:pt>
                <c:pt idx="3">
                  <c:v>0</c:v>
                </c:pt>
                <c:pt idx="4">
                  <c:v>2.9716576053936929</c:v>
                </c:pt>
                <c:pt idx="5">
                  <c:v>2.992708416954168</c:v>
                </c:pt>
                <c:pt idx="6">
                  <c:v>2.8756099709955434</c:v>
                </c:pt>
                <c:pt idx="7">
                  <c:v>3.1686620813776045</c:v>
                </c:pt>
                <c:pt idx="8">
                  <c:v>3.2280012034501548</c:v>
                </c:pt>
                <c:pt idx="9">
                  <c:v>0</c:v>
                </c:pt>
                <c:pt idx="10">
                  <c:v>3.1327350797031284</c:v>
                </c:pt>
                <c:pt idx="11">
                  <c:v>2.6631434126922806</c:v>
                </c:pt>
                <c:pt idx="12">
                  <c:v>2.6134591595950005</c:v>
                </c:pt>
                <c:pt idx="13">
                  <c:v>3.3033673127092498</c:v>
                </c:pt>
                <c:pt idx="14">
                  <c:v>2.9775488137517669</c:v>
                </c:pt>
                <c:pt idx="15">
                  <c:v>3.2204761496807079</c:v>
                </c:pt>
                <c:pt idx="16">
                  <c:v>3.3786779028020906</c:v>
                </c:pt>
                <c:pt idx="17">
                  <c:v>0</c:v>
                </c:pt>
                <c:pt idx="18">
                  <c:v>3.0696943433928281</c:v>
                </c:pt>
                <c:pt idx="19">
                  <c:v>3.0771953033885597</c:v>
                </c:pt>
              </c:numCache>
            </c:numRef>
          </c:yVal>
          <c:smooth val="0"/>
        </c:ser>
        <c:ser>
          <c:idx val="3"/>
          <c:order val="3"/>
          <c:tx>
            <c:strRef>
              <c:f>'Pyrell R&amp;T plots'!$BU$2</c:f>
              <c:strCache>
                <c:ptCount val="1"/>
                <c:pt idx="0">
                  <c:v>Hatch Choate Sigma g</c:v>
                </c:pt>
              </c:strCache>
            </c:strRef>
          </c:tx>
          <c:spPr>
            <a:ln w="28575">
              <a:noFill/>
            </a:ln>
          </c:spPr>
          <c:xVal>
            <c:numRef>
              <c:f>'Pyrell R&amp;T plots'!$CE$3:$CE$22</c:f>
              <c:numCache>
                <c:formatCode>General</c:formatCode>
                <c:ptCount val="20"/>
                <c:pt idx="0">
                  <c:v>236.14679358180084</c:v>
                </c:pt>
                <c:pt idx="1">
                  <c:v>242.39387965391558</c:v>
                </c:pt>
                <c:pt idx="2">
                  <c:v>245.41410083875152</c:v>
                </c:pt>
                <c:pt idx="3">
                  <c:v>245.37087876588521</c:v>
                </c:pt>
                <c:pt idx="4">
                  <c:v>225.3</c:v>
                </c:pt>
                <c:pt idx="5">
                  <c:v>242.10308472492756</c:v>
                </c:pt>
                <c:pt idx="6">
                  <c:v>234.18212761794004</c:v>
                </c:pt>
                <c:pt idx="7">
                  <c:v>240.92870800332065</c:v>
                </c:pt>
                <c:pt idx="8">
                  <c:v>236.85307598302919</c:v>
                </c:pt>
                <c:pt idx="9">
                  <c:v>232.47862240899161</c:v>
                </c:pt>
                <c:pt idx="10">
                  <c:v>230.42121123513496</c:v>
                </c:pt>
                <c:pt idx="11">
                  <c:v>236.14679358180084</c:v>
                </c:pt>
                <c:pt idx="12">
                  <c:v>242.39387965391558</c:v>
                </c:pt>
                <c:pt idx="13">
                  <c:v>245.41410083875152</c:v>
                </c:pt>
                <c:pt idx="14">
                  <c:v>234.18212761794004</c:v>
                </c:pt>
                <c:pt idx="15">
                  <c:v>240.92870800332065</c:v>
                </c:pt>
                <c:pt idx="16">
                  <c:v>236.85307598302919</c:v>
                </c:pt>
                <c:pt idx="17">
                  <c:v>245.32659055169475</c:v>
                </c:pt>
                <c:pt idx="18">
                  <c:v>225.3</c:v>
                </c:pt>
                <c:pt idx="19">
                  <c:v>242.10308472492756</c:v>
                </c:pt>
              </c:numCache>
            </c:numRef>
          </c:xVal>
          <c:yVal>
            <c:numRef>
              <c:f>'Pyrell R&amp;T plots'!$BU$3:$BU$22</c:f>
              <c:numCache>
                <c:formatCode>0.0000</c:formatCode>
                <c:ptCount val="20"/>
                <c:pt idx="0">
                  <c:v>3.5214004861099841</c:v>
                </c:pt>
                <c:pt idx="1">
                  <c:v>3.1669271081639283</c:v>
                </c:pt>
                <c:pt idx="2">
                  <c:v>3.0844272302867841</c:v>
                </c:pt>
                <c:pt idx="3">
                  <c:v>2.0405434673921752</c:v>
                </c:pt>
                <c:pt idx="4">
                  <c:v>2.2219783573112184</c:v>
                </c:pt>
                <c:pt idx="5">
                  <c:v>2.1145436150408896</c:v>
                </c:pt>
                <c:pt idx="6">
                  <c:v>2.1487226040778928</c:v>
                </c:pt>
                <c:pt idx="7">
                  <c:v>1.843342080682528</c:v>
                </c:pt>
                <c:pt idx="8">
                  <c:v>2.1309400165728798</c:v>
                </c:pt>
                <c:pt idx="9">
                  <c:v>2.2407972821379709</c:v>
                </c:pt>
                <c:pt idx="10">
                  <c:v>2.262475756453556</c:v>
                </c:pt>
                <c:pt idx="11">
                  <c:v>2.5162745563990132</c:v>
                </c:pt>
                <c:pt idx="12">
                  <c:v>2.707388644393232</c:v>
                </c:pt>
                <c:pt idx="13">
                  <c:v>2.9854989123443998</c:v>
                </c:pt>
                <c:pt idx="14">
                  <c:v>1.731148221373688</c:v>
                </c:pt>
                <c:pt idx="15">
                  <c:v>1.834502046916247</c:v>
                </c:pt>
                <c:pt idx="16">
                  <c:v>1.8926021618490523</c:v>
                </c:pt>
                <c:pt idx="17">
                  <c:v>1.7305341707926598</c:v>
                </c:pt>
                <c:pt idx="18">
                  <c:v>1.8922142617359956</c:v>
                </c:pt>
                <c:pt idx="19">
                  <c:v>1.7501057221171064</c:v>
                </c:pt>
              </c:numCache>
            </c:numRef>
          </c:yVal>
          <c:smooth val="0"/>
        </c:ser>
        <c:dLbls>
          <c:showLegendKey val="0"/>
          <c:showVal val="0"/>
          <c:showCatName val="0"/>
          <c:showSerName val="0"/>
          <c:showPercent val="0"/>
          <c:showBubbleSize val="0"/>
        </c:dLbls>
        <c:axId val="156609152"/>
        <c:axId val="156607616"/>
      </c:scatterChart>
      <c:valAx>
        <c:axId val="156592000"/>
        <c:scaling>
          <c:orientation val="minMax"/>
          <c:max val="250"/>
          <c:min val="220"/>
        </c:scaling>
        <c:delete val="0"/>
        <c:axPos val="b"/>
        <c:numFmt formatCode="General" sourceLinked="1"/>
        <c:majorTickMark val="out"/>
        <c:minorTickMark val="none"/>
        <c:tickLblPos val="nextTo"/>
        <c:crossAx val="156593536"/>
        <c:crosses val="autoZero"/>
        <c:crossBetween val="midCat"/>
      </c:valAx>
      <c:valAx>
        <c:axId val="156593536"/>
        <c:scaling>
          <c:orientation val="minMax"/>
          <c:min val="0"/>
        </c:scaling>
        <c:delete val="0"/>
        <c:axPos val="l"/>
        <c:majorGridlines/>
        <c:numFmt formatCode="0.0000" sourceLinked="1"/>
        <c:majorTickMark val="out"/>
        <c:minorTickMark val="none"/>
        <c:tickLblPos val="nextTo"/>
        <c:crossAx val="156592000"/>
        <c:crosses val="autoZero"/>
        <c:crossBetween val="midCat"/>
      </c:valAx>
      <c:valAx>
        <c:axId val="156607616"/>
        <c:scaling>
          <c:orientation val="minMax"/>
        </c:scaling>
        <c:delete val="0"/>
        <c:axPos val="r"/>
        <c:numFmt formatCode="0.0000" sourceLinked="1"/>
        <c:majorTickMark val="out"/>
        <c:minorTickMark val="none"/>
        <c:tickLblPos val="nextTo"/>
        <c:crossAx val="156609152"/>
        <c:crosses val="max"/>
        <c:crossBetween val="midCat"/>
      </c:valAx>
      <c:valAx>
        <c:axId val="156609152"/>
        <c:scaling>
          <c:orientation val="minMax"/>
        </c:scaling>
        <c:delete val="1"/>
        <c:axPos val="b"/>
        <c:numFmt formatCode="General" sourceLinked="1"/>
        <c:majorTickMark val="out"/>
        <c:minorTickMark val="none"/>
        <c:tickLblPos val="none"/>
        <c:crossAx val="156607616"/>
        <c:crosses val="autoZero"/>
        <c:crossBetween val="midCat"/>
      </c:valAx>
    </c:plotArea>
    <c:legend>
      <c:legendPos val="r"/>
      <c:layout>
        <c:manualLayout>
          <c:xMode val="edge"/>
          <c:yMode val="edge"/>
          <c:x val="0.72854522907481623"/>
          <c:y val="0.35320988008971832"/>
          <c:w val="0.23983989710464781"/>
          <c:h val="0.47461705114657826"/>
        </c:manualLayout>
      </c:layout>
      <c:overlay val="0"/>
    </c:legend>
    <c:plotVisOnly val="1"/>
    <c:dispBlanksAs val="gap"/>
    <c:showDLblsOverMax val="0"/>
  </c:chart>
  <c:printSettings>
    <c:headerFooter>
      <c:oddFooter>&amp;L&amp;F&amp;C&amp;A&amp;R&amp;D</c:oddFooter>
    </c:headerFooter>
    <c:pageMargins b="0.75000000000001077" l="0.70000000000000062" r="0.70000000000000062" t="0.75000000000001077" header="0.30000000000000032" footer="0.30000000000000032"/>
    <c:pageSetup orientation="landscape"/>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Pyrell diameter, </a:t>
            </a:r>
            <a:r>
              <a:rPr lang="en-US"/>
              <a:t>versus T in C, unaged , v=8 </a:t>
            </a:r>
          </a:p>
        </c:rich>
      </c:tx>
      <c:overlay val="0"/>
    </c:title>
    <c:autoTitleDeleted val="0"/>
    <c:plotArea>
      <c:layout/>
      <c:scatterChart>
        <c:scatterStyle val="lineMarker"/>
        <c:varyColors val="0"/>
        <c:ser>
          <c:idx val="0"/>
          <c:order val="0"/>
          <c:tx>
            <c:strRef>
              <c:f>'Pyrell R&amp;T plots'!$BR$2</c:f>
              <c:strCache>
                <c:ptCount val="1"/>
                <c:pt idx="0">
                  <c:v>M1/M0 (micro-m)--CMD</c:v>
                </c:pt>
              </c:strCache>
            </c:strRef>
          </c:tx>
          <c:spPr>
            <a:ln w="28575">
              <a:noFill/>
            </a:ln>
          </c:spPr>
          <c:xVal>
            <c:numRef>
              <c:f>'Pyrell R&amp;T plots'!$CE$7:$CE$13</c:f>
              <c:numCache>
                <c:formatCode>General</c:formatCode>
                <c:ptCount val="7"/>
                <c:pt idx="0">
                  <c:v>225.3</c:v>
                </c:pt>
                <c:pt idx="1">
                  <c:v>242.10308472492756</c:v>
                </c:pt>
                <c:pt idx="2">
                  <c:v>234.18212761794004</c:v>
                </c:pt>
                <c:pt idx="3">
                  <c:v>240.92870800332065</c:v>
                </c:pt>
                <c:pt idx="4">
                  <c:v>236.85307598302919</c:v>
                </c:pt>
                <c:pt idx="5">
                  <c:v>232.47862240899161</c:v>
                </c:pt>
                <c:pt idx="6">
                  <c:v>230.42121123513496</c:v>
                </c:pt>
              </c:numCache>
            </c:numRef>
          </c:xVal>
          <c:yVal>
            <c:numRef>
              <c:f>'Pyrell R&amp;T plots'!$BR$7:$BR$13</c:f>
              <c:numCache>
                <c:formatCode>0.0000</c:formatCode>
                <c:ptCount val="7"/>
                <c:pt idx="0">
                  <c:v>0.20703943977434275</c:v>
                </c:pt>
                <c:pt idx="1">
                  <c:v>0.2538303437849373</c:v>
                </c:pt>
                <c:pt idx="2">
                  <c:v>0.1976149506837051</c:v>
                </c:pt>
                <c:pt idx="3">
                  <c:v>0.35398790927609708</c:v>
                </c:pt>
                <c:pt idx="4">
                  <c:v>0.23268245230988843</c:v>
                </c:pt>
                <c:pt idx="5">
                  <c:v>0.2196149542448691</c:v>
                </c:pt>
                <c:pt idx="6">
                  <c:v>0.2080442916652481</c:v>
                </c:pt>
              </c:numCache>
            </c:numRef>
          </c:yVal>
          <c:smooth val="0"/>
        </c:ser>
        <c:ser>
          <c:idx val="1"/>
          <c:order val="1"/>
          <c:tx>
            <c:strRef>
              <c:f>'Pyrell R&amp;T plots'!$BS$2</c:f>
              <c:strCache>
                <c:ptCount val="1"/>
                <c:pt idx="0">
                  <c:v>Diameter of Average mass (micro-m)</c:v>
                </c:pt>
              </c:strCache>
            </c:strRef>
          </c:tx>
          <c:spPr>
            <a:ln w="28575">
              <a:noFill/>
            </a:ln>
          </c:spPr>
          <c:xVal>
            <c:numRef>
              <c:f>'Pyrell R&amp;T plots'!$CE$7:$CE$13</c:f>
              <c:numCache>
                <c:formatCode>General</c:formatCode>
                <c:ptCount val="7"/>
                <c:pt idx="0">
                  <c:v>225.3</c:v>
                </c:pt>
                <c:pt idx="1">
                  <c:v>242.10308472492756</c:v>
                </c:pt>
                <c:pt idx="2">
                  <c:v>234.18212761794004</c:v>
                </c:pt>
                <c:pt idx="3">
                  <c:v>240.92870800332065</c:v>
                </c:pt>
                <c:pt idx="4">
                  <c:v>236.85307598302919</c:v>
                </c:pt>
                <c:pt idx="5">
                  <c:v>232.47862240899161</c:v>
                </c:pt>
                <c:pt idx="6">
                  <c:v>230.42121123513496</c:v>
                </c:pt>
              </c:numCache>
            </c:numRef>
          </c:xVal>
          <c:yVal>
            <c:numRef>
              <c:f>'Pyrell R&amp;T plots'!$BS$7:$BS$13</c:f>
              <c:numCache>
                <c:formatCode>0.0000</c:formatCode>
                <c:ptCount val="7"/>
                <c:pt idx="0">
                  <c:v>0.39164217089803754</c:v>
                </c:pt>
                <c:pt idx="1">
                  <c:v>0.44471159033705637</c:v>
                </c:pt>
                <c:pt idx="2">
                  <c:v>0.35472823373879336</c:v>
                </c:pt>
                <c:pt idx="3">
                  <c:v>0.5145502341662288</c:v>
                </c:pt>
                <c:pt idx="4">
                  <c:v>0.4124283695440798</c:v>
                </c:pt>
                <c:pt idx="5">
                  <c:v>0.42109280500794605</c:v>
                </c:pt>
                <c:pt idx="6">
                  <c:v>0.40519053314258846</c:v>
                </c:pt>
              </c:numCache>
            </c:numRef>
          </c:yVal>
          <c:smooth val="0"/>
        </c:ser>
        <c:ser>
          <c:idx val="4"/>
          <c:order val="2"/>
          <c:tx>
            <c:strRef>
              <c:f>'Pyrell R&amp;T plots'!$BV$2</c:f>
              <c:strCache>
                <c:ptCount val="1"/>
                <c:pt idx="0">
                  <c:v>Hatch Choate Dg</c:v>
                </c:pt>
              </c:strCache>
            </c:strRef>
          </c:tx>
          <c:spPr>
            <a:ln w="28575">
              <a:noFill/>
            </a:ln>
          </c:spPr>
          <c:xVal>
            <c:numRef>
              <c:f>'Pyrell R&amp;T plots'!$CE$7:$CE$13</c:f>
              <c:numCache>
                <c:formatCode>General</c:formatCode>
                <c:ptCount val="7"/>
                <c:pt idx="0">
                  <c:v>225.3</c:v>
                </c:pt>
                <c:pt idx="1">
                  <c:v>242.10308472492756</c:v>
                </c:pt>
                <c:pt idx="2">
                  <c:v>234.18212761794004</c:v>
                </c:pt>
                <c:pt idx="3">
                  <c:v>240.92870800332065</c:v>
                </c:pt>
                <c:pt idx="4">
                  <c:v>236.85307598302919</c:v>
                </c:pt>
                <c:pt idx="5">
                  <c:v>232.47862240899161</c:v>
                </c:pt>
                <c:pt idx="6">
                  <c:v>230.42121123513496</c:v>
                </c:pt>
              </c:numCache>
            </c:numRef>
          </c:xVal>
          <c:yVal>
            <c:numRef>
              <c:f>'Pyrell R&amp;T plots'!$BV$7:$BV$13</c:f>
              <c:numCache>
                <c:formatCode>0.0000</c:formatCode>
                <c:ptCount val="7"/>
                <c:pt idx="0">
                  <c:v>0.15053410372740142</c:v>
                </c:pt>
                <c:pt idx="1">
                  <c:v>0.19176797520354047</c:v>
                </c:pt>
                <c:pt idx="2">
                  <c:v>0.14749653543696306</c:v>
                </c:pt>
                <c:pt idx="3">
                  <c:v>0.29360858690347513</c:v>
                </c:pt>
                <c:pt idx="4">
                  <c:v>0.17477172905433233</c:v>
                </c:pt>
                <c:pt idx="5">
                  <c:v>0.15860028133077586</c:v>
                </c:pt>
                <c:pt idx="6">
                  <c:v>0.14907474019917849</c:v>
                </c:pt>
              </c:numCache>
            </c:numRef>
          </c:yVal>
          <c:smooth val="0"/>
        </c:ser>
        <c:dLbls>
          <c:showLegendKey val="0"/>
          <c:showVal val="0"/>
          <c:showCatName val="0"/>
          <c:showSerName val="0"/>
          <c:showPercent val="0"/>
          <c:showBubbleSize val="0"/>
        </c:dLbls>
        <c:axId val="156708224"/>
        <c:axId val="156710016"/>
      </c:scatterChart>
      <c:scatterChart>
        <c:scatterStyle val="lineMarker"/>
        <c:varyColors val="0"/>
        <c:ser>
          <c:idx val="2"/>
          <c:order val="3"/>
          <c:tx>
            <c:strRef>
              <c:f>'Pyrell R&amp;T plots'!$BT$2</c:f>
              <c:strCache>
                <c:ptCount val="1"/>
                <c:pt idx="0">
                  <c:v>MPASS 3/2</c:v>
                </c:pt>
              </c:strCache>
            </c:strRef>
          </c:tx>
          <c:spPr>
            <a:ln w="28575">
              <a:noFill/>
            </a:ln>
          </c:spPr>
          <c:xVal>
            <c:numRef>
              <c:f>'Pyrell R&amp;T plots'!$CE$7:$CE$13</c:f>
              <c:numCache>
                <c:formatCode>General</c:formatCode>
                <c:ptCount val="7"/>
                <c:pt idx="0">
                  <c:v>225.3</c:v>
                </c:pt>
                <c:pt idx="1">
                  <c:v>242.10308472492756</c:v>
                </c:pt>
                <c:pt idx="2">
                  <c:v>234.18212761794004</c:v>
                </c:pt>
                <c:pt idx="3">
                  <c:v>240.92870800332065</c:v>
                </c:pt>
                <c:pt idx="4">
                  <c:v>236.85307598302919</c:v>
                </c:pt>
                <c:pt idx="5">
                  <c:v>232.47862240899161</c:v>
                </c:pt>
                <c:pt idx="6">
                  <c:v>230.42121123513496</c:v>
                </c:pt>
              </c:numCache>
            </c:numRef>
          </c:xVal>
          <c:yVal>
            <c:numRef>
              <c:f>'Pyrell R&amp;T plots'!$BT$7:$BT$13</c:f>
              <c:numCache>
                <c:formatCode>0.0000</c:formatCode>
                <c:ptCount val="7"/>
                <c:pt idx="0">
                  <c:v>2.9716576053936929</c:v>
                </c:pt>
                <c:pt idx="1">
                  <c:v>2.992708416954168</c:v>
                </c:pt>
                <c:pt idx="2">
                  <c:v>2.8756099709955434</c:v>
                </c:pt>
                <c:pt idx="3">
                  <c:v>3.1686620813776045</c:v>
                </c:pt>
                <c:pt idx="4">
                  <c:v>3.2280012034501548</c:v>
                </c:pt>
                <c:pt idx="5">
                  <c:v>0</c:v>
                </c:pt>
                <c:pt idx="6">
                  <c:v>3.1327350797031284</c:v>
                </c:pt>
              </c:numCache>
            </c:numRef>
          </c:yVal>
          <c:smooth val="0"/>
        </c:ser>
        <c:ser>
          <c:idx val="3"/>
          <c:order val="4"/>
          <c:tx>
            <c:strRef>
              <c:f>'Pyrell R&amp;T plots'!$BU$2</c:f>
              <c:strCache>
                <c:ptCount val="1"/>
                <c:pt idx="0">
                  <c:v>Hatch Choate Sigma g</c:v>
                </c:pt>
              </c:strCache>
            </c:strRef>
          </c:tx>
          <c:spPr>
            <a:ln w="28575">
              <a:noFill/>
            </a:ln>
          </c:spPr>
          <c:xVal>
            <c:numRef>
              <c:f>'Pyrell R&amp;T plots'!$CE$7:$CE$13</c:f>
              <c:numCache>
                <c:formatCode>General</c:formatCode>
                <c:ptCount val="7"/>
                <c:pt idx="0">
                  <c:v>225.3</c:v>
                </c:pt>
                <c:pt idx="1">
                  <c:v>242.10308472492756</c:v>
                </c:pt>
                <c:pt idx="2">
                  <c:v>234.18212761794004</c:v>
                </c:pt>
                <c:pt idx="3">
                  <c:v>240.92870800332065</c:v>
                </c:pt>
                <c:pt idx="4">
                  <c:v>236.85307598302919</c:v>
                </c:pt>
                <c:pt idx="5">
                  <c:v>232.47862240899161</c:v>
                </c:pt>
                <c:pt idx="6">
                  <c:v>230.42121123513496</c:v>
                </c:pt>
              </c:numCache>
            </c:numRef>
          </c:xVal>
          <c:yVal>
            <c:numRef>
              <c:f>'Pyrell R&amp;T plots'!$BU$7:$BU$13</c:f>
              <c:numCache>
                <c:formatCode>0.0000</c:formatCode>
                <c:ptCount val="7"/>
                <c:pt idx="0">
                  <c:v>2.2219783573112184</c:v>
                </c:pt>
                <c:pt idx="1">
                  <c:v>2.1145436150408896</c:v>
                </c:pt>
                <c:pt idx="2">
                  <c:v>2.1487226040778928</c:v>
                </c:pt>
                <c:pt idx="3">
                  <c:v>1.843342080682528</c:v>
                </c:pt>
                <c:pt idx="4">
                  <c:v>2.1309400165728798</c:v>
                </c:pt>
                <c:pt idx="5">
                  <c:v>2.2407972821379709</c:v>
                </c:pt>
                <c:pt idx="6">
                  <c:v>2.262475756453556</c:v>
                </c:pt>
              </c:numCache>
            </c:numRef>
          </c:yVal>
          <c:smooth val="0"/>
        </c:ser>
        <c:dLbls>
          <c:showLegendKey val="0"/>
          <c:showVal val="0"/>
          <c:showCatName val="0"/>
          <c:showSerName val="0"/>
          <c:showPercent val="0"/>
          <c:showBubbleSize val="0"/>
        </c:dLbls>
        <c:axId val="156717440"/>
        <c:axId val="156711552"/>
      </c:scatterChart>
      <c:valAx>
        <c:axId val="156708224"/>
        <c:scaling>
          <c:orientation val="minMax"/>
          <c:max val="250"/>
          <c:min val="220"/>
        </c:scaling>
        <c:delete val="0"/>
        <c:axPos val="b"/>
        <c:numFmt formatCode="General" sourceLinked="1"/>
        <c:majorTickMark val="out"/>
        <c:minorTickMark val="none"/>
        <c:tickLblPos val="nextTo"/>
        <c:crossAx val="156710016"/>
        <c:crosses val="autoZero"/>
        <c:crossBetween val="midCat"/>
      </c:valAx>
      <c:valAx>
        <c:axId val="156710016"/>
        <c:scaling>
          <c:orientation val="minMax"/>
          <c:max val="0.60000000000000064"/>
          <c:min val="0"/>
        </c:scaling>
        <c:delete val="0"/>
        <c:axPos val="l"/>
        <c:majorGridlines/>
        <c:numFmt formatCode="0.0000" sourceLinked="1"/>
        <c:majorTickMark val="out"/>
        <c:minorTickMark val="none"/>
        <c:tickLblPos val="nextTo"/>
        <c:crossAx val="156708224"/>
        <c:crosses val="autoZero"/>
        <c:crossBetween val="midCat"/>
      </c:valAx>
      <c:valAx>
        <c:axId val="156711552"/>
        <c:scaling>
          <c:orientation val="minMax"/>
        </c:scaling>
        <c:delete val="0"/>
        <c:axPos val="r"/>
        <c:numFmt formatCode="0.0000" sourceLinked="1"/>
        <c:majorTickMark val="out"/>
        <c:minorTickMark val="none"/>
        <c:tickLblPos val="nextTo"/>
        <c:crossAx val="156717440"/>
        <c:crosses val="max"/>
        <c:crossBetween val="midCat"/>
      </c:valAx>
      <c:valAx>
        <c:axId val="156717440"/>
        <c:scaling>
          <c:orientation val="minMax"/>
        </c:scaling>
        <c:delete val="1"/>
        <c:axPos val="b"/>
        <c:numFmt formatCode="General" sourceLinked="1"/>
        <c:majorTickMark val="out"/>
        <c:minorTickMark val="none"/>
        <c:tickLblPos val="none"/>
        <c:crossAx val="156711552"/>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77" l="0.70000000000000062" r="0.70000000000000062" t="0.75000000000001077" header="0.30000000000000032" footer="0.30000000000000032"/>
    <c:pageSetup orientation="landscape"/>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Pyrell diameter, </a:t>
            </a:r>
            <a:r>
              <a:rPr lang="en-US"/>
              <a:t>versus T in C, aged 491 , v=8 </a:t>
            </a:r>
          </a:p>
        </c:rich>
      </c:tx>
      <c:overlay val="0"/>
    </c:title>
    <c:autoTitleDeleted val="0"/>
    <c:plotArea>
      <c:layout/>
      <c:scatterChart>
        <c:scatterStyle val="lineMarker"/>
        <c:varyColors val="0"/>
        <c:ser>
          <c:idx val="0"/>
          <c:order val="0"/>
          <c:tx>
            <c:strRef>
              <c:f>'Pyrell R&amp;T plots'!$BR$2</c:f>
              <c:strCache>
                <c:ptCount val="1"/>
                <c:pt idx="0">
                  <c:v>M1/M0 (micro-m)--CMD</c:v>
                </c:pt>
              </c:strCache>
            </c:strRef>
          </c:tx>
          <c:spPr>
            <a:ln w="28575">
              <a:noFill/>
            </a:ln>
          </c:spPr>
          <c:xVal>
            <c:numRef>
              <c:f>'Pyrell R&amp;T plots'!$CE$17:$CE$19</c:f>
              <c:numCache>
                <c:formatCode>General</c:formatCode>
                <c:ptCount val="3"/>
                <c:pt idx="0">
                  <c:v>234.18212761794004</c:v>
                </c:pt>
                <c:pt idx="1">
                  <c:v>240.92870800332065</c:v>
                </c:pt>
                <c:pt idx="2">
                  <c:v>236.85307598302919</c:v>
                </c:pt>
              </c:numCache>
            </c:numRef>
          </c:xVal>
          <c:yVal>
            <c:numRef>
              <c:f>'Pyrell R&amp;T plots'!$BR$17:$BR$19</c:f>
              <c:numCache>
                <c:formatCode>0.0000</c:formatCode>
                <c:ptCount val="3"/>
                <c:pt idx="0">
                  <c:v>0.37899697072214944</c:v>
                </c:pt>
                <c:pt idx="1">
                  <c:v>0.44481007167126968</c:v>
                </c:pt>
                <c:pt idx="2">
                  <c:v>0.3547564468721438</c:v>
                </c:pt>
              </c:numCache>
            </c:numRef>
          </c:yVal>
          <c:smooth val="0"/>
        </c:ser>
        <c:ser>
          <c:idx val="1"/>
          <c:order val="1"/>
          <c:tx>
            <c:strRef>
              <c:f>'Pyrell R&amp;T plots'!$BS$2</c:f>
              <c:strCache>
                <c:ptCount val="1"/>
                <c:pt idx="0">
                  <c:v>Diameter of Average mass (micro-m)</c:v>
                </c:pt>
              </c:strCache>
            </c:strRef>
          </c:tx>
          <c:spPr>
            <a:ln w="28575">
              <a:noFill/>
            </a:ln>
          </c:spPr>
          <c:xVal>
            <c:numRef>
              <c:f>'Pyrell R&amp;T plots'!$CE$17:$CE$19</c:f>
              <c:numCache>
                <c:formatCode>General</c:formatCode>
                <c:ptCount val="3"/>
                <c:pt idx="0">
                  <c:v>234.18212761794004</c:v>
                </c:pt>
                <c:pt idx="1">
                  <c:v>240.92870800332065</c:v>
                </c:pt>
                <c:pt idx="2">
                  <c:v>236.85307598302919</c:v>
                </c:pt>
              </c:numCache>
            </c:numRef>
          </c:xVal>
          <c:yVal>
            <c:numRef>
              <c:f>'Pyrell R&amp;T plots'!$BS$17:$BS$19</c:f>
              <c:numCache>
                <c:formatCode>0.0000</c:formatCode>
                <c:ptCount val="3"/>
                <c:pt idx="0">
                  <c:v>0.51218868310446886</c:v>
                </c:pt>
                <c:pt idx="1">
                  <c:v>0.64279185147281492</c:v>
                </c:pt>
                <c:pt idx="2">
                  <c:v>0.53294334298712609</c:v>
                </c:pt>
              </c:numCache>
            </c:numRef>
          </c:yVal>
          <c:smooth val="0"/>
        </c:ser>
        <c:ser>
          <c:idx val="4"/>
          <c:order val="2"/>
          <c:tx>
            <c:strRef>
              <c:f>'Pyrell R&amp;T plots'!$BV$2</c:f>
              <c:strCache>
                <c:ptCount val="1"/>
                <c:pt idx="0">
                  <c:v>Hatch Choate Dg</c:v>
                </c:pt>
              </c:strCache>
            </c:strRef>
          </c:tx>
          <c:spPr>
            <a:ln w="28575">
              <a:noFill/>
            </a:ln>
          </c:spPr>
          <c:xVal>
            <c:numRef>
              <c:f>'Pyrell R&amp;T plots'!$CE$17:$CE$19</c:f>
              <c:numCache>
                <c:formatCode>General</c:formatCode>
                <c:ptCount val="3"/>
                <c:pt idx="0">
                  <c:v>234.18212761794004</c:v>
                </c:pt>
                <c:pt idx="1">
                  <c:v>240.92870800332065</c:v>
                </c:pt>
                <c:pt idx="2">
                  <c:v>236.85307598302919</c:v>
                </c:pt>
              </c:numCache>
            </c:numRef>
          </c:xVal>
          <c:yVal>
            <c:numRef>
              <c:f>'Pyrell R&amp;T plots'!$BV$17:$BV$19</c:f>
              <c:numCache>
                <c:formatCode>0.0000</c:formatCode>
                <c:ptCount val="3"/>
                <c:pt idx="0">
                  <c:v>0.32601577798716497</c:v>
                </c:pt>
                <c:pt idx="1">
                  <c:v>0.37002131058452192</c:v>
                </c:pt>
                <c:pt idx="2">
                  <c:v>0.28943758364257055</c:v>
                </c:pt>
              </c:numCache>
            </c:numRef>
          </c:yVal>
          <c:smooth val="0"/>
        </c:ser>
        <c:dLbls>
          <c:showLegendKey val="0"/>
          <c:showVal val="0"/>
          <c:showCatName val="0"/>
          <c:showSerName val="0"/>
          <c:showPercent val="0"/>
          <c:showBubbleSize val="0"/>
        </c:dLbls>
        <c:axId val="156755456"/>
        <c:axId val="156756992"/>
      </c:scatterChart>
      <c:scatterChart>
        <c:scatterStyle val="lineMarker"/>
        <c:varyColors val="0"/>
        <c:ser>
          <c:idx val="2"/>
          <c:order val="3"/>
          <c:tx>
            <c:strRef>
              <c:f>'Pyrell R&amp;T plots'!$BT$2</c:f>
              <c:strCache>
                <c:ptCount val="1"/>
                <c:pt idx="0">
                  <c:v>MPASS 3/2</c:v>
                </c:pt>
              </c:strCache>
            </c:strRef>
          </c:tx>
          <c:spPr>
            <a:ln w="28575">
              <a:noFill/>
            </a:ln>
          </c:spPr>
          <c:xVal>
            <c:numRef>
              <c:f>'Pyrell R&amp;T plots'!$CE$17:$CE$19</c:f>
              <c:numCache>
                <c:formatCode>General</c:formatCode>
                <c:ptCount val="3"/>
                <c:pt idx="0">
                  <c:v>234.18212761794004</c:v>
                </c:pt>
                <c:pt idx="1">
                  <c:v>240.92870800332065</c:v>
                </c:pt>
                <c:pt idx="2">
                  <c:v>236.85307598302919</c:v>
                </c:pt>
              </c:numCache>
            </c:numRef>
          </c:xVal>
          <c:yVal>
            <c:numRef>
              <c:f>'Pyrell R&amp;T plots'!$BT$17:$BT$19</c:f>
              <c:numCache>
                <c:formatCode>0.0000</c:formatCode>
                <c:ptCount val="3"/>
                <c:pt idx="0">
                  <c:v>2.9775488137517669</c:v>
                </c:pt>
                <c:pt idx="1">
                  <c:v>3.2204761496807079</c:v>
                </c:pt>
                <c:pt idx="2">
                  <c:v>3.3786779028020906</c:v>
                </c:pt>
              </c:numCache>
            </c:numRef>
          </c:yVal>
          <c:smooth val="0"/>
        </c:ser>
        <c:ser>
          <c:idx val="3"/>
          <c:order val="4"/>
          <c:tx>
            <c:strRef>
              <c:f>'Pyrell R&amp;T plots'!$BU$2</c:f>
              <c:strCache>
                <c:ptCount val="1"/>
                <c:pt idx="0">
                  <c:v>Hatch Choate Sigma g</c:v>
                </c:pt>
              </c:strCache>
            </c:strRef>
          </c:tx>
          <c:spPr>
            <a:ln w="28575">
              <a:noFill/>
            </a:ln>
          </c:spPr>
          <c:xVal>
            <c:numRef>
              <c:f>'Pyrell R&amp;T plots'!$CE$17:$CE$19</c:f>
              <c:numCache>
                <c:formatCode>General</c:formatCode>
                <c:ptCount val="3"/>
                <c:pt idx="0">
                  <c:v>234.18212761794004</c:v>
                </c:pt>
                <c:pt idx="1">
                  <c:v>240.92870800332065</c:v>
                </c:pt>
                <c:pt idx="2">
                  <c:v>236.85307598302919</c:v>
                </c:pt>
              </c:numCache>
            </c:numRef>
          </c:xVal>
          <c:yVal>
            <c:numRef>
              <c:f>'Pyrell R&amp;T plots'!$BU$17:$BU$19</c:f>
              <c:numCache>
                <c:formatCode>0.0000</c:formatCode>
                <c:ptCount val="3"/>
                <c:pt idx="0">
                  <c:v>1.731148221373688</c:v>
                </c:pt>
                <c:pt idx="1">
                  <c:v>1.834502046916247</c:v>
                </c:pt>
                <c:pt idx="2">
                  <c:v>1.8926021618490523</c:v>
                </c:pt>
              </c:numCache>
            </c:numRef>
          </c:yVal>
          <c:smooth val="0"/>
        </c:ser>
        <c:dLbls>
          <c:showLegendKey val="0"/>
          <c:showVal val="0"/>
          <c:showCatName val="0"/>
          <c:showSerName val="0"/>
          <c:showPercent val="0"/>
          <c:showBubbleSize val="0"/>
        </c:dLbls>
        <c:axId val="156764416"/>
        <c:axId val="156762880"/>
      </c:scatterChart>
      <c:valAx>
        <c:axId val="156755456"/>
        <c:scaling>
          <c:orientation val="minMax"/>
          <c:max val="250"/>
          <c:min val="220"/>
        </c:scaling>
        <c:delete val="0"/>
        <c:axPos val="b"/>
        <c:numFmt formatCode="General" sourceLinked="1"/>
        <c:majorTickMark val="out"/>
        <c:minorTickMark val="none"/>
        <c:tickLblPos val="nextTo"/>
        <c:crossAx val="156756992"/>
        <c:crosses val="autoZero"/>
        <c:crossBetween val="midCat"/>
      </c:valAx>
      <c:valAx>
        <c:axId val="156756992"/>
        <c:scaling>
          <c:orientation val="minMax"/>
          <c:min val="0"/>
        </c:scaling>
        <c:delete val="0"/>
        <c:axPos val="l"/>
        <c:majorGridlines/>
        <c:numFmt formatCode="0.0000" sourceLinked="1"/>
        <c:majorTickMark val="out"/>
        <c:minorTickMark val="none"/>
        <c:tickLblPos val="nextTo"/>
        <c:crossAx val="156755456"/>
        <c:crosses val="autoZero"/>
        <c:crossBetween val="midCat"/>
      </c:valAx>
      <c:valAx>
        <c:axId val="156762880"/>
        <c:scaling>
          <c:orientation val="minMax"/>
          <c:max val="3.5"/>
        </c:scaling>
        <c:delete val="0"/>
        <c:axPos val="r"/>
        <c:numFmt formatCode="0.0000" sourceLinked="1"/>
        <c:majorTickMark val="out"/>
        <c:minorTickMark val="none"/>
        <c:tickLblPos val="nextTo"/>
        <c:crossAx val="156764416"/>
        <c:crosses val="max"/>
        <c:crossBetween val="midCat"/>
      </c:valAx>
      <c:valAx>
        <c:axId val="156764416"/>
        <c:scaling>
          <c:orientation val="minMax"/>
        </c:scaling>
        <c:delete val="1"/>
        <c:axPos val="b"/>
        <c:numFmt formatCode="General" sourceLinked="1"/>
        <c:majorTickMark val="out"/>
        <c:minorTickMark val="none"/>
        <c:tickLblPos val="none"/>
        <c:crossAx val="156762880"/>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99" l="0.70000000000000062" r="0.70000000000000062" t="0.75000000000001099" header="0.30000000000000032" footer="0.30000000000000032"/>
    <c:pageSetup orientation="landscape"/>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 vs. Rt/R0</a:t>
            </a:r>
          </a:p>
        </c:rich>
      </c:tx>
      <c:overlay val="0"/>
    </c:title>
    <c:autoTitleDeleted val="0"/>
    <c:plotArea>
      <c:layout/>
      <c:scatterChart>
        <c:scatterStyle val="lineMarker"/>
        <c:varyColors val="0"/>
        <c:ser>
          <c:idx val="0"/>
          <c:order val="0"/>
          <c:tx>
            <c:v>Temp</c:v>
          </c:tx>
          <c:spPr>
            <a:ln w="28575">
              <a:noFill/>
            </a:ln>
          </c:spPr>
          <c:xVal>
            <c:numRef>
              <c:f>'Pyrell R&amp;T plots'!$O$3:$O$22</c:f>
              <c:numCache>
                <c:formatCode>0.000</c:formatCode>
                <c:ptCount val="20"/>
                <c:pt idx="0">
                  <c:v>1.22</c:v>
                </c:pt>
                <c:pt idx="1">
                  <c:v>1.23</c:v>
                </c:pt>
                <c:pt idx="2">
                  <c:v>1.23</c:v>
                </c:pt>
                <c:pt idx="3">
                  <c:v>1.23</c:v>
                </c:pt>
                <c:pt idx="4">
                  <c:v>1.22</c:v>
                </c:pt>
                <c:pt idx="5">
                  <c:v>1.23</c:v>
                </c:pt>
                <c:pt idx="6">
                  <c:v>1.22</c:v>
                </c:pt>
                <c:pt idx="7">
                  <c:v>1.23</c:v>
                </c:pt>
                <c:pt idx="8">
                  <c:v>1.2250000000000001</c:v>
                </c:pt>
                <c:pt idx="9">
                  <c:v>1.22</c:v>
                </c:pt>
                <c:pt idx="10">
                  <c:v>1.22</c:v>
                </c:pt>
                <c:pt idx="11">
                  <c:v>1.22</c:v>
                </c:pt>
                <c:pt idx="12">
                  <c:v>1.23</c:v>
                </c:pt>
                <c:pt idx="13">
                  <c:v>1.23</c:v>
                </c:pt>
                <c:pt idx="14">
                  <c:v>1.22</c:v>
                </c:pt>
                <c:pt idx="15">
                  <c:v>1.23</c:v>
                </c:pt>
                <c:pt idx="16">
                  <c:v>1.2250000000000001</c:v>
                </c:pt>
                <c:pt idx="17">
                  <c:v>1.23</c:v>
                </c:pt>
                <c:pt idx="18">
                  <c:v>1.22</c:v>
                </c:pt>
                <c:pt idx="19">
                  <c:v>1.23</c:v>
                </c:pt>
              </c:numCache>
            </c:numRef>
          </c:xVal>
          <c:yVal>
            <c:numRef>
              <c:f>'Pyrell R&amp;T plots'!$CE$3:$CE$22</c:f>
              <c:numCache>
                <c:formatCode>General</c:formatCode>
                <c:ptCount val="20"/>
                <c:pt idx="0">
                  <c:v>236.14679358180084</c:v>
                </c:pt>
                <c:pt idx="1">
                  <c:v>242.39387965391558</c:v>
                </c:pt>
                <c:pt idx="2">
                  <c:v>245.41410083875152</c:v>
                </c:pt>
                <c:pt idx="3">
                  <c:v>245.37087876588521</c:v>
                </c:pt>
                <c:pt idx="4">
                  <c:v>225.3</c:v>
                </c:pt>
                <c:pt idx="5">
                  <c:v>242.10308472492756</c:v>
                </c:pt>
                <c:pt idx="6">
                  <c:v>234.18212761794004</c:v>
                </c:pt>
                <c:pt idx="7">
                  <c:v>240.92870800332065</c:v>
                </c:pt>
                <c:pt idx="8">
                  <c:v>236.85307598302919</c:v>
                </c:pt>
                <c:pt idx="9">
                  <c:v>232.47862240899161</c:v>
                </c:pt>
                <c:pt idx="10">
                  <c:v>230.42121123513496</c:v>
                </c:pt>
                <c:pt idx="11">
                  <c:v>236.14679358180084</c:v>
                </c:pt>
                <c:pt idx="12">
                  <c:v>242.39387965391558</c:v>
                </c:pt>
                <c:pt idx="13">
                  <c:v>245.41410083875152</c:v>
                </c:pt>
                <c:pt idx="14">
                  <c:v>234.18212761794004</c:v>
                </c:pt>
                <c:pt idx="15">
                  <c:v>240.92870800332065</c:v>
                </c:pt>
                <c:pt idx="16">
                  <c:v>236.85307598302919</c:v>
                </c:pt>
                <c:pt idx="17">
                  <c:v>245.32659055169475</c:v>
                </c:pt>
                <c:pt idx="18">
                  <c:v>225.3</c:v>
                </c:pt>
                <c:pt idx="19">
                  <c:v>242.10308472492756</c:v>
                </c:pt>
              </c:numCache>
            </c:numRef>
          </c:yVal>
          <c:smooth val="0"/>
        </c:ser>
        <c:dLbls>
          <c:showLegendKey val="0"/>
          <c:showVal val="0"/>
          <c:showCatName val="0"/>
          <c:showSerName val="0"/>
          <c:showPercent val="0"/>
          <c:showBubbleSize val="0"/>
        </c:dLbls>
        <c:axId val="156789376"/>
        <c:axId val="156803840"/>
      </c:scatterChart>
      <c:valAx>
        <c:axId val="156789376"/>
        <c:scaling>
          <c:orientation val="minMax"/>
        </c:scaling>
        <c:delete val="0"/>
        <c:axPos val="b"/>
        <c:title>
          <c:tx>
            <c:rich>
              <a:bodyPr/>
              <a:lstStyle/>
              <a:p>
                <a:pPr>
                  <a:defRPr/>
                </a:pPr>
                <a:r>
                  <a:rPr lang="en-US"/>
                  <a:t>Rt/R0</a:t>
                </a:r>
              </a:p>
            </c:rich>
          </c:tx>
          <c:overlay val="0"/>
        </c:title>
        <c:numFmt formatCode="0.000" sourceLinked="1"/>
        <c:majorTickMark val="none"/>
        <c:minorTickMark val="none"/>
        <c:tickLblPos val="nextTo"/>
        <c:crossAx val="156803840"/>
        <c:crosses val="autoZero"/>
        <c:crossBetween val="midCat"/>
      </c:valAx>
      <c:valAx>
        <c:axId val="156803840"/>
        <c:scaling>
          <c:orientation val="minMax"/>
        </c:scaling>
        <c:delete val="0"/>
        <c:axPos val="l"/>
        <c:majorGridlines/>
        <c:title>
          <c:tx>
            <c:rich>
              <a:bodyPr/>
              <a:lstStyle/>
              <a:p>
                <a:pPr>
                  <a:defRPr/>
                </a:pPr>
                <a:r>
                  <a:rPr lang="en-US"/>
                  <a:t>T, C</a:t>
                </a:r>
              </a:p>
            </c:rich>
          </c:tx>
          <c:overlay val="0"/>
        </c:title>
        <c:numFmt formatCode="General" sourceLinked="1"/>
        <c:majorTickMark val="none"/>
        <c:minorTickMark val="none"/>
        <c:tickLblPos val="nextTo"/>
        <c:crossAx val="156789376"/>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0089" l="0.70000000000000062" r="0.70000000000000062" t="0.75000000000000089" header="0.30000000000000032" footer="0.30000000000000032"/>
    <c:pageSetup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Pyrell diameter, Sigma g and mpass ratio </a:t>
            </a:r>
            <a:r>
              <a:rPr lang="en-US">
                <a:solidFill>
                  <a:srgbClr val="FF0000"/>
                </a:solidFill>
              </a:rPr>
              <a:t> versuts inlet velocity</a:t>
            </a:r>
          </a:p>
        </c:rich>
      </c:tx>
      <c:overlay val="0"/>
    </c:title>
    <c:autoTitleDeleted val="0"/>
    <c:plotArea>
      <c:layout/>
      <c:scatterChart>
        <c:scatterStyle val="lineMarker"/>
        <c:varyColors val="0"/>
        <c:ser>
          <c:idx val="0"/>
          <c:order val="0"/>
          <c:tx>
            <c:strRef>
              <c:f>'Pyrell V plots'!$BR$2</c:f>
              <c:strCache>
                <c:ptCount val="1"/>
                <c:pt idx="0">
                  <c:v>M1/M0 (micro-m)--CMD</c:v>
                </c:pt>
              </c:strCache>
            </c:strRef>
          </c:tx>
          <c:spPr>
            <a:ln w="28575">
              <a:noFill/>
            </a:ln>
          </c:spPr>
          <c:xVal>
            <c:numRef>
              <c:f>'Pyrell V plots'!$N$3:$N$22</c:f>
              <c:numCache>
                <c:formatCode>General</c:formatCode>
                <c:ptCount val="20"/>
                <c:pt idx="0">
                  <c:v>0</c:v>
                </c:pt>
                <c:pt idx="1">
                  <c:v>8.1</c:v>
                </c:pt>
                <c:pt idx="2">
                  <c:v>8.1</c:v>
                </c:pt>
                <c:pt idx="3">
                  <c:v>8.1</c:v>
                </c:pt>
                <c:pt idx="4">
                  <c:v>8.1</c:v>
                </c:pt>
                <c:pt idx="5">
                  <c:v>8.1</c:v>
                </c:pt>
                <c:pt idx="6">
                  <c:v>0</c:v>
                </c:pt>
                <c:pt idx="7">
                  <c:v>1</c:v>
                </c:pt>
                <c:pt idx="8">
                  <c:v>2</c:v>
                </c:pt>
                <c:pt idx="9">
                  <c:v>8.1</c:v>
                </c:pt>
                <c:pt idx="10">
                  <c:v>8.1</c:v>
                </c:pt>
                <c:pt idx="11">
                  <c:v>0</c:v>
                </c:pt>
                <c:pt idx="12">
                  <c:v>8.1</c:v>
                </c:pt>
                <c:pt idx="13">
                  <c:v>8.1</c:v>
                </c:pt>
                <c:pt idx="14">
                  <c:v>0</c:v>
                </c:pt>
                <c:pt idx="15">
                  <c:v>1</c:v>
                </c:pt>
                <c:pt idx="16">
                  <c:v>8.1</c:v>
                </c:pt>
                <c:pt idx="17">
                  <c:v>8.1</c:v>
                </c:pt>
                <c:pt idx="18">
                  <c:v>8.1</c:v>
                </c:pt>
                <c:pt idx="19">
                  <c:v>8.1</c:v>
                </c:pt>
              </c:numCache>
            </c:numRef>
          </c:xVal>
          <c:yVal>
            <c:numRef>
              <c:f>'Pyrell V plots'!$BR$3:$BR$22</c:f>
              <c:numCache>
                <c:formatCode>0.0000</c:formatCode>
                <c:ptCount val="20"/>
                <c:pt idx="0">
                  <c:v>0.13997777282810692</c:v>
                </c:pt>
                <c:pt idx="1">
                  <c:v>0.20703943977434275</c:v>
                </c:pt>
                <c:pt idx="2">
                  <c:v>0.1976149506837051</c:v>
                </c:pt>
                <c:pt idx="3">
                  <c:v>0.2196149542448691</c:v>
                </c:pt>
                <c:pt idx="4">
                  <c:v>0.2080442916652481</c:v>
                </c:pt>
                <c:pt idx="5">
                  <c:v>0.23268245230988843</c:v>
                </c:pt>
                <c:pt idx="6">
                  <c:v>0.24111410344504206</c:v>
                </c:pt>
                <c:pt idx="7">
                  <c:v>0.25939201873064038</c:v>
                </c:pt>
                <c:pt idx="8">
                  <c:v>0.39088623557228447</c:v>
                </c:pt>
                <c:pt idx="9">
                  <c:v>0.2538303437849373</c:v>
                </c:pt>
                <c:pt idx="10">
                  <c:v>0.35398790927609708</c:v>
                </c:pt>
                <c:pt idx="11">
                  <c:v>0.35984902255734624</c:v>
                </c:pt>
                <c:pt idx="12">
                  <c:v>0.37899697072214944</c:v>
                </c:pt>
                <c:pt idx="13">
                  <c:v>0.3547564468721438</c:v>
                </c:pt>
                <c:pt idx="14">
                  <c:v>0.34921039879071691</c:v>
                </c:pt>
                <c:pt idx="15">
                  <c:v>0.28206729025724481</c:v>
                </c:pt>
                <c:pt idx="16">
                  <c:v>0.44481007167126968</c:v>
                </c:pt>
                <c:pt idx="17">
                  <c:v>0.32117867003030603</c:v>
                </c:pt>
                <c:pt idx="18">
                  <c:v>0.35904274479868281</c:v>
                </c:pt>
                <c:pt idx="19">
                  <c:v>0.45014457959499116</c:v>
                </c:pt>
              </c:numCache>
            </c:numRef>
          </c:yVal>
          <c:smooth val="0"/>
        </c:ser>
        <c:ser>
          <c:idx val="1"/>
          <c:order val="1"/>
          <c:tx>
            <c:strRef>
              <c:f>'Pyrell V plots'!$BS$2</c:f>
              <c:strCache>
                <c:ptCount val="1"/>
                <c:pt idx="0">
                  <c:v>Diameter of Average mass (micro-m)</c:v>
                </c:pt>
              </c:strCache>
            </c:strRef>
          </c:tx>
          <c:spPr>
            <a:ln w="28575">
              <a:noFill/>
            </a:ln>
          </c:spPr>
          <c:xVal>
            <c:numRef>
              <c:f>'Pyrell V plots'!$N$3:$N$22</c:f>
              <c:numCache>
                <c:formatCode>General</c:formatCode>
                <c:ptCount val="20"/>
                <c:pt idx="0">
                  <c:v>0</c:v>
                </c:pt>
                <c:pt idx="1">
                  <c:v>8.1</c:v>
                </c:pt>
                <c:pt idx="2">
                  <c:v>8.1</c:v>
                </c:pt>
                <c:pt idx="3">
                  <c:v>8.1</c:v>
                </c:pt>
                <c:pt idx="4">
                  <c:v>8.1</c:v>
                </c:pt>
                <c:pt idx="5">
                  <c:v>8.1</c:v>
                </c:pt>
                <c:pt idx="6">
                  <c:v>0</c:v>
                </c:pt>
                <c:pt idx="7">
                  <c:v>1</c:v>
                </c:pt>
                <c:pt idx="8">
                  <c:v>2</c:v>
                </c:pt>
                <c:pt idx="9">
                  <c:v>8.1</c:v>
                </c:pt>
                <c:pt idx="10">
                  <c:v>8.1</c:v>
                </c:pt>
                <c:pt idx="11">
                  <c:v>0</c:v>
                </c:pt>
                <c:pt idx="12">
                  <c:v>8.1</c:v>
                </c:pt>
                <c:pt idx="13">
                  <c:v>8.1</c:v>
                </c:pt>
                <c:pt idx="14">
                  <c:v>0</c:v>
                </c:pt>
                <c:pt idx="15">
                  <c:v>1</c:v>
                </c:pt>
                <c:pt idx="16">
                  <c:v>8.1</c:v>
                </c:pt>
                <c:pt idx="17">
                  <c:v>8.1</c:v>
                </c:pt>
                <c:pt idx="18">
                  <c:v>8.1</c:v>
                </c:pt>
                <c:pt idx="19">
                  <c:v>8.1</c:v>
                </c:pt>
              </c:numCache>
            </c:numRef>
          </c:xVal>
          <c:yVal>
            <c:numRef>
              <c:f>'Pyrell V plots'!$BS$3:$BS$22</c:f>
              <c:numCache>
                <c:formatCode>0.0000</c:formatCode>
                <c:ptCount val="20"/>
                <c:pt idx="0">
                  <c:v>0.6828048281760063</c:v>
                </c:pt>
                <c:pt idx="1">
                  <c:v>0.39164217089803754</c:v>
                </c:pt>
                <c:pt idx="2">
                  <c:v>0.35472823373879336</c:v>
                </c:pt>
                <c:pt idx="3">
                  <c:v>0.42109280500794605</c:v>
                </c:pt>
                <c:pt idx="4">
                  <c:v>0.40519053314258846</c:v>
                </c:pt>
                <c:pt idx="5">
                  <c:v>0.4124283695440798</c:v>
                </c:pt>
                <c:pt idx="6">
                  <c:v>0.91062386890871427</c:v>
                </c:pt>
                <c:pt idx="7">
                  <c:v>0.92245705141344825</c:v>
                </c:pt>
                <c:pt idx="8">
                  <c:v>0.6500789886706958</c:v>
                </c:pt>
                <c:pt idx="9">
                  <c:v>0.44471159033705637</c:v>
                </c:pt>
                <c:pt idx="10">
                  <c:v>0.5145502341662288</c:v>
                </c:pt>
                <c:pt idx="11">
                  <c:v>0.84320194801804194</c:v>
                </c:pt>
                <c:pt idx="12">
                  <c:v>0.51218868310446886</c:v>
                </c:pt>
                <c:pt idx="13">
                  <c:v>0.53294334298712609</c:v>
                </c:pt>
                <c:pt idx="14">
                  <c:v>0.9416746822921217</c:v>
                </c:pt>
                <c:pt idx="15">
                  <c:v>0.9330619825160229</c:v>
                </c:pt>
                <c:pt idx="16">
                  <c:v>0.64279185147281492</c:v>
                </c:pt>
                <c:pt idx="17">
                  <c:v>0.43388224844250989</c:v>
                </c:pt>
                <c:pt idx="18">
                  <c:v>0.53924153627656501</c:v>
                </c:pt>
                <c:pt idx="19">
                  <c:v>0.61572859049642992</c:v>
                </c:pt>
              </c:numCache>
            </c:numRef>
          </c:yVal>
          <c:smooth val="0"/>
        </c:ser>
        <c:ser>
          <c:idx val="4"/>
          <c:order val="4"/>
          <c:tx>
            <c:strRef>
              <c:f>'Pyrell V plots'!$BV$2</c:f>
              <c:strCache>
                <c:ptCount val="1"/>
                <c:pt idx="0">
                  <c:v>Hatch Choate Dg</c:v>
                </c:pt>
              </c:strCache>
            </c:strRef>
          </c:tx>
          <c:spPr>
            <a:ln w="28575">
              <a:noFill/>
            </a:ln>
          </c:spPr>
          <c:xVal>
            <c:numRef>
              <c:f>'Pyrell V plots'!$N$3:$N$22</c:f>
              <c:numCache>
                <c:formatCode>General</c:formatCode>
                <c:ptCount val="20"/>
                <c:pt idx="0">
                  <c:v>0</c:v>
                </c:pt>
                <c:pt idx="1">
                  <c:v>8.1</c:v>
                </c:pt>
                <c:pt idx="2">
                  <c:v>8.1</c:v>
                </c:pt>
                <c:pt idx="3">
                  <c:v>8.1</c:v>
                </c:pt>
                <c:pt idx="4">
                  <c:v>8.1</c:v>
                </c:pt>
                <c:pt idx="5">
                  <c:v>8.1</c:v>
                </c:pt>
                <c:pt idx="6">
                  <c:v>0</c:v>
                </c:pt>
                <c:pt idx="7">
                  <c:v>1</c:v>
                </c:pt>
                <c:pt idx="8">
                  <c:v>2</c:v>
                </c:pt>
                <c:pt idx="9">
                  <c:v>8.1</c:v>
                </c:pt>
                <c:pt idx="10">
                  <c:v>8.1</c:v>
                </c:pt>
                <c:pt idx="11">
                  <c:v>0</c:v>
                </c:pt>
                <c:pt idx="12">
                  <c:v>8.1</c:v>
                </c:pt>
                <c:pt idx="13">
                  <c:v>8.1</c:v>
                </c:pt>
                <c:pt idx="14">
                  <c:v>0</c:v>
                </c:pt>
                <c:pt idx="15">
                  <c:v>1</c:v>
                </c:pt>
                <c:pt idx="16">
                  <c:v>8.1</c:v>
                </c:pt>
                <c:pt idx="17">
                  <c:v>8.1</c:v>
                </c:pt>
                <c:pt idx="18">
                  <c:v>8.1</c:v>
                </c:pt>
                <c:pt idx="19">
                  <c:v>8.1</c:v>
                </c:pt>
              </c:numCache>
            </c:numRef>
          </c:xVal>
          <c:yVal>
            <c:numRef>
              <c:f>'Pyrell V plots'!$BV$3:$BV$22</c:f>
              <c:numCache>
                <c:formatCode>0.0000</c:formatCode>
                <c:ptCount val="20"/>
                <c:pt idx="0">
                  <c:v>6.3378262236454569E-2</c:v>
                </c:pt>
                <c:pt idx="1">
                  <c:v>0.15053410372740142</c:v>
                </c:pt>
                <c:pt idx="2">
                  <c:v>0.14749653543696306</c:v>
                </c:pt>
                <c:pt idx="3">
                  <c:v>0.15860028133077586</c:v>
                </c:pt>
                <c:pt idx="4">
                  <c:v>0.14907474019917849</c:v>
                </c:pt>
                <c:pt idx="5">
                  <c:v>0.17477172905433233</c:v>
                </c:pt>
                <c:pt idx="6">
                  <c:v>0.12406932130264109</c:v>
                </c:pt>
                <c:pt idx="7">
                  <c:v>0.13755039317404683</c:v>
                </c:pt>
                <c:pt idx="8">
                  <c:v>0.30310458221467135</c:v>
                </c:pt>
                <c:pt idx="9">
                  <c:v>0.19176797520354047</c:v>
                </c:pt>
                <c:pt idx="10">
                  <c:v>0.29360858690347513</c:v>
                </c:pt>
                <c:pt idx="11">
                  <c:v>0.23507946326104442</c:v>
                </c:pt>
                <c:pt idx="12">
                  <c:v>0.32601577798716497</c:v>
                </c:pt>
                <c:pt idx="13">
                  <c:v>0.28943758364257055</c:v>
                </c:pt>
                <c:pt idx="14">
                  <c:v>0.21265730431399044</c:v>
                </c:pt>
                <c:pt idx="15">
                  <c:v>0.15508644552312029</c:v>
                </c:pt>
                <c:pt idx="16">
                  <c:v>0.37002131058452192</c:v>
                </c:pt>
                <c:pt idx="17">
                  <c:v>0.27633385905082264</c:v>
                </c:pt>
                <c:pt idx="18">
                  <c:v>0.29297297716135123</c:v>
                </c:pt>
                <c:pt idx="19">
                  <c:v>0.38488711959034433</c:v>
                </c:pt>
              </c:numCache>
            </c:numRef>
          </c:yVal>
          <c:smooth val="0"/>
        </c:ser>
        <c:dLbls>
          <c:showLegendKey val="0"/>
          <c:showVal val="0"/>
          <c:showCatName val="0"/>
          <c:showSerName val="0"/>
          <c:showPercent val="0"/>
          <c:showBubbleSize val="0"/>
        </c:dLbls>
        <c:axId val="156972928"/>
        <c:axId val="156974464"/>
      </c:scatterChart>
      <c:scatterChart>
        <c:scatterStyle val="lineMarker"/>
        <c:varyColors val="0"/>
        <c:ser>
          <c:idx val="2"/>
          <c:order val="2"/>
          <c:tx>
            <c:strRef>
              <c:f>'Pyrell V plots'!$BT$2</c:f>
              <c:strCache>
                <c:ptCount val="1"/>
                <c:pt idx="0">
                  <c:v>MPASS 3/2</c:v>
                </c:pt>
              </c:strCache>
            </c:strRef>
          </c:tx>
          <c:spPr>
            <a:ln w="28575">
              <a:noFill/>
            </a:ln>
          </c:spPr>
          <c:xVal>
            <c:numRef>
              <c:f>'Pyrell V plots'!$N$3:$N$22</c:f>
              <c:numCache>
                <c:formatCode>General</c:formatCode>
                <c:ptCount val="20"/>
                <c:pt idx="0">
                  <c:v>0</c:v>
                </c:pt>
                <c:pt idx="1">
                  <c:v>8.1</c:v>
                </c:pt>
                <c:pt idx="2">
                  <c:v>8.1</c:v>
                </c:pt>
                <c:pt idx="3">
                  <c:v>8.1</c:v>
                </c:pt>
                <c:pt idx="4">
                  <c:v>8.1</c:v>
                </c:pt>
                <c:pt idx="5">
                  <c:v>8.1</c:v>
                </c:pt>
                <c:pt idx="6">
                  <c:v>0</c:v>
                </c:pt>
                <c:pt idx="7">
                  <c:v>1</c:v>
                </c:pt>
                <c:pt idx="8">
                  <c:v>2</c:v>
                </c:pt>
                <c:pt idx="9">
                  <c:v>8.1</c:v>
                </c:pt>
                <c:pt idx="10">
                  <c:v>8.1</c:v>
                </c:pt>
                <c:pt idx="11">
                  <c:v>0</c:v>
                </c:pt>
                <c:pt idx="12">
                  <c:v>8.1</c:v>
                </c:pt>
                <c:pt idx="13">
                  <c:v>8.1</c:v>
                </c:pt>
                <c:pt idx="14">
                  <c:v>0</c:v>
                </c:pt>
                <c:pt idx="15">
                  <c:v>1</c:v>
                </c:pt>
                <c:pt idx="16">
                  <c:v>8.1</c:v>
                </c:pt>
                <c:pt idx="17">
                  <c:v>8.1</c:v>
                </c:pt>
                <c:pt idx="18">
                  <c:v>8.1</c:v>
                </c:pt>
                <c:pt idx="19">
                  <c:v>8.1</c:v>
                </c:pt>
              </c:numCache>
            </c:numRef>
          </c:xVal>
          <c:yVal>
            <c:numRef>
              <c:f>'Pyrell V plots'!$BT$3:$BT$22</c:f>
              <c:numCache>
                <c:formatCode>0.0000</c:formatCode>
                <c:ptCount val="20"/>
                <c:pt idx="0">
                  <c:v>2.9685773194549352</c:v>
                </c:pt>
                <c:pt idx="1">
                  <c:v>2.9716576053936929</c:v>
                </c:pt>
                <c:pt idx="2">
                  <c:v>2.8756099709955434</c:v>
                </c:pt>
                <c:pt idx="3">
                  <c:v>0</c:v>
                </c:pt>
                <c:pt idx="4">
                  <c:v>3.1327350797031284</c:v>
                </c:pt>
                <c:pt idx="5">
                  <c:v>3.2280012034501548</c:v>
                </c:pt>
                <c:pt idx="6">
                  <c:v>2.5147001223551824</c:v>
                </c:pt>
                <c:pt idx="7">
                  <c:v>3.3581027710058611</c:v>
                </c:pt>
                <c:pt idx="8">
                  <c:v>0</c:v>
                </c:pt>
                <c:pt idx="9">
                  <c:v>2.992708416954168</c:v>
                </c:pt>
                <c:pt idx="10">
                  <c:v>3.1686620813776045</c:v>
                </c:pt>
                <c:pt idx="11">
                  <c:v>2.6631434126922806</c:v>
                </c:pt>
                <c:pt idx="12">
                  <c:v>2.9775488137517669</c:v>
                </c:pt>
                <c:pt idx="13">
                  <c:v>3.3786779028020906</c:v>
                </c:pt>
                <c:pt idx="14">
                  <c:v>2.6134591595950005</c:v>
                </c:pt>
                <c:pt idx="15">
                  <c:v>3.3033673127092498</c:v>
                </c:pt>
                <c:pt idx="16">
                  <c:v>3.2204761496807079</c:v>
                </c:pt>
                <c:pt idx="17">
                  <c:v>0</c:v>
                </c:pt>
                <c:pt idx="18">
                  <c:v>3.0696943433928281</c:v>
                </c:pt>
                <c:pt idx="19">
                  <c:v>3.0771953033885597</c:v>
                </c:pt>
              </c:numCache>
            </c:numRef>
          </c:yVal>
          <c:smooth val="0"/>
        </c:ser>
        <c:ser>
          <c:idx val="3"/>
          <c:order val="3"/>
          <c:tx>
            <c:strRef>
              <c:f>'Pyrell V plots'!$BU$2</c:f>
              <c:strCache>
                <c:ptCount val="1"/>
                <c:pt idx="0">
                  <c:v>Hatch Choate Sigma g</c:v>
                </c:pt>
              </c:strCache>
            </c:strRef>
          </c:tx>
          <c:spPr>
            <a:ln w="28575">
              <a:noFill/>
            </a:ln>
          </c:spPr>
          <c:xVal>
            <c:numRef>
              <c:f>'Pyrell V plots'!$N$3:$N$22</c:f>
              <c:numCache>
                <c:formatCode>General</c:formatCode>
                <c:ptCount val="20"/>
                <c:pt idx="0">
                  <c:v>0</c:v>
                </c:pt>
                <c:pt idx="1">
                  <c:v>8.1</c:v>
                </c:pt>
                <c:pt idx="2">
                  <c:v>8.1</c:v>
                </c:pt>
                <c:pt idx="3">
                  <c:v>8.1</c:v>
                </c:pt>
                <c:pt idx="4">
                  <c:v>8.1</c:v>
                </c:pt>
                <c:pt idx="5">
                  <c:v>8.1</c:v>
                </c:pt>
                <c:pt idx="6">
                  <c:v>0</c:v>
                </c:pt>
                <c:pt idx="7">
                  <c:v>1</c:v>
                </c:pt>
                <c:pt idx="8">
                  <c:v>2</c:v>
                </c:pt>
                <c:pt idx="9">
                  <c:v>8.1</c:v>
                </c:pt>
                <c:pt idx="10">
                  <c:v>8.1</c:v>
                </c:pt>
                <c:pt idx="11">
                  <c:v>0</c:v>
                </c:pt>
                <c:pt idx="12">
                  <c:v>8.1</c:v>
                </c:pt>
                <c:pt idx="13">
                  <c:v>8.1</c:v>
                </c:pt>
                <c:pt idx="14">
                  <c:v>0</c:v>
                </c:pt>
                <c:pt idx="15">
                  <c:v>1</c:v>
                </c:pt>
                <c:pt idx="16">
                  <c:v>8.1</c:v>
                </c:pt>
                <c:pt idx="17">
                  <c:v>8.1</c:v>
                </c:pt>
                <c:pt idx="18">
                  <c:v>8.1</c:v>
                </c:pt>
                <c:pt idx="19">
                  <c:v>8.1</c:v>
                </c:pt>
              </c:numCache>
            </c:numRef>
          </c:xVal>
          <c:yVal>
            <c:numRef>
              <c:f>'Pyrell V plots'!$BU$3:$BU$22</c:f>
              <c:numCache>
                <c:formatCode>0.0000</c:formatCode>
                <c:ptCount val="20"/>
                <c:pt idx="0">
                  <c:v>3.5214004861099841</c:v>
                </c:pt>
                <c:pt idx="1">
                  <c:v>2.2219783573112184</c:v>
                </c:pt>
                <c:pt idx="2">
                  <c:v>2.1487226040778928</c:v>
                </c:pt>
                <c:pt idx="3">
                  <c:v>2.2407972821379709</c:v>
                </c:pt>
                <c:pt idx="4">
                  <c:v>2.262475756453556</c:v>
                </c:pt>
                <c:pt idx="5">
                  <c:v>2.1309400165728798</c:v>
                </c:pt>
                <c:pt idx="6">
                  <c:v>3.1669271081639283</c:v>
                </c:pt>
                <c:pt idx="7">
                  <c:v>3.0844272302867841</c:v>
                </c:pt>
                <c:pt idx="8">
                  <c:v>2.0405434673921752</c:v>
                </c:pt>
                <c:pt idx="9">
                  <c:v>2.1145436150408896</c:v>
                </c:pt>
                <c:pt idx="10">
                  <c:v>1.843342080682528</c:v>
                </c:pt>
                <c:pt idx="11">
                  <c:v>2.5162745563990132</c:v>
                </c:pt>
                <c:pt idx="12">
                  <c:v>1.731148221373688</c:v>
                </c:pt>
                <c:pt idx="13">
                  <c:v>1.8926021618490523</c:v>
                </c:pt>
                <c:pt idx="14">
                  <c:v>2.707388644393232</c:v>
                </c:pt>
                <c:pt idx="15">
                  <c:v>2.9854989123443998</c:v>
                </c:pt>
                <c:pt idx="16">
                  <c:v>1.834502046916247</c:v>
                </c:pt>
                <c:pt idx="17">
                  <c:v>1.7305341707926598</c:v>
                </c:pt>
                <c:pt idx="18">
                  <c:v>1.8922142617359956</c:v>
                </c:pt>
                <c:pt idx="19">
                  <c:v>1.7501057221171064</c:v>
                </c:pt>
              </c:numCache>
            </c:numRef>
          </c:yVal>
          <c:smooth val="0"/>
        </c:ser>
        <c:dLbls>
          <c:showLegendKey val="0"/>
          <c:showVal val="0"/>
          <c:showCatName val="0"/>
          <c:showSerName val="0"/>
          <c:showPercent val="0"/>
          <c:showBubbleSize val="0"/>
        </c:dLbls>
        <c:axId val="156981888"/>
        <c:axId val="156980352"/>
      </c:scatterChart>
      <c:valAx>
        <c:axId val="156972928"/>
        <c:scaling>
          <c:orientation val="minMax"/>
        </c:scaling>
        <c:delete val="0"/>
        <c:axPos val="b"/>
        <c:numFmt formatCode="General" sourceLinked="1"/>
        <c:majorTickMark val="out"/>
        <c:minorTickMark val="none"/>
        <c:tickLblPos val="nextTo"/>
        <c:crossAx val="156974464"/>
        <c:crosses val="autoZero"/>
        <c:crossBetween val="midCat"/>
      </c:valAx>
      <c:valAx>
        <c:axId val="156974464"/>
        <c:scaling>
          <c:orientation val="minMax"/>
          <c:min val="0"/>
        </c:scaling>
        <c:delete val="0"/>
        <c:axPos val="l"/>
        <c:majorGridlines/>
        <c:numFmt formatCode="0.0000" sourceLinked="1"/>
        <c:majorTickMark val="out"/>
        <c:minorTickMark val="none"/>
        <c:tickLblPos val="nextTo"/>
        <c:crossAx val="156972928"/>
        <c:crosses val="autoZero"/>
        <c:crossBetween val="midCat"/>
      </c:valAx>
      <c:valAx>
        <c:axId val="156980352"/>
        <c:scaling>
          <c:orientation val="minMax"/>
        </c:scaling>
        <c:delete val="0"/>
        <c:axPos val="r"/>
        <c:numFmt formatCode="0.0000" sourceLinked="1"/>
        <c:majorTickMark val="out"/>
        <c:minorTickMark val="none"/>
        <c:tickLblPos val="nextTo"/>
        <c:crossAx val="156981888"/>
        <c:crosses val="max"/>
        <c:crossBetween val="midCat"/>
      </c:valAx>
      <c:valAx>
        <c:axId val="156981888"/>
        <c:scaling>
          <c:orientation val="minMax"/>
        </c:scaling>
        <c:delete val="1"/>
        <c:axPos val="b"/>
        <c:numFmt formatCode="General" sourceLinked="1"/>
        <c:majorTickMark val="out"/>
        <c:minorTickMark val="none"/>
        <c:tickLblPos val="none"/>
        <c:crossAx val="156980352"/>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55" l="0.70000000000000062" r="0.70000000000000062" t="0.75000000000001055" header="0.30000000000000032" footer="0.30000000000000032"/>
    <c:pageSetup orientation="landscape"/>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Pyrell diameter, Sigma g and mpass ratio </a:t>
            </a:r>
            <a:r>
              <a:rPr lang="en-US">
                <a:solidFill>
                  <a:srgbClr val="FF0000"/>
                </a:solidFill>
              </a:rPr>
              <a:t> versuts inlet velocity</a:t>
            </a:r>
          </a:p>
          <a:p>
            <a:pPr>
              <a:defRPr/>
            </a:pPr>
            <a:r>
              <a:rPr lang="en-US">
                <a:solidFill>
                  <a:srgbClr val="FF0000"/>
                </a:solidFill>
              </a:rPr>
              <a:t>Rt/R0=1.230 aged 11 s</a:t>
            </a:r>
          </a:p>
        </c:rich>
      </c:tx>
      <c:overlay val="0"/>
    </c:title>
    <c:autoTitleDeleted val="0"/>
    <c:plotArea>
      <c:layout/>
      <c:scatterChart>
        <c:scatterStyle val="lineMarker"/>
        <c:varyColors val="0"/>
        <c:ser>
          <c:idx val="0"/>
          <c:order val="0"/>
          <c:tx>
            <c:strRef>
              <c:f>'Pyrell V plots'!$BR$2</c:f>
              <c:strCache>
                <c:ptCount val="1"/>
                <c:pt idx="0">
                  <c:v>M1/M0 (micro-m)--CMD</c:v>
                </c:pt>
              </c:strCache>
            </c:strRef>
          </c:tx>
          <c:spPr>
            <a:ln w="28575">
              <a:noFill/>
            </a:ln>
          </c:spPr>
          <c:xVal>
            <c:numRef>
              <c:f>'Pyrell V plots'!$N$9:$N$13</c:f>
              <c:numCache>
                <c:formatCode>General</c:formatCode>
                <c:ptCount val="5"/>
                <c:pt idx="0">
                  <c:v>0</c:v>
                </c:pt>
                <c:pt idx="1">
                  <c:v>1</c:v>
                </c:pt>
                <c:pt idx="2">
                  <c:v>2</c:v>
                </c:pt>
                <c:pt idx="3">
                  <c:v>8.1</c:v>
                </c:pt>
                <c:pt idx="4">
                  <c:v>8.1</c:v>
                </c:pt>
              </c:numCache>
            </c:numRef>
          </c:xVal>
          <c:yVal>
            <c:numRef>
              <c:f>'Pyrell V plots'!$BR$9:$BR$13</c:f>
              <c:numCache>
                <c:formatCode>0.0000</c:formatCode>
                <c:ptCount val="5"/>
                <c:pt idx="0">
                  <c:v>0.24111410344504206</c:v>
                </c:pt>
                <c:pt idx="1">
                  <c:v>0.25939201873064038</c:v>
                </c:pt>
                <c:pt idx="2">
                  <c:v>0.39088623557228447</c:v>
                </c:pt>
                <c:pt idx="3">
                  <c:v>0.2538303437849373</c:v>
                </c:pt>
                <c:pt idx="4">
                  <c:v>0.35398790927609708</c:v>
                </c:pt>
              </c:numCache>
            </c:numRef>
          </c:yVal>
          <c:smooth val="0"/>
        </c:ser>
        <c:ser>
          <c:idx val="1"/>
          <c:order val="1"/>
          <c:tx>
            <c:strRef>
              <c:f>'Pyrell V plots'!$BS$2</c:f>
              <c:strCache>
                <c:ptCount val="1"/>
                <c:pt idx="0">
                  <c:v>Diameter of Average mass (micro-m)</c:v>
                </c:pt>
              </c:strCache>
            </c:strRef>
          </c:tx>
          <c:spPr>
            <a:ln w="28575">
              <a:noFill/>
            </a:ln>
          </c:spPr>
          <c:xVal>
            <c:numRef>
              <c:f>'Pyrell V plots'!$N$9:$N$13</c:f>
              <c:numCache>
                <c:formatCode>General</c:formatCode>
                <c:ptCount val="5"/>
                <c:pt idx="0">
                  <c:v>0</c:v>
                </c:pt>
                <c:pt idx="1">
                  <c:v>1</c:v>
                </c:pt>
                <c:pt idx="2">
                  <c:v>2</c:v>
                </c:pt>
                <c:pt idx="3">
                  <c:v>8.1</c:v>
                </c:pt>
                <c:pt idx="4">
                  <c:v>8.1</c:v>
                </c:pt>
              </c:numCache>
            </c:numRef>
          </c:xVal>
          <c:yVal>
            <c:numRef>
              <c:f>'Pyrell V plots'!$BS$9:$BS$13</c:f>
              <c:numCache>
                <c:formatCode>0.0000</c:formatCode>
                <c:ptCount val="5"/>
                <c:pt idx="0">
                  <c:v>0.91062386890871427</c:v>
                </c:pt>
                <c:pt idx="1">
                  <c:v>0.92245705141344825</c:v>
                </c:pt>
                <c:pt idx="2">
                  <c:v>0.6500789886706958</c:v>
                </c:pt>
                <c:pt idx="3">
                  <c:v>0.44471159033705637</c:v>
                </c:pt>
                <c:pt idx="4">
                  <c:v>0.5145502341662288</c:v>
                </c:pt>
              </c:numCache>
            </c:numRef>
          </c:yVal>
          <c:smooth val="0"/>
        </c:ser>
        <c:ser>
          <c:idx val="4"/>
          <c:order val="4"/>
          <c:tx>
            <c:strRef>
              <c:f>'Pyrell V plots'!$BV$2</c:f>
              <c:strCache>
                <c:ptCount val="1"/>
                <c:pt idx="0">
                  <c:v>Hatch Choate Dg</c:v>
                </c:pt>
              </c:strCache>
            </c:strRef>
          </c:tx>
          <c:spPr>
            <a:ln w="28575">
              <a:noFill/>
            </a:ln>
          </c:spPr>
          <c:xVal>
            <c:numRef>
              <c:f>'Pyrell V plots'!$N$9:$N$13</c:f>
              <c:numCache>
                <c:formatCode>General</c:formatCode>
                <c:ptCount val="5"/>
                <c:pt idx="0">
                  <c:v>0</c:v>
                </c:pt>
                <c:pt idx="1">
                  <c:v>1</c:v>
                </c:pt>
                <c:pt idx="2">
                  <c:v>2</c:v>
                </c:pt>
                <c:pt idx="3">
                  <c:v>8.1</c:v>
                </c:pt>
                <c:pt idx="4">
                  <c:v>8.1</c:v>
                </c:pt>
              </c:numCache>
            </c:numRef>
          </c:xVal>
          <c:yVal>
            <c:numRef>
              <c:f>'Pyrell V plots'!$BV$9:$BV$13</c:f>
              <c:numCache>
                <c:formatCode>0.0000</c:formatCode>
                <c:ptCount val="5"/>
                <c:pt idx="0">
                  <c:v>0.12406932130264109</c:v>
                </c:pt>
                <c:pt idx="1">
                  <c:v>0.13755039317404683</c:v>
                </c:pt>
                <c:pt idx="2">
                  <c:v>0.30310458221467135</c:v>
                </c:pt>
                <c:pt idx="3">
                  <c:v>0.19176797520354047</c:v>
                </c:pt>
                <c:pt idx="4">
                  <c:v>0.29360858690347513</c:v>
                </c:pt>
              </c:numCache>
            </c:numRef>
          </c:yVal>
          <c:smooth val="0"/>
        </c:ser>
        <c:dLbls>
          <c:showLegendKey val="0"/>
          <c:showVal val="0"/>
          <c:showCatName val="0"/>
          <c:showSerName val="0"/>
          <c:showPercent val="0"/>
          <c:showBubbleSize val="0"/>
        </c:dLbls>
        <c:axId val="167131776"/>
        <c:axId val="167137664"/>
      </c:scatterChart>
      <c:scatterChart>
        <c:scatterStyle val="lineMarker"/>
        <c:varyColors val="0"/>
        <c:ser>
          <c:idx val="2"/>
          <c:order val="2"/>
          <c:tx>
            <c:strRef>
              <c:f>'Pyrell V plots'!$BT$2</c:f>
              <c:strCache>
                <c:ptCount val="1"/>
                <c:pt idx="0">
                  <c:v>MPASS 3/2</c:v>
                </c:pt>
              </c:strCache>
            </c:strRef>
          </c:tx>
          <c:spPr>
            <a:ln w="28575">
              <a:noFill/>
            </a:ln>
          </c:spPr>
          <c:xVal>
            <c:numRef>
              <c:f>'Pyrell V plots'!$N$9:$N$13</c:f>
              <c:numCache>
                <c:formatCode>General</c:formatCode>
                <c:ptCount val="5"/>
                <c:pt idx="0">
                  <c:v>0</c:v>
                </c:pt>
                <c:pt idx="1">
                  <c:v>1</c:v>
                </c:pt>
                <c:pt idx="2">
                  <c:v>2</c:v>
                </c:pt>
                <c:pt idx="3">
                  <c:v>8.1</c:v>
                </c:pt>
                <c:pt idx="4">
                  <c:v>8.1</c:v>
                </c:pt>
              </c:numCache>
            </c:numRef>
          </c:xVal>
          <c:yVal>
            <c:numRef>
              <c:f>'Pyrell V plots'!$BT$9:$BT$13</c:f>
              <c:numCache>
                <c:formatCode>0.0000</c:formatCode>
                <c:ptCount val="5"/>
                <c:pt idx="0">
                  <c:v>2.5147001223551824</c:v>
                </c:pt>
                <c:pt idx="1">
                  <c:v>3.3581027710058611</c:v>
                </c:pt>
                <c:pt idx="2">
                  <c:v>0</c:v>
                </c:pt>
                <c:pt idx="3">
                  <c:v>2.992708416954168</c:v>
                </c:pt>
                <c:pt idx="4">
                  <c:v>3.1686620813776045</c:v>
                </c:pt>
              </c:numCache>
            </c:numRef>
          </c:yVal>
          <c:smooth val="0"/>
        </c:ser>
        <c:ser>
          <c:idx val="3"/>
          <c:order val="3"/>
          <c:tx>
            <c:strRef>
              <c:f>'Pyrell V plots'!$BU$2</c:f>
              <c:strCache>
                <c:ptCount val="1"/>
                <c:pt idx="0">
                  <c:v>Hatch Choate Sigma g</c:v>
                </c:pt>
              </c:strCache>
            </c:strRef>
          </c:tx>
          <c:spPr>
            <a:ln w="28575">
              <a:noFill/>
            </a:ln>
          </c:spPr>
          <c:xVal>
            <c:numRef>
              <c:f>'Pyrell V plots'!$N$9:$N$13</c:f>
              <c:numCache>
                <c:formatCode>General</c:formatCode>
                <c:ptCount val="5"/>
                <c:pt idx="0">
                  <c:v>0</c:v>
                </c:pt>
                <c:pt idx="1">
                  <c:v>1</c:v>
                </c:pt>
                <c:pt idx="2">
                  <c:v>2</c:v>
                </c:pt>
                <c:pt idx="3">
                  <c:v>8.1</c:v>
                </c:pt>
                <c:pt idx="4">
                  <c:v>8.1</c:v>
                </c:pt>
              </c:numCache>
            </c:numRef>
          </c:xVal>
          <c:yVal>
            <c:numRef>
              <c:f>'Pyrell V plots'!$BU$9:$BU$13</c:f>
              <c:numCache>
                <c:formatCode>0.0000</c:formatCode>
                <c:ptCount val="5"/>
                <c:pt idx="0">
                  <c:v>3.1669271081639283</c:v>
                </c:pt>
                <c:pt idx="1">
                  <c:v>3.0844272302867841</c:v>
                </c:pt>
                <c:pt idx="2">
                  <c:v>2.0405434673921752</c:v>
                </c:pt>
                <c:pt idx="3">
                  <c:v>2.1145436150408896</c:v>
                </c:pt>
                <c:pt idx="4">
                  <c:v>1.843342080682528</c:v>
                </c:pt>
              </c:numCache>
            </c:numRef>
          </c:yVal>
          <c:smooth val="0"/>
        </c:ser>
        <c:dLbls>
          <c:showLegendKey val="0"/>
          <c:showVal val="0"/>
          <c:showCatName val="0"/>
          <c:showSerName val="0"/>
          <c:showPercent val="0"/>
          <c:showBubbleSize val="0"/>
        </c:dLbls>
        <c:axId val="167140736"/>
        <c:axId val="167139200"/>
      </c:scatterChart>
      <c:valAx>
        <c:axId val="167131776"/>
        <c:scaling>
          <c:orientation val="minMax"/>
        </c:scaling>
        <c:delete val="0"/>
        <c:axPos val="b"/>
        <c:numFmt formatCode="General" sourceLinked="1"/>
        <c:majorTickMark val="out"/>
        <c:minorTickMark val="none"/>
        <c:tickLblPos val="nextTo"/>
        <c:crossAx val="167137664"/>
        <c:crosses val="autoZero"/>
        <c:crossBetween val="midCat"/>
      </c:valAx>
      <c:valAx>
        <c:axId val="167137664"/>
        <c:scaling>
          <c:orientation val="minMax"/>
          <c:min val="0"/>
        </c:scaling>
        <c:delete val="0"/>
        <c:axPos val="l"/>
        <c:majorGridlines/>
        <c:numFmt formatCode="0.0000" sourceLinked="1"/>
        <c:majorTickMark val="out"/>
        <c:minorTickMark val="none"/>
        <c:tickLblPos val="nextTo"/>
        <c:crossAx val="167131776"/>
        <c:crosses val="autoZero"/>
        <c:crossBetween val="midCat"/>
      </c:valAx>
      <c:valAx>
        <c:axId val="167139200"/>
        <c:scaling>
          <c:orientation val="minMax"/>
        </c:scaling>
        <c:delete val="0"/>
        <c:axPos val="r"/>
        <c:numFmt formatCode="0.0000" sourceLinked="1"/>
        <c:majorTickMark val="out"/>
        <c:minorTickMark val="none"/>
        <c:tickLblPos val="nextTo"/>
        <c:crossAx val="167140736"/>
        <c:crosses val="max"/>
        <c:crossBetween val="midCat"/>
      </c:valAx>
      <c:valAx>
        <c:axId val="167140736"/>
        <c:scaling>
          <c:orientation val="minMax"/>
        </c:scaling>
        <c:delete val="1"/>
        <c:axPos val="b"/>
        <c:numFmt formatCode="General" sourceLinked="1"/>
        <c:majorTickMark val="out"/>
        <c:minorTickMark val="none"/>
        <c:tickLblPos val="none"/>
        <c:crossAx val="167139200"/>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77" l="0.70000000000000062" r="0.70000000000000062" t="0.75000000000001077" header="0.30000000000000032" footer="0.30000000000000032"/>
    <c:pageSetup orientation="landscape"/>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Pyrell diameter, Sigma g and mpass ratio </a:t>
            </a:r>
            <a:r>
              <a:rPr lang="en-US">
                <a:solidFill>
                  <a:srgbClr val="FF0000"/>
                </a:solidFill>
              </a:rPr>
              <a:t> versuts inlet velocity</a:t>
            </a:r>
          </a:p>
          <a:p>
            <a:pPr>
              <a:defRPr/>
            </a:pPr>
            <a:r>
              <a:rPr lang="en-US">
                <a:solidFill>
                  <a:srgbClr val="FF0000"/>
                </a:solidFill>
              </a:rPr>
              <a:t>Rt/R0=1.230 aged 491 s</a:t>
            </a:r>
          </a:p>
        </c:rich>
      </c:tx>
      <c:overlay val="0"/>
    </c:title>
    <c:autoTitleDeleted val="0"/>
    <c:plotArea>
      <c:layout/>
      <c:scatterChart>
        <c:scatterStyle val="lineMarker"/>
        <c:varyColors val="0"/>
        <c:ser>
          <c:idx val="0"/>
          <c:order val="0"/>
          <c:tx>
            <c:strRef>
              <c:f>'Pyrell V plots'!$BR$2</c:f>
              <c:strCache>
                <c:ptCount val="1"/>
                <c:pt idx="0">
                  <c:v>M1/M0 (micro-m)--CMD</c:v>
                </c:pt>
              </c:strCache>
            </c:strRef>
          </c:tx>
          <c:spPr>
            <a:ln w="28575">
              <a:noFill/>
            </a:ln>
          </c:spPr>
          <c:xVal>
            <c:numRef>
              <c:f>'Pyrell V plots'!$N$17:$N$19</c:f>
              <c:numCache>
                <c:formatCode>General</c:formatCode>
                <c:ptCount val="3"/>
                <c:pt idx="0">
                  <c:v>0</c:v>
                </c:pt>
                <c:pt idx="1">
                  <c:v>1</c:v>
                </c:pt>
                <c:pt idx="2">
                  <c:v>8.1</c:v>
                </c:pt>
              </c:numCache>
            </c:numRef>
          </c:xVal>
          <c:yVal>
            <c:numRef>
              <c:f>'Pyrell V plots'!$BR$17:$BR$19</c:f>
              <c:numCache>
                <c:formatCode>0.0000</c:formatCode>
                <c:ptCount val="3"/>
                <c:pt idx="0">
                  <c:v>0.34921039879071691</c:v>
                </c:pt>
                <c:pt idx="1">
                  <c:v>0.28206729025724481</c:v>
                </c:pt>
                <c:pt idx="2">
                  <c:v>0.44481007167126968</c:v>
                </c:pt>
              </c:numCache>
            </c:numRef>
          </c:yVal>
          <c:smooth val="0"/>
        </c:ser>
        <c:ser>
          <c:idx val="1"/>
          <c:order val="1"/>
          <c:tx>
            <c:strRef>
              <c:f>'Pyrell V plots'!$BS$2</c:f>
              <c:strCache>
                <c:ptCount val="1"/>
                <c:pt idx="0">
                  <c:v>Diameter of Average mass (micro-m)</c:v>
                </c:pt>
              </c:strCache>
            </c:strRef>
          </c:tx>
          <c:spPr>
            <a:ln w="28575">
              <a:noFill/>
            </a:ln>
          </c:spPr>
          <c:xVal>
            <c:numRef>
              <c:f>'Pyrell V plots'!$N$17:$N$19</c:f>
              <c:numCache>
                <c:formatCode>General</c:formatCode>
                <c:ptCount val="3"/>
                <c:pt idx="0">
                  <c:v>0</c:v>
                </c:pt>
                <c:pt idx="1">
                  <c:v>1</c:v>
                </c:pt>
                <c:pt idx="2">
                  <c:v>8.1</c:v>
                </c:pt>
              </c:numCache>
            </c:numRef>
          </c:xVal>
          <c:yVal>
            <c:numRef>
              <c:f>'Pyrell V plots'!$BS$17:$BS$19</c:f>
              <c:numCache>
                <c:formatCode>0.0000</c:formatCode>
                <c:ptCount val="3"/>
                <c:pt idx="0">
                  <c:v>0.9416746822921217</c:v>
                </c:pt>
                <c:pt idx="1">
                  <c:v>0.9330619825160229</c:v>
                </c:pt>
                <c:pt idx="2">
                  <c:v>0.64279185147281492</c:v>
                </c:pt>
              </c:numCache>
            </c:numRef>
          </c:yVal>
          <c:smooth val="0"/>
        </c:ser>
        <c:ser>
          <c:idx val="4"/>
          <c:order val="4"/>
          <c:tx>
            <c:strRef>
              <c:f>'Pyrell V plots'!$BV$2</c:f>
              <c:strCache>
                <c:ptCount val="1"/>
                <c:pt idx="0">
                  <c:v>Hatch Choate Dg</c:v>
                </c:pt>
              </c:strCache>
            </c:strRef>
          </c:tx>
          <c:spPr>
            <a:ln w="28575">
              <a:noFill/>
            </a:ln>
          </c:spPr>
          <c:xVal>
            <c:numRef>
              <c:f>'Pyrell V plots'!$N$17:$N$19</c:f>
              <c:numCache>
                <c:formatCode>General</c:formatCode>
                <c:ptCount val="3"/>
                <c:pt idx="0">
                  <c:v>0</c:v>
                </c:pt>
                <c:pt idx="1">
                  <c:v>1</c:v>
                </c:pt>
                <c:pt idx="2">
                  <c:v>8.1</c:v>
                </c:pt>
              </c:numCache>
            </c:numRef>
          </c:xVal>
          <c:yVal>
            <c:numRef>
              <c:f>'Pyrell V plots'!$BV$17:$BV$19</c:f>
              <c:numCache>
                <c:formatCode>0.0000</c:formatCode>
                <c:ptCount val="3"/>
                <c:pt idx="0">
                  <c:v>0.21265730431399044</c:v>
                </c:pt>
                <c:pt idx="1">
                  <c:v>0.15508644552312029</c:v>
                </c:pt>
                <c:pt idx="2">
                  <c:v>0.37002131058452192</c:v>
                </c:pt>
              </c:numCache>
            </c:numRef>
          </c:yVal>
          <c:smooth val="0"/>
        </c:ser>
        <c:dLbls>
          <c:showLegendKey val="0"/>
          <c:showVal val="0"/>
          <c:showCatName val="0"/>
          <c:showSerName val="0"/>
          <c:showPercent val="0"/>
          <c:showBubbleSize val="0"/>
        </c:dLbls>
        <c:axId val="166863232"/>
        <c:axId val="166864768"/>
      </c:scatterChart>
      <c:scatterChart>
        <c:scatterStyle val="lineMarker"/>
        <c:varyColors val="0"/>
        <c:ser>
          <c:idx val="2"/>
          <c:order val="2"/>
          <c:tx>
            <c:strRef>
              <c:f>'Pyrell V plots'!$BT$2</c:f>
              <c:strCache>
                <c:ptCount val="1"/>
                <c:pt idx="0">
                  <c:v>MPASS 3/2</c:v>
                </c:pt>
              </c:strCache>
            </c:strRef>
          </c:tx>
          <c:spPr>
            <a:ln w="28575">
              <a:noFill/>
            </a:ln>
          </c:spPr>
          <c:xVal>
            <c:numRef>
              <c:f>'Pyrell V plots'!$N$17:$N$19</c:f>
              <c:numCache>
                <c:formatCode>General</c:formatCode>
                <c:ptCount val="3"/>
                <c:pt idx="0">
                  <c:v>0</c:v>
                </c:pt>
                <c:pt idx="1">
                  <c:v>1</c:v>
                </c:pt>
                <c:pt idx="2">
                  <c:v>8.1</c:v>
                </c:pt>
              </c:numCache>
            </c:numRef>
          </c:xVal>
          <c:yVal>
            <c:numRef>
              <c:f>'Pyrell V plots'!$BT$17:$BT$19</c:f>
              <c:numCache>
                <c:formatCode>0.0000</c:formatCode>
                <c:ptCount val="3"/>
                <c:pt idx="0">
                  <c:v>2.6134591595950005</c:v>
                </c:pt>
                <c:pt idx="1">
                  <c:v>3.3033673127092498</c:v>
                </c:pt>
                <c:pt idx="2">
                  <c:v>3.2204761496807079</c:v>
                </c:pt>
              </c:numCache>
            </c:numRef>
          </c:yVal>
          <c:smooth val="0"/>
        </c:ser>
        <c:ser>
          <c:idx val="3"/>
          <c:order val="3"/>
          <c:tx>
            <c:strRef>
              <c:f>'Pyrell V plots'!$BU$2</c:f>
              <c:strCache>
                <c:ptCount val="1"/>
                <c:pt idx="0">
                  <c:v>Hatch Choate Sigma g</c:v>
                </c:pt>
              </c:strCache>
            </c:strRef>
          </c:tx>
          <c:spPr>
            <a:ln w="28575">
              <a:noFill/>
            </a:ln>
          </c:spPr>
          <c:xVal>
            <c:numRef>
              <c:f>'Pyrell V plots'!$N$17:$N$19</c:f>
              <c:numCache>
                <c:formatCode>General</c:formatCode>
                <c:ptCount val="3"/>
                <c:pt idx="0">
                  <c:v>0</c:v>
                </c:pt>
                <c:pt idx="1">
                  <c:v>1</c:v>
                </c:pt>
                <c:pt idx="2">
                  <c:v>8.1</c:v>
                </c:pt>
              </c:numCache>
            </c:numRef>
          </c:xVal>
          <c:yVal>
            <c:numRef>
              <c:f>'Pyrell V plots'!$BU$17:$BU$19</c:f>
              <c:numCache>
                <c:formatCode>0.0000</c:formatCode>
                <c:ptCount val="3"/>
                <c:pt idx="0">
                  <c:v>2.707388644393232</c:v>
                </c:pt>
                <c:pt idx="1">
                  <c:v>2.9854989123443998</c:v>
                </c:pt>
                <c:pt idx="2">
                  <c:v>1.834502046916247</c:v>
                </c:pt>
              </c:numCache>
            </c:numRef>
          </c:yVal>
          <c:smooth val="0"/>
        </c:ser>
        <c:dLbls>
          <c:showLegendKey val="0"/>
          <c:showVal val="0"/>
          <c:showCatName val="0"/>
          <c:showSerName val="0"/>
          <c:showPercent val="0"/>
          <c:showBubbleSize val="0"/>
        </c:dLbls>
        <c:axId val="166872192"/>
        <c:axId val="166866304"/>
      </c:scatterChart>
      <c:valAx>
        <c:axId val="166863232"/>
        <c:scaling>
          <c:orientation val="minMax"/>
        </c:scaling>
        <c:delete val="0"/>
        <c:axPos val="b"/>
        <c:numFmt formatCode="General" sourceLinked="1"/>
        <c:majorTickMark val="out"/>
        <c:minorTickMark val="none"/>
        <c:tickLblPos val="nextTo"/>
        <c:crossAx val="166864768"/>
        <c:crosses val="autoZero"/>
        <c:crossBetween val="midCat"/>
      </c:valAx>
      <c:valAx>
        <c:axId val="166864768"/>
        <c:scaling>
          <c:orientation val="minMax"/>
          <c:min val="0"/>
        </c:scaling>
        <c:delete val="0"/>
        <c:axPos val="l"/>
        <c:majorGridlines/>
        <c:numFmt formatCode="0.0000" sourceLinked="1"/>
        <c:majorTickMark val="out"/>
        <c:minorTickMark val="none"/>
        <c:tickLblPos val="nextTo"/>
        <c:crossAx val="166863232"/>
        <c:crosses val="autoZero"/>
        <c:crossBetween val="midCat"/>
      </c:valAx>
      <c:valAx>
        <c:axId val="166866304"/>
        <c:scaling>
          <c:orientation val="minMax"/>
        </c:scaling>
        <c:delete val="0"/>
        <c:axPos val="r"/>
        <c:numFmt formatCode="0.0000" sourceLinked="1"/>
        <c:majorTickMark val="out"/>
        <c:minorTickMark val="none"/>
        <c:tickLblPos val="nextTo"/>
        <c:crossAx val="166872192"/>
        <c:crosses val="max"/>
        <c:crossBetween val="midCat"/>
      </c:valAx>
      <c:valAx>
        <c:axId val="166872192"/>
        <c:scaling>
          <c:orientation val="minMax"/>
        </c:scaling>
        <c:delete val="1"/>
        <c:axPos val="b"/>
        <c:numFmt formatCode="General" sourceLinked="1"/>
        <c:majorTickMark val="out"/>
        <c:minorTickMark val="none"/>
        <c:tickLblPos val="none"/>
        <c:crossAx val="166866304"/>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99" l="0.70000000000000062" r="0.70000000000000062" t="0.75000000000001099" header="0.30000000000000032" footer="0.30000000000000032"/>
    <c:pageSetup orientation="landscape"/>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Lamp wick diameter, Sigma g and mpass ratio </a:t>
            </a:r>
            <a:r>
              <a:rPr lang="en-US"/>
              <a:t> versus Rt/R0</a:t>
            </a:r>
          </a:p>
        </c:rich>
      </c:tx>
      <c:overlay val="0"/>
    </c:title>
    <c:autoTitleDeleted val="0"/>
    <c:plotArea>
      <c:layout/>
      <c:scatterChart>
        <c:scatterStyle val="lineMarker"/>
        <c:varyColors val="0"/>
        <c:ser>
          <c:idx val="0"/>
          <c:order val="0"/>
          <c:tx>
            <c:strRef>
              <c:f>'Lampwick R&amp;T Plots'!$BR$2</c:f>
              <c:strCache>
                <c:ptCount val="1"/>
                <c:pt idx="0">
                  <c:v>M1/M0 (micro-m)--CMD</c:v>
                </c:pt>
              </c:strCache>
            </c:strRef>
          </c:tx>
          <c:spPr>
            <a:ln w="28575">
              <a:noFill/>
            </a:ln>
          </c:spPr>
          <c:xVal>
            <c:numRef>
              <c:f>'Lampwick R&amp;T Plots'!$O$3:$O$28</c:f>
              <c:numCache>
                <c:formatCode>0.000</c:formatCode>
                <c:ptCount val="26"/>
                <c:pt idx="0">
                  <c:v>1.2450000000000001</c:v>
                </c:pt>
                <c:pt idx="1">
                  <c:v>1.2450000000000001</c:v>
                </c:pt>
                <c:pt idx="2">
                  <c:v>1.28</c:v>
                </c:pt>
                <c:pt idx="3">
                  <c:v>1.28</c:v>
                </c:pt>
                <c:pt idx="4">
                  <c:v>1.2450000000000001</c:v>
                </c:pt>
                <c:pt idx="5">
                  <c:v>1.28</c:v>
                </c:pt>
                <c:pt idx="6">
                  <c:v>1.2450000000000001</c:v>
                </c:pt>
                <c:pt idx="7">
                  <c:v>1.2450000000000001</c:v>
                </c:pt>
                <c:pt idx="8">
                  <c:v>1.32</c:v>
                </c:pt>
                <c:pt idx="9">
                  <c:v>1.2514430209035738</c:v>
                </c:pt>
                <c:pt idx="10">
                  <c:v>1.2528990314448718</c:v>
                </c:pt>
                <c:pt idx="11">
                  <c:v>1.2450000000000001</c:v>
                </c:pt>
                <c:pt idx="12">
                  <c:v>1.28</c:v>
                </c:pt>
                <c:pt idx="13">
                  <c:v>1.2649999999999999</c:v>
                </c:pt>
                <c:pt idx="14">
                  <c:v>1.2450000000000001</c:v>
                </c:pt>
                <c:pt idx="15">
                  <c:v>1.2450000000000001</c:v>
                </c:pt>
                <c:pt idx="16">
                  <c:v>1.2450000000000001</c:v>
                </c:pt>
                <c:pt idx="17">
                  <c:v>1.2450000000000001</c:v>
                </c:pt>
                <c:pt idx="18">
                  <c:v>1.28</c:v>
                </c:pt>
                <c:pt idx="19">
                  <c:v>1.28</c:v>
                </c:pt>
                <c:pt idx="20">
                  <c:v>1.2450000000000001</c:v>
                </c:pt>
                <c:pt idx="21">
                  <c:v>1.28</c:v>
                </c:pt>
                <c:pt idx="22">
                  <c:v>1.2649999999999999</c:v>
                </c:pt>
                <c:pt idx="23">
                  <c:v>1.28</c:v>
                </c:pt>
                <c:pt idx="24">
                  <c:v>1.2450000000000001</c:v>
                </c:pt>
                <c:pt idx="25">
                  <c:v>1.32</c:v>
                </c:pt>
              </c:numCache>
            </c:numRef>
          </c:xVal>
          <c:yVal>
            <c:numRef>
              <c:f>'Lampwick R&amp;T Plots'!$BR$3:$BR$28</c:f>
              <c:numCache>
                <c:formatCode>0.0000</c:formatCode>
                <c:ptCount val="26"/>
                <c:pt idx="0">
                  <c:v>0.14894929432553272</c:v>
                </c:pt>
                <c:pt idx="1">
                  <c:v>0.18473786561871428</c:v>
                </c:pt>
                <c:pt idx="2">
                  <c:v>0.16828736979682504</c:v>
                </c:pt>
                <c:pt idx="3">
                  <c:v>0.44239239119644658</c:v>
                </c:pt>
                <c:pt idx="4">
                  <c:v>0.16360200134045599</c:v>
                </c:pt>
                <c:pt idx="5">
                  <c:v>0.29459322042440694</c:v>
                </c:pt>
                <c:pt idx="6">
                  <c:v>0.14857509108232342</c:v>
                </c:pt>
                <c:pt idx="7">
                  <c:v>0.20360167711257149</c:v>
                </c:pt>
                <c:pt idx="8">
                  <c:v>0.26798625255286757</c:v>
                </c:pt>
                <c:pt idx="9">
                  <c:v>0.14936620957955926</c:v>
                </c:pt>
                <c:pt idx="10">
                  <c:v>8.5228706856480888E-2</c:v>
                </c:pt>
                <c:pt idx="11">
                  <c:v>0.12988195937811292</c:v>
                </c:pt>
                <c:pt idx="12">
                  <c:v>0.12429628628849503</c:v>
                </c:pt>
                <c:pt idx="13">
                  <c:v>0.13891501803978532</c:v>
                </c:pt>
                <c:pt idx="14">
                  <c:v>0.12574795390624272</c:v>
                </c:pt>
                <c:pt idx="15">
                  <c:v>0.10962569424235284</c:v>
                </c:pt>
                <c:pt idx="16">
                  <c:v>0.11626086070116975</c:v>
                </c:pt>
                <c:pt idx="17">
                  <c:v>0.23695342235404995</c:v>
                </c:pt>
                <c:pt idx="18">
                  <c:v>0.18575397529201682</c:v>
                </c:pt>
                <c:pt idx="19">
                  <c:v>0.40280519196713138</c:v>
                </c:pt>
                <c:pt idx="20">
                  <c:v>0.22351514410596268</c:v>
                </c:pt>
                <c:pt idx="21">
                  <c:v>0.25394710707642226</c:v>
                </c:pt>
                <c:pt idx="22">
                  <c:v>0.2301097131615957</c:v>
                </c:pt>
                <c:pt idx="23">
                  <c:v>0.23004498116474259</c:v>
                </c:pt>
                <c:pt idx="24">
                  <c:v>0.27572006122365567</c:v>
                </c:pt>
                <c:pt idx="25">
                  <c:v>0.34470125820028336</c:v>
                </c:pt>
              </c:numCache>
            </c:numRef>
          </c:yVal>
          <c:smooth val="0"/>
        </c:ser>
        <c:ser>
          <c:idx val="1"/>
          <c:order val="1"/>
          <c:tx>
            <c:strRef>
              <c:f>'Lampwick R&amp;T Plots'!$BS$2</c:f>
              <c:strCache>
                <c:ptCount val="1"/>
                <c:pt idx="0">
                  <c:v>Diameter of Average mass (micro-m)</c:v>
                </c:pt>
              </c:strCache>
            </c:strRef>
          </c:tx>
          <c:spPr>
            <a:ln w="28575">
              <a:noFill/>
            </a:ln>
          </c:spPr>
          <c:xVal>
            <c:numRef>
              <c:f>'Lampwick R&amp;T Plots'!$O$3:$O$28</c:f>
              <c:numCache>
                <c:formatCode>0.000</c:formatCode>
                <c:ptCount val="26"/>
                <c:pt idx="0">
                  <c:v>1.2450000000000001</c:v>
                </c:pt>
                <c:pt idx="1">
                  <c:v>1.2450000000000001</c:v>
                </c:pt>
                <c:pt idx="2">
                  <c:v>1.28</c:v>
                </c:pt>
                <c:pt idx="3">
                  <c:v>1.28</c:v>
                </c:pt>
                <c:pt idx="4">
                  <c:v>1.2450000000000001</c:v>
                </c:pt>
                <c:pt idx="5">
                  <c:v>1.28</c:v>
                </c:pt>
                <c:pt idx="6">
                  <c:v>1.2450000000000001</c:v>
                </c:pt>
                <c:pt idx="7">
                  <c:v>1.2450000000000001</c:v>
                </c:pt>
                <c:pt idx="8">
                  <c:v>1.32</c:v>
                </c:pt>
                <c:pt idx="9">
                  <c:v>1.2514430209035738</c:v>
                </c:pt>
                <c:pt idx="10">
                  <c:v>1.2528990314448718</c:v>
                </c:pt>
                <c:pt idx="11">
                  <c:v>1.2450000000000001</c:v>
                </c:pt>
                <c:pt idx="12">
                  <c:v>1.28</c:v>
                </c:pt>
                <c:pt idx="13">
                  <c:v>1.2649999999999999</c:v>
                </c:pt>
                <c:pt idx="14">
                  <c:v>1.2450000000000001</c:v>
                </c:pt>
                <c:pt idx="15">
                  <c:v>1.2450000000000001</c:v>
                </c:pt>
                <c:pt idx="16">
                  <c:v>1.2450000000000001</c:v>
                </c:pt>
                <c:pt idx="17">
                  <c:v>1.2450000000000001</c:v>
                </c:pt>
                <c:pt idx="18">
                  <c:v>1.28</c:v>
                </c:pt>
                <c:pt idx="19">
                  <c:v>1.28</c:v>
                </c:pt>
                <c:pt idx="20">
                  <c:v>1.2450000000000001</c:v>
                </c:pt>
                <c:pt idx="21">
                  <c:v>1.28</c:v>
                </c:pt>
                <c:pt idx="22">
                  <c:v>1.2649999999999999</c:v>
                </c:pt>
                <c:pt idx="23">
                  <c:v>1.28</c:v>
                </c:pt>
                <c:pt idx="24">
                  <c:v>1.2450000000000001</c:v>
                </c:pt>
                <c:pt idx="25">
                  <c:v>1.32</c:v>
                </c:pt>
              </c:numCache>
            </c:numRef>
          </c:xVal>
          <c:yVal>
            <c:numRef>
              <c:f>'Lampwick R&amp;T Plots'!$BS$3:$BS$28</c:f>
              <c:numCache>
                <c:formatCode>0.0000</c:formatCode>
                <c:ptCount val="26"/>
                <c:pt idx="0">
                  <c:v>0.32046610714872392</c:v>
                </c:pt>
                <c:pt idx="1">
                  <c:v>0.4200368161556266</c:v>
                </c:pt>
                <c:pt idx="2">
                  <c:v>0.40295169678721698</c:v>
                </c:pt>
                <c:pt idx="3">
                  <c:v>0.59953058438413609</c:v>
                </c:pt>
                <c:pt idx="4">
                  <c:v>0.31119147379012313</c:v>
                </c:pt>
                <c:pt idx="5">
                  <c:v>0.47969155079332726</c:v>
                </c:pt>
                <c:pt idx="6">
                  <c:v>0</c:v>
                </c:pt>
                <c:pt idx="7">
                  <c:v>0.31102232794081452</c:v>
                </c:pt>
                <c:pt idx="8">
                  <c:v>0.35374218369207788</c:v>
                </c:pt>
                <c:pt idx="9">
                  <c:v>0.28605155365931773</c:v>
                </c:pt>
                <c:pt idx="10">
                  <c:v>0.20658667883299123</c:v>
                </c:pt>
                <c:pt idx="11">
                  <c:v>0.26457449879290013</c:v>
                </c:pt>
                <c:pt idx="12">
                  <c:v>0.28945017623069236</c:v>
                </c:pt>
                <c:pt idx="13">
                  <c:v>0.28973711732419516</c:v>
                </c:pt>
                <c:pt idx="14">
                  <c:v>0.25149410867769556</c:v>
                </c:pt>
                <c:pt idx="15">
                  <c:v>0.25252933607121358</c:v>
                </c:pt>
                <c:pt idx="16">
                  <c:v>0.27474623118441571</c:v>
                </c:pt>
                <c:pt idx="17">
                  <c:v>0.45141620220360806</c:v>
                </c:pt>
                <c:pt idx="18">
                  <c:v>0.43098006676055478</c:v>
                </c:pt>
                <c:pt idx="19">
                  <c:v>0.59672078557518438</c:v>
                </c:pt>
                <c:pt idx="20">
                  <c:v>0.35512120146580972</c:v>
                </c:pt>
                <c:pt idx="21">
                  <c:v>0.41407883222812808</c:v>
                </c:pt>
                <c:pt idx="22">
                  <c:v>0.38539411449136129</c:v>
                </c:pt>
                <c:pt idx="23">
                  <c:v>0.3771048633840024</c:v>
                </c:pt>
                <c:pt idx="24">
                  <c:v>0.39839240656225133</c:v>
                </c:pt>
                <c:pt idx="25">
                  <c:v>0.48556852213690521</c:v>
                </c:pt>
              </c:numCache>
            </c:numRef>
          </c:yVal>
          <c:smooth val="0"/>
        </c:ser>
        <c:ser>
          <c:idx val="4"/>
          <c:order val="4"/>
          <c:tx>
            <c:strRef>
              <c:f>'Lampwick R&amp;T Plots'!$BV$2</c:f>
              <c:strCache>
                <c:ptCount val="1"/>
                <c:pt idx="0">
                  <c:v>Hatch Choate Dg</c:v>
                </c:pt>
              </c:strCache>
            </c:strRef>
          </c:tx>
          <c:spPr>
            <a:ln w="28575">
              <a:noFill/>
            </a:ln>
          </c:spPr>
          <c:xVal>
            <c:numRef>
              <c:f>'Lampwick R&amp;T Plots'!$O$3:$O$28</c:f>
              <c:numCache>
                <c:formatCode>0.000</c:formatCode>
                <c:ptCount val="26"/>
                <c:pt idx="0">
                  <c:v>1.2450000000000001</c:v>
                </c:pt>
                <c:pt idx="1">
                  <c:v>1.2450000000000001</c:v>
                </c:pt>
                <c:pt idx="2">
                  <c:v>1.28</c:v>
                </c:pt>
                <c:pt idx="3">
                  <c:v>1.28</c:v>
                </c:pt>
                <c:pt idx="4">
                  <c:v>1.2450000000000001</c:v>
                </c:pt>
                <c:pt idx="5">
                  <c:v>1.28</c:v>
                </c:pt>
                <c:pt idx="6">
                  <c:v>1.2450000000000001</c:v>
                </c:pt>
                <c:pt idx="7">
                  <c:v>1.2450000000000001</c:v>
                </c:pt>
                <c:pt idx="8">
                  <c:v>1.32</c:v>
                </c:pt>
                <c:pt idx="9">
                  <c:v>1.2514430209035738</c:v>
                </c:pt>
                <c:pt idx="10">
                  <c:v>1.2528990314448718</c:v>
                </c:pt>
                <c:pt idx="11">
                  <c:v>1.2450000000000001</c:v>
                </c:pt>
                <c:pt idx="12">
                  <c:v>1.28</c:v>
                </c:pt>
                <c:pt idx="13">
                  <c:v>1.2649999999999999</c:v>
                </c:pt>
                <c:pt idx="14">
                  <c:v>1.2450000000000001</c:v>
                </c:pt>
                <c:pt idx="15">
                  <c:v>1.2450000000000001</c:v>
                </c:pt>
                <c:pt idx="16">
                  <c:v>1.2450000000000001</c:v>
                </c:pt>
                <c:pt idx="17">
                  <c:v>1.2450000000000001</c:v>
                </c:pt>
                <c:pt idx="18">
                  <c:v>1.28</c:v>
                </c:pt>
                <c:pt idx="19">
                  <c:v>1.28</c:v>
                </c:pt>
                <c:pt idx="20">
                  <c:v>1.2450000000000001</c:v>
                </c:pt>
                <c:pt idx="21">
                  <c:v>1.28</c:v>
                </c:pt>
                <c:pt idx="22">
                  <c:v>1.2649999999999999</c:v>
                </c:pt>
                <c:pt idx="23">
                  <c:v>1.28</c:v>
                </c:pt>
                <c:pt idx="24">
                  <c:v>1.2450000000000001</c:v>
                </c:pt>
                <c:pt idx="25">
                  <c:v>1.32</c:v>
                </c:pt>
              </c:numCache>
            </c:numRef>
          </c:xVal>
          <c:yVal>
            <c:numRef>
              <c:f>'Lampwick R&amp;T Plots'!$BV$3:$BV$28</c:f>
              <c:numCache>
                <c:formatCode>0.0000</c:formatCode>
                <c:ptCount val="26"/>
                <c:pt idx="0">
                  <c:v>0.10154688893994045</c:v>
                </c:pt>
                <c:pt idx="1">
                  <c:v>0.12251526494556801</c:v>
                </c:pt>
                <c:pt idx="2">
                  <c:v>0.1087553899042086</c:v>
                </c:pt>
                <c:pt idx="3">
                  <c:v>0.38001942957695506</c:v>
                </c:pt>
                <c:pt idx="4">
                  <c:v>0.11862304648393515</c:v>
                </c:pt>
                <c:pt idx="5">
                  <c:v>0.2308623369659521</c:v>
                </c:pt>
                <c:pt idx="6">
                  <c:v>0</c:v>
                </c:pt>
                <c:pt idx="7">
                  <c:v>0.16473134438845458</c:v>
                </c:pt>
                <c:pt idx="8">
                  <c:v>0.23325198445905801</c:v>
                </c:pt>
                <c:pt idx="9">
                  <c:v>0.10793353093663659</c:v>
                </c:pt>
                <c:pt idx="10">
                  <c:v>5.4742886305248775E-2</c:v>
                </c:pt>
                <c:pt idx="11">
                  <c:v>9.1001647839796321E-2</c:v>
                </c:pt>
                <c:pt idx="12">
                  <c:v>8.1451731390200885E-2</c:v>
                </c:pt>
                <c:pt idx="13">
                  <c:v>9.6188185452663361E-2</c:v>
                </c:pt>
                <c:pt idx="14">
                  <c:v>8.8917548974246613E-2</c:v>
                </c:pt>
                <c:pt idx="15">
                  <c:v>7.2229168713861147E-2</c:v>
                </c:pt>
                <c:pt idx="16">
                  <c:v>7.5628315768853746E-2</c:v>
                </c:pt>
                <c:pt idx="17">
                  <c:v>0.17167454583651137</c:v>
                </c:pt>
                <c:pt idx="18">
                  <c:v>0.12194909540707573</c:v>
                </c:pt>
                <c:pt idx="19">
                  <c:v>0.3309459012244117</c:v>
                </c:pt>
                <c:pt idx="20">
                  <c:v>0.17732588253993828</c:v>
                </c:pt>
                <c:pt idx="21">
                  <c:v>0.19887188478739723</c:v>
                </c:pt>
                <c:pt idx="22">
                  <c:v>0.17780742294482293</c:v>
                </c:pt>
                <c:pt idx="23">
                  <c:v>0.17967517541300185</c:v>
                </c:pt>
                <c:pt idx="24">
                  <c:v>0.2293754973875925</c:v>
                </c:pt>
                <c:pt idx="25">
                  <c:v>0.29042837201600924</c:v>
                </c:pt>
              </c:numCache>
            </c:numRef>
          </c:yVal>
          <c:smooth val="0"/>
        </c:ser>
        <c:dLbls>
          <c:showLegendKey val="0"/>
          <c:showVal val="0"/>
          <c:showCatName val="0"/>
          <c:showSerName val="0"/>
          <c:showPercent val="0"/>
          <c:showBubbleSize val="0"/>
        </c:dLbls>
        <c:axId val="176683264"/>
        <c:axId val="166928384"/>
      </c:scatterChart>
      <c:scatterChart>
        <c:scatterStyle val="lineMarker"/>
        <c:varyColors val="0"/>
        <c:ser>
          <c:idx val="2"/>
          <c:order val="2"/>
          <c:tx>
            <c:strRef>
              <c:f>'Lampwick R&amp;T Plots'!$BT$2</c:f>
              <c:strCache>
                <c:ptCount val="1"/>
                <c:pt idx="0">
                  <c:v>MPASS 3/2</c:v>
                </c:pt>
              </c:strCache>
            </c:strRef>
          </c:tx>
          <c:spPr>
            <a:ln w="28575">
              <a:noFill/>
            </a:ln>
          </c:spPr>
          <c:xVal>
            <c:numRef>
              <c:f>'Lampwick R&amp;T Plots'!$O$3:$O$28</c:f>
              <c:numCache>
                <c:formatCode>0.000</c:formatCode>
                <c:ptCount val="26"/>
                <c:pt idx="0">
                  <c:v>1.2450000000000001</c:v>
                </c:pt>
                <c:pt idx="1">
                  <c:v>1.2450000000000001</c:v>
                </c:pt>
                <c:pt idx="2">
                  <c:v>1.28</c:v>
                </c:pt>
                <c:pt idx="3">
                  <c:v>1.28</c:v>
                </c:pt>
                <c:pt idx="4">
                  <c:v>1.2450000000000001</c:v>
                </c:pt>
                <c:pt idx="5">
                  <c:v>1.28</c:v>
                </c:pt>
                <c:pt idx="6">
                  <c:v>1.2450000000000001</c:v>
                </c:pt>
                <c:pt idx="7">
                  <c:v>1.2450000000000001</c:v>
                </c:pt>
                <c:pt idx="8">
                  <c:v>1.32</c:v>
                </c:pt>
                <c:pt idx="9">
                  <c:v>1.2514430209035738</c:v>
                </c:pt>
                <c:pt idx="10">
                  <c:v>1.2528990314448718</c:v>
                </c:pt>
                <c:pt idx="11">
                  <c:v>1.2450000000000001</c:v>
                </c:pt>
                <c:pt idx="12">
                  <c:v>1.28</c:v>
                </c:pt>
                <c:pt idx="13">
                  <c:v>1.2649999999999999</c:v>
                </c:pt>
                <c:pt idx="14">
                  <c:v>1.2450000000000001</c:v>
                </c:pt>
                <c:pt idx="15">
                  <c:v>1.2450000000000001</c:v>
                </c:pt>
                <c:pt idx="16">
                  <c:v>1.2450000000000001</c:v>
                </c:pt>
                <c:pt idx="17">
                  <c:v>1.2450000000000001</c:v>
                </c:pt>
                <c:pt idx="18">
                  <c:v>1.28</c:v>
                </c:pt>
                <c:pt idx="19">
                  <c:v>1.28</c:v>
                </c:pt>
                <c:pt idx="20">
                  <c:v>1.2450000000000001</c:v>
                </c:pt>
                <c:pt idx="21">
                  <c:v>1.28</c:v>
                </c:pt>
                <c:pt idx="22">
                  <c:v>1.2649999999999999</c:v>
                </c:pt>
                <c:pt idx="23">
                  <c:v>1.28</c:v>
                </c:pt>
                <c:pt idx="24">
                  <c:v>1.2450000000000001</c:v>
                </c:pt>
                <c:pt idx="25">
                  <c:v>1.32</c:v>
                </c:pt>
              </c:numCache>
            </c:numRef>
          </c:xVal>
          <c:yVal>
            <c:numRef>
              <c:f>'Lampwick R&amp;T Plots'!$BT$3:$BT$28</c:f>
              <c:numCache>
                <c:formatCode>0.0000</c:formatCode>
                <c:ptCount val="26"/>
                <c:pt idx="0">
                  <c:v>0</c:v>
                </c:pt>
                <c:pt idx="1">
                  <c:v>3.8917748502974439</c:v>
                </c:pt>
                <c:pt idx="2">
                  <c:v>3.6746334661286353</c:v>
                </c:pt>
                <c:pt idx="3">
                  <c:v>3.8880227390698576</c:v>
                </c:pt>
                <c:pt idx="5">
                  <c:v>0</c:v>
                </c:pt>
                <c:pt idx="9">
                  <c:v>3.5338937715895229</c:v>
                </c:pt>
                <c:pt idx="10">
                  <c:v>0</c:v>
                </c:pt>
                <c:pt idx="11">
                  <c:v>4.3618145245925186</c:v>
                </c:pt>
                <c:pt idx="12">
                  <c:v>4.4488009112618405</c:v>
                </c:pt>
                <c:pt idx="13">
                  <c:v>4.4712056795843429</c:v>
                </c:pt>
                <c:pt idx="14">
                  <c:v>0</c:v>
                </c:pt>
                <c:pt idx="15">
                  <c:v>0</c:v>
                </c:pt>
                <c:pt idx="16">
                  <c:v>0</c:v>
                </c:pt>
                <c:pt idx="17">
                  <c:v>3.892977111547129</c:v>
                </c:pt>
                <c:pt idx="18">
                  <c:v>3.6707612004027848</c:v>
                </c:pt>
                <c:pt idx="19">
                  <c:v>3.9539373017257495</c:v>
                </c:pt>
                <c:pt idx="20">
                  <c:v>4.346952483878427</c:v>
                </c:pt>
                <c:pt idx="21">
                  <c:v>4.4524883283118255</c:v>
                </c:pt>
                <c:pt idx="22">
                  <c:v>4.5343848231789021</c:v>
                </c:pt>
                <c:pt idx="23">
                  <c:v>4.3594047103809057</c:v>
                </c:pt>
              </c:numCache>
            </c:numRef>
          </c:yVal>
          <c:smooth val="0"/>
        </c:ser>
        <c:ser>
          <c:idx val="3"/>
          <c:order val="3"/>
          <c:tx>
            <c:strRef>
              <c:f>'Lampwick R&amp;T Plots'!$BU$2</c:f>
              <c:strCache>
                <c:ptCount val="1"/>
                <c:pt idx="0">
                  <c:v>Hatch Choate Sigma g</c:v>
                </c:pt>
              </c:strCache>
            </c:strRef>
          </c:tx>
          <c:spPr>
            <a:ln w="28575">
              <a:noFill/>
            </a:ln>
          </c:spPr>
          <c:xVal>
            <c:numRef>
              <c:f>'Lampwick R&amp;T Plots'!$O$3:$O$28</c:f>
              <c:numCache>
                <c:formatCode>0.000</c:formatCode>
                <c:ptCount val="26"/>
                <c:pt idx="0">
                  <c:v>1.2450000000000001</c:v>
                </c:pt>
                <c:pt idx="1">
                  <c:v>1.2450000000000001</c:v>
                </c:pt>
                <c:pt idx="2">
                  <c:v>1.28</c:v>
                </c:pt>
                <c:pt idx="3">
                  <c:v>1.28</c:v>
                </c:pt>
                <c:pt idx="4">
                  <c:v>1.2450000000000001</c:v>
                </c:pt>
                <c:pt idx="5">
                  <c:v>1.28</c:v>
                </c:pt>
                <c:pt idx="6">
                  <c:v>1.2450000000000001</c:v>
                </c:pt>
                <c:pt idx="7">
                  <c:v>1.2450000000000001</c:v>
                </c:pt>
                <c:pt idx="8">
                  <c:v>1.32</c:v>
                </c:pt>
                <c:pt idx="9">
                  <c:v>1.2514430209035738</c:v>
                </c:pt>
                <c:pt idx="10">
                  <c:v>1.2528990314448718</c:v>
                </c:pt>
                <c:pt idx="11">
                  <c:v>1.2450000000000001</c:v>
                </c:pt>
                <c:pt idx="12">
                  <c:v>1.28</c:v>
                </c:pt>
                <c:pt idx="13">
                  <c:v>1.2649999999999999</c:v>
                </c:pt>
                <c:pt idx="14">
                  <c:v>1.2450000000000001</c:v>
                </c:pt>
                <c:pt idx="15">
                  <c:v>1.2450000000000001</c:v>
                </c:pt>
                <c:pt idx="16">
                  <c:v>1.2450000000000001</c:v>
                </c:pt>
                <c:pt idx="17">
                  <c:v>1.2450000000000001</c:v>
                </c:pt>
                <c:pt idx="18">
                  <c:v>1.28</c:v>
                </c:pt>
                <c:pt idx="19">
                  <c:v>1.28</c:v>
                </c:pt>
                <c:pt idx="20">
                  <c:v>1.2450000000000001</c:v>
                </c:pt>
                <c:pt idx="21">
                  <c:v>1.28</c:v>
                </c:pt>
                <c:pt idx="22">
                  <c:v>1.2649999999999999</c:v>
                </c:pt>
                <c:pt idx="23">
                  <c:v>1.28</c:v>
                </c:pt>
                <c:pt idx="24">
                  <c:v>1.2450000000000001</c:v>
                </c:pt>
                <c:pt idx="25">
                  <c:v>1.32</c:v>
                </c:pt>
              </c:numCache>
            </c:numRef>
          </c:xVal>
          <c:yVal>
            <c:numRef>
              <c:f>'Lampwick R&amp;T Plots'!$BU$3:$BU$28</c:f>
              <c:numCache>
                <c:formatCode>0.0000</c:formatCode>
                <c:ptCount val="26"/>
                <c:pt idx="0">
                  <c:v>2.3996231498083622</c:v>
                </c:pt>
                <c:pt idx="1">
                  <c:v>2.4751813854914384</c:v>
                </c:pt>
                <c:pt idx="2">
                  <c:v>2.5457404617536565</c:v>
                </c:pt>
                <c:pt idx="3">
                  <c:v>1.7355361204504993</c:v>
                </c:pt>
                <c:pt idx="4">
                  <c:v>2.22967354965495</c:v>
                </c:pt>
                <c:pt idx="5">
                  <c:v>2.0102241523207525</c:v>
                </c:pt>
                <c:pt idx="6">
                  <c:v>0</c:v>
                </c:pt>
                <c:pt idx="7">
                  <c:v>1.9173073768130833</c:v>
                </c:pt>
                <c:pt idx="8">
                  <c:v>1.69368833526457</c:v>
                </c:pt>
                <c:pt idx="9">
                  <c:v>2.2391217870301241</c:v>
                </c:pt>
                <c:pt idx="10">
                  <c:v>2.5624075603162524</c:v>
                </c:pt>
                <c:pt idx="11">
                  <c:v>2.3244947864218388</c:v>
                </c:pt>
                <c:pt idx="12">
                  <c:v>2.5078107683239019</c:v>
                </c:pt>
                <c:pt idx="13">
                  <c:v>2.3569926978092739</c:v>
                </c:pt>
                <c:pt idx="14">
                  <c:v>2.2991748895015811</c:v>
                </c:pt>
                <c:pt idx="15">
                  <c:v>2.492996586982887</c:v>
                </c:pt>
                <c:pt idx="16">
                  <c:v>2.5278471246933618</c:v>
                </c:pt>
                <c:pt idx="17">
                  <c:v>2.2318344473036289</c:v>
                </c:pt>
                <c:pt idx="18">
                  <c:v>2.5027965278330568</c:v>
                </c:pt>
                <c:pt idx="19">
                  <c:v>1.8717880227738097</c:v>
                </c:pt>
                <c:pt idx="20">
                  <c:v>1.9747194096960874</c:v>
                </c:pt>
                <c:pt idx="21">
                  <c:v>2.0122138995127745</c:v>
                </c:pt>
                <c:pt idx="22">
                  <c:v>2.0505944091004547</c:v>
                </c:pt>
                <c:pt idx="23">
                  <c:v>2.0198596954229169</c:v>
                </c:pt>
                <c:pt idx="24">
                  <c:v>1.8343173343211712</c:v>
                </c:pt>
                <c:pt idx="25">
                  <c:v>1.7956311049383042</c:v>
                </c:pt>
              </c:numCache>
            </c:numRef>
          </c:yVal>
          <c:smooth val="0"/>
        </c:ser>
        <c:dLbls>
          <c:showLegendKey val="0"/>
          <c:showVal val="0"/>
          <c:showCatName val="0"/>
          <c:showSerName val="0"/>
          <c:showPercent val="0"/>
          <c:showBubbleSize val="0"/>
        </c:dLbls>
        <c:axId val="166931456"/>
        <c:axId val="166929920"/>
      </c:scatterChart>
      <c:valAx>
        <c:axId val="176683264"/>
        <c:scaling>
          <c:orientation val="minMax"/>
        </c:scaling>
        <c:delete val="0"/>
        <c:axPos val="b"/>
        <c:numFmt formatCode="0.000" sourceLinked="1"/>
        <c:majorTickMark val="out"/>
        <c:minorTickMark val="none"/>
        <c:tickLblPos val="nextTo"/>
        <c:crossAx val="166928384"/>
        <c:crosses val="autoZero"/>
        <c:crossBetween val="midCat"/>
      </c:valAx>
      <c:valAx>
        <c:axId val="166928384"/>
        <c:scaling>
          <c:orientation val="minMax"/>
          <c:min val="0"/>
        </c:scaling>
        <c:delete val="0"/>
        <c:axPos val="l"/>
        <c:majorGridlines/>
        <c:numFmt formatCode="0.0000" sourceLinked="1"/>
        <c:majorTickMark val="out"/>
        <c:minorTickMark val="none"/>
        <c:tickLblPos val="nextTo"/>
        <c:crossAx val="176683264"/>
        <c:crosses val="autoZero"/>
        <c:crossBetween val="midCat"/>
      </c:valAx>
      <c:valAx>
        <c:axId val="166929920"/>
        <c:scaling>
          <c:orientation val="minMax"/>
        </c:scaling>
        <c:delete val="0"/>
        <c:axPos val="r"/>
        <c:numFmt formatCode="0.0000" sourceLinked="1"/>
        <c:majorTickMark val="out"/>
        <c:minorTickMark val="none"/>
        <c:tickLblPos val="nextTo"/>
        <c:crossAx val="166931456"/>
        <c:crosses val="max"/>
        <c:crossBetween val="midCat"/>
      </c:valAx>
      <c:valAx>
        <c:axId val="166931456"/>
        <c:scaling>
          <c:orientation val="minMax"/>
        </c:scaling>
        <c:delete val="1"/>
        <c:axPos val="b"/>
        <c:numFmt formatCode="0.000" sourceLinked="1"/>
        <c:majorTickMark val="out"/>
        <c:minorTickMark val="none"/>
        <c:tickLblPos val="none"/>
        <c:crossAx val="166929920"/>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1" l="0.70000000000000062" r="0.70000000000000062" t="0.7500000000000101" header="0.30000000000000032" footer="0.30000000000000032"/>
    <c:pageSetup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Lamp wick diameter </a:t>
            </a:r>
            <a:r>
              <a:rPr lang="en-US"/>
              <a:t>versus Rt/R0, v=8 ,unaged</a:t>
            </a:r>
          </a:p>
        </c:rich>
      </c:tx>
      <c:overlay val="0"/>
    </c:title>
    <c:autoTitleDeleted val="0"/>
    <c:plotArea>
      <c:layout/>
      <c:scatterChart>
        <c:scatterStyle val="lineMarker"/>
        <c:varyColors val="0"/>
        <c:ser>
          <c:idx val="0"/>
          <c:order val="0"/>
          <c:tx>
            <c:strRef>
              <c:f>'Lampwick R&amp;T Plots'!$BR$2</c:f>
              <c:strCache>
                <c:ptCount val="1"/>
                <c:pt idx="0">
                  <c:v>M1/M0 (micro-m)--CMD</c:v>
                </c:pt>
              </c:strCache>
            </c:strRef>
          </c:tx>
          <c:spPr>
            <a:ln w="28575">
              <a:noFill/>
            </a:ln>
          </c:spPr>
          <c:xVal>
            <c:numRef>
              <c:f>'Lampwick R&amp;T Plots'!$O$10:$O$19</c:f>
              <c:numCache>
                <c:formatCode>0.000</c:formatCode>
                <c:ptCount val="10"/>
                <c:pt idx="0">
                  <c:v>1.2450000000000001</c:v>
                </c:pt>
                <c:pt idx="1">
                  <c:v>1.32</c:v>
                </c:pt>
                <c:pt idx="2">
                  <c:v>1.2514430209035738</c:v>
                </c:pt>
                <c:pt idx="3">
                  <c:v>1.2528990314448718</c:v>
                </c:pt>
                <c:pt idx="4">
                  <c:v>1.2450000000000001</c:v>
                </c:pt>
                <c:pt idx="5">
                  <c:v>1.28</c:v>
                </c:pt>
                <c:pt idx="6">
                  <c:v>1.2649999999999999</c:v>
                </c:pt>
                <c:pt idx="7">
                  <c:v>1.2450000000000001</c:v>
                </c:pt>
                <c:pt idx="8">
                  <c:v>1.2450000000000001</c:v>
                </c:pt>
                <c:pt idx="9">
                  <c:v>1.2450000000000001</c:v>
                </c:pt>
              </c:numCache>
            </c:numRef>
          </c:xVal>
          <c:yVal>
            <c:numRef>
              <c:f>'Lampwick R&amp;T Plots'!$BR$10:$BR$19</c:f>
              <c:numCache>
                <c:formatCode>0.0000</c:formatCode>
                <c:ptCount val="10"/>
                <c:pt idx="0">
                  <c:v>0.20360167711257149</c:v>
                </c:pt>
                <c:pt idx="1">
                  <c:v>0.26798625255286757</c:v>
                </c:pt>
                <c:pt idx="2">
                  <c:v>0.14936620957955926</c:v>
                </c:pt>
                <c:pt idx="3">
                  <c:v>8.5228706856480888E-2</c:v>
                </c:pt>
                <c:pt idx="4">
                  <c:v>0.12988195937811292</c:v>
                </c:pt>
                <c:pt idx="5">
                  <c:v>0.12429628628849503</c:v>
                </c:pt>
                <c:pt idx="6">
                  <c:v>0.13891501803978532</c:v>
                </c:pt>
                <c:pt idx="7">
                  <c:v>0.12574795390624272</c:v>
                </c:pt>
                <c:pt idx="8">
                  <c:v>0.10962569424235284</c:v>
                </c:pt>
                <c:pt idx="9">
                  <c:v>0.11626086070116975</c:v>
                </c:pt>
              </c:numCache>
            </c:numRef>
          </c:yVal>
          <c:smooth val="0"/>
        </c:ser>
        <c:ser>
          <c:idx val="1"/>
          <c:order val="1"/>
          <c:tx>
            <c:strRef>
              <c:f>'Lampwick R&amp;T Plots'!$BS$2</c:f>
              <c:strCache>
                <c:ptCount val="1"/>
                <c:pt idx="0">
                  <c:v>Diameter of Average mass (micro-m)</c:v>
                </c:pt>
              </c:strCache>
            </c:strRef>
          </c:tx>
          <c:spPr>
            <a:ln w="28575">
              <a:noFill/>
            </a:ln>
          </c:spPr>
          <c:xVal>
            <c:numRef>
              <c:f>'Lampwick R&amp;T Plots'!$O$10:$O$19</c:f>
              <c:numCache>
                <c:formatCode>0.000</c:formatCode>
                <c:ptCount val="10"/>
                <c:pt idx="0">
                  <c:v>1.2450000000000001</c:v>
                </c:pt>
                <c:pt idx="1">
                  <c:v>1.32</c:v>
                </c:pt>
                <c:pt idx="2">
                  <c:v>1.2514430209035738</c:v>
                </c:pt>
                <c:pt idx="3">
                  <c:v>1.2528990314448718</c:v>
                </c:pt>
                <c:pt idx="4">
                  <c:v>1.2450000000000001</c:v>
                </c:pt>
                <c:pt idx="5">
                  <c:v>1.28</c:v>
                </c:pt>
                <c:pt idx="6">
                  <c:v>1.2649999999999999</c:v>
                </c:pt>
                <c:pt idx="7">
                  <c:v>1.2450000000000001</c:v>
                </c:pt>
                <c:pt idx="8">
                  <c:v>1.2450000000000001</c:v>
                </c:pt>
                <c:pt idx="9">
                  <c:v>1.2450000000000001</c:v>
                </c:pt>
              </c:numCache>
            </c:numRef>
          </c:xVal>
          <c:yVal>
            <c:numRef>
              <c:f>'Lampwick R&amp;T Plots'!$BS$10:$BS$19</c:f>
              <c:numCache>
                <c:formatCode>0.0000</c:formatCode>
                <c:ptCount val="10"/>
                <c:pt idx="0">
                  <c:v>0.31102232794081452</c:v>
                </c:pt>
                <c:pt idx="1">
                  <c:v>0.35374218369207788</c:v>
                </c:pt>
                <c:pt idx="2">
                  <c:v>0.28605155365931773</c:v>
                </c:pt>
                <c:pt idx="3">
                  <c:v>0.20658667883299123</c:v>
                </c:pt>
                <c:pt idx="4">
                  <c:v>0.26457449879290013</c:v>
                </c:pt>
                <c:pt idx="5">
                  <c:v>0.28945017623069236</c:v>
                </c:pt>
                <c:pt idx="6">
                  <c:v>0.28973711732419516</c:v>
                </c:pt>
                <c:pt idx="7">
                  <c:v>0.25149410867769556</c:v>
                </c:pt>
                <c:pt idx="8">
                  <c:v>0.25252933607121358</c:v>
                </c:pt>
                <c:pt idx="9">
                  <c:v>0.27474623118441571</c:v>
                </c:pt>
              </c:numCache>
            </c:numRef>
          </c:yVal>
          <c:smooth val="0"/>
        </c:ser>
        <c:ser>
          <c:idx val="4"/>
          <c:order val="2"/>
          <c:tx>
            <c:strRef>
              <c:f>'Lampwick R&amp;T Plots'!$BV$2</c:f>
              <c:strCache>
                <c:ptCount val="1"/>
                <c:pt idx="0">
                  <c:v>Hatch Choate Dg</c:v>
                </c:pt>
              </c:strCache>
            </c:strRef>
          </c:tx>
          <c:spPr>
            <a:ln w="28575">
              <a:noFill/>
            </a:ln>
          </c:spPr>
          <c:xVal>
            <c:numRef>
              <c:f>'Lampwick R&amp;T Plots'!$O$10:$O$19</c:f>
              <c:numCache>
                <c:formatCode>0.000</c:formatCode>
                <c:ptCount val="10"/>
                <c:pt idx="0">
                  <c:v>1.2450000000000001</c:v>
                </c:pt>
                <c:pt idx="1">
                  <c:v>1.32</c:v>
                </c:pt>
                <c:pt idx="2">
                  <c:v>1.2514430209035738</c:v>
                </c:pt>
                <c:pt idx="3">
                  <c:v>1.2528990314448718</c:v>
                </c:pt>
                <c:pt idx="4">
                  <c:v>1.2450000000000001</c:v>
                </c:pt>
                <c:pt idx="5">
                  <c:v>1.28</c:v>
                </c:pt>
                <c:pt idx="6">
                  <c:v>1.2649999999999999</c:v>
                </c:pt>
                <c:pt idx="7">
                  <c:v>1.2450000000000001</c:v>
                </c:pt>
                <c:pt idx="8">
                  <c:v>1.2450000000000001</c:v>
                </c:pt>
                <c:pt idx="9">
                  <c:v>1.2450000000000001</c:v>
                </c:pt>
              </c:numCache>
            </c:numRef>
          </c:xVal>
          <c:yVal>
            <c:numRef>
              <c:f>'Lampwick R&amp;T Plots'!$BV$10:$BV$19</c:f>
              <c:numCache>
                <c:formatCode>0.0000</c:formatCode>
                <c:ptCount val="10"/>
                <c:pt idx="0">
                  <c:v>0.16473134438845458</c:v>
                </c:pt>
                <c:pt idx="1">
                  <c:v>0.23325198445905801</c:v>
                </c:pt>
                <c:pt idx="2">
                  <c:v>0.10793353093663659</c:v>
                </c:pt>
                <c:pt idx="3">
                  <c:v>5.4742886305248775E-2</c:v>
                </c:pt>
                <c:pt idx="4">
                  <c:v>9.1001647839796321E-2</c:v>
                </c:pt>
                <c:pt idx="5">
                  <c:v>8.1451731390200885E-2</c:v>
                </c:pt>
                <c:pt idx="6">
                  <c:v>9.6188185452663361E-2</c:v>
                </c:pt>
                <c:pt idx="7">
                  <c:v>8.8917548974246613E-2</c:v>
                </c:pt>
                <c:pt idx="8">
                  <c:v>7.2229168713861147E-2</c:v>
                </c:pt>
                <c:pt idx="9">
                  <c:v>7.5628315768853746E-2</c:v>
                </c:pt>
              </c:numCache>
            </c:numRef>
          </c:yVal>
          <c:smooth val="0"/>
        </c:ser>
        <c:dLbls>
          <c:showLegendKey val="0"/>
          <c:showVal val="0"/>
          <c:showCatName val="0"/>
          <c:showSerName val="0"/>
          <c:showPercent val="0"/>
          <c:showBubbleSize val="0"/>
        </c:dLbls>
        <c:axId val="166973440"/>
        <c:axId val="166974976"/>
      </c:scatterChart>
      <c:scatterChart>
        <c:scatterStyle val="lineMarker"/>
        <c:varyColors val="0"/>
        <c:ser>
          <c:idx val="2"/>
          <c:order val="3"/>
          <c:tx>
            <c:strRef>
              <c:f>'Lampwick R&amp;T Plots'!$BT$2</c:f>
              <c:strCache>
                <c:ptCount val="1"/>
                <c:pt idx="0">
                  <c:v>MPASS 3/2</c:v>
                </c:pt>
              </c:strCache>
            </c:strRef>
          </c:tx>
          <c:spPr>
            <a:ln w="28575">
              <a:noFill/>
            </a:ln>
          </c:spPr>
          <c:xVal>
            <c:numRef>
              <c:f>'Lampwick R&amp;T Plots'!$O$10:$O$19</c:f>
              <c:numCache>
                <c:formatCode>0.000</c:formatCode>
                <c:ptCount val="10"/>
                <c:pt idx="0">
                  <c:v>1.2450000000000001</c:v>
                </c:pt>
                <c:pt idx="1">
                  <c:v>1.32</c:v>
                </c:pt>
                <c:pt idx="2">
                  <c:v>1.2514430209035738</c:v>
                </c:pt>
                <c:pt idx="3">
                  <c:v>1.2528990314448718</c:v>
                </c:pt>
                <c:pt idx="4">
                  <c:v>1.2450000000000001</c:v>
                </c:pt>
                <c:pt idx="5">
                  <c:v>1.28</c:v>
                </c:pt>
                <c:pt idx="6">
                  <c:v>1.2649999999999999</c:v>
                </c:pt>
                <c:pt idx="7">
                  <c:v>1.2450000000000001</c:v>
                </c:pt>
                <c:pt idx="8">
                  <c:v>1.2450000000000001</c:v>
                </c:pt>
                <c:pt idx="9">
                  <c:v>1.2450000000000001</c:v>
                </c:pt>
              </c:numCache>
            </c:numRef>
          </c:xVal>
          <c:yVal>
            <c:numRef>
              <c:f>'Lampwick R&amp;T Plots'!$BT$10:$BT$19</c:f>
              <c:numCache>
                <c:formatCode>0.0000</c:formatCode>
                <c:ptCount val="10"/>
                <c:pt idx="2">
                  <c:v>3.5338937715895229</c:v>
                </c:pt>
                <c:pt idx="3">
                  <c:v>0</c:v>
                </c:pt>
                <c:pt idx="4">
                  <c:v>4.3618145245925186</c:v>
                </c:pt>
                <c:pt idx="5">
                  <c:v>4.4488009112618405</c:v>
                </c:pt>
                <c:pt idx="6">
                  <c:v>4.4712056795843429</c:v>
                </c:pt>
                <c:pt idx="7">
                  <c:v>0</c:v>
                </c:pt>
                <c:pt idx="8">
                  <c:v>0</c:v>
                </c:pt>
                <c:pt idx="9">
                  <c:v>0</c:v>
                </c:pt>
              </c:numCache>
            </c:numRef>
          </c:yVal>
          <c:smooth val="0"/>
        </c:ser>
        <c:ser>
          <c:idx val="3"/>
          <c:order val="4"/>
          <c:tx>
            <c:strRef>
              <c:f>'Lampwick R&amp;T Plots'!$BU$2</c:f>
              <c:strCache>
                <c:ptCount val="1"/>
                <c:pt idx="0">
                  <c:v>Hatch Choate Sigma g</c:v>
                </c:pt>
              </c:strCache>
            </c:strRef>
          </c:tx>
          <c:spPr>
            <a:ln w="28575">
              <a:noFill/>
            </a:ln>
          </c:spPr>
          <c:xVal>
            <c:numRef>
              <c:f>'Lampwick R&amp;T Plots'!$O$10:$O$19</c:f>
              <c:numCache>
                <c:formatCode>0.000</c:formatCode>
                <c:ptCount val="10"/>
                <c:pt idx="0">
                  <c:v>1.2450000000000001</c:v>
                </c:pt>
                <c:pt idx="1">
                  <c:v>1.32</c:v>
                </c:pt>
                <c:pt idx="2">
                  <c:v>1.2514430209035738</c:v>
                </c:pt>
                <c:pt idx="3">
                  <c:v>1.2528990314448718</c:v>
                </c:pt>
                <c:pt idx="4">
                  <c:v>1.2450000000000001</c:v>
                </c:pt>
                <c:pt idx="5">
                  <c:v>1.28</c:v>
                </c:pt>
                <c:pt idx="6">
                  <c:v>1.2649999999999999</c:v>
                </c:pt>
                <c:pt idx="7">
                  <c:v>1.2450000000000001</c:v>
                </c:pt>
                <c:pt idx="8">
                  <c:v>1.2450000000000001</c:v>
                </c:pt>
                <c:pt idx="9">
                  <c:v>1.2450000000000001</c:v>
                </c:pt>
              </c:numCache>
            </c:numRef>
          </c:xVal>
          <c:yVal>
            <c:numRef>
              <c:f>'Lampwick R&amp;T Plots'!$BU$10:$BU$19</c:f>
              <c:numCache>
                <c:formatCode>0.0000</c:formatCode>
                <c:ptCount val="10"/>
                <c:pt idx="0">
                  <c:v>1.9173073768130833</c:v>
                </c:pt>
                <c:pt idx="1">
                  <c:v>1.69368833526457</c:v>
                </c:pt>
                <c:pt idx="2">
                  <c:v>2.2391217870301241</c:v>
                </c:pt>
                <c:pt idx="3">
                  <c:v>2.5624075603162524</c:v>
                </c:pt>
                <c:pt idx="4">
                  <c:v>2.3244947864218388</c:v>
                </c:pt>
                <c:pt idx="5">
                  <c:v>2.5078107683239019</c:v>
                </c:pt>
                <c:pt idx="6">
                  <c:v>2.3569926978092739</c:v>
                </c:pt>
                <c:pt idx="7">
                  <c:v>2.2991748895015811</c:v>
                </c:pt>
                <c:pt idx="8">
                  <c:v>2.492996586982887</c:v>
                </c:pt>
                <c:pt idx="9">
                  <c:v>2.5278471246933618</c:v>
                </c:pt>
              </c:numCache>
            </c:numRef>
          </c:yVal>
          <c:smooth val="0"/>
        </c:ser>
        <c:dLbls>
          <c:showLegendKey val="0"/>
          <c:showVal val="0"/>
          <c:showCatName val="0"/>
          <c:showSerName val="0"/>
          <c:showPercent val="0"/>
          <c:showBubbleSize val="0"/>
        </c:dLbls>
        <c:axId val="167318272"/>
        <c:axId val="166976512"/>
      </c:scatterChart>
      <c:valAx>
        <c:axId val="166973440"/>
        <c:scaling>
          <c:orientation val="minMax"/>
        </c:scaling>
        <c:delete val="0"/>
        <c:axPos val="b"/>
        <c:numFmt formatCode="0.000" sourceLinked="1"/>
        <c:majorTickMark val="out"/>
        <c:minorTickMark val="none"/>
        <c:tickLblPos val="nextTo"/>
        <c:crossAx val="166974976"/>
        <c:crosses val="autoZero"/>
        <c:crossBetween val="midCat"/>
      </c:valAx>
      <c:valAx>
        <c:axId val="166974976"/>
        <c:scaling>
          <c:orientation val="minMax"/>
          <c:min val="0"/>
        </c:scaling>
        <c:delete val="0"/>
        <c:axPos val="l"/>
        <c:majorGridlines/>
        <c:numFmt formatCode="0.0000" sourceLinked="1"/>
        <c:majorTickMark val="out"/>
        <c:minorTickMark val="none"/>
        <c:tickLblPos val="nextTo"/>
        <c:crossAx val="166973440"/>
        <c:crosses val="autoZero"/>
        <c:crossBetween val="midCat"/>
      </c:valAx>
      <c:valAx>
        <c:axId val="166976512"/>
        <c:scaling>
          <c:orientation val="minMax"/>
        </c:scaling>
        <c:delete val="0"/>
        <c:axPos val="r"/>
        <c:numFmt formatCode="0.0000" sourceLinked="1"/>
        <c:majorTickMark val="out"/>
        <c:minorTickMark val="none"/>
        <c:tickLblPos val="nextTo"/>
        <c:crossAx val="167318272"/>
        <c:crosses val="max"/>
        <c:crossBetween val="midCat"/>
      </c:valAx>
      <c:valAx>
        <c:axId val="167318272"/>
        <c:scaling>
          <c:orientation val="minMax"/>
        </c:scaling>
        <c:delete val="1"/>
        <c:axPos val="b"/>
        <c:numFmt formatCode="0.000" sourceLinked="1"/>
        <c:majorTickMark val="out"/>
        <c:minorTickMark val="none"/>
        <c:tickLblPos val="none"/>
        <c:crossAx val="166976512"/>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33" l="0.70000000000000062" r="0.70000000000000062" t="0.75000000000001033" header="0.30000000000000032" footer="0.30000000000000032"/>
    <c:pageSetup orientation="landscape"/>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Lamp wick diameter </a:t>
            </a:r>
            <a:r>
              <a:rPr lang="en-US"/>
              <a:t>versus Rt/R0, v=8 ,aged 491 s</a:t>
            </a:r>
          </a:p>
        </c:rich>
      </c:tx>
      <c:overlay val="0"/>
    </c:title>
    <c:autoTitleDeleted val="0"/>
    <c:plotArea>
      <c:layout/>
      <c:scatterChart>
        <c:scatterStyle val="lineMarker"/>
        <c:varyColors val="0"/>
        <c:ser>
          <c:idx val="0"/>
          <c:order val="0"/>
          <c:tx>
            <c:strRef>
              <c:f>'Lampwick R&amp;T Plots'!$BR$2</c:f>
              <c:strCache>
                <c:ptCount val="1"/>
                <c:pt idx="0">
                  <c:v>M1/M0 (micro-m)--CMD</c:v>
                </c:pt>
              </c:strCache>
            </c:strRef>
          </c:tx>
          <c:spPr>
            <a:ln w="28575">
              <a:noFill/>
            </a:ln>
          </c:spPr>
          <c:xVal>
            <c:numRef>
              <c:f>'Lampwick R&amp;T Plots'!$O$23:$O$25</c:f>
              <c:numCache>
                <c:formatCode>0.000</c:formatCode>
                <c:ptCount val="3"/>
                <c:pt idx="0">
                  <c:v>1.2450000000000001</c:v>
                </c:pt>
                <c:pt idx="1">
                  <c:v>1.28</c:v>
                </c:pt>
                <c:pt idx="2">
                  <c:v>1.2649999999999999</c:v>
                </c:pt>
              </c:numCache>
            </c:numRef>
          </c:xVal>
          <c:yVal>
            <c:numRef>
              <c:f>'Lampwick R&amp;T Plots'!$BR$23:$BR$25</c:f>
              <c:numCache>
                <c:formatCode>0.0000</c:formatCode>
                <c:ptCount val="3"/>
                <c:pt idx="0">
                  <c:v>0.22351514410596268</c:v>
                </c:pt>
                <c:pt idx="1">
                  <c:v>0.25394710707642226</c:v>
                </c:pt>
                <c:pt idx="2">
                  <c:v>0.2301097131615957</c:v>
                </c:pt>
              </c:numCache>
            </c:numRef>
          </c:yVal>
          <c:smooth val="0"/>
        </c:ser>
        <c:ser>
          <c:idx val="1"/>
          <c:order val="1"/>
          <c:tx>
            <c:strRef>
              <c:f>'Lampwick R&amp;T Plots'!$BS$2</c:f>
              <c:strCache>
                <c:ptCount val="1"/>
                <c:pt idx="0">
                  <c:v>Diameter of Average mass (micro-m)</c:v>
                </c:pt>
              </c:strCache>
            </c:strRef>
          </c:tx>
          <c:spPr>
            <a:ln w="28575">
              <a:noFill/>
            </a:ln>
          </c:spPr>
          <c:xVal>
            <c:numRef>
              <c:f>'Lampwick R&amp;T Plots'!$O$23:$O$25</c:f>
              <c:numCache>
                <c:formatCode>0.000</c:formatCode>
                <c:ptCount val="3"/>
                <c:pt idx="0">
                  <c:v>1.2450000000000001</c:v>
                </c:pt>
                <c:pt idx="1">
                  <c:v>1.28</c:v>
                </c:pt>
                <c:pt idx="2">
                  <c:v>1.2649999999999999</c:v>
                </c:pt>
              </c:numCache>
            </c:numRef>
          </c:xVal>
          <c:yVal>
            <c:numRef>
              <c:f>'Lampwick R&amp;T Plots'!$BS$23:$BS$25</c:f>
              <c:numCache>
                <c:formatCode>0.0000</c:formatCode>
                <c:ptCount val="3"/>
                <c:pt idx="0">
                  <c:v>0.35512120146580972</c:v>
                </c:pt>
                <c:pt idx="1">
                  <c:v>0.41407883222812808</c:v>
                </c:pt>
                <c:pt idx="2">
                  <c:v>0.38539411449136129</c:v>
                </c:pt>
              </c:numCache>
            </c:numRef>
          </c:yVal>
          <c:smooth val="0"/>
        </c:ser>
        <c:ser>
          <c:idx val="4"/>
          <c:order val="2"/>
          <c:tx>
            <c:strRef>
              <c:f>'Lampwick R&amp;T Plots'!$BV$2</c:f>
              <c:strCache>
                <c:ptCount val="1"/>
                <c:pt idx="0">
                  <c:v>Hatch Choate Dg</c:v>
                </c:pt>
              </c:strCache>
            </c:strRef>
          </c:tx>
          <c:spPr>
            <a:ln w="28575">
              <a:noFill/>
            </a:ln>
          </c:spPr>
          <c:xVal>
            <c:numRef>
              <c:f>'Lampwick R&amp;T Plots'!$O$23:$O$25</c:f>
              <c:numCache>
                <c:formatCode>0.000</c:formatCode>
                <c:ptCount val="3"/>
                <c:pt idx="0">
                  <c:v>1.2450000000000001</c:v>
                </c:pt>
                <c:pt idx="1">
                  <c:v>1.28</c:v>
                </c:pt>
                <c:pt idx="2">
                  <c:v>1.2649999999999999</c:v>
                </c:pt>
              </c:numCache>
            </c:numRef>
          </c:xVal>
          <c:yVal>
            <c:numRef>
              <c:f>'Lampwick R&amp;T Plots'!$BV$23:$BV$25</c:f>
              <c:numCache>
                <c:formatCode>0.0000</c:formatCode>
                <c:ptCount val="3"/>
                <c:pt idx="0">
                  <c:v>0.17732588253993828</c:v>
                </c:pt>
                <c:pt idx="1">
                  <c:v>0.19887188478739723</c:v>
                </c:pt>
                <c:pt idx="2">
                  <c:v>0.17780742294482293</c:v>
                </c:pt>
              </c:numCache>
            </c:numRef>
          </c:yVal>
          <c:smooth val="0"/>
        </c:ser>
        <c:dLbls>
          <c:showLegendKey val="0"/>
          <c:showVal val="0"/>
          <c:showCatName val="0"/>
          <c:showSerName val="0"/>
          <c:showPercent val="0"/>
          <c:showBubbleSize val="0"/>
        </c:dLbls>
        <c:axId val="167343616"/>
        <c:axId val="167345152"/>
      </c:scatterChart>
      <c:scatterChart>
        <c:scatterStyle val="lineMarker"/>
        <c:varyColors val="0"/>
        <c:ser>
          <c:idx val="2"/>
          <c:order val="3"/>
          <c:tx>
            <c:strRef>
              <c:f>'Lampwick R&amp;T Plots'!$BT$2</c:f>
              <c:strCache>
                <c:ptCount val="1"/>
                <c:pt idx="0">
                  <c:v>MPASS 3/2</c:v>
                </c:pt>
              </c:strCache>
            </c:strRef>
          </c:tx>
          <c:spPr>
            <a:ln w="28575">
              <a:noFill/>
            </a:ln>
          </c:spPr>
          <c:xVal>
            <c:numRef>
              <c:f>'Lampwick R&amp;T Plots'!$O$23:$O$25</c:f>
              <c:numCache>
                <c:formatCode>0.000</c:formatCode>
                <c:ptCount val="3"/>
                <c:pt idx="0">
                  <c:v>1.2450000000000001</c:v>
                </c:pt>
                <c:pt idx="1">
                  <c:v>1.28</c:v>
                </c:pt>
                <c:pt idx="2">
                  <c:v>1.2649999999999999</c:v>
                </c:pt>
              </c:numCache>
            </c:numRef>
          </c:xVal>
          <c:yVal>
            <c:numRef>
              <c:f>'Lampwick R&amp;T Plots'!$BT$23:$BT$25</c:f>
              <c:numCache>
                <c:formatCode>0.0000</c:formatCode>
                <c:ptCount val="3"/>
                <c:pt idx="0">
                  <c:v>4.346952483878427</c:v>
                </c:pt>
                <c:pt idx="1">
                  <c:v>4.4524883283118255</c:v>
                </c:pt>
                <c:pt idx="2">
                  <c:v>4.5343848231789021</c:v>
                </c:pt>
              </c:numCache>
            </c:numRef>
          </c:yVal>
          <c:smooth val="0"/>
        </c:ser>
        <c:ser>
          <c:idx val="3"/>
          <c:order val="4"/>
          <c:tx>
            <c:strRef>
              <c:f>'Lampwick R&amp;T Plots'!$BU$2</c:f>
              <c:strCache>
                <c:ptCount val="1"/>
                <c:pt idx="0">
                  <c:v>Hatch Choate Sigma g</c:v>
                </c:pt>
              </c:strCache>
            </c:strRef>
          </c:tx>
          <c:spPr>
            <a:ln w="28575">
              <a:noFill/>
            </a:ln>
          </c:spPr>
          <c:xVal>
            <c:numRef>
              <c:f>'Lampwick R&amp;T Plots'!$O$23:$O$25</c:f>
              <c:numCache>
                <c:formatCode>0.000</c:formatCode>
                <c:ptCount val="3"/>
                <c:pt idx="0">
                  <c:v>1.2450000000000001</c:v>
                </c:pt>
                <c:pt idx="1">
                  <c:v>1.28</c:v>
                </c:pt>
                <c:pt idx="2">
                  <c:v>1.2649999999999999</c:v>
                </c:pt>
              </c:numCache>
            </c:numRef>
          </c:xVal>
          <c:yVal>
            <c:numRef>
              <c:f>'Lampwick R&amp;T Plots'!$BU$23:$BU$25</c:f>
              <c:numCache>
                <c:formatCode>0.0000</c:formatCode>
                <c:ptCount val="3"/>
                <c:pt idx="0">
                  <c:v>1.9747194096960874</c:v>
                </c:pt>
                <c:pt idx="1">
                  <c:v>2.0122138995127745</c:v>
                </c:pt>
                <c:pt idx="2">
                  <c:v>2.0505944091004547</c:v>
                </c:pt>
              </c:numCache>
            </c:numRef>
          </c:yVal>
          <c:smooth val="0"/>
        </c:ser>
        <c:dLbls>
          <c:showLegendKey val="0"/>
          <c:showVal val="0"/>
          <c:showCatName val="0"/>
          <c:showSerName val="0"/>
          <c:showPercent val="0"/>
          <c:showBubbleSize val="0"/>
        </c:dLbls>
        <c:axId val="167352576"/>
        <c:axId val="167351040"/>
      </c:scatterChart>
      <c:valAx>
        <c:axId val="167343616"/>
        <c:scaling>
          <c:orientation val="minMax"/>
        </c:scaling>
        <c:delete val="0"/>
        <c:axPos val="b"/>
        <c:numFmt formatCode="0.000" sourceLinked="1"/>
        <c:majorTickMark val="out"/>
        <c:minorTickMark val="none"/>
        <c:tickLblPos val="nextTo"/>
        <c:crossAx val="167345152"/>
        <c:crosses val="autoZero"/>
        <c:crossBetween val="midCat"/>
      </c:valAx>
      <c:valAx>
        <c:axId val="167345152"/>
        <c:scaling>
          <c:orientation val="minMax"/>
          <c:min val="0"/>
        </c:scaling>
        <c:delete val="0"/>
        <c:axPos val="l"/>
        <c:majorGridlines/>
        <c:numFmt formatCode="0.0000" sourceLinked="1"/>
        <c:majorTickMark val="out"/>
        <c:minorTickMark val="none"/>
        <c:tickLblPos val="nextTo"/>
        <c:crossAx val="167343616"/>
        <c:crosses val="autoZero"/>
        <c:crossBetween val="midCat"/>
      </c:valAx>
      <c:valAx>
        <c:axId val="167351040"/>
        <c:scaling>
          <c:orientation val="minMax"/>
        </c:scaling>
        <c:delete val="0"/>
        <c:axPos val="r"/>
        <c:numFmt formatCode="0.0000" sourceLinked="1"/>
        <c:majorTickMark val="out"/>
        <c:minorTickMark val="none"/>
        <c:tickLblPos val="nextTo"/>
        <c:crossAx val="167352576"/>
        <c:crosses val="max"/>
        <c:crossBetween val="midCat"/>
      </c:valAx>
      <c:valAx>
        <c:axId val="167352576"/>
        <c:scaling>
          <c:orientation val="minMax"/>
        </c:scaling>
        <c:delete val="1"/>
        <c:axPos val="b"/>
        <c:numFmt formatCode="0.000" sourceLinked="1"/>
        <c:majorTickMark val="out"/>
        <c:minorTickMark val="none"/>
        <c:tickLblPos val="none"/>
        <c:crossAx val="167351040"/>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55" l="0.70000000000000062" r="0.70000000000000062" t="0.75000000000001055" header="0.30000000000000032" footer="0.30000000000000032"/>
    <c:pageSetup orientation="landscape"/>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Lamp wick diameter </a:t>
            </a:r>
            <a:r>
              <a:rPr lang="en-US"/>
              <a:t>versus T in C, v=8 ,unaged</a:t>
            </a:r>
          </a:p>
        </c:rich>
      </c:tx>
      <c:layout>
        <c:manualLayout>
          <c:xMode val="edge"/>
          <c:yMode val="edge"/>
          <c:x val="0.14962292609351394"/>
          <c:y val="2.153017678902849E-2"/>
        </c:manualLayout>
      </c:layout>
      <c:overlay val="0"/>
    </c:title>
    <c:autoTitleDeleted val="0"/>
    <c:plotArea>
      <c:layout/>
      <c:scatterChart>
        <c:scatterStyle val="lineMarker"/>
        <c:varyColors val="0"/>
        <c:ser>
          <c:idx val="0"/>
          <c:order val="0"/>
          <c:tx>
            <c:strRef>
              <c:f>'Lampwick R&amp;T Plots'!$BR$2</c:f>
              <c:strCache>
                <c:ptCount val="1"/>
                <c:pt idx="0">
                  <c:v>M1/M0 (micro-m)--CMD</c:v>
                </c:pt>
              </c:strCache>
            </c:strRef>
          </c:tx>
          <c:spPr>
            <a:ln w="28575">
              <a:noFill/>
            </a:ln>
          </c:spPr>
          <c:xVal>
            <c:numRef>
              <c:f>'Lampwick R&amp;T Plots'!$CE$10:$CE$19</c:f>
              <c:numCache>
                <c:formatCode>General</c:formatCode>
                <c:ptCount val="10"/>
                <c:pt idx="0">
                  <c:v>258.64706119544206</c:v>
                </c:pt>
                <c:pt idx="1">
                  <c:v>343.55957860374446</c:v>
                </c:pt>
                <c:pt idx="2">
                  <c:v>268.93865858906793</c:v>
                </c:pt>
                <c:pt idx="4">
                  <c:v>259.49131380277208</c:v>
                </c:pt>
                <c:pt idx="5">
                  <c:v>293.02156386703371</c:v>
                </c:pt>
                <c:pt idx="6">
                  <c:v>282.5836772631244</c:v>
                </c:pt>
                <c:pt idx="7">
                  <c:v>255.1113352889854</c:v>
                </c:pt>
                <c:pt idx="8">
                  <c:v>264.66873011764068</c:v>
                </c:pt>
                <c:pt idx="9">
                  <c:v>262.89926572283059</c:v>
                </c:pt>
              </c:numCache>
            </c:numRef>
          </c:xVal>
          <c:yVal>
            <c:numRef>
              <c:f>'Lampwick R&amp;T Plots'!$BR$10:$BR$19</c:f>
              <c:numCache>
                <c:formatCode>0.0000</c:formatCode>
                <c:ptCount val="10"/>
                <c:pt idx="0">
                  <c:v>0.20360167711257149</c:v>
                </c:pt>
                <c:pt idx="1">
                  <c:v>0.26798625255286757</c:v>
                </c:pt>
                <c:pt idx="2">
                  <c:v>0.14936620957955926</c:v>
                </c:pt>
                <c:pt idx="3">
                  <c:v>8.5228706856480888E-2</c:v>
                </c:pt>
                <c:pt idx="4">
                  <c:v>0.12988195937811292</c:v>
                </c:pt>
                <c:pt idx="5">
                  <c:v>0.12429628628849503</c:v>
                </c:pt>
                <c:pt idx="6">
                  <c:v>0.13891501803978532</c:v>
                </c:pt>
                <c:pt idx="7">
                  <c:v>0.12574795390624272</c:v>
                </c:pt>
                <c:pt idx="8">
                  <c:v>0.10962569424235284</c:v>
                </c:pt>
                <c:pt idx="9">
                  <c:v>0.11626086070116975</c:v>
                </c:pt>
              </c:numCache>
            </c:numRef>
          </c:yVal>
          <c:smooth val="0"/>
        </c:ser>
        <c:ser>
          <c:idx val="1"/>
          <c:order val="1"/>
          <c:tx>
            <c:strRef>
              <c:f>'Lampwick R&amp;T Plots'!$BS$2</c:f>
              <c:strCache>
                <c:ptCount val="1"/>
                <c:pt idx="0">
                  <c:v>Diameter of Average mass (micro-m)</c:v>
                </c:pt>
              </c:strCache>
            </c:strRef>
          </c:tx>
          <c:spPr>
            <a:ln w="28575">
              <a:noFill/>
            </a:ln>
          </c:spPr>
          <c:xVal>
            <c:numRef>
              <c:f>'Lampwick R&amp;T Plots'!$CE$10:$CE$19</c:f>
              <c:numCache>
                <c:formatCode>General</c:formatCode>
                <c:ptCount val="10"/>
                <c:pt idx="0">
                  <c:v>258.64706119544206</c:v>
                </c:pt>
                <c:pt idx="1">
                  <c:v>343.55957860374446</c:v>
                </c:pt>
                <c:pt idx="2">
                  <c:v>268.93865858906793</c:v>
                </c:pt>
                <c:pt idx="4">
                  <c:v>259.49131380277208</c:v>
                </c:pt>
                <c:pt idx="5">
                  <c:v>293.02156386703371</c:v>
                </c:pt>
                <c:pt idx="6">
                  <c:v>282.5836772631244</c:v>
                </c:pt>
                <c:pt idx="7">
                  <c:v>255.1113352889854</c:v>
                </c:pt>
                <c:pt idx="8">
                  <c:v>264.66873011764068</c:v>
                </c:pt>
                <c:pt idx="9">
                  <c:v>262.89926572283059</c:v>
                </c:pt>
              </c:numCache>
            </c:numRef>
          </c:xVal>
          <c:yVal>
            <c:numRef>
              <c:f>'Lampwick R&amp;T Plots'!$BS$10:$BS$19</c:f>
              <c:numCache>
                <c:formatCode>0.0000</c:formatCode>
                <c:ptCount val="10"/>
                <c:pt idx="0">
                  <c:v>0.31102232794081452</c:v>
                </c:pt>
                <c:pt idx="1">
                  <c:v>0.35374218369207788</c:v>
                </c:pt>
                <c:pt idx="2">
                  <c:v>0.28605155365931773</c:v>
                </c:pt>
                <c:pt idx="3">
                  <c:v>0.20658667883299123</c:v>
                </c:pt>
                <c:pt idx="4">
                  <c:v>0.26457449879290013</c:v>
                </c:pt>
                <c:pt idx="5">
                  <c:v>0.28945017623069236</c:v>
                </c:pt>
                <c:pt idx="6">
                  <c:v>0.28973711732419516</c:v>
                </c:pt>
                <c:pt idx="7">
                  <c:v>0.25149410867769556</c:v>
                </c:pt>
                <c:pt idx="8">
                  <c:v>0.25252933607121358</c:v>
                </c:pt>
                <c:pt idx="9">
                  <c:v>0.27474623118441571</c:v>
                </c:pt>
              </c:numCache>
            </c:numRef>
          </c:yVal>
          <c:smooth val="0"/>
        </c:ser>
        <c:ser>
          <c:idx val="4"/>
          <c:order val="2"/>
          <c:tx>
            <c:strRef>
              <c:f>'Lampwick R&amp;T Plots'!$BV$2</c:f>
              <c:strCache>
                <c:ptCount val="1"/>
                <c:pt idx="0">
                  <c:v>Hatch Choate Dg</c:v>
                </c:pt>
              </c:strCache>
            </c:strRef>
          </c:tx>
          <c:spPr>
            <a:ln w="28575">
              <a:noFill/>
            </a:ln>
          </c:spPr>
          <c:xVal>
            <c:numRef>
              <c:f>'Lampwick R&amp;T Plots'!$CE$10:$CE$19</c:f>
              <c:numCache>
                <c:formatCode>General</c:formatCode>
                <c:ptCount val="10"/>
                <c:pt idx="0">
                  <c:v>258.64706119544206</c:v>
                </c:pt>
                <c:pt idx="1">
                  <c:v>343.55957860374446</c:v>
                </c:pt>
                <c:pt idx="2">
                  <c:v>268.93865858906793</c:v>
                </c:pt>
                <c:pt idx="4">
                  <c:v>259.49131380277208</c:v>
                </c:pt>
                <c:pt idx="5">
                  <c:v>293.02156386703371</c:v>
                </c:pt>
                <c:pt idx="6">
                  <c:v>282.5836772631244</c:v>
                </c:pt>
                <c:pt idx="7">
                  <c:v>255.1113352889854</c:v>
                </c:pt>
                <c:pt idx="8">
                  <c:v>264.66873011764068</c:v>
                </c:pt>
                <c:pt idx="9">
                  <c:v>262.89926572283059</c:v>
                </c:pt>
              </c:numCache>
            </c:numRef>
          </c:xVal>
          <c:yVal>
            <c:numRef>
              <c:f>'Lampwick R&amp;T Plots'!$BV$10:$BV$19</c:f>
              <c:numCache>
                <c:formatCode>0.0000</c:formatCode>
                <c:ptCount val="10"/>
                <c:pt idx="0">
                  <c:v>0.16473134438845458</c:v>
                </c:pt>
                <c:pt idx="1">
                  <c:v>0.23325198445905801</c:v>
                </c:pt>
                <c:pt idx="2">
                  <c:v>0.10793353093663659</c:v>
                </c:pt>
                <c:pt idx="3">
                  <c:v>5.4742886305248775E-2</c:v>
                </c:pt>
                <c:pt idx="4">
                  <c:v>9.1001647839796321E-2</c:v>
                </c:pt>
                <c:pt idx="5">
                  <c:v>8.1451731390200885E-2</c:v>
                </c:pt>
                <c:pt idx="6">
                  <c:v>9.6188185452663361E-2</c:v>
                </c:pt>
                <c:pt idx="7">
                  <c:v>8.8917548974246613E-2</c:v>
                </c:pt>
                <c:pt idx="8">
                  <c:v>7.2229168713861147E-2</c:v>
                </c:pt>
                <c:pt idx="9">
                  <c:v>7.5628315768853746E-2</c:v>
                </c:pt>
              </c:numCache>
            </c:numRef>
          </c:yVal>
          <c:smooth val="0"/>
        </c:ser>
        <c:dLbls>
          <c:showLegendKey val="0"/>
          <c:showVal val="0"/>
          <c:showCatName val="0"/>
          <c:showSerName val="0"/>
          <c:showPercent val="0"/>
          <c:showBubbleSize val="0"/>
        </c:dLbls>
        <c:axId val="167398400"/>
        <c:axId val="167400192"/>
      </c:scatterChart>
      <c:scatterChart>
        <c:scatterStyle val="lineMarker"/>
        <c:varyColors val="0"/>
        <c:ser>
          <c:idx val="2"/>
          <c:order val="3"/>
          <c:tx>
            <c:strRef>
              <c:f>'Lampwick R&amp;T Plots'!$BT$2</c:f>
              <c:strCache>
                <c:ptCount val="1"/>
                <c:pt idx="0">
                  <c:v>MPASS 3/2</c:v>
                </c:pt>
              </c:strCache>
            </c:strRef>
          </c:tx>
          <c:spPr>
            <a:ln w="28575">
              <a:noFill/>
            </a:ln>
          </c:spPr>
          <c:xVal>
            <c:numRef>
              <c:f>'Lampwick R&amp;T Plots'!$CE$10:$CE$19</c:f>
              <c:numCache>
                <c:formatCode>General</c:formatCode>
                <c:ptCount val="10"/>
                <c:pt idx="0">
                  <c:v>258.64706119544206</c:v>
                </c:pt>
                <c:pt idx="1">
                  <c:v>343.55957860374446</c:v>
                </c:pt>
                <c:pt idx="2">
                  <c:v>268.93865858906793</c:v>
                </c:pt>
                <c:pt idx="4">
                  <c:v>259.49131380277208</c:v>
                </c:pt>
                <c:pt idx="5">
                  <c:v>293.02156386703371</c:v>
                </c:pt>
                <c:pt idx="6">
                  <c:v>282.5836772631244</c:v>
                </c:pt>
                <c:pt idx="7">
                  <c:v>255.1113352889854</c:v>
                </c:pt>
                <c:pt idx="8">
                  <c:v>264.66873011764068</c:v>
                </c:pt>
                <c:pt idx="9">
                  <c:v>262.89926572283059</c:v>
                </c:pt>
              </c:numCache>
            </c:numRef>
          </c:xVal>
          <c:yVal>
            <c:numRef>
              <c:f>'Lampwick R&amp;T Plots'!$BT$10:$BT$19</c:f>
              <c:numCache>
                <c:formatCode>0.0000</c:formatCode>
                <c:ptCount val="10"/>
                <c:pt idx="2">
                  <c:v>3.5338937715895229</c:v>
                </c:pt>
                <c:pt idx="3">
                  <c:v>0</c:v>
                </c:pt>
                <c:pt idx="4">
                  <c:v>4.3618145245925186</c:v>
                </c:pt>
                <c:pt idx="5">
                  <c:v>4.4488009112618405</c:v>
                </c:pt>
                <c:pt idx="6">
                  <c:v>4.4712056795843429</c:v>
                </c:pt>
                <c:pt idx="7">
                  <c:v>0</c:v>
                </c:pt>
                <c:pt idx="8">
                  <c:v>0</c:v>
                </c:pt>
                <c:pt idx="9">
                  <c:v>0</c:v>
                </c:pt>
              </c:numCache>
            </c:numRef>
          </c:yVal>
          <c:smooth val="0"/>
        </c:ser>
        <c:ser>
          <c:idx val="3"/>
          <c:order val="4"/>
          <c:tx>
            <c:strRef>
              <c:f>'Lampwick R&amp;T Plots'!$BU$2</c:f>
              <c:strCache>
                <c:ptCount val="1"/>
                <c:pt idx="0">
                  <c:v>Hatch Choate Sigma g</c:v>
                </c:pt>
              </c:strCache>
            </c:strRef>
          </c:tx>
          <c:spPr>
            <a:ln w="28575">
              <a:noFill/>
            </a:ln>
          </c:spPr>
          <c:xVal>
            <c:numRef>
              <c:f>'Lampwick R&amp;T Plots'!$CE$10:$CE$19</c:f>
              <c:numCache>
                <c:formatCode>General</c:formatCode>
                <c:ptCount val="10"/>
                <c:pt idx="0">
                  <c:v>258.64706119544206</c:v>
                </c:pt>
                <c:pt idx="1">
                  <c:v>343.55957860374446</c:v>
                </c:pt>
                <c:pt idx="2">
                  <c:v>268.93865858906793</c:v>
                </c:pt>
                <c:pt idx="4">
                  <c:v>259.49131380277208</c:v>
                </c:pt>
                <c:pt idx="5">
                  <c:v>293.02156386703371</c:v>
                </c:pt>
                <c:pt idx="6">
                  <c:v>282.5836772631244</c:v>
                </c:pt>
                <c:pt idx="7">
                  <c:v>255.1113352889854</c:v>
                </c:pt>
                <c:pt idx="8">
                  <c:v>264.66873011764068</c:v>
                </c:pt>
                <c:pt idx="9">
                  <c:v>262.89926572283059</c:v>
                </c:pt>
              </c:numCache>
            </c:numRef>
          </c:xVal>
          <c:yVal>
            <c:numRef>
              <c:f>'Lampwick R&amp;T Plots'!$BU$10:$BU$19</c:f>
              <c:numCache>
                <c:formatCode>0.0000</c:formatCode>
                <c:ptCount val="10"/>
                <c:pt idx="0">
                  <c:v>1.9173073768130833</c:v>
                </c:pt>
                <c:pt idx="1">
                  <c:v>1.69368833526457</c:v>
                </c:pt>
                <c:pt idx="2">
                  <c:v>2.2391217870301241</c:v>
                </c:pt>
                <c:pt idx="3">
                  <c:v>2.5624075603162524</c:v>
                </c:pt>
                <c:pt idx="4">
                  <c:v>2.3244947864218388</c:v>
                </c:pt>
                <c:pt idx="5">
                  <c:v>2.5078107683239019</c:v>
                </c:pt>
                <c:pt idx="6">
                  <c:v>2.3569926978092739</c:v>
                </c:pt>
                <c:pt idx="7">
                  <c:v>2.2991748895015811</c:v>
                </c:pt>
                <c:pt idx="8">
                  <c:v>2.492996586982887</c:v>
                </c:pt>
                <c:pt idx="9">
                  <c:v>2.5278471246933618</c:v>
                </c:pt>
              </c:numCache>
            </c:numRef>
          </c:yVal>
          <c:smooth val="0"/>
        </c:ser>
        <c:dLbls>
          <c:showLegendKey val="0"/>
          <c:showVal val="0"/>
          <c:showCatName val="0"/>
          <c:showSerName val="0"/>
          <c:showPercent val="0"/>
          <c:showBubbleSize val="0"/>
        </c:dLbls>
        <c:axId val="167415808"/>
        <c:axId val="167401728"/>
      </c:scatterChart>
      <c:valAx>
        <c:axId val="167398400"/>
        <c:scaling>
          <c:orientation val="minMax"/>
          <c:max val="350"/>
          <c:min val="250"/>
        </c:scaling>
        <c:delete val="0"/>
        <c:axPos val="b"/>
        <c:numFmt formatCode="General" sourceLinked="1"/>
        <c:majorTickMark val="out"/>
        <c:minorTickMark val="none"/>
        <c:tickLblPos val="nextTo"/>
        <c:crossAx val="167400192"/>
        <c:crosses val="autoZero"/>
        <c:crossBetween val="midCat"/>
      </c:valAx>
      <c:valAx>
        <c:axId val="167400192"/>
        <c:scaling>
          <c:orientation val="minMax"/>
          <c:min val="0"/>
        </c:scaling>
        <c:delete val="0"/>
        <c:axPos val="l"/>
        <c:majorGridlines/>
        <c:numFmt formatCode="0.0000" sourceLinked="1"/>
        <c:majorTickMark val="out"/>
        <c:minorTickMark val="none"/>
        <c:tickLblPos val="nextTo"/>
        <c:crossAx val="167398400"/>
        <c:crosses val="autoZero"/>
        <c:crossBetween val="midCat"/>
      </c:valAx>
      <c:valAx>
        <c:axId val="167401728"/>
        <c:scaling>
          <c:orientation val="minMax"/>
        </c:scaling>
        <c:delete val="0"/>
        <c:axPos val="r"/>
        <c:numFmt formatCode="0.0000" sourceLinked="1"/>
        <c:majorTickMark val="out"/>
        <c:minorTickMark val="none"/>
        <c:tickLblPos val="nextTo"/>
        <c:crossAx val="167415808"/>
        <c:crosses val="max"/>
        <c:crossBetween val="midCat"/>
      </c:valAx>
      <c:valAx>
        <c:axId val="167415808"/>
        <c:scaling>
          <c:orientation val="minMax"/>
        </c:scaling>
        <c:delete val="1"/>
        <c:axPos val="b"/>
        <c:numFmt formatCode="General" sourceLinked="1"/>
        <c:majorTickMark val="out"/>
        <c:minorTickMark val="none"/>
        <c:tickLblPos val="none"/>
        <c:crossAx val="167401728"/>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55" l="0.70000000000000062" r="0.70000000000000062" t="0.75000000000001055" header="0.30000000000000032" footer="0.30000000000000032"/>
    <c:pageSetup orientation="landscape"/>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Lamp wick diameter </a:t>
            </a:r>
            <a:r>
              <a:rPr lang="en-US"/>
              <a:t>versus T in C, v=8 ,aged 491 s</a:t>
            </a:r>
          </a:p>
        </c:rich>
      </c:tx>
      <c:overlay val="0"/>
    </c:title>
    <c:autoTitleDeleted val="0"/>
    <c:plotArea>
      <c:layout/>
      <c:scatterChart>
        <c:scatterStyle val="lineMarker"/>
        <c:varyColors val="0"/>
        <c:ser>
          <c:idx val="0"/>
          <c:order val="0"/>
          <c:tx>
            <c:strRef>
              <c:f>'Lampwick R&amp;T Plots'!$BR$2</c:f>
              <c:strCache>
                <c:ptCount val="1"/>
                <c:pt idx="0">
                  <c:v>M1/M0 (micro-m)--CMD</c:v>
                </c:pt>
              </c:strCache>
            </c:strRef>
          </c:tx>
          <c:spPr>
            <a:ln w="28575">
              <a:noFill/>
            </a:ln>
          </c:spPr>
          <c:xVal>
            <c:numRef>
              <c:f>'Lampwick R&amp;T Plots'!$CE$23:$CE$25</c:f>
              <c:numCache>
                <c:formatCode>General</c:formatCode>
                <c:ptCount val="3"/>
                <c:pt idx="0">
                  <c:v>259.49131380277208</c:v>
                </c:pt>
                <c:pt idx="1">
                  <c:v>293.02156386703371</c:v>
                </c:pt>
                <c:pt idx="2">
                  <c:v>282.5836772631244</c:v>
                </c:pt>
              </c:numCache>
            </c:numRef>
          </c:xVal>
          <c:yVal>
            <c:numRef>
              <c:f>'Lampwick R&amp;T Plots'!$BR$23:$BR$25</c:f>
              <c:numCache>
                <c:formatCode>0.0000</c:formatCode>
                <c:ptCount val="3"/>
                <c:pt idx="0">
                  <c:v>0.22351514410596268</c:v>
                </c:pt>
                <c:pt idx="1">
                  <c:v>0.25394710707642226</c:v>
                </c:pt>
                <c:pt idx="2">
                  <c:v>0.2301097131615957</c:v>
                </c:pt>
              </c:numCache>
            </c:numRef>
          </c:yVal>
          <c:smooth val="0"/>
        </c:ser>
        <c:ser>
          <c:idx val="1"/>
          <c:order val="1"/>
          <c:tx>
            <c:strRef>
              <c:f>'Lampwick R&amp;T Plots'!$BS$2</c:f>
              <c:strCache>
                <c:ptCount val="1"/>
                <c:pt idx="0">
                  <c:v>Diameter of Average mass (micro-m)</c:v>
                </c:pt>
              </c:strCache>
            </c:strRef>
          </c:tx>
          <c:spPr>
            <a:ln w="28575">
              <a:noFill/>
            </a:ln>
          </c:spPr>
          <c:xVal>
            <c:numRef>
              <c:f>'Lampwick R&amp;T Plots'!$CE$23:$CE$25</c:f>
              <c:numCache>
                <c:formatCode>General</c:formatCode>
                <c:ptCount val="3"/>
                <c:pt idx="0">
                  <c:v>259.49131380277208</c:v>
                </c:pt>
                <c:pt idx="1">
                  <c:v>293.02156386703371</c:v>
                </c:pt>
                <c:pt idx="2">
                  <c:v>282.5836772631244</c:v>
                </c:pt>
              </c:numCache>
            </c:numRef>
          </c:xVal>
          <c:yVal>
            <c:numRef>
              <c:f>'Lampwick R&amp;T Plots'!$BS$23:$BS$25</c:f>
              <c:numCache>
                <c:formatCode>0.0000</c:formatCode>
                <c:ptCount val="3"/>
                <c:pt idx="0">
                  <c:v>0.35512120146580972</c:v>
                </c:pt>
                <c:pt idx="1">
                  <c:v>0.41407883222812808</c:v>
                </c:pt>
                <c:pt idx="2">
                  <c:v>0.38539411449136129</c:v>
                </c:pt>
              </c:numCache>
            </c:numRef>
          </c:yVal>
          <c:smooth val="0"/>
        </c:ser>
        <c:ser>
          <c:idx val="4"/>
          <c:order val="2"/>
          <c:tx>
            <c:strRef>
              <c:f>'Lampwick R&amp;T Plots'!$BV$2</c:f>
              <c:strCache>
                <c:ptCount val="1"/>
                <c:pt idx="0">
                  <c:v>Hatch Choate Dg</c:v>
                </c:pt>
              </c:strCache>
            </c:strRef>
          </c:tx>
          <c:spPr>
            <a:ln w="28575">
              <a:noFill/>
            </a:ln>
          </c:spPr>
          <c:xVal>
            <c:numRef>
              <c:f>'Lampwick R&amp;T Plots'!$CE$23:$CE$25</c:f>
              <c:numCache>
                <c:formatCode>General</c:formatCode>
                <c:ptCount val="3"/>
                <c:pt idx="0">
                  <c:v>259.49131380277208</c:v>
                </c:pt>
                <c:pt idx="1">
                  <c:v>293.02156386703371</c:v>
                </c:pt>
                <c:pt idx="2">
                  <c:v>282.5836772631244</c:v>
                </c:pt>
              </c:numCache>
            </c:numRef>
          </c:xVal>
          <c:yVal>
            <c:numRef>
              <c:f>'Lampwick R&amp;T Plots'!$BV$23:$BV$25</c:f>
              <c:numCache>
                <c:formatCode>0.0000</c:formatCode>
                <c:ptCount val="3"/>
                <c:pt idx="0">
                  <c:v>0.17732588253993828</c:v>
                </c:pt>
                <c:pt idx="1">
                  <c:v>0.19887188478739723</c:v>
                </c:pt>
                <c:pt idx="2">
                  <c:v>0.17780742294482293</c:v>
                </c:pt>
              </c:numCache>
            </c:numRef>
          </c:yVal>
          <c:smooth val="0"/>
        </c:ser>
        <c:dLbls>
          <c:showLegendKey val="0"/>
          <c:showVal val="0"/>
          <c:showCatName val="0"/>
          <c:showSerName val="0"/>
          <c:showPercent val="0"/>
          <c:showBubbleSize val="0"/>
        </c:dLbls>
        <c:axId val="177222400"/>
        <c:axId val="177223936"/>
      </c:scatterChart>
      <c:scatterChart>
        <c:scatterStyle val="lineMarker"/>
        <c:varyColors val="0"/>
        <c:ser>
          <c:idx val="2"/>
          <c:order val="3"/>
          <c:tx>
            <c:strRef>
              <c:f>'Lampwick R&amp;T Plots'!$BT$2</c:f>
              <c:strCache>
                <c:ptCount val="1"/>
                <c:pt idx="0">
                  <c:v>MPASS 3/2</c:v>
                </c:pt>
              </c:strCache>
            </c:strRef>
          </c:tx>
          <c:spPr>
            <a:ln w="28575">
              <a:noFill/>
            </a:ln>
          </c:spPr>
          <c:xVal>
            <c:numRef>
              <c:f>'Lampwick R&amp;T Plots'!$CE$23:$CE$25</c:f>
              <c:numCache>
                <c:formatCode>General</c:formatCode>
                <c:ptCount val="3"/>
                <c:pt idx="0">
                  <c:v>259.49131380277208</c:v>
                </c:pt>
                <c:pt idx="1">
                  <c:v>293.02156386703371</c:v>
                </c:pt>
                <c:pt idx="2">
                  <c:v>282.5836772631244</c:v>
                </c:pt>
              </c:numCache>
            </c:numRef>
          </c:xVal>
          <c:yVal>
            <c:numRef>
              <c:f>'Lampwick R&amp;T Plots'!$BT$23:$BT$25</c:f>
              <c:numCache>
                <c:formatCode>0.0000</c:formatCode>
                <c:ptCount val="3"/>
                <c:pt idx="0">
                  <c:v>4.346952483878427</c:v>
                </c:pt>
                <c:pt idx="1">
                  <c:v>4.4524883283118255</c:v>
                </c:pt>
                <c:pt idx="2">
                  <c:v>4.5343848231789021</c:v>
                </c:pt>
              </c:numCache>
            </c:numRef>
          </c:yVal>
          <c:smooth val="0"/>
        </c:ser>
        <c:ser>
          <c:idx val="3"/>
          <c:order val="4"/>
          <c:tx>
            <c:strRef>
              <c:f>'Lampwick R&amp;T Plots'!$BU$2</c:f>
              <c:strCache>
                <c:ptCount val="1"/>
                <c:pt idx="0">
                  <c:v>Hatch Choate Sigma g</c:v>
                </c:pt>
              </c:strCache>
            </c:strRef>
          </c:tx>
          <c:spPr>
            <a:ln w="28575">
              <a:noFill/>
            </a:ln>
          </c:spPr>
          <c:xVal>
            <c:numRef>
              <c:f>'Lampwick R&amp;T Plots'!$CE$23:$CE$25</c:f>
              <c:numCache>
                <c:formatCode>General</c:formatCode>
                <c:ptCount val="3"/>
                <c:pt idx="0">
                  <c:v>259.49131380277208</c:v>
                </c:pt>
                <c:pt idx="1">
                  <c:v>293.02156386703371</c:v>
                </c:pt>
                <c:pt idx="2">
                  <c:v>282.5836772631244</c:v>
                </c:pt>
              </c:numCache>
            </c:numRef>
          </c:xVal>
          <c:yVal>
            <c:numRef>
              <c:f>'Lampwick R&amp;T Plots'!$BU$23:$BU$25</c:f>
              <c:numCache>
                <c:formatCode>0.0000</c:formatCode>
                <c:ptCount val="3"/>
                <c:pt idx="0">
                  <c:v>1.9747194096960874</c:v>
                </c:pt>
                <c:pt idx="1">
                  <c:v>2.0122138995127745</c:v>
                </c:pt>
                <c:pt idx="2">
                  <c:v>2.0505944091004547</c:v>
                </c:pt>
              </c:numCache>
            </c:numRef>
          </c:yVal>
          <c:smooth val="0"/>
        </c:ser>
        <c:dLbls>
          <c:showLegendKey val="0"/>
          <c:showVal val="0"/>
          <c:showCatName val="0"/>
          <c:showSerName val="0"/>
          <c:showPercent val="0"/>
          <c:showBubbleSize val="0"/>
        </c:dLbls>
        <c:axId val="177231360"/>
        <c:axId val="177229824"/>
      </c:scatterChart>
      <c:valAx>
        <c:axId val="177222400"/>
        <c:scaling>
          <c:orientation val="minMax"/>
          <c:max val="350"/>
          <c:min val="250"/>
        </c:scaling>
        <c:delete val="0"/>
        <c:axPos val="b"/>
        <c:numFmt formatCode="General" sourceLinked="1"/>
        <c:majorTickMark val="out"/>
        <c:minorTickMark val="none"/>
        <c:tickLblPos val="nextTo"/>
        <c:crossAx val="177223936"/>
        <c:crosses val="autoZero"/>
        <c:crossBetween val="midCat"/>
      </c:valAx>
      <c:valAx>
        <c:axId val="177223936"/>
        <c:scaling>
          <c:orientation val="minMax"/>
          <c:min val="0"/>
        </c:scaling>
        <c:delete val="0"/>
        <c:axPos val="l"/>
        <c:majorGridlines/>
        <c:numFmt formatCode="0.0000" sourceLinked="1"/>
        <c:majorTickMark val="out"/>
        <c:minorTickMark val="none"/>
        <c:tickLblPos val="nextTo"/>
        <c:crossAx val="177222400"/>
        <c:crosses val="autoZero"/>
        <c:crossBetween val="midCat"/>
      </c:valAx>
      <c:valAx>
        <c:axId val="177229824"/>
        <c:scaling>
          <c:orientation val="minMax"/>
        </c:scaling>
        <c:delete val="0"/>
        <c:axPos val="r"/>
        <c:numFmt formatCode="0.0000" sourceLinked="1"/>
        <c:majorTickMark val="out"/>
        <c:minorTickMark val="none"/>
        <c:tickLblPos val="nextTo"/>
        <c:crossAx val="177231360"/>
        <c:crosses val="max"/>
        <c:crossBetween val="midCat"/>
      </c:valAx>
      <c:valAx>
        <c:axId val="177231360"/>
        <c:scaling>
          <c:orientation val="minMax"/>
        </c:scaling>
        <c:delete val="1"/>
        <c:axPos val="b"/>
        <c:numFmt formatCode="General" sourceLinked="1"/>
        <c:majorTickMark val="out"/>
        <c:minorTickMark val="none"/>
        <c:tickLblPos val="none"/>
        <c:crossAx val="177229824"/>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77" l="0.70000000000000062" r="0.70000000000000062" t="0.75000000000001077" header="0.30000000000000032" footer="0.30000000000000032"/>
    <c:pageSetup orientation="landscape"/>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Lamp wick diameter, Sigma g and mpass ratio </a:t>
            </a:r>
            <a:r>
              <a:rPr lang="en-US"/>
              <a:t> versus T in C</a:t>
            </a:r>
          </a:p>
        </c:rich>
      </c:tx>
      <c:overlay val="0"/>
    </c:title>
    <c:autoTitleDeleted val="0"/>
    <c:plotArea>
      <c:layout/>
      <c:scatterChart>
        <c:scatterStyle val="lineMarker"/>
        <c:varyColors val="0"/>
        <c:ser>
          <c:idx val="0"/>
          <c:order val="0"/>
          <c:tx>
            <c:strRef>
              <c:f>'Lampwick R&amp;T Plots'!$BR$2</c:f>
              <c:strCache>
                <c:ptCount val="1"/>
                <c:pt idx="0">
                  <c:v>M1/M0 (micro-m)--CMD</c:v>
                </c:pt>
              </c:strCache>
            </c:strRef>
          </c:tx>
          <c:spPr>
            <a:ln w="28575">
              <a:noFill/>
            </a:ln>
          </c:spPr>
          <c:xVal>
            <c:numRef>
              <c:f>'Lampwick R&amp;T Plots'!$CE$3:$CE$28</c:f>
              <c:numCache>
                <c:formatCode>General</c:formatCode>
                <c:ptCount val="26"/>
                <c:pt idx="0">
                  <c:v>262.89926572283059</c:v>
                </c:pt>
                <c:pt idx="1">
                  <c:v>260.32493766036879</c:v>
                </c:pt>
                <c:pt idx="2">
                  <c:v>295.6786559110368</c:v>
                </c:pt>
                <c:pt idx="3">
                  <c:v>296.85201609236873</c:v>
                </c:pt>
                <c:pt idx="4">
                  <c:v>258.45198005359714</c:v>
                </c:pt>
                <c:pt idx="5">
                  <c:v>299.07317141986238</c:v>
                </c:pt>
                <c:pt idx="7">
                  <c:v>258.64706119544206</c:v>
                </c:pt>
                <c:pt idx="8">
                  <c:v>343.55957860374446</c:v>
                </c:pt>
                <c:pt idx="9">
                  <c:v>268.93865858906793</c:v>
                </c:pt>
                <c:pt idx="11">
                  <c:v>259.49131380277208</c:v>
                </c:pt>
                <c:pt idx="12">
                  <c:v>293.02156386703371</c:v>
                </c:pt>
                <c:pt idx="13">
                  <c:v>282.5836772631244</c:v>
                </c:pt>
                <c:pt idx="14">
                  <c:v>255.1113352889854</c:v>
                </c:pt>
                <c:pt idx="15">
                  <c:v>264.66873011764068</c:v>
                </c:pt>
                <c:pt idx="16">
                  <c:v>262.89926572283059</c:v>
                </c:pt>
                <c:pt idx="17">
                  <c:v>260.32493766036879</c:v>
                </c:pt>
                <c:pt idx="18">
                  <c:v>295.6786559110368</c:v>
                </c:pt>
                <c:pt idx="19">
                  <c:v>296.85201609236873</c:v>
                </c:pt>
                <c:pt idx="20">
                  <c:v>259.49131380277208</c:v>
                </c:pt>
                <c:pt idx="21">
                  <c:v>293.02156386703371</c:v>
                </c:pt>
                <c:pt idx="22">
                  <c:v>282.5836772631244</c:v>
                </c:pt>
                <c:pt idx="23">
                  <c:v>297.38147020835208</c:v>
                </c:pt>
                <c:pt idx="24">
                  <c:v>258.64706119544206</c:v>
                </c:pt>
                <c:pt idx="25">
                  <c:v>343.55957860374446</c:v>
                </c:pt>
              </c:numCache>
            </c:numRef>
          </c:xVal>
          <c:yVal>
            <c:numRef>
              <c:f>'Lampwick R&amp;T Plots'!$BR$3:$BR$28</c:f>
              <c:numCache>
                <c:formatCode>0.0000</c:formatCode>
                <c:ptCount val="26"/>
                <c:pt idx="0">
                  <c:v>0.14894929432553272</c:v>
                </c:pt>
                <c:pt idx="1">
                  <c:v>0.18473786561871428</c:v>
                </c:pt>
                <c:pt idx="2">
                  <c:v>0.16828736979682504</c:v>
                </c:pt>
                <c:pt idx="3">
                  <c:v>0.44239239119644658</c:v>
                </c:pt>
                <c:pt idx="4">
                  <c:v>0.16360200134045599</c:v>
                </c:pt>
                <c:pt idx="5">
                  <c:v>0.29459322042440694</c:v>
                </c:pt>
                <c:pt idx="6">
                  <c:v>0.14857509108232342</c:v>
                </c:pt>
                <c:pt idx="7">
                  <c:v>0.20360167711257149</c:v>
                </c:pt>
                <c:pt idx="8">
                  <c:v>0.26798625255286757</c:v>
                </c:pt>
                <c:pt idx="9">
                  <c:v>0.14936620957955926</c:v>
                </c:pt>
                <c:pt idx="10">
                  <c:v>8.5228706856480888E-2</c:v>
                </c:pt>
                <c:pt idx="11">
                  <c:v>0.12988195937811292</c:v>
                </c:pt>
                <c:pt idx="12">
                  <c:v>0.12429628628849503</c:v>
                </c:pt>
                <c:pt idx="13">
                  <c:v>0.13891501803978532</c:v>
                </c:pt>
                <c:pt idx="14">
                  <c:v>0.12574795390624272</c:v>
                </c:pt>
                <c:pt idx="15">
                  <c:v>0.10962569424235284</c:v>
                </c:pt>
                <c:pt idx="16">
                  <c:v>0.11626086070116975</c:v>
                </c:pt>
                <c:pt idx="17">
                  <c:v>0.23695342235404995</c:v>
                </c:pt>
                <c:pt idx="18">
                  <c:v>0.18575397529201682</c:v>
                </c:pt>
                <c:pt idx="19">
                  <c:v>0.40280519196713138</c:v>
                </c:pt>
                <c:pt idx="20">
                  <c:v>0.22351514410596268</c:v>
                </c:pt>
                <c:pt idx="21">
                  <c:v>0.25394710707642226</c:v>
                </c:pt>
                <c:pt idx="22">
                  <c:v>0.2301097131615957</c:v>
                </c:pt>
                <c:pt idx="23">
                  <c:v>0.23004498116474259</c:v>
                </c:pt>
                <c:pt idx="24">
                  <c:v>0.27572006122365567</c:v>
                </c:pt>
                <c:pt idx="25">
                  <c:v>0.34470125820028336</c:v>
                </c:pt>
              </c:numCache>
            </c:numRef>
          </c:yVal>
          <c:smooth val="0"/>
        </c:ser>
        <c:ser>
          <c:idx val="1"/>
          <c:order val="1"/>
          <c:tx>
            <c:strRef>
              <c:f>'Lampwick R&amp;T Plots'!$BS$2</c:f>
              <c:strCache>
                <c:ptCount val="1"/>
                <c:pt idx="0">
                  <c:v>Diameter of Average mass (micro-m)</c:v>
                </c:pt>
              </c:strCache>
            </c:strRef>
          </c:tx>
          <c:spPr>
            <a:ln w="28575">
              <a:noFill/>
            </a:ln>
          </c:spPr>
          <c:xVal>
            <c:numRef>
              <c:f>'Lampwick R&amp;T Plots'!$CE$3:$CE$28</c:f>
              <c:numCache>
                <c:formatCode>General</c:formatCode>
                <c:ptCount val="26"/>
                <c:pt idx="0">
                  <c:v>262.89926572283059</c:v>
                </c:pt>
                <c:pt idx="1">
                  <c:v>260.32493766036879</c:v>
                </c:pt>
                <c:pt idx="2">
                  <c:v>295.6786559110368</c:v>
                </c:pt>
                <c:pt idx="3">
                  <c:v>296.85201609236873</c:v>
                </c:pt>
                <c:pt idx="4">
                  <c:v>258.45198005359714</c:v>
                </c:pt>
                <c:pt idx="5">
                  <c:v>299.07317141986238</c:v>
                </c:pt>
                <c:pt idx="7">
                  <c:v>258.64706119544206</c:v>
                </c:pt>
                <c:pt idx="8">
                  <c:v>343.55957860374446</c:v>
                </c:pt>
                <c:pt idx="9">
                  <c:v>268.93865858906793</c:v>
                </c:pt>
                <c:pt idx="11">
                  <c:v>259.49131380277208</c:v>
                </c:pt>
                <c:pt idx="12">
                  <c:v>293.02156386703371</c:v>
                </c:pt>
                <c:pt idx="13">
                  <c:v>282.5836772631244</c:v>
                </c:pt>
                <c:pt idx="14">
                  <c:v>255.1113352889854</c:v>
                </c:pt>
                <c:pt idx="15">
                  <c:v>264.66873011764068</c:v>
                </c:pt>
                <c:pt idx="16">
                  <c:v>262.89926572283059</c:v>
                </c:pt>
                <c:pt idx="17">
                  <c:v>260.32493766036879</c:v>
                </c:pt>
                <c:pt idx="18">
                  <c:v>295.6786559110368</c:v>
                </c:pt>
                <c:pt idx="19">
                  <c:v>296.85201609236873</c:v>
                </c:pt>
                <c:pt idx="20">
                  <c:v>259.49131380277208</c:v>
                </c:pt>
                <c:pt idx="21">
                  <c:v>293.02156386703371</c:v>
                </c:pt>
                <c:pt idx="22">
                  <c:v>282.5836772631244</c:v>
                </c:pt>
                <c:pt idx="23">
                  <c:v>297.38147020835208</c:v>
                </c:pt>
                <c:pt idx="24">
                  <c:v>258.64706119544206</c:v>
                </c:pt>
                <c:pt idx="25">
                  <c:v>343.55957860374446</c:v>
                </c:pt>
              </c:numCache>
            </c:numRef>
          </c:xVal>
          <c:yVal>
            <c:numRef>
              <c:f>'Lampwick R&amp;T Plots'!$BS$3:$BS$28</c:f>
              <c:numCache>
                <c:formatCode>0.0000</c:formatCode>
                <c:ptCount val="26"/>
                <c:pt idx="0">
                  <c:v>0.32046610714872392</c:v>
                </c:pt>
                <c:pt idx="1">
                  <c:v>0.4200368161556266</c:v>
                </c:pt>
                <c:pt idx="2">
                  <c:v>0.40295169678721698</c:v>
                </c:pt>
                <c:pt idx="3">
                  <c:v>0.59953058438413609</c:v>
                </c:pt>
                <c:pt idx="4">
                  <c:v>0.31119147379012313</c:v>
                </c:pt>
                <c:pt idx="5">
                  <c:v>0.47969155079332726</c:v>
                </c:pt>
                <c:pt idx="6">
                  <c:v>0</c:v>
                </c:pt>
                <c:pt idx="7">
                  <c:v>0.31102232794081452</c:v>
                </c:pt>
                <c:pt idx="8">
                  <c:v>0.35374218369207788</c:v>
                </c:pt>
                <c:pt idx="9">
                  <c:v>0.28605155365931773</c:v>
                </c:pt>
                <c:pt idx="10">
                  <c:v>0.20658667883299123</c:v>
                </c:pt>
                <c:pt idx="11">
                  <c:v>0.26457449879290013</c:v>
                </c:pt>
                <c:pt idx="12">
                  <c:v>0.28945017623069236</c:v>
                </c:pt>
                <c:pt idx="13">
                  <c:v>0.28973711732419516</c:v>
                </c:pt>
                <c:pt idx="14">
                  <c:v>0.25149410867769556</c:v>
                </c:pt>
                <c:pt idx="15">
                  <c:v>0.25252933607121358</c:v>
                </c:pt>
                <c:pt idx="16">
                  <c:v>0.27474623118441571</c:v>
                </c:pt>
                <c:pt idx="17">
                  <c:v>0.45141620220360806</c:v>
                </c:pt>
                <c:pt idx="18">
                  <c:v>0.43098006676055478</c:v>
                </c:pt>
                <c:pt idx="19">
                  <c:v>0.59672078557518438</c:v>
                </c:pt>
                <c:pt idx="20">
                  <c:v>0.35512120146580972</c:v>
                </c:pt>
                <c:pt idx="21">
                  <c:v>0.41407883222812808</c:v>
                </c:pt>
                <c:pt idx="22">
                  <c:v>0.38539411449136129</c:v>
                </c:pt>
                <c:pt idx="23">
                  <c:v>0.3771048633840024</c:v>
                </c:pt>
                <c:pt idx="24">
                  <c:v>0.39839240656225133</c:v>
                </c:pt>
                <c:pt idx="25">
                  <c:v>0.48556852213690521</c:v>
                </c:pt>
              </c:numCache>
            </c:numRef>
          </c:yVal>
          <c:smooth val="0"/>
        </c:ser>
        <c:ser>
          <c:idx val="4"/>
          <c:order val="4"/>
          <c:tx>
            <c:strRef>
              <c:f>'Lampwick R&amp;T Plots'!$BV$2</c:f>
              <c:strCache>
                <c:ptCount val="1"/>
                <c:pt idx="0">
                  <c:v>Hatch Choate Dg</c:v>
                </c:pt>
              </c:strCache>
            </c:strRef>
          </c:tx>
          <c:spPr>
            <a:ln w="28575">
              <a:noFill/>
            </a:ln>
          </c:spPr>
          <c:xVal>
            <c:numRef>
              <c:f>'Lampwick R&amp;T Plots'!$CE$3:$CE$28</c:f>
              <c:numCache>
                <c:formatCode>General</c:formatCode>
                <c:ptCount val="26"/>
                <c:pt idx="0">
                  <c:v>262.89926572283059</c:v>
                </c:pt>
                <c:pt idx="1">
                  <c:v>260.32493766036879</c:v>
                </c:pt>
                <c:pt idx="2">
                  <c:v>295.6786559110368</c:v>
                </c:pt>
                <c:pt idx="3">
                  <c:v>296.85201609236873</c:v>
                </c:pt>
                <c:pt idx="4">
                  <c:v>258.45198005359714</c:v>
                </c:pt>
                <c:pt idx="5">
                  <c:v>299.07317141986238</c:v>
                </c:pt>
                <c:pt idx="7">
                  <c:v>258.64706119544206</c:v>
                </c:pt>
                <c:pt idx="8">
                  <c:v>343.55957860374446</c:v>
                </c:pt>
                <c:pt idx="9">
                  <c:v>268.93865858906793</c:v>
                </c:pt>
                <c:pt idx="11">
                  <c:v>259.49131380277208</c:v>
                </c:pt>
                <c:pt idx="12">
                  <c:v>293.02156386703371</c:v>
                </c:pt>
                <c:pt idx="13">
                  <c:v>282.5836772631244</c:v>
                </c:pt>
                <c:pt idx="14">
                  <c:v>255.1113352889854</c:v>
                </c:pt>
                <c:pt idx="15">
                  <c:v>264.66873011764068</c:v>
                </c:pt>
                <c:pt idx="16">
                  <c:v>262.89926572283059</c:v>
                </c:pt>
                <c:pt idx="17">
                  <c:v>260.32493766036879</c:v>
                </c:pt>
                <c:pt idx="18">
                  <c:v>295.6786559110368</c:v>
                </c:pt>
                <c:pt idx="19">
                  <c:v>296.85201609236873</c:v>
                </c:pt>
                <c:pt idx="20">
                  <c:v>259.49131380277208</c:v>
                </c:pt>
                <c:pt idx="21">
                  <c:v>293.02156386703371</c:v>
                </c:pt>
                <c:pt idx="22">
                  <c:v>282.5836772631244</c:v>
                </c:pt>
                <c:pt idx="23">
                  <c:v>297.38147020835208</c:v>
                </c:pt>
                <c:pt idx="24">
                  <c:v>258.64706119544206</c:v>
                </c:pt>
                <c:pt idx="25">
                  <c:v>343.55957860374446</c:v>
                </c:pt>
              </c:numCache>
            </c:numRef>
          </c:xVal>
          <c:yVal>
            <c:numRef>
              <c:f>'Lampwick R&amp;T Plots'!$BV$3:$BV$28</c:f>
              <c:numCache>
                <c:formatCode>0.0000</c:formatCode>
                <c:ptCount val="26"/>
                <c:pt idx="0">
                  <c:v>0.10154688893994045</c:v>
                </c:pt>
                <c:pt idx="1">
                  <c:v>0.12251526494556801</c:v>
                </c:pt>
                <c:pt idx="2">
                  <c:v>0.1087553899042086</c:v>
                </c:pt>
                <c:pt idx="3">
                  <c:v>0.38001942957695506</c:v>
                </c:pt>
                <c:pt idx="4">
                  <c:v>0.11862304648393515</c:v>
                </c:pt>
                <c:pt idx="5">
                  <c:v>0.2308623369659521</c:v>
                </c:pt>
                <c:pt idx="6">
                  <c:v>0</c:v>
                </c:pt>
                <c:pt idx="7">
                  <c:v>0.16473134438845458</c:v>
                </c:pt>
                <c:pt idx="8">
                  <c:v>0.23325198445905801</c:v>
                </c:pt>
                <c:pt idx="9">
                  <c:v>0.10793353093663659</c:v>
                </c:pt>
                <c:pt idx="10">
                  <c:v>5.4742886305248775E-2</c:v>
                </c:pt>
                <c:pt idx="11">
                  <c:v>9.1001647839796321E-2</c:v>
                </c:pt>
                <c:pt idx="12">
                  <c:v>8.1451731390200885E-2</c:v>
                </c:pt>
                <c:pt idx="13">
                  <c:v>9.6188185452663361E-2</c:v>
                </c:pt>
                <c:pt idx="14">
                  <c:v>8.8917548974246613E-2</c:v>
                </c:pt>
                <c:pt idx="15">
                  <c:v>7.2229168713861147E-2</c:v>
                </c:pt>
                <c:pt idx="16">
                  <c:v>7.5628315768853746E-2</c:v>
                </c:pt>
                <c:pt idx="17">
                  <c:v>0.17167454583651137</c:v>
                </c:pt>
                <c:pt idx="18">
                  <c:v>0.12194909540707573</c:v>
                </c:pt>
                <c:pt idx="19">
                  <c:v>0.3309459012244117</c:v>
                </c:pt>
                <c:pt idx="20">
                  <c:v>0.17732588253993828</c:v>
                </c:pt>
                <c:pt idx="21">
                  <c:v>0.19887188478739723</c:v>
                </c:pt>
                <c:pt idx="22">
                  <c:v>0.17780742294482293</c:v>
                </c:pt>
                <c:pt idx="23">
                  <c:v>0.17967517541300185</c:v>
                </c:pt>
                <c:pt idx="24">
                  <c:v>0.2293754973875925</c:v>
                </c:pt>
                <c:pt idx="25">
                  <c:v>0.29042837201600924</c:v>
                </c:pt>
              </c:numCache>
            </c:numRef>
          </c:yVal>
          <c:smooth val="0"/>
        </c:ser>
        <c:dLbls>
          <c:showLegendKey val="0"/>
          <c:showVal val="0"/>
          <c:showCatName val="0"/>
          <c:showSerName val="0"/>
          <c:showPercent val="0"/>
          <c:showBubbleSize val="0"/>
        </c:dLbls>
        <c:axId val="177273088"/>
        <c:axId val="177037312"/>
      </c:scatterChart>
      <c:scatterChart>
        <c:scatterStyle val="lineMarker"/>
        <c:varyColors val="0"/>
        <c:ser>
          <c:idx val="2"/>
          <c:order val="2"/>
          <c:tx>
            <c:strRef>
              <c:f>'Lampwick R&amp;T Plots'!$BT$2</c:f>
              <c:strCache>
                <c:ptCount val="1"/>
                <c:pt idx="0">
                  <c:v>MPASS 3/2</c:v>
                </c:pt>
              </c:strCache>
            </c:strRef>
          </c:tx>
          <c:spPr>
            <a:ln w="28575">
              <a:noFill/>
            </a:ln>
          </c:spPr>
          <c:xVal>
            <c:numRef>
              <c:f>'Lampwick R&amp;T Plots'!$CE$3:$CE$28</c:f>
              <c:numCache>
                <c:formatCode>General</c:formatCode>
                <c:ptCount val="26"/>
                <c:pt idx="0">
                  <c:v>262.89926572283059</c:v>
                </c:pt>
                <c:pt idx="1">
                  <c:v>260.32493766036879</c:v>
                </c:pt>
                <c:pt idx="2">
                  <c:v>295.6786559110368</c:v>
                </c:pt>
                <c:pt idx="3">
                  <c:v>296.85201609236873</c:v>
                </c:pt>
                <c:pt idx="4">
                  <c:v>258.45198005359714</c:v>
                </c:pt>
                <c:pt idx="5">
                  <c:v>299.07317141986238</c:v>
                </c:pt>
                <c:pt idx="7">
                  <c:v>258.64706119544206</c:v>
                </c:pt>
                <c:pt idx="8">
                  <c:v>343.55957860374446</c:v>
                </c:pt>
                <c:pt idx="9">
                  <c:v>268.93865858906793</c:v>
                </c:pt>
                <c:pt idx="11">
                  <c:v>259.49131380277208</c:v>
                </c:pt>
                <c:pt idx="12">
                  <c:v>293.02156386703371</c:v>
                </c:pt>
                <c:pt idx="13">
                  <c:v>282.5836772631244</c:v>
                </c:pt>
                <c:pt idx="14">
                  <c:v>255.1113352889854</c:v>
                </c:pt>
                <c:pt idx="15">
                  <c:v>264.66873011764068</c:v>
                </c:pt>
                <c:pt idx="16">
                  <c:v>262.89926572283059</c:v>
                </c:pt>
                <c:pt idx="17">
                  <c:v>260.32493766036879</c:v>
                </c:pt>
                <c:pt idx="18">
                  <c:v>295.6786559110368</c:v>
                </c:pt>
                <c:pt idx="19">
                  <c:v>296.85201609236873</c:v>
                </c:pt>
                <c:pt idx="20">
                  <c:v>259.49131380277208</c:v>
                </c:pt>
                <c:pt idx="21">
                  <c:v>293.02156386703371</c:v>
                </c:pt>
                <c:pt idx="22">
                  <c:v>282.5836772631244</c:v>
                </c:pt>
                <c:pt idx="23">
                  <c:v>297.38147020835208</c:v>
                </c:pt>
                <c:pt idx="24">
                  <c:v>258.64706119544206</c:v>
                </c:pt>
                <c:pt idx="25">
                  <c:v>343.55957860374446</c:v>
                </c:pt>
              </c:numCache>
            </c:numRef>
          </c:xVal>
          <c:yVal>
            <c:numRef>
              <c:f>'Lampwick R&amp;T Plots'!$BT$3:$BT$28</c:f>
              <c:numCache>
                <c:formatCode>0.0000</c:formatCode>
                <c:ptCount val="26"/>
                <c:pt idx="0">
                  <c:v>0</c:v>
                </c:pt>
                <c:pt idx="1">
                  <c:v>3.8917748502974439</c:v>
                </c:pt>
                <c:pt idx="2">
                  <c:v>3.6746334661286353</c:v>
                </c:pt>
                <c:pt idx="3">
                  <c:v>3.8880227390698576</c:v>
                </c:pt>
                <c:pt idx="5">
                  <c:v>0</c:v>
                </c:pt>
                <c:pt idx="9">
                  <c:v>3.5338937715895229</c:v>
                </c:pt>
                <c:pt idx="10">
                  <c:v>0</c:v>
                </c:pt>
                <c:pt idx="11">
                  <c:v>4.3618145245925186</c:v>
                </c:pt>
                <c:pt idx="12">
                  <c:v>4.4488009112618405</c:v>
                </c:pt>
                <c:pt idx="13">
                  <c:v>4.4712056795843429</c:v>
                </c:pt>
                <c:pt idx="14">
                  <c:v>0</c:v>
                </c:pt>
                <c:pt idx="15">
                  <c:v>0</c:v>
                </c:pt>
                <c:pt idx="16">
                  <c:v>0</c:v>
                </c:pt>
                <c:pt idx="17">
                  <c:v>3.892977111547129</c:v>
                </c:pt>
                <c:pt idx="18">
                  <c:v>3.6707612004027848</c:v>
                </c:pt>
                <c:pt idx="19">
                  <c:v>3.9539373017257495</c:v>
                </c:pt>
                <c:pt idx="20">
                  <c:v>4.346952483878427</c:v>
                </c:pt>
                <c:pt idx="21">
                  <c:v>4.4524883283118255</c:v>
                </c:pt>
                <c:pt idx="22">
                  <c:v>4.5343848231789021</c:v>
                </c:pt>
                <c:pt idx="23">
                  <c:v>4.3594047103809057</c:v>
                </c:pt>
              </c:numCache>
            </c:numRef>
          </c:yVal>
          <c:smooth val="0"/>
        </c:ser>
        <c:ser>
          <c:idx val="3"/>
          <c:order val="3"/>
          <c:tx>
            <c:strRef>
              <c:f>'Lampwick R&amp;T Plots'!$BU$2</c:f>
              <c:strCache>
                <c:ptCount val="1"/>
                <c:pt idx="0">
                  <c:v>Hatch Choate Sigma g</c:v>
                </c:pt>
              </c:strCache>
            </c:strRef>
          </c:tx>
          <c:spPr>
            <a:ln w="28575">
              <a:noFill/>
            </a:ln>
          </c:spPr>
          <c:xVal>
            <c:numRef>
              <c:f>'Lampwick R&amp;T Plots'!$CE$3:$CE$28</c:f>
              <c:numCache>
                <c:formatCode>General</c:formatCode>
                <c:ptCount val="26"/>
                <c:pt idx="0">
                  <c:v>262.89926572283059</c:v>
                </c:pt>
                <c:pt idx="1">
                  <c:v>260.32493766036879</c:v>
                </c:pt>
                <c:pt idx="2">
                  <c:v>295.6786559110368</c:v>
                </c:pt>
                <c:pt idx="3">
                  <c:v>296.85201609236873</c:v>
                </c:pt>
                <c:pt idx="4">
                  <c:v>258.45198005359714</c:v>
                </c:pt>
                <c:pt idx="5">
                  <c:v>299.07317141986238</c:v>
                </c:pt>
                <c:pt idx="7">
                  <c:v>258.64706119544206</c:v>
                </c:pt>
                <c:pt idx="8">
                  <c:v>343.55957860374446</c:v>
                </c:pt>
                <c:pt idx="9">
                  <c:v>268.93865858906793</c:v>
                </c:pt>
                <c:pt idx="11">
                  <c:v>259.49131380277208</c:v>
                </c:pt>
                <c:pt idx="12">
                  <c:v>293.02156386703371</c:v>
                </c:pt>
                <c:pt idx="13">
                  <c:v>282.5836772631244</c:v>
                </c:pt>
                <c:pt idx="14">
                  <c:v>255.1113352889854</c:v>
                </c:pt>
                <c:pt idx="15">
                  <c:v>264.66873011764068</c:v>
                </c:pt>
                <c:pt idx="16">
                  <c:v>262.89926572283059</c:v>
                </c:pt>
                <c:pt idx="17">
                  <c:v>260.32493766036879</c:v>
                </c:pt>
                <c:pt idx="18">
                  <c:v>295.6786559110368</c:v>
                </c:pt>
                <c:pt idx="19">
                  <c:v>296.85201609236873</c:v>
                </c:pt>
                <c:pt idx="20">
                  <c:v>259.49131380277208</c:v>
                </c:pt>
                <c:pt idx="21">
                  <c:v>293.02156386703371</c:v>
                </c:pt>
                <c:pt idx="22">
                  <c:v>282.5836772631244</c:v>
                </c:pt>
                <c:pt idx="23">
                  <c:v>297.38147020835208</c:v>
                </c:pt>
                <c:pt idx="24">
                  <c:v>258.64706119544206</c:v>
                </c:pt>
                <c:pt idx="25">
                  <c:v>343.55957860374446</c:v>
                </c:pt>
              </c:numCache>
            </c:numRef>
          </c:xVal>
          <c:yVal>
            <c:numRef>
              <c:f>'Lampwick R&amp;T Plots'!$BU$3:$BU$28</c:f>
              <c:numCache>
                <c:formatCode>0.0000</c:formatCode>
                <c:ptCount val="26"/>
                <c:pt idx="0">
                  <c:v>2.3996231498083622</c:v>
                </c:pt>
                <c:pt idx="1">
                  <c:v>2.4751813854914384</c:v>
                </c:pt>
                <c:pt idx="2">
                  <c:v>2.5457404617536565</c:v>
                </c:pt>
                <c:pt idx="3">
                  <c:v>1.7355361204504993</c:v>
                </c:pt>
                <c:pt idx="4">
                  <c:v>2.22967354965495</c:v>
                </c:pt>
                <c:pt idx="5">
                  <c:v>2.0102241523207525</c:v>
                </c:pt>
                <c:pt idx="6">
                  <c:v>0</c:v>
                </c:pt>
                <c:pt idx="7">
                  <c:v>1.9173073768130833</c:v>
                </c:pt>
                <c:pt idx="8">
                  <c:v>1.69368833526457</c:v>
                </c:pt>
                <c:pt idx="9">
                  <c:v>2.2391217870301241</c:v>
                </c:pt>
                <c:pt idx="10">
                  <c:v>2.5624075603162524</c:v>
                </c:pt>
                <c:pt idx="11">
                  <c:v>2.3244947864218388</c:v>
                </c:pt>
                <c:pt idx="12">
                  <c:v>2.5078107683239019</c:v>
                </c:pt>
                <c:pt idx="13">
                  <c:v>2.3569926978092739</c:v>
                </c:pt>
                <c:pt idx="14">
                  <c:v>2.2991748895015811</c:v>
                </c:pt>
                <c:pt idx="15">
                  <c:v>2.492996586982887</c:v>
                </c:pt>
                <c:pt idx="16">
                  <c:v>2.5278471246933618</c:v>
                </c:pt>
                <c:pt idx="17">
                  <c:v>2.2318344473036289</c:v>
                </c:pt>
                <c:pt idx="18">
                  <c:v>2.5027965278330568</c:v>
                </c:pt>
                <c:pt idx="19">
                  <c:v>1.8717880227738097</c:v>
                </c:pt>
                <c:pt idx="20">
                  <c:v>1.9747194096960874</c:v>
                </c:pt>
                <c:pt idx="21">
                  <c:v>2.0122138995127745</c:v>
                </c:pt>
                <c:pt idx="22">
                  <c:v>2.0505944091004547</c:v>
                </c:pt>
                <c:pt idx="23">
                  <c:v>2.0198596954229169</c:v>
                </c:pt>
                <c:pt idx="24">
                  <c:v>1.8343173343211712</c:v>
                </c:pt>
                <c:pt idx="25">
                  <c:v>1.7956311049383042</c:v>
                </c:pt>
              </c:numCache>
            </c:numRef>
          </c:yVal>
          <c:smooth val="0"/>
        </c:ser>
        <c:dLbls>
          <c:showLegendKey val="0"/>
          <c:showVal val="0"/>
          <c:showCatName val="0"/>
          <c:showSerName val="0"/>
          <c:showPercent val="0"/>
          <c:showBubbleSize val="0"/>
        </c:dLbls>
        <c:axId val="177040384"/>
        <c:axId val="177038848"/>
      </c:scatterChart>
      <c:valAx>
        <c:axId val="177273088"/>
        <c:scaling>
          <c:orientation val="minMax"/>
          <c:max val="350"/>
          <c:min val="250"/>
        </c:scaling>
        <c:delete val="0"/>
        <c:axPos val="b"/>
        <c:numFmt formatCode="General" sourceLinked="1"/>
        <c:majorTickMark val="out"/>
        <c:minorTickMark val="none"/>
        <c:tickLblPos val="nextTo"/>
        <c:txPr>
          <a:bodyPr/>
          <a:lstStyle/>
          <a:p>
            <a:pPr>
              <a:defRPr>
                <a:solidFill>
                  <a:sysClr val="windowText" lastClr="000000"/>
                </a:solidFill>
              </a:defRPr>
            </a:pPr>
            <a:endParaRPr lang="en-US"/>
          </a:p>
        </c:txPr>
        <c:crossAx val="177037312"/>
        <c:crosses val="autoZero"/>
        <c:crossBetween val="midCat"/>
      </c:valAx>
      <c:valAx>
        <c:axId val="177037312"/>
        <c:scaling>
          <c:orientation val="minMax"/>
          <c:min val="0"/>
        </c:scaling>
        <c:delete val="0"/>
        <c:axPos val="l"/>
        <c:majorGridlines/>
        <c:numFmt formatCode="0.0000" sourceLinked="1"/>
        <c:majorTickMark val="out"/>
        <c:minorTickMark val="none"/>
        <c:tickLblPos val="nextTo"/>
        <c:crossAx val="177273088"/>
        <c:crosses val="autoZero"/>
        <c:crossBetween val="midCat"/>
      </c:valAx>
      <c:valAx>
        <c:axId val="177038848"/>
        <c:scaling>
          <c:orientation val="minMax"/>
        </c:scaling>
        <c:delete val="0"/>
        <c:axPos val="r"/>
        <c:numFmt formatCode="0.0000" sourceLinked="1"/>
        <c:majorTickMark val="out"/>
        <c:minorTickMark val="none"/>
        <c:tickLblPos val="nextTo"/>
        <c:crossAx val="177040384"/>
        <c:crosses val="max"/>
        <c:crossBetween val="midCat"/>
      </c:valAx>
      <c:valAx>
        <c:axId val="177040384"/>
        <c:scaling>
          <c:orientation val="minMax"/>
        </c:scaling>
        <c:delete val="1"/>
        <c:axPos val="b"/>
        <c:numFmt formatCode="General" sourceLinked="1"/>
        <c:majorTickMark val="out"/>
        <c:minorTickMark val="none"/>
        <c:tickLblPos val="none"/>
        <c:crossAx val="177038848"/>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33" l="0.70000000000000062" r="0.70000000000000062" t="0.75000000000001033" header="0.30000000000000032" footer="0.30000000000000032"/>
    <c:pageSetup orientation="landscape"/>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 vs. Rt/R0</a:t>
            </a:r>
          </a:p>
        </c:rich>
      </c:tx>
      <c:overlay val="0"/>
    </c:title>
    <c:autoTitleDeleted val="0"/>
    <c:plotArea>
      <c:layout/>
      <c:scatterChart>
        <c:scatterStyle val="lineMarker"/>
        <c:varyColors val="0"/>
        <c:ser>
          <c:idx val="0"/>
          <c:order val="0"/>
          <c:tx>
            <c:v>T</c:v>
          </c:tx>
          <c:spPr>
            <a:ln w="28575">
              <a:noFill/>
            </a:ln>
          </c:spPr>
          <c:xVal>
            <c:numRef>
              <c:f>'Lampwick R&amp;T Plots'!$O$3:$O$28</c:f>
              <c:numCache>
                <c:formatCode>0.000</c:formatCode>
                <c:ptCount val="26"/>
                <c:pt idx="0">
                  <c:v>1.2450000000000001</c:v>
                </c:pt>
                <c:pt idx="1">
                  <c:v>1.2450000000000001</c:v>
                </c:pt>
                <c:pt idx="2">
                  <c:v>1.28</c:v>
                </c:pt>
                <c:pt idx="3">
                  <c:v>1.28</c:v>
                </c:pt>
                <c:pt idx="4">
                  <c:v>1.2450000000000001</c:v>
                </c:pt>
                <c:pt idx="5">
                  <c:v>1.28</c:v>
                </c:pt>
                <c:pt idx="6">
                  <c:v>1.2450000000000001</c:v>
                </c:pt>
                <c:pt idx="7">
                  <c:v>1.2450000000000001</c:v>
                </c:pt>
                <c:pt idx="8">
                  <c:v>1.32</c:v>
                </c:pt>
                <c:pt idx="9">
                  <c:v>1.2514430209035738</c:v>
                </c:pt>
                <c:pt idx="10">
                  <c:v>1.2528990314448718</c:v>
                </c:pt>
                <c:pt idx="11">
                  <c:v>1.2450000000000001</c:v>
                </c:pt>
                <c:pt idx="12">
                  <c:v>1.28</c:v>
                </c:pt>
                <c:pt idx="13">
                  <c:v>1.2649999999999999</c:v>
                </c:pt>
                <c:pt idx="14">
                  <c:v>1.2450000000000001</c:v>
                </c:pt>
                <c:pt idx="15">
                  <c:v>1.2450000000000001</c:v>
                </c:pt>
                <c:pt idx="16">
                  <c:v>1.2450000000000001</c:v>
                </c:pt>
                <c:pt idx="17">
                  <c:v>1.2450000000000001</c:v>
                </c:pt>
                <c:pt idx="18">
                  <c:v>1.28</c:v>
                </c:pt>
                <c:pt idx="19">
                  <c:v>1.28</c:v>
                </c:pt>
                <c:pt idx="20">
                  <c:v>1.2450000000000001</c:v>
                </c:pt>
                <c:pt idx="21">
                  <c:v>1.28</c:v>
                </c:pt>
                <c:pt idx="22">
                  <c:v>1.2649999999999999</c:v>
                </c:pt>
                <c:pt idx="23">
                  <c:v>1.28</c:v>
                </c:pt>
                <c:pt idx="24">
                  <c:v>1.2450000000000001</c:v>
                </c:pt>
                <c:pt idx="25">
                  <c:v>1.32</c:v>
                </c:pt>
              </c:numCache>
            </c:numRef>
          </c:xVal>
          <c:yVal>
            <c:numRef>
              <c:f>'Lampwick R&amp;T Plots'!$CE$3:$CE$28</c:f>
              <c:numCache>
                <c:formatCode>General</c:formatCode>
                <c:ptCount val="26"/>
                <c:pt idx="0">
                  <c:v>262.89926572283059</c:v>
                </c:pt>
                <c:pt idx="1">
                  <c:v>260.32493766036879</c:v>
                </c:pt>
                <c:pt idx="2">
                  <c:v>295.6786559110368</c:v>
                </c:pt>
                <c:pt idx="3">
                  <c:v>296.85201609236873</c:v>
                </c:pt>
                <c:pt idx="4">
                  <c:v>258.45198005359714</c:v>
                </c:pt>
                <c:pt idx="5">
                  <c:v>299.07317141986238</c:v>
                </c:pt>
                <c:pt idx="7">
                  <c:v>258.64706119544206</c:v>
                </c:pt>
                <c:pt idx="8">
                  <c:v>343.55957860374446</c:v>
                </c:pt>
                <c:pt idx="9">
                  <c:v>268.93865858906793</c:v>
                </c:pt>
                <c:pt idx="11">
                  <c:v>259.49131380277208</c:v>
                </c:pt>
                <c:pt idx="12">
                  <c:v>293.02156386703371</c:v>
                </c:pt>
                <c:pt idx="13">
                  <c:v>282.5836772631244</c:v>
                </c:pt>
                <c:pt idx="14">
                  <c:v>255.1113352889854</c:v>
                </c:pt>
                <c:pt idx="15">
                  <c:v>264.66873011764068</c:v>
                </c:pt>
                <c:pt idx="16">
                  <c:v>262.89926572283059</c:v>
                </c:pt>
                <c:pt idx="17">
                  <c:v>260.32493766036879</c:v>
                </c:pt>
                <c:pt idx="18">
                  <c:v>295.6786559110368</c:v>
                </c:pt>
                <c:pt idx="19">
                  <c:v>296.85201609236873</c:v>
                </c:pt>
                <c:pt idx="20">
                  <c:v>259.49131380277208</c:v>
                </c:pt>
                <c:pt idx="21">
                  <c:v>293.02156386703371</c:v>
                </c:pt>
                <c:pt idx="22">
                  <c:v>282.5836772631244</c:v>
                </c:pt>
                <c:pt idx="23">
                  <c:v>297.38147020835208</c:v>
                </c:pt>
                <c:pt idx="24">
                  <c:v>258.64706119544206</c:v>
                </c:pt>
                <c:pt idx="25">
                  <c:v>343.55957860374446</c:v>
                </c:pt>
              </c:numCache>
            </c:numRef>
          </c:yVal>
          <c:smooth val="0"/>
        </c:ser>
        <c:dLbls>
          <c:showLegendKey val="0"/>
          <c:showVal val="0"/>
          <c:showCatName val="0"/>
          <c:showSerName val="0"/>
          <c:showPercent val="0"/>
          <c:showBubbleSize val="0"/>
        </c:dLbls>
        <c:axId val="177053056"/>
        <c:axId val="177063040"/>
      </c:scatterChart>
      <c:valAx>
        <c:axId val="177053056"/>
        <c:scaling>
          <c:orientation val="minMax"/>
        </c:scaling>
        <c:delete val="0"/>
        <c:axPos val="b"/>
        <c:numFmt formatCode="0.000" sourceLinked="1"/>
        <c:majorTickMark val="out"/>
        <c:minorTickMark val="none"/>
        <c:tickLblPos val="nextTo"/>
        <c:crossAx val="177063040"/>
        <c:crosses val="autoZero"/>
        <c:crossBetween val="midCat"/>
      </c:valAx>
      <c:valAx>
        <c:axId val="177063040"/>
        <c:scaling>
          <c:orientation val="minMax"/>
          <c:max val="350"/>
          <c:min val="250"/>
        </c:scaling>
        <c:delete val="0"/>
        <c:axPos val="l"/>
        <c:majorGridlines/>
        <c:numFmt formatCode="General" sourceLinked="1"/>
        <c:majorTickMark val="out"/>
        <c:minorTickMark val="none"/>
        <c:tickLblPos val="nextTo"/>
        <c:crossAx val="177053056"/>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0089" l="0.70000000000000062" r="0.70000000000000062" t="0.75000000000000089" header="0.30000000000000032" footer="0.30000000000000032"/>
    <c:pageSetup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Lamp wick diameter, Sigma g and mpass ratio </a:t>
            </a:r>
            <a:r>
              <a:rPr lang="en-US">
                <a:solidFill>
                  <a:srgbClr val="FF0000"/>
                </a:solidFill>
              </a:rPr>
              <a:t> air velocity</a:t>
            </a:r>
          </a:p>
        </c:rich>
      </c:tx>
      <c:overlay val="0"/>
    </c:title>
    <c:autoTitleDeleted val="0"/>
    <c:plotArea>
      <c:layout/>
      <c:scatterChart>
        <c:scatterStyle val="lineMarker"/>
        <c:varyColors val="0"/>
        <c:ser>
          <c:idx val="0"/>
          <c:order val="0"/>
          <c:tx>
            <c:strRef>
              <c:f>'Lampwick V Plots'!$BR$2</c:f>
              <c:strCache>
                <c:ptCount val="1"/>
                <c:pt idx="0">
                  <c:v>CMD, M1/M0, micro-m</c:v>
                </c:pt>
              </c:strCache>
            </c:strRef>
          </c:tx>
          <c:spPr>
            <a:ln w="28575">
              <a:noFill/>
            </a:ln>
          </c:spPr>
          <c:xVal>
            <c:numRef>
              <c:f>'Lampwick V Plots'!$N$3:$N$28</c:f>
              <c:numCache>
                <c:formatCode>General</c:formatCode>
                <c:ptCount val="26"/>
                <c:pt idx="0">
                  <c:v>8.1</c:v>
                </c:pt>
                <c:pt idx="1">
                  <c:v>0</c:v>
                </c:pt>
                <c:pt idx="2">
                  <c:v>2</c:v>
                </c:pt>
                <c:pt idx="3">
                  <c:v>4</c:v>
                </c:pt>
                <c:pt idx="4">
                  <c:v>8</c:v>
                </c:pt>
                <c:pt idx="5">
                  <c:v>8.1</c:v>
                </c:pt>
                <c:pt idx="6">
                  <c:v>8.1</c:v>
                </c:pt>
                <c:pt idx="7">
                  <c:v>8</c:v>
                </c:pt>
                <c:pt idx="8">
                  <c:v>8.1</c:v>
                </c:pt>
                <c:pt idx="9">
                  <c:v>8.1</c:v>
                </c:pt>
                <c:pt idx="10">
                  <c:v>8.1</c:v>
                </c:pt>
                <c:pt idx="11">
                  <c:v>8.1</c:v>
                </c:pt>
                <c:pt idx="12">
                  <c:v>0</c:v>
                </c:pt>
                <c:pt idx="13">
                  <c:v>0</c:v>
                </c:pt>
                <c:pt idx="14">
                  <c:v>2</c:v>
                </c:pt>
                <c:pt idx="15">
                  <c:v>8.1</c:v>
                </c:pt>
                <c:pt idx="16">
                  <c:v>8</c:v>
                </c:pt>
                <c:pt idx="17">
                  <c:v>0</c:v>
                </c:pt>
                <c:pt idx="18">
                  <c:v>8.1</c:v>
                </c:pt>
                <c:pt idx="19">
                  <c:v>8.1</c:v>
                </c:pt>
                <c:pt idx="20">
                  <c:v>0</c:v>
                </c:pt>
                <c:pt idx="21">
                  <c:v>0</c:v>
                </c:pt>
                <c:pt idx="22">
                  <c:v>8.1</c:v>
                </c:pt>
                <c:pt idx="23">
                  <c:v>8.1</c:v>
                </c:pt>
                <c:pt idx="24">
                  <c:v>8</c:v>
                </c:pt>
                <c:pt idx="25">
                  <c:v>8</c:v>
                </c:pt>
              </c:numCache>
            </c:numRef>
          </c:xVal>
          <c:yVal>
            <c:numRef>
              <c:f>'Lampwick V Plots'!$BR$3:$BR$28</c:f>
              <c:numCache>
                <c:formatCode>0.0000</c:formatCode>
                <c:ptCount val="26"/>
                <c:pt idx="0">
                  <c:v>0.14894929432553272</c:v>
                </c:pt>
                <c:pt idx="1">
                  <c:v>0.18473786561871428</c:v>
                </c:pt>
                <c:pt idx="2">
                  <c:v>0.16360200134045599</c:v>
                </c:pt>
                <c:pt idx="3">
                  <c:v>0.14857509108232342</c:v>
                </c:pt>
                <c:pt idx="4">
                  <c:v>0.20360167711257149</c:v>
                </c:pt>
                <c:pt idx="5">
                  <c:v>0.12988195937811292</c:v>
                </c:pt>
                <c:pt idx="6">
                  <c:v>0.12574795390624272</c:v>
                </c:pt>
                <c:pt idx="7">
                  <c:v>0.14936620957955926</c:v>
                </c:pt>
                <c:pt idx="8">
                  <c:v>8.5228706856480888E-2</c:v>
                </c:pt>
                <c:pt idx="9">
                  <c:v>0.11626086070116975</c:v>
                </c:pt>
                <c:pt idx="10">
                  <c:v>0.10962569424235284</c:v>
                </c:pt>
                <c:pt idx="11">
                  <c:v>0.13891501803978532</c:v>
                </c:pt>
                <c:pt idx="12">
                  <c:v>0.16828736979682504</c:v>
                </c:pt>
                <c:pt idx="13">
                  <c:v>0.44239239119644658</c:v>
                </c:pt>
                <c:pt idx="14">
                  <c:v>0.29459322042440694</c:v>
                </c:pt>
                <c:pt idx="15">
                  <c:v>0.12429628628849503</c:v>
                </c:pt>
                <c:pt idx="16">
                  <c:v>0.26798625255286757</c:v>
                </c:pt>
                <c:pt idx="17">
                  <c:v>0.23695342235404995</c:v>
                </c:pt>
                <c:pt idx="18">
                  <c:v>0.22351514410596268</c:v>
                </c:pt>
                <c:pt idx="19">
                  <c:v>0.2301097131615957</c:v>
                </c:pt>
                <c:pt idx="20">
                  <c:v>0.18575397529201682</c:v>
                </c:pt>
                <c:pt idx="21">
                  <c:v>0.40280519196713138</c:v>
                </c:pt>
                <c:pt idx="22">
                  <c:v>0.25394710707642226</c:v>
                </c:pt>
                <c:pt idx="23">
                  <c:v>0.23004498116474259</c:v>
                </c:pt>
                <c:pt idx="24">
                  <c:v>0.27572006122365567</c:v>
                </c:pt>
                <c:pt idx="25">
                  <c:v>0.34470125820028336</c:v>
                </c:pt>
              </c:numCache>
            </c:numRef>
          </c:yVal>
          <c:smooth val="0"/>
        </c:ser>
        <c:ser>
          <c:idx val="1"/>
          <c:order val="1"/>
          <c:tx>
            <c:strRef>
              <c:f>'Lampwick V Plots'!$BS$2</c:f>
              <c:strCache>
                <c:ptCount val="1"/>
                <c:pt idx="0">
                  <c:v>Dia. of Average Mass, micro-m</c:v>
                </c:pt>
              </c:strCache>
            </c:strRef>
          </c:tx>
          <c:spPr>
            <a:ln w="28575">
              <a:noFill/>
            </a:ln>
          </c:spPr>
          <c:xVal>
            <c:numRef>
              <c:f>'Lampwick V Plots'!$N$3:$N$28</c:f>
              <c:numCache>
                <c:formatCode>General</c:formatCode>
                <c:ptCount val="26"/>
                <c:pt idx="0">
                  <c:v>8.1</c:v>
                </c:pt>
                <c:pt idx="1">
                  <c:v>0</c:v>
                </c:pt>
                <c:pt idx="2">
                  <c:v>2</c:v>
                </c:pt>
                <c:pt idx="3">
                  <c:v>4</c:v>
                </c:pt>
                <c:pt idx="4">
                  <c:v>8</c:v>
                </c:pt>
                <c:pt idx="5">
                  <c:v>8.1</c:v>
                </c:pt>
                <c:pt idx="6">
                  <c:v>8.1</c:v>
                </c:pt>
                <c:pt idx="7">
                  <c:v>8</c:v>
                </c:pt>
                <c:pt idx="8">
                  <c:v>8.1</c:v>
                </c:pt>
                <c:pt idx="9">
                  <c:v>8.1</c:v>
                </c:pt>
                <c:pt idx="10">
                  <c:v>8.1</c:v>
                </c:pt>
                <c:pt idx="11">
                  <c:v>8.1</c:v>
                </c:pt>
                <c:pt idx="12">
                  <c:v>0</c:v>
                </c:pt>
                <c:pt idx="13">
                  <c:v>0</c:v>
                </c:pt>
                <c:pt idx="14">
                  <c:v>2</c:v>
                </c:pt>
                <c:pt idx="15">
                  <c:v>8.1</c:v>
                </c:pt>
                <c:pt idx="16">
                  <c:v>8</c:v>
                </c:pt>
                <c:pt idx="17">
                  <c:v>0</c:v>
                </c:pt>
                <c:pt idx="18">
                  <c:v>8.1</c:v>
                </c:pt>
                <c:pt idx="19">
                  <c:v>8.1</c:v>
                </c:pt>
                <c:pt idx="20">
                  <c:v>0</c:v>
                </c:pt>
                <c:pt idx="21">
                  <c:v>0</c:v>
                </c:pt>
                <c:pt idx="22">
                  <c:v>8.1</c:v>
                </c:pt>
                <c:pt idx="23">
                  <c:v>8.1</c:v>
                </c:pt>
                <c:pt idx="24">
                  <c:v>8</c:v>
                </c:pt>
                <c:pt idx="25">
                  <c:v>8</c:v>
                </c:pt>
              </c:numCache>
            </c:numRef>
          </c:xVal>
          <c:yVal>
            <c:numRef>
              <c:f>'Lampwick V Plots'!$BS$3:$BS$28</c:f>
              <c:numCache>
                <c:formatCode>0.0000</c:formatCode>
                <c:ptCount val="26"/>
                <c:pt idx="0">
                  <c:v>0.32046610714872392</c:v>
                </c:pt>
                <c:pt idx="1">
                  <c:v>0.4200368161556266</c:v>
                </c:pt>
                <c:pt idx="2">
                  <c:v>0.31119147379012313</c:v>
                </c:pt>
                <c:pt idx="3">
                  <c:v>0</c:v>
                </c:pt>
                <c:pt idx="4">
                  <c:v>0.31102232794081452</c:v>
                </c:pt>
                <c:pt idx="5">
                  <c:v>0.26457449879290013</c:v>
                </c:pt>
                <c:pt idx="6">
                  <c:v>0.25149410867769556</c:v>
                </c:pt>
                <c:pt idx="7">
                  <c:v>0.28605155365931773</c:v>
                </c:pt>
                <c:pt idx="8">
                  <c:v>0.20658667883299123</c:v>
                </c:pt>
                <c:pt idx="9">
                  <c:v>0.27474623118441571</c:v>
                </c:pt>
                <c:pt idx="10">
                  <c:v>0.25252933607121358</c:v>
                </c:pt>
                <c:pt idx="11">
                  <c:v>0.28973711732419516</c:v>
                </c:pt>
                <c:pt idx="12">
                  <c:v>0.40295169678721698</c:v>
                </c:pt>
                <c:pt idx="13">
                  <c:v>0.59953058438413609</c:v>
                </c:pt>
                <c:pt idx="14">
                  <c:v>0.47969155079332726</c:v>
                </c:pt>
                <c:pt idx="15">
                  <c:v>0.28945017623069236</c:v>
                </c:pt>
                <c:pt idx="16">
                  <c:v>0.35374218369207788</c:v>
                </c:pt>
                <c:pt idx="17">
                  <c:v>0.45141620220360806</c:v>
                </c:pt>
                <c:pt idx="18">
                  <c:v>0.35512120146580972</c:v>
                </c:pt>
                <c:pt idx="19">
                  <c:v>0.38539411449136129</c:v>
                </c:pt>
                <c:pt idx="20">
                  <c:v>0.43098006676055478</c:v>
                </c:pt>
                <c:pt idx="21">
                  <c:v>0.59672078557518438</c:v>
                </c:pt>
                <c:pt idx="22">
                  <c:v>0.41407883222812808</c:v>
                </c:pt>
                <c:pt idx="23">
                  <c:v>0.3771048633840024</c:v>
                </c:pt>
                <c:pt idx="24">
                  <c:v>0.39839240656225133</c:v>
                </c:pt>
                <c:pt idx="25">
                  <c:v>0.48556852213690521</c:v>
                </c:pt>
              </c:numCache>
            </c:numRef>
          </c:yVal>
          <c:smooth val="0"/>
        </c:ser>
        <c:ser>
          <c:idx val="4"/>
          <c:order val="4"/>
          <c:tx>
            <c:strRef>
              <c:f>'Lampwick V Plots'!$BV$2</c:f>
              <c:strCache>
                <c:ptCount val="1"/>
                <c:pt idx="0">
                  <c:v>Hatch Choate Dg</c:v>
                </c:pt>
              </c:strCache>
            </c:strRef>
          </c:tx>
          <c:spPr>
            <a:ln w="28575">
              <a:noFill/>
            </a:ln>
          </c:spPr>
          <c:xVal>
            <c:numRef>
              <c:f>'Lampwick V Plots'!$N$3:$N$28</c:f>
              <c:numCache>
                <c:formatCode>General</c:formatCode>
                <c:ptCount val="26"/>
                <c:pt idx="0">
                  <c:v>8.1</c:v>
                </c:pt>
                <c:pt idx="1">
                  <c:v>0</c:v>
                </c:pt>
                <c:pt idx="2">
                  <c:v>2</c:v>
                </c:pt>
                <c:pt idx="3">
                  <c:v>4</c:v>
                </c:pt>
                <c:pt idx="4">
                  <c:v>8</c:v>
                </c:pt>
                <c:pt idx="5">
                  <c:v>8.1</c:v>
                </c:pt>
                <c:pt idx="6">
                  <c:v>8.1</c:v>
                </c:pt>
                <c:pt idx="7">
                  <c:v>8</c:v>
                </c:pt>
                <c:pt idx="8">
                  <c:v>8.1</c:v>
                </c:pt>
                <c:pt idx="9">
                  <c:v>8.1</c:v>
                </c:pt>
                <c:pt idx="10">
                  <c:v>8.1</c:v>
                </c:pt>
                <c:pt idx="11">
                  <c:v>8.1</c:v>
                </c:pt>
                <c:pt idx="12">
                  <c:v>0</c:v>
                </c:pt>
                <c:pt idx="13">
                  <c:v>0</c:v>
                </c:pt>
                <c:pt idx="14">
                  <c:v>2</c:v>
                </c:pt>
                <c:pt idx="15">
                  <c:v>8.1</c:v>
                </c:pt>
                <c:pt idx="16">
                  <c:v>8</c:v>
                </c:pt>
                <c:pt idx="17">
                  <c:v>0</c:v>
                </c:pt>
                <c:pt idx="18">
                  <c:v>8.1</c:v>
                </c:pt>
                <c:pt idx="19">
                  <c:v>8.1</c:v>
                </c:pt>
                <c:pt idx="20">
                  <c:v>0</c:v>
                </c:pt>
                <c:pt idx="21">
                  <c:v>0</c:v>
                </c:pt>
                <c:pt idx="22">
                  <c:v>8.1</c:v>
                </c:pt>
                <c:pt idx="23">
                  <c:v>8.1</c:v>
                </c:pt>
                <c:pt idx="24">
                  <c:v>8</c:v>
                </c:pt>
                <c:pt idx="25">
                  <c:v>8</c:v>
                </c:pt>
              </c:numCache>
            </c:numRef>
          </c:xVal>
          <c:yVal>
            <c:numRef>
              <c:f>'Lampwick V Plots'!$BV$3:$BV$28</c:f>
              <c:numCache>
                <c:formatCode>0.0000</c:formatCode>
                <c:ptCount val="26"/>
                <c:pt idx="0">
                  <c:v>0.10154688893994045</c:v>
                </c:pt>
                <c:pt idx="1">
                  <c:v>0.12251526494556801</c:v>
                </c:pt>
                <c:pt idx="2">
                  <c:v>0.11862304648393515</c:v>
                </c:pt>
                <c:pt idx="3">
                  <c:v>0</c:v>
                </c:pt>
                <c:pt idx="4">
                  <c:v>0.16473134438845458</c:v>
                </c:pt>
                <c:pt idx="5">
                  <c:v>9.1001647839796321E-2</c:v>
                </c:pt>
                <c:pt idx="6">
                  <c:v>8.8917548974246613E-2</c:v>
                </c:pt>
                <c:pt idx="7">
                  <c:v>0.10793353093663659</c:v>
                </c:pt>
                <c:pt idx="8">
                  <c:v>5.4742886305248775E-2</c:v>
                </c:pt>
                <c:pt idx="9">
                  <c:v>7.5628315768853746E-2</c:v>
                </c:pt>
                <c:pt idx="10">
                  <c:v>7.2229168713861147E-2</c:v>
                </c:pt>
                <c:pt idx="11">
                  <c:v>9.6188185452663361E-2</c:v>
                </c:pt>
                <c:pt idx="12">
                  <c:v>0.1087553899042086</c:v>
                </c:pt>
                <c:pt idx="13">
                  <c:v>0.38001942957695506</c:v>
                </c:pt>
                <c:pt idx="14">
                  <c:v>0.2308623369659521</c:v>
                </c:pt>
                <c:pt idx="15">
                  <c:v>8.1451731390200885E-2</c:v>
                </c:pt>
                <c:pt idx="16">
                  <c:v>0.23325198445905801</c:v>
                </c:pt>
                <c:pt idx="17">
                  <c:v>0.17167454583651137</c:v>
                </c:pt>
                <c:pt idx="18">
                  <c:v>0.17732588253993828</c:v>
                </c:pt>
                <c:pt idx="19">
                  <c:v>0.17780742294482293</c:v>
                </c:pt>
                <c:pt idx="20">
                  <c:v>0.12194909540707573</c:v>
                </c:pt>
                <c:pt idx="21">
                  <c:v>0.3309459012244117</c:v>
                </c:pt>
                <c:pt idx="22">
                  <c:v>0.19887188478739723</c:v>
                </c:pt>
                <c:pt idx="23">
                  <c:v>0.17967517541300185</c:v>
                </c:pt>
                <c:pt idx="24">
                  <c:v>0.2293754973875925</c:v>
                </c:pt>
                <c:pt idx="25">
                  <c:v>0.29042837201600924</c:v>
                </c:pt>
              </c:numCache>
            </c:numRef>
          </c:yVal>
          <c:smooth val="0"/>
        </c:ser>
        <c:dLbls>
          <c:showLegendKey val="0"/>
          <c:showVal val="0"/>
          <c:showCatName val="0"/>
          <c:showSerName val="0"/>
          <c:showPercent val="0"/>
          <c:showBubbleSize val="0"/>
        </c:dLbls>
        <c:axId val="176695168"/>
        <c:axId val="176696704"/>
      </c:scatterChart>
      <c:scatterChart>
        <c:scatterStyle val="lineMarker"/>
        <c:varyColors val="0"/>
        <c:ser>
          <c:idx val="2"/>
          <c:order val="2"/>
          <c:tx>
            <c:strRef>
              <c:f>'Lampwick V Plots'!$BT$2</c:f>
              <c:strCache>
                <c:ptCount val="1"/>
                <c:pt idx="0">
                  <c:v>MPASS 3/2</c:v>
                </c:pt>
              </c:strCache>
            </c:strRef>
          </c:tx>
          <c:spPr>
            <a:ln w="28575">
              <a:noFill/>
            </a:ln>
          </c:spPr>
          <c:xVal>
            <c:numRef>
              <c:f>'Lampwick V Plots'!$N$3:$N$28</c:f>
              <c:numCache>
                <c:formatCode>General</c:formatCode>
                <c:ptCount val="26"/>
                <c:pt idx="0">
                  <c:v>8.1</c:v>
                </c:pt>
                <c:pt idx="1">
                  <c:v>0</c:v>
                </c:pt>
                <c:pt idx="2">
                  <c:v>2</c:v>
                </c:pt>
                <c:pt idx="3">
                  <c:v>4</c:v>
                </c:pt>
                <c:pt idx="4">
                  <c:v>8</c:v>
                </c:pt>
                <c:pt idx="5">
                  <c:v>8.1</c:v>
                </c:pt>
                <c:pt idx="6">
                  <c:v>8.1</c:v>
                </c:pt>
                <c:pt idx="7">
                  <c:v>8</c:v>
                </c:pt>
                <c:pt idx="8">
                  <c:v>8.1</c:v>
                </c:pt>
                <c:pt idx="9">
                  <c:v>8.1</c:v>
                </c:pt>
                <c:pt idx="10">
                  <c:v>8.1</c:v>
                </c:pt>
                <c:pt idx="11">
                  <c:v>8.1</c:v>
                </c:pt>
                <c:pt idx="12">
                  <c:v>0</c:v>
                </c:pt>
                <c:pt idx="13">
                  <c:v>0</c:v>
                </c:pt>
                <c:pt idx="14">
                  <c:v>2</c:v>
                </c:pt>
                <c:pt idx="15">
                  <c:v>8.1</c:v>
                </c:pt>
                <c:pt idx="16">
                  <c:v>8</c:v>
                </c:pt>
                <c:pt idx="17">
                  <c:v>0</c:v>
                </c:pt>
                <c:pt idx="18">
                  <c:v>8.1</c:v>
                </c:pt>
                <c:pt idx="19">
                  <c:v>8.1</c:v>
                </c:pt>
                <c:pt idx="20">
                  <c:v>0</c:v>
                </c:pt>
                <c:pt idx="21">
                  <c:v>0</c:v>
                </c:pt>
                <c:pt idx="22">
                  <c:v>8.1</c:v>
                </c:pt>
                <c:pt idx="23">
                  <c:v>8.1</c:v>
                </c:pt>
                <c:pt idx="24">
                  <c:v>8</c:v>
                </c:pt>
                <c:pt idx="25">
                  <c:v>8</c:v>
                </c:pt>
              </c:numCache>
            </c:numRef>
          </c:xVal>
          <c:yVal>
            <c:numRef>
              <c:f>'Lampwick V Plots'!$BT$3:$BT$28</c:f>
              <c:numCache>
                <c:formatCode>0.0000</c:formatCode>
                <c:ptCount val="26"/>
                <c:pt idx="0">
                  <c:v>0</c:v>
                </c:pt>
                <c:pt idx="1">
                  <c:v>3.8917748502974439</c:v>
                </c:pt>
                <c:pt idx="5">
                  <c:v>4.3618145245925186</c:v>
                </c:pt>
                <c:pt idx="6">
                  <c:v>0</c:v>
                </c:pt>
                <c:pt idx="7">
                  <c:v>3.5338937715895229</c:v>
                </c:pt>
                <c:pt idx="8">
                  <c:v>0</c:v>
                </c:pt>
                <c:pt idx="9">
                  <c:v>0</c:v>
                </c:pt>
                <c:pt idx="10">
                  <c:v>0</c:v>
                </c:pt>
                <c:pt idx="11">
                  <c:v>4.4712056795843429</c:v>
                </c:pt>
                <c:pt idx="12">
                  <c:v>3.6746334661286353</c:v>
                </c:pt>
                <c:pt idx="13">
                  <c:v>3.8880227390698576</c:v>
                </c:pt>
                <c:pt idx="14">
                  <c:v>0</c:v>
                </c:pt>
                <c:pt idx="15">
                  <c:v>4.4488009112618405</c:v>
                </c:pt>
                <c:pt idx="17">
                  <c:v>3.892977111547129</c:v>
                </c:pt>
                <c:pt idx="18">
                  <c:v>4.346952483878427</c:v>
                </c:pt>
                <c:pt idx="19">
                  <c:v>4.5343848231789021</c:v>
                </c:pt>
                <c:pt idx="20">
                  <c:v>3.6707612004027848</c:v>
                </c:pt>
                <c:pt idx="21">
                  <c:v>3.9539373017257495</c:v>
                </c:pt>
                <c:pt idx="22">
                  <c:v>4.4524883283118255</c:v>
                </c:pt>
                <c:pt idx="23">
                  <c:v>4.3594047103809057</c:v>
                </c:pt>
              </c:numCache>
            </c:numRef>
          </c:yVal>
          <c:smooth val="0"/>
        </c:ser>
        <c:ser>
          <c:idx val="3"/>
          <c:order val="3"/>
          <c:tx>
            <c:strRef>
              <c:f>'Lampwick V Plots'!$BU$2</c:f>
              <c:strCache>
                <c:ptCount val="1"/>
                <c:pt idx="0">
                  <c:v>Hatch Choate Sigma g</c:v>
                </c:pt>
              </c:strCache>
            </c:strRef>
          </c:tx>
          <c:spPr>
            <a:ln w="28575">
              <a:noFill/>
            </a:ln>
          </c:spPr>
          <c:xVal>
            <c:numRef>
              <c:f>'Lampwick V Plots'!$N$3:$N$28</c:f>
              <c:numCache>
                <c:formatCode>General</c:formatCode>
                <c:ptCount val="26"/>
                <c:pt idx="0">
                  <c:v>8.1</c:v>
                </c:pt>
                <c:pt idx="1">
                  <c:v>0</c:v>
                </c:pt>
                <c:pt idx="2">
                  <c:v>2</c:v>
                </c:pt>
                <c:pt idx="3">
                  <c:v>4</c:v>
                </c:pt>
                <c:pt idx="4">
                  <c:v>8</c:v>
                </c:pt>
                <c:pt idx="5">
                  <c:v>8.1</c:v>
                </c:pt>
                <c:pt idx="6">
                  <c:v>8.1</c:v>
                </c:pt>
                <c:pt idx="7">
                  <c:v>8</c:v>
                </c:pt>
                <c:pt idx="8">
                  <c:v>8.1</c:v>
                </c:pt>
                <c:pt idx="9">
                  <c:v>8.1</c:v>
                </c:pt>
                <c:pt idx="10">
                  <c:v>8.1</c:v>
                </c:pt>
                <c:pt idx="11">
                  <c:v>8.1</c:v>
                </c:pt>
                <c:pt idx="12">
                  <c:v>0</c:v>
                </c:pt>
                <c:pt idx="13">
                  <c:v>0</c:v>
                </c:pt>
                <c:pt idx="14">
                  <c:v>2</c:v>
                </c:pt>
                <c:pt idx="15">
                  <c:v>8.1</c:v>
                </c:pt>
                <c:pt idx="16">
                  <c:v>8</c:v>
                </c:pt>
                <c:pt idx="17">
                  <c:v>0</c:v>
                </c:pt>
                <c:pt idx="18">
                  <c:v>8.1</c:v>
                </c:pt>
                <c:pt idx="19">
                  <c:v>8.1</c:v>
                </c:pt>
                <c:pt idx="20">
                  <c:v>0</c:v>
                </c:pt>
                <c:pt idx="21">
                  <c:v>0</c:v>
                </c:pt>
                <c:pt idx="22">
                  <c:v>8.1</c:v>
                </c:pt>
                <c:pt idx="23">
                  <c:v>8.1</c:v>
                </c:pt>
                <c:pt idx="24">
                  <c:v>8</c:v>
                </c:pt>
                <c:pt idx="25">
                  <c:v>8</c:v>
                </c:pt>
              </c:numCache>
            </c:numRef>
          </c:xVal>
          <c:yVal>
            <c:numRef>
              <c:f>'Lampwick V Plots'!$BU$3:$BU$28</c:f>
              <c:numCache>
                <c:formatCode>0.0000</c:formatCode>
                <c:ptCount val="26"/>
                <c:pt idx="0">
                  <c:v>2.3996231498083622</c:v>
                </c:pt>
                <c:pt idx="1">
                  <c:v>2.4751813854914384</c:v>
                </c:pt>
                <c:pt idx="2">
                  <c:v>2.22967354965495</c:v>
                </c:pt>
                <c:pt idx="3">
                  <c:v>0</c:v>
                </c:pt>
                <c:pt idx="4">
                  <c:v>1.9173073768130833</c:v>
                </c:pt>
                <c:pt idx="5">
                  <c:v>2.3244947864218388</c:v>
                </c:pt>
                <c:pt idx="6">
                  <c:v>2.2991748895015811</c:v>
                </c:pt>
                <c:pt idx="7">
                  <c:v>2.2391217870301241</c:v>
                </c:pt>
                <c:pt idx="8">
                  <c:v>2.5624075603162524</c:v>
                </c:pt>
                <c:pt idx="9">
                  <c:v>2.5278471246933618</c:v>
                </c:pt>
                <c:pt idx="10">
                  <c:v>2.492996586982887</c:v>
                </c:pt>
                <c:pt idx="11">
                  <c:v>2.3569926978092739</c:v>
                </c:pt>
                <c:pt idx="12">
                  <c:v>2.5457404617536565</c:v>
                </c:pt>
                <c:pt idx="13">
                  <c:v>1.7355361204504993</c:v>
                </c:pt>
                <c:pt idx="14">
                  <c:v>2.0102241523207525</c:v>
                </c:pt>
                <c:pt idx="15">
                  <c:v>2.5078107683239019</c:v>
                </c:pt>
                <c:pt idx="16">
                  <c:v>1.69368833526457</c:v>
                </c:pt>
                <c:pt idx="17">
                  <c:v>2.2318344473036289</c:v>
                </c:pt>
                <c:pt idx="18">
                  <c:v>1.9747194096960874</c:v>
                </c:pt>
                <c:pt idx="19">
                  <c:v>2.0505944091004547</c:v>
                </c:pt>
                <c:pt idx="20">
                  <c:v>2.5027965278330568</c:v>
                </c:pt>
                <c:pt idx="21">
                  <c:v>1.8717880227738097</c:v>
                </c:pt>
                <c:pt idx="22">
                  <c:v>2.0122138995127745</c:v>
                </c:pt>
                <c:pt idx="23">
                  <c:v>2.0198596954229169</c:v>
                </c:pt>
                <c:pt idx="24">
                  <c:v>1.8343173343211712</c:v>
                </c:pt>
                <c:pt idx="25">
                  <c:v>1.7956311049383042</c:v>
                </c:pt>
              </c:numCache>
            </c:numRef>
          </c:yVal>
          <c:smooth val="0"/>
        </c:ser>
        <c:dLbls>
          <c:showLegendKey val="0"/>
          <c:showVal val="0"/>
          <c:showCatName val="0"/>
          <c:showSerName val="0"/>
          <c:showPercent val="0"/>
          <c:showBubbleSize val="0"/>
        </c:dLbls>
        <c:axId val="176708224"/>
        <c:axId val="176706688"/>
      </c:scatterChart>
      <c:valAx>
        <c:axId val="176695168"/>
        <c:scaling>
          <c:orientation val="minMax"/>
        </c:scaling>
        <c:delete val="0"/>
        <c:axPos val="b"/>
        <c:numFmt formatCode="General" sourceLinked="1"/>
        <c:majorTickMark val="out"/>
        <c:minorTickMark val="none"/>
        <c:tickLblPos val="nextTo"/>
        <c:crossAx val="176696704"/>
        <c:crosses val="autoZero"/>
        <c:crossBetween val="midCat"/>
      </c:valAx>
      <c:valAx>
        <c:axId val="176696704"/>
        <c:scaling>
          <c:orientation val="minMax"/>
          <c:min val="0"/>
        </c:scaling>
        <c:delete val="0"/>
        <c:axPos val="l"/>
        <c:majorGridlines/>
        <c:numFmt formatCode="0.0000" sourceLinked="1"/>
        <c:majorTickMark val="out"/>
        <c:minorTickMark val="none"/>
        <c:tickLblPos val="nextTo"/>
        <c:crossAx val="176695168"/>
        <c:crosses val="autoZero"/>
        <c:crossBetween val="midCat"/>
      </c:valAx>
      <c:valAx>
        <c:axId val="176706688"/>
        <c:scaling>
          <c:orientation val="minMax"/>
        </c:scaling>
        <c:delete val="0"/>
        <c:axPos val="r"/>
        <c:numFmt formatCode="0.0000" sourceLinked="1"/>
        <c:majorTickMark val="out"/>
        <c:minorTickMark val="none"/>
        <c:tickLblPos val="nextTo"/>
        <c:crossAx val="176708224"/>
        <c:crosses val="max"/>
        <c:crossBetween val="midCat"/>
      </c:valAx>
      <c:valAx>
        <c:axId val="176708224"/>
        <c:scaling>
          <c:orientation val="minMax"/>
        </c:scaling>
        <c:delete val="1"/>
        <c:axPos val="b"/>
        <c:numFmt formatCode="General" sourceLinked="1"/>
        <c:majorTickMark val="out"/>
        <c:minorTickMark val="none"/>
        <c:tickLblPos val="none"/>
        <c:crossAx val="176706688"/>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33" l="0.70000000000000062" r="0.70000000000000062" t="0.75000000000001033" header="0.30000000000000032" footer="0.30000000000000032"/>
    <c:pageSetup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Lamp wick diameter, Sigma g and mpass ratio </a:t>
            </a:r>
            <a:r>
              <a:rPr lang="en-US">
                <a:solidFill>
                  <a:srgbClr val="FF0000"/>
                </a:solidFill>
              </a:rPr>
              <a:t> air velocity</a:t>
            </a:r>
          </a:p>
          <a:p>
            <a:pPr>
              <a:defRPr/>
            </a:pPr>
            <a:r>
              <a:rPr lang="en-US">
                <a:solidFill>
                  <a:srgbClr val="FF0000"/>
                </a:solidFill>
              </a:rPr>
              <a:t>Rt/R0= 1.245</a:t>
            </a:r>
            <a:r>
              <a:rPr lang="en-US" baseline="0">
                <a:solidFill>
                  <a:srgbClr val="FF0000"/>
                </a:solidFill>
              </a:rPr>
              <a:t> aged 11 s</a:t>
            </a:r>
            <a:endParaRPr lang="en-US">
              <a:solidFill>
                <a:srgbClr val="FF0000"/>
              </a:solidFill>
            </a:endParaRPr>
          </a:p>
        </c:rich>
      </c:tx>
      <c:overlay val="0"/>
    </c:title>
    <c:autoTitleDeleted val="0"/>
    <c:plotArea>
      <c:layout/>
      <c:scatterChart>
        <c:scatterStyle val="lineMarker"/>
        <c:varyColors val="0"/>
        <c:ser>
          <c:idx val="0"/>
          <c:order val="0"/>
          <c:tx>
            <c:strRef>
              <c:f>'Lampwick V Plots'!$BR$2</c:f>
              <c:strCache>
                <c:ptCount val="1"/>
                <c:pt idx="0">
                  <c:v>CMD, M1/M0, micro-m</c:v>
                </c:pt>
              </c:strCache>
            </c:strRef>
          </c:tx>
          <c:spPr>
            <a:ln w="28575">
              <a:noFill/>
            </a:ln>
          </c:spPr>
          <c:xVal>
            <c:numRef>
              <c:f>'Lampwick V Plots'!$N$4:$N$9</c:f>
              <c:numCache>
                <c:formatCode>General</c:formatCode>
                <c:ptCount val="6"/>
                <c:pt idx="0">
                  <c:v>0</c:v>
                </c:pt>
                <c:pt idx="1">
                  <c:v>2</c:v>
                </c:pt>
                <c:pt idx="2">
                  <c:v>4</c:v>
                </c:pt>
                <c:pt idx="3">
                  <c:v>8</c:v>
                </c:pt>
                <c:pt idx="4">
                  <c:v>8.1</c:v>
                </c:pt>
                <c:pt idx="5">
                  <c:v>8.1</c:v>
                </c:pt>
              </c:numCache>
            </c:numRef>
          </c:xVal>
          <c:yVal>
            <c:numRef>
              <c:f>'Lampwick V Plots'!$BR$4:$BR$9</c:f>
              <c:numCache>
                <c:formatCode>0.0000</c:formatCode>
                <c:ptCount val="6"/>
                <c:pt idx="0">
                  <c:v>0.18473786561871428</c:v>
                </c:pt>
                <c:pt idx="1">
                  <c:v>0.16360200134045599</c:v>
                </c:pt>
                <c:pt idx="2">
                  <c:v>0.14857509108232342</c:v>
                </c:pt>
                <c:pt idx="3">
                  <c:v>0.20360167711257149</c:v>
                </c:pt>
                <c:pt idx="4">
                  <c:v>0.12988195937811292</c:v>
                </c:pt>
                <c:pt idx="5">
                  <c:v>0.12574795390624272</c:v>
                </c:pt>
              </c:numCache>
            </c:numRef>
          </c:yVal>
          <c:smooth val="0"/>
        </c:ser>
        <c:ser>
          <c:idx val="1"/>
          <c:order val="1"/>
          <c:tx>
            <c:strRef>
              <c:f>'Lampwick V Plots'!$BS$2</c:f>
              <c:strCache>
                <c:ptCount val="1"/>
                <c:pt idx="0">
                  <c:v>Dia. of Average Mass, micro-m</c:v>
                </c:pt>
              </c:strCache>
            </c:strRef>
          </c:tx>
          <c:spPr>
            <a:ln w="28575">
              <a:noFill/>
            </a:ln>
          </c:spPr>
          <c:xVal>
            <c:numRef>
              <c:f>'Lampwick V Plots'!$N$4:$N$9</c:f>
              <c:numCache>
                <c:formatCode>General</c:formatCode>
                <c:ptCount val="6"/>
                <c:pt idx="0">
                  <c:v>0</c:v>
                </c:pt>
                <c:pt idx="1">
                  <c:v>2</c:v>
                </c:pt>
                <c:pt idx="2">
                  <c:v>4</c:v>
                </c:pt>
                <c:pt idx="3">
                  <c:v>8</c:v>
                </c:pt>
                <c:pt idx="4">
                  <c:v>8.1</c:v>
                </c:pt>
                <c:pt idx="5">
                  <c:v>8.1</c:v>
                </c:pt>
              </c:numCache>
            </c:numRef>
          </c:xVal>
          <c:yVal>
            <c:numRef>
              <c:f>'Lampwick V Plots'!$BS$4:$BS$9</c:f>
              <c:numCache>
                <c:formatCode>0.0000</c:formatCode>
                <c:ptCount val="6"/>
                <c:pt idx="0">
                  <c:v>0.4200368161556266</c:v>
                </c:pt>
                <c:pt idx="1">
                  <c:v>0.31119147379012313</c:v>
                </c:pt>
                <c:pt idx="2">
                  <c:v>0</c:v>
                </c:pt>
                <c:pt idx="3">
                  <c:v>0.31102232794081452</c:v>
                </c:pt>
                <c:pt idx="4">
                  <c:v>0.26457449879290013</c:v>
                </c:pt>
                <c:pt idx="5">
                  <c:v>0.25149410867769556</c:v>
                </c:pt>
              </c:numCache>
            </c:numRef>
          </c:yVal>
          <c:smooth val="0"/>
        </c:ser>
        <c:ser>
          <c:idx val="4"/>
          <c:order val="4"/>
          <c:tx>
            <c:strRef>
              <c:f>'Lampwick V Plots'!$BV$2</c:f>
              <c:strCache>
                <c:ptCount val="1"/>
                <c:pt idx="0">
                  <c:v>Hatch Choate Dg</c:v>
                </c:pt>
              </c:strCache>
            </c:strRef>
          </c:tx>
          <c:spPr>
            <a:ln w="28575">
              <a:noFill/>
            </a:ln>
          </c:spPr>
          <c:xVal>
            <c:numRef>
              <c:f>'Lampwick V Plots'!$N$4:$N$9</c:f>
              <c:numCache>
                <c:formatCode>General</c:formatCode>
                <c:ptCount val="6"/>
                <c:pt idx="0">
                  <c:v>0</c:v>
                </c:pt>
                <c:pt idx="1">
                  <c:v>2</c:v>
                </c:pt>
                <c:pt idx="2">
                  <c:v>4</c:v>
                </c:pt>
                <c:pt idx="3">
                  <c:v>8</c:v>
                </c:pt>
                <c:pt idx="4">
                  <c:v>8.1</c:v>
                </c:pt>
                <c:pt idx="5">
                  <c:v>8.1</c:v>
                </c:pt>
              </c:numCache>
            </c:numRef>
          </c:xVal>
          <c:yVal>
            <c:numRef>
              <c:f>'Lampwick V Plots'!$BV$4:$BV$9</c:f>
              <c:numCache>
                <c:formatCode>0.0000</c:formatCode>
                <c:ptCount val="6"/>
                <c:pt idx="0">
                  <c:v>0.12251526494556801</c:v>
                </c:pt>
                <c:pt idx="1">
                  <c:v>0.11862304648393515</c:v>
                </c:pt>
                <c:pt idx="2">
                  <c:v>0</c:v>
                </c:pt>
                <c:pt idx="3">
                  <c:v>0.16473134438845458</c:v>
                </c:pt>
                <c:pt idx="4">
                  <c:v>9.1001647839796321E-2</c:v>
                </c:pt>
                <c:pt idx="5">
                  <c:v>8.8917548974246613E-2</c:v>
                </c:pt>
              </c:numCache>
            </c:numRef>
          </c:yVal>
          <c:smooth val="0"/>
        </c:ser>
        <c:dLbls>
          <c:showLegendKey val="0"/>
          <c:showVal val="0"/>
          <c:showCatName val="0"/>
          <c:showSerName val="0"/>
          <c:showPercent val="0"/>
          <c:showBubbleSize val="0"/>
        </c:dLbls>
        <c:axId val="187579776"/>
        <c:axId val="187581568"/>
      </c:scatterChart>
      <c:scatterChart>
        <c:scatterStyle val="lineMarker"/>
        <c:varyColors val="0"/>
        <c:ser>
          <c:idx val="2"/>
          <c:order val="2"/>
          <c:tx>
            <c:strRef>
              <c:f>'Lampwick V Plots'!$BT$2</c:f>
              <c:strCache>
                <c:ptCount val="1"/>
                <c:pt idx="0">
                  <c:v>MPASS 3/2</c:v>
                </c:pt>
              </c:strCache>
            </c:strRef>
          </c:tx>
          <c:spPr>
            <a:ln w="28575">
              <a:noFill/>
            </a:ln>
          </c:spPr>
          <c:xVal>
            <c:numRef>
              <c:f>'Lampwick V Plots'!$N$4:$N$9</c:f>
              <c:numCache>
                <c:formatCode>General</c:formatCode>
                <c:ptCount val="6"/>
                <c:pt idx="0">
                  <c:v>0</c:v>
                </c:pt>
                <c:pt idx="1">
                  <c:v>2</c:v>
                </c:pt>
                <c:pt idx="2">
                  <c:v>4</c:v>
                </c:pt>
                <c:pt idx="3">
                  <c:v>8</c:v>
                </c:pt>
                <c:pt idx="4">
                  <c:v>8.1</c:v>
                </c:pt>
                <c:pt idx="5">
                  <c:v>8.1</c:v>
                </c:pt>
              </c:numCache>
            </c:numRef>
          </c:xVal>
          <c:yVal>
            <c:numRef>
              <c:f>'Lampwick V Plots'!$BT$4:$BT$9</c:f>
              <c:numCache>
                <c:formatCode>0.0000</c:formatCode>
                <c:ptCount val="6"/>
                <c:pt idx="0">
                  <c:v>3.8917748502974439</c:v>
                </c:pt>
                <c:pt idx="4">
                  <c:v>4.3618145245925186</c:v>
                </c:pt>
                <c:pt idx="5">
                  <c:v>0</c:v>
                </c:pt>
              </c:numCache>
            </c:numRef>
          </c:yVal>
          <c:smooth val="0"/>
        </c:ser>
        <c:ser>
          <c:idx val="3"/>
          <c:order val="3"/>
          <c:tx>
            <c:strRef>
              <c:f>'Lampwick V Plots'!$BU$2</c:f>
              <c:strCache>
                <c:ptCount val="1"/>
                <c:pt idx="0">
                  <c:v>Hatch Choate Sigma g</c:v>
                </c:pt>
              </c:strCache>
            </c:strRef>
          </c:tx>
          <c:spPr>
            <a:ln w="28575">
              <a:noFill/>
            </a:ln>
          </c:spPr>
          <c:xVal>
            <c:numRef>
              <c:f>'Lampwick V Plots'!$N$4:$N$9</c:f>
              <c:numCache>
                <c:formatCode>General</c:formatCode>
                <c:ptCount val="6"/>
                <c:pt idx="0">
                  <c:v>0</c:v>
                </c:pt>
                <c:pt idx="1">
                  <c:v>2</c:v>
                </c:pt>
                <c:pt idx="2">
                  <c:v>4</c:v>
                </c:pt>
                <c:pt idx="3">
                  <c:v>8</c:v>
                </c:pt>
                <c:pt idx="4">
                  <c:v>8.1</c:v>
                </c:pt>
                <c:pt idx="5">
                  <c:v>8.1</c:v>
                </c:pt>
              </c:numCache>
            </c:numRef>
          </c:xVal>
          <c:yVal>
            <c:numRef>
              <c:f>'Lampwick V Plots'!$BU$4:$BU$9</c:f>
              <c:numCache>
                <c:formatCode>0.0000</c:formatCode>
                <c:ptCount val="6"/>
                <c:pt idx="0">
                  <c:v>2.4751813854914384</c:v>
                </c:pt>
                <c:pt idx="1">
                  <c:v>2.22967354965495</c:v>
                </c:pt>
                <c:pt idx="2">
                  <c:v>0</c:v>
                </c:pt>
                <c:pt idx="3">
                  <c:v>1.9173073768130833</c:v>
                </c:pt>
                <c:pt idx="4">
                  <c:v>2.3244947864218388</c:v>
                </c:pt>
                <c:pt idx="5">
                  <c:v>2.2991748895015811</c:v>
                </c:pt>
              </c:numCache>
            </c:numRef>
          </c:yVal>
          <c:smooth val="0"/>
        </c:ser>
        <c:dLbls>
          <c:showLegendKey val="0"/>
          <c:showVal val="0"/>
          <c:showCatName val="0"/>
          <c:showSerName val="0"/>
          <c:showPercent val="0"/>
          <c:showBubbleSize val="0"/>
        </c:dLbls>
        <c:axId val="187588992"/>
        <c:axId val="187583104"/>
      </c:scatterChart>
      <c:valAx>
        <c:axId val="187579776"/>
        <c:scaling>
          <c:orientation val="minMax"/>
        </c:scaling>
        <c:delete val="0"/>
        <c:axPos val="b"/>
        <c:numFmt formatCode="General" sourceLinked="1"/>
        <c:majorTickMark val="out"/>
        <c:minorTickMark val="none"/>
        <c:tickLblPos val="nextTo"/>
        <c:crossAx val="187581568"/>
        <c:crosses val="autoZero"/>
        <c:crossBetween val="midCat"/>
      </c:valAx>
      <c:valAx>
        <c:axId val="187581568"/>
        <c:scaling>
          <c:orientation val="minMax"/>
          <c:min val="0"/>
        </c:scaling>
        <c:delete val="0"/>
        <c:axPos val="l"/>
        <c:majorGridlines/>
        <c:numFmt formatCode="0.0000" sourceLinked="1"/>
        <c:majorTickMark val="out"/>
        <c:minorTickMark val="none"/>
        <c:tickLblPos val="nextTo"/>
        <c:crossAx val="187579776"/>
        <c:crosses val="autoZero"/>
        <c:crossBetween val="midCat"/>
      </c:valAx>
      <c:valAx>
        <c:axId val="187583104"/>
        <c:scaling>
          <c:orientation val="minMax"/>
        </c:scaling>
        <c:delete val="0"/>
        <c:axPos val="r"/>
        <c:numFmt formatCode="0.0000" sourceLinked="1"/>
        <c:majorTickMark val="out"/>
        <c:minorTickMark val="none"/>
        <c:tickLblPos val="nextTo"/>
        <c:crossAx val="187588992"/>
        <c:crosses val="max"/>
        <c:crossBetween val="midCat"/>
      </c:valAx>
      <c:valAx>
        <c:axId val="187588992"/>
        <c:scaling>
          <c:orientation val="minMax"/>
        </c:scaling>
        <c:delete val="1"/>
        <c:axPos val="b"/>
        <c:numFmt formatCode="General" sourceLinked="1"/>
        <c:majorTickMark val="out"/>
        <c:minorTickMark val="none"/>
        <c:tickLblPos val="none"/>
        <c:crossAx val="187583104"/>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55" l="0.70000000000000062" r="0.70000000000000062" t="0.75000000000001055" header="0.30000000000000032" footer="0.30000000000000032"/>
    <c:pageSetup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Lamp wick diameter, Sigma g and mpass ratio </a:t>
            </a:r>
            <a:r>
              <a:rPr lang="en-US">
                <a:solidFill>
                  <a:srgbClr val="FF0000"/>
                </a:solidFill>
              </a:rPr>
              <a:t> air velocity</a:t>
            </a:r>
          </a:p>
          <a:p>
            <a:pPr>
              <a:defRPr/>
            </a:pPr>
            <a:r>
              <a:rPr lang="en-US">
                <a:solidFill>
                  <a:srgbClr val="FF0000"/>
                </a:solidFill>
              </a:rPr>
              <a:t>Rt/R0= 1.28</a:t>
            </a:r>
            <a:r>
              <a:rPr lang="en-US" baseline="0">
                <a:solidFill>
                  <a:srgbClr val="FF0000"/>
                </a:solidFill>
              </a:rPr>
              <a:t> aged 11 s</a:t>
            </a:r>
            <a:endParaRPr lang="en-US">
              <a:solidFill>
                <a:srgbClr val="FF0000"/>
              </a:solidFill>
            </a:endParaRPr>
          </a:p>
        </c:rich>
      </c:tx>
      <c:layout>
        <c:manualLayout>
          <c:xMode val="edge"/>
          <c:yMode val="edge"/>
          <c:x val="0.13538108707285376"/>
          <c:y val="2.0276497695852536E-2"/>
        </c:manualLayout>
      </c:layout>
      <c:overlay val="0"/>
    </c:title>
    <c:autoTitleDeleted val="0"/>
    <c:plotArea>
      <c:layout>
        <c:manualLayout>
          <c:layoutTarget val="inner"/>
          <c:xMode val="edge"/>
          <c:yMode val="edge"/>
          <c:x val="0.12464268993402852"/>
          <c:y val="0.12482020392612285"/>
          <c:w val="0.72410990472960268"/>
          <c:h val="0.66740709024275191"/>
        </c:manualLayout>
      </c:layout>
      <c:scatterChart>
        <c:scatterStyle val="lineMarker"/>
        <c:varyColors val="0"/>
        <c:ser>
          <c:idx val="0"/>
          <c:order val="0"/>
          <c:tx>
            <c:strRef>
              <c:f>'Lampwick V Plots'!$BR$2</c:f>
              <c:strCache>
                <c:ptCount val="1"/>
                <c:pt idx="0">
                  <c:v>CMD, M1/M0, micro-m</c:v>
                </c:pt>
              </c:strCache>
            </c:strRef>
          </c:tx>
          <c:spPr>
            <a:ln w="28575">
              <a:noFill/>
            </a:ln>
          </c:spPr>
          <c:xVal>
            <c:numRef>
              <c:f>'Lampwick V Plots'!$N$15:$N$18</c:f>
              <c:numCache>
                <c:formatCode>General</c:formatCode>
                <c:ptCount val="4"/>
                <c:pt idx="0">
                  <c:v>0</c:v>
                </c:pt>
                <c:pt idx="1">
                  <c:v>0</c:v>
                </c:pt>
                <c:pt idx="2">
                  <c:v>2</c:v>
                </c:pt>
                <c:pt idx="3">
                  <c:v>8.1</c:v>
                </c:pt>
              </c:numCache>
            </c:numRef>
          </c:xVal>
          <c:yVal>
            <c:numRef>
              <c:f>'Lampwick V Plots'!$BR$15:$BR$18</c:f>
              <c:numCache>
                <c:formatCode>0.0000</c:formatCode>
                <c:ptCount val="4"/>
                <c:pt idx="0">
                  <c:v>0.16828736979682504</c:v>
                </c:pt>
                <c:pt idx="1">
                  <c:v>0.44239239119644658</c:v>
                </c:pt>
                <c:pt idx="2">
                  <c:v>0.29459322042440694</c:v>
                </c:pt>
                <c:pt idx="3">
                  <c:v>0.12429628628849503</c:v>
                </c:pt>
              </c:numCache>
            </c:numRef>
          </c:yVal>
          <c:smooth val="0"/>
        </c:ser>
        <c:ser>
          <c:idx val="1"/>
          <c:order val="1"/>
          <c:tx>
            <c:strRef>
              <c:f>'Lampwick V Plots'!$BS$2</c:f>
              <c:strCache>
                <c:ptCount val="1"/>
                <c:pt idx="0">
                  <c:v>Dia. of Average Mass, micro-m</c:v>
                </c:pt>
              </c:strCache>
            </c:strRef>
          </c:tx>
          <c:spPr>
            <a:ln w="28575">
              <a:noFill/>
            </a:ln>
          </c:spPr>
          <c:xVal>
            <c:numRef>
              <c:f>'Lampwick V Plots'!$N$15:$N$18</c:f>
              <c:numCache>
                <c:formatCode>General</c:formatCode>
                <c:ptCount val="4"/>
                <c:pt idx="0">
                  <c:v>0</c:v>
                </c:pt>
                <c:pt idx="1">
                  <c:v>0</c:v>
                </c:pt>
                <c:pt idx="2">
                  <c:v>2</c:v>
                </c:pt>
                <c:pt idx="3">
                  <c:v>8.1</c:v>
                </c:pt>
              </c:numCache>
            </c:numRef>
          </c:xVal>
          <c:yVal>
            <c:numRef>
              <c:f>'Lampwick V Plots'!$BS$15:$BS$18</c:f>
              <c:numCache>
                <c:formatCode>0.0000</c:formatCode>
                <c:ptCount val="4"/>
                <c:pt idx="0">
                  <c:v>0.40295169678721698</c:v>
                </c:pt>
                <c:pt idx="1">
                  <c:v>0.59953058438413609</c:v>
                </c:pt>
                <c:pt idx="2">
                  <c:v>0.47969155079332726</c:v>
                </c:pt>
                <c:pt idx="3">
                  <c:v>0.28945017623069236</c:v>
                </c:pt>
              </c:numCache>
            </c:numRef>
          </c:yVal>
          <c:smooth val="0"/>
        </c:ser>
        <c:ser>
          <c:idx val="4"/>
          <c:order val="4"/>
          <c:tx>
            <c:strRef>
              <c:f>'Lampwick V Plots'!$BV$2</c:f>
              <c:strCache>
                <c:ptCount val="1"/>
                <c:pt idx="0">
                  <c:v>Hatch Choate Dg</c:v>
                </c:pt>
              </c:strCache>
            </c:strRef>
          </c:tx>
          <c:spPr>
            <a:ln w="28575">
              <a:noFill/>
            </a:ln>
          </c:spPr>
          <c:xVal>
            <c:numRef>
              <c:f>'Lampwick V Plots'!$N$15:$N$18</c:f>
              <c:numCache>
                <c:formatCode>General</c:formatCode>
                <c:ptCount val="4"/>
                <c:pt idx="0">
                  <c:v>0</c:v>
                </c:pt>
                <c:pt idx="1">
                  <c:v>0</c:v>
                </c:pt>
                <c:pt idx="2">
                  <c:v>2</c:v>
                </c:pt>
                <c:pt idx="3">
                  <c:v>8.1</c:v>
                </c:pt>
              </c:numCache>
            </c:numRef>
          </c:xVal>
          <c:yVal>
            <c:numRef>
              <c:f>'Lampwick V Plots'!$BV$15:$BV$18</c:f>
              <c:numCache>
                <c:formatCode>0.0000</c:formatCode>
                <c:ptCount val="4"/>
                <c:pt idx="0">
                  <c:v>0.1087553899042086</c:v>
                </c:pt>
                <c:pt idx="1">
                  <c:v>0.38001942957695506</c:v>
                </c:pt>
                <c:pt idx="2">
                  <c:v>0.2308623369659521</c:v>
                </c:pt>
                <c:pt idx="3">
                  <c:v>8.1451731390200885E-2</c:v>
                </c:pt>
              </c:numCache>
            </c:numRef>
          </c:yVal>
          <c:smooth val="0"/>
        </c:ser>
        <c:dLbls>
          <c:showLegendKey val="0"/>
          <c:showVal val="0"/>
          <c:showCatName val="0"/>
          <c:showSerName val="0"/>
          <c:showPercent val="0"/>
          <c:showBubbleSize val="0"/>
        </c:dLbls>
        <c:axId val="187614336"/>
        <c:axId val="187616256"/>
      </c:scatterChart>
      <c:scatterChart>
        <c:scatterStyle val="lineMarker"/>
        <c:varyColors val="0"/>
        <c:ser>
          <c:idx val="2"/>
          <c:order val="2"/>
          <c:tx>
            <c:strRef>
              <c:f>'Lampwick V Plots'!$BT$2</c:f>
              <c:strCache>
                <c:ptCount val="1"/>
                <c:pt idx="0">
                  <c:v>MPASS 3/2</c:v>
                </c:pt>
              </c:strCache>
            </c:strRef>
          </c:tx>
          <c:spPr>
            <a:ln w="28575">
              <a:noFill/>
            </a:ln>
          </c:spPr>
          <c:xVal>
            <c:numRef>
              <c:f>'Lampwick V Plots'!$N$15:$N$18</c:f>
              <c:numCache>
                <c:formatCode>General</c:formatCode>
                <c:ptCount val="4"/>
                <c:pt idx="0">
                  <c:v>0</c:v>
                </c:pt>
                <c:pt idx="1">
                  <c:v>0</c:v>
                </c:pt>
                <c:pt idx="2">
                  <c:v>2</c:v>
                </c:pt>
                <c:pt idx="3">
                  <c:v>8.1</c:v>
                </c:pt>
              </c:numCache>
            </c:numRef>
          </c:xVal>
          <c:yVal>
            <c:numRef>
              <c:f>'Lampwick V Plots'!$BT$15:$BT$18</c:f>
              <c:numCache>
                <c:formatCode>0.0000</c:formatCode>
                <c:ptCount val="4"/>
                <c:pt idx="0">
                  <c:v>3.6746334661286353</c:v>
                </c:pt>
                <c:pt idx="1">
                  <c:v>3.8880227390698576</c:v>
                </c:pt>
                <c:pt idx="2">
                  <c:v>0</c:v>
                </c:pt>
                <c:pt idx="3">
                  <c:v>4.4488009112618405</c:v>
                </c:pt>
              </c:numCache>
            </c:numRef>
          </c:yVal>
          <c:smooth val="0"/>
        </c:ser>
        <c:ser>
          <c:idx val="3"/>
          <c:order val="3"/>
          <c:tx>
            <c:strRef>
              <c:f>'Lampwick V Plots'!$BU$2</c:f>
              <c:strCache>
                <c:ptCount val="1"/>
                <c:pt idx="0">
                  <c:v>Hatch Choate Sigma g</c:v>
                </c:pt>
              </c:strCache>
            </c:strRef>
          </c:tx>
          <c:spPr>
            <a:ln w="28575">
              <a:noFill/>
            </a:ln>
          </c:spPr>
          <c:xVal>
            <c:numRef>
              <c:f>'Lampwick V Plots'!$N$15:$N$18</c:f>
              <c:numCache>
                <c:formatCode>General</c:formatCode>
                <c:ptCount val="4"/>
                <c:pt idx="0">
                  <c:v>0</c:v>
                </c:pt>
                <c:pt idx="1">
                  <c:v>0</c:v>
                </c:pt>
                <c:pt idx="2">
                  <c:v>2</c:v>
                </c:pt>
                <c:pt idx="3">
                  <c:v>8.1</c:v>
                </c:pt>
              </c:numCache>
            </c:numRef>
          </c:xVal>
          <c:yVal>
            <c:numRef>
              <c:f>'Lampwick V Plots'!$BU$15:$BU$18</c:f>
              <c:numCache>
                <c:formatCode>0.0000</c:formatCode>
                <c:ptCount val="4"/>
                <c:pt idx="0">
                  <c:v>2.5457404617536565</c:v>
                </c:pt>
                <c:pt idx="1">
                  <c:v>1.7355361204504993</c:v>
                </c:pt>
                <c:pt idx="2">
                  <c:v>2.0102241523207525</c:v>
                </c:pt>
                <c:pt idx="3">
                  <c:v>2.5078107683239019</c:v>
                </c:pt>
              </c:numCache>
            </c:numRef>
          </c:yVal>
          <c:smooth val="0"/>
        </c:ser>
        <c:dLbls>
          <c:showLegendKey val="0"/>
          <c:showVal val="0"/>
          <c:showCatName val="0"/>
          <c:showSerName val="0"/>
          <c:showPercent val="0"/>
          <c:showBubbleSize val="0"/>
        </c:dLbls>
        <c:axId val="187304576"/>
        <c:axId val="187303040"/>
      </c:scatterChart>
      <c:valAx>
        <c:axId val="187614336"/>
        <c:scaling>
          <c:orientation val="minMax"/>
        </c:scaling>
        <c:delete val="0"/>
        <c:axPos val="b"/>
        <c:title>
          <c:tx>
            <c:rich>
              <a:bodyPr/>
              <a:lstStyle/>
              <a:p>
                <a:pPr>
                  <a:defRPr sz="1600" baseline="0"/>
                </a:pPr>
                <a:r>
                  <a:rPr lang="en-US" sz="1600" baseline="0"/>
                  <a:t>Air Velocity, cm/s</a:t>
                </a:r>
              </a:p>
            </c:rich>
          </c:tx>
          <c:layout>
            <c:manualLayout>
              <c:xMode val="edge"/>
              <c:yMode val="edge"/>
              <c:x val="0.38937318767624596"/>
              <c:y val="0.88658064516128743"/>
            </c:manualLayout>
          </c:layout>
          <c:overlay val="0"/>
        </c:title>
        <c:numFmt formatCode="General" sourceLinked="1"/>
        <c:majorTickMark val="none"/>
        <c:minorTickMark val="none"/>
        <c:tickLblPos val="nextTo"/>
        <c:txPr>
          <a:bodyPr/>
          <a:lstStyle/>
          <a:p>
            <a:pPr>
              <a:defRPr sz="1600"/>
            </a:pPr>
            <a:endParaRPr lang="en-US"/>
          </a:p>
        </c:txPr>
        <c:crossAx val="187616256"/>
        <c:crosses val="autoZero"/>
        <c:crossBetween val="midCat"/>
      </c:valAx>
      <c:valAx>
        <c:axId val="187616256"/>
        <c:scaling>
          <c:orientation val="minMax"/>
          <c:min val="0"/>
        </c:scaling>
        <c:delete val="0"/>
        <c:axPos val="l"/>
        <c:majorGridlines/>
        <c:title>
          <c:tx>
            <c:rich>
              <a:bodyPr/>
              <a:lstStyle/>
              <a:p>
                <a:pPr>
                  <a:defRPr sz="1600" baseline="0"/>
                </a:pPr>
                <a:r>
                  <a:rPr lang="en-US" sz="1600" baseline="0"/>
                  <a:t>Particle Diameter, </a:t>
                </a:r>
                <a:r>
                  <a:rPr lang="en-US" sz="1600" baseline="0">
                    <a:latin typeface="Symbol" pitchFamily="18" charset="2"/>
                  </a:rPr>
                  <a:t>m</a:t>
                </a:r>
                <a:r>
                  <a:rPr lang="en-US" sz="1600" baseline="0"/>
                  <a:t>m</a:t>
                </a:r>
              </a:p>
            </c:rich>
          </c:tx>
          <c:layout>
            <c:manualLayout>
              <c:xMode val="edge"/>
              <c:yMode val="edge"/>
              <c:x val="3.2914181440517151E-2"/>
              <c:y val="0.3130213723284615"/>
            </c:manualLayout>
          </c:layout>
          <c:overlay val="0"/>
        </c:title>
        <c:numFmt formatCode="0.0" sourceLinked="0"/>
        <c:majorTickMark val="none"/>
        <c:minorTickMark val="none"/>
        <c:tickLblPos val="nextTo"/>
        <c:txPr>
          <a:bodyPr/>
          <a:lstStyle/>
          <a:p>
            <a:pPr>
              <a:defRPr sz="1600"/>
            </a:pPr>
            <a:endParaRPr lang="en-US"/>
          </a:p>
        </c:txPr>
        <c:crossAx val="187614336"/>
        <c:crosses val="autoZero"/>
        <c:crossBetween val="midCat"/>
      </c:valAx>
      <c:valAx>
        <c:axId val="187303040"/>
        <c:scaling>
          <c:orientation val="minMax"/>
        </c:scaling>
        <c:delete val="0"/>
        <c:axPos val="r"/>
        <c:numFmt formatCode="0.0" sourceLinked="0"/>
        <c:majorTickMark val="out"/>
        <c:minorTickMark val="none"/>
        <c:tickLblPos val="nextTo"/>
        <c:txPr>
          <a:bodyPr/>
          <a:lstStyle/>
          <a:p>
            <a:pPr>
              <a:defRPr sz="1600"/>
            </a:pPr>
            <a:endParaRPr lang="en-US"/>
          </a:p>
        </c:txPr>
        <c:crossAx val="187304576"/>
        <c:crosses val="max"/>
        <c:crossBetween val="midCat"/>
      </c:valAx>
      <c:valAx>
        <c:axId val="187304576"/>
        <c:scaling>
          <c:orientation val="minMax"/>
        </c:scaling>
        <c:delete val="1"/>
        <c:axPos val="b"/>
        <c:numFmt formatCode="General" sourceLinked="1"/>
        <c:majorTickMark val="out"/>
        <c:minorTickMark val="none"/>
        <c:tickLblPos val="none"/>
        <c:crossAx val="187303040"/>
        <c:crosses val="autoZero"/>
        <c:crossBetween val="midCat"/>
      </c:valAx>
      <c:spPr>
        <a:ln>
          <a:solidFill>
            <a:schemeClr val="tx1"/>
          </a:solidFill>
        </a:ln>
      </c:spPr>
    </c:plotArea>
    <c:legend>
      <c:legendPos val="r"/>
      <c:layout>
        <c:manualLayout>
          <c:xMode val="edge"/>
          <c:yMode val="edge"/>
          <c:x val="0.33808808907504234"/>
          <c:y val="0.1666144635146414"/>
          <c:w val="0.29838453114791452"/>
          <c:h val="0.25561885409485263"/>
        </c:manualLayout>
      </c:layout>
      <c:overlay val="0"/>
      <c:spPr>
        <a:ln w="6350" cmpd="sng">
          <a:solidFill>
            <a:schemeClr val="tx1"/>
          </a:solidFill>
        </a:ln>
      </c:spPr>
      <c:txPr>
        <a:bodyPr/>
        <a:lstStyle/>
        <a:p>
          <a:pPr>
            <a:defRPr sz="1200"/>
          </a:pPr>
          <a:endParaRPr lang="en-US"/>
        </a:p>
      </c:txPr>
    </c:legend>
    <c:plotVisOnly val="1"/>
    <c:dispBlanksAs val="gap"/>
    <c:showDLblsOverMax val="0"/>
  </c:chart>
  <c:printSettings>
    <c:headerFooter>
      <c:oddFooter>&amp;L&amp;F&amp;C&amp;A&amp;R&amp;D</c:oddFooter>
    </c:headerFooter>
    <c:pageMargins b="0.75000000000001077" l="0.70000000000000062" r="0.70000000000000062" t="0.75000000000001077" header="0.30000000000000032" footer="0.30000000000000032"/>
    <c:pageSetup orientation="landscape"/>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Lamp wick diameter, Sigma g and mpass ratio </a:t>
            </a:r>
            <a:r>
              <a:rPr lang="en-US">
                <a:solidFill>
                  <a:srgbClr val="FF0000"/>
                </a:solidFill>
              </a:rPr>
              <a:t> air velocity</a:t>
            </a:r>
          </a:p>
          <a:p>
            <a:pPr>
              <a:defRPr/>
            </a:pPr>
            <a:r>
              <a:rPr lang="en-US">
                <a:solidFill>
                  <a:srgbClr val="FF0000"/>
                </a:solidFill>
              </a:rPr>
              <a:t>Rt/R0= 1.245</a:t>
            </a:r>
            <a:r>
              <a:rPr lang="en-US" baseline="0">
                <a:solidFill>
                  <a:srgbClr val="FF0000"/>
                </a:solidFill>
              </a:rPr>
              <a:t> aged 491 s</a:t>
            </a:r>
            <a:endParaRPr lang="en-US">
              <a:solidFill>
                <a:srgbClr val="FF0000"/>
              </a:solidFill>
            </a:endParaRPr>
          </a:p>
        </c:rich>
      </c:tx>
      <c:overlay val="0"/>
    </c:title>
    <c:autoTitleDeleted val="0"/>
    <c:plotArea>
      <c:layout/>
      <c:scatterChart>
        <c:scatterStyle val="lineMarker"/>
        <c:varyColors val="0"/>
        <c:ser>
          <c:idx val="0"/>
          <c:order val="0"/>
          <c:tx>
            <c:strRef>
              <c:f>'Lampwick V Plots'!$BR$2</c:f>
              <c:strCache>
                <c:ptCount val="1"/>
                <c:pt idx="0">
                  <c:v>CMD, M1/M0, micro-m</c:v>
                </c:pt>
              </c:strCache>
            </c:strRef>
          </c:tx>
          <c:spPr>
            <a:ln w="28575">
              <a:noFill/>
            </a:ln>
          </c:spPr>
          <c:xVal>
            <c:numRef>
              <c:f>'Lampwick V Plots'!$N$20:$N$21</c:f>
              <c:numCache>
                <c:formatCode>General</c:formatCode>
                <c:ptCount val="2"/>
                <c:pt idx="0">
                  <c:v>0</c:v>
                </c:pt>
                <c:pt idx="1">
                  <c:v>8.1</c:v>
                </c:pt>
              </c:numCache>
            </c:numRef>
          </c:xVal>
          <c:yVal>
            <c:numRef>
              <c:f>'Lampwick V Plots'!$BR$20:$BR$21</c:f>
              <c:numCache>
                <c:formatCode>0.0000</c:formatCode>
                <c:ptCount val="2"/>
                <c:pt idx="0">
                  <c:v>0.23695342235404995</c:v>
                </c:pt>
                <c:pt idx="1">
                  <c:v>0.22351514410596268</c:v>
                </c:pt>
              </c:numCache>
            </c:numRef>
          </c:yVal>
          <c:smooth val="0"/>
        </c:ser>
        <c:ser>
          <c:idx val="1"/>
          <c:order val="1"/>
          <c:tx>
            <c:strRef>
              <c:f>'Lampwick V Plots'!$BS$2</c:f>
              <c:strCache>
                <c:ptCount val="1"/>
                <c:pt idx="0">
                  <c:v>Dia. of Average Mass, micro-m</c:v>
                </c:pt>
              </c:strCache>
            </c:strRef>
          </c:tx>
          <c:spPr>
            <a:ln w="28575">
              <a:noFill/>
            </a:ln>
          </c:spPr>
          <c:xVal>
            <c:numRef>
              <c:f>'Lampwick V Plots'!$N$20:$N$21</c:f>
              <c:numCache>
                <c:formatCode>General</c:formatCode>
                <c:ptCount val="2"/>
                <c:pt idx="0">
                  <c:v>0</c:v>
                </c:pt>
                <c:pt idx="1">
                  <c:v>8.1</c:v>
                </c:pt>
              </c:numCache>
            </c:numRef>
          </c:xVal>
          <c:yVal>
            <c:numRef>
              <c:f>'Lampwick V Plots'!$BS$20:$BS$21</c:f>
              <c:numCache>
                <c:formatCode>0.0000</c:formatCode>
                <c:ptCount val="2"/>
                <c:pt idx="0">
                  <c:v>0.45141620220360806</c:v>
                </c:pt>
                <c:pt idx="1">
                  <c:v>0.35512120146580972</c:v>
                </c:pt>
              </c:numCache>
            </c:numRef>
          </c:yVal>
          <c:smooth val="0"/>
        </c:ser>
        <c:ser>
          <c:idx val="4"/>
          <c:order val="4"/>
          <c:tx>
            <c:strRef>
              <c:f>'Lampwick V Plots'!$BV$2</c:f>
              <c:strCache>
                <c:ptCount val="1"/>
                <c:pt idx="0">
                  <c:v>Hatch Choate Dg</c:v>
                </c:pt>
              </c:strCache>
            </c:strRef>
          </c:tx>
          <c:spPr>
            <a:ln w="28575">
              <a:noFill/>
            </a:ln>
          </c:spPr>
          <c:xVal>
            <c:numRef>
              <c:f>'Lampwick V Plots'!$N$20:$N$21</c:f>
              <c:numCache>
                <c:formatCode>General</c:formatCode>
                <c:ptCount val="2"/>
                <c:pt idx="0">
                  <c:v>0</c:v>
                </c:pt>
                <c:pt idx="1">
                  <c:v>8.1</c:v>
                </c:pt>
              </c:numCache>
            </c:numRef>
          </c:xVal>
          <c:yVal>
            <c:numRef>
              <c:f>'Lampwick V Plots'!$BV$20:$BV$21</c:f>
              <c:numCache>
                <c:formatCode>0.0000</c:formatCode>
                <c:ptCount val="2"/>
                <c:pt idx="0">
                  <c:v>0.17167454583651137</c:v>
                </c:pt>
                <c:pt idx="1">
                  <c:v>0.17732588253993828</c:v>
                </c:pt>
              </c:numCache>
            </c:numRef>
          </c:yVal>
          <c:smooth val="0"/>
        </c:ser>
        <c:dLbls>
          <c:showLegendKey val="0"/>
          <c:showVal val="0"/>
          <c:showCatName val="0"/>
          <c:showSerName val="0"/>
          <c:showPercent val="0"/>
          <c:showBubbleSize val="0"/>
        </c:dLbls>
        <c:axId val="187329920"/>
        <c:axId val="187348096"/>
      </c:scatterChart>
      <c:scatterChart>
        <c:scatterStyle val="lineMarker"/>
        <c:varyColors val="0"/>
        <c:ser>
          <c:idx val="2"/>
          <c:order val="2"/>
          <c:tx>
            <c:strRef>
              <c:f>'Lampwick V Plots'!$BT$2</c:f>
              <c:strCache>
                <c:ptCount val="1"/>
                <c:pt idx="0">
                  <c:v>MPASS 3/2</c:v>
                </c:pt>
              </c:strCache>
            </c:strRef>
          </c:tx>
          <c:spPr>
            <a:ln w="28575">
              <a:noFill/>
            </a:ln>
          </c:spPr>
          <c:xVal>
            <c:numRef>
              <c:f>'Lampwick V Plots'!$N$20:$N$21</c:f>
              <c:numCache>
                <c:formatCode>General</c:formatCode>
                <c:ptCount val="2"/>
                <c:pt idx="0">
                  <c:v>0</c:v>
                </c:pt>
                <c:pt idx="1">
                  <c:v>8.1</c:v>
                </c:pt>
              </c:numCache>
            </c:numRef>
          </c:xVal>
          <c:yVal>
            <c:numRef>
              <c:f>'Lampwick V Plots'!$BT$20:$BT$21</c:f>
              <c:numCache>
                <c:formatCode>0.0000</c:formatCode>
                <c:ptCount val="2"/>
                <c:pt idx="0">
                  <c:v>3.892977111547129</c:v>
                </c:pt>
                <c:pt idx="1">
                  <c:v>4.346952483878427</c:v>
                </c:pt>
              </c:numCache>
            </c:numRef>
          </c:yVal>
          <c:smooth val="0"/>
        </c:ser>
        <c:ser>
          <c:idx val="3"/>
          <c:order val="3"/>
          <c:tx>
            <c:strRef>
              <c:f>'Lampwick V Plots'!$BU$2</c:f>
              <c:strCache>
                <c:ptCount val="1"/>
                <c:pt idx="0">
                  <c:v>Hatch Choate Sigma g</c:v>
                </c:pt>
              </c:strCache>
            </c:strRef>
          </c:tx>
          <c:spPr>
            <a:ln w="28575">
              <a:noFill/>
            </a:ln>
          </c:spPr>
          <c:xVal>
            <c:numRef>
              <c:f>'Lampwick V Plots'!$N$20:$N$21</c:f>
              <c:numCache>
                <c:formatCode>General</c:formatCode>
                <c:ptCount val="2"/>
                <c:pt idx="0">
                  <c:v>0</c:v>
                </c:pt>
                <c:pt idx="1">
                  <c:v>8.1</c:v>
                </c:pt>
              </c:numCache>
            </c:numRef>
          </c:xVal>
          <c:yVal>
            <c:numRef>
              <c:f>'Lampwick V Plots'!$BU$20:$BU$21</c:f>
              <c:numCache>
                <c:formatCode>0.0000</c:formatCode>
                <c:ptCount val="2"/>
                <c:pt idx="0">
                  <c:v>2.2318344473036289</c:v>
                </c:pt>
                <c:pt idx="1">
                  <c:v>1.9747194096960874</c:v>
                </c:pt>
              </c:numCache>
            </c:numRef>
          </c:yVal>
          <c:smooth val="0"/>
        </c:ser>
        <c:dLbls>
          <c:showLegendKey val="0"/>
          <c:showVal val="0"/>
          <c:showCatName val="0"/>
          <c:showSerName val="0"/>
          <c:showPercent val="0"/>
          <c:showBubbleSize val="0"/>
        </c:dLbls>
        <c:axId val="187351424"/>
        <c:axId val="187349632"/>
      </c:scatterChart>
      <c:valAx>
        <c:axId val="187329920"/>
        <c:scaling>
          <c:orientation val="minMax"/>
        </c:scaling>
        <c:delete val="0"/>
        <c:axPos val="b"/>
        <c:numFmt formatCode="General" sourceLinked="1"/>
        <c:majorTickMark val="out"/>
        <c:minorTickMark val="none"/>
        <c:tickLblPos val="nextTo"/>
        <c:crossAx val="187348096"/>
        <c:crosses val="autoZero"/>
        <c:crossBetween val="midCat"/>
      </c:valAx>
      <c:valAx>
        <c:axId val="187348096"/>
        <c:scaling>
          <c:orientation val="minMax"/>
          <c:min val="0"/>
        </c:scaling>
        <c:delete val="0"/>
        <c:axPos val="l"/>
        <c:majorGridlines/>
        <c:numFmt formatCode="0.0000" sourceLinked="1"/>
        <c:majorTickMark val="out"/>
        <c:minorTickMark val="none"/>
        <c:tickLblPos val="nextTo"/>
        <c:crossAx val="187329920"/>
        <c:crosses val="autoZero"/>
        <c:crossBetween val="midCat"/>
      </c:valAx>
      <c:valAx>
        <c:axId val="187349632"/>
        <c:scaling>
          <c:orientation val="minMax"/>
        </c:scaling>
        <c:delete val="0"/>
        <c:axPos val="r"/>
        <c:numFmt formatCode="0.0000" sourceLinked="1"/>
        <c:majorTickMark val="out"/>
        <c:minorTickMark val="none"/>
        <c:tickLblPos val="nextTo"/>
        <c:crossAx val="187351424"/>
        <c:crosses val="max"/>
        <c:crossBetween val="midCat"/>
      </c:valAx>
      <c:valAx>
        <c:axId val="187351424"/>
        <c:scaling>
          <c:orientation val="minMax"/>
        </c:scaling>
        <c:delete val="1"/>
        <c:axPos val="b"/>
        <c:numFmt formatCode="General" sourceLinked="1"/>
        <c:majorTickMark val="out"/>
        <c:minorTickMark val="none"/>
        <c:tickLblPos val="none"/>
        <c:crossAx val="187349632"/>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99" l="0.70000000000000062" r="0.70000000000000062" t="0.75000000000001099" header="0.30000000000000032" footer="0.30000000000000032"/>
    <c:pageSetup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Lamp wick diameter, Sigma g and mpass ratio </a:t>
            </a:r>
            <a:r>
              <a:rPr lang="en-US">
                <a:solidFill>
                  <a:srgbClr val="FF0000"/>
                </a:solidFill>
              </a:rPr>
              <a:t> air velocity</a:t>
            </a:r>
          </a:p>
          <a:p>
            <a:pPr>
              <a:defRPr/>
            </a:pPr>
            <a:r>
              <a:rPr lang="en-US">
                <a:solidFill>
                  <a:srgbClr val="FF0000"/>
                </a:solidFill>
              </a:rPr>
              <a:t>Rt/R0= 1.280</a:t>
            </a:r>
            <a:r>
              <a:rPr lang="en-US" baseline="0">
                <a:solidFill>
                  <a:srgbClr val="FF0000"/>
                </a:solidFill>
              </a:rPr>
              <a:t> aged 491 s</a:t>
            </a:r>
            <a:endParaRPr lang="en-US">
              <a:solidFill>
                <a:srgbClr val="FF0000"/>
              </a:solidFill>
            </a:endParaRPr>
          </a:p>
        </c:rich>
      </c:tx>
      <c:overlay val="0"/>
    </c:title>
    <c:autoTitleDeleted val="0"/>
    <c:plotArea>
      <c:layout/>
      <c:scatterChart>
        <c:scatterStyle val="lineMarker"/>
        <c:varyColors val="0"/>
        <c:ser>
          <c:idx val="0"/>
          <c:order val="0"/>
          <c:tx>
            <c:strRef>
              <c:f>'Lampwick V Plots'!$BR$2</c:f>
              <c:strCache>
                <c:ptCount val="1"/>
                <c:pt idx="0">
                  <c:v>CMD, M1/M0, micro-m</c:v>
                </c:pt>
              </c:strCache>
            </c:strRef>
          </c:tx>
          <c:spPr>
            <a:ln w="28575">
              <a:noFill/>
            </a:ln>
          </c:spPr>
          <c:xVal>
            <c:numRef>
              <c:f>'Lampwick V Plots'!$N$23:$N$25</c:f>
              <c:numCache>
                <c:formatCode>General</c:formatCode>
                <c:ptCount val="3"/>
                <c:pt idx="0">
                  <c:v>0</c:v>
                </c:pt>
                <c:pt idx="1">
                  <c:v>0</c:v>
                </c:pt>
                <c:pt idx="2">
                  <c:v>8.1</c:v>
                </c:pt>
              </c:numCache>
            </c:numRef>
          </c:xVal>
          <c:yVal>
            <c:numRef>
              <c:f>'Lampwick V Plots'!$BR$23:$BR$25</c:f>
              <c:numCache>
                <c:formatCode>0.0000</c:formatCode>
                <c:ptCount val="3"/>
                <c:pt idx="0">
                  <c:v>0.18575397529201682</c:v>
                </c:pt>
                <c:pt idx="1">
                  <c:v>0.40280519196713138</c:v>
                </c:pt>
                <c:pt idx="2">
                  <c:v>0.25394710707642226</c:v>
                </c:pt>
              </c:numCache>
            </c:numRef>
          </c:yVal>
          <c:smooth val="0"/>
        </c:ser>
        <c:ser>
          <c:idx val="1"/>
          <c:order val="1"/>
          <c:tx>
            <c:strRef>
              <c:f>'Lampwick V Plots'!$BS$2</c:f>
              <c:strCache>
                <c:ptCount val="1"/>
                <c:pt idx="0">
                  <c:v>Dia. of Average Mass, micro-m</c:v>
                </c:pt>
              </c:strCache>
            </c:strRef>
          </c:tx>
          <c:spPr>
            <a:ln w="28575">
              <a:noFill/>
            </a:ln>
          </c:spPr>
          <c:xVal>
            <c:numRef>
              <c:f>'Lampwick V Plots'!$N$23:$N$25</c:f>
              <c:numCache>
                <c:formatCode>General</c:formatCode>
                <c:ptCount val="3"/>
                <c:pt idx="0">
                  <c:v>0</c:v>
                </c:pt>
                <c:pt idx="1">
                  <c:v>0</c:v>
                </c:pt>
                <c:pt idx="2">
                  <c:v>8.1</c:v>
                </c:pt>
              </c:numCache>
            </c:numRef>
          </c:xVal>
          <c:yVal>
            <c:numRef>
              <c:f>'Lampwick V Plots'!$BS$23:$BS$25</c:f>
              <c:numCache>
                <c:formatCode>0.0000</c:formatCode>
                <c:ptCount val="3"/>
                <c:pt idx="0">
                  <c:v>0.43098006676055478</c:v>
                </c:pt>
                <c:pt idx="1">
                  <c:v>0.59672078557518438</c:v>
                </c:pt>
                <c:pt idx="2">
                  <c:v>0.41407883222812808</c:v>
                </c:pt>
              </c:numCache>
            </c:numRef>
          </c:yVal>
          <c:smooth val="0"/>
        </c:ser>
        <c:ser>
          <c:idx val="4"/>
          <c:order val="4"/>
          <c:tx>
            <c:strRef>
              <c:f>'Lampwick V Plots'!$BV$2</c:f>
              <c:strCache>
                <c:ptCount val="1"/>
                <c:pt idx="0">
                  <c:v>Hatch Choate Dg</c:v>
                </c:pt>
              </c:strCache>
            </c:strRef>
          </c:tx>
          <c:spPr>
            <a:ln w="28575">
              <a:noFill/>
            </a:ln>
          </c:spPr>
          <c:xVal>
            <c:numRef>
              <c:f>'Lampwick V Plots'!$N$23:$N$25</c:f>
              <c:numCache>
                <c:formatCode>General</c:formatCode>
                <c:ptCount val="3"/>
                <c:pt idx="0">
                  <c:v>0</c:v>
                </c:pt>
                <c:pt idx="1">
                  <c:v>0</c:v>
                </c:pt>
                <c:pt idx="2">
                  <c:v>8.1</c:v>
                </c:pt>
              </c:numCache>
            </c:numRef>
          </c:xVal>
          <c:yVal>
            <c:numRef>
              <c:f>'Lampwick V Plots'!$BV$23:$BV$25</c:f>
              <c:numCache>
                <c:formatCode>0.0000</c:formatCode>
                <c:ptCount val="3"/>
                <c:pt idx="0">
                  <c:v>0.12194909540707573</c:v>
                </c:pt>
                <c:pt idx="1">
                  <c:v>0.3309459012244117</c:v>
                </c:pt>
                <c:pt idx="2">
                  <c:v>0.19887188478739723</c:v>
                </c:pt>
              </c:numCache>
            </c:numRef>
          </c:yVal>
          <c:smooth val="0"/>
        </c:ser>
        <c:dLbls>
          <c:showLegendKey val="0"/>
          <c:showVal val="0"/>
          <c:showCatName val="0"/>
          <c:showSerName val="0"/>
          <c:showPercent val="0"/>
          <c:showBubbleSize val="0"/>
        </c:dLbls>
        <c:axId val="187401344"/>
        <c:axId val="187402880"/>
      </c:scatterChart>
      <c:scatterChart>
        <c:scatterStyle val="lineMarker"/>
        <c:varyColors val="0"/>
        <c:ser>
          <c:idx val="2"/>
          <c:order val="2"/>
          <c:tx>
            <c:strRef>
              <c:f>'Lampwick V Plots'!$BT$2</c:f>
              <c:strCache>
                <c:ptCount val="1"/>
                <c:pt idx="0">
                  <c:v>MPASS 3/2</c:v>
                </c:pt>
              </c:strCache>
            </c:strRef>
          </c:tx>
          <c:spPr>
            <a:ln w="28575">
              <a:noFill/>
            </a:ln>
          </c:spPr>
          <c:xVal>
            <c:numRef>
              <c:f>'Lampwick V Plots'!$N$23:$N$25</c:f>
              <c:numCache>
                <c:formatCode>General</c:formatCode>
                <c:ptCount val="3"/>
                <c:pt idx="0">
                  <c:v>0</c:v>
                </c:pt>
                <c:pt idx="1">
                  <c:v>0</c:v>
                </c:pt>
                <c:pt idx="2">
                  <c:v>8.1</c:v>
                </c:pt>
              </c:numCache>
            </c:numRef>
          </c:xVal>
          <c:yVal>
            <c:numRef>
              <c:f>'Lampwick V Plots'!$BT$23:$BT$25</c:f>
              <c:numCache>
                <c:formatCode>0.0000</c:formatCode>
                <c:ptCount val="3"/>
                <c:pt idx="0">
                  <c:v>3.6707612004027848</c:v>
                </c:pt>
                <c:pt idx="1">
                  <c:v>3.9539373017257495</c:v>
                </c:pt>
                <c:pt idx="2">
                  <c:v>4.4524883283118255</c:v>
                </c:pt>
              </c:numCache>
            </c:numRef>
          </c:yVal>
          <c:smooth val="0"/>
        </c:ser>
        <c:ser>
          <c:idx val="3"/>
          <c:order val="3"/>
          <c:tx>
            <c:strRef>
              <c:f>'Lampwick V Plots'!$BU$2</c:f>
              <c:strCache>
                <c:ptCount val="1"/>
                <c:pt idx="0">
                  <c:v>Hatch Choate Sigma g</c:v>
                </c:pt>
              </c:strCache>
            </c:strRef>
          </c:tx>
          <c:spPr>
            <a:ln w="28575">
              <a:noFill/>
            </a:ln>
          </c:spPr>
          <c:xVal>
            <c:numRef>
              <c:f>'Lampwick V Plots'!$N$23:$N$25</c:f>
              <c:numCache>
                <c:formatCode>General</c:formatCode>
                <c:ptCount val="3"/>
                <c:pt idx="0">
                  <c:v>0</c:v>
                </c:pt>
                <c:pt idx="1">
                  <c:v>0</c:v>
                </c:pt>
                <c:pt idx="2">
                  <c:v>8.1</c:v>
                </c:pt>
              </c:numCache>
            </c:numRef>
          </c:xVal>
          <c:yVal>
            <c:numRef>
              <c:f>'Lampwick V Plots'!$BU$23:$BU$25</c:f>
              <c:numCache>
                <c:formatCode>0.0000</c:formatCode>
                <c:ptCount val="3"/>
                <c:pt idx="0">
                  <c:v>2.5027965278330568</c:v>
                </c:pt>
                <c:pt idx="1">
                  <c:v>1.8717880227738097</c:v>
                </c:pt>
                <c:pt idx="2">
                  <c:v>2.0122138995127745</c:v>
                </c:pt>
              </c:numCache>
            </c:numRef>
          </c:yVal>
          <c:smooth val="0"/>
        </c:ser>
        <c:dLbls>
          <c:showLegendKey val="0"/>
          <c:showVal val="0"/>
          <c:showCatName val="0"/>
          <c:showSerName val="0"/>
          <c:showPercent val="0"/>
          <c:showBubbleSize val="0"/>
        </c:dLbls>
        <c:axId val="187410304"/>
        <c:axId val="187408768"/>
      </c:scatterChart>
      <c:valAx>
        <c:axId val="187401344"/>
        <c:scaling>
          <c:orientation val="minMax"/>
        </c:scaling>
        <c:delete val="0"/>
        <c:axPos val="b"/>
        <c:numFmt formatCode="General" sourceLinked="1"/>
        <c:majorTickMark val="out"/>
        <c:minorTickMark val="none"/>
        <c:tickLblPos val="nextTo"/>
        <c:crossAx val="187402880"/>
        <c:crosses val="autoZero"/>
        <c:crossBetween val="midCat"/>
      </c:valAx>
      <c:valAx>
        <c:axId val="187402880"/>
        <c:scaling>
          <c:orientation val="minMax"/>
          <c:min val="0"/>
        </c:scaling>
        <c:delete val="0"/>
        <c:axPos val="l"/>
        <c:majorGridlines/>
        <c:numFmt formatCode="0.0000" sourceLinked="1"/>
        <c:majorTickMark val="out"/>
        <c:minorTickMark val="none"/>
        <c:tickLblPos val="nextTo"/>
        <c:crossAx val="187401344"/>
        <c:crosses val="autoZero"/>
        <c:crossBetween val="midCat"/>
      </c:valAx>
      <c:valAx>
        <c:axId val="187408768"/>
        <c:scaling>
          <c:orientation val="minMax"/>
        </c:scaling>
        <c:delete val="0"/>
        <c:axPos val="r"/>
        <c:numFmt formatCode="0.0000" sourceLinked="1"/>
        <c:majorTickMark val="out"/>
        <c:minorTickMark val="none"/>
        <c:tickLblPos val="nextTo"/>
        <c:crossAx val="187410304"/>
        <c:crosses val="max"/>
        <c:crossBetween val="midCat"/>
      </c:valAx>
      <c:valAx>
        <c:axId val="187410304"/>
        <c:scaling>
          <c:orientation val="minMax"/>
        </c:scaling>
        <c:delete val="1"/>
        <c:axPos val="b"/>
        <c:numFmt formatCode="General" sourceLinked="1"/>
        <c:majorTickMark val="out"/>
        <c:minorTickMark val="none"/>
        <c:tickLblPos val="none"/>
        <c:crossAx val="187408768"/>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121" l="0.70000000000000062" r="0.70000000000000062" t="0.75000000000001121" header="0.30000000000000032" footer="0.30000000000000032"/>
    <c:pageSetup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Silicone diameter, Sigma g and mpass ratio </a:t>
            </a:r>
            <a:r>
              <a:rPr lang="en-US"/>
              <a:t> versus Rt/R0</a:t>
            </a:r>
          </a:p>
        </c:rich>
      </c:tx>
      <c:overlay val="0"/>
    </c:title>
    <c:autoTitleDeleted val="0"/>
    <c:plotArea>
      <c:layout/>
      <c:scatterChart>
        <c:scatterStyle val="lineMarker"/>
        <c:varyColors val="0"/>
        <c:ser>
          <c:idx val="0"/>
          <c:order val="0"/>
          <c:tx>
            <c:strRef>
              <c:f>'Silicone R&amp;T plots'!$BR$2</c:f>
              <c:strCache>
                <c:ptCount val="1"/>
                <c:pt idx="0">
                  <c:v>M1/M0 (micro-m)--CMD</c:v>
                </c:pt>
              </c:strCache>
            </c:strRef>
          </c:tx>
          <c:spPr>
            <a:ln w="28575">
              <a:noFill/>
            </a:ln>
          </c:spPr>
          <c:xVal>
            <c:numRef>
              <c:f>'Silicone R&amp;T plots'!$O$3:$O$31</c:f>
              <c:numCache>
                <c:formatCode>0.000</c:formatCode>
                <c:ptCount val="29"/>
                <c:pt idx="0">
                  <c:v>1.327</c:v>
                </c:pt>
                <c:pt idx="1">
                  <c:v>1.35</c:v>
                </c:pt>
                <c:pt idx="2">
                  <c:v>1.35</c:v>
                </c:pt>
                <c:pt idx="3">
                  <c:v>1.35</c:v>
                </c:pt>
                <c:pt idx="4">
                  <c:v>1.35</c:v>
                </c:pt>
                <c:pt idx="5">
                  <c:v>1.327</c:v>
                </c:pt>
                <c:pt idx="6">
                  <c:v>1.32</c:v>
                </c:pt>
                <c:pt idx="7">
                  <c:v>1.38</c:v>
                </c:pt>
                <c:pt idx="8">
                  <c:v>1.304</c:v>
                </c:pt>
                <c:pt idx="9">
                  <c:v>1.327</c:v>
                </c:pt>
                <c:pt idx="10">
                  <c:v>1.35</c:v>
                </c:pt>
                <c:pt idx="11">
                  <c:v>1.327</c:v>
                </c:pt>
                <c:pt idx="12">
                  <c:v>1.36</c:v>
                </c:pt>
                <c:pt idx="13">
                  <c:v>1.327</c:v>
                </c:pt>
                <c:pt idx="14">
                  <c:v>1.345</c:v>
                </c:pt>
                <c:pt idx="15">
                  <c:v>1.327</c:v>
                </c:pt>
                <c:pt idx="16">
                  <c:v>1.35</c:v>
                </c:pt>
                <c:pt idx="17">
                  <c:v>1.35</c:v>
                </c:pt>
                <c:pt idx="18">
                  <c:v>1.35</c:v>
                </c:pt>
                <c:pt idx="19">
                  <c:v>1.35</c:v>
                </c:pt>
                <c:pt idx="20">
                  <c:v>1.345</c:v>
                </c:pt>
                <c:pt idx="21">
                  <c:v>1.327</c:v>
                </c:pt>
                <c:pt idx="22">
                  <c:v>1.35</c:v>
                </c:pt>
                <c:pt idx="23">
                  <c:v>1.327</c:v>
                </c:pt>
                <c:pt idx="24">
                  <c:v>1.38</c:v>
                </c:pt>
                <c:pt idx="25">
                  <c:v>1.327</c:v>
                </c:pt>
                <c:pt idx="26">
                  <c:v>1.35</c:v>
                </c:pt>
                <c:pt idx="27">
                  <c:v>1.36</c:v>
                </c:pt>
                <c:pt idx="28">
                  <c:v>1.327</c:v>
                </c:pt>
              </c:numCache>
            </c:numRef>
          </c:xVal>
          <c:yVal>
            <c:numRef>
              <c:f>'Silicone R&amp;T plots'!$BR$3:$BR$31</c:f>
              <c:numCache>
                <c:formatCode>0.0000</c:formatCode>
                <c:ptCount val="29"/>
                <c:pt idx="0">
                  <c:v>0.20547096060057599</c:v>
                </c:pt>
                <c:pt idx="1">
                  <c:v>0.42214683724720298</c:v>
                </c:pt>
                <c:pt idx="2">
                  <c:v>0.93988674067582656</c:v>
                </c:pt>
                <c:pt idx="3">
                  <c:v>0.38960521311196605</c:v>
                </c:pt>
                <c:pt idx="4">
                  <c:v>0.25698065436822065</c:v>
                </c:pt>
                <c:pt idx="5">
                  <c:v>0.2267233068714381</c:v>
                </c:pt>
                <c:pt idx="6">
                  <c:v>0.18564470202739639</c:v>
                </c:pt>
                <c:pt idx="7">
                  <c:v>0.20776147068589287</c:v>
                </c:pt>
                <c:pt idx="8">
                  <c:v>0.24387035702532131</c:v>
                </c:pt>
                <c:pt idx="9">
                  <c:v>0.19225459171796622</c:v>
                </c:pt>
                <c:pt idx="10">
                  <c:v>0.24064095529695867</c:v>
                </c:pt>
                <c:pt idx="11">
                  <c:v>0.19513944234574185</c:v>
                </c:pt>
                <c:pt idx="12">
                  <c:v>0.24249019691958648</c:v>
                </c:pt>
                <c:pt idx="13">
                  <c:v>0.18227320062546948</c:v>
                </c:pt>
                <c:pt idx="14">
                  <c:v>0.24490687440172548</c:v>
                </c:pt>
                <c:pt idx="15">
                  <c:v>0.18598777657726576</c:v>
                </c:pt>
                <c:pt idx="16">
                  <c:v>0.25033936032853354</c:v>
                </c:pt>
                <c:pt idx="17">
                  <c:v>0.53280842464133693</c:v>
                </c:pt>
                <c:pt idx="18">
                  <c:v>1.1026381309223143</c:v>
                </c:pt>
                <c:pt idx="19">
                  <c:v>0.44340822903935495</c:v>
                </c:pt>
                <c:pt idx="20">
                  <c:v>0.40730436810302983</c:v>
                </c:pt>
                <c:pt idx="21">
                  <c:v>0.32595928472085983</c:v>
                </c:pt>
                <c:pt idx="22">
                  <c:v>0.38503352082694281</c:v>
                </c:pt>
                <c:pt idx="23">
                  <c:v>0.37246136490403414</c:v>
                </c:pt>
                <c:pt idx="24">
                  <c:v>0.27610024306330005</c:v>
                </c:pt>
                <c:pt idx="25">
                  <c:v>0.3380752866414779</c:v>
                </c:pt>
                <c:pt idx="26">
                  <c:v>0.46768580414007993</c:v>
                </c:pt>
                <c:pt idx="27">
                  <c:v>0.45471849501032435</c:v>
                </c:pt>
                <c:pt idx="28">
                  <c:v>0.46210291491123606</c:v>
                </c:pt>
              </c:numCache>
            </c:numRef>
          </c:yVal>
          <c:smooth val="0"/>
        </c:ser>
        <c:ser>
          <c:idx val="1"/>
          <c:order val="1"/>
          <c:tx>
            <c:strRef>
              <c:f>'Silicone R&amp;T plots'!$BS$2</c:f>
              <c:strCache>
                <c:ptCount val="1"/>
                <c:pt idx="0">
                  <c:v>Diameter of Average mass (micro-m)</c:v>
                </c:pt>
              </c:strCache>
            </c:strRef>
          </c:tx>
          <c:spPr>
            <a:ln w="28575">
              <a:noFill/>
            </a:ln>
          </c:spPr>
          <c:xVal>
            <c:numRef>
              <c:f>'Silicone R&amp;T plots'!$O$3:$O$31</c:f>
              <c:numCache>
                <c:formatCode>0.000</c:formatCode>
                <c:ptCount val="29"/>
                <c:pt idx="0">
                  <c:v>1.327</c:v>
                </c:pt>
                <c:pt idx="1">
                  <c:v>1.35</c:v>
                </c:pt>
                <c:pt idx="2">
                  <c:v>1.35</c:v>
                </c:pt>
                <c:pt idx="3">
                  <c:v>1.35</c:v>
                </c:pt>
                <c:pt idx="4">
                  <c:v>1.35</c:v>
                </c:pt>
                <c:pt idx="5">
                  <c:v>1.327</c:v>
                </c:pt>
                <c:pt idx="6">
                  <c:v>1.32</c:v>
                </c:pt>
                <c:pt idx="7">
                  <c:v>1.38</c:v>
                </c:pt>
                <c:pt idx="8">
                  <c:v>1.304</c:v>
                </c:pt>
                <c:pt idx="9">
                  <c:v>1.327</c:v>
                </c:pt>
                <c:pt idx="10">
                  <c:v>1.35</c:v>
                </c:pt>
                <c:pt idx="11">
                  <c:v>1.327</c:v>
                </c:pt>
                <c:pt idx="12">
                  <c:v>1.36</c:v>
                </c:pt>
                <c:pt idx="13">
                  <c:v>1.327</c:v>
                </c:pt>
                <c:pt idx="14">
                  <c:v>1.345</c:v>
                </c:pt>
                <c:pt idx="15">
                  <c:v>1.327</c:v>
                </c:pt>
                <c:pt idx="16">
                  <c:v>1.35</c:v>
                </c:pt>
                <c:pt idx="17">
                  <c:v>1.35</c:v>
                </c:pt>
                <c:pt idx="18">
                  <c:v>1.35</c:v>
                </c:pt>
                <c:pt idx="19">
                  <c:v>1.35</c:v>
                </c:pt>
                <c:pt idx="20">
                  <c:v>1.345</c:v>
                </c:pt>
                <c:pt idx="21">
                  <c:v>1.327</c:v>
                </c:pt>
                <c:pt idx="22">
                  <c:v>1.35</c:v>
                </c:pt>
                <c:pt idx="23">
                  <c:v>1.327</c:v>
                </c:pt>
                <c:pt idx="24">
                  <c:v>1.38</c:v>
                </c:pt>
                <c:pt idx="25">
                  <c:v>1.327</c:v>
                </c:pt>
                <c:pt idx="26">
                  <c:v>1.35</c:v>
                </c:pt>
                <c:pt idx="27">
                  <c:v>1.36</c:v>
                </c:pt>
                <c:pt idx="28">
                  <c:v>1.327</c:v>
                </c:pt>
              </c:numCache>
            </c:numRef>
          </c:xVal>
          <c:yVal>
            <c:numRef>
              <c:f>'Silicone R&amp;T plots'!$BS$3:$BS$31</c:f>
              <c:numCache>
                <c:formatCode>0.0000</c:formatCode>
                <c:ptCount val="29"/>
                <c:pt idx="0">
                  <c:v>0.46347921790423513</c:v>
                </c:pt>
                <c:pt idx="1">
                  <c:v>0.77823626118310629</c:v>
                </c:pt>
                <c:pt idx="2">
                  <c:v>1.2168804592172662</c:v>
                </c:pt>
                <c:pt idx="3">
                  <c:v>0.88994066860296439</c:v>
                </c:pt>
                <c:pt idx="4">
                  <c:v>0.5435662238110599</c:v>
                </c:pt>
                <c:pt idx="5">
                  <c:v>0.51638995504203222</c:v>
                </c:pt>
                <c:pt idx="6">
                  <c:v>0.43576983373814704</c:v>
                </c:pt>
                <c:pt idx="7">
                  <c:v>0.41677463931388736</c:v>
                </c:pt>
                <c:pt idx="8">
                  <c:v>0.4501551400693799</c:v>
                </c:pt>
                <c:pt idx="9">
                  <c:v>0.45513242180855784</c:v>
                </c:pt>
                <c:pt idx="10">
                  <c:v>0.5331371830040863</c:v>
                </c:pt>
                <c:pt idx="11">
                  <c:v>0.46185714375132125</c:v>
                </c:pt>
                <c:pt idx="12">
                  <c:v>0.55331119257415973</c:v>
                </c:pt>
                <c:pt idx="13">
                  <c:v>0.41917675488054462</c:v>
                </c:pt>
                <c:pt idx="14">
                  <c:v>0.52853535507968596</c:v>
                </c:pt>
                <c:pt idx="15">
                  <c:v>0.47098547407496355</c:v>
                </c:pt>
                <c:pt idx="16">
                  <c:v>0.54741968073790781</c:v>
                </c:pt>
                <c:pt idx="17">
                  <c:v>0.83624670481089458</c:v>
                </c:pt>
                <c:pt idx="18">
                  <c:v>1.2012873282774046</c:v>
                </c:pt>
                <c:pt idx="19">
                  <c:v>0.87645646736377714</c:v>
                </c:pt>
                <c:pt idx="20">
                  <c:v>0.68251209089439391</c:v>
                </c:pt>
                <c:pt idx="21">
                  <c:v>0.6067457889995036</c:v>
                </c:pt>
                <c:pt idx="22">
                  <c:v>0.66789756739767003</c:v>
                </c:pt>
                <c:pt idx="23">
                  <c:v>0.62305850078142455</c:v>
                </c:pt>
                <c:pt idx="24">
                  <c:v>0.49224463412617764</c:v>
                </c:pt>
                <c:pt idx="25">
                  <c:v>0.61470933677630357</c:v>
                </c:pt>
                <c:pt idx="26">
                  <c:v>0.74847264808873848</c:v>
                </c:pt>
                <c:pt idx="27">
                  <c:v>0.76456426382863152</c:v>
                </c:pt>
                <c:pt idx="28">
                  <c:v>0.70555693079205239</c:v>
                </c:pt>
              </c:numCache>
            </c:numRef>
          </c:yVal>
          <c:smooth val="0"/>
        </c:ser>
        <c:ser>
          <c:idx val="4"/>
          <c:order val="4"/>
          <c:tx>
            <c:strRef>
              <c:f>'Silicone R&amp;T plots'!$BV$2</c:f>
              <c:strCache>
                <c:ptCount val="1"/>
                <c:pt idx="0">
                  <c:v>Hatch Choate Dg</c:v>
                </c:pt>
              </c:strCache>
            </c:strRef>
          </c:tx>
          <c:spPr>
            <a:ln w="28575">
              <a:noFill/>
            </a:ln>
          </c:spPr>
          <c:xVal>
            <c:numRef>
              <c:f>'Silicone R&amp;T plots'!$O$3:$O$31</c:f>
              <c:numCache>
                <c:formatCode>0.000</c:formatCode>
                <c:ptCount val="29"/>
                <c:pt idx="0">
                  <c:v>1.327</c:v>
                </c:pt>
                <c:pt idx="1">
                  <c:v>1.35</c:v>
                </c:pt>
                <c:pt idx="2">
                  <c:v>1.35</c:v>
                </c:pt>
                <c:pt idx="3">
                  <c:v>1.35</c:v>
                </c:pt>
                <c:pt idx="4">
                  <c:v>1.35</c:v>
                </c:pt>
                <c:pt idx="5">
                  <c:v>1.327</c:v>
                </c:pt>
                <c:pt idx="6">
                  <c:v>1.32</c:v>
                </c:pt>
                <c:pt idx="7">
                  <c:v>1.38</c:v>
                </c:pt>
                <c:pt idx="8">
                  <c:v>1.304</c:v>
                </c:pt>
                <c:pt idx="9">
                  <c:v>1.327</c:v>
                </c:pt>
                <c:pt idx="10">
                  <c:v>1.35</c:v>
                </c:pt>
                <c:pt idx="11">
                  <c:v>1.327</c:v>
                </c:pt>
                <c:pt idx="12">
                  <c:v>1.36</c:v>
                </c:pt>
                <c:pt idx="13">
                  <c:v>1.327</c:v>
                </c:pt>
                <c:pt idx="14">
                  <c:v>1.345</c:v>
                </c:pt>
                <c:pt idx="15">
                  <c:v>1.327</c:v>
                </c:pt>
                <c:pt idx="16">
                  <c:v>1.35</c:v>
                </c:pt>
                <c:pt idx="17">
                  <c:v>1.35</c:v>
                </c:pt>
                <c:pt idx="18">
                  <c:v>1.35</c:v>
                </c:pt>
                <c:pt idx="19">
                  <c:v>1.35</c:v>
                </c:pt>
                <c:pt idx="20">
                  <c:v>1.345</c:v>
                </c:pt>
                <c:pt idx="21">
                  <c:v>1.327</c:v>
                </c:pt>
                <c:pt idx="22">
                  <c:v>1.35</c:v>
                </c:pt>
                <c:pt idx="23">
                  <c:v>1.327</c:v>
                </c:pt>
                <c:pt idx="24">
                  <c:v>1.38</c:v>
                </c:pt>
                <c:pt idx="25">
                  <c:v>1.327</c:v>
                </c:pt>
                <c:pt idx="26">
                  <c:v>1.35</c:v>
                </c:pt>
                <c:pt idx="27">
                  <c:v>1.36</c:v>
                </c:pt>
                <c:pt idx="28">
                  <c:v>1.327</c:v>
                </c:pt>
              </c:numCache>
            </c:numRef>
          </c:xVal>
          <c:yVal>
            <c:numRef>
              <c:f>'Silicone R&amp;T plots'!$BV$3:$BV$31</c:f>
              <c:numCache>
                <c:formatCode>0.0000</c:formatCode>
                <c:ptCount val="29"/>
                <c:pt idx="0">
                  <c:v>0.13680770082229526</c:v>
                </c:pt>
                <c:pt idx="1">
                  <c:v>0.31091349916789301</c:v>
                </c:pt>
                <c:pt idx="2">
                  <c:v>0.82601764712833703</c:v>
                </c:pt>
                <c:pt idx="3">
                  <c:v>0.25778438811066695</c:v>
                </c:pt>
                <c:pt idx="4">
                  <c:v>0.17669506280256947</c:v>
                </c:pt>
                <c:pt idx="5">
                  <c:v>0.15022954717667703</c:v>
                </c:pt>
                <c:pt idx="6">
                  <c:v>0.1211700419371388</c:v>
                </c:pt>
                <c:pt idx="7">
                  <c:v>0.14668877242225253</c:v>
                </c:pt>
                <c:pt idx="8">
                  <c:v>0.1794970908990223</c:v>
                </c:pt>
                <c:pt idx="9">
                  <c:v>0.12495285816934183</c:v>
                </c:pt>
                <c:pt idx="10">
                  <c:v>0.16167200637296847</c:v>
                </c:pt>
                <c:pt idx="11">
                  <c:v>0.12684219726451437</c:v>
                </c:pt>
                <c:pt idx="12">
                  <c:v>0.16053012786342269</c:v>
                </c:pt>
                <c:pt idx="13">
                  <c:v>0.12019478746766346</c:v>
                </c:pt>
                <c:pt idx="14">
                  <c:v>0.1667110710643826</c:v>
                </c:pt>
                <c:pt idx="15">
                  <c:v>0.11687532926820664</c:v>
                </c:pt>
                <c:pt idx="16">
                  <c:v>0.1692908570902574</c:v>
                </c:pt>
                <c:pt idx="17">
                  <c:v>0.42529415595640968</c:v>
                </c:pt>
                <c:pt idx="18">
                  <c:v>1.0563943322697535</c:v>
                </c:pt>
                <c:pt idx="19">
                  <c:v>0.31538457450106333</c:v>
                </c:pt>
                <c:pt idx="20">
                  <c:v>0.31464687789311779</c:v>
                </c:pt>
                <c:pt idx="21">
                  <c:v>0.23891402709415155</c:v>
                </c:pt>
                <c:pt idx="22">
                  <c:v>0.29234312166121146</c:v>
                </c:pt>
                <c:pt idx="23">
                  <c:v>0.28797675441329762</c:v>
                </c:pt>
                <c:pt idx="24">
                  <c:v>0.20678055094271619</c:v>
                </c:pt>
                <c:pt idx="25">
                  <c:v>0.25071783710999912</c:v>
                </c:pt>
                <c:pt idx="26">
                  <c:v>0.36969477664981848</c:v>
                </c:pt>
                <c:pt idx="27">
                  <c:v>0.35067671596166072</c:v>
                </c:pt>
                <c:pt idx="28">
                  <c:v>0.37397453500803451</c:v>
                </c:pt>
              </c:numCache>
            </c:numRef>
          </c:yVal>
          <c:smooth val="0"/>
        </c:ser>
        <c:dLbls>
          <c:showLegendKey val="0"/>
          <c:showVal val="0"/>
          <c:showCatName val="0"/>
          <c:showSerName val="0"/>
          <c:showPercent val="0"/>
          <c:showBubbleSize val="0"/>
        </c:dLbls>
        <c:axId val="187534336"/>
        <c:axId val="187540224"/>
      </c:scatterChart>
      <c:scatterChart>
        <c:scatterStyle val="lineMarker"/>
        <c:varyColors val="0"/>
        <c:ser>
          <c:idx val="2"/>
          <c:order val="2"/>
          <c:tx>
            <c:strRef>
              <c:f>'Silicone R&amp;T plots'!$BT$2</c:f>
              <c:strCache>
                <c:ptCount val="1"/>
                <c:pt idx="0">
                  <c:v>MPASS 3/2</c:v>
                </c:pt>
              </c:strCache>
            </c:strRef>
          </c:tx>
          <c:spPr>
            <a:ln w="28575">
              <a:noFill/>
            </a:ln>
          </c:spPr>
          <c:xVal>
            <c:numRef>
              <c:f>'Silicone R&amp;T plots'!$O$3:$O$31</c:f>
              <c:numCache>
                <c:formatCode>0.000</c:formatCode>
                <c:ptCount val="29"/>
                <c:pt idx="0">
                  <c:v>1.327</c:v>
                </c:pt>
                <c:pt idx="1">
                  <c:v>1.35</c:v>
                </c:pt>
                <c:pt idx="2">
                  <c:v>1.35</c:v>
                </c:pt>
                <c:pt idx="3">
                  <c:v>1.35</c:v>
                </c:pt>
                <c:pt idx="4">
                  <c:v>1.35</c:v>
                </c:pt>
                <c:pt idx="5">
                  <c:v>1.327</c:v>
                </c:pt>
                <c:pt idx="6">
                  <c:v>1.32</c:v>
                </c:pt>
                <c:pt idx="7">
                  <c:v>1.38</c:v>
                </c:pt>
                <c:pt idx="8">
                  <c:v>1.304</c:v>
                </c:pt>
                <c:pt idx="9">
                  <c:v>1.327</c:v>
                </c:pt>
                <c:pt idx="10">
                  <c:v>1.35</c:v>
                </c:pt>
                <c:pt idx="11">
                  <c:v>1.327</c:v>
                </c:pt>
                <c:pt idx="12">
                  <c:v>1.36</c:v>
                </c:pt>
                <c:pt idx="13">
                  <c:v>1.327</c:v>
                </c:pt>
                <c:pt idx="14">
                  <c:v>1.345</c:v>
                </c:pt>
                <c:pt idx="15">
                  <c:v>1.327</c:v>
                </c:pt>
                <c:pt idx="16">
                  <c:v>1.35</c:v>
                </c:pt>
                <c:pt idx="17">
                  <c:v>1.35</c:v>
                </c:pt>
                <c:pt idx="18">
                  <c:v>1.35</c:v>
                </c:pt>
                <c:pt idx="19">
                  <c:v>1.35</c:v>
                </c:pt>
                <c:pt idx="20">
                  <c:v>1.345</c:v>
                </c:pt>
                <c:pt idx="21">
                  <c:v>1.327</c:v>
                </c:pt>
                <c:pt idx="22">
                  <c:v>1.35</c:v>
                </c:pt>
                <c:pt idx="23">
                  <c:v>1.327</c:v>
                </c:pt>
                <c:pt idx="24">
                  <c:v>1.38</c:v>
                </c:pt>
                <c:pt idx="25">
                  <c:v>1.327</c:v>
                </c:pt>
                <c:pt idx="26">
                  <c:v>1.35</c:v>
                </c:pt>
                <c:pt idx="27">
                  <c:v>1.36</c:v>
                </c:pt>
                <c:pt idx="28">
                  <c:v>1.327</c:v>
                </c:pt>
              </c:numCache>
            </c:numRef>
          </c:xVal>
          <c:yVal>
            <c:numRef>
              <c:f>'Silicone R&amp;T plots'!$BT$3:$BT$31</c:f>
              <c:numCache>
                <c:formatCode>0.0000</c:formatCode>
                <c:ptCount val="29"/>
                <c:pt idx="1">
                  <c:v>4.3959081228487493</c:v>
                </c:pt>
                <c:pt idx="2">
                  <c:v>3.6676664857546646</c:v>
                </c:pt>
                <c:pt idx="3">
                  <c:v>3.7763957920894158</c:v>
                </c:pt>
                <c:pt idx="4">
                  <c:v>0</c:v>
                </c:pt>
                <c:pt idx="8">
                  <c:v>4.6453676242364876</c:v>
                </c:pt>
                <c:pt idx="9">
                  <c:v>4.5654551290287229</c:v>
                </c:pt>
                <c:pt idx="10">
                  <c:v>4.2909942952728404</c:v>
                </c:pt>
                <c:pt idx="11">
                  <c:v>4.4175552255593455</c:v>
                </c:pt>
                <c:pt idx="12">
                  <c:v>4.2468896700810141</c:v>
                </c:pt>
                <c:pt idx="13">
                  <c:v>0</c:v>
                </c:pt>
                <c:pt idx="14">
                  <c:v>4.6569047944592716</c:v>
                </c:pt>
                <c:pt idx="15">
                  <c:v>0</c:v>
                </c:pt>
                <c:pt idx="16">
                  <c:v>4.1576412242722895</c:v>
                </c:pt>
                <c:pt idx="17">
                  <c:v>4.0609082097104388</c:v>
                </c:pt>
                <c:pt idx="18">
                  <c:v>3.8068505338590843</c:v>
                </c:pt>
                <c:pt idx="19">
                  <c:v>3.8431361483217286</c:v>
                </c:pt>
                <c:pt idx="20">
                  <c:v>4.7870700813140221</c:v>
                </c:pt>
                <c:pt idx="22">
                  <c:v>4.6705168679300204</c:v>
                </c:pt>
                <c:pt idx="25">
                  <c:v>4.8159002342477404</c:v>
                </c:pt>
                <c:pt idx="26">
                  <c:v>4.2851769785497158</c:v>
                </c:pt>
                <c:pt idx="27">
                  <c:v>3.964549514038203</c:v>
                </c:pt>
                <c:pt idx="28">
                  <c:v>4.6883027818290159</c:v>
                </c:pt>
              </c:numCache>
            </c:numRef>
          </c:yVal>
          <c:smooth val="0"/>
        </c:ser>
        <c:ser>
          <c:idx val="3"/>
          <c:order val="3"/>
          <c:tx>
            <c:strRef>
              <c:f>'Silicone R&amp;T plots'!$BU$2</c:f>
              <c:strCache>
                <c:ptCount val="1"/>
                <c:pt idx="0">
                  <c:v>Hatch Choate Sigma g</c:v>
                </c:pt>
              </c:strCache>
            </c:strRef>
          </c:tx>
          <c:spPr>
            <a:ln w="28575">
              <a:noFill/>
            </a:ln>
          </c:spPr>
          <c:xVal>
            <c:numRef>
              <c:f>'Silicone R&amp;T plots'!$O$3:$O$31</c:f>
              <c:numCache>
                <c:formatCode>0.000</c:formatCode>
                <c:ptCount val="29"/>
                <c:pt idx="0">
                  <c:v>1.327</c:v>
                </c:pt>
                <c:pt idx="1">
                  <c:v>1.35</c:v>
                </c:pt>
                <c:pt idx="2">
                  <c:v>1.35</c:v>
                </c:pt>
                <c:pt idx="3">
                  <c:v>1.35</c:v>
                </c:pt>
                <c:pt idx="4">
                  <c:v>1.35</c:v>
                </c:pt>
                <c:pt idx="5">
                  <c:v>1.327</c:v>
                </c:pt>
                <c:pt idx="6">
                  <c:v>1.32</c:v>
                </c:pt>
                <c:pt idx="7">
                  <c:v>1.38</c:v>
                </c:pt>
                <c:pt idx="8">
                  <c:v>1.304</c:v>
                </c:pt>
                <c:pt idx="9">
                  <c:v>1.327</c:v>
                </c:pt>
                <c:pt idx="10">
                  <c:v>1.35</c:v>
                </c:pt>
                <c:pt idx="11">
                  <c:v>1.327</c:v>
                </c:pt>
                <c:pt idx="12">
                  <c:v>1.36</c:v>
                </c:pt>
                <c:pt idx="13">
                  <c:v>1.327</c:v>
                </c:pt>
                <c:pt idx="14">
                  <c:v>1.345</c:v>
                </c:pt>
                <c:pt idx="15">
                  <c:v>1.327</c:v>
                </c:pt>
                <c:pt idx="16">
                  <c:v>1.35</c:v>
                </c:pt>
                <c:pt idx="17">
                  <c:v>1.35</c:v>
                </c:pt>
                <c:pt idx="18">
                  <c:v>1.35</c:v>
                </c:pt>
                <c:pt idx="19">
                  <c:v>1.35</c:v>
                </c:pt>
                <c:pt idx="20">
                  <c:v>1.345</c:v>
                </c:pt>
                <c:pt idx="21">
                  <c:v>1.327</c:v>
                </c:pt>
                <c:pt idx="22">
                  <c:v>1.35</c:v>
                </c:pt>
                <c:pt idx="23">
                  <c:v>1.327</c:v>
                </c:pt>
                <c:pt idx="24">
                  <c:v>1.38</c:v>
                </c:pt>
                <c:pt idx="25">
                  <c:v>1.327</c:v>
                </c:pt>
                <c:pt idx="26">
                  <c:v>1.35</c:v>
                </c:pt>
                <c:pt idx="27">
                  <c:v>1.36</c:v>
                </c:pt>
                <c:pt idx="28">
                  <c:v>1.327</c:v>
                </c:pt>
              </c:numCache>
            </c:numRef>
          </c:xVal>
          <c:yVal>
            <c:numRef>
              <c:f>'Silicone R&amp;T plots'!$BU$3:$BU$31</c:f>
              <c:numCache>
                <c:formatCode>0.0000</c:formatCode>
                <c:ptCount val="29"/>
                <c:pt idx="0">
                  <c:v>2.4643261883080352</c:v>
                </c:pt>
                <c:pt idx="1">
                  <c:v>2.1860533304930478</c:v>
                </c:pt>
                <c:pt idx="2">
                  <c:v>1.6623278381210085</c:v>
                </c:pt>
                <c:pt idx="3">
                  <c:v>2.4814842980856899</c:v>
                </c:pt>
                <c:pt idx="4">
                  <c:v>2.3762769205137761</c:v>
                </c:pt>
                <c:pt idx="5">
                  <c:v>2.4775400141285822</c:v>
                </c:pt>
                <c:pt idx="6">
                  <c:v>2.5186708524997536</c:v>
                </c:pt>
                <c:pt idx="7">
                  <c:v>2.3033372123912739</c:v>
                </c:pt>
                <c:pt idx="8">
                  <c:v>2.1878400054141345</c:v>
                </c:pt>
                <c:pt idx="9">
                  <c:v>2.5302410110434193</c:v>
                </c:pt>
                <c:pt idx="10">
                  <c:v>2.4397432197330469</c:v>
                </c:pt>
                <c:pt idx="11">
                  <c:v>2.5299320831158894</c:v>
                </c:pt>
                <c:pt idx="12">
                  <c:v>2.480035062107834</c:v>
                </c:pt>
                <c:pt idx="13">
                  <c:v>2.4907181987680542</c:v>
                </c:pt>
                <c:pt idx="14">
                  <c:v>2.403818538602768</c:v>
                </c:pt>
                <c:pt idx="15">
                  <c:v>2.621960580186387</c:v>
                </c:pt>
                <c:pt idx="16">
                  <c:v>2.4218526870226071</c:v>
                </c:pt>
                <c:pt idx="17">
                  <c:v>1.956951529924229</c:v>
                </c:pt>
                <c:pt idx="18">
                  <c:v>1.3400747238642703</c:v>
                </c:pt>
                <c:pt idx="19">
                  <c:v>2.2829472231124459</c:v>
                </c:pt>
                <c:pt idx="20">
                  <c:v>2.0513213994146504</c:v>
                </c:pt>
                <c:pt idx="21">
                  <c:v>2.1995429640078377</c:v>
                </c:pt>
                <c:pt idx="22">
                  <c:v>2.1004718117092902</c:v>
                </c:pt>
                <c:pt idx="23">
                  <c:v>2.0488763158107242</c:v>
                </c:pt>
                <c:pt idx="24">
                  <c:v>2.1391368466041962</c:v>
                </c:pt>
                <c:pt idx="25">
                  <c:v>2.1667483760997981</c:v>
                </c:pt>
                <c:pt idx="26">
                  <c:v>1.985238345650711</c:v>
                </c:pt>
                <c:pt idx="27">
                  <c:v>2.0561842490103599</c:v>
                </c:pt>
                <c:pt idx="28">
                  <c:v>1.9165718859067358</c:v>
                </c:pt>
              </c:numCache>
            </c:numRef>
          </c:yVal>
          <c:smooth val="0"/>
        </c:ser>
        <c:dLbls>
          <c:showLegendKey val="0"/>
          <c:showVal val="0"/>
          <c:showCatName val="0"/>
          <c:showSerName val="0"/>
          <c:showPercent val="0"/>
          <c:showBubbleSize val="0"/>
        </c:dLbls>
        <c:axId val="187547648"/>
        <c:axId val="187541760"/>
      </c:scatterChart>
      <c:valAx>
        <c:axId val="187534336"/>
        <c:scaling>
          <c:orientation val="minMax"/>
        </c:scaling>
        <c:delete val="0"/>
        <c:axPos val="b"/>
        <c:numFmt formatCode="0.000" sourceLinked="1"/>
        <c:majorTickMark val="out"/>
        <c:minorTickMark val="none"/>
        <c:tickLblPos val="nextTo"/>
        <c:crossAx val="187540224"/>
        <c:crosses val="autoZero"/>
        <c:crossBetween val="midCat"/>
      </c:valAx>
      <c:valAx>
        <c:axId val="187540224"/>
        <c:scaling>
          <c:orientation val="minMax"/>
          <c:min val="0"/>
        </c:scaling>
        <c:delete val="0"/>
        <c:axPos val="l"/>
        <c:majorGridlines/>
        <c:numFmt formatCode="0.0000" sourceLinked="1"/>
        <c:majorTickMark val="out"/>
        <c:minorTickMark val="none"/>
        <c:tickLblPos val="nextTo"/>
        <c:crossAx val="187534336"/>
        <c:crosses val="autoZero"/>
        <c:crossBetween val="midCat"/>
      </c:valAx>
      <c:valAx>
        <c:axId val="187541760"/>
        <c:scaling>
          <c:orientation val="minMax"/>
        </c:scaling>
        <c:delete val="0"/>
        <c:axPos val="r"/>
        <c:numFmt formatCode="0.0000" sourceLinked="1"/>
        <c:majorTickMark val="out"/>
        <c:minorTickMark val="none"/>
        <c:tickLblPos val="nextTo"/>
        <c:crossAx val="187547648"/>
        <c:crosses val="max"/>
        <c:crossBetween val="midCat"/>
      </c:valAx>
      <c:valAx>
        <c:axId val="187547648"/>
        <c:scaling>
          <c:orientation val="minMax"/>
        </c:scaling>
        <c:delete val="1"/>
        <c:axPos val="b"/>
        <c:numFmt formatCode="0.000" sourceLinked="1"/>
        <c:majorTickMark val="out"/>
        <c:minorTickMark val="none"/>
        <c:tickLblPos val="none"/>
        <c:crossAx val="187541760"/>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0988" l="0.70000000000000062" r="0.70000000000000062" t="0.75000000000000988" header="0.30000000000000032" footer="0.30000000000000032"/>
    <c:pageSetup orientation="landscape"/>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Silicone diameter, Sigma g and mpass ratio </a:t>
            </a:r>
            <a:r>
              <a:rPr lang="en-US"/>
              <a:t> versus Rt/R0, unaged</a:t>
            </a:r>
          </a:p>
        </c:rich>
      </c:tx>
      <c:overlay val="0"/>
    </c:title>
    <c:autoTitleDeleted val="0"/>
    <c:plotArea>
      <c:layout/>
      <c:scatterChart>
        <c:scatterStyle val="lineMarker"/>
        <c:varyColors val="0"/>
        <c:ser>
          <c:idx val="0"/>
          <c:order val="0"/>
          <c:tx>
            <c:strRef>
              <c:f>'Silicone R&amp;T plots'!$BR$2</c:f>
              <c:strCache>
                <c:ptCount val="1"/>
                <c:pt idx="0">
                  <c:v>M1/M0 (micro-m)--CMD</c:v>
                </c:pt>
              </c:strCache>
            </c:strRef>
          </c:tx>
          <c:spPr>
            <a:ln w="28575">
              <a:noFill/>
            </a:ln>
          </c:spPr>
          <c:xVal>
            <c:numRef>
              <c:f>'Silicone R&amp;T plots'!$O$3:$O$19</c:f>
              <c:numCache>
                <c:formatCode>0.000</c:formatCode>
                <c:ptCount val="17"/>
                <c:pt idx="0">
                  <c:v>1.327</c:v>
                </c:pt>
                <c:pt idx="1">
                  <c:v>1.35</c:v>
                </c:pt>
                <c:pt idx="2">
                  <c:v>1.35</c:v>
                </c:pt>
                <c:pt idx="3">
                  <c:v>1.35</c:v>
                </c:pt>
                <c:pt idx="4">
                  <c:v>1.35</c:v>
                </c:pt>
                <c:pt idx="5">
                  <c:v>1.327</c:v>
                </c:pt>
                <c:pt idx="6">
                  <c:v>1.32</c:v>
                </c:pt>
                <c:pt idx="7">
                  <c:v>1.38</c:v>
                </c:pt>
                <c:pt idx="8">
                  <c:v>1.304</c:v>
                </c:pt>
                <c:pt idx="9">
                  <c:v>1.327</c:v>
                </c:pt>
                <c:pt idx="10">
                  <c:v>1.35</c:v>
                </c:pt>
                <c:pt idx="11">
                  <c:v>1.327</c:v>
                </c:pt>
                <c:pt idx="12">
                  <c:v>1.36</c:v>
                </c:pt>
                <c:pt idx="13">
                  <c:v>1.327</c:v>
                </c:pt>
                <c:pt idx="14">
                  <c:v>1.345</c:v>
                </c:pt>
                <c:pt idx="15">
                  <c:v>1.327</c:v>
                </c:pt>
                <c:pt idx="16">
                  <c:v>1.35</c:v>
                </c:pt>
              </c:numCache>
            </c:numRef>
          </c:xVal>
          <c:yVal>
            <c:numRef>
              <c:f>'Silicone R&amp;T plots'!$BR$3:$BR$19</c:f>
              <c:numCache>
                <c:formatCode>0.0000</c:formatCode>
                <c:ptCount val="17"/>
                <c:pt idx="0">
                  <c:v>0.20547096060057599</c:v>
                </c:pt>
                <c:pt idx="1">
                  <c:v>0.42214683724720298</c:v>
                </c:pt>
                <c:pt idx="2">
                  <c:v>0.93988674067582656</c:v>
                </c:pt>
                <c:pt idx="3">
                  <c:v>0.38960521311196605</c:v>
                </c:pt>
                <c:pt idx="4">
                  <c:v>0.25698065436822065</c:v>
                </c:pt>
                <c:pt idx="5">
                  <c:v>0.2267233068714381</c:v>
                </c:pt>
                <c:pt idx="6">
                  <c:v>0.18564470202739639</c:v>
                </c:pt>
                <c:pt idx="7">
                  <c:v>0.20776147068589287</c:v>
                </c:pt>
                <c:pt idx="8">
                  <c:v>0.24387035702532131</c:v>
                </c:pt>
                <c:pt idx="9">
                  <c:v>0.19225459171796622</c:v>
                </c:pt>
                <c:pt idx="10">
                  <c:v>0.24064095529695867</c:v>
                </c:pt>
                <c:pt idx="11">
                  <c:v>0.19513944234574185</c:v>
                </c:pt>
                <c:pt idx="12">
                  <c:v>0.24249019691958648</c:v>
                </c:pt>
                <c:pt idx="13">
                  <c:v>0.18227320062546948</c:v>
                </c:pt>
                <c:pt idx="14">
                  <c:v>0.24490687440172548</c:v>
                </c:pt>
                <c:pt idx="15">
                  <c:v>0.18598777657726576</c:v>
                </c:pt>
                <c:pt idx="16">
                  <c:v>0.25033936032853354</c:v>
                </c:pt>
              </c:numCache>
            </c:numRef>
          </c:yVal>
          <c:smooth val="0"/>
        </c:ser>
        <c:ser>
          <c:idx val="1"/>
          <c:order val="1"/>
          <c:tx>
            <c:strRef>
              <c:f>'Silicone R&amp;T plots'!$BS$2</c:f>
              <c:strCache>
                <c:ptCount val="1"/>
                <c:pt idx="0">
                  <c:v>Diameter of Average mass (micro-m)</c:v>
                </c:pt>
              </c:strCache>
            </c:strRef>
          </c:tx>
          <c:spPr>
            <a:ln w="28575">
              <a:noFill/>
            </a:ln>
          </c:spPr>
          <c:xVal>
            <c:numRef>
              <c:f>'Silicone R&amp;T plots'!$O$3:$O$19</c:f>
              <c:numCache>
                <c:formatCode>0.000</c:formatCode>
                <c:ptCount val="17"/>
                <c:pt idx="0">
                  <c:v>1.327</c:v>
                </c:pt>
                <c:pt idx="1">
                  <c:v>1.35</c:v>
                </c:pt>
                <c:pt idx="2">
                  <c:v>1.35</c:v>
                </c:pt>
                <c:pt idx="3">
                  <c:v>1.35</c:v>
                </c:pt>
                <c:pt idx="4">
                  <c:v>1.35</c:v>
                </c:pt>
                <c:pt idx="5">
                  <c:v>1.327</c:v>
                </c:pt>
                <c:pt idx="6">
                  <c:v>1.32</c:v>
                </c:pt>
                <c:pt idx="7">
                  <c:v>1.38</c:v>
                </c:pt>
                <c:pt idx="8">
                  <c:v>1.304</c:v>
                </c:pt>
                <c:pt idx="9">
                  <c:v>1.327</c:v>
                </c:pt>
                <c:pt idx="10">
                  <c:v>1.35</c:v>
                </c:pt>
                <c:pt idx="11">
                  <c:v>1.327</c:v>
                </c:pt>
                <c:pt idx="12">
                  <c:v>1.36</c:v>
                </c:pt>
                <c:pt idx="13">
                  <c:v>1.327</c:v>
                </c:pt>
                <c:pt idx="14">
                  <c:v>1.345</c:v>
                </c:pt>
                <c:pt idx="15">
                  <c:v>1.327</c:v>
                </c:pt>
                <c:pt idx="16">
                  <c:v>1.35</c:v>
                </c:pt>
              </c:numCache>
            </c:numRef>
          </c:xVal>
          <c:yVal>
            <c:numRef>
              <c:f>'Silicone R&amp;T plots'!$BS$3:$BS$19</c:f>
              <c:numCache>
                <c:formatCode>0.0000</c:formatCode>
                <c:ptCount val="17"/>
                <c:pt idx="0">
                  <c:v>0.46347921790423513</c:v>
                </c:pt>
                <c:pt idx="1">
                  <c:v>0.77823626118310629</c:v>
                </c:pt>
                <c:pt idx="2">
                  <c:v>1.2168804592172662</c:v>
                </c:pt>
                <c:pt idx="3">
                  <c:v>0.88994066860296439</c:v>
                </c:pt>
                <c:pt idx="4">
                  <c:v>0.5435662238110599</c:v>
                </c:pt>
                <c:pt idx="5">
                  <c:v>0.51638995504203222</c:v>
                </c:pt>
                <c:pt idx="6">
                  <c:v>0.43576983373814704</c:v>
                </c:pt>
                <c:pt idx="7">
                  <c:v>0.41677463931388736</c:v>
                </c:pt>
                <c:pt idx="8">
                  <c:v>0.4501551400693799</c:v>
                </c:pt>
                <c:pt idx="9">
                  <c:v>0.45513242180855784</c:v>
                </c:pt>
                <c:pt idx="10">
                  <c:v>0.5331371830040863</c:v>
                </c:pt>
                <c:pt idx="11">
                  <c:v>0.46185714375132125</c:v>
                </c:pt>
                <c:pt idx="12">
                  <c:v>0.55331119257415973</c:v>
                </c:pt>
                <c:pt idx="13">
                  <c:v>0.41917675488054462</c:v>
                </c:pt>
                <c:pt idx="14">
                  <c:v>0.52853535507968596</c:v>
                </c:pt>
                <c:pt idx="15">
                  <c:v>0.47098547407496355</c:v>
                </c:pt>
                <c:pt idx="16">
                  <c:v>0.54741968073790781</c:v>
                </c:pt>
              </c:numCache>
            </c:numRef>
          </c:yVal>
          <c:smooth val="0"/>
        </c:ser>
        <c:ser>
          <c:idx val="4"/>
          <c:order val="4"/>
          <c:tx>
            <c:strRef>
              <c:f>'Silicone R&amp;T plots'!$BV$2</c:f>
              <c:strCache>
                <c:ptCount val="1"/>
                <c:pt idx="0">
                  <c:v>Hatch Choate Dg</c:v>
                </c:pt>
              </c:strCache>
            </c:strRef>
          </c:tx>
          <c:spPr>
            <a:ln w="28575">
              <a:noFill/>
            </a:ln>
          </c:spPr>
          <c:xVal>
            <c:numRef>
              <c:f>'Silicone R&amp;T plots'!$O$3:$O$19</c:f>
              <c:numCache>
                <c:formatCode>0.000</c:formatCode>
                <c:ptCount val="17"/>
                <c:pt idx="0">
                  <c:v>1.327</c:v>
                </c:pt>
                <c:pt idx="1">
                  <c:v>1.35</c:v>
                </c:pt>
                <c:pt idx="2">
                  <c:v>1.35</c:v>
                </c:pt>
                <c:pt idx="3">
                  <c:v>1.35</c:v>
                </c:pt>
                <c:pt idx="4">
                  <c:v>1.35</c:v>
                </c:pt>
                <c:pt idx="5">
                  <c:v>1.327</c:v>
                </c:pt>
                <c:pt idx="6">
                  <c:v>1.32</c:v>
                </c:pt>
                <c:pt idx="7">
                  <c:v>1.38</c:v>
                </c:pt>
                <c:pt idx="8">
                  <c:v>1.304</c:v>
                </c:pt>
                <c:pt idx="9">
                  <c:v>1.327</c:v>
                </c:pt>
                <c:pt idx="10">
                  <c:v>1.35</c:v>
                </c:pt>
                <c:pt idx="11">
                  <c:v>1.327</c:v>
                </c:pt>
                <c:pt idx="12">
                  <c:v>1.36</c:v>
                </c:pt>
                <c:pt idx="13">
                  <c:v>1.327</c:v>
                </c:pt>
                <c:pt idx="14">
                  <c:v>1.345</c:v>
                </c:pt>
                <c:pt idx="15">
                  <c:v>1.327</c:v>
                </c:pt>
                <c:pt idx="16">
                  <c:v>1.35</c:v>
                </c:pt>
              </c:numCache>
            </c:numRef>
          </c:xVal>
          <c:yVal>
            <c:numRef>
              <c:f>'Silicone R&amp;T plots'!$BV$3:$BV$19</c:f>
              <c:numCache>
                <c:formatCode>0.0000</c:formatCode>
                <c:ptCount val="17"/>
                <c:pt idx="0">
                  <c:v>0.13680770082229526</c:v>
                </c:pt>
                <c:pt idx="1">
                  <c:v>0.31091349916789301</c:v>
                </c:pt>
                <c:pt idx="2">
                  <c:v>0.82601764712833703</c:v>
                </c:pt>
                <c:pt idx="3">
                  <c:v>0.25778438811066695</c:v>
                </c:pt>
                <c:pt idx="4">
                  <c:v>0.17669506280256947</c:v>
                </c:pt>
                <c:pt idx="5">
                  <c:v>0.15022954717667703</c:v>
                </c:pt>
                <c:pt idx="6">
                  <c:v>0.1211700419371388</c:v>
                </c:pt>
                <c:pt idx="7">
                  <c:v>0.14668877242225253</c:v>
                </c:pt>
                <c:pt idx="8">
                  <c:v>0.1794970908990223</c:v>
                </c:pt>
                <c:pt idx="9">
                  <c:v>0.12495285816934183</c:v>
                </c:pt>
                <c:pt idx="10">
                  <c:v>0.16167200637296847</c:v>
                </c:pt>
                <c:pt idx="11">
                  <c:v>0.12684219726451437</c:v>
                </c:pt>
                <c:pt idx="12">
                  <c:v>0.16053012786342269</c:v>
                </c:pt>
                <c:pt idx="13">
                  <c:v>0.12019478746766346</c:v>
                </c:pt>
                <c:pt idx="14">
                  <c:v>0.1667110710643826</c:v>
                </c:pt>
                <c:pt idx="15">
                  <c:v>0.11687532926820664</c:v>
                </c:pt>
                <c:pt idx="16">
                  <c:v>0.1692908570902574</c:v>
                </c:pt>
              </c:numCache>
            </c:numRef>
          </c:yVal>
          <c:smooth val="0"/>
        </c:ser>
        <c:dLbls>
          <c:showLegendKey val="0"/>
          <c:showVal val="0"/>
          <c:showCatName val="0"/>
          <c:showSerName val="0"/>
          <c:showPercent val="0"/>
          <c:showBubbleSize val="0"/>
        </c:dLbls>
        <c:axId val="197608192"/>
        <c:axId val="197609728"/>
      </c:scatterChart>
      <c:scatterChart>
        <c:scatterStyle val="lineMarker"/>
        <c:varyColors val="0"/>
        <c:ser>
          <c:idx val="2"/>
          <c:order val="2"/>
          <c:tx>
            <c:strRef>
              <c:f>'Silicone R&amp;T plots'!$BT$2</c:f>
              <c:strCache>
                <c:ptCount val="1"/>
                <c:pt idx="0">
                  <c:v>MPASS 3/2</c:v>
                </c:pt>
              </c:strCache>
            </c:strRef>
          </c:tx>
          <c:spPr>
            <a:ln w="28575">
              <a:noFill/>
            </a:ln>
          </c:spPr>
          <c:xVal>
            <c:numRef>
              <c:f>'Silicone R&amp;T plots'!$O$3:$O$19</c:f>
              <c:numCache>
                <c:formatCode>0.000</c:formatCode>
                <c:ptCount val="17"/>
                <c:pt idx="0">
                  <c:v>1.327</c:v>
                </c:pt>
                <c:pt idx="1">
                  <c:v>1.35</c:v>
                </c:pt>
                <c:pt idx="2">
                  <c:v>1.35</c:v>
                </c:pt>
                <c:pt idx="3">
                  <c:v>1.35</c:v>
                </c:pt>
                <c:pt idx="4">
                  <c:v>1.35</c:v>
                </c:pt>
                <c:pt idx="5">
                  <c:v>1.327</c:v>
                </c:pt>
                <c:pt idx="6">
                  <c:v>1.32</c:v>
                </c:pt>
                <c:pt idx="7">
                  <c:v>1.38</c:v>
                </c:pt>
                <c:pt idx="8">
                  <c:v>1.304</c:v>
                </c:pt>
                <c:pt idx="9">
                  <c:v>1.327</c:v>
                </c:pt>
                <c:pt idx="10">
                  <c:v>1.35</c:v>
                </c:pt>
                <c:pt idx="11">
                  <c:v>1.327</c:v>
                </c:pt>
                <c:pt idx="12">
                  <c:v>1.36</c:v>
                </c:pt>
                <c:pt idx="13">
                  <c:v>1.327</c:v>
                </c:pt>
                <c:pt idx="14">
                  <c:v>1.345</c:v>
                </c:pt>
                <c:pt idx="15">
                  <c:v>1.327</c:v>
                </c:pt>
                <c:pt idx="16">
                  <c:v>1.35</c:v>
                </c:pt>
              </c:numCache>
            </c:numRef>
          </c:xVal>
          <c:yVal>
            <c:numRef>
              <c:f>'Silicone R&amp;T plots'!$BT$3:$BT$19</c:f>
              <c:numCache>
                <c:formatCode>0.0000</c:formatCode>
                <c:ptCount val="17"/>
                <c:pt idx="1">
                  <c:v>4.3959081228487493</c:v>
                </c:pt>
                <c:pt idx="2">
                  <c:v>3.6676664857546646</c:v>
                </c:pt>
                <c:pt idx="3">
                  <c:v>3.7763957920894158</c:v>
                </c:pt>
                <c:pt idx="4">
                  <c:v>0</c:v>
                </c:pt>
                <c:pt idx="8">
                  <c:v>4.6453676242364876</c:v>
                </c:pt>
                <c:pt idx="9">
                  <c:v>4.5654551290287229</c:v>
                </c:pt>
                <c:pt idx="10">
                  <c:v>4.2909942952728404</c:v>
                </c:pt>
                <c:pt idx="11">
                  <c:v>4.4175552255593455</c:v>
                </c:pt>
                <c:pt idx="12">
                  <c:v>4.2468896700810141</c:v>
                </c:pt>
                <c:pt idx="13">
                  <c:v>0</c:v>
                </c:pt>
                <c:pt idx="14">
                  <c:v>4.6569047944592716</c:v>
                </c:pt>
                <c:pt idx="15">
                  <c:v>0</c:v>
                </c:pt>
                <c:pt idx="16">
                  <c:v>4.1576412242722895</c:v>
                </c:pt>
              </c:numCache>
            </c:numRef>
          </c:yVal>
          <c:smooth val="0"/>
        </c:ser>
        <c:ser>
          <c:idx val="3"/>
          <c:order val="3"/>
          <c:tx>
            <c:strRef>
              <c:f>'Silicone R&amp;T plots'!$BU$2</c:f>
              <c:strCache>
                <c:ptCount val="1"/>
                <c:pt idx="0">
                  <c:v>Hatch Choate Sigma g</c:v>
                </c:pt>
              </c:strCache>
            </c:strRef>
          </c:tx>
          <c:spPr>
            <a:ln w="28575">
              <a:noFill/>
            </a:ln>
          </c:spPr>
          <c:xVal>
            <c:numRef>
              <c:f>'Silicone R&amp;T plots'!$O$3:$O$19</c:f>
              <c:numCache>
                <c:formatCode>0.000</c:formatCode>
                <c:ptCount val="17"/>
                <c:pt idx="0">
                  <c:v>1.327</c:v>
                </c:pt>
                <c:pt idx="1">
                  <c:v>1.35</c:v>
                </c:pt>
                <c:pt idx="2">
                  <c:v>1.35</c:v>
                </c:pt>
                <c:pt idx="3">
                  <c:v>1.35</c:v>
                </c:pt>
                <c:pt idx="4">
                  <c:v>1.35</c:v>
                </c:pt>
                <c:pt idx="5">
                  <c:v>1.327</c:v>
                </c:pt>
                <c:pt idx="6">
                  <c:v>1.32</c:v>
                </c:pt>
                <c:pt idx="7">
                  <c:v>1.38</c:v>
                </c:pt>
                <c:pt idx="8">
                  <c:v>1.304</c:v>
                </c:pt>
                <c:pt idx="9">
                  <c:v>1.327</c:v>
                </c:pt>
                <c:pt idx="10">
                  <c:v>1.35</c:v>
                </c:pt>
                <c:pt idx="11">
                  <c:v>1.327</c:v>
                </c:pt>
                <c:pt idx="12">
                  <c:v>1.36</c:v>
                </c:pt>
                <c:pt idx="13">
                  <c:v>1.327</c:v>
                </c:pt>
                <c:pt idx="14">
                  <c:v>1.345</c:v>
                </c:pt>
                <c:pt idx="15">
                  <c:v>1.327</c:v>
                </c:pt>
                <c:pt idx="16">
                  <c:v>1.35</c:v>
                </c:pt>
              </c:numCache>
            </c:numRef>
          </c:xVal>
          <c:yVal>
            <c:numRef>
              <c:f>'Silicone R&amp;T plots'!$BU$3:$BU$19</c:f>
              <c:numCache>
                <c:formatCode>0.0000</c:formatCode>
                <c:ptCount val="17"/>
                <c:pt idx="0">
                  <c:v>2.4643261883080352</c:v>
                </c:pt>
                <c:pt idx="1">
                  <c:v>2.1860533304930478</c:v>
                </c:pt>
                <c:pt idx="2">
                  <c:v>1.6623278381210085</c:v>
                </c:pt>
                <c:pt idx="3">
                  <c:v>2.4814842980856899</c:v>
                </c:pt>
                <c:pt idx="4">
                  <c:v>2.3762769205137761</c:v>
                </c:pt>
                <c:pt idx="5">
                  <c:v>2.4775400141285822</c:v>
                </c:pt>
                <c:pt idx="6">
                  <c:v>2.5186708524997536</c:v>
                </c:pt>
                <c:pt idx="7">
                  <c:v>2.3033372123912739</c:v>
                </c:pt>
                <c:pt idx="8">
                  <c:v>2.1878400054141345</c:v>
                </c:pt>
                <c:pt idx="9">
                  <c:v>2.5302410110434193</c:v>
                </c:pt>
                <c:pt idx="10">
                  <c:v>2.4397432197330469</c:v>
                </c:pt>
                <c:pt idx="11">
                  <c:v>2.5299320831158894</c:v>
                </c:pt>
                <c:pt idx="12">
                  <c:v>2.480035062107834</c:v>
                </c:pt>
                <c:pt idx="13">
                  <c:v>2.4907181987680542</c:v>
                </c:pt>
                <c:pt idx="14">
                  <c:v>2.403818538602768</c:v>
                </c:pt>
                <c:pt idx="15">
                  <c:v>2.621960580186387</c:v>
                </c:pt>
                <c:pt idx="16">
                  <c:v>2.4218526870226071</c:v>
                </c:pt>
              </c:numCache>
            </c:numRef>
          </c:yVal>
          <c:smooth val="0"/>
        </c:ser>
        <c:dLbls>
          <c:showLegendKey val="0"/>
          <c:showVal val="0"/>
          <c:showCatName val="0"/>
          <c:showSerName val="0"/>
          <c:showPercent val="0"/>
          <c:showBubbleSize val="0"/>
        </c:dLbls>
        <c:axId val="197613056"/>
        <c:axId val="197611520"/>
      </c:scatterChart>
      <c:valAx>
        <c:axId val="197608192"/>
        <c:scaling>
          <c:orientation val="minMax"/>
        </c:scaling>
        <c:delete val="0"/>
        <c:axPos val="b"/>
        <c:numFmt formatCode="0.000" sourceLinked="1"/>
        <c:majorTickMark val="out"/>
        <c:minorTickMark val="none"/>
        <c:tickLblPos val="nextTo"/>
        <c:crossAx val="197609728"/>
        <c:crosses val="autoZero"/>
        <c:crossBetween val="midCat"/>
      </c:valAx>
      <c:valAx>
        <c:axId val="197609728"/>
        <c:scaling>
          <c:orientation val="minMax"/>
          <c:min val="0"/>
        </c:scaling>
        <c:delete val="0"/>
        <c:axPos val="l"/>
        <c:majorGridlines/>
        <c:numFmt formatCode="0.0000" sourceLinked="1"/>
        <c:majorTickMark val="out"/>
        <c:minorTickMark val="none"/>
        <c:tickLblPos val="nextTo"/>
        <c:crossAx val="197608192"/>
        <c:crosses val="autoZero"/>
        <c:crossBetween val="midCat"/>
      </c:valAx>
      <c:valAx>
        <c:axId val="197611520"/>
        <c:scaling>
          <c:orientation val="minMax"/>
        </c:scaling>
        <c:delete val="0"/>
        <c:axPos val="r"/>
        <c:numFmt formatCode="0.0000" sourceLinked="1"/>
        <c:majorTickMark val="out"/>
        <c:minorTickMark val="none"/>
        <c:tickLblPos val="nextTo"/>
        <c:crossAx val="197613056"/>
        <c:crosses val="max"/>
        <c:crossBetween val="midCat"/>
      </c:valAx>
      <c:valAx>
        <c:axId val="197613056"/>
        <c:scaling>
          <c:orientation val="minMax"/>
        </c:scaling>
        <c:delete val="1"/>
        <c:axPos val="b"/>
        <c:numFmt formatCode="0.000" sourceLinked="1"/>
        <c:majorTickMark val="out"/>
        <c:minorTickMark val="none"/>
        <c:tickLblPos val="none"/>
        <c:crossAx val="197611520"/>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1" l="0.70000000000000062" r="0.70000000000000062" t="0.7500000000000101" header="0.30000000000000032" footer="0.30000000000000032"/>
    <c:pageSetup orientation="landscape"/>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Silicone diameter, </a:t>
            </a:r>
            <a:r>
              <a:rPr lang="en-US"/>
              <a:t>versus Rt/R0, unaged, v = 8</a:t>
            </a:r>
          </a:p>
        </c:rich>
      </c:tx>
      <c:overlay val="0"/>
    </c:title>
    <c:autoTitleDeleted val="0"/>
    <c:plotArea>
      <c:layout/>
      <c:scatterChart>
        <c:scatterStyle val="lineMarker"/>
        <c:varyColors val="0"/>
        <c:ser>
          <c:idx val="0"/>
          <c:order val="0"/>
          <c:tx>
            <c:strRef>
              <c:f>'Silicone R&amp;T plots'!$BR$2</c:f>
              <c:strCache>
                <c:ptCount val="1"/>
                <c:pt idx="0">
                  <c:v>M1/M0 (micro-m)--CMD</c:v>
                </c:pt>
              </c:strCache>
            </c:strRef>
          </c:tx>
          <c:spPr>
            <a:ln w="28575">
              <a:noFill/>
            </a:ln>
          </c:spPr>
          <c:xVal>
            <c:numRef>
              <c:f>'Silicone R&amp;T plots'!$O$8:$O$19</c:f>
              <c:numCache>
                <c:formatCode>0.000</c:formatCode>
                <c:ptCount val="12"/>
                <c:pt idx="0">
                  <c:v>1.327</c:v>
                </c:pt>
                <c:pt idx="1">
                  <c:v>1.32</c:v>
                </c:pt>
                <c:pt idx="2">
                  <c:v>1.38</c:v>
                </c:pt>
                <c:pt idx="3">
                  <c:v>1.304</c:v>
                </c:pt>
                <c:pt idx="4">
                  <c:v>1.327</c:v>
                </c:pt>
                <c:pt idx="5">
                  <c:v>1.35</c:v>
                </c:pt>
                <c:pt idx="6">
                  <c:v>1.327</c:v>
                </c:pt>
                <c:pt idx="7">
                  <c:v>1.36</c:v>
                </c:pt>
                <c:pt idx="8">
                  <c:v>1.327</c:v>
                </c:pt>
                <c:pt idx="9">
                  <c:v>1.345</c:v>
                </c:pt>
                <c:pt idx="10">
                  <c:v>1.327</c:v>
                </c:pt>
                <c:pt idx="11">
                  <c:v>1.35</c:v>
                </c:pt>
              </c:numCache>
            </c:numRef>
          </c:xVal>
          <c:yVal>
            <c:numRef>
              <c:f>'Silicone R&amp;T plots'!$BR$8:$BR$19</c:f>
              <c:numCache>
                <c:formatCode>0.0000</c:formatCode>
                <c:ptCount val="12"/>
                <c:pt idx="0">
                  <c:v>0.2267233068714381</c:v>
                </c:pt>
                <c:pt idx="1">
                  <c:v>0.18564470202739639</c:v>
                </c:pt>
                <c:pt idx="2">
                  <c:v>0.20776147068589287</c:v>
                </c:pt>
                <c:pt idx="3">
                  <c:v>0.24387035702532131</c:v>
                </c:pt>
                <c:pt idx="4">
                  <c:v>0.19225459171796622</c:v>
                </c:pt>
                <c:pt idx="5">
                  <c:v>0.24064095529695867</c:v>
                </c:pt>
                <c:pt idx="6">
                  <c:v>0.19513944234574185</c:v>
                </c:pt>
                <c:pt idx="7">
                  <c:v>0.24249019691958648</c:v>
                </c:pt>
                <c:pt idx="8">
                  <c:v>0.18227320062546948</c:v>
                </c:pt>
                <c:pt idx="9">
                  <c:v>0.24490687440172548</c:v>
                </c:pt>
                <c:pt idx="10">
                  <c:v>0.18598777657726576</c:v>
                </c:pt>
                <c:pt idx="11">
                  <c:v>0.25033936032853354</c:v>
                </c:pt>
              </c:numCache>
            </c:numRef>
          </c:yVal>
          <c:smooth val="0"/>
        </c:ser>
        <c:ser>
          <c:idx val="1"/>
          <c:order val="1"/>
          <c:tx>
            <c:strRef>
              <c:f>'Silicone R&amp;T plots'!$BS$2</c:f>
              <c:strCache>
                <c:ptCount val="1"/>
                <c:pt idx="0">
                  <c:v>Diameter of Average mass (micro-m)</c:v>
                </c:pt>
              </c:strCache>
            </c:strRef>
          </c:tx>
          <c:spPr>
            <a:ln w="28575">
              <a:noFill/>
            </a:ln>
          </c:spPr>
          <c:xVal>
            <c:numRef>
              <c:f>'Silicone R&amp;T plots'!$O$8:$O$19</c:f>
              <c:numCache>
                <c:formatCode>0.000</c:formatCode>
                <c:ptCount val="12"/>
                <c:pt idx="0">
                  <c:v>1.327</c:v>
                </c:pt>
                <c:pt idx="1">
                  <c:v>1.32</c:v>
                </c:pt>
                <c:pt idx="2">
                  <c:v>1.38</c:v>
                </c:pt>
                <c:pt idx="3">
                  <c:v>1.304</c:v>
                </c:pt>
                <c:pt idx="4">
                  <c:v>1.327</c:v>
                </c:pt>
                <c:pt idx="5">
                  <c:v>1.35</c:v>
                </c:pt>
                <c:pt idx="6">
                  <c:v>1.327</c:v>
                </c:pt>
                <c:pt idx="7">
                  <c:v>1.36</c:v>
                </c:pt>
                <c:pt idx="8">
                  <c:v>1.327</c:v>
                </c:pt>
                <c:pt idx="9">
                  <c:v>1.345</c:v>
                </c:pt>
                <c:pt idx="10">
                  <c:v>1.327</c:v>
                </c:pt>
                <c:pt idx="11">
                  <c:v>1.35</c:v>
                </c:pt>
              </c:numCache>
            </c:numRef>
          </c:xVal>
          <c:yVal>
            <c:numRef>
              <c:f>'Silicone R&amp;T plots'!$BS$8:$BS$19</c:f>
              <c:numCache>
                <c:formatCode>0.0000</c:formatCode>
                <c:ptCount val="12"/>
                <c:pt idx="0">
                  <c:v>0.51638995504203222</c:v>
                </c:pt>
                <c:pt idx="1">
                  <c:v>0.43576983373814704</c:v>
                </c:pt>
                <c:pt idx="2">
                  <c:v>0.41677463931388736</c:v>
                </c:pt>
                <c:pt idx="3">
                  <c:v>0.4501551400693799</c:v>
                </c:pt>
                <c:pt idx="4">
                  <c:v>0.45513242180855784</c:v>
                </c:pt>
                <c:pt idx="5">
                  <c:v>0.5331371830040863</c:v>
                </c:pt>
                <c:pt idx="6">
                  <c:v>0.46185714375132125</c:v>
                </c:pt>
                <c:pt idx="7">
                  <c:v>0.55331119257415973</c:v>
                </c:pt>
                <c:pt idx="8">
                  <c:v>0.41917675488054462</c:v>
                </c:pt>
                <c:pt idx="9">
                  <c:v>0.52853535507968596</c:v>
                </c:pt>
                <c:pt idx="10">
                  <c:v>0.47098547407496355</c:v>
                </c:pt>
                <c:pt idx="11">
                  <c:v>0.54741968073790781</c:v>
                </c:pt>
              </c:numCache>
            </c:numRef>
          </c:yVal>
          <c:smooth val="0"/>
        </c:ser>
        <c:ser>
          <c:idx val="4"/>
          <c:order val="2"/>
          <c:tx>
            <c:strRef>
              <c:f>'Silicone R&amp;T plots'!$BV$2</c:f>
              <c:strCache>
                <c:ptCount val="1"/>
                <c:pt idx="0">
                  <c:v>Hatch Choate Dg</c:v>
                </c:pt>
              </c:strCache>
            </c:strRef>
          </c:tx>
          <c:spPr>
            <a:ln w="28575">
              <a:noFill/>
            </a:ln>
          </c:spPr>
          <c:xVal>
            <c:numRef>
              <c:f>'Silicone R&amp;T plots'!$O$8:$O$19</c:f>
              <c:numCache>
                <c:formatCode>0.000</c:formatCode>
                <c:ptCount val="12"/>
                <c:pt idx="0">
                  <c:v>1.327</c:v>
                </c:pt>
                <c:pt idx="1">
                  <c:v>1.32</c:v>
                </c:pt>
                <c:pt idx="2">
                  <c:v>1.38</c:v>
                </c:pt>
                <c:pt idx="3">
                  <c:v>1.304</c:v>
                </c:pt>
                <c:pt idx="4">
                  <c:v>1.327</c:v>
                </c:pt>
                <c:pt idx="5">
                  <c:v>1.35</c:v>
                </c:pt>
                <c:pt idx="6">
                  <c:v>1.327</c:v>
                </c:pt>
                <c:pt idx="7">
                  <c:v>1.36</c:v>
                </c:pt>
                <c:pt idx="8">
                  <c:v>1.327</c:v>
                </c:pt>
                <c:pt idx="9">
                  <c:v>1.345</c:v>
                </c:pt>
                <c:pt idx="10">
                  <c:v>1.327</c:v>
                </c:pt>
                <c:pt idx="11">
                  <c:v>1.35</c:v>
                </c:pt>
              </c:numCache>
            </c:numRef>
          </c:xVal>
          <c:yVal>
            <c:numRef>
              <c:f>'Silicone R&amp;T plots'!$BV$8:$BV$19</c:f>
              <c:numCache>
                <c:formatCode>0.0000</c:formatCode>
                <c:ptCount val="12"/>
                <c:pt idx="0">
                  <c:v>0.15022954717667703</c:v>
                </c:pt>
                <c:pt idx="1">
                  <c:v>0.1211700419371388</c:v>
                </c:pt>
                <c:pt idx="2">
                  <c:v>0.14668877242225253</c:v>
                </c:pt>
                <c:pt idx="3">
                  <c:v>0.1794970908990223</c:v>
                </c:pt>
                <c:pt idx="4">
                  <c:v>0.12495285816934183</c:v>
                </c:pt>
                <c:pt idx="5">
                  <c:v>0.16167200637296847</c:v>
                </c:pt>
                <c:pt idx="6">
                  <c:v>0.12684219726451437</c:v>
                </c:pt>
                <c:pt idx="7">
                  <c:v>0.16053012786342269</c:v>
                </c:pt>
                <c:pt idx="8">
                  <c:v>0.12019478746766346</c:v>
                </c:pt>
                <c:pt idx="9">
                  <c:v>0.1667110710643826</c:v>
                </c:pt>
                <c:pt idx="10">
                  <c:v>0.11687532926820664</c:v>
                </c:pt>
                <c:pt idx="11">
                  <c:v>0.1692908570902574</c:v>
                </c:pt>
              </c:numCache>
            </c:numRef>
          </c:yVal>
          <c:smooth val="0"/>
        </c:ser>
        <c:dLbls>
          <c:showLegendKey val="0"/>
          <c:showVal val="0"/>
          <c:showCatName val="0"/>
          <c:showSerName val="0"/>
          <c:showPercent val="0"/>
          <c:showBubbleSize val="0"/>
        </c:dLbls>
        <c:axId val="197429504"/>
        <c:axId val="197431296"/>
      </c:scatterChart>
      <c:scatterChart>
        <c:scatterStyle val="lineMarker"/>
        <c:varyColors val="0"/>
        <c:ser>
          <c:idx val="2"/>
          <c:order val="3"/>
          <c:tx>
            <c:strRef>
              <c:f>'Silicone R&amp;T plots'!$BT$2</c:f>
              <c:strCache>
                <c:ptCount val="1"/>
                <c:pt idx="0">
                  <c:v>MPASS 3/2</c:v>
                </c:pt>
              </c:strCache>
            </c:strRef>
          </c:tx>
          <c:spPr>
            <a:ln w="28575">
              <a:noFill/>
            </a:ln>
          </c:spPr>
          <c:xVal>
            <c:numRef>
              <c:f>'Silicone R&amp;T plots'!$O$8:$O$19</c:f>
              <c:numCache>
                <c:formatCode>0.000</c:formatCode>
                <c:ptCount val="12"/>
                <c:pt idx="0">
                  <c:v>1.327</c:v>
                </c:pt>
                <c:pt idx="1">
                  <c:v>1.32</c:v>
                </c:pt>
                <c:pt idx="2">
                  <c:v>1.38</c:v>
                </c:pt>
                <c:pt idx="3">
                  <c:v>1.304</c:v>
                </c:pt>
                <c:pt idx="4">
                  <c:v>1.327</c:v>
                </c:pt>
                <c:pt idx="5">
                  <c:v>1.35</c:v>
                </c:pt>
                <c:pt idx="6">
                  <c:v>1.327</c:v>
                </c:pt>
                <c:pt idx="7">
                  <c:v>1.36</c:v>
                </c:pt>
                <c:pt idx="8">
                  <c:v>1.327</c:v>
                </c:pt>
                <c:pt idx="9">
                  <c:v>1.345</c:v>
                </c:pt>
                <c:pt idx="10">
                  <c:v>1.327</c:v>
                </c:pt>
                <c:pt idx="11">
                  <c:v>1.35</c:v>
                </c:pt>
              </c:numCache>
            </c:numRef>
          </c:xVal>
          <c:yVal>
            <c:numRef>
              <c:f>'Silicone R&amp;T plots'!$BT$8:$BT$19</c:f>
              <c:numCache>
                <c:formatCode>0.0000</c:formatCode>
                <c:ptCount val="12"/>
                <c:pt idx="3">
                  <c:v>4.6453676242364876</c:v>
                </c:pt>
                <c:pt idx="4">
                  <c:v>4.5654551290287229</c:v>
                </c:pt>
                <c:pt idx="5">
                  <c:v>4.2909942952728404</c:v>
                </c:pt>
                <c:pt idx="6">
                  <c:v>4.4175552255593455</c:v>
                </c:pt>
                <c:pt idx="7">
                  <c:v>4.2468896700810141</c:v>
                </c:pt>
                <c:pt idx="8">
                  <c:v>0</c:v>
                </c:pt>
                <c:pt idx="9">
                  <c:v>4.6569047944592716</c:v>
                </c:pt>
                <c:pt idx="10">
                  <c:v>0</c:v>
                </c:pt>
                <c:pt idx="11">
                  <c:v>4.1576412242722895</c:v>
                </c:pt>
              </c:numCache>
            </c:numRef>
          </c:yVal>
          <c:smooth val="0"/>
        </c:ser>
        <c:ser>
          <c:idx val="3"/>
          <c:order val="4"/>
          <c:tx>
            <c:strRef>
              <c:f>'Silicone R&amp;T plots'!$BU$2</c:f>
              <c:strCache>
                <c:ptCount val="1"/>
                <c:pt idx="0">
                  <c:v>Hatch Choate Sigma g</c:v>
                </c:pt>
              </c:strCache>
            </c:strRef>
          </c:tx>
          <c:spPr>
            <a:ln w="28575">
              <a:noFill/>
            </a:ln>
          </c:spPr>
          <c:xVal>
            <c:numRef>
              <c:f>'Silicone R&amp;T plots'!$O$8:$O$19</c:f>
              <c:numCache>
                <c:formatCode>0.000</c:formatCode>
                <c:ptCount val="12"/>
                <c:pt idx="0">
                  <c:v>1.327</c:v>
                </c:pt>
                <c:pt idx="1">
                  <c:v>1.32</c:v>
                </c:pt>
                <c:pt idx="2">
                  <c:v>1.38</c:v>
                </c:pt>
                <c:pt idx="3">
                  <c:v>1.304</c:v>
                </c:pt>
                <c:pt idx="4">
                  <c:v>1.327</c:v>
                </c:pt>
                <c:pt idx="5">
                  <c:v>1.35</c:v>
                </c:pt>
                <c:pt idx="6">
                  <c:v>1.327</c:v>
                </c:pt>
                <c:pt idx="7">
                  <c:v>1.36</c:v>
                </c:pt>
                <c:pt idx="8">
                  <c:v>1.327</c:v>
                </c:pt>
                <c:pt idx="9">
                  <c:v>1.345</c:v>
                </c:pt>
                <c:pt idx="10">
                  <c:v>1.327</c:v>
                </c:pt>
                <c:pt idx="11">
                  <c:v>1.35</c:v>
                </c:pt>
              </c:numCache>
            </c:numRef>
          </c:xVal>
          <c:yVal>
            <c:numRef>
              <c:f>'Silicone R&amp;T plots'!$BU$8:$BU$19</c:f>
              <c:numCache>
                <c:formatCode>0.0000</c:formatCode>
                <c:ptCount val="12"/>
                <c:pt idx="0">
                  <c:v>2.4775400141285822</c:v>
                </c:pt>
                <c:pt idx="1">
                  <c:v>2.5186708524997536</c:v>
                </c:pt>
                <c:pt idx="2">
                  <c:v>2.3033372123912739</c:v>
                </c:pt>
                <c:pt idx="3">
                  <c:v>2.1878400054141345</c:v>
                </c:pt>
                <c:pt idx="4">
                  <c:v>2.5302410110434193</c:v>
                </c:pt>
                <c:pt idx="5">
                  <c:v>2.4397432197330469</c:v>
                </c:pt>
                <c:pt idx="6">
                  <c:v>2.5299320831158894</c:v>
                </c:pt>
                <c:pt idx="7">
                  <c:v>2.480035062107834</c:v>
                </c:pt>
                <c:pt idx="8">
                  <c:v>2.4907181987680542</c:v>
                </c:pt>
                <c:pt idx="9">
                  <c:v>2.403818538602768</c:v>
                </c:pt>
                <c:pt idx="10">
                  <c:v>2.621960580186387</c:v>
                </c:pt>
                <c:pt idx="11">
                  <c:v>2.4218526870226071</c:v>
                </c:pt>
              </c:numCache>
            </c:numRef>
          </c:yVal>
          <c:smooth val="0"/>
        </c:ser>
        <c:dLbls>
          <c:showLegendKey val="0"/>
          <c:showVal val="0"/>
          <c:showCatName val="0"/>
          <c:showSerName val="0"/>
          <c:showPercent val="0"/>
          <c:showBubbleSize val="0"/>
        </c:dLbls>
        <c:axId val="197434368"/>
        <c:axId val="197432832"/>
      </c:scatterChart>
      <c:valAx>
        <c:axId val="197429504"/>
        <c:scaling>
          <c:orientation val="minMax"/>
        </c:scaling>
        <c:delete val="0"/>
        <c:axPos val="b"/>
        <c:numFmt formatCode="0.000" sourceLinked="1"/>
        <c:majorTickMark val="out"/>
        <c:minorTickMark val="none"/>
        <c:tickLblPos val="nextTo"/>
        <c:crossAx val="197431296"/>
        <c:crosses val="autoZero"/>
        <c:crossBetween val="midCat"/>
      </c:valAx>
      <c:valAx>
        <c:axId val="197431296"/>
        <c:scaling>
          <c:orientation val="minMax"/>
          <c:max val="1"/>
          <c:min val="0"/>
        </c:scaling>
        <c:delete val="0"/>
        <c:axPos val="l"/>
        <c:majorGridlines/>
        <c:numFmt formatCode="0.0000" sourceLinked="1"/>
        <c:majorTickMark val="out"/>
        <c:minorTickMark val="none"/>
        <c:tickLblPos val="nextTo"/>
        <c:crossAx val="197429504"/>
        <c:crosses val="autoZero"/>
        <c:crossBetween val="midCat"/>
      </c:valAx>
      <c:valAx>
        <c:axId val="197432832"/>
        <c:scaling>
          <c:orientation val="minMax"/>
        </c:scaling>
        <c:delete val="0"/>
        <c:axPos val="r"/>
        <c:numFmt formatCode="0.0000" sourceLinked="1"/>
        <c:majorTickMark val="out"/>
        <c:minorTickMark val="none"/>
        <c:tickLblPos val="nextTo"/>
        <c:crossAx val="197434368"/>
        <c:crosses val="max"/>
        <c:crossBetween val="midCat"/>
      </c:valAx>
      <c:valAx>
        <c:axId val="197434368"/>
        <c:scaling>
          <c:orientation val="minMax"/>
        </c:scaling>
        <c:delete val="1"/>
        <c:axPos val="b"/>
        <c:numFmt formatCode="0.000" sourceLinked="1"/>
        <c:majorTickMark val="out"/>
        <c:minorTickMark val="none"/>
        <c:tickLblPos val="none"/>
        <c:crossAx val="197432832"/>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55" l="0.70000000000000062" r="0.70000000000000062" t="0.75000000000001055" header="0.30000000000000032" footer="0.30000000000000032"/>
    <c:pageSetup orientation="landscape"/>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Silicone diameter, </a:t>
            </a:r>
            <a:r>
              <a:rPr lang="en-US"/>
              <a:t>versus Rt/R0, aged 731 s, v = 8</a:t>
            </a:r>
          </a:p>
        </c:rich>
      </c:tx>
      <c:overlay val="0"/>
    </c:title>
    <c:autoTitleDeleted val="0"/>
    <c:plotArea>
      <c:layout/>
      <c:scatterChart>
        <c:scatterStyle val="lineMarker"/>
        <c:varyColors val="0"/>
        <c:ser>
          <c:idx val="0"/>
          <c:order val="0"/>
          <c:tx>
            <c:strRef>
              <c:f>'Silicone R&amp;T plots'!$BR$2</c:f>
              <c:strCache>
                <c:ptCount val="1"/>
                <c:pt idx="0">
                  <c:v>M1/M0 (micro-m)--CMD</c:v>
                </c:pt>
              </c:strCache>
            </c:strRef>
          </c:tx>
          <c:spPr>
            <a:ln w="28575">
              <a:noFill/>
            </a:ln>
          </c:spPr>
          <c:xVal>
            <c:numRef>
              <c:f>'Silicone R&amp;T plots'!$O$21:$O$30</c:f>
              <c:numCache>
                <c:formatCode>0.000</c:formatCode>
                <c:ptCount val="10"/>
                <c:pt idx="0">
                  <c:v>1.35</c:v>
                </c:pt>
                <c:pt idx="1">
                  <c:v>1.35</c:v>
                </c:pt>
                <c:pt idx="2">
                  <c:v>1.345</c:v>
                </c:pt>
                <c:pt idx="3">
                  <c:v>1.327</c:v>
                </c:pt>
                <c:pt idx="4">
                  <c:v>1.35</c:v>
                </c:pt>
                <c:pt idx="5">
                  <c:v>1.327</c:v>
                </c:pt>
                <c:pt idx="6">
                  <c:v>1.38</c:v>
                </c:pt>
                <c:pt idx="7">
                  <c:v>1.327</c:v>
                </c:pt>
                <c:pt idx="8">
                  <c:v>1.35</c:v>
                </c:pt>
                <c:pt idx="9">
                  <c:v>1.36</c:v>
                </c:pt>
              </c:numCache>
            </c:numRef>
          </c:xVal>
          <c:yVal>
            <c:numRef>
              <c:f>'Silicone R&amp;T plots'!$BR$21:$BR$30</c:f>
              <c:numCache>
                <c:formatCode>0.0000</c:formatCode>
                <c:ptCount val="10"/>
                <c:pt idx="0">
                  <c:v>1.1026381309223143</c:v>
                </c:pt>
                <c:pt idx="1">
                  <c:v>0.44340822903935495</c:v>
                </c:pt>
                <c:pt idx="2">
                  <c:v>0.40730436810302983</c:v>
                </c:pt>
                <c:pt idx="3">
                  <c:v>0.32595928472085983</c:v>
                </c:pt>
                <c:pt idx="4">
                  <c:v>0.38503352082694281</c:v>
                </c:pt>
                <c:pt idx="5">
                  <c:v>0.37246136490403414</c:v>
                </c:pt>
                <c:pt idx="6">
                  <c:v>0.27610024306330005</c:v>
                </c:pt>
                <c:pt idx="7">
                  <c:v>0.3380752866414779</c:v>
                </c:pt>
                <c:pt idx="8">
                  <c:v>0.46768580414007993</c:v>
                </c:pt>
                <c:pt idx="9">
                  <c:v>0.45471849501032435</c:v>
                </c:pt>
              </c:numCache>
            </c:numRef>
          </c:yVal>
          <c:smooth val="0"/>
        </c:ser>
        <c:ser>
          <c:idx val="1"/>
          <c:order val="1"/>
          <c:tx>
            <c:strRef>
              <c:f>'Silicone R&amp;T plots'!$BS$2</c:f>
              <c:strCache>
                <c:ptCount val="1"/>
                <c:pt idx="0">
                  <c:v>Diameter of Average mass (micro-m)</c:v>
                </c:pt>
              </c:strCache>
            </c:strRef>
          </c:tx>
          <c:spPr>
            <a:ln w="28575">
              <a:noFill/>
            </a:ln>
          </c:spPr>
          <c:xVal>
            <c:numRef>
              <c:f>'Silicone R&amp;T plots'!$O$21:$O$30</c:f>
              <c:numCache>
                <c:formatCode>0.000</c:formatCode>
                <c:ptCount val="10"/>
                <c:pt idx="0">
                  <c:v>1.35</c:v>
                </c:pt>
                <c:pt idx="1">
                  <c:v>1.35</c:v>
                </c:pt>
                <c:pt idx="2">
                  <c:v>1.345</c:v>
                </c:pt>
                <c:pt idx="3">
                  <c:v>1.327</c:v>
                </c:pt>
                <c:pt idx="4">
                  <c:v>1.35</c:v>
                </c:pt>
                <c:pt idx="5">
                  <c:v>1.327</c:v>
                </c:pt>
                <c:pt idx="6">
                  <c:v>1.38</c:v>
                </c:pt>
                <c:pt idx="7">
                  <c:v>1.327</c:v>
                </c:pt>
                <c:pt idx="8">
                  <c:v>1.35</c:v>
                </c:pt>
                <c:pt idx="9">
                  <c:v>1.36</c:v>
                </c:pt>
              </c:numCache>
            </c:numRef>
          </c:xVal>
          <c:yVal>
            <c:numRef>
              <c:f>'Silicone R&amp;T plots'!$BS$21:$BS$30</c:f>
              <c:numCache>
                <c:formatCode>0.0000</c:formatCode>
                <c:ptCount val="10"/>
                <c:pt idx="0">
                  <c:v>1.2012873282774046</c:v>
                </c:pt>
                <c:pt idx="1">
                  <c:v>0.87645646736377714</c:v>
                </c:pt>
                <c:pt idx="2">
                  <c:v>0.68251209089439391</c:v>
                </c:pt>
                <c:pt idx="3">
                  <c:v>0.6067457889995036</c:v>
                </c:pt>
                <c:pt idx="4">
                  <c:v>0.66789756739767003</c:v>
                </c:pt>
                <c:pt idx="5">
                  <c:v>0.62305850078142455</c:v>
                </c:pt>
                <c:pt idx="6">
                  <c:v>0.49224463412617764</c:v>
                </c:pt>
                <c:pt idx="7">
                  <c:v>0.61470933677630357</c:v>
                </c:pt>
                <c:pt idx="8">
                  <c:v>0.74847264808873848</c:v>
                </c:pt>
                <c:pt idx="9">
                  <c:v>0.76456426382863152</c:v>
                </c:pt>
              </c:numCache>
            </c:numRef>
          </c:yVal>
          <c:smooth val="0"/>
        </c:ser>
        <c:ser>
          <c:idx val="4"/>
          <c:order val="2"/>
          <c:tx>
            <c:strRef>
              <c:f>'Silicone R&amp;T plots'!$BV$2</c:f>
              <c:strCache>
                <c:ptCount val="1"/>
                <c:pt idx="0">
                  <c:v>Hatch Choate Dg</c:v>
                </c:pt>
              </c:strCache>
            </c:strRef>
          </c:tx>
          <c:spPr>
            <a:ln w="28575">
              <a:noFill/>
            </a:ln>
          </c:spPr>
          <c:xVal>
            <c:numRef>
              <c:f>'Silicone R&amp;T plots'!$O$21:$O$30</c:f>
              <c:numCache>
                <c:formatCode>0.000</c:formatCode>
                <c:ptCount val="10"/>
                <c:pt idx="0">
                  <c:v>1.35</c:v>
                </c:pt>
                <c:pt idx="1">
                  <c:v>1.35</c:v>
                </c:pt>
                <c:pt idx="2">
                  <c:v>1.345</c:v>
                </c:pt>
                <c:pt idx="3">
                  <c:v>1.327</c:v>
                </c:pt>
                <c:pt idx="4">
                  <c:v>1.35</c:v>
                </c:pt>
                <c:pt idx="5">
                  <c:v>1.327</c:v>
                </c:pt>
                <c:pt idx="6">
                  <c:v>1.38</c:v>
                </c:pt>
                <c:pt idx="7">
                  <c:v>1.327</c:v>
                </c:pt>
                <c:pt idx="8">
                  <c:v>1.35</c:v>
                </c:pt>
                <c:pt idx="9">
                  <c:v>1.36</c:v>
                </c:pt>
              </c:numCache>
            </c:numRef>
          </c:xVal>
          <c:yVal>
            <c:numRef>
              <c:f>'Silicone R&amp;T plots'!$BV$21:$BV$30</c:f>
              <c:numCache>
                <c:formatCode>0.0000</c:formatCode>
                <c:ptCount val="10"/>
                <c:pt idx="0">
                  <c:v>1.0563943322697535</c:v>
                </c:pt>
                <c:pt idx="1">
                  <c:v>0.31538457450106333</c:v>
                </c:pt>
                <c:pt idx="2">
                  <c:v>0.31464687789311779</c:v>
                </c:pt>
                <c:pt idx="3">
                  <c:v>0.23891402709415155</c:v>
                </c:pt>
                <c:pt idx="4">
                  <c:v>0.29234312166121146</c:v>
                </c:pt>
                <c:pt idx="5">
                  <c:v>0.28797675441329762</c:v>
                </c:pt>
                <c:pt idx="6">
                  <c:v>0.20678055094271619</c:v>
                </c:pt>
                <c:pt idx="7">
                  <c:v>0.25071783710999912</c:v>
                </c:pt>
                <c:pt idx="8">
                  <c:v>0.36969477664981848</c:v>
                </c:pt>
                <c:pt idx="9">
                  <c:v>0.35067671596166072</c:v>
                </c:pt>
              </c:numCache>
            </c:numRef>
          </c:yVal>
          <c:smooth val="0"/>
        </c:ser>
        <c:dLbls>
          <c:showLegendKey val="0"/>
          <c:showVal val="0"/>
          <c:showCatName val="0"/>
          <c:showSerName val="0"/>
          <c:showPercent val="0"/>
          <c:showBubbleSize val="0"/>
        </c:dLbls>
        <c:axId val="197341184"/>
        <c:axId val="197342720"/>
      </c:scatterChart>
      <c:scatterChart>
        <c:scatterStyle val="lineMarker"/>
        <c:varyColors val="0"/>
        <c:ser>
          <c:idx val="2"/>
          <c:order val="3"/>
          <c:tx>
            <c:strRef>
              <c:f>'Silicone R&amp;T plots'!$BT$2</c:f>
              <c:strCache>
                <c:ptCount val="1"/>
                <c:pt idx="0">
                  <c:v>MPASS 3/2</c:v>
                </c:pt>
              </c:strCache>
            </c:strRef>
          </c:tx>
          <c:spPr>
            <a:ln w="28575">
              <a:noFill/>
            </a:ln>
          </c:spPr>
          <c:xVal>
            <c:numRef>
              <c:f>'Silicone R&amp;T plots'!$O$21:$O$30</c:f>
              <c:numCache>
                <c:formatCode>0.000</c:formatCode>
                <c:ptCount val="10"/>
                <c:pt idx="0">
                  <c:v>1.35</c:v>
                </c:pt>
                <c:pt idx="1">
                  <c:v>1.35</c:v>
                </c:pt>
                <c:pt idx="2">
                  <c:v>1.345</c:v>
                </c:pt>
                <c:pt idx="3">
                  <c:v>1.327</c:v>
                </c:pt>
                <c:pt idx="4">
                  <c:v>1.35</c:v>
                </c:pt>
                <c:pt idx="5">
                  <c:v>1.327</c:v>
                </c:pt>
                <c:pt idx="6">
                  <c:v>1.38</c:v>
                </c:pt>
                <c:pt idx="7">
                  <c:v>1.327</c:v>
                </c:pt>
                <c:pt idx="8">
                  <c:v>1.35</c:v>
                </c:pt>
                <c:pt idx="9">
                  <c:v>1.36</c:v>
                </c:pt>
              </c:numCache>
            </c:numRef>
          </c:xVal>
          <c:yVal>
            <c:numRef>
              <c:f>'Silicone R&amp;T plots'!$BT$21:$BT$30</c:f>
              <c:numCache>
                <c:formatCode>0.0000</c:formatCode>
                <c:ptCount val="10"/>
                <c:pt idx="0">
                  <c:v>3.8068505338590843</c:v>
                </c:pt>
                <c:pt idx="1">
                  <c:v>3.8431361483217286</c:v>
                </c:pt>
                <c:pt idx="2">
                  <c:v>4.7870700813140221</c:v>
                </c:pt>
                <c:pt idx="4">
                  <c:v>4.6705168679300204</c:v>
                </c:pt>
                <c:pt idx="7">
                  <c:v>4.8159002342477404</c:v>
                </c:pt>
                <c:pt idx="8">
                  <c:v>4.2851769785497158</c:v>
                </c:pt>
                <c:pt idx="9">
                  <c:v>3.964549514038203</c:v>
                </c:pt>
              </c:numCache>
            </c:numRef>
          </c:yVal>
          <c:smooth val="0"/>
        </c:ser>
        <c:ser>
          <c:idx val="3"/>
          <c:order val="4"/>
          <c:tx>
            <c:strRef>
              <c:f>'Silicone R&amp;T plots'!$BU$2</c:f>
              <c:strCache>
                <c:ptCount val="1"/>
                <c:pt idx="0">
                  <c:v>Hatch Choate Sigma g</c:v>
                </c:pt>
              </c:strCache>
            </c:strRef>
          </c:tx>
          <c:spPr>
            <a:ln w="28575">
              <a:noFill/>
            </a:ln>
          </c:spPr>
          <c:xVal>
            <c:numRef>
              <c:f>'Silicone R&amp;T plots'!$O$21:$O$30</c:f>
              <c:numCache>
                <c:formatCode>0.000</c:formatCode>
                <c:ptCount val="10"/>
                <c:pt idx="0">
                  <c:v>1.35</c:v>
                </c:pt>
                <c:pt idx="1">
                  <c:v>1.35</c:v>
                </c:pt>
                <c:pt idx="2">
                  <c:v>1.345</c:v>
                </c:pt>
                <c:pt idx="3">
                  <c:v>1.327</c:v>
                </c:pt>
                <c:pt idx="4">
                  <c:v>1.35</c:v>
                </c:pt>
                <c:pt idx="5">
                  <c:v>1.327</c:v>
                </c:pt>
                <c:pt idx="6">
                  <c:v>1.38</c:v>
                </c:pt>
                <c:pt idx="7">
                  <c:v>1.327</c:v>
                </c:pt>
                <c:pt idx="8">
                  <c:v>1.35</c:v>
                </c:pt>
                <c:pt idx="9">
                  <c:v>1.36</c:v>
                </c:pt>
              </c:numCache>
            </c:numRef>
          </c:xVal>
          <c:yVal>
            <c:numRef>
              <c:f>'Silicone R&amp;T plots'!$BU$21:$BU$30</c:f>
              <c:numCache>
                <c:formatCode>0.0000</c:formatCode>
                <c:ptCount val="10"/>
                <c:pt idx="0">
                  <c:v>1.3400747238642703</c:v>
                </c:pt>
                <c:pt idx="1">
                  <c:v>2.2829472231124459</c:v>
                </c:pt>
                <c:pt idx="2">
                  <c:v>2.0513213994146504</c:v>
                </c:pt>
                <c:pt idx="3">
                  <c:v>2.1995429640078377</c:v>
                </c:pt>
                <c:pt idx="4">
                  <c:v>2.1004718117092902</c:v>
                </c:pt>
                <c:pt idx="5">
                  <c:v>2.0488763158107242</c:v>
                </c:pt>
                <c:pt idx="6">
                  <c:v>2.1391368466041962</c:v>
                </c:pt>
                <c:pt idx="7">
                  <c:v>2.1667483760997981</c:v>
                </c:pt>
                <c:pt idx="8">
                  <c:v>1.985238345650711</c:v>
                </c:pt>
                <c:pt idx="9">
                  <c:v>2.0561842490103599</c:v>
                </c:pt>
              </c:numCache>
            </c:numRef>
          </c:yVal>
          <c:smooth val="0"/>
        </c:ser>
        <c:dLbls>
          <c:showLegendKey val="0"/>
          <c:showVal val="0"/>
          <c:showCatName val="0"/>
          <c:showSerName val="0"/>
          <c:showPercent val="0"/>
          <c:showBubbleSize val="0"/>
        </c:dLbls>
        <c:axId val="197358336"/>
        <c:axId val="197344256"/>
      </c:scatterChart>
      <c:valAx>
        <c:axId val="197341184"/>
        <c:scaling>
          <c:orientation val="minMax"/>
        </c:scaling>
        <c:delete val="0"/>
        <c:axPos val="b"/>
        <c:numFmt formatCode="0.000" sourceLinked="1"/>
        <c:majorTickMark val="out"/>
        <c:minorTickMark val="none"/>
        <c:tickLblPos val="nextTo"/>
        <c:crossAx val="197342720"/>
        <c:crosses val="autoZero"/>
        <c:crossBetween val="midCat"/>
      </c:valAx>
      <c:valAx>
        <c:axId val="197342720"/>
        <c:scaling>
          <c:orientation val="minMax"/>
          <c:max val="1"/>
          <c:min val="0"/>
        </c:scaling>
        <c:delete val="0"/>
        <c:axPos val="l"/>
        <c:majorGridlines/>
        <c:numFmt formatCode="0.0000" sourceLinked="1"/>
        <c:majorTickMark val="out"/>
        <c:minorTickMark val="none"/>
        <c:tickLblPos val="nextTo"/>
        <c:crossAx val="197341184"/>
        <c:crosses val="autoZero"/>
        <c:crossBetween val="midCat"/>
      </c:valAx>
      <c:valAx>
        <c:axId val="197344256"/>
        <c:scaling>
          <c:orientation val="minMax"/>
          <c:max val="5"/>
        </c:scaling>
        <c:delete val="0"/>
        <c:axPos val="r"/>
        <c:numFmt formatCode="0.0000" sourceLinked="1"/>
        <c:majorTickMark val="out"/>
        <c:minorTickMark val="none"/>
        <c:tickLblPos val="nextTo"/>
        <c:crossAx val="197358336"/>
        <c:crosses val="max"/>
        <c:crossBetween val="midCat"/>
      </c:valAx>
      <c:valAx>
        <c:axId val="197358336"/>
        <c:scaling>
          <c:orientation val="minMax"/>
        </c:scaling>
        <c:delete val="1"/>
        <c:axPos val="b"/>
        <c:numFmt formatCode="0.000" sourceLinked="1"/>
        <c:majorTickMark val="out"/>
        <c:minorTickMark val="none"/>
        <c:tickLblPos val="none"/>
        <c:crossAx val="197344256"/>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55" l="0.70000000000000062" r="0.70000000000000062" t="0.75000000000001055" header="0.30000000000000032" footer="0.30000000000000032"/>
    <c:pageSetup orientation="landscape"/>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Silicone diameter, Sigma g and mpass ratio </a:t>
            </a:r>
            <a:r>
              <a:rPr lang="en-US"/>
              <a:t> versus T in C, unaged</a:t>
            </a:r>
          </a:p>
        </c:rich>
      </c:tx>
      <c:overlay val="0"/>
    </c:title>
    <c:autoTitleDeleted val="0"/>
    <c:plotArea>
      <c:layout/>
      <c:scatterChart>
        <c:scatterStyle val="lineMarker"/>
        <c:varyColors val="0"/>
        <c:ser>
          <c:idx val="0"/>
          <c:order val="0"/>
          <c:tx>
            <c:strRef>
              <c:f>'Silicone R&amp;T plots'!$BR$2</c:f>
              <c:strCache>
                <c:ptCount val="1"/>
                <c:pt idx="0">
                  <c:v>M1/M0 (micro-m)--CMD</c:v>
                </c:pt>
              </c:strCache>
            </c:strRef>
          </c:tx>
          <c:spPr>
            <a:ln w="28575">
              <a:noFill/>
            </a:ln>
          </c:spPr>
          <c:xVal>
            <c:numRef>
              <c:f>'Silicone R&amp;T plots'!$CE$3:$CE$19</c:f>
              <c:numCache>
                <c:formatCode>General</c:formatCode>
                <c:ptCount val="17"/>
                <c:pt idx="0">
                  <c:v>340.62561231431681</c:v>
                </c:pt>
                <c:pt idx="1">
                  <c:v>388.21292827763835</c:v>
                </c:pt>
                <c:pt idx="2">
                  <c:v>335.53181792685871</c:v>
                </c:pt>
                <c:pt idx="3">
                  <c:v>381.50843411618837</c:v>
                </c:pt>
                <c:pt idx="4">
                  <c:v>382.57380885286187</c:v>
                </c:pt>
                <c:pt idx="5">
                  <c:v>349.13822663445927</c:v>
                </c:pt>
                <c:pt idx="6">
                  <c:v>340.75520692087099</c:v>
                </c:pt>
                <c:pt idx="7">
                  <c:v>414.40573439849373</c:v>
                </c:pt>
                <c:pt idx="8">
                  <c:v>324.81390228810591</c:v>
                </c:pt>
                <c:pt idx="9">
                  <c:v>351.91040989334482</c:v>
                </c:pt>
                <c:pt idx="10">
                  <c:v>379.84692208150824</c:v>
                </c:pt>
                <c:pt idx="11">
                  <c:v>349.07108469408809</c:v>
                </c:pt>
                <c:pt idx="12">
                  <c:v>391.70103302710129</c:v>
                </c:pt>
                <c:pt idx="13">
                  <c:v>350.60084952585379</c:v>
                </c:pt>
                <c:pt idx="14">
                  <c:v>377.25377334902771</c:v>
                </c:pt>
                <c:pt idx="15">
                  <c:v>360.56642992458728</c:v>
                </c:pt>
                <c:pt idx="16">
                  <c:v>379.72816734596341</c:v>
                </c:pt>
              </c:numCache>
            </c:numRef>
          </c:xVal>
          <c:yVal>
            <c:numRef>
              <c:f>'Silicone R&amp;T plots'!$BR$3:$BR$19</c:f>
              <c:numCache>
                <c:formatCode>0.0000</c:formatCode>
                <c:ptCount val="17"/>
                <c:pt idx="0">
                  <c:v>0.20547096060057599</c:v>
                </c:pt>
                <c:pt idx="1">
                  <c:v>0.42214683724720298</c:v>
                </c:pt>
                <c:pt idx="2">
                  <c:v>0.93988674067582656</c:v>
                </c:pt>
                <c:pt idx="3">
                  <c:v>0.38960521311196605</c:v>
                </c:pt>
                <c:pt idx="4">
                  <c:v>0.25698065436822065</c:v>
                </c:pt>
                <c:pt idx="5">
                  <c:v>0.2267233068714381</c:v>
                </c:pt>
                <c:pt idx="6">
                  <c:v>0.18564470202739639</c:v>
                </c:pt>
                <c:pt idx="7">
                  <c:v>0.20776147068589287</c:v>
                </c:pt>
                <c:pt idx="8">
                  <c:v>0.24387035702532131</c:v>
                </c:pt>
                <c:pt idx="9">
                  <c:v>0.19225459171796622</c:v>
                </c:pt>
                <c:pt idx="10">
                  <c:v>0.24064095529695867</c:v>
                </c:pt>
                <c:pt idx="11">
                  <c:v>0.19513944234574185</c:v>
                </c:pt>
                <c:pt idx="12">
                  <c:v>0.24249019691958648</c:v>
                </c:pt>
                <c:pt idx="13">
                  <c:v>0.18227320062546948</c:v>
                </c:pt>
                <c:pt idx="14">
                  <c:v>0.24490687440172548</c:v>
                </c:pt>
                <c:pt idx="15">
                  <c:v>0.18598777657726576</c:v>
                </c:pt>
                <c:pt idx="16">
                  <c:v>0.25033936032853354</c:v>
                </c:pt>
              </c:numCache>
            </c:numRef>
          </c:yVal>
          <c:smooth val="0"/>
        </c:ser>
        <c:ser>
          <c:idx val="1"/>
          <c:order val="1"/>
          <c:tx>
            <c:strRef>
              <c:f>'Silicone R&amp;T plots'!$BS$2</c:f>
              <c:strCache>
                <c:ptCount val="1"/>
                <c:pt idx="0">
                  <c:v>Diameter of Average mass (micro-m)</c:v>
                </c:pt>
              </c:strCache>
            </c:strRef>
          </c:tx>
          <c:spPr>
            <a:ln w="28575">
              <a:noFill/>
            </a:ln>
          </c:spPr>
          <c:xVal>
            <c:numRef>
              <c:f>'Silicone R&amp;T plots'!$CE$3:$CE$19</c:f>
              <c:numCache>
                <c:formatCode>General</c:formatCode>
                <c:ptCount val="17"/>
                <c:pt idx="0">
                  <c:v>340.62561231431681</c:v>
                </c:pt>
                <c:pt idx="1">
                  <c:v>388.21292827763835</c:v>
                </c:pt>
                <c:pt idx="2">
                  <c:v>335.53181792685871</c:v>
                </c:pt>
                <c:pt idx="3">
                  <c:v>381.50843411618837</c:v>
                </c:pt>
                <c:pt idx="4">
                  <c:v>382.57380885286187</c:v>
                </c:pt>
                <c:pt idx="5">
                  <c:v>349.13822663445927</c:v>
                </c:pt>
                <c:pt idx="6">
                  <c:v>340.75520692087099</c:v>
                </c:pt>
                <c:pt idx="7">
                  <c:v>414.40573439849373</c:v>
                </c:pt>
                <c:pt idx="8">
                  <c:v>324.81390228810591</c:v>
                </c:pt>
                <c:pt idx="9">
                  <c:v>351.91040989334482</c:v>
                </c:pt>
                <c:pt idx="10">
                  <c:v>379.84692208150824</c:v>
                </c:pt>
                <c:pt idx="11">
                  <c:v>349.07108469408809</c:v>
                </c:pt>
                <c:pt idx="12">
                  <c:v>391.70103302710129</c:v>
                </c:pt>
                <c:pt idx="13">
                  <c:v>350.60084952585379</c:v>
                </c:pt>
                <c:pt idx="14">
                  <c:v>377.25377334902771</c:v>
                </c:pt>
                <c:pt idx="15">
                  <c:v>360.56642992458728</c:v>
                </c:pt>
                <c:pt idx="16">
                  <c:v>379.72816734596341</c:v>
                </c:pt>
              </c:numCache>
            </c:numRef>
          </c:xVal>
          <c:yVal>
            <c:numRef>
              <c:f>'Silicone R&amp;T plots'!$BS$3:$BS$19</c:f>
              <c:numCache>
                <c:formatCode>0.0000</c:formatCode>
                <c:ptCount val="17"/>
                <c:pt idx="0">
                  <c:v>0.46347921790423513</c:v>
                </c:pt>
                <c:pt idx="1">
                  <c:v>0.77823626118310629</c:v>
                </c:pt>
                <c:pt idx="2">
                  <c:v>1.2168804592172662</c:v>
                </c:pt>
                <c:pt idx="3">
                  <c:v>0.88994066860296439</c:v>
                </c:pt>
                <c:pt idx="4">
                  <c:v>0.5435662238110599</c:v>
                </c:pt>
                <c:pt idx="5">
                  <c:v>0.51638995504203222</c:v>
                </c:pt>
                <c:pt idx="6">
                  <c:v>0.43576983373814704</c:v>
                </c:pt>
                <c:pt idx="7">
                  <c:v>0.41677463931388736</c:v>
                </c:pt>
                <c:pt idx="8">
                  <c:v>0.4501551400693799</c:v>
                </c:pt>
                <c:pt idx="9">
                  <c:v>0.45513242180855784</c:v>
                </c:pt>
                <c:pt idx="10">
                  <c:v>0.5331371830040863</c:v>
                </c:pt>
                <c:pt idx="11">
                  <c:v>0.46185714375132125</c:v>
                </c:pt>
                <c:pt idx="12">
                  <c:v>0.55331119257415973</c:v>
                </c:pt>
                <c:pt idx="13">
                  <c:v>0.41917675488054462</c:v>
                </c:pt>
                <c:pt idx="14">
                  <c:v>0.52853535507968596</c:v>
                </c:pt>
                <c:pt idx="15">
                  <c:v>0.47098547407496355</c:v>
                </c:pt>
                <c:pt idx="16">
                  <c:v>0.54741968073790781</c:v>
                </c:pt>
              </c:numCache>
            </c:numRef>
          </c:yVal>
          <c:smooth val="0"/>
        </c:ser>
        <c:ser>
          <c:idx val="4"/>
          <c:order val="4"/>
          <c:tx>
            <c:strRef>
              <c:f>'Silicone R&amp;T plots'!$BV$2</c:f>
              <c:strCache>
                <c:ptCount val="1"/>
                <c:pt idx="0">
                  <c:v>Hatch Choate Dg</c:v>
                </c:pt>
              </c:strCache>
            </c:strRef>
          </c:tx>
          <c:spPr>
            <a:ln w="28575">
              <a:noFill/>
            </a:ln>
          </c:spPr>
          <c:xVal>
            <c:numRef>
              <c:f>'Silicone R&amp;T plots'!$CE$3:$CE$19</c:f>
              <c:numCache>
                <c:formatCode>General</c:formatCode>
                <c:ptCount val="17"/>
                <c:pt idx="0">
                  <c:v>340.62561231431681</c:v>
                </c:pt>
                <c:pt idx="1">
                  <c:v>388.21292827763835</c:v>
                </c:pt>
                <c:pt idx="2">
                  <c:v>335.53181792685871</c:v>
                </c:pt>
                <c:pt idx="3">
                  <c:v>381.50843411618837</c:v>
                </c:pt>
                <c:pt idx="4">
                  <c:v>382.57380885286187</c:v>
                </c:pt>
                <c:pt idx="5">
                  <c:v>349.13822663445927</c:v>
                </c:pt>
                <c:pt idx="6">
                  <c:v>340.75520692087099</c:v>
                </c:pt>
                <c:pt idx="7">
                  <c:v>414.40573439849373</c:v>
                </c:pt>
                <c:pt idx="8">
                  <c:v>324.81390228810591</c:v>
                </c:pt>
                <c:pt idx="9">
                  <c:v>351.91040989334482</c:v>
                </c:pt>
                <c:pt idx="10">
                  <c:v>379.84692208150824</c:v>
                </c:pt>
                <c:pt idx="11">
                  <c:v>349.07108469408809</c:v>
                </c:pt>
                <c:pt idx="12">
                  <c:v>391.70103302710129</c:v>
                </c:pt>
                <c:pt idx="13">
                  <c:v>350.60084952585379</c:v>
                </c:pt>
                <c:pt idx="14">
                  <c:v>377.25377334902771</c:v>
                </c:pt>
                <c:pt idx="15">
                  <c:v>360.56642992458728</c:v>
                </c:pt>
                <c:pt idx="16">
                  <c:v>379.72816734596341</c:v>
                </c:pt>
              </c:numCache>
            </c:numRef>
          </c:xVal>
          <c:yVal>
            <c:numRef>
              <c:f>'Silicone R&amp;T plots'!$BV$3:$BV$19</c:f>
              <c:numCache>
                <c:formatCode>0.0000</c:formatCode>
                <c:ptCount val="17"/>
                <c:pt idx="0">
                  <c:v>0.13680770082229526</c:v>
                </c:pt>
                <c:pt idx="1">
                  <c:v>0.31091349916789301</c:v>
                </c:pt>
                <c:pt idx="2">
                  <c:v>0.82601764712833703</c:v>
                </c:pt>
                <c:pt idx="3">
                  <c:v>0.25778438811066695</c:v>
                </c:pt>
                <c:pt idx="4">
                  <c:v>0.17669506280256947</c:v>
                </c:pt>
                <c:pt idx="5">
                  <c:v>0.15022954717667703</c:v>
                </c:pt>
                <c:pt idx="6">
                  <c:v>0.1211700419371388</c:v>
                </c:pt>
                <c:pt idx="7">
                  <c:v>0.14668877242225253</c:v>
                </c:pt>
                <c:pt idx="8">
                  <c:v>0.1794970908990223</c:v>
                </c:pt>
                <c:pt idx="9">
                  <c:v>0.12495285816934183</c:v>
                </c:pt>
                <c:pt idx="10">
                  <c:v>0.16167200637296847</c:v>
                </c:pt>
                <c:pt idx="11">
                  <c:v>0.12684219726451437</c:v>
                </c:pt>
                <c:pt idx="12">
                  <c:v>0.16053012786342269</c:v>
                </c:pt>
                <c:pt idx="13">
                  <c:v>0.12019478746766346</c:v>
                </c:pt>
                <c:pt idx="14">
                  <c:v>0.1667110710643826</c:v>
                </c:pt>
                <c:pt idx="15">
                  <c:v>0.11687532926820664</c:v>
                </c:pt>
                <c:pt idx="16">
                  <c:v>0.1692908570902574</c:v>
                </c:pt>
              </c:numCache>
            </c:numRef>
          </c:yVal>
          <c:smooth val="0"/>
        </c:ser>
        <c:dLbls>
          <c:showLegendKey val="0"/>
          <c:showVal val="0"/>
          <c:showCatName val="0"/>
          <c:showSerName val="0"/>
          <c:showPercent val="0"/>
          <c:showBubbleSize val="0"/>
        </c:dLbls>
        <c:axId val="197531136"/>
        <c:axId val="197532672"/>
      </c:scatterChart>
      <c:scatterChart>
        <c:scatterStyle val="lineMarker"/>
        <c:varyColors val="0"/>
        <c:ser>
          <c:idx val="2"/>
          <c:order val="2"/>
          <c:tx>
            <c:strRef>
              <c:f>'Silicone R&amp;T plots'!$BT$2</c:f>
              <c:strCache>
                <c:ptCount val="1"/>
                <c:pt idx="0">
                  <c:v>MPASS 3/2</c:v>
                </c:pt>
              </c:strCache>
            </c:strRef>
          </c:tx>
          <c:spPr>
            <a:ln w="28575">
              <a:noFill/>
            </a:ln>
          </c:spPr>
          <c:xVal>
            <c:numRef>
              <c:f>'Silicone R&amp;T plots'!$CE$3:$CE$19</c:f>
              <c:numCache>
                <c:formatCode>General</c:formatCode>
                <c:ptCount val="17"/>
                <c:pt idx="0">
                  <c:v>340.62561231431681</c:v>
                </c:pt>
                <c:pt idx="1">
                  <c:v>388.21292827763835</c:v>
                </c:pt>
                <c:pt idx="2">
                  <c:v>335.53181792685871</c:v>
                </c:pt>
                <c:pt idx="3">
                  <c:v>381.50843411618837</c:v>
                </c:pt>
                <c:pt idx="4">
                  <c:v>382.57380885286187</c:v>
                </c:pt>
                <c:pt idx="5">
                  <c:v>349.13822663445927</c:v>
                </c:pt>
                <c:pt idx="6">
                  <c:v>340.75520692087099</c:v>
                </c:pt>
                <c:pt idx="7">
                  <c:v>414.40573439849373</c:v>
                </c:pt>
                <c:pt idx="8">
                  <c:v>324.81390228810591</c:v>
                </c:pt>
                <c:pt idx="9">
                  <c:v>351.91040989334482</c:v>
                </c:pt>
                <c:pt idx="10">
                  <c:v>379.84692208150824</c:v>
                </c:pt>
                <c:pt idx="11">
                  <c:v>349.07108469408809</c:v>
                </c:pt>
                <c:pt idx="12">
                  <c:v>391.70103302710129</c:v>
                </c:pt>
                <c:pt idx="13">
                  <c:v>350.60084952585379</c:v>
                </c:pt>
                <c:pt idx="14">
                  <c:v>377.25377334902771</c:v>
                </c:pt>
                <c:pt idx="15">
                  <c:v>360.56642992458728</c:v>
                </c:pt>
                <c:pt idx="16">
                  <c:v>379.72816734596341</c:v>
                </c:pt>
              </c:numCache>
            </c:numRef>
          </c:xVal>
          <c:yVal>
            <c:numRef>
              <c:f>'Silicone R&amp;T plots'!$BT$3:$BT$19</c:f>
              <c:numCache>
                <c:formatCode>0.0000</c:formatCode>
                <c:ptCount val="17"/>
                <c:pt idx="1">
                  <c:v>4.3959081228487493</c:v>
                </c:pt>
                <c:pt idx="2">
                  <c:v>3.6676664857546646</c:v>
                </c:pt>
                <c:pt idx="3">
                  <c:v>3.7763957920894158</c:v>
                </c:pt>
                <c:pt idx="4">
                  <c:v>0</c:v>
                </c:pt>
                <c:pt idx="8">
                  <c:v>4.6453676242364876</c:v>
                </c:pt>
                <c:pt idx="9">
                  <c:v>4.5654551290287229</c:v>
                </c:pt>
                <c:pt idx="10">
                  <c:v>4.2909942952728404</c:v>
                </c:pt>
                <c:pt idx="11">
                  <c:v>4.4175552255593455</c:v>
                </c:pt>
                <c:pt idx="12">
                  <c:v>4.2468896700810141</c:v>
                </c:pt>
                <c:pt idx="13">
                  <c:v>0</c:v>
                </c:pt>
                <c:pt idx="14">
                  <c:v>4.6569047944592716</c:v>
                </c:pt>
                <c:pt idx="15">
                  <c:v>0</c:v>
                </c:pt>
                <c:pt idx="16">
                  <c:v>4.1576412242722895</c:v>
                </c:pt>
              </c:numCache>
            </c:numRef>
          </c:yVal>
          <c:smooth val="0"/>
        </c:ser>
        <c:ser>
          <c:idx val="3"/>
          <c:order val="3"/>
          <c:tx>
            <c:strRef>
              <c:f>'Silicone R&amp;T plots'!$BU$2</c:f>
              <c:strCache>
                <c:ptCount val="1"/>
                <c:pt idx="0">
                  <c:v>Hatch Choate Sigma g</c:v>
                </c:pt>
              </c:strCache>
            </c:strRef>
          </c:tx>
          <c:spPr>
            <a:ln w="28575">
              <a:noFill/>
            </a:ln>
          </c:spPr>
          <c:xVal>
            <c:numRef>
              <c:f>'Silicone R&amp;T plots'!$CE$3:$CE$19</c:f>
              <c:numCache>
                <c:formatCode>General</c:formatCode>
                <c:ptCount val="17"/>
                <c:pt idx="0">
                  <c:v>340.62561231431681</c:v>
                </c:pt>
                <c:pt idx="1">
                  <c:v>388.21292827763835</c:v>
                </c:pt>
                <c:pt idx="2">
                  <c:v>335.53181792685871</c:v>
                </c:pt>
                <c:pt idx="3">
                  <c:v>381.50843411618837</c:v>
                </c:pt>
                <c:pt idx="4">
                  <c:v>382.57380885286187</c:v>
                </c:pt>
                <c:pt idx="5">
                  <c:v>349.13822663445927</c:v>
                </c:pt>
                <c:pt idx="6">
                  <c:v>340.75520692087099</c:v>
                </c:pt>
                <c:pt idx="7">
                  <c:v>414.40573439849373</c:v>
                </c:pt>
                <c:pt idx="8">
                  <c:v>324.81390228810591</c:v>
                </c:pt>
                <c:pt idx="9">
                  <c:v>351.91040989334482</c:v>
                </c:pt>
                <c:pt idx="10">
                  <c:v>379.84692208150824</c:v>
                </c:pt>
                <c:pt idx="11">
                  <c:v>349.07108469408809</c:v>
                </c:pt>
                <c:pt idx="12">
                  <c:v>391.70103302710129</c:v>
                </c:pt>
                <c:pt idx="13">
                  <c:v>350.60084952585379</c:v>
                </c:pt>
                <c:pt idx="14">
                  <c:v>377.25377334902771</c:v>
                </c:pt>
                <c:pt idx="15">
                  <c:v>360.56642992458728</c:v>
                </c:pt>
                <c:pt idx="16">
                  <c:v>379.72816734596341</c:v>
                </c:pt>
              </c:numCache>
            </c:numRef>
          </c:xVal>
          <c:yVal>
            <c:numRef>
              <c:f>'Silicone R&amp;T plots'!$BU$3:$BU$19</c:f>
              <c:numCache>
                <c:formatCode>0.0000</c:formatCode>
                <c:ptCount val="17"/>
                <c:pt idx="0">
                  <c:v>2.4643261883080352</c:v>
                </c:pt>
                <c:pt idx="1">
                  <c:v>2.1860533304930478</c:v>
                </c:pt>
                <c:pt idx="2">
                  <c:v>1.6623278381210085</c:v>
                </c:pt>
                <c:pt idx="3">
                  <c:v>2.4814842980856899</c:v>
                </c:pt>
                <c:pt idx="4">
                  <c:v>2.3762769205137761</c:v>
                </c:pt>
                <c:pt idx="5">
                  <c:v>2.4775400141285822</c:v>
                </c:pt>
                <c:pt idx="6">
                  <c:v>2.5186708524997536</c:v>
                </c:pt>
                <c:pt idx="7">
                  <c:v>2.3033372123912739</c:v>
                </c:pt>
                <c:pt idx="8">
                  <c:v>2.1878400054141345</c:v>
                </c:pt>
                <c:pt idx="9">
                  <c:v>2.5302410110434193</c:v>
                </c:pt>
                <c:pt idx="10">
                  <c:v>2.4397432197330469</c:v>
                </c:pt>
                <c:pt idx="11">
                  <c:v>2.5299320831158894</c:v>
                </c:pt>
                <c:pt idx="12">
                  <c:v>2.480035062107834</c:v>
                </c:pt>
                <c:pt idx="13">
                  <c:v>2.4907181987680542</c:v>
                </c:pt>
                <c:pt idx="14">
                  <c:v>2.403818538602768</c:v>
                </c:pt>
                <c:pt idx="15">
                  <c:v>2.621960580186387</c:v>
                </c:pt>
                <c:pt idx="16">
                  <c:v>2.4218526870226071</c:v>
                </c:pt>
              </c:numCache>
            </c:numRef>
          </c:yVal>
          <c:smooth val="0"/>
        </c:ser>
        <c:dLbls>
          <c:showLegendKey val="0"/>
          <c:showVal val="0"/>
          <c:showCatName val="0"/>
          <c:showSerName val="0"/>
          <c:showPercent val="0"/>
          <c:showBubbleSize val="0"/>
        </c:dLbls>
        <c:axId val="197540096"/>
        <c:axId val="197538560"/>
      </c:scatterChart>
      <c:valAx>
        <c:axId val="197531136"/>
        <c:scaling>
          <c:orientation val="minMax"/>
          <c:max val="420"/>
          <c:min val="320"/>
        </c:scaling>
        <c:delete val="0"/>
        <c:axPos val="b"/>
        <c:numFmt formatCode="General" sourceLinked="1"/>
        <c:majorTickMark val="out"/>
        <c:minorTickMark val="none"/>
        <c:tickLblPos val="nextTo"/>
        <c:crossAx val="197532672"/>
        <c:crosses val="autoZero"/>
        <c:crossBetween val="midCat"/>
      </c:valAx>
      <c:valAx>
        <c:axId val="197532672"/>
        <c:scaling>
          <c:orientation val="minMax"/>
          <c:min val="0"/>
        </c:scaling>
        <c:delete val="0"/>
        <c:axPos val="l"/>
        <c:majorGridlines/>
        <c:numFmt formatCode="0.0000" sourceLinked="1"/>
        <c:majorTickMark val="out"/>
        <c:minorTickMark val="none"/>
        <c:tickLblPos val="nextTo"/>
        <c:crossAx val="197531136"/>
        <c:crosses val="autoZero"/>
        <c:crossBetween val="midCat"/>
      </c:valAx>
      <c:valAx>
        <c:axId val="197538560"/>
        <c:scaling>
          <c:orientation val="minMax"/>
        </c:scaling>
        <c:delete val="0"/>
        <c:axPos val="r"/>
        <c:numFmt formatCode="0.0000" sourceLinked="1"/>
        <c:majorTickMark val="out"/>
        <c:minorTickMark val="none"/>
        <c:tickLblPos val="nextTo"/>
        <c:crossAx val="197540096"/>
        <c:crosses val="max"/>
        <c:crossBetween val="midCat"/>
      </c:valAx>
      <c:valAx>
        <c:axId val="197540096"/>
        <c:scaling>
          <c:orientation val="minMax"/>
        </c:scaling>
        <c:delete val="1"/>
        <c:axPos val="b"/>
        <c:numFmt formatCode="General" sourceLinked="1"/>
        <c:majorTickMark val="out"/>
        <c:minorTickMark val="none"/>
        <c:tickLblPos val="none"/>
        <c:crossAx val="197538560"/>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33" l="0.70000000000000062" r="0.70000000000000062" t="0.75000000000001033" header="0.30000000000000032" footer="0.30000000000000032"/>
    <c:pageSetup orientation="landscape"/>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Silicone diameter, Sigma g and mpass ratio </a:t>
            </a:r>
            <a:r>
              <a:rPr lang="en-US"/>
              <a:t> versus T in C</a:t>
            </a:r>
          </a:p>
        </c:rich>
      </c:tx>
      <c:overlay val="0"/>
    </c:title>
    <c:autoTitleDeleted val="0"/>
    <c:plotArea>
      <c:layout/>
      <c:scatterChart>
        <c:scatterStyle val="lineMarker"/>
        <c:varyColors val="0"/>
        <c:ser>
          <c:idx val="0"/>
          <c:order val="0"/>
          <c:tx>
            <c:strRef>
              <c:f>'Silicone R&amp;T plots'!$BR$2</c:f>
              <c:strCache>
                <c:ptCount val="1"/>
                <c:pt idx="0">
                  <c:v>M1/M0 (micro-m)--CMD</c:v>
                </c:pt>
              </c:strCache>
            </c:strRef>
          </c:tx>
          <c:spPr>
            <a:ln w="28575">
              <a:noFill/>
            </a:ln>
          </c:spPr>
          <c:xVal>
            <c:numRef>
              <c:f>'Silicone R&amp;T plots'!$CE$3:$CE$31</c:f>
              <c:numCache>
                <c:formatCode>General</c:formatCode>
                <c:ptCount val="29"/>
                <c:pt idx="0">
                  <c:v>340.62561231431681</c:v>
                </c:pt>
                <c:pt idx="1">
                  <c:v>388.21292827763835</c:v>
                </c:pt>
                <c:pt idx="2">
                  <c:v>335.53181792685871</c:v>
                </c:pt>
                <c:pt idx="3">
                  <c:v>381.50843411618837</c:v>
                </c:pt>
                <c:pt idx="4">
                  <c:v>382.57380885286187</c:v>
                </c:pt>
                <c:pt idx="5">
                  <c:v>349.13822663445927</c:v>
                </c:pt>
                <c:pt idx="6">
                  <c:v>340.75520692087099</c:v>
                </c:pt>
                <c:pt idx="7">
                  <c:v>414.40573439849373</c:v>
                </c:pt>
                <c:pt idx="8">
                  <c:v>324.81390228810591</c:v>
                </c:pt>
                <c:pt idx="9">
                  <c:v>351.91040989334482</c:v>
                </c:pt>
                <c:pt idx="10">
                  <c:v>379.84692208150824</c:v>
                </c:pt>
                <c:pt idx="11">
                  <c:v>349.07108469408809</c:v>
                </c:pt>
                <c:pt idx="12">
                  <c:v>391.70103302710129</c:v>
                </c:pt>
                <c:pt idx="13">
                  <c:v>350.60084952585379</c:v>
                </c:pt>
                <c:pt idx="14">
                  <c:v>377.25377334902771</c:v>
                </c:pt>
                <c:pt idx="15">
                  <c:v>360.56642992458728</c:v>
                </c:pt>
                <c:pt idx="16">
                  <c:v>379.72816734596341</c:v>
                </c:pt>
                <c:pt idx="17">
                  <c:v>388.21292827763835</c:v>
                </c:pt>
                <c:pt idx="18">
                  <c:v>335.53181792685871</c:v>
                </c:pt>
                <c:pt idx="19">
                  <c:v>381.50843411618837</c:v>
                </c:pt>
                <c:pt idx="20">
                  <c:v>377.25377334902771</c:v>
                </c:pt>
                <c:pt idx="21">
                  <c:v>356.59621492639405</c:v>
                </c:pt>
                <c:pt idx="22">
                  <c:v>380.48331224437908</c:v>
                </c:pt>
                <c:pt idx="23">
                  <c:v>349.13822663445927</c:v>
                </c:pt>
                <c:pt idx="24">
                  <c:v>414.40573439849373</c:v>
                </c:pt>
                <c:pt idx="25">
                  <c:v>351.91040989334482</c:v>
                </c:pt>
                <c:pt idx="26">
                  <c:v>379.84692208150824</c:v>
                </c:pt>
                <c:pt idx="27">
                  <c:v>391.70103302710129</c:v>
                </c:pt>
                <c:pt idx="28">
                  <c:v>349.07108469408809</c:v>
                </c:pt>
              </c:numCache>
            </c:numRef>
          </c:xVal>
          <c:yVal>
            <c:numRef>
              <c:f>'Silicone R&amp;T plots'!$BR$3:$BR$31</c:f>
              <c:numCache>
                <c:formatCode>0.0000</c:formatCode>
                <c:ptCount val="29"/>
                <c:pt idx="0">
                  <c:v>0.20547096060057599</c:v>
                </c:pt>
                <c:pt idx="1">
                  <c:v>0.42214683724720298</c:v>
                </c:pt>
                <c:pt idx="2">
                  <c:v>0.93988674067582656</c:v>
                </c:pt>
                <c:pt idx="3">
                  <c:v>0.38960521311196605</c:v>
                </c:pt>
                <c:pt idx="4">
                  <c:v>0.25698065436822065</c:v>
                </c:pt>
                <c:pt idx="5">
                  <c:v>0.2267233068714381</c:v>
                </c:pt>
                <c:pt idx="6">
                  <c:v>0.18564470202739639</c:v>
                </c:pt>
                <c:pt idx="7">
                  <c:v>0.20776147068589287</c:v>
                </c:pt>
                <c:pt idx="8">
                  <c:v>0.24387035702532131</c:v>
                </c:pt>
                <c:pt idx="9">
                  <c:v>0.19225459171796622</c:v>
                </c:pt>
                <c:pt idx="10">
                  <c:v>0.24064095529695867</c:v>
                </c:pt>
                <c:pt idx="11">
                  <c:v>0.19513944234574185</c:v>
                </c:pt>
                <c:pt idx="12">
                  <c:v>0.24249019691958648</c:v>
                </c:pt>
                <c:pt idx="13">
                  <c:v>0.18227320062546948</c:v>
                </c:pt>
                <c:pt idx="14">
                  <c:v>0.24490687440172548</c:v>
                </c:pt>
                <c:pt idx="15">
                  <c:v>0.18598777657726576</c:v>
                </c:pt>
                <c:pt idx="16">
                  <c:v>0.25033936032853354</c:v>
                </c:pt>
                <c:pt idx="17">
                  <c:v>0.53280842464133693</c:v>
                </c:pt>
                <c:pt idx="18">
                  <c:v>1.1026381309223143</c:v>
                </c:pt>
                <c:pt idx="19">
                  <c:v>0.44340822903935495</c:v>
                </c:pt>
                <c:pt idx="20">
                  <c:v>0.40730436810302983</c:v>
                </c:pt>
                <c:pt idx="21">
                  <c:v>0.32595928472085983</c:v>
                </c:pt>
                <c:pt idx="22">
                  <c:v>0.38503352082694281</c:v>
                </c:pt>
                <c:pt idx="23">
                  <c:v>0.37246136490403414</c:v>
                </c:pt>
                <c:pt idx="24">
                  <c:v>0.27610024306330005</c:v>
                </c:pt>
                <c:pt idx="25">
                  <c:v>0.3380752866414779</c:v>
                </c:pt>
                <c:pt idx="26">
                  <c:v>0.46768580414007993</c:v>
                </c:pt>
                <c:pt idx="27">
                  <c:v>0.45471849501032435</c:v>
                </c:pt>
                <c:pt idx="28">
                  <c:v>0.46210291491123606</c:v>
                </c:pt>
              </c:numCache>
            </c:numRef>
          </c:yVal>
          <c:smooth val="0"/>
        </c:ser>
        <c:ser>
          <c:idx val="1"/>
          <c:order val="1"/>
          <c:tx>
            <c:strRef>
              <c:f>'Silicone R&amp;T plots'!$BS$2</c:f>
              <c:strCache>
                <c:ptCount val="1"/>
                <c:pt idx="0">
                  <c:v>Diameter of Average mass (micro-m)</c:v>
                </c:pt>
              </c:strCache>
            </c:strRef>
          </c:tx>
          <c:spPr>
            <a:ln w="28575">
              <a:noFill/>
            </a:ln>
          </c:spPr>
          <c:xVal>
            <c:numRef>
              <c:f>'Silicone R&amp;T plots'!$CE$3:$CE$31</c:f>
              <c:numCache>
                <c:formatCode>General</c:formatCode>
                <c:ptCount val="29"/>
                <c:pt idx="0">
                  <c:v>340.62561231431681</c:v>
                </c:pt>
                <c:pt idx="1">
                  <c:v>388.21292827763835</c:v>
                </c:pt>
                <c:pt idx="2">
                  <c:v>335.53181792685871</c:v>
                </c:pt>
                <c:pt idx="3">
                  <c:v>381.50843411618837</c:v>
                </c:pt>
                <c:pt idx="4">
                  <c:v>382.57380885286187</c:v>
                </c:pt>
                <c:pt idx="5">
                  <c:v>349.13822663445927</c:v>
                </c:pt>
                <c:pt idx="6">
                  <c:v>340.75520692087099</c:v>
                </c:pt>
                <c:pt idx="7">
                  <c:v>414.40573439849373</c:v>
                </c:pt>
                <c:pt idx="8">
                  <c:v>324.81390228810591</c:v>
                </c:pt>
                <c:pt idx="9">
                  <c:v>351.91040989334482</c:v>
                </c:pt>
                <c:pt idx="10">
                  <c:v>379.84692208150824</c:v>
                </c:pt>
                <c:pt idx="11">
                  <c:v>349.07108469408809</c:v>
                </c:pt>
                <c:pt idx="12">
                  <c:v>391.70103302710129</c:v>
                </c:pt>
                <c:pt idx="13">
                  <c:v>350.60084952585379</c:v>
                </c:pt>
                <c:pt idx="14">
                  <c:v>377.25377334902771</c:v>
                </c:pt>
                <c:pt idx="15">
                  <c:v>360.56642992458728</c:v>
                </c:pt>
                <c:pt idx="16">
                  <c:v>379.72816734596341</c:v>
                </c:pt>
                <c:pt idx="17">
                  <c:v>388.21292827763835</c:v>
                </c:pt>
                <c:pt idx="18">
                  <c:v>335.53181792685871</c:v>
                </c:pt>
                <c:pt idx="19">
                  <c:v>381.50843411618837</c:v>
                </c:pt>
                <c:pt idx="20">
                  <c:v>377.25377334902771</c:v>
                </c:pt>
                <c:pt idx="21">
                  <c:v>356.59621492639405</c:v>
                </c:pt>
                <c:pt idx="22">
                  <c:v>380.48331224437908</c:v>
                </c:pt>
                <c:pt idx="23">
                  <c:v>349.13822663445927</c:v>
                </c:pt>
                <c:pt idx="24">
                  <c:v>414.40573439849373</c:v>
                </c:pt>
                <c:pt idx="25">
                  <c:v>351.91040989334482</c:v>
                </c:pt>
                <c:pt idx="26">
                  <c:v>379.84692208150824</c:v>
                </c:pt>
                <c:pt idx="27">
                  <c:v>391.70103302710129</c:v>
                </c:pt>
                <c:pt idx="28">
                  <c:v>349.07108469408809</c:v>
                </c:pt>
              </c:numCache>
            </c:numRef>
          </c:xVal>
          <c:yVal>
            <c:numRef>
              <c:f>'Silicone R&amp;T plots'!$BS$3:$BS$31</c:f>
              <c:numCache>
                <c:formatCode>0.0000</c:formatCode>
                <c:ptCount val="29"/>
                <c:pt idx="0">
                  <c:v>0.46347921790423513</c:v>
                </c:pt>
                <c:pt idx="1">
                  <c:v>0.77823626118310629</c:v>
                </c:pt>
                <c:pt idx="2">
                  <c:v>1.2168804592172662</c:v>
                </c:pt>
                <c:pt idx="3">
                  <c:v>0.88994066860296439</c:v>
                </c:pt>
                <c:pt idx="4">
                  <c:v>0.5435662238110599</c:v>
                </c:pt>
                <c:pt idx="5">
                  <c:v>0.51638995504203222</c:v>
                </c:pt>
                <c:pt idx="6">
                  <c:v>0.43576983373814704</c:v>
                </c:pt>
                <c:pt idx="7">
                  <c:v>0.41677463931388736</c:v>
                </c:pt>
                <c:pt idx="8">
                  <c:v>0.4501551400693799</c:v>
                </c:pt>
                <c:pt idx="9">
                  <c:v>0.45513242180855784</c:v>
                </c:pt>
                <c:pt idx="10">
                  <c:v>0.5331371830040863</c:v>
                </c:pt>
                <c:pt idx="11">
                  <c:v>0.46185714375132125</c:v>
                </c:pt>
                <c:pt idx="12">
                  <c:v>0.55331119257415973</c:v>
                </c:pt>
                <c:pt idx="13">
                  <c:v>0.41917675488054462</c:v>
                </c:pt>
                <c:pt idx="14">
                  <c:v>0.52853535507968596</c:v>
                </c:pt>
                <c:pt idx="15">
                  <c:v>0.47098547407496355</c:v>
                </c:pt>
                <c:pt idx="16">
                  <c:v>0.54741968073790781</c:v>
                </c:pt>
                <c:pt idx="17">
                  <c:v>0.83624670481089458</c:v>
                </c:pt>
                <c:pt idx="18">
                  <c:v>1.2012873282774046</c:v>
                </c:pt>
                <c:pt idx="19">
                  <c:v>0.87645646736377714</c:v>
                </c:pt>
                <c:pt idx="20">
                  <c:v>0.68251209089439391</c:v>
                </c:pt>
                <c:pt idx="21">
                  <c:v>0.6067457889995036</c:v>
                </c:pt>
                <c:pt idx="22">
                  <c:v>0.66789756739767003</c:v>
                </c:pt>
                <c:pt idx="23">
                  <c:v>0.62305850078142455</c:v>
                </c:pt>
                <c:pt idx="24">
                  <c:v>0.49224463412617764</c:v>
                </c:pt>
                <c:pt idx="25">
                  <c:v>0.61470933677630357</c:v>
                </c:pt>
                <c:pt idx="26">
                  <c:v>0.74847264808873848</c:v>
                </c:pt>
                <c:pt idx="27">
                  <c:v>0.76456426382863152</c:v>
                </c:pt>
                <c:pt idx="28">
                  <c:v>0.70555693079205239</c:v>
                </c:pt>
              </c:numCache>
            </c:numRef>
          </c:yVal>
          <c:smooth val="0"/>
        </c:ser>
        <c:ser>
          <c:idx val="4"/>
          <c:order val="4"/>
          <c:tx>
            <c:strRef>
              <c:f>'Silicone R&amp;T plots'!$BV$2</c:f>
              <c:strCache>
                <c:ptCount val="1"/>
                <c:pt idx="0">
                  <c:v>Hatch Choate Dg</c:v>
                </c:pt>
              </c:strCache>
            </c:strRef>
          </c:tx>
          <c:spPr>
            <a:ln w="28575">
              <a:noFill/>
            </a:ln>
          </c:spPr>
          <c:xVal>
            <c:numRef>
              <c:f>'Silicone R&amp;T plots'!$CE$3:$CE$31</c:f>
              <c:numCache>
                <c:formatCode>General</c:formatCode>
                <c:ptCount val="29"/>
                <c:pt idx="0">
                  <c:v>340.62561231431681</c:v>
                </c:pt>
                <c:pt idx="1">
                  <c:v>388.21292827763835</c:v>
                </c:pt>
                <c:pt idx="2">
                  <c:v>335.53181792685871</c:v>
                </c:pt>
                <c:pt idx="3">
                  <c:v>381.50843411618837</c:v>
                </c:pt>
                <c:pt idx="4">
                  <c:v>382.57380885286187</c:v>
                </c:pt>
                <c:pt idx="5">
                  <c:v>349.13822663445927</c:v>
                </c:pt>
                <c:pt idx="6">
                  <c:v>340.75520692087099</c:v>
                </c:pt>
                <c:pt idx="7">
                  <c:v>414.40573439849373</c:v>
                </c:pt>
                <c:pt idx="8">
                  <c:v>324.81390228810591</c:v>
                </c:pt>
                <c:pt idx="9">
                  <c:v>351.91040989334482</c:v>
                </c:pt>
                <c:pt idx="10">
                  <c:v>379.84692208150824</c:v>
                </c:pt>
                <c:pt idx="11">
                  <c:v>349.07108469408809</c:v>
                </c:pt>
                <c:pt idx="12">
                  <c:v>391.70103302710129</c:v>
                </c:pt>
                <c:pt idx="13">
                  <c:v>350.60084952585379</c:v>
                </c:pt>
                <c:pt idx="14">
                  <c:v>377.25377334902771</c:v>
                </c:pt>
                <c:pt idx="15">
                  <c:v>360.56642992458728</c:v>
                </c:pt>
                <c:pt idx="16">
                  <c:v>379.72816734596341</c:v>
                </c:pt>
                <c:pt idx="17">
                  <c:v>388.21292827763835</c:v>
                </c:pt>
                <c:pt idx="18">
                  <c:v>335.53181792685871</c:v>
                </c:pt>
                <c:pt idx="19">
                  <c:v>381.50843411618837</c:v>
                </c:pt>
                <c:pt idx="20">
                  <c:v>377.25377334902771</c:v>
                </c:pt>
                <c:pt idx="21">
                  <c:v>356.59621492639405</c:v>
                </c:pt>
                <c:pt idx="22">
                  <c:v>380.48331224437908</c:v>
                </c:pt>
                <c:pt idx="23">
                  <c:v>349.13822663445927</c:v>
                </c:pt>
                <c:pt idx="24">
                  <c:v>414.40573439849373</c:v>
                </c:pt>
                <c:pt idx="25">
                  <c:v>351.91040989334482</c:v>
                </c:pt>
                <c:pt idx="26">
                  <c:v>379.84692208150824</c:v>
                </c:pt>
                <c:pt idx="27">
                  <c:v>391.70103302710129</c:v>
                </c:pt>
                <c:pt idx="28">
                  <c:v>349.07108469408809</c:v>
                </c:pt>
              </c:numCache>
            </c:numRef>
          </c:xVal>
          <c:yVal>
            <c:numRef>
              <c:f>'Silicone R&amp;T plots'!$BV$3:$BV$31</c:f>
              <c:numCache>
                <c:formatCode>0.0000</c:formatCode>
                <c:ptCount val="29"/>
                <c:pt idx="0">
                  <c:v>0.13680770082229526</c:v>
                </c:pt>
                <c:pt idx="1">
                  <c:v>0.31091349916789301</c:v>
                </c:pt>
                <c:pt idx="2">
                  <c:v>0.82601764712833703</c:v>
                </c:pt>
                <c:pt idx="3">
                  <c:v>0.25778438811066695</c:v>
                </c:pt>
                <c:pt idx="4">
                  <c:v>0.17669506280256947</c:v>
                </c:pt>
                <c:pt idx="5">
                  <c:v>0.15022954717667703</c:v>
                </c:pt>
                <c:pt idx="6">
                  <c:v>0.1211700419371388</c:v>
                </c:pt>
                <c:pt idx="7">
                  <c:v>0.14668877242225253</c:v>
                </c:pt>
                <c:pt idx="8">
                  <c:v>0.1794970908990223</c:v>
                </c:pt>
                <c:pt idx="9">
                  <c:v>0.12495285816934183</c:v>
                </c:pt>
                <c:pt idx="10">
                  <c:v>0.16167200637296847</c:v>
                </c:pt>
                <c:pt idx="11">
                  <c:v>0.12684219726451437</c:v>
                </c:pt>
                <c:pt idx="12">
                  <c:v>0.16053012786342269</c:v>
                </c:pt>
                <c:pt idx="13">
                  <c:v>0.12019478746766346</c:v>
                </c:pt>
                <c:pt idx="14">
                  <c:v>0.1667110710643826</c:v>
                </c:pt>
                <c:pt idx="15">
                  <c:v>0.11687532926820664</c:v>
                </c:pt>
                <c:pt idx="16">
                  <c:v>0.1692908570902574</c:v>
                </c:pt>
                <c:pt idx="17">
                  <c:v>0.42529415595640968</c:v>
                </c:pt>
                <c:pt idx="18">
                  <c:v>1.0563943322697535</c:v>
                </c:pt>
                <c:pt idx="19">
                  <c:v>0.31538457450106333</c:v>
                </c:pt>
                <c:pt idx="20">
                  <c:v>0.31464687789311779</c:v>
                </c:pt>
                <c:pt idx="21">
                  <c:v>0.23891402709415155</c:v>
                </c:pt>
                <c:pt idx="22">
                  <c:v>0.29234312166121146</c:v>
                </c:pt>
                <c:pt idx="23">
                  <c:v>0.28797675441329762</c:v>
                </c:pt>
                <c:pt idx="24">
                  <c:v>0.20678055094271619</c:v>
                </c:pt>
                <c:pt idx="25">
                  <c:v>0.25071783710999912</c:v>
                </c:pt>
                <c:pt idx="26">
                  <c:v>0.36969477664981848</c:v>
                </c:pt>
                <c:pt idx="27">
                  <c:v>0.35067671596166072</c:v>
                </c:pt>
                <c:pt idx="28">
                  <c:v>0.37397453500803451</c:v>
                </c:pt>
              </c:numCache>
            </c:numRef>
          </c:yVal>
          <c:smooth val="0"/>
        </c:ser>
        <c:dLbls>
          <c:showLegendKey val="0"/>
          <c:showVal val="0"/>
          <c:showCatName val="0"/>
          <c:showSerName val="0"/>
          <c:showPercent val="0"/>
          <c:showBubbleSize val="0"/>
        </c:dLbls>
        <c:axId val="197581824"/>
        <c:axId val="197587712"/>
      </c:scatterChart>
      <c:scatterChart>
        <c:scatterStyle val="lineMarker"/>
        <c:varyColors val="0"/>
        <c:ser>
          <c:idx val="2"/>
          <c:order val="2"/>
          <c:tx>
            <c:strRef>
              <c:f>'Silicone R&amp;T plots'!$BT$2</c:f>
              <c:strCache>
                <c:ptCount val="1"/>
                <c:pt idx="0">
                  <c:v>MPASS 3/2</c:v>
                </c:pt>
              </c:strCache>
            </c:strRef>
          </c:tx>
          <c:spPr>
            <a:ln w="28575">
              <a:noFill/>
            </a:ln>
          </c:spPr>
          <c:xVal>
            <c:numRef>
              <c:f>'Silicone R&amp;T plots'!$CE$3:$CE$31</c:f>
              <c:numCache>
                <c:formatCode>General</c:formatCode>
                <c:ptCount val="29"/>
                <c:pt idx="0">
                  <c:v>340.62561231431681</c:v>
                </c:pt>
                <c:pt idx="1">
                  <c:v>388.21292827763835</c:v>
                </c:pt>
                <c:pt idx="2">
                  <c:v>335.53181792685871</c:v>
                </c:pt>
                <c:pt idx="3">
                  <c:v>381.50843411618837</c:v>
                </c:pt>
                <c:pt idx="4">
                  <c:v>382.57380885286187</c:v>
                </c:pt>
                <c:pt idx="5">
                  <c:v>349.13822663445927</c:v>
                </c:pt>
                <c:pt idx="6">
                  <c:v>340.75520692087099</c:v>
                </c:pt>
                <c:pt idx="7">
                  <c:v>414.40573439849373</c:v>
                </c:pt>
                <c:pt idx="8">
                  <c:v>324.81390228810591</c:v>
                </c:pt>
                <c:pt idx="9">
                  <c:v>351.91040989334482</c:v>
                </c:pt>
                <c:pt idx="10">
                  <c:v>379.84692208150824</c:v>
                </c:pt>
                <c:pt idx="11">
                  <c:v>349.07108469408809</c:v>
                </c:pt>
                <c:pt idx="12">
                  <c:v>391.70103302710129</c:v>
                </c:pt>
                <c:pt idx="13">
                  <c:v>350.60084952585379</c:v>
                </c:pt>
                <c:pt idx="14">
                  <c:v>377.25377334902771</c:v>
                </c:pt>
                <c:pt idx="15">
                  <c:v>360.56642992458728</c:v>
                </c:pt>
                <c:pt idx="16">
                  <c:v>379.72816734596341</c:v>
                </c:pt>
                <c:pt idx="17">
                  <c:v>388.21292827763835</c:v>
                </c:pt>
                <c:pt idx="18">
                  <c:v>335.53181792685871</c:v>
                </c:pt>
                <c:pt idx="19">
                  <c:v>381.50843411618837</c:v>
                </c:pt>
                <c:pt idx="20">
                  <c:v>377.25377334902771</c:v>
                </c:pt>
                <c:pt idx="21">
                  <c:v>356.59621492639405</c:v>
                </c:pt>
                <c:pt idx="22">
                  <c:v>380.48331224437908</c:v>
                </c:pt>
                <c:pt idx="23">
                  <c:v>349.13822663445927</c:v>
                </c:pt>
                <c:pt idx="24">
                  <c:v>414.40573439849373</c:v>
                </c:pt>
                <c:pt idx="25">
                  <c:v>351.91040989334482</c:v>
                </c:pt>
                <c:pt idx="26">
                  <c:v>379.84692208150824</c:v>
                </c:pt>
                <c:pt idx="27">
                  <c:v>391.70103302710129</c:v>
                </c:pt>
                <c:pt idx="28">
                  <c:v>349.07108469408809</c:v>
                </c:pt>
              </c:numCache>
            </c:numRef>
          </c:xVal>
          <c:yVal>
            <c:numRef>
              <c:f>'Silicone R&amp;T plots'!$BT$3:$BT$31</c:f>
              <c:numCache>
                <c:formatCode>0.0000</c:formatCode>
                <c:ptCount val="29"/>
                <c:pt idx="1">
                  <c:v>4.3959081228487493</c:v>
                </c:pt>
                <c:pt idx="2">
                  <c:v>3.6676664857546646</c:v>
                </c:pt>
                <c:pt idx="3">
                  <c:v>3.7763957920894158</c:v>
                </c:pt>
                <c:pt idx="4">
                  <c:v>0</c:v>
                </c:pt>
                <c:pt idx="8">
                  <c:v>4.6453676242364876</c:v>
                </c:pt>
                <c:pt idx="9">
                  <c:v>4.5654551290287229</c:v>
                </c:pt>
                <c:pt idx="10">
                  <c:v>4.2909942952728404</c:v>
                </c:pt>
                <c:pt idx="11">
                  <c:v>4.4175552255593455</c:v>
                </c:pt>
                <c:pt idx="12">
                  <c:v>4.2468896700810141</c:v>
                </c:pt>
                <c:pt idx="13">
                  <c:v>0</c:v>
                </c:pt>
                <c:pt idx="14">
                  <c:v>4.6569047944592716</c:v>
                </c:pt>
                <c:pt idx="15">
                  <c:v>0</c:v>
                </c:pt>
                <c:pt idx="16">
                  <c:v>4.1576412242722895</c:v>
                </c:pt>
                <c:pt idx="17">
                  <c:v>4.0609082097104388</c:v>
                </c:pt>
                <c:pt idx="18">
                  <c:v>3.8068505338590843</c:v>
                </c:pt>
                <c:pt idx="19">
                  <c:v>3.8431361483217286</c:v>
                </c:pt>
                <c:pt idx="20">
                  <c:v>4.7870700813140221</c:v>
                </c:pt>
                <c:pt idx="22">
                  <c:v>4.6705168679300204</c:v>
                </c:pt>
                <c:pt idx="25">
                  <c:v>4.8159002342477404</c:v>
                </c:pt>
                <c:pt idx="26">
                  <c:v>4.2851769785497158</c:v>
                </c:pt>
                <c:pt idx="27">
                  <c:v>3.964549514038203</c:v>
                </c:pt>
                <c:pt idx="28">
                  <c:v>4.6883027818290159</c:v>
                </c:pt>
              </c:numCache>
            </c:numRef>
          </c:yVal>
          <c:smooth val="0"/>
        </c:ser>
        <c:ser>
          <c:idx val="3"/>
          <c:order val="3"/>
          <c:tx>
            <c:strRef>
              <c:f>'Silicone R&amp;T plots'!$BU$2</c:f>
              <c:strCache>
                <c:ptCount val="1"/>
                <c:pt idx="0">
                  <c:v>Hatch Choate Sigma g</c:v>
                </c:pt>
              </c:strCache>
            </c:strRef>
          </c:tx>
          <c:spPr>
            <a:ln w="28575">
              <a:noFill/>
            </a:ln>
          </c:spPr>
          <c:xVal>
            <c:numRef>
              <c:f>'Silicone R&amp;T plots'!$CE$3:$CE$31</c:f>
              <c:numCache>
                <c:formatCode>General</c:formatCode>
                <c:ptCount val="29"/>
                <c:pt idx="0">
                  <c:v>340.62561231431681</c:v>
                </c:pt>
                <c:pt idx="1">
                  <c:v>388.21292827763835</c:v>
                </c:pt>
                <c:pt idx="2">
                  <c:v>335.53181792685871</c:v>
                </c:pt>
                <c:pt idx="3">
                  <c:v>381.50843411618837</c:v>
                </c:pt>
                <c:pt idx="4">
                  <c:v>382.57380885286187</c:v>
                </c:pt>
                <c:pt idx="5">
                  <c:v>349.13822663445927</c:v>
                </c:pt>
                <c:pt idx="6">
                  <c:v>340.75520692087099</c:v>
                </c:pt>
                <c:pt idx="7">
                  <c:v>414.40573439849373</c:v>
                </c:pt>
                <c:pt idx="8">
                  <c:v>324.81390228810591</c:v>
                </c:pt>
                <c:pt idx="9">
                  <c:v>351.91040989334482</c:v>
                </c:pt>
                <c:pt idx="10">
                  <c:v>379.84692208150824</c:v>
                </c:pt>
                <c:pt idx="11">
                  <c:v>349.07108469408809</c:v>
                </c:pt>
                <c:pt idx="12">
                  <c:v>391.70103302710129</c:v>
                </c:pt>
                <c:pt idx="13">
                  <c:v>350.60084952585379</c:v>
                </c:pt>
                <c:pt idx="14">
                  <c:v>377.25377334902771</c:v>
                </c:pt>
                <c:pt idx="15">
                  <c:v>360.56642992458728</c:v>
                </c:pt>
                <c:pt idx="16">
                  <c:v>379.72816734596341</c:v>
                </c:pt>
                <c:pt idx="17">
                  <c:v>388.21292827763835</c:v>
                </c:pt>
                <c:pt idx="18">
                  <c:v>335.53181792685871</c:v>
                </c:pt>
                <c:pt idx="19">
                  <c:v>381.50843411618837</c:v>
                </c:pt>
                <c:pt idx="20">
                  <c:v>377.25377334902771</c:v>
                </c:pt>
                <c:pt idx="21">
                  <c:v>356.59621492639405</c:v>
                </c:pt>
                <c:pt idx="22">
                  <c:v>380.48331224437908</c:v>
                </c:pt>
                <c:pt idx="23">
                  <c:v>349.13822663445927</c:v>
                </c:pt>
                <c:pt idx="24">
                  <c:v>414.40573439849373</c:v>
                </c:pt>
                <c:pt idx="25">
                  <c:v>351.91040989334482</c:v>
                </c:pt>
                <c:pt idx="26">
                  <c:v>379.84692208150824</c:v>
                </c:pt>
                <c:pt idx="27">
                  <c:v>391.70103302710129</c:v>
                </c:pt>
                <c:pt idx="28">
                  <c:v>349.07108469408809</c:v>
                </c:pt>
              </c:numCache>
            </c:numRef>
          </c:xVal>
          <c:yVal>
            <c:numRef>
              <c:f>'Silicone R&amp;T plots'!$BU$3:$BU$31</c:f>
              <c:numCache>
                <c:formatCode>0.0000</c:formatCode>
                <c:ptCount val="29"/>
                <c:pt idx="0">
                  <c:v>2.4643261883080352</c:v>
                </c:pt>
                <c:pt idx="1">
                  <c:v>2.1860533304930478</c:v>
                </c:pt>
                <c:pt idx="2">
                  <c:v>1.6623278381210085</c:v>
                </c:pt>
                <c:pt idx="3">
                  <c:v>2.4814842980856899</c:v>
                </c:pt>
                <c:pt idx="4">
                  <c:v>2.3762769205137761</c:v>
                </c:pt>
                <c:pt idx="5">
                  <c:v>2.4775400141285822</c:v>
                </c:pt>
                <c:pt idx="6">
                  <c:v>2.5186708524997536</c:v>
                </c:pt>
                <c:pt idx="7">
                  <c:v>2.3033372123912739</c:v>
                </c:pt>
                <c:pt idx="8">
                  <c:v>2.1878400054141345</c:v>
                </c:pt>
                <c:pt idx="9">
                  <c:v>2.5302410110434193</c:v>
                </c:pt>
                <c:pt idx="10">
                  <c:v>2.4397432197330469</c:v>
                </c:pt>
                <c:pt idx="11">
                  <c:v>2.5299320831158894</c:v>
                </c:pt>
                <c:pt idx="12">
                  <c:v>2.480035062107834</c:v>
                </c:pt>
                <c:pt idx="13">
                  <c:v>2.4907181987680542</c:v>
                </c:pt>
                <c:pt idx="14">
                  <c:v>2.403818538602768</c:v>
                </c:pt>
                <c:pt idx="15">
                  <c:v>2.621960580186387</c:v>
                </c:pt>
                <c:pt idx="16">
                  <c:v>2.4218526870226071</c:v>
                </c:pt>
                <c:pt idx="17">
                  <c:v>1.956951529924229</c:v>
                </c:pt>
                <c:pt idx="18">
                  <c:v>1.3400747238642703</c:v>
                </c:pt>
                <c:pt idx="19">
                  <c:v>2.2829472231124459</c:v>
                </c:pt>
                <c:pt idx="20">
                  <c:v>2.0513213994146504</c:v>
                </c:pt>
                <c:pt idx="21">
                  <c:v>2.1995429640078377</c:v>
                </c:pt>
                <c:pt idx="22">
                  <c:v>2.1004718117092902</c:v>
                </c:pt>
                <c:pt idx="23">
                  <c:v>2.0488763158107242</c:v>
                </c:pt>
                <c:pt idx="24">
                  <c:v>2.1391368466041962</c:v>
                </c:pt>
                <c:pt idx="25">
                  <c:v>2.1667483760997981</c:v>
                </c:pt>
                <c:pt idx="26">
                  <c:v>1.985238345650711</c:v>
                </c:pt>
                <c:pt idx="27">
                  <c:v>2.0561842490103599</c:v>
                </c:pt>
                <c:pt idx="28">
                  <c:v>1.9165718859067358</c:v>
                </c:pt>
              </c:numCache>
            </c:numRef>
          </c:yVal>
          <c:smooth val="0"/>
        </c:ser>
        <c:dLbls>
          <c:showLegendKey val="0"/>
          <c:showVal val="0"/>
          <c:showCatName val="0"/>
          <c:showSerName val="0"/>
          <c:showPercent val="0"/>
          <c:showBubbleSize val="0"/>
        </c:dLbls>
        <c:axId val="197664768"/>
        <c:axId val="197589248"/>
      </c:scatterChart>
      <c:valAx>
        <c:axId val="197581824"/>
        <c:scaling>
          <c:orientation val="minMax"/>
          <c:max val="420"/>
          <c:min val="320"/>
        </c:scaling>
        <c:delete val="0"/>
        <c:axPos val="b"/>
        <c:numFmt formatCode="General" sourceLinked="1"/>
        <c:majorTickMark val="out"/>
        <c:minorTickMark val="none"/>
        <c:tickLblPos val="nextTo"/>
        <c:crossAx val="197587712"/>
        <c:crosses val="autoZero"/>
        <c:crossBetween val="midCat"/>
      </c:valAx>
      <c:valAx>
        <c:axId val="197587712"/>
        <c:scaling>
          <c:orientation val="minMax"/>
          <c:min val="0"/>
        </c:scaling>
        <c:delete val="0"/>
        <c:axPos val="l"/>
        <c:majorGridlines/>
        <c:numFmt formatCode="0.0000" sourceLinked="1"/>
        <c:majorTickMark val="out"/>
        <c:minorTickMark val="none"/>
        <c:tickLblPos val="nextTo"/>
        <c:crossAx val="197581824"/>
        <c:crosses val="autoZero"/>
        <c:crossBetween val="midCat"/>
      </c:valAx>
      <c:valAx>
        <c:axId val="197589248"/>
        <c:scaling>
          <c:orientation val="minMax"/>
        </c:scaling>
        <c:delete val="0"/>
        <c:axPos val="r"/>
        <c:numFmt formatCode="0.0000" sourceLinked="1"/>
        <c:majorTickMark val="out"/>
        <c:minorTickMark val="none"/>
        <c:tickLblPos val="nextTo"/>
        <c:crossAx val="197664768"/>
        <c:crosses val="max"/>
        <c:crossBetween val="midCat"/>
      </c:valAx>
      <c:valAx>
        <c:axId val="197664768"/>
        <c:scaling>
          <c:orientation val="minMax"/>
        </c:scaling>
        <c:delete val="1"/>
        <c:axPos val="b"/>
        <c:numFmt formatCode="General" sourceLinked="1"/>
        <c:majorTickMark val="out"/>
        <c:minorTickMark val="none"/>
        <c:tickLblPos val="none"/>
        <c:crossAx val="197589248"/>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1" l="0.70000000000000062" r="0.70000000000000062" t="0.7500000000000101" header="0.30000000000000032" footer="0.30000000000000032"/>
    <c:pageSetup orientation="landscape"/>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Silicone diameter, </a:t>
            </a:r>
            <a:r>
              <a:rPr lang="en-US"/>
              <a:t>versus T in C, aged 731 s, v = 8</a:t>
            </a:r>
          </a:p>
        </c:rich>
      </c:tx>
      <c:overlay val="0"/>
    </c:title>
    <c:autoTitleDeleted val="0"/>
    <c:plotArea>
      <c:layout/>
      <c:scatterChart>
        <c:scatterStyle val="lineMarker"/>
        <c:varyColors val="0"/>
        <c:ser>
          <c:idx val="0"/>
          <c:order val="0"/>
          <c:tx>
            <c:strRef>
              <c:f>'Silicone R&amp;T plots'!$BR$2</c:f>
              <c:strCache>
                <c:ptCount val="1"/>
                <c:pt idx="0">
                  <c:v>M1/M0 (micro-m)--CMD</c:v>
                </c:pt>
              </c:strCache>
            </c:strRef>
          </c:tx>
          <c:spPr>
            <a:ln w="28575">
              <a:noFill/>
            </a:ln>
          </c:spPr>
          <c:xVal>
            <c:numRef>
              <c:f>'Silicone R&amp;T plots'!$CE$21:$CE$30</c:f>
              <c:numCache>
                <c:formatCode>General</c:formatCode>
                <c:ptCount val="10"/>
                <c:pt idx="0">
                  <c:v>335.53181792685871</c:v>
                </c:pt>
                <c:pt idx="1">
                  <c:v>381.50843411618837</c:v>
                </c:pt>
                <c:pt idx="2">
                  <c:v>377.25377334902771</c:v>
                </c:pt>
                <c:pt idx="3">
                  <c:v>356.59621492639405</c:v>
                </c:pt>
                <c:pt idx="4">
                  <c:v>380.48331224437908</c:v>
                </c:pt>
                <c:pt idx="5">
                  <c:v>349.13822663445927</c:v>
                </c:pt>
                <c:pt idx="6">
                  <c:v>414.40573439849373</c:v>
                </c:pt>
                <c:pt idx="7">
                  <c:v>351.91040989334482</c:v>
                </c:pt>
                <c:pt idx="8">
                  <c:v>379.84692208150824</c:v>
                </c:pt>
                <c:pt idx="9">
                  <c:v>391.70103302710129</c:v>
                </c:pt>
              </c:numCache>
            </c:numRef>
          </c:xVal>
          <c:yVal>
            <c:numRef>
              <c:f>'Silicone R&amp;T plots'!$BR$21:$BR$30</c:f>
              <c:numCache>
                <c:formatCode>0.0000</c:formatCode>
                <c:ptCount val="10"/>
                <c:pt idx="0">
                  <c:v>1.1026381309223143</c:v>
                </c:pt>
                <c:pt idx="1">
                  <c:v>0.44340822903935495</c:v>
                </c:pt>
                <c:pt idx="2">
                  <c:v>0.40730436810302983</c:v>
                </c:pt>
                <c:pt idx="3">
                  <c:v>0.32595928472085983</c:v>
                </c:pt>
                <c:pt idx="4">
                  <c:v>0.38503352082694281</c:v>
                </c:pt>
                <c:pt idx="5">
                  <c:v>0.37246136490403414</c:v>
                </c:pt>
                <c:pt idx="6">
                  <c:v>0.27610024306330005</c:v>
                </c:pt>
                <c:pt idx="7">
                  <c:v>0.3380752866414779</c:v>
                </c:pt>
                <c:pt idx="8">
                  <c:v>0.46768580414007993</c:v>
                </c:pt>
                <c:pt idx="9">
                  <c:v>0.45471849501032435</c:v>
                </c:pt>
              </c:numCache>
            </c:numRef>
          </c:yVal>
          <c:smooth val="0"/>
        </c:ser>
        <c:ser>
          <c:idx val="1"/>
          <c:order val="1"/>
          <c:tx>
            <c:strRef>
              <c:f>'Silicone R&amp;T plots'!$BS$2</c:f>
              <c:strCache>
                <c:ptCount val="1"/>
                <c:pt idx="0">
                  <c:v>Diameter of Average mass (micro-m)</c:v>
                </c:pt>
              </c:strCache>
            </c:strRef>
          </c:tx>
          <c:spPr>
            <a:ln w="28575">
              <a:noFill/>
            </a:ln>
          </c:spPr>
          <c:xVal>
            <c:numRef>
              <c:f>'Silicone R&amp;T plots'!$CE$21:$CE$30</c:f>
              <c:numCache>
                <c:formatCode>General</c:formatCode>
                <c:ptCount val="10"/>
                <c:pt idx="0">
                  <c:v>335.53181792685871</c:v>
                </c:pt>
                <c:pt idx="1">
                  <c:v>381.50843411618837</c:v>
                </c:pt>
                <c:pt idx="2">
                  <c:v>377.25377334902771</c:v>
                </c:pt>
                <c:pt idx="3">
                  <c:v>356.59621492639405</c:v>
                </c:pt>
                <c:pt idx="4">
                  <c:v>380.48331224437908</c:v>
                </c:pt>
                <c:pt idx="5">
                  <c:v>349.13822663445927</c:v>
                </c:pt>
                <c:pt idx="6">
                  <c:v>414.40573439849373</c:v>
                </c:pt>
                <c:pt idx="7">
                  <c:v>351.91040989334482</c:v>
                </c:pt>
                <c:pt idx="8">
                  <c:v>379.84692208150824</c:v>
                </c:pt>
                <c:pt idx="9">
                  <c:v>391.70103302710129</c:v>
                </c:pt>
              </c:numCache>
            </c:numRef>
          </c:xVal>
          <c:yVal>
            <c:numRef>
              <c:f>'Silicone R&amp;T plots'!$BS$21:$BS$30</c:f>
              <c:numCache>
                <c:formatCode>0.0000</c:formatCode>
                <c:ptCount val="10"/>
                <c:pt idx="0">
                  <c:v>1.2012873282774046</c:v>
                </c:pt>
                <c:pt idx="1">
                  <c:v>0.87645646736377714</c:v>
                </c:pt>
                <c:pt idx="2">
                  <c:v>0.68251209089439391</c:v>
                </c:pt>
                <c:pt idx="3">
                  <c:v>0.6067457889995036</c:v>
                </c:pt>
                <c:pt idx="4">
                  <c:v>0.66789756739767003</c:v>
                </c:pt>
                <c:pt idx="5">
                  <c:v>0.62305850078142455</c:v>
                </c:pt>
                <c:pt idx="6">
                  <c:v>0.49224463412617764</c:v>
                </c:pt>
                <c:pt idx="7">
                  <c:v>0.61470933677630357</c:v>
                </c:pt>
                <c:pt idx="8">
                  <c:v>0.74847264808873848</c:v>
                </c:pt>
                <c:pt idx="9">
                  <c:v>0.76456426382863152</c:v>
                </c:pt>
              </c:numCache>
            </c:numRef>
          </c:yVal>
          <c:smooth val="0"/>
        </c:ser>
        <c:ser>
          <c:idx val="4"/>
          <c:order val="2"/>
          <c:tx>
            <c:strRef>
              <c:f>'Silicone R&amp;T plots'!$BV$2</c:f>
              <c:strCache>
                <c:ptCount val="1"/>
                <c:pt idx="0">
                  <c:v>Hatch Choate Dg</c:v>
                </c:pt>
              </c:strCache>
            </c:strRef>
          </c:tx>
          <c:spPr>
            <a:ln w="28575">
              <a:noFill/>
            </a:ln>
          </c:spPr>
          <c:xVal>
            <c:numRef>
              <c:f>'Silicone R&amp;T plots'!$CE$21:$CE$30</c:f>
              <c:numCache>
                <c:formatCode>General</c:formatCode>
                <c:ptCount val="10"/>
                <c:pt idx="0">
                  <c:v>335.53181792685871</c:v>
                </c:pt>
                <c:pt idx="1">
                  <c:v>381.50843411618837</c:v>
                </c:pt>
                <c:pt idx="2">
                  <c:v>377.25377334902771</c:v>
                </c:pt>
                <c:pt idx="3">
                  <c:v>356.59621492639405</c:v>
                </c:pt>
                <c:pt idx="4">
                  <c:v>380.48331224437908</c:v>
                </c:pt>
                <c:pt idx="5">
                  <c:v>349.13822663445927</c:v>
                </c:pt>
                <c:pt idx="6">
                  <c:v>414.40573439849373</c:v>
                </c:pt>
                <c:pt idx="7">
                  <c:v>351.91040989334482</c:v>
                </c:pt>
                <c:pt idx="8">
                  <c:v>379.84692208150824</c:v>
                </c:pt>
                <c:pt idx="9">
                  <c:v>391.70103302710129</c:v>
                </c:pt>
              </c:numCache>
            </c:numRef>
          </c:xVal>
          <c:yVal>
            <c:numRef>
              <c:f>'Silicone R&amp;T plots'!$BV$21:$BV$30</c:f>
              <c:numCache>
                <c:formatCode>0.0000</c:formatCode>
                <c:ptCount val="10"/>
                <c:pt idx="0">
                  <c:v>1.0563943322697535</c:v>
                </c:pt>
                <c:pt idx="1">
                  <c:v>0.31538457450106333</c:v>
                </c:pt>
                <c:pt idx="2">
                  <c:v>0.31464687789311779</c:v>
                </c:pt>
                <c:pt idx="3">
                  <c:v>0.23891402709415155</c:v>
                </c:pt>
                <c:pt idx="4">
                  <c:v>0.29234312166121146</c:v>
                </c:pt>
                <c:pt idx="5">
                  <c:v>0.28797675441329762</c:v>
                </c:pt>
                <c:pt idx="6">
                  <c:v>0.20678055094271619</c:v>
                </c:pt>
                <c:pt idx="7">
                  <c:v>0.25071783710999912</c:v>
                </c:pt>
                <c:pt idx="8">
                  <c:v>0.36969477664981848</c:v>
                </c:pt>
                <c:pt idx="9">
                  <c:v>0.35067671596166072</c:v>
                </c:pt>
              </c:numCache>
            </c:numRef>
          </c:yVal>
          <c:smooth val="0"/>
        </c:ser>
        <c:dLbls>
          <c:showLegendKey val="0"/>
          <c:showVal val="0"/>
          <c:showCatName val="0"/>
          <c:showSerName val="0"/>
          <c:showPercent val="0"/>
          <c:showBubbleSize val="0"/>
        </c:dLbls>
        <c:axId val="197718784"/>
        <c:axId val="197720320"/>
      </c:scatterChart>
      <c:scatterChart>
        <c:scatterStyle val="lineMarker"/>
        <c:varyColors val="0"/>
        <c:ser>
          <c:idx val="2"/>
          <c:order val="3"/>
          <c:tx>
            <c:strRef>
              <c:f>'Silicone R&amp;T plots'!$BT$2</c:f>
              <c:strCache>
                <c:ptCount val="1"/>
                <c:pt idx="0">
                  <c:v>MPASS 3/2</c:v>
                </c:pt>
              </c:strCache>
            </c:strRef>
          </c:tx>
          <c:spPr>
            <a:ln w="28575">
              <a:noFill/>
            </a:ln>
          </c:spPr>
          <c:xVal>
            <c:numRef>
              <c:f>'Silicone R&amp;T plots'!$CE$21:$CE$30</c:f>
              <c:numCache>
                <c:formatCode>General</c:formatCode>
                <c:ptCount val="10"/>
                <c:pt idx="0">
                  <c:v>335.53181792685871</c:v>
                </c:pt>
                <c:pt idx="1">
                  <c:v>381.50843411618837</c:v>
                </c:pt>
                <c:pt idx="2">
                  <c:v>377.25377334902771</c:v>
                </c:pt>
                <c:pt idx="3">
                  <c:v>356.59621492639405</c:v>
                </c:pt>
                <c:pt idx="4">
                  <c:v>380.48331224437908</c:v>
                </c:pt>
                <c:pt idx="5">
                  <c:v>349.13822663445927</c:v>
                </c:pt>
                <c:pt idx="6">
                  <c:v>414.40573439849373</c:v>
                </c:pt>
                <c:pt idx="7">
                  <c:v>351.91040989334482</c:v>
                </c:pt>
                <c:pt idx="8">
                  <c:v>379.84692208150824</c:v>
                </c:pt>
                <c:pt idx="9">
                  <c:v>391.70103302710129</c:v>
                </c:pt>
              </c:numCache>
            </c:numRef>
          </c:xVal>
          <c:yVal>
            <c:numRef>
              <c:f>'Silicone R&amp;T plots'!$BT$21:$BT$30</c:f>
              <c:numCache>
                <c:formatCode>0.0000</c:formatCode>
                <c:ptCount val="10"/>
                <c:pt idx="0">
                  <c:v>3.8068505338590843</c:v>
                </c:pt>
                <c:pt idx="1">
                  <c:v>3.8431361483217286</c:v>
                </c:pt>
                <c:pt idx="2">
                  <c:v>4.7870700813140221</c:v>
                </c:pt>
                <c:pt idx="4">
                  <c:v>4.6705168679300204</c:v>
                </c:pt>
                <c:pt idx="7">
                  <c:v>4.8159002342477404</c:v>
                </c:pt>
                <c:pt idx="8">
                  <c:v>4.2851769785497158</c:v>
                </c:pt>
                <c:pt idx="9">
                  <c:v>3.964549514038203</c:v>
                </c:pt>
              </c:numCache>
            </c:numRef>
          </c:yVal>
          <c:smooth val="0"/>
        </c:ser>
        <c:ser>
          <c:idx val="3"/>
          <c:order val="4"/>
          <c:tx>
            <c:strRef>
              <c:f>'Silicone R&amp;T plots'!$BU$2</c:f>
              <c:strCache>
                <c:ptCount val="1"/>
                <c:pt idx="0">
                  <c:v>Hatch Choate Sigma g</c:v>
                </c:pt>
              </c:strCache>
            </c:strRef>
          </c:tx>
          <c:spPr>
            <a:ln w="28575">
              <a:noFill/>
            </a:ln>
          </c:spPr>
          <c:xVal>
            <c:numRef>
              <c:f>'Silicone R&amp;T plots'!$CE$21:$CE$30</c:f>
              <c:numCache>
                <c:formatCode>General</c:formatCode>
                <c:ptCount val="10"/>
                <c:pt idx="0">
                  <c:v>335.53181792685871</c:v>
                </c:pt>
                <c:pt idx="1">
                  <c:v>381.50843411618837</c:v>
                </c:pt>
                <c:pt idx="2">
                  <c:v>377.25377334902771</c:v>
                </c:pt>
                <c:pt idx="3">
                  <c:v>356.59621492639405</c:v>
                </c:pt>
                <c:pt idx="4">
                  <c:v>380.48331224437908</c:v>
                </c:pt>
                <c:pt idx="5">
                  <c:v>349.13822663445927</c:v>
                </c:pt>
                <c:pt idx="6">
                  <c:v>414.40573439849373</c:v>
                </c:pt>
                <c:pt idx="7">
                  <c:v>351.91040989334482</c:v>
                </c:pt>
                <c:pt idx="8">
                  <c:v>379.84692208150824</c:v>
                </c:pt>
                <c:pt idx="9">
                  <c:v>391.70103302710129</c:v>
                </c:pt>
              </c:numCache>
            </c:numRef>
          </c:xVal>
          <c:yVal>
            <c:numRef>
              <c:f>'Silicone R&amp;T plots'!$BU$21:$BU$30</c:f>
              <c:numCache>
                <c:formatCode>0.0000</c:formatCode>
                <c:ptCount val="10"/>
                <c:pt idx="0">
                  <c:v>1.3400747238642703</c:v>
                </c:pt>
                <c:pt idx="1">
                  <c:v>2.2829472231124459</c:v>
                </c:pt>
                <c:pt idx="2">
                  <c:v>2.0513213994146504</c:v>
                </c:pt>
                <c:pt idx="3">
                  <c:v>2.1995429640078377</c:v>
                </c:pt>
                <c:pt idx="4">
                  <c:v>2.1004718117092902</c:v>
                </c:pt>
                <c:pt idx="5">
                  <c:v>2.0488763158107242</c:v>
                </c:pt>
                <c:pt idx="6">
                  <c:v>2.1391368466041962</c:v>
                </c:pt>
                <c:pt idx="7">
                  <c:v>2.1667483760997981</c:v>
                </c:pt>
                <c:pt idx="8">
                  <c:v>1.985238345650711</c:v>
                </c:pt>
                <c:pt idx="9">
                  <c:v>2.0561842490103599</c:v>
                </c:pt>
              </c:numCache>
            </c:numRef>
          </c:yVal>
          <c:smooth val="0"/>
        </c:ser>
        <c:dLbls>
          <c:showLegendKey val="0"/>
          <c:showVal val="0"/>
          <c:showCatName val="0"/>
          <c:showSerName val="0"/>
          <c:showPercent val="0"/>
          <c:showBubbleSize val="0"/>
        </c:dLbls>
        <c:axId val="197731840"/>
        <c:axId val="197730304"/>
      </c:scatterChart>
      <c:valAx>
        <c:axId val="197718784"/>
        <c:scaling>
          <c:orientation val="minMax"/>
          <c:max val="420"/>
          <c:min val="320"/>
        </c:scaling>
        <c:delete val="0"/>
        <c:axPos val="b"/>
        <c:numFmt formatCode="General" sourceLinked="1"/>
        <c:majorTickMark val="out"/>
        <c:minorTickMark val="none"/>
        <c:tickLblPos val="nextTo"/>
        <c:crossAx val="197720320"/>
        <c:crosses val="autoZero"/>
        <c:crossBetween val="midCat"/>
      </c:valAx>
      <c:valAx>
        <c:axId val="197720320"/>
        <c:scaling>
          <c:orientation val="minMax"/>
          <c:max val="1"/>
          <c:min val="0"/>
        </c:scaling>
        <c:delete val="0"/>
        <c:axPos val="l"/>
        <c:majorGridlines/>
        <c:numFmt formatCode="0.0000" sourceLinked="1"/>
        <c:majorTickMark val="out"/>
        <c:minorTickMark val="none"/>
        <c:tickLblPos val="nextTo"/>
        <c:crossAx val="197718784"/>
        <c:crosses val="autoZero"/>
        <c:crossBetween val="midCat"/>
      </c:valAx>
      <c:valAx>
        <c:axId val="197730304"/>
        <c:scaling>
          <c:orientation val="minMax"/>
          <c:max val="5"/>
        </c:scaling>
        <c:delete val="0"/>
        <c:axPos val="r"/>
        <c:numFmt formatCode="0.0000" sourceLinked="1"/>
        <c:majorTickMark val="out"/>
        <c:minorTickMark val="none"/>
        <c:tickLblPos val="nextTo"/>
        <c:crossAx val="197731840"/>
        <c:crosses val="max"/>
        <c:crossBetween val="midCat"/>
      </c:valAx>
      <c:valAx>
        <c:axId val="197731840"/>
        <c:scaling>
          <c:orientation val="minMax"/>
        </c:scaling>
        <c:delete val="1"/>
        <c:axPos val="b"/>
        <c:numFmt formatCode="General" sourceLinked="1"/>
        <c:majorTickMark val="out"/>
        <c:minorTickMark val="none"/>
        <c:tickLblPos val="none"/>
        <c:crossAx val="197730304"/>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77" l="0.70000000000000062" r="0.70000000000000062" t="0.75000000000001077" header="0.30000000000000032" footer="0.30000000000000032"/>
    <c:pageSetup orientation="landscape"/>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Silicone diameter, </a:t>
            </a:r>
            <a:r>
              <a:rPr lang="en-US"/>
              <a:t>versus  T in C, unaged, v = 8</a:t>
            </a:r>
          </a:p>
        </c:rich>
      </c:tx>
      <c:overlay val="0"/>
    </c:title>
    <c:autoTitleDeleted val="0"/>
    <c:plotArea>
      <c:layout/>
      <c:scatterChart>
        <c:scatterStyle val="lineMarker"/>
        <c:varyColors val="0"/>
        <c:ser>
          <c:idx val="0"/>
          <c:order val="0"/>
          <c:tx>
            <c:strRef>
              <c:f>'Silicone R&amp;T plots'!$BR$2</c:f>
              <c:strCache>
                <c:ptCount val="1"/>
                <c:pt idx="0">
                  <c:v>M1/M0 (micro-m)--CMD</c:v>
                </c:pt>
              </c:strCache>
            </c:strRef>
          </c:tx>
          <c:spPr>
            <a:ln w="28575">
              <a:noFill/>
            </a:ln>
          </c:spPr>
          <c:xVal>
            <c:numRef>
              <c:f>'Silicone R&amp;T plots'!$CE$8:$CE$19</c:f>
              <c:numCache>
                <c:formatCode>General</c:formatCode>
                <c:ptCount val="12"/>
                <c:pt idx="0">
                  <c:v>349.13822663445927</c:v>
                </c:pt>
                <c:pt idx="1">
                  <c:v>340.75520692087099</c:v>
                </c:pt>
                <c:pt idx="2">
                  <c:v>414.40573439849373</c:v>
                </c:pt>
                <c:pt idx="3">
                  <c:v>324.81390228810591</c:v>
                </c:pt>
                <c:pt idx="4">
                  <c:v>351.91040989334482</c:v>
                </c:pt>
                <c:pt idx="5">
                  <c:v>379.84692208150824</c:v>
                </c:pt>
                <c:pt idx="6">
                  <c:v>349.07108469408809</c:v>
                </c:pt>
                <c:pt idx="7">
                  <c:v>391.70103302710129</c:v>
                </c:pt>
                <c:pt idx="8">
                  <c:v>350.60084952585379</c:v>
                </c:pt>
                <c:pt idx="9">
                  <c:v>377.25377334902771</c:v>
                </c:pt>
                <c:pt idx="10">
                  <c:v>360.56642992458728</c:v>
                </c:pt>
                <c:pt idx="11">
                  <c:v>379.72816734596341</c:v>
                </c:pt>
              </c:numCache>
            </c:numRef>
          </c:xVal>
          <c:yVal>
            <c:numRef>
              <c:f>'Silicone R&amp;T plots'!$BR$8:$BR$19</c:f>
              <c:numCache>
                <c:formatCode>0.0000</c:formatCode>
                <c:ptCount val="12"/>
                <c:pt idx="0">
                  <c:v>0.2267233068714381</c:v>
                </c:pt>
                <c:pt idx="1">
                  <c:v>0.18564470202739639</c:v>
                </c:pt>
                <c:pt idx="2">
                  <c:v>0.20776147068589287</c:v>
                </c:pt>
                <c:pt idx="3">
                  <c:v>0.24387035702532131</c:v>
                </c:pt>
                <c:pt idx="4">
                  <c:v>0.19225459171796622</c:v>
                </c:pt>
                <c:pt idx="5">
                  <c:v>0.24064095529695867</c:v>
                </c:pt>
                <c:pt idx="6">
                  <c:v>0.19513944234574185</c:v>
                </c:pt>
                <c:pt idx="7">
                  <c:v>0.24249019691958648</c:v>
                </c:pt>
                <c:pt idx="8">
                  <c:v>0.18227320062546948</c:v>
                </c:pt>
                <c:pt idx="9">
                  <c:v>0.24490687440172548</c:v>
                </c:pt>
                <c:pt idx="10">
                  <c:v>0.18598777657726576</c:v>
                </c:pt>
                <c:pt idx="11">
                  <c:v>0.25033936032853354</c:v>
                </c:pt>
              </c:numCache>
            </c:numRef>
          </c:yVal>
          <c:smooth val="0"/>
        </c:ser>
        <c:ser>
          <c:idx val="1"/>
          <c:order val="1"/>
          <c:tx>
            <c:strRef>
              <c:f>'Silicone R&amp;T plots'!$BS$2</c:f>
              <c:strCache>
                <c:ptCount val="1"/>
                <c:pt idx="0">
                  <c:v>Diameter of Average mass (micro-m)</c:v>
                </c:pt>
              </c:strCache>
            </c:strRef>
          </c:tx>
          <c:spPr>
            <a:ln w="28575">
              <a:noFill/>
            </a:ln>
          </c:spPr>
          <c:xVal>
            <c:numRef>
              <c:f>'Silicone R&amp;T plots'!$CE$8:$CE$19</c:f>
              <c:numCache>
                <c:formatCode>General</c:formatCode>
                <c:ptCount val="12"/>
                <c:pt idx="0">
                  <c:v>349.13822663445927</c:v>
                </c:pt>
                <c:pt idx="1">
                  <c:v>340.75520692087099</c:v>
                </c:pt>
                <c:pt idx="2">
                  <c:v>414.40573439849373</c:v>
                </c:pt>
                <c:pt idx="3">
                  <c:v>324.81390228810591</c:v>
                </c:pt>
                <c:pt idx="4">
                  <c:v>351.91040989334482</c:v>
                </c:pt>
                <c:pt idx="5">
                  <c:v>379.84692208150824</c:v>
                </c:pt>
                <c:pt idx="6">
                  <c:v>349.07108469408809</c:v>
                </c:pt>
                <c:pt idx="7">
                  <c:v>391.70103302710129</c:v>
                </c:pt>
                <c:pt idx="8">
                  <c:v>350.60084952585379</c:v>
                </c:pt>
                <c:pt idx="9">
                  <c:v>377.25377334902771</c:v>
                </c:pt>
                <c:pt idx="10">
                  <c:v>360.56642992458728</c:v>
                </c:pt>
                <c:pt idx="11">
                  <c:v>379.72816734596341</c:v>
                </c:pt>
              </c:numCache>
            </c:numRef>
          </c:xVal>
          <c:yVal>
            <c:numRef>
              <c:f>'Silicone R&amp;T plots'!$BS$8:$BS$19</c:f>
              <c:numCache>
                <c:formatCode>0.0000</c:formatCode>
                <c:ptCount val="12"/>
                <c:pt idx="0">
                  <c:v>0.51638995504203222</c:v>
                </c:pt>
                <c:pt idx="1">
                  <c:v>0.43576983373814704</c:v>
                </c:pt>
                <c:pt idx="2">
                  <c:v>0.41677463931388736</c:v>
                </c:pt>
                <c:pt idx="3">
                  <c:v>0.4501551400693799</c:v>
                </c:pt>
                <c:pt idx="4">
                  <c:v>0.45513242180855784</c:v>
                </c:pt>
                <c:pt idx="5">
                  <c:v>0.5331371830040863</c:v>
                </c:pt>
                <c:pt idx="6">
                  <c:v>0.46185714375132125</c:v>
                </c:pt>
                <c:pt idx="7">
                  <c:v>0.55331119257415973</c:v>
                </c:pt>
                <c:pt idx="8">
                  <c:v>0.41917675488054462</c:v>
                </c:pt>
                <c:pt idx="9">
                  <c:v>0.52853535507968596</c:v>
                </c:pt>
                <c:pt idx="10">
                  <c:v>0.47098547407496355</c:v>
                </c:pt>
                <c:pt idx="11">
                  <c:v>0.54741968073790781</c:v>
                </c:pt>
              </c:numCache>
            </c:numRef>
          </c:yVal>
          <c:smooth val="0"/>
        </c:ser>
        <c:ser>
          <c:idx val="4"/>
          <c:order val="2"/>
          <c:tx>
            <c:strRef>
              <c:f>'Silicone R&amp;T plots'!$BV$2</c:f>
              <c:strCache>
                <c:ptCount val="1"/>
                <c:pt idx="0">
                  <c:v>Hatch Choate Dg</c:v>
                </c:pt>
              </c:strCache>
            </c:strRef>
          </c:tx>
          <c:spPr>
            <a:ln w="28575">
              <a:noFill/>
            </a:ln>
          </c:spPr>
          <c:xVal>
            <c:numRef>
              <c:f>'Silicone R&amp;T plots'!$CE$8:$CE$19</c:f>
              <c:numCache>
                <c:formatCode>General</c:formatCode>
                <c:ptCount val="12"/>
                <c:pt idx="0">
                  <c:v>349.13822663445927</c:v>
                </c:pt>
                <c:pt idx="1">
                  <c:v>340.75520692087099</c:v>
                </c:pt>
                <c:pt idx="2">
                  <c:v>414.40573439849373</c:v>
                </c:pt>
                <c:pt idx="3">
                  <c:v>324.81390228810591</c:v>
                </c:pt>
                <c:pt idx="4">
                  <c:v>351.91040989334482</c:v>
                </c:pt>
                <c:pt idx="5">
                  <c:v>379.84692208150824</c:v>
                </c:pt>
                <c:pt idx="6">
                  <c:v>349.07108469408809</c:v>
                </c:pt>
                <c:pt idx="7">
                  <c:v>391.70103302710129</c:v>
                </c:pt>
                <c:pt idx="8">
                  <c:v>350.60084952585379</c:v>
                </c:pt>
                <c:pt idx="9">
                  <c:v>377.25377334902771</c:v>
                </c:pt>
                <c:pt idx="10">
                  <c:v>360.56642992458728</c:v>
                </c:pt>
                <c:pt idx="11">
                  <c:v>379.72816734596341</c:v>
                </c:pt>
              </c:numCache>
            </c:numRef>
          </c:xVal>
          <c:yVal>
            <c:numRef>
              <c:f>'Silicone R&amp;T plots'!$BV$8:$BV$19</c:f>
              <c:numCache>
                <c:formatCode>0.0000</c:formatCode>
                <c:ptCount val="12"/>
                <c:pt idx="0">
                  <c:v>0.15022954717667703</c:v>
                </c:pt>
                <c:pt idx="1">
                  <c:v>0.1211700419371388</c:v>
                </c:pt>
                <c:pt idx="2">
                  <c:v>0.14668877242225253</c:v>
                </c:pt>
                <c:pt idx="3">
                  <c:v>0.1794970908990223</c:v>
                </c:pt>
                <c:pt idx="4">
                  <c:v>0.12495285816934183</c:v>
                </c:pt>
                <c:pt idx="5">
                  <c:v>0.16167200637296847</c:v>
                </c:pt>
                <c:pt idx="6">
                  <c:v>0.12684219726451437</c:v>
                </c:pt>
                <c:pt idx="7">
                  <c:v>0.16053012786342269</c:v>
                </c:pt>
                <c:pt idx="8">
                  <c:v>0.12019478746766346</c:v>
                </c:pt>
                <c:pt idx="9">
                  <c:v>0.1667110710643826</c:v>
                </c:pt>
                <c:pt idx="10">
                  <c:v>0.11687532926820664</c:v>
                </c:pt>
                <c:pt idx="11">
                  <c:v>0.1692908570902574</c:v>
                </c:pt>
              </c:numCache>
            </c:numRef>
          </c:yVal>
          <c:smooth val="0"/>
        </c:ser>
        <c:dLbls>
          <c:showLegendKey val="0"/>
          <c:showVal val="0"/>
          <c:showCatName val="0"/>
          <c:showSerName val="0"/>
          <c:showPercent val="0"/>
          <c:showBubbleSize val="0"/>
        </c:dLbls>
        <c:axId val="197761280"/>
        <c:axId val="197775360"/>
      </c:scatterChart>
      <c:scatterChart>
        <c:scatterStyle val="lineMarker"/>
        <c:varyColors val="0"/>
        <c:ser>
          <c:idx val="2"/>
          <c:order val="3"/>
          <c:tx>
            <c:strRef>
              <c:f>'Silicone R&amp;T plots'!$BT$2</c:f>
              <c:strCache>
                <c:ptCount val="1"/>
                <c:pt idx="0">
                  <c:v>MPASS 3/2</c:v>
                </c:pt>
              </c:strCache>
            </c:strRef>
          </c:tx>
          <c:spPr>
            <a:ln w="28575">
              <a:noFill/>
            </a:ln>
          </c:spPr>
          <c:xVal>
            <c:numRef>
              <c:f>'Silicone R&amp;T plots'!$CE$8:$CE$19</c:f>
              <c:numCache>
                <c:formatCode>General</c:formatCode>
                <c:ptCount val="12"/>
                <c:pt idx="0">
                  <c:v>349.13822663445927</c:v>
                </c:pt>
                <c:pt idx="1">
                  <c:v>340.75520692087099</c:v>
                </c:pt>
                <c:pt idx="2">
                  <c:v>414.40573439849373</c:v>
                </c:pt>
                <c:pt idx="3">
                  <c:v>324.81390228810591</c:v>
                </c:pt>
                <c:pt idx="4">
                  <c:v>351.91040989334482</c:v>
                </c:pt>
                <c:pt idx="5">
                  <c:v>379.84692208150824</c:v>
                </c:pt>
                <c:pt idx="6">
                  <c:v>349.07108469408809</c:v>
                </c:pt>
                <c:pt idx="7">
                  <c:v>391.70103302710129</c:v>
                </c:pt>
                <c:pt idx="8">
                  <c:v>350.60084952585379</c:v>
                </c:pt>
                <c:pt idx="9">
                  <c:v>377.25377334902771</c:v>
                </c:pt>
                <c:pt idx="10">
                  <c:v>360.56642992458728</c:v>
                </c:pt>
                <c:pt idx="11">
                  <c:v>379.72816734596341</c:v>
                </c:pt>
              </c:numCache>
            </c:numRef>
          </c:xVal>
          <c:yVal>
            <c:numRef>
              <c:f>'Silicone R&amp;T plots'!$BT$8:$BT$19</c:f>
              <c:numCache>
                <c:formatCode>0.0000</c:formatCode>
                <c:ptCount val="12"/>
                <c:pt idx="3">
                  <c:v>4.6453676242364876</c:v>
                </c:pt>
                <c:pt idx="4">
                  <c:v>4.5654551290287229</c:v>
                </c:pt>
                <c:pt idx="5">
                  <c:v>4.2909942952728404</c:v>
                </c:pt>
                <c:pt idx="6">
                  <c:v>4.4175552255593455</c:v>
                </c:pt>
                <c:pt idx="7">
                  <c:v>4.2468896700810141</c:v>
                </c:pt>
                <c:pt idx="8">
                  <c:v>0</c:v>
                </c:pt>
                <c:pt idx="9">
                  <c:v>4.6569047944592716</c:v>
                </c:pt>
                <c:pt idx="10">
                  <c:v>0</c:v>
                </c:pt>
                <c:pt idx="11">
                  <c:v>4.1576412242722895</c:v>
                </c:pt>
              </c:numCache>
            </c:numRef>
          </c:yVal>
          <c:smooth val="0"/>
        </c:ser>
        <c:ser>
          <c:idx val="3"/>
          <c:order val="4"/>
          <c:tx>
            <c:strRef>
              <c:f>'Silicone R&amp;T plots'!$BU$2</c:f>
              <c:strCache>
                <c:ptCount val="1"/>
                <c:pt idx="0">
                  <c:v>Hatch Choate Sigma g</c:v>
                </c:pt>
              </c:strCache>
            </c:strRef>
          </c:tx>
          <c:spPr>
            <a:ln w="28575">
              <a:noFill/>
            </a:ln>
          </c:spPr>
          <c:xVal>
            <c:numRef>
              <c:f>'Silicone R&amp;T plots'!$CE$8:$CE$19</c:f>
              <c:numCache>
                <c:formatCode>General</c:formatCode>
                <c:ptCount val="12"/>
                <c:pt idx="0">
                  <c:v>349.13822663445927</c:v>
                </c:pt>
                <c:pt idx="1">
                  <c:v>340.75520692087099</c:v>
                </c:pt>
                <c:pt idx="2">
                  <c:v>414.40573439849373</c:v>
                </c:pt>
                <c:pt idx="3">
                  <c:v>324.81390228810591</c:v>
                </c:pt>
                <c:pt idx="4">
                  <c:v>351.91040989334482</c:v>
                </c:pt>
                <c:pt idx="5">
                  <c:v>379.84692208150824</c:v>
                </c:pt>
                <c:pt idx="6">
                  <c:v>349.07108469408809</c:v>
                </c:pt>
                <c:pt idx="7">
                  <c:v>391.70103302710129</c:v>
                </c:pt>
                <c:pt idx="8">
                  <c:v>350.60084952585379</c:v>
                </c:pt>
                <c:pt idx="9">
                  <c:v>377.25377334902771</c:v>
                </c:pt>
                <c:pt idx="10">
                  <c:v>360.56642992458728</c:v>
                </c:pt>
                <c:pt idx="11">
                  <c:v>379.72816734596341</c:v>
                </c:pt>
              </c:numCache>
            </c:numRef>
          </c:xVal>
          <c:yVal>
            <c:numRef>
              <c:f>'Silicone R&amp;T plots'!$BU$8:$BU$19</c:f>
              <c:numCache>
                <c:formatCode>0.0000</c:formatCode>
                <c:ptCount val="12"/>
                <c:pt idx="0">
                  <c:v>2.4775400141285822</c:v>
                </c:pt>
                <c:pt idx="1">
                  <c:v>2.5186708524997536</c:v>
                </c:pt>
                <c:pt idx="2">
                  <c:v>2.3033372123912739</c:v>
                </c:pt>
                <c:pt idx="3">
                  <c:v>2.1878400054141345</c:v>
                </c:pt>
                <c:pt idx="4">
                  <c:v>2.5302410110434193</c:v>
                </c:pt>
                <c:pt idx="5">
                  <c:v>2.4397432197330469</c:v>
                </c:pt>
                <c:pt idx="6">
                  <c:v>2.5299320831158894</c:v>
                </c:pt>
                <c:pt idx="7">
                  <c:v>2.480035062107834</c:v>
                </c:pt>
                <c:pt idx="8">
                  <c:v>2.4907181987680542</c:v>
                </c:pt>
                <c:pt idx="9">
                  <c:v>2.403818538602768</c:v>
                </c:pt>
                <c:pt idx="10">
                  <c:v>2.621960580186387</c:v>
                </c:pt>
                <c:pt idx="11">
                  <c:v>2.4218526870226071</c:v>
                </c:pt>
              </c:numCache>
            </c:numRef>
          </c:yVal>
          <c:smooth val="0"/>
        </c:ser>
        <c:dLbls>
          <c:showLegendKey val="0"/>
          <c:showVal val="0"/>
          <c:showCatName val="0"/>
          <c:showSerName val="0"/>
          <c:showPercent val="0"/>
          <c:showBubbleSize val="0"/>
        </c:dLbls>
        <c:axId val="197778432"/>
        <c:axId val="197776896"/>
      </c:scatterChart>
      <c:valAx>
        <c:axId val="197761280"/>
        <c:scaling>
          <c:orientation val="minMax"/>
          <c:max val="420"/>
          <c:min val="320"/>
        </c:scaling>
        <c:delete val="0"/>
        <c:axPos val="b"/>
        <c:numFmt formatCode="General" sourceLinked="1"/>
        <c:majorTickMark val="out"/>
        <c:minorTickMark val="none"/>
        <c:tickLblPos val="nextTo"/>
        <c:crossAx val="197775360"/>
        <c:crosses val="autoZero"/>
        <c:crossBetween val="midCat"/>
      </c:valAx>
      <c:valAx>
        <c:axId val="197775360"/>
        <c:scaling>
          <c:orientation val="minMax"/>
          <c:max val="1"/>
          <c:min val="0"/>
        </c:scaling>
        <c:delete val="0"/>
        <c:axPos val="l"/>
        <c:majorGridlines/>
        <c:numFmt formatCode="0.0000" sourceLinked="1"/>
        <c:majorTickMark val="out"/>
        <c:minorTickMark val="none"/>
        <c:tickLblPos val="nextTo"/>
        <c:crossAx val="197761280"/>
        <c:crosses val="autoZero"/>
        <c:crossBetween val="midCat"/>
      </c:valAx>
      <c:valAx>
        <c:axId val="197776896"/>
        <c:scaling>
          <c:orientation val="minMax"/>
        </c:scaling>
        <c:delete val="0"/>
        <c:axPos val="r"/>
        <c:numFmt formatCode="0.0000" sourceLinked="1"/>
        <c:majorTickMark val="out"/>
        <c:minorTickMark val="none"/>
        <c:tickLblPos val="nextTo"/>
        <c:crossAx val="197778432"/>
        <c:crosses val="max"/>
        <c:crossBetween val="midCat"/>
      </c:valAx>
      <c:valAx>
        <c:axId val="197778432"/>
        <c:scaling>
          <c:orientation val="minMax"/>
        </c:scaling>
        <c:delete val="1"/>
        <c:axPos val="b"/>
        <c:numFmt formatCode="General" sourceLinked="1"/>
        <c:majorTickMark val="out"/>
        <c:minorTickMark val="none"/>
        <c:tickLblPos val="none"/>
        <c:crossAx val="197776896"/>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77" l="0.70000000000000062" r="0.70000000000000062" t="0.75000000000001077" header="0.30000000000000032" footer="0.30000000000000032"/>
    <c:pageSetup orientation="landscape"/>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 vs. Rt/R0</a:t>
            </a:r>
          </a:p>
        </c:rich>
      </c:tx>
      <c:overlay val="0"/>
    </c:title>
    <c:autoTitleDeleted val="0"/>
    <c:plotArea>
      <c:layout/>
      <c:scatterChart>
        <c:scatterStyle val="lineMarker"/>
        <c:varyColors val="0"/>
        <c:ser>
          <c:idx val="0"/>
          <c:order val="0"/>
          <c:tx>
            <c:v>T</c:v>
          </c:tx>
          <c:spPr>
            <a:ln w="28575">
              <a:noFill/>
            </a:ln>
          </c:spPr>
          <c:xVal>
            <c:numRef>
              <c:f>'Silicone R&amp;T plots'!$O$3:$O$31</c:f>
              <c:numCache>
                <c:formatCode>0.000</c:formatCode>
                <c:ptCount val="29"/>
                <c:pt idx="0">
                  <c:v>1.327</c:v>
                </c:pt>
                <c:pt idx="1">
                  <c:v>1.35</c:v>
                </c:pt>
                <c:pt idx="2">
                  <c:v>1.35</c:v>
                </c:pt>
                <c:pt idx="3">
                  <c:v>1.35</c:v>
                </c:pt>
                <c:pt idx="4">
                  <c:v>1.35</c:v>
                </c:pt>
                <c:pt idx="5">
                  <c:v>1.327</c:v>
                </c:pt>
                <c:pt idx="6">
                  <c:v>1.32</c:v>
                </c:pt>
                <c:pt idx="7">
                  <c:v>1.38</c:v>
                </c:pt>
                <c:pt idx="8">
                  <c:v>1.304</c:v>
                </c:pt>
                <c:pt idx="9">
                  <c:v>1.327</c:v>
                </c:pt>
                <c:pt idx="10">
                  <c:v>1.35</c:v>
                </c:pt>
                <c:pt idx="11">
                  <c:v>1.327</c:v>
                </c:pt>
                <c:pt idx="12">
                  <c:v>1.36</c:v>
                </c:pt>
                <c:pt idx="13">
                  <c:v>1.327</c:v>
                </c:pt>
                <c:pt idx="14">
                  <c:v>1.345</c:v>
                </c:pt>
                <c:pt idx="15">
                  <c:v>1.327</c:v>
                </c:pt>
                <c:pt idx="16">
                  <c:v>1.35</c:v>
                </c:pt>
                <c:pt idx="17">
                  <c:v>1.35</c:v>
                </c:pt>
                <c:pt idx="18">
                  <c:v>1.35</c:v>
                </c:pt>
                <c:pt idx="19">
                  <c:v>1.35</c:v>
                </c:pt>
                <c:pt idx="20">
                  <c:v>1.345</c:v>
                </c:pt>
                <c:pt idx="21">
                  <c:v>1.327</c:v>
                </c:pt>
                <c:pt idx="22">
                  <c:v>1.35</c:v>
                </c:pt>
                <c:pt idx="23">
                  <c:v>1.327</c:v>
                </c:pt>
                <c:pt idx="24">
                  <c:v>1.38</c:v>
                </c:pt>
                <c:pt idx="25">
                  <c:v>1.327</c:v>
                </c:pt>
                <c:pt idx="26">
                  <c:v>1.35</c:v>
                </c:pt>
                <c:pt idx="27">
                  <c:v>1.36</c:v>
                </c:pt>
                <c:pt idx="28">
                  <c:v>1.327</c:v>
                </c:pt>
              </c:numCache>
            </c:numRef>
          </c:xVal>
          <c:yVal>
            <c:numRef>
              <c:f>'Silicone R&amp;T plots'!$CE$3:$CE$31</c:f>
              <c:numCache>
                <c:formatCode>General</c:formatCode>
                <c:ptCount val="29"/>
                <c:pt idx="0">
                  <c:v>340.62561231431681</c:v>
                </c:pt>
                <c:pt idx="1">
                  <c:v>388.21292827763835</c:v>
                </c:pt>
                <c:pt idx="2">
                  <c:v>335.53181792685871</c:v>
                </c:pt>
                <c:pt idx="3">
                  <c:v>381.50843411618837</c:v>
                </c:pt>
                <c:pt idx="4">
                  <c:v>382.57380885286187</c:v>
                </c:pt>
                <c:pt idx="5">
                  <c:v>349.13822663445927</c:v>
                </c:pt>
                <c:pt idx="6">
                  <c:v>340.75520692087099</c:v>
                </c:pt>
                <c:pt idx="7">
                  <c:v>414.40573439849373</c:v>
                </c:pt>
                <c:pt idx="8">
                  <c:v>324.81390228810591</c:v>
                </c:pt>
                <c:pt idx="9">
                  <c:v>351.91040989334482</c:v>
                </c:pt>
                <c:pt idx="10">
                  <c:v>379.84692208150824</c:v>
                </c:pt>
                <c:pt idx="11">
                  <c:v>349.07108469408809</c:v>
                </c:pt>
                <c:pt idx="12">
                  <c:v>391.70103302710129</c:v>
                </c:pt>
                <c:pt idx="13">
                  <c:v>350.60084952585379</c:v>
                </c:pt>
                <c:pt idx="14">
                  <c:v>377.25377334902771</c:v>
                </c:pt>
                <c:pt idx="15">
                  <c:v>360.56642992458728</c:v>
                </c:pt>
                <c:pt idx="16">
                  <c:v>379.72816734596341</c:v>
                </c:pt>
                <c:pt idx="17">
                  <c:v>388.21292827763835</c:v>
                </c:pt>
                <c:pt idx="18">
                  <c:v>335.53181792685871</c:v>
                </c:pt>
                <c:pt idx="19">
                  <c:v>381.50843411618837</c:v>
                </c:pt>
                <c:pt idx="20">
                  <c:v>377.25377334902771</c:v>
                </c:pt>
                <c:pt idx="21">
                  <c:v>356.59621492639405</c:v>
                </c:pt>
                <c:pt idx="22">
                  <c:v>380.48331224437908</c:v>
                </c:pt>
                <c:pt idx="23">
                  <c:v>349.13822663445927</c:v>
                </c:pt>
                <c:pt idx="24">
                  <c:v>414.40573439849373</c:v>
                </c:pt>
                <c:pt idx="25">
                  <c:v>351.91040989334482</c:v>
                </c:pt>
                <c:pt idx="26">
                  <c:v>379.84692208150824</c:v>
                </c:pt>
                <c:pt idx="27">
                  <c:v>391.70103302710129</c:v>
                </c:pt>
                <c:pt idx="28">
                  <c:v>349.07108469408809</c:v>
                </c:pt>
              </c:numCache>
            </c:numRef>
          </c:yVal>
          <c:smooth val="0"/>
        </c:ser>
        <c:dLbls>
          <c:showLegendKey val="0"/>
          <c:showVal val="0"/>
          <c:showCatName val="0"/>
          <c:showSerName val="0"/>
          <c:showPercent val="0"/>
          <c:showBubbleSize val="0"/>
        </c:dLbls>
        <c:axId val="197864832"/>
        <c:axId val="197866624"/>
      </c:scatterChart>
      <c:valAx>
        <c:axId val="197864832"/>
        <c:scaling>
          <c:orientation val="minMax"/>
        </c:scaling>
        <c:delete val="0"/>
        <c:axPos val="b"/>
        <c:numFmt formatCode="0.000" sourceLinked="1"/>
        <c:majorTickMark val="out"/>
        <c:minorTickMark val="none"/>
        <c:tickLblPos val="nextTo"/>
        <c:crossAx val="197866624"/>
        <c:crosses val="autoZero"/>
        <c:crossBetween val="midCat"/>
      </c:valAx>
      <c:valAx>
        <c:axId val="197866624"/>
        <c:scaling>
          <c:orientation val="minMax"/>
          <c:max val="420"/>
          <c:min val="300"/>
        </c:scaling>
        <c:delete val="0"/>
        <c:axPos val="l"/>
        <c:majorGridlines/>
        <c:numFmt formatCode="General" sourceLinked="1"/>
        <c:majorTickMark val="out"/>
        <c:minorTickMark val="none"/>
        <c:tickLblPos val="nextTo"/>
        <c:crossAx val="197864832"/>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0089" l="0.70000000000000062" r="0.70000000000000062" t="0.75000000000000089" header="0.30000000000000032" footer="0.30000000000000032"/>
    <c:pageSetup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Silicone diameter, Sigma g and mpass ratio </a:t>
            </a:r>
            <a:r>
              <a:rPr lang="en-US"/>
              <a:t> versus air</a:t>
            </a:r>
            <a:r>
              <a:rPr lang="en-US" baseline="0"/>
              <a:t> velocity</a:t>
            </a:r>
          </a:p>
        </c:rich>
      </c:tx>
      <c:overlay val="0"/>
    </c:title>
    <c:autoTitleDeleted val="0"/>
    <c:plotArea>
      <c:layout/>
      <c:scatterChart>
        <c:scatterStyle val="lineMarker"/>
        <c:varyColors val="0"/>
        <c:ser>
          <c:idx val="0"/>
          <c:order val="0"/>
          <c:tx>
            <c:strRef>
              <c:f>'Silicone V plots'!$BR$2</c:f>
              <c:strCache>
                <c:ptCount val="1"/>
                <c:pt idx="0">
                  <c:v>M1/M0 (micro-m)--CMD</c:v>
                </c:pt>
              </c:strCache>
            </c:strRef>
          </c:tx>
          <c:spPr>
            <a:ln w="28575">
              <a:noFill/>
            </a:ln>
          </c:spPr>
          <c:xVal>
            <c:numRef>
              <c:f>'Silicone V plots'!$N$3:$N$31</c:f>
              <c:numCache>
                <c:formatCode>General</c:formatCode>
                <c:ptCount val="29"/>
                <c:pt idx="0">
                  <c:v>4</c:v>
                </c:pt>
                <c:pt idx="1">
                  <c:v>8</c:v>
                </c:pt>
                <c:pt idx="2">
                  <c:v>8</c:v>
                </c:pt>
                <c:pt idx="3">
                  <c:v>8</c:v>
                </c:pt>
                <c:pt idx="4">
                  <c:v>8.1</c:v>
                </c:pt>
                <c:pt idx="5">
                  <c:v>8.1</c:v>
                </c:pt>
                <c:pt idx="6">
                  <c:v>8.1</c:v>
                </c:pt>
                <c:pt idx="7">
                  <c:v>8.1</c:v>
                </c:pt>
                <c:pt idx="8">
                  <c:v>8.1</c:v>
                </c:pt>
                <c:pt idx="9">
                  <c:v>0</c:v>
                </c:pt>
                <c:pt idx="10">
                  <c:v>0</c:v>
                </c:pt>
                <c:pt idx="11">
                  <c:v>1</c:v>
                </c:pt>
                <c:pt idx="12">
                  <c:v>2</c:v>
                </c:pt>
                <c:pt idx="13">
                  <c:v>8.1</c:v>
                </c:pt>
                <c:pt idx="14">
                  <c:v>8.1</c:v>
                </c:pt>
                <c:pt idx="15">
                  <c:v>8.1</c:v>
                </c:pt>
                <c:pt idx="16">
                  <c:v>8</c:v>
                </c:pt>
                <c:pt idx="17">
                  <c:v>8.1</c:v>
                </c:pt>
                <c:pt idx="18">
                  <c:v>0</c:v>
                </c:pt>
                <c:pt idx="19">
                  <c:v>0</c:v>
                </c:pt>
                <c:pt idx="20">
                  <c:v>1</c:v>
                </c:pt>
                <c:pt idx="21">
                  <c:v>8</c:v>
                </c:pt>
                <c:pt idx="22">
                  <c:v>8.1</c:v>
                </c:pt>
                <c:pt idx="23">
                  <c:v>8</c:v>
                </c:pt>
                <c:pt idx="24">
                  <c:v>8.1</c:v>
                </c:pt>
                <c:pt idx="25">
                  <c:v>8.1</c:v>
                </c:pt>
                <c:pt idx="26">
                  <c:v>8.1</c:v>
                </c:pt>
                <c:pt idx="27">
                  <c:v>8</c:v>
                </c:pt>
                <c:pt idx="28">
                  <c:v>8.1</c:v>
                </c:pt>
              </c:numCache>
            </c:numRef>
          </c:xVal>
          <c:yVal>
            <c:numRef>
              <c:f>'Silicone V plots'!$BR$3:$BR$31</c:f>
              <c:numCache>
                <c:formatCode>0.0000</c:formatCode>
                <c:ptCount val="29"/>
                <c:pt idx="0">
                  <c:v>0.20547096060057599</c:v>
                </c:pt>
                <c:pt idx="1">
                  <c:v>0.24387035702532131</c:v>
                </c:pt>
                <c:pt idx="2">
                  <c:v>0.18564470202739639</c:v>
                </c:pt>
                <c:pt idx="3">
                  <c:v>0.2267233068714381</c:v>
                </c:pt>
                <c:pt idx="4">
                  <c:v>0.19225459171796622</c:v>
                </c:pt>
                <c:pt idx="5">
                  <c:v>0.19513944234574185</c:v>
                </c:pt>
                <c:pt idx="6">
                  <c:v>0.18227320062546948</c:v>
                </c:pt>
                <c:pt idx="7">
                  <c:v>0.18598777657726576</c:v>
                </c:pt>
                <c:pt idx="8">
                  <c:v>0.24490687440172548</c:v>
                </c:pt>
                <c:pt idx="9">
                  <c:v>0.42214683724720298</c:v>
                </c:pt>
                <c:pt idx="10">
                  <c:v>0.93988674067582656</c:v>
                </c:pt>
                <c:pt idx="11">
                  <c:v>0.38960521311196605</c:v>
                </c:pt>
                <c:pt idx="12">
                  <c:v>0.25698065436822065</c:v>
                </c:pt>
                <c:pt idx="13">
                  <c:v>0.24064095529695867</c:v>
                </c:pt>
                <c:pt idx="14">
                  <c:v>0.25033936032853354</c:v>
                </c:pt>
                <c:pt idx="15">
                  <c:v>0.24249019691958648</c:v>
                </c:pt>
                <c:pt idx="16">
                  <c:v>0.20776147068589287</c:v>
                </c:pt>
                <c:pt idx="17">
                  <c:v>0.40730436810302983</c:v>
                </c:pt>
                <c:pt idx="18">
                  <c:v>0.53280842464133693</c:v>
                </c:pt>
                <c:pt idx="19">
                  <c:v>1.1026381309223143</c:v>
                </c:pt>
                <c:pt idx="20">
                  <c:v>0.44340822903935495</c:v>
                </c:pt>
                <c:pt idx="21">
                  <c:v>0.32595928472085983</c:v>
                </c:pt>
                <c:pt idx="22">
                  <c:v>0.38503352082694281</c:v>
                </c:pt>
                <c:pt idx="23">
                  <c:v>0.37246136490403414</c:v>
                </c:pt>
                <c:pt idx="24">
                  <c:v>0.3380752866414779</c:v>
                </c:pt>
                <c:pt idx="25">
                  <c:v>0.46768580414007993</c:v>
                </c:pt>
                <c:pt idx="26">
                  <c:v>0.45471849501032435</c:v>
                </c:pt>
                <c:pt idx="27">
                  <c:v>0.27610024306330005</c:v>
                </c:pt>
                <c:pt idx="28">
                  <c:v>0.46210291491123606</c:v>
                </c:pt>
              </c:numCache>
            </c:numRef>
          </c:yVal>
          <c:smooth val="0"/>
        </c:ser>
        <c:ser>
          <c:idx val="1"/>
          <c:order val="1"/>
          <c:tx>
            <c:strRef>
              <c:f>'Silicone V plots'!$BS$2</c:f>
              <c:strCache>
                <c:ptCount val="1"/>
                <c:pt idx="0">
                  <c:v>Diameter of Average mass (micro-m)</c:v>
                </c:pt>
              </c:strCache>
            </c:strRef>
          </c:tx>
          <c:spPr>
            <a:ln w="28575">
              <a:noFill/>
            </a:ln>
          </c:spPr>
          <c:xVal>
            <c:numRef>
              <c:f>'Silicone V plots'!$N$3:$N$31</c:f>
              <c:numCache>
                <c:formatCode>General</c:formatCode>
                <c:ptCount val="29"/>
                <c:pt idx="0">
                  <c:v>4</c:v>
                </c:pt>
                <c:pt idx="1">
                  <c:v>8</c:v>
                </c:pt>
                <c:pt idx="2">
                  <c:v>8</c:v>
                </c:pt>
                <c:pt idx="3">
                  <c:v>8</c:v>
                </c:pt>
                <c:pt idx="4">
                  <c:v>8.1</c:v>
                </c:pt>
                <c:pt idx="5">
                  <c:v>8.1</c:v>
                </c:pt>
                <c:pt idx="6">
                  <c:v>8.1</c:v>
                </c:pt>
                <c:pt idx="7">
                  <c:v>8.1</c:v>
                </c:pt>
                <c:pt idx="8">
                  <c:v>8.1</c:v>
                </c:pt>
                <c:pt idx="9">
                  <c:v>0</c:v>
                </c:pt>
                <c:pt idx="10">
                  <c:v>0</c:v>
                </c:pt>
                <c:pt idx="11">
                  <c:v>1</c:v>
                </c:pt>
                <c:pt idx="12">
                  <c:v>2</c:v>
                </c:pt>
                <c:pt idx="13">
                  <c:v>8.1</c:v>
                </c:pt>
                <c:pt idx="14">
                  <c:v>8.1</c:v>
                </c:pt>
                <c:pt idx="15">
                  <c:v>8.1</c:v>
                </c:pt>
                <c:pt idx="16">
                  <c:v>8</c:v>
                </c:pt>
                <c:pt idx="17">
                  <c:v>8.1</c:v>
                </c:pt>
                <c:pt idx="18">
                  <c:v>0</c:v>
                </c:pt>
                <c:pt idx="19">
                  <c:v>0</c:v>
                </c:pt>
                <c:pt idx="20">
                  <c:v>1</c:v>
                </c:pt>
                <c:pt idx="21">
                  <c:v>8</c:v>
                </c:pt>
                <c:pt idx="22">
                  <c:v>8.1</c:v>
                </c:pt>
                <c:pt idx="23">
                  <c:v>8</c:v>
                </c:pt>
                <c:pt idx="24">
                  <c:v>8.1</c:v>
                </c:pt>
                <c:pt idx="25">
                  <c:v>8.1</c:v>
                </c:pt>
                <c:pt idx="26">
                  <c:v>8.1</c:v>
                </c:pt>
                <c:pt idx="27">
                  <c:v>8</c:v>
                </c:pt>
                <c:pt idx="28">
                  <c:v>8.1</c:v>
                </c:pt>
              </c:numCache>
            </c:numRef>
          </c:xVal>
          <c:yVal>
            <c:numRef>
              <c:f>'Silicone V plots'!$BS$3:$BS$31</c:f>
              <c:numCache>
                <c:formatCode>0.0000</c:formatCode>
                <c:ptCount val="29"/>
                <c:pt idx="0">
                  <c:v>0.46347921790423513</c:v>
                </c:pt>
                <c:pt idx="1">
                  <c:v>0.4501551400693799</c:v>
                </c:pt>
                <c:pt idx="2">
                  <c:v>0.43576983373814704</c:v>
                </c:pt>
                <c:pt idx="3">
                  <c:v>0.51638995504203222</c:v>
                </c:pt>
                <c:pt idx="4">
                  <c:v>0.45513242180855784</c:v>
                </c:pt>
                <c:pt idx="5">
                  <c:v>0.46185714375132125</c:v>
                </c:pt>
                <c:pt idx="6">
                  <c:v>0.41917675488054462</c:v>
                </c:pt>
                <c:pt idx="7">
                  <c:v>0.47098547407496355</c:v>
                </c:pt>
                <c:pt idx="8">
                  <c:v>0.52853535507968596</c:v>
                </c:pt>
                <c:pt idx="9">
                  <c:v>0.77823626118310629</c:v>
                </c:pt>
                <c:pt idx="10">
                  <c:v>1.2168804592172662</c:v>
                </c:pt>
                <c:pt idx="11">
                  <c:v>0.88994066860296439</c:v>
                </c:pt>
                <c:pt idx="12">
                  <c:v>0.5435662238110599</c:v>
                </c:pt>
                <c:pt idx="13">
                  <c:v>0.5331371830040863</c:v>
                </c:pt>
                <c:pt idx="14">
                  <c:v>0.54741968073790781</c:v>
                </c:pt>
                <c:pt idx="15">
                  <c:v>0.55331119257415973</c:v>
                </c:pt>
                <c:pt idx="16">
                  <c:v>0.41677463931388736</c:v>
                </c:pt>
                <c:pt idx="17">
                  <c:v>0.68251209089439391</c:v>
                </c:pt>
                <c:pt idx="18">
                  <c:v>0.83624670481089458</c:v>
                </c:pt>
                <c:pt idx="19">
                  <c:v>1.2012873282774046</c:v>
                </c:pt>
                <c:pt idx="20">
                  <c:v>0.87645646736377714</c:v>
                </c:pt>
                <c:pt idx="21">
                  <c:v>0.6067457889995036</c:v>
                </c:pt>
                <c:pt idx="22">
                  <c:v>0.66789756739767003</c:v>
                </c:pt>
                <c:pt idx="23">
                  <c:v>0.62305850078142455</c:v>
                </c:pt>
                <c:pt idx="24">
                  <c:v>0.61470933677630357</c:v>
                </c:pt>
                <c:pt idx="25">
                  <c:v>0.74847264808873848</c:v>
                </c:pt>
                <c:pt idx="26">
                  <c:v>0.76456426382863152</c:v>
                </c:pt>
                <c:pt idx="27">
                  <c:v>0.49224463412617764</c:v>
                </c:pt>
                <c:pt idx="28">
                  <c:v>0.70555693079205239</c:v>
                </c:pt>
              </c:numCache>
            </c:numRef>
          </c:yVal>
          <c:smooth val="0"/>
        </c:ser>
        <c:ser>
          <c:idx val="4"/>
          <c:order val="4"/>
          <c:tx>
            <c:strRef>
              <c:f>'Silicone V plots'!$BV$2</c:f>
              <c:strCache>
                <c:ptCount val="1"/>
                <c:pt idx="0">
                  <c:v>Hatch Choate Dg</c:v>
                </c:pt>
              </c:strCache>
            </c:strRef>
          </c:tx>
          <c:spPr>
            <a:ln w="28575">
              <a:noFill/>
            </a:ln>
          </c:spPr>
          <c:xVal>
            <c:numRef>
              <c:f>'Silicone V plots'!$N$3:$N$31</c:f>
              <c:numCache>
                <c:formatCode>General</c:formatCode>
                <c:ptCount val="29"/>
                <c:pt idx="0">
                  <c:v>4</c:v>
                </c:pt>
                <c:pt idx="1">
                  <c:v>8</c:v>
                </c:pt>
                <c:pt idx="2">
                  <c:v>8</c:v>
                </c:pt>
                <c:pt idx="3">
                  <c:v>8</c:v>
                </c:pt>
                <c:pt idx="4">
                  <c:v>8.1</c:v>
                </c:pt>
                <c:pt idx="5">
                  <c:v>8.1</c:v>
                </c:pt>
                <c:pt idx="6">
                  <c:v>8.1</c:v>
                </c:pt>
                <c:pt idx="7">
                  <c:v>8.1</c:v>
                </c:pt>
                <c:pt idx="8">
                  <c:v>8.1</c:v>
                </c:pt>
                <c:pt idx="9">
                  <c:v>0</c:v>
                </c:pt>
                <c:pt idx="10">
                  <c:v>0</c:v>
                </c:pt>
                <c:pt idx="11">
                  <c:v>1</c:v>
                </c:pt>
                <c:pt idx="12">
                  <c:v>2</c:v>
                </c:pt>
                <c:pt idx="13">
                  <c:v>8.1</c:v>
                </c:pt>
                <c:pt idx="14">
                  <c:v>8.1</c:v>
                </c:pt>
                <c:pt idx="15">
                  <c:v>8.1</c:v>
                </c:pt>
                <c:pt idx="16">
                  <c:v>8</c:v>
                </c:pt>
                <c:pt idx="17">
                  <c:v>8.1</c:v>
                </c:pt>
                <c:pt idx="18">
                  <c:v>0</c:v>
                </c:pt>
                <c:pt idx="19">
                  <c:v>0</c:v>
                </c:pt>
                <c:pt idx="20">
                  <c:v>1</c:v>
                </c:pt>
                <c:pt idx="21">
                  <c:v>8</c:v>
                </c:pt>
                <c:pt idx="22">
                  <c:v>8.1</c:v>
                </c:pt>
                <c:pt idx="23">
                  <c:v>8</c:v>
                </c:pt>
                <c:pt idx="24">
                  <c:v>8.1</c:v>
                </c:pt>
                <c:pt idx="25">
                  <c:v>8.1</c:v>
                </c:pt>
                <c:pt idx="26">
                  <c:v>8.1</c:v>
                </c:pt>
                <c:pt idx="27">
                  <c:v>8</c:v>
                </c:pt>
                <c:pt idx="28">
                  <c:v>8.1</c:v>
                </c:pt>
              </c:numCache>
            </c:numRef>
          </c:xVal>
          <c:yVal>
            <c:numRef>
              <c:f>'Silicone V plots'!$BV$3:$BV$31</c:f>
              <c:numCache>
                <c:formatCode>0.0000</c:formatCode>
                <c:ptCount val="29"/>
                <c:pt idx="0">
                  <c:v>0.13680770082229526</c:v>
                </c:pt>
                <c:pt idx="1">
                  <c:v>0.1794970908990223</c:v>
                </c:pt>
                <c:pt idx="2">
                  <c:v>0.1211700419371388</c:v>
                </c:pt>
                <c:pt idx="3">
                  <c:v>0.15022954717667703</c:v>
                </c:pt>
                <c:pt idx="4">
                  <c:v>0.12495285816934183</c:v>
                </c:pt>
                <c:pt idx="5">
                  <c:v>0.12684219726451437</c:v>
                </c:pt>
                <c:pt idx="6">
                  <c:v>0.12019478746766346</c:v>
                </c:pt>
                <c:pt idx="7">
                  <c:v>0.11687532926820664</c:v>
                </c:pt>
                <c:pt idx="8">
                  <c:v>0.1667110710643826</c:v>
                </c:pt>
                <c:pt idx="9">
                  <c:v>0.31091349916789301</c:v>
                </c:pt>
                <c:pt idx="10">
                  <c:v>0.82601764712833703</c:v>
                </c:pt>
                <c:pt idx="11">
                  <c:v>0.25778438811066695</c:v>
                </c:pt>
                <c:pt idx="12">
                  <c:v>0.17669506280256947</c:v>
                </c:pt>
                <c:pt idx="13">
                  <c:v>0.16167200637296847</c:v>
                </c:pt>
                <c:pt idx="14">
                  <c:v>0.1692908570902574</c:v>
                </c:pt>
                <c:pt idx="15">
                  <c:v>0.16053012786342269</c:v>
                </c:pt>
                <c:pt idx="16">
                  <c:v>0.14668877242225253</c:v>
                </c:pt>
                <c:pt idx="17">
                  <c:v>0.31464687789311779</c:v>
                </c:pt>
                <c:pt idx="18">
                  <c:v>0.42529415595640968</c:v>
                </c:pt>
                <c:pt idx="19">
                  <c:v>1.0563943322697535</c:v>
                </c:pt>
                <c:pt idx="20">
                  <c:v>0.31538457450106333</c:v>
                </c:pt>
                <c:pt idx="21">
                  <c:v>0.23891402709415155</c:v>
                </c:pt>
                <c:pt idx="22">
                  <c:v>0.29234312166121146</c:v>
                </c:pt>
                <c:pt idx="23">
                  <c:v>0.28797675441329762</c:v>
                </c:pt>
                <c:pt idx="24">
                  <c:v>0.25071783710999912</c:v>
                </c:pt>
                <c:pt idx="25">
                  <c:v>0.36969477664981848</c:v>
                </c:pt>
                <c:pt idx="26">
                  <c:v>0.35067671596166072</c:v>
                </c:pt>
                <c:pt idx="27">
                  <c:v>0.20678055094271619</c:v>
                </c:pt>
                <c:pt idx="28">
                  <c:v>0.37397453500803451</c:v>
                </c:pt>
              </c:numCache>
            </c:numRef>
          </c:yVal>
          <c:smooth val="0"/>
        </c:ser>
        <c:dLbls>
          <c:showLegendKey val="0"/>
          <c:showVal val="0"/>
          <c:showCatName val="0"/>
          <c:showSerName val="0"/>
          <c:showPercent val="0"/>
          <c:showBubbleSize val="0"/>
        </c:dLbls>
        <c:axId val="207669120"/>
        <c:axId val="207670656"/>
      </c:scatterChart>
      <c:scatterChart>
        <c:scatterStyle val="lineMarker"/>
        <c:varyColors val="0"/>
        <c:ser>
          <c:idx val="2"/>
          <c:order val="2"/>
          <c:tx>
            <c:strRef>
              <c:f>'Silicone V plots'!$BT$2</c:f>
              <c:strCache>
                <c:ptCount val="1"/>
                <c:pt idx="0">
                  <c:v>MPASS 3/2</c:v>
                </c:pt>
              </c:strCache>
            </c:strRef>
          </c:tx>
          <c:spPr>
            <a:ln w="28575">
              <a:noFill/>
            </a:ln>
          </c:spPr>
          <c:xVal>
            <c:numRef>
              <c:f>'Silicone V plots'!$N$3:$N$31</c:f>
              <c:numCache>
                <c:formatCode>General</c:formatCode>
                <c:ptCount val="29"/>
                <c:pt idx="0">
                  <c:v>4</c:v>
                </c:pt>
                <c:pt idx="1">
                  <c:v>8</c:v>
                </c:pt>
                <c:pt idx="2">
                  <c:v>8</c:v>
                </c:pt>
                <c:pt idx="3">
                  <c:v>8</c:v>
                </c:pt>
                <c:pt idx="4">
                  <c:v>8.1</c:v>
                </c:pt>
                <c:pt idx="5">
                  <c:v>8.1</c:v>
                </c:pt>
                <c:pt idx="6">
                  <c:v>8.1</c:v>
                </c:pt>
                <c:pt idx="7">
                  <c:v>8.1</c:v>
                </c:pt>
                <c:pt idx="8">
                  <c:v>8.1</c:v>
                </c:pt>
                <c:pt idx="9">
                  <c:v>0</c:v>
                </c:pt>
                <c:pt idx="10">
                  <c:v>0</c:v>
                </c:pt>
                <c:pt idx="11">
                  <c:v>1</c:v>
                </c:pt>
                <c:pt idx="12">
                  <c:v>2</c:v>
                </c:pt>
                <c:pt idx="13">
                  <c:v>8.1</c:v>
                </c:pt>
                <c:pt idx="14">
                  <c:v>8.1</c:v>
                </c:pt>
                <c:pt idx="15">
                  <c:v>8.1</c:v>
                </c:pt>
                <c:pt idx="16">
                  <c:v>8</c:v>
                </c:pt>
                <c:pt idx="17">
                  <c:v>8.1</c:v>
                </c:pt>
                <c:pt idx="18">
                  <c:v>0</c:v>
                </c:pt>
                <c:pt idx="19">
                  <c:v>0</c:v>
                </c:pt>
                <c:pt idx="20">
                  <c:v>1</c:v>
                </c:pt>
                <c:pt idx="21">
                  <c:v>8</c:v>
                </c:pt>
                <c:pt idx="22">
                  <c:v>8.1</c:v>
                </c:pt>
                <c:pt idx="23">
                  <c:v>8</c:v>
                </c:pt>
                <c:pt idx="24">
                  <c:v>8.1</c:v>
                </c:pt>
                <c:pt idx="25">
                  <c:v>8.1</c:v>
                </c:pt>
                <c:pt idx="26">
                  <c:v>8.1</c:v>
                </c:pt>
                <c:pt idx="27">
                  <c:v>8</c:v>
                </c:pt>
                <c:pt idx="28">
                  <c:v>8.1</c:v>
                </c:pt>
              </c:numCache>
            </c:numRef>
          </c:xVal>
          <c:yVal>
            <c:numRef>
              <c:f>'Silicone V plots'!$BT$3:$BT$31</c:f>
              <c:numCache>
                <c:formatCode>0.0000</c:formatCode>
                <c:ptCount val="29"/>
                <c:pt idx="1">
                  <c:v>4.6453676242364876</c:v>
                </c:pt>
                <c:pt idx="4">
                  <c:v>4.5654551290287229</c:v>
                </c:pt>
                <c:pt idx="5">
                  <c:v>4.4175552255593455</c:v>
                </c:pt>
                <c:pt idx="6">
                  <c:v>0</c:v>
                </c:pt>
                <c:pt idx="7">
                  <c:v>0</c:v>
                </c:pt>
                <c:pt idx="8">
                  <c:v>4.6569047944592716</c:v>
                </c:pt>
                <c:pt idx="9">
                  <c:v>4.3959081228487493</c:v>
                </c:pt>
                <c:pt idx="10">
                  <c:v>3.6676664857546646</c:v>
                </c:pt>
                <c:pt idx="11">
                  <c:v>3.7763957920894158</c:v>
                </c:pt>
                <c:pt idx="12">
                  <c:v>0</c:v>
                </c:pt>
                <c:pt idx="13">
                  <c:v>4.2909942952728404</c:v>
                </c:pt>
                <c:pt idx="14">
                  <c:v>4.1576412242722895</c:v>
                </c:pt>
                <c:pt idx="15">
                  <c:v>4.2468896700810141</c:v>
                </c:pt>
                <c:pt idx="17">
                  <c:v>4.7870700813140221</c:v>
                </c:pt>
                <c:pt idx="18">
                  <c:v>4.0609082097104388</c:v>
                </c:pt>
                <c:pt idx="19">
                  <c:v>3.8068505338590843</c:v>
                </c:pt>
                <c:pt idx="20">
                  <c:v>3.8431361483217286</c:v>
                </c:pt>
                <c:pt idx="22">
                  <c:v>4.6705168679300204</c:v>
                </c:pt>
                <c:pt idx="24">
                  <c:v>4.8159002342477404</c:v>
                </c:pt>
                <c:pt idx="25">
                  <c:v>4.2851769785497158</c:v>
                </c:pt>
                <c:pt idx="26">
                  <c:v>3.964549514038203</c:v>
                </c:pt>
                <c:pt idx="28">
                  <c:v>4.6883027818290159</c:v>
                </c:pt>
              </c:numCache>
            </c:numRef>
          </c:yVal>
          <c:smooth val="0"/>
        </c:ser>
        <c:ser>
          <c:idx val="3"/>
          <c:order val="3"/>
          <c:tx>
            <c:strRef>
              <c:f>'Silicone V plots'!$BU$2</c:f>
              <c:strCache>
                <c:ptCount val="1"/>
                <c:pt idx="0">
                  <c:v>Hatch Choate Sigma g</c:v>
                </c:pt>
              </c:strCache>
            </c:strRef>
          </c:tx>
          <c:spPr>
            <a:ln w="28575">
              <a:noFill/>
            </a:ln>
          </c:spPr>
          <c:xVal>
            <c:numRef>
              <c:f>'Silicone V plots'!$N$3:$N$31</c:f>
              <c:numCache>
                <c:formatCode>General</c:formatCode>
                <c:ptCount val="29"/>
                <c:pt idx="0">
                  <c:v>4</c:v>
                </c:pt>
                <c:pt idx="1">
                  <c:v>8</c:v>
                </c:pt>
                <c:pt idx="2">
                  <c:v>8</c:v>
                </c:pt>
                <c:pt idx="3">
                  <c:v>8</c:v>
                </c:pt>
                <c:pt idx="4">
                  <c:v>8.1</c:v>
                </c:pt>
                <c:pt idx="5">
                  <c:v>8.1</c:v>
                </c:pt>
                <c:pt idx="6">
                  <c:v>8.1</c:v>
                </c:pt>
                <c:pt idx="7">
                  <c:v>8.1</c:v>
                </c:pt>
                <c:pt idx="8">
                  <c:v>8.1</c:v>
                </c:pt>
                <c:pt idx="9">
                  <c:v>0</c:v>
                </c:pt>
                <c:pt idx="10">
                  <c:v>0</c:v>
                </c:pt>
                <c:pt idx="11">
                  <c:v>1</c:v>
                </c:pt>
                <c:pt idx="12">
                  <c:v>2</c:v>
                </c:pt>
                <c:pt idx="13">
                  <c:v>8.1</c:v>
                </c:pt>
                <c:pt idx="14">
                  <c:v>8.1</c:v>
                </c:pt>
                <c:pt idx="15">
                  <c:v>8.1</c:v>
                </c:pt>
                <c:pt idx="16">
                  <c:v>8</c:v>
                </c:pt>
                <c:pt idx="17">
                  <c:v>8.1</c:v>
                </c:pt>
                <c:pt idx="18">
                  <c:v>0</c:v>
                </c:pt>
                <c:pt idx="19">
                  <c:v>0</c:v>
                </c:pt>
                <c:pt idx="20">
                  <c:v>1</c:v>
                </c:pt>
                <c:pt idx="21">
                  <c:v>8</c:v>
                </c:pt>
                <c:pt idx="22">
                  <c:v>8.1</c:v>
                </c:pt>
                <c:pt idx="23">
                  <c:v>8</c:v>
                </c:pt>
                <c:pt idx="24">
                  <c:v>8.1</c:v>
                </c:pt>
                <c:pt idx="25">
                  <c:v>8.1</c:v>
                </c:pt>
                <c:pt idx="26">
                  <c:v>8.1</c:v>
                </c:pt>
                <c:pt idx="27">
                  <c:v>8</c:v>
                </c:pt>
                <c:pt idx="28">
                  <c:v>8.1</c:v>
                </c:pt>
              </c:numCache>
            </c:numRef>
          </c:xVal>
          <c:yVal>
            <c:numRef>
              <c:f>'Silicone V plots'!$BU$3:$BU$31</c:f>
              <c:numCache>
                <c:formatCode>0.0000</c:formatCode>
                <c:ptCount val="29"/>
                <c:pt idx="0">
                  <c:v>2.4643261883080352</c:v>
                </c:pt>
                <c:pt idx="1">
                  <c:v>2.1878400054141345</c:v>
                </c:pt>
                <c:pt idx="2">
                  <c:v>2.5186708524997536</c:v>
                </c:pt>
                <c:pt idx="3">
                  <c:v>2.4775400141285822</c:v>
                </c:pt>
                <c:pt idx="4">
                  <c:v>2.5302410110434193</c:v>
                </c:pt>
                <c:pt idx="5">
                  <c:v>2.5299320831158894</c:v>
                </c:pt>
                <c:pt idx="6">
                  <c:v>2.4907181987680542</c:v>
                </c:pt>
                <c:pt idx="7">
                  <c:v>2.621960580186387</c:v>
                </c:pt>
                <c:pt idx="8">
                  <c:v>2.403818538602768</c:v>
                </c:pt>
                <c:pt idx="9">
                  <c:v>2.1860533304930478</c:v>
                </c:pt>
                <c:pt idx="10">
                  <c:v>1.6623278381210085</c:v>
                </c:pt>
                <c:pt idx="11">
                  <c:v>2.4814842980856899</c:v>
                </c:pt>
                <c:pt idx="12">
                  <c:v>2.3762769205137761</c:v>
                </c:pt>
                <c:pt idx="13">
                  <c:v>2.4397432197330469</c:v>
                </c:pt>
                <c:pt idx="14">
                  <c:v>2.4218526870226071</c:v>
                </c:pt>
                <c:pt idx="15">
                  <c:v>2.480035062107834</c:v>
                </c:pt>
                <c:pt idx="16">
                  <c:v>2.3033372123912739</c:v>
                </c:pt>
                <c:pt idx="17">
                  <c:v>2.0513213994146504</c:v>
                </c:pt>
                <c:pt idx="18">
                  <c:v>1.956951529924229</c:v>
                </c:pt>
                <c:pt idx="19">
                  <c:v>1.3400747238642703</c:v>
                </c:pt>
                <c:pt idx="20">
                  <c:v>2.2829472231124459</c:v>
                </c:pt>
                <c:pt idx="21">
                  <c:v>2.1995429640078377</c:v>
                </c:pt>
                <c:pt idx="22">
                  <c:v>2.1004718117092902</c:v>
                </c:pt>
                <c:pt idx="23">
                  <c:v>2.0488763158107242</c:v>
                </c:pt>
                <c:pt idx="24">
                  <c:v>2.1667483760997981</c:v>
                </c:pt>
                <c:pt idx="25">
                  <c:v>1.985238345650711</c:v>
                </c:pt>
                <c:pt idx="26">
                  <c:v>2.0561842490103599</c:v>
                </c:pt>
                <c:pt idx="27">
                  <c:v>2.1391368466041962</c:v>
                </c:pt>
                <c:pt idx="28">
                  <c:v>1.9165718859067358</c:v>
                </c:pt>
              </c:numCache>
            </c:numRef>
          </c:yVal>
          <c:smooth val="0"/>
        </c:ser>
        <c:dLbls>
          <c:showLegendKey val="0"/>
          <c:showVal val="0"/>
          <c:showCatName val="0"/>
          <c:showSerName val="0"/>
          <c:showPercent val="0"/>
          <c:showBubbleSize val="0"/>
        </c:dLbls>
        <c:axId val="207678080"/>
        <c:axId val="207676544"/>
      </c:scatterChart>
      <c:valAx>
        <c:axId val="207669120"/>
        <c:scaling>
          <c:orientation val="minMax"/>
        </c:scaling>
        <c:delete val="0"/>
        <c:axPos val="b"/>
        <c:numFmt formatCode="General" sourceLinked="1"/>
        <c:majorTickMark val="out"/>
        <c:minorTickMark val="none"/>
        <c:tickLblPos val="nextTo"/>
        <c:crossAx val="207670656"/>
        <c:crosses val="autoZero"/>
        <c:crossBetween val="midCat"/>
      </c:valAx>
      <c:valAx>
        <c:axId val="207670656"/>
        <c:scaling>
          <c:orientation val="minMax"/>
          <c:min val="0"/>
        </c:scaling>
        <c:delete val="0"/>
        <c:axPos val="l"/>
        <c:majorGridlines/>
        <c:numFmt formatCode="0.0000" sourceLinked="1"/>
        <c:majorTickMark val="out"/>
        <c:minorTickMark val="none"/>
        <c:tickLblPos val="nextTo"/>
        <c:crossAx val="207669120"/>
        <c:crosses val="autoZero"/>
        <c:crossBetween val="midCat"/>
      </c:valAx>
      <c:valAx>
        <c:axId val="207676544"/>
        <c:scaling>
          <c:orientation val="minMax"/>
        </c:scaling>
        <c:delete val="0"/>
        <c:axPos val="r"/>
        <c:numFmt formatCode="0.0000" sourceLinked="1"/>
        <c:majorTickMark val="out"/>
        <c:minorTickMark val="none"/>
        <c:tickLblPos val="nextTo"/>
        <c:crossAx val="207678080"/>
        <c:crosses val="max"/>
        <c:crossBetween val="midCat"/>
      </c:valAx>
      <c:valAx>
        <c:axId val="207678080"/>
        <c:scaling>
          <c:orientation val="minMax"/>
        </c:scaling>
        <c:delete val="1"/>
        <c:axPos val="b"/>
        <c:numFmt formatCode="General" sourceLinked="1"/>
        <c:majorTickMark val="out"/>
        <c:minorTickMark val="none"/>
        <c:tickLblPos val="none"/>
        <c:crossAx val="207676544"/>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0988" l="0.70000000000000062" r="0.70000000000000062" t="0.75000000000000988" header="0.30000000000000032" footer="0.30000000000000032"/>
    <c:pageSetup orientation="landscape"/>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Silicone diameter, Sigma g and mpass ratio </a:t>
            </a:r>
            <a:r>
              <a:rPr lang="en-US">
                <a:solidFill>
                  <a:srgbClr val="FF0000"/>
                </a:solidFill>
              </a:rPr>
              <a:t> versus air</a:t>
            </a:r>
            <a:r>
              <a:rPr lang="en-US" baseline="0">
                <a:solidFill>
                  <a:srgbClr val="FF0000"/>
                </a:solidFill>
              </a:rPr>
              <a:t> velocity</a:t>
            </a:r>
          </a:p>
          <a:p>
            <a:pPr>
              <a:defRPr/>
            </a:pPr>
            <a:r>
              <a:rPr lang="en-US" baseline="0">
                <a:solidFill>
                  <a:srgbClr val="FF0000"/>
                </a:solidFill>
              </a:rPr>
              <a:t>Rt/R0=1.35, 11s aging</a:t>
            </a:r>
          </a:p>
        </c:rich>
      </c:tx>
      <c:overlay val="0"/>
    </c:title>
    <c:autoTitleDeleted val="0"/>
    <c:plotArea>
      <c:layout/>
      <c:scatterChart>
        <c:scatterStyle val="lineMarker"/>
        <c:varyColors val="0"/>
        <c:ser>
          <c:idx val="0"/>
          <c:order val="0"/>
          <c:tx>
            <c:strRef>
              <c:f>'Silicone V plots'!$BR$2</c:f>
              <c:strCache>
                <c:ptCount val="1"/>
                <c:pt idx="0">
                  <c:v>M1/M0 (micro-m)--CMD</c:v>
                </c:pt>
              </c:strCache>
            </c:strRef>
          </c:tx>
          <c:spPr>
            <a:ln w="28575">
              <a:noFill/>
            </a:ln>
          </c:spPr>
          <c:xVal>
            <c:numRef>
              <c:f>'Silicone V plots'!$N$12:$N$17</c:f>
              <c:numCache>
                <c:formatCode>General</c:formatCode>
                <c:ptCount val="6"/>
                <c:pt idx="0">
                  <c:v>0</c:v>
                </c:pt>
                <c:pt idx="1">
                  <c:v>0</c:v>
                </c:pt>
                <c:pt idx="2">
                  <c:v>1</c:v>
                </c:pt>
                <c:pt idx="3">
                  <c:v>2</c:v>
                </c:pt>
                <c:pt idx="4">
                  <c:v>8.1</c:v>
                </c:pt>
                <c:pt idx="5">
                  <c:v>8.1</c:v>
                </c:pt>
              </c:numCache>
            </c:numRef>
          </c:xVal>
          <c:yVal>
            <c:numRef>
              <c:f>'Silicone V plots'!$BR$12:$BR$17</c:f>
              <c:numCache>
                <c:formatCode>0.0000</c:formatCode>
                <c:ptCount val="6"/>
                <c:pt idx="0">
                  <c:v>0.42214683724720298</c:v>
                </c:pt>
                <c:pt idx="1">
                  <c:v>0.93988674067582656</c:v>
                </c:pt>
                <c:pt idx="2">
                  <c:v>0.38960521311196605</c:v>
                </c:pt>
                <c:pt idx="3">
                  <c:v>0.25698065436822065</c:v>
                </c:pt>
                <c:pt idx="4">
                  <c:v>0.24064095529695867</c:v>
                </c:pt>
                <c:pt idx="5">
                  <c:v>0.25033936032853354</c:v>
                </c:pt>
              </c:numCache>
            </c:numRef>
          </c:yVal>
          <c:smooth val="0"/>
        </c:ser>
        <c:ser>
          <c:idx val="1"/>
          <c:order val="1"/>
          <c:tx>
            <c:strRef>
              <c:f>'Silicone V plots'!$BS$2</c:f>
              <c:strCache>
                <c:ptCount val="1"/>
                <c:pt idx="0">
                  <c:v>Diameter of Average mass (micro-m)</c:v>
                </c:pt>
              </c:strCache>
            </c:strRef>
          </c:tx>
          <c:spPr>
            <a:ln w="28575">
              <a:noFill/>
            </a:ln>
          </c:spPr>
          <c:xVal>
            <c:numRef>
              <c:f>'Silicone V plots'!$N$12:$N$17</c:f>
              <c:numCache>
                <c:formatCode>General</c:formatCode>
                <c:ptCount val="6"/>
                <c:pt idx="0">
                  <c:v>0</c:v>
                </c:pt>
                <c:pt idx="1">
                  <c:v>0</c:v>
                </c:pt>
                <c:pt idx="2">
                  <c:v>1</c:v>
                </c:pt>
                <c:pt idx="3">
                  <c:v>2</c:v>
                </c:pt>
                <c:pt idx="4">
                  <c:v>8.1</c:v>
                </c:pt>
                <c:pt idx="5">
                  <c:v>8.1</c:v>
                </c:pt>
              </c:numCache>
            </c:numRef>
          </c:xVal>
          <c:yVal>
            <c:numRef>
              <c:f>'Silicone V plots'!$BS$12:$BS$17</c:f>
              <c:numCache>
                <c:formatCode>0.0000</c:formatCode>
                <c:ptCount val="6"/>
                <c:pt idx="0">
                  <c:v>0.77823626118310629</c:v>
                </c:pt>
                <c:pt idx="1">
                  <c:v>1.2168804592172662</c:v>
                </c:pt>
                <c:pt idx="2">
                  <c:v>0.88994066860296439</c:v>
                </c:pt>
                <c:pt idx="3">
                  <c:v>0.5435662238110599</c:v>
                </c:pt>
                <c:pt idx="4">
                  <c:v>0.5331371830040863</c:v>
                </c:pt>
                <c:pt idx="5">
                  <c:v>0.54741968073790781</c:v>
                </c:pt>
              </c:numCache>
            </c:numRef>
          </c:yVal>
          <c:smooth val="0"/>
        </c:ser>
        <c:ser>
          <c:idx val="4"/>
          <c:order val="4"/>
          <c:tx>
            <c:strRef>
              <c:f>'Silicone V plots'!$BV$2</c:f>
              <c:strCache>
                <c:ptCount val="1"/>
                <c:pt idx="0">
                  <c:v>Hatch Choate Dg</c:v>
                </c:pt>
              </c:strCache>
            </c:strRef>
          </c:tx>
          <c:spPr>
            <a:ln w="28575">
              <a:noFill/>
            </a:ln>
          </c:spPr>
          <c:xVal>
            <c:numRef>
              <c:f>'Silicone V plots'!$N$12:$N$17</c:f>
              <c:numCache>
                <c:formatCode>General</c:formatCode>
                <c:ptCount val="6"/>
                <c:pt idx="0">
                  <c:v>0</c:v>
                </c:pt>
                <c:pt idx="1">
                  <c:v>0</c:v>
                </c:pt>
                <c:pt idx="2">
                  <c:v>1</c:v>
                </c:pt>
                <c:pt idx="3">
                  <c:v>2</c:v>
                </c:pt>
                <c:pt idx="4">
                  <c:v>8.1</c:v>
                </c:pt>
                <c:pt idx="5">
                  <c:v>8.1</c:v>
                </c:pt>
              </c:numCache>
            </c:numRef>
          </c:xVal>
          <c:yVal>
            <c:numRef>
              <c:f>'Silicone V plots'!$BV$12:$BV$17</c:f>
              <c:numCache>
                <c:formatCode>0.0000</c:formatCode>
                <c:ptCount val="6"/>
                <c:pt idx="0">
                  <c:v>0.31091349916789301</c:v>
                </c:pt>
                <c:pt idx="1">
                  <c:v>0.82601764712833703</c:v>
                </c:pt>
                <c:pt idx="2">
                  <c:v>0.25778438811066695</c:v>
                </c:pt>
                <c:pt idx="3">
                  <c:v>0.17669506280256947</c:v>
                </c:pt>
                <c:pt idx="4">
                  <c:v>0.16167200637296847</c:v>
                </c:pt>
                <c:pt idx="5">
                  <c:v>0.1692908570902574</c:v>
                </c:pt>
              </c:numCache>
            </c:numRef>
          </c:yVal>
          <c:smooth val="0"/>
        </c:ser>
        <c:dLbls>
          <c:showLegendKey val="0"/>
          <c:showVal val="0"/>
          <c:showCatName val="0"/>
          <c:showSerName val="0"/>
          <c:showPercent val="0"/>
          <c:showBubbleSize val="0"/>
        </c:dLbls>
        <c:axId val="197963136"/>
        <c:axId val="197981312"/>
      </c:scatterChart>
      <c:scatterChart>
        <c:scatterStyle val="lineMarker"/>
        <c:varyColors val="0"/>
        <c:ser>
          <c:idx val="2"/>
          <c:order val="2"/>
          <c:tx>
            <c:strRef>
              <c:f>'Silicone V plots'!$BT$2</c:f>
              <c:strCache>
                <c:ptCount val="1"/>
                <c:pt idx="0">
                  <c:v>MPASS 3/2</c:v>
                </c:pt>
              </c:strCache>
            </c:strRef>
          </c:tx>
          <c:spPr>
            <a:ln w="28575">
              <a:noFill/>
            </a:ln>
          </c:spPr>
          <c:xVal>
            <c:numRef>
              <c:f>'Silicone V plots'!$N$12:$N$17</c:f>
              <c:numCache>
                <c:formatCode>General</c:formatCode>
                <c:ptCount val="6"/>
                <c:pt idx="0">
                  <c:v>0</c:v>
                </c:pt>
                <c:pt idx="1">
                  <c:v>0</c:v>
                </c:pt>
                <c:pt idx="2">
                  <c:v>1</c:v>
                </c:pt>
                <c:pt idx="3">
                  <c:v>2</c:v>
                </c:pt>
                <c:pt idx="4">
                  <c:v>8.1</c:v>
                </c:pt>
                <c:pt idx="5">
                  <c:v>8.1</c:v>
                </c:pt>
              </c:numCache>
            </c:numRef>
          </c:xVal>
          <c:yVal>
            <c:numRef>
              <c:f>'Silicone V plots'!$BT$12:$BT$17</c:f>
              <c:numCache>
                <c:formatCode>0.0000</c:formatCode>
                <c:ptCount val="6"/>
                <c:pt idx="0">
                  <c:v>4.3959081228487493</c:v>
                </c:pt>
                <c:pt idx="1">
                  <c:v>3.6676664857546646</c:v>
                </c:pt>
                <c:pt idx="2">
                  <c:v>3.7763957920894158</c:v>
                </c:pt>
                <c:pt idx="3">
                  <c:v>0</c:v>
                </c:pt>
                <c:pt idx="4">
                  <c:v>4.2909942952728404</c:v>
                </c:pt>
                <c:pt idx="5">
                  <c:v>4.1576412242722895</c:v>
                </c:pt>
              </c:numCache>
            </c:numRef>
          </c:yVal>
          <c:smooth val="0"/>
        </c:ser>
        <c:ser>
          <c:idx val="3"/>
          <c:order val="3"/>
          <c:tx>
            <c:strRef>
              <c:f>'Silicone V plots'!$BU$2</c:f>
              <c:strCache>
                <c:ptCount val="1"/>
                <c:pt idx="0">
                  <c:v>Hatch Choate Sigma g</c:v>
                </c:pt>
              </c:strCache>
            </c:strRef>
          </c:tx>
          <c:spPr>
            <a:ln w="28575">
              <a:noFill/>
            </a:ln>
          </c:spPr>
          <c:xVal>
            <c:numRef>
              <c:f>'Silicone V plots'!$N$12:$N$17</c:f>
              <c:numCache>
                <c:formatCode>General</c:formatCode>
                <c:ptCount val="6"/>
                <c:pt idx="0">
                  <c:v>0</c:v>
                </c:pt>
                <c:pt idx="1">
                  <c:v>0</c:v>
                </c:pt>
                <c:pt idx="2">
                  <c:v>1</c:v>
                </c:pt>
                <c:pt idx="3">
                  <c:v>2</c:v>
                </c:pt>
                <c:pt idx="4">
                  <c:v>8.1</c:v>
                </c:pt>
                <c:pt idx="5">
                  <c:v>8.1</c:v>
                </c:pt>
              </c:numCache>
            </c:numRef>
          </c:xVal>
          <c:yVal>
            <c:numRef>
              <c:f>'Silicone V plots'!$BU$12:$BU$17</c:f>
              <c:numCache>
                <c:formatCode>0.0000</c:formatCode>
                <c:ptCount val="6"/>
                <c:pt idx="0">
                  <c:v>2.1860533304930478</c:v>
                </c:pt>
                <c:pt idx="1">
                  <c:v>1.6623278381210085</c:v>
                </c:pt>
                <c:pt idx="2">
                  <c:v>2.4814842980856899</c:v>
                </c:pt>
                <c:pt idx="3">
                  <c:v>2.3762769205137761</c:v>
                </c:pt>
                <c:pt idx="4">
                  <c:v>2.4397432197330469</c:v>
                </c:pt>
                <c:pt idx="5">
                  <c:v>2.4218526870226071</c:v>
                </c:pt>
              </c:numCache>
            </c:numRef>
          </c:yVal>
          <c:smooth val="0"/>
        </c:ser>
        <c:dLbls>
          <c:showLegendKey val="0"/>
          <c:showVal val="0"/>
          <c:showCatName val="0"/>
          <c:showSerName val="0"/>
          <c:showPercent val="0"/>
          <c:showBubbleSize val="0"/>
        </c:dLbls>
        <c:axId val="207688064"/>
        <c:axId val="197982848"/>
      </c:scatterChart>
      <c:valAx>
        <c:axId val="197963136"/>
        <c:scaling>
          <c:orientation val="minMax"/>
        </c:scaling>
        <c:delete val="0"/>
        <c:axPos val="b"/>
        <c:numFmt formatCode="General" sourceLinked="1"/>
        <c:majorTickMark val="out"/>
        <c:minorTickMark val="none"/>
        <c:tickLblPos val="nextTo"/>
        <c:crossAx val="197981312"/>
        <c:crosses val="autoZero"/>
        <c:crossBetween val="midCat"/>
      </c:valAx>
      <c:valAx>
        <c:axId val="197981312"/>
        <c:scaling>
          <c:orientation val="minMax"/>
          <c:min val="0"/>
        </c:scaling>
        <c:delete val="0"/>
        <c:axPos val="l"/>
        <c:majorGridlines/>
        <c:numFmt formatCode="0.0000" sourceLinked="1"/>
        <c:majorTickMark val="out"/>
        <c:minorTickMark val="none"/>
        <c:tickLblPos val="nextTo"/>
        <c:crossAx val="197963136"/>
        <c:crosses val="autoZero"/>
        <c:crossBetween val="midCat"/>
      </c:valAx>
      <c:valAx>
        <c:axId val="197982848"/>
        <c:scaling>
          <c:orientation val="minMax"/>
        </c:scaling>
        <c:delete val="0"/>
        <c:axPos val="r"/>
        <c:numFmt formatCode="0.0000" sourceLinked="1"/>
        <c:majorTickMark val="out"/>
        <c:minorTickMark val="none"/>
        <c:tickLblPos val="nextTo"/>
        <c:crossAx val="207688064"/>
        <c:crosses val="max"/>
        <c:crossBetween val="midCat"/>
      </c:valAx>
      <c:valAx>
        <c:axId val="207688064"/>
        <c:scaling>
          <c:orientation val="minMax"/>
        </c:scaling>
        <c:delete val="1"/>
        <c:axPos val="b"/>
        <c:numFmt formatCode="General" sourceLinked="1"/>
        <c:majorTickMark val="out"/>
        <c:minorTickMark val="none"/>
        <c:tickLblPos val="none"/>
        <c:crossAx val="197982848"/>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1" l="0.70000000000000062" r="0.70000000000000062" t="0.7500000000000101" header="0.30000000000000032" footer="0.30000000000000032"/>
    <c:pageSetup orientation="landscape"/>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baseline="0">
                <a:solidFill>
                  <a:srgbClr val="FF0000"/>
                </a:solidFill>
              </a:rPr>
              <a:t>Silicone diameter, Sigma g and mpass ratio  versus air velocity</a:t>
            </a:r>
            <a:endParaRPr lang="en-US">
              <a:solidFill>
                <a:srgbClr val="FF0000"/>
              </a:solidFill>
            </a:endParaRPr>
          </a:p>
          <a:p>
            <a:pPr>
              <a:defRPr/>
            </a:pPr>
            <a:r>
              <a:rPr lang="en-US" sz="1800" b="1" i="0" baseline="0">
                <a:solidFill>
                  <a:srgbClr val="FF0000"/>
                </a:solidFill>
              </a:rPr>
              <a:t>Rt/R0=1.35, 491s aging</a:t>
            </a:r>
            <a:endParaRPr lang="en-US">
              <a:solidFill>
                <a:srgbClr val="FF0000"/>
              </a:solidFill>
            </a:endParaRPr>
          </a:p>
        </c:rich>
      </c:tx>
      <c:overlay val="0"/>
    </c:title>
    <c:autoTitleDeleted val="0"/>
    <c:plotArea>
      <c:layout/>
      <c:scatterChart>
        <c:scatterStyle val="lineMarker"/>
        <c:varyColors val="0"/>
        <c:ser>
          <c:idx val="0"/>
          <c:order val="0"/>
          <c:tx>
            <c:strRef>
              <c:f>'Silicone V plots'!$BR$2</c:f>
              <c:strCache>
                <c:ptCount val="1"/>
                <c:pt idx="0">
                  <c:v>M1/M0 (micro-m)--CMD</c:v>
                </c:pt>
              </c:strCache>
            </c:strRef>
          </c:tx>
          <c:spPr>
            <a:ln w="28575">
              <a:noFill/>
            </a:ln>
          </c:spPr>
          <c:xVal>
            <c:numRef>
              <c:f>'Silicone V plots'!$N$21:$N$23</c:f>
              <c:numCache>
                <c:formatCode>General</c:formatCode>
                <c:ptCount val="3"/>
                <c:pt idx="0">
                  <c:v>0</c:v>
                </c:pt>
                <c:pt idx="1">
                  <c:v>0</c:v>
                </c:pt>
                <c:pt idx="2">
                  <c:v>1</c:v>
                </c:pt>
              </c:numCache>
            </c:numRef>
          </c:xVal>
          <c:yVal>
            <c:numRef>
              <c:f>'Silicone V plots'!$BR$21:$BR$23</c:f>
              <c:numCache>
                <c:formatCode>0.0000</c:formatCode>
                <c:ptCount val="3"/>
                <c:pt idx="0">
                  <c:v>0.53280842464133693</c:v>
                </c:pt>
                <c:pt idx="1">
                  <c:v>1.1026381309223143</c:v>
                </c:pt>
                <c:pt idx="2">
                  <c:v>0.44340822903935495</c:v>
                </c:pt>
              </c:numCache>
            </c:numRef>
          </c:yVal>
          <c:smooth val="0"/>
        </c:ser>
        <c:ser>
          <c:idx val="1"/>
          <c:order val="1"/>
          <c:tx>
            <c:strRef>
              <c:f>'Silicone V plots'!$BS$2</c:f>
              <c:strCache>
                <c:ptCount val="1"/>
                <c:pt idx="0">
                  <c:v>Diameter of Average mass (micro-m)</c:v>
                </c:pt>
              </c:strCache>
            </c:strRef>
          </c:tx>
          <c:spPr>
            <a:ln w="28575">
              <a:noFill/>
            </a:ln>
          </c:spPr>
          <c:xVal>
            <c:numRef>
              <c:f>'Silicone V plots'!$N$21:$N$23</c:f>
              <c:numCache>
                <c:formatCode>General</c:formatCode>
                <c:ptCount val="3"/>
                <c:pt idx="0">
                  <c:v>0</c:v>
                </c:pt>
                <c:pt idx="1">
                  <c:v>0</c:v>
                </c:pt>
                <c:pt idx="2">
                  <c:v>1</c:v>
                </c:pt>
              </c:numCache>
            </c:numRef>
          </c:xVal>
          <c:yVal>
            <c:numRef>
              <c:f>'Silicone V plots'!$BS$21:$BS$23</c:f>
              <c:numCache>
                <c:formatCode>0.0000</c:formatCode>
                <c:ptCount val="3"/>
                <c:pt idx="0">
                  <c:v>0.83624670481089458</c:v>
                </c:pt>
                <c:pt idx="1">
                  <c:v>1.2012873282774046</c:v>
                </c:pt>
                <c:pt idx="2">
                  <c:v>0.87645646736377714</c:v>
                </c:pt>
              </c:numCache>
            </c:numRef>
          </c:yVal>
          <c:smooth val="0"/>
        </c:ser>
        <c:ser>
          <c:idx val="4"/>
          <c:order val="4"/>
          <c:tx>
            <c:strRef>
              <c:f>'Silicone V plots'!$BV$2</c:f>
              <c:strCache>
                <c:ptCount val="1"/>
                <c:pt idx="0">
                  <c:v>Hatch Choate Dg</c:v>
                </c:pt>
              </c:strCache>
            </c:strRef>
          </c:tx>
          <c:spPr>
            <a:ln w="28575">
              <a:noFill/>
            </a:ln>
          </c:spPr>
          <c:xVal>
            <c:numRef>
              <c:f>'Silicone V plots'!$N$21:$N$23</c:f>
              <c:numCache>
                <c:formatCode>General</c:formatCode>
                <c:ptCount val="3"/>
                <c:pt idx="0">
                  <c:v>0</c:v>
                </c:pt>
                <c:pt idx="1">
                  <c:v>0</c:v>
                </c:pt>
                <c:pt idx="2">
                  <c:v>1</c:v>
                </c:pt>
              </c:numCache>
            </c:numRef>
          </c:xVal>
          <c:yVal>
            <c:numRef>
              <c:f>'Silicone V plots'!$BV$21:$BV$23</c:f>
              <c:numCache>
                <c:formatCode>0.0000</c:formatCode>
                <c:ptCount val="3"/>
                <c:pt idx="0">
                  <c:v>0.42529415595640968</c:v>
                </c:pt>
                <c:pt idx="1">
                  <c:v>1.0563943322697535</c:v>
                </c:pt>
                <c:pt idx="2">
                  <c:v>0.31538457450106333</c:v>
                </c:pt>
              </c:numCache>
            </c:numRef>
          </c:yVal>
          <c:smooth val="0"/>
        </c:ser>
        <c:dLbls>
          <c:showLegendKey val="0"/>
          <c:showVal val="0"/>
          <c:showCatName val="0"/>
          <c:showSerName val="0"/>
          <c:showPercent val="0"/>
          <c:showBubbleSize val="0"/>
        </c:dLbls>
        <c:axId val="207725696"/>
        <c:axId val="207727232"/>
      </c:scatterChart>
      <c:scatterChart>
        <c:scatterStyle val="lineMarker"/>
        <c:varyColors val="0"/>
        <c:ser>
          <c:idx val="2"/>
          <c:order val="2"/>
          <c:tx>
            <c:strRef>
              <c:f>'Silicone V plots'!$BT$2</c:f>
              <c:strCache>
                <c:ptCount val="1"/>
                <c:pt idx="0">
                  <c:v>MPASS 3/2</c:v>
                </c:pt>
              </c:strCache>
            </c:strRef>
          </c:tx>
          <c:spPr>
            <a:ln w="28575">
              <a:noFill/>
            </a:ln>
          </c:spPr>
          <c:xVal>
            <c:numRef>
              <c:f>'Silicone V plots'!$N$21:$N$23</c:f>
              <c:numCache>
                <c:formatCode>General</c:formatCode>
                <c:ptCount val="3"/>
                <c:pt idx="0">
                  <c:v>0</c:v>
                </c:pt>
                <c:pt idx="1">
                  <c:v>0</c:v>
                </c:pt>
                <c:pt idx="2">
                  <c:v>1</c:v>
                </c:pt>
              </c:numCache>
            </c:numRef>
          </c:xVal>
          <c:yVal>
            <c:numRef>
              <c:f>'Silicone V plots'!$BT$21:$BT$23</c:f>
              <c:numCache>
                <c:formatCode>0.0000</c:formatCode>
                <c:ptCount val="3"/>
                <c:pt idx="0">
                  <c:v>4.0609082097104388</c:v>
                </c:pt>
                <c:pt idx="1">
                  <c:v>3.8068505338590843</c:v>
                </c:pt>
                <c:pt idx="2">
                  <c:v>3.8431361483217286</c:v>
                </c:pt>
              </c:numCache>
            </c:numRef>
          </c:yVal>
          <c:smooth val="0"/>
        </c:ser>
        <c:ser>
          <c:idx val="3"/>
          <c:order val="3"/>
          <c:tx>
            <c:strRef>
              <c:f>'Silicone V plots'!$BU$2</c:f>
              <c:strCache>
                <c:ptCount val="1"/>
                <c:pt idx="0">
                  <c:v>Hatch Choate Sigma g</c:v>
                </c:pt>
              </c:strCache>
            </c:strRef>
          </c:tx>
          <c:spPr>
            <a:ln w="28575">
              <a:noFill/>
            </a:ln>
          </c:spPr>
          <c:xVal>
            <c:numRef>
              <c:f>'Silicone V plots'!$N$21:$N$23</c:f>
              <c:numCache>
                <c:formatCode>General</c:formatCode>
                <c:ptCount val="3"/>
                <c:pt idx="0">
                  <c:v>0</c:v>
                </c:pt>
                <c:pt idx="1">
                  <c:v>0</c:v>
                </c:pt>
                <c:pt idx="2">
                  <c:v>1</c:v>
                </c:pt>
              </c:numCache>
            </c:numRef>
          </c:xVal>
          <c:yVal>
            <c:numRef>
              <c:f>'Silicone V plots'!$BU$21:$BU$23</c:f>
              <c:numCache>
                <c:formatCode>0.0000</c:formatCode>
                <c:ptCount val="3"/>
                <c:pt idx="0">
                  <c:v>1.956951529924229</c:v>
                </c:pt>
                <c:pt idx="1">
                  <c:v>1.3400747238642703</c:v>
                </c:pt>
                <c:pt idx="2">
                  <c:v>2.2829472231124459</c:v>
                </c:pt>
              </c:numCache>
            </c:numRef>
          </c:yVal>
          <c:smooth val="0"/>
        </c:ser>
        <c:dLbls>
          <c:showLegendKey val="0"/>
          <c:showVal val="0"/>
          <c:showCatName val="0"/>
          <c:showSerName val="0"/>
          <c:showPercent val="0"/>
          <c:showBubbleSize val="0"/>
        </c:dLbls>
        <c:axId val="207738752"/>
        <c:axId val="207737216"/>
      </c:scatterChart>
      <c:valAx>
        <c:axId val="207725696"/>
        <c:scaling>
          <c:orientation val="minMax"/>
        </c:scaling>
        <c:delete val="0"/>
        <c:axPos val="b"/>
        <c:numFmt formatCode="General" sourceLinked="1"/>
        <c:majorTickMark val="out"/>
        <c:minorTickMark val="none"/>
        <c:tickLblPos val="nextTo"/>
        <c:crossAx val="207727232"/>
        <c:crosses val="autoZero"/>
        <c:crossBetween val="midCat"/>
      </c:valAx>
      <c:valAx>
        <c:axId val="207727232"/>
        <c:scaling>
          <c:orientation val="minMax"/>
          <c:min val="0"/>
        </c:scaling>
        <c:delete val="0"/>
        <c:axPos val="l"/>
        <c:majorGridlines/>
        <c:numFmt formatCode="0.0000" sourceLinked="1"/>
        <c:majorTickMark val="out"/>
        <c:minorTickMark val="none"/>
        <c:tickLblPos val="nextTo"/>
        <c:crossAx val="207725696"/>
        <c:crosses val="autoZero"/>
        <c:crossBetween val="midCat"/>
      </c:valAx>
      <c:valAx>
        <c:axId val="207737216"/>
        <c:scaling>
          <c:orientation val="minMax"/>
        </c:scaling>
        <c:delete val="0"/>
        <c:axPos val="r"/>
        <c:numFmt formatCode="0.0000" sourceLinked="1"/>
        <c:majorTickMark val="out"/>
        <c:minorTickMark val="none"/>
        <c:tickLblPos val="nextTo"/>
        <c:crossAx val="207738752"/>
        <c:crosses val="max"/>
        <c:crossBetween val="midCat"/>
      </c:valAx>
      <c:valAx>
        <c:axId val="207738752"/>
        <c:scaling>
          <c:orientation val="minMax"/>
        </c:scaling>
        <c:delete val="1"/>
        <c:axPos val="b"/>
        <c:numFmt formatCode="General" sourceLinked="1"/>
        <c:majorTickMark val="out"/>
        <c:minorTickMark val="none"/>
        <c:tickLblPos val="none"/>
        <c:crossAx val="207737216"/>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1" l="0.70000000000000062" r="0.70000000000000062" t="0.7500000000000101" header="0.30000000000000032" footer="0.30000000000000032"/>
    <c:pageSetup orientation="landscape"/>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Teflon diameters, Sigma g and mpass ratio </a:t>
            </a:r>
            <a:r>
              <a:rPr lang="en-US"/>
              <a:t> versus Rt/R0</a:t>
            </a:r>
          </a:p>
        </c:rich>
      </c:tx>
      <c:overlay val="0"/>
    </c:title>
    <c:autoTitleDeleted val="0"/>
    <c:plotArea>
      <c:layout/>
      <c:scatterChart>
        <c:scatterStyle val="lineMarker"/>
        <c:varyColors val="0"/>
        <c:ser>
          <c:idx val="0"/>
          <c:order val="0"/>
          <c:tx>
            <c:strRef>
              <c:f>'Teflon R&amp;T plots'!$BR$2</c:f>
              <c:strCache>
                <c:ptCount val="1"/>
                <c:pt idx="0">
                  <c:v>M1/M0 (micro-m)--CMD</c:v>
                </c:pt>
              </c:strCache>
            </c:strRef>
          </c:tx>
          <c:spPr>
            <a:ln w="28575">
              <a:noFill/>
            </a:ln>
          </c:spPr>
          <c:xVal>
            <c:numRef>
              <c:f>'Teflon R&amp;T plots'!$O$3:$O$25</c:f>
              <c:numCache>
                <c:formatCode>0.000</c:formatCode>
                <c:ptCount val="23"/>
                <c:pt idx="0">
                  <c:v>1.45</c:v>
                </c:pt>
                <c:pt idx="1">
                  <c:v>1.45</c:v>
                </c:pt>
                <c:pt idx="2">
                  <c:v>1.44</c:v>
                </c:pt>
                <c:pt idx="3">
                  <c:v>1.45</c:v>
                </c:pt>
                <c:pt idx="4">
                  <c:v>1.4450000000000001</c:v>
                </c:pt>
                <c:pt idx="5">
                  <c:v>1.4450000000000001</c:v>
                </c:pt>
                <c:pt idx="6">
                  <c:v>1.44</c:v>
                </c:pt>
                <c:pt idx="7">
                  <c:v>1.4450000000000001</c:v>
                </c:pt>
                <c:pt idx="8">
                  <c:v>1.4450000000000001</c:v>
                </c:pt>
                <c:pt idx="9">
                  <c:v>1.45</c:v>
                </c:pt>
                <c:pt idx="10">
                  <c:v>1.448</c:v>
                </c:pt>
                <c:pt idx="11">
                  <c:v>1.4524143054229013</c:v>
                </c:pt>
                <c:pt idx="12">
                  <c:v>1.4450000000000001</c:v>
                </c:pt>
                <c:pt idx="13">
                  <c:v>1.4450000000000001</c:v>
                </c:pt>
                <c:pt idx="14">
                  <c:v>1.45</c:v>
                </c:pt>
                <c:pt idx="15">
                  <c:v>1.45</c:v>
                </c:pt>
                <c:pt idx="16">
                  <c:v>1.4450000000000001</c:v>
                </c:pt>
                <c:pt idx="17">
                  <c:v>1.45</c:v>
                </c:pt>
                <c:pt idx="18">
                  <c:v>1.448</c:v>
                </c:pt>
                <c:pt idx="19">
                  <c:v>1.45</c:v>
                </c:pt>
                <c:pt idx="20">
                  <c:v>1.44</c:v>
                </c:pt>
                <c:pt idx="21">
                  <c:v>1.4450000000000001</c:v>
                </c:pt>
                <c:pt idx="22">
                  <c:v>1.4450000000000001</c:v>
                </c:pt>
              </c:numCache>
            </c:numRef>
          </c:xVal>
          <c:yVal>
            <c:numRef>
              <c:f>'Teflon R&amp;T plots'!$BR$3:$BR$25</c:f>
              <c:numCache>
                <c:formatCode>0.0000</c:formatCode>
                <c:ptCount val="23"/>
                <c:pt idx="0">
                  <c:v>0.19688438149356463</c:v>
                </c:pt>
                <c:pt idx="1">
                  <c:v>0.17240307407480779</c:v>
                </c:pt>
                <c:pt idx="2">
                  <c:v>0.17780543707723964</c:v>
                </c:pt>
                <c:pt idx="3">
                  <c:v>0.27528882175166719</c:v>
                </c:pt>
                <c:pt idx="4">
                  <c:v>0.13371556018952235</c:v>
                </c:pt>
                <c:pt idx="5">
                  <c:v>0.18683766619447323</c:v>
                </c:pt>
                <c:pt idx="6">
                  <c:v>0.15206897674845057</c:v>
                </c:pt>
                <c:pt idx="7">
                  <c:v>5.3128267816860503E-2</c:v>
                </c:pt>
                <c:pt idx="8">
                  <c:v>0.16283968830998286</c:v>
                </c:pt>
                <c:pt idx="9">
                  <c:v>0.20838028193207944</c:v>
                </c:pt>
                <c:pt idx="10">
                  <c:v>0.13990121268770589</c:v>
                </c:pt>
                <c:pt idx="11">
                  <c:v>0.14808630459171615</c:v>
                </c:pt>
                <c:pt idx="12">
                  <c:v>5.5088676664496919E-2</c:v>
                </c:pt>
                <c:pt idx="13">
                  <c:v>0.13183675328073566</c:v>
                </c:pt>
                <c:pt idx="14">
                  <c:v>0.23003613929149694</c:v>
                </c:pt>
                <c:pt idx="15">
                  <c:v>0.16216018245628583</c:v>
                </c:pt>
                <c:pt idx="16">
                  <c:v>0.26669327915563062</c:v>
                </c:pt>
                <c:pt idx="17">
                  <c:v>0.38498978203935447</c:v>
                </c:pt>
                <c:pt idx="18">
                  <c:v>0.3369907290446838</c:v>
                </c:pt>
                <c:pt idx="19">
                  <c:v>0.47310143830376716</c:v>
                </c:pt>
                <c:pt idx="20">
                  <c:v>0.18204359333877107</c:v>
                </c:pt>
                <c:pt idx="21">
                  <c:v>0.24924957168477233</c:v>
                </c:pt>
                <c:pt idx="22">
                  <c:v>0.10459065809534994</c:v>
                </c:pt>
              </c:numCache>
            </c:numRef>
          </c:yVal>
          <c:smooth val="0"/>
        </c:ser>
        <c:ser>
          <c:idx val="1"/>
          <c:order val="1"/>
          <c:tx>
            <c:strRef>
              <c:f>'Teflon R&amp;T plots'!$BS$2</c:f>
              <c:strCache>
                <c:ptCount val="1"/>
                <c:pt idx="0">
                  <c:v>Diameter of Average mass (micro-m)</c:v>
                </c:pt>
              </c:strCache>
            </c:strRef>
          </c:tx>
          <c:spPr>
            <a:ln w="28575">
              <a:noFill/>
            </a:ln>
          </c:spPr>
          <c:xVal>
            <c:numRef>
              <c:f>'Teflon R&amp;T plots'!$O$3:$O$25</c:f>
              <c:numCache>
                <c:formatCode>0.000</c:formatCode>
                <c:ptCount val="23"/>
                <c:pt idx="0">
                  <c:v>1.45</c:v>
                </c:pt>
                <c:pt idx="1">
                  <c:v>1.45</c:v>
                </c:pt>
                <c:pt idx="2">
                  <c:v>1.44</c:v>
                </c:pt>
                <c:pt idx="3">
                  <c:v>1.45</c:v>
                </c:pt>
                <c:pt idx="4">
                  <c:v>1.4450000000000001</c:v>
                </c:pt>
                <c:pt idx="5">
                  <c:v>1.4450000000000001</c:v>
                </c:pt>
                <c:pt idx="6">
                  <c:v>1.44</c:v>
                </c:pt>
                <c:pt idx="7">
                  <c:v>1.4450000000000001</c:v>
                </c:pt>
                <c:pt idx="8">
                  <c:v>1.4450000000000001</c:v>
                </c:pt>
                <c:pt idx="9">
                  <c:v>1.45</c:v>
                </c:pt>
                <c:pt idx="10">
                  <c:v>1.448</c:v>
                </c:pt>
                <c:pt idx="11">
                  <c:v>1.4524143054229013</c:v>
                </c:pt>
                <c:pt idx="12">
                  <c:v>1.4450000000000001</c:v>
                </c:pt>
                <c:pt idx="13">
                  <c:v>1.4450000000000001</c:v>
                </c:pt>
                <c:pt idx="14">
                  <c:v>1.45</c:v>
                </c:pt>
                <c:pt idx="15">
                  <c:v>1.45</c:v>
                </c:pt>
                <c:pt idx="16">
                  <c:v>1.4450000000000001</c:v>
                </c:pt>
                <c:pt idx="17">
                  <c:v>1.45</c:v>
                </c:pt>
                <c:pt idx="18">
                  <c:v>1.448</c:v>
                </c:pt>
                <c:pt idx="19">
                  <c:v>1.45</c:v>
                </c:pt>
                <c:pt idx="20">
                  <c:v>1.44</c:v>
                </c:pt>
                <c:pt idx="21">
                  <c:v>1.4450000000000001</c:v>
                </c:pt>
                <c:pt idx="22">
                  <c:v>1.4450000000000001</c:v>
                </c:pt>
              </c:numCache>
            </c:numRef>
          </c:xVal>
          <c:yVal>
            <c:numRef>
              <c:f>'Teflon R&amp;T plots'!$BS$3:$BS$25</c:f>
              <c:numCache>
                <c:formatCode>0.0000</c:formatCode>
                <c:ptCount val="23"/>
                <c:pt idx="0">
                  <c:v>0.28046085669391252</c:v>
                </c:pt>
                <c:pt idx="1">
                  <c:v>0.30578863797657757</c:v>
                </c:pt>
                <c:pt idx="2">
                  <c:v>0.38972921366338154</c:v>
                </c:pt>
                <c:pt idx="3">
                  <c:v>0.3604043772501847</c:v>
                </c:pt>
                <c:pt idx="4">
                  <c:v>0.30215438008227241</c:v>
                </c:pt>
                <c:pt idx="5">
                  <c:v>0.20260508750416512</c:v>
                </c:pt>
                <c:pt idx="6">
                  <c:v>0.2066073251604415</c:v>
                </c:pt>
                <c:pt idx="7">
                  <c:v>0.14934491754394455</c:v>
                </c:pt>
                <c:pt idx="8">
                  <c:v>0.19310173093440533</c:v>
                </c:pt>
                <c:pt idx="9">
                  <c:v>0.25134398476976683</c:v>
                </c:pt>
                <c:pt idx="10">
                  <c:v>0.21143321745634569</c:v>
                </c:pt>
                <c:pt idx="11">
                  <c:v>0.25295421677328306</c:v>
                </c:pt>
                <c:pt idx="12">
                  <c:v>0.15132510528359466</c:v>
                </c:pt>
                <c:pt idx="13">
                  <c:v>0.18452250171432627</c:v>
                </c:pt>
                <c:pt idx="14">
                  <c:v>0.30943952466942082</c:v>
                </c:pt>
                <c:pt idx="15">
                  <c:v>0.32399896662237215</c:v>
                </c:pt>
                <c:pt idx="16">
                  <c:v>0.26321606173734746</c:v>
                </c:pt>
                <c:pt idx="17">
                  <c:v>0.34802448690651788</c:v>
                </c:pt>
                <c:pt idx="18">
                  <c:v>0.32488147091855835</c:v>
                </c:pt>
                <c:pt idx="19">
                  <c:v>0.44575012050849505</c:v>
                </c:pt>
                <c:pt idx="20">
                  <c:v>0.4095106563201677</c:v>
                </c:pt>
                <c:pt idx="21">
                  <c:v>0.2672082375696318</c:v>
                </c:pt>
                <c:pt idx="22">
                  <c:v>0.23211570631965311</c:v>
                </c:pt>
              </c:numCache>
            </c:numRef>
          </c:yVal>
          <c:smooth val="0"/>
        </c:ser>
        <c:ser>
          <c:idx val="4"/>
          <c:order val="4"/>
          <c:tx>
            <c:strRef>
              <c:f>'Teflon R&amp;T plots'!$BV$2</c:f>
              <c:strCache>
                <c:ptCount val="1"/>
                <c:pt idx="0">
                  <c:v>Hatch Choate Dg</c:v>
                </c:pt>
              </c:strCache>
            </c:strRef>
          </c:tx>
          <c:spPr>
            <a:ln w="28575">
              <a:noFill/>
            </a:ln>
          </c:spPr>
          <c:xVal>
            <c:numRef>
              <c:f>'Teflon R&amp;T plots'!$O$3:$O$25</c:f>
              <c:numCache>
                <c:formatCode>0.000</c:formatCode>
                <c:ptCount val="23"/>
                <c:pt idx="0">
                  <c:v>1.45</c:v>
                </c:pt>
                <c:pt idx="1">
                  <c:v>1.45</c:v>
                </c:pt>
                <c:pt idx="2">
                  <c:v>1.44</c:v>
                </c:pt>
                <c:pt idx="3">
                  <c:v>1.45</c:v>
                </c:pt>
                <c:pt idx="4">
                  <c:v>1.4450000000000001</c:v>
                </c:pt>
                <c:pt idx="5">
                  <c:v>1.4450000000000001</c:v>
                </c:pt>
                <c:pt idx="6">
                  <c:v>1.44</c:v>
                </c:pt>
                <c:pt idx="7">
                  <c:v>1.4450000000000001</c:v>
                </c:pt>
                <c:pt idx="8">
                  <c:v>1.4450000000000001</c:v>
                </c:pt>
                <c:pt idx="9">
                  <c:v>1.45</c:v>
                </c:pt>
                <c:pt idx="10">
                  <c:v>1.448</c:v>
                </c:pt>
                <c:pt idx="11">
                  <c:v>1.4524143054229013</c:v>
                </c:pt>
                <c:pt idx="12">
                  <c:v>1.4450000000000001</c:v>
                </c:pt>
                <c:pt idx="13">
                  <c:v>1.4450000000000001</c:v>
                </c:pt>
                <c:pt idx="14">
                  <c:v>1.45</c:v>
                </c:pt>
                <c:pt idx="15">
                  <c:v>1.45</c:v>
                </c:pt>
                <c:pt idx="16">
                  <c:v>1.4450000000000001</c:v>
                </c:pt>
                <c:pt idx="17">
                  <c:v>1.45</c:v>
                </c:pt>
                <c:pt idx="18">
                  <c:v>1.448</c:v>
                </c:pt>
                <c:pt idx="19">
                  <c:v>1.45</c:v>
                </c:pt>
                <c:pt idx="20">
                  <c:v>1.44</c:v>
                </c:pt>
                <c:pt idx="21">
                  <c:v>1.4450000000000001</c:v>
                </c:pt>
                <c:pt idx="22">
                  <c:v>1.4450000000000001</c:v>
                </c:pt>
              </c:numCache>
            </c:numRef>
          </c:xVal>
          <c:yVal>
            <c:numRef>
              <c:f>'Teflon R&amp;T plots'!$BV$3:$BV$25</c:f>
              <c:numCache>
                <c:formatCode>0.0000</c:formatCode>
                <c:ptCount val="23"/>
                <c:pt idx="0">
                  <c:v>0.16496080616084327</c:v>
                </c:pt>
                <c:pt idx="1">
                  <c:v>0.1294514250758422</c:v>
                </c:pt>
                <c:pt idx="2">
                  <c:v>0.12009808290984868</c:v>
                </c:pt>
                <c:pt idx="3">
                  <c:v>0.24059568656859387</c:v>
                </c:pt>
                <c:pt idx="4">
                  <c:v>8.895256485759552E-2</c:v>
                </c:pt>
                <c:pt idx="5">
                  <c:v>0.17942025827856098</c:v>
                </c:pt>
                <c:pt idx="6">
                  <c:v>0.13046321538133326</c:v>
                </c:pt>
                <c:pt idx="7">
                  <c:v>3.1687885565052865E-2</c:v>
                </c:pt>
                <c:pt idx="8">
                  <c:v>0.14953653401481964</c:v>
                </c:pt>
                <c:pt idx="9">
                  <c:v>0.18973641212359585</c:v>
                </c:pt>
                <c:pt idx="10">
                  <c:v>0.11380087707932458</c:v>
                </c:pt>
                <c:pt idx="11">
                  <c:v>0.11330560179039686</c:v>
                </c:pt>
                <c:pt idx="12">
                  <c:v>3.3238239856937329E-2</c:v>
                </c:pt>
                <c:pt idx="13">
                  <c:v>0.11143717188099855</c:v>
                </c:pt>
                <c:pt idx="14">
                  <c:v>0.19833812927809957</c:v>
                </c:pt>
                <c:pt idx="15">
                  <c:v>0.11472142264367631</c:v>
                </c:pt>
                <c:pt idx="16">
                  <c:v>0</c:v>
                </c:pt>
                <c:pt idx="17">
                  <c:v>0</c:v>
                </c:pt>
                <c:pt idx="18">
                  <c:v>0</c:v>
                </c:pt>
                <c:pt idx="19">
                  <c:v>0</c:v>
                </c:pt>
                <c:pt idx="20">
                  <c:v>0.12137535003189111</c:v>
                </c:pt>
                <c:pt idx="21">
                  <c:v>0.2407280565775852</c:v>
                </c:pt>
                <c:pt idx="22">
                  <c:v>7.0208077224969093E-2</c:v>
                </c:pt>
              </c:numCache>
            </c:numRef>
          </c:yVal>
          <c:smooth val="0"/>
        </c:ser>
        <c:dLbls>
          <c:showLegendKey val="0"/>
          <c:showVal val="0"/>
          <c:showCatName val="0"/>
          <c:showSerName val="0"/>
          <c:showPercent val="0"/>
          <c:showBubbleSize val="0"/>
        </c:dLbls>
        <c:axId val="217591168"/>
        <c:axId val="217597056"/>
      </c:scatterChart>
      <c:scatterChart>
        <c:scatterStyle val="lineMarker"/>
        <c:varyColors val="0"/>
        <c:ser>
          <c:idx val="2"/>
          <c:order val="2"/>
          <c:tx>
            <c:strRef>
              <c:f>'Teflon R&amp;T plots'!$BT$2</c:f>
              <c:strCache>
                <c:ptCount val="1"/>
                <c:pt idx="0">
                  <c:v>MPASS 3/2</c:v>
                </c:pt>
              </c:strCache>
            </c:strRef>
          </c:tx>
          <c:spPr>
            <a:ln w="28575">
              <a:noFill/>
            </a:ln>
          </c:spPr>
          <c:xVal>
            <c:numRef>
              <c:f>'Teflon R&amp;T plots'!$O$3:$O$25</c:f>
              <c:numCache>
                <c:formatCode>0.000</c:formatCode>
                <c:ptCount val="23"/>
                <c:pt idx="0">
                  <c:v>1.45</c:v>
                </c:pt>
                <c:pt idx="1">
                  <c:v>1.45</c:v>
                </c:pt>
                <c:pt idx="2">
                  <c:v>1.44</c:v>
                </c:pt>
                <c:pt idx="3">
                  <c:v>1.45</c:v>
                </c:pt>
                <c:pt idx="4">
                  <c:v>1.4450000000000001</c:v>
                </c:pt>
                <c:pt idx="5">
                  <c:v>1.4450000000000001</c:v>
                </c:pt>
                <c:pt idx="6">
                  <c:v>1.44</c:v>
                </c:pt>
                <c:pt idx="7">
                  <c:v>1.4450000000000001</c:v>
                </c:pt>
                <c:pt idx="8">
                  <c:v>1.4450000000000001</c:v>
                </c:pt>
                <c:pt idx="9">
                  <c:v>1.45</c:v>
                </c:pt>
                <c:pt idx="10">
                  <c:v>1.448</c:v>
                </c:pt>
                <c:pt idx="11">
                  <c:v>1.4524143054229013</c:v>
                </c:pt>
                <c:pt idx="12">
                  <c:v>1.4450000000000001</c:v>
                </c:pt>
                <c:pt idx="13">
                  <c:v>1.4450000000000001</c:v>
                </c:pt>
                <c:pt idx="14">
                  <c:v>1.45</c:v>
                </c:pt>
                <c:pt idx="15">
                  <c:v>1.45</c:v>
                </c:pt>
                <c:pt idx="16">
                  <c:v>1.4450000000000001</c:v>
                </c:pt>
                <c:pt idx="17">
                  <c:v>1.45</c:v>
                </c:pt>
                <c:pt idx="18">
                  <c:v>1.448</c:v>
                </c:pt>
                <c:pt idx="19">
                  <c:v>1.45</c:v>
                </c:pt>
                <c:pt idx="20">
                  <c:v>1.44</c:v>
                </c:pt>
                <c:pt idx="21">
                  <c:v>1.4450000000000001</c:v>
                </c:pt>
                <c:pt idx="22">
                  <c:v>1.4450000000000001</c:v>
                </c:pt>
              </c:numCache>
            </c:numRef>
          </c:xVal>
          <c:yVal>
            <c:numRef>
              <c:f>'Teflon R&amp;T plots'!$BT$3:$BT$25</c:f>
              <c:numCache>
                <c:formatCode>0.0000</c:formatCode>
                <c:ptCount val="23"/>
                <c:pt idx="0">
                  <c:v>3.6109608250812082</c:v>
                </c:pt>
                <c:pt idx="1">
                  <c:v>4.0840919660147339</c:v>
                </c:pt>
                <c:pt idx="3">
                  <c:v>0</c:v>
                </c:pt>
                <c:pt idx="7">
                  <c:v>3.6934221929239239</c:v>
                </c:pt>
                <c:pt idx="8">
                  <c:v>3.6892077970695603</c:v>
                </c:pt>
                <c:pt idx="9">
                  <c:v>3.5084508049012788</c:v>
                </c:pt>
                <c:pt idx="10">
                  <c:v>3.6631843101239578</c:v>
                </c:pt>
                <c:pt idx="11">
                  <c:v>3.6141061384150297</c:v>
                </c:pt>
                <c:pt idx="12">
                  <c:v>0</c:v>
                </c:pt>
                <c:pt idx="13">
                  <c:v>3.3488353200746954</c:v>
                </c:pt>
                <c:pt idx="14">
                  <c:v>3.6889603794807622</c:v>
                </c:pt>
                <c:pt idx="15">
                  <c:v>4.0791903351252223</c:v>
                </c:pt>
                <c:pt idx="16">
                  <c:v>3.5505661910134334</c:v>
                </c:pt>
                <c:pt idx="17">
                  <c:v>3.4029225800930205</c:v>
                </c:pt>
                <c:pt idx="18">
                  <c:v>3.3577109844653368</c:v>
                </c:pt>
                <c:pt idx="19">
                  <c:v>0</c:v>
                </c:pt>
                <c:pt idx="22">
                  <c:v>3.6165567968807428</c:v>
                </c:pt>
              </c:numCache>
            </c:numRef>
          </c:yVal>
          <c:smooth val="0"/>
        </c:ser>
        <c:ser>
          <c:idx val="3"/>
          <c:order val="3"/>
          <c:tx>
            <c:strRef>
              <c:f>'Teflon R&amp;T plots'!$BU$2</c:f>
              <c:strCache>
                <c:ptCount val="1"/>
                <c:pt idx="0">
                  <c:v>Hatch Choate Sigma g</c:v>
                </c:pt>
              </c:strCache>
            </c:strRef>
          </c:tx>
          <c:spPr>
            <a:ln w="28575">
              <a:noFill/>
            </a:ln>
          </c:spPr>
          <c:xVal>
            <c:numRef>
              <c:f>'Teflon R&amp;T plots'!$O$3:$O$25</c:f>
              <c:numCache>
                <c:formatCode>0.000</c:formatCode>
                <c:ptCount val="23"/>
                <c:pt idx="0">
                  <c:v>1.45</c:v>
                </c:pt>
                <c:pt idx="1">
                  <c:v>1.45</c:v>
                </c:pt>
                <c:pt idx="2">
                  <c:v>1.44</c:v>
                </c:pt>
                <c:pt idx="3">
                  <c:v>1.45</c:v>
                </c:pt>
                <c:pt idx="4">
                  <c:v>1.4450000000000001</c:v>
                </c:pt>
                <c:pt idx="5">
                  <c:v>1.4450000000000001</c:v>
                </c:pt>
                <c:pt idx="6">
                  <c:v>1.44</c:v>
                </c:pt>
                <c:pt idx="7">
                  <c:v>1.4450000000000001</c:v>
                </c:pt>
                <c:pt idx="8">
                  <c:v>1.4450000000000001</c:v>
                </c:pt>
                <c:pt idx="9">
                  <c:v>1.45</c:v>
                </c:pt>
                <c:pt idx="10">
                  <c:v>1.448</c:v>
                </c:pt>
                <c:pt idx="11">
                  <c:v>1.4524143054229013</c:v>
                </c:pt>
                <c:pt idx="12">
                  <c:v>1.4450000000000001</c:v>
                </c:pt>
                <c:pt idx="13">
                  <c:v>1.4450000000000001</c:v>
                </c:pt>
                <c:pt idx="14">
                  <c:v>1.45</c:v>
                </c:pt>
                <c:pt idx="15">
                  <c:v>1.45</c:v>
                </c:pt>
                <c:pt idx="16">
                  <c:v>1.4450000000000001</c:v>
                </c:pt>
                <c:pt idx="17">
                  <c:v>1.45</c:v>
                </c:pt>
                <c:pt idx="18">
                  <c:v>1.448</c:v>
                </c:pt>
                <c:pt idx="19">
                  <c:v>1.45</c:v>
                </c:pt>
                <c:pt idx="20">
                  <c:v>1.44</c:v>
                </c:pt>
                <c:pt idx="21">
                  <c:v>1.4450000000000001</c:v>
                </c:pt>
                <c:pt idx="22">
                  <c:v>1.4450000000000001</c:v>
                </c:pt>
              </c:numCache>
            </c:numRef>
          </c:xVal>
          <c:yVal>
            <c:numRef>
              <c:f>'Teflon R&amp;T plots'!$BU$3:$BU$25</c:f>
              <c:numCache>
                <c:formatCode>0.0000</c:formatCode>
                <c:ptCount val="23"/>
                <c:pt idx="0">
                  <c:v>1.8127147982276335</c:v>
                </c:pt>
                <c:pt idx="1">
                  <c:v>2.1318850131134703</c:v>
                </c:pt>
                <c:pt idx="2">
                  <c:v>2.4250886715837647</c:v>
                </c:pt>
                <c:pt idx="3">
                  <c:v>1.680419088152735</c:v>
                </c:pt>
                <c:pt idx="4">
                  <c:v>2.4667392237221515</c:v>
                </c:pt>
                <c:pt idx="5">
                  <c:v>1.329280197104588</c:v>
                </c:pt>
                <c:pt idx="6">
                  <c:v>1.7395241455507557</c:v>
                </c:pt>
                <c:pt idx="7">
                  <c:v>2.7638822532432576</c:v>
                </c:pt>
                <c:pt idx="8">
                  <c:v>1.5111289946801014</c:v>
                </c:pt>
                <c:pt idx="9">
                  <c:v>1.541820614289457</c:v>
                </c:pt>
                <c:pt idx="10">
                  <c:v>1.9014741902301655</c:v>
                </c:pt>
                <c:pt idx="11">
                  <c:v>2.0786515528876603</c:v>
                </c:pt>
                <c:pt idx="12">
                  <c:v>2.7325343174873762</c:v>
                </c:pt>
                <c:pt idx="13">
                  <c:v>1.7857412174371969</c:v>
                </c:pt>
                <c:pt idx="14">
                  <c:v>1.7238191080253453</c:v>
                </c:pt>
                <c:pt idx="15">
                  <c:v>2.2978156464703408</c:v>
                </c:pt>
                <c:pt idx="16">
                  <c:v>0</c:v>
                </c:pt>
                <c:pt idx="17">
                  <c:v>0</c:v>
                </c:pt>
                <c:pt idx="18">
                  <c:v>0</c:v>
                </c:pt>
                <c:pt idx="19">
                  <c:v>0</c:v>
                </c:pt>
                <c:pt idx="20">
                  <c:v>2.4605824809110279</c:v>
                </c:pt>
                <c:pt idx="21">
                  <c:v>1.3018261923011838</c:v>
                </c:pt>
                <c:pt idx="22">
                  <c:v>2.4420805206174716</c:v>
                </c:pt>
              </c:numCache>
            </c:numRef>
          </c:yVal>
          <c:smooth val="0"/>
        </c:ser>
        <c:dLbls>
          <c:showLegendKey val="0"/>
          <c:showVal val="0"/>
          <c:showCatName val="0"/>
          <c:showSerName val="0"/>
          <c:showPercent val="0"/>
          <c:showBubbleSize val="0"/>
        </c:dLbls>
        <c:axId val="217604480"/>
        <c:axId val="217598592"/>
      </c:scatterChart>
      <c:valAx>
        <c:axId val="217591168"/>
        <c:scaling>
          <c:orientation val="minMax"/>
        </c:scaling>
        <c:delete val="0"/>
        <c:axPos val="b"/>
        <c:numFmt formatCode="0.000" sourceLinked="1"/>
        <c:majorTickMark val="out"/>
        <c:minorTickMark val="none"/>
        <c:tickLblPos val="nextTo"/>
        <c:crossAx val="217597056"/>
        <c:crosses val="autoZero"/>
        <c:crossBetween val="midCat"/>
      </c:valAx>
      <c:valAx>
        <c:axId val="217597056"/>
        <c:scaling>
          <c:orientation val="minMax"/>
          <c:min val="0"/>
        </c:scaling>
        <c:delete val="0"/>
        <c:axPos val="l"/>
        <c:majorGridlines/>
        <c:numFmt formatCode="0.0000" sourceLinked="1"/>
        <c:majorTickMark val="out"/>
        <c:minorTickMark val="none"/>
        <c:tickLblPos val="nextTo"/>
        <c:crossAx val="217591168"/>
        <c:crosses val="autoZero"/>
        <c:crossBetween val="midCat"/>
      </c:valAx>
      <c:valAx>
        <c:axId val="217598592"/>
        <c:scaling>
          <c:orientation val="minMax"/>
        </c:scaling>
        <c:delete val="0"/>
        <c:axPos val="r"/>
        <c:numFmt formatCode="0.0000" sourceLinked="1"/>
        <c:majorTickMark val="out"/>
        <c:minorTickMark val="none"/>
        <c:tickLblPos val="nextTo"/>
        <c:crossAx val="217604480"/>
        <c:crosses val="max"/>
        <c:crossBetween val="midCat"/>
      </c:valAx>
      <c:valAx>
        <c:axId val="217604480"/>
        <c:scaling>
          <c:orientation val="minMax"/>
        </c:scaling>
        <c:delete val="1"/>
        <c:axPos val="b"/>
        <c:numFmt formatCode="0.000" sourceLinked="1"/>
        <c:majorTickMark val="out"/>
        <c:minorTickMark val="none"/>
        <c:tickLblPos val="none"/>
        <c:crossAx val="217598592"/>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33" l="0.70000000000000095" r="0.70000000000000095" t="0.75000000000001033" header="0.30000000000000032" footer="0.30000000000000032"/>
    <c:pageSetup orientation="landscape"/>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Teflon diameters, Sigma g and mpass ratio </a:t>
            </a:r>
            <a:r>
              <a:rPr lang="en-US"/>
              <a:t> versus Rt/R0, unaged</a:t>
            </a:r>
          </a:p>
        </c:rich>
      </c:tx>
      <c:overlay val="0"/>
    </c:title>
    <c:autoTitleDeleted val="0"/>
    <c:plotArea>
      <c:layout/>
      <c:scatterChart>
        <c:scatterStyle val="lineMarker"/>
        <c:varyColors val="0"/>
        <c:ser>
          <c:idx val="0"/>
          <c:order val="0"/>
          <c:tx>
            <c:strRef>
              <c:f>'Teflon R&amp;T plots'!$BR$2</c:f>
              <c:strCache>
                <c:ptCount val="1"/>
                <c:pt idx="0">
                  <c:v>M1/M0 (micro-m)--CMD</c:v>
                </c:pt>
              </c:strCache>
            </c:strRef>
          </c:tx>
          <c:spPr>
            <a:ln w="28575">
              <a:noFill/>
            </a:ln>
          </c:spPr>
          <c:xVal>
            <c:numRef>
              <c:f>'Teflon R&amp;T plots'!$O$3:$O$16</c:f>
              <c:numCache>
                <c:formatCode>0.000</c:formatCode>
                <c:ptCount val="14"/>
                <c:pt idx="0">
                  <c:v>1.45</c:v>
                </c:pt>
                <c:pt idx="1">
                  <c:v>1.45</c:v>
                </c:pt>
                <c:pt idx="2">
                  <c:v>1.44</c:v>
                </c:pt>
                <c:pt idx="3">
                  <c:v>1.45</c:v>
                </c:pt>
                <c:pt idx="4">
                  <c:v>1.4450000000000001</c:v>
                </c:pt>
                <c:pt idx="5">
                  <c:v>1.4450000000000001</c:v>
                </c:pt>
                <c:pt idx="6">
                  <c:v>1.44</c:v>
                </c:pt>
                <c:pt idx="7">
                  <c:v>1.4450000000000001</c:v>
                </c:pt>
                <c:pt idx="8">
                  <c:v>1.4450000000000001</c:v>
                </c:pt>
                <c:pt idx="9">
                  <c:v>1.45</c:v>
                </c:pt>
                <c:pt idx="10">
                  <c:v>1.448</c:v>
                </c:pt>
                <c:pt idx="11">
                  <c:v>1.4524143054229013</c:v>
                </c:pt>
                <c:pt idx="12">
                  <c:v>1.4450000000000001</c:v>
                </c:pt>
                <c:pt idx="13">
                  <c:v>1.4450000000000001</c:v>
                </c:pt>
              </c:numCache>
            </c:numRef>
          </c:xVal>
          <c:yVal>
            <c:numRef>
              <c:f>'Teflon R&amp;T plots'!$BR$3:$BR$16</c:f>
              <c:numCache>
                <c:formatCode>0.0000</c:formatCode>
                <c:ptCount val="14"/>
                <c:pt idx="0">
                  <c:v>0.19688438149356463</c:v>
                </c:pt>
                <c:pt idx="1">
                  <c:v>0.17240307407480779</c:v>
                </c:pt>
                <c:pt idx="2">
                  <c:v>0.17780543707723964</c:v>
                </c:pt>
                <c:pt idx="3">
                  <c:v>0.27528882175166719</c:v>
                </c:pt>
                <c:pt idx="4">
                  <c:v>0.13371556018952235</c:v>
                </c:pt>
                <c:pt idx="5">
                  <c:v>0.18683766619447323</c:v>
                </c:pt>
                <c:pt idx="6">
                  <c:v>0.15206897674845057</c:v>
                </c:pt>
                <c:pt idx="7">
                  <c:v>5.3128267816860503E-2</c:v>
                </c:pt>
                <c:pt idx="8">
                  <c:v>0.16283968830998286</c:v>
                </c:pt>
                <c:pt idx="9">
                  <c:v>0.20838028193207944</c:v>
                </c:pt>
                <c:pt idx="10">
                  <c:v>0.13990121268770589</c:v>
                </c:pt>
                <c:pt idx="11">
                  <c:v>0.14808630459171615</c:v>
                </c:pt>
                <c:pt idx="12">
                  <c:v>5.5088676664496919E-2</c:v>
                </c:pt>
                <c:pt idx="13">
                  <c:v>0.13183675328073566</c:v>
                </c:pt>
              </c:numCache>
            </c:numRef>
          </c:yVal>
          <c:smooth val="0"/>
        </c:ser>
        <c:ser>
          <c:idx val="1"/>
          <c:order val="1"/>
          <c:tx>
            <c:strRef>
              <c:f>'Teflon R&amp;T plots'!$BS$2</c:f>
              <c:strCache>
                <c:ptCount val="1"/>
                <c:pt idx="0">
                  <c:v>Diameter of Average mass (micro-m)</c:v>
                </c:pt>
              </c:strCache>
            </c:strRef>
          </c:tx>
          <c:spPr>
            <a:ln w="28575">
              <a:noFill/>
            </a:ln>
          </c:spPr>
          <c:xVal>
            <c:numRef>
              <c:f>'Teflon R&amp;T plots'!$O$3:$O$16</c:f>
              <c:numCache>
                <c:formatCode>0.000</c:formatCode>
                <c:ptCount val="14"/>
                <c:pt idx="0">
                  <c:v>1.45</c:v>
                </c:pt>
                <c:pt idx="1">
                  <c:v>1.45</c:v>
                </c:pt>
                <c:pt idx="2">
                  <c:v>1.44</c:v>
                </c:pt>
                <c:pt idx="3">
                  <c:v>1.45</c:v>
                </c:pt>
                <c:pt idx="4">
                  <c:v>1.4450000000000001</c:v>
                </c:pt>
                <c:pt idx="5">
                  <c:v>1.4450000000000001</c:v>
                </c:pt>
                <c:pt idx="6">
                  <c:v>1.44</c:v>
                </c:pt>
                <c:pt idx="7">
                  <c:v>1.4450000000000001</c:v>
                </c:pt>
                <c:pt idx="8">
                  <c:v>1.4450000000000001</c:v>
                </c:pt>
                <c:pt idx="9">
                  <c:v>1.45</c:v>
                </c:pt>
                <c:pt idx="10">
                  <c:v>1.448</c:v>
                </c:pt>
                <c:pt idx="11">
                  <c:v>1.4524143054229013</c:v>
                </c:pt>
                <c:pt idx="12">
                  <c:v>1.4450000000000001</c:v>
                </c:pt>
                <c:pt idx="13">
                  <c:v>1.4450000000000001</c:v>
                </c:pt>
              </c:numCache>
            </c:numRef>
          </c:xVal>
          <c:yVal>
            <c:numRef>
              <c:f>'Teflon R&amp;T plots'!$BS$3:$BS$16</c:f>
              <c:numCache>
                <c:formatCode>0.0000</c:formatCode>
                <c:ptCount val="14"/>
                <c:pt idx="0">
                  <c:v>0.28046085669391252</c:v>
                </c:pt>
                <c:pt idx="1">
                  <c:v>0.30578863797657757</c:v>
                </c:pt>
                <c:pt idx="2">
                  <c:v>0.38972921366338154</c:v>
                </c:pt>
                <c:pt idx="3">
                  <c:v>0.3604043772501847</c:v>
                </c:pt>
                <c:pt idx="4">
                  <c:v>0.30215438008227241</c:v>
                </c:pt>
                <c:pt idx="5">
                  <c:v>0.20260508750416512</c:v>
                </c:pt>
                <c:pt idx="6">
                  <c:v>0.2066073251604415</c:v>
                </c:pt>
                <c:pt idx="7">
                  <c:v>0.14934491754394455</c:v>
                </c:pt>
                <c:pt idx="8">
                  <c:v>0.19310173093440533</c:v>
                </c:pt>
                <c:pt idx="9">
                  <c:v>0.25134398476976683</c:v>
                </c:pt>
                <c:pt idx="10">
                  <c:v>0.21143321745634569</c:v>
                </c:pt>
                <c:pt idx="11">
                  <c:v>0.25295421677328306</c:v>
                </c:pt>
                <c:pt idx="12">
                  <c:v>0.15132510528359466</c:v>
                </c:pt>
                <c:pt idx="13">
                  <c:v>0.18452250171432627</c:v>
                </c:pt>
              </c:numCache>
            </c:numRef>
          </c:yVal>
          <c:smooth val="0"/>
        </c:ser>
        <c:ser>
          <c:idx val="4"/>
          <c:order val="4"/>
          <c:tx>
            <c:strRef>
              <c:f>'Teflon R&amp;T plots'!$BV$2</c:f>
              <c:strCache>
                <c:ptCount val="1"/>
                <c:pt idx="0">
                  <c:v>Hatch Choate Dg</c:v>
                </c:pt>
              </c:strCache>
            </c:strRef>
          </c:tx>
          <c:spPr>
            <a:ln w="28575">
              <a:noFill/>
            </a:ln>
          </c:spPr>
          <c:xVal>
            <c:numRef>
              <c:f>'Teflon R&amp;T plots'!$O$3:$O$16</c:f>
              <c:numCache>
                <c:formatCode>0.000</c:formatCode>
                <c:ptCount val="14"/>
                <c:pt idx="0">
                  <c:v>1.45</c:v>
                </c:pt>
                <c:pt idx="1">
                  <c:v>1.45</c:v>
                </c:pt>
                <c:pt idx="2">
                  <c:v>1.44</c:v>
                </c:pt>
                <c:pt idx="3">
                  <c:v>1.45</c:v>
                </c:pt>
                <c:pt idx="4">
                  <c:v>1.4450000000000001</c:v>
                </c:pt>
                <c:pt idx="5">
                  <c:v>1.4450000000000001</c:v>
                </c:pt>
                <c:pt idx="6">
                  <c:v>1.44</c:v>
                </c:pt>
                <c:pt idx="7">
                  <c:v>1.4450000000000001</c:v>
                </c:pt>
                <c:pt idx="8">
                  <c:v>1.4450000000000001</c:v>
                </c:pt>
                <c:pt idx="9">
                  <c:v>1.45</c:v>
                </c:pt>
                <c:pt idx="10">
                  <c:v>1.448</c:v>
                </c:pt>
                <c:pt idx="11">
                  <c:v>1.4524143054229013</c:v>
                </c:pt>
                <c:pt idx="12">
                  <c:v>1.4450000000000001</c:v>
                </c:pt>
                <c:pt idx="13">
                  <c:v>1.4450000000000001</c:v>
                </c:pt>
              </c:numCache>
            </c:numRef>
          </c:xVal>
          <c:yVal>
            <c:numRef>
              <c:f>'Teflon R&amp;T plots'!$BV$3:$BV$16</c:f>
              <c:numCache>
                <c:formatCode>0.0000</c:formatCode>
                <c:ptCount val="14"/>
                <c:pt idx="0">
                  <c:v>0.16496080616084327</c:v>
                </c:pt>
                <c:pt idx="1">
                  <c:v>0.1294514250758422</c:v>
                </c:pt>
                <c:pt idx="2">
                  <c:v>0.12009808290984868</c:v>
                </c:pt>
                <c:pt idx="3">
                  <c:v>0.24059568656859387</c:v>
                </c:pt>
                <c:pt idx="4">
                  <c:v>8.895256485759552E-2</c:v>
                </c:pt>
                <c:pt idx="5">
                  <c:v>0.17942025827856098</c:v>
                </c:pt>
                <c:pt idx="6">
                  <c:v>0.13046321538133326</c:v>
                </c:pt>
                <c:pt idx="7">
                  <c:v>3.1687885565052865E-2</c:v>
                </c:pt>
                <c:pt idx="8">
                  <c:v>0.14953653401481964</c:v>
                </c:pt>
                <c:pt idx="9">
                  <c:v>0.18973641212359585</c:v>
                </c:pt>
                <c:pt idx="10">
                  <c:v>0.11380087707932458</c:v>
                </c:pt>
                <c:pt idx="11">
                  <c:v>0.11330560179039686</c:v>
                </c:pt>
                <c:pt idx="12">
                  <c:v>3.3238239856937329E-2</c:v>
                </c:pt>
                <c:pt idx="13">
                  <c:v>0.11143717188099855</c:v>
                </c:pt>
              </c:numCache>
            </c:numRef>
          </c:yVal>
          <c:smooth val="0"/>
        </c:ser>
        <c:dLbls>
          <c:showLegendKey val="0"/>
          <c:showVal val="0"/>
          <c:showCatName val="0"/>
          <c:showSerName val="0"/>
          <c:showPercent val="0"/>
          <c:showBubbleSize val="0"/>
        </c:dLbls>
        <c:axId val="167269504"/>
        <c:axId val="167271040"/>
      </c:scatterChart>
      <c:scatterChart>
        <c:scatterStyle val="lineMarker"/>
        <c:varyColors val="0"/>
        <c:ser>
          <c:idx val="2"/>
          <c:order val="2"/>
          <c:tx>
            <c:strRef>
              <c:f>'Teflon R&amp;T plots'!$BT$2</c:f>
              <c:strCache>
                <c:ptCount val="1"/>
                <c:pt idx="0">
                  <c:v>MPASS 3/2</c:v>
                </c:pt>
              </c:strCache>
            </c:strRef>
          </c:tx>
          <c:spPr>
            <a:ln w="28575">
              <a:noFill/>
            </a:ln>
          </c:spPr>
          <c:xVal>
            <c:numRef>
              <c:f>'Teflon R&amp;T plots'!$O$3:$O$16</c:f>
              <c:numCache>
                <c:formatCode>0.000</c:formatCode>
                <c:ptCount val="14"/>
                <c:pt idx="0">
                  <c:v>1.45</c:v>
                </c:pt>
                <c:pt idx="1">
                  <c:v>1.45</c:v>
                </c:pt>
                <c:pt idx="2">
                  <c:v>1.44</c:v>
                </c:pt>
                <c:pt idx="3">
                  <c:v>1.45</c:v>
                </c:pt>
                <c:pt idx="4">
                  <c:v>1.4450000000000001</c:v>
                </c:pt>
                <c:pt idx="5">
                  <c:v>1.4450000000000001</c:v>
                </c:pt>
                <c:pt idx="6">
                  <c:v>1.44</c:v>
                </c:pt>
                <c:pt idx="7">
                  <c:v>1.4450000000000001</c:v>
                </c:pt>
                <c:pt idx="8">
                  <c:v>1.4450000000000001</c:v>
                </c:pt>
                <c:pt idx="9">
                  <c:v>1.45</c:v>
                </c:pt>
                <c:pt idx="10">
                  <c:v>1.448</c:v>
                </c:pt>
                <c:pt idx="11">
                  <c:v>1.4524143054229013</c:v>
                </c:pt>
                <c:pt idx="12">
                  <c:v>1.4450000000000001</c:v>
                </c:pt>
                <c:pt idx="13">
                  <c:v>1.4450000000000001</c:v>
                </c:pt>
              </c:numCache>
            </c:numRef>
          </c:xVal>
          <c:yVal>
            <c:numRef>
              <c:f>'Teflon R&amp;T plots'!$BT$3:$BT$16</c:f>
              <c:numCache>
                <c:formatCode>0.0000</c:formatCode>
                <c:ptCount val="14"/>
                <c:pt idx="0">
                  <c:v>3.6109608250812082</c:v>
                </c:pt>
                <c:pt idx="1">
                  <c:v>4.0840919660147339</c:v>
                </c:pt>
                <c:pt idx="3">
                  <c:v>0</c:v>
                </c:pt>
                <c:pt idx="7">
                  <c:v>3.6934221929239239</c:v>
                </c:pt>
                <c:pt idx="8">
                  <c:v>3.6892077970695603</c:v>
                </c:pt>
                <c:pt idx="9">
                  <c:v>3.5084508049012788</c:v>
                </c:pt>
                <c:pt idx="10">
                  <c:v>3.6631843101239578</c:v>
                </c:pt>
                <c:pt idx="11">
                  <c:v>3.6141061384150297</c:v>
                </c:pt>
                <c:pt idx="12">
                  <c:v>0</c:v>
                </c:pt>
                <c:pt idx="13">
                  <c:v>3.3488353200746954</c:v>
                </c:pt>
              </c:numCache>
            </c:numRef>
          </c:yVal>
          <c:smooth val="0"/>
        </c:ser>
        <c:ser>
          <c:idx val="3"/>
          <c:order val="3"/>
          <c:tx>
            <c:strRef>
              <c:f>'Teflon R&amp;T plots'!$BU$2</c:f>
              <c:strCache>
                <c:ptCount val="1"/>
                <c:pt idx="0">
                  <c:v>Hatch Choate Sigma g</c:v>
                </c:pt>
              </c:strCache>
            </c:strRef>
          </c:tx>
          <c:spPr>
            <a:ln w="28575">
              <a:noFill/>
            </a:ln>
          </c:spPr>
          <c:xVal>
            <c:numRef>
              <c:f>'Teflon R&amp;T plots'!$O$3:$O$16</c:f>
              <c:numCache>
                <c:formatCode>0.000</c:formatCode>
                <c:ptCount val="14"/>
                <c:pt idx="0">
                  <c:v>1.45</c:v>
                </c:pt>
                <c:pt idx="1">
                  <c:v>1.45</c:v>
                </c:pt>
                <c:pt idx="2">
                  <c:v>1.44</c:v>
                </c:pt>
                <c:pt idx="3">
                  <c:v>1.45</c:v>
                </c:pt>
                <c:pt idx="4">
                  <c:v>1.4450000000000001</c:v>
                </c:pt>
                <c:pt idx="5">
                  <c:v>1.4450000000000001</c:v>
                </c:pt>
                <c:pt idx="6">
                  <c:v>1.44</c:v>
                </c:pt>
                <c:pt idx="7">
                  <c:v>1.4450000000000001</c:v>
                </c:pt>
                <c:pt idx="8">
                  <c:v>1.4450000000000001</c:v>
                </c:pt>
                <c:pt idx="9">
                  <c:v>1.45</c:v>
                </c:pt>
                <c:pt idx="10">
                  <c:v>1.448</c:v>
                </c:pt>
                <c:pt idx="11">
                  <c:v>1.4524143054229013</c:v>
                </c:pt>
                <c:pt idx="12">
                  <c:v>1.4450000000000001</c:v>
                </c:pt>
                <c:pt idx="13">
                  <c:v>1.4450000000000001</c:v>
                </c:pt>
              </c:numCache>
            </c:numRef>
          </c:xVal>
          <c:yVal>
            <c:numRef>
              <c:f>'Teflon R&amp;T plots'!$BU$3:$BU$16</c:f>
              <c:numCache>
                <c:formatCode>0.0000</c:formatCode>
                <c:ptCount val="14"/>
                <c:pt idx="0">
                  <c:v>1.8127147982276335</c:v>
                </c:pt>
                <c:pt idx="1">
                  <c:v>2.1318850131134703</c:v>
                </c:pt>
                <c:pt idx="2">
                  <c:v>2.4250886715837647</c:v>
                </c:pt>
                <c:pt idx="3">
                  <c:v>1.680419088152735</c:v>
                </c:pt>
                <c:pt idx="4">
                  <c:v>2.4667392237221515</c:v>
                </c:pt>
                <c:pt idx="5">
                  <c:v>1.329280197104588</c:v>
                </c:pt>
                <c:pt idx="6">
                  <c:v>1.7395241455507557</c:v>
                </c:pt>
                <c:pt idx="7">
                  <c:v>2.7638822532432576</c:v>
                </c:pt>
                <c:pt idx="8">
                  <c:v>1.5111289946801014</c:v>
                </c:pt>
                <c:pt idx="9">
                  <c:v>1.541820614289457</c:v>
                </c:pt>
                <c:pt idx="10">
                  <c:v>1.9014741902301655</c:v>
                </c:pt>
                <c:pt idx="11">
                  <c:v>2.0786515528876603</c:v>
                </c:pt>
                <c:pt idx="12">
                  <c:v>2.7325343174873762</c:v>
                </c:pt>
                <c:pt idx="13">
                  <c:v>1.7857412174371969</c:v>
                </c:pt>
              </c:numCache>
            </c:numRef>
          </c:yVal>
          <c:smooth val="0"/>
        </c:ser>
        <c:dLbls>
          <c:showLegendKey val="0"/>
          <c:showVal val="0"/>
          <c:showCatName val="0"/>
          <c:showSerName val="0"/>
          <c:showPercent val="0"/>
          <c:showBubbleSize val="0"/>
        </c:dLbls>
        <c:axId val="167274368"/>
        <c:axId val="167272832"/>
      </c:scatterChart>
      <c:valAx>
        <c:axId val="167269504"/>
        <c:scaling>
          <c:orientation val="minMax"/>
        </c:scaling>
        <c:delete val="0"/>
        <c:axPos val="b"/>
        <c:numFmt formatCode="0.000" sourceLinked="1"/>
        <c:majorTickMark val="out"/>
        <c:minorTickMark val="none"/>
        <c:tickLblPos val="nextTo"/>
        <c:crossAx val="167271040"/>
        <c:crosses val="autoZero"/>
        <c:crossBetween val="midCat"/>
      </c:valAx>
      <c:valAx>
        <c:axId val="167271040"/>
        <c:scaling>
          <c:orientation val="minMax"/>
          <c:min val="0"/>
        </c:scaling>
        <c:delete val="0"/>
        <c:axPos val="l"/>
        <c:majorGridlines/>
        <c:numFmt formatCode="0.0000" sourceLinked="1"/>
        <c:majorTickMark val="out"/>
        <c:minorTickMark val="none"/>
        <c:tickLblPos val="nextTo"/>
        <c:crossAx val="167269504"/>
        <c:crosses val="autoZero"/>
        <c:crossBetween val="midCat"/>
      </c:valAx>
      <c:valAx>
        <c:axId val="167272832"/>
        <c:scaling>
          <c:orientation val="minMax"/>
        </c:scaling>
        <c:delete val="0"/>
        <c:axPos val="r"/>
        <c:numFmt formatCode="0.0000" sourceLinked="1"/>
        <c:majorTickMark val="out"/>
        <c:minorTickMark val="none"/>
        <c:tickLblPos val="nextTo"/>
        <c:crossAx val="167274368"/>
        <c:crosses val="max"/>
        <c:crossBetween val="midCat"/>
      </c:valAx>
      <c:valAx>
        <c:axId val="167274368"/>
        <c:scaling>
          <c:orientation val="minMax"/>
        </c:scaling>
        <c:delete val="1"/>
        <c:axPos val="b"/>
        <c:numFmt formatCode="0.000" sourceLinked="1"/>
        <c:majorTickMark val="out"/>
        <c:minorTickMark val="none"/>
        <c:tickLblPos val="none"/>
        <c:crossAx val="167272832"/>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55" l="0.70000000000000095" r="0.70000000000000095" t="0.75000000000001055" header="0.30000000000000032" footer="0.30000000000000032"/>
    <c:pageSetup orientation="landscape"/>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Teflon diameters </a:t>
            </a:r>
            <a:r>
              <a:rPr lang="en-US"/>
              <a:t>versus Rt/R0, unaged</a:t>
            </a:r>
          </a:p>
        </c:rich>
      </c:tx>
      <c:overlay val="0"/>
    </c:title>
    <c:autoTitleDeleted val="0"/>
    <c:plotArea>
      <c:layout/>
      <c:scatterChart>
        <c:scatterStyle val="lineMarker"/>
        <c:varyColors val="0"/>
        <c:ser>
          <c:idx val="0"/>
          <c:order val="0"/>
          <c:tx>
            <c:strRef>
              <c:f>'Teflon R&amp;T plots'!$BR$2</c:f>
              <c:strCache>
                <c:ptCount val="1"/>
                <c:pt idx="0">
                  <c:v>M1/M0 (micro-m)--CMD</c:v>
                </c:pt>
              </c:strCache>
            </c:strRef>
          </c:tx>
          <c:spPr>
            <a:ln w="28575">
              <a:noFill/>
            </a:ln>
          </c:spPr>
          <c:xVal>
            <c:numRef>
              <c:f>'Teflon R&amp;T plots'!$O$3:$O$16</c:f>
              <c:numCache>
                <c:formatCode>0.000</c:formatCode>
                <c:ptCount val="14"/>
                <c:pt idx="0">
                  <c:v>1.45</c:v>
                </c:pt>
                <c:pt idx="1">
                  <c:v>1.45</c:v>
                </c:pt>
                <c:pt idx="2">
                  <c:v>1.44</c:v>
                </c:pt>
                <c:pt idx="3">
                  <c:v>1.45</c:v>
                </c:pt>
                <c:pt idx="4">
                  <c:v>1.4450000000000001</c:v>
                </c:pt>
                <c:pt idx="5">
                  <c:v>1.4450000000000001</c:v>
                </c:pt>
                <c:pt idx="6">
                  <c:v>1.44</c:v>
                </c:pt>
                <c:pt idx="7">
                  <c:v>1.4450000000000001</c:v>
                </c:pt>
                <c:pt idx="8">
                  <c:v>1.4450000000000001</c:v>
                </c:pt>
                <c:pt idx="9">
                  <c:v>1.45</c:v>
                </c:pt>
                <c:pt idx="10">
                  <c:v>1.448</c:v>
                </c:pt>
                <c:pt idx="11">
                  <c:v>1.4524143054229013</c:v>
                </c:pt>
                <c:pt idx="12">
                  <c:v>1.4450000000000001</c:v>
                </c:pt>
                <c:pt idx="13">
                  <c:v>1.4450000000000001</c:v>
                </c:pt>
              </c:numCache>
            </c:numRef>
          </c:xVal>
          <c:yVal>
            <c:numRef>
              <c:f>'Teflon R&amp;T plots'!$BR$3:$BR$25</c:f>
              <c:numCache>
                <c:formatCode>0.0000</c:formatCode>
                <c:ptCount val="23"/>
                <c:pt idx="0">
                  <c:v>0.19688438149356463</c:v>
                </c:pt>
                <c:pt idx="1">
                  <c:v>0.17240307407480779</c:v>
                </c:pt>
                <c:pt idx="2">
                  <c:v>0.17780543707723964</c:v>
                </c:pt>
                <c:pt idx="3">
                  <c:v>0.27528882175166719</c:v>
                </c:pt>
                <c:pt idx="4">
                  <c:v>0.13371556018952235</c:v>
                </c:pt>
                <c:pt idx="5">
                  <c:v>0.18683766619447323</c:v>
                </c:pt>
                <c:pt idx="6">
                  <c:v>0.15206897674845057</c:v>
                </c:pt>
                <c:pt idx="7">
                  <c:v>5.3128267816860503E-2</c:v>
                </c:pt>
                <c:pt idx="8">
                  <c:v>0.16283968830998286</c:v>
                </c:pt>
                <c:pt idx="9">
                  <c:v>0.20838028193207944</c:v>
                </c:pt>
                <c:pt idx="10">
                  <c:v>0.13990121268770589</c:v>
                </c:pt>
                <c:pt idx="11">
                  <c:v>0.14808630459171615</c:v>
                </c:pt>
                <c:pt idx="12">
                  <c:v>5.5088676664496919E-2</c:v>
                </c:pt>
                <c:pt idx="13">
                  <c:v>0.13183675328073566</c:v>
                </c:pt>
                <c:pt idx="14">
                  <c:v>0.23003613929149694</c:v>
                </c:pt>
                <c:pt idx="15">
                  <c:v>0.16216018245628583</c:v>
                </c:pt>
                <c:pt idx="16">
                  <c:v>0.26669327915563062</c:v>
                </c:pt>
                <c:pt idx="17">
                  <c:v>0.38498978203935447</c:v>
                </c:pt>
                <c:pt idx="18">
                  <c:v>0.3369907290446838</c:v>
                </c:pt>
                <c:pt idx="19">
                  <c:v>0.47310143830376716</c:v>
                </c:pt>
                <c:pt idx="20">
                  <c:v>0.18204359333877107</c:v>
                </c:pt>
                <c:pt idx="21">
                  <c:v>0.24924957168477233</c:v>
                </c:pt>
                <c:pt idx="22">
                  <c:v>0.10459065809534994</c:v>
                </c:pt>
              </c:numCache>
            </c:numRef>
          </c:yVal>
          <c:smooth val="0"/>
        </c:ser>
        <c:ser>
          <c:idx val="1"/>
          <c:order val="1"/>
          <c:tx>
            <c:strRef>
              <c:f>'Teflon R&amp;T plots'!$BS$2</c:f>
              <c:strCache>
                <c:ptCount val="1"/>
                <c:pt idx="0">
                  <c:v>Diameter of Average mass (micro-m)</c:v>
                </c:pt>
              </c:strCache>
            </c:strRef>
          </c:tx>
          <c:spPr>
            <a:ln w="28575">
              <a:noFill/>
            </a:ln>
          </c:spPr>
          <c:xVal>
            <c:numRef>
              <c:f>'Teflon R&amp;T plots'!$O$3:$O$16</c:f>
              <c:numCache>
                <c:formatCode>0.000</c:formatCode>
                <c:ptCount val="14"/>
                <c:pt idx="0">
                  <c:v>1.45</c:v>
                </c:pt>
                <c:pt idx="1">
                  <c:v>1.45</c:v>
                </c:pt>
                <c:pt idx="2">
                  <c:v>1.44</c:v>
                </c:pt>
                <c:pt idx="3">
                  <c:v>1.45</c:v>
                </c:pt>
                <c:pt idx="4">
                  <c:v>1.4450000000000001</c:v>
                </c:pt>
                <c:pt idx="5">
                  <c:v>1.4450000000000001</c:v>
                </c:pt>
                <c:pt idx="6">
                  <c:v>1.44</c:v>
                </c:pt>
                <c:pt idx="7">
                  <c:v>1.4450000000000001</c:v>
                </c:pt>
                <c:pt idx="8">
                  <c:v>1.4450000000000001</c:v>
                </c:pt>
                <c:pt idx="9">
                  <c:v>1.45</c:v>
                </c:pt>
                <c:pt idx="10">
                  <c:v>1.448</c:v>
                </c:pt>
                <c:pt idx="11">
                  <c:v>1.4524143054229013</c:v>
                </c:pt>
                <c:pt idx="12">
                  <c:v>1.4450000000000001</c:v>
                </c:pt>
                <c:pt idx="13">
                  <c:v>1.4450000000000001</c:v>
                </c:pt>
              </c:numCache>
            </c:numRef>
          </c:xVal>
          <c:yVal>
            <c:numRef>
              <c:f>'Teflon R&amp;T plots'!$BS$3:$BS$25</c:f>
              <c:numCache>
                <c:formatCode>0.0000</c:formatCode>
                <c:ptCount val="23"/>
                <c:pt idx="0">
                  <c:v>0.28046085669391252</c:v>
                </c:pt>
                <c:pt idx="1">
                  <c:v>0.30578863797657757</c:v>
                </c:pt>
                <c:pt idx="2">
                  <c:v>0.38972921366338154</c:v>
                </c:pt>
                <c:pt idx="3">
                  <c:v>0.3604043772501847</c:v>
                </c:pt>
                <c:pt idx="4">
                  <c:v>0.30215438008227241</c:v>
                </c:pt>
                <c:pt idx="5">
                  <c:v>0.20260508750416512</c:v>
                </c:pt>
                <c:pt idx="6">
                  <c:v>0.2066073251604415</c:v>
                </c:pt>
                <c:pt idx="7">
                  <c:v>0.14934491754394455</c:v>
                </c:pt>
                <c:pt idx="8">
                  <c:v>0.19310173093440533</c:v>
                </c:pt>
                <c:pt idx="9">
                  <c:v>0.25134398476976683</c:v>
                </c:pt>
                <c:pt idx="10">
                  <c:v>0.21143321745634569</c:v>
                </c:pt>
                <c:pt idx="11">
                  <c:v>0.25295421677328306</c:v>
                </c:pt>
                <c:pt idx="12">
                  <c:v>0.15132510528359466</c:v>
                </c:pt>
                <c:pt idx="13">
                  <c:v>0.18452250171432627</c:v>
                </c:pt>
                <c:pt idx="14">
                  <c:v>0.30943952466942082</c:v>
                </c:pt>
                <c:pt idx="15">
                  <c:v>0.32399896662237215</c:v>
                </c:pt>
                <c:pt idx="16">
                  <c:v>0.26321606173734746</c:v>
                </c:pt>
                <c:pt idx="17">
                  <c:v>0.34802448690651788</c:v>
                </c:pt>
                <c:pt idx="18">
                  <c:v>0.32488147091855835</c:v>
                </c:pt>
                <c:pt idx="19">
                  <c:v>0.44575012050849505</c:v>
                </c:pt>
                <c:pt idx="20">
                  <c:v>0.4095106563201677</c:v>
                </c:pt>
                <c:pt idx="21">
                  <c:v>0.2672082375696318</c:v>
                </c:pt>
                <c:pt idx="22">
                  <c:v>0.23211570631965311</c:v>
                </c:pt>
              </c:numCache>
            </c:numRef>
          </c:yVal>
          <c:smooth val="0"/>
        </c:ser>
        <c:ser>
          <c:idx val="4"/>
          <c:order val="2"/>
          <c:tx>
            <c:strRef>
              <c:f>'Teflon R&amp;T plots'!$BV$2</c:f>
              <c:strCache>
                <c:ptCount val="1"/>
                <c:pt idx="0">
                  <c:v>Hatch Choate Dg</c:v>
                </c:pt>
              </c:strCache>
            </c:strRef>
          </c:tx>
          <c:spPr>
            <a:ln w="28575">
              <a:noFill/>
            </a:ln>
          </c:spPr>
          <c:xVal>
            <c:numRef>
              <c:f>'Teflon R&amp;T plots'!$O$3:$O$16</c:f>
              <c:numCache>
                <c:formatCode>0.000</c:formatCode>
                <c:ptCount val="14"/>
                <c:pt idx="0">
                  <c:v>1.45</c:v>
                </c:pt>
                <c:pt idx="1">
                  <c:v>1.45</c:v>
                </c:pt>
                <c:pt idx="2">
                  <c:v>1.44</c:v>
                </c:pt>
                <c:pt idx="3">
                  <c:v>1.45</c:v>
                </c:pt>
                <c:pt idx="4">
                  <c:v>1.4450000000000001</c:v>
                </c:pt>
                <c:pt idx="5">
                  <c:v>1.4450000000000001</c:v>
                </c:pt>
                <c:pt idx="6">
                  <c:v>1.44</c:v>
                </c:pt>
                <c:pt idx="7">
                  <c:v>1.4450000000000001</c:v>
                </c:pt>
                <c:pt idx="8">
                  <c:v>1.4450000000000001</c:v>
                </c:pt>
                <c:pt idx="9">
                  <c:v>1.45</c:v>
                </c:pt>
                <c:pt idx="10">
                  <c:v>1.448</c:v>
                </c:pt>
                <c:pt idx="11">
                  <c:v>1.4524143054229013</c:v>
                </c:pt>
                <c:pt idx="12">
                  <c:v>1.4450000000000001</c:v>
                </c:pt>
                <c:pt idx="13">
                  <c:v>1.4450000000000001</c:v>
                </c:pt>
              </c:numCache>
            </c:numRef>
          </c:xVal>
          <c:yVal>
            <c:numRef>
              <c:f>'Teflon R&amp;T plots'!$BV$3:$BV$37</c:f>
              <c:numCache>
                <c:formatCode>0.0000</c:formatCode>
                <c:ptCount val="35"/>
                <c:pt idx="0">
                  <c:v>0.16496080616084327</c:v>
                </c:pt>
                <c:pt idx="1">
                  <c:v>0.1294514250758422</c:v>
                </c:pt>
                <c:pt idx="2">
                  <c:v>0.12009808290984868</c:v>
                </c:pt>
                <c:pt idx="3">
                  <c:v>0.24059568656859387</c:v>
                </c:pt>
                <c:pt idx="4">
                  <c:v>8.895256485759552E-2</c:v>
                </c:pt>
                <c:pt idx="5">
                  <c:v>0.17942025827856098</c:v>
                </c:pt>
                <c:pt idx="6">
                  <c:v>0.13046321538133326</c:v>
                </c:pt>
                <c:pt idx="7">
                  <c:v>3.1687885565052865E-2</c:v>
                </c:pt>
                <c:pt idx="8">
                  <c:v>0.14953653401481964</c:v>
                </c:pt>
                <c:pt idx="9">
                  <c:v>0.18973641212359585</c:v>
                </c:pt>
                <c:pt idx="10">
                  <c:v>0.11380087707932458</c:v>
                </c:pt>
                <c:pt idx="11">
                  <c:v>0.11330560179039686</c:v>
                </c:pt>
                <c:pt idx="12">
                  <c:v>3.3238239856937329E-2</c:v>
                </c:pt>
                <c:pt idx="13">
                  <c:v>0.11143717188099855</c:v>
                </c:pt>
                <c:pt idx="14">
                  <c:v>0.19833812927809957</c:v>
                </c:pt>
                <c:pt idx="15">
                  <c:v>0.11472142264367631</c:v>
                </c:pt>
                <c:pt idx="16">
                  <c:v>0</c:v>
                </c:pt>
                <c:pt idx="17">
                  <c:v>0</c:v>
                </c:pt>
                <c:pt idx="18">
                  <c:v>0</c:v>
                </c:pt>
                <c:pt idx="19">
                  <c:v>0</c:v>
                </c:pt>
                <c:pt idx="20">
                  <c:v>0.12137535003189111</c:v>
                </c:pt>
                <c:pt idx="21">
                  <c:v>0.2407280565775852</c:v>
                </c:pt>
                <c:pt idx="22">
                  <c:v>7.0208077224969093E-2</c:v>
                </c:pt>
                <c:pt idx="25">
                  <c:v>8.1474957829452105E-2</c:v>
                </c:pt>
                <c:pt idx="26">
                  <c:v>7.0208077224969093E-2</c:v>
                </c:pt>
              </c:numCache>
            </c:numRef>
          </c:yVal>
          <c:smooth val="0"/>
        </c:ser>
        <c:dLbls>
          <c:showLegendKey val="0"/>
          <c:showVal val="0"/>
          <c:showCatName val="0"/>
          <c:showSerName val="0"/>
          <c:showPercent val="0"/>
          <c:showBubbleSize val="0"/>
        </c:dLbls>
        <c:axId val="127013632"/>
        <c:axId val="127015168"/>
      </c:scatterChart>
      <c:valAx>
        <c:axId val="127013632"/>
        <c:scaling>
          <c:orientation val="minMax"/>
        </c:scaling>
        <c:delete val="0"/>
        <c:axPos val="b"/>
        <c:numFmt formatCode="0.000" sourceLinked="1"/>
        <c:majorTickMark val="out"/>
        <c:minorTickMark val="none"/>
        <c:tickLblPos val="nextTo"/>
        <c:crossAx val="127015168"/>
        <c:crosses val="autoZero"/>
        <c:crossBetween val="midCat"/>
      </c:valAx>
      <c:valAx>
        <c:axId val="127015168"/>
        <c:scaling>
          <c:orientation val="minMax"/>
          <c:min val="0"/>
        </c:scaling>
        <c:delete val="0"/>
        <c:axPos val="l"/>
        <c:majorGridlines/>
        <c:numFmt formatCode="0.0000" sourceLinked="1"/>
        <c:majorTickMark val="out"/>
        <c:minorTickMark val="none"/>
        <c:tickLblPos val="nextTo"/>
        <c:crossAx val="127013632"/>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77" l="0.70000000000000095" r="0.70000000000000095" t="0.75000000000001077" header="0.30000000000000032" footer="0.30000000000000032"/>
    <c:pageSetup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Teflon diameters </a:t>
            </a:r>
            <a:r>
              <a:rPr lang="en-US"/>
              <a:t>versus Rt/R0, aged 491 seconds</a:t>
            </a:r>
          </a:p>
        </c:rich>
      </c:tx>
      <c:overlay val="0"/>
    </c:title>
    <c:autoTitleDeleted val="0"/>
    <c:plotArea>
      <c:layout/>
      <c:scatterChart>
        <c:scatterStyle val="lineMarker"/>
        <c:varyColors val="0"/>
        <c:ser>
          <c:idx val="0"/>
          <c:order val="0"/>
          <c:tx>
            <c:strRef>
              <c:f>'Teflon R&amp;T plots'!$BR$2</c:f>
              <c:strCache>
                <c:ptCount val="1"/>
                <c:pt idx="0">
                  <c:v>M1/M0 (micro-m)--CMD</c:v>
                </c:pt>
              </c:strCache>
            </c:strRef>
          </c:tx>
          <c:spPr>
            <a:ln w="28575">
              <a:noFill/>
            </a:ln>
          </c:spPr>
          <c:xVal>
            <c:numRef>
              <c:f>'Teflon R&amp;T plots'!$O$17:$O$20</c:f>
              <c:numCache>
                <c:formatCode>0.000</c:formatCode>
                <c:ptCount val="4"/>
                <c:pt idx="0">
                  <c:v>1.45</c:v>
                </c:pt>
                <c:pt idx="1">
                  <c:v>1.45</c:v>
                </c:pt>
                <c:pt idx="2">
                  <c:v>1.4450000000000001</c:v>
                </c:pt>
                <c:pt idx="3">
                  <c:v>1.45</c:v>
                </c:pt>
              </c:numCache>
            </c:numRef>
          </c:xVal>
          <c:yVal>
            <c:numRef>
              <c:f>'Teflon R&amp;T plots'!$BR$17:$BR$20</c:f>
              <c:numCache>
                <c:formatCode>0.0000</c:formatCode>
                <c:ptCount val="4"/>
                <c:pt idx="0">
                  <c:v>0.23003613929149694</c:v>
                </c:pt>
                <c:pt idx="1">
                  <c:v>0.16216018245628583</c:v>
                </c:pt>
                <c:pt idx="2">
                  <c:v>0.26669327915563062</c:v>
                </c:pt>
                <c:pt idx="3">
                  <c:v>0.38498978203935447</c:v>
                </c:pt>
              </c:numCache>
            </c:numRef>
          </c:yVal>
          <c:smooth val="0"/>
        </c:ser>
        <c:ser>
          <c:idx val="1"/>
          <c:order val="1"/>
          <c:tx>
            <c:strRef>
              <c:f>'Teflon R&amp;T plots'!$BS$2</c:f>
              <c:strCache>
                <c:ptCount val="1"/>
                <c:pt idx="0">
                  <c:v>Diameter of Average mass (micro-m)</c:v>
                </c:pt>
              </c:strCache>
            </c:strRef>
          </c:tx>
          <c:spPr>
            <a:ln w="28575">
              <a:noFill/>
            </a:ln>
          </c:spPr>
          <c:xVal>
            <c:numRef>
              <c:f>'Teflon R&amp;T plots'!$O$17:$O$20</c:f>
              <c:numCache>
                <c:formatCode>0.000</c:formatCode>
                <c:ptCount val="4"/>
                <c:pt idx="0">
                  <c:v>1.45</c:v>
                </c:pt>
                <c:pt idx="1">
                  <c:v>1.45</c:v>
                </c:pt>
                <c:pt idx="2">
                  <c:v>1.4450000000000001</c:v>
                </c:pt>
                <c:pt idx="3">
                  <c:v>1.45</c:v>
                </c:pt>
              </c:numCache>
            </c:numRef>
          </c:xVal>
          <c:yVal>
            <c:numRef>
              <c:f>'Teflon R&amp;T plots'!$BS$17:$BS$20</c:f>
              <c:numCache>
                <c:formatCode>0.0000</c:formatCode>
                <c:ptCount val="4"/>
                <c:pt idx="0">
                  <c:v>0.30943952466942082</c:v>
                </c:pt>
                <c:pt idx="1">
                  <c:v>0.32399896662237215</c:v>
                </c:pt>
                <c:pt idx="2">
                  <c:v>0.26321606173734746</c:v>
                </c:pt>
                <c:pt idx="3">
                  <c:v>0.34802448690651788</c:v>
                </c:pt>
              </c:numCache>
            </c:numRef>
          </c:yVal>
          <c:smooth val="0"/>
        </c:ser>
        <c:ser>
          <c:idx val="4"/>
          <c:order val="2"/>
          <c:tx>
            <c:strRef>
              <c:f>'Teflon R&amp;T plots'!$BV$2</c:f>
              <c:strCache>
                <c:ptCount val="1"/>
                <c:pt idx="0">
                  <c:v>Hatch Choate Dg</c:v>
                </c:pt>
              </c:strCache>
            </c:strRef>
          </c:tx>
          <c:spPr>
            <a:ln w="28575">
              <a:noFill/>
            </a:ln>
          </c:spPr>
          <c:xVal>
            <c:numRef>
              <c:f>'Teflon R&amp;T plots'!$O$17:$O$20</c:f>
              <c:numCache>
                <c:formatCode>0.000</c:formatCode>
                <c:ptCount val="4"/>
                <c:pt idx="0">
                  <c:v>1.45</c:v>
                </c:pt>
                <c:pt idx="1">
                  <c:v>1.45</c:v>
                </c:pt>
                <c:pt idx="2">
                  <c:v>1.4450000000000001</c:v>
                </c:pt>
                <c:pt idx="3">
                  <c:v>1.45</c:v>
                </c:pt>
              </c:numCache>
            </c:numRef>
          </c:xVal>
          <c:yVal>
            <c:numRef>
              <c:f>'Teflon R&amp;T plots'!$BV$17:$BV$20</c:f>
              <c:numCache>
                <c:formatCode>0.0000</c:formatCode>
                <c:ptCount val="4"/>
                <c:pt idx="0">
                  <c:v>0.19833812927809957</c:v>
                </c:pt>
                <c:pt idx="1">
                  <c:v>0.11472142264367631</c:v>
                </c:pt>
                <c:pt idx="2">
                  <c:v>0</c:v>
                </c:pt>
                <c:pt idx="3">
                  <c:v>0</c:v>
                </c:pt>
              </c:numCache>
            </c:numRef>
          </c:yVal>
          <c:smooth val="0"/>
        </c:ser>
        <c:dLbls>
          <c:showLegendKey val="0"/>
          <c:showVal val="0"/>
          <c:showCatName val="0"/>
          <c:showSerName val="0"/>
          <c:showPercent val="0"/>
          <c:showBubbleSize val="0"/>
        </c:dLbls>
        <c:axId val="208174080"/>
        <c:axId val="208200448"/>
      </c:scatterChart>
      <c:valAx>
        <c:axId val="208174080"/>
        <c:scaling>
          <c:orientation val="minMax"/>
        </c:scaling>
        <c:delete val="0"/>
        <c:axPos val="b"/>
        <c:numFmt formatCode="0.000" sourceLinked="1"/>
        <c:majorTickMark val="out"/>
        <c:minorTickMark val="none"/>
        <c:tickLblPos val="nextTo"/>
        <c:crossAx val="208200448"/>
        <c:crosses val="autoZero"/>
        <c:crossBetween val="midCat"/>
      </c:valAx>
      <c:valAx>
        <c:axId val="208200448"/>
        <c:scaling>
          <c:orientation val="minMax"/>
          <c:min val="0"/>
        </c:scaling>
        <c:delete val="0"/>
        <c:axPos val="l"/>
        <c:majorGridlines/>
        <c:numFmt formatCode="0.0000" sourceLinked="1"/>
        <c:majorTickMark val="out"/>
        <c:minorTickMark val="none"/>
        <c:tickLblPos val="nextTo"/>
        <c:crossAx val="208174080"/>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99" l="0.70000000000000095" r="0.70000000000000095" t="0.75000000000001099" header="0.30000000000000032" footer="0.30000000000000032"/>
    <c:pageSetup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Teflon diameters </a:t>
            </a:r>
            <a:r>
              <a:rPr lang="en-US"/>
              <a:t>versus Rt/R0, unaged V = 8 cm/s</a:t>
            </a:r>
          </a:p>
        </c:rich>
      </c:tx>
      <c:overlay val="0"/>
    </c:title>
    <c:autoTitleDeleted val="0"/>
    <c:plotArea>
      <c:layout/>
      <c:scatterChart>
        <c:scatterStyle val="lineMarker"/>
        <c:varyColors val="0"/>
        <c:ser>
          <c:idx val="0"/>
          <c:order val="0"/>
          <c:tx>
            <c:strRef>
              <c:f>'Teflon R&amp;T plots'!$BR$2</c:f>
              <c:strCache>
                <c:ptCount val="1"/>
                <c:pt idx="0">
                  <c:v>M1/M0 (micro-m)--CMD</c:v>
                </c:pt>
              </c:strCache>
            </c:strRef>
          </c:tx>
          <c:spPr>
            <a:ln w="28575">
              <a:noFill/>
            </a:ln>
          </c:spPr>
          <c:xVal>
            <c:numRef>
              <c:f>'Teflon R&amp;T plots'!$O$8:$O$16</c:f>
              <c:numCache>
                <c:formatCode>0.000</c:formatCode>
                <c:ptCount val="9"/>
                <c:pt idx="0">
                  <c:v>1.4450000000000001</c:v>
                </c:pt>
                <c:pt idx="1">
                  <c:v>1.44</c:v>
                </c:pt>
                <c:pt idx="2">
                  <c:v>1.4450000000000001</c:v>
                </c:pt>
                <c:pt idx="3">
                  <c:v>1.4450000000000001</c:v>
                </c:pt>
                <c:pt idx="4">
                  <c:v>1.45</c:v>
                </c:pt>
                <c:pt idx="5">
                  <c:v>1.448</c:v>
                </c:pt>
                <c:pt idx="6">
                  <c:v>1.4524143054229013</c:v>
                </c:pt>
                <c:pt idx="7">
                  <c:v>1.4450000000000001</c:v>
                </c:pt>
                <c:pt idx="8">
                  <c:v>1.4450000000000001</c:v>
                </c:pt>
              </c:numCache>
            </c:numRef>
          </c:xVal>
          <c:yVal>
            <c:numRef>
              <c:f>'Teflon R&amp;T plots'!$BR$8:$BR$16</c:f>
              <c:numCache>
                <c:formatCode>0.0000</c:formatCode>
                <c:ptCount val="9"/>
                <c:pt idx="0">
                  <c:v>0.18683766619447323</c:v>
                </c:pt>
                <c:pt idx="1">
                  <c:v>0.15206897674845057</c:v>
                </c:pt>
                <c:pt idx="2">
                  <c:v>5.3128267816860503E-2</c:v>
                </c:pt>
                <c:pt idx="3">
                  <c:v>0.16283968830998286</c:v>
                </c:pt>
                <c:pt idx="4">
                  <c:v>0.20838028193207944</c:v>
                </c:pt>
                <c:pt idx="5">
                  <c:v>0.13990121268770589</c:v>
                </c:pt>
                <c:pt idx="6">
                  <c:v>0.14808630459171615</c:v>
                </c:pt>
                <c:pt idx="7">
                  <c:v>5.5088676664496919E-2</c:v>
                </c:pt>
                <c:pt idx="8">
                  <c:v>0.13183675328073566</c:v>
                </c:pt>
              </c:numCache>
            </c:numRef>
          </c:yVal>
          <c:smooth val="0"/>
        </c:ser>
        <c:ser>
          <c:idx val="1"/>
          <c:order val="1"/>
          <c:tx>
            <c:strRef>
              <c:f>'Teflon R&amp;T plots'!$BS$2</c:f>
              <c:strCache>
                <c:ptCount val="1"/>
                <c:pt idx="0">
                  <c:v>Diameter of Average mass (micro-m)</c:v>
                </c:pt>
              </c:strCache>
            </c:strRef>
          </c:tx>
          <c:spPr>
            <a:ln w="28575">
              <a:noFill/>
            </a:ln>
          </c:spPr>
          <c:xVal>
            <c:numRef>
              <c:f>'Teflon R&amp;T plots'!$O$8:$O$16</c:f>
              <c:numCache>
                <c:formatCode>0.000</c:formatCode>
                <c:ptCount val="9"/>
                <c:pt idx="0">
                  <c:v>1.4450000000000001</c:v>
                </c:pt>
                <c:pt idx="1">
                  <c:v>1.44</c:v>
                </c:pt>
                <c:pt idx="2">
                  <c:v>1.4450000000000001</c:v>
                </c:pt>
                <c:pt idx="3">
                  <c:v>1.4450000000000001</c:v>
                </c:pt>
                <c:pt idx="4">
                  <c:v>1.45</c:v>
                </c:pt>
                <c:pt idx="5">
                  <c:v>1.448</c:v>
                </c:pt>
                <c:pt idx="6">
                  <c:v>1.4524143054229013</c:v>
                </c:pt>
                <c:pt idx="7">
                  <c:v>1.4450000000000001</c:v>
                </c:pt>
                <c:pt idx="8">
                  <c:v>1.4450000000000001</c:v>
                </c:pt>
              </c:numCache>
            </c:numRef>
          </c:xVal>
          <c:yVal>
            <c:numRef>
              <c:f>'Teflon R&amp;T plots'!$BS$8:$BS$16</c:f>
              <c:numCache>
                <c:formatCode>0.0000</c:formatCode>
                <c:ptCount val="9"/>
                <c:pt idx="0">
                  <c:v>0.20260508750416512</c:v>
                </c:pt>
                <c:pt idx="1">
                  <c:v>0.2066073251604415</c:v>
                </c:pt>
                <c:pt idx="2">
                  <c:v>0.14934491754394455</c:v>
                </c:pt>
                <c:pt idx="3">
                  <c:v>0.19310173093440533</c:v>
                </c:pt>
                <c:pt idx="4">
                  <c:v>0.25134398476976683</c:v>
                </c:pt>
                <c:pt idx="5">
                  <c:v>0.21143321745634569</c:v>
                </c:pt>
                <c:pt idx="6">
                  <c:v>0.25295421677328306</c:v>
                </c:pt>
                <c:pt idx="7">
                  <c:v>0.15132510528359466</c:v>
                </c:pt>
                <c:pt idx="8">
                  <c:v>0.18452250171432627</c:v>
                </c:pt>
              </c:numCache>
            </c:numRef>
          </c:yVal>
          <c:smooth val="0"/>
        </c:ser>
        <c:ser>
          <c:idx val="4"/>
          <c:order val="2"/>
          <c:tx>
            <c:strRef>
              <c:f>'Teflon R&amp;T plots'!$BV$2</c:f>
              <c:strCache>
                <c:ptCount val="1"/>
                <c:pt idx="0">
                  <c:v>Hatch Choate Dg</c:v>
                </c:pt>
              </c:strCache>
            </c:strRef>
          </c:tx>
          <c:spPr>
            <a:ln w="28575">
              <a:noFill/>
            </a:ln>
          </c:spPr>
          <c:xVal>
            <c:numRef>
              <c:f>'Teflon R&amp;T plots'!$O$8:$O$16</c:f>
              <c:numCache>
                <c:formatCode>0.000</c:formatCode>
                <c:ptCount val="9"/>
                <c:pt idx="0">
                  <c:v>1.4450000000000001</c:v>
                </c:pt>
                <c:pt idx="1">
                  <c:v>1.44</c:v>
                </c:pt>
                <c:pt idx="2">
                  <c:v>1.4450000000000001</c:v>
                </c:pt>
                <c:pt idx="3">
                  <c:v>1.4450000000000001</c:v>
                </c:pt>
                <c:pt idx="4">
                  <c:v>1.45</c:v>
                </c:pt>
                <c:pt idx="5">
                  <c:v>1.448</c:v>
                </c:pt>
                <c:pt idx="6">
                  <c:v>1.4524143054229013</c:v>
                </c:pt>
                <c:pt idx="7">
                  <c:v>1.4450000000000001</c:v>
                </c:pt>
                <c:pt idx="8">
                  <c:v>1.4450000000000001</c:v>
                </c:pt>
              </c:numCache>
            </c:numRef>
          </c:xVal>
          <c:yVal>
            <c:numRef>
              <c:f>'Teflon R&amp;T plots'!$BV$8:$BV$16</c:f>
              <c:numCache>
                <c:formatCode>0.0000</c:formatCode>
                <c:ptCount val="9"/>
                <c:pt idx="0">
                  <c:v>0.17942025827856098</c:v>
                </c:pt>
                <c:pt idx="1">
                  <c:v>0.13046321538133326</c:v>
                </c:pt>
                <c:pt idx="2">
                  <c:v>3.1687885565052865E-2</c:v>
                </c:pt>
                <c:pt idx="3">
                  <c:v>0.14953653401481964</c:v>
                </c:pt>
                <c:pt idx="4">
                  <c:v>0.18973641212359585</c:v>
                </c:pt>
                <c:pt idx="5">
                  <c:v>0.11380087707932458</c:v>
                </c:pt>
                <c:pt idx="6">
                  <c:v>0.11330560179039686</c:v>
                </c:pt>
                <c:pt idx="7">
                  <c:v>3.3238239856937329E-2</c:v>
                </c:pt>
                <c:pt idx="8">
                  <c:v>0.11143717188099855</c:v>
                </c:pt>
              </c:numCache>
            </c:numRef>
          </c:yVal>
          <c:smooth val="0"/>
        </c:ser>
        <c:dLbls>
          <c:showLegendKey val="0"/>
          <c:showVal val="0"/>
          <c:showCatName val="0"/>
          <c:showSerName val="0"/>
          <c:showPercent val="0"/>
          <c:showBubbleSize val="0"/>
        </c:dLbls>
        <c:axId val="198165632"/>
        <c:axId val="198167168"/>
      </c:scatterChart>
      <c:scatterChart>
        <c:scatterStyle val="lineMarker"/>
        <c:varyColors val="0"/>
        <c:ser>
          <c:idx val="2"/>
          <c:order val="3"/>
          <c:tx>
            <c:strRef>
              <c:f>'Teflon R&amp;T plots'!$BT$2</c:f>
              <c:strCache>
                <c:ptCount val="1"/>
                <c:pt idx="0">
                  <c:v>MPASS 3/2</c:v>
                </c:pt>
              </c:strCache>
            </c:strRef>
          </c:tx>
          <c:spPr>
            <a:ln w="28575">
              <a:noFill/>
            </a:ln>
          </c:spPr>
          <c:xVal>
            <c:numRef>
              <c:f>'Teflon R&amp;T plots'!$O$8:$O$16</c:f>
              <c:numCache>
                <c:formatCode>0.000</c:formatCode>
                <c:ptCount val="9"/>
                <c:pt idx="0">
                  <c:v>1.4450000000000001</c:v>
                </c:pt>
                <c:pt idx="1">
                  <c:v>1.44</c:v>
                </c:pt>
                <c:pt idx="2">
                  <c:v>1.4450000000000001</c:v>
                </c:pt>
                <c:pt idx="3">
                  <c:v>1.4450000000000001</c:v>
                </c:pt>
                <c:pt idx="4">
                  <c:v>1.45</c:v>
                </c:pt>
                <c:pt idx="5">
                  <c:v>1.448</c:v>
                </c:pt>
                <c:pt idx="6">
                  <c:v>1.4524143054229013</c:v>
                </c:pt>
                <c:pt idx="7">
                  <c:v>1.4450000000000001</c:v>
                </c:pt>
                <c:pt idx="8">
                  <c:v>1.4450000000000001</c:v>
                </c:pt>
              </c:numCache>
            </c:numRef>
          </c:xVal>
          <c:yVal>
            <c:numRef>
              <c:f>'Teflon R&amp;T plots'!$BT$8:$BT$16</c:f>
              <c:numCache>
                <c:formatCode>0.0000</c:formatCode>
                <c:ptCount val="9"/>
                <c:pt idx="2">
                  <c:v>3.6934221929239239</c:v>
                </c:pt>
                <c:pt idx="3">
                  <c:v>3.6892077970695603</c:v>
                </c:pt>
                <c:pt idx="4">
                  <c:v>3.5084508049012788</c:v>
                </c:pt>
                <c:pt idx="5">
                  <c:v>3.6631843101239578</c:v>
                </c:pt>
                <c:pt idx="6">
                  <c:v>3.6141061384150297</c:v>
                </c:pt>
                <c:pt idx="7">
                  <c:v>0</c:v>
                </c:pt>
                <c:pt idx="8">
                  <c:v>3.3488353200746954</c:v>
                </c:pt>
              </c:numCache>
            </c:numRef>
          </c:yVal>
          <c:smooth val="0"/>
        </c:ser>
        <c:ser>
          <c:idx val="3"/>
          <c:order val="4"/>
          <c:tx>
            <c:strRef>
              <c:f>'Teflon R&amp;T plots'!$BU$2</c:f>
              <c:strCache>
                <c:ptCount val="1"/>
                <c:pt idx="0">
                  <c:v>Hatch Choate Sigma g</c:v>
                </c:pt>
              </c:strCache>
            </c:strRef>
          </c:tx>
          <c:spPr>
            <a:ln w="28575">
              <a:noFill/>
            </a:ln>
          </c:spPr>
          <c:xVal>
            <c:numRef>
              <c:f>'Teflon R&amp;T plots'!$O$8:$O$16</c:f>
              <c:numCache>
                <c:formatCode>0.000</c:formatCode>
                <c:ptCount val="9"/>
                <c:pt idx="0">
                  <c:v>1.4450000000000001</c:v>
                </c:pt>
                <c:pt idx="1">
                  <c:v>1.44</c:v>
                </c:pt>
                <c:pt idx="2">
                  <c:v>1.4450000000000001</c:v>
                </c:pt>
                <c:pt idx="3">
                  <c:v>1.4450000000000001</c:v>
                </c:pt>
                <c:pt idx="4">
                  <c:v>1.45</c:v>
                </c:pt>
                <c:pt idx="5">
                  <c:v>1.448</c:v>
                </c:pt>
                <c:pt idx="6">
                  <c:v>1.4524143054229013</c:v>
                </c:pt>
                <c:pt idx="7">
                  <c:v>1.4450000000000001</c:v>
                </c:pt>
                <c:pt idx="8">
                  <c:v>1.4450000000000001</c:v>
                </c:pt>
              </c:numCache>
            </c:numRef>
          </c:xVal>
          <c:yVal>
            <c:numRef>
              <c:f>'Teflon R&amp;T plots'!$BU$8:$BU$16</c:f>
              <c:numCache>
                <c:formatCode>0.0000</c:formatCode>
                <c:ptCount val="9"/>
                <c:pt idx="0">
                  <c:v>1.329280197104588</c:v>
                </c:pt>
                <c:pt idx="1">
                  <c:v>1.7395241455507557</c:v>
                </c:pt>
                <c:pt idx="2">
                  <c:v>2.7638822532432576</c:v>
                </c:pt>
                <c:pt idx="3">
                  <c:v>1.5111289946801014</c:v>
                </c:pt>
                <c:pt idx="4">
                  <c:v>1.541820614289457</c:v>
                </c:pt>
                <c:pt idx="5">
                  <c:v>1.9014741902301655</c:v>
                </c:pt>
                <c:pt idx="6">
                  <c:v>2.0786515528876603</c:v>
                </c:pt>
                <c:pt idx="7">
                  <c:v>2.7325343174873762</c:v>
                </c:pt>
                <c:pt idx="8">
                  <c:v>1.7857412174371969</c:v>
                </c:pt>
              </c:numCache>
            </c:numRef>
          </c:yVal>
          <c:smooth val="0"/>
        </c:ser>
        <c:dLbls>
          <c:showLegendKey val="0"/>
          <c:showVal val="0"/>
          <c:showCatName val="0"/>
          <c:showSerName val="0"/>
          <c:showPercent val="0"/>
          <c:showBubbleSize val="0"/>
        </c:dLbls>
        <c:axId val="198174592"/>
        <c:axId val="198173056"/>
      </c:scatterChart>
      <c:valAx>
        <c:axId val="198165632"/>
        <c:scaling>
          <c:orientation val="minMax"/>
        </c:scaling>
        <c:delete val="0"/>
        <c:axPos val="b"/>
        <c:numFmt formatCode="0.000" sourceLinked="1"/>
        <c:majorTickMark val="out"/>
        <c:minorTickMark val="none"/>
        <c:tickLblPos val="nextTo"/>
        <c:crossAx val="198167168"/>
        <c:crosses val="autoZero"/>
        <c:crossBetween val="midCat"/>
      </c:valAx>
      <c:valAx>
        <c:axId val="198167168"/>
        <c:scaling>
          <c:orientation val="minMax"/>
          <c:max val="0.48000000000000032"/>
          <c:min val="0"/>
        </c:scaling>
        <c:delete val="0"/>
        <c:axPos val="l"/>
        <c:majorGridlines/>
        <c:numFmt formatCode="0.0000" sourceLinked="1"/>
        <c:majorTickMark val="out"/>
        <c:minorTickMark val="none"/>
        <c:tickLblPos val="nextTo"/>
        <c:crossAx val="198165632"/>
        <c:crosses val="autoZero"/>
        <c:crossBetween val="midCat"/>
      </c:valAx>
      <c:valAx>
        <c:axId val="198173056"/>
        <c:scaling>
          <c:orientation val="minMax"/>
        </c:scaling>
        <c:delete val="0"/>
        <c:axPos val="r"/>
        <c:numFmt formatCode="0.0000" sourceLinked="1"/>
        <c:majorTickMark val="out"/>
        <c:minorTickMark val="none"/>
        <c:tickLblPos val="nextTo"/>
        <c:crossAx val="198174592"/>
        <c:crosses val="max"/>
        <c:crossBetween val="midCat"/>
      </c:valAx>
      <c:valAx>
        <c:axId val="198174592"/>
        <c:scaling>
          <c:orientation val="minMax"/>
        </c:scaling>
        <c:delete val="1"/>
        <c:axPos val="b"/>
        <c:numFmt formatCode="0.000" sourceLinked="1"/>
        <c:majorTickMark val="out"/>
        <c:minorTickMark val="none"/>
        <c:tickLblPos val="none"/>
        <c:crossAx val="198173056"/>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99" l="0.70000000000000095" r="0.70000000000000095" t="0.75000000000001099" header="0.30000000000000032" footer="0.30000000000000032"/>
    <c:pageSetup orientation="landscape"/>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Teflon diameters </a:t>
            </a:r>
            <a:r>
              <a:rPr lang="en-US"/>
              <a:t>versus Rt/R0, aged 491 s V = 8 cm/s</a:t>
            </a:r>
          </a:p>
        </c:rich>
      </c:tx>
      <c:overlay val="0"/>
    </c:title>
    <c:autoTitleDeleted val="0"/>
    <c:plotArea>
      <c:layout/>
      <c:scatterChart>
        <c:scatterStyle val="lineMarker"/>
        <c:varyColors val="0"/>
        <c:ser>
          <c:idx val="0"/>
          <c:order val="0"/>
          <c:tx>
            <c:strRef>
              <c:f>'Teflon R&amp;T plots'!$BR$2</c:f>
              <c:strCache>
                <c:ptCount val="1"/>
                <c:pt idx="0">
                  <c:v>M1/M0 (micro-m)--CMD</c:v>
                </c:pt>
              </c:strCache>
            </c:strRef>
          </c:tx>
          <c:spPr>
            <a:ln w="28575">
              <a:noFill/>
            </a:ln>
          </c:spPr>
          <c:xVal>
            <c:numRef>
              <c:f>'Teflon R&amp;T plots'!$O$19:$O$21</c:f>
              <c:numCache>
                <c:formatCode>0.000</c:formatCode>
                <c:ptCount val="3"/>
                <c:pt idx="0">
                  <c:v>1.4450000000000001</c:v>
                </c:pt>
                <c:pt idx="1">
                  <c:v>1.45</c:v>
                </c:pt>
                <c:pt idx="2">
                  <c:v>1.448</c:v>
                </c:pt>
              </c:numCache>
            </c:numRef>
          </c:xVal>
          <c:yVal>
            <c:numRef>
              <c:f>'Teflon R&amp;T plots'!$BR$19:$BR$21</c:f>
              <c:numCache>
                <c:formatCode>0.0000</c:formatCode>
                <c:ptCount val="3"/>
                <c:pt idx="0">
                  <c:v>0.26669327915563062</c:v>
                </c:pt>
                <c:pt idx="1">
                  <c:v>0.38498978203935447</c:v>
                </c:pt>
                <c:pt idx="2">
                  <c:v>0.3369907290446838</c:v>
                </c:pt>
              </c:numCache>
            </c:numRef>
          </c:yVal>
          <c:smooth val="0"/>
        </c:ser>
        <c:ser>
          <c:idx val="1"/>
          <c:order val="1"/>
          <c:tx>
            <c:strRef>
              <c:f>'Teflon R&amp;T plots'!$BS$2</c:f>
              <c:strCache>
                <c:ptCount val="1"/>
                <c:pt idx="0">
                  <c:v>Diameter of Average mass (micro-m)</c:v>
                </c:pt>
              </c:strCache>
            </c:strRef>
          </c:tx>
          <c:spPr>
            <a:ln w="28575">
              <a:noFill/>
            </a:ln>
          </c:spPr>
          <c:xVal>
            <c:numRef>
              <c:f>'Teflon R&amp;T plots'!$O$19:$O$21</c:f>
              <c:numCache>
                <c:formatCode>0.000</c:formatCode>
                <c:ptCount val="3"/>
                <c:pt idx="0">
                  <c:v>1.4450000000000001</c:v>
                </c:pt>
                <c:pt idx="1">
                  <c:v>1.45</c:v>
                </c:pt>
                <c:pt idx="2">
                  <c:v>1.448</c:v>
                </c:pt>
              </c:numCache>
            </c:numRef>
          </c:xVal>
          <c:yVal>
            <c:numRef>
              <c:f>'Teflon R&amp;T plots'!$BS$19:$BS$21</c:f>
              <c:numCache>
                <c:formatCode>0.0000</c:formatCode>
                <c:ptCount val="3"/>
                <c:pt idx="0">
                  <c:v>0.26321606173734746</c:v>
                </c:pt>
                <c:pt idx="1">
                  <c:v>0.34802448690651788</c:v>
                </c:pt>
                <c:pt idx="2">
                  <c:v>0.32488147091855835</c:v>
                </c:pt>
              </c:numCache>
            </c:numRef>
          </c:yVal>
          <c:smooth val="0"/>
        </c:ser>
        <c:ser>
          <c:idx val="4"/>
          <c:order val="2"/>
          <c:tx>
            <c:strRef>
              <c:f>'Teflon R&amp;T plots'!$BV$2</c:f>
              <c:strCache>
                <c:ptCount val="1"/>
                <c:pt idx="0">
                  <c:v>Hatch Choate Dg</c:v>
                </c:pt>
              </c:strCache>
            </c:strRef>
          </c:tx>
          <c:spPr>
            <a:ln w="28575">
              <a:noFill/>
            </a:ln>
          </c:spPr>
          <c:xVal>
            <c:numRef>
              <c:f>'Teflon R&amp;T plots'!$O$19:$O$21</c:f>
              <c:numCache>
                <c:formatCode>0.000</c:formatCode>
                <c:ptCount val="3"/>
                <c:pt idx="0">
                  <c:v>1.4450000000000001</c:v>
                </c:pt>
                <c:pt idx="1">
                  <c:v>1.45</c:v>
                </c:pt>
                <c:pt idx="2">
                  <c:v>1.448</c:v>
                </c:pt>
              </c:numCache>
            </c:numRef>
          </c:xVal>
          <c:yVal>
            <c:numRef>
              <c:f>'Teflon R&amp;T plots'!$BV$19:$BV$21</c:f>
              <c:numCache>
                <c:formatCode>0.0000</c:formatCode>
                <c:ptCount val="3"/>
                <c:pt idx="0">
                  <c:v>0</c:v>
                </c:pt>
                <c:pt idx="1">
                  <c:v>0</c:v>
                </c:pt>
                <c:pt idx="2">
                  <c:v>0</c:v>
                </c:pt>
              </c:numCache>
            </c:numRef>
          </c:yVal>
          <c:smooth val="0"/>
        </c:ser>
        <c:dLbls>
          <c:showLegendKey val="0"/>
          <c:showVal val="0"/>
          <c:showCatName val="0"/>
          <c:showSerName val="0"/>
          <c:showPercent val="0"/>
          <c:showBubbleSize val="0"/>
        </c:dLbls>
        <c:axId val="198228608"/>
        <c:axId val="198230400"/>
      </c:scatterChart>
      <c:scatterChart>
        <c:scatterStyle val="lineMarker"/>
        <c:varyColors val="0"/>
        <c:ser>
          <c:idx val="2"/>
          <c:order val="3"/>
          <c:tx>
            <c:strRef>
              <c:f>'Teflon R&amp;T plots'!$BT$2</c:f>
              <c:strCache>
                <c:ptCount val="1"/>
                <c:pt idx="0">
                  <c:v>MPASS 3/2</c:v>
                </c:pt>
              </c:strCache>
            </c:strRef>
          </c:tx>
          <c:spPr>
            <a:ln w="28575">
              <a:noFill/>
            </a:ln>
          </c:spPr>
          <c:xVal>
            <c:numRef>
              <c:f>'Teflon R&amp;T plots'!$O$19:$O$21</c:f>
              <c:numCache>
                <c:formatCode>0.000</c:formatCode>
                <c:ptCount val="3"/>
                <c:pt idx="0">
                  <c:v>1.4450000000000001</c:v>
                </c:pt>
                <c:pt idx="1">
                  <c:v>1.45</c:v>
                </c:pt>
                <c:pt idx="2">
                  <c:v>1.448</c:v>
                </c:pt>
              </c:numCache>
            </c:numRef>
          </c:xVal>
          <c:yVal>
            <c:numRef>
              <c:f>'Teflon R&amp;T plots'!$BT$19:$BT$21</c:f>
              <c:numCache>
                <c:formatCode>0.0000</c:formatCode>
                <c:ptCount val="3"/>
                <c:pt idx="0">
                  <c:v>3.5505661910134334</c:v>
                </c:pt>
                <c:pt idx="1">
                  <c:v>3.4029225800930205</c:v>
                </c:pt>
                <c:pt idx="2">
                  <c:v>3.3577109844653368</c:v>
                </c:pt>
              </c:numCache>
            </c:numRef>
          </c:yVal>
          <c:smooth val="0"/>
        </c:ser>
        <c:ser>
          <c:idx val="3"/>
          <c:order val="4"/>
          <c:tx>
            <c:strRef>
              <c:f>'Teflon R&amp;T plots'!$BU$2</c:f>
              <c:strCache>
                <c:ptCount val="1"/>
                <c:pt idx="0">
                  <c:v>Hatch Choate Sigma g</c:v>
                </c:pt>
              </c:strCache>
            </c:strRef>
          </c:tx>
          <c:spPr>
            <a:ln w="28575">
              <a:noFill/>
            </a:ln>
          </c:spPr>
          <c:xVal>
            <c:numRef>
              <c:f>'Teflon R&amp;T plots'!$O$19:$O$21</c:f>
              <c:numCache>
                <c:formatCode>0.000</c:formatCode>
                <c:ptCount val="3"/>
                <c:pt idx="0">
                  <c:v>1.4450000000000001</c:v>
                </c:pt>
                <c:pt idx="1">
                  <c:v>1.45</c:v>
                </c:pt>
                <c:pt idx="2">
                  <c:v>1.448</c:v>
                </c:pt>
              </c:numCache>
            </c:numRef>
          </c:xVal>
          <c:yVal>
            <c:numRef>
              <c:f>'Teflon R&amp;T plots'!$BT$19:$BT$21</c:f>
              <c:numCache>
                <c:formatCode>0.0000</c:formatCode>
                <c:ptCount val="3"/>
                <c:pt idx="0">
                  <c:v>3.5505661910134334</c:v>
                </c:pt>
                <c:pt idx="1">
                  <c:v>3.4029225800930205</c:v>
                </c:pt>
                <c:pt idx="2">
                  <c:v>3.3577109844653368</c:v>
                </c:pt>
              </c:numCache>
            </c:numRef>
          </c:yVal>
          <c:smooth val="0"/>
        </c:ser>
        <c:dLbls>
          <c:showLegendKey val="0"/>
          <c:showVal val="0"/>
          <c:showCatName val="0"/>
          <c:showSerName val="0"/>
          <c:showPercent val="0"/>
          <c:showBubbleSize val="0"/>
        </c:dLbls>
        <c:axId val="198233472"/>
        <c:axId val="198231936"/>
      </c:scatterChart>
      <c:valAx>
        <c:axId val="198228608"/>
        <c:scaling>
          <c:orientation val="minMax"/>
        </c:scaling>
        <c:delete val="0"/>
        <c:axPos val="b"/>
        <c:numFmt formatCode="0.000" sourceLinked="1"/>
        <c:majorTickMark val="out"/>
        <c:minorTickMark val="none"/>
        <c:tickLblPos val="nextTo"/>
        <c:crossAx val="198230400"/>
        <c:crosses val="autoZero"/>
        <c:crossBetween val="midCat"/>
      </c:valAx>
      <c:valAx>
        <c:axId val="198230400"/>
        <c:scaling>
          <c:orientation val="minMax"/>
          <c:min val="0"/>
        </c:scaling>
        <c:delete val="0"/>
        <c:axPos val="l"/>
        <c:majorGridlines/>
        <c:numFmt formatCode="0.0000" sourceLinked="1"/>
        <c:majorTickMark val="out"/>
        <c:minorTickMark val="none"/>
        <c:tickLblPos val="nextTo"/>
        <c:crossAx val="198228608"/>
        <c:crosses val="autoZero"/>
        <c:crossBetween val="midCat"/>
      </c:valAx>
      <c:valAx>
        <c:axId val="198231936"/>
        <c:scaling>
          <c:orientation val="minMax"/>
          <c:max val="4"/>
          <c:min val="0"/>
        </c:scaling>
        <c:delete val="0"/>
        <c:axPos val="r"/>
        <c:numFmt formatCode="0.0000" sourceLinked="1"/>
        <c:majorTickMark val="out"/>
        <c:minorTickMark val="none"/>
        <c:tickLblPos val="nextTo"/>
        <c:crossAx val="198233472"/>
        <c:crosses val="max"/>
        <c:crossBetween val="midCat"/>
      </c:valAx>
      <c:valAx>
        <c:axId val="198233472"/>
        <c:scaling>
          <c:orientation val="minMax"/>
        </c:scaling>
        <c:delete val="1"/>
        <c:axPos val="b"/>
        <c:numFmt formatCode="0.000" sourceLinked="1"/>
        <c:majorTickMark val="out"/>
        <c:minorTickMark val="none"/>
        <c:tickLblPos val="none"/>
        <c:crossAx val="198231936"/>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144" l="0.70000000000000095" r="0.70000000000000095" t="0.75000000000001144" header="0.30000000000000032" footer="0.30000000000000032"/>
    <c:pageSetup orientation="landscape"/>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Teflon diameters, Sigma g and mpass ratio </a:t>
            </a:r>
            <a:r>
              <a:rPr lang="en-US"/>
              <a:t> versus T in C, unaged</a:t>
            </a:r>
          </a:p>
        </c:rich>
      </c:tx>
      <c:overlay val="0"/>
    </c:title>
    <c:autoTitleDeleted val="0"/>
    <c:plotArea>
      <c:layout/>
      <c:scatterChart>
        <c:scatterStyle val="lineMarker"/>
        <c:varyColors val="0"/>
        <c:ser>
          <c:idx val="0"/>
          <c:order val="0"/>
          <c:tx>
            <c:strRef>
              <c:f>'Teflon R&amp;T plots'!$BR$2</c:f>
              <c:strCache>
                <c:ptCount val="1"/>
                <c:pt idx="0">
                  <c:v>M1/M0 (micro-m)--CMD</c:v>
                </c:pt>
              </c:strCache>
            </c:strRef>
          </c:tx>
          <c:spPr>
            <a:ln w="28575">
              <a:noFill/>
            </a:ln>
          </c:spPr>
          <c:xVal>
            <c:numRef>
              <c:f>'Teflon R&amp;T plots'!$CE$3:$CE$16</c:f>
              <c:numCache>
                <c:formatCode>General</c:formatCode>
                <c:ptCount val="14"/>
                <c:pt idx="0">
                  <c:v>524.94478411670389</c:v>
                </c:pt>
                <c:pt idx="1">
                  <c:v>527.87656862261747</c:v>
                </c:pt>
                <c:pt idx="2">
                  <c:v>517.69385314585145</c:v>
                </c:pt>
                <c:pt idx="3">
                  <c:v>528.55724747805561</c:v>
                </c:pt>
                <c:pt idx="4">
                  <c:v>516.30303768525073</c:v>
                </c:pt>
                <c:pt idx="5">
                  <c:v>517.61263896959224</c:v>
                </c:pt>
                <c:pt idx="6">
                  <c:v>511.74122532819257</c:v>
                </c:pt>
                <c:pt idx="7">
                  <c:v>516.33842203068309</c:v>
                </c:pt>
                <c:pt idx="8">
                  <c:v>513.37523874459316</c:v>
                </c:pt>
                <c:pt idx="9">
                  <c:v>538.43096293819656</c:v>
                </c:pt>
                <c:pt idx="10">
                  <c:v>532.36353982539481</c:v>
                </c:pt>
                <c:pt idx="11">
                  <c:v>529.63562470856755</c:v>
                </c:pt>
                <c:pt idx="12">
                  <c:v>515.16984376150162</c:v>
                </c:pt>
                <c:pt idx="13">
                  <c:v>514.13740453829121</c:v>
                </c:pt>
              </c:numCache>
            </c:numRef>
          </c:xVal>
          <c:yVal>
            <c:numRef>
              <c:f>'Teflon R&amp;T plots'!$BR$3:$BR$16</c:f>
              <c:numCache>
                <c:formatCode>0.0000</c:formatCode>
                <c:ptCount val="14"/>
                <c:pt idx="0">
                  <c:v>0.19688438149356463</c:v>
                </c:pt>
                <c:pt idx="1">
                  <c:v>0.17240307407480779</c:v>
                </c:pt>
                <c:pt idx="2">
                  <c:v>0.17780543707723964</c:v>
                </c:pt>
                <c:pt idx="3">
                  <c:v>0.27528882175166719</c:v>
                </c:pt>
                <c:pt idx="4">
                  <c:v>0.13371556018952235</c:v>
                </c:pt>
                <c:pt idx="5">
                  <c:v>0.18683766619447323</c:v>
                </c:pt>
                <c:pt idx="6">
                  <c:v>0.15206897674845057</c:v>
                </c:pt>
                <c:pt idx="7">
                  <c:v>5.3128267816860503E-2</c:v>
                </c:pt>
                <c:pt idx="8">
                  <c:v>0.16283968830998286</c:v>
                </c:pt>
                <c:pt idx="9">
                  <c:v>0.20838028193207944</c:v>
                </c:pt>
                <c:pt idx="10">
                  <c:v>0.13990121268770589</c:v>
                </c:pt>
                <c:pt idx="11">
                  <c:v>0.14808630459171615</c:v>
                </c:pt>
                <c:pt idx="12">
                  <c:v>5.5088676664496919E-2</c:v>
                </c:pt>
                <c:pt idx="13">
                  <c:v>0.13183675328073566</c:v>
                </c:pt>
              </c:numCache>
            </c:numRef>
          </c:yVal>
          <c:smooth val="0"/>
        </c:ser>
        <c:ser>
          <c:idx val="1"/>
          <c:order val="1"/>
          <c:tx>
            <c:strRef>
              <c:f>'Teflon R&amp;T plots'!$BS$2</c:f>
              <c:strCache>
                <c:ptCount val="1"/>
                <c:pt idx="0">
                  <c:v>Diameter of Average mass (micro-m)</c:v>
                </c:pt>
              </c:strCache>
            </c:strRef>
          </c:tx>
          <c:spPr>
            <a:ln w="28575">
              <a:noFill/>
            </a:ln>
          </c:spPr>
          <c:xVal>
            <c:numRef>
              <c:f>'Teflon R&amp;T plots'!$CE$3:$CE$16</c:f>
              <c:numCache>
                <c:formatCode>General</c:formatCode>
                <c:ptCount val="14"/>
                <c:pt idx="0">
                  <c:v>524.94478411670389</c:v>
                </c:pt>
                <c:pt idx="1">
                  <c:v>527.87656862261747</c:v>
                </c:pt>
                <c:pt idx="2">
                  <c:v>517.69385314585145</c:v>
                </c:pt>
                <c:pt idx="3">
                  <c:v>528.55724747805561</c:v>
                </c:pt>
                <c:pt idx="4">
                  <c:v>516.30303768525073</c:v>
                </c:pt>
                <c:pt idx="5">
                  <c:v>517.61263896959224</c:v>
                </c:pt>
                <c:pt idx="6">
                  <c:v>511.74122532819257</c:v>
                </c:pt>
                <c:pt idx="7">
                  <c:v>516.33842203068309</c:v>
                </c:pt>
                <c:pt idx="8">
                  <c:v>513.37523874459316</c:v>
                </c:pt>
                <c:pt idx="9">
                  <c:v>538.43096293819656</c:v>
                </c:pt>
                <c:pt idx="10">
                  <c:v>532.36353982539481</c:v>
                </c:pt>
                <c:pt idx="11">
                  <c:v>529.63562470856755</c:v>
                </c:pt>
                <c:pt idx="12">
                  <c:v>515.16984376150162</c:v>
                </c:pt>
                <c:pt idx="13">
                  <c:v>514.13740453829121</c:v>
                </c:pt>
              </c:numCache>
            </c:numRef>
          </c:xVal>
          <c:yVal>
            <c:numRef>
              <c:f>'Teflon R&amp;T plots'!$BS$3:$BS$16</c:f>
              <c:numCache>
                <c:formatCode>0.0000</c:formatCode>
                <c:ptCount val="14"/>
                <c:pt idx="0">
                  <c:v>0.28046085669391252</c:v>
                </c:pt>
                <c:pt idx="1">
                  <c:v>0.30578863797657757</c:v>
                </c:pt>
                <c:pt idx="2">
                  <c:v>0.38972921366338154</c:v>
                </c:pt>
                <c:pt idx="3">
                  <c:v>0.3604043772501847</c:v>
                </c:pt>
                <c:pt idx="4">
                  <c:v>0.30215438008227241</c:v>
                </c:pt>
                <c:pt idx="5">
                  <c:v>0.20260508750416512</c:v>
                </c:pt>
                <c:pt idx="6">
                  <c:v>0.2066073251604415</c:v>
                </c:pt>
                <c:pt idx="7">
                  <c:v>0.14934491754394455</c:v>
                </c:pt>
                <c:pt idx="8">
                  <c:v>0.19310173093440533</c:v>
                </c:pt>
                <c:pt idx="9">
                  <c:v>0.25134398476976683</c:v>
                </c:pt>
                <c:pt idx="10">
                  <c:v>0.21143321745634569</c:v>
                </c:pt>
                <c:pt idx="11">
                  <c:v>0.25295421677328306</c:v>
                </c:pt>
                <c:pt idx="12">
                  <c:v>0.15132510528359466</c:v>
                </c:pt>
                <c:pt idx="13">
                  <c:v>0.18452250171432627</c:v>
                </c:pt>
              </c:numCache>
            </c:numRef>
          </c:yVal>
          <c:smooth val="0"/>
        </c:ser>
        <c:ser>
          <c:idx val="4"/>
          <c:order val="4"/>
          <c:tx>
            <c:strRef>
              <c:f>'Teflon R&amp;T plots'!$BV$2</c:f>
              <c:strCache>
                <c:ptCount val="1"/>
                <c:pt idx="0">
                  <c:v>Hatch Choate Dg</c:v>
                </c:pt>
              </c:strCache>
            </c:strRef>
          </c:tx>
          <c:spPr>
            <a:ln w="28575">
              <a:noFill/>
            </a:ln>
          </c:spPr>
          <c:xVal>
            <c:numRef>
              <c:f>'Teflon R&amp;T plots'!$CE$3:$CE$16</c:f>
              <c:numCache>
                <c:formatCode>General</c:formatCode>
                <c:ptCount val="14"/>
                <c:pt idx="0">
                  <c:v>524.94478411670389</c:v>
                </c:pt>
                <c:pt idx="1">
                  <c:v>527.87656862261747</c:v>
                </c:pt>
                <c:pt idx="2">
                  <c:v>517.69385314585145</c:v>
                </c:pt>
                <c:pt idx="3">
                  <c:v>528.55724747805561</c:v>
                </c:pt>
                <c:pt idx="4">
                  <c:v>516.30303768525073</c:v>
                </c:pt>
                <c:pt idx="5">
                  <c:v>517.61263896959224</c:v>
                </c:pt>
                <c:pt idx="6">
                  <c:v>511.74122532819257</c:v>
                </c:pt>
                <c:pt idx="7">
                  <c:v>516.33842203068309</c:v>
                </c:pt>
                <c:pt idx="8">
                  <c:v>513.37523874459316</c:v>
                </c:pt>
                <c:pt idx="9">
                  <c:v>538.43096293819656</c:v>
                </c:pt>
                <c:pt idx="10">
                  <c:v>532.36353982539481</c:v>
                </c:pt>
                <c:pt idx="11">
                  <c:v>529.63562470856755</c:v>
                </c:pt>
                <c:pt idx="12">
                  <c:v>515.16984376150162</c:v>
                </c:pt>
                <c:pt idx="13">
                  <c:v>514.13740453829121</c:v>
                </c:pt>
              </c:numCache>
            </c:numRef>
          </c:xVal>
          <c:yVal>
            <c:numRef>
              <c:f>'Teflon R&amp;T plots'!$BV$3:$BV$16</c:f>
              <c:numCache>
                <c:formatCode>0.0000</c:formatCode>
                <c:ptCount val="14"/>
                <c:pt idx="0">
                  <c:v>0.16496080616084327</c:v>
                </c:pt>
                <c:pt idx="1">
                  <c:v>0.1294514250758422</c:v>
                </c:pt>
                <c:pt idx="2">
                  <c:v>0.12009808290984868</c:v>
                </c:pt>
                <c:pt idx="3">
                  <c:v>0.24059568656859387</c:v>
                </c:pt>
                <c:pt idx="4">
                  <c:v>8.895256485759552E-2</c:v>
                </c:pt>
                <c:pt idx="5">
                  <c:v>0.17942025827856098</c:v>
                </c:pt>
                <c:pt idx="6">
                  <c:v>0.13046321538133326</c:v>
                </c:pt>
                <c:pt idx="7">
                  <c:v>3.1687885565052865E-2</c:v>
                </c:pt>
                <c:pt idx="8">
                  <c:v>0.14953653401481964</c:v>
                </c:pt>
                <c:pt idx="9">
                  <c:v>0.18973641212359585</c:v>
                </c:pt>
                <c:pt idx="10">
                  <c:v>0.11380087707932458</c:v>
                </c:pt>
                <c:pt idx="11">
                  <c:v>0.11330560179039686</c:v>
                </c:pt>
                <c:pt idx="12">
                  <c:v>3.3238239856937329E-2</c:v>
                </c:pt>
                <c:pt idx="13">
                  <c:v>0.11143717188099855</c:v>
                </c:pt>
              </c:numCache>
            </c:numRef>
          </c:yVal>
          <c:smooth val="0"/>
        </c:ser>
        <c:dLbls>
          <c:showLegendKey val="0"/>
          <c:showVal val="0"/>
          <c:showCatName val="0"/>
          <c:showSerName val="0"/>
          <c:showPercent val="0"/>
          <c:showBubbleSize val="0"/>
        </c:dLbls>
        <c:axId val="217944448"/>
        <c:axId val="217945984"/>
      </c:scatterChart>
      <c:scatterChart>
        <c:scatterStyle val="lineMarker"/>
        <c:varyColors val="0"/>
        <c:ser>
          <c:idx val="2"/>
          <c:order val="2"/>
          <c:tx>
            <c:strRef>
              <c:f>'Teflon R&amp;T plots'!$BT$2</c:f>
              <c:strCache>
                <c:ptCount val="1"/>
                <c:pt idx="0">
                  <c:v>MPASS 3/2</c:v>
                </c:pt>
              </c:strCache>
            </c:strRef>
          </c:tx>
          <c:spPr>
            <a:ln w="28575">
              <a:noFill/>
            </a:ln>
          </c:spPr>
          <c:xVal>
            <c:numRef>
              <c:f>'Teflon R&amp;T plots'!$CE$3:$CE$16</c:f>
              <c:numCache>
                <c:formatCode>General</c:formatCode>
                <c:ptCount val="14"/>
                <c:pt idx="0">
                  <c:v>524.94478411670389</c:v>
                </c:pt>
                <c:pt idx="1">
                  <c:v>527.87656862261747</c:v>
                </c:pt>
                <c:pt idx="2">
                  <c:v>517.69385314585145</c:v>
                </c:pt>
                <c:pt idx="3">
                  <c:v>528.55724747805561</c:v>
                </c:pt>
                <c:pt idx="4">
                  <c:v>516.30303768525073</c:v>
                </c:pt>
                <c:pt idx="5">
                  <c:v>517.61263896959224</c:v>
                </c:pt>
                <c:pt idx="6">
                  <c:v>511.74122532819257</c:v>
                </c:pt>
                <c:pt idx="7">
                  <c:v>516.33842203068309</c:v>
                </c:pt>
                <c:pt idx="8">
                  <c:v>513.37523874459316</c:v>
                </c:pt>
                <c:pt idx="9">
                  <c:v>538.43096293819656</c:v>
                </c:pt>
                <c:pt idx="10">
                  <c:v>532.36353982539481</c:v>
                </c:pt>
                <c:pt idx="11">
                  <c:v>529.63562470856755</c:v>
                </c:pt>
                <c:pt idx="12">
                  <c:v>515.16984376150162</c:v>
                </c:pt>
                <c:pt idx="13">
                  <c:v>514.13740453829121</c:v>
                </c:pt>
              </c:numCache>
            </c:numRef>
          </c:xVal>
          <c:yVal>
            <c:numRef>
              <c:f>'Teflon R&amp;T plots'!$BT$3:$BT$16</c:f>
              <c:numCache>
                <c:formatCode>0.0000</c:formatCode>
                <c:ptCount val="14"/>
                <c:pt idx="0">
                  <c:v>3.6109608250812082</c:v>
                </c:pt>
                <c:pt idx="1">
                  <c:v>4.0840919660147339</c:v>
                </c:pt>
                <c:pt idx="3">
                  <c:v>0</c:v>
                </c:pt>
                <c:pt idx="7">
                  <c:v>3.6934221929239239</c:v>
                </c:pt>
                <c:pt idx="8">
                  <c:v>3.6892077970695603</c:v>
                </c:pt>
                <c:pt idx="9">
                  <c:v>3.5084508049012788</c:v>
                </c:pt>
                <c:pt idx="10">
                  <c:v>3.6631843101239578</c:v>
                </c:pt>
                <c:pt idx="11">
                  <c:v>3.6141061384150297</c:v>
                </c:pt>
                <c:pt idx="12">
                  <c:v>0</c:v>
                </c:pt>
                <c:pt idx="13">
                  <c:v>3.3488353200746954</c:v>
                </c:pt>
              </c:numCache>
            </c:numRef>
          </c:yVal>
          <c:smooth val="0"/>
        </c:ser>
        <c:ser>
          <c:idx val="3"/>
          <c:order val="3"/>
          <c:tx>
            <c:strRef>
              <c:f>'Teflon R&amp;T plots'!$BU$2</c:f>
              <c:strCache>
                <c:ptCount val="1"/>
                <c:pt idx="0">
                  <c:v>Hatch Choate Sigma g</c:v>
                </c:pt>
              </c:strCache>
            </c:strRef>
          </c:tx>
          <c:spPr>
            <a:ln w="28575">
              <a:noFill/>
            </a:ln>
          </c:spPr>
          <c:xVal>
            <c:numRef>
              <c:f>'Teflon R&amp;T plots'!$CE$3:$CE$16</c:f>
              <c:numCache>
                <c:formatCode>General</c:formatCode>
                <c:ptCount val="14"/>
                <c:pt idx="0">
                  <c:v>524.94478411670389</c:v>
                </c:pt>
                <c:pt idx="1">
                  <c:v>527.87656862261747</c:v>
                </c:pt>
                <c:pt idx="2">
                  <c:v>517.69385314585145</c:v>
                </c:pt>
                <c:pt idx="3">
                  <c:v>528.55724747805561</c:v>
                </c:pt>
                <c:pt idx="4">
                  <c:v>516.30303768525073</c:v>
                </c:pt>
                <c:pt idx="5">
                  <c:v>517.61263896959224</c:v>
                </c:pt>
                <c:pt idx="6">
                  <c:v>511.74122532819257</c:v>
                </c:pt>
                <c:pt idx="7">
                  <c:v>516.33842203068309</c:v>
                </c:pt>
                <c:pt idx="8">
                  <c:v>513.37523874459316</c:v>
                </c:pt>
                <c:pt idx="9">
                  <c:v>538.43096293819656</c:v>
                </c:pt>
                <c:pt idx="10">
                  <c:v>532.36353982539481</c:v>
                </c:pt>
                <c:pt idx="11">
                  <c:v>529.63562470856755</c:v>
                </c:pt>
                <c:pt idx="12">
                  <c:v>515.16984376150162</c:v>
                </c:pt>
                <c:pt idx="13">
                  <c:v>514.13740453829121</c:v>
                </c:pt>
              </c:numCache>
            </c:numRef>
          </c:xVal>
          <c:yVal>
            <c:numRef>
              <c:f>'Teflon R&amp;T plots'!$BU$3:$BU$16</c:f>
              <c:numCache>
                <c:formatCode>0.0000</c:formatCode>
                <c:ptCount val="14"/>
                <c:pt idx="0">
                  <c:v>1.8127147982276335</c:v>
                </c:pt>
                <c:pt idx="1">
                  <c:v>2.1318850131134703</c:v>
                </c:pt>
                <c:pt idx="2">
                  <c:v>2.4250886715837647</c:v>
                </c:pt>
                <c:pt idx="3">
                  <c:v>1.680419088152735</c:v>
                </c:pt>
                <c:pt idx="4">
                  <c:v>2.4667392237221515</c:v>
                </c:pt>
                <c:pt idx="5">
                  <c:v>1.329280197104588</c:v>
                </c:pt>
                <c:pt idx="6">
                  <c:v>1.7395241455507557</c:v>
                </c:pt>
                <c:pt idx="7">
                  <c:v>2.7638822532432576</c:v>
                </c:pt>
                <c:pt idx="8">
                  <c:v>1.5111289946801014</c:v>
                </c:pt>
                <c:pt idx="9">
                  <c:v>1.541820614289457</c:v>
                </c:pt>
                <c:pt idx="10">
                  <c:v>1.9014741902301655</c:v>
                </c:pt>
                <c:pt idx="11">
                  <c:v>2.0786515528876603</c:v>
                </c:pt>
                <c:pt idx="12">
                  <c:v>2.7325343174873762</c:v>
                </c:pt>
                <c:pt idx="13">
                  <c:v>1.7857412174371969</c:v>
                </c:pt>
              </c:numCache>
            </c:numRef>
          </c:yVal>
          <c:smooth val="0"/>
        </c:ser>
        <c:dLbls>
          <c:showLegendKey val="0"/>
          <c:showVal val="0"/>
          <c:showCatName val="0"/>
          <c:showSerName val="0"/>
          <c:showPercent val="0"/>
          <c:showBubbleSize val="0"/>
        </c:dLbls>
        <c:axId val="217953408"/>
        <c:axId val="217947520"/>
      </c:scatterChart>
      <c:valAx>
        <c:axId val="217944448"/>
        <c:scaling>
          <c:orientation val="minMax"/>
        </c:scaling>
        <c:delete val="0"/>
        <c:axPos val="b"/>
        <c:numFmt formatCode="General" sourceLinked="1"/>
        <c:majorTickMark val="out"/>
        <c:minorTickMark val="none"/>
        <c:tickLblPos val="nextTo"/>
        <c:crossAx val="217945984"/>
        <c:crosses val="autoZero"/>
        <c:crossBetween val="midCat"/>
      </c:valAx>
      <c:valAx>
        <c:axId val="217945984"/>
        <c:scaling>
          <c:orientation val="minMax"/>
          <c:min val="0"/>
        </c:scaling>
        <c:delete val="0"/>
        <c:axPos val="l"/>
        <c:majorGridlines/>
        <c:numFmt formatCode="0.0000" sourceLinked="1"/>
        <c:majorTickMark val="out"/>
        <c:minorTickMark val="none"/>
        <c:tickLblPos val="nextTo"/>
        <c:crossAx val="217944448"/>
        <c:crosses val="autoZero"/>
        <c:crossBetween val="midCat"/>
      </c:valAx>
      <c:valAx>
        <c:axId val="217947520"/>
        <c:scaling>
          <c:orientation val="minMax"/>
        </c:scaling>
        <c:delete val="0"/>
        <c:axPos val="r"/>
        <c:numFmt formatCode="0.0000" sourceLinked="1"/>
        <c:majorTickMark val="out"/>
        <c:minorTickMark val="none"/>
        <c:tickLblPos val="nextTo"/>
        <c:crossAx val="217953408"/>
        <c:crosses val="max"/>
        <c:crossBetween val="midCat"/>
      </c:valAx>
      <c:valAx>
        <c:axId val="217953408"/>
        <c:scaling>
          <c:orientation val="minMax"/>
        </c:scaling>
        <c:delete val="1"/>
        <c:axPos val="b"/>
        <c:numFmt formatCode="General" sourceLinked="1"/>
        <c:majorTickMark val="out"/>
        <c:minorTickMark val="none"/>
        <c:tickLblPos val="none"/>
        <c:crossAx val="217947520"/>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77" l="0.70000000000000095" r="0.70000000000000095" t="0.75000000000001077" header="0.30000000000000032" footer="0.30000000000000032"/>
    <c:pageSetup orientation="landscape"/>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Teflon diameters, Sigma g and mpass ratio </a:t>
            </a:r>
            <a:r>
              <a:rPr lang="en-US"/>
              <a:t> versus T in C</a:t>
            </a:r>
          </a:p>
        </c:rich>
      </c:tx>
      <c:overlay val="0"/>
    </c:title>
    <c:autoTitleDeleted val="0"/>
    <c:plotArea>
      <c:layout/>
      <c:scatterChart>
        <c:scatterStyle val="lineMarker"/>
        <c:varyColors val="0"/>
        <c:ser>
          <c:idx val="0"/>
          <c:order val="0"/>
          <c:tx>
            <c:strRef>
              <c:f>'Teflon R&amp;T plots'!$BR$2</c:f>
              <c:strCache>
                <c:ptCount val="1"/>
                <c:pt idx="0">
                  <c:v>M1/M0 (micro-m)--CMD</c:v>
                </c:pt>
              </c:strCache>
            </c:strRef>
          </c:tx>
          <c:spPr>
            <a:ln w="28575">
              <a:noFill/>
            </a:ln>
          </c:spPr>
          <c:xVal>
            <c:numRef>
              <c:f>'Teflon R&amp;T plots'!$CE$3:$CE$25</c:f>
              <c:numCache>
                <c:formatCode>General</c:formatCode>
                <c:ptCount val="23"/>
                <c:pt idx="0">
                  <c:v>524.94478411670389</c:v>
                </c:pt>
                <c:pt idx="1">
                  <c:v>527.87656862261747</c:v>
                </c:pt>
                <c:pt idx="2">
                  <c:v>517.69385314585145</c:v>
                </c:pt>
                <c:pt idx="3">
                  <c:v>528.55724747805561</c:v>
                </c:pt>
                <c:pt idx="4">
                  <c:v>516.30303768525073</c:v>
                </c:pt>
                <c:pt idx="5">
                  <c:v>517.61263896959224</c:v>
                </c:pt>
                <c:pt idx="6">
                  <c:v>511.74122532819257</c:v>
                </c:pt>
                <c:pt idx="7">
                  <c:v>516.33842203068309</c:v>
                </c:pt>
                <c:pt idx="8">
                  <c:v>513.37523874459316</c:v>
                </c:pt>
                <c:pt idx="9">
                  <c:v>538.43096293819656</c:v>
                </c:pt>
                <c:pt idx="10">
                  <c:v>532.36353982539481</c:v>
                </c:pt>
                <c:pt idx="11">
                  <c:v>529.63562470856755</c:v>
                </c:pt>
                <c:pt idx="12">
                  <c:v>515.16984376150162</c:v>
                </c:pt>
                <c:pt idx="13">
                  <c:v>514.13740453829121</c:v>
                </c:pt>
                <c:pt idx="14">
                  <c:v>524.94478411670389</c:v>
                </c:pt>
                <c:pt idx="15">
                  <c:v>527.87656862261747</c:v>
                </c:pt>
                <c:pt idx="16">
                  <c:v>513.37523874459316</c:v>
                </c:pt>
                <c:pt idx="17">
                  <c:v>538.43096293819656</c:v>
                </c:pt>
                <c:pt idx="18">
                  <c:v>532.36353982539481</c:v>
                </c:pt>
                <c:pt idx="19">
                  <c:v>527.99672644531518</c:v>
                </c:pt>
                <c:pt idx="20">
                  <c:v>517.69385314585145</c:v>
                </c:pt>
                <c:pt idx="21">
                  <c:v>517.61263896959224</c:v>
                </c:pt>
                <c:pt idx="22">
                  <c:v>516.33842203068309</c:v>
                </c:pt>
              </c:numCache>
            </c:numRef>
          </c:xVal>
          <c:yVal>
            <c:numRef>
              <c:f>'Teflon R&amp;T plots'!$BR$3:$BR$25</c:f>
              <c:numCache>
                <c:formatCode>0.0000</c:formatCode>
                <c:ptCount val="23"/>
                <c:pt idx="0">
                  <c:v>0.19688438149356463</c:v>
                </c:pt>
                <c:pt idx="1">
                  <c:v>0.17240307407480779</c:v>
                </c:pt>
                <c:pt idx="2">
                  <c:v>0.17780543707723964</c:v>
                </c:pt>
                <c:pt idx="3">
                  <c:v>0.27528882175166719</c:v>
                </c:pt>
                <c:pt idx="4">
                  <c:v>0.13371556018952235</c:v>
                </c:pt>
                <c:pt idx="5">
                  <c:v>0.18683766619447323</c:v>
                </c:pt>
                <c:pt idx="6">
                  <c:v>0.15206897674845057</c:v>
                </c:pt>
                <c:pt idx="7">
                  <c:v>5.3128267816860503E-2</c:v>
                </c:pt>
                <c:pt idx="8">
                  <c:v>0.16283968830998286</c:v>
                </c:pt>
                <c:pt idx="9">
                  <c:v>0.20838028193207944</c:v>
                </c:pt>
                <c:pt idx="10">
                  <c:v>0.13990121268770589</c:v>
                </c:pt>
                <c:pt idx="11">
                  <c:v>0.14808630459171615</c:v>
                </c:pt>
                <c:pt idx="12">
                  <c:v>5.5088676664496919E-2</c:v>
                </c:pt>
                <c:pt idx="13">
                  <c:v>0.13183675328073566</c:v>
                </c:pt>
                <c:pt idx="14">
                  <c:v>0.23003613929149694</c:v>
                </c:pt>
                <c:pt idx="15">
                  <c:v>0.16216018245628583</c:v>
                </c:pt>
                <c:pt idx="16">
                  <c:v>0.26669327915563062</c:v>
                </c:pt>
                <c:pt idx="17">
                  <c:v>0.38498978203935447</c:v>
                </c:pt>
                <c:pt idx="18">
                  <c:v>0.3369907290446838</c:v>
                </c:pt>
                <c:pt idx="19">
                  <c:v>0.47310143830376716</c:v>
                </c:pt>
                <c:pt idx="20">
                  <c:v>0.18204359333877107</c:v>
                </c:pt>
                <c:pt idx="21">
                  <c:v>0.24924957168477233</c:v>
                </c:pt>
                <c:pt idx="22">
                  <c:v>0.10459065809534994</c:v>
                </c:pt>
              </c:numCache>
            </c:numRef>
          </c:yVal>
          <c:smooth val="0"/>
        </c:ser>
        <c:ser>
          <c:idx val="1"/>
          <c:order val="1"/>
          <c:tx>
            <c:strRef>
              <c:f>'Teflon R&amp;T plots'!$BS$2</c:f>
              <c:strCache>
                <c:ptCount val="1"/>
                <c:pt idx="0">
                  <c:v>Diameter of Average mass (micro-m)</c:v>
                </c:pt>
              </c:strCache>
            </c:strRef>
          </c:tx>
          <c:spPr>
            <a:ln w="28575">
              <a:noFill/>
            </a:ln>
          </c:spPr>
          <c:xVal>
            <c:numRef>
              <c:f>'Teflon R&amp;T plots'!$CE$3:$CE$25</c:f>
              <c:numCache>
                <c:formatCode>General</c:formatCode>
                <c:ptCount val="23"/>
                <c:pt idx="0">
                  <c:v>524.94478411670389</c:v>
                </c:pt>
                <c:pt idx="1">
                  <c:v>527.87656862261747</c:v>
                </c:pt>
                <c:pt idx="2">
                  <c:v>517.69385314585145</c:v>
                </c:pt>
                <c:pt idx="3">
                  <c:v>528.55724747805561</c:v>
                </c:pt>
                <c:pt idx="4">
                  <c:v>516.30303768525073</c:v>
                </c:pt>
                <c:pt idx="5">
                  <c:v>517.61263896959224</c:v>
                </c:pt>
                <c:pt idx="6">
                  <c:v>511.74122532819257</c:v>
                </c:pt>
                <c:pt idx="7">
                  <c:v>516.33842203068309</c:v>
                </c:pt>
                <c:pt idx="8">
                  <c:v>513.37523874459316</c:v>
                </c:pt>
                <c:pt idx="9">
                  <c:v>538.43096293819656</c:v>
                </c:pt>
                <c:pt idx="10">
                  <c:v>532.36353982539481</c:v>
                </c:pt>
                <c:pt idx="11">
                  <c:v>529.63562470856755</c:v>
                </c:pt>
                <c:pt idx="12">
                  <c:v>515.16984376150162</c:v>
                </c:pt>
                <c:pt idx="13">
                  <c:v>514.13740453829121</c:v>
                </c:pt>
                <c:pt idx="14">
                  <c:v>524.94478411670389</c:v>
                </c:pt>
                <c:pt idx="15">
                  <c:v>527.87656862261747</c:v>
                </c:pt>
                <c:pt idx="16">
                  <c:v>513.37523874459316</c:v>
                </c:pt>
                <c:pt idx="17">
                  <c:v>538.43096293819656</c:v>
                </c:pt>
                <c:pt idx="18">
                  <c:v>532.36353982539481</c:v>
                </c:pt>
                <c:pt idx="19">
                  <c:v>527.99672644531518</c:v>
                </c:pt>
                <c:pt idx="20">
                  <c:v>517.69385314585145</c:v>
                </c:pt>
                <c:pt idx="21">
                  <c:v>517.61263896959224</c:v>
                </c:pt>
                <c:pt idx="22">
                  <c:v>516.33842203068309</c:v>
                </c:pt>
              </c:numCache>
            </c:numRef>
          </c:xVal>
          <c:yVal>
            <c:numRef>
              <c:f>'Teflon R&amp;T plots'!$BS$3:$BS$25</c:f>
              <c:numCache>
                <c:formatCode>0.0000</c:formatCode>
                <c:ptCount val="23"/>
                <c:pt idx="0">
                  <c:v>0.28046085669391252</c:v>
                </c:pt>
                <c:pt idx="1">
                  <c:v>0.30578863797657757</c:v>
                </c:pt>
                <c:pt idx="2">
                  <c:v>0.38972921366338154</c:v>
                </c:pt>
                <c:pt idx="3">
                  <c:v>0.3604043772501847</c:v>
                </c:pt>
                <c:pt idx="4">
                  <c:v>0.30215438008227241</c:v>
                </c:pt>
                <c:pt idx="5">
                  <c:v>0.20260508750416512</c:v>
                </c:pt>
                <c:pt idx="6">
                  <c:v>0.2066073251604415</c:v>
                </c:pt>
                <c:pt idx="7">
                  <c:v>0.14934491754394455</c:v>
                </c:pt>
                <c:pt idx="8">
                  <c:v>0.19310173093440533</c:v>
                </c:pt>
                <c:pt idx="9">
                  <c:v>0.25134398476976683</c:v>
                </c:pt>
                <c:pt idx="10">
                  <c:v>0.21143321745634569</c:v>
                </c:pt>
                <c:pt idx="11">
                  <c:v>0.25295421677328306</c:v>
                </c:pt>
                <c:pt idx="12">
                  <c:v>0.15132510528359466</c:v>
                </c:pt>
                <c:pt idx="13">
                  <c:v>0.18452250171432627</c:v>
                </c:pt>
                <c:pt idx="14">
                  <c:v>0.30943952466942082</c:v>
                </c:pt>
                <c:pt idx="15">
                  <c:v>0.32399896662237215</c:v>
                </c:pt>
                <c:pt idx="16">
                  <c:v>0.26321606173734746</c:v>
                </c:pt>
                <c:pt idx="17">
                  <c:v>0.34802448690651788</c:v>
                </c:pt>
                <c:pt idx="18">
                  <c:v>0.32488147091855835</c:v>
                </c:pt>
                <c:pt idx="19">
                  <c:v>0.44575012050849505</c:v>
                </c:pt>
                <c:pt idx="20">
                  <c:v>0.4095106563201677</c:v>
                </c:pt>
                <c:pt idx="21">
                  <c:v>0.2672082375696318</c:v>
                </c:pt>
                <c:pt idx="22">
                  <c:v>0.23211570631965311</c:v>
                </c:pt>
              </c:numCache>
            </c:numRef>
          </c:yVal>
          <c:smooth val="0"/>
        </c:ser>
        <c:ser>
          <c:idx val="4"/>
          <c:order val="4"/>
          <c:tx>
            <c:strRef>
              <c:f>'Teflon R&amp;T plots'!$BV$2</c:f>
              <c:strCache>
                <c:ptCount val="1"/>
                <c:pt idx="0">
                  <c:v>Hatch Choate Dg</c:v>
                </c:pt>
              </c:strCache>
            </c:strRef>
          </c:tx>
          <c:spPr>
            <a:ln w="28575">
              <a:noFill/>
            </a:ln>
          </c:spPr>
          <c:xVal>
            <c:numRef>
              <c:f>'Teflon R&amp;T plots'!$CE$3:$CE$25</c:f>
              <c:numCache>
                <c:formatCode>General</c:formatCode>
                <c:ptCount val="23"/>
                <c:pt idx="0">
                  <c:v>524.94478411670389</c:v>
                </c:pt>
                <c:pt idx="1">
                  <c:v>527.87656862261747</c:v>
                </c:pt>
                <c:pt idx="2">
                  <c:v>517.69385314585145</c:v>
                </c:pt>
                <c:pt idx="3">
                  <c:v>528.55724747805561</c:v>
                </c:pt>
                <c:pt idx="4">
                  <c:v>516.30303768525073</c:v>
                </c:pt>
                <c:pt idx="5">
                  <c:v>517.61263896959224</c:v>
                </c:pt>
                <c:pt idx="6">
                  <c:v>511.74122532819257</c:v>
                </c:pt>
                <c:pt idx="7">
                  <c:v>516.33842203068309</c:v>
                </c:pt>
                <c:pt idx="8">
                  <c:v>513.37523874459316</c:v>
                </c:pt>
                <c:pt idx="9">
                  <c:v>538.43096293819656</c:v>
                </c:pt>
                <c:pt idx="10">
                  <c:v>532.36353982539481</c:v>
                </c:pt>
                <c:pt idx="11">
                  <c:v>529.63562470856755</c:v>
                </c:pt>
                <c:pt idx="12">
                  <c:v>515.16984376150162</c:v>
                </c:pt>
                <c:pt idx="13">
                  <c:v>514.13740453829121</c:v>
                </c:pt>
                <c:pt idx="14">
                  <c:v>524.94478411670389</c:v>
                </c:pt>
                <c:pt idx="15">
                  <c:v>527.87656862261747</c:v>
                </c:pt>
                <c:pt idx="16">
                  <c:v>513.37523874459316</c:v>
                </c:pt>
                <c:pt idx="17">
                  <c:v>538.43096293819656</c:v>
                </c:pt>
                <c:pt idx="18">
                  <c:v>532.36353982539481</c:v>
                </c:pt>
                <c:pt idx="19">
                  <c:v>527.99672644531518</c:v>
                </c:pt>
                <c:pt idx="20">
                  <c:v>517.69385314585145</c:v>
                </c:pt>
                <c:pt idx="21">
                  <c:v>517.61263896959224</c:v>
                </c:pt>
                <c:pt idx="22">
                  <c:v>516.33842203068309</c:v>
                </c:pt>
              </c:numCache>
            </c:numRef>
          </c:xVal>
          <c:yVal>
            <c:numRef>
              <c:f>'Teflon R&amp;T plots'!$BV$3:$BV$25</c:f>
              <c:numCache>
                <c:formatCode>0.0000</c:formatCode>
                <c:ptCount val="23"/>
                <c:pt idx="0">
                  <c:v>0.16496080616084327</c:v>
                </c:pt>
                <c:pt idx="1">
                  <c:v>0.1294514250758422</c:v>
                </c:pt>
                <c:pt idx="2">
                  <c:v>0.12009808290984868</c:v>
                </c:pt>
                <c:pt idx="3">
                  <c:v>0.24059568656859387</c:v>
                </c:pt>
                <c:pt idx="4">
                  <c:v>8.895256485759552E-2</c:v>
                </c:pt>
                <c:pt idx="5">
                  <c:v>0.17942025827856098</c:v>
                </c:pt>
                <c:pt idx="6">
                  <c:v>0.13046321538133326</c:v>
                </c:pt>
                <c:pt idx="7">
                  <c:v>3.1687885565052865E-2</c:v>
                </c:pt>
                <c:pt idx="8">
                  <c:v>0.14953653401481964</c:v>
                </c:pt>
                <c:pt idx="9">
                  <c:v>0.18973641212359585</c:v>
                </c:pt>
                <c:pt idx="10">
                  <c:v>0.11380087707932458</c:v>
                </c:pt>
                <c:pt idx="11">
                  <c:v>0.11330560179039686</c:v>
                </c:pt>
                <c:pt idx="12">
                  <c:v>3.3238239856937329E-2</c:v>
                </c:pt>
                <c:pt idx="13">
                  <c:v>0.11143717188099855</c:v>
                </c:pt>
                <c:pt idx="14">
                  <c:v>0.19833812927809957</c:v>
                </c:pt>
                <c:pt idx="15">
                  <c:v>0.11472142264367631</c:v>
                </c:pt>
                <c:pt idx="16">
                  <c:v>0</c:v>
                </c:pt>
                <c:pt idx="17">
                  <c:v>0</c:v>
                </c:pt>
                <c:pt idx="18">
                  <c:v>0</c:v>
                </c:pt>
                <c:pt idx="19">
                  <c:v>0</c:v>
                </c:pt>
                <c:pt idx="20">
                  <c:v>0.12137535003189111</c:v>
                </c:pt>
                <c:pt idx="21">
                  <c:v>0.2407280565775852</c:v>
                </c:pt>
                <c:pt idx="22">
                  <c:v>7.0208077224969093E-2</c:v>
                </c:pt>
              </c:numCache>
            </c:numRef>
          </c:yVal>
          <c:smooth val="0"/>
        </c:ser>
        <c:dLbls>
          <c:showLegendKey val="0"/>
          <c:showVal val="0"/>
          <c:showCatName val="0"/>
          <c:showSerName val="0"/>
          <c:showPercent val="0"/>
          <c:showBubbleSize val="0"/>
        </c:dLbls>
        <c:axId val="218052480"/>
        <c:axId val="218054016"/>
      </c:scatterChart>
      <c:scatterChart>
        <c:scatterStyle val="lineMarker"/>
        <c:varyColors val="0"/>
        <c:ser>
          <c:idx val="2"/>
          <c:order val="2"/>
          <c:tx>
            <c:strRef>
              <c:f>'Teflon R&amp;T plots'!$BT$2</c:f>
              <c:strCache>
                <c:ptCount val="1"/>
                <c:pt idx="0">
                  <c:v>MPASS 3/2</c:v>
                </c:pt>
              </c:strCache>
            </c:strRef>
          </c:tx>
          <c:spPr>
            <a:ln w="28575">
              <a:noFill/>
            </a:ln>
          </c:spPr>
          <c:xVal>
            <c:numRef>
              <c:f>'Teflon R&amp;T plots'!$CE$3:$CE$25</c:f>
              <c:numCache>
                <c:formatCode>General</c:formatCode>
                <c:ptCount val="23"/>
                <c:pt idx="0">
                  <c:v>524.94478411670389</c:v>
                </c:pt>
                <c:pt idx="1">
                  <c:v>527.87656862261747</c:v>
                </c:pt>
                <c:pt idx="2">
                  <c:v>517.69385314585145</c:v>
                </c:pt>
                <c:pt idx="3">
                  <c:v>528.55724747805561</c:v>
                </c:pt>
                <c:pt idx="4">
                  <c:v>516.30303768525073</c:v>
                </c:pt>
                <c:pt idx="5">
                  <c:v>517.61263896959224</c:v>
                </c:pt>
                <c:pt idx="6">
                  <c:v>511.74122532819257</c:v>
                </c:pt>
                <c:pt idx="7">
                  <c:v>516.33842203068309</c:v>
                </c:pt>
                <c:pt idx="8">
                  <c:v>513.37523874459316</c:v>
                </c:pt>
                <c:pt idx="9">
                  <c:v>538.43096293819656</c:v>
                </c:pt>
                <c:pt idx="10">
                  <c:v>532.36353982539481</c:v>
                </c:pt>
                <c:pt idx="11">
                  <c:v>529.63562470856755</c:v>
                </c:pt>
                <c:pt idx="12">
                  <c:v>515.16984376150162</c:v>
                </c:pt>
                <c:pt idx="13">
                  <c:v>514.13740453829121</c:v>
                </c:pt>
                <c:pt idx="14">
                  <c:v>524.94478411670389</c:v>
                </c:pt>
                <c:pt idx="15">
                  <c:v>527.87656862261747</c:v>
                </c:pt>
                <c:pt idx="16">
                  <c:v>513.37523874459316</c:v>
                </c:pt>
                <c:pt idx="17">
                  <c:v>538.43096293819656</c:v>
                </c:pt>
                <c:pt idx="18">
                  <c:v>532.36353982539481</c:v>
                </c:pt>
                <c:pt idx="19">
                  <c:v>527.99672644531518</c:v>
                </c:pt>
                <c:pt idx="20">
                  <c:v>517.69385314585145</c:v>
                </c:pt>
                <c:pt idx="21">
                  <c:v>517.61263896959224</c:v>
                </c:pt>
                <c:pt idx="22">
                  <c:v>516.33842203068309</c:v>
                </c:pt>
              </c:numCache>
            </c:numRef>
          </c:xVal>
          <c:yVal>
            <c:numRef>
              <c:f>'Teflon R&amp;T plots'!$BT$3:$BT$25</c:f>
              <c:numCache>
                <c:formatCode>0.0000</c:formatCode>
                <c:ptCount val="23"/>
                <c:pt idx="0">
                  <c:v>3.6109608250812082</c:v>
                </c:pt>
                <c:pt idx="1">
                  <c:v>4.0840919660147339</c:v>
                </c:pt>
                <c:pt idx="3">
                  <c:v>0</c:v>
                </c:pt>
                <c:pt idx="7">
                  <c:v>3.6934221929239239</c:v>
                </c:pt>
                <c:pt idx="8">
                  <c:v>3.6892077970695603</c:v>
                </c:pt>
                <c:pt idx="9">
                  <c:v>3.5084508049012788</c:v>
                </c:pt>
                <c:pt idx="10">
                  <c:v>3.6631843101239578</c:v>
                </c:pt>
                <c:pt idx="11">
                  <c:v>3.6141061384150297</c:v>
                </c:pt>
                <c:pt idx="12">
                  <c:v>0</c:v>
                </c:pt>
                <c:pt idx="13">
                  <c:v>3.3488353200746954</c:v>
                </c:pt>
                <c:pt idx="14">
                  <c:v>3.6889603794807622</c:v>
                </c:pt>
                <c:pt idx="15">
                  <c:v>4.0791903351252223</c:v>
                </c:pt>
                <c:pt idx="16">
                  <c:v>3.5505661910134334</c:v>
                </c:pt>
                <c:pt idx="17">
                  <c:v>3.4029225800930205</c:v>
                </c:pt>
                <c:pt idx="18">
                  <c:v>3.3577109844653368</c:v>
                </c:pt>
                <c:pt idx="19">
                  <c:v>0</c:v>
                </c:pt>
                <c:pt idx="22">
                  <c:v>3.6165567968807428</c:v>
                </c:pt>
              </c:numCache>
            </c:numRef>
          </c:yVal>
          <c:smooth val="0"/>
        </c:ser>
        <c:ser>
          <c:idx val="3"/>
          <c:order val="3"/>
          <c:tx>
            <c:strRef>
              <c:f>'Teflon R&amp;T plots'!$BU$2</c:f>
              <c:strCache>
                <c:ptCount val="1"/>
                <c:pt idx="0">
                  <c:v>Hatch Choate Sigma g</c:v>
                </c:pt>
              </c:strCache>
            </c:strRef>
          </c:tx>
          <c:spPr>
            <a:ln w="28575">
              <a:noFill/>
            </a:ln>
          </c:spPr>
          <c:xVal>
            <c:numRef>
              <c:f>'Teflon R&amp;T plots'!$CE$3:$CE$25</c:f>
              <c:numCache>
                <c:formatCode>General</c:formatCode>
                <c:ptCount val="23"/>
                <c:pt idx="0">
                  <c:v>524.94478411670389</c:v>
                </c:pt>
                <c:pt idx="1">
                  <c:v>527.87656862261747</c:v>
                </c:pt>
                <c:pt idx="2">
                  <c:v>517.69385314585145</c:v>
                </c:pt>
                <c:pt idx="3">
                  <c:v>528.55724747805561</c:v>
                </c:pt>
                <c:pt idx="4">
                  <c:v>516.30303768525073</c:v>
                </c:pt>
                <c:pt idx="5">
                  <c:v>517.61263896959224</c:v>
                </c:pt>
                <c:pt idx="6">
                  <c:v>511.74122532819257</c:v>
                </c:pt>
                <c:pt idx="7">
                  <c:v>516.33842203068309</c:v>
                </c:pt>
                <c:pt idx="8">
                  <c:v>513.37523874459316</c:v>
                </c:pt>
                <c:pt idx="9">
                  <c:v>538.43096293819656</c:v>
                </c:pt>
                <c:pt idx="10">
                  <c:v>532.36353982539481</c:v>
                </c:pt>
                <c:pt idx="11">
                  <c:v>529.63562470856755</c:v>
                </c:pt>
                <c:pt idx="12">
                  <c:v>515.16984376150162</c:v>
                </c:pt>
                <c:pt idx="13">
                  <c:v>514.13740453829121</c:v>
                </c:pt>
                <c:pt idx="14">
                  <c:v>524.94478411670389</c:v>
                </c:pt>
                <c:pt idx="15">
                  <c:v>527.87656862261747</c:v>
                </c:pt>
                <c:pt idx="16">
                  <c:v>513.37523874459316</c:v>
                </c:pt>
                <c:pt idx="17">
                  <c:v>538.43096293819656</c:v>
                </c:pt>
                <c:pt idx="18">
                  <c:v>532.36353982539481</c:v>
                </c:pt>
                <c:pt idx="19">
                  <c:v>527.99672644531518</c:v>
                </c:pt>
                <c:pt idx="20">
                  <c:v>517.69385314585145</c:v>
                </c:pt>
                <c:pt idx="21">
                  <c:v>517.61263896959224</c:v>
                </c:pt>
                <c:pt idx="22">
                  <c:v>516.33842203068309</c:v>
                </c:pt>
              </c:numCache>
            </c:numRef>
          </c:xVal>
          <c:yVal>
            <c:numRef>
              <c:f>'Teflon R&amp;T plots'!$BU$3:$BU$25</c:f>
              <c:numCache>
                <c:formatCode>0.0000</c:formatCode>
                <c:ptCount val="23"/>
                <c:pt idx="0">
                  <c:v>1.8127147982276335</c:v>
                </c:pt>
                <c:pt idx="1">
                  <c:v>2.1318850131134703</c:v>
                </c:pt>
                <c:pt idx="2">
                  <c:v>2.4250886715837647</c:v>
                </c:pt>
                <c:pt idx="3">
                  <c:v>1.680419088152735</c:v>
                </c:pt>
                <c:pt idx="4">
                  <c:v>2.4667392237221515</c:v>
                </c:pt>
                <c:pt idx="5">
                  <c:v>1.329280197104588</c:v>
                </c:pt>
                <c:pt idx="6">
                  <c:v>1.7395241455507557</c:v>
                </c:pt>
                <c:pt idx="7">
                  <c:v>2.7638822532432576</c:v>
                </c:pt>
                <c:pt idx="8">
                  <c:v>1.5111289946801014</c:v>
                </c:pt>
                <c:pt idx="9">
                  <c:v>1.541820614289457</c:v>
                </c:pt>
                <c:pt idx="10">
                  <c:v>1.9014741902301655</c:v>
                </c:pt>
                <c:pt idx="11">
                  <c:v>2.0786515528876603</c:v>
                </c:pt>
                <c:pt idx="12">
                  <c:v>2.7325343174873762</c:v>
                </c:pt>
                <c:pt idx="13">
                  <c:v>1.7857412174371969</c:v>
                </c:pt>
                <c:pt idx="14">
                  <c:v>1.7238191080253453</c:v>
                </c:pt>
                <c:pt idx="15">
                  <c:v>2.2978156464703408</c:v>
                </c:pt>
                <c:pt idx="16">
                  <c:v>0</c:v>
                </c:pt>
                <c:pt idx="17">
                  <c:v>0</c:v>
                </c:pt>
                <c:pt idx="18">
                  <c:v>0</c:v>
                </c:pt>
                <c:pt idx="19">
                  <c:v>0</c:v>
                </c:pt>
                <c:pt idx="20">
                  <c:v>2.4605824809110279</c:v>
                </c:pt>
                <c:pt idx="21">
                  <c:v>1.3018261923011838</c:v>
                </c:pt>
                <c:pt idx="22">
                  <c:v>2.4420805206174716</c:v>
                </c:pt>
              </c:numCache>
            </c:numRef>
          </c:yVal>
          <c:smooth val="0"/>
        </c:ser>
        <c:dLbls>
          <c:showLegendKey val="0"/>
          <c:showVal val="0"/>
          <c:showCatName val="0"/>
          <c:showSerName val="0"/>
          <c:showPercent val="0"/>
          <c:showBubbleSize val="0"/>
        </c:dLbls>
        <c:axId val="218081920"/>
        <c:axId val="218080384"/>
      </c:scatterChart>
      <c:valAx>
        <c:axId val="218052480"/>
        <c:scaling>
          <c:orientation val="minMax"/>
        </c:scaling>
        <c:delete val="0"/>
        <c:axPos val="b"/>
        <c:numFmt formatCode="General" sourceLinked="1"/>
        <c:majorTickMark val="out"/>
        <c:minorTickMark val="none"/>
        <c:tickLblPos val="nextTo"/>
        <c:crossAx val="218054016"/>
        <c:crosses val="autoZero"/>
        <c:crossBetween val="midCat"/>
      </c:valAx>
      <c:valAx>
        <c:axId val="218054016"/>
        <c:scaling>
          <c:orientation val="minMax"/>
          <c:min val="0"/>
        </c:scaling>
        <c:delete val="0"/>
        <c:axPos val="l"/>
        <c:majorGridlines/>
        <c:numFmt formatCode="0.0000" sourceLinked="1"/>
        <c:majorTickMark val="out"/>
        <c:minorTickMark val="none"/>
        <c:tickLblPos val="nextTo"/>
        <c:crossAx val="218052480"/>
        <c:crosses val="autoZero"/>
        <c:crossBetween val="midCat"/>
      </c:valAx>
      <c:valAx>
        <c:axId val="218080384"/>
        <c:scaling>
          <c:orientation val="minMax"/>
        </c:scaling>
        <c:delete val="0"/>
        <c:axPos val="r"/>
        <c:numFmt formatCode="0.0000" sourceLinked="1"/>
        <c:majorTickMark val="out"/>
        <c:minorTickMark val="none"/>
        <c:tickLblPos val="nextTo"/>
        <c:crossAx val="218081920"/>
        <c:crosses val="max"/>
        <c:crossBetween val="midCat"/>
      </c:valAx>
      <c:valAx>
        <c:axId val="218081920"/>
        <c:scaling>
          <c:orientation val="minMax"/>
        </c:scaling>
        <c:delete val="1"/>
        <c:axPos val="b"/>
        <c:numFmt formatCode="General" sourceLinked="1"/>
        <c:majorTickMark val="out"/>
        <c:minorTickMark val="none"/>
        <c:tickLblPos val="none"/>
        <c:crossAx val="218080384"/>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55" l="0.70000000000000095" r="0.70000000000000095" t="0.75000000000001055" header="0.30000000000000032" footer="0.30000000000000032"/>
    <c:pageSetup orientation="landscape"/>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Teflon diameters </a:t>
            </a:r>
            <a:r>
              <a:rPr lang="en-US"/>
              <a:t>versus T in C, aged 491 seconds</a:t>
            </a:r>
          </a:p>
        </c:rich>
      </c:tx>
      <c:overlay val="0"/>
    </c:title>
    <c:autoTitleDeleted val="0"/>
    <c:plotArea>
      <c:layout/>
      <c:scatterChart>
        <c:scatterStyle val="lineMarker"/>
        <c:varyColors val="0"/>
        <c:ser>
          <c:idx val="0"/>
          <c:order val="0"/>
          <c:tx>
            <c:strRef>
              <c:f>'Teflon R&amp;T plots'!$BR$2</c:f>
              <c:strCache>
                <c:ptCount val="1"/>
                <c:pt idx="0">
                  <c:v>M1/M0 (micro-m)--CMD</c:v>
                </c:pt>
              </c:strCache>
            </c:strRef>
          </c:tx>
          <c:spPr>
            <a:ln w="28575">
              <a:noFill/>
            </a:ln>
          </c:spPr>
          <c:xVal>
            <c:numRef>
              <c:f>'Teflon R&amp;T plots'!$CE$17:$CE$20</c:f>
              <c:numCache>
                <c:formatCode>General</c:formatCode>
                <c:ptCount val="4"/>
                <c:pt idx="0">
                  <c:v>524.94478411670389</c:v>
                </c:pt>
                <c:pt idx="1">
                  <c:v>527.87656862261747</c:v>
                </c:pt>
                <c:pt idx="2">
                  <c:v>513.37523874459316</c:v>
                </c:pt>
                <c:pt idx="3">
                  <c:v>538.43096293819656</c:v>
                </c:pt>
              </c:numCache>
            </c:numRef>
          </c:xVal>
          <c:yVal>
            <c:numRef>
              <c:f>'Teflon R&amp;T plots'!$BR$17:$BR$20</c:f>
              <c:numCache>
                <c:formatCode>0.0000</c:formatCode>
                <c:ptCount val="4"/>
                <c:pt idx="0">
                  <c:v>0.23003613929149694</c:v>
                </c:pt>
                <c:pt idx="1">
                  <c:v>0.16216018245628583</c:v>
                </c:pt>
                <c:pt idx="2">
                  <c:v>0.26669327915563062</c:v>
                </c:pt>
                <c:pt idx="3">
                  <c:v>0.38498978203935447</c:v>
                </c:pt>
              </c:numCache>
            </c:numRef>
          </c:yVal>
          <c:smooth val="0"/>
        </c:ser>
        <c:ser>
          <c:idx val="1"/>
          <c:order val="1"/>
          <c:tx>
            <c:strRef>
              <c:f>'Teflon R&amp;T plots'!$BS$2</c:f>
              <c:strCache>
                <c:ptCount val="1"/>
                <c:pt idx="0">
                  <c:v>Diameter of Average mass (micro-m)</c:v>
                </c:pt>
              </c:strCache>
            </c:strRef>
          </c:tx>
          <c:spPr>
            <a:ln w="28575">
              <a:noFill/>
            </a:ln>
          </c:spPr>
          <c:xVal>
            <c:numRef>
              <c:f>'Teflon R&amp;T plots'!$CE$17:$CE$20</c:f>
              <c:numCache>
                <c:formatCode>General</c:formatCode>
                <c:ptCount val="4"/>
                <c:pt idx="0">
                  <c:v>524.94478411670389</c:v>
                </c:pt>
                <c:pt idx="1">
                  <c:v>527.87656862261747</c:v>
                </c:pt>
                <c:pt idx="2">
                  <c:v>513.37523874459316</c:v>
                </c:pt>
                <c:pt idx="3">
                  <c:v>538.43096293819656</c:v>
                </c:pt>
              </c:numCache>
            </c:numRef>
          </c:xVal>
          <c:yVal>
            <c:numRef>
              <c:f>'Teflon R&amp;T plots'!$BS$17:$BS$20</c:f>
              <c:numCache>
                <c:formatCode>0.0000</c:formatCode>
                <c:ptCount val="4"/>
                <c:pt idx="0">
                  <c:v>0.30943952466942082</c:v>
                </c:pt>
                <c:pt idx="1">
                  <c:v>0.32399896662237215</c:v>
                </c:pt>
                <c:pt idx="2">
                  <c:v>0.26321606173734746</c:v>
                </c:pt>
                <c:pt idx="3">
                  <c:v>0.34802448690651788</c:v>
                </c:pt>
              </c:numCache>
            </c:numRef>
          </c:yVal>
          <c:smooth val="0"/>
        </c:ser>
        <c:ser>
          <c:idx val="4"/>
          <c:order val="2"/>
          <c:tx>
            <c:strRef>
              <c:f>'Teflon R&amp;T plots'!$BV$2</c:f>
              <c:strCache>
                <c:ptCount val="1"/>
                <c:pt idx="0">
                  <c:v>Hatch Choate Dg</c:v>
                </c:pt>
              </c:strCache>
            </c:strRef>
          </c:tx>
          <c:spPr>
            <a:ln w="28575">
              <a:noFill/>
            </a:ln>
          </c:spPr>
          <c:xVal>
            <c:numRef>
              <c:f>'Teflon R&amp;T plots'!$CE$17:$CE$20</c:f>
              <c:numCache>
                <c:formatCode>General</c:formatCode>
                <c:ptCount val="4"/>
                <c:pt idx="0">
                  <c:v>524.94478411670389</c:v>
                </c:pt>
                <c:pt idx="1">
                  <c:v>527.87656862261747</c:v>
                </c:pt>
                <c:pt idx="2">
                  <c:v>513.37523874459316</c:v>
                </c:pt>
                <c:pt idx="3">
                  <c:v>538.43096293819656</c:v>
                </c:pt>
              </c:numCache>
            </c:numRef>
          </c:xVal>
          <c:yVal>
            <c:numRef>
              <c:f>'Teflon R&amp;T plots'!$BV$17:$BV$20</c:f>
              <c:numCache>
                <c:formatCode>0.0000</c:formatCode>
                <c:ptCount val="4"/>
                <c:pt idx="0">
                  <c:v>0.19833812927809957</c:v>
                </c:pt>
                <c:pt idx="1">
                  <c:v>0.11472142264367631</c:v>
                </c:pt>
                <c:pt idx="2">
                  <c:v>0</c:v>
                </c:pt>
                <c:pt idx="3">
                  <c:v>0</c:v>
                </c:pt>
              </c:numCache>
            </c:numRef>
          </c:yVal>
          <c:smooth val="0"/>
        </c:ser>
        <c:dLbls>
          <c:showLegendKey val="0"/>
          <c:showVal val="0"/>
          <c:showCatName val="0"/>
          <c:showSerName val="0"/>
          <c:showPercent val="0"/>
          <c:showBubbleSize val="0"/>
        </c:dLbls>
        <c:axId val="218096384"/>
        <c:axId val="218097920"/>
      </c:scatterChart>
      <c:valAx>
        <c:axId val="218096384"/>
        <c:scaling>
          <c:orientation val="minMax"/>
        </c:scaling>
        <c:delete val="0"/>
        <c:axPos val="b"/>
        <c:numFmt formatCode="General" sourceLinked="1"/>
        <c:majorTickMark val="out"/>
        <c:minorTickMark val="none"/>
        <c:tickLblPos val="nextTo"/>
        <c:crossAx val="218097920"/>
        <c:crosses val="autoZero"/>
        <c:crossBetween val="midCat"/>
      </c:valAx>
      <c:valAx>
        <c:axId val="218097920"/>
        <c:scaling>
          <c:orientation val="minMax"/>
          <c:min val="0"/>
        </c:scaling>
        <c:delete val="0"/>
        <c:axPos val="l"/>
        <c:majorGridlines/>
        <c:numFmt formatCode="0.0000" sourceLinked="1"/>
        <c:majorTickMark val="out"/>
        <c:minorTickMark val="none"/>
        <c:tickLblPos val="nextTo"/>
        <c:crossAx val="218096384"/>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121" l="0.70000000000000095" r="0.70000000000000095" t="0.75000000000001121" header="0.30000000000000032" footer="0.30000000000000032"/>
    <c:pageSetup orientation="landscape"/>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Teflon diameters </a:t>
            </a:r>
            <a:r>
              <a:rPr lang="en-US"/>
              <a:t>versus T in C, aged 491 s V = 8 cm/s</a:t>
            </a:r>
          </a:p>
        </c:rich>
      </c:tx>
      <c:overlay val="0"/>
    </c:title>
    <c:autoTitleDeleted val="0"/>
    <c:plotArea>
      <c:layout/>
      <c:scatterChart>
        <c:scatterStyle val="lineMarker"/>
        <c:varyColors val="0"/>
        <c:ser>
          <c:idx val="0"/>
          <c:order val="0"/>
          <c:tx>
            <c:strRef>
              <c:f>'Teflon R&amp;T plots'!$BR$2</c:f>
              <c:strCache>
                <c:ptCount val="1"/>
                <c:pt idx="0">
                  <c:v>M1/M0 (micro-m)--CMD</c:v>
                </c:pt>
              </c:strCache>
            </c:strRef>
          </c:tx>
          <c:spPr>
            <a:ln w="28575">
              <a:noFill/>
            </a:ln>
          </c:spPr>
          <c:xVal>
            <c:numRef>
              <c:f>'Teflon R&amp;T plots'!$CE$19:$CE$21</c:f>
              <c:numCache>
                <c:formatCode>General</c:formatCode>
                <c:ptCount val="3"/>
                <c:pt idx="0">
                  <c:v>513.37523874459316</c:v>
                </c:pt>
                <c:pt idx="1">
                  <c:v>538.43096293819656</c:v>
                </c:pt>
                <c:pt idx="2">
                  <c:v>532.36353982539481</c:v>
                </c:pt>
              </c:numCache>
            </c:numRef>
          </c:xVal>
          <c:yVal>
            <c:numRef>
              <c:f>'Teflon R&amp;T plots'!$BR$19:$BR$21</c:f>
              <c:numCache>
                <c:formatCode>0.0000</c:formatCode>
                <c:ptCount val="3"/>
                <c:pt idx="0">
                  <c:v>0.26669327915563062</c:v>
                </c:pt>
                <c:pt idx="1">
                  <c:v>0.38498978203935447</c:v>
                </c:pt>
                <c:pt idx="2">
                  <c:v>0.3369907290446838</c:v>
                </c:pt>
              </c:numCache>
            </c:numRef>
          </c:yVal>
          <c:smooth val="0"/>
        </c:ser>
        <c:ser>
          <c:idx val="1"/>
          <c:order val="1"/>
          <c:tx>
            <c:strRef>
              <c:f>'Teflon R&amp;T plots'!$BS$2</c:f>
              <c:strCache>
                <c:ptCount val="1"/>
                <c:pt idx="0">
                  <c:v>Diameter of Average mass (micro-m)</c:v>
                </c:pt>
              </c:strCache>
            </c:strRef>
          </c:tx>
          <c:spPr>
            <a:ln w="28575">
              <a:noFill/>
            </a:ln>
          </c:spPr>
          <c:xVal>
            <c:numRef>
              <c:f>'Teflon R&amp;T plots'!$CE$19:$CE$21</c:f>
              <c:numCache>
                <c:formatCode>General</c:formatCode>
                <c:ptCount val="3"/>
                <c:pt idx="0">
                  <c:v>513.37523874459316</c:v>
                </c:pt>
                <c:pt idx="1">
                  <c:v>538.43096293819656</c:v>
                </c:pt>
                <c:pt idx="2">
                  <c:v>532.36353982539481</c:v>
                </c:pt>
              </c:numCache>
            </c:numRef>
          </c:xVal>
          <c:yVal>
            <c:numRef>
              <c:f>'Teflon R&amp;T plots'!$BS$19:$BS$21</c:f>
              <c:numCache>
                <c:formatCode>0.0000</c:formatCode>
                <c:ptCount val="3"/>
                <c:pt idx="0">
                  <c:v>0.26321606173734746</c:v>
                </c:pt>
                <c:pt idx="1">
                  <c:v>0.34802448690651788</c:v>
                </c:pt>
                <c:pt idx="2">
                  <c:v>0.32488147091855835</c:v>
                </c:pt>
              </c:numCache>
            </c:numRef>
          </c:yVal>
          <c:smooth val="0"/>
        </c:ser>
        <c:ser>
          <c:idx val="4"/>
          <c:order val="2"/>
          <c:tx>
            <c:strRef>
              <c:f>'Teflon R&amp;T plots'!$BV$2</c:f>
              <c:strCache>
                <c:ptCount val="1"/>
                <c:pt idx="0">
                  <c:v>Hatch Choate Dg</c:v>
                </c:pt>
              </c:strCache>
            </c:strRef>
          </c:tx>
          <c:spPr>
            <a:ln w="28575">
              <a:noFill/>
            </a:ln>
          </c:spPr>
          <c:xVal>
            <c:numRef>
              <c:f>'Teflon R&amp;T plots'!$CE$19:$CE$21</c:f>
              <c:numCache>
                <c:formatCode>General</c:formatCode>
                <c:ptCount val="3"/>
                <c:pt idx="0">
                  <c:v>513.37523874459316</c:v>
                </c:pt>
                <c:pt idx="1">
                  <c:v>538.43096293819656</c:v>
                </c:pt>
                <c:pt idx="2">
                  <c:v>532.36353982539481</c:v>
                </c:pt>
              </c:numCache>
            </c:numRef>
          </c:xVal>
          <c:yVal>
            <c:numRef>
              <c:f>'Teflon R&amp;T plots'!$BV$19:$BV$21</c:f>
              <c:numCache>
                <c:formatCode>0.0000</c:formatCode>
                <c:ptCount val="3"/>
                <c:pt idx="0">
                  <c:v>0</c:v>
                </c:pt>
                <c:pt idx="1">
                  <c:v>0</c:v>
                </c:pt>
                <c:pt idx="2">
                  <c:v>0</c:v>
                </c:pt>
              </c:numCache>
            </c:numRef>
          </c:yVal>
          <c:smooth val="0"/>
        </c:ser>
        <c:dLbls>
          <c:showLegendKey val="0"/>
          <c:showVal val="0"/>
          <c:showCatName val="0"/>
          <c:showSerName val="0"/>
          <c:showPercent val="0"/>
          <c:showBubbleSize val="0"/>
        </c:dLbls>
        <c:axId val="218163840"/>
        <c:axId val="218169728"/>
      </c:scatterChart>
      <c:scatterChart>
        <c:scatterStyle val="lineMarker"/>
        <c:varyColors val="0"/>
        <c:ser>
          <c:idx val="2"/>
          <c:order val="3"/>
          <c:tx>
            <c:strRef>
              <c:f>'Teflon R&amp;T plots'!$BT$2</c:f>
              <c:strCache>
                <c:ptCount val="1"/>
                <c:pt idx="0">
                  <c:v>MPASS 3/2</c:v>
                </c:pt>
              </c:strCache>
            </c:strRef>
          </c:tx>
          <c:spPr>
            <a:ln w="28575">
              <a:noFill/>
            </a:ln>
          </c:spPr>
          <c:xVal>
            <c:numRef>
              <c:f>'Teflon R&amp;T plots'!$CE$19:$CE$21</c:f>
              <c:numCache>
                <c:formatCode>General</c:formatCode>
                <c:ptCount val="3"/>
                <c:pt idx="0">
                  <c:v>513.37523874459316</c:v>
                </c:pt>
                <c:pt idx="1">
                  <c:v>538.43096293819656</c:v>
                </c:pt>
                <c:pt idx="2">
                  <c:v>532.36353982539481</c:v>
                </c:pt>
              </c:numCache>
            </c:numRef>
          </c:xVal>
          <c:yVal>
            <c:numRef>
              <c:f>'Teflon R&amp;T plots'!$BT$19:$BT$21</c:f>
              <c:numCache>
                <c:formatCode>0.0000</c:formatCode>
                <c:ptCount val="3"/>
                <c:pt idx="0">
                  <c:v>3.5505661910134334</c:v>
                </c:pt>
                <c:pt idx="1">
                  <c:v>3.4029225800930205</c:v>
                </c:pt>
                <c:pt idx="2">
                  <c:v>3.3577109844653368</c:v>
                </c:pt>
              </c:numCache>
            </c:numRef>
          </c:yVal>
          <c:smooth val="0"/>
        </c:ser>
        <c:ser>
          <c:idx val="3"/>
          <c:order val="4"/>
          <c:tx>
            <c:strRef>
              <c:f>'Teflon R&amp;T plots'!$BU$2</c:f>
              <c:strCache>
                <c:ptCount val="1"/>
                <c:pt idx="0">
                  <c:v>Hatch Choate Sigma g</c:v>
                </c:pt>
              </c:strCache>
            </c:strRef>
          </c:tx>
          <c:spPr>
            <a:ln w="28575">
              <a:noFill/>
            </a:ln>
          </c:spPr>
          <c:xVal>
            <c:numRef>
              <c:f>'Teflon R&amp;T plots'!$CE$19:$CE$21</c:f>
              <c:numCache>
                <c:formatCode>General</c:formatCode>
                <c:ptCount val="3"/>
                <c:pt idx="0">
                  <c:v>513.37523874459316</c:v>
                </c:pt>
                <c:pt idx="1">
                  <c:v>538.43096293819656</c:v>
                </c:pt>
                <c:pt idx="2">
                  <c:v>532.36353982539481</c:v>
                </c:pt>
              </c:numCache>
            </c:numRef>
          </c:xVal>
          <c:yVal>
            <c:numRef>
              <c:f>'Teflon R&amp;T plots'!$BT$19:$BT$21</c:f>
              <c:numCache>
                <c:formatCode>0.0000</c:formatCode>
                <c:ptCount val="3"/>
                <c:pt idx="0">
                  <c:v>3.5505661910134334</c:v>
                </c:pt>
                <c:pt idx="1">
                  <c:v>3.4029225800930205</c:v>
                </c:pt>
                <c:pt idx="2">
                  <c:v>3.3577109844653368</c:v>
                </c:pt>
              </c:numCache>
            </c:numRef>
          </c:yVal>
          <c:smooth val="0"/>
        </c:ser>
        <c:dLbls>
          <c:showLegendKey val="0"/>
          <c:showVal val="0"/>
          <c:showCatName val="0"/>
          <c:showSerName val="0"/>
          <c:showPercent val="0"/>
          <c:showBubbleSize val="0"/>
        </c:dLbls>
        <c:axId val="218172800"/>
        <c:axId val="218171264"/>
      </c:scatterChart>
      <c:valAx>
        <c:axId val="218163840"/>
        <c:scaling>
          <c:orientation val="minMax"/>
        </c:scaling>
        <c:delete val="0"/>
        <c:axPos val="b"/>
        <c:numFmt formatCode="General" sourceLinked="1"/>
        <c:majorTickMark val="out"/>
        <c:minorTickMark val="none"/>
        <c:tickLblPos val="nextTo"/>
        <c:crossAx val="218169728"/>
        <c:crosses val="autoZero"/>
        <c:crossBetween val="midCat"/>
      </c:valAx>
      <c:valAx>
        <c:axId val="218169728"/>
        <c:scaling>
          <c:orientation val="minMax"/>
          <c:min val="0"/>
        </c:scaling>
        <c:delete val="0"/>
        <c:axPos val="l"/>
        <c:majorGridlines/>
        <c:numFmt formatCode="0.0000" sourceLinked="1"/>
        <c:majorTickMark val="out"/>
        <c:minorTickMark val="none"/>
        <c:tickLblPos val="nextTo"/>
        <c:crossAx val="218163840"/>
        <c:crosses val="autoZero"/>
        <c:crossBetween val="midCat"/>
      </c:valAx>
      <c:valAx>
        <c:axId val="218171264"/>
        <c:scaling>
          <c:orientation val="minMax"/>
          <c:max val="4"/>
          <c:min val="0"/>
        </c:scaling>
        <c:delete val="0"/>
        <c:axPos val="r"/>
        <c:numFmt formatCode="0.0000" sourceLinked="1"/>
        <c:majorTickMark val="out"/>
        <c:minorTickMark val="none"/>
        <c:tickLblPos val="nextTo"/>
        <c:crossAx val="218172800"/>
        <c:crosses val="max"/>
        <c:crossBetween val="midCat"/>
      </c:valAx>
      <c:valAx>
        <c:axId val="218172800"/>
        <c:scaling>
          <c:orientation val="minMax"/>
        </c:scaling>
        <c:delete val="1"/>
        <c:axPos val="b"/>
        <c:numFmt formatCode="General" sourceLinked="1"/>
        <c:majorTickMark val="out"/>
        <c:minorTickMark val="none"/>
        <c:tickLblPos val="none"/>
        <c:crossAx val="218171264"/>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166" l="0.70000000000000095" r="0.70000000000000095" t="0.75000000000001166" header="0.30000000000000032" footer="0.30000000000000032"/>
    <c:pageSetup orientation="landscape"/>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Teflon diameters </a:t>
            </a:r>
            <a:r>
              <a:rPr lang="en-US"/>
              <a:t>versus T in C, unaged</a:t>
            </a:r>
          </a:p>
        </c:rich>
      </c:tx>
      <c:overlay val="0"/>
    </c:title>
    <c:autoTitleDeleted val="0"/>
    <c:plotArea>
      <c:layout/>
      <c:scatterChart>
        <c:scatterStyle val="lineMarker"/>
        <c:varyColors val="0"/>
        <c:ser>
          <c:idx val="0"/>
          <c:order val="0"/>
          <c:tx>
            <c:strRef>
              <c:f>'Teflon R&amp;T plots'!$BR$2</c:f>
              <c:strCache>
                <c:ptCount val="1"/>
                <c:pt idx="0">
                  <c:v>M1/M0 (micro-m)--CMD</c:v>
                </c:pt>
              </c:strCache>
            </c:strRef>
          </c:tx>
          <c:spPr>
            <a:ln w="28575">
              <a:noFill/>
            </a:ln>
          </c:spPr>
          <c:xVal>
            <c:numRef>
              <c:f>'Teflon R&amp;T plots'!$CE$3:$CE$16</c:f>
              <c:numCache>
                <c:formatCode>General</c:formatCode>
                <c:ptCount val="14"/>
                <c:pt idx="0">
                  <c:v>524.94478411670389</c:v>
                </c:pt>
                <c:pt idx="1">
                  <c:v>527.87656862261747</c:v>
                </c:pt>
                <c:pt idx="2">
                  <c:v>517.69385314585145</c:v>
                </c:pt>
                <c:pt idx="3">
                  <c:v>528.55724747805561</c:v>
                </c:pt>
                <c:pt idx="4">
                  <c:v>516.30303768525073</c:v>
                </c:pt>
                <c:pt idx="5">
                  <c:v>517.61263896959224</c:v>
                </c:pt>
                <c:pt idx="6">
                  <c:v>511.74122532819257</c:v>
                </c:pt>
                <c:pt idx="7">
                  <c:v>516.33842203068309</c:v>
                </c:pt>
                <c:pt idx="8">
                  <c:v>513.37523874459316</c:v>
                </c:pt>
                <c:pt idx="9">
                  <c:v>538.43096293819656</c:v>
                </c:pt>
                <c:pt idx="10">
                  <c:v>532.36353982539481</c:v>
                </c:pt>
                <c:pt idx="11">
                  <c:v>529.63562470856755</c:v>
                </c:pt>
                <c:pt idx="12">
                  <c:v>515.16984376150162</c:v>
                </c:pt>
                <c:pt idx="13">
                  <c:v>514.13740453829121</c:v>
                </c:pt>
              </c:numCache>
            </c:numRef>
          </c:xVal>
          <c:yVal>
            <c:numRef>
              <c:f>'Teflon R&amp;T plots'!$BR$3:$BR$25</c:f>
              <c:numCache>
                <c:formatCode>0.0000</c:formatCode>
                <c:ptCount val="23"/>
                <c:pt idx="0">
                  <c:v>0.19688438149356463</c:v>
                </c:pt>
                <c:pt idx="1">
                  <c:v>0.17240307407480779</c:v>
                </c:pt>
                <c:pt idx="2">
                  <c:v>0.17780543707723964</c:v>
                </c:pt>
                <c:pt idx="3">
                  <c:v>0.27528882175166719</c:v>
                </c:pt>
                <c:pt idx="4">
                  <c:v>0.13371556018952235</c:v>
                </c:pt>
                <c:pt idx="5">
                  <c:v>0.18683766619447323</c:v>
                </c:pt>
                <c:pt idx="6">
                  <c:v>0.15206897674845057</c:v>
                </c:pt>
                <c:pt idx="7">
                  <c:v>5.3128267816860503E-2</c:v>
                </c:pt>
                <c:pt idx="8">
                  <c:v>0.16283968830998286</c:v>
                </c:pt>
                <c:pt idx="9">
                  <c:v>0.20838028193207944</c:v>
                </c:pt>
                <c:pt idx="10">
                  <c:v>0.13990121268770589</c:v>
                </c:pt>
                <c:pt idx="11">
                  <c:v>0.14808630459171615</c:v>
                </c:pt>
                <c:pt idx="12">
                  <c:v>5.5088676664496919E-2</c:v>
                </c:pt>
                <c:pt idx="13">
                  <c:v>0.13183675328073566</c:v>
                </c:pt>
                <c:pt idx="14">
                  <c:v>0.23003613929149694</c:v>
                </c:pt>
                <c:pt idx="15">
                  <c:v>0.16216018245628583</c:v>
                </c:pt>
                <c:pt idx="16">
                  <c:v>0.26669327915563062</c:v>
                </c:pt>
                <c:pt idx="17">
                  <c:v>0.38498978203935447</c:v>
                </c:pt>
                <c:pt idx="18">
                  <c:v>0.3369907290446838</c:v>
                </c:pt>
                <c:pt idx="19">
                  <c:v>0.47310143830376716</c:v>
                </c:pt>
                <c:pt idx="20">
                  <c:v>0.18204359333877107</c:v>
                </c:pt>
                <c:pt idx="21">
                  <c:v>0.24924957168477233</c:v>
                </c:pt>
                <c:pt idx="22">
                  <c:v>0.10459065809534994</c:v>
                </c:pt>
              </c:numCache>
            </c:numRef>
          </c:yVal>
          <c:smooth val="0"/>
        </c:ser>
        <c:ser>
          <c:idx val="1"/>
          <c:order val="1"/>
          <c:tx>
            <c:strRef>
              <c:f>'Teflon R&amp;T plots'!$BS$2</c:f>
              <c:strCache>
                <c:ptCount val="1"/>
                <c:pt idx="0">
                  <c:v>Diameter of Average mass (micro-m)</c:v>
                </c:pt>
              </c:strCache>
            </c:strRef>
          </c:tx>
          <c:spPr>
            <a:ln w="28575">
              <a:noFill/>
            </a:ln>
          </c:spPr>
          <c:xVal>
            <c:numRef>
              <c:f>'Teflon R&amp;T plots'!$CE$3:$CE$16</c:f>
              <c:numCache>
                <c:formatCode>General</c:formatCode>
                <c:ptCount val="14"/>
                <c:pt idx="0">
                  <c:v>524.94478411670389</c:v>
                </c:pt>
                <c:pt idx="1">
                  <c:v>527.87656862261747</c:v>
                </c:pt>
                <c:pt idx="2">
                  <c:v>517.69385314585145</c:v>
                </c:pt>
                <c:pt idx="3">
                  <c:v>528.55724747805561</c:v>
                </c:pt>
                <c:pt idx="4">
                  <c:v>516.30303768525073</c:v>
                </c:pt>
                <c:pt idx="5">
                  <c:v>517.61263896959224</c:v>
                </c:pt>
                <c:pt idx="6">
                  <c:v>511.74122532819257</c:v>
                </c:pt>
                <c:pt idx="7">
                  <c:v>516.33842203068309</c:v>
                </c:pt>
                <c:pt idx="8">
                  <c:v>513.37523874459316</c:v>
                </c:pt>
                <c:pt idx="9">
                  <c:v>538.43096293819656</c:v>
                </c:pt>
                <c:pt idx="10">
                  <c:v>532.36353982539481</c:v>
                </c:pt>
                <c:pt idx="11">
                  <c:v>529.63562470856755</c:v>
                </c:pt>
                <c:pt idx="12">
                  <c:v>515.16984376150162</c:v>
                </c:pt>
                <c:pt idx="13">
                  <c:v>514.13740453829121</c:v>
                </c:pt>
              </c:numCache>
            </c:numRef>
          </c:xVal>
          <c:yVal>
            <c:numRef>
              <c:f>'Teflon R&amp;T plots'!$BS$3:$BS$25</c:f>
              <c:numCache>
                <c:formatCode>0.0000</c:formatCode>
                <c:ptCount val="23"/>
                <c:pt idx="0">
                  <c:v>0.28046085669391252</c:v>
                </c:pt>
                <c:pt idx="1">
                  <c:v>0.30578863797657757</c:v>
                </c:pt>
                <c:pt idx="2">
                  <c:v>0.38972921366338154</c:v>
                </c:pt>
                <c:pt idx="3">
                  <c:v>0.3604043772501847</c:v>
                </c:pt>
                <c:pt idx="4">
                  <c:v>0.30215438008227241</c:v>
                </c:pt>
                <c:pt idx="5">
                  <c:v>0.20260508750416512</c:v>
                </c:pt>
                <c:pt idx="6">
                  <c:v>0.2066073251604415</c:v>
                </c:pt>
                <c:pt idx="7">
                  <c:v>0.14934491754394455</c:v>
                </c:pt>
                <c:pt idx="8">
                  <c:v>0.19310173093440533</c:v>
                </c:pt>
                <c:pt idx="9">
                  <c:v>0.25134398476976683</c:v>
                </c:pt>
                <c:pt idx="10">
                  <c:v>0.21143321745634569</c:v>
                </c:pt>
                <c:pt idx="11">
                  <c:v>0.25295421677328306</c:v>
                </c:pt>
                <c:pt idx="12">
                  <c:v>0.15132510528359466</c:v>
                </c:pt>
                <c:pt idx="13">
                  <c:v>0.18452250171432627</c:v>
                </c:pt>
                <c:pt idx="14">
                  <c:v>0.30943952466942082</c:v>
                </c:pt>
                <c:pt idx="15">
                  <c:v>0.32399896662237215</c:v>
                </c:pt>
                <c:pt idx="16">
                  <c:v>0.26321606173734746</c:v>
                </c:pt>
                <c:pt idx="17">
                  <c:v>0.34802448690651788</c:v>
                </c:pt>
                <c:pt idx="18">
                  <c:v>0.32488147091855835</c:v>
                </c:pt>
                <c:pt idx="19">
                  <c:v>0.44575012050849505</c:v>
                </c:pt>
                <c:pt idx="20">
                  <c:v>0.4095106563201677</c:v>
                </c:pt>
                <c:pt idx="21">
                  <c:v>0.2672082375696318</c:v>
                </c:pt>
                <c:pt idx="22">
                  <c:v>0.23211570631965311</c:v>
                </c:pt>
              </c:numCache>
            </c:numRef>
          </c:yVal>
          <c:smooth val="0"/>
        </c:ser>
        <c:ser>
          <c:idx val="4"/>
          <c:order val="2"/>
          <c:tx>
            <c:strRef>
              <c:f>'Teflon R&amp;T plots'!$BV$2</c:f>
              <c:strCache>
                <c:ptCount val="1"/>
                <c:pt idx="0">
                  <c:v>Hatch Choate Dg</c:v>
                </c:pt>
              </c:strCache>
            </c:strRef>
          </c:tx>
          <c:spPr>
            <a:ln w="28575">
              <a:noFill/>
            </a:ln>
          </c:spPr>
          <c:xVal>
            <c:numRef>
              <c:f>'Teflon R&amp;T plots'!$CE$3:$CE$16</c:f>
              <c:numCache>
                <c:formatCode>General</c:formatCode>
                <c:ptCount val="14"/>
                <c:pt idx="0">
                  <c:v>524.94478411670389</c:v>
                </c:pt>
                <c:pt idx="1">
                  <c:v>527.87656862261747</c:v>
                </c:pt>
                <c:pt idx="2">
                  <c:v>517.69385314585145</c:v>
                </c:pt>
                <c:pt idx="3">
                  <c:v>528.55724747805561</c:v>
                </c:pt>
                <c:pt idx="4">
                  <c:v>516.30303768525073</c:v>
                </c:pt>
                <c:pt idx="5">
                  <c:v>517.61263896959224</c:v>
                </c:pt>
                <c:pt idx="6">
                  <c:v>511.74122532819257</c:v>
                </c:pt>
                <c:pt idx="7">
                  <c:v>516.33842203068309</c:v>
                </c:pt>
                <c:pt idx="8">
                  <c:v>513.37523874459316</c:v>
                </c:pt>
                <c:pt idx="9">
                  <c:v>538.43096293819656</c:v>
                </c:pt>
                <c:pt idx="10">
                  <c:v>532.36353982539481</c:v>
                </c:pt>
                <c:pt idx="11">
                  <c:v>529.63562470856755</c:v>
                </c:pt>
                <c:pt idx="12">
                  <c:v>515.16984376150162</c:v>
                </c:pt>
                <c:pt idx="13">
                  <c:v>514.13740453829121</c:v>
                </c:pt>
              </c:numCache>
            </c:numRef>
          </c:xVal>
          <c:yVal>
            <c:numRef>
              <c:f>'Teflon R&amp;T plots'!$BV$3:$BV$37</c:f>
              <c:numCache>
                <c:formatCode>0.0000</c:formatCode>
                <c:ptCount val="35"/>
                <c:pt idx="0">
                  <c:v>0.16496080616084327</c:v>
                </c:pt>
                <c:pt idx="1">
                  <c:v>0.1294514250758422</c:v>
                </c:pt>
                <c:pt idx="2">
                  <c:v>0.12009808290984868</c:v>
                </c:pt>
                <c:pt idx="3">
                  <c:v>0.24059568656859387</c:v>
                </c:pt>
                <c:pt idx="4">
                  <c:v>8.895256485759552E-2</c:v>
                </c:pt>
                <c:pt idx="5">
                  <c:v>0.17942025827856098</c:v>
                </c:pt>
                <c:pt idx="6">
                  <c:v>0.13046321538133326</c:v>
                </c:pt>
                <c:pt idx="7">
                  <c:v>3.1687885565052865E-2</c:v>
                </c:pt>
                <c:pt idx="8">
                  <c:v>0.14953653401481964</c:v>
                </c:pt>
                <c:pt idx="9">
                  <c:v>0.18973641212359585</c:v>
                </c:pt>
                <c:pt idx="10">
                  <c:v>0.11380087707932458</c:v>
                </c:pt>
                <c:pt idx="11">
                  <c:v>0.11330560179039686</c:v>
                </c:pt>
                <c:pt idx="12">
                  <c:v>3.3238239856937329E-2</c:v>
                </c:pt>
                <c:pt idx="13">
                  <c:v>0.11143717188099855</c:v>
                </c:pt>
                <c:pt idx="14">
                  <c:v>0.19833812927809957</c:v>
                </c:pt>
                <c:pt idx="15">
                  <c:v>0.11472142264367631</c:v>
                </c:pt>
                <c:pt idx="16">
                  <c:v>0</c:v>
                </c:pt>
                <c:pt idx="17">
                  <c:v>0</c:v>
                </c:pt>
                <c:pt idx="18">
                  <c:v>0</c:v>
                </c:pt>
                <c:pt idx="19">
                  <c:v>0</c:v>
                </c:pt>
                <c:pt idx="20">
                  <c:v>0.12137535003189111</c:v>
                </c:pt>
                <c:pt idx="21">
                  <c:v>0.2407280565775852</c:v>
                </c:pt>
                <c:pt idx="22">
                  <c:v>7.0208077224969093E-2</c:v>
                </c:pt>
                <c:pt idx="25">
                  <c:v>8.1474957829452105E-2</c:v>
                </c:pt>
                <c:pt idx="26">
                  <c:v>7.0208077224969093E-2</c:v>
                </c:pt>
              </c:numCache>
            </c:numRef>
          </c:yVal>
          <c:smooth val="0"/>
        </c:ser>
        <c:dLbls>
          <c:showLegendKey val="0"/>
          <c:showVal val="0"/>
          <c:showCatName val="0"/>
          <c:showSerName val="0"/>
          <c:showPercent val="0"/>
          <c:showBubbleSize val="0"/>
        </c:dLbls>
        <c:axId val="218200320"/>
        <c:axId val="218222592"/>
      </c:scatterChart>
      <c:valAx>
        <c:axId val="218200320"/>
        <c:scaling>
          <c:orientation val="minMax"/>
        </c:scaling>
        <c:delete val="0"/>
        <c:axPos val="b"/>
        <c:numFmt formatCode="General" sourceLinked="1"/>
        <c:majorTickMark val="out"/>
        <c:minorTickMark val="none"/>
        <c:tickLblPos val="nextTo"/>
        <c:crossAx val="218222592"/>
        <c:crosses val="autoZero"/>
        <c:crossBetween val="midCat"/>
      </c:valAx>
      <c:valAx>
        <c:axId val="218222592"/>
        <c:scaling>
          <c:orientation val="minMax"/>
          <c:min val="0"/>
        </c:scaling>
        <c:delete val="0"/>
        <c:axPos val="l"/>
        <c:majorGridlines/>
        <c:numFmt formatCode="0.0000" sourceLinked="1"/>
        <c:majorTickMark val="out"/>
        <c:minorTickMark val="none"/>
        <c:tickLblPos val="nextTo"/>
        <c:crossAx val="218200320"/>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99" l="0.70000000000000095" r="0.70000000000000095" t="0.75000000000001099" header="0.30000000000000032" footer="0.30000000000000032"/>
    <c:pageSetup orientation="landscape"/>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Teflon diameters </a:t>
            </a:r>
            <a:r>
              <a:rPr lang="en-US"/>
              <a:t>versus T in C, unaged V = 8 cm/s</a:t>
            </a:r>
          </a:p>
        </c:rich>
      </c:tx>
      <c:overlay val="0"/>
    </c:title>
    <c:autoTitleDeleted val="0"/>
    <c:plotArea>
      <c:layout/>
      <c:scatterChart>
        <c:scatterStyle val="lineMarker"/>
        <c:varyColors val="0"/>
        <c:ser>
          <c:idx val="0"/>
          <c:order val="0"/>
          <c:tx>
            <c:strRef>
              <c:f>'Teflon R&amp;T plots'!$BR$2</c:f>
              <c:strCache>
                <c:ptCount val="1"/>
                <c:pt idx="0">
                  <c:v>M1/M0 (micro-m)--CMD</c:v>
                </c:pt>
              </c:strCache>
            </c:strRef>
          </c:tx>
          <c:spPr>
            <a:ln w="28575">
              <a:noFill/>
            </a:ln>
          </c:spPr>
          <c:xVal>
            <c:numRef>
              <c:f>'Teflon R&amp;T plots'!$CE$8:$CE$16</c:f>
              <c:numCache>
                <c:formatCode>General</c:formatCode>
                <c:ptCount val="9"/>
                <c:pt idx="0">
                  <c:v>517.61263896959224</c:v>
                </c:pt>
                <c:pt idx="1">
                  <c:v>511.74122532819257</c:v>
                </c:pt>
                <c:pt idx="2">
                  <c:v>516.33842203068309</c:v>
                </c:pt>
                <c:pt idx="3">
                  <c:v>513.37523874459316</c:v>
                </c:pt>
                <c:pt idx="4">
                  <c:v>538.43096293819656</c:v>
                </c:pt>
                <c:pt idx="5">
                  <c:v>532.36353982539481</c:v>
                </c:pt>
                <c:pt idx="6">
                  <c:v>529.63562470856755</c:v>
                </c:pt>
                <c:pt idx="7">
                  <c:v>515.16984376150162</c:v>
                </c:pt>
                <c:pt idx="8">
                  <c:v>514.13740453829121</c:v>
                </c:pt>
              </c:numCache>
            </c:numRef>
          </c:xVal>
          <c:yVal>
            <c:numRef>
              <c:f>'Teflon R&amp;T plots'!$BR$8:$BR$16</c:f>
              <c:numCache>
                <c:formatCode>0.0000</c:formatCode>
                <c:ptCount val="9"/>
                <c:pt idx="0">
                  <c:v>0.18683766619447323</c:v>
                </c:pt>
                <c:pt idx="1">
                  <c:v>0.15206897674845057</c:v>
                </c:pt>
                <c:pt idx="2">
                  <c:v>5.3128267816860503E-2</c:v>
                </c:pt>
                <c:pt idx="3">
                  <c:v>0.16283968830998286</c:v>
                </c:pt>
                <c:pt idx="4">
                  <c:v>0.20838028193207944</c:v>
                </c:pt>
                <c:pt idx="5">
                  <c:v>0.13990121268770589</c:v>
                </c:pt>
                <c:pt idx="6">
                  <c:v>0.14808630459171615</c:v>
                </c:pt>
                <c:pt idx="7">
                  <c:v>5.5088676664496919E-2</c:v>
                </c:pt>
                <c:pt idx="8">
                  <c:v>0.13183675328073566</c:v>
                </c:pt>
              </c:numCache>
            </c:numRef>
          </c:yVal>
          <c:smooth val="0"/>
        </c:ser>
        <c:ser>
          <c:idx val="1"/>
          <c:order val="1"/>
          <c:tx>
            <c:strRef>
              <c:f>'Teflon R&amp;T plots'!$BS$2</c:f>
              <c:strCache>
                <c:ptCount val="1"/>
                <c:pt idx="0">
                  <c:v>Diameter of Average mass (micro-m)</c:v>
                </c:pt>
              </c:strCache>
            </c:strRef>
          </c:tx>
          <c:spPr>
            <a:ln w="28575">
              <a:noFill/>
            </a:ln>
          </c:spPr>
          <c:xVal>
            <c:numRef>
              <c:f>'Teflon R&amp;T plots'!$CE$8:$CE$16</c:f>
              <c:numCache>
                <c:formatCode>General</c:formatCode>
                <c:ptCount val="9"/>
                <c:pt idx="0">
                  <c:v>517.61263896959224</c:v>
                </c:pt>
                <c:pt idx="1">
                  <c:v>511.74122532819257</c:v>
                </c:pt>
                <c:pt idx="2">
                  <c:v>516.33842203068309</c:v>
                </c:pt>
                <c:pt idx="3">
                  <c:v>513.37523874459316</c:v>
                </c:pt>
                <c:pt idx="4">
                  <c:v>538.43096293819656</c:v>
                </c:pt>
                <c:pt idx="5">
                  <c:v>532.36353982539481</c:v>
                </c:pt>
                <c:pt idx="6">
                  <c:v>529.63562470856755</c:v>
                </c:pt>
                <c:pt idx="7">
                  <c:v>515.16984376150162</c:v>
                </c:pt>
                <c:pt idx="8">
                  <c:v>514.13740453829121</c:v>
                </c:pt>
              </c:numCache>
            </c:numRef>
          </c:xVal>
          <c:yVal>
            <c:numRef>
              <c:f>'Teflon R&amp;T plots'!$BS$8:$BS$16</c:f>
              <c:numCache>
                <c:formatCode>0.0000</c:formatCode>
                <c:ptCount val="9"/>
                <c:pt idx="0">
                  <c:v>0.20260508750416512</c:v>
                </c:pt>
                <c:pt idx="1">
                  <c:v>0.2066073251604415</c:v>
                </c:pt>
                <c:pt idx="2">
                  <c:v>0.14934491754394455</c:v>
                </c:pt>
                <c:pt idx="3">
                  <c:v>0.19310173093440533</c:v>
                </c:pt>
                <c:pt idx="4">
                  <c:v>0.25134398476976683</c:v>
                </c:pt>
                <c:pt idx="5">
                  <c:v>0.21143321745634569</c:v>
                </c:pt>
                <c:pt idx="6">
                  <c:v>0.25295421677328306</c:v>
                </c:pt>
                <c:pt idx="7">
                  <c:v>0.15132510528359466</c:v>
                </c:pt>
                <c:pt idx="8">
                  <c:v>0.18452250171432627</c:v>
                </c:pt>
              </c:numCache>
            </c:numRef>
          </c:yVal>
          <c:smooth val="0"/>
        </c:ser>
        <c:ser>
          <c:idx val="4"/>
          <c:order val="2"/>
          <c:tx>
            <c:strRef>
              <c:f>'Teflon R&amp;T plots'!$BV$2</c:f>
              <c:strCache>
                <c:ptCount val="1"/>
                <c:pt idx="0">
                  <c:v>Hatch Choate Dg</c:v>
                </c:pt>
              </c:strCache>
            </c:strRef>
          </c:tx>
          <c:spPr>
            <a:ln w="28575">
              <a:noFill/>
            </a:ln>
          </c:spPr>
          <c:xVal>
            <c:numRef>
              <c:f>'Teflon R&amp;T plots'!$CE$8:$CE$16</c:f>
              <c:numCache>
                <c:formatCode>General</c:formatCode>
                <c:ptCount val="9"/>
                <c:pt idx="0">
                  <c:v>517.61263896959224</c:v>
                </c:pt>
                <c:pt idx="1">
                  <c:v>511.74122532819257</c:v>
                </c:pt>
                <c:pt idx="2">
                  <c:v>516.33842203068309</c:v>
                </c:pt>
                <c:pt idx="3">
                  <c:v>513.37523874459316</c:v>
                </c:pt>
                <c:pt idx="4">
                  <c:v>538.43096293819656</c:v>
                </c:pt>
                <c:pt idx="5">
                  <c:v>532.36353982539481</c:v>
                </c:pt>
                <c:pt idx="6">
                  <c:v>529.63562470856755</c:v>
                </c:pt>
                <c:pt idx="7">
                  <c:v>515.16984376150162</c:v>
                </c:pt>
                <c:pt idx="8">
                  <c:v>514.13740453829121</c:v>
                </c:pt>
              </c:numCache>
            </c:numRef>
          </c:xVal>
          <c:yVal>
            <c:numRef>
              <c:f>'Teflon R&amp;T plots'!$BV$8:$BV$16</c:f>
              <c:numCache>
                <c:formatCode>0.0000</c:formatCode>
                <c:ptCount val="9"/>
                <c:pt idx="0">
                  <c:v>0.17942025827856098</c:v>
                </c:pt>
                <c:pt idx="1">
                  <c:v>0.13046321538133326</c:v>
                </c:pt>
                <c:pt idx="2">
                  <c:v>3.1687885565052865E-2</c:v>
                </c:pt>
                <c:pt idx="3">
                  <c:v>0.14953653401481964</c:v>
                </c:pt>
                <c:pt idx="4">
                  <c:v>0.18973641212359585</c:v>
                </c:pt>
                <c:pt idx="5">
                  <c:v>0.11380087707932458</c:v>
                </c:pt>
                <c:pt idx="6">
                  <c:v>0.11330560179039686</c:v>
                </c:pt>
                <c:pt idx="7">
                  <c:v>3.3238239856937329E-2</c:v>
                </c:pt>
                <c:pt idx="8">
                  <c:v>0.11143717188099855</c:v>
                </c:pt>
              </c:numCache>
            </c:numRef>
          </c:yVal>
          <c:smooth val="0"/>
        </c:ser>
        <c:dLbls>
          <c:showLegendKey val="0"/>
          <c:showVal val="0"/>
          <c:showCatName val="0"/>
          <c:showSerName val="0"/>
          <c:showPercent val="0"/>
          <c:showBubbleSize val="0"/>
        </c:dLbls>
        <c:axId val="218262912"/>
        <c:axId val="218268800"/>
      </c:scatterChart>
      <c:scatterChart>
        <c:scatterStyle val="lineMarker"/>
        <c:varyColors val="0"/>
        <c:ser>
          <c:idx val="2"/>
          <c:order val="3"/>
          <c:tx>
            <c:strRef>
              <c:f>'Teflon R&amp;T plots'!$BT$2</c:f>
              <c:strCache>
                <c:ptCount val="1"/>
                <c:pt idx="0">
                  <c:v>MPASS 3/2</c:v>
                </c:pt>
              </c:strCache>
            </c:strRef>
          </c:tx>
          <c:spPr>
            <a:ln w="28575">
              <a:noFill/>
            </a:ln>
          </c:spPr>
          <c:xVal>
            <c:numRef>
              <c:f>'Teflon R&amp;T plots'!$CE$8:$CE$16</c:f>
              <c:numCache>
                <c:formatCode>General</c:formatCode>
                <c:ptCount val="9"/>
                <c:pt idx="0">
                  <c:v>517.61263896959224</c:v>
                </c:pt>
                <c:pt idx="1">
                  <c:v>511.74122532819257</c:v>
                </c:pt>
                <c:pt idx="2">
                  <c:v>516.33842203068309</c:v>
                </c:pt>
                <c:pt idx="3">
                  <c:v>513.37523874459316</c:v>
                </c:pt>
                <c:pt idx="4">
                  <c:v>538.43096293819656</c:v>
                </c:pt>
                <c:pt idx="5">
                  <c:v>532.36353982539481</c:v>
                </c:pt>
                <c:pt idx="6">
                  <c:v>529.63562470856755</c:v>
                </c:pt>
                <c:pt idx="7">
                  <c:v>515.16984376150162</c:v>
                </c:pt>
                <c:pt idx="8">
                  <c:v>514.13740453829121</c:v>
                </c:pt>
              </c:numCache>
            </c:numRef>
          </c:xVal>
          <c:yVal>
            <c:numRef>
              <c:f>'Teflon R&amp;T plots'!$BT$8:$BT$16</c:f>
              <c:numCache>
                <c:formatCode>0.0000</c:formatCode>
                <c:ptCount val="9"/>
                <c:pt idx="2">
                  <c:v>3.6934221929239239</c:v>
                </c:pt>
                <c:pt idx="3">
                  <c:v>3.6892077970695603</c:v>
                </c:pt>
                <c:pt idx="4">
                  <c:v>3.5084508049012788</c:v>
                </c:pt>
                <c:pt idx="5">
                  <c:v>3.6631843101239578</c:v>
                </c:pt>
                <c:pt idx="6">
                  <c:v>3.6141061384150297</c:v>
                </c:pt>
                <c:pt idx="7">
                  <c:v>0</c:v>
                </c:pt>
                <c:pt idx="8">
                  <c:v>3.3488353200746954</c:v>
                </c:pt>
              </c:numCache>
            </c:numRef>
          </c:yVal>
          <c:smooth val="0"/>
        </c:ser>
        <c:ser>
          <c:idx val="3"/>
          <c:order val="4"/>
          <c:tx>
            <c:strRef>
              <c:f>'Teflon R&amp;T plots'!$BU$2</c:f>
              <c:strCache>
                <c:ptCount val="1"/>
                <c:pt idx="0">
                  <c:v>Hatch Choate Sigma g</c:v>
                </c:pt>
              </c:strCache>
            </c:strRef>
          </c:tx>
          <c:spPr>
            <a:ln w="28575">
              <a:noFill/>
            </a:ln>
          </c:spPr>
          <c:xVal>
            <c:numRef>
              <c:f>'Teflon R&amp;T plots'!$CE$8:$CE$16</c:f>
              <c:numCache>
                <c:formatCode>General</c:formatCode>
                <c:ptCount val="9"/>
                <c:pt idx="0">
                  <c:v>517.61263896959224</c:v>
                </c:pt>
                <c:pt idx="1">
                  <c:v>511.74122532819257</c:v>
                </c:pt>
                <c:pt idx="2">
                  <c:v>516.33842203068309</c:v>
                </c:pt>
                <c:pt idx="3">
                  <c:v>513.37523874459316</c:v>
                </c:pt>
                <c:pt idx="4">
                  <c:v>538.43096293819656</c:v>
                </c:pt>
                <c:pt idx="5">
                  <c:v>532.36353982539481</c:v>
                </c:pt>
                <c:pt idx="6">
                  <c:v>529.63562470856755</c:v>
                </c:pt>
                <c:pt idx="7">
                  <c:v>515.16984376150162</c:v>
                </c:pt>
                <c:pt idx="8">
                  <c:v>514.13740453829121</c:v>
                </c:pt>
              </c:numCache>
            </c:numRef>
          </c:xVal>
          <c:yVal>
            <c:numRef>
              <c:f>'Teflon R&amp;T plots'!$BU$8:$BU$16</c:f>
              <c:numCache>
                <c:formatCode>0.0000</c:formatCode>
                <c:ptCount val="9"/>
                <c:pt idx="0">
                  <c:v>1.329280197104588</c:v>
                </c:pt>
                <c:pt idx="1">
                  <c:v>1.7395241455507557</c:v>
                </c:pt>
                <c:pt idx="2">
                  <c:v>2.7638822532432576</c:v>
                </c:pt>
                <c:pt idx="3">
                  <c:v>1.5111289946801014</c:v>
                </c:pt>
                <c:pt idx="4">
                  <c:v>1.541820614289457</c:v>
                </c:pt>
                <c:pt idx="5">
                  <c:v>1.9014741902301655</c:v>
                </c:pt>
                <c:pt idx="6">
                  <c:v>2.0786515528876603</c:v>
                </c:pt>
                <c:pt idx="7">
                  <c:v>2.7325343174873762</c:v>
                </c:pt>
                <c:pt idx="8">
                  <c:v>1.7857412174371969</c:v>
                </c:pt>
              </c:numCache>
            </c:numRef>
          </c:yVal>
          <c:smooth val="0"/>
        </c:ser>
        <c:dLbls>
          <c:showLegendKey val="0"/>
          <c:showVal val="0"/>
          <c:showCatName val="0"/>
          <c:showSerName val="0"/>
          <c:showPercent val="0"/>
          <c:showBubbleSize val="0"/>
        </c:dLbls>
        <c:axId val="218272128"/>
        <c:axId val="218270336"/>
      </c:scatterChart>
      <c:valAx>
        <c:axId val="218262912"/>
        <c:scaling>
          <c:orientation val="minMax"/>
        </c:scaling>
        <c:delete val="0"/>
        <c:axPos val="b"/>
        <c:numFmt formatCode="General" sourceLinked="1"/>
        <c:majorTickMark val="out"/>
        <c:minorTickMark val="none"/>
        <c:tickLblPos val="nextTo"/>
        <c:crossAx val="218268800"/>
        <c:crosses val="autoZero"/>
        <c:crossBetween val="midCat"/>
      </c:valAx>
      <c:valAx>
        <c:axId val="218268800"/>
        <c:scaling>
          <c:orientation val="minMax"/>
          <c:max val="0.48000000000000032"/>
          <c:min val="0"/>
        </c:scaling>
        <c:delete val="0"/>
        <c:axPos val="l"/>
        <c:majorGridlines/>
        <c:numFmt formatCode="0.0000" sourceLinked="1"/>
        <c:majorTickMark val="out"/>
        <c:minorTickMark val="none"/>
        <c:tickLblPos val="nextTo"/>
        <c:crossAx val="218262912"/>
        <c:crosses val="autoZero"/>
        <c:crossBetween val="midCat"/>
      </c:valAx>
      <c:valAx>
        <c:axId val="218270336"/>
        <c:scaling>
          <c:orientation val="minMax"/>
        </c:scaling>
        <c:delete val="0"/>
        <c:axPos val="r"/>
        <c:numFmt formatCode="0.0000" sourceLinked="1"/>
        <c:majorTickMark val="out"/>
        <c:minorTickMark val="none"/>
        <c:tickLblPos val="nextTo"/>
        <c:crossAx val="218272128"/>
        <c:crosses val="max"/>
        <c:crossBetween val="midCat"/>
      </c:valAx>
      <c:valAx>
        <c:axId val="218272128"/>
        <c:scaling>
          <c:orientation val="minMax"/>
        </c:scaling>
        <c:delete val="1"/>
        <c:axPos val="b"/>
        <c:numFmt formatCode="General" sourceLinked="1"/>
        <c:majorTickMark val="out"/>
        <c:minorTickMark val="none"/>
        <c:tickLblPos val="none"/>
        <c:crossAx val="218270336"/>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121" l="0.70000000000000095" r="0.70000000000000095" t="0.75000000000001121" header="0.30000000000000032" footer="0.30000000000000032"/>
    <c:pageSetup orientation="landscape"/>
  </c:printSettings>
  <c:userShapes r:id="rId1"/>
</c:chartSpace>
</file>

<file path=xl/charts/chart4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 vs. Rt/R0</a:t>
            </a:r>
          </a:p>
        </c:rich>
      </c:tx>
      <c:overlay val="0"/>
    </c:title>
    <c:autoTitleDeleted val="0"/>
    <c:plotArea>
      <c:layout/>
      <c:scatterChart>
        <c:scatterStyle val="lineMarker"/>
        <c:varyColors val="0"/>
        <c:ser>
          <c:idx val="0"/>
          <c:order val="0"/>
          <c:tx>
            <c:v>T</c:v>
          </c:tx>
          <c:spPr>
            <a:ln w="28575">
              <a:noFill/>
            </a:ln>
          </c:spPr>
          <c:xVal>
            <c:numRef>
              <c:f>'Teflon R&amp;T plots'!$O$3:$O$25</c:f>
              <c:numCache>
                <c:formatCode>0.000</c:formatCode>
                <c:ptCount val="23"/>
                <c:pt idx="0">
                  <c:v>1.45</c:v>
                </c:pt>
                <c:pt idx="1">
                  <c:v>1.45</c:v>
                </c:pt>
                <c:pt idx="2">
                  <c:v>1.44</c:v>
                </c:pt>
                <c:pt idx="3">
                  <c:v>1.45</c:v>
                </c:pt>
                <c:pt idx="4">
                  <c:v>1.4450000000000001</c:v>
                </c:pt>
                <c:pt idx="5">
                  <c:v>1.4450000000000001</c:v>
                </c:pt>
                <c:pt idx="6">
                  <c:v>1.44</c:v>
                </c:pt>
                <c:pt idx="7">
                  <c:v>1.4450000000000001</c:v>
                </c:pt>
                <c:pt idx="8">
                  <c:v>1.4450000000000001</c:v>
                </c:pt>
                <c:pt idx="9">
                  <c:v>1.45</c:v>
                </c:pt>
                <c:pt idx="10">
                  <c:v>1.448</c:v>
                </c:pt>
                <c:pt idx="11">
                  <c:v>1.4524143054229013</c:v>
                </c:pt>
                <c:pt idx="12">
                  <c:v>1.4450000000000001</c:v>
                </c:pt>
                <c:pt idx="13">
                  <c:v>1.4450000000000001</c:v>
                </c:pt>
                <c:pt idx="14">
                  <c:v>1.45</c:v>
                </c:pt>
                <c:pt idx="15">
                  <c:v>1.45</c:v>
                </c:pt>
                <c:pt idx="16">
                  <c:v>1.4450000000000001</c:v>
                </c:pt>
                <c:pt idx="17">
                  <c:v>1.45</c:v>
                </c:pt>
                <c:pt idx="18">
                  <c:v>1.448</c:v>
                </c:pt>
                <c:pt idx="19">
                  <c:v>1.45</c:v>
                </c:pt>
                <c:pt idx="20">
                  <c:v>1.44</c:v>
                </c:pt>
                <c:pt idx="21">
                  <c:v>1.4450000000000001</c:v>
                </c:pt>
                <c:pt idx="22">
                  <c:v>1.4450000000000001</c:v>
                </c:pt>
              </c:numCache>
            </c:numRef>
          </c:xVal>
          <c:yVal>
            <c:numRef>
              <c:f>'Teflon R&amp;T plots'!$CE$3:$CE$25</c:f>
              <c:numCache>
                <c:formatCode>General</c:formatCode>
                <c:ptCount val="23"/>
                <c:pt idx="0">
                  <c:v>524.94478411670389</c:v>
                </c:pt>
                <c:pt idx="1">
                  <c:v>527.87656862261747</c:v>
                </c:pt>
                <c:pt idx="2">
                  <c:v>517.69385314585145</c:v>
                </c:pt>
                <c:pt idx="3">
                  <c:v>528.55724747805561</c:v>
                </c:pt>
                <c:pt idx="4">
                  <c:v>516.30303768525073</c:v>
                </c:pt>
                <c:pt idx="5">
                  <c:v>517.61263896959224</c:v>
                </c:pt>
                <c:pt idx="6">
                  <c:v>511.74122532819257</c:v>
                </c:pt>
                <c:pt idx="7">
                  <c:v>516.33842203068309</c:v>
                </c:pt>
                <c:pt idx="8">
                  <c:v>513.37523874459316</c:v>
                </c:pt>
                <c:pt idx="9">
                  <c:v>538.43096293819656</c:v>
                </c:pt>
                <c:pt idx="10">
                  <c:v>532.36353982539481</c:v>
                </c:pt>
                <c:pt idx="11">
                  <c:v>529.63562470856755</c:v>
                </c:pt>
                <c:pt idx="12">
                  <c:v>515.16984376150162</c:v>
                </c:pt>
                <c:pt idx="13">
                  <c:v>514.13740453829121</c:v>
                </c:pt>
                <c:pt idx="14">
                  <c:v>524.94478411670389</c:v>
                </c:pt>
                <c:pt idx="15">
                  <c:v>527.87656862261747</c:v>
                </c:pt>
                <c:pt idx="16">
                  <c:v>513.37523874459316</c:v>
                </c:pt>
                <c:pt idx="17">
                  <c:v>538.43096293819656</c:v>
                </c:pt>
                <c:pt idx="18">
                  <c:v>532.36353982539481</c:v>
                </c:pt>
                <c:pt idx="19">
                  <c:v>527.99672644531518</c:v>
                </c:pt>
                <c:pt idx="20">
                  <c:v>517.69385314585145</c:v>
                </c:pt>
                <c:pt idx="21">
                  <c:v>517.61263896959224</c:v>
                </c:pt>
                <c:pt idx="22">
                  <c:v>516.33842203068309</c:v>
                </c:pt>
              </c:numCache>
            </c:numRef>
          </c:yVal>
          <c:smooth val="0"/>
        </c:ser>
        <c:dLbls>
          <c:showLegendKey val="0"/>
          <c:showVal val="0"/>
          <c:showCatName val="0"/>
          <c:showSerName val="0"/>
          <c:showPercent val="0"/>
          <c:showBubbleSize val="0"/>
        </c:dLbls>
        <c:axId val="218297856"/>
        <c:axId val="218299392"/>
      </c:scatterChart>
      <c:valAx>
        <c:axId val="218297856"/>
        <c:scaling>
          <c:orientation val="minMax"/>
        </c:scaling>
        <c:delete val="0"/>
        <c:axPos val="b"/>
        <c:numFmt formatCode="0.000" sourceLinked="1"/>
        <c:majorTickMark val="out"/>
        <c:minorTickMark val="none"/>
        <c:tickLblPos val="nextTo"/>
        <c:crossAx val="218299392"/>
        <c:crosses val="autoZero"/>
        <c:crossBetween val="midCat"/>
      </c:valAx>
      <c:valAx>
        <c:axId val="218299392"/>
        <c:scaling>
          <c:orientation val="minMax"/>
        </c:scaling>
        <c:delete val="0"/>
        <c:axPos val="l"/>
        <c:majorGridlines/>
        <c:numFmt formatCode="General" sourceLinked="1"/>
        <c:majorTickMark val="out"/>
        <c:minorTickMark val="none"/>
        <c:tickLblPos val="nextTo"/>
        <c:crossAx val="218297856"/>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0089" l="0.70000000000000062" r="0.70000000000000062" t="0.75000000000000089" header="0.30000000000000032" footer="0.30000000000000032"/>
    <c:pageSetup orientation="landscape"/>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Teflon diameters, Sigma g and mpass ratio </a:t>
            </a:r>
            <a:r>
              <a:rPr lang="en-US"/>
              <a:t> versus air</a:t>
            </a:r>
            <a:r>
              <a:rPr lang="en-US" baseline="0"/>
              <a:t> velocity</a:t>
            </a:r>
          </a:p>
        </c:rich>
      </c:tx>
      <c:overlay val="0"/>
    </c:title>
    <c:autoTitleDeleted val="0"/>
    <c:plotArea>
      <c:layout/>
      <c:scatterChart>
        <c:scatterStyle val="lineMarker"/>
        <c:varyColors val="0"/>
        <c:ser>
          <c:idx val="0"/>
          <c:order val="0"/>
          <c:tx>
            <c:strRef>
              <c:f>'Teflon V plots'!$BR$2</c:f>
              <c:strCache>
                <c:ptCount val="1"/>
                <c:pt idx="0">
                  <c:v>CMD, M1/M0, micro-m</c:v>
                </c:pt>
              </c:strCache>
            </c:strRef>
          </c:tx>
          <c:spPr>
            <a:ln w="28575">
              <a:noFill/>
            </a:ln>
          </c:spPr>
          <c:xVal>
            <c:numRef>
              <c:f>'Teflon V plots'!$N$3:$N$25</c:f>
              <c:numCache>
                <c:formatCode>General</c:formatCode>
                <c:ptCount val="23"/>
                <c:pt idx="0">
                  <c:v>2</c:v>
                </c:pt>
                <c:pt idx="1">
                  <c:v>8</c:v>
                </c:pt>
                <c:pt idx="2">
                  <c:v>4</c:v>
                </c:pt>
                <c:pt idx="3">
                  <c:v>8</c:v>
                </c:pt>
                <c:pt idx="4">
                  <c:v>8.1</c:v>
                </c:pt>
                <c:pt idx="5">
                  <c:v>8.1</c:v>
                </c:pt>
                <c:pt idx="6">
                  <c:v>8.1</c:v>
                </c:pt>
                <c:pt idx="7">
                  <c:v>8.1</c:v>
                </c:pt>
                <c:pt idx="8">
                  <c:v>8.1</c:v>
                </c:pt>
                <c:pt idx="9">
                  <c:v>0</c:v>
                </c:pt>
                <c:pt idx="10">
                  <c:v>0</c:v>
                </c:pt>
                <c:pt idx="11">
                  <c:v>2</c:v>
                </c:pt>
                <c:pt idx="12">
                  <c:v>8.1</c:v>
                </c:pt>
                <c:pt idx="13">
                  <c:v>8.1</c:v>
                </c:pt>
                <c:pt idx="14">
                  <c:v>8.1</c:v>
                </c:pt>
                <c:pt idx="15">
                  <c:v>8.1</c:v>
                </c:pt>
                <c:pt idx="16">
                  <c:v>0</c:v>
                </c:pt>
                <c:pt idx="17">
                  <c:v>0</c:v>
                </c:pt>
                <c:pt idx="18">
                  <c:v>8.1</c:v>
                </c:pt>
                <c:pt idx="19">
                  <c:v>8.1</c:v>
                </c:pt>
                <c:pt idx="20">
                  <c:v>2</c:v>
                </c:pt>
                <c:pt idx="21">
                  <c:v>8</c:v>
                </c:pt>
                <c:pt idx="22">
                  <c:v>8.1</c:v>
                </c:pt>
              </c:numCache>
            </c:numRef>
          </c:xVal>
          <c:yVal>
            <c:numRef>
              <c:f>'Teflon V plots'!$BR$3:$BR$25</c:f>
              <c:numCache>
                <c:formatCode>0.0000</c:formatCode>
                <c:ptCount val="23"/>
                <c:pt idx="0">
                  <c:v>0.17780543707723964</c:v>
                </c:pt>
                <c:pt idx="1">
                  <c:v>0.15206897674845057</c:v>
                </c:pt>
                <c:pt idx="2">
                  <c:v>0.13371556018952235</c:v>
                </c:pt>
                <c:pt idx="3">
                  <c:v>0.18683766619447323</c:v>
                </c:pt>
                <c:pt idx="4">
                  <c:v>5.3128267816860503E-2</c:v>
                </c:pt>
                <c:pt idx="5">
                  <c:v>0.16283968830998286</c:v>
                </c:pt>
                <c:pt idx="6">
                  <c:v>5.5088676664496919E-2</c:v>
                </c:pt>
                <c:pt idx="7">
                  <c:v>0.13183675328073566</c:v>
                </c:pt>
                <c:pt idx="8">
                  <c:v>0.13990121268770589</c:v>
                </c:pt>
                <c:pt idx="9">
                  <c:v>0.19688438149356463</c:v>
                </c:pt>
                <c:pt idx="10">
                  <c:v>0.17240307407480779</c:v>
                </c:pt>
                <c:pt idx="11">
                  <c:v>0.27528882175166719</c:v>
                </c:pt>
                <c:pt idx="12">
                  <c:v>0.20838028193207944</c:v>
                </c:pt>
                <c:pt idx="13">
                  <c:v>0.14808630459171615</c:v>
                </c:pt>
                <c:pt idx="14">
                  <c:v>0.26669327915563062</c:v>
                </c:pt>
                <c:pt idx="15">
                  <c:v>0.3369907290446838</c:v>
                </c:pt>
                <c:pt idx="16">
                  <c:v>0.23003613929149694</c:v>
                </c:pt>
                <c:pt idx="17">
                  <c:v>0.16216018245628583</c:v>
                </c:pt>
                <c:pt idx="18">
                  <c:v>0.38498978203935447</c:v>
                </c:pt>
                <c:pt idx="19">
                  <c:v>0.47310143830376716</c:v>
                </c:pt>
                <c:pt idx="20">
                  <c:v>0.18204359333877107</c:v>
                </c:pt>
                <c:pt idx="21">
                  <c:v>0.24924957168477233</c:v>
                </c:pt>
                <c:pt idx="22">
                  <c:v>0.10459065809534994</c:v>
                </c:pt>
              </c:numCache>
            </c:numRef>
          </c:yVal>
          <c:smooth val="0"/>
        </c:ser>
        <c:ser>
          <c:idx val="1"/>
          <c:order val="1"/>
          <c:tx>
            <c:strRef>
              <c:f>'Teflon V plots'!$BS$2</c:f>
              <c:strCache>
                <c:ptCount val="1"/>
                <c:pt idx="0">
                  <c:v>Dia. of Average Mass, micro-m</c:v>
                </c:pt>
              </c:strCache>
            </c:strRef>
          </c:tx>
          <c:spPr>
            <a:ln w="28575">
              <a:noFill/>
            </a:ln>
          </c:spPr>
          <c:xVal>
            <c:numRef>
              <c:f>'Teflon V plots'!$N$3:$N$25</c:f>
              <c:numCache>
                <c:formatCode>General</c:formatCode>
                <c:ptCount val="23"/>
                <c:pt idx="0">
                  <c:v>2</c:v>
                </c:pt>
                <c:pt idx="1">
                  <c:v>8</c:v>
                </c:pt>
                <c:pt idx="2">
                  <c:v>4</c:v>
                </c:pt>
                <c:pt idx="3">
                  <c:v>8</c:v>
                </c:pt>
                <c:pt idx="4">
                  <c:v>8.1</c:v>
                </c:pt>
                <c:pt idx="5">
                  <c:v>8.1</c:v>
                </c:pt>
                <c:pt idx="6">
                  <c:v>8.1</c:v>
                </c:pt>
                <c:pt idx="7">
                  <c:v>8.1</c:v>
                </c:pt>
                <c:pt idx="8">
                  <c:v>8.1</c:v>
                </c:pt>
                <c:pt idx="9">
                  <c:v>0</c:v>
                </c:pt>
                <c:pt idx="10">
                  <c:v>0</c:v>
                </c:pt>
                <c:pt idx="11">
                  <c:v>2</c:v>
                </c:pt>
                <c:pt idx="12">
                  <c:v>8.1</c:v>
                </c:pt>
                <c:pt idx="13">
                  <c:v>8.1</c:v>
                </c:pt>
                <c:pt idx="14">
                  <c:v>8.1</c:v>
                </c:pt>
                <c:pt idx="15">
                  <c:v>8.1</c:v>
                </c:pt>
                <c:pt idx="16">
                  <c:v>0</c:v>
                </c:pt>
                <c:pt idx="17">
                  <c:v>0</c:v>
                </c:pt>
                <c:pt idx="18">
                  <c:v>8.1</c:v>
                </c:pt>
                <c:pt idx="19">
                  <c:v>8.1</c:v>
                </c:pt>
                <c:pt idx="20">
                  <c:v>2</c:v>
                </c:pt>
                <c:pt idx="21">
                  <c:v>8</c:v>
                </c:pt>
                <c:pt idx="22">
                  <c:v>8.1</c:v>
                </c:pt>
              </c:numCache>
            </c:numRef>
          </c:xVal>
          <c:yVal>
            <c:numRef>
              <c:f>'Teflon V plots'!$BS$3:$BS$25</c:f>
              <c:numCache>
                <c:formatCode>0.0000</c:formatCode>
                <c:ptCount val="23"/>
                <c:pt idx="0">
                  <c:v>0.38972921366338154</c:v>
                </c:pt>
                <c:pt idx="1">
                  <c:v>0.2066073251604415</c:v>
                </c:pt>
                <c:pt idx="2">
                  <c:v>0.30215438008227241</c:v>
                </c:pt>
                <c:pt idx="3">
                  <c:v>0.20260508750416512</c:v>
                </c:pt>
                <c:pt idx="4">
                  <c:v>0.14934491754394455</c:v>
                </c:pt>
                <c:pt idx="5">
                  <c:v>0.19310173093440533</c:v>
                </c:pt>
                <c:pt idx="6">
                  <c:v>0.15132510528359466</c:v>
                </c:pt>
                <c:pt idx="7">
                  <c:v>0.18452250171432627</c:v>
                </c:pt>
                <c:pt idx="8">
                  <c:v>0.21143321745634569</c:v>
                </c:pt>
                <c:pt idx="9">
                  <c:v>0.28046085669391252</c:v>
                </c:pt>
                <c:pt idx="10">
                  <c:v>0.30578863797657757</c:v>
                </c:pt>
                <c:pt idx="11">
                  <c:v>0.3604043772501847</c:v>
                </c:pt>
                <c:pt idx="12">
                  <c:v>0.25134398476976683</c:v>
                </c:pt>
                <c:pt idx="13">
                  <c:v>0.25295421677328306</c:v>
                </c:pt>
                <c:pt idx="14">
                  <c:v>0.26321606173734746</c:v>
                </c:pt>
                <c:pt idx="15">
                  <c:v>0.32488147091855835</c:v>
                </c:pt>
                <c:pt idx="16">
                  <c:v>0.30943952466942082</c:v>
                </c:pt>
                <c:pt idx="17">
                  <c:v>0.32399896662237215</c:v>
                </c:pt>
                <c:pt idx="18">
                  <c:v>0.34802448690651788</c:v>
                </c:pt>
                <c:pt idx="19">
                  <c:v>0.44575012050849505</c:v>
                </c:pt>
                <c:pt idx="20">
                  <c:v>0.4095106563201677</c:v>
                </c:pt>
                <c:pt idx="21">
                  <c:v>0.2672082375696318</c:v>
                </c:pt>
                <c:pt idx="22">
                  <c:v>0.23211570631965311</c:v>
                </c:pt>
              </c:numCache>
            </c:numRef>
          </c:yVal>
          <c:smooth val="0"/>
        </c:ser>
        <c:ser>
          <c:idx val="4"/>
          <c:order val="4"/>
          <c:tx>
            <c:strRef>
              <c:f>'Teflon V plots'!$BV$2</c:f>
              <c:strCache>
                <c:ptCount val="1"/>
                <c:pt idx="0">
                  <c:v>Hatch Choate Dg</c:v>
                </c:pt>
              </c:strCache>
            </c:strRef>
          </c:tx>
          <c:spPr>
            <a:ln w="28575">
              <a:noFill/>
            </a:ln>
          </c:spPr>
          <c:xVal>
            <c:numRef>
              <c:f>'Teflon V plots'!$N$3:$N$25</c:f>
              <c:numCache>
                <c:formatCode>General</c:formatCode>
                <c:ptCount val="23"/>
                <c:pt idx="0">
                  <c:v>2</c:v>
                </c:pt>
                <c:pt idx="1">
                  <c:v>8</c:v>
                </c:pt>
                <c:pt idx="2">
                  <c:v>4</c:v>
                </c:pt>
                <c:pt idx="3">
                  <c:v>8</c:v>
                </c:pt>
                <c:pt idx="4">
                  <c:v>8.1</c:v>
                </c:pt>
                <c:pt idx="5">
                  <c:v>8.1</c:v>
                </c:pt>
                <c:pt idx="6">
                  <c:v>8.1</c:v>
                </c:pt>
                <c:pt idx="7">
                  <c:v>8.1</c:v>
                </c:pt>
                <c:pt idx="8">
                  <c:v>8.1</c:v>
                </c:pt>
                <c:pt idx="9">
                  <c:v>0</c:v>
                </c:pt>
                <c:pt idx="10">
                  <c:v>0</c:v>
                </c:pt>
                <c:pt idx="11">
                  <c:v>2</c:v>
                </c:pt>
                <c:pt idx="12">
                  <c:v>8.1</c:v>
                </c:pt>
                <c:pt idx="13">
                  <c:v>8.1</c:v>
                </c:pt>
                <c:pt idx="14">
                  <c:v>8.1</c:v>
                </c:pt>
                <c:pt idx="15">
                  <c:v>8.1</c:v>
                </c:pt>
                <c:pt idx="16">
                  <c:v>0</c:v>
                </c:pt>
                <c:pt idx="17">
                  <c:v>0</c:v>
                </c:pt>
                <c:pt idx="18">
                  <c:v>8.1</c:v>
                </c:pt>
                <c:pt idx="19">
                  <c:v>8.1</c:v>
                </c:pt>
                <c:pt idx="20">
                  <c:v>2</c:v>
                </c:pt>
                <c:pt idx="21">
                  <c:v>8</c:v>
                </c:pt>
                <c:pt idx="22">
                  <c:v>8.1</c:v>
                </c:pt>
              </c:numCache>
            </c:numRef>
          </c:xVal>
          <c:yVal>
            <c:numRef>
              <c:f>'Teflon V plots'!$BV$3:$BV$25</c:f>
              <c:numCache>
                <c:formatCode>0.0000</c:formatCode>
                <c:ptCount val="23"/>
                <c:pt idx="0">
                  <c:v>0.12009808290984868</c:v>
                </c:pt>
                <c:pt idx="1">
                  <c:v>0.13046321538133326</c:v>
                </c:pt>
                <c:pt idx="2">
                  <c:v>8.895256485759552E-2</c:v>
                </c:pt>
                <c:pt idx="3">
                  <c:v>0.17942025827856098</c:v>
                </c:pt>
                <c:pt idx="4">
                  <c:v>3.1687885565052865E-2</c:v>
                </c:pt>
                <c:pt idx="5">
                  <c:v>0.14953653401481964</c:v>
                </c:pt>
                <c:pt idx="6">
                  <c:v>3.3238239856937329E-2</c:v>
                </c:pt>
                <c:pt idx="7">
                  <c:v>0.11143717188099855</c:v>
                </c:pt>
                <c:pt idx="8">
                  <c:v>0.11380087707932458</c:v>
                </c:pt>
                <c:pt idx="9">
                  <c:v>0.16496080616084327</c:v>
                </c:pt>
                <c:pt idx="10">
                  <c:v>0.1294514250758422</c:v>
                </c:pt>
                <c:pt idx="11">
                  <c:v>0.24059568656859387</c:v>
                </c:pt>
                <c:pt idx="12">
                  <c:v>0.18973641212359585</c:v>
                </c:pt>
                <c:pt idx="13">
                  <c:v>0.11330560179039686</c:v>
                </c:pt>
                <c:pt idx="14">
                  <c:v>0</c:v>
                </c:pt>
                <c:pt idx="15">
                  <c:v>0</c:v>
                </c:pt>
                <c:pt idx="16">
                  <c:v>0.19833812927809957</c:v>
                </c:pt>
                <c:pt idx="17">
                  <c:v>0.11472142264367631</c:v>
                </c:pt>
                <c:pt idx="18">
                  <c:v>0</c:v>
                </c:pt>
                <c:pt idx="19">
                  <c:v>0</c:v>
                </c:pt>
                <c:pt idx="20">
                  <c:v>0.12137535003189111</c:v>
                </c:pt>
                <c:pt idx="21">
                  <c:v>0.2407280565775852</c:v>
                </c:pt>
                <c:pt idx="22">
                  <c:v>7.0208077224969093E-2</c:v>
                </c:pt>
              </c:numCache>
            </c:numRef>
          </c:yVal>
          <c:smooth val="0"/>
        </c:ser>
        <c:dLbls>
          <c:showLegendKey val="0"/>
          <c:showVal val="0"/>
          <c:showCatName val="0"/>
          <c:showSerName val="0"/>
          <c:showPercent val="0"/>
          <c:showBubbleSize val="0"/>
        </c:dLbls>
        <c:axId val="228117504"/>
        <c:axId val="228123392"/>
      </c:scatterChart>
      <c:scatterChart>
        <c:scatterStyle val="lineMarker"/>
        <c:varyColors val="0"/>
        <c:ser>
          <c:idx val="2"/>
          <c:order val="2"/>
          <c:tx>
            <c:strRef>
              <c:f>'Teflon V plots'!$BT$2</c:f>
              <c:strCache>
                <c:ptCount val="1"/>
                <c:pt idx="0">
                  <c:v>MPASS 3/2</c:v>
                </c:pt>
              </c:strCache>
            </c:strRef>
          </c:tx>
          <c:spPr>
            <a:ln w="28575">
              <a:noFill/>
            </a:ln>
          </c:spPr>
          <c:xVal>
            <c:numRef>
              <c:f>'Teflon V plots'!$N$3:$N$25</c:f>
              <c:numCache>
                <c:formatCode>General</c:formatCode>
                <c:ptCount val="23"/>
                <c:pt idx="0">
                  <c:v>2</c:v>
                </c:pt>
                <c:pt idx="1">
                  <c:v>8</c:v>
                </c:pt>
                <c:pt idx="2">
                  <c:v>4</c:v>
                </c:pt>
                <c:pt idx="3">
                  <c:v>8</c:v>
                </c:pt>
                <c:pt idx="4">
                  <c:v>8.1</c:v>
                </c:pt>
                <c:pt idx="5">
                  <c:v>8.1</c:v>
                </c:pt>
                <c:pt idx="6">
                  <c:v>8.1</c:v>
                </c:pt>
                <c:pt idx="7">
                  <c:v>8.1</c:v>
                </c:pt>
                <c:pt idx="8">
                  <c:v>8.1</c:v>
                </c:pt>
                <c:pt idx="9">
                  <c:v>0</c:v>
                </c:pt>
                <c:pt idx="10">
                  <c:v>0</c:v>
                </c:pt>
                <c:pt idx="11">
                  <c:v>2</c:v>
                </c:pt>
                <c:pt idx="12">
                  <c:v>8.1</c:v>
                </c:pt>
                <c:pt idx="13">
                  <c:v>8.1</c:v>
                </c:pt>
                <c:pt idx="14">
                  <c:v>8.1</c:v>
                </c:pt>
                <c:pt idx="15">
                  <c:v>8.1</c:v>
                </c:pt>
                <c:pt idx="16">
                  <c:v>0</c:v>
                </c:pt>
                <c:pt idx="17">
                  <c:v>0</c:v>
                </c:pt>
                <c:pt idx="18">
                  <c:v>8.1</c:v>
                </c:pt>
                <c:pt idx="19">
                  <c:v>8.1</c:v>
                </c:pt>
                <c:pt idx="20">
                  <c:v>2</c:v>
                </c:pt>
                <c:pt idx="21">
                  <c:v>8</c:v>
                </c:pt>
                <c:pt idx="22">
                  <c:v>8.1</c:v>
                </c:pt>
              </c:numCache>
            </c:numRef>
          </c:xVal>
          <c:yVal>
            <c:numRef>
              <c:f>'Teflon V plots'!$BT$3:$BT$25</c:f>
              <c:numCache>
                <c:formatCode>0.0000</c:formatCode>
                <c:ptCount val="23"/>
                <c:pt idx="4">
                  <c:v>3.6934221929239239</c:v>
                </c:pt>
                <c:pt idx="5">
                  <c:v>3.6892077970695603</c:v>
                </c:pt>
                <c:pt idx="6">
                  <c:v>0</c:v>
                </c:pt>
                <c:pt idx="7">
                  <c:v>3.3488353200746954</c:v>
                </c:pt>
                <c:pt idx="8">
                  <c:v>3.6631843101239578</c:v>
                </c:pt>
                <c:pt idx="9">
                  <c:v>3.6109608250812082</c:v>
                </c:pt>
                <c:pt idx="10">
                  <c:v>4.0840919660147339</c:v>
                </c:pt>
                <c:pt idx="11">
                  <c:v>0</c:v>
                </c:pt>
                <c:pt idx="12">
                  <c:v>3.5084508049012788</c:v>
                </c:pt>
                <c:pt idx="13">
                  <c:v>3.6141061384150297</c:v>
                </c:pt>
                <c:pt idx="14">
                  <c:v>3.5505661910134334</c:v>
                </c:pt>
                <c:pt idx="15">
                  <c:v>3.3577109844653368</c:v>
                </c:pt>
                <c:pt idx="16">
                  <c:v>3.6889603794807622</c:v>
                </c:pt>
                <c:pt idx="17">
                  <c:v>4.0791903351252223</c:v>
                </c:pt>
                <c:pt idx="18">
                  <c:v>3.4029225800930205</c:v>
                </c:pt>
                <c:pt idx="19">
                  <c:v>0</c:v>
                </c:pt>
                <c:pt idx="22">
                  <c:v>3.6165567968807428</c:v>
                </c:pt>
              </c:numCache>
            </c:numRef>
          </c:yVal>
          <c:smooth val="0"/>
        </c:ser>
        <c:ser>
          <c:idx val="3"/>
          <c:order val="3"/>
          <c:tx>
            <c:strRef>
              <c:f>'Teflon V plots'!$BU$2</c:f>
              <c:strCache>
                <c:ptCount val="1"/>
                <c:pt idx="0">
                  <c:v>Hatch Choate Sigma g</c:v>
                </c:pt>
              </c:strCache>
            </c:strRef>
          </c:tx>
          <c:spPr>
            <a:ln w="28575">
              <a:noFill/>
            </a:ln>
          </c:spPr>
          <c:xVal>
            <c:numRef>
              <c:f>'Teflon V plots'!$N$3:$N$25</c:f>
              <c:numCache>
                <c:formatCode>General</c:formatCode>
                <c:ptCount val="23"/>
                <c:pt idx="0">
                  <c:v>2</c:v>
                </c:pt>
                <c:pt idx="1">
                  <c:v>8</c:v>
                </c:pt>
                <c:pt idx="2">
                  <c:v>4</c:v>
                </c:pt>
                <c:pt idx="3">
                  <c:v>8</c:v>
                </c:pt>
                <c:pt idx="4">
                  <c:v>8.1</c:v>
                </c:pt>
                <c:pt idx="5">
                  <c:v>8.1</c:v>
                </c:pt>
                <c:pt idx="6">
                  <c:v>8.1</c:v>
                </c:pt>
                <c:pt idx="7">
                  <c:v>8.1</c:v>
                </c:pt>
                <c:pt idx="8">
                  <c:v>8.1</c:v>
                </c:pt>
                <c:pt idx="9">
                  <c:v>0</c:v>
                </c:pt>
                <c:pt idx="10">
                  <c:v>0</c:v>
                </c:pt>
                <c:pt idx="11">
                  <c:v>2</c:v>
                </c:pt>
                <c:pt idx="12">
                  <c:v>8.1</c:v>
                </c:pt>
                <c:pt idx="13">
                  <c:v>8.1</c:v>
                </c:pt>
                <c:pt idx="14">
                  <c:v>8.1</c:v>
                </c:pt>
                <c:pt idx="15">
                  <c:v>8.1</c:v>
                </c:pt>
                <c:pt idx="16">
                  <c:v>0</c:v>
                </c:pt>
                <c:pt idx="17">
                  <c:v>0</c:v>
                </c:pt>
                <c:pt idx="18">
                  <c:v>8.1</c:v>
                </c:pt>
                <c:pt idx="19">
                  <c:v>8.1</c:v>
                </c:pt>
                <c:pt idx="20">
                  <c:v>2</c:v>
                </c:pt>
                <c:pt idx="21">
                  <c:v>8</c:v>
                </c:pt>
                <c:pt idx="22">
                  <c:v>8.1</c:v>
                </c:pt>
              </c:numCache>
            </c:numRef>
          </c:xVal>
          <c:yVal>
            <c:numRef>
              <c:f>'Teflon V plots'!$BU$3:$BU$25</c:f>
              <c:numCache>
                <c:formatCode>0.0000</c:formatCode>
                <c:ptCount val="23"/>
                <c:pt idx="0">
                  <c:v>2.4250886715837647</c:v>
                </c:pt>
                <c:pt idx="1">
                  <c:v>1.7395241455507557</c:v>
                </c:pt>
                <c:pt idx="2">
                  <c:v>2.4667392237221515</c:v>
                </c:pt>
                <c:pt idx="3">
                  <c:v>1.329280197104588</c:v>
                </c:pt>
                <c:pt idx="4">
                  <c:v>2.7638822532432576</c:v>
                </c:pt>
                <c:pt idx="5">
                  <c:v>1.5111289946801014</c:v>
                </c:pt>
                <c:pt idx="6">
                  <c:v>2.7325343174873762</c:v>
                </c:pt>
                <c:pt idx="7">
                  <c:v>1.7857412174371969</c:v>
                </c:pt>
                <c:pt idx="8">
                  <c:v>1.9014741902301655</c:v>
                </c:pt>
                <c:pt idx="9">
                  <c:v>1.8127147982276335</c:v>
                </c:pt>
                <c:pt idx="10">
                  <c:v>2.1318850131134703</c:v>
                </c:pt>
                <c:pt idx="11">
                  <c:v>1.680419088152735</c:v>
                </c:pt>
                <c:pt idx="12">
                  <c:v>1.541820614289457</c:v>
                </c:pt>
                <c:pt idx="13">
                  <c:v>2.0786515528876603</c:v>
                </c:pt>
                <c:pt idx="14">
                  <c:v>0</c:v>
                </c:pt>
                <c:pt idx="15">
                  <c:v>0</c:v>
                </c:pt>
                <c:pt idx="16">
                  <c:v>1.7238191080253453</c:v>
                </c:pt>
                <c:pt idx="17">
                  <c:v>2.2978156464703408</c:v>
                </c:pt>
                <c:pt idx="18">
                  <c:v>0</c:v>
                </c:pt>
                <c:pt idx="19">
                  <c:v>0</c:v>
                </c:pt>
                <c:pt idx="20">
                  <c:v>2.4605824809110279</c:v>
                </c:pt>
                <c:pt idx="21">
                  <c:v>1.3018261923011838</c:v>
                </c:pt>
                <c:pt idx="22">
                  <c:v>2.4420805206174716</c:v>
                </c:pt>
              </c:numCache>
            </c:numRef>
          </c:yVal>
          <c:smooth val="0"/>
        </c:ser>
        <c:dLbls>
          <c:showLegendKey val="0"/>
          <c:showVal val="0"/>
          <c:showCatName val="0"/>
          <c:showSerName val="0"/>
          <c:showPercent val="0"/>
          <c:showBubbleSize val="0"/>
        </c:dLbls>
        <c:axId val="228397056"/>
        <c:axId val="228124928"/>
      </c:scatterChart>
      <c:valAx>
        <c:axId val="228117504"/>
        <c:scaling>
          <c:orientation val="minMax"/>
        </c:scaling>
        <c:delete val="0"/>
        <c:axPos val="b"/>
        <c:numFmt formatCode="General" sourceLinked="1"/>
        <c:majorTickMark val="out"/>
        <c:minorTickMark val="none"/>
        <c:tickLblPos val="nextTo"/>
        <c:crossAx val="228123392"/>
        <c:crosses val="autoZero"/>
        <c:crossBetween val="midCat"/>
      </c:valAx>
      <c:valAx>
        <c:axId val="228123392"/>
        <c:scaling>
          <c:orientation val="minMax"/>
          <c:min val="0"/>
        </c:scaling>
        <c:delete val="0"/>
        <c:axPos val="l"/>
        <c:majorGridlines/>
        <c:numFmt formatCode="0.0000" sourceLinked="1"/>
        <c:majorTickMark val="out"/>
        <c:minorTickMark val="none"/>
        <c:tickLblPos val="nextTo"/>
        <c:crossAx val="228117504"/>
        <c:crosses val="autoZero"/>
        <c:crossBetween val="midCat"/>
      </c:valAx>
      <c:valAx>
        <c:axId val="228124928"/>
        <c:scaling>
          <c:orientation val="minMax"/>
        </c:scaling>
        <c:delete val="0"/>
        <c:axPos val="r"/>
        <c:numFmt formatCode="0.0000" sourceLinked="1"/>
        <c:majorTickMark val="out"/>
        <c:minorTickMark val="none"/>
        <c:tickLblPos val="nextTo"/>
        <c:crossAx val="228397056"/>
        <c:crosses val="max"/>
        <c:crossBetween val="midCat"/>
      </c:valAx>
      <c:valAx>
        <c:axId val="228397056"/>
        <c:scaling>
          <c:orientation val="minMax"/>
        </c:scaling>
        <c:delete val="1"/>
        <c:axPos val="b"/>
        <c:numFmt formatCode="General" sourceLinked="1"/>
        <c:majorTickMark val="out"/>
        <c:minorTickMark val="none"/>
        <c:tickLblPos val="none"/>
        <c:crossAx val="228124928"/>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0966" l="0.70000000000000062" r="0.70000000000000062" t="0.75000000000000966" header="0.30000000000000032" footer="0.30000000000000032"/>
    <c:pageSetup orientation="landscape"/>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Teflon diameters, Sigma g and mpass ratio </a:t>
            </a:r>
            <a:r>
              <a:rPr lang="en-US"/>
              <a:t> versus Rt/R0</a:t>
            </a:r>
          </a:p>
        </c:rich>
      </c:tx>
      <c:overlay val="0"/>
    </c:title>
    <c:autoTitleDeleted val="0"/>
    <c:plotArea>
      <c:layout/>
      <c:scatterChart>
        <c:scatterStyle val="lineMarker"/>
        <c:varyColors val="0"/>
        <c:ser>
          <c:idx val="0"/>
          <c:order val="0"/>
          <c:tx>
            <c:strRef>
              <c:f>'Teflon V plots'!$BR$2</c:f>
              <c:strCache>
                <c:ptCount val="1"/>
                <c:pt idx="0">
                  <c:v>CMD, M1/M0, micro-m</c:v>
                </c:pt>
              </c:strCache>
            </c:strRef>
          </c:tx>
          <c:spPr>
            <a:ln w="28575">
              <a:noFill/>
            </a:ln>
          </c:spPr>
          <c:xVal>
            <c:numRef>
              <c:f>'Teflon V plots'!$O$3:$O$25</c:f>
              <c:numCache>
                <c:formatCode>0.000</c:formatCode>
                <c:ptCount val="23"/>
                <c:pt idx="0">
                  <c:v>1.44</c:v>
                </c:pt>
                <c:pt idx="1">
                  <c:v>1.44</c:v>
                </c:pt>
                <c:pt idx="2">
                  <c:v>1.4450000000000001</c:v>
                </c:pt>
                <c:pt idx="3">
                  <c:v>1.4450000000000001</c:v>
                </c:pt>
                <c:pt idx="4">
                  <c:v>1.4450000000000001</c:v>
                </c:pt>
                <c:pt idx="5">
                  <c:v>1.4450000000000001</c:v>
                </c:pt>
                <c:pt idx="6">
                  <c:v>1.4450000000000001</c:v>
                </c:pt>
                <c:pt idx="7">
                  <c:v>1.4450000000000001</c:v>
                </c:pt>
                <c:pt idx="8">
                  <c:v>1.448</c:v>
                </c:pt>
                <c:pt idx="9">
                  <c:v>1.45</c:v>
                </c:pt>
                <c:pt idx="10">
                  <c:v>1.45</c:v>
                </c:pt>
                <c:pt idx="11">
                  <c:v>1.45</c:v>
                </c:pt>
                <c:pt idx="12">
                  <c:v>1.45</c:v>
                </c:pt>
                <c:pt idx="13">
                  <c:v>1.4524143054229013</c:v>
                </c:pt>
                <c:pt idx="14">
                  <c:v>1.4450000000000001</c:v>
                </c:pt>
                <c:pt idx="15">
                  <c:v>1.448</c:v>
                </c:pt>
                <c:pt idx="16">
                  <c:v>1.45</c:v>
                </c:pt>
                <c:pt idx="17">
                  <c:v>1.45</c:v>
                </c:pt>
                <c:pt idx="18">
                  <c:v>1.45</c:v>
                </c:pt>
                <c:pt idx="19">
                  <c:v>1.45</c:v>
                </c:pt>
                <c:pt idx="20">
                  <c:v>1.44</c:v>
                </c:pt>
                <c:pt idx="21">
                  <c:v>1.4450000000000001</c:v>
                </c:pt>
                <c:pt idx="22">
                  <c:v>1.4450000000000001</c:v>
                </c:pt>
              </c:numCache>
            </c:numRef>
          </c:xVal>
          <c:yVal>
            <c:numRef>
              <c:f>'Teflon V plots'!$BR$3:$BR$25</c:f>
              <c:numCache>
                <c:formatCode>0.0000</c:formatCode>
                <c:ptCount val="23"/>
                <c:pt idx="0">
                  <c:v>0.17780543707723964</c:v>
                </c:pt>
                <c:pt idx="1">
                  <c:v>0.15206897674845057</c:v>
                </c:pt>
                <c:pt idx="2">
                  <c:v>0.13371556018952235</c:v>
                </c:pt>
                <c:pt idx="3">
                  <c:v>0.18683766619447323</c:v>
                </c:pt>
                <c:pt idx="4">
                  <c:v>5.3128267816860503E-2</c:v>
                </c:pt>
                <c:pt idx="5">
                  <c:v>0.16283968830998286</c:v>
                </c:pt>
                <c:pt idx="6">
                  <c:v>5.5088676664496919E-2</c:v>
                </c:pt>
                <c:pt idx="7">
                  <c:v>0.13183675328073566</c:v>
                </c:pt>
                <c:pt idx="8">
                  <c:v>0.13990121268770589</c:v>
                </c:pt>
                <c:pt idx="9">
                  <c:v>0.19688438149356463</c:v>
                </c:pt>
                <c:pt idx="10">
                  <c:v>0.17240307407480779</c:v>
                </c:pt>
                <c:pt idx="11">
                  <c:v>0.27528882175166719</c:v>
                </c:pt>
                <c:pt idx="12">
                  <c:v>0.20838028193207944</c:v>
                </c:pt>
                <c:pt idx="13">
                  <c:v>0.14808630459171615</c:v>
                </c:pt>
                <c:pt idx="14">
                  <c:v>0.26669327915563062</c:v>
                </c:pt>
                <c:pt idx="15">
                  <c:v>0.3369907290446838</c:v>
                </c:pt>
                <c:pt idx="16">
                  <c:v>0.23003613929149694</c:v>
                </c:pt>
                <c:pt idx="17">
                  <c:v>0.16216018245628583</c:v>
                </c:pt>
                <c:pt idx="18">
                  <c:v>0.38498978203935447</c:v>
                </c:pt>
                <c:pt idx="19">
                  <c:v>0.47310143830376716</c:v>
                </c:pt>
                <c:pt idx="20">
                  <c:v>0.18204359333877107</c:v>
                </c:pt>
                <c:pt idx="21">
                  <c:v>0.24924957168477233</c:v>
                </c:pt>
                <c:pt idx="22">
                  <c:v>0.10459065809534994</c:v>
                </c:pt>
              </c:numCache>
            </c:numRef>
          </c:yVal>
          <c:smooth val="0"/>
        </c:ser>
        <c:ser>
          <c:idx val="1"/>
          <c:order val="1"/>
          <c:tx>
            <c:strRef>
              <c:f>'Teflon V plots'!$BS$2</c:f>
              <c:strCache>
                <c:ptCount val="1"/>
                <c:pt idx="0">
                  <c:v>Dia. of Average Mass, micro-m</c:v>
                </c:pt>
              </c:strCache>
            </c:strRef>
          </c:tx>
          <c:spPr>
            <a:ln w="28575">
              <a:noFill/>
            </a:ln>
          </c:spPr>
          <c:xVal>
            <c:numRef>
              <c:f>'Teflon V plots'!$O$3:$O$25</c:f>
              <c:numCache>
                <c:formatCode>0.000</c:formatCode>
                <c:ptCount val="23"/>
                <c:pt idx="0">
                  <c:v>1.44</c:v>
                </c:pt>
                <c:pt idx="1">
                  <c:v>1.44</c:v>
                </c:pt>
                <c:pt idx="2">
                  <c:v>1.4450000000000001</c:v>
                </c:pt>
                <c:pt idx="3">
                  <c:v>1.4450000000000001</c:v>
                </c:pt>
                <c:pt idx="4">
                  <c:v>1.4450000000000001</c:v>
                </c:pt>
                <c:pt idx="5">
                  <c:v>1.4450000000000001</c:v>
                </c:pt>
                <c:pt idx="6">
                  <c:v>1.4450000000000001</c:v>
                </c:pt>
                <c:pt idx="7">
                  <c:v>1.4450000000000001</c:v>
                </c:pt>
                <c:pt idx="8">
                  <c:v>1.448</c:v>
                </c:pt>
                <c:pt idx="9">
                  <c:v>1.45</c:v>
                </c:pt>
                <c:pt idx="10">
                  <c:v>1.45</c:v>
                </c:pt>
                <c:pt idx="11">
                  <c:v>1.45</c:v>
                </c:pt>
                <c:pt idx="12">
                  <c:v>1.45</c:v>
                </c:pt>
                <c:pt idx="13">
                  <c:v>1.4524143054229013</c:v>
                </c:pt>
                <c:pt idx="14">
                  <c:v>1.4450000000000001</c:v>
                </c:pt>
                <c:pt idx="15">
                  <c:v>1.448</c:v>
                </c:pt>
                <c:pt idx="16">
                  <c:v>1.45</c:v>
                </c:pt>
                <c:pt idx="17">
                  <c:v>1.45</c:v>
                </c:pt>
                <c:pt idx="18">
                  <c:v>1.45</c:v>
                </c:pt>
                <c:pt idx="19">
                  <c:v>1.45</c:v>
                </c:pt>
                <c:pt idx="20">
                  <c:v>1.44</c:v>
                </c:pt>
                <c:pt idx="21">
                  <c:v>1.4450000000000001</c:v>
                </c:pt>
                <c:pt idx="22">
                  <c:v>1.4450000000000001</c:v>
                </c:pt>
              </c:numCache>
            </c:numRef>
          </c:xVal>
          <c:yVal>
            <c:numRef>
              <c:f>'Teflon V plots'!$BS$3:$BS$25</c:f>
              <c:numCache>
                <c:formatCode>0.0000</c:formatCode>
                <c:ptCount val="23"/>
                <c:pt idx="0">
                  <c:v>0.38972921366338154</c:v>
                </c:pt>
                <c:pt idx="1">
                  <c:v>0.2066073251604415</c:v>
                </c:pt>
                <c:pt idx="2">
                  <c:v>0.30215438008227241</c:v>
                </c:pt>
                <c:pt idx="3">
                  <c:v>0.20260508750416512</c:v>
                </c:pt>
                <c:pt idx="4">
                  <c:v>0.14934491754394455</c:v>
                </c:pt>
                <c:pt idx="5">
                  <c:v>0.19310173093440533</c:v>
                </c:pt>
                <c:pt idx="6">
                  <c:v>0.15132510528359466</c:v>
                </c:pt>
                <c:pt idx="7">
                  <c:v>0.18452250171432627</c:v>
                </c:pt>
                <c:pt idx="8">
                  <c:v>0.21143321745634569</c:v>
                </c:pt>
                <c:pt idx="9">
                  <c:v>0.28046085669391252</c:v>
                </c:pt>
                <c:pt idx="10">
                  <c:v>0.30578863797657757</c:v>
                </c:pt>
                <c:pt idx="11">
                  <c:v>0.3604043772501847</c:v>
                </c:pt>
                <c:pt idx="12">
                  <c:v>0.25134398476976683</c:v>
                </c:pt>
                <c:pt idx="13">
                  <c:v>0.25295421677328306</c:v>
                </c:pt>
                <c:pt idx="14">
                  <c:v>0.26321606173734746</c:v>
                </c:pt>
                <c:pt idx="15">
                  <c:v>0.32488147091855835</c:v>
                </c:pt>
                <c:pt idx="16">
                  <c:v>0.30943952466942082</c:v>
                </c:pt>
                <c:pt idx="17">
                  <c:v>0.32399896662237215</c:v>
                </c:pt>
                <c:pt idx="18">
                  <c:v>0.34802448690651788</c:v>
                </c:pt>
                <c:pt idx="19">
                  <c:v>0.44575012050849505</c:v>
                </c:pt>
                <c:pt idx="20">
                  <c:v>0.4095106563201677</c:v>
                </c:pt>
                <c:pt idx="21">
                  <c:v>0.2672082375696318</c:v>
                </c:pt>
                <c:pt idx="22">
                  <c:v>0.23211570631965311</c:v>
                </c:pt>
              </c:numCache>
            </c:numRef>
          </c:yVal>
          <c:smooth val="0"/>
        </c:ser>
        <c:ser>
          <c:idx val="4"/>
          <c:order val="4"/>
          <c:tx>
            <c:strRef>
              <c:f>'Teflon V plots'!$BV$2</c:f>
              <c:strCache>
                <c:ptCount val="1"/>
                <c:pt idx="0">
                  <c:v>Hatch Choate Dg</c:v>
                </c:pt>
              </c:strCache>
            </c:strRef>
          </c:tx>
          <c:spPr>
            <a:ln w="28575">
              <a:noFill/>
            </a:ln>
          </c:spPr>
          <c:xVal>
            <c:numRef>
              <c:f>'Teflon V plots'!$O$3:$O$25</c:f>
              <c:numCache>
                <c:formatCode>0.000</c:formatCode>
                <c:ptCount val="23"/>
                <c:pt idx="0">
                  <c:v>1.44</c:v>
                </c:pt>
                <c:pt idx="1">
                  <c:v>1.44</c:v>
                </c:pt>
                <c:pt idx="2">
                  <c:v>1.4450000000000001</c:v>
                </c:pt>
                <c:pt idx="3">
                  <c:v>1.4450000000000001</c:v>
                </c:pt>
                <c:pt idx="4">
                  <c:v>1.4450000000000001</c:v>
                </c:pt>
                <c:pt idx="5">
                  <c:v>1.4450000000000001</c:v>
                </c:pt>
                <c:pt idx="6">
                  <c:v>1.4450000000000001</c:v>
                </c:pt>
                <c:pt idx="7">
                  <c:v>1.4450000000000001</c:v>
                </c:pt>
                <c:pt idx="8">
                  <c:v>1.448</c:v>
                </c:pt>
                <c:pt idx="9">
                  <c:v>1.45</c:v>
                </c:pt>
                <c:pt idx="10">
                  <c:v>1.45</c:v>
                </c:pt>
                <c:pt idx="11">
                  <c:v>1.45</c:v>
                </c:pt>
                <c:pt idx="12">
                  <c:v>1.45</c:v>
                </c:pt>
                <c:pt idx="13">
                  <c:v>1.4524143054229013</c:v>
                </c:pt>
                <c:pt idx="14">
                  <c:v>1.4450000000000001</c:v>
                </c:pt>
                <c:pt idx="15">
                  <c:v>1.448</c:v>
                </c:pt>
                <c:pt idx="16">
                  <c:v>1.45</c:v>
                </c:pt>
                <c:pt idx="17">
                  <c:v>1.45</c:v>
                </c:pt>
                <c:pt idx="18">
                  <c:v>1.45</c:v>
                </c:pt>
                <c:pt idx="19">
                  <c:v>1.45</c:v>
                </c:pt>
                <c:pt idx="20">
                  <c:v>1.44</c:v>
                </c:pt>
                <c:pt idx="21">
                  <c:v>1.4450000000000001</c:v>
                </c:pt>
                <c:pt idx="22">
                  <c:v>1.4450000000000001</c:v>
                </c:pt>
              </c:numCache>
            </c:numRef>
          </c:xVal>
          <c:yVal>
            <c:numRef>
              <c:f>'Teflon V plots'!$BV$3:$BV$25</c:f>
              <c:numCache>
                <c:formatCode>0.0000</c:formatCode>
                <c:ptCount val="23"/>
                <c:pt idx="0">
                  <c:v>0.12009808290984868</c:v>
                </c:pt>
                <c:pt idx="1">
                  <c:v>0.13046321538133326</c:v>
                </c:pt>
                <c:pt idx="2">
                  <c:v>8.895256485759552E-2</c:v>
                </c:pt>
                <c:pt idx="3">
                  <c:v>0.17942025827856098</c:v>
                </c:pt>
                <c:pt idx="4">
                  <c:v>3.1687885565052865E-2</c:v>
                </c:pt>
                <c:pt idx="5">
                  <c:v>0.14953653401481964</c:v>
                </c:pt>
                <c:pt idx="6">
                  <c:v>3.3238239856937329E-2</c:v>
                </c:pt>
                <c:pt idx="7">
                  <c:v>0.11143717188099855</c:v>
                </c:pt>
                <c:pt idx="8">
                  <c:v>0.11380087707932458</c:v>
                </c:pt>
                <c:pt idx="9">
                  <c:v>0.16496080616084327</c:v>
                </c:pt>
                <c:pt idx="10">
                  <c:v>0.1294514250758422</c:v>
                </c:pt>
                <c:pt idx="11">
                  <c:v>0.24059568656859387</c:v>
                </c:pt>
                <c:pt idx="12">
                  <c:v>0.18973641212359585</c:v>
                </c:pt>
                <c:pt idx="13">
                  <c:v>0.11330560179039686</c:v>
                </c:pt>
                <c:pt idx="14">
                  <c:v>0</c:v>
                </c:pt>
                <c:pt idx="15">
                  <c:v>0</c:v>
                </c:pt>
                <c:pt idx="16">
                  <c:v>0.19833812927809957</c:v>
                </c:pt>
                <c:pt idx="17">
                  <c:v>0.11472142264367631</c:v>
                </c:pt>
                <c:pt idx="18">
                  <c:v>0</c:v>
                </c:pt>
                <c:pt idx="19">
                  <c:v>0</c:v>
                </c:pt>
                <c:pt idx="20">
                  <c:v>0.12137535003189111</c:v>
                </c:pt>
                <c:pt idx="21">
                  <c:v>0.2407280565775852</c:v>
                </c:pt>
                <c:pt idx="22">
                  <c:v>7.0208077224969093E-2</c:v>
                </c:pt>
              </c:numCache>
            </c:numRef>
          </c:yVal>
          <c:smooth val="0"/>
        </c:ser>
        <c:dLbls>
          <c:showLegendKey val="0"/>
          <c:showVal val="0"/>
          <c:showCatName val="0"/>
          <c:showSerName val="0"/>
          <c:showPercent val="0"/>
          <c:showBubbleSize val="0"/>
        </c:dLbls>
        <c:axId val="228442880"/>
        <c:axId val="228444416"/>
      </c:scatterChart>
      <c:scatterChart>
        <c:scatterStyle val="lineMarker"/>
        <c:varyColors val="0"/>
        <c:ser>
          <c:idx val="2"/>
          <c:order val="2"/>
          <c:tx>
            <c:strRef>
              <c:f>'Teflon V plots'!$BT$2</c:f>
              <c:strCache>
                <c:ptCount val="1"/>
                <c:pt idx="0">
                  <c:v>MPASS 3/2</c:v>
                </c:pt>
              </c:strCache>
            </c:strRef>
          </c:tx>
          <c:spPr>
            <a:ln w="28575">
              <a:noFill/>
            </a:ln>
          </c:spPr>
          <c:xVal>
            <c:numRef>
              <c:f>'Teflon V plots'!$O$3:$O$25</c:f>
              <c:numCache>
                <c:formatCode>0.000</c:formatCode>
                <c:ptCount val="23"/>
                <c:pt idx="0">
                  <c:v>1.44</c:v>
                </c:pt>
                <c:pt idx="1">
                  <c:v>1.44</c:v>
                </c:pt>
                <c:pt idx="2">
                  <c:v>1.4450000000000001</c:v>
                </c:pt>
                <c:pt idx="3">
                  <c:v>1.4450000000000001</c:v>
                </c:pt>
                <c:pt idx="4">
                  <c:v>1.4450000000000001</c:v>
                </c:pt>
                <c:pt idx="5">
                  <c:v>1.4450000000000001</c:v>
                </c:pt>
                <c:pt idx="6">
                  <c:v>1.4450000000000001</c:v>
                </c:pt>
                <c:pt idx="7">
                  <c:v>1.4450000000000001</c:v>
                </c:pt>
                <c:pt idx="8">
                  <c:v>1.448</c:v>
                </c:pt>
                <c:pt idx="9">
                  <c:v>1.45</c:v>
                </c:pt>
                <c:pt idx="10">
                  <c:v>1.45</c:v>
                </c:pt>
                <c:pt idx="11">
                  <c:v>1.45</c:v>
                </c:pt>
                <c:pt idx="12">
                  <c:v>1.45</c:v>
                </c:pt>
                <c:pt idx="13">
                  <c:v>1.4524143054229013</c:v>
                </c:pt>
                <c:pt idx="14">
                  <c:v>1.4450000000000001</c:v>
                </c:pt>
                <c:pt idx="15">
                  <c:v>1.448</c:v>
                </c:pt>
                <c:pt idx="16">
                  <c:v>1.45</c:v>
                </c:pt>
                <c:pt idx="17">
                  <c:v>1.45</c:v>
                </c:pt>
                <c:pt idx="18">
                  <c:v>1.45</c:v>
                </c:pt>
                <c:pt idx="19">
                  <c:v>1.45</c:v>
                </c:pt>
                <c:pt idx="20">
                  <c:v>1.44</c:v>
                </c:pt>
                <c:pt idx="21">
                  <c:v>1.4450000000000001</c:v>
                </c:pt>
                <c:pt idx="22">
                  <c:v>1.4450000000000001</c:v>
                </c:pt>
              </c:numCache>
            </c:numRef>
          </c:xVal>
          <c:yVal>
            <c:numRef>
              <c:f>'Teflon V plots'!$BT$3:$BT$25</c:f>
              <c:numCache>
                <c:formatCode>0.0000</c:formatCode>
                <c:ptCount val="23"/>
                <c:pt idx="4">
                  <c:v>3.6934221929239239</c:v>
                </c:pt>
                <c:pt idx="5">
                  <c:v>3.6892077970695603</c:v>
                </c:pt>
                <c:pt idx="6">
                  <c:v>0</c:v>
                </c:pt>
                <c:pt idx="7">
                  <c:v>3.3488353200746954</c:v>
                </c:pt>
                <c:pt idx="8">
                  <c:v>3.6631843101239578</c:v>
                </c:pt>
                <c:pt idx="9">
                  <c:v>3.6109608250812082</c:v>
                </c:pt>
                <c:pt idx="10">
                  <c:v>4.0840919660147339</c:v>
                </c:pt>
                <c:pt idx="11">
                  <c:v>0</c:v>
                </c:pt>
                <c:pt idx="12">
                  <c:v>3.5084508049012788</c:v>
                </c:pt>
                <c:pt idx="13">
                  <c:v>3.6141061384150297</c:v>
                </c:pt>
                <c:pt idx="14">
                  <c:v>3.5505661910134334</c:v>
                </c:pt>
                <c:pt idx="15">
                  <c:v>3.3577109844653368</c:v>
                </c:pt>
                <c:pt idx="16">
                  <c:v>3.6889603794807622</c:v>
                </c:pt>
                <c:pt idx="17">
                  <c:v>4.0791903351252223</c:v>
                </c:pt>
                <c:pt idx="18">
                  <c:v>3.4029225800930205</c:v>
                </c:pt>
                <c:pt idx="19">
                  <c:v>0</c:v>
                </c:pt>
                <c:pt idx="22">
                  <c:v>3.6165567968807428</c:v>
                </c:pt>
              </c:numCache>
            </c:numRef>
          </c:yVal>
          <c:smooth val="0"/>
        </c:ser>
        <c:ser>
          <c:idx val="3"/>
          <c:order val="3"/>
          <c:tx>
            <c:strRef>
              <c:f>'Teflon V plots'!$BU$2</c:f>
              <c:strCache>
                <c:ptCount val="1"/>
                <c:pt idx="0">
                  <c:v>Hatch Choate Sigma g</c:v>
                </c:pt>
              </c:strCache>
            </c:strRef>
          </c:tx>
          <c:spPr>
            <a:ln w="28575">
              <a:noFill/>
            </a:ln>
          </c:spPr>
          <c:xVal>
            <c:numRef>
              <c:f>'Teflon V plots'!$O$3:$O$25</c:f>
              <c:numCache>
                <c:formatCode>0.000</c:formatCode>
                <c:ptCount val="23"/>
                <c:pt idx="0">
                  <c:v>1.44</c:v>
                </c:pt>
                <c:pt idx="1">
                  <c:v>1.44</c:v>
                </c:pt>
                <c:pt idx="2">
                  <c:v>1.4450000000000001</c:v>
                </c:pt>
                <c:pt idx="3">
                  <c:v>1.4450000000000001</c:v>
                </c:pt>
                <c:pt idx="4">
                  <c:v>1.4450000000000001</c:v>
                </c:pt>
                <c:pt idx="5">
                  <c:v>1.4450000000000001</c:v>
                </c:pt>
                <c:pt idx="6">
                  <c:v>1.4450000000000001</c:v>
                </c:pt>
                <c:pt idx="7">
                  <c:v>1.4450000000000001</c:v>
                </c:pt>
                <c:pt idx="8">
                  <c:v>1.448</c:v>
                </c:pt>
                <c:pt idx="9">
                  <c:v>1.45</c:v>
                </c:pt>
                <c:pt idx="10">
                  <c:v>1.45</c:v>
                </c:pt>
                <c:pt idx="11">
                  <c:v>1.45</c:v>
                </c:pt>
                <c:pt idx="12">
                  <c:v>1.45</c:v>
                </c:pt>
                <c:pt idx="13">
                  <c:v>1.4524143054229013</c:v>
                </c:pt>
                <c:pt idx="14">
                  <c:v>1.4450000000000001</c:v>
                </c:pt>
                <c:pt idx="15">
                  <c:v>1.448</c:v>
                </c:pt>
                <c:pt idx="16">
                  <c:v>1.45</c:v>
                </c:pt>
                <c:pt idx="17">
                  <c:v>1.45</c:v>
                </c:pt>
                <c:pt idx="18">
                  <c:v>1.45</c:v>
                </c:pt>
                <c:pt idx="19">
                  <c:v>1.45</c:v>
                </c:pt>
                <c:pt idx="20">
                  <c:v>1.44</c:v>
                </c:pt>
                <c:pt idx="21">
                  <c:v>1.4450000000000001</c:v>
                </c:pt>
                <c:pt idx="22">
                  <c:v>1.4450000000000001</c:v>
                </c:pt>
              </c:numCache>
            </c:numRef>
          </c:xVal>
          <c:yVal>
            <c:numRef>
              <c:f>'Teflon V plots'!$BU$3:$BU$25</c:f>
              <c:numCache>
                <c:formatCode>0.0000</c:formatCode>
                <c:ptCount val="23"/>
                <c:pt idx="0">
                  <c:v>2.4250886715837647</c:v>
                </c:pt>
                <c:pt idx="1">
                  <c:v>1.7395241455507557</c:v>
                </c:pt>
                <c:pt idx="2">
                  <c:v>2.4667392237221515</c:v>
                </c:pt>
                <c:pt idx="3">
                  <c:v>1.329280197104588</c:v>
                </c:pt>
                <c:pt idx="4">
                  <c:v>2.7638822532432576</c:v>
                </c:pt>
                <c:pt idx="5">
                  <c:v>1.5111289946801014</c:v>
                </c:pt>
                <c:pt idx="6">
                  <c:v>2.7325343174873762</c:v>
                </c:pt>
                <c:pt idx="7">
                  <c:v>1.7857412174371969</c:v>
                </c:pt>
                <c:pt idx="8">
                  <c:v>1.9014741902301655</c:v>
                </c:pt>
                <c:pt idx="9">
                  <c:v>1.8127147982276335</c:v>
                </c:pt>
                <c:pt idx="10">
                  <c:v>2.1318850131134703</c:v>
                </c:pt>
                <c:pt idx="11">
                  <c:v>1.680419088152735</c:v>
                </c:pt>
                <c:pt idx="12">
                  <c:v>1.541820614289457</c:v>
                </c:pt>
                <c:pt idx="13">
                  <c:v>2.0786515528876603</c:v>
                </c:pt>
                <c:pt idx="14">
                  <c:v>0</c:v>
                </c:pt>
                <c:pt idx="15">
                  <c:v>0</c:v>
                </c:pt>
                <c:pt idx="16">
                  <c:v>1.7238191080253453</c:v>
                </c:pt>
                <c:pt idx="17">
                  <c:v>2.2978156464703408</c:v>
                </c:pt>
                <c:pt idx="18">
                  <c:v>0</c:v>
                </c:pt>
                <c:pt idx="19">
                  <c:v>0</c:v>
                </c:pt>
                <c:pt idx="20">
                  <c:v>2.4605824809110279</c:v>
                </c:pt>
                <c:pt idx="21">
                  <c:v>1.3018261923011838</c:v>
                </c:pt>
                <c:pt idx="22">
                  <c:v>2.4420805206174716</c:v>
                </c:pt>
              </c:numCache>
            </c:numRef>
          </c:yVal>
          <c:smooth val="0"/>
        </c:ser>
        <c:dLbls>
          <c:showLegendKey val="0"/>
          <c:showVal val="0"/>
          <c:showCatName val="0"/>
          <c:showSerName val="0"/>
          <c:showPercent val="0"/>
          <c:showBubbleSize val="0"/>
        </c:dLbls>
        <c:axId val="228451840"/>
        <c:axId val="228450304"/>
      </c:scatterChart>
      <c:valAx>
        <c:axId val="228442880"/>
        <c:scaling>
          <c:orientation val="minMax"/>
        </c:scaling>
        <c:delete val="0"/>
        <c:axPos val="b"/>
        <c:numFmt formatCode="0.000" sourceLinked="1"/>
        <c:majorTickMark val="out"/>
        <c:minorTickMark val="none"/>
        <c:tickLblPos val="nextTo"/>
        <c:crossAx val="228444416"/>
        <c:crosses val="autoZero"/>
        <c:crossBetween val="midCat"/>
      </c:valAx>
      <c:valAx>
        <c:axId val="228444416"/>
        <c:scaling>
          <c:orientation val="minMax"/>
          <c:min val="0"/>
        </c:scaling>
        <c:delete val="0"/>
        <c:axPos val="l"/>
        <c:majorGridlines/>
        <c:numFmt formatCode="0.0000" sourceLinked="1"/>
        <c:majorTickMark val="out"/>
        <c:minorTickMark val="none"/>
        <c:tickLblPos val="nextTo"/>
        <c:crossAx val="228442880"/>
        <c:crosses val="autoZero"/>
        <c:crossBetween val="midCat"/>
      </c:valAx>
      <c:valAx>
        <c:axId val="228450304"/>
        <c:scaling>
          <c:orientation val="minMax"/>
        </c:scaling>
        <c:delete val="0"/>
        <c:axPos val="r"/>
        <c:numFmt formatCode="0.0000" sourceLinked="1"/>
        <c:majorTickMark val="out"/>
        <c:minorTickMark val="none"/>
        <c:tickLblPos val="nextTo"/>
        <c:crossAx val="228451840"/>
        <c:crosses val="max"/>
        <c:crossBetween val="midCat"/>
      </c:valAx>
      <c:valAx>
        <c:axId val="228451840"/>
        <c:scaling>
          <c:orientation val="minMax"/>
        </c:scaling>
        <c:delete val="1"/>
        <c:axPos val="b"/>
        <c:numFmt formatCode="0.000" sourceLinked="1"/>
        <c:majorTickMark val="out"/>
        <c:minorTickMark val="none"/>
        <c:tickLblPos val="none"/>
        <c:crossAx val="228450304"/>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55" l="0.70000000000000095" r="0.70000000000000095" t="0.75000000000001055" header="0.30000000000000032" footer="0.30000000000000032"/>
    <c:pageSetup orientation="landscape"/>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Teflon diameters, Sigma g and mpass ratio </a:t>
            </a:r>
            <a:r>
              <a:rPr lang="en-US">
                <a:solidFill>
                  <a:srgbClr val="FF0000"/>
                </a:solidFill>
              </a:rPr>
              <a:t> versus air</a:t>
            </a:r>
            <a:r>
              <a:rPr lang="en-US" baseline="0">
                <a:solidFill>
                  <a:srgbClr val="FF0000"/>
                </a:solidFill>
              </a:rPr>
              <a:t> velocity </a:t>
            </a:r>
          </a:p>
          <a:p>
            <a:pPr>
              <a:defRPr/>
            </a:pPr>
            <a:r>
              <a:rPr lang="en-US" baseline="0">
                <a:solidFill>
                  <a:srgbClr val="FF0000"/>
                </a:solidFill>
              </a:rPr>
              <a:t>aged 11 s , rt/r0=1.445</a:t>
            </a:r>
          </a:p>
          <a:p>
            <a:pPr>
              <a:defRPr/>
            </a:pPr>
            <a:endParaRPr lang="en-US" baseline="0"/>
          </a:p>
        </c:rich>
      </c:tx>
      <c:overlay val="0"/>
    </c:title>
    <c:autoTitleDeleted val="0"/>
    <c:plotArea>
      <c:layout/>
      <c:scatterChart>
        <c:scatterStyle val="lineMarker"/>
        <c:varyColors val="0"/>
        <c:ser>
          <c:idx val="0"/>
          <c:order val="0"/>
          <c:tx>
            <c:strRef>
              <c:f>'Teflon V plots'!$BR$2</c:f>
              <c:strCache>
                <c:ptCount val="1"/>
                <c:pt idx="0">
                  <c:v>CMD, M1/M0, micro-m</c:v>
                </c:pt>
              </c:strCache>
            </c:strRef>
          </c:tx>
          <c:spPr>
            <a:ln w="28575">
              <a:noFill/>
            </a:ln>
          </c:spPr>
          <c:xVal>
            <c:numRef>
              <c:f>'Teflon V plots'!$N$5:$N$10</c:f>
              <c:numCache>
                <c:formatCode>General</c:formatCode>
                <c:ptCount val="6"/>
                <c:pt idx="0">
                  <c:v>4</c:v>
                </c:pt>
                <c:pt idx="1">
                  <c:v>8</c:v>
                </c:pt>
                <c:pt idx="2">
                  <c:v>8.1</c:v>
                </c:pt>
                <c:pt idx="3">
                  <c:v>8.1</c:v>
                </c:pt>
                <c:pt idx="4">
                  <c:v>8.1</c:v>
                </c:pt>
                <c:pt idx="5">
                  <c:v>8.1</c:v>
                </c:pt>
              </c:numCache>
            </c:numRef>
          </c:xVal>
          <c:yVal>
            <c:numRef>
              <c:f>'Teflon V plots'!$BR$5:$BR$10</c:f>
              <c:numCache>
                <c:formatCode>0.0000</c:formatCode>
                <c:ptCount val="6"/>
                <c:pt idx="0">
                  <c:v>0.13371556018952235</c:v>
                </c:pt>
                <c:pt idx="1">
                  <c:v>0.18683766619447323</c:v>
                </c:pt>
                <c:pt idx="2">
                  <c:v>5.3128267816860503E-2</c:v>
                </c:pt>
                <c:pt idx="3">
                  <c:v>0.16283968830998286</c:v>
                </c:pt>
                <c:pt idx="4">
                  <c:v>5.5088676664496919E-2</c:v>
                </c:pt>
                <c:pt idx="5">
                  <c:v>0.13183675328073566</c:v>
                </c:pt>
              </c:numCache>
            </c:numRef>
          </c:yVal>
          <c:smooth val="0"/>
        </c:ser>
        <c:ser>
          <c:idx val="1"/>
          <c:order val="1"/>
          <c:tx>
            <c:strRef>
              <c:f>'Teflon V plots'!$BS$2</c:f>
              <c:strCache>
                <c:ptCount val="1"/>
                <c:pt idx="0">
                  <c:v>Dia. of Average Mass, micro-m</c:v>
                </c:pt>
              </c:strCache>
            </c:strRef>
          </c:tx>
          <c:spPr>
            <a:ln w="28575">
              <a:noFill/>
            </a:ln>
          </c:spPr>
          <c:xVal>
            <c:numRef>
              <c:f>'Teflon V plots'!$N$5:$N$10</c:f>
              <c:numCache>
                <c:formatCode>General</c:formatCode>
                <c:ptCount val="6"/>
                <c:pt idx="0">
                  <c:v>4</c:v>
                </c:pt>
                <c:pt idx="1">
                  <c:v>8</c:v>
                </c:pt>
                <c:pt idx="2">
                  <c:v>8.1</c:v>
                </c:pt>
                <c:pt idx="3">
                  <c:v>8.1</c:v>
                </c:pt>
                <c:pt idx="4">
                  <c:v>8.1</c:v>
                </c:pt>
                <c:pt idx="5">
                  <c:v>8.1</c:v>
                </c:pt>
              </c:numCache>
            </c:numRef>
          </c:xVal>
          <c:yVal>
            <c:numRef>
              <c:f>'Teflon V plots'!$BS$5:$BS$10</c:f>
              <c:numCache>
                <c:formatCode>0.0000</c:formatCode>
                <c:ptCount val="6"/>
                <c:pt idx="0">
                  <c:v>0.30215438008227241</c:v>
                </c:pt>
                <c:pt idx="1">
                  <c:v>0.20260508750416512</c:v>
                </c:pt>
                <c:pt idx="2">
                  <c:v>0.14934491754394455</c:v>
                </c:pt>
                <c:pt idx="3">
                  <c:v>0.19310173093440533</c:v>
                </c:pt>
                <c:pt idx="4">
                  <c:v>0.15132510528359466</c:v>
                </c:pt>
                <c:pt idx="5">
                  <c:v>0.18452250171432627</c:v>
                </c:pt>
              </c:numCache>
            </c:numRef>
          </c:yVal>
          <c:smooth val="0"/>
        </c:ser>
        <c:ser>
          <c:idx val="4"/>
          <c:order val="4"/>
          <c:tx>
            <c:strRef>
              <c:f>'Teflon V plots'!$BV$2</c:f>
              <c:strCache>
                <c:ptCount val="1"/>
                <c:pt idx="0">
                  <c:v>Hatch Choate Dg</c:v>
                </c:pt>
              </c:strCache>
            </c:strRef>
          </c:tx>
          <c:spPr>
            <a:ln w="28575">
              <a:noFill/>
            </a:ln>
          </c:spPr>
          <c:xVal>
            <c:numRef>
              <c:f>'Teflon V plots'!$N$5:$N$10</c:f>
              <c:numCache>
                <c:formatCode>General</c:formatCode>
                <c:ptCount val="6"/>
                <c:pt idx="0">
                  <c:v>4</c:v>
                </c:pt>
                <c:pt idx="1">
                  <c:v>8</c:v>
                </c:pt>
                <c:pt idx="2">
                  <c:v>8.1</c:v>
                </c:pt>
                <c:pt idx="3">
                  <c:v>8.1</c:v>
                </c:pt>
                <c:pt idx="4">
                  <c:v>8.1</c:v>
                </c:pt>
                <c:pt idx="5">
                  <c:v>8.1</c:v>
                </c:pt>
              </c:numCache>
            </c:numRef>
          </c:xVal>
          <c:yVal>
            <c:numRef>
              <c:f>'Teflon V plots'!$BV$5:$BV$10</c:f>
              <c:numCache>
                <c:formatCode>0.0000</c:formatCode>
                <c:ptCount val="6"/>
                <c:pt idx="0">
                  <c:v>8.895256485759552E-2</c:v>
                </c:pt>
                <c:pt idx="1">
                  <c:v>0.17942025827856098</c:v>
                </c:pt>
                <c:pt idx="2">
                  <c:v>3.1687885565052865E-2</c:v>
                </c:pt>
                <c:pt idx="3">
                  <c:v>0.14953653401481964</c:v>
                </c:pt>
                <c:pt idx="4">
                  <c:v>3.3238239856937329E-2</c:v>
                </c:pt>
                <c:pt idx="5">
                  <c:v>0.11143717188099855</c:v>
                </c:pt>
              </c:numCache>
            </c:numRef>
          </c:yVal>
          <c:smooth val="0"/>
        </c:ser>
        <c:dLbls>
          <c:showLegendKey val="0"/>
          <c:showVal val="0"/>
          <c:showCatName val="0"/>
          <c:showSerName val="0"/>
          <c:showPercent val="0"/>
          <c:showBubbleSize val="0"/>
        </c:dLbls>
        <c:axId val="228174080"/>
        <c:axId val="228188160"/>
      </c:scatterChart>
      <c:scatterChart>
        <c:scatterStyle val="lineMarker"/>
        <c:varyColors val="0"/>
        <c:ser>
          <c:idx val="2"/>
          <c:order val="2"/>
          <c:tx>
            <c:strRef>
              <c:f>'Teflon V plots'!$BT$2</c:f>
              <c:strCache>
                <c:ptCount val="1"/>
                <c:pt idx="0">
                  <c:v>MPASS 3/2</c:v>
                </c:pt>
              </c:strCache>
            </c:strRef>
          </c:tx>
          <c:spPr>
            <a:ln w="28575">
              <a:noFill/>
            </a:ln>
          </c:spPr>
          <c:xVal>
            <c:numRef>
              <c:f>'Teflon V plots'!$N$5:$N$10</c:f>
              <c:numCache>
                <c:formatCode>General</c:formatCode>
                <c:ptCount val="6"/>
                <c:pt idx="0">
                  <c:v>4</c:v>
                </c:pt>
                <c:pt idx="1">
                  <c:v>8</c:v>
                </c:pt>
                <c:pt idx="2">
                  <c:v>8.1</c:v>
                </c:pt>
                <c:pt idx="3">
                  <c:v>8.1</c:v>
                </c:pt>
                <c:pt idx="4">
                  <c:v>8.1</c:v>
                </c:pt>
                <c:pt idx="5">
                  <c:v>8.1</c:v>
                </c:pt>
              </c:numCache>
            </c:numRef>
          </c:xVal>
          <c:yVal>
            <c:numRef>
              <c:f>'Teflon V plots'!$BT$5:$BT$10</c:f>
              <c:numCache>
                <c:formatCode>0.0000</c:formatCode>
                <c:ptCount val="6"/>
                <c:pt idx="2">
                  <c:v>3.6934221929239239</c:v>
                </c:pt>
                <c:pt idx="3">
                  <c:v>3.6892077970695603</c:v>
                </c:pt>
                <c:pt idx="4">
                  <c:v>0</c:v>
                </c:pt>
                <c:pt idx="5">
                  <c:v>3.3488353200746954</c:v>
                </c:pt>
              </c:numCache>
            </c:numRef>
          </c:yVal>
          <c:smooth val="0"/>
        </c:ser>
        <c:ser>
          <c:idx val="3"/>
          <c:order val="3"/>
          <c:tx>
            <c:strRef>
              <c:f>'Teflon V plots'!$BU$2</c:f>
              <c:strCache>
                <c:ptCount val="1"/>
                <c:pt idx="0">
                  <c:v>Hatch Choate Sigma g</c:v>
                </c:pt>
              </c:strCache>
            </c:strRef>
          </c:tx>
          <c:spPr>
            <a:ln w="28575">
              <a:noFill/>
            </a:ln>
          </c:spPr>
          <c:xVal>
            <c:numRef>
              <c:f>'Teflon V plots'!$N$5:$N$10</c:f>
              <c:numCache>
                <c:formatCode>General</c:formatCode>
                <c:ptCount val="6"/>
                <c:pt idx="0">
                  <c:v>4</c:v>
                </c:pt>
                <c:pt idx="1">
                  <c:v>8</c:v>
                </c:pt>
                <c:pt idx="2">
                  <c:v>8.1</c:v>
                </c:pt>
                <c:pt idx="3">
                  <c:v>8.1</c:v>
                </c:pt>
                <c:pt idx="4">
                  <c:v>8.1</c:v>
                </c:pt>
                <c:pt idx="5">
                  <c:v>8.1</c:v>
                </c:pt>
              </c:numCache>
            </c:numRef>
          </c:xVal>
          <c:yVal>
            <c:numRef>
              <c:f>'Teflon V plots'!$BU$5:$BU$10</c:f>
              <c:numCache>
                <c:formatCode>0.0000</c:formatCode>
                <c:ptCount val="6"/>
                <c:pt idx="0">
                  <c:v>2.4667392237221515</c:v>
                </c:pt>
                <c:pt idx="1">
                  <c:v>1.329280197104588</c:v>
                </c:pt>
                <c:pt idx="2">
                  <c:v>2.7638822532432576</c:v>
                </c:pt>
                <c:pt idx="3">
                  <c:v>1.5111289946801014</c:v>
                </c:pt>
                <c:pt idx="4">
                  <c:v>2.7325343174873762</c:v>
                </c:pt>
                <c:pt idx="5">
                  <c:v>1.7857412174371969</c:v>
                </c:pt>
              </c:numCache>
            </c:numRef>
          </c:yVal>
          <c:smooth val="0"/>
        </c:ser>
        <c:dLbls>
          <c:showLegendKey val="0"/>
          <c:showVal val="0"/>
          <c:showCatName val="0"/>
          <c:showSerName val="0"/>
          <c:showPercent val="0"/>
          <c:showBubbleSize val="0"/>
        </c:dLbls>
        <c:axId val="228191232"/>
        <c:axId val="228189696"/>
      </c:scatterChart>
      <c:valAx>
        <c:axId val="228174080"/>
        <c:scaling>
          <c:orientation val="minMax"/>
        </c:scaling>
        <c:delete val="0"/>
        <c:axPos val="b"/>
        <c:numFmt formatCode="General" sourceLinked="1"/>
        <c:majorTickMark val="out"/>
        <c:minorTickMark val="none"/>
        <c:tickLblPos val="nextTo"/>
        <c:crossAx val="228188160"/>
        <c:crosses val="autoZero"/>
        <c:crossBetween val="midCat"/>
      </c:valAx>
      <c:valAx>
        <c:axId val="228188160"/>
        <c:scaling>
          <c:orientation val="minMax"/>
          <c:max val="0.4"/>
          <c:min val="0"/>
        </c:scaling>
        <c:delete val="0"/>
        <c:axPos val="l"/>
        <c:majorGridlines/>
        <c:numFmt formatCode="0.0000" sourceLinked="1"/>
        <c:majorTickMark val="out"/>
        <c:minorTickMark val="none"/>
        <c:tickLblPos val="nextTo"/>
        <c:crossAx val="228174080"/>
        <c:crosses val="autoZero"/>
        <c:crossBetween val="midCat"/>
      </c:valAx>
      <c:valAx>
        <c:axId val="228189696"/>
        <c:scaling>
          <c:orientation val="minMax"/>
        </c:scaling>
        <c:delete val="0"/>
        <c:axPos val="r"/>
        <c:numFmt formatCode="0.0000" sourceLinked="1"/>
        <c:majorTickMark val="out"/>
        <c:minorTickMark val="none"/>
        <c:tickLblPos val="nextTo"/>
        <c:crossAx val="228191232"/>
        <c:crosses val="max"/>
        <c:crossBetween val="midCat"/>
      </c:valAx>
      <c:valAx>
        <c:axId val="228191232"/>
        <c:scaling>
          <c:orientation val="minMax"/>
        </c:scaling>
        <c:delete val="1"/>
        <c:axPos val="b"/>
        <c:numFmt formatCode="General" sourceLinked="1"/>
        <c:majorTickMark val="out"/>
        <c:minorTickMark val="none"/>
        <c:tickLblPos val="none"/>
        <c:crossAx val="228189696"/>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1" l="0.70000000000000062" r="0.70000000000000062" t="0.7500000000000101" header="0.30000000000000032" footer="0.30000000000000032"/>
    <c:pageSetup orientation="landscape"/>
  </c:printSettings>
  <c:userShapes r:id="rId1"/>
</c:chartSpace>
</file>

<file path=xl/charts/chart5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Teflon diameters, Sigma g and mpass ratio </a:t>
            </a:r>
            <a:r>
              <a:rPr lang="en-US">
                <a:solidFill>
                  <a:srgbClr val="FF0000"/>
                </a:solidFill>
              </a:rPr>
              <a:t> versus air</a:t>
            </a:r>
            <a:r>
              <a:rPr lang="en-US" baseline="0">
                <a:solidFill>
                  <a:srgbClr val="FF0000"/>
                </a:solidFill>
              </a:rPr>
              <a:t> velocity </a:t>
            </a:r>
          </a:p>
          <a:p>
            <a:pPr>
              <a:defRPr/>
            </a:pPr>
            <a:r>
              <a:rPr lang="en-US" baseline="0">
                <a:solidFill>
                  <a:srgbClr val="FF0000"/>
                </a:solidFill>
              </a:rPr>
              <a:t>aged 11s, rt/r0=1.45 to 1.452</a:t>
            </a:r>
          </a:p>
          <a:p>
            <a:pPr>
              <a:defRPr/>
            </a:pPr>
            <a:endParaRPr lang="en-US" baseline="0"/>
          </a:p>
        </c:rich>
      </c:tx>
      <c:layout>
        <c:manualLayout>
          <c:xMode val="edge"/>
          <c:yMode val="edge"/>
          <c:x val="0.12388078365073249"/>
          <c:y val="2.0610964156559601E-2"/>
        </c:manualLayout>
      </c:layout>
      <c:overlay val="0"/>
    </c:title>
    <c:autoTitleDeleted val="0"/>
    <c:plotArea>
      <c:layout>
        <c:manualLayout>
          <c:layoutTarget val="inner"/>
          <c:xMode val="edge"/>
          <c:yMode val="edge"/>
          <c:x val="0.14734899280026281"/>
          <c:y val="0.18485973752018361"/>
          <c:w val="0.70847478275673736"/>
          <c:h val="0.65083647244809717"/>
        </c:manualLayout>
      </c:layout>
      <c:scatterChart>
        <c:scatterStyle val="lineMarker"/>
        <c:varyColors val="0"/>
        <c:ser>
          <c:idx val="0"/>
          <c:order val="0"/>
          <c:tx>
            <c:strRef>
              <c:f>'Teflon V plots'!$BR$2</c:f>
              <c:strCache>
                <c:ptCount val="1"/>
                <c:pt idx="0">
                  <c:v>CMD, M1/M0, micro-m</c:v>
                </c:pt>
              </c:strCache>
            </c:strRef>
          </c:tx>
          <c:spPr>
            <a:ln w="28575">
              <a:noFill/>
            </a:ln>
          </c:spPr>
          <c:xVal>
            <c:numRef>
              <c:f>'Teflon V plots'!$N$12:$N$16</c:f>
              <c:numCache>
                <c:formatCode>General</c:formatCode>
                <c:ptCount val="5"/>
                <c:pt idx="0">
                  <c:v>0</c:v>
                </c:pt>
                <c:pt idx="1">
                  <c:v>0</c:v>
                </c:pt>
                <c:pt idx="2">
                  <c:v>2</c:v>
                </c:pt>
                <c:pt idx="3">
                  <c:v>8.1</c:v>
                </c:pt>
                <c:pt idx="4">
                  <c:v>8.1</c:v>
                </c:pt>
              </c:numCache>
            </c:numRef>
          </c:xVal>
          <c:yVal>
            <c:numRef>
              <c:f>'Teflon V plots'!$BR$12:$BR$16</c:f>
              <c:numCache>
                <c:formatCode>0.0000</c:formatCode>
                <c:ptCount val="5"/>
                <c:pt idx="0">
                  <c:v>0.19688438149356463</c:v>
                </c:pt>
                <c:pt idx="1">
                  <c:v>0.17240307407480779</c:v>
                </c:pt>
                <c:pt idx="2">
                  <c:v>0.27528882175166719</c:v>
                </c:pt>
                <c:pt idx="3">
                  <c:v>0.20838028193207944</c:v>
                </c:pt>
                <c:pt idx="4">
                  <c:v>0.14808630459171615</c:v>
                </c:pt>
              </c:numCache>
            </c:numRef>
          </c:yVal>
          <c:smooth val="0"/>
        </c:ser>
        <c:ser>
          <c:idx val="1"/>
          <c:order val="1"/>
          <c:tx>
            <c:strRef>
              <c:f>'Teflon V plots'!$BS$2</c:f>
              <c:strCache>
                <c:ptCount val="1"/>
                <c:pt idx="0">
                  <c:v>Dia. of Average Mass, micro-m</c:v>
                </c:pt>
              </c:strCache>
            </c:strRef>
          </c:tx>
          <c:spPr>
            <a:ln w="28575">
              <a:noFill/>
            </a:ln>
          </c:spPr>
          <c:xVal>
            <c:numRef>
              <c:f>'Teflon V plots'!$N$12:$N$16</c:f>
              <c:numCache>
                <c:formatCode>General</c:formatCode>
                <c:ptCount val="5"/>
                <c:pt idx="0">
                  <c:v>0</c:v>
                </c:pt>
                <c:pt idx="1">
                  <c:v>0</c:v>
                </c:pt>
                <c:pt idx="2">
                  <c:v>2</c:v>
                </c:pt>
                <c:pt idx="3">
                  <c:v>8.1</c:v>
                </c:pt>
                <c:pt idx="4">
                  <c:v>8.1</c:v>
                </c:pt>
              </c:numCache>
            </c:numRef>
          </c:xVal>
          <c:yVal>
            <c:numRef>
              <c:f>'Teflon V plots'!$BS$12:$BS$16</c:f>
              <c:numCache>
                <c:formatCode>0.0000</c:formatCode>
                <c:ptCount val="5"/>
                <c:pt idx="0">
                  <c:v>0.28046085669391252</c:v>
                </c:pt>
                <c:pt idx="1">
                  <c:v>0.30578863797657757</c:v>
                </c:pt>
                <c:pt idx="2">
                  <c:v>0.3604043772501847</c:v>
                </c:pt>
                <c:pt idx="3">
                  <c:v>0.25134398476976683</c:v>
                </c:pt>
                <c:pt idx="4">
                  <c:v>0.25295421677328306</c:v>
                </c:pt>
              </c:numCache>
            </c:numRef>
          </c:yVal>
          <c:smooth val="0"/>
        </c:ser>
        <c:ser>
          <c:idx val="4"/>
          <c:order val="4"/>
          <c:tx>
            <c:strRef>
              <c:f>'Teflon V plots'!$BV$2</c:f>
              <c:strCache>
                <c:ptCount val="1"/>
                <c:pt idx="0">
                  <c:v>Hatch Choate Dg</c:v>
                </c:pt>
              </c:strCache>
            </c:strRef>
          </c:tx>
          <c:spPr>
            <a:ln w="28575">
              <a:noFill/>
            </a:ln>
          </c:spPr>
          <c:xVal>
            <c:numRef>
              <c:f>'Teflon V plots'!$N$12:$N$16</c:f>
              <c:numCache>
                <c:formatCode>General</c:formatCode>
                <c:ptCount val="5"/>
                <c:pt idx="0">
                  <c:v>0</c:v>
                </c:pt>
                <c:pt idx="1">
                  <c:v>0</c:v>
                </c:pt>
                <c:pt idx="2">
                  <c:v>2</c:v>
                </c:pt>
                <c:pt idx="3">
                  <c:v>8.1</c:v>
                </c:pt>
                <c:pt idx="4">
                  <c:v>8.1</c:v>
                </c:pt>
              </c:numCache>
            </c:numRef>
          </c:xVal>
          <c:yVal>
            <c:numRef>
              <c:f>'Teflon V plots'!$BV$12:$BV$16</c:f>
              <c:numCache>
                <c:formatCode>0.0000</c:formatCode>
                <c:ptCount val="5"/>
                <c:pt idx="0">
                  <c:v>0.16496080616084327</c:v>
                </c:pt>
                <c:pt idx="1">
                  <c:v>0.1294514250758422</c:v>
                </c:pt>
                <c:pt idx="2">
                  <c:v>0.24059568656859387</c:v>
                </c:pt>
                <c:pt idx="3">
                  <c:v>0.18973641212359585</c:v>
                </c:pt>
                <c:pt idx="4">
                  <c:v>0.11330560179039686</c:v>
                </c:pt>
              </c:numCache>
            </c:numRef>
          </c:yVal>
          <c:smooth val="0"/>
        </c:ser>
        <c:dLbls>
          <c:showLegendKey val="0"/>
          <c:showVal val="0"/>
          <c:showCatName val="0"/>
          <c:showSerName val="0"/>
          <c:showPercent val="0"/>
          <c:showBubbleSize val="0"/>
        </c:dLbls>
        <c:axId val="228245888"/>
        <c:axId val="228247808"/>
      </c:scatterChart>
      <c:scatterChart>
        <c:scatterStyle val="lineMarker"/>
        <c:varyColors val="0"/>
        <c:ser>
          <c:idx val="2"/>
          <c:order val="2"/>
          <c:tx>
            <c:strRef>
              <c:f>'Teflon V plots'!$BT$2</c:f>
              <c:strCache>
                <c:ptCount val="1"/>
                <c:pt idx="0">
                  <c:v>MPASS 3/2</c:v>
                </c:pt>
              </c:strCache>
            </c:strRef>
          </c:tx>
          <c:spPr>
            <a:ln w="28575">
              <a:noFill/>
            </a:ln>
          </c:spPr>
          <c:xVal>
            <c:numRef>
              <c:f>'Teflon V plots'!$N$12:$N$16</c:f>
              <c:numCache>
                <c:formatCode>General</c:formatCode>
                <c:ptCount val="5"/>
                <c:pt idx="0">
                  <c:v>0</c:v>
                </c:pt>
                <c:pt idx="1">
                  <c:v>0</c:v>
                </c:pt>
                <c:pt idx="2">
                  <c:v>2</c:v>
                </c:pt>
                <c:pt idx="3">
                  <c:v>8.1</c:v>
                </c:pt>
                <c:pt idx="4">
                  <c:v>8.1</c:v>
                </c:pt>
              </c:numCache>
            </c:numRef>
          </c:xVal>
          <c:yVal>
            <c:numRef>
              <c:f>'Teflon V plots'!$BT$12:$BT$16</c:f>
              <c:numCache>
                <c:formatCode>0.0000</c:formatCode>
                <c:ptCount val="5"/>
                <c:pt idx="0">
                  <c:v>3.6109608250812082</c:v>
                </c:pt>
                <c:pt idx="1">
                  <c:v>4.0840919660147339</c:v>
                </c:pt>
                <c:pt idx="2">
                  <c:v>0</c:v>
                </c:pt>
                <c:pt idx="3">
                  <c:v>3.5084508049012788</c:v>
                </c:pt>
                <c:pt idx="4">
                  <c:v>3.6141061384150297</c:v>
                </c:pt>
              </c:numCache>
            </c:numRef>
          </c:yVal>
          <c:smooth val="0"/>
        </c:ser>
        <c:ser>
          <c:idx val="3"/>
          <c:order val="3"/>
          <c:tx>
            <c:strRef>
              <c:f>'Teflon V plots'!$BU$2</c:f>
              <c:strCache>
                <c:ptCount val="1"/>
                <c:pt idx="0">
                  <c:v>Hatch Choate Sigma g</c:v>
                </c:pt>
              </c:strCache>
            </c:strRef>
          </c:tx>
          <c:spPr>
            <a:ln w="28575">
              <a:noFill/>
            </a:ln>
          </c:spPr>
          <c:xVal>
            <c:numRef>
              <c:f>'Teflon V plots'!$N$12:$N$16</c:f>
              <c:numCache>
                <c:formatCode>General</c:formatCode>
                <c:ptCount val="5"/>
                <c:pt idx="0">
                  <c:v>0</c:v>
                </c:pt>
                <c:pt idx="1">
                  <c:v>0</c:v>
                </c:pt>
                <c:pt idx="2">
                  <c:v>2</c:v>
                </c:pt>
                <c:pt idx="3">
                  <c:v>8.1</c:v>
                </c:pt>
                <c:pt idx="4">
                  <c:v>8.1</c:v>
                </c:pt>
              </c:numCache>
            </c:numRef>
          </c:xVal>
          <c:yVal>
            <c:numRef>
              <c:f>'Teflon V plots'!$BU$12:$BU$16</c:f>
              <c:numCache>
                <c:formatCode>0.0000</c:formatCode>
                <c:ptCount val="5"/>
                <c:pt idx="0">
                  <c:v>1.8127147982276335</c:v>
                </c:pt>
                <c:pt idx="1">
                  <c:v>2.1318850131134703</c:v>
                </c:pt>
                <c:pt idx="2">
                  <c:v>1.680419088152735</c:v>
                </c:pt>
                <c:pt idx="3">
                  <c:v>1.541820614289457</c:v>
                </c:pt>
                <c:pt idx="4">
                  <c:v>2.0786515528876603</c:v>
                </c:pt>
              </c:numCache>
            </c:numRef>
          </c:yVal>
          <c:smooth val="0"/>
        </c:ser>
        <c:dLbls>
          <c:showLegendKey val="0"/>
          <c:showVal val="0"/>
          <c:showCatName val="0"/>
          <c:showSerName val="0"/>
          <c:showPercent val="0"/>
          <c:showBubbleSize val="0"/>
        </c:dLbls>
        <c:axId val="228255616"/>
        <c:axId val="228254080"/>
      </c:scatterChart>
      <c:valAx>
        <c:axId val="228245888"/>
        <c:scaling>
          <c:orientation val="minMax"/>
        </c:scaling>
        <c:delete val="0"/>
        <c:axPos val="b"/>
        <c:title>
          <c:tx>
            <c:rich>
              <a:bodyPr/>
              <a:lstStyle/>
              <a:p>
                <a:pPr>
                  <a:defRPr/>
                </a:pPr>
                <a:r>
                  <a:rPr lang="en-US" sz="1600"/>
                  <a:t>Air velocity, cm/s</a:t>
                </a:r>
              </a:p>
            </c:rich>
          </c:tx>
          <c:overlay val="0"/>
        </c:title>
        <c:numFmt formatCode="General" sourceLinked="1"/>
        <c:majorTickMark val="none"/>
        <c:minorTickMark val="none"/>
        <c:tickLblPos val="nextTo"/>
        <c:txPr>
          <a:bodyPr/>
          <a:lstStyle/>
          <a:p>
            <a:pPr>
              <a:defRPr sz="1600"/>
            </a:pPr>
            <a:endParaRPr lang="en-US"/>
          </a:p>
        </c:txPr>
        <c:crossAx val="228247808"/>
        <c:crosses val="autoZero"/>
        <c:crossBetween val="midCat"/>
      </c:valAx>
      <c:valAx>
        <c:axId val="228247808"/>
        <c:scaling>
          <c:orientation val="minMax"/>
          <c:max val="0.4"/>
          <c:min val="0"/>
        </c:scaling>
        <c:delete val="0"/>
        <c:axPos val="l"/>
        <c:majorGridlines/>
        <c:title>
          <c:tx>
            <c:rich>
              <a:bodyPr/>
              <a:lstStyle/>
              <a:p>
                <a:pPr>
                  <a:defRPr sz="1600"/>
                </a:pPr>
                <a:r>
                  <a:rPr lang="en-US" sz="1600"/>
                  <a:t>Particle Diameters, </a:t>
                </a:r>
                <a:r>
                  <a:rPr lang="en-US" sz="1600" baseline="0">
                    <a:latin typeface="Symbol" pitchFamily="18" charset="2"/>
                  </a:rPr>
                  <a:t>m</a:t>
                </a:r>
                <a:r>
                  <a:rPr lang="en-US" sz="1600"/>
                  <a:t>m</a:t>
                </a:r>
              </a:p>
            </c:rich>
          </c:tx>
          <c:layout>
            <c:manualLayout>
              <c:xMode val="edge"/>
              <c:yMode val="edge"/>
              <c:x val="2.6168223817642507E-2"/>
              <c:y val="0.3570354552402078"/>
            </c:manualLayout>
          </c:layout>
          <c:overlay val="0"/>
        </c:title>
        <c:numFmt formatCode="0.00" sourceLinked="0"/>
        <c:majorTickMark val="none"/>
        <c:minorTickMark val="none"/>
        <c:tickLblPos val="nextTo"/>
        <c:txPr>
          <a:bodyPr/>
          <a:lstStyle/>
          <a:p>
            <a:pPr>
              <a:defRPr sz="1600"/>
            </a:pPr>
            <a:endParaRPr lang="en-US"/>
          </a:p>
        </c:txPr>
        <c:crossAx val="228245888"/>
        <c:crosses val="autoZero"/>
        <c:crossBetween val="midCat"/>
      </c:valAx>
      <c:valAx>
        <c:axId val="228254080"/>
        <c:scaling>
          <c:orientation val="minMax"/>
        </c:scaling>
        <c:delete val="0"/>
        <c:axPos val="r"/>
        <c:numFmt formatCode="0.0" sourceLinked="0"/>
        <c:majorTickMark val="out"/>
        <c:minorTickMark val="none"/>
        <c:tickLblPos val="nextTo"/>
        <c:txPr>
          <a:bodyPr/>
          <a:lstStyle/>
          <a:p>
            <a:pPr>
              <a:defRPr sz="1600"/>
            </a:pPr>
            <a:endParaRPr lang="en-US"/>
          </a:p>
        </c:txPr>
        <c:crossAx val="228255616"/>
        <c:crosses val="max"/>
        <c:crossBetween val="midCat"/>
      </c:valAx>
      <c:valAx>
        <c:axId val="228255616"/>
        <c:scaling>
          <c:orientation val="minMax"/>
        </c:scaling>
        <c:delete val="1"/>
        <c:axPos val="b"/>
        <c:numFmt formatCode="General" sourceLinked="1"/>
        <c:majorTickMark val="out"/>
        <c:minorTickMark val="none"/>
        <c:tickLblPos val="none"/>
        <c:crossAx val="228254080"/>
        <c:crosses val="autoZero"/>
        <c:crossBetween val="midCat"/>
      </c:valAx>
    </c:plotArea>
    <c:legend>
      <c:legendPos val="r"/>
      <c:layout>
        <c:manualLayout>
          <c:xMode val="edge"/>
          <c:yMode val="edge"/>
          <c:x val="0.3798245569978595"/>
          <c:y val="0.2098384408763147"/>
          <c:w val="0.27403049757100417"/>
          <c:h val="0.21129889809241612"/>
        </c:manualLayout>
      </c:layout>
      <c:overlay val="0"/>
      <c:spPr>
        <a:ln w="6350">
          <a:solidFill>
            <a:schemeClr val="tx1"/>
          </a:solidFill>
        </a:ln>
      </c:spPr>
      <c:txPr>
        <a:bodyPr/>
        <a:lstStyle/>
        <a:p>
          <a:pPr>
            <a:defRPr sz="1200"/>
          </a:pPr>
          <a:endParaRPr lang="en-US"/>
        </a:p>
      </c:txPr>
    </c:legend>
    <c:plotVisOnly val="1"/>
    <c:dispBlanksAs val="gap"/>
    <c:showDLblsOverMax val="0"/>
  </c:chart>
  <c:printSettings>
    <c:headerFooter>
      <c:oddFooter>&amp;L&amp;F&amp;C&amp;A&amp;R&amp;D</c:oddFooter>
    </c:headerFooter>
    <c:pageMargins b="0.75000000000001033" l="0.70000000000000062" r="0.70000000000000062" t="0.75000000000001033" header="0.30000000000000032" footer="0.30000000000000032"/>
    <c:pageSetup orientation="landscape"/>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Teflon diameters, Sigma g and mpass ratio </a:t>
            </a:r>
            <a:r>
              <a:rPr lang="en-US">
                <a:solidFill>
                  <a:srgbClr val="FF0000"/>
                </a:solidFill>
              </a:rPr>
              <a:t> versus air</a:t>
            </a:r>
            <a:r>
              <a:rPr lang="en-US" baseline="0">
                <a:solidFill>
                  <a:srgbClr val="FF0000"/>
                </a:solidFill>
              </a:rPr>
              <a:t> velocity </a:t>
            </a:r>
          </a:p>
          <a:p>
            <a:pPr>
              <a:defRPr/>
            </a:pPr>
            <a:r>
              <a:rPr lang="en-US" baseline="0">
                <a:solidFill>
                  <a:srgbClr val="FF0000"/>
                </a:solidFill>
              </a:rPr>
              <a:t>aged  491 s, rt/r0=1.45 </a:t>
            </a:r>
          </a:p>
          <a:p>
            <a:pPr>
              <a:defRPr/>
            </a:pPr>
            <a:endParaRPr lang="en-US" baseline="0"/>
          </a:p>
        </c:rich>
      </c:tx>
      <c:overlay val="0"/>
    </c:title>
    <c:autoTitleDeleted val="0"/>
    <c:plotArea>
      <c:layout/>
      <c:scatterChart>
        <c:scatterStyle val="lineMarker"/>
        <c:varyColors val="0"/>
        <c:ser>
          <c:idx val="0"/>
          <c:order val="0"/>
          <c:tx>
            <c:strRef>
              <c:f>'Teflon V plots'!$BR$2</c:f>
              <c:strCache>
                <c:ptCount val="1"/>
                <c:pt idx="0">
                  <c:v>CMD, M1/M0, micro-m</c:v>
                </c:pt>
              </c:strCache>
            </c:strRef>
          </c:tx>
          <c:spPr>
            <a:ln w="28575">
              <a:noFill/>
            </a:ln>
          </c:spPr>
          <c:xVal>
            <c:numRef>
              <c:f>'Teflon V plots'!$N$19:$N$21</c:f>
              <c:numCache>
                <c:formatCode>General</c:formatCode>
                <c:ptCount val="3"/>
                <c:pt idx="0">
                  <c:v>0</c:v>
                </c:pt>
                <c:pt idx="1">
                  <c:v>0</c:v>
                </c:pt>
                <c:pt idx="2">
                  <c:v>8.1</c:v>
                </c:pt>
              </c:numCache>
            </c:numRef>
          </c:xVal>
          <c:yVal>
            <c:numRef>
              <c:f>'Teflon V plots'!$BR$19:$BR$21</c:f>
              <c:numCache>
                <c:formatCode>0.0000</c:formatCode>
                <c:ptCount val="3"/>
                <c:pt idx="0">
                  <c:v>0.23003613929149694</c:v>
                </c:pt>
                <c:pt idx="1">
                  <c:v>0.16216018245628583</c:v>
                </c:pt>
                <c:pt idx="2">
                  <c:v>0.38498978203935447</c:v>
                </c:pt>
              </c:numCache>
            </c:numRef>
          </c:yVal>
          <c:smooth val="0"/>
        </c:ser>
        <c:ser>
          <c:idx val="1"/>
          <c:order val="1"/>
          <c:tx>
            <c:strRef>
              <c:f>'Teflon V plots'!$BS$2</c:f>
              <c:strCache>
                <c:ptCount val="1"/>
                <c:pt idx="0">
                  <c:v>Dia. of Average Mass, micro-m</c:v>
                </c:pt>
              </c:strCache>
            </c:strRef>
          </c:tx>
          <c:spPr>
            <a:ln w="28575">
              <a:noFill/>
            </a:ln>
          </c:spPr>
          <c:xVal>
            <c:numRef>
              <c:f>'Teflon V plots'!$N$19:$N$21</c:f>
              <c:numCache>
                <c:formatCode>General</c:formatCode>
                <c:ptCount val="3"/>
                <c:pt idx="0">
                  <c:v>0</c:v>
                </c:pt>
                <c:pt idx="1">
                  <c:v>0</c:v>
                </c:pt>
                <c:pt idx="2">
                  <c:v>8.1</c:v>
                </c:pt>
              </c:numCache>
            </c:numRef>
          </c:xVal>
          <c:yVal>
            <c:numRef>
              <c:f>'Teflon V plots'!$BS$19:$BS$21</c:f>
              <c:numCache>
                <c:formatCode>0.0000</c:formatCode>
                <c:ptCount val="3"/>
                <c:pt idx="0">
                  <c:v>0.30943952466942082</c:v>
                </c:pt>
                <c:pt idx="1">
                  <c:v>0.32399896662237215</c:v>
                </c:pt>
                <c:pt idx="2">
                  <c:v>0.34802448690651788</c:v>
                </c:pt>
              </c:numCache>
            </c:numRef>
          </c:yVal>
          <c:smooth val="0"/>
        </c:ser>
        <c:ser>
          <c:idx val="4"/>
          <c:order val="4"/>
          <c:tx>
            <c:strRef>
              <c:f>'Teflon V plots'!$BV$2</c:f>
              <c:strCache>
                <c:ptCount val="1"/>
                <c:pt idx="0">
                  <c:v>Hatch Choate Dg</c:v>
                </c:pt>
              </c:strCache>
            </c:strRef>
          </c:tx>
          <c:spPr>
            <a:ln w="28575">
              <a:noFill/>
            </a:ln>
          </c:spPr>
          <c:xVal>
            <c:numRef>
              <c:f>'Teflon V plots'!$N$19:$N$21</c:f>
              <c:numCache>
                <c:formatCode>General</c:formatCode>
                <c:ptCount val="3"/>
                <c:pt idx="0">
                  <c:v>0</c:v>
                </c:pt>
                <c:pt idx="1">
                  <c:v>0</c:v>
                </c:pt>
                <c:pt idx="2">
                  <c:v>8.1</c:v>
                </c:pt>
              </c:numCache>
            </c:numRef>
          </c:xVal>
          <c:yVal>
            <c:numRef>
              <c:f>'Teflon V plots'!$BV$19:$BV$21</c:f>
              <c:numCache>
                <c:formatCode>0.0000</c:formatCode>
                <c:ptCount val="3"/>
                <c:pt idx="0">
                  <c:v>0.19833812927809957</c:v>
                </c:pt>
                <c:pt idx="1">
                  <c:v>0.11472142264367631</c:v>
                </c:pt>
                <c:pt idx="2">
                  <c:v>0</c:v>
                </c:pt>
              </c:numCache>
            </c:numRef>
          </c:yVal>
          <c:smooth val="0"/>
        </c:ser>
        <c:dLbls>
          <c:showLegendKey val="0"/>
          <c:showVal val="0"/>
          <c:showCatName val="0"/>
          <c:showSerName val="0"/>
          <c:showPercent val="0"/>
          <c:showBubbleSize val="0"/>
        </c:dLbls>
        <c:axId val="228346496"/>
        <c:axId val="228372864"/>
      </c:scatterChart>
      <c:scatterChart>
        <c:scatterStyle val="lineMarker"/>
        <c:varyColors val="0"/>
        <c:ser>
          <c:idx val="2"/>
          <c:order val="2"/>
          <c:tx>
            <c:strRef>
              <c:f>'Teflon V plots'!$BT$2</c:f>
              <c:strCache>
                <c:ptCount val="1"/>
                <c:pt idx="0">
                  <c:v>MPASS 3/2</c:v>
                </c:pt>
              </c:strCache>
            </c:strRef>
          </c:tx>
          <c:spPr>
            <a:ln w="28575">
              <a:noFill/>
            </a:ln>
          </c:spPr>
          <c:xVal>
            <c:numRef>
              <c:f>'Teflon V plots'!$N$19:$N$21</c:f>
              <c:numCache>
                <c:formatCode>General</c:formatCode>
                <c:ptCount val="3"/>
                <c:pt idx="0">
                  <c:v>0</c:v>
                </c:pt>
                <c:pt idx="1">
                  <c:v>0</c:v>
                </c:pt>
                <c:pt idx="2">
                  <c:v>8.1</c:v>
                </c:pt>
              </c:numCache>
            </c:numRef>
          </c:xVal>
          <c:yVal>
            <c:numRef>
              <c:f>'Teflon V plots'!$BT$19:$BT$21</c:f>
              <c:numCache>
                <c:formatCode>0.0000</c:formatCode>
                <c:ptCount val="3"/>
                <c:pt idx="0">
                  <c:v>3.6889603794807622</c:v>
                </c:pt>
                <c:pt idx="1">
                  <c:v>4.0791903351252223</c:v>
                </c:pt>
                <c:pt idx="2">
                  <c:v>3.4029225800930205</c:v>
                </c:pt>
              </c:numCache>
            </c:numRef>
          </c:yVal>
          <c:smooth val="0"/>
        </c:ser>
        <c:ser>
          <c:idx val="3"/>
          <c:order val="3"/>
          <c:tx>
            <c:strRef>
              <c:f>'Teflon V plots'!$BU$2</c:f>
              <c:strCache>
                <c:ptCount val="1"/>
                <c:pt idx="0">
                  <c:v>Hatch Choate Sigma g</c:v>
                </c:pt>
              </c:strCache>
            </c:strRef>
          </c:tx>
          <c:spPr>
            <a:ln w="28575">
              <a:noFill/>
            </a:ln>
          </c:spPr>
          <c:xVal>
            <c:numRef>
              <c:f>'Teflon V plots'!$N$19:$N$21</c:f>
              <c:numCache>
                <c:formatCode>General</c:formatCode>
                <c:ptCount val="3"/>
                <c:pt idx="0">
                  <c:v>0</c:v>
                </c:pt>
                <c:pt idx="1">
                  <c:v>0</c:v>
                </c:pt>
                <c:pt idx="2">
                  <c:v>8.1</c:v>
                </c:pt>
              </c:numCache>
            </c:numRef>
          </c:xVal>
          <c:yVal>
            <c:numRef>
              <c:f>'Teflon V plots'!$BU$19:$BU$21</c:f>
              <c:numCache>
                <c:formatCode>0.0000</c:formatCode>
                <c:ptCount val="3"/>
                <c:pt idx="0">
                  <c:v>1.7238191080253453</c:v>
                </c:pt>
                <c:pt idx="1">
                  <c:v>2.2978156464703408</c:v>
                </c:pt>
                <c:pt idx="2">
                  <c:v>0</c:v>
                </c:pt>
              </c:numCache>
            </c:numRef>
          </c:yVal>
          <c:smooth val="0"/>
        </c:ser>
        <c:dLbls>
          <c:showLegendKey val="0"/>
          <c:showVal val="0"/>
          <c:showCatName val="0"/>
          <c:showSerName val="0"/>
          <c:showPercent val="0"/>
          <c:showBubbleSize val="0"/>
        </c:dLbls>
        <c:axId val="228375936"/>
        <c:axId val="228374400"/>
      </c:scatterChart>
      <c:valAx>
        <c:axId val="228346496"/>
        <c:scaling>
          <c:orientation val="minMax"/>
        </c:scaling>
        <c:delete val="0"/>
        <c:axPos val="b"/>
        <c:numFmt formatCode="General" sourceLinked="1"/>
        <c:majorTickMark val="out"/>
        <c:minorTickMark val="none"/>
        <c:tickLblPos val="nextTo"/>
        <c:crossAx val="228372864"/>
        <c:crosses val="autoZero"/>
        <c:crossBetween val="midCat"/>
      </c:valAx>
      <c:valAx>
        <c:axId val="228372864"/>
        <c:scaling>
          <c:orientation val="minMax"/>
          <c:max val="0.4"/>
          <c:min val="0"/>
        </c:scaling>
        <c:delete val="0"/>
        <c:axPos val="l"/>
        <c:majorGridlines/>
        <c:numFmt formatCode="0.0000" sourceLinked="1"/>
        <c:majorTickMark val="out"/>
        <c:minorTickMark val="none"/>
        <c:tickLblPos val="nextTo"/>
        <c:crossAx val="228346496"/>
        <c:crosses val="autoZero"/>
        <c:crossBetween val="midCat"/>
      </c:valAx>
      <c:valAx>
        <c:axId val="228374400"/>
        <c:scaling>
          <c:orientation val="minMax"/>
        </c:scaling>
        <c:delete val="0"/>
        <c:axPos val="r"/>
        <c:numFmt formatCode="0.0000" sourceLinked="1"/>
        <c:majorTickMark val="out"/>
        <c:minorTickMark val="none"/>
        <c:tickLblPos val="nextTo"/>
        <c:crossAx val="228375936"/>
        <c:crosses val="max"/>
        <c:crossBetween val="midCat"/>
      </c:valAx>
      <c:valAx>
        <c:axId val="228375936"/>
        <c:scaling>
          <c:orientation val="minMax"/>
        </c:scaling>
        <c:delete val="1"/>
        <c:axPos val="b"/>
        <c:numFmt formatCode="General" sourceLinked="1"/>
        <c:majorTickMark val="out"/>
        <c:minorTickMark val="none"/>
        <c:tickLblPos val="none"/>
        <c:crossAx val="228374400"/>
        <c:crosses val="autoZero"/>
        <c:crossBetween val="midCat"/>
      </c:valAx>
    </c:plotArea>
    <c:legend>
      <c:legendPos val="r"/>
      <c:overlay val="0"/>
    </c:legend>
    <c:plotVisOnly val="1"/>
    <c:dispBlanksAs val="gap"/>
    <c:showDLblsOverMax val="0"/>
  </c:chart>
  <c:printSettings>
    <c:headerFooter>
      <c:oddFooter>&amp;L&amp;F&amp;C&amp;A&amp;R&amp;D</c:oddFooter>
    </c:headerFooter>
    <c:pageMargins b="0.75000000000001055" l="0.70000000000000062" r="0.70000000000000062" t="0.75000000000001055" header="0.30000000000000032" footer="0.30000000000000032"/>
    <c:pageSetup orientation="landscape"/>
  </c:printSettings>
  <c:userShapes r:id="rId1"/>
</c:chartSpace>
</file>

<file path=xl/charts/chart5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diameters</a:t>
            </a:r>
            <a:r>
              <a:rPr lang="en-US" baseline="0"/>
              <a:t>, Sigma g and mpass </a:t>
            </a:r>
            <a:r>
              <a:rPr lang="en-US"/>
              <a:t>ratio versus Rt/R0</a:t>
            </a:r>
          </a:p>
        </c:rich>
      </c:tx>
      <c:layout>
        <c:manualLayout>
          <c:xMode val="edge"/>
          <c:yMode val="edge"/>
          <c:x val="0.10956555196517664"/>
          <c:y val="2.4347822382316201E-2"/>
        </c:manualLayout>
      </c:layout>
      <c:overlay val="0"/>
    </c:title>
    <c:autoTitleDeleted val="0"/>
    <c:plotArea>
      <c:layout/>
      <c:scatterChart>
        <c:scatterStyle val="lineMarker"/>
        <c:varyColors val="0"/>
        <c:ser>
          <c:idx val="0"/>
          <c:order val="0"/>
          <c:tx>
            <c:strRef>
              <c:f>'Kapton R&amp;T plots'!$BR$2</c:f>
              <c:strCache>
                <c:ptCount val="1"/>
                <c:pt idx="0">
                  <c:v>M1/M0 (micro-m)--CMD</c:v>
                </c:pt>
              </c:strCache>
            </c:strRef>
          </c:tx>
          <c:spPr>
            <a:ln w="28575">
              <a:noFill/>
            </a:ln>
          </c:spPr>
          <c:xVal>
            <c:numRef>
              <c:f>'Kapton R&amp;T plots'!$O$3:$O$38</c:f>
              <c:numCache>
                <c:formatCode>0.000</c:formatCode>
                <c:ptCount val="36"/>
                <c:pt idx="0">
                  <c:v>1.48</c:v>
                </c:pt>
                <c:pt idx="1">
                  <c:v>1.48</c:v>
                </c:pt>
                <c:pt idx="2">
                  <c:v>1.48</c:v>
                </c:pt>
                <c:pt idx="3">
                  <c:v>1.38</c:v>
                </c:pt>
                <c:pt idx="4">
                  <c:v>1.43</c:v>
                </c:pt>
                <c:pt idx="5">
                  <c:v>1.48</c:v>
                </c:pt>
                <c:pt idx="6">
                  <c:v>1.38</c:v>
                </c:pt>
                <c:pt idx="7">
                  <c:v>1.38</c:v>
                </c:pt>
                <c:pt idx="8">
                  <c:v>1.48</c:v>
                </c:pt>
                <c:pt idx="9">
                  <c:v>1.38</c:v>
                </c:pt>
                <c:pt idx="10">
                  <c:v>1.38</c:v>
                </c:pt>
                <c:pt idx="11">
                  <c:v>1.38</c:v>
                </c:pt>
                <c:pt idx="12">
                  <c:v>1.38</c:v>
                </c:pt>
                <c:pt idx="13">
                  <c:v>1.43</c:v>
                </c:pt>
                <c:pt idx="14">
                  <c:v>1.43</c:v>
                </c:pt>
                <c:pt idx="15">
                  <c:v>1.43</c:v>
                </c:pt>
                <c:pt idx="16">
                  <c:v>1.43</c:v>
                </c:pt>
                <c:pt idx="17">
                  <c:v>1.45</c:v>
                </c:pt>
                <c:pt idx="18">
                  <c:v>1.48</c:v>
                </c:pt>
                <c:pt idx="19">
                  <c:v>1.48</c:v>
                </c:pt>
                <c:pt idx="20">
                  <c:v>1.48</c:v>
                </c:pt>
                <c:pt idx="21">
                  <c:v>1.48</c:v>
                </c:pt>
                <c:pt idx="22">
                  <c:v>1.48</c:v>
                </c:pt>
                <c:pt idx="23">
                  <c:v>1.38</c:v>
                </c:pt>
                <c:pt idx="24">
                  <c:v>1.38</c:v>
                </c:pt>
                <c:pt idx="25">
                  <c:v>1.43</c:v>
                </c:pt>
                <c:pt idx="26">
                  <c:v>1.43</c:v>
                </c:pt>
                <c:pt idx="27">
                  <c:v>1.43</c:v>
                </c:pt>
                <c:pt idx="28">
                  <c:v>1.43</c:v>
                </c:pt>
                <c:pt idx="29">
                  <c:v>1.45</c:v>
                </c:pt>
                <c:pt idx="30">
                  <c:v>1.48</c:v>
                </c:pt>
                <c:pt idx="31">
                  <c:v>1.48</c:v>
                </c:pt>
                <c:pt idx="32">
                  <c:v>1.38</c:v>
                </c:pt>
                <c:pt idx="33">
                  <c:v>1.48</c:v>
                </c:pt>
                <c:pt idx="34">
                  <c:v>1.38</c:v>
                </c:pt>
                <c:pt idx="35">
                  <c:v>1.48</c:v>
                </c:pt>
              </c:numCache>
            </c:numRef>
          </c:xVal>
          <c:yVal>
            <c:numRef>
              <c:f>'Kapton R&amp;T plots'!$BR$3:$BR$38</c:f>
              <c:numCache>
                <c:formatCode>0.0000</c:formatCode>
                <c:ptCount val="36"/>
                <c:pt idx="0">
                  <c:v>0.22332654446557226</c:v>
                </c:pt>
                <c:pt idx="1">
                  <c:v>0.30421984529136165</c:v>
                </c:pt>
                <c:pt idx="2">
                  <c:v>0.1346708034598724</c:v>
                </c:pt>
                <c:pt idx="3">
                  <c:v>0.15228375712362852</c:v>
                </c:pt>
                <c:pt idx="4">
                  <c:v>0</c:v>
                </c:pt>
                <c:pt idx="5">
                  <c:v>0.19061768489019365</c:v>
                </c:pt>
                <c:pt idx="6">
                  <c:v>0.11462877287753323</c:v>
                </c:pt>
                <c:pt idx="7">
                  <c:v>9.4172911864210257E-2</c:v>
                </c:pt>
                <c:pt idx="8">
                  <c:v>0.21852328663676657</c:v>
                </c:pt>
                <c:pt idx="9">
                  <c:v>5.8581728377719348E-2</c:v>
                </c:pt>
                <c:pt idx="10">
                  <c:v>5.8782385759754953E-2</c:v>
                </c:pt>
                <c:pt idx="11">
                  <c:v>4.9005103969337348E-2</c:v>
                </c:pt>
                <c:pt idx="12">
                  <c:v>5.6373119010545703E-2</c:v>
                </c:pt>
                <c:pt idx="13">
                  <c:v>0</c:v>
                </c:pt>
                <c:pt idx="14">
                  <c:v>0</c:v>
                </c:pt>
                <c:pt idx="15">
                  <c:v>6.6290524233095519E-2</c:v>
                </c:pt>
                <c:pt idx="16">
                  <c:v>6.4341574275316893E-2</c:v>
                </c:pt>
                <c:pt idx="17">
                  <c:v>9.1940301437816396E-2</c:v>
                </c:pt>
                <c:pt idx="18">
                  <c:v>0.14833639810998711</c:v>
                </c:pt>
                <c:pt idx="19">
                  <c:v>8.83966382810287E-2</c:v>
                </c:pt>
                <c:pt idx="20">
                  <c:v>0.23368086001393035</c:v>
                </c:pt>
                <c:pt idx="21">
                  <c:v>0.32964655737592746</c:v>
                </c:pt>
                <c:pt idx="22">
                  <c:v>0.14499643709710786</c:v>
                </c:pt>
                <c:pt idx="23">
                  <c:v>9.5517612038381369E-2</c:v>
                </c:pt>
                <c:pt idx="24">
                  <c:v>6.6815676631340595E-2</c:v>
                </c:pt>
                <c:pt idx="25">
                  <c:v>0.11797700268537473</c:v>
                </c:pt>
                <c:pt idx="26">
                  <c:v>0.11219893930621616</c:v>
                </c:pt>
                <c:pt idx="27">
                  <c:v>8.2953099715352058E-2</c:v>
                </c:pt>
                <c:pt idx="28">
                  <c:v>0.10509227008761539</c:v>
                </c:pt>
                <c:pt idx="29">
                  <c:v>0.13550220539017285</c:v>
                </c:pt>
                <c:pt idx="30">
                  <c:v>0.13818103735430015</c:v>
                </c:pt>
                <c:pt idx="31">
                  <c:v>0.16100578273346813</c:v>
                </c:pt>
                <c:pt idx="32">
                  <c:v>0.1661823293897764</c:v>
                </c:pt>
                <c:pt idx="33">
                  <c:v>0.25361766888569798</c:v>
                </c:pt>
                <c:pt idx="34">
                  <c:v>0.10874987326977262</c:v>
                </c:pt>
                <c:pt idx="35">
                  <c:v>0.24311218052959396</c:v>
                </c:pt>
              </c:numCache>
            </c:numRef>
          </c:yVal>
          <c:smooth val="0"/>
        </c:ser>
        <c:ser>
          <c:idx val="1"/>
          <c:order val="1"/>
          <c:tx>
            <c:strRef>
              <c:f>'Kapton R&amp;T plots'!$BS$2</c:f>
              <c:strCache>
                <c:ptCount val="1"/>
                <c:pt idx="0">
                  <c:v>Diameter of Average mass (micro-m)</c:v>
                </c:pt>
              </c:strCache>
            </c:strRef>
          </c:tx>
          <c:spPr>
            <a:ln w="28575">
              <a:noFill/>
            </a:ln>
          </c:spPr>
          <c:xVal>
            <c:numRef>
              <c:f>'Kapton R&amp;T plots'!$O$3:$O$38</c:f>
              <c:numCache>
                <c:formatCode>0.000</c:formatCode>
                <c:ptCount val="36"/>
                <c:pt idx="0">
                  <c:v>1.48</c:v>
                </c:pt>
                <c:pt idx="1">
                  <c:v>1.48</c:v>
                </c:pt>
                <c:pt idx="2">
                  <c:v>1.48</c:v>
                </c:pt>
                <c:pt idx="3">
                  <c:v>1.38</c:v>
                </c:pt>
                <c:pt idx="4">
                  <c:v>1.43</c:v>
                </c:pt>
                <c:pt idx="5">
                  <c:v>1.48</c:v>
                </c:pt>
                <c:pt idx="6">
                  <c:v>1.38</c:v>
                </c:pt>
                <c:pt idx="7">
                  <c:v>1.38</c:v>
                </c:pt>
                <c:pt idx="8">
                  <c:v>1.48</c:v>
                </c:pt>
                <c:pt idx="9">
                  <c:v>1.38</c:v>
                </c:pt>
                <c:pt idx="10">
                  <c:v>1.38</c:v>
                </c:pt>
                <c:pt idx="11">
                  <c:v>1.38</c:v>
                </c:pt>
                <c:pt idx="12">
                  <c:v>1.38</c:v>
                </c:pt>
                <c:pt idx="13">
                  <c:v>1.43</c:v>
                </c:pt>
                <c:pt idx="14">
                  <c:v>1.43</c:v>
                </c:pt>
                <c:pt idx="15">
                  <c:v>1.43</c:v>
                </c:pt>
                <c:pt idx="16">
                  <c:v>1.43</c:v>
                </c:pt>
                <c:pt idx="17">
                  <c:v>1.45</c:v>
                </c:pt>
                <c:pt idx="18">
                  <c:v>1.48</c:v>
                </c:pt>
                <c:pt idx="19">
                  <c:v>1.48</c:v>
                </c:pt>
                <c:pt idx="20">
                  <c:v>1.48</c:v>
                </c:pt>
                <c:pt idx="21">
                  <c:v>1.48</c:v>
                </c:pt>
                <c:pt idx="22">
                  <c:v>1.48</c:v>
                </c:pt>
                <c:pt idx="23">
                  <c:v>1.38</c:v>
                </c:pt>
                <c:pt idx="24">
                  <c:v>1.38</c:v>
                </c:pt>
                <c:pt idx="25">
                  <c:v>1.43</c:v>
                </c:pt>
                <c:pt idx="26">
                  <c:v>1.43</c:v>
                </c:pt>
                <c:pt idx="27">
                  <c:v>1.43</c:v>
                </c:pt>
                <c:pt idx="28">
                  <c:v>1.43</c:v>
                </c:pt>
                <c:pt idx="29">
                  <c:v>1.45</c:v>
                </c:pt>
                <c:pt idx="30">
                  <c:v>1.48</c:v>
                </c:pt>
                <c:pt idx="31">
                  <c:v>1.48</c:v>
                </c:pt>
                <c:pt idx="32">
                  <c:v>1.38</c:v>
                </c:pt>
                <c:pt idx="33">
                  <c:v>1.48</c:v>
                </c:pt>
                <c:pt idx="34">
                  <c:v>1.38</c:v>
                </c:pt>
                <c:pt idx="35">
                  <c:v>1.48</c:v>
                </c:pt>
              </c:numCache>
            </c:numRef>
          </c:xVal>
          <c:yVal>
            <c:numRef>
              <c:f>'Kapton R&amp;T plots'!$BS$3:$BS$38</c:f>
              <c:numCache>
                <c:formatCode>0.0000</c:formatCode>
                <c:ptCount val="36"/>
                <c:pt idx="0">
                  <c:v>0.34551005269730162</c:v>
                </c:pt>
                <c:pt idx="1">
                  <c:v>0.44812555565829937</c:v>
                </c:pt>
                <c:pt idx="2">
                  <c:v>0.34348579768208154</c:v>
                </c:pt>
                <c:pt idx="3">
                  <c:v>0.25967162312878556</c:v>
                </c:pt>
                <c:pt idx="4">
                  <c:v>0</c:v>
                </c:pt>
                <c:pt idx="5">
                  <c:v>0.28666637066468903</c:v>
                </c:pt>
                <c:pt idx="6">
                  <c:v>0.21268225274370534</c:v>
                </c:pt>
                <c:pt idx="7">
                  <c:v>0.18182992084451238</c:v>
                </c:pt>
                <c:pt idx="8">
                  <c:v>0.2776255099104501</c:v>
                </c:pt>
                <c:pt idx="9">
                  <c:v>0.10591592684287916</c:v>
                </c:pt>
                <c:pt idx="10">
                  <c:v>8.8739654555589506E-2</c:v>
                </c:pt>
                <c:pt idx="11">
                  <c:v>0.1107174056889626</c:v>
                </c:pt>
                <c:pt idx="12">
                  <c:v>9.7108213230960166E-2</c:v>
                </c:pt>
                <c:pt idx="13">
                  <c:v>0</c:v>
                </c:pt>
                <c:pt idx="14">
                  <c:v>0</c:v>
                </c:pt>
                <c:pt idx="15">
                  <c:v>3.0455084489988071E-2</c:v>
                </c:pt>
                <c:pt idx="16">
                  <c:v>9.9629708891046054E-2</c:v>
                </c:pt>
                <c:pt idx="17">
                  <c:v>0.11646654330236111</c:v>
                </c:pt>
                <c:pt idx="18">
                  <c:v>0.25116720161368244</c:v>
                </c:pt>
                <c:pt idx="19">
                  <c:v>0.10656512563679277</c:v>
                </c:pt>
                <c:pt idx="20">
                  <c:v>0.35123708057095632</c:v>
                </c:pt>
                <c:pt idx="21">
                  <c:v>0.460047454751769</c:v>
                </c:pt>
                <c:pt idx="22">
                  <c:v>0.35107316171962338</c:v>
                </c:pt>
                <c:pt idx="23">
                  <c:v>0.12419732499439015</c:v>
                </c:pt>
                <c:pt idx="24">
                  <c:v>0.11550042736986271</c:v>
                </c:pt>
                <c:pt idx="25">
                  <c:v>0.15228007114746611</c:v>
                </c:pt>
                <c:pt idx="26">
                  <c:v>0.17356577923315275</c:v>
                </c:pt>
                <c:pt idx="27">
                  <c:v>4.432526528140724E-2</c:v>
                </c:pt>
                <c:pt idx="28">
                  <c:v>0.154844539147029</c:v>
                </c:pt>
                <c:pt idx="29">
                  <c:v>0.17614338692128539</c:v>
                </c:pt>
                <c:pt idx="30">
                  <c:v>0.16531983107175491</c:v>
                </c:pt>
                <c:pt idx="31">
                  <c:v>0.20810873807384611</c:v>
                </c:pt>
                <c:pt idx="32">
                  <c:v>0.27073199466111803</c:v>
                </c:pt>
                <c:pt idx="33">
                  <c:v>0.35543723128901628</c:v>
                </c:pt>
                <c:pt idx="34">
                  <c:v>0.16113218439894053</c:v>
                </c:pt>
                <c:pt idx="35">
                  <c:v>0.38291821556498301</c:v>
                </c:pt>
              </c:numCache>
            </c:numRef>
          </c:yVal>
          <c:smooth val="0"/>
        </c:ser>
        <c:ser>
          <c:idx val="4"/>
          <c:order val="4"/>
          <c:tx>
            <c:strRef>
              <c:f>'Kapton R&amp;T plots'!$BV$2</c:f>
              <c:strCache>
                <c:ptCount val="1"/>
                <c:pt idx="0">
                  <c:v>Hatch Choate Dg</c:v>
                </c:pt>
              </c:strCache>
            </c:strRef>
          </c:tx>
          <c:spPr>
            <a:ln w="28575">
              <a:noFill/>
            </a:ln>
          </c:spPr>
          <c:xVal>
            <c:numRef>
              <c:f>'Kapton R&amp;T plots'!$O$3:$O$38</c:f>
              <c:numCache>
                <c:formatCode>0.000</c:formatCode>
                <c:ptCount val="36"/>
                <c:pt idx="0">
                  <c:v>1.48</c:v>
                </c:pt>
                <c:pt idx="1">
                  <c:v>1.48</c:v>
                </c:pt>
                <c:pt idx="2">
                  <c:v>1.48</c:v>
                </c:pt>
                <c:pt idx="3">
                  <c:v>1.38</c:v>
                </c:pt>
                <c:pt idx="4">
                  <c:v>1.43</c:v>
                </c:pt>
                <c:pt idx="5">
                  <c:v>1.48</c:v>
                </c:pt>
                <c:pt idx="6">
                  <c:v>1.38</c:v>
                </c:pt>
                <c:pt idx="7">
                  <c:v>1.38</c:v>
                </c:pt>
                <c:pt idx="8">
                  <c:v>1.48</c:v>
                </c:pt>
                <c:pt idx="9">
                  <c:v>1.38</c:v>
                </c:pt>
                <c:pt idx="10">
                  <c:v>1.38</c:v>
                </c:pt>
                <c:pt idx="11">
                  <c:v>1.38</c:v>
                </c:pt>
                <c:pt idx="12">
                  <c:v>1.38</c:v>
                </c:pt>
                <c:pt idx="13">
                  <c:v>1.43</c:v>
                </c:pt>
                <c:pt idx="14">
                  <c:v>1.43</c:v>
                </c:pt>
                <c:pt idx="15">
                  <c:v>1.43</c:v>
                </c:pt>
                <c:pt idx="16">
                  <c:v>1.43</c:v>
                </c:pt>
                <c:pt idx="17">
                  <c:v>1.45</c:v>
                </c:pt>
                <c:pt idx="18">
                  <c:v>1.48</c:v>
                </c:pt>
                <c:pt idx="19">
                  <c:v>1.48</c:v>
                </c:pt>
                <c:pt idx="20">
                  <c:v>1.48</c:v>
                </c:pt>
                <c:pt idx="21">
                  <c:v>1.48</c:v>
                </c:pt>
                <c:pt idx="22">
                  <c:v>1.48</c:v>
                </c:pt>
                <c:pt idx="23">
                  <c:v>1.38</c:v>
                </c:pt>
                <c:pt idx="24">
                  <c:v>1.38</c:v>
                </c:pt>
                <c:pt idx="25">
                  <c:v>1.43</c:v>
                </c:pt>
                <c:pt idx="26">
                  <c:v>1.43</c:v>
                </c:pt>
                <c:pt idx="27">
                  <c:v>1.43</c:v>
                </c:pt>
                <c:pt idx="28">
                  <c:v>1.43</c:v>
                </c:pt>
                <c:pt idx="29">
                  <c:v>1.45</c:v>
                </c:pt>
                <c:pt idx="30">
                  <c:v>1.48</c:v>
                </c:pt>
                <c:pt idx="31">
                  <c:v>1.48</c:v>
                </c:pt>
                <c:pt idx="32">
                  <c:v>1.38</c:v>
                </c:pt>
                <c:pt idx="33">
                  <c:v>1.48</c:v>
                </c:pt>
                <c:pt idx="34">
                  <c:v>1.38</c:v>
                </c:pt>
                <c:pt idx="35">
                  <c:v>1.48</c:v>
                </c:pt>
              </c:numCache>
            </c:numRef>
          </c:xVal>
          <c:yVal>
            <c:numRef>
              <c:f>'Kapton R&amp;T plots'!$BV$3:$BV$38</c:f>
              <c:numCache>
                <c:formatCode>0.0000</c:formatCode>
                <c:ptCount val="36"/>
                <c:pt idx="0">
                  <c:v>0.17954783605894736</c:v>
                </c:pt>
                <c:pt idx="1">
                  <c:v>0.25065793411164244</c:v>
                </c:pt>
                <c:pt idx="2">
                  <c:v>8.432489020675428E-2</c:v>
                </c:pt>
                <c:pt idx="3">
                  <c:v>0.11661868188901976</c:v>
                </c:pt>
                <c:pt idx="4">
                  <c:v>0</c:v>
                </c:pt>
                <c:pt idx="5">
                  <c:v>0.15543771805529163</c:v>
                </c:pt>
                <c:pt idx="6">
                  <c:v>8.4154014596173179E-2</c:v>
                </c:pt>
                <c:pt idx="7">
                  <c:v>6.7772939709597191E-2</c:v>
                </c:pt>
                <c:pt idx="8">
                  <c:v>0.19387280822319733</c:v>
                </c:pt>
                <c:pt idx="9">
                  <c:v>4.3567499587897025E-2</c:v>
                </c:pt>
                <c:pt idx="10">
                  <c:v>4.7842288526491916E-2</c:v>
                </c:pt>
                <c:pt idx="11">
                  <c:v>3.2602734095945066E-2</c:v>
                </c:pt>
                <c:pt idx="12">
                  <c:v>4.2951675961784321E-2</c:v>
                </c:pt>
                <c:pt idx="13">
                  <c:v>0</c:v>
                </c:pt>
                <c:pt idx="14">
                  <c:v>0</c:v>
                </c:pt>
                <c:pt idx="15">
                  <c:v>0</c:v>
                </c:pt>
                <c:pt idx="16">
                  <c:v>5.1706256170254025E-2</c:v>
                </c:pt>
                <c:pt idx="17">
                  <c:v>8.1688005420539944E-2</c:v>
                </c:pt>
                <c:pt idx="18">
                  <c:v>0.11399613592531087</c:v>
                </c:pt>
                <c:pt idx="19">
                  <c:v>8.0509304157939804E-2</c:v>
                </c:pt>
                <c:pt idx="20">
                  <c:v>0.19060510757829099</c:v>
                </c:pt>
                <c:pt idx="21">
                  <c:v>0.27904323668687664</c:v>
                </c:pt>
                <c:pt idx="22">
                  <c:v>9.3183105678405501E-2</c:v>
                </c:pt>
                <c:pt idx="23">
                  <c:v>8.376624808810354E-2</c:v>
                </c:pt>
                <c:pt idx="24">
                  <c:v>5.0818958542366073E-2</c:v>
                </c:pt>
                <c:pt idx="25">
                  <c:v>0.10384234859058263</c:v>
                </c:pt>
                <c:pt idx="26">
                  <c:v>9.0209250738542343E-2</c:v>
                </c:pt>
                <c:pt idx="27">
                  <c:v>0</c:v>
                </c:pt>
                <c:pt idx="28">
                  <c:v>8.6578132344292139E-2</c:v>
                </c:pt>
                <c:pt idx="29">
                  <c:v>0.118846493917783</c:v>
                </c:pt>
                <c:pt idx="30">
                  <c:v>0.12633107642464864</c:v>
                </c:pt>
                <c:pt idx="31">
                  <c:v>0.14161754256505463</c:v>
                </c:pt>
                <c:pt idx="32">
                  <c:v>0.13019894699337761</c:v>
                </c:pt>
                <c:pt idx="33">
                  <c:v>0.21423370617576701</c:v>
                </c:pt>
                <c:pt idx="34">
                  <c:v>8.9341243300171097E-2</c:v>
                </c:pt>
                <c:pt idx="35">
                  <c:v>0.19371224071885487</c:v>
                </c:pt>
              </c:numCache>
            </c:numRef>
          </c:yVal>
          <c:smooth val="0"/>
        </c:ser>
        <c:dLbls>
          <c:showLegendKey val="0"/>
          <c:showVal val="0"/>
          <c:showCatName val="0"/>
          <c:showSerName val="0"/>
          <c:showPercent val="0"/>
          <c:showBubbleSize val="0"/>
        </c:dLbls>
        <c:axId val="239072384"/>
        <c:axId val="239073920"/>
      </c:scatterChart>
      <c:scatterChart>
        <c:scatterStyle val="lineMarker"/>
        <c:varyColors val="0"/>
        <c:ser>
          <c:idx val="2"/>
          <c:order val="2"/>
          <c:tx>
            <c:strRef>
              <c:f>'Kapton R&amp;T plots'!$BT$2</c:f>
              <c:strCache>
                <c:ptCount val="1"/>
                <c:pt idx="0">
                  <c:v>MPASS 3/2</c:v>
                </c:pt>
              </c:strCache>
            </c:strRef>
          </c:tx>
          <c:spPr>
            <a:ln w="28575">
              <a:noFill/>
            </a:ln>
          </c:spPr>
          <c:xVal>
            <c:numRef>
              <c:f>'Kapton R&amp;T plots'!$O$3:$O$38</c:f>
              <c:numCache>
                <c:formatCode>0.000</c:formatCode>
                <c:ptCount val="36"/>
                <c:pt idx="0">
                  <c:v>1.48</c:v>
                </c:pt>
                <c:pt idx="1">
                  <c:v>1.48</c:v>
                </c:pt>
                <c:pt idx="2">
                  <c:v>1.48</c:v>
                </c:pt>
                <c:pt idx="3">
                  <c:v>1.38</c:v>
                </c:pt>
                <c:pt idx="4">
                  <c:v>1.43</c:v>
                </c:pt>
                <c:pt idx="5">
                  <c:v>1.48</c:v>
                </c:pt>
                <c:pt idx="6">
                  <c:v>1.38</c:v>
                </c:pt>
                <c:pt idx="7">
                  <c:v>1.38</c:v>
                </c:pt>
                <c:pt idx="8">
                  <c:v>1.48</c:v>
                </c:pt>
                <c:pt idx="9">
                  <c:v>1.38</c:v>
                </c:pt>
                <c:pt idx="10">
                  <c:v>1.38</c:v>
                </c:pt>
                <c:pt idx="11">
                  <c:v>1.38</c:v>
                </c:pt>
                <c:pt idx="12">
                  <c:v>1.38</c:v>
                </c:pt>
                <c:pt idx="13">
                  <c:v>1.43</c:v>
                </c:pt>
                <c:pt idx="14">
                  <c:v>1.43</c:v>
                </c:pt>
                <c:pt idx="15">
                  <c:v>1.43</c:v>
                </c:pt>
                <c:pt idx="16">
                  <c:v>1.43</c:v>
                </c:pt>
                <c:pt idx="17">
                  <c:v>1.45</c:v>
                </c:pt>
                <c:pt idx="18">
                  <c:v>1.48</c:v>
                </c:pt>
                <c:pt idx="19">
                  <c:v>1.48</c:v>
                </c:pt>
                <c:pt idx="20">
                  <c:v>1.48</c:v>
                </c:pt>
                <c:pt idx="21">
                  <c:v>1.48</c:v>
                </c:pt>
                <c:pt idx="22">
                  <c:v>1.48</c:v>
                </c:pt>
                <c:pt idx="23">
                  <c:v>1.38</c:v>
                </c:pt>
                <c:pt idx="24">
                  <c:v>1.38</c:v>
                </c:pt>
                <c:pt idx="25">
                  <c:v>1.43</c:v>
                </c:pt>
                <c:pt idx="26">
                  <c:v>1.43</c:v>
                </c:pt>
                <c:pt idx="27">
                  <c:v>1.43</c:v>
                </c:pt>
                <c:pt idx="28">
                  <c:v>1.43</c:v>
                </c:pt>
                <c:pt idx="29">
                  <c:v>1.45</c:v>
                </c:pt>
                <c:pt idx="30">
                  <c:v>1.48</c:v>
                </c:pt>
                <c:pt idx="31">
                  <c:v>1.48</c:v>
                </c:pt>
                <c:pt idx="32">
                  <c:v>1.38</c:v>
                </c:pt>
                <c:pt idx="33">
                  <c:v>1.48</c:v>
                </c:pt>
                <c:pt idx="34">
                  <c:v>1.38</c:v>
                </c:pt>
                <c:pt idx="35">
                  <c:v>1.48</c:v>
                </c:pt>
              </c:numCache>
            </c:numRef>
          </c:xVal>
          <c:yVal>
            <c:numRef>
              <c:f>'Kapton R&amp;T plots'!$BT$3:$BT$38</c:f>
              <c:numCache>
                <c:formatCode>0.0000</c:formatCode>
                <c:ptCount val="36"/>
                <c:pt idx="0">
                  <c:v>3.7268052402687091</c:v>
                </c:pt>
                <c:pt idx="1">
                  <c:v>3.6880946330282898</c:v>
                </c:pt>
                <c:pt idx="2">
                  <c:v>3.5710829282686487</c:v>
                </c:pt>
                <c:pt idx="4">
                  <c:v>0</c:v>
                </c:pt>
                <c:pt idx="5">
                  <c:v>0</c:v>
                </c:pt>
                <c:pt idx="9">
                  <c:v>2.6147363312046679</c:v>
                </c:pt>
                <c:pt idx="10">
                  <c:v>2.2162113055412394</c:v>
                </c:pt>
                <c:pt idx="11">
                  <c:v>0</c:v>
                </c:pt>
                <c:pt idx="12">
                  <c:v>2.6213644090899169</c:v>
                </c:pt>
                <c:pt idx="13">
                  <c:v>2.8004739773672904</c:v>
                </c:pt>
                <c:pt idx="14">
                  <c:v>3.2176296796401109</c:v>
                </c:pt>
                <c:pt idx="15">
                  <c:v>0</c:v>
                </c:pt>
                <c:pt idx="16">
                  <c:v>3.6284825206938849</c:v>
                </c:pt>
                <c:pt idx="17">
                  <c:v>2.8628501960667303</c:v>
                </c:pt>
                <c:pt idx="18">
                  <c:v>2.7123475034119386</c:v>
                </c:pt>
                <c:pt idx="19">
                  <c:v>2.5520473182155881</c:v>
                </c:pt>
                <c:pt idx="20">
                  <c:v>3.6401441792200204</c:v>
                </c:pt>
                <c:pt idx="21">
                  <c:v>3.8536613315726695</c:v>
                </c:pt>
                <c:pt idx="22">
                  <c:v>3.4461339449347896</c:v>
                </c:pt>
                <c:pt idx="23">
                  <c:v>2.856331855765466</c:v>
                </c:pt>
                <c:pt idx="24">
                  <c:v>2.5252634556575155</c:v>
                </c:pt>
                <c:pt idx="25">
                  <c:v>2.8270340230766262</c:v>
                </c:pt>
                <c:pt idx="26">
                  <c:v>3.2961730270941967</c:v>
                </c:pt>
                <c:pt idx="27">
                  <c:v>0</c:v>
                </c:pt>
                <c:pt idx="28">
                  <c:v>3.3243622350005242</c:v>
                </c:pt>
                <c:pt idx="29">
                  <c:v>2.6440191416268415</c:v>
                </c:pt>
                <c:pt idx="30">
                  <c:v>2.5244306475493064</c:v>
                </c:pt>
                <c:pt idx="31">
                  <c:v>0</c:v>
                </c:pt>
                <c:pt idx="34">
                  <c:v>2.8001532702494414</c:v>
                </c:pt>
                <c:pt idx="35">
                  <c:v>3.1288844868888646</c:v>
                </c:pt>
              </c:numCache>
            </c:numRef>
          </c:yVal>
          <c:smooth val="0"/>
        </c:ser>
        <c:ser>
          <c:idx val="3"/>
          <c:order val="3"/>
          <c:tx>
            <c:strRef>
              <c:f>'Kapton R&amp;T plots'!$BU$2</c:f>
              <c:strCache>
                <c:ptCount val="1"/>
                <c:pt idx="0">
                  <c:v>Hatch Choate Sigma g</c:v>
                </c:pt>
              </c:strCache>
            </c:strRef>
          </c:tx>
          <c:spPr>
            <a:ln w="28575">
              <a:noFill/>
            </a:ln>
          </c:spPr>
          <c:xVal>
            <c:numRef>
              <c:f>'Kapton R&amp;T plots'!$O$3:$O$38</c:f>
              <c:numCache>
                <c:formatCode>0.000</c:formatCode>
                <c:ptCount val="36"/>
                <c:pt idx="0">
                  <c:v>1.48</c:v>
                </c:pt>
                <c:pt idx="1">
                  <c:v>1.48</c:v>
                </c:pt>
                <c:pt idx="2">
                  <c:v>1.48</c:v>
                </c:pt>
                <c:pt idx="3">
                  <c:v>1.38</c:v>
                </c:pt>
                <c:pt idx="4">
                  <c:v>1.43</c:v>
                </c:pt>
                <c:pt idx="5">
                  <c:v>1.48</c:v>
                </c:pt>
                <c:pt idx="6">
                  <c:v>1.38</c:v>
                </c:pt>
                <c:pt idx="7">
                  <c:v>1.38</c:v>
                </c:pt>
                <c:pt idx="8">
                  <c:v>1.48</c:v>
                </c:pt>
                <c:pt idx="9">
                  <c:v>1.38</c:v>
                </c:pt>
                <c:pt idx="10">
                  <c:v>1.38</c:v>
                </c:pt>
                <c:pt idx="11">
                  <c:v>1.38</c:v>
                </c:pt>
                <c:pt idx="12">
                  <c:v>1.38</c:v>
                </c:pt>
                <c:pt idx="13">
                  <c:v>1.43</c:v>
                </c:pt>
                <c:pt idx="14">
                  <c:v>1.43</c:v>
                </c:pt>
                <c:pt idx="15">
                  <c:v>1.43</c:v>
                </c:pt>
                <c:pt idx="16">
                  <c:v>1.43</c:v>
                </c:pt>
                <c:pt idx="17">
                  <c:v>1.45</c:v>
                </c:pt>
                <c:pt idx="18">
                  <c:v>1.48</c:v>
                </c:pt>
                <c:pt idx="19">
                  <c:v>1.48</c:v>
                </c:pt>
                <c:pt idx="20">
                  <c:v>1.48</c:v>
                </c:pt>
                <c:pt idx="21">
                  <c:v>1.48</c:v>
                </c:pt>
                <c:pt idx="22">
                  <c:v>1.48</c:v>
                </c:pt>
                <c:pt idx="23">
                  <c:v>1.38</c:v>
                </c:pt>
                <c:pt idx="24">
                  <c:v>1.38</c:v>
                </c:pt>
                <c:pt idx="25">
                  <c:v>1.43</c:v>
                </c:pt>
                <c:pt idx="26">
                  <c:v>1.43</c:v>
                </c:pt>
                <c:pt idx="27">
                  <c:v>1.43</c:v>
                </c:pt>
                <c:pt idx="28">
                  <c:v>1.43</c:v>
                </c:pt>
                <c:pt idx="29">
                  <c:v>1.45</c:v>
                </c:pt>
                <c:pt idx="30">
                  <c:v>1.48</c:v>
                </c:pt>
                <c:pt idx="31">
                  <c:v>1.48</c:v>
                </c:pt>
                <c:pt idx="32">
                  <c:v>1.38</c:v>
                </c:pt>
                <c:pt idx="33">
                  <c:v>1.48</c:v>
                </c:pt>
                <c:pt idx="34">
                  <c:v>1.38</c:v>
                </c:pt>
                <c:pt idx="35">
                  <c:v>1.48</c:v>
                </c:pt>
              </c:numCache>
            </c:numRef>
          </c:xVal>
          <c:yVal>
            <c:numRef>
              <c:f>'Kapton R&amp;T plots'!$BU$3:$BU$38</c:f>
              <c:numCache>
                <c:formatCode>0.0000</c:formatCode>
                <c:ptCount val="36"/>
                <c:pt idx="0">
                  <c:v>1.9359452843564022</c:v>
                </c:pt>
                <c:pt idx="1">
                  <c:v>1.8633066199621118</c:v>
                </c:pt>
                <c:pt idx="2">
                  <c:v>2.6317062440357741</c:v>
                </c:pt>
                <c:pt idx="3">
                  <c:v>2.0761780775587804</c:v>
                </c:pt>
                <c:pt idx="4">
                  <c:v>0</c:v>
                </c:pt>
                <c:pt idx="5">
                  <c:v>1.8941825311333986</c:v>
                </c:pt>
                <c:pt idx="6">
                  <c:v>2.1950254424894462</c:v>
                </c:pt>
                <c:pt idx="7">
                  <c:v>2.2504596741074545</c:v>
                </c:pt>
                <c:pt idx="8">
                  <c:v>1.6311173997752317</c:v>
                </c:pt>
                <c:pt idx="9">
                  <c:v>2.1588164423810263</c:v>
                </c:pt>
                <c:pt idx="10">
                  <c:v>1.8998345130936856</c:v>
                </c:pt>
                <c:pt idx="11">
                  <c:v>2.4665116237361828</c:v>
                </c:pt>
                <c:pt idx="12">
                  <c:v>2.090599137468832</c:v>
                </c:pt>
                <c:pt idx="13">
                  <c:v>0</c:v>
                </c:pt>
                <c:pt idx="14">
                  <c:v>0</c:v>
                </c:pt>
                <c:pt idx="15">
                  <c:v>0</c:v>
                </c:pt>
                <c:pt idx="16">
                  <c:v>1.9372165118252334</c:v>
                </c:pt>
                <c:pt idx="17">
                  <c:v>1.6262491679176359</c:v>
                </c:pt>
                <c:pt idx="18">
                  <c:v>2.0661708170425976</c:v>
                </c:pt>
                <c:pt idx="19">
                  <c:v>1.5408669202805201</c:v>
                </c:pt>
                <c:pt idx="20">
                  <c:v>1.8933755883208117</c:v>
                </c:pt>
                <c:pt idx="21">
                  <c:v>1.7812740254848882</c:v>
                </c:pt>
                <c:pt idx="22">
                  <c:v>2.5609148057473199</c:v>
                </c:pt>
                <c:pt idx="23">
                  <c:v>1.6693044569636455</c:v>
                </c:pt>
                <c:pt idx="24">
                  <c:v>2.0955623370880416</c:v>
                </c:pt>
                <c:pt idx="25">
                  <c:v>1.6573245709263189</c:v>
                </c:pt>
                <c:pt idx="26">
                  <c:v>1.9357934841342599</c:v>
                </c:pt>
                <c:pt idx="27">
                  <c:v>0</c:v>
                </c:pt>
                <c:pt idx="28">
                  <c:v>1.8636959275172889</c:v>
                </c:pt>
                <c:pt idx="29">
                  <c:v>1.6688963150865648</c:v>
                </c:pt>
                <c:pt idx="30">
                  <c:v>1.5272346903307832</c:v>
                </c:pt>
                <c:pt idx="31">
                  <c:v>1.6596009485865952</c:v>
                </c:pt>
                <c:pt idx="32">
                  <c:v>2.010938112687044</c:v>
                </c:pt>
                <c:pt idx="33">
                  <c:v>1.7877634750699363</c:v>
                </c:pt>
                <c:pt idx="34">
                  <c:v>1.8720541771345789</c:v>
                </c:pt>
                <c:pt idx="35">
                  <c:v>1.9621025940506183</c:v>
                </c:pt>
              </c:numCache>
            </c:numRef>
          </c:yVal>
          <c:smooth val="0"/>
        </c:ser>
        <c:dLbls>
          <c:showLegendKey val="0"/>
          <c:showVal val="0"/>
          <c:showCatName val="0"/>
          <c:showSerName val="0"/>
          <c:showPercent val="0"/>
          <c:showBubbleSize val="0"/>
        </c:dLbls>
        <c:axId val="228480896"/>
        <c:axId val="228479360"/>
      </c:scatterChart>
      <c:valAx>
        <c:axId val="239072384"/>
        <c:scaling>
          <c:orientation val="minMax"/>
        </c:scaling>
        <c:delete val="0"/>
        <c:axPos val="b"/>
        <c:numFmt formatCode="0.000" sourceLinked="1"/>
        <c:majorTickMark val="out"/>
        <c:minorTickMark val="none"/>
        <c:tickLblPos val="nextTo"/>
        <c:crossAx val="239073920"/>
        <c:crosses val="autoZero"/>
        <c:crossBetween val="midCat"/>
      </c:valAx>
      <c:valAx>
        <c:axId val="239073920"/>
        <c:scaling>
          <c:orientation val="minMax"/>
          <c:min val="0"/>
        </c:scaling>
        <c:delete val="0"/>
        <c:axPos val="l"/>
        <c:majorGridlines/>
        <c:numFmt formatCode="0.0000" sourceLinked="1"/>
        <c:majorTickMark val="out"/>
        <c:minorTickMark val="none"/>
        <c:tickLblPos val="nextTo"/>
        <c:crossAx val="239072384"/>
        <c:crosses val="autoZero"/>
        <c:crossBetween val="midCat"/>
      </c:valAx>
      <c:valAx>
        <c:axId val="228479360"/>
        <c:scaling>
          <c:orientation val="minMax"/>
          <c:max val="4.5"/>
          <c:min val="0"/>
        </c:scaling>
        <c:delete val="0"/>
        <c:axPos val="r"/>
        <c:numFmt formatCode="0.0000" sourceLinked="1"/>
        <c:majorTickMark val="out"/>
        <c:minorTickMark val="none"/>
        <c:tickLblPos val="nextTo"/>
        <c:crossAx val="228480896"/>
        <c:crosses val="max"/>
        <c:crossBetween val="midCat"/>
      </c:valAx>
      <c:valAx>
        <c:axId val="228480896"/>
        <c:scaling>
          <c:orientation val="minMax"/>
        </c:scaling>
        <c:delete val="1"/>
        <c:axPos val="b"/>
        <c:numFmt formatCode="0.000" sourceLinked="1"/>
        <c:majorTickMark val="out"/>
        <c:minorTickMark val="none"/>
        <c:tickLblPos val="none"/>
        <c:crossAx val="228479360"/>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0944" l="0.70000000000000062" r="0.70000000000000062" t="0.75000000000000944" header="0.30000000000000032" footer="0.30000000000000032"/>
    <c:pageSetup orientation="landscape"/>
  </c:printSettings>
  <c:userShapes r:id="rId1"/>
</c:chartSpace>
</file>

<file path=xl/charts/chart5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diameters</a:t>
            </a:r>
            <a:r>
              <a:rPr lang="en-US" baseline="0"/>
              <a:t>, Sigma g and mpass </a:t>
            </a:r>
            <a:r>
              <a:rPr lang="en-US"/>
              <a:t>ratio versus Rt/R0, unaged</a:t>
            </a:r>
          </a:p>
        </c:rich>
      </c:tx>
      <c:layout>
        <c:manualLayout>
          <c:xMode val="edge"/>
          <c:yMode val="edge"/>
          <c:x val="0.10956555196517676"/>
          <c:y val="2.4347822382316201E-2"/>
        </c:manualLayout>
      </c:layout>
      <c:overlay val="0"/>
    </c:title>
    <c:autoTitleDeleted val="0"/>
    <c:plotArea>
      <c:layout/>
      <c:scatterChart>
        <c:scatterStyle val="lineMarker"/>
        <c:varyColors val="0"/>
        <c:ser>
          <c:idx val="0"/>
          <c:order val="0"/>
          <c:tx>
            <c:strRef>
              <c:f>'Kapton R&amp;T plots'!$BR$2</c:f>
              <c:strCache>
                <c:ptCount val="1"/>
                <c:pt idx="0">
                  <c:v>M1/M0 (micro-m)--CMD</c:v>
                </c:pt>
              </c:strCache>
            </c:strRef>
          </c:tx>
          <c:spPr>
            <a:ln w="28575">
              <a:noFill/>
            </a:ln>
          </c:spPr>
          <c:xVal>
            <c:numRef>
              <c:f>'Kapton R&amp;T plots'!$O$3:$O$22</c:f>
              <c:numCache>
                <c:formatCode>0.000</c:formatCode>
                <c:ptCount val="20"/>
                <c:pt idx="0">
                  <c:v>1.48</c:v>
                </c:pt>
                <c:pt idx="1">
                  <c:v>1.48</c:v>
                </c:pt>
                <c:pt idx="2">
                  <c:v>1.48</c:v>
                </c:pt>
                <c:pt idx="3">
                  <c:v>1.38</c:v>
                </c:pt>
                <c:pt idx="4">
                  <c:v>1.43</c:v>
                </c:pt>
                <c:pt idx="5">
                  <c:v>1.48</c:v>
                </c:pt>
                <c:pt idx="6">
                  <c:v>1.38</c:v>
                </c:pt>
                <c:pt idx="7">
                  <c:v>1.38</c:v>
                </c:pt>
                <c:pt idx="8">
                  <c:v>1.48</c:v>
                </c:pt>
                <c:pt idx="9">
                  <c:v>1.38</c:v>
                </c:pt>
                <c:pt idx="10">
                  <c:v>1.38</c:v>
                </c:pt>
                <c:pt idx="11">
                  <c:v>1.38</c:v>
                </c:pt>
                <c:pt idx="12">
                  <c:v>1.38</c:v>
                </c:pt>
                <c:pt idx="13">
                  <c:v>1.43</c:v>
                </c:pt>
                <c:pt idx="14">
                  <c:v>1.43</c:v>
                </c:pt>
                <c:pt idx="15">
                  <c:v>1.43</c:v>
                </c:pt>
                <c:pt idx="16">
                  <c:v>1.43</c:v>
                </c:pt>
                <c:pt idx="17">
                  <c:v>1.45</c:v>
                </c:pt>
                <c:pt idx="18">
                  <c:v>1.48</c:v>
                </c:pt>
                <c:pt idx="19">
                  <c:v>1.48</c:v>
                </c:pt>
              </c:numCache>
            </c:numRef>
          </c:xVal>
          <c:yVal>
            <c:numRef>
              <c:f>'Kapton R&amp;T plots'!$BR$3:$BR$22</c:f>
              <c:numCache>
                <c:formatCode>0.0000</c:formatCode>
                <c:ptCount val="20"/>
                <c:pt idx="0">
                  <c:v>0.22332654446557226</c:v>
                </c:pt>
                <c:pt idx="1">
                  <c:v>0.30421984529136165</c:v>
                </c:pt>
                <c:pt idx="2">
                  <c:v>0.1346708034598724</c:v>
                </c:pt>
                <c:pt idx="3">
                  <c:v>0.15228375712362852</c:v>
                </c:pt>
                <c:pt idx="4">
                  <c:v>0</c:v>
                </c:pt>
                <c:pt idx="5">
                  <c:v>0.19061768489019365</c:v>
                </c:pt>
                <c:pt idx="6">
                  <c:v>0.11462877287753323</c:v>
                </c:pt>
                <c:pt idx="7">
                  <c:v>9.4172911864210257E-2</c:v>
                </c:pt>
                <c:pt idx="8">
                  <c:v>0.21852328663676657</c:v>
                </c:pt>
                <c:pt idx="9">
                  <c:v>5.8581728377719348E-2</c:v>
                </c:pt>
                <c:pt idx="10">
                  <c:v>5.8782385759754953E-2</c:v>
                </c:pt>
                <c:pt idx="11">
                  <c:v>4.9005103969337348E-2</c:v>
                </c:pt>
                <c:pt idx="12">
                  <c:v>5.6373119010545703E-2</c:v>
                </c:pt>
                <c:pt idx="13">
                  <c:v>0</c:v>
                </c:pt>
                <c:pt idx="14">
                  <c:v>0</c:v>
                </c:pt>
                <c:pt idx="15">
                  <c:v>6.6290524233095519E-2</c:v>
                </c:pt>
                <c:pt idx="16">
                  <c:v>6.4341574275316893E-2</c:v>
                </c:pt>
                <c:pt idx="17">
                  <c:v>9.1940301437816396E-2</c:v>
                </c:pt>
                <c:pt idx="18">
                  <c:v>0.14833639810998711</c:v>
                </c:pt>
                <c:pt idx="19">
                  <c:v>8.83966382810287E-2</c:v>
                </c:pt>
              </c:numCache>
            </c:numRef>
          </c:yVal>
          <c:smooth val="0"/>
        </c:ser>
        <c:ser>
          <c:idx val="1"/>
          <c:order val="1"/>
          <c:tx>
            <c:strRef>
              <c:f>'Kapton R&amp;T plots'!$BS$2</c:f>
              <c:strCache>
                <c:ptCount val="1"/>
                <c:pt idx="0">
                  <c:v>Diameter of Average mass (micro-m)</c:v>
                </c:pt>
              </c:strCache>
            </c:strRef>
          </c:tx>
          <c:spPr>
            <a:ln w="28575">
              <a:noFill/>
            </a:ln>
          </c:spPr>
          <c:xVal>
            <c:numRef>
              <c:f>'Kapton R&amp;T plots'!$O$3:$O$22</c:f>
              <c:numCache>
                <c:formatCode>0.000</c:formatCode>
                <c:ptCount val="20"/>
                <c:pt idx="0">
                  <c:v>1.48</c:v>
                </c:pt>
                <c:pt idx="1">
                  <c:v>1.48</c:v>
                </c:pt>
                <c:pt idx="2">
                  <c:v>1.48</c:v>
                </c:pt>
                <c:pt idx="3">
                  <c:v>1.38</c:v>
                </c:pt>
                <c:pt idx="4">
                  <c:v>1.43</c:v>
                </c:pt>
                <c:pt idx="5">
                  <c:v>1.48</c:v>
                </c:pt>
                <c:pt idx="6">
                  <c:v>1.38</c:v>
                </c:pt>
                <c:pt idx="7">
                  <c:v>1.38</c:v>
                </c:pt>
                <c:pt idx="8">
                  <c:v>1.48</c:v>
                </c:pt>
                <c:pt idx="9">
                  <c:v>1.38</c:v>
                </c:pt>
                <c:pt idx="10">
                  <c:v>1.38</c:v>
                </c:pt>
                <c:pt idx="11">
                  <c:v>1.38</c:v>
                </c:pt>
                <c:pt idx="12">
                  <c:v>1.38</c:v>
                </c:pt>
                <c:pt idx="13">
                  <c:v>1.43</c:v>
                </c:pt>
                <c:pt idx="14">
                  <c:v>1.43</c:v>
                </c:pt>
                <c:pt idx="15">
                  <c:v>1.43</c:v>
                </c:pt>
                <c:pt idx="16">
                  <c:v>1.43</c:v>
                </c:pt>
                <c:pt idx="17">
                  <c:v>1.45</c:v>
                </c:pt>
                <c:pt idx="18">
                  <c:v>1.48</c:v>
                </c:pt>
                <c:pt idx="19">
                  <c:v>1.48</c:v>
                </c:pt>
              </c:numCache>
            </c:numRef>
          </c:xVal>
          <c:yVal>
            <c:numRef>
              <c:f>'Kapton R&amp;T plots'!$BS$3:$BS$22</c:f>
              <c:numCache>
                <c:formatCode>0.0000</c:formatCode>
                <c:ptCount val="20"/>
                <c:pt idx="0">
                  <c:v>0.34551005269730162</c:v>
                </c:pt>
                <c:pt idx="1">
                  <c:v>0.44812555565829937</c:v>
                </c:pt>
                <c:pt idx="2">
                  <c:v>0.34348579768208154</c:v>
                </c:pt>
                <c:pt idx="3">
                  <c:v>0.25967162312878556</c:v>
                </c:pt>
                <c:pt idx="4">
                  <c:v>0</c:v>
                </c:pt>
                <c:pt idx="5">
                  <c:v>0.28666637066468903</c:v>
                </c:pt>
                <c:pt idx="6">
                  <c:v>0.21268225274370534</c:v>
                </c:pt>
                <c:pt idx="7">
                  <c:v>0.18182992084451238</c:v>
                </c:pt>
                <c:pt idx="8">
                  <c:v>0.2776255099104501</c:v>
                </c:pt>
                <c:pt idx="9">
                  <c:v>0.10591592684287916</c:v>
                </c:pt>
                <c:pt idx="10">
                  <c:v>8.8739654555589506E-2</c:v>
                </c:pt>
                <c:pt idx="11">
                  <c:v>0.1107174056889626</c:v>
                </c:pt>
                <c:pt idx="12">
                  <c:v>9.7108213230960166E-2</c:v>
                </c:pt>
                <c:pt idx="13">
                  <c:v>0</c:v>
                </c:pt>
                <c:pt idx="14">
                  <c:v>0</c:v>
                </c:pt>
                <c:pt idx="15">
                  <c:v>3.0455084489988071E-2</c:v>
                </c:pt>
                <c:pt idx="16">
                  <c:v>9.9629708891046054E-2</c:v>
                </c:pt>
                <c:pt idx="17">
                  <c:v>0.11646654330236111</c:v>
                </c:pt>
                <c:pt idx="18">
                  <c:v>0.25116720161368244</c:v>
                </c:pt>
                <c:pt idx="19">
                  <c:v>0.10656512563679277</c:v>
                </c:pt>
              </c:numCache>
            </c:numRef>
          </c:yVal>
          <c:smooth val="0"/>
        </c:ser>
        <c:ser>
          <c:idx val="4"/>
          <c:order val="4"/>
          <c:tx>
            <c:strRef>
              <c:f>'Kapton R&amp;T plots'!$BV$2</c:f>
              <c:strCache>
                <c:ptCount val="1"/>
                <c:pt idx="0">
                  <c:v>Hatch Choate Dg</c:v>
                </c:pt>
              </c:strCache>
            </c:strRef>
          </c:tx>
          <c:spPr>
            <a:ln w="28575">
              <a:noFill/>
            </a:ln>
          </c:spPr>
          <c:xVal>
            <c:numRef>
              <c:f>'Kapton R&amp;T plots'!$O$3:$O$22</c:f>
              <c:numCache>
                <c:formatCode>0.000</c:formatCode>
                <c:ptCount val="20"/>
                <c:pt idx="0">
                  <c:v>1.48</c:v>
                </c:pt>
                <c:pt idx="1">
                  <c:v>1.48</c:v>
                </c:pt>
                <c:pt idx="2">
                  <c:v>1.48</c:v>
                </c:pt>
                <c:pt idx="3">
                  <c:v>1.38</c:v>
                </c:pt>
                <c:pt idx="4">
                  <c:v>1.43</c:v>
                </c:pt>
                <c:pt idx="5">
                  <c:v>1.48</c:v>
                </c:pt>
                <c:pt idx="6">
                  <c:v>1.38</c:v>
                </c:pt>
                <c:pt idx="7">
                  <c:v>1.38</c:v>
                </c:pt>
                <c:pt idx="8">
                  <c:v>1.48</c:v>
                </c:pt>
                <c:pt idx="9">
                  <c:v>1.38</c:v>
                </c:pt>
                <c:pt idx="10">
                  <c:v>1.38</c:v>
                </c:pt>
                <c:pt idx="11">
                  <c:v>1.38</c:v>
                </c:pt>
                <c:pt idx="12">
                  <c:v>1.38</c:v>
                </c:pt>
                <c:pt idx="13">
                  <c:v>1.43</c:v>
                </c:pt>
                <c:pt idx="14">
                  <c:v>1.43</c:v>
                </c:pt>
                <c:pt idx="15">
                  <c:v>1.43</c:v>
                </c:pt>
                <c:pt idx="16">
                  <c:v>1.43</c:v>
                </c:pt>
                <c:pt idx="17">
                  <c:v>1.45</c:v>
                </c:pt>
                <c:pt idx="18">
                  <c:v>1.48</c:v>
                </c:pt>
                <c:pt idx="19">
                  <c:v>1.48</c:v>
                </c:pt>
              </c:numCache>
            </c:numRef>
          </c:xVal>
          <c:yVal>
            <c:numRef>
              <c:f>'Kapton R&amp;T plots'!$BV$3:$BV$22</c:f>
              <c:numCache>
                <c:formatCode>0.0000</c:formatCode>
                <c:ptCount val="20"/>
                <c:pt idx="0">
                  <c:v>0.17954783605894736</c:v>
                </c:pt>
                <c:pt idx="1">
                  <c:v>0.25065793411164244</c:v>
                </c:pt>
                <c:pt idx="2">
                  <c:v>8.432489020675428E-2</c:v>
                </c:pt>
                <c:pt idx="3">
                  <c:v>0.11661868188901976</c:v>
                </c:pt>
                <c:pt idx="4">
                  <c:v>0</c:v>
                </c:pt>
                <c:pt idx="5">
                  <c:v>0.15543771805529163</c:v>
                </c:pt>
                <c:pt idx="6">
                  <c:v>8.4154014596173179E-2</c:v>
                </c:pt>
                <c:pt idx="7">
                  <c:v>6.7772939709597191E-2</c:v>
                </c:pt>
                <c:pt idx="8">
                  <c:v>0.19387280822319733</c:v>
                </c:pt>
                <c:pt idx="9">
                  <c:v>4.3567499587897025E-2</c:v>
                </c:pt>
                <c:pt idx="10">
                  <c:v>4.7842288526491916E-2</c:v>
                </c:pt>
                <c:pt idx="11">
                  <c:v>3.2602734095945066E-2</c:v>
                </c:pt>
                <c:pt idx="12">
                  <c:v>4.2951675961784321E-2</c:v>
                </c:pt>
                <c:pt idx="13">
                  <c:v>0</c:v>
                </c:pt>
                <c:pt idx="14">
                  <c:v>0</c:v>
                </c:pt>
                <c:pt idx="15">
                  <c:v>0</c:v>
                </c:pt>
                <c:pt idx="16">
                  <c:v>5.1706256170254025E-2</c:v>
                </c:pt>
                <c:pt idx="17">
                  <c:v>8.1688005420539944E-2</c:v>
                </c:pt>
                <c:pt idx="18">
                  <c:v>0.11399613592531087</c:v>
                </c:pt>
                <c:pt idx="19">
                  <c:v>8.0509304157939804E-2</c:v>
                </c:pt>
              </c:numCache>
            </c:numRef>
          </c:yVal>
          <c:smooth val="0"/>
        </c:ser>
        <c:dLbls>
          <c:showLegendKey val="0"/>
          <c:showVal val="0"/>
          <c:showCatName val="0"/>
          <c:showSerName val="0"/>
          <c:showPercent val="0"/>
          <c:showBubbleSize val="0"/>
        </c:dLbls>
        <c:axId val="228510336"/>
        <c:axId val="228520320"/>
      </c:scatterChart>
      <c:scatterChart>
        <c:scatterStyle val="lineMarker"/>
        <c:varyColors val="0"/>
        <c:ser>
          <c:idx val="2"/>
          <c:order val="2"/>
          <c:tx>
            <c:strRef>
              <c:f>'Kapton R&amp;T plots'!$BT$2</c:f>
              <c:strCache>
                <c:ptCount val="1"/>
                <c:pt idx="0">
                  <c:v>MPASS 3/2</c:v>
                </c:pt>
              </c:strCache>
            </c:strRef>
          </c:tx>
          <c:spPr>
            <a:ln w="28575">
              <a:noFill/>
            </a:ln>
          </c:spPr>
          <c:xVal>
            <c:numRef>
              <c:f>'Kapton R&amp;T plots'!$O$3:$O$22</c:f>
              <c:numCache>
                <c:formatCode>0.000</c:formatCode>
                <c:ptCount val="20"/>
                <c:pt idx="0">
                  <c:v>1.48</c:v>
                </c:pt>
                <c:pt idx="1">
                  <c:v>1.48</c:v>
                </c:pt>
                <c:pt idx="2">
                  <c:v>1.48</c:v>
                </c:pt>
                <c:pt idx="3">
                  <c:v>1.38</c:v>
                </c:pt>
                <c:pt idx="4">
                  <c:v>1.43</c:v>
                </c:pt>
                <c:pt idx="5">
                  <c:v>1.48</c:v>
                </c:pt>
                <c:pt idx="6">
                  <c:v>1.38</c:v>
                </c:pt>
                <c:pt idx="7">
                  <c:v>1.38</c:v>
                </c:pt>
                <c:pt idx="8">
                  <c:v>1.48</c:v>
                </c:pt>
                <c:pt idx="9">
                  <c:v>1.38</c:v>
                </c:pt>
                <c:pt idx="10">
                  <c:v>1.38</c:v>
                </c:pt>
                <c:pt idx="11">
                  <c:v>1.38</c:v>
                </c:pt>
                <c:pt idx="12">
                  <c:v>1.38</c:v>
                </c:pt>
                <c:pt idx="13">
                  <c:v>1.43</c:v>
                </c:pt>
                <c:pt idx="14">
                  <c:v>1.43</c:v>
                </c:pt>
                <c:pt idx="15">
                  <c:v>1.43</c:v>
                </c:pt>
                <c:pt idx="16">
                  <c:v>1.43</c:v>
                </c:pt>
                <c:pt idx="17">
                  <c:v>1.45</c:v>
                </c:pt>
                <c:pt idx="18">
                  <c:v>1.48</c:v>
                </c:pt>
                <c:pt idx="19">
                  <c:v>1.48</c:v>
                </c:pt>
              </c:numCache>
            </c:numRef>
          </c:xVal>
          <c:yVal>
            <c:numRef>
              <c:f>'Kapton R&amp;T plots'!$BT$3:$BT$22</c:f>
              <c:numCache>
                <c:formatCode>0.0000</c:formatCode>
                <c:ptCount val="20"/>
                <c:pt idx="0">
                  <c:v>3.7268052402687091</c:v>
                </c:pt>
                <c:pt idx="1">
                  <c:v>3.6880946330282898</c:v>
                </c:pt>
                <c:pt idx="2">
                  <c:v>3.5710829282686487</c:v>
                </c:pt>
                <c:pt idx="4">
                  <c:v>0</c:v>
                </c:pt>
                <c:pt idx="5">
                  <c:v>0</c:v>
                </c:pt>
                <c:pt idx="9">
                  <c:v>2.6147363312046679</c:v>
                </c:pt>
                <c:pt idx="10">
                  <c:v>2.2162113055412394</c:v>
                </c:pt>
                <c:pt idx="11">
                  <c:v>0</c:v>
                </c:pt>
                <c:pt idx="12">
                  <c:v>2.6213644090899169</c:v>
                </c:pt>
                <c:pt idx="13">
                  <c:v>2.8004739773672904</c:v>
                </c:pt>
                <c:pt idx="14">
                  <c:v>3.2176296796401109</c:v>
                </c:pt>
                <c:pt idx="15">
                  <c:v>0</c:v>
                </c:pt>
                <c:pt idx="16">
                  <c:v>3.6284825206938849</c:v>
                </c:pt>
                <c:pt idx="17">
                  <c:v>2.8628501960667303</c:v>
                </c:pt>
                <c:pt idx="18">
                  <c:v>2.7123475034119386</c:v>
                </c:pt>
                <c:pt idx="19">
                  <c:v>2.5520473182155881</c:v>
                </c:pt>
              </c:numCache>
            </c:numRef>
          </c:yVal>
          <c:smooth val="0"/>
        </c:ser>
        <c:ser>
          <c:idx val="3"/>
          <c:order val="3"/>
          <c:tx>
            <c:strRef>
              <c:f>'Kapton R&amp;T plots'!$BU$2</c:f>
              <c:strCache>
                <c:ptCount val="1"/>
                <c:pt idx="0">
                  <c:v>Hatch Choate Sigma g</c:v>
                </c:pt>
              </c:strCache>
            </c:strRef>
          </c:tx>
          <c:spPr>
            <a:ln w="28575">
              <a:noFill/>
            </a:ln>
          </c:spPr>
          <c:xVal>
            <c:numRef>
              <c:f>'Kapton R&amp;T plots'!$O$3:$O$22</c:f>
              <c:numCache>
                <c:formatCode>0.000</c:formatCode>
                <c:ptCount val="20"/>
                <c:pt idx="0">
                  <c:v>1.48</c:v>
                </c:pt>
                <c:pt idx="1">
                  <c:v>1.48</c:v>
                </c:pt>
                <c:pt idx="2">
                  <c:v>1.48</c:v>
                </c:pt>
                <c:pt idx="3">
                  <c:v>1.38</c:v>
                </c:pt>
                <c:pt idx="4">
                  <c:v>1.43</c:v>
                </c:pt>
                <c:pt idx="5">
                  <c:v>1.48</c:v>
                </c:pt>
                <c:pt idx="6">
                  <c:v>1.38</c:v>
                </c:pt>
                <c:pt idx="7">
                  <c:v>1.38</c:v>
                </c:pt>
                <c:pt idx="8">
                  <c:v>1.48</c:v>
                </c:pt>
                <c:pt idx="9">
                  <c:v>1.38</c:v>
                </c:pt>
                <c:pt idx="10">
                  <c:v>1.38</c:v>
                </c:pt>
                <c:pt idx="11">
                  <c:v>1.38</c:v>
                </c:pt>
                <c:pt idx="12">
                  <c:v>1.38</c:v>
                </c:pt>
                <c:pt idx="13">
                  <c:v>1.43</c:v>
                </c:pt>
                <c:pt idx="14">
                  <c:v>1.43</c:v>
                </c:pt>
                <c:pt idx="15">
                  <c:v>1.43</c:v>
                </c:pt>
                <c:pt idx="16">
                  <c:v>1.43</c:v>
                </c:pt>
                <c:pt idx="17">
                  <c:v>1.45</c:v>
                </c:pt>
                <c:pt idx="18">
                  <c:v>1.48</c:v>
                </c:pt>
                <c:pt idx="19">
                  <c:v>1.48</c:v>
                </c:pt>
              </c:numCache>
            </c:numRef>
          </c:xVal>
          <c:yVal>
            <c:numRef>
              <c:f>'Kapton R&amp;T plots'!$BU$3:$BU$22</c:f>
              <c:numCache>
                <c:formatCode>0.0000</c:formatCode>
                <c:ptCount val="20"/>
                <c:pt idx="0">
                  <c:v>1.9359452843564022</c:v>
                </c:pt>
                <c:pt idx="1">
                  <c:v>1.8633066199621118</c:v>
                </c:pt>
                <c:pt idx="2">
                  <c:v>2.6317062440357741</c:v>
                </c:pt>
                <c:pt idx="3">
                  <c:v>2.0761780775587804</c:v>
                </c:pt>
                <c:pt idx="4">
                  <c:v>0</c:v>
                </c:pt>
                <c:pt idx="5">
                  <c:v>1.8941825311333986</c:v>
                </c:pt>
                <c:pt idx="6">
                  <c:v>2.1950254424894462</c:v>
                </c:pt>
                <c:pt idx="7">
                  <c:v>2.2504596741074545</c:v>
                </c:pt>
                <c:pt idx="8">
                  <c:v>1.6311173997752317</c:v>
                </c:pt>
                <c:pt idx="9">
                  <c:v>2.1588164423810263</c:v>
                </c:pt>
                <c:pt idx="10">
                  <c:v>1.8998345130936856</c:v>
                </c:pt>
                <c:pt idx="11">
                  <c:v>2.4665116237361828</c:v>
                </c:pt>
                <c:pt idx="12">
                  <c:v>2.090599137468832</c:v>
                </c:pt>
                <c:pt idx="13">
                  <c:v>0</c:v>
                </c:pt>
                <c:pt idx="14">
                  <c:v>0</c:v>
                </c:pt>
                <c:pt idx="15">
                  <c:v>0</c:v>
                </c:pt>
                <c:pt idx="16">
                  <c:v>1.9372165118252334</c:v>
                </c:pt>
                <c:pt idx="17">
                  <c:v>1.6262491679176359</c:v>
                </c:pt>
                <c:pt idx="18">
                  <c:v>2.0661708170425976</c:v>
                </c:pt>
                <c:pt idx="19">
                  <c:v>1.5408669202805201</c:v>
                </c:pt>
              </c:numCache>
            </c:numRef>
          </c:yVal>
          <c:smooth val="0"/>
        </c:ser>
        <c:dLbls>
          <c:showLegendKey val="0"/>
          <c:showVal val="0"/>
          <c:showCatName val="0"/>
          <c:showSerName val="0"/>
          <c:showPercent val="0"/>
          <c:showBubbleSize val="0"/>
        </c:dLbls>
        <c:axId val="228523392"/>
        <c:axId val="228521856"/>
      </c:scatterChart>
      <c:valAx>
        <c:axId val="228510336"/>
        <c:scaling>
          <c:orientation val="minMax"/>
        </c:scaling>
        <c:delete val="0"/>
        <c:axPos val="b"/>
        <c:numFmt formatCode="0.000" sourceLinked="1"/>
        <c:majorTickMark val="out"/>
        <c:minorTickMark val="none"/>
        <c:tickLblPos val="nextTo"/>
        <c:crossAx val="228520320"/>
        <c:crosses val="autoZero"/>
        <c:crossBetween val="midCat"/>
      </c:valAx>
      <c:valAx>
        <c:axId val="228520320"/>
        <c:scaling>
          <c:orientation val="minMax"/>
          <c:min val="0"/>
        </c:scaling>
        <c:delete val="0"/>
        <c:axPos val="l"/>
        <c:majorGridlines/>
        <c:numFmt formatCode="0.0000" sourceLinked="1"/>
        <c:majorTickMark val="out"/>
        <c:minorTickMark val="none"/>
        <c:tickLblPos val="nextTo"/>
        <c:crossAx val="228510336"/>
        <c:crosses val="autoZero"/>
        <c:crossBetween val="midCat"/>
      </c:valAx>
      <c:valAx>
        <c:axId val="228521856"/>
        <c:scaling>
          <c:orientation val="minMax"/>
          <c:max val="4.5"/>
          <c:min val="0"/>
        </c:scaling>
        <c:delete val="0"/>
        <c:axPos val="r"/>
        <c:numFmt formatCode="0.0000" sourceLinked="1"/>
        <c:majorTickMark val="out"/>
        <c:minorTickMark val="none"/>
        <c:tickLblPos val="nextTo"/>
        <c:crossAx val="228523392"/>
        <c:crosses val="max"/>
        <c:crossBetween val="midCat"/>
      </c:valAx>
      <c:valAx>
        <c:axId val="228523392"/>
        <c:scaling>
          <c:orientation val="minMax"/>
        </c:scaling>
        <c:delete val="1"/>
        <c:axPos val="b"/>
        <c:numFmt formatCode="0.000" sourceLinked="1"/>
        <c:majorTickMark val="out"/>
        <c:minorTickMark val="none"/>
        <c:tickLblPos val="none"/>
        <c:crossAx val="228521856"/>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0988" l="0.70000000000000062" r="0.70000000000000062" t="0.75000000000000988" header="0.30000000000000032" footer="0.30000000000000032"/>
    <c:pageSetup orientation="landscape"/>
  </c:printSettings>
  <c:userShapes r:id="rId1"/>
</c:chartSpace>
</file>

<file path=xl/charts/chart5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diameters</a:t>
            </a:r>
            <a:r>
              <a:rPr lang="en-US" baseline="0"/>
              <a:t>, </a:t>
            </a:r>
            <a:r>
              <a:rPr lang="en-US"/>
              <a:t>versus Rt/R0, unaged</a:t>
            </a:r>
          </a:p>
        </c:rich>
      </c:tx>
      <c:layout>
        <c:manualLayout>
          <c:xMode val="edge"/>
          <c:yMode val="edge"/>
          <c:x val="0.10956555196517676"/>
          <c:y val="2.4347822382316201E-2"/>
        </c:manualLayout>
      </c:layout>
      <c:overlay val="0"/>
    </c:title>
    <c:autoTitleDeleted val="0"/>
    <c:plotArea>
      <c:layout/>
      <c:scatterChart>
        <c:scatterStyle val="lineMarker"/>
        <c:varyColors val="0"/>
        <c:ser>
          <c:idx val="0"/>
          <c:order val="0"/>
          <c:tx>
            <c:strRef>
              <c:f>'Kapton R&amp;T plots'!$BR$2</c:f>
              <c:strCache>
                <c:ptCount val="1"/>
                <c:pt idx="0">
                  <c:v>M1/M0 (micro-m)--CMD</c:v>
                </c:pt>
              </c:strCache>
            </c:strRef>
          </c:tx>
          <c:spPr>
            <a:ln w="28575">
              <a:noFill/>
            </a:ln>
          </c:spPr>
          <c:xVal>
            <c:numRef>
              <c:f>'Kapton R&amp;T plots'!$O$3:$O$22</c:f>
              <c:numCache>
                <c:formatCode>0.000</c:formatCode>
                <c:ptCount val="20"/>
                <c:pt idx="0">
                  <c:v>1.48</c:v>
                </c:pt>
                <c:pt idx="1">
                  <c:v>1.48</c:v>
                </c:pt>
                <c:pt idx="2">
                  <c:v>1.48</c:v>
                </c:pt>
                <c:pt idx="3">
                  <c:v>1.38</c:v>
                </c:pt>
                <c:pt idx="4">
                  <c:v>1.43</c:v>
                </c:pt>
                <c:pt idx="5">
                  <c:v>1.48</c:v>
                </c:pt>
                <c:pt idx="6">
                  <c:v>1.38</c:v>
                </c:pt>
                <c:pt idx="7">
                  <c:v>1.38</c:v>
                </c:pt>
                <c:pt idx="8">
                  <c:v>1.48</c:v>
                </c:pt>
                <c:pt idx="9">
                  <c:v>1.38</c:v>
                </c:pt>
                <c:pt idx="10">
                  <c:v>1.38</c:v>
                </c:pt>
                <c:pt idx="11">
                  <c:v>1.38</c:v>
                </c:pt>
                <c:pt idx="12">
                  <c:v>1.38</c:v>
                </c:pt>
                <c:pt idx="13">
                  <c:v>1.43</c:v>
                </c:pt>
                <c:pt idx="14">
                  <c:v>1.43</c:v>
                </c:pt>
                <c:pt idx="15">
                  <c:v>1.43</c:v>
                </c:pt>
                <c:pt idx="16">
                  <c:v>1.43</c:v>
                </c:pt>
                <c:pt idx="17">
                  <c:v>1.45</c:v>
                </c:pt>
                <c:pt idx="18">
                  <c:v>1.48</c:v>
                </c:pt>
                <c:pt idx="19">
                  <c:v>1.48</c:v>
                </c:pt>
              </c:numCache>
            </c:numRef>
          </c:xVal>
          <c:yVal>
            <c:numRef>
              <c:f>'Kapton R&amp;T plots'!$BR$3:$BR$22</c:f>
              <c:numCache>
                <c:formatCode>0.0000</c:formatCode>
                <c:ptCount val="20"/>
                <c:pt idx="0">
                  <c:v>0.22332654446557226</c:v>
                </c:pt>
                <c:pt idx="1">
                  <c:v>0.30421984529136165</c:v>
                </c:pt>
                <c:pt idx="2">
                  <c:v>0.1346708034598724</c:v>
                </c:pt>
                <c:pt idx="3">
                  <c:v>0.15228375712362852</c:v>
                </c:pt>
                <c:pt idx="4">
                  <c:v>0</c:v>
                </c:pt>
                <c:pt idx="5">
                  <c:v>0.19061768489019365</c:v>
                </c:pt>
                <c:pt idx="6">
                  <c:v>0.11462877287753323</c:v>
                </c:pt>
                <c:pt idx="7">
                  <c:v>9.4172911864210257E-2</c:v>
                </c:pt>
                <c:pt idx="8">
                  <c:v>0.21852328663676657</c:v>
                </c:pt>
                <c:pt idx="9">
                  <c:v>5.8581728377719348E-2</c:v>
                </c:pt>
                <c:pt idx="10">
                  <c:v>5.8782385759754953E-2</c:v>
                </c:pt>
                <c:pt idx="11">
                  <c:v>4.9005103969337348E-2</c:v>
                </c:pt>
                <c:pt idx="12">
                  <c:v>5.6373119010545703E-2</c:v>
                </c:pt>
                <c:pt idx="13">
                  <c:v>0</c:v>
                </c:pt>
                <c:pt idx="14">
                  <c:v>0</c:v>
                </c:pt>
                <c:pt idx="15">
                  <c:v>6.6290524233095519E-2</c:v>
                </c:pt>
                <c:pt idx="16">
                  <c:v>6.4341574275316893E-2</c:v>
                </c:pt>
                <c:pt idx="17">
                  <c:v>9.1940301437816396E-2</c:v>
                </c:pt>
                <c:pt idx="18">
                  <c:v>0.14833639810998711</c:v>
                </c:pt>
                <c:pt idx="19">
                  <c:v>8.83966382810287E-2</c:v>
                </c:pt>
              </c:numCache>
            </c:numRef>
          </c:yVal>
          <c:smooth val="0"/>
        </c:ser>
        <c:ser>
          <c:idx val="1"/>
          <c:order val="1"/>
          <c:tx>
            <c:strRef>
              <c:f>'Kapton R&amp;T plots'!$BS$2</c:f>
              <c:strCache>
                <c:ptCount val="1"/>
                <c:pt idx="0">
                  <c:v>Diameter of Average mass (micro-m)</c:v>
                </c:pt>
              </c:strCache>
            </c:strRef>
          </c:tx>
          <c:spPr>
            <a:ln w="28575">
              <a:noFill/>
            </a:ln>
          </c:spPr>
          <c:xVal>
            <c:numRef>
              <c:f>'Kapton R&amp;T plots'!$O$3:$O$22</c:f>
              <c:numCache>
                <c:formatCode>0.000</c:formatCode>
                <c:ptCount val="20"/>
                <c:pt idx="0">
                  <c:v>1.48</c:v>
                </c:pt>
                <c:pt idx="1">
                  <c:v>1.48</c:v>
                </c:pt>
                <c:pt idx="2">
                  <c:v>1.48</c:v>
                </c:pt>
                <c:pt idx="3">
                  <c:v>1.38</c:v>
                </c:pt>
                <c:pt idx="4">
                  <c:v>1.43</c:v>
                </c:pt>
                <c:pt idx="5">
                  <c:v>1.48</c:v>
                </c:pt>
                <c:pt idx="6">
                  <c:v>1.38</c:v>
                </c:pt>
                <c:pt idx="7">
                  <c:v>1.38</c:v>
                </c:pt>
                <c:pt idx="8">
                  <c:v>1.48</c:v>
                </c:pt>
                <c:pt idx="9">
                  <c:v>1.38</c:v>
                </c:pt>
                <c:pt idx="10">
                  <c:v>1.38</c:v>
                </c:pt>
                <c:pt idx="11">
                  <c:v>1.38</c:v>
                </c:pt>
                <c:pt idx="12">
                  <c:v>1.38</c:v>
                </c:pt>
                <c:pt idx="13">
                  <c:v>1.43</c:v>
                </c:pt>
                <c:pt idx="14">
                  <c:v>1.43</c:v>
                </c:pt>
                <c:pt idx="15">
                  <c:v>1.43</c:v>
                </c:pt>
                <c:pt idx="16">
                  <c:v>1.43</c:v>
                </c:pt>
                <c:pt idx="17">
                  <c:v>1.45</c:v>
                </c:pt>
                <c:pt idx="18">
                  <c:v>1.48</c:v>
                </c:pt>
                <c:pt idx="19">
                  <c:v>1.48</c:v>
                </c:pt>
              </c:numCache>
            </c:numRef>
          </c:xVal>
          <c:yVal>
            <c:numRef>
              <c:f>'Kapton R&amp;T plots'!$BS$3:$BS$22</c:f>
              <c:numCache>
                <c:formatCode>0.0000</c:formatCode>
                <c:ptCount val="20"/>
                <c:pt idx="0">
                  <c:v>0.34551005269730162</c:v>
                </c:pt>
                <c:pt idx="1">
                  <c:v>0.44812555565829937</c:v>
                </c:pt>
                <c:pt idx="2">
                  <c:v>0.34348579768208154</c:v>
                </c:pt>
                <c:pt idx="3">
                  <c:v>0.25967162312878556</c:v>
                </c:pt>
                <c:pt idx="4">
                  <c:v>0</c:v>
                </c:pt>
                <c:pt idx="5">
                  <c:v>0.28666637066468903</c:v>
                </c:pt>
                <c:pt idx="6">
                  <c:v>0.21268225274370534</c:v>
                </c:pt>
                <c:pt idx="7">
                  <c:v>0.18182992084451238</c:v>
                </c:pt>
                <c:pt idx="8">
                  <c:v>0.2776255099104501</c:v>
                </c:pt>
                <c:pt idx="9">
                  <c:v>0.10591592684287916</c:v>
                </c:pt>
                <c:pt idx="10">
                  <c:v>8.8739654555589506E-2</c:v>
                </c:pt>
                <c:pt idx="11">
                  <c:v>0.1107174056889626</c:v>
                </c:pt>
                <c:pt idx="12">
                  <c:v>9.7108213230960166E-2</c:v>
                </c:pt>
                <c:pt idx="13">
                  <c:v>0</c:v>
                </c:pt>
                <c:pt idx="14">
                  <c:v>0</c:v>
                </c:pt>
                <c:pt idx="15">
                  <c:v>3.0455084489988071E-2</c:v>
                </c:pt>
                <c:pt idx="16">
                  <c:v>9.9629708891046054E-2</c:v>
                </c:pt>
                <c:pt idx="17">
                  <c:v>0.11646654330236111</c:v>
                </c:pt>
                <c:pt idx="18">
                  <c:v>0.25116720161368244</c:v>
                </c:pt>
                <c:pt idx="19">
                  <c:v>0.10656512563679277</c:v>
                </c:pt>
              </c:numCache>
            </c:numRef>
          </c:yVal>
          <c:smooth val="0"/>
        </c:ser>
        <c:ser>
          <c:idx val="4"/>
          <c:order val="2"/>
          <c:tx>
            <c:strRef>
              <c:f>'Kapton R&amp;T plots'!$BV$2</c:f>
              <c:strCache>
                <c:ptCount val="1"/>
                <c:pt idx="0">
                  <c:v>Hatch Choate Dg</c:v>
                </c:pt>
              </c:strCache>
            </c:strRef>
          </c:tx>
          <c:spPr>
            <a:ln w="28575">
              <a:noFill/>
            </a:ln>
          </c:spPr>
          <c:xVal>
            <c:numRef>
              <c:f>'Kapton R&amp;T plots'!$O$3:$O$22</c:f>
              <c:numCache>
                <c:formatCode>0.000</c:formatCode>
                <c:ptCount val="20"/>
                <c:pt idx="0">
                  <c:v>1.48</c:v>
                </c:pt>
                <c:pt idx="1">
                  <c:v>1.48</c:v>
                </c:pt>
                <c:pt idx="2">
                  <c:v>1.48</c:v>
                </c:pt>
                <c:pt idx="3">
                  <c:v>1.38</c:v>
                </c:pt>
                <c:pt idx="4">
                  <c:v>1.43</c:v>
                </c:pt>
                <c:pt idx="5">
                  <c:v>1.48</c:v>
                </c:pt>
                <c:pt idx="6">
                  <c:v>1.38</c:v>
                </c:pt>
                <c:pt idx="7">
                  <c:v>1.38</c:v>
                </c:pt>
                <c:pt idx="8">
                  <c:v>1.48</c:v>
                </c:pt>
                <c:pt idx="9">
                  <c:v>1.38</c:v>
                </c:pt>
                <c:pt idx="10">
                  <c:v>1.38</c:v>
                </c:pt>
                <c:pt idx="11">
                  <c:v>1.38</c:v>
                </c:pt>
                <c:pt idx="12">
                  <c:v>1.38</c:v>
                </c:pt>
                <c:pt idx="13">
                  <c:v>1.43</c:v>
                </c:pt>
                <c:pt idx="14">
                  <c:v>1.43</c:v>
                </c:pt>
                <c:pt idx="15">
                  <c:v>1.43</c:v>
                </c:pt>
                <c:pt idx="16">
                  <c:v>1.43</c:v>
                </c:pt>
                <c:pt idx="17">
                  <c:v>1.45</c:v>
                </c:pt>
                <c:pt idx="18">
                  <c:v>1.48</c:v>
                </c:pt>
                <c:pt idx="19">
                  <c:v>1.48</c:v>
                </c:pt>
              </c:numCache>
            </c:numRef>
          </c:xVal>
          <c:yVal>
            <c:numRef>
              <c:f>'Kapton R&amp;T plots'!$BV$3:$BV$22</c:f>
              <c:numCache>
                <c:formatCode>0.0000</c:formatCode>
                <c:ptCount val="20"/>
                <c:pt idx="0">
                  <c:v>0.17954783605894736</c:v>
                </c:pt>
                <c:pt idx="1">
                  <c:v>0.25065793411164244</c:v>
                </c:pt>
                <c:pt idx="2">
                  <c:v>8.432489020675428E-2</c:v>
                </c:pt>
                <c:pt idx="3">
                  <c:v>0.11661868188901976</c:v>
                </c:pt>
                <c:pt idx="4">
                  <c:v>0</c:v>
                </c:pt>
                <c:pt idx="5">
                  <c:v>0.15543771805529163</c:v>
                </c:pt>
                <c:pt idx="6">
                  <c:v>8.4154014596173179E-2</c:v>
                </c:pt>
                <c:pt idx="7">
                  <c:v>6.7772939709597191E-2</c:v>
                </c:pt>
                <c:pt idx="8">
                  <c:v>0.19387280822319733</c:v>
                </c:pt>
                <c:pt idx="9">
                  <c:v>4.3567499587897025E-2</c:v>
                </c:pt>
                <c:pt idx="10">
                  <c:v>4.7842288526491916E-2</c:v>
                </c:pt>
                <c:pt idx="11">
                  <c:v>3.2602734095945066E-2</c:v>
                </c:pt>
                <c:pt idx="12">
                  <c:v>4.2951675961784321E-2</c:v>
                </c:pt>
                <c:pt idx="13">
                  <c:v>0</c:v>
                </c:pt>
                <c:pt idx="14">
                  <c:v>0</c:v>
                </c:pt>
                <c:pt idx="15">
                  <c:v>0</c:v>
                </c:pt>
                <c:pt idx="16">
                  <c:v>5.1706256170254025E-2</c:v>
                </c:pt>
                <c:pt idx="17">
                  <c:v>8.1688005420539944E-2</c:v>
                </c:pt>
                <c:pt idx="18">
                  <c:v>0.11399613592531087</c:v>
                </c:pt>
                <c:pt idx="19">
                  <c:v>8.0509304157939804E-2</c:v>
                </c:pt>
              </c:numCache>
            </c:numRef>
          </c:yVal>
          <c:smooth val="0"/>
        </c:ser>
        <c:dLbls>
          <c:showLegendKey val="0"/>
          <c:showVal val="0"/>
          <c:showCatName val="0"/>
          <c:showSerName val="0"/>
          <c:showPercent val="0"/>
          <c:showBubbleSize val="0"/>
        </c:dLbls>
        <c:axId val="239486848"/>
        <c:axId val="239488384"/>
      </c:scatterChart>
      <c:valAx>
        <c:axId val="239486848"/>
        <c:scaling>
          <c:orientation val="minMax"/>
        </c:scaling>
        <c:delete val="0"/>
        <c:axPos val="b"/>
        <c:numFmt formatCode="0.000" sourceLinked="1"/>
        <c:majorTickMark val="out"/>
        <c:minorTickMark val="none"/>
        <c:tickLblPos val="nextTo"/>
        <c:crossAx val="239488384"/>
        <c:crosses val="autoZero"/>
        <c:crossBetween val="midCat"/>
      </c:valAx>
      <c:valAx>
        <c:axId val="239488384"/>
        <c:scaling>
          <c:orientation val="minMax"/>
          <c:min val="0"/>
        </c:scaling>
        <c:delete val="0"/>
        <c:axPos val="l"/>
        <c:majorGridlines/>
        <c:numFmt formatCode="0.0000" sourceLinked="1"/>
        <c:majorTickMark val="out"/>
        <c:minorTickMark val="none"/>
        <c:tickLblPos val="nextTo"/>
        <c:crossAx val="239486848"/>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0988" l="0.70000000000000062" r="0.70000000000000062" t="0.75000000000000988" header="0.30000000000000032" footer="0.30000000000000032"/>
    <c:pageSetup orientation="landscape"/>
  </c:printSettings>
  <c:userShapes r:id="rId1"/>
</c:chartSpace>
</file>

<file path=xl/charts/chart5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diameters</a:t>
            </a:r>
            <a:r>
              <a:rPr lang="en-US" baseline="0"/>
              <a:t> </a:t>
            </a:r>
            <a:r>
              <a:rPr lang="en-US"/>
              <a:t>versus Rt/R0, aged 491 s</a:t>
            </a:r>
          </a:p>
        </c:rich>
      </c:tx>
      <c:layout>
        <c:manualLayout>
          <c:xMode val="edge"/>
          <c:yMode val="edge"/>
          <c:x val="0.10956555196517681"/>
          <c:y val="2.4347822382316201E-2"/>
        </c:manualLayout>
      </c:layout>
      <c:overlay val="0"/>
    </c:title>
    <c:autoTitleDeleted val="0"/>
    <c:plotArea>
      <c:layout/>
      <c:scatterChart>
        <c:scatterStyle val="lineMarker"/>
        <c:varyColors val="0"/>
        <c:ser>
          <c:idx val="0"/>
          <c:order val="0"/>
          <c:tx>
            <c:strRef>
              <c:f>'Kapton R&amp;T plots'!$BR$2</c:f>
              <c:strCache>
                <c:ptCount val="1"/>
                <c:pt idx="0">
                  <c:v>M1/M0 (micro-m)--CMD</c:v>
                </c:pt>
              </c:strCache>
            </c:strRef>
          </c:tx>
          <c:spPr>
            <a:ln w="28575">
              <a:noFill/>
            </a:ln>
          </c:spPr>
          <c:xVal>
            <c:numRef>
              <c:f>'Kapton R&amp;T plots'!$O$23:$O$33</c:f>
              <c:numCache>
                <c:formatCode>0.000</c:formatCode>
                <c:ptCount val="11"/>
                <c:pt idx="0">
                  <c:v>1.48</c:v>
                </c:pt>
                <c:pt idx="1">
                  <c:v>1.48</c:v>
                </c:pt>
                <c:pt idx="2">
                  <c:v>1.48</c:v>
                </c:pt>
                <c:pt idx="3">
                  <c:v>1.38</c:v>
                </c:pt>
                <c:pt idx="4">
                  <c:v>1.38</c:v>
                </c:pt>
                <c:pt idx="5">
                  <c:v>1.43</c:v>
                </c:pt>
                <c:pt idx="6">
                  <c:v>1.43</c:v>
                </c:pt>
                <c:pt idx="7">
                  <c:v>1.43</c:v>
                </c:pt>
                <c:pt idx="8">
                  <c:v>1.43</c:v>
                </c:pt>
                <c:pt idx="9">
                  <c:v>1.45</c:v>
                </c:pt>
                <c:pt idx="10">
                  <c:v>1.48</c:v>
                </c:pt>
              </c:numCache>
            </c:numRef>
          </c:xVal>
          <c:yVal>
            <c:numRef>
              <c:f>'Kapton R&amp;T plots'!$BR$23:$BR$33</c:f>
              <c:numCache>
                <c:formatCode>0.0000</c:formatCode>
                <c:ptCount val="11"/>
                <c:pt idx="0">
                  <c:v>0.23368086001393035</c:v>
                </c:pt>
                <c:pt idx="1">
                  <c:v>0.32964655737592746</c:v>
                </c:pt>
                <c:pt idx="2">
                  <c:v>0.14499643709710786</c:v>
                </c:pt>
                <c:pt idx="3">
                  <c:v>9.5517612038381369E-2</c:v>
                </c:pt>
                <c:pt idx="4">
                  <c:v>6.6815676631340595E-2</c:v>
                </c:pt>
                <c:pt idx="5">
                  <c:v>0.11797700268537473</c:v>
                </c:pt>
                <c:pt idx="6">
                  <c:v>0.11219893930621616</c:v>
                </c:pt>
                <c:pt idx="7">
                  <c:v>8.2953099715352058E-2</c:v>
                </c:pt>
                <c:pt idx="8">
                  <c:v>0.10509227008761539</c:v>
                </c:pt>
                <c:pt idx="9">
                  <c:v>0.13550220539017285</c:v>
                </c:pt>
                <c:pt idx="10">
                  <c:v>0.13818103735430015</c:v>
                </c:pt>
              </c:numCache>
            </c:numRef>
          </c:yVal>
          <c:smooth val="0"/>
        </c:ser>
        <c:ser>
          <c:idx val="1"/>
          <c:order val="1"/>
          <c:tx>
            <c:strRef>
              <c:f>'Kapton R&amp;T plots'!$BS$2</c:f>
              <c:strCache>
                <c:ptCount val="1"/>
                <c:pt idx="0">
                  <c:v>Diameter of Average mass (micro-m)</c:v>
                </c:pt>
              </c:strCache>
            </c:strRef>
          </c:tx>
          <c:spPr>
            <a:ln w="28575">
              <a:noFill/>
            </a:ln>
          </c:spPr>
          <c:xVal>
            <c:numRef>
              <c:f>'Kapton R&amp;T plots'!$O$23:$O$33</c:f>
              <c:numCache>
                <c:formatCode>0.000</c:formatCode>
                <c:ptCount val="11"/>
                <c:pt idx="0">
                  <c:v>1.48</c:v>
                </c:pt>
                <c:pt idx="1">
                  <c:v>1.48</c:v>
                </c:pt>
                <c:pt idx="2">
                  <c:v>1.48</c:v>
                </c:pt>
                <c:pt idx="3">
                  <c:v>1.38</c:v>
                </c:pt>
                <c:pt idx="4">
                  <c:v>1.38</c:v>
                </c:pt>
                <c:pt idx="5">
                  <c:v>1.43</c:v>
                </c:pt>
                <c:pt idx="6">
                  <c:v>1.43</c:v>
                </c:pt>
                <c:pt idx="7">
                  <c:v>1.43</c:v>
                </c:pt>
                <c:pt idx="8">
                  <c:v>1.43</c:v>
                </c:pt>
                <c:pt idx="9">
                  <c:v>1.45</c:v>
                </c:pt>
                <c:pt idx="10">
                  <c:v>1.48</c:v>
                </c:pt>
              </c:numCache>
            </c:numRef>
          </c:xVal>
          <c:yVal>
            <c:numRef>
              <c:f>'Kapton R&amp;T plots'!$BS$23:$BS$33</c:f>
              <c:numCache>
                <c:formatCode>0.0000</c:formatCode>
                <c:ptCount val="11"/>
                <c:pt idx="0">
                  <c:v>0.35123708057095632</c:v>
                </c:pt>
                <c:pt idx="1">
                  <c:v>0.460047454751769</c:v>
                </c:pt>
                <c:pt idx="2">
                  <c:v>0.35107316171962338</c:v>
                </c:pt>
                <c:pt idx="3">
                  <c:v>0.12419732499439015</c:v>
                </c:pt>
                <c:pt idx="4">
                  <c:v>0.11550042736986271</c:v>
                </c:pt>
                <c:pt idx="5">
                  <c:v>0.15228007114746611</c:v>
                </c:pt>
                <c:pt idx="6">
                  <c:v>0.17356577923315275</c:v>
                </c:pt>
                <c:pt idx="7">
                  <c:v>4.432526528140724E-2</c:v>
                </c:pt>
                <c:pt idx="8">
                  <c:v>0.154844539147029</c:v>
                </c:pt>
                <c:pt idx="9">
                  <c:v>0.17614338692128539</c:v>
                </c:pt>
                <c:pt idx="10">
                  <c:v>0.16531983107175491</c:v>
                </c:pt>
              </c:numCache>
            </c:numRef>
          </c:yVal>
          <c:smooth val="0"/>
        </c:ser>
        <c:ser>
          <c:idx val="4"/>
          <c:order val="2"/>
          <c:tx>
            <c:strRef>
              <c:f>'Kapton R&amp;T plots'!$BV$2</c:f>
              <c:strCache>
                <c:ptCount val="1"/>
                <c:pt idx="0">
                  <c:v>Hatch Choate Dg</c:v>
                </c:pt>
              </c:strCache>
            </c:strRef>
          </c:tx>
          <c:spPr>
            <a:ln w="28575">
              <a:noFill/>
            </a:ln>
          </c:spPr>
          <c:xVal>
            <c:numRef>
              <c:f>'Kapton R&amp;T plots'!$O$23:$O$33</c:f>
              <c:numCache>
                <c:formatCode>0.000</c:formatCode>
                <c:ptCount val="11"/>
                <c:pt idx="0">
                  <c:v>1.48</c:v>
                </c:pt>
                <c:pt idx="1">
                  <c:v>1.48</c:v>
                </c:pt>
                <c:pt idx="2">
                  <c:v>1.48</c:v>
                </c:pt>
                <c:pt idx="3">
                  <c:v>1.38</c:v>
                </c:pt>
                <c:pt idx="4">
                  <c:v>1.38</c:v>
                </c:pt>
                <c:pt idx="5">
                  <c:v>1.43</c:v>
                </c:pt>
                <c:pt idx="6">
                  <c:v>1.43</c:v>
                </c:pt>
                <c:pt idx="7">
                  <c:v>1.43</c:v>
                </c:pt>
                <c:pt idx="8">
                  <c:v>1.43</c:v>
                </c:pt>
                <c:pt idx="9">
                  <c:v>1.45</c:v>
                </c:pt>
                <c:pt idx="10">
                  <c:v>1.48</c:v>
                </c:pt>
              </c:numCache>
            </c:numRef>
          </c:xVal>
          <c:yVal>
            <c:numRef>
              <c:f>'Kapton R&amp;T plots'!$BV$23:$BV$33</c:f>
              <c:numCache>
                <c:formatCode>0.0000</c:formatCode>
                <c:ptCount val="11"/>
                <c:pt idx="0">
                  <c:v>0.19060510757829099</c:v>
                </c:pt>
                <c:pt idx="1">
                  <c:v>0.27904323668687664</c:v>
                </c:pt>
                <c:pt idx="2">
                  <c:v>9.3183105678405501E-2</c:v>
                </c:pt>
                <c:pt idx="3">
                  <c:v>8.376624808810354E-2</c:v>
                </c:pt>
                <c:pt idx="4">
                  <c:v>5.0818958542366073E-2</c:v>
                </c:pt>
                <c:pt idx="5">
                  <c:v>0.10384234859058263</c:v>
                </c:pt>
                <c:pt idx="6">
                  <c:v>9.0209250738542343E-2</c:v>
                </c:pt>
                <c:pt idx="7">
                  <c:v>0</c:v>
                </c:pt>
                <c:pt idx="8">
                  <c:v>8.6578132344292139E-2</c:v>
                </c:pt>
                <c:pt idx="9">
                  <c:v>0.118846493917783</c:v>
                </c:pt>
                <c:pt idx="10">
                  <c:v>0.12633107642464864</c:v>
                </c:pt>
              </c:numCache>
            </c:numRef>
          </c:yVal>
          <c:smooth val="0"/>
        </c:ser>
        <c:dLbls>
          <c:showLegendKey val="0"/>
          <c:showVal val="0"/>
          <c:showCatName val="0"/>
          <c:showSerName val="0"/>
          <c:showPercent val="0"/>
          <c:showBubbleSize val="0"/>
        </c:dLbls>
        <c:axId val="239523328"/>
        <c:axId val="239524864"/>
      </c:scatterChart>
      <c:valAx>
        <c:axId val="239523328"/>
        <c:scaling>
          <c:orientation val="minMax"/>
        </c:scaling>
        <c:delete val="0"/>
        <c:axPos val="b"/>
        <c:numFmt formatCode="0.000" sourceLinked="1"/>
        <c:majorTickMark val="out"/>
        <c:minorTickMark val="none"/>
        <c:tickLblPos val="nextTo"/>
        <c:crossAx val="239524864"/>
        <c:crosses val="autoZero"/>
        <c:crossBetween val="midCat"/>
      </c:valAx>
      <c:valAx>
        <c:axId val="239524864"/>
        <c:scaling>
          <c:orientation val="minMax"/>
          <c:min val="0"/>
        </c:scaling>
        <c:delete val="0"/>
        <c:axPos val="l"/>
        <c:majorGridlines/>
        <c:numFmt formatCode="0.0000" sourceLinked="1"/>
        <c:majorTickMark val="out"/>
        <c:minorTickMark val="none"/>
        <c:tickLblPos val="nextTo"/>
        <c:crossAx val="239523328"/>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1" l="0.70000000000000062" r="0.70000000000000062" t="0.7500000000000101" header="0.30000000000000032" footer="0.30000000000000032"/>
    <c:pageSetup orientation="landscape"/>
  </c:printSettings>
</c:chartSpace>
</file>

<file path=xl/charts/chart5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diameters</a:t>
            </a:r>
            <a:r>
              <a:rPr lang="en-US" baseline="0"/>
              <a:t>, </a:t>
            </a:r>
            <a:r>
              <a:rPr lang="en-US"/>
              <a:t>versus Rt/R0, unaged, v=8</a:t>
            </a:r>
          </a:p>
        </c:rich>
      </c:tx>
      <c:layout>
        <c:manualLayout>
          <c:xMode val="edge"/>
          <c:yMode val="edge"/>
          <c:x val="0.10956555196517681"/>
          <c:y val="2.4347822382316201E-2"/>
        </c:manualLayout>
      </c:layout>
      <c:overlay val="0"/>
    </c:title>
    <c:autoTitleDeleted val="0"/>
    <c:plotArea>
      <c:layout/>
      <c:scatterChart>
        <c:scatterStyle val="lineMarker"/>
        <c:varyColors val="0"/>
        <c:ser>
          <c:idx val="0"/>
          <c:order val="0"/>
          <c:tx>
            <c:strRef>
              <c:f>'Kapton R&amp;T plots'!$BR$2</c:f>
              <c:strCache>
                <c:ptCount val="1"/>
                <c:pt idx="0">
                  <c:v>M1/M0 (micro-m)--CMD</c:v>
                </c:pt>
              </c:strCache>
            </c:strRef>
          </c:tx>
          <c:spPr>
            <a:ln w="28575">
              <a:noFill/>
            </a:ln>
          </c:spPr>
          <c:xVal>
            <c:numRef>
              <c:f>'Kapton R&amp;T plots'!$O$12:$O$22</c:f>
              <c:numCache>
                <c:formatCode>0.000</c:formatCode>
                <c:ptCount val="11"/>
                <c:pt idx="0">
                  <c:v>1.38</c:v>
                </c:pt>
                <c:pt idx="1">
                  <c:v>1.38</c:v>
                </c:pt>
                <c:pt idx="2">
                  <c:v>1.38</c:v>
                </c:pt>
                <c:pt idx="3">
                  <c:v>1.38</c:v>
                </c:pt>
                <c:pt idx="4">
                  <c:v>1.43</c:v>
                </c:pt>
                <c:pt idx="5">
                  <c:v>1.43</c:v>
                </c:pt>
                <c:pt idx="6">
                  <c:v>1.43</c:v>
                </c:pt>
                <c:pt idx="7">
                  <c:v>1.43</c:v>
                </c:pt>
                <c:pt idx="8">
                  <c:v>1.45</c:v>
                </c:pt>
                <c:pt idx="9">
                  <c:v>1.48</c:v>
                </c:pt>
                <c:pt idx="10">
                  <c:v>1.48</c:v>
                </c:pt>
              </c:numCache>
            </c:numRef>
          </c:xVal>
          <c:yVal>
            <c:numRef>
              <c:f>'Kapton R&amp;T plots'!$BR$12:$BR$22</c:f>
              <c:numCache>
                <c:formatCode>0.0000</c:formatCode>
                <c:ptCount val="11"/>
                <c:pt idx="0">
                  <c:v>5.8581728377719348E-2</c:v>
                </c:pt>
                <c:pt idx="1">
                  <c:v>5.8782385759754953E-2</c:v>
                </c:pt>
                <c:pt idx="2">
                  <c:v>4.9005103969337348E-2</c:v>
                </c:pt>
                <c:pt idx="3">
                  <c:v>5.6373119010545703E-2</c:v>
                </c:pt>
                <c:pt idx="4">
                  <c:v>0</c:v>
                </c:pt>
                <c:pt idx="5">
                  <c:v>0</c:v>
                </c:pt>
                <c:pt idx="6">
                  <c:v>6.6290524233095519E-2</c:v>
                </c:pt>
                <c:pt idx="7">
                  <c:v>6.4341574275316893E-2</c:v>
                </c:pt>
                <c:pt idx="8">
                  <c:v>9.1940301437816396E-2</c:v>
                </c:pt>
                <c:pt idx="9">
                  <c:v>0.14833639810998711</c:v>
                </c:pt>
                <c:pt idx="10">
                  <c:v>8.83966382810287E-2</c:v>
                </c:pt>
              </c:numCache>
            </c:numRef>
          </c:yVal>
          <c:smooth val="0"/>
        </c:ser>
        <c:ser>
          <c:idx val="1"/>
          <c:order val="1"/>
          <c:tx>
            <c:strRef>
              <c:f>'Kapton R&amp;T plots'!$BS$2</c:f>
              <c:strCache>
                <c:ptCount val="1"/>
                <c:pt idx="0">
                  <c:v>Diameter of Average mass (micro-m)</c:v>
                </c:pt>
              </c:strCache>
            </c:strRef>
          </c:tx>
          <c:spPr>
            <a:ln w="28575">
              <a:noFill/>
            </a:ln>
          </c:spPr>
          <c:xVal>
            <c:numRef>
              <c:f>'Kapton R&amp;T plots'!$O$12:$O$22</c:f>
              <c:numCache>
                <c:formatCode>0.000</c:formatCode>
                <c:ptCount val="11"/>
                <c:pt idx="0">
                  <c:v>1.38</c:v>
                </c:pt>
                <c:pt idx="1">
                  <c:v>1.38</c:v>
                </c:pt>
                <c:pt idx="2">
                  <c:v>1.38</c:v>
                </c:pt>
                <c:pt idx="3">
                  <c:v>1.38</c:v>
                </c:pt>
                <c:pt idx="4">
                  <c:v>1.43</c:v>
                </c:pt>
                <c:pt idx="5">
                  <c:v>1.43</c:v>
                </c:pt>
                <c:pt idx="6">
                  <c:v>1.43</c:v>
                </c:pt>
                <c:pt idx="7">
                  <c:v>1.43</c:v>
                </c:pt>
                <c:pt idx="8">
                  <c:v>1.45</c:v>
                </c:pt>
                <c:pt idx="9">
                  <c:v>1.48</c:v>
                </c:pt>
                <c:pt idx="10">
                  <c:v>1.48</c:v>
                </c:pt>
              </c:numCache>
            </c:numRef>
          </c:xVal>
          <c:yVal>
            <c:numRef>
              <c:f>'Kapton R&amp;T plots'!$BS$12:$BS$22</c:f>
              <c:numCache>
                <c:formatCode>0.0000</c:formatCode>
                <c:ptCount val="11"/>
                <c:pt idx="0">
                  <c:v>0.10591592684287916</c:v>
                </c:pt>
                <c:pt idx="1">
                  <c:v>8.8739654555589506E-2</c:v>
                </c:pt>
                <c:pt idx="2">
                  <c:v>0.1107174056889626</c:v>
                </c:pt>
                <c:pt idx="3">
                  <c:v>9.7108213230960166E-2</c:v>
                </c:pt>
                <c:pt idx="4">
                  <c:v>0</c:v>
                </c:pt>
                <c:pt idx="5">
                  <c:v>0</c:v>
                </c:pt>
                <c:pt idx="6">
                  <c:v>3.0455084489988071E-2</c:v>
                </c:pt>
                <c:pt idx="7">
                  <c:v>9.9629708891046054E-2</c:v>
                </c:pt>
                <c:pt idx="8">
                  <c:v>0.11646654330236111</c:v>
                </c:pt>
                <c:pt idx="9">
                  <c:v>0.25116720161368244</c:v>
                </c:pt>
                <c:pt idx="10">
                  <c:v>0.10656512563679277</c:v>
                </c:pt>
              </c:numCache>
            </c:numRef>
          </c:yVal>
          <c:smooth val="0"/>
        </c:ser>
        <c:ser>
          <c:idx val="4"/>
          <c:order val="2"/>
          <c:tx>
            <c:strRef>
              <c:f>'Kapton R&amp;T plots'!$BV$2</c:f>
              <c:strCache>
                <c:ptCount val="1"/>
                <c:pt idx="0">
                  <c:v>Hatch Choate Dg</c:v>
                </c:pt>
              </c:strCache>
            </c:strRef>
          </c:tx>
          <c:spPr>
            <a:ln w="28575">
              <a:noFill/>
            </a:ln>
          </c:spPr>
          <c:xVal>
            <c:numRef>
              <c:f>'Kapton R&amp;T plots'!$O$12:$O$22</c:f>
              <c:numCache>
                <c:formatCode>0.000</c:formatCode>
                <c:ptCount val="11"/>
                <c:pt idx="0">
                  <c:v>1.38</c:v>
                </c:pt>
                <c:pt idx="1">
                  <c:v>1.38</c:v>
                </c:pt>
                <c:pt idx="2">
                  <c:v>1.38</c:v>
                </c:pt>
                <c:pt idx="3">
                  <c:v>1.38</c:v>
                </c:pt>
                <c:pt idx="4">
                  <c:v>1.43</c:v>
                </c:pt>
                <c:pt idx="5">
                  <c:v>1.43</c:v>
                </c:pt>
                <c:pt idx="6">
                  <c:v>1.43</c:v>
                </c:pt>
                <c:pt idx="7">
                  <c:v>1.43</c:v>
                </c:pt>
                <c:pt idx="8">
                  <c:v>1.45</c:v>
                </c:pt>
                <c:pt idx="9">
                  <c:v>1.48</c:v>
                </c:pt>
                <c:pt idx="10">
                  <c:v>1.48</c:v>
                </c:pt>
              </c:numCache>
            </c:numRef>
          </c:xVal>
          <c:yVal>
            <c:numRef>
              <c:f>'Kapton R&amp;T plots'!$BV$12:$BV$22</c:f>
              <c:numCache>
                <c:formatCode>0.0000</c:formatCode>
                <c:ptCount val="11"/>
                <c:pt idx="0">
                  <c:v>4.3567499587897025E-2</c:v>
                </c:pt>
                <c:pt idx="1">
                  <c:v>4.7842288526491916E-2</c:v>
                </c:pt>
                <c:pt idx="2">
                  <c:v>3.2602734095945066E-2</c:v>
                </c:pt>
                <c:pt idx="3">
                  <c:v>4.2951675961784321E-2</c:v>
                </c:pt>
                <c:pt idx="4">
                  <c:v>0</c:v>
                </c:pt>
                <c:pt idx="5">
                  <c:v>0</c:v>
                </c:pt>
                <c:pt idx="6">
                  <c:v>0</c:v>
                </c:pt>
                <c:pt idx="7">
                  <c:v>5.1706256170254025E-2</c:v>
                </c:pt>
                <c:pt idx="8">
                  <c:v>8.1688005420539944E-2</c:v>
                </c:pt>
                <c:pt idx="9">
                  <c:v>0.11399613592531087</c:v>
                </c:pt>
                <c:pt idx="10">
                  <c:v>8.0509304157939804E-2</c:v>
                </c:pt>
              </c:numCache>
            </c:numRef>
          </c:yVal>
          <c:smooth val="0"/>
        </c:ser>
        <c:dLbls>
          <c:showLegendKey val="0"/>
          <c:showVal val="0"/>
          <c:showCatName val="0"/>
          <c:showSerName val="0"/>
          <c:showPercent val="0"/>
          <c:showBubbleSize val="0"/>
        </c:dLbls>
        <c:axId val="239254912"/>
        <c:axId val="239260800"/>
      </c:scatterChart>
      <c:scatterChart>
        <c:scatterStyle val="lineMarker"/>
        <c:varyColors val="0"/>
        <c:ser>
          <c:idx val="2"/>
          <c:order val="3"/>
          <c:tx>
            <c:strRef>
              <c:f>'Kapton R&amp;T plots'!$BT$2</c:f>
              <c:strCache>
                <c:ptCount val="1"/>
                <c:pt idx="0">
                  <c:v>MPASS 3/2</c:v>
                </c:pt>
              </c:strCache>
            </c:strRef>
          </c:tx>
          <c:spPr>
            <a:ln w="28575">
              <a:noFill/>
            </a:ln>
          </c:spPr>
          <c:xVal>
            <c:numRef>
              <c:f>'Kapton R&amp;T plots'!$O$12:$O$22</c:f>
              <c:numCache>
                <c:formatCode>0.000</c:formatCode>
                <c:ptCount val="11"/>
                <c:pt idx="0">
                  <c:v>1.38</c:v>
                </c:pt>
                <c:pt idx="1">
                  <c:v>1.38</c:v>
                </c:pt>
                <c:pt idx="2">
                  <c:v>1.38</c:v>
                </c:pt>
                <c:pt idx="3">
                  <c:v>1.38</c:v>
                </c:pt>
                <c:pt idx="4">
                  <c:v>1.43</c:v>
                </c:pt>
                <c:pt idx="5">
                  <c:v>1.43</c:v>
                </c:pt>
                <c:pt idx="6">
                  <c:v>1.43</c:v>
                </c:pt>
                <c:pt idx="7">
                  <c:v>1.43</c:v>
                </c:pt>
                <c:pt idx="8">
                  <c:v>1.45</c:v>
                </c:pt>
                <c:pt idx="9">
                  <c:v>1.48</c:v>
                </c:pt>
                <c:pt idx="10">
                  <c:v>1.48</c:v>
                </c:pt>
              </c:numCache>
            </c:numRef>
          </c:xVal>
          <c:yVal>
            <c:numRef>
              <c:f>'Kapton R&amp;T plots'!$BT$12:$BT$22</c:f>
              <c:numCache>
                <c:formatCode>0.0000</c:formatCode>
                <c:ptCount val="11"/>
                <c:pt idx="0">
                  <c:v>2.6147363312046679</c:v>
                </c:pt>
                <c:pt idx="1">
                  <c:v>2.2162113055412394</c:v>
                </c:pt>
                <c:pt idx="2">
                  <c:v>0</c:v>
                </c:pt>
                <c:pt idx="3">
                  <c:v>2.6213644090899169</c:v>
                </c:pt>
                <c:pt idx="4">
                  <c:v>2.8004739773672904</c:v>
                </c:pt>
                <c:pt idx="5">
                  <c:v>3.2176296796401109</c:v>
                </c:pt>
                <c:pt idx="6">
                  <c:v>0</c:v>
                </c:pt>
                <c:pt idx="7">
                  <c:v>3.6284825206938849</c:v>
                </c:pt>
                <c:pt idx="8">
                  <c:v>2.8628501960667303</c:v>
                </c:pt>
                <c:pt idx="9">
                  <c:v>2.7123475034119386</c:v>
                </c:pt>
                <c:pt idx="10">
                  <c:v>2.5520473182155881</c:v>
                </c:pt>
              </c:numCache>
            </c:numRef>
          </c:yVal>
          <c:smooth val="0"/>
        </c:ser>
        <c:ser>
          <c:idx val="3"/>
          <c:order val="4"/>
          <c:tx>
            <c:strRef>
              <c:f>'Kapton R&amp;T plots'!$BU$2</c:f>
              <c:strCache>
                <c:ptCount val="1"/>
                <c:pt idx="0">
                  <c:v>Hatch Choate Sigma g</c:v>
                </c:pt>
              </c:strCache>
            </c:strRef>
          </c:tx>
          <c:spPr>
            <a:ln w="28575">
              <a:noFill/>
            </a:ln>
          </c:spPr>
          <c:xVal>
            <c:numRef>
              <c:f>'Kapton R&amp;T plots'!$O$12:$O$22</c:f>
              <c:numCache>
                <c:formatCode>0.000</c:formatCode>
                <c:ptCount val="11"/>
                <c:pt idx="0">
                  <c:v>1.38</c:v>
                </c:pt>
                <c:pt idx="1">
                  <c:v>1.38</c:v>
                </c:pt>
                <c:pt idx="2">
                  <c:v>1.38</c:v>
                </c:pt>
                <c:pt idx="3">
                  <c:v>1.38</c:v>
                </c:pt>
                <c:pt idx="4">
                  <c:v>1.43</c:v>
                </c:pt>
                <c:pt idx="5">
                  <c:v>1.43</c:v>
                </c:pt>
                <c:pt idx="6">
                  <c:v>1.43</c:v>
                </c:pt>
                <c:pt idx="7">
                  <c:v>1.43</c:v>
                </c:pt>
                <c:pt idx="8">
                  <c:v>1.45</c:v>
                </c:pt>
                <c:pt idx="9">
                  <c:v>1.48</c:v>
                </c:pt>
                <c:pt idx="10">
                  <c:v>1.48</c:v>
                </c:pt>
              </c:numCache>
            </c:numRef>
          </c:xVal>
          <c:yVal>
            <c:numRef>
              <c:f>'Kapton R&amp;T plots'!$BU$12:$BU$22</c:f>
              <c:numCache>
                <c:formatCode>0.0000</c:formatCode>
                <c:ptCount val="11"/>
                <c:pt idx="0">
                  <c:v>2.1588164423810263</c:v>
                </c:pt>
                <c:pt idx="1">
                  <c:v>1.8998345130936856</c:v>
                </c:pt>
                <c:pt idx="2">
                  <c:v>2.4665116237361828</c:v>
                </c:pt>
                <c:pt idx="3">
                  <c:v>2.090599137468832</c:v>
                </c:pt>
                <c:pt idx="4">
                  <c:v>0</c:v>
                </c:pt>
                <c:pt idx="5">
                  <c:v>0</c:v>
                </c:pt>
                <c:pt idx="6">
                  <c:v>0</c:v>
                </c:pt>
                <c:pt idx="7">
                  <c:v>1.9372165118252334</c:v>
                </c:pt>
                <c:pt idx="8">
                  <c:v>1.6262491679176359</c:v>
                </c:pt>
                <c:pt idx="9">
                  <c:v>2.0661708170425976</c:v>
                </c:pt>
                <c:pt idx="10">
                  <c:v>1.5408669202805201</c:v>
                </c:pt>
              </c:numCache>
            </c:numRef>
          </c:yVal>
          <c:smooth val="0"/>
        </c:ser>
        <c:dLbls>
          <c:showLegendKey val="0"/>
          <c:showVal val="0"/>
          <c:showCatName val="0"/>
          <c:showSerName val="0"/>
          <c:showPercent val="0"/>
          <c:showBubbleSize val="0"/>
        </c:dLbls>
        <c:axId val="239264128"/>
        <c:axId val="239262336"/>
      </c:scatterChart>
      <c:valAx>
        <c:axId val="239254912"/>
        <c:scaling>
          <c:orientation val="minMax"/>
        </c:scaling>
        <c:delete val="0"/>
        <c:axPos val="b"/>
        <c:numFmt formatCode="0.000" sourceLinked="1"/>
        <c:majorTickMark val="out"/>
        <c:minorTickMark val="none"/>
        <c:tickLblPos val="nextTo"/>
        <c:crossAx val="239260800"/>
        <c:crosses val="autoZero"/>
        <c:crossBetween val="midCat"/>
      </c:valAx>
      <c:valAx>
        <c:axId val="239260800"/>
        <c:scaling>
          <c:orientation val="minMax"/>
          <c:min val="0"/>
        </c:scaling>
        <c:delete val="0"/>
        <c:axPos val="l"/>
        <c:majorGridlines/>
        <c:numFmt formatCode="0.0000" sourceLinked="1"/>
        <c:majorTickMark val="out"/>
        <c:minorTickMark val="none"/>
        <c:tickLblPos val="nextTo"/>
        <c:crossAx val="239254912"/>
        <c:crosses val="autoZero"/>
        <c:crossBetween val="midCat"/>
      </c:valAx>
      <c:valAx>
        <c:axId val="239262336"/>
        <c:scaling>
          <c:orientation val="minMax"/>
          <c:max val="3.5"/>
        </c:scaling>
        <c:delete val="0"/>
        <c:axPos val="r"/>
        <c:numFmt formatCode="0.0000" sourceLinked="1"/>
        <c:majorTickMark val="out"/>
        <c:minorTickMark val="none"/>
        <c:tickLblPos val="nextTo"/>
        <c:crossAx val="239264128"/>
        <c:crosses val="max"/>
        <c:crossBetween val="midCat"/>
      </c:valAx>
      <c:valAx>
        <c:axId val="239264128"/>
        <c:scaling>
          <c:orientation val="minMax"/>
        </c:scaling>
        <c:delete val="1"/>
        <c:axPos val="b"/>
        <c:numFmt formatCode="0.000" sourceLinked="1"/>
        <c:majorTickMark val="out"/>
        <c:minorTickMark val="none"/>
        <c:tickLblPos val="none"/>
        <c:crossAx val="239262336"/>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1" l="0.70000000000000062" r="0.70000000000000062" t="0.7500000000000101" header="0.30000000000000032" footer="0.30000000000000032"/>
    <c:pageSetup orientation="landscape"/>
  </c:printSettings>
  <c:userShapes r:id="rId1"/>
</c:chartSpace>
</file>

<file path=xl/charts/chart5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diameters</a:t>
            </a:r>
            <a:r>
              <a:rPr lang="en-US" baseline="0"/>
              <a:t> </a:t>
            </a:r>
            <a:r>
              <a:rPr lang="en-US"/>
              <a:t>versus Rt/R0, aged 491 s, v=8</a:t>
            </a:r>
          </a:p>
        </c:rich>
      </c:tx>
      <c:layout>
        <c:manualLayout>
          <c:xMode val="edge"/>
          <c:yMode val="edge"/>
          <c:x val="0.10956555196517689"/>
          <c:y val="2.4347822382316201E-2"/>
        </c:manualLayout>
      </c:layout>
      <c:overlay val="0"/>
    </c:title>
    <c:autoTitleDeleted val="0"/>
    <c:plotArea>
      <c:layout/>
      <c:scatterChart>
        <c:scatterStyle val="lineMarker"/>
        <c:varyColors val="0"/>
        <c:ser>
          <c:idx val="0"/>
          <c:order val="0"/>
          <c:tx>
            <c:strRef>
              <c:f>'Kapton R&amp;T plots'!$BR$2</c:f>
              <c:strCache>
                <c:ptCount val="1"/>
                <c:pt idx="0">
                  <c:v>M1/M0 (micro-m)--CMD</c:v>
                </c:pt>
              </c:strCache>
            </c:strRef>
          </c:tx>
          <c:spPr>
            <a:ln w="28575">
              <a:noFill/>
            </a:ln>
          </c:spPr>
          <c:xVal>
            <c:numRef>
              <c:f>'Kapton R&amp;T plots'!$O$26:$O$33</c:f>
              <c:numCache>
                <c:formatCode>0.000</c:formatCode>
                <c:ptCount val="8"/>
                <c:pt idx="0">
                  <c:v>1.38</c:v>
                </c:pt>
                <c:pt idx="1">
                  <c:v>1.38</c:v>
                </c:pt>
                <c:pt idx="2">
                  <c:v>1.43</c:v>
                </c:pt>
                <c:pt idx="3">
                  <c:v>1.43</c:v>
                </c:pt>
                <c:pt idx="4">
                  <c:v>1.43</c:v>
                </c:pt>
                <c:pt idx="5">
                  <c:v>1.43</c:v>
                </c:pt>
                <c:pt idx="6">
                  <c:v>1.45</c:v>
                </c:pt>
                <c:pt idx="7">
                  <c:v>1.48</c:v>
                </c:pt>
              </c:numCache>
            </c:numRef>
          </c:xVal>
          <c:yVal>
            <c:numRef>
              <c:f>'Kapton R&amp;T plots'!$BR$26:$BR$33</c:f>
              <c:numCache>
                <c:formatCode>0.0000</c:formatCode>
                <c:ptCount val="8"/>
                <c:pt idx="0">
                  <c:v>9.5517612038381369E-2</c:v>
                </c:pt>
                <c:pt idx="1">
                  <c:v>6.6815676631340595E-2</c:v>
                </c:pt>
                <c:pt idx="2">
                  <c:v>0.11797700268537473</c:v>
                </c:pt>
                <c:pt idx="3">
                  <c:v>0.11219893930621616</c:v>
                </c:pt>
                <c:pt idx="4">
                  <c:v>8.2953099715352058E-2</c:v>
                </c:pt>
                <c:pt idx="5">
                  <c:v>0.10509227008761539</c:v>
                </c:pt>
                <c:pt idx="6">
                  <c:v>0.13550220539017285</c:v>
                </c:pt>
                <c:pt idx="7">
                  <c:v>0.13818103735430015</c:v>
                </c:pt>
              </c:numCache>
            </c:numRef>
          </c:yVal>
          <c:smooth val="0"/>
        </c:ser>
        <c:ser>
          <c:idx val="1"/>
          <c:order val="1"/>
          <c:tx>
            <c:strRef>
              <c:f>'Kapton R&amp;T plots'!$BS$2</c:f>
              <c:strCache>
                <c:ptCount val="1"/>
                <c:pt idx="0">
                  <c:v>Diameter of Average mass (micro-m)</c:v>
                </c:pt>
              </c:strCache>
            </c:strRef>
          </c:tx>
          <c:spPr>
            <a:ln w="28575">
              <a:noFill/>
            </a:ln>
          </c:spPr>
          <c:xVal>
            <c:numRef>
              <c:f>'Kapton R&amp;T plots'!$O$26:$O$33</c:f>
              <c:numCache>
                <c:formatCode>0.000</c:formatCode>
                <c:ptCount val="8"/>
                <c:pt idx="0">
                  <c:v>1.38</c:v>
                </c:pt>
                <c:pt idx="1">
                  <c:v>1.38</c:v>
                </c:pt>
                <c:pt idx="2">
                  <c:v>1.43</c:v>
                </c:pt>
                <c:pt idx="3">
                  <c:v>1.43</c:v>
                </c:pt>
                <c:pt idx="4">
                  <c:v>1.43</c:v>
                </c:pt>
                <c:pt idx="5">
                  <c:v>1.43</c:v>
                </c:pt>
                <c:pt idx="6">
                  <c:v>1.45</c:v>
                </c:pt>
                <c:pt idx="7">
                  <c:v>1.48</c:v>
                </c:pt>
              </c:numCache>
            </c:numRef>
          </c:xVal>
          <c:yVal>
            <c:numRef>
              <c:f>'Kapton R&amp;T plots'!$BS$26:$BS$33</c:f>
              <c:numCache>
                <c:formatCode>0.0000</c:formatCode>
                <c:ptCount val="8"/>
                <c:pt idx="0">
                  <c:v>0.12419732499439015</c:v>
                </c:pt>
                <c:pt idx="1">
                  <c:v>0.11550042736986271</c:v>
                </c:pt>
                <c:pt idx="2">
                  <c:v>0.15228007114746611</c:v>
                </c:pt>
                <c:pt idx="3">
                  <c:v>0.17356577923315275</c:v>
                </c:pt>
                <c:pt idx="4">
                  <c:v>4.432526528140724E-2</c:v>
                </c:pt>
                <c:pt idx="5">
                  <c:v>0.154844539147029</c:v>
                </c:pt>
                <c:pt idx="6">
                  <c:v>0.17614338692128539</c:v>
                </c:pt>
                <c:pt idx="7">
                  <c:v>0.16531983107175491</c:v>
                </c:pt>
              </c:numCache>
            </c:numRef>
          </c:yVal>
          <c:smooth val="0"/>
        </c:ser>
        <c:ser>
          <c:idx val="4"/>
          <c:order val="2"/>
          <c:tx>
            <c:strRef>
              <c:f>'Kapton R&amp;T plots'!$BV$2</c:f>
              <c:strCache>
                <c:ptCount val="1"/>
                <c:pt idx="0">
                  <c:v>Hatch Choate Dg</c:v>
                </c:pt>
              </c:strCache>
            </c:strRef>
          </c:tx>
          <c:spPr>
            <a:ln w="28575">
              <a:noFill/>
            </a:ln>
          </c:spPr>
          <c:xVal>
            <c:numRef>
              <c:f>'Kapton R&amp;T plots'!$O$26:$O$33</c:f>
              <c:numCache>
                <c:formatCode>0.000</c:formatCode>
                <c:ptCount val="8"/>
                <c:pt idx="0">
                  <c:v>1.38</c:v>
                </c:pt>
                <c:pt idx="1">
                  <c:v>1.38</c:v>
                </c:pt>
                <c:pt idx="2">
                  <c:v>1.43</c:v>
                </c:pt>
                <c:pt idx="3">
                  <c:v>1.43</c:v>
                </c:pt>
                <c:pt idx="4">
                  <c:v>1.43</c:v>
                </c:pt>
                <c:pt idx="5">
                  <c:v>1.43</c:v>
                </c:pt>
                <c:pt idx="6">
                  <c:v>1.45</c:v>
                </c:pt>
                <c:pt idx="7">
                  <c:v>1.48</c:v>
                </c:pt>
              </c:numCache>
            </c:numRef>
          </c:xVal>
          <c:yVal>
            <c:numRef>
              <c:f>'Kapton R&amp;T plots'!$BV$26:$BV$33</c:f>
              <c:numCache>
                <c:formatCode>0.0000</c:formatCode>
                <c:ptCount val="8"/>
                <c:pt idx="0">
                  <c:v>8.376624808810354E-2</c:v>
                </c:pt>
                <c:pt idx="1">
                  <c:v>5.0818958542366073E-2</c:v>
                </c:pt>
                <c:pt idx="2">
                  <c:v>0.10384234859058263</c:v>
                </c:pt>
                <c:pt idx="3">
                  <c:v>9.0209250738542343E-2</c:v>
                </c:pt>
                <c:pt idx="4">
                  <c:v>0</c:v>
                </c:pt>
                <c:pt idx="5">
                  <c:v>8.6578132344292139E-2</c:v>
                </c:pt>
                <c:pt idx="6">
                  <c:v>0.118846493917783</c:v>
                </c:pt>
                <c:pt idx="7">
                  <c:v>0.12633107642464864</c:v>
                </c:pt>
              </c:numCache>
            </c:numRef>
          </c:yVal>
          <c:smooth val="0"/>
        </c:ser>
        <c:dLbls>
          <c:showLegendKey val="0"/>
          <c:showVal val="0"/>
          <c:showCatName val="0"/>
          <c:showSerName val="0"/>
          <c:showPercent val="0"/>
          <c:showBubbleSize val="0"/>
        </c:dLbls>
        <c:axId val="239318528"/>
        <c:axId val="239320064"/>
      </c:scatterChart>
      <c:scatterChart>
        <c:scatterStyle val="lineMarker"/>
        <c:varyColors val="0"/>
        <c:ser>
          <c:idx val="2"/>
          <c:order val="3"/>
          <c:tx>
            <c:strRef>
              <c:f>'Kapton R&amp;T plots'!$BT$2</c:f>
              <c:strCache>
                <c:ptCount val="1"/>
                <c:pt idx="0">
                  <c:v>MPASS 3/2</c:v>
                </c:pt>
              </c:strCache>
            </c:strRef>
          </c:tx>
          <c:spPr>
            <a:ln w="28575">
              <a:noFill/>
            </a:ln>
          </c:spPr>
          <c:xVal>
            <c:numRef>
              <c:f>'Kapton R&amp;T plots'!$O$26:$O$33</c:f>
              <c:numCache>
                <c:formatCode>0.000</c:formatCode>
                <c:ptCount val="8"/>
                <c:pt idx="0">
                  <c:v>1.38</c:v>
                </c:pt>
                <c:pt idx="1">
                  <c:v>1.38</c:v>
                </c:pt>
                <c:pt idx="2">
                  <c:v>1.43</c:v>
                </c:pt>
                <c:pt idx="3">
                  <c:v>1.43</c:v>
                </c:pt>
                <c:pt idx="4">
                  <c:v>1.43</c:v>
                </c:pt>
                <c:pt idx="5">
                  <c:v>1.43</c:v>
                </c:pt>
                <c:pt idx="6">
                  <c:v>1.45</c:v>
                </c:pt>
                <c:pt idx="7">
                  <c:v>1.48</c:v>
                </c:pt>
              </c:numCache>
            </c:numRef>
          </c:xVal>
          <c:yVal>
            <c:numRef>
              <c:f>'Kapton R&amp;T plots'!$BT$26:$BT$33</c:f>
              <c:numCache>
                <c:formatCode>0.0000</c:formatCode>
                <c:ptCount val="8"/>
                <c:pt idx="0">
                  <c:v>2.856331855765466</c:v>
                </c:pt>
                <c:pt idx="1">
                  <c:v>2.5252634556575155</c:v>
                </c:pt>
                <c:pt idx="2">
                  <c:v>2.8270340230766262</c:v>
                </c:pt>
                <c:pt idx="3">
                  <c:v>3.2961730270941967</c:v>
                </c:pt>
                <c:pt idx="4">
                  <c:v>0</c:v>
                </c:pt>
                <c:pt idx="5">
                  <c:v>3.3243622350005242</c:v>
                </c:pt>
                <c:pt idx="6">
                  <c:v>2.6440191416268415</c:v>
                </c:pt>
                <c:pt idx="7">
                  <c:v>2.5244306475493064</c:v>
                </c:pt>
              </c:numCache>
            </c:numRef>
          </c:yVal>
          <c:smooth val="0"/>
        </c:ser>
        <c:ser>
          <c:idx val="3"/>
          <c:order val="4"/>
          <c:tx>
            <c:strRef>
              <c:f>'Kapton R&amp;T plots'!$BU$2</c:f>
              <c:strCache>
                <c:ptCount val="1"/>
                <c:pt idx="0">
                  <c:v>Hatch Choate Sigma g</c:v>
                </c:pt>
              </c:strCache>
            </c:strRef>
          </c:tx>
          <c:spPr>
            <a:ln w="28575">
              <a:noFill/>
            </a:ln>
          </c:spPr>
          <c:xVal>
            <c:numRef>
              <c:f>'Kapton R&amp;T plots'!$O$26:$O$33</c:f>
              <c:numCache>
                <c:formatCode>0.000</c:formatCode>
                <c:ptCount val="8"/>
                <c:pt idx="0">
                  <c:v>1.38</c:v>
                </c:pt>
                <c:pt idx="1">
                  <c:v>1.38</c:v>
                </c:pt>
                <c:pt idx="2">
                  <c:v>1.43</c:v>
                </c:pt>
                <c:pt idx="3">
                  <c:v>1.43</c:v>
                </c:pt>
                <c:pt idx="4">
                  <c:v>1.43</c:v>
                </c:pt>
                <c:pt idx="5">
                  <c:v>1.43</c:v>
                </c:pt>
                <c:pt idx="6">
                  <c:v>1.45</c:v>
                </c:pt>
                <c:pt idx="7">
                  <c:v>1.48</c:v>
                </c:pt>
              </c:numCache>
            </c:numRef>
          </c:xVal>
          <c:yVal>
            <c:numRef>
              <c:f>'Kapton R&amp;T plots'!$BU$26:$BU$33</c:f>
              <c:numCache>
                <c:formatCode>0.0000</c:formatCode>
                <c:ptCount val="8"/>
                <c:pt idx="0">
                  <c:v>1.6693044569636455</c:v>
                </c:pt>
                <c:pt idx="1">
                  <c:v>2.0955623370880416</c:v>
                </c:pt>
                <c:pt idx="2">
                  <c:v>1.6573245709263189</c:v>
                </c:pt>
                <c:pt idx="3">
                  <c:v>1.9357934841342599</c:v>
                </c:pt>
                <c:pt idx="4">
                  <c:v>0</c:v>
                </c:pt>
                <c:pt idx="5">
                  <c:v>1.8636959275172889</c:v>
                </c:pt>
                <c:pt idx="6">
                  <c:v>1.6688963150865648</c:v>
                </c:pt>
                <c:pt idx="7">
                  <c:v>1.5272346903307832</c:v>
                </c:pt>
              </c:numCache>
            </c:numRef>
          </c:yVal>
          <c:smooth val="0"/>
        </c:ser>
        <c:dLbls>
          <c:showLegendKey val="0"/>
          <c:showVal val="0"/>
          <c:showCatName val="0"/>
          <c:showSerName val="0"/>
          <c:showPercent val="0"/>
          <c:showBubbleSize val="0"/>
        </c:dLbls>
        <c:axId val="239323392"/>
        <c:axId val="239321856"/>
      </c:scatterChart>
      <c:valAx>
        <c:axId val="239318528"/>
        <c:scaling>
          <c:orientation val="minMax"/>
        </c:scaling>
        <c:delete val="0"/>
        <c:axPos val="b"/>
        <c:numFmt formatCode="0.000" sourceLinked="1"/>
        <c:majorTickMark val="out"/>
        <c:minorTickMark val="none"/>
        <c:tickLblPos val="nextTo"/>
        <c:crossAx val="239320064"/>
        <c:crosses val="autoZero"/>
        <c:crossBetween val="midCat"/>
      </c:valAx>
      <c:valAx>
        <c:axId val="239320064"/>
        <c:scaling>
          <c:orientation val="minMax"/>
          <c:max val="0.25"/>
          <c:min val="0"/>
        </c:scaling>
        <c:delete val="0"/>
        <c:axPos val="l"/>
        <c:majorGridlines/>
        <c:numFmt formatCode="0.0000" sourceLinked="1"/>
        <c:majorTickMark val="out"/>
        <c:minorTickMark val="none"/>
        <c:tickLblPos val="nextTo"/>
        <c:crossAx val="239318528"/>
        <c:crosses val="autoZero"/>
        <c:crossBetween val="midCat"/>
      </c:valAx>
      <c:valAx>
        <c:axId val="239321856"/>
        <c:scaling>
          <c:orientation val="minMax"/>
          <c:max val="3.5"/>
        </c:scaling>
        <c:delete val="0"/>
        <c:axPos val="r"/>
        <c:numFmt formatCode="0.0000" sourceLinked="1"/>
        <c:majorTickMark val="out"/>
        <c:minorTickMark val="none"/>
        <c:tickLblPos val="nextTo"/>
        <c:crossAx val="239323392"/>
        <c:crosses val="max"/>
        <c:crossBetween val="midCat"/>
      </c:valAx>
      <c:valAx>
        <c:axId val="239323392"/>
        <c:scaling>
          <c:orientation val="minMax"/>
        </c:scaling>
        <c:delete val="1"/>
        <c:axPos val="b"/>
        <c:numFmt formatCode="0.000" sourceLinked="1"/>
        <c:majorTickMark val="out"/>
        <c:minorTickMark val="none"/>
        <c:tickLblPos val="none"/>
        <c:crossAx val="239321856"/>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33" l="0.70000000000000062" r="0.70000000000000062" t="0.75000000000001033" header="0.30000000000000032" footer="0.30000000000000032"/>
    <c:pageSetup orientation="landscape"/>
  </c:printSettings>
  <c:userShapes r:id="rId1"/>
</c:chartSpace>
</file>

<file path=xl/charts/chart5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Kapton diameters, Sigma g and mpass ratio </a:t>
            </a:r>
            <a:r>
              <a:rPr lang="en-US"/>
              <a:t> versus air</a:t>
            </a:r>
            <a:r>
              <a:rPr lang="en-US" baseline="0"/>
              <a:t> velocity</a:t>
            </a:r>
          </a:p>
        </c:rich>
      </c:tx>
      <c:overlay val="0"/>
    </c:title>
    <c:autoTitleDeleted val="0"/>
    <c:plotArea>
      <c:layout/>
      <c:scatterChart>
        <c:scatterStyle val="lineMarker"/>
        <c:varyColors val="0"/>
        <c:ser>
          <c:idx val="0"/>
          <c:order val="0"/>
          <c:tx>
            <c:strRef>
              <c:f>'Kapton R&amp;T plots'!$BR$2</c:f>
              <c:strCache>
                <c:ptCount val="1"/>
                <c:pt idx="0">
                  <c:v>M1/M0 (micro-m)--CMD</c:v>
                </c:pt>
              </c:strCache>
            </c:strRef>
          </c:tx>
          <c:spPr>
            <a:ln w="28575">
              <a:noFill/>
            </a:ln>
          </c:spPr>
          <c:xVal>
            <c:numRef>
              <c:f>'Kapton R&amp;T plots'!$N$3:$N$38</c:f>
              <c:numCache>
                <c:formatCode>General</c:formatCode>
                <c:ptCount val="36"/>
                <c:pt idx="0">
                  <c:v>0</c:v>
                </c:pt>
                <c:pt idx="1">
                  <c:v>0</c:v>
                </c:pt>
                <c:pt idx="2">
                  <c:v>1</c:v>
                </c:pt>
                <c:pt idx="3">
                  <c:v>2</c:v>
                </c:pt>
                <c:pt idx="4">
                  <c:v>2</c:v>
                </c:pt>
                <c:pt idx="5">
                  <c:v>2</c:v>
                </c:pt>
                <c:pt idx="6">
                  <c:v>4</c:v>
                </c:pt>
                <c:pt idx="7">
                  <c:v>8</c:v>
                </c:pt>
                <c:pt idx="8">
                  <c:v>8</c:v>
                </c:pt>
                <c:pt idx="9">
                  <c:v>8.1</c:v>
                </c:pt>
                <c:pt idx="10">
                  <c:v>8.1</c:v>
                </c:pt>
                <c:pt idx="11">
                  <c:v>8.1</c:v>
                </c:pt>
                <c:pt idx="12">
                  <c:v>8.1</c:v>
                </c:pt>
                <c:pt idx="13">
                  <c:v>8.1</c:v>
                </c:pt>
                <c:pt idx="14">
                  <c:v>8.1</c:v>
                </c:pt>
                <c:pt idx="15">
                  <c:v>8.1</c:v>
                </c:pt>
                <c:pt idx="16">
                  <c:v>8.1</c:v>
                </c:pt>
                <c:pt idx="17">
                  <c:v>8.1</c:v>
                </c:pt>
                <c:pt idx="18">
                  <c:v>8.1</c:v>
                </c:pt>
                <c:pt idx="19">
                  <c:v>8.1</c:v>
                </c:pt>
                <c:pt idx="20">
                  <c:v>0</c:v>
                </c:pt>
                <c:pt idx="21">
                  <c:v>0</c:v>
                </c:pt>
                <c:pt idx="22">
                  <c:v>1</c:v>
                </c:pt>
                <c:pt idx="23">
                  <c:v>8.1</c:v>
                </c:pt>
                <c:pt idx="24">
                  <c:v>8.1</c:v>
                </c:pt>
                <c:pt idx="25">
                  <c:v>8.1</c:v>
                </c:pt>
                <c:pt idx="26">
                  <c:v>8.1</c:v>
                </c:pt>
                <c:pt idx="27">
                  <c:v>8.1</c:v>
                </c:pt>
                <c:pt idx="28">
                  <c:v>8.1</c:v>
                </c:pt>
                <c:pt idx="29">
                  <c:v>8.1</c:v>
                </c:pt>
                <c:pt idx="30">
                  <c:v>8.1</c:v>
                </c:pt>
                <c:pt idx="31">
                  <c:v>8.1</c:v>
                </c:pt>
                <c:pt idx="32">
                  <c:v>8</c:v>
                </c:pt>
                <c:pt idx="33">
                  <c:v>8</c:v>
                </c:pt>
                <c:pt idx="34">
                  <c:v>8.1</c:v>
                </c:pt>
                <c:pt idx="35">
                  <c:v>8.1</c:v>
                </c:pt>
              </c:numCache>
            </c:numRef>
          </c:xVal>
          <c:yVal>
            <c:numRef>
              <c:f>'Kapton R&amp;T plots'!$BR$3:$BR$38</c:f>
              <c:numCache>
                <c:formatCode>0.0000</c:formatCode>
                <c:ptCount val="36"/>
                <c:pt idx="0">
                  <c:v>0.22332654446557226</c:v>
                </c:pt>
                <c:pt idx="1">
                  <c:v>0.30421984529136165</c:v>
                </c:pt>
                <c:pt idx="2">
                  <c:v>0.1346708034598724</c:v>
                </c:pt>
                <c:pt idx="3">
                  <c:v>0.15228375712362852</c:v>
                </c:pt>
                <c:pt idx="4">
                  <c:v>0</c:v>
                </c:pt>
                <c:pt idx="5">
                  <c:v>0.19061768489019365</c:v>
                </c:pt>
                <c:pt idx="6">
                  <c:v>0.11462877287753323</c:v>
                </c:pt>
                <c:pt idx="7">
                  <c:v>9.4172911864210257E-2</c:v>
                </c:pt>
                <c:pt idx="8">
                  <c:v>0.21852328663676657</c:v>
                </c:pt>
                <c:pt idx="9">
                  <c:v>5.8581728377719348E-2</c:v>
                </c:pt>
                <c:pt idx="10">
                  <c:v>5.8782385759754953E-2</c:v>
                </c:pt>
                <c:pt idx="11">
                  <c:v>4.9005103969337348E-2</c:v>
                </c:pt>
                <c:pt idx="12">
                  <c:v>5.6373119010545703E-2</c:v>
                </c:pt>
                <c:pt idx="13">
                  <c:v>0</c:v>
                </c:pt>
                <c:pt idx="14">
                  <c:v>0</c:v>
                </c:pt>
                <c:pt idx="15">
                  <c:v>6.6290524233095519E-2</c:v>
                </c:pt>
                <c:pt idx="16">
                  <c:v>6.4341574275316893E-2</c:v>
                </c:pt>
                <c:pt idx="17">
                  <c:v>9.1940301437816396E-2</c:v>
                </c:pt>
                <c:pt idx="18">
                  <c:v>0.14833639810998711</c:v>
                </c:pt>
                <c:pt idx="19">
                  <c:v>8.83966382810287E-2</c:v>
                </c:pt>
                <c:pt idx="20">
                  <c:v>0.23368086001393035</c:v>
                </c:pt>
                <c:pt idx="21">
                  <c:v>0.32964655737592746</c:v>
                </c:pt>
                <c:pt idx="22">
                  <c:v>0.14499643709710786</c:v>
                </c:pt>
                <c:pt idx="23">
                  <c:v>9.5517612038381369E-2</c:v>
                </c:pt>
                <c:pt idx="24">
                  <c:v>6.6815676631340595E-2</c:v>
                </c:pt>
                <c:pt idx="25">
                  <c:v>0.11797700268537473</c:v>
                </c:pt>
                <c:pt idx="26">
                  <c:v>0.11219893930621616</c:v>
                </c:pt>
                <c:pt idx="27">
                  <c:v>8.2953099715352058E-2</c:v>
                </c:pt>
                <c:pt idx="28">
                  <c:v>0.10509227008761539</c:v>
                </c:pt>
                <c:pt idx="29">
                  <c:v>0.13550220539017285</c:v>
                </c:pt>
                <c:pt idx="30">
                  <c:v>0.13818103735430015</c:v>
                </c:pt>
                <c:pt idx="31">
                  <c:v>0.16100578273346813</c:v>
                </c:pt>
                <c:pt idx="32">
                  <c:v>0.1661823293897764</c:v>
                </c:pt>
                <c:pt idx="33">
                  <c:v>0.25361766888569798</c:v>
                </c:pt>
                <c:pt idx="34">
                  <c:v>0.10874987326977262</c:v>
                </c:pt>
                <c:pt idx="35">
                  <c:v>0.24311218052959396</c:v>
                </c:pt>
              </c:numCache>
            </c:numRef>
          </c:yVal>
          <c:smooth val="0"/>
        </c:ser>
        <c:ser>
          <c:idx val="1"/>
          <c:order val="1"/>
          <c:tx>
            <c:strRef>
              <c:f>'Kapton R&amp;T plots'!$BS$2</c:f>
              <c:strCache>
                <c:ptCount val="1"/>
                <c:pt idx="0">
                  <c:v>Diameter of Average mass (micro-m)</c:v>
                </c:pt>
              </c:strCache>
            </c:strRef>
          </c:tx>
          <c:spPr>
            <a:ln w="28575">
              <a:noFill/>
            </a:ln>
          </c:spPr>
          <c:xVal>
            <c:numRef>
              <c:f>'Kapton R&amp;T plots'!$N$3:$N$38</c:f>
              <c:numCache>
                <c:formatCode>General</c:formatCode>
                <c:ptCount val="36"/>
                <c:pt idx="0">
                  <c:v>0</c:v>
                </c:pt>
                <c:pt idx="1">
                  <c:v>0</c:v>
                </c:pt>
                <c:pt idx="2">
                  <c:v>1</c:v>
                </c:pt>
                <c:pt idx="3">
                  <c:v>2</c:v>
                </c:pt>
                <c:pt idx="4">
                  <c:v>2</c:v>
                </c:pt>
                <c:pt idx="5">
                  <c:v>2</c:v>
                </c:pt>
                <c:pt idx="6">
                  <c:v>4</c:v>
                </c:pt>
                <c:pt idx="7">
                  <c:v>8</c:v>
                </c:pt>
                <c:pt idx="8">
                  <c:v>8</c:v>
                </c:pt>
                <c:pt idx="9">
                  <c:v>8.1</c:v>
                </c:pt>
                <c:pt idx="10">
                  <c:v>8.1</c:v>
                </c:pt>
                <c:pt idx="11">
                  <c:v>8.1</c:v>
                </c:pt>
                <c:pt idx="12">
                  <c:v>8.1</c:v>
                </c:pt>
                <c:pt idx="13">
                  <c:v>8.1</c:v>
                </c:pt>
                <c:pt idx="14">
                  <c:v>8.1</c:v>
                </c:pt>
                <c:pt idx="15">
                  <c:v>8.1</c:v>
                </c:pt>
                <c:pt idx="16">
                  <c:v>8.1</c:v>
                </c:pt>
                <c:pt idx="17">
                  <c:v>8.1</c:v>
                </c:pt>
                <c:pt idx="18">
                  <c:v>8.1</c:v>
                </c:pt>
                <c:pt idx="19">
                  <c:v>8.1</c:v>
                </c:pt>
                <c:pt idx="20">
                  <c:v>0</c:v>
                </c:pt>
                <c:pt idx="21">
                  <c:v>0</c:v>
                </c:pt>
                <c:pt idx="22">
                  <c:v>1</c:v>
                </c:pt>
                <c:pt idx="23">
                  <c:v>8.1</c:v>
                </c:pt>
                <c:pt idx="24">
                  <c:v>8.1</c:v>
                </c:pt>
                <c:pt idx="25">
                  <c:v>8.1</c:v>
                </c:pt>
                <c:pt idx="26">
                  <c:v>8.1</c:v>
                </c:pt>
                <c:pt idx="27">
                  <c:v>8.1</c:v>
                </c:pt>
                <c:pt idx="28">
                  <c:v>8.1</c:v>
                </c:pt>
                <c:pt idx="29">
                  <c:v>8.1</c:v>
                </c:pt>
                <c:pt idx="30">
                  <c:v>8.1</c:v>
                </c:pt>
                <c:pt idx="31">
                  <c:v>8.1</c:v>
                </c:pt>
                <c:pt idx="32">
                  <c:v>8</c:v>
                </c:pt>
                <c:pt idx="33">
                  <c:v>8</c:v>
                </c:pt>
                <c:pt idx="34">
                  <c:v>8.1</c:v>
                </c:pt>
                <c:pt idx="35">
                  <c:v>8.1</c:v>
                </c:pt>
              </c:numCache>
            </c:numRef>
          </c:xVal>
          <c:yVal>
            <c:numRef>
              <c:f>'Kapton R&amp;T plots'!$BS$3:$BS$38</c:f>
              <c:numCache>
                <c:formatCode>0.0000</c:formatCode>
                <c:ptCount val="36"/>
                <c:pt idx="0">
                  <c:v>0.34551005269730162</c:v>
                </c:pt>
                <c:pt idx="1">
                  <c:v>0.44812555565829937</c:v>
                </c:pt>
                <c:pt idx="2">
                  <c:v>0.34348579768208154</c:v>
                </c:pt>
                <c:pt idx="3">
                  <c:v>0.25967162312878556</c:v>
                </c:pt>
                <c:pt idx="4">
                  <c:v>0</c:v>
                </c:pt>
                <c:pt idx="5">
                  <c:v>0.28666637066468903</c:v>
                </c:pt>
                <c:pt idx="6">
                  <c:v>0.21268225274370534</c:v>
                </c:pt>
                <c:pt idx="7">
                  <c:v>0.18182992084451238</c:v>
                </c:pt>
                <c:pt idx="8">
                  <c:v>0.2776255099104501</c:v>
                </c:pt>
                <c:pt idx="9">
                  <c:v>0.10591592684287916</c:v>
                </c:pt>
                <c:pt idx="10">
                  <c:v>8.8739654555589506E-2</c:v>
                </c:pt>
                <c:pt idx="11">
                  <c:v>0.1107174056889626</c:v>
                </c:pt>
                <c:pt idx="12">
                  <c:v>9.7108213230960166E-2</c:v>
                </c:pt>
                <c:pt idx="13">
                  <c:v>0</c:v>
                </c:pt>
                <c:pt idx="14">
                  <c:v>0</c:v>
                </c:pt>
                <c:pt idx="15">
                  <c:v>3.0455084489988071E-2</c:v>
                </c:pt>
                <c:pt idx="16">
                  <c:v>9.9629708891046054E-2</c:v>
                </c:pt>
                <c:pt idx="17">
                  <c:v>0.11646654330236111</c:v>
                </c:pt>
                <c:pt idx="18">
                  <c:v>0.25116720161368244</c:v>
                </c:pt>
                <c:pt idx="19">
                  <c:v>0.10656512563679277</c:v>
                </c:pt>
                <c:pt idx="20">
                  <c:v>0.35123708057095632</c:v>
                </c:pt>
                <c:pt idx="21">
                  <c:v>0.460047454751769</c:v>
                </c:pt>
                <c:pt idx="22">
                  <c:v>0.35107316171962338</c:v>
                </c:pt>
                <c:pt idx="23">
                  <c:v>0.12419732499439015</c:v>
                </c:pt>
                <c:pt idx="24">
                  <c:v>0.11550042736986271</c:v>
                </c:pt>
                <c:pt idx="25">
                  <c:v>0.15228007114746611</c:v>
                </c:pt>
                <c:pt idx="26">
                  <c:v>0.17356577923315275</c:v>
                </c:pt>
                <c:pt idx="27">
                  <c:v>4.432526528140724E-2</c:v>
                </c:pt>
                <c:pt idx="28">
                  <c:v>0.154844539147029</c:v>
                </c:pt>
                <c:pt idx="29">
                  <c:v>0.17614338692128539</c:v>
                </c:pt>
                <c:pt idx="30">
                  <c:v>0.16531983107175491</c:v>
                </c:pt>
                <c:pt idx="31">
                  <c:v>0.20810873807384611</c:v>
                </c:pt>
                <c:pt idx="32">
                  <c:v>0.27073199466111803</c:v>
                </c:pt>
                <c:pt idx="33">
                  <c:v>0.35543723128901628</c:v>
                </c:pt>
                <c:pt idx="34">
                  <c:v>0.16113218439894053</c:v>
                </c:pt>
                <c:pt idx="35">
                  <c:v>0.38291821556498301</c:v>
                </c:pt>
              </c:numCache>
            </c:numRef>
          </c:yVal>
          <c:smooth val="0"/>
        </c:ser>
        <c:ser>
          <c:idx val="4"/>
          <c:order val="4"/>
          <c:tx>
            <c:strRef>
              <c:f>'Kapton R&amp;T plots'!$BV$2</c:f>
              <c:strCache>
                <c:ptCount val="1"/>
                <c:pt idx="0">
                  <c:v>Hatch Choate Dg</c:v>
                </c:pt>
              </c:strCache>
            </c:strRef>
          </c:tx>
          <c:spPr>
            <a:ln w="28575">
              <a:noFill/>
            </a:ln>
          </c:spPr>
          <c:xVal>
            <c:numRef>
              <c:f>'Kapton R&amp;T plots'!$N$3:$N$38</c:f>
              <c:numCache>
                <c:formatCode>General</c:formatCode>
                <c:ptCount val="36"/>
                <c:pt idx="0">
                  <c:v>0</c:v>
                </c:pt>
                <c:pt idx="1">
                  <c:v>0</c:v>
                </c:pt>
                <c:pt idx="2">
                  <c:v>1</c:v>
                </c:pt>
                <c:pt idx="3">
                  <c:v>2</c:v>
                </c:pt>
                <c:pt idx="4">
                  <c:v>2</c:v>
                </c:pt>
                <c:pt idx="5">
                  <c:v>2</c:v>
                </c:pt>
                <c:pt idx="6">
                  <c:v>4</c:v>
                </c:pt>
                <c:pt idx="7">
                  <c:v>8</c:v>
                </c:pt>
                <c:pt idx="8">
                  <c:v>8</c:v>
                </c:pt>
                <c:pt idx="9">
                  <c:v>8.1</c:v>
                </c:pt>
                <c:pt idx="10">
                  <c:v>8.1</c:v>
                </c:pt>
                <c:pt idx="11">
                  <c:v>8.1</c:v>
                </c:pt>
                <c:pt idx="12">
                  <c:v>8.1</c:v>
                </c:pt>
                <c:pt idx="13">
                  <c:v>8.1</c:v>
                </c:pt>
                <c:pt idx="14">
                  <c:v>8.1</c:v>
                </c:pt>
                <c:pt idx="15">
                  <c:v>8.1</c:v>
                </c:pt>
                <c:pt idx="16">
                  <c:v>8.1</c:v>
                </c:pt>
                <c:pt idx="17">
                  <c:v>8.1</c:v>
                </c:pt>
                <c:pt idx="18">
                  <c:v>8.1</c:v>
                </c:pt>
                <c:pt idx="19">
                  <c:v>8.1</c:v>
                </c:pt>
                <c:pt idx="20">
                  <c:v>0</c:v>
                </c:pt>
                <c:pt idx="21">
                  <c:v>0</c:v>
                </c:pt>
                <c:pt idx="22">
                  <c:v>1</c:v>
                </c:pt>
                <c:pt idx="23">
                  <c:v>8.1</c:v>
                </c:pt>
                <c:pt idx="24">
                  <c:v>8.1</c:v>
                </c:pt>
                <c:pt idx="25">
                  <c:v>8.1</c:v>
                </c:pt>
                <c:pt idx="26">
                  <c:v>8.1</c:v>
                </c:pt>
                <c:pt idx="27">
                  <c:v>8.1</c:v>
                </c:pt>
                <c:pt idx="28">
                  <c:v>8.1</c:v>
                </c:pt>
                <c:pt idx="29">
                  <c:v>8.1</c:v>
                </c:pt>
                <c:pt idx="30">
                  <c:v>8.1</c:v>
                </c:pt>
                <c:pt idx="31">
                  <c:v>8.1</c:v>
                </c:pt>
                <c:pt idx="32">
                  <c:v>8</c:v>
                </c:pt>
                <c:pt idx="33">
                  <c:v>8</c:v>
                </c:pt>
                <c:pt idx="34">
                  <c:v>8.1</c:v>
                </c:pt>
                <c:pt idx="35">
                  <c:v>8.1</c:v>
                </c:pt>
              </c:numCache>
            </c:numRef>
          </c:xVal>
          <c:yVal>
            <c:numRef>
              <c:f>'Kapton R&amp;T plots'!$BV$3:$BV$38</c:f>
              <c:numCache>
                <c:formatCode>0.0000</c:formatCode>
                <c:ptCount val="36"/>
                <c:pt idx="0">
                  <c:v>0.17954783605894736</c:v>
                </c:pt>
                <c:pt idx="1">
                  <c:v>0.25065793411164244</c:v>
                </c:pt>
                <c:pt idx="2">
                  <c:v>8.432489020675428E-2</c:v>
                </c:pt>
                <c:pt idx="3">
                  <c:v>0.11661868188901976</c:v>
                </c:pt>
                <c:pt idx="4">
                  <c:v>0</c:v>
                </c:pt>
                <c:pt idx="5">
                  <c:v>0.15543771805529163</c:v>
                </c:pt>
                <c:pt idx="6">
                  <c:v>8.4154014596173179E-2</c:v>
                </c:pt>
                <c:pt idx="7">
                  <c:v>6.7772939709597191E-2</c:v>
                </c:pt>
                <c:pt idx="8">
                  <c:v>0.19387280822319733</c:v>
                </c:pt>
                <c:pt idx="9">
                  <c:v>4.3567499587897025E-2</c:v>
                </c:pt>
                <c:pt idx="10">
                  <c:v>4.7842288526491916E-2</c:v>
                </c:pt>
                <c:pt idx="11">
                  <c:v>3.2602734095945066E-2</c:v>
                </c:pt>
                <c:pt idx="12">
                  <c:v>4.2951675961784321E-2</c:v>
                </c:pt>
                <c:pt idx="13">
                  <c:v>0</c:v>
                </c:pt>
                <c:pt idx="14">
                  <c:v>0</c:v>
                </c:pt>
                <c:pt idx="15">
                  <c:v>0</c:v>
                </c:pt>
                <c:pt idx="16">
                  <c:v>5.1706256170254025E-2</c:v>
                </c:pt>
                <c:pt idx="17">
                  <c:v>8.1688005420539944E-2</c:v>
                </c:pt>
                <c:pt idx="18">
                  <c:v>0.11399613592531087</c:v>
                </c:pt>
                <c:pt idx="19">
                  <c:v>8.0509304157939804E-2</c:v>
                </c:pt>
                <c:pt idx="20">
                  <c:v>0.19060510757829099</c:v>
                </c:pt>
                <c:pt idx="21">
                  <c:v>0.27904323668687664</c:v>
                </c:pt>
                <c:pt idx="22">
                  <c:v>9.3183105678405501E-2</c:v>
                </c:pt>
                <c:pt idx="23">
                  <c:v>8.376624808810354E-2</c:v>
                </c:pt>
                <c:pt idx="24">
                  <c:v>5.0818958542366073E-2</c:v>
                </c:pt>
                <c:pt idx="25">
                  <c:v>0.10384234859058263</c:v>
                </c:pt>
                <c:pt idx="26">
                  <c:v>9.0209250738542343E-2</c:v>
                </c:pt>
                <c:pt idx="27">
                  <c:v>0</c:v>
                </c:pt>
                <c:pt idx="28">
                  <c:v>8.6578132344292139E-2</c:v>
                </c:pt>
                <c:pt idx="29">
                  <c:v>0.118846493917783</c:v>
                </c:pt>
                <c:pt idx="30">
                  <c:v>0.12633107642464864</c:v>
                </c:pt>
                <c:pt idx="31">
                  <c:v>0.14161754256505463</c:v>
                </c:pt>
                <c:pt idx="32">
                  <c:v>0.13019894699337761</c:v>
                </c:pt>
                <c:pt idx="33">
                  <c:v>0.21423370617576701</c:v>
                </c:pt>
                <c:pt idx="34">
                  <c:v>8.9341243300171097E-2</c:v>
                </c:pt>
                <c:pt idx="35">
                  <c:v>0.19371224071885487</c:v>
                </c:pt>
              </c:numCache>
            </c:numRef>
          </c:yVal>
          <c:smooth val="0"/>
        </c:ser>
        <c:dLbls>
          <c:showLegendKey val="0"/>
          <c:showVal val="0"/>
          <c:showCatName val="0"/>
          <c:showSerName val="0"/>
          <c:showPercent val="0"/>
          <c:showBubbleSize val="0"/>
        </c:dLbls>
        <c:axId val="239434752"/>
        <c:axId val="239452928"/>
      </c:scatterChart>
      <c:scatterChart>
        <c:scatterStyle val="lineMarker"/>
        <c:varyColors val="0"/>
        <c:ser>
          <c:idx val="2"/>
          <c:order val="2"/>
          <c:tx>
            <c:strRef>
              <c:f>'Kapton R&amp;T plots'!$BT$2</c:f>
              <c:strCache>
                <c:ptCount val="1"/>
                <c:pt idx="0">
                  <c:v>MPASS 3/2</c:v>
                </c:pt>
              </c:strCache>
            </c:strRef>
          </c:tx>
          <c:spPr>
            <a:ln w="28575">
              <a:noFill/>
            </a:ln>
          </c:spPr>
          <c:xVal>
            <c:numRef>
              <c:f>'Kapton R&amp;T plots'!$N$3:$N$38</c:f>
              <c:numCache>
                <c:formatCode>General</c:formatCode>
                <c:ptCount val="36"/>
                <c:pt idx="0">
                  <c:v>0</c:v>
                </c:pt>
                <c:pt idx="1">
                  <c:v>0</c:v>
                </c:pt>
                <c:pt idx="2">
                  <c:v>1</c:v>
                </c:pt>
                <c:pt idx="3">
                  <c:v>2</c:v>
                </c:pt>
                <c:pt idx="4">
                  <c:v>2</c:v>
                </c:pt>
                <c:pt idx="5">
                  <c:v>2</c:v>
                </c:pt>
                <c:pt idx="6">
                  <c:v>4</c:v>
                </c:pt>
                <c:pt idx="7">
                  <c:v>8</c:v>
                </c:pt>
                <c:pt idx="8">
                  <c:v>8</c:v>
                </c:pt>
                <c:pt idx="9">
                  <c:v>8.1</c:v>
                </c:pt>
                <c:pt idx="10">
                  <c:v>8.1</c:v>
                </c:pt>
                <c:pt idx="11">
                  <c:v>8.1</c:v>
                </c:pt>
                <c:pt idx="12">
                  <c:v>8.1</c:v>
                </c:pt>
                <c:pt idx="13">
                  <c:v>8.1</c:v>
                </c:pt>
                <c:pt idx="14">
                  <c:v>8.1</c:v>
                </c:pt>
                <c:pt idx="15">
                  <c:v>8.1</c:v>
                </c:pt>
                <c:pt idx="16">
                  <c:v>8.1</c:v>
                </c:pt>
                <c:pt idx="17">
                  <c:v>8.1</c:v>
                </c:pt>
                <c:pt idx="18">
                  <c:v>8.1</c:v>
                </c:pt>
                <c:pt idx="19">
                  <c:v>8.1</c:v>
                </c:pt>
                <c:pt idx="20">
                  <c:v>0</c:v>
                </c:pt>
                <c:pt idx="21">
                  <c:v>0</c:v>
                </c:pt>
                <c:pt idx="22">
                  <c:v>1</c:v>
                </c:pt>
                <c:pt idx="23">
                  <c:v>8.1</c:v>
                </c:pt>
                <c:pt idx="24">
                  <c:v>8.1</c:v>
                </c:pt>
                <c:pt idx="25">
                  <c:v>8.1</c:v>
                </c:pt>
                <c:pt idx="26">
                  <c:v>8.1</c:v>
                </c:pt>
                <c:pt idx="27">
                  <c:v>8.1</c:v>
                </c:pt>
                <c:pt idx="28">
                  <c:v>8.1</c:v>
                </c:pt>
                <c:pt idx="29">
                  <c:v>8.1</c:v>
                </c:pt>
                <c:pt idx="30">
                  <c:v>8.1</c:v>
                </c:pt>
                <c:pt idx="31">
                  <c:v>8.1</c:v>
                </c:pt>
                <c:pt idx="32">
                  <c:v>8</c:v>
                </c:pt>
                <c:pt idx="33">
                  <c:v>8</c:v>
                </c:pt>
                <c:pt idx="34">
                  <c:v>8.1</c:v>
                </c:pt>
                <c:pt idx="35">
                  <c:v>8.1</c:v>
                </c:pt>
              </c:numCache>
            </c:numRef>
          </c:xVal>
          <c:yVal>
            <c:numRef>
              <c:f>'Kapton R&amp;T plots'!$BT$3:$BT$38</c:f>
              <c:numCache>
                <c:formatCode>0.0000</c:formatCode>
                <c:ptCount val="36"/>
                <c:pt idx="0">
                  <c:v>3.7268052402687091</c:v>
                </c:pt>
                <c:pt idx="1">
                  <c:v>3.6880946330282898</c:v>
                </c:pt>
                <c:pt idx="2">
                  <c:v>3.5710829282686487</c:v>
                </c:pt>
                <c:pt idx="4">
                  <c:v>0</c:v>
                </c:pt>
                <c:pt idx="5">
                  <c:v>0</c:v>
                </c:pt>
                <c:pt idx="9">
                  <c:v>2.6147363312046679</c:v>
                </c:pt>
                <c:pt idx="10">
                  <c:v>2.2162113055412394</c:v>
                </c:pt>
                <c:pt idx="11">
                  <c:v>0</c:v>
                </c:pt>
                <c:pt idx="12">
                  <c:v>2.6213644090899169</c:v>
                </c:pt>
                <c:pt idx="13">
                  <c:v>2.8004739773672904</c:v>
                </c:pt>
                <c:pt idx="14">
                  <c:v>3.2176296796401109</c:v>
                </c:pt>
                <c:pt idx="15">
                  <c:v>0</c:v>
                </c:pt>
                <c:pt idx="16">
                  <c:v>3.6284825206938849</c:v>
                </c:pt>
                <c:pt idx="17">
                  <c:v>2.8628501960667303</c:v>
                </c:pt>
                <c:pt idx="18">
                  <c:v>2.7123475034119386</c:v>
                </c:pt>
                <c:pt idx="19">
                  <c:v>2.5520473182155881</c:v>
                </c:pt>
                <c:pt idx="20">
                  <c:v>3.6401441792200204</c:v>
                </c:pt>
                <c:pt idx="21">
                  <c:v>3.8536613315726695</c:v>
                </c:pt>
                <c:pt idx="22">
                  <c:v>3.4461339449347896</c:v>
                </c:pt>
                <c:pt idx="23">
                  <c:v>2.856331855765466</c:v>
                </c:pt>
                <c:pt idx="24">
                  <c:v>2.5252634556575155</c:v>
                </c:pt>
                <c:pt idx="25">
                  <c:v>2.8270340230766262</c:v>
                </c:pt>
                <c:pt idx="26">
                  <c:v>3.2961730270941967</c:v>
                </c:pt>
                <c:pt idx="27">
                  <c:v>0</c:v>
                </c:pt>
                <c:pt idx="28">
                  <c:v>3.3243622350005242</c:v>
                </c:pt>
                <c:pt idx="29">
                  <c:v>2.6440191416268415</c:v>
                </c:pt>
                <c:pt idx="30">
                  <c:v>2.5244306475493064</c:v>
                </c:pt>
                <c:pt idx="31">
                  <c:v>0</c:v>
                </c:pt>
                <c:pt idx="34">
                  <c:v>2.8001532702494414</c:v>
                </c:pt>
                <c:pt idx="35">
                  <c:v>3.1288844868888646</c:v>
                </c:pt>
              </c:numCache>
            </c:numRef>
          </c:yVal>
          <c:smooth val="0"/>
        </c:ser>
        <c:ser>
          <c:idx val="3"/>
          <c:order val="3"/>
          <c:tx>
            <c:strRef>
              <c:f>'Kapton R&amp;T plots'!$BU$2</c:f>
              <c:strCache>
                <c:ptCount val="1"/>
                <c:pt idx="0">
                  <c:v>Hatch Choate Sigma g</c:v>
                </c:pt>
              </c:strCache>
            </c:strRef>
          </c:tx>
          <c:spPr>
            <a:ln w="28575">
              <a:noFill/>
            </a:ln>
          </c:spPr>
          <c:xVal>
            <c:numRef>
              <c:f>'Kapton R&amp;T plots'!$N$3:$N$38</c:f>
              <c:numCache>
                <c:formatCode>General</c:formatCode>
                <c:ptCount val="36"/>
                <c:pt idx="0">
                  <c:v>0</c:v>
                </c:pt>
                <c:pt idx="1">
                  <c:v>0</c:v>
                </c:pt>
                <c:pt idx="2">
                  <c:v>1</c:v>
                </c:pt>
                <c:pt idx="3">
                  <c:v>2</c:v>
                </c:pt>
                <c:pt idx="4">
                  <c:v>2</c:v>
                </c:pt>
                <c:pt idx="5">
                  <c:v>2</c:v>
                </c:pt>
                <c:pt idx="6">
                  <c:v>4</c:v>
                </c:pt>
                <c:pt idx="7">
                  <c:v>8</c:v>
                </c:pt>
                <c:pt idx="8">
                  <c:v>8</c:v>
                </c:pt>
                <c:pt idx="9">
                  <c:v>8.1</c:v>
                </c:pt>
                <c:pt idx="10">
                  <c:v>8.1</c:v>
                </c:pt>
                <c:pt idx="11">
                  <c:v>8.1</c:v>
                </c:pt>
                <c:pt idx="12">
                  <c:v>8.1</c:v>
                </c:pt>
                <c:pt idx="13">
                  <c:v>8.1</c:v>
                </c:pt>
                <c:pt idx="14">
                  <c:v>8.1</c:v>
                </c:pt>
                <c:pt idx="15">
                  <c:v>8.1</c:v>
                </c:pt>
                <c:pt idx="16">
                  <c:v>8.1</c:v>
                </c:pt>
                <c:pt idx="17">
                  <c:v>8.1</c:v>
                </c:pt>
                <c:pt idx="18">
                  <c:v>8.1</c:v>
                </c:pt>
                <c:pt idx="19">
                  <c:v>8.1</c:v>
                </c:pt>
                <c:pt idx="20">
                  <c:v>0</c:v>
                </c:pt>
                <c:pt idx="21">
                  <c:v>0</c:v>
                </c:pt>
                <c:pt idx="22">
                  <c:v>1</c:v>
                </c:pt>
                <c:pt idx="23">
                  <c:v>8.1</c:v>
                </c:pt>
                <c:pt idx="24">
                  <c:v>8.1</c:v>
                </c:pt>
                <c:pt idx="25">
                  <c:v>8.1</c:v>
                </c:pt>
                <c:pt idx="26">
                  <c:v>8.1</c:v>
                </c:pt>
                <c:pt idx="27">
                  <c:v>8.1</c:v>
                </c:pt>
                <c:pt idx="28">
                  <c:v>8.1</c:v>
                </c:pt>
                <c:pt idx="29">
                  <c:v>8.1</c:v>
                </c:pt>
                <c:pt idx="30">
                  <c:v>8.1</c:v>
                </c:pt>
                <c:pt idx="31">
                  <c:v>8.1</c:v>
                </c:pt>
                <c:pt idx="32">
                  <c:v>8</c:v>
                </c:pt>
                <c:pt idx="33">
                  <c:v>8</c:v>
                </c:pt>
                <c:pt idx="34">
                  <c:v>8.1</c:v>
                </c:pt>
                <c:pt idx="35">
                  <c:v>8.1</c:v>
                </c:pt>
              </c:numCache>
            </c:numRef>
          </c:xVal>
          <c:yVal>
            <c:numRef>
              <c:f>'Kapton R&amp;T plots'!$BU$3:$BU$38</c:f>
              <c:numCache>
                <c:formatCode>0.0000</c:formatCode>
                <c:ptCount val="36"/>
                <c:pt idx="0">
                  <c:v>1.9359452843564022</c:v>
                </c:pt>
                <c:pt idx="1">
                  <c:v>1.8633066199621118</c:v>
                </c:pt>
                <c:pt idx="2">
                  <c:v>2.6317062440357741</c:v>
                </c:pt>
                <c:pt idx="3">
                  <c:v>2.0761780775587804</c:v>
                </c:pt>
                <c:pt idx="4">
                  <c:v>0</c:v>
                </c:pt>
                <c:pt idx="5">
                  <c:v>1.8941825311333986</c:v>
                </c:pt>
                <c:pt idx="6">
                  <c:v>2.1950254424894462</c:v>
                </c:pt>
                <c:pt idx="7">
                  <c:v>2.2504596741074545</c:v>
                </c:pt>
                <c:pt idx="8">
                  <c:v>1.6311173997752317</c:v>
                </c:pt>
                <c:pt idx="9">
                  <c:v>2.1588164423810263</c:v>
                </c:pt>
                <c:pt idx="10">
                  <c:v>1.8998345130936856</c:v>
                </c:pt>
                <c:pt idx="11">
                  <c:v>2.4665116237361828</c:v>
                </c:pt>
                <c:pt idx="12">
                  <c:v>2.090599137468832</c:v>
                </c:pt>
                <c:pt idx="13">
                  <c:v>0</c:v>
                </c:pt>
                <c:pt idx="14">
                  <c:v>0</c:v>
                </c:pt>
                <c:pt idx="15">
                  <c:v>0</c:v>
                </c:pt>
                <c:pt idx="16">
                  <c:v>1.9372165118252334</c:v>
                </c:pt>
                <c:pt idx="17">
                  <c:v>1.6262491679176359</c:v>
                </c:pt>
                <c:pt idx="18">
                  <c:v>2.0661708170425976</c:v>
                </c:pt>
                <c:pt idx="19">
                  <c:v>1.5408669202805201</c:v>
                </c:pt>
                <c:pt idx="20">
                  <c:v>1.8933755883208117</c:v>
                </c:pt>
                <c:pt idx="21">
                  <c:v>1.7812740254848882</c:v>
                </c:pt>
                <c:pt idx="22">
                  <c:v>2.5609148057473199</c:v>
                </c:pt>
                <c:pt idx="23">
                  <c:v>1.6693044569636455</c:v>
                </c:pt>
                <c:pt idx="24">
                  <c:v>2.0955623370880416</c:v>
                </c:pt>
                <c:pt idx="25">
                  <c:v>1.6573245709263189</c:v>
                </c:pt>
                <c:pt idx="26">
                  <c:v>1.9357934841342599</c:v>
                </c:pt>
                <c:pt idx="27">
                  <c:v>0</c:v>
                </c:pt>
                <c:pt idx="28">
                  <c:v>1.8636959275172889</c:v>
                </c:pt>
                <c:pt idx="29">
                  <c:v>1.6688963150865648</c:v>
                </c:pt>
                <c:pt idx="30">
                  <c:v>1.5272346903307832</c:v>
                </c:pt>
                <c:pt idx="31">
                  <c:v>1.6596009485865952</c:v>
                </c:pt>
                <c:pt idx="32">
                  <c:v>2.010938112687044</c:v>
                </c:pt>
                <c:pt idx="33">
                  <c:v>1.7877634750699363</c:v>
                </c:pt>
                <c:pt idx="34">
                  <c:v>1.8720541771345789</c:v>
                </c:pt>
                <c:pt idx="35">
                  <c:v>1.9621025940506183</c:v>
                </c:pt>
              </c:numCache>
            </c:numRef>
          </c:yVal>
          <c:smooth val="0"/>
        </c:ser>
        <c:dLbls>
          <c:showLegendKey val="0"/>
          <c:showVal val="0"/>
          <c:showCatName val="0"/>
          <c:showSerName val="0"/>
          <c:showPercent val="0"/>
          <c:showBubbleSize val="0"/>
        </c:dLbls>
        <c:axId val="239456256"/>
        <c:axId val="239454464"/>
      </c:scatterChart>
      <c:valAx>
        <c:axId val="239434752"/>
        <c:scaling>
          <c:orientation val="minMax"/>
        </c:scaling>
        <c:delete val="0"/>
        <c:axPos val="b"/>
        <c:numFmt formatCode="General" sourceLinked="1"/>
        <c:majorTickMark val="out"/>
        <c:minorTickMark val="none"/>
        <c:tickLblPos val="nextTo"/>
        <c:crossAx val="239452928"/>
        <c:crosses val="autoZero"/>
        <c:crossBetween val="midCat"/>
      </c:valAx>
      <c:valAx>
        <c:axId val="239452928"/>
        <c:scaling>
          <c:orientation val="minMax"/>
          <c:min val="0"/>
        </c:scaling>
        <c:delete val="0"/>
        <c:axPos val="l"/>
        <c:majorGridlines/>
        <c:numFmt formatCode="0.0000" sourceLinked="1"/>
        <c:majorTickMark val="out"/>
        <c:minorTickMark val="none"/>
        <c:tickLblPos val="nextTo"/>
        <c:crossAx val="239434752"/>
        <c:crosses val="autoZero"/>
        <c:crossBetween val="midCat"/>
      </c:valAx>
      <c:valAx>
        <c:axId val="239454464"/>
        <c:scaling>
          <c:orientation val="minMax"/>
          <c:max val="4.5"/>
          <c:min val="0"/>
        </c:scaling>
        <c:delete val="0"/>
        <c:axPos val="r"/>
        <c:numFmt formatCode="0.0000" sourceLinked="1"/>
        <c:majorTickMark val="out"/>
        <c:minorTickMark val="none"/>
        <c:tickLblPos val="nextTo"/>
        <c:crossAx val="239456256"/>
        <c:crosses val="max"/>
        <c:crossBetween val="midCat"/>
      </c:valAx>
      <c:valAx>
        <c:axId val="239456256"/>
        <c:scaling>
          <c:orientation val="minMax"/>
        </c:scaling>
        <c:delete val="1"/>
        <c:axPos val="b"/>
        <c:numFmt formatCode="General" sourceLinked="1"/>
        <c:majorTickMark val="out"/>
        <c:minorTickMark val="none"/>
        <c:tickLblPos val="none"/>
        <c:crossAx val="239454464"/>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0966" l="0.70000000000000062" r="0.70000000000000062" t="0.75000000000000966" header="0.30000000000000032" footer="0.30000000000000032"/>
    <c:pageSetup orientation="landscape"/>
  </c:printSettings>
  <c:userShapes r:id="rId1"/>
</c:chartSpace>
</file>

<file path=xl/charts/chart6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ysClr val="windowText" lastClr="000000"/>
                </a:solidFill>
              </a:defRPr>
            </a:pPr>
            <a:r>
              <a:rPr lang="en-US">
                <a:solidFill>
                  <a:sysClr val="windowText" lastClr="000000"/>
                </a:solidFill>
              </a:rPr>
              <a:t>Kapton diameters</a:t>
            </a:r>
            <a:r>
              <a:rPr lang="en-US" baseline="0">
                <a:solidFill>
                  <a:sysClr val="windowText" lastClr="000000"/>
                </a:solidFill>
              </a:rPr>
              <a:t>, Sigma g and mpass </a:t>
            </a:r>
            <a:r>
              <a:rPr lang="en-US">
                <a:solidFill>
                  <a:sysClr val="windowText" lastClr="000000"/>
                </a:solidFill>
              </a:rPr>
              <a:t>ratio versus T in C, unaged</a:t>
            </a:r>
          </a:p>
        </c:rich>
      </c:tx>
      <c:layout>
        <c:manualLayout>
          <c:xMode val="edge"/>
          <c:yMode val="edge"/>
          <c:x val="0.10956555196517681"/>
          <c:y val="2.4347822382316201E-2"/>
        </c:manualLayout>
      </c:layout>
      <c:overlay val="0"/>
    </c:title>
    <c:autoTitleDeleted val="0"/>
    <c:plotArea>
      <c:layout/>
      <c:scatterChart>
        <c:scatterStyle val="lineMarker"/>
        <c:varyColors val="0"/>
        <c:ser>
          <c:idx val="0"/>
          <c:order val="0"/>
          <c:tx>
            <c:strRef>
              <c:f>'Kapton R&amp;T plots'!$BR$2</c:f>
              <c:strCache>
                <c:ptCount val="1"/>
                <c:pt idx="0">
                  <c:v>M1/M0 (micro-m)--CMD</c:v>
                </c:pt>
              </c:strCache>
            </c:strRef>
          </c:tx>
          <c:spPr>
            <a:ln w="28575">
              <a:noFill/>
            </a:ln>
          </c:spPr>
          <c:xVal>
            <c:numRef>
              <c:f>'Kapton R&amp;T plots'!$CE$3:$CE$22</c:f>
              <c:numCache>
                <c:formatCode>General</c:formatCode>
                <c:ptCount val="20"/>
                <c:pt idx="0">
                  <c:v>578.19370520881728</c:v>
                </c:pt>
                <c:pt idx="1">
                  <c:v>578.7984573834824</c:v>
                </c:pt>
                <c:pt idx="2">
                  <c:v>579.39177547442239</c:v>
                </c:pt>
                <c:pt idx="3">
                  <c:v>417.30093380418288</c:v>
                </c:pt>
                <c:pt idx="4">
                  <c:v>497.24008696531865</c:v>
                </c:pt>
                <c:pt idx="5">
                  <c:v>583.20436719326278</c:v>
                </c:pt>
                <c:pt idx="7">
                  <c:v>418.31918332608569</c:v>
                </c:pt>
                <c:pt idx="8">
                  <c:v>581.04830756229353</c:v>
                </c:pt>
                <c:pt idx="9">
                  <c:v>417.28565622998752</c:v>
                </c:pt>
                <c:pt idx="10">
                  <c:v>425.41768860835083</c:v>
                </c:pt>
                <c:pt idx="11">
                  <c:v>424.84905390857256</c:v>
                </c:pt>
                <c:pt idx="12">
                  <c:v>419.92824630174431</c:v>
                </c:pt>
                <c:pt idx="13">
                  <c:v>500.25380703397519</c:v>
                </c:pt>
                <c:pt idx="14">
                  <c:v>493.52026976410559</c:v>
                </c:pt>
                <c:pt idx="15">
                  <c:v>492.34226541017085</c:v>
                </c:pt>
                <c:pt idx="16">
                  <c:v>494.14786984146389</c:v>
                </c:pt>
                <c:pt idx="17">
                  <c:v>527.34367563845251</c:v>
                </c:pt>
                <c:pt idx="18">
                  <c:v>574.26697593037989</c:v>
                </c:pt>
                <c:pt idx="19">
                  <c:v>527.51193106525511</c:v>
                </c:pt>
              </c:numCache>
            </c:numRef>
          </c:xVal>
          <c:yVal>
            <c:numRef>
              <c:f>'Kapton R&amp;T plots'!$BR$3:$BR$22</c:f>
              <c:numCache>
                <c:formatCode>0.0000</c:formatCode>
                <c:ptCount val="20"/>
                <c:pt idx="0">
                  <c:v>0.22332654446557226</c:v>
                </c:pt>
                <c:pt idx="1">
                  <c:v>0.30421984529136165</c:v>
                </c:pt>
                <c:pt idx="2">
                  <c:v>0.1346708034598724</c:v>
                </c:pt>
                <c:pt idx="3">
                  <c:v>0.15228375712362852</c:v>
                </c:pt>
                <c:pt idx="4">
                  <c:v>0</c:v>
                </c:pt>
                <c:pt idx="5">
                  <c:v>0.19061768489019365</c:v>
                </c:pt>
                <c:pt idx="6">
                  <c:v>0.11462877287753323</c:v>
                </c:pt>
                <c:pt idx="7">
                  <c:v>9.4172911864210257E-2</c:v>
                </c:pt>
                <c:pt idx="8">
                  <c:v>0.21852328663676657</c:v>
                </c:pt>
                <c:pt idx="9">
                  <c:v>5.8581728377719348E-2</c:v>
                </c:pt>
                <c:pt idx="10">
                  <c:v>5.8782385759754953E-2</c:v>
                </c:pt>
                <c:pt idx="11">
                  <c:v>4.9005103969337348E-2</c:v>
                </c:pt>
                <c:pt idx="12">
                  <c:v>5.6373119010545703E-2</c:v>
                </c:pt>
                <c:pt idx="13">
                  <c:v>0</c:v>
                </c:pt>
                <c:pt idx="14">
                  <c:v>0</c:v>
                </c:pt>
                <c:pt idx="15">
                  <c:v>6.6290524233095519E-2</c:v>
                </c:pt>
                <c:pt idx="16">
                  <c:v>6.4341574275316893E-2</c:v>
                </c:pt>
                <c:pt idx="17">
                  <c:v>9.1940301437816396E-2</c:v>
                </c:pt>
                <c:pt idx="18">
                  <c:v>0.14833639810998711</c:v>
                </c:pt>
                <c:pt idx="19">
                  <c:v>8.83966382810287E-2</c:v>
                </c:pt>
              </c:numCache>
            </c:numRef>
          </c:yVal>
          <c:smooth val="0"/>
        </c:ser>
        <c:ser>
          <c:idx val="1"/>
          <c:order val="1"/>
          <c:tx>
            <c:strRef>
              <c:f>'Kapton R&amp;T plots'!$BS$2</c:f>
              <c:strCache>
                <c:ptCount val="1"/>
                <c:pt idx="0">
                  <c:v>Diameter of Average mass (micro-m)</c:v>
                </c:pt>
              </c:strCache>
            </c:strRef>
          </c:tx>
          <c:spPr>
            <a:ln w="28575">
              <a:noFill/>
            </a:ln>
          </c:spPr>
          <c:xVal>
            <c:numRef>
              <c:f>'Kapton R&amp;T plots'!$CE$3:$CE$22</c:f>
              <c:numCache>
                <c:formatCode>General</c:formatCode>
                <c:ptCount val="20"/>
                <c:pt idx="0">
                  <c:v>578.19370520881728</c:v>
                </c:pt>
                <c:pt idx="1">
                  <c:v>578.7984573834824</c:v>
                </c:pt>
                <c:pt idx="2">
                  <c:v>579.39177547442239</c:v>
                </c:pt>
                <c:pt idx="3">
                  <c:v>417.30093380418288</c:v>
                </c:pt>
                <c:pt idx="4">
                  <c:v>497.24008696531865</c:v>
                </c:pt>
                <c:pt idx="5">
                  <c:v>583.20436719326278</c:v>
                </c:pt>
                <c:pt idx="7">
                  <c:v>418.31918332608569</c:v>
                </c:pt>
                <c:pt idx="8">
                  <c:v>581.04830756229353</c:v>
                </c:pt>
                <c:pt idx="9">
                  <c:v>417.28565622998752</c:v>
                </c:pt>
                <c:pt idx="10">
                  <c:v>425.41768860835083</c:v>
                </c:pt>
                <c:pt idx="11">
                  <c:v>424.84905390857256</c:v>
                </c:pt>
                <c:pt idx="12">
                  <c:v>419.92824630174431</c:v>
                </c:pt>
                <c:pt idx="13">
                  <c:v>500.25380703397519</c:v>
                </c:pt>
                <c:pt idx="14">
                  <c:v>493.52026976410559</c:v>
                </c:pt>
                <c:pt idx="15">
                  <c:v>492.34226541017085</c:v>
                </c:pt>
                <c:pt idx="16">
                  <c:v>494.14786984146389</c:v>
                </c:pt>
                <c:pt idx="17">
                  <c:v>527.34367563845251</c:v>
                </c:pt>
                <c:pt idx="18">
                  <c:v>574.26697593037989</c:v>
                </c:pt>
                <c:pt idx="19">
                  <c:v>527.51193106525511</c:v>
                </c:pt>
              </c:numCache>
            </c:numRef>
          </c:xVal>
          <c:yVal>
            <c:numRef>
              <c:f>'Kapton R&amp;T plots'!$BS$3:$BS$22</c:f>
              <c:numCache>
                <c:formatCode>0.0000</c:formatCode>
                <c:ptCount val="20"/>
                <c:pt idx="0">
                  <c:v>0.34551005269730162</c:v>
                </c:pt>
                <c:pt idx="1">
                  <c:v>0.44812555565829937</c:v>
                </c:pt>
                <c:pt idx="2">
                  <c:v>0.34348579768208154</c:v>
                </c:pt>
                <c:pt idx="3">
                  <c:v>0.25967162312878556</c:v>
                </c:pt>
                <c:pt idx="4">
                  <c:v>0</c:v>
                </c:pt>
                <c:pt idx="5">
                  <c:v>0.28666637066468903</c:v>
                </c:pt>
                <c:pt idx="6">
                  <c:v>0.21268225274370534</c:v>
                </c:pt>
                <c:pt idx="7">
                  <c:v>0.18182992084451238</c:v>
                </c:pt>
                <c:pt idx="8">
                  <c:v>0.2776255099104501</c:v>
                </c:pt>
                <c:pt idx="9">
                  <c:v>0.10591592684287916</c:v>
                </c:pt>
                <c:pt idx="10">
                  <c:v>8.8739654555589506E-2</c:v>
                </c:pt>
                <c:pt idx="11">
                  <c:v>0.1107174056889626</c:v>
                </c:pt>
                <c:pt idx="12">
                  <c:v>9.7108213230960166E-2</c:v>
                </c:pt>
                <c:pt idx="13">
                  <c:v>0</c:v>
                </c:pt>
                <c:pt idx="14">
                  <c:v>0</c:v>
                </c:pt>
                <c:pt idx="15">
                  <c:v>3.0455084489988071E-2</c:v>
                </c:pt>
                <c:pt idx="16">
                  <c:v>9.9629708891046054E-2</c:v>
                </c:pt>
                <c:pt idx="17">
                  <c:v>0.11646654330236111</c:v>
                </c:pt>
                <c:pt idx="18">
                  <c:v>0.25116720161368244</c:v>
                </c:pt>
                <c:pt idx="19">
                  <c:v>0.10656512563679277</c:v>
                </c:pt>
              </c:numCache>
            </c:numRef>
          </c:yVal>
          <c:smooth val="0"/>
        </c:ser>
        <c:ser>
          <c:idx val="4"/>
          <c:order val="4"/>
          <c:tx>
            <c:strRef>
              <c:f>'Kapton R&amp;T plots'!$BV$2</c:f>
              <c:strCache>
                <c:ptCount val="1"/>
                <c:pt idx="0">
                  <c:v>Hatch Choate Dg</c:v>
                </c:pt>
              </c:strCache>
            </c:strRef>
          </c:tx>
          <c:spPr>
            <a:ln w="28575">
              <a:noFill/>
            </a:ln>
          </c:spPr>
          <c:xVal>
            <c:numRef>
              <c:f>'Kapton R&amp;T plots'!$CE$3:$CE$22</c:f>
              <c:numCache>
                <c:formatCode>General</c:formatCode>
                <c:ptCount val="20"/>
                <c:pt idx="0">
                  <c:v>578.19370520881728</c:v>
                </c:pt>
                <c:pt idx="1">
                  <c:v>578.7984573834824</c:v>
                </c:pt>
                <c:pt idx="2">
                  <c:v>579.39177547442239</c:v>
                </c:pt>
                <c:pt idx="3">
                  <c:v>417.30093380418288</c:v>
                </c:pt>
                <c:pt idx="4">
                  <c:v>497.24008696531865</c:v>
                </c:pt>
                <c:pt idx="5">
                  <c:v>583.20436719326278</c:v>
                </c:pt>
                <c:pt idx="7">
                  <c:v>418.31918332608569</c:v>
                </c:pt>
                <c:pt idx="8">
                  <c:v>581.04830756229353</c:v>
                </c:pt>
                <c:pt idx="9">
                  <c:v>417.28565622998752</c:v>
                </c:pt>
                <c:pt idx="10">
                  <c:v>425.41768860835083</c:v>
                </c:pt>
                <c:pt idx="11">
                  <c:v>424.84905390857256</c:v>
                </c:pt>
                <c:pt idx="12">
                  <c:v>419.92824630174431</c:v>
                </c:pt>
                <c:pt idx="13">
                  <c:v>500.25380703397519</c:v>
                </c:pt>
                <c:pt idx="14">
                  <c:v>493.52026976410559</c:v>
                </c:pt>
                <c:pt idx="15">
                  <c:v>492.34226541017085</c:v>
                </c:pt>
                <c:pt idx="16">
                  <c:v>494.14786984146389</c:v>
                </c:pt>
                <c:pt idx="17">
                  <c:v>527.34367563845251</c:v>
                </c:pt>
                <c:pt idx="18">
                  <c:v>574.26697593037989</c:v>
                </c:pt>
                <c:pt idx="19">
                  <c:v>527.51193106525511</c:v>
                </c:pt>
              </c:numCache>
            </c:numRef>
          </c:xVal>
          <c:yVal>
            <c:numRef>
              <c:f>'Kapton R&amp;T plots'!$BV$3:$BV$22</c:f>
              <c:numCache>
                <c:formatCode>0.0000</c:formatCode>
                <c:ptCount val="20"/>
                <c:pt idx="0">
                  <c:v>0.17954783605894736</c:v>
                </c:pt>
                <c:pt idx="1">
                  <c:v>0.25065793411164244</c:v>
                </c:pt>
                <c:pt idx="2">
                  <c:v>8.432489020675428E-2</c:v>
                </c:pt>
                <c:pt idx="3">
                  <c:v>0.11661868188901976</c:v>
                </c:pt>
                <c:pt idx="4">
                  <c:v>0</c:v>
                </c:pt>
                <c:pt idx="5">
                  <c:v>0.15543771805529163</c:v>
                </c:pt>
                <c:pt idx="6">
                  <c:v>8.4154014596173179E-2</c:v>
                </c:pt>
                <c:pt idx="7">
                  <c:v>6.7772939709597191E-2</c:v>
                </c:pt>
                <c:pt idx="8">
                  <c:v>0.19387280822319733</c:v>
                </c:pt>
                <c:pt idx="9">
                  <c:v>4.3567499587897025E-2</c:v>
                </c:pt>
                <c:pt idx="10">
                  <c:v>4.7842288526491916E-2</c:v>
                </c:pt>
                <c:pt idx="11">
                  <c:v>3.2602734095945066E-2</c:v>
                </c:pt>
                <c:pt idx="12">
                  <c:v>4.2951675961784321E-2</c:v>
                </c:pt>
                <c:pt idx="13">
                  <c:v>0</c:v>
                </c:pt>
                <c:pt idx="14">
                  <c:v>0</c:v>
                </c:pt>
                <c:pt idx="15">
                  <c:v>0</c:v>
                </c:pt>
                <c:pt idx="16">
                  <c:v>5.1706256170254025E-2</c:v>
                </c:pt>
                <c:pt idx="17">
                  <c:v>8.1688005420539944E-2</c:v>
                </c:pt>
                <c:pt idx="18">
                  <c:v>0.11399613592531087</c:v>
                </c:pt>
                <c:pt idx="19">
                  <c:v>8.0509304157939804E-2</c:v>
                </c:pt>
              </c:numCache>
            </c:numRef>
          </c:yVal>
          <c:smooth val="0"/>
        </c:ser>
        <c:dLbls>
          <c:showLegendKey val="0"/>
          <c:showVal val="0"/>
          <c:showCatName val="0"/>
          <c:showSerName val="0"/>
          <c:showPercent val="0"/>
          <c:showBubbleSize val="0"/>
        </c:dLbls>
        <c:axId val="239555328"/>
        <c:axId val="239556864"/>
      </c:scatterChart>
      <c:scatterChart>
        <c:scatterStyle val="lineMarker"/>
        <c:varyColors val="0"/>
        <c:ser>
          <c:idx val="2"/>
          <c:order val="2"/>
          <c:tx>
            <c:strRef>
              <c:f>'Kapton R&amp;T plots'!$BT$2</c:f>
              <c:strCache>
                <c:ptCount val="1"/>
                <c:pt idx="0">
                  <c:v>MPASS 3/2</c:v>
                </c:pt>
              </c:strCache>
            </c:strRef>
          </c:tx>
          <c:spPr>
            <a:ln w="28575">
              <a:noFill/>
            </a:ln>
          </c:spPr>
          <c:xVal>
            <c:numRef>
              <c:f>'Kapton R&amp;T plots'!$CE$3:$CE$22</c:f>
              <c:numCache>
                <c:formatCode>General</c:formatCode>
                <c:ptCount val="20"/>
                <c:pt idx="0">
                  <c:v>578.19370520881728</c:v>
                </c:pt>
                <c:pt idx="1">
                  <c:v>578.7984573834824</c:v>
                </c:pt>
                <c:pt idx="2">
                  <c:v>579.39177547442239</c:v>
                </c:pt>
                <c:pt idx="3">
                  <c:v>417.30093380418288</c:v>
                </c:pt>
                <c:pt idx="4">
                  <c:v>497.24008696531865</c:v>
                </c:pt>
                <c:pt idx="5">
                  <c:v>583.20436719326278</c:v>
                </c:pt>
                <c:pt idx="7">
                  <c:v>418.31918332608569</c:v>
                </c:pt>
                <c:pt idx="8">
                  <c:v>581.04830756229353</c:v>
                </c:pt>
                <c:pt idx="9">
                  <c:v>417.28565622998752</c:v>
                </c:pt>
                <c:pt idx="10">
                  <c:v>425.41768860835083</c:v>
                </c:pt>
                <c:pt idx="11">
                  <c:v>424.84905390857256</c:v>
                </c:pt>
                <c:pt idx="12">
                  <c:v>419.92824630174431</c:v>
                </c:pt>
                <c:pt idx="13">
                  <c:v>500.25380703397519</c:v>
                </c:pt>
                <c:pt idx="14">
                  <c:v>493.52026976410559</c:v>
                </c:pt>
                <c:pt idx="15">
                  <c:v>492.34226541017085</c:v>
                </c:pt>
                <c:pt idx="16">
                  <c:v>494.14786984146389</c:v>
                </c:pt>
                <c:pt idx="17">
                  <c:v>527.34367563845251</c:v>
                </c:pt>
                <c:pt idx="18">
                  <c:v>574.26697593037989</c:v>
                </c:pt>
                <c:pt idx="19">
                  <c:v>527.51193106525511</c:v>
                </c:pt>
              </c:numCache>
            </c:numRef>
          </c:xVal>
          <c:yVal>
            <c:numRef>
              <c:f>'Kapton R&amp;T plots'!$BT$3:$BT$22</c:f>
              <c:numCache>
                <c:formatCode>0.0000</c:formatCode>
                <c:ptCount val="20"/>
                <c:pt idx="0">
                  <c:v>3.7268052402687091</c:v>
                </c:pt>
                <c:pt idx="1">
                  <c:v>3.6880946330282898</c:v>
                </c:pt>
                <c:pt idx="2">
                  <c:v>3.5710829282686487</c:v>
                </c:pt>
                <c:pt idx="4">
                  <c:v>0</c:v>
                </c:pt>
                <c:pt idx="5">
                  <c:v>0</c:v>
                </c:pt>
                <c:pt idx="9">
                  <c:v>2.6147363312046679</c:v>
                </c:pt>
                <c:pt idx="10">
                  <c:v>2.2162113055412394</c:v>
                </c:pt>
                <c:pt idx="11">
                  <c:v>0</c:v>
                </c:pt>
                <c:pt idx="12">
                  <c:v>2.6213644090899169</c:v>
                </c:pt>
                <c:pt idx="13">
                  <c:v>2.8004739773672904</c:v>
                </c:pt>
                <c:pt idx="14">
                  <c:v>3.2176296796401109</c:v>
                </c:pt>
                <c:pt idx="15">
                  <c:v>0</c:v>
                </c:pt>
                <c:pt idx="16">
                  <c:v>3.6284825206938849</c:v>
                </c:pt>
                <c:pt idx="17">
                  <c:v>2.8628501960667303</c:v>
                </c:pt>
                <c:pt idx="18">
                  <c:v>2.7123475034119386</c:v>
                </c:pt>
                <c:pt idx="19">
                  <c:v>2.5520473182155881</c:v>
                </c:pt>
              </c:numCache>
            </c:numRef>
          </c:yVal>
          <c:smooth val="0"/>
        </c:ser>
        <c:ser>
          <c:idx val="3"/>
          <c:order val="3"/>
          <c:tx>
            <c:strRef>
              <c:f>'Kapton R&amp;T plots'!$BU$2</c:f>
              <c:strCache>
                <c:ptCount val="1"/>
                <c:pt idx="0">
                  <c:v>Hatch Choate Sigma g</c:v>
                </c:pt>
              </c:strCache>
            </c:strRef>
          </c:tx>
          <c:spPr>
            <a:ln w="28575">
              <a:noFill/>
            </a:ln>
          </c:spPr>
          <c:xVal>
            <c:numRef>
              <c:f>'Kapton R&amp;T plots'!$CE$3:$CE$22</c:f>
              <c:numCache>
                <c:formatCode>General</c:formatCode>
                <c:ptCount val="20"/>
                <c:pt idx="0">
                  <c:v>578.19370520881728</c:v>
                </c:pt>
                <c:pt idx="1">
                  <c:v>578.7984573834824</c:v>
                </c:pt>
                <c:pt idx="2">
                  <c:v>579.39177547442239</c:v>
                </c:pt>
                <c:pt idx="3">
                  <c:v>417.30093380418288</c:v>
                </c:pt>
                <c:pt idx="4">
                  <c:v>497.24008696531865</c:v>
                </c:pt>
                <c:pt idx="5">
                  <c:v>583.20436719326278</c:v>
                </c:pt>
                <c:pt idx="7">
                  <c:v>418.31918332608569</c:v>
                </c:pt>
                <c:pt idx="8">
                  <c:v>581.04830756229353</c:v>
                </c:pt>
                <c:pt idx="9">
                  <c:v>417.28565622998752</c:v>
                </c:pt>
                <c:pt idx="10">
                  <c:v>425.41768860835083</c:v>
                </c:pt>
                <c:pt idx="11">
                  <c:v>424.84905390857256</c:v>
                </c:pt>
                <c:pt idx="12">
                  <c:v>419.92824630174431</c:v>
                </c:pt>
                <c:pt idx="13">
                  <c:v>500.25380703397519</c:v>
                </c:pt>
                <c:pt idx="14">
                  <c:v>493.52026976410559</c:v>
                </c:pt>
                <c:pt idx="15">
                  <c:v>492.34226541017085</c:v>
                </c:pt>
                <c:pt idx="16">
                  <c:v>494.14786984146389</c:v>
                </c:pt>
                <c:pt idx="17">
                  <c:v>527.34367563845251</c:v>
                </c:pt>
                <c:pt idx="18">
                  <c:v>574.26697593037989</c:v>
                </c:pt>
                <c:pt idx="19">
                  <c:v>527.51193106525511</c:v>
                </c:pt>
              </c:numCache>
            </c:numRef>
          </c:xVal>
          <c:yVal>
            <c:numRef>
              <c:f>'Kapton R&amp;T plots'!$BU$3:$BU$22</c:f>
              <c:numCache>
                <c:formatCode>0.0000</c:formatCode>
                <c:ptCount val="20"/>
                <c:pt idx="0">
                  <c:v>1.9359452843564022</c:v>
                </c:pt>
                <c:pt idx="1">
                  <c:v>1.8633066199621118</c:v>
                </c:pt>
                <c:pt idx="2">
                  <c:v>2.6317062440357741</c:v>
                </c:pt>
                <c:pt idx="3">
                  <c:v>2.0761780775587804</c:v>
                </c:pt>
                <c:pt idx="4">
                  <c:v>0</c:v>
                </c:pt>
                <c:pt idx="5">
                  <c:v>1.8941825311333986</c:v>
                </c:pt>
                <c:pt idx="6">
                  <c:v>2.1950254424894462</c:v>
                </c:pt>
                <c:pt idx="7">
                  <c:v>2.2504596741074545</c:v>
                </c:pt>
                <c:pt idx="8">
                  <c:v>1.6311173997752317</c:v>
                </c:pt>
                <c:pt idx="9">
                  <c:v>2.1588164423810263</c:v>
                </c:pt>
                <c:pt idx="10">
                  <c:v>1.8998345130936856</c:v>
                </c:pt>
                <c:pt idx="11">
                  <c:v>2.4665116237361828</c:v>
                </c:pt>
                <c:pt idx="12">
                  <c:v>2.090599137468832</c:v>
                </c:pt>
                <c:pt idx="13">
                  <c:v>0</c:v>
                </c:pt>
                <c:pt idx="14">
                  <c:v>0</c:v>
                </c:pt>
                <c:pt idx="15">
                  <c:v>0</c:v>
                </c:pt>
                <c:pt idx="16">
                  <c:v>1.9372165118252334</c:v>
                </c:pt>
                <c:pt idx="17">
                  <c:v>1.6262491679176359</c:v>
                </c:pt>
                <c:pt idx="18">
                  <c:v>2.0661708170425976</c:v>
                </c:pt>
                <c:pt idx="19">
                  <c:v>1.5408669202805201</c:v>
                </c:pt>
              </c:numCache>
            </c:numRef>
          </c:yVal>
          <c:smooth val="0"/>
        </c:ser>
        <c:dLbls>
          <c:showLegendKey val="0"/>
          <c:showVal val="0"/>
          <c:showCatName val="0"/>
          <c:showSerName val="0"/>
          <c:showPercent val="0"/>
          <c:showBubbleSize val="0"/>
        </c:dLbls>
        <c:axId val="239576576"/>
        <c:axId val="239575040"/>
      </c:scatterChart>
      <c:valAx>
        <c:axId val="239555328"/>
        <c:scaling>
          <c:orientation val="minMax"/>
          <c:max val="600"/>
          <c:min val="400"/>
        </c:scaling>
        <c:delete val="0"/>
        <c:axPos val="b"/>
        <c:numFmt formatCode="General" sourceLinked="1"/>
        <c:majorTickMark val="out"/>
        <c:minorTickMark val="none"/>
        <c:tickLblPos val="nextTo"/>
        <c:txPr>
          <a:bodyPr/>
          <a:lstStyle/>
          <a:p>
            <a:pPr>
              <a:defRPr>
                <a:solidFill>
                  <a:sysClr val="windowText" lastClr="000000"/>
                </a:solidFill>
              </a:defRPr>
            </a:pPr>
            <a:endParaRPr lang="en-US"/>
          </a:p>
        </c:txPr>
        <c:crossAx val="239556864"/>
        <c:crosses val="autoZero"/>
        <c:crossBetween val="midCat"/>
      </c:valAx>
      <c:valAx>
        <c:axId val="239556864"/>
        <c:scaling>
          <c:orientation val="minMax"/>
          <c:min val="0"/>
        </c:scaling>
        <c:delete val="0"/>
        <c:axPos val="l"/>
        <c:majorGridlines/>
        <c:numFmt formatCode="0.0000" sourceLinked="1"/>
        <c:majorTickMark val="out"/>
        <c:minorTickMark val="none"/>
        <c:tickLblPos val="nextTo"/>
        <c:crossAx val="239555328"/>
        <c:crosses val="autoZero"/>
        <c:crossBetween val="midCat"/>
      </c:valAx>
      <c:valAx>
        <c:axId val="239575040"/>
        <c:scaling>
          <c:orientation val="minMax"/>
          <c:max val="4.5"/>
          <c:min val="0"/>
        </c:scaling>
        <c:delete val="0"/>
        <c:axPos val="r"/>
        <c:numFmt formatCode="0.0000" sourceLinked="1"/>
        <c:majorTickMark val="out"/>
        <c:minorTickMark val="none"/>
        <c:tickLblPos val="nextTo"/>
        <c:crossAx val="239576576"/>
        <c:crosses val="max"/>
        <c:crossBetween val="midCat"/>
      </c:valAx>
      <c:valAx>
        <c:axId val="239576576"/>
        <c:scaling>
          <c:orientation val="minMax"/>
        </c:scaling>
        <c:delete val="1"/>
        <c:axPos val="b"/>
        <c:numFmt formatCode="General" sourceLinked="1"/>
        <c:majorTickMark val="out"/>
        <c:minorTickMark val="none"/>
        <c:tickLblPos val="none"/>
        <c:crossAx val="239575040"/>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1" l="0.70000000000000062" r="0.70000000000000062" t="0.7500000000000101" header="0.30000000000000032" footer="0.30000000000000032"/>
    <c:pageSetup orientation="landscape"/>
  </c:printSettings>
  <c:userShapes r:id="rId1"/>
</c:chartSpace>
</file>

<file path=xl/charts/chart6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diameters</a:t>
            </a:r>
            <a:r>
              <a:rPr lang="en-US" baseline="0"/>
              <a:t>, Sigma g and mpass </a:t>
            </a:r>
            <a:r>
              <a:rPr lang="en-US"/>
              <a:t>ratio versus T in C</a:t>
            </a:r>
          </a:p>
        </c:rich>
      </c:tx>
      <c:layout>
        <c:manualLayout>
          <c:xMode val="edge"/>
          <c:yMode val="edge"/>
          <c:x val="0.1095655519651767"/>
          <c:y val="2.4347822382316201E-2"/>
        </c:manualLayout>
      </c:layout>
      <c:overlay val="0"/>
    </c:title>
    <c:autoTitleDeleted val="0"/>
    <c:plotArea>
      <c:layout/>
      <c:scatterChart>
        <c:scatterStyle val="lineMarker"/>
        <c:varyColors val="0"/>
        <c:ser>
          <c:idx val="0"/>
          <c:order val="0"/>
          <c:tx>
            <c:strRef>
              <c:f>'Kapton R&amp;T plots'!$BR$2</c:f>
              <c:strCache>
                <c:ptCount val="1"/>
                <c:pt idx="0">
                  <c:v>M1/M0 (micro-m)--CMD</c:v>
                </c:pt>
              </c:strCache>
            </c:strRef>
          </c:tx>
          <c:spPr>
            <a:ln w="28575">
              <a:noFill/>
            </a:ln>
          </c:spPr>
          <c:xVal>
            <c:numRef>
              <c:f>'Kapton R&amp;T plots'!$CE$3:$CE$38</c:f>
              <c:numCache>
                <c:formatCode>General</c:formatCode>
                <c:ptCount val="36"/>
                <c:pt idx="0">
                  <c:v>578.19370520881728</c:v>
                </c:pt>
                <c:pt idx="1">
                  <c:v>578.7984573834824</c:v>
                </c:pt>
                <c:pt idx="2">
                  <c:v>579.39177547442239</c:v>
                </c:pt>
                <c:pt idx="3">
                  <c:v>417.30093380418288</c:v>
                </c:pt>
                <c:pt idx="4">
                  <c:v>497.24008696531865</c:v>
                </c:pt>
                <c:pt idx="5">
                  <c:v>583.20436719326278</c:v>
                </c:pt>
                <c:pt idx="7">
                  <c:v>418.31918332608569</c:v>
                </c:pt>
                <c:pt idx="8">
                  <c:v>581.04830756229353</c:v>
                </c:pt>
                <c:pt idx="9">
                  <c:v>417.28565622998752</c:v>
                </c:pt>
                <c:pt idx="10">
                  <c:v>425.41768860835083</c:v>
                </c:pt>
                <c:pt idx="11">
                  <c:v>424.84905390857256</c:v>
                </c:pt>
                <c:pt idx="12">
                  <c:v>419.92824630174431</c:v>
                </c:pt>
                <c:pt idx="13">
                  <c:v>500.25380703397519</c:v>
                </c:pt>
                <c:pt idx="14">
                  <c:v>493.52026976410559</c:v>
                </c:pt>
                <c:pt idx="15">
                  <c:v>492.34226541017085</c:v>
                </c:pt>
                <c:pt idx="16">
                  <c:v>494.14786984146389</c:v>
                </c:pt>
                <c:pt idx="17">
                  <c:v>527.34367563845251</c:v>
                </c:pt>
                <c:pt idx="18">
                  <c:v>574.26697593037989</c:v>
                </c:pt>
                <c:pt idx="19">
                  <c:v>527.51193106525511</c:v>
                </c:pt>
                <c:pt idx="20">
                  <c:v>578.19370520881728</c:v>
                </c:pt>
                <c:pt idx="21">
                  <c:v>578.7984573834824</c:v>
                </c:pt>
                <c:pt idx="22">
                  <c:v>579.39177547442239</c:v>
                </c:pt>
                <c:pt idx="23">
                  <c:v>425.41768860835083</c:v>
                </c:pt>
                <c:pt idx="24">
                  <c:v>419.92824630174431</c:v>
                </c:pt>
                <c:pt idx="25">
                  <c:v>500.25380703397519</c:v>
                </c:pt>
                <c:pt idx="26">
                  <c:v>493.52026976410559</c:v>
                </c:pt>
                <c:pt idx="27">
                  <c:v>492.34226541017085</c:v>
                </c:pt>
                <c:pt idx="28">
                  <c:v>494.14786984146389</c:v>
                </c:pt>
                <c:pt idx="29">
                  <c:v>527.34367563845251</c:v>
                </c:pt>
                <c:pt idx="30">
                  <c:v>527.51193106525511</c:v>
                </c:pt>
                <c:pt idx="31">
                  <c:v>576.76029004518568</c:v>
                </c:pt>
                <c:pt idx="32">
                  <c:v>418.31918332608569</c:v>
                </c:pt>
                <c:pt idx="33">
                  <c:v>581.04830756229353</c:v>
                </c:pt>
                <c:pt idx="34">
                  <c:v>417.28565622998752</c:v>
                </c:pt>
                <c:pt idx="35">
                  <c:v>574.26697593037989</c:v>
                </c:pt>
              </c:numCache>
            </c:numRef>
          </c:xVal>
          <c:yVal>
            <c:numRef>
              <c:f>'Kapton R&amp;T plots'!$BR$3:$BR$38</c:f>
              <c:numCache>
                <c:formatCode>0.0000</c:formatCode>
                <c:ptCount val="36"/>
                <c:pt idx="0">
                  <c:v>0.22332654446557226</c:v>
                </c:pt>
                <c:pt idx="1">
                  <c:v>0.30421984529136165</c:v>
                </c:pt>
                <c:pt idx="2">
                  <c:v>0.1346708034598724</c:v>
                </c:pt>
                <c:pt idx="3">
                  <c:v>0.15228375712362852</c:v>
                </c:pt>
                <c:pt idx="4">
                  <c:v>0</c:v>
                </c:pt>
                <c:pt idx="5">
                  <c:v>0.19061768489019365</c:v>
                </c:pt>
                <c:pt idx="6">
                  <c:v>0.11462877287753323</c:v>
                </c:pt>
                <c:pt idx="7">
                  <c:v>9.4172911864210257E-2</c:v>
                </c:pt>
                <c:pt idx="8">
                  <c:v>0.21852328663676657</c:v>
                </c:pt>
                <c:pt idx="9">
                  <c:v>5.8581728377719348E-2</c:v>
                </c:pt>
                <c:pt idx="10">
                  <c:v>5.8782385759754953E-2</c:v>
                </c:pt>
                <c:pt idx="11">
                  <c:v>4.9005103969337348E-2</c:v>
                </c:pt>
                <c:pt idx="12">
                  <c:v>5.6373119010545703E-2</c:v>
                </c:pt>
                <c:pt idx="13">
                  <c:v>0</c:v>
                </c:pt>
                <c:pt idx="14">
                  <c:v>0</c:v>
                </c:pt>
                <c:pt idx="15">
                  <c:v>6.6290524233095519E-2</c:v>
                </c:pt>
                <c:pt idx="16">
                  <c:v>6.4341574275316893E-2</c:v>
                </c:pt>
                <c:pt idx="17">
                  <c:v>9.1940301437816396E-2</c:v>
                </c:pt>
                <c:pt idx="18">
                  <c:v>0.14833639810998711</c:v>
                </c:pt>
                <c:pt idx="19">
                  <c:v>8.83966382810287E-2</c:v>
                </c:pt>
                <c:pt idx="20">
                  <c:v>0.23368086001393035</c:v>
                </c:pt>
                <c:pt idx="21">
                  <c:v>0.32964655737592746</c:v>
                </c:pt>
                <c:pt idx="22">
                  <c:v>0.14499643709710786</c:v>
                </c:pt>
                <c:pt idx="23">
                  <c:v>9.5517612038381369E-2</c:v>
                </c:pt>
                <c:pt idx="24">
                  <c:v>6.6815676631340595E-2</c:v>
                </c:pt>
                <c:pt idx="25">
                  <c:v>0.11797700268537473</c:v>
                </c:pt>
                <c:pt idx="26">
                  <c:v>0.11219893930621616</c:v>
                </c:pt>
                <c:pt idx="27">
                  <c:v>8.2953099715352058E-2</c:v>
                </c:pt>
                <c:pt idx="28">
                  <c:v>0.10509227008761539</c:v>
                </c:pt>
                <c:pt idx="29">
                  <c:v>0.13550220539017285</c:v>
                </c:pt>
                <c:pt idx="30">
                  <c:v>0.13818103735430015</c:v>
                </c:pt>
                <c:pt idx="31">
                  <c:v>0.16100578273346813</c:v>
                </c:pt>
                <c:pt idx="32">
                  <c:v>0.1661823293897764</c:v>
                </c:pt>
                <c:pt idx="33">
                  <c:v>0.25361766888569798</c:v>
                </c:pt>
                <c:pt idx="34">
                  <c:v>0.10874987326977262</c:v>
                </c:pt>
                <c:pt idx="35">
                  <c:v>0.24311218052959396</c:v>
                </c:pt>
              </c:numCache>
            </c:numRef>
          </c:yVal>
          <c:smooth val="0"/>
        </c:ser>
        <c:ser>
          <c:idx val="1"/>
          <c:order val="1"/>
          <c:tx>
            <c:strRef>
              <c:f>'Kapton R&amp;T plots'!$BS$2</c:f>
              <c:strCache>
                <c:ptCount val="1"/>
                <c:pt idx="0">
                  <c:v>Diameter of Average mass (micro-m)</c:v>
                </c:pt>
              </c:strCache>
            </c:strRef>
          </c:tx>
          <c:spPr>
            <a:ln w="28575">
              <a:noFill/>
            </a:ln>
          </c:spPr>
          <c:xVal>
            <c:numRef>
              <c:f>'Kapton R&amp;T plots'!$CE$3:$CE$38</c:f>
              <c:numCache>
                <c:formatCode>General</c:formatCode>
                <c:ptCount val="36"/>
                <c:pt idx="0">
                  <c:v>578.19370520881728</c:v>
                </c:pt>
                <c:pt idx="1">
                  <c:v>578.7984573834824</c:v>
                </c:pt>
                <c:pt idx="2">
                  <c:v>579.39177547442239</c:v>
                </c:pt>
                <c:pt idx="3">
                  <c:v>417.30093380418288</c:v>
                </c:pt>
                <c:pt idx="4">
                  <c:v>497.24008696531865</c:v>
                </c:pt>
                <c:pt idx="5">
                  <c:v>583.20436719326278</c:v>
                </c:pt>
                <c:pt idx="7">
                  <c:v>418.31918332608569</c:v>
                </c:pt>
                <c:pt idx="8">
                  <c:v>581.04830756229353</c:v>
                </c:pt>
                <c:pt idx="9">
                  <c:v>417.28565622998752</c:v>
                </c:pt>
                <c:pt idx="10">
                  <c:v>425.41768860835083</c:v>
                </c:pt>
                <c:pt idx="11">
                  <c:v>424.84905390857256</c:v>
                </c:pt>
                <c:pt idx="12">
                  <c:v>419.92824630174431</c:v>
                </c:pt>
                <c:pt idx="13">
                  <c:v>500.25380703397519</c:v>
                </c:pt>
                <c:pt idx="14">
                  <c:v>493.52026976410559</c:v>
                </c:pt>
                <c:pt idx="15">
                  <c:v>492.34226541017085</c:v>
                </c:pt>
                <c:pt idx="16">
                  <c:v>494.14786984146389</c:v>
                </c:pt>
                <c:pt idx="17">
                  <c:v>527.34367563845251</c:v>
                </c:pt>
                <c:pt idx="18">
                  <c:v>574.26697593037989</c:v>
                </c:pt>
                <c:pt idx="19">
                  <c:v>527.51193106525511</c:v>
                </c:pt>
                <c:pt idx="20">
                  <c:v>578.19370520881728</c:v>
                </c:pt>
                <c:pt idx="21">
                  <c:v>578.7984573834824</c:v>
                </c:pt>
                <c:pt idx="22">
                  <c:v>579.39177547442239</c:v>
                </c:pt>
                <c:pt idx="23">
                  <c:v>425.41768860835083</c:v>
                </c:pt>
                <c:pt idx="24">
                  <c:v>419.92824630174431</c:v>
                </c:pt>
                <c:pt idx="25">
                  <c:v>500.25380703397519</c:v>
                </c:pt>
                <c:pt idx="26">
                  <c:v>493.52026976410559</c:v>
                </c:pt>
                <c:pt idx="27">
                  <c:v>492.34226541017085</c:v>
                </c:pt>
                <c:pt idx="28">
                  <c:v>494.14786984146389</c:v>
                </c:pt>
                <c:pt idx="29">
                  <c:v>527.34367563845251</c:v>
                </c:pt>
                <c:pt idx="30">
                  <c:v>527.51193106525511</c:v>
                </c:pt>
                <c:pt idx="31">
                  <c:v>576.76029004518568</c:v>
                </c:pt>
                <c:pt idx="32">
                  <c:v>418.31918332608569</c:v>
                </c:pt>
                <c:pt idx="33">
                  <c:v>581.04830756229353</c:v>
                </c:pt>
                <c:pt idx="34">
                  <c:v>417.28565622998752</c:v>
                </c:pt>
                <c:pt idx="35">
                  <c:v>574.26697593037989</c:v>
                </c:pt>
              </c:numCache>
            </c:numRef>
          </c:xVal>
          <c:yVal>
            <c:numRef>
              <c:f>'Kapton R&amp;T plots'!$BS$3:$BS$38</c:f>
              <c:numCache>
                <c:formatCode>0.0000</c:formatCode>
                <c:ptCount val="36"/>
                <c:pt idx="0">
                  <c:v>0.34551005269730162</c:v>
                </c:pt>
                <c:pt idx="1">
                  <c:v>0.44812555565829937</c:v>
                </c:pt>
                <c:pt idx="2">
                  <c:v>0.34348579768208154</c:v>
                </c:pt>
                <c:pt idx="3">
                  <c:v>0.25967162312878556</c:v>
                </c:pt>
                <c:pt idx="4">
                  <c:v>0</c:v>
                </c:pt>
                <c:pt idx="5">
                  <c:v>0.28666637066468903</c:v>
                </c:pt>
                <c:pt idx="6">
                  <c:v>0.21268225274370534</c:v>
                </c:pt>
                <c:pt idx="7">
                  <c:v>0.18182992084451238</c:v>
                </c:pt>
                <c:pt idx="8">
                  <c:v>0.2776255099104501</c:v>
                </c:pt>
                <c:pt idx="9">
                  <c:v>0.10591592684287916</c:v>
                </c:pt>
                <c:pt idx="10">
                  <c:v>8.8739654555589506E-2</c:v>
                </c:pt>
                <c:pt idx="11">
                  <c:v>0.1107174056889626</c:v>
                </c:pt>
                <c:pt idx="12">
                  <c:v>9.7108213230960166E-2</c:v>
                </c:pt>
                <c:pt idx="13">
                  <c:v>0</c:v>
                </c:pt>
                <c:pt idx="14">
                  <c:v>0</c:v>
                </c:pt>
                <c:pt idx="15">
                  <c:v>3.0455084489988071E-2</c:v>
                </c:pt>
                <c:pt idx="16">
                  <c:v>9.9629708891046054E-2</c:v>
                </c:pt>
                <c:pt idx="17">
                  <c:v>0.11646654330236111</c:v>
                </c:pt>
                <c:pt idx="18">
                  <c:v>0.25116720161368244</c:v>
                </c:pt>
                <c:pt idx="19">
                  <c:v>0.10656512563679277</c:v>
                </c:pt>
                <c:pt idx="20">
                  <c:v>0.35123708057095632</c:v>
                </c:pt>
                <c:pt idx="21">
                  <c:v>0.460047454751769</c:v>
                </c:pt>
                <c:pt idx="22">
                  <c:v>0.35107316171962338</c:v>
                </c:pt>
                <c:pt idx="23">
                  <c:v>0.12419732499439015</c:v>
                </c:pt>
                <c:pt idx="24">
                  <c:v>0.11550042736986271</c:v>
                </c:pt>
                <c:pt idx="25">
                  <c:v>0.15228007114746611</c:v>
                </c:pt>
                <c:pt idx="26">
                  <c:v>0.17356577923315275</c:v>
                </c:pt>
                <c:pt idx="27">
                  <c:v>4.432526528140724E-2</c:v>
                </c:pt>
                <c:pt idx="28">
                  <c:v>0.154844539147029</c:v>
                </c:pt>
                <c:pt idx="29">
                  <c:v>0.17614338692128539</c:v>
                </c:pt>
                <c:pt idx="30">
                  <c:v>0.16531983107175491</c:v>
                </c:pt>
                <c:pt idx="31">
                  <c:v>0.20810873807384611</c:v>
                </c:pt>
                <c:pt idx="32">
                  <c:v>0.27073199466111803</c:v>
                </c:pt>
                <c:pt idx="33">
                  <c:v>0.35543723128901628</c:v>
                </c:pt>
                <c:pt idx="34">
                  <c:v>0.16113218439894053</c:v>
                </c:pt>
                <c:pt idx="35">
                  <c:v>0.38291821556498301</c:v>
                </c:pt>
              </c:numCache>
            </c:numRef>
          </c:yVal>
          <c:smooth val="0"/>
        </c:ser>
        <c:ser>
          <c:idx val="4"/>
          <c:order val="4"/>
          <c:tx>
            <c:strRef>
              <c:f>'Kapton R&amp;T plots'!$BV$2</c:f>
              <c:strCache>
                <c:ptCount val="1"/>
                <c:pt idx="0">
                  <c:v>Hatch Choate Dg</c:v>
                </c:pt>
              </c:strCache>
            </c:strRef>
          </c:tx>
          <c:spPr>
            <a:ln w="28575">
              <a:noFill/>
            </a:ln>
          </c:spPr>
          <c:xVal>
            <c:numRef>
              <c:f>'Kapton R&amp;T plots'!$CE$3:$CE$38</c:f>
              <c:numCache>
                <c:formatCode>General</c:formatCode>
                <c:ptCount val="36"/>
                <c:pt idx="0">
                  <c:v>578.19370520881728</c:v>
                </c:pt>
                <c:pt idx="1">
                  <c:v>578.7984573834824</c:v>
                </c:pt>
                <c:pt idx="2">
                  <c:v>579.39177547442239</c:v>
                </c:pt>
                <c:pt idx="3">
                  <c:v>417.30093380418288</c:v>
                </c:pt>
                <c:pt idx="4">
                  <c:v>497.24008696531865</c:v>
                </c:pt>
                <c:pt idx="5">
                  <c:v>583.20436719326278</c:v>
                </c:pt>
                <c:pt idx="7">
                  <c:v>418.31918332608569</c:v>
                </c:pt>
                <c:pt idx="8">
                  <c:v>581.04830756229353</c:v>
                </c:pt>
                <c:pt idx="9">
                  <c:v>417.28565622998752</c:v>
                </c:pt>
                <c:pt idx="10">
                  <c:v>425.41768860835083</c:v>
                </c:pt>
                <c:pt idx="11">
                  <c:v>424.84905390857256</c:v>
                </c:pt>
                <c:pt idx="12">
                  <c:v>419.92824630174431</c:v>
                </c:pt>
                <c:pt idx="13">
                  <c:v>500.25380703397519</c:v>
                </c:pt>
                <c:pt idx="14">
                  <c:v>493.52026976410559</c:v>
                </c:pt>
                <c:pt idx="15">
                  <c:v>492.34226541017085</c:v>
                </c:pt>
                <c:pt idx="16">
                  <c:v>494.14786984146389</c:v>
                </c:pt>
                <c:pt idx="17">
                  <c:v>527.34367563845251</c:v>
                </c:pt>
                <c:pt idx="18">
                  <c:v>574.26697593037989</c:v>
                </c:pt>
                <c:pt idx="19">
                  <c:v>527.51193106525511</c:v>
                </c:pt>
                <c:pt idx="20">
                  <c:v>578.19370520881728</c:v>
                </c:pt>
                <c:pt idx="21">
                  <c:v>578.7984573834824</c:v>
                </c:pt>
                <c:pt idx="22">
                  <c:v>579.39177547442239</c:v>
                </c:pt>
                <c:pt idx="23">
                  <c:v>425.41768860835083</c:v>
                </c:pt>
                <c:pt idx="24">
                  <c:v>419.92824630174431</c:v>
                </c:pt>
                <c:pt idx="25">
                  <c:v>500.25380703397519</c:v>
                </c:pt>
                <c:pt idx="26">
                  <c:v>493.52026976410559</c:v>
                </c:pt>
                <c:pt idx="27">
                  <c:v>492.34226541017085</c:v>
                </c:pt>
                <c:pt idx="28">
                  <c:v>494.14786984146389</c:v>
                </c:pt>
                <c:pt idx="29">
                  <c:v>527.34367563845251</c:v>
                </c:pt>
                <c:pt idx="30">
                  <c:v>527.51193106525511</c:v>
                </c:pt>
                <c:pt idx="31">
                  <c:v>576.76029004518568</c:v>
                </c:pt>
                <c:pt idx="32">
                  <c:v>418.31918332608569</c:v>
                </c:pt>
                <c:pt idx="33">
                  <c:v>581.04830756229353</c:v>
                </c:pt>
                <c:pt idx="34">
                  <c:v>417.28565622998752</c:v>
                </c:pt>
                <c:pt idx="35">
                  <c:v>574.26697593037989</c:v>
                </c:pt>
              </c:numCache>
            </c:numRef>
          </c:xVal>
          <c:yVal>
            <c:numRef>
              <c:f>'Kapton R&amp;T plots'!$BV$3:$BV$38</c:f>
              <c:numCache>
                <c:formatCode>0.0000</c:formatCode>
                <c:ptCount val="36"/>
                <c:pt idx="0">
                  <c:v>0.17954783605894736</c:v>
                </c:pt>
                <c:pt idx="1">
                  <c:v>0.25065793411164244</c:v>
                </c:pt>
                <c:pt idx="2">
                  <c:v>8.432489020675428E-2</c:v>
                </c:pt>
                <c:pt idx="3">
                  <c:v>0.11661868188901976</c:v>
                </c:pt>
                <c:pt idx="4">
                  <c:v>0</c:v>
                </c:pt>
                <c:pt idx="5">
                  <c:v>0.15543771805529163</c:v>
                </c:pt>
                <c:pt idx="6">
                  <c:v>8.4154014596173179E-2</c:v>
                </c:pt>
                <c:pt idx="7">
                  <c:v>6.7772939709597191E-2</c:v>
                </c:pt>
                <c:pt idx="8">
                  <c:v>0.19387280822319733</c:v>
                </c:pt>
                <c:pt idx="9">
                  <c:v>4.3567499587897025E-2</c:v>
                </c:pt>
                <c:pt idx="10">
                  <c:v>4.7842288526491916E-2</c:v>
                </c:pt>
                <c:pt idx="11">
                  <c:v>3.2602734095945066E-2</c:v>
                </c:pt>
                <c:pt idx="12">
                  <c:v>4.2951675961784321E-2</c:v>
                </c:pt>
                <c:pt idx="13">
                  <c:v>0</c:v>
                </c:pt>
                <c:pt idx="14">
                  <c:v>0</c:v>
                </c:pt>
                <c:pt idx="15">
                  <c:v>0</c:v>
                </c:pt>
                <c:pt idx="16">
                  <c:v>5.1706256170254025E-2</c:v>
                </c:pt>
                <c:pt idx="17">
                  <c:v>8.1688005420539944E-2</c:v>
                </c:pt>
                <c:pt idx="18">
                  <c:v>0.11399613592531087</c:v>
                </c:pt>
                <c:pt idx="19">
                  <c:v>8.0509304157939804E-2</c:v>
                </c:pt>
                <c:pt idx="20">
                  <c:v>0.19060510757829099</c:v>
                </c:pt>
                <c:pt idx="21">
                  <c:v>0.27904323668687664</c:v>
                </c:pt>
                <c:pt idx="22">
                  <c:v>9.3183105678405501E-2</c:v>
                </c:pt>
                <c:pt idx="23">
                  <c:v>8.376624808810354E-2</c:v>
                </c:pt>
                <c:pt idx="24">
                  <c:v>5.0818958542366073E-2</c:v>
                </c:pt>
                <c:pt idx="25">
                  <c:v>0.10384234859058263</c:v>
                </c:pt>
                <c:pt idx="26">
                  <c:v>9.0209250738542343E-2</c:v>
                </c:pt>
                <c:pt idx="27">
                  <c:v>0</c:v>
                </c:pt>
                <c:pt idx="28">
                  <c:v>8.6578132344292139E-2</c:v>
                </c:pt>
                <c:pt idx="29">
                  <c:v>0.118846493917783</c:v>
                </c:pt>
                <c:pt idx="30">
                  <c:v>0.12633107642464864</c:v>
                </c:pt>
                <c:pt idx="31">
                  <c:v>0.14161754256505463</c:v>
                </c:pt>
                <c:pt idx="32">
                  <c:v>0.13019894699337761</c:v>
                </c:pt>
                <c:pt idx="33">
                  <c:v>0.21423370617576701</c:v>
                </c:pt>
                <c:pt idx="34">
                  <c:v>8.9341243300171097E-2</c:v>
                </c:pt>
                <c:pt idx="35">
                  <c:v>0.19371224071885487</c:v>
                </c:pt>
              </c:numCache>
            </c:numRef>
          </c:yVal>
          <c:smooth val="0"/>
        </c:ser>
        <c:dLbls>
          <c:showLegendKey val="0"/>
          <c:showVal val="0"/>
          <c:showCatName val="0"/>
          <c:showSerName val="0"/>
          <c:showPercent val="0"/>
          <c:showBubbleSize val="0"/>
        </c:dLbls>
        <c:axId val="239614592"/>
        <c:axId val="239624576"/>
      </c:scatterChart>
      <c:scatterChart>
        <c:scatterStyle val="lineMarker"/>
        <c:varyColors val="0"/>
        <c:ser>
          <c:idx val="2"/>
          <c:order val="2"/>
          <c:tx>
            <c:strRef>
              <c:f>'Kapton R&amp;T plots'!$BT$2</c:f>
              <c:strCache>
                <c:ptCount val="1"/>
                <c:pt idx="0">
                  <c:v>MPASS 3/2</c:v>
                </c:pt>
              </c:strCache>
            </c:strRef>
          </c:tx>
          <c:spPr>
            <a:ln w="28575">
              <a:noFill/>
            </a:ln>
          </c:spPr>
          <c:xVal>
            <c:numRef>
              <c:f>'Kapton R&amp;T plots'!$CE$3:$CE$38</c:f>
              <c:numCache>
                <c:formatCode>General</c:formatCode>
                <c:ptCount val="36"/>
                <c:pt idx="0">
                  <c:v>578.19370520881728</c:v>
                </c:pt>
                <c:pt idx="1">
                  <c:v>578.7984573834824</c:v>
                </c:pt>
                <c:pt idx="2">
                  <c:v>579.39177547442239</c:v>
                </c:pt>
                <c:pt idx="3">
                  <c:v>417.30093380418288</c:v>
                </c:pt>
                <c:pt idx="4">
                  <c:v>497.24008696531865</c:v>
                </c:pt>
                <c:pt idx="5">
                  <c:v>583.20436719326278</c:v>
                </c:pt>
                <c:pt idx="7">
                  <c:v>418.31918332608569</c:v>
                </c:pt>
                <c:pt idx="8">
                  <c:v>581.04830756229353</c:v>
                </c:pt>
                <c:pt idx="9">
                  <c:v>417.28565622998752</c:v>
                </c:pt>
                <c:pt idx="10">
                  <c:v>425.41768860835083</c:v>
                </c:pt>
                <c:pt idx="11">
                  <c:v>424.84905390857256</c:v>
                </c:pt>
                <c:pt idx="12">
                  <c:v>419.92824630174431</c:v>
                </c:pt>
                <c:pt idx="13">
                  <c:v>500.25380703397519</c:v>
                </c:pt>
                <c:pt idx="14">
                  <c:v>493.52026976410559</c:v>
                </c:pt>
                <c:pt idx="15">
                  <c:v>492.34226541017085</c:v>
                </c:pt>
                <c:pt idx="16">
                  <c:v>494.14786984146389</c:v>
                </c:pt>
                <c:pt idx="17">
                  <c:v>527.34367563845251</c:v>
                </c:pt>
                <c:pt idx="18">
                  <c:v>574.26697593037989</c:v>
                </c:pt>
                <c:pt idx="19">
                  <c:v>527.51193106525511</c:v>
                </c:pt>
                <c:pt idx="20">
                  <c:v>578.19370520881728</c:v>
                </c:pt>
                <c:pt idx="21">
                  <c:v>578.7984573834824</c:v>
                </c:pt>
                <c:pt idx="22">
                  <c:v>579.39177547442239</c:v>
                </c:pt>
                <c:pt idx="23">
                  <c:v>425.41768860835083</c:v>
                </c:pt>
                <c:pt idx="24">
                  <c:v>419.92824630174431</c:v>
                </c:pt>
                <c:pt idx="25">
                  <c:v>500.25380703397519</c:v>
                </c:pt>
                <c:pt idx="26">
                  <c:v>493.52026976410559</c:v>
                </c:pt>
                <c:pt idx="27">
                  <c:v>492.34226541017085</c:v>
                </c:pt>
                <c:pt idx="28">
                  <c:v>494.14786984146389</c:v>
                </c:pt>
                <c:pt idx="29">
                  <c:v>527.34367563845251</c:v>
                </c:pt>
                <c:pt idx="30">
                  <c:v>527.51193106525511</c:v>
                </c:pt>
                <c:pt idx="31">
                  <c:v>576.76029004518568</c:v>
                </c:pt>
                <c:pt idx="32">
                  <c:v>418.31918332608569</c:v>
                </c:pt>
                <c:pt idx="33">
                  <c:v>581.04830756229353</c:v>
                </c:pt>
                <c:pt idx="34">
                  <c:v>417.28565622998752</c:v>
                </c:pt>
                <c:pt idx="35">
                  <c:v>574.26697593037989</c:v>
                </c:pt>
              </c:numCache>
            </c:numRef>
          </c:xVal>
          <c:yVal>
            <c:numRef>
              <c:f>'Kapton R&amp;T plots'!$BT$3:$BT$38</c:f>
              <c:numCache>
                <c:formatCode>0.0000</c:formatCode>
                <c:ptCount val="36"/>
                <c:pt idx="0">
                  <c:v>3.7268052402687091</c:v>
                </c:pt>
                <c:pt idx="1">
                  <c:v>3.6880946330282898</c:v>
                </c:pt>
                <c:pt idx="2">
                  <c:v>3.5710829282686487</c:v>
                </c:pt>
                <c:pt idx="4">
                  <c:v>0</c:v>
                </c:pt>
                <c:pt idx="5">
                  <c:v>0</c:v>
                </c:pt>
                <c:pt idx="9">
                  <c:v>2.6147363312046679</c:v>
                </c:pt>
                <c:pt idx="10">
                  <c:v>2.2162113055412394</c:v>
                </c:pt>
                <c:pt idx="11">
                  <c:v>0</c:v>
                </c:pt>
                <c:pt idx="12">
                  <c:v>2.6213644090899169</c:v>
                </c:pt>
                <c:pt idx="13">
                  <c:v>2.8004739773672904</c:v>
                </c:pt>
                <c:pt idx="14">
                  <c:v>3.2176296796401109</c:v>
                </c:pt>
                <c:pt idx="15">
                  <c:v>0</c:v>
                </c:pt>
                <c:pt idx="16">
                  <c:v>3.6284825206938849</c:v>
                </c:pt>
                <c:pt idx="17">
                  <c:v>2.8628501960667303</c:v>
                </c:pt>
                <c:pt idx="18">
                  <c:v>2.7123475034119386</c:v>
                </c:pt>
                <c:pt idx="19">
                  <c:v>2.5520473182155881</c:v>
                </c:pt>
                <c:pt idx="20">
                  <c:v>3.6401441792200204</c:v>
                </c:pt>
                <c:pt idx="21">
                  <c:v>3.8536613315726695</c:v>
                </c:pt>
                <c:pt idx="22">
                  <c:v>3.4461339449347896</c:v>
                </c:pt>
                <c:pt idx="23">
                  <c:v>2.856331855765466</c:v>
                </c:pt>
                <c:pt idx="24">
                  <c:v>2.5252634556575155</c:v>
                </c:pt>
                <c:pt idx="25">
                  <c:v>2.8270340230766262</c:v>
                </c:pt>
                <c:pt idx="26">
                  <c:v>3.2961730270941967</c:v>
                </c:pt>
                <c:pt idx="27">
                  <c:v>0</c:v>
                </c:pt>
                <c:pt idx="28">
                  <c:v>3.3243622350005242</c:v>
                </c:pt>
                <c:pt idx="29">
                  <c:v>2.6440191416268415</c:v>
                </c:pt>
                <c:pt idx="30">
                  <c:v>2.5244306475493064</c:v>
                </c:pt>
                <c:pt idx="31">
                  <c:v>0</c:v>
                </c:pt>
                <c:pt idx="34">
                  <c:v>2.8001532702494414</c:v>
                </c:pt>
                <c:pt idx="35">
                  <c:v>3.1288844868888646</c:v>
                </c:pt>
              </c:numCache>
            </c:numRef>
          </c:yVal>
          <c:smooth val="0"/>
        </c:ser>
        <c:ser>
          <c:idx val="3"/>
          <c:order val="3"/>
          <c:tx>
            <c:strRef>
              <c:f>'Kapton R&amp;T plots'!$BU$2</c:f>
              <c:strCache>
                <c:ptCount val="1"/>
                <c:pt idx="0">
                  <c:v>Hatch Choate Sigma g</c:v>
                </c:pt>
              </c:strCache>
            </c:strRef>
          </c:tx>
          <c:spPr>
            <a:ln w="28575">
              <a:noFill/>
            </a:ln>
          </c:spPr>
          <c:xVal>
            <c:numRef>
              <c:f>'Kapton R&amp;T plots'!$CE$3:$CE$38</c:f>
              <c:numCache>
                <c:formatCode>General</c:formatCode>
                <c:ptCount val="36"/>
                <c:pt idx="0">
                  <c:v>578.19370520881728</c:v>
                </c:pt>
                <c:pt idx="1">
                  <c:v>578.7984573834824</c:v>
                </c:pt>
                <c:pt idx="2">
                  <c:v>579.39177547442239</c:v>
                </c:pt>
                <c:pt idx="3">
                  <c:v>417.30093380418288</c:v>
                </c:pt>
                <c:pt idx="4">
                  <c:v>497.24008696531865</c:v>
                </c:pt>
                <c:pt idx="5">
                  <c:v>583.20436719326278</c:v>
                </c:pt>
                <c:pt idx="7">
                  <c:v>418.31918332608569</c:v>
                </c:pt>
                <c:pt idx="8">
                  <c:v>581.04830756229353</c:v>
                </c:pt>
                <c:pt idx="9">
                  <c:v>417.28565622998752</c:v>
                </c:pt>
                <c:pt idx="10">
                  <c:v>425.41768860835083</c:v>
                </c:pt>
                <c:pt idx="11">
                  <c:v>424.84905390857256</c:v>
                </c:pt>
                <c:pt idx="12">
                  <c:v>419.92824630174431</c:v>
                </c:pt>
                <c:pt idx="13">
                  <c:v>500.25380703397519</c:v>
                </c:pt>
                <c:pt idx="14">
                  <c:v>493.52026976410559</c:v>
                </c:pt>
                <c:pt idx="15">
                  <c:v>492.34226541017085</c:v>
                </c:pt>
                <c:pt idx="16">
                  <c:v>494.14786984146389</c:v>
                </c:pt>
                <c:pt idx="17">
                  <c:v>527.34367563845251</c:v>
                </c:pt>
                <c:pt idx="18">
                  <c:v>574.26697593037989</c:v>
                </c:pt>
                <c:pt idx="19">
                  <c:v>527.51193106525511</c:v>
                </c:pt>
                <c:pt idx="20">
                  <c:v>578.19370520881728</c:v>
                </c:pt>
                <c:pt idx="21">
                  <c:v>578.7984573834824</c:v>
                </c:pt>
                <c:pt idx="22">
                  <c:v>579.39177547442239</c:v>
                </c:pt>
                <c:pt idx="23">
                  <c:v>425.41768860835083</c:v>
                </c:pt>
                <c:pt idx="24">
                  <c:v>419.92824630174431</c:v>
                </c:pt>
                <c:pt idx="25">
                  <c:v>500.25380703397519</c:v>
                </c:pt>
                <c:pt idx="26">
                  <c:v>493.52026976410559</c:v>
                </c:pt>
                <c:pt idx="27">
                  <c:v>492.34226541017085</c:v>
                </c:pt>
                <c:pt idx="28">
                  <c:v>494.14786984146389</c:v>
                </c:pt>
                <c:pt idx="29">
                  <c:v>527.34367563845251</c:v>
                </c:pt>
                <c:pt idx="30">
                  <c:v>527.51193106525511</c:v>
                </c:pt>
                <c:pt idx="31">
                  <c:v>576.76029004518568</c:v>
                </c:pt>
                <c:pt idx="32">
                  <c:v>418.31918332608569</c:v>
                </c:pt>
                <c:pt idx="33">
                  <c:v>581.04830756229353</c:v>
                </c:pt>
                <c:pt idx="34">
                  <c:v>417.28565622998752</c:v>
                </c:pt>
                <c:pt idx="35">
                  <c:v>574.26697593037989</c:v>
                </c:pt>
              </c:numCache>
            </c:numRef>
          </c:xVal>
          <c:yVal>
            <c:numRef>
              <c:f>'Kapton R&amp;T plots'!$BU$3:$BU$38</c:f>
              <c:numCache>
                <c:formatCode>0.0000</c:formatCode>
                <c:ptCount val="36"/>
                <c:pt idx="0">
                  <c:v>1.9359452843564022</c:v>
                </c:pt>
                <c:pt idx="1">
                  <c:v>1.8633066199621118</c:v>
                </c:pt>
                <c:pt idx="2">
                  <c:v>2.6317062440357741</c:v>
                </c:pt>
                <c:pt idx="3">
                  <c:v>2.0761780775587804</c:v>
                </c:pt>
                <c:pt idx="4">
                  <c:v>0</c:v>
                </c:pt>
                <c:pt idx="5">
                  <c:v>1.8941825311333986</c:v>
                </c:pt>
                <c:pt idx="6">
                  <c:v>2.1950254424894462</c:v>
                </c:pt>
                <c:pt idx="7">
                  <c:v>2.2504596741074545</c:v>
                </c:pt>
                <c:pt idx="8">
                  <c:v>1.6311173997752317</c:v>
                </c:pt>
                <c:pt idx="9">
                  <c:v>2.1588164423810263</c:v>
                </c:pt>
                <c:pt idx="10">
                  <c:v>1.8998345130936856</c:v>
                </c:pt>
                <c:pt idx="11">
                  <c:v>2.4665116237361828</c:v>
                </c:pt>
                <c:pt idx="12">
                  <c:v>2.090599137468832</c:v>
                </c:pt>
                <c:pt idx="13">
                  <c:v>0</c:v>
                </c:pt>
                <c:pt idx="14">
                  <c:v>0</c:v>
                </c:pt>
                <c:pt idx="15">
                  <c:v>0</c:v>
                </c:pt>
                <c:pt idx="16">
                  <c:v>1.9372165118252334</c:v>
                </c:pt>
                <c:pt idx="17">
                  <c:v>1.6262491679176359</c:v>
                </c:pt>
                <c:pt idx="18">
                  <c:v>2.0661708170425976</c:v>
                </c:pt>
                <c:pt idx="19">
                  <c:v>1.5408669202805201</c:v>
                </c:pt>
                <c:pt idx="20">
                  <c:v>1.8933755883208117</c:v>
                </c:pt>
                <c:pt idx="21">
                  <c:v>1.7812740254848882</c:v>
                </c:pt>
                <c:pt idx="22">
                  <c:v>2.5609148057473199</c:v>
                </c:pt>
                <c:pt idx="23">
                  <c:v>1.6693044569636455</c:v>
                </c:pt>
                <c:pt idx="24">
                  <c:v>2.0955623370880416</c:v>
                </c:pt>
                <c:pt idx="25">
                  <c:v>1.6573245709263189</c:v>
                </c:pt>
                <c:pt idx="26">
                  <c:v>1.9357934841342599</c:v>
                </c:pt>
                <c:pt idx="27">
                  <c:v>0</c:v>
                </c:pt>
                <c:pt idx="28">
                  <c:v>1.8636959275172889</c:v>
                </c:pt>
                <c:pt idx="29">
                  <c:v>1.6688963150865648</c:v>
                </c:pt>
                <c:pt idx="30">
                  <c:v>1.5272346903307832</c:v>
                </c:pt>
                <c:pt idx="31">
                  <c:v>1.6596009485865952</c:v>
                </c:pt>
                <c:pt idx="32">
                  <c:v>2.010938112687044</c:v>
                </c:pt>
                <c:pt idx="33">
                  <c:v>1.7877634750699363</c:v>
                </c:pt>
                <c:pt idx="34">
                  <c:v>1.8720541771345789</c:v>
                </c:pt>
                <c:pt idx="35">
                  <c:v>1.9621025940506183</c:v>
                </c:pt>
              </c:numCache>
            </c:numRef>
          </c:yVal>
          <c:smooth val="0"/>
        </c:ser>
        <c:dLbls>
          <c:showLegendKey val="0"/>
          <c:showVal val="0"/>
          <c:showCatName val="0"/>
          <c:showSerName val="0"/>
          <c:showPercent val="0"/>
          <c:showBubbleSize val="0"/>
        </c:dLbls>
        <c:axId val="239627648"/>
        <c:axId val="239626112"/>
      </c:scatterChart>
      <c:valAx>
        <c:axId val="239614592"/>
        <c:scaling>
          <c:orientation val="minMax"/>
          <c:max val="600"/>
          <c:min val="400"/>
        </c:scaling>
        <c:delete val="0"/>
        <c:axPos val="b"/>
        <c:numFmt formatCode="General" sourceLinked="1"/>
        <c:majorTickMark val="out"/>
        <c:minorTickMark val="none"/>
        <c:tickLblPos val="nextTo"/>
        <c:txPr>
          <a:bodyPr/>
          <a:lstStyle/>
          <a:p>
            <a:pPr>
              <a:defRPr>
                <a:solidFill>
                  <a:sysClr val="windowText" lastClr="000000"/>
                </a:solidFill>
              </a:defRPr>
            </a:pPr>
            <a:endParaRPr lang="en-US"/>
          </a:p>
        </c:txPr>
        <c:crossAx val="239624576"/>
        <c:crosses val="autoZero"/>
        <c:crossBetween val="midCat"/>
      </c:valAx>
      <c:valAx>
        <c:axId val="239624576"/>
        <c:scaling>
          <c:orientation val="minMax"/>
          <c:min val="0"/>
        </c:scaling>
        <c:delete val="0"/>
        <c:axPos val="l"/>
        <c:majorGridlines/>
        <c:numFmt formatCode="0.0000" sourceLinked="1"/>
        <c:majorTickMark val="out"/>
        <c:minorTickMark val="none"/>
        <c:tickLblPos val="nextTo"/>
        <c:crossAx val="239614592"/>
        <c:crosses val="autoZero"/>
        <c:crossBetween val="midCat"/>
      </c:valAx>
      <c:valAx>
        <c:axId val="239626112"/>
        <c:scaling>
          <c:orientation val="minMax"/>
          <c:max val="4.5"/>
          <c:min val="0"/>
        </c:scaling>
        <c:delete val="0"/>
        <c:axPos val="r"/>
        <c:numFmt formatCode="0.0000" sourceLinked="1"/>
        <c:majorTickMark val="out"/>
        <c:minorTickMark val="none"/>
        <c:tickLblPos val="nextTo"/>
        <c:crossAx val="239627648"/>
        <c:crosses val="max"/>
        <c:crossBetween val="midCat"/>
      </c:valAx>
      <c:valAx>
        <c:axId val="239627648"/>
        <c:scaling>
          <c:orientation val="minMax"/>
        </c:scaling>
        <c:delete val="1"/>
        <c:axPos val="b"/>
        <c:numFmt formatCode="General" sourceLinked="1"/>
        <c:majorTickMark val="out"/>
        <c:minorTickMark val="none"/>
        <c:tickLblPos val="none"/>
        <c:crossAx val="239626112"/>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0966" l="0.70000000000000062" r="0.70000000000000062" t="0.75000000000000966" header="0.30000000000000032" footer="0.30000000000000032"/>
    <c:pageSetup orientation="landscape"/>
  </c:printSettings>
  <c:userShapes r:id="rId1"/>
</c:chartSpace>
</file>

<file path=xl/charts/chart6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diameters</a:t>
            </a:r>
            <a:r>
              <a:rPr lang="en-US" baseline="0"/>
              <a:t> </a:t>
            </a:r>
            <a:r>
              <a:rPr lang="en-US"/>
              <a:t>versus T in C, aged 491 s</a:t>
            </a:r>
          </a:p>
        </c:rich>
      </c:tx>
      <c:layout>
        <c:manualLayout>
          <c:xMode val="edge"/>
          <c:yMode val="edge"/>
          <c:x val="0.10956555196517689"/>
          <c:y val="2.4347822382316201E-2"/>
        </c:manualLayout>
      </c:layout>
      <c:overlay val="0"/>
    </c:title>
    <c:autoTitleDeleted val="0"/>
    <c:plotArea>
      <c:layout/>
      <c:scatterChart>
        <c:scatterStyle val="lineMarker"/>
        <c:varyColors val="0"/>
        <c:ser>
          <c:idx val="0"/>
          <c:order val="0"/>
          <c:tx>
            <c:strRef>
              <c:f>'Kapton R&amp;T plots'!$BR$2</c:f>
              <c:strCache>
                <c:ptCount val="1"/>
                <c:pt idx="0">
                  <c:v>M1/M0 (micro-m)--CMD</c:v>
                </c:pt>
              </c:strCache>
            </c:strRef>
          </c:tx>
          <c:spPr>
            <a:ln w="28575">
              <a:noFill/>
            </a:ln>
          </c:spPr>
          <c:xVal>
            <c:numRef>
              <c:f>'Kapton R&amp;T plots'!$CE$23:$CE$33</c:f>
              <c:numCache>
                <c:formatCode>General</c:formatCode>
                <c:ptCount val="11"/>
                <c:pt idx="0">
                  <c:v>578.19370520881728</c:v>
                </c:pt>
                <c:pt idx="1">
                  <c:v>578.7984573834824</c:v>
                </c:pt>
                <c:pt idx="2">
                  <c:v>579.39177547442239</c:v>
                </c:pt>
                <c:pt idx="3">
                  <c:v>425.41768860835083</c:v>
                </c:pt>
                <c:pt idx="4">
                  <c:v>419.92824630174431</c:v>
                </c:pt>
                <c:pt idx="5">
                  <c:v>500.25380703397519</c:v>
                </c:pt>
                <c:pt idx="6">
                  <c:v>493.52026976410559</c:v>
                </c:pt>
                <c:pt idx="7">
                  <c:v>492.34226541017085</c:v>
                </c:pt>
                <c:pt idx="8">
                  <c:v>494.14786984146389</c:v>
                </c:pt>
                <c:pt idx="9">
                  <c:v>527.34367563845251</c:v>
                </c:pt>
                <c:pt idx="10">
                  <c:v>527.51193106525511</c:v>
                </c:pt>
              </c:numCache>
            </c:numRef>
          </c:xVal>
          <c:yVal>
            <c:numRef>
              <c:f>'Kapton R&amp;T plots'!$BR$23:$BR$33</c:f>
              <c:numCache>
                <c:formatCode>0.0000</c:formatCode>
                <c:ptCount val="11"/>
                <c:pt idx="0">
                  <c:v>0.23368086001393035</c:v>
                </c:pt>
                <c:pt idx="1">
                  <c:v>0.32964655737592746</c:v>
                </c:pt>
                <c:pt idx="2">
                  <c:v>0.14499643709710786</c:v>
                </c:pt>
                <c:pt idx="3">
                  <c:v>9.5517612038381369E-2</c:v>
                </c:pt>
                <c:pt idx="4">
                  <c:v>6.6815676631340595E-2</c:v>
                </c:pt>
                <c:pt idx="5">
                  <c:v>0.11797700268537473</c:v>
                </c:pt>
                <c:pt idx="6">
                  <c:v>0.11219893930621616</c:v>
                </c:pt>
                <c:pt idx="7">
                  <c:v>8.2953099715352058E-2</c:v>
                </c:pt>
                <c:pt idx="8">
                  <c:v>0.10509227008761539</c:v>
                </c:pt>
                <c:pt idx="9">
                  <c:v>0.13550220539017285</c:v>
                </c:pt>
                <c:pt idx="10">
                  <c:v>0.13818103735430015</c:v>
                </c:pt>
              </c:numCache>
            </c:numRef>
          </c:yVal>
          <c:smooth val="0"/>
        </c:ser>
        <c:ser>
          <c:idx val="1"/>
          <c:order val="1"/>
          <c:tx>
            <c:strRef>
              <c:f>'Kapton R&amp;T plots'!$BS$2</c:f>
              <c:strCache>
                <c:ptCount val="1"/>
                <c:pt idx="0">
                  <c:v>Diameter of Average mass (micro-m)</c:v>
                </c:pt>
              </c:strCache>
            </c:strRef>
          </c:tx>
          <c:spPr>
            <a:ln w="28575">
              <a:noFill/>
            </a:ln>
          </c:spPr>
          <c:xVal>
            <c:numRef>
              <c:f>'Kapton R&amp;T plots'!$CE$23:$CE$33</c:f>
              <c:numCache>
                <c:formatCode>General</c:formatCode>
                <c:ptCount val="11"/>
                <c:pt idx="0">
                  <c:v>578.19370520881728</c:v>
                </c:pt>
                <c:pt idx="1">
                  <c:v>578.7984573834824</c:v>
                </c:pt>
                <c:pt idx="2">
                  <c:v>579.39177547442239</c:v>
                </c:pt>
                <c:pt idx="3">
                  <c:v>425.41768860835083</c:v>
                </c:pt>
                <c:pt idx="4">
                  <c:v>419.92824630174431</c:v>
                </c:pt>
                <c:pt idx="5">
                  <c:v>500.25380703397519</c:v>
                </c:pt>
                <c:pt idx="6">
                  <c:v>493.52026976410559</c:v>
                </c:pt>
                <c:pt idx="7">
                  <c:v>492.34226541017085</c:v>
                </c:pt>
                <c:pt idx="8">
                  <c:v>494.14786984146389</c:v>
                </c:pt>
                <c:pt idx="9">
                  <c:v>527.34367563845251</c:v>
                </c:pt>
                <c:pt idx="10">
                  <c:v>527.51193106525511</c:v>
                </c:pt>
              </c:numCache>
            </c:numRef>
          </c:xVal>
          <c:yVal>
            <c:numRef>
              <c:f>'Kapton R&amp;T plots'!$BS$23:$BS$33</c:f>
              <c:numCache>
                <c:formatCode>0.0000</c:formatCode>
                <c:ptCount val="11"/>
                <c:pt idx="0">
                  <c:v>0.35123708057095632</c:v>
                </c:pt>
                <c:pt idx="1">
                  <c:v>0.460047454751769</c:v>
                </c:pt>
                <c:pt idx="2">
                  <c:v>0.35107316171962338</c:v>
                </c:pt>
                <c:pt idx="3">
                  <c:v>0.12419732499439015</c:v>
                </c:pt>
                <c:pt idx="4">
                  <c:v>0.11550042736986271</c:v>
                </c:pt>
                <c:pt idx="5">
                  <c:v>0.15228007114746611</c:v>
                </c:pt>
                <c:pt idx="6">
                  <c:v>0.17356577923315275</c:v>
                </c:pt>
                <c:pt idx="7">
                  <c:v>4.432526528140724E-2</c:v>
                </c:pt>
                <c:pt idx="8">
                  <c:v>0.154844539147029</c:v>
                </c:pt>
                <c:pt idx="9">
                  <c:v>0.17614338692128539</c:v>
                </c:pt>
                <c:pt idx="10">
                  <c:v>0.16531983107175491</c:v>
                </c:pt>
              </c:numCache>
            </c:numRef>
          </c:yVal>
          <c:smooth val="0"/>
        </c:ser>
        <c:ser>
          <c:idx val="4"/>
          <c:order val="2"/>
          <c:tx>
            <c:strRef>
              <c:f>'Kapton R&amp;T plots'!$BV$2</c:f>
              <c:strCache>
                <c:ptCount val="1"/>
                <c:pt idx="0">
                  <c:v>Hatch Choate Dg</c:v>
                </c:pt>
              </c:strCache>
            </c:strRef>
          </c:tx>
          <c:spPr>
            <a:ln w="28575">
              <a:noFill/>
            </a:ln>
          </c:spPr>
          <c:xVal>
            <c:numRef>
              <c:f>'Kapton R&amp;T plots'!$CE$23:$CE$33</c:f>
              <c:numCache>
                <c:formatCode>General</c:formatCode>
                <c:ptCount val="11"/>
                <c:pt idx="0">
                  <c:v>578.19370520881728</c:v>
                </c:pt>
                <c:pt idx="1">
                  <c:v>578.7984573834824</c:v>
                </c:pt>
                <c:pt idx="2">
                  <c:v>579.39177547442239</c:v>
                </c:pt>
                <c:pt idx="3">
                  <c:v>425.41768860835083</c:v>
                </c:pt>
                <c:pt idx="4">
                  <c:v>419.92824630174431</c:v>
                </c:pt>
                <c:pt idx="5">
                  <c:v>500.25380703397519</c:v>
                </c:pt>
                <c:pt idx="6">
                  <c:v>493.52026976410559</c:v>
                </c:pt>
                <c:pt idx="7">
                  <c:v>492.34226541017085</c:v>
                </c:pt>
                <c:pt idx="8">
                  <c:v>494.14786984146389</c:v>
                </c:pt>
                <c:pt idx="9">
                  <c:v>527.34367563845251</c:v>
                </c:pt>
                <c:pt idx="10">
                  <c:v>527.51193106525511</c:v>
                </c:pt>
              </c:numCache>
            </c:numRef>
          </c:xVal>
          <c:yVal>
            <c:numRef>
              <c:f>'Kapton R&amp;T plots'!$BV$23:$BV$33</c:f>
              <c:numCache>
                <c:formatCode>0.0000</c:formatCode>
                <c:ptCount val="11"/>
                <c:pt idx="0">
                  <c:v>0.19060510757829099</c:v>
                </c:pt>
                <c:pt idx="1">
                  <c:v>0.27904323668687664</c:v>
                </c:pt>
                <c:pt idx="2">
                  <c:v>9.3183105678405501E-2</c:v>
                </c:pt>
                <c:pt idx="3">
                  <c:v>8.376624808810354E-2</c:v>
                </c:pt>
                <c:pt idx="4">
                  <c:v>5.0818958542366073E-2</c:v>
                </c:pt>
                <c:pt idx="5">
                  <c:v>0.10384234859058263</c:v>
                </c:pt>
                <c:pt idx="6">
                  <c:v>9.0209250738542343E-2</c:v>
                </c:pt>
                <c:pt idx="7">
                  <c:v>0</c:v>
                </c:pt>
                <c:pt idx="8">
                  <c:v>8.6578132344292139E-2</c:v>
                </c:pt>
                <c:pt idx="9">
                  <c:v>0.118846493917783</c:v>
                </c:pt>
                <c:pt idx="10">
                  <c:v>0.12633107642464864</c:v>
                </c:pt>
              </c:numCache>
            </c:numRef>
          </c:yVal>
          <c:smooth val="0"/>
        </c:ser>
        <c:dLbls>
          <c:showLegendKey val="0"/>
          <c:showVal val="0"/>
          <c:showCatName val="0"/>
          <c:showSerName val="0"/>
          <c:showPercent val="0"/>
          <c:showBubbleSize val="0"/>
        </c:dLbls>
        <c:axId val="239932928"/>
        <c:axId val="239934464"/>
      </c:scatterChart>
      <c:valAx>
        <c:axId val="239932928"/>
        <c:scaling>
          <c:orientation val="minMax"/>
          <c:max val="600"/>
          <c:min val="400"/>
        </c:scaling>
        <c:delete val="0"/>
        <c:axPos val="b"/>
        <c:numFmt formatCode="General" sourceLinked="1"/>
        <c:majorTickMark val="out"/>
        <c:minorTickMark val="none"/>
        <c:tickLblPos val="nextTo"/>
        <c:crossAx val="239934464"/>
        <c:crosses val="autoZero"/>
        <c:crossBetween val="midCat"/>
      </c:valAx>
      <c:valAx>
        <c:axId val="239934464"/>
        <c:scaling>
          <c:orientation val="minMax"/>
          <c:min val="0"/>
        </c:scaling>
        <c:delete val="0"/>
        <c:axPos val="l"/>
        <c:majorGridlines/>
        <c:numFmt formatCode="0.0000" sourceLinked="1"/>
        <c:majorTickMark val="out"/>
        <c:minorTickMark val="none"/>
        <c:tickLblPos val="nextTo"/>
        <c:crossAx val="239932928"/>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33" l="0.70000000000000062" r="0.70000000000000062" t="0.75000000000001033" header="0.30000000000000032" footer="0.30000000000000032"/>
    <c:pageSetup orientation="landscape"/>
  </c:printSettings>
</c:chartSpace>
</file>

<file path=xl/charts/chart6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diameters, versus T in C, unaged</a:t>
            </a:r>
          </a:p>
        </c:rich>
      </c:tx>
      <c:layout>
        <c:manualLayout>
          <c:xMode val="edge"/>
          <c:yMode val="edge"/>
          <c:x val="0.10956555196517681"/>
          <c:y val="2.4347822382316201E-2"/>
        </c:manualLayout>
      </c:layout>
      <c:overlay val="0"/>
    </c:title>
    <c:autoTitleDeleted val="0"/>
    <c:plotArea>
      <c:layout/>
      <c:scatterChart>
        <c:scatterStyle val="lineMarker"/>
        <c:varyColors val="0"/>
        <c:ser>
          <c:idx val="0"/>
          <c:order val="0"/>
          <c:tx>
            <c:strRef>
              <c:f>'Kapton R&amp;T plots'!$BR$2</c:f>
              <c:strCache>
                <c:ptCount val="1"/>
                <c:pt idx="0">
                  <c:v>M1/M0 (micro-m)--CMD</c:v>
                </c:pt>
              </c:strCache>
            </c:strRef>
          </c:tx>
          <c:spPr>
            <a:ln w="28575">
              <a:noFill/>
            </a:ln>
          </c:spPr>
          <c:xVal>
            <c:numRef>
              <c:f>'Kapton R&amp;T plots'!$CE$3:$CE$22</c:f>
              <c:numCache>
                <c:formatCode>General</c:formatCode>
                <c:ptCount val="20"/>
                <c:pt idx="0">
                  <c:v>578.19370520881728</c:v>
                </c:pt>
                <c:pt idx="1">
                  <c:v>578.7984573834824</c:v>
                </c:pt>
                <c:pt idx="2">
                  <c:v>579.39177547442239</c:v>
                </c:pt>
                <c:pt idx="3">
                  <c:v>417.30093380418288</c:v>
                </c:pt>
                <c:pt idx="4">
                  <c:v>497.24008696531865</c:v>
                </c:pt>
                <c:pt idx="5">
                  <c:v>583.20436719326278</c:v>
                </c:pt>
                <c:pt idx="7">
                  <c:v>418.31918332608569</c:v>
                </c:pt>
                <c:pt idx="8">
                  <c:v>581.04830756229353</c:v>
                </c:pt>
                <c:pt idx="9">
                  <c:v>417.28565622998752</c:v>
                </c:pt>
                <c:pt idx="10">
                  <c:v>425.41768860835083</c:v>
                </c:pt>
                <c:pt idx="11">
                  <c:v>424.84905390857256</c:v>
                </c:pt>
                <c:pt idx="12">
                  <c:v>419.92824630174431</c:v>
                </c:pt>
                <c:pt idx="13">
                  <c:v>500.25380703397519</c:v>
                </c:pt>
                <c:pt idx="14">
                  <c:v>493.52026976410559</c:v>
                </c:pt>
                <c:pt idx="15">
                  <c:v>492.34226541017085</c:v>
                </c:pt>
                <c:pt idx="16">
                  <c:v>494.14786984146389</c:v>
                </c:pt>
                <c:pt idx="17">
                  <c:v>527.34367563845251</c:v>
                </c:pt>
                <c:pt idx="18">
                  <c:v>574.26697593037989</c:v>
                </c:pt>
                <c:pt idx="19">
                  <c:v>527.51193106525511</c:v>
                </c:pt>
              </c:numCache>
            </c:numRef>
          </c:xVal>
          <c:yVal>
            <c:numRef>
              <c:f>'Kapton R&amp;T plots'!$BR$3:$BR$22</c:f>
              <c:numCache>
                <c:formatCode>0.0000</c:formatCode>
                <c:ptCount val="20"/>
                <c:pt idx="0">
                  <c:v>0.22332654446557226</c:v>
                </c:pt>
                <c:pt idx="1">
                  <c:v>0.30421984529136165</c:v>
                </c:pt>
                <c:pt idx="2">
                  <c:v>0.1346708034598724</c:v>
                </c:pt>
                <c:pt idx="3">
                  <c:v>0.15228375712362852</c:v>
                </c:pt>
                <c:pt idx="4">
                  <c:v>0</c:v>
                </c:pt>
                <c:pt idx="5">
                  <c:v>0.19061768489019365</c:v>
                </c:pt>
                <c:pt idx="6">
                  <c:v>0.11462877287753323</c:v>
                </c:pt>
                <c:pt idx="7">
                  <c:v>9.4172911864210257E-2</c:v>
                </c:pt>
                <c:pt idx="8">
                  <c:v>0.21852328663676657</c:v>
                </c:pt>
                <c:pt idx="9">
                  <c:v>5.8581728377719348E-2</c:v>
                </c:pt>
                <c:pt idx="10">
                  <c:v>5.8782385759754953E-2</c:v>
                </c:pt>
                <c:pt idx="11">
                  <c:v>4.9005103969337348E-2</c:v>
                </c:pt>
                <c:pt idx="12">
                  <c:v>5.6373119010545703E-2</c:v>
                </c:pt>
                <c:pt idx="13">
                  <c:v>0</c:v>
                </c:pt>
                <c:pt idx="14">
                  <c:v>0</c:v>
                </c:pt>
                <c:pt idx="15">
                  <c:v>6.6290524233095519E-2</c:v>
                </c:pt>
                <c:pt idx="16">
                  <c:v>6.4341574275316893E-2</c:v>
                </c:pt>
                <c:pt idx="17">
                  <c:v>9.1940301437816396E-2</c:v>
                </c:pt>
                <c:pt idx="18">
                  <c:v>0.14833639810998711</c:v>
                </c:pt>
                <c:pt idx="19">
                  <c:v>8.83966382810287E-2</c:v>
                </c:pt>
              </c:numCache>
            </c:numRef>
          </c:yVal>
          <c:smooth val="0"/>
        </c:ser>
        <c:ser>
          <c:idx val="1"/>
          <c:order val="1"/>
          <c:tx>
            <c:strRef>
              <c:f>'Kapton R&amp;T plots'!$BS$2</c:f>
              <c:strCache>
                <c:ptCount val="1"/>
                <c:pt idx="0">
                  <c:v>Diameter of Average mass (micro-m)</c:v>
                </c:pt>
              </c:strCache>
            </c:strRef>
          </c:tx>
          <c:spPr>
            <a:ln w="28575">
              <a:noFill/>
            </a:ln>
          </c:spPr>
          <c:xVal>
            <c:numRef>
              <c:f>'Kapton R&amp;T plots'!$CE$3:$CE$22</c:f>
              <c:numCache>
                <c:formatCode>General</c:formatCode>
                <c:ptCount val="20"/>
                <c:pt idx="0">
                  <c:v>578.19370520881728</c:v>
                </c:pt>
                <c:pt idx="1">
                  <c:v>578.7984573834824</c:v>
                </c:pt>
                <c:pt idx="2">
                  <c:v>579.39177547442239</c:v>
                </c:pt>
                <c:pt idx="3">
                  <c:v>417.30093380418288</c:v>
                </c:pt>
                <c:pt idx="4">
                  <c:v>497.24008696531865</c:v>
                </c:pt>
                <c:pt idx="5">
                  <c:v>583.20436719326278</c:v>
                </c:pt>
                <c:pt idx="7">
                  <c:v>418.31918332608569</c:v>
                </c:pt>
                <c:pt idx="8">
                  <c:v>581.04830756229353</c:v>
                </c:pt>
                <c:pt idx="9">
                  <c:v>417.28565622998752</c:v>
                </c:pt>
                <c:pt idx="10">
                  <c:v>425.41768860835083</c:v>
                </c:pt>
                <c:pt idx="11">
                  <c:v>424.84905390857256</c:v>
                </c:pt>
                <c:pt idx="12">
                  <c:v>419.92824630174431</c:v>
                </c:pt>
                <c:pt idx="13">
                  <c:v>500.25380703397519</c:v>
                </c:pt>
                <c:pt idx="14">
                  <c:v>493.52026976410559</c:v>
                </c:pt>
                <c:pt idx="15">
                  <c:v>492.34226541017085</c:v>
                </c:pt>
                <c:pt idx="16">
                  <c:v>494.14786984146389</c:v>
                </c:pt>
                <c:pt idx="17">
                  <c:v>527.34367563845251</c:v>
                </c:pt>
                <c:pt idx="18">
                  <c:v>574.26697593037989</c:v>
                </c:pt>
                <c:pt idx="19">
                  <c:v>527.51193106525511</c:v>
                </c:pt>
              </c:numCache>
            </c:numRef>
          </c:xVal>
          <c:yVal>
            <c:numRef>
              <c:f>'Kapton R&amp;T plots'!$BS$3:$BS$22</c:f>
              <c:numCache>
                <c:formatCode>0.0000</c:formatCode>
                <c:ptCount val="20"/>
                <c:pt idx="0">
                  <c:v>0.34551005269730162</c:v>
                </c:pt>
                <c:pt idx="1">
                  <c:v>0.44812555565829937</c:v>
                </c:pt>
                <c:pt idx="2">
                  <c:v>0.34348579768208154</c:v>
                </c:pt>
                <c:pt idx="3">
                  <c:v>0.25967162312878556</c:v>
                </c:pt>
                <c:pt idx="4">
                  <c:v>0</c:v>
                </c:pt>
                <c:pt idx="5">
                  <c:v>0.28666637066468903</c:v>
                </c:pt>
                <c:pt idx="6">
                  <c:v>0.21268225274370534</c:v>
                </c:pt>
                <c:pt idx="7">
                  <c:v>0.18182992084451238</c:v>
                </c:pt>
                <c:pt idx="8">
                  <c:v>0.2776255099104501</c:v>
                </c:pt>
                <c:pt idx="9">
                  <c:v>0.10591592684287916</c:v>
                </c:pt>
                <c:pt idx="10">
                  <c:v>8.8739654555589506E-2</c:v>
                </c:pt>
                <c:pt idx="11">
                  <c:v>0.1107174056889626</c:v>
                </c:pt>
                <c:pt idx="12">
                  <c:v>9.7108213230960166E-2</c:v>
                </c:pt>
                <c:pt idx="13">
                  <c:v>0</c:v>
                </c:pt>
                <c:pt idx="14">
                  <c:v>0</c:v>
                </c:pt>
                <c:pt idx="15">
                  <c:v>3.0455084489988071E-2</c:v>
                </c:pt>
                <c:pt idx="16">
                  <c:v>9.9629708891046054E-2</c:v>
                </c:pt>
                <c:pt idx="17">
                  <c:v>0.11646654330236111</c:v>
                </c:pt>
                <c:pt idx="18">
                  <c:v>0.25116720161368244</c:v>
                </c:pt>
                <c:pt idx="19">
                  <c:v>0.10656512563679277</c:v>
                </c:pt>
              </c:numCache>
            </c:numRef>
          </c:yVal>
          <c:smooth val="0"/>
        </c:ser>
        <c:ser>
          <c:idx val="4"/>
          <c:order val="2"/>
          <c:tx>
            <c:strRef>
              <c:f>'Kapton R&amp;T plots'!$BV$2</c:f>
              <c:strCache>
                <c:ptCount val="1"/>
                <c:pt idx="0">
                  <c:v>Hatch Choate Dg</c:v>
                </c:pt>
              </c:strCache>
            </c:strRef>
          </c:tx>
          <c:spPr>
            <a:ln w="28575">
              <a:noFill/>
            </a:ln>
          </c:spPr>
          <c:xVal>
            <c:numRef>
              <c:f>'Kapton R&amp;T plots'!$CE$3:$CE$22</c:f>
              <c:numCache>
                <c:formatCode>General</c:formatCode>
                <c:ptCount val="20"/>
                <c:pt idx="0">
                  <c:v>578.19370520881728</c:v>
                </c:pt>
                <c:pt idx="1">
                  <c:v>578.7984573834824</c:v>
                </c:pt>
                <c:pt idx="2">
                  <c:v>579.39177547442239</c:v>
                </c:pt>
                <c:pt idx="3">
                  <c:v>417.30093380418288</c:v>
                </c:pt>
                <c:pt idx="4">
                  <c:v>497.24008696531865</c:v>
                </c:pt>
                <c:pt idx="5">
                  <c:v>583.20436719326278</c:v>
                </c:pt>
                <c:pt idx="7">
                  <c:v>418.31918332608569</c:v>
                </c:pt>
                <c:pt idx="8">
                  <c:v>581.04830756229353</c:v>
                </c:pt>
                <c:pt idx="9">
                  <c:v>417.28565622998752</c:v>
                </c:pt>
                <c:pt idx="10">
                  <c:v>425.41768860835083</c:v>
                </c:pt>
                <c:pt idx="11">
                  <c:v>424.84905390857256</c:v>
                </c:pt>
                <c:pt idx="12">
                  <c:v>419.92824630174431</c:v>
                </c:pt>
                <c:pt idx="13">
                  <c:v>500.25380703397519</c:v>
                </c:pt>
                <c:pt idx="14">
                  <c:v>493.52026976410559</c:v>
                </c:pt>
                <c:pt idx="15">
                  <c:v>492.34226541017085</c:v>
                </c:pt>
                <c:pt idx="16">
                  <c:v>494.14786984146389</c:v>
                </c:pt>
                <c:pt idx="17">
                  <c:v>527.34367563845251</c:v>
                </c:pt>
                <c:pt idx="18">
                  <c:v>574.26697593037989</c:v>
                </c:pt>
                <c:pt idx="19">
                  <c:v>527.51193106525511</c:v>
                </c:pt>
              </c:numCache>
            </c:numRef>
          </c:xVal>
          <c:yVal>
            <c:numRef>
              <c:f>'Kapton R&amp;T plots'!$BV$3:$BV$22</c:f>
              <c:numCache>
                <c:formatCode>0.0000</c:formatCode>
                <c:ptCount val="20"/>
                <c:pt idx="0">
                  <c:v>0.17954783605894736</c:v>
                </c:pt>
                <c:pt idx="1">
                  <c:v>0.25065793411164244</c:v>
                </c:pt>
                <c:pt idx="2">
                  <c:v>8.432489020675428E-2</c:v>
                </c:pt>
                <c:pt idx="3">
                  <c:v>0.11661868188901976</c:v>
                </c:pt>
                <c:pt idx="4">
                  <c:v>0</c:v>
                </c:pt>
                <c:pt idx="5">
                  <c:v>0.15543771805529163</c:v>
                </c:pt>
                <c:pt idx="6">
                  <c:v>8.4154014596173179E-2</c:v>
                </c:pt>
                <c:pt idx="7">
                  <c:v>6.7772939709597191E-2</c:v>
                </c:pt>
                <c:pt idx="8">
                  <c:v>0.19387280822319733</c:v>
                </c:pt>
                <c:pt idx="9">
                  <c:v>4.3567499587897025E-2</c:v>
                </c:pt>
                <c:pt idx="10">
                  <c:v>4.7842288526491916E-2</c:v>
                </c:pt>
                <c:pt idx="11">
                  <c:v>3.2602734095945066E-2</c:v>
                </c:pt>
                <c:pt idx="12">
                  <c:v>4.2951675961784321E-2</c:v>
                </c:pt>
                <c:pt idx="13">
                  <c:v>0</c:v>
                </c:pt>
                <c:pt idx="14">
                  <c:v>0</c:v>
                </c:pt>
                <c:pt idx="15">
                  <c:v>0</c:v>
                </c:pt>
                <c:pt idx="16">
                  <c:v>5.1706256170254025E-2</c:v>
                </c:pt>
                <c:pt idx="17">
                  <c:v>8.1688005420539944E-2</c:v>
                </c:pt>
                <c:pt idx="18">
                  <c:v>0.11399613592531087</c:v>
                </c:pt>
                <c:pt idx="19">
                  <c:v>8.0509304157939804E-2</c:v>
                </c:pt>
              </c:numCache>
            </c:numRef>
          </c:yVal>
          <c:smooth val="0"/>
        </c:ser>
        <c:dLbls>
          <c:showLegendKey val="0"/>
          <c:showVal val="0"/>
          <c:showCatName val="0"/>
          <c:showSerName val="0"/>
          <c:showPercent val="0"/>
          <c:showBubbleSize val="0"/>
        </c:dLbls>
        <c:axId val="239960832"/>
        <c:axId val="239962368"/>
      </c:scatterChart>
      <c:valAx>
        <c:axId val="239960832"/>
        <c:scaling>
          <c:orientation val="minMax"/>
          <c:max val="600"/>
          <c:min val="400"/>
        </c:scaling>
        <c:delete val="0"/>
        <c:axPos val="b"/>
        <c:numFmt formatCode="General" sourceLinked="1"/>
        <c:majorTickMark val="out"/>
        <c:minorTickMark val="none"/>
        <c:tickLblPos val="nextTo"/>
        <c:txPr>
          <a:bodyPr/>
          <a:lstStyle/>
          <a:p>
            <a:pPr>
              <a:defRPr>
                <a:solidFill>
                  <a:sysClr val="windowText" lastClr="000000"/>
                </a:solidFill>
              </a:defRPr>
            </a:pPr>
            <a:endParaRPr lang="en-US"/>
          </a:p>
        </c:txPr>
        <c:crossAx val="239962368"/>
        <c:crosses val="autoZero"/>
        <c:crossBetween val="midCat"/>
      </c:valAx>
      <c:valAx>
        <c:axId val="239962368"/>
        <c:scaling>
          <c:orientation val="minMax"/>
          <c:min val="0"/>
        </c:scaling>
        <c:delete val="0"/>
        <c:axPos val="l"/>
        <c:majorGridlines/>
        <c:numFmt formatCode="0.0000" sourceLinked="1"/>
        <c:majorTickMark val="out"/>
        <c:minorTickMark val="none"/>
        <c:tickLblPos val="nextTo"/>
        <c:crossAx val="239960832"/>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1" l="0.70000000000000062" r="0.70000000000000062" t="0.7500000000000101" header="0.30000000000000032" footer="0.30000000000000032"/>
    <c:pageSetup orientation="landscape"/>
  </c:printSettings>
  <c:userShapes r:id="rId1"/>
</c:chartSpace>
</file>

<file path=xl/charts/chart6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diameters</a:t>
            </a:r>
            <a:r>
              <a:rPr lang="en-US" baseline="0"/>
              <a:t> </a:t>
            </a:r>
            <a:r>
              <a:rPr lang="en-US"/>
              <a:t>versus T in C, aged 491 s, v=8</a:t>
            </a:r>
          </a:p>
        </c:rich>
      </c:tx>
      <c:layout>
        <c:manualLayout>
          <c:xMode val="edge"/>
          <c:yMode val="edge"/>
          <c:x val="0.10956555196517695"/>
          <c:y val="2.4347822382316201E-2"/>
        </c:manualLayout>
      </c:layout>
      <c:overlay val="0"/>
    </c:title>
    <c:autoTitleDeleted val="0"/>
    <c:plotArea>
      <c:layout/>
      <c:scatterChart>
        <c:scatterStyle val="lineMarker"/>
        <c:varyColors val="0"/>
        <c:ser>
          <c:idx val="0"/>
          <c:order val="0"/>
          <c:tx>
            <c:strRef>
              <c:f>'Kapton R&amp;T plots'!$BR$2</c:f>
              <c:strCache>
                <c:ptCount val="1"/>
                <c:pt idx="0">
                  <c:v>M1/M0 (micro-m)--CMD</c:v>
                </c:pt>
              </c:strCache>
            </c:strRef>
          </c:tx>
          <c:spPr>
            <a:ln w="28575">
              <a:noFill/>
            </a:ln>
          </c:spPr>
          <c:xVal>
            <c:numRef>
              <c:f>'Kapton R&amp;T plots'!$CE$26:$CE$33</c:f>
              <c:numCache>
                <c:formatCode>General</c:formatCode>
                <c:ptCount val="8"/>
                <c:pt idx="0">
                  <c:v>425.41768860835083</c:v>
                </c:pt>
                <c:pt idx="1">
                  <c:v>419.92824630174431</c:v>
                </c:pt>
                <c:pt idx="2">
                  <c:v>500.25380703397519</c:v>
                </c:pt>
                <c:pt idx="3">
                  <c:v>493.52026976410559</c:v>
                </c:pt>
                <c:pt idx="4">
                  <c:v>492.34226541017085</c:v>
                </c:pt>
                <c:pt idx="5">
                  <c:v>494.14786984146389</c:v>
                </c:pt>
                <c:pt idx="6">
                  <c:v>527.34367563845251</c:v>
                </c:pt>
                <c:pt idx="7">
                  <c:v>527.51193106525511</c:v>
                </c:pt>
              </c:numCache>
            </c:numRef>
          </c:xVal>
          <c:yVal>
            <c:numRef>
              <c:f>'Kapton R&amp;T plots'!$BR$26:$BR$33</c:f>
              <c:numCache>
                <c:formatCode>0.0000</c:formatCode>
                <c:ptCount val="8"/>
                <c:pt idx="0">
                  <c:v>9.5517612038381369E-2</c:v>
                </c:pt>
                <c:pt idx="1">
                  <c:v>6.6815676631340595E-2</c:v>
                </c:pt>
                <c:pt idx="2">
                  <c:v>0.11797700268537473</c:v>
                </c:pt>
                <c:pt idx="3">
                  <c:v>0.11219893930621616</c:v>
                </c:pt>
                <c:pt idx="4">
                  <c:v>8.2953099715352058E-2</c:v>
                </c:pt>
                <c:pt idx="5">
                  <c:v>0.10509227008761539</c:v>
                </c:pt>
                <c:pt idx="6">
                  <c:v>0.13550220539017285</c:v>
                </c:pt>
                <c:pt idx="7">
                  <c:v>0.13818103735430015</c:v>
                </c:pt>
              </c:numCache>
            </c:numRef>
          </c:yVal>
          <c:smooth val="0"/>
        </c:ser>
        <c:ser>
          <c:idx val="1"/>
          <c:order val="1"/>
          <c:tx>
            <c:strRef>
              <c:f>'Kapton R&amp;T plots'!$BS$2</c:f>
              <c:strCache>
                <c:ptCount val="1"/>
                <c:pt idx="0">
                  <c:v>Diameter of Average mass (micro-m)</c:v>
                </c:pt>
              </c:strCache>
            </c:strRef>
          </c:tx>
          <c:spPr>
            <a:ln w="28575">
              <a:noFill/>
            </a:ln>
          </c:spPr>
          <c:xVal>
            <c:numRef>
              <c:f>'Kapton R&amp;T plots'!$CE$26:$CE$33</c:f>
              <c:numCache>
                <c:formatCode>General</c:formatCode>
                <c:ptCount val="8"/>
                <c:pt idx="0">
                  <c:v>425.41768860835083</c:v>
                </c:pt>
                <c:pt idx="1">
                  <c:v>419.92824630174431</c:v>
                </c:pt>
                <c:pt idx="2">
                  <c:v>500.25380703397519</c:v>
                </c:pt>
                <c:pt idx="3">
                  <c:v>493.52026976410559</c:v>
                </c:pt>
                <c:pt idx="4">
                  <c:v>492.34226541017085</c:v>
                </c:pt>
                <c:pt idx="5">
                  <c:v>494.14786984146389</c:v>
                </c:pt>
                <c:pt idx="6">
                  <c:v>527.34367563845251</c:v>
                </c:pt>
                <c:pt idx="7">
                  <c:v>527.51193106525511</c:v>
                </c:pt>
              </c:numCache>
            </c:numRef>
          </c:xVal>
          <c:yVal>
            <c:numRef>
              <c:f>'Kapton R&amp;T plots'!$BS$26:$BS$33</c:f>
              <c:numCache>
                <c:formatCode>0.0000</c:formatCode>
                <c:ptCount val="8"/>
                <c:pt idx="0">
                  <c:v>0.12419732499439015</c:v>
                </c:pt>
                <c:pt idx="1">
                  <c:v>0.11550042736986271</c:v>
                </c:pt>
                <c:pt idx="2">
                  <c:v>0.15228007114746611</c:v>
                </c:pt>
                <c:pt idx="3">
                  <c:v>0.17356577923315275</c:v>
                </c:pt>
                <c:pt idx="4">
                  <c:v>4.432526528140724E-2</c:v>
                </c:pt>
                <c:pt idx="5">
                  <c:v>0.154844539147029</c:v>
                </c:pt>
                <c:pt idx="6">
                  <c:v>0.17614338692128539</c:v>
                </c:pt>
                <c:pt idx="7">
                  <c:v>0.16531983107175491</c:v>
                </c:pt>
              </c:numCache>
            </c:numRef>
          </c:yVal>
          <c:smooth val="0"/>
        </c:ser>
        <c:ser>
          <c:idx val="4"/>
          <c:order val="2"/>
          <c:tx>
            <c:strRef>
              <c:f>'Kapton R&amp;T plots'!$BV$2</c:f>
              <c:strCache>
                <c:ptCount val="1"/>
                <c:pt idx="0">
                  <c:v>Hatch Choate Dg</c:v>
                </c:pt>
              </c:strCache>
            </c:strRef>
          </c:tx>
          <c:spPr>
            <a:ln w="28575">
              <a:noFill/>
            </a:ln>
          </c:spPr>
          <c:xVal>
            <c:numRef>
              <c:f>'Kapton R&amp;T plots'!$CE$26:$CE$33</c:f>
              <c:numCache>
                <c:formatCode>General</c:formatCode>
                <c:ptCount val="8"/>
                <c:pt idx="0">
                  <c:v>425.41768860835083</c:v>
                </c:pt>
                <c:pt idx="1">
                  <c:v>419.92824630174431</c:v>
                </c:pt>
                <c:pt idx="2">
                  <c:v>500.25380703397519</c:v>
                </c:pt>
                <c:pt idx="3">
                  <c:v>493.52026976410559</c:v>
                </c:pt>
                <c:pt idx="4">
                  <c:v>492.34226541017085</c:v>
                </c:pt>
                <c:pt idx="5">
                  <c:v>494.14786984146389</c:v>
                </c:pt>
                <c:pt idx="6">
                  <c:v>527.34367563845251</c:v>
                </c:pt>
                <c:pt idx="7">
                  <c:v>527.51193106525511</c:v>
                </c:pt>
              </c:numCache>
            </c:numRef>
          </c:xVal>
          <c:yVal>
            <c:numRef>
              <c:f>'Kapton R&amp;T plots'!$BV$26:$BV$33</c:f>
              <c:numCache>
                <c:formatCode>0.0000</c:formatCode>
                <c:ptCount val="8"/>
                <c:pt idx="0">
                  <c:v>8.376624808810354E-2</c:v>
                </c:pt>
                <c:pt idx="1">
                  <c:v>5.0818958542366073E-2</c:v>
                </c:pt>
                <c:pt idx="2">
                  <c:v>0.10384234859058263</c:v>
                </c:pt>
                <c:pt idx="3">
                  <c:v>9.0209250738542343E-2</c:v>
                </c:pt>
                <c:pt idx="4">
                  <c:v>0</c:v>
                </c:pt>
                <c:pt idx="5">
                  <c:v>8.6578132344292139E-2</c:v>
                </c:pt>
                <c:pt idx="6">
                  <c:v>0.118846493917783</c:v>
                </c:pt>
                <c:pt idx="7">
                  <c:v>0.12633107642464864</c:v>
                </c:pt>
              </c:numCache>
            </c:numRef>
          </c:yVal>
          <c:smooth val="0"/>
        </c:ser>
        <c:dLbls>
          <c:showLegendKey val="0"/>
          <c:showVal val="0"/>
          <c:showCatName val="0"/>
          <c:showSerName val="0"/>
          <c:showPercent val="0"/>
          <c:showBubbleSize val="0"/>
        </c:dLbls>
        <c:axId val="239819776"/>
        <c:axId val="239821568"/>
      </c:scatterChart>
      <c:scatterChart>
        <c:scatterStyle val="lineMarker"/>
        <c:varyColors val="0"/>
        <c:ser>
          <c:idx val="2"/>
          <c:order val="3"/>
          <c:tx>
            <c:strRef>
              <c:f>'Kapton R&amp;T plots'!$BT$2</c:f>
              <c:strCache>
                <c:ptCount val="1"/>
                <c:pt idx="0">
                  <c:v>MPASS 3/2</c:v>
                </c:pt>
              </c:strCache>
            </c:strRef>
          </c:tx>
          <c:spPr>
            <a:ln w="28575">
              <a:noFill/>
            </a:ln>
          </c:spPr>
          <c:xVal>
            <c:numRef>
              <c:f>'Kapton R&amp;T plots'!$CE$26:$CE$33</c:f>
              <c:numCache>
                <c:formatCode>General</c:formatCode>
                <c:ptCount val="8"/>
                <c:pt idx="0">
                  <c:v>425.41768860835083</c:v>
                </c:pt>
                <c:pt idx="1">
                  <c:v>419.92824630174431</c:v>
                </c:pt>
                <c:pt idx="2">
                  <c:v>500.25380703397519</c:v>
                </c:pt>
                <c:pt idx="3">
                  <c:v>493.52026976410559</c:v>
                </c:pt>
                <c:pt idx="4">
                  <c:v>492.34226541017085</c:v>
                </c:pt>
                <c:pt idx="5">
                  <c:v>494.14786984146389</c:v>
                </c:pt>
                <c:pt idx="6">
                  <c:v>527.34367563845251</c:v>
                </c:pt>
                <c:pt idx="7">
                  <c:v>527.51193106525511</c:v>
                </c:pt>
              </c:numCache>
            </c:numRef>
          </c:xVal>
          <c:yVal>
            <c:numRef>
              <c:f>'Kapton R&amp;T plots'!$BT$26:$BT$33</c:f>
              <c:numCache>
                <c:formatCode>0.0000</c:formatCode>
                <c:ptCount val="8"/>
                <c:pt idx="0">
                  <c:v>2.856331855765466</c:v>
                </c:pt>
                <c:pt idx="1">
                  <c:v>2.5252634556575155</c:v>
                </c:pt>
                <c:pt idx="2">
                  <c:v>2.8270340230766262</c:v>
                </c:pt>
                <c:pt idx="3">
                  <c:v>3.2961730270941967</c:v>
                </c:pt>
                <c:pt idx="4">
                  <c:v>0</c:v>
                </c:pt>
                <c:pt idx="5">
                  <c:v>3.3243622350005242</c:v>
                </c:pt>
                <c:pt idx="6">
                  <c:v>2.6440191416268415</c:v>
                </c:pt>
                <c:pt idx="7">
                  <c:v>2.5244306475493064</c:v>
                </c:pt>
              </c:numCache>
            </c:numRef>
          </c:yVal>
          <c:smooth val="0"/>
        </c:ser>
        <c:ser>
          <c:idx val="3"/>
          <c:order val="4"/>
          <c:tx>
            <c:strRef>
              <c:f>'Kapton R&amp;T plots'!$BU$2</c:f>
              <c:strCache>
                <c:ptCount val="1"/>
                <c:pt idx="0">
                  <c:v>Hatch Choate Sigma g</c:v>
                </c:pt>
              </c:strCache>
            </c:strRef>
          </c:tx>
          <c:spPr>
            <a:ln w="28575">
              <a:noFill/>
            </a:ln>
          </c:spPr>
          <c:xVal>
            <c:numRef>
              <c:f>'Kapton R&amp;T plots'!$CE$26:$CE$33</c:f>
              <c:numCache>
                <c:formatCode>General</c:formatCode>
                <c:ptCount val="8"/>
                <c:pt idx="0">
                  <c:v>425.41768860835083</c:v>
                </c:pt>
                <c:pt idx="1">
                  <c:v>419.92824630174431</c:v>
                </c:pt>
                <c:pt idx="2">
                  <c:v>500.25380703397519</c:v>
                </c:pt>
                <c:pt idx="3">
                  <c:v>493.52026976410559</c:v>
                </c:pt>
                <c:pt idx="4">
                  <c:v>492.34226541017085</c:v>
                </c:pt>
                <c:pt idx="5">
                  <c:v>494.14786984146389</c:v>
                </c:pt>
                <c:pt idx="6">
                  <c:v>527.34367563845251</c:v>
                </c:pt>
                <c:pt idx="7">
                  <c:v>527.51193106525511</c:v>
                </c:pt>
              </c:numCache>
            </c:numRef>
          </c:xVal>
          <c:yVal>
            <c:numRef>
              <c:f>'Kapton R&amp;T plots'!$BU$26:$BU$33</c:f>
              <c:numCache>
                <c:formatCode>0.0000</c:formatCode>
                <c:ptCount val="8"/>
                <c:pt idx="0">
                  <c:v>1.6693044569636455</c:v>
                </c:pt>
                <c:pt idx="1">
                  <c:v>2.0955623370880416</c:v>
                </c:pt>
                <c:pt idx="2">
                  <c:v>1.6573245709263189</c:v>
                </c:pt>
                <c:pt idx="3">
                  <c:v>1.9357934841342599</c:v>
                </c:pt>
                <c:pt idx="4">
                  <c:v>0</c:v>
                </c:pt>
                <c:pt idx="5">
                  <c:v>1.8636959275172889</c:v>
                </c:pt>
                <c:pt idx="6">
                  <c:v>1.6688963150865648</c:v>
                </c:pt>
                <c:pt idx="7">
                  <c:v>1.5272346903307832</c:v>
                </c:pt>
              </c:numCache>
            </c:numRef>
          </c:yVal>
          <c:smooth val="0"/>
        </c:ser>
        <c:dLbls>
          <c:showLegendKey val="0"/>
          <c:showVal val="0"/>
          <c:showCatName val="0"/>
          <c:showSerName val="0"/>
          <c:showPercent val="0"/>
          <c:showBubbleSize val="0"/>
        </c:dLbls>
        <c:axId val="239828992"/>
        <c:axId val="239823104"/>
      </c:scatterChart>
      <c:valAx>
        <c:axId val="239819776"/>
        <c:scaling>
          <c:orientation val="minMax"/>
          <c:max val="600"/>
          <c:min val="400"/>
        </c:scaling>
        <c:delete val="0"/>
        <c:axPos val="b"/>
        <c:numFmt formatCode="General" sourceLinked="1"/>
        <c:majorTickMark val="out"/>
        <c:minorTickMark val="none"/>
        <c:tickLblPos val="nextTo"/>
        <c:crossAx val="239821568"/>
        <c:crosses val="autoZero"/>
        <c:crossBetween val="midCat"/>
      </c:valAx>
      <c:valAx>
        <c:axId val="239821568"/>
        <c:scaling>
          <c:orientation val="minMax"/>
          <c:max val="0.25"/>
          <c:min val="0"/>
        </c:scaling>
        <c:delete val="0"/>
        <c:axPos val="l"/>
        <c:majorGridlines/>
        <c:numFmt formatCode="0.0000" sourceLinked="1"/>
        <c:majorTickMark val="out"/>
        <c:minorTickMark val="none"/>
        <c:tickLblPos val="nextTo"/>
        <c:crossAx val="239819776"/>
        <c:crosses val="autoZero"/>
        <c:crossBetween val="midCat"/>
      </c:valAx>
      <c:valAx>
        <c:axId val="239823104"/>
        <c:scaling>
          <c:orientation val="minMax"/>
          <c:max val="3.5"/>
        </c:scaling>
        <c:delete val="0"/>
        <c:axPos val="r"/>
        <c:numFmt formatCode="0.0000" sourceLinked="1"/>
        <c:majorTickMark val="out"/>
        <c:minorTickMark val="none"/>
        <c:tickLblPos val="nextTo"/>
        <c:crossAx val="239828992"/>
        <c:crosses val="max"/>
        <c:crossBetween val="midCat"/>
      </c:valAx>
      <c:valAx>
        <c:axId val="239828992"/>
        <c:scaling>
          <c:orientation val="minMax"/>
        </c:scaling>
        <c:delete val="1"/>
        <c:axPos val="b"/>
        <c:numFmt formatCode="General" sourceLinked="1"/>
        <c:majorTickMark val="out"/>
        <c:minorTickMark val="none"/>
        <c:tickLblPos val="none"/>
        <c:crossAx val="239823104"/>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55" l="0.70000000000000062" r="0.70000000000000062" t="0.75000000000001055" header="0.30000000000000032" footer="0.30000000000000032"/>
    <c:pageSetup orientation="landscape"/>
  </c:printSettings>
  <c:userShapes r:id="rId1"/>
</c:chartSpace>
</file>

<file path=xl/charts/chart6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T vs. Rt/R0</a:t>
            </a:r>
          </a:p>
        </c:rich>
      </c:tx>
      <c:overlay val="0"/>
    </c:title>
    <c:autoTitleDeleted val="0"/>
    <c:plotArea>
      <c:layout>
        <c:manualLayout>
          <c:layoutTarget val="inner"/>
          <c:xMode val="edge"/>
          <c:yMode val="edge"/>
          <c:x val="5.6799611583045376E-2"/>
          <c:y val="0.12554015748031525"/>
          <c:w val="0.82241455661726148"/>
          <c:h val="0.82098876640420004"/>
        </c:manualLayout>
      </c:layout>
      <c:scatterChart>
        <c:scatterStyle val="lineMarker"/>
        <c:varyColors val="0"/>
        <c:ser>
          <c:idx val="0"/>
          <c:order val="0"/>
          <c:tx>
            <c:v>T</c:v>
          </c:tx>
          <c:spPr>
            <a:ln w="28575">
              <a:noFill/>
            </a:ln>
          </c:spPr>
          <c:xVal>
            <c:numRef>
              <c:f>'Kapton R&amp;T plots'!$O$3:$O$38</c:f>
              <c:numCache>
                <c:formatCode>0.000</c:formatCode>
                <c:ptCount val="36"/>
                <c:pt idx="0">
                  <c:v>1.48</c:v>
                </c:pt>
                <c:pt idx="1">
                  <c:v>1.48</c:v>
                </c:pt>
                <c:pt idx="2">
                  <c:v>1.48</c:v>
                </c:pt>
                <c:pt idx="3">
                  <c:v>1.38</c:v>
                </c:pt>
                <c:pt idx="4">
                  <c:v>1.43</c:v>
                </c:pt>
                <c:pt idx="5">
                  <c:v>1.48</c:v>
                </c:pt>
                <c:pt idx="6">
                  <c:v>1.38</c:v>
                </c:pt>
                <c:pt idx="7">
                  <c:v>1.38</c:v>
                </c:pt>
                <c:pt idx="8">
                  <c:v>1.48</c:v>
                </c:pt>
                <c:pt idx="9">
                  <c:v>1.38</c:v>
                </c:pt>
                <c:pt idx="10">
                  <c:v>1.38</c:v>
                </c:pt>
                <c:pt idx="11">
                  <c:v>1.38</c:v>
                </c:pt>
                <c:pt idx="12">
                  <c:v>1.38</c:v>
                </c:pt>
                <c:pt idx="13">
                  <c:v>1.43</c:v>
                </c:pt>
                <c:pt idx="14">
                  <c:v>1.43</c:v>
                </c:pt>
                <c:pt idx="15">
                  <c:v>1.43</c:v>
                </c:pt>
                <c:pt idx="16">
                  <c:v>1.43</c:v>
                </c:pt>
                <c:pt idx="17">
                  <c:v>1.45</c:v>
                </c:pt>
                <c:pt idx="18">
                  <c:v>1.48</c:v>
                </c:pt>
                <c:pt idx="19">
                  <c:v>1.48</c:v>
                </c:pt>
                <c:pt idx="20">
                  <c:v>1.48</c:v>
                </c:pt>
                <c:pt idx="21">
                  <c:v>1.48</c:v>
                </c:pt>
                <c:pt idx="22">
                  <c:v>1.48</c:v>
                </c:pt>
                <c:pt idx="23">
                  <c:v>1.38</c:v>
                </c:pt>
                <c:pt idx="24">
                  <c:v>1.38</c:v>
                </c:pt>
                <c:pt idx="25">
                  <c:v>1.43</c:v>
                </c:pt>
                <c:pt idx="26">
                  <c:v>1.43</c:v>
                </c:pt>
                <c:pt idx="27">
                  <c:v>1.43</c:v>
                </c:pt>
                <c:pt idx="28">
                  <c:v>1.43</c:v>
                </c:pt>
                <c:pt idx="29">
                  <c:v>1.45</c:v>
                </c:pt>
                <c:pt idx="30">
                  <c:v>1.48</c:v>
                </c:pt>
                <c:pt idx="31">
                  <c:v>1.48</c:v>
                </c:pt>
                <c:pt idx="32">
                  <c:v>1.38</c:v>
                </c:pt>
                <c:pt idx="33">
                  <c:v>1.48</c:v>
                </c:pt>
                <c:pt idx="34">
                  <c:v>1.38</c:v>
                </c:pt>
                <c:pt idx="35">
                  <c:v>1.48</c:v>
                </c:pt>
              </c:numCache>
            </c:numRef>
          </c:xVal>
          <c:yVal>
            <c:numRef>
              <c:f>'Kapton R&amp;T plots'!$CE$3:$CE$38</c:f>
              <c:numCache>
                <c:formatCode>General</c:formatCode>
                <c:ptCount val="36"/>
                <c:pt idx="0">
                  <c:v>578.19370520881728</c:v>
                </c:pt>
                <c:pt idx="1">
                  <c:v>578.7984573834824</c:v>
                </c:pt>
                <c:pt idx="2">
                  <c:v>579.39177547442239</c:v>
                </c:pt>
                <c:pt idx="3">
                  <c:v>417.30093380418288</c:v>
                </c:pt>
                <c:pt idx="4">
                  <c:v>497.24008696531865</c:v>
                </c:pt>
                <c:pt idx="5">
                  <c:v>583.20436719326278</c:v>
                </c:pt>
                <c:pt idx="7">
                  <c:v>418.31918332608569</c:v>
                </c:pt>
                <c:pt idx="8">
                  <c:v>581.04830756229353</c:v>
                </c:pt>
                <c:pt idx="9">
                  <c:v>417.28565622998752</c:v>
                </c:pt>
                <c:pt idx="10">
                  <c:v>425.41768860835083</c:v>
                </c:pt>
                <c:pt idx="11">
                  <c:v>424.84905390857256</c:v>
                </c:pt>
                <c:pt idx="12">
                  <c:v>419.92824630174431</c:v>
                </c:pt>
                <c:pt idx="13">
                  <c:v>500.25380703397519</c:v>
                </c:pt>
                <c:pt idx="14">
                  <c:v>493.52026976410559</c:v>
                </c:pt>
                <c:pt idx="15">
                  <c:v>492.34226541017085</c:v>
                </c:pt>
                <c:pt idx="16">
                  <c:v>494.14786984146389</c:v>
                </c:pt>
                <c:pt idx="17">
                  <c:v>527.34367563845251</c:v>
                </c:pt>
                <c:pt idx="18">
                  <c:v>574.26697593037989</c:v>
                </c:pt>
                <c:pt idx="19">
                  <c:v>527.51193106525511</c:v>
                </c:pt>
                <c:pt idx="20">
                  <c:v>578.19370520881728</c:v>
                </c:pt>
                <c:pt idx="21">
                  <c:v>578.7984573834824</c:v>
                </c:pt>
                <c:pt idx="22">
                  <c:v>579.39177547442239</c:v>
                </c:pt>
                <c:pt idx="23">
                  <c:v>425.41768860835083</c:v>
                </c:pt>
                <c:pt idx="24">
                  <c:v>419.92824630174431</c:v>
                </c:pt>
                <c:pt idx="25">
                  <c:v>500.25380703397519</c:v>
                </c:pt>
                <c:pt idx="26">
                  <c:v>493.52026976410559</c:v>
                </c:pt>
                <c:pt idx="27">
                  <c:v>492.34226541017085</c:v>
                </c:pt>
                <c:pt idx="28">
                  <c:v>494.14786984146389</c:v>
                </c:pt>
                <c:pt idx="29">
                  <c:v>527.34367563845251</c:v>
                </c:pt>
                <c:pt idx="30">
                  <c:v>527.51193106525511</c:v>
                </c:pt>
                <c:pt idx="31">
                  <c:v>576.76029004518568</c:v>
                </c:pt>
                <c:pt idx="32">
                  <c:v>418.31918332608569</c:v>
                </c:pt>
                <c:pt idx="33">
                  <c:v>581.04830756229353</c:v>
                </c:pt>
                <c:pt idx="34">
                  <c:v>417.28565622998752</c:v>
                </c:pt>
                <c:pt idx="35">
                  <c:v>574.26697593037989</c:v>
                </c:pt>
              </c:numCache>
            </c:numRef>
          </c:yVal>
          <c:smooth val="0"/>
        </c:ser>
        <c:dLbls>
          <c:showLegendKey val="0"/>
          <c:showVal val="0"/>
          <c:showCatName val="0"/>
          <c:showSerName val="0"/>
          <c:showPercent val="0"/>
          <c:showBubbleSize val="0"/>
        </c:dLbls>
        <c:axId val="239735168"/>
        <c:axId val="239736704"/>
      </c:scatterChart>
      <c:valAx>
        <c:axId val="239735168"/>
        <c:scaling>
          <c:orientation val="minMax"/>
        </c:scaling>
        <c:delete val="0"/>
        <c:axPos val="b"/>
        <c:numFmt formatCode="0.000" sourceLinked="1"/>
        <c:majorTickMark val="out"/>
        <c:minorTickMark val="none"/>
        <c:tickLblPos val="nextTo"/>
        <c:crossAx val="239736704"/>
        <c:crosses val="autoZero"/>
        <c:crossBetween val="midCat"/>
      </c:valAx>
      <c:valAx>
        <c:axId val="239736704"/>
        <c:scaling>
          <c:orientation val="minMax"/>
          <c:max val="600"/>
          <c:min val="400"/>
        </c:scaling>
        <c:delete val="0"/>
        <c:axPos val="l"/>
        <c:majorGridlines/>
        <c:numFmt formatCode="General" sourceLinked="1"/>
        <c:majorTickMark val="out"/>
        <c:minorTickMark val="none"/>
        <c:tickLblPos val="nextTo"/>
        <c:crossAx val="239735168"/>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0089" l="0.70000000000000062" r="0.70000000000000062" t="0.75000000000000089" header="0.30000000000000032" footer="0.30000000000000032"/>
    <c:pageSetup orientation="landscape"/>
  </c:printSettings>
</c:chartSpace>
</file>

<file path=xl/charts/chart6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diameters</a:t>
            </a:r>
            <a:r>
              <a:rPr lang="en-US" baseline="0"/>
              <a:t>, </a:t>
            </a:r>
            <a:r>
              <a:rPr lang="en-US"/>
              <a:t>versus T in C, unaged, v=8</a:t>
            </a:r>
          </a:p>
        </c:rich>
      </c:tx>
      <c:layout>
        <c:manualLayout>
          <c:xMode val="edge"/>
          <c:yMode val="edge"/>
          <c:x val="0.10956555196517689"/>
          <c:y val="2.4347822382316201E-2"/>
        </c:manualLayout>
      </c:layout>
      <c:overlay val="0"/>
    </c:title>
    <c:autoTitleDeleted val="0"/>
    <c:plotArea>
      <c:layout/>
      <c:scatterChart>
        <c:scatterStyle val="lineMarker"/>
        <c:varyColors val="0"/>
        <c:ser>
          <c:idx val="0"/>
          <c:order val="0"/>
          <c:tx>
            <c:strRef>
              <c:f>'Kapton R&amp;T plots'!$BR$2</c:f>
              <c:strCache>
                <c:ptCount val="1"/>
                <c:pt idx="0">
                  <c:v>M1/M0 (micro-m)--CMD</c:v>
                </c:pt>
              </c:strCache>
            </c:strRef>
          </c:tx>
          <c:spPr>
            <a:ln w="28575">
              <a:noFill/>
            </a:ln>
          </c:spPr>
          <c:xVal>
            <c:numRef>
              <c:f>'Kapton R&amp;T plots'!$CE$12:$CE$22</c:f>
              <c:numCache>
                <c:formatCode>General</c:formatCode>
                <c:ptCount val="11"/>
                <c:pt idx="0">
                  <c:v>417.28565622998752</c:v>
                </c:pt>
                <c:pt idx="1">
                  <c:v>425.41768860835083</c:v>
                </c:pt>
                <c:pt idx="2">
                  <c:v>424.84905390857256</c:v>
                </c:pt>
                <c:pt idx="3">
                  <c:v>419.92824630174431</c:v>
                </c:pt>
                <c:pt idx="4">
                  <c:v>500.25380703397519</c:v>
                </c:pt>
                <c:pt idx="5">
                  <c:v>493.52026976410559</c:v>
                </c:pt>
                <c:pt idx="6">
                  <c:v>492.34226541017085</c:v>
                </c:pt>
                <c:pt idx="7">
                  <c:v>494.14786984146389</c:v>
                </c:pt>
                <c:pt idx="8">
                  <c:v>527.34367563845251</c:v>
                </c:pt>
                <c:pt idx="9">
                  <c:v>574.26697593037989</c:v>
                </c:pt>
                <c:pt idx="10">
                  <c:v>527.51193106525511</c:v>
                </c:pt>
              </c:numCache>
            </c:numRef>
          </c:xVal>
          <c:yVal>
            <c:numRef>
              <c:f>'Kapton R&amp;T plots'!$BR$12:$BR$22</c:f>
              <c:numCache>
                <c:formatCode>0.0000</c:formatCode>
                <c:ptCount val="11"/>
                <c:pt idx="0">
                  <c:v>5.8581728377719348E-2</c:v>
                </c:pt>
                <c:pt idx="1">
                  <c:v>5.8782385759754953E-2</c:v>
                </c:pt>
                <c:pt idx="2">
                  <c:v>4.9005103969337348E-2</c:v>
                </c:pt>
                <c:pt idx="3">
                  <c:v>5.6373119010545703E-2</c:v>
                </c:pt>
                <c:pt idx="4">
                  <c:v>0</c:v>
                </c:pt>
                <c:pt idx="5">
                  <c:v>0</c:v>
                </c:pt>
                <c:pt idx="6">
                  <c:v>6.6290524233095519E-2</c:v>
                </c:pt>
                <c:pt idx="7">
                  <c:v>6.4341574275316893E-2</c:v>
                </c:pt>
                <c:pt idx="8">
                  <c:v>9.1940301437816396E-2</c:v>
                </c:pt>
                <c:pt idx="9">
                  <c:v>0.14833639810998711</c:v>
                </c:pt>
                <c:pt idx="10">
                  <c:v>8.83966382810287E-2</c:v>
                </c:pt>
              </c:numCache>
            </c:numRef>
          </c:yVal>
          <c:smooth val="0"/>
        </c:ser>
        <c:ser>
          <c:idx val="1"/>
          <c:order val="1"/>
          <c:tx>
            <c:strRef>
              <c:f>'Kapton R&amp;T plots'!$BS$2</c:f>
              <c:strCache>
                <c:ptCount val="1"/>
                <c:pt idx="0">
                  <c:v>Diameter of Average mass (micro-m)</c:v>
                </c:pt>
              </c:strCache>
            </c:strRef>
          </c:tx>
          <c:spPr>
            <a:ln w="28575">
              <a:noFill/>
            </a:ln>
          </c:spPr>
          <c:xVal>
            <c:numRef>
              <c:f>'Kapton R&amp;T plots'!$CE$12:$CE$22</c:f>
              <c:numCache>
                <c:formatCode>General</c:formatCode>
                <c:ptCount val="11"/>
                <c:pt idx="0">
                  <c:v>417.28565622998752</c:v>
                </c:pt>
                <c:pt idx="1">
                  <c:v>425.41768860835083</c:v>
                </c:pt>
                <c:pt idx="2">
                  <c:v>424.84905390857256</c:v>
                </c:pt>
                <c:pt idx="3">
                  <c:v>419.92824630174431</c:v>
                </c:pt>
                <c:pt idx="4">
                  <c:v>500.25380703397519</c:v>
                </c:pt>
                <c:pt idx="5">
                  <c:v>493.52026976410559</c:v>
                </c:pt>
                <c:pt idx="6">
                  <c:v>492.34226541017085</c:v>
                </c:pt>
                <c:pt idx="7">
                  <c:v>494.14786984146389</c:v>
                </c:pt>
                <c:pt idx="8">
                  <c:v>527.34367563845251</c:v>
                </c:pt>
                <c:pt idx="9">
                  <c:v>574.26697593037989</c:v>
                </c:pt>
                <c:pt idx="10">
                  <c:v>527.51193106525511</c:v>
                </c:pt>
              </c:numCache>
            </c:numRef>
          </c:xVal>
          <c:yVal>
            <c:numRef>
              <c:f>'Kapton R&amp;T plots'!$BS$12:$BS$22</c:f>
              <c:numCache>
                <c:formatCode>0.0000</c:formatCode>
                <c:ptCount val="11"/>
                <c:pt idx="0">
                  <c:v>0.10591592684287916</c:v>
                </c:pt>
                <c:pt idx="1">
                  <c:v>8.8739654555589506E-2</c:v>
                </c:pt>
                <c:pt idx="2">
                  <c:v>0.1107174056889626</c:v>
                </c:pt>
                <c:pt idx="3">
                  <c:v>9.7108213230960166E-2</c:v>
                </c:pt>
                <c:pt idx="4">
                  <c:v>0</c:v>
                </c:pt>
                <c:pt idx="5">
                  <c:v>0</c:v>
                </c:pt>
                <c:pt idx="6">
                  <c:v>3.0455084489988071E-2</c:v>
                </c:pt>
                <c:pt idx="7">
                  <c:v>9.9629708891046054E-2</c:v>
                </c:pt>
                <c:pt idx="8">
                  <c:v>0.11646654330236111</c:v>
                </c:pt>
                <c:pt idx="9">
                  <c:v>0.25116720161368244</c:v>
                </c:pt>
                <c:pt idx="10">
                  <c:v>0.10656512563679277</c:v>
                </c:pt>
              </c:numCache>
            </c:numRef>
          </c:yVal>
          <c:smooth val="0"/>
        </c:ser>
        <c:ser>
          <c:idx val="4"/>
          <c:order val="2"/>
          <c:tx>
            <c:strRef>
              <c:f>'Kapton R&amp;T plots'!$BV$2</c:f>
              <c:strCache>
                <c:ptCount val="1"/>
                <c:pt idx="0">
                  <c:v>Hatch Choate Dg</c:v>
                </c:pt>
              </c:strCache>
            </c:strRef>
          </c:tx>
          <c:spPr>
            <a:ln w="28575">
              <a:noFill/>
            </a:ln>
          </c:spPr>
          <c:xVal>
            <c:numRef>
              <c:f>'Kapton R&amp;T plots'!$CE$12:$CE$22</c:f>
              <c:numCache>
                <c:formatCode>General</c:formatCode>
                <c:ptCount val="11"/>
                <c:pt idx="0">
                  <c:v>417.28565622998752</c:v>
                </c:pt>
                <c:pt idx="1">
                  <c:v>425.41768860835083</c:v>
                </c:pt>
                <c:pt idx="2">
                  <c:v>424.84905390857256</c:v>
                </c:pt>
                <c:pt idx="3">
                  <c:v>419.92824630174431</c:v>
                </c:pt>
                <c:pt idx="4">
                  <c:v>500.25380703397519</c:v>
                </c:pt>
                <c:pt idx="5">
                  <c:v>493.52026976410559</c:v>
                </c:pt>
                <c:pt idx="6">
                  <c:v>492.34226541017085</c:v>
                </c:pt>
                <c:pt idx="7">
                  <c:v>494.14786984146389</c:v>
                </c:pt>
                <c:pt idx="8">
                  <c:v>527.34367563845251</c:v>
                </c:pt>
                <c:pt idx="9">
                  <c:v>574.26697593037989</c:v>
                </c:pt>
                <c:pt idx="10">
                  <c:v>527.51193106525511</c:v>
                </c:pt>
              </c:numCache>
            </c:numRef>
          </c:xVal>
          <c:yVal>
            <c:numRef>
              <c:f>'Kapton R&amp;T plots'!$BV$12:$BV$22</c:f>
              <c:numCache>
                <c:formatCode>0.0000</c:formatCode>
                <c:ptCount val="11"/>
                <c:pt idx="0">
                  <c:v>4.3567499587897025E-2</c:v>
                </c:pt>
                <c:pt idx="1">
                  <c:v>4.7842288526491916E-2</c:v>
                </c:pt>
                <c:pt idx="2">
                  <c:v>3.2602734095945066E-2</c:v>
                </c:pt>
                <c:pt idx="3">
                  <c:v>4.2951675961784321E-2</c:v>
                </c:pt>
                <c:pt idx="4">
                  <c:v>0</c:v>
                </c:pt>
                <c:pt idx="5">
                  <c:v>0</c:v>
                </c:pt>
                <c:pt idx="6">
                  <c:v>0</c:v>
                </c:pt>
                <c:pt idx="7">
                  <c:v>5.1706256170254025E-2</c:v>
                </c:pt>
                <c:pt idx="8">
                  <c:v>8.1688005420539944E-2</c:v>
                </c:pt>
                <c:pt idx="9">
                  <c:v>0.11399613592531087</c:v>
                </c:pt>
                <c:pt idx="10">
                  <c:v>8.0509304157939804E-2</c:v>
                </c:pt>
              </c:numCache>
            </c:numRef>
          </c:yVal>
          <c:smooth val="0"/>
        </c:ser>
        <c:dLbls>
          <c:showLegendKey val="0"/>
          <c:showVal val="0"/>
          <c:showCatName val="0"/>
          <c:showSerName val="0"/>
          <c:showPercent val="0"/>
          <c:showBubbleSize val="0"/>
        </c:dLbls>
        <c:axId val="239786240"/>
        <c:axId val="239861760"/>
      </c:scatterChart>
      <c:scatterChart>
        <c:scatterStyle val="lineMarker"/>
        <c:varyColors val="0"/>
        <c:ser>
          <c:idx val="2"/>
          <c:order val="3"/>
          <c:tx>
            <c:strRef>
              <c:f>'Kapton R&amp;T plots'!$BT$2</c:f>
              <c:strCache>
                <c:ptCount val="1"/>
                <c:pt idx="0">
                  <c:v>MPASS 3/2</c:v>
                </c:pt>
              </c:strCache>
            </c:strRef>
          </c:tx>
          <c:spPr>
            <a:ln w="28575">
              <a:noFill/>
            </a:ln>
          </c:spPr>
          <c:xVal>
            <c:numRef>
              <c:f>'Kapton R&amp;T plots'!$CE$12:$CE$22</c:f>
              <c:numCache>
                <c:formatCode>General</c:formatCode>
                <c:ptCount val="11"/>
                <c:pt idx="0">
                  <c:v>417.28565622998752</c:v>
                </c:pt>
                <c:pt idx="1">
                  <c:v>425.41768860835083</c:v>
                </c:pt>
                <c:pt idx="2">
                  <c:v>424.84905390857256</c:v>
                </c:pt>
                <c:pt idx="3">
                  <c:v>419.92824630174431</c:v>
                </c:pt>
                <c:pt idx="4">
                  <c:v>500.25380703397519</c:v>
                </c:pt>
                <c:pt idx="5">
                  <c:v>493.52026976410559</c:v>
                </c:pt>
                <c:pt idx="6">
                  <c:v>492.34226541017085</c:v>
                </c:pt>
                <c:pt idx="7">
                  <c:v>494.14786984146389</c:v>
                </c:pt>
                <c:pt idx="8">
                  <c:v>527.34367563845251</c:v>
                </c:pt>
                <c:pt idx="9">
                  <c:v>574.26697593037989</c:v>
                </c:pt>
                <c:pt idx="10">
                  <c:v>527.51193106525511</c:v>
                </c:pt>
              </c:numCache>
            </c:numRef>
          </c:xVal>
          <c:yVal>
            <c:numRef>
              <c:f>'Kapton R&amp;T plots'!$BT$12:$BT$22</c:f>
              <c:numCache>
                <c:formatCode>0.0000</c:formatCode>
                <c:ptCount val="11"/>
                <c:pt idx="0">
                  <c:v>2.6147363312046679</c:v>
                </c:pt>
                <c:pt idx="1">
                  <c:v>2.2162113055412394</c:v>
                </c:pt>
                <c:pt idx="2">
                  <c:v>0</c:v>
                </c:pt>
                <c:pt idx="3">
                  <c:v>2.6213644090899169</c:v>
                </c:pt>
                <c:pt idx="4">
                  <c:v>2.8004739773672904</c:v>
                </c:pt>
                <c:pt idx="5">
                  <c:v>3.2176296796401109</c:v>
                </c:pt>
                <c:pt idx="6">
                  <c:v>0</c:v>
                </c:pt>
                <c:pt idx="7">
                  <c:v>3.6284825206938849</c:v>
                </c:pt>
                <c:pt idx="8">
                  <c:v>2.8628501960667303</c:v>
                </c:pt>
                <c:pt idx="9">
                  <c:v>2.7123475034119386</c:v>
                </c:pt>
                <c:pt idx="10">
                  <c:v>2.5520473182155881</c:v>
                </c:pt>
              </c:numCache>
            </c:numRef>
          </c:yVal>
          <c:smooth val="0"/>
        </c:ser>
        <c:ser>
          <c:idx val="3"/>
          <c:order val="4"/>
          <c:tx>
            <c:strRef>
              <c:f>'Kapton R&amp;T plots'!$BU$2</c:f>
              <c:strCache>
                <c:ptCount val="1"/>
                <c:pt idx="0">
                  <c:v>Hatch Choate Sigma g</c:v>
                </c:pt>
              </c:strCache>
            </c:strRef>
          </c:tx>
          <c:spPr>
            <a:ln w="28575">
              <a:noFill/>
            </a:ln>
          </c:spPr>
          <c:xVal>
            <c:numRef>
              <c:f>'Kapton R&amp;T plots'!$CE$12:$CE$22</c:f>
              <c:numCache>
                <c:formatCode>General</c:formatCode>
                <c:ptCount val="11"/>
                <c:pt idx="0">
                  <c:v>417.28565622998752</c:v>
                </c:pt>
                <c:pt idx="1">
                  <c:v>425.41768860835083</c:v>
                </c:pt>
                <c:pt idx="2">
                  <c:v>424.84905390857256</c:v>
                </c:pt>
                <c:pt idx="3">
                  <c:v>419.92824630174431</c:v>
                </c:pt>
                <c:pt idx="4">
                  <c:v>500.25380703397519</c:v>
                </c:pt>
                <c:pt idx="5">
                  <c:v>493.52026976410559</c:v>
                </c:pt>
                <c:pt idx="6">
                  <c:v>492.34226541017085</c:v>
                </c:pt>
                <c:pt idx="7">
                  <c:v>494.14786984146389</c:v>
                </c:pt>
                <c:pt idx="8">
                  <c:v>527.34367563845251</c:v>
                </c:pt>
                <c:pt idx="9">
                  <c:v>574.26697593037989</c:v>
                </c:pt>
                <c:pt idx="10">
                  <c:v>527.51193106525511</c:v>
                </c:pt>
              </c:numCache>
            </c:numRef>
          </c:xVal>
          <c:yVal>
            <c:numRef>
              <c:f>'Kapton R&amp;T plots'!$BU$12:$BU$22</c:f>
              <c:numCache>
                <c:formatCode>0.0000</c:formatCode>
                <c:ptCount val="11"/>
                <c:pt idx="0">
                  <c:v>2.1588164423810263</c:v>
                </c:pt>
                <c:pt idx="1">
                  <c:v>1.8998345130936856</c:v>
                </c:pt>
                <c:pt idx="2">
                  <c:v>2.4665116237361828</c:v>
                </c:pt>
                <c:pt idx="3">
                  <c:v>2.090599137468832</c:v>
                </c:pt>
                <c:pt idx="4">
                  <c:v>0</c:v>
                </c:pt>
                <c:pt idx="5">
                  <c:v>0</c:v>
                </c:pt>
                <c:pt idx="6">
                  <c:v>0</c:v>
                </c:pt>
                <c:pt idx="7">
                  <c:v>1.9372165118252334</c:v>
                </c:pt>
                <c:pt idx="8">
                  <c:v>1.6262491679176359</c:v>
                </c:pt>
                <c:pt idx="9">
                  <c:v>2.0661708170425976</c:v>
                </c:pt>
                <c:pt idx="10">
                  <c:v>1.5408669202805201</c:v>
                </c:pt>
              </c:numCache>
            </c:numRef>
          </c:yVal>
          <c:smooth val="0"/>
        </c:ser>
        <c:dLbls>
          <c:showLegendKey val="0"/>
          <c:showVal val="0"/>
          <c:showCatName val="0"/>
          <c:showSerName val="0"/>
          <c:showPercent val="0"/>
          <c:showBubbleSize val="0"/>
        </c:dLbls>
        <c:axId val="239864832"/>
        <c:axId val="239863296"/>
      </c:scatterChart>
      <c:valAx>
        <c:axId val="239786240"/>
        <c:scaling>
          <c:orientation val="minMax"/>
          <c:max val="600"/>
          <c:min val="400"/>
        </c:scaling>
        <c:delete val="0"/>
        <c:axPos val="b"/>
        <c:numFmt formatCode="General" sourceLinked="1"/>
        <c:majorTickMark val="out"/>
        <c:minorTickMark val="none"/>
        <c:tickLblPos val="nextTo"/>
        <c:crossAx val="239861760"/>
        <c:crosses val="autoZero"/>
        <c:crossBetween val="midCat"/>
      </c:valAx>
      <c:valAx>
        <c:axId val="239861760"/>
        <c:scaling>
          <c:orientation val="minMax"/>
          <c:min val="0"/>
        </c:scaling>
        <c:delete val="0"/>
        <c:axPos val="l"/>
        <c:majorGridlines/>
        <c:numFmt formatCode="0.0000" sourceLinked="1"/>
        <c:majorTickMark val="out"/>
        <c:minorTickMark val="none"/>
        <c:tickLblPos val="nextTo"/>
        <c:crossAx val="239786240"/>
        <c:crosses val="autoZero"/>
        <c:crossBetween val="midCat"/>
      </c:valAx>
      <c:valAx>
        <c:axId val="239863296"/>
        <c:scaling>
          <c:orientation val="minMax"/>
          <c:max val="3.5"/>
        </c:scaling>
        <c:delete val="0"/>
        <c:axPos val="r"/>
        <c:numFmt formatCode="0.0000" sourceLinked="1"/>
        <c:majorTickMark val="out"/>
        <c:minorTickMark val="none"/>
        <c:tickLblPos val="nextTo"/>
        <c:crossAx val="239864832"/>
        <c:crosses val="max"/>
        <c:crossBetween val="midCat"/>
      </c:valAx>
      <c:valAx>
        <c:axId val="239864832"/>
        <c:scaling>
          <c:orientation val="minMax"/>
        </c:scaling>
        <c:delete val="1"/>
        <c:axPos val="b"/>
        <c:numFmt formatCode="General" sourceLinked="1"/>
        <c:majorTickMark val="out"/>
        <c:minorTickMark val="none"/>
        <c:tickLblPos val="none"/>
        <c:crossAx val="239863296"/>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33" l="0.70000000000000062" r="0.70000000000000062" t="0.75000000000001033" header="0.30000000000000032" footer="0.30000000000000032"/>
    <c:pageSetup orientation="landscape"/>
  </c:printSettings>
  <c:userShapes r:id="rId1"/>
</c:chartSpace>
</file>

<file path=xl/charts/chart6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t>Kapton diameters, Sigma g and mpass ratio </a:t>
            </a:r>
            <a:r>
              <a:rPr lang="en-US"/>
              <a:t> versus air</a:t>
            </a:r>
            <a:r>
              <a:rPr lang="en-US" baseline="0"/>
              <a:t> velocity</a:t>
            </a:r>
          </a:p>
        </c:rich>
      </c:tx>
      <c:overlay val="0"/>
    </c:title>
    <c:autoTitleDeleted val="0"/>
    <c:plotArea>
      <c:layout/>
      <c:scatterChart>
        <c:scatterStyle val="lineMarker"/>
        <c:varyColors val="0"/>
        <c:ser>
          <c:idx val="0"/>
          <c:order val="0"/>
          <c:tx>
            <c:strRef>
              <c:f>'Kapton V plots'!$BR$2</c:f>
              <c:strCache>
                <c:ptCount val="1"/>
                <c:pt idx="0">
                  <c:v>CMD, M1/M0, micro-m</c:v>
                </c:pt>
              </c:strCache>
            </c:strRef>
          </c:tx>
          <c:spPr>
            <a:ln w="28575">
              <a:noFill/>
            </a:ln>
          </c:spPr>
          <c:xVal>
            <c:numRef>
              <c:f>'Kapton V plots'!$N$3:$N$38</c:f>
              <c:numCache>
                <c:formatCode>General</c:formatCode>
                <c:ptCount val="36"/>
                <c:pt idx="0">
                  <c:v>2</c:v>
                </c:pt>
                <c:pt idx="1">
                  <c:v>4</c:v>
                </c:pt>
                <c:pt idx="2">
                  <c:v>8</c:v>
                </c:pt>
                <c:pt idx="3">
                  <c:v>8.1</c:v>
                </c:pt>
                <c:pt idx="4">
                  <c:v>8.1</c:v>
                </c:pt>
                <c:pt idx="5">
                  <c:v>8.1</c:v>
                </c:pt>
                <c:pt idx="6">
                  <c:v>8.1</c:v>
                </c:pt>
                <c:pt idx="7">
                  <c:v>2</c:v>
                </c:pt>
                <c:pt idx="8">
                  <c:v>8.1</c:v>
                </c:pt>
                <c:pt idx="9">
                  <c:v>8.1</c:v>
                </c:pt>
                <c:pt idx="10">
                  <c:v>8.1</c:v>
                </c:pt>
                <c:pt idx="11">
                  <c:v>8.1</c:v>
                </c:pt>
                <c:pt idx="12">
                  <c:v>8.1</c:v>
                </c:pt>
                <c:pt idx="13">
                  <c:v>0</c:v>
                </c:pt>
                <c:pt idx="14">
                  <c:v>0</c:v>
                </c:pt>
                <c:pt idx="15">
                  <c:v>1</c:v>
                </c:pt>
                <c:pt idx="16">
                  <c:v>2</c:v>
                </c:pt>
                <c:pt idx="17">
                  <c:v>8</c:v>
                </c:pt>
                <c:pt idx="18">
                  <c:v>8.1</c:v>
                </c:pt>
                <c:pt idx="19">
                  <c:v>8.1</c:v>
                </c:pt>
                <c:pt idx="20">
                  <c:v>8.1</c:v>
                </c:pt>
                <c:pt idx="21">
                  <c:v>8.1</c:v>
                </c:pt>
                <c:pt idx="22">
                  <c:v>8.1</c:v>
                </c:pt>
                <c:pt idx="23">
                  <c:v>8.1</c:v>
                </c:pt>
                <c:pt idx="24">
                  <c:v>8.1</c:v>
                </c:pt>
                <c:pt idx="25">
                  <c:v>8.1</c:v>
                </c:pt>
                <c:pt idx="26">
                  <c:v>8.1</c:v>
                </c:pt>
                <c:pt idx="27">
                  <c:v>0</c:v>
                </c:pt>
                <c:pt idx="28">
                  <c:v>0</c:v>
                </c:pt>
                <c:pt idx="29">
                  <c:v>1</c:v>
                </c:pt>
                <c:pt idx="30">
                  <c:v>8.1</c:v>
                </c:pt>
                <c:pt idx="31">
                  <c:v>8.1</c:v>
                </c:pt>
                <c:pt idx="32">
                  <c:v>8</c:v>
                </c:pt>
                <c:pt idx="33">
                  <c:v>8.1</c:v>
                </c:pt>
                <c:pt idx="34">
                  <c:v>8</c:v>
                </c:pt>
                <c:pt idx="35">
                  <c:v>8.1</c:v>
                </c:pt>
              </c:numCache>
            </c:numRef>
          </c:xVal>
          <c:yVal>
            <c:numRef>
              <c:f>'Kapton V plots'!$BR$3:$BR$38</c:f>
              <c:numCache>
                <c:formatCode>0.0000</c:formatCode>
                <c:ptCount val="36"/>
                <c:pt idx="0">
                  <c:v>0.15228375712362852</c:v>
                </c:pt>
                <c:pt idx="1">
                  <c:v>0.11462877287753323</c:v>
                </c:pt>
                <c:pt idx="2">
                  <c:v>9.4172911864210257E-2</c:v>
                </c:pt>
                <c:pt idx="3">
                  <c:v>5.8581728377719348E-2</c:v>
                </c:pt>
                <c:pt idx="4">
                  <c:v>5.8782385759754953E-2</c:v>
                </c:pt>
                <c:pt idx="5">
                  <c:v>4.9005103969337348E-2</c:v>
                </c:pt>
                <c:pt idx="6">
                  <c:v>5.6373119010545703E-2</c:v>
                </c:pt>
                <c:pt idx="7">
                  <c:v>0</c:v>
                </c:pt>
                <c:pt idx="8">
                  <c:v>0</c:v>
                </c:pt>
                <c:pt idx="9">
                  <c:v>0</c:v>
                </c:pt>
                <c:pt idx="10">
                  <c:v>6.6290524233095519E-2</c:v>
                </c:pt>
                <c:pt idx="11">
                  <c:v>6.4341574275316893E-2</c:v>
                </c:pt>
                <c:pt idx="12">
                  <c:v>9.1940301437816396E-2</c:v>
                </c:pt>
                <c:pt idx="13">
                  <c:v>0.22332654446557226</c:v>
                </c:pt>
                <c:pt idx="14">
                  <c:v>0.30421984529136165</c:v>
                </c:pt>
                <c:pt idx="15">
                  <c:v>0.1346708034598724</c:v>
                </c:pt>
                <c:pt idx="16">
                  <c:v>0.19061768489019365</c:v>
                </c:pt>
                <c:pt idx="17">
                  <c:v>0.21852328663676657</c:v>
                </c:pt>
                <c:pt idx="18">
                  <c:v>0.14833639810998711</c:v>
                </c:pt>
                <c:pt idx="19">
                  <c:v>8.83966382810287E-2</c:v>
                </c:pt>
                <c:pt idx="20">
                  <c:v>9.5517612038381369E-2</c:v>
                </c:pt>
                <c:pt idx="21">
                  <c:v>6.6815676631340595E-2</c:v>
                </c:pt>
                <c:pt idx="22">
                  <c:v>0.11797700268537473</c:v>
                </c:pt>
                <c:pt idx="23">
                  <c:v>0.11219893930621616</c:v>
                </c:pt>
                <c:pt idx="24">
                  <c:v>8.2953099715352058E-2</c:v>
                </c:pt>
                <c:pt idx="25">
                  <c:v>0.10509227008761539</c:v>
                </c:pt>
                <c:pt idx="26">
                  <c:v>0.13550220539017285</c:v>
                </c:pt>
                <c:pt idx="27">
                  <c:v>0.23368086001393035</c:v>
                </c:pt>
                <c:pt idx="28">
                  <c:v>0.32964655737592746</c:v>
                </c:pt>
                <c:pt idx="29">
                  <c:v>0.14499643709710786</c:v>
                </c:pt>
                <c:pt idx="30">
                  <c:v>0.13818103735430015</c:v>
                </c:pt>
                <c:pt idx="31">
                  <c:v>0.16100578273346813</c:v>
                </c:pt>
                <c:pt idx="32">
                  <c:v>0.1661823293897764</c:v>
                </c:pt>
                <c:pt idx="33">
                  <c:v>0.10874987326977262</c:v>
                </c:pt>
                <c:pt idx="34">
                  <c:v>0.25361766888569798</c:v>
                </c:pt>
                <c:pt idx="35">
                  <c:v>0.24311218052959396</c:v>
                </c:pt>
              </c:numCache>
            </c:numRef>
          </c:yVal>
          <c:smooth val="0"/>
        </c:ser>
        <c:ser>
          <c:idx val="1"/>
          <c:order val="1"/>
          <c:tx>
            <c:strRef>
              <c:f>'Kapton V plots'!$BS$2</c:f>
              <c:strCache>
                <c:ptCount val="1"/>
                <c:pt idx="0">
                  <c:v>Dia. of Average Mass, micro-m</c:v>
                </c:pt>
              </c:strCache>
            </c:strRef>
          </c:tx>
          <c:spPr>
            <a:ln w="28575">
              <a:noFill/>
            </a:ln>
          </c:spPr>
          <c:xVal>
            <c:numRef>
              <c:f>'Kapton V plots'!$N$3:$N$38</c:f>
              <c:numCache>
                <c:formatCode>General</c:formatCode>
                <c:ptCount val="36"/>
                <c:pt idx="0">
                  <c:v>2</c:v>
                </c:pt>
                <c:pt idx="1">
                  <c:v>4</c:v>
                </c:pt>
                <c:pt idx="2">
                  <c:v>8</c:v>
                </c:pt>
                <c:pt idx="3">
                  <c:v>8.1</c:v>
                </c:pt>
                <c:pt idx="4">
                  <c:v>8.1</c:v>
                </c:pt>
                <c:pt idx="5">
                  <c:v>8.1</c:v>
                </c:pt>
                <c:pt idx="6">
                  <c:v>8.1</c:v>
                </c:pt>
                <c:pt idx="7">
                  <c:v>2</c:v>
                </c:pt>
                <c:pt idx="8">
                  <c:v>8.1</c:v>
                </c:pt>
                <c:pt idx="9">
                  <c:v>8.1</c:v>
                </c:pt>
                <c:pt idx="10">
                  <c:v>8.1</c:v>
                </c:pt>
                <c:pt idx="11">
                  <c:v>8.1</c:v>
                </c:pt>
                <c:pt idx="12">
                  <c:v>8.1</c:v>
                </c:pt>
                <c:pt idx="13">
                  <c:v>0</c:v>
                </c:pt>
                <c:pt idx="14">
                  <c:v>0</c:v>
                </c:pt>
                <c:pt idx="15">
                  <c:v>1</c:v>
                </c:pt>
                <c:pt idx="16">
                  <c:v>2</c:v>
                </c:pt>
                <c:pt idx="17">
                  <c:v>8</c:v>
                </c:pt>
                <c:pt idx="18">
                  <c:v>8.1</c:v>
                </c:pt>
                <c:pt idx="19">
                  <c:v>8.1</c:v>
                </c:pt>
                <c:pt idx="20">
                  <c:v>8.1</c:v>
                </c:pt>
                <c:pt idx="21">
                  <c:v>8.1</c:v>
                </c:pt>
                <c:pt idx="22">
                  <c:v>8.1</c:v>
                </c:pt>
                <c:pt idx="23">
                  <c:v>8.1</c:v>
                </c:pt>
                <c:pt idx="24">
                  <c:v>8.1</c:v>
                </c:pt>
                <c:pt idx="25">
                  <c:v>8.1</c:v>
                </c:pt>
                <c:pt idx="26">
                  <c:v>8.1</c:v>
                </c:pt>
                <c:pt idx="27">
                  <c:v>0</c:v>
                </c:pt>
                <c:pt idx="28">
                  <c:v>0</c:v>
                </c:pt>
                <c:pt idx="29">
                  <c:v>1</c:v>
                </c:pt>
                <c:pt idx="30">
                  <c:v>8.1</c:v>
                </c:pt>
                <c:pt idx="31">
                  <c:v>8.1</c:v>
                </c:pt>
                <c:pt idx="32">
                  <c:v>8</c:v>
                </c:pt>
                <c:pt idx="33">
                  <c:v>8.1</c:v>
                </c:pt>
                <c:pt idx="34">
                  <c:v>8</c:v>
                </c:pt>
                <c:pt idx="35">
                  <c:v>8.1</c:v>
                </c:pt>
              </c:numCache>
            </c:numRef>
          </c:xVal>
          <c:yVal>
            <c:numRef>
              <c:f>'Kapton V plots'!$BS$3:$BS$38</c:f>
              <c:numCache>
                <c:formatCode>0.0000</c:formatCode>
                <c:ptCount val="36"/>
                <c:pt idx="0">
                  <c:v>0.25967162312878556</c:v>
                </c:pt>
                <c:pt idx="1">
                  <c:v>0.21268225274370534</c:v>
                </c:pt>
                <c:pt idx="2">
                  <c:v>0.18182992084451238</c:v>
                </c:pt>
                <c:pt idx="3">
                  <c:v>0.10591592684287916</c:v>
                </c:pt>
                <c:pt idx="4">
                  <c:v>8.8739654555589506E-2</c:v>
                </c:pt>
                <c:pt idx="5">
                  <c:v>0.1107174056889626</c:v>
                </c:pt>
                <c:pt idx="6">
                  <c:v>9.7108213230960166E-2</c:v>
                </c:pt>
                <c:pt idx="7">
                  <c:v>0</c:v>
                </c:pt>
                <c:pt idx="8">
                  <c:v>0</c:v>
                </c:pt>
                <c:pt idx="9">
                  <c:v>0</c:v>
                </c:pt>
                <c:pt idx="10">
                  <c:v>3.0455084489988071E-2</c:v>
                </c:pt>
                <c:pt idx="11">
                  <c:v>9.9629708891046054E-2</c:v>
                </c:pt>
                <c:pt idx="12">
                  <c:v>0.11646654330236111</c:v>
                </c:pt>
                <c:pt idx="13">
                  <c:v>0.34551005269730162</c:v>
                </c:pt>
                <c:pt idx="14">
                  <c:v>0.44812555565829937</c:v>
                </c:pt>
                <c:pt idx="15">
                  <c:v>0.34348579768208154</c:v>
                </c:pt>
                <c:pt idx="16">
                  <c:v>0.28666637066468903</c:v>
                </c:pt>
                <c:pt idx="17">
                  <c:v>0.2776255099104501</c:v>
                </c:pt>
                <c:pt idx="18">
                  <c:v>0.25116720161368244</c:v>
                </c:pt>
                <c:pt idx="19">
                  <c:v>0.10656512563679277</c:v>
                </c:pt>
                <c:pt idx="20">
                  <c:v>0.12419732499439015</c:v>
                </c:pt>
                <c:pt idx="21">
                  <c:v>0.11550042736986271</c:v>
                </c:pt>
                <c:pt idx="22">
                  <c:v>0.15228007114746611</c:v>
                </c:pt>
                <c:pt idx="23">
                  <c:v>0.17356577923315275</c:v>
                </c:pt>
                <c:pt idx="24">
                  <c:v>4.432526528140724E-2</c:v>
                </c:pt>
                <c:pt idx="25">
                  <c:v>0.154844539147029</c:v>
                </c:pt>
                <c:pt idx="26">
                  <c:v>0.17614338692128539</c:v>
                </c:pt>
                <c:pt idx="27">
                  <c:v>0.35123708057095632</c:v>
                </c:pt>
                <c:pt idx="28">
                  <c:v>0.460047454751769</c:v>
                </c:pt>
                <c:pt idx="29">
                  <c:v>0.35107316171962338</c:v>
                </c:pt>
                <c:pt idx="30">
                  <c:v>0.16531983107175491</c:v>
                </c:pt>
                <c:pt idx="31">
                  <c:v>0.20810873807384611</c:v>
                </c:pt>
                <c:pt idx="32">
                  <c:v>0.27073199466111803</c:v>
                </c:pt>
                <c:pt idx="33">
                  <c:v>0.16113218439894053</c:v>
                </c:pt>
                <c:pt idx="34">
                  <c:v>0.35543723128901628</c:v>
                </c:pt>
                <c:pt idx="35">
                  <c:v>0.38291821556498301</c:v>
                </c:pt>
              </c:numCache>
            </c:numRef>
          </c:yVal>
          <c:smooth val="0"/>
        </c:ser>
        <c:ser>
          <c:idx val="4"/>
          <c:order val="4"/>
          <c:tx>
            <c:strRef>
              <c:f>'Kapton V plots'!$BV$2</c:f>
              <c:strCache>
                <c:ptCount val="1"/>
                <c:pt idx="0">
                  <c:v>Hatch Choate Dg</c:v>
                </c:pt>
              </c:strCache>
            </c:strRef>
          </c:tx>
          <c:spPr>
            <a:ln w="28575">
              <a:noFill/>
            </a:ln>
          </c:spPr>
          <c:xVal>
            <c:numRef>
              <c:f>'Kapton V plots'!$N$3:$N$38</c:f>
              <c:numCache>
                <c:formatCode>General</c:formatCode>
                <c:ptCount val="36"/>
                <c:pt idx="0">
                  <c:v>2</c:v>
                </c:pt>
                <c:pt idx="1">
                  <c:v>4</c:v>
                </c:pt>
                <c:pt idx="2">
                  <c:v>8</c:v>
                </c:pt>
                <c:pt idx="3">
                  <c:v>8.1</c:v>
                </c:pt>
                <c:pt idx="4">
                  <c:v>8.1</c:v>
                </c:pt>
                <c:pt idx="5">
                  <c:v>8.1</c:v>
                </c:pt>
                <c:pt idx="6">
                  <c:v>8.1</c:v>
                </c:pt>
                <c:pt idx="7">
                  <c:v>2</c:v>
                </c:pt>
                <c:pt idx="8">
                  <c:v>8.1</c:v>
                </c:pt>
                <c:pt idx="9">
                  <c:v>8.1</c:v>
                </c:pt>
                <c:pt idx="10">
                  <c:v>8.1</c:v>
                </c:pt>
                <c:pt idx="11">
                  <c:v>8.1</c:v>
                </c:pt>
                <c:pt idx="12">
                  <c:v>8.1</c:v>
                </c:pt>
                <c:pt idx="13">
                  <c:v>0</c:v>
                </c:pt>
                <c:pt idx="14">
                  <c:v>0</c:v>
                </c:pt>
                <c:pt idx="15">
                  <c:v>1</c:v>
                </c:pt>
                <c:pt idx="16">
                  <c:v>2</c:v>
                </c:pt>
                <c:pt idx="17">
                  <c:v>8</c:v>
                </c:pt>
                <c:pt idx="18">
                  <c:v>8.1</c:v>
                </c:pt>
                <c:pt idx="19">
                  <c:v>8.1</c:v>
                </c:pt>
                <c:pt idx="20">
                  <c:v>8.1</c:v>
                </c:pt>
                <c:pt idx="21">
                  <c:v>8.1</c:v>
                </c:pt>
                <c:pt idx="22">
                  <c:v>8.1</c:v>
                </c:pt>
                <c:pt idx="23">
                  <c:v>8.1</c:v>
                </c:pt>
                <c:pt idx="24">
                  <c:v>8.1</c:v>
                </c:pt>
                <c:pt idx="25">
                  <c:v>8.1</c:v>
                </c:pt>
                <c:pt idx="26">
                  <c:v>8.1</c:v>
                </c:pt>
                <c:pt idx="27">
                  <c:v>0</c:v>
                </c:pt>
                <c:pt idx="28">
                  <c:v>0</c:v>
                </c:pt>
                <c:pt idx="29">
                  <c:v>1</c:v>
                </c:pt>
                <c:pt idx="30">
                  <c:v>8.1</c:v>
                </c:pt>
                <c:pt idx="31">
                  <c:v>8.1</c:v>
                </c:pt>
                <c:pt idx="32">
                  <c:v>8</c:v>
                </c:pt>
                <c:pt idx="33">
                  <c:v>8.1</c:v>
                </c:pt>
                <c:pt idx="34">
                  <c:v>8</c:v>
                </c:pt>
                <c:pt idx="35">
                  <c:v>8.1</c:v>
                </c:pt>
              </c:numCache>
            </c:numRef>
          </c:xVal>
          <c:yVal>
            <c:numRef>
              <c:f>'Kapton V plots'!$BV$3:$BV$38</c:f>
              <c:numCache>
                <c:formatCode>0.0000</c:formatCode>
                <c:ptCount val="36"/>
                <c:pt idx="0">
                  <c:v>0.11661868188901976</c:v>
                </c:pt>
                <c:pt idx="1">
                  <c:v>8.4154014596173179E-2</c:v>
                </c:pt>
                <c:pt idx="2">
                  <c:v>6.7772939709597191E-2</c:v>
                </c:pt>
                <c:pt idx="3">
                  <c:v>4.3567499587897025E-2</c:v>
                </c:pt>
                <c:pt idx="4">
                  <c:v>4.7842288526491916E-2</c:v>
                </c:pt>
                <c:pt idx="5">
                  <c:v>3.2602734095945066E-2</c:v>
                </c:pt>
                <c:pt idx="6">
                  <c:v>4.2951675961784321E-2</c:v>
                </c:pt>
                <c:pt idx="7">
                  <c:v>0</c:v>
                </c:pt>
                <c:pt idx="8">
                  <c:v>0</c:v>
                </c:pt>
                <c:pt idx="9">
                  <c:v>0</c:v>
                </c:pt>
                <c:pt idx="10">
                  <c:v>0</c:v>
                </c:pt>
                <c:pt idx="11">
                  <c:v>5.1706256170254025E-2</c:v>
                </c:pt>
                <c:pt idx="12">
                  <c:v>8.1688005420539944E-2</c:v>
                </c:pt>
                <c:pt idx="13">
                  <c:v>0.17954783605894736</c:v>
                </c:pt>
                <c:pt idx="14">
                  <c:v>0.25065793411164244</c:v>
                </c:pt>
                <c:pt idx="15">
                  <c:v>8.432489020675428E-2</c:v>
                </c:pt>
                <c:pt idx="16">
                  <c:v>0.15543771805529163</c:v>
                </c:pt>
                <c:pt idx="17">
                  <c:v>0.19387280822319733</c:v>
                </c:pt>
                <c:pt idx="18">
                  <c:v>0.11399613592531087</c:v>
                </c:pt>
                <c:pt idx="19">
                  <c:v>8.0509304157939804E-2</c:v>
                </c:pt>
                <c:pt idx="20">
                  <c:v>8.376624808810354E-2</c:v>
                </c:pt>
                <c:pt idx="21">
                  <c:v>5.0818958542366073E-2</c:v>
                </c:pt>
                <c:pt idx="22">
                  <c:v>0.10384234859058263</c:v>
                </c:pt>
                <c:pt idx="23">
                  <c:v>9.0209250738542343E-2</c:v>
                </c:pt>
                <c:pt idx="24">
                  <c:v>0</c:v>
                </c:pt>
                <c:pt idx="25">
                  <c:v>8.6578132344292139E-2</c:v>
                </c:pt>
                <c:pt idx="26">
                  <c:v>0.118846493917783</c:v>
                </c:pt>
                <c:pt idx="27">
                  <c:v>0.19060510757829099</c:v>
                </c:pt>
                <c:pt idx="28">
                  <c:v>0.27904323668687664</c:v>
                </c:pt>
                <c:pt idx="29">
                  <c:v>9.3183105678405501E-2</c:v>
                </c:pt>
                <c:pt idx="30">
                  <c:v>0.12633107642464864</c:v>
                </c:pt>
                <c:pt idx="31">
                  <c:v>0.14161754256505463</c:v>
                </c:pt>
                <c:pt idx="32">
                  <c:v>0.13019894699337761</c:v>
                </c:pt>
                <c:pt idx="33">
                  <c:v>8.9341243300171097E-2</c:v>
                </c:pt>
                <c:pt idx="34">
                  <c:v>0.21423370617576701</c:v>
                </c:pt>
                <c:pt idx="35">
                  <c:v>0.19371224071885487</c:v>
                </c:pt>
              </c:numCache>
            </c:numRef>
          </c:yVal>
          <c:smooth val="0"/>
        </c:ser>
        <c:dLbls>
          <c:showLegendKey val="0"/>
          <c:showVal val="0"/>
          <c:showCatName val="0"/>
          <c:showSerName val="0"/>
          <c:showPercent val="0"/>
          <c:showBubbleSize val="0"/>
        </c:dLbls>
        <c:axId val="217716608"/>
        <c:axId val="217718144"/>
      </c:scatterChart>
      <c:scatterChart>
        <c:scatterStyle val="lineMarker"/>
        <c:varyColors val="0"/>
        <c:ser>
          <c:idx val="2"/>
          <c:order val="2"/>
          <c:tx>
            <c:strRef>
              <c:f>'Kapton V plots'!$BT$2</c:f>
              <c:strCache>
                <c:ptCount val="1"/>
                <c:pt idx="0">
                  <c:v>MPASS 3/2</c:v>
                </c:pt>
              </c:strCache>
            </c:strRef>
          </c:tx>
          <c:spPr>
            <a:ln w="28575">
              <a:noFill/>
            </a:ln>
          </c:spPr>
          <c:xVal>
            <c:numRef>
              <c:f>'Kapton V plots'!$N$3:$N$38</c:f>
              <c:numCache>
                <c:formatCode>General</c:formatCode>
                <c:ptCount val="36"/>
                <c:pt idx="0">
                  <c:v>2</c:v>
                </c:pt>
                <c:pt idx="1">
                  <c:v>4</c:v>
                </c:pt>
                <c:pt idx="2">
                  <c:v>8</c:v>
                </c:pt>
                <c:pt idx="3">
                  <c:v>8.1</c:v>
                </c:pt>
                <c:pt idx="4">
                  <c:v>8.1</c:v>
                </c:pt>
                <c:pt idx="5">
                  <c:v>8.1</c:v>
                </c:pt>
                <c:pt idx="6">
                  <c:v>8.1</c:v>
                </c:pt>
                <c:pt idx="7">
                  <c:v>2</c:v>
                </c:pt>
                <c:pt idx="8">
                  <c:v>8.1</c:v>
                </c:pt>
                <c:pt idx="9">
                  <c:v>8.1</c:v>
                </c:pt>
                <c:pt idx="10">
                  <c:v>8.1</c:v>
                </c:pt>
                <c:pt idx="11">
                  <c:v>8.1</c:v>
                </c:pt>
                <c:pt idx="12">
                  <c:v>8.1</c:v>
                </c:pt>
                <c:pt idx="13">
                  <c:v>0</c:v>
                </c:pt>
                <c:pt idx="14">
                  <c:v>0</c:v>
                </c:pt>
                <c:pt idx="15">
                  <c:v>1</c:v>
                </c:pt>
                <c:pt idx="16">
                  <c:v>2</c:v>
                </c:pt>
                <c:pt idx="17">
                  <c:v>8</c:v>
                </c:pt>
                <c:pt idx="18">
                  <c:v>8.1</c:v>
                </c:pt>
                <c:pt idx="19">
                  <c:v>8.1</c:v>
                </c:pt>
                <c:pt idx="20">
                  <c:v>8.1</c:v>
                </c:pt>
                <c:pt idx="21">
                  <c:v>8.1</c:v>
                </c:pt>
                <c:pt idx="22">
                  <c:v>8.1</c:v>
                </c:pt>
                <c:pt idx="23">
                  <c:v>8.1</c:v>
                </c:pt>
                <c:pt idx="24">
                  <c:v>8.1</c:v>
                </c:pt>
                <c:pt idx="25">
                  <c:v>8.1</c:v>
                </c:pt>
                <c:pt idx="26">
                  <c:v>8.1</c:v>
                </c:pt>
                <c:pt idx="27">
                  <c:v>0</c:v>
                </c:pt>
                <c:pt idx="28">
                  <c:v>0</c:v>
                </c:pt>
                <c:pt idx="29">
                  <c:v>1</c:v>
                </c:pt>
                <c:pt idx="30">
                  <c:v>8.1</c:v>
                </c:pt>
                <c:pt idx="31">
                  <c:v>8.1</c:v>
                </c:pt>
                <c:pt idx="32">
                  <c:v>8</c:v>
                </c:pt>
                <c:pt idx="33">
                  <c:v>8.1</c:v>
                </c:pt>
                <c:pt idx="34">
                  <c:v>8</c:v>
                </c:pt>
                <c:pt idx="35">
                  <c:v>8.1</c:v>
                </c:pt>
              </c:numCache>
            </c:numRef>
          </c:xVal>
          <c:yVal>
            <c:numRef>
              <c:f>'Kapton V plots'!$BT$3:$BT$38</c:f>
              <c:numCache>
                <c:formatCode>0.0000</c:formatCode>
                <c:ptCount val="36"/>
                <c:pt idx="3">
                  <c:v>2.6147363312046679</c:v>
                </c:pt>
                <c:pt idx="4">
                  <c:v>2.2162113055412394</c:v>
                </c:pt>
                <c:pt idx="5">
                  <c:v>0</c:v>
                </c:pt>
                <c:pt idx="6">
                  <c:v>2.6213644090899169</c:v>
                </c:pt>
                <c:pt idx="7">
                  <c:v>0</c:v>
                </c:pt>
                <c:pt idx="8">
                  <c:v>2.8004739773672904</c:v>
                </c:pt>
                <c:pt idx="9">
                  <c:v>3.2176296796401109</c:v>
                </c:pt>
                <c:pt idx="10">
                  <c:v>0</c:v>
                </c:pt>
                <c:pt idx="11">
                  <c:v>3.6284825206938849</c:v>
                </c:pt>
                <c:pt idx="12">
                  <c:v>2.8628501960667303</c:v>
                </c:pt>
                <c:pt idx="13">
                  <c:v>3.7268052402687091</c:v>
                </c:pt>
                <c:pt idx="14">
                  <c:v>3.6880946330282898</c:v>
                </c:pt>
                <c:pt idx="15">
                  <c:v>3.5710829282686487</c:v>
                </c:pt>
                <c:pt idx="16">
                  <c:v>0</c:v>
                </c:pt>
                <c:pt idx="18">
                  <c:v>2.7123475034119386</c:v>
                </c:pt>
                <c:pt idx="19">
                  <c:v>2.5520473182155881</c:v>
                </c:pt>
                <c:pt idx="20">
                  <c:v>2.856331855765466</c:v>
                </c:pt>
                <c:pt idx="21">
                  <c:v>2.5252634556575155</c:v>
                </c:pt>
                <c:pt idx="22">
                  <c:v>2.8270340230766262</c:v>
                </c:pt>
                <c:pt idx="23">
                  <c:v>3.2961730270941967</c:v>
                </c:pt>
                <c:pt idx="24">
                  <c:v>0</c:v>
                </c:pt>
                <c:pt idx="25">
                  <c:v>3.3243622350005242</c:v>
                </c:pt>
                <c:pt idx="26">
                  <c:v>2.6440191416268415</c:v>
                </c:pt>
                <c:pt idx="27">
                  <c:v>3.6401441792200204</c:v>
                </c:pt>
                <c:pt idx="28">
                  <c:v>3.8536613315726695</c:v>
                </c:pt>
                <c:pt idx="29">
                  <c:v>3.4461339449347896</c:v>
                </c:pt>
                <c:pt idx="30">
                  <c:v>2.5244306475493064</c:v>
                </c:pt>
                <c:pt idx="31">
                  <c:v>0</c:v>
                </c:pt>
                <c:pt idx="33">
                  <c:v>2.8001532702494414</c:v>
                </c:pt>
                <c:pt idx="35">
                  <c:v>3.1288844868888646</c:v>
                </c:pt>
              </c:numCache>
            </c:numRef>
          </c:yVal>
          <c:smooth val="0"/>
        </c:ser>
        <c:ser>
          <c:idx val="3"/>
          <c:order val="3"/>
          <c:tx>
            <c:strRef>
              <c:f>'Kapton V plots'!$BU$2</c:f>
              <c:strCache>
                <c:ptCount val="1"/>
                <c:pt idx="0">
                  <c:v>Hatch Choate Sigma g</c:v>
                </c:pt>
              </c:strCache>
            </c:strRef>
          </c:tx>
          <c:spPr>
            <a:ln w="28575">
              <a:noFill/>
            </a:ln>
          </c:spPr>
          <c:xVal>
            <c:numRef>
              <c:f>'Kapton V plots'!$N$3:$N$38</c:f>
              <c:numCache>
                <c:formatCode>General</c:formatCode>
                <c:ptCount val="36"/>
                <c:pt idx="0">
                  <c:v>2</c:v>
                </c:pt>
                <c:pt idx="1">
                  <c:v>4</c:v>
                </c:pt>
                <c:pt idx="2">
                  <c:v>8</c:v>
                </c:pt>
                <c:pt idx="3">
                  <c:v>8.1</c:v>
                </c:pt>
                <c:pt idx="4">
                  <c:v>8.1</c:v>
                </c:pt>
                <c:pt idx="5">
                  <c:v>8.1</c:v>
                </c:pt>
                <c:pt idx="6">
                  <c:v>8.1</c:v>
                </c:pt>
                <c:pt idx="7">
                  <c:v>2</c:v>
                </c:pt>
                <c:pt idx="8">
                  <c:v>8.1</c:v>
                </c:pt>
                <c:pt idx="9">
                  <c:v>8.1</c:v>
                </c:pt>
                <c:pt idx="10">
                  <c:v>8.1</c:v>
                </c:pt>
                <c:pt idx="11">
                  <c:v>8.1</c:v>
                </c:pt>
                <c:pt idx="12">
                  <c:v>8.1</c:v>
                </c:pt>
                <c:pt idx="13">
                  <c:v>0</c:v>
                </c:pt>
                <c:pt idx="14">
                  <c:v>0</c:v>
                </c:pt>
                <c:pt idx="15">
                  <c:v>1</c:v>
                </c:pt>
                <c:pt idx="16">
                  <c:v>2</c:v>
                </c:pt>
                <c:pt idx="17">
                  <c:v>8</c:v>
                </c:pt>
                <c:pt idx="18">
                  <c:v>8.1</c:v>
                </c:pt>
                <c:pt idx="19">
                  <c:v>8.1</c:v>
                </c:pt>
                <c:pt idx="20">
                  <c:v>8.1</c:v>
                </c:pt>
                <c:pt idx="21">
                  <c:v>8.1</c:v>
                </c:pt>
                <c:pt idx="22">
                  <c:v>8.1</c:v>
                </c:pt>
                <c:pt idx="23">
                  <c:v>8.1</c:v>
                </c:pt>
                <c:pt idx="24">
                  <c:v>8.1</c:v>
                </c:pt>
                <c:pt idx="25">
                  <c:v>8.1</c:v>
                </c:pt>
                <c:pt idx="26">
                  <c:v>8.1</c:v>
                </c:pt>
                <c:pt idx="27">
                  <c:v>0</c:v>
                </c:pt>
                <c:pt idx="28">
                  <c:v>0</c:v>
                </c:pt>
                <c:pt idx="29">
                  <c:v>1</c:v>
                </c:pt>
                <c:pt idx="30">
                  <c:v>8.1</c:v>
                </c:pt>
                <c:pt idx="31">
                  <c:v>8.1</c:v>
                </c:pt>
                <c:pt idx="32">
                  <c:v>8</c:v>
                </c:pt>
                <c:pt idx="33">
                  <c:v>8.1</c:v>
                </c:pt>
                <c:pt idx="34">
                  <c:v>8</c:v>
                </c:pt>
                <c:pt idx="35">
                  <c:v>8.1</c:v>
                </c:pt>
              </c:numCache>
            </c:numRef>
          </c:xVal>
          <c:yVal>
            <c:numRef>
              <c:f>'Kapton V plots'!$BU$3:$BU$38</c:f>
              <c:numCache>
                <c:formatCode>0.0000</c:formatCode>
                <c:ptCount val="36"/>
                <c:pt idx="0">
                  <c:v>2.0761780775587804</c:v>
                </c:pt>
                <c:pt idx="1">
                  <c:v>2.1950254424894462</c:v>
                </c:pt>
                <c:pt idx="2">
                  <c:v>2.2504596741074545</c:v>
                </c:pt>
                <c:pt idx="3">
                  <c:v>2.1588164423810263</c:v>
                </c:pt>
                <c:pt idx="4">
                  <c:v>1.8998345130936856</c:v>
                </c:pt>
                <c:pt idx="5">
                  <c:v>2.4665116237361828</c:v>
                </c:pt>
                <c:pt idx="6">
                  <c:v>2.090599137468832</c:v>
                </c:pt>
                <c:pt idx="7">
                  <c:v>0</c:v>
                </c:pt>
                <c:pt idx="8">
                  <c:v>0</c:v>
                </c:pt>
                <c:pt idx="9">
                  <c:v>0</c:v>
                </c:pt>
                <c:pt idx="10">
                  <c:v>0</c:v>
                </c:pt>
                <c:pt idx="11">
                  <c:v>1.9372165118252334</c:v>
                </c:pt>
                <c:pt idx="12">
                  <c:v>1.6262491679176359</c:v>
                </c:pt>
                <c:pt idx="13">
                  <c:v>1.9359452843564022</c:v>
                </c:pt>
                <c:pt idx="14">
                  <c:v>1.8633066199621118</c:v>
                </c:pt>
                <c:pt idx="15">
                  <c:v>2.6317062440357741</c:v>
                </c:pt>
                <c:pt idx="16">
                  <c:v>1.8941825311333986</c:v>
                </c:pt>
                <c:pt idx="17">
                  <c:v>1.6311173997752317</c:v>
                </c:pt>
                <c:pt idx="18">
                  <c:v>2.0661708170425976</c:v>
                </c:pt>
                <c:pt idx="19">
                  <c:v>1.5408669202805201</c:v>
                </c:pt>
                <c:pt idx="20">
                  <c:v>1.6693044569636455</c:v>
                </c:pt>
                <c:pt idx="21">
                  <c:v>2.0955623370880416</c:v>
                </c:pt>
                <c:pt idx="22">
                  <c:v>1.6573245709263189</c:v>
                </c:pt>
                <c:pt idx="23">
                  <c:v>1.9357934841342599</c:v>
                </c:pt>
                <c:pt idx="24">
                  <c:v>0</c:v>
                </c:pt>
                <c:pt idx="25">
                  <c:v>1.8636959275172889</c:v>
                </c:pt>
                <c:pt idx="26">
                  <c:v>1.6688963150865648</c:v>
                </c:pt>
                <c:pt idx="27">
                  <c:v>1.8933755883208117</c:v>
                </c:pt>
                <c:pt idx="28">
                  <c:v>1.7812740254848882</c:v>
                </c:pt>
                <c:pt idx="29">
                  <c:v>2.5609148057473199</c:v>
                </c:pt>
                <c:pt idx="30">
                  <c:v>1.5272346903307832</c:v>
                </c:pt>
                <c:pt idx="31">
                  <c:v>1.6596009485865952</c:v>
                </c:pt>
                <c:pt idx="32">
                  <c:v>2.010938112687044</c:v>
                </c:pt>
                <c:pt idx="33">
                  <c:v>1.8720541771345789</c:v>
                </c:pt>
                <c:pt idx="34">
                  <c:v>1.7877634750699363</c:v>
                </c:pt>
                <c:pt idx="35">
                  <c:v>1.9621025940506183</c:v>
                </c:pt>
              </c:numCache>
            </c:numRef>
          </c:yVal>
          <c:smooth val="0"/>
        </c:ser>
        <c:dLbls>
          <c:showLegendKey val="0"/>
          <c:showVal val="0"/>
          <c:showCatName val="0"/>
          <c:showSerName val="0"/>
          <c:showPercent val="0"/>
          <c:showBubbleSize val="0"/>
        </c:dLbls>
        <c:axId val="217733760"/>
        <c:axId val="217732224"/>
      </c:scatterChart>
      <c:valAx>
        <c:axId val="217716608"/>
        <c:scaling>
          <c:orientation val="minMax"/>
        </c:scaling>
        <c:delete val="0"/>
        <c:axPos val="b"/>
        <c:numFmt formatCode="General" sourceLinked="1"/>
        <c:majorTickMark val="out"/>
        <c:minorTickMark val="none"/>
        <c:tickLblPos val="nextTo"/>
        <c:crossAx val="217718144"/>
        <c:crosses val="autoZero"/>
        <c:crossBetween val="midCat"/>
      </c:valAx>
      <c:valAx>
        <c:axId val="217718144"/>
        <c:scaling>
          <c:orientation val="minMax"/>
          <c:min val="0"/>
        </c:scaling>
        <c:delete val="0"/>
        <c:axPos val="l"/>
        <c:majorGridlines/>
        <c:numFmt formatCode="0.0000" sourceLinked="1"/>
        <c:majorTickMark val="out"/>
        <c:minorTickMark val="none"/>
        <c:tickLblPos val="nextTo"/>
        <c:crossAx val="217716608"/>
        <c:crosses val="autoZero"/>
        <c:crossBetween val="midCat"/>
      </c:valAx>
      <c:valAx>
        <c:axId val="217732224"/>
        <c:scaling>
          <c:orientation val="minMax"/>
          <c:max val="4.5"/>
          <c:min val="0"/>
        </c:scaling>
        <c:delete val="0"/>
        <c:axPos val="r"/>
        <c:numFmt formatCode="0.0000" sourceLinked="1"/>
        <c:majorTickMark val="out"/>
        <c:minorTickMark val="none"/>
        <c:tickLblPos val="nextTo"/>
        <c:crossAx val="217733760"/>
        <c:crosses val="max"/>
        <c:crossBetween val="midCat"/>
      </c:valAx>
      <c:valAx>
        <c:axId val="217733760"/>
        <c:scaling>
          <c:orientation val="minMax"/>
        </c:scaling>
        <c:delete val="1"/>
        <c:axPos val="b"/>
        <c:numFmt formatCode="General" sourceLinked="1"/>
        <c:majorTickMark val="out"/>
        <c:minorTickMark val="none"/>
        <c:tickLblPos val="none"/>
        <c:crossAx val="217732224"/>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0966" l="0.70000000000000062" r="0.70000000000000062" t="0.75000000000000966" header="0.30000000000000032" footer="0.30000000000000032"/>
    <c:pageSetup orientation="landscape"/>
  </c:printSettings>
  <c:userShapes r:id="rId1"/>
</c:chartSpace>
</file>

<file path=xl/charts/chart6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Kapton diameters, Sigma g and mpass ratio </a:t>
            </a:r>
            <a:r>
              <a:rPr lang="en-US">
                <a:solidFill>
                  <a:srgbClr val="FF0000"/>
                </a:solidFill>
              </a:rPr>
              <a:t> versus air</a:t>
            </a:r>
            <a:r>
              <a:rPr lang="en-US" baseline="0">
                <a:solidFill>
                  <a:srgbClr val="FF0000"/>
                </a:solidFill>
              </a:rPr>
              <a:t> velocity </a:t>
            </a:r>
          </a:p>
          <a:p>
            <a:pPr>
              <a:defRPr/>
            </a:pPr>
            <a:r>
              <a:rPr lang="en-US" baseline="0">
                <a:solidFill>
                  <a:srgbClr val="FF0000"/>
                </a:solidFill>
              </a:rPr>
              <a:t>unaged,  Rt/R0=1.38</a:t>
            </a:r>
          </a:p>
        </c:rich>
      </c:tx>
      <c:layout>
        <c:manualLayout>
          <c:xMode val="edge"/>
          <c:yMode val="edge"/>
          <c:x val="0.12392395571192832"/>
          <c:y val="6.5103201342152889E-2"/>
        </c:manualLayout>
      </c:layout>
      <c:overlay val="0"/>
    </c:title>
    <c:autoTitleDeleted val="0"/>
    <c:plotArea>
      <c:layout>
        <c:manualLayout>
          <c:layoutTarget val="inner"/>
          <c:xMode val="edge"/>
          <c:yMode val="edge"/>
          <c:x val="0.14877325712506789"/>
          <c:y val="0.18813334373511587"/>
          <c:w val="0.70524930500535843"/>
          <c:h val="0.64424258957848368"/>
        </c:manualLayout>
      </c:layout>
      <c:scatterChart>
        <c:scatterStyle val="lineMarker"/>
        <c:varyColors val="0"/>
        <c:ser>
          <c:idx val="0"/>
          <c:order val="0"/>
          <c:tx>
            <c:strRef>
              <c:f>'Kapton V plots'!$BR$2</c:f>
              <c:strCache>
                <c:ptCount val="1"/>
                <c:pt idx="0">
                  <c:v>CMD, M1/M0, micro-m</c:v>
                </c:pt>
              </c:strCache>
            </c:strRef>
          </c:tx>
          <c:spPr>
            <a:ln w="28575">
              <a:noFill/>
            </a:ln>
          </c:spPr>
          <c:xVal>
            <c:numRef>
              <c:f>'Kapton V plots'!$N$3:$N$9</c:f>
              <c:numCache>
                <c:formatCode>General</c:formatCode>
                <c:ptCount val="7"/>
                <c:pt idx="0">
                  <c:v>2</c:v>
                </c:pt>
                <c:pt idx="1">
                  <c:v>4</c:v>
                </c:pt>
                <c:pt idx="2">
                  <c:v>8</c:v>
                </c:pt>
                <c:pt idx="3">
                  <c:v>8.1</c:v>
                </c:pt>
                <c:pt idx="4">
                  <c:v>8.1</c:v>
                </c:pt>
                <c:pt idx="5">
                  <c:v>8.1</c:v>
                </c:pt>
                <c:pt idx="6">
                  <c:v>8.1</c:v>
                </c:pt>
              </c:numCache>
            </c:numRef>
          </c:xVal>
          <c:yVal>
            <c:numRef>
              <c:f>'Kapton V plots'!$BR$3:$BR$9</c:f>
              <c:numCache>
                <c:formatCode>0.0000</c:formatCode>
                <c:ptCount val="7"/>
                <c:pt idx="0">
                  <c:v>0.15228375712362852</c:v>
                </c:pt>
                <c:pt idx="1">
                  <c:v>0.11462877287753323</c:v>
                </c:pt>
                <c:pt idx="2">
                  <c:v>9.4172911864210257E-2</c:v>
                </c:pt>
                <c:pt idx="3">
                  <c:v>5.8581728377719348E-2</c:v>
                </c:pt>
                <c:pt idx="4">
                  <c:v>5.8782385759754953E-2</c:v>
                </c:pt>
                <c:pt idx="5">
                  <c:v>4.9005103969337348E-2</c:v>
                </c:pt>
                <c:pt idx="6">
                  <c:v>5.6373119010545703E-2</c:v>
                </c:pt>
              </c:numCache>
            </c:numRef>
          </c:yVal>
          <c:smooth val="0"/>
        </c:ser>
        <c:ser>
          <c:idx val="1"/>
          <c:order val="1"/>
          <c:tx>
            <c:strRef>
              <c:f>'Kapton V plots'!$BS$2</c:f>
              <c:strCache>
                <c:ptCount val="1"/>
                <c:pt idx="0">
                  <c:v>Dia. of Average Mass, micro-m</c:v>
                </c:pt>
              </c:strCache>
            </c:strRef>
          </c:tx>
          <c:spPr>
            <a:ln w="28575">
              <a:noFill/>
            </a:ln>
          </c:spPr>
          <c:xVal>
            <c:numRef>
              <c:f>'Kapton V plots'!$N$3:$N$9</c:f>
              <c:numCache>
                <c:formatCode>General</c:formatCode>
                <c:ptCount val="7"/>
                <c:pt idx="0">
                  <c:v>2</c:v>
                </c:pt>
                <c:pt idx="1">
                  <c:v>4</c:v>
                </c:pt>
                <c:pt idx="2">
                  <c:v>8</c:v>
                </c:pt>
                <c:pt idx="3">
                  <c:v>8.1</c:v>
                </c:pt>
                <c:pt idx="4">
                  <c:v>8.1</c:v>
                </c:pt>
                <c:pt idx="5">
                  <c:v>8.1</c:v>
                </c:pt>
                <c:pt idx="6">
                  <c:v>8.1</c:v>
                </c:pt>
              </c:numCache>
            </c:numRef>
          </c:xVal>
          <c:yVal>
            <c:numRef>
              <c:f>'Kapton V plots'!$BS$3:$BS$9</c:f>
              <c:numCache>
                <c:formatCode>0.0000</c:formatCode>
                <c:ptCount val="7"/>
                <c:pt idx="0">
                  <c:v>0.25967162312878556</c:v>
                </c:pt>
                <c:pt idx="1">
                  <c:v>0.21268225274370534</c:v>
                </c:pt>
                <c:pt idx="2">
                  <c:v>0.18182992084451238</c:v>
                </c:pt>
                <c:pt idx="3">
                  <c:v>0.10591592684287916</c:v>
                </c:pt>
                <c:pt idx="4">
                  <c:v>8.8739654555589506E-2</c:v>
                </c:pt>
                <c:pt idx="5">
                  <c:v>0.1107174056889626</c:v>
                </c:pt>
                <c:pt idx="6">
                  <c:v>9.7108213230960166E-2</c:v>
                </c:pt>
              </c:numCache>
            </c:numRef>
          </c:yVal>
          <c:smooth val="0"/>
        </c:ser>
        <c:ser>
          <c:idx val="4"/>
          <c:order val="4"/>
          <c:tx>
            <c:strRef>
              <c:f>'Kapton V plots'!$BV$2</c:f>
              <c:strCache>
                <c:ptCount val="1"/>
                <c:pt idx="0">
                  <c:v>Hatch Choate Dg</c:v>
                </c:pt>
              </c:strCache>
            </c:strRef>
          </c:tx>
          <c:spPr>
            <a:ln w="28575">
              <a:noFill/>
            </a:ln>
          </c:spPr>
          <c:xVal>
            <c:numRef>
              <c:f>'Kapton V plots'!$N$3:$N$9</c:f>
              <c:numCache>
                <c:formatCode>General</c:formatCode>
                <c:ptCount val="7"/>
                <c:pt idx="0">
                  <c:v>2</c:v>
                </c:pt>
                <c:pt idx="1">
                  <c:v>4</c:v>
                </c:pt>
                <c:pt idx="2">
                  <c:v>8</c:v>
                </c:pt>
                <c:pt idx="3">
                  <c:v>8.1</c:v>
                </c:pt>
                <c:pt idx="4">
                  <c:v>8.1</c:v>
                </c:pt>
                <c:pt idx="5">
                  <c:v>8.1</c:v>
                </c:pt>
                <c:pt idx="6">
                  <c:v>8.1</c:v>
                </c:pt>
              </c:numCache>
            </c:numRef>
          </c:xVal>
          <c:yVal>
            <c:numRef>
              <c:f>'Kapton V plots'!$BV$3:$BV$9</c:f>
              <c:numCache>
                <c:formatCode>0.0000</c:formatCode>
                <c:ptCount val="7"/>
                <c:pt idx="0">
                  <c:v>0.11661868188901976</c:v>
                </c:pt>
                <c:pt idx="1">
                  <c:v>8.4154014596173179E-2</c:v>
                </c:pt>
                <c:pt idx="2">
                  <c:v>6.7772939709597191E-2</c:v>
                </c:pt>
                <c:pt idx="3">
                  <c:v>4.3567499587897025E-2</c:v>
                </c:pt>
                <c:pt idx="4">
                  <c:v>4.7842288526491916E-2</c:v>
                </c:pt>
                <c:pt idx="5">
                  <c:v>3.2602734095945066E-2</c:v>
                </c:pt>
                <c:pt idx="6">
                  <c:v>4.2951675961784321E-2</c:v>
                </c:pt>
              </c:numCache>
            </c:numRef>
          </c:yVal>
          <c:smooth val="0"/>
        </c:ser>
        <c:dLbls>
          <c:showLegendKey val="0"/>
          <c:showVal val="0"/>
          <c:showCatName val="0"/>
          <c:showSerName val="0"/>
          <c:showPercent val="0"/>
          <c:showBubbleSize val="0"/>
        </c:dLbls>
        <c:axId val="217787776"/>
        <c:axId val="217806336"/>
      </c:scatterChart>
      <c:scatterChart>
        <c:scatterStyle val="lineMarker"/>
        <c:varyColors val="0"/>
        <c:ser>
          <c:idx val="2"/>
          <c:order val="2"/>
          <c:tx>
            <c:strRef>
              <c:f>'Kapton V plots'!$BT$2</c:f>
              <c:strCache>
                <c:ptCount val="1"/>
                <c:pt idx="0">
                  <c:v>MPASS 3/2</c:v>
                </c:pt>
              </c:strCache>
            </c:strRef>
          </c:tx>
          <c:spPr>
            <a:ln w="28575">
              <a:noFill/>
            </a:ln>
          </c:spPr>
          <c:xVal>
            <c:numRef>
              <c:f>'Kapton V plots'!$N$3:$N$9</c:f>
              <c:numCache>
                <c:formatCode>General</c:formatCode>
                <c:ptCount val="7"/>
                <c:pt idx="0">
                  <c:v>2</c:v>
                </c:pt>
                <c:pt idx="1">
                  <c:v>4</c:v>
                </c:pt>
                <c:pt idx="2">
                  <c:v>8</c:v>
                </c:pt>
                <c:pt idx="3">
                  <c:v>8.1</c:v>
                </c:pt>
                <c:pt idx="4">
                  <c:v>8.1</c:v>
                </c:pt>
                <c:pt idx="5">
                  <c:v>8.1</c:v>
                </c:pt>
                <c:pt idx="6">
                  <c:v>8.1</c:v>
                </c:pt>
              </c:numCache>
            </c:numRef>
          </c:xVal>
          <c:yVal>
            <c:numRef>
              <c:f>'Kapton V plots'!$BT$3:$BT$9</c:f>
              <c:numCache>
                <c:formatCode>0.0000</c:formatCode>
                <c:ptCount val="7"/>
                <c:pt idx="3">
                  <c:v>2.6147363312046679</c:v>
                </c:pt>
                <c:pt idx="4">
                  <c:v>2.2162113055412394</c:v>
                </c:pt>
                <c:pt idx="5">
                  <c:v>0</c:v>
                </c:pt>
                <c:pt idx="6">
                  <c:v>2.6213644090899169</c:v>
                </c:pt>
              </c:numCache>
            </c:numRef>
          </c:yVal>
          <c:smooth val="0"/>
        </c:ser>
        <c:ser>
          <c:idx val="3"/>
          <c:order val="3"/>
          <c:tx>
            <c:strRef>
              <c:f>'Kapton V plots'!$BU$2</c:f>
              <c:strCache>
                <c:ptCount val="1"/>
                <c:pt idx="0">
                  <c:v>Hatch Choate Sigma g</c:v>
                </c:pt>
              </c:strCache>
            </c:strRef>
          </c:tx>
          <c:spPr>
            <a:ln w="28575">
              <a:noFill/>
            </a:ln>
          </c:spPr>
          <c:xVal>
            <c:numRef>
              <c:f>'Kapton V plots'!$N$3:$N$9</c:f>
              <c:numCache>
                <c:formatCode>General</c:formatCode>
                <c:ptCount val="7"/>
                <c:pt idx="0">
                  <c:v>2</c:v>
                </c:pt>
                <c:pt idx="1">
                  <c:v>4</c:v>
                </c:pt>
                <c:pt idx="2">
                  <c:v>8</c:v>
                </c:pt>
                <c:pt idx="3">
                  <c:v>8.1</c:v>
                </c:pt>
                <c:pt idx="4">
                  <c:v>8.1</c:v>
                </c:pt>
                <c:pt idx="5">
                  <c:v>8.1</c:v>
                </c:pt>
                <c:pt idx="6">
                  <c:v>8.1</c:v>
                </c:pt>
              </c:numCache>
            </c:numRef>
          </c:xVal>
          <c:yVal>
            <c:numRef>
              <c:f>'Kapton V plots'!$BU$3:$BU$9</c:f>
              <c:numCache>
                <c:formatCode>0.0000</c:formatCode>
                <c:ptCount val="7"/>
                <c:pt idx="0">
                  <c:v>2.0761780775587804</c:v>
                </c:pt>
                <c:pt idx="1">
                  <c:v>2.1950254424894462</c:v>
                </c:pt>
                <c:pt idx="2">
                  <c:v>2.2504596741074545</c:v>
                </c:pt>
                <c:pt idx="3">
                  <c:v>2.1588164423810263</c:v>
                </c:pt>
                <c:pt idx="4">
                  <c:v>1.8998345130936856</c:v>
                </c:pt>
                <c:pt idx="5">
                  <c:v>2.4665116237361828</c:v>
                </c:pt>
                <c:pt idx="6">
                  <c:v>2.090599137468832</c:v>
                </c:pt>
              </c:numCache>
            </c:numRef>
          </c:yVal>
          <c:smooth val="0"/>
        </c:ser>
        <c:dLbls>
          <c:showLegendKey val="0"/>
          <c:showVal val="0"/>
          <c:showCatName val="0"/>
          <c:showSerName val="0"/>
          <c:showPercent val="0"/>
          <c:showBubbleSize val="0"/>
        </c:dLbls>
        <c:axId val="217814144"/>
        <c:axId val="217808256"/>
      </c:scatterChart>
      <c:valAx>
        <c:axId val="217787776"/>
        <c:scaling>
          <c:orientation val="minMax"/>
        </c:scaling>
        <c:delete val="0"/>
        <c:axPos val="b"/>
        <c:title>
          <c:tx>
            <c:rich>
              <a:bodyPr/>
              <a:lstStyle/>
              <a:p>
                <a:pPr>
                  <a:defRPr sz="1600"/>
                </a:pPr>
                <a:r>
                  <a:rPr lang="en-US" sz="1600"/>
                  <a:t>Air Velocity, cm/s</a:t>
                </a:r>
              </a:p>
            </c:rich>
          </c:tx>
          <c:overlay val="0"/>
        </c:title>
        <c:numFmt formatCode="General" sourceLinked="1"/>
        <c:majorTickMark val="none"/>
        <c:minorTickMark val="none"/>
        <c:tickLblPos val="nextTo"/>
        <c:txPr>
          <a:bodyPr/>
          <a:lstStyle/>
          <a:p>
            <a:pPr>
              <a:defRPr sz="1600"/>
            </a:pPr>
            <a:endParaRPr lang="en-US"/>
          </a:p>
        </c:txPr>
        <c:crossAx val="217806336"/>
        <c:crosses val="autoZero"/>
        <c:crossBetween val="midCat"/>
      </c:valAx>
      <c:valAx>
        <c:axId val="217806336"/>
        <c:scaling>
          <c:orientation val="minMax"/>
          <c:min val="0"/>
        </c:scaling>
        <c:delete val="0"/>
        <c:axPos val="l"/>
        <c:majorGridlines/>
        <c:title>
          <c:tx>
            <c:rich>
              <a:bodyPr/>
              <a:lstStyle/>
              <a:p>
                <a:pPr>
                  <a:defRPr sz="1600"/>
                </a:pPr>
                <a:r>
                  <a:rPr lang="en-US" sz="1600"/>
                  <a:t>Particle Diameter, </a:t>
                </a:r>
                <a:r>
                  <a:rPr lang="en-US" sz="1600">
                    <a:latin typeface="Symbol" pitchFamily="18" charset="2"/>
                  </a:rPr>
                  <a:t>m</a:t>
                </a:r>
                <a:r>
                  <a:rPr lang="en-US" sz="1600"/>
                  <a:t>m</a:t>
                </a:r>
              </a:p>
            </c:rich>
          </c:tx>
          <c:layout>
            <c:manualLayout>
              <c:xMode val="edge"/>
              <c:yMode val="edge"/>
              <c:x val="2.6414411384940221E-2"/>
              <c:y val="0.35217251064285016"/>
            </c:manualLayout>
          </c:layout>
          <c:overlay val="0"/>
        </c:title>
        <c:numFmt formatCode="0.00" sourceLinked="0"/>
        <c:majorTickMark val="none"/>
        <c:minorTickMark val="none"/>
        <c:tickLblPos val="nextTo"/>
        <c:txPr>
          <a:bodyPr/>
          <a:lstStyle/>
          <a:p>
            <a:pPr>
              <a:defRPr sz="1600"/>
            </a:pPr>
            <a:endParaRPr lang="en-US"/>
          </a:p>
        </c:txPr>
        <c:crossAx val="217787776"/>
        <c:crosses val="autoZero"/>
        <c:crossBetween val="midCat"/>
      </c:valAx>
      <c:valAx>
        <c:axId val="217808256"/>
        <c:scaling>
          <c:orientation val="minMax"/>
          <c:max val="4.5"/>
          <c:min val="0"/>
        </c:scaling>
        <c:delete val="0"/>
        <c:axPos val="r"/>
        <c:numFmt formatCode="0.0" sourceLinked="0"/>
        <c:majorTickMark val="out"/>
        <c:minorTickMark val="none"/>
        <c:tickLblPos val="nextTo"/>
        <c:txPr>
          <a:bodyPr/>
          <a:lstStyle/>
          <a:p>
            <a:pPr>
              <a:defRPr sz="1600"/>
            </a:pPr>
            <a:endParaRPr lang="en-US"/>
          </a:p>
        </c:txPr>
        <c:crossAx val="217814144"/>
        <c:crosses val="max"/>
        <c:crossBetween val="midCat"/>
      </c:valAx>
      <c:valAx>
        <c:axId val="217814144"/>
        <c:scaling>
          <c:orientation val="minMax"/>
        </c:scaling>
        <c:delete val="1"/>
        <c:axPos val="b"/>
        <c:numFmt formatCode="General" sourceLinked="1"/>
        <c:majorTickMark val="out"/>
        <c:minorTickMark val="none"/>
        <c:tickLblPos val="none"/>
        <c:crossAx val="217808256"/>
        <c:crosses val="autoZero"/>
        <c:crossBetween val="midCat"/>
      </c:valAx>
    </c:plotArea>
    <c:legend>
      <c:legendPos val="r"/>
      <c:layout>
        <c:manualLayout>
          <c:xMode val="edge"/>
          <c:yMode val="edge"/>
          <c:x val="0.58866345495656358"/>
          <c:y val="0.18825044453887974"/>
          <c:w val="0.26541087005546216"/>
          <c:h val="0.21029285376597079"/>
        </c:manualLayout>
      </c:layout>
      <c:overlay val="0"/>
      <c:spPr>
        <a:ln w="6350">
          <a:solidFill>
            <a:schemeClr val="tx1"/>
          </a:solidFill>
        </a:ln>
      </c:spPr>
      <c:txPr>
        <a:bodyPr/>
        <a:lstStyle/>
        <a:p>
          <a:pPr>
            <a:defRPr sz="1200"/>
          </a:pPr>
          <a:endParaRPr lang="en-US"/>
        </a:p>
      </c:txPr>
    </c:legend>
    <c:plotVisOnly val="1"/>
    <c:dispBlanksAs val="gap"/>
    <c:showDLblsOverMax val="0"/>
  </c:chart>
  <c:printSettings>
    <c:headerFooter>
      <c:oddFooter>&amp;L&amp;D&amp;C&amp;F&amp;R&amp;A</c:oddFooter>
    </c:headerFooter>
    <c:pageMargins b="0.75000000000000988" l="0.70000000000000062" r="0.70000000000000062" t="0.75000000000000988" header="0.30000000000000032" footer="0.30000000000000032"/>
    <c:pageSetup orientation="landscape"/>
  </c:printSettings>
  <c:userShapes r:id="rId1"/>
</c:chartSpace>
</file>

<file path=xl/charts/chart6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Kapton diameters, Sigma g and mpass ratio </a:t>
            </a:r>
            <a:r>
              <a:rPr lang="en-US">
                <a:solidFill>
                  <a:srgbClr val="FF0000"/>
                </a:solidFill>
              </a:rPr>
              <a:t> versus air</a:t>
            </a:r>
            <a:r>
              <a:rPr lang="en-US" baseline="0">
                <a:solidFill>
                  <a:srgbClr val="FF0000"/>
                </a:solidFill>
              </a:rPr>
              <a:t> velocity </a:t>
            </a:r>
          </a:p>
          <a:p>
            <a:pPr>
              <a:defRPr/>
            </a:pPr>
            <a:r>
              <a:rPr lang="en-US" baseline="0">
                <a:solidFill>
                  <a:srgbClr val="FF0000"/>
                </a:solidFill>
              </a:rPr>
              <a:t>unaged,  Rt/R0=1.48</a:t>
            </a:r>
          </a:p>
        </c:rich>
      </c:tx>
      <c:overlay val="0"/>
    </c:title>
    <c:autoTitleDeleted val="0"/>
    <c:plotArea>
      <c:layout/>
      <c:scatterChart>
        <c:scatterStyle val="lineMarker"/>
        <c:varyColors val="0"/>
        <c:ser>
          <c:idx val="0"/>
          <c:order val="0"/>
          <c:tx>
            <c:strRef>
              <c:f>'Kapton V plots'!$BR$2</c:f>
              <c:strCache>
                <c:ptCount val="1"/>
                <c:pt idx="0">
                  <c:v>CMD, M1/M0, micro-m</c:v>
                </c:pt>
              </c:strCache>
            </c:strRef>
          </c:tx>
          <c:spPr>
            <a:ln w="28575">
              <a:noFill/>
            </a:ln>
          </c:spPr>
          <c:xVal>
            <c:numRef>
              <c:f>'Kapton V plots'!$N$16:$N$22</c:f>
              <c:numCache>
                <c:formatCode>General</c:formatCode>
                <c:ptCount val="7"/>
                <c:pt idx="0">
                  <c:v>0</c:v>
                </c:pt>
                <c:pt idx="1">
                  <c:v>0</c:v>
                </c:pt>
                <c:pt idx="2">
                  <c:v>1</c:v>
                </c:pt>
                <c:pt idx="3">
                  <c:v>2</c:v>
                </c:pt>
                <c:pt idx="4">
                  <c:v>8</c:v>
                </c:pt>
                <c:pt idx="5">
                  <c:v>8.1</c:v>
                </c:pt>
                <c:pt idx="6">
                  <c:v>8.1</c:v>
                </c:pt>
              </c:numCache>
            </c:numRef>
          </c:xVal>
          <c:yVal>
            <c:numRef>
              <c:f>'Kapton V plots'!$BR$16:$BR$22</c:f>
              <c:numCache>
                <c:formatCode>0.0000</c:formatCode>
                <c:ptCount val="7"/>
                <c:pt idx="0">
                  <c:v>0.22332654446557226</c:v>
                </c:pt>
                <c:pt idx="1">
                  <c:v>0.30421984529136165</c:v>
                </c:pt>
                <c:pt idx="2">
                  <c:v>0.1346708034598724</c:v>
                </c:pt>
                <c:pt idx="3">
                  <c:v>0.19061768489019365</c:v>
                </c:pt>
                <c:pt idx="4">
                  <c:v>0.21852328663676657</c:v>
                </c:pt>
                <c:pt idx="5">
                  <c:v>0.14833639810998711</c:v>
                </c:pt>
                <c:pt idx="6">
                  <c:v>8.83966382810287E-2</c:v>
                </c:pt>
              </c:numCache>
            </c:numRef>
          </c:yVal>
          <c:smooth val="0"/>
        </c:ser>
        <c:ser>
          <c:idx val="1"/>
          <c:order val="1"/>
          <c:tx>
            <c:strRef>
              <c:f>'Kapton V plots'!$BS$2</c:f>
              <c:strCache>
                <c:ptCount val="1"/>
                <c:pt idx="0">
                  <c:v>Dia. of Average Mass, micro-m</c:v>
                </c:pt>
              </c:strCache>
            </c:strRef>
          </c:tx>
          <c:spPr>
            <a:ln w="28575">
              <a:noFill/>
            </a:ln>
          </c:spPr>
          <c:xVal>
            <c:numRef>
              <c:f>'Kapton V plots'!$N$16:$N$22</c:f>
              <c:numCache>
                <c:formatCode>General</c:formatCode>
                <c:ptCount val="7"/>
                <c:pt idx="0">
                  <c:v>0</c:v>
                </c:pt>
                <c:pt idx="1">
                  <c:v>0</c:v>
                </c:pt>
                <c:pt idx="2">
                  <c:v>1</c:v>
                </c:pt>
                <c:pt idx="3">
                  <c:v>2</c:v>
                </c:pt>
                <c:pt idx="4">
                  <c:v>8</c:v>
                </c:pt>
                <c:pt idx="5">
                  <c:v>8.1</c:v>
                </c:pt>
                <c:pt idx="6">
                  <c:v>8.1</c:v>
                </c:pt>
              </c:numCache>
            </c:numRef>
          </c:xVal>
          <c:yVal>
            <c:numRef>
              <c:f>'Kapton V plots'!$BS$16:$BS$22</c:f>
              <c:numCache>
                <c:formatCode>0.0000</c:formatCode>
                <c:ptCount val="7"/>
                <c:pt idx="0">
                  <c:v>0.34551005269730162</c:v>
                </c:pt>
                <c:pt idx="1">
                  <c:v>0.44812555565829937</c:v>
                </c:pt>
                <c:pt idx="2">
                  <c:v>0.34348579768208154</c:v>
                </c:pt>
                <c:pt idx="3">
                  <c:v>0.28666637066468903</c:v>
                </c:pt>
                <c:pt idx="4">
                  <c:v>0.2776255099104501</c:v>
                </c:pt>
                <c:pt idx="5">
                  <c:v>0.25116720161368244</c:v>
                </c:pt>
                <c:pt idx="6">
                  <c:v>0.10656512563679277</c:v>
                </c:pt>
              </c:numCache>
            </c:numRef>
          </c:yVal>
          <c:smooth val="0"/>
        </c:ser>
        <c:ser>
          <c:idx val="4"/>
          <c:order val="4"/>
          <c:tx>
            <c:strRef>
              <c:f>'Kapton V plots'!$BV$2</c:f>
              <c:strCache>
                <c:ptCount val="1"/>
                <c:pt idx="0">
                  <c:v>Hatch Choate Dg</c:v>
                </c:pt>
              </c:strCache>
            </c:strRef>
          </c:tx>
          <c:spPr>
            <a:ln w="28575">
              <a:noFill/>
            </a:ln>
          </c:spPr>
          <c:xVal>
            <c:numRef>
              <c:f>'Kapton V plots'!$N$16:$N$22</c:f>
              <c:numCache>
                <c:formatCode>General</c:formatCode>
                <c:ptCount val="7"/>
                <c:pt idx="0">
                  <c:v>0</c:v>
                </c:pt>
                <c:pt idx="1">
                  <c:v>0</c:v>
                </c:pt>
                <c:pt idx="2">
                  <c:v>1</c:v>
                </c:pt>
                <c:pt idx="3">
                  <c:v>2</c:v>
                </c:pt>
                <c:pt idx="4">
                  <c:v>8</c:v>
                </c:pt>
                <c:pt idx="5">
                  <c:v>8.1</c:v>
                </c:pt>
                <c:pt idx="6">
                  <c:v>8.1</c:v>
                </c:pt>
              </c:numCache>
            </c:numRef>
          </c:xVal>
          <c:yVal>
            <c:numRef>
              <c:f>'Kapton V plots'!$BV$16:$BV$22</c:f>
              <c:numCache>
                <c:formatCode>0.0000</c:formatCode>
                <c:ptCount val="7"/>
                <c:pt idx="0">
                  <c:v>0.17954783605894736</c:v>
                </c:pt>
                <c:pt idx="1">
                  <c:v>0.25065793411164244</c:v>
                </c:pt>
                <c:pt idx="2">
                  <c:v>8.432489020675428E-2</c:v>
                </c:pt>
                <c:pt idx="3">
                  <c:v>0.15543771805529163</c:v>
                </c:pt>
                <c:pt idx="4">
                  <c:v>0.19387280822319733</c:v>
                </c:pt>
                <c:pt idx="5">
                  <c:v>0.11399613592531087</c:v>
                </c:pt>
                <c:pt idx="6">
                  <c:v>8.0509304157939804E-2</c:v>
                </c:pt>
              </c:numCache>
            </c:numRef>
          </c:yVal>
          <c:smooth val="0"/>
        </c:ser>
        <c:dLbls>
          <c:showLegendKey val="0"/>
          <c:showVal val="0"/>
          <c:showCatName val="0"/>
          <c:showSerName val="0"/>
          <c:showPercent val="0"/>
          <c:showBubbleSize val="0"/>
        </c:dLbls>
        <c:axId val="239916928"/>
        <c:axId val="239918464"/>
      </c:scatterChart>
      <c:scatterChart>
        <c:scatterStyle val="lineMarker"/>
        <c:varyColors val="0"/>
        <c:ser>
          <c:idx val="2"/>
          <c:order val="2"/>
          <c:tx>
            <c:strRef>
              <c:f>'Kapton V plots'!$BT$2</c:f>
              <c:strCache>
                <c:ptCount val="1"/>
                <c:pt idx="0">
                  <c:v>MPASS 3/2</c:v>
                </c:pt>
              </c:strCache>
            </c:strRef>
          </c:tx>
          <c:spPr>
            <a:ln w="28575">
              <a:noFill/>
            </a:ln>
          </c:spPr>
          <c:xVal>
            <c:numRef>
              <c:f>'Kapton V plots'!$N$16:$N$22</c:f>
              <c:numCache>
                <c:formatCode>General</c:formatCode>
                <c:ptCount val="7"/>
                <c:pt idx="0">
                  <c:v>0</c:v>
                </c:pt>
                <c:pt idx="1">
                  <c:v>0</c:v>
                </c:pt>
                <c:pt idx="2">
                  <c:v>1</c:v>
                </c:pt>
                <c:pt idx="3">
                  <c:v>2</c:v>
                </c:pt>
                <c:pt idx="4">
                  <c:v>8</c:v>
                </c:pt>
                <c:pt idx="5">
                  <c:v>8.1</c:v>
                </c:pt>
                <c:pt idx="6">
                  <c:v>8.1</c:v>
                </c:pt>
              </c:numCache>
            </c:numRef>
          </c:xVal>
          <c:yVal>
            <c:numRef>
              <c:f>'Kapton V plots'!$BT$16:$BT$22</c:f>
              <c:numCache>
                <c:formatCode>0.0000</c:formatCode>
                <c:ptCount val="7"/>
                <c:pt idx="0">
                  <c:v>3.7268052402687091</c:v>
                </c:pt>
                <c:pt idx="1">
                  <c:v>3.6880946330282898</c:v>
                </c:pt>
                <c:pt idx="2">
                  <c:v>3.5710829282686487</c:v>
                </c:pt>
                <c:pt idx="3">
                  <c:v>0</c:v>
                </c:pt>
                <c:pt idx="5">
                  <c:v>2.7123475034119386</c:v>
                </c:pt>
                <c:pt idx="6">
                  <c:v>2.5520473182155881</c:v>
                </c:pt>
              </c:numCache>
            </c:numRef>
          </c:yVal>
          <c:smooth val="0"/>
        </c:ser>
        <c:ser>
          <c:idx val="3"/>
          <c:order val="3"/>
          <c:tx>
            <c:strRef>
              <c:f>'Kapton V plots'!$BU$2</c:f>
              <c:strCache>
                <c:ptCount val="1"/>
                <c:pt idx="0">
                  <c:v>Hatch Choate Sigma g</c:v>
                </c:pt>
              </c:strCache>
            </c:strRef>
          </c:tx>
          <c:spPr>
            <a:ln w="28575">
              <a:noFill/>
            </a:ln>
          </c:spPr>
          <c:xVal>
            <c:numRef>
              <c:f>'Kapton V plots'!$N$16:$N$22</c:f>
              <c:numCache>
                <c:formatCode>General</c:formatCode>
                <c:ptCount val="7"/>
                <c:pt idx="0">
                  <c:v>0</c:v>
                </c:pt>
                <c:pt idx="1">
                  <c:v>0</c:v>
                </c:pt>
                <c:pt idx="2">
                  <c:v>1</c:v>
                </c:pt>
                <c:pt idx="3">
                  <c:v>2</c:v>
                </c:pt>
                <c:pt idx="4">
                  <c:v>8</c:v>
                </c:pt>
                <c:pt idx="5">
                  <c:v>8.1</c:v>
                </c:pt>
                <c:pt idx="6">
                  <c:v>8.1</c:v>
                </c:pt>
              </c:numCache>
            </c:numRef>
          </c:xVal>
          <c:yVal>
            <c:numRef>
              <c:f>'Kapton V plots'!$BU$16:$BU$22</c:f>
              <c:numCache>
                <c:formatCode>0.0000</c:formatCode>
                <c:ptCount val="7"/>
                <c:pt idx="0">
                  <c:v>1.9359452843564022</c:v>
                </c:pt>
                <c:pt idx="1">
                  <c:v>1.8633066199621118</c:v>
                </c:pt>
                <c:pt idx="2">
                  <c:v>2.6317062440357741</c:v>
                </c:pt>
                <c:pt idx="3">
                  <c:v>1.8941825311333986</c:v>
                </c:pt>
                <c:pt idx="4">
                  <c:v>1.6311173997752317</c:v>
                </c:pt>
                <c:pt idx="5">
                  <c:v>2.0661708170425976</c:v>
                </c:pt>
                <c:pt idx="6">
                  <c:v>1.5408669202805201</c:v>
                </c:pt>
              </c:numCache>
            </c:numRef>
          </c:yVal>
          <c:smooth val="0"/>
        </c:ser>
        <c:dLbls>
          <c:showLegendKey val="0"/>
          <c:showVal val="0"/>
          <c:showCatName val="0"/>
          <c:showSerName val="0"/>
          <c:showPercent val="0"/>
          <c:showBubbleSize val="0"/>
        </c:dLbls>
        <c:axId val="217860736"/>
        <c:axId val="217859200"/>
      </c:scatterChart>
      <c:valAx>
        <c:axId val="239916928"/>
        <c:scaling>
          <c:orientation val="minMax"/>
        </c:scaling>
        <c:delete val="0"/>
        <c:axPos val="b"/>
        <c:numFmt formatCode="General" sourceLinked="1"/>
        <c:majorTickMark val="out"/>
        <c:minorTickMark val="none"/>
        <c:tickLblPos val="nextTo"/>
        <c:crossAx val="239918464"/>
        <c:crosses val="autoZero"/>
        <c:crossBetween val="midCat"/>
      </c:valAx>
      <c:valAx>
        <c:axId val="239918464"/>
        <c:scaling>
          <c:orientation val="minMax"/>
          <c:min val="0"/>
        </c:scaling>
        <c:delete val="0"/>
        <c:axPos val="l"/>
        <c:majorGridlines/>
        <c:numFmt formatCode="0.0000" sourceLinked="1"/>
        <c:majorTickMark val="out"/>
        <c:minorTickMark val="none"/>
        <c:tickLblPos val="nextTo"/>
        <c:crossAx val="239916928"/>
        <c:crosses val="autoZero"/>
        <c:crossBetween val="midCat"/>
      </c:valAx>
      <c:valAx>
        <c:axId val="217859200"/>
        <c:scaling>
          <c:orientation val="minMax"/>
          <c:max val="4.5"/>
          <c:min val="0"/>
        </c:scaling>
        <c:delete val="0"/>
        <c:axPos val="r"/>
        <c:numFmt formatCode="0.0000" sourceLinked="1"/>
        <c:majorTickMark val="out"/>
        <c:minorTickMark val="none"/>
        <c:tickLblPos val="nextTo"/>
        <c:crossAx val="217860736"/>
        <c:crosses val="max"/>
        <c:crossBetween val="midCat"/>
      </c:valAx>
      <c:valAx>
        <c:axId val="217860736"/>
        <c:scaling>
          <c:orientation val="minMax"/>
        </c:scaling>
        <c:delete val="1"/>
        <c:axPos val="b"/>
        <c:numFmt formatCode="General" sourceLinked="1"/>
        <c:majorTickMark val="out"/>
        <c:minorTickMark val="none"/>
        <c:tickLblPos val="none"/>
        <c:crossAx val="217859200"/>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1" l="0.70000000000000062" r="0.70000000000000062" t="0.7500000000000101" header="0.30000000000000032" footer="0.30000000000000032"/>
    <c:pageSetup orientation="landscape"/>
  </c:printSettings>
  <c:userShapes r:id="rId1"/>
</c:chartSpace>
</file>

<file path=xl/charts/chart7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800" b="1" i="0" u="none" strike="noStrike" baseline="0">
                <a:solidFill>
                  <a:srgbClr val="FF0000"/>
                </a:solidFill>
              </a:rPr>
              <a:t>Kapton diameters, Sigma g and mpass ratio </a:t>
            </a:r>
            <a:r>
              <a:rPr lang="en-US">
                <a:solidFill>
                  <a:srgbClr val="FF0000"/>
                </a:solidFill>
              </a:rPr>
              <a:t> versus air</a:t>
            </a:r>
            <a:r>
              <a:rPr lang="en-US" baseline="0">
                <a:solidFill>
                  <a:srgbClr val="FF0000"/>
                </a:solidFill>
              </a:rPr>
              <a:t> velocity </a:t>
            </a:r>
          </a:p>
          <a:p>
            <a:pPr>
              <a:defRPr/>
            </a:pPr>
            <a:r>
              <a:rPr lang="en-US" baseline="0">
                <a:solidFill>
                  <a:srgbClr val="FF0000"/>
                </a:solidFill>
              </a:rPr>
              <a:t>aged 491 s,  Rt/R0=1.48</a:t>
            </a:r>
          </a:p>
        </c:rich>
      </c:tx>
      <c:overlay val="0"/>
    </c:title>
    <c:autoTitleDeleted val="0"/>
    <c:plotArea>
      <c:layout/>
      <c:scatterChart>
        <c:scatterStyle val="lineMarker"/>
        <c:varyColors val="0"/>
        <c:ser>
          <c:idx val="0"/>
          <c:order val="0"/>
          <c:tx>
            <c:strRef>
              <c:f>'Kapton V plots'!$BR$2</c:f>
              <c:strCache>
                <c:ptCount val="1"/>
                <c:pt idx="0">
                  <c:v>CMD, M1/M0, micro-m</c:v>
                </c:pt>
              </c:strCache>
            </c:strRef>
          </c:tx>
          <c:spPr>
            <a:ln w="28575">
              <a:noFill/>
            </a:ln>
          </c:spPr>
          <c:xVal>
            <c:numRef>
              <c:f>'Kapton V plots'!$N$30:$N$33</c:f>
              <c:numCache>
                <c:formatCode>General</c:formatCode>
                <c:ptCount val="4"/>
                <c:pt idx="0">
                  <c:v>0</c:v>
                </c:pt>
                <c:pt idx="1">
                  <c:v>0</c:v>
                </c:pt>
                <c:pt idx="2">
                  <c:v>1</c:v>
                </c:pt>
                <c:pt idx="3">
                  <c:v>8.1</c:v>
                </c:pt>
              </c:numCache>
            </c:numRef>
          </c:xVal>
          <c:yVal>
            <c:numRef>
              <c:f>'Kapton V plots'!$BR$30:$BR$33</c:f>
              <c:numCache>
                <c:formatCode>0.0000</c:formatCode>
                <c:ptCount val="4"/>
                <c:pt idx="0">
                  <c:v>0.23368086001393035</c:v>
                </c:pt>
                <c:pt idx="1">
                  <c:v>0.32964655737592746</c:v>
                </c:pt>
                <c:pt idx="2">
                  <c:v>0.14499643709710786</c:v>
                </c:pt>
                <c:pt idx="3">
                  <c:v>0.13818103735430015</c:v>
                </c:pt>
              </c:numCache>
            </c:numRef>
          </c:yVal>
          <c:smooth val="0"/>
        </c:ser>
        <c:ser>
          <c:idx val="1"/>
          <c:order val="1"/>
          <c:tx>
            <c:strRef>
              <c:f>'Kapton V plots'!$BS$2</c:f>
              <c:strCache>
                <c:ptCount val="1"/>
                <c:pt idx="0">
                  <c:v>Dia. of Average Mass, micro-m</c:v>
                </c:pt>
              </c:strCache>
            </c:strRef>
          </c:tx>
          <c:spPr>
            <a:ln w="28575">
              <a:noFill/>
            </a:ln>
          </c:spPr>
          <c:xVal>
            <c:numRef>
              <c:f>'Kapton V plots'!$N$30:$N$33</c:f>
              <c:numCache>
                <c:formatCode>General</c:formatCode>
                <c:ptCount val="4"/>
                <c:pt idx="0">
                  <c:v>0</c:v>
                </c:pt>
                <c:pt idx="1">
                  <c:v>0</c:v>
                </c:pt>
                <c:pt idx="2">
                  <c:v>1</c:v>
                </c:pt>
                <c:pt idx="3">
                  <c:v>8.1</c:v>
                </c:pt>
              </c:numCache>
            </c:numRef>
          </c:xVal>
          <c:yVal>
            <c:numRef>
              <c:f>'Kapton V plots'!$BS$30:$BS$33</c:f>
              <c:numCache>
                <c:formatCode>0.0000</c:formatCode>
                <c:ptCount val="4"/>
                <c:pt idx="0">
                  <c:v>0.35123708057095632</c:v>
                </c:pt>
                <c:pt idx="1">
                  <c:v>0.460047454751769</c:v>
                </c:pt>
                <c:pt idx="2">
                  <c:v>0.35107316171962338</c:v>
                </c:pt>
                <c:pt idx="3">
                  <c:v>0.16531983107175491</c:v>
                </c:pt>
              </c:numCache>
            </c:numRef>
          </c:yVal>
          <c:smooth val="0"/>
        </c:ser>
        <c:ser>
          <c:idx val="4"/>
          <c:order val="4"/>
          <c:tx>
            <c:strRef>
              <c:f>'Kapton V plots'!$BV$2</c:f>
              <c:strCache>
                <c:ptCount val="1"/>
                <c:pt idx="0">
                  <c:v>Hatch Choate Dg</c:v>
                </c:pt>
              </c:strCache>
            </c:strRef>
          </c:tx>
          <c:spPr>
            <a:ln w="28575">
              <a:noFill/>
            </a:ln>
          </c:spPr>
          <c:xVal>
            <c:numRef>
              <c:f>'Kapton V plots'!$N$30:$N$33</c:f>
              <c:numCache>
                <c:formatCode>General</c:formatCode>
                <c:ptCount val="4"/>
                <c:pt idx="0">
                  <c:v>0</c:v>
                </c:pt>
                <c:pt idx="1">
                  <c:v>0</c:v>
                </c:pt>
                <c:pt idx="2">
                  <c:v>1</c:v>
                </c:pt>
                <c:pt idx="3">
                  <c:v>8.1</c:v>
                </c:pt>
              </c:numCache>
            </c:numRef>
          </c:xVal>
          <c:yVal>
            <c:numRef>
              <c:f>'Kapton V plots'!$BV$30:$BV$33</c:f>
              <c:numCache>
                <c:formatCode>0.0000</c:formatCode>
                <c:ptCount val="4"/>
                <c:pt idx="0">
                  <c:v>0.19060510757829099</c:v>
                </c:pt>
                <c:pt idx="1">
                  <c:v>0.27904323668687664</c:v>
                </c:pt>
                <c:pt idx="2">
                  <c:v>9.3183105678405501E-2</c:v>
                </c:pt>
                <c:pt idx="3">
                  <c:v>0.12633107642464864</c:v>
                </c:pt>
              </c:numCache>
            </c:numRef>
          </c:yVal>
          <c:smooth val="0"/>
        </c:ser>
        <c:dLbls>
          <c:showLegendKey val="0"/>
          <c:showVal val="0"/>
          <c:showCatName val="0"/>
          <c:showSerName val="0"/>
          <c:showPercent val="0"/>
          <c:showBubbleSize val="0"/>
        </c:dLbls>
        <c:axId val="217890176"/>
        <c:axId val="217891968"/>
      </c:scatterChart>
      <c:scatterChart>
        <c:scatterStyle val="lineMarker"/>
        <c:varyColors val="0"/>
        <c:ser>
          <c:idx val="2"/>
          <c:order val="2"/>
          <c:tx>
            <c:strRef>
              <c:f>'Kapton V plots'!$BT$2</c:f>
              <c:strCache>
                <c:ptCount val="1"/>
                <c:pt idx="0">
                  <c:v>MPASS 3/2</c:v>
                </c:pt>
              </c:strCache>
            </c:strRef>
          </c:tx>
          <c:spPr>
            <a:ln w="28575">
              <a:noFill/>
            </a:ln>
          </c:spPr>
          <c:xVal>
            <c:numRef>
              <c:f>'Kapton V plots'!$N$30:$N$33</c:f>
              <c:numCache>
                <c:formatCode>General</c:formatCode>
                <c:ptCount val="4"/>
                <c:pt idx="0">
                  <c:v>0</c:v>
                </c:pt>
                <c:pt idx="1">
                  <c:v>0</c:v>
                </c:pt>
                <c:pt idx="2">
                  <c:v>1</c:v>
                </c:pt>
                <c:pt idx="3">
                  <c:v>8.1</c:v>
                </c:pt>
              </c:numCache>
            </c:numRef>
          </c:xVal>
          <c:yVal>
            <c:numRef>
              <c:f>'Kapton V plots'!$BT$30:$BT$33</c:f>
              <c:numCache>
                <c:formatCode>0.0000</c:formatCode>
                <c:ptCount val="4"/>
                <c:pt idx="0">
                  <c:v>3.6401441792200204</c:v>
                </c:pt>
                <c:pt idx="1">
                  <c:v>3.8536613315726695</c:v>
                </c:pt>
                <c:pt idx="2">
                  <c:v>3.4461339449347896</c:v>
                </c:pt>
                <c:pt idx="3">
                  <c:v>2.5244306475493064</c:v>
                </c:pt>
              </c:numCache>
            </c:numRef>
          </c:yVal>
          <c:smooth val="0"/>
        </c:ser>
        <c:ser>
          <c:idx val="3"/>
          <c:order val="3"/>
          <c:tx>
            <c:strRef>
              <c:f>'Kapton V plots'!$BU$2</c:f>
              <c:strCache>
                <c:ptCount val="1"/>
                <c:pt idx="0">
                  <c:v>Hatch Choate Sigma g</c:v>
                </c:pt>
              </c:strCache>
            </c:strRef>
          </c:tx>
          <c:spPr>
            <a:ln w="28575">
              <a:noFill/>
            </a:ln>
          </c:spPr>
          <c:xVal>
            <c:numRef>
              <c:f>'Kapton V plots'!$N$30:$N$33</c:f>
              <c:numCache>
                <c:formatCode>General</c:formatCode>
                <c:ptCount val="4"/>
                <c:pt idx="0">
                  <c:v>0</c:v>
                </c:pt>
                <c:pt idx="1">
                  <c:v>0</c:v>
                </c:pt>
                <c:pt idx="2">
                  <c:v>1</c:v>
                </c:pt>
                <c:pt idx="3">
                  <c:v>8.1</c:v>
                </c:pt>
              </c:numCache>
            </c:numRef>
          </c:xVal>
          <c:yVal>
            <c:numRef>
              <c:f>'Kapton V plots'!$BU$30:$BU$33</c:f>
              <c:numCache>
                <c:formatCode>0.0000</c:formatCode>
                <c:ptCount val="4"/>
                <c:pt idx="0">
                  <c:v>1.8933755883208117</c:v>
                </c:pt>
                <c:pt idx="1">
                  <c:v>1.7812740254848882</c:v>
                </c:pt>
                <c:pt idx="2">
                  <c:v>2.5609148057473199</c:v>
                </c:pt>
                <c:pt idx="3">
                  <c:v>1.5272346903307832</c:v>
                </c:pt>
              </c:numCache>
            </c:numRef>
          </c:yVal>
          <c:smooth val="0"/>
        </c:ser>
        <c:dLbls>
          <c:showLegendKey val="0"/>
          <c:showVal val="0"/>
          <c:showCatName val="0"/>
          <c:showSerName val="0"/>
          <c:showPercent val="0"/>
          <c:showBubbleSize val="0"/>
        </c:dLbls>
        <c:axId val="250028416"/>
        <c:axId val="217893504"/>
      </c:scatterChart>
      <c:valAx>
        <c:axId val="217890176"/>
        <c:scaling>
          <c:orientation val="minMax"/>
        </c:scaling>
        <c:delete val="0"/>
        <c:axPos val="b"/>
        <c:numFmt formatCode="General" sourceLinked="1"/>
        <c:majorTickMark val="out"/>
        <c:minorTickMark val="none"/>
        <c:tickLblPos val="nextTo"/>
        <c:crossAx val="217891968"/>
        <c:crosses val="autoZero"/>
        <c:crossBetween val="midCat"/>
      </c:valAx>
      <c:valAx>
        <c:axId val="217891968"/>
        <c:scaling>
          <c:orientation val="minMax"/>
          <c:min val="0"/>
        </c:scaling>
        <c:delete val="0"/>
        <c:axPos val="l"/>
        <c:majorGridlines/>
        <c:numFmt formatCode="0.0000" sourceLinked="1"/>
        <c:majorTickMark val="out"/>
        <c:minorTickMark val="none"/>
        <c:tickLblPos val="nextTo"/>
        <c:crossAx val="217890176"/>
        <c:crosses val="autoZero"/>
        <c:crossBetween val="midCat"/>
      </c:valAx>
      <c:valAx>
        <c:axId val="217893504"/>
        <c:scaling>
          <c:orientation val="minMax"/>
          <c:max val="4.5"/>
          <c:min val="0"/>
        </c:scaling>
        <c:delete val="0"/>
        <c:axPos val="r"/>
        <c:numFmt formatCode="0.0000" sourceLinked="1"/>
        <c:majorTickMark val="out"/>
        <c:minorTickMark val="none"/>
        <c:tickLblPos val="nextTo"/>
        <c:crossAx val="250028416"/>
        <c:crosses val="max"/>
        <c:crossBetween val="midCat"/>
      </c:valAx>
      <c:valAx>
        <c:axId val="250028416"/>
        <c:scaling>
          <c:orientation val="minMax"/>
        </c:scaling>
        <c:delete val="1"/>
        <c:axPos val="b"/>
        <c:numFmt formatCode="General" sourceLinked="1"/>
        <c:majorTickMark val="out"/>
        <c:minorTickMark val="none"/>
        <c:tickLblPos val="none"/>
        <c:crossAx val="217893504"/>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000000000001033" l="0.70000000000000062" r="0.70000000000000062" t="0.75000000000001033" header="0.30000000000000032" footer="0.30000000000000032"/>
    <c:pageSetup orientation="landscape"/>
  </c:printSettings>
  <c:userShapes r:id="rId1"/>
</c:chartSpace>
</file>

<file path=xl/charts/chart7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163960660697033E-2"/>
          <c:y val="5.5595172499600068E-2"/>
          <c:w val="0.47952483326519008"/>
          <c:h val="0.75799437810105075"/>
        </c:manualLayout>
      </c:layout>
      <c:scatterChart>
        <c:scatterStyle val="lineMarker"/>
        <c:varyColors val="0"/>
        <c:ser>
          <c:idx val="0"/>
          <c:order val="0"/>
          <c:tx>
            <c:v>Arithmetic mean diameter</c:v>
          </c:tx>
          <c:spPr>
            <a:ln w="28575">
              <a:noFill/>
            </a:ln>
          </c:spPr>
          <c:marker>
            <c:symbol val="diamond"/>
            <c:size val="7"/>
          </c:marker>
          <c:trendline>
            <c:spPr>
              <a:ln w="15875">
                <a:solidFill>
                  <a:schemeClr val="tx2"/>
                </a:solidFill>
              </a:ln>
            </c:spPr>
            <c:trendlineType val="linear"/>
            <c:dispRSqr val="0"/>
            <c:dispEq val="0"/>
          </c:trendline>
          <c:xVal>
            <c:numRef>
              <c:f>'Lampwick V Plots'!$N$15:$N$18</c:f>
              <c:numCache>
                <c:formatCode>General</c:formatCode>
                <c:ptCount val="4"/>
                <c:pt idx="0">
                  <c:v>0</c:v>
                </c:pt>
                <c:pt idx="1">
                  <c:v>0</c:v>
                </c:pt>
                <c:pt idx="2">
                  <c:v>2</c:v>
                </c:pt>
                <c:pt idx="3">
                  <c:v>8.1</c:v>
                </c:pt>
              </c:numCache>
            </c:numRef>
          </c:xVal>
          <c:yVal>
            <c:numRef>
              <c:f>'Lampwick V Plots'!$BR$15:$BR$18</c:f>
              <c:numCache>
                <c:formatCode>0.0000</c:formatCode>
                <c:ptCount val="4"/>
                <c:pt idx="0">
                  <c:v>0.16828736979682504</c:v>
                </c:pt>
                <c:pt idx="1">
                  <c:v>0.44239239119644658</c:v>
                </c:pt>
                <c:pt idx="2">
                  <c:v>0.29459322042440694</c:v>
                </c:pt>
                <c:pt idx="3">
                  <c:v>0.12429628628849503</c:v>
                </c:pt>
              </c:numCache>
            </c:numRef>
          </c:yVal>
          <c:smooth val="0"/>
        </c:ser>
        <c:ser>
          <c:idx val="1"/>
          <c:order val="1"/>
          <c:tx>
            <c:v>Diameter of  average mass</c:v>
          </c:tx>
          <c:spPr>
            <a:ln w="28575">
              <a:noFill/>
            </a:ln>
          </c:spPr>
          <c:marker>
            <c:symbol val="square"/>
            <c:size val="7"/>
          </c:marker>
          <c:trendline>
            <c:spPr>
              <a:ln w="15875">
                <a:solidFill>
                  <a:srgbClr val="C00000"/>
                </a:solidFill>
              </a:ln>
            </c:spPr>
            <c:trendlineType val="linear"/>
            <c:dispRSqr val="0"/>
            <c:dispEq val="0"/>
          </c:trendline>
          <c:xVal>
            <c:numRef>
              <c:f>'Lampwick V Plots'!$N$15:$N$18</c:f>
              <c:numCache>
                <c:formatCode>General</c:formatCode>
                <c:ptCount val="4"/>
                <c:pt idx="0">
                  <c:v>0</c:v>
                </c:pt>
                <c:pt idx="1">
                  <c:v>0</c:v>
                </c:pt>
                <c:pt idx="2">
                  <c:v>2</c:v>
                </c:pt>
                <c:pt idx="3">
                  <c:v>8.1</c:v>
                </c:pt>
              </c:numCache>
            </c:numRef>
          </c:xVal>
          <c:yVal>
            <c:numRef>
              <c:f>'Lampwick V Plots'!$BS$15:$BS$18</c:f>
              <c:numCache>
                <c:formatCode>0.0000</c:formatCode>
                <c:ptCount val="4"/>
                <c:pt idx="0">
                  <c:v>0.40295169678721698</c:v>
                </c:pt>
                <c:pt idx="1">
                  <c:v>0.59953058438413609</c:v>
                </c:pt>
                <c:pt idx="2">
                  <c:v>0.47969155079332726</c:v>
                </c:pt>
                <c:pt idx="3">
                  <c:v>0.28945017623069236</c:v>
                </c:pt>
              </c:numCache>
            </c:numRef>
          </c:yVal>
          <c:smooth val="0"/>
        </c:ser>
        <c:ser>
          <c:idx val="4"/>
          <c:order val="3"/>
          <c:tx>
            <c:v>Geometric mean diameter</c:v>
          </c:tx>
          <c:spPr>
            <a:ln w="28575">
              <a:noFill/>
            </a:ln>
          </c:spPr>
          <c:marker>
            <c:symbol val="diamond"/>
            <c:size val="7"/>
            <c:spPr>
              <a:solidFill>
                <a:srgbClr val="008000"/>
              </a:solidFill>
              <a:ln>
                <a:solidFill>
                  <a:srgbClr val="008000"/>
                </a:solidFill>
              </a:ln>
            </c:spPr>
          </c:marker>
          <c:trendline>
            <c:spPr>
              <a:ln w="15875">
                <a:solidFill>
                  <a:srgbClr val="008000"/>
                </a:solidFill>
              </a:ln>
            </c:spPr>
            <c:trendlineType val="linear"/>
            <c:dispRSqr val="0"/>
            <c:dispEq val="0"/>
          </c:trendline>
          <c:xVal>
            <c:numRef>
              <c:f>'Lampwick V Plots'!$N$15:$N$18</c:f>
              <c:numCache>
                <c:formatCode>General</c:formatCode>
                <c:ptCount val="4"/>
                <c:pt idx="0">
                  <c:v>0</c:v>
                </c:pt>
                <c:pt idx="1">
                  <c:v>0</c:v>
                </c:pt>
                <c:pt idx="2">
                  <c:v>2</c:v>
                </c:pt>
                <c:pt idx="3">
                  <c:v>8.1</c:v>
                </c:pt>
              </c:numCache>
            </c:numRef>
          </c:xVal>
          <c:yVal>
            <c:numRef>
              <c:f>'Lampwick V Plots'!$BV$15:$BV$18</c:f>
              <c:numCache>
                <c:formatCode>0.0000</c:formatCode>
                <c:ptCount val="4"/>
                <c:pt idx="0">
                  <c:v>0.1087553899042086</c:v>
                </c:pt>
                <c:pt idx="1">
                  <c:v>0.38001942957695506</c:v>
                </c:pt>
                <c:pt idx="2">
                  <c:v>0.2308623369659521</c:v>
                </c:pt>
                <c:pt idx="3">
                  <c:v>8.1451731390200885E-2</c:v>
                </c:pt>
              </c:numCache>
            </c:numRef>
          </c:yVal>
          <c:smooth val="0"/>
        </c:ser>
        <c:dLbls>
          <c:showLegendKey val="0"/>
          <c:showVal val="0"/>
          <c:showCatName val="0"/>
          <c:showSerName val="0"/>
          <c:showPercent val="0"/>
          <c:showBubbleSize val="0"/>
        </c:dLbls>
        <c:axId val="250138624"/>
        <c:axId val="250140544"/>
      </c:scatterChart>
      <c:scatterChart>
        <c:scatterStyle val="lineMarker"/>
        <c:varyColors val="0"/>
        <c:ser>
          <c:idx val="3"/>
          <c:order val="2"/>
          <c:tx>
            <c:v>Geometric Std. deviation</c:v>
          </c:tx>
          <c:spPr>
            <a:ln w="28575">
              <a:noFill/>
            </a:ln>
          </c:spPr>
          <c:marker>
            <c:symbol val="x"/>
            <c:size val="7"/>
          </c:marker>
          <c:trendline>
            <c:spPr>
              <a:ln w="15875">
                <a:solidFill>
                  <a:srgbClr val="7030A0"/>
                </a:solidFill>
              </a:ln>
            </c:spPr>
            <c:trendlineType val="linear"/>
            <c:dispRSqr val="0"/>
            <c:dispEq val="0"/>
          </c:trendline>
          <c:xVal>
            <c:numRef>
              <c:f>'Lampwick V Plots'!$N$15:$N$18</c:f>
              <c:numCache>
                <c:formatCode>General</c:formatCode>
                <c:ptCount val="4"/>
                <c:pt idx="0">
                  <c:v>0</c:v>
                </c:pt>
                <c:pt idx="1">
                  <c:v>0</c:v>
                </c:pt>
                <c:pt idx="2">
                  <c:v>2</c:v>
                </c:pt>
                <c:pt idx="3">
                  <c:v>8.1</c:v>
                </c:pt>
              </c:numCache>
            </c:numRef>
          </c:xVal>
          <c:yVal>
            <c:numRef>
              <c:f>'Lampwick V Plots'!$BU$15:$BU$18</c:f>
              <c:numCache>
                <c:formatCode>0.0000</c:formatCode>
                <c:ptCount val="4"/>
                <c:pt idx="0">
                  <c:v>2.5457404617536565</c:v>
                </c:pt>
                <c:pt idx="1">
                  <c:v>1.7355361204504993</c:v>
                </c:pt>
                <c:pt idx="2">
                  <c:v>2.0102241523207525</c:v>
                </c:pt>
                <c:pt idx="3">
                  <c:v>2.5078107683239019</c:v>
                </c:pt>
              </c:numCache>
            </c:numRef>
          </c:yVal>
          <c:smooth val="0"/>
        </c:ser>
        <c:dLbls>
          <c:showLegendKey val="0"/>
          <c:showVal val="0"/>
          <c:showCatName val="0"/>
          <c:showSerName val="0"/>
          <c:showPercent val="0"/>
          <c:showBubbleSize val="0"/>
        </c:dLbls>
        <c:axId val="250414592"/>
        <c:axId val="250413056"/>
      </c:scatterChart>
      <c:valAx>
        <c:axId val="250138624"/>
        <c:scaling>
          <c:orientation val="minMax"/>
        </c:scaling>
        <c:delete val="0"/>
        <c:axPos val="b"/>
        <c:title>
          <c:tx>
            <c:rich>
              <a:bodyPr/>
              <a:lstStyle/>
              <a:p>
                <a:pPr>
                  <a:defRPr sz="1600" baseline="0"/>
                </a:pPr>
                <a:r>
                  <a:rPr lang="en-US" sz="1000" baseline="0"/>
                  <a:t>Air Velocity, cm/s</a:t>
                </a:r>
              </a:p>
            </c:rich>
          </c:tx>
          <c:layout>
            <c:manualLayout>
              <c:xMode val="edge"/>
              <c:yMode val="edge"/>
              <c:x val="0.25080942771600784"/>
              <c:y val="0.89456284801284891"/>
            </c:manualLayout>
          </c:layout>
          <c:overlay val="0"/>
        </c:title>
        <c:numFmt formatCode="General" sourceLinked="1"/>
        <c:majorTickMark val="none"/>
        <c:minorTickMark val="none"/>
        <c:tickLblPos val="nextTo"/>
        <c:txPr>
          <a:bodyPr/>
          <a:lstStyle/>
          <a:p>
            <a:pPr>
              <a:defRPr sz="900"/>
            </a:pPr>
            <a:endParaRPr lang="en-US"/>
          </a:p>
        </c:txPr>
        <c:crossAx val="250140544"/>
        <c:crosses val="autoZero"/>
        <c:crossBetween val="midCat"/>
      </c:valAx>
      <c:valAx>
        <c:axId val="250140544"/>
        <c:scaling>
          <c:orientation val="minMax"/>
          <c:min val="0"/>
        </c:scaling>
        <c:delete val="0"/>
        <c:axPos val="l"/>
        <c:majorGridlines/>
        <c:title>
          <c:tx>
            <c:rich>
              <a:bodyPr/>
              <a:lstStyle/>
              <a:p>
                <a:pPr>
                  <a:defRPr sz="1000" baseline="0"/>
                </a:pPr>
                <a:r>
                  <a:rPr lang="en-US" sz="1000" baseline="0"/>
                  <a:t>Particle Diameter, </a:t>
                </a:r>
                <a:r>
                  <a:rPr lang="en-US" sz="1000" baseline="0">
                    <a:latin typeface="Symbol" pitchFamily="18" charset="2"/>
                  </a:rPr>
                  <a:t>m</a:t>
                </a:r>
                <a:r>
                  <a:rPr lang="en-US" sz="1000" baseline="0"/>
                  <a:t>m</a:t>
                </a:r>
              </a:p>
            </c:rich>
          </c:tx>
          <c:layout>
            <c:manualLayout>
              <c:xMode val="edge"/>
              <c:yMode val="edge"/>
              <c:x val="9.2080700967655423E-3"/>
              <c:y val="0.29263630825236092"/>
            </c:manualLayout>
          </c:layout>
          <c:overlay val="0"/>
        </c:title>
        <c:numFmt formatCode="0.0" sourceLinked="0"/>
        <c:majorTickMark val="none"/>
        <c:minorTickMark val="none"/>
        <c:tickLblPos val="nextTo"/>
        <c:txPr>
          <a:bodyPr/>
          <a:lstStyle/>
          <a:p>
            <a:pPr>
              <a:defRPr sz="900"/>
            </a:pPr>
            <a:endParaRPr lang="en-US"/>
          </a:p>
        </c:txPr>
        <c:crossAx val="250138624"/>
        <c:crosses val="autoZero"/>
        <c:crossBetween val="midCat"/>
      </c:valAx>
      <c:valAx>
        <c:axId val="250413056"/>
        <c:scaling>
          <c:orientation val="minMax"/>
          <c:max val="4"/>
        </c:scaling>
        <c:delete val="0"/>
        <c:axPos val="r"/>
        <c:numFmt formatCode="0" sourceLinked="0"/>
        <c:majorTickMark val="out"/>
        <c:minorTickMark val="none"/>
        <c:tickLblPos val="nextTo"/>
        <c:txPr>
          <a:bodyPr/>
          <a:lstStyle/>
          <a:p>
            <a:pPr>
              <a:defRPr sz="900"/>
            </a:pPr>
            <a:endParaRPr lang="en-US"/>
          </a:p>
        </c:txPr>
        <c:crossAx val="250414592"/>
        <c:crosses val="max"/>
        <c:crossBetween val="midCat"/>
        <c:majorUnit val="1"/>
      </c:valAx>
      <c:valAx>
        <c:axId val="250414592"/>
        <c:scaling>
          <c:orientation val="minMax"/>
        </c:scaling>
        <c:delete val="1"/>
        <c:axPos val="b"/>
        <c:numFmt formatCode="General" sourceLinked="1"/>
        <c:majorTickMark val="out"/>
        <c:minorTickMark val="none"/>
        <c:tickLblPos val="none"/>
        <c:crossAx val="250413056"/>
        <c:crosses val="autoZero"/>
        <c:crossBetween val="midCat"/>
      </c:valAx>
      <c:spPr>
        <a:ln>
          <a:solidFill>
            <a:schemeClr val="tx1"/>
          </a:solidFill>
        </a:ln>
      </c:spPr>
    </c:plotArea>
    <c:legend>
      <c:legendPos val="r"/>
      <c:layout>
        <c:manualLayout>
          <c:xMode val="edge"/>
          <c:yMode val="edge"/>
          <c:x val="0.67415309267246415"/>
          <c:y val="8.5685515016277525E-2"/>
          <c:w val="0.26985857424756415"/>
          <c:h val="0.66926484267412389"/>
        </c:manualLayout>
      </c:layout>
      <c:overlay val="0"/>
      <c:spPr>
        <a:ln w="6350" cmpd="sng">
          <a:solidFill>
            <a:schemeClr val="tx1"/>
          </a:solidFill>
        </a:ln>
      </c:spPr>
      <c:txPr>
        <a:bodyPr/>
        <a:lstStyle/>
        <a:p>
          <a:pPr>
            <a:defRPr sz="800"/>
          </a:pPr>
          <a:endParaRPr lang="en-US"/>
        </a:p>
      </c:txPr>
    </c:legend>
    <c:plotVisOnly val="1"/>
    <c:dispBlanksAs val="gap"/>
    <c:showDLblsOverMax val="0"/>
  </c:chart>
  <c:printSettings>
    <c:headerFooter>
      <c:oddFooter>&amp;L&amp;F&amp;C&amp;A&amp;R&amp;D</c:oddFooter>
    </c:headerFooter>
    <c:pageMargins b="0.75000000000001099" l="0.70000000000000062" r="0.70000000000000062" t="0.75000000000001099" header="0.30000000000000032" footer="0.30000000000000032"/>
    <c:pageSetup orientation="landscape"/>
  </c:printSettings>
  <c:userShapes r:id="rId1"/>
</c:chartSpace>
</file>

<file path=xl/charts/chart7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02803132195559"/>
          <c:y val="5.1616768242952679E-2"/>
          <c:w val="0.47749911858032673"/>
          <c:h val="0.75443035722229634"/>
        </c:manualLayout>
      </c:layout>
      <c:scatterChart>
        <c:scatterStyle val="lineMarker"/>
        <c:varyColors val="0"/>
        <c:ser>
          <c:idx val="0"/>
          <c:order val="0"/>
          <c:tx>
            <c:v>Arithmetic mean diameter</c:v>
          </c:tx>
          <c:spPr>
            <a:ln w="28575">
              <a:noFill/>
            </a:ln>
          </c:spPr>
          <c:marker>
            <c:symbol val="diamond"/>
            <c:size val="7"/>
            <c:spPr>
              <a:solidFill>
                <a:srgbClr val="008000"/>
              </a:solidFill>
              <a:ln>
                <a:solidFill>
                  <a:srgbClr val="008000"/>
                </a:solidFill>
              </a:ln>
            </c:spPr>
          </c:marker>
          <c:trendline>
            <c:spPr>
              <a:ln w="15875">
                <a:solidFill>
                  <a:srgbClr val="008000"/>
                </a:solidFill>
              </a:ln>
            </c:spPr>
            <c:trendlineType val="linear"/>
            <c:dispRSqr val="0"/>
            <c:dispEq val="0"/>
          </c:trendline>
          <c:xVal>
            <c:numRef>
              <c:f>'Kapton V plots'!$N$3:$N$9</c:f>
              <c:numCache>
                <c:formatCode>General</c:formatCode>
                <c:ptCount val="7"/>
                <c:pt idx="0">
                  <c:v>2</c:v>
                </c:pt>
                <c:pt idx="1">
                  <c:v>4</c:v>
                </c:pt>
                <c:pt idx="2">
                  <c:v>8</c:v>
                </c:pt>
                <c:pt idx="3">
                  <c:v>8.1</c:v>
                </c:pt>
                <c:pt idx="4">
                  <c:v>8.1</c:v>
                </c:pt>
                <c:pt idx="5">
                  <c:v>8.1</c:v>
                </c:pt>
                <c:pt idx="6">
                  <c:v>8.1</c:v>
                </c:pt>
              </c:numCache>
            </c:numRef>
          </c:xVal>
          <c:yVal>
            <c:numRef>
              <c:f>'Kapton V plots'!$BR$3:$BR$9</c:f>
              <c:numCache>
                <c:formatCode>0.0000</c:formatCode>
                <c:ptCount val="7"/>
                <c:pt idx="0">
                  <c:v>0.15228375712362852</c:v>
                </c:pt>
                <c:pt idx="1">
                  <c:v>0.11462877287753323</c:v>
                </c:pt>
                <c:pt idx="2">
                  <c:v>9.4172911864210257E-2</c:v>
                </c:pt>
                <c:pt idx="3">
                  <c:v>5.8581728377719348E-2</c:v>
                </c:pt>
                <c:pt idx="4">
                  <c:v>5.8782385759754953E-2</c:v>
                </c:pt>
                <c:pt idx="5">
                  <c:v>4.9005103969337348E-2</c:v>
                </c:pt>
                <c:pt idx="6">
                  <c:v>5.6373119010545703E-2</c:v>
                </c:pt>
              </c:numCache>
            </c:numRef>
          </c:yVal>
          <c:smooth val="0"/>
        </c:ser>
        <c:ser>
          <c:idx val="1"/>
          <c:order val="1"/>
          <c:tx>
            <c:v>Diameter of average mass</c:v>
          </c:tx>
          <c:spPr>
            <a:ln w="28575">
              <a:noFill/>
            </a:ln>
          </c:spPr>
          <c:marker>
            <c:symbol val="square"/>
            <c:size val="7"/>
            <c:spPr>
              <a:solidFill>
                <a:srgbClr val="C00000"/>
              </a:solidFill>
            </c:spPr>
          </c:marker>
          <c:trendline>
            <c:spPr>
              <a:ln w="15875">
                <a:solidFill>
                  <a:schemeClr val="accent2">
                    <a:lumMod val="50000"/>
                  </a:schemeClr>
                </a:solidFill>
              </a:ln>
            </c:spPr>
            <c:trendlineType val="linear"/>
            <c:dispRSqr val="0"/>
            <c:dispEq val="0"/>
          </c:trendline>
          <c:xVal>
            <c:numRef>
              <c:f>'Kapton V plots'!$N$3:$N$9</c:f>
              <c:numCache>
                <c:formatCode>General</c:formatCode>
                <c:ptCount val="7"/>
                <c:pt idx="0">
                  <c:v>2</c:v>
                </c:pt>
                <c:pt idx="1">
                  <c:v>4</c:v>
                </c:pt>
                <c:pt idx="2">
                  <c:v>8</c:v>
                </c:pt>
                <c:pt idx="3">
                  <c:v>8.1</c:v>
                </c:pt>
                <c:pt idx="4">
                  <c:v>8.1</c:v>
                </c:pt>
                <c:pt idx="5">
                  <c:v>8.1</c:v>
                </c:pt>
                <c:pt idx="6">
                  <c:v>8.1</c:v>
                </c:pt>
              </c:numCache>
            </c:numRef>
          </c:xVal>
          <c:yVal>
            <c:numRef>
              <c:f>'Kapton V plots'!$BS$3:$BS$9</c:f>
              <c:numCache>
                <c:formatCode>0.0000</c:formatCode>
                <c:ptCount val="7"/>
                <c:pt idx="0">
                  <c:v>0.25967162312878556</c:v>
                </c:pt>
                <c:pt idx="1">
                  <c:v>0.21268225274370534</c:v>
                </c:pt>
                <c:pt idx="2">
                  <c:v>0.18182992084451238</c:v>
                </c:pt>
                <c:pt idx="3">
                  <c:v>0.10591592684287916</c:v>
                </c:pt>
                <c:pt idx="4">
                  <c:v>8.8739654555589506E-2</c:v>
                </c:pt>
                <c:pt idx="5">
                  <c:v>0.1107174056889626</c:v>
                </c:pt>
                <c:pt idx="6">
                  <c:v>9.7108213230960166E-2</c:v>
                </c:pt>
              </c:numCache>
            </c:numRef>
          </c:yVal>
          <c:smooth val="0"/>
        </c:ser>
        <c:ser>
          <c:idx val="4"/>
          <c:order val="3"/>
          <c:tx>
            <c:v>Geometric mean diameter</c:v>
          </c:tx>
          <c:spPr>
            <a:ln w="28575">
              <a:noFill/>
            </a:ln>
          </c:spPr>
          <c:marker>
            <c:symbol val="star"/>
            <c:size val="7"/>
          </c:marker>
          <c:trendline>
            <c:spPr>
              <a:ln w="15875">
                <a:solidFill>
                  <a:srgbClr val="00B0F0"/>
                </a:solidFill>
              </a:ln>
            </c:spPr>
            <c:trendlineType val="linear"/>
            <c:dispRSqr val="0"/>
            <c:dispEq val="0"/>
          </c:trendline>
          <c:xVal>
            <c:numRef>
              <c:f>'Kapton V plots'!$N$3:$N$9</c:f>
              <c:numCache>
                <c:formatCode>General</c:formatCode>
                <c:ptCount val="7"/>
                <c:pt idx="0">
                  <c:v>2</c:v>
                </c:pt>
                <c:pt idx="1">
                  <c:v>4</c:v>
                </c:pt>
                <c:pt idx="2">
                  <c:v>8</c:v>
                </c:pt>
                <c:pt idx="3">
                  <c:v>8.1</c:v>
                </c:pt>
                <c:pt idx="4">
                  <c:v>8.1</c:v>
                </c:pt>
                <c:pt idx="5">
                  <c:v>8.1</c:v>
                </c:pt>
                <c:pt idx="6">
                  <c:v>8.1</c:v>
                </c:pt>
              </c:numCache>
            </c:numRef>
          </c:xVal>
          <c:yVal>
            <c:numRef>
              <c:f>'Kapton V plots'!$BV$3:$BV$9</c:f>
              <c:numCache>
                <c:formatCode>0.0000</c:formatCode>
                <c:ptCount val="7"/>
                <c:pt idx="0">
                  <c:v>0.11661868188901976</c:v>
                </c:pt>
                <c:pt idx="1">
                  <c:v>8.4154014596173179E-2</c:v>
                </c:pt>
                <c:pt idx="2">
                  <c:v>6.7772939709597191E-2</c:v>
                </c:pt>
                <c:pt idx="3">
                  <c:v>4.3567499587897025E-2</c:v>
                </c:pt>
                <c:pt idx="4">
                  <c:v>4.7842288526491916E-2</c:v>
                </c:pt>
                <c:pt idx="5">
                  <c:v>3.2602734095945066E-2</c:v>
                </c:pt>
                <c:pt idx="6">
                  <c:v>4.2951675961784321E-2</c:v>
                </c:pt>
              </c:numCache>
            </c:numRef>
          </c:yVal>
          <c:smooth val="0"/>
        </c:ser>
        <c:dLbls>
          <c:showLegendKey val="0"/>
          <c:showVal val="0"/>
          <c:showCatName val="0"/>
          <c:showSerName val="0"/>
          <c:showPercent val="0"/>
          <c:showBubbleSize val="0"/>
        </c:dLbls>
        <c:axId val="250474880"/>
        <c:axId val="250476800"/>
      </c:scatterChart>
      <c:scatterChart>
        <c:scatterStyle val="lineMarker"/>
        <c:varyColors val="0"/>
        <c:ser>
          <c:idx val="3"/>
          <c:order val="2"/>
          <c:tx>
            <c:v>Geometric Std. deviation</c:v>
          </c:tx>
          <c:spPr>
            <a:ln w="28575">
              <a:noFill/>
            </a:ln>
          </c:spPr>
          <c:marker>
            <c:symbol val="x"/>
            <c:size val="7"/>
          </c:marker>
          <c:trendline>
            <c:spPr>
              <a:ln w="15875">
                <a:solidFill>
                  <a:schemeClr val="accent4">
                    <a:lumMod val="50000"/>
                  </a:schemeClr>
                </a:solidFill>
              </a:ln>
            </c:spPr>
            <c:trendlineType val="linear"/>
            <c:dispRSqr val="0"/>
            <c:dispEq val="0"/>
          </c:trendline>
          <c:xVal>
            <c:numRef>
              <c:f>'Kapton V plots'!$N$3:$N$9</c:f>
              <c:numCache>
                <c:formatCode>General</c:formatCode>
                <c:ptCount val="7"/>
                <c:pt idx="0">
                  <c:v>2</c:v>
                </c:pt>
                <c:pt idx="1">
                  <c:v>4</c:v>
                </c:pt>
                <c:pt idx="2">
                  <c:v>8</c:v>
                </c:pt>
                <c:pt idx="3">
                  <c:v>8.1</c:v>
                </c:pt>
                <c:pt idx="4">
                  <c:v>8.1</c:v>
                </c:pt>
                <c:pt idx="5">
                  <c:v>8.1</c:v>
                </c:pt>
                <c:pt idx="6">
                  <c:v>8.1</c:v>
                </c:pt>
              </c:numCache>
            </c:numRef>
          </c:xVal>
          <c:yVal>
            <c:numRef>
              <c:f>'Kapton V plots'!$BU$3:$BU$9</c:f>
              <c:numCache>
                <c:formatCode>0.0000</c:formatCode>
                <c:ptCount val="7"/>
                <c:pt idx="0">
                  <c:v>2.0761780775587804</c:v>
                </c:pt>
                <c:pt idx="1">
                  <c:v>2.1950254424894462</c:v>
                </c:pt>
                <c:pt idx="2">
                  <c:v>2.2504596741074545</c:v>
                </c:pt>
                <c:pt idx="3">
                  <c:v>2.1588164423810263</c:v>
                </c:pt>
                <c:pt idx="4">
                  <c:v>1.8998345130936856</c:v>
                </c:pt>
                <c:pt idx="5">
                  <c:v>2.4665116237361828</c:v>
                </c:pt>
                <c:pt idx="6">
                  <c:v>2.090599137468832</c:v>
                </c:pt>
              </c:numCache>
            </c:numRef>
          </c:yVal>
          <c:smooth val="0"/>
        </c:ser>
        <c:dLbls>
          <c:showLegendKey val="0"/>
          <c:showVal val="0"/>
          <c:showCatName val="0"/>
          <c:showSerName val="0"/>
          <c:showPercent val="0"/>
          <c:showBubbleSize val="0"/>
        </c:dLbls>
        <c:axId val="250353536"/>
        <c:axId val="250352000"/>
      </c:scatterChart>
      <c:valAx>
        <c:axId val="250474880"/>
        <c:scaling>
          <c:orientation val="minMax"/>
          <c:max val="10"/>
          <c:min val="0"/>
        </c:scaling>
        <c:delete val="0"/>
        <c:axPos val="b"/>
        <c:title>
          <c:tx>
            <c:rich>
              <a:bodyPr/>
              <a:lstStyle/>
              <a:p>
                <a:pPr>
                  <a:defRPr sz="1000"/>
                </a:pPr>
                <a:r>
                  <a:rPr lang="en-US" sz="1000"/>
                  <a:t>Air Velocity, cm/s</a:t>
                </a:r>
              </a:p>
            </c:rich>
          </c:tx>
          <c:layout>
            <c:manualLayout>
              <c:xMode val="edge"/>
              <c:yMode val="edge"/>
              <c:x val="0.28205551420500297"/>
              <c:y val="0.88965642006613577"/>
            </c:manualLayout>
          </c:layout>
          <c:overlay val="0"/>
        </c:title>
        <c:numFmt formatCode="General" sourceLinked="1"/>
        <c:majorTickMark val="none"/>
        <c:minorTickMark val="none"/>
        <c:tickLblPos val="nextTo"/>
        <c:txPr>
          <a:bodyPr/>
          <a:lstStyle/>
          <a:p>
            <a:pPr>
              <a:defRPr sz="900"/>
            </a:pPr>
            <a:endParaRPr lang="en-US"/>
          </a:p>
        </c:txPr>
        <c:crossAx val="250476800"/>
        <c:crosses val="autoZero"/>
        <c:crossBetween val="midCat"/>
      </c:valAx>
      <c:valAx>
        <c:axId val="250476800"/>
        <c:scaling>
          <c:orientation val="minMax"/>
          <c:min val="0"/>
        </c:scaling>
        <c:delete val="0"/>
        <c:axPos val="l"/>
        <c:majorGridlines/>
        <c:title>
          <c:tx>
            <c:rich>
              <a:bodyPr/>
              <a:lstStyle/>
              <a:p>
                <a:pPr>
                  <a:defRPr sz="1000">
                    <a:latin typeface="+mn-lt"/>
                  </a:defRPr>
                </a:pPr>
                <a:r>
                  <a:rPr lang="en-US" sz="1000">
                    <a:latin typeface="+mn-lt"/>
                  </a:rPr>
                  <a:t>Particle Diameter, </a:t>
                </a:r>
                <a:r>
                  <a:rPr lang="en-US" sz="1000">
                    <a:latin typeface="Symbol" pitchFamily="18" charset="2"/>
                  </a:rPr>
                  <a:t>m</a:t>
                </a:r>
                <a:r>
                  <a:rPr lang="en-US" sz="1000">
                    <a:latin typeface="+mn-lt"/>
                  </a:rPr>
                  <a:t>m</a:t>
                </a:r>
              </a:p>
            </c:rich>
          </c:tx>
          <c:layout>
            <c:manualLayout>
              <c:xMode val="edge"/>
              <c:yMode val="edge"/>
              <c:x val="1.9780885598255582E-2"/>
              <c:y val="0.31074128445808674"/>
            </c:manualLayout>
          </c:layout>
          <c:overlay val="0"/>
        </c:title>
        <c:numFmt formatCode="0.00" sourceLinked="0"/>
        <c:majorTickMark val="none"/>
        <c:minorTickMark val="none"/>
        <c:tickLblPos val="nextTo"/>
        <c:txPr>
          <a:bodyPr/>
          <a:lstStyle/>
          <a:p>
            <a:pPr>
              <a:defRPr sz="900"/>
            </a:pPr>
            <a:endParaRPr lang="en-US"/>
          </a:p>
        </c:txPr>
        <c:crossAx val="250474880"/>
        <c:crosses val="autoZero"/>
        <c:crossBetween val="midCat"/>
      </c:valAx>
      <c:valAx>
        <c:axId val="250352000"/>
        <c:scaling>
          <c:orientation val="minMax"/>
          <c:max val="4"/>
          <c:min val="0"/>
        </c:scaling>
        <c:delete val="0"/>
        <c:axPos val="r"/>
        <c:numFmt formatCode="0" sourceLinked="0"/>
        <c:majorTickMark val="out"/>
        <c:minorTickMark val="none"/>
        <c:tickLblPos val="nextTo"/>
        <c:txPr>
          <a:bodyPr/>
          <a:lstStyle/>
          <a:p>
            <a:pPr>
              <a:defRPr sz="900"/>
            </a:pPr>
            <a:endParaRPr lang="en-US"/>
          </a:p>
        </c:txPr>
        <c:crossAx val="250353536"/>
        <c:crosses val="max"/>
        <c:crossBetween val="midCat"/>
        <c:majorUnit val="1"/>
      </c:valAx>
      <c:valAx>
        <c:axId val="250353536"/>
        <c:scaling>
          <c:orientation val="minMax"/>
        </c:scaling>
        <c:delete val="1"/>
        <c:axPos val="b"/>
        <c:numFmt formatCode="General" sourceLinked="1"/>
        <c:majorTickMark val="out"/>
        <c:minorTickMark val="none"/>
        <c:tickLblPos val="none"/>
        <c:crossAx val="250352000"/>
        <c:crosses val="autoZero"/>
        <c:crossBetween val="midCat"/>
      </c:valAx>
    </c:plotArea>
    <c:legend>
      <c:legendPos val="r"/>
      <c:layout>
        <c:manualLayout>
          <c:xMode val="edge"/>
          <c:yMode val="edge"/>
          <c:x val="0.69258832695663997"/>
          <c:y val="9.4088408440470547E-2"/>
          <c:w val="0.26541087005546238"/>
          <c:h val="0.61707252695108061"/>
        </c:manualLayout>
      </c:layout>
      <c:overlay val="0"/>
      <c:spPr>
        <a:ln w="6350">
          <a:solidFill>
            <a:schemeClr val="tx1"/>
          </a:solidFill>
        </a:ln>
      </c:spPr>
      <c:txPr>
        <a:bodyPr/>
        <a:lstStyle/>
        <a:p>
          <a:pPr>
            <a:defRPr sz="800"/>
          </a:pPr>
          <a:endParaRPr lang="en-US"/>
        </a:p>
      </c:txPr>
    </c:legend>
    <c:plotVisOnly val="1"/>
    <c:dispBlanksAs val="gap"/>
    <c:showDLblsOverMax val="0"/>
  </c:chart>
  <c:printSettings>
    <c:headerFooter>
      <c:oddFooter>&amp;L&amp;D&amp;C&amp;F&amp;R&amp;A</c:oddFooter>
    </c:headerFooter>
    <c:pageMargins b="0.7500000000000101" l="0.70000000000000062" r="0.70000000000000062" t="0.7500000000000101" header="0.30000000000000032" footer="0.30000000000000032"/>
    <c:pageSetup orientation="landscape"/>
  </c:printSettings>
  <c:userShapes r:id="rId1"/>
</c:chartSpace>
</file>

<file path=xl/charts/chart7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12668416447997"/>
          <c:y val="5.1906289491591331E-2"/>
          <c:w val="0.48180804899387741"/>
          <c:h val="0.78378984678197272"/>
        </c:manualLayout>
      </c:layout>
      <c:scatterChart>
        <c:scatterStyle val="lineMarker"/>
        <c:varyColors val="0"/>
        <c:ser>
          <c:idx val="0"/>
          <c:order val="0"/>
          <c:tx>
            <c:v>Arithmetic mean diameter</c:v>
          </c:tx>
          <c:spPr>
            <a:ln w="28575">
              <a:noFill/>
            </a:ln>
          </c:spPr>
          <c:marker>
            <c:symbol val="diamond"/>
            <c:size val="7"/>
            <c:spPr>
              <a:solidFill>
                <a:srgbClr val="008000"/>
              </a:solidFill>
            </c:spPr>
          </c:marker>
          <c:trendline>
            <c:spPr>
              <a:ln w="15875">
                <a:solidFill>
                  <a:srgbClr val="008000"/>
                </a:solidFill>
              </a:ln>
            </c:spPr>
            <c:trendlineType val="linear"/>
            <c:dispRSqr val="0"/>
            <c:dispEq val="0"/>
          </c:trendline>
          <c:xVal>
            <c:numRef>
              <c:f>'Teflon V plots'!$N$12:$N$16</c:f>
              <c:numCache>
                <c:formatCode>General</c:formatCode>
                <c:ptCount val="5"/>
                <c:pt idx="0">
                  <c:v>0</c:v>
                </c:pt>
                <c:pt idx="1">
                  <c:v>0</c:v>
                </c:pt>
                <c:pt idx="2">
                  <c:v>2</c:v>
                </c:pt>
                <c:pt idx="3">
                  <c:v>8.1</c:v>
                </c:pt>
                <c:pt idx="4">
                  <c:v>8.1</c:v>
                </c:pt>
              </c:numCache>
            </c:numRef>
          </c:xVal>
          <c:yVal>
            <c:numRef>
              <c:f>'Teflon V plots'!$BR$12:$BR$16</c:f>
              <c:numCache>
                <c:formatCode>0.0000</c:formatCode>
                <c:ptCount val="5"/>
                <c:pt idx="0">
                  <c:v>0.19688438149356463</c:v>
                </c:pt>
                <c:pt idx="1">
                  <c:v>0.17240307407480779</c:v>
                </c:pt>
                <c:pt idx="2">
                  <c:v>0.27528882175166719</c:v>
                </c:pt>
                <c:pt idx="3">
                  <c:v>0.20838028193207944</c:v>
                </c:pt>
                <c:pt idx="4">
                  <c:v>0.14808630459171615</c:v>
                </c:pt>
              </c:numCache>
            </c:numRef>
          </c:yVal>
          <c:smooth val="0"/>
        </c:ser>
        <c:ser>
          <c:idx val="1"/>
          <c:order val="1"/>
          <c:tx>
            <c:v>Diameter of average mass</c:v>
          </c:tx>
          <c:spPr>
            <a:ln w="28575">
              <a:noFill/>
            </a:ln>
          </c:spPr>
          <c:marker>
            <c:symbol val="square"/>
            <c:size val="7"/>
          </c:marker>
          <c:trendline>
            <c:spPr>
              <a:ln w="15875">
                <a:solidFill>
                  <a:schemeClr val="accent2">
                    <a:lumMod val="75000"/>
                  </a:schemeClr>
                </a:solidFill>
              </a:ln>
            </c:spPr>
            <c:trendlineType val="linear"/>
            <c:dispRSqr val="0"/>
            <c:dispEq val="0"/>
          </c:trendline>
          <c:xVal>
            <c:numRef>
              <c:f>'Teflon V plots'!$N$12:$N$16</c:f>
              <c:numCache>
                <c:formatCode>General</c:formatCode>
                <c:ptCount val="5"/>
                <c:pt idx="0">
                  <c:v>0</c:v>
                </c:pt>
                <c:pt idx="1">
                  <c:v>0</c:v>
                </c:pt>
                <c:pt idx="2">
                  <c:v>2</c:v>
                </c:pt>
                <c:pt idx="3">
                  <c:v>8.1</c:v>
                </c:pt>
                <c:pt idx="4">
                  <c:v>8.1</c:v>
                </c:pt>
              </c:numCache>
            </c:numRef>
          </c:xVal>
          <c:yVal>
            <c:numRef>
              <c:f>'Teflon V plots'!$BS$12:$BS$16</c:f>
              <c:numCache>
                <c:formatCode>0.0000</c:formatCode>
                <c:ptCount val="5"/>
                <c:pt idx="0">
                  <c:v>0.28046085669391252</c:v>
                </c:pt>
                <c:pt idx="1">
                  <c:v>0.30578863797657757</c:v>
                </c:pt>
                <c:pt idx="2">
                  <c:v>0.3604043772501847</c:v>
                </c:pt>
                <c:pt idx="3">
                  <c:v>0.25134398476976683</c:v>
                </c:pt>
                <c:pt idx="4">
                  <c:v>0.25295421677328306</c:v>
                </c:pt>
              </c:numCache>
            </c:numRef>
          </c:yVal>
          <c:smooth val="0"/>
        </c:ser>
        <c:ser>
          <c:idx val="4"/>
          <c:order val="3"/>
          <c:tx>
            <c:v>Geometric mean diameter</c:v>
          </c:tx>
          <c:spPr>
            <a:ln w="28575">
              <a:noFill/>
            </a:ln>
          </c:spPr>
          <c:marker>
            <c:symbol val="star"/>
            <c:size val="7"/>
          </c:marker>
          <c:trendline>
            <c:spPr>
              <a:ln w="15875">
                <a:solidFill>
                  <a:srgbClr val="00B0F0"/>
                </a:solidFill>
              </a:ln>
            </c:spPr>
            <c:trendlineType val="linear"/>
            <c:dispRSqr val="0"/>
            <c:dispEq val="0"/>
          </c:trendline>
          <c:xVal>
            <c:numRef>
              <c:f>'Teflon V plots'!$N$12:$N$16</c:f>
              <c:numCache>
                <c:formatCode>General</c:formatCode>
                <c:ptCount val="5"/>
                <c:pt idx="0">
                  <c:v>0</c:v>
                </c:pt>
                <c:pt idx="1">
                  <c:v>0</c:v>
                </c:pt>
                <c:pt idx="2">
                  <c:v>2</c:v>
                </c:pt>
                <c:pt idx="3">
                  <c:v>8.1</c:v>
                </c:pt>
                <c:pt idx="4">
                  <c:v>8.1</c:v>
                </c:pt>
              </c:numCache>
            </c:numRef>
          </c:xVal>
          <c:yVal>
            <c:numRef>
              <c:f>'Teflon V plots'!$BV$12:$BV$16</c:f>
              <c:numCache>
                <c:formatCode>0.0000</c:formatCode>
                <c:ptCount val="5"/>
                <c:pt idx="0">
                  <c:v>0.16496080616084327</c:v>
                </c:pt>
                <c:pt idx="1">
                  <c:v>0.1294514250758422</c:v>
                </c:pt>
                <c:pt idx="2">
                  <c:v>0.24059568656859387</c:v>
                </c:pt>
                <c:pt idx="3">
                  <c:v>0.18973641212359585</c:v>
                </c:pt>
                <c:pt idx="4">
                  <c:v>0.11330560179039686</c:v>
                </c:pt>
              </c:numCache>
            </c:numRef>
          </c:yVal>
          <c:smooth val="0"/>
        </c:ser>
        <c:dLbls>
          <c:showLegendKey val="0"/>
          <c:showVal val="0"/>
          <c:showCatName val="0"/>
          <c:showSerName val="0"/>
          <c:showPercent val="0"/>
          <c:showBubbleSize val="0"/>
        </c:dLbls>
        <c:axId val="250479360"/>
        <c:axId val="250481280"/>
      </c:scatterChart>
      <c:scatterChart>
        <c:scatterStyle val="lineMarker"/>
        <c:varyColors val="0"/>
        <c:ser>
          <c:idx val="3"/>
          <c:order val="2"/>
          <c:tx>
            <c:v>Geometric Std. deviation</c:v>
          </c:tx>
          <c:spPr>
            <a:ln w="28575">
              <a:noFill/>
            </a:ln>
          </c:spPr>
          <c:marker>
            <c:symbol val="x"/>
            <c:size val="7"/>
          </c:marker>
          <c:trendline>
            <c:spPr>
              <a:ln w="15875">
                <a:solidFill>
                  <a:srgbClr val="7030A0"/>
                </a:solidFill>
              </a:ln>
            </c:spPr>
            <c:trendlineType val="linear"/>
            <c:dispRSqr val="0"/>
            <c:dispEq val="0"/>
          </c:trendline>
          <c:xVal>
            <c:numRef>
              <c:f>'Teflon V plots'!$N$12:$N$16</c:f>
              <c:numCache>
                <c:formatCode>General</c:formatCode>
                <c:ptCount val="5"/>
                <c:pt idx="0">
                  <c:v>0</c:v>
                </c:pt>
                <c:pt idx="1">
                  <c:v>0</c:v>
                </c:pt>
                <c:pt idx="2">
                  <c:v>2</c:v>
                </c:pt>
                <c:pt idx="3">
                  <c:v>8.1</c:v>
                </c:pt>
                <c:pt idx="4">
                  <c:v>8.1</c:v>
                </c:pt>
              </c:numCache>
            </c:numRef>
          </c:xVal>
          <c:yVal>
            <c:numRef>
              <c:f>'Teflon V plots'!$BU$12:$BU$16</c:f>
              <c:numCache>
                <c:formatCode>0.0000</c:formatCode>
                <c:ptCount val="5"/>
                <c:pt idx="0">
                  <c:v>1.8127147982276335</c:v>
                </c:pt>
                <c:pt idx="1">
                  <c:v>2.1318850131134703</c:v>
                </c:pt>
                <c:pt idx="2">
                  <c:v>1.680419088152735</c:v>
                </c:pt>
                <c:pt idx="3">
                  <c:v>1.541820614289457</c:v>
                </c:pt>
                <c:pt idx="4">
                  <c:v>2.0786515528876603</c:v>
                </c:pt>
              </c:numCache>
            </c:numRef>
          </c:yVal>
          <c:smooth val="0"/>
        </c:ser>
        <c:dLbls>
          <c:showLegendKey val="0"/>
          <c:showVal val="0"/>
          <c:showCatName val="0"/>
          <c:showSerName val="0"/>
          <c:showPercent val="0"/>
          <c:showBubbleSize val="0"/>
        </c:dLbls>
        <c:axId val="250493184"/>
        <c:axId val="250491648"/>
      </c:scatterChart>
      <c:valAx>
        <c:axId val="250479360"/>
        <c:scaling>
          <c:orientation val="minMax"/>
        </c:scaling>
        <c:delete val="0"/>
        <c:axPos val="b"/>
        <c:title>
          <c:tx>
            <c:rich>
              <a:bodyPr/>
              <a:lstStyle/>
              <a:p>
                <a:pPr>
                  <a:defRPr sz="1000"/>
                </a:pPr>
                <a:r>
                  <a:rPr lang="en-US" sz="1000"/>
                  <a:t>Air velocity, cm/s</a:t>
                </a:r>
              </a:p>
            </c:rich>
          </c:tx>
          <c:overlay val="0"/>
        </c:title>
        <c:numFmt formatCode="General" sourceLinked="1"/>
        <c:majorTickMark val="none"/>
        <c:minorTickMark val="none"/>
        <c:tickLblPos val="nextTo"/>
        <c:txPr>
          <a:bodyPr/>
          <a:lstStyle/>
          <a:p>
            <a:pPr>
              <a:defRPr sz="900"/>
            </a:pPr>
            <a:endParaRPr lang="en-US"/>
          </a:p>
        </c:txPr>
        <c:crossAx val="250481280"/>
        <c:crosses val="autoZero"/>
        <c:crossBetween val="midCat"/>
      </c:valAx>
      <c:valAx>
        <c:axId val="250481280"/>
        <c:scaling>
          <c:orientation val="minMax"/>
          <c:max val="0.4"/>
          <c:min val="0"/>
        </c:scaling>
        <c:delete val="0"/>
        <c:axPos val="l"/>
        <c:majorGridlines/>
        <c:title>
          <c:tx>
            <c:rich>
              <a:bodyPr/>
              <a:lstStyle/>
              <a:p>
                <a:pPr>
                  <a:defRPr sz="1000"/>
                </a:pPr>
                <a:r>
                  <a:rPr lang="en-US" sz="1000"/>
                  <a:t>Particle Diameters, </a:t>
                </a:r>
                <a:r>
                  <a:rPr lang="en-US" sz="1000" baseline="0">
                    <a:latin typeface="Symbol" pitchFamily="18" charset="2"/>
                  </a:rPr>
                  <a:t>m</a:t>
                </a:r>
                <a:r>
                  <a:rPr lang="en-US" sz="1000"/>
                  <a:t>m</a:t>
                </a:r>
              </a:p>
            </c:rich>
          </c:tx>
          <c:layout>
            <c:manualLayout>
              <c:xMode val="edge"/>
              <c:yMode val="edge"/>
              <c:x val="1.7279265091863519E-2"/>
              <c:y val="0.33424351870546098"/>
            </c:manualLayout>
          </c:layout>
          <c:overlay val="0"/>
        </c:title>
        <c:numFmt formatCode="0.0" sourceLinked="0"/>
        <c:majorTickMark val="none"/>
        <c:minorTickMark val="none"/>
        <c:tickLblPos val="nextTo"/>
        <c:txPr>
          <a:bodyPr/>
          <a:lstStyle/>
          <a:p>
            <a:pPr>
              <a:defRPr sz="900"/>
            </a:pPr>
            <a:endParaRPr lang="en-US"/>
          </a:p>
        </c:txPr>
        <c:crossAx val="250479360"/>
        <c:crosses val="autoZero"/>
        <c:crossBetween val="midCat"/>
        <c:majorUnit val="0.1"/>
      </c:valAx>
      <c:valAx>
        <c:axId val="250491648"/>
        <c:scaling>
          <c:orientation val="minMax"/>
          <c:max val="4"/>
          <c:min val="0"/>
        </c:scaling>
        <c:delete val="0"/>
        <c:axPos val="r"/>
        <c:numFmt formatCode="0" sourceLinked="0"/>
        <c:majorTickMark val="out"/>
        <c:minorTickMark val="none"/>
        <c:tickLblPos val="nextTo"/>
        <c:txPr>
          <a:bodyPr/>
          <a:lstStyle/>
          <a:p>
            <a:pPr>
              <a:defRPr sz="900"/>
            </a:pPr>
            <a:endParaRPr lang="en-US"/>
          </a:p>
        </c:txPr>
        <c:crossAx val="250493184"/>
        <c:crosses val="max"/>
        <c:crossBetween val="midCat"/>
        <c:majorUnit val="1"/>
      </c:valAx>
      <c:valAx>
        <c:axId val="250493184"/>
        <c:scaling>
          <c:orientation val="minMax"/>
        </c:scaling>
        <c:delete val="1"/>
        <c:axPos val="b"/>
        <c:numFmt formatCode="General" sourceLinked="1"/>
        <c:majorTickMark val="out"/>
        <c:minorTickMark val="none"/>
        <c:tickLblPos val="none"/>
        <c:crossAx val="250491648"/>
        <c:crosses val="autoZero"/>
        <c:crossBetween val="midCat"/>
      </c:valAx>
    </c:plotArea>
    <c:legend>
      <c:legendPos val="r"/>
      <c:layout>
        <c:manualLayout>
          <c:xMode val="edge"/>
          <c:yMode val="edge"/>
          <c:x val="0.67538005249344335"/>
          <c:y val="8.4482431149097814E-2"/>
          <c:w val="0.27403049757100417"/>
          <c:h val="0.69372995042286623"/>
        </c:manualLayout>
      </c:layout>
      <c:overlay val="0"/>
      <c:spPr>
        <a:ln w="6350">
          <a:solidFill>
            <a:schemeClr val="tx1"/>
          </a:solidFill>
        </a:ln>
      </c:spPr>
      <c:txPr>
        <a:bodyPr/>
        <a:lstStyle/>
        <a:p>
          <a:pPr>
            <a:defRPr sz="800"/>
          </a:pPr>
          <a:endParaRPr lang="en-US"/>
        </a:p>
      </c:txPr>
    </c:legend>
    <c:plotVisOnly val="1"/>
    <c:dispBlanksAs val="gap"/>
    <c:showDLblsOverMax val="0"/>
  </c:chart>
  <c:printSettings>
    <c:headerFooter>
      <c:oddFooter>&amp;L&amp;F&amp;C&amp;A&amp;R&amp;D</c:oddFooter>
    </c:headerFooter>
    <c:pageMargins b="0.75000000000001055" l="0.70000000000000062" r="0.70000000000000062" t="0.75000000000001055" header="0.30000000000000032" footer="0.30000000000000032"/>
    <c:pageSetup orientation="landscape"/>
  </c:printSettings>
  <c:userShapes r:id="rId1"/>
</c:chartSpace>
</file>

<file path=xl/charts/chart7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484204706767108"/>
          <c:y val="0.13673124565549921"/>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with ISS Det'!$K$23:$K$58</c:f>
              <c:numCache>
                <c:formatCode>General</c:formatCode>
                <c:ptCount val="36"/>
                <c:pt idx="0">
                  <c:v>2574776.2051404528</c:v>
                </c:pt>
                <c:pt idx="1">
                  <c:v>1994241.0380439789</c:v>
                </c:pt>
                <c:pt idx="2">
                  <c:v>1390760.7766112036</c:v>
                </c:pt>
                <c:pt idx="3">
                  <c:v>1717019.5729101424</c:v>
                </c:pt>
                <c:pt idx="4">
                  <c:v>907364.97810586996</c:v>
                </c:pt>
                <c:pt idx="5">
                  <c:v>867560.40934092866</c:v>
                </c:pt>
                <c:pt idx="6" formatCode="0.00E+00">
                  <c:v>1112405.3813294948</c:v>
                </c:pt>
                <c:pt idx="7" formatCode="0.00E+00">
                  <c:v>1737499.3852767106</c:v>
                </c:pt>
                <c:pt idx="8" formatCode="0.00E+00">
                  <c:v>1615017.6733915848</c:v>
                </c:pt>
                <c:pt idx="9">
                  <c:v>0</c:v>
                </c:pt>
                <c:pt idx="10">
                  <c:v>1825597.0139817814</c:v>
                </c:pt>
                <c:pt idx="11">
                  <c:v>1059919.9201329139</c:v>
                </c:pt>
                <c:pt idx="12">
                  <c:v>2754038.3947668634</c:v>
                </c:pt>
                <c:pt idx="13">
                  <c:v>771019.08738255932</c:v>
                </c:pt>
                <c:pt idx="14">
                  <c:v>5850382.3566217786</c:v>
                </c:pt>
                <c:pt idx="15">
                  <c:v>1797875.6062855036</c:v>
                </c:pt>
                <c:pt idx="16">
                  <c:v>2604648.3618304073</c:v>
                </c:pt>
                <c:pt idx="17">
                  <c:v>1053905.9212926894</c:v>
                </c:pt>
                <c:pt idx="18">
                  <c:v>0</c:v>
                </c:pt>
                <c:pt idx="19">
                  <c:v>1041691.6091550778</c:v>
                </c:pt>
                <c:pt idx="20">
                  <c:v>3460328.2386265798</c:v>
                </c:pt>
                <c:pt idx="21">
                  <c:v>1237767.5991045895</c:v>
                </c:pt>
                <c:pt idx="22">
                  <c:v>0</c:v>
                </c:pt>
                <c:pt idx="23">
                  <c:v>954553.49010622012</c:v>
                </c:pt>
                <c:pt idx="24">
                  <c:v>1578043.1421485487</c:v>
                </c:pt>
                <c:pt idx="25">
                  <c:v>734940.01296086202</c:v>
                </c:pt>
                <c:pt idx="26">
                  <c:v>2951666.0508853504</c:v>
                </c:pt>
                <c:pt idx="27">
                  <c:v>990233.64370977459</c:v>
                </c:pt>
                <c:pt idx="28">
                  <c:v>3018896.3813527012</c:v>
                </c:pt>
                <c:pt idx="29">
                  <c:v>1151405.4928839717</c:v>
                </c:pt>
                <c:pt idx="30">
                  <c:v>277645.73872056679</c:v>
                </c:pt>
                <c:pt idx="31">
                  <c:v>253109.83922102317</c:v>
                </c:pt>
                <c:pt idx="32">
                  <c:v>258123.09072398374</c:v>
                </c:pt>
                <c:pt idx="33">
                  <c:v>211761.04779864493</c:v>
                </c:pt>
                <c:pt idx="34">
                  <c:v>495068.20928105974</c:v>
                </c:pt>
                <c:pt idx="35">
                  <c:v>451723.46541728929</c:v>
                </c:pt>
              </c:numCache>
            </c:numRef>
          </c:xVal>
          <c:yVal>
            <c:numRef>
              <c:f>'Reduced Data with ISS Det'!$H$23:$H$58</c:f>
              <c:numCache>
                <c:formatCode>0.00000</c:formatCode>
                <c:ptCount val="36"/>
                <c:pt idx="0">
                  <c:v>3.6637120000000003</c:v>
                </c:pt>
                <c:pt idx="1">
                  <c:v>4.2031577272727265</c:v>
                </c:pt>
                <c:pt idx="2">
                  <c:v>5.0839389999999991</c:v>
                </c:pt>
                <c:pt idx="3">
                  <c:v>5.6411435000000001</c:v>
                </c:pt>
                <c:pt idx="4">
                  <c:v>4.826384</c:v>
                </c:pt>
                <c:pt idx="5">
                  <c:v>5.8833320000000011</c:v>
                </c:pt>
                <c:pt idx="6">
                  <c:v>0.89775074999999982</c:v>
                </c:pt>
                <c:pt idx="7">
                  <c:v>0.74995434999999999</c:v>
                </c:pt>
                <c:pt idx="8">
                  <c:v>5.4159850000000009</c:v>
                </c:pt>
                <c:pt idx="9">
                  <c:v>0.76524354999999988</c:v>
                </c:pt>
                <c:pt idx="10">
                  <c:v>0.4175567</c:v>
                </c:pt>
                <c:pt idx="11">
                  <c:v>0.40887450000000003</c:v>
                </c:pt>
                <c:pt idx="12">
                  <c:v>0.67800000000000005</c:v>
                </c:pt>
                <c:pt idx="13">
                  <c:v>0.623</c:v>
                </c:pt>
                <c:pt idx="14">
                  <c:v>6.242</c:v>
                </c:pt>
                <c:pt idx="15">
                  <c:v>6.2480000000000002</c:v>
                </c:pt>
                <c:pt idx="16">
                  <c:v>0.43725589999999998</c:v>
                </c:pt>
                <c:pt idx="17">
                  <c:v>0.49409475000000008</c:v>
                </c:pt>
                <c:pt idx="18">
                  <c:v>0.67108155000000003</c:v>
                </c:pt>
                <c:pt idx="19">
                  <c:v>0.72169489999999992</c:v>
                </c:pt>
                <c:pt idx="20">
                  <c:v>0.65225210000000011</c:v>
                </c:pt>
                <c:pt idx="21">
                  <c:v>0.74058540000000006</c:v>
                </c:pt>
                <c:pt idx="22">
                  <c:v>0.9827577999999999</c:v>
                </c:pt>
                <c:pt idx="23">
                  <c:v>1.1677094999999995</c:v>
                </c:pt>
                <c:pt idx="24">
                  <c:v>0.18647764999999999</c:v>
                </c:pt>
                <c:pt idx="25">
                  <c:v>0.18695069999999997</c:v>
                </c:pt>
                <c:pt idx="26">
                  <c:v>0.71632394999999993</c:v>
                </c:pt>
                <c:pt idx="27">
                  <c:v>0.7473449499999999</c:v>
                </c:pt>
                <c:pt idx="28">
                  <c:v>0.7454529000000002</c:v>
                </c:pt>
                <c:pt idx="29">
                  <c:v>0.84228519999999985</c:v>
                </c:pt>
                <c:pt idx="30">
                  <c:v>2.7684004999999998</c:v>
                </c:pt>
                <c:pt idx="31">
                  <c:v>2.4593499999999997</c:v>
                </c:pt>
                <c:pt idx="32">
                  <c:v>5.4696210000000018</c:v>
                </c:pt>
                <c:pt idx="33">
                  <c:v>5.1269247619047622</c:v>
                </c:pt>
                <c:pt idx="34">
                  <c:v>4.6021415000000001</c:v>
                </c:pt>
                <c:pt idx="35">
                  <c:v>4.4236300000000002</c:v>
                </c:pt>
              </c:numCache>
            </c:numRef>
          </c:yVal>
          <c:smooth val="0"/>
        </c:ser>
        <c:ser>
          <c:idx val="0"/>
          <c:order val="1"/>
          <c:tx>
            <c:v>Lampwick</c:v>
          </c:tx>
          <c:spPr>
            <a:ln w="28575">
              <a:noFill/>
            </a:ln>
          </c:spPr>
          <c:marker>
            <c:symbol val="diamond"/>
            <c:size val="10"/>
          </c:marker>
          <c:dPt>
            <c:idx val="12"/>
            <c:bubble3D val="0"/>
          </c:dPt>
          <c:xVal>
            <c:numRef>
              <c:f>'Reduced Data with ISS Det'!$K$59:$K$84</c:f>
              <c:numCache>
                <c:formatCode>General</c:formatCode>
                <c:ptCount val="26"/>
                <c:pt idx="0">
                  <c:v>1644842.7294187157</c:v>
                </c:pt>
                <c:pt idx="1">
                  <c:v>1876277.1679931821</c:v>
                </c:pt>
                <c:pt idx="2">
                  <c:v>1162148.7250497313</c:v>
                </c:pt>
                <c:pt idx="3">
                  <c:v>1507678.3447922845</c:v>
                </c:pt>
                <c:pt idx="4">
                  <c:v>874837.37603472825</c:v>
                </c:pt>
                <c:pt idx="5">
                  <c:v>577492.72038184176</c:v>
                </c:pt>
                <c:pt idx="6">
                  <c:v>1251718.8795930552</c:v>
                </c:pt>
                <c:pt idx="7">
                  <c:v>2858217.3648894308</c:v>
                </c:pt>
                <c:pt idx="8">
                  <c:v>2819890.7109968318</c:v>
                </c:pt>
                <c:pt idx="9">
                  <c:v>3197761.8213616745</c:v>
                </c:pt>
                <c:pt idx="10">
                  <c:v>3373889.4875935018</c:v>
                </c:pt>
                <c:pt idx="11">
                  <c:v>2068777.3214579814</c:v>
                </c:pt>
                <c:pt idx="12">
                  <c:v>2869058.83318034</c:v>
                </c:pt>
                <c:pt idx="13">
                  <c:v>2987215.0655236603</c:v>
                </c:pt>
                <c:pt idx="14">
                  <c:v>1158631.8938317611</c:v>
                </c:pt>
                <c:pt idx="15">
                  <c:v>4995552.5704270303</c:v>
                </c:pt>
                <c:pt idx="16">
                  <c:v>1482905.7467800037</c:v>
                </c:pt>
                <c:pt idx="17">
                  <c:v>3463686.4034805261</c:v>
                </c:pt>
                <c:pt idx="18">
                  <c:v>1343413.4028339714</c:v>
                </c:pt>
                <c:pt idx="19">
                  <c:v>915311.87562477367</c:v>
                </c:pt>
                <c:pt idx="20">
                  <c:v>212271.61609166127</c:v>
                </c:pt>
                <c:pt idx="21">
                  <c:v>175271.79330633517</c:v>
                </c:pt>
                <c:pt idx="22">
                  <c:v>438728.96546478604</c:v>
                </c:pt>
                <c:pt idx="23">
                  <c:v>329083.62258389778</c:v>
                </c:pt>
                <c:pt idx="24">
                  <c:v>107516.96149531422</c:v>
                </c:pt>
                <c:pt idx="25">
                  <c:v>97001.378207353002</c:v>
                </c:pt>
              </c:numCache>
            </c:numRef>
          </c:xVal>
          <c:yVal>
            <c:numRef>
              <c:f>'Reduced Data with ISS Det'!$H$59:$H$84</c:f>
              <c:numCache>
                <c:formatCode>0.00000</c:formatCode>
                <c:ptCount val="26"/>
                <c:pt idx="0">
                  <c:v>6.2319949999999986</c:v>
                </c:pt>
                <c:pt idx="1">
                  <c:v>6.2419269999999996</c:v>
                </c:pt>
                <c:pt idx="2">
                  <c:v>6.2472994999999996</c:v>
                </c:pt>
                <c:pt idx="3">
                  <c:v>6.2510685000000006</c:v>
                </c:pt>
                <c:pt idx="4">
                  <c:v>6.2466120000000007</c:v>
                </c:pt>
                <c:pt idx="5">
                  <c:v>6.2547760000000006</c:v>
                </c:pt>
                <c:pt idx="6">
                  <c:v>6.2574299999999994</c:v>
                </c:pt>
                <c:pt idx="7">
                  <c:v>6.2472694999999998</c:v>
                </c:pt>
                <c:pt idx="8">
                  <c:v>6.2560000000000002</c:v>
                </c:pt>
                <c:pt idx="9">
                  <c:v>6.2525025000000003</c:v>
                </c:pt>
                <c:pt idx="10">
                  <c:v>6.2489999999999997</c:v>
                </c:pt>
                <c:pt idx="11">
                  <c:v>6.2489999999999997</c:v>
                </c:pt>
                <c:pt idx="12">
                  <c:v>5.6770474999999996</c:v>
                </c:pt>
                <c:pt idx="13">
                  <c:v>6.2357344999999995</c:v>
                </c:pt>
                <c:pt idx="14">
                  <c:v>6.2396854999999993</c:v>
                </c:pt>
                <c:pt idx="15">
                  <c:v>6.2501534999999988</c:v>
                </c:pt>
                <c:pt idx="16">
                  <c:v>6.2508695000000012</c:v>
                </c:pt>
                <c:pt idx="17">
                  <c:v>6.2503665000000002</c:v>
                </c:pt>
                <c:pt idx="18">
                  <c:v>6.2532045000000007</c:v>
                </c:pt>
                <c:pt idx="19">
                  <c:v>6.2793880000000009</c:v>
                </c:pt>
                <c:pt idx="20">
                  <c:v>5.7956835</c:v>
                </c:pt>
                <c:pt idx="21">
                  <c:v>5.7411044999999996</c:v>
                </c:pt>
                <c:pt idx="22">
                  <c:v>6.222127619047618</c:v>
                </c:pt>
                <c:pt idx="23">
                  <c:v>6.1840814999999996</c:v>
                </c:pt>
                <c:pt idx="24">
                  <c:v>6.2560419999999999</c:v>
                </c:pt>
                <c:pt idx="25">
                  <c:v>6.2467810000000012</c:v>
                </c:pt>
              </c:numCache>
            </c:numRef>
          </c:yVal>
          <c:smooth val="0"/>
        </c:ser>
        <c:ser>
          <c:idx val="2"/>
          <c:order val="2"/>
          <c:tx>
            <c:v>Pyrell</c:v>
          </c:tx>
          <c:spPr>
            <a:ln w="28575">
              <a:noFill/>
            </a:ln>
          </c:spPr>
          <c:marker>
            <c:symbol val="triangle"/>
            <c:size val="10"/>
          </c:marker>
          <c:xVal>
            <c:numRef>
              <c:f>'Reduced Data with ISS Det'!$K$85:$K$104</c:f>
              <c:numCache>
                <c:formatCode>General</c:formatCode>
                <c:ptCount val="20"/>
                <c:pt idx="0">
                  <c:v>3110970.9166285717</c:v>
                </c:pt>
                <c:pt idx="1">
                  <c:v>3862679.2540942985</c:v>
                </c:pt>
                <c:pt idx="2">
                  <c:v>1414788.1544307088</c:v>
                </c:pt>
                <c:pt idx="3">
                  <c:v>3881194.302428619</c:v>
                </c:pt>
                <c:pt idx="4">
                  <c:v>1417570.6344373168</c:v>
                </c:pt>
                <c:pt idx="5">
                  <c:v>4953334.072364063</c:v>
                </c:pt>
                <c:pt idx="6">
                  <c:v>1662805.4414244581</c:v>
                </c:pt>
                <c:pt idx="7">
                  <c:v>3275641.6927261017</c:v>
                </c:pt>
                <c:pt idx="8">
                  <c:v>1632139.978883141</c:v>
                </c:pt>
                <c:pt idx="9">
                  <c:v>3721976.9141411837</c:v>
                </c:pt>
                <c:pt idx="10">
                  <c:v>1683214.9966951662</c:v>
                </c:pt>
                <c:pt idx="11">
                  <c:v>1352316.8506269613</c:v>
                </c:pt>
                <c:pt idx="12">
                  <c:v>2924886.3744361638</c:v>
                </c:pt>
                <c:pt idx="13">
                  <c:v>1176224.4595932008</c:v>
                </c:pt>
                <c:pt idx="14">
                  <c:v>71387.637341986352</c:v>
                </c:pt>
                <c:pt idx="15">
                  <c:v>35876.448108697521</c:v>
                </c:pt>
                <c:pt idx="16">
                  <c:v>42225.750119902383</c:v>
                </c:pt>
                <c:pt idx="17">
                  <c:v>34988.163542684197</c:v>
                </c:pt>
                <c:pt idx="18">
                  <c:v>206018.55669814753</c:v>
                </c:pt>
                <c:pt idx="19">
                  <c:v>192866.11921982534</c:v>
                </c:pt>
              </c:numCache>
            </c:numRef>
          </c:xVal>
          <c:yVal>
            <c:numRef>
              <c:f>'Reduced Data with ISS Det'!$H$85:$H$104</c:f>
              <c:numCache>
                <c:formatCode>0.00000</c:formatCode>
                <c:ptCount val="20"/>
                <c:pt idx="0">
                  <c:v>6.2439999999999998</c:v>
                </c:pt>
                <c:pt idx="1">
                  <c:v>6.2380000000000004</c:v>
                </c:pt>
                <c:pt idx="2">
                  <c:v>6.24</c:v>
                </c:pt>
                <c:pt idx="3">
                  <c:v>6.2480000000000002</c:v>
                </c:pt>
                <c:pt idx="4">
                  <c:v>6.2489999999999997</c:v>
                </c:pt>
                <c:pt idx="5">
                  <c:v>6.2568344999999992</c:v>
                </c:pt>
                <c:pt idx="6">
                  <c:v>6.2590780000000006</c:v>
                </c:pt>
                <c:pt idx="7">
                  <c:v>6.2617504999999998</c:v>
                </c:pt>
                <c:pt idx="8">
                  <c:v>6.2638249999999998</c:v>
                </c:pt>
                <c:pt idx="9">
                  <c:v>6.2280885000000001</c:v>
                </c:pt>
                <c:pt idx="10">
                  <c:v>6.2334444999999992</c:v>
                </c:pt>
                <c:pt idx="11">
                  <c:v>6.1209414999999989</c:v>
                </c:pt>
                <c:pt idx="12">
                  <c:v>6.2421274999999996</c:v>
                </c:pt>
                <c:pt idx="13">
                  <c:v>6.2836770000000017</c:v>
                </c:pt>
                <c:pt idx="14">
                  <c:v>4.8198089999999993</c:v>
                </c:pt>
                <c:pt idx="15">
                  <c:v>4.3817289999999991</c:v>
                </c:pt>
                <c:pt idx="16">
                  <c:v>5.5750130000000011</c:v>
                </c:pt>
                <c:pt idx="17">
                  <c:v>5.2804570000000011</c:v>
                </c:pt>
                <c:pt idx="18">
                  <c:v>6.2564994999999985</c:v>
                </c:pt>
                <c:pt idx="19">
                  <c:v>6.2575835</c:v>
                </c:pt>
              </c:numCache>
            </c:numRef>
          </c:yVal>
          <c:smooth val="0"/>
        </c:ser>
        <c:ser>
          <c:idx val="3"/>
          <c:order val="3"/>
          <c:tx>
            <c:v>Silicone</c:v>
          </c:tx>
          <c:spPr>
            <a:ln w="28575">
              <a:noFill/>
            </a:ln>
          </c:spPr>
          <c:marker>
            <c:symbol val="x"/>
            <c:size val="10"/>
          </c:marker>
          <c:xVal>
            <c:numRef>
              <c:f>'Reduced Data with ISS Det'!$K$105:$K$133</c:f>
              <c:numCache>
                <c:formatCode>General</c:formatCode>
                <c:ptCount val="29"/>
                <c:pt idx="0">
                  <c:v>1194104.7590429184</c:v>
                </c:pt>
                <c:pt idx="1">
                  <c:v>3004614.0015063835</c:v>
                </c:pt>
                <c:pt idx="2">
                  <c:v>1916208.9136147145</c:v>
                </c:pt>
                <c:pt idx="3">
                  <c:v>2576905.5744457017</c:v>
                </c:pt>
                <c:pt idx="4">
                  <c:v>1937388.9537898961</c:v>
                </c:pt>
                <c:pt idx="5">
                  <c:v>1175411.0746423218</c:v>
                </c:pt>
                <c:pt idx="6">
                  <c:v>1071098.2234106481</c:v>
                </c:pt>
                <c:pt idx="7">
                  <c:v>2523938.5830877088</c:v>
                </c:pt>
                <c:pt idx="8">
                  <c:v>3889058.8258409305</c:v>
                </c:pt>
                <c:pt idx="9">
                  <c:v>3579696.8264696635</c:v>
                </c:pt>
                <c:pt idx="10">
                  <c:v>1353908.7331027978</c:v>
                </c:pt>
                <c:pt idx="11">
                  <c:v>4278212.966048412</c:v>
                </c:pt>
                <c:pt idx="12">
                  <c:v>1523655.4291103429</c:v>
                </c:pt>
                <c:pt idx="13">
                  <c:v>3657432.6076705437</c:v>
                </c:pt>
                <c:pt idx="14">
                  <c:v>850213.29770512425</c:v>
                </c:pt>
                <c:pt idx="15">
                  <c:v>4370648.2804149641</c:v>
                </c:pt>
                <c:pt idx="16">
                  <c:v>1489862.4646337628</c:v>
                </c:pt>
                <c:pt idx="17">
                  <c:v>4159047.4441999369</c:v>
                </c:pt>
                <c:pt idx="18">
                  <c:v>1666662.2131405217</c:v>
                </c:pt>
                <c:pt idx="19">
                  <c:v>1352021.2260295507</c:v>
                </c:pt>
                <c:pt idx="20">
                  <c:v>655944.33171958511</c:v>
                </c:pt>
                <c:pt idx="21">
                  <c:v>482680.64130776486</c:v>
                </c:pt>
                <c:pt idx="22">
                  <c:v>312096.9919050613</c:v>
                </c:pt>
                <c:pt idx="23">
                  <c:v>293202.85419679346</c:v>
                </c:pt>
                <c:pt idx="24">
                  <c:v>161835.03759638718</c:v>
                </c:pt>
                <c:pt idx="25">
                  <c:v>144873.32405044511</c:v>
                </c:pt>
                <c:pt idx="26">
                  <c:v>2987870.0785916378</c:v>
                </c:pt>
                <c:pt idx="27">
                  <c:v>5719472.6548255282</c:v>
                </c:pt>
                <c:pt idx="28">
                  <c:v>1994125.8786545112</c:v>
                </c:pt>
              </c:numCache>
            </c:numRef>
          </c:xVal>
          <c:yVal>
            <c:numRef>
              <c:f>'Reduced Data with ISS Det'!$H$105:$H$133</c:f>
              <c:numCache>
                <c:formatCode>0.00000</c:formatCode>
                <c:ptCount val="29"/>
                <c:pt idx="0">
                  <c:v>6.2938999999999998</c:v>
                </c:pt>
                <c:pt idx="1">
                  <c:v>6.2417600000000011</c:v>
                </c:pt>
                <c:pt idx="2">
                  <c:v>6.2492080000000003</c:v>
                </c:pt>
                <c:pt idx="3">
                  <c:v>6.2365714999999993</c:v>
                </c:pt>
                <c:pt idx="4">
                  <c:v>6.2120555555555566</c:v>
                </c:pt>
                <c:pt idx="5">
                  <c:v>6.2438805000000004</c:v>
                </c:pt>
                <c:pt idx="6">
                  <c:v>6.2213280000000006</c:v>
                </c:pt>
                <c:pt idx="7">
                  <c:v>6.2647500000000003</c:v>
                </c:pt>
                <c:pt idx="8">
                  <c:v>6.2450000000000001</c:v>
                </c:pt>
                <c:pt idx="9">
                  <c:v>6.2460000000000004</c:v>
                </c:pt>
                <c:pt idx="10">
                  <c:v>6.2489999999999997</c:v>
                </c:pt>
                <c:pt idx="11">
                  <c:v>6.25</c:v>
                </c:pt>
                <c:pt idx="12">
                  <c:v>6.25</c:v>
                </c:pt>
                <c:pt idx="13">
                  <c:v>6.2439999999999998</c:v>
                </c:pt>
                <c:pt idx="14">
                  <c:v>6.2469999999999999</c:v>
                </c:pt>
                <c:pt idx="15">
                  <c:v>6.2490080000000008</c:v>
                </c:pt>
                <c:pt idx="16">
                  <c:v>6.2502130000000005</c:v>
                </c:pt>
                <c:pt idx="17">
                  <c:v>6.2489929999999996</c:v>
                </c:pt>
                <c:pt idx="18">
                  <c:v>6.2518004999999999</c:v>
                </c:pt>
                <c:pt idx="19">
                  <c:v>6.2453619999999983</c:v>
                </c:pt>
                <c:pt idx="20">
                  <c:v>6.2520449999999999</c:v>
                </c:pt>
                <c:pt idx="21">
                  <c:v>6.2521819999999995</c:v>
                </c:pt>
                <c:pt idx="22">
                  <c:v>6.2606215000000001</c:v>
                </c:pt>
                <c:pt idx="23">
                  <c:v>6.2601764999999991</c:v>
                </c:pt>
                <c:pt idx="24">
                  <c:v>6.2529599999999999</c:v>
                </c:pt>
                <c:pt idx="25">
                  <c:v>6.2513584999999985</c:v>
                </c:pt>
                <c:pt idx="26">
                  <c:v>6.2547449999999998</c:v>
                </c:pt>
                <c:pt idx="27">
                  <c:v>6.2384049999999993</c:v>
                </c:pt>
                <c:pt idx="28">
                  <c:v>6.2771294999999991</c:v>
                </c:pt>
              </c:numCache>
            </c:numRef>
          </c:yVal>
          <c:smooth val="0"/>
        </c:ser>
        <c:ser>
          <c:idx val="4"/>
          <c:order val="4"/>
          <c:tx>
            <c:v>Teflon</c:v>
          </c:tx>
          <c:spPr>
            <a:ln w="28575">
              <a:noFill/>
            </a:ln>
          </c:spPr>
          <c:marker>
            <c:symbol val="star"/>
            <c:size val="10"/>
          </c:marker>
          <c:xVal>
            <c:numRef>
              <c:f>'Reduced Data with ISS Det'!$K$134:$K$156</c:f>
              <c:numCache>
                <c:formatCode>General</c:formatCode>
                <c:ptCount val="23"/>
                <c:pt idx="0">
                  <c:v>1737804.3083343599</c:v>
                </c:pt>
                <c:pt idx="1">
                  <c:v>1409983.1850205562</c:v>
                </c:pt>
                <c:pt idx="2">
                  <c:v>1291855.5021625953</c:v>
                </c:pt>
                <c:pt idx="3">
                  <c:v>1010553.8850986513</c:v>
                </c:pt>
                <c:pt idx="4">
                  <c:v>646297.04735521181</c:v>
                </c:pt>
                <c:pt idx="5">
                  <c:v>563835.38645896956</c:v>
                </c:pt>
                <c:pt idx="6">
                  <c:v>3654789.4777492345</c:v>
                </c:pt>
                <c:pt idx="7">
                  <c:v>3037043.9171539079</c:v>
                </c:pt>
                <c:pt idx="8">
                  <c:v>2105294.5686913007</c:v>
                </c:pt>
                <c:pt idx="9">
                  <c:v>557920.01363368786</c:v>
                </c:pt>
                <c:pt idx="10">
                  <c:v>2596153.6033963198</c:v>
                </c:pt>
                <c:pt idx="11">
                  <c:v>974484.86814557225</c:v>
                </c:pt>
                <c:pt idx="12">
                  <c:v>2654993.7023748658</c:v>
                </c:pt>
                <c:pt idx="13">
                  <c:v>920599.7311915328</c:v>
                </c:pt>
                <c:pt idx="14">
                  <c:v>3535853.9755014894</c:v>
                </c:pt>
                <c:pt idx="15">
                  <c:v>909242.92996168404</c:v>
                </c:pt>
                <c:pt idx="16">
                  <c:v>547365.29240186652</c:v>
                </c:pt>
                <c:pt idx="17">
                  <c:v>392836.80301108205</c:v>
                </c:pt>
                <c:pt idx="18">
                  <c:v>195396.75079555667</c:v>
                </c:pt>
                <c:pt idx="19">
                  <c:v>146578.22949047992</c:v>
                </c:pt>
                <c:pt idx="20">
                  <c:v>1333768.9444362801</c:v>
                </c:pt>
                <c:pt idx="21">
                  <c:v>840335.70495541021</c:v>
                </c:pt>
                <c:pt idx="22">
                  <c:v>2774308.1223761402</c:v>
                </c:pt>
              </c:numCache>
            </c:numRef>
          </c:xVal>
          <c:yVal>
            <c:numRef>
              <c:f>'Reduced Data with ISS Det'!$H$134:$H$156</c:f>
              <c:numCache>
                <c:formatCode>0.00000</c:formatCode>
                <c:ptCount val="23"/>
                <c:pt idx="0">
                  <c:v>1.6403656500000001</c:v>
                </c:pt>
                <c:pt idx="1">
                  <c:v>0.81913770000000008</c:v>
                </c:pt>
                <c:pt idx="2">
                  <c:v>0.86352554999999975</c:v>
                </c:pt>
                <c:pt idx="3">
                  <c:v>6.8664520000000001E-4</c:v>
                </c:pt>
                <c:pt idx="4">
                  <c:v>0.93556209999999995</c:v>
                </c:pt>
                <c:pt idx="5">
                  <c:v>7.0672257894736836E-4</c:v>
                </c:pt>
                <c:pt idx="6">
                  <c:v>3.4159999999999999</c:v>
                </c:pt>
                <c:pt idx="7">
                  <c:v>0.1842</c:v>
                </c:pt>
                <c:pt idx="8">
                  <c:v>0.188</c:v>
                </c:pt>
                <c:pt idx="9">
                  <c:v>0.78200000000000003</c:v>
                </c:pt>
                <c:pt idx="10">
                  <c:v>1.1039280000000002</c:v>
                </c:pt>
                <c:pt idx="11">
                  <c:v>1.1247265</c:v>
                </c:pt>
                <c:pt idx="12">
                  <c:v>2.1625675000000006</c:v>
                </c:pt>
                <c:pt idx="13">
                  <c:v>2.1021720000000004</c:v>
                </c:pt>
                <c:pt idx="14">
                  <c:v>1.7692875000000003</c:v>
                </c:pt>
                <c:pt idx="15">
                  <c:v>1.8084105000000001</c:v>
                </c:pt>
                <c:pt idx="16">
                  <c:v>0.94950894999999991</c:v>
                </c:pt>
                <c:pt idx="17">
                  <c:v>0.94136045000000002</c:v>
                </c:pt>
                <c:pt idx="18">
                  <c:v>0.72790545000000006</c:v>
                </c:pt>
                <c:pt idx="19">
                  <c:v>0.69680799999999998</c:v>
                </c:pt>
                <c:pt idx="20">
                  <c:v>4.0240935000000002</c:v>
                </c:pt>
                <c:pt idx="21">
                  <c:v>5.0415189999999992</c:v>
                </c:pt>
                <c:pt idx="22">
                  <c:v>0.96562269999999994</c:v>
                </c:pt>
              </c:numCache>
            </c:numRef>
          </c:yVal>
          <c:smooth val="0"/>
        </c:ser>
        <c:dLbls>
          <c:showLegendKey val="0"/>
          <c:showVal val="0"/>
          <c:showCatName val="0"/>
          <c:showSerName val="0"/>
          <c:showPercent val="0"/>
          <c:showBubbleSize val="0"/>
        </c:dLbls>
        <c:axId val="280484480"/>
        <c:axId val="280490752"/>
      </c:scatterChart>
      <c:valAx>
        <c:axId val="280484480"/>
        <c:scaling>
          <c:orientation val="minMax"/>
        </c:scaling>
        <c:delete val="0"/>
        <c:axPos val="b"/>
        <c:title>
          <c:tx>
            <c:rich>
              <a:bodyPr/>
              <a:lstStyle/>
              <a:p>
                <a:pPr>
                  <a:defRPr sz="2400"/>
                </a:pPr>
                <a:r>
                  <a:rPr lang="en-US" sz="2400">
                    <a:latin typeface="Arial" pitchFamily="34" charset="0"/>
                    <a:cs typeface="Arial" pitchFamily="34" charset="0"/>
                  </a:rPr>
                  <a:t>Number Count (particles/cc)</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280490752"/>
        <c:crosses val="autoZero"/>
        <c:crossBetween val="midCat"/>
      </c:valAx>
      <c:valAx>
        <c:axId val="280490752"/>
        <c:scaling>
          <c:orientation val="minMax"/>
          <c:max val="7"/>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ISS Detector Signal (V)</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280484480"/>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userShapes r:id="rId1"/>
</c:chartSpace>
</file>

<file path=xl/charts/chart7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484204706767108"/>
          <c:y val="0.13673124565549921"/>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mass weighted'!$K$29:$K$56</c:f>
              <c:numCache>
                <c:formatCode>General</c:formatCode>
                <c:ptCount val="17"/>
                <c:pt idx="0">
                  <c:v>2754038.3947668634</c:v>
                </c:pt>
                <c:pt idx="1">
                  <c:v>771019.08738255932</c:v>
                </c:pt>
                <c:pt idx="2">
                  <c:v>5850382.3566217786</c:v>
                </c:pt>
                <c:pt idx="3">
                  <c:v>1797875.6062855036</c:v>
                </c:pt>
                <c:pt idx="4">
                  <c:v>2604648.3618304073</c:v>
                </c:pt>
                <c:pt idx="5">
                  <c:v>1053905.9212926894</c:v>
                </c:pt>
                <c:pt idx="6">
                  <c:v>0</c:v>
                </c:pt>
                <c:pt idx="7">
                  <c:v>1041691.6091550778</c:v>
                </c:pt>
                <c:pt idx="8">
                  <c:v>3460328.2386265798</c:v>
                </c:pt>
                <c:pt idx="9">
                  <c:v>1237767.5991045895</c:v>
                </c:pt>
                <c:pt idx="10">
                  <c:v>1737499.3852767106</c:v>
                </c:pt>
                <c:pt idx="11">
                  <c:v>2951666.0508853504</c:v>
                </c:pt>
                <c:pt idx="12">
                  <c:v>990233.64370977459</c:v>
                </c:pt>
                <c:pt idx="13">
                  <c:v>3018896.3813527012</c:v>
                </c:pt>
                <c:pt idx="14">
                  <c:v>1151405.4928839717</c:v>
                </c:pt>
                <c:pt idx="15">
                  <c:v>495068.20928105974</c:v>
                </c:pt>
                <c:pt idx="16">
                  <c:v>451723.46541728929</c:v>
                </c:pt>
              </c:numCache>
            </c:numRef>
          </c:xVal>
          <c:yVal>
            <c:numRef>
              <c:f>'REduced data mass weighted'!$H$29:$H$56</c:f>
              <c:numCache>
                <c:formatCode>0.00000</c:formatCode>
                <c:ptCount val="17"/>
                <c:pt idx="0">
                  <c:v>0.67800000000000005</c:v>
                </c:pt>
                <c:pt idx="1">
                  <c:v>0.623</c:v>
                </c:pt>
                <c:pt idx="2">
                  <c:v>6.242</c:v>
                </c:pt>
                <c:pt idx="3">
                  <c:v>6.2480000000000002</c:v>
                </c:pt>
                <c:pt idx="4">
                  <c:v>0.43725589999999998</c:v>
                </c:pt>
                <c:pt idx="5">
                  <c:v>0.49409475000000008</c:v>
                </c:pt>
                <c:pt idx="6">
                  <c:v>0.67108155000000003</c:v>
                </c:pt>
                <c:pt idx="7">
                  <c:v>0.72169489999999992</c:v>
                </c:pt>
                <c:pt idx="8">
                  <c:v>0.65225210000000011</c:v>
                </c:pt>
                <c:pt idx="9">
                  <c:v>0.74058540000000006</c:v>
                </c:pt>
                <c:pt idx="10">
                  <c:v>0.74995434999999999</c:v>
                </c:pt>
                <c:pt idx="11">
                  <c:v>0.71632394999999993</c:v>
                </c:pt>
                <c:pt idx="12">
                  <c:v>0.7473449499999999</c:v>
                </c:pt>
                <c:pt idx="13">
                  <c:v>0.7454529000000002</c:v>
                </c:pt>
                <c:pt idx="14">
                  <c:v>0.84228519999999985</c:v>
                </c:pt>
                <c:pt idx="15">
                  <c:v>4.6021415000000001</c:v>
                </c:pt>
                <c:pt idx="16">
                  <c:v>4.4236300000000002</c:v>
                </c:pt>
              </c:numCache>
            </c:numRef>
          </c:yVal>
          <c:smooth val="0"/>
        </c:ser>
        <c:ser>
          <c:idx val="0"/>
          <c:order val="1"/>
          <c:tx>
            <c:v>Lampwick</c:v>
          </c:tx>
          <c:spPr>
            <a:ln w="28575">
              <a:noFill/>
            </a:ln>
          </c:spPr>
          <c:marker>
            <c:symbol val="diamond"/>
            <c:size val="10"/>
          </c:marker>
          <c:dPt>
            <c:idx val="12"/>
            <c:bubble3D val="0"/>
          </c:dPt>
          <c:xVal>
            <c:numRef>
              <c:f>'REduced data mass weighted'!$K$65:$K$83</c:f>
              <c:numCache>
                <c:formatCode>General</c:formatCode>
                <c:ptCount val="9"/>
                <c:pt idx="0">
                  <c:v>3373889.4875935018</c:v>
                </c:pt>
                <c:pt idx="1">
                  <c:v>2068777.3214579814</c:v>
                </c:pt>
                <c:pt idx="2">
                  <c:v>2987215.0655236603</c:v>
                </c:pt>
                <c:pt idx="3">
                  <c:v>1158631.8938317611</c:v>
                </c:pt>
                <c:pt idx="4">
                  <c:v>4995552.5704270303</c:v>
                </c:pt>
                <c:pt idx="5">
                  <c:v>1482905.7467800037</c:v>
                </c:pt>
                <c:pt idx="6">
                  <c:v>3463686.4034805261</c:v>
                </c:pt>
                <c:pt idx="7">
                  <c:v>1343413.4028339714</c:v>
                </c:pt>
                <c:pt idx="8">
                  <c:v>2858217.3648894308</c:v>
                </c:pt>
              </c:numCache>
            </c:numRef>
          </c:xVal>
          <c:yVal>
            <c:numRef>
              <c:f>'REduced data mass weighted'!$H$65:$H$83</c:f>
              <c:numCache>
                <c:formatCode>0.00000</c:formatCode>
                <c:ptCount val="9"/>
                <c:pt idx="0">
                  <c:v>6.2489999999999997</c:v>
                </c:pt>
                <c:pt idx="1">
                  <c:v>6.2489999999999997</c:v>
                </c:pt>
                <c:pt idx="2">
                  <c:v>6.2357344999999995</c:v>
                </c:pt>
                <c:pt idx="3">
                  <c:v>6.2396854999999993</c:v>
                </c:pt>
                <c:pt idx="4">
                  <c:v>6.2501534999999988</c:v>
                </c:pt>
                <c:pt idx="5">
                  <c:v>6.2508695000000012</c:v>
                </c:pt>
                <c:pt idx="6">
                  <c:v>6.2503665000000002</c:v>
                </c:pt>
                <c:pt idx="7">
                  <c:v>6.2532045000000007</c:v>
                </c:pt>
                <c:pt idx="8">
                  <c:v>6.2472694999999998</c:v>
                </c:pt>
              </c:numCache>
            </c:numRef>
          </c:yVal>
          <c:smooth val="0"/>
        </c:ser>
        <c:ser>
          <c:idx val="2"/>
          <c:order val="2"/>
          <c:tx>
            <c:v>Pyrell</c:v>
          </c:tx>
          <c:spPr>
            <a:ln w="28575">
              <a:noFill/>
            </a:ln>
          </c:spPr>
          <c:marker>
            <c:symbol val="triangle"/>
            <c:size val="10"/>
          </c:marker>
          <c:xVal>
            <c:numRef>
              <c:f>'REduced data mass weighted'!$K$85:$K$103</c:f>
              <c:numCache>
                <c:formatCode>General</c:formatCode>
                <c:ptCount val="13"/>
                <c:pt idx="0">
                  <c:v>3862679.2540942985</c:v>
                </c:pt>
                <c:pt idx="1">
                  <c:v>1414788.1544307088</c:v>
                </c:pt>
                <c:pt idx="2">
                  <c:v>3881194.302428619</c:v>
                </c:pt>
                <c:pt idx="3">
                  <c:v>1417570.6344373168</c:v>
                </c:pt>
                <c:pt idx="4">
                  <c:v>4953334.072364063</c:v>
                </c:pt>
                <c:pt idx="5">
                  <c:v>1662805.4414244581</c:v>
                </c:pt>
                <c:pt idx="6">
                  <c:v>3275641.6927261017</c:v>
                </c:pt>
                <c:pt idx="7">
                  <c:v>1632139.978883141</c:v>
                </c:pt>
                <c:pt idx="8">
                  <c:v>3721976.9141411837</c:v>
                </c:pt>
                <c:pt idx="9">
                  <c:v>1683214.9966951662</c:v>
                </c:pt>
                <c:pt idx="10">
                  <c:v>2924886.3744361638</c:v>
                </c:pt>
                <c:pt idx="11">
                  <c:v>206018.55669814753</c:v>
                </c:pt>
                <c:pt idx="12">
                  <c:v>192866.11921982534</c:v>
                </c:pt>
              </c:numCache>
            </c:numRef>
          </c:xVal>
          <c:yVal>
            <c:numRef>
              <c:f>'REduced data mass weighted'!$H$85:$H$103</c:f>
              <c:numCache>
                <c:formatCode>0.00000</c:formatCode>
                <c:ptCount val="13"/>
                <c:pt idx="0">
                  <c:v>6.2380000000000004</c:v>
                </c:pt>
                <c:pt idx="1">
                  <c:v>6.24</c:v>
                </c:pt>
                <c:pt idx="2">
                  <c:v>6.2480000000000002</c:v>
                </c:pt>
                <c:pt idx="3">
                  <c:v>6.2489999999999997</c:v>
                </c:pt>
                <c:pt idx="4">
                  <c:v>6.2568344999999992</c:v>
                </c:pt>
                <c:pt idx="5">
                  <c:v>6.2590780000000006</c:v>
                </c:pt>
                <c:pt idx="6">
                  <c:v>6.2617504999999998</c:v>
                </c:pt>
                <c:pt idx="7">
                  <c:v>6.2638249999999998</c:v>
                </c:pt>
                <c:pt idx="8">
                  <c:v>6.2280885000000001</c:v>
                </c:pt>
                <c:pt idx="9">
                  <c:v>6.2334444999999992</c:v>
                </c:pt>
                <c:pt idx="10">
                  <c:v>6.2421274999999996</c:v>
                </c:pt>
                <c:pt idx="11">
                  <c:v>6.2564994999999985</c:v>
                </c:pt>
                <c:pt idx="12">
                  <c:v>6.2575835</c:v>
                </c:pt>
              </c:numCache>
            </c:numRef>
          </c:yVal>
          <c:smooth val="0"/>
        </c:ser>
        <c:ser>
          <c:idx val="3"/>
          <c:order val="3"/>
          <c:tx>
            <c:v>Silicone</c:v>
          </c:tx>
          <c:spPr>
            <a:ln w="28575">
              <a:noFill/>
            </a:ln>
          </c:spPr>
          <c:marker>
            <c:symbol val="x"/>
            <c:size val="10"/>
          </c:marker>
          <c:xVal>
            <c:numRef>
              <c:f>'REduced data mass weighted'!$K$112:$K$132</c:f>
              <c:numCache>
                <c:formatCode>General</c:formatCode>
                <c:ptCount val="13"/>
                <c:pt idx="0">
                  <c:v>3579696.8264696635</c:v>
                </c:pt>
                <c:pt idx="1">
                  <c:v>1353908.7331027978</c:v>
                </c:pt>
                <c:pt idx="2">
                  <c:v>4278212.966048412</c:v>
                </c:pt>
                <c:pt idx="3">
                  <c:v>1523655.4291103429</c:v>
                </c:pt>
                <c:pt idx="4">
                  <c:v>3657432.6076705437</c:v>
                </c:pt>
                <c:pt idx="5">
                  <c:v>850213.29770512425</c:v>
                </c:pt>
                <c:pt idx="6">
                  <c:v>4370648.2804149641</c:v>
                </c:pt>
                <c:pt idx="7">
                  <c:v>1489862.4646337628</c:v>
                </c:pt>
                <c:pt idx="8">
                  <c:v>4159047.4441999369</c:v>
                </c:pt>
                <c:pt idx="9">
                  <c:v>1666662.2131405217</c:v>
                </c:pt>
                <c:pt idx="10">
                  <c:v>5719472.6548255282</c:v>
                </c:pt>
                <c:pt idx="11">
                  <c:v>312096.9919050613</c:v>
                </c:pt>
                <c:pt idx="12">
                  <c:v>293202.85419679346</c:v>
                </c:pt>
              </c:numCache>
            </c:numRef>
          </c:xVal>
          <c:yVal>
            <c:numRef>
              <c:f>'REduced data mass weighted'!$H$112:$H$132</c:f>
              <c:numCache>
                <c:formatCode>0.00000</c:formatCode>
                <c:ptCount val="13"/>
                <c:pt idx="0">
                  <c:v>6.2460000000000004</c:v>
                </c:pt>
                <c:pt idx="1">
                  <c:v>6.2489999999999997</c:v>
                </c:pt>
                <c:pt idx="2">
                  <c:v>6.25</c:v>
                </c:pt>
                <c:pt idx="3">
                  <c:v>6.25</c:v>
                </c:pt>
                <c:pt idx="4">
                  <c:v>6.2439999999999998</c:v>
                </c:pt>
                <c:pt idx="5">
                  <c:v>6.2469999999999999</c:v>
                </c:pt>
                <c:pt idx="6">
                  <c:v>6.2490080000000008</c:v>
                </c:pt>
                <c:pt idx="7">
                  <c:v>6.2502130000000005</c:v>
                </c:pt>
                <c:pt idx="8">
                  <c:v>6.2489929999999996</c:v>
                </c:pt>
                <c:pt idx="9">
                  <c:v>6.2518004999999999</c:v>
                </c:pt>
                <c:pt idx="10">
                  <c:v>6.2384049999999993</c:v>
                </c:pt>
                <c:pt idx="11">
                  <c:v>6.2606215000000001</c:v>
                </c:pt>
                <c:pt idx="12">
                  <c:v>6.2601764999999991</c:v>
                </c:pt>
              </c:numCache>
            </c:numRef>
          </c:yVal>
          <c:smooth val="0"/>
        </c:ser>
        <c:ser>
          <c:idx val="4"/>
          <c:order val="4"/>
          <c:tx>
            <c:v>Teflon</c:v>
          </c:tx>
          <c:spPr>
            <a:ln w="28575">
              <a:noFill/>
            </a:ln>
          </c:spPr>
          <c:marker>
            <c:symbol val="star"/>
            <c:size val="10"/>
          </c:marker>
          <c:xVal>
            <c:numRef>
              <c:f>'REduced data mass weighted'!$K$140:$K$155</c:f>
              <c:numCache>
                <c:formatCode>General</c:formatCode>
                <c:ptCount val="8"/>
                <c:pt idx="0">
                  <c:v>3037043.9171539079</c:v>
                </c:pt>
                <c:pt idx="1">
                  <c:v>2105294.5686913007</c:v>
                </c:pt>
                <c:pt idx="2">
                  <c:v>557920.01363368786</c:v>
                </c:pt>
                <c:pt idx="3">
                  <c:v>2654993.7023748658</c:v>
                </c:pt>
                <c:pt idx="4">
                  <c:v>920599.7311915328</c:v>
                </c:pt>
                <c:pt idx="5">
                  <c:v>3535853.9755014894</c:v>
                </c:pt>
                <c:pt idx="6">
                  <c:v>909242.92996168404</c:v>
                </c:pt>
                <c:pt idx="7">
                  <c:v>2774308.1223761402</c:v>
                </c:pt>
              </c:numCache>
            </c:numRef>
          </c:xVal>
          <c:yVal>
            <c:numRef>
              <c:f>'REduced data mass weighted'!$H$140:$H$155</c:f>
              <c:numCache>
                <c:formatCode>0.00000</c:formatCode>
                <c:ptCount val="8"/>
                <c:pt idx="0">
                  <c:v>0.1842</c:v>
                </c:pt>
                <c:pt idx="1">
                  <c:v>0.188</c:v>
                </c:pt>
                <c:pt idx="2">
                  <c:v>0.78200000000000003</c:v>
                </c:pt>
                <c:pt idx="3">
                  <c:v>2.1625675000000006</c:v>
                </c:pt>
                <c:pt idx="4">
                  <c:v>2.1021720000000004</c:v>
                </c:pt>
                <c:pt idx="5">
                  <c:v>1.7692875000000003</c:v>
                </c:pt>
                <c:pt idx="6">
                  <c:v>1.8084105000000001</c:v>
                </c:pt>
                <c:pt idx="7">
                  <c:v>0.96562269999999994</c:v>
                </c:pt>
              </c:numCache>
            </c:numRef>
          </c:yVal>
          <c:smooth val="0"/>
        </c:ser>
        <c:dLbls>
          <c:showLegendKey val="0"/>
          <c:showVal val="0"/>
          <c:showCatName val="0"/>
          <c:showSerName val="0"/>
          <c:showPercent val="0"/>
          <c:showBubbleSize val="0"/>
        </c:dLbls>
        <c:axId val="280523520"/>
        <c:axId val="280525440"/>
      </c:scatterChart>
      <c:valAx>
        <c:axId val="280523520"/>
        <c:scaling>
          <c:orientation val="minMax"/>
        </c:scaling>
        <c:delete val="0"/>
        <c:axPos val="b"/>
        <c:title>
          <c:tx>
            <c:rich>
              <a:bodyPr/>
              <a:lstStyle/>
              <a:p>
                <a:pPr>
                  <a:defRPr sz="2400"/>
                </a:pPr>
                <a:r>
                  <a:rPr lang="en-US" sz="2400">
                    <a:latin typeface="Arial" pitchFamily="34" charset="0"/>
                    <a:cs typeface="Arial" pitchFamily="34" charset="0"/>
                  </a:rPr>
                  <a:t>Number Count (particles/cc)</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280525440"/>
        <c:crosses val="autoZero"/>
        <c:crossBetween val="midCat"/>
      </c:valAx>
      <c:valAx>
        <c:axId val="280525440"/>
        <c:scaling>
          <c:orientation val="minMax"/>
          <c:max val="7"/>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ISS Detector Signal (V)</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280523520"/>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userShapes r:id="rId1"/>
</c:chartSpace>
</file>

<file path=xl/charts/chart7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37637224022819"/>
          <c:y val="0.13225408926325516"/>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mass weighted'!$K$29:$K$58</c:f>
              <c:numCache>
                <c:formatCode>General</c:formatCode>
                <c:ptCount val="19"/>
                <c:pt idx="0">
                  <c:v>2754038.3947668634</c:v>
                </c:pt>
                <c:pt idx="1">
                  <c:v>771019.08738255932</c:v>
                </c:pt>
                <c:pt idx="2">
                  <c:v>5850382.3566217786</c:v>
                </c:pt>
                <c:pt idx="3">
                  <c:v>1797875.6062855036</c:v>
                </c:pt>
                <c:pt idx="4">
                  <c:v>2604648.3618304073</c:v>
                </c:pt>
                <c:pt idx="5">
                  <c:v>1053905.9212926894</c:v>
                </c:pt>
                <c:pt idx="6">
                  <c:v>0</c:v>
                </c:pt>
                <c:pt idx="7">
                  <c:v>1041691.6091550778</c:v>
                </c:pt>
                <c:pt idx="8">
                  <c:v>3460328.2386265798</c:v>
                </c:pt>
                <c:pt idx="9">
                  <c:v>1237767.5991045895</c:v>
                </c:pt>
                <c:pt idx="10">
                  <c:v>1737499.3852767106</c:v>
                </c:pt>
                <c:pt idx="11">
                  <c:v>2951666.0508853504</c:v>
                </c:pt>
                <c:pt idx="12">
                  <c:v>990233.64370977459</c:v>
                </c:pt>
                <c:pt idx="13">
                  <c:v>3018896.3813527012</c:v>
                </c:pt>
                <c:pt idx="14">
                  <c:v>1151405.4928839717</c:v>
                </c:pt>
                <c:pt idx="15">
                  <c:v>495068.20928105974</c:v>
                </c:pt>
                <c:pt idx="16">
                  <c:v>451723.46541728929</c:v>
                </c:pt>
                <c:pt idx="17">
                  <c:v>1615017.6733915848</c:v>
                </c:pt>
                <c:pt idx="18">
                  <c:v>0</c:v>
                </c:pt>
              </c:numCache>
            </c:numRef>
          </c:xVal>
          <c:yVal>
            <c:numRef>
              <c:f>'REduced data mass weighted'!$X$23:$X$58</c:f>
              <c:numCache>
                <c:formatCode>0.00</c:formatCode>
                <c:ptCount val="25"/>
                <c:pt idx="0">
                  <c:v>1.1600000000000499</c:v>
                </c:pt>
                <c:pt idx="1">
                  <c:v>1.1600000000000499</c:v>
                </c:pt>
                <c:pt idx="2">
                  <c:v>1.0899999999999244</c:v>
                </c:pt>
                <c:pt idx="3">
                  <c:v>1.0800000000000809</c:v>
                </c:pt>
                <c:pt idx="4">
                  <c:v>1.9899999999999363</c:v>
                </c:pt>
                <c:pt idx="5">
                  <c:v>1.9899999999999363</c:v>
                </c:pt>
                <c:pt idx="6">
                  <c:v>0.8799999999999919</c:v>
                </c:pt>
                <c:pt idx="7">
                  <c:v>0.8799999999999919</c:v>
                </c:pt>
                <c:pt idx="8">
                  <c:v>3.7500000000000311</c:v>
                </c:pt>
                <c:pt idx="9">
                  <c:v>3.7500000000000311</c:v>
                </c:pt>
                <c:pt idx="10">
                  <c:v>1.0766666666667257</c:v>
                </c:pt>
                <c:pt idx="11">
                  <c:v>1.0766666666667257</c:v>
                </c:pt>
                <c:pt idx="12">
                  <c:v>0.40666666666666629</c:v>
                </c:pt>
                <c:pt idx="13">
                  <c:v>0.40666666666666629</c:v>
                </c:pt>
                <c:pt idx="14">
                  <c:v>0.58666666666662426</c:v>
                </c:pt>
                <c:pt idx="15">
                  <c:v>0.58666666666662426</c:v>
                </c:pt>
                <c:pt idx="16">
                  <c:v>6.0000000000060005E-2</c:v>
                </c:pt>
                <c:pt idx="17">
                  <c:v>0.36000000000002697</c:v>
                </c:pt>
                <c:pt idx="18">
                  <c:v>0.36000000000002697</c:v>
                </c:pt>
                <c:pt idx="19">
                  <c:v>0.57000000000007045</c:v>
                </c:pt>
                <c:pt idx="20">
                  <c:v>0.57000000000007045</c:v>
                </c:pt>
                <c:pt idx="21">
                  <c:v>1.3933333333333575</c:v>
                </c:pt>
                <c:pt idx="22">
                  <c:v>1.3933333333333575</c:v>
                </c:pt>
                <c:pt idx="23">
                  <c:v>2.4199999999999777</c:v>
                </c:pt>
                <c:pt idx="24">
                  <c:v>0.50333333333341113</c:v>
                </c:pt>
              </c:numCache>
            </c:numRef>
          </c:yVal>
          <c:smooth val="0"/>
        </c:ser>
        <c:ser>
          <c:idx val="0"/>
          <c:order val="1"/>
          <c:tx>
            <c:v>Lampwick</c:v>
          </c:tx>
          <c:spPr>
            <a:ln w="28575">
              <a:noFill/>
            </a:ln>
          </c:spPr>
          <c:marker>
            <c:symbol val="diamond"/>
            <c:size val="10"/>
          </c:marker>
          <c:dPt>
            <c:idx val="12"/>
            <c:bubble3D val="0"/>
          </c:dPt>
          <c:xVal>
            <c:numRef>
              <c:f>'REduced data mass weighted'!$K$59:$K$84</c:f>
              <c:numCache>
                <c:formatCode>General</c:formatCode>
                <c:ptCount val="16"/>
                <c:pt idx="0">
                  <c:v>1644842.7294187157</c:v>
                </c:pt>
                <c:pt idx="1">
                  <c:v>1876277.1679931821</c:v>
                </c:pt>
                <c:pt idx="2">
                  <c:v>874837.37603472825</c:v>
                </c:pt>
                <c:pt idx="3">
                  <c:v>1162148.7250497313</c:v>
                </c:pt>
                <c:pt idx="4">
                  <c:v>1507678.3447922845</c:v>
                </c:pt>
                <c:pt idx="5">
                  <c:v>577492.72038184176</c:v>
                </c:pt>
                <c:pt idx="6">
                  <c:v>3373889.4875935018</c:v>
                </c:pt>
                <c:pt idx="7">
                  <c:v>2068777.3214579814</c:v>
                </c:pt>
                <c:pt idx="8">
                  <c:v>2987215.0655236603</c:v>
                </c:pt>
                <c:pt idx="9">
                  <c:v>1158631.8938317611</c:v>
                </c:pt>
                <c:pt idx="10">
                  <c:v>4995552.5704270303</c:v>
                </c:pt>
                <c:pt idx="11">
                  <c:v>1482905.7467800037</c:v>
                </c:pt>
                <c:pt idx="12">
                  <c:v>3463686.4034805261</c:v>
                </c:pt>
                <c:pt idx="13">
                  <c:v>1343413.4028339714</c:v>
                </c:pt>
                <c:pt idx="14">
                  <c:v>2858217.3648894308</c:v>
                </c:pt>
                <c:pt idx="15">
                  <c:v>915311.87562477367</c:v>
                </c:pt>
              </c:numCache>
            </c:numRef>
          </c:xVal>
          <c:yVal>
            <c:numRef>
              <c:f>'REduced data mass weighted'!$X$59:$X$84</c:f>
              <c:numCache>
                <c:formatCode>0.00</c:formatCode>
                <c:ptCount val="16"/>
                <c:pt idx="0">
                  <c:v>0.7899999999999574</c:v>
                </c:pt>
                <c:pt idx="1">
                  <c:v>0.8599999999999719</c:v>
                </c:pt>
                <c:pt idx="2">
                  <c:v>0.8599999999999719</c:v>
                </c:pt>
                <c:pt idx="3">
                  <c:v>0.79999999999991189</c:v>
                </c:pt>
                <c:pt idx="4">
                  <c:v>1.4199999999999768</c:v>
                </c:pt>
                <c:pt idx="5">
                  <c:v>1.4199999999999768</c:v>
                </c:pt>
                <c:pt idx="6">
                  <c:v>1.2266666666667092</c:v>
                </c:pt>
                <c:pt idx="7">
                  <c:v>1.2266666666667092</c:v>
                </c:pt>
                <c:pt idx="8">
                  <c:v>1.25</c:v>
                </c:pt>
                <c:pt idx="9">
                  <c:v>1.25</c:v>
                </c:pt>
                <c:pt idx="10">
                  <c:v>3.4299999999999331</c:v>
                </c:pt>
                <c:pt idx="11">
                  <c:v>3.4299999999999331</c:v>
                </c:pt>
                <c:pt idx="12">
                  <c:v>1.583333333333381</c:v>
                </c:pt>
                <c:pt idx="13">
                  <c:v>1.583333333333381</c:v>
                </c:pt>
                <c:pt idx="14">
                  <c:v>1.0033333333333561</c:v>
                </c:pt>
                <c:pt idx="15">
                  <c:v>5.713333333333348</c:v>
                </c:pt>
              </c:numCache>
            </c:numRef>
          </c:yVal>
          <c:smooth val="0"/>
        </c:ser>
        <c:ser>
          <c:idx val="2"/>
          <c:order val="2"/>
          <c:tx>
            <c:v>Pyrell</c:v>
          </c:tx>
          <c:spPr>
            <a:ln w="28575">
              <a:noFill/>
            </a:ln>
          </c:spPr>
          <c:marker>
            <c:symbol val="triangle"/>
            <c:size val="10"/>
          </c:marker>
          <c:xVal>
            <c:numRef>
              <c:f>'REduced data mass weighted'!$K$85:$K$104</c:f>
              <c:numCache>
                <c:formatCode>General</c:formatCode>
                <c:ptCount val="14"/>
                <c:pt idx="0">
                  <c:v>3862679.2540942985</c:v>
                </c:pt>
                <c:pt idx="1">
                  <c:v>1414788.1544307088</c:v>
                </c:pt>
                <c:pt idx="2">
                  <c:v>3881194.302428619</c:v>
                </c:pt>
                <c:pt idx="3">
                  <c:v>1417570.6344373168</c:v>
                </c:pt>
                <c:pt idx="4">
                  <c:v>4953334.072364063</c:v>
                </c:pt>
                <c:pt idx="5">
                  <c:v>1662805.4414244581</c:v>
                </c:pt>
                <c:pt idx="6">
                  <c:v>3275641.6927261017</c:v>
                </c:pt>
                <c:pt idx="7">
                  <c:v>1632139.978883141</c:v>
                </c:pt>
                <c:pt idx="8">
                  <c:v>3721976.9141411837</c:v>
                </c:pt>
                <c:pt idx="9">
                  <c:v>1683214.9966951662</c:v>
                </c:pt>
                <c:pt idx="10">
                  <c:v>2924886.3744361638</c:v>
                </c:pt>
                <c:pt idx="11">
                  <c:v>206018.55669814753</c:v>
                </c:pt>
                <c:pt idx="12">
                  <c:v>192866.11921982534</c:v>
                </c:pt>
                <c:pt idx="13">
                  <c:v>1176224.4595932008</c:v>
                </c:pt>
              </c:numCache>
            </c:numRef>
          </c:xVal>
          <c:yVal>
            <c:numRef>
              <c:f>'REduced data mass weighted'!$X$85:$X$104</c:f>
              <c:numCache>
                <c:formatCode>0.00</c:formatCode>
                <c:ptCount val="14"/>
                <c:pt idx="0">
                  <c:v>0.5633333333333046</c:v>
                </c:pt>
                <c:pt idx="1">
                  <c:v>0.5633333333333046</c:v>
                </c:pt>
                <c:pt idx="2">
                  <c:v>0.66666666666664876</c:v>
                </c:pt>
                <c:pt idx="3">
                  <c:v>0.66666666666664876</c:v>
                </c:pt>
                <c:pt idx="4">
                  <c:v>0.5733333333333146</c:v>
                </c:pt>
                <c:pt idx="5">
                  <c:v>0.5733333333333146</c:v>
                </c:pt>
                <c:pt idx="6">
                  <c:v>0.6633333333333491</c:v>
                </c:pt>
                <c:pt idx="7">
                  <c:v>0.6633333333333491</c:v>
                </c:pt>
                <c:pt idx="8">
                  <c:v>0.50000000000000044</c:v>
                </c:pt>
                <c:pt idx="9">
                  <c:v>0.50000000000000044</c:v>
                </c:pt>
                <c:pt idx="10">
                  <c:v>0.49000000000004595</c:v>
                </c:pt>
                <c:pt idx="11">
                  <c:v>0.52000000000002045</c:v>
                </c:pt>
                <c:pt idx="12">
                  <c:v>0.52000000000002045</c:v>
                </c:pt>
                <c:pt idx="13">
                  <c:v>0.87333333333328156</c:v>
                </c:pt>
              </c:numCache>
            </c:numRef>
          </c:yVal>
          <c:smooth val="0"/>
        </c:ser>
        <c:ser>
          <c:idx val="3"/>
          <c:order val="3"/>
          <c:tx>
            <c:v>Silicone</c:v>
          </c:tx>
          <c:spPr>
            <a:ln w="28575">
              <a:noFill/>
            </a:ln>
          </c:spPr>
          <c:marker>
            <c:symbol val="x"/>
            <c:size val="10"/>
          </c:marker>
          <c:xVal>
            <c:numRef>
              <c:f>'REduced data mass weighted'!$K$105:$K$133</c:f>
              <c:numCache>
                <c:formatCode>General</c:formatCode>
                <c:ptCount val="21"/>
                <c:pt idx="0">
                  <c:v>1194104.7590429184</c:v>
                </c:pt>
                <c:pt idx="1">
                  <c:v>3004614.0015063835</c:v>
                </c:pt>
                <c:pt idx="2">
                  <c:v>1175411.0746423218</c:v>
                </c:pt>
                <c:pt idx="3">
                  <c:v>1916208.9136147145</c:v>
                </c:pt>
                <c:pt idx="4">
                  <c:v>2576905.5744457017</c:v>
                </c:pt>
                <c:pt idx="5">
                  <c:v>1937388.9537898961</c:v>
                </c:pt>
                <c:pt idx="6">
                  <c:v>1071098.2234106481</c:v>
                </c:pt>
                <c:pt idx="7">
                  <c:v>3579696.8264696635</c:v>
                </c:pt>
                <c:pt idx="8">
                  <c:v>1353908.7331027978</c:v>
                </c:pt>
                <c:pt idx="9">
                  <c:v>4278212.966048412</c:v>
                </c:pt>
                <c:pt idx="10">
                  <c:v>1523655.4291103429</c:v>
                </c:pt>
                <c:pt idx="11">
                  <c:v>3657432.6076705437</c:v>
                </c:pt>
                <c:pt idx="12">
                  <c:v>850213.29770512425</c:v>
                </c:pt>
                <c:pt idx="13">
                  <c:v>4370648.2804149641</c:v>
                </c:pt>
                <c:pt idx="14">
                  <c:v>1489862.4646337628</c:v>
                </c:pt>
                <c:pt idx="15">
                  <c:v>4159047.4441999369</c:v>
                </c:pt>
                <c:pt idx="16">
                  <c:v>1666662.2131405217</c:v>
                </c:pt>
                <c:pt idx="17">
                  <c:v>5719472.6548255282</c:v>
                </c:pt>
                <c:pt idx="18">
                  <c:v>312096.9919050613</c:v>
                </c:pt>
                <c:pt idx="19">
                  <c:v>293202.85419679346</c:v>
                </c:pt>
                <c:pt idx="20">
                  <c:v>1994125.8786545112</c:v>
                </c:pt>
              </c:numCache>
            </c:numRef>
          </c:xVal>
          <c:yVal>
            <c:numRef>
              <c:f>'REduced data mass weighted'!$X$105:$X$133</c:f>
              <c:numCache>
                <c:formatCode>0.00</c:formatCode>
                <c:ptCount val="21"/>
                <c:pt idx="0">
                  <c:v>1.2099999999999334</c:v>
                </c:pt>
                <c:pt idx="1">
                  <c:v>0.92999999999998639</c:v>
                </c:pt>
                <c:pt idx="2">
                  <c:v>0.92999999999998639</c:v>
                </c:pt>
                <c:pt idx="3">
                  <c:v>0.62000000000006494</c:v>
                </c:pt>
                <c:pt idx="4">
                  <c:v>0.57000000000007045</c:v>
                </c:pt>
                <c:pt idx="5">
                  <c:v>0.12999999999996348</c:v>
                </c:pt>
                <c:pt idx="6">
                  <c:v>0.12999999999996348</c:v>
                </c:pt>
                <c:pt idx="7">
                  <c:v>1.223333333333354</c:v>
                </c:pt>
                <c:pt idx="8">
                  <c:v>1.223333333333354</c:v>
                </c:pt>
                <c:pt idx="9">
                  <c:v>3.4566666666666634</c:v>
                </c:pt>
                <c:pt idx="10">
                  <c:v>3.4566666666666634</c:v>
                </c:pt>
                <c:pt idx="11">
                  <c:v>1.5100000000000113</c:v>
                </c:pt>
                <c:pt idx="12">
                  <c:v>1.5100000000000113</c:v>
                </c:pt>
                <c:pt idx="13">
                  <c:v>4.7333333333333671</c:v>
                </c:pt>
                <c:pt idx="14">
                  <c:v>4.7333333333333671</c:v>
                </c:pt>
                <c:pt idx="15">
                  <c:v>2.4766666666666826</c:v>
                </c:pt>
                <c:pt idx="16">
                  <c:v>2.4766666666666826</c:v>
                </c:pt>
                <c:pt idx="17">
                  <c:v>2.1666666666666501</c:v>
                </c:pt>
                <c:pt idx="18">
                  <c:v>2.8599999999999737</c:v>
                </c:pt>
                <c:pt idx="19">
                  <c:v>2.8599999999999737</c:v>
                </c:pt>
                <c:pt idx="20">
                  <c:v>2.8799999999999937</c:v>
                </c:pt>
              </c:numCache>
            </c:numRef>
          </c:yVal>
          <c:smooth val="0"/>
        </c:ser>
        <c:ser>
          <c:idx val="4"/>
          <c:order val="4"/>
          <c:tx>
            <c:v>Teflon</c:v>
          </c:tx>
          <c:spPr>
            <a:ln w="28575">
              <a:noFill/>
            </a:ln>
          </c:spPr>
          <c:marker>
            <c:symbol val="star"/>
            <c:size val="10"/>
          </c:marker>
          <c:xVal>
            <c:numRef>
              <c:f>'REduced data mass weighted'!$K$134:$K$156</c:f>
              <c:numCache>
                <c:formatCode>General</c:formatCode>
                <c:ptCount val="15"/>
                <c:pt idx="0">
                  <c:v>1737804.3083343599</c:v>
                </c:pt>
                <c:pt idx="1">
                  <c:v>1409983.1850205562</c:v>
                </c:pt>
                <c:pt idx="2">
                  <c:v>646297.04735521181</c:v>
                </c:pt>
                <c:pt idx="3">
                  <c:v>1291855.5021625953</c:v>
                </c:pt>
                <c:pt idx="4">
                  <c:v>1010553.8850986513</c:v>
                </c:pt>
                <c:pt idx="5">
                  <c:v>563835.38645896956</c:v>
                </c:pt>
                <c:pt idx="6">
                  <c:v>3037043.9171539079</c:v>
                </c:pt>
                <c:pt idx="7">
                  <c:v>2105294.5686913007</c:v>
                </c:pt>
                <c:pt idx="8">
                  <c:v>557920.01363368786</c:v>
                </c:pt>
                <c:pt idx="9">
                  <c:v>2654993.7023748658</c:v>
                </c:pt>
                <c:pt idx="10">
                  <c:v>920599.7311915328</c:v>
                </c:pt>
                <c:pt idx="11">
                  <c:v>3535853.9755014894</c:v>
                </c:pt>
                <c:pt idx="12">
                  <c:v>909242.92996168404</c:v>
                </c:pt>
                <c:pt idx="13">
                  <c:v>2774308.1223761402</c:v>
                </c:pt>
                <c:pt idx="14">
                  <c:v>1333768.9444362801</c:v>
                </c:pt>
              </c:numCache>
            </c:numRef>
          </c:xVal>
          <c:yVal>
            <c:numRef>
              <c:f>'REduced data mass weighted'!$X$134:$X$156</c:f>
              <c:numCache>
                <c:formatCode>0.00</c:formatCode>
                <c:ptCount val="15"/>
                <c:pt idx="0">
                  <c:v>1.6299999999999093</c:v>
                </c:pt>
                <c:pt idx="1">
                  <c:v>3.3999999999999586</c:v>
                </c:pt>
                <c:pt idx="2">
                  <c:v>3.3999999999999586</c:v>
                </c:pt>
                <c:pt idx="3">
                  <c:v>2.0999999999999908</c:v>
                </c:pt>
                <c:pt idx="4">
                  <c:v>1.5200000000000768</c:v>
                </c:pt>
                <c:pt idx="5">
                  <c:v>1.5200000000000768</c:v>
                </c:pt>
                <c:pt idx="6">
                  <c:v>4.9966666666667603</c:v>
                </c:pt>
                <c:pt idx="7">
                  <c:v>0.91333333333332156</c:v>
                </c:pt>
                <c:pt idx="8">
                  <c:v>0.91333333333332156</c:v>
                </c:pt>
                <c:pt idx="9">
                  <c:v>9.7133333333332406</c:v>
                </c:pt>
                <c:pt idx="10">
                  <c:v>9.7133333333332406</c:v>
                </c:pt>
                <c:pt idx="11">
                  <c:v>8.0700000000000216</c:v>
                </c:pt>
                <c:pt idx="12">
                  <c:v>8.0700000000000216</c:v>
                </c:pt>
                <c:pt idx="13">
                  <c:v>1.3300000000000534</c:v>
                </c:pt>
                <c:pt idx="14">
                  <c:v>9.9466666666667702</c:v>
                </c:pt>
              </c:numCache>
            </c:numRef>
          </c:yVal>
          <c:smooth val="0"/>
        </c:ser>
        <c:dLbls>
          <c:showLegendKey val="0"/>
          <c:showVal val="0"/>
          <c:showCatName val="0"/>
          <c:showSerName val="0"/>
          <c:showPercent val="0"/>
          <c:showBubbleSize val="0"/>
        </c:dLbls>
        <c:axId val="290595200"/>
        <c:axId val="290597120"/>
      </c:scatterChart>
      <c:valAx>
        <c:axId val="290595200"/>
        <c:scaling>
          <c:logBase val="10"/>
          <c:orientation val="minMax"/>
          <c:min val="100000"/>
        </c:scaling>
        <c:delete val="0"/>
        <c:axPos val="b"/>
        <c:title>
          <c:tx>
            <c:rich>
              <a:bodyPr/>
              <a:lstStyle/>
              <a:p>
                <a:pPr>
                  <a:defRPr sz="2400"/>
                </a:pPr>
                <a:r>
                  <a:rPr lang="en-US" sz="2400">
                    <a:latin typeface="Arial" pitchFamily="34" charset="0"/>
                    <a:cs typeface="Arial" pitchFamily="34" charset="0"/>
                  </a:rPr>
                  <a:t>Number Count (particles/cc)</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290597120"/>
        <c:crosses val="autoZero"/>
        <c:crossBetween val="midCat"/>
      </c:valAx>
      <c:valAx>
        <c:axId val="290597120"/>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Mass Loss</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290595200"/>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7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545794983466889"/>
          <c:y val="0.13526836875847867"/>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mass weighted'!$K$29:$K$56</c:f>
              <c:numCache>
                <c:formatCode>General</c:formatCode>
                <c:ptCount val="17"/>
                <c:pt idx="0">
                  <c:v>2754038.3947668634</c:v>
                </c:pt>
                <c:pt idx="1">
                  <c:v>771019.08738255932</c:v>
                </c:pt>
                <c:pt idx="2">
                  <c:v>5850382.3566217786</c:v>
                </c:pt>
                <c:pt idx="3">
                  <c:v>1797875.6062855036</c:v>
                </c:pt>
                <c:pt idx="4">
                  <c:v>2604648.3618304073</c:v>
                </c:pt>
                <c:pt idx="5">
                  <c:v>1053905.9212926894</c:v>
                </c:pt>
                <c:pt idx="6">
                  <c:v>0</c:v>
                </c:pt>
                <c:pt idx="7">
                  <c:v>1041691.6091550778</c:v>
                </c:pt>
                <c:pt idx="8">
                  <c:v>3460328.2386265798</c:v>
                </c:pt>
                <c:pt idx="9">
                  <c:v>1237767.5991045895</c:v>
                </c:pt>
                <c:pt idx="10">
                  <c:v>1737499.3852767106</c:v>
                </c:pt>
                <c:pt idx="11">
                  <c:v>2951666.0508853504</c:v>
                </c:pt>
                <c:pt idx="12">
                  <c:v>990233.64370977459</c:v>
                </c:pt>
                <c:pt idx="13">
                  <c:v>3018896.3813527012</c:v>
                </c:pt>
                <c:pt idx="14">
                  <c:v>1151405.4928839717</c:v>
                </c:pt>
                <c:pt idx="15">
                  <c:v>495068.20928105974</c:v>
                </c:pt>
                <c:pt idx="16">
                  <c:v>451723.46541728929</c:v>
                </c:pt>
              </c:numCache>
            </c:numRef>
          </c:xVal>
          <c:yVal>
            <c:numRef>
              <c:f>'REduced data mass weighted'!$P$29:$P$56</c:f>
              <c:numCache>
                <c:formatCode>General</c:formatCode>
                <c:ptCount val="17"/>
                <c:pt idx="0">
                  <c:v>2.4329925000000006</c:v>
                </c:pt>
                <c:pt idx="1">
                  <c:v>2.3982750000000004</c:v>
                </c:pt>
                <c:pt idx="2">
                  <c:v>68.922337499999983</c:v>
                </c:pt>
                <c:pt idx="3">
                  <c:v>75.05241749999999</c:v>
                </c:pt>
                <c:pt idx="4">
                  <c:v>1.3532850000000001</c:v>
                </c:pt>
                <c:pt idx="5">
                  <c:v>1.5011549999999996</c:v>
                </c:pt>
                <c:pt idx="6">
                  <c:v>2.4404400000000002</c:v>
                </c:pt>
                <c:pt idx="7">
                  <c:v>2.7349874999999999</c:v>
                </c:pt>
                <c:pt idx="8">
                  <c:v>3.1135049999999995</c:v>
                </c:pt>
                <c:pt idx="9">
                  <c:v>4.1581575000000006</c:v>
                </c:pt>
                <c:pt idx="10">
                  <c:v>1.7533125000000001</c:v>
                </c:pt>
                <c:pt idx="11">
                  <c:v>2.1703050000000004</c:v>
                </c:pt>
                <c:pt idx="12">
                  <c:v>2.7334574999999997</c:v>
                </c:pt>
                <c:pt idx="13">
                  <c:v>3.5459999999999998</c:v>
                </c:pt>
                <c:pt idx="14">
                  <c:v>4.6785825000000001</c:v>
                </c:pt>
                <c:pt idx="15">
                  <c:v>14.916892499999999</c:v>
                </c:pt>
                <c:pt idx="16">
                  <c:v>14.5329075</c:v>
                </c:pt>
              </c:numCache>
            </c:numRef>
          </c:yVal>
          <c:smooth val="0"/>
        </c:ser>
        <c:ser>
          <c:idx val="0"/>
          <c:order val="1"/>
          <c:tx>
            <c:v>Lampwick</c:v>
          </c:tx>
          <c:spPr>
            <a:ln w="28575">
              <a:noFill/>
            </a:ln>
          </c:spPr>
          <c:marker>
            <c:symbol val="diamond"/>
            <c:size val="10"/>
          </c:marker>
          <c:dPt>
            <c:idx val="12"/>
            <c:bubble3D val="0"/>
          </c:dPt>
          <c:xVal>
            <c:numRef>
              <c:f>'REduced data mass weighted'!$K$65:$K$83</c:f>
              <c:numCache>
                <c:formatCode>General</c:formatCode>
                <c:ptCount val="9"/>
                <c:pt idx="0">
                  <c:v>3373889.4875935018</c:v>
                </c:pt>
                <c:pt idx="1">
                  <c:v>2068777.3214579814</c:v>
                </c:pt>
                <c:pt idx="2">
                  <c:v>2987215.0655236603</c:v>
                </c:pt>
                <c:pt idx="3">
                  <c:v>1158631.8938317611</c:v>
                </c:pt>
                <c:pt idx="4">
                  <c:v>4995552.5704270303</c:v>
                </c:pt>
                <c:pt idx="5">
                  <c:v>1482905.7467800037</c:v>
                </c:pt>
                <c:pt idx="6">
                  <c:v>3463686.4034805261</c:v>
                </c:pt>
                <c:pt idx="7">
                  <c:v>1343413.4028339714</c:v>
                </c:pt>
                <c:pt idx="8">
                  <c:v>2858217.3648894308</c:v>
                </c:pt>
              </c:numCache>
            </c:numRef>
          </c:xVal>
          <c:yVal>
            <c:numRef>
              <c:f>'REduced data mass weighted'!$P$65:$P$83</c:f>
              <c:numCache>
                <c:formatCode>General</c:formatCode>
                <c:ptCount val="9"/>
                <c:pt idx="0">
                  <c:v>36.637405105047137</c:v>
                </c:pt>
                <c:pt idx="1">
                  <c:v>35.6499301662937</c:v>
                </c:pt>
                <c:pt idx="2">
                  <c:v>28.967369521896455</c:v>
                </c:pt>
                <c:pt idx="3">
                  <c:v>27.169015751638309</c:v>
                </c:pt>
                <c:pt idx="4">
                  <c:v>63.431299809344594</c:v>
                </c:pt>
                <c:pt idx="5">
                  <c:v>55.126606662080725</c:v>
                </c:pt>
                <c:pt idx="6">
                  <c:v>44.111273060196602</c:v>
                </c:pt>
                <c:pt idx="7">
                  <c:v>40.264613381119567</c:v>
                </c:pt>
                <c:pt idx="8">
                  <c:v>23.80550088853709</c:v>
                </c:pt>
              </c:numCache>
            </c:numRef>
          </c:yVal>
          <c:smooth val="0"/>
        </c:ser>
        <c:ser>
          <c:idx val="2"/>
          <c:order val="2"/>
          <c:tx>
            <c:v>Pyrell</c:v>
          </c:tx>
          <c:spPr>
            <a:ln w="28575">
              <a:noFill/>
            </a:ln>
          </c:spPr>
          <c:marker>
            <c:symbol val="triangle"/>
            <c:size val="10"/>
          </c:marker>
          <c:xVal>
            <c:numRef>
              <c:f>'REduced data mass weighted'!$K$85:$K$103</c:f>
              <c:numCache>
                <c:formatCode>General</c:formatCode>
                <c:ptCount val="13"/>
                <c:pt idx="0">
                  <c:v>3862679.2540942985</c:v>
                </c:pt>
                <c:pt idx="1">
                  <c:v>1414788.1544307088</c:v>
                </c:pt>
                <c:pt idx="2">
                  <c:v>3881194.302428619</c:v>
                </c:pt>
                <c:pt idx="3">
                  <c:v>1417570.6344373168</c:v>
                </c:pt>
                <c:pt idx="4">
                  <c:v>4953334.072364063</c:v>
                </c:pt>
                <c:pt idx="5">
                  <c:v>1662805.4414244581</c:v>
                </c:pt>
                <c:pt idx="6">
                  <c:v>3275641.6927261017</c:v>
                </c:pt>
                <c:pt idx="7">
                  <c:v>1632139.978883141</c:v>
                </c:pt>
                <c:pt idx="8">
                  <c:v>3721976.9141411837</c:v>
                </c:pt>
                <c:pt idx="9">
                  <c:v>1683214.9966951662</c:v>
                </c:pt>
                <c:pt idx="10">
                  <c:v>2924886.3744361638</c:v>
                </c:pt>
                <c:pt idx="11">
                  <c:v>206018.55669814753</c:v>
                </c:pt>
                <c:pt idx="12">
                  <c:v>192866.11921982534</c:v>
                </c:pt>
              </c:numCache>
            </c:numRef>
          </c:xVal>
          <c:yVal>
            <c:numRef>
              <c:f>'REduced data mass weighted'!$P$85:$P$103</c:f>
              <c:numCache>
                <c:formatCode>General</c:formatCode>
                <c:ptCount val="13"/>
                <c:pt idx="0">
                  <c:v>121.49421996324</c:v>
                </c:pt>
                <c:pt idx="1">
                  <c:v>116.15557237178292</c:v>
                </c:pt>
                <c:pt idx="2">
                  <c:v>178.73078086905704</c:v>
                </c:pt>
                <c:pt idx="3">
                  <c:v>173.26517841275452</c:v>
                </c:pt>
                <c:pt idx="4">
                  <c:v>115.76666203673778</c:v>
                </c:pt>
                <c:pt idx="5">
                  <c:v>116.98495023057832</c:v>
                </c:pt>
                <c:pt idx="6">
                  <c:v>233.65676151505821</c:v>
                </c:pt>
                <c:pt idx="7">
                  <c:v>226.969297357876</c:v>
                </c:pt>
                <c:pt idx="8">
                  <c:v>136.71554284022812</c:v>
                </c:pt>
                <c:pt idx="9">
                  <c:v>133.40783599555164</c:v>
                </c:pt>
                <c:pt idx="10">
                  <c:v>114.3512942532013</c:v>
                </c:pt>
                <c:pt idx="11">
                  <c:v>84.672703734474837</c:v>
                </c:pt>
                <c:pt idx="12">
                  <c:v>82.032518989165652</c:v>
                </c:pt>
              </c:numCache>
            </c:numRef>
          </c:yVal>
          <c:smooth val="0"/>
        </c:ser>
        <c:ser>
          <c:idx val="3"/>
          <c:order val="3"/>
          <c:tx>
            <c:v>Silicone</c:v>
          </c:tx>
          <c:spPr>
            <a:ln w="28575">
              <a:noFill/>
            </a:ln>
          </c:spPr>
          <c:marker>
            <c:symbol val="x"/>
            <c:size val="10"/>
          </c:marker>
          <c:xVal>
            <c:numRef>
              <c:f>'REduced data mass weighted'!$K$112:$K$132</c:f>
              <c:numCache>
                <c:formatCode>General</c:formatCode>
                <c:ptCount val="13"/>
                <c:pt idx="0">
                  <c:v>3579696.8264696635</c:v>
                </c:pt>
                <c:pt idx="1">
                  <c:v>1353908.7331027978</c:v>
                </c:pt>
                <c:pt idx="2">
                  <c:v>4278212.966048412</c:v>
                </c:pt>
                <c:pt idx="3">
                  <c:v>1523655.4291103429</c:v>
                </c:pt>
                <c:pt idx="4">
                  <c:v>3657432.6076705437</c:v>
                </c:pt>
                <c:pt idx="5">
                  <c:v>850213.29770512425</c:v>
                </c:pt>
                <c:pt idx="6">
                  <c:v>4370648.2804149641</c:v>
                </c:pt>
                <c:pt idx="7">
                  <c:v>1489862.4646337628</c:v>
                </c:pt>
                <c:pt idx="8">
                  <c:v>4159047.4441999369</c:v>
                </c:pt>
                <c:pt idx="9">
                  <c:v>1666662.2131405217</c:v>
                </c:pt>
                <c:pt idx="10">
                  <c:v>5719472.6548255282</c:v>
                </c:pt>
                <c:pt idx="11">
                  <c:v>312096.9919050613</c:v>
                </c:pt>
                <c:pt idx="12">
                  <c:v>293202.85419679346</c:v>
                </c:pt>
              </c:numCache>
            </c:numRef>
          </c:xVal>
          <c:yVal>
            <c:numRef>
              <c:f>'REduced data mass weighted'!$P$112:$P$132</c:f>
              <c:numCache>
                <c:formatCode>General</c:formatCode>
                <c:ptCount val="13"/>
                <c:pt idx="0">
                  <c:v>159.03792489513376</c:v>
                </c:pt>
                <c:pt idx="1">
                  <c:v>148.19718360984319</c:v>
                </c:pt>
                <c:pt idx="2">
                  <c:v>305.50649671782014</c:v>
                </c:pt>
                <c:pt idx="3">
                  <c:v>301.06183061912731</c:v>
                </c:pt>
                <c:pt idx="4">
                  <c:v>169.80108483736078</c:v>
                </c:pt>
                <c:pt idx="5">
                  <c:v>140.72304115770493</c:v>
                </c:pt>
                <c:pt idx="6">
                  <c:v>348.89549092151992</c:v>
                </c:pt>
                <c:pt idx="7">
                  <c:v>313.78291660585643</c:v>
                </c:pt>
                <c:pt idx="8">
                  <c:v>289.37242074179574</c:v>
                </c:pt>
                <c:pt idx="9">
                  <c:v>249.70070536738518</c:v>
                </c:pt>
                <c:pt idx="10">
                  <c:v>281.59157618919068</c:v>
                </c:pt>
                <c:pt idx="11">
                  <c:v>103.66063754039537</c:v>
                </c:pt>
                <c:pt idx="12">
                  <c:v>93.025149253985816</c:v>
                </c:pt>
              </c:numCache>
            </c:numRef>
          </c:yVal>
          <c:smooth val="0"/>
        </c:ser>
        <c:ser>
          <c:idx val="4"/>
          <c:order val="4"/>
          <c:tx>
            <c:v>Teflon</c:v>
          </c:tx>
          <c:spPr>
            <a:ln w="28575">
              <a:noFill/>
            </a:ln>
          </c:spPr>
          <c:marker>
            <c:symbol val="star"/>
            <c:size val="10"/>
          </c:marker>
          <c:xVal>
            <c:numRef>
              <c:f>'REduced data mass weighted'!$K$140:$K$155</c:f>
              <c:numCache>
                <c:formatCode>General</c:formatCode>
                <c:ptCount val="8"/>
                <c:pt idx="0">
                  <c:v>3037043.9171539079</c:v>
                </c:pt>
                <c:pt idx="1">
                  <c:v>2105294.5686913007</c:v>
                </c:pt>
                <c:pt idx="2">
                  <c:v>557920.01363368786</c:v>
                </c:pt>
                <c:pt idx="3">
                  <c:v>2654993.7023748658</c:v>
                </c:pt>
                <c:pt idx="4">
                  <c:v>920599.7311915328</c:v>
                </c:pt>
                <c:pt idx="5">
                  <c:v>3535853.9755014894</c:v>
                </c:pt>
                <c:pt idx="6">
                  <c:v>909242.92996168404</c:v>
                </c:pt>
                <c:pt idx="7">
                  <c:v>2774308.1223761402</c:v>
                </c:pt>
              </c:numCache>
            </c:numRef>
          </c:xVal>
          <c:yVal>
            <c:numRef>
              <c:f>'REduced data mass weighted'!$P$140:$P$155</c:f>
              <c:numCache>
                <c:formatCode>General</c:formatCode>
                <c:ptCount val="8"/>
                <c:pt idx="0">
                  <c:v>21.97963</c:v>
                </c:pt>
                <c:pt idx="1">
                  <c:v>8.0780309999999993</c:v>
                </c:pt>
                <c:pt idx="2">
                  <c:v>8.0372379999999986</c:v>
                </c:pt>
                <c:pt idx="3">
                  <c:v>48.561298000000008</c:v>
                </c:pt>
                <c:pt idx="4">
                  <c:v>44.701444000000002</c:v>
                </c:pt>
                <c:pt idx="5">
                  <c:v>38.497743999999983</c:v>
                </c:pt>
                <c:pt idx="6">
                  <c:v>35.915016000000001</c:v>
                </c:pt>
                <c:pt idx="7">
                  <c:v>11.074112999999995</c:v>
                </c:pt>
              </c:numCache>
            </c:numRef>
          </c:yVal>
          <c:smooth val="0"/>
        </c:ser>
        <c:dLbls>
          <c:showLegendKey val="0"/>
          <c:showVal val="0"/>
          <c:showCatName val="0"/>
          <c:showSerName val="0"/>
          <c:showPercent val="0"/>
          <c:showBubbleSize val="0"/>
        </c:dLbls>
        <c:axId val="290353920"/>
        <c:axId val="290355840"/>
      </c:scatterChart>
      <c:valAx>
        <c:axId val="290353920"/>
        <c:scaling>
          <c:orientation val="minMax"/>
        </c:scaling>
        <c:delete val="0"/>
        <c:axPos val="b"/>
        <c:title>
          <c:tx>
            <c:rich>
              <a:bodyPr/>
              <a:lstStyle/>
              <a:p>
                <a:pPr>
                  <a:defRPr sz="2400"/>
                </a:pPr>
                <a:r>
                  <a:rPr lang="en-US" sz="2400">
                    <a:latin typeface="Arial" pitchFamily="34" charset="0"/>
                    <a:cs typeface="Arial" pitchFamily="34" charset="0"/>
                  </a:rPr>
                  <a:t>Number Count (particles/cc)</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290355840"/>
        <c:crosses val="autoZero"/>
        <c:crossBetween val="midCat"/>
      </c:valAx>
      <c:valAx>
        <c:axId val="290355840"/>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DustTrak</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290353920"/>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7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22712907005211"/>
          <c:y val="0.12930539894952534"/>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mass weighted'!$P$29:$P$56</c:f>
              <c:numCache>
                <c:formatCode>General</c:formatCode>
                <c:ptCount val="17"/>
                <c:pt idx="0">
                  <c:v>2.4329925000000006</c:v>
                </c:pt>
                <c:pt idx="1">
                  <c:v>2.3982750000000004</c:v>
                </c:pt>
                <c:pt idx="2">
                  <c:v>68.922337499999983</c:v>
                </c:pt>
                <c:pt idx="3">
                  <c:v>75.05241749999999</c:v>
                </c:pt>
                <c:pt idx="4">
                  <c:v>1.3532850000000001</c:v>
                </c:pt>
                <c:pt idx="5">
                  <c:v>1.5011549999999996</c:v>
                </c:pt>
                <c:pt idx="6">
                  <c:v>2.4404400000000002</c:v>
                </c:pt>
                <c:pt idx="7">
                  <c:v>2.7349874999999999</c:v>
                </c:pt>
                <c:pt idx="8">
                  <c:v>3.1135049999999995</c:v>
                </c:pt>
                <c:pt idx="9">
                  <c:v>4.1581575000000006</c:v>
                </c:pt>
                <c:pt idx="10">
                  <c:v>1.7533125000000001</c:v>
                </c:pt>
                <c:pt idx="11">
                  <c:v>2.1703050000000004</c:v>
                </c:pt>
                <c:pt idx="12">
                  <c:v>2.7334574999999997</c:v>
                </c:pt>
                <c:pt idx="13">
                  <c:v>3.5459999999999998</c:v>
                </c:pt>
                <c:pt idx="14">
                  <c:v>4.6785825000000001</c:v>
                </c:pt>
                <c:pt idx="15">
                  <c:v>14.916892499999999</c:v>
                </c:pt>
                <c:pt idx="16">
                  <c:v>14.5329075</c:v>
                </c:pt>
              </c:numCache>
            </c:numRef>
          </c:xVal>
          <c:yVal>
            <c:numRef>
              <c:f>'REduced data mass weighted'!$AH$29:$AH$56</c:f>
              <c:numCache>
                <c:formatCode>0.000</c:formatCode>
                <c:ptCount val="17"/>
                <c:pt idx="0">
                  <c:v>3.32123064989025E-2</c:v>
                </c:pt>
                <c:pt idx="1">
                  <c:v>3.4405043016007122E-2</c:v>
                </c:pt>
                <c:pt idx="2">
                  <c:v>3.0694749630656319E-2</c:v>
                </c:pt>
                <c:pt idx="3">
                  <c:v>2.9871795112720353E-2</c:v>
                </c:pt>
                <c:pt idx="4">
                  <c:v>3.2549022484673361E-2</c:v>
                </c:pt>
                <c:pt idx="5">
                  <c:v>3.7127759836464547E-2</c:v>
                </c:pt>
                <c:pt idx="7">
                  <c:v>3.4936315927614141E-2</c:v>
                </c:pt>
                <c:pt idx="8">
                  <c:v>3.5501588885370736E-2</c:v>
                </c:pt>
                <c:pt idx="9">
                  <c:v>3.4263202936463177E-2</c:v>
                </c:pt>
                <c:pt idx="11">
                  <c:v>3.8762293814106064E-2</c:v>
                </c:pt>
                <c:pt idx="12">
                  <c:v>4.0960478988366078E-2</c:v>
                </c:pt>
                <c:pt idx="13">
                  <c:v>3.7033329392250972E-2</c:v>
                </c:pt>
                <c:pt idx="14">
                  <c:v>3.5804107773837288E-2</c:v>
                </c:pt>
                <c:pt idx="15">
                  <c:v>4.1310703596435322E-2</c:v>
                </c:pt>
                <c:pt idx="16">
                  <c:v>3.8200174530760529E-2</c:v>
                </c:pt>
              </c:numCache>
            </c:numRef>
          </c:yVal>
          <c:smooth val="0"/>
        </c:ser>
        <c:ser>
          <c:idx val="0"/>
          <c:order val="1"/>
          <c:tx>
            <c:v>Lampwick</c:v>
          </c:tx>
          <c:spPr>
            <a:ln w="28575">
              <a:noFill/>
            </a:ln>
          </c:spPr>
          <c:marker>
            <c:symbol val="diamond"/>
            <c:size val="10"/>
          </c:marker>
          <c:dPt>
            <c:idx val="12"/>
            <c:bubble3D val="0"/>
          </c:dPt>
          <c:xVal>
            <c:numRef>
              <c:f>'REduced data mass weighted'!$P$65:$P$83</c:f>
              <c:numCache>
                <c:formatCode>General</c:formatCode>
                <c:ptCount val="9"/>
                <c:pt idx="0">
                  <c:v>36.637405105047137</c:v>
                </c:pt>
                <c:pt idx="1">
                  <c:v>35.6499301662937</c:v>
                </c:pt>
                <c:pt idx="2">
                  <c:v>28.967369521896455</c:v>
                </c:pt>
                <c:pt idx="3">
                  <c:v>27.169015751638309</c:v>
                </c:pt>
                <c:pt idx="4">
                  <c:v>63.431299809344594</c:v>
                </c:pt>
                <c:pt idx="5">
                  <c:v>55.126606662080725</c:v>
                </c:pt>
                <c:pt idx="6">
                  <c:v>44.111273060196602</c:v>
                </c:pt>
                <c:pt idx="7">
                  <c:v>40.264613381119567</c:v>
                </c:pt>
                <c:pt idx="8">
                  <c:v>23.80550088853709</c:v>
                </c:pt>
              </c:numCache>
            </c:numRef>
          </c:xVal>
          <c:yVal>
            <c:numRef>
              <c:f>'REduced data mass weighted'!$AH$65:$AH$83</c:f>
              <c:numCache>
                <c:formatCode>0.000</c:formatCode>
                <c:ptCount val="9"/>
                <c:pt idx="2">
                  <c:v>2.9127729173865385E-2</c:v>
                </c:pt>
                <c:pt idx="3">
                  <c:v>2.9105328195547231E-2</c:v>
                </c:pt>
                <c:pt idx="4">
                  <c:v>2.929457975941771E-2</c:v>
                </c:pt>
                <c:pt idx="5">
                  <c:v>2.9274870450336082E-2</c:v>
                </c:pt>
                <c:pt idx="6">
                  <c:v>2.9331836379530463E-2</c:v>
                </c:pt>
                <c:pt idx="7">
                  <c:v>2.9507601227128227E-2</c:v>
                </c:pt>
              </c:numCache>
            </c:numRef>
          </c:yVal>
          <c:smooth val="0"/>
        </c:ser>
        <c:ser>
          <c:idx val="2"/>
          <c:order val="2"/>
          <c:tx>
            <c:v>Pyrell</c:v>
          </c:tx>
          <c:spPr>
            <a:ln w="28575">
              <a:noFill/>
            </a:ln>
          </c:spPr>
          <c:marker>
            <c:symbol val="triangle"/>
            <c:size val="10"/>
          </c:marker>
          <c:xVal>
            <c:numRef>
              <c:f>'REduced data mass weighted'!$P$85:$P$103</c:f>
              <c:numCache>
                <c:formatCode>General</c:formatCode>
                <c:ptCount val="13"/>
                <c:pt idx="0">
                  <c:v>121.49421996324</c:v>
                </c:pt>
                <c:pt idx="1">
                  <c:v>116.15557237178292</c:v>
                </c:pt>
                <c:pt idx="2">
                  <c:v>178.73078086905704</c:v>
                </c:pt>
                <c:pt idx="3">
                  <c:v>173.26517841275452</c:v>
                </c:pt>
                <c:pt idx="4">
                  <c:v>115.76666203673778</c:v>
                </c:pt>
                <c:pt idx="5">
                  <c:v>116.98495023057832</c:v>
                </c:pt>
                <c:pt idx="6">
                  <c:v>233.65676151505821</c:v>
                </c:pt>
                <c:pt idx="7">
                  <c:v>226.969297357876</c:v>
                </c:pt>
                <c:pt idx="8">
                  <c:v>136.71554284022812</c:v>
                </c:pt>
                <c:pt idx="9">
                  <c:v>133.40783599555164</c:v>
                </c:pt>
                <c:pt idx="10">
                  <c:v>114.3512942532013</c:v>
                </c:pt>
                <c:pt idx="11">
                  <c:v>84.672703734474837</c:v>
                </c:pt>
                <c:pt idx="12">
                  <c:v>82.032518989165652</c:v>
                </c:pt>
              </c:numCache>
            </c:numRef>
          </c:xVal>
          <c:yVal>
            <c:numRef>
              <c:f>'REduced data mass weighted'!$AH$85:$AH$103</c:f>
              <c:numCache>
                <c:formatCode>0.000</c:formatCode>
                <c:ptCount val="13"/>
                <c:pt idx="0">
                  <c:v>3.3826477741329367E-2</c:v>
                </c:pt>
                <c:pt idx="1">
                  <c:v>2.7689566236748064E-2</c:v>
                </c:pt>
                <c:pt idx="2">
                  <c:v>2.770117210271078E-2</c:v>
                </c:pt>
                <c:pt idx="3">
                  <c:v>2.80409938319751E-2</c:v>
                </c:pt>
                <c:pt idx="4">
                  <c:v>3.550349974789041E-2</c:v>
                </c:pt>
                <c:pt idx="5">
                  <c:v>3.2446875249857704E-2</c:v>
                </c:pt>
                <c:pt idx="6">
                  <c:v>3.4705972021085954E-2</c:v>
                </c:pt>
                <c:pt idx="7">
                  <c:v>3.2056243404770396E-2</c:v>
                </c:pt>
                <c:pt idx="8">
                  <c:v>3.7155848502301053E-2</c:v>
                </c:pt>
                <c:pt idx="9">
                  <c:v>3.8241893912054584E-2</c:v>
                </c:pt>
                <c:pt idx="11">
                  <c:v>3.6074243800038569E-2</c:v>
                </c:pt>
                <c:pt idx="12">
                  <c:v>3.5084392047817249E-2</c:v>
                </c:pt>
              </c:numCache>
            </c:numRef>
          </c:yVal>
          <c:smooth val="0"/>
        </c:ser>
        <c:ser>
          <c:idx val="3"/>
          <c:order val="3"/>
          <c:tx>
            <c:v>Silicone</c:v>
          </c:tx>
          <c:spPr>
            <a:ln w="28575">
              <a:noFill/>
            </a:ln>
          </c:spPr>
          <c:marker>
            <c:symbol val="x"/>
            <c:size val="10"/>
          </c:marker>
          <c:xVal>
            <c:numRef>
              <c:f>'REduced data mass weighted'!$P$112:$P$132</c:f>
              <c:numCache>
                <c:formatCode>General</c:formatCode>
                <c:ptCount val="13"/>
                <c:pt idx="0">
                  <c:v>159.03792489513376</c:v>
                </c:pt>
                <c:pt idx="1">
                  <c:v>148.19718360984319</c:v>
                </c:pt>
                <c:pt idx="2">
                  <c:v>305.50649671782014</c:v>
                </c:pt>
                <c:pt idx="3">
                  <c:v>301.06183061912731</c:v>
                </c:pt>
                <c:pt idx="4">
                  <c:v>169.80108483736078</c:v>
                </c:pt>
                <c:pt idx="5">
                  <c:v>140.72304115770493</c:v>
                </c:pt>
                <c:pt idx="6">
                  <c:v>348.89549092151992</c:v>
                </c:pt>
                <c:pt idx="7">
                  <c:v>313.78291660585643</c:v>
                </c:pt>
                <c:pt idx="8">
                  <c:v>289.37242074179574</c:v>
                </c:pt>
                <c:pt idx="9">
                  <c:v>249.70070536738518</c:v>
                </c:pt>
                <c:pt idx="10">
                  <c:v>281.59157618919068</c:v>
                </c:pt>
                <c:pt idx="11">
                  <c:v>103.66063754039537</c:v>
                </c:pt>
                <c:pt idx="12">
                  <c:v>93.025149253985816</c:v>
                </c:pt>
              </c:numCache>
            </c:numRef>
          </c:xVal>
          <c:yVal>
            <c:numRef>
              <c:f>'REduced data mass weighted'!$AH$112:$AH$132</c:f>
              <c:numCache>
                <c:formatCode>0.000</c:formatCode>
                <c:ptCount val="13"/>
                <c:pt idx="0">
                  <c:v>3.2451687661120096E-2</c:v>
                </c:pt>
                <c:pt idx="1">
                  <c:v>3.2815186569133112E-2</c:v>
                </c:pt>
                <c:pt idx="2">
                  <c:v>3.0607152670349733E-2</c:v>
                </c:pt>
                <c:pt idx="3">
                  <c:v>3.0297409236764994E-2</c:v>
                </c:pt>
                <c:pt idx="4">
                  <c:v>3.1702446440490251E-2</c:v>
                </c:pt>
                <c:pt idx="5">
                  <c:v>3.4706741022678456E-2</c:v>
                </c:pt>
                <c:pt idx="6">
                  <c:v>3.4490007092545627E-2</c:v>
                </c:pt>
                <c:pt idx="7">
                  <c:v>3.0550936325312014E-2</c:v>
                </c:pt>
                <c:pt idx="8">
                  <c:v>3.4828289751823602E-2</c:v>
                </c:pt>
                <c:pt idx="9">
                  <c:v>3.4494962911374744E-2</c:v>
                </c:pt>
                <c:pt idx="11">
                  <c:v>2.9279829758068268E-2</c:v>
                </c:pt>
                <c:pt idx="12">
                  <c:v>2.8532280276545557E-2</c:v>
                </c:pt>
              </c:numCache>
            </c:numRef>
          </c:yVal>
          <c:smooth val="0"/>
        </c:ser>
        <c:ser>
          <c:idx val="4"/>
          <c:order val="4"/>
          <c:tx>
            <c:v>Teflon</c:v>
          </c:tx>
          <c:spPr>
            <a:ln w="28575">
              <a:noFill/>
            </a:ln>
          </c:spPr>
          <c:marker>
            <c:symbol val="star"/>
            <c:size val="10"/>
          </c:marker>
          <c:xVal>
            <c:numRef>
              <c:f>'REduced data mass weighted'!$P$140:$P$155</c:f>
              <c:numCache>
                <c:formatCode>General</c:formatCode>
                <c:ptCount val="8"/>
                <c:pt idx="0">
                  <c:v>21.97963</c:v>
                </c:pt>
                <c:pt idx="1">
                  <c:v>8.0780309999999993</c:v>
                </c:pt>
                <c:pt idx="2">
                  <c:v>8.0372379999999986</c:v>
                </c:pt>
                <c:pt idx="3">
                  <c:v>48.561298000000008</c:v>
                </c:pt>
                <c:pt idx="4">
                  <c:v>44.701444000000002</c:v>
                </c:pt>
                <c:pt idx="5">
                  <c:v>38.497743999999983</c:v>
                </c:pt>
                <c:pt idx="6">
                  <c:v>35.915016000000001</c:v>
                </c:pt>
                <c:pt idx="7">
                  <c:v>11.074112999999995</c:v>
                </c:pt>
              </c:numCache>
            </c:numRef>
          </c:xVal>
          <c:yVal>
            <c:numRef>
              <c:f>'REduced data mass weighted'!$AH$140:$AH$155</c:f>
              <c:numCache>
                <c:formatCode>0.000</c:formatCode>
                <c:ptCount val="8"/>
                <c:pt idx="0">
                  <c:v>2.1988858698260273E-2</c:v>
                </c:pt>
                <c:pt idx="1">
                  <c:v>2.6428476894092549E-2</c:v>
                </c:pt>
                <c:pt idx="2">
                  <c:v>2.7355694976311538E-2</c:v>
                </c:pt>
                <c:pt idx="3">
                  <c:v>1.8992864421797373E-2</c:v>
                </c:pt>
                <c:pt idx="4">
                  <c:v>1.9393567644119859E-2</c:v>
                </c:pt>
                <c:pt idx="5">
                  <c:v>1.9210829485215231E-2</c:v>
                </c:pt>
                <c:pt idx="6">
                  <c:v>1.8996434874645505E-2</c:v>
                </c:pt>
              </c:numCache>
            </c:numRef>
          </c:yVal>
          <c:smooth val="0"/>
        </c:ser>
        <c:dLbls>
          <c:showLegendKey val="0"/>
          <c:showVal val="0"/>
          <c:showCatName val="0"/>
          <c:showSerName val="0"/>
          <c:showPercent val="0"/>
          <c:showBubbleSize val="0"/>
        </c:dLbls>
        <c:axId val="290408320"/>
        <c:axId val="290414592"/>
      </c:scatterChart>
      <c:valAx>
        <c:axId val="290408320"/>
        <c:scaling>
          <c:logBase val="10"/>
          <c:orientation val="minMax"/>
        </c:scaling>
        <c:delete val="0"/>
        <c:axPos val="b"/>
        <c:title>
          <c:tx>
            <c:rich>
              <a:bodyPr/>
              <a:lstStyle/>
              <a:p>
                <a:pPr>
                  <a:defRPr sz="2400"/>
                </a:pPr>
                <a:r>
                  <a:rPr lang="en-US" sz="2400">
                    <a:latin typeface="Arial" pitchFamily="34" charset="0"/>
                    <a:cs typeface="Arial" pitchFamily="34" charset="0"/>
                  </a:rPr>
                  <a:t>DustTrak</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290414592"/>
        <c:crosses val="autoZero"/>
        <c:crossBetween val="midCat"/>
      </c:valAx>
      <c:valAx>
        <c:axId val="290414592"/>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MASS</a:t>
                </a:r>
                <a:r>
                  <a:rPr lang="en-US" sz="2400" baseline="0">
                    <a:latin typeface="Arial" pitchFamily="34" charset="0"/>
                    <a:cs typeface="Arial" pitchFamily="34" charset="0"/>
                  </a:rPr>
                  <a:t> 2</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290408320"/>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7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545794983466889"/>
          <c:y val="0.13526836875847867"/>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mass weighted'!$K$29:$K$56</c:f>
              <c:numCache>
                <c:formatCode>General</c:formatCode>
                <c:ptCount val="17"/>
                <c:pt idx="0">
                  <c:v>2754038.3947668634</c:v>
                </c:pt>
                <c:pt idx="1">
                  <c:v>771019.08738255932</c:v>
                </c:pt>
                <c:pt idx="2">
                  <c:v>5850382.3566217786</c:v>
                </c:pt>
                <c:pt idx="3">
                  <c:v>1797875.6062855036</c:v>
                </c:pt>
                <c:pt idx="4">
                  <c:v>2604648.3618304073</c:v>
                </c:pt>
                <c:pt idx="5">
                  <c:v>1053905.9212926894</c:v>
                </c:pt>
                <c:pt idx="6">
                  <c:v>0</c:v>
                </c:pt>
                <c:pt idx="7">
                  <c:v>1041691.6091550778</c:v>
                </c:pt>
                <c:pt idx="8">
                  <c:v>3460328.2386265798</c:v>
                </c:pt>
                <c:pt idx="9">
                  <c:v>1237767.5991045895</c:v>
                </c:pt>
                <c:pt idx="10">
                  <c:v>1737499.3852767106</c:v>
                </c:pt>
                <c:pt idx="11">
                  <c:v>2951666.0508853504</c:v>
                </c:pt>
                <c:pt idx="12">
                  <c:v>990233.64370977459</c:v>
                </c:pt>
                <c:pt idx="13">
                  <c:v>3018896.3813527012</c:v>
                </c:pt>
                <c:pt idx="14">
                  <c:v>1151405.4928839717</c:v>
                </c:pt>
                <c:pt idx="15">
                  <c:v>495068.20928105974</c:v>
                </c:pt>
                <c:pt idx="16">
                  <c:v>451723.46541728929</c:v>
                </c:pt>
              </c:numCache>
            </c:numRef>
          </c:xVal>
          <c:yVal>
            <c:numRef>
              <c:f>'REduced data mass weighted'!$L$29:$L$56</c:f>
              <c:numCache>
                <c:formatCode>General</c:formatCode>
                <c:ptCount val="17"/>
                <c:pt idx="0">
                  <c:v>161.3363291840426</c:v>
                </c:pt>
                <c:pt idx="1">
                  <c:v>83.848228041429067</c:v>
                </c:pt>
                <c:pt idx="2">
                  <c:v>867.82464634749272</c:v>
                </c:pt>
                <c:pt idx="3">
                  <c:v>437.08545896503455</c:v>
                </c:pt>
                <c:pt idx="4">
                  <c:v>153.1074447736288</c:v>
                </c:pt>
                <c:pt idx="5">
                  <c:v>100.666576914988</c:v>
                </c:pt>
                <c:pt idx="6">
                  <c:v>216.14450778493114</c:v>
                </c:pt>
                <c:pt idx="7">
                  <c:v>122.89565377062094</c:v>
                </c:pt>
                <c:pt idx="8">
                  <c:v>305.88138364350294</c:v>
                </c:pt>
                <c:pt idx="9">
                  <c:v>171.03601084781371</c:v>
                </c:pt>
                <c:pt idx="10">
                  <c:v>85.146338022144931</c:v>
                </c:pt>
                <c:pt idx="11">
                  <c:v>189.91484044897103</c:v>
                </c:pt>
                <c:pt idx="12">
                  <c:v>104.06590153459113</c:v>
                </c:pt>
                <c:pt idx="13">
                  <c:v>277.55824331110045</c:v>
                </c:pt>
                <c:pt idx="14">
                  <c:v>156.01798358413714</c:v>
                </c:pt>
                <c:pt idx="15">
                  <c:v>66.67123351132058</c:v>
                </c:pt>
                <c:pt idx="16">
                  <c:v>65.498293038665565</c:v>
                </c:pt>
              </c:numCache>
            </c:numRef>
          </c:yVal>
          <c:smooth val="0"/>
        </c:ser>
        <c:ser>
          <c:idx val="0"/>
          <c:order val="1"/>
          <c:tx>
            <c:v>Lampwick</c:v>
          </c:tx>
          <c:spPr>
            <a:ln w="28575">
              <a:noFill/>
            </a:ln>
          </c:spPr>
          <c:marker>
            <c:symbol val="diamond"/>
            <c:size val="10"/>
          </c:marker>
          <c:dPt>
            <c:idx val="12"/>
            <c:bubble3D val="0"/>
          </c:dPt>
          <c:xVal>
            <c:numRef>
              <c:f>'REduced data mass weighted'!$K$65:$K$83</c:f>
              <c:numCache>
                <c:formatCode>General</c:formatCode>
                <c:ptCount val="9"/>
                <c:pt idx="0">
                  <c:v>3373889.4875935018</c:v>
                </c:pt>
                <c:pt idx="1">
                  <c:v>2068777.3214579814</c:v>
                </c:pt>
                <c:pt idx="2">
                  <c:v>2987215.0655236603</c:v>
                </c:pt>
                <c:pt idx="3">
                  <c:v>1158631.8938317611</c:v>
                </c:pt>
                <c:pt idx="4">
                  <c:v>4995552.5704270303</c:v>
                </c:pt>
                <c:pt idx="5">
                  <c:v>1482905.7467800037</c:v>
                </c:pt>
                <c:pt idx="6">
                  <c:v>3463686.4034805261</c:v>
                </c:pt>
                <c:pt idx="7">
                  <c:v>1343413.4028339714</c:v>
                </c:pt>
                <c:pt idx="8">
                  <c:v>2858217.3648894308</c:v>
                </c:pt>
              </c:numCache>
            </c:numRef>
          </c:xVal>
          <c:yVal>
            <c:numRef>
              <c:f>'REduced data mass weighted'!$L$65:$L$83</c:f>
              <c:numCache>
                <c:formatCode>General</c:formatCode>
                <c:ptCount val="9"/>
                <c:pt idx="0">
                  <c:v>392.25129573824915</c:v>
                </c:pt>
                <c:pt idx="1">
                  <c:v>308.14292214783211</c:v>
                </c:pt>
                <c:pt idx="2">
                  <c:v>387.98534579403099</c:v>
                </c:pt>
                <c:pt idx="3">
                  <c:v>258.97177471557052</c:v>
                </c:pt>
                <c:pt idx="4">
                  <c:v>620.92863246302545</c:v>
                </c:pt>
                <c:pt idx="5">
                  <c:v>376.57962446178351</c:v>
                </c:pt>
                <c:pt idx="6">
                  <c:v>481.15805922365632</c:v>
                </c:pt>
                <c:pt idx="7">
                  <c:v>309.1324727835684</c:v>
                </c:pt>
                <c:pt idx="8">
                  <c:v>359.41498545413867</c:v>
                </c:pt>
              </c:numCache>
            </c:numRef>
          </c:yVal>
          <c:smooth val="0"/>
        </c:ser>
        <c:ser>
          <c:idx val="2"/>
          <c:order val="2"/>
          <c:tx>
            <c:v>Pyrell</c:v>
          </c:tx>
          <c:spPr>
            <a:ln w="28575">
              <a:noFill/>
            </a:ln>
          </c:spPr>
          <c:marker>
            <c:symbol val="triangle"/>
            <c:size val="10"/>
          </c:marker>
          <c:xVal>
            <c:numRef>
              <c:f>'REduced data mass weighted'!$K$85:$K$103</c:f>
              <c:numCache>
                <c:formatCode>General</c:formatCode>
                <c:ptCount val="13"/>
                <c:pt idx="0">
                  <c:v>3862679.2540942985</c:v>
                </c:pt>
                <c:pt idx="1">
                  <c:v>1414788.1544307088</c:v>
                </c:pt>
                <c:pt idx="2">
                  <c:v>3881194.302428619</c:v>
                </c:pt>
                <c:pt idx="3">
                  <c:v>1417570.6344373168</c:v>
                </c:pt>
                <c:pt idx="4">
                  <c:v>4953334.072364063</c:v>
                </c:pt>
                <c:pt idx="5">
                  <c:v>1662805.4414244581</c:v>
                </c:pt>
                <c:pt idx="6">
                  <c:v>3275641.6927261017</c:v>
                </c:pt>
                <c:pt idx="7">
                  <c:v>1632139.978883141</c:v>
                </c:pt>
                <c:pt idx="8">
                  <c:v>3721976.9141411837</c:v>
                </c:pt>
                <c:pt idx="9">
                  <c:v>1683214.9966951662</c:v>
                </c:pt>
                <c:pt idx="10">
                  <c:v>2924886.3744361638</c:v>
                </c:pt>
                <c:pt idx="11">
                  <c:v>206018.55669814753</c:v>
                </c:pt>
                <c:pt idx="12">
                  <c:v>192866.11921982534</c:v>
                </c:pt>
              </c:numCache>
            </c:numRef>
          </c:xVal>
          <c:yVal>
            <c:numRef>
              <c:f>'REduced data mass weighted'!$L$85:$L$103</c:f>
              <c:numCache>
                <c:formatCode>General</c:formatCode>
                <c:ptCount val="13"/>
                <c:pt idx="0">
                  <c:v>799.72694879565961</c:v>
                </c:pt>
                <c:pt idx="1">
                  <c:v>507.96942227546441</c:v>
                </c:pt>
                <c:pt idx="2">
                  <c:v>985.16488408159614</c:v>
                </c:pt>
                <c:pt idx="3">
                  <c:v>638.11173728499091</c:v>
                </c:pt>
                <c:pt idx="4">
                  <c:v>978.85286843014046</c:v>
                </c:pt>
                <c:pt idx="5">
                  <c:v>630.19822520017613</c:v>
                </c:pt>
                <c:pt idx="6">
                  <c:v>1159.5375543457283</c:v>
                </c:pt>
                <c:pt idx="7">
                  <c:v>725.9923009845545</c:v>
                </c:pt>
                <c:pt idx="8">
                  <c:v>866.03871582316174</c:v>
                </c:pt>
                <c:pt idx="9">
                  <c:v>597.13137154948447</c:v>
                </c:pt>
                <c:pt idx="10">
                  <c:v>642.34878729323918</c:v>
                </c:pt>
                <c:pt idx="11">
                  <c:v>53.439569317905381</c:v>
                </c:pt>
                <c:pt idx="12">
                  <c:v>54.401223630766857</c:v>
                </c:pt>
              </c:numCache>
            </c:numRef>
          </c:yVal>
          <c:smooth val="0"/>
        </c:ser>
        <c:ser>
          <c:idx val="3"/>
          <c:order val="3"/>
          <c:tx>
            <c:v>Silicone</c:v>
          </c:tx>
          <c:spPr>
            <a:ln w="28575">
              <a:noFill/>
            </a:ln>
          </c:spPr>
          <c:marker>
            <c:symbol val="x"/>
            <c:size val="10"/>
          </c:marker>
          <c:xVal>
            <c:numRef>
              <c:f>'REduced data mass weighted'!$K$112:$K$132</c:f>
              <c:numCache>
                <c:formatCode>General</c:formatCode>
                <c:ptCount val="13"/>
                <c:pt idx="0">
                  <c:v>3579696.8264696635</c:v>
                </c:pt>
                <c:pt idx="1">
                  <c:v>1353908.7331027978</c:v>
                </c:pt>
                <c:pt idx="2">
                  <c:v>4278212.966048412</c:v>
                </c:pt>
                <c:pt idx="3">
                  <c:v>1523655.4291103429</c:v>
                </c:pt>
                <c:pt idx="4">
                  <c:v>3657432.6076705437</c:v>
                </c:pt>
                <c:pt idx="5">
                  <c:v>850213.29770512425</c:v>
                </c:pt>
                <c:pt idx="6">
                  <c:v>4370648.2804149641</c:v>
                </c:pt>
                <c:pt idx="7">
                  <c:v>1489862.4646337628</c:v>
                </c:pt>
                <c:pt idx="8">
                  <c:v>4159047.4441999369</c:v>
                </c:pt>
                <c:pt idx="9">
                  <c:v>1666662.2131405217</c:v>
                </c:pt>
                <c:pt idx="10">
                  <c:v>5719472.6548255282</c:v>
                </c:pt>
                <c:pt idx="11">
                  <c:v>312096.9919050613</c:v>
                </c:pt>
                <c:pt idx="12">
                  <c:v>293202.85419679346</c:v>
                </c:pt>
              </c:numCache>
            </c:numRef>
          </c:xVal>
          <c:yVal>
            <c:numRef>
              <c:f>'REduced data mass weighted'!$L$112:$L$132</c:f>
              <c:numCache>
                <c:formatCode>General</c:formatCode>
                <c:ptCount val="13"/>
                <c:pt idx="0">
                  <c:v>688.21315184702462</c:v>
                </c:pt>
                <c:pt idx="1">
                  <c:v>457.72308303012852</c:v>
                </c:pt>
                <c:pt idx="2">
                  <c:v>1029.5132551137249</c:v>
                </c:pt>
                <c:pt idx="3">
                  <c:v>712.59201459586927</c:v>
                </c:pt>
                <c:pt idx="4">
                  <c:v>713.70935947796227</c:v>
                </c:pt>
                <c:pt idx="5">
                  <c:v>392.88604316583246</c:v>
                </c:pt>
                <c:pt idx="6">
                  <c:v>1059.8393621840767</c:v>
                </c:pt>
                <c:pt idx="7">
                  <c:v>677.46801769063723</c:v>
                </c:pt>
                <c:pt idx="8">
                  <c:v>1018.5793100474913</c:v>
                </c:pt>
                <c:pt idx="9">
                  <c:v>678.83879956439739</c:v>
                </c:pt>
                <c:pt idx="10">
                  <c:v>1063.7520022654714</c:v>
                </c:pt>
                <c:pt idx="11">
                  <c:v>121.59461504277496</c:v>
                </c:pt>
                <c:pt idx="12">
                  <c:v>130.00855832868439</c:v>
                </c:pt>
              </c:numCache>
            </c:numRef>
          </c:yVal>
          <c:smooth val="0"/>
        </c:ser>
        <c:ser>
          <c:idx val="4"/>
          <c:order val="4"/>
          <c:tx>
            <c:v>Teflon</c:v>
          </c:tx>
          <c:spPr>
            <a:ln w="28575">
              <a:noFill/>
            </a:ln>
          </c:spPr>
          <c:marker>
            <c:symbol val="star"/>
            <c:size val="10"/>
          </c:marker>
          <c:xVal>
            <c:numRef>
              <c:f>'REduced data mass weighted'!$K$140:$K$155</c:f>
              <c:numCache>
                <c:formatCode>General</c:formatCode>
                <c:ptCount val="8"/>
                <c:pt idx="0">
                  <c:v>3037043.9171539079</c:v>
                </c:pt>
                <c:pt idx="1">
                  <c:v>2105294.5686913007</c:v>
                </c:pt>
                <c:pt idx="2">
                  <c:v>557920.01363368786</c:v>
                </c:pt>
                <c:pt idx="3">
                  <c:v>2654993.7023748658</c:v>
                </c:pt>
                <c:pt idx="4">
                  <c:v>920599.7311915328</c:v>
                </c:pt>
                <c:pt idx="5">
                  <c:v>3535853.9755014894</c:v>
                </c:pt>
                <c:pt idx="6">
                  <c:v>909242.92996168404</c:v>
                </c:pt>
                <c:pt idx="7">
                  <c:v>2774308.1223761402</c:v>
                </c:pt>
              </c:numCache>
            </c:numRef>
          </c:xVal>
          <c:yVal>
            <c:numRef>
              <c:f>'REduced data mass weighted'!$L$140:$L$155</c:f>
              <c:numCache>
                <c:formatCode>General</c:formatCode>
                <c:ptCount val="8"/>
                <c:pt idx="0">
                  <c:v>400.39400960857876</c:v>
                </c:pt>
                <c:pt idx="1">
                  <c:v>111.85065367881325</c:v>
                </c:pt>
                <c:pt idx="2">
                  <c:v>58.353221390514022</c:v>
                </c:pt>
                <c:pt idx="3">
                  <c:v>553.24833622876997</c:v>
                </c:pt>
                <c:pt idx="4">
                  <c:v>354.42148985691654</c:v>
                </c:pt>
                <c:pt idx="5">
                  <c:v>494.67025905930427</c:v>
                </c:pt>
                <c:pt idx="6">
                  <c:v>306.40643784651229</c:v>
                </c:pt>
                <c:pt idx="7">
                  <c:v>152.83296312126674</c:v>
                </c:pt>
              </c:numCache>
            </c:numRef>
          </c:yVal>
          <c:smooth val="0"/>
        </c:ser>
        <c:dLbls>
          <c:showLegendKey val="0"/>
          <c:showVal val="0"/>
          <c:showCatName val="0"/>
          <c:showSerName val="0"/>
          <c:showPercent val="0"/>
          <c:showBubbleSize val="0"/>
        </c:dLbls>
        <c:axId val="290454528"/>
        <c:axId val="290522240"/>
      </c:scatterChart>
      <c:valAx>
        <c:axId val="290454528"/>
        <c:scaling>
          <c:orientation val="minMax"/>
        </c:scaling>
        <c:delete val="0"/>
        <c:axPos val="b"/>
        <c:title>
          <c:tx>
            <c:rich>
              <a:bodyPr/>
              <a:lstStyle/>
              <a:p>
                <a:pPr>
                  <a:defRPr sz="2400"/>
                </a:pPr>
                <a:r>
                  <a:rPr lang="en-US" sz="2400">
                    <a:latin typeface="Arial" pitchFamily="34" charset="0"/>
                    <a:cs typeface="Arial" pitchFamily="34" charset="0"/>
                  </a:rPr>
                  <a:t>Number Count (particles/cc)</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290522240"/>
        <c:crosses val="autoZero"/>
        <c:crossBetween val="midCat"/>
      </c:valAx>
      <c:valAx>
        <c:axId val="290522240"/>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M1</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290454528"/>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8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MPASS 2 versus Mpass 3</a:t>
            </a:r>
          </a:p>
        </c:rich>
      </c:tx>
      <c:overlay val="0"/>
    </c:title>
    <c:autoTitleDeleted val="0"/>
    <c:plotArea>
      <c:layout>
        <c:manualLayout>
          <c:layoutTarget val="inner"/>
          <c:xMode val="edge"/>
          <c:yMode val="edge"/>
          <c:x val="0.13722712907005211"/>
          <c:y val="0.12930539894952534"/>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mass weighted'!$M$29:$M$56</c:f>
              <c:numCache>
                <c:formatCode>General</c:formatCode>
                <c:ptCount val="17"/>
                <c:pt idx="0">
                  <c:v>5.3064504999999998E-2</c:v>
                </c:pt>
                <c:pt idx="1">
                  <c:v>5.6635094999999996E-2</c:v>
                </c:pt>
                <c:pt idx="2">
                  <c:v>1.8244279999999997</c:v>
                </c:pt>
                <c:pt idx="3">
                  <c:v>2.6014805000000001</c:v>
                </c:pt>
                <c:pt idx="4">
                  <c:v>1.9393910000000014E-2</c:v>
                </c:pt>
                <c:pt idx="5">
                  <c:v>3.1021110000000001E-2</c:v>
                </c:pt>
                <c:pt idx="6">
                  <c:v>5.4077134999999998E-2</c:v>
                </c:pt>
                <c:pt idx="7">
                  <c:v>6.401780789473685E-2</c:v>
                </c:pt>
                <c:pt idx="8">
                  <c:v>5.2093500000000001E-2</c:v>
                </c:pt>
                <c:pt idx="9">
                  <c:v>7.7453625000000054E-2</c:v>
                </c:pt>
                <c:pt idx="10">
                  <c:v>0</c:v>
                </c:pt>
                <c:pt idx="11">
                  <c:v>6.7062385000000016E-2</c:v>
                </c:pt>
                <c:pt idx="12">
                  <c:v>6.1264039999999999E-2</c:v>
                </c:pt>
                <c:pt idx="13">
                  <c:v>7.4371354999999972E-2</c:v>
                </c:pt>
                <c:pt idx="14">
                  <c:v>8.6558713571428553E-2</c:v>
                </c:pt>
                <c:pt idx="15">
                  <c:v>0.39344790499999993</c:v>
                </c:pt>
                <c:pt idx="16">
                  <c:v>0.42219548000000001</c:v>
                </c:pt>
              </c:numCache>
            </c:numRef>
          </c:xVal>
          <c:yVal>
            <c:numRef>
              <c:f>'REduced data mass weighted'!$N$29:$N$56</c:f>
              <c:numCache>
                <c:formatCode>General</c:formatCode>
                <c:ptCount val="17"/>
                <c:pt idx="0">
                  <c:v>2.0294399999999994E-2</c:v>
                </c:pt>
                <c:pt idx="1">
                  <c:v>2.0225712499999996E-2</c:v>
                </c:pt>
                <c:pt idx="2">
                  <c:v>0.67263800000000007</c:v>
                </c:pt>
                <c:pt idx="3">
                  <c:v>0.83144025000000021</c:v>
                </c:pt>
                <c:pt idx="4">
                  <c:v>8.7509300000000075E-3</c:v>
                </c:pt>
                <c:pt idx="5">
                  <c:v>1.0860471250000003E-2</c:v>
                </c:pt>
                <c:pt idx="6">
                  <c:v>1.9309993749999994E-2</c:v>
                </c:pt>
                <c:pt idx="7">
                  <c:v>2.264486644736842E-2</c:v>
                </c:pt>
                <c:pt idx="8">
                  <c:v>2.0412434999999996E-2</c:v>
                </c:pt>
                <c:pt idx="9">
                  <c:v>3.0681621249999996E-2</c:v>
                </c:pt>
                <c:pt idx="10">
                  <c:v>0</c:v>
                </c:pt>
                <c:pt idx="11">
                  <c:v>1.8482212499999998E-2</c:v>
                </c:pt>
                <c:pt idx="12">
                  <c:v>1.8428809999999997E-2</c:v>
                </c:pt>
                <c:pt idx="13">
                  <c:v>2.5978081250000007E-2</c:v>
                </c:pt>
                <c:pt idx="14">
                  <c:v>3.2737551785714282E-2</c:v>
                </c:pt>
                <c:pt idx="15">
                  <c:v>0.11017607625</c:v>
                </c:pt>
                <c:pt idx="16">
                  <c:v>0.12251278875</c:v>
                </c:pt>
              </c:numCache>
            </c:numRef>
          </c:yVal>
          <c:smooth val="0"/>
        </c:ser>
        <c:ser>
          <c:idx val="0"/>
          <c:order val="1"/>
          <c:tx>
            <c:v>Lampwick</c:v>
          </c:tx>
          <c:spPr>
            <a:ln w="28575">
              <a:noFill/>
            </a:ln>
          </c:spPr>
          <c:marker>
            <c:symbol val="diamond"/>
            <c:size val="10"/>
          </c:marker>
          <c:dPt>
            <c:idx val="12"/>
            <c:bubble3D val="0"/>
          </c:dPt>
          <c:xVal>
            <c:numRef>
              <c:f>'REduced data mass weighted'!$M$65:$M$83</c:f>
              <c:numCache>
                <c:formatCode>General</c:formatCode>
                <c:ptCount val="9"/>
                <c:pt idx="0">
                  <c:v>0</c:v>
                </c:pt>
                <c:pt idx="1">
                  <c:v>0</c:v>
                </c:pt>
                <c:pt idx="2">
                  <c:v>1.648010255</c:v>
                </c:pt>
                <c:pt idx="3">
                  <c:v>1.5357044850000003</c:v>
                </c:pt>
                <c:pt idx="4">
                  <c:v>3.7075495499999995</c:v>
                </c:pt>
                <c:pt idx="5">
                  <c:v>3.1901534499999995</c:v>
                </c:pt>
                <c:pt idx="6">
                  <c:v>2.5878146449999995</c:v>
                </c:pt>
                <c:pt idx="7">
                  <c:v>2.4123677699999999</c:v>
                </c:pt>
                <c:pt idx="8">
                  <c:v>0</c:v>
                </c:pt>
              </c:numCache>
            </c:numRef>
          </c:xVal>
          <c:yVal>
            <c:numRef>
              <c:f>'REduced data mass weighted'!$N$65:$N$83</c:f>
              <c:numCache>
                <c:formatCode>General</c:formatCode>
                <c:ptCount val="9"/>
                <c:pt idx="0">
                  <c:v>0</c:v>
                </c:pt>
                <c:pt idx="1">
                  <c:v>0</c:v>
                </c:pt>
                <c:pt idx="2">
                  <c:v>0.37782676125000003</c:v>
                </c:pt>
                <c:pt idx="3">
                  <c:v>0.35328301625000003</c:v>
                </c:pt>
                <c:pt idx="4">
                  <c:v>0.83338176374999995</c:v>
                </c:pt>
                <c:pt idx="5">
                  <c:v>0.71648777375000006</c:v>
                </c:pt>
                <c:pt idx="6">
                  <c:v>0.57877333999999991</c:v>
                </c:pt>
                <c:pt idx="7">
                  <c:v>0.53201655000000003</c:v>
                </c:pt>
                <c:pt idx="8">
                  <c:v>0</c:v>
                </c:pt>
              </c:numCache>
            </c:numRef>
          </c:yVal>
          <c:smooth val="0"/>
        </c:ser>
        <c:ser>
          <c:idx val="2"/>
          <c:order val="2"/>
          <c:tx>
            <c:v>Pyrell</c:v>
          </c:tx>
          <c:spPr>
            <a:ln w="28575">
              <a:noFill/>
            </a:ln>
          </c:spPr>
          <c:marker>
            <c:symbol val="triangle"/>
            <c:size val="10"/>
          </c:marker>
          <c:xVal>
            <c:numRef>
              <c:f>'REduced data mass weighted'!$M$85:$M$103</c:f>
              <c:numCache>
                <c:formatCode>General</c:formatCode>
                <c:ptCount val="13"/>
                <c:pt idx="0">
                  <c:v>3.3011901906079455</c:v>
                </c:pt>
                <c:pt idx="1">
                  <c:v>4.4202531833917549</c:v>
                </c:pt>
                <c:pt idx="2">
                  <c:v>6.4844087888161575</c:v>
                </c:pt>
                <c:pt idx="3">
                  <c:v>6.4328391320488816</c:v>
                </c:pt>
                <c:pt idx="4">
                  <c:v>2.7216529795782987</c:v>
                </c:pt>
                <c:pt idx="5">
                  <c:v>3.3793622103748389</c:v>
                </c:pt>
                <c:pt idx="6">
                  <c:v>6.8282270331857937</c:v>
                </c:pt>
                <c:pt idx="7">
                  <c:v>7.5308396368719723</c:v>
                </c:pt>
                <c:pt idx="8">
                  <c:v>3.7090515027022404</c:v>
                </c:pt>
                <c:pt idx="9">
                  <c:v>3.7357685933051719</c:v>
                </c:pt>
                <c:pt idx="10">
                  <c:v>0</c:v>
                </c:pt>
                <c:pt idx="11">
                  <c:v>2.5745938350210387</c:v>
                </c:pt>
                <c:pt idx="12">
                  <c:v>2.5255440396033637</c:v>
                </c:pt>
              </c:numCache>
            </c:numRef>
          </c:xVal>
          <c:yVal>
            <c:numRef>
              <c:f>'REduced data mass weighted'!$N$85:$N$103</c:f>
              <c:numCache>
                <c:formatCode>General</c:formatCode>
                <c:ptCount val="13"/>
                <c:pt idx="0">
                  <c:v>1.110891841851543</c:v>
                </c:pt>
                <c:pt idx="1">
                  <c:v>1.439965250255568</c:v>
                </c:pt>
                <c:pt idx="2">
                  <c:v>2.1667359078756063</c:v>
                </c:pt>
                <c:pt idx="3">
                  <c:v>2.090487764934887</c:v>
                </c:pt>
                <c:pt idx="4">
                  <c:v>0.94646110113328596</c:v>
                </c:pt>
                <c:pt idx="5">
                  <c:v>1.1349477109383741</c:v>
                </c:pt>
                <c:pt idx="6">
                  <c:v>2.1549243364622712</c:v>
                </c:pt>
                <c:pt idx="7">
                  <c:v>2.3384242847501331</c:v>
                </c:pt>
                <c:pt idx="8">
                  <c:v>1.1490242007152689</c:v>
                </c:pt>
                <c:pt idx="9">
                  <c:v>1.1056894740415859</c:v>
                </c:pt>
                <c:pt idx="10">
                  <c:v>0</c:v>
                </c:pt>
                <c:pt idx="11">
                  <c:v>0.76668107279214215</c:v>
                </c:pt>
                <c:pt idx="12">
                  <c:v>0.76453624454255564</c:v>
                </c:pt>
              </c:numCache>
            </c:numRef>
          </c:yVal>
          <c:smooth val="0"/>
        </c:ser>
        <c:ser>
          <c:idx val="3"/>
          <c:order val="3"/>
          <c:tx>
            <c:v>Silicone</c:v>
          </c:tx>
          <c:spPr>
            <a:ln w="28575">
              <a:noFill/>
            </a:ln>
          </c:spPr>
          <c:marker>
            <c:symbol val="x"/>
            <c:size val="10"/>
          </c:marker>
          <c:xVal>
            <c:numRef>
              <c:f>'REduced data mass weighted'!$M$112:$M$132</c:f>
              <c:numCache>
                <c:formatCode>General</c:formatCode>
                <c:ptCount val="13"/>
                <c:pt idx="0">
                  <c:v>8.019714976735683</c:v>
                </c:pt>
                <c:pt idx="1">
                  <c:v>7.8427258028568954</c:v>
                </c:pt>
                <c:pt idx="2">
                  <c:v>15.324040297806702</c:v>
                </c:pt>
                <c:pt idx="3">
                  <c:v>15.270789713164884</c:v>
                </c:pt>
                <c:pt idx="4">
                  <c:v>10.858580639234834</c:v>
                </c:pt>
                <c:pt idx="5">
                  <c:v>9.7802278466566275</c:v>
                </c:pt>
                <c:pt idx="6">
                  <c:v>22.611607761715209</c:v>
                </c:pt>
                <c:pt idx="7">
                  <c:v>14.408670126353368</c:v>
                </c:pt>
                <c:pt idx="8">
                  <c:v>13.907765212551418</c:v>
                </c:pt>
                <c:pt idx="9">
                  <c:v>12.486765719447009</c:v>
                </c:pt>
                <c:pt idx="10">
                  <c:v>0</c:v>
                </c:pt>
                <c:pt idx="11">
                  <c:v>4.7561933868386106</c:v>
                </c:pt>
                <c:pt idx="12">
                  <c:v>4.7043451370904972</c:v>
                </c:pt>
              </c:numCache>
            </c:numRef>
          </c:xVal>
          <c:yVal>
            <c:numRef>
              <c:f>'REduced data mass weighted'!$N$112:$N$132</c:f>
              <c:numCache>
                <c:formatCode>General</c:formatCode>
                <c:ptCount val="13"/>
                <c:pt idx="0">
                  <c:v>1.7566079941830108</c:v>
                </c:pt>
                <c:pt idx="1">
                  <c:v>1.6285067010076788</c:v>
                </c:pt>
                <c:pt idx="2">
                  <c:v>3.5712096645498645</c:v>
                </c:pt>
                <c:pt idx="3">
                  <c:v>3.5636310447866641</c:v>
                </c:pt>
                <c:pt idx="4">
                  <c:v>2.4580520411852764</c:v>
                </c:pt>
                <c:pt idx="5">
                  <c:v>2.0860913430256596</c:v>
                </c:pt>
                <c:pt idx="6">
                  <c:v>5.3242748265894715</c:v>
                </c:pt>
                <c:pt idx="7">
                  <c:v>3.6343776450094105</c:v>
                </c:pt>
                <c:pt idx="8">
                  <c:v>2.9864826158994506</c:v>
                </c:pt>
                <c:pt idx="9">
                  <c:v>2.6084359550507075</c:v>
                </c:pt>
                <c:pt idx="10">
                  <c:v>0</c:v>
                </c:pt>
                <c:pt idx="11">
                  <c:v>1.2594530999111959</c:v>
                </c:pt>
                <c:pt idx="12">
                  <c:v>1.2240901585401425</c:v>
                </c:pt>
              </c:numCache>
            </c:numRef>
          </c:yVal>
          <c:smooth val="0"/>
        </c:ser>
        <c:ser>
          <c:idx val="4"/>
          <c:order val="4"/>
          <c:tx>
            <c:v>Teflon</c:v>
          </c:tx>
          <c:spPr>
            <a:ln w="28575">
              <a:noFill/>
            </a:ln>
          </c:spPr>
          <c:marker>
            <c:symbol val="star"/>
            <c:size val="10"/>
          </c:marker>
          <c:xVal>
            <c:numRef>
              <c:f>'REduced data mass weighted'!$M$140:$M$155</c:f>
              <c:numCache>
                <c:formatCode>General</c:formatCode>
                <c:ptCount val="8"/>
                <c:pt idx="0">
                  <c:v>0.1195471</c:v>
                </c:pt>
                <c:pt idx="1">
                  <c:v>5.7428559999999976E-2</c:v>
                </c:pt>
                <c:pt idx="2">
                  <c:v>5.9641044999999976E-2</c:v>
                </c:pt>
                <c:pt idx="3">
                  <c:v>0.223266455</c:v>
                </c:pt>
                <c:pt idx="4">
                  <c:v>0.20880127500000001</c:v>
                </c:pt>
                <c:pt idx="5">
                  <c:v>0.18188472499999997</c:v>
                </c:pt>
                <c:pt idx="6">
                  <c:v>0.16288763000000001</c:v>
                </c:pt>
                <c:pt idx="7">
                  <c:v>0</c:v>
                </c:pt>
              </c:numCache>
            </c:numRef>
          </c:xVal>
          <c:yVal>
            <c:numRef>
              <c:f>'REduced data mass weighted'!$N$140:$N$155</c:f>
              <c:numCache>
                <c:formatCode>General</c:formatCode>
                <c:ptCount val="8"/>
                <c:pt idx="0">
                  <c:v>3.5698112500000004E-2</c:v>
                </c:pt>
                <c:pt idx="1">
                  <c:v>1.5548875E-2</c:v>
                </c:pt>
                <c:pt idx="2">
                  <c:v>1.6491112499999998E-2</c:v>
                </c:pt>
                <c:pt idx="3">
                  <c:v>6.3636763749999992E-2</c:v>
                </c:pt>
                <c:pt idx="4">
                  <c:v>6.1359396249999996E-2</c:v>
                </c:pt>
                <c:pt idx="5">
                  <c:v>4.9652081250000007E-2</c:v>
                </c:pt>
                <c:pt idx="6">
                  <c:v>4.8511509999999994E-2</c:v>
                </c:pt>
                <c:pt idx="7">
                  <c:v>0</c:v>
                </c:pt>
              </c:numCache>
            </c:numRef>
          </c:yVal>
          <c:smooth val="0"/>
        </c:ser>
        <c:dLbls>
          <c:showLegendKey val="0"/>
          <c:showVal val="0"/>
          <c:showCatName val="0"/>
          <c:showSerName val="0"/>
          <c:showPercent val="0"/>
          <c:showBubbleSize val="0"/>
        </c:dLbls>
        <c:axId val="290541952"/>
        <c:axId val="290543872"/>
      </c:scatterChart>
      <c:valAx>
        <c:axId val="290541952"/>
        <c:scaling>
          <c:orientation val="minMax"/>
        </c:scaling>
        <c:delete val="0"/>
        <c:axPos val="b"/>
        <c:title>
          <c:tx>
            <c:rich>
              <a:bodyPr/>
              <a:lstStyle/>
              <a:p>
                <a:pPr>
                  <a:defRPr sz="2400"/>
                </a:pPr>
                <a:r>
                  <a:rPr lang="en-US" sz="2400">
                    <a:latin typeface="Arial" pitchFamily="34" charset="0"/>
                    <a:cs typeface="Arial" pitchFamily="34" charset="0"/>
                  </a:rPr>
                  <a:t>MPASS 3</a:t>
                </a:r>
              </a:p>
            </c:rich>
          </c:tx>
          <c:layout>
            <c:manualLayout>
              <c:xMode val="edge"/>
              <c:yMode val="edge"/>
              <c:x val="0.25212325313180445"/>
              <c:y val="0.95003111868298518"/>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290543872"/>
        <c:crosses val="autoZero"/>
        <c:crossBetween val="midCat"/>
      </c:valAx>
      <c:valAx>
        <c:axId val="290543872"/>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MPASS</a:t>
                </a:r>
                <a:r>
                  <a:rPr lang="en-US" sz="2400" baseline="0">
                    <a:latin typeface="Arial" pitchFamily="34" charset="0"/>
                    <a:cs typeface="Arial" pitchFamily="34" charset="0"/>
                  </a:rPr>
                  <a:t> 2</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290541952"/>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8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956435193676361"/>
          <c:y val="0.13526836875847867"/>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mass weighted'!$K$29:$K$56</c:f>
              <c:numCache>
                <c:formatCode>General</c:formatCode>
                <c:ptCount val="17"/>
                <c:pt idx="0">
                  <c:v>2754038.3947668634</c:v>
                </c:pt>
                <c:pt idx="1">
                  <c:v>771019.08738255932</c:v>
                </c:pt>
                <c:pt idx="2">
                  <c:v>5850382.3566217786</c:v>
                </c:pt>
                <c:pt idx="3">
                  <c:v>1797875.6062855036</c:v>
                </c:pt>
                <c:pt idx="4">
                  <c:v>2604648.3618304073</c:v>
                </c:pt>
                <c:pt idx="5">
                  <c:v>1053905.9212926894</c:v>
                </c:pt>
                <c:pt idx="6">
                  <c:v>0</c:v>
                </c:pt>
                <c:pt idx="7">
                  <c:v>1041691.6091550778</c:v>
                </c:pt>
                <c:pt idx="8">
                  <c:v>3460328.2386265798</c:v>
                </c:pt>
                <c:pt idx="9">
                  <c:v>1237767.5991045895</c:v>
                </c:pt>
                <c:pt idx="10">
                  <c:v>1737499.3852767106</c:v>
                </c:pt>
                <c:pt idx="11">
                  <c:v>2951666.0508853504</c:v>
                </c:pt>
                <c:pt idx="12">
                  <c:v>990233.64370977459</c:v>
                </c:pt>
                <c:pt idx="13">
                  <c:v>3018896.3813527012</c:v>
                </c:pt>
                <c:pt idx="14">
                  <c:v>1151405.4928839717</c:v>
                </c:pt>
                <c:pt idx="15">
                  <c:v>495068.20928105974</c:v>
                </c:pt>
                <c:pt idx="16">
                  <c:v>451723.46541728929</c:v>
                </c:pt>
              </c:numCache>
            </c:numRef>
          </c:xVal>
          <c:yVal>
            <c:numRef>
              <c:f>'REduced data mass weighted'!$N$29:$N$56</c:f>
              <c:numCache>
                <c:formatCode>General</c:formatCode>
                <c:ptCount val="17"/>
                <c:pt idx="0">
                  <c:v>2.0294399999999994E-2</c:v>
                </c:pt>
                <c:pt idx="1">
                  <c:v>2.0225712499999996E-2</c:v>
                </c:pt>
                <c:pt idx="2">
                  <c:v>0.67263800000000007</c:v>
                </c:pt>
                <c:pt idx="3">
                  <c:v>0.83144025000000021</c:v>
                </c:pt>
                <c:pt idx="4">
                  <c:v>8.7509300000000075E-3</c:v>
                </c:pt>
                <c:pt idx="5">
                  <c:v>1.0860471250000003E-2</c:v>
                </c:pt>
                <c:pt idx="6">
                  <c:v>1.9309993749999994E-2</c:v>
                </c:pt>
                <c:pt idx="7">
                  <c:v>2.264486644736842E-2</c:v>
                </c:pt>
                <c:pt idx="8">
                  <c:v>2.0412434999999996E-2</c:v>
                </c:pt>
                <c:pt idx="9">
                  <c:v>3.0681621249999996E-2</c:v>
                </c:pt>
                <c:pt idx="10">
                  <c:v>0</c:v>
                </c:pt>
                <c:pt idx="11">
                  <c:v>1.8482212499999998E-2</c:v>
                </c:pt>
                <c:pt idx="12">
                  <c:v>1.8428809999999997E-2</c:v>
                </c:pt>
                <c:pt idx="13">
                  <c:v>2.5978081250000007E-2</c:v>
                </c:pt>
                <c:pt idx="14">
                  <c:v>3.2737551785714282E-2</c:v>
                </c:pt>
                <c:pt idx="15">
                  <c:v>0.11017607625</c:v>
                </c:pt>
                <c:pt idx="16">
                  <c:v>0.12251278875</c:v>
                </c:pt>
              </c:numCache>
            </c:numRef>
          </c:yVal>
          <c:smooth val="0"/>
        </c:ser>
        <c:ser>
          <c:idx val="0"/>
          <c:order val="1"/>
          <c:tx>
            <c:v>Lampwick</c:v>
          </c:tx>
          <c:spPr>
            <a:ln w="28575">
              <a:noFill/>
            </a:ln>
          </c:spPr>
          <c:marker>
            <c:symbol val="diamond"/>
            <c:size val="10"/>
          </c:marker>
          <c:dPt>
            <c:idx val="12"/>
            <c:bubble3D val="0"/>
          </c:dPt>
          <c:xVal>
            <c:numRef>
              <c:f>'REduced data mass weighted'!$K$65:$K$83</c:f>
              <c:numCache>
                <c:formatCode>General</c:formatCode>
                <c:ptCount val="9"/>
                <c:pt idx="0">
                  <c:v>3373889.4875935018</c:v>
                </c:pt>
                <c:pt idx="1">
                  <c:v>2068777.3214579814</c:v>
                </c:pt>
                <c:pt idx="2">
                  <c:v>2987215.0655236603</c:v>
                </c:pt>
                <c:pt idx="3">
                  <c:v>1158631.8938317611</c:v>
                </c:pt>
                <c:pt idx="4">
                  <c:v>4995552.5704270303</c:v>
                </c:pt>
                <c:pt idx="5">
                  <c:v>1482905.7467800037</c:v>
                </c:pt>
                <c:pt idx="6">
                  <c:v>3463686.4034805261</c:v>
                </c:pt>
                <c:pt idx="7">
                  <c:v>1343413.4028339714</c:v>
                </c:pt>
                <c:pt idx="8">
                  <c:v>2858217.3648894308</c:v>
                </c:pt>
              </c:numCache>
            </c:numRef>
          </c:xVal>
          <c:yVal>
            <c:numRef>
              <c:f>'REduced data mass weighted'!$N$65:$N$83</c:f>
              <c:numCache>
                <c:formatCode>General</c:formatCode>
                <c:ptCount val="9"/>
                <c:pt idx="0">
                  <c:v>0</c:v>
                </c:pt>
                <c:pt idx="1">
                  <c:v>0</c:v>
                </c:pt>
                <c:pt idx="2">
                  <c:v>0.37782676125000003</c:v>
                </c:pt>
                <c:pt idx="3">
                  <c:v>0.35328301625000003</c:v>
                </c:pt>
                <c:pt idx="4">
                  <c:v>0.83338176374999995</c:v>
                </c:pt>
                <c:pt idx="5">
                  <c:v>0.71648777375000006</c:v>
                </c:pt>
                <c:pt idx="6">
                  <c:v>0.57877333999999991</c:v>
                </c:pt>
                <c:pt idx="7">
                  <c:v>0.53201655000000003</c:v>
                </c:pt>
                <c:pt idx="8">
                  <c:v>0</c:v>
                </c:pt>
              </c:numCache>
            </c:numRef>
          </c:yVal>
          <c:smooth val="0"/>
        </c:ser>
        <c:ser>
          <c:idx val="2"/>
          <c:order val="2"/>
          <c:tx>
            <c:v>Pyrell</c:v>
          </c:tx>
          <c:spPr>
            <a:ln w="28575">
              <a:noFill/>
            </a:ln>
          </c:spPr>
          <c:marker>
            <c:symbol val="triangle"/>
            <c:size val="10"/>
          </c:marker>
          <c:xVal>
            <c:numRef>
              <c:f>'REduced data mass weighted'!$K$85:$K$103</c:f>
              <c:numCache>
                <c:formatCode>General</c:formatCode>
                <c:ptCount val="13"/>
                <c:pt idx="0">
                  <c:v>3862679.2540942985</c:v>
                </c:pt>
                <c:pt idx="1">
                  <c:v>1414788.1544307088</c:v>
                </c:pt>
                <c:pt idx="2">
                  <c:v>3881194.302428619</c:v>
                </c:pt>
                <c:pt idx="3">
                  <c:v>1417570.6344373168</c:v>
                </c:pt>
                <c:pt idx="4">
                  <c:v>4953334.072364063</c:v>
                </c:pt>
                <c:pt idx="5">
                  <c:v>1662805.4414244581</c:v>
                </c:pt>
                <c:pt idx="6">
                  <c:v>3275641.6927261017</c:v>
                </c:pt>
                <c:pt idx="7">
                  <c:v>1632139.978883141</c:v>
                </c:pt>
                <c:pt idx="8">
                  <c:v>3721976.9141411837</c:v>
                </c:pt>
                <c:pt idx="9">
                  <c:v>1683214.9966951662</c:v>
                </c:pt>
                <c:pt idx="10">
                  <c:v>2924886.3744361638</c:v>
                </c:pt>
                <c:pt idx="11">
                  <c:v>206018.55669814753</c:v>
                </c:pt>
                <c:pt idx="12">
                  <c:v>192866.11921982534</c:v>
                </c:pt>
              </c:numCache>
            </c:numRef>
          </c:xVal>
          <c:yVal>
            <c:numRef>
              <c:f>'REduced data mass weighted'!$N$85:$N$103</c:f>
              <c:numCache>
                <c:formatCode>General</c:formatCode>
                <c:ptCount val="13"/>
                <c:pt idx="0">
                  <c:v>1.110891841851543</c:v>
                </c:pt>
                <c:pt idx="1">
                  <c:v>1.439965250255568</c:v>
                </c:pt>
                <c:pt idx="2">
                  <c:v>2.1667359078756063</c:v>
                </c:pt>
                <c:pt idx="3">
                  <c:v>2.090487764934887</c:v>
                </c:pt>
                <c:pt idx="4">
                  <c:v>0.94646110113328596</c:v>
                </c:pt>
                <c:pt idx="5">
                  <c:v>1.1349477109383741</c:v>
                </c:pt>
                <c:pt idx="6">
                  <c:v>2.1549243364622712</c:v>
                </c:pt>
                <c:pt idx="7">
                  <c:v>2.3384242847501331</c:v>
                </c:pt>
                <c:pt idx="8">
                  <c:v>1.1490242007152689</c:v>
                </c:pt>
                <c:pt idx="9">
                  <c:v>1.1056894740415859</c:v>
                </c:pt>
                <c:pt idx="10">
                  <c:v>0</c:v>
                </c:pt>
                <c:pt idx="11">
                  <c:v>0.76668107279214215</c:v>
                </c:pt>
                <c:pt idx="12">
                  <c:v>0.76453624454255564</c:v>
                </c:pt>
              </c:numCache>
            </c:numRef>
          </c:yVal>
          <c:smooth val="0"/>
        </c:ser>
        <c:ser>
          <c:idx val="3"/>
          <c:order val="3"/>
          <c:tx>
            <c:v>Silicone</c:v>
          </c:tx>
          <c:spPr>
            <a:ln w="28575">
              <a:noFill/>
            </a:ln>
          </c:spPr>
          <c:marker>
            <c:symbol val="x"/>
            <c:size val="10"/>
          </c:marker>
          <c:xVal>
            <c:numRef>
              <c:f>'REduced data mass weighted'!$K$112:$K$132</c:f>
              <c:numCache>
                <c:formatCode>General</c:formatCode>
                <c:ptCount val="13"/>
                <c:pt idx="0">
                  <c:v>3579696.8264696635</c:v>
                </c:pt>
                <c:pt idx="1">
                  <c:v>1353908.7331027978</c:v>
                </c:pt>
                <c:pt idx="2">
                  <c:v>4278212.966048412</c:v>
                </c:pt>
                <c:pt idx="3">
                  <c:v>1523655.4291103429</c:v>
                </c:pt>
                <c:pt idx="4">
                  <c:v>3657432.6076705437</c:v>
                </c:pt>
                <c:pt idx="5">
                  <c:v>850213.29770512425</c:v>
                </c:pt>
                <c:pt idx="6">
                  <c:v>4370648.2804149641</c:v>
                </c:pt>
                <c:pt idx="7">
                  <c:v>1489862.4646337628</c:v>
                </c:pt>
                <c:pt idx="8">
                  <c:v>4159047.4441999369</c:v>
                </c:pt>
                <c:pt idx="9">
                  <c:v>1666662.2131405217</c:v>
                </c:pt>
                <c:pt idx="10">
                  <c:v>5719472.6548255282</c:v>
                </c:pt>
                <c:pt idx="11">
                  <c:v>312096.9919050613</c:v>
                </c:pt>
                <c:pt idx="12">
                  <c:v>293202.85419679346</c:v>
                </c:pt>
              </c:numCache>
            </c:numRef>
          </c:xVal>
          <c:yVal>
            <c:numRef>
              <c:f>'REduced data mass weighted'!$N$112:$N$132</c:f>
              <c:numCache>
                <c:formatCode>General</c:formatCode>
                <c:ptCount val="13"/>
                <c:pt idx="0">
                  <c:v>1.7566079941830108</c:v>
                </c:pt>
                <c:pt idx="1">
                  <c:v>1.6285067010076788</c:v>
                </c:pt>
                <c:pt idx="2">
                  <c:v>3.5712096645498645</c:v>
                </c:pt>
                <c:pt idx="3">
                  <c:v>3.5636310447866641</c:v>
                </c:pt>
                <c:pt idx="4">
                  <c:v>2.4580520411852764</c:v>
                </c:pt>
                <c:pt idx="5">
                  <c:v>2.0860913430256596</c:v>
                </c:pt>
                <c:pt idx="6">
                  <c:v>5.3242748265894715</c:v>
                </c:pt>
                <c:pt idx="7">
                  <c:v>3.6343776450094105</c:v>
                </c:pt>
                <c:pt idx="8">
                  <c:v>2.9864826158994506</c:v>
                </c:pt>
                <c:pt idx="9">
                  <c:v>2.6084359550507075</c:v>
                </c:pt>
                <c:pt idx="10">
                  <c:v>0</c:v>
                </c:pt>
                <c:pt idx="11">
                  <c:v>1.2594530999111959</c:v>
                </c:pt>
                <c:pt idx="12">
                  <c:v>1.2240901585401425</c:v>
                </c:pt>
              </c:numCache>
            </c:numRef>
          </c:yVal>
          <c:smooth val="0"/>
        </c:ser>
        <c:ser>
          <c:idx val="4"/>
          <c:order val="4"/>
          <c:tx>
            <c:v>Teflon</c:v>
          </c:tx>
          <c:spPr>
            <a:ln w="28575">
              <a:noFill/>
            </a:ln>
          </c:spPr>
          <c:marker>
            <c:symbol val="star"/>
            <c:size val="10"/>
          </c:marker>
          <c:xVal>
            <c:numRef>
              <c:f>'REduced data mass weighted'!$K$140:$K$155</c:f>
              <c:numCache>
                <c:formatCode>General</c:formatCode>
                <c:ptCount val="8"/>
                <c:pt idx="0">
                  <c:v>3037043.9171539079</c:v>
                </c:pt>
                <c:pt idx="1">
                  <c:v>2105294.5686913007</c:v>
                </c:pt>
                <c:pt idx="2">
                  <c:v>557920.01363368786</c:v>
                </c:pt>
                <c:pt idx="3">
                  <c:v>2654993.7023748658</c:v>
                </c:pt>
                <c:pt idx="4">
                  <c:v>920599.7311915328</c:v>
                </c:pt>
                <c:pt idx="5">
                  <c:v>3535853.9755014894</c:v>
                </c:pt>
                <c:pt idx="6">
                  <c:v>909242.92996168404</c:v>
                </c:pt>
                <c:pt idx="7">
                  <c:v>2774308.1223761402</c:v>
                </c:pt>
              </c:numCache>
            </c:numRef>
          </c:xVal>
          <c:yVal>
            <c:numRef>
              <c:f>'REduced data mass weighted'!$N$140:$N$155</c:f>
              <c:numCache>
                <c:formatCode>General</c:formatCode>
                <c:ptCount val="8"/>
                <c:pt idx="0">
                  <c:v>3.5698112500000004E-2</c:v>
                </c:pt>
                <c:pt idx="1">
                  <c:v>1.5548875E-2</c:v>
                </c:pt>
                <c:pt idx="2">
                  <c:v>1.6491112499999998E-2</c:v>
                </c:pt>
                <c:pt idx="3">
                  <c:v>6.3636763749999992E-2</c:v>
                </c:pt>
                <c:pt idx="4">
                  <c:v>6.1359396249999996E-2</c:v>
                </c:pt>
                <c:pt idx="5">
                  <c:v>4.9652081250000007E-2</c:v>
                </c:pt>
                <c:pt idx="6">
                  <c:v>4.8511509999999994E-2</c:v>
                </c:pt>
                <c:pt idx="7">
                  <c:v>0</c:v>
                </c:pt>
              </c:numCache>
            </c:numRef>
          </c:yVal>
          <c:smooth val="0"/>
        </c:ser>
        <c:dLbls>
          <c:showLegendKey val="0"/>
          <c:showVal val="0"/>
          <c:showCatName val="0"/>
          <c:showSerName val="0"/>
          <c:showPercent val="0"/>
          <c:showBubbleSize val="0"/>
        </c:dLbls>
        <c:axId val="290670464"/>
        <c:axId val="290676736"/>
      </c:scatterChart>
      <c:valAx>
        <c:axId val="290670464"/>
        <c:scaling>
          <c:logBase val="10"/>
          <c:orientation val="minMax"/>
          <c:min val="10000"/>
        </c:scaling>
        <c:delete val="0"/>
        <c:axPos val="b"/>
        <c:title>
          <c:tx>
            <c:rich>
              <a:bodyPr/>
              <a:lstStyle/>
              <a:p>
                <a:pPr>
                  <a:defRPr sz="2400"/>
                </a:pPr>
                <a:r>
                  <a:rPr lang="en-US" sz="2400">
                    <a:latin typeface="Arial" pitchFamily="34" charset="0"/>
                    <a:cs typeface="Arial" pitchFamily="34" charset="0"/>
                  </a:rPr>
                  <a:t>PTrak</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290676736"/>
        <c:crosses val="autoZero"/>
        <c:crossBetween val="midCat"/>
      </c:valAx>
      <c:valAx>
        <c:axId val="290676736"/>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MPASS</a:t>
                </a:r>
                <a:r>
                  <a:rPr lang="en-US" sz="2400" baseline="0">
                    <a:latin typeface="Arial" pitchFamily="34" charset="0"/>
                    <a:cs typeface="Arial" pitchFamily="34" charset="0"/>
                  </a:rPr>
                  <a:t> 2nd</a:t>
                </a:r>
                <a:endParaRPr lang="en-US" sz="2400">
                  <a:latin typeface="Arial" pitchFamily="34" charset="0"/>
                  <a:cs typeface="Arial" pitchFamily="34" charset="0"/>
                </a:endParaRP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290670464"/>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8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MPASS 2 versus Mpass 3</a:t>
            </a:r>
          </a:p>
        </c:rich>
      </c:tx>
      <c:overlay val="0"/>
    </c:title>
    <c:autoTitleDeleted val="0"/>
    <c:plotArea>
      <c:layout>
        <c:manualLayout>
          <c:layoutTarget val="inner"/>
          <c:xMode val="edge"/>
          <c:yMode val="edge"/>
          <c:x val="0.13722712907005211"/>
          <c:y val="0.12930539894952534"/>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mass weighted'!$M$29:$M$56</c:f>
              <c:numCache>
                <c:formatCode>General</c:formatCode>
                <c:ptCount val="17"/>
                <c:pt idx="0">
                  <c:v>5.3064504999999998E-2</c:v>
                </c:pt>
                <c:pt idx="1">
                  <c:v>5.6635094999999996E-2</c:v>
                </c:pt>
                <c:pt idx="2">
                  <c:v>1.8244279999999997</c:v>
                </c:pt>
                <c:pt idx="3">
                  <c:v>2.6014805000000001</c:v>
                </c:pt>
                <c:pt idx="4">
                  <c:v>1.9393910000000014E-2</c:v>
                </c:pt>
                <c:pt idx="5">
                  <c:v>3.1021110000000001E-2</c:v>
                </c:pt>
                <c:pt idx="6">
                  <c:v>5.4077134999999998E-2</c:v>
                </c:pt>
                <c:pt idx="7">
                  <c:v>6.401780789473685E-2</c:v>
                </c:pt>
                <c:pt idx="8">
                  <c:v>5.2093500000000001E-2</c:v>
                </c:pt>
                <c:pt idx="9">
                  <c:v>7.7453625000000054E-2</c:v>
                </c:pt>
                <c:pt idx="10">
                  <c:v>0</c:v>
                </c:pt>
                <c:pt idx="11">
                  <c:v>6.7062385000000016E-2</c:v>
                </c:pt>
                <c:pt idx="12">
                  <c:v>6.1264039999999999E-2</c:v>
                </c:pt>
                <c:pt idx="13">
                  <c:v>7.4371354999999972E-2</c:v>
                </c:pt>
                <c:pt idx="14">
                  <c:v>8.6558713571428553E-2</c:v>
                </c:pt>
                <c:pt idx="15">
                  <c:v>0.39344790499999993</c:v>
                </c:pt>
                <c:pt idx="16">
                  <c:v>0.42219548000000001</c:v>
                </c:pt>
              </c:numCache>
            </c:numRef>
          </c:xVal>
          <c:yVal>
            <c:numRef>
              <c:f>'REduced data mass weighted'!$N$29:$N$56</c:f>
              <c:numCache>
                <c:formatCode>General</c:formatCode>
                <c:ptCount val="17"/>
                <c:pt idx="0">
                  <c:v>2.0294399999999994E-2</c:v>
                </c:pt>
                <c:pt idx="1">
                  <c:v>2.0225712499999996E-2</c:v>
                </c:pt>
                <c:pt idx="2">
                  <c:v>0.67263800000000007</c:v>
                </c:pt>
                <c:pt idx="3">
                  <c:v>0.83144025000000021</c:v>
                </c:pt>
                <c:pt idx="4">
                  <c:v>8.7509300000000075E-3</c:v>
                </c:pt>
                <c:pt idx="5">
                  <c:v>1.0860471250000003E-2</c:v>
                </c:pt>
                <c:pt idx="6">
                  <c:v>1.9309993749999994E-2</c:v>
                </c:pt>
                <c:pt idx="7">
                  <c:v>2.264486644736842E-2</c:v>
                </c:pt>
                <c:pt idx="8">
                  <c:v>2.0412434999999996E-2</c:v>
                </c:pt>
                <c:pt idx="9">
                  <c:v>3.0681621249999996E-2</c:v>
                </c:pt>
                <c:pt idx="10">
                  <c:v>0</c:v>
                </c:pt>
                <c:pt idx="11">
                  <c:v>1.8482212499999998E-2</c:v>
                </c:pt>
                <c:pt idx="12">
                  <c:v>1.8428809999999997E-2</c:v>
                </c:pt>
                <c:pt idx="13">
                  <c:v>2.5978081250000007E-2</c:v>
                </c:pt>
                <c:pt idx="14">
                  <c:v>3.2737551785714282E-2</c:v>
                </c:pt>
                <c:pt idx="15">
                  <c:v>0.11017607625</c:v>
                </c:pt>
                <c:pt idx="16">
                  <c:v>0.12251278875</c:v>
                </c:pt>
              </c:numCache>
            </c:numRef>
          </c:yVal>
          <c:smooth val="0"/>
        </c:ser>
        <c:ser>
          <c:idx val="0"/>
          <c:order val="1"/>
          <c:tx>
            <c:v>Lampwick</c:v>
          </c:tx>
          <c:spPr>
            <a:ln w="28575">
              <a:noFill/>
            </a:ln>
          </c:spPr>
          <c:marker>
            <c:symbol val="diamond"/>
            <c:size val="10"/>
          </c:marker>
          <c:dPt>
            <c:idx val="12"/>
            <c:bubble3D val="0"/>
          </c:dPt>
          <c:xVal>
            <c:numRef>
              <c:f>'REduced data mass weighted'!$M$65:$M$83</c:f>
              <c:numCache>
                <c:formatCode>General</c:formatCode>
                <c:ptCount val="9"/>
                <c:pt idx="0">
                  <c:v>0</c:v>
                </c:pt>
                <c:pt idx="1">
                  <c:v>0</c:v>
                </c:pt>
                <c:pt idx="2">
                  <c:v>1.648010255</c:v>
                </c:pt>
                <c:pt idx="3">
                  <c:v>1.5357044850000003</c:v>
                </c:pt>
                <c:pt idx="4">
                  <c:v>3.7075495499999995</c:v>
                </c:pt>
                <c:pt idx="5">
                  <c:v>3.1901534499999995</c:v>
                </c:pt>
                <c:pt idx="6">
                  <c:v>2.5878146449999995</c:v>
                </c:pt>
                <c:pt idx="7">
                  <c:v>2.4123677699999999</c:v>
                </c:pt>
                <c:pt idx="8">
                  <c:v>0</c:v>
                </c:pt>
              </c:numCache>
            </c:numRef>
          </c:xVal>
          <c:yVal>
            <c:numRef>
              <c:f>'REduced data mass weighted'!$N$65:$N$83</c:f>
              <c:numCache>
                <c:formatCode>General</c:formatCode>
                <c:ptCount val="9"/>
                <c:pt idx="0">
                  <c:v>0</c:v>
                </c:pt>
                <c:pt idx="1">
                  <c:v>0</c:v>
                </c:pt>
                <c:pt idx="2">
                  <c:v>0.37782676125000003</c:v>
                </c:pt>
                <c:pt idx="3">
                  <c:v>0.35328301625000003</c:v>
                </c:pt>
                <c:pt idx="4">
                  <c:v>0.83338176374999995</c:v>
                </c:pt>
                <c:pt idx="5">
                  <c:v>0.71648777375000006</c:v>
                </c:pt>
                <c:pt idx="6">
                  <c:v>0.57877333999999991</c:v>
                </c:pt>
                <c:pt idx="7">
                  <c:v>0.53201655000000003</c:v>
                </c:pt>
                <c:pt idx="8">
                  <c:v>0</c:v>
                </c:pt>
              </c:numCache>
            </c:numRef>
          </c:yVal>
          <c:smooth val="0"/>
        </c:ser>
        <c:ser>
          <c:idx val="2"/>
          <c:order val="2"/>
          <c:tx>
            <c:v>Pyrell</c:v>
          </c:tx>
          <c:spPr>
            <a:ln w="28575">
              <a:noFill/>
            </a:ln>
          </c:spPr>
          <c:marker>
            <c:symbol val="triangle"/>
            <c:size val="10"/>
          </c:marker>
          <c:xVal>
            <c:numRef>
              <c:f>'REduced data mass weighted'!$M$85:$M$103</c:f>
              <c:numCache>
                <c:formatCode>General</c:formatCode>
                <c:ptCount val="13"/>
                <c:pt idx="0">
                  <c:v>3.3011901906079455</c:v>
                </c:pt>
                <c:pt idx="1">
                  <c:v>4.4202531833917549</c:v>
                </c:pt>
                <c:pt idx="2">
                  <c:v>6.4844087888161575</c:v>
                </c:pt>
                <c:pt idx="3">
                  <c:v>6.4328391320488816</c:v>
                </c:pt>
                <c:pt idx="4">
                  <c:v>2.7216529795782987</c:v>
                </c:pt>
                <c:pt idx="5">
                  <c:v>3.3793622103748389</c:v>
                </c:pt>
                <c:pt idx="6">
                  <c:v>6.8282270331857937</c:v>
                </c:pt>
                <c:pt idx="7">
                  <c:v>7.5308396368719723</c:v>
                </c:pt>
                <c:pt idx="8">
                  <c:v>3.7090515027022404</c:v>
                </c:pt>
                <c:pt idx="9">
                  <c:v>3.7357685933051719</c:v>
                </c:pt>
                <c:pt idx="10">
                  <c:v>0</c:v>
                </c:pt>
                <c:pt idx="11">
                  <c:v>2.5745938350210387</c:v>
                </c:pt>
                <c:pt idx="12">
                  <c:v>2.5255440396033637</c:v>
                </c:pt>
              </c:numCache>
            </c:numRef>
          </c:xVal>
          <c:yVal>
            <c:numRef>
              <c:f>'REduced data mass weighted'!$N$85:$N$103</c:f>
              <c:numCache>
                <c:formatCode>General</c:formatCode>
                <c:ptCount val="13"/>
                <c:pt idx="0">
                  <c:v>1.110891841851543</c:v>
                </c:pt>
                <c:pt idx="1">
                  <c:v>1.439965250255568</c:v>
                </c:pt>
                <c:pt idx="2">
                  <c:v>2.1667359078756063</c:v>
                </c:pt>
                <c:pt idx="3">
                  <c:v>2.090487764934887</c:v>
                </c:pt>
                <c:pt idx="4">
                  <c:v>0.94646110113328596</c:v>
                </c:pt>
                <c:pt idx="5">
                  <c:v>1.1349477109383741</c:v>
                </c:pt>
                <c:pt idx="6">
                  <c:v>2.1549243364622712</c:v>
                </c:pt>
                <c:pt idx="7">
                  <c:v>2.3384242847501331</c:v>
                </c:pt>
                <c:pt idx="8">
                  <c:v>1.1490242007152689</c:v>
                </c:pt>
                <c:pt idx="9">
                  <c:v>1.1056894740415859</c:v>
                </c:pt>
                <c:pt idx="10">
                  <c:v>0</c:v>
                </c:pt>
                <c:pt idx="11">
                  <c:v>0.76668107279214215</c:v>
                </c:pt>
                <c:pt idx="12">
                  <c:v>0.76453624454255564</c:v>
                </c:pt>
              </c:numCache>
            </c:numRef>
          </c:yVal>
          <c:smooth val="0"/>
        </c:ser>
        <c:ser>
          <c:idx val="3"/>
          <c:order val="3"/>
          <c:tx>
            <c:v>Silicone</c:v>
          </c:tx>
          <c:spPr>
            <a:ln w="28575">
              <a:noFill/>
            </a:ln>
          </c:spPr>
          <c:marker>
            <c:symbol val="x"/>
            <c:size val="10"/>
          </c:marker>
          <c:xVal>
            <c:numRef>
              <c:f>'REduced data mass weighted'!$M$112:$M$132</c:f>
              <c:numCache>
                <c:formatCode>General</c:formatCode>
                <c:ptCount val="13"/>
                <c:pt idx="0">
                  <c:v>8.019714976735683</c:v>
                </c:pt>
                <c:pt idx="1">
                  <c:v>7.8427258028568954</c:v>
                </c:pt>
                <c:pt idx="2">
                  <c:v>15.324040297806702</c:v>
                </c:pt>
                <c:pt idx="3">
                  <c:v>15.270789713164884</c:v>
                </c:pt>
                <c:pt idx="4">
                  <c:v>10.858580639234834</c:v>
                </c:pt>
                <c:pt idx="5">
                  <c:v>9.7802278466566275</c:v>
                </c:pt>
                <c:pt idx="6">
                  <c:v>22.611607761715209</c:v>
                </c:pt>
                <c:pt idx="7">
                  <c:v>14.408670126353368</c:v>
                </c:pt>
                <c:pt idx="8">
                  <c:v>13.907765212551418</c:v>
                </c:pt>
                <c:pt idx="9">
                  <c:v>12.486765719447009</c:v>
                </c:pt>
                <c:pt idx="10">
                  <c:v>0</c:v>
                </c:pt>
                <c:pt idx="11">
                  <c:v>4.7561933868386106</c:v>
                </c:pt>
                <c:pt idx="12">
                  <c:v>4.7043451370904972</c:v>
                </c:pt>
              </c:numCache>
            </c:numRef>
          </c:xVal>
          <c:yVal>
            <c:numRef>
              <c:f>'REduced data mass weighted'!$N$112:$N$132</c:f>
              <c:numCache>
                <c:formatCode>General</c:formatCode>
                <c:ptCount val="13"/>
                <c:pt idx="0">
                  <c:v>1.7566079941830108</c:v>
                </c:pt>
                <c:pt idx="1">
                  <c:v>1.6285067010076788</c:v>
                </c:pt>
                <c:pt idx="2">
                  <c:v>3.5712096645498645</c:v>
                </c:pt>
                <c:pt idx="3">
                  <c:v>3.5636310447866641</c:v>
                </c:pt>
                <c:pt idx="4">
                  <c:v>2.4580520411852764</c:v>
                </c:pt>
                <c:pt idx="5">
                  <c:v>2.0860913430256596</c:v>
                </c:pt>
                <c:pt idx="6">
                  <c:v>5.3242748265894715</c:v>
                </c:pt>
                <c:pt idx="7">
                  <c:v>3.6343776450094105</c:v>
                </c:pt>
                <c:pt idx="8">
                  <c:v>2.9864826158994506</c:v>
                </c:pt>
                <c:pt idx="9">
                  <c:v>2.6084359550507075</c:v>
                </c:pt>
                <c:pt idx="10">
                  <c:v>0</c:v>
                </c:pt>
                <c:pt idx="11">
                  <c:v>1.2594530999111959</c:v>
                </c:pt>
                <c:pt idx="12">
                  <c:v>1.2240901585401425</c:v>
                </c:pt>
              </c:numCache>
            </c:numRef>
          </c:yVal>
          <c:smooth val="0"/>
        </c:ser>
        <c:ser>
          <c:idx val="4"/>
          <c:order val="4"/>
          <c:tx>
            <c:v>Teflon</c:v>
          </c:tx>
          <c:spPr>
            <a:ln w="28575">
              <a:noFill/>
            </a:ln>
          </c:spPr>
          <c:marker>
            <c:symbol val="star"/>
            <c:size val="10"/>
          </c:marker>
          <c:xVal>
            <c:numRef>
              <c:f>'REduced data mass weighted'!$M$140:$M$155</c:f>
              <c:numCache>
                <c:formatCode>General</c:formatCode>
                <c:ptCount val="8"/>
                <c:pt idx="0">
                  <c:v>0.1195471</c:v>
                </c:pt>
                <c:pt idx="1">
                  <c:v>5.7428559999999976E-2</c:v>
                </c:pt>
                <c:pt idx="2">
                  <c:v>5.9641044999999976E-2</c:v>
                </c:pt>
                <c:pt idx="3">
                  <c:v>0.223266455</c:v>
                </c:pt>
                <c:pt idx="4">
                  <c:v>0.20880127500000001</c:v>
                </c:pt>
                <c:pt idx="5">
                  <c:v>0.18188472499999997</c:v>
                </c:pt>
                <c:pt idx="6">
                  <c:v>0.16288763000000001</c:v>
                </c:pt>
                <c:pt idx="7">
                  <c:v>0</c:v>
                </c:pt>
              </c:numCache>
            </c:numRef>
          </c:xVal>
          <c:yVal>
            <c:numRef>
              <c:f>'REduced data mass weighted'!$N$140:$N$155</c:f>
              <c:numCache>
                <c:formatCode>General</c:formatCode>
                <c:ptCount val="8"/>
                <c:pt idx="0">
                  <c:v>3.5698112500000004E-2</c:v>
                </c:pt>
                <c:pt idx="1">
                  <c:v>1.5548875E-2</c:v>
                </c:pt>
                <c:pt idx="2">
                  <c:v>1.6491112499999998E-2</c:v>
                </c:pt>
                <c:pt idx="3">
                  <c:v>6.3636763749999992E-2</c:v>
                </c:pt>
                <c:pt idx="4">
                  <c:v>6.1359396249999996E-2</c:v>
                </c:pt>
                <c:pt idx="5">
                  <c:v>4.9652081250000007E-2</c:v>
                </c:pt>
                <c:pt idx="6">
                  <c:v>4.8511509999999994E-2</c:v>
                </c:pt>
                <c:pt idx="7">
                  <c:v>0</c:v>
                </c:pt>
              </c:numCache>
            </c:numRef>
          </c:yVal>
          <c:smooth val="0"/>
        </c:ser>
        <c:dLbls>
          <c:showLegendKey val="0"/>
          <c:showVal val="0"/>
          <c:showCatName val="0"/>
          <c:showSerName val="0"/>
          <c:showPercent val="0"/>
          <c:showBubbleSize val="0"/>
        </c:dLbls>
        <c:axId val="290724864"/>
        <c:axId val="290731136"/>
      </c:scatterChart>
      <c:valAx>
        <c:axId val="290724864"/>
        <c:scaling>
          <c:orientation val="minMax"/>
          <c:max val="5"/>
        </c:scaling>
        <c:delete val="0"/>
        <c:axPos val="b"/>
        <c:title>
          <c:tx>
            <c:rich>
              <a:bodyPr/>
              <a:lstStyle/>
              <a:p>
                <a:pPr>
                  <a:defRPr sz="2400"/>
                </a:pPr>
                <a:r>
                  <a:rPr lang="en-US" sz="2400">
                    <a:latin typeface="Arial" pitchFamily="34" charset="0"/>
                    <a:cs typeface="Arial" pitchFamily="34" charset="0"/>
                  </a:rPr>
                  <a:t>MPASS 3</a:t>
                </a:r>
              </a:p>
            </c:rich>
          </c:tx>
          <c:layout>
            <c:manualLayout>
              <c:xMode val="edge"/>
              <c:yMode val="edge"/>
              <c:x val="0.25212325313180445"/>
              <c:y val="0.95003111868298518"/>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290731136"/>
        <c:crosses val="autoZero"/>
        <c:crossBetween val="midCat"/>
      </c:valAx>
      <c:valAx>
        <c:axId val="290731136"/>
        <c:scaling>
          <c:orientation val="minMax"/>
          <c:max val="1"/>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MPASS</a:t>
                </a:r>
                <a:r>
                  <a:rPr lang="en-US" sz="2400" baseline="0">
                    <a:latin typeface="Arial" pitchFamily="34" charset="0"/>
                    <a:cs typeface="Arial" pitchFamily="34" charset="0"/>
                  </a:rPr>
                  <a:t> 2</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290724864"/>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8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MPASS 2 versus Mpass 3</a:t>
            </a:r>
          </a:p>
        </c:rich>
      </c:tx>
      <c:overlay val="0"/>
    </c:title>
    <c:autoTitleDeleted val="0"/>
    <c:plotArea>
      <c:layout>
        <c:manualLayout>
          <c:layoutTarget val="inner"/>
          <c:xMode val="edge"/>
          <c:yMode val="edge"/>
          <c:x val="0.13722712907005211"/>
          <c:y val="0.12930539894952534"/>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mass weighted'!$M$29:$M$56</c:f>
              <c:numCache>
                <c:formatCode>General</c:formatCode>
                <c:ptCount val="17"/>
                <c:pt idx="0">
                  <c:v>5.3064504999999998E-2</c:v>
                </c:pt>
                <c:pt idx="1">
                  <c:v>5.6635094999999996E-2</c:v>
                </c:pt>
                <c:pt idx="2">
                  <c:v>1.8244279999999997</c:v>
                </c:pt>
                <c:pt idx="3">
                  <c:v>2.6014805000000001</c:v>
                </c:pt>
                <c:pt idx="4">
                  <c:v>1.9393910000000014E-2</c:v>
                </c:pt>
                <c:pt idx="5">
                  <c:v>3.1021110000000001E-2</c:v>
                </c:pt>
                <c:pt idx="6">
                  <c:v>5.4077134999999998E-2</c:v>
                </c:pt>
                <c:pt idx="7">
                  <c:v>6.401780789473685E-2</c:v>
                </c:pt>
                <c:pt idx="8">
                  <c:v>5.2093500000000001E-2</c:v>
                </c:pt>
                <c:pt idx="9">
                  <c:v>7.7453625000000054E-2</c:v>
                </c:pt>
                <c:pt idx="10">
                  <c:v>0</c:v>
                </c:pt>
                <c:pt idx="11">
                  <c:v>6.7062385000000016E-2</c:v>
                </c:pt>
                <c:pt idx="12">
                  <c:v>6.1264039999999999E-2</c:v>
                </c:pt>
                <c:pt idx="13">
                  <c:v>7.4371354999999972E-2</c:v>
                </c:pt>
                <c:pt idx="14">
                  <c:v>8.6558713571428553E-2</c:v>
                </c:pt>
                <c:pt idx="15">
                  <c:v>0.39344790499999993</c:v>
                </c:pt>
                <c:pt idx="16">
                  <c:v>0.42219548000000001</c:v>
                </c:pt>
              </c:numCache>
            </c:numRef>
          </c:xVal>
          <c:yVal>
            <c:numRef>
              <c:f>'REduced data mass weighted'!$N$29:$N$56</c:f>
              <c:numCache>
                <c:formatCode>General</c:formatCode>
                <c:ptCount val="17"/>
                <c:pt idx="0">
                  <c:v>2.0294399999999994E-2</c:v>
                </c:pt>
                <c:pt idx="1">
                  <c:v>2.0225712499999996E-2</c:v>
                </c:pt>
                <c:pt idx="2">
                  <c:v>0.67263800000000007</c:v>
                </c:pt>
                <c:pt idx="3">
                  <c:v>0.83144025000000021</c:v>
                </c:pt>
                <c:pt idx="4">
                  <c:v>8.7509300000000075E-3</c:v>
                </c:pt>
                <c:pt idx="5">
                  <c:v>1.0860471250000003E-2</c:v>
                </c:pt>
                <c:pt idx="6">
                  <c:v>1.9309993749999994E-2</c:v>
                </c:pt>
                <c:pt idx="7">
                  <c:v>2.264486644736842E-2</c:v>
                </c:pt>
                <c:pt idx="8">
                  <c:v>2.0412434999999996E-2</c:v>
                </c:pt>
                <c:pt idx="9">
                  <c:v>3.0681621249999996E-2</c:v>
                </c:pt>
                <c:pt idx="10">
                  <c:v>0</c:v>
                </c:pt>
                <c:pt idx="11">
                  <c:v>1.8482212499999998E-2</c:v>
                </c:pt>
                <c:pt idx="12">
                  <c:v>1.8428809999999997E-2</c:v>
                </c:pt>
                <c:pt idx="13">
                  <c:v>2.5978081250000007E-2</c:v>
                </c:pt>
                <c:pt idx="14">
                  <c:v>3.2737551785714282E-2</c:v>
                </c:pt>
                <c:pt idx="15">
                  <c:v>0.11017607625</c:v>
                </c:pt>
                <c:pt idx="16">
                  <c:v>0.12251278875</c:v>
                </c:pt>
              </c:numCache>
            </c:numRef>
          </c:yVal>
          <c:smooth val="0"/>
        </c:ser>
        <c:ser>
          <c:idx val="0"/>
          <c:order val="1"/>
          <c:tx>
            <c:v>Lampwick</c:v>
          </c:tx>
          <c:spPr>
            <a:ln w="28575">
              <a:noFill/>
            </a:ln>
          </c:spPr>
          <c:marker>
            <c:symbol val="diamond"/>
            <c:size val="10"/>
          </c:marker>
          <c:dPt>
            <c:idx val="12"/>
            <c:bubble3D val="0"/>
          </c:dPt>
          <c:xVal>
            <c:numRef>
              <c:f>'REduced data mass weighted'!$M$65:$M$83</c:f>
              <c:numCache>
                <c:formatCode>General</c:formatCode>
                <c:ptCount val="9"/>
                <c:pt idx="0">
                  <c:v>0</c:v>
                </c:pt>
                <c:pt idx="1">
                  <c:v>0</c:v>
                </c:pt>
                <c:pt idx="2">
                  <c:v>1.648010255</c:v>
                </c:pt>
                <c:pt idx="3">
                  <c:v>1.5357044850000003</c:v>
                </c:pt>
                <c:pt idx="4">
                  <c:v>3.7075495499999995</c:v>
                </c:pt>
                <c:pt idx="5">
                  <c:v>3.1901534499999995</c:v>
                </c:pt>
                <c:pt idx="6">
                  <c:v>2.5878146449999995</c:v>
                </c:pt>
                <c:pt idx="7">
                  <c:v>2.4123677699999999</c:v>
                </c:pt>
                <c:pt idx="8">
                  <c:v>0</c:v>
                </c:pt>
              </c:numCache>
            </c:numRef>
          </c:xVal>
          <c:yVal>
            <c:numRef>
              <c:f>'REduced data mass weighted'!$N$65:$N$83</c:f>
              <c:numCache>
                <c:formatCode>General</c:formatCode>
                <c:ptCount val="9"/>
                <c:pt idx="0">
                  <c:v>0</c:v>
                </c:pt>
                <c:pt idx="1">
                  <c:v>0</c:v>
                </c:pt>
                <c:pt idx="2">
                  <c:v>0.37782676125000003</c:v>
                </c:pt>
                <c:pt idx="3">
                  <c:v>0.35328301625000003</c:v>
                </c:pt>
                <c:pt idx="4">
                  <c:v>0.83338176374999995</c:v>
                </c:pt>
                <c:pt idx="5">
                  <c:v>0.71648777375000006</c:v>
                </c:pt>
                <c:pt idx="6">
                  <c:v>0.57877333999999991</c:v>
                </c:pt>
                <c:pt idx="7">
                  <c:v>0.53201655000000003</c:v>
                </c:pt>
                <c:pt idx="8">
                  <c:v>0</c:v>
                </c:pt>
              </c:numCache>
            </c:numRef>
          </c:yVal>
          <c:smooth val="0"/>
        </c:ser>
        <c:ser>
          <c:idx val="2"/>
          <c:order val="2"/>
          <c:tx>
            <c:v>Pyrell</c:v>
          </c:tx>
          <c:spPr>
            <a:ln w="28575">
              <a:noFill/>
            </a:ln>
          </c:spPr>
          <c:marker>
            <c:symbol val="triangle"/>
            <c:size val="10"/>
          </c:marker>
          <c:xVal>
            <c:numRef>
              <c:f>'REduced data mass weighted'!$M$85:$M$103</c:f>
              <c:numCache>
                <c:formatCode>General</c:formatCode>
                <c:ptCount val="13"/>
                <c:pt idx="0">
                  <c:v>3.3011901906079455</c:v>
                </c:pt>
                <c:pt idx="1">
                  <c:v>4.4202531833917549</c:v>
                </c:pt>
                <c:pt idx="2">
                  <c:v>6.4844087888161575</c:v>
                </c:pt>
                <c:pt idx="3">
                  <c:v>6.4328391320488816</c:v>
                </c:pt>
                <c:pt idx="4">
                  <c:v>2.7216529795782987</c:v>
                </c:pt>
                <c:pt idx="5">
                  <c:v>3.3793622103748389</c:v>
                </c:pt>
                <c:pt idx="6">
                  <c:v>6.8282270331857937</c:v>
                </c:pt>
                <c:pt idx="7">
                  <c:v>7.5308396368719723</c:v>
                </c:pt>
                <c:pt idx="8">
                  <c:v>3.7090515027022404</c:v>
                </c:pt>
                <c:pt idx="9">
                  <c:v>3.7357685933051719</c:v>
                </c:pt>
                <c:pt idx="10">
                  <c:v>0</c:v>
                </c:pt>
                <c:pt idx="11">
                  <c:v>2.5745938350210387</c:v>
                </c:pt>
                <c:pt idx="12">
                  <c:v>2.5255440396033637</c:v>
                </c:pt>
              </c:numCache>
            </c:numRef>
          </c:xVal>
          <c:yVal>
            <c:numRef>
              <c:f>'REduced data mass weighted'!$N$85:$N$103</c:f>
              <c:numCache>
                <c:formatCode>General</c:formatCode>
                <c:ptCount val="13"/>
                <c:pt idx="0">
                  <c:v>1.110891841851543</c:v>
                </c:pt>
                <c:pt idx="1">
                  <c:v>1.439965250255568</c:v>
                </c:pt>
                <c:pt idx="2">
                  <c:v>2.1667359078756063</c:v>
                </c:pt>
                <c:pt idx="3">
                  <c:v>2.090487764934887</c:v>
                </c:pt>
                <c:pt idx="4">
                  <c:v>0.94646110113328596</c:v>
                </c:pt>
                <c:pt idx="5">
                  <c:v>1.1349477109383741</c:v>
                </c:pt>
                <c:pt idx="6">
                  <c:v>2.1549243364622712</c:v>
                </c:pt>
                <c:pt idx="7">
                  <c:v>2.3384242847501331</c:v>
                </c:pt>
                <c:pt idx="8">
                  <c:v>1.1490242007152689</c:v>
                </c:pt>
                <c:pt idx="9">
                  <c:v>1.1056894740415859</c:v>
                </c:pt>
                <c:pt idx="10">
                  <c:v>0</c:v>
                </c:pt>
                <c:pt idx="11">
                  <c:v>0.76668107279214215</c:v>
                </c:pt>
                <c:pt idx="12">
                  <c:v>0.76453624454255564</c:v>
                </c:pt>
              </c:numCache>
            </c:numRef>
          </c:yVal>
          <c:smooth val="0"/>
        </c:ser>
        <c:ser>
          <c:idx val="3"/>
          <c:order val="3"/>
          <c:tx>
            <c:v>Silicone</c:v>
          </c:tx>
          <c:spPr>
            <a:ln w="28575">
              <a:noFill/>
            </a:ln>
          </c:spPr>
          <c:marker>
            <c:symbol val="x"/>
            <c:size val="10"/>
          </c:marker>
          <c:xVal>
            <c:numRef>
              <c:f>'REduced data mass weighted'!$M$112:$M$132</c:f>
              <c:numCache>
                <c:formatCode>General</c:formatCode>
                <c:ptCount val="13"/>
                <c:pt idx="0">
                  <c:v>8.019714976735683</c:v>
                </c:pt>
                <c:pt idx="1">
                  <c:v>7.8427258028568954</c:v>
                </c:pt>
                <c:pt idx="2">
                  <c:v>15.324040297806702</c:v>
                </c:pt>
                <c:pt idx="3">
                  <c:v>15.270789713164884</c:v>
                </c:pt>
                <c:pt idx="4">
                  <c:v>10.858580639234834</c:v>
                </c:pt>
                <c:pt idx="5">
                  <c:v>9.7802278466566275</c:v>
                </c:pt>
                <c:pt idx="6">
                  <c:v>22.611607761715209</c:v>
                </c:pt>
                <c:pt idx="7">
                  <c:v>14.408670126353368</c:v>
                </c:pt>
                <c:pt idx="8">
                  <c:v>13.907765212551418</c:v>
                </c:pt>
                <c:pt idx="9">
                  <c:v>12.486765719447009</c:v>
                </c:pt>
                <c:pt idx="10">
                  <c:v>0</c:v>
                </c:pt>
                <c:pt idx="11">
                  <c:v>4.7561933868386106</c:v>
                </c:pt>
                <c:pt idx="12">
                  <c:v>4.7043451370904972</c:v>
                </c:pt>
              </c:numCache>
            </c:numRef>
          </c:xVal>
          <c:yVal>
            <c:numRef>
              <c:f>'REduced data mass weighted'!$N$112:$N$132</c:f>
              <c:numCache>
                <c:formatCode>General</c:formatCode>
                <c:ptCount val="13"/>
                <c:pt idx="0">
                  <c:v>1.7566079941830108</c:v>
                </c:pt>
                <c:pt idx="1">
                  <c:v>1.6285067010076788</c:v>
                </c:pt>
                <c:pt idx="2">
                  <c:v>3.5712096645498645</c:v>
                </c:pt>
                <c:pt idx="3">
                  <c:v>3.5636310447866641</c:v>
                </c:pt>
                <c:pt idx="4">
                  <c:v>2.4580520411852764</c:v>
                </c:pt>
                <c:pt idx="5">
                  <c:v>2.0860913430256596</c:v>
                </c:pt>
                <c:pt idx="6">
                  <c:v>5.3242748265894715</c:v>
                </c:pt>
                <c:pt idx="7">
                  <c:v>3.6343776450094105</c:v>
                </c:pt>
                <c:pt idx="8">
                  <c:v>2.9864826158994506</c:v>
                </c:pt>
                <c:pt idx="9">
                  <c:v>2.6084359550507075</c:v>
                </c:pt>
                <c:pt idx="10">
                  <c:v>0</c:v>
                </c:pt>
                <c:pt idx="11">
                  <c:v>1.2594530999111959</c:v>
                </c:pt>
                <c:pt idx="12">
                  <c:v>1.2240901585401425</c:v>
                </c:pt>
              </c:numCache>
            </c:numRef>
          </c:yVal>
          <c:smooth val="0"/>
        </c:ser>
        <c:ser>
          <c:idx val="4"/>
          <c:order val="4"/>
          <c:tx>
            <c:v>Teflon</c:v>
          </c:tx>
          <c:spPr>
            <a:ln w="28575">
              <a:noFill/>
            </a:ln>
          </c:spPr>
          <c:marker>
            <c:symbol val="star"/>
            <c:size val="10"/>
          </c:marker>
          <c:xVal>
            <c:numRef>
              <c:f>'REduced data mass weighted'!$M$140:$M$155</c:f>
              <c:numCache>
                <c:formatCode>General</c:formatCode>
                <c:ptCount val="8"/>
                <c:pt idx="0">
                  <c:v>0.1195471</c:v>
                </c:pt>
                <c:pt idx="1">
                  <c:v>5.7428559999999976E-2</c:v>
                </c:pt>
                <c:pt idx="2">
                  <c:v>5.9641044999999976E-2</c:v>
                </c:pt>
                <c:pt idx="3">
                  <c:v>0.223266455</c:v>
                </c:pt>
                <c:pt idx="4">
                  <c:v>0.20880127500000001</c:v>
                </c:pt>
                <c:pt idx="5">
                  <c:v>0.18188472499999997</c:v>
                </c:pt>
                <c:pt idx="6">
                  <c:v>0.16288763000000001</c:v>
                </c:pt>
                <c:pt idx="7">
                  <c:v>0</c:v>
                </c:pt>
              </c:numCache>
            </c:numRef>
          </c:xVal>
          <c:yVal>
            <c:numRef>
              <c:f>'REduced data mass weighted'!$N$140:$N$155</c:f>
              <c:numCache>
                <c:formatCode>General</c:formatCode>
                <c:ptCount val="8"/>
                <c:pt idx="0">
                  <c:v>3.5698112500000004E-2</c:v>
                </c:pt>
                <c:pt idx="1">
                  <c:v>1.5548875E-2</c:v>
                </c:pt>
                <c:pt idx="2">
                  <c:v>1.6491112499999998E-2</c:v>
                </c:pt>
                <c:pt idx="3">
                  <c:v>6.3636763749999992E-2</c:v>
                </c:pt>
                <c:pt idx="4">
                  <c:v>6.1359396249999996E-2</c:v>
                </c:pt>
                <c:pt idx="5">
                  <c:v>4.9652081250000007E-2</c:v>
                </c:pt>
                <c:pt idx="6">
                  <c:v>4.8511509999999994E-2</c:v>
                </c:pt>
                <c:pt idx="7">
                  <c:v>0</c:v>
                </c:pt>
              </c:numCache>
            </c:numRef>
          </c:yVal>
          <c:smooth val="0"/>
        </c:ser>
        <c:dLbls>
          <c:showLegendKey val="0"/>
          <c:showVal val="0"/>
          <c:showCatName val="0"/>
          <c:showSerName val="0"/>
          <c:showPercent val="0"/>
          <c:showBubbleSize val="0"/>
        </c:dLbls>
        <c:axId val="290775808"/>
        <c:axId val="290777728"/>
      </c:scatterChart>
      <c:valAx>
        <c:axId val="290775808"/>
        <c:scaling>
          <c:logBase val="10"/>
          <c:orientation val="minMax"/>
        </c:scaling>
        <c:delete val="0"/>
        <c:axPos val="b"/>
        <c:title>
          <c:tx>
            <c:rich>
              <a:bodyPr/>
              <a:lstStyle/>
              <a:p>
                <a:pPr>
                  <a:defRPr sz="2400"/>
                </a:pPr>
                <a:r>
                  <a:rPr lang="en-US" sz="2400">
                    <a:latin typeface="Arial" pitchFamily="34" charset="0"/>
                    <a:cs typeface="Arial" pitchFamily="34" charset="0"/>
                  </a:rPr>
                  <a:t>MPASS 3</a:t>
                </a:r>
              </a:p>
            </c:rich>
          </c:tx>
          <c:layout>
            <c:manualLayout>
              <c:xMode val="edge"/>
              <c:yMode val="edge"/>
              <c:x val="0.25212325313180445"/>
              <c:y val="0.95003111868298518"/>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290777728"/>
        <c:crosses val="autoZero"/>
        <c:crossBetween val="midCat"/>
      </c:valAx>
      <c:valAx>
        <c:axId val="290777728"/>
        <c:scaling>
          <c:logBase val="10"/>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MPASS</a:t>
                </a:r>
                <a:r>
                  <a:rPr lang="en-US" sz="2400" baseline="0">
                    <a:latin typeface="Arial" pitchFamily="34" charset="0"/>
                    <a:cs typeface="Arial" pitchFamily="34" charset="0"/>
                  </a:rPr>
                  <a:t> 2</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290775808"/>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8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956435193676361"/>
          <c:y val="0.13526836875847867"/>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mass weighted'!$P$29:$P$56</c:f>
              <c:numCache>
                <c:formatCode>General</c:formatCode>
                <c:ptCount val="17"/>
                <c:pt idx="0">
                  <c:v>2.4329925000000006</c:v>
                </c:pt>
                <c:pt idx="1">
                  <c:v>2.3982750000000004</c:v>
                </c:pt>
                <c:pt idx="2">
                  <c:v>68.922337499999983</c:v>
                </c:pt>
                <c:pt idx="3">
                  <c:v>75.05241749999999</c:v>
                </c:pt>
                <c:pt idx="4">
                  <c:v>1.3532850000000001</c:v>
                </c:pt>
                <c:pt idx="5">
                  <c:v>1.5011549999999996</c:v>
                </c:pt>
                <c:pt idx="6">
                  <c:v>2.4404400000000002</c:v>
                </c:pt>
                <c:pt idx="7">
                  <c:v>2.7349874999999999</c:v>
                </c:pt>
                <c:pt idx="8">
                  <c:v>3.1135049999999995</c:v>
                </c:pt>
                <c:pt idx="9">
                  <c:v>4.1581575000000006</c:v>
                </c:pt>
                <c:pt idx="10">
                  <c:v>1.7533125000000001</c:v>
                </c:pt>
                <c:pt idx="11">
                  <c:v>2.1703050000000004</c:v>
                </c:pt>
                <c:pt idx="12">
                  <c:v>2.7334574999999997</c:v>
                </c:pt>
                <c:pt idx="13">
                  <c:v>3.5459999999999998</c:v>
                </c:pt>
                <c:pt idx="14">
                  <c:v>4.6785825000000001</c:v>
                </c:pt>
                <c:pt idx="15">
                  <c:v>14.916892499999999</c:v>
                </c:pt>
                <c:pt idx="16">
                  <c:v>14.5329075</c:v>
                </c:pt>
              </c:numCache>
            </c:numRef>
          </c:xVal>
          <c:yVal>
            <c:numRef>
              <c:f>'REduced data mass weighted'!$N$29:$N$56</c:f>
              <c:numCache>
                <c:formatCode>General</c:formatCode>
                <c:ptCount val="17"/>
                <c:pt idx="0">
                  <c:v>2.0294399999999994E-2</c:v>
                </c:pt>
                <c:pt idx="1">
                  <c:v>2.0225712499999996E-2</c:v>
                </c:pt>
                <c:pt idx="2">
                  <c:v>0.67263800000000007</c:v>
                </c:pt>
                <c:pt idx="3">
                  <c:v>0.83144025000000021</c:v>
                </c:pt>
                <c:pt idx="4">
                  <c:v>8.7509300000000075E-3</c:v>
                </c:pt>
                <c:pt idx="5">
                  <c:v>1.0860471250000003E-2</c:v>
                </c:pt>
                <c:pt idx="6">
                  <c:v>1.9309993749999994E-2</c:v>
                </c:pt>
                <c:pt idx="7">
                  <c:v>2.264486644736842E-2</c:v>
                </c:pt>
                <c:pt idx="8">
                  <c:v>2.0412434999999996E-2</c:v>
                </c:pt>
                <c:pt idx="9">
                  <c:v>3.0681621249999996E-2</c:v>
                </c:pt>
                <c:pt idx="10">
                  <c:v>0</c:v>
                </c:pt>
                <c:pt idx="11">
                  <c:v>1.8482212499999998E-2</c:v>
                </c:pt>
                <c:pt idx="12">
                  <c:v>1.8428809999999997E-2</c:v>
                </c:pt>
                <c:pt idx="13">
                  <c:v>2.5978081250000007E-2</c:v>
                </c:pt>
                <c:pt idx="14">
                  <c:v>3.2737551785714282E-2</c:v>
                </c:pt>
                <c:pt idx="15">
                  <c:v>0.11017607625</c:v>
                </c:pt>
                <c:pt idx="16">
                  <c:v>0.12251278875</c:v>
                </c:pt>
              </c:numCache>
            </c:numRef>
          </c:yVal>
          <c:smooth val="0"/>
        </c:ser>
        <c:ser>
          <c:idx val="0"/>
          <c:order val="1"/>
          <c:tx>
            <c:v>Lampwick</c:v>
          </c:tx>
          <c:spPr>
            <a:ln w="28575">
              <a:noFill/>
            </a:ln>
          </c:spPr>
          <c:marker>
            <c:symbol val="diamond"/>
            <c:size val="10"/>
          </c:marker>
          <c:dPt>
            <c:idx val="12"/>
            <c:bubble3D val="0"/>
          </c:dPt>
          <c:xVal>
            <c:numRef>
              <c:f>'REduced data mass weighted'!$P$65:$P$83</c:f>
              <c:numCache>
                <c:formatCode>General</c:formatCode>
                <c:ptCount val="9"/>
                <c:pt idx="0">
                  <c:v>36.637405105047137</c:v>
                </c:pt>
                <c:pt idx="1">
                  <c:v>35.6499301662937</c:v>
                </c:pt>
                <c:pt idx="2">
                  <c:v>28.967369521896455</c:v>
                </c:pt>
                <c:pt idx="3">
                  <c:v>27.169015751638309</c:v>
                </c:pt>
                <c:pt idx="4">
                  <c:v>63.431299809344594</c:v>
                </c:pt>
                <c:pt idx="5">
                  <c:v>55.126606662080725</c:v>
                </c:pt>
                <c:pt idx="6">
                  <c:v>44.111273060196602</c:v>
                </c:pt>
                <c:pt idx="7">
                  <c:v>40.264613381119567</c:v>
                </c:pt>
                <c:pt idx="8">
                  <c:v>23.80550088853709</c:v>
                </c:pt>
              </c:numCache>
            </c:numRef>
          </c:xVal>
          <c:yVal>
            <c:numRef>
              <c:f>'REduced data mass weighted'!$N$65:$N$83</c:f>
              <c:numCache>
                <c:formatCode>General</c:formatCode>
                <c:ptCount val="9"/>
                <c:pt idx="0">
                  <c:v>0</c:v>
                </c:pt>
                <c:pt idx="1">
                  <c:v>0</c:v>
                </c:pt>
                <c:pt idx="2">
                  <c:v>0.37782676125000003</c:v>
                </c:pt>
                <c:pt idx="3">
                  <c:v>0.35328301625000003</c:v>
                </c:pt>
                <c:pt idx="4">
                  <c:v>0.83338176374999995</c:v>
                </c:pt>
                <c:pt idx="5">
                  <c:v>0.71648777375000006</c:v>
                </c:pt>
                <c:pt idx="6">
                  <c:v>0.57877333999999991</c:v>
                </c:pt>
                <c:pt idx="7">
                  <c:v>0.53201655000000003</c:v>
                </c:pt>
                <c:pt idx="8">
                  <c:v>0</c:v>
                </c:pt>
              </c:numCache>
            </c:numRef>
          </c:yVal>
          <c:smooth val="0"/>
        </c:ser>
        <c:ser>
          <c:idx val="2"/>
          <c:order val="2"/>
          <c:tx>
            <c:v>Pyrell</c:v>
          </c:tx>
          <c:spPr>
            <a:ln w="28575">
              <a:noFill/>
            </a:ln>
          </c:spPr>
          <c:marker>
            <c:symbol val="triangle"/>
            <c:size val="10"/>
          </c:marker>
          <c:xVal>
            <c:numRef>
              <c:f>'REduced data mass weighted'!$P$85:$P$103</c:f>
              <c:numCache>
                <c:formatCode>General</c:formatCode>
                <c:ptCount val="13"/>
                <c:pt idx="0">
                  <c:v>121.49421996324</c:v>
                </c:pt>
                <c:pt idx="1">
                  <c:v>116.15557237178292</c:v>
                </c:pt>
                <c:pt idx="2">
                  <c:v>178.73078086905704</c:v>
                </c:pt>
                <c:pt idx="3">
                  <c:v>173.26517841275452</c:v>
                </c:pt>
                <c:pt idx="4">
                  <c:v>115.76666203673778</c:v>
                </c:pt>
                <c:pt idx="5">
                  <c:v>116.98495023057832</c:v>
                </c:pt>
                <c:pt idx="6">
                  <c:v>233.65676151505821</c:v>
                </c:pt>
                <c:pt idx="7">
                  <c:v>226.969297357876</c:v>
                </c:pt>
                <c:pt idx="8">
                  <c:v>136.71554284022812</c:v>
                </c:pt>
                <c:pt idx="9">
                  <c:v>133.40783599555164</c:v>
                </c:pt>
                <c:pt idx="10">
                  <c:v>114.3512942532013</c:v>
                </c:pt>
                <c:pt idx="11">
                  <c:v>84.672703734474837</c:v>
                </c:pt>
                <c:pt idx="12">
                  <c:v>82.032518989165652</c:v>
                </c:pt>
              </c:numCache>
            </c:numRef>
          </c:xVal>
          <c:yVal>
            <c:numRef>
              <c:f>'REduced data mass weighted'!$N$85:$N$103</c:f>
              <c:numCache>
                <c:formatCode>General</c:formatCode>
                <c:ptCount val="13"/>
                <c:pt idx="0">
                  <c:v>1.110891841851543</c:v>
                </c:pt>
                <c:pt idx="1">
                  <c:v>1.439965250255568</c:v>
                </c:pt>
                <c:pt idx="2">
                  <c:v>2.1667359078756063</c:v>
                </c:pt>
                <c:pt idx="3">
                  <c:v>2.090487764934887</c:v>
                </c:pt>
                <c:pt idx="4">
                  <c:v>0.94646110113328596</c:v>
                </c:pt>
                <c:pt idx="5">
                  <c:v>1.1349477109383741</c:v>
                </c:pt>
                <c:pt idx="6">
                  <c:v>2.1549243364622712</c:v>
                </c:pt>
                <c:pt idx="7">
                  <c:v>2.3384242847501331</c:v>
                </c:pt>
                <c:pt idx="8">
                  <c:v>1.1490242007152689</c:v>
                </c:pt>
                <c:pt idx="9">
                  <c:v>1.1056894740415859</c:v>
                </c:pt>
                <c:pt idx="10">
                  <c:v>0</c:v>
                </c:pt>
                <c:pt idx="11">
                  <c:v>0.76668107279214215</c:v>
                </c:pt>
                <c:pt idx="12">
                  <c:v>0.76453624454255564</c:v>
                </c:pt>
              </c:numCache>
            </c:numRef>
          </c:yVal>
          <c:smooth val="0"/>
        </c:ser>
        <c:ser>
          <c:idx val="3"/>
          <c:order val="3"/>
          <c:tx>
            <c:v>Silicone</c:v>
          </c:tx>
          <c:spPr>
            <a:ln w="28575">
              <a:noFill/>
            </a:ln>
          </c:spPr>
          <c:marker>
            <c:symbol val="x"/>
            <c:size val="10"/>
          </c:marker>
          <c:xVal>
            <c:numRef>
              <c:f>'REduced data mass weighted'!$P$112:$P$132</c:f>
              <c:numCache>
                <c:formatCode>General</c:formatCode>
                <c:ptCount val="13"/>
                <c:pt idx="0">
                  <c:v>159.03792489513376</c:v>
                </c:pt>
                <c:pt idx="1">
                  <c:v>148.19718360984319</c:v>
                </c:pt>
                <c:pt idx="2">
                  <c:v>305.50649671782014</c:v>
                </c:pt>
                <c:pt idx="3">
                  <c:v>301.06183061912731</c:v>
                </c:pt>
                <c:pt idx="4">
                  <c:v>169.80108483736078</c:v>
                </c:pt>
                <c:pt idx="5">
                  <c:v>140.72304115770493</c:v>
                </c:pt>
                <c:pt idx="6">
                  <c:v>348.89549092151992</c:v>
                </c:pt>
                <c:pt idx="7">
                  <c:v>313.78291660585643</c:v>
                </c:pt>
                <c:pt idx="8">
                  <c:v>289.37242074179574</c:v>
                </c:pt>
                <c:pt idx="9">
                  <c:v>249.70070536738518</c:v>
                </c:pt>
                <c:pt idx="10">
                  <c:v>281.59157618919068</c:v>
                </c:pt>
                <c:pt idx="11">
                  <c:v>103.66063754039537</c:v>
                </c:pt>
                <c:pt idx="12">
                  <c:v>93.025149253985816</c:v>
                </c:pt>
              </c:numCache>
            </c:numRef>
          </c:xVal>
          <c:yVal>
            <c:numRef>
              <c:f>'REduced data mass weighted'!$N$112:$N$132</c:f>
              <c:numCache>
                <c:formatCode>General</c:formatCode>
                <c:ptCount val="13"/>
                <c:pt idx="0">
                  <c:v>1.7566079941830108</c:v>
                </c:pt>
                <c:pt idx="1">
                  <c:v>1.6285067010076788</c:v>
                </c:pt>
                <c:pt idx="2">
                  <c:v>3.5712096645498645</c:v>
                </c:pt>
                <c:pt idx="3">
                  <c:v>3.5636310447866641</c:v>
                </c:pt>
                <c:pt idx="4">
                  <c:v>2.4580520411852764</c:v>
                </c:pt>
                <c:pt idx="5">
                  <c:v>2.0860913430256596</c:v>
                </c:pt>
                <c:pt idx="6">
                  <c:v>5.3242748265894715</c:v>
                </c:pt>
                <c:pt idx="7">
                  <c:v>3.6343776450094105</c:v>
                </c:pt>
                <c:pt idx="8">
                  <c:v>2.9864826158994506</c:v>
                </c:pt>
                <c:pt idx="9">
                  <c:v>2.6084359550507075</c:v>
                </c:pt>
                <c:pt idx="10">
                  <c:v>0</c:v>
                </c:pt>
                <c:pt idx="11">
                  <c:v>1.2594530999111959</c:v>
                </c:pt>
                <c:pt idx="12">
                  <c:v>1.2240901585401425</c:v>
                </c:pt>
              </c:numCache>
            </c:numRef>
          </c:yVal>
          <c:smooth val="0"/>
        </c:ser>
        <c:ser>
          <c:idx val="4"/>
          <c:order val="4"/>
          <c:tx>
            <c:v>Teflon</c:v>
          </c:tx>
          <c:spPr>
            <a:ln w="28575">
              <a:noFill/>
            </a:ln>
          </c:spPr>
          <c:marker>
            <c:symbol val="star"/>
            <c:size val="10"/>
          </c:marker>
          <c:xVal>
            <c:numRef>
              <c:f>'REduced data mass weighted'!$P$140:$P$155</c:f>
              <c:numCache>
                <c:formatCode>General</c:formatCode>
                <c:ptCount val="8"/>
                <c:pt idx="0">
                  <c:v>21.97963</c:v>
                </c:pt>
                <c:pt idx="1">
                  <c:v>8.0780309999999993</c:v>
                </c:pt>
                <c:pt idx="2">
                  <c:v>8.0372379999999986</c:v>
                </c:pt>
                <c:pt idx="3">
                  <c:v>48.561298000000008</c:v>
                </c:pt>
                <c:pt idx="4">
                  <c:v>44.701444000000002</c:v>
                </c:pt>
                <c:pt idx="5">
                  <c:v>38.497743999999983</c:v>
                </c:pt>
                <c:pt idx="6">
                  <c:v>35.915016000000001</c:v>
                </c:pt>
                <c:pt idx="7">
                  <c:v>11.074112999999995</c:v>
                </c:pt>
              </c:numCache>
            </c:numRef>
          </c:xVal>
          <c:yVal>
            <c:numRef>
              <c:f>'REduced data mass weighted'!$N$140:$N$155</c:f>
              <c:numCache>
                <c:formatCode>General</c:formatCode>
                <c:ptCount val="8"/>
                <c:pt idx="0">
                  <c:v>3.5698112500000004E-2</c:v>
                </c:pt>
                <c:pt idx="1">
                  <c:v>1.5548875E-2</c:v>
                </c:pt>
                <c:pt idx="2">
                  <c:v>1.6491112499999998E-2</c:v>
                </c:pt>
                <c:pt idx="3">
                  <c:v>6.3636763749999992E-2</c:v>
                </c:pt>
                <c:pt idx="4">
                  <c:v>6.1359396249999996E-2</c:v>
                </c:pt>
                <c:pt idx="5">
                  <c:v>4.9652081250000007E-2</c:v>
                </c:pt>
                <c:pt idx="6">
                  <c:v>4.8511509999999994E-2</c:v>
                </c:pt>
                <c:pt idx="7">
                  <c:v>0</c:v>
                </c:pt>
              </c:numCache>
            </c:numRef>
          </c:yVal>
          <c:smooth val="0"/>
        </c:ser>
        <c:dLbls>
          <c:showLegendKey val="0"/>
          <c:showVal val="0"/>
          <c:showCatName val="0"/>
          <c:showSerName val="0"/>
          <c:showPercent val="0"/>
          <c:showBubbleSize val="0"/>
        </c:dLbls>
        <c:axId val="290892032"/>
        <c:axId val="290906496"/>
      </c:scatterChart>
      <c:valAx>
        <c:axId val="290892032"/>
        <c:scaling>
          <c:orientation val="minMax"/>
        </c:scaling>
        <c:delete val="0"/>
        <c:axPos val="b"/>
        <c:title>
          <c:tx>
            <c:rich>
              <a:bodyPr/>
              <a:lstStyle/>
              <a:p>
                <a:pPr>
                  <a:defRPr sz="2400"/>
                </a:pPr>
                <a:r>
                  <a:rPr lang="en-US" sz="2400">
                    <a:latin typeface="Arial" pitchFamily="34" charset="0"/>
                    <a:cs typeface="Arial" pitchFamily="34" charset="0"/>
                  </a:rPr>
                  <a:t>DustTrak</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290906496"/>
        <c:crosses val="autoZero"/>
        <c:crossBetween val="midCat"/>
      </c:valAx>
      <c:valAx>
        <c:axId val="290906496"/>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MPASS</a:t>
                </a:r>
                <a:r>
                  <a:rPr lang="en-US" sz="2400" baseline="0">
                    <a:latin typeface="Arial" pitchFamily="34" charset="0"/>
                    <a:cs typeface="Arial" pitchFamily="34" charset="0"/>
                  </a:rPr>
                  <a:t> 2nd</a:t>
                </a:r>
                <a:endParaRPr lang="en-US" sz="2400">
                  <a:latin typeface="Arial" pitchFamily="34" charset="0"/>
                  <a:cs typeface="Arial" pitchFamily="34" charset="0"/>
                </a:endParaRP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290892032"/>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8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37637224022819"/>
          <c:y val="0.13225408926325516"/>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mass weighted'!$L$25:$L$58</c:f>
              <c:numCache>
                <c:formatCode>General</c:formatCode>
                <c:ptCount val="23"/>
                <c:pt idx="0">
                  <c:v>228.59740301299937</c:v>
                </c:pt>
                <c:pt idx="1">
                  <c:v>211.79027632252951</c:v>
                </c:pt>
                <c:pt idx="2">
                  <c:v>375.20876029198155</c:v>
                </c:pt>
                <c:pt idx="3">
                  <c:v>220.02864863456827</c:v>
                </c:pt>
                <c:pt idx="4">
                  <c:v>161.3363291840426</c:v>
                </c:pt>
                <c:pt idx="5">
                  <c:v>83.848228041429067</c:v>
                </c:pt>
                <c:pt idx="6">
                  <c:v>867.82464634749272</c:v>
                </c:pt>
                <c:pt idx="7">
                  <c:v>437.08545896503455</c:v>
                </c:pt>
                <c:pt idx="8">
                  <c:v>153.1074447736288</c:v>
                </c:pt>
                <c:pt idx="9">
                  <c:v>100.666576914988</c:v>
                </c:pt>
                <c:pt idx="10">
                  <c:v>216.14450778493114</c:v>
                </c:pt>
                <c:pt idx="11">
                  <c:v>122.89565377062094</c:v>
                </c:pt>
                <c:pt idx="12">
                  <c:v>305.88138364350294</c:v>
                </c:pt>
                <c:pt idx="13">
                  <c:v>171.03601084781371</c:v>
                </c:pt>
                <c:pt idx="14">
                  <c:v>85.146338022144931</c:v>
                </c:pt>
                <c:pt idx="15">
                  <c:v>189.91484044897103</c:v>
                </c:pt>
                <c:pt idx="16">
                  <c:v>104.06590153459113</c:v>
                </c:pt>
                <c:pt idx="17">
                  <c:v>277.55824331110045</c:v>
                </c:pt>
                <c:pt idx="18">
                  <c:v>156.01798358413714</c:v>
                </c:pt>
                <c:pt idx="19">
                  <c:v>66.67123351132058</c:v>
                </c:pt>
                <c:pt idx="20">
                  <c:v>65.498293038665565</c:v>
                </c:pt>
                <c:pt idx="21">
                  <c:v>307.8509299586508</c:v>
                </c:pt>
                <c:pt idx="22">
                  <c:v>81.033945832324562</c:v>
                </c:pt>
              </c:numCache>
            </c:numRef>
          </c:xVal>
          <c:yVal>
            <c:numRef>
              <c:f>'REduced data mass weighted'!$X$23:$X$58</c:f>
              <c:numCache>
                <c:formatCode>0.00</c:formatCode>
                <c:ptCount val="25"/>
                <c:pt idx="0">
                  <c:v>1.1600000000000499</c:v>
                </c:pt>
                <c:pt idx="1">
                  <c:v>1.1600000000000499</c:v>
                </c:pt>
                <c:pt idx="2">
                  <c:v>1.0899999999999244</c:v>
                </c:pt>
                <c:pt idx="3">
                  <c:v>1.0800000000000809</c:v>
                </c:pt>
                <c:pt idx="4">
                  <c:v>1.9899999999999363</c:v>
                </c:pt>
                <c:pt idx="5">
                  <c:v>1.9899999999999363</c:v>
                </c:pt>
                <c:pt idx="6">
                  <c:v>0.8799999999999919</c:v>
                </c:pt>
                <c:pt idx="7">
                  <c:v>0.8799999999999919</c:v>
                </c:pt>
                <c:pt idx="8">
                  <c:v>3.7500000000000311</c:v>
                </c:pt>
                <c:pt idx="9">
                  <c:v>3.7500000000000311</c:v>
                </c:pt>
                <c:pt idx="10">
                  <c:v>1.0766666666667257</c:v>
                </c:pt>
                <c:pt idx="11">
                  <c:v>1.0766666666667257</c:v>
                </c:pt>
                <c:pt idx="12">
                  <c:v>0.40666666666666629</c:v>
                </c:pt>
                <c:pt idx="13">
                  <c:v>0.40666666666666629</c:v>
                </c:pt>
                <c:pt idx="14">
                  <c:v>0.58666666666662426</c:v>
                </c:pt>
                <c:pt idx="15">
                  <c:v>0.58666666666662426</c:v>
                </c:pt>
                <c:pt idx="16">
                  <c:v>6.0000000000060005E-2</c:v>
                </c:pt>
                <c:pt idx="17">
                  <c:v>0.36000000000002697</c:v>
                </c:pt>
                <c:pt idx="18">
                  <c:v>0.36000000000002697</c:v>
                </c:pt>
                <c:pt idx="19">
                  <c:v>0.57000000000007045</c:v>
                </c:pt>
                <c:pt idx="20">
                  <c:v>0.57000000000007045</c:v>
                </c:pt>
                <c:pt idx="21">
                  <c:v>1.3933333333333575</c:v>
                </c:pt>
                <c:pt idx="22">
                  <c:v>1.3933333333333575</c:v>
                </c:pt>
                <c:pt idx="23">
                  <c:v>2.4199999999999777</c:v>
                </c:pt>
                <c:pt idx="24">
                  <c:v>0.50333333333341113</c:v>
                </c:pt>
              </c:numCache>
            </c:numRef>
          </c:yVal>
          <c:smooth val="0"/>
        </c:ser>
        <c:ser>
          <c:idx val="0"/>
          <c:order val="1"/>
          <c:tx>
            <c:v>Lampwick</c:v>
          </c:tx>
          <c:spPr>
            <a:ln w="28575">
              <a:noFill/>
            </a:ln>
          </c:spPr>
          <c:marker>
            <c:symbol val="diamond"/>
            <c:size val="10"/>
          </c:marker>
          <c:dPt>
            <c:idx val="12"/>
            <c:bubble3D val="0"/>
          </c:dPt>
          <c:xVal>
            <c:numRef>
              <c:f>'REduced data mass weighted'!$L$59:$L$84</c:f>
              <c:numCache>
                <c:formatCode>General</c:formatCode>
                <c:ptCount val="16"/>
                <c:pt idx="0">
                  <c:v>244.38265833948313</c:v>
                </c:pt>
                <c:pt idx="1">
                  <c:v>382.01317813143794</c:v>
                </c:pt>
                <c:pt idx="2">
                  <c:v>241.21021488103753</c:v>
                </c:pt>
                <c:pt idx="3">
                  <c:v>190.12985727339534</c:v>
                </c:pt>
                <c:pt idx="4">
                  <c:v>404.03706967599447</c:v>
                </c:pt>
                <c:pt idx="5">
                  <c:v>199.06246731712528</c:v>
                </c:pt>
                <c:pt idx="6">
                  <c:v>392.25129573824915</c:v>
                </c:pt>
                <c:pt idx="7">
                  <c:v>308.14292214783211</c:v>
                </c:pt>
                <c:pt idx="8">
                  <c:v>387.98534579403099</c:v>
                </c:pt>
                <c:pt idx="9">
                  <c:v>258.97177471557052</c:v>
                </c:pt>
                <c:pt idx="10">
                  <c:v>620.92863246302545</c:v>
                </c:pt>
                <c:pt idx="11">
                  <c:v>376.57962446178351</c:v>
                </c:pt>
                <c:pt idx="12">
                  <c:v>481.15805922365632</c:v>
                </c:pt>
                <c:pt idx="13">
                  <c:v>309.1324727835684</c:v>
                </c:pt>
                <c:pt idx="14">
                  <c:v>359.41498545413867</c:v>
                </c:pt>
                <c:pt idx="15">
                  <c:v>269.64467313300628</c:v>
                </c:pt>
              </c:numCache>
            </c:numRef>
          </c:xVal>
          <c:yVal>
            <c:numRef>
              <c:f>'REduced data mass weighted'!$X$59:$X$84</c:f>
              <c:numCache>
                <c:formatCode>0.00</c:formatCode>
                <c:ptCount val="16"/>
                <c:pt idx="0">
                  <c:v>0.7899999999999574</c:v>
                </c:pt>
                <c:pt idx="1">
                  <c:v>0.8599999999999719</c:v>
                </c:pt>
                <c:pt idx="2">
                  <c:v>0.8599999999999719</c:v>
                </c:pt>
                <c:pt idx="3">
                  <c:v>0.79999999999991189</c:v>
                </c:pt>
                <c:pt idx="4">
                  <c:v>1.4199999999999768</c:v>
                </c:pt>
                <c:pt idx="5">
                  <c:v>1.4199999999999768</c:v>
                </c:pt>
                <c:pt idx="6">
                  <c:v>1.2266666666667092</c:v>
                </c:pt>
                <c:pt idx="7">
                  <c:v>1.2266666666667092</c:v>
                </c:pt>
                <c:pt idx="8">
                  <c:v>1.25</c:v>
                </c:pt>
                <c:pt idx="9">
                  <c:v>1.25</c:v>
                </c:pt>
                <c:pt idx="10">
                  <c:v>3.4299999999999331</c:v>
                </c:pt>
                <c:pt idx="11">
                  <c:v>3.4299999999999331</c:v>
                </c:pt>
                <c:pt idx="12">
                  <c:v>1.583333333333381</c:v>
                </c:pt>
                <c:pt idx="13">
                  <c:v>1.583333333333381</c:v>
                </c:pt>
                <c:pt idx="14">
                  <c:v>1.0033333333333561</c:v>
                </c:pt>
                <c:pt idx="15">
                  <c:v>5.713333333333348</c:v>
                </c:pt>
              </c:numCache>
            </c:numRef>
          </c:yVal>
          <c:smooth val="0"/>
        </c:ser>
        <c:ser>
          <c:idx val="2"/>
          <c:order val="2"/>
          <c:tx>
            <c:v>Pyrell</c:v>
          </c:tx>
          <c:spPr>
            <a:ln w="28575">
              <a:noFill/>
            </a:ln>
          </c:spPr>
          <c:marker>
            <c:symbol val="triangle"/>
            <c:size val="10"/>
          </c:marker>
          <c:xVal>
            <c:numRef>
              <c:f>'REduced data mass weighted'!$L$85:$L$104</c:f>
              <c:numCache>
                <c:formatCode>General</c:formatCode>
                <c:ptCount val="14"/>
                <c:pt idx="0">
                  <c:v>799.72694879565961</c:v>
                </c:pt>
                <c:pt idx="1">
                  <c:v>507.96942227546441</c:v>
                </c:pt>
                <c:pt idx="2">
                  <c:v>985.16488408159614</c:v>
                </c:pt>
                <c:pt idx="3">
                  <c:v>638.11173728499091</c:v>
                </c:pt>
                <c:pt idx="4">
                  <c:v>978.85286843014046</c:v>
                </c:pt>
                <c:pt idx="5">
                  <c:v>630.19822520017613</c:v>
                </c:pt>
                <c:pt idx="6">
                  <c:v>1159.5375543457283</c:v>
                </c:pt>
                <c:pt idx="7">
                  <c:v>725.9923009845545</c:v>
                </c:pt>
                <c:pt idx="8">
                  <c:v>866.03871582316174</c:v>
                </c:pt>
                <c:pt idx="9">
                  <c:v>597.13137154948447</c:v>
                </c:pt>
                <c:pt idx="10">
                  <c:v>642.34878729323918</c:v>
                </c:pt>
                <c:pt idx="11">
                  <c:v>53.439569317905381</c:v>
                </c:pt>
                <c:pt idx="12">
                  <c:v>54.401223630766857</c:v>
                </c:pt>
                <c:pt idx="13">
                  <c:v>459.76995119843087</c:v>
                </c:pt>
              </c:numCache>
            </c:numRef>
          </c:xVal>
          <c:yVal>
            <c:numRef>
              <c:f>'REduced data mass weighted'!$X$85:$X$104</c:f>
              <c:numCache>
                <c:formatCode>0.00</c:formatCode>
                <c:ptCount val="14"/>
                <c:pt idx="0">
                  <c:v>0.5633333333333046</c:v>
                </c:pt>
                <c:pt idx="1">
                  <c:v>0.5633333333333046</c:v>
                </c:pt>
                <c:pt idx="2">
                  <c:v>0.66666666666664876</c:v>
                </c:pt>
                <c:pt idx="3">
                  <c:v>0.66666666666664876</c:v>
                </c:pt>
                <c:pt idx="4">
                  <c:v>0.5733333333333146</c:v>
                </c:pt>
                <c:pt idx="5">
                  <c:v>0.5733333333333146</c:v>
                </c:pt>
                <c:pt idx="6">
                  <c:v>0.6633333333333491</c:v>
                </c:pt>
                <c:pt idx="7">
                  <c:v>0.6633333333333491</c:v>
                </c:pt>
                <c:pt idx="8">
                  <c:v>0.50000000000000044</c:v>
                </c:pt>
                <c:pt idx="9">
                  <c:v>0.50000000000000044</c:v>
                </c:pt>
                <c:pt idx="10">
                  <c:v>0.49000000000004595</c:v>
                </c:pt>
                <c:pt idx="11">
                  <c:v>0.52000000000002045</c:v>
                </c:pt>
                <c:pt idx="12">
                  <c:v>0.52000000000002045</c:v>
                </c:pt>
                <c:pt idx="13">
                  <c:v>0.87333333333328156</c:v>
                </c:pt>
              </c:numCache>
            </c:numRef>
          </c:yVal>
          <c:smooth val="0"/>
        </c:ser>
        <c:ser>
          <c:idx val="3"/>
          <c:order val="3"/>
          <c:tx>
            <c:v>Silicone</c:v>
          </c:tx>
          <c:spPr>
            <a:ln w="28575">
              <a:noFill/>
            </a:ln>
          </c:spPr>
          <c:marker>
            <c:symbol val="x"/>
            <c:size val="10"/>
          </c:marker>
          <c:xVal>
            <c:numRef>
              <c:f>'REduced data mass weighted'!$L$105:$L$133</c:f>
              <c:numCache>
                <c:formatCode>General</c:formatCode>
                <c:ptCount val="21"/>
                <c:pt idx="0">
                  <c:v>389.22953313940434</c:v>
                </c:pt>
                <c:pt idx="1">
                  <c:v>681.21602229375139</c:v>
                </c:pt>
                <c:pt idx="2">
                  <c:v>437.79521318459678</c:v>
                </c:pt>
                <c:pt idx="3">
                  <c:v>393.72528619180156</c:v>
                </c:pt>
                <c:pt idx="4">
                  <c:v>478.38886752070903</c:v>
                </c:pt>
                <c:pt idx="5">
                  <c:v>402.51477832999217</c:v>
                </c:pt>
                <c:pt idx="6">
                  <c:v>295.73047982834879</c:v>
                </c:pt>
                <c:pt idx="7">
                  <c:v>688.21315184702462</c:v>
                </c:pt>
                <c:pt idx="8">
                  <c:v>457.72308303012852</c:v>
                </c:pt>
                <c:pt idx="9">
                  <c:v>1029.5132551137249</c:v>
                </c:pt>
                <c:pt idx="10">
                  <c:v>712.59201459586927</c:v>
                </c:pt>
                <c:pt idx="11">
                  <c:v>713.70935947796227</c:v>
                </c:pt>
                <c:pt idx="12">
                  <c:v>392.88604316583246</c:v>
                </c:pt>
                <c:pt idx="13">
                  <c:v>1059.8393621840767</c:v>
                </c:pt>
                <c:pt idx="14">
                  <c:v>677.46801769063723</c:v>
                </c:pt>
                <c:pt idx="15">
                  <c:v>1018.5793100474913</c:v>
                </c:pt>
                <c:pt idx="16">
                  <c:v>678.83879956439739</c:v>
                </c:pt>
                <c:pt idx="17">
                  <c:v>1063.7520022654714</c:v>
                </c:pt>
                <c:pt idx="18">
                  <c:v>121.59461504277496</c:v>
                </c:pt>
                <c:pt idx="19">
                  <c:v>130.00855832868439</c:v>
                </c:pt>
                <c:pt idx="20">
                  <c:v>512.45177318923925</c:v>
                </c:pt>
              </c:numCache>
            </c:numRef>
          </c:xVal>
          <c:yVal>
            <c:numRef>
              <c:f>'REduced data mass weighted'!$X$105:$X$133</c:f>
              <c:numCache>
                <c:formatCode>0.00</c:formatCode>
                <c:ptCount val="21"/>
                <c:pt idx="0">
                  <c:v>1.2099999999999334</c:v>
                </c:pt>
                <c:pt idx="1">
                  <c:v>0.92999999999998639</c:v>
                </c:pt>
                <c:pt idx="2">
                  <c:v>0.92999999999998639</c:v>
                </c:pt>
                <c:pt idx="3">
                  <c:v>0.62000000000006494</c:v>
                </c:pt>
                <c:pt idx="4">
                  <c:v>0.57000000000007045</c:v>
                </c:pt>
                <c:pt idx="5">
                  <c:v>0.12999999999996348</c:v>
                </c:pt>
                <c:pt idx="6">
                  <c:v>0.12999999999996348</c:v>
                </c:pt>
                <c:pt idx="7">
                  <c:v>1.223333333333354</c:v>
                </c:pt>
                <c:pt idx="8">
                  <c:v>1.223333333333354</c:v>
                </c:pt>
                <c:pt idx="9">
                  <c:v>3.4566666666666634</c:v>
                </c:pt>
                <c:pt idx="10">
                  <c:v>3.4566666666666634</c:v>
                </c:pt>
                <c:pt idx="11">
                  <c:v>1.5100000000000113</c:v>
                </c:pt>
                <c:pt idx="12">
                  <c:v>1.5100000000000113</c:v>
                </c:pt>
                <c:pt idx="13">
                  <c:v>4.7333333333333671</c:v>
                </c:pt>
                <c:pt idx="14">
                  <c:v>4.7333333333333671</c:v>
                </c:pt>
                <c:pt idx="15">
                  <c:v>2.4766666666666826</c:v>
                </c:pt>
                <c:pt idx="16">
                  <c:v>2.4766666666666826</c:v>
                </c:pt>
                <c:pt idx="17">
                  <c:v>2.1666666666666501</c:v>
                </c:pt>
                <c:pt idx="18">
                  <c:v>2.8599999999999737</c:v>
                </c:pt>
                <c:pt idx="19">
                  <c:v>2.8599999999999737</c:v>
                </c:pt>
                <c:pt idx="20">
                  <c:v>2.8799999999999937</c:v>
                </c:pt>
              </c:numCache>
            </c:numRef>
          </c:yVal>
          <c:smooth val="0"/>
        </c:ser>
        <c:ser>
          <c:idx val="4"/>
          <c:order val="4"/>
          <c:tx>
            <c:v>Teflon</c:v>
          </c:tx>
          <c:spPr>
            <a:ln w="28575">
              <a:noFill/>
            </a:ln>
          </c:spPr>
          <c:marker>
            <c:symbol val="star"/>
            <c:size val="10"/>
          </c:marker>
          <c:xVal>
            <c:numRef>
              <c:f>'REduced data mass weighted'!$L$134:$L$156</c:f>
              <c:numCache>
                <c:formatCode>General</c:formatCode>
                <c:ptCount val="15"/>
                <c:pt idx="0">
                  <c:v>232.37147658869438</c:v>
                </c:pt>
                <c:pt idx="1">
                  <c:v>263.43796766269088</c:v>
                </c:pt>
                <c:pt idx="2">
                  <c:v>161.08926223441955</c:v>
                </c:pt>
                <c:pt idx="3">
                  <c:v>196.45114432072162</c:v>
                </c:pt>
                <c:pt idx="4">
                  <c:v>179.6819752300683</c:v>
                </c:pt>
                <c:pt idx="5">
                  <c:v>102.64261980254548</c:v>
                </c:pt>
                <c:pt idx="6">
                  <c:v>400.39400960857876</c:v>
                </c:pt>
                <c:pt idx="7">
                  <c:v>111.85065367881325</c:v>
                </c:pt>
                <c:pt idx="8">
                  <c:v>58.353221390514022</c:v>
                </c:pt>
                <c:pt idx="9">
                  <c:v>553.24833622876997</c:v>
                </c:pt>
                <c:pt idx="10">
                  <c:v>354.42148985691654</c:v>
                </c:pt>
                <c:pt idx="11">
                  <c:v>494.67025905930427</c:v>
                </c:pt>
                <c:pt idx="12">
                  <c:v>306.40643784651229</c:v>
                </c:pt>
                <c:pt idx="13">
                  <c:v>152.83296312126674</c:v>
                </c:pt>
                <c:pt idx="14">
                  <c:v>367.17168120282838</c:v>
                </c:pt>
              </c:numCache>
            </c:numRef>
          </c:xVal>
          <c:yVal>
            <c:numRef>
              <c:f>'REduced data mass weighted'!$X$134:$X$156</c:f>
              <c:numCache>
                <c:formatCode>0.00</c:formatCode>
                <c:ptCount val="15"/>
                <c:pt idx="0">
                  <c:v>1.6299999999999093</c:v>
                </c:pt>
                <c:pt idx="1">
                  <c:v>3.3999999999999586</c:v>
                </c:pt>
                <c:pt idx="2">
                  <c:v>3.3999999999999586</c:v>
                </c:pt>
                <c:pt idx="3">
                  <c:v>2.0999999999999908</c:v>
                </c:pt>
                <c:pt idx="4">
                  <c:v>1.5200000000000768</c:v>
                </c:pt>
                <c:pt idx="5">
                  <c:v>1.5200000000000768</c:v>
                </c:pt>
                <c:pt idx="6">
                  <c:v>4.9966666666667603</c:v>
                </c:pt>
                <c:pt idx="7">
                  <c:v>0.91333333333332156</c:v>
                </c:pt>
                <c:pt idx="8">
                  <c:v>0.91333333333332156</c:v>
                </c:pt>
                <c:pt idx="9">
                  <c:v>9.7133333333332406</c:v>
                </c:pt>
                <c:pt idx="10">
                  <c:v>9.7133333333332406</c:v>
                </c:pt>
                <c:pt idx="11">
                  <c:v>8.0700000000000216</c:v>
                </c:pt>
                <c:pt idx="12">
                  <c:v>8.0700000000000216</c:v>
                </c:pt>
                <c:pt idx="13">
                  <c:v>1.3300000000000534</c:v>
                </c:pt>
                <c:pt idx="14">
                  <c:v>9.9466666666667702</c:v>
                </c:pt>
              </c:numCache>
            </c:numRef>
          </c:yVal>
          <c:smooth val="0"/>
        </c:ser>
        <c:dLbls>
          <c:showLegendKey val="0"/>
          <c:showVal val="0"/>
          <c:showCatName val="0"/>
          <c:showSerName val="0"/>
          <c:showPercent val="0"/>
          <c:showBubbleSize val="0"/>
        </c:dLbls>
        <c:axId val="290943744"/>
        <c:axId val="290945664"/>
      </c:scatterChart>
      <c:valAx>
        <c:axId val="290943744"/>
        <c:scaling>
          <c:logBase val="10"/>
          <c:orientation val="minMax"/>
          <c:min val="10"/>
        </c:scaling>
        <c:delete val="0"/>
        <c:axPos val="b"/>
        <c:title>
          <c:tx>
            <c:rich>
              <a:bodyPr/>
              <a:lstStyle/>
              <a:p>
                <a:pPr>
                  <a:defRPr sz="2400"/>
                </a:pPr>
                <a:r>
                  <a:rPr lang="en-US" sz="2400">
                    <a:latin typeface="Arial" pitchFamily="34" charset="0"/>
                    <a:cs typeface="Arial" pitchFamily="34" charset="0"/>
                  </a:rPr>
                  <a:t>M1 (mm/cm</a:t>
                </a:r>
                <a:r>
                  <a:rPr lang="en-US" sz="2400" baseline="30000">
                    <a:latin typeface="Arial" pitchFamily="34" charset="0"/>
                    <a:cs typeface="Arial" pitchFamily="34" charset="0"/>
                  </a:rPr>
                  <a:t>3</a:t>
                </a:r>
                <a:r>
                  <a:rPr lang="en-US" sz="2400">
                    <a:latin typeface="Arial" pitchFamily="34" charset="0"/>
                    <a:cs typeface="Arial" pitchFamily="34" charset="0"/>
                  </a:rPr>
                  <a:t>)</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290945664"/>
        <c:crosses val="autoZero"/>
        <c:crossBetween val="midCat"/>
      </c:valAx>
      <c:valAx>
        <c:axId val="290945664"/>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Mass Loss</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290943744"/>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8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37637224022819"/>
          <c:y val="0.13225408926325516"/>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mass weighted'!$P$23:$P$58</c:f>
              <c:numCache>
                <c:formatCode>General</c:formatCode>
                <c:ptCount val="25"/>
                <c:pt idx="0">
                  <c:v>11.3709375</c:v>
                </c:pt>
                <c:pt idx="1">
                  <c:v>13.242825000000002</c:v>
                </c:pt>
                <c:pt idx="2">
                  <c:v>14.100565909090911</c:v>
                </c:pt>
                <c:pt idx="3">
                  <c:v>17.908177500000001</c:v>
                </c:pt>
                <c:pt idx="4">
                  <c:v>27.025020000000001</c:v>
                </c:pt>
                <c:pt idx="5">
                  <c:v>28.67631750000001</c:v>
                </c:pt>
                <c:pt idx="6">
                  <c:v>2.4329925000000006</c:v>
                </c:pt>
                <c:pt idx="7">
                  <c:v>2.3982750000000004</c:v>
                </c:pt>
                <c:pt idx="8">
                  <c:v>68.922337499999983</c:v>
                </c:pt>
                <c:pt idx="9">
                  <c:v>75.05241749999999</c:v>
                </c:pt>
                <c:pt idx="10">
                  <c:v>1.3532850000000001</c:v>
                </c:pt>
                <c:pt idx="11">
                  <c:v>1.5011549999999996</c:v>
                </c:pt>
                <c:pt idx="12">
                  <c:v>2.4404400000000002</c:v>
                </c:pt>
                <c:pt idx="13">
                  <c:v>2.7349874999999999</c:v>
                </c:pt>
                <c:pt idx="14">
                  <c:v>3.1135049999999995</c:v>
                </c:pt>
                <c:pt idx="15">
                  <c:v>4.1581575000000006</c:v>
                </c:pt>
                <c:pt idx="16">
                  <c:v>1.7533125000000001</c:v>
                </c:pt>
                <c:pt idx="17">
                  <c:v>2.1703050000000004</c:v>
                </c:pt>
                <c:pt idx="18">
                  <c:v>2.7334574999999997</c:v>
                </c:pt>
                <c:pt idx="19">
                  <c:v>3.5459999999999998</c:v>
                </c:pt>
                <c:pt idx="20">
                  <c:v>4.6785825000000001</c:v>
                </c:pt>
                <c:pt idx="21">
                  <c:v>14.916892499999999</c:v>
                </c:pt>
                <c:pt idx="22">
                  <c:v>14.5329075</c:v>
                </c:pt>
                <c:pt idx="23">
                  <c:v>28.287495</c:v>
                </c:pt>
                <c:pt idx="24">
                  <c:v>2.3453549999999996</c:v>
                </c:pt>
              </c:numCache>
            </c:numRef>
          </c:xVal>
          <c:yVal>
            <c:numRef>
              <c:f>'REduced data mass weighted'!$X$23:$X$58</c:f>
              <c:numCache>
                <c:formatCode>0.00</c:formatCode>
                <c:ptCount val="25"/>
                <c:pt idx="0">
                  <c:v>1.1600000000000499</c:v>
                </c:pt>
                <c:pt idx="1">
                  <c:v>1.1600000000000499</c:v>
                </c:pt>
                <c:pt idx="2">
                  <c:v>1.0899999999999244</c:v>
                </c:pt>
                <c:pt idx="3">
                  <c:v>1.0800000000000809</c:v>
                </c:pt>
                <c:pt idx="4">
                  <c:v>1.9899999999999363</c:v>
                </c:pt>
                <c:pt idx="5">
                  <c:v>1.9899999999999363</c:v>
                </c:pt>
                <c:pt idx="6">
                  <c:v>0.8799999999999919</c:v>
                </c:pt>
                <c:pt idx="7">
                  <c:v>0.8799999999999919</c:v>
                </c:pt>
                <c:pt idx="8">
                  <c:v>3.7500000000000311</c:v>
                </c:pt>
                <c:pt idx="9">
                  <c:v>3.7500000000000311</c:v>
                </c:pt>
                <c:pt idx="10">
                  <c:v>1.0766666666667257</c:v>
                </c:pt>
                <c:pt idx="11">
                  <c:v>1.0766666666667257</c:v>
                </c:pt>
                <c:pt idx="12">
                  <c:v>0.40666666666666629</c:v>
                </c:pt>
                <c:pt idx="13">
                  <c:v>0.40666666666666629</c:v>
                </c:pt>
                <c:pt idx="14">
                  <c:v>0.58666666666662426</c:v>
                </c:pt>
                <c:pt idx="15">
                  <c:v>0.58666666666662426</c:v>
                </c:pt>
                <c:pt idx="16">
                  <c:v>6.0000000000060005E-2</c:v>
                </c:pt>
                <c:pt idx="17">
                  <c:v>0.36000000000002697</c:v>
                </c:pt>
                <c:pt idx="18">
                  <c:v>0.36000000000002697</c:v>
                </c:pt>
                <c:pt idx="19">
                  <c:v>0.57000000000007045</c:v>
                </c:pt>
                <c:pt idx="20">
                  <c:v>0.57000000000007045</c:v>
                </c:pt>
                <c:pt idx="21">
                  <c:v>1.3933333333333575</c:v>
                </c:pt>
                <c:pt idx="22">
                  <c:v>1.3933333333333575</c:v>
                </c:pt>
                <c:pt idx="23">
                  <c:v>2.4199999999999777</c:v>
                </c:pt>
                <c:pt idx="24">
                  <c:v>0.50333333333341113</c:v>
                </c:pt>
              </c:numCache>
            </c:numRef>
          </c:yVal>
          <c:smooth val="0"/>
        </c:ser>
        <c:ser>
          <c:idx val="0"/>
          <c:order val="1"/>
          <c:tx>
            <c:v>Lampwick</c:v>
          </c:tx>
          <c:spPr>
            <a:ln w="28575">
              <a:noFill/>
            </a:ln>
          </c:spPr>
          <c:marker>
            <c:symbol val="diamond"/>
            <c:size val="10"/>
          </c:marker>
          <c:dPt>
            <c:idx val="12"/>
            <c:bubble3D val="0"/>
          </c:dPt>
          <c:xVal>
            <c:numRef>
              <c:f>'REduced data mass weighted'!$P$59:$P$84</c:f>
              <c:numCache>
                <c:formatCode>General</c:formatCode>
                <c:ptCount val="16"/>
                <c:pt idx="0">
                  <c:v>0</c:v>
                </c:pt>
                <c:pt idx="1">
                  <c:v>29.251232351897851</c:v>
                </c:pt>
                <c:pt idx="2">
                  <c:v>28.68506496369249</c:v>
                </c:pt>
                <c:pt idx="3">
                  <c:v>18.14754818881114</c:v>
                </c:pt>
                <c:pt idx="4">
                  <c:v>34.594700801350811</c:v>
                </c:pt>
                <c:pt idx="5">
                  <c:v>34.304533507117</c:v>
                </c:pt>
                <c:pt idx="6">
                  <c:v>36.637405105047137</c:v>
                </c:pt>
                <c:pt idx="7">
                  <c:v>35.6499301662937</c:v>
                </c:pt>
                <c:pt idx="8">
                  <c:v>28.967369521896455</c:v>
                </c:pt>
                <c:pt idx="9">
                  <c:v>27.169015751638309</c:v>
                </c:pt>
                <c:pt idx="10">
                  <c:v>63.431299809344594</c:v>
                </c:pt>
                <c:pt idx="11">
                  <c:v>55.126606662080725</c:v>
                </c:pt>
                <c:pt idx="12">
                  <c:v>44.111273060196602</c:v>
                </c:pt>
                <c:pt idx="13">
                  <c:v>40.264613381119567</c:v>
                </c:pt>
                <c:pt idx="14">
                  <c:v>23.80550088853709</c:v>
                </c:pt>
                <c:pt idx="15">
                  <c:v>52.899787351939423</c:v>
                </c:pt>
              </c:numCache>
            </c:numRef>
          </c:xVal>
          <c:yVal>
            <c:numRef>
              <c:f>'REduced data mass weighted'!$X$59:$X$84</c:f>
              <c:numCache>
                <c:formatCode>0.00</c:formatCode>
                <c:ptCount val="16"/>
                <c:pt idx="0">
                  <c:v>0.7899999999999574</c:v>
                </c:pt>
                <c:pt idx="1">
                  <c:v>0.8599999999999719</c:v>
                </c:pt>
                <c:pt idx="2">
                  <c:v>0.8599999999999719</c:v>
                </c:pt>
                <c:pt idx="3">
                  <c:v>0.79999999999991189</c:v>
                </c:pt>
                <c:pt idx="4">
                  <c:v>1.4199999999999768</c:v>
                </c:pt>
                <c:pt idx="5">
                  <c:v>1.4199999999999768</c:v>
                </c:pt>
                <c:pt idx="6">
                  <c:v>1.2266666666667092</c:v>
                </c:pt>
                <c:pt idx="7">
                  <c:v>1.2266666666667092</c:v>
                </c:pt>
                <c:pt idx="8">
                  <c:v>1.25</c:v>
                </c:pt>
                <c:pt idx="9">
                  <c:v>1.25</c:v>
                </c:pt>
                <c:pt idx="10">
                  <c:v>3.4299999999999331</c:v>
                </c:pt>
                <c:pt idx="11">
                  <c:v>3.4299999999999331</c:v>
                </c:pt>
                <c:pt idx="12">
                  <c:v>1.583333333333381</c:v>
                </c:pt>
                <c:pt idx="13">
                  <c:v>1.583333333333381</c:v>
                </c:pt>
                <c:pt idx="14">
                  <c:v>1.0033333333333561</c:v>
                </c:pt>
                <c:pt idx="15">
                  <c:v>5.713333333333348</c:v>
                </c:pt>
              </c:numCache>
            </c:numRef>
          </c:yVal>
          <c:smooth val="0"/>
        </c:ser>
        <c:ser>
          <c:idx val="2"/>
          <c:order val="2"/>
          <c:tx>
            <c:v>Pyrell</c:v>
          </c:tx>
          <c:spPr>
            <a:ln w="28575">
              <a:noFill/>
            </a:ln>
          </c:spPr>
          <c:marker>
            <c:symbol val="triangle"/>
            <c:size val="10"/>
          </c:marker>
          <c:xVal>
            <c:numRef>
              <c:f>'REduced data mass weighted'!$P$85:$P$104</c:f>
              <c:numCache>
                <c:formatCode>General</c:formatCode>
                <c:ptCount val="14"/>
                <c:pt idx="0">
                  <c:v>121.49421996324</c:v>
                </c:pt>
                <c:pt idx="1">
                  <c:v>116.15557237178292</c:v>
                </c:pt>
                <c:pt idx="2">
                  <c:v>178.73078086905704</c:v>
                </c:pt>
                <c:pt idx="3">
                  <c:v>173.26517841275452</c:v>
                </c:pt>
                <c:pt idx="4">
                  <c:v>115.76666203673778</c:v>
                </c:pt>
                <c:pt idx="5">
                  <c:v>116.98495023057832</c:v>
                </c:pt>
                <c:pt idx="6">
                  <c:v>233.65676151505821</c:v>
                </c:pt>
                <c:pt idx="7">
                  <c:v>226.969297357876</c:v>
                </c:pt>
                <c:pt idx="8">
                  <c:v>136.71554284022812</c:v>
                </c:pt>
                <c:pt idx="9">
                  <c:v>133.40783599555164</c:v>
                </c:pt>
                <c:pt idx="10">
                  <c:v>114.3512942532013</c:v>
                </c:pt>
                <c:pt idx="11">
                  <c:v>84.672703734474837</c:v>
                </c:pt>
                <c:pt idx="12">
                  <c:v>82.032518989165652</c:v>
                </c:pt>
                <c:pt idx="13">
                  <c:v>169.19487997801508</c:v>
                </c:pt>
              </c:numCache>
            </c:numRef>
          </c:xVal>
          <c:yVal>
            <c:numRef>
              <c:f>'REduced data mass weighted'!$X$85:$X$104</c:f>
              <c:numCache>
                <c:formatCode>0.00</c:formatCode>
                <c:ptCount val="14"/>
                <c:pt idx="0">
                  <c:v>0.5633333333333046</c:v>
                </c:pt>
                <c:pt idx="1">
                  <c:v>0.5633333333333046</c:v>
                </c:pt>
                <c:pt idx="2">
                  <c:v>0.66666666666664876</c:v>
                </c:pt>
                <c:pt idx="3">
                  <c:v>0.66666666666664876</c:v>
                </c:pt>
                <c:pt idx="4">
                  <c:v>0.5733333333333146</c:v>
                </c:pt>
                <c:pt idx="5">
                  <c:v>0.5733333333333146</c:v>
                </c:pt>
                <c:pt idx="6">
                  <c:v>0.6633333333333491</c:v>
                </c:pt>
                <c:pt idx="7">
                  <c:v>0.6633333333333491</c:v>
                </c:pt>
                <c:pt idx="8">
                  <c:v>0.50000000000000044</c:v>
                </c:pt>
                <c:pt idx="9">
                  <c:v>0.50000000000000044</c:v>
                </c:pt>
                <c:pt idx="10">
                  <c:v>0.49000000000004595</c:v>
                </c:pt>
                <c:pt idx="11">
                  <c:v>0.52000000000002045</c:v>
                </c:pt>
                <c:pt idx="12">
                  <c:v>0.52000000000002045</c:v>
                </c:pt>
                <c:pt idx="13">
                  <c:v>0.87333333333328156</c:v>
                </c:pt>
              </c:numCache>
            </c:numRef>
          </c:yVal>
          <c:smooth val="0"/>
        </c:ser>
        <c:ser>
          <c:idx val="3"/>
          <c:order val="3"/>
          <c:tx>
            <c:v>Silicone</c:v>
          </c:tx>
          <c:spPr>
            <a:ln w="28575">
              <a:noFill/>
            </a:ln>
          </c:spPr>
          <c:marker>
            <c:symbol val="x"/>
            <c:size val="10"/>
          </c:marker>
          <c:xVal>
            <c:numRef>
              <c:f>'REduced data mass weighted'!$P$105:$P$133</c:f>
              <c:numCache>
                <c:formatCode>General</c:formatCode>
                <c:ptCount val="21"/>
                <c:pt idx="0">
                  <c:v>124.63764636532751</c:v>
                </c:pt>
                <c:pt idx="1">
                  <c:v>193.24054064978097</c:v>
                </c:pt>
                <c:pt idx="2">
                  <c:v>132.86095008202679</c:v>
                </c:pt>
                <c:pt idx="3">
                  <c:v>89.077674166451743</c:v>
                </c:pt>
                <c:pt idx="4">
                  <c:v>99.546228449413846</c:v>
                </c:pt>
                <c:pt idx="5">
                  <c:v>65.466234738484687</c:v>
                </c:pt>
                <c:pt idx="6">
                  <c:v>59.660380422731514</c:v>
                </c:pt>
                <c:pt idx="7">
                  <c:v>159.03792489513376</c:v>
                </c:pt>
                <c:pt idx="8">
                  <c:v>148.19718360984319</c:v>
                </c:pt>
                <c:pt idx="9">
                  <c:v>305.50649671782014</c:v>
                </c:pt>
                <c:pt idx="10">
                  <c:v>301.06183061912731</c:v>
                </c:pt>
                <c:pt idx="11">
                  <c:v>169.80108483736078</c:v>
                </c:pt>
                <c:pt idx="12">
                  <c:v>140.72304115770493</c:v>
                </c:pt>
                <c:pt idx="13">
                  <c:v>348.89549092151992</c:v>
                </c:pt>
                <c:pt idx="14">
                  <c:v>313.78291660585643</c:v>
                </c:pt>
                <c:pt idx="15">
                  <c:v>289.37242074179574</c:v>
                </c:pt>
                <c:pt idx="16">
                  <c:v>249.70070536738518</c:v>
                </c:pt>
                <c:pt idx="17">
                  <c:v>281.59157618919068</c:v>
                </c:pt>
                <c:pt idx="18">
                  <c:v>103.66063754039537</c:v>
                </c:pt>
                <c:pt idx="19">
                  <c:v>93.025149253985816</c:v>
                </c:pt>
                <c:pt idx="20">
                  <c:v>150.921491760213</c:v>
                </c:pt>
              </c:numCache>
            </c:numRef>
          </c:xVal>
          <c:yVal>
            <c:numRef>
              <c:f>'REduced data mass weighted'!$X$105:$X$133</c:f>
              <c:numCache>
                <c:formatCode>0.00</c:formatCode>
                <c:ptCount val="21"/>
                <c:pt idx="0">
                  <c:v>1.2099999999999334</c:v>
                </c:pt>
                <c:pt idx="1">
                  <c:v>0.92999999999998639</c:v>
                </c:pt>
                <c:pt idx="2">
                  <c:v>0.92999999999998639</c:v>
                </c:pt>
                <c:pt idx="3">
                  <c:v>0.62000000000006494</c:v>
                </c:pt>
                <c:pt idx="4">
                  <c:v>0.57000000000007045</c:v>
                </c:pt>
                <c:pt idx="5">
                  <c:v>0.12999999999996348</c:v>
                </c:pt>
                <c:pt idx="6">
                  <c:v>0.12999999999996348</c:v>
                </c:pt>
                <c:pt idx="7">
                  <c:v>1.223333333333354</c:v>
                </c:pt>
                <c:pt idx="8">
                  <c:v>1.223333333333354</c:v>
                </c:pt>
                <c:pt idx="9">
                  <c:v>3.4566666666666634</c:v>
                </c:pt>
                <c:pt idx="10">
                  <c:v>3.4566666666666634</c:v>
                </c:pt>
                <c:pt idx="11">
                  <c:v>1.5100000000000113</c:v>
                </c:pt>
                <c:pt idx="12">
                  <c:v>1.5100000000000113</c:v>
                </c:pt>
                <c:pt idx="13">
                  <c:v>4.7333333333333671</c:v>
                </c:pt>
                <c:pt idx="14">
                  <c:v>4.7333333333333671</c:v>
                </c:pt>
                <c:pt idx="15">
                  <c:v>2.4766666666666826</c:v>
                </c:pt>
                <c:pt idx="16">
                  <c:v>2.4766666666666826</c:v>
                </c:pt>
                <c:pt idx="17">
                  <c:v>2.1666666666666501</c:v>
                </c:pt>
                <c:pt idx="18">
                  <c:v>2.8599999999999737</c:v>
                </c:pt>
                <c:pt idx="19">
                  <c:v>2.8599999999999737</c:v>
                </c:pt>
                <c:pt idx="20">
                  <c:v>2.8799999999999937</c:v>
                </c:pt>
              </c:numCache>
            </c:numRef>
          </c:yVal>
          <c:smooth val="0"/>
        </c:ser>
        <c:ser>
          <c:idx val="4"/>
          <c:order val="4"/>
          <c:tx>
            <c:v>Teflon</c:v>
          </c:tx>
          <c:spPr>
            <a:ln w="28575">
              <a:noFill/>
            </a:ln>
          </c:spPr>
          <c:marker>
            <c:symbol val="star"/>
            <c:size val="10"/>
          </c:marker>
          <c:xVal>
            <c:numRef>
              <c:f>'REduced data mass weighted'!$P$134:$P$156</c:f>
              <c:numCache>
                <c:formatCode>General</c:formatCode>
                <c:ptCount val="15"/>
                <c:pt idx="0">
                  <c:v>54.644314000000008</c:v>
                </c:pt>
                <c:pt idx="1">
                  <c:v>13.350610999999997</c:v>
                </c:pt>
                <c:pt idx="2">
                  <c:v>14.050080999999997</c:v>
                </c:pt>
                <c:pt idx="3">
                  <c:v>12.972173999999997</c:v>
                </c:pt>
                <c:pt idx="4">
                  <c:v>68.239795999999998</c:v>
                </c:pt>
                <c:pt idx="5">
                  <c:v>44.177575999999995</c:v>
                </c:pt>
                <c:pt idx="6">
                  <c:v>21.97963</c:v>
                </c:pt>
                <c:pt idx="7">
                  <c:v>8.0780309999999993</c:v>
                </c:pt>
                <c:pt idx="8">
                  <c:v>8.0372379999999986</c:v>
                </c:pt>
                <c:pt idx="9">
                  <c:v>48.561298000000008</c:v>
                </c:pt>
                <c:pt idx="10">
                  <c:v>44.701444000000002</c:v>
                </c:pt>
                <c:pt idx="11">
                  <c:v>38.497743999999983</c:v>
                </c:pt>
                <c:pt idx="12">
                  <c:v>35.915016000000001</c:v>
                </c:pt>
                <c:pt idx="13">
                  <c:v>11.074112999999995</c:v>
                </c:pt>
                <c:pt idx="14">
                  <c:v>71.923708999999988</c:v>
                </c:pt>
              </c:numCache>
            </c:numRef>
          </c:xVal>
          <c:yVal>
            <c:numRef>
              <c:f>'REduced data mass weighted'!$X$134:$X$156</c:f>
              <c:numCache>
                <c:formatCode>0.00</c:formatCode>
                <c:ptCount val="15"/>
                <c:pt idx="0">
                  <c:v>1.6299999999999093</c:v>
                </c:pt>
                <c:pt idx="1">
                  <c:v>3.3999999999999586</c:v>
                </c:pt>
                <c:pt idx="2">
                  <c:v>3.3999999999999586</c:v>
                </c:pt>
                <c:pt idx="3">
                  <c:v>2.0999999999999908</c:v>
                </c:pt>
                <c:pt idx="4">
                  <c:v>1.5200000000000768</c:v>
                </c:pt>
                <c:pt idx="5">
                  <c:v>1.5200000000000768</c:v>
                </c:pt>
                <c:pt idx="6">
                  <c:v>4.9966666666667603</c:v>
                </c:pt>
                <c:pt idx="7">
                  <c:v>0.91333333333332156</c:v>
                </c:pt>
                <c:pt idx="8">
                  <c:v>0.91333333333332156</c:v>
                </c:pt>
                <c:pt idx="9">
                  <c:v>9.7133333333332406</c:v>
                </c:pt>
                <c:pt idx="10">
                  <c:v>9.7133333333332406</c:v>
                </c:pt>
                <c:pt idx="11">
                  <c:v>8.0700000000000216</c:v>
                </c:pt>
                <c:pt idx="12">
                  <c:v>8.0700000000000216</c:v>
                </c:pt>
                <c:pt idx="13">
                  <c:v>1.3300000000000534</c:v>
                </c:pt>
                <c:pt idx="14">
                  <c:v>9.9466666666667702</c:v>
                </c:pt>
              </c:numCache>
            </c:numRef>
          </c:yVal>
          <c:smooth val="0"/>
        </c:ser>
        <c:dLbls>
          <c:showLegendKey val="0"/>
          <c:showVal val="0"/>
          <c:showCatName val="0"/>
          <c:showSerName val="0"/>
          <c:showPercent val="0"/>
          <c:showBubbleSize val="0"/>
        </c:dLbls>
        <c:axId val="290989568"/>
        <c:axId val="290991488"/>
      </c:scatterChart>
      <c:valAx>
        <c:axId val="290989568"/>
        <c:scaling>
          <c:orientation val="minMax"/>
        </c:scaling>
        <c:delete val="0"/>
        <c:axPos val="b"/>
        <c:title>
          <c:tx>
            <c:rich>
              <a:bodyPr/>
              <a:lstStyle/>
              <a:p>
                <a:pPr>
                  <a:defRPr sz="2400"/>
                </a:pPr>
                <a:r>
                  <a:rPr lang="en-US" sz="2400">
                    <a:latin typeface="Arial" pitchFamily="34" charset="0"/>
                    <a:cs typeface="Arial" pitchFamily="34" charset="0"/>
                  </a:rPr>
                  <a:t>M3 (mg/m</a:t>
                </a:r>
                <a:r>
                  <a:rPr lang="en-US" sz="2400" baseline="30000">
                    <a:latin typeface="Arial" pitchFamily="34" charset="0"/>
                    <a:cs typeface="Arial" pitchFamily="34" charset="0"/>
                  </a:rPr>
                  <a:t>3</a:t>
                </a:r>
                <a:r>
                  <a:rPr lang="en-US" sz="2400">
                    <a:latin typeface="Arial" pitchFamily="34" charset="0"/>
                    <a:cs typeface="Arial" pitchFamily="34" charset="0"/>
                  </a:rPr>
                  <a:t>)</a:t>
                </a:r>
              </a:p>
            </c:rich>
          </c:tx>
          <c:layout>
            <c:manualLayout>
              <c:xMode val="edge"/>
              <c:yMode val="edge"/>
              <c:x val="0.25212325313180445"/>
              <c:y val="0.95003111868298518"/>
            </c:manualLayout>
          </c:layout>
          <c:overlay val="0"/>
        </c:title>
        <c:numFmt formatCode="#,##0" sourceLinked="0"/>
        <c:majorTickMark val="out"/>
        <c:minorTickMark val="none"/>
        <c:tickLblPos val="nextTo"/>
        <c:txPr>
          <a:bodyPr/>
          <a:lstStyle/>
          <a:p>
            <a:pPr>
              <a:defRPr sz="2400" b="1">
                <a:latin typeface="Arial" pitchFamily="34" charset="0"/>
                <a:cs typeface="Arial" pitchFamily="34" charset="0"/>
              </a:defRPr>
            </a:pPr>
            <a:endParaRPr lang="en-US"/>
          </a:p>
        </c:txPr>
        <c:crossAx val="290991488"/>
        <c:crosses val="autoZero"/>
        <c:crossBetween val="midCat"/>
      </c:valAx>
      <c:valAx>
        <c:axId val="290991488"/>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Mass Loss</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290989568"/>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8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1"/>
          <c:tx>
            <c:v>MPASS 1</c:v>
          </c:tx>
          <c:spPr>
            <a:ln w="28575">
              <a:noFill/>
            </a:ln>
          </c:spPr>
          <c:xVal>
            <c:strRef>
              <c:f>'REduced data MPASS'!$P$2:$P$188</c:f>
              <c:strCache>
                <c:ptCount val="87"/>
                <c:pt idx="0">
                  <c:v>DustTrak B calibratred and corrected for dilution (mg/m3)</c:v>
                </c:pt>
                <c:pt idx="1">
                  <c:v>1.2429675</c:v>
                </c:pt>
                <c:pt idx="2">
                  <c:v>1.2142575</c:v>
                </c:pt>
                <c:pt idx="3">
                  <c:v>2.4329925</c:v>
                </c:pt>
                <c:pt idx="4">
                  <c:v>2.398275</c:v>
                </c:pt>
                <c:pt idx="5">
                  <c:v>68.9223375</c:v>
                </c:pt>
                <c:pt idx="6">
                  <c:v>75.0524175</c:v>
                </c:pt>
                <c:pt idx="7">
                  <c:v>1.353285</c:v>
                </c:pt>
                <c:pt idx="8">
                  <c:v>1.501155</c:v>
                </c:pt>
                <c:pt idx="9">
                  <c:v>2.7349875</c:v>
                </c:pt>
                <c:pt idx="10">
                  <c:v>3.113505</c:v>
                </c:pt>
                <c:pt idx="11">
                  <c:v>4.1581575</c:v>
                </c:pt>
                <c:pt idx="12">
                  <c:v>3.7109025</c:v>
                </c:pt>
                <c:pt idx="13">
                  <c:v>2.170305</c:v>
                </c:pt>
                <c:pt idx="14">
                  <c:v>2.7334575</c:v>
                </c:pt>
                <c:pt idx="15">
                  <c:v>3.546</c:v>
                </c:pt>
                <c:pt idx="16">
                  <c:v>4.6785825</c:v>
                </c:pt>
                <c:pt idx="17">
                  <c:v>8.5145175</c:v>
                </c:pt>
                <c:pt idx="18">
                  <c:v>8.154495</c:v>
                </c:pt>
                <c:pt idx="19">
                  <c:v>17.27082</c:v>
                </c:pt>
                <c:pt idx="20">
                  <c:v>15.32995714</c:v>
                </c:pt>
                <c:pt idx="21">
                  <c:v>14.9168925</c:v>
                </c:pt>
                <c:pt idx="22">
                  <c:v>14.5329075</c:v>
                </c:pt>
                <c:pt idx="23">
                  <c:v>34.55921205</c:v>
                </c:pt>
                <c:pt idx="24">
                  <c:v>35.14728841</c:v>
                </c:pt>
                <c:pt idx="25">
                  <c:v>28.96736952</c:v>
                </c:pt>
                <c:pt idx="26">
                  <c:v>27.16901575</c:v>
                </c:pt>
                <c:pt idx="27">
                  <c:v>63.43129981</c:v>
                </c:pt>
                <c:pt idx="28">
                  <c:v>55.12660666</c:v>
                </c:pt>
                <c:pt idx="29">
                  <c:v>44.11127306</c:v>
                </c:pt>
                <c:pt idx="30">
                  <c:v>40.26461338</c:v>
                </c:pt>
                <c:pt idx="31">
                  <c:v>8.23668813</c:v>
                </c:pt>
                <c:pt idx="32">
                  <c:v>8.44193649</c:v>
                </c:pt>
                <c:pt idx="33">
                  <c:v>15.02982407</c:v>
                </c:pt>
                <c:pt idx="34">
                  <c:v>13.7935624</c:v>
                </c:pt>
                <c:pt idx="35">
                  <c:v>12.131364</c:v>
                </c:pt>
                <c:pt idx="36">
                  <c:v>10.791704</c:v>
                </c:pt>
                <c:pt idx="37">
                  <c:v>108.36086</c:v>
                </c:pt>
                <c:pt idx="38">
                  <c:v>121.49422</c:v>
                </c:pt>
                <c:pt idx="39">
                  <c:v>116.1555724</c:v>
                </c:pt>
                <c:pt idx="40">
                  <c:v>178.7307809</c:v>
                </c:pt>
                <c:pt idx="41">
                  <c:v>173.2651784</c:v>
                </c:pt>
                <c:pt idx="42">
                  <c:v>115.766662</c:v>
                </c:pt>
                <c:pt idx="43">
                  <c:v>116.9849502</c:v>
                </c:pt>
                <c:pt idx="44">
                  <c:v>233.6567615</c:v>
                </c:pt>
                <c:pt idx="45">
                  <c:v>226.9692974</c:v>
                </c:pt>
                <c:pt idx="46">
                  <c:v>136.7155428</c:v>
                </c:pt>
                <c:pt idx="47">
                  <c:v>133.407836</c:v>
                </c:pt>
                <c:pt idx="48">
                  <c:v>11.89902512</c:v>
                </c:pt>
                <c:pt idx="49">
                  <c:v>11.26167178</c:v>
                </c:pt>
                <c:pt idx="50">
                  <c:v>16.69525607</c:v>
                </c:pt>
                <c:pt idx="51">
                  <c:v>15.29757013</c:v>
                </c:pt>
                <c:pt idx="52">
                  <c:v>84.67270373</c:v>
                </c:pt>
                <c:pt idx="53">
                  <c:v>82.03251899</c:v>
                </c:pt>
                <c:pt idx="54">
                  <c:v>108.4942083</c:v>
                </c:pt>
                <c:pt idx="55">
                  <c:v>300.6400709</c:v>
                </c:pt>
                <c:pt idx="56">
                  <c:v>159.0379249</c:v>
                </c:pt>
                <c:pt idx="57">
                  <c:v>148.1971836</c:v>
                </c:pt>
                <c:pt idx="58">
                  <c:v>305.5064967</c:v>
                </c:pt>
                <c:pt idx="59">
                  <c:v>301.0618306</c:v>
                </c:pt>
                <c:pt idx="60">
                  <c:v>169.8010848</c:v>
                </c:pt>
                <c:pt idx="61">
                  <c:v>140.7230412</c:v>
                </c:pt>
                <c:pt idx="62">
                  <c:v>348.8954909</c:v>
                </c:pt>
                <c:pt idx="63">
                  <c:v>313.7829166</c:v>
                </c:pt>
                <c:pt idx="64">
                  <c:v>189.8253576</c:v>
                </c:pt>
                <c:pt idx="65">
                  <c:v>289.3724207</c:v>
                </c:pt>
                <c:pt idx="66">
                  <c:v>249.7007054</c:v>
                </c:pt>
                <c:pt idx="67">
                  <c:v>145.6942804</c:v>
                </c:pt>
                <c:pt idx="68">
                  <c:v>133.0161187</c:v>
                </c:pt>
                <c:pt idx="69">
                  <c:v>103.6606375</c:v>
                </c:pt>
                <c:pt idx="70">
                  <c:v>93.02514925</c:v>
                </c:pt>
                <c:pt idx="71">
                  <c:v>137.4223707</c:v>
                </c:pt>
                <c:pt idx="72">
                  <c:v>118.3505402</c:v>
                </c:pt>
                <c:pt idx="73">
                  <c:v>68.141147</c:v>
                </c:pt>
                <c:pt idx="74">
                  <c:v>21.97963</c:v>
                </c:pt>
                <c:pt idx="75">
                  <c:v>8.078031</c:v>
                </c:pt>
                <c:pt idx="76">
                  <c:v>8.037238</c:v>
                </c:pt>
                <c:pt idx="77">
                  <c:v>21.53328</c:v>
                </c:pt>
                <c:pt idx="78">
                  <c:v>20.470741</c:v>
                </c:pt>
                <c:pt idx="79">
                  <c:v>48.561298</c:v>
                </c:pt>
                <c:pt idx="80">
                  <c:v>44.701444</c:v>
                </c:pt>
                <c:pt idx="81">
                  <c:v>38.497744</c:v>
                </c:pt>
                <c:pt idx="82">
                  <c:v>35.915016</c:v>
                </c:pt>
                <c:pt idx="83">
                  <c:v>13.909622</c:v>
                </c:pt>
                <c:pt idx="84">
                  <c:v>13.407902</c:v>
                </c:pt>
                <c:pt idx="85">
                  <c:v>6.435802</c:v>
                </c:pt>
                <c:pt idx="86">
                  <c:v>5.742773</c:v>
                </c:pt>
              </c:strCache>
            </c:strRef>
          </c:xVal>
          <c:yVal>
            <c:numRef>
              <c:f>'REduced data MPASS'!$AG$2:$AG$188</c:f>
              <c:numCache>
                <c:formatCode>0.000</c:formatCode>
                <c:ptCount val="119"/>
                <c:pt idx="0" formatCode="General">
                  <c:v>0</c:v>
                </c:pt>
                <c:pt idx="1">
                  <c:v>2.6860098916504257E-2</c:v>
                </c:pt>
                <c:pt idx="2">
                  <c:v>1.7580323778111324E-2</c:v>
                </c:pt>
                <c:pt idx="3">
                  <c:v>2.181038576978761E-2</c:v>
                </c:pt>
                <c:pt idx="4">
                  <c:v>2.3614929480564151E-2</c:v>
                </c:pt>
                <c:pt idx="5">
                  <c:v>2.647077952050016E-2</c:v>
                </c:pt>
                <c:pt idx="6">
                  <c:v>3.4662181268178341E-2</c:v>
                </c:pt>
                <c:pt idx="7">
                  <c:v>1.4330987190429224E-2</c:v>
                </c:pt>
                <c:pt idx="8">
                  <c:v>2.0664828082376577E-2</c:v>
                </c:pt>
                <c:pt idx="9">
                  <c:v>2.3406983722864129E-2</c:v>
                </c:pt>
                <c:pt idx="10">
                  <c:v>1.6731465020933003E-2</c:v>
                </c:pt>
                <c:pt idx="11">
                  <c:v>1.8626909875347444E-2</c:v>
                </c:pt>
                <c:pt idx="12">
                  <c:v>2.9424588762437157E-2</c:v>
                </c:pt>
                <c:pt idx="13">
                  <c:v>3.0899981799793117E-2</c:v>
                </c:pt>
                <c:pt idx="14">
                  <c:v>2.2412655034877989E-2</c:v>
                </c:pt>
                <c:pt idx="15">
                  <c:v>2.0973309362662149E-2</c:v>
                </c:pt>
                <c:pt idx="16">
                  <c:v>1.8501055302846226E-2</c:v>
                </c:pt>
                <c:pt idx="17">
                  <c:v>2.4960239379389383E-2</c:v>
                </c:pt>
                <c:pt idx="18">
                  <c:v>2.6215685949896341E-2</c:v>
                </c:pt>
                <c:pt idx="19">
                  <c:v>3.0463116979969684E-2</c:v>
                </c:pt>
                <c:pt idx="20">
                  <c:v>3.1835983140387124E-2</c:v>
                </c:pt>
                <c:pt idx="21">
                  <c:v>2.6375996542175251E-2</c:v>
                </c:pt>
                <c:pt idx="22">
                  <c:v>2.9050998914016347E-2</c:v>
                </c:pt>
                <c:pt idx="23">
                  <c:v>5.6355965833294636E-2</c:v>
                </c:pt>
                <c:pt idx="24">
                  <c:v>5.3087736186882284E-2</c:v>
                </c:pt>
                <c:pt idx="25">
                  <c:v>5.689195402275888E-2</c:v>
                </c:pt>
                <c:pt idx="26">
                  <c:v>5.6524111842638114E-2</c:v>
                </c:pt>
                <c:pt idx="27">
                  <c:v>5.84498435495375E-2</c:v>
                </c:pt>
                <c:pt idx="28">
                  <c:v>5.7869577744105408E-2</c:v>
                </c:pt>
                <c:pt idx="29">
                  <c:v>5.8665607802081098E-2</c:v>
                </c:pt>
                <c:pt idx="30">
                  <c:v>5.991285070009341E-2</c:v>
                </c:pt>
                <c:pt idx="31">
                  <c:v>4.623196410997113E-2</c:v>
                </c:pt>
                <c:pt idx="32">
                  <c:v>4.5037442585382871E-2</c:v>
                </c:pt>
                <c:pt idx="33">
                  <c:v>4.5921670370780238E-2</c:v>
                </c:pt>
                <c:pt idx="34">
                  <c:v>4.5794411301677364E-2</c:v>
                </c:pt>
                <c:pt idx="35">
                  <c:v>6.5551344020342614E-2</c:v>
                </c:pt>
                <c:pt idx="36">
                  <c:v>6.5540211721893046E-2</c:v>
                </c:pt>
                <c:pt idx="37">
                  <c:v>2.587035737676659E-2</c:v>
                </c:pt>
                <c:pt idx="38">
                  <c:v>2.7171582249812153E-2</c:v>
                </c:pt>
                <c:pt idx="39">
                  <c:v>3.805459430946375E-2</c:v>
                </c:pt>
                <c:pt idx="40">
                  <c:v>3.6280313649873261E-2</c:v>
                </c:pt>
                <c:pt idx="41">
                  <c:v>3.7127131896776688E-2</c:v>
                </c:pt>
                <c:pt idx="42">
                  <c:v>2.3509816485117279E-2</c:v>
                </c:pt>
                <c:pt idx="43">
                  <c:v>2.8887153464732751E-2</c:v>
                </c:pt>
                <c:pt idx="44">
                  <c:v>2.9223323086867925E-2</c:v>
                </c:pt>
                <c:pt idx="45">
                  <c:v>3.3179992732663081E-2</c:v>
                </c:pt>
                <c:pt idx="46">
                  <c:v>2.7129698830489254E-2</c:v>
                </c:pt>
                <c:pt idx="47">
                  <c:v>2.8002617428182688E-2</c:v>
                </c:pt>
                <c:pt idx="48">
                  <c:v>3.1545963298863847E-2</c:v>
                </c:pt>
                <c:pt idx="49">
                  <c:v>3.0284720150453789E-2</c:v>
                </c:pt>
                <c:pt idx="50">
                  <c:v>2.0585272219704409E-2</c:v>
                </c:pt>
                <c:pt idx="51">
                  <c:v>2.2995455805132306E-2</c:v>
                </c:pt>
                <c:pt idx="52">
                  <c:v>3.0406420504708442E-2</c:v>
                </c:pt>
                <c:pt idx="53">
                  <c:v>3.0787108219082263E-2</c:v>
                </c:pt>
                <c:pt idx="54">
                  <c:v>4.5800907940281833E-2</c:v>
                </c:pt>
                <c:pt idx="55">
                  <c:v>4.0928492514725141E-2</c:v>
                </c:pt>
                <c:pt idx="56">
                  <c:v>5.0426431192583235E-2</c:v>
                </c:pt>
                <c:pt idx="57">
                  <c:v>5.2920882919774898E-2</c:v>
                </c:pt>
                <c:pt idx="58">
                  <c:v>5.0159458022788601E-2</c:v>
                </c:pt>
                <c:pt idx="59">
                  <c:v>5.0723101237246937E-2</c:v>
                </c:pt>
                <c:pt idx="60">
                  <c:v>6.3948829594554252E-2</c:v>
                </c:pt>
                <c:pt idx="61">
                  <c:v>6.9499832907222073E-2</c:v>
                </c:pt>
                <c:pt idx="62">
                  <c:v>6.4809114333900728E-2</c:v>
                </c:pt>
                <c:pt idx="63">
                  <c:v>4.5919230664976378E-2</c:v>
                </c:pt>
                <c:pt idx="64">
                  <c:v>3.0505224161962184E-2</c:v>
                </c:pt>
                <c:pt idx="65">
                  <c:v>4.8061820048017581E-2</c:v>
                </c:pt>
                <c:pt idx="66">
                  <c:v>5.0006930100878984E-2</c:v>
                </c:pt>
                <c:pt idx="67">
                  <c:v>4.6749648472028525E-2</c:v>
                </c:pt>
                <c:pt idx="68">
                  <c:v>4.6272071028253543E-2</c:v>
                </c:pt>
                <c:pt idx="69">
                  <c:v>4.5882347433809444E-2</c:v>
                </c:pt>
                <c:pt idx="70">
                  <c:v>5.0570680883792636E-2</c:v>
                </c:pt>
                <c:pt idx="71">
                  <c:v>4.9269492239176982E-2</c:v>
                </c:pt>
                <c:pt idx="72">
                  <c:v>5.0168418626107145E-2</c:v>
                </c:pt>
                <c:pt idx="73">
                  <c:v>5.0656448445166339E-3</c:v>
                </c:pt>
                <c:pt idx="74">
                  <c:v>5.4389951059230753E-3</c:v>
                </c:pt>
                <c:pt idx="75">
                  <c:v>7.1092274837766751E-3</c:v>
                </c:pt>
                <c:pt idx="76">
                  <c:v>7.4205896353946449E-3</c:v>
                </c:pt>
                <c:pt idx="77">
                  <c:v>4.9964434122437449E-3</c:v>
                </c:pt>
                <c:pt idx="78">
                  <c:v>4.5401993508686362E-3</c:v>
                </c:pt>
                <c:pt idx="79">
                  <c:v>4.597621237389494E-3</c:v>
                </c:pt>
                <c:pt idx="80">
                  <c:v>4.6710185693330172E-3</c:v>
                </c:pt>
                <c:pt idx="81">
                  <c:v>4.7245554181045007E-3</c:v>
                </c:pt>
                <c:pt idx="82">
                  <c:v>4.5353628688345844E-3</c:v>
                </c:pt>
                <c:pt idx="83">
                  <c:v>3.8690997497990965E-3</c:v>
                </c:pt>
                <c:pt idx="84">
                  <c:v>5.1018608280400607E-3</c:v>
                </c:pt>
                <c:pt idx="85">
                  <c:v>5.8727770058805426E-3</c:v>
                </c:pt>
                <c:pt idx="86">
                  <c:v>6.4326981059498597E-3</c:v>
                </c:pt>
              </c:numCache>
            </c:numRef>
          </c:yVal>
          <c:smooth val="0"/>
        </c:ser>
        <c:ser>
          <c:idx val="2"/>
          <c:order val="2"/>
          <c:tx>
            <c:v>MPASS 2</c:v>
          </c:tx>
          <c:spPr>
            <a:ln w="28575">
              <a:noFill/>
            </a:ln>
          </c:spPr>
          <c:xVal>
            <c:strRef>
              <c:f>'REduced data MPASS'!$P$2:$P$188</c:f>
              <c:strCache>
                <c:ptCount val="87"/>
                <c:pt idx="0">
                  <c:v>DustTrak B calibratred and corrected for dilution (mg/m3)</c:v>
                </c:pt>
                <c:pt idx="1">
                  <c:v>1.2429675</c:v>
                </c:pt>
                <c:pt idx="2">
                  <c:v>1.2142575</c:v>
                </c:pt>
                <c:pt idx="3">
                  <c:v>2.4329925</c:v>
                </c:pt>
                <c:pt idx="4">
                  <c:v>2.398275</c:v>
                </c:pt>
                <c:pt idx="5">
                  <c:v>68.9223375</c:v>
                </c:pt>
                <c:pt idx="6">
                  <c:v>75.0524175</c:v>
                </c:pt>
                <c:pt idx="7">
                  <c:v>1.353285</c:v>
                </c:pt>
                <c:pt idx="8">
                  <c:v>1.501155</c:v>
                </c:pt>
                <c:pt idx="9">
                  <c:v>2.7349875</c:v>
                </c:pt>
                <c:pt idx="10">
                  <c:v>3.113505</c:v>
                </c:pt>
                <c:pt idx="11">
                  <c:v>4.1581575</c:v>
                </c:pt>
                <c:pt idx="12">
                  <c:v>3.7109025</c:v>
                </c:pt>
                <c:pt idx="13">
                  <c:v>2.170305</c:v>
                </c:pt>
                <c:pt idx="14">
                  <c:v>2.7334575</c:v>
                </c:pt>
                <c:pt idx="15">
                  <c:v>3.546</c:v>
                </c:pt>
                <c:pt idx="16">
                  <c:v>4.6785825</c:v>
                </c:pt>
                <c:pt idx="17">
                  <c:v>8.5145175</c:v>
                </c:pt>
                <c:pt idx="18">
                  <c:v>8.154495</c:v>
                </c:pt>
                <c:pt idx="19">
                  <c:v>17.27082</c:v>
                </c:pt>
                <c:pt idx="20">
                  <c:v>15.32995714</c:v>
                </c:pt>
                <c:pt idx="21">
                  <c:v>14.9168925</c:v>
                </c:pt>
                <c:pt idx="22">
                  <c:v>14.5329075</c:v>
                </c:pt>
                <c:pt idx="23">
                  <c:v>34.55921205</c:v>
                </c:pt>
                <c:pt idx="24">
                  <c:v>35.14728841</c:v>
                </c:pt>
                <c:pt idx="25">
                  <c:v>28.96736952</c:v>
                </c:pt>
                <c:pt idx="26">
                  <c:v>27.16901575</c:v>
                </c:pt>
                <c:pt idx="27">
                  <c:v>63.43129981</c:v>
                </c:pt>
                <c:pt idx="28">
                  <c:v>55.12660666</c:v>
                </c:pt>
                <c:pt idx="29">
                  <c:v>44.11127306</c:v>
                </c:pt>
                <c:pt idx="30">
                  <c:v>40.26461338</c:v>
                </c:pt>
                <c:pt idx="31">
                  <c:v>8.23668813</c:v>
                </c:pt>
                <c:pt idx="32">
                  <c:v>8.44193649</c:v>
                </c:pt>
                <c:pt idx="33">
                  <c:v>15.02982407</c:v>
                </c:pt>
                <c:pt idx="34">
                  <c:v>13.7935624</c:v>
                </c:pt>
                <c:pt idx="35">
                  <c:v>12.131364</c:v>
                </c:pt>
                <c:pt idx="36">
                  <c:v>10.791704</c:v>
                </c:pt>
                <c:pt idx="37">
                  <c:v>108.36086</c:v>
                </c:pt>
                <c:pt idx="38">
                  <c:v>121.49422</c:v>
                </c:pt>
                <c:pt idx="39">
                  <c:v>116.1555724</c:v>
                </c:pt>
                <c:pt idx="40">
                  <c:v>178.7307809</c:v>
                </c:pt>
                <c:pt idx="41">
                  <c:v>173.2651784</c:v>
                </c:pt>
                <c:pt idx="42">
                  <c:v>115.766662</c:v>
                </c:pt>
                <c:pt idx="43">
                  <c:v>116.9849502</c:v>
                </c:pt>
                <c:pt idx="44">
                  <c:v>233.6567615</c:v>
                </c:pt>
                <c:pt idx="45">
                  <c:v>226.9692974</c:v>
                </c:pt>
                <c:pt idx="46">
                  <c:v>136.7155428</c:v>
                </c:pt>
                <c:pt idx="47">
                  <c:v>133.407836</c:v>
                </c:pt>
                <c:pt idx="48">
                  <c:v>11.89902512</c:v>
                </c:pt>
                <c:pt idx="49">
                  <c:v>11.26167178</c:v>
                </c:pt>
                <c:pt idx="50">
                  <c:v>16.69525607</c:v>
                </c:pt>
                <c:pt idx="51">
                  <c:v>15.29757013</c:v>
                </c:pt>
                <c:pt idx="52">
                  <c:v>84.67270373</c:v>
                </c:pt>
                <c:pt idx="53">
                  <c:v>82.03251899</c:v>
                </c:pt>
                <c:pt idx="54">
                  <c:v>108.4942083</c:v>
                </c:pt>
                <c:pt idx="55">
                  <c:v>300.6400709</c:v>
                </c:pt>
                <c:pt idx="56">
                  <c:v>159.0379249</c:v>
                </c:pt>
                <c:pt idx="57">
                  <c:v>148.1971836</c:v>
                </c:pt>
                <c:pt idx="58">
                  <c:v>305.5064967</c:v>
                </c:pt>
                <c:pt idx="59">
                  <c:v>301.0618306</c:v>
                </c:pt>
                <c:pt idx="60">
                  <c:v>169.8010848</c:v>
                </c:pt>
                <c:pt idx="61">
                  <c:v>140.7230412</c:v>
                </c:pt>
                <c:pt idx="62">
                  <c:v>348.8954909</c:v>
                </c:pt>
                <c:pt idx="63">
                  <c:v>313.7829166</c:v>
                </c:pt>
                <c:pt idx="64">
                  <c:v>189.8253576</c:v>
                </c:pt>
                <c:pt idx="65">
                  <c:v>289.3724207</c:v>
                </c:pt>
                <c:pt idx="66">
                  <c:v>249.7007054</c:v>
                </c:pt>
                <c:pt idx="67">
                  <c:v>145.6942804</c:v>
                </c:pt>
                <c:pt idx="68">
                  <c:v>133.0161187</c:v>
                </c:pt>
                <c:pt idx="69">
                  <c:v>103.6606375</c:v>
                </c:pt>
                <c:pt idx="70">
                  <c:v>93.02514925</c:v>
                </c:pt>
                <c:pt idx="71">
                  <c:v>137.4223707</c:v>
                </c:pt>
                <c:pt idx="72">
                  <c:v>118.3505402</c:v>
                </c:pt>
                <c:pt idx="73">
                  <c:v>68.141147</c:v>
                </c:pt>
                <c:pt idx="74">
                  <c:v>21.97963</c:v>
                </c:pt>
                <c:pt idx="75">
                  <c:v>8.078031</c:v>
                </c:pt>
                <c:pt idx="76">
                  <c:v>8.037238</c:v>
                </c:pt>
                <c:pt idx="77">
                  <c:v>21.53328</c:v>
                </c:pt>
                <c:pt idx="78">
                  <c:v>20.470741</c:v>
                </c:pt>
                <c:pt idx="79">
                  <c:v>48.561298</c:v>
                </c:pt>
                <c:pt idx="80">
                  <c:v>44.701444</c:v>
                </c:pt>
                <c:pt idx="81">
                  <c:v>38.497744</c:v>
                </c:pt>
                <c:pt idx="82">
                  <c:v>35.915016</c:v>
                </c:pt>
                <c:pt idx="83">
                  <c:v>13.909622</c:v>
                </c:pt>
                <c:pt idx="84">
                  <c:v>13.407902</c:v>
                </c:pt>
                <c:pt idx="85">
                  <c:v>6.435802</c:v>
                </c:pt>
                <c:pt idx="86">
                  <c:v>5.742773</c:v>
                </c:pt>
              </c:strCache>
            </c:strRef>
          </c:xVal>
          <c:yVal>
            <c:numRef>
              <c:f>'REduced data MPASS'!$AH$2:$AH$188</c:f>
              <c:numCache>
                <c:formatCode>0.000</c:formatCode>
                <c:ptCount val="119"/>
                <c:pt idx="0" formatCode="General">
                  <c:v>0</c:v>
                </c:pt>
                <c:pt idx="1">
                  <c:v>2.8993357454059898E-2</c:v>
                </c:pt>
                <c:pt idx="2">
                  <c:v>3.4853850095922234E-2</c:v>
                </c:pt>
                <c:pt idx="3">
                  <c:v>3.32123064989025E-2</c:v>
                </c:pt>
                <c:pt idx="4">
                  <c:v>3.4405043016007122E-2</c:v>
                </c:pt>
                <c:pt idx="5">
                  <c:v>3.0694749630656319E-2</c:v>
                </c:pt>
                <c:pt idx="6">
                  <c:v>2.9871795112720353E-2</c:v>
                </c:pt>
                <c:pt idx="7">
                  <c:v>3.2549022484673361E-2</c:v>
                </c:pt>
                <c:pt idx="8">
                  <c:v>3.7127759836464547E-2</c:v>
                </c:pt>
                <c:pt idx="9">
                  <c:v>3.4936315927614141E-2</c:v>
                </c:pt>
                <c:pt idx="10">
                  <c:v>3.5501588885370736E-2</c:v>
                </c:pt>
                <c:pt idx="11">
                  <c:v>3.4263202936463177E-2</c:v>
                </c:pt>
                <c:pt idx="12">
                  <c:v>3.613825237492406E-2</c:v>
                </c:pt>
                <c:pt idx="13">
                  <c:v>3.8762293814106064E-2</c:v>
                </c:pt>
                <c:pt idx="14">
                  <c:v>4.0960478988366078E-2</c:v>
                </c:pt>
                <c:pt idx="15">
                  <c:v>3.7033329392250972E-2</c:v>
                </c:pt>
                <c:pt idx="16">
                  <c:v>3.5804107773837288E-2</c:v>
                </c:pt>
                <c:pt idx="17">
                  <c:v>4.3284807245664844E-2</c:v>
                </c:pt>
                <c:pt idx="18">
                  <c:v>4.2021161295630868E-2</c:v>
                </c:pt>
                <c:pt idx="19">
                  <c:v>3.9727881450433204E-2</c:v>
                </c:pt>
                <c:pt idx="20">
                  <c:v>4.0362711070848795E-2</c:v>
                </c:pt>
                <c:pt idx="21">
                  <c:v>4.1310703596435322E-2</c:v>
                </c:pt>
                <c:pt idx="22">
                  <c:v>3.8200174530760529E-2</c:v>
                </c:pt>
                <c:pt idx="23">
                  <c:v>3.6325575930246212E-2</c:v>
                </c:pt>
                <c:pt idx="24">
                  <c:v>2.9772658351645803E-2</c:v>
                </c:pt>
                <c:pt idx="25">
                  <c:v>2.9127729173865385E-2</c:v>
                </c:pt>
                <c:pt idx="26">
                  <c:v>2.9105328195547231E-2</c:v>
                </c:pt>
                <c:pt idx="27">
                  <c:v>2.929457975941771E-2</c:v>
                </c:pt>
                <c:pt idx="28">
                  <c:v>2.9274870450336082E-2</c:v>
                </c:pt>
                <c:pt idx="29">
                  <c:v>2.9331836379530463E-2</c:v>
                </c:pt>
                <c:pt idx="30">
                  <c:v>2.9507601227128227E-2</c:v>
                </c:pt>
                <c:pt idx="31">
                  <c:v>2.9863245582978343E-2</c:v>
                </c:pt>
                <c:pt idx="32">
                  <c:v>3.0502607650178828E-2</c:v>
                </c:pt>
                <c:pt idx="33">
                  <c:v>2.8724451584369801E-2</c:v>
                </c:pt>
                <c:pt idx="34">
                  <c:v>2.8742320322663092E-2</c:v>
                </c:pt>
                <c:pt idx="35">
                  <c:v>4.4827524993743983E-2</c:v>
                </c:pt>
                <c:pt idx="36">
                  <c:v>4.2501922569073425E-2</c:v>
                </c:pt>
                <c:pt idx="37">
                  <c:v>3.6968546838285758E-2</c:v>
                </c:pt>
                <c:pt idx="38">
                  <c:v>3.3826477741329367E-2</c:v>
                </c:pt>
                <c:pt idx="39">
                  <c:v>2.7689566236748064E-2</c:v>
                </c:pt>
                <c:pt idx="40">
                  <c:v>2.770117210271078E-2</c:v>
                </c:pt>
                <c:pt idx="41">
                  <c:v>2.80409938319751E-2</c:v>
                </c:pt>
                <c:pt idx="42">
                  <c:v>3.550349974789041E-2</c:v>
                </c:pt>
                <c:pt idx="43">
                  <c:v>3.2446875249857704E-2</c:v>
                </c:pt>
                <c:pt idx="44">
                  <c:v>3.4705972021085954E-2</c:v>
                </c:pt>
                <c:pt idx="45">
                  <c:v>3.2056243404770396E-2</c:v>
                </c:pt>
                <c:pt idx="46">
                  <c:v>3.7155848502301053E-2</c:v>
                </c:pt>
                <c:pt idx="47">
                  <c:v>3.8241893912054584E-2</c:v>
                </c:pt>
                <c:pt idx="48">
                  <c:v>3.0173965984118589E-2</c:v>
                </c:pt>
                <c:pt idx="49">
                  <c:v>2.7173950395280269E-2</c:v>
                </c:pt>
                <c:pt idx="50">
                  <c:v>3.2716229222399286E-2</c:v>
                </c:pt>
                <c:pt idx="51">
                  <c:v>3.2200220527640336E-2</c:v>
                </c:pt>
                <c:pt idx="52">
                  <c:v>3.6074243800038569E-2</c:v>
                </c:pt>
                <c:pt idx="53">
                  <c:v>3.5084392047817249E-2</c:v>
                </c:pt>
                <c:pt idx="54">
                  <c:v>3.6474673145305288E-2</c:v>
                </c:pt>
                <c:pt idx="55">
                  <c:v>3.5935600032160911E-2</c:v>
                </c:pt>
                <c:pt idx="56">
                  <c:v>3.2451687661120096E-2</c:v>
                </c:pt>
                <c:pt idx="57">
                  <c:v>3.2815186569133112E-2</c:v>
                </c:pt>
                <c:pt idx="58">
                  <c:v>3.0607152670349733E-2</c:v>
                </c:pt>
                <c:pt idx="59">
                  <c:v>3.0297409236764994E-2</c:v>
                </c:pt>
                <c:pt idx="60">
                  <c:v>3.1702446440490251E-2</c:v>
                </c:pt>
                <c:pt idx="61">
                  <c:v>3.4706741022678456E-2</c:v>
                </c:pt>
                <c:pt idx="62">
                  <c:v>3.4490007092545627E-2</c:v>
                </c:pt>
                <c:pt idx="63">
                  <c:v>3.0550936325312014E-2</c:v>
                </c:pt>
                <c:pt idx="64">
                  <c:v>4.7439301101104864E-2</c:v>
                </c:pt>
                <c:pt idx="65">
                  <c:v>3.4828289751823602E-2</c:v>
                </c:pt>
                <c:pt idx="66">
                  <c:v>3.4494962911374744E-2</c:v>
                </c:pt>
                <c:pt idx="67">
                  <c:v>3.3564307200940724E-2</c:v>
                </c:pt>
                <c:pt idx="68">
                  <c:v>3.1090030277124064E-2</c:v>
                </c:pt>
                <c:pt idx="69">
                  <c:v>2.9279829758068268E-2</c:v>
                </c:pt>
                <c:pt idx="70">
                  <c:v>2.8532280276545557E-2</c:v>
                </c:pt>
                <c:pt idx="71">
                  <c:v>2.8432251960285537E-2</c:v>
                </c:pt>
                <c:pt idx="72">
                  <c:v>2.8498923729618431E-2</c:v>
                </c:pt>
                <c:pt idx="73">
                  <c:v>2.0410251144542601E-2</c:v>
                </c:pt>
                <c:pt idx="74">
                  <c:v>2.1988858698260273E-2</c:v>
                </c:pt>
                <c:pt idx="75">
                  <c:v>2.6428476894092549E-2</c:v>
                </c:pt>
                <c:pt idx="76">
                  <c:v>2.7355694976311538E-2</c:v>
                </c:pt>
                <c:pt idx="77">
                  <c:v>2.0081180143113744E-2</c:v>
                </c:pt>
                <c:pt idx="78">
                  <c:v>1.8737837849237843E-2</c:v>
                </c:pt>
                <c:pt idx="79">
                  <c:v>1.8992864421797373E-2</c:v>
                </c:pt>
                <c:pt idx="80">
                  <c:v>1.9393567644119859E-2</c:v>
                </c:pt>
                <c:pt idx="81">
                  <c:v>1.9210829485215231E-2</c:v>
                </c:pt>
                <c:pt idx="82">
                  <c:v>1.8996434874645505E-2</c:v>
                </c:pt>
                <c:pt idx="83">
                  <c:v>1.6292626409072614E-2</c:v>
                </c:pt>
                <c:pt idx="84">
                  <c:v>2.0426946963692932E-2</c:v>
                </c:pt>
                <c:pt idx="85">
                  <c:v>2.2357195411544878E-2</c:v>
                </c:pt>
                <c:pt idx="86">
                  <c:v>2.4039607061326192E-2</c:v>
                </c:pt>
              </c:numCache>
            </c:numRef>
          </c:yVal>
          <c:smooth val="0"/>
        </c:ser>
        <c:dLbls>
          <c:showLegendKey val="0"/>
          <c:showVal val="0"/>
          <c:showCatName val="0"/>
          <c:showSerName val="0"/>
          <c:showPercent val="0"/>
          <c:showBubbleSize val="0"/>
        </c:dLbls>
        <c:axId val="301236224"/>
        <c:axId val="301238144"/>
      </c:scatterChart>
      <c:scatterChart>
        <c:scatterStyle val="lineMarker"/>
        <c:varyColors val="0"/>
        <c:ser>
          <c:idx val="0"/>
          <c:order val="0"/>
          <c:tx>
            <c:v>ISS Detector</c:v>
          </c:tx>
          <c:spPr>
            <a:ln w="28575">
              <a:noFill/>
            </a:ln>
          </c:spPr>
          <c:xVal>
            <c:strRef>
              <c:f>'REduced data MPASS'!$P$2:$P$188</c:f>
              <c:strCache>
                <c:ptCount val="87"/>
                <c:pt idx="0">
                  <c:v>DustTrak B calibratred and corrected for dilution (mg/m3)</c:v>
                </c:pt>
                <c:pt idx="1">
                  <c:v>1.2429675</c:v>
                </c:pt>
                <c:pt idx="2">
                  <c:v>1.2142575</c:v>
                </c:pt>
                <c:pt idx="3">
                  <c:v>2.4329925</c:v>
                </c:pt>
                <c:pt idx="4">
                  <c:v>2.398275</c:v>
                </c:pt>
                <c:pt idx="5">
                  <c:v>68.9223375</c:v>
                </c:pt>
                <c:pt idx="6">
                  <c:v>75.0524175</c:v>
                </c:pt>
                <c:pt idx="7">
                  <c:v>1.353285</c:v>
                </c:pt>
                <c:pt idx="8">
                  <c:v>1.501155</c:v>
                </c:pt>
                <c:pt idx="9">
                  <c:v>2.7349875</c:v>
                </c:pt>
                <c:pt idx="10">
                  <c:v>3.113505</c:v>
                </c:pt>
                <c:pt idx="11">
                  <c:v>4.1581575</c:v>
                </c:pt>
                <c:pt idx="12">
                  <c:v>3.7109025</c:v>
                </c:pt>
                <c:pt idx="13">
                  <c:v>2.170305</c:v>
                </c:pt>
                <c:pt idx="14">
                  <c:v>2.7334575</c:v>
                </c:pt>
                <c:pt idx="15">
                  <c:v>3.546</c:v>
                </c:pt>
                <c:pt idx="16">
                  <c:v>4.6785825</c:v>
                </c:pt>
                <c:pt idx="17">
                  <c:v>8.5145175</c:v>
                </c:pt>
                <c:pt idx="18">
                  <c:v>8.154495</c:v>
                </c:pt>
                <c:pt idx="19">
                  <c:v>17.27082</c:v>
                </c:pt>
                <c:pt idx="20">
                  <c:v>15.32995714</c:v>
                </c:pt>
                <c:pt idx="21">
                  <c:v>14.9168925</c:v>
                </c:pt>
                <c:pt idx="22">
                  <c:v>14.5329075</c:v>
                </c:pt>
                <c:pt idx="23">
                  <c:v>34.55921205</c:v>
                </c:pt>
                <c:pt idx="24">
                  <c:v>35.14728841</c:v>
                </c:pt>
                <c:pt idx="25">
                  <c:v>28.96736952</c:v>
                </c:pt>
                <c:pt idx="26">
                  <c:v>27.16901575</c:v>
                </c:pt>
                <c:pt idx="27">
                  <c:v>63.43129981</c:v>
                </c:pt>
                <c:pt idx="28">
                  <c:v>55.12660666</c:v>
                </c:pt>
                <c:pt idx="29">
                  <c:v>44.11127306</c:v>
                </c:pt>
                <c:pt idx="30">
                  <c:v>40.26461338</c:v>
                </c:pt>
                <c:pt idx="31">
                  <c:v>8.23668813</c:v>
                </c:pt>
                <c:pt idx="32">
                  <c:v>8.44193649</c:v>
                </c:pt>
                <c:pt idx="33">
                  <c:v>15.02982407</c:v>
                </c:pt>
                <c:pt idx="34">
                  <c:v>13.7935624</c:v>
                </c:pt>
                <c:pt idx="35">
                  <c:v>12.131364</c:v>
                </c:pt>
                <c:pt idx="36">
                  <c:v>10.791704</c:v>
                </c:pt>
                <c:pt idx="37">
                  <c:v>108.36086</c:v>
                </c:pt>
                <c:pt idx="38">
                  <c:v>121.49422</c:v>
                </c:pt>
                <c:pt idx="39">
                  <c:v>116.1555724</c:v>
                </c:pt>
                <c:pt idx="40">
                  <c:v>178.7307809</c:v>
                </c:pt>
                <c:pt idx="41">
                  <c:v>173.2651784</c:v>
                </c:pt>
                <c:pt idx="42">
                  <c:v>115.766662</c:v>
                </c:pt>
                <c:pt idx="43">
                  <c:v>116.9849502</c:v>
                </c:pt>
                <c:pt idx="44">
                  <c:v>233.6567615</c:v>
                </c:pt>
                <c:pt idx="45">
                  <c:v>226.9692974</c:v>
                </c:pt>
                <c:pt idx="46">
                  <c:v>136.7155428</c:v>
                </c:pt>
                <c:pt idx="47">
                  <c:v>133.407836</c:v>
                </c:pt>
                <c:pt idx="48">
                  <c:v>11.89902512</c:v>
                </c:pt>
                <c:pt idx="49">
                  <c:v>11.26167178</c:v>
                </c:pt>
                <c:pt idx="50">
                  <c:v>16.69525607</c:v>
                </c:pt>
                <c:pt idx="51">
                  <c:v>15.29757013</c:v>
                </c:pt>
                <c:pt idx="52">
                  <c:v>84.67270373</c:v>
                </c:pt>
                <c:pt idx="53">
                  <c:v>82.03251899</c:v>
                </c:pt>
                <c:pt idx="54">
                  <c:v>108.4942083</c:v>
                </c:pt>
                <c:pt idx="55">
                  <c:v>300.6400709</c:v>
                </c:pt>
                <c:pt idx="56">
                  <c:v>159.0379249</c:v>
                </c:pt>
                <c:pt idx="57">
                  <c:v>148.1971836</c:v>
                </c:pt>
                <c:pt idx="58">
                  <c:v>305.5064967</c:v>
                </c:pt>
                <c:pt idx="59">
                  <c:v>301.0618306</c:v>
                </c:pt>
                <c:pt idx="60">
                  <c:v>169.8010848</c:v>
                </c:pt>
                <c:pt idx="61">
                  <c:v>140.7230412</c:v>
                </c:pt>
                <c:pt idx="62">
                  <c:v>348.8954909</c:v>
                </c:pt>
                <c:pt idx="63">
                  <c:v>313.7829166</c:v>
                </c:pt>
                <c:pt idx="64">
                  <c:v>189.8253576</c:v>
                </c:pt>
                <c:pt idx="65">
                  <c:v>289.3724207</c:v>
                </c:pt>
                <c:pt idx="66">
                  <c:v>249.7007054</c:v>
                </c:pt>
                <c:pt idx="67">
                  <c:v>145.6942804</c:v>
                </c:pt>
                <c:pt idx="68">
                  <c:v>133.0161187</c:v>
                </c:pt>
                <c:pt idx="69">
                  <c:v>103.6606375</c:v>
                </c:pt>
                <c:pt idx="70">
                  <c:v>93.02514925</c:v>
                </c:pt>
                <c:pt idx="71">
                  <c:v>137.4223707</c:v>
                </c:pt>
                <c:pt idx="72">
                  <c:v>118.3505402</c:v>
                </c:pt>
                <c:pt idx="73">
                  <c:v>68.141147</c:v>
                </c:pt>
                <c:pt idx="74">
                  <c:v>21.97963</c:v>
                </c:pt>
                <c:pt idx="75">
                  <c:v>8.078031</c:v>
                </c:pt>
                <c:pt idx="76">
                  <c:v>8.037238</c:v>
                </c:pt>
                <c:pt idx="77">
                  <c:v>21.53328</c:v>
                </c:pt>
                <c:pt idx="78">
                  <c:v>20.470741</c:v>
                </c:pt>
                <c:pt idx="79">
                  <c:v>48.561298</c:v>
                </c:pt>
                <c:pt idx="80">
                  <c:v>44.701444</c:v>
                </c:pt>
                <c:pt idx="81">
                  <c:v>38.497744</c:v>
                </c:pt>
                <c:pt idx="82">
                  <c:v>35.915016</c:v>
                </c:pt>
                <c:pt idx="83">
                  <c:v>13.909622</c:v>
                </c:pt>
                <c:pt idx="84">
                  <c:v>13.407902</c:v>
                </c:pt>
                <c:pt idx="85">
                  <c:v>6.435802</c:v>
                </c:pt>
                <c:pt idx="86">
                  <c:v>5.742773</c:v>
                </c:pt>
              </c:strCache>
            </c:strRef>
          </c:xVal>
          <c:yVal>
            <c:numRef>
              <c:f>'REduced data MPASS'!$H$2:$H$188</c:f>
              <c:numCache>
                <c:formatCode>0.00000</c:formatCode>
                <c:ptCount val="119"/>
                <c:pt idx="0" formatCode="0.00">
                  <c:v>0</c:v>
                </c:pt>
                <c:pt idx="1">
                  <c:v>0.4175567</c:v>
                </c:pt>
                <c:pt idx="2">
                  <c:v>0.40887450000000003</c:v>
                </c:pt>
                <c:pt idx="3">
                  <c:v>0.67800000000000005</c:v>
                </c:pt>
                <c:pt idx="4">
                  <c:v>0.623</c:v>
                </c:pt>
                <c:pt idx="5">
                  <c:v>6.242</c:v>
                </c:pt>
                <c:pt idx="6">
                  <c:v>6.2480000000000002</c:v>
                </c:pt>
                <c:pt idx="7">
                  <c:v>0.43725589999999998</c:v>
                </c:pt>
                <c:pt idx="8">
                  <c:v>0.49409475000000008</c:v>
                </c:pt>
                <c:pt idx="9">
                  <c:v>0.72169489999999992</c:v>
                </c:pt>
                <c:pt idx="10">
                  <c:v>0.65225210000000011</c:v>
                </c:pt>
                <c:pt idx="11">
                  <c:v>0.74058540000000006</c:v>
                </c:pt>
                <c:pt idx="12">
                  <c:v>1.1677094999999995</c:v>
                </c:pt>
                <c:pt idx="13">
                  <c:v>0.71632394999999993</c:v>
                </c:pt>
                <c:pt idx="14">
                  <c:v>0.7473449499999999</c:v>
                </c:pt>
                <c:pt idx="15">
                  <c:v>0.7454529000000002</c:v>
                </c:pt>
                <c:pt idx="16">
                  <c:v>0.84228519999999985</c:v>
                </c:pt>
                <c:pt idx="17">
                  <c:v>2.7684004999999998</c:v>
                </c:pt>
                <c:pt idx="18">
                  <c:v>2.4593499999999997</c:v>
                </c:pt>
                <c:pt idx="19">
                  <c:v>5.4696210000000018</c:v>
                </c:pt>
                <c:pt idx="20">
                  <c:v>5.1269247619047622</c:v>
                </c:pt>
                <c:pt idx="21">
                  <c:v>4.6021415000000001</c:v>
                </c:pt>
                <c:pt idx="22">
                  <c:v>4.4236300000000002</c:v>
                </c:pt>
                <c:pt idx="23">
                  <c:v>6.2560000000000002</c:v>
                </c:pt>
                <c:pt idx="24">
                  <c:v>6.2574299999999994</c:v>
                </c:pt>
                <c:pt idx="25">
                  <c:v>6.2357344999999995</c:v>
                </c:pt>
                <c:pt idx="26">
                  <c:v>6.2396854999999993</c:v>
                </c:pt>
                <c:pt idx="27">
                  <c:v>6.2501534999999988</c:v>
                </c:pt>
                <c:pt idx="28">
                  <c:v>6.2508695000000012</c:v>
                </c:pt>
                <c:pt idx="29">
                  <c:v>6.2503665000000002</c:v>
                </c:pt>
                <c:pt idx="30">
                  <c:v>6.2532045000000007</c:v>
                </c:pt>
                <c:pt idx="31">
                  <c:v>5.7956835</c:v>
                </c:pt>
                <c:pt idx="32">
                  <c:v>5.7411044999999996</c:v>
                </c:pt>
                <c:pt idx="33">
                  <c:v>6.222127619047618</c:v>
                </c:pt>
                <c:pt idx="34">
                  <c:v>6.1840814999999996</c:v>
                </c:pt>
                <c:pt idx="35">
                  <c:v>6.2560419999999999</c:v>
                </c:pt>
                <c:pt idx="36">
                  <c:v>6.2467810000000012</c:v>
                </c:pt>
                <c:pt idx="37">
                  <c:v>6.2439999999999998</c:v>
                </c:pt>
                <c:pt idx="38">
                  <c:v>6.2380000000000004</c:v>
                </c:pt>
                <c:pt idx="39">
                  <c:v>6.24</c:v>
                </c:pt>
                <c:pt idx="40">
                  <c:v>6.2480000000000002</c:v>
                </c:pt>
                <c:pt idx="41">
                  <c:v>6.2489999999999997</c:v>
                </c:pt>
                <c:pt idx="42">
                  <c:v>6.2568344999999992</c:v>
                </c:pt>
                <c:pt idx="43">
                  <c:v>6.2590780000000006</c:v>
                </c:pt>
                <c:pt idx="44">
                  <c:v>6.2617504999999998</c:v>
                </c:pt>
                <c:pt idx="45">
                  <c:v>6.2638249999999998</c:v>
                </c:pt>
                <c:pt idx="46">
                  <c:v>6.2280885000000001</c:v>
                </c:pt>
                <c:pt idx="47">
                  <c:v>6.2334444999999992</c:v>
                </c:pt>
                <c:pt idx="48">
                  <c:v>4.8198089999999993</c:v>
                </c:pt>
                <c:pt idx="49">
                  <c:v>4.3817289999999991</c:v>
                </c:pt>
                <c:pt idx="50">
                  <c:v>5.5750130000000011</c:v>
                </c:pt>
                <c:pt idx="51">
                  <c:v>5.2804570000000011</c:v>
                </c:pt>
                <c:pt idx="52">
                  <c:v>6.2564994999999985</c:v>
                </c:pt>
                <c:pt idx="53">
                  <c:v>6.2575835</c:v>
                </c:pt>
                <c:pt idx="54">
                  <c:v>6.2647500000000003</c:v>
                </c:pt>
                <c:pt idx="55">
                  <c:v>6.2450000000000001</c:v>
                </c:pt>
                <c:pt idx="56">
                  <c:v>6.2460000000000004</c:v>
                </c:pt>
                <c:pt idx="57">
                  <c:v>6.2489999999999997</c:v>
                </c:pt>
                <c:pt idx="58">
                  <c:v>6.25</c:v>
                </c:pt>
                <c:pt idx="59">
                  <c:v>6.25</c:v>
                </c:pt>
                <c:pt idx="60">
                  <c:v>6.2439999999999998</c:v>
                </c:pt>
                <c:pt idx="61">
                  <c:v>6.2469999999999999</c:v>
                </c:pt>
                <c:pt idx="62">
                  <c:v>6.2490080000000008</c:v>
                </c:pt>
                <c:pt idx="63">
                  <c:v>6.2502130000000005</c:v>
                </c:pt>
                <c:pt idx="64">
                  <c:v>6.2453619999999983</c:v>
                </c:pt>
                <c:pt idx="65">
                  <c:v>6.2489929999999996</c:v>
                </c:pt>
                <c:pt idx="66">
                  <c:v>6.2518004999999999</c:v>
                </c:pt>
                <c:pt idx="67">
                  <c:v>6.2520449999999999</c:v>
                </c:pt>
                <c:pt idx="68">
                  <c:v>6.2521819999999995</c:v>
                </c:pt>
                <c:pt idx="69">
                  <c:v>6.2606215000000001</c:v>
                </c:pt>
                <c:pt idx="70">
                  <c:v>6.2601764999999991</c:v>
                </c:pt>
                <c:pt idx="71">
                  <c:v>6.2529599999999999</c:v>
                </c:pt>
                <c:pt idx="72">
                  <c:v>6.2513584999999985</c:v>
                </c:pt>
                <c:pt idx="73">
                  <c:v>3.4159999999999999</c:v>
                </c:pt>
                <c:pt idx="74">
                  <c:v>0.1842</c:v>
                </c:pt>
                <c:pt idx="75">
                  <c:v>0.188</c:v>
                </c:pt>
                <c:pt idx="76">
                  <c:v>0.78200000000000003</c:v>
                </c:pt>
                <c:pt idx="77">
                  <c:v>1.1039280000000002</c:v>
                </c:pt>
                <c:pt idx="78">
                  <c:v>1.1247265</c:v>
                </c:pt>
                <c:pt idx="79">
                  <c:v>2.1625675000000006</c:v>
                </c:pt>
                <c:pt idx="80">
                  <c:v>2.1021720000000004</c:v>
                </c:pt>
                <c:pt idx="81">
                  <c:v>1.7692875000000003</c:v>
                </c:pt>
                <c:pt idx="82">
                  <c:v>1.8084105000000001</c:v>
                </c:pt>
                <c:pt idx="83">
                  <c:v>0.94950894999999991</c:v>
                </c:pt>
                <c:pt idx="84">
                  <c:v>0.94136045000000002</c:v>
                </c:pt>
                <c:pt idx="85">
                  <c:v>0.72790545000000006</c:v>
                </c:pt>
                <c:pt idx="86">
                  <c:v>0.69680799999999998</c:v>
                </c:pt>
              </c:numCache>
            </c:numRef>
          </c:yVal>
          <c:smooth val="0"/>
        </c:ser>
        <c:dLbls>
          <c:showLegendKey val="0"/>
          <c:showVal val="0"/>
          <c:showCatName val="0"/>
          <c:showSerName val="0"/>
          <c:showPercent val="0"/>
          <c:showBubbleSize val="0"/>
        </c:dLbls>
        <c:axId val="301246336"/>
        <c:axId val="301244416"/>
      </c:scatterChart>
      <c:valAx>
        <c:axId val="301236224"/>
        <c:scaling>
          <c:orientation val="minMax"/>
        </c:scaling>
        <c:delete val="0"/>
        <c:axPos val="b"/>
        <c:title>
          <c:tx>
            <c:rich>
              <a:bodyPr/>
              <a:lstStyle/>
              <a:p>
                <a:pPr>
                  <a:defRPr/>
                </a:pPr>
                <a:r>
                  <a:rPr lang="en-US"/>
                  <a:t>Dust Trak</a:t>
                </a:r>
              </a:p>
            </c:rich>
          </c:tx>
          <c:overlay val="0"/>
        </c:title>
        <c:majorTickMark val="out"/>
        <c:minorTickMark val="none"/>
        <c:tickLblPos val="nextTo"/>
        <c:crossAx val="301238144"/>
        <c:crosses val="autoZero"/>
        <c:crossBetween val="midCat"/>
      </c:valAx>
      <c:valAx>
        <c:axId val="301238144"/>
        <c:scaling>
          <c:orientation val="minMax"/>
        </c:scaling>
        <c:delete val="0"/>
        <c:axPos val="l"/>
        <c:majorGridlines/>
        <c:title>
          <c:tx>
            <c:rich>
              <a:bodyPr rot="-5400000" vert="horz"/>
              <a:lstStyle/>
              <a:p>
                <a:pPr>
                  <a:defRPr/>
                </a:pPr>
                <a:r>
                  <a:rPr lang="en-US"/>
                  <a:t>MPASS</a:t>
                </a:r>
              </a:p>
            </c:rich>
          </c:tx>
          <c:overlay val="0"/>
        </c:title>
        <c:numFmt formatCode="General" sourceLinked="1"/>
        <c:majorTickMark val="out"/>
        <c:minorTickMark val="none"/>
        <c:tickLblPos val="nextTo"/>
        <c:crossAx val="301236224"/>
        <c:crosses val="autoZero"/>
        <c:crossBetween val="midCat"/>
      </c:valAx>
      <c:valAx>
        <c:axId val="301244416"/>
        <c:scaling>
          <c:orientation val="minMax"/>
        </c:scaling>
        <c:delete val="0"/>
        <c:axPos val="r"/>
        <c:title>
          <c:tx>
            <c:rich>
              <a:bodyPr rot="-5400000" vert="horz"/>
              <a:lstStyle/>
              <a:p>
                <a:pPr>
                  <a:defRPr/>
                </a:pPr>
                <a:r>
                  <a:rPr lang="en-US"/>
                  <a:t>ISS Detecotr</a:t>
                </a:r>
              </a:p>
            </c:rich>
          </c:tx>
          <c:overlay val="0"/>
        </c:title>
        <c:numFmt formatCode="0.00" sourceLinked="1"/>
        <c:majorTickMark val="out"/>
        <c:minorTickMark val="none"/>
        <c:tickLblPos val="nextTo"/>
        <c:crossAx val="301246336"/>
        <c:crosses val="max"/>
        <c:crossBetween val="midCat"/>
      </c:valAx>
      <c:valAx>
        <c:axId val="301246336"/>
        <c:scaling>
          <c:orientation val="minMax"/>
        </c:scaling>
        <c:delete val="1"/>
        <c:axPos val="b"/>
        <c:majorTickMark val="out"/>
        <c:minorTickMark val="none"/>
        <c:tickLblPos val="nextTo"/>
        <c:crossAx val="30124441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1"/>
          <c:tx>
            <c:v>MPASS 1</c:v>
          </c:tx>
          <c:spPr>
            <a:ln w="28575">
              <a:noFill/>
            </a:ln>
          </c:spPr>
          <c:xVal>
            <c:numRef>
              <c:f>'REduced data MPASS'!$Q$29:$Q$160</c:f>
              <c:numCache>
                <c:formatCode>0.0000</c:formatCode>
                <c:ptCount val="90"/>
                <c:pt idx="0">
                  <c:v>5.6373119010545703E-2</c:v>
                </c:pt>
                <c:pt idx="1">
                  <c:v>6.6815676631340595E-2</c:v>
                </c:pt>
                <c:pt idx="2">
                  <c:v>5.8581728377719348E-2</c:v>
                </c:pt>
                <c:pt idx="3">
                  <c:v>0.10874987326977262</c:v>
                </c:pt>
                <c:pt idx="4">
                  <c:v>0.14833639810998711</c:v>
                </c:pt>
                <c:pt idx="5">
                  <c:v>0.24311218052959396</c:v>
                </c:pt>
                <c:pt idx="6">
                  <c:v>5.8782385759754953E-2</c:v>
                </c:pt>
                <c:pt idx="7">
                  <c:v>9.5517612038381369E-2</c:v>
                </c:pt>
                <c:pt idx="8">
                  <c:v>0.11797700268537473</c:v>
                </c:pt>
                <c:pt idx="9">
                  <c:v>8.83966382810287E-2</c:v>
                </c:pt>
                <c:pt idx="10">
                  <c:v>0.13818103735430015</c:v>
                </c:pt>
                <c:pt idx="11">
                  <c:v>0.11219893930621616</c:v>
                </c:pt>
                <c:pt idx="12">
                  <c:v>6.4341574275316893E-2</c:v>
                </c:pt>
                <c:pt idx="13">
                  <c:v>0.10509227008761539</c:v>
                </c:pt>
                <c:pt idx="14">
                  <c:v>9.1940301437816396E-2</c:v>
                </c:pt>
                <c:pt idx="15">
                  <c:v>0.13550220539017285</c:v>
                </c:pt>
                <c:pt idx="16">
                  <c:v>0.22332654446557226</c:v>
                </c:pt>
                <c:pt idx="17">
                  <c:v>0.23368086001393035</c:v>
                </c:pt>
                <c:pt idx="18">
                  <c:v>0.30421984529136165</c:v>
                </c:pt>
                <c:pt idx="19">
                  <c:v>0.32964655737592746</c:v>
                </c:pt>
                <c:pt idx="20">
                  <c:v>0.1346708034598724</c:v>
                </c:pt>
                <c:pt idx="21">
                  <c:v>0.14499643709710786</c:v>
                </c:pt>
                <c:pt idx="22">
                  <c:v>0.14936620957955926</c:v>
                </c:pt>
                <c:pt idx="23">
                  <c:v>0.23004498116474259</c:v>
                </c:pt>
                <c:pt idx="24">
                  <c:v>0.12988195937811292</c:v>
                </c:pt>
                <c:pt idx="25">
                  <c:v>0.22351514410596268</c:v>
                </c:pt>
                <c:pt idx="26">
                  <c:v>0.12429628628849503</c:v>
                </c:pt>
                <c:pt idx="27">
                  <c:v>0.25394710707642226</c:v>
                </c:pt>
                <c:pt idx="28">
                  <c:v>0.13891501803978532</c:v>
                </c:pt>
                <c:pt idx="29">
                  <c:v>0.2301097131615957</c:v>
                </c:pt>
                <c:pt idx="30">
                  <c:v>0.18473786561871428</c:v>
                </c:pt>
                <c:pt idx="31">
                  <c:v>0.23695342235404995</c:v>
                </c:pt>
                <c:pt idx="32">
                  <c:v>0.16828736979682504</c:v>
                </c:pt>
                <c:pt idx="33">
                  <c:v>0.18575397529201682</c:v>
                </c:pt>
                <c:pt idx="34">
                  <c:v>0.44239239119644658</c:v>
                </c:pt>
                <c:pt idx="35">
                  <c:v>0.40280519196713138</c:v>
                </c:pt>
                <c:pt idx="36">
                  <c:v>0.2080442916652481</c:v>
                </c:pt>
                <c:pt idx="37">
                  <c:v>0.20703943977434275</c:v>
                </c:pt>
                <c:pt idx="38">
                  <c:v>0.35904274479868281</c:v>
                </c:pt>
                <c:pt idx="39">
                  <c:v>0.2538303437849373</c:v>
                </c:pt>
                <c:pt idx="40">
                  <c:v>0.45014457959499116</c:v>
                </c:pt>
                <c:pt idx="41">
                  <c:v>0.1976149506837051</c:v>
                </c:pt>
                <c:pt idx="42">
                  <c:v>0.37899697072214944</c:v>
                </c:pt>
                <c:pt idx="43">
                  <c:v>0.35398790927609708</c:v>
                </c:pt>
                <c:pt idx="44">
                  <c:v>0.44481007167126968</c:v>
                </c:pt>
                <c:pt idx="45">
                  <c:v>0.23268245230988843</c:v>
                </c:pt>
                <c:pt idx="46">
                  <c:v>0.3547564468721438</c:v>
                </c:pt>
                <c:pt idx="47">
                  <c:v>0.13997777282810692</c:v>
                </c:pt>
                <c:pt idx="48">
                  <c:v>0.35984902255734624</c:v>
                </c:pt>
                <c:pt idx="49">
                  <c:v>0.24111410344504206</c:v>
                </c:pt>
                <c:pt idx="50">
                  <c:v>0.34921039879071691</c:v>
                </c:pt>
                <c:pt idx="51">
                  <c:v>0.25939201873064038</c:v>
                </c:pt>
                <c:pt idx="52">
                  <c:v>0.28206729025724481</c:v>
                </c:pt>
                <c:pt idx="53">
                  <c:v>0.24387035702532131</c:v>
                </c:pt>
                <c:pt idx="54">
                  <c:v>0.25033936032853354</c:v>
                </c:pt>
                <c:pt idx="55">
                  <c:v>0.19225459171796622</c:v>
                </c:pt>
                <c:pt idx="56">
                  <c:v>0.3380752866414779</c:v>
                </c:pt>
                <c:pt idx="57">
                  <c:v>0.24064095529695867</c:v>
                </c:pt>
                <c:pt idx="58">
                  <c:v>0.46768580414007993</c:v>
                </c:pt>
                <c:pt idx="59">
                  <c:v>0.19513944234574185</c:v>
                </c:pt>
                <c:pt idx="60">
                  <c:v>0.46210291491123606</c:v>
                </c:pt>
                <c:pt idx="61">
                  <c:v>0.24249019691958648</c:v>
                </c:pt>
                <c:pt idx="62">
                  <c:v>0.45471849501032435</c:v>
                </c:pt>
                <c:pt idx="63">
                  <c:v>0.38503352082694281</c:v>
                </c:pt>
                <c:pt idx="64">
                  <c:v>0.24490687440172548</c:v>
                </c:pt>
                <c:pt idx="65">
                  <c:v>0.40730436810302983</c:v>
                </c:pt>
                <c:pt idx="66">
                  <c:v>0.42214683724720298</c:v>
                </c:pt>
                <c:pt idx="67">
                  <c:v>0.53280842464133693</c:v>
                </c:pt>
                <c:pt idx="68">
                  <c:v>0.38960521311196605</c:v>
                </c:pt>
                <c:pt idx="69">
                  <c:v>0.44340822903935495</c:v>
                </c:pt>
                <c:pt idx="70">
                  <c:v>0.93988674067582656</c:v>
                </c:pt>
                <c:pt idx="71">
                  <c:v>1.1026381309223143</c:v>
                </c:pt>
                <c:pt idx="72">
                  <c:v>0.14808630459171615</c:v>
                </c:pt>
                <c:pt idx="73">
                  <c:v>0.13183675328073566</c:v>
                </c:pt>
                <c:pt idx="74">
                  <c:v>5.3128267816860503E-2</c:v>
                </c:pt>
                <c:pt idx="75">
                  <c:v>0.10459065809534994</c:v>
                </c:pt>
                <c:pt idx="76">
                  <c:v>0.16283968830998286</c:v>
                </c:pt>
                <c:pt idx="77">
                  <c:v>0.26669327915563062</c:v>
                </c:pt>
                <c:pt idx="78">
                  <c:v>0.20838028193207944</c:v>
                </c:pt>
                <c:pt idx="79">
                  <c:v>0.38498978203935447</c:v>
                </c:pt>
                <c:pt idx="80">
                  <c:v>0.13990121268770589</c:v>
                </c:pt>
                <c:pt idx="81">
                  <c:v>0.3369907290446838</c:v>
                </c:pt>
                <c:pt idx="82">
                  <c:v>0.19688438149356463</c:v>
                </c:pt>
                <c:pt idx="83">
                  <c:v>0.23003613929149694</c:v>
                </c:pt>
                <c:pt idx="84">
                  <c:v>0.17240307407480779</c:v>
                </c:pt>
                <c:pt idx="85">
                  <c:v>0.16216018245628583</c:v>
                </c:pt>
              </c:numCache>
            </c:numRef>
          </c:xVal>
          <c:yVal>
            <c:numRef>
              <c:f>'REduced data MPASS'!$AG$29:$AG$160</c:f>
              <c:numCache>
                <c:formatCode>0.000</c:formatCode>
                <c:ptCount val="90"/>
                <c:pt idx="0">
                  <c:v>2.6860098916504257E-2</c:v>
                </c:pt>
                <c:pt idx="1">
                  <c:v>1.7580323778111324E-2</c:v>
                </c:pt>
                <c:pt idx="2">
                  <c:v>2.181038576978761E-2</c:v>
                </c:pt>
                <c:pt idx="3">
                  <c:v>2.3614929480564151E-2</c:v>
                </c:pt>
                <c:pt idx="4">
                  <c:v>2.647077952050016E-2</c:v>
                </c:pt>
                <c:pt idx="5">
                  <c:v>3.4662181268178341E-2</c:v>
                </c:pt>
                <c:pt idx="6">
                  <c:v>1.4330987190429224E-2</c:v>
                </c:pt>
                <c:pt idx="7">
                  <c:v>2.0664828082376577E-2</c:v>
                </c:pt>
                <c:pt idx="8">
                  <c:v>2.3406983722864129E-2</c:v>
                </c:pt>
                <c:pt idx="9">
                  <c:v>1.6731465020933003E-2</c:v>
                </c:pt>
                <c:pt idx="10">
                  <c:v>1.8626909875347444E-2</c:v>
                </c:pt>
                <c:pt idx="11">
                  <c:v>2.9424588762437157E-2</c:v>
                </c:pt>
                <c:pt idx="12">
                  <c:v>3.0899981799793117E-2</c:v>
                </c:pt>
                <c:pt idx="13">
                  <c:v>2.2412655034877989E-2</c:v>
                </c:pt>
                <c:pt idx="14">
                  <c:v>2.0973309362662149E-2</c:v>
                </c:pt>
                <c:pt idx="15">
                  <c:v>1.8501055302846226E-2</c:v>
                </c:pt>
                <c:pt idx="16">
                  <c:v>2.4960239379389383E-2</c:v>
                </c:pt>
                <c:pt idx="17">
                  <c:v>2.6215685949896341E-2</c:v>
                </c:pt>
                <c:pt idx="18">
                  <c:v>3.0463116979969684E-2</c:v>
                </c:pt>
                <c:pt idx="19">
                  <c:v>3.1835983140387124E-2</c:v>
                </c:pt>
                <c:pt idx="20">
                  <c:v>2.6375996542175251E-2</c:v>
                </c:pt>
                <c:pt idx="21">
                  <c:v>2.9050998914016347E-2</c:v>
                </c:pt>
                <c:pt idx="22">
                  <c:v>5.6355965833294636E-2</c:v>
                </c:pt>
                <c:pt idx="23">
                  <c:v>5.3087736186882284E-2</c:v>
                </c:pt>
                <c:pt idx="24">
                  <c:v>5.689195402275888E-2</c:v>
                </c:pt>
                <c:pt idx="25">
                  <c:v>5.6524111842638114E-2</c:v>
                </c:pt>
                <c:pt idx="26">
                  <c:v>5.84498435495375E-2</c:v>
                </c:pt>
                <c:pt idx="27">
                  <c:v>5.7869577744105408E-2</c:v>
                </c:pt>
                <c:pt idx="28">
                  <c:v>5.8665607802081098E-2</c:v>
                </c:pt>
                <c:pt idx="29">
                  <c:v>5.991285070009341E-2</c:v>
                </c:pt>
                <c:pt idx="30">
                  <c:v>4.623196410997113E-2</c:v>
                </c:pt>
                <c:pt idx="31">
                  <c:v>4.5037442585382871E-2</c:v>
                </c:pt>
                <c:pt idx="32">
                  <c:v>4.5921670370780238E-2</c:v>
                </c:pt>
                <c:pt idx="33">
                  <c:v>4.5794411301677364E-2</c:v>
                </c:pt>
                <c:pt idx="34">
                  <c:v>6.5551344020342614E-2</c:v>
                </c:pt>
                <c:pt idx="35">
                  <c:v>6.5540211721893046E-2</c:v>
                </c:pt>
                <c:pt idx="36">
                  <c:v>2.587035737676659E-2</c:v>
                </c:pt>
                <c:pt idx="37">
                  <c:v>2.7171582249812153E-2</c:v>
                </c:pt>
                <c:pt idx="38">
                  <c:v>3.805459430946375E-2</c:v>
                </c:pt>
                <c:pt idx="39">
                  <c:v>3.6280313649873261E-2</c:v>
                </c:pt>
                <c:pt idx="40">
                  <c:v>3.7127131896776688E-2</c:v>
                </c:pt>
                <c:pt idx="41">
                  <c:v>2.3509816485117279E-2</c:v>
                </c:pt>
                <c:pt idx="42">
                  <c:v>2.8887153464732751E-2</c:v>
                </c:pt>
                <c:pt idx="43">
                  <c:v>2.9223323086867925E-2</c:v>
                </c:pt>
                <c:pt idx="44">
                  <c:v>3.3179992732663081E-2</c:v>
                </c:pt>
                <c:pt idx="45">
                  <c:v>2.7129698830489254E-2</c:v>
                </c:pt>
                <c:pt idx="46">
                  <c:v>2.8002617428182688E-2</c:v>
                </c:pt>
                <c:pt idx="47">
                  <c:v>3.1545963298863847E-2</c:v>
                </c:pt>
                <c:pt idx="48">
                  <c:v>3.0284720150453789E-2</c:v>
                </c:pt>
                <c:pt idx="49">
                  <c:v>2.0585272219704409E-2</c:v>
                </c:pt>
                <c:pt idx="50">
                  <c:v>2.2995455805132306E-2</c:v>
                </c:pt>
                <c:pt idx="51">
                  <c:v>3.0406420504708442E-2</c:v>
                </c:pt>
                <c:pt idx="52">
                  <c:v>3.0787108219082263E-2</c:v>
                </c:pt>
                <c:pt idx="53">
                  <c:v>4.5800907940281833E-2</c:v>
                </c:pt>
                <c:pt idx="54">
                  <c:v>4.0928492514725141E-2</c:v>
                </c:pt>
                <c:pt idx="55">
                  <c:v>5.0426431192583235E-2</c:v>
                </c:pt>
                <c:pt idx="56">
                  <c:v>5.2920882919774898E-2</c:v>
                </c:pt>
                <c:pt idx="57">
                  <c:v>5.0159458022788601E-2</c:v>
                </c:pt>
                <c:pt idx="58">
                  <c:v>5.0723101237246937E-2</c:v>
                </c:pt>
                <c:pt idx="59">
                  <c:v>6.3948829594554252E-2</c:v>
                </c:pt>
                <c:pt idx="60">
                  <c:v>6.9499832907222073E-2</c:v>
                </c:pt>
                <c:pt idx="61">
                  <c:v>6.4809114333900728E-2</c:v>
                </c:pt>
                <c:pt idx="62">
                  <c:v>4.5919230664976378E-2</c:v>
                </c:pt>
                <c:pt idx="63">
                  <c:v>3.0505224161962184E-2</c:v>
                </c:pt>
                <c:pt idx="64">
                  <c:v>4.8061820048017581E-2</c:v>
                </c:pt>
                <c:pt idx="65">
                  <c:v>5.0006930100878984E-2</c:v>
                </c:pt>
                <c:pt idx="66">
                  <c:v>4.6749648472028525E-2</c:v>
                </c:pt>
                <c:pt idx="67">
                  <c:v>4.6272071028253543E-2</c:v>
                </c:pt>
                <c:pt idx="68">
                  <c:v>4.5882347433809444E-2</c:v>
                </c:pt>
                <c:pt idx="69">
                  <c:v>5.0570680883792636E-2</c:v>
                </c:pt>
                <c:pt idx="70">
                  <c:v>4.9269492239176982E-2</c:v>
                </c:pt>
                <c:pt idx="71">
                  <c:v>5.0168418626107145E-2</c:v>
                </c:pt>
                <c:pt idx="72">
                  <c:v>5.0656448445166339E-3</c:v>
                </c:pt>
                <c:pt idx="73">
                  <c:v>5.4389951059230753E-3</c:v>
                </c:pt>
                <c:pt idx="74">
                  <c:v>7.1092274837766751E-3</c:v>
                </c:pt>
                <c:pt idx="75">
                  <c:v>7.4205896353946449E-3</c:v>
                </c:pt>
                <c:pt idx="76">
                  <c:v>4.9964434122437449E-3</c:v>
                </c:pt>
                <c:pt idx="77">
                  <c:v>4.5401993508686362E-3</c:v>
                </c:pt>
                <c:pt idx="78">
                  <c:v>4.597621237389494E-3</c:v>
                </c:pt>
                <c:pt idx="79">
                  <c:v>4.6710185693330172E-3</c:v>
                </c:pt>
                <c:pt idx="80">
                  <c:v>4.7245554181045007E-3</c:v>
                </c:pt>
                <c:pt idx="81">
                  <c:v>4.5353628688345844E-3</c:v>
                </c:pt>
                <c:pt idx="82">
                  <c:v>3.8690997497990965E-3</c:v>
                </c:pt>
                <c:pt idx="83">
                  <c:v>5.1018608280400607E-3</c:v>
                </c:pt>
                <c:pt idx="84">
                  <c:v>5.8727770058805426E-3</c:v>
                </c:pt>
                <c:pt idx="85">
                  <c:v>6.4326981059498597E-3</c:v>
                </c:pt>
              </c:numCache>
            </c:numRef>
          </c:yVal>
          <c:smooth val="0"/>
        </c:ser>
        <c:ser>
          <c:idx val="2"/>
          <c:order val="2"/>
          <c:tx>
            <c:v>MPASS 2</c:v>
          </c:tx>
          <c:spPr>
            <a:ln w="28575">
              <a:noFill/>
            </a:ln>
          </c:spPr>
          <c:xVal>
            <c:numRef>
              <c:f>'REduced data MPASS'!$Q$29:$Q$160</c:f>
              <c:numCache>
                <c:formatCode>0.0000</c:formatCode>
                <c:ptCount val="90"/>
                <c:pt idx="0">
                  <c:v>5.6373119010545703E-2</c:v>
                </c:pt>
                <c:pt idx="1">
                  <c:v>6.6815676631340595E-2</c:v>
                </c:pt>
                <c:pt idx="2">
                  <c:v>5.8581728377719348E-2</c:v>
                </c:pt>
                <c:pt idx="3">
                  <c:v>0.10874987326977262</c:v>
                </c:pt>
                <c:pt idx="4">
                  <c:v>0.14833639810998711</c:v>
                </c:pt>
                <c:pt idx="5">
                  <c:v>0.24311218052959396</c:v>
                </c:pt>
                <c:pt idx="6">
                  <c:v>5.8782385759754953E-2</c:v>
                </c:pt>
                <c:pt idx="7">
                  <c:v>9.5517612038381369E-2</c:v>
                </c:pt>
                <c:pt idx="8">
                  <c:v>0.11797700268537473</c:v>
                </c:pt>
                <c:pt idx="9">
                  <c:v>8.83966382810287E-2</c:v>
                </c:pt>
                <c:pt idx="10">
                  <c:v>0.13818103735430015</c:v>
                </c:pt>
                <c:pt idx="11">
                  <c:v>0.11219893930621616</c:v>
                </c:pt>
                <c:pt idx="12">
                  <c:v>6.4341574275316893E-2</c:v>
                </c:pt>
                <c:pt idx="13">
                  <c:v>0.10509227008761539</c:v>
                </c:pt>
                <c:pt idx="14">
                  <c:v>9.1940301437816396E-2</c:v>
                </c:pt>
                <c:pt idx="15">
                  <c:v>0.13550220539017285</c:v>
                </c:pt>
                <c:pt idx="16">
                  <c:v>0.22332654446557226</c:v>
                </c:pt>
                <c:pt idx="17">
                  <c:v>0.23368086001393035</c:v>
                </c:pt>
                <c:pt idx="18">
                  <c:v>0.30421984529136165</c:v>
                </c:pt>
                <c:pt idx="19">
                  <c:v>0.32964655737592746</c:v>
                </c:pt>
                <c:pt idx="20">
                  <c:v>0.1346708034598724</c:v>
                </c:pt>
                <c:pt idx="21">
                  <c:v>0.14499643709710786</c:v>
                </c:pt>
                <c:pt idx="22">
                  <c:v>0.14936620957955926</c:v>
                </c:pt>
                <c:pt idx="23">
                  <c:v>0.23004498116474259</c:v>
                </c:pt>
                <c:pt idx="24">
                  <c:v>0.12988195937811292</c:v>
                </c:pt>
                <c:pt idx="25">
                  <c:v>0.22351514410596268</c:v>
                </c:pt>
                <c:pt idx="26">
                  <c:v>0.12429628628849503</c:v>
                </c:pt>
                <c:pt idx="27">
                  <c:v>0.25394710707642226</c:v>
                </c:pt>
                <c:pt idx="28">
                  <c:v>0.13891501803978532</c:v>
                </c:pt>
                <c:pt idx="29">
                  <c:v>0.2301097131615957</c:v>
                </c:pt>
                <c:pt idx="30">
                  <c:v>0.18473786561871428</c:v>
                </c:pt>
                <c:pt idx="31">
                  <c:v>0.23695342235404995</c:v>
                </c:pt>
                <c:pt idx="32">
                  <c:v>0.16828736979682504</c:v>
                </c:pt>
                <c:pt idx="33">
                  <c:v>0.18575397529201682</c:v>
                </c:pt>
                <c:pt idx="34">
                  <c:v>0.44239239119644658</c:v>
                </c:pt>
                <c:pt idx="35">
                  <c:v>0.40280519196713138</c:v>
                </c:pt>
                <c:pt idx="36">
                  <c:v>0.2080442916652481</c:v>
                </c:pt>
                <c:pt idx="37">
                  <c:v>0.20703943977434275</c:v>
                </c:pt>
                <c:pt idx="38">
                  <c:v>0.35904274479868281</c:v>
                </c:pt>
                <c:pt idx="39">
                  <c:v>0.2538303437849373</c:v>
                </c:pt>
                <c:pt idx="40">
                  <c:v>0.45014457959499116</c:v>
                </c:pt>
                <c:pt idx="41">
                  <c:v>0.1976149506837051</c:v>
                </c:pt>
                <c:pt idx="42">
                  <c:v>0.37899697072214944</c:v>
                </c:pt>
                <c:pt idx="43">
                  <c:v>0.35398790927609708</c:v>
                </c:pt>
                <c:pt idx="44">
                  <c:v>0.44481007167126968</c:v>
                </c:pt>
                <c:pt idx="45">
                  <c:v>0.23268245230988843</c:v>
                </c:pt>
                <c:pt idx="46">
                  <c:v>0.3547564468721438</c:v>
                </c:pt>
                <c:pt idx="47">
                  <c:v>0.13997777282810692</c:v>
                </c:pt>
                <c:pt idx="48">
                  <c:v>0.35984902255734624</c:v>
                </c:pt>
                <c:pt idx="49">
                  <c:v>0.24111410344504206</c:v>
                </c:pt>
                <c:pt idx="50">
                  <c:v>0.34921039879071691</c:v>
                </c:pt>
                <c:pt idx="51">
                  <c:v>0.25939201873064038</c:v>
                </c:pt>
                <c:pt idx="52">
                  <c:v>0.28206729025724481</c:v>
                </c:pt>
                <c:pt idx="53">
                  <c:v>0.24387035702532131</c:v>
                </c:pt>
                <c:pt idx="54">
                  <c:v>0.25033936032853354</c:v>
                </c:pt>
                <c:pt idx="55">
                  <c:v>0.19225459171796622</c:v>
                </c:pt>
                <c:pt idx="56">
                  <c:v>0.3380752866414779</c:v>
                </c:pt>
                <c:pt idx="57">
                  <c:v>0.24064095529695867</c:v>
                </c:pt>
                <c:pt idx="58">
                  <c:v>0.46768580414007993</c:v>
                </c:pt>
                <c:pt idx="59">
                  <c:v>0.19513944234574185</c:v>
                </c:pt>
                <c:pt idx="60">
                  <c:v>0.46210291491123606</c:v>
                </c:pt>
                <c:pt idx="61">
                  <c:v>0.24249019691958648</c:v>
                </c:pt>
                <c:pt idx="62">
                  <c:v>0.45471849501032435</c:v>
                </c:pt>
                <c:pt idx="63">
                  <c:v>0.38503352082694281</c:v>
                </c:pt>
                <c:pt idx="64">
                  <c:v>0.24490687440172548</c:v>
                </c:pt>
                <c:pt idx="65">
                  <c:v>0.40730436810302983</c:v>
                </c:pt>
                <c:pt idx="66">
                  <c:v>0.42214683724720298</c:v>
                </c:pt>
                <c:pt idx="67">
                  <c:v>0.53280842464133693</c:v>
                </c:pt>
                <c:pt idx="68">
                  <c:v>0.38960521311196605</c:v>
                </c:pt>
                <c:pt idx="69">
                  <c:v>0.44340822903935495</c:v>
                </c:pt>
                <c:pt idx="70">
                  <c:v>0.93988674067582656</c:v>
                </c:pt>
                <c:pt idx="71">
                  <c:v>1.1026381309223143</c:v>
                </c:pt>
                <c:pt idx="72">
                  <c:v>0.14808630459171615</c:v>
                </c:pt>
                <c:pt idx="73">
                  <c:v>0.13183675328073566</c:v>
                </c:pt>
                <c:pt idx="74">
                  <c:v>5.3128267816860503E-2</c:v>
                </c:pt>
                <c:pt idx="75">
                  <c:v>0.10459065809534994</c:v>
                </c:pt>
                <c:pt idx="76">
                  <c:v>0.16283968830998286</c:v>
                </c:pt>
                <c:pt idx="77">
                  <c:v>0.26669327915563062</c:v>
                </c:pt>
                <c:pt idx="78">
                  <c:v>0.20838028193207944</c:v>
                </c:pt>
                <c:pt idx="79">
                  <c:v>0.38498978203935447</c:v>
                </c:pt>
                <c:pt idx="80">
                  <c:v>0.13990121268770589</c:v>
                </c:pt>
                <c:pt idx="81">
                  <c:v>0.3369907290446838</c:v>
                </c:pt>
                <c:pt idx="82">
                  <c:v>0.19688438149356463</c:v>
                </c:pt>
                <c:pt idx="83">
                  <c:v>0.23003613929149694</c:v>
                </c:pt>
                <c:pt idx="84">
                  <c:v>0.17240307407480779</c:v>
                </c:pt>
                <c:pt idx="85">
                  <c:v>0.16216018245628583</c:v>
                </c:pt>
              </c:numCache>
            </c:numRef>
          </c:xVal>
          <c:yVal>
            <c:numRef>
              <c:f>'REduced data MPASS'!$AH$29:$AH$160</c:f>
              <c:numCache>
                <c:formatCode>0.000</c:formatCode>
                <c:ptCount val="90"/>
                <c:pt idx="0">
                  <c:v>2.8993357454059898E-2</c:v>
                </c:pt>
                <c:pt idx="1">
                  <c:v>3.4853850095922234E-2</c:v>
                </c:pt>
                <c:pt idx="2">
                  <c:v>3.32123064989025E-2</c:v>
                </c:pt>
                <c:pt idx="3">
                  <c:v>3.4405043016007122E-2</c:v>
                </c:pt>
                <c:pt idx="4">
                  <c:v>3.0694749630656319E-2</c:v>
                </c:pt>
                <c:pt idx="5">
                  <c:v>2.9871795112720353E-2</c:v>
                </c:pt>
                <c:pt idx="6">
                  <c:v>3.2549022484673361E-2</c:v>
                </c:pt>
                <c:pt idx="7">
                  <c:v>3.7127759836464547E-2</c:v>
                </c:pt>
                <c:pt idx="8">
                  <c:v>3.4936315927614141E-2</c:v>
                </c:pt>
                <c:pt idx="9">
                  <c:v>3.5501588885370736E-2</c:v>
                </c:pt>
                <c:pt idx="10">
                  <c:v>3.4263202936463177E-2</c:v>
                </c:pt>
                <c:pt idx="11">
                  <c:v>3.613825237492406E-2</c:v>
                </c:pt>
                <c:pt idx="12">
                  <c:v>3.8762293814106064E-2</c:v>
                </c:pt>
                <c:pt idx="13">
                  <c:v>4.0960478988366078E-2</c:v>
                </c:pt>
                <c:pt idx="14">
                  <c:v>3.7033329392250972E-2</c:v>
                </c:pt>
                <c:pt idx="15">
                  <c:v>3.5804107773837288E-2</c:v>
                </c:pt>
                <c:pt idx="16">
                  <c:v>4.3284807245664844E-2</c:v>
                </c:pt>
                <c:pt idx="17">
                  <c:v>4.2021161295630868E-2</c:v>
                </c:pt>
                <c:pt idx="18">
                  <c:v>3.9727881450433204E-2</c:v>
                </c:pt>
                <c:pt idx="19">
                  <c:v>4.0362711070848795E-2</c:v>
                </c:pt>
                <c:pt idx="20">
                  <c:v>4.1310703596435322E-2</c:v>
                </c:pt>
                <c:pt idx="21">
                  <c:v>3.8200174530760529E-2</c:v>
                </c:pt>
                <c:pt idx="22">
                  <c:v>3.6325575930246212E-2</c:v>
                </c:pt>
                <c:pt idx="23">
                  <c:v>2.9772658351645803E-2</c:v>
                </c:pt>
                <c:pt idx="24">
                  <c:v>2.9127729173865385E-2</c:v>
                </c:pt>
                <c:pt idx="25">
                  <c:v>2.9105328195547231E-2</c:v>
                </c:pt>
                <c:pt idx="26">
                  <c:v>2.929457975941771E-2</c:v>
                </c:pt>
                <c:pt idx="27">
                  <c:v>2.9274870450336082E-2</c:v>
                </c:pt>
                <c:pt idx="28">
                  <c:v>2.9331836379530463E-2</c:v>
                </c:pt>
                <c:pt idx="29">
                  <c:v>2.9507601227128227E-2</c:v>
                </c:pt>
                <c:pt idx="30">
                  <c:v>2.9863245582978343E-2</c:v>
                </c:pt>
                <c:pt idx="31">
                  <c:v>3.0502607650178828E-2</c:v>
                </c:pt>
                <c:pt idx="32">
                  <c:v>2.8724451584369801E-2</c:v>
                </c:pt>
                <c:pt idx="33">
                  <c:v>2.8742320322663092E-2</c:v>
                </c:pt>
                <c:pt idx="34">
                  <c:v>4.4827524993743983E-2</c:v>
                </c:pt>
                <c:pt idx="35">
                  <c:v>4.2501922569073425E-2</c:v>
                </c:pt>
                <c:pt idx="36">
                  <c:v>3.6968546838285758E-2</c:v>
                </c:pt>
                <c:pt idx="37">
                  <c:v>3.3826477741329367E-2</c:v>
                </c:pt>
                <c:pt idx="38">
                  <c:v>2.7689566236748064E-2</c:v>
                </c:pt>
                <c:pt idx="39">
                  <c:v>2.770117210271078E-2</c:v>
                </c:pt>
                <c:pt idx="40">
                  <c:v>2.80409938319751E-2</c:v>
                </c:pt>
                <c:pt idx="41">
                  <c:v>3.550349974789041E-2</c:v>
                </c:pt>
                <c:pt idx="42">
                  <c:v>3.2446875249857704E-2</c:v>
                </c:pt>
                <c:pt idx="43">
                  <c:v>3.4705972021085954E-2</c:v>
                </c:pt>
                <c:pt idx="44">
                  <c:v>3.2056243404770396E-2</c:v>
                </c:pt>
                <c:pt idx="45">
                  <c:v>3.7155848502301053E-2</c:v>
                </c:pt>
                <c:pt idx="46">
                  <c:v>3.8241893912054584E-2</c:v>
                </c:pt>
                <c:pt idx="47">
                  <c:v>3.0173965984118589E-2</c:v>
                </c:pt>
                <c:pt idx="48">
                  <c:v>2.7173950395280269E-2</c:v>
                </c:pt>
                <c:pt idx="49">
                  <c:v>3.2716229222399286E-2</c:v>
                </c:pt>
                <c:pt idx="50">
                  <c:v>3.2200220527640336E-2</c:v>
                </c:pt>
                <c:pt idx="51">
                  <c:v>3.6074243800038569E-2</c:v>
                </c:pt>
                <c:pt idx="52">
                  <c:v>3.5084392047817249E-2</c:v>
                </c:pt>
                <c:pt idx="53">
                  <c:v>3.6474673145305288E-2</c:v>
                </c:pt>
                <c:pt idx="54">
                  <c:v>3.5935600032160911E-2</c:v>
                </c:pt>
                <c:pt idx="55">
                  <c:v>3.2451687661120096E-2</c:v>
                </c:pt>
                <c:pt idx="56">
                  <c:v>3.2815186569133112E-2</c:v>
                </c:pt>
                <c:pt idx="57">
                  <c:v>3.0607152670349733E-2</c:v>
                </c:pt>
                <c:pt idx="58">
                  <c:v>3.0297409236764994E-2</c:v>
                </c:pt>
                <c:pt idx="59">
                  <c:v>3.1702446440490251E-2</c:v>
                </c:pt>
                <c:pt idx="60">
                  <c:v>3.4706741022678456E-2</c:v>
                </c:pt>
                <c:pt idx="61">
                  <c:v>3.4490007092545627E-2</c:v>
                </c:pt>
                <c:pt idx="62">
                  <c:v>3.0550936325312014E-2</c:v>
                </c:pt>
                <c:pt idx="63">
                  <c:v>4.7439301101104864E-2</c:v>
                </c:pt>
                <c:pt idx="64">
                  <c:v>3.4828289751823602E-2</c:v>
                </c:pt>
                <c:pt idx="65">
                  <c:v>3.4494962911374744E-2</c:v>
                </c:pt>
                <c:pt idx="66">
                  <c:v>3.3564307200940724E-2</c:v>
                </c:pt>
                <c:pt idx="67">
                  <c:v>3.1090030277124064E-2</c:v>
                </c:pt>
                <c:pt idx="68">
                  <c:v>2.9279829758068268E-2</c:v>
                </c:pt>
                <c:pt idx="69">
                  <c:v>2.8532280276545557E-2</c:v>
                </c:pt>
                <c:pt idx="70">
                  <c:v>2.8432251960285537E-2</c:v>
                </c:pt>
                <c:pt idx="71">
                  <c:v>2.8498923729618431E-2</c:v>
                </c:pt>
                <c:pt idx="72">
                  <c:v>2.0410251144542601E-2</c:v>
                </c:pt>
                <c:pt idx="73">
                  <c:v>2.1988858698260273E-2</c:v>
                </c:pt>
                <c:pt idx="74">
                  <c:v>2.6428476894092549E-2</c:v>
                </c:pt>
                <c:pt idx="75">
                  <c:v>2.7355694976311538E-2</c:v>
                </c:pt>
                <c:pt idx="76">
                  <c:v>2.0081180143113744E-2</c:v>
                </c:pt>
                <c:pt idx="77">
                  <c:v>1.8737837849237843E-2</c:v>
                </c:pt>
                <c:pt idx="78">
                  <c:v>1.8992864421797373E-2</c:v>
                </c:pt>
                <c:pt idx="79">
                  <c:v>1.9393567644119859E-2</c:v>
                </c:pt>
                <c:pt idx="80">
                  <c:v>1.9210829485215231E-2</c:v>
                </c:pt>
                <c:pt idx="81">
                  <c:v>1.8996434874645505E-2</c:v>
                </c:pt>
                <c:pt idx="82">
                  <c:v>1.6292626409072614E-2</c:v>
                </c:pt>
                <c:pt idx="83">
                  <c:v>2.0426946963692932E-2</c:v>
                </c:pt>
                <c:pt idx="84">
                  <c:v>2.2357195411544878E-2</c:v>
                </c:pt>
                <c:pt idx="85">
                  <c:v>2.4039607061326192E-2</c:v>
                </c:pt>
              </c:numCache>
            </c:numRef>
          </c:yVal>
          <c:smooth val="0"/>
        </c:ser>
        <c:dLbls>
          <c:showLegendKey val="0"/>
          <c:showVal val="0"/>
          <c:showCatName val="0"/>
          <c:showSerName val="0"/>
          <c:showPercent val="0"/>
          <c:showBubbleSize val="0"/>
        </c:dLbls>
        <c:axId val="301279872"/>
        <c:axId val="301302528"/>
      </c:scatterChart>
      <c:scatterChart>
        <c:scatterStyle val="lineMarker"/>
        <c:varyColors val="0"/>
        <c:ser>
          <c:idx val="0"/>
          <c:order val="0"/>
          <c:tx>
            <c:v>ISS Detector</c:v>
          </c:tx>
          <c:spPr>
            <a:ln w="28575">
              <a:noFill/>
            </a:ln>
          </c:spPr>
          <c:xVal>
            <c:numRef>
              <c:f>'REduced data MPASS'!$Q$29:$Q$160</c:f>
              <c:numCache>
                <c:formatCode>0.0000</c:formatCode>
                <c:ptCount val="90"/>
                <c:pt idx="0">
                  <c:v>5.6373119010545703E-2</c:v>
                </c:pt>
                <c:pt idx="1">
                  <c:v>6.6815676631340595E-2</c:v>
                </c:pt>
                <c:pt idx="2">
                  <c:v>5.8581728377719348E-2</c:v>
                </c:pt>
                <c:pt idx="3">
                  <c:v>0.10874987326977262</c:v>
                </c:pt>
                <c:pt idx="4">
                  <c:v>0.14833639810998711</c:v>
                </c:pt>
                <c:pt idx="5">
                  <c:v>0.24311218052959396</c:v>
                </c:pt>
                <c:pt idx="6">
                  <c:v>5.8782385759754953E-2</c:v>
                </c:pt>
                <c:pt idx="7">
                  <c:v>9.5517612038381369E-2</c:v>
                </c:pt>
                <c:pt idx="8">
                  <c:v>0.11797700268537473</c:v>
                </c:pt>
                <c:pt idx="9">
                  <c:v>8.83966382810287E-2</c:v>
                </c:pt>
                <c:pt idx="10">
                  <c:v>0.13818103735430015</c:v>
                </c:pt>
                <c:pt idx="11">
                  <c:v>0.11219893930621616</c:v>
                </c:pt>
                <c:pt idx="12">
                  <c:v>6.4341574275316893E-2</c:v>
                </c:pt>
                <c:pt idx="13">
                  <c:v>0.10509227008761539</c:v>
                </c:pt>
                <c:pt idx="14">
                  <c:v>9.1940301437816396E-2</c:v>
                </c:pt>
                <c:pt idx="15">
                  <c:v>0.13550220539017285</c:v>
                </c:pt>
                <c:pt idx="16">
                  <c:v>0.22332654446557226</c:v>
                </c:pt>
                <c:pt idx="17">
                  <c:v>0.23368086001393035</c:v>
                </c:pt>
                <c:pt idx="18">
                  <c:v>0.30421984529136165</c:v>
                </c:pt>
                <c:pt idx="19">
                  <c:v>0.32964655737592746</c:v>
                </c:pt>
                <c:pt idx="20">
                  <c:v>0.1346708034598724</c:v>
                </c:pt>
                <c:pt idx="21">
                  <c:v>0.14499643709710786</c:v>
                </c:pt>
                <c:pt idx="22">
                  <c:v>0.14936620957955926</c:v>
                </c:pt>
                <c:pt idx="23">
                  <c:v>0.23004498116474259</c:v>
                </c:pt>
                <c:pt idx="24">
                  <c:v>0.12988195937811292</c:v>
                </c:pt>
                <c:pt idx="25">
                  <c:v>0.22351514410596268</c:v>
                </c:pt>
                <c:pt idx="26">
                  <c:v>0.12429628628849503</c:v>
                </c:pt>
                <c:pt idx="27">
                  <c:v>0.25394710707642226</c:v>
                </c:pt>
                <c:pt idx="28">
                  <c:v>0.13891501803978532</c:v>
                </c:pt>
                <c:pt idx="29">
                  <c:v>0.2301097131615957</c:v>
                </c:pt>
                <c:pt idx="30">
                  <c:v>0.18473786561871428</c:v>
                </c:pt>
                <c:pt idx="31">
                  <c:v>0.23695342235404995</c:v>
                </c:pt>
                <c:pt idx="32">
                  <c:v>0.16828736979682504</c:v>
                </c:pt>
                <c:pt idx="33">
                  <c:v>0.18575397529201682</c:v>
                </c:pt>
                <c:pt idx="34">
                  <c:v>0.44239239119644658</c:v>
                </c:pt>
                <c:pt idx="35">
                  <c:v>0.40280519196713138</c:v>
                </c:pt>
                <c:pt idx="36">
                  <c:v>0.2080442916652481</c:v>
                </c:pt>
                <c:pt idx="37">
                  <c:v>0.20703943977434275</c:v>
                </c:pt>
                <c:pt idx="38">
                  <c:v>0.35904274479868281</c:v>
                </c:pt>
                <c:pt idx="39">
                  <c:v>0.2538303437849373</c:v>
                </c:pt>
                <c:pt idx="40">
                  <c:v>0.45014457959499116</c:v>
                </c:pt>
                <c:pt idx="41">
                  <c:v>0.1976149506837051</c:v>
                </c:pt>
                <c:pt idx="42">
                  <c:v>0.37899697072214944</c:v>
                </c:pt>
                <c:pt idx="43">
                  <c:v>0.35398790927609708</c:v>
                </c:pt>
                <c:pt idx="44">
                  <c:v>0.44481007167126968</c:v>
                </c:pt>
                <c:pt idx="45">
                  <c:v>0.23268245230988843</c:v>
                </c:pt>
                <c:pt idx="46">
                  <c:v>0.3547564468721438</c:v>
                </c:pt>
                <c:pt idx="47">
                  <c:v>0.13997777282810692</c:v>
                </c:pt>
                <c:pt idx="48">
                  <c:v>0.35984902255734624</c:v>
                </c:pt>
                <c:pt idx="49">
                  <c:v>0.24111410344504206</c:v>
                </c:pt>
                <c:pt idx="50">
                  <c:v>0.34921039879071691</c:v>
                </c:pt>
                <c:pt idx="51">
                  <c:v>0.25939201873064038</c:v>
                </c:pt>
                <c:pt idx="52">
                  <c:v>0.28206729025724481</c:v>
                </c:pt>
                <c:pt idx="53">
                  <c:v>0.24387035702532131</c:v>
                </c:pt>
                <c:pt idx="54">
                  <c:v>0.25033936032853354</c:v>
                </c:pt>
                <c:pt idx="55">
                  <c:v>0.19225459171796622</c:v>
                </c:pt>
                <c:pt idx="56">
                  <c:v>0.3380752866414779</c:v>
                </c:pt>
                <c:pt idx="57">
                  <c:v>0.24064095529695867</c:v>
                </c:pt>
                <c:pt idx="58">
                  <c:v>0.46768580414007993</c:v>
                </c:pt>
                <c:pt idx="59">
                  <c:v>0.19513944234574185</c:v>
                </c:pt>
                <c:pt idx="60">
                  <c:v>0.46210291491123606</c:v>
                </c:pt>
                <c:pt idx="61">
                  <c:v>0.24249019691958648</c:v>
                </c:pt>
                <c:pt idx="62">
                  <c:v>0.45471849501032435</c:v>
                </c:pt>
                <c:pt idx="63">
                  <c:v>0.38503352082694281</c:v>
                </c:pt>
                <c:pt idx="64">
                  <c:v>0.24490687440172548</c:v>
                </c:pt>
                <c:pt idx="65">
                  <c:v>0.40730436810302983</c:v>
                </c:pt>
                <c:pt idx="66">
                  <c:v>0.42214683724720298</c:v>
                </c:pt>
                <c:pt idx="67">
                  <c:v>0.53280842464133693</c:v>
                </c:pt>
                <c:pt idx="68">
                  <c:v>0.38960521311196605</c:v>
                </c:pt>
                <c:pt idx="69">
                  <c:v>0.44340822903935495</c:v>
                </c:pt>
                <c:pt idx="70">
                  <c:v>0.93988674067582656</c:v>
                </c:pt>
                <c:pt idx="71">
                  <c:v>1.1026381309223143</c:v>
                </c:pt>
                <c:pt idx="72">
                  <c:v>0.14808630459171615</c:v>
                </c:pt>
                <c:pt idx="73">
                  <c:v>0.13183675328073566</c:v>
                </c:pt>
                <c:pt idx="74">
                  <c:v>5.3128267816860503E-2</c:v>
                </c:pt>
                <c:pt idx="75">
                  <c:v>0.10459065809534994</c:v>
                </c:pt>
                <c:pt idx="76">
                  <c:v>0.16283968830998286</c:v>
                </c:pt>
                <c:pt idx="77">
                  <c:v>0.26669327915563062</c:v>
                </c:pt>
                <c:pt idx="78">
                  <c:v>0.20838028193207944</c:v>
                </c:pt>
                <c:pt idx="79">
                  <c:v>0.38498978203935447</c:v>
                </c:pt>
                <c:pt idx="80">
                  <c:v>0.13990121268770589</c:v>
                </c:pt>
                <c:pt idx="81">
                  <c:v>0.3369907290446838</c:v>
                </c:pt>
                <c:pt idx="82">
                  <c:v>0.19688438149356463</c:v>
                </c:pt>
                <c:pt idx="83">
                  <c:v>0.23003613929149694</c:v>
                </c:pt>
                <c:pt idx="84">
                  <c:v>0.17240307407480779</c:v>
                </c:pt>
                <c:pt idx="85">
                  <c:v>0.16216018245628583</c:v>
                </c:pt>
              </c:numCache>
            </c:numRef>
          </c:xVal>
          <c:yVal>
            <c:numRef>
              <c:f>'REduced data MPASS'!$H$29:$H$160</c:f>
              <c:numCache>
                <c:formatCode>0.00000</c:formatCode>
                <c:ptCount val="90"/>
                <c:pt idx="0">
                  <c:v>0.4175567</c:v>
                </c:pt>
                <c:pt idx="1">
                  <c:v>0.40887450000000003</c:v>
                </c:pt>
                <c:pt idx="2">
                  <c:v>0.67800000000000005</c:v>
                </c:pt>
                <c:pt idx="3">
                  <c:v>0.623</c:v>
                </c:pt>
                <c:pt idx="4">
                  <c:v>6.242</c:v>
                </c:pt>
                <c:pt idx="5">
                  <c:v>6.2480000000000002</c:v>
                </c:pt>
                <c:pt idx="6">
                  <c:v>0.43725589999999998</c:v>
                </c:pt>
                <c:pt idx="7">
                  <c:v>0.49409475000000008</c:v>
                </c:pt>
                <c:pt idx="8">
                  <c:v>0.72169489999999992</c:v>
                </c:pt>
                <c:pt idx="9">
                  <c:v>0.65225210000000011</c:v>
                </c:pt>
                <c:pt idx="10">
                  <c:v>0.74058540000000006</c:v>
                </c:pt>
                <c:pt idx="11">
                  <c:v>1.1677094999999995</c:v>
                </c:pt>
                <c:pt idx="12">
                  <c:v>0.71632394999999993</c:v>
                </c:pt>
                <c:pt idx="13">
                  <c:v>0.7473449499999999</c:v>
                </c:pt>
                <c:pt idx="14">
                  <c:v>0.7454529000000002</c:v>
                </c:pt>
                <c:pt idx="15">
                  <c:v>0.84228519999999985</c:v>
                </c:pt>
                <c:pt idx="16">
                  <c:v>2.7684004999999998</c:v>
                </c:pt>
                <c:pt idx="17">
                  <c:v>2.4593499999999997</c:v>
                </c:pt>
                <c:pt idx="18">
                  <c:v>5.4696210000000018</c:v>
                </c:pt>
                <c:pt idx="19">
                  <c:v>5.1269247619047622</c:v>
                </c:pt>
                <c:pt idx="20">
                  <c:v>4.6021415000000001</c:v>
                </c:pt>
                <c:pt idx="21">
                  <c:v>4.4236300000000002</c:v>
                </c:pt>
                <c:pt idx="22">
                  <c:v>6.2560000000000002</c:v>
                </c:pt>
                <c:pt idx="23">
                  <c:v>6.2574299999999994</c:v>
                </c:pt>
                <c:pt idx="24">
                  <c:v>6.2357344999999995</c:v>
                </c:pt>
                <c:pt idx="25">
                  <c:v>6.2396854999999993</c:v>
                </c:pt>
                <c:pt idx="26">
                  <c:v>6.2501534999999988</c:v>
                </c:pt>
                <c:pt idx="27">
                  <c:v>6.2508695000000012</c:v>
                </c:pt>
                <c:pt idx="28">
                  <c:v>6.2503665000000002</c:v>
                </c:pt>
                <c:pt idx="29">
                  <c:v>6.2532045000000007</c:v>
                </c:pt>
                <c:pt idx="30">
                  <c:v>5.7956835</c:v>
                </c:pt>
                <c:pt idx="31">
                  <c:v>5.7411044999999996</c:v>
                </c:pt>
                <c:pt idx="32">
                  <c:v>6.222127619047618</c:v>
                </c:pt>
                <c:pt idx="33">
                  <c:v>6.1840814999999996</c:v>
                </c:pt>
                <c:pt idx="34">
                  <c:v>6.2560419999999999</c:v>
                </c:pt>
                <c:pt idx="35">
                  <c:v>6.2467810000000012</c:v>
                </c:pt>
                <c:pt idx="36">
                  <c:v>6.2439999999999998</c:v>
                </c:pt>
                <c:pt idx="37">
                  <c:v>6.2380000000000004</c:v>
                </c:pt>
                <c:pt idx="38">
                  <c:v>6.24</c:v>
                </c:pt>
                <c:pt idx="39">
                  <c:v>6.2480000000000002</c:v>
                </c:pt>
                <c:pt idx="40">
                  <c:v>6.2489999999999997</c:v>
                </c:pt>
                <c:pt idx="41">
                  <c:v>6.2568344999999992</c:v>
                </c:pt>
                <c:pt idx="42">
                  <c:v>6.2590780000000006</c:v>
                </c:pt>
                <c:pt idx="43">
                  <c:v>6.2617504999999998</c:v>
                </c:pt>
                <c:pt idx="44">
                  <c:v>6.2638249999999998</c:v>
                </c:pt>
                <c:pt idx="45">
                  <c:v>6.2280885000000001</c:v>
                </c:pt>
                <c:pt idx="46">
                  <c:v>6.2334444999999992</c:v>
                </c:pt>
                <c:pt idx="47">
                  <c:v>4.8198089999999993</c:v>
                </c:pt>
                <c:pt idx="48">
                  <c:v>4.3817289999999991</c:v>
                </c:pt>
                <c:pt idx="49">
                  <c:v>5.5750130000000011</c:v>
                </c:pt>
                <c:pt idx="50">
                  <c:v>5.2804570000000011</c:v>
                </c:pt>
                <c:pt idx="51">
                  <c:v>6.2564994999999985</c:v>
                </c:pt>
                <c:pt idx="52">
                  <c:v>6.2575835</c:v>
                </c:pt>
                <c:pt idx="53">
                  <c:v>6.2647500000000003</c:v>
                </c:pt>
                <c:pt idx="54">
                  <c:v>6.2450000000000001</c:v>
                </c:pt>
                <c:pt idx="55">
                  <c:v>6.2460000000000004</c:v>
                </c:pt>
                <c:pt idx="56">
                  <c:v>6.2489999999999997</c:v>
                </c:pt>
                <c:pt idx="57">
                  <c:v>6.25</c:v>
                </c:pt>
                <c:pt idx="58">
                  <c:v>6.25</c:v>
                </c:pt>
                <c:pt idx="59">
                  <c:v>6.2439999999999998</c:v>
                </c:pt>
                <c:pt idx="60">
                  <c:v>6.2469999999999999</c:v>
                </c:pt>
                <c:pt idx="61">
                  <c:v>6.2490080000000008</c:v>
                </c:pt>
                <c:pt idx="62">
                  <c:v>6.2502130000000005</c:v>
                </c:pt>
                <c:pt idx="63">
                  <c:v>6.2453619999999983</c:v>
                </c:pt>
                <c:pt idx="64">
                  <c:v>6.2489929999999996</c:v>
                </c:pt>
                <c:pt idx="65">
                  <c:v>6.2518004999999999</c:v>
                </c:pt>
                <c:pt idx="66">
                  <c:v>6.2520449999999999</c:v>
                </c:pt>
                <c:pt idx="67">
                  <c:v>6.2521819999999995</c:v>
                </c:pt>
                <c:pt idx="68">
                  <c:v>6.2606215000000001</c:v>
                </c:pt>
                <c:pt idx="69">
                  <c:v>6.2601764999999991</c:v>
                </c:pt>
                <c:pt idx="70">
                  <c:v>6.2529599999999999</c:v>
                </c:pt>
                <c:pt idx="71">
                  <c:v>6.2513584999999985</c:v>
                </c:pt>
                <c:pt idx="72">
                  <c:v>3.4159999999999999</c:v>
                </c:pt>
                <c:pt idx="73">
                  <c:v>0.1842</c:v>
                </c:pt>
                <c:pt idx="74">
                  <c:v>0.188</c:v>
                </c:pt>
                <c:pt idx="75">
                  <c:v>0.78200000000000003</c:v>
                </c:pt>
                <c:pt idx="76">
                  <c:v>1.1039280000000002</c:v>
                </c:pt>
                <c:pt idx="77">
                  <c:v>1.1247265</c:v>
                </c:pt>
                <c:pt idx="78">
                  <c:v>2.1625675000000006</c:v>
                </c:pt>
                <c:pt idx="79">
                  <c:v>2.1021720000000004</c:v>
                </c:pt>
                <c:pt idx="80">
                  <c:v>1.7692875000000003</c:v>
                </c:pt>
                <c:pt idx="81">
                  <c:v>1.8084105000000001</c:v>
                </c:pt>
                <c:pt idx="82">
                  <c:v>0.94950894999999991</c:v>
                </c:pt>
                <c:pt idx="83">
                  <c:v>0.94136045000000002</c:v>
                </c:pt>
                <c:pt idx="84">
                  <c:v>0.72790545000000006</c:v>
                </c:pt>
                <c:pt idx="85">
                  <c:v>0.69680799999999998</c:v>
                </c:pt>
              </c:numCache>
            </c:numRef>
          </c:yVal>
          <c:smooth val="0"/>
        </c:ser>
        <c:dLbls>
          <c:showLegendKey val="0"/>
          <c:showVal val="0"/>
          <c:showCatName val="0"/>
          <c:showSerName val="0"/>
          <c:showPercent val="0"/>
          <c:showBubbleSize val="0"/>
        </c:dLbls>
        <c:axId val="301314432"/>
        <c:axId val="301304448"/>
      </c:scatterChart>
      <c:valAx>
        <c:axId val="301279872"/>
        <c:scaling>
          <c:orientation val="minMax"/>
          <c:max val="0.60000000000000009"/>
        </c:scaling>
        <c:delete val="0"/>
        <c:axPos val="b"/>
        <c:title>
          <c:tx>
            <c:rich>
              <a:bodyPr/>
              <a:lstStyle/>
              <a:p>
                <a:pPr>
                  <a:defRPr/>
                </a:pPr>
                <a:r>
                  <a:rPr lang="en-US"/>
                  <a:t>AMD</a:t>
                </a:r>
              </a:p>
            </c:rich>
          </c:tx>
          <c:overlay val="0"/>
        </c:title>
        <c:numFmt formatCode="0.0000" sourceLinked="1"/>
        <c:majorTickMark val="out"/>
        <c:minorTickMark val="none"/>
        <c:tickLblPos val="nextTo"/>
        <c:crossAx val="301302528"/>
        <c:crosses val="autoZero"/>
        <c:crossBetween val="midCat"/>
      </c:valAx>
      <c:valAx>
        <c:axId val="301302528"/>
        <c:scaling>
          <c:orientation val="minMax"/>
        </c:scaling>
        <c:delete val="0"/>
        <c:axPos val="l"/>
        <c:majorGridlines/>
        <c:title>
          <c:tx>
            <c:rich>
              <a:bodyPr rot="-5400000" vert="horz"/>
              <a:lstStyle/>
              <a:p>
                <a:pPr>
                  <a:defRPr/>
                </a:pPr>
                <a:r>
                  <a:rPr lang="en-US"/>
                  <a:t>MASS</a:t>
                </a:r>
              </a:p>
            </c:rich>
          </c:tx>
          <c:overlay val="0"/>
        </c:title>
        <c:numFmt formatCode="0.000" sourceLinked="1"/>
        <c:majorTickMark val="out"/>
        <c:minorTickMark val="none"/>
        <c:tickLblPos val="nextTo"/>
        <c:crossAx val="301279872"/>
        <c:crosses val="autoZero"/>
        <c:crossBetween val="midCat"/>
      </c:valAx>
      <c:valAx>
        <c:axId val="301304448"/>
        <c:scaling>
          <c:orientation val="minMax"/>
        </c:scaling>
        <c:delete val="0"/>
        <c:axPos val="r"/>
        <c:numFmt formatCode="0.00000" sourceLinked="1"/>
        <c:majorTickMark val="out"/>
        <c:minorTickMark val="none"/>
        <c:tickLblPos val="nextTo"/>
        <c:crossAx val="301314432"/>
        <c:crosses val="max"/>
        <c:crossBetween val="midCat"/>
      </c:valAx>
      <c:valAx>
        <c:axId val="301314432"/>
        <c:scaling>
          <c:orientation val="minMax"/>
        </c:scaling>
        <c:delete val="1"/>
        <c:axPos val="b"/>
        <c:numFmt formatCode="0.0000" sourceLinked="1"/>
        <c:majorTickMark val="out"/>
        <c:minorTickMark val="none"/>
        <c:tickLblPos val="nextTo"/>
        <c:crossAx val="30130444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484204706767108"/>
          <c:y val="0.13673124565549921"/>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MPASS'!$K$29:$K$56</c:f>
              <c:numCache>
                <c:formatCode>General</c:formatCode>
                <c:ptCount val="22"/>
                <c:pt idx="0">
                  <c:v>1825597.0139817814</c:v>
                </c:pt>
                <c:pt idx="1">
                  <c:v>1059919.9201329139</c:v>
                </c:pt>
                <c:pt idx="2">
                  <c:v>2754038.3947668634</c:v>
                </c:pt>
                <c:pt idx="3">
                  <c:v>771019.08738255932</c:v>
                </c:pt>
                <c:pt idx="4">
                  <c:v>5850382.3566217786</c:v>
                </c:pt>
                <c:pt idx="5">
                  <c:v>1797875.6062855036</c:v>
                </c:pt>
                <c:pt idx="6">
                  <c:v>2604648.3618304073</c:v>
                </c:pt>
                <c:pt idx="7">
                  <c:v>1053905.9212926894</c:v>
                </c:pt>
                <c:pt idx="8">
                  <c:v>1041691.6091550778</c:v>
                </c:pt>
                <c:pt idx="9">
                  <c:v>3460328.2386265798</c:v>
                </c:pt>
                <c:pt idx="10">
                  <c:v>1237767.5991045895</c:v>
                </c:pt>
                <c:pt idx="11">
                  <c:v>954553.49010622012</c:v>
                </c:pt>
                <c:pt idx="12">
                  <c:v>2951666.0508853504</c:v>
                </c:pt>
                <c:pt idx="13">
                  <c:v>990233.64370977459</c:v>
                </c:pt>
                <c:pt idx="14">
                  <c:v>3018896.3813527012</c:v>
                </c:pt>
                <c:pt idx="15">
                  <c:v>1151405.4928839717</c:v>
                </c:pt>
                <c:pt idx="16">
                  <c:v>277645.73872056679</c:v>
                </c:pt>
                <c:pt idx="17">
                  <c:v>253109.83922102317</c:v>
                </c:pt>
                <c:pt idx="18">
                  <c:v>258123.09072398374</c:v>
                </c:pt>
                <c:pt idx="19">
                  <c:v>211761.04779864493</c:v>
                </c:pt>
                <c:pt idx="20">
                  <c:v>495068.20928105974</c:v>
                </c:pt>
                <c:pt idx="21">
                  <c:v>451723.46541728929</c:v>
                </c:pt>
              </c:numCache>
            </c:numRef>
          </c:xVal>
          <c:yVal>
            <c:numRef>
              <c:f>'REduced data MPASS'!$H$29:$H$56</c:f>
              <c:numCache>
                <c:formatCode>0.00000</c:formatCode>
                <c:ptCount val="22"/>
                <c:pt idx="0">
                  <c:v>0.4175567</c:v>
                </c:pt>
                <c:pt idx="1">
                  <c:v>0.40887450000000003</c:v>
                </c:pt>
                <c:pt idx="2">
                  <c:v>0.67800000000000005</c:v>
                </c:pt>
                <c:pt idx="3">
                  <c:v>0.623</c:v>
                </c:pt>
                <c:pt idx="4">
                  <c:v>6.242</c:v>
                </c:pt>
                <c:pt idx="5">
                  <c:v>6.2480000000000002</c:v>
                </c:pt>
                <c:pt idx="6">
                  <c:v>0.43725589999999998</c:v>
                </c:pt>
                <c:pt idx="7">
                  <c:v>0.49409475000000008</c:v>
                </c:pt>
                <c:pt idx="8">
                  <c:v>0.72169489999999992</c:v>
                </c:pt>
                <c:pt idx="9">
                  <c:v>0.65225210000000011</c:v>
                </c:pt>
                <c:pt idx="10">
                  <c:v>0.74058540000000006</c:v>
                </c:pt>
                <c:pt idx="11">
                  <c:v>1.1677094999999995</c:v>
                </c:pt>
                <c:pt idx="12">
                  <c:v>0.71632394999999993</c:v>
                </c:pt>
                <c:pt idx="13">
                  <c:v>0.7473449499999999</c:v>
                </c:pt>
                <c:pt idx="14">
                  <c:v>0.7454529000000002</c:v>
                </c:pt>
                <c:pt idx="15">
                  <c:v>0.84228519999999985</c:v>
                </c:pt>
                <c:pt idx="16">
                  <c:v>2.7684004999999998</c:v>
                </c:pt>
                <c:pt idx="17">
                  <c:v>2.4593499999999997</c:v>
                </c:pt>
                <c:pt idx="18">
                  <c:v>5.4696210000000018</c:v>
                </c:pt>
                <c:pt idx="19">
                  <c:v>5.1269247619047622</c:v>
                </c:pt>
                <c:pt idx="20">
                  <c:v>4.6021415000000001</c:v>
                </c:pt>
                <c:pt idx="21">
                  <c:v>4.4236300000000002</c:v>
                </c:pt>
              </c:numCache>
            </c:numRef>
          </c:yVal>
          <c:smooth val="0"/>
        </c:ser>
        <c:ser>
          <c:idx val="0"/>
          <c:order val="1"/>
          <c:tx>
            <c:v>Lampwick</c:v>
          </c:tx>
          <c:spPr>
            <a:ln w="28575">
              <a:noFill/>
            </a:ln>
          </c:spPr>
          <c:marker>
            <c:symbol val="diamond"/>
            <c:size val="10"/>
          </c:marker>
          <c:dPt>
            <c:idx val="12"/>
            <c:bubble3D val="0"/>
          </c:dPt>
          <c:xVal>
            <c:numRef>
              <c:f>'REduced data MPASS'!$K$65:$K$83</c:f>
              <c:numCache>
                <c:formatCode>General</c:formatCode>
                <c:ptCount val="14"/>
                <c:pt idx="0">
                  <c:v>2819890.7109968318</c:v>
                </c:pt>
                <c:pt idx="1">
                  <c:v>1251718.8795930552</c:v>
                </c:pt>
                <c:pt idx="2">
                  <c:v>2987215.0655236603</c:v>
                </c:pt>
                <c:pt idx="3">
                  <c:v>1158631.8938317611</c:v>
                </c:pt>
                <c:pt idx="4">
                  <c:v>4995552.5704270303</c:v>
                </c:pt>
                <c:pt idx="5">
                  <c:v>1482905.7467800037</c:v>
                </c:pt>
                <c:pt idx="6">
                  <c:v>3463686.4034805261</c:v>
                </c:pt>
                <c:pt idx="7">
                  <c:v>1343413.4028339714</c:v>
                </c:pt>
                <c:pt idx="8">
                  <c:v>212271.61609166127</c:v>
                </c:pt>
                <c:pt idx="9">
                  <c:v>175271.79330633517</c:v>
                </c:pt>
                <c:pt idx="10">
                  <c:v>438728.96546478604</c:v>
                </c:pt>
                <c:pt idx="11">
                  <c:v>329083.62258389778</c:v>
                </c:pt>
                <c:pt idx="12">
                  <c:v>107516.96149531422</c:v>
                </c:pt>
                <c:pt idx="13">
                  <c:v>97001.378207353002</c:v>
                </c:pt>
              </c:numCache>
            </c:numRef>
          </c:xVal>
          <c:yVal>
            <c:numRef>
              <c:f>'REduced data MPASS'!$H$65:$H$83</c:f>
              <c:numCache>
                <c:formatCode>0.00000</c:formatCode>
                <c:ptCount val="14"/>
                <c:pt idx="0">
                  <c:v>6.2560000000000002</c:v>
                </c:pt>
                <c:pt idx="1">
                  <c:v>6.2574299999999994</c:v>
                </c:pt>
                <c:pt idx="2">
                  <c:v>6.2357344999999995</c:v>
                </c:pt>
                <c:pt idx="3">
                  <c:v>6.2396854999999993</c:v>
                </c:pt>
                <c:pt idx="4">
                  <c:v>6.2501534999999988</c:v>
                </c:pt>
                <c:pt idx="5">
                  <c:v>6.2508695000000012</c:v>
                </c:pt>
                <c:pt idx="6">
                  <c:v>6.2503665000000002</c:v>
                </c:pt>
                <c:pt idx="7">
                  <c:v>6.2532045000000007</c:v>
                </c:pt>
                <c:pt idx="8">
                  <c:v>5.7956835</c:v>
                </c:pt>
                <c:pt idx="9">
                  <c:v>5.7411044999999996</c:v>
                </c:pt>
                <c:pt idx="10">
                  <c:v>6.222127619047618</c:v>
                </c:pt>
                <c:pt idx="11">
                  <c:v>6.1840814999999996</c:v>
                </c:pt>
                <c:pt idx="12">
                  <c:v>6.2560419999999999</c:v>
                </c:pt>
                <c:pt idx="13">
                  <c:v>6.2467810000000012</c:v>
                </c:pt>
              </c:numCache>
            </c:numRef>
          </c:yVal>
          <c:smooth val="0"/>
        </c:ser>
        <c:ser>
          <c:idx val="2"/>
          <c:order val="2"/>
          <c:tx>
            <c:v>Pyrell</c:v>
          </c:tx>
          <c:spPr>
            <a:ln w="28575">
              <a:noFill/>
            </a:ln>
          </c:spPr>
          <c:marker>
            <c:symbol val="triangle"/>
            <c:size val="10"/>
          </c:marker>
          <c:xVal>
            <c:numRef>
              <c:f>'REduced data MPASS'!$K$85:$K$103</c:f>
              <c:numCache>
                <c:formatCode>General</c:formatCode>
                <c:ptCount val="17"/>
                <c:pt idx="0">
                  <c:v>3110970.9166285717</c:v>
                </c:pt>
                <c:pt idx="1">
                  <c:v>3862679.2540942985</c:v>
                </c:pt>
                <c:pt idx="2">
                  <c:v>1414788.1544307088</c:v>
                </c:pt>
                <c:pt idx="3">
                  <c:v>3881194.302428619</c:v>
                </c:pt>
                <c:pt idx="4">
                  <c:v>1417570.6344373168</c:v>
                </c:pt>
                <c:pt idx="5">
                  <c:v>4953334.072364063</c:v>
                </c:pt>
                <c:pt idx="6">
                  <c:v>1662805.4414244581</c:v>
                </c:pt>
                <c:pt idx="7">
                  <c:v>3275641.6927261017</c:v>
                </c:pt>
                <c:pt idx="8">
                  <c:v>1632139.978883141</c:v>
                </c:pt>
                <c:pt idx="9">
                  <c:v>3721976.9141411837</c:v>
                </c:pt>
                <c:pt idx="10">
                  <c:v>1683214.9966951662</c:v>
                </c:pt>
                <c:pt idx="11">
                  <c:v>71387.637341986352</c:v>
                </c:pt>
                <c:pt idx="12">
                  <c:v>35876.448108697521</c:v>
                </c:pt>
                <c:pt idx="13">
                  <c:v>42225.750119902383</c:v>
                </c:pt>
                <c:pt idx="14">
                  <c:v>34988.163542684197</c:v>
                </c:pt>
                <c:pt idx="15">
                  <c:v>206018.55669814753</c:v>
                </c:pt>
                <c:pt idx="16">
                  <c:v>192866.11921982534</c:v>
                </c:pt>
              </c:numCache>
            </c:numRef>
          </c:xVal>
          <c:yVal>
            <c:numRef>
              <c:f>'REduced data MPASS'!$H$85:$H$103</c:f>
              <c:numCache>
                <c:formatCode>0.00000</c:formatCode>
                <c:ptCount val="17"/>
                <c:pt idx="0">
                  <c:v>6.2439999999999998</c:v>
                </c:pt>
                <c:pt idx="1">
                  <c:v>6.2380000000000004</c:v>
                </c:pt>
                <c:pt idx="2">
                  <c:v>6.24</c:v>
                </c:pt>
                <c:pt idx="3">
                  <c:v>6.2480000000000002</c:v>
                </c:pt>
                <c:pt idx="4">
                  <c:v>6.2489999999999997</c:v>
                </c:pt>
                <c:pt idx="5">
                  <c:v>6.2568344999999992</c:v>
                </c:pt>
                <c:pt idx="6">
                  <c:v>6.2590780000000006</c:v>
                </c:pt>
                <c:pt idx="7">
                  <c:v>6.2617504999999998</c:v>
                </c:pt>
                <c:pt idx="8">
                  <c:v>6.2638249999999998</c:v>
                </c:pt>
                <c:pt idx="9">
                  <c:v>6.2280885000000001</c:v>
                </c:pt>
                <c:pt idx="10">
                  <c:v>6.2334444999999992</c:v>
                </c:pt>
                <c:pt idx="11">
                  <c:v>4.8198089999999993</c:v>
                </c:pt>
                <c:pt idx="12">
                  <c:v>4.3817289999999991</c:v>
                </c:pt>
                <c:pt idx="13">
                  <c:v>5.5750130000000011</c:v>
                </c:pt>
                <c:pt idx="14">
                  <c:v>5.2804570000000011</c:v>
                </c:pt>
                <c:pt idx="15">
                  <c:v>6.2564994999999985</c:v>
                </c:pt>
                <c:pt idx="16">
                  <c:v>6.2575835</c:v>
                </c:pt>
              </c:numCache>
            </c:numRef>
          </c:yVal>
          <c:smooth val="0"/>
        </c:ser>
        <c:ser>
          <c:idx val="3"/>
          <c:order val="3"/>
          <c:tx>
            <c:v>Silicone</c:v>
          </c:tx>
          <c:spPr>
            <a:ln w="28575">
              <a:noFill/>
            </a:ln>
          </c:spPr>
          <c:marker>
            <c:symbol val="x"/>
            <c:size val="10"/>
          </c:marker>
          <c:xVal>
            <c:numRef>
              <c:f>'REduced data MPASS'!$K$112:$K$132</c:f>
              <c:numCache>
                <c:formatCode>General</c:formatCode>
                <c:ptCount val="19"/>
                <c:pt idx="0">
                  <c:v>2523938.5830877088</c:v>
                </c:pt>
                <c:pt idx="1">
                  <c:v>3889058.8258409305</c:v>
                </c:pt>
                <c:pt idx="2">
                  <c:v>3579696.8264696635</c:v>
                </c:pt>
                <c:pt idx="3">
                  <c:v>1353908.7331027978</c:v>
                </c:pt>
                <c:pt idx="4">
                  <c:v>4278212.966048412</c:v>
                </c:pt>
                <c:pt idx="5">
                  <c:v>1523655.4291103429</c:v>
                </c:pt>
                <c:pt idx="6">
                  <c:v>3657432.6076705437</c:v>
                </c:pt>
                <c:pt idx="7">
                  <c:v>850213.29770512425</c:v>
                </c:pt>
                <c:pt idx="8">
                  <c:v>4370648.2804149641</c:v>
                </c:pt>
                <c:pt idx="9">
                  <c:v>1489862.4646337628</c:v>
                </c:pt>
                <c:pt idx="10">
                  <c:v>1352021.2260295507</c:v>
                </c:pt>
                <c:pt idx="11">
                  <c:v>4159047.4441999369</c:v>
                </c:pt>
                <c:pt idx="12">
                  <c:v>1666662.2131405217</c:v>
                </c:pt>
                <c:pt idx="13">
                  <c:v>655944.33171958511</c:v>
                </c:pt>
                <c:pt idx="14">
                  <c:v>482680.64130776486</c:v>
                </c:pt>
                <c:pt idx="15">
                  <c:v>312096.9919050613</c:v>
                </c:pt>
                <c:pt idx="16">
                  <c:v>293202.85419679346</c:v>
                </c:pt>
                <c:pt idx="17">
                  <c:v>161835.03759638718</c:v>
                </c:pt>
                <c:pt idx="18">
                  <c:v>144873.32405044511</c:v>
                </c:pt>
              </c:numCache>
            </c:numRef>
          </c:xVal>
          <c:yVal>
            <c:numRef>
              <c:f>'REduced data MPASS'!$H$112:$H$132</c:f>
              <c:numCache>
                <c:formatCode>0.00000</c:formatCode>
                <c:ptCount val="19"/>
                <c:pt idx="0">
                  <c:v>6.2647500000000003</c:v>
                </c:pt>
                <c:pt idx="1">
                  <c:v>6.2450000000000001</c:v>
                </c:pt>
                <c:pt idx="2">
                  <c:v>6.2460000000000004</c:v>
                </c:pt>
                <c:pt idx="3">
                  <c:v>6.2489999999999997</c:v>
                </c:pt>
                <c:pt idx="4">
                  <c:v>6.25</c:v>
                </c:pt>
                <c:pt idx="5">
                  <c:v>6.25</c:v>
                </c:pt>
                <c:pt idx="6">
                  <c:v>6.2439999999999998</c:v>
                </c:pt>
                <c:pt idx="7">
                  <c:v>6.2469999999999999</c:v>
                </c:pt>
                <c:pt idx="8">
                  <c:v>6.2490080000000008</c:v>
                </c:pt>
                <c:pt idx="9">
                  <c:v>6.2502130000000005</c:v>
                </c:pt>
                <c:pt idx="10">
                  <c:v>6.2453619999999983</c:v>
                </c:pt>
                <c:pt idx="11">
                  <c:v>6.2489929999999996</c:v>
                </c:pt>
                <c:pt idx="12">
                  <c:v>6.2518004999999999</c:v>
                </c:pt>
                <c:pt idx="13">
                  <c:v>6.2520449999999999</c:v>
                </c:pt>
                <c:pt idx="14">
                  <c:v>6.2521819999999995</c:v>
                </c:pt>
                <c:pt idx="15">
                  <c:v>6.2606215000000001</c:v>
                </c:pt>
                <c:pt idx="16">
                  <c:v>6.2601764999999991</c:v>
                </c:pt>
                <c:pt idx="17">
                  <c:v>6.2529599999999999</c:v>
                </c:pt>
                <c:pt idx="18">
                  <c:v>6.2513584999999985</c:v>
                </c:pt>
              </c:numCache>
            </c:numRef>
          </c:yVal>
          <c:smooth val="0"/>
        </c:ser>
        <c:ser>
          <c:idx val="4"/>
          <c:order val="4"/>
          <c:tx>
            <c:v>Teflon</c:v>
          </c:tx>
          <c:spPr>
            <a:ln w="28575">
              <a:noFill/>
            </a:ln>
          </c:spPr>
          <c:marker>
            <c:symbol val="star"/>
            <c:size val="10"/>
          </c:marker>
          <c:xVal>
            <c:numRef>
              <c:f>'REduced data MPASS'!$K$140:$K$155</c:f>
              <c:numCache>
                <c:formatCode>General</c:formatCode>
                <c:ptCount val="14"/>
                <c:pt idx="0">
                  <c:v>3654789.4777492345</c:v>
                </c:pt>
                <c:pt idx="1">
                  <c:v>3037043.9171539079</c:v>
                </c:pt>
                <c:pt idx="2">
                  <c:v>2105294.5686913007</c:v>
                </c:pt>
                <c:pt idx="3">
                  <c:v>557920.01363368786</c:v>
                </c:pt>
                <c:pt idx="4">
                  <c:v>2596153.6033963198</c:v>
                </c:pt>
                <c:pt idx="5">
                  <c:v>974484.86814557225</c:v>
                </c:pt>
                <c:pt idx="6">
                  <c:v>2654993.7023748658</c:v>
                </c:pt>
                <c:pt idx="7">
                  <c:v>920599.7311915328</c:v>
                </c:pt>
                <c:pt idx="8">
                  <c:v>3535853.9755014894</c:v>
                </c:pt>
                <c:pt idx="9">
                  <c:v>909242.92996168404</c:v>
                </c:pt>
                <c:pt idx="10">
                  <c:v>547365.29240186652</c:v>
                </c:pt>
                <c:pt idx="11">
                  <c:v>392836.80301108205</c:v>
                </c:pt>
                <c:pt idx="12">
                  <c:v>195396.75079555667</c:v>
                </c:pt>
                <c:pt idx="13">
                  <c:v>146578.22949047992</c:v>
                </c:pt>
              </c:numCache>
            </c:numRef>
          </c:xVal>
          <c:yVal>
            <c:numRef>
              <c:f>'REduced data MPASS'!$H$140:$H$155</c:f>
              <c:numCache>
                <c:formatCode>0.00000</c:formatCode>
                <c:ptCount val="14"/>
                <c:pt idx="0">
                  <c:v>3.4159999999999999</c:v>
                </c:pt>
                <c:pt idx="1">
                  <c:v>0.1842</c:v>
                </c:pt>
                <c:pt idx="2">
                  <c:v>0.188</c:v>
                </c:pt>
                <c:pt idx="3">
                  <c:v>0.78200000000000003</c:v>
                </c:pt>
                <c:pt idx="4">
                  <c:v>1.1039280000000002</c:v>
                </c:pt>
                <c:pt idx="5">
                  <c:v>1.1247265</c:v>
                </c:pt>
                <c:pt idx="6">
                  <c:v>2.1625675000000006</c:v>
                </c:pt>
                <c:pt idx="7">
                  <c:v>2.1021720000000004</c:v>
                </c:pt>
                <c:pt idx="8">
                  <c:v>1.7692875000000003</c:v>
                </c:pt>
                <c:pt idx="9">
                  <c:v>1.8084105000000001</c:v>
                </c:pt>
                <c:pt idx="10">
                  <c:v>0.94950894999999991</c:v>
                </c:pt>
                <c:pt idx="11">
                  <c:v>0.94136045000000002</c:v>
                </c:pt>
                <c:pt idx="12">
                  <c:v>0.72790545000000006</c:v>
                </c:pt>
                <c:pt idx="13">
                  <c:v>0.69680799999999998</c:v>
                </c:pt>
              </c:numCache>
            </c:numRef>
          </c:yVal>
          <c:smooth val="0"/>
        </c:ser>
        <c:dLbls>
          <c:showLegendKey val="0"/>
          <c:showVal val="0"/>
          <c:showCatName val="0"/>
          <c:showSerName val="0"/>
          <c:showPercent val="0"/>
          <c:showBubbleSize val="0"/>
        </c:dLbls>
        <c:axId val="301166592"/>
        <c:axId val="301168512"/>
      </c:scatterChart>
      <c:valAx>
        <c:axId val="301166592"/>
        <c:scaling>
          <c:orientation val="minMax"/>
        </c:scaling>
        <c:delete val="0"/>
        <c:axPos val="b"/>
        <c:title>
          <c:tx>
            <c:rich>
              <a:bodyPr/>
              <a:lstStyle/>
              <a:p>
                <a:pPr>
                  <a:defRPr sz="2400"/>
                </a:pPr>
                <a:r>
                  <a:rPr lang="en-US" sz="2400">
                    <a:latin typeface="Arial" pitchFamily="34" charset="0"/>
                    <a:cs typeface="Arial" pitchFamily="34" charset="0"/>
                  </a:rPr>
                  <a:t>Number Count (particles/cc)</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301168512"/>
        <c:crosses val="autoZero"/>
        <c:crossBetween val="midCat"/>
      </c:valAx>
      <c:valAx>
        <c:axId val="301168512"/>
        <c:scaling>
          <c:orientation val="minMax"/>
          <c:max val="7"/>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ISS Detector Signal (V)</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1166592"/>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userShapes r:id="rId1"/>
</c:chartSpace>
</file>

<file path=xl/charts/chart9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484204706767108"/>
          <c:y val="0.13673124565549921"/>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MPASS'!$K$29:$K$56</c:f>
              <c:numCache>
                <c:formatCode>General</c:formatCode>
                <c:ptCount val="22"/>
                <c:pt idx="0">
                  <c:v>1825597.0139817814</c:v>
                </c:pt>
                <c:pt idx="1">
                  <c:v>1059919.9201329139</c:v>
                </c:pt>
                <c:pt idx="2">
                  <c:v>2754038.3947668634</c:v>
                </c:pt>
                <c:pt idx="3">
                  <c:v>771019.08738255932</c:v>
                </c:pt>
                <c:pt idx="4">
                  <c:v>5850382.3566217786</c:v>
                </c:pt>
                <c:pt idx="5">
                  <c:v>1797875.6062855036</c:v>
                </c:pt>
                <c:pt idx="6">
                  <c:v>2604648.3618304073</c:v>
                </c:pt>
                <c:pt idx="7">
                  <c:v>1053905.9212926894</c:v>
                </c:pt>
                <c:pt idx="8">
                  <c:v>1041691.6091550778</c:v>
                </c:pt>
                <c:pt idx="9">
                  <c:v>3460328.2386265798</c:v>
                </c:pt>
                <c:pt idx="10">
                  <c:v>1237767.5991045895</c:v>
                </c:pt>
                <c:pt idx="11">
                  <c:v>954553.49010622012</c:v>
                </c:pt>
                <c:pt idx="12">
                  <c:v>2951666.0508853504</c:v>
                </c:pt>
                <c:pt idx="13">
                  <c:v>990233.64370977459</c:v>
                </c:pt>
                <c:pt idx="14">
                  <c:v>3018896.3813527012</c:v>
                </c:pt>
                <c:pt idx="15">
                  <c:v>1151405.4928839717</c:v>
                </c:pt>
                <c:pt idx="16">
                  <c:v>277645.73872056679</c:v>
                </c:pt>
                <c:pt idx="17">
                  <c:v>253109.83922102317</c:v>
                </c:pt>
                <c:pt idx="18">
                  <c:v>258123.09072398374</c:v>
                </c:pt>
                <c:pt idx="19">
                  <c:v>211761.04779864493</c:v>
                </c:pt>
                <c:pt idx="20">
                  <c:v>495068.20928105974</c:v>
                </c:pt>
                <c:pt idx="21">
                  <c:v>451723.46541728929</c:v>
                </c:pt>
              </c:numCache>
            </c:numRef>
          </c:xVal>
          <c:yVal>
            <c:numRef>
              <c:f>'REduced data MPASS'!$AG$29:$AG$56</c:f>
              <c:numCache>
                <c:formatCode>0.000</c:formatCode>
                <c:ptCount val="22"/>
                <c:pt idx="0">
                  <c:v>2.6860098916504257E-2</c:v>
                </c:pt>
                <c:pt idx="1">
                  <c:v>1.7580323778111324E-2</c:v>
                </c:pt>
                <c:pt idx="2">
                  <c:v>2.181038576978761E-2</c:v>
                </c:pt>
                <c:pt idx="3">
                  <c:v>2.3614929480564151E-2</c:v>
                </c:pt>
                <c:pt idx="4">
                  <c:v>2.647077952050016E-2</c:v>
                </c:pt>
                <c:pt idx="5">
                  <c:v>3.4662181268178341E-2</c:v>
                </c:pt>
                <c:pt idx="6">
                  <c:v>1.4330987190429224E-2</c:v>
                </c:pt>
                <c:pt idx="7">
                  <c:v>2.0664828082376577E-2</c:v>
                </c:pt>
                <c:pt idx="8">
                  <c:v>2.3406983722864129E-2</c:v>
                </c:pt>
                <c:pt idx="9">
                  <c:v>1.6731465020933003E-2</c:v>
                </c:pt>
                <c:pt idx="10">
                  <c:v>1.8626909875347444E-2</c:v>
                </c:pt>
                <c:pt idx="11">
                  <c:v>2.9424588762437157E-2</c:v>
                </c:pt>
                <c:pt idx="12">
                  <c:v>3.0899981799793117E-2</c:v>
                </c:pt>
                <c:pt idx="13">
                  <c:v>2.2412655034877989E-2</c:v>
                </c:pt>
                <c:pt idx="14">
                  <c:v>2.0973309362662149E-2</c:v>
                </c:pt>
                <c:pt idx="15">
                  <c:v>1.8501055302846226E-2</c:v>
                </c:pt>
                <c:pt idx="16">
                  <c:v>2.4960239379389383E-2</c:v>
                </c:pt>
                <c:pt idx="17">
                  <c:v>2.6215685949896341E-2</c:v>
                </c:pt>
                <c:pt idx="18">
                  <c:v>3.0463116979969684E-2</c:v>
                </c:pt>
                <c:pt idx="19">
                  <c:v>3.1835983140387124E-2</c:v>
                </c:pt>
                <c:pt idx="20">
                  <c:v>2.6375996542175251E-2</c:v>
                </c:pt>
                <c:pt idx="21">
                  <c:v>2.9050998914016347E-2</c:v>
                </c:pt>
              </c:numCache>
            </c:numRef>
          </c:yVal>
          <c:smooth val="0"/>
        </c:ser>
        <c:ser>
          <c:idx val="0"/>
          <c:order val="1"/>
          <c:tx>
            <c:v>Lampwick</c:v>
          </c:tx>
          <c:spPr>
            <a:ln w="28575">
              <a:noFill/>
            </a:ln>
          </c:spPr>
          <c:marker>
            <c:symbol val="diamond"/>
            <c:size val="10"/>
          </c:marker>
          <c:dPt>
            <c:idx val="12"/>
            <c:bubble3D val="0"/>
          </c:dPt>
          <c:xVal>
            <c:numRef>
              <c:f>'REduced data MPASS'!$K$65:$K$83</c:f>
              <c:numCache>
                <c:formatCode>General</c:formatCode>
                <c:ptCount val="14"/>
                <c:pt idx="0">
                  <c:v>2819890.7109968318</c:v>
                </c:pt>
                <c:pt idx="1">
                  <c:v>1251718.8795930552</c:v>
                </c:pt>
                <c:pt idx="2">
                  <c:v>2987215.0655236603</c:v>
                </c:pt>
                <c:pt idx="3">
                  <c:v>1158631.8938317611</c:v>
                </c:pt>
                <c:pt idx="4">
                  <c:v>4995552.5704270303</c:v>
                </c:pt>
                <c:pt idx="5">
                  <c:v>1482905.7467800037</c:v>
                </c:pt>
                <c:pt idx="6">
                  <c:v>3463686.4034805261</c:v>
                </c:pt>
                <c:pt idx="7">
                  <c:v>1343413.4028339714</c:v>
                </c:pt>
                <c:pt idx="8">
                  <c:v>212271.61609166127</c:v>
                </c:pt>
                <c:pt idx="9">
                  <c:v>175271.79330633517</c:v>
                </c:pt>
                <c:pt idx="10">
                  <c:v>438728.96546478604</c:v>
                </c:pt>
                <c:pt idx="11">
                  <c:v>329083.62258389778</c:v>
                </c:pt>
                <c:pt idx="12">
                  <c:v>107516.96149531422</c:v>
                </c:pt>
                <c:pt idx="13">
                  <c:v>97001.378207353002</c:v>
                </c:pt>
              </c:numCache>
            </c:numRef>
          </c:xVal>
          <c:yVal>
            <c:numRef>
              <c:f>'REduced data MPASS'!$AG$65:$AG$83</c:f>
              <c:numCache>
                <c:formatCode>0.000</c:formatCode>
                <c:ptCount val="14"/>
                <c:pt idx="0">
                  <c:v>5.6355965833294636E-2</c:v>
                </c:pt>
                <c:pt idx="1">
                  <c:v>5.3087736186882284E-2</c:v>
                </c:pt>
                <c:pt idx="2">
                  <c:v>5.689195402275888E-2</c:v>
                </c:pt>
                <c:pt idx="3">
                  <c:v>5.6524111842638114E-2</c:v>
                </c:pt>
                <c:pt idx="4">
                  <c:v>5.84498435495375E-2</c:v>
                </c:pt>
                <c:pt idx="5">
                  <c:v>5.7869577744105408E-2</c:v>
                </c:pt>
                <c:pt idx="6">
                  <c:v>5.8665607802081098E-2</c:v>
                </c:pt>
                <c:pt idx="7">
                  <c:v>5.991285070009341E-2</c:v>
                </c:pt>
                <c:pt idx="8">
                  <c:v>4.623196410997113E-2</c:v>
                </c:pt>
                <c:pt idx="9">
                  <c:v>4.5037442585382871E-2</c:v>
                </c:pt>
                <c:pt idx="10">
                  <c:v>4.5921670370780238E-2</c:v>
                </c:pt>
                <c:pt idx="11">
                  <c:v>4.5794411301677364E-2</c:v>
                </c:pt>
                <c:pt idx="12">
                  <c:v>6.5551344020342614E-2</c:v>
                </c:pt>
                <c:pt idx="13">
                  <c:v>6.5540211721893046E-2</c:v>
                </c:pt>
              </c:numCache>
            </c:numRef>
          </c:yVal>
          <c:smooth val="0"/>
        </c:ser>
        <c:ser>
          <c:idx val="2"/>
          <c:order val="2"/>
          <c:tx>
            <c:v>Pyrell</c:v>
          </c:tx>
          <c:spPr>
            <a:ln w="28575">
              <a:noFill/>
            </a:ln>
          </c:spPr>
          <c:marker>
            <c:symbol val="triangle"/>
            <c:size val="10"/>
          </c:marker>
          <c:xVal>
            <c:numRef>
              <c:f>'REduced data MPASS'!$K$85:$K$103</c:f>
              <c:numCache>
                <c:formatCode>General</c:formatCode>
                <c:ptCount val="17"/>
                <c:pt idx="0">
                  <c:v>3110970.9166285717</c:v>
                </c:pt>
                <c:pt idx="1">
                  <c:v>3862679.2540942985</c:v>
                </c:pt>
                <c:pt idx="2">
                  <c:v>1414788.1544307088</c:v>
                </c:pt>
                <c:pt idx="3">
                  <c:v>3881194.302428619</c:v>
                </c:pt>
                <c:pt idx="4">
                  <c:v>1417570.6344373168</c:v>
                </c:pt>
                <c:pt idx="5">
                  <c:v>4953334.072364063</c:v>
                </c:pt>
                <c:pt idx="6">
                  <c:v>1662805.4414244581</c:v>
                </c:pt>
                <c:pt idx="7">
                  <c:v>3275641.6927261017</c:v>
                </c:pt>
                <c:pt idx="8">
                  <c:v>1632139.978883141</c:v>
                </c:pt>
                <c:pt idx="9">
                  <c:v>3721976.9141411837</c:v>
                </c:pt>
                <c:pt idx="10">
                  <c:v>1683214.9966951662</c:v>
                </c:pt>
                <c:pt idx="11">
                  <c:v>71387.637341986352</c:v>
                </c:pt>
                <c:pt idx="12">
                  <c:v>35876.448108697521</c:v>
                </c:pt>
                <c:pt idx="13">
                  <c:v>42225.750119902383</c:v>
                </c:pt>
                <c:pt idx="14">
                  <c:v>34988.163542684197</c:v>
                </c:pt>
                <c:pt idx="15">
                  <c:v>206018.55669814753</c:v>
                </c:pt>
                <c:pt idx="16">
                  <c:v>192866.11921982534</c:v>
                </c:pt>
              </c:numCache>
            </c:numRef>
          </c:xVal>
          <c:yVal>
            <c:numRef>
              <c:f>'REduced data MPASS'!$AG$85:$AG$103</c:f>
              <c:numCache>
                <c:formatCode>0.000</c:formatCode>
                <c:ptCount val="17"/>
                <c:pt idx="0">
                  <c:v>2.587035737676659E-2</c:v>
                </c:pt>
                <c:pt idx="1">
                  <c:v>2.7171582249812153E-2</c:v>
                </c:pt>
                <c:pt idx="2">
                  <c:v>3.805459430946375E-2</c:v>
                </c:pt>
                <c:pt idx="3">
                  <c:v>3.6280313649873261E-2</c:v>
                </c:pt>
                <c:pt idx="4">
                  <c:v>3.7127131896776688E-2</c:v>
                </c:pt>
                <c:pt idx="5">
                  <c:v>2.3509816485117279E-2</c:v>
                </c:pt>
                <c:pt idx="6">
                  <c:v>2.8887153464732751E-2</c:v>
                </c:pt>
                <c:pt idx="7">
                  <c:v>2.9223323086867925E-2</c:v>
                </c:pt>
                <c:pt idx="8">
                  <c:v>3.3179992732663081E-2</c:v>
                </c:pt>
                <c:pt idx="9">
                  <c:v>2.7129698830489254E-2</c:v>
                </c:pt>
                <c:pt idx="10">
                  <c:v>2.8002617428182688E-2</c:v>
                </c:pt>
                <c:pt idx="11">
                  <c:v>3.1545963298863847E-2</c:v>
                </c:pt>
                <c:pt idx="12">
                  <c:v>3.0284720150453789E-2</c:v>
                </c:pt>
                <c:pt idx="13">
                  <c:v>2.0585272219704409E-2</c:v>
                </c:pt>
                <c:pt idx="14">
                  <c:v>2.2995455805132306E-2</c:v>
                </c:pt>
                <c:pt idx="15">
                  <c:v>3.0406420504708442E-2</c:v>
                </c:pt>
                <c:pt idx="16">
                  <c:v>3.0787108219082263E-2</c:v>
                </c:pt>
              </c:numCache>
            </c:numRef>
          </c:yVal>
          <c:smooth val="0"/>
        </c:ser>
        <c:ser>
          <c:idx val="3"/>
          <c:order val="3"/>
          <c:tx>
            <c:v>Silicone</c:v>
          </c:tx>
          <c:spPr>
            <a:ln w="28575">
              <a:noFill/>
            </a:ln>
          </c:spPr>
          <c:marker>
            <c:symbol val="x"/>
            <c:size val="10"/>
          </c:marker>
          <c:xVal>
            <c:numRef>
              <c:f>'REduced data MPASS'!$K$112:$K$132</c:f>
              <c:numCache>
                <c:formatCode>General</c:formatCode>
                <c:ptCount val="19"/>
                <c:pt idx="0">
                  <c:v>2523938.5830877088</c:v>
                </c:pt>
                <c:pt idx="1">
                  <c:v>3889058.8258409305</c:v>
                </c:pt>
                <c:pt idx="2">
                  <c:v>3579696.8264696635</c:v>
                </c:pt>
                <c:pt idx="3">
                  <c:v>1353908.7331027978</c:v>
                </c:pt>
                <c:pt idx="4">
                  <c:v>4278212.966048412</c:v>
                </c:pt>
                <c:pt idx="5">
                  <c:v>1523655.4291103429</c:v>
                </c:pt>
                <c:pt idx="6">
                  <c:v>3657432.6076705437</c:v>
                </c:pt>
                <c:pt idx="7">
                  <c:v>850213.29770512425</c:v>
                </c:pt>
                <c:pt idx="8">
                  <c:v>4370648.2804149641</c:v>
                </c:pt>
                <c:pt idx="9">
                  <c:v>1489862.4646337628</c:v>
                </c:pt>
                <c:pt idx="10">
                  <c:v>1352021.2260295507</c:v>
                </c:pt>
                <c:pt idx="11">
                  <c:v>4159047.4441999369</c:v>
                </c:pt>
                <c:pt idx="12">
                  <c:v>1666662.2131405217</c:v>
                </c:pt>
                <c:pt idx="13">
                  <c:v>655944.33171958511</c:v>
                </c:pt>
                <c:pt idx="14">
                  <c:v>482680.64130776486</c:v>
                </c:pt>
                <c:pt idx="15">
                  <c:v>312096.9919050613</c:v>
                </c:pt>
                <c:pt idx="16">
                  <c:v>293202.85419679346</c:v>
                </c:pt>
                <c:pt idx="17">
                  <c:v>161835.03759638718</c:v>
                </c:pt>
                <c:pt idx="18">
                  <c:v>144873.32405044511</c:v>
                </c:pt>
              </c:numCache>
            </c:numRef>
          </c:xVal>
          <c:yVal>
            <c:numRef>
              <c:f>'REduced data MPASS'!$AG$112:$AG$132</c:f>
              <c:numCache>
                <c:formatCode>0.000</c:formatCode>
                <c:ptCount val="19"/>
                <c:pt idx="0">
                  <c:v>4.5800907940281833E-2</c:v>
                </c:pt>
                <c:pt idx="1">
                  <c:v>4.0928492514725141E-2</c:v>
                </c:pt>
                <c:pt idx="2">
                  <c:v>5.0426431192583235E-2</c:v>
                </c:pt>
                <c:pt idx="3">
                  <c:v>5.2920882919774898E-2</c:v>
                </c:pt>
                <c:pt idx="4">
                  <c:v>5.0159458022788601E-2</c:v>
                </c:pt>
                <c:pt idx="5">
                  <c:v>5.0723101237246937E-2</c:v>
                </c:pt>
                <c:pt idx="6">
                  <c:v>6.3948829594554252E-2</c:v>
                </c:pt>
                <c:pt idx="7">
                  <c:v>6.9499832907222073E-2</c:v>
                </c:pt>
                <c:pt idx="8">
                  <c:v>6.4809114333900728E-2</c:v>
                </c:pt>
                <c:pt idx="9">
                  <c:v>4.5919230664976378E-2</c:v>
                </c:pt>
                <c:pt idx="10">
                  <c:v>3.0505224161962184E-2</c:v>
                </c:pt>
                <c:pt idx="11">
                  <c:v>4.8061820048017581E-2</c:v>
                </c:pt>
                <c:pt idx="12">
                  <c:v>5.0006930100878984E-2</c:v>
                </c:pt>
                <c:pt idx="13">
                  <c:v>4.6749648472028525E-2</c:v>
                </c:pt>
                <c:pt idx="14">
                  <c:v>4.6272071028253543E-2</c:v>
                </c:pt>
                <c:pt idx="15">
                  <c:v>4.5882347433809444E-2</c:v>
                </c:pt>
                <c:pt idx="16">
                  <c:v>5.0570680883792636E-2</c:v>
                </c:pt>
                <c:pt idx="17">
                  <c:v>4.9269492239176982E-2</c:v>
                </c:pt>
                <c:pt idx="18">
                  <c:v>5.0168418626107145E-2</c:v>
                </c:pt>
              </c:numCache>
            </c:numRef>
          </c:yVal>
          <c:smooth val="0"/>
        </c:ser>
        <c:ser>
          <c:idx val="4"/>
          <c:order val="4"/>
          <c:tx>
            <c:v>Teflon</c:v>
          </c:tx>
          <c:spPr>
            <a:ln w="28575">
              <a:noFill/>
            </a:ln>
          </c:spPr>
          <c:marker>
            <c:symbol val="star"/>
            <c:size val="10"/>
          </c:marker>
          <c:xVal>
            <c:numRef>
              <c:f>'REduced data MPASS'!$K$140:$K$155</c:f>
              <c:numCache>
                <c:formatCode>General</c:formatCode>
                <c:ptCount val="14"/>
                <c:pt idx="0">
                  <c:v>3654789.4777492345</c:v>
                </c:pt>
                <c:pt idx="1">
                  <c:v>3037043.9171539079</c:v>
                </c:pt>
                <c:pt idx="2">
                  <c:v>2105294.5686913007</c:v>
                </c:pt>
                <c:pt idx="3">
                  <c:v>557920.01363368786</c:v>
                </c:pt>
                <c:pt idx="4">
                  <c:v>2596153.6033963198</c:v>
                </c:pt>
                <c:pt idx="5">
                  <c:v>974484.86814557225</c:v>
                </c:pt>
                <c:pt idx="6">
                  <c:v>2654993.7023748658</c:v>
                </c:pt>
                <c:pt idx="7">
                  <c:v>920599.7311915328</c:v>
                </c:pt>
                <c:pt idx="8">
                  <c:v>3535853.9755014894</c:v>
                </c:pt>
                <c:pt idx="9">
                  <c:v>909242.92996168404</c:v>
                </c:pt>
                <c:pt idx="10">
                  <c:v>547365.29240186652</c:v>
                </c:pt>
                <c:pt idx="11">
                  <c:v>392836.80301108205</c:v>
                </c:pt>
                <c:pt idx="12">
                  <c:v>195396.75079555667</c:v>
                </c:pt>
                <c:pt idx="13">
                  <c:v>146578.22949047992</c:v>
                </c:pt>
              </c:numCache>
            </c:numRef>
          </c:xVal>
          <c:yVal>
            <c:numRef>
              <c:f>'REduced data MPASS'!$AG$140:$AG$155</c:f>
              <c:numCache>
                <c:formatCode>0.000</c:formatCode>
                <c:ptCount val="14"/>
                <c:pt idx="0">
                  <c:v>5.0656448445166339E-3</c:v>
                </c:pt>
                <c:pt idx="1">
                  <c:v>5.4389951059230753E-3</c:v>
                </c:pt>
                <c:pt idx="2">
                  <c:v>7.1092274837766751E-3</c:v>
                </c:pt>
                <c:pt idx="3">
                  <c:v>7.4205896353946449E-3</c:v>
                </c:pt>
                <c:pt idx="4">
                  <c:v>4.9964434122437449E-3</c:v>
                </c:pt>
                <c:pt idx="5">
                  <c:v>4.5401993508686362E-3</c:v>
                </c:pt>
                <c:pt idx="6">
                  <c:v>4.597621237389494E-3</c:v>
                </c:pt>
                <c:pt idx="7">
                  <c:v>4.6710185693330172E-3</c:v>
                </c:pt>
                <c:pt idx="8">
                  <c:v>4.7245554181045007E-3</c:v>
                </c:pt>
                <c:pt idx="9">
                  <c:v>4.5353628688345844E-3</c:v>
                </c:pt>
                <c:pt idx="10">
                  <c:v>3.8690997497990965E-3</c:v>
                </c:pt>
                <c:pt idx="11">
                  <c:v>5.1018608280400607E-3</c:v>
                </c:pt>
                <c:pt idx="12">
                  <c:v>5.8727770058805426E-3</c:v>
                </c:pt>
                <c:pt idx="13">
                  <c:v>6.4326981059498597E-3</c:v>
                </c:pt>
              </c:numCache>
            </c:numRef>
          </c:yVal>
          <c:smooth val="0"/>
        </c:ser>
        <c:dLbls>
          <c:showLegendKey val="0"/>
          <c:showVal val="0"/>
          <c:showCatName val="0"/>
          <c:showSerName val="0"/>
          <c:showPercent val="0"/>
          <c:showBubbleSize val="0"/>
        </c:dLbls>
        <c:axId val="301337216"/>
        <c:axId val="301351680"/>
      </c:scatterChart>
      <c:valAx>
        <c:axId val="301337216"/>
        <c:scaling>
          <c:orientation val="minMax"/>
        </c:scaling>
        <c:delete val="0"/>
        <c:axPos val="b"/>
        <c:title>
          <c:tx>
            <c:rich>
              <a:bodyPr/>
              <a:lstStyle/>
              <a:p>
                <a:pPr>
                  <a:defRPr sz="2400"/>
                </a:pPr>
                <a:r>
                  <a:rPr lang="en-US" sz="2400">
                    <a:latin typeface="Arial" pitchFamily="34" charset="0"/>
                    <a:cs typeface="Arial" pitchFamily="34" charset="0"/>
                  </a:rPr>
                  <a:t>Number Count (particles/cc)</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301351680"/>
        <c:crosses val="autoZero"/>
        <c:crossBetween val="midCat"/>
      </c:valAx>
      <c:valAx>
        <c:axId val="301351680"/>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MASS</a:t>
                </a:r>
                <a:r>
                  <a:rPr lang="en-US" sz="2400" baseline="0">
                    <a:latin typeface="Arial" pitchFamily="34" charset="0"/>
                    <a:cs typeface="Arial" pitchFamily="34" charset="0"/>
                  </a:rPr>
                  <a:t> 1</a:t>
                </a:r>
                <a:endParaRPr lang="en-US" sz="2400">
                  <a:latin typeface="Arial" pitchFamily="34" charset="0"/>
                  <a:cs typeface="Arial" pitchFamily="34" charset="0"/>
                </a:endParaRP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1337216"/>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9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484204706767108"/>
          <c:y val="0.13673124565549921"/>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MPASS'!$K$29:$K$56</c:f>
              <c:numCache>
                <c:formatCode>General</c:formatCode>
                <c:ptCount val="22"/>
                <c:pt idx="0">
                  <c:v>1825597.0139817814</c:v>
                </c:pt>
                <c:pt idx="1">
                  <c:v>1059919.9201329139</c:v>
                </c:pt>
                <c:pt idx="2">
                  <c:v>2754038.3947668634</c:v>
                </c:pt>
                <c:pt idx="3">
                  <c:v>771019.08738255932</c:v>
                </c:pt>
                <c:pt idx="4">
                  <c:v>5850382.3566217786</c:v>
                </c:pt>
                <c:pt idx="5">
                  <c:v>1797875.6062855036</c:v>
                </c:pt>
                <c:pt idx="6">
                  <c:v>2604648.3618304073</c:v>
                </c:pt>
                <c:pt idx="7">
                  <c:v>1053905.9212926894</c:v>
                </c:pt>
                <c:pt idx="8">
                  <c:v>1041691.6091550778</c:v>
                </c:pt>
                <c:pt idx="9">
                  <c:v>3460328.2386265798</c:v>
                </c:pt>
                <c:pt idx="10">
                  <c:v>1237767.5991045895</c:v>
                </c:pt>
                <c:pt idx="11">
                  <c:v>954553.49010622012</c:v>
                </c:pt>
                <c:pt idx="12">
                  <c:v>2951666.0508853504</c:v>
                </c:pt>
                <c:pt idx="13">
                  <c:v>990233.64370977459</c:v>
                </c:pt>
                <c:pt idx="14">
                  <c:v>3018896.3813527012</c:v>
                </c:pt>
                <c:pt idx="15">
                  <c:v>1151405.4928839717</c:v>
                </c:pt>
                <c:pt idx="16">
                  <c:v>277645.73872056679</c:v>
                </c:pt>
                <c:pt idx="17">
                  <c:v>253109.83922102317</c:v>
                </c:pt>
                <c:pt idx="18">
                  <c:v>258123.09072398374</c:v>
                </c:pt>
                <c:pt idx="19">
                  <c:v>211761.04779864493</c:v>
                </c:pt>
                <c:pt idx="20">
                  <c:v>495068.20928105974</c:v>
                </c:pt>
                <c:pt idx="21">
                  <c:v>451723.46541728929</c:v>
                </c:pt>
              </c:numCache>
            </c:numRef>
          </c:xVal>
          <c:yVal>
            <c:numRef>
              <c:f>'REduced data MPASS'!$AH$29:$AH$56</c:f>
              <c:numCache>
                <c:formatCode>0.000</c:formatCode>
                <c:ptCount val="22"/>
                <c:pt idx="0">
                  <c:v>2.8993357454059898E-2</c:v>
                </c:pt>
                <c:pt idx="1">
                  <c:v>3.4853850095922234E-2</c:v>
                </c:pt>
                <c:pt idx="2">
                  <c:v>3.32123064989025E-2</c:v>
                </c:pt>
                <c:pt idx="3">
                  <c:v>3.4405043016007122E-2</c:v>
                </c:pt>
                <c:pt idx="4">
                  <c:v>3.0694749630656319E-2</c:v>
                </c:pt>
                <c:pt idx="5">
                  <c:v>2.9871795112720353E-2</c:v>
                </c:pt>
                <c:pt idx="6">
                  <c:v>3.2549022484673361E-2</c:v>
                </c:pt>
                <c:pt idx="7">
                  <c:v>3.7127759836464547E-2</c:v>
                </c:pt>
                <c:pt idx="8">
                  <c:v>3.4936315927614141E-2</c:v>
                </c:pt>
                <c:pt idx="9">
                  <c:v>3.5501588885370736E-2</c:v>
                </c:pt>
                <c:pt idx="10">
                  <c:v>3.4263202936463177E-2</c:v>
                </c:pt>
                <c:pt idx="11">
                  <c:v>3.613825237492406E-2</c:v>
                </c:pt>
                <c:pt idx="12">
                  <c:v>3.8762293814106064E-2</c:v>
                </c:pt>
                <c:pt idx="13">
                  <c:v>4.0960478988366078E-2</c:v>
                </c:pt>
                <c:pt idx="14">
                  <c:v>3.7033329392250972E-2</c:v>
                </c:pt>
                <c:pt idx="15">
                  <c:v>3.5804107773837288E-2</c:v>
                </c:pt>
                <c:pt idx="16">
                  <c:v>4.3284807245664844E-2</c:v>
                </c:pt>
                <c:pt idx="17">
                  <c:v>4.2021161295630868E-2</c:v>
                </c:pt>
                <c:pt idx="18">
                  <c:v>3.9727881450433204E-2</c:v>
                </c:pt>
                <c:pt idx="19">
                  <c:v>4.0362711070848795E-2</c:v>
                </c:pt>
                <c:pt idx="20">
                  <c:v>4.1310703596435322E-2</c:v>
                </c:pt>
                <c:pt idx="21">
                  <c:v>3.8200174530760529E-2</c:v>
                </c:pt>
              </c:numCache>
            </c:numRef>
          </c:yVal>
          <c:smooth val="0"/>
        </c:ser>
        <c:ser>
          <c:idx val="0"/>
          <c:order val="1"/>
          <c:tx>
            <c:v>Lampwick</c:v>
          </c:tx>
          <c:spPr>
            <a:ln w="28575">
              <a:noFill/>
            </a:ln>
          </c:spPr>
          <c:marker>
            <c:symbol val="diamond"/>
            <c:size val="10"/>
          </c:marker>
          <c:dPt>
            <c:idx val="12"/>
            <c:bubble3D val="0"/>
          </c:dPt>
          <c:xVal>
            <c:numRef>
              <c:f>'REduced data MPASS'!$K$65:$K$83</c:f>
              <c:numCache>
                <c:formatCode>General</c:formatCode>
                <c:ptCount val="14"/>
                <c:pt idx="0">
                  <c:v>2819890.7109968318</c:v>
                </c:pt>
                <c:pt idx="1">
                  <c:v>1251718.8795930552</c:v>
                </c:pt>
                <c:pt idx="2">
                  <c:v>2987215.0655236603</c:v>
                </c:pt>
                <c:pt idx="3">
                  <c:v>1158631.8938317611</c:v>
                </c:pt>
                <c:pt idx="4">
                  <c:v>4995552.5704270303</c:v>
                </c:pt>
                <c:pt idx="5">
                  <c:v>1482905.7467800037</c:v>
                </c:pt>
                <c:pt idx="6">
                  <c:v>3463686.4034805261</c:v>
                </c:pt>
                <c:pt idx="7">
                  <c:v>1343413.4028339714</c:v>
                </c:pt>
                <c:pt idx="8">
                  <c:v>212271.61609166127</c:v>
                </c:pt>
                <c:pt idx="9">
                  <c:v>175271.79330633517</c:v>
                </c:pt>
                <c:pt idx="10">
                  <c:v>438728.96546478604</c:v>
                </c:pt>
                <c:pt idx="11">
                  <c:v>329083.62258389778</c:v>
                </c:pt>
                <c:pt idx="12">
                  <c:v>107516.96149531422</c:v>
                </c:pt>
                <c:pt idx="13">
                  <c:v>97001.378207353002</c:v>
                </c:pt>
              </c:numCache>
            </c:numRef>
          </c:xVal>
          <c:yVal>
            <c:numRef>
              <c:f>'REduced data MPASS'!$AH$65:$AH$83</c:f>
              <c:numCache>
                <c:formatCode>0.000</c:formatCode>
                <c:ptCount val="14"/>
                <c:pt idx="0">
                  <c:v>3.6325575930246212E-2</c:v>
                </c:pt>
                <c:pt idx="1">
                  <c:v>2.9772658351645803E-2</c:v>
                </c:pt>
                <c:pt idx="2">
                  <c:v>2.9127729173865385E-2</c:v>
                </c:pt>
                <c:pt idx="3">
                  <c:v>2.9105328195547231E-2</c:v>
                </c:pt>
                <c:pt idx="4">
                  <c:v>2.929457975941771E-2</c:v>
                </c:pt>
                <c:pt idx="5">
                  <c:v>2.9274870450336082E-2</c:v>
                </c:pt>
                <c:pt idx="6">
                  <c:v>2.9331836379530463E-2</c:v>
                </c:pt>
                <c:pt idx="7">
                  <c:v>2.9507601227128227E-2</c:v>
                </c:pt>
                <c:pt idx="8">
                  <c:v>2.9863245582978343E-2</c:v>
                </c:pt>
                <c:pt idx="9">
                  <c:v>3.0502607650178828E-2</c:v>
                </c:pt>
                <c:pt idx="10">
                  <c:v>2.8724451584369801E-2</c:v>
                </c:pt>
                <c:pt idx="11">
                  <c:v>2.8742320322663092E-2</c:v>
                </c:pt>
                <c:pt idx="12">
                  <c:v>4.4827524993743983E-2</c:v>
                </c:pt>
                <c:pt idx="13">
                  <c:v>4.2501922569073425E-2</c:v>
                </c:pt>
              </c:numCache>
            </c:numRef>
          </c:yVal>
          <c:smooth val="0"/>
        </c:ser>
        <c:ser>
          <c:idx val="2"/>
          <c:order val="2"/>
          <c:tx>
            <c:v>Pyrell</c:v>
          </c:tx>
          <c:spPr>
            <a:ln w="28575">
              <a:noFill/>
            </a:ln>
          </c:spPr>
          <c:marker>
            <c:symbol val="triangle"/>
            <c:size val="10"/>
          </c:marker>
          <c:xVal>
            <c:numRef>
              <c:f>'REduced data MPASS'!$K$85:$K$103</c:f>
              <c:numCache>
                <c:formatCode>General</c:formatCode>
                <c:ptCount val="17"/>
                <c:pt idx="0">
                  <c:v>3110970.9166285717</c:v>
                </c:pt>
                <c:pt idx="1">
                  <c:v>3862679.2540942985</c:v>
                </c:pt>
                <c:pt idx="2">
                  <c:v>1414788.1544307088</c:v>
                </c:pt>
                <c:pt idx="3">
                  <c:v>3881194.302428619</c:v>
                </c:pt>
                <c:pt idx="4">
                  <c:v>1417570.6344373168</c:v>
                </c:pt>
                <c:pt idx="5">
                  <c:v>4953334.072364063</c:v>
                </c:pt>
                <c:pt idx="6">
                  <c:v>1662805.4414244581</c:v>
                </c:pt>
                <c:pt idx="7">
                  <c:v>3275641.6927261017</c:v>
                </c:pt>
                <c:pt idx="8">
                  <c:v>1632139.978883141</c:v>
                </c:pt>
                <c:pt idx="9">
                  <c:v>3721976.9141411837</c:v>
                </c:pt>
                <c:pt idx="10">
                  <c:v>1683214.9966951662</c:v>
                </c:pt>
                <c:pt idx="11">
                  <c:v>71387.637341986352</c:v>
                </c:pt>
                <c:pt idx="12">
                  <c:v>35876.448108697521</c:v>
                </c:pt>
                <c:pt idx="13">
                  <c:v>42225.750119902383</c:v>
                </c:pt>
                <c:pt idx="14">
                  <c:v>34988.163542684197</c:v>
                </c:pt>
                <c:pt idx="15">
                  <c:v>206018.55669814753</c:v>
                </c:pt>
                <c:pt idx="16">
                  <c:v>192866.11921982534</c:v>
                </c:pt>
              </c:numCache>
            </c:numRef>
          </c:xVal>
          <c:yVal>
            <c:numRef>
              <c:f>'REduced data MPASS'!$AH$85:$AH$103</c:f>
              <c:numCache>
                <c:formatCode>0.000</c:formatCode>
                <c:ptCount val="17"/>
                <c:pt idx="0">
                  <c:v>3.6968546838285758E-2</c:v>
                </c:pt>
                <c:pt idx="1">
                  <c:v>3.3826477741329367E-2</c:v>
                </c:pt>
                <c:pt idx="2">
                  <c:v>2.7689566236748064E-2</c:v>
                </c:pt>
                <c:pt idx="3">
                  <c:v>2.770117210271078E-2</c:v>
                </c:pt>
                <c:pt idx="4">
                  <c:v>2.80409938319751E-2</c:v>
                </c:pt>
                <c:pt idx="5">
                  <c:v>3.550349974789041E-2</c:v>
                </c:pt>
                <c:pt idx="6">
                  <c:v>3.2446875249857704E-2</c:v>
                </c:pt>
                <c:pt idx="7">
                  <c:v>3.4705972021085954E-2</c:v>
                </c:pt>
                <c:pt idx="8">
                  <c:v>3.2056243404770396E-2</c:v>
                </c:pt>
                <c:pt idx="9">
                  <c:v>3.7155848502301053E-2</c:v>
                </c:pt>
                <c:pt idx="10">
                  <c:v>3.8241893912054584E-2</c:v>
                </c:pt>
                <c:pt idx="11">
                  <c:v>3.0173965984118589E-2</c:v>
                </c:pt>
                <c:pt idx="12">
                  <c:v>2.7173950395280269E-2</c:v>
                </c:pt>
                <c:pt idx="13">
                  <c:v>3.2716229222399286E-2</c:v>
                </c:pt>
                <c:pt idx="14">
                  <c:v>3.2200220527640336E-2</c:v>
                </c:pt>
                <c:pt idx="15">
                  <c:v>3.6074243800038569E-2</c:v>
                </c:pt>
                <c:pt idx="16">
                  <c:v>3.5084392047817249E-2</c:v>
                </c:pt>
              </c:numCache>
            </c:numRef>
          </c:yVal>
          <c:smooth val="0"/>
        </c:ser>
        <c:ser>
          <c:idx val="3"/>
          <c:order val="3"/>
          <c:tx>
            <c:v>Silicone</c:v>
          </c:tx>
          <c:spPr>
            <a:ln w="28575">
              <a:noFill/>
            </a:ln>
          </c:spPr>
          <c:marker>
            <c:symbol val="x"/>
            <c:size val="10"/>
          </c:marker>
          <c:xVal>
            <c:numRef>
              <c:f>'REduced data MPASS'!$K$112:$K$132</c:f>
              <c:numCache>
                <c:formatCode>General</c:formatCode>
                <c:ptCount val="19"/>
                <c:pt idx="0">
                  <c:v>2523938.5830877088</c:v>
                </c:pt>
                <c:pt idx="1">
                  <c:v>3889058.8258409305</c:v>
                </c:pt>
                <c:pt idx="2">
                  <c:v>3579696.8264696635</c:v>
                </c:pt>
                <c:pt idx="3">
                  <c:v>1353908.7331027978</c:v>
                </c:pt>
                <c:pt idx="4">
                  <c:v>4278212.966048412</c:v>
                </c:pt>
                <c:pt idx="5">
                  <c:v>1523655.4291103429</c:v>
                </c:pt>
                <c:pt idx="6">
                  <c:v>3657432.6076705437</c:v>
                </c:pt>
                <c:pt idx="7">
                  <c:v>850213.29770512425</c:v>
                </c:pt>
                <c:pt idx="8">
                  <c:v>4370648.2804149641</c:v>
                </c:pt>
                <c:pt idx="9">
                  <c:v>1489862.4646337628</c:v>
                </c:pt>
                <c:pt idx="10">
                  <c:v>1352021.2260295507</c:v>
                </c:pt>
                <c:pt idx="11">
                  <c:v>4159047.4441999369</c:v>
                </c:pt>
                <c:pt idx="12">
                  <c:v>1666662.2131405217</c:v>
                </c:pt>
                <c:pt idx="13">
                  <c:v>655944.33171958511</c:v>
                </c:pt>
                <c:pt idx="14">
                  <c:v>482680.64130776486</c:v>
                </c:pt>
                <c:pt idx="15">
                  <c:v>312096.9919050613</c:v>
                </c:pt>
                <c:pt idx="16">
                  <c:v>293202.85419679346</c:v>
                </c:pt>
                <c:pt idx="17">
                  <c:v>161835.03759638718</c:v>
                </c:pt>
                <c:pt idx="18">
                  <c:v>144873.32405044511</c:v>
                </c:pt>
              </c:numCache>
            </c:numRef>
          </c:xVal>
          <c:yVal>
            <c:numRef>
              <c:f>'REduced data MPASS'!$AH$112:$AH$132</c:f>
              <c:numCache>
                <c:formatCode>0.000</c:formatCode>
                <c:ptCount val="19"/>
                <c:pt idx="0">
                  <c:v>3.6474673145305288E-2</c:v>
                </c:pt>
                <c:pt idx="1">
                  <c:v>3.5935600032160911E-2</c:v>
                </c:pt>
                <c:pt idx="2">
                  <c:v>3.2451687661120096E-2</c:v>
                </c:pt>
                <c:pt idx="3">
                  <c:v>3.2815186569133112E-2</c:v>
                </c:pt>
                <c:pt idx="4">
                  <c:v>3.0607152670349733E-2</c:v>
                </c:pt>
                <c:pt idx="5">
                  <c:v>3.0297409236764994E-2</c:v>
                </c:pt>
                <c:pt idx="6">
                  <c:v>3.1702446440490251E-2</c:v>
                </c:pt>
                <c:pt idx="7">
                  <c:v>3.4706741022678456E-2</c:v>
                </c:pt>
                <c:pt idx="8">
                  <c:v>3.4490007092545627E-2</c:v>
                </c:pt>
                <c:pt idx="9">
                  <c:v>3.0550936325312014E-2</c:v>
                </c:pt>
                <c:pt idx="10">
                  <c:v>4.7439301101104864E-2</c:v>
                </c:pt>
                <c:pt idx="11">
                  <c:v>3.4828289751823602E-2</c:v>
                </c:pt>
                <c:pt idx="12">
                  <c:v>3.4494962911374744E-2</c:v>
                </c:pt>
                <c:pt idx="13">
                  <c:v>3.3564307200940724E-2</c:v>
                </c:pt>
                <c:pt idx="14">
                  <c:v>3.1090030277124064E-2</c:v>
                </c:pt>
                <c:pt idx="15">
                  <c:v>2.9279829758068268E-2</c:v>
                </c:pt>
                <c:pt idx="16">
                  <c:v>2.8532280276545557E-2</c:v>
                </c:pt>
                <c:pt idx="17">
                  <c:v>2.8432251960285537E-2</c:v>
                </c:pt>
                <c:pt idx="18">
                  <c:v>2.8498923729618431E-2</c:v>
                </c:pt>
              </c:numCache>
            </c:numRef>
          </c:yVal>
          <c:smooth val="0"/>
        </c:ser>
        <c:ser>
          <c:idx val="4"/>
          <c:order val="4"/>
          <c:tx>
            <c:v>Teflon</c:v>
          </c:tx>
          <c:spPr>
            <a:ln w="28575">
              <a:noFill/>
            </a:ln>
          </c:spPr>
          <c:marker>
            <c:symbol val="star"/>
            <c:size val="10"/>
          </c:marker>
          <c:xVal>
            <c:numRef>
              <c:f>'REduced data MPASS'!$K$140:$K$155</c:f>
              <c:numCache>
                <c:formatCode>General</c:formatCode>
                <c:ptCount val="14"/>
                <c:pt idx="0">
                  <c:v>3654789.4777492345</c:v>
                </c:pt>
                <c:pt idx="1">
                  <c:v>3037043.9171539079</c:v>
                </c:pt>
                <c:pt idx="2">
                  <c:v>2105294.5686913007</c:v>
                </c:pt>
                <c:pt idx="3">
                  <c:v>557920.01363368786</c:v>
                </c:pt>
                <c:pt idx="4">
                  <c:v>2596153.6033963198</c:v>
                </c:pt>
                <c:pt idx="5">
                  <c:v>974484.86814557225</c:v>
                </c:pt>
                <c:pt idx="6">
                  <c:v>2654993.7023748658</c:v>
                </c:pt>
                <c:pt idx="7">
                  <c:v>920599.7311915328</c:v>
                </c:pt>
                <c:pt idx="8">
                  <c:v>3535853.9755014894</c:v>
                </c:pt>
                <c:pt idx="9">
                  <c:v>909242.92996168404</c:v>
                </c:pt>
                <c:pt idx="10">
                  <c:v>547365.29240186652</c:v>
                </c:pt>
                <c:pt idx="11">
                  <c:v>392836.80301108205</c:v>
                </c:pt>
                <c:pt idx="12">
                  <c:v>195396.75079555667</c:v>
                </c:pt>
                <c:pt idx="13">
                  <c:v>146578.22949047992</c:v>
                </c:pt>
              </c:numCache>
            </c:numRef>
          </c:xVal>
          <c:yVal>
            <c:numRef>
              <c:f>'REduced data MPASS'!$AH$140:$AH$155</c:f>
              <c:numCache>
                <c:formatCode>0.000</c:formatCode>
                <c:ptCount val="14"/>
                <c:pt idx="0">
                  <c:v>2.0410251144542601E-2</c:v>
                </c:pt>
                <c:pt idx="1">
                  <c:v>2.1988858698260273E-2</c:v>
                </c:pt>
                <c:pt idx="2">
                  <c:v>2.6428476894092549E-2</c:v>
                </c:pt>
                <c:pt idx="3">
                  <c:v>2.7355694976311538E-2</c:v>
                </c:pt>
                <c:pt idx="4">
                  <c:v>2.0081180143113744E-2</c:v>
                </c:pt>
                <c:pt idx="5">
                  <c:v>1.8737837849237843E-2</c:v>
                </c:pt>
                <c:pt idx="6">
                  <c:v>1.8992864421797373E-2</c:v>
                </c:pt>
                <c:pt idx="7">
                  <c:v>1.9393567644119859E-2</c:v>
                </c:pt>
                <c:pt idx="8">
                  <c:v>1.9210829485215231E-2</c:v>
                </c:pt>
                <c:pt idx="9">
                  <c:v>1.8996434874645505E-2</c:v>
                </c:pt>
                <c:pt idx="10">
                  <c:v>1.6292626409072614E-2</c:v>
                </c:pt>
                <c:pt idx="11">
                  <c:v>2.0426946963692932E-2</c:v>
                </c:pt>
                <c:pt idx="12">
                  <c:v>2.2357195411544878E-2</c:v>
                </c:pt>
                <c:pt idx="13">
                  <c:v>2.4039607061326192E-2</c:v>
                </c:pt>
              </c:numCache>
            </c:numRef>
          </c:yVal>
          <c:smooth val="0"/>
        </c:ser>
        <c:dLbls>
          <c:showLegendKey val="0"/>
          <c:showVal val="0"/>
          <c:showCatName val="0"/>
          <c:showSerName val="0"/>
          <c:showPercent val="0"/>
          <c:showBubbleSize val="0"/>
        </c:dLbls>
        <c:axId val="300941312"/>
        <c:axId val="300943232"/>
      </c:scatterChart>
      <c:valAx>
        <c:axId val="300941312"/>
        <c:scaling>
          <c:orientation val="minMax"/>
        </c:scaling>
        <c:delete val="0"/>
        <c:axPos val="b"/>
        <c:title>
          <c:tx>
            <c:rich>
              <a:bodyPr/>
              <a:lstStyle/>
              <a:p>
                <a:pPr>
                  <a:defRPr sz="2400"/>
                </a:pPr>
                <a:r>
                  <a:rPr lang="en-US" sz="2400">
                    <a:latin typeface="Arial" pitchFamily="34" charset="0"/>
                    <a:cs typeface="Arial" pitchFamily="34" charset="0"/>
                  </a:rPr>
                  <a:t>Number Count (particles/cc)</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300943232"/>
        <c:crosses val="autoZero"/>
        <c:crossBetween val="midCat"/>
      </c:valAx>
      <c:valAx>
        <c:axId val="300943232"/>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MASS</a:t>
                </a:r>
                <a:r>
                  <a:rPr lang="en-US" sz="2400" baseline="0">
                    <a:latin typeface="Arial" pitchFamily="34" charset="0"/>
                    <a:cs typeface="Arial" pitchFamily="34" charset="0"/>
                  </a:rPr>
                  <a:t> 2</a:t>
                </a:r>
                <a:endParaRPr lang="en-US" sz="2400">
                  <a:latin typeface="Arial" pitchFamily="34" charset="0"/>
                  <a:cs typeface="Arial" pitchFamily="34" charset="0"/>
                </a:endParaRP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0941312"/>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9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545794983466889"/>
          <c:y val="0.13526836875847867"/>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MPASS'!$K$29:$K$56</c:f>
              <c:numCache>
                <c:formatCode>General</c:formatCode>
                <c:ptCount val="22"/>
                <c:pt idx="0">
                  <c:v>1825597.0139817814</c:v>
                </c:pt>
                <c:pt idx="1">
                  <c:v>1059919.9201329139</c:v>
                </c:pt>
                <c:pt idx="2">
                  <c:v>2754038.3947668634</c:v>
                </c:pt>
                <c:pt idx="3">
                  <c:v>771019.08738255932</c:v>
                </c:pt>
                <c:pt idx="4">
                  <c:v>5850382.3566217786</c:v>
                </c:pt>
                <c:pt idx="5">
                  <c:v>1797875.6062855036</c:v>
                </c:pt>
                <c:pt idx="6">
                  <c:v>2604648.3618304073</c:v>
                </c:pt>
                <c:pt idx="7">
                  <c:v>1053905.9212926894</c:v>
                </c:pt>
                <c:pt idx="8">
                  <c:v>1041691.6091550778</c:v>
                </c:pt>
                <c:pt idx="9">
                  <c:v>3460328.2386265798</c:v>
                </c:pt>
                <c:pt idx="10">
                  <c:v>1237767.5991045895</c:v>
                </c:pt>
                <c:pt idx="11">
                  <c:v>954553.49010622012</c:v>
                </c:pt>
                <c:pt idx="12">
                  <c:v>2951666.0508853504</c:v>
                </c:pt>
                <c:pt idx="13">
                  <c:v>990233.64370977459</c:v>
                </c:pt>
                <c:pt idx="14">
                  <c:v>3018896.3813527012</c:v>
                </c:pt>
                <c:pt idx="15">
                  <c:v>1151405.4928839717</c:v>
                </c:pt>
                <c:pt idx="16">
                  <c:v>277645.73872056679</c:v>
                </c:pt>
                <c:pt idx="17">
                  <c:v>253109.83922102317</c:v>
                </c:pt>
                <c:pt idx="18">
                  <c:v>258123.09072398374</c:v>
                </c:pt>
                <c:pt idx="19">
                  <c:v>211761.04779864493</c:v>
                </c:pt>
                <c:pt idx="20">
                  <c:v>495068.20928105974</c:v>
                </c:pt>
                <c:pt idx="21">
                  <c:v>451723.46541728929</c:v>
                </c:pt>
              </c:numCache>
            </c:numRef>
          </c:xVal>
          <c:yVal>
            <c:numRef>
              <c:f>'REduced data MPASS'!$P$29:$P$56</c:f>
              <c:numCache>
                <c:formatCode>General</c:formatCode>
                <c:ptCount val="22"/>
                <c:pt idx="0">
                  <c:v>1.2429675</c:v>
                </c:pt>
                <c:pt idx="1">
                  <c:v>1.2142574999999998</c:v>
                </c:pt>
                <c:pt idx="2">
                  <c:v>2.4329925000000006</c:v>
                </c:pt>
                <c:pt idx="3">
                  <c:v>2.3982750000000004</c:v>
                </c:pt>
                <c:pt idx="4">
                  <c:v>68.922337499999983</c:v>
                </c:pt>
                <c:pt idx="5">
                  <c:v>75.05241749999999</c:v>
                </c:pt>
                <c:pt idx="6">
                  <c:v>1.3532850000000001</c:v>
                </c:pt>
                <c:pt idx="7">
                  <c:v>1.5011549999999996</c:v>
                </c:pt>
                <c:pt idx="8">
                  <c:v>2.7349874999999999</c:v>
                </c:pt>
                <c:pt idx="9">
                  <c:v>3.1135049999999995</c:v>
                </c:pt>
                <c:pt idx="10">
                  <c:v>4.1581575000000006</c:v>
                </c:pt>
                <c:pt idx="11">
                  <c:v>3.7109025000000004</c:v>
                </c:pt>
                <c:pt idx="12">
                  <c:v>2.1703050000000004</c:v>
                </c:pt>
                <c:pt idx="13">
                  <c:v>2.7334574999999997</c:v>
                </c:pt>
                <c:pt idx="14">
                  <c:v>3.5459999999999998</c:v>
                </c:pt>
                <c:pt idx="15">
                  <c:v>4.6785825000000001</c:v>
                </c:pt>
                <c:pt idx="16">
                  <c:v>8.5145175000000002</c:v>
                </c:pt>
                <c:pt idx="17">
                  <c:v>8.1544950000000007</c:v>
                </c:pt>
                <c:pt idx="18">
                  <c:v>17.270820000000001</c:v>
                </c:pt>
                <c:pt idx="19">
                  <c:v>15.329957142857143</c:v>
                </c:pt>
                <c:pt idx="20">
                  <c:v>14.916892499999999</c:v>
                </c:pt>
                <c:pt idx="21">
                  <c:v>14.5329075</c:v>
                </c:pt>
              </c:numCache>
            </c:numRef>
          </c:yVal>
          <c:smooth val="0"/>
        </c:ser>
        <c:ser>
          <c:idx val="0"/>
          <c:order val="1"/>
          <c:tx>
            <c:v>Lampwick</c:v>
          </c:tx>
          <c:spPr>
            <a:ln w="28575">
              <a:noFill/>
            </a:ln>
          </c:spPr>
          <c:marker>
            <c:symbol val="diamond"/>
            <c:size val="10"/>
          </c:marker>
          <c:dPt>
            <c:idx val="12"/>
            <c:bubble3D val="0"/>
          </c:dPt>
          <c:xVal>
            <c:numRef>
              <c:f>'REduced data MPASS'!$K$65:$K$83</c:f>
              <c:numCache>
                <c:formatCode>General</c:formatCode>
                <c:ptCount val="14"/>
                <c:pt idx="0">
                  <c:v>2819890.7109968318</c:v>
                </c:pt>
                <c:pt idx="1">
                  <c:v>1251718.8795930552</c:v>
                </c:pt>
                <c:pt idx="2">
                  <c:v>2987215.0655236603</c:v>
                </c:pt>
                <c:pt idx="3">
                  <c:v>1158631.8938317611</c:v>
                </c:pt>
                <c:pt idx="4">
                  <c:v>4995552.5704270303</c:v>
                </c:pt>
                <c:pt idx="5">
                  <c:v>1482905.7467800037</c:v>
                </c:pt>
                <c:pt idx="6">
                  <c:v>3463686.4034805261</c:v>
                </c:pt>
                <c:pt idx="7">
                  <c:v>1343413.4028339714</c:v>
                </c:pt>
                <c:pt idx="8">
                  <c:v>212271.61609166127</c:v>
                </c:pt>
                <c:pt idx="9">
                  <c:v>175271.79330633517</c:v>
                </c:pt>
                <c:pt idx="10">
                  <c:v>438728.96546478604</c:v>
                </c:pt>
                <c:pt idx="11">
                  <c:v>329083.62258389778</c:v>
                </c:pt>
                <c:pt idx="12">
                  <c:v>107516.96149531422</c:v>
                </c:pt>
                <c:pt idx="13">
                  <c:v>97001.378207353002</c:v>
                </c:pt>
              </c:numCache>
            </c:numRef>
          </c:xVal>
          <c:yVal>
            <c:numRef>
              <c:f>'REduced data MPASS'!$P$65:$P$83</c:f>
              <c:numCache>
                <c:formatCode>General</c:formatCode>
                <c:ptCount val="14"/>
                <c:pt idx="0">
                  <c:v>34.559212052422055</c:v>
                </c:pt>
                <c:pt idx="1">
                  <c:v>35.147288413873866</c:v>
                </c:pt>
                <c:pt idx="2">
                  <c:v>28.967369521896455</c:v>
                </c:pt>
                <c:pt idx="3">
                  <c:v>27.169015751638309</c:v>
                </c:pt>
                <c:pt idx="4">
                  <c:v>63.431299809344594</c:v>
                </c:pt>
                <c:pt idx="5">
                  <c:v>55.126606662080725</c:v>
                </c:pt>
                <c:pt idx="6">
                  <c:v>44.111273060196602</c:v>
                </c:pt>
                <c:pt idx="7">
                  <c:v>40.264613381119567</c:v>
                </c:pt>
                <c:pt idx="8">
                  <c:v>8.236688129758063</c:v>
                </c:pt>
                <c:pt idx="9">
                  <c:v>8.4419364904923988</c:v>
                </c:pt>
                <c:pt idx="10">
                  <c:v>15.029824068911578</c:v>
                </c:pt>
                <c:pt idx="11">
                  <c:v>13.793562403036354</c:v>
                </c:pt>
                <c:pt idx="12">
                  <c:v>12.131364</c:v>
                </c:pt>
                <c:pt idx="13">
                  <c:v>10.791703999999999</c:v>
                </c:pt>
              </c:numCache>
            </c:numRef>
          </c:yVal>
          <c:smooth val="0"/>
        </c:ser>
        <c:ser>
          <c:idx val="2"/>
          <c:order val="2"/>
          <c:tx>
            <c:v>Pyrell</c:v>
          </c:tx>
          <c:spPr>
            <a:ln w="28575">
              <a:noFill/>
            </a:ln>
          </c:spPr>
          <c:marker>
            <c:symbol val="triangle"/>
            <c:size val="10"/>
          </c:marker>
          <c:xVal>
            <c:numRef>
              <c:f>'REduced data MPASS'!$K$85:$K$103</c:f>
              <c:numCache>
                <c:formatCode>General</c:formatCode>
                <c:ptCount val="17"/>
                <c:pt idx="0">
                  <c:v>3110970.9166285717</c:v>
                </c:pt>
                <c:pt idx="1">
                  <c:v>3862679.2540942985</c:v>
                </c:pt>
                <c:pt idx="2">
                  <c:v>1414788.1544307088</c:v>
                </c:pt>
                <c:pt idx="3">
                  <c:v>3881194.302428619</c:v>
                </c:pt>
                <c:pt idx="4">
                  <c:v>1417570.6344373168</c:v>
                </c:pt>
                <c:pt idx="5">
                  <c:v>4953334.072364063</c:v>
                </c:pt>
                <c:pt idx="6">
                  <c:v>1662805.4414244581</c:v>
                </c:pt>
                <c:pt idx="7">
                  <c:v>3275641.6927261017</c:v>
                </c:pt>
                <c:pt idx="8">
                  <c:v>1632139.978883141</c:v>
                </c:pt>
                <c:pt idx="9">
                  <c:v>3721976.9141411837</c:v>
                </c:pt>
                <c:pt idx="10">
                  <c:v>1683214.9966951662</c:v>
                </c:pt>
                <c:pt idx="11">
                  <c:v>71387.637341986352</c:v>
                </c:pt>
                <c:pt idx="12">
                  <c:v>35876.448108697521</c:v>
                </c:pt>
                <c:pt idx="13">
                  <c:v>42225.750119902383</c:v>
                </c:pt>
                <c:pt idx="14">
                  <c:v>34988.163542684197</c:v>
                </c:pt>
                <c:pt idx="15">
                  <c:v>206018.55669814753</c:v>
                </c:pt>
                <c:pt idx="16">
                  <c:v>192866.11921982534</c:v>
                </c:pt>
              </c:numCache>
            </c:numRef>
          </c:xVal>
          <c:yVal>
            <c:numRef>
              <c:f>'REduced data MPASS'!$P$85:$P$103</c:f>
              <c:numCache>
                <c:formatCode>General</c:formatCode>
                <c:ptCount val="17"/>
                <c:pt idx="0">
                  <c:v>108.36086003496634</c:v>
                </c:pt>
                <c:pt idx="1">
                  <c:v>121.49421996324</c:v>
                </c:pt>
                <c:pt idx="2">
                  <c:v>116.15557237178292</c:v>
                </c:pt>
                <c:pt idx="3">
                  <c:v>178.73078086905704</c:v>
                </c:pt>
                <c:pt idx="4">
                  <c:v>173.26517841275452</c:v>
                </c:pt>
                <c:pt idx="5">
                  <c:v>115.76666203673778</c:v>
                </c:pt>
                <c:pt idx="6">
                  <c:v>116.98495023057832</c:v>
                </c:pt>
                <c:pt idx="7">
                  <c:v>233.65676151505821</c:v>
                </c:pt>
                <c:pt idx="8">
                  <c:v>226.969297357876</c:v>
                </c:pt>
                <c:pt idx="9">
                  <c:v>136.71554284022812</c:v>
                </c:pt>
                <c:pt idx="10">
                  <c:v>133.40783599555164</c:v>
                </c:pt>
                <c:pt idx="11">
                  <c:v>11.899025115222525</c:v>
                </c:pt>
                <c:pt idx="12">
                  <c:v>11.261671781275142</c:v>
                </c:pt>
                <c:pt idx="13">
                  <c:v>16.695256072834521</c:v>
                </c:pt>
                <c:pt idx="14">
                  <c:v>15.29757012775975</c:v>
                </c:pt>
                <c:pt idx="15">
                  <c:v>84.672703734474837</c:v>
                </c:pt>
                <c:pt idx="16">
                  <c:v>82.032518989165652</c:v>
                </c:pt>
              </c:numCache>
            </c:numRef>
          </c:yVal>
          <c:smooth val="0"/>
        </c:ser>
        <c:ser>
          <c:idx val="3"/>
          <c:order val="3"/>
          <c:tx>
            <c:v>Silicone</c:v>
          </c:tx>
          <c:spPr>
            <a:ln w="28575">
              <a:noFill/>
            </a:ln>
          </c:spPr>
          <c:marker>
            <c:symbol val="x"/>
            <c:size val="10"/>
          </c:marker>
          <c:xVal>
            <c:numRef>
              <c:f>'REduced data MPASS'!$K$112:$K$132</c:f>
              <c:numCache>
                <c:formatCode>General</c:formatCode>
                <c:ptCount val="19"/>
                <c:pt idx="0">
                  <c:v>2523938.5830877088</c:v>
                </c:pt>
                <c:pt idx="1">
                  <c:v>3889058.8258409305</c:v>
                </c:pt>
                <c:pt idx="2">
                  <c:v>3579696.8264696635</c:v>
                </c:pt>
                <c:pt idx="3">
                  <c:v>1353908.7331027978</c:v>
                </c:pt>
                <c:pt idx="4">
                  <c:v>4278212.966048412</c:v>
                </c:pt>
                <c:pt idx="5">
                  <c:v>1523655.4291103429</c:v>
                </c:pt>
                <c:pt idx="6">
                  <c:v>3657432.6076705437</c:v>
                </c:pt>
                <c:pt idx="7">
                  <c:v>850213.29770512425</c:v>
                </c:pt>
                <c:pt idx="8">
                  <c:v>4370648.2804149641</c:v>
                </c:pt>
                <c:pt idx="9">
                  <c:v>1489862.4646337628</c:v>
                </c:pt>
                <c:pt idx="10">
                  <c:v>1352021.2260295507</c:v>
                </c:pt>
                <c:pt idx="11">
                  <c:v>4159047.4441999369</c:v>
                </c:pt>
                <c:pt idx="12">
                  <c:v>1666662.2131405217</c:v>
                </c:pt>
                <c:pt idx="13">
                  <c:v>655944.33171958511</c:v>
                </c:pt>
                <c:pt idx="14">
                  <c:v>482680.64130776486</c:v>
                </c:pt>
                <c:pt idx="15">
                  <c:v>312096.9919050613</c:v>
                </c:pt>
                <c:pt idx="16">
                  <c:v>293202.85419679346</c:v>
                </c:pt>
                <c:pt idx="17">
                  <c:v>161835.03759638718</c:v>
                </c:pt>
                <c:pt idx="18">
                  <c:v>144873.32405044511</c:v>
                </c:pt>
              </c:numCache>
            </c:numRef>
          </c:xVal>
          <c:yVal>
            <c:numRef>
              <c:f>'REduced data MPASS'!$P$112:$P$132</c:f>
              <c:numCache>
                <c:formatCode>General</c:formatCode>
                <c:ptCount val="19"/>
                <c:pt idx="0">
                  <c:v>108.49420825246703</c:v>
                </c:pt>
                <c:pt idx="1">
                  <c:v>300.64007090501514</c:v>
                </c:pt>
                <c:pt idx="2">
                  <c:v>159.03792489513376</c:v>
                </c:pt>
                <c:pt idx="3">
                  <c:v>148.19718360984319</c:v>
                </c:pt>
                <c:pt idx="4">
                  <c:v>305.50649671782014</c:v>
                </c:pt>
                <c:pt idx="5">
                  <c:v>301.06183061912731</c:v>
                </c:pt>
                <c:pt idx="6">
                  <c:v>169.80108483736078</c:v>
                </c:pt>
                <c:pt idx="7">
                  <c:v>140.72304115770493</c:v>
                </c:pt>
                <c:pt idx="8">
                  <c:v>348.89549092151992</c:v>
                </c:pt>
                <c:pt idx="9">
                  <c:v>313.78291660585643</c:v>
                </c:pt>
                <c:pt idx="10">
                  <c:v>189.82535759302968</c:v>
                </c:pt>
                <c:pt idx="11">
                  <c:v>289.37242074179574</c:v>
                </c:pt>
                <c:pt idx="12">
                  <c:v>249.70070536738518</c:v>
                </c:pt>
                <c:pt idx="13">
                  <c:v>145.69428037442378</c:v>
                </c:pt>
                <c:pt idx="14">
                  <c:v>133.01611866641571</c:v>
                </c:pt>
                <c:pt idx="15">
                  <c:v>103.66063754039537</c:v>
                </c:pt>
                <c:pt idx="16">
                  <c:v>93.025149253985816</c:v>
                </c:pt>
                <c:pt idx="17">
                  <c:v>137.42237072527996</c:v>
                </c:pt>
                <c:pt idx="18">
                  <c:v>118.35054019742921</c:v>
                </c:pt>
              </c:numCache>
            </c:numRef>
          </c:yVal>
          <c:smooth val="0"/>
        </c:ser>
        <c:ser>
          <c:idx val="4"/>
          <c:order val="4"/>
          <c:tx>
            <c:v>Teflon</c:v>
          </c:tx>
          <c:spPr>
            <a:ln w="28575">
              <a:noFill/>
            </a:ln>
          </c:spPr>
          <c:marker>
            <c:symbol val="star"/>
            <c:size val="10"/>
          </c:marker>
          <c:xVal>
            <c:numRef>
              <c:f>'REduced data MPASS'!$K$140:$K$155</c:f>
              <c:numCache>
                <c:formatCode>General</c:formatCode>
                <c:ptCount val="14"/>
                <c:pt idx="0">
                  <c:v>3654789.4777492345</c:v>
                </c:pt>
                <c:pt idx="1">
                  <c:v>3037043.9171539079</c:v>
                </c:pt>
                <c:pt idx="2">
                  <c:v>2105294.5686913007</c:v>
                </c:pt>
                <c:pt idx="3">
                  <c:v>557920.01363368786</c:v>
                </c:pt>
                <c:pt idx="4">
                  <c:v>2596153.6033963198</c:v>
                </c:pt>
                <c:pt idx="5">
                  <c:v>974484.86814557225</c:v>
                </c:pt>
                <c:pt idx="6">
                  <c:v>2654993.7023748658</c:v>
                </c:pt>
                <c:pt idx="7">
                  <c:v>920599.7311915328</c:v>
                </c:pt>
                <c:pt idx="8">
                  <c:v>3535853.9755014894</c:v>
                </c:pt>
                <c:pt idx="9">
                  <c:v>909242.92996168404</c:v>
                </c:pt>
                <c:pt idx="10">
                  <c:v>547365.29240186652</c:v>
                </c:pt>
                <c:pt idx="11">
                  <c:v>392836.80301108205</c:v>
                </c:pt>
                <c:pt idx="12">
                  <c:v>195396.75079555667</c:v>
                </c:pt>
                <c:pt idx="13">
                  <c:v>146578.22949047992</c:v>
                </c:pt>
              </c:numCache>
            </c:numRef>
          </c:xVal>
          <c:yVal>
            <c:numRef>
              <c:f>'REduced data MPASS'!$P$140:$P$155</c:f>
              <c:numCache>
                <c:formatCode>General</c:formatCode>
                <c:ptCount val="14"/>
                <c:pt idx="0">
                  <c:v>68.141146999999975</c:v>
                </c:pt>
                <c:pt idx="1">
                  <c:v>21.97963</c:v>
                </c:pt>
                <c:pt idx="2">
                  <c:v>8.0780309999999993</c:v>
                </c:pt>
                <c:pt idx="3">
                  <c:v>8.0372379999999986</c:v>
                </c:pt>
                <c:pt idx="4">
                  <c:v>21.533279999999998</c:v>
                </c:pt>
                <c:pt idx="5">
                  <c:v>20.470741000000004</c:v>
                </c:pt>
                <c:pt idx="6">
                  <c:v>48.561298000000008</c:v>
                </c:pt>
                <c:pt idx="7">
                  <c:v>44.701444000000002</c:v>
                </c:pt>
                <c:pt idx="8">
                  <c:v>38.497743999999983</c:v>
                </c:pt>
                <c:pt idx="9">
                  <c:v>35.915016000000001</c:v>
                </c:pt>
                <c:pt idx="10">
                  <c:v>13.909621999999999</c:v>
                </c:pt>
                <c:pt idx="11">
                  <c:v>13.407902000000002</c:v>
                </c:pt>
                <c:pt idx="12">
                  <c:v>6.4358019999999989</c:v>
                </c:pt>
                <c:pt idx="13">
                  <c:v>5.7427730000000015</c:v>
                </c:pt>
              </c:numCache>
            </c:numRef>
          </c:yVal>
          <c:smooth val="0"/>
        </c:ser>
        <c:dLbls>
          <c:showLegendKey val="0"/>
          <c:showVal val="0"/>
          <c:showCatName val="0"/>
          <c:showSerName val="0"/>
          <c:showPercent val="0"/>
          <c:showBubbleSize val="0"/>
        </c:dLbls>
        <c:axId val="300979328"/>
        <c:axId val="300981248"/>
      </c:scatterChart>
      <c:valAx>
        <c:axId val="300979328"/>
        <c:scaling>
          <c:orientation val="minMax"/>
        </c:scaling>
        <c:delete val="0"/>
        <c:axPos val="b"/>
        <c:title>
          <c:tx>
            <c:rich>
              <a:bodyPr/>
              <a:lstStyle/>
              <a:p>
                <a:pPr>
                  <a:defRPr sz="2400"/>
                </a:pPr>
                <a:r>
                  <a:rPr lang="en-US" sz="2400">
                    <a:latin typeface="Arial" pitchFamily="34" charset="0"/>
                    <a:cs typeface="Arial" pitchFamily="34" charset="0"/>
                  </a:rPr>
                  <a:t>Number Count (particles/cc)</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300981248"/>
        <c:crosses val="autoZero"/>
        <c:crossBetween val="midCat"/>
      </c:valAx>
      <c:valAx>
        <c:axId val="300981248"/>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DustTrak</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0979328"/>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9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484204706767108"/>
          <c:y val="0.13673124565549921"/>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MPASS'!$P$29:$P$56</c:f>
              <c:numCache>
                <c:formatCode>General</c:formatCode>
                <c:ptCount val="22"/>
                <c:pt idx="0">
                  <c:v>1.2429675</c:v>
                </c:pt>
                <c:pt idx="1">
                  <c:v>1.2142574999999998</c:v>
                </c:pt>
                <c:pt idx="2">
                  <c:v>2.4329925000000006</c:v>
                </c:pt>
                <c:pt idx="3">
                  <c:v>2.3982750000000004</c:v>
                </c:pt>
                <c:pt idx="4">
                  <c:v>68.922337499999983</c:v>
                </c:pt>
                <c:pt idx="5">
                  <c:v>75.05241749999999</c:v>
                </c:pt>
                <c:pt idx="6">
                  <c:v>1.3532850000000001</c:v>
                </c:pt>
                <c:pt idx="7">
                  <c:v>1.5011549999999996</c:v>
                </c:pt>
                <c:pt idx="8">
                  <c:v>2.7349874999999999</c:v>
                </c:pt>
                <c:pt idx="9">
                  <c:v>3.1135049999999995</c:v>
                </c:pt>
                <c:pt idx="10">
                  <c:v>4.1581575000000006</c:v>
                </c:pt>
                <c:pt idx="11">
                  <c:v>3.7109025000000004</c:v>
                </c:pt>
                <c:pt idx="12">
                  <c:v>2.1703050000000004</c:v>
                </c:pt>
                <c:pt idx="13">
                  <c:v>2.7334574999999997</c:v>
                </c:pt>
                <c:pt idx="14">
                  <c:v>3.5459999999999998</c:v>
                </c:pt>
                <c:pt idx="15">
                  <c:v>4.6785825000000001</c:v>
                </c:pt>
                <c:pt idx="16">
                  <c:v>8.5145175000000002</c:v>
                </c:pt>
                <c:pt idx="17">
                  <c:v>8.1544950000000007</c:v>
                </c:pt>
                <c:pt idx="18">
                  <c:v>17.270820000000001</c:v>
                </c:pt>
                <c:pt idx="19">
                  <c:v>15.329957142857143</c:v>
                </c:pt>
                <c:pt idx="20">
                  <c:v>14.916892499999999</c:v>
                </c:pt>
                <c:pt idx="21">
                  <c:v>14.5329075</c:v>
                </c:pt>
              </c:numCache>
            </c:numRef>
          </c:xVal>
          <c:yVal>
            <c:numRef>
              <c:f>'REduced data MPASS'!$AG$29:$AG$56</c:f>
              <c:numCache>
                <c:formatCode>0.000</c:formatCode>
                <c:ptCount val="22"/>
                <c:pt idx="0">
                  <c:v>2.6860098916504257E-2</c:v>
                </c:pt>
                <c:pt idx="1">
                  <c:v>1.7580323778111324E-2</c:v>
                </c:pt>
                <c:pt idx="2">
                  <c:v>2.181038576978761E-2</c:v>
                </c:pt>
                <c:pt idx="3">
                  <c:v>2.3614929480564151E-2</c:v>
                </c:pt>
                <c:pt idx="4">
                  <c:v>2.647077952050016E-2</c:v>
                </c:pt>
                <c:pt idx="5">
                  <c:v>3.4662181268178341E-2</c:v>
                </c:pt>
                <c:pt idx="6">
                  <c:v>1.4330987190429224E-2</c:v>
                </c:pt>
                <c:pt idx="7">
                  <c:v>2.0664828082376577E-2</c:v>
                </c:pt>
                <c:pt idx="8">
                  <c:v>2.3406983722864129E-2</c:v>
                </c:pt>
                <c:pt idx="9">
                  <c:v>1.6731465020933003E-2</c:v>
                </c:pt>
                <c:pt idx="10">
                  <c:v>1.8626909875347444E-2</c:v>
                </c:pt>
                <c:pt idx="11">
                  <c:v>2.9424588762437157E-2</c:v>
                </c:pt>
                <c:pt idx="12">
                  <c:v>3.0899981799793117E-2</c:v>
                </c:pt>
                <c:pt idx="13">
                  <c:v>2.2412655034877989E-2</c:v>
                </c:pt>
                <c:pt idx="14">
                  <c:v>2.0973309362662149E-2</c:v>
                </c:pt>
                <c:pt idx="15">
                  <c:v>1.8501055302846226E-2</c:v>
                </c:pt>
                <c:pt idx="16">
                  <c:v>2.4960239379389383E-2</c:v>
                </c:pt>
                <c:pt idx="17">
                  <c:v>2.6215685949896341E-2</c:v>
                </c:pt>
                <c:pt idx="18">
                  <c:v>3.0463116979969684E-2</c:v>
                </c:pt>
                <c:pt idx="19">
                  <c:v>3.1835983140387124E-2</c:v>
                </c:pt>
                <c:pt idx="20">
                  <c:v>2.6375996542175251E-2</c:v>
                </c:pt>
                <c:pt idx="21">
                  <c:v>2.9050998914016347E-2</c:v>
                </c:pt>
              </c:numCache>
            </c:numRef>
          </c:yVal>
          <c:smooth val="0"/>
        </c:ser>
        <c:ser>
          <c:idx val="0"/>
          <c:order val="1"/>
          <c:tx>
            <c:v>Lampwick</c:v>
          </c:tx>
          <c:spPr>
            <a:ln w="28575">
              <a:noFill/>
            </a:ln>
          </c:spPr>
          <c:marker>
            <c:symbol val="diamond"/>
            <c:size val="10"/>
          </c:marker>
          <c:dPt>
            <c:idx val="12"/>
            <c:bubble3D val="0"/>
          </c:dPt>
          <c:xVal>
            <c:numRef>
              <c:f>'REduced data MPASS'!$P$65:$P$83</c:f>
              <c:numCache>
                <c:formatCode>General</c:formatCode>
                <c:ptCount val="14"/>
                <c:pt idx="0">
                  <c:v>34.559212052422055</c:v>
                </c:pt>
                <c:pt idx="1">
                  <c:v>35.147288413873866</c:v>
                </c:pt>
                <c:pt idx="2">
                  <c:v>28.967369521896455</c:v>
                </c:pt>
                <c:pt idx="3">
                  <c:v>27.169015751638309</c:v>
                </c:pt>
                <c:pt idx="4">
                  <c:v>63.431299809344594</c:v>
                </c:pt>
                <c:pt idx="5">
                  <c:v>55.126606662080725</c:v>
                </c:pt>
                <c:pt idx="6">
                  <c:v>44.111273060196602</c:v>
                </c:pt>
                <c:pt idx="7">
                  <c:v>40.264613381119567</c:v>
                </c:pt>
                <c:pt idx="8">
                  <c:v>8.236688129758063</c:v>
                </c:pt>
                <c:pt idx="9">
                  <c:v>8.4419364904923988</c:v>
                </c:pt>
                <c:pt idx="10">
                  <c:v>15.029824068911578</c:v>
                </c:pt>
                <c:pt idx="11">
                  <c:v>13.793562403036354</c:v>
                </c:pt>
                <c:pt idx="12">
                  <c:v>12.131364</c:v>
                </c:pt>
                <c:pt idx="13">
                  <c:v>10.791703999999999</c:v>
                </c:pt>
              </c:numCache>
            </c:numRef>
          </c:xVal>
          <c:yVal>
            <c:numRef>
              <c:f>'REduced data MPASS'!$AG$65:$AG$83</c:f>
              <c:numCache>
                <c:formatCode>0.000</c:formatCode>
                <c:ptCount val="14"/>
                <c:pt idx="0">
                  <c:v>5.6355965833294636E-2</c:v>
                </c:pt>
                <c:pt idx="1">
                  <c:v>5.3087736186882284E-2</c:v>
                </c:pt>
                <c:pt idx="2">
                  <c:v>5.689195402275888E-2</c:v>
                </c:pt>
                <c:pt idx="3">
                  <c:v>5.6524111842638114E-2</c:v>
                </c:pt>
                <c:pt idx="4">
                  <c:v>5.84498435495375E-2</c:v>
                </c:pt>
                <c:pt idx="5">
                  <c:v>5.7869577744105408E-2</c:v>
                </c:pt>
                <c:pt idx="6">
                  <c:v>5.8665607802081098E-2</c:v>
                </c:pt>
                <c:pt idx="7">
                  <c:v>5.991285070009341E-2</c:v>
                </c:pt>
                <c:pt idx="8">
                  <c:v>4.623196410997113E-2</c:v>
                </c:pt>
                <c:pt idx="9">
                  <c:v>4.5037442585382871E-2</c:v>
                </c:pt>
                <c:pt idx="10">
                  <c:v>4.5921670370780238E-2</c:v>
                </c:pt>
                <c:pt idx="11">
                  <c:v>4.5794411301677364E-2</c:v>
                </c:pt>
                <c:pt idx="12">
                  <c:v>6.5551344020342614E-2</c:v>
                </c:pt>
                <c:pt idx="13">
                  <c:v>6.5540211721893046E-2</c:v>
                </c:pt>
              </c:numCache>
            </c:numRef>
          </c:yVal>
          <c:smooth val="0"/>
        </c:ser>
        <c:ser>
          <c:idx val="2"/>
          <c:order val="2"/>
          <c:tx>
            <c:v>Pyrell</c:v>
          </c:tx>
          <c:spPr>
            <a:ln w="28575">
              <a:noFill/>
            </a:ln>
          </c:spPr>
          <c:marker>
            <c:symbol val="triangle"/>
            <c:size val="10"/>
          </c:marker>
          <c:xVal>
            <c:numRef>
              <c:f>'REduced data MPASS'!$P$85:$P$103</c:f>
              <c:numCache>
                <c:formatCode>General</c:formatCode>
                <c:ptCount val="17"/>
                <c:pt idx="0">
                  <c:v>108.36086003496634</c:v>
                </c:pt>
                <c:pt idx="1">
                  <c:v>121.49421996324</c:v>
                </c:pt>
                <c:pt idx="2">
                  <c:v>116.15557237178292</c:v>
                </c:pt>
                <c:pt idx="3">
                  <c:v>178.73078086905704</c:v>
                </c:pt>
                <c:pt idx="4">
                  <c:v>173.26517841275452</c:v>
                </c:pt>
                <c:pt idx="5">
                  <c:v>115.76666203673778</c:v>
                </c:pt>
                <c:pt idx="6">
                  <c:v>116.98495023057832</c:v>
                </c:pt>
                <c:pt idx="7">
                  <c:v>233.65676151505821</c:v>
                </c:pt>
                <c:pt idx="8">
                  <c:v>226.969297357876</c:v>
                </c:pt>
                <c:pt idx="9">
                  <c:v>136.71554284022812</c:v>
                </c:pt>
                <c:pt idx="10">
                  <c:v>133.40783599555164</c:v>
                </c:pt>
                <c:pt idx="11">
                  <c:v>11.899025115222525</c:v>
                </c:pt>
                <c:pt idx="12">
                  <c:v>11.261671781275142</c:v>
                </c:pt>
                <c:pt idx="13">
                  <c:v>16.695256072834521</c:v>
                </c:pt>
                <c:pt idx="14">
                  <c:v>15.29757012775975</c:v>
                </c:pt>
                <c:pt idx="15">
                  <c:v>84.672703734474837</c:v>
                </c:pt>
                <c:pt idx="16">
                  <c:v>82.032518989165652</c:v>
                </c:pt>
              </c:numCache>
            </c:numRef>
          </c:xVal>
          <c:yVal>
            <c:numRef>
              <c:f>'REduced data MPASS'!$AG$85:$AG$103</c:f>
              <c:numCache>
                <c:formatCode>0.000</c:formatCode>
                <c:ptCount val="17"/>
                <c:pt idx="0">
                  <c:v>2.587035737676659E-2</c:v>
                </c:pt>
                <c:pt idx="1">
                  <c:v>2.7171582249812153E-2</c:v>
                </c:pt>
                <c:pt idx="2">
                  <c:v>3.805459430946375E-2</c:v>
                </c:pt>
                <c:pt idx="3">
                  <c:v>3.6280313649873261E-2</c:v>
                </c:pt>
                <c:pt idx="4">
                  <c:v>3.7127131896776688E-2</c:v>
                </c:pt>
                <c:pt idx="5">
                  <c:v>2.3509816485117279E-2</c:v>
                </c:pt>
                <c:pt idx="6">
                  <c:v>2.8887153464732751E-2</c:v>
                </c:pt>
                <c:pt idx="7">
                  <c:v>2.9223323086867925E-2</c:v>
                </c:pt>
                <c:pt idx="8">
                  <c:v>3.3179992732663081E-2</c:v>
                </c:pt>
                <c:pt idx="9">
                  <c:v>2.7129698830489254E-2</c:v>
                </c:pt>
                <c:pt idx="10">
                  <c:v>2.8002617428182688E-2</c:v>
                </c:pt>
                <c:pt idx="11">
                  <c:v>3.1545963298863847E-2</c:v>
                </c:pt>
                <c:pt idx="12">
                  <c:v>3.0284720150453789E-2</c:v>
                </c:pt>
                <c:pt idx="13">
                  <c:v>2.0585272219704409E-2</c:v>
                </c:pt>
                <c:pt idx="14">
                  <c:v>2.2995455805132306E-2</c:v>
                </c:pt>
                <c:pt idx="15">
                  <c:v>3.0406420504708442E-2</c:v>
                </c:pt>
                <c:pt idx="16">
                  <c:v>3.0787108219082263E-2</c:v>
                </c:pt>
              </c:numCache>
            </c:numRef>
          </c:yVal>
          <c:smooth val="0"/>
        </c:ser>
        <c:ser>
          <c:idx val="3"/>
          <c:order val="3"/>
          <c:tx>
            <c:v>Silicone</c:v>
          </c:tx>
          <c:spPr>
            <a:ln w="28575">
              <a:noFill/>
            </a:ln>
          </c:spPr>
          <c:marker>
            <c:symbol val="x"/>
            <c:size val="10"/>
          </c:marker>
          <c:xVal>
            <c:numRef>
              <c:f>'REduced data MPASS'!$P$112:$P$132</c:f>
              <c:numCache>
                <c:formatCode>General</c:formatCode>
                <c:ptCount val="19"/>
                <c:pt idx="0">
                  <c:v>108.49420825246703</c:v>
                </c:pt>
                <c:pt idx="1">
                  <c:v>300.64007090501514</c:v>
                </c:pt>
                <c:pt idx="2">
                  <c:v>159.03792489513376</c:v>
                </c:pt>
                <c:pt idx="3">
                  <c:v>148.19718360984319</c:v>
                </c:pt>
                <c:pt idx="4">
                  <c:v>305.50649671782014</c:v>
                </c:pt>
                <c:pt idx="5">
                  <c:v>301.06183061912731</c:v>
                </c:pt>
                <c:pt idx="6">
                  <c:v>169.80108483736078</c:v>
                </c:pt>
                <c:pt idx="7">
                  <c:v>140.72304115770493</c:v>
                </c:pt>
                <c:pt idx="8">
                  <c:v>348.89549092151992</c:v>
                </c:pt>
                <c:pt idx="9">
                  <c:v>313.78291660585643</c:v>
                </c:pt>
                <c:pt idx="10">
                  <c:v>189.82535759302968</c:v>
                </c:pt>
                <c:pt idx="11">
                  <c:v>289.37242074179574</c:v>
                </c:pt>
                <c:pt idx="12">
                  <c:v>249.70070536738518</c:v>
                </c:pt>
                <c:pt idx="13">
                  <c:v>145.69428037442378</c:v>
                </c:pt>
                <c:pt idx="14">
                  <c:v>133.01611866641571</c:v>
                </c:pt>
                <c:pt idx="15">
                  <c:v>103.66063754039537</c:v>
                </c:pt>
                <c:pt idx="16">
                  <c:v>93.025149253985816</c:v>
                </c:pt>
                <c:pt idx="17">
                  <c:v>137.42237072527996</c:v>
                </c:pt>
                <c:pt idx="18">
                  <c:v>118.35054019742921</c:v>
                </c:pt>
              </c:numCache>
            </c:numRef>
          </c:xVal>
          <c:yVal>
            <c:numRef>
              <c:f>'REduced data MPASS'!$AG$112:$AG$132</c:f>
              <c:numCache>
                <c:formatCode>0.000</c:formatCode>
                <c:ptCount val="19"/>
                <c:pt idx="0">
                  <c:v>4.5800907940281833E-2</c:v>
                </c:pt>
                <c:pt idx="1">
                  <c:v>4.0928492514725141E-2</c:v>
                </c:pt>
                <c:pt idx="2">
                  <c:v>5.0426431192583235E-2</c:v>
                </c:pt>
                <c:pt idx="3">
                  <c:v>5.2920882919774898E-2</c:v>
                </c:pt>
                <c:pt idx="4">
                  <c:v>5.0159458022788601E-2</c:v>
                </c:pt>
                <c:pt idx="5">
                  <c:v>5.0723101237246937E-2</c:v>
                </c:pt>
                <c:pt idx="6">
                  <c:v>6.3948829594554252E-2</c:v>
                </c:pt>
                <c:pt idx="7">
                  <c:v>6.9499832907222073E-2</c:v>
                </c:pt>
                <c:pt idx="8">
                  <c:v>6.4809114333900728E-2</c:v>
                </c:pt>
                <c:pt idx="9">
                  <c:v>4.5919230664976378E-2</c:v>
                </c:pt>
                <c:pt idx="10">
                  <c:v>3.0505224161962184E-2</c:v>
                </c:pt>
                <c:pt idx="11">
                  <c:v>4.8061820048017581E-2</c:v>
                </c:pt>
                <c:pt idx="12">
                  <c:v>5.0006930100878984E-2</c:v>
                </c:pt>
                <c:pt idx="13">
                  <c:v>4.6749648472028525E-2</c:v>
                </c:pt>
                <c:pt idx="14">
                  <c:v>4.6272071028253543E-2</c:v>
                </c:pt>
                <c:pt idx="15">
                  <c:v>4.5882347433809444E-2</c:v>
                </c:pt>
                <c:pt idx="16">
                  <c:v>5.0570680883792636E-2</c:v>
                </c:pt>
                <c:pt idx="17">
                  <c:v>4.9269492239176982E-2</c:v>
                </c:pt>
                <c:pt idx="18">
                  <c:v>5.0168418626107145E-2</c:v>
                </c:pt>
              </c:numCache>
            </c:numRef>
          </c:yVal>
          <c:smooth val="0"/>
        </c:ser>
        <c:ser>
          <c:idx val="4"/>
          <c:order val="4"/>
          <c:tx>
            <c:v>Teflon</c:v>
          </c:tx>
          <c:spPr>
            <a:ln w="28575">
              <a:noFill/>
            </a:ln>
          </c:spPr>
          <c:marker>
            <c:symbol val="star"/>
            <c:size val="10"/>
          </c:marker>
          <c:xVal>
            <c:numRef>
              <c:f>'REduced data MPASS'!$P$140:$P$155</c:f>
              <c:numCache>
                <c:formatCode>General</c:formatCode>
                <c:ptCount val="14"/>
                <c:pt idx="0">
                  <c:v>68.141146999999975</c:v>
                </c:pt>
                <c:pt idx="1">
                  <c:v>21.97963</c:v>
                </c:pt>
                <c:pt idx="2">
                  <c:v>8.0780309999999993</c:v>
                </c:pt>
                <c:pt idx="3">
                  <c:v>8.0372379999999986</c:v>
                </c:pt>
                <c:pt idx="4">
                  <c:v>21.533279999999998</c:v>
                </c:pt>
                <c:pt idx="5">
                  <c:v>20.470741000000004</c:v>
                </c:pt>
                <c:pt idx="6">
                  <c:v>48.561298000000008</c:v>
                </c:pt>
                <c:pt idx="7">
                  <c:v>44.701444000000002</c:v>
                </c:pt>
                <c:pt idx="8">
                  <c:v>38.497743999999983</c:v>
                </c:pt>
                <c:pt idx="9">
                  <c:v>35.915016000000001</c:v>
                </c:pt>
                <c:pt idx="10">
                  <c:v>13.909621999999999</c:v>
                </c:pt>
                <c:pt idx="11">
                  <c:v>13.407902000000002</c:v>
                </c:pt>
                <c:pt idx="12">
                  <c:v>6.4358019999999989</c:v>
                </c:pt>
                <c:pt idx="13">
                  <c:v>5.7427730000000015</c:v>
                </c:pt>
              </c:numCache>
            </c:numRef>
          </c:xVal>
          <c:yVal>
            <c:numRef>
              <c:f>'REduced data MPASS'!$AG$140:$AG$155</c:f>
              <c:numCache>
                <c:formatCode>0.000</c:formatCode>
                <c:ptCount val="14"/>
                <c:pt idx="0">
                  <c:v>5.0656448445166339E-3</c:v>
                </c:pt>
                <c:pt idx="1">
                  <c:v>5.4389951059230753E-3</c:v>
                </c:pt>
                <c:pt idx="2">
                  <c:v>7.1092274837766751E-3</c:v>
                </c:pt>
                <c:pt idx="3">
                  <c:v>7.4205896353946449E-3</c:v>
                </c:pt>
                <c:pt idx="4">
                  <c:v>4.9964434122437449E-3</c:v>
                </c:pt>
                <c:pt idx="5">
                  <c:v>4.5401993508686362E-3</c:v>
                </c:pt>
                <c:pt idx="6">
                  <c:v>4.597621237389494E-3</c:v>
                </c:pt>
                <c:pt idx="7">
                  <c:v>4.6710185693330172E-3</c:v>
                </c:pt>
                <c:pt idx="8">
                  <c:v>4.7245554181045007E-3</c:v>
                </c:pt>
                <c:pt idx="9">
                  <c:v>4.5353628688345844E-3</c:v>
                </c:pt>
                <c:pt idx="10">
                  <c:v>3.8690997497990965E-3</c:v>
                </c:pt>
                <c:pt idx="11">
                  <c:v>5.1018608280400607E-3</c:v>
                </c:pt>
                <c:pt idx="12">
                  <c:v>5.8727770058805426E-3</c:v>
                </c:pt>
                <c:pt idx="13">
                  <c:v>6.4326981059498597E-3</c:v>
                </c:pt>
              </c:numCache>
            </c:numRef>
          </c:yVal>
          <c:smooth val="0"/>
        </c:ser>
        <c:dLbls>
          <c:showLegendKey val="0"/>
          <c:showVal val="0"/>
          <c:showCatName val="0"/>
          <c:showSerName val="0"/>
          <c:showPercent val="0"/>
          <c:showBubbleSize val="0"/>
        </c:dLbls>
        <c:axId val="301025536"/>
        <c:axId val="301031808"/>
      </c:scatterChart>
      <c:valAx>
        <c:axId val="301025536"/>
        <c:scaling>
          <c:logBase val="10"/>
          <c:orientation val="minMax"/>
        </c:scaling>
        <c:delete val="0"/>
        <c:axPos val="b"/>
        <c:title>
          <c:tx>
            <c:rich>
              <a:bodyPr/>
              <a:lstStyle/>
              <a:p>
                <a:pPr>
                  <a:defRPr sz="2400"/>
                </a:pPr>
                <a:r>
                  <a:rPr lang="en-US" sz="2400">
                    <a:latin typeface="Arial" pitchFamily="34" charset="0"/>
                    <a:cs typeface="Arial" pitchFamily="34" charset="0"/>
                  </a:rPr>
                  <a:t>DustTrak</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301031808"/>
        <c:crosses val="autoZero"/>
        <c:crossBetween val="midCat"/>
      </c:valAx>
      <c:valAx>
        <c:axId val="301031808"/>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MASS</a:t>
                </a:r>
                <a:r>
                  <a:rPr lang="en-US" sz="2400" baseline="0">
                    <a:latin typeface="Arial" pitchFamily="34" charset="0"/>
                    <a:cs typeface="Arial" pitchFamily="34" charset="0"/>
                  </a:rPr>
                  <a:t> 1</a:t>
                </a:r>
                <a:endParaRPr lang="en-US" sz="2400">
                  <a:latin typeface="Arial" pitchFamily="34" charset="0"/>
                  <a:cs typeface="Arial" pitchFamily="34" charset="0"/>
                </a:endParaRP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1025536"/>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9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22712907005211"/>
          <c:y val="0.12930539894952534"/>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MPASS'!$P$29:$P$56</c:f>
              <c:numCache>
                <c:formatCode>General</c:formatCode>
                <c:ptCount val="22"/>
                <c:pt idx="0">
                  <c:v>1.2429675</c:v>
                </c:pt>
                <c:pt idx="1">
                  <c:v>1.2142574999999998</c:v>
                </c:pt>
                <c:pt idx="2">
                  <c:v>2.4329925000000006</c:v>
                </c:pt>
                <c:pt idx="3">
                  <c:v>2.3982750000000004</c:v>
                </c:pt>
                <c:pt idx="4">
                  <c:v>68.922337499999983</c:v>
                </c:pt>
                <c:pt idx="5">
                  <c:v>75.05241749999999</c:v>
                </c:pt>
                <c:pt idx="6">
                  <c:v>1.3532850000000001</c:v>
                </c:pt>
                <c:pt idx="7">
                  <c:v>1.5011549999999996</c:v>
                </c:pt>
                <c:pt idx="8">
                  <c:v>2.7349874999999999</c:v>
                </c:pt>
                <c:pt idx="9">
                  <c:v>3.1135049999999995</c:v>
                </c:pt>
                <c:pt idx="10">
                  <c:v>4.1581575000000006</c:v>
                </c:pt>
                <c:pt idx="11">
                  <c:v>3.7109025000000004</c:v>
                </c:pt>
                <c:pt idx="12">
                  <c:v>2.1703050000000004</c:v>
                </c:pt>
                <c:pt idx="13">
                  <c:v>2.7334574999999997</c:v>
                </c:pt>
                <c:pt idx="14">
                  <c:v>3.5459999999999998</c:v>
                </c:pt>
                <c:pt idx="15">
                  <c:v>4.6785825000000001</c:v>
                </c:pt>
                <c:pt idx="16">
                  <c:v>8.5145175000000002</c:v>
                </c:pt>
                <c:pt idx="17">
                  <c:v>8.1544950000000007</c:v>
                </c:pt>
                <c:pt idx="18">
                  <c:v>17.270820000000001</c:v>
                </c:pt>
                <c:pt idx="19">
                  <c:v>15.329957142857143</c:v>
                </c:pt>
                <c:pt idx="20">
                  <c:v>14.916892499999999</c:v>
                </c:pt>
                <c:pt idx="21">
                  <c:v>14.5329075</c:v>
                </c:pt>
              </c:numCache>
            </c:numRef>
          </c:xVal>
          <c:yVal>
            <c:numRef>
              <c:f>'REduced data MPASS'!$AH$29:$AH$56</c:f>
              <c:numCache>
                <c:formatCode>0.000</c:formatCode>
                <c:ptCount val="22"/>
                <c:pt idx="0">
                  <c:v>2.8993357454059898E-2</c:v>
                </c:pt>
                <c:pt idx="1">
                  <c:v>3.4853850095922234E-2</c:v>
                </c:pt>
                <c:pt idx="2">
                  <c:v>3.32123064989025E-2</c:v>
                </c:pt>
                <c:pt idx="3">
                  <c:v>3.4405043016007122E-2</c:v>
                </c:pt>
                <c:pt idx="4">
                  <c:v>3.0694749630656319E-2</c:v>
                </c:pt>
                <c:pt idx="5">
                  <c:v>2.9871795112720353E-2</c:v>
                </c:pt>
                <c:pt idx="6">
                  <c:v>3.2549022484673361E-2</c:v>
                </c:pt>
                <c:pt idx="7">
                  <c:v>3.7127759836464547E-2</c:v>
                </c:pt>
                <c:pt idx="8">
                  <c:v>3.4936315927614141E-2</c:v>
                </c:pt>
                <c:pt idx="9">
                  <c:v>3.5501588885370736E-2</c:v>
                </c:pt>
                <c:pt idx="10">
                  <c:v>3.4263202936463177E-2</c:v>
                </c:pt>
                <c:pt idx="11">
                  <c:v>3.613825237492406E-2</c:v>
                </c:pt>
                <c:pt idx="12">
                  <c:v>3.8762293814106064E-2</c:v>
                </c:pt>
                <c:pt idx="13">
                  <c:v>4.0960478988366078E-2</c:v>
                </c:pt>
                <c:pt idx="14">
                  <c:v>3.7033329392250972E-2</c:v>
                </c:pt>
                <c:pt idx="15">
                  <c:v>3.5804107773837288E-2</c:v>
                </c:pt>
                <c:pt idx="16">
                  <c:v>4.3284807245664844E-2</c:v>
                </c:pt>
                <c:pt idx="17">
                  <c:v>4.2021161295630868E-2</c:v>
                </c:pt>
                <c:pt idx="18">
                  <c:v>3.9727881450433204E-2</c:v>
                </c:pt>
                <c:pt idx="19">
                  <c:v>4.0362711070848795E-2</c:v>
                </c:pt>
                <c:pt idx="20">
                  <c:v>4.1310703596435322E-2</c:v>
                </c:pt>
                <c:pt idx="21">
                  <c:v>3.8200174530760529E-2</c:v>
                </c:pt>
              </c:numCache>
            </c:numRef>
          </c:yVal>
          <c:smooth val="0"/>
        </c:ser>
        <c:ser>
          <c:idx val="0"/>
          <c:order val="1"/>
          <c:tx>
            <c:v>Lampwick</c:v>
          </c:tx>
          <c:spPr>
            <a:ln w="28575">
              <a:noFill/>
            </a:ln>
          </c:spPr>
          <c:marker>
            <c:symbol val="diamond"/>
            <c:size val="10"/>
          </c:marker>
          <c:dPt>
            <c:idx val="12"/>
            <c:bubble3D val="0"/>
          </c:dPt>
          <c:xVal>
            <c:numRef>
              <c:f>'REduced data MPASS'!$P$65:$P$83</c:f>
              <c:numCache>
                <c:formatCode>General</c:formatCode>
                <c:ptCount val="14"/>
                <c:pt idx="0">
                  <c:v>34.559212052422055</c:v>
                </c:pt>
                <c:pt idx="1">
                  <c:v>35.147288413873866</c:v>
                </c:pt>
                <c:pt idx="2">
                  <c:v>28.967369521896455</c:v>
                </c:pt>
                <c:pt idx="3">
                  <c:v>27.169015751638309</c:v>
                </c:pt>
                <c:pt idx="4">
                  <c:v>63.431299809344594</c:v>
                </c:pt>
                <c:pt idx="5">
                  <c:v>55.126606662080725</c:v>
                </c:pt>
                <c:pt idx="6">
                  <c:v>44.111273060196602</c:v>
                </c:pt>
                <c:pt idx="7">
                  <c:v>40.264613381119567</c:v>
                </c:pt>
                <c:pt idx="8">
                  <c:v>8.236688129758063</c:v>
                </c:pt>
                <c:pt idx="9">
                  <c:v>8.4419364904923988</c:v>
                </c:pt>
                <c:pt idx="10">
                  <c:v>15.029824068911578</c:v>
                </c:pt>
                <c:pt idx="11">
                  <c:v>13.793562403036354</c:v>
                </c:pt>
                <c:pt idx="12">
                  <c:v>12.131364</c:v>
                </c:pt>
                <c:pt idx="13">
                  <c:v>10.791703999999999</c:v>
                </c:pt>
              </c:numCache>
            </c:numRef>
          </c:xVal>
          <c:yVal>
            <c:numRef>
              <c:f>'REduced data MPASS'!$AH$65:$AH$83</c:f>
              <c:numCache>
                <c:formatCode>0.000</c:formatCode>
                <c:ptCount val="14"/>
                <c:pt idx="0">
                  <c:v>3.6325575930246212E-2</c:v>
                </c:pt>
                <c:pt idx="1">
                  <c:v>2.9772658351645803E-2</c:v>
                </c:pt>
                <c:pt idx="2">
                  <c:v>2.9127729173865385E-2</c:v>
                </c:pt>
                <c:pt idx="3">
                  <c:v>2.9105328195547231E-2</c:v>
                </c:pt>
                <c:pt idx="4">
                  <c:v>2.929457975941771E-2</c:v>
                </c:pt>
                <c:pt idx="5">
                  <c:v>2.9274870450336082E-2</c:v>
                </c:pt>
                <c:pt idx="6">
                  <c:v>2.9331836379530463E-2</c:v>
                </c:pt>
                <c:pt idx="7">
                  <c:v>2.9507601227128227E-2</c:v>
                </c:pt>
                <c:pt idx="8">
                  <c:v>2.9863245582978343E-2</c:v>
                </c:pt>
                <c:pt idx="9">
                  <c:v>3.0502607650178828E-2</c:v>
                </c:pt>
                <c:pt idx="10">
                  <c:v>2.8724451584369801E-2</c:v>
                </c:pt>
                <c:pt idx="11">
                  <c:v>2.8742320322663092E-2</c:v>
                </c:pt>
                <c:pt idx="12">
                  <c:v>4.4827524993743983E-2</c:v>
                </c:pt>
                <c:pt idx="13">
                  <c:v>4.2501922569073425E-2</c:v>
                </c:pt>
              </c:numCache>
            </c:numRef>
          </c:yVal>
          <c:smooth val="0"/>
        </c:ser>
        <c:ser>
          <c:idx val="2"/>
          <c:order val="2"/>
          <c:tx>
            <c:v>Pyrell</c:v>
          </c:tx>
          <c:spPr>
            <a:ln w="28575">
              <a:noFill/>
            </a:ln>
          </c:spPr>
          <c:marker>
            <c:symbol val="triangle"/>
            <c:size val="10"/>
          </c:marker>
          <c:xVal>
            <c:numRef>
              <c:f>'REduced data MPASS'!$P$85:$P$103</c:f>
              <c:numCache>
                <c:formatCode>General</c:formatCode>
                <c:ptCount val="17"/>
                <c:pt idx="0">
                  <c:v>108.36086003496634</c:v>
                </c:pt>
                <c:pt idx="1">
                  <c:v>121.49421996324</c:v>
                </c:pt>
                <c:pt idx="2">
                  <c:v>116.15557237178292</c:v>
                </c:pt>
                <c:pt idx="3">
                  <c:v>178.73078086905704</c:v>
                </c:pt>
                <c:pt idx="4">
                  <c:v>173.26517841275452</c:v>
                </c:pt>
                <c:pt idx="5">
                  <c:v>115.76666203673778</c:v>
                </c:pt>
                <c:pt idx="6">
                  <c:v>116.98495023057832</c:v>
                </c:pt>
                <c:pt idx="7">
                  <c:v>233.65676151505821</c:v>
                </c:pt>
                <c:pt idx="8">
                  <c:v>226.969297357876</c:v>
                </c:pt>
                <c:pt idx="9">
                  <c:v>136.71554284022812</c:v>
                </c:pt>
                <c:pt idx="10">
                  <c:v>133.40783599555164</c:v>
                </c:pt>
                <c:pt idx="11">
                  <c:v>11.899025115222525</c:v>
                </c:pt>
                <c:pt idx="12">
                  <c:v>11.261671781275142</c:v>
                </c:pt>
                <c:pt idx="13">
                  <c:v>16.695256072834521</c:v>
                </c:pt>
                <c:pt idx="14">
                  <c:v>15.29757012775975</c:v>
                </c:pt>
                <c:pt idx="15">
                  <c:v>84.672703734474837</c:v>
                </c:pt>
                <c:pt idx="16">
                  <c:v>82.032518989165652</c:v>
                </c:pt>
              </c:numCache>
            </c:numRef>
          </c:xVal>
          <c:yVal>
            <c:numRef>
              <c:f>'REduced data MPASS'!$AH$85:$AH$103</c:f>
              <c:numCache>
                <c:formatCode>0.000</c:formatCode>
                <c:ptCount val="17"/>
                <c:pt idx="0">
                  <c:v>3.6968546838285758E-2</c:v>
                </c:pt>
                <c:pt idx="1">
                  <c:v>3.3826477741329367E-2</c:v>
                </c:pt>
                <c:pt idx="2">
                  <c:v>2.7689566236748064E-2</c:v>
                </c:pt>
                <c:pt idx="3">
                  <c:v>2.770117210271078E-2</c:v>
                </c:pt>
                <c:pt idx="4">
                  <c:v>2.80409938319751E-2</c:v>
                </c:pt>
                <c:pt idx="5">
                  <c:v>3.550349974789041E-2</c:v>
                </c:pt>
                <c:pt idx="6">
                  <c:v>3.2446875249857704E-2</c:v>
                </c:pt>
                <c:pt idx="7">
                  <c:v>3.4705972021085954E-2</c:v>
                </c:pt>
                <c:pt idx="8">
                  <c:v>3.2056243404770396E-2</c:v>
                </c:pt>
                <c:pt idx="9">
                  <c:v>3.7155848502301053E-2</c:v>
                </c:pt>
                <c:pt idx="10">
                  <c:v>3.8241893912054584E-2</c:v>
                </c:pt>
                <c:pt idx="11">
                  <c:v>3.0173965984118589E-2</c:v>
                </c:pt>
                <c:pt idx="12">
                  <c:v>2.7173950395280269E-2</c:v>
                </c:pt>
                <c:pt idx="13">
                  <c:v>3.2716229222399286E-2</c:v>
                </c:pt>
                <c:pt idx="14">
                  <c:v>3.2200220527640336E-2</c:v>
                </c:pt>
                <c:pt idx="15">
                  <c:v>3.6074243800038569E-2</c:v>
                </c:pt>
                <c:pt idx="16">
                  <c:v>3.5084392047817249E-2</c:v>
                </c:pt>
              </c:numCache>
            </c:numRef>
          </c:yVal>
          <c:smooth val="0"/>
        </c:ser>
        <c:ser>
          <c:idx val="3"/>
          <c:order val="3"/>
          <c:tx>
            <c:v>Silicone</c:v>
          </c:tx>
          <c:spPr>
            <a:ln w="28575">
              <a:noFill/>
            </a:ln>
          </c:spPr>
          <c:marker>
            <c:symbol val="x"/>
            <c:size val="10"/>
          </c:marker>
          <c:xVal>
            <c:numRef>
              <c:f>'REduced data MPASS'!$P$112:$P$132</c:f>
              <c:numCache>
                <c:formatCode>General</c:formatCode>
                <c:ptCount val="19"/>
                <c:pt idx="0">
                  <c:v>108.49420825246703</c:v>
                </c:pt>
                <c:pt idx="1">
                  <c:v>300.64007090501514</c:v>
                </c:pt>
                <c:pt idx="2">
                  <c:v>159.03792489513376</c:v>
                </c:pt>
                <c:pt idx="3">
                  <c:v>148.19718360984319</c:v>
                </c:pt>
                <c:pt idx="4">
                  <c:v>305.50649671782014</c:v>
                </c:pt>
                <c:pt idx="5">
                  <c:v>301.06183061912731</c:v>
                </c:pt>
                <c:pt idx="6">
                  <c:v>169.80108483736078</c:v>
                </c:pt>
                <c:pt idx="7">
                  <c:v>140.72304115770493</c:v>
                </c:pt>
                <c:pt idx="8">
                  <c:v>348.89549092151992</c:v>
                </c:pt>
                <c:pt idx="9">
                  <c:v>313.78291660585643</c:v>
                </c:pt>
                <c:pt idx="10">
                  <c:v>189.82535759302968</c:v>
                </c:pt>
                <c:pt idx="11">
                  <c:v>289.37242074179574</c:v>
                </c:pt>
                <c:pt idx="12">
                  <c:v>249.70070536738518</c:v>
                </c:pt>
                <c:pt idx="13">
                  <c:v>145.69428037442378</c:v>
                </c:pt>
                <c:pt idx="14">
                  <c:v>133.01611866641571</c:v>
                </c:pt>
                <c:pt idx="15">
                  <c:v>103.66063754039537</c:v>
                </c:pt>
                <c:pt idx="16">
                  <c:v>93.025149253985816</c:v>
                </c:pt>
                <c:pt idx="17">
                  <c:v>137.42237072527996</c:v>
                </c:pt>
                <c:pt idx="18">
                  <c:v>118.35054019742921</c:v>
                </c:pt>
              </c:numCache>
            </c:numRef>
          </c:xVal>
          <c:yVal>
            <c:numRef>
              <c:f>'REduced data MPASS'!$AH$112:$AH$132</c:f>
              <c:numCache>
                <c:formatCode>0.000</c:formatCode>
                <c:ptCount val="19"/>
                <c:pt idx="0">
                  <c:v>3.6474673145305288E-2</c:v>
                </c:pt>
                <c:pt idx="1">
                  <c:v>3.5935600032160911E-2</c:v>
                </c:pt>
                <c:pt idx="2">
                  <c:v>3.2451687661120096E-2</c:v>
                </c:pt>
                <c:pt idx="3">
                  <c:v>3.2815186569133112E-2</c:v>
                </c:pt>
                <c:pt idx="4">
                  <c:v>3.0607152670349733E-2</c:v>
                </c:pt>
                <c:pt idx="5">
                  <c:v>3.0297409236764994E-2</c:v>
                </c:pt>
                <c:pt idx="6">
                  <c:v>3.1702446440490251E-2</c:v>
                </c:pt>
                <c:pt idx="7">
                  <c:v>3.4706741022678456E-2</c:v>
                </c:pt>
                <c:pt idx="8">
                  <c:v>3.4490007092545627E-2</c:v>
                </c:pt>
                <c:pt idx="9">
                  <c:v>3.0550936325312014E-2</c:v>
                </c:pt>
                <c:pt idx="10">
                  <c:v>4.7439301101104864E-2</c:v>
                </c:pt>
                <c:pt idx="11">
                  <c:v>3.4828289751823602E-2</c:v>
                </c:pt>
                <c:pt idx="12">
                  <c:v>3.4494962911374744E-2</c:v>
                </c:pt>
                <c:pt idx="13">
                  <c:v>3.3564307200940724E-2</c:v>
                </c:pt>
                <c:pt idx="14">
                  <c:v>3.1090030277124064E-2</c:v>
                </c:pt>
                <c:pt idx="15">
                  <c:v>2.9279829758068268E-2</c:v>
                </c:pt>
                <c:pt idx="16">
                  <c:v>2.8532280276545557E-2</c:v>
                </c:pt>
                <c:pt idx="17">
                  <c:v>2.8432251960285537E-2</c:v>
                </c:pt>
                <c:pt idx="18">
                  <c:v>2.8498923729618431E-2</c:v>
                </c:pt>
              </c:numCache>
            </c:numRef>
          </c:yVal>
          <c:smooth val="0"/>
        </c:ser>
        <c:ser>
          <c:idx val="4"/>
          <c:order val="4"/>
          <c:tx>
            <c:v>Teflon</c:v>
          </c:tx>
          <c:spPr>
            <a:ln w="28575">
              <a:noFill/>
            </a:ln>
          </c:spPr>
          <c:marker>
            <c:symbol val="star"/>
            <c:size val="10"/>
          </c:marker>
          <c:xVal>
            <c:numRef>
              <c:f>'REduced data MPASS'!$P$140:$P$155</c:f>
              <c:numCache>
                <c:formatCode>General</c:formatCode>
                <c:ptCount val="14"/>
                <c:pt idx="0">
                  <c:v>68.141146999999975</c:v>
                </c:pt>
                <c:pt idx="1">
                  <c:v>21.97963</c:v>
                </c:pt>
                <c:pt idx="2">
                  <c:v>8.0780309999999993</c:v>
                </c:pt>
                <c:pt idx="3">
                  <c:v>8.0372379999999986</c:v>
                </c:pt>
                <c:pt idx="4">
                  <c:v>21.533279999999998</c:v>
                </c:pt>
                <c:pt idx="5">
                  <c:v>20.470741000000004</c:v>
                </c:pt>
                <c:pt idx="6">
                  <c:v>48.561298000000008</c:v>
                </c:pt>
                <c:pt idx="7">
                  <c:v>44.701444000000002</c:v>
                </c:pt>
                <c:pt idx="8">
                  <c:v>38.497743999999983</c:v>
                </c:pt>
                <c:pt idx="9">
                  <c:v>35.915016000000001</c:v>
                </c:pt>
                <c:pt idx="10">
                  <c:v>13.909621999999999</c:v>
                </c:pt>
                <c:pt idx="11">
                  <c:v>13.407902000000002</c:v>
                </c:pt>
                <c:pt idx="12">
                  <c:v>6.4358019999999989</c:v>
                </c:pt>
                <c:pt idx="13">
                  <c:v>5.7427730000000015</c:v>
                </c:pt>
              </c:numCache>
            </c:numRef>
          </c:xVal>
          <c:yVal>
            <c:numRef>
              <c:f>'REduced data MPASS'!$AH$140:$AH$155</c:f>
              <c:numCache>
                <c:formatCode>0.000</c:formatCode>
                <c:ptCount val="14"/>
                <c:pt idx="0">
                  <c:v>2.0410251144542601E-2</c:v>
                </c:pt>
                <c:pt idx="1">
                  <c:v>2.1988858698260273E-2</c:v>
                </c:pt>
                <c:pt idx="2">
                  <c:v>2.6428476894092549E-2</c:v>
                </c:pt>
                <c:pt idx="3">
                  <c:v>2.7355694976311538E-2</c:v>
                </c:pt>
                <c:pt idx="4">
                  <c:v>2.0081180143113744E-2</c:v>
                </c:pt>
                <c:pt idx="5">
                  <c:v>1.8737837849237843E-2</c:v>
                </c:pt>
                <c:pt idx="6">
                  <c:v>1.8992864421797373E-2</c:v>
                </c:pt>
                <c:pt idx="7">
                  <c:v>1.9393567644119859E-2</c:v>
                </c:pt>
                <c:pt idx="8">
                  <c:v>1.9210829485215231E-2</c:v>
                </c:pt>
                <c:pt idx="9">
                  <c:v>1.8996434874645505E-2</c:v>
                </c:pt>
                <c:pt idx="10">
                  <c:v>1.6292626409072614E-2</c:v>
                </c:pt>
                <c:pt idx="11">
                  <c:v>2.0426946963692932E-2</c:v>
                </c:pt>
                <c:pt idx="12">
                  <c:v>2.2357195411544878E-2</c:v>
                </c:pt>
                <c:pt idx="13">
                  <c:v>2.4039607061326192E-2</c:v>
                </c:pt>
              </c:numCache>
            </c:numRef>
          </c:yVal>
          <c:smooth val="0"/>
        </c:ser>
        <c:dLbls>
          <c:showLegendKey val="0"/>
          <c:showVal val="0"/>
          <c:showCatName val="0"/>
          <c:showSerName val="0"/>
          <c:showPercent val="0"/>
          <c:showBubbleSize val="0"/>
        </c:dLbls>
        <c:axId val="301407616"/>
        <c:axId val="301413888"/>
      </c:scatterChart>
      <c:valAx>
        <c:axId val="301407616"/>
        <c:scaling>
          <c:logBase val="10"/>
          <c:orientation val="minMax"/>
        </c:scaling>
        <c:delete val="0"/>
        <c:axPos val="b"/>
        <c:title>
          <c:tx>
            <c:rich>
              <a:bodyPr/>
              <a:lstStyle/>
              <a:p>
                <a:pPr>
                  <a:defRPr sz="2400"/>
                </a:pPr>
                <a:r>
                  <a:rPr lang="en-US" sz="2400">
                    <a:latin typeface="Arial" pitchFamily="34" charset="0"/>
                    <a:cs typeface="Arial" pitchFamily="34" charset="0"/>
                  </a:rPr>
                  <a:t>DustTrak</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301413888"/>
        <c:crosses val="autoZero"/>
        <c:crossBetween val="midCat"/>
      </c:valAx>
      <c:valAx>
        <c:axId val="301413888"/>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MASS</a:t>
                </a:r>
                <a:r>
                  <a:rPr lang="en-US" sz="2400" baseline="0">
                    <a:latin typeface="Arial" pitchFamily="34" charset="0"/>
                    <a:cs typeface="Arial" pitchFamily="34" charset="0"/>
                  </a:rPr>
                  <a:t> 2</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1407616"/>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9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484204706767108"/>
          <c:y val="0.13673124565549921"/>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MPASS'!$P$29:$P$56</c:f>
              <c:numCache>
                <c:formatCode>General</c:formatCode>
                <c:ptCount val="22"/>
                <c:pt idx="0">
                  <c:v>1.2429675</c:v>
                </c:pt>
                <c:pt idx="1">
                  <c:v>1.2142574999999998</c:v>
                </c:pt>
                <c:pt idx="2">
                  <c:v>2.4329925000000006</c:v>
                </c:pt>
                <c:pt idx="3">
                  <c:v>2.3982750000000004</c:v>
                </c:pt>
                <c:pt idx="4">
                  <c:v>68.922337499999983</c:v>
                </c:pt>
                <c:pt idx="5">
                  <c:v>75.05241749999999</c:v>
                </c:pt>
                <c:pt idx="6">
                  <c:v>1.3532850000000001</c:v>
                </c:pt>
                <c:pt idx="7">
                  <c:v>1.5011549999999996</c:v>
                </c:pt>
                <c:pt idx="8">
                  <c:v>2.7349874999999999</c:v>
                </c:pt>
                <c:pt idx="9">
                  <c:v>3.1135049999999995</c:v>
                </c:pt>
                <c:pt idx="10">
                  <c:v>4.1581575000000006</c:v>
                </c:pt>
                <c:pt idx="11">
                  <c:v>3.7109025000000004</c:v>
                </c:pt>
                <c:pt idx="12">
                  <c:v>2.1703050000000004</c:v>
                </c:pt>
                <c:pt idx="13">
                  <c:v>2.7334574999999997</c:v>
                </c:pt>
                <c:pt idx="14">
                  <c:v>3.5459999999999998</c:v>
                </c:pt>
                <c:pt idx="15">
                  <c:v>4.6785825000000001</c:v>
                </c:pt>
                <c:pt idx="16">
                  <c:v>8.5145175000000002</c:v>
                </c:pt>
                <c:pt idx="17">
                  <c:v>8.1544950000000007</c:v>
                </c:pt>
                <c:pt idx="18">
                  <c:v>17.270820000000001</c:v>
                </c:pt>
                <c:pt idx="19">
                  <c:v>15.329957142857143</c:v>
                </c:pt>
                <c:pt idx="20">
                  <c:v>14.916892499999999</c:v>
                </c:pt>
                <c:pt idx="21">
                  <c:v>14.5329075</c:v>
                </c:pt>
              </c:numCache>
            </c:numRef>
          </c:xVal>
          <c:yVal>
            <c:numRef>
              <c:f>'REduced data MPASS'!$H$29:$H$56</c:f>
              <c:numCache>
                <c:formatCode>0.00000</c:formatCode>
                <c:ptCount val="22"/>
                <c:pt idx="0">
                  <c:v>0.4175567</c:v>
                </c:pt>
                <c:pt idx="1">
                  <c:v>0.40887450000000003</c:v>
                </c:pt>
                <c:pt idx="2">
                  <c:v>0.67800000000000005</c:v>
                </c:pt>
                <c:pt idx="3">
                  <c:v>0.623</c:v>
                </c:pt>
                <c:pt idx="4">
                  <c:v>6.242</c:v>
                </c:pt>
                <c:pt idx="5">
                  <c:v>6.2480000000000002</c:v>
                </c:pt>
                <c:pt idx="6">
                  <c:v>0.43725589999999998</c:v>
                </c:pt>
                <c:pt idx="7">
                  <c:v>0.49409475000000008</c:v>
                </c:pt>
                <c:pt idx="8">
                  <c:v>0.72169489999999992</c:v>
                </c:pt>
                <c:pt idx="9">
                  <c:v>0.65225210000000011</c:v>
                </c:pt>
                <c:pt idx="10">
                  <c:v>0.74058540000000006</c:v>
                </c:pt>
                <c:pt idx="11">
                  <c:v>1.1677094999999995</c:v>
                </c:pt>
                <c:pt idx="12">
                  <c:v>0.71632394999999993</c:v>
                </c:pt>
                <c:pt idx="13">
                  <c:v>0.7473449499999999</c:v>
                </c:pt>
                <c:pt idx="14">
                  <c:v>0.7454529000000002</c:v>
                </c:pt>
                <c:pt idx="15">
                  <c:v>0.84228519999999985</c:v>
                </c:pt>
                <c:pt idx="16">
                  <c:v>2.7684004999999998</c:v>
                </c:pt>
                <c:pt idx="17">
                  <c:v>2.4593499999999997</c:v>
                </c:pt>
                <c:pt idx="18">
                  <c:v>5.4696210000000018</c:v>
                </c:pt>
                <c:pt idx="19">
                  <c:v>5.1269247619047622</c:v>
                </c:pt>
                <c:pt idx="20">
                  <c:v>4.6021415000000001</c:v>
                </c:pt>
                <c:pt idx="21">
                  <c:v>4.4236300000000002</c:v>
                </c:pt>
              </c:numCache>
            </c:numRef>
          </c:yVal>
          <c:smooth val="0"/>
        </c:ser>
        <c:ser>
          <c:idx val="0"/>
          <c:order val="1"/>
          <c:tx>
            <c:v>Lampwick</c:v>
          </c:tx>
          <c:spPr>
            <a:ln w="28575">
              <a:noFill/>
            </a:ln>
          </c:spPr>
          <c:marker>
            <c:symbol val="diamond"/>
            <c:size val="10"/>
          </c:marker>
          <c:dPt>
            <c:idx val="12"/>
            <c:bubble3D val="0"/>
          </c:dPt>
          <c:xVal>
            <c:numRef>
              <c:f>'REduced data MPASS'!$P$65:$P$83</c:f>
              <c:numCache>
                <c:formatCode>General</c:formatCode>
                <c:ptCount val="14"/>
                <c:pt idx="0">
                  <c:v>34.559212052422055</c:v>
                </c:pt>
                <c:pt idx="1">
                  <c:v>35.147288413873866</c:v>
                </c:pt>
                <c:pt idx="2">
                  <c:v>28.967369521896455</c:v>
                </c:pt>
                <c:pt idx="3">
                  <c:v>27.169015751638309</c:v>
                </c:pt>
                <c:pt idx="4">
                  <c:v>63.431299809344594</c:v>
                </c:pt>
                <c:pt idx="5">
                  <c:v>55.126606662080725</c:v>
                </c:pt>
                <c:pt idx="6">
                  <c:v>44.111273060196602</c:v>
                </c:pt>
                <c:pt idx="7">
                  <c:v>40.264613381119567</c:v>
                </c:pt>
                <c:pt idx="8">
                  <c:v>8.236688129758063</c:v>
                </c:pt>
                <c:pt idx="9">
                  <c:v>8.4419364904923988</c:v>
                </c:pt>
                <c:pt idx="10">
                  <c:v>15.029824068911578</c:v>
                </c:pt>
                <c:pt idx="11">
                  <c:v>13.793562403036354</c:v>
                </c:pt>
                <c:pt idx="12">
                  <c:v>12.131364</c:v>
                </c:pt>
                <c:pt idx="13">
                  <c:v>10.791703999999999</c:v>
                </c:pt>
              </c:numCache>
            </c:numRef>
          </c:xVal>
          <c:yVal>
            <c:numRef>
              <c:f>'REduced data MPASS'!$H$65:$H$83</c:f>
              <c:numCache>
                <c:formatCode>0.00000</c:formatCode>
                <c:ptCount val="14"/>
                <c:pt idx="0">
                  <c:v>6.2560000000000002</c:v>
                </c:pt>
                <c:pt idx="1">
                  <c:v>6.2574299999999994</c:v>
                </c:pt>
                <c:pt idx="2">
                  <c:v>6.2357344999999995</c:v>
                </c:pt>
                <c:pt idx="3">
                  <c:v>6.2396854999999993</c:v>
                </c:pt>
                <c:pt idx="4">
                  <c:v>6.2501534999999988</c:v>
                </c:pt>
                <c:pt idx="5">
                  <c:v>6.2508695000000012</c:v>
                </c:pt>
                <c:pt idx="6">
                  <c:v>6.2503665000000002</c:v>
                </c:pt>
                <c:pt idx="7">
                  <c:v>6.2532045000000007</c:v>
                </c:pt>
                <c:pt idx="8">
                  <c:v>5.7956835</c:v>
                </c:pt>
                <c:pt idx="9">
                  <c:v>5.7411044999999996</c:v>
                </c:pt>
                <c:pt idx="10">
                  <c:v>6.222127619047618</c:v>
                </c:pt>
                <c:pt idx="11">
                  <c:v>6.1840814999999996</c:v>
                </c:pt>
                <c:pt idx="12">
                  <c:v>6.2560419999999999</c:v>
                </c:pt>
                <c:pt idx="13">
                  <c:v>6.2467810000000012</c:v>
                </c:pt>
              </c:numCache>
            </c:numRef>
          </c:yVal>
          <c:smooth val="0"/>
        </c:ser>
        <c:ser>
          <c:idx val="2"/>
          <c:order val="2"/>
          <c:tx>
            <c:v>Pyrell</c:v>
          </c:tx>
          <c:spPr>
            <a:ln w="28575">
              <a:noFill/>
            </a:ln>
          </c:spPr>
          <c:marker>
            <c:symbol val="triangle"/>
            <c:size val="10"/>
          </c:marker>
          <c:xVal>
            <c:numRef>
              <c:f>'REduced data MPASS'!$P$85:$P$103</c:f>
              <c:numCache>
                <c:formatCode>General</c:formatCode>
                <c:ptCount val="17"/>
                <c:pt idx="0">
                  <c:v>108.36086003496634</c:v>
                </c:pt>
                <c:pt idx="1">
                  <c:v>121.49421996324</c:v>
                </c:pt>
                <c:pt idx="2">
                  <c:v>116.15557237178292</c:v>
                </c:pt>
                <c:pt idx="3">
                  <c:v>178.73078086905704</c:v>
                </c:pt>
                <c:pt idx="4">
                  <c:v>173.26517841275452</c:v>
                </c:pt>
                <c:pt idx="5">
                  <c:v>115.76666203673778</c:v>
                </c:pt>
                <c:pt idx="6">
                  <c:v>116.98495023057832</c:v>
                </c:pt>
                <c:pt idx="7">
                  <c:v>233.65676151505821</c:v>
                </c:pt>
                <c:pt idx="8">
                  <c:v>226.969297357876</c:v>
                </c:pt>
                <c:pt idx="9">
                  <c:v>136.71554284022812</c:v>
                </c:pt>
                <c:pt idx="10">
                  <c:v>133.40783599555164</c:v>
                </c:pt>
                <c:pt idx="11">
                  <c:v>11.899025115222525</c:v>
                </c:pt>
                <c:pt idx="12">
                  <c:v>11.261671781275142</c:v>
                </c:pt>
                <c:pt idx="13">
                  <c:v>16.695256072834521</c:v>
                </c:pt>
                <c:pt idx="14">
                  <c:v>15.29757012775975</c:v>
                </c:pt>
                <c:pt idx="15">
                  <c:v>84.672703734474837</c:v>
                </c:pt>
                <c:pt idx="16">
                  <c:v>82.032518989165652</c:v>
                </c:pt>
              </c:numCache>
            </c:numRef>
          </c:xVal>
          <c:yVal>
            <c:numRef>
              <c:f>'REduced data MPASS'!$H$85:$H$103</c:f>
              <c:numCache>
                <c:formatCode>0.00000</c:formatCode>
                <c:ptCount val="17"/>
                <c:pt idx="0">
                  <c:v>6.2439999999999998</c:v>
                </c:pt>
                <c:pt idx="1">
                  <c:v>6.2380000000000004</c:v>
                </c:pt>
                <c:pt idx="2">
                  <c:v>6.24</c:v>
                </c:pt>
                <c:pt idx="3">
                  <c:v>6.2480000000000002</c:v>
                </c:pt>
                <c:pt idx="4">
                  <c:v>6.2489999999999997</c:v>
                </c:pt>
                <c:pt idx="5">
                  <c:v>6.2568344999999992</c:v>
                </c:pt>
                <c:pt idx="6">
                  <c:v>6.2590780000000006</c:v>
                </c:pt>
                <c:pt idx="7">
                  <c:v>6.2617504999999998</c:v>
                </c:pt>
                <c:pt idx="8">
                  <c:v>6.2638249999999998</c:v>
                </c:pt>
                <c:pt idx="9">
                  <c:v>6.2280885000000001</c:v>
                </c:pt>
                <c:pt idx="10">
                  <c:v>6.2334444999999992</c:v>
                </c:pt>
                <c:pt idx="11">
                  <c:v>4.8198089999999993</c:v>
                </c:pt>
                <c:pt idx="12">
                  <c:v>4.3817289999999991</c:v>
                </c:pt>
                <c:pt idx="13">
                  <c:v>5.5750130000000011</c:v>
                </c:pt>
                <c:pt idx="14">
                  <c:v>5.2804570000000011</c:v>
                </c:pt>
                <c:pt idx="15">
                  <c:v>6.2564994999999985</c:v>
                </c:pt>
                <c:pt idx="16">
                  <c:v>6.2575835</c:v>
                </c:pt>
              </c:numCache>
            </c:numRef>
          </c:yVal>
          <c:smooth val="0"/>
        </c:ser>
        <c:ser>
          <c:idx val="3"/>
          <c:order val="3"/>
          <c:tx>
            <c:v>Silicone</c:v>
          </c:tx>
          <c:spPr>
            <a:ln w="28575">
              <a:noFill/>
            </a:ln>
          </c:spPr>
          <c:marker>
            <c:symbol val="x"/>
            <c:size val="10"/>
          </c:marker>
          <c:xVal>
            <c:numRef>
              <c:f>'REduced data MPASS'!$P$112:$P$132</c:f>
              <c:numCache>
                <c:formatCode>General</c:formatCode>
                <c:ptCount val="19"/>
                <c:pt idx="0">
                  <c:v>108.49420825246703</c:v>
                </c:pt>
                <c:pt idx="1">
                  <c:v>300.64007090501514</c:v>
                </c:pt>
                <c:pt idx="2">
                  <c:v>159.03792489513376</c:v>
                </c:pt>
                <c:pt idx="3">
                  <c:v>148.19718360984319</c:v>
                </c:pt>
                <c:pt idx="4">
                  <c:v>305.50649671782014</c:v>
                </c:pt>
                <c:pt idx="5">
                  <c:v>301.06183061912731</c:v>
                </c:pt>
                <c:pt idx="6">
                  <c:v>169.80108483736078</c:v>
                </c:pt>
                <c:pt idx="7">
                  <c:v>140.72304115770493</c:v>
                </c:pt>
                <c:pt idx="8">
                  <c:v>348.89549092151992</c:v>
                </c:pt>
                <c:pt idx="9">
                  <c:v>313.78291660585643</c:v>
                </c:pt>
                <c:pt idx="10">
                  <c:v>189.82535759302968</c:v>
                </c:pt>
                <c:pt idx="11">
                  <c:v>289.37242074179574</c:v>
                </c:pt>
                <c:pt idx="12">
                  <c:v>249.70070536738518</c:v>
                </c:pt>
                <c:pt idx="13">
                  <c:v>145.69428037442378</c:v>
                </c:pt>
                <c:pt idx="14">
                  <c:v>133.01611866641571</c:v>
                </c:pt>
                <c:pt idx="15">
                  <c:v>103.66063754039537</c:v>
                </c:pt>
                <c:pt idx="16">
                  <c:v>93.025149253985816</c:v>
                </c:pt>
                <c:pt idx="17">
                  <c:v>137.42237072527996</c:v>
                </c:pt>
                <c:pt idx="18">
                  <c:v>118.35054019742921</c:v>
                </c:pt>
              </c:numCache>
            </c:numRef>
          </c:xVal>
          <c:yVal>
            <c:numRef>
              <c:f>'REduced data MPASS'!$H$112:$H$132</c:f>
              <c:numCache>
                <c:formatCode>0.00000</c:formatCode>
                <c:ptCount val="19"/>
                <c:pt idx="0">
                  <c:v>6.2647500000000003</c:v>
                </c:pt>
                <c:pt idx="1">
                  <c:v>6.2450000000000001</c:v>
                </c:pt>
                <c:pt idx="2">
                  <c:v>6.2460000000000004</c:v>
                </c:pt>
                <c:pt idx="3">
                  <c:v>6.2489999999999997</c:v>
                </c:pt>
                <c:pt idx="4">
                  <c:v>6.25</c:v>
                </c:pt>
                <c:pt idx="5">
                  <c:v>6.25</c:v>
                </c:pt>
                <c:pt idx="6">
                  <c:v>6.2439999999999998</c:v>
                </c:pt>
                <c:pt idx="7">
                  <c:v>6.2469999999999999</c:v>
                </c:pt>
                <c:pt idx="8">
                  <c:v>6.2490080000000008</c:v>
                </c:pt>
                <c:pt idx="9">
                  <c:v>6.2502130000000005</c:v>
                </c:pt>
                <c:pt idx="10">
                  <c:v>6.2453619999999983</c:v>
                </c:pt>
                <c:pt idx="11">
                  <c:v>6.2489929999999996</c:v>
                </c:pt>
                <c:pt idx="12">
                  <c:v>6.2518004999999999</c:v>
                </c:pt>
                <c:pt idx="13">
                  <c:v>6.2520449999999999</c:v>
                </c:pt>
                <c:pt idx="14">
                  <c:v>6.2521819999999995</c:v>
                </c:pt>
                <c:pt idx="15">
                  <c:v>6.2606215000000001</c:v>
                </c:pt>
                <c:pt idx="16">
                  <c:v>6.2601764999999991</c:v>
                </c:pt>
                <c:pt idx="17">
                  <c:v>6.2529599999999999</c:v>
                </c:pt>
                <c:pt idx="18">
                  <c:v>6.2513584999999985</c:v>
                </c:pt>
              </c:numCache>
            </c:numRef>
          </c:yVal>
          <c:smooth val="0"/>
        </c:ser>
        <c:ser>
          <c:idx val="4"/>
          <c:order val="4"/>
          <c:tx>
            <c:v>Teflon</c:v>
          </c:tx>
          <c:spPr>
            <a:ln w="28575">
              <a:noFill/>
            </a:ln>
          </c:spPr>
          <c:marker>
            <c:symbol val="star"/>
            <c:size val="10"/>
          </c:marker>
          <c:xVal>
            <c:numRef>
              <c:f>'REduced data MPASS'!$P$140:$P$155</c:f>
              <c:numCache>
                <c:formatCode>General</c:formatCode>
                <c:ptCount val="14"/>
                <c:pt idx="0">
                  <c:v>68.141146999999975</c:v>
                </c:pt>
                <c:pt idx="1">
                  <c:v>21.97963</c:v>
                </c:pt>
                <c:pt idx="2">
                  <c:v>8.0780309999999993</c:v>
                </c:pt>
                <c:pt idx="3">
                  <c:v>8.0372379999999986</c:v>
                </c:pt>
                <c:pt idx="4">
                  <c:v>21.533279999999998</c:v>
                </c:pt>
                <c:pt idx="5">
                  <c:v>20.470741000000004</c:v>
                </c:pt>
                <c:pt idx="6">
                  <c:v>48.561298000000008</c:v>
                </c:pt>
                <c:pt idx="7">
                  <c:v>44.701444000000002</c:v>
                </c:pt>
                <c:pt idx="8">
                  <c:v>38.497743999999983</c:v>
                </c:pt>
                <c:pt idx="9">
                  <c:v>35.915016000000001</c:v>
                </c:pt>
                <c:pt idx="10">
                  <c:v>13.909621999999999</c:v>
                </c:pt>
                <c:pt idx="11">
                  <c:v>13.407902000000002</c:v>
                </c:pt>
                <c:pt idx="12">
                  <c:v>6.4358019999999989</c:v>
                </c:pt>
                <c:pt idx="13">
                  <c:v>5.7427730000000015</c:v>
                </c:pt>
              </c:numCache>
            </c:numRef>
          </c:xVal>
          <c:yVal>
            <c:numRef>
              <c:f>'REduced data MPASS'!$H$140:$H$155</c:f>
              <c:numCache>
                <c:formatCode>0.00000</c:formatCode>
                <c:ptCount val="14"/>
                <c:pt idx="0">
                  <c:v>3.4159999999999999</c:v>
                </c:pt>
                <c:pt idx="1">
                  <c:v>0.1842</c:v>
                </c:pt>
                <c:pt idx="2">
                  <c:v>0.188</c:v>
                </c:pt>
                <c:pt idx="3">
                  <c:v>0.78200000000000003</c:v>
                </c:pt>
                <c:pt idx="4">
                  <c:v>1.1039280000000002</c:v>
                </c:pt>
                <c:pt idx="5">
                  <c:v>1.1247265</c:v>
                </c:pt>
                <c:pt idx="6">
                  <c:v>2.1625675000000006</c:v>
                </c:pt>
                <c:pt idx="7">
                  <c:v>2.1021720000000004</c:v>
                </c:pt>
                <c:pt idx="8">
                  <c:v>1.7692875000000003</c:v>
                </c:pt>
                <c:pt idx="9">
                  <c:v>1.8084105000000001</c:v>
                </c:pt>
                <c:pt idx="10">
                  <c:v>0.94950894999999991</c:v>
                </c:pt>
                <c:pt idx="11">
                  <c:v>0.94136045000000002</c:v>
                </c:pt>
                <c:pt idx="12">
                  <c:v>0.72790545000000006</c:v>
                </c:pt>
                <c:pt idx="13">
                  <c:v>0.69680799999999998</c:v>
                </c:pt>
              </c:numCache>
            </c:numRef>
          </c:yVal>
          <c:smooth val="0"/>
        </c:ser>
        <c:dLbls>
          <c:showLegendKey val="0"/>
          <c:showVal val="0"/>
          <c:showCatName val="0"/>
          <c:showSerName val="0"/>
          <c:showPercent val="0"/>
          <c:showBubbleSize val="0"/>
        </c:dLbls>
        <c:axId val="301454080"/>
        <c:axId val="301456000"/>
      </c:scatterChart>
      <c:valAx>
        <c:axId val="301454080"/>
        <c:scaling>
          <c:logBase val="10"/>
          <c:orientation val="minMax"/>
        </c:scaling>
        <c:delete val="0"/>
        <c:axPos val="b"/>
        <c:title>
          <c:tx>
            <c:rich>
              <a:bodyPr/>
              <a:lstStyle/>
              <a:p>
                <a:pPr>
                  <a:defRPr sz="2400"/>
                </a:pPr>
                <a:r>
                  <a:rPr lang="en-US" sz="2400">
                    <a:latin typeface="Arial" pitchFamily="34" charset="0"/>
                    <a:cs typeface="Arial" pitchFamily="34" charset="0"/>
                  </a:rPr>
                  <a:t>DustTrak</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301456000"/>
        <c:crosses val="autoZero"/>
        <c:crossBetween val="midCat"/>
      </c:valAx>
      <c:valAx>
        <c:axId val="301456000"/>
        <c:scaling>
          <c:orientation val="minMax"/>
          <c:max val="7"/>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ISS Detector Signal (V)</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1454080"/>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userShapes r:id="rId1"/>
</c:chartSpace>
</file>

<file path=xl/charts/chart9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545794983466889"/>
          <c:y val="0.13526836875847867"/>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MPASS'!$K$29:$K$56</c:f>
              <c:numCache>
                <c:formatCode>General</c:formatCode>
                <c:ptCount val="22"/>
                <c:pt idx="0">
                  <c:v>1825597.0139817814</c:v>
                </c:pt>
                <c:pt idx="1">
                  <c:v>1059919.9201329139</c:v>
                </c:pt>
                <c:pt idx="2">
                  <c:v>2754038.3947668634</c:v>
                </c:pt>
                <c:pt idx="3">
                  <c:v>771019.08738255932</c:v>
                </c:pt>
                <c:pt idx="4">
                  <c:v>5850382.3566217786</c:v>
                </c:pt>
                <c:pt idx="5">
                  <c:v>1797875.6062855036</c:v>
                </c:pt>
                <c:pt idx="6">
                  <c:v>2604648.3618304073</c:v>
                </c:pt>
                <c:pt idx="7">
                  <c:v>1053905.9212926894</c:v>
                </c:pt>
                <c:pt idx="8">
                  <c:v>1041691.6091550778</c:v>
                </c:pt>
                <c:pt idx="9">
                  <c:v>3460328.2386265798</c:v>
                </c:pt>
                <c:pt idx="10">
                  <c:v>1237767.5991045895</c:v>
                </c:pt>
                <c:pt idx="11">
                  <c:v>954553.49010622012</c:v>
                </c:pt>
                <c:pt idx="12">
                  <c:v>2951666.0508853504</c:v>
                </c:pt>
                <c:pt idx="13">
                  <c:v>990233.64370977459</c:v>
                </c:pt>
                <c:pt idx="14">
                  <c:v>3018896.3813527012</c:v>
                </c:pt>
                <c:pt idx="15">
                  <c:v>1151405.4928839717</c:v>
                </c:pt>
                <c:pt idx="16">
                  <c:v>277645.73872056679</c:v>
                </c:pt>
                <c:pt idx="17">
                  <c:v>253109.83922102317</c:v>
                </c:pt>
                <c:pt idx="18">
                  <c:v>258123.09072398374</c:v>
                </c:pt>
                <c:pt idx="19">
                  <c:v>211761.04779864493</c:v>
                </c:pt>
                <c:pt idx="20">
                  <c:v>495068.20928105974</c:v>
                </c:pt>
                <c:pt idx="21">
                  <c:v>451723.46541728929</c:v>
                </c:pt>
              </c:numCache>
            </c:numRef>
          </c:xVal>
          <c:yVal>
            <c:numRef>
              <c:f>'REduced data MPASS'!$L$29:$L$56</c:f>
              <c:numCache>
                <c:formatCode>General</c:formatCode>
                <c:ptCount val="22"/>
                <c:pt idx="0">
                  <c:v>102.91459773449184</c:v>
                </c:pt>
                <c:pt idx="1">
                  <c:v>70.819266638717124</c:v>
                </c:pt>
                <c:pt idx="2">
                  <c:v>161.3363291840426</c:v>
                </c:pt>
                <c:pt idx="3">
                  <c:v>83.848228041429067</c:v>
                </c:pt>
                <c:pt idx="4">
                  <c:v>867.82464634749272</c:v>
                </c:pt>
                <c:pt idx="5">
                  <c:v>437.08545896503455</c:v>
                </c:pt>
                <c:pt idx="6">
                  <c:v>153.1074447736288</c:v>
                </c:pt>
                <c:pt idx="7">
                  <c:v>100.666576914988</c:v>
                </c:pt>
                <c:pt idx="8">
                  <c:v>122.89565377062094</c:v>
                </c:pt>
                <c:pt idx="9">
                  <c:v>305.88138364350294</c:v>
                </c:pt>
                <c:pt idx="10">
                  <c:v>171.03601084781371</c:v>
                </c:pt>
                <c:pt idx="11">
                  <c:v>107.0998891009646</c:v>
                </c:pt>
                <c:pt idx="12">
                  <c:v>189.91484044897103</c:v>
                </c:pt>
                <c:pt idx="13">
                  <c:v>104.06590153459113</c:v>
                </c:pt>
                <c:pt idx="14">
                  <c:v>277.55824331110045</c:v>
                </c:pt>
                <c:pt idx="15">
                  <c:v>156.01798358413714</c:v>
                </c:pt>
                <c:pt idx="16">
                  <c:v>62.00566341405532</c:v>
                </c:pt>
                <c:pt idx="17">
                  <c:v>59.146924907156333</c:v>
                </c:pt>
                <c:pt idx="18">
                  <c:v>78.526166726178445</c:v>
                </c:pt>
                <c:pt idx="19">
                  <c:v>69.806300393142521</c:v>
                </c:pt>
                <c:pt idx="20">
                  <c:v>66.67123351132058</c:v>
                </c:pt>
                <c:pt idx="21">
                  <c:v>65.498293038665565</c:v>
                </c:pt>
              </c:numCache>
            </c:numRef>
          </c:yVal>
          <c:smooth val="0"/>
        </c:ser>
        <c:ser>
          <c:idx val="0"/>
          <c:order val="1"/>
          <c:tx>
            <c:v>Lampwick</c:v>
          </c:tx>
          <c:spPr>
            <a:ln w="28575">
              <a:noFill/>
            </a:ln>
          </c:spPr>
          <c:marker>
            <c:symbol val="diamond"/>
            <c:size val="10"/>
          </c:marker>
          <c:dPt>
            <c:idx val="12"/>
            <c:bubble3D val="0"/>
          </c:dPt>
          <c:xVal>
            <c:numRef>
              <c:f>'REduced data MPASS'!$K$65:$K$83</c:f>
              <c:numCache>
                <c:formatCode>General</c:formatCode>
                <c:ptCount val="14"/>
                <c:pt idx="0">
                  <c:v>2819890.7109968318</c:v>
                </c:pt>
                <c:pt idx="1">
                  <c:v>1251718.8795930552</c:v>
                </c:pt>
                <c:pt idx="2">
                  <c:v>2987215.0655236603</c:v>
                </c:pt>
                <c:pt idx="3">
                  <c:v>1158631.8938317611</c:v>
                </c:pt>
                <c:pt idx="4">
                  <c:v>4995552.5704270303</c:v>
                </c:pt>
                <c:pt idx="5">
                  <c:v>1482905.7467800037</c:v>
                </c:pt>
                <c:pt idx="6">
                  <c:v>3463686.4034805261</c:v>
                </c:pt>
                <c:pt idx="7">
                  <c:v>1343413.4028339714</c:v>
                </c:pt>
                <c:pt idx="8">
                  <c:v>212271.61609166127</c:v>
                </c:pt>
                <c:pt idx="9">
                  <c:v>175271.79330633517</c:v>
                </c:pt>
                <c:pt idx="10">
                  <c:v>438728.96546478604</c:v>
                </c:pt>
                <c:pt idx="11">
                  <c:v>329083.62258389778</c:v>
                </c:pt>
                <c:pt idx="12">
                  <c:v>107516.96149531422</c:v>
                </c:pt>
                <c:pt idx="13">
                  <c:v>97001.378207353002</c:v>
                </c:pt>
              </c:numCache>
            </c:numRef>
          </c:xVal>
          <c:yVal>
            <c:numRef>
              <c:f>'REduced data MPASS'!$L$65:$L$83</c:f>
              <c:numCache>
                <c:formatCode>General</c:formatCode>
                <c:ptCount val="14"/>
                <c:pt idx="0">
                  <c:v>421.19638693020511</c:v>
                </c:pt>
                <c:pt idx="1">
                  <c:v>287.95164607953711</c:v>
                </c:pt>
                <c:pt idx="2">
                  <c:v>387.98534579403099</c:v>
                </c:pt>
                <c:pt idx="3">
                  <c:v>258.97177471557052</c:v>
                </c:pt>
                <c:pt idx="4">
                  <c:v>620.92863246302545</c:v>
                </c:pt>
                <c:pt idx="5">
                  <c:v>376.57962446178351</c:v>
                </c:pt>
                <c:pt idx="6">
                  <c:v>481.15805922365632</c:v>
                </c:pt>
                <c:pt idx="7">
                  <c:v>309.1324727835684</c:v>
                </c:pt>
                <c:pt idx="8">
                  <c:v>39.214605288208624</c:v>
                </c:pt>
                <c:pt idx="9">
                  <c:v>41.531251266067784</c:v>
                </c:pt>
                <c:pt idx="10">
                  <c:v>73.832543651750925</c:v>
                </c:pt>
                <c:pt idx="11">
                  <c:v>61.128591098456731</c:v>
                </c:pt>
                <c:pt idx="12">
                  <c:v>47.564685690088332</c:v>
                </c:pt>
                <c:pt idx="13">
                  <c:v>39.072658769889138</c:v>
                </c:pt>
              </c:numCache>
            </c:numRef>
          </c:yVal>
          <c:smooth val="0"/>
        </c:ser>
        <c:ser>
          <c:idx val="2"/>
          <c:order val="2"/>
          <c:tx>
            <c:v>Pyrell</c:v>
          </c:tx>
          <c:spPr>
            <a:ln w="28575">
              <a:noFill/>
            </a:ln>
          </c:spPr>
          <c:marker>
            <c:symbol val="triangle"/>
            <c:size val="10"/>
          </c:marker>
          <c:xVal>
            <c:numRef>
              <c:f>'REduced data MPASS'!$K$85:$K$103</c:f>
              <c:numCache>
                <c:formatCode>General</c:formatCode>
                <c:ptCount val="17"/>
                <c:pt idx="0">
                  <c:v>3110970.9166285717</c:v>
                </c:pt>
                <c:pt idx="1">
                  <c:v>3862679.2540942985</c:v>
                </c:pt>
                <c:pt idx="2">
                  <c:v>1414788.1544307088</c:v>
                </c:pt>
                <c:pt idx="3">
                  <c:v>3881194.302428619</c:v>
                </c:pt>
                <c:pt idx="4">
                  <c:v>1417570.6344373168</c:v>
                </c:pt>
                <c:pt idx="5">
                  <c:v>4953334.072364063</c:v>
                </c:pt>
                <c:pt idx="6">
                  <c:v>1662805.4414244581</c:v>
                </c:pt>
                <c:pt idx="7">
                  <c:v>3275641.6927261017</c:v>
                </c:pt>
                <c:pt idx="8">
                  <c:v>1632139.978883141</c:v>
                </c:pt>
                <c:pt idx="9">
                  <c:v>3721976.9141411837</c:v>
                </c:pt>
                <c:pt idx="10">
                  <c:v>1683214.9966951662</c:v>
                </c:pt>
                <c:pt idx="11">
                  <c:v>71387.637341986352</c:v>
                </c:pt>
                <c:pt idx="12">
                  <c:v>35876.448108697521</c:v>
                </c:pt>
                <c:pt idx="13">
                  <c:v>42225.750119902383</c:v>
                </c:pt>
                <c:pt idx="14">
                  <c:v>34988.163542684197</c:v>
                </c:pt>
                <c:pt idx="15">
                  <c:v>206018.55669814753</c:v>
                </c:pt>
                <c:pt idx="16">
                  <c:v>192866.11921982534</c:v>
                </c:pt>
              </c:numCache>
            </c:numRef>
          </c:xVal>
          <c:yVal>
            <c:numRef>
              <c:f>'REduced data MPASS'!$L$85:$L$103</c:f>
              <c:numCache>
                <c:formatCode>General</c:formatCode>
                <c:ptCount val="17"/>
                <c:pt idx="0">
                  <c:v>647.21974074117884</c:v>
                </c:pt>
                <c:pt idx="1">
                  <c:v>799.72694879565961</c:v>
                </c:pt>
                <c:pt idx="2">
                  <c:v>507.96942227546441</c:v>
                </c:pt>
                <c:pt idx="3">
                  <c:v>985.16488408159614</c:v>
                </c:pt>
                <c:pt idx="4">
                  <c:v>638.11173728499091</c:v>
                </c:pt>
                <c:pt idx="5">
                  <c:v>978.85286843014046</c:v>
                </c:pt>
                <c:pt idx="6">
                  <c:v>630.19822520017613</c:v>
                </c:pt>
                <c:pt idx="7">
                  <c:v>1159.5375543457283</c:v>
                </c:pt>
                <c:pt idx="8">
                  <c:v>725.9923009845545</c:v>
                </c:pt>
                <c:pt idx="9">
                  <c:v>866.03871582316174</c:v>
                </c:pt>
                <c:pt idx="10">
                  <c:v>597.13137154948447</c:v>
                </c:pt>
                <c:pt idx="11">
                  <c:v>9.9926824825918477</c:v>
                </c:pt>
                <c:pt idx="12">
                  <c:v>12.910104784744156</c:v>
                </c:pt>
                <c:pt idx="13">
                  <c:v>10.18122388245464</c:v>
                </c:pt>
                <c:pt idx="14">
                  <c:v>12.21823054369557</c:v>
                </c:pt>
                <c:pt idx="15">
                  <c:v>53.439569317905381</c:v>
                </c:pt>
                <c:pt idx="16">
                  <c:v>54.401223630766857</c:v>
                </c:pt>
              </c:numCache>
            </c:numRef>
          </c:yVal>
          <c:smooth val="0"/>
        </c:ser>
        <c:ser>
          <c:idx val="3"/>
          <c:order val="3"/>
          <c:tx>
            <c:v>Silicone</c:v>
          </c:tx>
          <c:spPr>
            <a:ln w="28575">
              <a:noFill/>
            </a:ln>
          </c:spPr>
          <c:marker>
            <c:symbol val="x"/>
            <c:size val="10"/>
          </c:marker>
          <c:xVal>
            <c:numRef>
              <c:f>'REduced data MPASS'!$K$112:$K$132</c:f>
              <c:numCache>
                <c:formatCode>General</c:formatCode>
                <c:ptCount val="19"/>
                <c:pt idx="0">
                  <c:v>2523938.5830877088</c:v>
                </c:pt>
                <c:pt idx="1">
                  <c:v>3889058.8258409305</c:v>
                </c:pt>
                <c:pt idx="2">
                  <c:v>3579696.8264696635</c:v>
                </c:pt>
                <c:pt idx="3">
                  <c:v>1353908.7331027978</c:v>
                </c:pt>
                <c:pt idx="4">
                  <c:v>4278212.966048412</c:v>
                </c:pt>
                <c:pt idx="5">
                  <c:v>1523655.4291103429</c:v>
                </c:pt>
                <c:pt idx="6">
                  <c:v>3657432.6076705437</c:v>
                </c:pt>
                <c:pt idx="7">
                  <c:v>850213.29770512425</c:v>
                </c:pt>
                <c:pt idx="8">
                  <c:v>4370648.2804149641</c:v>
                </c:pt>
                <c:pt idx="9">
                  <c:v>1489862.4646337628</c:v>
                </c:pt>
                <c:pt idx="10">
                  <c:v>1352021.2260295507</c:v>
                </c:pt>
                <c:pt idx="11">
                  <c:v>4159047.4441999369</c:v>
                </c:pt>
                <c:pt idx="12">
                  <c:v>1666662.2131405217</c:v>
                </c:pt>
                <c:pt idx="13">
                  <c:v>655944.33171958511</c:v>
                </c:pt>
                <c:pt idx="14">
                  <c:v>482680.64130776486</c:v>
                </c:pt>
                <c:pt idx="15">
                  <c:v>312096.9919050613</c:v>
                </c:pt>
                <c:pt idx="16">
                  <c:v>293202.85419679346</c:v>
                </c:pt>
                <c:pt idx="17">
                  <c:v>161835.03759638718</c:v>
                </c:pt>
                <c:pt idx="18">
                  <c:v>144873.32405044511</c:v>
                </c:pt>
              </c:numCache>
            </c:numRef>
          </c:xVal>
          <c:yVal>
            <c:numRef>
              <c:f>'REduced data MPASS'!$L$112:$L$132</c:f>
              <c:numCache>
                <c:formatCode>General</c:formatCode>
                <c:ptCount val="19"/>
                <c:pt idx="0">
                  <c:v>615.51380336758314</c:v>
                </c:pt>
                <c:pt idx="1">
                  <c:v>973.58449874105634</c:v>
                </c:pt>
                <c:pt idx="2">
                  <c:v>688.21315184702462</c:v>
                </c:pt>
                <c:pt idx="3">
                  <c:v>457.72308303012852</c:v>
                </c:pt>
                <c:pt idx="4">
                  <c:v>1029.5132551137249</c:v>
                </c:pt>
                <c:pt idx="5">
                  <c:v>712.59201459586927</c:v>
                </c:pt>
                <c:pt idx="6">
                  <c:v>713.70935947796227</c:v>
                </c:pt>
                <c:pt idx="7">
                  <c:v>392.88604316583246</c:v>
                </c:pt>
                <c:pt idx="8">
                  <c:v>1059.8393621840767</c:v>
                </c:pt>
                <c:pt idx="9">
                  <c:v>677.46801769063723</c:v>
                </c:pt>
                <c:pt idx="10">
                  <c:v>520.57349289091769</c:v>
                </c:pt>
                <c:pt idx="11">
                  <c:v>1018.5793100474913</c:v>
                </c:pt>
                <c:pt idx="12">
                  <c:v>678.83879956439739</c:v>
                </c:pt>
                <c:pt idx="13">
                  <c:v>276.90482504565301</c:v>
                </c:pt>
                <c:pt idx="14">
                  <c:v>257.17631210006039</c:v>
                </c:pt>
                <c:pt idx="15">
                  <c:v>121.59461504277496</c:v>
                </c:pt>
                <c:pt idx="16">
                  <c:v>130.00855832868439</c:v>
                </c:pt>
                <c:pt idx="17">
                  <c:v>152.1066060136182</c:v>
                </c:pt>
                <c:pt idx="18">
                  <c:v>159.74285125148558</c:v>
                </c:pt>
              </c:numCache>
            </c:numRef>
          </c:yVal>
          <c:smooth val="0"/>
        </c:ser>
        <c:ser>
          <c:idx val="4"/>
          <c:order val="4"/>
          <c:tx>
            <c:v>Teflon</c:v>
          </c:tx>
          <c:spPr>
            <a:ln w="28575">
              <a:noFill/>
            </a:ln>
          </c:spPr>
          <c:marker>
            <c:symbol val="star"/>
            <c:size val="10"/>
          </c:marker>
          <c:xVal>
            <c:numRef>
              <c:f>'REduced data MPASS'!$K$140:$K$155</c:f>
              <c:numCache>
                <c:formatCode>General</c:formatCode>
                <c:ptCount val="14"/>
                <c:pt idx="0">
                  <c:v>3654789.4777492345</c:v>
                </c:pt>
                <c:pt idx="1">
                  <c:v>3037043.9171539079</c:v>
                </c:pt>
                <c:pt idx="2">
                  <c:v>2105294.5686913007</c:v>
                </c:pt>
                <c:pt idx="3">
                  <c:v>557920.01363368786</c:v>
                </c:pt>
                <c:pt idx="4">
                  <c:v>2596153.6033963198</c:v>
                </c:pt>
                <c:pt idx="5">
                  <c:v>974484.86814557225</c:v>
                </c:pt>
                <c:pt idx="6">
                  <c:v>2654993.7023748658</c:v>
                </c:pt>
                <c:pt idx="7">
                  <c:v>920599.7311915328</c:v>
                </c:pt>
                <c:pt idx="8">
                  <c:v>3535853.9755014894</c:v>
                </c:pt>
                <c:pt idx="9">
                  <c:v>909242.92996168404</c:v>
                </c:pt>
                <c:pt idx="10">
                  <c:v>547365.29240186652</c:v>
                </c:pt>
                <c:pt idx="11">
                  <c:v>392836.80301108205</c:v>
                </c:pt>
                <c:pt idx="12">
                  <c:v>195396.75079555667</c:v>
                </c:pt>
                <c:pt idx="13">
                  <c:v>146578.22949047992</c:v>
                </c:pt>
              </c:numCache>
            </c:numRef>
          </c:xVal>
          <c:yVal>
            <c:numRef>
              <c:f>'REduced data MPASS'!$L$140:$L$155</c:f>
              <c:numCache>
                <c:formatCode>General</c:formatCode>
                <c:ptCount val="14"/>
                <c:pt idx="0">
                  <c:v>541.22426782057232</c:v>
                </c:pt>
                <c:pt idx="1">
                  <c:v>400.39400960857876</c:v>
                </c:pt>
                <c:pt idx="2">
                  <c:v>111.85065367881325</c:v>
                </c:pt>
                <c:pt idx="3">
                  <c:v>58.353221390514022</c:v>
                </c:pt>
                <c:pt idx="4">
                  <c:v>422.75684358189562</c:v>
                </c:pt>
                <c:pt idx="5">
                  <c:v>259.88856497328499</c:v>
                </c:pt>
                <c:pt idx="6">
                  <c:v>553.24833622876997</c:v>
                </c:pt>
                <c:pt idx="7">
                  <c:v>354.42148985691654</c:v>
                </c:pt>
                <c:pt idx="8">
                  <c:v>494.67025905930427</c:v>
                </c:pt>
                <c:pt idx="9">
                  <c:v>306.40643784651229</c:v>
                </c:pt>
                <c:pt idx="10">
                  <c:v>107.76767704558564</c:v>
                </c:pt>
                <c:pt idx="11">
                  <c:v>90.366661536283615</c:v>
                </c:pt>
                <c:pt idx="12">
                  <c:v>33.687000501383118</c:v>
                </c:pt>
                <c:pt idx="13">
                  <c:v>23.76915243829556</c:v>
                </c:pt>
              </c:numCache>
            </c:numRef>
          </c:yVal>
          <c:smooth val="0"/>
        </c:ser>
        <c:dLbls>
          <c:showLegendKey val="0"/>
          <c:showVal val="0"/>
          <c:showCatName val="0"/>
          <c:showSerName val="0"/>
          <c:showPercent val="0"/>
          <c:showBubbleSize val="0"/>
        </c:dLbls>
        <c:axId val="301627648"/>
        <c:axId val="301646208"/>
      </c:scatterChart>
      <c:valAx>
        <c:axId val="301627648"/>
        <c:scaling>
          <c:orientation val="minMax"/>
        </c:scaling>
        <c:delete val="0"/>
        <c:axPos val="b"/>
        <c:title>
          <c:tx>
            <c:rich>
              <a:bodyPr/>
              <a:lstStyle/>
              <a:p>
                <a:pPr>
                  <a:defRPr sz="2400"/>
                </a:pPr>
                <a:r>
                  <a:rPr lang="en-US" sz="2400">
                    <a:latin typeface="Arial" pitchFamily="34" charset="0"/>
                    <a:cs typeface="Arial" pitchFamily="34" charset="0"/>
                  </a:rPr>
                  <a:t>Number Count (particles/cc)</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301646208"/>
        <c:crosses val="autoZero"/>
        <c:crossBetween val="midCat"/>
      </c:valAx>
      <c:valAx>
        <c:axId val="301646208"/>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M1</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1627648"/>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9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MPASS 2 versus Mpass 3</a:t>
            </a:r>
          </a:p>
        </c:rich>
      </c:tx>
      <c:overlay val="0"/>
    </c:title>
    <c:autoTitleDeleted val="0"/>
    <c:plotArea>
      <c:layout>
        <c:manualLayout>
          <c:layoutTarget val="inner"/>
          <c:xMode val="edge"/>
          <c:yMode val="edge"/>
          <c:x val="0.13722712907005211"/>
          <c:y val="0.12930539894952534"/>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MPASS'!$M$29:$M$56</c:f>
              <c:numCache>
                <c:formatCode>General</c:formatCode>
                <c:ptCount val="22"/>
                <c:pt idx="0">
                  <c:v>3.3386230000000003E-2</c:v>
                </c:pt>
                <c:pt idx="1">
                  <c:v>2.1347040000000008E-2</c:v>
                </c:pt>
                <c:pt idx="2">
                  <c:v>5.3064504999999998E-2</c:v>
                </c:pt>
                <c:pt idx="3">
                  <c:v>5.6635094999999996E-2</c:v>
                </c:pt>
                <c:pt idx="4">
                  <c:v>1.8244279999999997</c:v>
                </c:pt>
                <c:pt idx="5">
                  <c:v>2.6014805000000001</c:v>
                </c:pt>
                <c:pt idx="6">
                  <c:v>1.9393910000000014E-2</c:v>
                </c:pt>
                <c:pt idx="7">
                  <c:v>3.1021110000000001E-2</c:v>
                </c:pt>
                <c:pt idx="8">
                  <c:v>6.401780789473685E-2</c:v>
                </c:pt>
                <c:pt idx="9">
                  <c:v>5.2093500000000001E-2</c:v>
                </c:pt>
                <c:pt idx="10">
                  <c:v>7.7453625000000054E-2</c:v>
                </c:pt>
                <c:pt idx="11">
                  <c:v>0.10919177999999996</c:v>
                </c:pt>
                <c:pt idx="12">
                  <c:v>6.7062385000000016E-2</c:v>
                </c:pt>
                <c:pt idx="13">
                  <c:v>6.1264039999999999E-2</c:v>
                </c:pt>
                <c:pt idx="14">
                  <c:v>7.4371354999999972E-2</c:v>
                </c:pt>
                <c:pt idx="15">
                  <c:v>8.6558713571428553E-2</c:v>
                </c:pt>
                <c:pt idx="16">
                  <c:v>0.21252439500000003</c:v>
                </c:pt>
                <c:pt idx="17">
                  <c:v>0.21377568</c:v>
                </c:pt>
                <c:pt idx="18">
                  <c:v>0.52612301000000006</c:v>
                </c:pt>
                <c:pt idx="19">
                  <c:v>0.48804425714285721</c:v>
                </c:pt>
                <c:pt idx="20">
                  <c:v>0.39344790499999993</c:v>
                </c:pt>
                <c:pt idx="21">
                  <c:v>0.42219548000000001</c:v>
                </c:pt>
              </c:numCache>
            </c:numRef>
          </c:xVal>
          <c:yVal>
            <c:numRef>
              <c:f>'REduced data MPASS'!$N$29:$N$56</c:f>
              <c:numCache>
                <c:formatCode>General</c:formatCode>
                <c:ptCount val="22"/>
                <c:pt idx="0">
                  <c:v>1.2736203285674045E-2</c:v>
                </c:pt>
                <c:pt idx="1">
                  <c:v>8.4533912500000009E-3</c:v>
                </c:pt>
                <c:pt idx="2">
                  <c:v>2.0294399999999994E-2</c:v>
                </c:pt>
                <c:pt idx="3">
                  <c:v>2.0225712499999996E-2</c:v>
                </c:pt>
                <c:pt idx="4">
                  <c:v>0.67263800000000007</c:v>
                </c:pt>
                <c:pt idx="5">
                  <c:v>0.83144025000000021</c:v>
                </c:pt>
                <c:pt idx="6">
                  <c:v>8.7509300000000075E-3</c:v>
                </c:pt>
                <c:pt idx="7">
                  <c:v>1.0860471250000003E-2</c:v>
                </c:pt>
                <c:pt idx="8">
                  <c:v>2.264486644736842E-2</c:v>
                </c:pt>
                <c:pt idx="9">
                  <c:v>2.0412434999999996E-2</c:v>
                </c:pt>
                <c:pt idx="10">
                  <c:v>3.0681621249999996E-2</c:v>
                </c:pt>
                <c:pt idx="11">
                  <c:v>3.3126834999999993E-2</c:v>
                </c:pt>
                <c:pt idx="12">
                  <c:v>1.8482212499999998E-2</c:v>
                </c:pt>
                <c:pt idx="13">
                  <c:v>1.8428809999999997E-2</c:v>
                </c:pt>
                <c:pt idx="14">
                  <c:v>2.5978081250000007E-2</c:v>
                </c:pt>
                <c:pt idx="15">
                  <c:v>3.2737551785714282E-2</c:v>
                </c:pt>
                <c:pt idx="16">
                  <c:v>5.7025892499999987E-2</c:v>
                </c:pt>
                <c:pt idx="17">
                  <c:v>5.8727256249999978E-2</c:v>
                </c:pt>
                <c:pt idx="18">
                  <c:v>0.14265442249999999</c:v>
                </c:pt>
                <c:pt idx="19">
                  <c:v>0.12664430398809529</c:v>
                </c:pt>
                <c:pt idx="20">
                  <c:v>0.11017607625</c:v>
                </c:pt>
                <c:pt idx="21">
                  <c:v>0.12251278875</c:v>
                </c:pt>
              </c:numCache>
            </c:numRef>
          </c:yVal>
          <c:smooth val="0"/>
        </c:ser>
        <c:ser>
          <c:idx val="0"/>
          <c:order val="1"/>
          <c:tx>
            <c:v>Lampwick</c:v>
          </c:tx>
          <c:spPr>
            <a:ln w="28575">
              <a:noFill/>
            </a:ln>
          </c:spPr>
          <c:marker>
            <c:symbol val="diamond"/>
            <c:size val="10"/>
          </c:marker>
          <c:dPt>
            <c:idx val="12"/>
            <c:bubble3D val="0"/>
          </c:dPt>
          <c:xVal>
            <c:numRef>
              <c:f>'REduced data MPASS'!$M$65:$M$83</c:f>
              <c:numCache>
                <c:formatCode>General</c:formatCode>
                <c:ptCount val="14"/>
                <c:pt idx="0">
                  <c:v>1.9476177736518814</c:v>
                </c:pt>
                <c:pt idx="1">
                  <c:v>1.865889975</c:v>
                </c:pt>
                <c:pt idx="2">
                  <c:v>1.648010255</c:v>
                </c:pt>
                <c:pt idx="3">
                  <c:v>1.5357044850000003</c:v>
                </c:pt>
                <c:pt idx="4">
                  <c:v>3.7075495499999995</c:v>
                </c:pt>
                <c:pt idx="5">
                  <c:v>3.1901534499999995</c:v>
                </c:pt>
                <c:pt idx="6">
                  <c:v>2.5878146449999995</c:v>
                </c:pt>
                <c:pt idx="7">
                  <c:v>2.4123677699999999</c:v>
                </c:pt>
                <c:pt idx="8">
                  <c:v>0.38079826999999999</c:v>
                </c:pt>
                <c:pt idx="9">
                  <c:v>0.38020323</c:v>
                </c:pt>
                <c:pt idx="10">
                  <c:v>0.69019462662337649</c:v>
                </c:pt>
                <c:pt idx="11">
                  <c:v>0.63166807000000003</c:v>
                </c:pt>
                <c:pt idx="12">
                  <c:v>0.79522721499999971</c:v>
                </c:pt>
                <c:pt idx="13">
                  <c:v>0.70729056500000009</c:v>
                </c:pt>
              </c:numCache>
            </c:numRef>
          </c:xVal>
          <c:yVal>
            <c:numRef>
              <c:f>'REduced data MPASS'!$N$65:$N$83</c:f>
              <c:numCache>
                <c:formatCode>General</c:formatCode>
                <c:ptCount val="14"/>
                <c:pt idx="0">
                  <c:v>0.55112516095124597</c:v>
                </c:pt>
                <c:pt idx="1">
                  <c:v>0.42801485499999992</c:v>
                </c:pt>
                <c:pt idx="2">
                  <c:v>0.37782676125000003</c:v>
                </c:pt>
                <c:pt idx="3">
                  <c:v>0.35328301625000003</c:v>
                </c:pt>
                <c:pt idx="4">
                  <c:v>0.83338176374999995</c:v>
                </c:pt>
                <c:pt idx="5">
                  <c:v>0.71648777375000006</c:v>
                </c:pt>
                <c:pt idx="6">
                  <c:v>0.57877333999999991</c:v>
                </c:pt>
                <c:pt idx="7">
                  <c:v>0.53201655000000003</c:v>
                </c:pt>
                <c:pt idx="8">
                  <c:v>9.7846942499999978E-2</c:v>
                </c:pt>
                <c:pt idx="9">
                  <c:v>9.7663875000000039E-2</c:v>
                </c:pt>
                <c:pt idx="10">
                  <c:v>0.18782679496753252</c:v>
                </c:pt>
                <c:pt idx="11">
                  <c:v>0.17208094874999999</c:v>
                </c:pt>
                <c:pt idx="12">
                  <c:v>0.20453255250000008</c:v>
                </c:pt>
                <c:pt idx="13">
                  <c:v>0.17888259500000001</c:v>
                </c:pt>
              </c:numCache>
            </c:numRef>
          </c:yVal>
          <c:smooth val="0"/>
        </c:ser>
        <c:ser>
          <c:idx val="2"/>
          <c:order val="2"/>
          <c:tx>
            <c:v>Pyrell</c:v>
          </c:tx>
          <c:spPr>
            <a:ln w="28575">
              <a:noFill/>
            </a:ln>
          </c:spPr>
          <c:marker>
            <c:symbol val="triangle"/>
            <c:size val="10"/>
          </c:marker>
          <c:xVal>
            <c:numRef>
              <c:f>'REduced data MPASS'!$M$85:$M$103</c:f>
              <c:numCache>
                <c:formatCode>General</c:formatCode>
                <c:ptCount val="17"/>
                <c:pt idx="0">
                  <c:v>2.8033341747583633</c:v>
                </c:pt>
                <c:pt idx="1">
                  <c:v>3.3011901906079455</c:v>
                </c:pt>
                <c:pt idx="2">
                  <c:v>4.4202531833917549</c:v>
                </c:pt>
                <c:pt idx="3">
                  <c:v>6.4844087888161575</c:v>
                </c:pt>
                <c:pt idx="4">
                  <c:v>6.4328391320488816</c:v>
                </c:pt>
                <c:pt idx="5">
                  <c:v>2.7216529795782987</c:v>
                </c:pt>
                <c:pt idx="6">
                  <c:v>3.3793622103748389</c:v>
                </c:pt>
                <c:pt idx="7">
                  <c:v>6.8282270331857937</c:v>
                </c:pt>
                <c:pt idx="8">
                  <c:v>7.5308396368719723</c:v>
                </c:pt>
                <c:pt idx="9">
                  <c:v>3.7090515027022404</c:v>
                </c:pt>
                <c:pt idx="10">
                  <c:v>3.7357685933051719</c:v>
                </c:pt>
                <c:pt idx="11">
                  <c:v>0.37536620957706895</c:v>
                </c:pt>
                <c:pt idx="12">
                  <c:v>0.34105657832218012</c:v>
                </c:pt>
                <c:pt idx="13">
                  <c:v>0.34367639103697178</c:v>
                </c:pt>
                <c:pt idx="14">
                  <c:v>0.35177459779881148</c:v>
                </c:pt>
                <c:pt idx="15">
                  <c:v>2.5745938350210387</c:v>
                </c:pt>
                <c:pt idx="16">
                  <c:v>2.5255440396033637</c:v>
                </c:pt>
              </c:numCache>
            </c:numRef>
          </c:xVal>
          <c:yVal>
            <c:numRef>
              <c:f>'REduced data MPASS'!$N$85:$N$103</c:f>
              <c:numCache>
                <c:formatCode>General</c:formatCode>
                <c:ptCount val="17"/>
                <c:pt idx="0">
                  <c:v>0.89485197548974349</c:v>
                </c:pt>
                <c:pt idx="1">
                  <c:v>1.110891841851543</c:v>
                </c:pt>
                <c:pt idx="2">
                  <c:v>1.439965250255568</c:v>
                </c:pt>
                <c:pt idx="3">
                  <c:v>2.1667359078756063</c:v>
                </c:pt>
                <c:pt idx="4">
                  <c:v>2.090487764934887</c:v>
                </c:pt>
                <c:pt idx="5">
                  <c:v>0.94646110113328596</c:v>
                </c:pt>
                <c:pt idx="6">
                  <c:v>1.1349477109383741</c:v>
                </c:pt>
                <c:pt idx="7">
                  <c:v>2.1549243364622712</c:v>
                </c:pt>
                <c:pt idx="8">
                  <c:v>2.3384242847501331</c:v>
                </c:pt>
                <c:pt idx="9">
                  <c:v>1.1490242007152689</c:v>
                </c:pt>
                <c:pt idx="10">
                  <c:v>1.1056894740415859</c:v>
                </c:pt>
                <c:pt idx="11">
                  <c:v>0.12644649917556822</c:v>
                </c:pt>
                <c:pt idx="12">
                  <c:v>0.12806541949514919</c:v>
                </c:pt>
                <c:pt idx="13">
                  <c:v>0.13666694807136534</c:v>
                </c:pt>
                <c:pt idx="14">
                  <c:v>0.13460114595910688</c:v>
                </c:pt>
                <c:pt idx="15">
                  <c:v>0.76668107279214215</c:v>
                </c:pt>
                <c:pt idx="16">
                  <c:v>0.76453624454255564</c:v>
                </c:pt>
              </c:numCache>
            </c:numRef>
          </c:yVal>
          <c:smooth val="0"/>
        </c:ser>
        <c:ser>
          <c:idx val="3"/>
          <c:order val="3"/>
          <c:tx>
            <c:v>Silicone</c:v>
          </c:tx>
          <c:spPr>
            <a:ln w="28575">
              <a:noFill/>
            </a:ln>
          </c:spPr>
          <c:marker>
            <c:symbol val="x"/>
            <c:size val="10"/>
          </c:marker>
          <c:xVal>
            <c:numRef>
              <c:f>'REduced data MPASS'!$M$112:$M$132</c:f>
              <c:numCache>
                <c:formatCode>General</c:formatCode>
                <c:ptCount val="19"/>
                <c:pt idx="0">
                  <c:v>4.9691332442250085</c:v>
                </c:pt>
                <c:pt idx="1">
                  <c:v>12.304744891662349</c:v>
                </c:pt>
                <c:pt idx="2">
                  <c:v>8.019714976735683</c:v>
                </c:pt>
                <c:pt idx="3">
                  <c:v>7.8427258028568954</c:v>
                </c:pt>
                <c:pt idx="4">
                  <c:v>15.324040297806702</c:v>
                </c:pt>
                <c:pt idx="5">
                  <c:v>15.270789713164884</c:v>
                </c:pt>
                <c:pt idx="6">
                  <c:v>10.858580639234834</c:v>
                </c:pt>
                <c:pt idx="7">
                  <c:v>9.7802278466566275</c:v>
                </c:pt>
                <c:pt idx="8">
                  <c:v>22.611607761715209</c:v>
                </c:pt>
                <c:pt idx="9">
                  <c:v>14.408670126353368</c:v>
                </c:pt>
                <c:pt idx="10">
                  <c:v>5.7906650850000005</c:v>
                </c:pt>
                <c:pt idx="11">
                  <c:v>13.907765212551418</c:v>
                </c:pt>
                <c:pt idx="12">
                  <c:v>12.486765719447009</c:v>
                </c:pt>
                <c:pt idx="13">
                  <c:v>6.811156391889476</c:v>
                </c:pt>
                <c:pt idx="14">
                  <c:v>6.1549312908349894</c:v>
                </c:pt>
                <c:pt idx="15">
                  <c:v>4.7561933868386106</c:v>
                </c:pt>
                <c:pt idx="16">
                  <c:v>4.7043451370904972</c:v>
                </c:pt>
                <c:pt idx="17">
                  <c:v>6.7707304279384832</c:v>
                </c:pt>
                <c:pt idx="18">
                  <c:v>5.9374594452505498</c:v>
                </c:pt>
              </c:numCache>
            </c:numRef>
          </c:xVal>
          <c:yVal>
            <c:numRef>
              <c:f>'REduced data MPASS'!$N$112:$N$132</c:f>
              <c:numCache>
                <c:formatCode>General</c:formatCode>
                <c:ptCount val="19"/>
                <c:pt idx="0">
                  <c:v>1.0696964473380586</c:v>
                </c:pt>
                <c:pt idx="1">
                  <c:v>2.9595494723852811</c:v>
                </c:pt>
                <c:pt idx="2">
                  <c:v>1.7566079941830108</c:v>
                </c:pt>
                <c:pt idx="3">
                  <c:v>1.6285067010076788</c:v>
                </c:pt>
                <c:pt idx="4">
                  <c:v>3.5712096645498645</c:v>
                </c:pt>
                <c:pt idx="5">
                  <c:v>3.5636310447866641</c:v>
                </c:pt>
                <c:pt idx="6">
                  <c:v>2.4580520411852764</c:v>
                </c:pt>
                <c:pt idx="7">
                  <c:v>2.0860913430256596</c:v>
                </c:pt>
                <c:pt idx="8">
                  <c:v>5.3242748265894715</c:v>
                </c:pt>
                <c:pt idx="9">
                  <c:v>3.6343776450094105</c:v>
                </c:pt>
                <c:pt idx="10">
                  <c:v>1.2398338874999999</c:v>
                </c:pt>
                <c:pt idx="11">
                  <c:v>2.9864826158994506</c:v>
                </c:pt>
                <c:pt idx="12">
                  <c:v>2.6084359550507075</c:v>
                </c:pt>
                <c:pt idx="13">
                  <c:v>1.5494310166508976</c:v>
                </c:pt>
                <c:pt idx="14">
                  <c:v>1.5156538815916414</c:v>
                </c:pt>
                <c:pt idx="15">
                  <c:v>1.2594530999111959</c:v>
                </c:pt>
                <c:pt idx="16">
                  <c:v>1.2240901585401425</c:v>
                </c:pt>
                <c:pt idx="17">
                  <c:v>1.8460594643041344</c:v>
                </c:pt>
                <c:pt idx="18">
                  <c:v>1.5596775845127868</c:v>
                </c:pt>
              </c:numCache>
            </c:numRef>
          </c:yVal>
          <c:smooth val="0"/>
        </c:ser>
        <c:ser>
          <c:idx val="4"/>
          <c:order val="4"/>
          <c:tx>
            <c:v>Teflon</c:v>
          </c:tx>
          <c:spPr>
            <a:ln w="28575">
              <a:noFill/>
            </a:ln>
          </c:spPr>
          <c:marker>
            <c:symbol val="star"/>
            <c:size val="10"/>
          </c:marker>
          <c:xVal>
            <c:numRef>
              <c:f>'REduced data MPASS'!$M$140:$M$155</c:f>
              <c:numCache>
                <c:formatCode>General</c:formatCode>
                <c:ptCount val="14"/>
                <c:pt idx="0">
                  <c:v>0.34517884999999998</c:v>
                </c:pt>
                <c:pt idx="1">
                  <c:v>0.1195471</c:v>
                </c:pt>
                <c:pt idx="2">
                  <c:v>5.7428559999999976E-2</c:v>
                </c:pt>
                <c:pt idx="3">
                  <c:v>5.9641044999999976E-2</c:v>
                </c:pt>
                <c:pt idx="4">
                  <c:v>0.10758981499999998</c:v>
                </c:pt>
                <c:pt idx="5">
                  <c:v>9.2941244999999992E-2</c:v>
                </c:pt>
                <c:pt idx="6">
                  <c:v>0.223266455</c:v>
                </c:pt>
                <c:pt idx="7">
                  <c:v>0.20880127500000001</c:v>
                </c:pt>
                <c:pt idx="8">
                  <c:v>0.18188472499999997</c:v>
                </c:pt>
                <c:pt idx="9">
                  <c:v>0.16288763000000001</c:v>
                </c:pt>
                <c:pt idx="10">
                  <c:v>5.3817715000000002E-2</c:v>
                </c:pt>
                <c:pt idx="11">
                  <c:v>6.8405250000000001E-2</c:v>
                </c:pt>
                <c:pt idx="12">
                  <c:v>3.7796030000000001E-2</c:v>
                </c:pt>
                <c:pt idx="13">
                  <c:v>3.6941525000000003E-2</c:v>
                </c:pt>
              </c:numCache>
            </c:numRef>
          </c:xVal>
          <c:yVal>
            <c:numRef>
              <c:f>'REduced data MPASS'!$N$140:$N$155</c:f>
              <c:numCache>
                <c:formatCode>General</c:formatCode>
                <c:ptCount val="14"/>
                <c:pt idx="0">
                  <c:v>9.5508775000000018E-2</c:v>
                </c:pt>
                <c:pt idx="1">
                  <c:v>3.5698112500000004E-2</c:v>
                </c:pt>
                <c:pt idx="2">
                  <c:v>1.5548875E-2</c:v>
                </c:pt>
                <c:pt idx="3">
                  <c:v>1.6491112499999998E-2</c:v>
                </c:pt>
                <c:pt idx="4">
                  <c:v>2.916339250000001E-2</c:v>
                </c:pt>
                <c:pt idx="5">
                  <c:v>2.6176457499999993E-2</c:v>
                </c:pt>
                <c:pt idx="6">
                  <c:v>6.3636763749999992E-2</c:v>
                </c:pt>
                <c:pt idx="7">
                  <c:v>6.1359396249999996E-2</c:v>
                </c:pt>
                <c:pt idx="8">
                  <c:v>4.9652081250000007E-2</c:v>
                </c:pt>
                <c:pt idx="9">
                  <c:v>4.8511509999999994E-2</c:v>
                </c:pt>
                <c:pt idx="10">
                  <c:v>1.4903987499999997E-2</c:v>
                </c:pt>
                <c:pt idx="11">
                  <c:v>1.85432325E-2</c:v>
                </c:pt>
                <c:pt idx="12">
                  <c:v>9.2544512499999967E-3</c:v>
                </c:pt>
                <c:pt idx="13">
                  <c:v>9.056092499999998E-3</c:v>
                </c:pt>
              </c:numCache>
            </c:numRef>
          </c:yVal>
          <c:smooth val="0"/>
        </c:ser>
        <c:dLbls>
          <c:showLegendKey val="0"/>
          <c:showVal val="0"/>
          <c:showCatName val="0"/>
          <c:showSerName val="0"/>
          <c:showPercent val="0"/>
          <c:showBubbleSize val="0"/>
        </c:dLbls>
        <c:axId val="301563264"/>
        <c:axId val="301569536"/>
      </c:scatterChart>
      <c:valAx>
        <c:axId val="301563264"/>
        <c:scaling>
          <c:orientation val="minMax"/>
        </c:scaling>
        <c:delete val="0"/>
        <c:axPos val="b"/>
        <c:title>
          <c:tx>
            <c:rich>
              <a:bodyPr/>
              <a:lstStyle/>
              <a:p>
                <a:pPr>
                  <a:defRPr sz="2400"/>
                </a:pPr>
                <a:r>
                  <a:rPr lang="en-US" sz="2400">
                    <a:latin typeface="Arial" pitchFamily="34" charset="0"/>
                    <a:cs typeface="Arial" pitchFamily="34" charset="0"/>
                  </a:rPr>
                  <a:t>MPASS 3</a:t>
                </a:r>
              </a:p>
            </c:rich>
          </c:tx>
          <c:layout>
            <c:manualLayout>
              <c:xMode val="edge"/>
              <c:yMode val="edge"/>
              <c:x val="0.25212325313180445"/>
              <c:y val="0.95003111868298518"/>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1569536"/>
        <c:crosses val="autoZero"/>
        <c:crossBetween val="midCat"/>
      </c:valAx>
      <c:valAx>
        <c:axId val="301569536"/>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MPASS</a:t>
                </a:r>
                <a:r>
                  <a:rPr lang="en-US" sz="2400" baseline="0">
                    <a:latin typeface="Arial" pitchFamily="34" charset="0"/>
                    <a:cs typeface="Arial" pitchFamily="34" charset="0"/>
                  </a:rPr>
                  <a:t> 2</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1563264"/>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9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484204706767108"/>
          <c:y val="0.13673124565549921"/>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MPASS'!$P$29:$P$56</c:f>
              <c:numCache>
                <c:formatCode>General</c:formatCode>
                <c:ptCount val="22"/>
                <c:pt idx="0">
                  <c:v>1.2429675</c:v>
                </c:pt>
                <c:pt idx="1">
                  <c:v>1.2142574999999998</c:v>
                </c:pt>
                <c:pt idx="2">
                  <c:v>2.4329925000000006</c:v>
                </c:pt>
                <c:pt idx="3">
                  <c:v>2.3982750000000004</c:v>
                </c:pt>
                <c:pt idx="4">
                  <c:v>68.922337499999983</c:v>
                </c:pt>
                <c:pt idx="5">
                  <c:v>75.05241749999999</c:v>
                </c:pt>
                <c:pt idx="6">
                  <c:v>1.3532850000000001</c:v>
                </c:pt>
                <c:pt idx="7">
                  <c:v>1.5011549999999996</c:v>
                </c:pt>
                <c:pt idx="8">
                  <c:v>2.7349874999999999</c:v>
                </c:pt>
                <c:pt idx="9">
                  <c:v>3.1135049999999995</c:v>
                </c:pt>
                <c:pt idx="10">
                  <c:v>4.1581575000000006</c:v>
                </c:pt>
                <c:pt idx="11">
                  <c:v>3.7109025000000004</c:v>
                </c:pt>
                <c:pt idx="12">
                  <c:v>2.1703050000000004</c:v>
                </c:pt>
                <c:pt idx="13">
                  <c:v>2.7334574999999997</c:v>
                </c:pt>
                <c:pt idx="14">
                  <c:v>3.5459999999999998</c:v>
                </c:pt>
                <c:pt idx="15">
                  <c:v>4.6785825000000001</c:v>
                </c:pt>
                <c:pt idx="16">
                  <c:v>8.5145175000000002</c:v>
                </c:pt>
                <c:pt idx="17">
                  <c:v>8.1544950000000007</c:v>
                </c:pt>
                <c:pt idx="18">
                  <c:v>17.270820000000001</c:v>
                </c:pt>
                <c:pt idx="19">
                  <c:v>15.329957142857143</c:v>
                </c:pt>
                <c:pt idx="20">
                  <c:v>14.916892499999999</c:v>
                </c:pt>
                <c:pt idx="21">
                  <c:v>14.5329075</c:v>
                </c:pt>
              </c:numCache>
            </c:numRef>
          </c:xVal>
          <c:yVal>
            <c:numRef>
              <c:f>'REduced data MPASS'!$M$29:$M$56</c:f>
              <c:numCache>
                <c:formatCode>General</c:formatCode>
                <c:ptCount val="22"/>
                <c:pt idx="0">
                  <c:v>3.3386230000000003E-2</c:v>
                </c:pt>
                <c:pt idx="1">
                  <c:v>2.1347040000000008E-2</c:v>
                </c:pt>
                <c:pt idx="2">
                  <c:v>5.3064504999999998E-2</c:v>
                </c:pt>
                <c:pt idx="3">
                  <c:v>5.6635094999999996E-2</c:v>
                </c:pt>
                <c:pt idx="4">
                  <c:v>1.8244279999999997</c:v>
                </c:pt>
                <c:pt idx="5">
                  <c:v>2.6014805000000001</c:v>
                </c:pt>
                <c:pt idx="6">
                  <c:v>1.9393910000000014E-2</c:v>
                </c:pt>
                <c:pt idx="7">
                  <c:v>3.1021110000000001E-2</c:v>
                </c:pt>
                <c:pt idx="8">
                  <c:v>6.401780789473685E-2</c:v>
                </c:pt>
                <c:pt idx="9">
                  <c:v>5.2093500000000001E-2</c:v>
                </c:pt>
                <c:pt idx="10">
                  <c:v>7.7453625000000054E-2</c:v>
                </c:pt>
                <c:pt idx="11">
                  <c:v>0.10919177999999996</c:v>
                </c:pt>
                <c:pt idx="12">
                  <c:v>6.7062385000000016E-2</c:v>
                </c:pt>
                <c:pt idx="13">
                  <c:v>6.1264039999999999E-2</c:v>
                </c:pt>
                <c:pt idx="14">
                  <c:v>7.4371354999999972E-2</c:v>
                </c:pt>
                <c:pt idx="15">
                  <c:v>8.6558713571428553E-2</c:v>
                </c:pt>
                <c:pt idx="16">
                  <c:v>0.21252439500000003</c:v>
                </c:pt>
                <c:pt idx="17">
                  <c:v>0.21377568</c:v>
                </c:pt>
                <c:pt idx="18">
                  <c:v>0.52612301000000006</c:v>
                </c:pt>
                <c:pt idx="19">
                  <c:v>0.48804425714285721</c:v>
                </c:pt>
                <c:pt idx="20">
                  <c:v>0.39344790499999993</c:v>
                </c:pt>
                <c:pt idx="21">
                  <c:v>0.42219548000000001</c:v>
                </c:pt>
              </c:numCache>
            </c:numRef>
          </c:yVal>
          <c:smooth val="0"/>
        </c:ser>
        <c:ser>
          <c:idx val="0"/>
          <c:order val="1"/>
          <c:tx>
            <c:v>Lampwick</c:v>
          </c:tx>
          <c:spPr>
            <a:ln w="28575">
              <a:noFill/>
            </a:ln>
          </c:spPr>
          <c:marker>
            <c:symbol val="diamond"/>
            <c:size val="10"/>
          </c:marker>
          <c:dPt>
            <c:idx val="12"/>
            <c:bubble3D val="0"/>
          </c:dPt>
          <c:xVal>
            <c:numRef>
              <c:f>'REduced data MPASS'!$P$65:$P$83</c:f>
              <c:numCache>
                <c:formatCode>General</c:formatCode>
                <c:ptCount val="14"/>
                <c:pt idx="0">
                  <c:v>34.559212052422055</c:v>
                </c:pt>
                <c:pt idx="1">
                  <c:v>35.147288413873866</c:v>
                </c:pt>
                <c:pt idx="2">
                  <c:v>28.967369521896455</c:v>
                </c:pt>
                <c:pt idx="3">
                  <c:v>27.169015751638309</c:v>
                </c:pt>
                <c:pt idx="4">
                  <c:v>63.431299809344594</c:v>
                </c:pt>
                <c:pt idx="5">
                  <c:v>55.126606662080725</c:v>
                </c:pt>
                <c:pt idx="6">
                  <c:v>44.111273060196602</c:v>
                </c:pt>
                <c:pt idx="7">
                  <c:v>40.264613381119567</c:v>
                </c:pt>
                <c:pt idx="8">
                  <c:v>8.236688129758063</c:v>
                </c:pt>
                <c:pt idx="9">
                  <c:v>8.4419364904923988</c:v>
                </c:pt>
                <c:pt idx="10">
                  <c:v>15.029824068911578</c:v>
                </c:pt>
                <c:pt idx="11">
                  <c:v>13.793562403036354</c:v>
                </c:pt>
                <c:pt idx="12">
                  <c:v>12.131364</c:v>
                </c:pt>
                <c:pt idx="13">
                  <c:v>10.791703999999999</c:v>
                </c:pt>
              </c:numCache>
            </c:numRef>
          </c:xVal>
          <c:yVal>
            <c:numRef>
              <c:f>'REduced data MPASS'!$M$65:$M$83</c:f>
              <c:numCache>
                <c:formatCode>General</c:formatCode>
                <c:ptCount val="14"/>
                <c:pt idx="0">
                  <c:v>1.9476177736518814</c:v>
                </c:pt>
                <c:pt idx="1">
                  <c:v>1.865889975</c:v>
                </c:pt>
                <c:pt idx="2">
                  <c:v>1.648010255</c:v>
                </c:pt>
                <c:pt idx="3">
                  <c:v>1.5357044850000003</c:v>
                </c:pt>
                <c:pt idx="4">
                  <c:v>3.7075495499999995</c:v>
                </c:pt>
                <c:pt idx="5">
                  <c:v>3.1901534499999995</c:v>
                </c:pt>
                <c:pt idx="6">
                  <c:v>2.5878146449999995</c:v>
                </c:pt>
                <c:pt idx="7">
                  <c:v>2.4123677699999999</c:v>
                </c:pt>
                <c:pt idx="8">
                  <c:v>0.38079826999999999</c:v>
                </c:pt>
                <c:pt idx="9">
                  <c:v>0.38020323</c:v>
                </c:pt>
                <c:pt idx="10">
                  <c:v>0.69019462662337649</c:v>
                </c:pt>
                <c:pt idx="11">
                  <c:v>0.63166807000000003</c:v>
                </c:pt>
                <c:pt idx="12">
                  <c:v>0.79522721499999971</c:v>
                </c:pt>
                <c:pt idx="13">
                  <c:v>0.70729056500000009</c:v>
                </c:pt>
              </c:numCache>
            </c:numRef>
          </c:yVal>
          <c:smooth val="0"/>
        </c:ser>
        <c:ser>
          <c:idx val="2"/>
          <c:order val="2"/>
          <c:tx>
            <c:v>Pyrell</c:v>
          </c:tx>
          <c:spPr>
            <a:ln w="28575">
              <a:noFill/>
            </a:ln>
          </c:spPr>
          <c:marker>
            <c:symbol val="triangle"/>
            <c:size val="10"/>
          </c:marker>
          <c:xVal>
            <c:numRef>
              <c:f>'REduced data MPASS'!$P$85:$P$103</c:f>
              <c:numCache>
                <c:formatCode>General</c:formatCode>
                <c:ptCount val="17"/>
                <c:pt idx="0">
                  <c:v>108.36086003496634</c:v>
                </c:pt>
                <c:pt idx="1">
                  <c:v>121.49421996324</c:v>
                </c:pt>
                <c:pt idx="2">
                  <c:v>116.15557237178292</c:v>
                </c:pt>
                <c:pt idx="3">
                  <c:v>178.73078086905704</c:v>
                </c:pt>
                <c:pt idx="4">
                  <c:v>173.26517841275452</c:v>
                </c:pt>
                <c:pt idx="5">
                  <c:v>115.76666203673778</c:v>
                </c:pt>
                <c:pt idx="6">
                  <c:v>116.98495023057832</c:v>
                </c:pt>
                <c:pt idx="7">
                  <c:v>233.65676151505821</c:v>
                </c:pt>
                <c:pt idx="8">
                  <c:v>226.969297357876</c:v>
                </c:pt>
                <c:pt idx="9">
                  <c:v>136.71554284022812</c:v>
                </c:pt>
                <c:pt idx="10">
                  <c:v>133.40783599555164</c:v>
                </c:pt>
                <c:pt idx="11">
                  <c:v>11.899025115222525</c:v>
                </c:pt>
                <c:pt idx="12">
                  <c:v>11.261671781275142</c:v>
                </c:pt>
                <c:pt idx="13">
                  <c:v>16.695256072834521</c:v>
                </c:pt>
                <c:pt idx="14">
                  <c:v>15.29757012775975</c:v>
                </c:pt>
                <c:pt idx="15">
                  <c:v>84.672703734474837</c:v>
                </c:pt>
                <c:pt idx="16">
                  <c:v>82.032518989165652</c:v>
                </c:pt>
              </c:numCache>
            </c:numRef>
          </c:xVal>
          <c:yVal>
            <c:numRef>
              <c:f>'REduced data MPASS'!$M$85:$M$103</c:f>
              <c:numCache>
                <c:formatCode>General</c:formatCode>
                <c:ptCount val="17"/>
                <c:pt idx="0">
                  <c:v>2.8033341747583633</c:v>
                </c:pt>
                <c:pt idx="1">
                  <c:v>3.3011901906079455</c:v>
                </c:pt>
                <c:pt idx="2">
                  <c:v>4.4202531833917549</c:v>
                </c:pt>
                <c:pt idx="3">
                  <c:v>6.4844087888161575</c:v>
                </c:pt>
                <c:pt idx="4">
                  <c:v>6.4328391320488816</c:v>
                </c:pt>
                <c:pt idx="5">
                  <c:v>2.7216529795782987</c:v>
                </c:pt>
                <c:pt idx="6">
                  <c:v>3.3793622103748389</c:v>
                </c:pt>
                <c:pt idx="7">
                  <c:v>6.8282270331857937</c:v>
                </c:pt>
                <c:pt idx="8">
                  <c:v>7.5308396368719723</c:v>
                </c:pt>
                <c:pt idx="9">
                  <c:v>3.7090515027022404</c:v>
                </c:pt>
                <c:pt idx="10">
                  <c:v>3.7357685933051719</c:v>
                </c:pt>
                <c:pt idx="11">
                  <c:v>0.37536620957706895</c:v>
                </c:pt>
                <c:pt idx="12">
                  <c:v>0.34105657832218012</c:v>
                </c:pt>
                <c:pt idx="13">
                  <c:v>0.34367639103697178</c:v>
                </c:pt>
                <c:pt idx="14">
                  <c:v>0.35177459779881148</c:v>
                </c:pt>
                <c:pt idx="15">
                  <c:v>2.5745938350210387</c:v>
                </c:pt>
                <c:pt idx="16">
                  <c:v>2.5255440396033637</c:v>
                </c:pt>
              </c:numCache>
            </c:numRef>
          </c:yVal>
          <c:smooth val="0"/>
        </c:ser>
        <c:ser>
          <c:idx val="3"/>
          <c:order val="3"/>
          <c:tx>
            <c:v>Silicone</c:v>
          </c:tx>
          <c:spPr>
            <a:ln w="28575">
              <a:noFill/>
            </a:ln>
          </c:spPr>
          <c:marker>
            <c:symbol val="x"/>
            <c:size val="10"/>
          </c:marker>
          <c:xVal>
            <c:numRef>
              <c:f>'REduced data MPASS'!$P$112:$P$132</c:f>
              <c:numCache>
                <c:formatCode>General</c:formatCode>
                <c:ptCount val="19"/>
                <c:pt idx="0">
                  <c:v>108.49420825246703</c:v>
                </c:pt>
                <c:pt idx="1">
                  <c:v>300.64007090501514</c:v>
                </c:pt>
                <c:pt idx="2">
                  <c:v>159.03792489513376</c:v>
                </c:pt>
                <c:pt idx="3">
                  <c:v>148.19718360984319</c:v>
                </c:pt>
                <c:pt idx="4">
                  <c:v>305.50649671782014</c:v>
                </c:pt>
                <c:pt idx="5">
                  <c:v>301.06183061912731</c:v>
                </c:pt>
                <c:pt idx="6">
                  <c:v>169.80108483736078</c:v>
                </c:pt>
                <c:pt idx="7">
                  <c:v>140.72304115770493</c:v>
                </c:pt>
                <c:pt idx="8">
                  <c:v>348.89549092151992</c:v>
                </c:pt>
                <c:pt idx="9">
                  <c:v>313.78291660585643</c:v>
                </c:pt>
                <c:pt idx="10">
                  <c:v>189.82535759302968</c:v>
                </c:pt>
                <c:pt idx="11">
                  <c:v>289.37242074179574</c:v>
                </c:pt>
                <c:pt idx="12">
                  <c:v>249.70070536738518</c:v>
                </c:pt>
                <c:pt idx="13">
                  <c:v>145.69428037442378</c:v>
                </c:pt>
                <c:pt idx="14">
                  <c:v>133.01611866641571</c:v>
                </c:pt>
                <c:pt idx="15">
                  <c:v>103.66063754039537</c:v>
                </c:pt>
                <c:pt idx="16">
                  <c:v>93.025149253985816</c:v>
                </c:pt>
                <c:pt idx="17">
                  <c:v>137.42237072527996</c:v>
                </c:pt>
                <c:pt idx="18">
                  <c:v>118.35054019742921</c:v>
                </c:pt>
              </c:numCache>
            </c:numRef>
          </c:xVal>
          <c:yVal>
            <c:numRef>
              <c:f>'REduced data MPASS'!$M$112:$M$132</c:f>
              <c:numCache>
                <c:formatCode>General</c:formatCode>
                <c:ptCount val="19"/>
                <c:pt idx="0">
                  <c:v>4.9691332442250085</c:v>
                </c:pt>
                <c:pt idx="1">
                  <c:v>12.304744891662349</c:v>
                </c:pt>
                <c:pt idx="2">
                  <c:v>8.019714976735683</c:v>
                </c:pt>
                <c:pt idx="3">
                  <c:v>7.8427258028568954</c:v>
                </c:pt>
                <c:pt idx="4">
                  <c:v>15.324040297806702</c:v>
                </c:pt>
                <c:pt idx="5">
                  <c:v>15.270789713164884</c:v>
                </c:pt>
                <c:pt idx="6">
                  <c:v>10.858580639234834</c:v>
                </c:pt>
                <c:pt idx="7">
                  <c:v>9.7802278466566275</c:v>
                </c:pt>
                <c:pt idx="8">
                  <c:v>22.611607761715209</c:v>
                </c:pt>
                <c:pt idx="9">
                  <c:v>14.408670126353368</c:v>
                </c:pt>
                <c:pt idx="10">
                  <c:v>5.7906650850000005</c:v>
                </c:pt>
                <c:pt idx="11">
                  <c:v>13.907765212551418</c:v>
                </c:pt>
                <c:pt idx="12">
                  <c:v>12.486765719447009</c:v>
                </c:pt>
                <c:pt idx="13">
                  <c:v>6.811156391889476</c:v>
                </c:pt>
                <c:pt idx="14">
                  <c:v>6.1549312908349894</c:v>
                </c:pt>
                <c:pt idx="15">
                  <c:v>4.7561933868386106</c:v>
                </c:pt>
                <c:pt idx="16">
                  <c:v>4.7043451370904972</c:v>
                </c:pt>
                <c:pt idx="17">
                  <c:v>6.7707304279384832</c:v>
                </c:pt>
                <c:pt idx="18">
                  <c:v>5.9374594452505498</c:v>
                </c:pt>
              </c:numCache>
            </c:numRef>
          </c:yVal>
          <c:smooth val="0"/>
        </c:ser>
        <c:ser>
          <c:idx val="4"/>
          <c:order val="4"/>
          <c:tx>
            <c:v>Teflon</c:v>
          </c:tx>
          <c:spPr>
            <a:ln w="28575">
              <a:noFill/>
            </a:ln>
          </c:spPr>
          <c:marker>
            <c:symbol val="star"/>
            <c:size val="10"/>
          </c:marker>
          <c:xVal>
            <c:numRef>
              <c:f>'REduced data MPASS'!$P$140:$P$155</c:f>
              <c:numCache>
                <c:formatCode>General</c:formatCode>
                <c:ptCount val="14"/>
                <c:pt idx="0">
                  <c:v>68.141146999999975</c:v>
                </c:pt>
                <c:pt idx="1">
                  <c:v>21.97963</c:v>
                </c:pt>
                <c:pt idx="2">
                  <c:v>8.0780309999999993</c:v>
                </c:pt>
                <c:pt idx="3">
                  <c:v>8.0372379999999986</c:v>
                </c:pt>
                <c:pt idx="4">
                  <c:v>21.533279999999998</c:v>
                </c:pt>
                <c:pt idx="5">
                  <c:v>20.470741000000004</c:v>
                </c:pt>
                <c:pt idx="6">
                  <c:v>48.561298000000008</c:v>
                </c:pt>
                <c:pt idx="7">
                  <c:v>44.701444000000002</c:v>
                </c:pt>
                <c:pt idx="8">
                  <c:v>38.497743999999983</c:v>
                </c:pt>
                <c:pt idx="9">
                  <c:v>35.915016000000001</c:v>
                </c:pt>
                <c:pt idx="10">
                  <c:v>13.909621999999999</c:v>
                </c:pt>
                <c:pt idx="11">
                  <c:v>13.407902000000002</c:v>
                </c:pt>
                <c:pt idx="12">
                  <c:v>6.4358019999999989</c:v>
                </c:pt>
                <c:pt idx="13">
                  <c:v>5.7427730000000015</c:v>
                </c:pt>
              </c:numCache>
            </c:numRef>
          </c:xVal>
          <c:yVal>
            <c:numRef>
              <c:f>'REduced data MPASS'!$M$140:$M$155</c:f>
              <c:numCache>
                <c:formatCode>General</c:formatCode>
                <c:ptCount val="14"/>
                <c:pt idx="0">
                  <c:v>0.34517884999999998</c:v>
                </c:pt>
                <c:pt idx="1">
                  <c:v>0.1195471</c:v>
                </c:pt>
                <c:pt idx="2">
                  <c:v>5.7428559999999976E-2</c:v>
                </c:pt>
                <c:pt idx="3">
                  <c:v>5.9641044999999976E-2</c:v>
                </c:pt>
                <c:pt idx="4">
                  <c:v>0.10758981499999998</c:v>
                </c:pt>
                <c:pt idx="5">
                  <c:v>9.2941244999999992E-2</c:v>
                </c:pt>
                <c:pt idx="6">
                  <c:v>0.223266455</c:v>
                </c:pt>
                <c:pt idx="7">
                  <c:v>0.20880127500000001</c:v>
                </c:pt>
                <c:pt idx="8">
                  <c:v>0.18188472499999997</c:v>
                </c:pt>
                <c:pt idx="9">
                  <c:v>0.16288763000000001</c:v>
                </c:pt>
                <c:pt idx="10">
                  <c:v>5.3817715000000002E-2</c:v>
                </c:pt>
                <c:pt idx="11">
                  <c:v>6.8405250000000001E-2</c:v>
                </c:pt>
                <c:pt idx="12">
                  <c:v>3.7796030000000001E-2</c:v>
                </c:pt>
                <c:pt idx="13">
                  <c:v>3.6941525000000003E-2</c:v>
                </c:pt>
              </c:numCache>
            </c:numRef>
          </c:yVal>
          <c:smooth val="0"/>
        </c:ser>
        <c:dLbls>
          <c:showLegendKey val="0"/>
          <c:showVal val="0"/>
          <c:showCatName val="0"/>
          <c:showSerName val="0"/>
          <c:showPercent val="0"/>
          <c:showBubbleSize val="0"/>
        </c:dLbls>
        <c:axId val="302068864"/>
        <c:axId val="302070784"/>
      </c:scatterChart>
      <c:valAx>
        <c:axId val="302068864"/>
        <c:scaling>
          <c:logBase val="10"/>
          <c:orientation val="minMax"/>
        </c:scaling>
        <c:delete val="0"/>
        <c:axPos val="b"/>
        <c:title>
          <c:tx>
            <c:rich>
              <a:bodyPr/>
              <a:lstStyle/>
              <a:p>
                <a:pPr>
                  <a:defRPr sz="2400"/>
                </a:pPr>
                <a:r>
                  <a:rPr lang="en-US" sz="2400">
                    <a:latin typeface="Arial" pitchFamily="34" charset="0"/>
                    <a:cs typeface="Arial" pitchFamily="34" charset="0"/>
                  </a:rPr>
                  <a:t>DustTrak</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302070784"/>
        <c:crosses val="autoZero"/>
        <c:crossBetween val="midCat"/>
      </c:valAx>
      <c:valAx>
        <c:axId val="302070784"/>
        <c:scaling>
          <c:logBase val="10"/>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MPASS</a:t>
                </a:r>
                <a:r>
                  <a:rPr lang="en-US" sz="2400" baseline="0">
                    <a:latin typeface="Arial" pitchFamily="34" charset="0"/>
                    <a:cs typeface="Arial" pitchFamily="34" charset="0"/>
                  </a:rPr>
                  <a:t> 3rd</a:t>
                </a:r>
                <a:endParaRPr lang="en-US" sz="2400">
                  <a:latin typeface="Arial" pitchFamily="34" charset="0"/>
                  <a:cs typeface="Arial" pitchFamily="34" charset="0"/>
                </a:endParaRP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2068864"/>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9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956435193676361"/>
          <c:y val="0.13526836875847867"/>
          <c:w val="0.64681965420284204"/>
          <c:h val="0.73819547551500064"/>
        </c:manualLayout>
      </c:layout>
      <c:scatterChart>
        <c:scatterStyle val="lineMarker"/>
        <c:varyColors val="0"/>
        <c:ser>
          <c:idx val="1"/>
          <c:order val="0"/>
          <c:tx>
            <c:v>Kapton</c:v>
          </c:tx>
          <c:spPr>
            <a:ln w="28575">
              <a:noFill/>
            </a:ln>
          </c:spPr>
          <c:marker>
            <c:symbol val="square"/>
            <c:size val="10"/>
          </c:marker>
          <c:trendline>
            <c:trendlineType val="power"/>
            <c:dispRSqr val="0"/>
            <c:dispEq val="1"/>
            <c:trendlineLbl>
              <c:numFmt formatCode="General" sourceLinked="0"/>
            </c:trendlineLbl>
          </c:trendline>
          <c:xVal>
            <c:numRef>
              <c:f>'REduced data MPASS'!$P$29:$P$56</c:f>
              <c:numCache>
                <c:formatCode>General</c:formatCode>
                <c:ptCount val="22"/>
                <c:pt idx="0">
                  <c:v>1.2429675</c:v>
                </c:pt>
                <c:pt idx="1">
                  <c:v>1.2142574999999998</c:v>
                </c:pt>
                <c:pt idx="2">
                  <c:v>2.4329925000000006</c:v>
                </c:pt>
                <c:pt idx="3">
                  <c:v>2.3982750000000004</c:v>
                </c:pt>
                <c:pt idx="4">
                  <c:v>68.922337499999983</c:v>
                </c:pt>
                <c:pt idx="5">
                  <c:v>75.05241749999999</c:v>
                </c:pt>
                <c:pt idx="6">
                  <c:v>1.3532850000000001</c:v>
                </c:pt>
                <c:pt idx="7">
                  <c:v>1.5011549999999996</c:v>
                </c:pt>
                <c:pt idx="8">
                  <c:v>2.7349874999999999</c:v>
                </c:pt>
                <c:pt idx="9">
                  <c:v>3.1135049999999995</c:v>
                </c:pt>
                <c:pt idx="10">
                  <c:v>4.1581575000000006</c:v>
                </c:pt>
                <c:pt idx="11">
                  <c:v>3.7109025000000004</c:v>
                </c:pt>
                <c:pt idx="12">
                  <c:v>2.1703050000000004</c:v>
                </c:pt>
                <c:pt idx="13">
                  <c:v>2.7334574999999997</c:v>
                </c:pt>
                <c:pt idx="14">
                  <c:v>3.5459999999999998</c:v>
                </c:pt>
                <c:pt idx="15">
                  <c:v>4.6785825000000001</c:v>
                </c:pt>
                <c:pt idx="16">
                  <c:v>8.5145175000000002</c:v>
                </c:pt>
                <c:pt idx="17">
                  <c:v>8.1544950000000007</c:v>
                </c:pt>
                <c:pt idx="18">
                  <c:v>17.270820000000001</c:v>
                </c:pt>
                <c:pt idx="19">
                  <c:v>15.329957142857143</c:v>
                </c:pt>
                <c:pt idx="20">
                  <c:v>14.916892499999999</c:v>
                </c:pt>
                <c:pt idx="21">
                  <c:v>14.5329075</c:v>
                </c:pt>
              </c:numCache>
            </c:numRef>
          </c:xVal>
          <c:yVal>
            <c:numRef>
              <c:f>'REduced data MPASS'!$N$29:$N$56</c:f>
              <c:numCache>
                <c:formatCode>General</c:formatCode>
                <c:ptCount val="22"/>
                <c:pt idx="0">
                  <c:v>1.2736203285674045E-2</c:v>
                </c:pt>
                <c:pt idx="1">
                  <c:v>8.4533912500000009E-3</c:v>
                </c:pt>
                <c:pt idx="2">
                  <c:v>2.0294399999999994E-2</c:v>
                </c:pt>
                <c:pt idx="3">
                  <c:v>2.0225712499999996E-2</c:v>
                </c:pt>
                <c:pt idx="4">
                  <c:v>0.67263800000000007</c:v>
                </c:pt>
                <c:pt idx="5">
                  <c:v>0.83144025000000021</c:v>
                </c:pt>
                <c:pt idx="6">
                  <c:v>8.7509300000000075E-3</c:v>
                </c:pt>
                <c:pt idx="7">
                  <c:v>1.0860471250000003E-2</c:v>
                </c:pt>
                <c:pt idx="8">
                  <c:v>2.264486644736842E-2</c:v>
                </c:pt>
                <c:pt idx="9">
                  <c:v>2.0412434999999996E-2</c:v>
                </c:pt>
                <c:pt idx="10">
                  <c:v>3.0681621249999996E-2</c:v>
                </c:pt>
                <c:pt idx="11">
                  <c:v>3.3126834999999993E-2</c:v>
                </c:pt>
                <c:pt idx="12">
                  <c:v>1.8482212499999998E-2</c:v>
                </c:pt>
                <c:pt idx="13">
                  <c:v>1.8428809999999997E-2</c:v>
                </c:pt>
                <c:pt idx="14">
                  <c:v>2.5978081250000007E-2</c:v>
                </c:pt>
                <c:pt idx="15">
                  <c:v>3.2737551785714282E-2</c:v>
                </c:pt>
                <c:pt idx="16">
                  <c:v>5.7025892499999987E-2</c:v>
                </c:pt>
                <c:pt idx="17">
                  <c:v>5.8727256249999978E-2</c:v>
                </c:pt>
                <c:pt idx="18">
                  <c:v>0.14265442249999999</c:v>
                </c:pt>
                <c:pt idx="19">
                  <c:v>0.12664430398809529</c:v>
                </c:pt>
                <c:pt idx="20">
                  <c:v>0.11017607625</c:v>
                </c:pt>
                <c:pt idx="21">
                  <c:v>0.12251278875</c:v>
                </c:pt>
              </c:numCache>
            </c:numRef>
          </c:yVal>
          <c:smooth val="0"/>
        </c:ser>
        <c:ser>
          <c:idx val="0"/>
          <c:order val="1"/>
          <c:tx>
            <c:v>Lampwick</c:v>
          </c:tx>
          <c:spPr>
            <a:ln w="28575">
              <a:noFill/>
            </a:ln>
          </c:spPr>
          <c:marker>
            <c:symbol val="diamond"/>
            <c:size val="10"/>
          </c:marker>
          <c:dPt>
            <c:idx val="12"/>
            <c:bubble3D val="0"/>
          </c:dPt>
          <c:trendline>
            <c:trendlineType val="linear"/>
            <c:dispRSqr val="0"/>
            <c:dispEq val="1"/>
            <c:trendlineLbl>
              <c:numFmt formatCode="General" sourceLinked="0"/>
            </c:trendlineLbl>
          </c:trendline>
          <c:xVal>
            <c:numRef>
              <c:f>'REduced data MPASS'!$P$65:$P$83</c:f>
              <c:numCache>
                <c:formatCode>General</c:formatCode>
                <c:ptCount val="14"/>
                <c:pt idx="0">
                  <c:v>34.559212052422055</c:v>
                </c:pt>
                <c:pt idx="1">
                  <c:v>35.147288413873866</c:v>
                </c:pt>
                <c:pt idx="2">
                  <c:v>28.967369521896455</c:v>
                </c:pt>
                <c:pt idx="3">
                  <c:v>27.169015751638309</c:v>
                </c:pt>
                <c:pt idx="4">
                  <c:v>63.431299809344594</c:v>
                </c:pt>
                <c:pt idx="5">
                  <c:v>55.126606662080725</c:v>
                </c:pt>
                <c:pt idx="6">
                  <c:v>44.111273060196602</c:v>
                </c:pt>
                <c:pt idx="7">
                  <c:v>40.264613381119567</c:v>
                </c:pt>
                <c:pt idx="8">
                  <c:v>8.236688129758063</c:v>
                </c:pt>
                <c:pt idx="9">
                  <c:v>8.4419364904923988</c:v>
                </c:pt>
                <c:pt idx="10">
                  <c:v>15.029824068911578</c:v>
                </c:pt>
                <c:pt idx="11">
                  <c:v>13.793562403036354</c:v>
                </c:pt>
                <c:pt idx="12">
                  <c:v>12.131364</c:v>
                </c:pt>
                <c:pt idx="13">
                  <c:v>10.791703999999999</c:v>
                </c:pt>
              </c:numCache>
            </c:numRef>
          </c:xVal>
          <c:yVal>
            <c:numRef>
              <c:f>'REduced data MPASS'!$N$65:$N$83</c:f>
              <c:numCache>
                <c:formatCode>General</c:formatCode>
                <c:ptCount val="14"/>
                <c:pt idx="0">
                  <c:v>0.55112516095124597</c:v>
                </c:pt>
                <c:pt idx="1">
                  <c:v>0.42801485499999992</c:v>
                </c:pt>
                <c:pt idx="2">
                  <c:v>0.37782676125000003</c:v>
                </c:pt>
                <c:pt idx="3">
                  <c:v>0.35328301625000003</c:v>
                </c:pt>
                <c:pt idx="4">
                  <c:v>0.83338176374999995</c:v>
                </c:pt>
                <c:pt idx="5">
                  <c:v>0.71648777375000006</c:v>
                </c:pt>
                <c:pt idx="6">
                  <c:v>0.57877333999999991</c:v>
                </c:pt>
                <c:pt idx="7">
                  <c:v>0.53201655000000003</c:v>
                </c:pt>
                <c:pt idx="8">
                  <c:v>9.7846942499999978E-2</c:v>
                </c:pt>
                <c:pt idx="9">
                  <c:v>9.7663875000000039E-2</c:v>
                </c:pt>
                <c:pt idx="10">
                  <c:v>0.18782679496753252</c:v>
                </c:pt>
                <c:pt idx="11">
                  <c:v>0.17208094874999999</c:v>
                </c:pt>
                <c:pt idx="12">
                  <c:v>0.20453255250000008</c:v>
                </c:pt>
                <c:pt idx="13">
                  <c:v>0.17888259500000001</c:v>
                </c:pt>
              </c:numCache>
            </c:numRef>
          </c:yVal>
          <c:smooth val="0"/>
        </c:ser>
        <c:ser>
          <c:idx val="2"/>
          <c:order val="2"/>
          <c:tx>
            <c:v>Pyrell</c:v>
          </c:tx>
          <c:spPr>
            <a:ln w="28575">
              <a:noFill/>
            </a:ln>
          </c:spPr>
          <c:marker>
            <c:symbol val="triangle"/>
            <c:size val="10"/>
          </c:marker>
          <c:xVal>
            <c:numRef>
              <c:f>'REduced data MPASS'!$P$85:$P$103</c:f>
              <c:numCache>
                <c:formatCode>General</c:formatCode>
                <c:ptCount val="17"/>
                <c:pt idx="0">
                  <c:v>108.36086003496634</c:v>
                </c:pt>
                <c:pt idx="1">
                  <c:v>121.49421996324</c:v>
                </c:pt>
                <c:pt idx="2">
                  <c:v>116.15557237178292</c:v>
                </c:pt>
                <c:pt idx="3">
                  <c:v>178.73078086905704</c:v>
                </c:pt>
                <c:pt idx="4">
                  <c:v>173.26517841275452</c:v>
                </c:pt>
                <c:pt idx="5">
                  <c:v>115.76666203673778</c:v>
                </c:pt>
                <c:pt idx="6">
                  <c:v>116.98495023057832</c:v>
                </c:pt>
                <c:pt idx="7">
                  <c:v>233.65676151505821</c:v>
                </c:pt>
                <c:pt idx="8">
                  <c:v>226.969297357876</c:v>
                </c:pt>
                <c:pt idx="9">
                  <c:v>136.71554284022812</c:v>
                </c:pt>
                <c:pt idx="10">
                  <c:v>133.40783599555164</c:v>
                </c:pt>
                <c:pt idx="11">
                  <c:v>11.899025115222525</c:v>
                </c:pt>
                <c:pt idx="12">
                  <c:v>11.261671781275142</c:v>
                </c:pt>
                <c:pt idx="13">
                  <c:v>16.695256072834521</c:v>
                </c:pt>
                <c:pt idx="14">
                  <c:v>15.29757012775975</c:v>
                </c:pt>
                <c:pt idx="15">
                  <c:v>84.672703734474837</c:v>
                </c:pt>
                <c:pt idx="16">
                  <c:v>82.032518989165652</c:v>
                </c:pt>
              </c:numCache>
            </c:numRef>
          </c:xVal>
          <c:yVal>
            <c:numRef>
              <c:f>'REduced data MPASS'!$N$85:$N$103</c:f>
              <c:numCache>
                <c:formatCode>General</c:formatCode>
                <c:ptCount val="17"/>
                <c:pt idx="0">
                  <c:v>0.89485197548974349</c:v>
                </c:pt>
                <c:pt idx="1">
                  <c:v>1.110891841851543</c:v>
                </c:pt>
                <c:pt idx="2">
                  <c:v>1.439965250255568</c:v>
                </c:pt>
                <c:pt idx="3">
                  <c:v>2.1667359078756063</c:v>
                </c:pt>
                <c:pt idx="4">
                  <c:v>2.090487764934887</c:v>
                </c:pt>
                <c:pt idx="5">
                  <c:v>0.94646110113328596</c:v>
                </c:pt>
                <c:pt idx="6">
                  <c:v>1.1349477109383741</c:v>
                </c:pt>
                <c:pt idx="7">
                  <c:v>2.1549243364622712</c:v>
                </c:pt>
                <c:pt idx="8">
                  <c:v>2.3384242847501331</c:v>
                </c:pt>
                <c:pt idx="9">
                  <c:v>1.1490242007152689</c:v>
                </c:pt>
                <c:pt idx="10">
                  <c:v>1.1056894740415859</c:v>
                </c:pt>
                <c:pt idx="11">
                  <c:v>0.12644649917556822</c:v>
                </c:pt>
                <c:pt idx="12">
                  <c:v>0.12806541949514919</c:v>
                </c:pt>
                <c:pt idx="13">
                  <c:v>0.13666694807136534</c:v>
                </c:pt>
                <c:pt idx="14">
                  <c:v>0.13460114595910688</c:v>
                </c:pt>
                <c:pt idx="15">
                  <c:v>0.76668107279214215</c:v>
                </c:pt>
                <c:pt idx="16">
                  <c:v>0.76453624454255564</c:v>
                </c:pt>
              </c:numCache>
            </c:numRef>
          </c:yVal>
          <c:smooth val="0"/>
        </c:ser>
        <c:ser>
          <c:idx val="3"/>
          <c:order val="3"/>
          <c:tx>
            <c:v>Silicone</c:v>
          </c:tx>
          <c:spPr>
            <a:ln w="28575">
              <a:noFill/>
            </a:ln>
          </c:spPr>
          <c:marker>
            <c:symbol val="x"/>
            <c:size val="10"/>
          </c:marker>
          <c:xVal>
            <c:numRef>
              <c:f>'REduced data MPASS'!$P$112:$P$132</c:f>
              <c:numCache>
                <c:formatCode>General</c:formatCode>
                <c:ptCount val="19"/>
                <c:pt idx="0">
                  <c:v>108.49420825246703</c:v>
                </c:pt>
                <c:pt idx="1">
                  <c:v>300.64007090501514</c:v>
                </c:pt>
                <c:pt idx="2">
                  <c:v>159.03792489513376</c:v>
                </c:pt>
                <c:pt idx="3">
                  <c:v>148.19718360984319</c:v>
                </c:pt>
                <c:pt idx="4">
                  <c:v>305.50649671782014</c:v>
                </c:pt>
                <c:pt idx="5">
                  <c:v>301.06183061912731</c:v>
                </c:pt>
                <c:pt idx="6">
                  <c:v>169.80108483736078</c:v>
                </c:pt>
                <c:pt idx="7">
                  <c:v>140.72304115770493</c:v>
                </c:pt>
                <c:pt idx="8">
                  <c:v>348.89549092151992</c:v>
                </c:pt>
                <c:pt idx="9">
                  <c:v>313.78291660585643</c:v>
                </c:pt>
                <c:pt idx="10">
                  <c:v>189.82535759302968</c:v>
                </c:pt>
                <c:pt idx="11">
                  <c:v>289.37242074179574</c:v>
                </c:pt>
                <c:pt idx="12">
                  <c:v>249.70070536738518</c:v>
                </c:pt>
                <c:pt idx="13">
                  <c:v>145.69428037442378</c:v>
                </c:pt>
                <c:pt idx="14">
                  <c:v>133.01611866641571</c:v>
                </c:pt>
                <c:pt idx="15">
                  <c:v>103.66063754039537</c:v>
                </c:pt>
                <c:pt idx="16">
                  <c:v>93.025149253985816</c:v>
                </c:pt>
                <c:pt idx="17">
                  <c:v>137.42237072527996</c:v>
                </c:pt>
                <c:pt idx="18">
                  <c:v>118.35054019742921</c:v>
                </c:pt>
              </c:numCache>
            </c:numRef>
          </c:xVal>
          <c:yVal>
            <c:numRef>
              <c:f>'REduced data MPASS'!$N$112:$N$132</c:f>
              <c:numCache>
                <c:formatCode>General</c:formatCode>
                <c:ptCount val="19"/>
                <c:pt idx="0">
                  <c:v>1.0696964473380586</c:v>
                </c:pt>
                <c:pt idx="1">
                  <c:v>2.9595494723852811</c:v>
                </c:pt>
                <c:pt idx="2">
                  <c:v>1.7566079941830108</c:v>
                </c:pt>
                <c:pt idx="3">
                  <c:v>1.6285067010076788</c:v>
                </c:pt>
                <c:pt idx="4">
                  <c:v>3.5712096645498645</c:v>
                </c:pt>
                <c:pt idx="5">
                  <c:v>3.5636310447866641</c:v>
                </c:pt>
                <c:pt idx="6">
                  <c:v>2.4580520411852764</c:v>
                </c:pt>
                <c:pt idx="7">
                  <c:v>2.0860913430256596</c:v>
                </c:pt>
                <c:pt idx="8">
                  <c:v>5.3242748265894715</c:v>
                </c:pt>
                <c:pt idx="9">
                  <c:v>3.6343776450094105</c:v>
                </c:pt>
                <c:pt idx="10">
                  <c:v>1.2398338874999999</c:v>
                </c:pt>
                <c:pt idx="11">
                  <c:v>2.9864826158994506</c:v>
                </c:pt>
                <c:pt idx="12">
                  <c:v>2.6084359550507075</c:v>
                </c:pt>
                <c:pt idx="13">
                  <c:v>1.5494310166508976</c:v>
                </c:pt>
                <c:pt idx="14">
                  <c:v>1.5156538815916414</c:v>
                </c:pt>
                <c:pt idx="15">
                  <c:v>1.2594530999111959</c:v>
                </c:pt>
                <c:pt idx="16">
                  <c:v>1.2240901585401425</c:v>
                </c:pt>
                <c:pt idx="17">
                  <c:v>1.8460594643041344</c:v>
                </c:pt>
                <c:pt idx="18">
                  <c:v>1.5596775845127868</c:v>
                </c:pt>
              </c:numCache>
            </c:numRef>
          </c:yVal>
          <c:smooth val="0"/>
        </c:ser>
        <c:ser>
          <c:idx val="4"/>
          <c:order val="4"/>
          <c:tx>
            <c:v>Teflon</c:v>
          </c:tx>
          <c:spPr>
            <a:ln w="28575">
              <a:noFill/>
            </a:ln>
          </c:spPr>
          <c:marker>
            <c:symbol val="star"/>
            <c:size val="10"/>
          </c:marker>
          <c:trendline>
            <c:trendlineType val="linear"/>
            <c:dispRSqr val="0"/>
            <c:dispEq val="1"/>
            <c:trendlineLbl>
              <c:numFmt formatCode="General" sourceLinked="0"/>
            </c:trendlineLbl>
          </c:trendline>
          <c:xVal>
            <c:numRef>
              <c:f>'REduced data MPASS'!$P$140:$P$155</c:f>
              <c:numCache>
                <c:formatCode>General</c:formatCode>
                <c:ptCount val="14"/>
                <c:pt idx="0">
                  <c:v>68.141146999999975</c:v>
                </c:pt>
                <c:pt idx="1">
                  <c:v>21.97963</c:v>
                </c:pt>
                <c:pt idx="2">
                  <c:v>8.0780309999999993</c:v>
                </c:pt>
                <c:pt idx="3">
                  <c:v>8.0372379999999986</c:v>
                </c:pt>
                <c:pt idx="4">
                  <c:v>21.533279999999998</c:v>
                </c:pt>
                <c:pt idx="5">
                  <c:v>20.470741000000004</c:v>
                </c:pt>
                <c:pt idx="6">
                  <c:v>48.561298000000008</c:v>
                </c:pt>
                <c:pt idx="7">
                  <c:v>44.701444000000002</c:v>
                </c:pt>
                <c:pt idx="8">
                  <c:v>38.497743999999983</c:v>
                </c:pt>
                <c:pt idx="9">
                  <c:v>35.915016000000001</c:v>
                </c:pt>
                <c:pt idx="10">
                  <c:v>13.909621999999999</c:v>
                </c:pt>
                <c:pt idx="11">
                  <c:v>13.407902000000002</c:v>
                </c:pt>
                <c:pt idx="12">
                  <c:v>6.4358019999999989</c:v>
                </c:pt>
                <c:pt idx="13">
                  <c:v>5.7427730000000015</c:v>
                </c:pt>
              </c:numCache>
            </c:numRef>
          </c:xVal>
          <c:yVal>
            <c:numRef>
              <c:f>'REduced data MPASS'!$N$140:$N$155</c:f>
              <c:numCache>
                <c:formatCode>General</c:formatCode>
                <c:ptCount val="14"/>
                <c:pt idx="0">
                  <c:v>9.5508775000000018E-2</c:v>
                </c:pt>
                <c:pt idx="1">
                  <c:v>3.5698112500000004E-2</c:v>
                </c:pt>
                <c:pt idx="2">
                  <c:v>1.5548875E-2</c:v>
                </c:pt>
                <c:pt idx="3">
                  <c:v>1.6491112499999998E-2</c:v>
                </c:pt>
                <c:pt idx="4">
                  <c:v>2.916339250000001E-2</c:v>
                </c:pt>
                <c:pt idx="5">
                  <c:v>2.6176457499999993E-2</c:v>
                </c:pt>
                <c:pt idx="6">
                  <c:v>6.3636763749999992E-2</c:v>
                </c:pt>
                <c:pt idx="7">
                  <c:v>6.1359396249999996E-2</c:v>
                </c:pt>
                <c:pt idx="8">
                  <c:v>4.9652081250000007E-2</c:v>
                </c:pt>
                <c:pt idx="9">
                  <c:v>4.8511509999999994E-2</c:v>
                </c:pt>
                <c:pt idx="10">
                  <c:v>1.4903987499999997E-2</c:v>
                </c:pt>
                <c:pt idx="11">
                  <c:v>1.85432325E-2</c:v>
                </c:pt>
                <c:pt idx="12">
                  <c:v>9.2544512499999967E-3</c:v>
                </c:pt>
                <c:pt idx="13">
                  <c:v>9.056092499999998E-3</c:v>
                </c:pt>
              </c:numCache>
            </c:numRef>
          </c:yVal>
          <c:smooth val="0"/>
        </c:ser>
        <c:dLbls>
          <c:showLegendKey val="0"/>
          <c:showVal val="0"/>
          <c:showCatName val="0"/>
          <c:showSerName val="0"/>
          <c:showPercent val="0"/>
          <c:showBubbleSize val="0"/>
        </c:dLbls>
        <c:axId val="301794048"/>
        <c:axId val="301795968"/>
      </c:scatterChart>
      <c:valAx>
        <c:axId val="301794048"/>
        <c:scaling>
          <c:logBase val="10"/>
          <c:orientation val="minMax"/>
        </c:scaling>
        <c:delete val="0"/>
        <c:axPos val="b"/>
        <c:title>
          <c:tx>
            <c:rich>
              <a:bodyPr/>
              <a:lstStyle/>
              <a:p>
                <a:pPr>
                  <a:defRPr sz="2400"/>
                </a:pPr>
                <a:r>
                  <a:rPr lang="en-US" sz="2400">
                    <a:latin typeface="Arial" pitchFamily="34" charset="0"/>
                    <a:cs typeface="Arial" pitchFamily="34" charset="0"/>
                  </a:rPr>
                  <a:t>DustTrak</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301795968"/>
        <c:crosses val="autoZero"/>
        <c:crossBetween val="midCat"/>
      </c:valAx>
      <c:valAx>
        <c:axId val="301795968"/>
        <c:scaling>
          <c:logBase val="10"/>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MPASS</a:t>
                </a:r>
                <a:r>
                  <a:rPr lang="en-US" sz="2400" baseline="0">
                    <a:latin typeface="Arial" pitchFamily="34" charset="0"/>
                    <a:cs typeface="Arial" pitchFamily="34" charset="0"/>
                  </a:rPr>
                  <a:t> 2nd</a:t>
                </a:r>
                <a:endParaRPr lang="en-US" sz="2400">
                  <a:latin typeface="Arial" pitchFamily="34" charset="0"/>
                  <a:cs typeface="Arial" pitchFamily="34" charset="0"/>
                </a:endParaRP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1794048"/>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10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484204706767108"/>
          <c:y val="0.13673124565549921"/>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MPASS'!$K$29:$K$56</c:f>
              <c:numCache>
                <c:formatCode>General</c:formatCode>
                <c:ptCount val="22"/>
                <c:pt idx="0">
                  <c:v>1825597.0139817814</c:v>
                </c:pt>
                <c:pt idx="1">
                  <c:v>1059919.9201329139</c:v>
                </c:pt>
                <c:pt idx="2">
                  <c:v>2754038.3947668634</c:v>
                </c:pt>
                <c:pt idx="3">
                  <c:v>771019.08738255932</c:v>
                </c:pt>
                <c:pt idx="4">
                  <c:v>5850382.3566217786</c:v>
                </c:pt>
                <c:pt idx="5">
                  <c:v>1797875.6062855036</c:v>
                </c:pt>
                <c:pt idx="6">
                  <c:v>2604648.3618304073</c:v>
                </c:pt>
                <c:pt idx="7">
                  <c:v>1053905.9212926894</c:v>
                </c:pt>
                <c:pt idx="8">
                  <c:v>1041691.6091550778</c:v>
                </c:pt>
                <c:pt idx="9">
                  <c:v>3460328.2386265798</c:v>
                </c:pt>
                <c:pt idx="10">
                  <c:v>1237767.5991045895</c:v>
                </c:pt>
                <c:pt idx="11">
                  <c:v>954553.49010622012</c:v>
                </c:pt>
                <c:pt idx="12">
                  <c:v>2951666.0508853504</c:v>
                </c:pt>
                <c:pt idx="13">
                  <c:v>990233.64370977459</c:v>
                </c:pt>
                <c:pt idx="14">
                  <c:v>3018896.3813527012</c:v>
                </c:pt>
                <c:pt idx="15">
                  <c:v>1151405.4928839717</c:v>
                </c:pt>
                <c:pt idx="16">
                  <c:v>277645.73872056679</c:v>
                </c:pt>
                <c:pt idx="17">
                  <c:v>253109.83922102317</c:v>
                </c:pt>
                <c:pt idx="18">
                  <c:v>258123.09072398374</c:v>
                </c:pt>
                <c:pt idx="19">
                  <c:v>211761.04779864493</c:v>
                </c:pt>
                <c:pt idx="20">
                  <c:v>495068.20928105974</c:v>
                </c:pt>
                <c:pt idx="21">
                  <c:v>451723.46541728929</c:v>
                </c:pt>
              </c:numCache>
            </c:numRef>
          </c:xVal>
          <c:yVal>
            <c:numRef>
              <c:f>'REduced data MPASS'!$M$29:$M$56</c:f>
              <c:numCache>
                <c:formatCode>General</c:formatCode>
                <c:ptCount val="22"/>
                <c:pt idx="0">
                  <c:v>3.3386230000000003E-2</c:v>
                </c:pt>
                <c:pt idx="1">
                  <c:v>2.1347040000000008E-2</c:v>
                </c:pt>
                <c:pt idx="2">
                  <c:v>5.3064504999999998E-2</c:v>
                </c:pt>
                <c:pt idx="3">
                  <c:v>5.6635094999999996E-2</c:v>
                </c:pt>
                <c:pt idx="4">
                  <c:v>1.8244279999999997</c:v>
                </c:pt>
                <c:pt idx="5">
                  <c:v>2.6014805000000001</c:v>
                </c:pt>
                <c:pt idx="6">
                  <c:v>1.9393910000000014E-2</c:v>
                </c:pt>
                <c:pt idx="7">
                  <c:v>3.1021110000000001E-2</c:v>
                </c:pt>
                <c:pt idx="8">
                  <c:v>6.401780789473685E-2</c:v>
                </c:pt>
                <c:pt idx="9">
                  <c:v>5.2093500000000001E-2</c:v>
                </c:pt>
                <c:pt idx="10">
                  <c:v>7.7453625000000054E-2</c:v>
                </c:pt>
                <c:pt idx="11">
                  <c:v>0.10919177999999996</c:v>
                </c:pt>
                <c:pt idx="12">
                  <c:v>6.7062385000000016E-2</c:v>
                </c:pt>
                <c:pt idx="13">
                  <c:v>6.1264039999999999E-2</c:v>
                </c:pt>
                <c:pt idx="14">
                  <c:v>7.4371354999999972E-2</c:v>
                </c:pt>
                <c:pt idx="15">
                  <c:v>8.6558713571428553E-2</c:v>
                </c:pt>
                <c:pt idx="16">
                  <c:v>0.21252439500000003</c:v>
                </c:pt>
                <c:pt idx="17">
                  <c:v>0.21377568</c:v>
                </c:pt>
                <c:pt idx="18">
                  <c:v>0.52612301000000006</c:v>
                </c:pt>
                <c:pt idx="19">
                  <c:v>0.48804425714285721</c:v>
                </c:pt>
                <c:pt idx="20">
                  <c:v>0.39344790499999993</c:v>
                </c:pt>
                <c:pt idx="21">
                  <c:v>0.42219548000000001</c:v>
                </c:pt>
              </c:numCache>
            </c:numRef>
          </c:yVal>
          <c:smooth val="0"/>
        </c:ser>
        <c:ser>
          <c:idx val="0"/>
          <c:order val="1"/>
          <c:tx>
            <c:v>Lampwick</c:v>
          </c:tx>
          <c:spPr>
            <a:ln w="28575">
              <a:noFill/>
            </a:ln>
          </c:spPr>
          <c:marker>
            <c:symbol val="diamond"/>
            <c:size val="10"/>
          </c:marker>
          <c:dPt>
            <c:idx val="12"/>
            <c:bubble3D val="0"/>
          </c:dPt>
          <c:xVal>
            <c:numRef>
              <c:f>'REduced data MPASS'!$K$65:$K$83</c:f>
              <c:numCache>
                <c:formatCode>General</c:formatCode>
                <c:ptCount val="14"/>
                <c:pt idx="0">
                  <c:v>2819890.7109968318</c:v>
                </c:pt>
                <c:pt idx="1">
                  <c:v>1251718.8795930552</c:v>
                </c:pt>
                <c:pt idx="2">
                  <c:v>2987215.0655236603</c:v>
                </c:pt>
                <c:pt idx="3">
                  <c:v>1158631.8938317611</c:v>
                </c:pt>
                <c:pt idx="4">
                  <c:v>4995552.5704270303</c:v>
                </c:pt>
                <c:pt idx="5">
                  <c:v>1482905.7467800037</c:v>
                </c:pt>
                <c:pt idx="6">
                  <c:v>3463686.4034805261</c:v>
                </c:pt>
                <c:pt idx="7">
                  <c:v>1343413.4028339714</c:v>
                </c:pt>
                <c:pt idx="8">
                  <c:v>212271.61609166127</c:v>
                </c:pt>
                <c:pt idx="9">
                  <c:v>175271.79330633517</c:v>
                </c:pt>
                <c:pt idx="10">
                  <c:v>438728.96546478604</c:v>
                </c:pt>
                <c:pt idx="11">
                  <c:v>329083.62258389778</c:v>
                </c:pt>
                <c:pt idx="12">
                  <c:v>107516.96149531422</c:v>
                </c:pt>
                <c:pt idx="13">
                  <c:v>97001.378207353002</c:v>
                </c:pt>
              </c:numCache>
            </c:numRef>
          </c:xVal>
          <c:yVal>
            <c:numRef>
              <c:f>'REduced data MPASS'!$M$65:$M$83</c:f>
              <c:numCache>
                <c:formatCode>General</c:formatCode>
                <c:ptCount val="14"/>
                <c:pt idx="0">
                  <c:v>1.9476177736518814</c:v>
                </c:pt>
                <c:pt idx="1">
                  <c:v>1.865889975</c:v>
                </c:pt>
                <c:pt idx="2">
                  <c:v>1.648010255</c:v>
                </c:pt>
                <c:pt idx="3">
                  <c:v>1.5357044850000003</c:v>
                </c:pt>
                <c:pt idx="4">
                  <c:v>3.7075495499999995</c:v>
                </c:pt>
                <c:pt idx="5">
                  <c:v>3.1901534499999995</c:v>
                </c:pt>
                <c:pt idx="6">
                  <c:v>2.5878146449999995</c:v>
                </c:pt>
                <c:pt idx="7">
                  <c:v>2.4123677699999999</c:v>
                </c:pt>
                <c:pt idx="8">
                  <c:v>0.38079826999999999</c:v>
                </c:pt>
                <c:pt idx="9">
                  <c:v>0.38020323</c:v>
                </c:pt>
                <c:pt idx="10">
                  <c:v>0.69019462662337649</c:v>
                </c:pt>
                <c:pt idx="11">
                  <c:v>0.63166807000000003</c:v>
                </c:pt>
                <c:pt idx="12">
                  <c:v>0.79522721499999971</c:v>
                </c:pt>
                <c:pt idx="13">
                  <c:v>0.70729056500000009</c:v>
                </c:pt>
              </c:numCache>
            </c:numRef>
          </c:yVal>
          <c:smooth val="0"/>
        </c:ser>
        <c:ser>
          <c:idx val="2"/>
          <c:order val="2"/>
          <c:tx>
            <c:v>Pyrell</c:v>
          </c:tx>
          <c:spPr>
            <a:ln w="28575">
              <a:noFill/>
            </a:ln>
          </c:spPr>
          <c:marker>
            <c:symbol val="triangle"/>
            <c:size val="10"/>
          </c:marker>
          <c:xVal>
            <c:numRef>
              <c:f>'REduced data MPASS'!$K$85:$K$103</c:f>
              <c:numCache>
                <c:formatCode>General</c:formatCode>
                <c:ptCount val="17"/>
                <c:pt idx="0">
                  <c:v>3110970.9166285717</c:v>
                </c:pt>
                <c:pt idx="1">
                  <c:v>3862679.2540942985</c:v>
                </c:pt>
                <c:pt idx="2">
                  <c:v>1414788.1544307088</c:v>
                </c:pt>
                <c:pt idx="3">
                  <c:v>3881194.302428619</c:v>
                </c:pt>
                <c:pt idx="4">
                  <c:v>1417570.6344373168</c:v>
                </c:pt>
                <c:pt idx="5">
                  <c:v>4953334.072364063</c:v>
                </c:pt>
                <c:pt idx="6">
                  <c:v>1662805.4414244581</c:v>
                </c:pt>
                <c:pt idx="7">
                  <c:v>3275641.6927261017</c:v>
                </c:pt>
                <c:pt idx="8">
                  <c:v>1632139.978883141</c:v>
                </c:pt>
                <c:pt idx="9">
                  <c:v>3721976.9141411837</c:v>
                </c:pt>
                <c:pt idx="10">
                  <c:v>1683214.9966951662</c:v>
                </c:pt>
                <c:pt idx="11">
                  <c:v>71387.637341986352</c:v>
                </c:pt>
                <c:pt idx="12">
                  <c:v>35876.448108697521</c:v>
                </c:pt>
                <c:pt idx="13">
                  <c:v>42225.750119902383</c:v>
                </c:pt>
                <c:pt idx="14">
                  <c:v>34988.163542684197</c:v>
                </c:pt>
                <c:pt idx="15">
                  <c:v>206018.55669814753</c:v>
                </c:pt>
                <c:pt idx="16">
                  <c:v>192866.11921982534</c:v>
                </c:pt>
              </c:numCache>
            </c:numRef>
          </c:xVal>
          <c:yVal>
            <c:numRef>
              <c:f>'REduced data MPASS'!$M$85:$M$103</c:f>
              <c:numCache>
                <c:formatCode>General</c:formatCode>
                <c:ptCount val="17"/>
                <c:pt idx="0">
                  <c:v>2.8033341747583633</c:v>
                </c:pt>
                <c:pt idx="1">
                  <c:v>3.3011901906079455</c:v>
                </c:pt>
                <c:pt idx="2">
                  <c:v>4.4202531833917549</c:v>
                </c:pt>
                <c:pt idx="3">
                  <c:v>6.4844087888161575</c:v>
                </c:pt>
                <c:pt idx="4">
                  <c:v>6.4328391320488816</c:v>
                </c:pt>
                <c:pt idx="5">
                  <c:v>2.7216529795782987</c:v>
                </c:pt>
                <c:pt idx="6">
                  <c:v>3.3793622103748389</c:v>
                </c:pt>
                <c:pt idx="7">
                  <c:v>6.8282270331857937</c:v>
                </c:pt>
                <c:pt idx="8">
                  <c:v>7.5308396368719723</c:v>
                </c:pt>
                <c:pt idx="9">
                  <c:v>3.7090515027022404</c:v>
                </c:pt>
                <c:pt idx="10">
                  <c:v>3.7357685933051719</c:v>
                </c:pt>
                <c:pt idx="11">
                  <c:v>0.37536620957706895</c:v>
                </c:pt>
                <c:pt idx="12">
                  <c:v>0.34105657832218012</c:v>
                </c:pt>
                <c:pt idx="13">
                  <c:v>0.34367639103697178</c:v>
                </c:pt>
                <c:pt idx="14">
                  <c:v>0.35177459779881148</c:v>
                </c:pt>
                <c:pt idx="15">
                  <c:v>2.5745938350210387</c:v>
                </c:pt>
                <c:pt idx="16">
                  <c:v>2.5255440396033637</c:v>
                </c:pt>
              </c:numCache>
            </c:numRef>
          </c:yVal>
          <c:smooth val="0"/>
        </c:ser>
        <c:ser>
          <c:idx val="3"/>
          <c:order val="3"/>
          <c:tx>
            <c:v>Silicone</c:v>
          </c:tx>
          <c:spPr>
            <a:ln w="28575">
              <a:noFill/>
            </a:ln>
          </c:spPr>
          <c:marker>
            <c:symbol val="x"/>
            <c:size val="10"/>
          </c:marker>
          <c:xVal>
            <c:numRef>
              <c:f>'REduced data MPASS'!$K$112:$K$132</c:f>
              <c:numCache>
                <c:formatCode>General</c:formatCode>
                <c:ptCount val="19"/>
                <c:pt idx="0">
                  <c:v>2523938.5830877088</c:v>
                </c:pt>
                <c:pt idx="1">
                  <c:v>3889058.8258409305</c:v>
                </c:pt>
                <c:pt idx="2">
                  <c:v>3579696.8264696635</c:v>
                </c:pt>
                <c:pt idx="3">
                  <c:v>1353908.7331027978</c:v>
                </c:pt>
                <c:pt idx="4">
                  <c:v>4278212.966048412</c:v>
                </c:pt>
                <c:pt idx="5">
                  <c:v>1523655.4291103429</c:v>
                </c:pt>
                <c:pt idx="6">
                  <c:v>3657432.6076705437</c:v>
                </c:pt>
                <c:pt idx="7">
                  <c:v>850213.29770512425</c:v>
                </c:pt>
                <c:pt idx="8">
                  <c:v>4370648.2804149641</c:v>
                </c:pt>
                <c:pt idx="9">
                  <c:v>1489862.4646337628</c:v>
                </c:pt>
                <c:pt idx="10">
                  <c:v>1352021.2260295507</c:v>
                </c:pt>
                <c:pt idx="11">
                  <c:v>4159047.4441999369</c:v>
                </c:pt>
                <c:pt idx="12">
                  <c:v>1666662.2131405217</c:v>
                </c:pt>
                <c:pt idx="13">
                  <c:v>655944.33171958511</c:v>
                </c:pt>
                <c:pt idx="14">
                  <c:v>482680.64130776486</c:v>
                </c:pt>
                <c:pt idx="15">
                  <c:v>312096.9919050613</c:v>
                </c:pt>
                <c:pt idx="16">
                  <c:v>293202.85419679346</c:v>
                </c:pt>
                <c:pt idx="17">
                  <c:v>161835.03759638718</c:v>
                </c:pt>
                <c:pt idx="18">
                  <c:v>144873.32405044511</c:v>
                </c:pt>
              </c:numCache>
            </c:numRef>
          </c:xVal>
          <c:yVal>
            <c:numRef>
              <c:f>'REduced data MPASS'!$M$112:$M$132</c:f>
              <c:numCache>
                <c:formatCode>General</c:formatCode>
                <c:ptCount val="19"/>
                <c:pt idx="0">
                  <c:v>4.9691332442250085</c:v>
                </c:pt>
                <c:pt idx="1">
                  <c:v>12.304744891662349</c:v>
                </c:pt>
                <c:pt idx="2">
                  <c:v>8.019714976735683</c:v>
                </c:pt>
                <c:pt idx="3">
                  <c:v>7.8427258028568954</c:v>
                </c:pt>
                <c:pt idx="4">
                  <c:v>15.324040297806702</c:v>
                </c:pt>
                <c:pt idx="5">
                  <c:v>15.270789713164884</c:v>
                </c:pt>
                <c:pt idx="6">
                  <c:v>10.858580639234834</c:v>
                </c:pt>
                <c:pt idx="7">
                  <c:v>9.7802278466566275</c:v>
                </c:pt>
                <c:pt idx="8">
                  <c:v>22.611607761715209</c:v>
                </c:pt>
                <c:pt idx="9">
                  <c:v>14.408670126353368</c:v>
                </c:pt>
                <c:pt idx="10">
                  <c:v>5.7906650850000005</c:v>
                </c:pt>
                <c:pt idx="11">
                  <c:v>13.907765212551418</c:v>
                </c:pt>
                <c:pt idx="12">
                  <c:v>12.486765719447009</c:v>
                </c:pt>
                <c:pt idx="13">
                  <c:v>6.811156391889476</c:v>
                </c:pt>
                <c:pt idx="14">
                  <c:v>6.1549312908349894</c:v>
                </c:pt>
                <c:pt idx="15">
                  <c:v>4.7561933868386106</c:v>
                </c:pt>
                <c:pt idx="16">
                  <c:v>4.7043451370904972</c:v>
                </c:pt>
                <c:pt idx="17">
                  <c:v>6.7707304279384832</c:v>
                </c:pt>
                <c:pt idx="18">
                  <c:v>5.9374594452505498</c:v>
                </c:pt>
              </c:numCache>
            </c:numRef>
          </c:yVal>
          <c:smooth val="0"/>
        </c:ser>
        <c:ser>
          <c:idx val="4"/>
          <c:order val="4"/>
          <c:tx>
            <c:v>Teflon</c:v>
          </c:tx>
          <c:spPr>
            <a:ln w="28575">
              <a:noFill/>
            </a:ln>
          </c:spPr>
          <c:marker>
            <c:symbol val="star"/>
            <c:size val="10"/>
          </c:marker>
          <c:xVal>
            <c:numRef>
              <c:f>'REduced data MPASS'!$K$140:$K$155</c:f>
              <c:numCache>
                <c:formatCode>General</c:formatCode>
                <c:ptCount val="14"/>
                <c:pt idx="0">
                  <c:v>3654789.4777492345</c:v>
                </c:pt>
                <c:pt idx="1">
                  <c:v>3037043.9171539079</c:v>
                </c:pt>
                <c:pt idx="2">
                  <c:v>2105294.5686913007</c:v>
                </c:pt>
                <c:pt idx="3">
                  <c:v>557920.01363368786</c:v>
                </c:pt>
                <c:pt idx="4">
                  <c:v>2596153.6033963198</c:v>
                </c:pt>
                <c:pt idx="5">
                  <c:v>974484.86814557225</c:v>
                </c:pt>
                <c:pt idx="6">
                  <c:v>2654993.7023748658</c:v>
                </c:pt>
                <c:pt idx="7">
                  <c:v>920599.7311915328</c:v>
                </c:pt>
                <c:pt idx="8">
                  <c:v>3535853.9755014894</c:v>
                </c:pt>
                <c:pt idx="9">
                  <c:v>909242.92996168404</c:v>
                </c:pt>
                <c:pt idx="10">
                  <c:v>547365.29240186652</c:v>
                </c:pt>
                <c:pt idx="11">
                  <c:v>392836.80301108205</c:v>
                </c:pt>
                <c:pt idx="12">
                  <c:v>195396.75079555667</c:v>
                </c:pt>
                <c:pt idx="13">
                  <c:v>146578.22949047992</c:v>
                </c:pt>
              </c:numCache>
            </c:numRef>
          </c:xVal>
          <c:yVal>
            <c:numRef>
              <c:f>'REduced data MPASS'!$M$140:$M$155</c:f>
              <c:numCache>
                <c:formatCode>General</c:formatCode>
                <c:ptCount val="14"/>
                <c:pt idx="0">
                  <c:v>0.34517884999999998</c:v>
                </c:pt>
                <c:pt idx="1">
                  <c:v>0.1195471</c:v>
                </c:pt>
                <c:pt idx="2">
                  <c:v>5.7428559999999976E-2</c:v>
                </c:pt>
                <c:pt idx="3">
                  <c:v>5.9641044999999976E-2</c:v>
                </c:pt>
                <c:pt idx="4">
                  <c:v>0.10758981499999998</c:v>
                </c:pt>
                <c:pt idx="5">
                  <c:v>9.2941244999999992E-2</c:v>
                </c:pt>
                <c:pt idx="6">
                  <c:v>0.223266455</c:v>
                </c:pt>
                <c:pt idx="7">
                  <c:v>0.20880127500000001</c:v>
                </c:pt>
                <c:pt idx="8">
                  <c:v>0.18188472499999997</c:v>
                </c:pt>
                <c:pt idx="9">
                  <c:v>0.16288763000000001</c:v>
                </c:pt>
                <c:pt idx="10">
                  <c:v>5.3817715000000002E-2</c:v>
                </c:pt>
                <c:pt idx="11">
                  <c:v>6.8405250000000001E-2</c:v>
                </c:pt>
                <c:pt idx="12">
                  <c:v>3.7796030000000001E-2</c:v>
                </c:pt>
                <c:pt idx="13">
                  <c:v>3.6941525000000003E-2</c:v>
                </c:pt>
              </c:numCache>
            </c:numRef>
          </c:yVal>
          <c:smooth val="0"/>
        </c:ser>
        <c:dLbls>
          <c:showLegendKey val="0"/>
          <c:showVal val="0"/>
          <c:showCatName val="0"/>
          <c:showSerName val="0"/>
          <c:showPercent val="0"/>
          <c:showBubbleSize val="0"/>
        </c:dLbls>
        <c:axId val="301844352"/>
        <c:axId val="301850624"/>
      </c:scatterChart>
      <c:valAx>
        <c:axId val="301844352"/>
        <c:scaling>
          <c:logBase val="10"/>
          <c:orientation val="minMax"/>
          <c:min val="10000"/>
        </c:scaling>
        <c:delete val="0"/>
        <c:axPos val="b"/>
        <c:title>
          <c:tx>
            <c:rich>
              <a:bodyPr/>
              <a:lstStyle/>
              <a:p>
                <a:pPr>
                  <a:defRPr sz="2400"/>
                </a:pPr>
                <a:r>
                  <a:rPr lang="en-US" sz="2400">
                    <a:latin typeface="Arial" pitchFamily="34" charset="0"/>
                    <a:cs typeface="Arial" pitchFamily="34" charset="0"/>
                  </a:rPr>
                  <a:t>PTrak</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301850624"/>
        <c:crosses val="autoZero"/>
        <c:crossBetween val="midCat"/>
      </c:valAx>
      <c:valAx>
        <c:axId val="301850624"/>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MPASS</a:t>
                </a:r>
                <a:r>
                  <a:rPr lang="en-US" sz="2400" baseline="0">
                    <a:latin typeface="Arial" pitchFamily="34" charset="0"/>
                    <a:cs typeface="Arial" pitchFamily="34" charset="0"/>
                  </a:rPr>
                  <a:t> 3rd</a:t>
                </a:r>
                <a:endParaRPr lang="en-US" sz="2400">
                  <a:latin typeface="Arial" pitchFamily="34" charset="0"/>
                  <a:cs typeface="Arial" pitchFamily="34" charset="0"/>
                </a:endParaRP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1844352"/>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10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956435193676361"/>
          <c:y val="0.13526836875847867"/>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MPASS'!$K$29:$K$56</c:f>
              <c:numCache>
                <c:formatCode>General</c:formatCode>
                <c:ptCount val="22"/>
                <c:pt idx="0">
                  <c:v>1825597.0139817814</c:v>
                </c:pt>
                <c:pt idx="1">
                  <c:v>1059919.9201329139</c:v>
                </c:pt>
                <c:pt idx="2">
                  <c:v>2754038.3947668634</c:v>
                </c:pt>
                <c:pt idx="3">
                  <c:v>771019.08738255932</c:v>
                </c:pt>
                <c:pt idx="4">
                  <c:v>5850382.3566217786</c:v>
                </c:pt>
                <c:pt idx="5">
                  <c:v>1797875.6062855036</c:v>
                </c:pt>
                <c:pt idx="6">
                  <c:v>2604648.3618304073</c:v>
                </c:pt>
                <c:pt idx="7">
                  <c:v>1053905.9212926894</c:v>
                </c:pt>
                <c:pt idx="8">
                  <c:v>1041691.6091550778</c:v>
                </c:pt>
                <c:pt idx="9">
                  <c:v>3460328.2386265798</c:v>
                </c:pt>
                <c:pt idx="10">
                  <c:v>1237767.5991045895</c:v>
                </c:pt>
                <c:pt idx="11">
                  <c:v>954553.49010622012</c:v>
                </c:pt>
                <c:pt idx="12">
                  <c:v>2951666.0508853504</c:v>
                </c:pt>
                <c:pt idx="13">
                  <c:v>990233.64370977459</c:v>
                </c:pt>
                <c:pt idx="14">
                  <c:v>3018896.3813527012</c:v>
                </c:pt>
                <c:pt idx="15">
                  <c:v>1151405.4928839717</c:v>
                </c:pt>
                <c:pt idx="16">
                  <c:v>277645.73872056679</c:v>
                </c:pt>
                <c:pt idx="17">
                  <c:v>253109.83922102317</c:v>
                </c:pt>
                <c:pt idx="18">
                  <c:v>258123.09072398374</c:v>
                </c:pt>
                <c:pt idx="19">
                  <c:v>211761.04779864493</c:v>
                </c:pt>
                <c:pt idx="20">
                  <c:v>495068.20928105974</c:v>
                </c:pt>
                <c:pt idx="21">
                  <c:v>451723.46541728929</c:v>
                </c:pt>
              </c:numCache>
            </c:numRef>
          </c:xVal>
          <c:yVal>
            <c:numRef>
              <c:f>'REduced data MPASS'!$N$29:$N$56</c:f>
              <c:numCache>
                <c:formatCode>General</c:formatCode>
                <c:ptCount val="22"/>
                <c:pt idx="0">
                  <c:v>1.2736203285674045E-2</c:v>
                </c:pt>
                <c:pt idx="1">
                  <c:v>8.4533912500000009E-3</c:v>
                </c:pt>
                <c:pt idx="2">
                  <c:v>2.0294399999999994E-2</c:v>
                </c:pt>
                <c:pt idx="3">
                  <c:v>2.0225712499999996E-2</c:v>
                </c:pt>
                <c:pt idx="4">
                  <c:v>0.67263800000000007</c:v>
                </c:pt>
                <c:pt idx="5">
                  <c:v>0.83144025000000021</c:v>
                </c:pt>
                <c:pt idx="6">
                  <c:v>8.7509300000000075E-3</c:v>
                </c:pt>
                <c:pt idx="7">
                  <c:v>1.0860471250000003E-2</c:v>
                </c:pt>
                <c:pt idx="8">
                  <c:v>2.264486644736842E-2</c:v>
                </c:pt>
                <c:pt idx="9">
                  <c:v>2.0412434999999996E-2</c:v>
                </c:pt>
                <c:pt idx="10">
                  <c:v>3.0681621249999996E-2</c:v>
                </c:pt>
                <c:pt idx="11">
                  <c:v>3.3126834999999993E-2</c:v>
                </c:pt>
                <c:pt idx="12">
                  <c:v>1.8482212499999998E-2</c:v>
                </c:pt>
                <c:pt idx="13">
                  <c:v>1.8428809999999997E-2</c:v>
                </c:pt>
                <c:pt idx="14">
                  <c:v>2.5978081250000007E-2</c:v>
                </c:pt>
                <c:pt idx="15">
                  <c:v>3.2737551785714282E-2</c:v>
                </c:pt>
                <c:pt idx="16">
                  <c:v>5.7025892499999987E-2</c:v>
                </c:pt>
                <c:pt idx="17">
                  <c:v>5.8727256249999978E-2</c:v>
                </c:pt>
                <c:pt idx="18">
                  <c:v>0.14265442249999999</c:v>
                </c:pt>
                <c:pt idx="19">
                  <c:v>0.12664430398809529</c:v>
                </c:pt>
                <c:pt idx="20">
                  <c:v>0.11017607625</c:v>
                </c:pt>
                <c:pt idx="21">
                  <c:v>0.12251278875</c:v>
                </c:pt>
              </c:numCache>
            </c:numRef>
          </c:yVal>
          <c:smooth val="0"/>
        </c:ser>
        <c:ser>
          <c:idx val="0"/>
          <c:order val="1"/>
          <c:tx>
            <c:v>Lampwick</c:v>
          </c:tx>
          <c:spPr>
            <a:ln w="28575">
              <a:noFill/>
            </a:ln>
          </c:spPr>
          <c:marker>
            <c:symbol val="diamond"/>
            <c:size val="10"/>
          </c:marker>
          <c:dPt>
            <c:idx val="12"/>
            <c:bubble3D val="0"/>
          </c:dPt>
          <c:xVal>
            <c:numRef>
              <c:f>'REduced data MPASS'!$K$65:$K$83</c:f>
              <c:numCache>
                <c:formatCode>General</c:formatCode>
                <c:ptCount val="14"/>
                <c:pt idx="0">
                  <c:v>2819890.7109968318</c:v>
                </c:pt>
                <c:pt idx="1">
                  <c:v>1251718.8795930552</c:v>
                </c:pt>
                <c:pt idx="2">
                  <c:v>2987215.0655236603</c:v>
                </c:pt>
                <c:pt idx="3">
                  <c:v>1158631.8938317611</c:v>
                </c:pt>
                <c:pt idx="4">
                  <c:v>4995552.5704270303</c:v>
                </c:pt>
                <c:pt idx="5">
                  <c:v>1482905.7467800037</c:v>
                </c:pt>
                <c:pt idx="6">
                  <c:v>3463686.4034805261</c:v>
                </c:pt>
                <c:pt idx="7">
                  <c:v>1343413.4028339714</c:v>
                </c:pt>
                <c:pt idx="8">
                  <c:v>212271.61609166127</c:v>
                </c:pt>
                <c:pt idx="9">
                  <c:v>175271.79330633517</c:v>
                </c:pt>
                <c:pt idx="10">
                  <c:v>438728.96546478604</c:v>
                </c:pt>
                <c:pt idx="11">
                  <c:v>329083.62258389778</c:v>
                </c:pt>
                <c:pt idx="12">
                  <c:v>107516.96149531422</c:v>
                </c:pt>
                <c:pt idx="13">
                  <c:v>97001.378207353002</c:v>
                </c:pt>
              </c:numCache>
            </c:numRef>
          </c:xVal>
          <c:yVal>
            <c:numRef>
              <c:f>'REduced data MPASS'!$N$65:$N$83</c:f>
              <c:numCache>
                <c:formatCode>General</c:formatCode>
                <c:ptCount val="14"/>
                <c:pt idx="0">
                  <c:v>0.55112516095124597</c:v>
                </c:pt>
                <c:pt idx="1">
                  <c:v>0.42801485499999992</c:v>
                </c:pt>
                <c:pt idx="2">
                  <c:v>0.37782676125000003</c:v>
                </c:pt>
                <c:pt idx="3">
                  <c:v>0.35328301625000003</c:v>
                </c:pt>
                <c:pt idx="4">
                  <c:v>0.83338176374999995</c:v>
                </c:pt>
                <c:pt idx="5">
                  <c:v>0.71648777375000006</c:v>
                </c:pt>
                <c:pt idx="6">
                  <c:v>0.57877333999999991</c:v>
                </c:pt>
                <c:pt idx="7">
                  <c:v>0.53201655000000003</c:v>
                </c:pt>
                <c:pt idx="8">
                  <c:v>9.7846942499999978E-2</c:v>
                </c:pt>
                <c:pt idx="9">
                  <c:v>9.7663875000000039E-2</c:v>
                </c:pt>
                <c:pt idx="10">
                  <c:v>0.18782679496753252</c:v>
                </c:pt>
                <c:pt idx="11">
                  <c:v>0.17208094874999999</c:v>
                </c:pt>
                <c:pt idx="12">
                  <c:v>0.20453255250000008</c:v>
                </c:pt>
                <c:pt idx="13">
                  <c:v>0.17888259500000001</c:v>
                </c:pt>
              </c:numCache>
            </c:numRef>
          </c:yVal>
          <c:smooth val="0"/>
        </c:ser>
        <c:ser>
          <c:idx val="2"/>
          <c:order val="2"/>
          <c:tx>
            <c:v>Pyrell</c:v>
          </c:tx>
          <c:spPr>
            <a:ln w="28575">
              <a:noFill/>
            </a:ln>
          </c:spPr>
          <c:marker>
            <c:symbol val="triangle"/>
            <c:size val="10"/>
          </c:marker>
          <c:xVal>
            <c:numRef>
              <c:f>'REduced data MPASS'!$K$85:$K$103</c:f>
              <c:numCache>
                <c:formatCode>General</c:formatCode>
                <c:ptCount val="17"/>
                <c:pt idx="0">
                  <c:v>3110970.9166285717</c:v>
                </c:pt>
                <c:pt idx="1">
                  <c:v>3862679.2540942985</c:v>
                </c:pt>
                <c:pt idx="2">
                  <c:v>1414788.1544307088</c:v>
                </c:pt>
                <c:pt idx="3">
                  <c:v>3881194.302428619</c:v>
                </c:pt>
                <c:pt idx="4">
                  <c:v>1417570.6344373168</c:v>
                </c:pt>
                <c:pt idx="5">
                  <c:v>4953334.072364063</c:v>
                </c:pt>
                <c:pt idx="6">
                  <c:v>1662805.4414244581</c:v>
                </c:pt>
                <c:pt idx="7">
                  <c:v>3275641.6927261017</c:v>
                </c:pt>
                <c:pt idx="8">
                  <c:v>1632139.978883141</c:v>
                </c:pt>
                <c:pt idx="9">
                  <c:v>3721976.9141411837</c:v>
                </c:pt>
                <c:pt idx="10">
                  <c:v>1683214.9966951662</c:v>
                </c:pt>
                <c:pt idx="11">
                  <c:v>71387.637341986352</c:v>
                </c:pt>
                <c:pt idx="12">
                  <c:v>35876.448108697521</c:v>
                </c:pt>
                <c:pt idx="13">
                  <c:v>42225.750119902383</c:v>
                </c:pt>
                <c:pt idx="14">
                  <c:v>34988.163542684197</c:v>
                </c:pt>
                <c:pt idx="15">
                  <c:v>206018.55669814753</c:v>
                </c:pt>
                <c:pt idx="16">
                  <c:v>192866.11921982534</c:v>
                </c:pt>
              </c:numCache>
            </c:numRef>
          </c:xVal>
          <c:yVal>
            <c:numRef>
              <c:f>'REduced data MPASS'!$N$85:$N$103</c:f>
              <c:numCache>
                <c:formatCode>General</c:formatCode>
                <c:ptCount val="17"/>
                <c:pt idx="0">
                  <c:v>0.89485197548974349</c:v>
                </c:pt>
                <c:pt idx="1">
                  <c:v>1.110891841851543</c:v>
                </c:pt>
                <c:pt idx="2">
                  <c:v>1.439965250255568</c:v>
                </c:pt>
                <c:pt idx="3">
                  <c:v>2.1667359078756063</c:v>
                </c:pt>
                <c:pt idx="4">
                  <c:v>2.090487764934887</c:v>
                </c:pt>
                <c:pt idx="5">
                  <c:v>0.94646110113328596</c:v>
                </c:pt>
                <c:pt idx="6">
                  <c:v>1.1349477109383741</c:v>
                </c:pt>
                <c:pt idx="7">
                  <c:v>2.1549243364622712</c:v>
                </c:pt>
                <c:pt idx="8">
                  <c:v>2.3384242847501331</c:v>
                </c:pt>
                <c:pt idx="9">
                  <c:v>1.1490242007152689</c:v>
                </c:pt>
                <c:pt idx="10">
                  <c:v>1.1056894740415859</c:v>
                </c:pt>
                <c:pt idx="11">
                  <c:v>0.12644649917556822</c:v>
                </c:pt>
                <c:pt idx="12">
                  <c:v>0.12806541949514919</c:v>
                </c:pt>
                <c:pt idx="13">
                  <c:v>0.13666694807136534</c:v>
                </c:pt>
                <c:pt idx="14">
                  <c:v>0.13460114595910688</c:v>
                </c:pt>
                <c:pt idx="15">
                  <c:v>0.76668107279214215</c:v>
                </c:pt>
                <c:pt idx="16">
                  <c:v>0.76453624454255564</c:v>
                </c:pt>
              </c:numCache>
            </c:numRef>
          </c:yVal>
          <c:smooth val="0"/>
        </c:ser>
        <c:ser>
          <c:idx val="3"/>
          <c:order val="3"/>
          <c:tx>
            <c:v>Silicone</c:v>
          </c:tx>
          <c:spPr>
            <a:ln w="28575">
              <a:noFill/>
            </a:ln>
          </c:spPr>
          <c:marker>
            <c:symbol val="x"/>
            <c:size val="10"/>
          </c:marker>
          <c:xVal>
            <c:numRef>
              <c:f>'REduced data MPASS'!$K$112:$K$132</c:f>
              <c:numCache>
                <c:formatCode>General</c:formatCode>
                <c:ptCount val="19"/>
                <c:pt idx="0">
                  <c:v>2523938.5830877088</c:v>
                </c:pt>
                <c:pt idx="1">
                  <c:v>3889058.8258409305</c:v>
                </c:pt>
                <c:pt idx="2">
                  <c:v>3579696.8264696635</c:v>
                </c:pt>
                <c:pt idx="3">
                  <c:v>1353908.7331027978</c:v>
                </c:pt>
                <c:pt idx="4">
                  <c:v>4278212.966048412</c:v>
                </c:pt>
                <c:pt idx="5">
                  <c:v>1523655.4291103429</c:v>
                </c:pt>
                <c:pt idx="6">
                  <c:v>3657432.6076705437</c:v>
                </c:pt>
                <c:pt idx="7">
                  <c:v>850213.29770512425</c:v>
                </c:pt>
                <c:pt idx="8">
                  <c:v>4370648.2804149641</c:v>
                </c:pt>
                <c:pt idx="9">
                  <c:v>1489862.4646337628</c:v>
                </c:pt>
                <c:pt idx="10">
                  <c:v>1352021.2260295507</c:v>
                </c:pt>
                <c:pt idx="11">
                  <c:v>4159047.4441999369</c:v>
                </c:pt>
                <c:pt idx="12">
                  <c:v>1666662.2131405217</c:v>
                </c:pt>
                <c:pt idx="13">
                  <c:v>655944.33171958511</c:v>
                </c:pt>
                <c:pt idx="14">
                  <c:v>482680.64130776486</c:v>
                </c:pt>
                <c:pt idx="15">
                  <c:v>312096.9919050613</c:v>
                </c:pt>
                <c:pt idx="16">
                  <c:v>293202.85419679346</c:v>
                </c:pt>
                <c:pt idx="17">
                  <c:v>161835.03759638718</c:v>
                </c:pt>
                <c:pt idx="18">
                  <c:v>144873.32405044511</c:v>
                </c:pt>
              </c:numCache>
            </c:numRef>
          </c:xVal>
          <c:yVal>
            <c:numRef>
              <c:f>'REduced data MPASS'!$N$112:$N$132</c:f>
              <c:numCache>
                <c:formatCode>General</c:formatCode>
                <c:ptCount val="19"/>
                <c:pt idx="0">
                  <c:v>1.0696964473380586</c:v>
                </c:pt>
                <c:pt idx="1">
                  <c:v>2.9595494723852811</c:v>
                </c:pt>
                <c:pt idx="2">
                  <c:v>1.7566079941830108</c:v>
                </c:pt>
                <c:pt idx="3">
                  <c:v>1.6285067010076788</c:v>
                </c:pt>
                <c:pt idx="4">
                  <c:v>3.5712096645498645</c:v>
                </c:pt>
                <c:pt idx="5">
                  <c:v>3.5636310447866641</c:v>
                </c:pt>
                <c:pt idx="6">
                  <c:v>2.4580520411852764</c:v>
                </c:pt>
                <c:pt idx="7">
                  <c:v>2.0860913430256596</c:v>
                </c:pt>
                <c:pt idx="8">
                  <c:v>5.3242748265894715</c:v>
                </c:pt>
                <c:pt idx="9">
                  <c:v>3.6343776450094105</c:v>
                </c:pt>
                <c:pt idx="10">
                  <c:v>1.2398338874999999</c:v>
                </c:pt>
                <c:pt idx="11">
                  <c:v>2.9864826158994506</c:v>
                </c:pt>
                <c:pt idx="12">
                  <c:v>2.6084359550507075</c:v>
                </c:pt>
                <c:pt idx="13">
                  <c:v>1.5494310166508976</c:v>
                </c:pt>
                <c:pt idx="14">
                  <c:v>1.5156538815916414</c:v>
                </c:pt>
                <c:pt idx="15">
                  <c:v>1.2594530999111959</c:v>
                </c:pt>
                <c:pt idx="16">
                  <c:v>1.2240901585401425</c:v>
                </c:pt>
                <c:pt idx="17">
                  <c:v>1.8460594643041344</c:v>
                </c:pt>
                <c:pt idx="18">
                  <c:v>1.5596775845127868</c:v>
                </c:pt>
              </c:numCache>
            </c:numRef>
          </c:yVal>
          <c:smooth val="0"/>
        </c:ser>
        <c:ser>
          <c:idx val="4"/>
          <c:order val="4"/>
          <c:tx>
            <c:v>Teflon</c:v>
          </c:tx>
          <c:spPr>
            <a:ln w="28575">
              <a:noFill/>
            </a:ln>
          </c:spPr>
          <c:marker>
            <c:symbol val="star"/>
            <c:size val="10"/>
          </c:marker>
          <c:xVal>
            <c:numRef>
              <c:f>'REduced data MPASS'!$K$140:$K$155</c:f>
              <c:numCache>
                <c:formatCode>General</c:formatCode>
                <c:ptCount val="14"/>
                <c:pt idx="0">
                  <c:v>3654789.4777492345</c:v>
                </c:pt>
                <c:pt idx="1">
                  <c:v>3037043.9171539079</c:v>
                </c:pt>
                <c:pt idx="2">
                  <c:v>2105294.5686913007</c:v>
                </c:pt>
                <c:pt idx="3">
                  <c:v>557920.01363368786</c:v>
                </c:pt>
                <c:pt idx="4">
                  <c:v>2596153.6033963198</c:v>
                </c:pt>
                <c:pt idx="5">
                  <c:v>974484.86814557225</c:v>
                </c:pt>
                <c:pt idx="6">
                  <c:v>2654993.7023748658</c:v>
                </c:pt>
                <c:pt idx="7">
                  <c:v>920599.7311915328</c:v>
                </c:pt>
                <c:pt idx="8">
                  <c:v>3535853.9755014894</c:v>
                </c:pt>
                <c:pt idx="9">
                  <c:v>909242.92996168404</c:v>
                </c:pt>
                <c:pt idx="10">
                  <c:v>547365.29240186652</c:v>
                </c:pt>
                <c:pt idx="11">
                  <c:v>392836.80301108205</c:v>
                </c:pt>
                <c:pt idx="12">
                  <c:v>195396.75079555667</c:v>
                </c:pt>
                <c:pt idx="13">
                  <c:v>146578.22949047992</c:v>
                </c:pt>
              </c:numCache>
            </c:numRef>
          </c:xVal>
          <c:yVal>
            <c:numRef>
              <c:f>'REduced data MPASS'!$N$140:$N$155</c:f>
              <c:numCache>
                <c:formatCode>General</c:formatCode>
                <c:ptCount val="14"/>
                <c:pt idx="0">
                  <c:v>9.5508775000000018E-2</c:v>
                </c:pt>
                <c:pt idx="1">
                  <c:v>3.5698112500000004E-2</c:v>
                </c:pt>
                <c:pt idx="2">
                  <c:v>1.5548875E-2</c:v>
                </c:pt>
                <c:pt idx="3">
                  <c:v>1.6491112499999998E-2</c:v>
                </c:pt>
                <c:pt idx="4">
                  <c:v>2.916339250000001E-2</c:v>
                </c:pt>
                <c:pt idx="5">
                  <c:v>2.6176457499999993E-2</c:v>
                </c:pt>
                <c:pt idx="6">
                  <c:v>6.3636763749999992E-2</c:v>
                </c:pt>
                <c:pt idx="7">
                  <c:v>6.1359396249999996E-2</c:v>
                </c:pt>
                <c:pt idx="8">
                  <c:v>4.9652081250000007E-2</c:v>
                </c:pt>
                <c:pt idx="9">
                  <c:v>4.8511509999999994E-2</c:v>
                </c:pt>
                <c:pt idx="10">
                  <c:v>1.4903987499999997E-2</c:v>
                </c:pt>
                <c:pt idx="11">
                  <c:v>1.85432325E-2</c:v>
                </c:pt>
                <c:pt idx="12">
                  <c:v>9.2544512499999967E-3</c:v>
                </c:pt>
                <c:pt idx="13">
                  <c:v>9.056092499999998E-3</c:v>
                </c:pt>
              </c:numCache>
            </c:numRef>
          </c:yVal>
          <c:smooth val="0"/>
        </c:ser>
        <c:dLbls>
          <c:showLegendKey val="0"/>
          <c:showVal val="0"/>
          <c:showCatName val="0"/>
          <c:showSerName val="0"/>
          <c:showPercent val="0"/>
          <c:showBubbleSize val="0"/>
        </c:dLbls>
        <c:axId val="301894656"/>
        <c:axId val="301909120"/>
      </c:scatterChart>
      <c:valAx>
        <c:axId val="301894656"/>
        <c:scaling>
          <c:logBase val="10"/>
          <c:orientation val="minMax"/>
          <c:min val="10000"/>
        </c:scaling>
        <c:delete val="0"/>
        <c:axPos val="b"/>
        <c:title>
          <c:tx>
            <c:rich>
              <a:bodyPr/>
              <a:lstStyle/>
              <a:p>
                <a:pPr>
                  <a:defRPr sz="2400"/>
                </a:pPr>
                <a:r>
                  <a:rPr lang="en-US" sz="2400">
                    <a:latin typeface="Arial" pitchFamily="34" charset="0"/>
                    <a:cs typeface="Arial" pitchFamily="34" charset="0"/>
                  </a:rPr>
                  <a:t>PTrak</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301909120"/>
        <c:crosses val="autoZero"/>
        <c:crossBetween val="midCat"/>
      </c:valAx>
      <c:valAx>
        <c:axId val="301909120"/>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MPASS</a:t>
                </a:r>
                <a:r>
                  <a:rPr lang="en-US" sz="2400" baseline="0">
                    <a:latin typeface="Arial" pitchFamily="34" charset="0"/>
                    <a:cs typeface="Arial" pitchFamily="34" charset="0"/>
                  </a:rPr>
                  <a:t> 2nd</a:t>
                </a:r>
                <a:endParaRPr lang="en-US" sz="2400">
                  <a:latin typeface="Arial" pitchFamily="34" charset="0"/>
                  <a:cs typeface="Arial" pitchFamily="34" charset="0"/>
                </a:endParaRP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1894656"/>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10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MPASS 2 versus Mpass 3</a:t>
            </a:r>
          </a:p>
        </c:rich>
      </c:tx>
      <c:overlay val="0"/>
    </c:title>
    <c:autoTitleDeleted val="0"/>
    <c:plotArea>
      <c:layout>
        <c:manualLayout>
          <c:layoutTarget val="inner"/>
          <c:xMode val="edge"/>
          <c:yMode val="edge"/>
          <c:x val="0.13722712907005211"/>
          <c:y val="0.12930539894952534"/>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MPASS'!$M$29:$M$56</c:f>
              <c:numCache>
                <c:formatCode>General</c:formatCode>
                <c:ptCount val="22"/>
                <c:pt idx="0">
                  <c:v>3.3386230000000003E-2</c:v>
                </c:pt>
                <c:pt idx="1">
                  <c:v>2.1347040000000008E-2</c:v>
                </c:pt>
                <c:pt idx="2">
                  <c:v>5.3064504999999998E-2</c:v>
                </c:pt>
                <c:pt idx="3">
                  <c:v>5.6635094999999996E-2</c:v>
                </c:pt>
                <c:pt idx="4">
                  <c:v>1.8244279999999997</c:v>
                </c:pt>
                <c:pt idx="5">
                  <c:v>2.6014805000000001</c:v>
                </c:pt>
                <c:pt idx="6">
                  <c:v>1.9393910000000014E-2</c:v>
                </c:pt>
                <c:pt idx="7">
                  <c:v>3.1021110000000001E-2</c:v>
                </c:pt>
                <c:pt idx="8">
                  <c:v>6.401780789473685E-2</c:v>
                </c:pt>
                <c:pt idx="9">
                  <c:v>5.2093500000000001E-2</c:v>
                </c:pt>
                <c:pt idx="10">
                  <c:v>7.7453625000000054E-2</c:v>
                </c:pt>
                <c:pt idx="11">
                  <c:v>0.10919177999999996</c:v>
                </c:pt>
                <c:pt idx="12">
                  <c:v>6.7062385000000016E-2</c:v>
                </c:pt>
                <c:pt idx="13">
                  <c:v>6.1264039999999999E-2</c:v>
                </c:pt>
                <c:pt idx="14">
                  <c:v>7.4371354999999972E-2</c:v>
                </c:pt>
                <c:pt idx="15">
                  <c:v>8.6558713571428553E-2</c:v>
                </c:pt>
                <c:pt idx="16">
                  <c:v>0.21252439500000003</c:v>
                </c:pt>
                <c:pt idx="17">
                  <c:v>0.21377568</c:v>
                </c:pt>
                <c:pt idx="18">
                  <c:v>0.52612301000000006</c:v>
                </c:pt>
                <c:pt idx="19">
                  <c:v>0.48804425714285721</c:v>
                </c:pt>
                <c:pt idx="20">
                  <c:v>0.39344790499999993</c:v>
                </c:pt>
                <c:pt idx="21">
                  <c:v>0.42219548000000001</c:v>
                </c:pt>
              </c:numCache>
            </c:numRef>
          </c:xVal>
          <c:yVal>
            <c:numRef>
              <c:f>'REduced data MPASS'!$N$29:$N$56</c:f>
              <c:numCache>
                <c:formatCode>General</c:formatCode>
                <c:ptCount val="22"/>
                <c:pt idx="0">
                  <c:v>1.2736203285674045E-2</c:v>
                </c:pt>
                <c:pt idx="1">
                  <c:v>8.4533912500000009E-3</c:v>
                </c:pt>
                <c:pt idx="2">
                  <c:v>2.0294399999999994E-2</c:v>
                </c:pt>
                <c:pt idx="3">
                  <c:v>2.0225712499999996E-2</c:v>
                </c:pt>
                <c:pt idx="4">
                  <c:v>0.67263800000000007</c:v>
                </c:pt>
                <c:pt idx="5">
                  <c:v>0.83144025000000021</c:v>
                </c:pt>
                <c:pt idx="6">
                  <c:v>8.7509300000000075E-3</c:v>
                </c:pt>
                <c:pt idx="7">
                  <c:v>1.0860471250000003E-2</c:v>
                </c:pt>
                <c:pt idx="8">
                  <c:v>2.264486644736842E-2</c:v>
                </c:pt>
                <c:pt idx="9">
                  <c:v>2.0412434999999996E-2</c:v>
                </c:pt>
                <c:pt idx="10">
                  <c:v>3.0681621249999996E-2</c:v>
                </c:pt>
                <c:pt idx="11">
                  <c:v>3.3126834999999993E-2</c:v>
                </c:pt>
                <c:pt idx="12">
                  <c:v>1.8482212499999998E-2</c:v>
                </c:pt>
                <c:pt idx="13">
                  <c:v>1.8428809999999997E-2</c:v>
                </c:pt>
                <c:pt idx="14">
                  <c:v>2.5978081250000007E-2</c:v>
                </c:pt>
                <c:pt idx="15">
                  <c:v>3.2737551785714282E-2</c:v>
                </c:pt>
                <c:pt idx="16">
                  <c:v>5.7025892499999987E-2</c:v>
                </c:pt>
                <c:pt idx="17">
                  <c:v>5.8727256249999978E-2</c:v>
                </c:pt>
                <c:pt idx="18">
                  <c:v>0.14265442249999999</c:v>
                </c:pt>
                <c:pt idx="19">
                  <c:v>0.12664430398809529</c:v>
                </c:pt>
                <c:pt idx="20">
                  <c:v>0.11017607625</c:v>
                </c:pt>
                <c:pt idx="21">
                  <c:v>0.12251278875</c:v>
                </c:pt>
              </c:numCache>
            </c:numRef>
          </c:yVal>
          <c:smooth val="0"/>
        </c:ser>
        <c:ser>
          <c:idx val="0"/>
          <c:order val="1"/>
          <c:tx>
            <c:v>Lampwick</c:v>
          </c:tx>
          <c:spPr>
            <a:ln w="28575">
              <a:noFill/>
            </a:ln>
          </c:spPr>
          <c:marker>
            <c:symbol val="diamond"/>
            <c:size val="10"/>
          </c:marker>
          <c:dPt>
            <c:idx val="12"/>
            <c:bubble3D val="0"/>
          </c:dPt>
          <c:xVal>
            <c:numRef>
              <c:f>'REduced data MPASS'!$M$65:$M$83</c:f>
              <c:numCache>
                <c:formatCode>General</c:formatCode>
                <c:ptCount val="14"/>
                <c:pt idx="0">
                  <c:v>1.9476177736518814</c:v>
                </c:pt>
                <c:pt idx="1">
                  <c:v>1.865889975</c:v>
                </c:pt>
                <c:pt idx="2">
                  <c:v>1.648010255</c:v>
                </c:pt>
                <c:pt idx="3">
                  <c:v>1.5357044850000003</c:v>
                </c:pt>
                <c:pt idx="4">
                  <c:v>3.7075495499999995</c:v>
                </c:pt>
                <c:pt idx="5">
                  <c:v>3.1901534499999995</c:v>
                </c:pt>
                <c:pt idx="6">
                  <c:v>2.5878146449999995</c:v>
                </c:pt>
                <c:pt idx="7">
                  <c:v>2.4123677699999999</c:v>
                </c:pt>
                <c:pt idx="8">
                  <c:v>0.38079826999999999</c:v>
                </c:pt>
                <c:pt idx="9">
                  <c:v>0.38020323</c:v>
                </c:pt>
                <c:pt idx="10">
                  <c:v>0.69019462662337649</c:v>
                </c:pt>
                <c:pt idx="11">
                  <c:v>0.63166807000000003</c:v>
                </c:pt>
                <c:pt idx="12">
                  <c:v>0.79522721499999971</c:v>
                </c:pt>
                <c:pt idx="13">
                  <c:v>0.70729056500000009</c:v>
                </c:pt>
              </c:numCache>
            </c:numRef>
          </c:xVal>
          <c:yVal>
            <c:numRef>
              <c:f>'REduced data MPASS'!$N$65:$N$83</c:f>
              <c:numCache>
                <c:formatCode>General</c:formatCode>
                <c:ptCount val="14"/>
                <c:pt idx="0">
                  <c:v>0.55112516095124597</c:v>
                </c:pt>
                <c:pt idx="1">
                  <c:v>0.42801485499999992</c:v>
                </c:pt>
                <c:pt idx="2">
                  <c:v>0.37782676125000003</c:v>
                </c:pt>
                <c:pt idx="3">
                  <c:v>0.35328301625000003</c:v>
                </c:pt>
                <c:pt idx="4">
                  <c:v>0.83338176374999995</c:v>
                </c:pt>
                <c:pt idx="5">
                  <c:v>0.71648777375000006</c:v>
                </c:pt>
                <c:pt idx="6">
                  <c:v>0.57877333999999991</c:v>
                </c:pt>
                <c:pt idx="7">
                  <c:v>0.53201655000000003</c:v>
                </c:pt>
                <c:pt idx="8">
                  <c:v>9.7846942499999978E-2</c:v>
                </c:pt>
                <c:pt idx="9">
                  <c:v>9.7663875000000039E-2</c:v>
                </c:pt>
                <c:pt idx="10">
                  <c:v>0.18782679496753252</c:v>
                </c:pt>
                <c:pt idx="11">
                  <c:v>0.17208094874999999</c:v>
                </c:pt>
                <c:pt idx="12">
                  <c:v>0.20453255250000008</c:v>
                </c:pt>
                <c:pt idx="13">
                  <c:v>0.17888259500000001</c:v>
                </c:pt>
              </c:numCache>
            </c:numRef>
          </c:yVal>
          <c:smooth val="0"/>
        </c:ser>
        <c:ser>
          <c:idx val="2"/>
          <c:order val="2"/>
          <c:tx>
            <c:v>Pyrell</c:v>
          </c:tx>
          <c:spPr>
            <a:ln w="28575">
              <a:noFill/>
            </a:ln>
          </c:spPr>
          <c:marker>
            <c:symbol val="triangle"/>
            <c:size val="10"/>
          </c:marker>
          <c:xVal>
            <c:numRef>
              <c:f>'REduced data MPASS'!$M$85:$M$103</c:f>
              <c:numCache>
                <c:formatCode>General</c:formatCode>
                <c:ptCount val="17"/>
                <c:pt idx="0">
                  <c:v>2.8033341747583633</c:v>
                </c:pt>
                <c:pt idx="1">
                  <c:v>3.3011901906079455</c:v>
                </c:pt>
                <c:pt idx="2">
                  <c:v>4.4202531833917549</c:v>
                </c:pt>
                <c:pt idx="3">
                  <c:v>6.4844087888161575</c:v>
                </c:pt>
                <c:pt idx="4">
                  <c:v>6.4328391320488816</c:v>
                </c:pt>
                <c:pt idx="5">
                  <c:v>2.7216529795782987</c:v>
                </c:pt>
                <c:pt idx="6">
                  <c:v>3.3793622103748389</c:v>
                </c:pt>
                <c:pt idx="7">
                  <c:v>6.8282270331857937</c:v>
                </c:pt>
                <c:pt idx="8">
                  <c:v>7.5308396368719723</c:v>
                </c:pt>
                <c:pt idx="9">
                  <c:v>3.7090515027022404</c:v>
                </c:pt>
                <c:pt idx="10">
                  <c:v>3.7357685933051719</c:v>
                </c:pt>
                <c:pt idx="11">
                  <c:v>0.37536620957706895</c:v>
                </c:pt>
                <c:pt idx="12">
                  <c:v>0.34105657832218012</c:v>
                </c:pt>
                <c:pt idx="13">
                  <c:v>0.34367639103697178</c:v>
                </c:pt>
                <c:pt idx="14">
                  <c:v>0.35177459779881148</c:v>
                </c:pt>
                <c:pt idx="15">
                  <c:v>2.5745938350210387</c:v>
                </c:pt>
                <c:pt idx="16">
                  <c:v>2.5255440396033637</c:v>
                </c:pt>
              </c:numCache>
            </c:numRef>
          </c:xVal>
          <c:yVal>
            <c:numRef>
              <c:f>'REduced data MPASS'!$N$85:$N$103</c:f>
              <c:numCache>
                <c:formatCode>General</c:formatCode>
                <c:ptCount val="17"/>
                <c:pt idx="0">
                  <c:v>0.89485197548974349</c:v>
                </c:pt>
                <c:pt idx="1">
                  <c:v>1.110891841851543</c:v>
                </c:pt>
                <c:pt idx="2">
                  <c:v>1.439965250255568</c:v>
                </c:pt>
                <c:pt idx="3">
                  <c:v>2.1667359078756063</c:v>
                </c:pt>
                <c:pt idx="4">
                  <c:v>2.090487764934887</c:v>
                </c:pt>
                <c:pt idx="5">
                  <c:v>0.94646110113328596</c:v>
                </c:pt>
                <c:pt idx="6">
                  <c:v>1.1349477109383741</c:v>
                </c:pt>
                <c:pt idx="7">
                  <c:v>2.1549243364622712</c:v>
                </c:pt>
                <c:pt idx="8">
                  <c:v>2.3384242847501331</c:v>
                </c:pt>
                <c:pt idx="9">
                  <c:v>1.1490242007152689</c:v>
                </c:pt>
                <c:pt idx="10">
                  <c:v>1.1056894740415859</c:v>
                </c:pt>
                <c:pt idx="11">
                  <c:v>0.12644649917556822</c:v>
                </c:pt>
                <c:pt idx="12">
                  <c:v>0.12806541949514919</c:v>
                </c:pt>
                <c:pt idx="13">
                  <c:v>0.13666694807136534</c:v>
                </c:pt>
                <c:pt idx="14">
                  <c:v>0.13460114595910688</c:v>
                </c:pt>
                <c:pt idx="15">
                  <c:v>0.76668107279214215</c:v>
                </c:pt>
                <c:pt idx="16">
                  <c:v>0.76453624454255564</c:v>
                </c:pt>
              </c:numCache>
            </c:numRef>
          </c:yVal>
          <c:smooth val="0"/>
        </c:ser>
        <c:ser>
          <c:idx val="3"/>
          <c:order val="3"/>
          <c:tx>
            <c:v>Silicone</c:v>
          </c:tx>
          <c:spPr>
            <a:ln w="28575">
              <a:noFill/>
            </a:ln>
          </c:spPr>
          <c:marker>
            <c:symbol val="x"/>
            <c:size val="10"/>
          </c:marker>
          <c:xVal>
            <c:numRef>
              <c:f>'REduced data MPASS'!$M$112:$M$132</c:f>
              <c:numCache>
                <c:formatCode>General</c:formatCode>
                <c:ptCount val="19"/>
                <c:pt idx="0">
                  <c:v>4.9691332442250085</c:v>
                </c:pt>
                <c:pt idx="1">
                  <c:v>12.304744891662349</c:v>
                </c:pt>
                <c:pt idx="2">
                  <c:v>8.019714976735683</c:v>
                </c:pt>
                <c:pt idx="3">
                  <c:v>7.8427258028568954</c:v>
                </c:pt>
                <c:pt idx="4">
                  <c:v>15.324040297806702</c:v>
                </c:pt>
                <c:pt idx="5">
                  <c:v>15.270789713164884</c:v>
                </c:pt>
                <c:pt idx="6">
                  <c:v>10.858580639234834</c:v>
                </c:pt>
                <c:pt idx="7">
                  <c:v>9.7802278466566275</c:v>
                </c:pt>
                <c:pt idx="8">
                  <c:v>22.611607761715209</c:v>
                </c:pt>
                <c:pt idx="9">
                  <c:v>14.408670126353368</c:v>
                </c:pt>
                <c:pt idx="10">
                  <c:v>5.7906650850000005</c:v>
                </c:pt>
                <c:pt idx="11">
                  <c:v>13.907765212551418</c:v>
                </c:pt>
                <c:pt idx="12">
                  <c:v>12.486765719447009</c:v>
                </c:pt>
                <c:pt idx="13">
                  <c:v>6.811156391889476</c:v>
                </c:pt>
                <c:pt idx="14">
                  <c:v>6.1549312908349894</c:v>
                </c:pt>
                <c:pt idx="15">
                  <c:v>4.7561933868386106</c:v>
                </c:pt>
                <c:pt idx="16">
                  <c:v>4.7043451370904972</c:v>
                </c:pt>
                <c:pt idx="17">
                  <c:v>6.7707304279384832</c:v>
                </c:pt>
                <c:pt idx="18">
                  <c:v>5.9374594452505498</c:v>
                </c:pt>
              </c:numCache>
            </c:numRef>
          </c:xVal>
          <c:yVal>
            <c:numRef>
              <c:f>'REduced data MPASS'!$N$112:$N$132</c:f>
              <c:numCache>
                <c:formatCode>General</c:formatCode>
                <c:ptCount val="19"/>
                <c:pt idx="0">
                  <c:v>1.0696964473380586</c:v>
                </c:pt>
                <c:pt idx="1">
                  <c:v>2.9595494723852811</c:v>
                </c:pt>
                <c:pt idx="2">
                  <c:v>1.7566079941830108</c:v>
                </c:pt>
                <c:pt idx="3">
                  <c:v>1.6285067010076788</c:v>
                </c:pt>
                <c:pt idx="4">
                  <c:v>3.5712096645498645</c:v>
                </c:pt>
                <c:pt idx="5">
                  <c:v>3.5636310447866641</c:v>
                </c:pt>
                <c:pt idx="6">
                  <c:v>2.4580520411852764</c:v>
                </c:pt>
                <c:pt idx="7">
                  <c:v>2.0860913430256596</c:v>
                </c:pt>
                <c:pt idx="8">
                  <c:v>5.3242748265894715</c:v>
                </c:pt>
                <c:pt idx="9">
                  <c:v>3.6343776450094105</c:v>
                </c:pt>
                <c:pt idx="10">
                  <c:v>1.2398338874999999</c:v>
                </c:pt>
                <c:pt idx="11">
                  <c:v>2.9864826158994506</c:v>
                </c:pt>
                <c:pt idx="12">
                  <c:v>2.6084359550507075</c:v>
                </c:pt>
                <c:pt idx="13">
                  <c:v>1.5494310166508976</c:v>
                </c:pt>
                <c:pt idx="14">
                  <c:v>1.5156538815916414</c:v>
                </c:pt>
                <c:pt idx="15">
                  <c:v>1.2594530999111959</c:v>
                </c:pt>
                <c:pt idx="16">
                  <c:v>1.2240901585401425</c:v>
                </c:pt>
                <c:pt idx="17">
                  <c:v>1.8460594643041344</c:v>
                </c:pt>
                <c:pt idx="18">
                  <c:v>1.5596775845127868</c:v>
                </c:pt>
              </c:numCache>
            </c:numRef>
          </c:yVal>
          <c:smooth val="0"/>
        </c:ser>
        <c:ser>
          <c:idx val="4"/>
          <c:order val="4"/>
          <c:tx>
            <c:v>Teflon</c:v>
          </c:tx>
          <c:spPr>
            <a:ln w="28575">
              <a:noFill/>
            </a:ln>
          </c:spPr>
          <c:marker>
            <c:symbol val="star"/>
            <c:size val="10"/>
          </c:marker>
          <c:xVal>
            <c:numRef>
              <c:f>'REduced data MPASS'!$M$140:$M$155</c:f>
              <c:numCache>
                <c:formatCode>General</c:formatCode>
                <c:ptCount val="14"/>
                <c:pt idx="0">
                  <c:v>0.34517884999999998</c:v>
                </c:pt>
                <c:pt idx="1">
                  <c:v>0.1195471</c:v>
                </c:pt>
                <c:pt idx="2">
                  <c:v>5.7428559999999976E-2</c:v>
                </c:pt>
                <c:pt idx="3">
                  <c:v>5.9641044999999976E-2</c:v>
                </c:pt>
                <c:pt idx="4">
                  <c:v>0.10758981499999998</c:v>
                </c:pt>
                <c:pt idx="5">
                  <c:v>9.2941244999999992E-2</c:v>
                </c:pt>
                <c:pt idx="6">
                  <c:v>0.223266455</c:v>
                </c:pt>
                <c:pt idx="7">
                  <c:v>0.20880127500000001</c:v>
                </c:pt>
                <c:pt idx="8">
                  <c:v>0.18188472499999997</c:v>
                </c:pt>
                <c:pt idx="9">
                  <c:v>0.16288763000000001</c:v>
                </c:pt>
                <c:pt idx="10">
                  <c:v>5.3817715000000002E-2</c:v>
                </c:pt>
                <c:pt idx="11">
                  <c:v>6.8405250000000001E-2</c:v>
                </c:pt>
                <c:pt idx="12">
                  <c:v>3.7796030000000001E-2</c:v>
                </c:pt>
                <c:pt idx="13">
                  <c:v>3.6941525000000003E-2</c:v>
                </c:pt>
              </c:numCache>
            </c:numRef>
          </c:xVal>
          <c:yVal>
            <c:numRef>
              <c:f>'REduced data MPASS'!$N$140:$N$155</c:f>
              <c:numCache>
                <c:formatCode>General</c:formatCode>
                <c:ptCount val="14"/>
                <c:pt idx="0">
                  <c:v>9.5508775000000018E-2</c:v>
                </c:pt>
                <c:pt idx="1">
                  <c:v>3.5698112500000004E-2</c:v>
                </c:pt>
                <c:pt idx="2">
                  <c:v>1.5548875E-2</c:v>
                </c:pt>
                <c:pt idx="3">
                  <c:v>1.6491112499999998E-2</c:v>
                </c:pt>
                <c:pt idx="4">
                  <c:v>2.916339250000001E-2</c:v>
                </c:pt>
                <c:pt idx="5">
                  <c:v>2.6176457499999993E-2</c:v>
                </c:pt>
                <c:pt idx="6">
                  <c:v>6.3636763749999992E-2</c:v>
                </c:pt>
                <c:pt idx="7">
                  <c:v>6.1359396249999996E-2</c:v>
                </c:pt>
                <c:pt idx="8">
                  <c:v>4.9652081250000007E-2</c:v>
                </c:pt>
                <c:pt idx="9">
                  <c:v>4.8511509999999994E-2</c:v>
                </c:pt>
                <c:pt idx="10">
                  <c:v>1.4903987499999997E-2</c:v>
                </c:pt>
                <c:pt idx="11">
                  <c:v>1.85432325E-2</c:v>
                </c:pt>
                <c:pt idx="12">
                  <c:v>9.2544512499999967E-3</c:v>
                </c:pt>
                <c:pt idx="13">
                  <c:v>9.056092499999998E-3</c:v>
                </c:pt>
              </c:numCache>
            </c:numRef>
          </c:yVal>
          <c:smooth val="0"/>
        </c:ser>
        <c:dLbls>
          <c:showLegendKey val="0"/>
          <c:showVal val="0"/>
          <c:showCatName val="0"/>
          <c:showSerName val="0"/>
          <c:showPercent val="0"/>
          <c:showBubbleSize val="0"/>
        </c:dLbls>
        <c:axId val="302018944"/>
        <c:axId val="302020864"/>
      </c:scatterChart>
      <c:valAx>
        <c:axId val="302018944"/>
        <c:scaling>
          <c:orientation val="minMax"/>
          <c:max val="5"/>
        </c:scaling>
        <c:delete val="0"/>
        <c:axPos val="b"/>
        <c:title>
          <c:tx>
            <c:rich>
              <a:bodyPr/>
              <a:lstStyle/>
              <a:p>
                <a:pPr>
                  <a:defRPr sz="2400"/>
                </a:pPr>
                <a:r>
                  <a:rPr lang="en-US" sz="2400">
                    <a:latin typeface="Arial" pitchFamily="34" charset="0"/>
                    <a:cs typeface="Arial" pitchFamily="34" charset="0"/>
                  </a:rPr>
                  <a:t>MPASS 3</a:t>
                </a:r>
              </a:p>
            </c:rich>
          </c:tx>
          <c:layout>
            <c:manualLayout>
              <c:xMode val="edge"/>
              <c:yMode val="edge"/>
              <c:x val="0.25212325313180445"/>
              <c:y val="0.95003111868298518"/>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2020864"/>
        <c:crosses val="autoZero"/>
        <c:crossBetween val="midCat"/>
      </c:valAx>
      <c:valAx>
        <c:axId val="302020864"/>
        <c:scaling>
          <c:orientation val="minMax"/>
          <c:max val="1"/>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MPASS</a:t>
                </a:r>
                <a:r>
                  <a:rPr lang="en-US" sz="2400" baseline="0">
                    <a:latin typeface="Arial" pitchFamily="34" charset="0"/>
                    <a:cs typeface="Arial" pitchFamily="34" charset="0"/>
                  </a:rPr>
                  <a:t> 2</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2018944"/>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10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MPASS 2 versus Mpass 3</a:t>
            </a:r>
          </a:p>
        </c:rich>
      </c:tx>
      <c:overlay val="0"/>
    </c:title>
    <c:autoTitleDeleted val="0"/>
    <c:plotArea>
      <c:layout>
        <c:manualLayout>
          <c:layoutTarget val="inner"/>
          <c:xMode val="edge"/>
          <c:yMode val="edge"/>
          <c:x val="0.13722712907005211"/>
          <c:y val="0.12930539894952534"/>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MPASS'!$M$29:$M$56</c:f>
              <c:numCache>
                <c:formatCode>General</c:formatCode>
                <c:ptCount val="22"/>
                <c:pt idx="0">
                  <c:v>3.3386230000000003E-2</c:v>
                </c:pt>
                <c:pt idx="1">
                  <c:v>2.1347040000000008E-2</c:v>
                </c:pt>
                <c:pt idx="2">
                  <c:v>5.3064504999999998E-2</c:v>
                </c:pt>
                <c:pt idx="3">
                  <c:v>5.6635094999999996E-2</c:v>
                </c:pt>
                <c:pt idx="4">
                  <c:v>1.8244279999999997</c:v>
                </c:pt>
                <c:pt idx="5">
                  <c:v>2.6014805000000001</c:v>
                </c:pt>
                <c:pt idx="6">
                  <c:v>1.9393910000000014E-2</c:v>
                </c:pt>
                <c:pt idx="7">
                  <c:v>3.1021110000000001E-2</c:v>
                </c:pt>
                <c:pt idx="8">
                  <c:v>6.401780789473685E-2</c:v>
                </c:pt>
                <c:pt idx="9">
                  <c:v>5.2093500000000001E-2</c:v>
                </c:pt>
                <c:pt idx="10">
                  <c:v>7.7453625000000054E-2</c:v>
                </c:pt>
                <c:pt idx="11">
                  <c:v>0.10919177999999996</c:v>
                </c:pt>
                <c:pt idx="12">
                  <c:v>6.7062385000000016E-2</c:v>
                </c:pt>
                <c:pt idx="13">
                  <c:v>6.1264039999999999E-2</c:v>
                </c:pt>
                <c:pt idx="14">
                  <c:v>7.4371354999999972E-2</c:v>
                </c:pt>
                <c:pt idx="15">
                  <c:v>8.6558713571428553E-2</c:v>
                </c:pt>
                <c:pt idx="16">
                  <c:v>0.21252439500000003</c:v>
                </c:pt>
                <c:pt idx="17">
                  <c:v>0.21377568</c:v>
                </c:pt>
                <c:pt idx="18">
                  <c:v>0.52612301000000006</c:v>
                </c:pt>
                <c:pt idx="19">
                  <c:v>0.48804425714285721</c:v>
                </c:pt>
                <c:pt idx="20">
                  <c:v>0.39344790499999993</c:v>
                </c:pt>
                <c:pt idx="21">
                  <c:v>0.42219548000000001</c:v>
                </c:pt>
              </c:numCache>
            </c:numRef>
          </c:xVal>
          <c:yVal>
            <c:numRef>
              <c:f>'REduced data MPASS'!$N$29:$N$56</c:f>
              <c:numCache>
                <c:formatCode>General</c:formatCode>
                <c:ptCount val="22"/>
                <c:pt idx="0">
                  <c:v>1.2736203285674045E-2</c:v>
                </c:pt>
                <c:pt idx="1">
                  <c:v>8.4533912500000009E-3</c:v>
                </c:pt>
                <c:pt idx="2">
                  <c:v>2.0294399999999994E-2</c:v>
                </c:pt>
                <c:pt idx="3">
                  <c:v>2.0225712499999996E-2</c:v>
                </c:pt>
                <c:pt idx="4">
                  <c:v>0.67263800000000007</c:v>
                </c:pt>
                <c:pt idx="5">
                  <c:v>0.83144025000000021</c:v>
                </c:pt>
                <c:pt idx="6">
                  <c:v>8.7509300000000075E-3</c:v>
                </c:pt>
                <c:pt idx="7">
                  <c:v>1.0860471250000003E-2</c:v>
                </c:pt>
                <c:pt idx="8">
                  <c:v>2.264486644736842E-2</c:v>
                </c:pt>
                <c:pt idx="9">
                  <c:v>2.0412434999999996E-2</c:v>
                </c:pt>
                <c:pt idx="10">
                  <c:v>3.0681621249999996E-2</c:v>
                </c:pt>
                <c:pt idx="11">
                  <c:v>3.3126834999999993E-2</c:v>
                </c:pt>
                <c:pt idx="12">
                  <c:v>1.8482212499999998E-2</c:v>
                </c:pt>
                <c:pt idx="13">
                  <c:v>1.8428809999999997E-2</c:v>
                </c:pt>
                <c:pt idx="14">
                  <c:v>2.5978081250000007E-2</c:v>
                </c:pt>
                <c:pt idx="15">
                  <c:v>3.2737551785714282E-2</c:v>
                </c:pt>
                <c:pt idx="16">
                  <c:v>5.7025892499999987E-2</c:v>
                </c:pt>
                <c:pt idx="17">
                  <c:v>5.8727256249999978E-2</c:v>
                </c:pt>
                <c:pt idx="18">
                  <c:v>0.14265442249999999</c:v>
                </c:pt>
                <c:pt idx="19">
                  <c:v>0.12664430398809529</c:v>
                </c:pt>
                <c:pt idx="20">
                  <c:v>0.11017607625</c:v>
                </c:pt>
                <c:pt idx="21">
                  <c:v>0.12251278875</c:v>
                </c:pt>
              </c:numCache>
            </c:numRef>
          </c:yVal>
          <c:smooth val="0"/>
        </c:ser>
        <c:ser>
          <c:idx val="0"/>
          <c:order val="1"/>
          <c:tx>
            <c:v>Lampwick</c:v>
          </c:tx>
          <c:spPr>
            <a:ln w="28575">
              <a:noFill/>
            </a:ln>
          </c:spPr>
          <c:marker>
            <c:symbol val="diamond"/>
            <c:size val="10"/>
          </c:marker>
          <c:dPt>
            <c:idx val="12"/>
            <c:bubble3D val="0"/>
          </c:dPt>
          <c:xVal>
            <c:numRef>
              <c:f>'REduced data MPASS'!$M$65:$M$83</c:f>
              <c:numCache>
                <c:formatCode>General</c:formatCode>
                <c:ptCount val="14"/>
                <c:pt idx="0">
                  <c:v>1.9476177736518814</c:v>
                </c:pt>
                <c:pt idx="1">
                  <c:v>1.865889975</c:v>
                </c:pt>
                <c:pt idx="2">
                  <c:v>1.648010255</c:v>
                </c:pt>
                <c:pt idx="3">
                  <c:v>1.5357044850000003</c:v>
                </c:pt>
                <c:pt idx="4">
                  <c:v>3.7075495499999995</c:v>
                </c:pt>
                <c:pt idx="5">
                  <c:v>3.1901534499999995</c:v>
                </c:pt>
                <c:pt idx="6">
                  <c:v>2.5878146449999995</c:v>
                </c:pt>
                <c:pt idx="7">
                  <c:v>2.4123677699999999</c:v>
                </c:pt>
                <c:pt idx="8">
                  <c:v>0.38079826999999999</c:v>
                </c:pt>
                <c:pt idx="9">
                  <c:v>0.38020323</c:v>
                </c:pt>
                <c:pt idx="10">
                  <c:v>0.69019462662337649</c:v>
                </c:pt>
                <c:pt idx="11">
                  <c:v>0.63166807000000003</c:v>
                </c:pt>
                <c:pt idx="12">
                  <c:v>0.79522721499999971</c:v>
                </c:pt>
                <c:pt idx="13">
                  <c:v>0.70729056500000009</c:v>
                </c:pt>
              </c:numCache>
            </c:numRef>
          </c:xVal>
          <c:yVal>
            <c:numRef>
              <c:f>'REduced data MPASS'!$N$65:$N$83</c:f>
              <c:numCache>
                <c:formatCode>General</c:formatCode>
                <c:ptCount val="14"/>
                <c:pt idx="0">
                  <c:v>0.55112516095124597</c:v>
                </c:pt>
                <c:pt idx="1">
                  <c:v>0.42801485499999992</c:v>
                </c:pt>
                <c:pt idx="2">
                  <c:v>0.37782676125000003</c:v>
                </c:pt>
                <c:pt idx="3">
                  <c:v>0.35328301625000003</c:v>
                </c:pt>
                <c:pt idx="4">
                  <c:v>0.83338176374999995</c:v>
                </c:pt>
                <c:pt idx="5">
                  <c:v>0.71648777375000006</c:v>
                </c:pt>
                <c:pt idx="6">
                  <c:v>0.57877333999999991</c:v>
                </c:pt>
                <c:pt idx="7">
                  <c:v>0.53201655000000003</c:v>
                </c:pt>
                <c:pt idx="8">
                  <c:v>9.7846942499999978E-2</c:v>
                </c:pt>
                <c:pt idx="9">
                  <c:v>9.7663875000000039E-2</c:v>
                </c:pt>
                <c:pt idx="10">
                  <c:v>0.18782679496753252</c:v>
                </c:pt>
                <c:pt idx="11">
                  <c:v>0.17208094874999999</c:v>
                </c:pt>
                <c:pt idx="12">
                  <c:v>0.20453255250000008</c:v>
                </c:pt>
                <c:pt idx="13">
                  <c:v>0.17888259500000001</c:v>
                </c:pt>
              </c:numCache>
            </c:numRef>
          </c:yVal>
          <c:smooth val="0"/>
        </c:ser>
        <c:ser>
          <c:idx val="2"/>
          <c:order val="2"/>
          <c:tx>
            <c:v>Pyrell</c:v>
          </c:tx>
          <c:spPr>
            <a:ln w="28575">
              <a:noFill/>
            </a:ln>
          </c:spPr>
          <c:marker>
            <c:symbol val="triangle"/>
            <c:size val="10"/>
          </c:marker>
          <c:xVal>
            <c:numRef>
              <c:f>'REduced data MPASS'!$M$85:$M$103</c:f>
              <c:numCache>
                <c:formatCode>General</c:formatCode>
                <c:ptCount val="17"/>
                <c:pt idx="0">
                  <c:v>2.8033341747583633</c:v>
                </c:pt>
                <c:pt idx="1">
                  <c:v>3.3011901906079455</c:v>
                </c:pt>
                <c:pt idx="2">
                  <c:v>4.4202531833917549</c:v>
                </c:pt>
                <c:pt idx="3">
                  <c:v>6.4844087888161575</c:v>
                </c:pt>
                <c:pt idx="4">
                  <c:v>6.4328391320488816</c:v>
                </c:pt>
                <c:pt idx="5">
                  <c:v>2.7216529795782987</c:v>
                </c:pt>
                <c:pt idx="6">
                  <c:v>3.3793622103748389</c:v>
                </c:pt>
                <c:pt idx="7">
                  <c:v>6.8282270331857937</c:v>
                </c:pt>
                <c:pt idx="8">
                  <c:v>7.5308396368719723</c:v>
                </c:pt>
                <c:pt idx="9">
                  <c:v>3.7090515027022404</c:v>
                </c:pt>
                <c:pt idx="10">
                  <c:v>3.7357685933051719</c:v>
                </c:pt>
                <c:pt idx="11">
                  <c:v>0.37536620957706895</c:v>
                </c:pt>
                <c:pt idx="12">
                  <c:v>0.34105657832218012</c:v>
                </c:pt>
                <c:pt idx="13">
                  <c:v>0.34367639103697178</c:v>
                </c:pt>
                <c:pt idx="14">
                  <c:v>0.35177459779881148</c:v>
                </c:pt>
                <c:pt idx="15">
                  <c:v>2.5745938350210387</c:v>
                </c:pt>
                <c:pt idx="16">
                  <c:v>2.5255440396033637</c:v>
                </c:pt>
              </c:numCache>
            </c:numRef>
          </c:xVal>
          <c:yVal>
            <c:numRef>
              <c:f>'REduced data MPASS'!$N$85:$N$103</c:f>
              <c:numCache>
                <c:formatCode>General</c:formatCode>
                <c:ptCount val="17"/>
                <c:pt idx="0">
                  <c:v>0.89485197548974349</c:v>
                </c:pt>
                <c:pt idx="1">
                  <c:v>1.110891841851543</c:v>
                </c:pt>
                <c:pt idx="2">
                  <c:v>1.439965250255568</c:v>
                </c:pt>
                <c:pt idx="3">
                  <c:v>2.1667359078756063</c:v>
                </c:pt>
                <c:pt idx="4">
                  <c:v>2.090487764934887</c:v>
                </c:pt>
                <c:pt idx="5">
                  <c:v>0.94646110113328596</c:v>
                </c:pt>
                <c:pt idx="6">
                  <c:v>1.1349477109383741</c:v>
                </c:pt>
                <c:pt idx="7">
                  <c:v>2.1549243364622712</c:v>
                </c:pt>
                <c:pt idx="8">
                  <c:v>2.3384242847501331</c:v>
                </c:pt>
                <c:pt idx="9">
                  <c:v>1.1490242007152689</c:v>
                </c:pt>
                <c:pt idx="10">
                  <c:v>1.1056894740415859</c:v>
                </c:pt>
                <c:pt idx="11">
                  <c:v>0.12644649917556822</c:v>
                </c:pt>
                <c:pt idx="12">
                  <c:v>0.12806541949514919</c:v>
                </c:pt>
                <c:pt idx="13">
                  <c:v>0.13666694807136534</c:v>
                </c:pt>
                <c:pt idx="14">
                  <c:v>0.13460114595910688</c:v>
                </c:pt>
                <c:pt idx="15">
                  <c:v>0.76668107279214215</c:v>
                </c:pt>
                <c:pt idx="16">
                  <c:v>0.76453624454255564</c:v>
                </c:pt>
              </c:numCache>
            </c:numRef>
          </c:yVal>
          <c:smooth val="0"/>
        </c:ser>
        <c:ser>
          <c:idx val="3"/>
          <c:order val="3"/>
          <c:tx>
            <c:v>Silicone</c:v>
          </c:tx>
          <c:spPr>
            <a:ln w="28575">
              <a:noFill/>
            </a:ln>
          </c:spPr>
          <c:marker>
            <c:symbol val="x"/>
            <c:size val="10"/>
          </c:marker>
          <c:xVal>
            <c:numRef>
              <c:f>'REduced data MPASS'!$M$112:$M$132</c:f>
              <c:numCache>
                <c:formatCode>General</c:formatCode>
                <c:ptCount val="19"/>
                <c:pt idx="0">
                  <c:v>4.9691332442250085</c:v>
                </c:pt>
                <c:pt idx="1">
                  <c:v>12.304744891662349</c:v>
                </c:pt>
                <c:pt idx="2">
                  <c:v>8.019714976735683</c:v>
                </c:pt>
                <c:pt idx="3">
                  <c:v>7.8427258028568954</c:v>
                </c:pt>
                <c:pt idx="4">
                  <c:v>15.324040297806702</c:v>
                </c:pt>
                <c:pt idx="5">
                  <c:v>15.270789713164884</c:v>
                </c:pt>
                <c:pt idx="6">
                  <c:v>10.858580639234834</c:v>
                </c:pt>
                <c:pt idx="7">
                  <c:v>9.7802278466566275</c:v>
                </c:pt>
                <c:pt idx="8">
                  <c:v>22.611607761715209</c:v>
                </c:pt>
                <c:pt idx="9">
                  <c:v>14.408670126353368</c:v>
                </c:pt>
                <c:pt idx="10">
                  <c:v>5.7906650850000005</c:v>
                </c:pt>
                <c:pt idx="11">
                  <c:v>13.907765212551418</c:v>
                </c:pt>
                <c:pt idx="12">
                  <c:v>12.486765719447009</c:v>
                </c:pt>
                <c:pt idx="13">
                  <c:v>6.811156391889476</c:v>
                </c:pt>
                <c:pt idx="14">
                  <c:v>6.1549312908349894</c:v>
                </c:pt>
                <c:pt idx="15">
                  <c:v>4.7561933868386106</c:v>
                </c:pt>
                <c:pt idx="16">
                  <c:v>4.7043451370904972</c:v>
                </c:pt>
                <c:pt idx="17">
                  <c:v>6.7707304279384832</c:v>
                </c:pt>
                <c:pt idx="18">
                  <c:v>5.9374594452505498</c:v>
                </c:pt>
              </c:numCache>
            </c:numRef>
          </c:xVal>
          <c:yVal>
            <c:numRef>
              <c:f>'REduced data MPASS'!$N$112:$N$132</c:f>
              <c:numCache>
                <c:formatCode>General</c:formatCode>
                <c:ptCount val="19"/>
                <c:pt idx="0">
                  <c:v>1.0696964473380586</c:v>
                </c:pt>
                <c:pt idx="1">
                  <c:v>2.9595494723852811</c:v>
                </c:pt>
                <c:pt idx="2">
                  <c:v>1.7566079941830108</c:v>
                </c:pt>
                <c:pt idx="3">
                  <c:v>1.6285067010076788</c:v>
                </c:pt>
                <c:pt idx="4">
                  <c:v>3.5712096645498645</c:v>
                </c:pt>
                <c:pt idx="5">
                  <c:v>3.5636310447866641</c:v>
                </c:pt>
                <c:pt idx="6">
                  <c:v>2.4580520411852764</c:v>
                </c:pt>
                <c:pt idx="7">
                  <c:v>2.0860913430256596</c:v>
                </c:pt>
                <c:pt idx="8">
                  <c:v>5.3242748265894715</c:v>
                </c:pt>
                <c:pt idx="9">
                  <c:v>3.6343776450094105</c:v>
                </c:pt>
                <c:pt idx="10">
                  <c:v>1.2398338874999999</c:v>
                </c:pt>
                <c:pt idx="11">
                  <c:v>2.9864826158994506</c:v>
                </c:pt>
                <c:pt idx="12">
                  <c:v>2.6084359550507075</c:v>
                </c:pt>
                <c:pt idx="13">
                  <c:v>1.5494310166508976</c:v>
                </c:pt>
                <c:pt idx="14">
                  <c:v>1.5156538815916414</c:v>
                </c:pt>
                <c:pt idx="15">
                  <c:v>1.2594530999111959</c:v>
                </c:pt>
                <c:pt idx="16">
                  <c:v>1.2240901585401425</c:v>
                </c:pt>
                <c:pt idx="17">
                  <c:v>1.8460594643041344</c:v>
                </c:pt>
                <c:pt idx="18">
                  <c:v>1.5596775845127868</c:v>
                </c:pt>
              </c:numCache>
            </c:numRef>
          </c:yVal>
          <c:smooth val="0"/>
        </c:ser>
        <c:ser>
          <c:idx val="4"/>
          <c:order val="4"/>
          <c:tx>
            <c:v>Teflon</c:v>
          </c:tx>
          <c:spPr>
            <a:ln w="28575">
              <a:noFill/>
            </a:ln>
          </c:spPr>
          <c:marker>
            <c:symbol val="star"/>
            <c:size val="10"/>
          </c:marker>
          <c:xVal>
            <c:numRef>
              <c:f>'REduced data MPASS'!$M$140:$M$155</c:f>
              <c:numCache>
                <c:formatCode>General</c:formatCode>
                <c:ptCount val="14"/>
                <c:pt idx="0">
                  <c:v>0.34517884999999998</c:v>
                </c:pt>
                <c:pt idx="1">
                  <c:v>0.1195471</c:v>
                </c:pt>
                <c:pt idx="2">
                  <c:v>5.7428559999999976E-2</c:v>
                </c:pt>
                <c:pt idx="3">
                  <c:v>5.9641044999999976E-2</c:v>
                </c:pt>
                <c:pt idx="4">
                  <c:v>0.10758981499999998</c:v>
                </c:pt>
                <c:pt idx="5">
                  <c:v>9.2941244999999992E-2</c:v>
                </c:pt>
                <c:pt idx="6">
                  <c:v>0.223266455</c:v>
                </c:pt>
                <c:pt idx="7">
                  <c:v>0.20880127500000001</c:v>
                </c:pt>
                <c:pt idx="8">
                  <c:v>0.18188472499999997</c:v>
                </c:pt>
                <c:pt idx="9">
                  <c:v>0.16288763000000001</c:v>
                </c:pt>
                <c:pt idx="10">
                  <c:v>5.3817715000000002E-2</c:v>
                </c:pt>
                <c:pt idx="11">
                  <c:v>6.8405250000000001E-2</c:v>
                </c:pt>
                <c:pt idx="12">
                  <c:v>3.7796030000000001E-2</c:v>
                </c:pt>
                <c:pt idx="13">
                  <c:v>3.6941525000000003E-2</c:v>
                </c:pt>
              </c:numCache>
            </c:numRef>
          </c:xVal>
          <c:yVal>
            <c:numRef>
              <c:f>'REduced data MPASS'!$N$140:$N$155</c:f>
              <c:numCache>
                <c:formatCode>General</c:formatCode>
                <c:ptCount val="14"/>
                <c:pt idx="0">
                  <c:v>9.5508775000000018E-2</c:v>
                </c:pt>
                <c:pt idx="1">
                  <c:v>3.5698112500000004E-2</c:v>
                </c:pt>
                <c:pt idx="2">
                  <c:v>1.5548875E-2</c:v>
                </c:pt>
                <c:pt idx="3">
                  <c:v>1.6491112499999998E-2</c:v>
                </c:pt>
                <c:pt idx="4">
                  <c:v>2.916339250000001E-2</c:v>
                </c:pt>
                <c:pt idx="5">
                  <c:v>2.6176457499999993E-2</c:v>
                </c:pt>
                <c:pt idx="6">
                  <c:v>6.3636763749999992E-2</c:v>
                </c:pt>
                <c:pt idx="7">
                  <c:v>6.1359396249999996E-2</c:v>
                </c:pt>
                <c:pt idx="8">
                  <c:v>4.9652081250000007E-2</c:v>
                </c:pt>
                <c:pt idx="9">
                  <c:v>4.8511509999999994E-2</c:v>
                </c:pt>
                <c:pt idx="10">
                  <c:v>1.4903987499999997E-2</c:v>
                </c:pt>
                <c:pt idx="11">
                  <c:v>1.85432325E-2</c:v>
                </c:pt>
                <c:pt idx="12">
                  <c:v>9.2544512499999967E-3</c:v>
                </c:pt>
                <c:pt idx="13">
                  <c:v>9.056092499999998E-3</c:v>
                </c:pt>
              </c:numCache>
            </c:numRef>
          </c:yVal>
          <c:smooth val="0"/>
        </c:ser>
        <c:dLbls>
          <c:showLegendKey val="0"/>
          <c:showVal val="0"/>
          <c:showCatName val="0"/>
          <c:showSerName val="0"/>
          <c:showPercent val="0"/>
          <c:showBubbleSize val="0"/>
        </c:dLbls>
        <c:axId val="302462848"/>
        <c:axId val="302469120"/>
      </c:scatterChart>
      <c:valAx>
        <c:axId val="302462848"/>
        <c:scaling>
          <c:logBase val="10"/>
          <c:orientation val="minMax"/>
        </c:scaling>
        <c:delete val="0"/>
        <c:axPos val="b"/>
        <c:title>
          <c:tx>
            <c:rich>
              <a:bodyPr/>
              <a:lstStyle/>
              <a:p>
                <a:pPr>
                  <a:defRPr sz="2400"/>
                </a:pPr>
                <a:r>
                  <a:rPr lang="en-US" sz="2400">
                    <a:latin typeface="Arial" pitchFamily="34" charset="0"/>
                    <a:cs typeface="Arial" pitchFamily="34" charset="0"/>
                  </a:rPr>
                  <a:t>MPASS 3</a:t>
                </a:r>
              </a:p>
            </c:rich>
          </c:tx>
          <c:layout>
            <c:manualLayout>
              <c:xMode val="edge"/>
              <c:yMode val="edge"/>
              <c:x val="0.25212325313180445"/>
              <c:y val="0.95003111868298518"/>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2469120"/>
        <c:crosses val="autoZero"/>
        <c:crossBetween val="midCat"/>
      </c:valAx>
      <c:valAx>
        <c:axId val="302469120"/>
        <c:scaling>
          <c:logBase val="10"/>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MPASS</a:t>
                </a:r>
                <a:r>
                  <a:rPr lang="en-US" sz="2400" baseline="0">
                    <a:latin typeface="Arial" pitchFamily="34" charset="0"/>
                    <a:cs typeface="Arial" pitchFamily="34" charset="0"/>
                  </a:rPr>
                  <a:t> 2</a:t>
                </a: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2462848"/>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10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956435193676361"/>
          <c:y val="0.13526836875847867"/>
          <c:w val="0.64681965420284204"/>
          <c:h val="0.73819547551500064"/>
        </c:manualLayout>
      </c:layout>
      <c:scatterChart>
        <c:scatterStyle val="lineMarker"/>
        <c:varyColors val="0"/>
        <c:ser>
          <c:idx val="1"/>
          <c:order val="0"/>
          <c:tx>
            <c:v>Kapton</c:v>
          </c:tx>
          <c:spPr>
            <a:ln w="28575">
              <a:noFill/>
            </a:ln>
          </c:spPr>
          <c:marker>
            <c:symbol val="square"/>
            <c:size val="10"/>
          </c:marker>
          <c:xVal>
            <c:numRef>
              <c:f>'REduced data MPASS'!$P$29:$P$56</c:f>
              <c:numCache>
                <c:formatCode>General</c:formatCode>
                <c:ptCount val="22"/>
                <c:pt idx="0">
                  <c:v>1.2429675</c:v>
                </c:pt>
                <c:pt idx="1">
                  <c:v>1.2142574999999998</c:v>
                </c:pt>
                <c:pt idx="2">
                  <c:v>2.4329925000000006</c:v>
                </c:pt>
                <c:pt idx="3">
                  <c:v>2.3982750000000004</c:v>
                </c:pt>
                <c:pt idx="4">
                  <c:v>68.922337499999983</c:v>
                </c:pt>
                <c:pt idx="5">
                  <c:v>75.05241749999999</c:v>
                </c:pt>
                <c:pt idx="6">
                  <c:v>1.3532850000000001</c:v>
                </c:pt>
                <c:pt idx="7">
                  <c:v>1.5011549999999996</c:v>
                </c:pt>
                <c:pt idx="8">
                  <c:v>2.7349874999999999</c:v>
                </c:pt>
                <c:pt idx="9">
                  <c:v>3.1135049999999995</c:v>
                </c:pt>
                <c:pt idx="10">
                  <c:v>4.1581575000000006</c:v>
                </c:pt>
                <c:pt idx="11">
                  <c:v>3.7109025000000004</c:v>
                </c:pt>
                <c:pt idx="12">
                  <c:v>2.1703050000000004</c:v>
                </c:pt>
                <c:pt idx="13">
                  <c:v>2.7334574999999997</c:v>
                </c:pt>
                <c:pt idx="14">
                  <c:v>3.5459999999999998</c:v>
                </c:pt>
                <c:pt idx="15">
                  <c:v>4.6785825000000001</c:v>
                </c:pt>
                <c:pt idx="16">
                  <c:v>8.5145175000000002</c:v>
                </c:pt>
                <c:pt idx="17">
                  <c:v>8.1544950000000007</c:v>
                </c:pt>
                <c:pt idx="18">
                  <c:v>17.270820000000001</c:v>
                </c:pt>
                <c:pt idx="19">
                  <c:v>15.329957142857143</c:v>
                </c:pt>
                <c:pt idx="20">
                  <c:v>14.916892499999999</c:v>
                </c:pt>
                <c:pt idx="21">
                  <c:v>14.5329075</c:v>
                </c:pt>
              </c:numCache>
            </c:numRef>
          </c:xVal>
          <c:yVal>
            <c:numRef>
              <c:f>'REduced data MPASS'!$N$29:$N$56</c:f>
              <c:numCache>
                <c:formatCode>General</c:formatCode>
                <c:ptCount val="22"/>
                <c:pt idx="0">
                  <c:v>1.2736203285674045E-2</c:v>
                </c:pt>
                <c:pt idx="1">
                  <c:v>8.4533912500000009E-3</c:v>
                </c:pt>
                <c:pt idx="2">
                  <c:v>2.0294399999999994E-2</c:v>
                </c:pt>
                <c:pt idx="3">
                  <c:v>2.0225712499999996E-2</c:v>
                </c:pt>
                <c:pt idx="4">
                  <c:v>0.67263800000000007</c:v>
                </c:pt>
                <c:pt idx="5">
                  <c:v>0.83144025000000021</c:v>
                </c:pt>
                <c:pt idx="6">
                  <c:v>8.7509300000000075E-3</c:v>
                </c:pt>
                <c:pt idx="7">
                  <c:v>1.0860471250000003E-2</c:v>
                </c:pt>
                <c:pt idx="8">
                  <c:v>2.264486644736842E-2</c:v>
                </c:pt>
                <c:pt idx="9">
                  <c:v>2.0412434999999996E-2</c:v>
                </c:pt>
                <c:pt idx="10">
                  <c:v>3.0681621249999996E-2</c:v>
                </c:pt>
                <c:pt idx="11">
                  <c:v>3.3126834999999993E-2</c:v>
                </c:pt>
                <c:pt idx="12">
                  <c:v>1.8482212499999998E-2</c:v>
                </c:pt>
                <c:pt idx="13">
                  <c:v>1.8428809999999997E-2</c:v>
                </c:pt>
                <c:pt idx="14">
                  <c:v>2.5978081250000007E-2</c:v>
                </c:pt>
                <c:pt idx="15">
                  <c:v>3.2737551785714282E-2</c:v>
                </c:pt>
                <c:pt idx="16">
                  <c:v>5.7025892499999987E-2</c:v>
                </c:pt>
                <c:pt idx="17">
                  <c:v>5.8727256249999978E-2</c:v>
                </c:pt>
                <c:pt idx="18">
                  <c:v>0.14265442249999999</c:v>
                </c:pt>
                <c:pt idx="19">
                  <c:v>0.12664430398809529</c:v>
                </c:pt>
                <c:pt idx="20">
                  <c:v>0.11017607625</c:v>
                </c:pt>
                <c:pt idx="21">
                  <c:v>0.12251278875</c:v>
                </c:pt>
              </c:numCache>
            </c:numRef>
          </c:yVal>
          <c:smooth val="0"/>
        </c:ser>
        <c:ser>
          <c:idx val="0"/>
          <c:order val="1"/>
          <c:tx>
            <c:v>Lampwick</c:v>
          </c:tx>
          <c:spPr>
            <a:ln w="28575">
              <a:noFill/>
            </a:ln>
          </c:spPr>
          <c:marker>
            <c:symbol val="diamond"/>
            <c:size val="10"/>
          </c:marker>
          <c:dPt>
            <c:idx val="12"/>
            <c:bubble3D val="0"/>
          </c:dPt>
          <c:xVal>
            <c:numRef>
              <c:f>'REduced data MPASS'!$P$65:$P$83</c:f>
              <c:numCache>
                <c:formatCode>General</c:formatCode>
                <c:ptCount val="14"/>
                <c:pt idx="0">
                  <c:v>34.559212052422055</c:v>
                </c:pt>
                <c:pt idx="1">
                  <c:v>35.147288413873866</c:v>
                </c:pt>
                <c:pt idx="2">
                  <c:v>28.967369521896455</c:v>
                </c:pt>
                <c:pt idx="3">
                  <c:v>27.169015751638309</c:v>
                </c:pt>
                <c:pt idx="4">
                  <c:v>63.431299809344594</c:v>
                </c:pt>
                <c:pt idx="5">
                  <c:v>55.126606662080725</c:v>
                </c:pt>
                <c:pt idx="6">
                  <c:v>44.111273060196602</c:v>
                </c:pt>
                <c:pt idx="7">
                  <c:v>40.264613381119567</c:v>
                </c:pt>
                <c:pt idx="8">
                  <c:v>8.236688129758063</c:v>
                </c:pt>
                <c:pt idx="9">
                  <c:v>8.4419364904923988</c:v>
                </c:pt>
                <c:pt idx="10">
                  <c:v>15.029824068911578</c:v>
                </c:pt>
                <c:pt idx="11">
                  <c:v>13.793562403036354</c:v>
                </c:pt>
                <c:pt idx="12">
                  <c:v>12.131364</c:v>
                </c:pt>
                <c:pt idx="13">
                  <c:v>10.791703999999999</c:v>
                </c:pt>
              </c:numCache>
            </c:numRef>
          </c:xVal>
          <c:yVal>
            <c:numRef>
              <c:f>'REduced data MPASS'!$N$65:$N$83</c:f>
              <c:numCache>
                <c:formatCode>General</c:formatCode>
                <c:ptCount val="14"/>
                <c:pt idx="0">
                  <c:v>0.55112516095124597</c:v>
                </c:pt>
                <c:pt idx="1">
                  <c:v>0.42801485499999992</c:v>
                </c:pt>
                <c:pt idx="2">
                  <c:v>0.37782676125000003</c:v>
                </c:pt>
                <c:pt idx="3">
                  <c:v>0.35328301625000003</c:v>
                </c:pt>
                <c:pt idx="4">
                  <c:v>0.83338176374999995</c:v>
                </c:pt>
                <c:pt idx="5">
                  <c:v>0.71648777375000006</c:v>
                </c:pt>
                <c:pt idx="6">
                  <c:v>0.57877333999999991</c:v>
                </c:pt>
                <c:pt idx="7">
                  <c:v>0.53201655000000003</c:v>
                </c:pt>
                <c:pt idx="8">
                  <c:v>9.7846942499999978E-2</c:v>
                </c:pt>
                <c:pt idx="9">
                  <c:v>9.7663875000000039E-2</c:v>
                </c:pt>
                <c:pt idx="10">
                  <c:v>0.18782679496753252</c:v>
                </c:pt>
                <c:pt idx="11">
                  <c:v>0.17208094874999999</c:v>
                </c:pt>
                <c:pt idx="12">
                  <c:v>0.20453255250000008</c:v>
                </c:pt>
                <c:pt idx="13">
                  <c:v>0.17888259500000001</c:v>
                </c:pt>
              </c:numCache>
            </c:numRef>
          </c:yVal>
          <c:smooth val="0"/>
        </c:ser>
        <c:ser>
          <c:idx val="2"/>
          <c:order val="2"/>
          <c:tx>
            <c:v>Pyrell</c:v>
          </c:tx>
          <c:spPr>
            <a:ln w="28575">
              <a:noFill/>
            </a:ln>
          </c:spPr>
          <c:marker>
            <c:symbol val="triangle"/>
            <c:size val="10"/>
          </c:marker>
          <c:xVal>
            <c:numRef>
              <c:f>'REduced data MPASS'!$P$85:$P$103</c:f>
              <c:numCache>
                <c:formatCode>General</c:formatCode>
                <c:ptCount val="17"/>
                <c:pt idx="0">
                  <c:v>108.36086003496634</c:v>
                </c:pt>
                <c:pt idx="1">
                  <c:v>121.49421996324</c:v>
                </c:pt>
                <c:pt idx="2">
                  <c:v>116.15557237178292</c:v>
                </c:pt>
                <c:pt idx="3">
                  <c:v>178.73078086905704</c:v>
                </c:pt>
                <c:pt idx="4">
                  <c:v>173.26517841275452</c:v>
                </c:pt>
                <c:pt idx="5">
                  <c:v>115.76666203673778</c:v>
                </c:pt>
                <c:pt idx="6">
                  <c:v>116.98495023057832</c:v>
                </c:pt>
                <c:pt idx="7">
                  <c:v>233.65676151505821</c:v>
                </c:pt>
                <c:pt idx="8">
                  <c:v>226.969297357876</c:v>
                </c:pt>
                <c:pt idx="9">
                  <c:v>136.71554284022812</c:v>
                </c:pt>
                <c:pt idx="10">
                  <c:v>133.40783599555164</c:v>
                </c:pt>
                <c:pt idx="11">
                  <c:v>11.899025115222525</c:v>
                </c:pt>
                <c:pt idx="12">
                  <c:v>11.261671781275142</c:v>
                </c:pt>
                <c:pt idx="13">
                  <c:v>16.695256072834521</c:v>
                </c:pt>
                <c:pt idx="14">
                  <c:v>15.29757012775975</c:v>
                </c:pt>
                <c:pt idx="15">
                  <c:v>84.672703734474837</c:v>
                </c:pt>
                <c:pt idx="16">
                  <c:v>82.032518989165652</c:v>
                </c:pt>
              </c:numCache>
            </c:numRef>
          </c:xVal>
          <c:yVal>
            <c:numRef>
              <c:f>'REduced data MPASS'!$N$85:$N$103</c:f>
              <c:numCache>
                <c:formatCode>General</c:formatCode>
                <c:ptCount val="17"/>
                <c:pt idx="0">
                  <c:v>0.89485197548974349</c:v>
                </c:pt>
                <c:pt idx="1">
                  <c:v>1.110891841851543</c:v>
                </c:pt>
                <c:pt idx="2">
                  <c:v>1.439965250255568</c:v>
                </c:pt>
                <c:pt idx="3">
                  <c:v>2.1667359078756063</c:v>
                </c:pt>
                <c:pt idx="4">
                  <c:v>2.090487764934887</c:v>
                </c:pt>
                <c:pt idx="5">
                  <c:v>0.94646110113328596</c:v>
                </c:pt>
                <c:pt idx="6">
                  <c:v>1.1349477109383741</c:v>
                </c:pt>
                <c:pt idx="7">
                  <c:v>2.1549243364622712</c:v>
                </c:pt>
                <c:pt idx="8">
                  <c:v>2.3384242847501331</c:v>
                </c:pt>
                <c:pt idx="9">
                  <c:v>1.1490242007152689</c:v>
                </c:pt>
                <c:pt idx="10">
                  <c:v>1.1056894740415859</c:v>
                </c:pt>
                <c:pt idx="11">
                  <c:v>0.12644649917556822</c:v>
                </c:pt>
                <c:pt idx="12">
                  <c:v>0.12806541949514919</c:v>
                </c:pt>
                <c:pt idx="13">
                  <c:v>0.13666694807136534</c:v>
                </c:pt>
                <c:pt idx="14">
                  <c:v>0.13460114595910688</c:v>
                </c:pt>
                <c:pt idx="15">
                  <c:v>0.76668107279214215</c:v>
                </c:pt>
                <c:pt idx="16">
                  <c:v>0.76453624454255564</c:v>
                </c:pt>
              </c:numCache>
            </c:numRef>
          </c:yVal>
          <c:smooth val="0"/>
        </c:ser>
        <c:ser>
          <c:idx val="3"/>
          <c:order val="3"/>
          <c:tx>
            <c:v>Silicone</c:v>
          </c:tx>
          <c:spPr>
            <a:ln w="28575">
              <a:noFill/>
            </a:ln>
          </c:spPr>
          <c:marker>
            <c:symbol val="x"/>
            <c:size val="10"/>
          </c:marker>
          <c:xVal>
            <c:numRef>
              <c:f>'REduced data MPASS'!$P$112:$P$132</c:f>
              <c:numCache>
                <c:formatCode>General</c:formatCode>
                <c:ptCount val="19"/>
                <c:pt idx="0">
                  <c:v>108.49420825246703</c:v>
                </c:pt>
                <c:pt idx="1">
                  <c:v>300.64007090501514</c:v>
                </c:pt>
                <c:pt idx="2">
                  <c:v>159.03792489513376</c:v>
                </c:pt>
                <c:pt idx="3">
                  <c:v>148.19718360984319</c:v>
                </c:pt>
                <c:pt idx="4">
                  <c:v>305.50649671782014</c:v>
                </c:pt>
                <c:pt idx="5">
                  <c:v>301.06183061912731</c:v>
                </c:pt>
                <c:pt idx="6">
                  <c:v>169.80108483736078</c:v>
                </c:pt>
                <c:pt idx="7">
                  <c:v>140.72304115770493</c:v>
                </c:pt>
                <c:pt idx="8">
                  <c:v>348.89549092151992</c:v>
                </c:pt>
                <c:pt idx="9">
                  <c:v>313.78291660585643</c:v>
                </c:pt>
                <c:pt idx="10">
                  <c:v>189.82535759302968</c:v>
                </c:pt>
                <c:pt idx="11">
                  <c:v>289.37242074179574</c:v>
                </c:pt>
                <c:pt idx="12">
                  <c:v>249.70070536738518</c:v>
                </c:pt>
                <c:pt idx="13">
                  <c:v>145.69428037442378</c:v>
                </c:pt>
                <c:pt idx="14">
                  <c:v>133.01611866641571</c:v>
                </c:pt>
                <c:pt idx="15">
                  <c:v>103.66063754039537</c:v>
                </c:pt>
                <c:pt idx="16">
                  <c:v>93.025149253985816</c:v>
                </c:pt>
                <c:pt idx="17">
                  <c:v>137.42237072527996</c:v>
                </c:pt>
                <c:pt idx="18">
                  <c:v>118.35054019742921</c:v>
                </c:pt>
              </c:numCache>
            </c:numRef>
          </c:xVal>
          <c:yVal>
            <c:numRef>
              <c:f>'REduced data MPASS'!$N$112:$N$132</c:f>
              <c:numCache>
                <c:formatCode>General</c:formatCode>
                <c:ptCount val="19"/>
                <c:pt idx="0">
                  <c:v>1.0696964473380586</c:v>
                </c:pt>
                <c:pt idx="1">
                  <c:v>2.9595494723852811</c:v>
                </c:pt>
                <c:pt idx="2">
                  <c:v>1.7566079941830108</c:v>
                </c:pt>
                <c:pt idx="3">
                  <c:v>1.6285067010076788</c:v>
                </c:pt>
                <c:pt idx="4">
                  <c:v>3.5712096645498645</c:v>
                </c:pt>
                <c:pt idx="5">
                  <c:v>3.5636310447866641</c:v>
                </c:pt>
                <c:pt idx="6">
                  <c:v>2.4580520411852764</c:v>
                </c:pt>
                <c:pt idx="7">
                  <c:v>2.0860913430256596</c:v>
                </c:pt>
                <c:pt idx="8">
                  <c:v>5.3242748265894715</c:v>
                </c:pt>
                <c:pt idx="9">
                  <c:v>3.6343776450094105</c:v>
                </c:pt>
                <c:pt idx="10">
                  <c:v>1.2398338874999999</c:v>
                </c:pt>
                <c:pt idx="11">
                  <c:v>2.9864826158994506</c:v>
                </c:pt>
                <c:pt idx="12">
                  <c:v>2.6084359550507075</c:v>
                </c:pt>
                <c:pt idx="13">
                  <c:v>1.5494310166508976</c:v>
                </c:pt>
                <c:pt idx="14">
                  <c:v>1.5156538815916414</c:v>
                </c:pt>
                <c:pt idx="15">
                  <c:v>1.2594530999111959</c:v>
                </c:pt>
                <c:pt idx="16">
                  <c:v>1.2240901585401425</c:v>
                </c:pt>
                <c:pt idx="17">
                  <c:v>1.8460594643041344</c:v>
                </c:pt>
                <c:pt idx="18">
                  <c:v>1.5596775845127868</c:v>
                </c:pt>
              </c:numCache>
            </c:numRef>
          </c:yVal>
          <c:smooth val="0"/>
        </c:ser>
        <c:ser>
          <c:idx val="4"/>
          <c:order val="4"/>
          <c:tx>
            <c:v>Teflon</c:v>
          </c:tx>
          <c:spPr>
            <a:ln w="28575">
              <a:noFill/>
            </a:ln>
          </c:spPr>
          <c:marker>
            <c:symbol val="star"/>
            <c:size val="10"/>
          </c:marker>
          <c:xVal>
            <c:numRef>
              <c:f>'REduced data MPASS'!$P$140:$P$155</c:f>
              <c:numCache>
                <c:formatCode>General</c:formatCode>
                <c:ptCount val="14"/>
                <c:pt idx="0">
                  <c:v>68.141146999999975</c:v>
                </c:pt>
                <c:pt idx="1">
                  <c:v>21.97963</c:v>
                </c:pt>
                <c:pt idx="2">
                  <c:v>8.0780309999999993</c:v>
                </c:pt>
                <c:pt idx="3">
                  <c:v>8.0372379999999986</c:v>
                </c:pt>
                <c:pt idx="4">
                  <c:v>21.533279999999998</c:v>
                </c:pt>
                <c:pt idx="5">
                  <c:v>20.470741000000004</c:v>
                </c:pt>
                <c:pt idx="6">
                  <c:v>48.561298000000008</c:v>
                </c:pt>
                <c:pt idx="7">
                  <c:v>44.701444000000002</c:v>
                </c:pt>
                <c:pt idx="8">
                  <c:v>38.497743999999983</c:v>
                </c:pt>
                <c:pt idx="9">
                  <c:v>35.915016000000001</c:v>
                </c:pt>
                <c:pt idx="10">
                  <c:v>13.909621999999999</c:v>
                </c:pt>
                <c:pt idx="11">
                  <c:v>13.407902000000002</c:v>
                </c:pt>
                <c:pt idx="12">
                  <c:v>6.4358019999999989</c:v>
                </c:pt>
                <c:pt idx="13">
                  <c:v>5.7427730000000015</c:v>
                </c:pt>
              </c:numCache>
            </c:numRef>
          </c:xVal>
          <c:yVal>
            <c:numRef>
              <c:f>'REduced data MPASS'!$N$140:$N$155</c:f>
              <c:numCache>
                <c:formatCode>General</c:formatCode>
                <c:ptCount val="14"/>
                <c:pt idx="0">
                  <c:v>9.5508775000000018E-2</c:v>
                </c:pt>
                <c:pt idx="1">
                  <c:v>3.5698112500000004E-2</c:v>
                </c:pt>
                <c:pt idx="2">
                  <c:v>1.5548875E-2</c:v>
                </c:pt>
                <c:pt idx="3">
                  <c:v>1.6491112499999998E-2</c:v>
                </c:pt>
                <c:pt idx="4">
                  <c:v>2.916339250000001E-2</c:v>
                </c:pt>
                <c:pt idx="5">
                  <c:v>2.6176457499999993E-2</c:v>
                </c:pt>
                <c:pt idx="6">
                  <c:v>6.3636763749999992E-2</c:v>
                </c:pt>
                <c:pt idx="7">
                  <c:v>6.1359396249999996E-2</c:v>
                </c:pt>
                <c:pt idx="8">
                  <c:v>4.9652081250000007E-2</c:v>
                </c:pt>
                <c:pt idx="9">
                  <c:v>4.8511509999999994E-2</c:v>
                </c:pt>
                <c:pt idx="10">
                  <c:v>1.4903987499999997E-2</c:v>
                </c:pt>
                <c:pt idx="11">
                  <c:v>1.85432325E-2</c:v>
                </c:pt>
                <c:pt idx="12">
                  <c:v>9.2544512499999967E-3</c:v>
                </c:pt>
                <c:pt idx="13">
                  <c:v>9.056092499999998E-3</c:v>
                </c:pt>
              </c:numCache>
            </c:numRef>
          </c:yVal>
          <c:smooth val="0"/>
        </c:ser>
        <c:dLbls>
          <c:showLegendKey val="0"/>
          <c:showVal val="0"/>
          <c:showCatName val="0"/>
          <c:showSerName val="0"/>
          <c:showPercent val="0"/>
          <c:showBubbleSize val="0"/>
        </c:dLbls>
        <c:axId val="302509440"/>
        <c:axId val="302130688"/>
      </c:scatterChart>
      <c:valAx>
        <c:axId val="302509440"/>
        <c:scaling>
          <c:orientation val="minMax"/>
        </c:scaling>
        <c:delete val="0"/>
        <c:axPos val="b"/>
        <c:title>
          <c:tx>
            <c:rich>
              <a:bodyPr/>
              <a:lstStyle/>
              <a:p>
                <a:pPr>
                  <a:defRPr sz="2400"/>
                </a:pPr>
                <a:r>
                  <a:rPr lang="en-US" sz="2400">
                    <a:latin typeface="Arial" pitchFamily="34" charset="0"/>
                    <a:cs typeface="Arial" pitchFamily="34" charset="0"/>
                  </a:rPr>
                  <a:t>DustTrak</a:t>
                </a:r>
              </a:p>
            </c:rich>
          </c:tx>
          <c:layout>
            <c:manualLayout>
              <c:xMode val="edge"/>
              <c:yMode val="edge"/>
              <c:x val="0.25212325313180445"/>
              <c:y val="0.95003111868298518"/>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302130688"/>
        <c:crosses val="autoZero"/>
        <c:crossBetween val="midCat"/>
      </c:valAx>
      <c:valAx>
        <c:axId val="302130688"/>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MPASS</a:t>
                </a:r>
                <a:r>
                  <a:rPr lang="en-US" sz="2400" baseline="0">
                    <a:latin typeface="Arial" pitchFamily="34" charset="0"/>
                    <a:cs typeface="Arial" pitchFamily="34" charset="0"/>
                  </a:rPr>
                  <a:t> 2nd</a:t>
                </a:r>
                <a:endParaRPr lang="en-US" sz="2400">
                  <a:latin typeface="Arial" pitchFamily="34" charset="0"/>
                  <a:cs typeface="Arial" pitchFamily="34" charset="0"/>
                </a:endParaRPr>
              </a:p>
            </c:rich>
          </c:tx>
          <c:layout>
            <c:manualLayout>
              <c:xMode val="edge"/>
              <c:yMode val="edge"/>
              <c:x val="2.1178994538471177E-2"/>
              <c:y val="0.31500820642316779"/>
            </c:manualLayout>
          </c:layout>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2509440"/>
        <c:crosses val="autoZero"/>
        <c:crossBetween val="midCat"/>
      </c:valAx>
    </c:plotArea>
    <c:legend>
      <c:legendPos val="r"/>
      <c:overlay val="0"/>
      <c:txPr>
        <a:bodyPr/>
        <a:lstStyle/>
        <a:p>
          <a:pPr>
            <a:defRPr sz="28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landscape"/>
  </c:printSettings>
</c:chartSpace>
</file>

<file path=xl/charts/chart10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484206681956964"/>
          <c:y val="0.13672799706742203"/>
          <c:w val="0.64519042760575473"/>
          <c:h val="0.71545102591344867"/>
        </c:manualLayout>
      </c:layout>
      <c:scatterChart>
        <c:scatterStyle val="lineMarker"/>
        <c:varyColors val="0"/>
        <c:ser>
          <c:idx val="1"/>
          <c:order val="0"/>
          <c:tx>
            <c:v>Kapton</c:v>
          </c:tx>
          <c:spPr>
            <a:ln w="28575">
              <a:noFill/>
            </a:ln>
          </c:spPr>
          <c:xVal>
            <c:numRef>
              <c:f>'Reduced Data with STS Det'!$Z$8:$Z$15</c:f>
              <c:numCache>
                <c:formatCode>0.00</c:formatCode>
                <c:ptCount val="6"/>
                <c:pt idx="0">
                  <c:v>0.57388227272727299</c:v>
                </c:pt>
                <c:pt idx="1">
                  <c:v>0.52128999999999959</c:v>
                </c:pt>
                <c:pt idx="2">
                  <c:v>0.31796449999999865</c:v>
                </c:pt>
                <c:pt idx="3">
                  <c:v>0.20269850000000034</c:v>
                </c:pt>
                <c:pt idx="4">
                  <c:v>0.56629800000000063</c:v>
                </c:pt>
                <c:pt idx="5">
                  <c:v>0.21418850000000234</c:v>
                </c:pt>
              </c:numCache>
            </c:numRef>
          </c:xVal>
          <c:yVal>
            <c:numRef>
              <c:f>'Reduced Data with STS Det'!$H$8:$H$15</c:f>
              <c:numCache>
                <c:formatCode>0.00000</c:formatCode>
                <c:ptCount val="6"/>
                <c:pt idx="0">
                  <c:v>4.2031577272727265</c:v>
                </c:pt>
                <c:pt idx="1">
                  <c:v>5.0839389999999991</c:v>
                </c:pt>
                <c:pt idx="2">
                  <c:v>0.89775074999999982</c:v>
                </c:pt>
                <c:pt idx="3">
                  <c:v>0.74995434999999999</c:v>
                </c:pt>
                <c:pt idx="4">
                  <c:v>5.4159850000000009</c:v>
                </c:pt>
                <c:pt idx="5">
                  <c:v>0.76524354999999988</c:v>
                </c:pt>
              </c:numCache>
            </c:numRef>
          </c:yVal>
          <c:smooth val="0"/>
        </c:ser>
        <c:ser>
          <c:idx val="0"/>
          <c:order val="1"/>
          <c:tx>
            <c:v>Lampwick</c:v>
          </c:tx>
          <c:spPr>
            <a:ln w="28575">
              <a:noFill/>
            </a:ln>
          </c:spPr>
          <c:xVal>
            <c:numRef>
              <c:f>'Reduced Data with STS Det'!$Z$17:$Z$49</c:f>
              <c:numCache>
                <c:formatCode>0.00</c:formatCode>
                <c:ptCount val="5"/>
                <c:pt idx="0">
                  <c:v>0.58333733333333271</c:v>
                </c:pt>
                <c:pt idx="1">
                  <c:v>0.46519900000000014</c:v>
                </c:pt>
                <c:pt idx="2">
                  <c:v>0.52314749999999854</c:v>
                </c:pt>
                <c:pt idx="3">
                  <c:v>0.53448145238095091</c:v>
                </c:pt>
                <c:pt idx="4">
                  <c:v>0.2334867619047607</c:v>
                </c:pt>
              </c:numCache>
            </c:numRef>
          </c:xVal>
          <c:yVal>
            <c:numRef>
              <c:f>'Reduced Data with STS Det'!$H$17:$H$49</c:f>
              <c:numCache>
                <c:formatCode>0.00000</c:formatCode>
                <c:ptCount val="5"/>
                <c:pt idx="0">
                  <c:v>6.2319949999999986</c:v>
                </c:pt>
                <c:pt idx="1">
                  <c:v>6.2472994999999996</c:v>
                </c:pt>
                <c:pt idx="2">
                  <c:v>6.2574299999999994</c:v>
                </c:pt>
                <c:pt idx="3">
                  <c:v>6.2472694999999998</c:v>
                </c:pt>
                <c:pt idx="4">
                  <c:v>6.2793880000000009</c:v>
                </c:pt>
              </c:numCache>
            </c:numRef>
          </c:yVal>
          <c:smooth val="0"/>
        </c:ser>
        <c:ser>
          <c:idx val="2"/>
          <c:order val="2"/>
          <c:tx>
            <c:v>Pyrell</c:v>
          </c:tx>
          <c:spPr>
            <a:ln w="28575">
              <a:noFill/>
            </a:ln>
          </c:spPr>
          <c:xVal>
            <c:numRef>
              <c:f>'Reduced Data with STS Det'!$Z$50:$Z$52</c:f>
              <c:numCache>
                <c:formatCode>0.00</c:formatCode>
                <c:ptCount val="3"/>
                <c:pt idx="0">
                  <c:v>0.60668950000000077</c:v>
                </c:pt>
                <c:pt idx="1">
                  <c:v>0.81175249999999988</c:v>
                </c:pt>
                <c:pt idx="2">
                  <c:v>0.54109050000000014</c:v>
                </c:pt>
              </c:numCache>
            </c:numRef>
          </c:xVal>
          <c:yVal>
            <c:numRef>
              <c:f>'Reduced Data with STS Det'!$H$50:$H$52</c:f>
              <c:numCache>
                <c:formatCode>0.00000</c:formatCode>
                <c:ptCount val="3"/>
                <c:pt idx="0">
                  <c:v>6.1209414999999989</c:v>
                </c:pt>
                <c:pt idx="1">
                  <c:v>6.2421274999999996</c:v>
                </c:pt>
                <c:pt idx="2">
                  <c:v>6.2836770000000017</c:v>
                </c:pt>
              </c:numCache>
            </c:numRef>
          </c:yVal>
          <c:smooth val="0"/>
        </c:ser>
        <c:ser>
          <c:idx val="3"/>
          <c:order val="3"/>
          <c:tx>
            <c:v>Silicone</c:v>
          </c:tx>
          <c:spPr>
            <a:ln w="28575">
              <a:noFill/>
            </a:ln>
          </c:spPr>
          <c:xVal>
            <c:numRef>
              <c:f>'Reduced Data with STS Det'!$Z$114:$Z$151</c:f>
              <c:numCache>
                <c:formatCode>0.00</c:formatCode>
                <c:ptCount val="4"/>
                <c:pt idx="0">
                  <c:v>0.67530650000000048</c:v>
                </c:pt>
                <c:pt idx="1">
                  <c:v>0.79089299999999962</c:v>
                </c:pt>
                <c:pt idx="2">
                  <c:v>0.99511749999999921</c:v>
                </c:pt>
                <c:pt idx="3">
                  <c:v>0.57979383333333345</c:v>
                </c:pt>
              </c:numCache>
            </c:numRef>
          </c:xVal>
          <c:yVal>
            <c:numRef>
              <c:f>'Reduced Data with STS Det'!$H$114:$H$151</c:f>
              <c:numCache>
                <c:formatCode>0.00000</c:formatCode>
                <c:ptCount val="4"/>
                <c:pt idx="0">
                  <c:v>6.2453619999999983</c:v>
                </c:pt>
                <c:pt idx="1">
                  <c:v>6.2547449999999998</c:v>
                </c:pt>
                <c:pt idx="2">
                  <c:v>6.2384049999999993</c:v>
                </c:pt>
                <c:pt idx="3">
                  <c:v>6.2771294999999991</c:v>
                </c:pt>
              </c:numCache>
            </c:numRef>
          </c:yVal>
          <c:smooth val="0"/>
        </c:ser>
        <c:ser>
          <c:idx val="4"/>
          <c:order val="4"/>
          <c:tx>
            <c:v>Teflon</c:v>
          </c:tx>
          <c:spPr>
            <a:ln w="28575">
              <a:noFill/>
            </a:ln>
          </c:spPr>
          <c:xVal>
            <c:numRef>
              <c:f>'Reduced Data with STS Det'!$Z$152:$Z$156</c:f>
              <c:numCache>
                <c:formatCode>0.00</c:formatCode>
                <c:ptCount val="4"/>
                <c:pt idx="0">
                  <c:v>0.59228949999999969</c:v>
                </c:pt>
                <c:pt idx="1">
                  <c:v>0.49196300000000015</c:v>
                </c:pt>
                <c:pt idx="2">
                  <c:v>0.46179300000000012</c:v>
                </c:pt>
                <c:pt idx="3">
                  <c:v>0.24049449999999961</c:v>
                </c:pt>
              </c:numCache>
            </c:numRef>
          </c:xVal>
          <c:yVal>
            <c:numRef>
              <c:f>'Reduced Data with STS Det'!$H$152:$H$156</c:f>
              <c:numCache>
                <c:formatCode>0.00000</c:formatCode>
                <c:ptCount val="4"/>
                <c:pt idx="0">
                  <c:v>1.6403656500000001</c:v>
                </c:pt>
                <c:pt idx="1">
                  <c:v>0.86352554999999975</c:v>
                </c:pt>
                <c:pt idx="2">
                  <c:v>5.0415189999999992</c:v>
                </c:pt>
                <c:pt idx="3">
                  <c:v>0.96562269999999994</c:v>
                </c:pt>
              </c:numCache>
            </c:numRef>
          </c:yVal>
          <c:smooth val="0"/>
        </c:ser>
        <c:dLbls>
          <c:showLegendKey val="0"/>
          <c:showVal val="0"/>
          <c:showCatName val="0"/>
          <c:showSerName val="0"/>
          <c:showPercent val="0"/>
          <c:showBubbleSize val="0"/>
        </c:dLbls>
        <c:axId val="290636544"/>
        <c:axId val="290638464"/>
      </c:scatterChart>
      <c:valAx>
        <c:axId val="290636544"/>
        <c:scaling>
          <c:orientation val="minMax"/>
        </c:scaling>
        <c:delete val="0"/>
        <c:axPos val="b"/>
        <c:title>
          <c:tx>
            <c:rich>
              <a:bodyPr/>
              <a:lstStyle/>
              <a:p>
                <a:pPr>
                  <a:defRPr sz="2000"/>
                </a:pPr>
                <a:r>
                  <a:rPr lang="en-US" sz="2000">
                    <a:latin typeface="Arial" pitchFamily="34" charset="0"/>
                    <a:cs typeface="Arial" pitchFamily="34" charset="0"/>
                  </a:rPr>
                  <a:t>STS Detector Signal</a:t>
                </a:r>
              </a:p>
            </c:rich>
          </c:tx>
          <c:layout>
            <c:manualLayout>
              <c:xMode val="edge"/>
              <c:yMode val="edge"/>
              <c:x val="0.24718733055092534"/>
              <c:y val="0.92517985611510789"/>
            </c:manualLayout>
          </c:layout>
          <c:overlay val="0"/>
        </c:title>
        <c:numFmt formatCode="0.00" sourceLinked="1"/>
        <c:majorTickMark val="out"/>
        <c:minorTickMark val="none"/>
        <c:tickLblPos val="nextTo"/>
        <c:txPr>
          <a:bodyPr/>
          <a:lstStyle/>
          <a:p>
            <a:pPr>
              <a:defRPr sz="2000" b="1">
                <a:latin typeface="Arial" pitchFamily="34" charset="0"/>
                <a:cs typeface="Arial" pitchFamily="34" charset="0"/>
              </a:defRPr>
            </a:pPr>
            <a:endParaRPr lang="en-US"/>
          </a:p>
        </c:txPr>
        <c:crossAx val="290638464"/>
        <c:crosses val="autoZero"/>
        <c:crossBetween val="midCat"/>
      </c:valAx>
      <c:valAx>
        <c:axId val="290638464"/>
        <c:scaling>
          <c:orientation val="minMax"/>
        </c:scaling>
        <c:delete val="0"/>
        <c:axPos val="l"/>
        <c:majorGridlines/>
        <c:title>
          <c:tx>
            <c:rich>
              <a:bodyPr rot="0" vert="wordArtVert"/>
              <a:lstStyle/>
              <a:p>
                <a:pPr>
                  <a:defRPr sz="2400">
                    <a:latin typeface="Arial" pitchFamily="34" charset="0"/>
                    <a:cs typeface="Arial" pitchFamily="34" charset="0"/>
                  </a:defRPr>
                </a:pPr>
                <a:r>
                  <a:rPr lang="en-US" sz="2400">
                    <a:latin typeface="Arial" pitchFamily="34" charset="0"/>
                    <a:cs typeface="Arial" pitchFamily="34" charset="0"/>
                  </a:rPr>
                  <a:t>ISS Detector Signal</a:t>
                </a:r>
              </a:p>
            </c:rich>
          </c:tx>
          <c:overlay val="0"/>
        </c:title>
        <c:numFmt formatCode="0.0" sourceLinked="0"/>
        <c:majorTickMark val="out"/>
        <c:minorTickMark val="none"/>
        <c:tickLblPos val="nextTo"/>
        <c:txPr>
          <a:bodyPr/>
          <a:lstStyle/>
          <a:p>
            <a:pPr>
              <a:defRPr sz="2000" b="1">
                <a:latin typeface="Arial" pitchFamily="34" charset="0"/>
                <a:cs typeface="Arial" pitchFamily="34" charset="0"/>
              </a:defRPr>
            </a:pPr>
            <a:endParaRPr lang="en-US"/>
          </a:p>
        </c:txPr>
        <c:crossAx val="290636544"/>
        <c:crosses val="autoZero"/>
        <c:crossBetween val="midCat"/>
      </c:valAx>
    </c:plotArea>
    <c:legend>
      <c:legendPos val="r"/>
      <c:overlay val="0"/>
      <c:txPr>
        <a:bodyPr/>
        <a:lstStyle/>
        <a:p>
          <a:pPr>
            <a:defRPr sz="2000" b="1">
              <a:latin typeface="Arial" pitchFamily="34" charset="0"/>
              <a:cs typeface="Arial" pitchFamily="34" charset="0"/>
            </a:defRPr>
          </a:pPr>
          <a:endParaRPr lang="en-US"/>
        </a:p>
      </c:txPr>
    </c:legend>
    <c:plotVisOnly val="1"/>
    <c:dispBlanksAs val="gap"/>
    <c:showDLblsOverMax val="0"/>
  </c:chart>
  <c:printSettings>
    <c:headerFooter/>
    <c:pageMargins b="0.75" l="0.7" r="0.7" t="0.75" header="0.3" footer="0.3"/>
    <c:pageSetup orientation="landscape"/>
  </c:printSettings>
  <c:userShapes r:id="rId1"/>
</c:chartSpace>
</file>

<file path=xl/charts/chart10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484206681956964"/>
          <c:y val="0.13234570139164259"/>
          <c:w val="0.67042446907755215"/>
          <c:h val="0.75135200685874148"/>
        </c:manualLayout>
      </c:layout>
      <c:scatterChart>
        <c:scatterStyle val="lineMarker"/>
        <c:varyColors val="0"/>
        <c:ser>
          <c:idx val="1"/>
          <c:order val="0"/>
          <c:tx>
            <c:v>Kapton</c:v>
          </c:tx>
          <c:spPr>
            <a:ln w="28575">
              <a:noFill/>
            </a:ln>
          </c:spPr>
          <c:xVal>
            <c:numRef>
              <c:f>'Reduced Data with STS Det'!$K$8:$K$14</c:f>
              <c:numCache>
                <c:formatCode>_(* #,##0.00_);_(* \(#,##0.00\);_(* "-"??_);_(@_)</c:formatCode>
                <c:ptCount val="5"/>
                <c:pt idx="0">
                  <c:v>1994241.0380439789</c:v>
                </c:pt>
                <c:pt idx="1">
                  <c:v>1390760.7766112036</c:v>
                </c:pt>
                <c:pt idx="2">
                  <c:v>1112405.3813294948</c:v>
                </c:pt>
                <c:pt idx="3">
                  <c:v>1737499.3852767106</c:v>
                </c:pt>
                <c:pt idx="4">
                  <c:v>1615017.6733915848</c:v>
                </c:pt>
              </c:numCache>
            </c:numRef>
          </c:xVal>
          <c:yVal>
            <c:numRef>
              <c:f>'Reduced Data with STS Det'!$H$8:$H$15</c:f>
              <c:numCache>
                <c:formatCode>0.00000</c:formatCode>
                <c:ptCount val="6"/>
                <c:pt idx="0">
                  <c:v>4.2031577272727265</c:v>
                </c:pt>
                <c:pt idx="1">
                  <c:v>5.0839389999999991</c:v>
                </c:pt>
                <c:pt idx="2">
                  <c:v>0.89775074999999982</c:v>
                </c:pt>
                <c:pt idx="3">
                  <c:v>0.74995434999999999</c:v>
                </c:pt>
                <c:pt idx="4">
                  <c:v>5.4159850000000009</c:v>
                </c:pt>
                <c:pt idx="5">
                  <c:v>0.76524354999999988</c:v>
                </c:pt>
              </c:numCache>
            </c:numRef>
          </c:yVal>
          <c:smooth val="0"/>
        </c:ser>
        <c:ser>
          <c:idx val="0"/>
          <c:order val="1"/>
          <c:tx>
            <c:v>Lampwick</c:v>
          </c:tx>
          <c:spPr>
            <a:ln w="28575">
              <a:noFill/>
            </a:ln>
          </c:spPr>
          <c:xVal>
            <c:numRef>
              <c:f>'Reduced Data with STS Det'!$K$17:$K$49</c:f>
              <c:numCache>
                <c:formatCode>_(* #,##0.00_);_(* \(#,##0.00\);_(* "-"??_);_(@_)</c:formatCode>
                <c:ptCount val="5"/>
                <c:pt idx="0">
                  <c:v>1644842.7294187157</c:v>
                </c:pt>
                <c:pt idx="1">
                  <c:v>1162148.7250497313</c:v>
                </c:pt>
                <c:pt idx="2">
                  <c:v>1251718.8795930552</c:v>
                </c:pt>
                <c:pt idx="3">
                  <c:v>2858217.3648894308</c:v>
                </c:pt>
                <c:pt idx="4">
                  <c:v>915311.87562477367</c:v>
                </c:pt>
              </c:numCache>
            </c:numRef>
          </c:xVal>
          <c:yVal>
            <c:numRef>
              <c:f>'Reduced Data with STS Det'!$I$17:$I$49</c:f>
              <c:numCache>
                <c:formatCode>0.00000</c:formatCode>
                <c:ptCount val="5"/>
                <c:pt idx="0">
                  <c:v>4.5496626666666673</c:v>
                </c:pt>
                <c:pt idx="1">
                  <c:v>4.6678009999999999</c:v>
                </c:pt>
                <c:pt idx="2">
                  <c:v>4.5798335000000003</c:v>
                </c:pt>
                <c:pt idx="3">
                  <c:v>4.5754394999999999</c:v>
                </c:pt>
                <c:pt idx="4">
                  <c:v>4.8928252380952379</c:v>
                </c:pt>
              </c:numCache>
            </c:numRef>
          </c:yVal>
          <c:smooth val="0"/>
        </c:ser>
        <c:ser>
          <c:idx val="2"/>
          <c:order val="2"/>
          <c:tx>
            <c:v>Pyrell</c:v>
          </c:tx>
          <c:spPr>
            <a:ln w="28575">
              <a:noFill/>
            </a:ln>
          </c:spPr>
          <c:xVal>
            <c:numRef>
              <c:f>'Reduced Data with STS Det'!$K$50:$K$52</c:f>
              <c:numCache>
                <c:formatCode>_(* #,##0.00_);_(* \(#,##0.00\);_(* "-"??_);_(@_)</c:formatCode>
                <c:ptCount val="3"/>
                <c:pt idx="0">
                  <c:v>1352316.8506269613</c:v>
                </c:pt>
                <c:pt idx="1">
                  <c:v>2924886.3744361638</c:v>
                </c:pt>
                <c:pt idx="2">
                  <c:v>1176224.4595932008</c:v>
                </c:pt>
              </c:numCache>
            </c:numRef>
          </c:xVal>
          <c:yVal>
            <c:numRef>
              <c:f>'Reduced Data with STS Det'!$H$50:$H$52</c:f>
              <c:numCache>
                <c:formatCode>0.00000</c:formatCode>
                <c:ptCount val="3"/>
                <c:pt idx="0">
                  <c:v>6.1209414999999989</c:v>
                </c:pt>
                <c:pt idx="1">
                  <c:v>6.2421274999999996</c:v>
                </c:pt>
                <c:pt idx="2">
                  <c:v>6.2836770000000017</c:v>
                </c:pt>
              </c:numCache>
            </c:numRef>
          </c:yVal>
          <c:smooth val="0"/>
        </c:ser>
        <c:ser>
          <c:idx val="3"/>
          <c:order val="3"/>
          <c:tx>
            <c:v>Silicone</c:v>
          </c:tx>
          <c:spPr>
            <a:ln w="28575">
              <a:noFill/>
            </a:ln>
          </c:spPr>
          <c:xVal>
            <c:numRef>
              <c:f>'Reduced Data with STS Det'!$K$53:$K$151</c:f>
              <c:numCache>
                <c:formatCode>_(* #,##0.00_);_(* \(#,##0.00\);_(* "-"??_);_(@_)</c:formatCode>
                <c:ptCount val="7"/>
                <c:pt idx="0">
                  <c:v>1194104.7590429184</c:v>
                </c:pt>
                <c:pt idx="1">
                  <c:v>1916208.9136147145</c:v>
                </c:pt>
                <c:pt idx="2">
                  <c:v>2576905.5744457017</c:v>
                </c:pt>
                <c:pt idx="3">
                  <c:v>1352021.2260295507</c:v>
                </c:pt>
                <c:pt idx="4">
                  <c:v>2987870.0785916378</c:v>
                </c:pt>
                <c:pt idx="5">
                  <c:v>5719472.6548255282</c:v>
                </c:pt>
                <c:pt idx="6">
                  <c:v>1994125.8786545112</c:v>
                </c:pt>
              </c:numCache>
            </c:numRef>
          </c:xVal>
          <c:yVal>
            <c:numRef>
              <c:f>'Reduced Data with STS Det'!$H$53:$H$151</c:f>
              <c:numCache>
                <c:formatCode>0.00000</c:formatCode>
                <c:ptCount val="7"/>
                <c:pt idx="0">
                  <c:v>6.2938999999999998</c:v>
                </c:pt>
                <c:pt idx="1">
                  <c:v>6.2492080000000003</c:v>
                </c:pt>
                <c:pt idx="2">
                  <c:v>6.2365714999999993</c:v>
                </c:pt>
                <c:pt idx="3">
                  <c:v>6.2453619999999983</c:v>
                </c:pt>
                <c:pt idx="4">
                  <c:v>6.2547449999999998</c:v>
                </c:pt>
                <c:pt idx="5">
                  <c:v>6.2384049999999993</c:v>
                </c:pt>
                <c:pt idx="6">
                  <c:v>6.2771294999999991</c:v>
                </c:pt>
              </c:numCache>
            </c:numRef>
          </c:yVal>
          <c:smooth val="0"/>
        </c:ser>
        <c:ser>
          <c:idx val="4"/>
          <c:order val="4"/>
          <c:tx>
            <c:v>Teflon</c:v>
          </c:tx>
          <c:spPr>
            <a:ln w="28575">
              <a:noFill/>
            </a:ln>
          </c:spPr>
          <c:xVal>
            <c:numRef>
              <c:f>'Reduced Data with STS Det'!$K$152:$K$156</c:f>
              <c:numCache>
                <c:formatCode>_(* #,##0.00_);_(* \(#,##0.00\);_(* "-"??_);_(@_)</c:formatCode>
                <c:ptCount val="4"/>
                <c:pt idx="0">
                  <c:v>1737804.3083343599</c:v>
                </c:pt>
                <c:pt idx="1">
                  <c:v>1291855.5021625953</c:v>
                </c:pt>
                <c:pt idx="2">
                  <c:v>840335.70495541021</c:v>
                </c:pt>
                <c:pt idx="3">
                  <c:v>2774308.1223761402</c:v>
                </c:pt>
              </c:numCache>
            </c:numRef>
          </c:xVal>
          <c:yVal>
            <c:numRef>
              <c:f>'Reduced Data with STS Det'!$H$152:$H$156</c:f>
              <c:numCache>
                <c:formatCode>0.00000</c:formatCode>
                <c:ptCount val="4"/>
                <c:pt idx="0">
                  <c:v>1.6403656500000001</c:v>
                </c:pt>
                <c:pt idx="1">
                  <c:v>0.86352554999999975</c:v>
                </c:pt>
                <c:pt idx="2">
                  <c:v>5.0415189999999992</c:v>
                </c:pt>
                <c:pt idx="3">
                  <c:v>0.96562269999999994</c:v>
                </c:pt>
              </c:numCache>
            </c:numRef>
          </c:yVal>
          <c:smooth val="0"/>
        </c:ser>
        <c:dLbls>
          <c:showLegendKey val="0"/>
          <c:showVal val="0"/>
          <c:showCatName val="0"/>
          <c:showSerName val="0"/>
          <c:showPercent val="0"/>
          <c:showBubbleSize val="0"/>
        </c:dLbls>
        <c:axId val="311933568"/>
        <c:axId val="311943936"/>
      </c:scatterChart>
      <c:valAx>
        <c:axId val="311933568"/>
        <c:scaling>
          <c:orientation val="minMax"/>
        </c:scaling>
        <c:delete val="0"/>
        <c:axPos val="b"/>
        <c:title>
          <c:tx>
            <c:rich>
              <a:bodyPr/>
              <a:lstStyle/>
              <a:p>
                <a:pPr>
                  <a:defRPr sz="2000"/>
                </a:pPr>
                <a:r>
                  <a:rPr lang="en-US" sz="2000">
                    <a:latin typeface="Arial" pitchFamily="34" charset="0"/>
                    <a:cs typeface="Arial" pitchFamily="34" charset="0"/>
                  </a:rPr>
                  <a:t>Number Count</a:t>
                </a:r>
              </a:p>
            </c:rich>
          </c:tx>
          <c:layout>
            <c:manualLayout>
              <c:xMode val="edge"/>
              <c:yMode val="edge"/>
              <c:x val="0.24718733055092534"/>
              <c:y val="0.92517985611510789"/>
            </c:manualLayout>
          </c:layout>
          <c:overlay val="0"/>
        </c:title>
        <c:numFmt formatCode="0.00E+00" sourceLinked="0"/>
        <c:majorTickMark val="out"/>
        <c:minorTickMark val="none"/>
        <c:tickLblPos val="nextTo"/>
        <c:txPr>
          <a:bodyPr/>
          <a:lstStyle/>
          <a:p>
            <a:pPr>
              <a:defRPr sz="2000" b="1">
                <a:latin typeface="Arial" pitchFamily="34" charset="0"/>
                <a:cs typeface="Arial" pitchFamily="34" charset="0"/>
              </a:defRPr>
            </a:pPr>
            <a:endParaRPr lang="en-US"/>
          </a:p>
        </c:txPr>
        <c:crossAx val="311943936"/>
        <c:crosses val="autoZero"/>
        <c:crossBetween val="midCat"/>
      </c:valAx>
      <c:valAx>
        <c:axId val="311943936"/>
        <c:scaling>
          <c:orientation val="minMax"/>
          <c:max val="7"/>
        </c:scaling>
        <c:delete val="0"/>
        <c:axPos val="l"/>
        <c:majorGridlines/>
        <c:title>
          <c:tx>
            <c:rich>
              <a:bodyPr rot="0" vert="wordArtVert"/>
              <a:lstStyle/>
              <a:p>
                <a:pPr>
                  <a:defRPr sz="2400">
                    <a:latin typeface="Arial" pitchFamily="34" charset="0"/>
                    <a:cs typeface="Arial" pitchFamily="34" charset="0"/>
                  </a:defRPr>
                </a:pPr>
                <a:r>
                  <a:rPr lang="en-US" sz="2400">
                    <a:latin typeface="Arial" pitchFamily="34" charset="0"/>
                    <a:cs typeface="Arial" pitchFamily="34" charset="0"/>
                  </a:rPr>
                  <a:t>ISS Detector Signal</a:t>
                </a:r>
              </a:p>
            </c:rich>
          </c:tx>
          <c:overlay val="0"/>
        </c:title>
        <c:numFmt formatCode="0.0" sourceLinked="0"/>
        <c:majorTickMark val="out"/>
        <c:minorTickMark val="none"/>
        <c:tickLblPos val="nextTo"/>
        <c:txPr>
          <a:bodyPr/>
          <a:lstStyle/>
          <a:p>
            <a:pPr>
              <a:defRPr sz="2000" b="1">
                <a:latin typeface="Arial" pitchFamily="34" charset="0"/>
                <a:cs typeface="Arial" pitchFamily="34" charset="0"/>
              </a:defRPr>
            </a:pPr>
            <a:endParaRPr lang="en-US"/>
          </a:p>
        </c:txPr>
        <c:crossAx val="311933568"/>
        <c:crosses val="autoZero"/>
        <c:crossBetween val="midCat"/>
      </c:valAx>
    </c:plotArea>
    <c:legend>
      <c:legendPos val="r"/>
      <c:overlay val="0"/>
      <c:txPr>
        <a:bodyPr/>
        <a:lstStyle/>
        <a:p>
          <a:pPr>
            <a:defRPr sz="2000" b="1">
              <a:latin typeface="Arial" pitchFamily="34" charset="0"/>
              <a:cs typeface="Arial" pitchFamily="34" charset="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10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109397955621175"/>
          <c:y val="0.13234572021208346"/>
          <c:w val="0.655577579091838"/>
          <c:h val="0.72269871172980171"/>
        </c:manualLayout>
      </c:layout>
      <c:scatterChart>
        <c:scatterStyle val="lineMarker"/>
        <c:varyColors val="0"/>
        <c:ser>
          <c:idx val="1"/>
          <c:order val="0"/>
          <c:tx>
            <c:v>Kapton</c:v>
          </c:tx>
          <c:spPr>
            <a:ln w="28575">
              <a:noFill/>
            </a:ln>
          </c:spPr>
          <c:marker>
            <c:symbol val="square"/>
            <c:size val="10"/>
          </c:marker>
          <c:xVal>
            <c:numRef>
              <c:f>'Reduced Data with STS Det'!$K$8:$K$14</c:f>
              <c:numCache>
                <c:formatCode>_(* #,##0.00_);_(* \(#,##0.00\);_(* "-"??_);_(@_)</c:formatCode>
                <c:ptCount val="5"/>
                <c:pt idx="0">
                  <c:v>1994241.0380439789</c:v>
                </c:pt>
                <c:pt idx="1">
                  <c:v>1390760.7766112036</c:v>
                </c:pt>
                <c:pt idx="2">
                  <c:v>1112405.3813294948</c:v>
                </c:pt>
                <c:pt idx="3">
                  <c:v>1737499.3852767106</c:v>
                </c:pt>
                <c:pt idx="4">
                  <c:v>1615017.6733915848</c:v>
                </c:pt>
              </c:numCache>
            </c:numRef>
          </c:xVal>
          <c:yVal>
            <c:numRef>
              <c:f>'Reduced Data with STS Det'!$Z$8:$Z$14</c:f>
              <c:numCache>
                <c:formatCode>0.00</c:formatCode>
                <c:ptCount val="5"/>
                <c:pt idx="0">
                  <c:v>0.57388227272727299</c:v>
                </c:pt>
                <c:pt idx="1">
                  <c:v>0.52128999999999959</c:v>
                </c:pt>
                <c:pt idx="2">
                  <c:v>0.31796449999999865</c:v>
                </c:pt>
                <c:pt idx="3">
                  <c:v>0.20269850000000034</c:v>
                </c:pt>
                <c:pt idx="4">
                  <c:v>0.56629800000000063</c:v>
                </c:pt>
              </c:numCache>
            </c:numRef>
          </c:yVal>
          <c:smooth val="0"/>
        </c:ser>
        <c:ser>
          <c:idx val="0"/>
          <c:order val="1"/>
          <c:tx>
            <c:v>Lampwick</c:v>
          </c:tx>
          <c:spPr>
            <a:ln w="28575">
              <a:noFill/>
            </a:ln>
          </c:spPr>
          <c:marker>
            <c:symbol val="diamond"/>
            <c:size val="10"/>
          </c:marker>
          <c:xVal>
            <c:numRef>
              <c:f>'Reduced Data with STS Det'!$K$17:$K$49</c:f>
              <c:numCache>
                <c:formatCode>_(* #,##0.00_);_(* \(#,##0.00\);_(* "-"??_);_(@_)</c:formatCode>
                <c:ptCount val="5"/>
                <c:pt idx="0">
                  <c:v>1644842.7294187157</c:v>
                </c:pt>
                <c:pt idx="1">
                  <c:v>1162148.7250497313</c:v>
                </c:pt>
                <c:pt idx="2">
                  <c:v>1251718.8795930552</c:v>
                </c:pt>
                <c:pt idx="3">
                  <c:v>2858217.3648894308</c:v>
                </c:pt>
                <c:pt idx="4">
                  <c:v>915311.87562477367</c:v>
                </c:pt>
              </c:numCache>
            </c:numRef>
          </c:xVal>
          <c:yVal>
            <c:numRef>
              <c:f>'Reduced Data with STS Det'!$Z$17:$Z$49</c:f>
              <c:numCache>
                <c:formatCode>0.00</c:formatCode>
                <c:ptCount val="5"/>
                <c:pt idx="0">
                  <c:v>0.58333733333333271</c:v>
                </c:pt>
                <c:pt idx="1">
                  <c:v>0.46519900000000014</c:v>
                </c:pt>
                <c:pt idx="2">
                  <c:v>0.52314749999999854</c:v>
                </c:pt>
                <c:pt idx="3">
                  <c:v>0.53448145238095091</c:v>
                </c:pt>
                <c:pt idx="4">
                  <c:v>0.2334867619047607</c:v>
                </c:pt>
              </c:numCache>
            </c:numRef>
          </c:yVal>
          <c:smooth val="0"/>
        </c:ser>
        <c:ser>
          <c:idx val="2"/>
          <c:order val="2"/>
          <c:tx>
            <c:v>Pyrell</c:v>
          </c:tx>
          <c:spPr>
            <a:ln w="28575">
              <a:noFill/>
            </a:ln>
          </c:spPr>
          <c:marker>
            <c:symbol val="triangle"/>
            <c:size val="10"/>
          </c:marker>
          <c:xVal>
            <c:numRef>
              <c:f>'Reduced Data with STS Det'!$K$50:$K$52</c:f>
              <c:numCache>
                <c:formatCode>_(* #,##0.00_);_(* \(#,##0.00\);_(* "-"??_);_(@_)</c:formatCode>
                <c:ptCount val="3"/>
                <c:pt idx="0">
                  <c:v>1352316.8506269613</c:v>
                </c:pt>
                <c:pt idx="1">
                  <c:v>2924886.3744361638</c:v>
                </c:pt>
                <c:pt idx="2">
                  <c:v>1176224.4595932008</c:v>
                </c:pt>
              </c:numCache>
            </c:numRef>
          </c:xVal>
          <c:yVal>
            <c:numRef>
              <c:f>'Reduced Data with STS Det'!$Z$50:$Z$52</c:f>
              <c:numCache>
                <c:formatCode>0.00</c:formatCode>
                <c:ptCount val="3"/>
                <c:pt idx="0">
                  <c:v>0.60668950000000077</c:v>
                </c:pt>
                <c:pt idx="1">
                  <c:v>0.81175249999999988</c:v>
                </c:pt>
                <c:pt idx="2">
                  <c:v>0.54109050000000014</c:v>
                </c:pt>
              </c:numCache>
            </c:numRef>
          </c:yVal>
          <c:smooth val="0"/>
        </c:ser>
        <c:ser>
          <c:idx val="3"/>
          <c:order val="3"/>
          <c:tx>
            <c:v>Silicone</c:v>
          </c:tx>
          <c:spPr>
            <a:ln w="28575">
              <a:noFill/>
            </a:ln>
          </c:spPr>
          <c:marker>
            <c:symbol val="x"/>
            <c:size val="10"/>
          </c:marker>
          <c:xVal>
            <c:numRef>
              <c:f>'Reduced Data with STS Det'!$K$53:$K$151</c:f>
              <c:numCache>
                <c:formatCode>_(* #,##0.00_);_(* \(#,##0.00\);_(* "-"??_);_(@_)</c:formatCode>
                <c:ptCount val="7"/>
                <c:pt idx="0">
                  <c:v>1194104.7590429184</c:v>
                </c:pt>
                <c:pt idx="1">
                  <c:v>1916208.9136147145</c:v>
                </c:pt>
                <c:pt idx="2">
                  <c:v>2576905.5744457017</c:v>
                </c:pt>
                <c:pt idx="3">
                  <c:v>1352021.2260295507</c:v>
                </c:pt>
                <c:pt idx="4">
                  <c:v>2987870.0785916378</c:v>
                </c:pt>
                <c:pt idx="5">
                  <c:v>5719472.6548255282</c:v>
                </c:pt>
                <c:pt idx="6">
                  <c:v>1994125.8786545112</c:v>
                </c:pt>
              </c:numCache>
            </c:numRef>
          </c:xVal>
          <c:yVal>
            <c:numRef>
              <c:f>'Reduced Data with STS Det'!$Z$53:$Z$151</c:f>
              <c:numCache>
                <c:formatCode>0.00</c:formatCode>
                <c:ptCount val="7"/>
                <c:pt idx="0">
                  <c:v>0.73939999999999984</c:v>
                </c:pt>
                <c:pt idx="1">
                  <c:v>0.85898249999999887</c:v>
                </c:pt>
                <c:pt idx="2">
                  <c:v>0.92370950000000018</c:v>
                </c:pt>
                <c:pt idx="3">
                  <c:v>0.67530650000000048</c:v>
                </c:pt>
                <c:pt idx="4">
                  <c:v>0.79089299999999962</c:v>
                </c:pt>
                <c:pt idx="5">
                  <c:v>0.99511749999999921</c:v>
                </c:pt>
                <c:pt idx="6">
                  <c:v>0.57979383333333345</c:v>
                </c:pt>
              </c:numCache>
            </c:numRef>
          </c:yVal>
          <c:smooth val="0"/>
        </c:ser>
        <c:ser>
          <c:idx val="4"/>
          <c:order val="4"/>
          <c:tx>
            <c:v>Teflon</c:v>
          </c:tx>
          <c:spPr>
            <a:ln w="28575">
              <a:noFill/>
            </a:ln>
          </c:spPr>
          <c:marker>
            <c:symbol val="star"/>
            <c:size val="10"/>
          </c:marker>
          <c:xVal>
            <c:numRef>
              <c:f>'Reduced Data with STS Det'!$K$152:$K$156</c:f>
              <c:numCache>
                <c:formatCode>_(* #,##0.00_);_(* \(#,##0.00\);_(* "-"??_);_(@_)</c:formatCode>
                <c:ptCount val="4"/>
                <c:pt idx="0">
                  <c:v>1737804.3083343599</c:v>
                </c:pt>
                <c:pt idx="1">
                  <c:v>1291855.5021625953</c:v>
                </c:pt>
                <c:pt idx="2">
                  <c:v>840335.70495541021</c:v>
                </c:pt>
                <c:pt idx="3">
                  <c:v>2774308.1223761402</c:v>
                </c:pt>
              </c:numCache>
            </c:numRef>
          </c:xVal>
          <c:yVal>
            <c:numRef>
              <c:f>'Reduced Data with STS Det'!$Z$152:$Z$156</c:f>
              <c:numCache>
                <c:formatCode>0.00</c:formatCode>
                <c:ptCount val="4"/>
                <c:pt idx="0">
                  <c:v>0.59228949999999969</c:v>
                </c:pt>
                <c:pt idx="1">
                  <c:v>0.49196300000000015</c:v>
                </c:pt>
                <c:pt idx="2">
                  <c:v>0.46179300000000012</c:v>
                </c:pt>
                <c:pt idx="3">
                  <c:v>0.24049449999999961</c:v>
                </c:pt>
              </c:numCache>
            </c:numRef>
          </c:yVal>
          <c:smooth val="0"/>
        </c:ser>
        <c:dLbls>
          <c:showLegendKey val="0"/>
          <c:showVal val="0"/>
          <c:showCatName val="0"/>
          <c:showSerName val="0"/>
          <c:showPercent val="0"/>
          <c:showBubbleSize val="0"/>
        </c:dLbls>
        <c:axId val="302419968"/>
        <c:axId val="302421888"/>
      </c:scatterChart>
      <c:valAx>
        <c:axId val="302419968"/>
        <c:scaling>
          <c:orientation val="minMax"/>
        </c:scaling>
        <c:delete val="0"/>
        <c:axPos val="b"/>
        <c:title>
          <c:tx>
            <c:rich>
              <a:bodyPr/>
              <a:lstStyle/>
              <a:p>
                <a:pPr>
                  <a:defRPr sz="2400"/>
                </a:pPr>
                <a:r>
                  <a:rPr lang="en-US" sz="2400">
                    <a:latin typeface="Arial" pitchFamily="34" charset="0"/>
                    <a:cs typeface="Arial" pitchFamily="34" charset="0"/>
                  </a:rPr>
                  <a:t>Number Count (particles/cc)</a:t>
                </a:r>
              </a:p>
            </c:rich>
          </c:tx>
          <c:layout>
            <c:manualLayout>
              <c:xMode val="edge"/>
              <c:yMode val="edge"/>
              <c:x val="0.24718733055092534"/>
              <c:y val="0.92517985611510789"/>
            </c:manualLayout>
          </c:layout>
          <c:overlay val="0"/>
        </c:title>
        <c:numFmt formatCode="0.00E+00" sourceLinked="0"/>
        <c:majorTickMark val="out"/>
        <c:minorTickMark val="none"/>
        <c:tickLblPos val="nextTo"/>
        <c:txPr>
          <a:bodyPr/>
          <a:lstStyle/>
          <a:p>
            <a:pPr>
              <a:defRPr sz="2400" b="1">
                <a:latin typeface="Arial" pitchFamily="34" charset="0"/>
                <a:cs typeface="Arial" pitchFamily="34" charset="0"/>
              </a:defRPr>
            </a:pPr>
            <a:endParaRPr lang="en-US"/>
          </a:p>
        </c:txPr>
        <c:crossAx val="302421888"/>
        <c:crosses val="autoZero"/>
        <c:crossBetween val="midCat"/>
      </c:valAx>
      <c:valAx>
        <c:axId val="302421888"/>
        <c:scaling>
          <c:orientation val="minMax"/>
        </c:scaling>
        <c:delete val="0"/>
        <c:axPos val="l"/>
        <c:majorGridlines/>
        <c:title>
          <c:tx>
            <c:rich>
              <a:bodyPr rot="-5400000" vert="horz"/>
              <a:lstStyle/>
              <a:p>
                <a:pPr>
                  <a:defRPr sz="2400">
                    <a:latin typeface="Arial" pitchFamily="34" charset="0"/>
                    <a:cs typeface="Arial" pitchFamily="34" charset="0"/>
                  </a:defRPr>
                </a:pPr>
                <a:r>
                  <a:rPr lang="en-US" sz="2400">
                    <a:latin typeface="Arial" pitchFamily="34" charset="0"/>
                    <a:cs typeface="Arial" pitchFamily="34" charset="0"/>
                  </a:rPr>
                  <a:t>STS Detector Signal (V)</a:t>
                </a:r>
              </a:p>
            </c:rich>
          </c:tx>
          <c:overlay val="0"/>
        </c:title>
        <c:numFmt formatCode="0.0" sourceLinked="0"/>
        <c:majorTickMark val="out"/>
        <c:minorTickMark val="none"/>
        <c:tickLblPos val="nextTo"/>
        <c:txPr>
          <a:bodyPr/>
          <a:lstStyle/>
          <a:p>
            <a:pPr>
              <a:defRPr sz="2400" b="1">
                <a:latin typeface="Arial" pitchFamily="34" charset="0"/>
                <a:cs typeface="Arial" pitchFamily="34" charset="0"/>
              </a:defRPr>
            </a:pPr>
            <a:endParaRPr lang="en-US"/>
          </a:p>
        </c:txPr>
        <c:crossAx val="302419968"/>
        <c:crosses val="autoZero"/>
        <c:crossBetween val="midCat"/>
      </c:valAx>
    </c:plotArea>
    <c:legend>
      <c:legendPos val="r"/>
      <c:overlay val="0"/>
      <c:txPr>
        <a:bodyPr/>
        <a:lstStyle/>
        <a:p>
          <a:pPr>
            <a:defRPr sz="24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portrait"/>
  </c:printSettings>
  <c:userShapes r:id="rId1"/>
</c:chartSpace>
</file>

<file path=xl/charts/chart10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Mass</a:t>
            </a:r>
            <a:r>
              <a:rPr lang="en-US" baseline="0"/>
              <a:t> loss ground tests</a:t>
            </a:r>
            <a:endParaRPr lang="en-US"/>
          </a:p>
        </c:rich>
      </c:tx>
      <c:overlay val="0"/>
    </c:title>
    <c:autoTitleDeleted val="0"/>
    <c:plotArea>
      <c:layout/>
      <c:scatterChart>
        <c:scatterStyle val="smoothMarker"/>
        <c:varyColors val="0"/>
        <c:ser>
          <c:idx val="0"/>
          <c:order val="0"/>
          <c:tx>
            <c:strRef>
              <c:f>'Ground weight loss'!$B$3</c:f>
              <c:strCache>
                <c:ptCount val="1"/>
                <c:pt idx="0">
                  <c:v>Teflon</c:v>
                </c:pt>
              </c:strCache>
            </c:strRef>
          </c:tx>
          <c:xVal>
            <c:numRef>
              <c:f>'Ground weight loss'!$BZ$3:$BZ$6</c:f>
              <c:numCache>
                <c:formatCode>General</c:formatCode>
                <c:ptCount val="4"/>
                <c:pt idx="0">
                  <c:v>500.40751723792681</c:v>
                </c:pt>
                <c:pt idx="1">
                  <c:v>500.40751723792681</c:v>
                </c:pt>
                <c:pt idx="2">
                  <c:v>509.15201491667892</c:v>
                </c:pt>
                <c:pt idx="3">
                  <c:v>509.15201491667892</c:v>
                </c:pt>
              </c:numCache>
            </c:numRef>
          </c:xVal>
          <c:yVal>
            <c:numRef>
              <c:f>'Ground weight loss'!$CA$3:$CA$6</c:f>
              <c:numCache>
                <c:formatCode>General</c:formatCode>
                <c:ptCount val="4"/>
                <c:pt idx="0">
                  <c:v>2.77</c:v>
                </c:pt>
                <c:pt idx="1">
                  <c:v>2.77</c:v>
                </c:pt>
                <c:pt idx="2">
                  <c:v>6.71</c:v>
                </c:pt>
                <c:pt idx="3">
                  <c:v>6.71</c:v>
                </c:pt>
              </c:numCache>
            </c:numRef>
          </c:yVal>
          <c:smooth val="1"/>
        </c:ser>
        <c:ser>
          <c:idx val="1"/>
          <c:order val="1"/>
          <c:tx>
            <c:strRef>
              <c:f>'Ground weight loss'!$B$7</c:f>
              <c:strCache>
                <c:ptCount val="1"/>
                <c:pt idx="0">
                  <c:v>Kapton</c:v>
                </c:pt>
              </c:strCache>
            </c:strRef>
          </c:tx>
          <c:xVal>
            <c:numRef>
              <c:f>'Ground weight loss'!$BZ$7:$BZ$10</c:f>
              <c:numCache>
                <c:formatCode>General</c:formatCode>
                <c:ptCount val="4"/>
                <c:pt idx="0">
                  <c:v>512.68987999345472</c:v>
                </c:pt>
                <c:pt idx="1">
                  <c:v>512.68987999345472</c:v>
                </c:pt>
                <c:pt idx="2">
                  <c:v>558.39108509647372</c:v>
                </c:pt>
                <c:pt idx="3">
                  <c:v>558.39108509647372</c:v>
                </c:pt>
              </c:numCache>
            </c:numRef>
          </c:xVal>
          <c:yVal>
            <c:numRef>
              <c:f>'Ground weight loss'!$CA$7:$CA$10</c:f>
              <c:numCache>
                <c:formatCode>General</c:formatCode>
                <c:ptCount val="4"/>
                <c:pt idx="0">
                  <c:v>1.38</c:v>
                </c:pt>
                <c:pt idx="1">
                  <c:v>1.38</c:v>
                </c:pt>
                <c:pt idx="2">
                  <c:v>13.67</c:v>
                </c:pt>
                <c:pt idx="3">
                  <c:v>13.67</c:v>
                </c:pt>
              </c:numCache>
            </c:numRef>
          </c:yVal>
          <c:smooth val="1"/>
        </c:ser>
        <c:ser>
          <c:idx val="2"/>
          <c:order val="2"/>
          <c:tx>
            <c:strRef>
              <c:f>'Ground weight loss'!$B$15</c:f>
              <c:strCache>
                <c:ptCount val="1"/>
                <c:pt idx="0">
                  <c:v>Silicone</c:v>
                </c:pt>
              </c:strCache>
            </c:strRef>
          </c:tx>
          <c:xVal>
            <c:numRef>
              <c:f>'Ground weight loss'!$BZ$15:$BZ$18</c:f>
              <c:numCache>
                <c:formatCode>General</c:formatCode>
                <c:ptCount val="4"/>
                <c:pt idx="0">
                  <c:v>338.43331170875985</c:v>
                </c:pt>
                <c:pt idx="1">
                  <c:v>338.43331170875985</c:v>
                </c:pt>
                <c:pt idx="2">
                  <c:v>366.25763631824799</c:v>
                </c:pt>
                <c:pt idx="3">
                  <c:v>366.25763631824799</c:v>
                </c:pt>
              </c:numCache>
            </c:numRef>
          </c:xVal>
          <c:yVal>
            <c:numRef>
              <c:f>'Ground weight loss'!$CA$15:$CA$18</c:f>
              <c:numCache>
                <c:formatCode>General</c:formatCode>
                <c:ptCount val="4"/>
                <c:pt idx="0">
                  <c:v>1.73</c:v>
                </c:pt>
                <c:pt idx="1">
                  <c:v>1.73</c:v>
                </c:pt>
                <c:pt idx="2">
                  <c:v>4.16</c:v>
                </c:pt>
                <c:pt idx="3">
                  <c:v>4.16</c:v>
                </c:pt>
              </c:numCache>
            </c:numRef>
          </c:yVal>
          <c:smooth val="1"/>
        </c:ser>
        <c:ser>
          <c:idx val="3"/>
          <c:order val="3"/>
          <c:tx>
            <c:strRef>
              <c:f>'Ground weight loss'!$B$19</c:f>
              <c:strCache>
                <c:ptCount val="1"/>
                <c:pt idx="0">
                  <c:v>Pyrell</c:v>
                </c:pt>
              </c:strCache>
            </c:strRef>
          </c:tx>
          <c:xVal>
            <c:numRef>
              <c:f>'Ground weight loss'!$BZ$19:$BZ$22</c:f>
              <c:numCache>
                <c:formatCode>General</c:formatCode>
                <c:ptCount val="4"/>
                <c:pt idx="0">
                  <c:v>224.97625551094046</c:v>
                </c:pt>
                <c:pt idx="1">
                  <c:v>224.97625551094046</c:v>
                </c:pt>
                <c:pt idx="2">
                  <c:v>233.16472059121176</c:v>
                </c:pt>
                <c:pt idx="3">
                  <c:v>233.16472059121176</c:v>
                </c:pt>
              </c:numCache>
            </c:numRef>
          </c:xVal>
          <c:yVal>
            <c:numRef>
              <c:f>'Ground weight loss'!$CA$19:$CA$22</c:f>
              <c:numCache>
                <c:formatCode>General</c:formatCode>
                <c:ptCount val="4"/>
                <c:pt idx="0">
                  <c:v>0.72</c:v>
                </c:pt>
                <c:pt idx="1">
                  <c:v>0.72</c:v>
                </c:pt>
                <c:pt idx="2">
                  <c:v>1.0900000000000001</c:v>
                </c:pt>
                <c:pt idx="3">
                  <c:v>1.0900000000000001</c:v>
                </c:pt>
              </c:numCache>
            </c:numRef>
          </c:yVal>
          <c:smooth val="1"/>
        </c:ser>
        <c:ser>
          <c:idx val="4"/>
          <c:order val="4"/>
          <c:tx>
            <c:strRef>
              <c:f>'Ground weight loss'!$CC$27</c:f>
              <c:strCache>
                <c:ptCount val="1"/>
                <c:pt idx="0">
                  <c:v>Pyrell Drum</c:v>
                </c:pt>
              </c:strCache>
            </c:strRef>
          </c:tx>
          <c:spPr>
            <a:ln>
              <a:solidFill>
                <a:schemeClr val="accent4"/>
              </a:solidFill>
            </a:ln>
          </c:spPr>
          <c:marker>
            <c:spPr>
              <a:ln>
                <a:solidFill>
                  <a:schemeClr val="accent4"/>
                </a:solidFill>
              </a:ln>
            </c:spPr>
          </c:marker>
          <c:xVal>
            <c:numRef>
              <c:f>'Ground weight loss'!$BZ$27:$BZ$30</c:f>
              <c:numCache>
                <c:formatCode>General</c:formatCode>
                <c:ptCount val="4"/>
                <c:pt idx="0">
                  <c:v>225.02507205724456</c:v>
                </c:pt>
                <c:pt idx="1">
                  <c:v>225.02507205724456</c:v>
                </c:pt>
                <c:pt idx="2">
                  <c:v>225.76079529833169</c:v>
                </c:pt>
                <c:pt idx="3">
                  <c:v>225.76079529833169</c:v>
                </c:pt>
              </c:numCache>
            </c:numRef>
          </c:xVal>
          <c:yVal>
            <c:numRef>
              <c:f>'Ground weight loss'!$CA$27:$CA$30</c:f>
              <c:numCache>
                <c:formatCode>General</c:formatCode>
                <c:ptCount val="4"/>
                <c:pt idx="0">
                  <c:v>1.07</c:v>
                </c:pt>
                <c:pt idx="1">
                  <c:v>1.07</c:v>
                </c:pt>
                <c:pt idx="2">
                  <c:v>1.07</c:v>
                </c:pt>
                <c:pt idx="3">
                  <c:v>1.07</c:v>
                </c:pt>
              </c:numCache>
            </c:numRef>
          </c:yVal>
          <c:smooth val="1"/>
        </c:ser>
        <c:ser>
          <c:idx val="5"/>
          <c:order val="5"/>
          <c:tx>
            <c:strRef>
              <c:f>'Ground weight loss'!$CC$31</c:f>
              <c:strCache>
                <c:ptCount val="1"/>
                <c:pt idx="0">
                  <c:v>Silicone Drum</c:v>
                </c:pt>
              </c:strCache>
            </c:strRef>
          </c:tx>
          <c:spPr>
            <a:ln>
              <a:solidFill>
                <a:schemeClr val="accent3"/>
              </a:solidFill>
            </a:ln>
          </c:spPr>
          <c:marker>
            <c:spPr>
              <a:solidFill>
                <a:schemeClr val="accent3"/>
              </a:solidFill>
              <a:ln>
                <a:solidFill>
                  <a:schemeClr val="accent3"/>
                </a:solidFill>
              </a:ln>
            </c:spPr>
          </c:marker>
          <c:xVal>
            <c:numRef>
              <c:f>'Ground weight loss'!$BZ$31:$BZ$36</c:f>
              <c:numCache>
                <c:formatCode>General</c:formatCode>
                <c:ptCount val="6"/>
                <c:pt idx="0">
                  <c:v>341.59080866401001</c:v>
                </c:pt>
                <c:pt idx="1">
                  <c:v>341.59080866401001</c:v>
                </c:pt>
                <c:pt idx="2">
                  <c:v>365.57487338023162</c:v>
                </c:pt>
                <c:pt idx="3">
                  <c:v>365.57487338023162</c:v>
                </c:pt>
                <c:pt idx="4">
                  <c:v>369.21229962777983</c:v>
                </c:pt>
                <c:pt idx="5">
                  <c:v>369.21229962777983</c:v>
                </c:pt>
              </c:numCache>
            </c:numRef>
          </c:xVal>
          <c:yVal>
            <c:numRef>
              <c:f>'Ground weight loss'!$CA$31:$CA$36</c:f>
              <c:numCache>
                <c:formatCode>General</c:formatCode>
                <c:ptCount val="6"/>
                <c:pt idx="0">
                  <c:v>1.57</c:v>
                </c:pt>
                <c:pt idx="1">
                  <c:v>1.57</c:v>
                </c:pt>
                <c:pt idx="2">
                  <c:v>2.42</c:v>
                </c:pt>
                <c:pt idx="3">
                  <c:v>2.42</c:v>
                </c:pt>
                <c:pt idx="4">
                  <c:v>2.52</c:v>
                </c:pt>
                <c:pt idx="5">
                  <c:v>2.52</c:v>
                </c:pt>
              </c:numCache>
            </c:numRef>
          </c:yVal>
          <c:smooth val="1"/>
        </c:ser>
        <c:ser>
          <c:idx val="6"/>
          <c:order val="6"/>
          <c:tx>
            <c:strRef>
              <c:f>'Ground weight loss'!$CC$37</c:f>
              <c:strCache>
                <c:ptCount val="1"/>
                <c:pt idx="0">
                  <c:v>Kapton Drum</c:v>
                </c:pt>
              </c:strCache>
            </c:strRef>
          </c:tx>
          <c:spPr>
            <a:ln>
              <a:solidFill>
                <a:schemeClr val="accent2"/>
              </a:solidFill>
            </a:ln>
          </c:spPr>
          <c:marker>
            <c:spPr>
              <a:solidFill>
                <a:schemeClr val="accent2"/>
              </a:solidFill>
            </c:spPr>
          </c:marker>
          <c:xVal>
            <c:numRef>
              <c:f>'Ground weight loss'!$BZ$37:$BZ$42</c:f>
              <c:numCache>
                <c:formatCode>General</c:formatCode>
                <c:ptCount val="6"/>
                <c:pt idx="0">
                  <c:v>556.80062816777559</c:v>
                </c:pt>
                <c:pt idx="1">
                  <c:v>556.80062816777559</c:v>
                </c:pt>
                <c:pt idx="2">
                  <c:v>510.45963124191707</c:v>
                </c:pt>
                <c:pt idx="3">
                  <c:v>510.45963124191707</c:v>
                </c:pt>
                <c:pt idx="4">
                  <c:v>557.05126607419493</c:v>
                </c:pt>
                <c:pt idx="5">
                  <c:v>557.05126607419493</c:v>
                </c:pt>
              </c:numCache>
            </c:numRef>
          </c:xVal>
          <c:yVal>
            <c:numRef>
              <c:f>'Ground weight loss'!$CA$37:$CA$42</c:f>
              <c:numCache>
                <c:formatCode>General</c:formatCode>
                <c:ptCount val="6"/>
                <c:pt idx="0">
                  <c:v>2.66</c:v>
                </c:pt>
                <c:pt idx="1">
                  <c:v>2.66</c:v>
                </c:pt>
                <c:pt idx="2">
                  <c:v>3.36</c:v>
                </c:pt>
                <c:pt idx="3">
                  <c:v>3.36</c:v>
                </c:pt>
                <c:pt idx="4">
                  <c:v>4.5</c:v>
                </c:pt>
                <c:pt idx="5">
                  <c:v>4.5</c:v>
                </c:pt>
              </c:numCache>
            </c:numRef>
          </c:yVal>
          <c:smooth val="1"/>
        </c:ser>
        <c:ser>
          <c:idx val="7"/>
          <c:order val="7"/>
          <c:tx>
            <c:strRef>
              <c:f>'Ground weight loss'!$CC$43</c:f>
              <c:strCache>
                <c:ptCount val="1"/>
                <c:pt idx="0">
                  <c:v>Teflon Drum</c:v>
                </c:pt>
              </c:strCache>
            </c:strRef>
          </c:tx>
          <c:spPr>
            <a:ln>
              <a:solidFill>
                <a:schemeClr val="accent1"/>
              </a:solidFill>
            </a:ln>
          </c:spPr>
          <c:marker>
            <c:spPr>
              <a:solidFill>
                <a:schemeClr val="accent1"/>
              </a:solidFill>
              <a:ln>
                <a:solidFill>
                  <a:schemeClr val="accent1"/>
                </a:solidFill>
              </a:ln>
            </c:spPr>
          </c:marker>
          <c:xVal>
            <c:numRef>
              <c:f>'Ground weight loss'!$BZ$43:$BZ$46</c:f>
              <c:numCache>
                <c:formatCode>General</c:formatCode>
                <c:ptCount val="4"/>
                <c:pt idx="0">
                  <c:v>501.20662445760627</c:v>
                </c:pt>
                <c:pt idx="1">
                  <c:v>501.20662445760627</c:v>
                </c:pt>
                <c:pt idx="2">
                  <c:v>512.16736666465113</c:v>
                </c:pt>
                <c:pt idx="3">
                  <c:v>512.16736666465113</c:v>
                </c:pt>
              </c:numCache>
            </c:numRef>
          </c:xVal>
          <c:yVal>
            <c:numRef>
              <c:f>'Ground weight loss'!$CA$43:$CA$46</c:f>
              <c:numCache>
                <c:formatCode>General</c:formatCode>
                <c:ptCount val="4"/>
                <c:pt idx="0">
                  <c:v>7.52</c:v>
                </c:pt>
                <c:pt idx="1">
                  <c:v>7.52</c:v>
                </c:pt>
                <c:pt idx="2">
                  <c:v>28.41</c:v>
                </c:pt>
                <c:pt idx="3">
                  <c:v>28.41</c:v>
                </c:pt>
              </c:numCache>
            </c:numRef>
          </c:yVal>
          <c:smooth val="1"/>
        </c:ser>
        <c:dLbls>
          <c:showLegendKey val="0"/>
          <c:showVal val="0"/>
          <c:showCatName val="0"/>
          <c:showSerName val="0"/>
          <c:showPercent val="0"/>
          <c:showBubbleSize val="0"/>
        </c:dLbls>
        <c:axId val="312378112"/>
        <c:axId val="312380416"/>
      </c:scatterChart>
      <c:valAx>
        <c:axId val="312378112"/>
        <c:scaling>
          <c:orientation val="minMax"/>
        </c:scaling>
        <c:delete val="0"/>
        <c:axPos val="b"/>
        <c:title>
          <c:tx>
            <c:rich>
              <a:bodyPr/>
              <a:lstStyle/>
              <a:p>
                <a:pPr>
                  <a:defRPr/>
                </a:pPr>
                <a:r>
                  <a:rPr lang="en-US"/>
                  <a:t>Temperature Deg C</a:t>
                </a:r>
              </a:p>
            </c:rich>
          </c:tx>
          <c:overlay val="0"/>
        </c:title>
        <c:numFmt formatCode="General" sourceLinked="1"/>
        <c:majorTickMark val="out"/>
        <c:minorTickMark val="none"/>
        <c:tickLblPos val="nextTo"/>
        <c:crossAx val="312380416"/>
        <c:crosses val="autoZero"/>
        <c:crossBetween val="midCat"/>
      </c:valAx>
      <c:valAx>
        <c:axId val="312380416"/>
        <c:scaling>
          <c:orientation val="minMax"/>
        </c:scaling>
        <c:delete val="0"/>
        <c:axPos val="l"/>
        <c:majorGridlines/>
        <c:title>
          <c:tx>
            <c:rich>
              <a:bodyPr rot="-5400000" vert="horz"/>
              <a:lstStyle/>
              <a:p>
                <a:pPr>
                  <a:defRPr/>
                </a:pPr>
                <a:r>
                  <a:rPr lang="en-US"/>
                  <a:t>mss loss (mg)</a:t>
                </a:r>
              </a:p>
            </c:rich>
          </c:tx>
          <c:overlay val="0"/>
        </c:title>
        <c:numFmt formatCode="General" sourceLinked="1"/>
        <c:majorTickMark val="out"/>
        <c:minorTickMark val="none"/>
        <c:tickLblPos val="nextTo"/>
        <c:crossAx val="312378112"/>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0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Mass loss flight</a:t>
            </a:r>
            <a:r>
              <a:rPr lang="en-US" baseline="0"/>
              <a:t> and ground</a:t>
            </a:r>
          </a:p>
        </c:rich>
      </c:tx>
      <c:overlay val="0"/>
    </c:title>
    <c:autoTitleDeleted val="0"/>
    <c:plotArea>
      <c:layout/>
      <c:scatterChart>
        <c:scatterStyle val="smoothMarker"/>
        <c:varyColors val="0"/>
        <c:ser>
          <c:idx val="0"/>
          <c:order val="0"/>
          <c:tx>
            <c:strRef>
              <c:f>'Ground weight loss'!$B$3</c:f>
              <c:strCache>
                <c:ptCount val="1"/>
                <c:pt idx="0">
                  <c:v>Teflon</c:v>
                </c:pt>
              </c:strCache>
            </c:strRef>
          </c:tx>
          <c:xVal>
            <c:numRef>
              <c:f>'Ground weight loss'!$BZ$3:$BZ$6</c:f>
              <c:numCache>
                <c:formatCode>General</c:formatCode>
                <c:ptCount val="4"/>
                <c:pt idx="0">
                  <c:v>500.40751723792681</c:v>
                </c:pt>
                <c:pt idx="1">
                  <c:v>500.40751723792681</c:v>
                </c:pt>
                <c:pt idx="2">
                  <c:v>509.15201491667892</c:v>
                </c:pt>
                <c:pt idx="3">
                  <c:v>509.15201491667892</c:v>
                </c:pt>
              </c:numCache>
            </c:numRef>
          </c:xVal>
          <c:yVal>
            <c:numRef>
              <c:f>'Ground weight loss'!$CA$3:$CA$6</c:f>
              <c:numCache>
                <c:formatCode>General</c:formatCode>
                <c:ptCount val="4"/>
                <c:pt idx="0">
                  <c:v>2.77</c:v>
                </c:pt>
                <c:pt idx="1">
                  <c:v>2.77</c:v>
                </c:pt>
                <c:pt idx="2">
                  <c:v>6.71</c:v>
                </c:pt>
                <c:pt idx="3">
                  <c:v>6.71</c:v>
                </c:pt>
              </c:numCache>
            </c:numRef>
          </c:yVal>
          <c:smooth val="1"/>
        </c:ser>
        <c:ser>
          <c:idx val="1"/>
          <c:order val="1"/>
          <c:tx>
            <c:strRef>
              <c:f>'Ground weight loss'!$B$7</c:f>
              <c:strCache>
                <c:ptCount val="1"/>
                <c:pt idx="0">
                  <c:v>Kapton</c:v>
                </c:pt>
              </c:strCache>
            </c:strRef>
          </c:tx>
          <c:xVal>
            <c:numRef>
              <c:f>'Ground weight loss'!$BZ$7:$BZ$10</c:f>
              <c:numCache>
                <c:formatCode>General</c:formatCode>
                <c:ptCount val="4"/>
                <c:pt idx="0">
                  <c:v>512.68987999345472</c:v>
                </c:pt>
                <c:pt idx="1">
                  <c:v>512.68987999345472</c:v>
                </c:pt>
                <c:pt idx="2">
                  <c:v>558.39108509647372</c:v>
                </c:pt>
                <c:pt idx="3">
                  <c:v>558.39108509647372</c:v>
                </c:pt>
              </c:numCache>
            </c:numRef>
          </c:xVal>
          <c:yVal>
            <c:numRef>
              <c:f>'Ground weight loss'!$CA$7:$CA$10</c:f>
              <c:numCache>
                <c:formatCode>General</c:formatCode>
                <c:ptCount val="4"/>
                <c:pt idx="0">
                  <c:v>1.38</c:v>
                </c:pt>
                <c:pt idx="1">
                  <c:v>1.38</c:v>
                </c:pt>
                <c:pt idx="2">
                  <c:v>13.67</c:v>
                </c:pt>
                <c:pt idx="3">
                  <c:v>13.67</c:v>
                </c:pt>
              </c:numCache>
            </c:numRef>
          </c:yVal>
          <c:smooth val="1"/>
        </c:ser>
        <c:ser>
          <c:idx val="2"/>
          <c:order val="2"/>
          <c:tx>
            <c:strRef>
              <c:f>'Ground weight loss'!$B$15</c:f>
              <c:strCache>
                <c:ptCount val="1"/>
                <c:pt idx="0">
                  <c:v>Silicone</c:v>
                </c:pt>
              </c:strCache>
            </c:strRef>
          </c:tx>
          <c:xVal>
            <c:numRef>
              <c:f>'Ground weight loss'!$BZ$15:$BZ$18</c:f>
              <c:numCache>
                <c:formatCode>General</c:formatCode>
                <c:ptCount val="4"/>
                <c:pt idx="0">
                  <c:v>338.43331170875985</c:v>
                </c:pt>
                <c:pt idx="1">
                  <c:v>338.43331170875985</c:v>
                </c:pt>
                <c:pt idx="2">
                  <c:v>366.25763631824799</c:v>
                </c:pt>
                <c:pt idx="3">
                  <c:v>366.25763631824799</c:v>
                </c:pt>
              </c:numCache>
            </c:numRef>
          </c:xVal>
          <c:yVal>
            <c:numRef>
              <c:f>'Ground weight loss'!$CA$15:$CA$18</c:f>
              <c:numCache>
                <c:formatCode>General</c:formatCode>
                <c:ptCount val="4"/>
                <c:pt idx="0">
                  <c:v>1.73</c:v>
                </c:pt>
                <c:pt idx="1">
                  <c:v>1.73</c:v>
                </c:pt>
                <c:pt idx="2">
                  <c:v>4.16</c:v>
                </c:pt>
                <c:pt idx="3">
                  <c:v>4.16</c:v>
                </c:pt>
              </c:numCache>
            </c:numRef>
          </c:yVal>
          <c:smooth val="1"/>
        </c:ser>
        <c:ser>
          <c:idx val="3"/>
          <c:order val="3"/>
          <c:tx>
            <c:strRef>
              <c:f>'Ground weight loss'!$B$19</c:f>
              <c:strCache>
                <c:ptCount val="1"/>
                <c:pt idx="0">
                  <c:v>Pyrell</c:v>
                </c:pt>
              </c:strCache>
            </c:strRef>
          </c:tx>
          <c:xVal>
            <c:numRef>
              <c:f>'Ground weight loss'!$BZ$19:$BZ$22</c:f>
              <c:numCache>
                <c:formatCode>General</c:formatCode>
                <c:ptCount val="4"/>
                <c:pt idx="0">
                  <c:v>224.97625551094046</c:v>
                </c:pt>
                <c:pt idx="1">
                  <c:v>224.97625551094046</c:v>
                </c:pt>
                <c:pt idx="2">
                  <c:v>233.16472059121176</c:v>
                </c:pt>
                <c:pt idx="3">
                  <c:v>233.16472059121176</c:v>
                </c:pt>
              </c:numCache>
            </c:numRef>
          </c:xVal>
          <c:yVal>
            <c:numRef>
              <c:f>'Ground weight loss'!$CA$19:$CA$22</c:f>
              <c:numCache>
                <c:formatCode>General</c:formatCode>
                <c:ptCount val="4"/>
                <c:pt idx="0">
                  <c:v>0.72</c:v>
                </c:pt>
                <c:pt idx="1">
                  <c:v>0.72</c:v>
                </c:pt>
                <c:pt idx="2">
                  <c:v>1.0900000000000001</c:v>
                </c:pt>
                <c:pt idx="3">
                  <c:v>1.0900000000000001</c:v>
                </c:pt>
              </c:numCache>
            </c:numRef>
          </c:yVal>
          <c:smooth val="1"/>
        </c:ser>
        <c:ser>
          <c:idx val="4"/>
          <c:order val="4"/>
          <c:tx>
            <c:strRef>
              <c:f>'Ground weight loss'!$CC$27</c:f>
              <c:strCache>
                <c:ptCount val="1"/>
                <c:pt idx="0">
                  <c:v>Pyrell Drum</c:v>
                </c:pt>
              </c:strCache>
            </c:strRef>
          </c:tx>
          <c:spPr>
            <a:ln>
              <a:solidFill>
                <a:schemeClr val="accent4"/>
              </a:solidFill>
            </a:ln>
          </c:spPr>
          <c:marker>
            <c:spPr>
              <a:ln>
                <a:solidFill>
                  <a:schemeClr val="accent4"/>
                </a:solidFill>
              </a:ln>
            </c:spPr>
          </c:marker>
          <c:xVal>
            <c:numRef>
              <c:f>'Ground weight loss'!$BZ$27:$BZ$30</c:f>
              <c:numCache>
                <c:formatCode>General</c:formatCode>
                <c:ptCount val="4"/>
                <c:pt idx="0">
                  <c:v>225.02507205724456</c:v>
                </c:pt>
                <c:pt idx="1">
                  <c:v>225.02507205724456</c:v>
                </c:pt>
                <c:pt idx="2">
                  <c:v>225.76079529833169</c:v>
                </c:pt>
                <c:pt idx="3">
                  <c:v>225.76079529833169</c:v>
                </c:pt>
              </c:numCache>
            </c:numRef>
          </c:xVal>
          <c:yVal>
            <c:numRef>
              <c:f>'Ground weight loss'!$CA$27:$CA$30</c:f>
              <c:numCache>
                <c:formatCode>General</c:formatCode>
                <c:ptCount val="4"/>
                <c:pt idx="0">
                  <c:v>1.07</c:v>
                </c:pt>
                <c:pt idx="1">
                  <c:v>1.07</c:v>
                </c:pt>
                <c:pt idx="2">
                  <c:v>1.07</c:v>
                </c:pt>
                <c:pt idx="3">
                  <c:v>1.07</c:v>
                </c:pt>
              </c:numCache>
            </c:numRef>
          </c:yVal>
          <c:smooth val="1"/>
        </c:ser>
        <c:ser>
          <c:idx val="5"/>
          <c:order val="5"/>
          <c:tx>
            <c:strRef>
              <c:f>'Ground weight loss'!$CC$31</c:f>
              <c:strCache>
                <c:ptCount val="1"/>
                <c:pt idx="0">
                  <c:v>Silicone Drum</c:v>
                </c:pt>
              </c:strCache>
            </c:strRef>
          </c:tx>
          <c:spPr>
            <a:ln>
              <a:solidFill>
                <a:schemeClr val="accent3"/>
              </a:solidFill>
            </a:ln>
          </c:spPr>
          <c:marker>
            <c:spPr>
              <a:solidFill>
                <a:schemeClr val="accent3"/>
              </a:solidFill>
              <a:ln>
                <a:solidFill>
                  <a:schemeClr val="accent3"/>
                </a:solidFill>
              </a:ln>
            </c:spPr>
          </c:marker>
          <c:xVal>
            <c:numRef>
              <c:f>'Ground weight loss'!$BZ$31:$BZ$36</c:f>
              <c:numCache>
                <c:formatCode>General</c:formatCode>
                <c:ptCount val="6"/>
                <c:pt idx="0">
                  <c:v>341.59080866401001</c:v>
                </c:pt>
                <c:pt idx="1">
                  <c:v>341.59080866401001</c:v>
                </c:pt>
                <c:pt idx="2">
                  <c:v>365.57487338023162</c:v>
                </c:pt>
                <c:pt idx="3">
                  <c:v>365.57487338023162</c:v>
                </c:pt>
                <c:pt idx="4">
                  <c:v>369.21229962777983</c:v>
                </c:pt>
                <c:pt idx="5">
                  <c:v>369.21229962777983</c:v>
                </c:pt>
              </c:numCache>
            </c:numRef>
          </c:xVal>
          <c:yVal>
            <c:numRef>
              <c:f>'Ground weight loss'!$CA$31:$CA$36</c:f>
              <c:numCache>
                <c:formatCode>General</c:formatCode>
                <c:ptCount val="6"/>
                <c:pt idx="0">
                  <c:v>1.57</c:v>
                </c:pt>
                <c:pt idx="1">
                  <c:v>1.57</c:v>
                </c:pt>
                <c:pt idx="2">
                  <c:v>2.42</c:v>
                </c:pt>
                <c:pt idx="3">
                  <c:v>2.42</c:v>
                </c:pt>
                <c:pt idx="4">
                  <c:v>2.52</c:v>
                </c:pt>
                <c:pt idx="5">
                  <c:v>2.52</c:v>
                </c:pt>
              </c:numCache>
            </c:numRef>
          </c:yVal>
          <c:smooth val="1"/>
        </c:ser>
        <c:ser>
          <c:idx val="6"/>
          <c:order val="6"/>
          <c:tx>
            <c:strRef>
              <c:f>'Ground weight loss'!$CC$37</c:f>
              <c:strCache>
                <c:ptCount val="1"/>
                <c:pt idx="0">
                  <c:v>Kapton Drum</c:v>
                </c:pt>
              </c:strCache>
            </c:strRef>
          </c:tx>
          <c:spPr>
            <a:ln>
              <a:solidFill>
                <a:schemeClr val="accent2"/>
              </a:solidFill>
            </a:ln>
          </c:spPr>
          <c:marker>
            <c:spPr>
              <a:solidFill>
                <a:schemeClr val="accent2"/>
              </a:solidFill>
            </c:spPr>
          </c:marker>
          <c:xVal>
            <c:numRef>
              <c:f>'Ground weight loss'!$BZ$37:$BZ$42</c:f>
              <c:numCache>
                <c:formatCode>General</c:formatCode>
                <c:ptCount val="6"/>
                <c:pt idx="0">
                  <c:v>556.80062816777559</c:v>
                </c:pt>
                <c:pt idx="1">
                  <c:v>556.80062816777559</c:v>
                </c:pt>
                <c:pt idx="2">
                  <c:v>510.45963124191707</c:v>
                </c:pt>
                <c:pt idx="3">
                  <c:v>510.45963124191707</c:v>
                </c:pt>
                <c:pt idx="4">
                  <c:v>557.05126607419493</c:v>
                </c:pt>
                <c:pt idx="5">
                  <c:v>557.05126607419493</c:v>
                </c:pt>
              </c:numCache>
            </c:numRef>
          </c:xVal>
          <c:yVal>
            <c:numRef>
              <c:f>'Ground weight loss'!$CA$37:$CA$42</c:f>
              <c:numCache>
                <c:formatCode>General</c:formatCode>
                <c:ptCount val="6"/>
                <c:pt idx="0">
                  <c:v>2.66</c:v>
                </c:pt>
                <c:pt idx="1">
                  <c:v>2.66</c:v>
                </c:pt>
                <c:pt idx="2">
                  <c:v>3.36</c:v>
                </c:pt>
                <c:pt idx="3">
                  <c:v>3.36</c:v>
                </c:pt>
                <c:pt idx="4">
                  <c:v>4.5</c:v>
                </c:pt>
                <c:pt idx="5">
                  <c:v>4.5</c:v>
                </c:pt>
              </c:numCache>
            </c:numRef>
          </c:yVal>
          <c:smooth val="1"/>
        </c:ser>
        <c:ser>
          <c:idx val="7"/>
          <c:order val="7"/>
          <c:tx>
            <c:strRef>
              <c:f>'Ground weight loss'!$CC$43</c:f>
              <c:strCache>
                <c:ptCount val="1"/>
                <c:pt idx="0">
                  <c:v>Teflon Drum</c:v>
                </c:pt>
              </c:strCache>
            </c:strRef>
          </c:tx>
          <c:spPr>
            <a:ln>
              <a:solidFill>
                <a:schemeClr val="accent1"/>
              </a:solidFill>
            </a:ln>
          </c:spPr>
          <c:marker>
            <c:spPr>
              <a:solidFill>
                <a:schemeClr val="accent1"/>
              </a:solidFill>
              <a:ln>
                <a:solidFill>
                  <a:schemeClr val="accent1"/>
                </a:solidFill>
              </a:ln>
            </c:spPr>
          </c:marker>
          <c:xVal>
            <c:numRef>
              <c:f>'Ground weight loss'!$BZ$43:$BZ$46</c:f>
              <c:numCache>
                <c:formatCode>General</c:formatCode>
                <c:ptCount val="4"/>
                <c:pt idx="0">
                  <c:v>501.20662445760627</c:v>
                </c:pt>
                <c:pt idx="1">
                  <c:v>501.20662445760627</c:v>
                </c:pt>
                <c:pt idx="2">
                  <c:v>512.16736666465113</c:v>
                </c:pt>
                <c:pt idx="3">
                  <c:v>512.16736666465113</c:v>
                </c:pt>
              </c:numCache>
            </c:numRef>
          </c:xVal>
          <c:yVal>
            <c:numRef>
              <c:f>'Ground weight loss'!$CA$43:$CA$46</c:f>
              <c:numCache>
                <c:formatCode>General</c:formatCode>
                <c:ptCount val="4"/>
                <c:pt idx="0">
                  <c:v>7.52</c:v>
                </c:pt>
                <c:pt idx="1">
                  <c:v>7.52</c:v>
                </c:pt>
                <c:pt idx="2">
                  <c:v>28.41</c:v>
                </c:pt>
                <c:pt idx="3">
                  <c:v>28.41</c:v>
                </c:pt>
              </c:numCache>
            </c:numRef>
          </c:yVal>
          <c:smooth val="1"/>
        </c:ser>
        <c:ser>
          <c:idx val="8"/>
          <c:order val="8"/>
          <c:tx>
            <c:v>Pyrell Flight</c:v>
          </c:tx>
          <c:spPr>
            <a:ln>
              <a:solidFill>
                <a:schemeClr val="accent4"/>
              </a:solidFill>
            </a:ln>
          </c:spPr>
          <c:marker>
            <c:symbol val="circle"/>
            <c:size val="7"/>
            <c:spPr>
              <a:solidFill>
                <a:schemeClr val="accent4"/>
              </a:solidFill>
            </c:spPr>
          </c:marker>
          <c:xVal>
            <c:numRef>
              <c:f>'Material Sort 02122013'!$CE$85:$CE$104</c:f>
              <c:numCache>
                <c:formatCode>0.0</c:formatCode>
                <c:ptCount val="20"/>
                <c:pt idx="0">
                  <c:v>230.42121123513496</c:v>
                </c:pt>
                <c:pt idx="1">
                  <c:v>225.3</c:v>
                </c:pt>
                <c:pt idx="2">
                  <c:v>242.10308472492756</c:v>
                </c:pt>
                <c:pt idx="3">
                  <c:v>245.32659055169475</c:v>
                </c:pt>
                <c:pt idx="4">
                  <c:v>234.18212761794004</c:v>
                </c:pt>
                <c:pt idx="5">
                  <c:v>240.92870800332065</c:v>
                </c:pt>
                <c:pt idx="6">
                  <c:v>236.85307598302919</c:v>
                </c:pt>
                <c:pt idx="7">
                  <c:v>232.47862240899161</c:v>
                </c:pt>
                <c:pt idx="8">
                  <c:v>236.14679358180084</c:v>
                </c:pt>
                <c:pt idx="9">
                  <c:v>242.39387965391558</c:v>
                </c:pt>
                <c:pt idx="10">
                  <c:v>245.41410083875152</c:v>
                </c:pt>
                <c:pt idx="11">
                  <c:v>245.37087876588521</c:v>
                </c:pt>
                <c:pt idx="12">
                  <c:v>245.41410083875152</c:v>
                </c:pt>
                <c:pt idx="13">
                  <c:v>225.3</c:v>
                </c:pt>
                <c:pt idx="14">
                  <c:v>242.10308472492756</c:v>
                </c:pt>
                <c:pt idx="15">
                  <c:v>234.18212761794004</c:v>
                </c:pt>
                <c:pt idx="16">
                  <c:v>240.92870800332065</c:v>
                </c:pt>
                <c:pt idx="17">
                  <c:v>236.85307598302919</c:v>
                </c:pt>
                <c:pt idx="18">
                  <c:v>236.14679358180084</c:v>
                </c:pt>
                <c:pt idx="19">
                  <c:v>242.39387965391558</c:v>
                </c:pt>
              </c:numCache>
            </c:numRef>
          </c:xVal>
          <c:yVal>
            <c:numRef>
              <c:f>'Material Sort 02122013'!$CF$85:$CF$104</c:f>
              <c:numCache>
                <c:formatCode>0.00</c:formatCode>
                <c:ptCount val="20"/>
                <c:pt idx="0">
                  <c:v>0</c:v>
                </c:pt>
                <c:pt idx="1">
                  <c:v>0.5633333333333046</c:v>
                </c:pt>
                <c:pt idx="2">
                  <c:v>0.66666666666664876</c:v>
                </c:pt>
                <c:pt idx="3">
                  <c:v>0</c:v>
                </c:pt>
                <c:pt idx="4">
                  <c:v>0.5733333333333146</c:v>
                </c:pt>
                <c:pt idx="5">
                  <c:v>0.6633333333333491</c:v>
                </c:pt>
                <c:pt idx="6">
                  <c:v>0.50000000000000044</c:v>
                </c:pt>
                <c:pt idx="7">
                  <c:v>0.49000000000004595</c:v>
                </c:pt>
                <c:pt idx="8">
                  <c:v>0.42333333333338663</c:v>
                </c:pt>
                <c:pt idx="9">
                  <c:v>0.43000000000004146</c:v>
                </c:pt>
                <c:pt idx="10">
                  <c:v>0.52000000000002045</c:v>
                </c:pt>
                <c:pt idx="11">
                  <c:v>0.87333333333328156</c:v>
                </c:pt>
                <c:pt idx="12">
                  <c:v>0.52000000000002045</c:v>
                </c:pt>
                <c:pt idx="13">
                  <c:v>0.5633333333333046</c:v>
                </c:pt>
                <c:pt idx="14">
                  <c:v>0.66666666666664876</c:v>
                </c:pt>
                <c:pt idx="15">
                  <c:v>0.5733333333333146</c:v>
                </c:pt>
                <c:pt idx="16">
                  <c:v>0.6633333333333491</c:v>
                </c:pt>
                <c:pt idx="17">
                  <c:v>0.50000000000000044</c:v>
                </c:pt>
                <c:pt idx="18">
                  <c:v>0.42333333333338663</c:v>
                </c:pt>
                <c:pt idx="19">
                  <c:v>0.43000000000004146</c:v>
                </c:pt>
              </c:numCache>
            </c:numRef>
          </c:yVal>
          <c:smooth val="1"/>
        </c:ser>
        <c:ser>
          <c:idx val="9"/>
          <c:order val="9"/>
          <c:tx>
            <c:v>Silicone Flight</c:v>
          </c:tx>
          <c:spPr>
            <a:ln>
              <a:noFill/>
            </a:ln>
          </c:spPr>
          <c:marker>
            <c:spPr>
              <a:solidFill>
                <a:schemeClr val="accent3"/>
              </a:solidFill>
            </c:spPr>
          </c:marker>
          <c:xVal>
            <c:numRef>
              <c:f>'Material Sort 02122013'!$CE$105:$CE$133</c:f>
              <c:numCache>
                <c:formatCode>General</c:formatCode>
                <c:ptCount val="29"/>
                <c:pt idx="0">
                  <c:v>356.59621492639405</c:v>
                </c:pt>
                <c:pt idx="1">
                  <c:v>349.13822663445927</c:v>
                </c:pt>
                <c:pt idx="2">
                  <c:v>340.62561231431681</c:v>
                </c:pt>
                <c:pt idx="3">
                  <c:v>340.75520692087099</c:v>
                </c:pt>
                <c:pt idx="4">
                  <c:v>414.40573439849373</c:v>
                </c:pt>
                <c:pt idx="5">
                  <c:v>349.13822663445927</c:v>
                </c:pt>
                <c:pt idx="6">
                  <c:v>414.40573439849373</c:v>
                </c:pt>
                <c:pt idx="7" formatCode="0.0">
                  <c:v>324.81390228810591</c:v>
                </c:pt>
                <c:pt idx="8" formatCode="0.0">
                  <c:v>379.72816734596341</c:v>
                </c:pt>
                <c:pt idx="9" formatCode="0.0">
                  <c:v>351.91040989334482</c:v>
                </c:pt>
                <c:pt idx="10" formatCode="0.0">
                  <c:v>379.84692208150824</c:v>
                </c:pt>
                <c:pt idx="11" formatCode="0.0">
                  <c:v>349.07108469408809</c:v>
                </c:pt>
                <c:pt idx="12" formatCode="0.0">
                  <c:v>391.70103302710129</c:v>
                </c:pt>
                <c:pt idx="13" formatCode="0.0">
                  <c:v>380.48331224437908</c:v>
                </c:pt>
                <c:pt idx="14" formatCode="0.0">
                  <c:v>350.60084952585379</c:v>
                </c:pt>
                <c:pt idx="15" formatCode="0.0">
                  <c:v>377.25377334902771</c:v>
                </c:pt>
                <c:pt idx="16" formatCode="0.0">
                  <c:v>360.56642992458728</c:v>
                </c:pt>
                <c:pt idx="17" formatCode="0.0">
                  <c:v>388.21292827763835</c:v>
                </c:pt>
                <c:pt idx="18" formatCode="0.0">
                  <c:v>381.50843411618837</c:v>
                </c:pt>
                <c:pt idx="19" formatCode="0.0">
                  <c:v>335.53181792685871</c:v>
                </c:pt>
                <c:pt idx="20" formatCode="0.0">
                  <c:v>382.57380885286187</c:v>
                </c:pt>
                <c:pt idx="21" formatCode="0.0">
                  <c:v>381.50843411618837</c:v>
                </c:pt>
                <c:pt idx="22" formatCode="0.0">
                  <c:v>335.53181792685871</c:v>
                </c:pt>
                <c:pt idx="23" formatCode="0.0">
                  <c:v>351.91040989334482</c:v>
                </c:pt>
                <c:pt idx="24" formatCode="0.0">
                  <c:v>379.84692208150824</c:v>
                </c:pt>
                <c:pt idx="25" formatCode="0.0">
                  <c:v>349.07108469408809</c:v>
                </c:pt>
                <c:pt idx="26" formatCode="0.0">
                  <c:v>391.70103302710129</c:v>
                </c:pt>
                <c:pt idx="27" formatCode="0.0">
                  <c:v>377.25377334902771</c:v>
                </c:pt>
                <c:pt idx="28" formatCode="0.0">
                  <c:v>388.21292827763835</c:v>
                </c:pt>
              </c:numCache>
            </c:numRef>
          </c:xVal>
          <c:yVal>
            <c:numRef>
              <c:f>'Material Sort 02122013'!$CF$105:$CF$133</c:f>
              <c:numCache>
                <c:formatCode>0.00</c:formatCode>
                <c:ptCount val="29"/>
                <c:pt idx="0">
                  <c:v>1.2099999999999334</c:v>
                </c:pt>
                <c:pt idx="1">
                  <c:v>0.92999999999998639</c:v>
                </c:pt>
                <c:pt idx="2">
                  <c:v>0.62000000000006494</c:v>
                </c:pt>
                <c:pt idx="3">
                  <c:v>0.57000000000007045</c:v>
                </c:pt>
                <c:pt idx="4">
                  <c:v>0.12999999999996348</c:v>
                </c:pt>
                <c:pt idx="5">
                  <c:v>0.92999999999998639</c:v>
                </c:pt>
                <c:pt idx="6">
                  <c:v>0.12999999999996348</c:v>
                </c:pt>
                <c:pt idx="7">
                  <c:v>0</c:v>
                </c:pt>
                <c:pt idx="8">
                  <c:v>0</c:v>
                </c:pt>
                <c:pt idx="9">
                  <c:v>1.223333333333354</c:v>
                </c:pt>
                <c:pt idx="10">
                  <c:v>3.4566666666666634</c:v>
                </c:pt>
                <c:pt idx="11">
                  <c:v>1.5100000000000113</c:v>
                </c:pt>
                <c:pt idx="12">
                  <c:v>4.7333333333333671</c:v>
                </c:pt>
                <c:pt idx="13">
                  <c:v>0</c:v>
                </c:pt>
                <c:pt idx="14">
                  <c:v>0</c:v>
                </c:pt>
                <c:pt idx="15">
                  <c:v>2.4766666666666826</c:v>
                </c:pt>
                <c:pt idx="16">
                  <c:v>2.1666666666666501</c:v>
                </c:pt>
                <c:pt idx="17">
                  <c:v>3.3299999999999441</c:v>
                </c:pt>
                <c:pt idx="18">
                  <c:v>2.8599999999999737</c:v>
                </c:pt>
                <c:pt idx="19">
                  <c:v>3.9700000000001401</c:v>
                </c:pt>
                <c:pt idx="20">
                  <c:v>2.8799999999999937</c:v>
                </c:pt>
                <c:pt idx="21">
                  <c:v>2.8599999999999737</c:v>
                </c:pt>
                <c:pt idx="22">
                  <c:v>3.9700000000001401</c:v>
                </c:pt>
                <c:pt idx="23">
                  <c:v>1.223333333333354</c:v>
                </c:pt>
                <c:pt idx="24">
                  <c:v>3.4566666666666634</c:v>
                </c:pt>
                <c:pt idx="25">
                  <c:v>1.5100000000000113</c:v>
                </c:pt>
                <c:pt idx="26">
                  <c:v>4.7333333333333671</c:v>
                </c:pt>
                <c:pt idx="27">
                  <c:v>2.4766666666666826</c:v>
                </c:pt>
                <c:pt idx="28">
                  <c:v>3.3299999999999441</c:v>
                </c:pt>
              </c:numCache>
            </c:numRef>
          </c:yVal>
          <c:smooth val="1"/>
        </c:ser>
        <c:ser>
          <c:idx val="10"/>
          <c:order val="10"/>
          <c:tx>
            <c:v>Teflon Flight</c:v>
          </c:tx>
          <c:spPr>
            <a:ln>
              <a:noFill/>
            </a:ln>
          </c:spPr>
          <c:marker>
            <c:spPr>
              <a:solidFill>
                <a:schemeClr val="tx2"/>
              </a:solidFill>
            </c:spPr>
          </c:marker>
          <c:xVal>
            <c:numRef>
              <c:f>'Material Sort 02122013'!$CE$134:$CE$156</c:f>
              <c:numCache>
                <c:formatCode>General</c:formatCode>
                <c:ptCount val="23"/>
                <c:pt idx="0">
                  <c:v>516.30303768525073</c:v>
                </c:pt>
                <c:pt idx="1">
                  <c:v>517.61263896959224</c:v>
                </c:pt>
                <c:pt idx="2">
                  <c:v>511.74122532819257</c:v>
                </c:pt>
                <c:pt idx="3">
                  <c:v>517.69385314585145</c:v>
                </c:pt>
                <c:pt idx="4">
                  <c:v>517.61263896959224</c:v>
                </c:pt>
                <c:pt idx="5">
                  <c:v>517.69385314585145</c:v>
                </c:pt>
                <c:pt idx="6" formatCode="0.0">
                  <c:v>529.63562470856755</c:v>
                </c:pt>
                <c:pt idx="7" formatCode="0.0">
                  <c:v>514.13740453829121</c:v>
                </c:pt>
                <c:pt idx="8" formatCode="0.0">
                  <c:v>516.33842203068309</c:v>
                </c:pt>
                <c:pt idx="9" formatCode="0.0">
                  <c:v>527.99672644531518</c:v>
                </c:pt>
                <c:pt idx="10" formatCode="0.0">
                  <c:v>513.37523874459316</c:v>
                </c:pt>
                <c:pt idx="11" formatCode="0.0">
                  <c:v>538.43096293819656</c:v>
                </c:pt>
                <c:pt idx="12" formatCode="0.0">
                  <c:v>532.36353982539481</c:v>
                </c:pt>
                <c:pt idx="13" formatCode="0.0">
                  <c:v>515.16984376150162</c:v>
                </c:pt>
                <c:pt idx="14" formatCode="0.0">
                  <c:v>524.94478411670389</c:v>
                </c:pt>
                <c:pt idx="15" formatCode="0.0">
                  <c:v>527.87656862261747</c:v>
                </c:pt>
                <c:pt idx="16" formatCode="0.0">
                  <c:v>528.55724747805561</c:v>
                </c:pt>
                <c:pt idx="17" formatCode="0.0">
                  <c:v>524.94478411670389</c:v>
                </c:pt>
                <c:pt idx="18" formatCode="0.0">
                  <c:v>527.87656862261747</c:v>
                </c:pt>
                <c:pt idx="19" formatCode="0.0">
                  <c:v>516.33842203068309</c:v>
                </c:pt>
                <c:pt idx="20" formatCode="0.0">
                  <c:v>513.37523874459316</c:v>
                </c:pt>
                <c:pt idx="21" formatCode="0.0">
                  <c:v>538.43096293819656</c:v>
                </c:pt>
                <c:pt idx="22" formatCode="0.0">
                  <c:v>532.36353982539481</c:v>
                </c:pt>
              </c:numCache>
            </c:numRef>
          </c:xVal>
          <c:yVal>
            <c:numRef>
              <c:f>'Material Sort 02122013'!$CF$134:$CF$156</c:f>
              <c:numCache>
                <c:formatCode>0.00</c:formatCode>
                <c:ptCount val="23"/>
                <c:pt idx="0">
                  <c:v>1.6299999999999093</c:v>
                </c:pt>
                <c:pt idx="1">
                  <c:v>3.3999999999999586</c:v>
                </c:pt>
                <c:pt idx="2">
                  <c:v>2.0999999999999908</c:v>
                </c:pt>
                <c:pt idx="3">
                  <c:v>1.5200000000000768</c:v>
                </c:pt>
                <c:pt idx="4">
                  <c:v>3.3999999999999586</c:v>
                </c:pt>
                <c:pt idx="5">
                  <c:v>1.5200000000000768</c:v>
                </c:pt>
                <c:pt idx="6">
                  <c:v>0</c:v>
                </c:pt>
                <c:pt idx="7">
                  <c:v>4.9966666666667603</c:v>
                </c:pt>
                <c:pt idx="8">
                  <c:v>0.91333333333332156</c:v>
                </c:pt>
                <c:pt idx="9">
                  <c:v>0</c:v>
                </c:pt>
                <c:pt idx="10">
                  <c:v>96.153333333333308</c:v>
                </c:pt>
                <c:pt idx="11">
                  <c:v>9.7133333333332406</c:v>
                </c:pt>
                <c:pt idx="12">
                  <c:v>8.0700000000000216</c:v>
                </c:pt>
                <c:pt idx="13">
                  <c:v>1.3300000000000534</c:v>
                </c:pt>
                <c:pt idx="14">
                  <c:v>4.4466666666664878</c:v>
                </c:pt>
                <c:pt idx="15">
                  <c:v>0.7499999999999174</c:v>
                </c:pt>
                <c:pt idx="16">
                  <c:v>9.9466666666667702</c:v>
                </c:pt>
                <c:pt idx="17">
                  <c:v>4.4466666666664878</c:v>
                </c:pt>
                <c:pt idx="18">
                  <c:v>0.7499999999999174</c:v>
                </c:pt>
                <c:pt idx="19">
                  <c:v>0.91333333333332156</c:v>
                </c:pt>
                <c:pt idx="20">
                  <c:v>96.153333333333308</c:v>
                </c:pt>
                <c:pt idx="21">
                  <c:v>9.7133333333332406</c:v>
                </c:pt>
                <c:pt idx="22">
                  <c:v>8.0700000000000216</c:v>
                </c:pt>
              </c:numCache>
            </c:numRef>
          </c:yVal>
          <c:smooth val="1"/>
        </c:ser>
        <c:ser>
          <c:idx val="11"/>
          <c:order val="11"/>
          <c:tx>
            <c:v>Kapton Flight</c:v>
          </c:tx>
          <c:spPr>
            <a:ln>
              <a:noFill/>
            </a:ln>
          </c:spPr>
          <c:marker>
            <c:spPr>
              <a:solidFill>
                <a:schemeClr val="accent2"/>
              </a:solidFill>
            </c:spPr>
          </c:marker>
          <c:xVal>
            <c:numRef>
              <c:f>'Material Sort 02122013'!$CE$23:$CE$58</c:f>
              <c:numCache>
                <c:formatCode>General</c:formatCode>
                <c:ptCount val="36"/>
                <c:pt idx="0">
                  <c:v>418.31918332608569</c:v>
                </c:pt>
                <c:pt idx="2">
                  <c:v>417.30093380418288</c:v>
                </c:pt>
                <c:pt idx="3">
                  <c:v>581.04830756229353</c:v>
                </c:pt>
                <c:pt idx="4">
                  <c:v>418.31918332608569</c:v>
                </c:pt>
                <c:pt idx="5">
                  <c:v>581.04830756229353</c:v>
                </c:pt>
                <c:pt idx="6" formatCode="0.0">
                  <c:v>419.92824630174431</c:v>
                </c:pt>
                <c:pt idx="7" formatCode="0.0">
                  <c:v>417.28565622998752</c:v>
                </c:pt>
                <c:pt idx="8" formatCode="0.0">
                  <c:v>574.26697593037989</c:v>
                </c:pt>
                <c:pt idx="9" formatCode="0.0">
                  <c:v>576.76029004518568</c:v>
                </c:pt>
                <c:pt idx="10" formatCode="0.0">
                  <c:v>425.41768860835083</c:v>
                </c:pt>
                <c:pt idx="11" formatCode="0.0">
                  <c:v>500.25380703397519</c:v>
                </c:pt>
                <c:pt idx="12" formatCode="0.0">
                  <c:v>527.51193106525511</c:v>
                </c:pt>
                <c:pt idx="13" formatCode="0.0">
                  <c:v>493.52026976410559</c:v>
                </c:pt>
                <c:pt idx="14" formatCode="0.0">
                  <c:v>492.34226541017085</c:v>
                </c:pt>
                <c:pt idx="15" formatCode="0.0">
                  <c:v>424.84905390857256</c:v>
                </c:pt>
                <c:pt idx="16" formatCode="0.0">
                  <c:v>494.14786984146389</c:v>
                </c:pt>
                <c:pt idx="17" formatCode="0.0">
                  <c:v>527.34367563845251</c:v>
                </c:pt>
                <c:pt idx="18" formatCode="0.0">
                  <c:v>578.19370520881728</c:v>
                </c:pt>
                <c:pt idx="19" formatCode="0.0">
                  <c:v>578.7984573834824</c:v>
                </c:pt>
                <c:pt idx="20" formatCode="0.0">
                  <c:v>579.39177547442239</c:v>
                </c:pt>
                <c:pt idx="21" formatCode="0.0">
                  <c:v>583.20436719326278</c:v>
                </c:pt>
                <c:pt idx="22" formatCode="0.0">
                  <c:v>497.24008696531865</c:v>
                </c:pt>
                <c:pt idx="23" formatCode="0.0">
                  <c:v>578.19370520881728</c:v>
                </c:pt>
                <c:pt idx="24" formatCode="0.0">
                  <c:v>578.7984573834824</c:v>
                </c:pt>
                <c:pt idx="25" formatCode="0.0">
                  <c:v>579.39177547442239</c:v>
                </c:pt>
                <c:pt idx="26" formatCode="0.0">
                  <c:v>419.92824630174431</c:v>
                </c:pt>
                <c:pt idx="27" formatCode="0.0">
                  <c:v>417.28565622998752</c:v>
                </c:pt>
                <c:pt idx="28" formatCode="0.0">
                  <c:v>574.26697593037989</c:v>
                </c:pt>
                <c:pt idx="29" formatCode="0.0">
                  <c:v>425.41768860835083</c:v>
                </c:pt>
                <c:pt idx="30" formatCode="0.0">
                  <c:v>500.25380703397519</c:v>
                </c:pt>
                <c:pt idx="31" formatCode="0.0">
                  <c:v>527.51193106525511</c:v>
                </c:pt>
                <c:pt idx="32" formatCode="0.0">
                  <c:v>493.52026976410559</c:v>
                </c:pt>
                <c:pt idx="33" formatCode="0.0">
                  <c:v>492.34226541017085</c:v>
                </c:pt>
                <c:pt idx="34" formatCode="0.0">
                  <c:v>494.14786984146389</c:v>
                </c:pt>
                <c:pt idx="35" formatCode="0.0">
                  <c:v>527.34367563845251</c:v>
                </c:pt>
              </c:numCache>
            </c:numRef>
          </c:xVal>
          <c:yVal>
            <c:numRef>
              <c:f>'Material Sort 02122013'!$CF$23:$CF$58</c:f>
              <c:numCache>
                <c:formatCode>0.00</c:formatCode>
                <c:ptCount val="36"/>
                <c:pt idx="0">
                  <c:v>1.1600000000000499</c:v>
                </c:pt>
                <c:pt idx="1">
                  <c:v>1.0899999999999244</c:v>
                </c:pt>
                <c:pt idx="2">
                  <c:v>1.0800000000000809</c:v>
                </c:pt>
                <c:pt idx="3">
                  <c:v>1.9899999999999363</c:v>
                </c:pt>
                <c:pt idx="4">
                  <c:v>1.1600000000000499</c:v>
                </c:pt>
                <c:pt idx="5">
                  <c:v>1.9899999999999363</c:v>
                </c:pt>
                <c:pt idx="6">
                  <c:v>0</c:v>
                </c:pt>
                <c:pt idx="7">
                  <c:v>0.8799999999999919</c:v>
                </c:pt>
                <c:pt idx="8">
                  <c:v>3.7500000000000311</c:v>
                </c:pt>
                <c:pt idx="9">
                  <c:v>0</c:v>
                </c:pt>
                <c:pt idx="10">
                  <c:v>1.0766666666667257</c:v>
                </c:pt>
                <c:pt idx="11">
                  <c:v>0.40666666666666629</c:v>
                </c:pt>
                <c:pt idx="12">
                  <c:v>0.58666666666662426</c:v>
                </c:pt>
                <c:pt idx="13">
                  <c:v>0</c:v>
                </c:pt>
                <c:pt idx="14">
                  <c:v>0</c:v>
                </c:pt>
                <c:pt idx="15">
                  <c:v>6.0000000000060005E-2</c:v>
                </c:pt>
                <c:pt idx="16">
                  <c:v>0.36000000000002697</c:v>
                </c:pt>
                <c:pt idx="17">
                  <c:v>0.57000000000007045</c:v>
                </c:pt>
                <c:pt idx="18">
                  <c:v>1.2966666666666127</c:v>
                </c:pt>
                <c:pt idx="19">
                  <c:v>1.4366666666666417</c:v>
                </c:pt>
                <c:pt idx="20">
                  <c:v>1.3933333333333575</c:v>
                </c:pt>
                <c:pt idx="21">
                  <c:v>2.4199999999999777</c:v>
                </c:pt>
                <c:pt idx="22">
                  <c:v>0.50333333333341113</c:v>
                </c:pt>
                <c:pt idx="23">
                  <c:v>1.2966666666666127</c:v>
                </c:pt>
                <c:pt idx="24">
                  <c:v>1.4366666666666417</c:v>
                </c:pt>
                <c:pt idx="25">
                  <c:v>1.3933333333333575</c:v>
                </c:pt>
                <c:pt idx="26">
                  <c:v>0</c:v>
                </c:pt>
                <c:pt idx="27">
                  <c:v>0.8799999999999919</c:v>
                </c:pt>
                <c:pt idx="28">
                  <c:v>3.7500000000000311</c:v>
                </c:pt>
                <c:pt idx="29">
                  <c:v>1.0766666666667257</c:v>
                </c:pt>
                <c:pt idx="30">
                  <c:v>0.40666666666666629</c:v>
                </c:pt>
                <c:pt idx="31">
                  <c:v>0.58666666666662426</c:v>
                </c:pt>
                <c:pt idx="32">
                  <c:v>0</c:v>
                </c:pt>
                <c:pt idx="33">
                  <c:v>0</c:v>
                </c:pt>
                <c:pt idx="34">
                  <c:v>0.36000000000002697</c:v>
                </c:pt>
                <c:pt idx="35">
                  <c:v>0.57000000000007045</c:v>
                </c:pt>
              </c:numCache>
            </c:numRef>
          </c:yVal>
          <c:smooth val="1"/>
        </c:ser>
        <c:ser>
          <c:idx val="12"/>
          <c:order val="12"/>
          <c:tx>
            <c:v>Lampwick Flight</c:v>
          </c:tx>
          <c:xVal>
            <c:numRef>
              <c:f>('Material Sort 02122013'!$CE$60:$CE$67,'Material Sort 02122013'!$CE$69:$CE$84)</c:f>
              <c:numCache>
                <c:formatCode>General</c:formatCode>
                <c:ptCount val="24"/>
                <c:pt idx="0">
                  <c:v>258.64706119544206</c:v>
                </c:pt>
                <c:pt idx="1">
                  <c:v>258.45198005359714</c:v>
                </c:pt>
                <c:pt idx="2">
                  <c:v>343.55957860374446</c:v>
                </c:pt>
                <c:pt idx="3">
                  <c:v>258.64706119544206</c:v>
                </c:pt>
                <c:pt idx="4">
                  <c:v>343.55957860374446</c:v>
                </c:pt>
                <c:pt idx="5" formatCode="0.0">
                  <c:v>268.93865858906793</c:v>
                </c:pt>
                <c:pt idx="6" formatCode="0.0">
                  <c:v>264.66873011764068</c:v>
                </c:pt>
                <c:pt idx="7" formatCode="0.0">
                  <c:v>262.89926572283059</c:v>
                </c:pt>
                <c:pt idx="8" formatCode="0.0">
                  <c:v>297.38147020835208</c:v>
                </c:pt>
                <c:pt idx="9" formatCode="0.0">
                  <c:v>259.49131380277208</c:v>
                </c:pt>
                <c:pt idx="10" formatCode="0.0">
                  <c:v>293.02156386703371</c:v>
                </c:pt>
                <c:pt idx="11" formatCode="0.0">
                  <c:v>282.5836772631244</c:v>
                </c:pt>
                <c:pt idx="12" formatCode="0.0">
                  <c:v>255.1113352889854</c:v>
                </c:pt>
                <c:pt idx="13" formatCode="0.0">
                  <c:v>260.32493766036879</c:v>
                </c:pt>
                <c:pt idx="14" formatCode="0.0">
                  <c:v>295.6786559110368</c:v>
                </c:pt>
                <c:pt idx="15" formatCode="0.0">
                  <c:v>296.85201609236873</c:v>
                </c:pt>
                <c:pt idx="16" formatCode="0.0">
                  <c:v>299.07317141986238</c:v>
                </c:pt>
                <c:pt idx="17" formatCode="0.0">
                  <c:v>296.85201609236873</c:v>
                </c:pt>
                <c:pt idx="18" formatCode="0.0">
                  <c:v>262.89926572283059</c:v>
                </c:pt>
                <c:pt idx="19" formatCode="0.0">
                  <c:v>259.49131380277208</c:v>
                </c:pt>
                <c:pt idx="20" formatCode="0.0">
                  <c:v>293.02156386703371</c:v>
                </c:pt>
                <c:pt idx="21" formatCode="0.0">
                  <c:v>282.5836772631244</c:v>
                </c:pt>
                <c:pt idx="22" formatCode="0.0">
                  <c:v>260.32493766036879</c:v>
                </c:pt>
                <c:pt idx="23" formatCode="0.0">
                  <c:v>295.6786559110368</c:v>
                </c:pt>
              </c:numCache>
            </c:numRef>
          </c:xVal>
          <c:yVal>
            <c:numRef>
              <c:f>('Material Sort 02122013'!$CF$60:$CF$67,'Material Sort 02122013'!$CF$69:$CF$84)</c:f>
              <c:numCache>
                <c:formatCode>0.00</c:formatCode>
                <c:ptCount val="24"/>
                <c:pt idx="0">
                  <c:v>0.8599999999999719</c:v>
                </c:pt>
                <c:pt idx="1">
                  <c:v>0.79999999999991189</c:v>
                </c:pt>
                <c:pt idx="2">
                  <c:v>1.4199999999999768</c:v>
                </c:pt>
                <c:pt idx="3">
                  <c:v>0.8599999999999719</c:v>
                </c:pt>
                <c:pt idx="4">
                  <c:v>1.4199999999999768</c:v>
                </c:pt>
                <c:pt idx="5">
                  <c:v>0</c:v>
                </c:pt>
                <c:pt idx="6">
                  <c:v>0</c:v>
                </c:pt>
                <c:pt idx="7">
                  <c:v>1.2266666666667092</c:v>
                </c:pt>
                <c:pt idx="8">
                  <c:v>0</c:v>
                </c:pt>
                <c:pt idx="9">
                  <c:v>1.25</c:v>
                </c:pt>
                <c:pt idx="10">
                  <c:v>3.4299999999999331</c:v>
                </c:pt>
                <c:pt idx="11">
                  <c:v>1.583333333333381</c:v>
                </c:pt>
                <c:pt idx="12">
                  <c:v>1.0033333333333561</c:v>
                </c:pt>
                <c:pt idx="13">
                  <c:v>1.3766666666666927</c:v>
                </c:pt>
                <c:pt idx="14">
                  <c:v>3.7666666666666959</c:v>
                </c:pt>
                <c:pt idx="15">
                  <c:v>2.9300000000000992</c:v>
                </c:pt>
                <c:pt idx="16">
                  <c:v>5.713333333333348</c:v>
                </c:pt>
                <c:pt idx="17">
                  <c:v>2.9300000000000992</c:v>
                </c:pt>
                <c:pt idx="18">
                  <c:v>1.2266666666667092</c:v>
                </c:pt>
                <c:pt idx="19">
                  <c:v>1.25</c:v>
                </c:pt>
                <c:pt idx="20">
                  <c:v>3.4299999999999331</c:v>
                </c:pt>
                <c:pt idx="21">
                  <c:v>1.583333333333381</c:v>
                </c:pt>
                <c:pt idx="22">
                  <c:v>1.3766666666666927</c:v>
                </c:pt>
                <c:pt idx="23">
                  <c:v>3.7666666666666959</c:v>
                </c:pt>
              </c:numCache>
            </c:numRef>
          </c:yVal>
          <c:smooth val="1"/>
        </c:ser>
        <c:dLbls>
          <c:showLegendKey val="0"/>
          <c:showVal val="0"/>
          <c:showCatName val="0"/>
          <c:showSerName val="0"/>
          <c:showPercent val="0"/>
          <c:showBubbleSize val="0"/>
        </c:dLbls>
        <c:axId val="261029248"/>
        <c:axId val="197989120"/>
      </c:scatterChart>
      <c:valAx>
        <c:axId val="261029248"/>
        <c:scaling>
          <c:orientation val="minMax"/>
          <c:min val="200"/>
        </c:scaling>
        <c:delete val="0"/>
        <c:axPos val="b"/>
        <c:title>
          <c:tx>
            <c:rich>
              <a:bodyPr/>
              <a:lstStyle/>
              <a:p>
                <a:pPr>
                  <a:defRPr/>
                </a:pPr>
                <a:r>
                  <a:rPr lang="en-US"/>
                  <a:t>Temperature Deg C</a:t>
                </a:r>
              </a:p>
            </c:rich>
          </c:tx>
          <c:overlay val="0"/>
        </c:title>
        <c:numFmt formatCode="General" sourceLinked="1"/>
        <c:majorTickMark val="out"/>
        <c:minorTickMark val="none"/>
        <c:tickLblPos val="nextTo"/>
        <c:crossAx val="197989120"/>
        <c:crosses val="autoZero"/>
        <c:crossBetween val="midCat"/>
      </c:valAx>
      <c:valAx>
        <c:axId val="197989120"/>
        <c:scaling>
          <c:logBase val="10"/>
          <c:orientation val="minMax"/>
        </c:scaling>
        <c:delete val="0"/>
        <c:axPos val="l"/>
        <c:majorGridlines/>
        <c:title>
          <c:tx>
            <c:rich>
              <a:bodyPr rot="-5400000" vert="horz"/>
              <a:lstStyle/>
              <a:p>
                <a:pPr>
                  <a:defRPr/>
                </a:pPr>
                <a:r>
                  <a:rPr lang="en-US"/>
                  <a:t>mss loss (mg)</a:t>
                </a:r>
              </a:p>
            </c:rich>
          </c:tx>
          <c:overlay val="0"/>
        </c:title>
        <c:numFmt formatCode="General" sourceLinked="1"/>
        <c:majorTickMark val="out"/>
        <c:minorTickMark val="none"/>
        <c:tickLblPos val="nextTo"/>
        <c:crossAx val="261029248"/>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 l="0.7" r="0.7" t="0.75" header="0.3" footer="0.3"/>
    <c:pageSetup orientation="landscape"/>
  </c:printSettings>
</c:chartSpace>
</file>

<file path=xl/charts/chart1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Smoke Yeild flight</a:t>
            </a:r>
            <a:r>
              <a:rPr lang="en-US" baseline="0"/>
              <a:t> and ground 1 to 8 cm/s</a:t>
            </a:r>
          </a:p>
        </c:rich>
      </c:tx>
      <c:layout>
        <c:manualLayout>
          <c:xMode val="edge"/>
          <c:yMode val="edge"/>
          <c:x val="0.23724350344447148"/>
          <c:y val="2.7261462205700124E-2"/>
        </c:manualLayout>
      </c:layout>
      <c:overlay val="0"/>
    </c:title>
    <c:autoTitleDeleted val="0"/>
    <c:plotArea>
      <c:layout/>
      <c:scatterChart>
        <c:scatterStyle val="smoothMarker"/>
        <c:varyColors val="0"/>
        <c:ser>
          <c:idx val="0"/>
          <c:order val="0"/>
          <c:tx>
            <c:v>Teflon Ground</c:v>
          </c:tx>
          <c:spPr>
            <a:ln>
              <a:noFill/>
            </a:ln>
          </c:spPr>
          <c:marker>
            <c:symbol val="triangle"/>
            <c:size val="7"/>
            <c:spPr>
              <a:solidFill>
                <a:srgbClr val="00B050"/>
              </a:solidFill>
              <a:ln>
                <a:solidFill>
                  <a:schemeClr val="accent3"/>
                </a:solidFill>
              </a:ln>
            </c:spPr>
          </c:marker>
          <c:xVal>
            <c:numRef>
              <c:f>('Ground weight loss'!$BZ$3:$BZ$6,'Ground weight loss'!$BZ$43:$BZ$46)</c:f>
              <c:numCache>
                <c:formatCode>General</c:formatCode>
                <c:ptCount val="8"/>
                <c:pt idx="0">
                  <c:v>500.40751723792681</c:v>
                </c:pt>
                <c:pt idx="1">
                  <c:v>500.40751723792681</c:v>
                </c:pt>
                <c:pt idx="2">
                  <c:v>509.15201491667892</c:v>
                </c:pt>
                <c:pt idx="3">
                  <c:v>509.15201491667892</c:v>
                </c:pt>
                <c:pt idx="4">
                  <c:v>501.20662445760627</c:v>
                </c:pt>
                <c:pt idx="5">
                  <c:v>501.20662445760627</c:v>
                </c:pt>
                <c:pt idx="6">
                  <c:v>512.16736666465113</c:v>
                </c:pt>
                <c:pt idx="7">
                  <c:v>512.16736666465113</c:v>
                </c:pt>
              </c:numCache>
            </c:numRef>
          </c:xVal>
          <c:yVal>
            <c:numRef>
              <c:f>('Ground weight loss'!$CB$43:$CB$46,'Ground weight loss'!$CB$3:$CB$6)</c:f>
              <c:numCache>
                <c:formatCode>0.000</c:formatCode>
                <c:ptCount val="8"/>
                <c:pt idx="0">
                  <c:v>1.4111325797872342E-2</c:v>
                </c:pt>
                <c:pt idx="1">
                  <c:v>1.4717378457446811E-2</c:v>
                </c:pt>
                <c:pt idx="2">
                  <c:v>3.1044788253633031E-2</c:v>
                </c:pt>
                <c:pt idx="3">
                  <c:v>1.4923887956427496E-2</c:v>
                </c:pt>
                <c:pt idx="4">
                  <c:v>1.5669142960288811E-2</c:v>
                </c:pt>
                <c:pt idx="5">
                  <c:v>1.8923158329035582E-2</c:v>
                </c:pt>
                <c:pt idx="6">
                  <c:v>1.1437991356184798E-2</c:v>
                </c:pt>
                <c:pt idx="7">
                  <c:v>9.4860336384926559E-3</c:v>
                </c:pt>
              </c:numCache>
            </c:numRef>
          </c:yVal>
          <c:smooth val="1"/>
        </c:ser>
        <c:ser>
          <c:idx val="1"/>
          <c:order val="1"/>
          <c:tx>
            <c:v>Kapton Ground</c:v>
          </c:tx>
          <c:spPr>
            <a:ln>
              <a:noFill/>
            </a:ln>
          </c:spPr>
          <c:xVal>
            <c:numRef>
              <c:f>('Ground weight loss'!$BZ$37:$BZ$42,'Ground weight loss'!$BZ$7:$BZ$10)</c:f>
              <c:numCache>
                <c:formatCode>General</c:formatCode>
                <c:ptCount val="10"/>
                <c:pt idx="0">
                  <c:v>556.80062816777559</c:v>
                </c:pt>
                <c:pt idx="1">
                  <c:v>556.80062816777559</c:v>
                </c:pt>
                <c:pt idx="2">
                  <c:v>510.45963124191707</c:v>
                </c:pt>
                <c:pt idx="3">
                  <c:v>510.45963124191707</c:v>
                </c:pt>
                <c:pt idx="4">
                  <c:v>557.05126607419493</c:v>
                </c:pt>
                <c:pt idx="5">
                  <c:v>557.05126607419493</c:v>
                </c:pt>
                <c:pt idx="6">
                  <c:v>512.68987999345472</c:v>
                </c:pt>
                <c:pt idx="7">
                  <c:v>512.68987999345472</c:v>
                </c:pt>
                <c:pt idx="8">
                  <c:v>558.39108509647372</c:v>
                </c:pt>
                <c:pt idx="9">
                  <c:v>558.39108509647372</c:v>
                </c:pt>
              </c:numCache>
            </c:numRef>
          </c:xVal>
          <c:yVal>
            <c:numRef>
              <c:f>('Ground weight loss'!$CB$37:$CB$42,'Ground weight loss'!$CB$7:$CB$10)</c:f>
              <c:numCache>
                <c:formatCode>0.000</c:formatCode>
                <c:ptCount val="10"/>
                <c:pt idx="0">
                  <c:v>8.4768276315789495E-2</c:v>
                </c:pt>
                <c:pt idx="1">
                  <c:v>7.4232896616541325E-2</c:v>
                </c:pt>
                <c:pt idx="2">
                  <c:v>5.1300683035714292E-2</c:v>
                </c:pt>
                <c:pt idx="3">
                  <c:v>5.7349044642857144E-2</c:v>
                </c:pt>
                <c:pt idx="4">
                  <c:v>0.11917392000000003</c:v>
                </c:pt>
                <c:pt idx="5">
                  <c:v>8.1480029999999995E-2</c:v>
                </c:pt>
                <c:pt idx="6">
                  <c:v>4.0368540372670812E-2</c:v>
                </c:pt>
                <c:pt idx="7">
                  <c:v>5.2419782608695661E-2</c:v>
                </c:pt>
                <c:pt idx="8">
                  <c:v>4.7988509771135952E-2</c:v>
                </c:pt>
                <c:pt idx="9">
                  <c:v>4.8020826627651801E-2</c:v>
                </c:pt>
              </c:numCache>
            </c:numRef>
          </c:yVal>
          <c:smooth val="1"/>
        </c:ser>
        <c:ser>
          <c:idx val="2"/>
          <c:order val="2"/>
          <c:tx>
            <c:v>Silicone Ground</c:v>
          </c:tx>
          <c:spPr>
            <a:ln>
              <a:noFill/>
            </a:ln>
          </c:spPr>
          <c:marker>
            <c:symbol val="circle"/>
            <c:size val="7"/>
            <c:spPr>
              <a:solidFill>
                <a:schemeClr val="tx2"/>
              </a:solidFill>
              <a:ln>
                <a:solidFill>
                  <a:schemeClr val="tx2"/>
                </a:solidFill>
              </a:ln>
            </c:spPr>
          </c:marker>
          <c:xVal>
            <c:numRef>
              <c:f>('Ground weight loss'!$BZ$31:$BZ$36,'Ground weight loss'!$BZ$15:$BZ$18)</c:f>
              <c:numCache>
                <c:formatCode>General</c:formatCode>
                <c:ptCount val="10"/>
                <c:pt idx="0">
                  <c:v>341.59080866401001</c:v>
                </c:pt>
                <c:pt idx="1">
                  <c:v>341.59080866401001</c:v>
                </c:pt>
                <c:pt idx="2">
                  <c:v>365.57487338023162</c:v>
                </c:pt>
                <c:pt idx="3">
                  <c:v>365.57487338023162</c:v>
                </c:pt>
                <c:pt idx="4">
                  <c:v>369.21229962777983</c:v>
                </c:pt>
                <c:pt idx="5">
                  <c:v>369.21229962777983</c:v>
                </c:pt>
                <c:pt idx="6">
                  <c:v>338.43331170875985</c:v>
                </c:pt>
                <c:pt idx="7">
                  <c:v>338.43331170875985</c:v>
                </c:pt>
                <c:pt idx="8">
                  <c:v>366.25763631824799</c:v>
                </c:pt>
                <c:pt idx="9">
                  <c:v>366.25763631824799</c:v>
                </c:pt>
              </c:numCache>
            </c:numRef>
          </c:xVal>
          <c:yVal>
            <c:numRef>
              <c:f>('Ground weight loss'!$CB$31:$CB$36,'Ground weight loss'!$CB$15:$CB$18)</c:f>
              <c:numCache>
                <c:formatCode>0.000</c:formatCode>
                <c:ptCount val="10"/>
                <c:pt idx="0">
                  <c:v>0.81000483658353595</c:v>
                </c:pt>
                <c:pt idx="1">
                  <c:v>0.54590747596862543</c:v>
                </c:pt>
                <c:pt idx="2">
                  <c:v>0.56699854347493006</c:v>
                </c:pt>
                <c:pt idx="3">
                  <c:v>0.39660428495191541</c:v>
                </c:pt>
                <c:pt idx="4">
                  <c:v>0.50635096635461629</c:v>
                </c:pt>
                <c:pt idx="5">
                  <c:v>0.35916262595525411</c:v>
                </c:pt>
                <c:pt idx="6">
                  <c:v>0.76354255863970077</c:v>
                </c:pt>
                <c:pt idx="7">
                  <c:v>0.64701413435725896</c:v>
                </c:pt>
                <c:pt idx="8">
                  <c:v>0.58303338854612419</c:v>
                </c:pt>
                <c:pt idx="9">
                  <c:v>0.3365810522945783</c:v>
                </c:pt>
              </c:numCache>
            </c:numRef>
          </c:yVal>
          <c:smooth val="1"/>
        </c:ser>
        <c:ser>
          <c:idx val="4"/>
          <c:order val="3"/>
          <c:tx>
            <c:v>Pyrell Ground</c:v>
          </c:tx>
          <c:spPr>
            <a:ln>
              <a:noFill/>
            </a:ln>
          </c:spPr>
          <c:marker>
            <c:symbol val="star"/>
            <c:size val="7"/>
            <c:spPr>
              <a:ln>
                <a:solidFill>
                  <a:schemeClr val="tx1"/>
                </a:solidFill>
              </a:ln>
            </c:spPr>
          </c:marker>
          <c:xVal>
            <c:numRef>
              <c:f>('Ground weight loss'!$BZ$27:$BZ$30,'Ground weight loss'!$BZ$19:$BZ$22)</c:f>
              <c:numCache>
                <c:formatCode>General</c:formatCode>
                <c:ptCount val="8"/>
                <c:pt idx="0">
                  <c:v>225.02507205724456</c:v>
                </c:pt>
                <c:pt idx="1">
                  <c:v>225.02507205724456</c:v>
                </c:pt>
                <c:pt idx="2">
                  <c:v>225.76079529833169</c:v>
                </c:pt>
                <c:pt idx="3">
                  <c:v>225.76079529833169</c:v>
                </c:pt>
                <c:pt idx="4">
                  <c:v>224.97625551094046</c:v>
                </c:pt>
                <c:pt idx="5">
                  <c:v>224.97625551094046</c:v>
                </c:pt>
                <c:pt idx="6">
                  <c:v>233.16472059121176</c:v>
                </c:pt>
                <c:pt idx="7">
                  <c:v>233.16472059121176</c:v>
                </c:pt>
              </c:numCache>
            </c:numRef>
          </c:xVal>
          <c:yVal>
            <c:numRef>
              <c:f>('Ground weight loss'!$CB$27:$CB$30,'Ground weight loss'!$CB$19:$CB$22)</c:f>
              <c:numCache>
                <c:formatCode>0.000</c:formatCode>
                <c:ptCount val="8"/>
                <c:pt idx="0">
                  <c:v>1.1573525093912711</c:v>
                </c:pt>
                <c:pt idx="1">
                  <c:v>0.8765209101552236</c:v>
                </c:pt>
                <c:pt idx="2">
                  <c:v>1.1484442102631813</c:v>
                </c:pt>
                <c:pt idx="3">
                  <c:v>0.77987186981433354</c:v>
                </c:pt>
                <c:pt idx="4">
                  <c:v>1.2533879807520878</c:v>
                </c:pt>
                <c:pt idx="5">
                  <c:v>1.2890572293016958</c:v>
                </c:pt>
                <c:pt idx="6">
                  <c:v>1.310861323170543</c:v>
                </c:pt>
                <c:pt idx="7">
                  <c:v>1.1011287131373804</c:v>
                </c:pt>
              </c:numCache>
            </c:numRef>
          </c:yVal>
          <c:smooth val="1"/>
        </c:ser>
        <c:ser>
          <c:idx val="8"/>
          <c:order val="4"/>
          <c:tx>
            <c:v>Pyrell Flight</c:v>
          </c:tx>
          <c:spPr>
            <a:ln>
              <a:noFill/>
            </a:ln>
          </c:spPr>
          <c:marker>
            <c:symbol val="x"/>
            <c:size val="7"/>
            <c:spPr>
              <a:noFill/>
              <a:ln>
                <a:solidFill>
                  <a:schemeClr val="tx1"/>
                </a:solidFill>
              </a:ln>
            </c:spPr>
          </c:marker>
          <c:xVal>
            <c:numRef>
              <c:f>('Material Sort 02122013'!$CE$85:$CE$92,'Material Sort 02122013'!$CE$95:$CE$102)</c:f>
              <c:numCache>
                <c:formatCode>0.0</c:formatCode>
                <c:ptCount val="16"/>
                <c:pt idx="0">
                  <c:v>230.42121123513496</c:v>
                </c:pt>
                <c:pt idx="1">
                  <c:v>225.3</c:v>
                </c:pt>
                <c:pt idx="2">
                  <c:v>242.10308472492756</c:v>
                </c:pt>
                <c:pt idx="3">
                  <c:v>245.32659055169475</c:v>
                </c:pt>
                <c:pt idx="4">
                  <c:v>234.18212761794004</c:v>
                </c:pt>
                <c:pt idx="5">
                  <c:v>240.92870800332065</c:v>
                </c:pt>
                <c:pt idx="6">
                  <c:v>236.85307598302919</c:v>
                </c:pt>
                <c:pt idx="7">
                  <c:v>232.47862240899161</c:v>
                </c:pt>
                <c:pt idx="8">
                  <c:v>245.41410083875152</c:v>
                </c:pt>
                <c:pt idx="9">
                  <c:v>245.37087876588521</c:v>
                </c:pt>
                <c:pt idx="10">
                  <c:v>245.41410083875152</c:v>
                </c:pt>
                <c:pt idx="11">
                  <c:v>225.3</c:v>
                </c:pt>
                <c:pt idx="12">
                  <c:v>242.10308472492756</c:v>
                </c:pt>
                <c:pt idx="13">
                  <c:v>234.18212761794004</c:v>
                </c:pt>
                <c:pt idx="14">
                  <c:v>240.92870800332065</c:v>
                </c:pt>
                <c:pt idx="15">
                  <c:v>236.85307598302919</c:v>
                </c:pt>
              </c:numCache>
            </c:numRef>
          </c:xVal>
          <c:yVal>
            <c:numRef>
              <c:f>('Material Sort 02122013'!$CI$85:$CI$92,'Material Sort 02122013'!$CI$95:$CI$102)</c:f>
              <c:numCache>
                <c:formatCode>0.000</c:formatCode>
                <c:ptCount val="16"/>
                <c:pt idx="1">
                  <c:v>1.2940212777150484</c:v>
                </c:pt>
                <c:pt idx="2">
                  <c:v>1.6085770278215568</c:v>
                </c:pt>
                <c:pt idx="4">
                  <c:v>1.2115115794542721</c:v>
                </c:pt>
                <c:pt idx="5">
                  <c:v>2.1134782448597726</c:v>
                </c:pt>
                <c:pt idx="6">
                  <c:v>1.640586514082736</c:v>
                </c:pt>
                <c:pt idx="7">
                  <c:v>1.400219929630905</c:v>
                </c:pt>
                <c:pt idx="8">
                  <c:v>0.97699273539774811</c:v>
                </c:pt>
                <c:pt idx="9">
                  <c:v>1.1624075723681115</c:v>
                </c:pt>
                <c:pt idx="10">
                  <c:v>0.94652906525956648</c:v>
                </c:pt>
                <c:pt idx="11">
                  <c:v>1.2371599424214197</c:v>
                </c:pt>
                <c:pt idx="12">
                  <c:v>1.5593866057148327</c:v>
                </c:pt>
                <c:pt idx="13">
                  <c:v>1.2242611070642317</c:v>
                </c:pt>
                <c:pt idx="14">
                  <c:v>2.0529886193174227</c:v>
                </c:pt>
                <c:pt idx="15">
                  <c:v>1.6008940319466183</c:v>
                </c:pt>
              </c:numCache>
            </c:numRef>
          </c:yVal>
          <c:smooth val="1"/>
        </c:ser>
        <c:ser>
          <c:idx val="9"/>
          <c:order val="5"/>
          <c:tx>
            <c:v>Silicone Flight</c:v>
          </c:tx>
          <c:spPr>
            <a:ln>
              <a:noFill/>
            </a:ln>
          </c:spPr>
          <c:marker>
            <c:symbol val="circle"/>
            <c:size val="7"/>
            <c:spPr>
              <a:noFill/>
              <a:ln>
                <a:solidFill>
                  <a:schemeClr val="tx2"/>
                </a:solidFill>
              </a:ln>
            </c:spPr>
          </c:marker>
          <c:xVal>
            <c:numRef>
              <c:f>('Material Sort 02122013'!$CE$105:$CE$121,'Material Sort 02122013'!$CE$123,'Material Sort 02122013'!$CE$125:$CE$126,'Material Sort 02122013'!$CE$128:$CE$132)</c:f>
              <c:numCache>
                <c:formatCode>General</c:formatCode>
                <c:ptCount val="25"/>
                <c:pt idx="0">
                  <c:v>356.59621492639405</c:v>
                </c:pt>
                <c:pt idx="1">
                  <c:v>349.13822663445927</c:v>
                </c:pt>
                <c:pt idx="2">
                  <c:v>340.62561231431681</c:v>
                </c:pt>
                <c:pt idx="3">
                  <c:v>340.75520692087099</c:v>
                </c:pt>
                <c:pt idx="4">
                  <c:v>414.40573439849373</c:v>
                </c:pt>
                <c:pt idx="5">
                  <c:v>349.13822663445927</c:v>
                </c:pt>
                <c:pt idx="6">
                  <c:v>414.40573439849373</c:v>
                </c:pt>
                <c:pt idx="7" formatCode="0.0">
                  <c:v>324.81390228810591</c:v>
                </c:pt>
                <c:pt idx="8" formatCode="0.0">
                  <c:v>379.72816734596341</c:v>
                </c:pt>
                <c:pt idx="9" formatCode="0.0">
                  <c:v>351.91040989334482</c:v>
                </c:pt>
                <c:pt idx="10" formatCode="0.0">
                  <c:v>379.84692208150824</c:v>
                </c:pt>
                <c:pt idx="11" formatCode="0.0">
                  <c:v>349.07108469408809</c:v>
                </c:pt>
                <c:pt idx="12" formatCode="0.0">
                  <c:v>391.70103302710129</c:v>
                </c:pt>
                <c:pt idx="13" formatCode="0.0">
                  <c:v>380.48331224437908</c:v>
                </c:pt>
                <c:pt idx="14" formatCode="0.0">
                  <c:v>350.60084952585379</c:v>
                </c:pt>
                <c:pt idx="15" formatCode="0.0">
                  <c:v>377.25377334902771</c:v>
                </c:pt>
                <c:pt idx="16" formatCode="0.0">
                  <c:v>360.56642992458728</c:v>
                </c:pt>
                <c:pt idx="17" formatCode="0.0">
                  <c:v>381.50843411618837</c:v>
                </c:pt>
                <c:pt idx="18" formatCode="0.0">
                  <c:v>382.57380885286187</c:v>
                </c:pt>
                <c:pt idx="19" formatCode="0.0">
                  <c:v>381.50843411618837</c:v>
                </c:pt>
                <c:pt idx="20" formatCode="0.0">
                  <c:v>351.91040989334482</c:v>
                </c:pt>
                <c:pt idx="21" formatCode="0.0">
                  <c:v>379.84692208150824</c:v>
                </c:pt>
                <c:pt idx="22" formatCode="0.0">
                  <c:v>349.07108469408809</c:v>
                </c:pt>
                <c:pt idx="23" formatCode="0.0">
                  <c:v>391.70103302710129</c:v>
                </c:pt>
                <c:pt idx="24" formatCode="0.0">
                  <c:v>377.25377334902771</c:v>
                </c:pt>
              </c:numCache>
            </c:numRef>
          </c:xVal>
          <c:yVal>
            <c:numRef>
              <c:f>('Material Sort 02122013'!$CI$105:$CI$121,'Material Sort 02122013'!$CI$123,'Material Sort 02122013'!$CI$125:$CI$126,'Material Sort 02122013'!$CI$128:$CI$132)</c:f>
              <c:numCache>
                <c:formatCode>0.000</c:formatCode>
                <c:ptCount val="25"/>
                <c:pt idx="0">
                  <c:v>0.61803791586116219</c:v>
                </c:pt>
                <c:pt idx="1">
                  <c:v>1.2467131654824761</c:v>
                </c:pt>
                <c:pt idx="2">
                  <c:v>0.86204200806234588</c:v>
                </c:pt>
                <c:pt idx="3">
                  <c:v>1.0478550363094901</c:v>
                </c:pt>
                <c:pt idx="4">
                  <c:v>3.0215185263924496</c:v>
                </c:pt>
                <c:pt idx="5">
                  <c:v>0.85716741988405631</c:v>
                </c:pt>
                <c:pt idx="6">
                  <c:v>2.7535560195114588</c:v>
                </c:pt>
                <c:pt idx="9">
                  <c:v>0.78002251992162375</c:v>
                </c:pt>
                <c:pt idx="10">
                  <c:v>0.53029092969342029</c:v>
                </c:pt>
                <c:pt idx="11">
                  <c:v>0.67470629736699139</c:v>
                </c:pt>
                <c:pt idx="12">
                  <c:v>0.44226188990051502</c:v>
                </c:pt>
                <c:pt idx="15">
                  <c:v>0.70103682010125035</c:v>
                </c:pt>
                <c:pt idx="16">
                  <c:v>0.77979205713930322</c:v>
                </c:pt>
                <c:pt idx="17">
                  <c:v>0.21746986896586643</c:v>
                </c:pt>
                <c:pt idx="18">
                  <c:v>0.31441977450044445</c:v>
                </c:pt>
                <c:pt idx="19">
                  <c:v>0.19515765577759445</c:v>
                </c:pt>
                <c:pt idx="20">
                  <c:v>0.7268526716558944</c:v>
                </c:pt>
                <c:pt idx="21">
                  <c:v>0.52257598371690417</c:v>
                </c:pt>
                <c:pt idx="22">
                  <c:v>0.55916440195114125</c:v>
                </c:pt>
                <c:pt idx="23">
                  <c:v>0.39775299288066024</c:v>
                </c:pt>
                <c:pt idx="24">
                  <c:v>0.60492768460469781</c:v>
                </c:pt>
              </c:numCache>
            </c:numRef>
          </c:yVal>
          <c:smooth val="1"/>
        </c:ser>
        <c:ser>
          <c:idx val="10"/>
          <c:order val="6"/>
          <c:tx>
            <c:v>Teflon Flight</c:v>
          </c:tx>
          <c:spPr>
            <a:ln>
              <a:noFill/>
            </a:ln>
          </c:spPr>
          <c:marker>
            <c:symbol val="triangle"/>
            <c:size val="7"/>
            <c:spPr>
              <a:noFill/>
              <a:ln>
                <a:solidFill>
                  <a:schemeClr val="accent3"/>
                </a:solidFill>
              </a:ln>
            </c:spPr>
          </c:marker>
          <c:xVal>
            <c:numRef>
              <c:f>('Material Sort 02122013'!$CE$134:$CE$147,'Material Sort 02122013'!$CE$150,'Material Sort 02122013'!$CE$153:$CE$156)</c:f>
              <c:numCache>
                <c:formatCode>General</c:formatCode>
                <c:ptCount val="19"/>
                <c:pt idx="0">
                  <c:v>516.30303768525073</c:v>
                </c:pt>
                <c:pt idx="1">
                  <c:v>517.61263896959224</c:v>
                </c:pt>
                <c:pt idx="2">
                  <c:v>511.74122532819257</c:v>
                </c:pt>
                <c:pt idx="3">
                  <c:v>517.69385314585145</c:v>
                </c:pt>
                <c:pt idx="4">
                  <c:v>517.61263896959224</c:v>
                </c:pt>
                <c:pt idx="5">
                  <c:v>517.69385314585145</c:v>
                </c:pt>
                <c:pt idx="6" formatCode="0.0">
                  <c:v>529.63562470856755</c:v>
                </c:pt>
                <c:pt idx="7" formatCode="0.0">
                  <c:v>514.13740453829121</c:v>
                </c:pt>
                <c:pt idx="8" formatCode="0.0">
                  <c:v>516.33842203068309</c:v>
                </c:pt>
                <c:pt idx="9" formatCode="0.0">
                  <c:v>527.99672644531518</c:v>
                </c:pt>
                <c:pt idx="10" formatCode="0.0">
                  <c:v>513.37523874459316</c:v>
                </c:pt>
                <c:pt idx="11" formatCode="0.0">
                  <c:v>538.43096293819656</c:v>
                </c:pt>
                <c:pt idx="12" formatCode="0.0">
                  <c:v>532.36353982539481</c:v>
                </c:pt>
                <c:pt idx="13" formatCode="0.0">
                  <c:v>515.16984376150162</c:v>
                </c:pt>
                <c:pt idx="14" formatCode="0.0">
                  <c:v>528.55724747805561</c:v>
                </c:pt>
                <c:pt idx="15" formatCode="0.0">
                  <c:v>516.33842203068309</c:v>
                </c:pt>
                <c:pt idx="16" formatCode="0.0">
                  <c:v>513.37523874459316</c:v>
                </c:pt>
                <c:pt idx="17" formatCode="0.0">
                  <c:v>538.43096293819656</c:v>
                </c:pt>
                <c:pt idx="18" formatCode="0.0">
                  <c:v>532.36353982539481</c:v>
                </c:pt>
              </c:numCache>
            </c:numRef>
          </c:xVal>
          <c:yVal>
            <c:numRef>
              <c:f>('Material Sort 02122013'!$CI$134:$CI$147,'Material Sort 02122013'!$CI$150,'Material Sort 02122013'!$CI$153:$CI$156)</c:f>
              <c:numCache>
                <c:formatCode>0.000</c:formatCode>
                <c:ptCount val="19"/>
                <c:pt idx="0">
                  <c:v>0.20114471411044066</c:v>
                </c:pt>
                <c:pt idx="1">
                  <c:v>2.3559901764706168E-2</c:v>
                </c:pt>
                <c:pt idx="2">
                  <c:v>3.7063354285714445E-2</c:v>
                </c:pt>
                <c:pt idx="3">
                  <c:v>0.26936761578946006</c:v>
                </c:pt>
                <c:pt idx="4">
                  <c:v>2.4794260588235591E-2</c:v>
                </c:pt>
                <c:pt idx="5">
                  <c:v>0.17438516842104379</c:v>
                </c:pt>
                <c:pt idx="7">
                  <c:v>2.6393151434289032E-2</c:v>
                </c:pt>
                <c:pt idx="8">
                  <c:v>5.3067356934307253E-2</c:v>
                </c:pt>
                <c:pt idx="11">
                  <c:v>2.9996683733699677E-2</c:v>
                </c:pt>
                <c:pt idx="12">
                  <c:v>2.8622857992564966E-2</c:v>
                </c:pt>
                <c:pt idx="13">
                  <c:v>4.9958404511276172E-2</c:v>
                </c:pt>
                <c:pt idx="14">
                  <c:v>4.338561534852501E-2</c:v>
                </c:pt>
                <c:pt idx="15">
                  <c:v>5.2799373722628412E-2</c:v>
                </c:pt>
                <c:pt idx="17">
                  <c:v>2.761242251201125E-2</c:v>
                </c:pt>
                <c:pt idx="18">
                  <c:v>2.6702614126393982E-2</c:v>
                </c:pt>
              </c:numCache>
            </c:numRef>
          </c:yVal>
          <c:smooth val="1"/>
        </c:ser>
        <c:ser>
          <c:idx val="11"/>
          <c:order val="7"/>
          <c:tx>
            <c:v>Kapton Flight</c:v>
          </c:tx>
          <c:spPr>
            <a:ln>
              <a:noFill/>
            </a:ln>
          </c:spPr>
          <c:marker>
            <c:symbol val="square"/>
            <c:size val="7"/>
            <c:spPr>
              <a:noFill/>
              <a:ln>
                <a:solidFill>
                  <a:srgbClr val="C00000"/>
                </a:solidFill>
              </a:ln>
            </c:spPr>
          </c:marker>
          <c:xVal>
            <c:numRef>
              <c:f>('Material Sort 02122013'!$CE$23:$CE$40,'Material Sort 02122013'!$CE$43:$CE$45,'Material Sort 02122013'!$CE$48:$CE$58)</c:f>
              <c:numCache>
                <c:formatCode>General</c:formatCode>
                <c:ptCount val="32"/>
                <c:pt idx="0">
                  <c:v>418.31918332608569</c:v>
                </c:pt>
                <c:pt idx="2">
                  <c:v>417.30093380418288</c:v>
                </c:pt>
                <c:pt idx="3">
                  <c:v>581.04830756229353</c:v>
                </c:pt>
                <c:pt idx="4">
                  <c:v>418.31918332608569</c:v>
                </c:pt>
                <c:pt idx="5">
                  <c:v>581.04830756229353</c:v>
                </c:pt>
                <c:pt idx="6" formatCode="0.0">
                  <c:v>419.92824630174431</c:v>
                </c:pt>
                <c:pt idx="7" formatCode="0.0">
                  <c:v>417.28565622998752</c:v>
                </c:pt>
                <c:pt idx="8" formatCode="0.0">
                  <c:v>574.26697593037989</c:v>
                </c:pt>
                <c:pt idx="9" formatCode="0.0">
                  <c:v>576.76029004518568</c:v>
                </c:pt>
                <c:pt idx="10" formatCode="0.0">
                  <c:v>425.41768860835083</c:v>
                </c:pt>
                <c:pt idx="11" formatCode="0.0">
                  <c:v>500.25380703397519</c:v>
                </c:pt>
                <c:pt idx="12" formatCode="0.0">
                  <c:v>527.51193106525511</c:v>
                </c:pt>
                <c:pt idx="13" formatCode="0.0">
                  <c:v>493.52026976410559</c:v>
                </c:pt>
                <c:pt idx="14" formatCode="0.0">
                  <c:v>492.34226541017085</c:v>
                </c:pt>
                <c:pt idx="15" formatCode="0.0">
                  <c:v>424.84905390857256</c:v>
                </c:pt>
                <c:pt idx="16" formatCode="0.0">
                  <c:v>494.14786984146389</c:v>
                </c:pt>
                <c:pt idx="17" formatCode="0.0">
                  <c:v>527.34367563845251</c:v>
                </c:pt>
                <c:pt idx="18" formatCode="0.0">
                  <c:v>579.39177547442239</c:v>
                </c:pt>
                <c:pt idx="19" formatCode="0.0">
                  <c:v>583.20436719326278</c:v>
                </c:pt>
                <c:pt idx="20" formatCode="0.0">
                  <c:v>497.24008696531865</c:v>
                </c:pt>
                <c:pt idx="21" formatCode="0.0">
                  <c:v>579.39177547442239</c:v>
                </c:pt>
                <c:pt idx="22" formatCode="0.0">
                  <c:v>419.92824630174431</c:v>
                </c:pt>
                <c:pt idx="23" formatCode="0.0">
                  <c:v>417.28565622998752</c:v>
                </c:pt>
                <c:pt idx="24" formatCode="0.0">
                  <c:v>574.26697593037989</c:v>
                </c:pt>
                <c:pt idx="25" formatCode="0.0">
                  <c:v>425.41768860835083</c:v>
                </c:pt>
                <c:pt idx="26" formatCode="0.0">
                  <c:v>500.25380703397519</c:v>
                </c:pt>
                <c:pt idx="27" formatCode="0.0">
                  <c:v>527.51193106525511</c:v>
                </c:pt>
                <c:pt idx="28" formatCode="0.0">
                  <c:v>493.52026976410559</c:v>
                </c:pt>
                <c:pt idx="29" formatCode="0.0">
                  <c:v>492.34226541017085</c:v>
                </c:pt>
                <c:pt idx="30" formatCode="0.0">
                  <c:v>494.14786984146389</c:v>
                </c:pt>
                <c:pt idx="31" formatCode="0.0">
                  <c:v>527.34367563845251</c:v>
                </c:pt>
              </c:numCache>
            </c:numRef>
          </c:xVal>
          <c:yVal>
            <c:numRef>
              <c:f>('Material Sort 02122013'!$CI$23:$CI$40,'Material Sort 02122013'!$CI$43:$CI$45,'Material Sort 02122013'!$CI$48:$CI$58)</c:f>
              <c:numCache>
                <c:formatCode>0.000</c:formatCode>
                <c:ptCount val="32"/>
                <c:pt idx="0">
                  <c:v>5.8815193965514712E-2</c:v>
                </c:pt>
                <c:pt idx="1">
                  <c:v>7.7617793995001225E-2</c:v>
                </c:pt>
                <c:pt idx="2">
                  <c:v>9.9489874999992553E-2</c:v>
                </c:pt>
                <c:pt idx="3">
                  <c:v>8.1482472361811664E-2</c:v>
                </c:pt>
                <c:pt idx="4">
                  <c:v>6.849737068965224E-2</c:v>
                </c:pt>
                <c:pt idx="5">
                  <c:v>8.6461258793972651E-2</c:v>
                </c:pt>
                <c:pt idx="7">
                  <c:v>1.6588585227272884E-2</c:v>
                </c:pt>
                <c:pt idx="8">
                  <c:v>0.11027573999999907</c:v>
                </c:pt>
                <c:pt idx="10">
                  <c:v>7.5415263157890605E-3</c:v>
                </c:pt>
                <c:pt idx="11">
                  <c:v>3.600649180327873E-2</c:v>
                </c:pt>
                <c:pt idx="12">
                  <c:v>3.1842664772729568E-2</c:v>
                </c:pt>
                <c:pt idx="15">
                  <c:v>0.17533124999982466</c:v>
                </c:pt>
                <c:pt idx="16">
                  <c:v>3.6171749999997303E-2</c:v>
                </c:pt>
                <c:pt idx="17">
                  <c:v>3.7326315789469072E-2</c:v>
                </c:pt>
                <c:pt idx="18">
                  <c:v>6.4235422248802715E-2</c:v>
                </c:pt>
                <c:pt idx="19">
                  <c:v>7.0134285123967591E-2</c:v>
                </c:pt>
                <c:pt idx="20">
                  <c:v>2.7957874172181107E-2</c:v>
                </c:pt>
                <c:pt idx="21">
                  <c:v>6.2581898325357765E-2</c:v>
                </c:pt>
                <c:pt idx="23">
                  <c:v>1.6351875000000154E-2</c:v>
                </c:pt>
                <c:pt idx="24">
                  <c:v>0.120083867999999</c:v>
                </c:pt>
                <c:pt idx="25">
                  <c:v>8.3655696594422645E-3</c:v>
                </c:pt>
                <c:pt idx="26">
                  <c:v>4.0352274590163967E-2</c:v>
                </c:pt>
                <c:pt idx="27">
                  <c:v>4.2526610795457623E-2</c:v>
                </c:pt>
                <c:pt idx="30">
                  <c:v>4.5557624999996583E-2</c:v>
                </c:pt>
                <c:pt idx="31">
                  <c:v>4.9248236842099183E-2</c:v>
                </c:pt>
              </c:numCache>
            </c:numRef>
          </c:yVal>
          <c:smooth val="1"/>
        </c:ser>
        <c:ser>
          <c:idx val="12"/>
          <c:order val="8"/>
          <c:tx>
            <c:v>Lampwick Flight</c:v>
          </c:tx>
          <c:spPr>
            <a:ln>
              <a:noFill/>
            </a:ln>
          </c:spPr>
          <c:marker>
            <c:symbol val="diamond"/>
            <c:size val="7"/>
            <c:spPr>
              <a:noFill/>
              <a:ln>
                <a:solidFill>
                  <a:schemeClr val="accent6">
                    <a:lumMod val="75000"/>
                  </a:schemeClr>
                </a:solidFill>
              </a:ln>
            </c:spPr>
          </c:marker>
          <c:xVal>
            <c:numRef>
              <c:f>('Material Sort 02122013'!$CE$60:$CE$67,'Material Sort 02122013'!$CE$69:$CE$73,'Material Sort 02122013'!$CE$77,'Material Sort 02122013'!$CE$79:$CE$82)</c:f>
              <c:numCache>
                <c:formatCode>General</c:formatCode>
                <c:ptCount val="18"/>
                <c:pt idx="0">
                  <c:v>258.64706119544206</c:v>
                </c:pt>
                <c:pt idx="1">
                  <c:v>258.45198005359714</c:v>
                </c:pt>
                <c:pt idx="2">
                  <c:v>343.55957860374446</c:v>
                </c:pt>
                <c:pt idx="3">
                  <c:v>258.64706119544206</c:v>
                </c:pt>
                <c:pt idx="4">
                  <c:v>343.55957860374446</c:v>
                </c:pt>
                <c:pt idx="5" formatCode="0.0">
                  <c:v>268.93865858906793</c:v>
                </c:pt>
                <c:pt idx="6" formatCode="0.0">
                  <c:v>264.66873011764068</c:v>
                </c:pt>
                <c:pt idx="7" formatCode="0.0">
                  <c:v>262.89926572283059</c:v>
                </c:pt>
                <c:pt idx="8" formatCode="0.0">
                  <c:v>297.38147020835208</c:v>
                </c:pt>
                <c:pt idx="9" formatCode="0.0">
                  <c:v>259.49131380277208</c:v>
                </c:pt>
                <c:pt idx="10" formatCode="0.0">
                  <c:v>293.02156386703371</c:v>
                </c:pt>
                <c:pt idx="11" formatCode="0.0">
                  <c:v>282.5836772631244</c:v>
                </c:pt>
                <c:pt idx="12" formatCode="0.0">
                  <c:v>255.1113352889854</c:v>
                </c:pt>
                <c:pt idx="13" formatCode="0.0">
                  <c:v>299.07317141986238</c:v>
                </c:pt>
                <c:pt idx="14" formatCode="0.0">
                  <c:v>262.89926572283059</c:v>
                </c:pt>
                <c:pt idx="15" formatCode="0.0">
                  <c:v>259.49131380277208</c:v>
                </c:pt>
                <c:pt idx="16" formatCode="0.0">
                  <c:v>293.02156386703371</c:v>
                </c:pt>
                <c:pt idx="17" formatCode="0.0">
                  <c:v>282.5836772631244</c:v>
                </c:pt>
              </c:numCache>
            </c:numRef>
          </c:xVal>
          <c:yVal>
            <c:numRef>
              <c:f>('Material Sort 02122013'!$CI$60:$CI$67,'Material Sort 02122013'!$CI$69:$CI$73,'Material Sort 02122013'!$CI$77,'Material Sort 02122013'!$CI$79:$CI$82)</c:f>
              <c:numCache>
                <c:formatCode>0.000</c:formatCode>
                <c:ptCount val="18"/>
                <c:pt idx="0">
                  <c:v>0.20407836524580564</c:v>
                </c:pt>
                <c:pt idx="1">
                  <c:v>0.13610661141609853</c:v>
                </c:pt>
                <c:pt idx="2">
                  <c:v>0.1461747921183861</c:v>
                </c:pt>
                <c:pt idx="3">
                  <c:v>0.20012836021181463</c:v>
                </c:pt>
                <c:pt idx="4">
                  <c:v>0.14494873312866574</c:v>
                </c:pt>
                <c:pt idx="7">
                  <c:v>0.17920469888337651</c:v>
                </c:pt>
                <c:pt idx="9">
                  <c:v>0.13904337370510297</c:v>
                </c:pt>
                <c:pt idx="10">
                  <c:v>0.11095854194054665</c:v>
                </c:pt>
                <c:pt idx="11">
                  <c:v>0.16715850843863472</c:v>
                </c:pt>
                <c:pt idx="12">
                  <c:v>0.14235847707430496</c:v>
                </c:pt>
                <c:pt idx="13">
                  <c:v>5.5554035725490503E-2</c:v>
                </c:pt>
                <c:pt idx="14">
                  <c:v>0.17437465842208272</c:v>
                </c:pt>
                <c:pt idx="15">
                  <c:v>0.13041127560786386</c:v>
                </c:pt>
                <c:pt idx="16">
                  <c:v>9.6431381916178074E-2</c:v>
                </c:pt>
                <c:pt idx="17">
                  <c:v>0.15258169281265901</c:v>
                </c:pt>
              </c:numCache>
            </c:numRef>
          </c:yVal>
          <c:smooth val="1"/>
        </c:ser>
        <c:dLbls>
          <c:showLegendKey val="0"/>
          <c:showVal val="0"/>
          <c:showCatName val="0"/>
          <c:showSerName val="0"/>
          <c:showPercent val="0"/>
          <c:showBubbleSize val="0"/>
        </c:dLbls>
        <c:axId val="198047232"/>
        <c:axId val="311910400"/>
      </c:scatterChart>
      <c:valAx>
        <c:axId val="198047232"/>
        <c:scaling>
          <c:orientation val="minMax"/>
          <c:min val="200"/>
        </c:scaling>
        <c:delete val="0"/>
        <c:axPos val="b"/>
        <c:title>
          <c:tx>
            <c:rich>
              <a:bodyPr/>
              <a:lstStyle/>
              <a:p>
                <a:pPr>
                  <a:defRPr/>
                </a:pPr>
                <a:r>
                  <a:rPr lang="en-US"/>
                  <a:t>Temperature Deg C</a:t>
                </a:r>
              </a:p>
            </c:rich>
          </c:tx>
          <c:overlay val="0"/>
        </c:title>
        <c:numFmt formatCode="General" sourceLinked="1"/>
        <c:majorTickMark val="out"/>
        <c:minorTickMark val="none"/>
        <c:tickLblPos val="nextTo"/>
        <c:crossAx val="311910400"/>
        <c:crosses val="autoZero"/>
        <c:crossBetween val="midCat"/>
      </c:valAx>
      <c:valAx>
        <c:axId val="311910400"/>
        <c:scaling>
          <c:logBase val="10"/>
          <c:orientation val="minMax"/>
        </c:scaling>
        <c:delete val="0"/>
        <c:axPos val="l"/>
        <c:majorGridlines/>
        <c:title>
          <c:tx>
            <c:rich>
              <a:bodyPr rot="-5400000" vert="horz"/>
              <a:lstStyle/>
              <a:p>
                <a:pPr>
                  <a:defRPr/>
                </a:pPr>
                <a:r>
                  <a:rPr lang="en-US"/>
                  <a:t>smoek yeild</a:t>
                </a:r>
              </a:p>
            </c:rich>
          </c:tx>
          <c:overlay val="0"/>
        </c:title>
        <c:numFmt formatCode="0.000" sourceLinked="1"/>
        <c:majorTickMark val="out"/>
        <c:minorTickMark val="none"/>
        <c:tickLblPos val="nextTo"/>
        <c:crossAx val="198047232"/>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 l="0.7" r="0.7" t="0.75" header="0.3" footer="0.3"/>
    <c:pageSetup orientation="landscape"/>
  </c:printSettings>
</c:chartSpace>
</file>

<file path=xl/charts/chart1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a:t>Smoke Yeild flight</a:t>
            </a:r>
            <a:r>
              <a:rPr lang="en-US" baseline="0"/>
              <a:t> and ground </a:t>
            </a:r>
            <a:r>
              <a:rPr lang="en-US" sz="1800" b="1" i="0" baseline="0">
                <a:effectLst/>
              </a:rPr>
              <a:t>1 to 8 cm/s</a:t>
            </a:r>
            <a:endParaRPr lang="en-US">
              <a:effectLst/>
            </a:endParaRPr>
          </a:p>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baseline="0"/>
              <a:t> unaged</a:t>
            </a:r>
          </a:p>
        </c:rich>
      </c:tx>
      <c:overlay val="0"/>
    </c:title>
    <c:autoTitleDeleted val="0"/>
    <c:plotArea>
      <c:layout/>
      <c:scatterChart>
        <c:scatterStyle val="smoothMarker"/>
        <c:varyColors val="0"/>
        <c:ser>
          <c:idx val="0"/>
          <c:order val="0"/>
          <c:tx>
            <c:v>Teflon Ground</c:v>
          </c:tx>
          <c:spPr>
            <a:ln>
              <a:noFill/>
            </a:ln>
          </c:spPr>
          <c:marker>
            <c:symbol val="triangle"/>
            <c:size val="7"/>
            <c:spPr>
              <a:solidFill>
                <a:srgbClr val="00B050"/>
              </a:solidFill>
              <a:ln>
                <a:solidFill>
                  <a:schemeClr val="accent3"/>
                </a:solidFill>
              </a:ln>
            </c:spPr>
          </c:marker>
          <c:xVal>
            <c:numRef>
              <c:f>('Ground weight loss'!$BZ$3,'Ground weight loss'!$BZ$5,'Ground weight loss'!$BZ$43,'Ground weight loss'!$BZ$45)</c:f>
              <c:numCache>
                <c:formatCode>General</c:formatCode>
                <c:ptCount val="4"/>
                <c:pt idx="0">
                  <c:v>500.40751723792681</c:v>
                </c:pt>
                <c:pt idx="1">
                  <c:v>509.15201491667892</c:v>
                </c:pt>
                <c:pt idx="2">
                  <c:v>501.20662445760627</c:v>
                </c:pt>
                <c:pt idx="3">
                  <c:v>512.16736666465113</c:v>
                </c:pt>
              </c:numCache>
            </c:numRef>
          </c:xVal>
          <c:yVal>
            <c:numRef>
              <c:f>('Ground weight loss'!$CB$3,'Ground weight loss'!$CB$5,'Ground weight loss'!$CB$43,'Ground weight loss'!$CB$45)</c:f>
              <c:numCache>
                <c:formatCode>0.000</c:formatCode>
                <c:ptCount val="4"/>
                <c:pt idx="0">
                  <c:v>1.5669142960288811E-2</c:v>
                </c:pt>
                <c:pt idx="1">
                  <c:v>1.1437991356184798E-2</c:v>
                </c:pt>
                <c:pt idx="2">
                  <c:v>1.4111325797872342E-2</c:v>
                </c:pt>
                <c:pt idx="3">
                  <c:v>3.1044788253633031E-2</c:v>
                </c:pt>
              </c:numCache>
            </c:numRef>
          </c:yVal>
          <c:smooth val="1"/>
        </c:ser>
        <c:ser>
          <c:idx val="1"/>
          <c:order val="1"/>
          <c:tx>
            <c:v>Kapton Ground</c:v>
          </c:tx>
          <c:spPr>
            <a:ln>
              <a:noFill/>
            </a:ln>
          </c:spPr>
          <c:xVal>
            <c:numRef>
              <c:f>('Ground weight loss'!$BZ$7,'Ground weight loss'!$BZ$9,'Ground weight loss'!$BZ$37,'Ground weight loss'!$BZ$39,'Ground weight loss'!$BZ$41)</c:f>
              <c:numCache>
                <c:formatCode>General</c:formatCode>
                <c:ptCount val="5"/>
                <c:pt idx="0">
                  <c:v>512.68987999345472</c:v>
                </c:pt>
                <c:pt idx="1">
                  <c:v>558.39108509647372</c:v>
                </c:pt>
                <c:pt idx="2">
                  <c:v>556.80062816777559</c:v>
                </c:pt>
                <c:pt idx="3">
                  <c:v>510.45963124191707</c:v>
                </c:pt>
                <c:pt idx="4">
                  <c:v>557.05126607419493</c:v>
                </c:pt>
              </c:numCache>
            </c:numRef>
          </c:xVal>
          <c:yVal>
            <c:numRef>
              <c:f>('Ground weight loss'!$CB$7,'Ground weight loss'!$CB$9,'Ground weight loss'!$CB$37,'Ground weight loss'!$CB$39,'Ground weight loss'!$CB$41)</c:f>
              <c:numCache>
                <c:formatCode>0.000</c:formatCode>
                <c:ptCount val="5"/>
                <c:pt idx="0">
                  <c:v>4.0368540372670812E-2</c:v>
                </c:pt>
                <c:pt idx="1">
                  <c:v>4.7988509771135952E-2</c:v>
                </c:pt>
                <c:pt idx="2">
                  <c:v>8.4768276315789495E-2</c:v>
                </c:pt>
                <c:pt idx="3">
                  <c:v>5.1300683035714292E-2</c:v>
                </c:pt>
                <c:pt idx="4">
                  <c:v>0.11917392000000003</c:v>
                </c:pt>
              </c:numCache>
            </c:numRef>
          </c:yVal>
          <c:smooth val="1"/>
        </c:ser>
        <c:ser>
          <c:idx val="2"/>
          <c:order val="2"/>
          <c:tx>
            <c:v>Silicone Ground</c:v>
          </c:tx>
          <c:spPr>
            <a:ln>
              <a:noFill/>
            </a:ln>
          </c:spPr>
          <c:marker>
            <c:symbol val="circle"/>
            <c:size val="7"/>
            <c:spPr>
              <a:solidFill>
                <a:schemeClr val="tx2"/>
              </a:solidFill>
              <a:ln>
                <a:solidFill>
                  <a:schemeClr val="tx2"/>
                </a:solidFill>
              </a:ln>
            </c:spPr>
          </c:marker>
          <c:xVal>
            <c:numRef>
              <c:f>('Ground weight loss'!$BZ$15,'Ground weight loss'!$BZ$17,'Ground weight loss'!$BZ$31,'Ground weight loss'!$BZ$33,'Ground weight loss'!$BZ$35)</c:f>
              <c:numCache>
                <c:formatCode>General</c:formatCode>
                <c:ptCount val="5"/>
                <c:pt idx="0">
                  <c:v>338.43331170875985</c:v>
                </c:pt>
                <c:pt idx="1">
                  <c:v>366.25763631824799</c:v>
                </c:pt>
                <c:pt idx="2">
                  <c:v>341.59080866401001</c:v>
                </c:pt>
                <c:pt idx="3">
                  <c:v>365.57487338023162</c:v>
                </c:pt>
                <c:pt idx="4">
                  <c:v>369.21229962777983</c:v>
                </c:pt>
              </c:numCache>
            </c:numRef>
          </c:xVal>
          <c:yVal>
            <c:numRef>
              <c:f>('Ground weight loss'!$CB$15,'Ground weight loss'!$CB$17,'Ground weight loss'!$CB$31,'Ground weight loss'!$CB$33,'Ground weight loss'!$CB$35)</c:f>
              <c:numCache>
                <c:formatCode>0.000</c:formatCode>
                <c:ptCount val="5"/>
                <c:pt idx="0">
                  <c:v>0.76354255863970077</c:v>
                </c:pt>
                <c:pt idx="1">
                  <c:v>0.58303338854612419</c:v>
                </c:pt>
                <c:pt idx="2">
                  <c:v>0.81000483658353595</c:v>
                </c:pt>
                <c:pt idx="3">
                  <c:v>0.56699854347493006</c:v>
                </c:pt>
                <c:pt idx="4">
                  <c:v>0.50635096635461629</c:v>
                </c:pt>
              </c:numCache>
            </c:numRef>
          </c:yVal>
          <c:smooth val="1"/>
        </c:ser>
        <c:ser>
          <c:idx val="4"/>
          <c:order val="3"/>
          <c:tx>
            <c:v>Pyrell Ground</c:v>
          </c:tx>
          <c:spPr>
            <a:ln>
              <a:noFill/>
            </a:ln>
          </c:spPr>
          <c:marker>
            <c:symbol val="star"/>
            <c:size val="7"/>
            <c:spPr>
              <a:ln>
                <a:solidFill>
                  <a:schemeClr val="tx1"/>
                </a:solidFill>
              </a:ln>
            </c:spPr>
          </c:marker>
          <c:xVal>
            <c:numRef>
              <c:f>('Ground weight loss'!$BZ$19,'Ground weight loss'!$BZ$21,'Ground weight loss'!$BZ$27,'Ground weight loss'!$BZ$29)</c:f>
              <c:numCache>
                <c:formatCode>General</c:formatCode>
                <c:ptCount val="4"/>
                <c:pt idx="0">
                  <c:v>224.97625551094046</c:v>
                </c:pt>
                <c:pt idx="1">
                  <c:v>233.16472059121176</c:v>
                </c:pt>
                <c:pt idx="2">
                  <c:v>225.02507205724456</c:v>
                </c:pt>
                <c:pt idx="3">
                  <c:v>225.76079529833169</c:v>
                </c:pt>
              </c:numCache>
            </c:numRef>
          </c:xVal>
          <c:yVal>
            <c:numRef>
              <c:f>('Ground weight loss'!$CB$19,'Ground weight loss'!$CB$21,'Ground weight loss'!$CB$27,'Ground weight loss'!$CB$29)</c:f>
              <c:numCache>
                <c:formatCode>0.000</c:formatCode>
                <c:ptCount val="4"/>
                <c:pt idx="0">
                  <c:v>1.2533879807520878</c:v>
                </c:pt>
                <c:pt idx="1">
                  <c:v>1.310861323170543</c:v>
                </c:pt>
                <c:pt idx="2">
                  <c:v>1.1573525093912711</c:v>
                </c:pt>
                <c:pt idx="3">
                  <c:v>1.1484442102631813</c:v>
                </c:pt>
              </c:numCache>
            </c:numRef>
          </c:yVal>
          <c:smooth val="1"/>
        </c:ser>
        <c:ser>
          <c:idx val="8"/>
          <c:order val="4"/>
          <c:tx>
            <c:v>Pyrell Flight</c:v>
          </c:tx>
          <c:spPr>
            <a:ln>
              <a:noFill/>
            </a:ln>
          </c:spPr>
          <c:marker>
            <c:symbol val="x"/>
            <c:size val="7"/>
            <c:spPr>
              <a:noFill/>
              <a:ln>
                <a:solidFill>
                  <a:schemeClr val="tx1"/>
                </a:solidFill>
              </a:ln>
            </c:spPr>
          </c:marker>
          <c:xVal>
            <c:numRef>
              <c:f>('Material Sort 02122013'!$CE$86:$CE$87,'Material Sort 02122013'!$CE$89:$CE$92,'Material Sort 02122013'!$CE$95:$CE$96)</c:f>
              <c:numCache>
                <c:formatCode>0.0</c:formatCode>
                <c:ptCount val="8"/>
                <c:pt idx="0">
                  <c:v>225.3</c:v>
                </c:pt>
                <c:pt idx="1">
                  <c:v>242.10308472492756</c:v>
                </c:pt>
                <c:pt idx="2">
                  <c:v>234.18212761794004</c:v>
                </c:pt>
                <c:pt idx="3">
                  <c:v>240.92870800332065</c:v>
                </c:pt>
                <c:pt idx="4">
                  <c:v>236.85307598302919</c:v>
                </c:pt>
                <c:pt idx="5">
                  <c:v>232.47862240899161</c:v>
                </c:pt>
                <c:pt idx="6">
                  <c:v>245.41410083875152</c:v>
                </c:pt>
                <c:pt idx="7">
                  <c:v>245.37087876588521</c:v>
                </c:pt>
              </c:numCache>
            </c:numRef>
          </c:xVal>
          <c:yVal>
            <c:numRef>
              <c:f>('Material Sort 02122013'!$CI$86:$CI$87,'Material Sort 02122013'!$CI$89:$CI$92,'Material Sort 02122013'!$CI$95:$CI$96)</c:f>
              <c:numCache>
                <c:formatCode>0.000</c:formatCode>
                <c:ptCount val="8"/>
                <c:pt idx="0">
                  <c:v>1.2940212777150484</c:v>
                </c:pt>
                <c:pt idx="1">
                  <c:v>1.6085770278215568</c:v>
                </c:pt>
                <c:pt idx="2">
                  <c:v>1.2115115794542721</c:v>
                </c:pt>
                <c:pt idx="3">
                  <c:v>2.1134782448597726</c:v>
                </c:pt>
                <c:pt idx="4">
                  <c:v>1.640586514082736</c:v>
                </c:pt>
                <c:pt idx="5">
                  <c:v>1.400219929630905</c:v>
                </c:pt>
                <c:pt idx="6">
                  <c:v>0.97699273539774811</c:v>
                </c:pt>
                <c:pt idx="7">
                  <c:v>1.1624075723681115</c:v>
                </c:pt>
              </c:numCache>
            </c:numRef>
          </c:yVal>
          <c:smooth val="1"/>
        </c:ser>
        <c:ser>
          <c:idx val="9"/>
          <c:order val="5"/>
          <c:tx>
            <c:v>Silicone Flight</c:v>
          </c:tx>
          <c:spPr>
            <a:ln>
              <a:noFill/>
            </a:ln>
          </c:spPr>
          <c:marker>
            <c:symbol val="circle"/>
            <c:size val="7"/>
            <c:spPr>
              <a:noFill/>
              <a:ln>
                <a:solidFill>
                  <a:schemeClr val="tx2"/>
                </a:solidFill>
              </a:ln>
            </c:spPr>
          </c:marker>
          <c:xVal>
            <c:numRef>
              <c:f>('Material Sort 02122013'!$CE$106:$CE$109,'Material Sort 02122013'!$CE$112:$CE$117,'Material Sort 02122013'!$CE$119:$CE$121,'Material Sort 02122013'!$CE$123,'Material Sort 02122013'!$CE$125)</c:f>
              <c:numCache>
                <c:formatCode>General</c:formatCode>
                <c:ptCount val="15"/>
                <c:pt idx="0">
                  <c:v>349.13822663445927</c:v>
                </c:pt>
                <c:pt idx="1">
                  <c:v>340.62561231431681</c:v>
                </c:pt>
                <c:pt idx="2">
                  <c:v>340.75520692087099</c:v>
                </c:pt>
                <c:pt idx="3">
                  <c:v>414.40573439849373</c:v>
                </c:pt>
                <c:pt idx="4" formatCode="0.0">
                  <c:v>324.81390228810591</c:v>
                </c:pt>
                <c:pt idx="5" formatCode="0.0">
                  <c:v>379.72816734596341</c:v>
                </c:pt>
                <c:pt idx="6" formatCode="0.0">
                  <c:v>351.91040989334482</c:v>
                </c:pt>
                <c:pt idx="7" formatCode="0.0">
                  <c:v>379.84692208150824</c:v>
                </c:pt>
                <c:pt idx="8" formatCode="0.0">
                  <c:v>349.07108469408809</c:v>
                </c:pt>
                <c:pt idx="9" formatCode="0.0">
                  <c:v>391.70103302710129</c:v>
                </c:pt>
                <c:pt idx="10" formatCode="0.0">
                  <c:v>350.60084952585379</c:v>
                </c:pt>
                <c:pt idx="11" formatCode="0.0">
                  <c:v>377.25377334902771</c:v>
                </c:pt>
                <c:pt idx="12" formatCode="0.0">
                  <c:v>360.56642992458728</c:v>
                </c:pt>
                <c:pt idx="13" formatCode="0.0">
                  <c:v>381.50843411618837</c:v>
                </c:pt>
                <c:pt idx="14" formatCode="0.0">
                  <c:v>382.57380885286187</c:v>
                </c:pt>
              </c:numCache>
            </c:numRef>
          </c:xVal>
          <c:yVal>
            <c:numRef>
              <c:f>('Material Sort 02122013'!$CI$106:$CI$109,'Material Sort 02122013'!$CI$112:$CI$117,'Material Sort 02122013'!$CI$119:$CI$121,'Material Sort 02122013'!$CI$123,'Material Sort 02122013'!$CI$125)</c:f>
              <c:numCache>
                <c:formatCode>0.000</c:formatCode>
                <c:ptCount val="15"/>
                <c:pt idx="0">
                  <c:v>1.2467131654824761</c:v>
                </c:pt>
                <c:pt idx="1">
                  <c:v>0.86204200806234588</c:v>
                </c:pt>
                <c:pt idx="2">
                  <c:v>1.0478550363094901</c:v>
                </c:pt>
                <c:pt idx="3">
                  <c:v>3.0215185263924496</c:v>
                </c:pt>
                <c:pt idx="6">
                  <c:v>0.78002251992162375</c:v>
                </c:pt>
                <c:pt idx="7">
                  <c:v>0.53029092969342029</c:v>
                </c:pt>
                <c:pt idx="8">
                  <c:v>0.67470629736699139</c:v>
                </c:pt>
                <c:pt idx="9">
                  <c:v>0.44226188990051502</c:v>
                </c:pt>
                <c:pt idx="11">
                  <c:v>0.70103682010125035</c:v>
                </c:pt>
                <c:pt idx="12">
                  <c:v>0.77979205713930322</c:v>
                </c:pt>
                <c:pt idx="13">
                  <c:v>0.21746986896586643</c:v>
                </c:pt>
                <c:pt idx="14">
                  <c:v>0.31441977450044445</c:v>
                </c:pt>
              </c:numCache>
            </c:numRef>
          </c:yVal>
          <c:smooth val="1"/>
        </c:ser>
        <c:ser>
          <c:idx val="10"/>
          <c:order val="6"/>
          <c:tx>
            <c:v>Teflon Flight</c:v>
          </c:tx>
          <c:spPr>
            <a:ln>
              <a:noFill/>
            </a:ln>
          </c:spPr>
          <c:marker>
            <c:symbol val="triangle"/>
            <c:size val="7"/>
            <c:spPr>
              <a:noFill/>
              <a:ln>
                <a:solidFill>
                  <a:schemeClr val="accent3"/>
                </a:solidFill>
              </a:ln>
            </c:spPr>
          </c:marker>
          <c:xVal>
            <c:numRef>
              <c:f>('Material Sort 02122013'!$CE$134:$CE$137,'Material Sort 02122013'!$CE$140:$CE$142,'Material Sort 02122013'!$CE$144:$CE$147,'Material Sort 02122013'!$CE$150)</c:f>
              <c:numCache>
                <c:formatCode>General</c:formatCode>
                <c:ptCount val="12"/>
                <c:pt idx="0">
                  <c:v>516.30303768525073</c:v>
                </c:pt>
                <c:pt idx="1">
                  <c:v>517.61263896959224</c:v>
                </c:pt>
                <c:pt idx="2">
                  <c:v>511.74122532819257</c:v>
                </c:pt>
                <c:pt idx="3">
                  <c:v>517.69385314585145</c:v>
                </c:pt>
                <c:pt idx="4" formatCode="0.0">
                  <c:v>529.63562470856755</c:v>
                </c:pt>
                <c:pt idx="5" formatCode="0.0">
                  <c:v>514.13740453829121</c:v>
                </c:pt>
                <c:pt idx="6" formatCode="0.0">
                  <c:v>516.33842203068309</c:v>
                </c:pt>
                <c:pt idx="7" formatCode="0.0">
                  <c:v>513.37523874459316</c:v>
                </c:pt>
                <c:pt idx="8" formatCode="0.0">
                  <c:v>538.43096293819656</c:v>
                </c:pt>
                <c:pt idx="9" formatCode="0.0">
                  <c:v>532.36353982539481</c:v>
                </c:pt>
                <c:pt idx="10" formatCode="0.0">
                  <c:v>515.16984376150162</c:v>
                </c:pt>
                <c:pt idx="11" formatCode="0.0">
                  <c:v>528.55724747805561</c:v>
                </c:pt>
              </c:numCache>
            </c:numRef>
          </c:xVal>
          <c:yVal>
            <c:numRef>
              <c:f>('Material Sort 02122013'!$CI$134:$CI$137,'Material Sort 02122013'!$CI$140:$CI$142,'Material Sort 02122013'!$CI$144:$CI$147,'Material Sort 02122013'!$CI$150)</c:f>
              <c:numCache>
                <c:formatCode>0.000</c:formatCode>
                <c:ptCount val="12"/>
                <c:pt idx="0">
                  <c:v>0.20114471411044066</c:v>
                </c:pt>
                <c:pt idx="1">
                  <c:v>2.3559901764706168E-2</c:v>
                </c:pt>
                <c:pt idx="2">
                  <c:v>3.7063354285714445E-2</c:v>
                </c:pt>
                <c:pt idx="3">
                  <c:v>0.26936761578946006</c:v>
                </c:pt>
                <c:pt idx="5">
                  <c:v>2.6393151434289032E-2</c:v>
                </c:pt>
                <c:pt idx="6">
                  <c:v>5.3067356934307253E-2</c:v>
                </c:pt>
                <c:pt idx="8">
                  <c:v>2.9996683733699677E-2</c:v>
                </c:pt>
                <c:pt idx="9">
                  <c:v>2.8622857992564966E-2</c:v>
                </c:pt>
                <c:pt idx="10">
                  <c:v>4.9958404511276172E-2</c:v>
                </c:pt>
                <c:pt idx="11">
                  <c:v>4.338561534852501E-2</c:v>
                </c:pt>
              </c:numCache>
            </c:numRef>
          </c:yVal>
          <c:smooth val="1"/>
        </c:ser>
        <c:ser>
          <c:idx val="11"/>
          <c:order val="7"/>
          <c:tx>
            <c:v>Kapton Flight</c:v>
          </c:tx>
          <c:spPr>
            <a:ln>
              <a:noFill/>
            </a:ln>
          </c:spPr>
          <c:marker>
            <c:symbol val="square"/>
            <c:size val="7"/>
            <c:spPr>
              <a:noFill/>
              <a:ln>
                <a:solidFill>
                  <a:srgbClr val="C00000"/>
                </a:solidFill>
              </a:ln>
            </c:spPr>
          </c:marker>
          <c:xVal>
            <c:numRef>
              <c:f>('Material Sort 02122013'!$CE$23:$CE$40,'Material Sort 02122013'!$CE$43:$CE$45,'Material Sort 02122013'!$CE$48:$CE$58)</c:f>
              <c:numCache>
                <c:formatCode>General</c:formatCode>
                <c:ptCount val="32"/>
                <c:pt idx="0">
                  <c:v>418.31918332608569</c:v>
                </c:pt>
                <c:pt idx="2">
                  <c:v>417.30093380418288</c:v>
                </c:pt>
                <c:pt idx="3">
                  <c:v>581.04830756229353</c:v>
                </c:pt>
                <c:pt idx="4">
                  <c:v>418.31918332608569</c:v>
                </c:pt>
                <c:pt idx="5">
                  <c:v>581.04830756229353</c:v>
                </c:pt>
                <c:pt idx="6" formatCode="0.0">
                  <c:v>419.92824630174431</c:v>
                </c:pt>
                <c:pt idx="7" formatCode="0.0">
                  <c:v>417.28565622998752</c:v>
                </c:pt>
                <c:pt idx="8" formatCode="0.0">
                  <c:v>574.26697593037989</c:v>
                </c:pt>
                <c:pt idx="9" formatCode="0.0">
                  <c:v>576.76029004518568</c:v>
                </c:pt>
                <c:pt idx="10" formatCode="0.0">
                  <c:v>425.41768860835083</c:v>
                </c:pt>
                <c:pt idx="11" formatCode="0.0">
                  <c:v>500.25380703397519</c:v>
                </c:pt>
                <c:pt idx="12" formatCode="0.0">
                  <c:v>527.51193106525511</c:v>
                </c:pt>
                <c:pt idx="13" formatCode="0.0">
                  <c:v>493.52026976410559</c:v>
                </c:pt>
                <c:pt idx="14" formatCode="0.0">
                  <c:v>492.34226541017085</c:v>
                </c:pt>
                <c:pt idx="15" formatCode="0.0">
                  <c:v>424.84905390857256</c:v>
                </c:pt>
                <c:pt idx="16" formatCode="0.0">
                  <c:v>494.14786984146389</c:v>
                </c:pt>
                <c:pt idx="17" formatCode="0.0">
                  <c:v>527.34367563845251</c:v>
                </c:pt>
                <c:pt idx="18" formatCode="0.0">
                  <c:v>579.39177547442239</c:v>
                </c:pt>
                <c:pt idx="19" formatCode="0.0">
                  <c:v>583.20436719326278</c:v>
                </c:pt>
                <c:pt idx="20" formatCode="0.0">
                  <c:v>497.24008696531865</c:v>
                </c:pt>
                <c:pt idx="21" formatCode="0.0">
                  <c:v>579.39177547442239</c:v>
                </c:pt>
                <c:pt idx="22" formatCode="0.0">
                  <c:v>419.92824630174431</c:v>
                </c:pt>
                <c:pt idx="23" formatCode="0.0">
                  <c:v>417.28565622998752</c:v>
                </c:pt>
                <c:pt idx="24" formatCode="0.0">
                  <c:v>574.26697593037989</c:v>
                </c:pt>
                <c:pt idx="25" formatCode="0.0">
                  <c:v>425.41768860835083</c:v>
                </c:pt>
                <c:pt idx="26" formatCode="0.0">
                  <c:v>500.25380703397519</c:v>
                </c:pt>
                <c:pt idx="27" formatCode="0.0">
                  <c:v>527.51193106525511</c:v>
                </c:pt>
                <c:pt idx="28" formatCode="0.0">
                  <c:v>493.52026976410559</c:v>
                </c:pt>
                <c:pt idx="29" formatCode="0.0">
                  <c:v>492.34226541017085</c:v>
                </c:pt>
                <c:pt idx="30" formatCode="0.0">
                  <c:v>494.14786984146389</c:v>
                </c:pt>
                <c:pt idx="31" formatCode="0.0">
                  <c:v>527.34367563845251</c:v>
                </c:pt>
              </c:numCache>
            </c:numRef>
          </c:xVal>
          <c:yVal>
            <c:numRef>
              <c:f>('Material Sort 02122013'!$CI$23:$CI$40,'Material Sort 02122013'!$CI$43:$CI$45,'Material Sort 02122013'!$CI$48:$CI$58)</c:f>
              <c:numCache>
                <c:formatCode>0.000</c:formatCode>
                <c:ptCount val="32"/>
                <c:pt idx="0">
                  <c:v>5.8815193965514712E-2</c:v>
                </c:pt>
                <c:pt idx="1">
                  <c:v>7.7617793995001225E-2</c:v>
                </c:pt>
                <c:pt idx="2">
                  <c:v>9.9489874999992553E-2</c:v>
                </c:pt>
                <c:pt idx="3">
                  <c:v>8.1482472361811664E-2</c:v>
                </c:pt>
                <c:pt idx="4">
                  <c:v>6.849737068965224E-2</c:v>
                </c:pt>
                <c:pt idx="5">
                  <c:v>8.6461258793972651E-2</c:v>
                </c:pt>
                <c:pt idx="7">
                  <c:v>1.6588585227272884E-2</c:v>
                </c:pt>
                <c:pt idx="8">
                  <c:v>0.11027573999999907</c:v>
                </c:pt>
                <c:pt idx="10">
                  <c:v>7.5415263157890605E-3</c:v>
                </c:pt>
                <c:pt idx="11">
                  <c:v>3.600649180327873E-2</c:v>
                </c:pt>
                <c:pt idx="12">
                  <c:v>3.1842664772729568E-2</c:v>
                </c:pt>
                <c:pt idx="15">
                  <c:v>0.17533124999982466</c:v>
                </c:pt>
                <c:pt idx="16">
                  <c:v>3.6171749999997303E-2</c:v>
                </c:pt>
                <c:pt idx="17">
                  <c:v>3.7326315789469072E-2</c:v>
                </c:pt>
                <c:pt idx="18">
                  <c:v>6.4235422248802715E-2</c:v>
                </c:pt>
                <c:pt idx="19">
                  <c:v>7.0134285123967591E-2</c:v>
                </c:pt>
                <c:pt idx="20">
                  <c:v>2.7957874172181107E-2</c:v>
                </c:pt>
                <c:pt idx="21">
                  <c:v>6.2581898325357765E-2</c:v>
                </c:pt>
                <c:pt idx="23">
                  <c:v>1.6351875000000154E-2</c:v>
                </c:pt>
                <c:pt idx="24">
                  <c:v>0.120083867999999</c:v>
                </c:pt>
                <c:pt idx="25">
                  <c:v>8.3655696594422645E-3</c:v>
                </c:pt>
                <c:pt idx="26">
                  <c:v>4.0352274590163967E-2</c:v>
                </c:pt>
                <c:pt idx="27">
                  <c:v>4.2526610795457623E-2</c:v>
                </c:pt>
                <c:pt idx="30">
                  <c:v>4.5557624999996583E-2</c:v>
                </c:pt>
                <c:pt idx="31">
                  <c:v>4.9248236842099183E-2</c:v>
                </c:pt>
              </c:numCache>
            </c:numRef>
          </c:yVal>
          <c:smooth val="1"/>
        </c:ser>
        <c:ser>
          <c:idx val="12"/>
          <c:order val="8"/>
          <c:tx>
            <c:v>Lampwick Flight</c:v>
          </c:tx>
          <c:spPr>
            <a:ln>
              <a:noFill/>
            </a:ln>
          </c:spPr>
          <c:marker>
            <c:symbol val="diamond"/>
            <c:size val="7"/>
            <c:spPr>
              <a:noFill/>
              <a:ln>
                <a:solidFill>
                  <a:schemeClr val="accent6">
                    <a:lumMod val="75000"/>
                  </a:schemeClr>
                </a:solidFill>
              </a:ln>
            </c:spPr>
          </c:marker>
          <c:xVal>
            <c:numRef>
              <c:f>('Material Sort 02122013'!$CE$60:$CE$62,'Material Sort 02122013'!$CE$65:$CE$67,'Material Sort 02122013'!$CE$70:$CE$72,'Material Sort 02122013'!$CE$77)</c:f>
              <c:numCache>
                <c:formatCode>General</c:formatCode>
                <c:ptCount val="10"/>
                <c:pt idx="0">
                  <c:v>258.64706119544206</c:v>
                </c:pt>
                <c:pt idx="1">
                  <c:v>258.45198005359714</c:v>
                </c:pt>
                <c:pt idx="2">
                  <c:v>343.55957860374446</c:v>
                </c:pt>
                <c:pt idx="3" formatCode="0.0">
                  <c:v>268.93865858906793</c:v>
                </c:pt>
                <c:pt idx="4" formatCode="0.0">
                  <c:v>264.66873011764068</c:v>
                </c:pt>
                <c:pt idx="5" formatCode="0.0">
                  <c:v>262.89926572283059</c:v>
                </c:pt>
                <c:pt idx="6" formatCode="0.0">
                  <c:v>259.49131380277208</c:v>
                </c:pt>
                <c:pt idx="7" formatCode="0.0">
                  <c:v>293.02156386703371</c:v>
                </c:pt>
                <c:pt idx="8" formatCode="0.0">
                  <c:v>282.5836772631244</c:v>
                </c:pt>
                <c:pt idx="9" formatCode="0.0">
                  <c:v>299.07317141986238</c:v>
                </c:pt>
              </c:numCache>
            </c:numRef>
          </c:xVal>
          <c:yVal>
            <c:numRef>
              <c:f>('Material Sort 02122013'!$CI$60:$CI$62,'Material Sort 02122013'!$CI$65:$CI$67,'Material Sort 02122013'!$CI$70:$CI$73,'Material Sort 02122013'!$CI$77)</c:f>
              <c:numCache>
                <c:formatCode>0.000</c:formatCode>
                <c:ptCount val="11"/>
                <c:pt idx="0">
                  <c:v>0.20407836524580564</c:v>
                </c:pt>
                <c:pt idx="1">
                  <c:v>0.13610661141609853</c:v>
                </c:pt>
                <c:pt idx="2">
                  <c:v>0.1461747921183861</c:v>
                </c:pt>
                <c:pt idx="5">
                  <c:v>0.17920469888337651</c:v>
                </c:pt>
                <c:pt idx="6">
                  <c:v>0.13904337370510297</c:v>
                </c:pt>
                <c:pt idx="7">
                  <c:v>0.11095854194054665</c:v>
                </c:pt>
                <c:pt idx="8">
                  <c:v>0.16715850843863472</c:v>
                </c:pt>
                <c:pt idx="9">
                  <c:v>0.14235847707430496</c:v>
                </c:pt>
                <c:pt idx="10">
                  <c:v>5.5554035725490503E-2</c:v>
                </c:pt>
              </c:numCache>
            </c:numRef>
          </c:yVal>
          <c:smooth val="1"/>
        </c:ser>
        <c:dLbls>
          <c:showLegendKey val="0"/>
          <c:showVal val="0"/>
          <c:showCatName val="0"/>
          <c:showSerName val="0"/>
          <c:showPercent val="0"/>
          <c:showBubbleSize val="0"/>
        </c:dLbls>
        <c:axId val="323095552"/>
        <c:axId val="323098112"/>
      </c:scatterChart>
      <c:valAx>
        <c:axId val="323095552"/>
        <c:scaling>
          <c:orientation val="minMax"/>
          <c:min val="200"/>
        </c:scaling>
        <c:delete val="0"/>
        <c:axPos val="b"/>
        <c:title>
          <c:tx>
            <c:rich>
              <a:bodyPr/>
              <a:lstStyle/>
              <a:p>
                <a:pPr>
                  <a:defRPr/>
                </a:pPr>
                <a:r>
                  <a:rPr lang="en-US"/>
                  <a:t>Temperature Deg C</a:t>
                </a:r>
              </a:p>
            </c:rich>
          </c:tx>
          <c:overlay val="0"/>
        </c:title>
        <c:numFmt formatCode="General" sourceLinked="1"/>
        <c:majorTickMark val="out"/>
        <c:minorTickMark val="none"/>
        <c:tickLblPos val="nextTo"/>
        <c:crossAx val="323098112"/>
        <c:crosses val="autoZero"/>
        <c:crossBetween val="midCat"/>
      </c:valAx>
      <c:valAx>
        <c:axId val="323098112"/>
        <c:scaling>
          <c:logBase val="10"/>
          <c:orientation val="minMax"/>
        </c:scaling>
        <c:delete val="0"/>
        <c:axPos val="l"/>
        <c:majorGridlines/>
        <c:title>
          <c:tx>
            <c:rich>
              <a:bodyPr rot="-5400000" vert="horz"/>
              <a:lstStyle/>
              <a:p>
                <a:pPr>
                  <a:defRPr/>
                </a:pPr>
                <a:r>
                  <a:rPr lang="en-US"/>
                  <a:t>smoek yeild</a:t>
                </a:r>
              </a:p>
            </c:rich>
          </c:tx>
          <c:overlay val="0"/>
        </c:title>
        <c:numFmt formatCode="0.000" sourceLinked="1"/>
        <c:majorTickMark val="out"/>
        <c:minorTickMark val="none"/>
        <c:tickLblPos val="nextTo"/>
        <c:crossAx val="323095552"/>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 l="0.7" r="0.7" t="0.75" header="0.3" footer="0.3"/>
    <c:pageSetup orientation="landscape"/>
  </c:printSettings>
</c:chartSpace>
</file>

<file path=xl/charts/chart1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Teflon, AMD vs. Temperature</a:t>
            </a:r>
          </a:p>
        </c:rich>
      </c:tx>
      <c:overlay val="0"/>
    </c:title>
    <c:autoTitleDeleted val="0"/>
    <c:plotArea>
      <c:layout/>
      <c:scatterChart>
        <c:scatterStyle val="lineMarker"/>
        <c:varyColors val="0"/>
        <c:ser>
          <c:idx val="0"/>
          <c:order val="0"/>
          <c:tx>
            <c:v>Gnd-Fresh</c:v>
          </c:tx>
          <c:spPr>
            <a:ln w="28575">
              <a:noFill/>
            </a:ln>
          </c:spPr>
          <c:marker>
            <c:symbol val="diamond"/>
            <c:size val="4"/>
            <c:spPr>
              <a:solidFill>
                <a:schemeClr val="accent6">
                  <a:lumMod val="50000"/>
                </a:schemeClr>
              </a:solidFill>
              <a:ln>
                <a:noFill/>
              </a:ln>
            </c:spPr>
          </c:marker>
          <c:xVal>
            <c:numRef>
              <c:f>('3-tests Compar.'!$BZ$3,'3-tests Compar.'!$BZ$14)</c:f>
              <c:numCache>
                <c:formatCode>0.0</c:formatCode>
                <c:ptCount val="2"/>
                <c:pt idx="0" formatCode="General">
                  <c:v>500.40751723792681</c:v>
                </c:pt>
                <c:pt idx="1">
                  <c:v>509.15201491667892</c:v>
                </c:pt>
              </c:numCache>
            </c:numRef>
          </c:xVal>
          <c:yVal>
            <c:numRef>
              <c:f>('3-tests Compar.'!$BI$3,'3-tests Compar.'!$BI$14)</c:f>
              <c:numCache>
                <c:formatCode>0.0000</c:formatCode>
                <c:ptCount val="2"/>
                <c:pt idx="0" formatCode="General">
                  <c:v>9.342995031244071E-2</c:v>
                </c:pt>
                <c:pt idx="1">
                  <c:v>0.12140691863581168</c:v>
                </c:pt>
              </c:numCache>
            </c:numRef>
          </c:yVal>
          <c:smooth val="0"/>
        </c:ser>
        <c:ser>
          <c:idx val="1"/>
          <c:order val="1"/>
          <c:tx>
            <c:v>Flight-Fresh</c:v>
          </c:tx>
          <c:spPr>
            <a:ln w="28575">
              <a:noFill/>
            </a:ln>
          </c:spPr>
          <c:marker>
            <c:symbol val="triangle"/>
            <c:size val="4"/>
            <c:spPr>
              <a:solidFill>
                <a:srgbClr val="0070C0"/>
              </a:solidFill>
              <a:ln>
                <a:noFill/>
              </a:ln>
            </c:spPr>
          </c:marker>
          <c:xVal>
            <c:numRef>
              <c:f>('3-tests Compar.'!$BZ$4:$BZ$6,'3-tests Compar.'!$BZ$15:$BZ$16)</c:f>
              <c:numCache>
                <c:formatCode>0.0</c:formatCode>
                <c:ptCount val="5"/>
                <c:pt idx="0">
                  <c:v>516.33842203068309</c:v>
                </c:pt>
                <c:pt idx="1">
                  <c:v>513.37523874459316</c:v>
                </c:pt>
                <c:pt idx="2">
                  <c:v>515.16984376150162</c:v>
                </c:pt>
                <c:pt idx="3">
                  <c:v>527.99672644531518</c:v>
                </c:pt>
                <c:pt idx="4">
                  <c:v>538.43096293819656</c:v>
                </c:pt>
              </c:numCache>
            </c:numRef>
          </c:xVal>
          <c:yVal>
            <c:numRef>
              <c:f>('3-tests Compar.'!$BI$4:$BI$6,'3-tests Compar.'!$BI$15:$BI$16)</c:f>
              <c:numCache>
                <c:formatCode>0.0000</c:formatCode>
                <c:ptCount val="5"/>
                <c:pt idx="0">
                  <c:v>5.3128267816860503E-2</c:v>
                </c:pt>
                <c:pt idx="1">
                  <c:v>0.16283968830998286</c:v>
                </c:pt>
                <c:pt idx="2">
                  <c:v>5.5088676664496919E-2</c:v>
                </c:pt>
                <c:pt idx="3">
                  <c:v>0.47310143830376716</c:v>
                </c:pt>
                <c:pt idx="4">
                  <c:v>0.20838028193207944</c:v>
                </c:pt>
              </c:numCache>
            </c:numRef>
          </c:yVal>
          <c:smooth val="0"/>
        </c:ser>
        <c:ser>
          <c:idx val="2"/>
          <c:order val="2"/>
          <c:tx>
            <c:v>Drum-Fresh</c:v>
          </c:tx>
          <c:spPr>
            <a:ln w="28575">
              <a:noFill/>
            </a:ln>
          </c:spPr>
          <c:marker>
            <c:symbol val="circle"/>
            <c:size val="4"/>
            <c:spPr>
              <a:solidFill>
                <a:srgbClr val="FF3399"/>
              </a:solidFill>
              <a:ln>
                <a:noFill/>
              </a:ln>
            </c:spPr>
          </c:marker>
          <c:xVal>
            <c:numRef>
              <c:f>('3-tests Compar.'!$BZ$7,'3-tests Compar.'!$BZ$17)</c:f>
              <c:numCache>
                <c:formatCode>General</c:formatCode>
                <c:ptCount val="2"/>
                <c:pt idx="0">
                  <c:v>501.20662445760627</c:v>
                </c:pt>
                <c:pt idx="1">
                  <c:v>512.16736666465113</c:v>
                </c:pt>
              </c:numCache>
            </c:numRef>
          </c:xVal>
          <c:yVal>
            <c:numRef>
              <c:f>('3-tests Compar.'!$BI$7,'3-tests Compar.'!$BI$12)</c:f>
              <c:numCache>
                <c:formatCode>General</c:formatCode>
                <c:ptCount val="2"/>
                <c:pt idx="0">
                  <c:v>0.20009125831934743</c:v>
                </c:pt>
                <c:pt idx="1">
                  <c:v>0.29454483085987176</c:v>
                </c:pt>
              </c:numCache>
            </c:numRef>
          </c:yVal>
          <c:smooth val="0"/>
        </c:ser>
        <c:ser>
          <c:idx val="3"/>
          <c:order val="3"/>
          <c:tx>
            <c:v>Gnd-Aged</c:v>
          </c:tx>
          <c:spPr>
            <a:ln w="28575">
              <a:noFill/>
            </a:ln>
          </c:spPr>
          <c:marker>
            <c:symbol val="diamond"/>
            <c:size val="7"/>
            <c:spPr>
              <a:solidFill>
                <a:schemeClr val="accent6">
                  <a:lumMod val="50000"/>
                </a:schemeClr>
              </a:solidFill>
              <a:ln>
                <a:noFill/>
              </a:ln>
            </c:spPr>
          </c:marker>
          <c:xVal>
            <c:numRef>
              <c:f>('3-tests Compar.'!$BZ$9,'3-tests Compar.'!$BZ$19)</c:f>
              <c:numCache>
                <c:formatCode>0.0</c:formatCode>
                <c:ptCount val="2"/>
                <c:pt idx="0">
                  <c:v>500.40751723792681</c:v>
                </c:pt>
                <c:pt idx="1">
                  <c:v>509.15201491667892</c:v>
                </c:pt>
              </c:numCache>
            </c:numRef>
          </c:xVal>
          <c:yVal>
            <c:numRef>
              <c:f>('3-tests Compar.'!$BI$9,'3-tests Compar.'!$BI$19)</c:f>
              <c:numCache>
                <c:formatCode>0.0000</c:formatCode>
                <c:ptCount val="2"/>
                <c:pt idx="0">
                  <c:v>0.21244964395211449</c:v>
                </c:pt>
                <c:pt idx="1">
                  <c:v>0.30783341246629237</c:v>
                </c:pt>
              </c:numCache>
            </c:numRef>
          </c:yVal>
          <c:smooth val="0"/>
        </c:ser>
        <c:ser>
          <c:idx val="4"/>
          <c:order val="4"/>
          <c:tx>
            <c:v>Flight-Aged</c:v>
          </c:tx>
          <c:spPr>
            <a:ln w="28575">
              <a:noFill/>
            </a:ln>
          </c:spPr>
          <c:marker>
            <c:symbol val="triangle"/>
            <c:size val="7"/>
          </c:marker>
          <c:xVal>
            <c:numRef>
              <c:f>('3-tests Compar.'!$BZ$10:$BZ$11,'3-tests Compar.'!$BZ$20)</c:f>
              <c:numCache>
                <c:formatCode>0.0</c:formatCode>
                <c:ptCount val="3"/>
                <c:pt idx="0">
                  <c:v>516.33842203068309</c:v>
                </c:pt>
                <c:pt idx="1">
                  <c:v>513.37523874459316</c:v>
                </c:pt>
                <c:pt idx="2">
                  <c:v>538.43096293819656</c:v>
                </c:pt>
              </c:numCache>
            </c:numRef>
          </c:xVal>
          <c:yVal>
            <c:numRef>
              <c:f>('3-tests Compar.'!$BI$10:$BI$11,'3-tests Compar.'!$BI$20)</c:f>
              <c:numCache>
                <c:formatCode>0.0000</c:formatCode>
                <c:ptCount val="3"/>
                <c:pt idx="0">
                  <c:v>0.10459065809534994</c:v>
                </c:pt>
                <c:pt idx="1">
                  <c:v>0.26669327915563062</c:v>
                </c:pt>
                <c:pt idx="2">
                  <c:v>0.38498978203935447</c:v>
                </c:pt>
              </c:numCache>
            </c:numRef>
          </c:yVal>
          <c:smooth val="0"/>
        </c:ser>
        <c:ser>
          <c:idx val="5"/>
          <c:order val="5"/>
          <c:tx>
            <c:v>Drum-Aged</c:v>
          </c:tx>
          <c:spPr>
            <a:ln w="28575">
              <a:noFill/>
            </a:ln>
          </c:spPr>
          <c:marker>
            <c:symbol val="circle"/>
            <c:size val="7"/>
            <c:spPr>
              <a:solidFill>
                <a:srgbClr val="FF3399"/>
              </a:solidFill>
              <a:ln>
                <a:noFill/>
              </a:ln>
            </c:spPr>
          </c:marker>
          <c:xVal>
            <c:numRef>
              <c:f>('3-tests Compar.'!$BZ$12,'3-tests Compar.'!$BZ$21)</c:f>
              <c:numCache>
                <c:formatCode>General</c:formatCode>
                <c:ptCount val="2"/>
                <c:pt idx="0">
                  <c:v>501.20662445760627</c:v>
                </c:pt>
                <c:pt idx="1">
                  <c:v>512.16736666465113</c:v>
                </c:pt>
              </c:numCache>
            </c:numRef>
          </c:xVal>
          <c:yVal>
            <c:numRef>
              <c:f>('3-tests Compar.'!$BI$12,'3-tests Compar.'!$BI$21)</c:f>
              <c:numCache>
                <c:formatCode>General</c:formatCode>
                <c:ptCount val="2"/>
                <c:pt idx="0">
                  <c:v>0.29454483085987176</c:v>
                </c:pt>
                <c:pt idx="1">
                  <c:v>0.44756221209508046</c:v>
                </c:pt>
              </c:numCache>
            </c:numRef>
          </c:yVal>
          <c:smooth val="0"/>
        </c:ser>
        <c:dLbls>
          <c:showLegendKey val="0"/>
          <c:showVal val="0"/>
          <c:showCatName val="0"/>
          <c:showSerName val="0"/>
          <c:showPercent val="0"/>
          <c:showBubbleSize val="0"/>
        </c:dLbls>
        <c:axId val="323152128"/>
        <c:axId val="323151360"/>
      </c:scatterChart>
      <c:valAx>
        <c:axId val="323152128"/>
        <c:scaling>
          <c:orientation val="minMax"/>
          <c:max val="550"/>
          <c:min val="490"/>
        </c:scaling>
        <c:delete val="0"/>
        <c:axPos val="b"/>
        <c:title>
          <c:tx>
            <c:rich>
              <a:bodyPr/>
              <a:lstStyle/>
              <a:p>
                <a:pPr>
                  <a:defRPr/>
                </a:pPr>
                <a:r>
                  <a:rPr lang="en-US"/>
                  <a:t>Temperature ( C )</a:t>
                </a:r>
              </a:p>
            </c:rich>
          </c:tx>
          <c:overlay val="0"/>
        </c:title>
        <c:numFmt formatCode="General" sourceLinked="1"/>
        <c:majorTickMark val="in"/>
        <c:minorTickMark val="none"/>
        <c:tickLblPos val="nextTo"/>
        <c:crossAx val="323151360"/>
        <c:crosses val="autoZero"/>
        <c:crossBetween val="midCat"/>
        <c:majorUnit val="20"/>
      </c:valAx>
      <c:valAx>
        <c:axId val="323151360"/>
        <c:scaling>
          <c:orientation val="minMax"/>
          <c:max val="0.5"/>
          <c:min val="0"/>
        </c:scaling>
        <c:delete val="0"/>
        <c:axPos val="l"/>
        <c:majorGridlines/>
        <c:title>
          <c:tx>
            <c:rich>
              <a:bodyPr/>
              <a:lstStyle/>
              <a:p>
                <a:pPr>
                  <a:defRPr/>
                </a:pPr>
                <a:r>
                  <a:rPr lang="en-US"/>
                  <a:t>D (micro-meter)</a:t>
                </a:r>
              </a:p>
            </c:rich>
          </c:tx>
          <c:overlay val="0"/>
        </c:title>
        <c:numFmt formatCode="#,##0.0" sourceLinked="0"/>
        <c:majorTickMark val="none"/>
        <c:minorTickMark val="none"/>
        <c:tickLblPos val="nextTo"/>
        <c:crossAx val="323152128"/>
        <c:crosses val="autoZero"/>
        <c:crossBetween val="midCat"/>
        <c:majorUnit val="0.1"/>
      </c:valAx>
    </c:plotArea>
    <c:legend>
      <c:legendPos val="r"/>
      <c:layout>
        <c:manualLayout>
          <c:xMode val="edge"/>
          <c:yMode val="edge"/>
          <c:x val="0.81347239142277028"/>
          <c:y val="0.14884899387576556"/>
          <c:w val="0.15106023051466391"/>
          <c:h val="0.38576881889763781"/>
        </c:manualLayout>
      </c:layout>
      <c:overlay val="0"/>
    </c:legend>
    <c:plotVisOnly val="1"/>
    <c:dispBlanksAs val="gap"/>
    <c:showDLblsOverMax val="0"/>
  </c:chart>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AMD vs. Temperature</a:t>
            </a:r>
          </a:p>
        </c:rich>
      </c:tx>
      <c:overlay val="0"/>
    </c:title>
    <c:autoTitleDeleted val="0"/>
    <c:plotArea>
      <c:layout/>
      <c:scatterChart>
        <c:scatterStyle val="lineMarker"/>
        <c:varyColors val="0"/>
        <c:ser>
          <c:idx val="0"/>
          <c:order val="0"/>
          <c:tx>
            <c:v>Gnd-Fresh</c:v>
          </c:tx>
          <c:spPr>
            <a:ln w="28575">
              <a:noFill/>
            </a:ln>
          </c:spPr>
          <c:marker>
            <c:symbol val="diamond"/>
            <c:size val="4"/>
            <c:spPr>
              <a:solidFill>
                <a:schemeClr val="accent6">
                  <a:lumMod val="50000"/>
                </a:schemeClr>
              </a:solidFill>
              <a:ln>
                <a:noFill/>
              </a:ln>
            </c:spPr>
          </c:marker>
          <c:xVal>
            <c:numRef>
              <c:f>('3-tests Compar.'!$BZ$23,'3-tests Compar.'!$BZ$33,'3-tests Compar.'!$BZ$39)</c:f>
              <c:numCache>
                <c:formatCode>0.0</c:formatCode>
                <c:ptCount val="3"/>
                <c:pt idx="0">
                  <c:v>512.68987999345472</c:v>
                </c:pt>
                <c:pt idx="1">
                  <c:v>558.39108509647372</c:v>
                </c:pt>
                <c:pt idx="2">
                  <c:v>554.23197357289177</c:v>
                </c:pt>
              </c:numCache>
            </c:numRef>
          </c:xVal>
          <c:yVal>
            <c:numRef>
              <c:f>('3-tests Compar.'!$BI$23,'3-tests Compar.'!$BI$33,'3-tests Compar.'!$BI$39)</c:f>
              <c:numCache>
                <c:formatCode>0.0000</c:formatCode>
                <c:ptCount val="3"/>
                <c:pt idx="0">
                  <c:v>0.12634533368257259</c:v>
                </c:pt>
                <c:pt idx="1">
                  <c:v>0.27970274041232418</c:v>
                </c:pt>
                <c:pt idx="2">
                  <c:v>0.20576279336484909</c:v>
                </c:pt>
              </c:numCache>
            </c:numRef>
          </c:yVal>
          <c:smooth val="0"/>
        </c:ser>
        <c:ser>
          <c:idx val="1"/>
          <c:order val="1"/>
          <c:tx>
            <c:v>Flight-Fresh</c:v>
          </c:tx>
          <c:spPr>
            <a:ln w="28575">
              <a:noFill/>
            </a:ln>
          </c:spPr>
          <c:marker>
            <c:symbol val="triangle"/>
            <c:size val="4"/>
            <c:spPr>
              <a:solidFill>
                <a:srgbClr val="0070C0"/>
              </a:solidFill>
              <a:ln>
                <a:noFill/>
              </a:ln>
            </c:spPr>
          </c:marker>
          <c:xVal>
            <c:numRef>
              <c:f>('3-tests Compar.'!$BZ$24,'3-tests Compar.'!$BZ$34:$BZ$35)</c:f>
              <c:numCache>
                <c:formatCode>0.0</c:formatCode>
                <c:ptCount val="3"/>
                <c:pt idx="0">
                  <c:v>527.34367563845251</c:v>
                </c:pt>
                <c:pt idx="1">
                  <c:v>574.26697593037989</c:v>
                </c:pt>
                <c:pt idx="2">
                  <c:v>527.51193106525511</c:v>
                </c:pt>
              </c:numCache>
            </c:numRef>
          </c:xVal>
          <c:yVal>
            <c:numRef>
              <c:f>('3-tests Compar.'!$BI$24,'3-tests Compar.'!$BI$34:$BI$35)</c:f>
              <c:numCache>
                <c:formatCode>0.0000</c:formatCode>
                <c:ptCount val="3"/>
                <c:pt idx="0">
                  <c:v>9.1940301437816396E-2</c:v>
                </c:pt>
                <c:pt idx="1">
                  <c:v>0.14833639810998711</c:v>
                </c:pt>
                <c:pt idx="2">
                  <c:v>8.83966382810287E-2</c:v>
                </c:pt>
              </c:numCache>
            </c:numRef>
          </c:yVal>
          <c:smooth val="0"/>
        </c:ser>
        <c:ser>
          <c:idx val="2"/>
          <c:order val="2"/>
          <c:tx>
            <c:v>Drum-Fresh</c:v>
          </c:tx>
          <c:spPr>
            <a:ln w="28575">
              <a:noFill/>
            </a:ln>
          </c:spPr>
          <c:marker>
            <c:symbol val="circle"/>
            <c:size val="4"/>
            <c:spPr>
              <a:solidFill>
                <a:srgbClr val="FF3399"/>
              </a:solidFill>
              <a:ln>
                <a:noFill/>
              </a:ln>
            </c:spPr>
          </c:marker>
          <c:xVal>
            <c:numRef>
              <c:f>('3-tests Compar.'!$BZ$25:$BZ$26,'3-tests Compar.'!$BZ$36:$BZ$38)</c:f>
              <c:numCache>
                <c:formatCode>0.0</c:formatCode>
                <c:ptCount val="5"/>
                <c:pt idx="0">
                  <c:v>510.45963124191707</c:v>
                </c:pt>
                <c:pt idx="1">
                  <c:v>506.0337994674656</c:v>
                </c:pt>
                <c:pt idx="2">
                  <c:v>556.80062816777559</c:v>
                </c:pt>
                <c:pt idx="3">
                  <c:v>557.05126607419493</c:v>
                </c:pt>
                <c:pt idx="4">
                  <c:v>557.11373913442628</c:v>
                </c:pt>
              </c:numCache>
            </c:numRef>
          </c:xVal>
          <c:yVal>
            <c:numRef>
              <c:f>('3-tests Compar.'!$BI$25:$BI$26,'3-tests Compar.'!$BI$36:$BI$38)</c:f>
              <c:numCache>
                <c:formatCode>0.0000</c:formatCode>
                <c:ptCount val="5"/>
                <c:pt idx="0">
                  <c:v>0.16399730136623239</c:v>
                </c:pt>
                <c:pt idx="1">
                  <c:v>0.15234255165113461</c:v>
                </c:pt>
                <c:pt idx="2">
                  <c:v>0.13556225548073331</c:v>
                </c:pt>
                <c:pt idx="3">
                  <c:v>0.16494726754841224</c:v>
                </c:pt>
                <c:pt idx="4">
                  <c:v>0.16211428346064546</c:v>
                </c:pt>
              </c:numCache>
            </c:numRef>
          </c:yVal>
          <c:smooth val="0"/>
        </c:ser>
        <c:ser>
          <c:idx val="3"/>
          <c:order val="3"/>
          <c:tx>
            <c:v>Gnd-Aged</c:v>
          </c:tx>
          <c:spPr>
            <a:ln w="28575">
              <a:noFill/>
            </a:ln>
          </c:spPr>
          <c:marker>
            <c:symbol val="diamond"/>
            <c:size val="7"/>
            <c:spPr>
              <a:solidFill>
                <a:schemeClr val="accent6">
                  <a:lumMod val="50000"/>
                </a:schemeClr>
              </a:solidFill>
              <a:ln>
                <a:noFill/>
              </a:ln>
            </c:spPr>
          </c:marker>
          <c:xVal>
            <c:numRef>
              <c:f>('3-tests Compar.'!$BZ$28,'3-tests Compar.'!$BZ$41,'3-tests Compar.'!$BZ$47)</c:f>
              <c:numCache>
                <c:formatCode>0.0</c:formatCode>
                <c:ptCount val="3"/>
                <c:pt idx="0">
                  <c:v>512.68987999345472</c:v>
                </c:pt>
                <c:pt idx="1">
                  <c:v>558.39108509647372</c:v>
                </c:pt>
                <c:pt idx="2">
                  <c:v>554.23197357289177</c:v>
                </c:pt>
              </c:numCache>
            </c:numRef>
          </c:xVal>
          <c:yVal>
            <c:numRef>
              <c:f>('3-tests Compar.'!$BI$28,'3-tests Compar.'!$BI$41,'3-tests Compar.'!$BI$47)</c:f>
              <c:numCache>
                <c:formatCode>0.0000</c:formatCode>
                <c:ptCount val="3"/>
                <c:pt idx="0">
                  <c:v>0.19644588092756851</c:v>
                </c:pt>
                <c:pt idx="1">
                  <c:v>0.40786907018838042</c:v>
                </c:pt>
                <c:pt idx="2">
                  <c:v>0.21278339922338624</c:v>
                </c:pt>
              </c:numCache>
            </c:numRef>
          </c:yVal>
          <c:smooth val="0"/>
        </c:ser>
        <c:ser>
          <c:idx val="4"/>
          <c:order val="4"/>
          <c:tx>
            <c:v>Flight-Aged</c:v>
          </c:tx>
          <c:spPr>
            <a:ln w="28575">
              <a:noFill/>
            </a:ln>
          </c:spPr>
          <c:marker>
            <c:symbol val="triangle"/>
            <c:size val="7"/>
            <c:spPr>
              <a:solidFill>
                <a:srgbClr val="0070C0"/>
              </a:solidFill>
              <a:ln>
                <a:noFill/>
              </a:ln>
            </c:spPr>
          </c:marker>
          <c:xVal>
            <c:numRef>
              <c:f>('3-tests Compar.'!$BZ$29,'3-tests Compar.'!$BZ$42:$BZ$43)</c:f>
              <c:numCache>
                <c:formatCode>0.0</c:formatCode>
                <c:ptCount val="3"/>
                <c:pt idx="0">
                  <c:v>527.34367563845251</c:v>
                </c:pt>
                <c:pt idx="1">
                  <c:v>574.26697593037989</c:v>
                </c:pt>
                <c:pt idx="2">
                  <c:v>527.51193106525511</c:v>
                </c:pt>
              </c:numCache>
            </c:numRef>
          </c:xVal>
          <c:yVal>
            <c:numRef>
              <c:f>('3-tests Compar.'!$BI$29,'3-tests Compar.'!$BI$42:$BI$43)</c:f>
              <c:numCache>
                <c:formatCode>0.0000</c:formatCode>
                <c:ptCount val="3"/>
                <c:pt idx="0">
                  <c:v>0.13550220539017285</c:v>
                </c:pt>
                <c:pt idx="1">
                  <c:v>0.24311218052959396</c:v>
                </c:pt>
                <c:pt idx="2">
                  <c:v>0.13818103735430015</c:v>
                </c:pt>
              </c:numCache>
            </c:numRef>
          </c:yVal>
          <c:smooth val="0"/>
        </c:ser>
        <c:ser>
          <c:idx val="5"/>
          <c:order val="5"/>
          <c:tx>
            <c:v>Drum-Aged</c:v>
          </c:tx>
          <c:spPr>
            <a:ln w="28575">
              <a:noFill/>
            </a:ln>
          </c:spPr>
          <c:marker>
            <c:symbol val="circle"/>
            <c:size val="7"/>
            <c:spPr>
              <a:solidFill>
                <a:srgbClr val="FF3399"/>
              </a:solidFill>
              <a:ln>
                <a:noFill/>
              </a:ln>
            </c:spPr>
          </c:marker>
          <c:xVal>
            <c:numRef>
              <c:f>('3-tests Compar.'!$BZ$30:$BZ$31,'3-tests Compar.'!$BZ$44:$BZ$46)</c:f>
              <c:numCache>
                <c:formatCode>0.0</c:formatCode>
                <c:ptCount val="5"/>
                <c:pt idx="0">
                  <c:v>510.45963124191707</c:v>
                </c:pt>
                <c:pt idx="1">
                  <c:v>506.0337994674656</c:v>
                </c:pt>
                <c:pt idx="2">
                  <c:v>556.80062816777559</c:v>
                </c:pt>
                <c:pt idx="3">
                  <c:v>557.05126607419493</c:v>
                </c:pt>
                <c:pt idx="4">
                  <c:v>557.11373913442628</c:v>
                </c:pt>
              </c:numCache>
            </c:numRef>
          </c:xVal>
          <c:yVal>
            <c:numRef>
              <c:f>('3-tests Compar.'!$BI$30:$BI$31,'3-tests Compar.'!$BI$44:$BI$46)</c:f>
              <c:numCache>
                <c:formatCode>0.0000</c:formatCode>
                <c:ptCount val="5"/>
                <c:pt idx="0">
                  <c:v>0.19039500061656614</c:v>
                </c:pt>
                <c:pt idx="1">
                  <c:v>0.15440325599904792</c:v>
                </c:pt>
                <c:pt idx="2">
                  <c:v>0.20809407591799683</c:v>
                </c:pt>
                <c:pt idx="3">
                  <c:v>0.21428586041586872</c:v>
                </c:pt>
                <c:pt idx="4">
                  <c:v>0.15158551990181773</c:v>
                </c:pt>
              </c:numCache>
            </c:numRef>
          </c:yVal>
          <c:smooth val="0"/>
        </c:ser>
        <c:dLbls>
          <c:showLegendKey val="0"/>
          <c:showVal val="0"/>
          <c:showCatName val="0"/>
          <c:showSerName val="0"/>
          <c:showPercent val="0"/>
          <c:showBubbleSize val="0"/>
        </c:dLbls>
        <c:axId val="322949120"/>
        <c:axId val="322951424"/>
      </c:scatterChart>
      <c:valAx>
        <c:axId val="322949120"/>
        <c:scaling>
          <c:orientation val="minMax"/>
          <c:max val="600"/>
          <c:min val="500"/>
        </c:scaling>
        <c:delete val="0"/>
        <c:axPos val="b"/>
        <c:title>
          <c:tx>
            <c:rich>
              <a:bodyPr/>
              <a:lstStyle/>
              <a:p>
                <a:pPr>
                  <a:defRPr/>
                </a:pPr>
                <a:r>
                  <a:rPr lang="en-US"/>
                  <a:t>Temperature ( C )</a:t>
                </a:r>
              </a:p>
            </c:rich>
          </c:tx>
          <c:overlay val="0"/>
        </c:title>
        <c:numFmt formatCode="0" sourceLinked="0"/>
        <c:majorTickMark val="in"/>
        <c:minorTickMark val="none"/>
        <c:tickLblPos val="nextTo"/>
        <c:crossAx val="322951424"/>
        <c:crosses val="autoZero"/>
        <c:crossBetween val="midCat"/>
        <c:majorUnit val="20"/>
        <c:minorUnit val="10"/>
      </c:valAx>
      <c:valAx>
        <c:axId val="322951424"/>
        <c:scaling>
          <c:orientation val="minMax"/>
          <c:max val="0.5"/>
          <c:min val="0"/>
        </c:scaling>
        <c:delete val="0"/>
        <c:axPos val="l"/>
        <c:majorGridlines/>
        <c:title>
          <c:tx>
            <c:rich>
              <a:bodyPr/>
              <a:lstStyle/>
              <a:p>
                <a:pPr>
                  <a:defRPr/>
                </a:pPr>
                <a:r>
                  <a:rPr lang="en-US"/>
                  <a:t>D (micro-meter)</a:t>
                </a:r>
              </a:p>
            </c:rich>
          </c:tx>
          <c:overlay val="0"/>
        </c:title>
        <c:numFmt formatCode="0.00" sourceLinked="0"/>
        <c:majorTickMark val="none"/>
        <c:minorTickMark val="none"/>
        <c:tickLblPos val="nextTo"/>
        <c:crossAx val="322949120"/>
        <c:crosses val="autoZero"/>
        <c:crossBetween val="midCat"/>
        <c:majorUnit val="5.000000000000001E-2"/>
      </c:valAx>
    </c:plotArea>
    <c:legend>
      <c:legendPos val="r"/>
      <c:layout>
        <c:manualLayout>
          <c:xMode val="edge"/>
          <c:yMode val="edge"/>
          <c:x val="0.82828108089159969"/>
          <c:y val="0.15424855712664567"/>
          <c:w val="0.14500773379955217"/>
          <c:h val="0.38372229996449381"/>
        </c:manualLayout>
      </c:layout>
      <c:overlay val="0"/>
    </c:legend>
    <c:plotVisOnly val="1"/>
    <c:dispBlanksAs val="gap"/>
    <c:showDLblsOverMax val="0"/>
  </c:chart>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Lampwick, AMD vs. Temperature</a:t>
            </a:r>
          </a:p>
        </c:rich>
      </c:tx>
      <c:overlay val="0"/>
    </c:title>
    <c:autoTitleDeleted val="0"/>
    <c:plotArea>
      <c:layout/>
      <c:scatterChart>
        <c:scatterStyle val="lineMarker"/>
        <c:varyColors val="0"/>
        <c:ser>
          <c:idx val="0"/>
          <c:order val="0"/>
          <c:tx>
            <c:v>Gnd-Fresh</c:v>
          </c:tx>
          <c:spPr>
            <a:ln w="28575">
              <a:noFill/>
            </a:ln>
          </c:spPr>
          <c:marker>
            <c:symbol val="diamond"/>
            <c:size val="4"/>
            <c:spPr>
              <a:solidFill>
                <a:schemeClr val="accent6">
                  <a:lumMod val="50000"/>
                </a:schemeClr>
              </a:solidFill>
              <a:ln>
                <a:noFill/>
              </a:ln>
            </c:spPr>
          </c:marker>
          <c:xVal>
            <c:numRef>
              <c:f>('3-tests Compar.'!$BZ$49,'3-tests Compar.'!$BZ$55,'3-tests Compar.'!$BZ$64)</c:f>
              <c:numCache>
                <c:formatCode>0.0</c:formatCode>
                <c:ptCount val="3"/>
                <c:pt idx="0">
                  <c:v>284.91910779472937</c:v>
                </c:pt>
                <c:pt idx="1">
                  <c:v>285.3314159217295</c:v>
                </c:pt>
                <c:pt idx="2">
                  <c:v>248.41409353557964</c:v>
                </c:pt>
              </c:numCache>
            </c:numRef>
          </c:xVal>
          <c:yVal>
            <c:numRef>
              <c:f>('3-tests Compar.'!$BI$49,'3-tests Compar.'!$BI$55,'3-tests Compar.'!$BI$64)</c:f>
              <c:numCache>
                <c:formatCode>0.0000</c:formatCode>
                <c:ptCount val="3"/>
                <c:pt idx="0">
                  <c:v>0.17785553130084511</c:v>
                </c:pt>
                <c:pt idx="1">
                  <c:v>0.18412199709616517</c:v>
                </c:pt>
                <c:pt idx="2">
                  <c:v>7.7925629988549086E-2</c:v>
                </c:pt>
              </c:numCache>
            </c:numRef>
          </c:yVal>
          <c:smooth val="0"/>
        </c:ser>
        <c:ser>
          <c:idx val="1"/>
          <c:order val="1"/>
          <c:tx>
            <c:v>Flight-Fresh</c:v>
          </c:tx>
          <c:spPr>
            <a:ln w="28575">
              <a:noFill/>
            </a:ln>
          </c:spPr>
          <c:marker>
            <c:symbol val="triangle"/>
            <c:size val="4"/>
            <c:spPr>
              <a:solidFill>
                <a:srgbClr val="0070C0"/>
              </a:solidFill>
              <a:ln>
                <a:noFill/>
              </a:ln>
            </c:spPr>
          </c:marker>
          <c:xVal>
            <c:numRef>
              <c:f>('3-tests Compar.'!$BZ$50:$BZ$52,'3-tests Compar.'!$BZ$65:$BZ$67)</c:f>
              <c:numCache>
                <c:formatCode>0.0</c:formatCode>
                <c:ptCount val="6"/>
                <c:pt idx="0">
                  <c:v>297.38147020835208</c:v>
                </c:pt>
                <c:pt idx="1">
                  <c:v>293.02156386703371</c:v>
                </c:pt>
                <c:pt idx="2">
                  <c:v>282.5836772631244</c:v>
                </c:pt>
                <c:pt idx="3">
                  <c:v>264.66873011764068</c:v>
                </c:pt>
                <c:pt idx="4">
                  <c:v>262.89926572283059</c:v>
                </c:pt>
                <c:pt idx="5">
                  <c:v>259.49131380277208</c:v>
                </c:pt>
              </c:numCache>
            </c:numRef>
          </c:xVal>
          <c:yVal>
            <c:numRef>
              <c:f>('3-tests Compar.'!$BI$50:$BI$52,'3-tests Compar.'!$BI$65:$BI$67)</c:f>
              <c:numCache>
                <c:formatCode>0.0000</c:formatCode>
                <c:ptCount val="6"/>
                <c:pt idx="0">
                  <c:v>0.23004498116474259</c:v>
                </c:pt>
                <c:pt idx="1">
                  <c:v>0.12429628628849503</c:v>
                </c:pt>
                <c:pt idx="2">
                  <c:v>0.13891501803978532</c:v>
                </c:pt>
                <c:pt idx="3">
                  <c:v>0.10962569424235284</c:v>
                </c:pt>
                <c:pt idx="4">
                  <c:v>0.11626086070116975</c:v>
                </c:pt>
                <c:pt idx="5">
                  <c:v>0.12988195937811292</c:v>
                </c:pt>
              </c:numCache>
            </c:numRef>
          </c:yVal>
          <c:smooth val="0"/>
        </c:ser>
        <c:ser>
          <c:idx val="2"/>
          <c:order val="2"/>
          <c:tx>
            <c:v>Drum-Fresh</c:v>
          </c:tx>
          <c:spPr>
            <a:ln w="28575">
              <a:noFill/>
            </a:ln>
          </c:spPr>
          <c:marker>
            <c:symbol val="circle"/>
            <c:size val="4"/>
            <c:spPr>
              <a:solidFill>
                <a:srgbClr val="FF3399"/>
              </a:solidFill>
              <a:ln>
                <a:noFill/>
              </a:ln>
            </c:spPr>
          </c:marker>
          <c:xVal>
            <c:numRef>
              <c:f>('3-tests Compar.'!$BZ$53,'3-tests Compar.'!$BZ$68)</c:f>
              <c:numCache>
                <c:formatCode>0.0</c:formatCode>
                <c:ptCount val="2"/>
                <c:pt idx="0">
                  <c:v>285.81759543757818</c:v>
                </c:pt>
                <c:pt idx="1">
                  <c:v>249.95524583559205</c:v>
                </c:pt>
              </c:numCache>
            </c:numRef>
          </c:xVal>
          <c:yVal>
            <c:numRef>
              <c:f>('3-tests Compar.'!$BI$53,'3-tests Compar.'!$BI$68)</c:f>
              <c:numCache>
                <c:formatCode>0.0000</c:formatCode>
                <c:ptCount val="2"/>
                <c:pt idx="0">
                  <c:v>0.16895626062550409</c:v>
                </c:pt>
                <c:pt idx="1">
                  <c:v>0.15326377811585853</c:v>
                </c:pt>
              </c:numCache>
            </c:numRef>
          </c:yVal>
          <c:smooth val="0"/>
        </c:ser>
        <c:ser>
          <c:idx val="3"/>
          <c:order val="3"/>
          <c:tx>
            <c:v>Gnd-Aged</c:v>
          </c:tx>
          <c:spPr>
            <a:ln w="28575">
              <a:noFill/>
            </a:ln>
          </c:spPr>
          <c:marker>
            <c:symbol val="diamond"/>
            <c:size val="7"/>
            <c:spPr>
              <a:solidFill>
                <a:schemeClr val="accent6">
                  <a:lumMod val="50000"/>
                </a:schemeClr>
              </a:solidFill>
              <a:ln>
                <a:noFill/>
              </a:ln>
            </c:spPr>
          </c:marker>
          <c:xVal>
            <c:numRef>
              <c:f>('3-tests Compar.'!$BZ$57,'3-tests Compar.'!$BZ$70,'3-tests Compar.'!$BZ$62)</c:f>
              <c:numCache>
                <c:formatCode>0.0</c:formatCode>
                <c:ptCount val="3"/>
                <c:pt idx="0">
                  <c:v>284.91910779472937</c:v>
                </c:pt>
                <c:pt idx="1">
                  <c:v>248.41409353557964</c:v>
                </c:pt>
                <c:pt idx="2">
                  <c:v>285.3314159217295</c:v>
                </c:pt>
              </c:numCache>
            </c:numRef>
          </c:xVal>
          <c:yVal>
            <c:numRef>
              <c:f>('3-tests Compar.'!$BI$57,'3-tests Compar.'!$BI$70,'3-tests Compar.'!$BI$64)</c:f>
              <c:numCache>
                <c:formatCode>0.0000</c:formatCode>
                <c:ptCount val="3"/>
                <c:pt idx="0">
                  <c:v>0.26515443427645258</c:v>
                </c:pt>
                <c:pt idx="1">
                  <c:v>0.12209579979970793</c:v>
                </c:pt>
                <c:pt idx="2">
                  <c:v>7.7925629988549086E-2</c:v>
                </c:pt>
              </c:numCache>
            </c:numRef>
          </c:yVal>
          <c:smooth val="0"/>
        </c:ser>
        <c:ser>
          <c:idx val="4"/>
          <c:order val="4"/>
          <c:tx>
            <c:v>Flight-Aged</c:v>
          </c:tx>
          <c:spPr>
            <a:ln w="28575">
              <a:noFill/>
            </a:ln>
          </c:spPr>
          <c:marker>
            <c:symbol val="triangle"/>
            <c:size val="7"/>
            <c:spPr>
              <a:solidFill>
                <a:srgbClr val="0070C0"/>
              </a:solidFill>
              <a:ln>
                <a:noFill/>
              </a:ln>
            </c:spPr>
          </c:marker>
          <c:xVal>
            <c:numRef>
              <c:f>('3-tests Compar.'!$BZ$58:$BZ$59,'3-tests Compar.'!$BZ$71:$BZ$72)</c:f>
              <c:numCache>
                <c:formatCode>0.0</c:formatCode>
                <c:ptCount val="4"/>
                <c:pt idx="0">
                  <c:v>293.02156386703371</c:v>
                </c:pt>
                <c:pt idx="1">
                  <c:v>282.5836772631244</c:v>
                </c:pt>
                <c:pt idx="2">
                  <c:v>262.89926572283059</c:v>
                </c:pt>
                <c:pt idx="3">
                  <c:v>259.49131380277208</c:v>
                </c:pt>
              </c:numCache>
            </c:numRef>
          </c:xVal>
          <c:yVal>
            <c:numRef>
              <c:f>('3-tests Compar.'!$BI$58:$BI$59,'3-tests Compar.'!$BI$71:$BI$72)</c:f>
              <c:numCache>
                <c:formatCode>0.0000</c:formatCode>
                <c:ptCount val="4"/>
                <c:pt idx="0">
                  <c:v>0.25394710707642226</c:v>
                </c:pt>
                <c:pt idx="1">
                  <c:v>0.2301097131615957</c:v>
                </c:pt>
                <c:pt idx="2">
                  <c:v>0.14894929432553272</c:v>
                </c:pt>
                <c:pt idx="3">
                  <c:v>0.22351514410596268</c:v>
                </c:pt>
              </c:numCache>
            </c:numRef>
          </c:yVal>
          <c:smooth val="0"/>
        </c:ser>
        <c:ser>
          <c:idx val="5"/>
          <c:order val="5"/>
          <c:tx>
            <c:v>Drum-Aged</c:v>
          </c:tx>
          <c:spPr>
            <a:ln w="28575">
              <a:noFill/>
            </a:ln>
          </c:spPr>
          <c:marker>
            <c:symbol val="circle"/>
            <c:size val="7"/>
            <c:spPr>
              <a:solidFill>
                <a:srgbClr val="FF3399"/>
              </a:solidFill>
              <a:ln>
                <a:noFill/>
              </a:ln>
            </c:spPr>
          </c:marker>
          <c:xVal>
            <c:numRef>
              <c:f>('3-tests Compar.'!$BZ$60,'3-tests Compar.'!$BZ$73)</c:f>
              <c:numCache>
                <c:formatCode>0.0</c:formatCode>
                <c:ptCount val="2"/>
                <c:pt idx="0">
                  <c:v>285.81759543757818</c:v>
                </c:pt>
                <c:pt idx="1">
                  <c:v>249.95524583559205</c:v>
                </c:pt>
              </c:numCache>
            </c:numRef>
          </c:xVal>
          <c:yVal>
            <c:numRef>
              <c:f>('3-tests Compar.'!$BI$60,'3-tests Compar.'!$BI$73)</c:f>
              <c:numCache>
                <c:formatCode>0.0000</c:formatCode>
                <c:ptCount val="2"/>
                <c:pt idx="0">
                  <c:v>0.22860427612335241</c:v>
                </c:pt>
                <c:pt idx="1">
                  <c:v>0.13057387179451513</c:v>
                </c:pt>
              </c:numCache>
            </c:numRef>
          </c:yVal>
          <c:smooth val="0"/>
        </c:ser>
        <c:dLbls>
          <c:showLegendKey val="0"/>
          <c:showVal val="0"/>
          <c:showCatName val="0"/>
          <c:showSerName val="0"/>
          <c:showPercent val="0"/>
          <c:showBubbleSize val="0"/>
        </c:dLbls>
        <c:axId val="323004672"/>
        <c:axId val="323011328"/>
      </c:scatterChart>
      <c:valAx>
        <c:axId val="323004672"/>
        <c:scaling>
          <c:orientation val="minMax"/>
        </c:scaling>
        <c:delete val="0"/>
        <c:axPos val="b"/>
        <c:title>
          <c:tx>
            <c:rich>
              <a:bodyPr/>
              <a:lstStyle/>
              <a:p>
                <a:pPr>
                  <a:defRPr/>
                </a:pPr>
                <a:r>
                  <a:rPr lang="en-US"/>
                  <a:t>Temperature ( C )</a:t>
                </a:r>
              </a:p>
            </c:rich>
          </c:tx>
          <c:overlay val="0"/>
        </c:title>
        <c:numFmt formatCode="0" sourceLinked="0"/>
        <c:majorTickMark val="none"/>
        <c:minorTickMark val="none"/>
        <c:tickLblPos val="nextTo"/>
        <c:crossAx val="323011328"/>
        <c:crosses val="autoZero"/>
        <c:crossBetween val="midCat"/>
      </c:valAx>
      <c:valAx>
        <c:axId val="323011328"/>
        <c:scaling>
          <c:orientation val="minMax"/>
          <c:min val="5.000000000000001E-2"/>
        </c:scaling>
        <c:delete val="0"/>
        <c:axPos val="l"/>
        <c:majorGridlines/>
        <c:title>
          <c:tx>
            <c:rich>
              <a:bodyPr/>
              <a:lstStyle/>
              <a:p>
                <a:pPr>
                  <a:defRPr/>
                </a:pPr>
                <a:r>
                  <a:rPr lang="en-US"/>
                  <a:t>D (micro-meter)</a:t>
                </a:r>
              </a:p>
            </c:rich>
          </c:tx>
          <c:layout>
            <c:manualLayout>
              <c:xMode val="edge"/>
              <c:yMode val="edge"/>
              <c:x val="2.3128069591086625E-2"/>
              <c:y val="0.36104346065524578"/>
            </c:manualLayout>
          </c:layout>
          <c:overlay val="0"/>
        </c:title>
        <c:numFmt formatCode="0.00" sourceLinked="0"/>
        <c:majorTickMark val="none"/>
        <c:minorTickMark val="none"/>
        <c:tickLblPos val="nextTo"/>
        <c:crossAx val="32300467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Silicone, AMD vs. Temperater</a:t>
            </a:r>
          </a:p>
        </c:rich>
      </c:tx>
      <c:overlay val="0"/>
    </c:title>
    <c:autoTitleDeleted val="0"/>
    <c:plotArea>
      <c:layout/>
      <c:scatterChart>
        <c:scatterStyle val="lineMarker"/>
        <c:varyColors val="0"/>
        <c:ser>
          <c:idx val="0"/>
          <c:order val="0"/>
          <c:tx>
            <c:v>Gnd-Fresh</c:v>
          </c:tx>
          <c:spPr>
            <a:ln w="28575">
              <a:noFill/>
            </a:ln>
          </c:spPr>
          <c:marker>
            <c:symbol val="diamond"/>
            <c:size val="4"/>
            <c:spPr>
              <a:solidFill>
                <a:schemeClr val="accent6">
                  <a:lumMod val="50000"/>
                </a:schemeClr>
              </a:solidFill>
              <a:ln>
                <a:noFill/>
              </a:ln>
            </c:spPr>
          </c:marker>
          <c:xVal>
            <c:numRef>
              <c:f>('3-tests Compar.'!$BZ$76,'3-tests Compar.'!$BZ$86,'3-tests Compar.'!$BZ$91)</c:f>
              <c:numCache>
                <c:formatCode>0.0</c:formatCode>
                <c:ptCount val="3"/>
                <c:pt idx="0">
                  <c:v>338.43331170875985</c:v>
                </c:pt>
                <c:pt idx="1">
                  <c:v>366.25763631824799</c:v>
                </c:pt>
              </c:numCache>
            </c:numRef>
          </c:xVal>
          <c:yVal>
            <c:numRef>
              <c:f>('3-tests Compar.'!$BI$76,'3-tests Compar.'!$BI$86,'3-tests Compar.'!$BI$93)</c:f>
              <c:numCache>
                <c:formatCode>0.0000</c:formatCode>
                <c:ptCount val="3"/>
                <c:pt idx="0">
                  <c:v>0.17476251890380373</c:v>
                </c:pt>
                <c:pt idx="1">
                  <c:v>0.32311915128898383</c:v>
                </c:pt>
                <c:pt idx="2">
                  <c:v>0.33167296677898639</c:v>
                </c:pt>
              </c:numCache>
            </c:numRef>
          </c:yVal>
          <c:smooth val="0"/>
        </c:ser>
        <c:ser>
          <c:idx val="1"/>
          <c:order val="1"/>
          <c:tx>
            <c:v>Flight-Fresh</c:v>
          </c:tx>
          <c:spPr>
            <a:ln w="28575">
              <a:noFill/>
            </a:ln>
          </c:spPr>
          <c:marker>
            <c:symbol val="triangle"/>
            <c:size val="4"/>
            <c:spPr>
              <a:solidFill>
                <a:srgbClr val="0070C0"/>
              </a:solidFill>
              <a:ln>
                <a:noFill/>
              </a:ln>
            </c:spPr>
          </c:marker>
          <c:xVal>
            <c:numRef>
              <c:f>('3-tests Compar.'!$BZ$77:$BZ$78,'3-tests Compar.'!$BZ$87:$BZ$88)</c:f>
              <c:numCache>
                <c:formatCode>0.0</c:formatCode>
                <c:ptCount val="4"/>
                <c:pt idx="0">
                  <c:v>351.91040989334482</c:v>
                </c:pt>
                <c:pt idx="1">
                  <c:v>349.07108469408809</c:v>
                </c:pt>
                <c:pt idx="2">
                  <c:v>379.72816734596341</c:v>
                </c:pt>
                <c:pt idx="3">
                  <c:v>379.84692208150824</c:v>
                </c:pt>
              </c:numCache>
            </c:numRef>
          </c:xVal>
          <c:yVal>
            <c:numRef>
              <c:f>('3-tests Compar.'!$BI$77:$BI$78,'3-tests Compar.'!$BI$87:$BI$88)</c:f>
              <c:numCache>
                <c:formatCode>0.0000</c:formatCode>
                <c:ptCount val="4"/>
                <c:pt idx="0">
                  <c:v>0.19225459171796622</c:v>
                </c:pt>
                <c:pt idx="1">
                  <c:v>0.19513944234574185</c:v>
                </c:pt>
                <c:pt idx="2">
                  <c:v>0.25033936032853354</c:v>
                </c:pt>
                <c:pt idx="3">
                  <c:v>0.24064095529695867</c:v>
                </c:pt>
              </c:numCache>
            </c:numRef>
          </c:yVal>
          <c:smooth val="0"/>
        </c:ser>
        <c:ser>
          <c:idx val="2"/>
          <c:order val="2"/>
          <c:tx>
            <c:v>Drum-Fresh</c:v>
          </c:tx>
          <c:spPr>
            <a:ln w="28575">
              <a:noFill/>
            </a:ln>
          </c:spPr>
          <c:marker>
            <c:symbol val="circle"/>
            <c:size val="4"/>
            <c:spPr>
              <a:solidFill>
                <a:srgbClr val="FF3399"/>
              </a:solidFill>
              <a:ln>
                <a:noFill/>
              </a:ln>
            </c:spPr>
          </c:marker>
          <c:xVal>
            <c:numRef>
              <c:f>('3-tests Compar.'!$BZ$79,'3-tests Compar.'!$BZ$89:$BZ$90)</c:f>
              <c:numCache>
                <c:formatCode>0.0</c:formatCode>
                <c:ptCount val="3"/>
                <c:pt idx="0">
                  <c:v>341.59080866401001</c:v>
                </c:pt>
                <c:pt idx="1">
                  <c:v>369.21229962777983</c:v>
                </c:pt>
              </c:numCache>
            </c:numRef>
          </c:xVal>
          <c:yVal>
            <c:numRef>
              <c:f>('3-tests Compar.'!$BI$79,'3-tests Compar.'!$BI$89:$BI$90)</c:f>
              <c:numCache>
                <c:formatCode>0.0000</c:formatCode>
                <c:ptCount val="3"/>
                <c:pt idx="0">
                  <c:v>0.14008932329743956</c:v>
                </c:pt>
                <c:pt idx="1">
                  <c:v>0.1541818045484788</c:v>
                </c:pt>
              </c:numCache>
            </c:numRef>
          </c:yVal>
          <c:smooth val="0"/>
        </c:ser>
        <c:ser>
          <c:idx val="3"/>
          <c:order val="3"/>
          <c:tx>
            <c:v>Gnd-Aged</c:v>
          </c:tx>
          <c:spPr>
            <a:ln w="28575">
              <a:noFill/>
            </a:ln>
          </c:spPr>
          <c:marker>
            <c:symbol val="diamond"/>
            <c:size val="7"/>
            <c:spPr>
              <a:solidFill>
                <a:schemeClr val="accent6">
                  <a:lumMod val="50000"/>
                </a:schemeClr>
              </a:solidFill>
              <a:ln>
                <a:noFill/>
              </a:ln>
            </c:spPr>
          </c:marker>
          <c:xVal>
            <c:numRef>
              <c:f>('3-tests Compar.'!$BZ$81,'3-tests Compar.'!$BZ$93,'3-tests Compar.'!$BZ$97)</c:f>
              <c:numCache>
                <c:formatCode>0.0</c:formatCode>
                <c:ptCount val="3"/>
                <c:pt idx="0">
                  <c:v>338.43331170875985</c:v>
                </c:pt>
                <c:pt idx="1">
                  <c:v>366.25763631824799</c:v>
                </c:pt>
              </c:numCache>
            </c:numRef>
          </c:xVal>
          <c:yVal>
            <c:numRef>
              <c:f>('3-tests Compar.'!$BI$81,'3-tests Compar.'!$BI$93,'3-tests Compar.'!$BI$97)</c:f>
              <c:numCache>
                <c:formatCode>0.0000</c:formatCode>
                <c:ptCount val="3"/>
                <c:pt idx="0">
                  <c:v>0.2499789434104166</c:v>
                </c:pt>
                <c:pt idx="1">
                  <c:v>0.33167296677898639</c:v>
                </c:pt>
              </c:numCache>
            </c:numRef>
          </c:yVal>
          <c:smooth val="0"/>
        </c:ser>
        <c:ser>
          <c:idx val="4"/>
          <c:order val="4"/>
          <c:tx>
            <c:v>Flight-Aged</c:v>
          </c:tx>
          <c:spPr>
            <a:ln w="28575">
              <a:noFill/>
            </a:ln>
          </c:spPr>
          <c:marker>
            <c:symbol val="triangle"/>
            <c:size val="7"/>
            <c:spPr>
              <a:solidFill>
                <a:srgbClr val="0070C0"/>
              </a:solidFill>
              <a:ln>
                <a:noFill/>
              </a:ln>
            </c:spPr>
          </c:marker>
          <c:xVal>
            <c:numRef>
              <c:f>('3-tests Compar.'!$BZ$82:$BZ$83,'3-tests Compar.'!$BZ$94)</c:f>
              <c:numCache>
                <c:formatCode>0.0</c:formatCode>
                <c:ptCount val="3"/>
                <c:pt idx="0">
                  <c:v>351.91040989334482</c:v>
                </c:pt>
                <c:pt idx="1">
                  <c:v>349.07108469408809</c:v>
                </c:pt>
                <c:pt idx="2">
                  <c:v>379.84692208150824</c:v>
                </c:pt>
              </c:numCache>
            </c:numRef>
          </c:xVal>
          <c:yVal>
            <c:numRef>
              <c:f>('3-tests Compar.'!$BI$82:$BI$83,'3-tests Compar.'!$BI$94)</c:f>
              <c:numCache>
                <c:formatCode>0.0000</c:formatCode>
                <c:ptCount val="3"/>
                <c:pt idx="0">
                  <c:v>0.3380752866414779</c:v>
                </c:pt>
                <c:pt idx="1">
                  <c:v>0.46210291491123606</c:v>
                </c:pt>
                <c:pt idx="2">
                  <c:v>0.46768580414007993</c:v>
                </c:pt>
              </c:numCache>
            </c:numRef>
          </c:yVal>
          <c:smooth val="0"/>
        </c:ser>
        <c:ser>
          <c:idx val="5"/>
          <c:order val="5"/>
          <c:tx>
            <c:v>Drum-Aged</c:v>
          </c:tx>
          <c:spPr>
            <a:ln w="28575">
              <a:noFill/>
            </a:ln>
          </c:spPr>
          <c:marker>
            <c:symbol val="circle"/>
            <c:size val="7"/>
            <c:spPr>
              <a:solidFill>
                <a:srgbClr val="FF3399"/>
              </a:solidFill>
              <a:ln>
                <a:noFill/>
              </a:ln>
            </c:spPr>
          </c:marker>
          <c:xVal>
            <c:numRef>
              <c:f>('3-tests Compar.'!$BZ$84,'3-tests Compar.'!$BZ$95:$BZ$96)</c:f>
              <c:numCache>
                <c:formatCode>0.0</c:formatCode>
                <c:ptCount val="3"/>
                <c:pt idx="0">
                  <c:v>341.59080866401001</c:v>
                </c:pt>
                <c:pt idx="1">
                  <c:v>369.21229962777983</c:v>
                </c:pt>
              </c:numCache>
            </c:numRef>
          </c:xVal>
          <c:yVal>
            <c:numRef>
              <c:f>('3-tests Compar.'!$BI$84,'3-tests Compar.'!$BI$95:$BI$96)</c:f>
              <c:numCache>
                <c:formatCode>0.0000</c:formatCode>
                <c:ptCount val="3"/>
                <c:pt idx="0">
                  <c:v>0.1080052224615229</c:v>
                </c:pt>
                <c:pt idx="1">
                  <c:v>0.12660402383326516</c:v>
                </c:pt>
              </c:numCache>
            </c:numRef>
          </c:yVal>
          <c:smooth val="0"/>
        </c:ser>
        <c:dLbls>
          <c:showLegendKey val="0"/>
          <c:showVal val="0"/>
          <c:showCatName val="0"/>
          <c:showSerName val="0"/>
          <c:showPercent val="0"/>
          <c:showBubbleSize val="0"/>
        </c:dLbls>
        <c:axId val="323068672"/>
        <c:axId val="323070976"/>
      </c:scatterChart>
      <c:valAx>
        <c:axId val="323068672"/>
        <c:scaling>
          <c:orientation val="minMax"/>
        </c:scaling>
        <c:delete val="0"/>
        <c:axPos val="b"/>
        <c:title>
          <c:tx>
            <c:rich>
              <a:bodyPr/>
              <a:lstStyle/>
              <a:p>
                <a:pPr>
                  <a:defRPr/>
                </a:pPr>
                <a:r>
                  <a:rPr lang="en-US"/>
                  <a:t>Temperature ( C )</a:t>
                </a:r>
              </a:p>
            </c:rich>
          </c:tx>
          <c:overlay val="0"/>
        </c:title>
        <c:numFmt formatCode="0" sourceLinked="0"/>
        <c:majorTickMark val="in"/>
        <c:minorTickMark val="none"/>
        <c:tickLblPos val="nextTo"/>
        <c:crossAx val="323070976"/>
        <c:crosses val="autoZero"/>
        <c:crossBetween val="midCat"/>
      </c:valAx>
      <c:valAx>
        <c:axId val="323070976"/>
        <c:scaling>
          <c:orientation val="minMax"/>
        </c:scaling>
        <c:delete val="0"/>
        <c:axPos val="l"/>
        <c:majorGridlines/>
        <c:title>
          <c:tx>
            <c:rich>
              <a:bodyPr/>
              <a:lstStyle/>
              <a:p>
                <a:pPr>
                  <a:defRPr/>
                </a:pPr>
                <a:r>
                  <a:rPr lang="en-US"/>
                  <a:t>D (micero-meter)</a:t>
                </a:r>
              </a:p>
            </c:rich>
          </c:tx>
          <c:overlay val="0"/>
        </c:title>
        <c:numFmt formatCode="0.00" sourceLinked="0"/>
        <c:majorTickMark val="none"/>
        <c:minorTickMark val="none"/>
        <c:tickLblPos val="nextTo"/>
        <c:crossAx val="32306867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Pyrell, AMD vs. Temperature</a:t>
            </a:r>
          </a:p>
        </c:rich>
      </c:tx>
      <c:overlay val="0"/>
    </c:title>
    <c:autoTitleDeleted val="0"/>
    <c:plotArea>
      <c:layout/>
      <c:scatterChart>
        <c:scatterStyle val="lineMarker"/>
        <c:varyColors val="0"/>
        <c:ser>
          <c:idx val="0"/>
          <c:order val="0"/>
          <c:tx>
            <c:v>Gnd-Fresh</c:v>
          </c:tx>
          <c:spPr>
            <a:ln w="28575">
              <a:noFill/>
            </a:ln>
          </c:spPr>
          <c:marker>
            <c:symbol val="diamond"/>
            <c:size val="4"/>
            <c:spPr>
              <a:solidFill>
                <a:schemeClr val="accent6">
                  <a:lumMod val="50000"/>
                </a:schemeClr>
              </a:solidFill>
              <a:ln>
                <a:noFill/>
              </a:ln>
            </c:spPr>
          </c:marker>
          <c:xVal>
            <c:numRef>
              <c:f>('3-tests Compar.'!$BZ$99,'3-tests Compar.'!$BZ$114)</c:f>
              <c:numCache>
                <c:formatCode>0.0</c:formatCode>
                <c:ptCount val="2"/>
                <c:pt idx="0">
                  <c:v>224.97625551094046</c:v>
                </c:pt>
                <c:pt idx="1">
                  <c:v>233.16472059121176</c:v>
                </c:pt>
              </c:numCache>
            </c:numRef>
          </c:xVal>
          <c:yVal>
            <c:numRef>
              <c:f>('3-tests Compar.'!$BI$99,'3-tests Compar.'!$BI$114)</c:f>
              <c:numCache>
                <c:formatCode>0.0000</c:formatCode>
                <c:ptCount val="2"/>
                <c:pt idx="0">
                  <c:v>0.20501559960834317</c:v>
                </c:pt>
                <c:pt idx="1">
                  <c:v>0.24210086852923099</c:v>
                </c:pt>
              </c:numCache>
            </c:numRef>
          </c:yVal>
          <c:smooth val="0"/>
        </c:ser>
        <c:ser>
          <c:idx val="1"/>
          <c:order val="1"/>
          <c:tx>
            <c:v>Flight-Fresh</c:v>
          </c:tx>
          <c:spPr>
            <a:ln w="28575">
              <a:noFill/>
            </a:ln>
          </c:spPr>
          <c:marker>
            <c:symbol val="triangle"/>
            <c:size val="4"/>
            <c:spPr>
              <a:solidFill>
                <a:srgbClr val="0070C0"/>
              </a:solidFill>
              <a:ln>
                <a:noFill/>
              </a:ln>
            </c:spPr>
          </c:marker>
          <c:xVal>
            <c:numRef>
              <c:f>('3-tests Compar.'!$BZ$100:$BZ$102,'3-tests Compar.'!$BZ$115:$BZ$116)</c:f>
              <c:numCache>
                <c:formatCode>0.0</c:formatCode>
                <c:ptCount val="5"/>
                <c:pt idx="0">
                  <c:v>230.42121123513496</c:v>
                </c:pt>
                <c:pt idx="1">
                  <c:v>225.3</c:v>
                </c:pt>
                <c:pt idx="2">
                  <c:v>234.18212761794004</c:v>
                </c:pt>
                <c:pt idx="3">
                  <c:v>242.10308472492756</c:v>
                </c:pt>
                <c:pt idx="4">
                  <c:v>240.92870800332065</c:v>
                </c:pt>
              </c:numCache>
            </c:numRef>
          </c:xVal>
          <c:yVal>
            <c:numRef>
              <c:f>('3-tests Compar.'!$BI$100:$BI$102,'3-tests Compar.'!$BI$115:$BI$116)</c:f>
              <c:numCache>
                <c:formatCode>0.0000</c:formatCode>
                <c:ptCount val="5"/>
                <c:pt idx="0">
                  <c:v>0.2080442916652481</c:v>
                </c:pt>
                <c:pt idx="1">
                  <c:v>0.20703943977434275</c:v>
                </c:pt>
                <c:pt idx="2">
                  <c:v>0.1976149506837051</c:v>
                </c:pt>
                <c:pt idx="3">
                  <c:v>0.2538303437849373</c:v>
                </c:pt>
                <c:pt idx="4">
                  <c:v>0.35398790927609708</c:v>
                </c:pt>
              </c:numCache>
            </c:numRef>
          </c:yVal>
          <c:smooth val="0"/>
        </c:ser>
        <c:ser>
          <c:idx val="2"/>
          <c:order val="2"/>
          <c:tx>
            <c:v>Drum-Fresh</c:v>
          </c:tx>
          <c:spPr>
            <a:ln w="28575">
              <a:noFill/>
            </a:ln>
          </c:spPr>
          <c:marker>
            <c:symbol val="circle"/>
            <c:size val="4"/>
            <c:spPr>
              <a:solidFill>
                <a:srgbClr val="FF3399"/>
              </a:solidFill>
              <a:ln>
                <a:noFill/>
              </a:ln>
            </c:spPr>
          </c:marker>
          <c:xVal>
            <c:numRef>
              <c:f>('3-tests Compar.'!$BZ$103:$BZ$105,'3-tests Compar.'!$BZ$117)</c:f>
              <c:numCache>
                <c:formatCode>0.0</c:formatCode>
                <c:ptCount val="4"/>
                <c:pt idx="0">
                  <c:v>225.02507205724456</c:v>
                </c:pt>
                <c:pt idx="1">
                  <c:v>225.76079529833169</c:v>
                </c:pt>
                <c:pt idx="2">
                  <c:v>225.88866083157583</c:v>
                </c:pt>
                <c:pt idx="3">
                  <c:v>234.04984437666795</c:v>
                </c:pt>
              </c:numCache>
            </c:numRef>
          </c:xVal>
          <c:yVal>
            <c:numRef>
              <c:f>('3-tests Compar.'!$BI$103:$BI$105,'3-tests Compar.'!$BI$117)</c:f>
              <c:numCache>
                <c:formatCode>0.0000</c:formatCode>
                <c:ptCount val="4"/>
                <c:pt idx="0">
                  <c:v>0.20468833120619107</c:v>
                </c:pt>
                <c:pt idx="1">
                  <c:v>0.26939622539905833</c:v>
                </c:pt>
                <c:pt idx="2">
                  <c:v>0.12493681277232972</c:v>
                </c:pt>
                <c:pt idx="3">
                  <c:v>0.16816066701314336</c:v>
                </c:pt>
              </c:numCache>
            </c:numRef>
          </c:yVal>
          <c:smooth val="0"/>
        </c:ser>
        <c:ser>
          <c:idx val="3"/>
          <c:order val="3"/>
          <c:tx>
            <c:v>Gud-Aged</c:v>
          </c:tx>
          <c:spPr>
            <a:ln w="28575">
              <a:noFill/>
            </a:ln>
          </c:spPr>
          <c:marker>
            <c:symbol val="diamond"/>
            <c:size val="7"/>
            <c:spPr>
              <a:solidFill>
                <a:schemeClr val="accent6">
                  <a:lumMod val="50000"/>
                </a:schemeClr>
              </a:solidFill>
              <a:ln>
                <a:noFill/>
              </a:ln>
            </c:spPr>
          </c:marker>
          <c:xVal>
            <c:numRef>
              <c:f>('3-tests Compar.'!$BZ$107,'3-tests Compar.'!$BZ$119)</c:f>
              <c:numCache>
                <c:formatCode>0.0</c:formatCode>
                <c:ptCount val="2"/>
                <c:pt idx="0">
                  <c:v>224.97625551094046</c:v>
                </c:pt>
                <c:pt idx="1">
                  <c:v>233.16472059121176</c:v>
                </c:pt>
              </c:numCache>
            </c:numRef>
          </c:xVal>
          <c:yVal>
            <c:numRef>
              <c:f>('3-tests Compar.'!$BI$107,'3-tests Compar.'!$BI$119)</c:f>
              <c:numCache>
                <c:formatCode>0.0000</c:formatCode>
                <c:ptCount val="2"/>
                <c:pt idx="0">
                  <c:v>0.45655378499852822</c:v>
                </c:pt>
                <c:pt idx="1">
                  <c:v>0.48188024145961522</c:v>
                </c:pt>
              </c:numCache>
            </c:numRef>
          </c:yVal>
          <c:smooth val="0"/>
        </c:ser>
        <c:ser>
          <c:idx val="4"/>
          <c:order val="4"/>
          <c:tx>
            <c:v>Flight-Aged</c:v>
          </c:tx>
          <c:spPr>
            <a:ln w="28575">
              <a:noFill/>
            </a:ln>
          </c:spPr>
          <c:marker>
            <c:symbol val="triangle"/>
            <c:size val="7"/>
            <c:spPr>
              <a:solidFill>
                <a:srgbClr val="0070C0"/>
              </a:solidFill>
              <a:ln>
                <a:noFill/>
              </a:ln>
            </c:spPr>
          </c:marker>
          <c:xVal>
            <c:numRef>
              <c:f>('3-tests Compar.'!$BZ$108:$BZ$109,'3-tests Compar.'!$BZ$120:$BZ$121)</c:f>
              <c:numCache>
                <c:formatCode>0.0</c:formatCode>
                <c:ptCount val="4"/>
                <c:pt idx="0">
                  <c:v>225.3</c:v>
                </c:pt>
                <c:pt idx="1">
                  <c:v>234.18212761794004</c:v>
                </c:pt>
                <c:pt idx="2">
                  <c:v>242.10308472492756</c:v>
                </c:pt>
                <c:pt idx="3">
                  <c:v>240.92870800332065</c:v>
                </c:pt>
              </c:numCache>
            </c:numRef>
          </c:xVal>
          <c:yVal>
            <c:numRef>
              <c:f>('3-tests Compar.'!$BI$108:$BI$109,'3-tests Compar.'!$BI$120:$BI$121)</c:f>
              <c:numCache>
                <c:formatCode>0.0000</c:formatCode>
                <c:ptCount val="4"/>
                <c:pt idx="0">
                  <c:v>0.35904274479868281</c:v>
                </c:pt>
                <c:pt idx="1">
                  <c:v>0.37899697072214944</c:v>
                </c:pt>
                <c:pt idx="2">
                  <c:v>0.45014457959499116</c:v>
                </c:pt>
                <c:pt idx="3">
                  <c:v>0.44481007167126968</c:v>
                </c:pt>
              </c:numCache>
            </c:numRef>
          </c:yVal>
          <c:smooth val="0"/>
        </c:ser>
        <c:ser>
          <c:idx val="5"/>
          <c:order val="5"/>
          <c:tx>
            <c:v>Drum-Aged</c:v>
          </c:tx>
          <c:spPr>
            <a:ln w="28575">
              <a:noFill/>
            </a:ln>
          </c:spPr>
          <c:marker>
            <c:spPr>
              <a:solidFill>
                <a:srgbClr val="FF3399"/>
              </a:solidFill>
              <a:ln>
                <a:noFill/>
              </a:ln>
            </c:spPr>
          </c:marker>
          <c:xVal>
            <c:numRef>
              <c:f>('3-tests Compar.'!$BZ$110:$BZ$112,'3-tests Compar.'!$BZ$122)</c:f>
              <c:numCache>
                <c:formatCode>0.0</c:formatCode>
                <c:ptCount val="4"/>
                <c:pt idx="0">
                  <c:v>225.02507205724456</c:v>
                </c:pt>
                <c:pt idx="1">
                  <c:v>225.76079529833169</c:v>
                </c:pt>
                <c:pt idx="2">
                  <c:v>225.88866083157583</c:v>
                </c:pt>
                <c:pt idx="3">
                  <c:v>234.04984437666795</c:v>
                </c:pt>
              </c:numCache>
            </c:numRef>
          </c:xVal>
          <c:yVal>
            <c:numRef>
              <c:f>('3-tests Compar.'!$BI$110:$BI$112,'3-tests Compar.'!$BI$122)</c:f>
              <c:numCache>
                <c:formatCode>0.0000</c:formatCode>
                <c:ptCount val="4"/>
                <c:pt idx="0">
                  <c:v>0.19765991360202334</c:v>
                </c:pt>
                <c:pt idx="1">
                  <c:v>0.17506079827086468</c:v>
                </c:pt>
                <c:pt idx="2">
                  <c:v>0.15692494698457043</c:v>
                </c:pt>
                <c:pt idx="3">
                  <c:v>0.15961717712729048</c:v>
                </c:pt>
              </c:numCache>
            </c:numRef>
          </c:yVal>
          <c:smooth val="0"/>
        </c:ser>
        <c:dLbls>
          <c:showLegendKey val="0"/>
          <c:showVal val="0"/>
          <c:showCatName val="0"/>
          <c:showSerName val="0"/>
          <c:showPercent val="0"/>
          <c:showBubbleSize val="0"/>
        </c:dLbls>
        <c:axId val="323443712"/>
        <c:axId val="323454464"/>
      </c:scatterChart>
      <c:valAx>
        <c:axId val="323443712"/>
        <c:scaling>
          <c:orientation val="minMax"/>
        </c:scaling>
        <c:delete val="0"/>
        <c:axPos val="b"/>
        <c:title>
          <c:tx>
            <c:rich>
              <a:bodyPr/>
              <a:lstStyle/>
              <a:p>
                <a:pPr>
                  <a:defRPr/>
                </a:pPr>
                <a:r>
                  <a:rPr lang="en-US"/>
                  <a:t>Temperature ( C )</a:t>
                </a:r>
              </a:p>
            </c:rich>
          </c:tx>
          <c:overlay val="0"/>
        </c:title>
        <c:numFmt formatCode="0" sourceLinked="0"/>
        <c:majorTickMark val="in"/>
        <c:minorTickMark val="none"/>
        <c:tickLblPos val="nextTo"/>
        <c:crossAx val="323454464"/>
        <c:crosses val="autoZero"/>
        <c:crossBetween val="midCat"/>
      </c:valAx>
      <c:valAx>
        <c:axId val="323454464"/>
        <c:scaling>
          <c:orientation val="minMax"/>
          <c:max val="0.5"/>
        </c:scaling>
        <c:delete val="0"/>
        <c:axPos val="l"/>
        <c:majorGridlines/>
        <c:title>
          <c:tx>
            <c:rich>
              <a:bodyPr/>
              <a:lstStyle/>
              <a:p>
                <a:pPr>
                  <a:defRPr/>
                </a:pPr>
                <a:r>
                  <a:rPr lang="en-US"/>
                  <a:t>D (micro-meter)</a:t>
                </a:r>
              </a:p>
            </c:rich>
          </c:tx>
          <c:overlay val="0"/>
        </c:title>
        <c:numFmt formatCode="0.00" sourceLinked="0"/>
        <c:majorTickMark val="none"/>
        <c:minorTickMark val="none"/>
        <c:tickLblPos val="nextTo"/>
        <c:crossAx val="32344371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Orifice W-11-SS</a:t>
            </a:r>
          </a:p>
        </c:rich>
      </c:tx>
      <c:overlay val="0"/>
    </c:title>
    <c:autoTitleDeleted val="0"/>
    <c:plotArea>
      <c:layout/>
      <c:scatterChart>
        <c:scatterStyle val="smoothMarker"/>
        <c:varyColors val="0"/>
        <c:ser>
          <c:idx val="1"/>
          <c:order val="0"/>
          <c:marker>
            <c:symbol val="none"/>
          </c:marker>
          <c:trendline>
            <c:trendlineType val="power"/>
            <c:dispRSqr val="1"/>
            <c:dispEq val="1"/>
            <c:trendlineLbl>
              <c:layout>
                <c:manualLayout>
                  <c:x val="-9.4832458442694764E-2"/>
                  <c:y val="-2.932596967045787E-2"/>
                </c:manualLayout>
              </c:layout>
              <c:numFmt formatCode="General" sourceLinked="0"/>
            </c:trendlineLbl>
          </c:trendline>
          <c:xVal>
            <c:numRef>
              <c:f>[2]Sheet2!$A$4:$A$12</c:f>
              <c:numCache>
                <c:formatCode>General</c:formatCode>
                <c:ptCount val="9"/>
                <c:pt idx="0">
                  <c:v>1</c:v>
                </c:pt>
                <c:pt idx="1">
                  <c:v>5</c:v>
                </c:pt>
                <c:pt idx="2">
                  <c:v>10</c:v>
                </c:pt>
                <c:pt idx="3">
                  <c:v>15</c:v>
                </c:pt>
                <c:pt idx="4">
                  <c:v>20</c:v>
                </c:pt>
                <c:pt idx="5">
                  <c:v>25</c:v>
                </c:pt>
              </c:numCache>
            </c:numRef>
          </c:xVal>
          <c:yVal>
            <c:numRef>
              <c:f>[2]Sheet2!$C$4:$C$12</c:f>
              <c:numCache>
                <c:formatCode>General</c:formatCode>
                <c:ptCount val="9"/>
                <c:pt idx="0">
                  <c:v>0.31108000000000002</c:v>
                </c:pt>
                <c:pt idx="1">
                  <c:v>0.71709999999999996</c:v>
                </c:pt>
                <c:pt idx="2">
                  <c:v>1.0201</c:v>
                </c:pt>
                <c:pt idx="3">
                  <c:v>1.2726</c:v>
                </c:pt>
                <c:pt idx="4">
                  <c:v>1.5048999999999999</c:v>
                </c:pt>
                <c:pt idx="5">
                  <c:v>1.7271000000000001</c:v>
                </c:pt>
                <c:pt idx="6">
                  <c:v>0</c:v>
                </c:pt>
                <c:pt idx="7">
                  <c:v>0</c:v>
                </c:pt>
                <c:pt idx="8">
                  <c:v>0</c:v>
                </c:pt>
              </c:numCache>
            </c:numRef>
          </c:yVal>
          <c:smooth val="1"/>
        </c:ser>
        <c:dLbls>
          <c:showLegendKey val="0"/>
          <c:showVal val="0"/>
          <c:showCatName val="0"/>
          <c:showSerName val="0"/>
          <c:showPercent val="0"/>
          <c:showBubbleSize val="0"/>
        </c:dLbls>
        <c:axId val="270839168"/>
        <c:axId val="270853632"/>
      </c:scatterChart>
      <c:valAx>
        <c:axId val="270839168"/>
        <c:scaling>
          <c:orientation val="minMax"/>
        </c:scaling>
        <c:delete val="0"/>
        <c:axPos val="b"/>
        <c:title>
          <c:tx>
            <c:rich>
              <a:bodyPr/>
              <a:lstStyle/>
              <a:p>
                <a:pPr>
                  <a:defRPr/>
                </a:pPr>
                <a:r>
                  <a:rPr lang="en-US"/>
                  <a:t>psig</a:t>
                </a:r>
              </a:p>
            </c:rich>
          </c:tx>
          <c:overlay val="0"/>
        </c:title>
        <c:numFmt formatCode="General" sourceLinked="1"/>
        <c:majorTickMark val="none"/>
        <c:minorTickMark val="none"/>
        <c:tickLblPos val="nextTo"/>
        <c:crossAx val="270853632"/>
        <c:crosses val="autoZero"/>
        <c:crossBetween val="midCat"/>
      </c:valAx>
      <c:valAx>
        <c:axId val="270853632"/>
        <c:scaling>
          <c:orientation val="minMax"/>
        </c:scaling>
        <c:delete val="0"/>
        <c:axPos val="l"/>
        <c:majorGridlines/>
        <c:title>
          <c:tx>
            <c:rich>
              <a:bodyPr/>
              <a:lstStyle/>
              <a:p>
                <a:pPr>
                  <a:defRPr/>
                </a:pPr>
                <a:r>
                  <a:rPr lang="en-US"/>
                  <a:t> N2    SLPM</a:t>
                </a:r>
              </a:p>
            </c:rich>
          </c:tx>
          <c:overlay val="0"/>
        </c:title>
        <c:numFmt formatCode="General" sourceLinked="1"/>
        <c:majorTickMark val="none"/>
        <c:minorTickMark val="none"/>
        <c:tickLblPos val="nextTo"/>
        <c:crossAx val="270839168"/>
        <c:crosses val="autoZero"/>
        <c:crossBetween val="midCat"/>
      </c:valAx>
    </c:plotArea>
    <c:plotVisOnly val="1"/>
    <c:dispBlanksAs val="gap"/>
    <c:showDLblsOverMax val="0"/>
  </c:chart>
  <c:printSettings>
    <c:headerFooter/>
    <c:pageMargins b="0.75000000000000544" l="0.70000000000000062" r="0.70000000000000062" t="0.75000000000000544" header="0.30000000000000032" footer="0.30000000000000032"/>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Diameter</a:t>
            </a:r>
            <a:r>
              <a:rPr lang="en-US" baseline="0"/>
              <a:t> of Average Mass for flight and ground tests</a:t>
            </a:r>
            <a:endParaRPr lang="en-US"/>
          </a:p>
        </c:rich>
      </c:tx>
      <c:overlay val="0"/>
    </c:title>
    <c:autoTitleDeleted val="0"/>
    <c:plotArea>
      <c:layout>
        <c:manualLayout>
          <c:layoutTarget val="inner"/>
          <c:xMode val="edge"/>
          <c:yMode val="edge"/>
          <c:x val="8.7127477328806949E-2"/>
          <c:y val="1.6690653927252594E-2"/>
          <c:w val="0.67546261807094476"/>
          <c:h val="0.90111678052270339"/>
        </c:manualLayout>
      </c:layout>
      <c:scatterChart>
        <c:scatterStyle val="lineMarker"/>
        <c:varyColors val="0"/>
        <c:ser>
          <c:idx val="0"/>
          <c:order val="0"/>
          <c:tx>
            <c:v>Kapton Ground</c:v>
          </c:tx>
          <c:spPr>
            <a:ln w="28575">
              <a:noFill/>
            </a:ln>
          </c:spPr>
          <c:xVal>
            <c:numRef>
              <c:f>('3-tests Compar.'!$BZ$23,'3-tests Compar.'!$BZ$25:$BZ$28,'3-tests Compar.'!$BZ$30:$BZ$31,'3-tests Compar.'!$BZ$33,'3-tests Compar.'!$BZ$36:$BZ$41,'3-tests Compar.'!$BZ$44:$BZ$47)</c:f>
              <c:numCache>
                <c:formatCode>0.0</c:formatCode>
                <c:ptCount val="18"/>
                <c:pt idx="0">
                  <c:v>512.68987999345472</c:v>
                </c:pt>
                <c:pt idx="1">
                  <c:v>510.45963124191707</c:v>
                </c:pt>
                <c:pt idx="2">
                  <c:v>506.0337994674656</c:v>
                </c:pt>
                <c:pt idx="4">
                  <c:v>512.68987999345472</c:v>
                </c:pt>
                <c:pt idx="5">
                  <c:v>510.45963124191707</c:v>
                </c:pt>
                <c:pt idx="6">
                  <c:v>506.0337994674656</c:v>
                </c:pt>
                <c:pt idx="7">
                  <c:v>558.39108509647372</c:v>
                </c:pt>
                <c:pt idx="8">
                  <c:v>556.80062816777559</c:v>
                </c:pt>
                <c:pt idx="9">
                  <c:v>557.05126607419493</c:v>
                </c:pt>
                <c:pt idx="10">
                  <c:v>557.11373913442628</c:v>
                </c:pt>
                <c:pt idx="11">
                  <c:v>554.23197357289177</c:v>
                </c:pt>
                <c:pt idx="13">
                  <c:v>558.39108509647372</c:v>
                </c:pt>
                <c:pt idx="14">
                  <c:v>556.80062816777559</c:v>
                </c:pt>
                <c:pt idx="15">
                  <c:v>557.05126607419493</c:v>
                </c:pt>
                <c:pt idx="16">
                  <c:v>557.11373913442628</c:v>
                </c:pt>
                <c:pt idx="17">
                  <c:v>554.23197357289177</c:v>
                </c:pt>
              </c:numCache>
            </c:numRef>
          </c:xVal>
          <c:yVal>
            <c:numRef>
              <c:f>('3-tests Compar.'!$BJ$23,'3-tests Compar.'!$BJ$25:$BJ$28,'3-tests Compar.'!$BJ$30:$BJ$31,'3-tests Compar.'!$BJ$33,'3-tests Compar.'!$BJ$36:$BJ$41,'3-tests Compar.'!$BJ$44:$BJ$47)</c:f>
              <c:numCache>
                <c:formatCode>0.0000</c:formatCode>
                <c:ptCount val="18"/>
                <c:pt idx="0">
                  <c:v>0.15866373411286494</c:v>
                </c:pt>
                <c:pt idx="1">
                  <c:v>0.22140667508524625</c:v>
                </c:pt>
                <c:pt idx="2">
                  <c:v>0.19313054661576046</c:v>
                </c:pt>
                <c:pt idx="4">
                  <c:v>0.26716422041103022</c:v>
                </c:pt>
                <c:pt idx="5">
                  <c:v>0.3256596001622053</c:v>
                </c:pt>
                <c:pt idx="6">
                  <c:v>0.24936659016059443</c:v>
                </c:pt>
                <c:pt idx="7">
                  <c:v>0.31576757438202535</c:v>
                </c:pt>
                <c:pt idx="8">
                  <c:v>0.24774676312142102</c:v>
                </c:pt>
                <c:pt idx="9">
                  <c:v>0.29686059306303186</c:v>
                </c:pt>
                <c:pt idx="10">
                  <c:v>0.29156038476050866</c:v>
                </c:pt>
                <c:pt idx="11">
                  <c:v>0.31699085581292247</c:v>
                </c:pt>
                <c:pt idx="13">
                  <c:v>0.47952765212182613</c:v>
                </c:pt>
                <c:pt idx="14">
                  <c:v>0.35594660548809742</c:v>
                </c:pt>
                <c:pt idx="15">
                  <c:v>0.39235127031744971</c:v>
                </c:pt>
                <c:pt idx="16">
                  <c:v>0.34570192228333524</c:v>
                </c:pt>
                <c:pt idx="17">
                  <c:v>0.40222963401506784</c:v>
                </c:pt>
              </c:numCache>
            </c:numRef>
          </c:yVal>
          <c:smooth val="0"/>
        </c:ser>
        <c:ser>
          <c:idx val="1"/>
          <c:order val="1"/>
          <c:tx>
            <c:v>Kapton Flight</c:v>
          </c:tx>
          <c:spPr>
            <a:ln w="28575">
              <a:noFill/>
            </a:ln>
          </c:spPr>
          <c:marker>
            <c:symbol val="diamond"/>
            <c:size val="7"/>
            <c:spPr>
              <a:noFill/>
              <a:ln>
                <a:solidFill>
                  <a:schemeClr val="accent1"/>
                </a:solidFill>
              </a:ln>
            </c:spPr>
          </c:marker>
          <c:xVal>
            <c:numRef>
              <c:f>('3-tests Compar.'!$BZ$24,'3-tests Compar.'!$BZ$29,'3-tests Compar.'!$BZ$34:$BZ$35,'3-tests Compar.'!$BZ$42:$BZ$43)</c:f>
              <c:numCache>
                <c:formatCode>0.0</c:formatCode>
                <c:ptCount val="6"/>
                <c:pt idx="0">
                  <c:v>527.34367563845251</c:v>
                </c:pt>
                <c:pt idx="1">
                  <c:v>527.34367563845251</c:v>
                </c:pt>
                <c:pt idx="2">
                  <c:v>574.26697593037989</c:v>
                </c:pt>
                <c:pt idx="3">
                  <c:v>527.51193106525511</c:v>
                </c:pt>
                <c:pt idx="4">
                  <c:v>574.26697593037989</c:v>
                </c:pt>
                <c:pt idx="5">
                  <c:v>527.51193106525511</c:v>
                </c:pt>
              </c:numCache>
            </c:numRef>
          </c:xVal>
          <c:yVal>
            <c:numRef>
              <c:f>('3-tests Compar.'!$BJ$24,'3-tests Compar.'!$BJ$29,'3-tests Compar.'!$BJ$34:$BJ$35,'3-tests Compar.'!$BJ$42:$BJ$43)</c:f>
              <c:numCache>
                <c:formatCode>0.0000</c:formatCode>
                <c:ptCount val="6"/>
                <c:pt idx="0">
                  <c:v>0.11646654330236111</c:v>
                </c:pt>
                <c:pt idx="1">
                  <c:v>0.17614338692128539</c:v>
                </c:pt>
                <c:pt idx="2">
                  <c:v>0.25116720161368244</c:v>
                </c:pt>
                <c:pt idx="3">
                  <c:v>0.10656512563679277</c:v>
                </c:pt>
                <c:pt idx="4">
                  <c:v>0.38291821556498301</c:v>
                </c:pt>
                <c:pt idx="5">
                  <c:v>0.16531983107175491</c:v>
                </c:pt>
              </c:numCache>
            </c:numRef>
          </c:yVal>
          <c:smooth val="0"/>
        </c:ser>
        <c:ser>
          <c:idx val="2"/>
          <c:order val="2"/>
          <c:tx>
            <c:v>Teflon Ground</c:v>
          </c:tx>
          <c:spPr>
            <a:ln w="28575">
              <a:noFill/>
            </a:ln>
          </c:spPr>
          <c:xVal>
            <c:numRef>
              <c:f>('3-tests Compar.'!$BZ$3,'3-tests Compar.'!$BZ$7:$BZ$9,'3-tests Compar.'!$BZ$12,'3-tests Compar.'!$BZ$14,'3-tests Compar.'!$BZ$17:$BZ$19,'3-tests Compar.'!$BZ$21)</c:f>
              <c:numCache>
                <c:formatCode>General</c:formatCode>
                <c:ptCount val="10"/>
                <c:pt idx="0">
                  <c:v>500.40751723792681</c:v>
                </c:pt>
                <c:pt idx="1">
                  <c:v>501.20662445760627</c:v>
                </c:pt>
                <c:pt idx="3" formatCode="0.0">
                  <c:v>500.40751723792681</c:v>
                </c:pt>
                <c:pt idx="4">
                  <c:v>501.20662445760627</c:v>
                </c:pt>
                <c:pt idx="5" formatCode="0.0">
                  <c:v>509.15201491667892</c:v>
                </c:pt>
                <c:pt idx="6">
                  <c:v>512.16736666465113</c:v>
                </c:pt>
                <c:pt idx="8" formatCode="0.0">
                  <c:v>509.15201491667892</c:v>
                </c:pt>
                <c:pt idx="9">
                  <c:v>512.16736666465113</c:v>
                </c:pt>
              </c:numCache>
            </c:numRef>
          </c:xVal>
          <c:yVal>
            <c:numRef>
              <c:f>('3-tests Compar.'!$BJ$3,'3-tests Compar.'!$BJ$7:$BJ$9,'3-tests Compar.'!$BJ$12,'3-tests Compar.'!$BJ$14,'3-tests Compar.'!$BJ$17:$BJ$19,'3-tests Compar.'!$BJ$21)</c:f>
              <c:numCache>
                <c:formatCode>General</c:formatCode>
                <c:ptCount val="10"/>
                <c:pt idx="0">
                  <c:v>0.1343792968854397</c:v>
                </c:pt>
                <c:pt idx="1">
                  <c:v>0.17498438174454534</c:v>
                </c:pt>
                <c:pt idx="3" formatCode="0.0000">
                  <c:v>0.21323033954101123</c:v>
                </c:pt>
                <c:pt idx="4">
                  <c:v>0.26383638622919303</c:v>
                </c:pt>
                <c:pt idx="5" formatCode="0.0000">
                  <c:v>0.14754536983734604</c:v>
                </c:pt>
                <c:pt idx="6">
                  <c:v>0.32880153266859696</c:v>
                </c:pt>
                <c:pt idx="8" formatCode="0.0000">
                  <c:v>0.22254470755915221</c:v>
                </c:pt>
                <c:pt idx="9">
                  <c:v>0.38340126961581622</c:v>
                </c:pt>
              </c:numCache>
            </c:numRef>
          </c:yVal>
          <c:smooth val="0"/>
        </c:ser>
        <c:ser>
          <c:idx val="3"/>
          <c:order val="3"/>
          <c:tx>
            <c:v>Teflon Flight</c:v>
          </c:tx>
          <c:spPr>
            <a:ln w="28575">
              <a:noFill/>
            </a:ln>
          </c:spPr>
          <c:marker>
            <c:symbol val="triangle"/>
            <c:size val="7"/>
            <c:spPr>
              <a:noFill/>
              <a:ln>
                <a:solidFill>
                  <a:srgbClr val="92D050"/>
                </a:solidFill>
              </a:ln>
            </c:spPr>
          </c:marker>
          <c:xVal>
            <c:numRef>
              <c:f>('3-tests Compar.'!$BZ$4:$BZ$6,'3-tests Compar.'!$BZ$10:$BZ$11,'3-tests Compar.'!$BZ$15:$BZ$16,'3-tests Compar.'!$BZ$20)</c:f>
              <c:numCache>
                <c:formatCode>0.0</c:formatCode>
                <c:ptCount val="8"/>
                <c:pt idx="0">
                  <c:v>516.33842203068309</c:v>
                </c:pt>
                <c:pt idx="1">
                  <c:v>513.37523874459316</c:v>
                </c:pt>
                <c:pt idx="2">
                  <c:v>515.16984376150162</c:v>
                </c:pt>
                <c:pt idx="3">
                  <c:v>516.33842203068309</c:v>
                </c:pt>
                <c:pt idx="4">
                  <c:v>513.37523874459316</c:v>
                </c:pt>
                <c:pt idx="5">
                  <c:v>527.99672644531518</c:v>
                </c:pt>
                <c:pt idx="6">
                  <c:v>538.43096293819656</c:v>
                </c:pt>
                <c:pt idx="7">
                  <c:v>538.43096293819656</c:v>
                </c:pt>
              </c:numCache>
            </c:numRef>
          </c:xVal>
          <c:yVal>
            <c:numRef>
              <c:f>('3-tests Compar.'!$BJ$4:$BJ$6,'3-tests Compar.'!$BJ$10:$BJ$11,'3-tests Compar.'!$BJ$15:$BJ$16,'3-tests Compar.'!$BJ$20)</c:f>
              <c:numCache>
                <c:formatCode>0.0000</c:formatCode>
                <c:ptCount val="8"/>
                <c:pt idx="0">
                  <c:v>0.14934491754394455</c:v>
                </c:pt>
                <c:pt idx="1">
                  <c:v>0.19310173093440533</c:v>
                </c:pt>
                <c:pt idx="2">
                  <c:v>0.15132510528359466</c:v>
                </c:pt>
                <c:pt idx="3">
                  <c:v>0.23211570631965311</c:v>
                </c:pt>
                <c:pt idx="4">
                  <c:v>0.26321606173734746</c:v>
                </c:pt>
                <c:pt idx="5">
                  <c:v>0.44575012050849505</c:v>
                </c:pt>
                <c:pt idx="6">
                  <c:v>0.25134398476976683</c:v>
                </c:pt>
                <c:pt idx="7">
                  <c:v>0.34802448690651788</c:v>
                </c:pt>
              </c:numCache>
            </c:numRef>
          </c:yVal>
          <c:smooth val="0"/>
        </c:ser>
        <c:ser>
          <c:idx val="4"/>
          <c:order val="4"/>
          <c:tx>
            <c:v>Lampwick Ground</c:v>
          </c:tx>
          <c:spPr>
            <a:ln w="28575">
              <a:noFill/>
            </a:ln>
          </c:spPr>
          <c:marker>
            <c:symbol val="circle"/>
            <c:size val="7"/>
            <c:spPr>
              <a:solidFill>
                <a:srgbClr val="FFC000"/>
              </a:solidFill>
              <a:ln>
                <a:solidFill>
                  <a:srgbClr val="FFC000"/>
                </a:solidFill>
              </a:ln>
            </c:spPr>
          </c:marker>
          <c:xVal>
            <c:numRef>
              <c:f>('3-tests Compar.'!$BZ$49,'3-tests Compar.'!$BZ$53:$BZ$55,'3-tests Compar.'!$BZ$57,'3-tests Compar.'!$BZ$60:$BZ$62,'3-tests Compar.'!$BZ$64,'3-tests Compar.'!$BZ$68,'3-tests Compar.'!$BZ$68,'3-tests Compar.'!$BZ$68:$BZ$70,'3-tests Compar.'!$BZ$73)</c:f>
              <c:numCache>
                <c:formatCode>0.0</c:formatCode>
                <c:ptCount val="15"/>
                <c:pt idx="0">
                  <c:v>284.91910779472937</c:v>
                </c:pt>
                <c:pt idx="1">
                  <c:v>285.81759543757818</c:v>
                </c:pt>
                <c:pt idx="2">
                  <c:v>0</c:v>
                </c:pt>
                <c:pt idx="3">
                  <c:v>285.3314159217295</c:v>
                </c:pt>
                <c:pt idx="4">
                  <c:v>284.91910779472937</c:v>
                </c:pt>
                <c:pt idx="5">
                  <c:v>285.81759543757818</c:v>
                </c:pt>
                <c:pt idx="6">
                  <c:v>0</c:v>
                </c:pt>
                <c:pt idx="7">
                  <c:v>285.3314159217295</c:v>
                </c:pt>
                <c:pt idx="8">
                  <c:v>248.41409353557964</c:v>
                </c:pt>
                <c:pt idx="9">
                  <c:v>249.95524583559205</c:v>
                </c:pt>
                <c:pt idx="10">
                  <c:v>249.95524583559205</c:v>
                </c:pt>
                <c:pt idx="11">
                  <c:v>249.95524583559205</c:v>
                </c:pt>
                <c:pt idx="13">
                  <c:v>248.41409353557964</c:v>
                </c:pt>
                <c:pt idx="14">
                  <c:v>249.95524583559205</c:v>
                </c:pt>
              </c:numCache>
            </c:numRef>
          </c:xVal>
          <c:yVal>
            <c:numRef>
              <c:f>('3-tests Compar.'!$BJ$49,'3-tests Compar.'!$BJ$53:$BJ$57,'3-tests Compar.'!$BJ$60:$BJ$62,'3-tests Compar.'!$BJ$64,'3-tests Compar.'!$BJ$68:$BJ$70,'3-tests Compar.'!$BJ$73)</c:f>
              <c:numCache>
                <c:formatCode>0.0000</c:formatCode>
                <c:ptCount val="14"/>
                <c:pt idx="0">
                  <c:v>0.37920934872095646</c:v>
                </c:pt>
                <c:pt idx="1">
                  <c:v>0.31024495540427277</c:v>
                </c:pt>
                <c:pt idx="2">
                  <c:v>0</c:v>
                </c:pt>
                <c:pt idx="3">
                  <c:v>0.32116930293007856</c:v>
                </c:pt>
                <c:pt idx="5">
                  <c:v>0.44653664408410099</c:v>
                </c:pt>
                <c:pt idx="6">
                  <c:v>0.41902345741227204</c:v>
                </c:pt>
                <c:pt idx="7">
                  <c:v>0</c:v>
                </c:pt>
                <c:pt idx="8">
                  <c:v>0.32565449888439946</c:v>
                </c:pt>
                <c:pt idx="9">
                  <c:v>0.22396733135039759</c:v>
                </c:pt>
                <c:pt idx="10">
                  <c:v>0.29536966800276387</c:v>
                </c:pt>
                <c:pt idx="12">
                  <c:v>0.29827037806705886</c:v>
                </c:pt>
                <c:pt idx="13">
                  <c:v>0.30590231657807254</c:v>
                </c:pt>
              </c:numCache>
            </c:numRef>
          </c:yVal>
          <c:smooth val="0"/>
        </c:ser>
        <c:ser>
          <c:idx val="5"/>
          <c:order val="5"/>
          <c:tx>
            <c:v>Lampwick Flight</c:v>
          </c:tx>
          <c:spPr>
            <a:ln w="28575">
              <a:noFill/>
            </a:ln>
          </c:spPr>
          <c:marker>
            <c:symbol val="circle"/>
            <c:size val="7"/>
            <c:spPr>
              <a:noFill/>
              <a:ln>
                <a:solidFill>
                  <a:srgbClr val="FFC000"/>
                </a:solidFill>
              </a:ln>
            </c:spPr>
          </c:marker>
          <c:xVal>
            <c:numRef>
              <c:f>('3-tests Compar.'!$BZ$50:$BZ$52,'3-tests Compar.'!$BZ$58:$BZ$59,'3-tests Compar.'!$BZ$65:$BZ$67,'3-tests Compar.'!$BZ$71:$BZ$72)</c:f>
              <c:numCache>
                <c:formatCode>0.0</c:formatCode>
                <c:ptCount val="10"/>
                <c:pt idx="0">
                  <c:v>297.38147020835208</c:v>
                </c:pt>
                <c:pt idx="1">
                  <c:v>293.02156386703371</c:v>
                </c:pt>
                <c:pt idx="2">
                  <c:v>282.5836772631244</c:v>
                </c:pt>
                <c:pt idx="3">
                  <c:v>293.02156386703371</c:v>
                </c:pt>
                <c:pt idx="4">
                  <c:v>282.5836772631244</c:v>
                </c:pt>
                <c:pt idx="5">
                  <c:v>264.66873011764068</c:v>
                </c:pt>
                <c:pt idx="6">
                  <c:v>262.89926572283059</c:v>
                </c:pt>
                <c:pt idx="7">
                  <c:v>259.49131380277208</c:v>
                </c:pt>
                <c:pt idx="8">
                  <c:v>262.89926572283059</c:v>
                </c:pt>
                <c:pt idx="9">
                  <c:v>259.49131380277208</c:v>
                </c:pt>
              </c:numCache>
            </c:numRef>
          </c:xVal>
          <c:yVal>
            <c:numRef>
              <c:f>('3-tests Compar.'!$BJ$50:$BJ$52,'3-tests Compar.'!$BJ$58:$BJ$59,'3-tests Compar.'!$BJ$65:$BJ$67,'3-tests Compar.'!$BJ$71:$BJ$72)</c:f>
              <c:numCache>
                <c:formatCode>0.0000</c:formatCode>
                <c:ptCount val="10"/>
                <c:pt idx="0">
                  <c:v>0.3771048633840024</c:v>
                </c:pt>
                <c:pt idx="1">
                  <c:v>0.28945017623069236</c:v>
                </c:pt>
                <c:pt idx="2">
                  <c:v>0.28973711732419516</c:v>
                </c:pt>
                <c:pt idx="3">
                  <c:v>0.41407883222812808</c:v>
                </c:pt>
                <c:pt idx="4">
                  <c:v>0.38539411449136129</c:v>
                </c:pt>
                <c:pt idx="5">
                  <c:v>0.25252933607121358</c:v>
                </c:pt>
                <c:pt idx="6">
                  <c:v>0.27474623118441571</c:v>
                </c:pt>
                <c:pt idx="7">
                  <c:v>0.26457449879290013</c:v>
                </c:pt>
                <c:pt idx="8">
                  <c:v>0.32046610714872392</c:v>
                </c:pt>
                <c:pt idx="9">
                  <c:v>0.35512120146580972</c:v>
                </c:pt>
              </c:numCache>
            </c:numRef>
          </c:yVal>
          <c:smooth val="0"/>
        </c:ser>
        <c:ser>
          <c:idx val="6"/>
          <c:order val="6"/>
          <c:tx>
            <c:v>Silicone Ground</c:v>
          </c:tx>
          <c:spPr>
            <a:ln w="28575">
              <a:noFill/>
            </a:ln>
          </c:spPr>
          <c:marker>
            <c:symbol val="square"/>
            <c:size val="7"/>
            <c:spPr>
              <a:solidFill>
                <a:srgbClr val="FF0000"/>
              </a:solidFill>
              <a:ln>
                <a:solidFill>
                  <a:srgbClr val="FF0000"/>
                </a:solidFill>
              </a:ln>
            </c:spPr>
          </c:marker>
          <c:xVal>
            <c:numRef>
              <c:f>('3-tests Compar.'!$BZ$76,'3-tests Compar.'!$BZ$79:$BZ$81,'3-tests Compar.'!$BZ$84,'3-tests Compar.'!$BZ$86,'3-tests Compar.'!$BZ$89:$BZ$93,'3-tests Compar.'!$BZ$95:$BZ$97)</c:f>
              <c:numCache>
                <c:formatCode>0.0</c:formatCode>
                <c:ptCount val="14"/>
                <c:pt idx="0">
                  <c:v>338.43331170875985</c:v>
                </c:pt>
                <c:pt idx="1">
                  <c:v>341.59080866401001</c:v>
                </c:pt>
                <c:pt idx="3">
                  <c:v>338.43331170875985</c:v>
                </c:pt>
                <c:pt idx="4">
                  <c:v>341.59080866401001</c:v>
                </c:pt>
                <c:pt idx="5">
                  <c:v>366.25763631824799</c:v>
                </c:pt>
                <c:pt idx="6">
                  <c:v>369.21229962777983</c:v>
                </c:pt>
                <c:pt idx="10">
                  <c:v>366.25763631824799</c:v>
                </c:pt>
                <c:pt idx="11">
                  <c:v>369.21229962777983</c:v>
                </c:pt>
              </c:numCache>
            </c:numRef>
          </c:xVal>
          <c:yVal>
            <c:numRef>
              <c:f>('3-tests Compar.'!$BJ$76,'3-tests Compar.'!$BJ$79:$BJ$81,'3-tests Compar.'!$BJ$84,'3-tests Compar.'!$BJ$86,'3-tests Compar.'!$BJ$89:$BJ$93,'3-tests Compar.'!$BJ$95:$BJ$97)</c:f>
              <c:numCache>
                <c:formatCode>0.0000</c:formatCode>
                <c:ptCount val="14"/>
                <c:pt idx="0">
                  <c:v>0.42037761539580698</c:v>
                </c:pt>
                <c:pt idx="1">
                  <c:v>0.37941024990308225</c:v>
                </c:pt>
                <c:pt idx="3">
                  <c:v>0.55645450171769795</c:v>
                </c:pt>
                <c:pt idx="4">
                  <c:v>0.39548768035286069</c:v>
                </c:pt>
                <c:pt idx="5">
                  <c:v>0.50672705182761113</c:v>
                </c:pt>
                <c:pt idx="6">
                  <c:v>0.41777740029955768</c:v>
                </c:pt>
                <c:pt idx="10">
                  <c:v>0.64468827666490047</c:v>
                </c:pt>
                <c:pt idx="11">
                  <c:v>0.42811946995196837</c:v>
                </c:pt>
              </c:numCache>
            </c:numRef>
          </c:yVal>
          <c:smooth val="0"/>
        </c:ser>
        <c:ser>
          <c:idx val="7"/>
          <c:order val="7"/>
          <c:tx>
            <c:v>Silicone Flight</c:v>
          </c:tx>
          <c:spPr>
            <a:ln w="28575">
              <a:noFill/>
            </a:ln>
          </c:spPr>
          <c:marker>
            <c:symbol val="square"/>
            <c:size val="7"/>
            <c:spPr>
              <a:noFill/>
              <a:ln>
                <a:solidFill>
                  <a:srgbClr val="FF0000"/>
                </a:solidFill>
              </a:ln>
            </c:spPr>
          </c:marker>
          <c:xVal>
            <c:numRef>
              <c:f>('3-tests Compar.'!$BZ$77:$BZ$78,'3-tests Compar.'!$BZ$82:$BZ$83,'3-tests Compar.'!$BZ$87:$BZ$88,'3-tests Compar.'!$BZ$94)</c:f>
              <c:numCache>
                <c:formatCode>0.0</c:formatCode>
                <c:ptCount val="7"/>
                <c:pt idx="0">
                  <c:v>351.91040989334482</c:v>
                </c:pt>
                <c:pt idx="1">
                  <c:v>349.07108469408809</c:v>
                </c:pt>
                <c:pt idx="2">
                  <c:v>351.91040989334482</c:v>
                </c:pt>
                <c:pt idx="3">
                  <c:v>349.07108469408809</c:v>
                </c:pt>
                <c:pt idx="4">
                  <c:v>379.72816734596341</c:v>
                </c:pt>
                <c:pt idx="5">
                  <c:v>379.84692208150824</c:v>
                </c:pt>
                <c:pt idx="6">
                  <c:v>379.84692208150824</c:v>
                </c:pt>
              </c:numCache>
            </c:numRef>
          </c:xVal>
          <c:yVal>
            <c:numRef>
              <c:f>('3-tests Compar.'!$BJ$77:$BJ$78,'3-tests Compar.'!$BJ$82:$BJ$83,'3-tests Compar.'!$BJ$87:$BJ$88,'3-tests Compar.'!$BJ$94)</c:f>
              <c:numCache>
                <c:formatCode>0.0000</c:formatCode>
                <c:ptCount val="7"/>
                <c:pt idx="0">
                  <c:v>0.45513242180855784</c:v>
                </c:pt>
                <c:pt idx="1">
                  <c:v>0.46185714375132125</c:v>
                </c:pt>
                <c:pt idx="2">
                  <c:v>0.61470933677630357</c:v>
                </c:pt>
                <c:pt idx="3">
                  <c:v>0.70555693079205239</c:v>
                </c:pt>
                <c:pt idx="4">
                  <c:v>0.54741968073790781</c:v>
                </c:pt>
                <c:pt idx="5">
                  <c:v>0.5331371830040863</c:v>
                </c:pt>
                <c:pt idx="6">
                  <c:v>0.74847264808873848</c:v>
                </c:pt>
              </c:numCache>
            </c:numRef>
          </c:yVal>
          <c:smooth val="0"/>
        </c:ser>
        <c:ser>
          <c:idx val="8"/>
          <c:order val="8"/>
          <c:tx>
            <c:v>Pyrell Ground</c:v>
          </c:tx>
          <c:spPr>
            <a:ln w="28575">
              <a:noFill/>
            </a:ln>
          </c:spPr>
          <c:marker>
            <c:symbol val="square"/>
            <c:size val="7"/>
            <c:spPr>
              <a:solidFill>
                <a:schemeClr val="accent5">
                  <a:lumMod val="75000"/>
                </a:schemeClr>
              </a:solidFill>
              <a:ln>
                <a:solidFill>
                  <a:schemeClr val="accent5">
                    <a:lumMod val="75000"/>
                  </a:schemeClr>
                </a:solidFill>
              </a:ln>
            </c:spPr>
          </c:marker>
          <c:xVal>
            <c:numRef>
              <c:f>('3-tests Compar.'!$BZ$99,'3-tests Compar.'!$BZ$103:$BZ$107,'3-tests Compar.'!$BZ$110:$BZ$112,'3-tests Compar.'!$BZ$114,'3-tests Compar.'!$BZ$117:$BZ$118,'3-tests Compar.'!$BZ$117:$BZ$118,'3-tests Compar.'!$BZ$117:$BZ$119,'3-tests Compar.'!$BZ$122)</c:f>
              <c:numCache>
                <c:formatCode>0.0</c:formatCode>
                <c:ptCount val="18"/>
                <c:pt idx="0">
                  <c:v>224.97625551094046</c:v>
                </c:pt>
                <c:pt idx="1">
                  <c:v>225.02507205724456</c:v>
                </c:pt>
                <c:pt idx="2">
                  <c:v>225.76079529833169</c:v>
                </c:pt>
                <c:pt idx="3">
                  <c:v>225.88866083157583</c:v>
                </c:pt>
                <c:pt idx="5">
                  <c:v>224.97625551094046</c:v>
                </c:pt>
                <c:pt idx="6">
                  <c:v>225.02507205724456</c:v>
                </c:pt>
                <c:pt idx="7">
                  <c:v>225.76079529833169</c:v>
                </c:pt>
                <c:pt idx="8">
                  <c:v>225.88866083157583</c:v>
                </c:pt>
                <c:pt idx="9">
                  <c:v>233.16472059121176</c:v>
                </c:pt>
                <c:pt idx="10">
                  <c:v>234.04984437666795</c:v>
                </c:pt>
                <c:pt idx="12">
                  <c:v>234.04984437666795</c:v>
                </c:pt>
                <c:pt idx="14">
                  <c:v>234.04984437666795</c:v>
                </c:pt>
                <c:pt idx="16">
                  <c:v>233.16472059121176</c:v>
                </c:pt>
                <c:pt idx="17">
                  <c:v>234.04984437666795</c:v>
                </c:pt>
              </c:numCache>
            </c:numRef>
          </c:xVal>
          <c:yVal>
            <c:numRef>
              <c:f>('3-tests Compar.'!$BJ$99,'3-tests Compar.'!$BJ$103:$BJ$107,'3-tests Compar.'!$BJ$110:$BJ$112,'3-tests Compar.'!$BJ$114,'3-tests Compar.'!$BJ$117:$BJ$119,'3-tests Compar.'!$BJ$122)</c:f>
              <c:numCache>
                <c:formatCode>0.0000</c:formatCode>
                <c:ptCount val="14"/>
                <c:pt idx="0">
                  <c:v>0.38930249080177892</c:v>
                </c:pt>
                <c:pt idx="1">
                  <c:v>0.39953895140417911</c:v>
                </c:pt>
                <c:pt idx="2">
                  <c:v>0.43593690020963494</c:v>
                </c:pt>
                <c:pt idx="3">
                  <c:v>0.34888620686303268</c:v>
                </c:pt>
                <c:pt idx="5">
                  <c:v>0.60040323041670218</c:v>
                </c:pt>
                <c:pt idx="6">
                  <c:v>0.45638928643058296</c:v>
                </c:pt>
                <c:pt idx="7">
                  <c:v>0.43168545617700343</c:v>
                </c:pt>
                <c:pt idx="8">
                  <c:v>0.42420549590509382</c:v>
                </c:pt>
                <c:pt idx="9">
                  <c:v>0.48271156218255196</c:v>
                </c:pt>
                <c:pt idx="10">
                  <c:v>0.38693379953065354</c:v>
                </c:pt>
                <c:pt idx="12">
                  <c:v>0.65900548555055316</c:v>
                </c:pt>
                <c:pt idx="13">
                  <c:v>0.41839518698446698</c:v>
                </c:pt>
              </c:numCache>
            </c:numRef>
          </c:yVal>
          <c:smooth val="0"/>
        </c:ser>
        <c:ser>
          <c:idx val="9"/>
          <c:order val="9"/>
          <c:tx>
            <c:v>Pyrell Flight</c:v>
          </c:tx>
          <c:spPr>
            <a:ln w="28575">
              <a:noFill/>
            </a:ln>
          </c:spPr>
          <c:marker>
            <c:symbol val="square"/>
            <c:size val="7"/>
            <c:spPr>
              <a:noFill/>
              <a:ln>
                <a:solidFill>
                  <a:schemeClr val="accent5">
                    <a:lumMod val="75000"/>
                  </a:schemeClr>
                </a:solidFill>
              </a:ln>
            </c:spPr>
          </c:marker>
          <c:xVal>
            <c:numRef>
              <c:f>('3-tests Compar.'!$BZ$100:$BZ$102,'3-tests Compar.'!$BZ$108:$BZ$109,'3-tests Compar.'!$BZ$115:$BZ$116,'3-tests Compar.'!$BZ$120:$BZ$121)</c:f>
              <c:numCache>
                <c:formatCode>0.0</c:formatCode>
                <c:ptCount val="9"/>
                <c:pt idx="0">
                  <c:v>230.42121123513496</c:v>
                </c:pt>
                <c:pt idx="1">
                  <c:v>225.3</c:v>
                </c:pt>
                <c:pt idx="2">
                  <c:v>234.18212761794004</c:v>
                </c:pt>
                <c:pt idx="3">
                  <c:v>225.3</c:v>
                </c:pt>
                <c:pt idx="4">
                  <c:v>234.18212761794004</c:v>
                </c:pt>
                <c:pt idx="5">
                  <c:v>242.10308472492756</c:v>
                </c:pt>
                <c:pt idx="6">
                  <c:v>240.92870800332065</c:v>
                </c:pt>
                <c:pt idx="7">
                  <c:v>242.10308472492756</c:v>
                </c:pt>
                <c:pt idx="8">
                  <c:v>240.92870800332065</c:v>
                </c:pt>
              </c:numCache>
            </c:numRef>
          </c:xVal>
          <c:yVal>
            <c:numRef>
              <c:f>('3-tests Compar.'!$BJ$100:$BJ$102,'3-tests Compar.'!$BJ$108:$BJ$109,'3-tests Compar.'!$BJ$115:$BJ$116,'3-tests Compar.'!$BJ$120:$BJ$121)</c:f>
              <c:numCache>
                <c:formatCode>0.0000</c:formatCode>
                <c:ptCount val="9"/>
                <c:pt idx="0">
                  <c:v>0.40519053314258846</c:v>
                </c:pt>
                <c:pt idx="1">
                  <c:v>0.39164217089803754</c:v>
                </c:pt>
                <c:pt idx="2">
                  <c:v>0.35472823373879336</c:v>
                </c:pt>
                <c:pt idx="3">
                  <c:v>0.53924153627656501</c:v>
                </c:pt>
                <c:pt idx="4">
                  <c:v>0.51218868310446886</c:v>
                </c:pt>
                <c:pt idx="5">
                  <c:v>0.44471159033705637</c:v>
                </c:pt>
                <c:pt idx="6">
                  <c:v>0.5145502341662288</c:v>
                </c:pt>
                <c:pt idx="7">
                  <c:v>0.61572859049642992</c:v>
                </c:pt>
                <c:pt idx="8">
                  <c:v>0.64279185147281492</c:v>
                </c:pt>
              </c:numCache>
            </c:numRef>
          </c:yVal>
          <c:smooth val="0"/>
        </c:ser>
        <c:dLbls>
          <c:showLegendKey val="0"/>
          <c:showVal val="0"/>
          <c:showCatName val="0"/>
          <c:showSerName val="0"/>
          <c:showPercent val="0"/>
          <c:showBubbleSize val="0"/>
        </c:dLbls>
        <c:axId val="323612672"/>
        <c:axId val="323614976"/>
      </c:scatterChart>
      <c:valAx>
        <c:axId val="323612672"/>
        <c:scaling>
          <c:orientation val="minMax"/>
        </c:scaling>
        <c:delete val="0"/>
        <c:axPos val="b"/>
        <c:title>
          <c:tx>
            <c:rich>
              <a:bodyPr/>
              <a:lstStyle/>
              <a:p>
                <a:pPr>
                  <a:defRPr/>
                </a:pPr>
                <a:r>
                  <a:rPr lang="en-US"/>
                  <a:t>Sample Temperature (C)</a:t>
                </a:r>
              </a:p>
            </c:rich>
          </c:tx>
          <c:overlay val="0"/>
        </c:title>
        <c:numFmt formatCode="0.0" sourceLinked="1"/>
        <c:majorTickMark val="out"/>
        <c:minorTickMark val="none"/>
        <c:tickLblPos val="nextTo"/>
        <c:crossAx val="323614976"/>
        <c:crosses val="autoZero"/>
        <c:crossBetween val="midCat"/>
      </c:valAx>
      <c:valAx>
        <c:axId val="323614976"/>
        <c:scaling>
          <c:orientation val="minMax"/>
        </c:scaling>
        <c:delete val="0"/>
        <c:axPos val="l"/>
        <c:majorGridlines/>
        <c:title>
          <c:tx>
            <c:rich>
              <a:bodyPr rot="-5400000" vert="horz"/>
              <a:lstStyle/>
              <a:p>
                <a:pPr>
                  <a:defRPr/>
                </a:pPr>
                <a:r>
                  <a:rPr lang="en-US"/>
                  <a:t>Diameter of Average Mass (micro-meters)</a:t>
                </a:r>
              </a:p>
            </c:rich>
          </c:tx>
          <c:overlay val="0"/>
        </c:title>
        <c:numFmt formatCode="0.0000" sourceLinked="1"/>
        <c:majorTickMark val="out"/>
        <c:minorTickMark val="none"/>
        <c:tickLblPos val="nextTo"/>
        <c:crossAx val="323612672"/>
        <c:crosses val="autoZero"/>
        <c:crossBetween val="midCat"/>
      </c:valAx>
    </c:plotArea>
    <c:legend>
      <c:legendPos val="r"/>
      <c:overlay val="0"/>
    </c:legend>
    <c:plotVisOnly val="1"/>
    <c:dispBlanksAs val="gap"/>
    <c:showDLblsOverMax val="0"/>
  </c:chart>
  <c:printSettings>
    <c:headerFooter>
      <c:oddFooter>&amp;L&amp;D&amp;C&amp;F&amp;R&amp;A</c:oddFooter>
    </c:headerFooter>
    <c:pageMargins b="0.75" l="0.7" r="0.7" t="0.75" header="0.3" footer="0.3"/>
    <c:pageSetup orientation="landscape"/>
  </c:printSettings>
</c:chartSpace>
</file>

<file path=xl/charts/chart1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Diameter of Average Mass: low-gravity versus normal gravity</a:t>
            </a:r>
          </a:p>
        </c:rich>
      </c:tx>
      <c:layout>
        <c:manualLayout>
          <c:xMode val="edge"/>
          <c:yMode val="edge"/>
          <c:x val="0.22280837515545024"/>
          <c:y val="8.127777363922447E-3"/>
        </c:manualLayout>
      </c:layout>
      <c:overlay val="0"/>
    </c:title>
    <c:autoTitleDeleted val="0"/>
    <c:plotArea>
      <c:layout>
        <c:manualLayout>
          <c:layoutTarget val="inner"/>
          <c:xMode val="edge"/>
          <c:yMode val="edge"/>
          <c:x val="7.51352971700395E-2"/>
          <c:y val="6.2775203209714858E-2"/>
          <c:w val="0.63109823194223846"/>
          <c:h val="0.80987687109182616"/>
        </c:manualLayout>
      </c:layout>
      <c:scatterChart>
        <c:scatterStyle val="lineMarker"/>
        <c:varyColors val="0"/>
        <c:ser>
          <c:idx val="0"/>
          <c:order val="0"/>
          <c:tx>
            <c:v>Teflon, Baseline Temperature</c:v>
          </c:tx>
          <c:spPr>
            <a:ln w="28575">
              <a:noFill/>
            </a:ln>
          </c:spPr>
          <c:marker>
            <c:symbol val="triangle"/>
            <c:size val="7"/>
            <c:spPr>
              <a:solidFill>
                <a:srgbClr val="00B050"/>
              </a:solidFill>
              <a:ln>
                <a:solidFill>
                  <a:srgbClr val="00B050"/>
                </a:solidFill>
              </a:ln>
            </c:spPr>
          </c:marker>
          <c:xVal>
            <c:numRef>
              <c:f>'3-tests Compar.'!$CK$4:$CK$6</c:f>
              <c:numCache>
                <c:formatCode>General</c:formatCode>
                <c:ptCount val="3"/>
                <c:pt idx="0">
                  <c:v>0.1343792968854397</c:v>
                </c:pt>
                <c:pt idx="2">
                  <c:v>0.1343792968854397</c:v>
                </c:pt>
              </c:numCache>
            </c:numRef>
          </c:xVal>
          <c:yVal>
            <c:numRef>
              <c:f>'3-tests Compar.'!$CC$4:$CC$7</c:f>
              <c:numCache>
                <c:formatCode>General</c:formatCode>
                <c:ptCount val="4"/>
                <c:pt idx="0">
                  <c:v>0.14934491754394455</c:v>
                </c:pt>
                <c:pt idx="2">
                  <c:v>0.15132510528359466</c:v>
                </c:pt>
              </c:numCache>
            </c:numRef>
          </c:yVal>
          <c:smooth val="0"/>
        </c:ser>
        <c:ser>
          <c:idx val="1"/>
          <c:order val="1"/>
          <c:tx>
            <c:v>Teflon,High Temperature</c:v>
          </c:tx>
          <c:spPr>
            <a:ln w="28575">
              <a:noFill/>
            </a:ln>
          </c:spPr>
          <c:marker>
            <c:symbol val="triangle"/>
            <c:size val="7"/>
            <c:spPr>
              <a:solidFill>
                <a:srgbClr val="FF0000"/>
              </a:solidFill>
              <a:ln>
                <a:solidFill>
                  <a:srgbClr val="FF0000"/>
                </a:solidFill>
              </a:ln>
            </c:spPr>
          </c:marker>
          <c:xVal>
            <c:numRef>
              <c:f>'3-tests Compar.'!$CK$16</c:f>
              <c:numCache>
                <c:formatCode>General</c:formatCode>
                <c:ptCount val="1"/>
                <c:pt idx="0">
                  <c:v>0.32880153266859696</c:v>
                </c:pt>
              </c:numCache>
            </c:numRef>
          </c:xVal>
          <c:yVal>
            <c:numRef>
              <c:f>'3-tests Compar.'!$CC$16</c:f>
              <c:numCache>
                <c:formatCode>General</c:formatCode>
                <c:ptCount val="1"/>
                <c:pt idx="0">
                  <c:v>0.25134398476976683</c:v>
                </c:pt>
              </c:numCache>
            </c:numRef>
          </c:yVal>
          <c:smooth val="0"/>
        </c:ser>
        <c:ser>
          <c:idx val="2"/>
          <c:order val="2"/>
          <c:tx>
            <c:v>Teflon, Baseline Temperature, Aged</c:v>
          </c:tx>
          <c:spPr>
            <a:ln w="28575">
              <a:noFill/>
            </a:ln>
          </c:spPr>
          <c:marker>
            <c:symbol val="triangle"/>
            <c:size val="10"/>
            <c:spPr>
              <a:noFill/>
              <a:ln>
                <a:solidFill>
                  <a:srgbClr val="00B050"/>
                </a:solidFill>
              </a:ln>
            </c:spPr>
          </c:marker>
          <c:xVal>
            <c:numRef>
              <c:f>'3-tests Compar.'!$CK$16</c:f>
              <c:numCache>
                <c:formatCode>General</c:formatCode>
                <c:ptCount val="1"/>
                <c:pt idx="0">
                  <c:v>0.32880153266859696</c:v>
                </c:pt>
              </c:numCache>
            </c:numRef>
          </c:xVal>
          <c:yVal>
            <c:numRef>
              <c:f>'3-tests Compar.'!$CC$16</c:f>
              <c:numCache>
                <c:formatCode>General</c:formatCode>
                <c:ptCount val="1"/>
                <c:pt idx="0">
                  <c:v>0.25134398476976683</c:v>
                </c:pt>
              </c:numCache>
            </c:numRef>
          </c:yVal>
          <c:smooth val="0"/>
        </c:ser>
        <c:ser>
          <c:idx val="3"/>
          <c:order val="3"/>
          <c:tx>
            <c:v>Kapton, Baseline Temperature</c:v>
          </c:tx>
          <c:spPr>
            <a:ln w="28575">
              <a:noFill/>
            </a:ln>
          </c:spPr>
          <c:marker>
            <c:symbol val="square"/>
            <c:size val="7"/>
            <c:spPr>
              <a:solidFill>
                <a:srgbClr val="00B050"/>
              </a:solidFill>
              <a:ln>
                <a:solidFill>
                  <a:srgbClr val="00B050"/>
                </a:solidFill>
              </a:ln>
            </c:spPr>
          </c:marker>
          <c:xVal>
            <c:numRef>
              <c:f>'3-tests Compar.'!$CK$24</c:f>
              <c:numCache>
                <c:formatCode>0.0000</c:formatCode>
                <c:ptCount val="1"/>
                <c:pt idx="0">
                  <c:v>0.19106698527129054</c:v>
                </c:pt>
              </c:numCache>
            </c:numRef>
          </c:xVal>
          <c:yVal>
            <c:numRef>
              <c:f>'3-tests Compar.'!$CC$24</c:f>
              <c:numCache>
                <c:formatCode>General</c:formatCode>
                <c:ptCount val="1"/>
                <c:pt idx="0">
                  <c:v>0.11646654330236111</c:v>
                </c:pt>
              </c:numCache>
            </c:numRef>
          </c:yVal>
          <c:smooth val="0"/>
        </c:ser>
        <c:ser>
          <c:idx val="4"/>
          <c:order val="4"/>
          <c:tx>
            <c:v>Kapton, High Temperature</c:v>
          </c:tx>
          <c:spPr>
            <a:ln w="28575">
              <a:noFill/>
            </a:ln>
          </c:spPr>
          <c:marker>
            <c:symbol val="square"/>
            <c:size val="7"/>
            <c:spPr>
              <a:solidFill>
                <a:srgbClr val="FF0000"/>
              </a:solidFill>
              <a:ln>
                <a:solidFill>
                  <a:srgbClr val="FF0000"/>
                </a:solidFill>
              </a:ln>
            </c:spPr>
          </c:marker>
          <c:xVal>
            <c:numRef>
              <c:f>'3-tests Compar.'!$CK$34</c:f>
              <c:numCache>
                <c:formatCode>0.0000</c:formatCode>
                <c:ptCount val="1"/>
                <c:pt idx="0">
                  <c:v>0.29378523422798186</c:v>
                </c:pt>
              </c:numCache>
            </c:numRef>
          </c:xVal>
          <c:yVal>
            <c:numRef>
              <c:f>'3-tests Compar.'!$CC$34</c:f>
              <c:numCache>
                <c:formatCode>General</c:formatCode>
                <c:ptCount val="1"/>
                <c:pt idx="0">
                  <c:v>0.25116720161368244</c:v>
                </c:pt>
              </c:numCache>
            </c:numRef>
          </c:yVal>
          <c:smooth val="0"/>
        </c:ser>
        <c:ser>
          <c:idx val="5"/>
          <c:order val="5"/>
          <c:tx>
            <c:v>Kapton, Baseline Temperature, Aged</c:v>
          </c:tx>
          <c:spPr>
            <a:ln w="28575">
              <a:noFill/>
            </a:ln>
          </c:spPr>
          <c:marker>
            <c:symbol val="square"/>
            <c:size val="7"/>
            <c:spPr>
              <a:noFill/>
              <a:ln>
                <a:solidFill>
                  <a:srgbClr val="00B050"/>
                </a:solidFill>
              </a:ln>
            </c:spPr>
          </c:marker>
          <c:xVal>
            <c:numRef>
              <c:f>'3-tests Compar.'!$CK$29</c:f>
              <c:numCache>
                <c:formatCode>0.0000</c:formatCode>
                <c:ptCount val="1"/>
                <c:pt idx="0">
                  <c:v>0.28073013691127668</c:v>
                </c:pt>
              </c:numCache>
            </c:numRef>
          </c:xVal>
          <c:yVal>
            <c:numRef>
              <c:f>'3-tests Compar.'!$CC$29</c:f>
              <c:numCache>
                <c:formatCode>General</c:formatCode>
                <c:ptCount val="1"/>
                <c:pt idx="0">
                  <c:v>0.17614338692128539</c:v>
                </c:pt>
              </c:numCache>
            </c:numRef>
          </c:yVal>
          <c:smooth val="0"/>
        </c:ser>
        <c:ser>
          <c:idx val="6"/>
          <c:order val="6"/>
          <c:tx>
            <c:v>Kapton, High Temperature, Aged</c:v>
          </c:tx>
          <c:spPr>
            <a:ln w="28575">
              <a:noFill/>
            </a:ln>
          </c:spPr>
          <c:marker>
            <c:symbol val="square"/>
            <c:size val="7"/>
            <c:spPr>
              <a:noFill/>
              <a:ln>
                <a:solidFill>
                  <a:srgbClr val="FF0000"/>
                </a:solidFill>
              </a:ln>
            </c:spPr>
          </c:marker>
          <c:xVal>
            <c:numRef>
              <c:f>'3-tests Compar.'!$CK$42</c:f>
              <c:numCache>
                <c:formatCode>0.0000</c:formatCode>
                <c:ptCount val="1"/>
                <c:pt idx="0">
                  <c:v>0.39515141684515526</c:v>
                </c:pt>
              </c:numCache>
            </c:numRef>
          </c:xVal>
          <c:yVal>
            <c:numRef>
              <c:f>'3-tests Compar.'!$CC$42</c:f>
              <c:numCache>
                <c:formatCode>General</c:formatCode>
                <c:ptCount val="1"/>
                <c:pt idx="0">
                  <c:v>0.38291821556498301</c:v>
                </c:pt>
              </c:numCache>
            </c:numRef>
          </c:yVal>
          <c:smooth val="0"/>
        </c:ser>
        <c:ser>
          <c:idx val="7"/>
          <c:order val="7"/>
          <c:tx>
            <c:v>Lampwick, Baseline Temperature</c:v>
          </c:tx>
          <c:spPr>
            <a:ln w="28575">
              <a:noFill/>
            </a:ln>
          </c:spPr>
          <c:marker>
            <c:symbol val="diamond"/>
            <c:size val="7"/>
            <c:spPr>
              <a:solidFill>
                <a:srgbClr val="00B050"/>
              </a:solidFill>
              <a:ln>
                <a:solidFill>
                  <a:srgbClr val="00B050"/>
                </a:solidFill>
              </a:ln>
            </c:spPr>
          </c:marker>
          <c:xVal>
            <c:numRef>
              <c:f>'3-tests Compar.'!$CK$65:$CK$67</c:f>
              <c:numCache>
                <c:formatCode>0.0000</c:formatCode>
                <c:ptCount val="3"/>
                <c:pt idx="0">
                  <c:v>0.25966849967658073</c:v>
                </c:pt>
                <c:pt idx="1">
                  <c:v>0.25966849967658073</c:v>
                </c:pt>
                <c:pt idx="2">
                  <c:v>0.25966849967658073</c:v>
                </c:pt>
              </c:numCache>
            </c:numRef>
          </c:xVal>
          <c:yVal>
            <c:numRef>
              <c:f>'3-tests Compar.'!$CC$65:$CC$67</c:f>
              <c:numCache>
                <c:formatCode>General</c:formatCode>
                <c:ptCount val="3"/>
                <c:pt idx="0">
                  <c:v>0.25252933607121358</c:v>
                </c:pt>
                <c:pt idx="1">
                  <c:v>0.27474623118441571</c:v>
                </c:pt>
                <c:pt idx="2">
                  <c:v>0.26457449879290013</c:v>
                </c:pt>
              </c:numCache>
            </c:numRef>
          </c:yVal>
          <c:smooth val="0"/>
        </c:ser>
        <c:ser>
          <c:idx val="8"/>
          <c:order val="8"/>
          <c:tx>
            <c:v>Lampwick, High Temperature</c:v>
          </c:tx>
          <c:spPr>
            <a:ln w="28575">
              <a:noFill/>
            </a:ln>
          </c:spPr>
          <c:marker>
            <c:symbol val="diamond"/>
            <c:size val="7"/>
            <c:spPr>
              <a:solidFill>
                <a:srgbClr val="FF0000"/>
              </a:solidFill>
            </c:spPr>
          </c:marker>
          <c:xVal>
            <c:numRef>
              <c:f>'3-tests Compar.'!$CK$50:$CK$52</c:f>
              <c:numCache>
                <c:formatCode>0.0000</c:formatCode>
                <c:ptCount val="3"/>
                <c:pt idx="0">
                  <c:v>0.33687453568510262</c:v>
                </c:pt>
                <c:pt idx="1">
                  <c:v>0.33687453568510262</c:v>
                </c:pt>
                <c:pt idx="2">
                  <c:v>0.33687453568510262</c:v>
                </c:pt>
              </c:numCache>
            </c:numRef>
          </c:xVal>
          <c:yVal>
            <c:numRef>
              <c:f>'3-tests Compar.'!$BJ$50:$BJ$52</c:f>
              <c:numCache>
                <c:formatCode>0.0000</c:formatCode>
                <c:ptCount val="3"/>
                <c:pt idx="0">
                  <c:v>0.3771048633840024</c:v>
                </c:pt>
                <c:pt idx="1">
                  <c:v>0.28945017623069236</c:v>
                </c:pt>
                <c:pt idx="2">
                  <c:v>0.28973711732419516</c:v>
                </c:pt>
              </c:numCache>
            </c:numRef>
          </c:yVal>
          <c:smooth val="0"/>
        </c:ser>
        <c:ser>
          <c:idx val="9"/>
          <c:order val="9"/>
          <c:tx>
            <c:v>Lampwick, Baseline Temperature, Aged</c:v>
          </c:tx>
          <c:spPr>
            <a:ln w="28575">
              <a:noFill/>
            </a:ln>
          </c:spPr>
          <c:marker>
            <c:symbol val="diamond"/>
            <c:size val="7"/>
            <c:spPr>
              <a:noFill/>
              <a:ln>
                <a:solidFill>
                  <a:srgbClr val="00B050"/>
                </a:solidFill>
              </a:ln>
            </c:spPr>
          </c:marker>
          <c:xVal>
            <c:numRef>
              <c:f>'3-tests Compar.'!$CK$71:$CK$72</c:f>
              <c:numCache>
                <c:formatCode>0.0000</c:formatCode>
                <c:ptCount val="2"/>
                <c:pt idx="0">
                  <c:v>0.30208634732256567</c:v>
                </c:pt>
                <c:pt idx="1">
                  <c:v>0.30208634732256567</c:v>
                </c:pt>
              </c:numCache>
            </c:numRef>
          </c:xVal>
          <c:yVal>
            <c:numRef>
              <c:f>'3-tests Compar.'!$CC$71:$CC$72</c:f>
              <c:numCache>
                <c:formatCode>General</c:formatCode>
                <c:ptCount val="2"/>
                <c:pt idx="0">
                  <c:v>0.32046610714872392</c:v>
                </c:pt>
                <c:pt idx="1">
                  <c:v>0.35512120146580972</c:v>
                </c:pt>
              </c:numCache>
            </c:numRef>
          </c:yVal>
          <c:smooth val="0"/>
        </c:ser>
        <c:ser>
          <c:idx val="10"/>
          <c:order val="10"/>
          <c:tx>
            <c:v>Lampwick, High Temperature, Aged</c:v>
          </c:tx>
          <c:spPr>
            <a:ln w="28575">
              <a:noFill/>
            </a:ln>
          </c:spPr>
          <c:marker>
            <c:symbol val="diamond"/>
            <c:size val="7"/>
            <c:spPr>
              <a:noFill/>
              <a:ln>
                <a:solidFill>
                  <a:srgbClr val="FF0000"/>
                </a:solidFill>
              </a:ln>
            </c:spPr>
          </c:marker>
          <c:xVal>
            <c:numRef>
              <c:f>'3-tests Compar.'!$CK$58:$CK$59</c:f>
              <c:numCache>
                <c:formatCode>0.0000</c:formatCode>
                <c:ptCount val="2"/>
                <c:pt idx="0">
                  <c:v>0.39707153346025748</c:v>
                </c:pt>
                <c:pt idx="1">
                  <c:v>0.39707153346025748</c:v>
                </c:pt>
              </c:numCache>
            </c:numRef>
          </c:xVal>
          <c:yVal>
            <c:numRef>
              <c:f>'3-tests Compar.'!$CC$58:$CC$59</c:f>
              <c:numCache>
                <c:formatCode>General</c:formatCode>
                <c:ptCount val="2"/>
                <c:pt idx="0">
                  <c:v>0.41407883222812808</c:v>
                </c:pt>
                <c:pt idx="1">
                  <c:v>0.38539411449136129</c:v>
                </c:pt>
              </c:numCache>
            </c:numRef>
          </c:yVal>
          <c:smooth val="0"/>
        </c:ser>
        <c:ser>
          <c:idx val="11"/>
          <c:order val="11"/>
          <c:tx>
            <c:v>Silicone, Baseline Temperature</c:v>
          </c:tx>
          <c:spPr>
            <a:ln w="28575">
              <a:noFill/>
            </a:ln>
          </c:spPr>
          <c:marker>
            <c:symbol val="circle"/>
            <c:size val="7"/>
            <c:spPr>
              <a:solidFill>
                <a:srgbClr val="00B050"/>
              </a:solidFill>
              <a:ln>
                <a:solidFill>
                  <a:srgbClr val="00B050"/>
                </a:solidFill>
              </a:ln>
            </c:spPr>
          </c:marker>
          <c:xVal>
            <c:numRef>
              <c:f>'3-tests Compar.'!$CK$77:$CK$78</c:f>
              <c:numCache>
                <c:formatCode>0.0000</c:formatCode>
                <c:ptCount val="2"/>
                <c:pt idx="0">
                  <c:v>0.39989393264944462</c:v>
                </c:pt>
                <c:pt idx="1">
                  <c:v>0.39989393264944462</c:v>
                </c:pt>
              </c:numCache>
            </c:numRef>
          </c:xVal>
          <c:yVal>
            <c:numRef>
              <c:f>'3-tests Compar.'!$CC$77:$CC$78</c:f>
              <c:numCache>
                <c:formatCode>General</c:formatCode>
                <c:ptCount val="2"/>
                <c:pt idx="0">
                  <c:v>0.45513242180855784</c:v>
                </c:pt>
                <c:pt idx="1">
                  <c:v>0.46185714375132125</c:v>
                </c:pt>
              </c:numCache>
            </c:numRef>
          </c:yVal>
          <c:smooth val="0"/>
        </c:ser>
        <c:ser>
          <c:idx val="12"/>
          <c:order val="12"/>
          <c:tx>
            <c:v>Silicone, High Temperature</c:v>
          </c:tx>
          <c:spPr>
            <a:ln w="28575">
              <a:noFill/>
            </a:ln>
          </c:spPr>
          <c:marker>
            <c:symbol val="circle"/>
            <c:size val="7"/>
            <c:spPr>
              <a:solidFill>
                <a:srgbClr val="FF0000"/>
              </a:solidFill>
              <a:ln>
                <a:solidFill>
                  <a:srgbClr val="FF0000"/>
                </a:solidFill>
              </a:ln>
            </c:spPr>
          </c:marker>
          <c:xVal>
            <c:numRef>
              <c:f>'3-tests Compar.'!$CK$87:$CK$88</c:f>
              <c:numCache>
                <c:formatCode>0.0000</c:formatCode>
                <c:ptCount val="2"/>
                <c:pt idx="0">
                  <c:v>0.4622522260635844</c:v>
                </c:pt>
                <c:pt idx="1">
                  <c:v>0.4622522260635844</c:v>
                </c:pt>
              </c:numCache>
            </c:numRef>
          </c:xVal>
          <c:yVal>
            <c:numRef>
              <c:f>'3-tests Compar.'!$CC$87:$CC$88</c:f>
              <c:numCache>
                <c:formatCode>General</c:formatCode>
                <c:ptCount val="2"/>
                <c:pt idx="0">
                  <c:v>0.54741968073790781</c:v>
                </c:pt>
                <c:pt idx="1">
                  <c:v>0.5331371830040863</c:v>
                </c:pt>
              </c:numCache>
            </c:numRef>
          </c:yVal>
          <c:smooth val="0"/>
        </c:ser>
        <c:ser>
          <c:idx val="13"/>
          <c:order val="13"/>
          <c:tx>
            <c:v>Silicone, Baseline Temperature, Aged</c:v>
          </c:tx>
          <c:spPr>
            <a:ln w="28575">
              <a:noFill/>
            </a:ln>
          </c:spPr>
          <c:marker>
            <c:symbol val="circle"/>
            <c:size val="7"/>
            <c:spPr>
              <a:noFill/>
              <a:ln>
                <a:solidFill>
                  <a:srgbClr val="92D050"/>
                </a:solidFill>
              </a:ln>
            </c:spPr>
          </c:marker>
          <c:xVal>
            <c:numRef>
              <c:f>'3-tests Compar.'!$CK$82:$CK$83</c:f>
              <c:numCache>
                <c:formatCode>0.0000</c:formatCode>
                <c:ptCount val="2"/>
                <c:pt idx="0">
                  <c:v>0.47597109103527935</c:v>
                </c:pt>
                <c:pt idx="1">
                  <c:v>0.47597109103527935</c:v>
                </c:pt>
              </c:numCache>
            </c:numRef>
          </c:xVal>
          <c:yVal>
            <c:numRef>
              <c:f>'3-tests Compar.'!$CC$82:$CC$83</c:f>
              <c:numCache>
                <c:formatCode>General</c:formatCode>
                <c:ptCount val="2"/>
                <c:pt idx="0">
                  <c:v>0.61470933677630357</c:v>
                </c:pt>
                <c:pt idx="1">
                  <c:v>0.70555693079205239</c:v>
                </c:pt>
              </c:numCache>
            </c:numRef>
          </c:yVal>
          <c:smooth val="0"/>
        </c:ser>
        <c:ser>
          <c:idx val="15"/>
          <c:order val="14"/>
          <c:tx>
            <c:v>Pyrell, Baseline Temperature</c:v>
          </c:tx>
          <c:spPr>
            <a:ln w="28575">
              <a:noFill/>
            </a:ln>
          </c:spPr>
          <c:marker>
            <c:symbol val="star"/>
            <c:size val="7"/>
            <c:spPr>
              <a:noFill/>
              <a:ln>
                <a:solidFill>
                  <a:srgbClr val="00B050"/>
                </a:solidFill>
              </a:ln>
            </c:spPr>
          </c:marker>
          <c:xVal>
            <c:numRef>
              <c:f>'3-tests Compar.'!$CK$100:$CK$102</c:f>
              <c:numCache>
                <c:formatCode>0.0000</c:formatCode>
                <c:ptCount val="3"/>
                <c:pt idx="0">
                  <c:v>0.39341613731965641</c:v>
                </c:pt>
                <c:pt idx="1">
                  <c:v>0.39341613731965641</c:v>
                </c:pt>
                <c:pt idx="2">
                  <c:v>0.39341613731965641</c:v>
                </c:pt>
              </c:numCache>
            </c:numRef>
          </c:xVal>
          <c:yVal>
            <c:numRef>
              <c:f>'3-tests Compar.'!$CC$100:$CC$102</c:f>
              <c:numCache>
                <c:formatCode>General</c:formatCode>
                <c:ptCount val="3"/>
                <c:pt idx="0">
                  <c:v>0.40519053314258846</c:v>
                </c:pt>
                <c:pt idx="1">
                  <c:v>0.39164217089803754</c:v>
                </c:pt>
                <c:pt idx="2">
                  <c:v>0.35472823373879336</c:v>
                </c:pt>
              </c:numCache>
            </c:numRef>
          </c:yVal>
          <c:smooth val="0"/>
        </c:ser>
        <c:ser>
          <c:idx val="16"/>
          <c:order val="15"/>
          <c:tx>
            <c:v>Pyrell, High Temperature</c:v>
          </c:tx>
          <c:spPr>
            <a:ln w="28575">
              <a:noFill/>
            </a:ln>
          </c:spPr>
          <c:marker>
            <c:symbol val="star"/>
            <c:size val="7"/>
            <c:spPr>
              <a:ln>
                <a:solidFill>
                  <a:srgbClr val="FF0000"/>
                </a:solidFill>
              </a:ln>
            </c:spPr>
          </c:marker>
          <c:xVal>
            <c:numRef>
              <c:f>'3-tests Compar.'!$CK$115:$CK$116</c:f>
              <c:numCache>
                <c:formatCode>0.0000</c:formatCode>
                <c:ptCount val="2"/>
                <c:pt idx="0">
                  <c:v>0.43482268085660275</c:v>
                </c:pt>
                <c:pt idx="1">
                  <c:v>0.43482268085660275</c:v>
                </c:pt>
              </c:numCache>
            </c:numRef>
          </c:xVal>
          <c:yVal>
            <c:numRef>
              <c:f>'3-tests Compar.'!$CC$115:$CC$116</c:f>
              <c:numCache>
                <c:formatCode>General</c:formatCode>
                <c:ptCount val="2"/>
                <c:pt idx="0">
                  <c:v>0.44471159033705637</c:v>
                </c:pt>
                <c:pt idx="1">
                  <c:v>0.5145502341662288</c:v>
                </c:pt>
              </c:numCache>
            </c:numRef>
          </c:yVal>
          <c:smooth val="0"/>
        </c:ser>
        <c:ser>
          <c:idx val="17"/>
          <c:order val="16"/>
          <c:tx>
            <c:v>Pyrell, Baseline Temperature, Aged</c:v>
          </c:tx>
          <c:spPr>
            <a:ln w="28575">
              <a:noFill/>
            </a:ln>
          </c:spPr>
          <c:marker>
            <c:symbol val="x"/>
            <c:size val="7"/>
            <c:spPr>
              <a:ln>
                <a:solidFill>
                  <a:srgbClr val="00B050"/>
                </a:solidFill>
              </a:ln>
            </c:spPr>
          </c:marker>
          <c:xVal>
            <c:numRef>
              <c:f>'3-tests Compar.'!$CK$108:$CK$109</c:f>
              <c:numCache>
                <c:formatCode>0.0000</c:formatCode>
                <c:ptCount val="2"/>
                <c:pt idx="0">
                  <c:v>0.47817086723234559</c:v>
                </c:pt>
                <c:pt idx="1">
                  <c:v>0.47817086723234559</c:v>
                </c:pt>
              </c:numCache>
            </c:numRef>
          </c:xVal>
          <c:yVal>
            <c:numRef>
              <c:f>'3-tests Compar.'!$CC$108:$CC$109</c:f>
              <c:numCache>
                <c:formatCode>General</c:formatCode>
                <c:ptCount val="2"/>
                <c:pt idx="0">
                  <c:v>0.53924153627656501</c:v>
                </c:pt>
                <c:pt idx="1">
                  <c:v>0.51218868310446886</c:v>
                </c:pt>
              </c:numCache>
            </c:numRef>
          </c:yVal>
          <c:smooth val="0"/>
        </c:ser>
        <c:ser>
          <c:idx val="18"/>
          <c:order val="17"/>
          <c:tx>
            <c:v>Pyrell, High Temperature, Aged</c:v>
          </c:tx>
          <c:spPr>
            <a:ln w="28575">
              <a:noFill/>
            </a:ln>
          </c:spPr>
          <c:marker>
            <c:symbol val="x"/>
            <c:size val="7"/>
            <c:spPr>
              <a:ln>
                <a:solidFill>
                  <a:srgbClr val="FF0000"/>
                </a:solidFill>
              </a:ln>
            </c:spPr>
          </c:marker>
          <c:xVal>
            <c:numRef>
              <c:f>'3-tests Compar.'!$CK$120:$CK$121</c:f>
              <c:numCache>
                <c:formatCode>0.0000</c:formatCode>
                <c:ptCount val="2"/>
                <c:pt idx="0">
                  <c:v>0.53870033626751002</c:v>
                </c:pt>
                <c:pt idx="1">
                  <c:v>0.53870033626751002</c:v>
                </c:pt>
              </c:numCache>
            </c:numRef>
          </c:xVal>
          <c:yVal>
            <c:numRef>
              <c:f>'3-tests Compar.'!$CC$120:$CC$121</c:f>
              <c:numCache>
                <c:formatCode>General</c:formatCode>
                <c:ptCount val="2"/>
                <c:pt idx="0">
                  <c:v>0.61572859049642992</c:v>
                </c:pt>
                <c:pt idx="1">
                  <c:v>0.64279185147281492</c:v>
                </c:pt>
              </c:numCache>
            </c:numRef>
          </c:yVal>
          <c:smooth val="0"/>
        </c:ser>
        <c:ser>
          <c:idx val="19"/>
          <c:order val="18"/>
          <c:tx>
            <c:v>Slope = 1</c:v>
          </c:tx>
          <c:spPr>
            <a:ln w="28575">
              <a:solidFill>
                <a:schemeClr val="tx1"/>
              </a:solidFill>
            </a:ln>
          </c:spPr>
          <c:marker>
            <c:spPr>
              <a:noFill/>
              <a:ln>
                <a:noFill/>
              </a:ln>
            </c:spPr>
          </c:marker>
          <c:xVal>
            <c:numRef>
              <c:f>'Flight-ground plot '!$S$38:$S$39</c:f>
              <c:numCache>
                <c:formatCode>General</c:formatCode>
                <c:ptCount val="2"/>
                <c:pt idx="0">
                  <c:v>0</c:v>
                </c:pt>
                <c:pt idx="1">
                  <c:v>0.6</c:v>
                </c:pt>
              </c:numCache>
            </c:numRef>
          </c:xVal>
          <c:yVal>
            <c:numRef>
              <c:f>'Flight-ground plot '!$T$38:$T$39</c:f>
              <c:numCache>
                <c:formatCode>General</c:formatCode>
                <c:ptCount val="2"/>
                <c:pt idx="0">
                  <c:v>0</c:v>
                </c:pt>
                <c:pt idx="1">
                  <c:v>0.6</c:v>
                </c:pt>
              </c:numCache>
            </c:numRef>
          </c:yVal>
          <c:smooth val="0"/>
        </c:ser>
        <c:dLbls>
          <c:showLegendKey val="0"/>
          <c:showVal val="0"/>
          <c:showCatName val="0"/>
          <c:showSerName val="0"/>
          <c:showPercent val="0"/>
          <c:showBubbleSize val="0"/>
        </c:dLbls>
        <c:axId val="323663360"/>
        <c:axId val="323670016"/>
      </c:scatterChart>
      <c:valAx>
        <c:axId val="323663360"/>
        <c:scaling>
          <c:orientation val="minMax"/>
        </c:scaling>
        <c:delete val="0"/>
        <c:axPos val="b"/>
        <c:title>
          <c:tx>
            <c:rich>
              <a:bodyPr/>
              <a:lstStyle/>
              <a:p>
                <a:pPr>
                  <a:defRPr sz="1400"/>
                </a:pPr>
                <a:r>
                  <a:rPr lang="en-US" sz="1400">
                    <a:latin typeface="Arial" pitchFamily="34" charset="0"/>
                    <a:cs typeface="Arial" pitchFamily="34" charset="0"/>
                  </a:rPr>
                  <a:t>Diameter of Average Mass, normal-gravity</a:t>
                </a:r>
                <a:r>
                  <a:rPr lang="en-US" sz="1400" baseline="0">
                    <a:latin typeface="Arial" pitchFamily="34" charset="0"/>
                    <a:cs typeface="Arial" pitchFamily="34" charset="0"/>
                  </a:rPr>
                  <a:t> </a:t>
                </a:r>
                <a:r>
                  <a:rPr lang="en-US" sz="1400">
                    <a:latin typeface="Arial" pitchFamily="34" charset="0"/>
                    <a:cs typeface="Arial" pitchFamily="34" charset="0"/>
                  </a:rPr>
                  <a:t>results (µm)</a:t>
                </a:r>
              </a:p>
            </c:rich>
          </c:tx>
          <c:overlay val="0"/>
        </c:title>
        <c:numFmt formatCode="General" sourceLinked="1"/>
        <c:majorTickMark val="out"/>
        <c:minorTickMark val="none"/>
        <c:tickLblPos val="nextTo"/>
        <c:txPr>
          <a:bodyPr/>
          <a:lstStyle/>
          <a:p>
            <a:pPr>
              <a:defRPr sz="1400" b="1">
                <a:latin typeface="Arial" pitchFamily="34" charset="0"/>
                <a:cs typeface="Arial" pitchFamily="34" charset="0"/>
              </a:defRPr>
            </a:pPr>
            <a:endParaRPr lang="en-US"/>
          </a:p>
        </c:txPr>
        <c:crossAx val="323670016"/>
        <c:crosses val="autoZero"/>
        <c:crossBetween val="midCat"/>
      </c:valAx>
      <c:valAx>
        <c:axId val="323670016"/>
        <c:scaling>
          <c:orientation val="minMax"/>
        </c:scaling>
        <c:delete val="0"/>
        <c:axPos val="l"/>
        <c:majorGridlines/>
        <c:title>
          <c:tx>
            <c:rich>
              <a:bodyPr rot="-5400000" vert="horz"/>
              <a:lstStyle/>
              <a:p>
                <a:pPr>
                  <a:defRPr sz="1600"/>
                </a:pPr>
                <a:r>
                  <a:rPr lang="en-US" sz="1600">
                    <a:latin typeface="Arial" pitchFamily="34" charset="0"/>
                    <a:cs typeface="Arial" pitchFamily="34" charset="0"/>
                  </a:rPr>
                  <a:t>Diameter of Average Mass, low-gravity results (µm)
</a:t>
                </a:r>
              </a:p>
            </c:rich>
          </c:tx>
          <c:overlay val="0"/>
        </c:title>
        <c:numFmt formatCode="General" sourceLinked="1"/>
        <c:majorTickMark val="out"/>
        <c:minorTickMark val="none"/>
        <c:tickLblPos val="nextTo"/>
        <c:txPr>
          <a:bodyPr/>
          <a:lstStyle/>
          <a:p>
            <a:pPr>
              <a:defRPr sz="1400" b="1">
                <a:latin typeface="Arial" pitchFamily="34" charset="0"/>
                <a:cs typeface="Arial" pitchFamily="34" charset="0"/>
              </a:defRPr>
            </a:pPr>
            <a:endParaRPr lang="en-US"/>
          </a:p>
        </c:txPr>
        <c:crossAx val="323663360"/>
        <c:crosses val="autoZero"/>
        <c:crossBetween val="midCat"/>
      </c:valAx>
      <c:spPr>
        <a:ln>
          <a:solidFill>
            <a:schemeClr val="bg1"/>
          </a:solidFill>
        </a:ln>
      </c:spPr>
    </c:plotArea>
    <c:legend>
      <c:legendPos val="r"/>
      <c:overlay val="0"/>
      <c:txPr>
        <a:bodyPr/>
        <a:lstStyle/>
        <a:p>
          <a:pPr>
            <a:defRPr sz="12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Orifice W-11-SS</a:t>
            </a:r>
          </a:p>
        </c:rich>
      </c:tx>
      <c:overlay val="0"/>
    </c:title>
    <c:autoTitleDeleted val="0"/>
    <c:plotArea>
      <c:layout/>
      <c:scatterChart>
        <c:scatterStyle val="smoothMarker"/>
        <c:varyColors val="0"/>
        <c:ser>
          <c:idx val="1"/>
          <c:order val="0"/>
          <c:marker>
            <c:symbol val="none"/>
          </c:marker>
          <c:trendline>
            <c:trendlineType val="power"/>
            <c:dispRSqr val="1"/>
            <c:dispEq val="1"/>
            <c:trendlineLbl>
              <c:layout>
                <c:manualLayout>
                  <c:x val="-9.4832458442694764E-2"/>
                  <c:y val="-2.932596967045787E-2"/>
                </c:manualLayout>
              </c:layout>
              <c:numFmt formatCode="General" sourceLinked="0"/>
            </c:trendlineLbl>
          </c:trendline>
          <c:xVal>
            <c:numRef>
              <c:f>[2]Sheet2!$A$4:$A$12</c:f>
              <c:numCache>
                <c:formatCode>General</c:formatCode>
                <c:ptCount val="9"/>
                <c:pt idx="0">
                  <c:v>1</c:v>
                </c:pt>
                <c:pt idx="1">
                  <c:v>5</c:v>
                </c:pt>
                <c:pt idx="2">
                  <c:v>10</c:v>
                </c:pt>
                <c:pt idx="3">
                  <c:v>15</c:v>
                </c:pt>
                <c:pt idx="4">
                  <c:v>20</c:v>
                </c:pt>
                <c:pt idx="5">
                  <c:v>25</c:v>
                </c:pt>
              </c:numCache>
            </c:numRef>
          </c:xVal>
          <c:yVal>
            <c:numRef>
              <c:f>[2]Sheet2!$C$4:$C$12</c:f>
              <c:numCache>
                <c:formatCode>General</c:formatCode>
                <c:ptCount val="9"/>
                <c:pt idx="0">
                  <c:v>0.31108000000000002</c:v>
                </c:pt>
                <c:pt idx="1">
                  <c:v>0.71709999999999996</c:v>
                </c:pt>
                <c:pt idx="2">
                  <c:v>1.0201</c:v>
                </c:pt>
                <c:pt idx="3">
                  <c:v>1.2726</c:v>
                </c:pt>
                <c:pt idx="4">
                  <c:v>1.5048999999999999</c:v>
                </c:pt>
                <c:pt idx="5">
                  <c:v>1.7271000000000001</c:v>
                </c:pt>
                <c:pt idx="6">
                  <c:v>0</c:v>
                </c:pt>
                <c:pt idx="7">
                  <c:v>0</c:v>
                </c:pt>
                <c:pt idx="8">
                  <c:v>0</c:v>
                </c:pt>
              </c:numCache>
            </c:numRef>
          </c:yVal>
          <c:smooth val="1"/>
        </c:ser>
        <c:dLbls>
          <c:showLegendKey val="0"/>
          <c:showVal val="0"/>
          <c:showCatName val="0"/>
          <c:showSerName val="0"/>
          <c:showPercent val="0"/>
          <c:showBubbleSize val="0"/>
        </c:dLbls>
        <c:axId val="328615424"/>
        <c:axId val="328617344"/>
      </c:scatterChart>
      <c:valAx>
        <c:axId val="328615424"/>
        <c:scaling>
          <c:orientation val="minMax"/>
        </c:scaling>
        <c:delete val="0"/>
        <c:axPos val="b"/>
        <c:title>
          <c:tx>
            <c:rich>
              <a:bodyPr/>
              <a:lstStyle/>
              <a:p>
                <a:pPr>
                  <a:defRPr/>
                </a:pPr>
                <a:r>
                  <a:rPr lang="en-US"/>
                  <a:t>psig</a:t>
                </a:r>
              </a:p>
            </c:rich>
          </c:tx>
          <c:overlay val="0"/>
        </c:title>
        <c:numFmt formatCode="General" sourceLinked="1"/>
        <c:majorTickMark val="none"/>
        <c:minorTickMark val="none"/>
        <c:tickLblPos val="nextTo"/>
        <c:crossAx val="328617344"/>
        <c:crosses val="autoZero"/>
        <c:crossBetween val="midCat"/>
      </c:valAx>
      <c:valAx>
        <c:axId val="328617344"/>
        <c:scaling>
          <c:orientation val="minMax"/>
        </c:scaling>
        <c:delete val="0"/>
        <c:axPos val="l"/>
        <c:majorGridlines/>
        <c:title>
          <c:tx>
            <c:rich>
              <a:bodyPr/>
              <a:lstStyle/>
              <a:p>
                <a:pPr>
                  <a:defRPr/>
                </a:pPr>
                <a:r>
                  <a:rPr lang="en-US"/>
                  <a:t> N2    SLPM</a:t>
                </a:r>
              </a:p>
            </c:rich>
          </c:tx>
          <c:overlay val="0"/>
        </c:title>
        <c:numFmt formatCode="General" sourceLinked="1"/>
        <c:majorTickMark val="none"/>
        <c:minorTickMark val="none"/>
        <c:tickLblPos val="nextTo"/>
        <c:crossAx val="328615424"/>
        <c:crosses val="autoZero"/>
        <c:crossBetween val="midCat"/>
      </c:valAx>
    </c:plotArea>
    <c:plotVisOnly val="1"/>
    <c:dispBlanksAs val="gap"/>
    <c:showDLblsOverMax val="0"/>
  </c:chart>
  <c:printSettings>
    <c:headerFooter/>
    <c:pageMargins b="0.75000000000000544" l="0.70000000000000062" r="0.70000000000000062" t="0.75000000000000544" header="0.30000000000000032" footer="0.30000000000000032"/>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Ground M1 </a:t>
            </a:r>
            <a:r>
              <a:rPr lang="en-US" baseline="0"/>
              <a:t> versus M0</a:t>
            </a:r>
            <a:endParaRPr lang="en-US"/>
          </a:p>
        </c:rich>
      </c:tx>
      <c:overlay val="0"/>
    </c:title>
    <c:autoTitleDeleted val="0"/>
    <c:plotArea>
      <c:layout/>
      <c:scatterChart>
        <c:scatterStyle val="lineMarker"/>
        <c:varyColors val="0"/>
        <c:ser>
          <c:idx val="0"/>
          <c:order val="0"/>
          <c:tx>
            <c:strRef>
              <c:f>'Gnd Verif. 8-2012'!$BE$2</c:f>
              <c:strCache>
                <c:ptCount val="1"/>
                <c:pt idx="0">
                  <c:v>M1 (mm/cm3)</c:v>
                </c:pt>
              </c:strCache>
            </c:strRef>
          </c:tx>
          <c:spPr>
            <a:ln w="28575">
              <a:noFill/>
            </a:ln>
          </c:spPr>
          <c:xVal>
            <c:numRef>
              <c:f>'Gnd Verif. 8-2012'!$BD$3:$BD$22</c:f>
              <c:numCache>
                <c:formatCode>#,##0</c:formatCode>
                <c:ptCount val="20"/>
                <c:pt idx="0">
                  <c:v>2587946.9247536459</c:v>
                </c:pt>
                <c:pt idx="1">
                  <c:v>782264.89861368807</c:v>
                </c:pt>
                <c:pt idx="2">
                  <c:v>3457187.8231344111</c:v>
                </c:pt>
                <c:pt idx="3">
                  <c:v>835569.9546925748</c:v>
                </c:pt>
                <c:pt idx="4">
                  <c:v>3126445.7897334392</c:v>
                </c:pt>
                <c:pt idx="5">
                  <c:v>850356.81885480625</c:v>
                </c:pt>
                <c:pt idx="6">
                  <c:v>4670517.116686618</c:v>
                </c:pt>
                <c:pt idx="7">
                  <c:v>1334501.177428198</c:v>
                </c:pt>
                <c:pt idx="8">
                  <c:v>5639195.6872031633</c:v>
                </c:pt>
                <c:pt idx="9">
                  <c:v>1506286.1923435298</c:v>
                </c:pt>
                <c:pt idx="10">
                  <c:v>6961490.5438719774</c:v>
                </c:pt>
                <c:pt idx="11">
                  <c:v>1864667.3286581438</c:v>
                </c:pt>
                <c:pt idx="12">
                  <c:v>6288806.3676589616</c:v>
                </c:pt>
                <c:pt idx="13">
                  <c:v>2297621.6166230198</c:v>
                </c:pt>
                <c:pt idx="14">
                  <c:v>6592833.4558731141</c:v>
                </c:pt>
                <c:pt idx="15">
                  <c:v>1848167.3506265392</c:v>
                </c:pt>
                <c:pt idx="16">
                  <c:v>4868628.1108213002</c:v>
                </c:pt>
                <c:pt idx="17">
                  <c:v>1364978.3459747261</c:v>
                </c:pt>
                <c:pt idx="18">
                  <c:v>4043619.3940778808</c:v>
                </c:pt>
                <c:pt idx="19">
                  <c:v>1334896.5902298167</c:v>
                </c:pt>
              </c:numCache>
            </c:numRef>
          </c:xVal>
          <c:yVal>
            <c:numRef>
              <c:f>'Gnd Verif. 8-2012'!$BE$3:$BE$22</c:f>
              <c:numCache>
                <c:formatCode>0.00</c:formatCode>
                <c:ptCount val="20"/>
                <c:pt idx="0">
                  <c:v>241.79175259096687</c:v>
                </c:pt>
                <c:pt idx="1">
                  <c:v>166.19189918671498</c:v>
                </c:pt>
                <c:pt idx="2">
                  <c:v>419.72652075199841</c:v>
                </c:pt>
                <c:pt idx="3">
                  <c:v>257.21635050732061</c:v>
                </c:pt>
                <c:pt idx="4">
                  <c:v>395.0118365443455</c:v>
                </c:pt>
                <c:pt idx="5">
                  <c:v>167.04909438269721</c:v>
                </c:pt>
                <c:pt idx="6">
                  <c:v>1306.3564366799139</c:v>
                </c:pt>
                <c:pt idx="7">
                  <c:v>544.30175440293806</c:v>
                </c:pt>
                <c:pt idx="8">
                  <c:v>1002.9621450569529</c:v>
                </c:pt>
                <c:pt idx="9">
                  <c:v>399.39846318928045</c:v>
                </c:pt>
                <c:pt idx="10">
                  <c:v>542.47853629055112</c:v>
                </c:pt>
                <c:pt idx="11">
                  <c:v>227.66804885290088</c:v>
                </c:pt>
                <c:pt idx="12">
                  <c:v>1099.0476417103605</c:v>
                </c:pt>
                <c:pt idx="13">
                  <c:v>574.35702408035581</c:v>
                </c:pt>
                <c:pt idx="14">
                  <c:v>2130.2707508513386</c:v>
                </c:pt>
                <c:pt idx="15">
                  <c:v>612.98714828636344</c:v>
                </c:pt>
                <c:pt idx="16">
                  <c:v>998.14471141006391</c:v>
                </c:pt>
                <c:pt idx="17">
                  <c:v>623.18603029579174</c:v>
                </c:pt>
                <c:pt idx="18">
                  <c:v>978.96376730789768</c:v>
                </c:pt>
                <c:pt idx="19">
                  <c:v>643.26029122356113</c:v>
                </c:pt>
              </c:numCache>
            </c:numRef>
          </c:yVal>
          <c:smooth val="0"/>
        </c:ser>
        <c:dLbls>
          <c:showLegendKey val="0"/>
          <c:showVal val="0"/>
          <c:showCatName val="0"/>
          <c:showSerName val="0"/>
          <c:showPercent val="0"/>
          <c:showBubbleSize val="0"/>
        </c:dLbls>
        <c:axId val="328637824"/>
        <c:axId val="328656000"/>
      </c:scatterChart>
      <c:valAx>
        <c:axId val="328637824"/>
        <c:scaling>
          <c:orientation val="minMax"/>
        </c:scaling>
        <c:delete val="0"/>
        <c:axPos val="b"/>
        <c:numFmt formatCode="#,##0" sourceLinked="1"/>
        <c:majorTickMark val="out"/>
        <c:minorTickMark val="none"/>
        <c:tickLblPos val="nextTo"/>
        <c:crossAx val="328656000"/>
        <c:crosses val="autoZero"/>
        <c:crossBetween val="midCat"/>
      </c:valAx>
      <c:valAx>
        <c:axId val="328656000"/>
        <c:scaling>
          <c:orientation val="minMax"/>
        </c:scaling>
        <c:delete val="0"/>
        <c:axPos val="l"/>
        <c:majorGridlines/>
        <c:numFmt formatCode="0.00" sourceLinked="1"/>
        <c:majorTickMark val="out"/>
        <c:minorTickMark val="none"/>
        <c:tickLblPos val="nextTo"/>
        <c:crossAx val="328637824"/>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Orifice W-11-SS</a:t>
            </a:r>
          </a:p>
        </c:rich>
      </c:tx>
      <c:overlay val="0"/>
    </c:title>
    <c:autoTitleDeleted val="0"/>
    <c:plotArea>
      <c:layout/>
      <c:scatterChart>
        <c:scatterStyle val="smoothMarker"/>
        <c:varyColors val="0"/>
        <c:ser>
          <c:idx val="1"/>
          <c:order val="0"/>
          <c:marker>
            <c:symbol val="none"/>
          </c:marker>
          <c:trendline>
            <c:trendlineType val="power"/>
            <c:dispRSqr val="1"/>
            <c:dispEq val="1"/>
            <c:trendlineLbl>
              <c:layout>
                <c:manualLayout>
                  <c:x val="-9.4832458442694764E-2"/>
                  <c:y val="-2.932596967045787E-2"/>
                </c:manualLayout>
              </c:layout>
              <c:numFmt formatCode="General" sourceLinked="0"/>
            </c:trendlineLbl>
          </c:trendline>
          <c:xVal>
            <c:numRef>
              <c:f>[2]Sheet2!$A$4:$A$12</c:f>
              <c:numCache>
                <c:formatCode>General</c:formatCode>
                <c:ptCount val="9"/>
                <c:pt idx="0">
                  <c:v>1</c:v>
                </c:pt>
                <c:pt idx="1">
                  <c:v>5</c:v>
                </c:pt>
                <c:pt idx="2">
                  <c:v>10</c:v>
                </c:pt>
                <c:pt idx="3">
                  <c:v>15</c:v>
                </c:pt>
                <c:pt idx="4">
                  <c:v>20</c:v>
                </c:pt>
                <c:pt idx="5">
                  <c:v>25</c:v>
                </c:pt>
              </c:numCache>
            </c:numRef>
          </c:xVal>
          <c:yVal>
            <c:numRef>
              <c:f>[2]Sheet2!$C$4:$C$12</c:f>
              <c:numCache>
                <c:formatCode>General</c:formatCode>
                <c:ptCount val="9"/>
                <c:pt idx="0">
                  <c:v>0.31108000000000002</c:v>
                </c:pt>
                <c:pt idx="1">
                  <c:v>0.71709999999999996</c:v>
                </c:pt>
                <c:pt idx="2">
                  <c:v>1.0201</c:v>
                </c:pt>
                <c:pt idx="3">
                  <c:v>1.2726</c:v>
                </c:pt>
                <c:pt idx="4">
                  <c:v>1.5048999999999999</c:v>
                </c:pt>
                <c:pt idx="5">
                  <c:v>1.7271000000000001</c:v>
                </c:pt>
                <c:pt idx="6">
                  <c:v>0</c:v>
                </c:pt>
                <c:pt idx="7">
                  <c:v>0</c:v>
                </c:pt>
                <c:pt idx="8">
                  <c:v>0</c:v>
                </c:pt>
              </c:numCache>
            </c:numRef>
          </c:yVal>
          <c:smooth val="1"/>
        </c:ser>
        <c:dLbls>
          <c:showLegendKey val="0"/>
          <c:showVal val="0"/>
          <c:showCatName val="0"/>
          <c:showSerName val="0"/>
          <c:showPercent val="0"/>
          <c:showBubbleSize val="0"/>
        </c:dLbls>
        <c:axId val="328543232"/>
        <c:axId val="328569984"/>
      </c:scatterChart>
      <c:valAx>
        <c:axId val="328543232"/>
        <c:scaling>
          <c:orientation val="minMax"/>
        </c:scaling>
        <c:delete val="0"/>
        <c:axPos val="b"/>
        <c:title>
          <c:tx>
            <c:rich>
              <a:bodyPr/>
              <a:lstStyle/>
              <a:p>
                <a:pPr>
                  <a:defRPr/>
                </a:pPr>
                <a:r>
                  <a:rPr lang="en-US"/>
                  <a:t>psig</a:t>
                </a:r>
              </a:p>
            </c:rich>
          </c:tx>
          <c:overlay val="0"/>
        </c:title>
        <c:numFmt formatCode="General" sourceLinked="1"/>
        <c:majorTickMark val="none"/>
        <c:minorTickMark val="none"/>
        <c:tickLblPos val="nextTo"/>
        <c:crossAx val="328569984"/>
        <c:crosses val="autoZero"/>
        <c:crossBetween val="midCat"/>
      </c:valAx>
      <c:valAx>
        <c:axId val="328569984"/>
        <c:scaling>
          <c:orientation val="minMax"/>
        </c:scaling>
        <c:delete val="0"/>
        <c:axPos val="l"/>
        <c:majorGridlines/>
        <c:title>
          <c:tx>
            <c:rich>
              <a:bodyPr/>
              <a:lstStyle/>
              <a:p>
                <a:pPr>
                  <a:defRPr/>
                </a:pPr>
                <a:r>
                  <a:rPr lang="en-US"/>
                  <a:t> N2    SLPM</a:t>
                </a:r>
              </a:p>
            </c:rich>
          </c:tx>
          <c:overlay val="0"/>
        </c:title>
        <c:numFmt formatCode="General" sourceLinked="1"/>
        <c:majorTickMark val="none"/>
        <c:minorTickMark val="none"/>
        <c:tickLblPos val="nextTo"/>
        <c:crossAx val="328543232"/>
        <c:crosses val="autoZero"/>
        <c:crossBetween val="midCat"/>
      </c:valAx>
    </c:plotArea>
    <c:plotVisOnly val="1"/>
    <c:dispBlanksAs val="gap"/>
    <c:showDLblsOverMax val="0"/>
  </c:chart>
  <c:printSettings>
    <c:headerFooter/>
    <c:pageMargins b="0.75000000000000577" l="0.70000000000000062" r="0.70000000000000062" t="0.75000000000000577" header="0.30000000000000032" footer="0.30000000000000032"/>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mass2 versus mass 1</a:t>
            </a:r>
          </a:p>
        </c:rich>
      </c:tx>
      <c:overlay val="0"/>
    </c:title>
    <c:autoTitleDeleted val="0"/>
    <c:plotArea>
      <c:layout/>
      <c:scatterChart>
        <c:scatterStyle val="lineMarker"/>
        <c:varyColors val="0"/>
        <c:ser>
          <c:idx val="0"/>
          <c:order val="0"/>
          <c:tx>
            <c:strRef>
              <c:f>'SAME R Results'!$CM$2</c:f>
              <c:strCache>
                <c:ptCount val="1"/>
                <c:pt idx="0">
                  <c:v>mass2 both detectors</c:v>
                </c:pt>
              </c:strCache>
            </c:strRef>
          </c:tx>
          <c:spPr>
            <a:ln w="28575">
              <a:noFill/>
            </a:ln>
          </c:spPr>
          <c:xVal>
            <c:numRef>
              <c:f>'SAME R Results'!$CL$3:$CL$115</c:f>
              <c:numCache>
                <c:formatCode>General</c:formatCode>
                <c:ptCount val="113"/>
                <c:pt idx="0">
                  <c:v>4.5800907940281833E-2</c:v>
                </c:pt>
                <c:pt idx="1">
                  <c:v>5.6355965833294636E-2</c:v>
                </c:pt>
                <c:pt idx="2">
                  <c:v>5.0656448445166339E-3</c:v>
                </c:pt>
                <c:pt idx="3">
                  <c:v>2.6860098916504257E-2</c:v>
                </c:pt>
                <c:pt idx="4">
                  <c:v>1.7580323778111324E-2</c:v>
                </c:pt>
                <c:pt idx="5">
                  <c:v>2.587035737676659E-2</c:v>
                </c:pt>
                <c:pt idx="6">
                  <c:v>4.0928492514725141E-2</c:v>
                </c:pt>
                <c:pt idx="11">
                  <c:v>5.4389951059230753E-3</c:v>
                </c:pt>
                <c:pt idx="13">
                  <c:v>7.1092274837766751E-3</c:v>
                </c:pt>
                <c:pt idx="14">
                  <c:v>7.4205896353946449E-3</c:v>
                </c:pt>
                <c:pt idx="15">
                  <c:v>5.0426431192583235E-2</c:v>
                </c:pt>
                <c:pt idx="16">
                  <c:v>5.2920882919774898E-2</c:v>
                </c:pt>
                <c:pt idx="17">
                  <c:v>5.0159458022788601E-2</c:v>
                </c:pt>
                <c:pt idx="18">
                  <c:v>5.0723101237246937E-2</c:v>
                </c:pt>
                <c:pt idx="20">
                  <c:v>2.181038576978761E-2</c:v>
                </c:pt>
                <c:pt idx="21">
                  <c:v>2.3614929480564151E-2</c:v>
                </c:pt>
                <c:pt idx="22">
                  <c:v>2.647077952050016E-2</c:v>
                </c:pt>
                <c:pt idx="23">
                  <c:v>3.4662181268178341E-2</c:v>
                </c:pt>
                <c:pt idx="24">
                  <c:v>2.7171582249812153E-2</c:v>
                </c:pt>
                <c:pt idx="25">
                  <c:v>3.805459430946375E-2</c:v>
                </c:pt>
                <c:pt idx="26">
                  <c:v>3.6280313649873261E-2</c:v>
                </c:pt>
                <c:pt idx="27">
                  <c:v>3.7127131896776688E-2</c:v>
                </c:pt>
                <c:pt idx="28">
                  <c:v>6.3948829594554252E-2</c:v>
                </c:pt>
                <c:pt idx="29">
                  <c:v>6.9499832907222073E-2</c:v>
                </c:pt>
                <c:pt idx="30">
                  <c:v>6.4809114333900728E-2</c:v>
                </c:pt>
                <c:pt idx="31">
                  <c:v>4.5919230664976378E-2</c:v>
                </c:pt>
                <c:pt idx="33">
                  <c:v>3.0505224161962184E-2</c:v>
                </c:pt>
                <c:pt idx="34">
                  <c:v>5.3087736186882284E-2</c:v>
                </c:pt>
                <c:pt idx="40">
                  <c:v>1.4330987190429224E-2</c:v>
                </c:pt>
                <c:pt idx="41">
                  <c:v>2.0664828082376577E-2</c:v>
                </c:pt>
                <c:pt idx="42">
                  <c:v>2.3509816485117279E-2</c:v>
                </c:pt>
                <c:pt idx="43">
                  <c:v>2.8887153464732751E-2</c:v>
                </c:pt>
                <c:pt idx="45">
                  <c:v>2.3406983722864129E-2</c:v>
                </c:pt>
                <c:pt idx="46">
                  <c:v>2.9223323086867925E-2</c:v>
                </c:pt>
                <c:pt idx="47">
                  <c:v>3.3179992732663081E-2</c:v>
                </c:pt>
                <c:pt idx="48">
                  <c:v>1.6731465020933003E-2</c:v>
                </c:pt>
                <c:pt idx="49">
                  <c:v>1.8626909875347444E-2</c:v>
                </c:pt>
                <c:pt idx="51">
                  <c:v>5.689195402275888E-2</c:v>
                </c:pt>
                <c:pt idx="52">
                  <c:v>5.6524111842638114E-2</c:v>
                </c:pt>
                <c:pt idx="53">
                  <c:v>4.9964434122437449E-3</c:v>
                </c:pt>
                <c:pt idx="54">
                  <c:v>4.5401993508686362E-3</c:v>
                </c:pt>
                <c:pt idx="55">
                  <c:v>5.84498435495375E-2</c:v>
                </c:pt>
                <c:pt idx="56">
                  <c:v>5.7869577744105408E-2</c:v>
                </c:pt>
                <c:pt idx="57">
                  <c:v>4.597621237389494E-3</c:v>
                </c:pt>
                <c:pt idx="58">
                  <c:v>4.6710185693330172E-3</c:v>
                </c:pt>
                <c:pt idx="59">
                  <c:v>5.8665607802081098E-2</c:v>
                </c:pt>
                <c:pt idx="60">
                  <c:v>5.991285070009341E-2</c:v>
                </c:pt>
                <c:pt idx="61">
                  <c:v>4.7245554181045007E-3</c:v>
                </c:pt>
                <c:pt idx="62">
                  <c:v>4.5353628688345844E-3</c:v>
                </c:pt>
                <c:pt idx="64">
                  <c:v>2.7129698830489254E-2</c:v>
                </c:pt>
                <c:pt idx="65">
                  <c:v>2.8002617428182688E-2</c:v>
                </c:pt>
                <c:pt idx="67">
                  <c:v>2.9424588762437157E-2</c:v>
                </c:pt>
                <c:pt idx="68">
                  <c:v>4.8061820048017581E-2</c:v>
                </c:pt>
                <c:pt idx="69">
                  <c:v>5.0006930100878984E-2</c:v>
                </c:pt>
                <c:pt idx="78">
                  <c:v>3.0899981799793117E-2</c:v>
                </c:pt>
                <c:pt idx="79">
                  <c:v>2.2412655034877989E-2</c:v>
                </c:pt>
                <c:pt idx="80">
                  <c:v>2.0973309362662149E-2</c:v>
                </c:pt>
                <c:pt idx="81">
                  <c:v>1.8501055302846226E-2</c:v>
                </c:pt>
                <c:pt idx="82">
                  <c:v>3.1545963298863847E-2</c:v>
                </c:pt>
                <c:pt idx="83">
                  <c:v>3.0284720150453789E-2</c:v>
                </c:pt>
                <c:pt idx="84">
                  <c:v>4.623196410997113E-2</c:v>
                </c:pt>
                <c:pt idx="85">
                  <c:v>4.5037442585382871E-2</c:v>
                </c:pt>
                <c:pt idx="88">
                  <c:v>2.0585272219704409E-2</c:v>
                </c:pt>
                <c:pt idx="89">
                  <c:v>2.2995455805132306E-2</c:v>
                </c:pt>
                <c:pt idx="90">
                  <c:v>4.5921670370780238E-2</c:v>
                </c:pt>
                <c:pt idx="91">
                  <c:v>4.5794411301677364E-2</c:v>
                </c:pt>
                <c:pt idx="92">
                  <c:v>4.6749648472028525E-2</c:v>
                </c:pt>
                <c:pt idx="93">
                  <c:v>4.6272071028253543E-2</c:v>
                </c:pt>
                <c:pt idx="94">
                  <c:v>3.8690997497990965E-3</c:v>
                </c:pt>
                <c:pt idx="95">
                  <c:v>5.1018608280400607E-3</c:v>
                </c:pt>
                <c:pt idx="96">
                  <c:v>2.4960239379389383E-2</c:v>
                </c:pt>
                <c:pt idx="97">
                  <c:v>2.6215685949896341E-2</c:v>
                </c:pt>
                <c:pt idx="98">
                  <c:v>3.0463116979969684E-2</c:v>
                </c:pt>
                <c:pt idx="99">
                  <c:v>3.1835983140387124E-2</c:v>
                </c:pt>
                <c:pt idx="101">
                  <c:v>4.5882347433809444E-2</c:v>
                </c:pt>
                <c:pt idx="102">
                  <c:v>5.0570680883792636E-2</c:v>
                </c:pt>
                <c:pt idx="103">
                  <c:v>4.9269492239176982E-2</c:v>
                </c:pt>
                <c:pt idx="104">
                  <c:v>5.0168418626107145E-2</c:v>
                </c:pt>
                <c:pt idx="105">
                  <c:v>5.8727770058805426E-3</c:v>
                </c:pt>
                <c:pt idx="106">
                  <c:v>6.4326981059498597E-3</c:v>
                </c:pt>
                <c:pt idx="107">
                  <c:v>6.5551344020342614E-2</c:v>
                </c:pt>
                <c:pt idx="108">
                  <c:v>6.5540211721893046E-2</c:v>
                </c:pt>
                <c:pt idx="109">
                  <c:v>3.0406420504708442E-2</c:v>
                </c:pt>
                <c:pt idx="110">
                  <c:v>3.0787108219082263E-2</c:v>
                </c:pt>
                <c:pt idx="111">
                  <c:v>2.6375996542175251E-2</c:v>
                </c:pt>
                <c:pt idx="112">
                  <c:v>2.9050998914016347E-2</c:v>
                </c:pt>
              </c:numCache>
            </c:numRef>
          </c:xVal>
          <c:yVal>
            <c:numRef>
              <c:f>'SAME R Results'!$CM$3:$CM$115</c:f>
              <c:numCache>
                <c:formatCode>General</c:formatCode>
                <c:ptCount val="113"/>
                <c:pt idx="0">
                  <c:v>3.6474673145305288E-2</c:v>
                </c:pt>
                <c:pt idx="1">
                  <c:v>3.6325575930246212E-2</c:v>
                </c:pt>
                <c:pt idx="2">
                  <c:v>2.0410251144542601E-2</c:v>
                </c:pt>
                <c:pt idx="3">
                  <c:v>2.8993357454059898E-2</c:v>
                </c:pt>
                <c:pt idx="4">
                  <c:v>3.4853850095922234E-2</c:v>
                </c:pt>
                <c:pt idx="5">
                  <c:v>3.6968546838285758E-2</c:v>
                </c:pt>
                <c:pt idx="6">
                  <c:v>3.5935600032160911E-2</c:v>
                </c:pt>
                <c:pt idx="11">
                  <c:v>2.1988858698260273E-2</c:v>
                </c:pt>
                <c:pt idx="13">
                  <c:v>2.6428476894092549E-2</c:v>
                </c:pt>
                <c:pt idx="14">
                  <c:v>2.7355694976311538E-2</c:v>
                </c:pt>
                <c:pt idx="15">
                  <c:v>3.2451687661120096E-2</c:v>
                </c:pt>
                <c:pt idx="16">
                  <c:v>3.2815186569133112E-2</c:v>
                </c:pt>
                <c:pt idx="17">
                  <c:v>3.0607152670349733E-2</c:v>
                </c:pt>
                <c:pt idx="18">
                  <c:v>3.0297409236764994E-2</c:v>
                </c:pt>
                <c:pt idx="20">
                  <c:v>3.32123064989025E-2</c:v>
                </c:pt>
                <c:pt idx="21">
                  <c:v>3.4405043016007122E-2</c:v>
                </c:pt>
                <c:pt idx="22">
                  <c:v>3.0694749630656319E-2</c:v>
                </c:pt>
                <c:pt idx="23">
                  <c:v>2.9871795112720353E-2</c:v>
                </c:pt>
                <c:pt idx="24">
                  <c:v>3.3826477741329367E-2</c:v>
                </c:pt>
                <c:pt idx="25">
                  <c:v>2.7689566236748064E-2</c:v>
                </c:pt>
                <c:pt idx="26">
                  <c:v>2.770117210271078E-2</c:v>
                </c:pt>
                <c:pt idx="27">
                  <c:v>2.80409938319751E-2</c:v>
                </c:pt>
                <c:pt idx="28">
                  <c:v>3.1702446440490251E-2</c:v>
                </c:pt>
                <c:pt idx="29">
                  <c:v>3.4706741022678456E-2</c:v>
                </c:pt>
                <c:pt idx="30">
                  <c:v>3.4490007092545627E-2</c:v>
                </c:pt>
                <c:pt idx="31">
                  <c:v>3.0550936325312014E-2</c:v>
                </c:pt>
                <c:pt idx="33">
                  <c:v>4.7439301101104864E-2</c:v>
                </c:pt>
                <c:pt idx="34">
                  <c:v>2.9772658351645803E-2</c:v>
                </c:pt>
                <c:pt idx="40">
                  <c:v>3.2549022484673361E-2</c:v>
                </c:pt>
                <c:pt idx="41">
                  <c:v>3.7127759836464547E-2</c:v>
                </c:pt>
                <c:pt idx="42">
                  <c:v>3.550349974789041E-2</c:v>
                </c:pt>
                <c:pt idx="43">
                  <c:v>3.2446875249857704E-2</c:v>
                </c:pt>
                <c:pt idx="45">
                  <c:v>3.4936315927614141E-2</c:v>
                </c:pt>
                <c:pt idx="46">
                  <c:v>3.4705972021085954E-2</c:v>
                </c:pt>
                <c:pt idx="47">
                  <c:v>3.2056243404770396E-2</c:v>
                </c:pt>
                <c:pt idx="48">
                  <c:v>3.5501588885370736E-2</c:v>
                </c:pt>
                <c:pt idx="49">
                  <c:v>3.4263202936463177E-2</c:v>
                </c:pt>
                <c:pt idx="51">
                  <c:v>2.9127729173865385E-2</c:v>
                </c:pt>
                <c:pt idx="52">
                  <c:v>2.9105328195547231E-2</c:v>
                </c:pt>
                <c:pt idx="53">
                  <c:v>2.0081180143113744E-2</c:v>
                </c:pt>
                <c:pt idx="54">
                  <c:v>1.8737837849237843E-2</c:v>
                </c:pt>
                <c:pt idx="55">
                  <c:v>2.929457975941771E-2</c:v>
                </c:pt>
                <c:pt idx="56">
                  <c:v>2.9274870450336082E-2</c:v>
                </c:pt>
                <c:pt idx="57">
                  <c:v>1.8992864421797373E-2</c:v>
                </c:pt>
                <c:pt idx="58">
                  <c:v>1.9393567644119859E-2</c:v>
                </c:pt>
                <c:pt idx="59">
                  <c:v>2.9331836379530463E-2</c:v>
                </c:pt>
                <c:pt idx="60">
                  <c:v>2.9507601227128227E-2</c:v>
                </c:pt>
                <c:pt idx="61">
                  <c:v>1.9210829485215231E-2</c:v>
                </c:pt>
                <c:pt idx="62">
                  <c:v>1.8996434874645505E-2</c:v>
                </c:pt>
                <c:pt idx="64">
                  <c:v>3.7155848502301053E-2</c:v>
                </c:pt>
                <c:pt idx="65">
                  <c:v>3.8241893912054584E-2</c:v>
                </c:pt>
                <c:pt idx="67">
                  <c:v>3.613825237492406E-2</c:v>
                </c:pt>
                <c:pt idx="68">
                  <c:v>3.4828289751823602E-2</c:v>
                </c:pt>
                <c:pt idx="69">
                  <c:v>3.4494962911374744E-2</c:v>
                </c:pt>
                <c:pt idx="78">
                  <c:v>3.8762293814106064E-2</c:v>
                </c:pt>
                <c:pt idx="79">
                  <c:v>4.0960478988366078E-2</c:v>
                </c:pt>
                <c:pt idx="80">
                  <c:v>3.7033329392250972E-2</c:v>
                </c:pt>
                <c:pt idx="81">
                  <c:v>3.5804107773837288E-2</c:v>
                </c:pt>
                <c:pt idx="82">
                  <c:v>3.0173965984118589E-2</c:v>
                </c:pt>
                <c:pt idx="83">
                  <c:v>2.7173950395280269E-2</c:v>
                </c:pt>
                <c:pt idx="84">
                  <c:v>2.9863245582978343E-2</c:v>
                </c:pt>
                <c:pt idx="85">
                  <c:v>3.0502607650178828E-2</c:v>
                </c:pt>
                <c:pt idx="88">
                  <c:v>3.2716229222399286E-2</c:v>
                </c:pt>
                <c:pt idx="89">
                  <c:v>3.2200220527640336E-2</c:v>
                </c:pt>
                <c:pt idx="90">
                  <c:v>2.8724451584369801E-2</c:v>
                </c:pt>
                <c:pt idx="91">
                  <c:v>2.8742320322663092E-2</c:v>
                </c:pt>
                <c:pt idx="92">
                  <c:v>3.3564307200940724E-2</c:v>
                </c:pt>
                <c:pt idx="93">
                  <c:v>3.1090030277124064E-2</c:v>
                </c:pt>
                <c:pt idx="94">
                  <c:v>1.6292626409072614E-2</c:v>
                </c:pt>
                <c:pt idx="95">
                  <c:v>2.0426946963692932E-2</c:v>
                </c:pt>
                <c:pt idx="96">
                  <c:v>4.3284807245664844E-2</c:v>
                </c:pt>
                <c:pt idx="97">
                  <c:v>4.2021161295630868E-2</c:v>
                </c:pt>
                <c:pt idx="98">
                  <c:v>3.9727881450433204E-2</c:v>
                </c:pt>
                <c:pt idx="99">
                  <c:v>4.0362711070848795E-2</c:v>
                </c:pt>
                <c:pt idx="101">
                  <c:v>2.9279829758068268E-2</c:v>
                </c:pt>
                <c:pt idx="102">
                  <c:v>2.8532280276545557E-2</c:v>
                </c:pt>
                <c:pt idx="103">
                  <c:v>2.8432251960285537E-2</c:v>
                </c:pt>
                <c:pt idx="104">
                  <c:v>2.8498923729618431E-2</c:v>
                </c:pt>
                <c:pt idx="105">
                  <c:v>2.2357195411544878E-2</c:v>
                </c:pt>
                <c:pt idx="106">
                  <c:v>2.4039607061326192E-2</c:v>
                </c:pt>
                <c:pt idx="107">
                  <c:v>4.4827524993743983E-2</c:v>
                </c:pt>
                <c:pt idx="108">
                  <c:v>4.2501922569073425E-2</c:v>
                </c:pt>
                <c:pt idx="109">
                  <c:v>3.6074243800038569E-2</c:v>
                </c:pt>
                <c:pt idx="110">
                  <c:v>3.5084392047817249E-2</c:v>
                </c:pt>
                <c:pt idx="111">
                  <c:v>4.1310703596435322E-2</c:v>
                </c:pt>
                <c:pt idx="112">
                  <c:v>3.8200174530760529E-2</c:v>
                </c:pt>
              </c:numCache>
            </c:numRef>
          </c:yVal>
          <c:smooth val="0"/>
        </c:ser>
        <c:dLbls>
          <c:showLegendKey val="0"/>
          <c:showVal val="0"/>
          <c:showCatName val="0"/>
          <c:showSerName val="0"/>
          <c:showPercent val="0"/>
          <c:showBubbleSize val="0"/>
        </c:dLbls>
        <c:axId val="328344704"/>
        <c:axId val="328346240"/>
      </c:scatterChart>
      <c:valAx>
        <c:axId val="328344704"/>
        <c:scaling>
          <c:orientation val="minMax"/>
        </c:scaling>
        <c:delete val="0"/>
        <c:axPos val="b"/>
        <c:numFmt formatCode="General" sourceLinked="1"/>
        <c:majorTickMark val="out"/>
        <c:minorTickMark val="none"/>
        <c:tickLblPos val="nextTo"/>
        <c:crossAx val="328346240"/>
        <c:crosses val="autoZero"/>
        <c:crossBetween val="midCat"/>
      </c:valAx>
      <c:valAx>
        <c:axId val="328346240"/>
        <c:scaling>
          <c:orientation val="minMax"/>
        </c:scaling>
        <c:delete val="0"/>
        <c:axPos val="l"/>
        <c:majorGridlines/>
        <c:numFmt formatCode="General" sourceLinked="1"/>
        <c:majorTickMark val="out"/>
        <c:minorTickMark val="none"/>
        <c:tickLblPos val="nextTo"/>
        <c:crossAx val="328344704"/>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Mass 1</c:v>
          </c:tx>
          <c:spPr>
            <a:ln w="28575">
              <a:noFill/>
            </a:ln>
          </c:spPr>
          <c:xVal>
            <c:numRef>
              <c:f>'SAME R Results'!$BG$3:$BG$115</c:f>
              <c:numCache>
                <c:formatCode>0.00</c:formatCode>
                <c:ptCount val="113"/>
                <c:pt idx="0">
                  <c:v>1.0696964473380586</c:v>
                </c:pt>
                <c:pt idx="1">
                  <c:v>0.55112516095124597</c:v>
                </c:pt>
                <c:pt idx="2">
                  <c:v>9.5508775000000018E-2</c:v>
                </c:pt>
                <c:pt idx="3">
                  <c:v>1.2736203285674045E-2</c:v>
                </c:pt>
                <c:pt idx="4">
                  <c:v>8.4533912500000009E-3</c:v>
                </c:pt>
                <c:pt idx="5">
                  <c:v>0.89485197548974349</c:v>
                </c:pt>
                <c:pt idx="6">
                  <c:v>2.9595494723852811</c:v>
                </c:pt>
                <c:pt idx="11">
                  <c:v>3.5698112500000004E-2</c:v>
                </c:pt>
                <c:pt idx="13">
                  <c:v>1.5548875E-2</c:v>
                </c:pt>
                <c:pt idx="14">
                  <c:v>1.6491112499999998E-2</c:v>
                </c:pt>
                <c:pt idx="15">
                  <c:v>1.7566079941830108</c:v>
                </c:pt>
                <c:pt idx="16">
                  <c:v>1.6285067010076788</c:v>
                </c:pt>
                <c:pt idx="17">
                  <c:v>3.5712096645498645</c:v>
                </c:pt>
                <c:pt idx="18">
                  <c:v>3.5636310447866641</c:v>
                </c:pt>
                <c:pt idx="20">
                  <c:v>2.0294399999999994E-2</c:v>
                </c:pt>
                <c:pt idx="21">
                  <c:v>2.0225712499999996E-2</c:v>
                </c:pt>
                <c:pt idx="22">
                  <c:v>0.67263800000000007</c:v>
                </c:pt>
                <c:pt idx="23">
                  <c:v>0.83144025000000021</c:v>
                </c:pt>
                <c:pt idx="24">
                  <c:v>1.110891841851543</c:v>
                </c:pt>
                <c:pt idx="25">
                  <c:v>1.439965250255568</c:v>
                </c:pt>
                <c:pt idx="26">
                  <c:v>2.1667359078756063</c:v>
                </c:pt>
                <c:pt idx="27">
                  <c:v>2.090487764934887</c:v>
                </c:pt>
                <c:pt idx="28">
                  <c:v>2.4580520411852764</c:v>
                </c:pt>
                <c:pt idx="29">
                  <c:v>2.0860913430256596</c:v>
                </c:pt>
                <c:pt idx="30">
                  <c:v>5.3242748265894715</c:v>
                </c:pt>
                <c:pt idx="31">
                  <c:v>3.6343776450094105</c:v>
                </c:pt>
                <c:pt idx="33">
                  <c:v>1.2398338874999999</c:v>
                </c:pt>
                <c:pt idx="34">
                  <c:v>0.42801485499999992</c:v>
                </c:pt>
                <c:pt idx="40">
                  <c:v>8.7509300000000075E-3</c:v>
                </c:pt>
                <c:pt idx="41">
                  <c:v>1.0860471250000003E-2</c:v>
                </c:pt>
                <c:pt idx="42">
                  <c:v>0.94646110113328596</c:v>
                </c:pt>
                <c:pt idx="43">
                  <c:v>1.1349477109383741</c:v>
                </c:pt>
                <c:pt idx="44">
                  <c:v>1.9309993749999994E-2</c:v>
                </c:pt>
                <c:pt idx="45">
                  <c:v>2.264486644736842E-2</c:v>
                </c:pt>
                <c:pt idx="46">
                  <c:v>2.1549243364622712</c:v>
                </c:pt>
                <c:pt idx="47">
                  <c:v>2.3384242847501331</c:v>
                </c:pt>
                <c:pt idx="48">
                  <c:v>2.0412434999999996E-2</c:v>
                </c:pt>
                <c:pt idx="49">
                  <c:v>3.0681621249999996E-2</c:v>
                </c:pt>
                <c:pt idx="51">
                  <c:v>0.37782676125000003</c:v>
                </c:pt>
                <c:pt idx="52">
                  <c:v>0.35328301625000003</c:v>
                </c:pt>
                <c:pt idx="53">
                  <c:v>2.916339250000001E-2</c:v>
                </c:pt>
                <c:pt idx="54">
                  <c:v>2.6176457499999993E-2</c:v>
                </c:pt>
                <c:pt idx="55">
                  <c:v>0.83338176374999995</c:v>
                </c:pt>
                <c:pt idx="56">
                  <c:v>0.71648777375000006</c:v>
                </c:pt>
                <c:pt idx="57">
                  <c:v>6.3636763749999992E-2</c:v>
                </c:pt>
                <c:pt idx="58">
                  <c:v>6.1359396249999996E-2</c:v>
                </c:pt>
                <c:pt idx="59">
                  <c:v>0.57877333999999991</c:v>
                </c:pt>
                <c:pt idx="60">
                  <c:v>0.53201655000000003</c:v>
                </c:pt>
                <c:pt idx="61">
                  <c:v>4.9652081250000007E-2</c:v>
                </c:pt>
                <c:pt idx="62">
                  <c:v>4.8511509999999994E-2</c:v>
                </c:pt>
                <c:pt idx="64">
                  <c:v>1.1490242007152689</c:v>
                </c:pt>
                <c:pt idx="65">
                  <c:v>1.1056894740415859</c:v>
                </c:pt>
                <c:pt idx="66">
                  <c:v>2.5276182500000008E-2</c:v>
                </c:pt>
                <c:pt idx="67">
                  <c:v>3.3126834999999993E-2</c:v>
                </c:pt>
                <c:pt idx="68">
                  <c:v>2.9864826158994506</c:v>
                </c:pt>
                <c:pt idx="69">
                  <c:v>2.6084359550507075</c:v>
                </c:pt>
                <c:pt idx="73">
                  <c:v>7.6295000000003999E-5</c:v>
                </c:pt>
                <c:pt idx="74">
                  <c:v>2.4795624999999349E-4</c:v>
                </c:pt>
                <c:pt idx="76">
                  <c:v>0</c:v>
                </c:pt>
                <c:pt idx="77">
                  <c:v>0</c:v>
                </c:pt>
                <c:pt idx="78">
                  <c:v>1.8482212499999998E-2</c:v>
                </c:pt>
                <c:pt idx="79">
                  <c:v>1.8428809999999997E-2</c:v>
                </c:pt>
                <c:pt idx="80">
                  <c:v>2.5978081250000007E-2</c:v>
                </c:pt>
                <c:pt idx="81">
                  <c:v>3.2737551785714282E-2</c:v>
                </c:pt>
                <c:pt idx="82">
                  <c:v>0.12644649917556822</c:v>
                </c:pt>
                <c:pt idx="83">
                  <c:v>0.12806541949514919</c:v>
                </c:pt>
                <c:pt idx="84">
                  <c:v>9.7846942499999978E-2</c:v>
                </c:pt>
                <c:pt idx="85">
                  <c:v>9.7663875000000039E-2</c:v>
                </c:pt>
                <c:pt idx="88">
                  <c:v>0.13666694807136534</c:v>
                </c:pt>
                <c:pt idx="89">
                  <c:v>0.13460114595910688</c:v>
                </c:pt>
                <c:pt idx="90">
                  <c:v>0.18782679496753252</c:v>
                </c:pt>
                <c:pt idx="91">
                  <c:v>0.17208094874999999</c:v>
                </c:pt>
                <c:pt idx="92">
                  <c:v>1.5494310166508976</c:v>
                </c:pt>
                <c:pt idx="93">
                  <c:v>1.5156538815916414</c:v>
                </c:pt>
                <c:pt idx="94">
                  <c:v>1.4903987499999997E-2</c:v>
                </c:pt>
                <c:pt idx="95">
                  <c:v>1.85432325E-2</c:v>
                </c:pt>
                <c:pt idx="96">
                  <c:v>5.7025892499999987E-2</c:v>
                </c:pt>
                <c:pt idx="97">
                  <c:v>5.8727256249999978E-2</c:v>
                </c:pt>
                <c:pt idx="98">
                  <c:v>0.14265442249999999</c:v>
                </c:pt>
                <c:pt idx="99">
                  <c:v>0.12664430398809529</c:v>
                </c:pt>
                <c:pt idx="101">
                  <c:v>1.2594530999111959</c:v>
                </c:pt>
                <c:pt idx="102">
                  <c:v>1.2240901585401425</c:v>
                </c:pt>
                <c:pt idx="103">
                  <c:v>1.8460594643041344</c:v>
                </c:pt>
                <c:pt idx="104">
                  <c:v>1.5596775845127868</c:v>
                </c:pt>
                <c:pt idx="105">
                  <c:v>9.2544512499999967E-3</c:v>
                </c:pt>
                <c:pt idx="106">
                  <c:v>9.056092499999998E-3</c:v>
                </c:pt>
                <c:pt idx="107">
                  <c:v>0.20453255250000008</c:v>
                </c:pt>
                <c:pt idx="108">
                  <c:v>0.17888259500000001</c:v>
                </c:pt>
                <c:pt idx="109">
                  <c:v>0.76668107279214215</c:v>
                </c:pt>
                <c:pt idx="110">
                  <c:v>0.76453624454255564</c:v>
                </c:pt>
                <c:pt idx="111">
                  <c:v>0.11017607625</c:v>
                </c:pt>
                <c:pt idx="112">
                  <c:v>0.12251278875</c:v>
                </c:pt>
              </c:numCache>
            </c:numRef>
          </c:xVal>
          <c:yVal>
            <c:numRef>
              <c:f>'SAME R Results'!$CL$3:$CL$115</c:f>
              <c:numCache>
                <c:formatCode>General</c:formatCode>
                <c:ptCount val="113"/>
                <c:pt idx="0">
                  <c:v>4.5800907940281833E-2</c:v>
                </c:pt>
                <c:pt idx="1">
                  <c:v>5.6355965833294636E-2</c:v>
                </c:pt>
                <c:pt idx="2">
                  <c:v>5.0656448445166339E-3</c:v>
                </c:pt>
                <c:pt idx="3">
                  <c:v>2.6860098916504257E-2</c:v>
                </c:pt>
                <c:pt idx="4">
                  <c:v>1.7580323778111324E-2</c:v>
                </c:pt>
                <c:pt idx="5">
                  <c:v>2.587035737676659E-2</c:v>
                </c:pt>
                <c:pt idx="6">
                  <c:v>4.0928492514725141E-2</c:v>
                </c:pt>
                <c:pt idx="11">
                  <c:v>5.4389951059230753E-3</c:v>
                </c:pt>
                <c:pt idx="13">
                  <c:v>7.1092274837766751E-3</c:v>
                </c:pt>
                <c:pt idx="14">
                  <c:v>7.4205896353946449E-3</c:v>
                </c:pt>
                <c:pt idx="15">
                  <c:v>5.0426431192583235E-2</c:v>
                </c:pt>
                <c:pt idx="16">
                  <c:v>5.2920882919774898E-2</c:v>
                </c:pt>
                <c:pt idx="17">
                  <c:v>5.0159458022788601E-2</c:v>
                </c:pt>
                <c:pt idx="18">
                  <c:v>5.0723101237246937E-2</c:v>
                </c:pt>
                <c:pt idx="20">
                  <c:v>2.181038576978761E-2</c:v>
                </c:pt>
                <c:pt idx="21">
                  <c:v>2.3614929480564151E-2</c:v>
                </c:pt>
                <c:pt idx="22">
                  <c:v>2.647077952050016E-2</c:v>
                </c:pt>
                <c:pt idx="23">
                  <c:v>3.4662181268178341E-2</c:v>
                </c:pt>
                <c:pt idx="24">
                  <c:v>2.7171582249812153E-2</c:v>
                </c:pt>
                <c:pt idx="25">
                  <c:v>3.805459430946375E-2</c:v>
                </c:pt>
                <c:pt idx="26">
                  <c:v>3.6280313649873261E-2</c:v>
                </c:pt>
                <c:pt idx="27">
                  <c:v>3.7127131896776688E-2</c:v>
                </c:pt>
                <c:pt idx="28">
                  <c:v>6.3948829594554252E-2</c:v>
                </c:pt>
                <c:pt idx="29">
                  <c:v>6.9499832907222073E-2</c:v>
                </c:pt>
                <c:pt idx="30">
                  <c:v>6.4809114333900728E-2</c:v>
                </c:pt>
                <c:pt idx="31">
                  <c:v>4.5919230664976378E-2</c:v>
                </c:pt>
                <c:pt idx="33">
                  <c:v>3.0505224161962184E-2</c:v>
                </c:pt>
                <c:pt idx="34">
                  <c:v>5.3087736186882284E-2</c:v>
                </c:pt>
                <c:pt idx="40">
                  <c:v>1.4330987190429224E-2</c:v>
                </c:pt>
                <c:pt idx="41">
                  <c:v>2.0664828082376577E-2</c:v>
                </c:pt>
                <c:pt idx="42">
                  <c:v>2.3509816485117279E-2</c:v>
                </c:pt>
                <c:pt idx="43">
                  <c:v>2.8887153464732751E-2</c:v>
                </c:pt>
                <c:pt idx="45">
                  <c:v>2.3406983722864129E-2</c:v>
                </c:pt>
                <c:pt idx="46">
                  <c:v>2.9223323086867925E-2</c:v>
                </c:pt>
                <c:pt idx="47">
                  <c:v>3.3179992732663081E-2</c:v>
                </c:pt>
                <c:pt idx="48">
                  <c:v>1.6731465020933003E-2</c:v>
                </c:pt>
                <c:pt idx="49">
                  <c:v>1.8626909875347444E-2</c:v>
                </c:pt>
                <c:pt idx="51">
                  <c:v>5.689195402275888E-2</c:v>
                </c:pt>
                <c:pt idx="52">
                  <c:v>5.6524111842638114E-2</c:v>
                </c:pt>
                <c:pt idx="53">
                  <c:v>4.9964434122437449E-3</c:v>
                </c:pt>
                <c:pt idx="54">
                  <c:v>4.5401993508686362E-3</c:v>
                </c:pt>
                <c:pt idx="55">
                  <c:v>5.84498435495375E-2</c:v>
                </c:pt>
                <c:pt idx="56">
                  <c:v>5.7869577744105408E-2</c:v>
                </c:pt>
                <c:pt idx="57">
                  <c:v>4.597621237389494E-3</c:v>
                </c:pt>
                <c:pt idx="58">
                  <c:v>4.6710185693330172E-3</c:v>
                </c:pt>
                <c:pt idx="59">
                  <c:v>5.8665607802081098E-2</c:v>
                </c:pt>
                <c:pt idx="60">
                  <c:v>5.991285070009341E-2</c:v>
                </c:pt>
                <c:pt idx="61">
                  <c:v>4.7245554181045007E-3</c:v>
                </c:pt>
                <c:pt idx="62">
                  <c:v>4.5353628688345844E-3</c:v>
                </c:pt>
                <c:pt idx="64">
                  <c:v>2.7129698830489254E-2</c:v>
                </c:pt>
                <c:pt idx="65">
                  <c:v>2.8002617428182688E-2</c:v>
                </c:pt>
                <c:pt idx="67">
                  <c:v>2.9424588762437157E-2</c:v>
                </c:pt>
                <c:pt idx="68">
                  <c:v>4.8061820048017581E-2</c:v>
                </c:pt>
                <c:pt idx="69">
                  <c:v>5.0006930100878984E-2</c:v>
                </c:pt>
                <c:pt idx="78">
                  <c:v>3.0899981799793117E-2</c:v>
                </c:pt>
                <c:pt idx="79">
                  <c:v>2.2412655034877989E-2</c:v>
                </c:pt>
                <c:pt idx="80">
                  <c:v>2.0973309362662149E-2</c:v>
                </c:pt>
                <c:pt idx="81">
                  <c:v>1.8501055302846226E-2</c:v>
                </c:pt>
                <c:pt idx="82">
                  <c:v>3.1545963298863847E-2</c:v>
                </c:pt>
                <c:pt idx="83">
                  <c:v>3.0284720150453789E-2</c:v>
                </c:pt>
                <c:pt idx="84">
                  <c:v>4.623196410997113E-2</c:v>
                </c:pt>
                <c:pt idx="85">
                  <c:v>4.5037442585382871E-2</c:v>
                </c:pt>
                <c:pt idx="88">
                  <c:v>2.0585272219704409E-2</c:v>
                </c:pt>
                <c:pt idx="89">
                  <c:v>2.2995455805132306E-2</c:v>
                </c:pt>
                <c:pt idx="90">
                  <c:v>4.5921670370780238E-2</c:v>
                </c:pt>
                <c:pt idx="91">
                  <c:v>4.5794411301677364E-2</c:v>
                </c:pt>
                <c:pt idx="92">
                  <c:v>4.6749648472028525E-2</c:v>
                </c:pt>
                <c:pt idx="93">
                  <c:v>4.6272071028253543E-2</c:v>
                </c:pt>
                <c:pt idx="94">
                  <c:v>3.8690997497990965E-3</c:v>
                </c:pt>
                <c:pt idx="95">
                  <c:v>5.1018608280400607E-3</c:v>
                </c:pt>
                <c:pt idx="96">
                  <c:v>2.4960239379389383E-2</c:v>
                </c:pt>
                <c:pt idx="97">
                  <c:v>2.6215685949896341E-2</c:v>
                </c:pt>
                <c:pt idx="98">
                  <c:v>3.0463116979969684E-2</c:v>
                </c:pt>
                <c:pt idx="99">
                  <c:v>3.1835983140387124E-2</c:v>
                </c:pt>
                <c:pt idx="101">
                  <c:v>4.5882347433809444E-2</c:v>
                </c:pt>
                <c:pt idx="102">
                  <c:v>5.0570680883792636E-2</c:v>
                </c:pt>
                <c:pt idx="103">
                  <c:v>4.9269492239176982E-2</c:v>
                </c:pt>
                <c:pt idx="104">
                  <c:v>5.0168418626107145E-2</c:v>
                </c:pt>
                <c:pt idx="105">
                  <c:v>5.8727770058805426E-3</c:v>
                </c:pt>
                <c:pt idx="106">
                  <c:v>6.4326981059498597E-3</c:v>
                </c:pt>
                <c:pt idx="107">
                  <c:v>6.5551344020342614E-2</c:v>
                </c:pt>
                <c:pt idx="108">
                  <c:v>6.5540211721893046E-2</c:v>
                </c:pt>
                <c:pt idx="109">
                  <c:v>3.0406420504708442E-2</c:v>
                </c:pt>
                <c:pt idx="110">
                  <c:v>3.0787108219082263E-2</c:v>
                </c:pt>
                <c:pt idx="111">
                  <c:v>2.6375996542175251E-2</c:v>
                </c:pt>
                <c:pt idx="112">
                  <c:v>2.9050998914016347E-2</c:v>
                </c:pt>
              </c:numCache>
            </c:numRef>
          </c:yVal>
          <c:smooth val="0"/>
        </c:ser>
        <c:ser>
          <c:idx val="1"/>
          <c:order val="1"/>
          <c:tx>
            <c:v>Mass 2</c:v>
          </c:tx>
          <c:spPr>
            <a:ln w="28575">
              <a:noFill/>
            </a:ln>
          </c:spPr>
          <c:xVal>
            <c:numRef>
              <c:f>'SAME R Results'!$BG$3:$BG$115</c:f>
              <c:numCache>
                <c:formatCode>0.00</c:formatCode>
                <c:ptCount val="113"/>
                <c:pt idx="0">
                  <c:v>1.0696964473380586</c:v>
                </c:pt>
                <c:pt idx="1">
                  <c:v>0.55112516095124597</c:v>
                </c:pt>
                <c:pt idx="2">
                  <c:v>9.5508775000000018E-2</c:v>
                </c:pt>
                <c:pt idx="3">
                  <c:v>1.2736203285674045E-2</c:v>
                </c:pt>
                <c:pt idx="4">
                  <c:v>8.4533912500000009E-3</c:v>
                </c:pt>
                <c:pt idx="5">
                  <c:v>0.89485197548974349</c:v>
                </c:pt>
                <c:pt idx="6">
                  <c:v>2.9595494723852811</c:v>
                </c:pt>
                <c:pt idx="11">
                  <c:v>3.5698112500000004E-2</c:v>
                </c:pt>
                <c:pt idx="13">
                  <c:v>1.5548875E-2</c:v>
                </c:pt>
                <c:pt idx="14">
                  <c:v>1.6491112499999998E-2</c:v>
                </c:pt>
                <c:pt idx="15">
                  <c:v>1.7566079941830108</c:v>
                </c:pt>
                <c:pt idx="16">
                  <c:v>1.6285067010076788</c:v>
                </c:pt>
                <c:pt idx="17">
                  <c:v>3.5712096645498645</c:v>
                </c:pt>
                <c:pt idx="18">
                  <c:v>3.5636310447866641</c:v>
                </c:pt>
                <c:pt idx="20">
                  <c:v>2.0294399999999994E-2</c:v>
                </c:pt>
                <c:pt idx="21">
                  <c:v>2.0225712499999996E-2</c:v>
                </c:pt>
                <c:pt idx="22">
                  <c:v>0.67263800000000007</c:v>
                </c:pt>
                <c:pt idx="23">
                  <c:v>0.83144025000000021</c:v>
                </c:pt>
                <c:pt idx="24">
                  <c:v>1.110891841851543</c:v>
                </c:pt>
                <c:pt idx="25">
                  <c:v>1.439965250255568</c:v>
                </c:pt>
                <c:pt idx="26">
                  <c:v>2.1667359078756063</c:v>
                </c:pt>
                <c:pt idx="27">
                  <c:v>2.090487764934887</c:v>
                </c:pt>
                <c:pt idx="28">
                  <c:v>2.4580520411852764</c:v>
                </c:pt>
                <c:pt idx="29">
                  <c:v>2.0860913430256596</c:v>
                </c:pt>
                <c:pt idx="30">
                  <c:v>5.3242748265894715</c:v>
                </c:pt>
                <c:pt idx="31">
                  <c:v>3.6343776450094105</c:v>
                </c:pt>
                <c:pt idx="33">
                  <c:v>1.2398338874999999</c:v>
                </c:pt>
                <c:pt idx="34">
                  <c:v>0.42801485499999992</c:v>
                </c:pt>
                <c:pt idx="40">
                  <c:v>8.7509300000000075E-3</c:v>
                </c:pt>
                <c:pt idx="41">
                  <c:v>1.0860471250000003E-2</c:v>
                </c:pt>
                <c:pt idx="42">
                  <c:v>0.94646110113328596</c:v>
                </c:pt>
                <c:pt idx="43">
                  <c:v>1.1349477109383741</c:v>
                </c:pt>
                <c:pt idx="44">
                  <c:v>1.9309993749999994E-2</c:v>
                </c:pt>
                <c:pt idx="45">
                  <c:v>2.264486644736842E-2</c:v>
                </c:pt>
                <c:pt idx="46">
                  <c:v>2.1549243364622712</c:v>
                </c:pt>
                <c:pt idx="47">
                  <c:v>2.3384242847501331</c:v>
                </c:pt>
                <c:pt idx="48">
                  <c:v>2.0412434999999996E-2</c:v>
                </c:pt>
                <c:pt idx="49">
                  <c:v>3.0681621249999996E-2</c:v>
                </c:pt>
                <c:pt idx="51">
                  <c:v>0.37782676125000003</c:v>
                </c:pt>
                <c:pt idx="52">
                  <c:v>0.35328301625000003</c:v>
                </c:pt>
                <c:pt idx="53">
                  <c:v>2.916339250000001E-2</c:v>
                </c:pt>
                <c:pt idx="54">
                  <c:v>2.6176457499999993E-2</c:v>
                </c:pt>
                <c:pt idx="55">
                  <c:v>0.83338176374999995</c:v>
                </c:pt>
                <c:pt idx="56">
                  <c:v>0.71648777375000006</c:v>
                </c:pt>
                <c:pt idx="57">
                  <c:v>6.3636763749999992E-2</c:v>
                </c:pt>
                <c:pt idx="58">
                  <c:v>6.1359396249999996E-2</c:v>
                </c:pt>
                <c:pt idx="59">
                  <c:v>0.57877333999999991</c:v>
                </c:pt>
                <c:pt idx="60">
                  <c:v>0.53201655000000003</c:v>
                </c:pt>
                <c:pt idx="61">
                  <c:v>4.9652081250000007E-2</c:v>
                </c:pt>
                <c:pt idx="62">
                  <c:v>4.8511509999999994E-2</c:v>
                </c:pt>
                <c:pt idx="64">
                  <c:v>1.1490242007152689</c:v>
                </c:pt>
                <c:pt idx="65">
                  <c:v>1.1056894740415859</c:v>
                </c:pt>
                <c:pt idx="66">
                  <c:v>2.5276182500000008E-2</c:v>
                </c:pt>
                <c:pt idx="67">
                  <c:v>3.3126834999999993E-2</c:v>
                </c:pt>
                <c:pt idx="68">
                  <c:v>2.9864826158994506</c:v>
                </c:pt>
                <c:pt idx="69">
                  <c:v>2.6084359550507075</c:v>
                </c:pt>
                <c:pt idx="73">
                  <c:v>7.6295000000003999E-5</c:v>
                </c:pt>
                <c:pt idx="74">
                  <c:v>2.4795624999999349E-4</c:v>
                </c:pt>
                <c:pt idx="76">
                  <c:v>0</c:v>
                </c:pt>
                <c:pt idx="77">
                  <c:v>0</c:v>
                </c:pt>
                <c:pt idx="78">
                  <c:v>1.8482212499999998E-2</c:v>
                </c:pt>
                <c:pt idx="79">
                  <c:v>1.8428809999999997E-2</c:v>
                </c:pt>
                <c:pt idx="80">
                  <c:v>2.5978081250000007E-2</c:v>
                </c:pt>
                <c:pt idx="81">
                  <c:v>3.2737551785714282E-2</c:v>
                </c:pt>
                <c:pt idx="82">
                  <c:v>0.12644649917556822</c:v>
                </c:pt>
                <c:pt idx="83">
                  <c:v>0.12806541949514919</c:v>
                </c:pt>
                <c:pt idx="84">
                  <c:v>9.7846942499999978E-2</c:v>
                </c:pt>
                <c:pt idx="85">
                  <c:v>9.7663875000000039E-2</c:v>
                </c:pt>
                <c:pt idx="88">
                  <c:v>0.13666694807136534</c:v>
                </c:pt>
                <c:pt idx="89">
                  <c:v>0.13460114595910688</c:v>
                </c:pt>
                <c:pt idx="90">
                  <c:v>0.18782679496753252</c:v>
                </c:pt>
                <c:pt idx="91">
                  <c:v>0.17208094874999999</c:v>
                </c:pt>
                <c:pt idx="92">
                  <c:v>1.5494310166508976</c:v>
                </c:pt>
                <c:pt idx="93">
                  <c:v>1.5156538815916414</c:v>
                </c:pt>
                <c:pt idx="94">
                  <c:v>1.4903987499999997E-2</c:v>
                </c:pt>
                <c:pt idx="95">
                  <c:v>1.85432325E-2</c:v>
                </c:pt>
                <c:pt idx="96">
                  <c:v>5.7025892499999987E-2</c:v>
                </c:pt>
                <c:pt idx="97">
                  <c:v>5.8727256249999978E-2</c:v>
                </c:pt>
                <c:pt idx="98">
                  <c:v>0.14265442249999999</c:v>
                </c:pt>
                <c:pt idx="99">
                  <c:v>0.12664430398809529</c:v>
                </c:pt>
                <c:pt idx="101">
                  <c:v>1.2594530999111959</c:v>
                </c:pt>
                <c:pt idx="102">
                  <c:v>1.2240901585401425</c:v>
                </c:pt>
                <c:pt idx="103">
                  <c:v>1.8460594643041344</c:v>
                </c:pt>
                <c:pt idx="104">
                  <c:v>1.5596775845127868</c:v>
                </c:pt>
                <c:pt idx="105">
                  <c:v>9.2544512499999967E-3</c:v>
                </c:pt>
                <c:pt idx="106">
                  <c:v>9.056092499999998E-3</c:v>
                </c:pt>
                <c:pt idx="107">
                  <c:v>0.20453255250000008</c:v>
                </c:pt>
                <c:pt idx="108">
                  <c:v>0.17888259500000001</c:v>
                </c:pt>
                <c:pt idx="109">
                  <c:v>0.76668107279214215</c:v>
                </c:pt>
                <c:pt idx="110">
                  <c:v>0.76453624454255564</c:v>
                </c:pt>
                <c:pt idx="111">
                  <c:v>0.11017607625</c:v>
                </c:pt>
                <c:pt idx="112">
                  <c:v>0.12251278875</c:v>
                </c:pt>
              </c:numCache>
            </c:numRef>
          </c:xVal>
          <c:yVal>
            <c:numRef>
              <c:f>'SAME R Results'!$CM$3:$CM$115</c:f>
              <c:numCache>
                <c:formatCode>General</c:formatCode>
                <c:ptCount val="113"/>
                <c:pt idx="0">
                  <c:v>3.6474673145305288E-2</c:v>
                </c:pt>
                <c:pt idx="1">
                  <c:v>3.6325575930246212E-2</c:v>
                </c:pt>
                <c:pt idx="2">
                  <c:v>2.0410251144542601E-2</c:v>
                </c:pt>
                <c:pt idx="3">
                  <c:v>2.8993357454059898E-2</c:v>
                </c:pt>
                <c:pt idx="4">
                  <c:v>3.4853850095922234E-2</c:v>
                </c:pt>
                <c:pt idx="5">
                  <c:v>3.6968546838285758E-2</c:v>
                </c:pt>
                <c:pt idx="6">
                  <c:v>3.5935600032160911E-2</c:v>
                </c:pt>
                <c:pt idx="11">
                  <c:v>2.1988858698260273E-2</c:v>
                </c:pt>
                <c:pt idx="13">
                  <c:v>2.6428476894092549E-2</c:v>
                </c:pt>
                <c:pt idx="14">
                  <c:v>2.7355694976311538E-2</c:v>
                </c:pt>
                <c:pt idx="15">
                  <c:v>3.2451687661120096E-2</c:v>
                </c:pt>
                <c:pt idx="16">
                  <c:v>3.2815186569133112E-2</c:v>
                </c:pt>
                <c:pt idx="17">
                  <c:v>3.0607152670349733E-2</c:v>
                </c:pt>
                <c:pt idx="18">
                  <c:v>3.0297409236764994E-2</c:v>
                </c:pt>
                <c:pt idx="20">
                  <c:v>3.32123064989025E-2</c:v>
                </c:pt>
                <c:pt idx="21">
                  <c:v>3.4405043016007122E-2</c:v>
                </c:pt>
                <c:pt idx="22">
                  <c:v>3.0694749630656319E-2</c:v>
                </c:pt>
                <c:pt idx="23">
                  <c:v>2.9871795112720353E-2</c:v>
                </c:pt>
                <c:pt idx="24">
                  <c:v>3.3826477741329367E-2</c:v>
                </c:pt>
                <c:pt idx="25">
                  <c:v>2.7689566236748064E-2</c:v>
                </c:pt>
                <c:pt idx="26">
                  <c:v>2.770117210271078E-2</c:v>
                </c:pt>
                <c:pt idx="27">
                  <c:v>2.80409938319751E-2</c:v>
                </c:pt>
                <c:pt idx="28">
                  <c:v>3.1702446440490251E-2</c:v>
                </c:pt>
                <c:pt idx="29">
                  <c:v>3.4706741022678456E-2</c:v>
                </c:pt>
                <c:pt idx="30">
                  <c:v>3.4490007092545627E-2</c:v>
                </c:pt>
                <c:pt idx="31">
                  <c:v>3.0550936325312014E-2</c:v>
                </c:pt>
                <c:pt idx="33">
                  <c:v>4.7439301101104864E-2</c:v>
                </c:pt>
                <c:pt idx="34">
                  <c:v>2.9772658351645803E-2</c:v>
                </c:pt>
                <c:pt idx="40">
                  <c:v>3.2549022484673361E-2</c:v>
                </c:pt>
                <c:pt idx="41">
                  <c:v>3.7127759836464547E-2</c:v>
                </c:pt>
                <c:pt idx="42">
                  <c:v>3.550349974789041E-2</c:v>
                </c:pt>
                <c:pt idx="43">
                  <c:v>3.2446875249857704E-2</c:v>
                </c:pt>
                <c:pt idx="45">
                  <c:v>3.4936315927614141E-2</c:v>
                </c:pt>
                <c:pt idx="46">
                  <c:v>3.4705972021085954E-2</c:v>
                </c:pt>
                <c:pt idx="47">
                  <c:v>3.2056243404770396E-2</c:v>
                </c:pt>
                <c:pt idx="48">
                  <c:v>3.5501588885370736E-2</c:v>
                </c:pt>
                <c:pt idx="49">
                  <c:v>3.4263202936463177E-2</c:v>
                </c:pt>
                <c:pt idx="51">
                  <c:v>2.9127729173865385E-2</c:v>
                </c:pt>
                <c:pt idx="52">
                  <c:v>2.9105328195547231E-2</c:v>
                </c:pt>
                <c:pt idx="53">
                  <c:v>2.0081180143113744E-2</c:v>
                </c:pt>
                <c:pt idx="54">
                  <c:v>1.8737837849237843E-2</c:v>
                </c:pt>
                <c:pt idx="55">
                  <c:v>2.929457975941771E-2</c:v>
                </c:pt>
                <c:pt idx="56">
                  <c:v>2.9274870450336082E-2</c:v>
                </c:pt>
                <c:pt idx="57">
                  <c:v>1.8992864421797373E-2</c:v>
                </c:pt>
                <c:pt idx="58">
                  <c:v>1.9393567644119859E-2</c:v>
                </c:pt>
                <c:pt idx="59">
                  <c:v>2.9331836379530463E-2</c:v>
                </c:pt>
                <c:pt idx="60">
                  <c:v>2.9507601227128227E-2</c:v>
                </c:pt>
                <c:pt idx="61">
                  <c:v>1.9210829485215231E-2</c:v>
                </c:pt>
                <c:pt idx="62">
                  <c:v>1.8996434874645505E-2</c:v>
                </c:pt>
                <c:pt idx="64">
                  <c:v>3.7155848502301053E-2</c:v>
                </c:pt>
                <c:pt idx="65">
                  <c:v>3.8241893912054584E-2</c:v>
                </c:pt>
                <c:pt idx="67">
                  <c:v>3.613825237492406E-2</c:v>
                </c:pt>
                <c:pt idx="68">
                  <c:v>3.4828289751823602E-2</c:v>
                </c:pt>
                <c:pt idx="69">
                  <c:v>3.4494962911374744E-2</c:v>
                </c:pt>
                <c:pt idx="78">
                  <c:v>3.8762293814106064E-2</c:v>
                </c:pt>
                <c:pt idx="79">
                  <c:v>4.0960478988366078E-2</c:v>
                </c:pt>
                <c:pt idx="80">
                  <c:v>3.7033329392250972E-2</c:v>
                </c:pt>
                <c:pt idx="81">
                  <c:v>3.5804107773837288E-2</c:v>
                </c:pt>
                <c:pt idx="82">
                  <c:v>3.0173965984118589E-2</c:v>
                </c:pt>
                <c:pt idx="83">
                  <c:v>2.7173950395280269E-2</c:v>
                </c:pt>
                <c:pt idx="84">
                  <c:v>2.9863245582978343E-2</c:v>
                </c:pt>
                <c:pt idx="85">
                  <c:v>3.0502607650178828E-2</c:v>
                </c:pt>
                <c:pt idx="88">
                  <c:v>3.2716229222399286E-2</c:v>
                </c:pt>
                <c:pt idx="89">
                  <c:v>3.2200220527640336E-2</c:v>
                </c:pt>
                <c:pt idx="90">
                  <c:v>2.8724451584369801E-2</c:v>
                </c:pt>
                <c:pt idx="91">
                  <c:v>2.8742320322663092E-2</c:v>
                </c:pt>
                <c:pt idx="92">
                  <c:v>3.3564307200940724E-2</c:v>
                </c:pt>
                <c:pt idx="93">
                  <c:v>3.1090030277124064E-2</c:v>
                </c:pt>
                <c:pt idx="94">
                  <c:v>1.6292626409072614E-2</c:v>
                </c:pt>
                <c:pt idx="95">
                  <c:v>2.0426946963692932E-2</c:v>
                </c:pt>
                <c:pt idx="96">
                  <c:v>4.3284807245664844E-2</c:v>
                </c:pt>
                <c:pt idx="97">
                  <c:v>4.2021161295630868E-2</c:v>
                </c:pt>
                <c:pt idx="98">
                  <c:v>3.9727881450433204E-2</c:v>
                </c:pt>
                <c:pt idx="99">
                  <c:v>4.0362711070848795E-2</c:v>
                </c:pt>
                <c:pt idx="101">
                  <c:v>2.9279829758068268E-2</c:v>
                </c:pt>
                <c:pt idx="102">
                  <c:v>2.8532280276545557E-2</c:v>
                </c:pt>
                <c:pt idx="103">
                  <c:v>2.8432251960285537E-2</c:v>
                </c:pt>
                <c:pt idx="104">
                  <c:v>2.8498923729618431E-2</c:v>
                </c:pt>
                <c:pt idx="105">
                  <c:v>2.2357195411544878E-2</c:v>
                </c:pt>
                <c:pt idx="106">
                  <c:v>2.4039607061326192E-2</c:v>
                </c:pt>
                <c:pt idx="107">
                  <c:v>4.4827524993743983E-2</c:v>
                </c:pt>
                <c:pt idx="108">
                  <c:v>4.2501922569073425E-2</c:v>
                </c:pt>
                <c:pt idx="109">
                  <c:v>3.6074243800038569E-2</c:v>
                </c:pt>
                <c:pt idx="110">
                  <c:v>3.5084392047817249E-2</c:v>
                </c:pt>
                <c:pt idx="111">
                  <c:v>4.1310703596435322E-2</c:v>
                </c:pt>
                <c:pt idx="112">
                  <c:v>3.8200174530760529E-2</c:v>
                </c:pt>
              </c:numCache>
            </c:numRef>
          </c:yVal>
          <c:smooth val="0"/>
        </c:ser>
        <c:dLbls>
          <c:showLegendKey val="0"/>
          <c:showVal val="0"/>
          <c:showCatName val="0"/>
          <c:showSerName val="0"/>
          <c:showPercent val="0"/>
          <c:showBubbleSize val="0"/>
        </c:dLbls>
        <c:axId val="328363392"/>
        <c:axId val="328381952"/>
      </c:scatterChart>
      <c:valAx>
        <c:axId val="328363392"/>
        <c:scaling>
          <c:orientation val="minMax"/>
        </c:scaling>
        <c:delete val="0"/>
        <c:axPos val="b"/>
        <c:title>
          <c:tx>
            <c:rich>
              <a:bodyPr/>
              <a:lstStyle/>
              <a:p>
                <a:pPr>
                  <a:defRPr/>
                </a:pPr>
                <a:r>
                  <a:rPr lang="en-US"/>
                  <a:t>MPASS 2nd moment semi raw</a:t>
                </a:r>
              </a:p>
            </c:rich>
          </c:tx>
          <c:overlay val="0"/>
        </c:title>
        <c:numFmt formatCode="0.00" sourceLinked="1"/>
        <c:majorTickMark val="out"/>
        <c:minorTickMark val="none"/>
        <c:tickLblPos val="nextTo"/>
        <c:crossAx val="328381952"/>
        <c:crosses val="autoZero"/>
        <c:crossBetween val="midCat"/>
      </c:valAx>
      <c:valAx>
        <c:axId val="328381952"/>
        <c:scaling>
          <c:orientation val="minMax"/>
        </c:scaling>
        <c:delete val="0"/>
        <c:axPos val="l"/>
        <c:majorGridlines/>
        <c:title>
          <c:tx>
            <c:rich>
              <a:bodyPr rot="-5400000" vert="horz"/>
              <a:lstStyle/>
              <a:p>
                <a:pPr>
                  <a:defRPr/>
                </a:pPr>
                <a:r>
                  <a:rPr lang="en-US"/>
                  <a:t>MASS 1 and 2</a:t>
                </a:r>
              </a:p>
            </c:rich>
          </c:tx>
          <c:overlay val="0"/>
        </c:title>
        <c:numFmt formatCode="General" sourceLinked="1"/>
        <c:majorTickMark val="out"/>
        <c:minorTickMark val="none"/>
        <c:tickLblPos val="nextTo"/>
        <c:crossAx val="328363392"/>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MASS 1</c:v>
          </c:tx>
          <c:spPr>
            <a:ln w="28575">
              <a:noFill/>
            </a:ln>
          </c:spPr>
          <c:xVal>
            <c:numRef>
              <c:f>'SAME R Results'!$BF$3:$BF$115</c:f>
              <c:numCache>
                <c:formatCode>0.00</c:formatCode>
                <c:ptCount val="113"/>
                <c:pt idx="0">
                  <c:v>4.9691332442250085</c:v>
                </c:pt>
                <c:pt idx="1">
                  <c:v>1.9476177736518814</c:v>
                </c:pt>
                <c:pt idx="2">
                  <c:v>0.34517884999999998</c:v>
                </c:pt>
                <c:pt idx="3">
                  <c:v>3.3386230000000003E-2</c:v>
                </c:pt>
                <c:pt idx="4">
                  <c:v>2.1347040000000008E-2</c:v>
                </c:pt>
                <c:pt idx="5">
                  <c:v>2.8033341747583633</c:v>
                </c:pt>
                <c:pt idx="6">
                  <c:v>12.304744891662349</c:v>
                </c:pt>
                <c:pt idx="11">
                  <c:v>0.1195471</c:v>
                </c:pt>
                <c:pt idx="13">
                  <c:v>5.7428559999999976E-2</c:v>
                </c:pt>
                <c:pt idx="14">
                  <c:v>5.9641044999999976E-2</c:v>
                </c:pt>
                <c:pt idx="15">
                  <c:v>8.019714976735683</c:v>
                </c:pt>
                <c:pt idx="16">
                  <c:v>7.8427258028568954</c:v>
                </c:pt>
                <c:pt idx="17">
                  <c:v>15.324040297806702</c:v>
                </c:pt>
                <c:pt idx="18">
                  <c:v>15.270789713164884</c:v>
                </c:pt>
                <c:pt idx="20">
                  <c:v>5.3064504999999998E-2</c:v>
                </c:pt>
                <c:pt idx="21">
                  <c:v>5.6635094999999996E-2</c:v>
                </c:pt>
                <c:pt idx="22">
                  <c:v>1.8244279999999997</c:v>
                </c:pt>
                <c:pt idx="23">
                  <c:v>2.6014805000000001</c:v>
                </c:pt>
                <c:pt idx="24">
                  <c:v>3.3011901906079455</c:v>
                </c:pt>
                <c:pt idx="25">
                  <c:v>4.4202531833917549</c:v>
                </c:pt>
                <c:pt idx="26">
                  <c:v>6.4844087888161575</c:v>
                </c:pt>
                <c:pt idx="27">
                  <c:v>6.4328391320488816</c:v>
                </c:pt>
                <c:pt idx="28">
                  <c:v>10.858580639234834</c:v>
                </c:pt>
                <c:pt idx="29">
                  <c:v>9.7802278466566275</c:v>
                </c:pt>
                <c:pt idx="30">
                  <c:v>22.611607761715209</c:v>
                </c:pt>
                <c:pt idx="31">
                  <c:v>14.408670126353368</c:v>
                </c:pt>
                <c:pt idx="33">
                  <c:v>5.7906650850000005</c:v>
                </c:pt>
                <c:pt idx="34">
                  <c:v>1.865889975</c:v>
                </c:pt>
                <c:pt idx="40">
                  <c:v>1.9393910000000014E-2</c:v>
                </c:pt>
                <c:pt idx="41">
                  <c:v>3.1021110000000001E-2</c:v>
                </c:pt>
                <c:pt idx="42">
                  <c:v>2.7216529795782987</c:v>
                </c:pt>
                <c:pt idx="43">
                  <c:v>3.3793622103748389</c:v>
                </c:pt>
                <c:pt idx="44">
                  <c:v>5.4077134999999998E-2</c:v>
                </c:pt>
                <c:pt idx="45">
                  <c:v>6.401780789473685E-2</c:v>
                </c:pt>
                <c:pt idx="46">
                  <c:v>6.8282270331857937</c:v>
                </c:pt>
                <c:pt idx="47">
                  <c:v>7.5308396368719723</c:v>
                </c:pt>
                <c:pt idx="48">
                  <c:v>5.2093500000000001E-2</c:v>
                </c:pt>
                <c:pt idx="49">
                  <c:v>7.7453625000000054E-2</c:v>
                </c:pt>
                <c:pt idx="51">
                  <c:v>1.648010255</c:v>
                </c:pt>
                <c:pt idx="52">
                  <c:v>1.5357044850000003</c:v>
                </c:pt>
                <c:pt idx="53">
                  <c:v>0.10758981499999998</c:v>
                </c:pt>
                <c:pt idx="54">
                  <c:v>9.2941244999999992E-2</c:v>
                </c:pt>
                <c:pt idx="55">
                  <c:v>3.7075495499999995</c:v>
                </c:pt>
                <c:pt idx="56">
                  <c:v>3.1901534499999995</c:v>
                </c:pt>
                <c:pt idx="57">
                  <c:v>0.223266455</c:v>
                </c:pt>
                <c:pt idx="58">
                  <c:v>0.20880127500000001</c:v>
                </c:pt>
                <c:pt idx="59">
                  <c:v>2.5878146449999995</c:v>
                </c:pt>
                <c:pt idx="60">
                  <c:v>2.4123677699999999</c:v>
                </c:pt>
                <c:pt idx="61">
                  <c:v>0.18188472499999997</c:v>
                </c:pt>
                <c:pt idx="62">
                  <c:v>0.16288763000000001</c:v>
                </c:pt>
                <c:pt idx="64">
                  <c:v>3.7090515027022404</c:v>
                </c:pt>
                <c:pt idx="65">
                  <c:v>3.7357685933051719</c:v>
                </c:pt>
                <c:pt idx="66">
                  <c:v>8.1329394999999999E-2</c:v>
                </c:pt>
                <c:pt idx="67">
                  <c:v>0.10919177999999996</c:v>
                </c:pt>
                <c:pt idx="68">
                  <c:v>13.907765212551418</c:v>
                </c:pt>
                <c:pt idx="69">
                  <c:v>12.486765719447009</c:v>
                </c:pt>
                <c:pt idx="73">
                  <c:v>1.480100000000005E-3</c:v>
                </c:pt>
                <c:pt idx="74" formatCode="0.0000">
                  <c:v>-2.8381400000000029E-3</c:v>
                </c:pt>
                <c:pt idx="76">
                  <c:v>0</c:v>
                </c:pt>
                <c:pt idx="77">
                  <c:v>0</c:v>
                </c:pt>
                <c:pt idx="78">
                  <c:v>6.7062385000000016E-2</c:v>
                </c:pt>
                <c:pt idx="79">
                  <c:v>6.1264039999999999E-2</c:v>
                </c:pt>
                <c:pt idx="80">
                  <c:v>7.4371354999999972E-2</c:v>
                </c:pt>
                <c:pt idx="81">
                  <c:v>8.6558713571428553E-2</c:v>
                </c:pt>
                <c:pt idx="82">
                  <c:v>0.37536620957706895</c:v>
                </c:pt>
                <c:pt idx="83">
                  <c:v>0.34105657832218012</c:v>
                </c:pt>
                <c:pt idx="84">
                  <c:v>0.38079826999999999</c:v>
                </c:pt>
                <c:pt idx="85">
                  <c:v>0.38020323</c:v>
                </c:pt>
                <c:pt idx="88">
                  <c:v>0.34367639103697178</c:v>
                </c:pt>
                <c:pt idx="89">
                  <c:v>0.35177459779881148</c:v>
                </c:pt>
                <c:pt idx="90">
                  <c:v>0.69019462662337649</c:v>
                </c:pt>
                <c:pt idx="91">
                  <c:v>0.63166807000000003</c:v>
                </c:pt>
                <c:pt idx="92">
                  <c:v>6.811156391889476</c:v>
                </c:pt>
                <c:pt idx="93">
                  <c:v>6.1549312908349894</c:v>
                </c:pt>
                <c:pt idx="94">
                  <c:v>5.3817715000000002E-2</c:v>
                </c:pt>
                <c:pt idx="95">
                  <c:v>6.8405250000000001E-2</c:v>
                </c:pt>
                <c:pt idx="96">
                  <c:v>0.21252439500000003</c:v>
                </c:pt>
                <c:pt idx="97">
                  <c:v>0.21377568</c:v>
                </c:pt>
                <c:pt idx="98">
                  <c:v>0.52612301000000006</c:v>
                </c:pt>
                <c:pt idx="99">
                  <c:v>0.48804425714285721</c:v>
                </c:pt>
                <c:pt idx="101">
                  <c:v>4.7561933868386106</c:v>
                </c:pt>
                <c:pt idx="102">
                  <c:v>4.7043451370904972</c:v>
                </c:pt>
                <c:pt idx="103">
                  <c:v>6.7707304279384832</c:v>
                </c:pt>
                <c:pt idx="104">
                  <c:v>5.9374594452505498</c:v>
                </c:pt>
                <c:pt idx="105">
                  <c:v>3.7796030000000001E-2</c:v>
                </c:pt>
                <c:pt idx="106">
                  <c:v>3.6941525000000003E-2</c:v>
                </c:pt>
                <c:pt idx="107">
                  <c:v>0.79522721499999971</c:v>
                </c:pt>
                <c:pt idx="108">
                  <c:v>0.70729056500000009</c:v>
                </c:pt>
                <c:pt idx="109">
                  <c:v>2.5745938350210387</c:v>
                </c:pt>
                <c:pt idx="110">
                  <c:v>2.5255440396033637</c:v>
                </c:pt>
                <c:pt idx="111">
                  <c:v>0.39344790499999993</c:v>
                </c:pt>
                <c:pt idx="112">
                  <c:v>0.42219548000000001</c:v>
                </c:pt>
              </c:numCache>
            </c:numRef>
          </c:xVal>
          <c:yVal>
            <c:numRef>
              <c:f>'SAME R Results'!$CL$3:$CL$115</c:f>
              <c:numCache>
                <c:formatCode>General</c:formatCode>
                <c:ptCount val="113"/>
                <c:pt idx="0">
                  <c:v>4.5800907940281833E-2</c:v>
                </c:pt>
                <c:pt idx="1">
                  <c:v>5.6355965833294636E-2</c:v>
                </c:pt>
                <c:pt idx="2">
                  <c:v>5.0656448445166339E-3</c:v>
                </c:pt>
                <c:pt idx="3">
                  <c:v>2.6860098916504257E-2</c:v>
                </c:pt>
                <c:pt idx="4">
                  <c:v>1.7580323778111324E-2</c:v>
                </c:pt>
                <c:pt idx="5">
                  <c:v>2.587035737676659E-2</c:v>
                </c:pt>
                <c:pt idx="6">
                  <c:v>4.0928492514725141E-2</c:v>
                </c:pt>
                <c:pt idx="11">
                  <c:v>5.4389951059230753E-3</c:v>
                </c:pt>
                <c:pt idx="13">
                  <c:v>7.1092274837766751E-3</c:v>
                </c:pt>
                <c:pt idx="14">
                  <c:v>7.4205896353946449E-3</c:v>
                </c:pt>
                <c:pt idx="15">
                  <c:v>5.0426431192583235E-2</c:v>
                </c:pt>
                <c:pt idx="16">
                  <c:v>5.2920882919774898E-2</c:v>
                </c:pt>
                <c:pt idx="17">
                  <c:v>5.0159458022788601E-2</c:v>
                </c:pt>
                <c:pt idx="18">
                  <c:v>5.0723101237246937E-2</c:v>
                </c:pt>
                <c:pt idx="20">
                  <c:v>2.181038576978761E-2</c:v>
                </c:pt>
                <c:pt idx="21">
                  <c:v>2.3614929480564151E-2</c:v>
                </c:pt>
                <c:pt idx="22">
                  <c:v>2.647077952050016E-2</c:v>
                </c:pt>
                <c:pt idx="23">
                  <c:v>3.4662181268178341E-2</c:v>
                </c:pt>
                <c:pt idx="24">
                  <c:v>2.7171582249812153E-2</c:v>
                </c:pt>
                <c:pt idx="25">
                  <c:v>3.805459430946375E-2</c:v>
                </c:pt>
                <c:pt idx="26">
                  <c:v>3.6280313649873261E-2</c:v>
                </c:pt>
                <c:pt idx="27">
                  <c:v>3.7127131896776688E-2</c:v>
                </c:pt>
                <c:pt idx="28">
                  <c:v>6.3948829594554252E-2</c:v>
                </c:pt>
                <c:pt idx="29">
                  <c:v>6.9499832907222073E-2</c:v>
                </c:pt>
                <c:pt idx="30">
                  <c:v>6.4809114333900728E-2</c:v>
                </c:pt>
                <c:pt idx="31">
                  <c:v>4.5919230664976378E-2</c:v>
                </c:pt>
                <c:pt idx="33">
                  <c:v>3.0505224161962184E-2</c:v>
                </c:pt>
                <c:pt idx="34">
                  <c:v>5.3087736186882284E-2</c:v>
                </c:pt>
                <c:pt idx="40">
                  <c:v>1.4330987190429224E-2</c:v>
                </c:pt>
                <c:pt idx="41">
                  <c:v>2.0664828082376577E-2</c:v>
                </c:pt>
                <c:pt idx="42">
                  <c:v>2.3509816485117279E-2</c:v>
                </c:pt>
                <c:pt idx="43">
                  <c:v>2.8887153464732751E-2</c:v>
                </c:pt>
                <c:pt idx="45">
                  <c:v>2.3406983722864129E-2</c:v>
                </c:pt>
                <c:pt idx="46">
                  <c:v>2.9223323086867925E-2</c:v>
                </c:pt>
                <c:pt idx="47">
                  <c:v>3.3179992732663081E-2</c:v>
                </c:pt>
                <c:pt idx="48">
                  <c:v>1.6731465020933003E-2</c:v>
                </c:pt>
                <c:pt idx="49">
                  <c:v>1.8626909875347444E-2</c:v>
                </c:pt>
                <c:pt idx="51">
                  <c:v>5.689195402275888E-2</c:v>
                </c:pt>
                <c:pt idx="52">
                  <c:v>5.6524111842638114E-2</c:v>
                </c:pt>
                <c:pt idx="53">
                  <c:v>4.9964434122437449E-3</c:v>
                </c:pt>
                <c:pt idx="54">
                  <c:v>4.5401993508686362E-3</c:v>
                </c:pt>
                <c:pt idx="55">
                  <c:v>5.84498435495375E-2</c:v>
                </c:pt>
                <c:pt idx="56">
                  <c:v>5.7869577744105408E-2</c:v>
                </c:pt>
                <c:pt idx="57">
                  <c:v>4.597621237389494E-3</c:v>
                </c:pt>
                <c:pt idx="58">
                  <c:v>4.6710185693330172E-3</c:v>
                </c:pt>
                <c:pt idx="59">
                  <c:v>5.8665607802081098E-2</c:v>
                </c:pt>
                <c:pt idx="60">
                  <c:v>5.991285070009341E-2</c:v>
                </c:pt>
                <c:pt idx="61">
                  <c:v>4.7245554181045007E-3</c:v>
                </c:pt>
                <c:pt idx="62">
                  <c:v>4.5353628688345844E-3</c:v>
                </c:pt>
                <c:pt idx="64">
                  <c:v>2.7129698830489254E-2</c:v>
                </c:pt>
                <c:pt idx="65">
                  <c:v>2.8002617428182688E-2</c:v>
                </c:pt>
                <c:pt idx="67">
                  <c:v>2.9424588762437157E-2</c:v>
                </c:pt>
                <c:pt idx="68">
                  <c:v>4.8061820048017581E-2</c:v>
                </c:pt>
                <c:pt idx="69">
                  <c:v>5.0006930100878984E-2</c:v>
                </c:pt>
                <c:pt idx="78">
                  <c:v>3.0899981799793117E-2</c:v>
                </c:pt>
                <c:pt idx="79">
                  <c:v>2.2412655034877989E-2</c:v>
                </c:pt>
                <c:pt idx="80">
                  <c:v>2.0973309362662149E-2</c:v>
                </c:pt>
                <c:pt idx="81">
                  <c:v>1.8501055302846226E-2</c:v>
                </c:pt>
                <c:pt idx="82">
                  <c:v>3.1545963298863847E-2</c:v>
                </c:pt>
                <c:pt idx="83">
                  <c:v>3.0284720150453789E-2</c:v>
                </c:pt>
                <c:pt idx="84">
                  <c:v>4.623196410997113E-2</c:v>
                </c:pt>
                <c:pt idx="85">
                  <c:v>4.5037442585382871E-2</c:v>
                </c:pt>
                <c:pt idx="88">
                  <c:v>2.0585272219704409E-2</c:v>
                </c:pt>
                <c:pt idx="89">
                  <c:v>2.2995455805132306E-2</c:v>
                </c:pt>
                <c:pt idx="90">
                  <c:v>4.5921670370780238E-2</c:v>
                </c:pt>
                <c:pt idx="91">
                  <c:v>4.5794411301677364E-2</c:v>
                </c:pt>
                <c:pt idx="92">
                  <c:v>4.6749648472028525E-2</c:v>
                </c:pt>
                <c:pt idx="93">
                  <c:v>4.6272071028253543E-2</c:v>
                </c:pt>
                <c:pt idx="94">
                  <c:v>3.8690997497990965E-3</c:v>
                </c:pt>
                <c:pt idx="95">
                  <c:v>5.1018608280400607E-3</c:v>
                </c:pt>
                <c:pt idx="96">
                  <c:v>2.4960239379389383E-2</c:v>
                </c:pt>
                <c:pt idx="97">
                  <c:v>2.6215685949896341E-2</c:v>
                </c:pt>
                <c:pt idx="98">
                  <c:v>3.0463116979969684E-2</c:v>
                </c:pt>
                <c:pt idx="99">
                  <c:v>3.1835983140387124E-2</c:v>
                </c:pt>
                <c:pt idx="101">
                  <c:v>4.5882347433809444E-2</c:v>
                </c:pt>
                <c:pt idx="102">
                  <c:v>5.0570680883792636E-2</c:v>
                </c:pt>
                <c:pt idx="103">
                  <c:v>4.9269492239176982E-2</c:v>
                </c:pt>
                <c:pt idx="104">
                  <c:v>5.0168418626107145E-2</c:v>
                </c:pt>
                <c:pt idx="105">
                  <c:v>5.8727770058805426E-3</c:v>
                </c:pt>
                <c:pt idx="106">
                  <c:v>6.4326981059498597E-3</c:v>
                </c:pt>
                <c:pt idx="107">
                  <c:v>6.5551344020342614E-2</c:v>
                </c:pt>
                <c:pt idx="108">
                  <c:v>6.5540211721893046E-2</c:v>
                </c:pt>
                <c:pt idx="109">
                  <c:v>3.0406420504708442E-2</c:v>
                </c:pt>
                <c:pt idx="110">
                  <c:v>3.0787108219082263E-2</c:v>
                </c:pt>
                <c:pt idx="111">
                  <c:v>2.6375996542175251E-2</c:v>
                </c:pt>
                <c:pt idx="112">
                  <c:v>2.9050998914016347E-2</c:v>
                </c:pt>
              </c:numCache>
            </c:numRef>
          </c:yVal>
          <c:smooth val="0"/>
        </c:ser>
        <c:ser>
          <c:idx val="1"/>
          <c:order val="1"/>
          <c:tx>
            <c:v>MASS 2</c:v>
          </c:tx>
          <c:spPr>
            <a:ln w="28575">
              <a:noFill/>
            </a:ln>
          </c:spPr>
          <c:xVal>
            <c:numRef>
              <c:f>'SAME R Results'!$BF$3:$BF$115</c:f>
              <c:numCache>
                <c:formatCode>0.00</c:formatCode>
                <c:ptCount val="113"/>
                <c:pt idx="0">
                  <c:v>4.9691332442250085</c:v>
                </c:pt>
                <c:pt idx="1">
                  <c:v>1.9476177736518814</c:v>
                </c:pt>
                <c:pt idx="2">
                  <c:v>0.34517884999999998</c:v>
                </c:pt>
                <c:pt idx="3">
                  <c:v>3.3386230000000003E-2</c:v>
                </c:pt>
                <c:pt idx="4">
                  <c:v>2.1347040000000008E-2</c:v>
                </c:pt>
                <c:pt idx="5">
                  <c:v>2.8033341747583633</c:v>
                </c:pt>
                <c:pt idx="6">
                  <c:v>12.304744891662349</c:v>
                </c:pt>
                <c:pt idx="11">
                  <c:v>0.1195471</c:v>
                </c:pt>
                <c:pt idx="13">
                  <c:v>5.7428559999999976E-2</c:v>
                </c:pt>
                <c:pt idx="14">
                  <c:v>5.9641044999999976E-2</c:v>
                </c:pt>
                <c:pt idx="15">
                  <c:v>8.019714976735683</c:v>
                </c:pt>
                <c:pt idx="16">
                  <c:v>7.8427258028568954</c:v>
                </c:pt>
                <c:pt idx="17">
                  <c:v>15.324040297806702</c:v>
                </c:pt>
                <c:pt idx="18">
                  <c:v>15.270789713164884</c:v>
                </c:pt>
                <c:pt idx="20">
                  <c:v>5.3064504999999998E-2</c:v>
                </c:pt>
                <c:pt idx="21">
                  <c:v>5.6635094999999996E-2</c:v>
                </c:pt>
                <c:pt idx="22">
                  <c:v>1.8244279999999997</c:v>
                </c:pt>
                <c:pt idx="23">
                  <c:v>2.6014805000000001</c:v>
                </c:pt>
                <c:pt idx="24">
                  <c:v>3.3011901906079455</c:v>
                </c:pt>
                <c:pt idx="25">
                  <c:v>4.4202531833917549</c:v>
                </c:pt>
                <c:pt idx="26">
                  <c:v>6.4844087888161575</c:v>
                </c:pt>
                <c:pt idx="27">
                  <c:v>6.4328391320488816</c:v>
                </c:pt>
                <c:pt idx="28">
                  <c:v>10.858580639234834</c:v>
                </c:pt>
                <c:pt idx="29">
                  <c:v>9.7802278466566275</c:v>
                </c:pt>
                <c:pt idx="30">
                  <c:v>22.611607761715209</c:v>
                </c:pt>
                <c:pt idx="31">
                  <c:v>14.408670126353368</c:v>
                </c:pt>
                <c:pt idx="33">
                  <c:v>5.7906650850000005</c:v>
                </c:pt>
                <c:pt idx="34">
                  <c:v>1.865889975</c:v>
                </c:pt>
                <c:pt idx="40">
                  <c:v>1.9393910000000014E-2</c:v>
                </c:pt>
                <c:pt idx="41">
                  <c:v>3.1021110000000001E-2</c:v>
                </c:pt>
                <c:pt idx="42">
                  <c:v>2.7216529795782987</c:v>
                </c:pt>
                <c:pt idx="43">
                  <c:v>3.3793622103748389</c:v>
                </c:pt>
                <c:pt idx="44">
                  <c:v>5.4077134999999998E-2</c:v>
                </c:pt>
                <c:pt idx="45">
                  <c:v>6.401780789473685E-2</c:v>
                </c:pt>
                <c:pt idx="46">
                  <c:v>6.8282270331857937</c:v>
                </c:pt>
                <c:pt idx="47">
                  <c:v>7.5308396368719723</c:v>
                </c:pt>
                <c:pt idx="48">
                  <c:v>5.2093500000000001E-2</c:v>
                </c:pt>
                <c:pt idx="49">
                  <c:v>7.7453625000000054E-2</c:v>
                </c:pt>
                <c:pt idx="51">
                  <c:v>1.648010255</c:v>
                </c:pt>
                <c:pt idx="52">
                  <c:v>1.5357044850000003</c:v>
                </c:pt>
                <c:pt idx="53">
                  <c:v>0.10758981499999998</c:v>
                </c:pt>
                <c:pt idx="54">
                  <c:v>9.2941244999999992E-2</c:v>
                </c:pt>
                <c:pt idx="55">
                  <c:v>3.7075495499999995</c:v>
                </c:pt>
                <c:pt idx="56">
                  <c:v>3.1901534499999995</c:v>
                </c:pt>
                <c:pt idx="57">
                  <c:v>0.223266455</c:v>
                </c:pt>
                <c:pt idx="58">
                  <c:v>0.20880127500000001</c:v>
                </c:pt>
                <c:pt idx="59">
                  <c:v>2.5878146449999995</c:v>
                </c:pt>
                <c:pt idx="60">
                  <c:v>2.4123677699999999</c:v>
                </c:pt>
                <c:pt idx="61">
                  <c:v>0.18188472499999997</c:v>
                </c:pt>
                <c:pt idx="62">
                  <c:v>0.16288763000000001</c:v>
                </c:pt>
                <c:pt idx="64">
                  <c:v>3.7090515027022404</c:v>
                </c:pt>
                <c:pt idx="65">
                  <c:v>3.7357685933051719</c:v>
                </c:pt>
                <c:pt idx="66">
                  <c:v>8.1329394999999999E-2</c:v>
                </c:pt>
                <c:pt idx="67">
                  <c:v>0.10919177999999996</c:v>
                </c:pt>
                <c:pt idx="68">
                  <c:v>13.907765212551418</c:v>
                </c:pt>
                <c:pt idx="69">
                  <c:v>12.486765719447009</c:v>
                </c:pt>
                <c:pt idx="73">
                  <c:v>1.480100000000005E-3</c:v>
                </c:pt>
                <c:pt idx="74" formatCode="0.0000">
                  <c:v>-2.8381400000000029E-3</c:v>
                </c:pt>
                <c:pt idx="76">
                  <c:v>0</c:v>
                </c:pt>
                <c:pt idx="77">
                  <c:v>0</c:v>
                </c:pt>
                <c:pt idx="78">
                  <c:v>6.7062385000000016E-2</c:v>
                </c:pt>
                <c:pt idx="79">
                  <c:v>6.1264039999999999E-2</c:v>
                </c:pt>
                <c:pt idx="80">
                  <c:v>7.4371354999999972E-2</c:v>
                </c:pt>
                <c:pt idx="81">
                  <c:v>8.6558713571428553E-2</c:v>
                </c:pt>
                <c:pt idx="82">
                  <c:v>0.37536620957706895</c:v>
                </c:pt>
                <c:pt idx="83">
                  <c:v>0.34105657832218012</c:v>
                </c:pt>
                <c:pt idx="84">
                  <c:v>0.38079826999999999</c:v>
                </c:pt>
                <c:pt idx="85">
                  <c:v>0.38020323</c:v>
                </c:pt>
                <c:pt idx="88">
                  <c:v>0.34367639103697178</c:v>
                </c:pt>
                <c:pt idx="89">
                  <c:v>0.35177459779881148</c:v>
                </c:pt>
                <c:pt idx="90">
                  <c:v>0.69019462662337649</c:v>
                </c:pt>
                <c:pt idx="91">
                  <c:v>0.63166807000000003</c:v>
                </c:pt>
                <c:pt idx="92">
                  <c:v>6.811156391889476</c:v>
                </c:pt>
                <c:pt idx="93">
                  <c:v>6.1549312908349894</c:v>
                </c:pt>
                <c:pt idx="94">
                  <c:v>5.3817715000000002E-2</c:v>
                </c:pt>
                <c:pt idx="95">
                  <c:v>6.8405250000000001E-2</c:v>
                </c:pt>
                <c:pt idx="96">
                  <c:v>0.21252439500000003</c:v>
                </c:pt>
                <c:pt idx="97">
                  <c:v>0.21377568</c:v>
                </c:pt>
                <c:pt idx="98">
                  <c:v>0.52612301000000006</c:v>
                </c:pt>
                <c:pt idx="99">
                  <c:v>0.48804425714285721</c:v>
                </c:pt>
                <c:pt idx="101">
                  <c:v>4.7561933868386106</c:v>
                </c:pt>
                <c:pt idx="102">
                  <c:v>4.7043451370904972</c:v>
                </c:pt>
                <c:pt idx="103">
                  <c:v>6.7707304279384832</c:v>
                </c:pt>
                <c:pt idx="104">
                  <c:v>5.9374594452505498</c:v>
                </c:pt>
                <c:pt idx="105">
                  <c:v>3.7796030000000001E-2</c:v>
                </c:pt>
                <c:pt idx="106">
                  <c:v>3.6941525000000003E-2</c:v>
                </c:pt>
                <c:pt idx="107">
                  <c:v>0.79522721499999971</c:v>
                </c:pt>
                <c:pt idx="108">
                  <c:v>0.70729056500000009</c:v>
                </c:pt>
                <c:pt idx="109">
                  <c:v>2.5745938350210387</c:v>
                </c:pt>
                <c:pt idx="110">
                  <c:v>2.5255440396033637</c:v>
                </c:pt>
                <c:pt idx="111">
                  <c:v>0.39344790499999993</c:v>
                </c:pt>
                <c:pt idx="112">
                  <c:v>0.42219548000000001</c:v>
                </c:pt>
              </c:numCache>
            </c:numRef>
          </c:xVal>
          <c:yVal>
            <c:numRef>
              <c:f>'SAME R Results'!$CM$3:$CM$115</c:f>
              <c:numCache>
                <c:formatCode>General</c:formatCode>
                <c:ptCount val="113"/>
                <c:pt idx="0">
                  <c:v>3.6474673145305288E-2</c:v>
                </c:pt>
                <c:pt idx="1">
                  <c:v>3.6325575930246212E-2</c:v>
                </c:pt>
                <c:pt idx="2">
                  <c:v>2.0410251144542601E-2</c:v>
                </c:pt>
                <c:pt idx="3">
                  <c:v>2.8993357454059898E-2</c:v>
                </c:pt>
                <c:pt idx="4">
                  <c:v>3.4853850095922234E-2</c:v>
                </c:pt>
                <c:pt idx="5">
                  <c:v>3.6968546838285758E-2</c:v>
                </c:pt>
                <c:pt idx="6">
                  <c:v>3.5935600032160911E-2</c:v>
                </c:pt>
                <c:pt idx="11">
                  <c:v>2.1988858698260273E-2</c:v>
                </c:pt>
                <c:pt idx="13">
                  <c:v>2.6428476894092549E-2</c:v>
                </c:pt>
                <c:pt idx="14">
                  <c:v>2.7355694976311538E-2</c:v>
                </c:pt>
                <c:pt idx="15">
                  <c:v>3.2451687661120096E-2</c:v>
                </c:pt>
                <c:pt idx="16">
                  <c:v>3.2815186569133112E-2</c:v>
                </c:pt>
                <c:pt idx="17">
                  <c:v>3.0607152670349733E-2</c:v>
                </c:pt>
                <c:pt idx="18">
                  <c:v>3.0297409236764994E-2</c:v>
                </c:pt>
                <c:pt idx="20">
                  <c:v>3.32123064989025E-2</c:v>
                </c:pt>
                <c:pt idx="21">
                  <c:v>3.4405043016007122E-2</c:v>
                </c:pt>
                <c:pt idx="22">
                  <c:v>3.0694749630656319E-2</c:v>
                </c:pt>
                <c:pt idx="23">
                  <c:v>2.9871795112720353E-2</c:v>
                </c:pt>
                <c:pt idx="24">
                  <c:v>3.3826477741329367E-2</c:v>
                </c:pt>
                <c:pt idx="25">
                  <c:v>2.7689566236748064E-2</c:v>
                </c:pt>
                <c:pt idx="26">
                  <c:v>2.770117210271078E-2</c:v>
                </c:pt>
                <c:pt idx="27">
                  <c:v>2.80409938319751E-2</c:v>
                </c:pt>
                <c:pt idx="28">
                  <c:v>3.1702446440490251E-2</c:v>
                </c:pt>
                <c:pt idx="29">
                  <c:v>3.4706741022678456E-2</c:v>
                </c:pt>
                <c:pt idx="30">
                  <c:v>3.4490007092545627E-2</c:v>
                </c:pt>
                <c:pt idx="31">
                  <c:v>3.0550936325312014E-2</c:v>
                </c:pt>
                <c:pt idx="33">
                  <c:v>4.7439301101104864E-2</c:v>
                </c:pt>
                <c:pt idx="34">
                  <c:v>2.9772658351645803E-2</c:v>
                </c:pt>
                <c:pt idx="40">
                  <c:v>3.2549022484673361E-2</c:v>
                </c:pt>
                <c:pt idx="41">
                  <c:v>3.7127759836464547E-2</c:v>
                </c:pt>
                <c:pt idx="42">
                  <c:v>3.550349974789041E-2</c:v>
                </c:pt>
                <c:pt idx="43">
                  <c:v>3.2446875249857704E-2</c:v>
                </c:pt>
                <c:pt idx="45">
                  <c:v>3.4936315927614141E-2</c:v>
                </c:pt>
                <c:pt idx="46">
                  <c:v>3.4705972021085954E-2</c:v>
                </c:pt>
                <c:pt idx="47">
                  <c:v>3.2056243404770396E-2</c:v>
                </c:pt>
                <c:pt idx="48">
                  <c:v>3.5501588885370736E-2</c:v>
                </c:pt>
                <c:pt idx="49">
                  <c:v>3.4263202936463177E-2</c:v>
                </c:pt>
                <c:pt idx="51">
                  <c:v>2.9127729173865385E-2</c:v>
                </c:pt>
                <c:pt idx="52">
                  <c:v>2.9105328195547231E-2</c:v>
                </c:pt>
                <c:pt idx="53">
                  <c:v>2.0081180143113744E-2</c:v>
                </c:pt>
                <c:pt idx="54">
                  <c:v>1.8737837849237843E-2</c:v>
                </c:pt>
                <c:pt idx="55">
                  <c:v>2.929457975941771E-2</c:v>
                </c:pt>
                <c:pt idx="56">
                  <c:v>2.9274870450336082E-2</c:v>
                </c:pt>
                <c:pt idx="57">
                  <c:v>1.8992864421797373E-2</c:v>
                </c:pt>
                <c:pt idx="58">
                  <c:v>1.9393567644119859E-2</c:v>
                </c:pt>
                <c:pt idx="59">
                  <c:v>2.9331836379530463E-2</c:v>
                </c:pt>
                <c:pt idx="60">
                  <c:v>2.9507601227128227E-2</c:v>
                </c:pt>
                <c:pt idx="61">
                  <c:v>1.9210829485215231E-2</c:v>
                </c:pt>
                <c:pt idx="62">
                  <c:v>1.8996434874645505E-2</c:v>
                </c:pt>
                <c:pt idx="64">
                  <c:v>3.7155848502301053E-2</c:v>
                </c:pt>
                <c:pt idx="65">
                  <c:v>3.8241893912054584E-2</c:v>
                </c:pt>
                <c:pt idx="67">
                  <c:v>3.613825237492406E-2</c:v>
                </c:pt>
                <c:pt idx="68">
                  <c:v>3.4828289751823602E-2</c:v>
                </c:pt>
                <c:pt idx="69">
                  <c:v>3.4494962911374744E-2</c:v>
                </c:pt>
                <c:pt idx="78">
                  <c:v>3.8762293814106064E-2</c:v>
                </c:pt>
                <c:pt idx="79">
                  <c:v>4.0960478988366078E-2</c:v>
                </c:pt>
                <c:pt idx="80">
                  <c:v>3.7033329392250972E-2</c:v>
                </c:pt>
                <c:pt idx="81">
                  <c:v>3.5804107773837288E-2</c:v>
                </c:pt>
                <c:pt idx="82">
                  <c:v>3.0173965984118589E-2</c:v>
                </c:pt>
                <c:pt idx="83">
                  <c:v>2.7173950395280269E-2</c:v>
                </c:pt>
                <c:pt idx="84">
                  <c:v>2.9863245582978343E-2</c:v>
                </c:pt>
                <c:pt idx="85">
                  <c:v>3.0502607650178828E-2</c:v>
                </c:pt>
                <c:pt idx="88">
                  <c:v>3.2716229222399286E-2</c:v>
                </c:pt>
                <c:pt idx="89">
                  <c:v>3.2200220527640336E-2</c:v>
                </c:pt>
                <c:pt idx="90">
                  <c:v>2.8724451584369801E-2</c:v>
                </c:pt>
                <c:pt idx="91">
                  <c:v>2.8742320322663092E-2</c:v>
                </c:pt>
                <c:pt idx="92">
                  <c:v>3.3564307200940724E-2</c:v>
                </c:pt>
                <c:pt idx="93">
                  <c:v>3.1090030277124064E-2</c:v>
                </c:pt>
                <c:pt idx="94">
                  <c:v>1.6292626409072614E-2</c:v>
                </c:pt>
                <c:pt idx="95">
                  <c:v>2.0426946963692932E-2</c:v>
                </c:pt>
                <c:pt idx="96">
                  <c:v>4.3284807245664844E-2</c:v>
                </c:pt>
                <c:pt idx="97">
                  <c:v>4.2021161295630868E-2</c:v>
                </c:pt>
                <c:pt idx="98">
                  <c:v>3.9727881450433204E-2</c:v>
                </c:pt>
                <c:pt idx="99">
                  <c:v>4.0362711070848795E-2</c:v>
                </c:pt>
                <c:pt idx="101">
                  <c:v>2.9279829758068268E-2</c:v>
                </c:pt>
                <c:pt idx="102">
                  <c:v>2.8532280276545557E-2</c:v>
                </c:pt>
                <c:pt idx="103">
                  <c:v>2.8432251960285537E-2</c:v>
                </c:pt>
                <c:pt idx="104">
                  <c:v>2.8498923729618431E-2</c:v>
                </c:pt>
                <c:pt idx="105">
                  <c:v>2.2357195411544878E-2</c:v>
                </c:pt>
                <c:pt idx="106">
                  <c:v>2.4039607061326192E-2</c:v>
                </c:pt>
                <c:pt idx="107">
                  <c:v>4.4827524993743983E-2</c:v>
                </c:pt>
                <c:pt idx="108">
                  <c:v>4.2501922569073425E-2</c:v>
                </c:pt>
                <c:pt idx="109">
                  <c:v>3.6074243800038569E-2</c:v>
                </c:pt>
                <c:pt idx="110">
                  <c:v>3.5084392047817249E-2</c:v>
                </c:pt>
                <c:pt idx="111">
                  <c:v>4.1310703596435322E-2</c:v>
                </c:pt>
                <c:pt idx="112">
                  <c:v>3.8200174530760529E-2</c:v>
                </c:pt>
              </c:numCache>
            </c:numRef>
          </c:yVal>
          <c:smooth val="0"/>
        </c:ser>
        <c:dLbls>
          <c:showLegendKey val="0"/>
          <c:showVal val="0"/>
          <c:showCatName val="0"/>
          <c:showSerName val="0"/>
          <c:showPercent val="0"/>
          <c:showBubbleSize val="0"/>
        </c:dLbls>
        <c:axId val="328874240"/>
        <c:axId val="328880512"/>
      </c:scatterChart>
      <c:valAx>
        <c:axId val="328874240"/>
        <c:scaling>
          <c:orientation val="minMax"/>
        </c:scaling>
        <c:delete val="0"/>
        <c:axPos val="b"/>
        <c:title>
          <c:tx>
            <c:rich>
              <a:bodyPr/>
              <a:lstStyle/>
              <a:p>
                <a:pPr>
                  <a:defRPr/>
                </a:pPr>
                <a:r>
                  <a:rPr lang="en-US"/>
                  <a:t>MPASS 3rd mom semi raw</a:t>
                </a:r>
              </a:p>
            </c:rich>
          </c:tx>
          <c:overlay val="0"/>
        </c:title>
        <c:numFmt formatCode="0.00" sourceLinked="1"/>
        <c:majorTickMark val="out"/>
        <c:minorTickMark val="none"/>
        <c:tickLblPos val="nextTo"/>
        <c:crossAx val="328880512"/>
        <c:crosses val="autoZero"/>
        <c:crossBetween val="midCat"/>
      </c:valAx>
      <c:valAx>
        <c:axId val="328880512"/>
        <c:scaling>
          <c:orientation val="minMax"/>
        </c:scaling>
        <c:delete val="0"/>
        <c:axPos val="l"/>
        <c:majorGridlines/>
        <c:title>
          <c:tx>
            <c:rich>
              <a:bodyPr rot="-5400000" vert="horz"/>
              <a:lstStyle/>
              <a:p>
                <a:pPr>
                  <a:defRPr/>
                </a:pPr>
                <a:r>
                  <a:rPr lang="en-US"/>
                  <a:t>MASS 1 and 2</a:t>
                </a:r>
              </a:p>
            </c:rich>
          </c:tx>
          <c:overlay val="0"/>
        </c:title>
        <c:numFmt formatCode="General" sourceLinked="1"/>
        <c:majorTickMark val="out"/>
        <c:minorTickMark val="none"/>
        <c:tickLblPos val="nextTo"/>
        <c:crossAx val="328874240"/>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MPASS2 versus MPASS 3rd</a:t>
            </a:r>
          </a:p>
        </c:rich>
      </c:tx>
      <c:overlay val="0"/>
    </c:title>
    <c:autoTitleDeleted val="0"/>
    <c:plotArea>
      <c:layout/>
      <c:scatterChart>
        <c:scatterStyle val="lineMarker"/>
        <c:varyColors val="0"/>
        <c:ser>
          <c:idx val="0"/>
          <c:order val="0"/>
          <c:spPr>
            <a:ln w="28575">
              <a:noFill/>
            </a:ln>
          </c:spPr>
          <c:xVal>
            <c:numRef>
              <c:f>'SAME R Results'!$BF$3:$BF$115</c:f>
              <c:numCache>
                <c:formatCode>0.00</c:formatCode>
                <c:ptCount val="113"/>
                <c:pt idx="0">
                  <c:v>4.9691332442250085</c:v>
                </c:pt>
                <c:pt idx="1">
                  <c:v>1.9476177736518814</c:v>
                </c:pt>
                <c:pt idx="2">
                  <c:v>0.34517884999999998</c:v>
                </c:pt>
                <c:pt idx="3">
                  <c:v>3.3386230000000003E-2</c:v>
                </c:pt>
                <c:pt idx="4">
                  <c:v>2.1347040000000008E-2</c:v>
                </c:pt>
                <c:pt idx="5">
                  <c:v>2.8033341747583633</c:v>
                </c:pt>
                <c:pt idx="6">
                  <c:v>12.304744891662349</c:v>
                </c:pt>
                <c:pt idx="11">
                  <c:v>0.1195471</c:v>
                </c:pt>
                <c:pt idx="13">
                  <c:v>5.7428559999999976E-2</c:v>
                </c:pt>
                <c:pt idx="14">
                  <c:v>5.9641044999999976E-2</c:v>
                </c:pt>
                <c:pt idx="15">
                  <c:v>8.019714976735683</c:v>
                </c:pt>
                <c:pt idx="16">
                  <c:v>7.8427258028568954</c:v>
                </c:pt>
                <c:pt idx="17">
                  <c:v>15.324040297806702</c:v>
                </c:pt>
                <c:pt idx="18">
                  <c:v>15.270789713164884</c:v>
                </c:pt>
                <c:pt idx="20">
                  <c:v>5.3064504999999998E-2</c:v>
                </c:pt>
                <c:pt idx="21">
                  <c:v>5.6635094999999996E-2</c:v>
                </c:pt>
                <c:pt idx="22">
                  <c:v>1.8244279999999997</c:v>
                </c:pt>
                <c:pt idx="23">
                  <c:v>2.6014805000000001</c:v>
                </c:pt>
                <c:pt idx="24">
                  <c:v>3.3011901906079455</c:v>
                </c:pt>
                <c:pt idx="25">
                  <c:v>4.4202531833917549</c:v>
                </c:pt>
                <c:pt idx="26">
                  <c:v>6.4844087888161575</c:v>
                </c:pt>
                <c:pt idx="27">
                  <c:v>6.4328391320488816</c:v>
                </c:pt>
                <c:pt idx="28">
                  <c:v>10.858580639234834</c:v>
                </c:pt>
                <c:pt idx="29">
                  <c:v>9.7802278466566275</c:v>
                </c:pt>
                <c:pt idx="30">
                  <c:v>22.611607761715209</c:v>
                </c:pt>
                <c:pt idx="31">
                  <c:v>14.408670126353368</c:v>
                </c:pt>
                <c:pt idx="33">
                  <c:v>5.7906650850000005</c:v>
                </c:pt>
                <c:pt idx="34">
                  <c:v>1.865889975</c:v>
                </c:pt>
                <c:pt idx="40">
                  <c:v>1.9393910000000014E-2</c:v>
                </c:pt>
                <c:pt idx="41">
                  <c:v>3.1021110000000001E-2</c:v>
                </c:pt>
                <c:pt idx="42">
                  <c:v>2.7216529795782987</c:v>
                </c:pt>
                <c:pt idx="43">
                  <c:v>3.3793622103748389</c:v>
                </c:pt>
                <c:pt idx="44">
                  <c:v>5.4077134999999998E-2</c:v>
                </c:pt>
                <c:pt idx="45">
                  <c:v>6.401780789473685E-2</c:v>
                </c:pt>
                <c:pt idx="46">
                  <c:v>6.8282270331857937</c:v>
                </c:pt>
                <c:pt idx="47">
                  <c:v>7.5308396368719723</c:v>
                </c:pt>
                <c:pt idx="48">
                  <c:v>5.2093500000000001E-2</c:v>
                </c:pt>
                <c:pt idx="49">
                  <c:v>7.7453625000000054E-2</c:v>
                </c:pt>
                <c:pt idx="51">
                  <c:v>1.648010255</c:v>
                </c:pt>
                <c:pt idx="52">
                  <c:v>1.5357044850000003</c:v>
                </c:pt>
                <c:pt idx="53">
                  <c:v>0.10758981499999998</c:v>
                </c:pt>
                <c:pt idx="54">
                  <c:v>9.2941244999999992E-2</c:v>
                </c:pt>
                <c:pt idx="55">
                  <c:v>3.7075495499999995</c:v>
                </c:pt>
                <c:pt idx="56">
                  <c:v>3.1901534499999995</c:v>
                </c:pt>
                <c:pt idx="57">
                  <c:v>0.223266455</c:v>
                </c:pt>
                <c:pt idx="58">
                  <c:v>0.20880127500000001</c:v>
                </c:pt>
                <c:pt idx="59">
                  <c:v>2.5878146449999995</c:v>
                </c:pt>
                <c:pt idx="60">
                  <c:v>2.4123677699999999</c:v>
                </c:pt>
                <c:pt idx="61">
                  <c:v>0.18188472499999997</c:v>
                </c:pt>
                <c:pt idx="62">
                  <c:v>0.16288763000000001</c:v>
                </c:pt>
                <c:pt idx="64">
                  <c:v>3.7090515027022404</c:v>
                </c:pt>
                <c:pt idx="65">
                  <c:v>3.7357685933051719</c:v>
                </c:pt>
                <c:pt idx="66">
                  <c:v>8.1329394999999999E-2</c:v>
                </c:pt>
                <c:pt idx="67">
                  <c:v>0.10919177999999996</c:v>
                </c:pt>
                <c:pt idx="68">
                  <c:v>13.907765212551418</c:v>
                </c:pt>
                <c:pt idx="69">
                  <c:v>12.486765719447009</c:v>
                </c:pt>
                <c:pt idx="73">
                  <c:v>1.480100000000005E-3</c:v>
                </c:pt>
                <c:pt idx="74" formatCode="0.0000">
                  <c:v>-2.8381400000000029E-3</c:v>
                </c:pt>
                <c:pt idx="76">
                  <c:v>0</c:v>
                </c:pt>
                <c:pt idx="77">
                  <c:v>0</c:v>
                </c:pt>
                <c:pt idx="78">
                  <c:v>6.7062385000000016E-2</c:v>
                </c:pt>
                <c:pt idx="79">
                  <c:v>6.1264039999999999E-2</c:v>
                </c:pt>
                <c:pt idx="80">
                  <c:v>7.4371354999999972E-2</c:v>
                </c:pt>
                <c:pt idx="81">
                  <c:v>8.6558713571428553E-2</c:v>
                </c:pt>
                <c:pt idx="82">
                  <c:v>0.37536620957706895</c:v>
                </c:pt>
                <c:pt idx="83">
                  <c:v>0.34105657832218012</c:v>
                </c:pt>
                <c:pt idx="84">
                  <c:v>0.38079826999999999</c:v>
                </c:pt>
                <c:pt idx="85">
                  <c:v>0.38020323</c:v>
                </c:pt>
                <c:pt idx="88">
                  <c:v>0.34367639103697178</c:v>
                </c:pt>
                <c:pt idx="89">
                  <c:v>0.35177459779881148</c:v>
                </c:pt>
                <c:pt idx="90">
                  <c:v>0.69019462662337649</c:v>
                </c:pt>
                <c:pt idx="91">
                  <c:v>0.63166807000000003</c:v>
                </c:pt>
                <c:pt idx="92">
                  <c:v>6.811156391889476</c:v>
                </c:pt>
                <c:pt idx="93">
                  <c:v>6.1549312908349894</c:v>
                </c:pt>
                <c:pt idx="94">
                  <c:v>5.3817715000000002E-2</c:v>
                </c:pt>
                <c:pt idx="95">
                  <c:v>6.8405250000000001E-2</c:v>
                </c:pt>
                <c:pt idx="96">
                  <c:v>0.21252439500000003</c:v>
                </c:pt>
                <c:pt idx="97">
                  <c:v>0.21377568</c:v>
                </c:pt>
                <c:pt idx="98">
                  <c:v>0.52612301000000006</c:v>
                </c:pt>
                <c:pt idx="99">
                  <c:v>0.48804425714285721</c:v>
                </c:pt>
                <c:pt idx="101">
                  <c:v>4.7561933868386106</c:v>
                </c:pt>
                <c:pt idx="102">
                  <c:v>4.7043451370904972</c:v>
                </c:pt>
                <c:pt idx="103">
                  <c:v>6.7707304279384832</c:v>
                </c:pt>
                <c:pt idx="104">
                  <c:v>5.9374594452505498</c:v>
                </c:pt>
                <c:pt idx="105">
                  <c:v>3.7796030000000001E-2</c:v>
                </c:pt>
                <c:pt idx="106">
                  <c:v>3.6941525000000003E-2</c:v>
                </c:pt>
                <c:pt idx="107">
                  <c:v>0.79522721499999971</c:v>
                </c:pt>
                <c:pt idx="108">
                  <c:v>0.70729056500000009</c:v>
                </c:pt>
                <c:pt idx="109">
                  <c:v>2.5745938350210387</c:v>
                </c:pt>
                <c:pt idx="110">
                  <c:v>2.5255440396033637</c:v>
                </c:pt>
                <c:pt idx="111">
                  <c:v>0.39344790499999993</c:v>
                </c:pt>
                <c:pt idx="112">
                  <c:v>0.42219548000000001</c:v>
                </c:pt>
              </c:numCache>
            </c:numRef>
          </c:xVal>
          <c:yVal>
            <c:numRef>
              <c:f>'SAME R Results'!$BG$3:$BG$115</c:f>
              <c:numCache>
                <c:formatCode>0.00</c:formatCode>
                <c:ptCount val="113"/>
                <c:pt idx="0">
                  <c:v>1.0696964473380586</c:v>
                </c:pt>
                <c:pt idx="1">
                  <c:v>0.55112516095124597</c:v>
                </c:pt>
                <c:pt idx="2">
                  <c:v>9.5508775000000018E-2</c:v>
                </c:pt>
                <c:pt idx="3">
                  <c:v>1.2736203285674045E-2</c:v>
                </c:pt>
                <c:pt idx="4">
                  <c:v>8.4533912500000009E-3</c:v>
                </c:pt>
                <c:pt idx="5">
                  <c:v>0.89485197548974349</c:v>
                </c:pt>
                <c:pt idx="6">
                  <c:v>2.9595494723852811</c:v>
                </c:pt>
                <c:pt idx="11">
                  <c:v>3.5698112500000004E-2</c:v>
                </c:pt>
                <c:pt idx="13">
                  <c:v>1.5548875E-2</c:v>
                </c:pt>
                <c:pt idx="14">
                  <c:v>1.6491112499999998E-2</c:v>
                </c:pt>
                <c:pt idx="15">
                  <c:v>1.7566079941830108</c:v>
                </c:pt>
                <c:pt idx="16">
                  <c:v>1.6285067010076788</c:v>
                </c:pt>
                <c:pt idx="17">
                  <c:v>3.5712096645498645</c:v>
                </c:pt>
                <c:pt idx="18">
                  <c:v>3.5636310447866641</c:v>
                </c:pt>
                <c:pt idx="20">
                  <c:v>2.0294399999999994E-2</c:v>
                </c:pt>
                <c:pt idx="21">
                  <c:v>2.0225712499999996E-2</c:v>
                </c:pt>
                <c:pt idx="22">
                  <c:v>0.67263800000000007</c:v>
                </c:pt>
                <c:pt idx="23">
                  <c:v>0.83144025000000021</c:v>
                </c:pt>
                <c:pt idx="24">
                  <c:v>1.110891841851543</c:v>
                </c:pt>
                <c:pt idx="25">
                  <c:v>1.439965250255568</c:v>
                </c:pt>
                <c:pt idx="26">
                  <c:v>2.1667359078756063</c:v>
                </c:pt>
                <c:pt idx="27">
                  <c:v>2.090487764934887</c:v>
                </c:pt>
                <c:pt idx="28">
                  <c:v>2.4580520411852764</c:v>
                </c:pt>
                <c:pt idx="29">
                  <c:v>2.0860913430256596</c:v>
                </c:pt>
                <c:pt idx="30">
                  <c:v>5.3242748265894715</c:v>
                </c:pt>
                <c:pt idx="31">
                  <c:v>3.6343776450094105</c:v>
                </c:pt>
                <c:pt idx="33">
                  <c:v>1.2398338874999999</c:v>
                </c:pt>
                <c:pt idx="34">
                  <c:v>0.42801485499999992</c:v>
                </c:pt>
                <c:pt idx="40">
                  <c:v>8.7509300000000075E-3</c:v>
                </c:pt>
                <c:pt idx="41">
                  <c:v>1.0860471250000003E-2</c:v>
                </c:pt>
                <c:pt idx="42">
                  <c:v>0.94646110113328596</c:v>
                </c:pt>
                <c:pt idx="43">
                  <c:v>1.1349477109383741</c:v>
                </c:pt>
                <c:pt idx="44">
                  <c:v>1.9309993749999994E-2</c:v>
                </c:pt>
                <c:pt idx="45">
                  <c:v>2.264486644736842E-2</c:v>
                </c:pt>
                <c:pt idx="46">
                  <c:v>2.1549243364622712</c:v>
                </c:pt>
                <c:pt idx="47">
                  <c:v>2.3384242847501331</c:v>
                </c:pt>
                <c:pt idx="48">
                  <c:v>2.0412434999999996E-2</c:v>
                </c:pt>
                <c:pt idx="49">
                  <c:v>3.0681621249999996E-2</c:v>
                </c:pt>
                <c:pt idx="51">
                  <c:v>0.37782676125000003</c:v>
                </c:pt>
                <c:pt idx="52">
                  <c:v>0.35328301625000003</c:v>
                </c:pt>
                <c:pt idx="53">
                  <c:v>2.916339250000001E-2</c:v>
                </c:pt>
                <c:pt idx="54">
                  <c:v>2.6176457499999993E-2</c:v>
                </c:pt>
                <c:pt idx="55">
                  <c:v>0.83338176374999995</c:v>
                </c:pt>
                <c:pt idx="56">
                  <c:v>0.71648777375000006</c:v>
                </c:pt>
                <c:pt idx="57">
                  <c:v>6.3636763749999992E-2</c:v>
                </c:pt>
                <c:pt idx="58">
                  <c:v>6.1359396249999996E-2</c:v>
                </c:pt>
                <c:pt idx="59">
                  <c:v>0.57877333999999991</c:v>
                </c:pt>
                <c:pt idx="60">
                  <c:v>0.53201655000000003</c:v>
                </c:pt>
                <c:pt idx="61">
                  <c:v>4.9652081250000007E-2</c:v>
                </c:pt>
                <c:pt idx="62">
                  <c:v>4.8511509999999994E-2</c:v>
                </c:pt>
                <c:pt idx="64">
                  <c:v>1.1490242007152689</c:v>
                </c:pt>
                <c:pt idx="65">
                  <c:v>1.1056894740415859</c:v>
                </c:pt>
                <c:pt idx="66">
                  <c:v>2.5276182500000008E-2</c:v>
                </c:pt>
                <c:pt idx="67">
                  <c:v>3.3126834999999993E-2</c:v>
                </c:pt>
                <c:pt idx="68">
                  <c:v>2.9864826158994506</c:v>
                </c:pt>
                <c:pt idx="69">
                  <c:v>2.6084359550507075</c:v>
                </c:pt>
                <c:pt idx="73">
                  <c:v>7.6295000000003999E-5</c:v>
                </c:pt>
                <c:pt idx="74">
                  <c:v>2.4795624999999349E-4</c:v>
                </c:pt>
                <c:pt idx="76">
                  <c:v>0</c:v>
                </c:pt>
                <c:pt idx="77">
                  <c:v>0</c:v>
                </c:pt>
                <c:pt idx="78">
                  <c:v>1.8482212499999998E-2</c:v>
                </c:pt>
                <c:pt idx="79">
                  <c:v>1.8428809999999997E-2</c:v>
                </c:pt>
                <c:pt idx="80">
                  <c:v>2.5978081250000007E-2</c:v>
                </c:pt>
                <c:pt idx="81">
                  <c:v>3.2737551785714282E-2</c:v>
                </c:pt>
                <c:pt idx="82">
                  <c:v>0.12644649917556822</c:v>
                </c:pt>
                <c:pt idx="83">
                  <c:v>0.12806541949514919</c:v>
                </c:pt>
                <c:pt idx="84">
                  <c:v>9.7846942499999978E-2</c:v>
                </c:pt>
                <c:pt idx="85">
                  <c:v>9.7663875000000039E-2</c:v>
                </c:pt>
                <c:pt idx="88">
                  <c:v>0.13666694807136534</c:v>
                </c:pt>
                <c:pt idx="89">
                  <c:v>0.13460114595910688</c:v>
                </c:pt>
                <c:pt idx="90">
                  <c:v>0.18782679496753252</c:v>
                </c:pt>
                <c:pt idx="91">
                  <c:v>0.17208094874999999</c:v>
                </c:pt>
                <c:pt idx="92">
                  <c:v>1.5494310166508976</c:v>
                </c:pt>
                <c:pt idx="93">
                  <c:v>1.5156538815916414</c:v>
                </c:pt>
                <c:pt idx="94">
                  <c:v>1.4903987499999997E-2</c:v>
                </c:pt>
                <c:pt idx="95">
                  <c:v>1.85432325E-2</c:v>
                </c:pt>
                <c:pt idx="96">
                  <c:v>5.7025892499999987E-2</c:v>
                </c:pt>
                <c:pt idx="97">
                  <c:v>5.8727256249999978E-2</c:v>
                </c:pt>
                <c:pt idx="98">
                  <c:v>0.14265442249999999</c:v>
                </c:pt>
                <c:pt idx="99">
                  <c:v>0.12664430398809529</c:v>
                </c:pt>
                <c:pt idx="101">
                  <c:v>1.2594530999111959</c:v>
                </c:pt>
                <c:pt idx="102">
                  <c:v>1.2240901585401425</c:v>
                </c:pt>
                <c:pt idx="103">
                  <c:v>1.8460594643041344</c:v>
                </c:pt>
                <c:pt idx="104">
                  <c:v>1.5596775845127868</c:v>
                </c:pt>
                <c:pt idx="105">
                  <c:v>9.2544512499999967E-3</c:v>
                </c:pt>
                <c:pt idx="106">
                  <c:v>9.056092499999998E-3</c:v>
                </c:pt>
                <c:pt idx="107">
                  <c:v>0.20453255250000008</c:v>
                </c:pt>
                <c:pt idx="108">
                  <c:v>0.17888259500000001</c:v>
                </c:pt>
                <c:pt idx="109">
                  <c:v>0.76668107279214215</c:v>
                </c:pt>
                <c:pt idx="110">
                  <c:v>0.76453624454255564</c:v>
                </c:pt>
                <c:pt idx="111">
                  <c:v>0.11017607625</c:v>
                </c:pt>
                <c:pt idx="112">
                  <c:v>0.12251278875</c:v>
                </c:pt>
              </c:numCache>
            </c:numRef>
          </c:yVal>
          <c:smooth val="0"/>
        </c:ser>
        <c:dLbls>
          <c:showLegendKey val="0"/>
          <c:showVal val="0"/>
          <c:showCatName val="0"/>
          <c:showSerName val="0"/>
          <c:showPercent val="0"/>
          <c:showBubbleSize val="0"/>
        </c:dLbls>
        <c:axId val="328909184"/>
        <c:axId val="328910720"/>
      </c:scatterChart>
      <c:valAx>
        <c:axId val="328909184"/>
        <c:scaling>
          <c:orientation val="minMax"/>
        </c:scaling>
        <c:delete val="0"/>
        <c:axPos val="b"/>
        <c:numFmt formatCode="0.00" sourceLinked="1"/>
        <c:majorTickMark val="out"/>
        <c:minorTickMark val="none"/>
        <c:tickLblPos val="nextTo"/>
        <c:crossAx val="328910720"/>
        <c:crosses val="autoZero"/>
        <c:crossBetween val="midCat"/>
      </c:valAx>
      <c:valAx>
        <c:axId val="328910720"/>
        <c:scaling>
          <c:orientation val="minMax"/>
        </c:scaling>
        <c:delete val="0"/>
        <c:axPos val="l"/>
        <c:majorGridlines/>
        <c:numFmt formatCode="0.00" sourceLinked="1"/>
        <c:majorTickMark val="out"/>
        <c:minorTickMark val="none"/>
        <c:tickLblPos val="nextTo"/>
        <c:crossAx val="328909184"/>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Diameter</a:t>
            </a:r>
            <a:r>
              <a:rPr lang="en-US" baseline="0"/>
              <a:t> of Average Mass versus Air Speed</a:t>
            </a:r>
            <a:endParaRPr lang="en-US"/>
          </a:p>
        </c:rich>
      </c:tx>
      <c:overlay val="0"/>
    </c:title>
    <c:autoTitleDeleted val="0"/>
    <c:plotArea>
      <c:layout/>
      <c:scatterChart>
        <c:scatterStyle val="lineMarker"/>
        <c:varyColors val="0"/>
        <c:ser>
          <c:idx val="0"/>
          <c:order val="0"/>
          <c:tx>
            <c:v>Teflon</c:v>
          </c:tx>
          <c:spPr>
            <a:ln w="28575">
              <a:noFill/>
            </a:ln>
          </c:spPr>
          <c:marker>
            <c:symbol val="triangle"/>
            <c:size val="7"/>
          </c:marker>
          <c:xVal>
            <c:numRef>
              <c:f>('Material Sort 02122013'!$N$134:$N$137,'Material Sort 02122013'!$N$140:$N$142,'Material Sort 02122013'!$N$144:$N$150)</c:f>
              <c:numCache>
                <c:formatCode>General</c:formatCode>
                <c:ptCount val="14"/>
                <c:pt idx="0">
                  <c:v>4</c:v>
                </c:pt>
                <c:pt idx="1">
                  <c:v>8</c:v>
                </c:pt>
                <c:pt idx="2">
                  <c:v>8</c:v>
                </c:pt>
                <c:pt idx="3">
                  <c:v>2</c:v>
                </c:pt>
                <c:pt idx="4">
                  <c:v>8.1</c:v>
                </c:pt>
                <c:pt idx="5">
                  <c:v>8.1</c:v>
                </c:pt>
                <c:pt idx="6">
                  <c:v>8.1</c:v>
                </c:pt>
                <c:pt idx="7">
                  <c:v>8.1</c:v>
                </c:pt>
                <c:pt idx="8">
                  <c:v>8.1</c:v>
                </c:pt>
                <c:pt idx="9">
                  <c:v>8.1</c:v>
                </c:pt>
                <c:pt idx="10">
                  <c:v>8.1</c:v>
                </c:pt>
                <c:pt idx="11">
                  <c:v>0</c:v>
                </c:pt>
                <c:pt idx="12">
                  <c:v>0</c:v>
                </c:pt>
                <c:pt idx="13">
                  <c:v>2</c:v>
                </c:pt>
              </c:numCache>
            </c:numRef>
          </c:xVal>
          <c:yVal>
            <c:numRef>
              <c:f>('Material Sort 02122013'!$BS$134:$BS$137,'Material Sort 02122013'!$BS$140:$BS$142,'Material Sort 02122013'!$BS$144:$BS$150)</c:f>
              <c:numCache>
                <c:formatCode>0.0000</c:formatCode>
                <c:ptCount val="14"/>
                <c:pt idx="0">
                  <c:v>0.30215438008227241</c:v>
                </c:pt>
                <c:pt idx="1">
                  <c:v>0.20260508750416512</c:v>
                </c:pt>
                <c:pt idx="2">
                  <c:v>0.2066073251604415</c:v>
                </c:pt>
                <c:pt idx="3">
                  <c:v>0.38972921366338154</c:v>
                </c:pt>
                <c:pt idx="4">
                  <c:v>0.25295421677328306</c:v>
                </c:pt>
                <c:pt idx="5">
                  <c:v>0.18452250171432627</c:v>
                </c:pt>
                <c:pt idx="6">
                  <c:v>0.14934491754394455</c:v>
                </c:pt>
                <c:pt idx="7">
                  <c:v>0.19310173093440533</c:v>
                </c:pt>
                <c:pt idx="8">
                  <c:v>0.25134398476976683</c:v>
                </c:pt>
                <c:pt idx="9">
                  <c:v>0.21143321745634569</c:v>
                </c:pt>
                <c:pt idx="10">
                  <c:v>0.15132510528359466</c:v>
                </c:pt>
                <c:pt idx="11">
                  <c:v>0.28046085669391252</c:v>
                </c:pt>
                <c:pt idx="12">
                  <c:v>0.30578863797657757</c:v>
                </c:pt>
                <c:pt idx="13">
                  <c:v>0.3604043772501847</c:v>
                </c:pt>
              </c:numCache>
            </c:numRef>
          </c:yVal>
          <c:smooth val="0"/>
        </c:ser>
        <c:ser>
          <c:idx val="1"/>
          <c:order val="1"/>
          <c:tx>
            <c:v>Kapton</c:v>
          </c:tx>
          <c:spPr>
            <a:ln w="28575">
              <a:noFill/>
            </a:ln>
          </c:spPr>
          <c:xVal>
            <c:numRef>
              <c:f>('Material Sort 02122013'!$N$23:$N$26,'Material Sort 02122013'!$N$29:$N$31,'Material Sort 02122013'!$N$33:$N$45)</c:f>
              <c:numCache>
                <c:formatCode>General</c:formatCode>
                <c:ptCount val="20"/>
                <c:pt idx="0">
                  <c:v>8</c:v>
                </c:pt>
                <c:pt idx="1">
                  <c:v>4</c:v>
                </c:pt>
                <c:pt idx="2">
                  <c:v>2</c:v>
                </c:pt>
                <c:pt idx="3">
                  <c:v>8</c:v>
                </c:pt>
                <c:pt idx="4">
                  <c:v>8.1</c:v>
                </c:pt>
                <c:pt idx="5">
                  <c:v>8.1</c:v>
                </c:pt>
                <c:pt idx="6">
                  <c:v>8.1</c:v>
                </c:pt>
                <c:pt idx="7">
                  <c:v>8.1</c:v>
                </c:pt>
                <c:pt idx="8">
                  <c:v>8.1</c:v>
                </c:pt>
                <c:pt idx="9">
                  <c:v>8.1</c:v>
                </c:pt>
                <c:pt idx="10">
                  <c:v>8.1</c:v>
                </c:pt>
                <c:pt idx="11">
                  <c:v>8.1</c:v>
                </c:pt>
                <c:pt idx="12">
                  <c:v>8.1</c:v>
                </c:pt>
                <c:pt idx="13">
                  <c:v>8.1</c:v>
                </c:pt>
                <c:pt idx="14">
                  <c:v>8.1</c:v>
                </c:pt>
                <c:pt idx="15">
                  <c:v>0</c:v>
                </c:pt>
                <c:pt idx="16">
                  <c:v>0</c:v>
                </c:pt>
                <c:pt idx="17">
                  <c:v>1</c:v>
                </c:pt>
                <c:pt idx="18">
                  <c:v>2</c:v>
                </c:pt>
                <c:pt idx="19">
                  <c:v>2</c:v>
                </c:pt>
              </c:numCache>
            </c:numRef>
          </c:xVal>
          <c:yVal>
            <c:numRef>
              <c:f>('Material Sort 02122013'!$BS$23:$BS$26,'Material Sort 02122013'!$BS$29:$BS$31,'Material Sort 02122013'!$BS$33:$BS$45)</c:f>
              <c:numCache>
                <c:formatCode>0.0000</c:formatCode>
                <c:ptCount val="20"/>
                <c:pt idx="0">
                  <c:v>0.18182992084451238</c:v>
                </c:pt>
                <c:pt idx="1">
                  <c:v>0.21268225274370534</c:v>
                </c:pt>
                <c:pt idx="2">
                  <c:v>0.25967162312878556</c:v>
                </c:pt>
                <c:pt idx="3">
                  <c:v>0.2776255099104501</c:v>
                </c:pt>
                <c:pt idx="4">
                  <c:v>9.7108213230960166E-2</c:v>
                </c:pt>
                <c:pt idx="5">
                  <c:v>0.10591592684287916</c:v>
                </c:pt>
                <c:pt idx="6">
                  <c:v>0.25116720161368244</c:v>
                </c:pt>
                <c:pt idx="7">
                  <c:v>8.8739654555589506E-2</c:v>
                </c:pt>
                <c:pt idx="8">
                  <c:v>0</c:v>
                </c:pt>
                <c:pt idx="9">
                  <c:v>0.10656512563679277</c:v>
                </c:pt>
                <c:pt idx="11">
                  <c:v>3.0455084489988071E-2</c:v>
                </c:pt>
                <c:pt idx="12">
                  <c:v>0.1107174056889626</c:v>
                </c:pt>
                <c:pt idx="13">
                  <c:v>9.9629708891046054E-2</c:v>
                </c:pt>
                <c:pt idx="14">
                  <c:v>0.11646654330236111</c:v>
                </c:pt>
                <c:pt idx="15">
                  <c:v>0.34551005269730162</c:v>
                </c:pt>
                <c:pt idx="16">
                  <c:v>0.44812555565829937</c:v>
                </c:pt>
                <c:pt idx="17">
                  <c:v>0.34348579768208154</c:v>
                </c:pt>
                <c:pt idx="18">
                  <c:v>0.28666637066468903</c:v>
                </c:pt>
              </c:numCache>
            </c:numRef>
          </c:yVal>
          <c:smooth val="0"/>
        </c:ser>
        <c:ser>
          <c:idx val="2"/>
          <c:order val="2"/>
          <c:tx>
            <c:v>LampWick</c:v>
          </c:tx>
          <c:spPr>
            <a:ln w="28575">
              <a:noFill/>
            </a:ln>
          </c:spPr>
          <c:marker>
            <c:symbol val="diamond"/>
            <c:size val="7"/>
          </c:marker>
          <c:xVal>
            <c:numRef>
              <c:f>('Material Sort 02122013'!$N$59:$N$62,'Material Sort 02122013'!$N$65:$N$67,'Material Sort 02122013'!$N$70:$N$72,'Material Sort 02122013'!$N$74:$N$77)</c:f>
              <c:numCache>
                <c:formatCode>General</c:formatCode>
                <c:ptCount val="14"/>
                <c:pt idx="0">
                  <c:v>4</c:v>
                </c:pt>
                <c:pt idx="1">
                  <c:v>8</c:v>
                </c:pt>
                <c:pt idx="2">
                  <c:v>2</c:v>
                </c:pt>
                <c:pt idx="3">
                  <c:v>8</c:v>
                </c:pt>
                <c:pt idx="4">
                  <c:v>8</c:v>
                </c:pt>
                <c:pt idx="5">
                  <c:v>8.1</c:v>
                </c:pt>
                <c:pt idx="6">
                  <c:v>8.1</c:v>
                </c:pt>
                <c:pt idx="7">
                  <c:v>8.1</c:v>
                </c:pt>
                <c:pt idx="8">
                  <c:v>8.1</c:v>
                </c:pt>
                <c:pt idx="9">
                  <c:v>8.1</c:v>
                </c:pt>
                <c:pt idx="10">
                  <c:v>0</c:v>
                </c:pt>
                <c:pt idx="11">
                  <c:v>0</c:v>
                </c:pt>
                <c:pt idx="12">
                  <c:v>0</c:v>
                </c:pt>
                <c:pt idx="13">
                  <c:v>2</c:v>
                </c:pt>
              </c:numCache>
            </c:numRef>
          </c:xVal>
          <c:yVal>
            <c:numRef>
              <c:f>('Material Sort 02122013'!$BS$59:$BS$62,'Material Sort 02122013'!$BS$65:$BS$67,'Material Sort 02122013'!$BS$70:$BS$72,'Material Sort 02122013'!$BS$74:$BS$77)</c:f>
              <c:numCache>
                <c:formatCode>0.0000</c:formatCode>
                <c:ptCount val="14"/>
                <c:pt idx="1">
                  <c:v>0.31102232794081452</c:v>
                </c:pt>
                <c:pt idx="2">
                  <c:v>0.31119147379012313</c:v>
                </c:pt>
                <c:pt idx="3">
                  <c:v>0.35374218369207788</c:v>
                </c:pt>
                <c:pt idx="4">
                  <c:v>0.28605155365931773</c:v>
                </c:pt>
                <c:pt idx="5">
                  <c:v>0.25252933607121358</c:v>
                </c:pt>
                <c:pt idx="6">
                  <c:v>0.27474623118441571</c:v>
                </c:pt>
                <c:pt idx="7">
                  <c:v>0.26457449879290013</c:v>
                </c:pt>
                <c:pt idx="8">
                  <c:v>0.28945017623069236</c:v>
                </c:pt>
                <c:pt idx="9">
                  <c:v>0.28973711732419516</c:v>
                </c:pt>
                <c:pt idx="10">
                  <c:v>0.4200368161556266</c:v>
                </c:pt>
                <c:pt idx="11">
                  <c:v>0.40295169678721698</c:v>
                </c:pt>
                <c:pt idx="12">
                  <c:v>0.59953058438413609</c:v>
                </c:pt>
                <c:pt idx="13">
                  <c:v>0.47969155079332726</c:v>
                </c:pt>
              </c:numCache>
            </c:numRef>
          </c:yVal>
          <c:smooth val="0"/>
        </c:ser>
        <c:ser>
          <c:idx val="3"/>
          <c:order val="3"/>
          <c:tx>
            <c:v>Pyrell</c:v>
          </c:tx>
          <c:spPr>
            <a:ln w="28575">
              <a:noFill/>
            </a:ln>
          </c:spPr>
          <c:marker>
            <c:symbol val="star"/>
            <c:size val="7"/>
          </c:marker>
          <c:xVal>
            <c:numRef>
              <c:f>('Material Sort 02122013'!$N$86:$N$87,'Material Sort 02122013'!$N$89:$N$96)</c:f>
              <c:numCache>
                <c:formatCode>General</c:formatCode>
                <c:ptCount val="10"/>
                <c:pt idx="0">
                  <c:v>8.1</c:v>
                </c:pt>
                <c:pt idx="1">
                  <c:v>8.1</c:v>
                </c:pt>
                <c:pt idx="2">
                  <c:v>8.1</c:v>
                </c:pt>
                <c:pt idx="3">
                  <c:v>8.1</c:v>
                </c:pt>
                <c:pt idx="4">
                  <c:v>8.1</c:v>
                </c:pt>
                <c:pt idx="5">
                  <c:v>8.1</c:v>
                </c:pt>
                <c:pt idx="6">
                  <c:v>0</c:v>
                </c:pt>
                <c:pt idx="7">
                  <c:v>0</c:v>
                </c:pt>
                <c:pt idx="8">
                  <c:v>1</c:v>
                </c:pt>
                <c:pt idx="9">
                  <c:v>2</c:v>
                </c:pt>
              </c:numCache>
            </c:numRef>
          </c:xVal>
          <c:yVal>
            <c:numRef>
              <c:f>('Material Sort 02122013'!$BS$86:$BS$87,'Material Sort 02122013'!$BS$89:$BS$96)</c:f>
              <c:numCache>
                <c:formatCode>0.0000</c:formatCode>
                <c:ptCount val="10"/>
                <c:pt idx="0">
                  <c:v>0.39164217089803754</c:v>
                </c:pt>
                <c:pt idx="1">
                  <c:v>0.44471159033705637</c:v>
                </c:pt>
                <c:pt idx="2">
                  <c:v>0.35472823373879336</c:v>
                </c:pt>
                <c:pt idx="3">
                  <c:v>0.5145502341662288</c:v>
                </c:pt>
                <c:pt idx="4">
                  <c:v>0.4124283695440798</c:v>
                </c:pt>
                <c:pt idx="5">
                  <c:v>0.42109280500794605</c:v>
                </c:pt>
                <c:pt idx="6">
                  <c:v>0.6828048281760063</c:v>
                </c:pt>
                <c:pt idx="7">
                  <c:v>0.91062386890871427</c:v>
                </c:pt>
                <c:pt idx="8">
                  <c:v>0.92245705141344825</c:v>
                </c:pt>
                <c:pt idx="9">
                  <c:v>0.6500789886706958</c:v>
                </c:pt>
              </c:numCache>
            </c:numRef>
          </c:yVal>
          <c:smooth val="0"/>
        </c:ser>
        <c:ser>
          <c:idx val="4"/>
          <c:order val="4"/>
          <c:tx>
            <c:v>Silicone</c:v>
          </c:tx>
          <c:spPr>
            <a:ln w="28575">
              <a:noFill/>
            </a:ln>
          </c:spPr>
          <c:marker>
            <c:symbol val="circle"/>
            <c:size val="7"/>
          </c:marker>
          <c:xVal>
            <c:numRef>
              <c:f>('Material Sort 02122013'!$N$106:$N$109,'Material Sort 02122013'!$N$112:$N$117,'Material Sort 02122013'!$N$119:$N$125)</c:f>
              <c:numCache>
                <c:formatCode>General</c:formatCode>
                <c:ptCount val="17"/>
                <c:pt idx="0">
                  <c:v>8</c:v>
                </c:pt>
                <c:pt idx="1">
                  <c:v>4</c:v>
                </c:pt>
                <c:pt idx="2">
                  <c:v>8</c:v>
                </c:pt>
                <c:pt idx="3">
                  <c:v>8</c:v>
                </c:pt>
                <c:pt idx="4">
                  <c:v>8</c:v>
                </c:pt>
                <c:pt idx="5">
                  <c:v>8.1</c:v>
                </c:pt>
                <c:pt idx="6">
                  <c:v>8.1</c:v>
                </c:pt>
                <c:pt idx="7">
                  <c:v>8.1</c:v>
                </c:pt>
                <c:pt idx="8">
                  <c:v>8.1</c:v>
                </c:pt>
                <c:pt idx="9">
                  <c:v>8.1</c:v>
                </c:pt>
                <c:pt idx="10">
                  <c:v>8.1</c:v>
                </c:pt>
                <c:pt idx="11">
                  <c:v>8.1</c:v>
                </c:pt>
                <c:pt idx="12">
                  <c:v>8.1</c:v>
                </c:pt>
                <c:pt idx="13">
                  <c:v>0</c:v>
                </c:pt>
                <c:pt idx="14">
                  <c:v>1</c:v>
                </c:pt>
                <c:pt idx="15">
                  <c:v>0</c:v>
                </c:pt>
                <c:pt idx="16">
                  <c:v>2</c:v>
                </c:pt>
              </c:numCache>
            </c:numRef>
          </c:xVal>
          <c:yVal>
            <c:numRef>
              <c:f>('Material Sort 02122013'!$BS$106:$BS$109,'Material Sort 02122013'!$BS$112:$BS$117,'Material Sort 02122013'!$BS$119:$BS$125)</c:f>
              <c:numCache>
                <c:formatCode>0.0000</c:formatCode>
                <c:ptCount val="17"/>
                <c:pt idx="0">
                  <c:v>0.51638995504203222</c:v>
                </c:pt>
                <c:pt idx="1">
                  <c:v>0.46347921790423513</c:v>
                </c:pt>
                <c:pt idx="2">
                  <c:v>0.43576983373814704</c:v>
                </c:pt>
                <c:pt idx="3">
                  <c:v>0.41677463931388736</c:v>
                </c:pt>
                <c:pt idx="4">
                  <c:v>0.4501551400693799</c:v>
                </c:pt>
                <c:pt idx="5">
                  <c:v>0.54741968073790781</c:v>
                </c:pt>
                <c:pt idx="6">
                  <c:v>0.45513242180855784</c:v>
                </c:pt>
                <c:pt idx="7">
                  <c:v>0.5331371830040863</c:v>
                </c:pt>
                <c:pt idx="8">
                  <c:v>0.46185714375132125</c:v>
                </c:pt>
                <c:pt idx="9">
                  <c:v>0.55331119257415973</c:v>
                </c:pt>
                <c:pt idx="10">
                  <c:v>0.41917675488054462</c:v>
                </c:pt>
                <c:pt idx="11">
                  <c:v>0.52853535507968596</c:v>
                </c:pt>
                <c:pt idx="12">
                  <c:v>0.47098547407496355</c:v>
                </c:pt>
                <c:pt idx="13">
                  <c:v>0.77823626118310629</c:v>
                </c:pt>
                <c:pt idx="14">
                  <c:v>0.88994066860296439</c:v>
                </c:pt>
                <c:pt idx="15">
                  <c:v>1.2168804592172662</c:v>
                </c:pt>
                <c:pt idx="16">
                  <c:v>0.5435662238110599</c:v>
                </c:pt>
              </c:numCache>
            </c:numRef>
          </c:yVal>
          <c:smooth val="0"/>
        </c:ser>
        <c:dLbls>
          <c:showLegendKey val="0"/>
          <c:showVal val="0"/>
          <c:showCatName val="0"/>
          <c:showSerName val="0"/>
          <c:showPercent val="0"/>
          <c:showBubbleSize val="0"/>
        </c:dLbls>
        <c:axId val="330815744"/>
        <c:axId val="330822016"/>
      </c:scatterChart>
      <c:valAx>
        <c:axId val="330815744"/>
        <c:scaling>
          <c:orientation val="minMax"/>
        </c:scaling>
        <c:delete val="0"/>
        <c:axPos val="b"/>
        <c:title>
          <c:tx>
            <c:rich>
              <a:bodyPr/>
              <a:lstStyle/>
              <a:p>
                <a:pPr>
                  <a:defRPr sz="1600"/>
                </a:pPr>
                <a:r>
                  <a:rPr lang="en-US" sz="1600">
                    <a:latin typeface="Arial" pitchFamily="34" charset="0"/>
                    <a:cs typeface="Arial" pitchFamily="34" charset="0"/>
                  </a:rPr>
                  <a:t>Air Flow (cm/s)</a:t>
                </a:r>
              </a:p>
            </c:rich>
          </c:tx>
          <c:overlay val="0"/>
        </c:title>
        <c:numFmt formatCode="General" sourceLinked="1"/>
        <c:majorTickMark val="out"/>
        <c:minorTickMark val="none"/>
        <c:tickLblPos val="nextTo"/>
        <c:txPr>
          <a:bodyPr/>
          <a:lstStyle/>
          <a:p>
            <a:pPr>
              <a:defRPr sz="1600" b="1">
                <a:latin typeface="Arial" pitchFamily="34" charset="0"/>
                <a:cs typeface="Arial" pitchFamily="34" charset="0"/>
              </a:defRPr>
            </a:pPr>
            <a:endParaRPr lang="en-US"/>
          </a:p>
        </c:txPr>
        <c:crossAx val="330822016"/>
        <c:crosses val="autoZero"/>
        <c:crossBetween val="midCat"/>
      </c:valAx>
      <c:valAx>
        <c:axId val="330822016"/>
        <c:scaling>
          <c:orientation val="minMax"/>
        </c:scaling>
        <c:delete val="0"/>
        <c:axPos val="l"/>
        <c:majorGridlines/>
        <c:title>
          <c:tx>
            <c:rich>
              <a:bodyPr rot="-5400000" vert="horz"/>
              <a:lstStyle/>
              <a:p>
                <a:pPr>
                  <a:defRPr sz="1600">
                    <a:latin typeface="Arial" pitchFamily="34" charset="0"/>
                    <a:cs typeface="Arial" pitchFamily="34" charset="0"/>
                  </a:defRPr>
                </a:pPr>
                <a:r>
                  <a:rPr lang="en-US" sz="1600">
                    <a:latin typeface="Arial" pitchFamily="34" charset="0"/>
                    <a:cs typeface="Arial" pitchFamily="34" charset="0"/>
                  </a:rPr>
                  <a:t>Diamter of Average Mass (µm)</a:t>
                </a:r>
              </a:p>
            </c:rich>
          </c:tx>
          <c:overlay val="0"/>
        </c:title>
        <c:numFmt formatCode="0.0" sourceLinked="0"/>
        <c:majorTickMark val="out"/>
        <c:minorTickMark val="none"/>
        <c:tickLblPos val="nextTo"/>
        <c:txPr>
          <a:bodyPr/>
          <a:lstStyle/>
          <a:p>
            <a:pPr>
              <a:defRPr sz="1600" b="1">
                <a:latin typeface="Arial" pitchFamily="34" charset="0"/>
                <a:cs typeface="Arial" pitchFamily="34" charset="0"/>
              </a:defRPr>
            </a:pPr>
            <a:endParaRPr lang="en-US"/>
          </a:p>
        </c:txPr>
        <c:crossAx val="330815744"/>
        <c:crosses val="autoZero"/>
        <c:crossBetween val="midCat"/>
      </c:valAx>
    </c:plotArea>
    <c:legend>
      <c:legendPos val="r"/>
      <c:overlay val="0"/>
      <c:txPr>
        <a:bodyPr/>
        <a:lstStyle/>
        <a:p>
          <a:pPr>
            <a:defRPr sz="16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orientation="portrait"/>
  </c:printSettings>
</c:chartSpace>
</file>

<file path=xl/charts/chart12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Count Mean Diameter</a:t>
            </a:r>
            <a:r>
              <a:rPr lang="en-US" baseline="0"/>
              <a:t> versus Air Speed</a:t>
            </a:r>
            <a:endParaRPr lang="en-US"/>
          </a:p>
        </c:rich>
      </c:tx>
      <c:overlay val="0"/>
    </c:title>
    <c:autoTitleDeleted val="0"/>
    <c:plotArea>
      <c:layout/>
      <c:scatterChart>
        <c:scatterStyle val="lineMarker"/>
        <c:varyColors val="0"/>
        <c:ser>
          <c:idx val="0"/>
          <c:order val="0"/>
          <c:tx>
            <c:v>Teflon</c:v>
          </c:tx>
          <c:spPr>
            <a:ln w="28575">
              <a:noFill/>
            </a:ln>
          </c:spPr>
          <c:marker>
            <c:symbol val="triangle"/>
            <c:size val="7"/>
          </c:marker>
          <c:xVal>
            <c:numRef>
              <c:f>('Material Sort 02122013'!$N$134:$N$137,'Material Sort 02122013'!$N$140:$N$142,'Material Sort 02122013'!$N$144:$N$150)</c:f>
              <c:numCache>
                <c:formatCode>General</c:formatCode>
                <c:ptCount val="14"/>
                <c:pt idx="0">
                  <c:v>4</c:v>
                </c:pt>
                <c:pt idx="1">
                  <c:v>8</c:v>
                </c:pt>
                <c:pt idx="2">
                  <c:v>8</c:v>
                </c:pt>
                <c:pt idx="3">
                  <c:v>2</c:v>
                </c:pt>
                <c:pt idx="4">
                  <c:v>8.1</c:v>
                </c:pt>
                <c:pt idx="5">
                  <c:v>8.1</c:v>
                </c:pt>
                <c:pt idx="6">
                  <c:v>8.1</c:v>
                </c:pt>
                <c:pt idx="7">
                  <c:v>8.1</c:v>
                </c:pt>
                <c:pt idx="8">
                  <c:v>8.1</c:v>
                </c:pt>
                <c:pt idx="9">
                  <c:v>8.1</c:v>
                </c:pt>
                <c:pt idx="10">
                  <c:v>8.1</c:v>
                </c:pt>
                <c:pt idx="11">
                  <c:v>0</c:v>
                </c:pt>
                <c:pt idx="12">
                  <c:v>0</c:v>
                </c:pt>
                <c:pt idx="13">
                  <c:v>2</c:v>
                </c:pt>
              </c:numCache>
            </c:numRef>
          </c:xVal>
          <c:yVal>
            <c:numRef>
              <c:f>('Material Sort 02122013'!$BR$134:$BR$137,'Material Sort 02122013'!$BR$140:$BR$142,'Material Sort 02122013'!$BR$144:$BR$150)</c:f>
              <c:numCache>
                <c:formatCode>0.0000</c:formatCode>
                <c:ptCount val="14"/>
                <c:pt idx="0">
                  <c:v>0.13371556018952235</c:v>
                </c:pt>
                <c:pt idx="1">
                  <c:v>0.18683766619447323</c:v>
                </c:pt>
                <c:pt idx="2">
                  <c:v>0.15206897674845057</c:v>
                </c:pt>
                <c:pt idx="3">
                  <c:v>0.17780543707723964</c:v>
                </c:pt>
                <c:pt idx="4">
                  <c:v>0.14808630459171615</c:v>
                </c:pt>
                <c:pt idx="5">
                  <c:v>0.13183675328073566</c:v>
                </c:pt>
                <c:pt idx="6">
                  <c:v>5.3128267816860503E-2</c:v>
                </c:pt>
                <c:pt idx="7">
                  <c:v>0.16283968830998286</c:v>
                </c:pt>
                <c:pt idx="8">
                  <c:v>0.20838028193207944</c:v>
                </c:pt>
                <c:pt idx="9">
                  <c:v>0.13990121268770589</c:v>
                </c:pt>
                <c:pt idx="10">
                  <c:v>5.5088676664496919E-2</c:v>
                </c:pt>
                <c:pt idx="11">
                  <c:v>0.19688438149356463</c:v>
                </c:pt>
                <c:pt idx="12">
                  <c:v>0.17240307407480779</c:v>
                </c:pt>
                <c:pt idx="13">
                  <c:v>0.27528882175166719</c:v>
                </c:pt>
              </c:numCache>
            </c:numRef>
          </c:yVal>
          <c:smooth val="0"/>
        </c:ser>
        <c:ser>
          <c:idx val="1"/>
          <c:order val="1"/>
          <c:tx>
            <c:v>Kapton</c:v>
          </c:tx>
          <c:spPr>
            <a:ln w="28575">
              <a:noFill/>
            </a:ln>
          </c:spPr>
          <c:xVal>
            <c:numRef>
              <c:f>('Material Sort 02122013'!$N$23:$N$26,'Material Sort 02122013'!$N$29:$N$31,'Material Sort 02122013'!$N$33:$N$45)</c:f>
              <c:numCache>
                <c:formatCode>General</c:formatCode>
                <c:ptCount val="20"/>
                <c:pt idx="0">
                  <c:v>8</c:v>
                </c:pt>
                <c:pt idx="1">
                  <c:v>4</c:v>
                </c:pt>
                <c:pt idx="2">
                  <c:v>2</c:v>
                </c:pt>
                <c:pt idx="3">
                  <c:v>8</c:v>
                </c:pt>
                <c:pt idx="4">
                  <c:v>8.1</c:v>
                </c:pt>
                <c:pt idx="5">
                  <c:v>8.1</c:v>
                </c:pt>
                <c:pt idx="6">
                  <c:v>8.1</c:v>
                </c:pt>
                <c:pt idx="7">
                  <c:v>8.1</c:v>
                </c:pt>
                <c:pt idx="8">
                  <c:v>8.1</c:v>
                </c:pt>
                <c:pt idx="9">
                  <c:v>8.1</c:v>
                </c:pt>
                <c:pt idx="10">
                  <c:v>8.1</c:v>
                </c:pt>
                <c:pt idx="11">
                  <c:v>8.1</c:v>
                </c:pt>
                <c:pt idx="12">
                  <c:v>8.1</c:v>
                </c:pt>
                <c:pt idx="13">
                  <c:v>8.1</c:v>
                </c:pt>
                <c:pt idx="14">
                  <c:v>8.1</c:v>
                </c:pt>
                <c:pt idx="15">
                  <c:v>0</c:v>
                </c:pt>
                <c:pt idx="16">
                  <c:v>0</c:v>
                </c:pt>
                <c:pt idx="17">
                  <c:v>1</c:v>
                </c:pt>
                <c:pt idx="18">
                  <c:v>2</c:v>
                </c:pt>
                <c:pt idx="19">
                  <c:v>2</c:v>
                </c:pt>
              </c:numCache>
            </c:numRef>
          </c:xVal>
          <c:yVal>
            <c:numRef>
              <c:f>('Material Sort 02122013'!$BR$23:$BR$26,'Material Sort 02122013'!$BR$29:$BR$31,'Material Sort 02122013'!$BR$33:$BR$45)</c:f>
              <c:numCache>
                <c:formatCode>0.0000</c:formatCode>
                <c:ptCount val="20"/>
                <c:pt idx="0">
                  <c:v>9.4172911864210257E-2</c:v>
                </c:pt>
                <c:pt idx="1">
                  <c:v>0.11462877287753323</c:v>
                </c:pt>
                <c:pt idx="2">
                  <c:v>0.15228375712362852</c:v>
                </c:pt>
                <c:pt idx="3">
                  <c:v>0.21852328663676657</c:v>
                </c:pt>
                <c:pt idx="4">
                  <c:v>5.6373119010545703E-2</c:v>
                </c:pt>
                <c:pt idx="5">
                  <c:v>5.8581728377719348E-2</c:v>
                </c:pt>
                <c:pt idx="6">
                  <c:v>0.14833639810998711</c:v>
                </c:pt>
                <c:pt idx="7">
                  <c:v>5.8782385759754953E-2</c:v>
                </c:pt>
                <c:pt idx="9">
                  <c:v>8.83966382810287E-2</c:v>
                </c:pt>
                <c:pt idx="10">
                  <c:v>0</c:v>
                </c:pt>
                <c:pt idx="11">
                  <c:v>6.6290524233095519E-2</c:v>
                </c:pt>
                <c:pt idx="12">
                  <c:v>4.9005103969337348E-2</c:v>
                </c:pt>
                <c:pt idx="13">
                  <c:v>6.4341574275316893E-2</c:v>
                </c:pt>
                <c:pt idx="14">
                  <c:v>9.1940301437816396E-2</c:v>
                </c:pt>
                <c:pt idx="15">
                  <c:v>0.22332654446557226</c:v>
                </c:pt>
                <c:pt idx="16">
                  <c:v>0.30421984529136165</c:v>
                </c:pt>
                <c:pt idx="17">
                  <c:v>0.1346708034598724</c:v>
                </c:pt>
                <c:pt idx="18">
                  <c:v>0.19061768489019365</c:v>
                </c:pt>
              </c:numCache>
            </c:numRef>
          </c:yVal>
          <c:smooth val="0"/>
        </c:ser>
        <c:ser>
          <c:idx val="2"/>
          <c:order val="2"/>
          <c:tx>
            <c:v>LampWick</c:v>
          </c:tx>
          <c:spPr>
            <a:ln w="28575">
              <a:noFill/>
            </a:ln>
          </c:spPr>
          <c:marker>
            <c:symbol val="diamond"/>
            <c:size val="7"/>
          </c:marker>
          <c:xVal>
            <c:numRef>
              <c:f>('Material Sort 02122013'!$N$59:$N$62,'Material Sort 02122013'!$N$65:$N$67,'Material Sort 02122013'!$N$70:$N$72,'Material Sort 02122013'!$N$74:$N$77)</c:f>
              <c:numCache>
                <c:formatCode>General</c:formatCode>
                <c:ptCount val="14"/>
                <c:pt idx="0">
                  <c:v>4</c:v>
                </c:pt>
                <c:pt idx="1">
                  <c:v>8</c:v>
                </c:pt>
                <c:pt idx="2">
                  <c:v>2</c:v>
                </c:pt>
                <c:pt idx="3">
                  <c:v>8</c:v>
                </c:pt>
                <c:pt idx="4">
                  <c:v>8</c:v>
                </c:pt>
                <c:pt idx="5">
                  <c:v>8.1</c:v>
                </c:pt>
                <c:pt idx="6">
                  <c:v>8.1</c:v>
                </c:pt>
                <c:pt idx="7">
                  <c:v>8.1</c:v>
                </c:pt>
                <c:pt idx="8">
                  <c:v>8.1</c:v>
                </c:pt>
                <c:pt idx="9">
                  <c:v>8.1</c:v>
                </c:pt>
                <c:pt idx="10">
                  <c:v>0</c:v>
                </c:pt>
                <c:pt idx="11">
                  <c:v>0</c:v>
                </c:pt>
                <c:pt idx="12">
                  <c:v>0</c:v>
                </c:pt>
                <c:pt idx="13">
                  <c:v>2</c:v>
                </c:pt>
              </c:numCache>
            </c:numRef>
          </c:xVal>
          <c:yVal>
            <c:numRef>
              <c:f>('Material Sort 02122013'!$BR$59:$BR$62,'Material Sort 02122013'!$BR$65:$BR$67,'Material Sort 02122013'!$BR$70:$BR$72,'Material Sort 02122013'!$BR$74:$BR$77)</c:f>
              <c:numCache>
                <c:formatCode>0.0000</c:formatCode>
                <c:ptCount val="14"/>
                <c:pt idx="0">
                  <c:v>0.14857509108232342</c:v>
                </c:pt>
                <c:pt idx="1">
                  <c:v>0.20360167711257149</c:v>
                </c:pt>
                <c:pt idx="2">
                  <c:v>0.16360200134045599</c:v>
                </c:pt>
                <c:pt idx="3">
                  <c:v>0.26798625255286757</c:v>
                </c:pt>
                <c:pt idx="4">
                  <c:v>0.14936620957955926</c:v>
                </c:pt>
                <c:pt idx="5">
                  <c:v>0.10962569424235284</c:v>
                </c:pt>
                <c:pt idx="6">
                  <c:v>0.11626086070116975</c:v>
                </c:pt>
                <c:pt idx="7">
                  <c:v>0.12988195937811292</c:v>
                </c:pt>
                <c:pt idx="8">
                  <c:v>0.12429628628849503</c:v>
                </c:pt>
                <c:pt idx="9">
                  <c:v>0.13891501803978532</c:v>
                </c:pt>
                <c:pt idx="10">
                  <c:v>0.18473786561871428</c:v>
                </c:pt>
                <c:pt idx="11">
                  <c:v>0.16828736979682504</c:v>
                </c:pt>
                <c:pt idx="12">
                  <c:v>0.44239239119644658</c:v>
                </c:pt>
                <c:pt idx="13">
                  <c:v>0.29459322042440694</c:v>
                </c:pt>
              </c:numCache>
            </c:numRef>
          </c:yVal>
          <c:smooth val="0"/>
        </c:ser>
        <c:ser>
          <c:idx val="3"/>
          <c:order val="3"/>
          <c:tx>
            <c:v>Pyrell</c:v>
          </c:tx>
          <c:spPr>
            <a:ln w="28575">
              <a:noFill/>
            </a:ln>
          </c:spPr>
          <c:marker>
            <c:symbol val="star"/>
            <c:size val="7"/>
          </c:marker>
          <c:xVal>
            <c:numRef>
              <c:f>('Material Sort 02122013'!$N$86:$N$87,'Material Sort 02122013'!$N$89:$N$96)</c:f>
              <c:numCache>
                <c:formatCode>General</c:formatCode>
                <c:ptCount val="10"/>
                <c:pt idx="0">
                  <c:v>8.1</c:v>
                </c:pt>
                <c:pt idx="1">
                  <c:v>8.1</c:v>
                </c:pt>
                <c:pt idx="2">
                  <c:v>8.1</c:v>
                </c:pt>
                <c:pt idx="3">
                  <c:v>8.1</c:v>
                </c:pt>
                <c:pt idx="4">
                  <c:v>8.1</c:v>
                </c:pt>
                <c:pt idx="5">
                  <c:v>8.1</c:v>
                </c:pt>
                <c:pt idx="6">
                  <c:v>0</c:v>
                </c:pt>
                <c:pt idx="7">
                  <c:v>0</c:v>
                </c:pt>
                <c:pt idx="8">
                  <c:v>1</c:v>
                </c:pt>
                <c:pt idx="9">
                  <c:v>2</c:v>
                </c:pt>
              </c:numCache>
            </c:numRef>
          </c:xVal>
          <c:yVal>
            <c:numRef>
              <c:f>('Material Sort 02122013'!$BR$86:$BR$87,'Material Sort 02122013'!$BR$89:$BR$96)</c:f>
              <c:numCache>
                <c:formatCode>0.0000</c:formatCode>
                <c:ptCount val="10"/>
                <c:pt idx="0">
                  <c:v>0.20703943977434275</c:v>
                </c:pt>
                <c:pt idx="1">
                  <c:v>0.2538303437849373</c:v>
                </c:pt>
                <c:pt idx="2">
                  <c:v>0.1976149506837051</c:v>
                </c:pt>
                <c:pt idx="3">
                  <c:v>0.35398790927609708</c:v>
                </c:pt>
                <c:pt idx="4">
                  <c:v>0.23268245230988843</c:v>
                </c:pt>
                <c:pt idx="5">
                  <c:v>0.2196149542448691</c:v>
                </c:pt>
                <c:pt idx="6">
                  <c:v>0.13997777282810692</c:v>
                </c:pt>
                <c:pt idx="7">
                  <c:v>0.24111410344504206</c:v>
                </c:pt>
                <c:pt idx="8">
                  <c:v>0.25939201873064038</c:v>
                </c:pt>
                <c:pt idx="9">
                  <c:v>0.39088623557228447</c:v>
                </c:pt>
              </c:numCache>
            </c:numRef>
          </c:yVal>
          <c:smooth val="0"/>
        </c:ser>
        <c:ser>
          <c:idx val="4"/>
          <c:order val="4"/>
          <c:tx>
            <c:v>Silicone</c:v>
          </c:tx>
          <c:spPr>
            <a:ln w="28575">
              <a:noFill/>
            </a:ln>
          </c:spPr>
          <c:marker>
            <c:symbol val="circle"/>
            <c:size val="7"/>
          </c:marker>
          <c:xVal>
            <c:numRef>
              <c:f>('Material Sort 02122013'!$N$106:$N$109,'Material Sort 02122013'!$N$112:$N$117,'Material Sort 02122013'!$N$119:$N$125)</c:f>
              <c:numCache>
                <c:formatCode>General</c:formatCode>
                <c:ptCount val="17"/>
                <c:pt idx="0">
                  <c:v>8</c:v>
                </c:pt>
                <c:pt idx="1">
                  <c:v>4</c:v>
                </c:pt>
                <c:pt idx="2">
                  <c:v>8</c:v>
                </c:pt>
                <c:pt idx="3">
                  <c:v>8</c:v>
                </c:pt>
                <c:pt idx="4">
                  <c:v>8</c:v>
                </c:pt>
                <c:pt idx="5">
                  <c:v>8.1</c:v>
                </c:pt>
                <c:pt idx="6">
                  <c:v>8.1</c:v>
                </c:pt>
                <c:pt idx="7">
                  <c:v>8.1</c:v>
                </c:pt>
                <c:pt idx="8">
                  <c:v>8.1</c:v>
                </c:pt>
                <c:pt idx="9">
                  <c:v>8.1</c:v>
                </c:pt>
                <c:pt idx="10">
                  <c:v>8.1</c:v>
                </c:pt>
                <c:pt idx="11">
                  <c:v>8.1</c:v>
                </c:pt>
                <c:pt idx="12">
                  <c:v>8.1</c:v>
                </c:pt>
                <c:pt idx="13">
                  <c:v>0</c:v>
                </c:pt>
                <c:pt idx="14">
                  <c:v>1</c:v>
                </c:pt>
                <c:pt idx="15">
                  <c:v>0</c:v>
                </c:pt>
                <c:pt idx="16">
                  <c:v>2</c:v>
                </c:pt>
              </c:numCache>
            </c:numRef>
          </c:xVal>
          <c:yVal>
            <c:numRef>
              <c:f>('Material Sort 02122013'!$BR$106:$BR$109,'Material Sort 02122013'!$BR$112:$BR$117,'Material Sort 02122013'!$BR$119:$BR$125)</c:f>
              <c:numCache>
                <c:formatCode>0.0000</c:formatCode>
                <c:ptCount val="17"/>
                <c:pt idx="0">
                  <c:v>0.2267233068714381</c:v>
                </c:pt>
                <c:pt idx="1">
                  <c:v>0.20547096060057599</c:v>
                </c:pt>
                <c:pt idx="2">
                  <c:v>0.18564470202739639</c:v>
                </c:pt>
                <c:pt idx="3">
                  <c:v>0.20776147068589287</c:v>
                </c:pt>
                <c:pt idx="4">
                  <c:v>0.24387035702532131</c:v>
                </c:pt>
                <c:pt idx="5">
                  <c:v>0.25033936032853354</c:v>
                </c:pt>
                <c:pt idx="6">
                  <c:v>0.19225459171796622</c:v>
                </c:pt>
                <c:pt idx="7">
                  <c:v>0.24064095529695867</c:v>
                </c:pt>
                <c:pt idx="8">
                  <c:v>0.19513944234574185</c:v>
                </c:pt>
                <c:pt idx="9">
                  <c:v>0.24249019691958648</c:v>
                </c:pt>
                <c:pt idx="10">
                  <c:v>0.18227320062546948</c:v>
                </c:pt>
                <c:pt idx="11">
                  <c:v>0.24490687440172548</c:v>
                </c:pt>
                <c:pt idx="12">
                  <c:v>0.18598777657726576</c:v>
                </c:pt>
                <c:pt idx="13">
                  <c:v>0.42214683724720298</c:v>
                </c:pt>
                <c:pt idx="14">
                  <c:v>0.38960521311196605</c:v>
                </c:pt>
                <c:pt idx="15">
                  <c:v>0.93988674067582656</c:v>
                </c:pt>
                <c:pt idx="16">
                  <c:v>0.25698065436822065</c:v>
                </c:pt>
              </c:numCache>
            </c:numRef>
          </c:yVal>
          <c:smooth val="0"/>
        </c:ser>
        <c:dLbls>
          <c:showLegendKey val="0"/>
          <c:showVal val="0"/>
          <c:showCatName val="0"/>
          <c:showSerName val="0"/>
          <c:showPercent val="0"/>
          <c:showBubbleSize val="0"/>
        </c:dLbls>
        <c:axId val="329948544"/>
        <c:axId val="329958528"/>
      </c:scatterChart>
      <c:valAx>
        <c:axId val="329948544"/>
        <c:scaling>
          <c:orientation val="minMax"/>
        </c:scaling>
        <c:delete val="0"/>
        <c:axPos val="b"/>
        <c:numFmt formatCode="General" sourceLinked="1"/>
        <c:majorTickMark val="out"/>
        <c:minorTickMark val="none"/>
        <c:tickLblPos val="nextTo"/>
        <c:crossAx val="329958528"/>
        <c:crosses val="autoZero"/>
        <c:crossBetween val="midCat"/>
      </c:valAx>
      <c:valAx>
        <c:axId val="329958528"/>
        <c:scaling>
          <c:logBase val="10"/>
          <c:orientation val="minMax"/>
          <c:min val="5.000000000000001E-2"/>
        </c:scaling>
        <c:delete val="0"/>
        <c:axPos val="l"/>
        <c:majorGridlines/>
        <c:numFmt formatCode="0.0000" sourceLinked="1"/>
        <c:majorTickMark val="out"/>
        <c:minorTickMark val="none"/>
        <c:tickLblPos val="nextTo"/>
        <c:crossAx val="329948544"/>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Diameter</a:t>
            </a:r>
            <a:r>
              <a:rPr lang="en-US" baseline="0"/>
              <a:t> of Average Mass versus Temperature</a:t>
            </a:r>
            <a:endParaRPr lang="en-US"/>
          </a:p>
        </c:rich>
      </c:tx>
      <c:overlay val="0"/>
    </c:title>
    <c:autoTitleDeleted val="0"/>
    <c:plotArea>
      <c:layout/>
      <c:scatterChart>
        <c:scatterStyle val="lineMarker"/>
        <c:varyColors val="0"/>
        <c:ser>
          <c:idx val="0"/>
          <c:order val="0"/>
          <c:tx>
            <c:v>Teflon</c:v>
          </c:tx>
          <c:spPr>
            <a:ln w="28575">
              <a:noFill/>
            </a:ln>
          </c:spPr>
          <c:marker>
            <c:symbol val="triangle"/>
            <c:size val="7"/>
          </c:marker>
          <c:xVal>
            <c:numRef>
              <c:f>('Material Sort 02122013'!$CE$134:$CE$137,'Material Sort 02122013'!$CE$140:$CE$142,'Material Sort 02122013'!$CE$144:$CE$150)</c:f>
              <c:numCache>
                <c:formatCode>General</c:formatCode>
                <c:ptCount val="14"/>
                <c:pt idx="0">
                  <c:v>516.30303768525073</c:v>
                </c:pt>
                <c:pt idx="1">
                  <c:v>517.61263896959224</c:v>
                </c:pt>
                <c:pt idx="2">
                  <c:v>511.74122532819257</c:v>
                </c:pt>
                <c:pt idx="3">
                  <c:v>517.69385314585145</c:v>
                </c:pt>
                <c:pt idx="4" formatCode="0.0">
                  <c:v>529.63562470856755</c:v>
                </c:pt>
                <c:pt idx="5" formatCode="0.0">
                  <c:v>514.13740453829121</c:v>
                </c:pt>
                <c:pt idx="6" formatCode="0.0">
                  <c:v>516.33842203068309</c:v>
                </c:pt>
                <c:pt idx="7" formatCode="0.0">
                  <c:v>513.37523874459316</c:v>
                </c:pt>
                <c:pt idx="8" formatCode="0.0">
                  <c:v>538.43096293819656</c:v>
                </c:pt>
                <c:pt idx="9" formatCode="0.0">
                  <c:v>532.36353982539481</c:v>
                </c:pt>
                <c:pt idx="10" formatCode="0.0">
                  <c:v>515.16984376150162</c:v>
                </c:pt>
                <c:pt idx="11" formatCode="0.0">
                  <c:v>524.94478411670389</c:v>
                </c:pt>
                <c:pt idx="12" formatCode="0.0">
                  <c:v>527.87656862261747</c:v>
                </c:pt>
                <c:pt idx="13" formatCode="0.0">
                  <c:v>528.55724747805561</c:v>
                </c:pt>
              </c:numCache>
            </c:numRef>
          </c:xVal>
          <c:yVal>
            <c:numRef>
              <c:f>('Material Sort 02122013'!$BS$134:$BS$137,'Material Sort 02122013'!$BS$140:$BS$142,'Material Sort 02122013'!$BS$144:$BS$150)</c:f>
              <c:numCache>
                <c:formatCode>0.0000</c:formatCode>
                <c:ptCount val="14"/>
                <c:pt idx="0">
                  <c:v>0.30215438008227241</c:v>
                </c:pt>
                <c:pt idx="1">
                  <c:v>0.20260508750416512</c:v>
                </c:pt>
                <c:pt idx="2">
                  <c:v>0.2066073251604415</c:v>
                </c:pt>
                <c:pt idx="3">
                  <c:v>0.38972921366338154</c:v>
                </c:pt>
                <c:pt idx="4">
                  <c:v>0.25295421677328306</c:v>
                </c:pt>
                <c:pt idx="5">
                  <c:v>0.18452250171432627</c:v>
                </c:pt>
                <c:pt idx="6">
                  <c:v>0.14934491754394455</c:v>
                </c:pt>
                <c:pt idx="7">
                  <c:v>0.19310173093440533</c:v>
                </c:pt>
                <c:pt idx="8">
                  <c:v>0.25134398476976683</c:v>
                </c:pt>
                <c:pt idx="9">
                  <c:v>0.21143321745634569</c:v>
                </c:pt>
                <c:pt idx="10">
                  <c:v>0.15132510528359466</c:v>
                </c:pt>
                <c:pt idx="11">
                  <c:v>0.28046085669391252</c:v>
                </c:pt>
                <c:pt idx="12">
                  <c:v>0.30578863797657757</c:v>
                </c:pt>
                <c:pt idx="13">
                  <c:v>0.3604043772501847</c:v>
                </c:pt>
              </c:numCache>
            </c:numRef>
          </c:yVal>
          <c:smooth val="0"/>
        </c:ser>
        <c:ser>
          <c:idx val="1"/>
          <c:order val="1"/>
          <c:tx>
            <c:v>Kapton</c:v>
          </c:tx>
          <c:spPr>
            <a:ln w="28575">
              <a:noFill/>
            </a:ln>
          </c:spPr>
          <c:xVal>
            <c:numRef>
              <c:f>('Material Sort 02122013'!$CE$23:$CE$26,'Material Sort 02122013'!$CE$29:$CE$31,'Material Sort 02122013'!$CE$33:$CE$45)</c:f>
              <c:numCache>
                <c:formatCode>General</c:formatCode>
                <c:ptCount val="20"/>
                <c:pt idx="0">
                  <c:v>418.31918332608569</c:v>
                </c:pt>
                <c:pt idx="2">
                  <c:v>417.30093380418288</c:v>
                </c:pt>
                <c:pt idx="3">
                  <c:v>581.04830756229353</c:v>
                </c:pt>
                <c:pt idx="4" formatCode="0.0">
                  <c:v>419.92824630174431</c:v>
                </c:pt>
                <c:pt idx="5" formatCode="0.0">
                  <c:v>417.28565622998752</c:v>
                </c:pt>
                <c:pt idx="6" formatCode="0.0">
                  <c:v>574.26697593037989</c:v>
                </c:pt>
                <c:pt idx="7" formatCode="0.0">
                  <c:v>425.41768860835083</c:v>
                </c:pt>
                <c:pt idx="8" formatCode="0.0">
                  <c:v>500.25380703397519</c:v>
                </c:pt>
                <c:pt idx="9" formatCode="0.0">
                  <c:v>527.51193106525511</c:v>
                </c:pt>
                <c:pt idx="10" formatCode="0.0">
                  <c:v>493.52026976410559</c:v>
                </c:pt>
                <c:pt idx="11" formatCode="0.0">
                  <c:v>492.34226541017085</c:v>
                </c:pt>
                <c:pt idx="12" formatCode="0.0">
                  <c:v>424.84905390857256</c:v>
                </c:pt>
                <c:pt idx="13" formatCode="0.0">
                  <c:v>494.14786984146389</c:v>
                </c:pt>
                <c:pt idx="14" formatCode="0.0">
                  <c:v>527.34367563845251</c:v>
                </c:pt>
                <c:pt idx="15" formatCode="0.0">
                  <c:v>578.19370520881728</c:v>
                </c:pt>
                <c:pt idx="16" formatCode="0.0">
                  <c:v>578.7984573834824</c:v>
                </c:pt>
                <c:pt idx="17" formatCode="0.0">
                  <c:v>579.39177547442239</c:v>
                </c:pt>
                <c:pt idx="18" formatCode="0.0">
                  <c:v>583.20436719326278</c:v>
                </c:pt>
                <c:pt idx="19" formatCode="0.0">
                  <c:v>497.24008696531865</c:v>
                </c:pt>
              </c:numCache>
            </c:numRef>
          </c:xVal>
          <c:yVal>
            <c:numRef>
              <c:f>('Material Sort 02122013'!$BS$23:$BS$26,'Material Sort 02122013'!$BS$29:$BS$31,'Material Sort 02122013'!$BS$33:$BS$45)</c:f>
              <c:numCache>
                <c:formatCode>0.0000</c:formatCode>
                <c:ptCount val="20"/>
                <c:pt idx="0">
                  <c:v>0.18182992084451238</c:v>
                </c:pt>
                <c:pt idx="1">
                  <c:v>0.21268225274370534</c:v>
                </c:pt>
                <c:pt idx="2">
                  <c:v>0.25967162312878556</c:v>
                </c:pt>
                <c:pt idx="3">
                  <c:v>0.2776255099104501</c:v>
                </c:pt>
                <c:pt idx="4">
                  <c:v>9.7108213230960166E-2</c:v>
                </c:pt>
                <c:pt idx="5">
                  <c:v>0.10591592684287916</c:v>
                </c:pt>
                <c:pt idx="6">
                  <c:v>0.25116720161368244</c:v>
                </c:pt>
                <c:pt idx="7">
                  <c:v>8.8739654555589506E-2</c:v>
                </c:pt>
                <c:pt idx="8">
                  <c:v>0</c:v>
                </c:pt>
                <c:pt idx="9">
                  <c:v>0.10656512563679277</c:v>
                </c:pt>
                <c:pt idx="11">
                  <c:v>3.0455084489988071E-2</c:v>
                </c:pt>
                <c:pt idx="12">
                  <c:v>0.1107174056889626</c:v>
                </c:pt>
                <c:pt idx="13">
                  <c:v>9.9629708891046054E-2</c:v>
                </c:pt>
                <c:pt idx="14">
                  <c:v>0.11646654330236111</c:v>
                </c:pt>
                <c:pt idx="15">
                  <c:v>0.34551005269730162</c:v>
                </c:pt>
                <c:pt idx="16">
                  <c:v>0.44812555565829937</c:v>
                </c:pt>
                <c:pt idx="17">
                  <c:v>0.34348579768208154</c:v>
                </c:pt>
                <c:pt idx="18">
                  <c:v>0.28666637066468903</c:v>
                </c:pt>
              </c:numCache>
            </c:numRef>
          </c:yVal>
          <c:smooth val="0"/>
        </c:ser>
        <c:ser>
          <c:idx val="2"/>
          <c:order val="2"/>
          <c:tx>
            <c:v>LampWick</c:v>
          </c:tx>
          <c:spPr>
            <a:ln w="28575">
              <a:noFill/>
            </a:ln>
          </c:spPr>
          <c:marker>
            <c:symbol val="diamond"/>
            <c:size val="7"/>
          </c:marker>
          <c:xVal>
            <c:numRef>
              <c:f>('Material Sort 02122013'!$CE$59:$CE$62,'Material Sort 02122013'!$CE$65:$CE$67,'Material Sort 02122013'!$CE$70:$CE$72,'Material Sort 02122013'!$CE$74:$CE$77)</c:f>
              <c:numCache>
                <c:formatCode>General</c:formatCode>
                <c:ptCount val="14"/>
                <c:pt idx="1">
                  <c:v>258.64706119544206</c:v>
                </c:pt>
                <c:pt idx="2">
                  <c:v>258.45198005359714</c:v>
                </c:pt>
                <c:pt idx="3">
                  <c:v>343.55957860374446</c:v>
                </c:pt>
                <c:pt idx="4" formatCode="0.0">
                  <c:v>268.93865858906793</c:v>
                </c:pt>
                <c:pt idx="5" formatCode="0.0">
                  <c:v>264.66873011764068</c:v>
                </c:pt>
                <c:pt idx="6" formatCode="0.0">
                  <c:v>262.89926572283059</c:v>
                </c:pt>
                <c:pt idx="7" formatCode="0.0">
                  <c:v>259.49131380277208</c:v>
                </c:pt>
                <c:pt idx="8" formatCode="0.0">
                  <c:v>293.02156386703371</c:v>
                </c:pt>
                <c:pt idx="9" formatCode="0.0">
                  <c:v>282.5836772631244</c:v>
                </c:pt>
                <c:pt idx="10" formatCode="0.0">
                  <c:v>260.32493766036879</c:v>
                </c:pt>
                <c:pt idx="11" formatCode="0.0">
                  <c:v>295.6786559110368</c:v>
                </c:pt>
                <c:pt idx="12" formatCode="0.0">
                  <c:v>296.85201609236873</c:v>
                </c:pt>
                <c:pt idx="13" formatCode="0.0">
                  <c:v>299.07317141986238</c:v>
                </c:pt>
              </c:numCache>
            </c:numRef>
          </c:xVal>
          <c:yVal>
            <c:numRef>
              <c:f>('Material Sort 02122013'!$BS$59:$BS$62,'Material Sort 02122013'!$BS$65:$BS$67,'Material Sort 02122013'!$BS$70:$BS$72,'Material Sort 02122013'!$BS$74:$BS$77)</c:f>
              <c:numCache>
                <c:formatCode>0.0000</c:formatCode>
                <c:ptCount val="14"/>
                <c:pt idx="1">
                  <c:v>0.31102232794081452</c:v>
                </c:pt>
                <c:pt idx="2">
                  <c:v>0.31119147379012313</c:v>
                </c:pt>
                <c:pt idx="3">
                  <c:v>0.35374218369207788</c:v>
                </c:pt>
                <c:pt idx="4">
                  <c:v>0.28605155365931773</c:v>
                </c:pt>
                <c:pt idx="5">
                  <c:v>0.25252933607121358</c:v>
                </c:pt>
                <c:pt idx="6">
                  <c:v>0.27474623118441571</c:v>
                </c:pt>
                <c:pt idx="7">
                  <c:v>0.26457449879290013</c:v>
                </c:pt>
                <c:pt idx="8">
                  <c:v>0.28945017623069236</c:v>
                </c:pt>
                <c:pt idx="9">
                  <c:v>0.28973711732419516</c:v>
                </c:pt>
                <c:pt idx="10">
                  <c:v>0.4200368161556266</c:v>
                </c:pt>
                <c:pt idx="11">
                  <c:v>0.40295169678721698</c:v>
                </c:pt>
                <c:pt idx="12">
                  <c:v>0.59953058438413609</c:v>
                </c:pt>
                <c:pt idx="13">
                  <c:v>0.47969155079332726</c:v>
                </c:pt>
              </c:numCache>
            </c:numRef>
          </c:yVal>
          <c:smooth val="0"/>
        </c:ser>
        <c:ser>
          <c:idx val="3"/>
          <c:order val="3"/>
          <c:tx>
            <c:v>Pyrell</c:v>
          </c:tx>
          <c:spPr>
            <a:ln w="28575">
              <a:noFill/>
            </a:ln>
          </c:spPr>
          <c:marker>
            <c:symbol val="star"/>
            <c:size val="7"/>
          </c:marker>
          <c:xVal>
            <c:numRef>
              <c:f>('Material Sort 02122013'!$CE$86:$CE$87,'Material Sort 02122013'!$CE$89:$CE$96)</c:f>
              <c:numCache>
                <c:formatCode>0.0</c:formatCode>
                <c:ptCount val="10"/>
                <c:pt idx="0">
                  <c:v>225.3</c:v>
                </c:pt>
                <c:pt idx="1">
                  <c:v>242.10308472492756</c:v>
                </c:pt>
                <c:pt idx="2">
                  <c:v>234.18212761794004</c:v>
                </c:pt>
                <c:pt idx="3">
                  <c:v>240.92870800332065</c:v>
                </c:pt>
                <c:pt idx="4">
                  <c:v>236.85307598302919</c:v>
                </c:pt>
                <c:pt idx="5">
                  <c:v>232.47862240899161</c:v>
                </c:pt>
                <c:pt idx="6">
                  <c:v>236.14679358180084</c:v>
                </c:pt>
                <c:pt idx="7">
                  <c:v>242.39387965391558</c:v>
                </c:pt>
                <c:pt idx="8">
                  <c:v>245.41410083875152</c:v>
                </c:pt>
                <c:pt idx="9">
                  <c:v>245.37087876588521</c:v>
                </c:pt>
              </c:numCache>
            </c:numRef>
          </c:xVal>
          <c:yVal>
            <c:numRef>
              <c:f>('Material Sort 02122013'!$BS$86:$BS$87,'Material Sort 02122013'!$BS$89:$BS$96)</c:f>
              <c:numCache>
                <c:formatCode>0.0000</c:formatCode>
                <c:ptCount val="10"/>
                <c:pt idx="0">
                  <c:v>0.39164217089803754</c:v>
                </c:pt>
                <c:pt idx="1">
                  <c:v>0.44471159033705637</c:v>
                </c:pt>
                <c:pt idx="2">
                  <c:v>0.35472823373879336</c:v>
                </c:pt>
                <c:pt idx="3">
                  <c:v>0.5145502341662288</c:v>
                </c:pt>
                <c:pt idx="4">
                  <c:v>0.4124283695440798</c:v>
                </c:pt>
                <c:pt idx="5">
                  <c:v>0.42109280500794605</c:v>
                </c:pt>
                <c:pt idx="6">
                  <c:v>0.6828048281760063</c:v>
                </c:pt>
                <c:pt idx="7">
                  <c:v>0.91062386890871427</c:v>
                </c:pt>
                <c:pt idx="8">
                  <c:v>0.92245705141344825</c:v>
                </c:pt>
                <c:pt idx="9">
                  <c:v>0.6500789886706958</c:v>
                </c:pt>
              </c:numCache>
            </c:numRef>
          </c:yVal>
          <c:smooth val="0"/>
        </c:ser>
        <c:ser>
          <c:idx val="4"/>
          <c:order val="4"/>
          <c:tx>
            <c:v>Silicone</c:v>
          </c:tx>
          <c:spPr>
            <a:ln w="28575">
              <a:noFill/>
            </a:ln>
          </c:spPr>
          <c:marker>
            <c:symbol val="circle"/>
            <c:size val="7"/>
          </c:marker>
          <c:xVal>
            <c:numRef>
              <c:f>('Material Sort 02122013'!$CE$106:$CE$109,'Material Sort 02122013'!$CE$112:$CE$117,'Material Sort 02122013'!$CE$119:$CE$125)</c:f>
              <c:numCache>
                <c:formatCode>General</c:formatCode>
                <c:ptCount val="17"/>
                <c:pt idx="0">
                  <c:v>349.13822663445927</c:v>
                </c:pt>
                <c:pt idx="1">
                  <c:v>340.62561231431681</c:v>
                </c:pt>
                <c:pt idx="2">
                  <c:v>340.75520692087099</c:v>
                </c:pt>
                <c:pt idx="3">
                  <c:v>414.40573439849373</c:v>
                </c:pt>
                <c:pt idx="4" formatCode="0.0">
                  <c:v>324.81390228810591</c:v>
                </c:pt>
                <c:pt idx="5" formatCode="0.0">
                  <c:v>379.72816734596341</c:v>
                </c:pt>
                <c:pt idx="6" formatCode="0.0">
                  <c:v>351.91040989334482</c:v>
                </c:pt>
                <c:pt idx="7" formatCode="0.0">
                  <c:v>379.84692208150824</c:v>
                </c:pt>
                <c:pt idx="8" formatCode="0.0">
                  <c:v>349.07108469408809</c:v>
                </c:pt>
                <c:pt idx="9" formatCode="0.0">
                  <c:v>391.70103302710129</c:v>
                </c:pt>
                <c:pt idx="10" formatCode="0.0">
                  <c:v>350.60084952585379</c:v>
                </c:pt>
                <c:pt idx="11" formatCode="0.0">
                  <c:v>377.25377334902771</c:v>
                </c:pt>
                <c:pt idx="12" formatCode="0.0">
                  <c:v>360.56642992458728</c:v>
                </c:pt>
                <c:pt idx="13" formatCode="0.0">
                  <c:v>388.21292827763835</c:v>
                </c:pt>
                <c:pt idx="14" formatCode="0.0">
                  <c:v>381.50843411618837</c:v>
                </c:pt>
                <c:pt idx="15" formatCode="0.0">
                  <c:v>335.53181792685871</c:v>
                </c:pt>
                <c:pt idx="16" formatCode="0.0">
                  <c:v>382.57380885286187</c:v>
                </c:pt>
              </c:numCache>
            </c:numRef>
          </c:xVal>
          <c:yVal>
            <c:numRef>
              <c:f>('Material Sort 02122013'!$BS$106:$BS$109,'Material Sort 02122013'!$BS$112:$BS$117,'Material Sort 02122013'!$BS$119:$BS$125)</c:f>
              <c:numCache>
                <c:formatCode>0.0000</c:formatCode>
                <c:ptCount val="17"/>
                <c:pt idx="0">
                  <c:v>0.51638995504203222</c:v>
                </c:pt>
                <c:pt idx="1">
                  <c:v>0.46347921790423513</c:v>
                </c:pt>
                <c:pt idx="2">
                  <c:v>0.43576983373814704</c:v>
                </c:pt>
                <c:pt idx="3">
                  <c:v>0.41677463931388736</c:v>
                </c:pt>
                <c:pt idx="4">
                  <c:v>0.4501551400693799</c:v>
                </c:pt>
                <c:pt idx="5">
                  <c:v>0.54741968073790781</c:v>
                </c:pt>
                <c:pt idx="6">
                  <c:v>0.45513242180855784</c:v>
                </c:pt>
                <c:pt idx="7">
                  <c:v>0.5331371830040863</c:v>
                </c:pt>
                <c:pt idx="8">
                  <c:v>0.46185714375132125</c:v>
                </c:pt>
                <c:pt idx="9">
                  <c:v>0.55331119257415973</c:v>
                </c:pt>
                <c:pt idx="10">
                  <c:v>0.41917675488054462</c:v>
                </c:pt>
                <c:pt idx="11">
                  <c:v>0.52853535507968596</c:v>
                </c:pt>
                <c:pt idx="12">
                  <c:v>0.47098547407496355</c:v>
                </c:pt>
                <c:pt idx="13">
                  <c:v>0.77823626118310629</c:v>
                </c:pt>
                <c:pt idx="14">
                  <c:v>0.88994066860296439</c:v>
                </c:pt>
                <c:pt idx="15">
                  <c:v>1.2168804592172662</c:v>
                </c:pt>
                <c:pt idx="16">
                  <c:v>0.5435662238110599</c:v>
                </c:pt>
              </c:numCache>
            </c:numRef>
          </c:yVal>
          <c:smooth val="0"/>
        </c:ser>
        <c:dLbls>
          <c:showLegendKey val="0"/>
          <c:showVal val="0"/>
          <c:showCatName val="0"/>
          <c:showSerName val="0"/>
          <c:showPercent val="0"/>
          <c:showBubbleSize val="0"/>
        </c:dLbls>
        <c:axId val="330842496"/>
        <c:axId val="330844032"/>
      </c:scatterChart>
      <c:valAx>
        <c:axId val="330842496"/>
        <c:scaling>
          <c:orientation val="minMax"/>
          <c:min val="200"/>
        </c:scaling>
        <c:delete val="0"/>
        <c:axPos val="b"/>
        <c:numFmt formatCode="General" sourceLinked="1"/>
        <c:majorTickMark val="out"/>
        <c:minorTickMark val="none"/>
        <c:tickLblPos val="nextTo"/>
        <c:crossAx val="330844032"/>
        <c:crosses val="autoZero"/>
        <c:crossBetween val="midCat"/>
      </c:valAx>
      <c:valAx>
        <c:axId val="330844032"/>
        <c:scaling>
          <c:orientation val="minMax"/>
        </c:scaling>
        <c:delete val="0"/>
        <c:axPos val="l"/>
        <c:majorGridlines/>
        <c:numFmt formatCode="0.0000" sourceLinked="1"/>
        <c:majorTickMark val="out"/>
        <c:minorTickMark val="none"/>
        <c:tickLblPos val="nextTo"/>
        <c:crossAx val="33084249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Diameter</a:t>
            </a:r>
            <a:r>
              <a:rPr lang="en-US" baseline="0"/>
              <a:t> of Average Mass versus Aging (v=8cm/s)</a:t>
            </a:r>
            <a:endParaRPr lang="en-US"/>
          </a:p>
        </c:rich>
      </c:tx>
      <c:overlay val="0"/>
    </c:title>
    <c:autoTitleDeleted val="0"/>
    <c:plotArea>
      <c:layout>
        <c:manualLayout>
          <c:layoutTarget val="inner"/>
          <c:xMode val="edge"/>
          <c:yMode val="edge"/>
          <c:x val="7.8029263049765984E-2"/>
          <c:y val="0.11692942102149705"/>
          <c:w val="0.77218139650825779"/>
          <c:h val="0.80414525864792064"/>
        </c:manualLayout>
      </c:layout>
      <c:scatterChart>
        <c:scatterStyle val="lineMarker"/>
        <c:varyColors val="0"/>
        <c:ser>
          <c:idx val="0"/>
          <c:order val="0"/>
          <c:tx>
            <c:v>Teflon</c:v>
          </c:tx>
          <c:spPr>
            <a:ln w="28575">
              <a:noFill/>
            </a:ln>
          </c:spPr>
          <c:marker>
            <c:symbol val="triangle"/>
            <c:size val="7"/>
          </c:marker>
          <c:xVal>
            <c:numRef>
              <c:f>('Material Sort 02122013'!$U$135:$U$136,'Material Sort 02122013'!$U$138,'Material Sort 02122013'!$U$140:$U$142,'Material Sort 02122013'!$U$144:$U$147,'Material Sort 02122013'!$U$153:$U$156)</c:f>
              <c:numCache>
                <c:formatCode>General</c:formatCode>
                <c:ptCount val="14"/>
                <c:pt idx="0">
                  <c:v>35.166666666666664</c:v>
                </c:pt>
                <c:pt idx="1">
                  <c:v>41.333333333333336</c:v>
                </c:pt>
                <c:pt idx="2">
                  <c:v>801</c:v>
                </c:pt>
                <c:pt idx="3">
                  <c:v>33.200000000000003</c:v>
                </c:pt>
                <c:pt idx="4">
                  <c:v>40.6</c:v>
                </c:pt>
                <c:pt idx="5">
                  <c:v>34.4</c:v>
                </c:pt>
                <c:pt idx="6">
                  <c:v>33</c:v>
                </c:pt>
                <c:pt idx="7">
                  <c:v>30.166666666666668</c:v>
                </c:pt>
                <c:pt idx="8">
                  <c:v>30.333333333333332</c:v>
                </c:pt>
                <c:pt idx="9">
                  <c:v>31.285714285714285</c:v>
                </c:pt>
                <c:pt idx="10">
                  <c:v>805.4</c:v>
                </c:pt>
                <c:pt idx="11">
                  <c:v>560</c:v>
                </c:pt>
                <c:pt idx="12">
                  <c:v>559</c:v>
                </c:pt>
                <c:pt idx="13">
                  <c:v>557.33333333333337</c:v>
                </c:pt>
              </c:numCache>
            </c:numRef>
          </c:xVal>
          <c:yVal>
            <c:numRef>
              <c:f>('Material Sort 02122013'!$BS$135:$BS$136,'Material Sort 02122013'!$BS$138,'Material Sort 02122013'!$BS$140:$BS$147,'Material Sort 02122013'!$BS$153:$BS$156)</c:f>
              <c:numCache>
                <c:formatCode>0.0000</c:formatCode>
                <c:ptCount val="15"/>
                <c:pt idx="0">
                  <c:v>0.20260508750416512</c:v>
                </c:pt>
                <c:pt idx="1">
                  <c:v>0.2066073251604415</c:v>
                </c:pt>
                <c:pt idx="2">
                  <c:v>0.2672082375696318</c:v>
                </c:pt>
                <c:pt idx="3">
                  <c:v>0.25295421677328306</c:v>
                </c:pt>
                <c:pt idx="4">
                  <c:v>0.18452250171432627</c:v>
                </c:pt>
                <c:pt idx="5">
                  <c:v>0.14934491754394455</c:v>
                </c:pt>
                <c:pt idx="6">
                  <c:v>0.44575012050849505</c:v>
                </c:pt>
                <c:pt idx="7">
                  <c:v>0.19310173093440533</c:v>
                </c:pt>
                <c:pt idx="8">
                  <c:v>0.25134398476976683</c:v>
                </c:pt>
                <c:pt idx="9">
                  <c:v>0.21143321745634569</c:v>
                </c:pt>
                <c:pt idx="10">
                  <c:v>0.15132510528359466</c:v>
                </c:pt>
                <c:pt idx="11">
                  <c:v>0.23211570631965311</c:v>
                </c:pt>
                <c:pt idx="12">
                  <c:v>0.26321606173734746</c:v>
                </c:pt>
                <c:pt idx="13">
                  <c:v>0.34802448690651788</c:v>
                </c:pt>
                <c:pt idx="14">
                  <c:v>0.32488147091855835</c:v>
                </c:pt>
              </c:numCache>
            </c:numRef>
          </c:yVal>
          <c:smooth val="0"/>
        </c:ser>
        <c:ser>
          <c:idx val="1"/>
          <c:order val="1"/>
          <c:tx>
            <c:v>Kapton</c:v>
          </c:tx>
          <c:spPr>
            <a:ln w="28575">
              <a:noFill/>
            </a:ln>
          </c:spPr>
          <c:xVal>
            <c:numRef>
              <c:f>('Material Sort 02122013'!$U$23,'Material Sort 02122013'!$U$26:$U$40,'Material Sort 02122013'!$U$49:$U$58)</c:f>
              <c:numCache>
                <c:formatCode>General</c:formatCode>
                <c:ptCount val="26"/>
                <c:pt idx="0">
                  <c:v>38.166666666666664</c:v>
                </c:pt>
                <c:pt idx="1">
                  <c:v>11</c:v>
                </c:pt>
                <c:pt idx="2">
                  <c:v>802.66666666666663</c:v>
                </c:pt>
                <c:pt idx="3">
                  <c:v>731</c:v>
                </c:pt>
                <c:pt idx="4">
                  <c:v>38.142857142857146</c:v>
                </c:pt>
                <c:pt idx="5">
                  <c:v>38</c:v>
                </c:pt>
                <c:pt idx="6">
                  <c:v>38.799999999999997</c:v>
                </c:pt>
                <c:pt idx="7">
                  <c:v>747</c:v>
                </c:pt>
                <c:pt idx="8">
                  <c:v>33.285714285714285</c:v>
                </c:pt>
                <c:pt idx="9">
                  <c:v>31.714285714285715</c:v>
                </c:pt>
                <c:pt idx="10">
                  <c:v>31.285714285714285</c:v>
                </c:pt>
                <c:pt idx="11">
                  <c:v>33</c:v>
                </c:pt>
                <c:pt idx="12">
                  <c:v>38</c:v>
                </c:pt>
                <c:pt idx="13">
                  <c:v>35.285714285714285</c:v>
                </c:pt>
                <c:pt idx="14">
                  <c:v>35.714285714285715</c:v>
                </c:pt>
                <c:pt idx="15">
                  <c:v>42.142857142857146</c:v>
                </c:pt>
                <c:pt idx="16">
                  <c:v>261.14285714285717</c:v>
                </c:pt>
                <c:pt idx="17">
                  <c:v>807</c:v>
                </c:pt>
                <c:pt idx="18">
                  <c:v>807.6</c:v>
                </c:pt>
                <c:pt idx="19">
                  <c:v>559.85714285714289</c:v>
                </c:pt>
                <c:pt idx="20">
                  <c:v>562.57142857142856</c:v>
                </c:pt>
                <c:pt idx="21">
                  <c:v>558.85714285714289</c:v>
                </c:pt>
                <c:pt idx="22">
                  <c:v>562.57142857142856</c:v>
                </c:pt>
                <c:pt idx="23">
                  <c:v>569.28571428571433</c:v>
                </c:pt>
                <c:pt idx="24">
                  <c:v>567.71428571428567</c:v>
                </c:pt>
                <c:pt idx="25">
                  <c:v>567.42857142857144</c:v>
                </c:pt>
              </c:numCache>
            </c:numRef>
          </c:xVal>
          <c:yVal>
            <c:numRef>
              <c:f>('Material Sort 02122013'!$BS$23,'Material Sort 02122013'!$BS$26:$BS$40,'Material Sort 02122013'!$BS$49:$BS$58)</c:f>
              <c:numCache>
                <c:formatCode>0.0000</c:formatCode>
                <c:ptCount val="26"/>
                <c:pt idx="0">
                  <c:v>0.18182992084451238</c:v>
                </c:pt>
                <c:pt idx="1">
                  <c:v>0.2776255099104501</c:v>
                </c:pt>
                <c:pt idx="2">
                  <c:v>0.27073199466111803</c:v>
                </c:pt>
                <c:pt idx="3">
                  <c:v>0.35543723128901628</c:v>
                </c:pt>
                <c:pt idx="4">
                  <c:v>9.7108213230960166E-2</c:v>
                </c:pt>
                <c:pt idx="5">
                  <c:v>0.10591592684287916</c:v>
                </c:pt>
                <c:pt idx="6">
                  <c:v>0.25116720161368244</c:v>
                </c:pt>
                <c:pt idx="7">
                  <c:v>0.20810873807384611</c:v>
                </c:pt>
                <c:pt idx="8">
                  <c:v>8.8739654555589506E-2</c:v>
                </c:pt>
                <c:pt idx="9">
                  <c:v>0</c:v>
                </c:pt>
                <c:pt idx="10">
                  <c:v>0.10656512563679277</c:v>
                </c:pt>
                <c:pt idx="12">
                  <c:v>3.0455084489988071E-2</c:v>
                </c:pt>
                <c:pt idx="13">
                  <c:v>0.1107174056889626</c:v>
                </c:pt>
                <c:pt idx="14">
                  <c:v>9.9629708891046054E-2</c:v>
                </c:pt>
                <c:pt idx="15">
                  <c:v>0.11646654330236111</c:v>
                </c:pt>
                <c:pt idx="16">
                  <c:v>0.11550042736986271</c:v>
                </c:pt>
                <c:pt idx="17">
                  <c:v>0.16113218439894053</c:v>
                </c:pt>
                <c:pt idx="18">
                  <c:v>0.38291821556498301</c:v>
                </c:pt>
                <c:pt idx="19">
                  <c:v>0.12419732499439015</c:v>
                </c:pt>
                <c:pt idx="20">
                  <c:v>0.15228007114746611</c:v>
                </c:pt>
                <c:pt idx="21">
                  <c:v>0.16531983107175491</c:v>
                </c:pt>
                <c:pt idx="22">
                  <c:v>0.17356577923315275</c:v>
                </c:pt>
                <c:pt idx="23">
                  <c:v>4.432526528140724E-2</c:v>
                </c:pt>
                <c:pt idx="24">
                  <c:v>0.154844539147029</c:v>
                </c:pt>
                <c:pt idx="25">
                  <c:v>0.17614338692128539</c:v>
                </c:pt>
              </c:numCache>
            </c:numRef>
          </c:yVal>
          <c:smooth val="0"/>
        </c:ser>
        <c:ser>
          <c:idx val="2"/>
          <c:order val="2"/>
          <c:tx>
            <c:v>LampWick</c:v>
          </c:tx>
          <c:spPr>
            <a:ln w="28575">
              <a:noFill/>
            </a:ln>
          </c:spPr>
          <c:marker>
            <c:symbol val="diamond"/>
            <c:size val="7"/>
          </c:marker>
          <c:xVal>
            <c:numRef>
              <c:f>('Material Sort 02122013'!$U$60,'Material Sort 02122013'!$U$62:$U$73,'Material Sort 02122013'!$U$79:$U$82)</c:f>
              <c:numCache>
                <c:formatCode>General</c:formatCode>
                <c:ptCount val="17"/>
                <c:pt idx="0">
                  <c:v>62.666666666666664</c:v>
                </c:pt>
                <c:pt idx="1">
                  <c:v>82</c:v>
                </c:pt>
                <c:pt idx="2">
                  <c:v>893</c:v>
                </c:pt>
                <c:pt idx="3">
                  <c:v>1963.6666666666667</c:v>
                </c:pt>
                <c:pt idx="4">
                  <c:v>51.4</c:v>
                </c:pt>
                <c:pt idx="5">
                  <c:v>56.8</c:v>
                </c:pt>
                <c:pt idx="6">
                  <c:v>47.2</c:v>
                </c:pt>
                <c:pt idx="8">
                  <c:v>747.14285714285711</c:v>
                </c:pt>
                <c:pt idx="9">
                  <c:v>37.333333333333336</c:v>
                </c:pt>
                <c:pt idx="10">
                  <c:v>40.166666666666664</c:v>
                </c:pt>
                <c:pt idx="11">
                  <c:v>39</c:v>
                </c:pt>
                <c:pt idx="13">
                  <c:v>218</c:v>
                </c:pt>
                <c:pt idx="14">
                  <c:v>581.16666666666663</c:v>
                </c:pt>
                <c:pt idx="15">
                  <c:v>580.33333333333337</c:v>
                </c:pt>
                <c:pt idx="16">
                  <c:v>579.33333333333337</c:v>
                </c:pt>
              </c:numCache>
            </c:numRef>
          </c:xVal>
          <c:yVal>
            <c:numRef>
              <c:f>('Material Sort 02122013'!$BS$60,'Material Sort 02122013'!$BS$62:$BS$73,'Material Sort 02122013'!$BS$79:$BS$82)</c:f>
              <c:numCache>
                <c:formatCode>0.0000</c:formatCode>
                <c:ptCount val="17"/>
                <c:pt idx="0">
                  <c:v>0.31102232794081452</c:v>
                </c:pt>
                <c:pt idx="1">
                  <c:v>0.35374218369207788</c:v>
                </c:pt>
                <c:pt idx="2">
                  <c:v>0.39839240656225133</c:v>
                </c:pt>
                <c:pt idx="3">
                  <c:v>0.48556852213690521</c:v>
                </c:pt>
                <c:pt idx="4">
                  <c:v>0.28605155365931773</c:v>
                </c:pt>
                <c:pt idx="5">
                  <c:v>0.25252933607121358</c:v>
                </c:pt>
                <c:pt idx="6">
                  <c:v>0.27474623118441571</c:v>
                </c:pt>
                <c:pt idx="7">
                  <c:v>0.20658667883299123</c:v>
                </c:pt>
                <c:pt idx="8">
                  <c:v>0.3771048633840024</c:v>
                </c:pt>
                <c:pt idx="9">
                  <c:v>0.26457449879290013</c:v>
                </c:pt>
                <c:pt idx="10">
                  <c:v>0.28945017623069236</c:v>
                </c:pt>
                <c:pt idx="11">
                  <c:v>0.28973711732419516</c:v>
                </c:pt>
                <c:pt idx="12">
                  <c:v>0.25149410867769556</c:v>
                </c:pt>
                <c:pt idx="13">
                  <c:v>0.32046610714872392</c:v>
                </c:pt>
                <c:pt idx="14">
                  <c:v>0.35512120146580972</c:v>
                </c:pt>
                <c:pt idx="15">
                  <c:v>0.41407883222812808</c:v>
                </c:pt>
                <c:pt idx="16">
                  <c:v>0.38539411449136129</c:v>
                </c:pt>
              </c:numCache>
            </c:numRef>
          </c:yVal>
          <c:smooth val="0"/>
        </c:ser>
        <c:ser>
          <c:idx val="3"/>
          <c:order val="3"/>
          <c:tx>
            <c:v>Pyrell</c:v>
          </c:tx>
          <c:spPr>
            <a:ln w="28575">
              <a:noFill/>
            </a:ln>
          </c:spPr>
          <c:marker>
            <c:symbol val="star"/>
            <c:size val="7"/>
          </c:marker>
          <c:xVal>
            <c:numRef>
              <c:f>('Material Sort 02122013'!$U$85:$U$92,'Material Sort 02122013'!$U$98:$U$102)</c:f>
              <c:numCache>
                <c:formatCode>General</c:formatCode>
                <c:ptCount val="13"/>
                <c:pt idx="1">
                  <c:v>55.6</c:v>
                </c:pt>
                <c:pt idx="2">
                  <c:v>47</c:v>
                </c:pt>
                <c:pt idx="3">
                  <c:v>750.42857142857144</c:v>
                </c:pt>
                <c:pt idx="4">
                  <c:v>48.428571428571431</c:v>
                </c:pt>
                <c:pt idx="5">
                  <c:v>51.428571428571431</c:v>
                </c:pt>
                <c:pt idx="6">
                  <c:v>53</c:v>
                </c:pt>
                <c:pt idx="7">
                  <c:v>45</c:v>
                </c:pt>
                <c:pt idx="8">
                  <c:v>839.6</c:v>
                </c:pt>
                <c:pt idx="9">
                  <c:v>842.4</c:v>
                </c:pt>
                <c:pt idx="10">
                  <c:v>622.57142857142856</c:v>
                </c:pt>
                <c:pt idx="11">
                  <c:v>625.42857142857144</c:v>
                </c:pt>
                <c:pt idx="12">
                  <c:v>632.14285714285711</c:v>
                </c:pt>
              </c:numCache>
            </c:numRef>
          </c:xVal>
          <c:yVal>
            <c:numRef>
              <c:f>('Material Sort 02122013'!$BS$85:$BS$92,'Material Sort 02122013'!$BS$98:$BS$102)</c:f>
              <c:numCache>
                <c:formatCode>0.0000</c:formatCode>
                <c:ptCount val="13"/>
                <c:pt idx="0">
                  <c:v>0.40519053314258846</c:v>
                </c:pt>
                <c:pt idx="1">
                  <c:v>0.39164217089803754</c:v>
                </c:pt>
                <c:pt idx="2">
                  <c:v>0.44471159033705637</c:v>
                </c:pt>
                <c:pt idx="3">
                  <c:v>0.43388224844250989</c:v>
                </c:pt>
                <c:pt idx="4">
                  <c:v>0.35472823373879336</c:v>
                </c:pt>
                <c:pt idx="5">
                  <c:v>0.5145502341662288</c:v>
                </c:pt>
                <c:pt idx="6">
                  <c:v>0.4124283695440798</c:v>
                </c:pt>
                <c:pt idx="7">
                  <c:v>0.42109280500794605</c:v>
                </c:pt>
                <c:pt idx="8">
                  <c:v>0.53924153627656501</c:v>
                </c:pt>
                <c:pt idx="9">
                  <c:v>0.61572859049642992</c:v>
                </c:pt>
                <c:pt idx="10">
                  <c:v>0.51218868310446886</c:v>
                </c:pt>
                <c:pt idx="11">
                  <c:v>0.64279185147281492</c:v>
                </c:pt>
                <c:pt idx="12">
                  <c:v>0.53294334298712609</c:v>
                </c:pt>
              </c:numCache>
            </c:numRef>
          </c:yVal>
          <c:smooth val="0"/>
        </c:ser>
        <c:ser>
          <c:idx val="4"/>
          <c:order val="4"/>
          <c:tx>
            <c:v>Silicone</c:v>
          </c:tx>
          <c:spPr>
            <a:ln w="28575">
              <a:noFill/>
            </a:ln>
          </c:spPr>
          <c:marker>
            <c:symbol val="circle"/>
            <c:size val="7"/>
          </c:marker>
          <c:xVal>
            <c:numRef>
              <c:f>('Material Sort 02122013'!$U$105:$U$106,'Material Sort 02122013'!$U$108:$U$121,'Material Sort 02122013'!$U$128:$U$132)</c:f>
              <c:numCache>
                <c:formatCode>General</c:formatCode>
                <c:ptCount val="21"/>
                <c:pt idx="0">
                  <c:v>755</c:v>
                </c:pt>
                <c:pt idx="1">
                  <c:v>57</c:v>
                </c:pt>
                <c:pt idx="2">
                  <c:v>38.5</c:v>
                </c:pt>
                <c:pt idx="3">
                  <c:v>70</c:v>
                </c:pt>
                <c:pt idx="4">
                  <c:v>890</c:v>
                </c:pt>
                <c:pt idx="5">
                  <c:v>890</c:v>
                </c:pt>
                <c:pt idx="6">
                  <c:v>61.666666666666664</c:v>
                </c:pt>
                <c:pt idx="7">
                  <c:v>52.2</c:v>
                </c:pt>
                <c:pt idx="8">
                  <c:v>24.2</c:v>
                </c:pt>
                <c:pt idx="9">
                  <c:v>49.2</c:v>
                </c:pt>
                <c:pt idx="10">
                  <c:v>49.8</c:v>
                </c:pt>
                <c:pt idx="11">
                  <c:v>41.6</c:v>
                </c:pt>
                <c:pt idx="12">
                  <c:v>750.85714285714289</c:v>
                </c:pt>
                <c:pt idx="13">
                  <c:v>42.428571428571431</c:v>
                </c:pt>
                <c:pt idx="14">
                  <c:v>50.428571428571431</c:v>
                </c:pt>
                <c:pt idx="15">
                  <c:v>46.428571428571431</c:v>
                </c:pt>
                <c:pt idx="16">
                  <c:v>855.6</c:v>
                </c:pt>
                <c:pt idx="17">
                  <c:v>856</c:v>
                </c:pt>
                <c:pt idx="18">
                  <c:v>1922.8</c:v>
                </c:pt>
                <c:pt idx="19">
                  <c:v>836.6</c:v>
                </c:pt>
                <c:pt idx="20">
                  <c:v>628</c:v>
                </c:pt>
              </c:numCache>
            </c:numRef>
          </c:xVal>
          <c:yVal>
            <c:numRef>
              <c:f>('Material Sort 02122013'!$BS$105:$BS$106,'Material Sort 02122013'!$BS$108:$BS$121,'Material Sort 02122013'!$BS$128:$BS$132)</c:f>
              <c:numCache>
                <c:formatCode>0.0000</c:formatCode>
                <c:ptCount val="21"/>
                <c:pt idx="0">
                  <c:v>0.6067457889995036</c:v>
                </c:pt>
                <c:pt idx="1">
                  <c:v>0.51638995504203222</c:v>
                </c:pt>
                <c:pt idx="2">
                  <c:v>0.43576983373814704</c:v>
                </c:pt>
                <c:pt idx="3">
                  <c:v>0.41677463931388736</c:v>
                </c:pt>
                <c:pt idx="4">
                  <c:v>0.62305850078142455</c:v>
                </c:pt>
                <c:pt idx="5">
                  <c:v>0.49224463412617764</c:v>
                </c:pt>
                <c:pt idx="6">
                  <c:v>0.4501551400693799</c:v>
                </c:pt>
                <c:pt idx="7">
                  <c:v>0.54741968073790781</c:v>
                </c:pt>
                <c:pt idx="8">
                  <c:v>0.45513242180855784</c:v>
                </c:pt>
                <c:pt idx="9">
                  <c:v>0.5331371830040863</c:v>
                </c:pt>
                <c:pt idx="10">
                  <c:v>0.46185714375132125</c:v>
                </c:pt>
                <c:pt idx="11">
                  <c:v>0.55331119257415973</c:v>
                </c:pt>
                <c:pt idx="12">
                  <c:v>0.66789756739767003</c:v>
                </c:pt>
                <c:pt idx="13">
                  <c:v>0.41917675488054462</c:v>
                </c:pt>
                <c:pt idx="14">
                  <c:v>0.52853535507968596</c:v>
                </c:pt>
                <c:pt idx="15">
                  <c:v>0.47098547407496355</c:v>
                </c:pt>
                <c:pt idx="16">
                  <c:v>0.61470933677630357</c:v>
                </c:pt>
                <c:pt idx="17">
                  <c:v>0.74847264808873848</c:v>
                </c:pt>
                <c:pt idx="18">
                  <c:v>0.70555693079205239</c:v>
                </c:pt>
                <c:pt idx="19">
                  <c:v>0.76456426382863152</c:v>
                </c:pt>
                <c:pt idx="20">
                  <c:v>0.68251209089439391</c:v>
                </c:pt>
              </c:numCache>
            </c:numRef>
          </c:yVal>
          <c:smooth val="0"/>
        </c:ser>
        <c:dLbls>
          <c:showLegendKey val="0"/>
          <c:showVal val="0"/>
          <c:showCatName val="0"/>
          <c:showSerName val="0"/>
          <c:showPercent val="0"/>
          <c:showBubbleSize val="0"/>
        </c:dLbls>
        <c:axId val="330873088"/>
        <c:axId val="330883072"/>
      </c:scatterChart>
      <c:valAx>
        <c:axId val="330873088"/>
        <c:scaling>
          <c:orientation val="minMax"/>
          <c:max val="2000"/>
        </c:scaling>
        <c:delete val="0"/>
        <c:axPos val="b"/>
        <c:numFmt formatCode="General" sourceLinked="1"/>
        <c:majorTickMark val="out"/>
        <c:minorTickMark val="none"/>
        <c:tickLblPos val="nextTo"/>
        <c:crossAx val="330883072"/>
        <c:crosses val="autoZero"/>
        <c:crossBetween val="midCat"/>
      </c:valAx>
      <c:valAx>
        <c:axId val="330883072"/>
        <c:scaling>
          <c:orientation val="minMax"/>
        </c:scaling>
        <c:delete val="0"/>
        <c:axPos val="l"/>
        <c:majorGridlines/>
        <c:numFmt formatCode="0.0000" sourceLinked="1"/>
        <c:majorTickMark val="out"/>
        <c:minorTickMark val="none"/>
        <c:tickLblPos val="nextTo"/>
        <c:crossAx val="33087308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latin typeface="Arial" pitchFamily="34" charset="0"/>
                <a:cs typeface="Arial" pitchFamily="34" charset="0"/>
              </a:defRPr>
            </a:pPr>
            <a:r>
              <a:rPr lang="en-US" sz="1400">
                <a:latin typeface="Arial" pitchFamily="34" charset="0"/>
                <a:cs typeface="Arial" pitchFamily="34" charset="0"/>
              </a:rPr>
              <a:t>Diameter</a:t>
            </a:r>
            <a:r>
              <a:rPr lang="en-US" sz="1400" baseline="0">
                <a:latin typeface="Arial" pitchFamily="34" charset="0"/>
                <a:cs typeface="Arial" pitchFamily="34" charset="0"/>
              </a:rPr>
              <a:t> of Average Mass versus Aging (v=8cm/s Baseline T)</a:t>
            </a:r>
            <a:endParaRPr lang="en-US" sz="1400">
              <a:latin typeface="Arial" pitchFamily="34" charset="0"/>
              <a:cs typeface="Arial" pitchFamily="34" charset="0"/>
            </a:endParaRPr>
          </a:p>
        </c:rich>
      </c:tx>
      <c:overlay val="0"/>
    </c:title>
    <c:autoTitleDeleted val="0"/>
    <c:plotArea>
      <c:layout>
        <c:manualLayout>
          <c:layoutTarget val="inner"/>
          <c:xMode val="edge"/>
          <c:yMode val="edge"/>
          <c:x val="0.10275336774956111"/>
          <c:y val="0.11692942102149705"/>
          <c:w val="0.71037124332968316"/>
          <c:h val="0.71019012305330975"/>
        </c:manualLayout>
      </c:layout>
      <c:scatterChart>
        <c:scatterStyle val="lineMarker"/>
        <c:varyColors val="0"/>
        <c:ser>
          <c:idx val="0"/>
          <c:order val="0"/>
          <c:tx>
            <c:v>Teflon</c:v>
          </c:tx>
          <c:spPr>
            <a:ln w="28575">
              <a:noFill/>
            </a:ln>
          </c:spPr>
          <c:marker>
            <c:symbol val="triangle"/>
            <c:size val="7"/>
          </c:marker>
          <c:xVal>
            <c:numRef>
              <c:f>('Material Sort 02122013'!$U$135,'Material Sort 02122013'!$U$138,'Material Sort 02122013'!$U$141:$U$142,'Material Sort 02122013'!$U$144,'Material Sort 02122013'!$U$147,'Material Sort 02122013'!$U$153:$U$154)</c:f>
              <c:numCache>
                <c:formatCode>General</c:formatCode>
                <c:ptCount val="8"/>
                <c:pt idx="0">
                  <c:v>35.166666666666664</c:v>
                </c:pt>
                <c:pt idx="1">
                  <c:v>801</c:v>
                </c:pt>
                <c:pt idx="2">
                  <c:v>40.6</c:v>
                </c:pt>
                <c:pt idx="3">
                  <c:v>34.4</c:v>
                </c:pt>
                <c:pt idx="4">
                  <c:v>33</c:v>
                </c:pt>
                <c:pt idx="5">
                  <c:v>31.285714285714285</c:v>
                </c:pt>
                <c:pt idx="6">
                  <c:v>805.4</c:v>
                </c:pt>
                <c:pt idx="7">
                  <c:v>560</c:v>
                </c:pt>
              </c:numCache>
            </c:numRef>
          </c:xVal>
          <c:yVal>
            <c:numRef>
              <c:f>('Material Sort 02122013'!$BS$135,'Material Sort 02122013'!$BS$138,'Material Sort 02122013'!$BS$141:$BS$142,'Material Sort 02122013'!$BS$144,'Material Sort 02122013'!$BS$147,'Material Sort 02122013'!$BS$153:$BS$154)</c:f>
              <c:numCache>
                <c:formatCode>0.0000</c:formatCode>
                <c:ptCount val="8"/>
                <c:pt idx="0">
                  <c:v>0.20260508750416512</c:v>
                </c:pt>
                <c:pt idx="1">
                  <c:v>0.2672082375696318</c:v>
                </c:pt>
                <c:pt idx="2">
                  <c:v>0.18452250171432627</c:v>
                </c:pt>
                <c:pt idx="3">
                  <c:v>0.14934491754394455</c:v>
                </c:pt>
                <c:pt idx="4">
                  <c:v>0.19310173093440533</c:v>
                </c:pt>
                <c:pt idx="5">
                  <c:v>0.15132510528359466</c:v>
                </c:pt>
                <c:pt idx="6">
                  <c:v>0.23211570631965311</c:v>
                </c:pt>
                <c:pt idx="7">
                  <c:v>0.26321606173734746</c:v>
                </c:pt>
              </c:numCache>
            </c:numRef>
          </c:yVal>
          <c:smooth val="0"/>
        </c:ser>
        <c:ser>
          <c:idx val="1"/>
          <c:order val="1"/>
          <c:tx>
            <c:v>Kapton</c:v>
          </c:tx>
          <c:spPr>
            <a:ln w="28575">
              <a:noFill/>
            </a:ln>
          </c:spPr>
          <c:xVal>
            <c:numRef>
              <c:f>('Material Sort 02122013'!$U$23,'Material Sort 02122013'!$U$27,'Material Sort 02122013'!$U$29,'Material Sort 02122013'!$U$30,'Material Sort 02122013'!$U$33,'Material Sort 02122013'!$U$38)</c:f>
              <c:numCache>
                <c:formatCode>General</c:formatCode>
                <c:ptCount val="6"/>
                <c:pt idx="0">
                  <c:v>38.166666666666664</c:v>
                </c:pt>
                <c:pt idx="1">
                  <c:v>802.66666666666663</c:v>
                </c:pt>
                <c:pt idx="2">
                  <c:v>38.142857142857146</c:v>
                </c:pt>
                <c:pt idx="3">
                  <c:v>38</c:v>
                </c:pt>
                <c:pt idx="4">
                  <c:v>33.285714285714285</c:v>
                </c:pt>
                <c:pt idx="5">
                  <c:v>35.285714285714285</c:v>
                </c:pt>
              </c:numCache>
            </c:numRef>
          </c:xVal>
          <c:yVal>
            <c:numRef>
              <c:f>('Material Sort 02122013'!$BS$23,'Material Sort 02122013'!$BS$27,'Material Sort 02122013'!$BS$29,'Material Sort 02122013'!$BS$30,'Material Sort 02122013'!$BS$33,'Material Sort 02122013'!$BS$38)</c:f>
              <c:numCache>
                <c:formatCode>0.0000</c:formatCode>
                <c:ptCount val="6"/>
                <c:pt idx="0">
                  <c:v>0.18182992084451238</c:v>
                </c:pt>
                <c:pt idx="1">
                  <c:v>0.27073199466111803</c:v>
                </c:pt>
                <c:pt idx="2">
                  <c:v>9.7108213230960166E-2</c:v>
                </c:pt>
                <c:pt idx="3">
                  <c:v>0.10591592684287916</c:v>
                </c:pt>
                <c:pt idx="4">
                  <c:v>8.8739654555589506E-2</c:v>
                </c:pt>
                <c:pt idx="5">
                  <c:v>0.1107174056889626</c:v>
                </c:pt>
              </c:numCache>
            </c:numRef>
          </c:yVal>
          <c:smooth val="0"/>
        </c:ser>
        <c:ser>
          <c:idx val="2"/>
          <c:order val="2"/>
          <c:tx>
            <c:v>LampWick</c:v>
          </c:tx>
          <c:spPr>
            <a:ln w="28575">
              <a:noFill/>
            </a:ln>
          </c:spPr>
          <c:marker>
            <c:symbol val="diamond"/>
            <c:size val="7"/>
          </c:marker>
          <c:xVal>
            <c:numRef>
              <c:f>('Material Sort 02122013'!$U$60,'Material Sort 02122013'!$U$63,'Material Sort 02122013'!$U$66,'Material Sort 02122013'!$U$67,'Material Sort 02122013'!$U$70,'Material Sort 02122013'!$U$73,'Material Sort 02122013'!$U$79,'Material Sort 02122013'!$U$80,'Material Sort 02122013'!$U$85,'Material Sort 02122013'!$U$86,'Material Sort 02122013'!$U$86,'Material Sort 02122013'!$U$85)</c:f>
              <c:numCache>
                <c:formatCode>General</c:formatCode>
                <c:ptCount val="12"/>
                <c:pt idx="0">
                  <c:v>62.666666666666664</c:v>
                </c:pt>
                <c:pt idx="1">
                  <c:v>893</c:v>
                </c:pt>
                <c:pt idx="2">
                  <c:v>56.8</c:v>
                </c:pt>
                <c:pt idx="3">
                  <c:v>47.2</c:v>
                </c:pt>
                <c:pt idx="4">
                  <c:v>37.333333333333336</c:v>
                </c:pt>
                <c:pt idx="6">
                  <c:v>218</c:v>
                </c:pt>
                <c:pt idx="7">
                  <c:v>581.16666666666663</c:v>
                </c:pt>
                <c:pt idx="9">
                  <c:v>55.6</c:v>
                </c:pt>
                <c:pt idx="10">
                  <c:v>55.6</c:v>
                </c:pt>
              </c:numCache>
            </c:numRef>
          </c:xVal>
          <c:yVal>
            <c:numRef>
              <c:f>('Material Sort 02122013'!$BS$60,'Material Sort 02122013'!$BS$63,'Material Sort 02122013'!$BS$66:$BS$67,'Material Sort 02122013'!$BS$70,'Material Sort 02122013'!$BS$73,'Material Sort 02122013'!$BS$79:$BS$80)</c:f>
              <c:numCache>
                <c:formatCode>0.0000</c:formatCode>
                <c:ptCount val="8"/>
                <c:pt idx="0">
                  <c:v>0.31102232794081452</c:v>
                </c:pt>
                <c:pt idx="1">
                  <c:v>0.39839240656225133</c:v>
                </c:pt>
                <c:pt idx="2">
                  <c:v>0.25252933607121358</c:v>
                </c:pt>
                <c:pt idx="3">
                  <c:v>0.27474623118441571</c:v>
                </c:pt>
                <c:pt idx="4">
                  <c:v>0.26457449879290013</c:v>
                </c:pt>
                <c:pt idx="5">
                  <c:v>0.25149410867769556</c:v>
                </c:pt>
                <c:pt idx="6">
                  <c:v>0.32046610714872392</c:v>
                </c:pt>
                <c:pt idx="7">
                  <c:v>0.35512120146580972</c:v>
                </c:pt>
              </c:numCache>
            </c:numRef>
          </c:yVal>
          <c:smooth val="0"/>
        </c:ser>
        <c:ser>
          <c:idx val="3"/>
          <c:order val="3"/>
          <c:tx>
            <c:v>Pyrell</c:v>
          </c:tx>
          <c:spPr>
            <a:ln w="28575">
              <a:noFill/>
            </a:ln>
          </c:spPr>
          <c:marker>
            <c:symbol val="star"/>
            <c:size val="7"/>
          </c:marker>
          <c:xVal>
            <c:numRef>
              <c:f>('Material Sort 02122013'!$U$85:$U$86,'Material Sort 02122013'!$U$89,'Material Sort 02122013'!$U$92,'Material Sort 02122013'!$U$98,'Material Sort 02122013'!$U$100)</c:f>
              <c:numCache>
                <c:formatCode>General</c:formatCode>
                <c:ptCount val="6"/>
                <c:pt idx="1">
                  <c:v>55.6</c:v>
                </c:pt>
                <c:pt idx="2">
                  <c:v>48.428571428571431</c:v>
                </c:pt>
                <c:pt idx="3">
                  <c:v>45</c:v>
                </c:pt>
                <c:pt idx="4">
                  <c:v>839.6</c:v>
                </c:pt>
                <c:pt idx="5">
                  <c:v>622.57142857142856</c:v>
                </c:pt>
              </c:numCache>
            </c:numRef>
          </c:xVal>
          <c:yVal>
            <c:numRef>
              <c:f>('Material Sort 02122013'!$BS$85:$BS$86,'Material Sort 02122013'!$BS$89,'Material Sort 02122013'!$BS$92,'Material Sort 02122013'!$BS$98,'Material Sort 02122013'!$BS$100)</c:f>
              <c:numCache>
                <c:formatCode>0.0000</c:formatCode>
                <c:ptCount val="6"/>
                <c:pt idx="0">
                  <c:v>0.40519053314258846</c:v>
                </c:pt>
                <c:pt idx="1">
                  <c:v>0.39164217089803754</c:v>
                </c:pt>
                <c:pt idx="2">
                  <c:v>0.35472823373879336</c:v>
                </c:pt>
                <c:pt idx="3">
                  <c:v>0.42109280500794605</c:v>
                </c:pt>
                <c:pt idx="4">
                  <c:v>0.53924153627656501</c:v>
                </c:pt>
                <c:pt idx="5">
                  <c:v>0.51218868310446886</c:v>
                </c:pt>
              </c:numCache>
            </c:numRef>
          </c:yVal>
          <c:smooth val="0"/>
        </c:ser>
        <c:ser>
          <c:idx val="4"/>
          <c:order val="4"/>
          <c:tx>
            <c:v>Silicone</c:v>
          </c:tx>
          <c:spPr>
            <a:ln w="28575">
              <a:noFill/>
            </a:ln>
          </c:spPr>
          <c:marker>
            <c:symbol val="circle"/>
            <c:size val="7"/>
          </c:marker>
          <c:xVal>
            <c:numRef>
              <c:f>('Material Sort 02122013'!$U$105:$U$106,'Material Sort 02122013'!$U$110,'Material Sort 02122013'!$U$114,'Material Sort 02122013'!$U$116,'Material Sort 02122013'!$U$119,'Material Sort 02122013'!$U$121,'Material Sort 02122013'!$U$128,'Material Sort 02122013'!$U$130)</c:f>
              <c:numCache>
                <c:formatCode>General</c:formatCode>
                <c:ptCount val="9"/>
                <c:pt idx="0">
                  <c:v>755</c:v>
                </c:pt>
                <c:pt idx="1">
                  <c:v>57</c:v>
                </c:pt>
                <c:pt idx="2">
                  <c:v>890</c:v>
                </c:pt>
                <c:pt idx="3">
                  <c:v>24.2</c:v>
                </c:pt>
                <c:pt idx="4">
                  <c:v>49.8</c:v>
                </c:pt>
                <c:pt idx="5">
                  <c:v>42.428571428571431</c:v>
                </c:pt>
                <c:pt idx="6">
                  <c:v>46.428571428571431</c:v>
                </c:pt>
                <c:pt idx="7">
                  <c:v>855.6</c:v>
                </c:pt>
                <c:pt idx="8">
                  <c:v>1922.8</c:v>
                </c:pt>
              </c:numCache>
            </c:numRef>
          </c:xVal>
          <c:yVal>
            <c:numRef>
              <c:f>('Material Sort 02122013'!$BS$105:$BS$106,'Material Sort 02122013'!$BS$110,'Material Sort 02122013'!$BS$114,'Material Sort 02122013'!$BS$116,'Material Sort 02122013'!$BS$119,'Material Sort 02122013'!$BS$121,'Material Sort 02122013'!$BS$128,'Material Sort 02122013'!$BS$130)</c:f>
              <c:numCache>
                <c:formatCode>0.0000</c:formatCode>
                <c:ptCount val="9"/>
                <c:pt idx="0">
                  <c:v>0.6067457889995036</c:v>
                </c:pt>
                <c:pt idx="1">
                  <c:v>0.51638995504203222</c:v>
                </c:pt>
                <c:pt idx="2">
                  <c:v>0.62305850078142455</c:v>
                </c:pt>
                <c:pt idx="3">
                  <c:v>0.45513242180855784</c:v>
                </c:pt>
                <c:pt idx="4">
                  <c:v>0.46185714375132125</c:v>
                </c:pt>
                <c:pt idx="5">
                  <c:v>0.41917675488054462</c:v>
                </c:pt>
                <c:pt idx="6">
                  <c:v>0.47098547407496355</c:v>
                </c:pt>
                <c:pt idx="7">
                  <c:v>0.61470933677630357</c:v>
                </c:pt>
                <c:pt idx="8">
                  <c:v>0.70555693079205239</c:v>
                </c:pt>
              </c:numCache>
            </c:numRef>
          </c:yVal>
          <c:smooth val="0"/>
        </c:ser>
        <c:dLbls>
          <c:showLegendKey val="0"/>
          <c:showVal val="0"/>
          <c:showCatName val="0"/>
          <c:showSerName val="0"/>
          <c:showPercent val="0"/>
          <c:showBubbleSize val="0"/>
        </c:dLbls>
        <c:axId val="330951680"/>
        <c:axId val="331027584"/>
      </c:scatterChart>
      <c:valAx>
        <c:axId val="330951680"/>
        <c:scaling>
          <c:orientation val="minMax"/>
          <c:max val="2000"/>
        </c:scaling>
        <c:delete val="0"/>
        <c:axPos val="b"/>
        <c:title>
          <c:tx>
            <c:rich>
              <a:bodyPr anchor="b" anchorCtr="1"/>
              <a:lstStyle/>
              <a:p>
                <a:pPr>
                  <a:defRPr sz="1600"/>
                </a:pPr>
                <a:r>
                  <a:rPr lang="en-US" sz="1600">
                    <a:latin typeface="Arial" pitchFamily="34" charset="0"/>
                    <a:cs typeface="Arial" pitchFamily="34" charset="0"/>
                  </a:rPr>
                  <a:t>Aging Duration (s)</a:t>
                </a:r>
              </a:p>
            </c:rich>
          </c:tx>
          <c:layout>
            <c:manualLayout>
              <c:xMode val="edge"/>
              <c:yMode val="edge"/>
              <c:x val="0.39104622963777147"/>
              <c:y val="0.95563810541187821"/>
            </c:manualLayout>
          </c:layout>
          <c:overlay val="0"/>
        </c:title>
        <c:numFmt formatCode="General" sourceLinked="1"/>
        <c:majorTickMark val="out"/>
        <c:minorTickMark val="none"/>
        <c:tickLblPos val="nextTo"/>
        <c:txPr>
          <a:bodyPr/>
          <a:lstStyle/>
          <a:p>
            <a:pPr>
              <a:defRPr sz="1600" b="1">
                <a:latin typeface="Arial" pitchFamily="34" charset="0"/>
                <a:cs typeface="Arial" pitchFamily="34" charset="0"/>
              </a:defRPr>
            </a:pPr>
            <a:endParaRPr lang="en-US"/>
          </a:p>
        </c:txPr>
        <c:crossAx val="331027584"/>
        <c:crosses val="autoZero"/>
        <c:crossBetween val="midCat"/>
      </c:valAx>
      <c:valAx>
        <c:axId val="331027584"/>
        <c:scaling>
          <c:orientation val="minMax"/>
        </c:scaling>
        <c:delete val="0"/>
        <c:axPos val="l"/>
        <c:majorGridlines/>
        <c:title>
          <c:tx>
            <c:rich>
              <a:bodyPr rot="-5400000" vert="horz"/>
              <a:lstStyle/>
              <a:p>
                <a:pPr>
                  <a:defRPr sz="1600"/>
                </a:pPr>
                <a:r>
                  <a:rPr lang="en-US" sz="1600">
                    <a:latin typeface="Arial" pitchFamily="34" charset="0"/>
                    <a:cs typeface="Arial" pitchFamily="34" charset="0"/>
                  </a:rPr>
                  <a:t>Diamter</a:t>
                </a:r>
                <a:r>
                  <a:rPr lang="en-US" sz="1600" baseline="0">
                    <a:latin typeface="Arial" pitchFamily="34" charset="0"/>
                    <a:cs typeface="Arial" pitchFamily="34" charset="0"/>
                  </a:rPr>
                  <a:t> of Average Manss (µm)</a:t>
                </a:r>
                <a:endParaRPr lang="en-US" sz="1600">
                  <a:latin typeface="Arial" pitchFamily="34" charset="0"/>
                  <a:cs typeface="Arial" pitchFamily="34" charset="0"/>
                </a:endParaRPr>
              </a:p>
            </c:rich>
          </c:tx>
          <c:overlay val="0"/>
        </c:title>
        <c:numFmt formatCode="0.0" sourceLinked="0"/>
        <c:majorTickMark val="out"/>
        <c:minorTickMark val="none"/>
        <c:tickLblPos val="nextTo"/>
        <c:txPr>
          <a:bodyPr/>
          <a:lstStyle/>
          <a:p>
            <a:pPr>
              <a:defRPr sz="1600" b="1">
                <a:latin typeface="Arial" pitchFamily="34" charset="0"/>
                <a:cs typeface="Arial" pitchFamily="34" charset="0"/>
              </a:defRPr>
            </a:pPr>
            <a:endParaRPr lang="en-US"/>
          </a:p>
        </c:txPr>
        <c:crossAx val="330951680"/>
        <c:crosses val="autoZero"/>
        <c:crossBetween val="midCat"/>
      </c:valAx>
    </c:plotArea>
    <c:legend>
      <c:legendPos val="r"/>
      <c:overlay val="0"/>
      <c:txPr>
        <a:bodyPr/>
        <a:lstStyle/>
        <a:p>
          <a:pPr>
            <a:defRPr sz="16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count to produce </a:t>
            </a:r>
            <a:r>
              <a:rPr lang="en-US" baseline="0"/>
              <a:t> scattering</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c:v>
          </c:tx>
          <c:spPr>
            <a:ln w="28575">
              <a:noFill/>
            </a:ln>
          </c:spPr>
          <c:xVal>
            <c:numRef>
              <c:f>('detection June 14'!$CV$23:$CV$43,'detection June 14'!$CV$46:$CV$58)</c:f>
              <c:numCache>
                <c:formatCode>0</c:formatCode>
                <c:ptCount val="3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numCache>
            </c:numRef>
          </c:xVal>
          <c:yVal>
            <c:numRef>
              <c:f>('detection June 14'!$CT$23:$CT$43,'detection June 14'!$CT$46:$CT$58)</c:f>
              <c:numCache>
                <c:formatCode>#,##0.0</c:formatCode>
                <c:ptCount val="34"/>
                <c:pt idx="0">
                  <c:v>203791.33951148772</c:v>
                </c:pt>
                <c:pt idx="1">
                  <c:v>61665.730710424919</c:v>
                </c:pt>
                <c:pt idx="2">
                  <c:v>127286.87244264624</c:v>
                </c:pt>
                <c:pt idx="3">
                  <c:v>69894.588600659292</c:v>
                </c:pt>
                <c:pt idx="4">
                  <c:v>57180.998038822108</c:v>
                </c:pt>
                <c:pt idx="5">
                  <c:v>27228.195126756968</c:v>
                </c:pt>
                <c:pt idx="6">
                  <c:v>1321866.6719633483</c:v>
                </c:pt>
                <c:pt idx="7">
                  <c:v>785605.95929580228</c:v>
                </c:pt>
                <c:pt idx="8">
                  <c:v>1018759.6366573989</c:v>
                </c:pt>
                <c:pt idx="9">
                  <c:v>289340.12098041439</c:v>
                </c:pt>
                <c:pt idx="10">
                  <c:v>76395.321342077266</c:v>
                </c:pt>
                <c:pt idx="11">
                  <c:v>21559.439383241101</c:v>
                </c:pt>
                <c:pt idx="12">
                  <c:v>134302.65414632024</c:v>
                </c:pt>
                <c:pt idx="13">
                  <c:v>1732217.1794170234</c:v>
                </c:pt>
                <c:pt idx="14">
                  <c:v>631857.02286800556</c:v>
                </c:pt>
                <c:pt idx="15">
                  <c:v>0</c:v>
                </c:pt>
                <c:pt idx="16">
                  <c:v>342788.56785984215</c:v>
                </c:pt>
                <c:pt idx="17">
                  <c:v>1000253.8665471622</c:v>
                </c:pt>
                <c:pt idx="18">
                  <c:v>267904.91682773689</c:v>
                </c:pt>
                <c:pt idx="19">
                  <c:v>0</c:v>
                </c:pt>
                <c:pt idx="20">
                  <c:v>231506.52465150945</c:v>
                </c:pt>
                <c:pt idx="21">
                  <c:v>891882.90549975517</c:v>
                </c:pt>
                <c:pt idx="22">
                  <c:v>1224021.253140372</c:v>
                </c:pt>
                <c:pt idx="23">
                  <c:v>326037.73036119906</c:v>
                </c:pt>
                <c:pt idx="24">
                  <c:v>766217.35567327449</c:v>
                </c:pt>
                <c:pt idx="25">
                  <c:v>221491.21952975597</c:v>
                </c:pt>
                <c:pt idx="26">
                  <c:v>29347.660022838652</c:v>
                </c:pt>
                <c:pt idx="27">
                  <c:v>27935.372490745391</c:v>
                </c:pt>
                <c:pt idx="28">
                  <c:v>13451.0568491586</c:v>
                </c:pt>
                <c:pt idx="29">
                  <c:v>12432.190203974693</c:v>
                </c:pt>
                <c:pt idx="30">
                  <c:v>29869.584992514614</c:v>
                </c:pt>
                <c:pt idx="31">
                  <c:v>27974.520506344677</c:v>
                </c:pt>
                <c:pt idx="32">
                  <c:v>51383.69113463127</c:v>
                </c:pt>
              </c:numCache>
            </c:numRef>
          </c:yVal>
          <c:smooth val="0"/>
        </c:ser>
        <c:ser>
          <c:idx val="2"/>
          <c:order val="2"/>
          <c:tx>
            <c:v>Pyrell</c:v>
          </c:tx>
          <c:spPr>
            <a:ln w="28575">
              <a:noFill/>
            </a:ln>
          </c:spPr>
          <c:xVal>
            <c:numRef>
              <c:f>'detection June 14'!$CV$85:$CV$104</c:f>
              <c:numCache>
                <c:formatCode>General</c:formatCode>
                <c:ptCount val="20"/>
                <c:pt idx="0">
                  <c:v>63</c:v>
                </c:pt>
                <c:pt idx="1">
                  <c:v>64</c:v>
                </c:pt>
                <c:pt idx="2">
                  <c:v>65</c:v>
                </c:pt>
                <c:pt idx="3">
                  <c:v>66</c:v>
                </c:pt>
                <c:pt idx="4">
                  <c:v>67</c:v>
                </c:pt>
                <c:pt idx="5">
                  <c:v>68</c:v>
                </c:pt>
                <c:pt idx="6">
                  <c:v>69</c:v>
                </c:pt>
                <c:pt idx="7">
                  <c:v>70</c:v>
                </c:pt>
                <c:pt idx="8">
                  <c:v>71</c:v>
                </c:pt>
                <c:pt idx="9">
                  <c:v>72</c:v>
                </c:pt>
                <c:pt idx="10">
                  <c:v>73</c:v>
                </c:pt>
                <c:pt idx="11">
                  <c:v>74</c:v>
                </c:pt>
                <c:pt idx="12">
                  <c:v>75</c:v>
                </c:pt>
                <c:pt idx="13">
                  <c:v>76</c:v>
                </c:pt>
                <c:pt idx="14">
                  <c:v>77</c:v>
                </c:pt>
                <c:pt idx="15">
                  <c:v>78</c:v>
                </c:pt>
                <c:pt idx="16">
                  <c:v>79</c:v>
                </c:pt>
                <c:pt idx="17">
                  <c:v>80</c:v>
                </c:pt>
                <c:pt idx="18">
                  <c:v>81</c:v>
                </c:pt>
                <c:pt idx="19">
                  <c:v>82</c:v>
                </c:pt>
              </c:numCache>
            </c:numRef>
          </c:xVal>
          <c:yVal>
            <c:numRef>
              <c:f>'detection June 14'!$CT$85:$CT$104</c:f>
              <c:numCache>
                <c:formatCode>#,##0.0</c:formatCode>
                <c:ptCount val="20"/>
                <c:pt idx="0">
                  <c:v>27560.985387156597</c:v>
                </c:pt>
                <c:pt idx="1">
                  <c:v>30521.386820315343</c:v>
                </c:pt>
                <c:pt idx="2">
                  <c:v>11692.909780567878</c:v>
                </c:pt>
                <c:pt idx="3">
                  <c:v>20846.697542608523</c:v>
                </c:pt>
                <c:pt idx="4">
                  <c:v>7854.2487389932867</c:v>
                </c:pt>
                <c:pt idx="5">
                  <c:v>22446.930635099881</c:v>
                </c:pt>
                <c:pt idx="6">
                  <c:v>41075.734808355002</c:v>
                </c:pt>
                <c:pt idx="7">
                  <c:v>13645.287027272929</c:v>
                </c:pt>
                <c:pt idx="8">
                  <c:v>13458.271032376693</c:v>
                </c:pt>
                <c:pt idx="9">
                  <c:v>6903.3759101666628</c:v>
                </c:pt>
                <c:pt idx="10">
                  <c:v>26135.271552490693</c:v>
                </c:pt>
                <c:pt idx="11">
                  <c:v>12112.379942069068</c:v>
                </c:pt>
                <c:pt idx="12">
                  <c:v>24554.955305021474</c:v>
                </c:pt>
                <c:pt idx="13">
                  <c:v>5759.4745102801025</c:v>
                </c:pt>
                <c:pt idx="14">
                  <c:v>3058.2839611446989</c:v>
                </c:pt>
                <c:pt idx="15">
                  <c:v>2428.0382366260983</c:v>
                </c:pt>
                <c:pt idx="16">
                  <c:v>2195.6844597185523</c:v>
                </c:pt>
                <c:pt idx="17">
                  <c:v>2335.7918869631603</c:v>
                </c:pt>
                <c:pt idx="18">
                  <c:v>2257.0497253105927</c:v>
                </c:pt>
                <c:pt idx="19">
                  <c:v>6673.8159059907484</c:v>
                </c:pt>
              </c:numCache>
            </c:numRef>
          </c:yVal>
          <c:smooth val="0"/>
        </c:ser>
        <c:ser>
          <c:idx val="3"/>
          <c:order val="3"/>
          <c:tx>
            <c:v>Silicone</c:v>
          </c:tx>
          <c:spPr>
            <a:ln w="28575">
              <a:noFill/>
            </a:ln>
          </c:spPr>
          <c:xVal>
            <c:numRef>
              <c:f>'detection June 14'!$CV$105:$CV$133</c:f>
              <c:numCache>
                <c:formatCode>General</c:formatCode>
                <c:ptCount val="29"/>
                <c:pt idx="0">
                  <c:v>83</c:v>
                </c:pt>
                <c:pt idx="1">
                  <c:v>84</c:v>
                </c:pt>
                <c:pt idx="2">
                  <c:v>85</c:v>
                </c:pt>
                <c:pt idx="3">
                  <c:v>86</c:v>
                </c:pt>
                <c:pt idx="4">
                  <c:v>87</c:v>
                </c:pt>
                <c:pt idx="5">
                  <c:v>88</c:v>
                </c:pt>
                <c:pt idx="6">
                  <c:v>89</c:v>
                </c:pt>
                <c:pt idx="7">
                  <c:v>90</c:v>
                </c:pt>
                <c:pt idx="8">
                  <c:v>91</c:v>
                </c:pt>
                <c:pt idx="9">
                  <c:v>92</c:v>
                </c:pt>
                <c:pt idx="10">
                  <c:v>93</c:v>
                </c:pt>
                <c:pt idx="11">
                  <c:v>94</c:v>
                </c:pt>
                <c:pt idx="12">
                  <c:v>95</c:v>
                </c:pt>
                <c:pt idx="13">
                  <c:v>96</c:v>
                </c:pt>
                <c:pt idx="14">
                  <c:v>97</c:v>
                </c:pt>
                <c:pt idx="15">
                  <c:v>98</c:v>
                </c:pt>
                <c:pt idx="16">
                  <c:v>99</c:v>
                </c:pt>
                <c:pt idx="17">
                  <c:v>100</c:v>
                </c:pt>
                <c:pt idx="18">
                  <c:v>101</c:v>
                </c:pt>
                <c:pt idx="19">
                  <c:v>102</c:v>
                </c:pt>
                <c:pt idx="20">
                  <c:v>103</c:v>
                </c:pt>
                <c:pt idx="21">
                  <c:v>104</c:v>
                </c:pt>
                <c:pt idx="22">
                  <c:v>105</c:v>
                </c:pt>
                <c:pt idx="23">
                  <c:v>106</c:v>
                </c:pt>
                <c:pt idx="24">
                  <c:v>107</c:v>
                </c:pt>
                <c:pt idx="25">
                  <c:v>108</c:v>
                </c:pt>
                <c:pt idx="26">
                  <c:v>109</c:v>
                </c:pt>
                <c:pt idx="27">
                  <c:v>110</c:v>
                </c:pt>
                <c:pt idx="28">
                  <c:v>111</c:v>
                </c:pt>
              </c:numCache>
            </c:numRef>
          </c:xVal>
          <c:yVal>
            <c:numRef>
              <c:f>'detection June 14'!$CT$105:$CT$133</c:f>
              <c:numCache>
                <c:formatCode>#,##0.0</c:formatCode>
                <c:ptCount val="29"/>
                <c:pt idx="0">
                  <c:v>10538.671687502376</c:v>
                </c:pt>
                <c:pt idx="1">
                  <c:v>17103.426592285145</c:v>
                </c:pt>
                <c:pt idx="2">
                  <c:v>9731.6192704349978</c:v>
                </c:pt>
                <c:pt idx="3">
                  <c:v>23662.829375601646</c:v>
                </c:pt>
                <c:pt idx="4">
                  <c:v>28475.173555477511</c:v>
                </c:pt>
                <c:pt idx="5">
                  <c:v>32553.084161354567</c:v>
                </c:pt>
                <c:pt idx="6">
                  <c:v>19748.584192781946</c:v>
                </c:pt>
                <c:pt idx="7">
                  <c:v>25589.683413661387</c:v>
                </c:pt>
                <c:pt idx="8">
                  <c:v>14229.522683210826</c:v>
                </c:pt>
                <c:pt idx="9">
                  <c:v>24759.292550585302</c:v>
                </c:pt>
                <c:pt idx="10">
                  <c:v>10049.446083496008</c:v>
                </c:pt>
                <c:pt idx="11">
                  <c:v>15404.039891825814</c:v>
                </c:pt>
                <c:pt idx="12">
                  <c:v>5567.0324217941397</c:v>
                </c:pt>
                <c:pt idx="13">
                  <c:v>23693.463868567655</c:v>
                </c:pt>
                <c:pt idx="14">
                  <c:v>6645.9239352817985</c:v>
                </c:pt>
                <c:pt idx="15">
                  <c:v>13779.808663500044</c:v>
                </c:pt>
                <c:pt idx="16">
                  <c:v>5222.8742368269259</c:v>
                </c:pt>
                <c:pt idx="17">
                  <c:v>7834.692727517433</c:v>
                </c:pt>
                <c:pt idx="18">
                  <c:v>31692.754015759161</c:v>
                </c:pt>
                <c:pt idx="19">
                  <c:v>15809.910899221861</c:v>
                </c:pt>
                <c:pt idx="20">
                  <c:v>7342.1035465526384</c:v>
                </c:pt>
                <c:pt idx="21">
                  <c:v>22342.358409475699</c:v>
                </c:pt>
                <c:pt idx="22">
                  <c:v>4952.4165467391113</c:v>
                </c:pt>
                <c:pt idx="23">
                  <c:v>3991.6117742848924</c:v>
                </c:pt>
                <c:pt idx="24">
                  <c:v>3311.8327191629005</c:v>
                </c:pt>
                <c:pt idx="25">
                  <c:v>3467.0531808112505</c:v>
                </c:pt>
                <c:pt idx="26">
                  <c:v>1295.411659808296</c:v>
                </c:pt>
                <c:pt idx="27">
                  <c:v>1346.5139761056303</c:v>
                </c:pt>
                <c:pt idx="28">
                  <c:v>14534.301516215459</c:v>
                </c:pt>
              </c:numCache>
            </c:numRef>
          </c:yVal>
          <c:smooth val="0"/>
        </c:ser>
        <c:ser>
          <c:idx val="4"/>
          <c:order val="4"/>
          <c:tx>
            <c:v>Teflon</c:v>
          </c:tx>
          <c:spPr>
            <a:ln w="28575">
              <a:noFill/>
            </a:ln>
          </c:spPr>
          <c:xVal>
            <c:numRef>
              <c:f>'detection June 14'!$CV$134:$CV$156</c:f>
              <c:numCache>
                <c:formatCode>General</c:formatCode>
                <c:ptCount val="23"/>
                <c:pt idx="0">
                  <c:v>112</c:v>
                </c:pt>
                <c:pt idx="1">
                  <c:v>113</c:v>
                </c:pt>
                <c:pt idx="2">
                  <c:v>114</c:v>
                </c:pt>
                <c:pt idx="3">
                  <c:v>115</c:v>
                </c:pt>
                <c:pt idx="4">
                  <c:v>116</c:v>
                </c:pt>
                <c:pt idx="5">
                  <c:v>117</c:v>
                </c:pt>
                <c:pt idx="6">
                  <c:v>118</c:v>
                </c:pt>
                <c:pt idx="7">
                  <c:v>119</c:v>
                </c:pt>
                <c:pt idx="8">
                  <c:v>120</c:v>
                </c:pt>
                <c:pt idx="9">
                  <c:v>121</c:v>
                </c:pt>
                <c:pt idx="10">
                  <c:v>122</c:v>
                </c:pt>
                <c:pt idx="11">
                  <c:v>123</c:v>
                </c:pt>
                <c:pt idx="12">
                  <c:v>124</c:v>
                </c:pt>
                <c:pt idx="13">
                  <c:v>125</c:v>
                </c:pt>
                <c:pt idx="14">
                  <c:v>126</c:v>
                </c:pt>
                <c:pt idx="15">
                  <c:v>127</c:v>
                </c:pt>
                <c:pt idx="16">
                  <c:v>128</c:v>
                </c:pt>
                <c:pt idx="17">
                  <c:v>129</c:v>
                </c:pt>
                <c:pt idx="18">
                  <c:v>130</c:v>
                </c:pt>
                <c:pt idx="19">
                  <c:v>131</c:v>
                </c:pt>
                <c:pt idx="20">
                  <c:v>132</c:v>
                </c:pt>
                <c:pt idx="21">
                  <c:v>133</c:v>
                </c:pt>
                <c:pt idx="22">
                  <c:v>134</c:v>
                </c:pt>
              </c:numCache>
            </c:numRef>
          </c:xVal>
          <c:yVal>
            <c:numRef>
              <c:f>'detection June 14'!$CT$134:$CT$156</c:f>
              <c:numCache>
                <c:formatCode>#,##0.0</c:formatCode>
                <c:ptCount val="23"/>
                <c:pt idx="0">
                  <c:v>143745.52261139749</c:v>
                </c:pt>
                <c:pt idx="1">
                  <c:v>477365.71729135956</c:v>
                </c:pt>
                <c:pt idx="2">
                  <c:v>207917.85143769335</c:v>
                </c:pt>
                <c:pt idx="3">
                  <c:v>450131.7103651964</c:v>
                </c:pt>
                <c:pt idx="4">
                  <c:v>66936.067051635138</c:v>
                </c:pt>
                <c:pt idx="5">
                  <c:v>57688.45141694833</c:v>
                </c:pt>
                <c:pt idx="6">
                  <c:v>242432.79085728546</c:v>
                </c:pt>
                <c:pt idx="7">
                  <c:v>624552.75659943605</c:v>
                </c:pt>
                <c:pt idx="8">
                  <c:v>1178001.3533600799</c:v>
                </c:pt>
                <c:pt idx="9">
                  <c:v>313764.31326585938</c:v>
                </c:pt>
                <c:pt idx="10">
                  <c:v>44303.978118118379</c:v>
                </c:pt>
                <c:pt idx="11">
                  <c:v>544952.47762307292</c:v>
                </c:pt>
                <c:pt idx="12">
                  <c:v>215169.13354616647</c:v>
                </c:pt>
                <c:pt idx="13">
                  <c:v>247122.13282961238</c:v>
                </c:pt>
                <c:pt idx="14">
                  <c:v>93086.71963674658</c:v>
                </c:pt>
                <c:pt idx="15">
                  <c:v>415142.76704803109</c:v>
                </c:pt>
                <c:pt idx="16">
                  <c:v>114430.63378913185</c:v>
                </c:pt>
                <c:pt idx="17">
                  <c:v>1132359.1075095728</c:v>
                </c:pt>
                <c:pt idx="18">
                  <c:v>177869.04070120933</c:v>
                </c:pt>
                <c:pt idx="19">
                  <c:v>132431.03578845449</c:v>
                </c:pt>
                <c:pt idx="20">
                  <c:v>137231.27492050195</c:v>
                </c:pt>
                <c:pt idx="21">
                  <c:v>115368.23713856861</c:v>
                </c:pt>
                <c:pt idx="22">
                  <c:v>83819.865697582223</c:v>
                </c:pt>
              </c:numCache>
            </c:numRef>
          </c:yVal>
          <c:smooth val="0"/>
        </c:ser>
        <c:ser>
          <c:idx val="0"/>
          <c:order val="0"/>
          <c:tx>
            <c:v>Lampwick</c:v>
          </c:tx>
          <c:spPr>
            <a:ln w="28575">
              <a:noFill/>
            </a:ln>
          </c:spPr>
          <c:xVal>
            <c:numRef>
              <c:f>'detection June 14'!$CV$59:$CV$84</c:f>
              <c:numCache>
                <c:formatCode>General</c:formatCode>
                <c:ptCount val="26"/>
                <c:pt idx="0" formatCode="0">
                  <c:v>37</c:v>
                </c:pt>
                <c:pt idx="1">
                  <c:v>38</c:v>
                </c:pt>
                <c:pt idx="2">
                  <c:v>39</c:v>
                </c:pt>
                <c:pt idx="3">
                  <c:v>40</c:v>
                </c:pt>
                <c:pt idx="4">
                  <c:v>41</c:v>
                </c:pt>
                <c:pt idx="5">
                  <c:v>42</c:v>
                </c:pt>
                <c:pt idx="6">
                  <c:v>43</c:v>
                </c:pt>
                <c:pt idx="7">
                  <c:v>44</c:v>
                </c:pt>
                <c:pt idx="8">
                  <c:v>45</c:v>
                </c:pt>
                <c:pt idx="9">
                  <c:v>46</c:v>
                </c:pt>
                <c:pt idx="10">
                  <c:v>47</c:v>
                </c:pt>
                <c:pt idx="11">
                  <c:v>48</c:v>
                </c:pt>
                <c:pt idx="12">
                  <c:v>49</c:v>
                </c:pt>
                <c:pt idx="13">
                  <c:v>50</c:v>
                </c:pt>
                <c:pt idx="14">
                  <c:v>51</c:v>
                </c:pt>
                <c:pt idx="15">
                  <c:v>52</c:v>
                </c:pt>
                <c:pt idx="16">
                  <c:v>53</c:v>
                </c:pt>
                <c:pt idx="17">
                  <c:v>54</c:v>
                </c:pt>
                <c:pt idx="18">
                  <c:v>55</c:v>
                </c:pt>
                <c:pt idx="19">
                  <c:v>56</c:v>
                </c:pt>
                <c:pt idx="20">
                  <c:v>57</c:v>
                </c:pt>
                <c:pt idx="21">
                  <c:v>58</c:v>
                </c:pt>
                <c:pt idx="22">
                  <c:v>59</c:v>
                </c:pt>
                <c:pt idx="23">
                  <c:v>60</c:v>
                </c:pt>
                <c:pt idx="24">
                  <c:v>61</c:v>
                </c:pt>
                <c:pt idx="25">
                  <c:v>62</c:v>
                </c:pt>
              </c:numCache>
            </c:numRef>
          </c:xVal>
          <c:yVal>
            <c:numRef>
              <c:f>'detection June 14'!$CT$59:$CT$84</c:f>
              <c:numCache>
                <c:formatCode>#,##0.0</c:formatCode>
                <c:ptCount val="26"/>
                <c:pt idx="0">
                  <c:v>0</c:v>
                </c:pt>
                <c:pt idx="1">
                  <c:v>35920.374274693095</c:v>
                </c:pt>
                <c:pt idx="2">
                  <c:v>17078.885168973458</c:v>
                </c:pt>
                <c:pt idx="3">
                  <c:v>35861.774783940346</c:v>
                </c:pt>
                <c:pt idx="4">
                  <c:v>24405.46828058453</c:v>
                </c:pt>
                <c:pt idx="5">
                  <c:v>9427.2065628508844</c:v>
                </c:pt>
                <c:pt idx="6">
                  <c:v>45693.715347527817</c:v>
                </c:pt>
                <c:pt idx="7">
                  <c:v>66413.121624841689</c:v>
                </c:pt>
                <c:pt idx="8">
                  <c:v>51569.648768386221</c:v>
                </c:pt>
                <c:pt idx="9">
                  <c:v>32496.986518975649</c:v>
                </c:pt>
                <c:pt idx="10">
                  <c:v>121306.0505317224</c:v>
                </c:pt>
                <c:pt idx="11">
                  <c:v>19943.574716717452</c:v>
                </c:pt>
                <c:pt idx="12">
                  <c:v>57749.131671370735</c:v>
                </c:pt>
                <c:pt idx="13">
                  <c:v>23881.389980299937</c:v>
                </c:pt>
                <c:pt idx="14">
                  <c:v>44102.981459431059</c:v>
                </c:pt>
                <c:pt idx="15">
                  <c:v>15064.000280068356</c:v>
                </c:pt>
                <c:pt idx="16">
                  <c:v>43972.079048866377</c:v>
                </c:pt>
                <c:pt idx="17">
                  <c:v>18684.185502195571</c:v>
                </c:pt>
                <c:pt idx="18">
                  <c:v>67236.632903986028</c:v>
                </c:pt>
                <c:pt idx="19">
                  <c:v>14432.026943191058</c:v>
                </c:pt>
                <c:pt idx="20">
                  <c:v>11626.740424082805</c:v>
                </c:pt>
                <c:pt idx="21">
                  <c:v>16346.713010997495</c:v>
                </c:pt>
                <c:pt idx="22">
                  <c:v>13360.350521661903</c:v>
                </c:pt>
                <c:pt idx="23">
                  <c:v>4963.1268534499468</c:v>
                </c:pt>
                <c:pt idx="24">
                  <c:v>5033.5676178773701</c:v>
                </c:pt>
                <c:pt idx="25">
                  <c:v>9689.5408471066603</c:v>
                </c:pt>
              </c:numCache>
            </c:numRef>
          </c:yVal>
          <c:smooth val="0"/>
        </c:ser>
        <c:dLbls>
          <c:showLegendKey val="0"/>
          <c:showVal val="0"/>
          <c:showCatName val="0"/>
          <c:showSerName val="0"/>
          <c:showPercent val="0"/>
          <c:showBubbleSize val="0"/>
        </c:dLbls>
        <c:axId val="341838080"/>
        <c:axId val="341844352"/>
      </c:scatterChart>
      <c:valAx>
        <c:axId val="341838080"/>
        <c:scaling>
          <c:orientation val="minMax"/>
        </c:scaling>
        <c:delete val="0"/>
        <c:axPos val="b"/>
        <c:title>
          <c:tx>
            <c:rich>
              <a:bodyPr/>
              <a:lstStyle/>
              <a:p>
                <a:pPr>
                  <a:defRPr/>
                </a:pPr>
                <a:r>
                  <a:rPr lang="en-US" sz="1600" b="1"/>
                  <a:t>Test</a:t>
                </a:r>
                <a:r>
                  <a:rPr lang="en-US" sz="1600" b="1" baseline="0"/>
                  <a:t> Number</a:t>
                </a:r>
              </a:p>
            </c:rich>
          </c:tx>
          <c:layout/>
          <c:overlay val="0"/>
        </c:title>
        <c:numFmt formatCode="0" sourceLinked="1"/>
        <c:majorTickMark val="out"/>
        <c:minorTickMark val="none"/>
        <c:tickLblPos val="nextTo"/>
        <c:crossAx val="341844352"/>
        <c:crosses val="autoZero"/>
        <c:crossBetween val="midCat"/>
      </c:valAx>
      <c:valAx>
        <c:axId val="341844352"/>
        <c:scaling>
          <c:logBase val="10"/>
          <c:orientation val="minMax"/>
          <c:min val="100"/>
        </c:scaling>
        <c:delete val="0"/>
        <c:axPos val="l"/>
        <c:majorGridlines/>
        <c:title>
          <c:tx>
            <c:rich>
              <a:bodyPr rot="-5400000" vert="horz"/>
              <a:lstStyle/>
              <a:p>
                <a:pPr>
                  <a:defRPr/>
                </a:pPr>
                <a:r>
                  <a:rPr lang="en-US" sz="1800"/>
                  <a:t>Number</a:t>
                </a:r>
                <a:r>
                  <a:rPr lang="en-US" sz="1800" baseline="0"/>
                  <a:t> count</a:t>
                </a:r>
                <a:r>
                  <a:rPr lang="en-US" sz="1800"/>
                  <a:t> </a:t>
                </a:r>
              </a:p>
            </c:rich>
          </c:tx>
          <c:layout/>
          <c:overlay val="0"/>
        </c:title>
        <c:numFmt formatCode="#,##0.0" sourceLinked="1"/>
        <c:majorTickMark val="out"/>
        <c:minorTickMark val="none"/>
        <c:tickLblPos val="nextTo"/>
        <c:crossAx val="341838080"/>
        <c:crosses val="autoZero"/>
        <c:crossBetween val="midCat"/>
      </c:valAx>
    </c:plotArea>
    <c:legend>
      <c:legendPos val="r"/>
      <c:layout/>
      <c:overlay val="0"/>
    </c:legend>
    <c:plotVisOnly val="1"/>
    <c:dispBlanksAs val="gap"/>
    <c:showDLblsOverMax val="0"/>
  </c:chart>
  <c:printSettings>
    <c:headerFooter/>
    <c:pageMargins b="0.75" l="0.7" r="0.7" t="0.75" header="0.3" footer="0.3"/>
    <c:pageSetup orientation="landscape"/>
  </c:printSettings>
</c:chartSpace>
</file>

<file path=xl/charts/chart13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Scattering to produce </a:t>
            </a:r>
            <a:r>
              <a:rPr lang="en-US" baseline="0"/>
              <a:t> ion</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 Low Temp</c:v>
          </c:tx>
          <c:spPr>
            <a:ln w="28575">
              <a:noFill/>
            </a:ln>
          </c:spPr>
          <c:xVal>
            <c:numRef>
              <c:f>('detection June 14'!$CV$23:$CV$26,'detection June 14'!$CV$29:$CV$32,'detection June 14'!$CV$36:$CV$37,'detection June 14'!$CV$46)</c:f>
              <c:numCache>
                <c:formatCode>0</c:formatCode>
                <c:ptCount val="11"/>
                <c:pt idx="0">
                  <c:v>1</c:v>
                </c:pt>
                <c:pt idx="1">
                  <c:v>2</c:v>
                </c:pt>
                <c:pt idx="2">
                  <c:v>3</c:v>
                </c:pt>
                <c:pt idx="3">
                  <c:v>4</c:v>
                </c:pt>
                <c:pt idx="4">
                  <c:v>7</c:v>
                </c:pt>
                <c:pt idx="5">
                  <c:v>8</c:v>
                </c:pt>
                <c:pt idx="6">
                  <c:v>9</c:v>
                </c:pt>
                <c:pt idx="7">
                  <c:v>10</c:v>
                </c:pt>
                <c:pt idx="8">
                  <c:v>14</c:v>
                </c:pt>
                <c:pt idx="9">
                  <c:v>15</c:v>
                </c:pt>
                <c:pt idx="10">
                  <c:v>24</c:v>
                </c:pt>
              </c:numCache>
            </c:numRef>
          </c:xVal>
          <c:yVal>
            <c:numRef>
              <c:f>('detection June 14'!$CW$23:$CW$26,'detection June 14'!$CW$29:$CW$32,'detection June 14'!$CW$36:$CW$37,'detection June 14'!$CW$46)</c:f>
              <c:numCache>
                <c:formatCode>#,##0.0</c:formatCode>
                <c:ptCount val="11"/>
                <c:pt idx="0">
                  <c:v>6.8780005798736408</c:v>
                </c:pt>
                <c:pt idx="1">
                  <c:v>12.880870290536924</c:v>
                </c:pt>
                <c:pt idx="2">
                  <c:v>9.0468350591121851</c:v>
                </c:pt>
                <c:pt idx="3">
                  <c:v>12.401573601991652</c:v>
                </c:pt>
                <c:pt idx="4">
                  <c:v>1.771390104155278</c:v>
                </c:pt>
                <c:pt idx="5">
                  <c:v>2.5147266902455749</c:v>
                </c:pt>
                <c:pt idx="6">
                  <c:v>2.2117702925603329</c:v>
                </c:pt>
                <c:pt idx="7">
                  <c:v>4.1950439289689374</c:v>
                </c:pt>
                <c:pt idx="8">
                  <c:v>1.2963562960211223</c:v>
                </c:pt>
                <c:pt idx="9">
                  <c:v>2.1871151950058949</c:v>
                </c:pt>
                <c:pt idx="10">
                  <c:v>3.0201240120640254</c:v>
                </c:pt>
              </c:numCache>
            </c:numRef>
          </c:yVal>
          <c:smooth val="0"/>
        </c:ser>
        <c:ser>
          <c:idx val="2"/>
          <c:order val="2"/>
          <c:tx>
            <c:v>Pyrell</c:v>
          </c:tx>
          <c:spPr>
            <a:ln w="28575">
              <a:noFill/>
            </a:ln>
          </c:spPr>
          <c:xVal>
            <c:numRef>
              <c:f>'detection June 14'!$CV$85:$CV$104</c:f>
              <c:numCache>
                <c:formatCode>General</c:formatCode>
                <c:ptCount val="20"/>
                <c:pt idx="0">
                  <c:v>63</c:v>
                </c:pt>
                <c:pt idx="1">
                  <c:v>64</c:v>
                </c:pt>
                <c:pt idx="2">
                  <c:v>65</c:v>
                </c:pt>
                <c:pt idx="3">
                  <c:v>66</c:v>
                </c:pt>
                <c:pt idx="4">
                  <c:v>67</c:v>
                </c:pt>
                <c:pt idx="5">
                  <c:v>68</c:v>
                </c:pt>
                <c:pt idx="6">
                  <c:v>69</c:v>
                </c:pt>
                <c:pt idx="7">
                  <c:v>70</c:v>
                </c:pt>
                <c:pt idx="8">
                  <c:v>71</c:v>
                </c:pt>
                <c:pt idx="9">
                  <c:v>72</c:v>
                </c:pt>
                <c:pt idx="10">
                  <c:v>73</c:v>
                </c:pt>
                <c:pt idx="11">
                  <c:v>74</c:v>
                </c:pt>
                <c:pt idx="12">
                  <c:v>75</c:v>
                </c:pt>
                <c:pt idx="13">
                  <c:v>76</c:v>
                </c:pt>
                <c:pt idx="14">
                  <c:v>77</c:v>
                </c:pt>
                <c:pt idx="15">
                  <c:v>78</c:v>
                </c:pt>
                <c:pt idx="16">
                  <c:v>79</c:v>
                </c:pt>
                <c:pt idx="17">
                  <c:v>80</c:v>
                </c:pt>
                <c:pt idx="18">
                  <c:v>81</c:v>
                </c:pt>
                <c:pt idx="19">
                  <c:v>82</c:v>
                </c:pt>
              </c:numCache>
            </c:numRef>
          </c:xVal>
          <c:yVal>
            <c:numRef>
              <c:f>'detection June 14'!$CW$85:$CW$104</c:f>
              <c:numCache>
                <c:formatCode>#,##0.0</c:formatCode>
                <c:ptCount val="20"/>
                <c:pt idx="0">
                  <c:v>23.020957670025989</c:v>
                </c:pt>
                <c:pt idx="1">
                  <c:v>20.888948746947825</c:v>
                </c:pt>
                <c:pt idx="2">
                  <c:v>31.441639005702001</c:v>
                </c:pt>
                <c:pt idx="3">
                  <c:v>24.945552532970595</c:v>
                </c:pt>
                <c:pt idx="4">
                  <c:v>37.335094529241651</c:v>
                </c:pt>
                <c:pt idx="5">
                  <c:v>18.309238051465556</c:v>
                </c:pt>
                <c:pt idx="6">
                  <c:v>16.261806593650995</c:v>
                </c:pt>
                <c:pt idx="7">
                  <c:v>25.524398536024353</c:v>
                </c:pt>
                <c:pt idx="8">
                  <c:v>27.707429214268696</c:v>
                </c:pt>
                <c:pt idx="9">
                  <c:v>42.987065213205213</c:v>
                </c:pt>
                <c:pt idx="10">
                  <c:v>21.706174097151852</c:v>
                </c:pt>
                <c:pt idx="11">
                  <c:v>30.719500470707079</c:v>
                </c:pt>
                <c:pt idx="12">
                  <c:v>24.47782773292187</c:v>
                </c:pt>
                <c:pt idx="13">
                  <c:v>163.73140607573177</c:v>
                </c:pt>
                <c:pt idx="14">
                  <c:v>119.94324567800314</c:v>
                </c:pt>
                <c:pt idx="15">
                  <c:v>225.47364997746124</c:v>
                </c:pt>
                <c:pt idx="16">
                  <c:v>172.15388799913404</c:v>
                </c:pt>
                <c:pt idx="17">
                  <c:v>217.86284792511179</c:v>
                </c:pt>
                <c:pt idx="18">
                  <c:v>207.33855983767103</c:v>
                </c:pt>
                <c:pt idx="19">
                  <c:v>50.599861814232611</c:v>
                </c:pt>
              </c:numCache>
            </c:numRef>
          </c:yVal>
          <c:smooth val="0"/>
        </c:ser>
        <c:ser>
          <c:idx val="3"/>
          <c:order val="3"/>
          <c:tx>
            <c:v>Silicone</c:v>
          </c:tx>
          <c:spPr>
            <a:ln w="28575">
              <a:noFill/>
            </a:ln>
          </c:spPr>
          <c:xVal>
            <c:numRef>
              <c:f>'detection June 14'!$CV$105:$CV$133</c:f>
              <c:numCache>
                <c:formatCode>General</c:formatCode>
                <c:ptCount val="29"/>
                <c:pt idx="0">
                  <c:v>83</c:v>
                </c:pt>
                <c:pt idx="1">
                  <c:v>84</c:v>
                </c:pt>
                <c:pt idx="2">
                  <c:v>85</c:v>
                </c:pt>
                <c:pt idx="3">
                  <c:v>86</c:v>
                </c:pt>
                <c:pt idx="4">
                  <c:v>87</c:v>
                </c:pt>
                <c:pt idx="5">
                  <c:v>88</c:v>
                </c:pt>
                <c:pt idx="6">
                  <c:v>89</c:v>
                </c:pt>
                <c:pt idx="7">
                  <c:v>90</c:v>
                </c:pt>
                <c:pt idx="8">
                  <c:v>91</c:v>
                </c:pt>
                <c:pt idx="9">
                  <c:v>92</c:v>
                </c:pt>
                <c:pt idx="10">
                  <c:v>93</c:v>
                </c:pt>
                <c:pt idx="11">
                  <c:v>94</c:v>
                </c:pt>
                <c:pt idx="12">
                  <c:v>95</c:v>
                </c:pt>
                <c:pt idx="13">
                  <c:v>96</c:v>
                </c:pt>
                <c:pt idx="14">
                  <c:v>97</c:v>
                </c:pt>
                <c:pt idx="15">
                  <c:v>98</c:v>
                </c:pt>
                <c:pt idx="16">
                  <c:v>99</c:v>
                </c:pt>
                <c:pt idx="17">
                  <c:v>100</c:v>
                </c:pt>
                <c:pt idx="18">
                  <c:v>101</c:v>
                </c:pt>
                <c:pt idx="19">
                  <c:v>102</c:v>
                </c:pt>
                <c:pt idx="20">
                  <c:v>103</c:v>
                </c:pt>
                <c:pt idx="21">
                  <c:v>104</c:v>
                </c:pt>
                <c:pt idx="22">
                  <c:v>105</c:v>
                </c:pt>
                <c:pt idx="23">
                  <c:v>106</c:v>
                </c:pt>
                <c:pt idx="24">
                  <c:v>107</c:v>
                </c:pt>
                <c:pt idx="25">
                  <c:v>108</c:v>
                </c:pt>
                <c:pt idx="26">
                  <c:v>109</c:v>
                </c:pt>
                <c:pt idx="27">
                  <c:v>110</c:v>
                </c:pt>
                <c:pt idx="28">
                  <c:v>111</c:v>
                </c:pt>
              </c:numCache>
            </c:numRef>
          </c:xVal>
          <c:yVal>
            <c:numRef>
              <c:f>'detection June 14'!$CW$105:$CW$133</c:f>
              <c:numCache>
                <c:formatCode>#,##0.0</c:formatCode>
                <c:ptCount val="29"/>
                <c:pt idx="0">
                  <c:v>38.425957668742868</c:v>
                </c:pt>
                <c:pt idx="1">
                  <c:v>34.040398521299458</c:v>
                </c:pt>
                <c:pt idx="2">
                  <c:v>36.417287192038572</c:v>
                </c:pt>
                <c:pt idx="3">
                  <c:v>27.149185675534568</c:v>
                </c:pt>
                <c:pt idx="4">
                  <c:v>24.970370811173922</c:v>
                </c:pt>
                <c:pt idx="5">
                  <c:v>19.517167049647178</c:v>
                </c:pt>
                <c:pt idx="6">
                  <c:v>24.208683713911501</c:v>
                </c:pt>
                <c:pt idx="7">
                  <c:v>21.151930174538993</c:v>
                </c:pt>
                <c:pt idx="8">
                  <c:v>37.055652134203854</c:v>
                </c:pt>
                <c:pt idx="9">
                  <c:v>27.73058163186359</c:v>
                </c:pt>
                <c:pt idx="10">
                  <c:v>38.852447456775117</c:v>
                </c:pt>
                <c:pt idx="11">
                  <c:v>35.609817964013189</c:v>
                </c:pt>
                <c:pt idx="12">
                  <c:v>50.69860303554502</c:v>
                </c:pt>
                <c:pt idx="13">
                  <c:v>28.549618846791176</c:v>
                </c:pt>
                <c:pt idx="14">
                  <c:v>42.981330675055027</c:v>
                </c:pt>
                <c:pt idx="15">
                  <c:v>39.503589321596365</c:v>
                </c:pt>
                <c:pt idx="16">
                  <c:v>55.580409715956925</c:v>
                </c:pt>
                <c:pt idx="17">
                  <c:v>43.757592774583969</c:v>
                </c:pt>
                <c:pt idx="18">
                  <c:v>22.850259246860912</c:v>
                </c:pt>
                <c:pt idx="19">
                  <c:v>34.091297699141812</c:v>
                </c:pt>
                <c:pt idx="20">
                  <c:v>44.140206280657218</c:v>
                </c:pt>
                <c:pt idx="21">
                  <c:v>31.765852445624777</c:v>
                </c:pt>
                <c:pt idx="22">
                  <c:v>63.138349582924022</c:v>
                </c:pt>
                <c:pt idx="23">
                  <c:v>62.066113747519346</c:v>
                </c:pt>
                <c:pt idx="24">
                  <c:v>102.3012121093645</c:v>
                </c:pt>
                <c:pt idx="25">
                  <c:v>85.863715850584498</c:v>
                </c:pt>
                <c:pt idx="26">
                  <c:v>108.41530765308887</c:v>
                </c:pt>
                <c:pt idx="27">
                  <c:v>88.905792731425464</c:v>
                </c:pt>
                <c:pt idx="28">
                  <c:v>35.34104077446063</c:v>
                </c:pt>
              </c:numCache>
            </c:numRef>
          </c:yVal>
          <c:smooth val="0"/>
        </c:ser>
        <c:ser>
          <c:idx val="4"/>
          <c:order val="4"/>
          <c:tx>
            <c:v>Teflon</c:v>
          </c:tx>
          <c:spPr>
            <a:ln w="28575">
              <a:noFill/>
            </a:ln>
          </c:spPr>
          <c:xVal>
            <c:numRef>
              <c:f>'detection June 14'!$CV$134:$CV$156</c:f>
              <c:numCache>
                <c:formatCode>General</c:formatCode>
                <c:ptCount val="23"/>
                <c:pt idx="0">
                  <c:v>112</c:v>
                </c:pt>
                <c:pt idx="1">
                  <c:v>113</c:v>
                </c:pt>
                <c:pt idx="2">
                  <c:v>114</c:v>
                </c:pt>
                <c:pt idx="3">
                  <c:v>115</c:v>
                </c:pt>
                <c:pt idx="4">
                  <c:v>116</c:v>
                </c:pt>
                <c:pt idx="5">
                  <c:v>117</c:v>
                </c:pt>
                <c:pt idx="6">
                  <c:v>118</c:v>
                </c:pt>
                <c:pt idx="7">
                  <c:v>119</c:v>
                </c:pt>
                <c:pt idx="8">
                  <c:v>120</c:v>
                </c:pt>
                <c:pt idx="9">
                  <c:v>121</c:v>
                </c:pt>
                <c:pt idx="10">
                  <c:v>122</c:v>
                </c:pt>
                <c:pt idx="11">
                  <c:v>123</c:v>
                </c:pt>
                <c:pt idx="12">
                  <c:v>124</c:v>
                </c:pt>
                <c:pt idx="13">
                  <c:v>125</c:v>
                </c:pt>
                <c:pt idx="14">
                  <c:v>126</c:v>
                </c:pt>
                <c:pt idx="15">
                  <c:v>127</c:v>
                </c:pt>
                <c:pt idx="16">
                  <c:v>128</c:v>
                </c:pt>
                <c:pt idx="17">
                  <c:v>129</c:v>
                </c:pt>
                <c:pt idx="18">
                  <c:v>130</c:v>
                </c:pt>
                <c:pt idx="19">
                  <c:v>131</c:v>
                </c:pt>
                <c:pt idx="20">
                  <c:v>132</c:v>
                </c:pt>
                <c:pt idx="21">
                  <c:v>133</c:v>
                </c:pt>
                <c:pt idx="22">
                  <c:v>134</c:v>
                </c:pt>
              </c:numCache>
            </c:numRef>
          </c:xVal>
          <c:yVal>
            <c:numRef>
              <c:f>'detection June 14'!$CW$134:$CW$156</c:f>
              <c:numCache>
                <c:formatCode>#,##0.0</c:formatCode>
                <c:ptCount val="23"/>
                <c:pt idx="0">
                  <c:v>6.8674840106328334</c:v>
                </c:pt>
                <c:pt idx="1">
                  <c:v>1.479988262357131</c:v>
                </c:pt>
                <c:pt idx="2">
                  <c:v>2.5471101817010466</c:v>
                </c:pt>
                <c:pt idx="3">
                  <c:v>1.9283847966877978</c:v>
                </c:pt>
                <c:pt idx="4">
                  <c:v>11.090948869235906</c:v>
                </c:pt>
                <c:pt idx="5">
                  <c:v>12.569258291359445</c:v>
                </c:pt>
                <c:pt idx="6">
                  <c:v>3.6767802523217887</c:v>
                </c:pt>
                <c:pt idx="7">
                  <c:v>1.6031283800362013</c:v>
                </c:pt>
                <c:pt idx="8">
                  <c:v>2.1091258051778872</c:v>
                </c:pt>
                <c:pt idx="9">
                  <c:v>4.0223280635909449</c:v>
                </c:pt>
                <c:pt idx="10">
                  <c:v>6.2976270659228977</c:v>
                </c:pt>
                <c:pt idx="11">
                  <c:v>1.4874933653869542</c:v>
                </c:pt>
                <c:pt idx="12">
                  <c:v>2.3002862787035374</c:v>
                </c:pt>
                <c:pt idx="13">
                  <c:v>2.5633367642222531</c:v>
                </c:pt>
                <c:pt idx="14">
                  <c:v>3.6832992280660504</c:v>
                </c:pt>
                <c:pt idx="15">
                  <c:v>2.272767322090441</c:v>
                </c:pt>
                <c:pt idx="16">
                  <c:v>3.4230534037453766</c:v>
                </c:pt>
                <c:pt idx="17">
                  <c:v>2.116057252278702</c:v>
                </c:pt>
                <c:pt idx="18">
                  <c:v>3.7693138716182348</c:v>
                </c:pt>
                <c:pt idx="19">
                  <c:v>4.3329939752480886</c:v>
                </c:pt>
                <c:pt idx="20">
                  <c:v>5.5792500728072607</c:v>
                </c:pt>
                <c:pt idx="21">
                  <c:v>7.0557543200318733</c:v>
                </c:pt>
                <c:pt idx="22">
                  <c:v>5.7205580046891154</c:v>
                </c:pt>
              </c:numCache>
            </c:numRef>
          </c:yVal>
          <c:smooth val="0"/>
        </c:ser>
        <c:ser>
          <c:idx val="0"/>
          <c:order val="0"/>
          <c:tx>
            <c:v>Lampwick</c:v>
          </c:tx>
          <c:spPr>
            <a:ln w="28575">
              <a:noFill/>
            </a:ln>
          </c:spPr>
          <c:xVal>
            <c:numRef>
              <c:f>'detection June 14'!$CV$59:$CV$84</c:f>
              <c:numCache>
                <c:formatCode>General</c:formatCode>
                <c:ptCount val="26"/>
                <c:pt idx="0" formatCode="0">
                  <c:v>37</c:v>
                </c:pt>
                <c:pt idx="1">
                  <c:v>38</c:v>
                </c:pt>
                <c:pt idx="2">
                  <c:v>39</c:v>
                </c:pt>
                <c:pt idx="3">
                  <c:v>40</c:v>
                </c:pt>
                <c:pt idx="4">
                  <c:v>41</c:v>
                </c:pt>
                <c:pt idx="5">
                  <c:v>42</c:v>
                </c:pt>
                <c:pt idx="6">
                  <c:v>43</c:v>
                </c:pt>
                <c:pt idx="7">
                  <c:v>44</c:v>
                </c:pt>
                <c:pt idx="8">
                  <c:v>45</c:v>
                </c:pt>
                <c:pt idx="9">
                  <c:v>46</c:v>
                </c:pt>
                <c:pt idx="10">
                  <c:v>47</c:v>
                </c:pt>
                <c:pt idx="11">
                  <c:v>48</c:v>
                </c:pt>
                <c:pt idx="12">
                  <c:v>49</c:v>
                </c:pt>
                <c:pt idx="13">
                  <c:v>50</c:v>
                </c:pt>
                <c:pt idx="14">
                  <c:v>51</c:v>
                </c:pt>
                <c:pt idx="15">
                  <c:v>52</c:v>
                </c:pt>
                <c:pt idx="16">
                  <c:v>53</c:v>
                </c:pt>
                <c:pt idx="17">
                  <c:v>54</c:v>
                </c:pt>
                <c:pt idx="18">
                  <c:v>55</c:v>
                </c:pt>
                <c:pt idx="19">
                  <c:v>56</c:v>
                </c:pt>
                <c:pt idx="20">
                  <c:v>57</c:v>
                </c:pt>
                <c:pt idx="21">
                  <c:v>58</c:v>
                </c:pt>
                <c:pt idx="22">
                  <c:v>59</c:v>
                </c:pt>
                <c:pt idx="23">
                  <c:v>60</c:v>
                </c:pt>
                <c:pt idx="24">
                  <c:v>61</c:v>
                </c:pt>
                <c:pt idx="25">
                  <c:v>62</c:v>
                </c:pt>
              </c:numCache>
            </c:numRef>
          </c:xVal>
          <c:yVal>
            <c:numRef>
              <c:f>'detection June 14'!$CW$59:$CW$84</c:f>
              <c:numCache>
                <c:formatCode>#,##0.0</c:formatCode>
                <c:ptCount val="26"/>
                <c:pt idx="0">
                  <c:v>0</c:v>
                </c:pt>
                <c:pt idx="1">
                  <c:v>18.048941070085</c:v>
                </c:pt>
                <c:pt idx="2">
                  <c:v>28.03148117885203</c:v>
                </c:pt>
                <c:pt idx="3">
                  <c:v>22.498498763611927</c:v>
                </c:pt>
                <c:pt idx="4">
                  <c:v>20.182467899366422</c:v>
                </c:pt>
                <c:pt idx="5">
                  <c:v>40.620759510179248</c:v>
                </c:pt>
                <c:pt idx="6">
                  <c:v>19.34038428761512</c:v>
                </c:pt>
                <c:pt idx="7">
                  <c:v>18.130412307264809</c:v>
                </c:pt>
                <c:pt idx="8">
                  <c:v>22.0163957865519</c:v>
                </c:pt>
                <c:pt idx="9">
                  <c:v>27.270455431329481</c:v>
                </c:pt>
                <c:pt idx="10">
                  <c:v>12.767491248890311</c:v>
                </c:pt>
                <c:pt idx="11">
                  <c:v>28.771212445098815</c:v>
                </c:pt>
                <c:pt idx="12">
                  <c:v>17.598661624453136</c:v>
                </c:pt>
                <c:pt idx="13">
                  <c:v>24.729046817906202</c:v>
                </c:pt>
                <c:pt idx="14">
                  <c:v>24.079520165111237</c:v>
                </c:pt>
                <c:pt idx="15">
                  <c:v>34.50566060703963</c:v>
                </c:pt>
                <c:pt idx="16">
                  <c:v>21.609649931061259</c:v>
                </c:pt>
                <c:pt idx="17">
                  <c:v>30.70186867536664</c:v>
                </c:pt>
                <c:pt idx="18">
                  <c:v>15.612305733224122</c:v>
                </c:pt>
                <c:pt idx="19">
                  <c:v>49.509743752056721</c:v>
                </c:pt>
                <c:pt idx="20">
                  <c:v>47.912956369979938</c:v>
                </c:pt>
                <c:pt idx="21">
                  <c:v>47.983505234833608</c:v>
                </c:pt>
                <c:pt idx="22">
                  <c:v>53.188526855630805</c:v>
                </c:pt>
                <c:pt idx="23">
                  <c:v>60.11888354800751</c:v>
                </c:pt>
                <c:pt idx="24">
                  <c:v>65.103294223742864</c:v>
                </c:pt>
                <c:pt idx="25">
                  <c:v>46.243211279569273</c:v>
                </c:pt>
              </c:numCache>
            </c:numRef>
          </c:yVal>
          <c:smooth val="0"/>
        </c:ser>
        <c:ser>
          <c:idx val="5"/>
          <c:order val="5"/>
          <c:tx>
            <c:v>Kapton Mid Temp</c:v>
          </c:tx>
          <c:spPr>
            <a:ln w="28575">
              <a:noFill/>
            </a:ln>
          </c:spPr>
          <c:xVal>
            <c:numRef>
              <c:f>('detection June 14'!$CV$38:$CV$39,'detection June 14'!$CV$42:$CV$43,'detection June 14'!$CV$47:$CV$48,'detection June 14'!$CV$58)</c:f>
              <c:numCache>
                <c:formatCode>0</c:formatCode>
                <c:ptCount val="7"/>
                <c:pt idx="0">
                  <c:v>16</c:v>
                </c:pt>
                <c:pt idx="1">
                  <c:v>17</c:v>
                </c:pt>
                <c:pt idx="2">
                  <c:v>20</c:v>
                </c:pt>
                <c:pt idx="3">
                  <c:v>21</c:v>
                </c:pt>
                <c:pt idx="4">
                  <c:v>25</c:v>
                </c:pt>
                <c:pt idx="5">
                  <c:v>26</c:v>
                </c:pt>
                <c:pt idx="6">
                  <c:v>36</c:v>
                </c:pt>
              </c:numCache>
            </c:numRef>
          </c:xVal>
          <c:yVal>
            <c:numRef>
              <c:f>('detection June 14'!$CW$38:$CW$39,'detection June 14'!$CW$42:$CW$43,'detection June 14'!$CW$47:$CW$48,'detection June 14'!$CW$58)</c:f>
              <c:numCache>
                <c:formatCode>#,##0.0</c:formatCode>
                <c:ptCount val="7"/>
                <c:pt idx="0">
                  <c:v>1.6559810085766786</c:v>
                </c:pt>
                <c:pt idx="1">
                  <c:v>3.2640007005348899</c:v>
                </c:pt>
                <c:pt idx="2">
                  <c:v>2.7219008344799822</c:v>
                </c:pt>
                <c:pt idx="3">
                  <c:v>5.0818512004892273</c:v>
                </c:pt>
                <c:pt idx="4">
                  <c:v>1.6760743881178068</c:v>
                </c:pt>
                <c:pt idx="5">
                  <c:v>3.8524347945685156</c:v>
                </c:pt>
                <c:pt idx="6">
                  <c:v>4.2449543394045559</c:v>
                </c:pt>
              </c:numCache>
            </c:numRef>
          </c:yVal>
          <c:smooth val="0"/>
        </c:ser>
        <c:ser>
          <c:idx val="6"/>
          <c:order val="6"/>
          <c:tx>
            <c:v>Kapton High Temp</c:v>
          </c:tx>
          <c:spPr>
            <a:ln w="28575">
              <a:noFill/>
            </a:ln>
          </c:spPr>
          <c:xVal>
            <c:numRef>
              <c:f>('detection June 14'!$CV$27:$CV$28,'detection June 14'!$CV$33:$CV$35,'detection June 14'!$CV$40:$CV$41,'detection June 14'!$CV$49:$CV$57)</c:f>
              <c:numCache>
                <c:formatCode>0</c:formatCode>
                <c:ptCount val="16"/>
                <c:pt idx="0">
                  <c:v>5</c:v>
                </c:pt>
                <c:pt idx="1">
                  <c:v>6</c:v>
                </c:pt>
                <c:pt idx="2">
                  <c:v>11</c:v>
                </c:pt>
                <c:pt idx="3">
                  <c:v>12</c:v>
                </c:pt>
                <c:pt idx="4">
                  <c:v>13</c:v>
                </c:pt>
                <c:pt idx="5">
                  <c:v>18</c:v>
                </c:pt>
                <c:pt idx="6">
                  <c:v>19</c:v>
                </c:pt>
                <c:pt idx="7">
                  <c:v>27</c:v>
                </c:pt>
                <c:pt idx="8">
                  <c:v>28</c:v>
                </c:pt>
                <c:pt idx="9">
                  <c:v>29</c:v>
                </c:pt>
                <c:pt idx="10">
                  <c:v>30</c:v>
                </c:pt>
                <c:pt idx="11">
                  <c:v>31</c:v>
                </c:pt>
                <c:pt idx="12">
                  <c:v>32</c:v>
                </c:pt>
                <c:pt idx="13">
                  <c:v>33</c:v>
                </c:pt>
                <c:pt idx="14">
                  <c:v>34</c:v>
                </c:pt>
                <c:pt idx="15">
                  <c:v>35</c:v>
                </c:pt>
              </c:numCache>
            </c:numRef>
          </c:xVal>
          <c:yVal>
            <c:numRef>
              <c:f>('detection June 14'!$CW$27:$CW$28,'detection June 14'!$CW$33:$CW$35,'detection June 14'!$CW$40:$CW$41,'detection June 14'!$CW$49:$CW$57)</c:f>
              <c:numCache>
                <c:formatCode>#,##0.0</c:formatCode>
                <c:ptCount val="16"/>
                <c:pt idx="0">
                  <c:v>10.563904736434017</c:v>
                </c:pt>
                <c:pt idx="1">
                  <c:v>19.115055817050667</c:v>
                </c:pt>
                <c:pt idx="2">
                  <c:v>11.64821665591683</c:v>
                </c:pt>
                <c:pt idx="3">
                  <c:v>25.184292165804077</c:v>
                </c:pt>
                <c:pt idx="4">
                  <c:v>6.1044685579516234</c:v>
                </c:pt>
                <c:pt idx="5">
                  <c:v>1.4928904615267826</c:v>
                </c:pt>
                <c:pt idx="6">
                  <c:v>3.5656999773144302</c:v>
                </c:pt>
                <c:pt idx="7">
                  <c:v>1.8737688846699811</c:v>
                </c:pt>
                <c:pt idx="8">
                  <c:v>4.3981602904767154</c:v>
                </c:pt>
                <c:pt idx="9">
                  <c:v>20.14002965601567</c:v>
                </c:pt>
                <c:pt idx="10">
                  <c:v>20.22070634910208</c:v>
                </c:pt>
                <c:pt idx="11">
                  <c:v>32.257446219586704</c:v>
                </c:pt>
                <c:pt idx="12">
                  <c:v>32.209037029938166</c:v>
                </c:pt>
                <c:pt idx="13">
                  <c:v>32.814915590672491</c:v>
                </c:pt>
                <c:pt idx="14">
                  <c:v>32.542727468358862</c:v>
                </c:pt>
                <c:pt idx="15">
                  <c:v>13.476758379639305</c:v>
                </c:pt>
              </c:numCache>
            </c:numRef>
          </c:yVal>
          <c:smooth val="0"/>
        </c:ser>
        <c:dLbls>
          <c:showLegendKey val="0"/>
          <c:showVal val="0"/>
          <c:showCatName val="0"/>
          <c:showSerName val="0"/>
          <c:showPercent val="0"/>
          <c:showBubbleSize val="0"/>
        </c:dLbls>
        <c:axId val="341638144"/>
        <c:axId val="341726336"/>
      </c:scatterChart>
      <c:valAx>
        <c:axId val="341638144"/>
        <c:scaling>
          <c:orientation val="minMax"/>
        </c:scaling>
        <c:delete val="0"/>
        <c:axPos val="b"/>
        <c:title>
          <c:tx>
            <c:rich>
              <a:bodyPr/>
              <a:lstStyle/>
              <a:p>
                <a:pPr>
                  <a:defRPr/>
                </a:pPr>
                <a:r>
                  <a:rPr lang="en-US" sz="1600" b="1"/>
                  <a:t>Test</a:t>
                </a:r>
                <a:r>
                  <a:rPr lang="en-US" sz="1600" b="1" baseline="0"/>
                  <a:t> Number</a:t>
                </a:r>
              </a:p>
            </c:rich>
          </c:tx>
          <c:layout/>
          <c:overlay val="0"/>
        </c:title>
        <c:numFmt formatCode="0" sourceLinked="1"/>
        <c:majorTickMark val="out"/>
        <c:minorTickMark val="none"/>
        <c:tickLblPos val="nextTo"/>
        <c:crossAx val="341726336"/>
        <c:crosses val="autoZero"/>
        <c:crossBetween val="midCat"/>
      </c:valAx>
      <c:valAx>
        <c:axId val="341726336"/>
        <c:scaling>
          <c:logBase val="10"/>
          <c:orientation val="minMax"/>
        </c:scaling>
        <c:delete val="0"/>
        <c:axPos val="l"/>
        <c:majorGridlines/>
        <c:title>
          <c:tx>
            <c:rich>
              <a:bodyPr rot="-5400000" vert="horz"/>
              <a:lstStyle/>
              <a:p>
                <a:pPr>
                  <a:defRPr/>
                </a:pPr>
                <a:r>
                  <a:rPr lang="en-US" sz="1800"/>
                  <a:t>Raw</a:t>
                </a:r>
                <a:r>
                  <a:rPr lang="en-US" sz="1800" baseline="0"/>
                  <a:t> Dust Trak</a:t>
                </a:r>
                <a:endParaRPr lang="en-US" sz="1800"/>
              </a:p>
            </c:rich>
          </c:tx>
          <c:layout/>
          <c:overlay val="0"/>
        </c:title>
        <c:numFmt formatCode="#,##0.0" sourceLinked="1"/>
        <c:majorTickMark val="out"/>
        <c:minorTickMark val="none"/>
        <c:tickLblPos val="nextTo"/>
        <c:crossAx val="341638144"/>
        <c:crosses val="autoZero"/>
        <c:crossBetween val="midCat"/>
      </c:valAx>
    </c:plotArea>
    <c:legend>
      <c:legendPos val="r"/>
      <c:layout/>
      <c:overlay val="0"/>
    </c:legend>
    <c:plotVisOnly val="1"/>
    <c:dispBlanksAs val="gap"/>
    <c:showDLblsOverMax val="0"/>
  </c:chart>
  <c:printSettings>
    <c:headerFooter>
      <c:oddFooter>&amp;L&amp;D&amp;C&amp;F&amp;R&amp;A</c:oddFooter>
    </c:headerFooter>
    <c:pageMargins b="0.75" l="0.7" r="0.7" t="0.75" header="0.3" footer="0.3"/>
    <c:pageSetup orientation="landscape"/>
  </c:printSettings>
</c:chartSpace>
</file>

<file path=xl/charts/chart13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Scattering</a:t>
            </a:r>
            <a:r>
              <a:rPr lang="en-US" baseline="0"/>
              <a:t> </a:t>
            </a:r>
            <a:r>
              <a:rPr lang="en-US"/>
              <a:t>to produce </a:t>
            </a:r>
            <a:r>
              <a:rPr lang="en-US" baseline="0"/>
              <a:t> number </a:t>
            </a:r>
            <a:r>
              <a:rPr lang="en-US"/>
              <a:t>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c:v>
          </c:tx>
          <c:spPr>
            <a:ln w="28575">
              <a:noFill/>
            </a:ln>
          </c:spPr>
          <c:xVal>
            <c:numRef>
              <c:f>('detection June 14'!$CV$23:$CV$43,'detection June 14'!$CV$46:$CV$58)</c:f>
              <c:numCache>
                <c:formatCode>0</c:formatCode>
                <c:ptCount val="3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numCache>
            </c:numRef>
          </c:xVal>
          <c:yVal>
            <c:numRef>
              <c:f>('detection June 14'!$CU$23:$CU$43,'detection June 14'!$CU$46:$CU$58)</c:f>
              <c:numCache>
                <c:formatCode>#,##0.0</c:formatCode>
                <c:ptCount val="34"/>
                <c:pt idx="0">
                  <c:v>4.9069798667456617</c:v>
                </c:pt>
                <c:pt idx="1">
                  <c:v>16.216462344310546</c:v>
                </c:pt>
                <c:pt idx="2">
                  <c:v>7.8562697064505738</c:v>
                </c:pt>
                <c:pt idx="3">
                  <c:v>14.307259260276515</c:v>
                </c:pt>
                <c:pt idx="4">
                  <c:v>17.48832714184293</c:v>
                </c:pt>
                <c:pt idx="5">
                  <c:v>36.726635582881755</c:v>
                </c:pt>
                <c:pt idx="6">
                  <c:v>0.75650594814885164</c:v>
                </c:pt>
                <c:pt idx="7">
                  <c:v>1.2729027678155282</c:v>
                </c:pt>
                <c:pt idx="8">
                  <c:v>0.98158580691422936</c:v>
                </c:pt>
                <c:pt idx="9">
                  <c:v>3.4561401184583405</c:v>
                </c:pt>
                <c:pt idx="10">
                  <c:v>13.089806841995919</c:v>
                </c:pt>
                <c:pt idx="11">
                  <c:v>46.38339532971969</c:v>
                </c:pt>
                <c:pt idx="12">
                  <c:v>7.4458692298852016</c:v>
                </c:pt>
                <c:pt idx="13">
                  <c:v>0.57729481723333864</c:v>
                </c:pt>
                <c:pt idx="14">
                  <c:v>1.582636520301681</c:v>
                </c:pt>
                <c:pt idx="15">
                  <c:v>0</c:v>
                </c:pt>
                <c:pt idx="16">
                  <c:v>2.9172501470611341</c:v>
                </c:pt>
                <c:pt idx="17">
                  <c:v>0.99974619788470453</c:v>
                </c:pt>
                <c:pt idx="18">
                  <c:v>3.732667589087217</c:v>
                </c:pt>
                <c:pt idx="19">
                  <c:v>0</c:v>
                </c:pt>
                <c:pt idx="20">
                  <c:v>4.3195326849008522</c:v>
                </c:pt>
                <c:pt idx="21">
                  <c:v>1.1212234182688621</c:v>
                </c:pt>
                <c:pt idx="22">
                  <c:v>0.81697927828816796</c:v>
                </c:pt>
                <c:pt idx="23">
                  <c:v>3.0671296812554658</c:v>
                </c:pt>
                <c:pt idx="24">
                  <c:v>1.3051126975860536</c:v>
                </c:pt>
                <c:pt idx="25">
                  <c:v>4.5148516592354406</c:v>
                </c:pt>
                <c:pt idx="26">
                  <c:v>34.074266882667636</c:v>
                </c:pt>
                <c:pt idx="27">
                  <c:v>35.796909467782704</c:v>
                </c:pt>
                <c:pt idx="28">
                  <c:v>74.343600745583984</c:v>
                </c:pt>
                <c:pt idx="29">
                  <c:v>80.43634979782486</c:v>
                </c:pt>
                <c:pt idx="30">
                  <c:v>33.478871576240586</c:v>
                </c:pt>
                <c:pt idx="31">
                  <c:v>35.746814669198635</c:v>
                </c:pt>
                <c:pt idx="32">
                  <c:v>19.461427895086075</c:v>
                </c:pt>
              </c:numCache>
            </c:numRef>
          </c:yVal>
          <c:smooth val="0"/>
        </c:ser>
        <c:ser>
          <c:idx val="2"/>
          <c:order val="2"/>
          <c:tx>
            <c:v>Pyrell</c:v>
          </c:tx>
          <c:spPr>
            <a:ln w="28575">
              <a:noFill/>
            </a:ln>
          </c:spPr>
          <c:xVal>
            <c:numRef>
              <c:f>'detection June 14'!$CV$85:$CV$104</c:f>
              <c:numCache>
                <c:formatCode>General</c:formatCode>
                <c:ptCount val="20"/>
                <c:pt idx="0">
                  <c:v>63</c:v>
                </c:pt>
                <c:pt idx="1">
                  <c:v>64</c:v>
                </c:pt>
                <c:pt idx="2">
                  <c:v>65</c:v>
                </c:pt>
                <c:pt idx="3">
                  <c:v>66</c:v>
                </c:pt>
                <c:pt idx="4">
                  <c:v>67</c:v>
                </c:pt>
                <c:pt idx="5">
                  <c:v>68</c:v>
                </c:pt>
                <c:pt idx="6">
                  <c:v>69</c:v>
                </c:pt>
                <c:pt idx="7">
                  <c:v>70</c:v>
                </c:pt>
                <c:pt idx="8">
                  <c:v>71</c:v>
                </c:pt>
                <c:pt idx="9">
                  <c:v>72</c:v>
                </c:pt>
                <c:pt idx="10">
                  <c:v>73</c:v>
                </c:pt>
                <c:pt idx="11">
                  <c:v>74</c:v>
                </c:pt>
                <c:pt idx="12">
                  <c:v>75</c:v>
                </c:pt>
                <c:pt idx="13">
                  <c:v>76</c:v>
                </c:pt>
                <c:pt idx="14">
                  <c:v>77</c:v>
                </c:pt>
                <c:pt idx="15">
                  <c:v>78</c:v>
                </c:pt>
                <c:pt idx="16">
                  <c:v>79</c:v>
                </c:pt>
                <c:pt idx="17">
                  <c:v>80</c:v>
                </c:pt>
                <c:pt idx="18">
                  <c:v>81</c:v>
                </c:pt>
                <c:pt idx="19">
                  <c:v>82</c:v>
                </c:pt>
              </c:numCache>
            </c:numRef>
          </c:xVal>
          <c:yVal>
            <c:numRef>
              <c:f>'detection June 14'!$CU$85:$CU$104</c:f>
              <c:numCache>
                <c:formatCode>#,##0.0</c:formatCode>
                <c:ptCount val="20"/>
                <c:pt idx="0">
                  <c:v>36.28317296906225</c:v>
                </c:pt>
                <c:pt idx="1">
                  <c:v>32.763910954871484</c:v>
                </c:pt>
                <c:pt idx="2">
                  <c:v>85.521911890731616</c:v>
                </c:pt>
                <c:pt idx="3">
                  <c:v>47.969228601129849</c:v>
                </c:pt>
                <c:pt idx="4">
                  <c:v>127.31962447730862</c:v>
                </c:pt>
                <c:pt idx="5">
                  <c:v>44.549520656348321</c:v>
                </c:pt>
                <c:pt idx="6">
                  <c:v>24.345273545699179</c:v>
                </c:pt>
                <c:pt idx="7">
                  <c:v>73.285376701955272</c:v>
                </c:pt>
                <c:pt idx="8">
                  <c:v>74.303749537685064</c:v>
                </c:pt>
                <c:pt idx="9">
                  <c:v>144.85666332138905</c:v>
                </c:pt>
                <c:pt idx="10">
                  <c:v>38.262468327202058</c:v>
                </c:pt>
                <c:pt idx="11">
                  <c:v>82.560157853599961</c:v>
                </c:pt>
                <c:pt idx="12">
                  <c:v>40.724977405904724</c:v>
                </c:pt>
                <c:pt idx="13">
                  <c:v>173.62695124617659</c:v>
                </c:pt>
                <c:pt idx="14">
                  <c:v>326.9807554514021</c:v>
                </c:pt>
                <c:pt idx="15">
                  <c:v>411.85512852118785</c:v>
                </c:pt>
                <c:pt idx="16">
                  <c:v>455.43884758750005</c:v>
                </c:pt>
                <c:pt idx="17">
                  <c:v>428.12033280076707</c:v>
                </c:pt>
                <c:pt idx="18">
                  <c:v>443.05625560038993</c:v>
                </c:pt>
                <c:pt idx="19">
                  <c:v>149.83931443214522</c:v>
                </c:pt>
              </c:numCache>
            </c:numRef>
          </c:yVal>
          <c:smooth val="0"/>
        </c:ser>
        <c:ser>
          <c:idx val="3"/>
          <c:order val="3"/>
          <c:tx>
            <c:v>Silicone</c:v>
          </c:tx>
          <c:spPr>
            <a:ln w="28575">
              <a:noFill/>
            </a:ln>
          </c:spPr>
          <c:xVal>
            <c:numRef>
              <c:f>'detection June 14'!$CV$105:$CV$133</c:f>
              <c:numCache>
                <c:formatCode>General</c:formatCode>
                <c:ptCount val="29"/>
                <c:pt idx="0">
                  <c:v>83</c:v>
                </c:pt>
                <c:pt idx="1">
                  <c:v>84</c:v>
                </c:pt>
                <c:pt idx="2">
                  <c:v>85</c:v>
                </c:pt>
                <c:pt idx="3">
                  <c:v>86</c:v>
                </c:pt>
                <c:pt idx="4">
                  <c:v>87</c:v>
                </c:pt>
                <c:pt idx="5">
                  <c:v>88</c:v>
                </c:pt>
                <c:pt idx="6">
                  <c:v>89</c:v>
                </c:pt>
                <c:pt idx="7">
                  <c:v>90</c:v>
                </c:pt>
                <c:pt idx="8">
                  <c:v>91</c:v>
                </c:pt>
                <c:pt idx="9">
                  <c:v>92</c:v>
                </c:pt>
                <c:pt idx="10">
                  <c:v>93</c:v>
                </c:pt>
                <c:pt idx="11">
                  <c:v>94</c:v>
                </c:pt>
                <c:pt idx="12">
                  <c:v>95</c:v>
                </c:pt>
                <c:pt idx="13">
                  <c:v>96</c:v>
                </c:pt>
                <c:pt idx="14">
                  <c:v>97</c:v>
                </c:pt>
                <c:pt idx="15">
                  <c:v>98</c:v>
                </c:pt>
                <c:pt idx="16">
                  <c:v>99</c:v>
                </c:pt>
                <c:pt idx="17">
                  <c:v>100</c:v>
                </c:pt>
                <c:pt idx="18">
                  <c:v>101</c:v>
                </c:pt>
                <c:pt idx="19">
                  <c:v>102</c:v>
                </c:pt>
                <c:pt idx="20">
                  <c:v>103</c:v>
                </c:pt>
                <c:pt idx="21">
                  <c:v>104</c:v>
                </c:pt>
                <c:pt idx="22">
                  <c:v>105</c:v>
                </c:pt>
                <c:pt idx="23">
                  <c:v>106</c:v>
                </c:pt>
                <c:pt idx="24">
                  <c:v>107</c:v>
                </c:pt>
                <c:pt idx="25">
                  <c:v>108</c:v>
                </c:pt>
                <c:pt idx="26">
                  <c:v>109</c:v>
                </c:pt>
                <c:pt idx="27">
                  <c:v>110</c:v>
                </c:pt>
                <c:pt idx="28">
                  <c:v>111</c:v>
                </c:pt>
              </c:numCache>
            </c:numRef>
          </c:xVal>
          <c:yVal>
            <c:numRef>
              <c:f>'detection June 14'!$CU$105:$CU$133</c:f>
              <c:numCache>
                <c:formatCode>#,##0.0</c:formatCode>
                <c:ptCount val="29"/>
                <c:pt idx="0">
                  <c:v>94.888618760738353</c:v>
                </c:pt>
                <c:pt idx="1">
                  <c:v>58.467816060383527</c:v>
                </c:pt>
                <c:pt idx="2">
                  <c:v>102.75782192158249</c:v>
                </c:pt>
                <c:pt idx="3">
                  <c:v>42.260373183905202</c:v>
                </c:pt>
                <c:pt idx="4">
                  <c:v>35.118310975408932</c:v>
                </c:pt>
                <c:pt idx="5">
                  <c:v>30.719055529219293</c:v>
                </c:pt>
                <c:pt idx="6">
                  <c:v>50.636541345859989</c:v>
                </c:pt>
                <c:pt idx="7">
                  <c:v>39.078248207874928</c:v>
                </c:pt>
                <c:pt idx="8">
                  <c:v>70.276426150251908</c:v>
                </c:pt>
                <c:pt idx="9">
                  <c:v>40.388876134361126</c:v>
                </c:pt>
                <c:pt idx="10">
                  <c:v>99.507972050547025</c:v>
                </c:pt>
                <c:pt idx="11">
                  <c:v>64.918034945537386</c:v>
                </c:pt>
                <c:pt idx="12">
                  <c:v>179.62891613225429</c:v>
                </c:pt>
                <c:pt idx="13">
                  <c:v>42.205732582926601</c:v>
                </c:pt>
                <c:pt idx="14">
                  <c:v>150.46816811898981</c:v>
                </c:pt>
                <c:pt idx="15">
                  <c:v>72.569948133517997</c:v>
                </c:pt>
                <c:pt idx="16">
                  <c:v>191.46545650073594</c:v>
                </c:pt>
                <c:pt idx="17">
                  <c:v>127.63742430992166</c:v>
                </c:pt>
                <c:pt idx="18">
                  <c:v>31.552953697326267</c:v>
                </c:pt>
                <c:pt idx="19">
                  <c:v>63.251463362087534</c:v>
                </c:pt>
                <c:pt idx="20">
                  <c:v>136.20074869000359</c:v>
                </c:pt>
                <c:pt idx="21">
                  <c:v>44.758032329115544</c:v>
                </c:pt>
                <c:pt idx="22">
                  <c:v>201.92162564726993</c:v>
                </c:pt>
                <c:pt idx="23">
                  <c:v>250.52536582898338</c:v>
                </c:pt>
                <c:pt idx="24">
                  <c:v>301.94761776879847</c:v>
                </c:pt>
                <c:pt idx="25">
                  <c:v>288.42938018216711</c:v>
                </c:pt>
                <c:pt idx="26">
                  <c:v>771.95537991991432</c:v>
                </c:pt>
                <c:pt idx="27">
                  <c:v>742.65846307231561</c:v>
                </c:pt>
                <c:pt idx="28">
                  <c:v>68.802755941476221</c:v>
                </c:pt>
              </c:numCache>
            </c:numRef>
          </c:yVal>
          <c:smooth val="0"/>
        </c:ser>
        <c:ser>
          <c:idx val="4"/>
          <c:order val="4"/>
          <c:tx>
            <c:v>Teflon</c:v>
          </c:tx>
          <c:spPr>
            <a:ln w="28575">
              <a:noFill/>
            </a:ln>
          </c:spPr>
          <c:xVal>
            <c:numRef>
              <c:f>'detection June 14'!$CV$134:$CV$156</c:f>
              <c:numCache>
                <c:formatCode>General</c:formatCode>
                <c:ptCount val="23"/>
                <c:pt idx="0">
                  <c:v>112</c:v>
                </c:pt>
                <c:pt idx="1">
                  <c:v>113</c:v>
                </c:pt>
                <c:pt idx="2">
                  <c:v>114</c:v>
                </c:pt>
                <c:pt idx="3">
                  <c:v>115</c:v>
                </c:pt>
                <c:pt idx="4">
                  <c:v>116</c:v>
                </c:pt>
                <c:pt idx="5">
                  <c:v>117</c:v>
                </c:pt>
                <c:pt idx="6">
                  <c:v>118</c:v>
                </c:pt>
                <c:pt idx="7">
                  <c:v>119</c:v>
                </c:pt>
                <c:pt idx="8">
                  <c:v>120</c:v>
                </c:pt>
                <c:pt idx="9">
                  <c:v>121</c:v>
                </c:pt>
                <c:pt idx="10">
                  <c:v>122</c:v>
                </c:pt>
                <c:pt idx="11">
                  <c:v>123</c:v>
                </c:pt>
                <c:pt idx="12">
                  <c:v>124</c:v>
                </c:pt>
                <c:pt idx="13">
                  <c:v>125</c:v>
                </c:pt>
                <c:pt idx="14">
                  <c:v>126</c:v>
                </c:pt>
                <c:pt idx="15">
                  <c:v>127</c:v>
                </c:pt>
                <c:pt idx="16">
                  <c:v>128</c:v>
                </c:pt>
                <c:pt idx="17">
                  <c:v>129</c:v>
                </c:pt>
                <c:pt idx="18">
                  <c:v>130</c:v>
                </c:pt>
                <c:pt idx="19">
                  <c:v>131</c:v>
                </c:pt>
                <c:pt idx="20">
                  <c:v>132</c:v>
                </c:pt>
                <c:pt idx="21">
                  <c:v>133</c:v>
                </c:pt>
                <c:pt idx="22">
                  <c:v>134</c:v>
                </c:pt>
              </c:numCache>
            </c:numRef>
          </c:xVal>
          <c:yVal>
            <c:numRef>
              <c:f>'detection June 14'!$CU$134:$CU$156</c:f>
              <c:numCache>
                <c:formatCode>#,##0.0</c:formatCode>
                <c:ptCount val="23"/>
                <c:pt idx="0">
                  <c:v>6.9567384210178567</c:v>
                </c:pt>
                <c:pt idx="1">
                  <c:v>2.0948299464698494</c:v>
                </c:pt>
                <c:pt idx="2">
                  <c:v>4.8095918319917308</c:v>
                </c:pt>
                <c:pt idx="3">
                  <c:v>2.2215719909816842</c:v>
                </c:pt>
                <c:pt idx="4">
                  <c:v>14.939628873453083</c:v>
                </c:pt>
                <c:pt idx="5">
                  <c:v>17.334492007289509</c:v>
                </c:pt>
                <c:pt idx="6">
                  <c:v>4.1248545481979653</c:v>
                </c:pt>
                <c:pt idx="7">
                  <c:v>1.601145763001349</c:v>
                </c:pt>
                <c:pt idx="8">
                  <c:v>0.84889545937077537</c:v>
                </c:pt>
                <c:pt idx="9">
                  <c:v>3.1871056003512996</c:v>
                </c:pt>
                <c:pt idx="10">
                  <c:v>22.571336536279208</c:v>
                </c:pt>
                <c:pt idx="11">
                  <c:v>1.8350223938089323</c:v>
                </c:pt>
                <c:pt idx="12">
                  <c:v>4.647506747455675</c:v>
                </c:pt>
                <c:pt idx="13">
                  <c:v>4.0465821031477072</c:v>
                </c:pt>
                <c:pt idx="14">
                  <c:v>10.742670962112662</c:v>
                </c:pt>
                <c:pt idx="15">
                  <c:v>2.4088098827078981</c:v>
                </c:pt>
                <c:pt idx="16">
                  <c:v>8.7389186521745525</c:v>
                </c:pt>
                <c:pt idx="17">
                  <c:v>0.88311207404806968</c:v>
                </c:pt>
                <c:pt idx="18">
                  <c:v>5.6221138656717402</c:v>
                </c:pt>
                <c:pt idx="19">
                  <c:v>7.5511000427226245</c:v>
                </c:pt>
                <c:pt idx="20">
                  <c:v>7.2869686635156583</c:v>
                </c:pt>
                <c:pt idx="21">
                  <c:v>8.6678970295689055</c:v>
                </c:pt>
                <c:pt idx="22">
                  <c:v>11.930346006613142</c:v>
                </c:pt>
              </c:numCache>
            </c:numRef>
          </c:yVal>
          <c:smooth val="0"/>
        </c:ser>
        <c:ser>
          <c:idx val="0"/>
          <c:order val="0"/>
          <c:tx>
            <c:v>Lampwick</c:v>
          </c:tx>
          <c:spPr>
            <a:ln w="28575">
              <a:noFill/>
            </a:ln>
          </c:spPr>
          <c:xVal>
            <c:numRef>
              <c:f>'detection June 14'!$CV$59:$CV$84</c:f>
              <c:numCache>
                <c:formatCode>General</c:formatCode>
                <c:ptCount val="26"/>
                <c:pt idx="0" formatCode="0">
                  <c:v>37</c:v>
                </c:pt>
                <c:pt idx="1">
                  <c:v>38</c:v>
                </c:pt>
                <c:pt idx="2">
                  <c:v>39</c:v>
                </c:pt>
                <c:pt idx="3">
                  <c:v>40</c:v>
                </c:pt>
                <c:pt idx="4">
                  <c:v>41</c:v>
                </c:pt>
                <c:pt idx="5">
                  <c:v>42</c:v>
                </c:pt>
                <c:pt idx="6">
                  <c:v>43</c:v>
                </c:pt>
                <c:pt idx="7">
                  <c:v>44</c:v>
                </c:pt>
                <c:pt idx="8">
                  <c:v>45</c:v>
                </c:pt>
                <c:pt idx="9">
                  <c:v>46</c:v>
                </c:pt>
                <c:pt idx="10">
                  <c:v>47</c:v>
                </c:pt>
                <c:pt idx="11">
                  <c:v>48</c:v>
                </c:pt>
                <c:pt idx="12">
                  <c:v>49</c:v>
                </c:pt>
                <c:pt idx="13">
                  <c:v>50</c:v>
                </c:pt>
                <c:pt idx="14">
                  <c:v>51</c:v>
                </c:pt>
                <c:pt idx="15">
                  <c:v>52</c:v>
                </c:pt>
                <c:pt idx="16">
                  <c:v>53</c:v>
                </c:pt>
                <c:pt idx="17">
                  <c:v>54</c:v>
                </c:pt>
                <c:pt idx="18">
                  <c:v>55</c:v>
                </c:pt>
                <c:pt idx="19">
                  <c:v>56</c:v>
                </c:pt>
                <c:pt idx="20">
                  <c:v>57</c:v>
                </c:pt>
                <c:pt idx="21">
                  <c:v>58</c:v>
                </c:pt>
                <c:pt idx="22">
                  <c:v>59</c:v>
                </c:pt>
                <c:pt idx="23">
                  <c:v>60</c:v>
                </c:pt>
                <c:pt idx="24">
                  <c:v>61</c:v>
                </c:pt>
                <c:pt idx="25">
                  <c:v>62</c:v>
                </c:pt>
              </c:numCache>
            </c:numRef>
          </c:xVal>
          <c:yVal>
            <c:numRef>
              <c:f>'detection June 14'!$CU$59:$CU$84</c:f>
              <c:numCache>
                <c:formatCode>#,##0.0</c:formatCode>
                <c:ptCount val="26"/>
                <c:pt idx="0">
                  <c:v>0</c:v>
                </c:pt>
                <c:pt idx="1">
                  <c:v>27.839353575570282</c:v>
                </c:pt>
                <c:pt idx="2">
                  <c:v>58.551831112294188</c:v>
                </c:pt>
                <c:pt idx="3">
                  <c:v>27.884844127899132</c:v>
                </c:pt>
                <c:pt idx="4">
                  <c:v>40.974423784998123</c:v>
                </c:pt>
                <c:pt idx="5">
                  <c:v>106.07596145613572</c:v>
                </c:pt>
                <c:pt idx="6">
                  <c:v>21.884847673129808</c:v>
                </c:pt>
                <c:pt idx="7">
                  <c:v>15.057265424878809</c:v>
                </c:pt>
                <c:pt idx="8">
                  <c:v>19.391250936985841</c:v>
                </c:pt>
                <c:pt idx="9">
                  <c:v>30.772084033578921</c:v>
                </c:pt>
                <c:pt idx="10">
                  <c:v>8.2436118859421033</c:v>
                </c:pt>
                <c:pt idx="11">
                  <c:v>50.141462310754278</c:v>
                </c:pt>
                <c:pt idx="12">
                  <c:v>17.3162776834574</c:v>
                </c:pt>
                <c:pt idx="13">
                  <c:v>41.873609568995469</c:v>
                </c:pt>
                <c:pt idx="14">
                  <c:v>22.674204031304967</c:v>
                </c:pt>
                <c:pt idx="15">
                  <c:v>66.383429461504392</c:v>
                </c:pt>
                <c:pt idx="16">
                  <c:v>22.741703863688031</c:v>
                </c:pt>
                <c:pt idx="17">
                  <c:v>53.521198442527258</c:v>
                </c:pt>
                <c:pt idx="18">
                  <c:v>14.872844709936635</c:v>
                </c:pt>
                <c:pt idx="19">
                  <c:v>69.290336273366918</c:v>
                </c:pt>
                <c:pt idx="20">
                  <c:v>86.008628689144118</c:v>
                </c:pt>
                <c:pt idx="21">
                  <c:v>61.174377951532826</c:v>
                </c:pt>
                <c:pt idx="22">
                  <c:v>74.848335631512242</c:v>
                </c:pt>
                <c:pt idx="23">
                  <c:v>201.48588370351328</c:v>
                </c:pt>
                <c:pt idx="24">
                  <c:v>198.66624945066195</c:v>
                </c:pt>
                <c:pt idx="25">
                  <c:v>103.20406464859524</c:v>
                </c:pt>
              </c:numCache>
            </c:numRef>
          </c:yVal>
          <c:smooth val="0"/>
        </c:ser>
        <c:dLbls>
          <c:showLegendKey val="0"/>
          <c:showVal val="0"/>
          <c:showCatName val="0"/>
          <c:showSerName val="0"/>
          <c:showPercent val="0"/>
          <c:showBubbleSize val="0"/>
        </c:dLbls>
        <c:axId val="341758720"/>
        <c:axId val="341760640"/>
      </c:scatterChart>
      <c:valAx>
        <c:axId val="341758720"/>
        <c:scaling>
          <c:orientation val="minMax"/>
        </c:scaling>
        <c:delete val="0"/>
        <c:axPos val="b"/>
        <c:title>
          <c:tx>
            <c:rich>
              <a:bodyPr/>
              <a:lstStyle/>
              <a:p>
                <a:pPr>
                  <a:defRPr/>
                </a:pPr>
                <a:r>
                  <a:rPr lang="en-US" sz="1600" b="1"/>
                  <a:t>Test Number</a:t>
                </a:r>
              </a:p>
            </c:rich>
          </c:tx>
          <c:layout/>
          <c:overlay val="0"/>
        </c:title>
        <c:numFmt formatCode="0" sourceLinked="1"/>
        <c:majorTickMark val="out"/>
        <c:minorTickMark val="none"/>
        <c:tickLblPos val="nextTo"/>
        <c:crossAx val="341760640"/>
        <c:crosses val="autoZero"/>
        <c:crossBetween val="midCat"/>
      </c:valAx>
      <c:valAx>
        <c:axId val="341760640"/>
        <c:scaling>
          <c:logBase val="10"/>
          <c:orientation val="minMax"/>
        </c:scaling>
        <c:delete val="0"/>
        <c:axPos val="l"/>
        <c:majorGridlines/>
        <c:title>
          <c:tx>
            <c:rich>
              <a:bodyPr rot="-5400000" vert="horz"/>
              <a:lstStyle/>
              <a:p>
                <a:pPr>
                  <a:defRPr/>
                </a:pPr>
                <a:r>
                  <a:rPr lang="en-US" sz="1800"/>
                  <a:t>Raw</a:t>
                </a:r>
                <a:r>
                  <a:rPr lang="en-US" sz="1800" baseline="0"/>
                  <a:t> dustTrak</a:t>
                </a:r>
              </a:p>
            </c:rich>
          </c:tx>
          <c:layout/>
          <c:overlay val="0"/>
        </c:title>
        <c:numFmt formatCode="#,##0.0" sourceLinked="1"/>
        <c:majorTickMark val="out"/>
        <c:minorTickMark val="none"/>
        <c:tickLblPos val="nextTo"/>
        <c:crossAx val="341758720"/>
        <c:crosses val="autoZero"/>
        <c:crossBetween val="midCat"/>
      </c:valAx>
    </c:plotArea>
    <c:legend>
      <c:legendPos val="r"/>
      <c:layout/>
      <c:overlay val="0"/>
    </c:legend>
    <c:plotVisOnly val="1"/>
    <c:dispBlanksAs val="gap"/>
    <c:showDLblsOverMax val="0"/>
  </c:chart>
  <c:printSettings>
    <c:headerFooter/>
    <c:pageMargins b="0.75" l="0.7" r="0.7" t="0.75" header="0.3" footer="0.3"/>
    <c:pageSetup orientation="landscape"/>
  </c:printSettings>
</c:chartSpace>
</file>

<file path=xl/charts/chart13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Ionization sensor</a:t>
            </a:r>
            <a:r>
              <a:rPr lang="en-US" baseline="0"/>
              <a:t> signal</a:t>
            </a:r>
            <a:r>
              <a:rPr lang="en-US"/>
              <a:t> to produce </a:t>
            </a:r>
            <a:r>
              <a:rPr lang="en-US" baseline="0"/>
              <a:t>Scattering </a:t>
            </a:r>
            <a:r>
              <a:rPr lang="en-US"/>
              <a:t>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 Low Temp</c:v>
          </c:tx>
          <c:spPr>
            <a:ln w="28575">
              <a:noFill/>
            </a:ln>
          </c:spPr>
          <c:xVal>
            <c:numRef>
              <c:f>('detection June 14'!$CV$23:$CV$26,'detection June 14'!$CV$29:$CV$32,'detection June 14'!$CV$36:$CV$37,'detection June 14'!$CV$46)</c:f>
              <c:numCache>
                <c:formatCode>0</c:formatCode>
                <c:ptCount val="11"/>
                <c:pt idx="0">
                  <c:v>1</c:v>
                </c:pt>
                <c:pt idx="1">
                  <c:v>2</c:v>
                </c:pt>
                <c:pt idx="2">
                  <c:v>3</c:v>
                </c:pt>
                <c:pt idx="3">
                  <c:v>4</c:v>
                </c:pt>
                <c:pt idx="4">
                  <c:v>7</c:v>
                </c:pt>
                <c:pt idx="5">
                  <c:v>8</c:v>
                </c:pt>
                <c:pt idx="6">
                  <c:v>9</c:v>
                </c:pt>
                <c:pt idx="7">
                  <c:v>10</c:v>
                </c:pt>
                <c:pt idx="8">
                  <c:v>14</c:v>
                </c:pt>
                <c:pt idx="9">
                  <c:v>15</c:v>
                </c:pt>
                <c:pt idx="10">
                  <c:v>24</c:v>
                </c:pt>
              </c:numCache>
            </c:numRef>
          </c:xVal>
          <c:yVal>
            <c:numRef>
              <c:f>('detection June 14'!$CY$23:$CY$26,'detection June 14'!$CY$29:$CY$32,'detection June 14'!$CY$36:$CY$37,'detection June 14'!$CY$46)</c:f>
              <c:numCache>
                <c:formatCode>#,##0.0</c:formatCode>
                <c:ptCount val="11"/>
                <c:pt idx="0">
                  <c:v>19.191623854504684</c:v>
                </c:pt>
                <c:pt idx="1">
                  <c:v>10.247754772981084</c:v>
                </c:pt>
                <c:pt idx="2">
                  <c:v>14.59073799151964</c:v>
                </c:pt>
                <c:pt idx="3">
                  <c:v>10.643810554718735</c:v>
                </c:pt>
                <c:pt idx="4">
                  <c:v>74.517747214663814</c:v>
                </c:pt>
                <c:pt idx="5">
                  <c:v>52.490793735962448</c:v>
                </c:pt>
                <c:pt idx="6">
                  <c:v>59.680700316847798</c:v>
                </c:pt>
                <c:pt idx="7">
                  <c:v>31.465701488480743</c:v>
                </c:pt>
                <c:pt idx="8">
                  <c:v>101.82385846016614</c:v>
                </c:pt>
                <c:pt idx="9">
                  <c:v>60.353473974032816</c:v>
                </c:pt>
                <c:pt idx="10">
                  <c:v>43.706814512490176</c:v>
                </c:pt>
              </c:numCache>
            </c:numRef>
          </c:yVal>
          <c:smooth val="0"/>
        </c:ser>
        <c:ser>
          <c:idx val="2"/>
          <c:order val="2"/>
          <c:tx>
            <c:v>Pyrell</c:v>
          </c:tx>
          <c:spPr>
            <a:ln w="28575">
              <a:noFill/>
            </a:ln>
          </c:spPr>
          <c:xVal>
            <c:numRef>
              <c:f>'detection June 14'!$CV$85:$CV$104</c:f>
              <c:numCache>
                <c:formatCode>General</c:formatCode>
                <c:ptCount val="20"/>
                <c:pt idx="0">
                  <c:v>63</c:v>
                </c:pt>
                <c:pt idx="1">
                  <c:v>64</c:v>
                </c:pt>
                <c:pt idx="2">
                  <c:v>65</c:v>
                </c:pt>
                <c:pt idx="3">
                  <c:v>66</c:v>
                </c:pt>
                <c:pt idx="4">
                  <c:v>67</c:v>
                </c:pt>
                <c:pt idx="5">
                  <c:v>68</c:v>
                </c:pt>
                <c:pt idx="6">
                  <c:v>69</c:v>
                </c:pt>
                <c:pt idx="7">
                  <c:v>70</c:v>
                </c:pt>
                <c:pt idx="8">
                  <c:v>71</c:v>
                </c:pt>
                <c:pt idx="9">
                  <c:v>72</c:v>
                </c:pt>
                <c:pt idx="10">
                  <c:v>73</c:v>
                </c:pt>
                <c:pt idx="11">
                  <c:v>74</c:v>
                </c:pt>
                <c:pt idx="12">
                  <c:v>75</c:v>
                </c:pt>
                <c:pt idx="13">
                  <c:v>76</c:v>
                </c:pt>
                <c:pt idx="14">
                  <c:v>77</c:v>
                </c:pt>
                <c:pt idx="15">
                  <c:v>78</c:v>
                </c:pt>
                <c:pt idx="16">
                  <c:v>79</c:v>
                </c:pt>
                <c:pt idx="17">
                  <c:v>80</c:v>
                </c:pt>
                <c:pt idx="18">
                  <c:v>81</c:v>
                </c:pt>
                <c:pt idx="19">
                  <c:v>82</c:v>
                </c:pt>
              </c:numCache>
            </c:numRef>
          </c:xVal>
          <c:yVal>
            <c:numRef>
              <c:f>'detection June 14'!$CY$85:$CY$104</c:f>
              <c:numCache>
                <c:formatCode>#,##0.0</c:formatCode>
                <c:ptCount val="20"/>
                <c:pt idx="0">
                  <c:v>5.733905682467249</c:v>
                </c:pt>
                <c:pt idx="1">
                  <c:v>6.3191308284140959</c:v>
                </c:pt>
                <c:pt idx="2">
                  <c:v>4.1982544222984544</c:v>
                </c:pt>
                <c:pt idx="3">
                  <c:v>5.2915244040209286</c:v>
                </c:pt>
                <c:pt idx="4">
                  <c:v>3.5355474966486229</c:v>
                </c:pt>
                <c:pt idx="5">
                  <c:v>7.2094753276439114</c:v>
                </c:pt>
                <c:pt idx="6">
                  <c:v>8.117179308450023</c:v>
                </c:pt>
                <c:pt idx="7">
                  <c:v>5.1715224479706841</c:v>
                </c:pt>
                <c:pt idx="8">
                  <c:v>4.7640652252220859</c:v>
                </c:pt>
                <c:pt idx="9">
                  <c:v>3.0706911333749498</c:v>
                </c:pt>
                <c:pt idx="10">
                  <c:v>6.0812190766183996</c:v>
                </c:pt>
                <c:pt idx="11">
                  <c:v>4.2969448714138458</c:v>
                </c:pt>
                <c:pt idx="12">
                  <c:v>5.3926353857970968</c:v>
                </c:pt>
                <c:pt idx="13">
                  <c:v>0.80619841460926045</c:v>
                </c:pt>
                <c:pt idx="14">
                  <c:v>1.1005204941207289</c:v>
                </c:pt>
                <c:pt idx="15">
                  <c:v>0.58543426255438258</c:v>
                </c:pt>
                <c:pt idx="16">
                  <c:v>0.76675584579689537</c:v>
                </c:pt>
                <c:pt idx="17">
                  <c:v>0.6058857728940259</c:v>
                </c:pt>
                <c:pt idx="18">
                  <c:v>0.63663989999421766</c:v>
                </c:pt>
                <c:pt idx="19">
                  <c:v>2.6087027763951589</c:v>
                </c:pt>
              </c:numCache>
            </c:numRef>
          </c:yVal>
          <c:smooth val="0"/>
        </c:ser>
        <c:ser>
          <c:idx val="3"/>
          <c:order val="3"/>
          <c:tx>
            <c:v>Silicone</c:v>
          </c:tx>
          <c:spPr>
            <a:ln w="28575">
              <a:noFill/>
            </a:ln>
          </c:spPr>
          <c:xVal>
            <c:numRef>
              <c:f>'detection June 14'!$CV$105:$CV$133</c:f>
              <c:numCache>
                <c:formatCode>General</c:formatCode>
                <c:ptCount val="29"/>
                <c:pt idx="0">
                  <c:v>83</c:v>
                </c:pt>
                <c:pt idx="1">
                  <c:v>84</c:v>
                </c:pt>
                <c:pt idx="2">
                  <c:v>85</c:v>
                </c:pt>
                <c:pt idx="3">
                  <c:v>86</c:v>
                </c:pt>
                <c:pt idx="4">
                  <c:v>87</c:v>
                </c:pt>
                <c:pt idx="5">
                  <c:v>88</c:v>
                </c:pt>
                <c:pt idx="6">
                  <c:v>89</c:v>
                </c:pt>
                <c:pt idx="7">
                  <c:v>90</c:v>
                </c:pt>
                <c:pt idx="8">
                  <c:v>91</c:v>
                </c:pt>
                <c:pt idx="9">
                  <c:v>92</c:v>
                </c:pt>
                <c:pt idx="10">
                  <c:v>93</c:v>
                </c:pt>
                <c:pt idx="11">
                  <c:v>94</c:v>
                </c:pt>
                <c:pt idx="12">
                  <c:v>95</c:v>
                </c:pt>
                <c:pt idx="13">
                  <c:v>96</c:v>
                </c:pt>
                <c:pt idx="14">
                  <c:v>97</c:v>
                </c:pt>
                <c:pt idx="15">
                  <c:v>98</c:v>
                </c:pt>
                <c:pt idx="16">
                  <c:v>99</c:v>
                </c:pt>
                <c:pt idx="17">
                  <c:v>100</c:v>
                </c:pt>
                <c:pt idx="18">
                  <c:v>101</c:v>
                </c:pt>
                <c:pt idx="19">
                  <c:v>102</c:v>
                </c:pt>
                <c:pt idx="20">
                  <c:v>103</c:v>
                </c:pt>
                <c:pt idx="21">
                  <c:v>104</c:v>
                </c:pt>
                <c:pt idx="22">
                  <c:v>105</c:v>
                </c:pt>
                <c:pt idx="23">
                  <c:v>106</c:v>
                </c:pt>
                <c:pt idx="24">
                  <c:v>107</c:v>
                </c:pt>
                <c:pt idx="25">
                  <c:v>108</c:v>
                </c:pt>
                <c:pt idx="26">
                  <c:v>109</c:v>
                </c:pt>
                <c:pt idx="27">
                  <c:v>110</c:v>
                </c:pt>
                <c:pt idx="28">
                  <c:v>111</c:v>
                </c:pt>
              </c:numCache>
            </c:numRef>
          </c:xVal>
          <c:yVal>
            <c:numRef>
              <c:f>'detection June 14'!$CY$105:$CY$133</c:f>
              <c:numCache>
                <c:formatCode>#,##0.0</c:formatCode>
                <c:ptCount val="29"/>
                <c:pt idx="0">
                  <c:v>3.4351778851662509</c:v>
                </c:pt>
                <c:pt idx="1">
                  <c:v>3.8777454358357795</c:v>
                </c:pt>
                <c:pt idx="2">
                  <c:v>3.6246521961926206</c:v>
                </c:pt>
                <c:pt idx="3">
                  <c:v>4.8620242823323983</c:v>
                </c:pt>
                <c:pt idx="4">
                  <c:v>5.2862651098850195</c:v>
                </c:pt>
                <c:pt idx="5">
                  <c:v>6.7632766407246701</c:v>
                </c:pt>
                <c:pt idx="6">
                  <c:v>5.4525888957831405</c:v>
                </c:pt>
                <c:pt idx="7">
                  <c:v>6.2405652302545453</c:v>
                </c:pt>
                <c:pt idx="8">
                  <c:v>3.5622096062953568</c:v>
                </c:pt>
                <c:pt idx="9">
                  <c:v>4.7600876805384607</c:v>
                </c:pt>
                <c:pt idx="10">
                  <c:v>3.3974693652659904</c:v>
                </c:pt>
                <c:pt idx="11">
                  <c:v>3.7068428750014237</c:v>
                </c:pt>
                <c:pt idx="12">
                  <c:v>2.6036220348606887</c:v>
                </c:pt>
                <c:pt idx="13">
                  <c:v>4.6235293265512754</c:v>
                </c:pt>
                <c:pt idx="14">
                  <c:v>3.0711008227720722</c:v>
                </c:pt>
                <c:pt idx="15">
                  <c:v>3.3414685163263491</c:v>
                </c:pt>
                <c:pt idx="16">
                  <c:v>2.374937512598136</c:v>
                </c:pt>
                <c:pt idx="17">
                  <c:v>3.0166193254732807</c:v>
                </c:pt>
                <c:pt idx="18">
                  <c:v>5.7767397110881227</c:v>
                </c:pt>
                <c:pt idx="19">
                  <c:v>3.8719558628981989</c:v>
                </c:pt>
                <c:pt idx="20">
                  <c:v>2.9904708455756364</c:v>
                </c:pt>
                <c:pt idx="21">
                  <c:v>4.1554055640707617</c:v>
                </c:pt>
                <c:pt idx="22">
                  <c:v>2.0906469819366302</c:v>
                </c:pt>
                <c:pt idx="23">
                  <c:v>2.1267643812365451</c:v>
                </c:pt>
                <c:pt idx="24">
                  <c:v>1.290307292340644</c:v>
                </c:pt>
                <c:pt idx="25">
                  <c:v>1.537319910888779</c:v>
                </c:pt>
                <c:pt idx="26">
                  <c:v>1.2175402427706821</c:v>
                </c:pt>
                <c:pt idx="27">
                  <c:v>1.484717653873886</c:v>
                </c:pt>
                <c:pt idx="28">
                  <c:v>3.7350343144220699</c:v>
                </c:pt>
              </c:numCache>
            </c:numRef>
          </c:yVal>
          <c:smooth val="0"/>
        </c:ser>
        <c:ser>
          <c:idx val="4"/>
          <c:order val="4"/>
          <c:tx>
            <c:v>Teflon</c:v>
          </c:tx>
          <c:spPr>
            <a:ln w="28575">
              <a:noFill/>
            </a:ln>
          </c:spPr>
          <c:xVal>
            <c:numRef>
              <c:f>'detection June 14'!$CV$134:$CV$156</c:f>
              <c:numCache>
                <c:formatCode>General</c:formatCode>
                <c:ptCount val="23"/>
                <c:pt idx="0">
                  <c:v>112</c:v>
                </c:pt>
                <c:pt idx="1">
                  <c:v>113</c:v>
                </c:pt>
                <c:pt idx="2">
                  <c:v>114</c:v>
                </c:pt>
                <c:pt idx="3">
                  <c:v>115</c:v>
                </c:pt>
                <c:pt idx="4">
                  <c:v>116</c:v>
                </c:pt>
                <c:pt idx="5">
                  <c:v>117</c:v>
                </c:pt>
                <c:pt idx="6">
                  <c:v>118</c:v>
                </c:pt>
                <c:pt idx="7">
                  <c:v>119</c:v>
                </c:pt>
                <c:pt idx="8">
                  <c:v>120</c:v>
                </c:pt>
                <c:pt idx="9">
                  <c:v>121</c:v>
                </c:pt>
                <c:pt idx="10">
                  <c:v>122</c:v>
                </c:pt>
                <c:pt idx="11">
                  <c:v>123</c:v>
                </c:pt>
                <c:pt idx="12">
                  <c:v>124</c:v>
                </c:pt>
                <c:pt idx="13">
                  <c:v>125</c:v>
                </c:pt>
                <c:pt idx="14">
                  <c:v>126</c:v>
                </c:pt>
                <c:pt idx="15">
                  <c:v>127</c:v>
                </c:pt>
                <c:pt idx="16">
                  <c:v>128</c:v>
                </c:pt>
                <c:pt idx="17">
                  <c:v>129</c:v>
                </c:pt>
                <c:pt idx="18">
                  <c:v>130</c:v>
                </c:pt>
                <c:pt idx="19">
                  <c:v>131</c:v>
                </c:pt>
                <c:pt idx="20">
                  <c:v>132</c:v>
                </c:pt>
                <c:pt idx="21">
                  <c:v>133</c:v>
                </c:pt>
                <c:pt idx="22">
                  <c:v>134</c:v>
                </c:pt>
              </c:numCache>
            </c:numRef>
          </c:xVal>
          <c:yVal>
            <c:numRef>
              <c:f>'detection June 14'!$CY$134:$CY$156</c:f>
              <c:numCache>
                <c:formatCode>#,##0.0</c:formatCode>
                <c:ptCount val="23"/>
                <c:pt idx="0">
                  <c:v>19.22101308071867</c:v>
                </c:pt>
                <c:pt idx="1">
                  <c:v>89.189896539968316</c:v>
                </c:pt>
                <c:pt idx="2">
                  <c:v>51.823435416463184</c:v>
                </c:pt>
                <c:pt idx="3">
                  <c:v>68.451068597265333</c:v>
                </c:pt>
                <c:pt idx="4">
                  <c:v>11.901596658347406</c:v>
                </c:pt>
                <c:pt idx="5">
                  <c:v>10.501812990090393</c:v>
                </c:pt>
                <c:pt idx="6">
                  <c:v>35.900976109911795</c:v>
                </c:pt>
                <c:pt idx="7">
                  <c:v>82.33900768260321</c:v>
                </c:pt>
                <c:pt idx="8">
                  <c:v>62.585171389938452</c:v>
                </c:pt>
                <c:pt idx="9">
                  <c:v>32.816816011311772</c:v>
                </c:pt>
                <c:pt idx="10">
                  <c:v>20.960275770260431</c:v>
                </c:pt>
                <c:pt idx="11">
                  <c:v>88.739891599894122</c:v>
                </c:pt>
                <c:pt idx="12">
                  <c:v>57.384161798502937</c:v>
                </c:pt>
                <c:pt idx="13">
                  <c:v>51.495379710691417</c:v>
                </c:pt>
                <c:pt idx="14">
                  <c:v>35.837435903709569</c:v>
                </c:pt>
                <c:pt idx="15">
                  <c:v>58.078976548549342</c:v>
                </c:pt>
                <c:pt idx="16">
                  <c:v>38.562062705644777</c:v>
                </c:pt>
                <c:pt idx="17">
                  <c:v>62.380164741693164</c:v>
                </c:pt>
                <c:pt idx="18">
                  <c:v>35.019636065311275</c:v>
                </c:pt>
                <c:pt idx="19">
                  <c:v>30.463924195150131</c:v>
                </c:pt>
                <c:pt idx="20">
                  <c:v>23.659093655499611</c:v>
                </c:pt>
                <c:pt idx="21">
                  <c:v>18.708134384050336</c:v>
                </c:pt>
                <c:pt idx="22">
                  <c:v>23.074672067270395</c:v>
                </c:pt>
              </c:numCache>
            </c:numRef>
          </c:yVal>
          <c:smooth val="0"/>
        </c:ser>
        <c:ser>
          <c:idx val="0"/>
          <c:order val="0"/>
          <c:tx>
            <c:v>Lampwick</c:v>
          </c:tx>
          <c:spPr>
            <a:ln w="28575">
              <a:noFill/>
            </a:ln>
          </c:spPr>
          <c:xVal>
            <c:numRef>
              <c:f>'detection June 14'!$CV$59:$CV$84</c:f>
              <c:numCache>
                <c:formatCode>General</c:formatCode>
                <c:ptCount val="26"/>
                <c:pt idx="0" formatCode="0">
                  <c:v>37</c:v>
                </c:pt>
                <c:pt idx="1">
                  <c:v>38</c:v>
                </c:pt>
                <c:pt idx="2">
                  <c:v>39</c:v>
                </c:pt>
                <c:pt idx="3">
                  <c:v>40</c:v>
                </c:pt>
                <c:pt idx="4">
                  <c:v>41</c:v>
                </c:pt>
                <c:pt idx="5">
                  <c:v>42</c:v>
                </c:pt>
                <c:pt idx="6">
                  <c:v>43</c:v>
                </c:pt>
                <c:pt idx="7">
                  <c:v>44</c:v>
                </c:pt>
                <c:pt idx="8">
                  <c:v>45</c:v>
                </c:pt>
                <c:pt idx="9">
                  <c:v>46</c:v>
                </c:pt>
                <c:pt idx="10">
                  <c:v>47</c:v>
                </c:pt>
                <c:pt idx="11">
                  <c:v>48</c:v>
                </c:pt>
                <c:pt idx="12">
                  <c:v>49</c:v>
                </c:pt>
                <c:pt idx="13">
                  <c:v>50</c:v>
                </c:pt>
                <c:pt idx="14">
                  <c:v>51</c:v>
                </c:pt>
                <c:pt idx="15">
                  <c:v>52</c:v>
                </c:pt>
                <c:pt idx="16">
                  <c:v>53</c:v>
                </c:pt>
                <c:pt idx="17">
                  <c:v>54</c:v>
                </c:pt>
                <c:pt idx="18">
                  <c:v>55</c:v>
                </c:pt>
                <c:pt idx="19">
                  <c:v>56</c:v>
                </c:pt>
                <c:pt idx="20">
                  <c:v>57</c:v>
                </c:pt>
                <c:pt idx="21">
                  <c:v>58</c:v>
                </c:pt>
                <c:pt idx="22">
                  <c:v>59</c:v>
                </c:pt>
                <c:pt idx="23">
                  <c:v>60</c:v>
                </c:pt>
                <c:pt idx="24">
                  <c:v>61</c:v>
                </c:pt>
                <c:pt idx="25">
                  <c:v>62</c:v>
                </c:pt>
              </c:numCache>
            </c:numRef>
          </c:xVal>
          <c:yVal>
            <c:numRef>
              <c:f>'detection June 14'!$CY$59:$CY$84</c:f>
              <c:numCache>
                <c:formatCode>#,##0.0</c:formatCode>
                <c:ptCount val="26"/>
                <c:pt idx="0">
                  <c:v>0</c:v>
                </c:pt>
                <c:pt idx="1">
                  <c:v>7.3134484448387838</c:v>
                </c:pt>
                <c:pt idx="2">
                  <c:v>4.7089912644211465</c:v>
                </c:pt>
                <c:pt idx="3">
                  <c:v>5.8670581262733386</c:v>
                </c:pt>
                <c:pt idx="4">
                  <c:v>6.5403299863117237</c:v>
                </c:pt>
                <c:pt idx="5">
                  <c:v>3.2495699635286686</c:v>
                </c:pt>
                <c:pt idx="6">
                  <c:v>6.8250970630675631</c:v>
                </c:pt>
                <c:pt idx="7">
                  <c:v>7.2805845649250864</c:v>
                </c:pt>
                <c:pt idx="8">
                  <c:v>5.995531751869601</c:v>
                </c:pt>
                <c:pt idx="9">
                  <c:v>4.8404032097077732</c:v>
                </c:pt>
                <c:pt idx="10">
                  <c:v>10.338757820685627</c:v>
                </c:pt>
                <c:pt idx="11">
                  <c:v>4.5879192700649032</c:v>
                </c:pt>
                <c:pt idx="12">
                  <c:v>7.5005703738622689</c:v>
                </c:pt>
                <c:pt idx="13">
                  <c:v>5.3378523228974331</c:v>
                </c:pt>
                <c:pt idx="14">
                  <c:v>5.4818368096576311</c:v>
                </c:pt>
                <c:pt idx="15">
                  <c:v>3.8254592921217738</c:v>
                </c:pt>
                <c:pt idx="16">
                  <c:v>6.1083821543201378</c:v>
                </c:pt>
                <c:pt idx="17">
                  <c:v>4.2994125665682681</c:v>
                </c:pt>
                <c:pt idx="18">
                  <c:v>8.4548690152213979</c:v>
                </c:pt>
                <c:pt idx="19">
                  <c:v>2.6661418540368933</c:v>
                </c:pt>
                <c:pt idx="20">
                  <c:v>2.754995934308599</c:v>
                </c:pt>
                <c:pt idx="21">
                  <c:v>2.7509453374443065</c:v>
                </c:pt>
                <c:pt idx="22">
                  <c:v>2.4817382206934693</c:v>
                </c:pt>
                <c:pt idx="23">
                  <c:v>2.1956495565090179</c:v>
                </c:pt>
                <c:pt idx="24">
                  <c:v>2.0275471705986301</c:v>
                </c:pt>
                <c:pt idx="25">
                  <c:v>2.854473042582987</c:v>
                </c:pt>
              </c:numCache>
            </c:numRef>
          </c:yVal>
          <c:smooth val="0"/>
        </c:ser>
        <c:ser>
          <c:idx val="5"/>
          <c:order val="5"/>
          <c:tx>
            <c:v>Kapton Mid Temp</c:v>
          </c:tx>
          <c:spPr>
            <a:ln w="28575">
              <a:noFill/>
            </a:ln>
          </c:spPr>
          <c:xVal>
            <c:numRef>
              <c:f>('detection June 14'!$CV$38:$CV$39,'detection June 14'!$CV$42:$CV$43,'detection June 14'!$CV$47:$CV$48,'detection June 14'!$CV$58)</c:f>
              <c:numCache>
                <c:formatCode>0</c:formatCode>
                <c:ptCount val="7"/>
                <c:pt idx="0">
                  <c:v>16</c:v>
                </c:pt>
                <c:pt idx="1">
                  <c:v>17</c:v>
                </c:pt>
                <c:pt idx="2">
                  <c:v>20</c:v>
                </c:pt>
                <c:pt idx="3">
                  <c:v>21</c:v>
                </c:pt>
                <c:pt idx="4">
                  <c:v>25</c:v>
                </c:pt>
                <c:pt idx="5">
                  <c:v>26</c:v>
                </c:pt>
                <c:pt idx="6">
                  <c:v>36</c:v>
                </c:pt>
              </c:numCache>
            </c:numRef>
          </c:xVal>
          <c:yVal>
            <c:numRef>
              <c:f>('detection June 14'!$CY$38:$CY$39,'detection June 14'!$CY$42:$CY$43,'detection June 14'!$CY$47:$CY$48,'detection June 14'!$CY$58)</c:f>
              <c:numCache>
                <c:formatCode>#,##0.0</c:formatCode>
                <c:ptCount val="7"/>
                <c:pt idx="0">
                  <c:v>79.711059073953066</c:v>
                </c:pt>
                <c:pt idx="1">
                  <c:v>40.441167790916353</c:v>
                </c:pt>
                <c:pt idx="2">
                  <c:v>48.495521338571663</c:v>
                </c:pt>
                <c:pt idx="3">
                  <c:v>25.974786508367742</c:v>
                </c:pt>
                <c:pt idx="4">
                  <c:v>78.755454373497699</c:v>
                </c:pt>
                <c:pt idx="5">
                  <c:v>34.264045217872251</c:v>
                </c:pt>
                <c:pt idx="6">
                  <c:v>31.095740836287948</c:v>
                </c:pt>
              </c:numCache>
            </c:numRef>
          </c:yVal>
          <c:smooth val="0"/>
        </c:ser>
        <c:ser>
          <c:idx val="6"/>
          <c:order val="6"/>
          <c:tx>
            <c:v>Kapton High Temp</c:v>
          </c:tx>
          <c:spPr>
            <a:ln w="28575">
              <a:noFill/>
            </a:ln>
          </c:spPr>
          <c:xVal>
            <c:numRef>
              <c:f>('detection June 14'!$CV$27:$CV$28,'detection June 14'!$CV$33:$CV$35,'detection June 14'!$CV$40:$CV$41,'detection June 14'!$CV$49:$CV$57)</c:f>
              <c:numCache>
                <c:formatCode>0</c:formatCode>
                <c:ptCount val="16"/>
                <c:pt idx="0">
                  <c:v>5</c:v>
                </c:pt>
                <c:pt idx="1">
                  <c:v>6</c:v>
                </c:pt>
                <c:pt idx="2">
                  <c:v>11</c:v>
                </c:pt>
                <c:pt idx="3">
                  <c:v>12</c:v>
                </c:pt>
                <c:pt idx="4">
                  <c:v>13</c:v>
                </c:pt>
                <c:pt idx="5">
                  <c:v>18</c:v>
                </c:pt>
                <c:pt idx="6">
                  <c:v>19</c:v>
                </c:pt>
                <c:pt idx="7">
                  <c:v>27</c:v>
                </c:pt>
                <c:pt idx="8">
                  <c:v>28</c:v>
                </c:pt>
                <c:pt idx="9">
                  <c:v>29</c:v>
                </c:pt>
                <c:pt idx="10">
                  <c:v>30</c:v>
                </c:pt>
                <c:pt idx="11">
                  <c:v>31</c:v>
                </c:pt>
                <c:pt idx="12">
                  <c:v>32</c:v>
                </c:pt>
                <c:pt idx="13">
                  <c:v>33</c:v>
                </c:pt>
                <c:pt idx="14">
                  <c:v>34</c:v>
                </c:pt>
                <c:pt idx="15">
                  <c:v>35</c:v>
                </c:pt>
              </c:numCache>
            </c:numRef>
          </c:xVal>
          <c:yVal>
            <c:numRef>
              <c:f>('detection June 14'!$CY$27:$CY$28,'detection June 14'!$CY$33:$CY$35,'detection June 14'!$CY$40:$CY$41,'detection June 14'!$CY$49:$CY$57)</c:f>
              <c:numCache>
                <c:formatCode>#,##0.0</c:formatCode>
                <c:ptCount val="16"/>
                <c:pt idx="0">
                  <c:v>12.495379624613911</c:v>
                </c:pt>
                <c:pt idx="1">
                  <c:v>6.9055513760130243</c:v>
                </c:pt>
                <c:pt idx="2">
                  <c:v>11.332206800338769</c:v>
                </c:pt>
                <c:pt idx="3">
                  <c:v>5.241362319455348</c:v>
                </c:pt>
                <c:pt idx="4">
                  <c:v>21.623503954010552</c:v>
                </c:pt>
                <c:pt idx="5">
                  <c:v>88.41907923036986</c:v>
                </c:pt>
                <c:pt idx="6">
                  <c:v>37.019379319574192</c:v>
                </c:pt>
                <c:pt idx="7">
                  <c:v>70.446254647487436</c:v>
                </c:pt>
                <c:pt idx="8">
                  <c:v>30.012548720840858</c:v>
                </c:pt>
                <c:pt idx="9">
                  <c:v>6.5541115010509738</c:v>
                </c:pt>
                <c:pt idx="10">
                  <c:v>6.5279618684468739</c:v>
                </c:pt>
                <c:pt idx="11">
                  <c:v>4.0920784336563401</c:v>
                </c:pt>
                <c:pt idx="12">
                  <c:v>4.098228701382987</c:v>
                </c:pt>
                <c:pt idx="13">
                  <c:v>4.0225610099548899</c:v>
                </c:pt>
                <c:pt idx="14">
                  <c:v>4.0562058029199601</c:v>
                </c:pt>
                <c:pt idx="15">
                  <c:v>9.7946402451961792</c:v>
                </c:pt>
              </c:numCache>
            </c:numRef>
          </c:yVal>
          <c:smooth val="0"/>
        </c:ser>
        <c:dLbls>
          <c:showLegendKey val="0"/>
          <c:showVal val="0"/>
          <c:showCatName val="0"/>
          <c:showSerName val="0"/>
          <c:showPercent val="0"/>
          <c:showBubbleSize val="0"/>
        </c:dLbls>
        <c:axId val="140954624"/>
        <c:axId val="141133312"/>
      </c:scatterChart>
      <c:valAx>
        <c:axId val="140954624"/>
        <c:scaling>
          <c:orientation val="minMax"/>
        </c:scaling>
        <c:delete val="0"/>
        <c:axPos val="b"/>
        <c:title>
          <c:tx>
            <c:rich>
              <a:bodyPr/>
              <a:lstStyle/>
              <a:p>
                <a:pPr>
                  <a:defRPr/>
                </a:pPr>
                <a:r>
                  <a:rPr lang="en-US" sz="1600" b="1"/>
                  <a:t>Test</a:t>
                </a:r>
                <a:r>
                  <a:rPr lang="en-US" sz="1600" b="1" baseline="0"/>
                  <a:t> Number</a:t>
                </a:r>
              </a:p>
            </c:rich>
          </c:tx>
          <c:layout/>
          <c:overlay val="0"/>
        </c:title>
        <c:numFmt formatCode="0" sourceLinked="1"/>
        <c:majorTickMark val="out"/>
        <c:minorTickMark val="none"/>
        <c:tickLblPos val="nextTo"/>
        <c:crossAx val="141133312"/>
        <c:crosses val="autoZero"/>
        <c:crossBetween val="midCat"/>
      </c:valAx>
      <c:valAx>
        <c:axId val="141133312"/>
        <c:scaling>
          <c:logBase val="10"/>
          <c:orientation val="minMax"/>
        </c:scaling>
        <c:delete val="0"/>
        <c:axPos val="l"/>
        <c:majorGridlines/>
        <c:title>
          <c:tx>
            <c:rich>
              <a:bodyPr rot="-5400000" vert="horz"/>
              <a:lstStyle/>
              <a:p>
                <a:pPr>
                  <a:defRPr/>
                </a:pPr>
                <a:r>
                  <a:rPr lang="en-US" sz="1800" baseline="0"/>
                  <a:t>Ionization Sensor</a:t>
                </a:r>
              </a:p>
            </c:rich>
          </c:tx>
          <c:layout>
            <c:manualLayout>
              <c:xMode val="edge"/>
              <c:yMode val="edge"/>
              <c:x val="2.2184493887223666E-2"/>
              <c:y val="0.41446849644202816"/>
            </c:manualLayout>
          </c:layout>
          <c:overlay val="0"/>
        </c:title>
        <c:numFmt formatCode="#,##0.0" sourceLinked="1"/>
        <c:majorTickMark val="out"/>
        <c:minorTickMark val="none"/>
        <c:tickLblPos val="nextTo"/>
        <c:crossAx val="140954624"/>
        <c:crosses val="autoZero"/>
        <c:crossBetween val="midCat"/>
      </c:valAx>
    </c:plotArea>
    <c:legend>
      <c:legendPos val="r"/>
      <c:layout/>
      <c:overlay val="0"/>
    </c:legend>
    <c:plotVisOnly val="1"/>
    <c:dispBlanksAs val="gap"/>
    <c:showDLblsOverMax val="0"/>
  </c:chart>
  <c:printSettings>
    <c:headerFooter/>
    <c:pageMargins b="0.75" l="0.7" r="0.7" t="0.75" header="0.3" footer="0.3"/>
    <c:pageSetup orientation="landscape"/>
  </c:printSettings>
</c:chartSpace>
</file>

<file path=xl/charts/chart13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Ionization Sensor Signal to produce </a:t>
            </a:r>
            <a:r>
              <a:rPr lang="en-US" baseline="0"/>
              <a:t>Number Count A</a:t>
            </a:r>
            <a:r>
              <a:rPr lang="en-US"/>
              <a:t>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 Low Temp</c:v>
          </c:tx>
          <c:spPr>
            <a:ln w="28575">
              <a:noFill/>
            </a:ln>
          </c:spPr>
          <c:xVal>
            <c:numRef>
              <c:f>('detection June 14'!$CV$23:$CV$26,'detection June 14'!$CV$29:$CV$32,'detection June 14'!$CV$36:$CV$37,'detection June 14'!$CV$46)</c:f>
              <c:numCache>
                <c:formatCode>0</c:formatCode>
                <c:ptCount val="11"/>
                <c:pt idx="0">
                  <c:v>1</c:v>
                </c:pt>
                <c:pt idx="1">
                  <c:v>2</c:v>
                </c:pt>
                <c:pt idx="2">
                  <c:v>3</c:v>
                </c:pt>
                <c:pt idx="3">
                  <c:v>4</c:v>
                </c:pt>
                <c:pt idx="4">
                  <c:v>7</c:v>
                </c:pt>
                <c:pt idx="5">
                  <c:v>8</c:v>
                </c:pt>
                <c:pt idx="6">
                  <c:v>9</c:v>
                </c:pt>
                <c:pt idx="7">
                  <c:v>10</c:v>
                </c:pt>
                <c:pt idx="8">
                  <c:v>14</c:v>
                </c:pt>
                <c:pt idx="9">
                  <c:v>15</c:v>
                </c:pt>
                <c:pt idx="10">
                  <c:v>24</c:v>
                </c:pt>
              </c:numCache>
            </c:numRef>
          </c:xVal>
          <c:yVal>
            <c:numRef>
              <c:f>('detection June 14'!$CZ$23:$CZ$26,'detection June 14'!$CZ$29:$CZ$32,'detection June 14'!$CZ$36:$CZ$37,'detection June 14'!$CZ$46)</c:f>
              <c:numCache>
                <c:formatCode>#,##0.0</c:formatCode>
                <c:ptCount val="11"/>
                <c:pt idx="0">
                  <c:v>47.086455932105132</c:v>
                </c:pt>
                <c:pt idx="1">
                  <c:v>83.091164694888192</c:v>
                </c:pt>
                <c:pt idx="2">
                  <c:v>57.314386438766611</c:v>
                </c:pt>
                <c:pt idx="3">
                  <c:v>76.141878561814252</c:v>
                </c:pt>
                <c:pt idx="4">
                  <c:v>28.186559505272854</c:v>
                </c:pt>
                <c:pt idx="5">
                  <c:v>33.407838315670304</c:v>
                </c:pt>
                <c:pt idx="6">
                  <c:v>29.290864188859675</c:v>
                </c:pt>
                <c:pt idx="7">
                  <c:v>54.374936634886311</c:v>
                </c:pt>
                <c:pt idx="8">
                  <c:v>29.391192879877476</c:v>
                </c:pt>
                <c:pt idx="9">
                  <c:v>47.758806019190686</c:v>
                </c:pt>
                <c:pt idx="10">
                  <c:v>24.502551984668674</c:v>
                </c:pt>
              </c:numCache>
            </c:numRef>
          </c:yVal>
          <c:smooth val="0"/>
        </c:ser>
        <c:ser>
          <c:idx val="2"/>
          <c:order val="2"/>
          <c:tx>
            <c:v>Pyrell</c:v>
          </c:tx>
          <c:spPr>
            <a:ln w="28575">
              <a:noFill/>
            </a:ln>
          </c:spPr>
          <c:xVal>
            <c:numRef>
              <c:f>'detection June 14'!$CV$85:$CV$104</c:f>
              <c:numCache>
                <c:formatCode>General</c:formatCode>
                <c:ptCount val="20"/>
                <c:pt idx="0">
                  <c:v>63</c:v>
                </c:pt>
                <c:pt idx="1">
                  <c:v>64</c:v>
                </c:pt>
                <c:pt idx="2">
                  <c:v>65</c:v>
                </c:pt>
                <c:pt idx="3">
                  <c:v>66</c:v>
                </c:pt>
                <c:pt idx="4">
                  <c:v>67</c:v>
                </c:pt>
                <c:pt idx="5">
                  <c:v>68</c:v>
                </c:pt>
                <c:pt idx="6">
                  <c:v>69</c:v>
                </c:pt>
                <c:pt idx="7">
                  <c:v>70</c:v>
                </c:pt>
                <c:pt idx="8">
                  <c:v>71</c:v>
                </c:pt>
                <c:pt idx="9">
                  <c:v>72</c:v>
                </c:pt>
                <c:pt idx="10">
                  <c:v>73</c:v>
                </c:pt>
                <c:pt idx="11">
                  <c:v>74</c:v>
                </c:pt>
                <c:pt idx="12">
                  <c:v>75</c:v>
                </c:pt>
                <c:pt idx="13">
                  <c:v>76</c:v>
                </c:pt>
                <c:pt idx="14">
                  <c:v>77</c:v>
                </c:pt>
                <c:pt idx="15">
                  <c:v>78</c:v>
                </c:pt>
                <c:pt idx="16">
                  <c:v>79</c:v>
                </c:pt>
                <c:pt idx="17">
                  <c:v>80</c:v>
                </c:pt>
                <c:pt idx="18">
                  <c:v>81</c:v>
                </c:pt>
                <c:pt idx="19">
                  <c:v>82</c:v>
                </c:pt>
              </c:numCache>
            </c:numRef>
          </c:xVal>
          <c:yVal>
            <c:numRef>
              <c:f>'detection June 14'!$CZ$85:$CZ$104</c:f>
              <c:numCache>
                <c:formatCode>#,##0.0</c:formatCode>
                <c:ptCount val="20"/>
                <c:pt idx="0">
                  <c:v>104.02214583262406</c:v>
                </c:pt>
                <c:pt idx="1">
                  <c:v>103.51971988717138</c:v>
                </c:pt>
                <c:pt idx="2">
                  <c:v>179.5213723993414</c:v>
                </c:pt>
                <c:pt idx="3">
                  <c:v>126.91517189246863</c:v>
                </c:pt>
                <c:pt idx="4">
                  <c:v>225.07228979749559</c:v>
                </c:pt>
                <c:pt idx="5">
                  <c:v>160.58933501515298</c:v>
                </c:pt>
                <c:pt idx="6">
                  <c:v>98.807475341852552</c:v>
                </c:pt>
                <c:pt idx="7">
                  <c:v>189.49848536107473</c:v>
                </c:pt>
                <c:pt idx="8">
                  <c:v>176.99395463804851</c:v>
                </c:pt>
                <c:pt idx="9">
                  <c:v>222.40503583563483</c:v>
                </c:pt>
                <c:pt idx="10">
                  <c:v>116.34122615494422</c:v>
                </c:pt>
                <c:pt idx="11">
                  <c:v>177.37822343607192</c:v>
                </c:pt>
                <c:pt idx="12">
                  <c:v>109.80747712243456</c:v>
                </c:pt>
                <c:pt idx="13">
                  <c:v>69.988886414053454</c:v>
                </c:pt>
                <c:pt idx="14">
                  <c:v>179.92451127867312</c:v>
                </c:pt>
                <c:pt idx="15">
                  <c:v>120.55705172252102</c:v>
                </c:pt>
                <c:pt idx="16">
                  <c:v>174.60519939535845</c:v>
                </c:pt>
                <c:pt idx="17">
                  <c:v>129.69600936532018</c:v>
                </c:pt>
                <c:pt idx="18">
                  <c:v>141.0336451286224</c:v>
                </c:pt>
                <c:pt idx="19">
                  <c:v>195.44311778614224</c:v>
                </c:pt>
              </c:numCache>
            </c:numRef>
          </c:yVal>
          <c:smooth val="0"/>
        </c:ser>
        <c:ser>
          <c:idx val="3"/>
          <c:order val="3"/>
          <c:tx>
            <c:v>Silicone</c:v>
          </c:tx>
          <c:spPr>
            <a:ln w="28575">
              <a:noFill/>
            </a:ln>
          </c:spPr>
          <c:xVal>
            <c:numRef>
              <c:f>'detection June 14'!$CV$105:$CV$133</c:f>
              <c:numCache>
                <c:formatCode>General</c:formatCode>
                <c:ptCount val="29"/>
                <c:pt idx="0">
                  <c:v>83</c:v>
                </c:pt>
                <c:pt idx="1">
                  <c:v>84</c:v>
                </c:pt>
                <c:pt idx="2">
                  <c:v>85</c:v>
                </c:pt>
                <c:pt idx="3">
                  <c:v>86</c:v>
                </c:pt>
                <c:pt idx="4">
                  <c:v>87</c:v>
                </c:pt>
                <c:pt idx="5">
                  <c:v>88</c:v>
                </c:pt>
                <c:pt idx="6">
                  <c:v>89</c:v>
                </c:pt>
                <c:pt idx="7">
                  <c:v>90</c:v>
                </c:pt>
                <c:pt idx="8">
                  <c:v>91</c:v>
                </c:pt>
                <c:pt idx="9">
                  <c:v>92</c:v>
                </c:pt>
                <c:pt idx="10">
                  <c:v>93</c:v>
                </c:pt>
                <c:pt idx="11">
                  <c:v>94</c:v>
                </c:pt>
                <c:pt idx="12">
                  <c:v>95</c:v>
                </c:pt>
                <c:pt idx="13">
                  <c:v>96</c:v>
                </c:pt>
                <c:pt idx="14">
                  <c:v>97</c:v>
                </c:pt>
                <c:pt idx="15">
                  <c:v>98</c:v>
                </c:pt>
                <c:pt idx="16">
                  <c:v>99</c:v>
                </c:pt>
                <c:pt idx="17">
                  <c:v>100</c:v>
                </c:pt>
                <c:pt idx="18">
                  <c:v>101</c:v>
                </c:pt>
                <c:pt idx="19">
                  <c:v>102</c:v>
                </c:pt>
                <c:pt idx="20">
                  <c:v>103</c:v>
                </c:pt>
                <c:pt idx="21">
                  <c:v>104</c:v>
                </c:pt>
                <c:pt idx="22">
                  <c:v>105</c:v>
                </c:pt>
                <c:pt idx="23">
                  <c:v>106</c:v>
                </c:pt>
                <c:pt idx="24">
                  <c:v>107</c:v>
                </c:pt>
                <c:pt idx="25">
                  <c:v>108</c:v>
                </c:pt>
                <c:pt idx="26">
                  <c:v>109</c:v>
                </c:pt>
                <c:pt idx="27">
                  <c:v>110</c:v>
                </c:pt>
                <c:pt idx="28">
                  <c:v>111</c:v>
                </c:pt>
              </c:numCache>
            </c:numRef>
          </c:xVal>
          <c:yVal>
            <c:numRef>
              <c:f>'detection June 14'!$CZ$105:$CZ$133</c:f>
              <c:numCache>
                <c:formatCode>#,##0.0</c:formatCode>
                <c:ptCount val="29"/>
                <c:pt idx="0">
                  <c:v>162.97964236042992</c:v>
                </c:pt>
                <c:pt idx="1">
                  <c:v>113.36165343571905</c:v>
                </c:pt>
                <c:pt idx="2">
                  <c:v>186.23068245201708</c:v>
                </c:pt>
                <c:pt idx="3">
                  <c:v>102.735480300288</c:v>
                </c:pt>
                <c:pt idx="4">
                  <c:v>92.822351013698196</c:v>
                </c:pt>
                <c:pt idx="5">
                  <c:v>103.88073534294644</c:v>
                </c:pt>
                <c:pt idx="6">
                  <c:v>138.05012153165003</c:v>
                </c:pt>
                <c:pt idx="7">
                  <c:v>121.93517851266066</c:v>
                </c:pt>
                <c:pt idx="8">
                  <c:v>125.16968016426678</c:v>
                </c:pt>
                <c:pt idx="9">
                  <c:v>96.127295858983118</c:v>
                </c:pt>
                <c:pt idx="10">
                  <c:v>169.03764332073894</c:v>
                </c:pt>
                <c:pt idx="11">
                  <c:v>120.32047764847933</c:v>
                </c:pt>
                <c:pt idx="12">
                  <c:v>233.84290207003997</c:v>
                </c:pt>
                <c:pt idx="13">
                  <c:v>97.569721172870914</c:v>
                </c:pt>
                <c:pt idx="14">
                  <c:v>231.05145745561805</c:v>
                </c:pt>
                <c:pt idx="15">
                  <c:v>121.24509845979324</c:v>
                </c:pt>
                <c:pt idx="16">
                  <c:v>227.35924750516219</c:v>
                </c:pt>
                <c:pt idx="17">
                  <c:v>192.51676041347139</c:v>
                </c:pt>
                <c:pt idx="18">
                  <c:v>91.136600312734728</c:v>
                </c:pt>
                <c:pt idx="19">
                  <c:v>122.45343720086274</c:v>
                </c:pt>
                <c:pt idx="20">
                  <c:v>203.65218405151489</c:v>
                </c:pt>
                <c:pt idx="21">
                  <c:v>92.993888288632888</c:v>
                </c:pt>
                <c:pt idx="22">
                  <c:v>211.07341862360147</c:v>
                </c:pt>
                <c:pt idx="23">
                  <c:v>266.40421232066842</c:v>
                </c:pt>
                <c:pt idx="24">
                  <c:v>194.80260655598303</c:v>
                </c:pt>
                <c:pt idx="25">
                  <c:v>221.70411451967749</c:v>
                </c:pt>
                <c:pt idx="26">
                  <c:v>469.94337033791328</c:v>
                </c:pt>
                <c:pt idx="27">
                  <c:v>551.31906546115727</c:v>
                </c:pt>
                <c:pt idx="28">
                  <c:v>128.49032718411033</c:v>
                </c:pt>
              </c:numCache>
            </c:numRef>
          </c:yVal>
          <c:smooth val="0"/>
        </c:ser>
        <c:ser>
          <c:idx val="4"/>
          <c:order val="4"/>
          <c:tx>
            <c:v>Teflon</c:v>
          </c:tx>
          <c:spPr>
            <a:ln w="28575">
              <a:noFill/>
            </a:ln>
          </c:spPr>
          <c:xVal>
            <c:numRef>
              <c:f>'detection June 14'!$CV$134:$CV$156</c:f>
              <c:numCache>
                <c:formatCode>General</c:formatCode>
                <c:ptCount val="23"/>
                <c:pt idx="0">
                  <c:v>112</c:v>
                </c:pt>
                <c:pt idx="1">
                  <c:v>113</c:v>
                </c:pt>
                <c:pt idx="2">
                  <c:v>114</c:v>
                </c:pt>
                <c:pt idx="3">
                  <c:v>115</c:v>
                </c:pt>
                <c:pt idx="4">
                  <c:v>116</c:v>
                </c:pt>
                <c:pt idx="5">
                  <c:v>117</c:v>
                </c:pt>
                <c:pt idx="6">
                  <c:v>118</c:v>
                </c:pt>
                <c:pt idx="7">
                  <c:v>119</c:v>
                </c:pt>
                <c:pt idx="8">
                  <c:v>120</c:v>
                </c:pt>
                <c:pt idx="9">
                  <c:v>121</c:v>
                </c:pt>
                <c:pt idx="10">
                  <c:v>122</c:v>
                </c:pt>
                <c:pt idx="11">
                  <c:v>123</c:v>
                </c:pt>
                <c:pt idx="12">
                  <c:v>124</c:v>
                </c:pt>
                <c:pt idx="13">
                  <c:v>125</c:v>
                </c:pt>
                <c:pt idx="14">
                  <c:v>126</c:v>
                </c:pt>
                <c:pt idx="15">
                  <c:v>127</c:v>
                </c:pt>
                <c:pt idx="16">
                  <c:v>128</c:v>
                </c:pt>
                <c:pt idx="17">
                  <c:v>129</c:v>
                </c:pt>
                <c:pt idx="18">
                  <c:v>130</c:v>
                </c:pt>
                <c:pt idx="19">
                  <c:v>131</c:v>
                </c:pt>
                <c:pt idx="20">
                  <c:v>132</c:v>
                </c:pt>
                <c:pt idx="21">
                  <c:v>133</c:v>
                </c:pt>
                <c:pt idx="22">
                  <c:v>134</c:v>
                </c:pt>
              </c:numCache>
            </c:numRef>
          </c:xVal>
          <c:yVal>
            <c:numRef>
              <c:f>'detection June 14'!$CZ$134:$CZ$156</c:f>
              <c:numCache>
                <c:formatCode>#,##0.0</c:formatCode>
                <c:ptCount val="23"/>
                <c:pt idx="0">
                  <c:v>66.857780094761182</c:v>
                </c:pt>
                <c:pt idx="1">
                  <c:v>93.418833097236615</c:v>
                </c:pt>
                <c:pt idx="2">
                  <c:v>124.62478584238616</c:v>
                </c:pt>
                <c:pt idx="3">
                  <c:v>76.034488374225276</c:v>
                </c:pt>
                <c:pt idx="4">
                  <c:v>88.902718538619823</c:v>
                </c:pt>
                <c:pt idx="5">
                  <c:v>91.021796669385537</c:v>
                </c:pt>
                <c:pt idx="6">
                  <c:v>74.043152295858079</c:v>
                </c:pt>
                <c:pt idx="7">
                  <c:v>65.918376640367825</c:v>
                </c:pt>
                <c:pt idx="8">
                  <c:v>26.564133908430254</c:v>
                </c:pt>
                <c:pt idx="9">
                  <c:v>52.295329047674969</c:v>
                </c:pt>
                <c:pt idx="10">
                  <c:v>236.55071915188356</c:v>
                </c:pt>
                <c:pt idx="11">
                  <c:v>81.419844154991438</c:v>
                </c:pt>
                <c:pt idx="12">
                  <c:v>133.3466395778153</c:v>
                </c:pt>
                <c:pt idx="13">
                  <c:v>104.19014096603973</c:v>
                </c:pt>
                <c:pt idx="14">
                  <c:v>192.49489101967725</c:v>
                </c:pt>
                <c:pt idx="15">
                  <c:v>69.950606343852954</c:v>
                </c:pt>
                <c:pt idx="16">
                  <c:v>168.49536452234193</c:v>
                </c:pt>
                <c:pt idx="17">
                  <c:v>27.544338332248461</c:v>
                </c:pt>
                <c:pt idx="18">
                  <c:v>98.442190746782316</c:v>
                </c:pt>
                <c:pt idx="19">
                  <c:v>115.01806964574847</c:v>
                </c:pt>
                <c:pt idx="20">
                  <c:v>86.201537037403909</c:v>
                </c:pt>
                <c:pt idx="21">
                  <c:v>81.080091228142905</c:v>
                </c:pt>
                <c:pt idx="22">
                  <c:v>137.64441087583359</c:v>
                </c:pt>
              </c:numCache>
            </c:numRef>
          </c:yVal>
          <c:smooth val="0"/>
        </c:ser>
        <c:ser>
          <c:idx val="0"/>
          <c:order val="0"/>
          <c:tx>
            <c:v>Lampwick</c:v>
          </c:tx>
          <c:spPr>
            <a:ln w="28575">
              <a:noFill/>
            </a:ln>
          </c:spPr>
          <c:xVal>
            <c:numRef>
              <c:f>'detection June 14'!$CV$59:$CV$84</c:f>
              <c:numCache>
                <c:formatCode>General</c:formatCode>
                <c:ptCount val="26"/>
                <c:pt idx="0" formatCode="0">
                  <c:v>37</c:v>
                </c:pt>
                <c:pt idx="1">
                  <c:v>38</c:v>
                </c:pt>
                <c:pt idx="2">
                  <c:v>39</c:v>
                </c:pt>
                <c:pt idx="3">
                  <c:v>40</c:v>
                </c:pt>
                <c:pt idx="4">
                  <c:v>41</c:v>
                </c:pt>
                <c:pt idx="5">
                  <c:v>42</c:v>
                </c:pt>
                <c:pt idx="6">
                  <c:v>43</c:v>
                </c:pt>
                <c:pt idx="7">
                  <c:v>44</c:v>
                </c:pt>
                <c:pt idx="8">
                  <c:v>45</c:v>
                </c:pt>
                <c:pt idx="9">
                  <c:v>46</c:v>
                </c:pt>
                <c:pt idx="10">
                  <c:v>47</c:v>
                </c:pt>
                <c:pt idx="11">
                  <c:v>48</c:v>
                </c:pt>
                <c:pt idx="12">
                  <c:v>49</c:v>
                </c:pt>
                <c:pt idx="13">
                  <c:v>50</c:v>
                </c:pt>
                <c:pt idx="14">
                  <c:v>51</c:v>
                </c:pt>
                <c:pt idx="15">
                  <c:v>52</c:v>
                </c:pt>
                <c:pt idx="16">
                  <c:v>53</c:v>
                </c:pt>
                <c:pt idx="17">
                  <c:v>54</c:v>
                </c:pt>
                <c:pt idx="18">
                  <c:v>55</c:v>
                </c:pt>
                <c:pt idx="19">
                  <c:v>56</c:v>
                </c:pt>
                <c:pt idx="20">
                  <c:v>57</c:v>
                </c:pt>
                <c:pt idx="21">
                  <c:v>58</c:v>
                </c:pt>
                <c:pt idx="22">
                  <c:v>59</c:v>
                </c:pt>
                <c:pt idx="23">
                  <c:v>60</c:v>
                </c:pt>
                <c:pt idx="24">
                  <c:v>61</c:v>
                </c:pt>
                <c:pt idx="25">
                  <c:v>62</c:v>
                </c:pt>
              </c:numCache>
            </c:numRef>
          </c:xVal>
          <c:yVal>
            <c:numRef>
              <c:f>'detection June 14'!$CZ$59:$CZ$84</c:f>
              <c:numCache>
                <c:formatCode>#,##0.0</c:formatCode>
                <c:ptCount val="26"/>
                <c:pt idx="0">
                  <c:v>74.287545541161705</c:v>
                </c:pt>
                <c:pt idx="1">
                  <c:v>101.80083855628575</c:v>
                </c:pt>
                <c:pt idx="2">
                  <c:v>137.86003061182782</c:v>
                </c:pt>
                <c:pt idx="3">
                  <c:v>81.801000670227992</c:v>
                </c:pt>
                <c:pt idx="4">
                  <c:v>133.99312627643377</c:v>
                </c:pt>
                <c:pt idx="5">
                  <c:v>172.3506291001417</c:v>
                </c:pt>
                <c:pt idx="6">
                  <c:v>74.68310478977962</c:v>
                </c:pt>
                <c:pt idx="7">
                  <c:v>54.812847121176418</c:v>
                </c:pt>
                <c:pt idx="8">
                  <c:v>58.130430350584888</c:v>
                </c:pt>
                <c:pt idx="9">
                  <c:v>74.47464716276636</c:v>
                </c:pt>
                <c:pt idx="10">
                  <c:v>42.614353428240449</c:v>
                </c:pt>
                <c:pt idx="11">
                  <c:v>115.02249058237129</c:v>
                </c:pt>
                <c:pt idx="12">
                  <c:v>64.940979689056462</c:v>
                </c:pt>
                <c:pt idx="13">
                  <c:v>111.75757205298133</c:v>
                </c:pt>
                <c:pt idx="14">
                  <c:v>62.14814314424752</c:v>
                </c:pt>
                <c:pt idx="15">
                  <c:v>126.97355353821114</c:v>
                </c:pt>
                <c:pt idx="16">
                  <c:v>69.45750901989264</c:v>
                </c:pt>
                <c:pt idx="17">
                  <c:v>115.05485658079785</c:v>
                </c:pt>
                <c:pt idx="18">
                  <c:v>62.873976953121364</c:v>
                </c:pt>
                <c:pt idx="19">
                  <c:v>92.368932809357133</c:v>
                </c:pt>
                <c:pt idx="20">
                  <c:v>118.47671117702497</c:v>
                </c:pt>
                <c:pt idx="21">
                  <c:v>84.143684898412516</c:v>
                </c:pt>
                <c:pt idx="22">
                  <c:v>92.876987646008402</c:v>
                </c:pt>
                <c:pt idx="23">
                  <c:v>221.19619559822328</c:v>
                </c:pt>
                <c:pt idx="24">
                  <c:v>201.40259598356567</c:v>
                </c:pt>
                <c:pt idx="25">
                  <c:v>147.29661021220346</c:v>
                </c:pt>
              </c:numCache>
            </c:numRef>
          </c:yVal>
          <c:smooth val="0"/>
        </c:ser>
        <c:ser>
          <c:idx val="5"/>
          <c:order val="5"/>
          <c:tx>
            <c:v>Kapton Mid Temp</c:v>
          </c:tx>
          <c:spPr>
            <a:ln w="28575">
              <a:noFill/>
            </a:ln>
          </c:spPr>
          <c:xVal>
            <c:numRef>
              <c:f>('detection June 14'!$CV$38:$CV$39,'detection June 14'!$CV$42:$CV$43,'detection June 14'!$CV$47:$CV$48,'detection June 14'!$CV$58)</c:f>
              <c:numCache>
                <c:formatCode>0</c:formatCode>
                <c:ptCount val="7"/>
                <c:pt idx="0">
                  <c:v>16</c:v>
                </c:pt>
                <c:pt idx="1">
                  <c:v>17</c:v>
                </c:pt>
                <c:pt idx="2">
                  <c:v>20</c:v>
                </c:pt>
                <c:pt idx="3">
                  <c:v>21</c:v>
                </c:pt>
                <c:pt idx="4">
                  <c:v>25</c:v>
                </c:pt>
                <c:pt idx="5">
                  <c:v>26</c:v>
                </c:pt>
                <c:pt idx="6">
                  <c:v>36</c:v>
                </c:pt>
              </c:numCache>
            </c:numRef>
          </c:xVal>
          <c:yVal>
            <c:numRef>
              <c:f>('detection June 14'!$CZ$38:$CZ$39,'detection June 14'!$CZ$42:$CZ$43,'detection June 14'!$CZ$46,'detection June 14'!$CZ$46,'detection June 14'!$CZ$47:$CZ$48,'detection June 14'!$CZ$58)</c:f>
              <c:numCache>
                <c:formatCode>#,##0.0</c:formatCode>
                <c:ptCount val="9"/>
                <c:pt idx="1">
                  <c:v>58.988501342687364</c:v>
                </c:pt>
                <c:pt idx="3">
                  <c:v>56.099469653108081</c:v>
                </c:pt>
                <c:pt idx="4">
                  <c:v>24.502551984668674</c:v>
                </c:pt>
                <c:pt idx="5">
                  <c:v>24.502551984668674</c:v>
                </c:pt>
                <c:pt idx="6">
                  <c:v>32.170787137658444</c:v>
                </c:pt>
                <c:pt idx="7">
                  <c:v>52.546135043807695</c:v>
                </c:pt>
              </c:numCache>
            </c:numRef>
          </c:yVal>
          <c:smooth val="0"/>
        </c:ser>
        <c:ser>
          <c:idx val="6"/>
          <c:order val="6"/>
          <c:tx>
            <c:v>Kapton High Temp</c:v>
          </c:tx>
          <c:spPr>
            <a:ln w="28575">
              <a:noFill/>
            </a:ln>
          </c:spPr>
          <c:xVal>
            <c:numRef>
              <c:f>('detection June 14'!$CV$27:$CV$28,'detection June 14'!$CV$33:$CV$35,'detection June 14'!$CV$40:$CV$41,'detection June 14'!$CV$49:$CV$57)</c:f>
              <c:numCache>
                <c:formatCode>0</c:formatCode>
                <c:ptCount val="16"/>
                <c:pt idx="0">
                  <c:v>5</c:v>
                </c:pt>
                <c:pt idx="1">
                  <c:v>6</c:v>
                </c:pt>
                <c:pt idx="2">
                  <c:v>11</c:v>
                </c:pt>
                <c:pt idx="3">
                  <c:v>12</c:v>
                </c:pt>
                <c:pt idx="4">
                  <c:v>13</c:v>
                </c:pt>
                <c:pt idx="5">
                  <c:v>18</c:v>
                </c:pt>
                <c:pt idx="6">
                  <c:v>19</c:v>
                </c:pt>
                <c:pt idx="7">
                  <c:v>27</c:v>
                </c:pt>
                <c:pt idx="8">
                  <c:v>28</c:v>
                </c:pt>
                <c:pt idx="9">
                  <c:v>29</c:v>
                </c:pt>
                <c:pt idx="10">
                  <c:v>30</c:v>
                </c:pt>
                <c:pt idx="11">
                  <c:v>31</c:v>
                </c:pt>
                <c:pt idx="12">
                  <c:v>32</c:v>
                </c:pt>
                <c:pt idx="13">
                  <c:v>33</c:v>
                </c:pt>
                <c:pt idx="14">
                  <c:v>34</c:v>
                </c:pt>
                <c:pt idx="15">
                  <c:v>35</c:v>
                </c:pt>
              </c:numCache>
            </c:numRef>
          </c:xVal>
          <c:yVal>
            <c:numRef>
              <c:f>('detection June 14'!$CZ$27:$CZ$28,'detection June 14'!$CZ$33:$CZ$35,'detection June 14'!$CZ$40:$CZ$41,'detection June 14'!$CZ$49:$CZ$57)</c:f>
              <c:numCache>
                <c:formatCode>#,##0.0</c:formatCode>
                <c:ptCount val="16"/>
                <c:pt idx="0">
                  <c:v>109.26164331838329</c:v>
                </c:pt>
                <c:pt idx="1">
                  <c:v>126.808834442849</c:v>
                </c:pt>
                <c:pt idx="2">
                  <c:v>74.168199054993551</c:v>
                </c:pt>
                <c:pt idx="3">
                  <c:v>121.55609026479698</c:v>
                </c:pt>
                <c:pt idx="4">
                  <c:v>80.502891366734062</c:v>
                </c:pt>
                <c:pt idx="5">
                  <c:v>44.19831914051435</c:v>
                </c:pt>
                <c:pt idx="6">
                  <c:v>69.090518677150087</c:v>
                </c:pt>
                <c:pt idx="7">
                  <c:v>45.970150718908201</c:v>
                </c:pt>
                <c:pt idx="8">
                  <c:v>67.751102695086431</c:v>
                </c:pt>
                <c:pt idx="9">
                  <c:v>111.66327223278613</c:v>
                </c:pt>
                <c:pt idx="10">
                  <c:v>116.84043000696518</c:v>
                </c:pt>
                <c:pt idx="11">
                  <c:v>152.10992264568085</c:v>
                </c:pt>
                <c:pt idx="12">
                  <c:v>164.82327868796372</c:v>
                </c:pt>
                <c:pt idx="13">
                  <c:v>67.335401729936208</c:v>
                </c:pt>
                <c:pt idx="14">
                  <c:v>72.498218548553922</c:v>
                </c:pt>
                <c:pt idx="15">
                  <c:v>95.308842445096815</c:v>
                </c:pt>
              </c:numCache>
            </c:numRef>
          </c:yVal>
          <c:smooth val="0"/>
        </c:ser>
        <c:dLbls>
          <c:showLegendKey val="0"/>
          <c:showVal val="0"/>
          <c:showCatName val="0"/>
          <c:showSerName val="0"/>
          <c:showPercent val="0"/>
          <c:showBubbleSize val="0"/>
        </c:dLbls>
        <c:axId val="120992896"/>
        <c:axId val="140775424"/>
      </c:scatterChart>
      <c:valAx>
        <c:axId val="120992896"/>
        <c:scaling>
          <c:orientation val="minMax"/>
        </c:scaling>
        <c:delete val="0"/>
        <c:axPos val="b"/>
        <c:title>
          <c:tx>
            <c:rich>
              <a:bodyPr/>
              <a:lstStyle/>
              <a:p>
                <a:pPr>
                  <a:defRPr/>
                </a:pPr>
                <a:r>
                  <a:rPr lang="en-US" sz="1600" b="1"/>
                  <a:t>Test</a:t>
                </a:r>
                <a:r>
                  <a:rPr lang="en-US" sz="1600" b="1" baseline="0"/>
                  <a:t> Number</a:t>
                </a:r>
              </a:p>
            </c:rich>
          </c:tx>
          <c:layout/>
          <c:overlay val="0"/>
        </c:title>
        <c:numFmt formatCode="0" sourceLinked="1"/>
        <c:majorTickMark val="out"/>
        <c:minorTickMark val="none"/>
        <c:tickLblPos val="nextTo"/>
        <c:crossAx val="140775424"/>
        <c:crosses val="autoZero"/>
        <c:crossBetween val="midCat"/>
      </c:valAx>
      <c:valAx>
        <c:axId val="140775424"/>
        <c:scaling>
          <c:logBase val="10"/>
          <c:orientation val="minMax"/>
        </c:scaling>
        <c:delete val="0"/>
        <c:axPos val="l"/>
        <c:majorGridlines/>
        <c:title>
          <c:tx>
            <c:rich>
              <a:bodyPr rot="-5400000" vert="horz"/>
              <a:lstStyle/>
              <a:p>
                <a:pPr>
                  <a:defRPr/>
                </a:pPr>
                <a:r>
                  <a:rPr lang="en-US" sz="1800" baseline="0"/>
                  <a:t>Ionization Sensor</a:t>
                </a:r>
              </a:p>
            </c:rich>
          </c:tx>
          <c:layout/>
          <c:overlay val="0"/>
        </c:title>
        <c:numFmt formatCode="#,##0.0" sourceLinked="1"/>
        <c:majorTickMark val="out"/>
        <c:minorTickMark val="none"/>
        <c:tickLblPos val="nextTo"/>
        <c:crossAx val="120992896"/>
        <c:crosses val="autoZero"/>
        <c:crossBetween val="midCat"/>
      </c:valAx>
    </c:plotArea>
    <c:legend>
      <c:legendPos val="r"/>
      <c:layout/>
      <c:overlay val="0"/>
    </c:legend>
    <c:plotVisOnly val="1"/>
    <c:dispBlanksAs val="gap"/>
    <c:showDLblsOverMax val="0"/>
  </c:chart>
  <c:printSettings>
    <c:headerFooter/>
    <c:pageMargins b="0.75" l="0.7" r="0.7" t="0.75" header="0.3" footer="0.3"/>
    <c:pageSetup orientation="landscape"/>
  </c:printSettings>
</c:chartSpace>
</file>

<file path=xl/charts/chart13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count to produce </a:t>
            </a:r>
            <a:r>
              <a:rPr lang="en-US" baseline="0"/>
              <a:t> ionization sensor</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c:v>
          </c:tx>
          <c:spPr>
            <a:ln w="28575">
              <a:noFill/>
            </a:ln>
          </c:spPr>
          <c:xVal>
            <c:numRef>
              <c:f>('detection June 14'!$CV$23:$CV$43,'detection June 14'!$CV$46:$CV$58)</c:f>
              <c:numCache>
                <c:formatCode>0</c:formatCode>
                <c:ptCount val="3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numCache>
            </c:numRef>
          </c:xVal>
          <c:yVal>
            <c:numRef>
              <c:f>('detection June 14'!$CX$23:$CX$43,'detection June 14'!$CX$46:$CX$58)</c:f>
              <c:numCache>
                <c:formatCode>#,##0</c:formatCode>
                <c:ptCount val="34"/>
                <c:pt idx="0">
                  <c:v>700838.47566661937</c:v>
                </c:pt>
                <c:pt idx="1">
                  <c:v>397154.13932608138</c:v>
                </c:pt>
                <c:pt idx="2">
                  <c:v>575771.67008943635</c:v>
                </c:pt>
                <c:pt idx="3">
                  <c:v>433401.44245600153</c:v>
                </c:pt>
                <c:pt idx="4">
                  <c:v>302027.30800816859</c:v>
                </c:pt>
                <c:pt idx="5">
                  <c:v>260234.23482275321</c:v>
                </c:pt>
                <c:pt idx="6">
                  <c:v>1170770.770864273</c:v>
                </c:pt>
                <c:pt idx="7">
                  <c:v>987792.13692856627</c:v>
                </c:pt>
                <c:pt idx="8">
                  <c:v>1126631.1498091968</c:v>
                </c:pt>
                <c:pt idx="9">
                  <c:v>606897.2589630126</c:v>
                </c:pt>
                <c:pt idx="10">
                  <c:v>444934.62724545144</c:v>
                </c:pt>
                <c:pt idx="11">
                  <c:v>271479.61017924332</c:v>
                </c:pt>
                <c:pt idx="12">
                  <c:v>409923.16474283149</c:v>
                </c:pt>
                <c:pt idx="13">
                  <c:v>1122785.3233066045</c:v>
                </c:pt>
                <c:pt idx="14">
                  <c:v>690972.04789290112</c:v>
                </c:pt>
                <c:pt idx="15">
                  <c:v>0</c:v>
                </c:pt>
                <c:pt idx="16">
                  <c:v>559431.06281493814</c:v>
                </c:pt>
                <c:pt idx="17">
                  <c:v>746634.72823677084</c:v>
                </c:pt>
                <c:pt idx="18">
                  <c:v>477634.27792754298</c:v>
                </c:pt>
                <c:pt idx="19">
                  <c:v>0</c:v>
                </c:pt>
                <c:pt idx="20">
                  <c:v>588240.85511068103</c:v>
                </c:pt>
                <c:pt idx="21">
                  <c:v>1346798.4894246203</c:v>
                </c:pt>
                <c:pt idx="22">
                  <c:v>1025775.3364502201</c:v>
                </c:pt>
                <c:pt idx="23">
                  <c:v>628019.5483928154</c:v>
                </c:pt>
                <c:pt idx="24">
                  <c:v>717857.11997734697</c:v>
                </c:pt>
                <c:pt idx="25">
                  <c:v>487076.94321251672</c:v>
                </c:pt>
                <c:pt idx="26">
                  <c:v>295531.37159731798</c:v>
                </c:pt>
                <c:pt idx="27">
                  <c:v>282436.48194407346</c:v>
                </c:pt>
                <c:pt idx="28">
                  <c:v>216948.37145416846</c:v>
                </c:pt>
                <c:pt idx="29">
                  <c:v>200214.43732152766</c:v>
                </c:pt>
                <c:pt idx="30">
                  <c:v>490083.95512889238</c:v>
                </c:pt>
                <c:pt idx="31">
                  <c:v>455183.59844799567</c:v>
                </c:pt>
                <c:pt idx="32">
                  <c:v>346242.79503771994</c:v>
                </c:pt>
              </c:numCache>
            </c:numRef>
          </c:yVal>
          <c:smooth val="0"/>
        </c:ser>
        <c:ser>
          <c:idx val="2"/>
          <c:order val="2"/>
          <c:tx>
            <c:v>Pyrell</c:v>
          </c:tx>
          <c:spPr>
            <a:ln w="28575">
              <a:noFill/>
            </a:ln>
          </c:spPr>
          <c:xVal>
            <c:numRef>
              <c:f>'detection June 14'!$CV$85:$CV$104</c:f>
              <c:numCache>
                <c:formatCode>General</c:formatCode>
                <c:ptCount val="20"/>
                <c:pt idx="0">
                  <c:v>63</c:v>
                </c:pt>
                <c:pt idx="1">
                  <c:v>64</c:v>
                </c:pt>
                <c:pt idx="2">
                  <c:v>65</c:v>
                </c:pt>
                <c:pt idx="3">
                  <c:v>66</c:v>
                </c:pt>
                <c:pt idx="4">
                  <c:v>67</c:v>
                </c:pt>
                <c:pt idx="5">
                  <c:v>68</c:v>
                </c:pt>
                <c:pt idx="6">
                  <c:v>69</c:v>
                </c:pt>
                <c:pt idx="7">
                  <c:v>70</c:v>
                </c:pt>
                <c:pt idx="8">
                  <c:v>71</c:v>
                </c:pt>
                <c:pt idx="9">
                  <c:v>72</c:v>
                </c:pt>
                <c:pt idx="10">
                  <c:v>73</c:v>
                </c:pt>
                <c:pt idx="11">
                  <c:v>74</c:v>
                </c:pt>
                <c:pt idx="12">
                  <c:v>75</c:v>
                </c:pt>
                <c:pt idx="13">
                  <c:v>76</c:v>
                </c:pt>
                <c:pt idx="14">
                  <c:v>77</c:v>
                </c:pt>
                <c:pt idx="15">
                  <c:v>78</c:v>
                </c:pt>
                <c:pt idx="16">
                  <c:v>79</c:v>
                </c:pt>
                <c:pt idx="17">
                  <c:v>80</c:v>
                </c:pt>
                <c:pt idx="18">
                  <c:v>81</c:v>
                </c:pt>
                <c:pt idx="19">
                  <c:v>82</c:v>
                </c:pt>
              </c:numCache>
            </c:numRef>
          </c:xVal>
          <c:yVal>
            <c:numRef>
              <c:f>'detection June 14'!$CX$85:$CX$104</c:f>
              <c:numCache>
                <c:formatCode>#,##0</c:formatCode>
                <c:ptCount val="20"/>
                <c:pt idx="0">
                  <c:v>317240.13897096843</c:v>
                </c:pt>
                <c:pt idx="1">
                  <c:v>318779.84248766798</c:v>
                </c:pt>
                <c:pt idx="2">
                  <c:v>183822.12412342869</c:v>
                </c:pt>
                <c:pt idx="3">
                  <c:v>260016.19434404498</c:v>
                </c:pt>
                <c:pt idx="4">
                  <c:v>146619.55956324568</c:v>
                </c:pt>
                <c:pt idx="5">
                  <c:v>205493.0982613893</c:v>
                </c:pt>
                <c:pt idx="6">
                  <c:v>333982.82757278351</c:v>
                </c:pt>
                <c:pt idx="7">
                  <c:v>174143.87211127862</c:v>
                </c:pt>
                <c:pt idx="8">
                  <c:v>186447.04598801007</c:v>
                </c:pt>
                <c:pt idx="9">
                  <c:v>148377.93522080212</c:v>
                </c:pt>
                <c:pt idx="10">
                  <c:v>283648.37719735154</c:v>
                </c:pt>
                <c:pt idx="11">
                  <c:v>186043.13066588686</c:v>
                </c:pt>
                <c:pt idx="12">
                  <c:v>300525.98297295586</c:v>
                </c:pt>
                <c:pt idx="13">
                  <c:v>471503.42991274892</c:v>
                </c:pt>
                <c:pt idx="14">
                  <c:v>183410.25225233761</c:v>
                </c:pt>
                <c:pt idx="15">
                  <c:v>273729.32174846256</c:v>
                </c:pt>
                <c:pt idx="16">
                  <c:v>188997.80827991336</c:v>
                </c:pt>
                <c:pt idx="17">
                  <c:v>254441.13632708247</c:v>
                </c:pt>
                <c:pt idx="18">
                  <c:v>233986.71976395466</c:v>
                </c:pt>
                <c:pt idx="19">
                  <c:v>168847.08130837977</c:v>
                </c:pt>
              </c:numCache>
            </c:numRef>
          </c:yVal>
          <c:smooth val="0"/>
        </c:ser>
        <c:ser>
          <c:idx val="3"/>
          <c:order val="3"/>
          <c:tx>
            <c:v>Silicone</c:v>
          </c:tx>
          <c:spPr>
            <a:ln w="28575">
              <a:noFill/>
            </a:ln>
          </c:spPr>
          <c:xVal>
            <c:numRef>
              <c:f>'detection June 14'!$CV$105:$CV$133</c:f>
              <c:numCache>
                <c:formatCode>General</c:formatCode>
                <c:ptCount val="29"/>
                <c:pt idx="0">
                  <c:v>83</c:v>
                </c:pt>
                <c:pt idx="1">
                  <c:v>84</c:v>
                </c:pt>
                <c:pt idx="2">
                  <c:v>85</c:v>
                </c:pt>
                <c:pt idx="3">
                  <c:v>86</c:v>
                </c:pt>
                <c:pt idx="4">
                  <c:v>87</c:v>
                </c:pt>
                <c:pt idx="5">
                  <c:v>88</c:v>
                </c:pt>
                <c:pt idx="6">
                  <c:v>89</c:v>
                </c:pt>
                <c:pt idx="7">
                  <c:v>90</c:v>
                </c:pt>
                <c:pt idx="8">
                  <c:v>91</c:v>
                </c:pt>
                <c:pt idx="9">
                  <c:v>92</c:v>
                </c:pt>
                <c:pt idx="10">
                  <c:v>93</c:v>
                </c:pt>
                <c:pt idx="11">
                  <c:v>94</c:v>
                </c:pt>
                <c:pt idx="12">
                  <c:v>95</c:v>
                </c:pt>
                <c:pt idx="13">
                  <c:v>96</c:v>
                </c:pt>
                <c:pt idx="14">
                  <c:v>97</c:v>
                </c:pt>
                <c:pt idx="15">
                  <c:v>98</c:v>
                </c:pt>
                <c:pt idx="16">
                  <c:v>99</c:v>
                </c:pt>
                <c:pt idx="17">
                  <c:v>100</c:v>
                </c:pt>
                <c:pt idx="18">
                  <c:v>101</c:v>
                </c:pt>
                <c:pt idx="19">
                  <c:v>102</c:v>
                </c:pt>
                <c:pt idx="20">
                  <c:v>103</c:v>
                </c:pt>
                <c:pt idx="21">
                  <c:v>104</c:v>
                </c:pt>
                <c:pt idx="22">
                  <c:v>105</c:v>
                </c:pt>
                <c:pt idx="23">
                  <c:v>106</c:v>
                </c:pt>
                <c:pt idx="24">
                  <c:v>107</c:v>
                </c:pt>
                <c:pt idx="25">
                  <c:v>108</c:v>
                </c:pt>
                <c:pt idx="26">
                  <c:v>109</c:v>
                </c:pt>
                <c:pt idx="27">
                  <c:v>110</c:v>
                </c:pt>
                <c:pt idx="28">
                  <c:v>111</c:v>
                </c:pt>
              </c:numCache>
            </c:numRef>
          </c:xVal>
          <c:yVal>
            <c:numRef>
              <c:f>'detection June 14'!$CX$105:$CX$133</c:f>
              <c:numCache>
                <c:formatCode>#,##0</c:formatCode>
                <c:ptCount val="29"/>
                <c:pt idx="0">
                  <c:v>202479.27607437261</c:v>
                </c:pt>
                <c:pt idx="1">
                  <c:v>291103.72864058852</c:v>
                </c:pt>
                <c:pt idx="2">
                  <c:v>177199.5869075041</c:v>
                </c:pt>
                <c:pt idx="3">
                  <c:v>321213.27416335139</c:v>
                </c:pt>
                <c:pt idx="4">
                  <c:v>355517.82129640353</c:v>
                </c:pt>
                <c:pt idx="5">
                  <c:v>317671.99077919044</c:v>
                </c:pt>
                <c:pt idx="6">
                  <c:v>239043.61426030521</c:v>
                </c:pt>
                <c:pt idx="7">
                  <c:v>270635.59837716218</c:v>
                </c:pt>
                <c:pt idx="8">
                  <c:v>263642.1212924117</c:v>
                </c:pt>
                <c:pt idx="9">
                  <c:v>343294.79161059891</c:v>
                </c:pt>
                <c:pt idx="10">
                  <c:v>195222.78796436157</c:v>
                </c:pt>
                <c:pt idx="11">
                  <c:v>274267.52822915732</c:v>
                </c:pt>
                <c:pt idx="12">
                  <c:v>141120.38341927493</c:v>
                </c:pt>
                <c:pt idx="13">
                  <c:v>338219.68130391248</c:v>
                </c:pt>
                <c:pt idx="14">
                  <c:v>142825.32715180499</c:v>
                </c:pt>
                <c:pt idx="15">
                  <c:v>272175.95118654065</c:v>
                </c:pt>
                <c:pt idx="16">
                  <c:v>145144.74498887817</c:v>
                </c:pt>
                <c:pt idx="17">
                  <c:v>171413.64694235122</c:v>
                </c:pt>
                <c:pt idx="18">
                  <c:v>362093.82275354455</c:v>
                </c:pt>
                <c:pt idx="19">
                  <c:v>269490.18953113962</c:v>
                </c:pt>
                <c:pt idx="20">
                  <c:v>162040.9825393892</c:v>
                </c:pt>
                <c:pt idx="21">
                  <c:v>354862.0302613345</c:v>
                </c:pt>
                <c:pt idx="22">
                  <c:v>156343.70360413566</c:v>
                </c:pt>
                <c:pt idx="23">
                  <c:v>123871.91520935182</c:v>
                </c:pt>
                <c:pt idx="24">
                  <c:v>169402.25073690864</c:v>
                </c:pt>
                <c:pt idx="25">
                  <c:v>148847.03457802118</c:v>
                </c:pt>
                <c:pt idx="26">
                  <c:v>70221.226817757444</c:v>
                </c:pt>
                <c:pt idx="27">
                  <c:v>59856.446234807365</c:v>
                </c:pt>
                <c:pt idx="28">
                  <c:v>256828.67125643775</c:v>
                </c:pt>
              </c:numCache>
            </c:numRef>
          </c:yVal>
          <c:smooth val="0"/>
        </c:ser>
        <c:ser>
          <c:idx val="4"/>
          <c:order val="4"/>
          <c:tx>
            <c:v>Teflon</c:v>
          </c:tx>
          <c:spPr>
            <a:ln w="28575">
              <a:noFill/>
            </a:ln>
          </c:spPr>
          <c:xVal>
            <c:numRef>
              <c:f>'detection June 14'!$CV$134:$CV$156</c:f>
              <c:numCache>
                <c:formatCode>General</c:formatCode>
                <c:ptCount val="23"/>
                <c:pt idx="0">
                  <c:v>112</c:v>
                </c:pt>
                <c:pt idx="1">
                  <c:v>113</c:v>
                </c:pt>
                <c:pt idx="2">
                  <c:v>114</c:v>
                </c:pt>
                <c:pt idx="3">
                  <c:v>115</c:v>
                </c:pt>
                <c:pt idx="4">
                  <c:v>116</c:v>
                </c:pt>
                <c:pt idx="5">
                  <c:v>117</c:v>
                </c:pt>
                <c:pt idx="6">
                  <c:v>118</c:v>
                </c:pt>
                <c:pt idx="7">
                  <c:v>119</c:v>
                </c:pt>
                <c:pt idx="8">
                  <c:v>120</c:v>
                </c:pt>
                <c:pt idx="9">
                  <c:v>121</c:v>
                </c:pt>
                <c:pt idx="10">
                  <c:v>122</c:v>
                </c:pt>
                <c:pt idx="11">
                  <c:v>123</c:v>
                </c:pt>
                <c:pt idx="12">
                  <c:v>124</c:v>
                </c:pt>
                <c:pt idx="13">
                  <c:v>125</c:v>
                </c:pt>
                <c:pt idx="14">
                  <c:v>126</c:v>
                </c:pt>
                <c:pt idx="15">
                  <c:v>127</c:v>
                </c:pt>
                <c:pt idx="16">
                  <c:v>128</c:v>
                </c:pt>
                <c:pt idx="17">
                  <c:v>129</c:v>
                </c:pt>
                <c:pt idx="18">
                  <c:v>130</c:v>
                </c:pt>
                <c:pt idx="19">
                  <c:v>131</c:v>
                </c:pt>
                <c:pt idx="20">
                  <c:v>132</c:v>
                </c:pt>
                <c:pt idx="21">
                  <c:v>133</c:v>
                </c:pt>
                <c:pt idx="22">
                  <c:v>134</c:v>
                </c:pt>
              </c:numCache>
            </c:numRef>
          </c:xVal>
          <c:yVal>
            <c:numRef>
              <c:f>'detection June 14'!$CX$134:$CX$156</c:f>
              <c:numCache>
                <c:formatCode>#,##0</c:formatCode>
                <c:ptCount val="23"/>
                <c:pt idx="0">
                  <c:v>493585.03906691633</c:v>
                </c:pt>
                <c:pt idx="1">
                  <c:v>353247.82922145235</c:v>
                </c:pt>
                <c:pt idx="2">
                  <c:v>264794.83817717718</c:v>
                </c:pt>
                <c:pt idx="3">
                  <c:v>434013.57338765997</c:v>
                </c:pt>
                <c:pt idx="4">
                  <c:v>371192.2485887158</c:v>
                </c:pt>
                <c:pt idx="5">
                  <c:v>362550.52314408217</c:v>
                </c:pt>
                <c:pt idx="6">
                  <c:v>445686.04896966275</c:v>
                </c:pt>
                <c:pt idx="7">
                  <c:v>500619.12446719891</c:v>
                </c:pt>
                <c:pt idx="8">
                  <c:v>1242276.5264531097</c:v>
                </c:pt>
                <c:pt idx="9">
                  <c:v>631031.50130130339</c:v>
                </c:pt>
                <c:pt idx="10">
                  <c:v>139504.96586235904</c:v>
                </c:pt>
                <c:pt idx="11">
                  <c:v>405306.59745775181</c:v>
                </c:pt>
                <c:pt idx="12">
                  <c:v>247475.30274838785</c:v>
                </c:pt>
                <c:pt idx="13">
                  <c:v>316728.62416758022</c:v>
                </c:pt>
                <c:pt idx="14">
                  <c:v>171433.12129061477</c:v>
                </c:pt>
                <c:pt idx="15">
                  <c:v>471761.45747448469</c:v>
                </c:pt>
                <c:pt idx="16">
                  <c:v>195851.08524231426</c:v>
                </c:pt>
                <c:pt idx="17">
                  <c:v>1198068.3508147351</c:v>
                </c:pt>
                <c:pt idx="18">
                  <c:v>335222.12122324837</c:v>
                </c:pt>
                <c:pt idx="19">
                  <c:v>286911.44010361866</c:v>
                </c:pt>
                <c:pt idx="20">
                  <c:v>382823.8002958218</c:v>
                </c:pt>
                <c:pt idx="21">
                  <c:v>407004.96879245853</c:v>
                </c:pt>
                <c:pt idx="22">
                  <c:v>239748.20183413531</c:v>
                </c:pt>
              </c:numCache>
            </c:numRef>
          </c:yVal>
          <c:smooth val="0"/>
        </c:ser>
        <c:ser>
          <c:idx val="0"/>
          <c:order val="0"/>
          <c:tx>
            <c:v>Lampwick</c:v>
          </c:tx>
          <c:spPr>
            <a:ln w="28575">
              <a:noFill/>
            </a:ln>
          </c:spPr>
          <c:xVal>
            <c:numRef>
              <c:f>'detection June 14'!$CV$59:$CV$84</c:f>
              <c:numCache>
                <c:formatCode>General</c:formatCode>
                <c:ptCount val="26"/>
                <c:pt idx="0" formatCode="0">
                  <c:v>37</c:v>
                </c:pt>
                <c:pt idx="1">
                  <c:v>38</c:v>
                </c:pt>
                <c:pt idx="2">
                  <c:v>39</c:v>
                </c:pt>
                <c:pt idx="3">
                  <c:v>40</c:v>
                </c:pt>
                <c:pt idx="4">
                  <c:v>41</c:v>
                </c:pt>
                <c:pt idx="5">
                  <c:v>42</c:v>
                </c:pt>
                <c:pt idx="6">
                  <c:v>43</c:v>
                </c:pt>
                <c:pt idx="7">
                  <c:v>44</c:v>
                </c:pt>
                <c:pt idx="8">
                  <c:v>45</c:v>
                </c:pt>
                <c:pt idx="9">
                  <c:v>46</c:v>
                </c:pt>
                <c:pt idx="10">
                  <c:v>47</c:v>
                </c:pt>
                <c:pt idx="11">
                  <c:v>48</c:v>
                </c:pt>
                <c:pt idx="12">
                  <c:v>49</c:v>
                </c:pt>
                <c:pt idx="13">
                  <c:v>50</c:v>
                </c:pt>
                <c:pt idx="14">
                  <c:v>51</c:v>
                </c:pt>
                <c:pt idx="15">
                  <c:v>52</c:v>
                </c:pt>
                <c:pt idx="16">
                  <c:v>53</c:v>
                </c:pt>
                <c:pt idx="17">
                  <c:v>54</c:v>
                </c:pt>
                <c:pt idx="18">
                  <c:v>55</c:v>
                </c:pt>
                <c:pt idx="19">
                  <c:v>56</c:v>
                </c:pt>
                <c:pt idx="20">
                  <c:v>57</c:v>
                </c:pt>
                <c:pt idx="21">
                  <c:v>58</c:v>
                </c:pt>
                <c:pt idx="22">
                  <c:v>59</c:v>
                </c:pt>
                <c:pt idx="23">
                  <c:v>60</c:v>
                </c:pt>
                <c:pt idx="24">
                  <c:v>61</c:v>
                </c:pt>
                <c:pt idx="25">
                  <c:v>62</c:v>
                </c:pt>
              </c:numCache>
            </c:numRef>
          </c:xVal>
          <c:yVal>
            <c:numRef>
              <c:f>'detection June 14'!$CX$59:$CX$84</c:f>
              <c:numCache>
                <c:formatCode>#,##0</c:formatCode>
                <c:ptCount val="26"/>
                <c:pt idx="0">
                  <c:v>444219.81853896566</c:v>
                </c:pt>
                <c:pt idx="1">
                  <c:v>324162.35924966645</c:v>
                </c:pt>
                <c:pt idx="2">
                  <c:v>239373.22408492732</c:v>
                </c:pt>
                <c:pt idx="3">
                  <c:v>403418.04781870561</c:v>
                </c:pt>
                <c:pt idx="4">
                  <c:v>246281.29007095136</c:v>
                </c:pt>
                <c:pt idx="5">
                  <c:v>191470.14532117464</c:v>
                </c:pt>
                <c:pt idx="6">
                  <c:v>441867.00717504247</c:v>
                </c:pt>
                <c:pt idx="7">
                  <c:v>602048.63883545226</c:v>
                </c:pt>
                <c:pt idx="8">
                  <c:v>567688.89892912982</c:v>
                </c:pt>
                <c:pt idx="9">
                  <c:v>443103.81125912018</c:v>
                </c:pt>
                <c:pt idx="10">
                  <c:v>774386.96930060582</c:v>
                </c:pt>
                <c:pt idx="11">
                  <c:v>286900.41254468955</c:v>
                </c:pt>
                <c:pt idx="12">
                  <c:v>508153.71369522158</c:v>
                </c:pt>
                <c:pt idx="13">
                  <c:v>295282.00544975657</c:v>
                </c:pt>
                <c:pt idx="14">
                  <c:v>530989.31569694867</c:v>
                </c:pt>
                <c:pt idx="15">
                  <c:v>259896.64052419431</c:v>
                </c:pt>
                <c:pt idx="16">
                  <c:v>475110.61749347782</c:v>
                </c:pt>
                <c:pt idx="17">
                  <c:v>286819.70479729882</c:v>
                </c:pt>
                <c:pt idx="18">
                  <c:v>524859.43468479335</c:v>
                </c:pt>
                <c:pt idx="19">
                  <c:v>357262.97789008386</c:v>
                </c:pt>
                <c:pt idx="20">
                  <c:v>278535.75333208067</c:v>
                </c:pt>
                <c:pt idx="21">
                  <c:v>392186.29466776049</c:v>
                </c:pt>
                <c:pt idx="22">
                  <c:v>355308.68126102764</c:v>
                </c:pt>
                <c:pt idx="23">
                  <c:v>149188.82266827318</c:v>
                </c:pt>
                <c:pt idx="24">
                  <c:v>163850.91681088749</c:v>
                </c:pt>
                <c:pt idx="25">
                  <c:v>224037.74229738495</c:v>
                </c:pt>
              </c:numCache>
            </c:numRef>
          </c:yVal>
          <c:smooth val="0"/>
        </c:ser>
        <c:dLbls>
          <c:showLegendKey val="0"/>
          <c:showVal val="0"/>
          <c:showCatName val="0"/>
          <c:showSerName val="0"/>
          <c:showPercent val="0"/>
          <c:showBubbleSize val="0"/>
        </c:dLbls>
        <c:axId val="627734016"/>
        <c:axId val="680538112"/>
      </c:scatterChart>
      <c:valAx>
        <c:axId val="627734016"/>
        <c:scaling>
          <c:orientation val="minMax"/>
        </c:scaling>
        <c:delete val="0"/>
        <c:axPos val="b"/>
        <c:title>
          <c:tx>
            <c:rich>
              <a:bodyPr/>
              <a:lstStyle/>
              <a:p>
                <a:pPr>
                  <a:defRPr/>
                </a:pPr>
                <a:r>
                  <a:rPr lang="en-US" sz="1600" b="1"/>
                  <a:t>Test</a:t>
                </a:r>
                <a:r>
                  <a:rPr lang="en-US" sz="1600" b="1" baseline="0"/>
                  <a:t> Number</a:t>
                </a:r>
              </a:p>
            </c:rich>
          </c:tx>
          <c:layout/>
          <c:overlay val="0"/>
        </c:title>
        <c:numFmt formatCode="0" sourceLinked="1"/>
        <c:majorTickMark val="out"/>
        <c:minorTickMark val="none"/>
        <c:tickLblPos val="nextTo"/>
        <c:crossAx val="680538112"/>
        <c:crosses val="autoZero"/>
        <c:crossBetween val="midCat"/>
      </c:valAx>
      <c:valAx>
        <c:axId val="680538112"/>
        <c:scaling>
          <c:logBase val="10"/>
          <c:orientation val="minMax"/>
          <c:min val="10000"/>
        </c:scaling>
        <c:delete val="0"/>
        <c:axPos val="l"/>
        <c:majorGridlines/>
        <c:title>
          <c:tx>
            <c:rich>
              <a:bodyPr rot="-5400000" vert="horz"/>
              <a:lstStyle/>
              <a:p>
                <a:pPr>
                  <a:defRPr/>
                </a:pPr>
                <a:r>
                  <a:rPr lang="en-US" sz="1800"/>
                  <a:t>Number</a:t>
                </a:r>
                <a:r>
                  <a:rPr lang="en-US" sz="1800" baseline="0"/>
                  <a:t> count</a:t>
                </a:r>
                <a:r>
                  <a:rPr lang="en-US" sz="1800"/>
                  <a:t> </a:t>
                </a:r>
              </a:p>
            </c:rich>
          </c:tx>
          <c:layout/>
          <c:overlay val="0"/>
        </c:title>
        <c:numFmt formatCode="#,##0" sourceLinked="1"/>
        <c:majorTickMark val="out"/>
        <c:minorTickMark val="none"/>
        <c:tickLblPos val="nextTo"/>
        <c:crossAx val="627734016"/>
        <c:crosses val="autoZero"/>
        <c:crossBetween val="midCat"/>
      </c:valAx>
    </c:plotArea>
    <c:legend>
      <c:legendPos val="r"/>
      <c:layout/>
      <c:overlay val="0"/>
    </c:legend>
    <c:plotVisOnly val="1"/>
    <c:dispBlanksAs val="gap"/>
    <c:showDLblsOverMax val="0"/>
  </c:chart>
  <c:printSettings>
    <c:headerFooter/>
    <c:pageMargins b="0.75" l="0.7" r="0.7" t="0.75" header="0.3" footer="0.3"/>
    <c:pageSetup orientation="landscape"/>
  </c:printSettings>
</c:chartSpace>
</file>

<file path=xl/charts/chart13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count to produce mass alarm</a:t>
            </a:r>
          </a:p>
        </c:rich>
      </c:tx>
      <c:overlay val="0"/>
    </c:title>
    <c:autoTitleDeleted val="0"/>
    <c:plotArea>
      <c:layout/>
      <c:scatterChart>
        <c:scatterStyle val="lineMarker"/>
        <c:varyColors val="0"/>
        <c:ser>
          <c:idx val="1"/>
          <c:order val="1"/>
          <c:tx>
            <c:v>Kapton</c:v>
          </c:tx>
          <c:spPr>
            <a:ln w="28575">
              <a:noFill/>
            </a:ln>
          </c:spPr>
          <c:xVal>
            <c:numRef>
              <c:f>('detection Mar 14'!$BR$23:$BR$43,'detection Mar 14'!$BR$46:$BR$58)</c:f>
              <c:numCache>
                <c:formatCode>0.0000</c:formatCode>
                <c:ptCount val="34"/>
                <c:pt idx="0">
                  <c:v>9.4172911864210257E-2</c:v>
                </c:pt>
                <c:pt idx="1">
                  <c:v>0.1661823293897764</c:v>
                </c:pt>
                <c:pt idx="2">
                  <c:v>0.11462877287753323</c:v>
                </c:pt>
                <c:pt idx="3">
                  <c:v>0.15228375712362852</c:v>
                </c:pt>
                <c:pt idx="4">
                  <c:v>0.21852328663676657</c:v>
                </c:pt>
                <c:pt idx="5">
                  <c:v>0.25361766888569798</c:v>
                </c:pt>
                <c:pt idx="6">
                  <c:v>5.6373119010545703E-2</c:v>
                </c:pt>
                <c:pt idx="7">
                  <c:v>6.6815676631340595E-2</c:v>
                </c:pt>
                <c:pt idx="8">
                  <c:v>5.8581728377719348E-2</c:v>
                </c:pt>
                <c:pt idx="9">
                  <c:v>0.10874987326977262</c:v>
                </c:pt>
                <c:pt idx="10">
                  <c:v>0.14833639810998711</c:v>
                </c:pt>
                <c:pt idx="11">
                  <c:v>0.24311218052959396</c:v>
                </c:pt>
                <c:pt idx="12">
                  <c:v>0.16100578273346813</c:v>
                </c:pt>
                <c:pt idx="13">
                  <c:v>5.8782385759754953E-2</c:v>
                </c:pt>
                <c:pt idx="14">
                  <c:v>9.5517612038381369E-2</c:v>
                </c:pt>
                <c:pt idx="15">
                  <c:v>0</c:v>
                </c:pt>
                <c:pt idx="16">
                  <c:v>0.11797700268537473</c:v>
                </c:pt>
                <c:pt idx="17">
                  <c:v>8.83966382810287E-2</c:v>
                </c:pt>
                <c:pt idx="18">
                  <c:v>0.13818103735430015</c:v>
                </c:pt>
                <c:pt idx="19">
                  <c:v>0</c:v>
                </c:pt>
                <c:pt idx="20">
                  <c:v>0.11219893930621616</c:v>
                </c:pt>
                <c:pt idx="21">
                  <c:v>4.9005103969337348E-2</c:v>
                </c:pt>
                <c:pt idx="22">
                  <c:v>6.4341574275316893E-2</c:v>
                </c:pt>
                <c:pt idx="23">
                  <c:v>0.10509227008761539</c:v>
                </c:pt>
                <c:pt idx="24">
                  <c:v>9.1940301437816396E-2</c:v>
                </c:pt>
                <c:pt idx="25">
                  <c:v>0.13550220539017285</c:v>
                </c:pt>
                <c:pt idx="26">
                  <c:v>0.22332654446557226</c:v>
                </c:pt>
                <c:pt idx="27">
                  <c:v>0.23368086001393035</c:v>
                </c:pt>
                <c:pt idx="28">
                  <c:v>0.30421984529136165</c:v>
                </c:pt>
                <c:pt idx="29">
                  <c:v>0.32964655737592746</c:v>
                </c:pt>
                <c:pt idx="30">
                  <c:v>0.1346708034598724</c:v>
                </c:pt>
                <c:pt idx="31">
                  <c:v>0.14499643709710786</c:v>
                </c:pt>
                <c:pt idx="32">
                  <c:v>0.19061768489019365</c:v>
                </c:pt>
                <c:pt idx="33">
                  <c:v>0</c:v>
                </c:pt>
              </c:numCache>
            </c:numRef>
          </c:xVal>
          <c:yVal>
            <c:numRef>
              <c:f>('detection Mar 14'!$CQ$23:$CQ$43,'detection Mar 14'!$CQ$46:$CQ$58)</c:f>
              <c:numCache>
                <c:formatCode>#,##0</c:formatCode>
                <c:ptCount val="34"/>
                <c:pt idx="0">
                  <c:v>452869.64335886162</c:v>
                </c:pt>
                <c:pt idx="1">
                  <c:v>137034.95713427759</c:v>
                </c:pt>
                <c:pt idx="2">
                  <c:v>282859.7165392139</c:v>
                </c:pt>
                <c:pt idx="3">
                  <c:v>155321.30800146508</c:v>
                </c:pt>
                <c:pt idx="4">
                  <c:v>127068.88453071578</c:v>
                </c:pt>
                <c:pt idx="5">
                  <c:v>60507.100281682149</c:v>
                </c:pt>
                <c:pt idx="6">
                  <c:v>2937481.4932518853</c:v>
                </c:pt>
                <c:pt idx="7">
                  <c:v>1745791.0206573384</c:v>
                </c:pt>
                <c:pt idx="8">
                  <c:v>2263910.3036831087</c:v>
                </c:pt>
                <c:pt idx="9">
                  <c:v>642978.04662314302</c:v>
                </c:pt>
                <c:pt idx="10">
                  <c:v>169767.38076017168</c:v>
                </c:pt>
                <c:pt idx="11">
                  <c:v>47909.865296091331</c:v>
                </c:pt>
                <c:pt idx="12">
                  <c:v>298450.34254737827</c:v>
                </c:pt>
                <c:pt idx="13">
                  <c:v>3849371.5098156072</c:v>
                </c:pt>
                <c:pt idx="14">
                  <c:v>1404126.7174844565</c:v>
                </c:pt>
                <c:pt idx="15">
                  <c:v>0</c:v>
                </c:pt>
                <c:pt idx="16">
                  <c:v>761752.37302187143</c:v>
                </c:pt>
                <c:pt idx="17">
                  <c:v>2222786.3701048051</c:v>
                </c:pt>
                <c:pt idx="18">
                  <c:v>595344.25961719314</c:v>
                </c:pt>
                <c:pt idx="19">
                  <c:v>0</c:v>
                </c:pt>
                <c:pt idx="20">
                  <c:v>514458.94367002096</c:v>
                </c:pt>
                <c:pt idx="21">
                  <c:v>1981962.0122216782</c:v>
                </c:pt>
                <c:pt idx="22">
                  <c:v>2720047.2292008265</c:v>
                </c:pt>
                <c:pt idx="23">
                  <c:v>724528.28969155345</c:v>
                </c:pt>
                <c:pt idx="24">
                  <c:v>1702705.2348294987</c:v>
                </c:pt>
                <c:pt idx="25">
                  <c:v>492202.71006612439</c:v>
                </c:pt>
                <c:pt idx="26">
                  <c:v>65217.022272974784</c:v>
                </c:pt>
                <c:pt idx="27">
                  <c:v>62078.605534989758</c:v>
                </c:pt>
                <c:pt idx="28">
                  <c:v>29891.237442574671</c:v>
                </c:pt>
                <c:pt idx="29">
                  <c:v>27627.089342165982</c:v>
                </c:pt>
                <c:pt idx="30">
                  <c:v>66376.855538921358</c:v>
                </c:pt>
                <c:pt idx="31">
                  <c:v>62165.601125210393</c:v>
                </c:pt>
                <c:pt idx="32">
                  <c:v>114185.98029918059</c:v>
                </c:pt>
              </c:numCache>
            </c:numRef>
          </c:yVal>
          <c:smooth val="0"/>
        </c:ser>
        <c:ser>
          <c:idx val="2"/>
          <c:order val="2"/>
          <c:tx>
            <c:v>Pyrell</c:v>
          </c:tx>
          <c:spPr>
            <a:ln w="28575">
              <a:noFill/>
            </a:ln>
          </c:spPr>
          <c:xVal>
            <c:numRef>
              <c:f>'detection Mar 14'!$BR$85:$BR$104</c:f>
              <c:numCache>
                <c:formatCode>0.0000</c:formatCode>
                <c:ptCount val="20"/>
                <c:pt idx="0">
                  <c:v>0.2080442916652481</c:v>
                </c:pt>
                <c:pt idx="1">
                  <c:v>0.20703943977434275</c:v>
                </c:pt>
                <c:pt idx="2">
                  <c:v>0.35904274479868281</c:v>
                </c:pt>
                <c:pt idx="3">
                  <c:v>0.2538303437849373</c:v>
                </c:pt>
                <c:pt idx="4">
                  <c:v>0.45014457959499116</c:v>
                </c:pt>
                <c:pt idx="5">
                  <c:v>0.32117867003030603</c:v>
                </c:pt>
                <c:pt idx="6">
                  <c:v>0.1976149506837051</c:v>
                </c:pt>
                <c:pt idx="7">
                  <c:v>0.37899697072214944</c:v>
                </c:pt>
                <c:pt idx="8">
                  <c:v>0.35398790927609708</c:v>
                </c:pt>
                <c:pt idx="9">
                  <c:v>0.44481007167126968</c:v>
                </c:pt>
                <c:pt idx="10">
                  <c:v>0.23268245230988843</c:v>
                </c:pt>
                <c:pt idx="11">
                  <c:v>0.3547564468721438</c:v>
                </c:pt>
                <c:pt idx="12">
                  <c:v>0.2196149542448691</c:v>
                </c:pt>
                <c:pt idx="13">
                  <c:v>0.13997777282810692</c:v>
                </c:pt>
                <c:pt idx="14">
                  <c:v>0.35984902255734624</c:v>
                </c:pt>
                <c:pt idx="15">
                  <c:v>0.24111410344504206</c:v>
                </c:pt>
                <c:pt idx="16">
                  <c:v>0.34921039879071691</c:v>
                </c:pt>
                <c:pt idx="17">
                  <c:v>0.25939201873064038</c:v>
                </c:pt>
                <c:pt idx="18">
                  <c:v>0.28206729025724481</c:v>
                </c:pt>
                <c:pt idx="19">
                  <c:v>0.39088623557228447</c:v>
                </c:pt>
              </c:numCache>
            </c:numRef>
          </c:xVal>
          <c:yVal>
            <c:numRef>
              <c:f>'detection Mar 14'!$CQ$85:$CQ$104</c:f>
              <c:numCache>
                <c:formatCode>#,##0</c:formatCode>
                <c:ptCount val="20"/>
                <c:pt idx="0">
                  <c:v>57418.719556576252</c:v>
                </c:pt>
                <c:pt idx="1">
                  <c:v>63586.22254232363</c:v>
                </c:pt>
                <c:pt idx="2">
                  <c:v>24360.22870951641</c:v>
                </c:pt>
                <c:pt idx="3">
                  <c:v>43430.619880434424</c:v>
                </c:pt>
                <c:pt idx="4">
                  <c:v>16363.018206236015</c:v>
                </c:pt>
                <c:pt idx="5">
                  <c:v>46764.43882312475</c:v>
                </c:pt>
                <c:pt idx="6">
                  <c:v>85574.447517406268</c:v>
                </c:pt>
                <c:pt idx="7">
                  <c:v>28427.681306818606</c:v>
                </c:pt>
                <c:pt idx="8">
                  <c:v>28038.064650784781</c:v>
                </c:pt>
                <c:pt idx="9">
                  <c:v>14382.033146180549</c:v>
                </c:pt>
                <c:pt idx="10">
                  <c:v>54448.482401022273</c:v>
                </c:pt>
                <c:pt idx="11">
                  <c:v>25234.124879310559</c:v>
                </c:pt>
                <c:pt idx="12">
                  <c:v>51156.156885461409</c:v>
                </c:pt>
                <c:pt idx="13">
                  <c:v>11998.905229750215</c:v>
                </c:pt>
                <c:pt idx="14">
                  <c:v>6371.4249190514565</c:v>
                </c:pt>
                <c:pt idx="15">
                  <c:v>5058.412992971038</c:v>
                </c:pt>
                <c:pt idx="16">
                  <c:v>4574.3426244136499</c:v>
                </c:pt>
                <c:pt idx="17">
                  <c:v>4866.2330978399177</c:v>
                </c:pt>
                <c:pt idx="18">
                  <c:v>4702.1869277304022</c:v>
                </c:pt>
                <c:pt idx="19">
                  <c:v>13903.783137480728</c:v>
                </c:pt>
              </c:numCache>
            </c:numRef>
          </c:yVal>
          <c:smooth val="0"/>
        </c:ser>
        <c:ser>
          <c:idx val="3"/>
          <c:order val="3"/>
          <c:tx>
            <c:v>Silicone</c:v>
          </c:tx>
          <c:spPr>
            <a:ln w="28575">
              <a:noFill/>
            </a:ln>
          </c:spPr>
          <c:xVal>
            <c:numRef>
              <c:f>'detection Mar 14'!$BR$105:$BR$133</c:f>
              <c:numCache>
                <c:formatCode>0.0000</c:formatCode>
                <c:ptCount val="29"/>
                <c:pt idx="0">
                  <c:v>0.32595928472085983</c:v>
                </c:pt>
                <c:pt idx="1">
                  <c:v>0.2267233068714381</c:v>
                </c:pt>
                <c:pt idx="2">
                  <c:v>0.37246136490403414</c:v>
                </c:pt>
                <c:pt idx="3">
                  <c:v>0.20547096060057599</c:v>
                </c:pt>
                <c:pt idx="4">
                  <c:v>0.18564470202739639</c:v>
                </c:pt>
                <c:pt idx="5">
                  <c:v>0.20776147068589287</c:v>
                </c:pt>
                <c:pt idx="6">
                  <c:v>0.27610024306330005</c:v>
                </c:pt>
                <c:pt idx="7">
                  <c:v>0.24387035702532131</c:v>
                </c:pt>
                <c:pt idx="8">
                  <c:v>0.25033936032853354</c:v>
                </c:pt>
                <c:pt idx="9">
                  <c:v>0.19225459171796622</c:v>
                </c:pt>
                <c:pt idx="10">
                  <c:v>0.3380752866414779</c:v>
                </c:pt>
                <c:pt idx="11">
                  <c:v>0.24064095529695867</c:v>
                </c:pt>
                <c:pt idx="12">
                  <c:v>0.46768580414007993</c:v>
                </c:pt>
                <c:pt idx="13">
                  <c:v>0.19513944234574185</c:v>
                </c:pt>
                <c:pt idx="14">
                  <c:v>0.46210291491123606</c:v>
                </c:pt>
                <c:pt idx="15">
                  <c:v>0.24249019691958648</c:v>
                </c:pt>
                <c:pt idx="16">
                  <c:v>0.45471849501032435</c:v>
                </c:pt>
                <c:pt idx="17">
                  <c:v>0.38503352082694281</c:v>
                </c:pt>
                <c:pt idx="18">
                  <c:v>0.18227320062546948</c:v>
                </c:pt>
                <c:pt idx="19">
                  <c:v>0.24490687440172548</c:v>
                </c:pt>
                <c:pt idx="20">
                  <c:v>0.40730436810302983</c:v>
                </c:pt>
                <c:pt idx="21">
                  <c:v>0.18598777657726576</c:v>
                </c:pt>
                <c:pt idx="22">
                  <c:v>0.42214683724720298</c:v>
                </c:pt>
                <c:pt idx="23">
                  <c:v>0.53280842464133693</c:v>
                </c:pt>
                <c:pt idx="24">
                  <c:v>0.38960521311196605</c:v>
                </c:pt>
                <c:pt idx="25">
                  <c:v>0.44340822903935495</c:v>
                </c:pt>
                <c:pt idx="26">
                  <c:v>0.93988674067582656</c:v>
                </c:pt>
                <c:pt idx="27">
                  <c:v>1.1026381309223143</c:v>
                </c:pt>
                <c:pt idx="28">
                  <c:v>0.25698065436822065</c:v>
                </c:pt>
              </c:numCache>
            </c:numRef>
          </c:xVal>
          <c:yVal>
            <c:numRef>
              <c:f>'detection Mar 14'!$CQ$105:$CQ$133</c:f>
              <c:numCache>
                <c:formatCode>#,##0</c:formatCode>
                <c:ptCount val="29"/>
                <c:pt idx="0">
                  <c:v>19161.221250004317</c:v>
                </c:pt>
                <c:pt idx="1">
                  <c:v>31097.139258700259</c:v>
                </c:pt>
                <c:pt idx="2">
                  <c:v>17693.853218972719</c:v>
                </c:pt>
                <c:pt idx="3">
                  <c:v>43023.326137457538</c:v>
                </c:pt>
                <c:pt idx="4">
                  <c:v>51773.042828140919</c:v>
                </c:pt>
                <c:pt idx="5">
                  <c:v>59187.425747917383</c:v>
                </c:pt>
                <c:pt idx="6">
                  <c:v>35906.516714148987</c:v>
                </c:pt>
                <c:pt idx="7">
                  <c:v>46526.697115747971</c:v>
                </c:pt>
                <c:pt idx="8">
                  <c:v>25871.85942401968</c:v>
                </c:pt>
                <c:pt idx="9">
                  <c:v>45016.895546518732</c:v>
                </c:pt>
                <c:pt idx="10">
                  <c:v>18271.720151810925</c:v>
                </c:pt>
                <c:pt idx="11">
                  <c:v>28007.345257865116</c:v>
                </c:pt>
                <c:pt idx="12">
                  <c:v>10121.877130534798</c:v>
                </c:pt>
                <c:pt idx="13">
                  <c:v>43079.025215577545</c:v>
                </c:pt>
                <c:pt idx="14">
                  <c:v>12083.498064148722</c:v>
                </c:pt>
                <c:pt idx="15">
                  <c:v>25054.197570000077</c:v>
                </c:pt>
                <c:pt idx="16">
                  <c:v>9496.1349760489557</c:v>
                </c:pt>
                <c:pt idx="17">
                  <c:v>14244.895868213514</c:v>
                </c:pt>
                <c:pt idx="18">
                  <c:v>57623.189119562106</c:v>
                </c:pt>
                <c:pt idx="19">
                  <c:v>28745.292544039748</c:v>
                </c:pt>
                <c:pt idx="20">
                  <c:v>13349.279175550249</c:v>
                </c:pt>
                <c:pt idx="21">
                  <c:v>40622.46983541036</c:v>
                </c:pt>
                <c:pt idx="22">
                  <c:v>9004.3937213438385</c:v>
                </c:pt>
                <c:pt idx="23">
                  <c:v>7257.4759532452581</c:v>
                </c:pt>
                <c:pt idx="24">
                  <c:v>6021.5140348416371</c:v>
                </c:pt>
                <c:pt idx="25">
                  <c:v>6303.7330560204546</c:v>
                </c:pt>
                <c:pt idx="26">
                  <c:v>2355.2939269241747</c:v>
                </c:pt>
                <c:pt idx="27">
                  <c:v>2448.2072292829639</c:v>
                </c:pt>
                <c:pt idx="28">
                  <c:v>26426.002756755373</c:v>
                </c:pt>
              </c:numCache>
            </c:numRef>
          </c:yVal>
          <c:smooth val="0"/>
        </c:ser>
        <c:ser>
          <c:idx val="4"/>
          <c:order val="4"/>
          <c:tx>
            <c:v>Teflon</c:v>
          </c:tx>
          <c:spPr>
            <a:ln w="28575">
              <a:noFill/>
            </a:ln>
          </c:spPr>
          <c:xVal>
            <c:numRef>
              <c:f>'detection Mar 14'!$BR$134:$BR$156</c:f>
              <c:numCache>
                <c:formatCode>0.0000</c:formatCode>
                <c:ptCount val="23"/>
                <c:pt idx="0">
                  <c:v>0.13371556018952235</c:v>
                </c:pt>
                <c:pt idx="1">
                  <c:v>0.18683766619447323</c:v>
                </c:pt>
                <c:pt idx="2">
                  <c:v>0.24924957168477233</c:v>
                </c:pt>
                <c:pt idx="3">
                  <c:v>0.15206897674845057</c:v>
                </c:pt>
                <c:pt idx="4">
                  <c:v>0.17780543707723964</c:v>
                </c:pt>
                <c:pt idx="5">
                  <c:v>0.18204359333877107</c:v>
                </c:pt>
                <c:pt idx="6">
                  <c:v>0.14808630459171615</c:v>
                </c:pt>
                <c:pt idx="7">
                  <c:v>0.13183675328073566</c:v>
                </c:pt>
                <c:pt idx="8">
                  <c:v>5.3128267816860503E-2</c:v>
                </c:pt>
                <c:pt idx="9">
                  <c:v>0.10459065809534994</c:v>
                </c:pt>
                <c:pt idx="10">
                  <c:v>0.47310143830376716</c:v>
                </c:pt>
                <c:pt idx="11">
                  <c:v>0.16283968830998286</c:v>
                </c:pt>
                <c:pt idx="12">
                  <c:v>0.26669327915563062</c:v>
                </c:pt>
                <c:pt idx="13">
                  <c:v>0.20838028193207944</c:v>
                </c:pt>
                <c:pt idx="14">
                  <c:v>0.38498978203935447</c:v>
                </c:pt>
                <c:pt idx="15">
                  <c:v>0.13990121268770589</c:v>
                </c:pt>
                <c:pt idx="16">
                  <c:v>0.3369907290446838</c:v>
                </c:pt>
                <c:pt idx="17">
                  <c:v>5.5088676664496919E-2</c:v>
                </c:pt>
                <c:pt idx="18">
                  <c:v>0.19688438149356463</c:v>
                </c:pt>
                <c:pt idx="19">
                  <c:v>0.23003613929149694</c:v>
                </c:pt>
                <c:pt idx="20">
                  <c:v>0.17240307407480779</c:v>
                </c:pt>
                <c:pt idx="21">
                  <c:v>0.16216018245628583</c:v>
                </c:pt>
                <c:pt idx="22">
                  <c:v>0.27528882175166719</c:v>
                </c:pt>
              </c:numCache>
            </c:numRef>
          </c:xVal>
          <c:yVal>
            <c:numRef>
              <c:f>'detection Mar 14'!$CQ$134:$CQ$156</c:f>
              <c:numCache>
                <c:formatCode>#,##0</c:formatCode>
                <c:ptCount val="23"/>
                <c:pt idx="0">
                  <c:v>63604.213544866157</c:v>
                </c:pt>
                <c:pt idx="1">
                  <c:v>211223.76871299098</c:v>
                </c:pt>
                <c:pt idx="2">
                  <c:v>91999.049308713875</c:v>
                </c:pt>
                <c:pt idx="3">
                  <c:v>199173.32317044091</c:v>
                </c:pt>
                <c:pt idx="4">
                  <c:v>29617.728783909359</c:v>
                </c:pt>
                <c:pt idx="5">
                  <c:v>25525.863458826698</c:v>
                </c:pt>
                <c:pt idx="6">
                  <c:v>107271.14639702898</c:v>
                </c:pt>
                <c:pt idx="7">
                  <c:v>276350.77725638764</c:v>
                </c:pt>
                <c:pt idx="8">
                  <c:v>521239.5368849911</c:v>
                </c:pt>
                <c:pt idx="9">
                  <c:v>138833.76693179621</c:v>
                </c:pt>
                <c:pt idx="10">
                  <c:v>19603.530140760347</c:v>
                </c:pt>
                <c:pt idx="11">
                  <c:v>241129.41487746596</c:v>
                </c:pt>
                <c:pt idx="12">
                  <c:v>95207.581215117913</c:v>
                </c:pt>
                <c:pt idx="13">
                  <c:v>109346.07647327983</c:v>
                </c:pt>
                <c:pt idx="14">
                  <c:v>41188.813998560436</c:v>
                </c:pt>
                <c:pt idx="15">
                  <c:v>183691.48984426158</c:v>
                </c:pt>
                <c:pt idx="16">
                  <c:v>50633.023800500829</c:v>
                </c:pt>
                <c:pt idx="17">
                  <c:v>501043.85288034199</c:v>
                </c:pt>
                <c:pt idx="18">
                  <c:v>78703.115354517402</c:v>
                </c:pt>
                <c:pt idx="19">
                  <c:v>58597.803446218808</c:v>
                </c:pt>
                <c:pt idx="20">
                  <c:v>60721.803062169005</c:v>
                </c:pt>
                <c:pt idx="21">
                  <c:v>51047.892539189648</c:v>
                </c:pt>
                <c:pt idx="22">
                  <c:v>37088.436149372668</c:v>
                </c:pt>
              </c:numCache>
            </c:numRef>
          </c:yVal>
          <c:smooth val="0"/>
        </c:ser>
        <c:ser>
          <c:idx val="0"/>
          <c:order val="0"/>
          <c:tx>
            <c:v>Lampwick</c:v>
          </c:tx>
          <c:spPr>
            <a:ln w="28575">
              <a:noFill/>
            </a:ln>
          </c:spPr>
          <c:xVal>
            <c:numRef>
              <c:f>'detection Mar 14'!$BR$59:$BR$84</c:f>
              <c:numCache>
                <c:formatCode>0.0000</c:formatCode>
                <c:ptCount val="26"/>
                <c:pt idx="0">
                  <c:v>0.14857509108232342</c:v>
                </c:pt>
                <c:pt idx="1">
                  <c:v>0.20360167711257149</c:v>
                </c:pt>
                <c:pt idx="2">
                  <c:v>0.27572006122365567</c:v>
                </c:pt>
                <c:pt idx="3">
                  <c:v>0.16360200134045599</c:v>
                </c:pt>
                <c:pt idx="4">
                  <c:v>0.26798625255286757</c:v>
                </c:pt>
                <c:pt idx="5">
                  <c:v>0.34470125820028336</c:v>
                </c:pt>
                <c:pt idx="6">
                  <c:v>0.14936620957955926</c:v>
                </c:pt>
                <c:pt idx="7">
                  <c:v>0.10962569424235284</c:v>
                </c:pt>
                <c:pt idx="8">
                  <c:v>0.11626086070116975</c:v>
                </c:pt>
                <c:pt idx="9">
                  <c:v>0.14894929432553272</c:v>
                </c:pt>
                <c:pt idx="10">
                  <c:v>8.5228706856480888E-2</c:v>
                </c:pt>
                <c:pt idx="11">
                  <c:v>0.23004498116474259</c:v>
                </c:pt>
                <c:pt idx="12">
                  <c:v>0.12988195937811292</c:v>
                </c:pt>
                <c:pt idx="13">
                  <c:v>0.22351514410596268</c:v>
                </c:pt>
                <c:pt idx="14">
                  <c:v>0.12429628628849503</c:v>
                </c:pt>
                <c:pt idx="15">
                  <c:v>0.25394710707642226</c:v>
                </c:pt>
                <c:pt idx="16">
                  <c:v>0.13891501803978532</c:v>
                </c:pt>
                <c:pt idx="17">
                  <c:v>0.2301097131615957</c:v>
                </c:pt>
                <c:pt idx="18">
                  <c:v>0.12574795390624272</c:v>
                </c:pt>
                <c:pt idx="19">
                  <c:v>0.18473786561871428</c:v>
                </c:pt>
                <c:pt idx="20">
                  <c:v>0.23695342235404995</c:v>
                </c:pt>
                <c:pt idx="21">
                  <c:v>0.16828736979682504</c:v>
                </c:pt>
                <c:pt idx="22">
                  <c:v>0.18575397529201682</c:v>
                </c:pt>
                <c:pt idx="23">
                  <c:v>0.44239239119644658</c:v>
                </c:pt>
                <c:pt idx="24">
                  <c:v>0.40280519196713138</c:v>
                </c:pt>
                <c:pt idx="25">
                  <c:v>0.29459322042440694</c:v>
                </c:pt>
              </c:numCache>
            </c:numRef>
          </c:xVal>
          <c:yVal>
            <c:numRef>
              <c:f>'detection Mar 14'!$CQ$59:$CQ$84</c:f>
              <c:numCache>
                <c:formatCode>#,##0</c:formatCode>
                <c:ptCount val="26"/>
                <c:pt idx="1">
                  <c:v>128287.05098104676</c:v>
                </c:pt>
                <c:pt idx="2">
                  <c:v>60996.018460619489</c:v>
                </c:pt>
                <c:pt idx="3">
                  <c:v>128077.76708550123</c:v>
                </c:pt>
                <c:pt idx="4">
                  <c:v>87162.386716373308</c:v>
                </c:pt>
                <c:pt idx="5">
                  <c:v>33668.59486732458</c:v>
                </c:pt>
                <c:pt idx="6">
                  <c:v>163191.84052688503</c:v>
                </c:pt>
                <c:pt idx="7">
                  <c:v>237189.72008872032</c:v>
                </c:pt>
                <c:pt idx="8">
                  <c:v>184177.31702995079</c:v>
                </c:pt>
                <c:pt idx="9">
                  <c:v>116060.66613919873</c:v>
                </c:pt>
                <c:pt idx="10">
                  <c:v>433235.89475615142</c:v>
                </c:pt>
                <c:pt idx="11">
                  <c:v>71227.052559705175</c:v>
                </c:pt>
                <c:pt idx="12">
                  <c:v>206246.89882632403</c:v>
                </c:pt>
                <c:pt idx="13">
                  <c:v>85290.67850107119</c:v>
                </c:pt>
                <c:pt idx="14">
                  <c:v>157510.64806939662</c:v>
                </c:pt>
                <c:pt idx="15">
                  <c:v>53800.001000244119</c:v>
                </c:pt>
                <c:pt idx="16">
                  <c:v>157043.13946023703</c:v>
                </c:pt>
                <c:pt idx="17">
                  <c:v>66729.233936412755</c:v>
                </c:pt>
                <c:pt idx="18">
                  <c:v>240130.83179995007</c:v>
                </c:pt>
                <c:pt idx="19">
                  <c:v>51542.953368539485</c:v>
                </c:pt>
                <c:pt idx="20">
                  <c:v>41524.072943152874</c:v>
                </c:pt>
                <c:pt idx="21">
                  <c:v>58381.117896419622</c:v>
                </c:pt>
                <c:pt idx="22">
                  <c:v>47715.537577363939</c:v>
                </c:pt>
                <c:pt idx="23">
                  <c:v>17725.453048035524</c:v>
                </c:pt>
                <c:pt idx="24">
                  <c:v>17977.027206704894</c:v>
                </c:pt>
                <c:pt idx="25">
                  <c:v>34605.503025380924</c:v>
                </c:pt>
              </c:numCache>
            </c:numRef>
          </c:yVal>
          <c:smooth val="0"/>
        </c:ser>
        <c:dLbls>
          <c:showLegendKey val="0"/>
          <c:showVal val="0"/>
          <c:showCatName val="0"/>
          <c:showSerName val="0"/>
          <c:showPercent val="0"/>
          <c:showBubbleSize val="0"/>
        </c:dLbls>
        <c:axId val="353880704"/>
        <c:axId val="322568960"/>
      </c:scatterChart>
      <c:valAx>
        <c:axId val="353880704"/>
        <c:scaling>
          <c:orientation val="minMax"/>
        </c:scaling>
        <c:delete val="0"/>
        <c:axPos val="b"/>
        <c:title>
          <c:tx>
            <c:rich>
              <a:bodyPr/>
              <a:lstStyle/>
              <a:p>
                <a:pPr>
                  <a:defRPr/>
                </a:pPr>
                <a:r>
                  <a:rPr lang="en-US" sz="1600" b="1"/>
                  <a:t>AMD</a:t>
                </a:r>
              </a:p>
            </c:rich>
          </c:tx>
          <c:overlay val="0"/>
        </c:title>
        <c:numFmt formatCode="0.0000" sourceLinked="1"/>
        <c:majorTickMark val="out"/>
        <c:minorTickMark val="none"/>
        <c:tickLblPos val="nextTo"/>
        <c:crossAx val="322568960"/>
        <c:crosses val="autoZero"/>
        <c:crossBetween val="midCat"/>
      </c:valAx>
      <c:valAx>
        <c:axId val="322568960"/>
        <c:scaling>
          <c:orientation val="minMax"/>
        </c:scaling>
        <c:delete val="0"/>
        <c:axPos val="l"/>
        <c:majorGridlines/>
        <c:title>
          <c:tx>
            <c:rich>
              <a:bodyPr rot="-5400000" vert="horz"/>
              <a:lstStyle/>
              <a:p>
                <a:pPr>
                  <a:defRPr/>
                </a:pPr>
                <a:r>
                  <a:rPr lang="en-US" sz="1800"/>
                  <a:t>Number</a:t>
                </a:r>
                <a:r>
                  <a:rPr lang="en-US" sz="1800" baseline="0"/>
                  <a:t> count</a:t>
                </a:r>
                <a:r>
                  <a:rPr lang="en-US" sz="1800"/>
                  <a:t> </a:t>
                </a:r>
              </a:p>
            </c:rich>
          </c:tx>
          <c:overlay val="0"/>
        </c:title>
        <c:numFmt formatCode="#,##0" sourceLinked="1"/>
        <c:majorTickMark val="out"/>
        <c:minorTickMark val="none"/>
        <c:tickLblPos val="nextTo"/>
        <c:crossAx val="353880704"/>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3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Pyrell and SIlicone Number to produce mass </a:t>
            </a:r>
          </a:p>
          <a:p>
            <a:pPr>
              <a:defRPr/>
            </a:pPr>
            <a:r>
              <a:rPr lang="en-US" baseline="0"/>
              <a:t> alarm</a:t>
            </a:r>
          </a:p>
          <a:p>
            <a:pPr>
              <a:defRPr/>
            </a:pPr>
            <a:endParaRPr lang="en-US"/>
          </a:p>
        </c:rich>
      </c:tx>
      <c:layout>
        <c:manualLayout>
          <c:xMode val="edge"/>
          <c:yMode val="edge"/>
          <c:x val="0.23177934028373018"/>
          <c:y val="1.9502218907066795E-2"/>
        </c:manualLayout>
      </c:layout>
      <c:overlay val="0"/>
    </c:title>
    <c:autoTitleDeleted val="0"/>
    <c:plotArea>
      <c:layout/>
      <c:scatterChart>
        <c:scatterStyle val="lineMarker"/>
        <c:varyColors val="0"/>
        <c:ser>
          <c:idx val="2"/>
          <c:order val="0"/>
          <c:tx>
            <c:v>Pyrell</c:v>
          </c:tx>
          <c:spPr>
            <a:ln w="28575">
              <a:noFill/>
            </a:ln>
          </c:spPr>
          <c:xVal>
            <c:numRef>
              <c:f>'detection Mar 14'!$BR$85:$BR$104</c:f>
              <c:numCache>
                <c:formatCode>0.0000</c:formatCode>
                <c:ptCount val="20"/>
                <c:pt idx="0">
                  <c:v>0.2080442916652481</c:v>
                </c:pt>
                <c:pt idx="1">
                  <c:v>0.20703943977434275</c:v>
                </c:pt>
                <c:pt idx="2">
                  <c:v>0.35904274479868281</c:v>
                </c:pt>
                <c:pt idx="3">
                  <c:v>0.2538303437849373</c:v>
                </c:pt>
                <c:pt idx="4">
                  <c:v>0.45014457959499116</c:v>
                </c:pt>
                <c:pt idx="5">
                  <c:v>0.32117867003030603</c:v>
                </c:pt>
                <c:pt idx="6">
                  <c:v>0.1976149506837051</c:v>
                </c:pt>
                <c:pt idx="7">
                  <c:v>0.37899697072214944</c:v>
                </c:pt>
                <c:pt idx="8">
                  <c:v>0.35398790927609708</c:v>
                </c:pt>
                <c:pt idx="9">
                  <c:v>0.44481007167126968</c:v>
                </c:pt>
                <c:pt idx="10">
                  <c:v>0.23268245230988843</c:v>
                </c:pt>
                <c:pt idx="11">
                  <c:v>0.3547564468721438</c:v>
                </c:pt>
                <c:pt idx="12">
                  <c:v>0.2196149542448691</c:v>
                </c:pt>
                <c:pt idx="13">
                  <c:v>0.13997777282810692</c:v>
                </c:pt>
                <c:pt idx="14">
                  <c:v>0.35984902255734624</c:v>
                </c:pt>
                <c:pt idx="15">
                  <c:v>0.24111410344504206</c:v>
                </c:pt>
                <c:pt idx="16">
                  <c:v>0.34921039879071691</c:v>
                </c:pt>
                <c:pt idx="17">
                  <c:v>0.25939201873064038</c:v>
                </c:pt>
                <c:pt idx="18">
                  <c:v>0.28206729025724481</c:v>
                </c:pt>
                <c:pt idx="19">
                  <c:v>0.39088623557228447</c:v>
                </c:pt>
              </c:numCache>
            </c:numRef>
          </c:xVal>
          <c:yVal>
            <c:numRef>
              <c:f>'detection Mar 14'!$CQ$85:$CQ$104</c:f>
              <c:numCache>
                <c:formatCode>#,##0</c:formatCode>
                <c:ptCount val="20"/>
                <c:pt idx="0">
                  <c:v>57418.719556576252</c:v>
                </c:pt>
                <c:pt idx="1">
                  <c:v>63586.22254232363</c:v>
                </c:pt>
                <c:pt idx="2">
                  <c:v>24360.22870951641</c:v>
                </c:pt>
                <c:pt idx="3">
                  <c:v>43430.619880434424</c:v>
                </c:pt>
                <c:pt idx="4">
                  <c:v>16363.018206236015</c:v>
                </c:pt>
                <c:pt idx="5">
                  <c:v>46764.43882312475</c:v>
                </c:pt>
                <c:pt idx="6">
                  <c:v>85574.447517406268</c:v>
                </c:pt>
                <c:pt idx="7">
                  <c:v>28427.681306818606</c:v>
                </c:pt>
                <c:pt idx="8">
                  <c:v>28038.064650784781</c:v>
                </c:pt>
                <c:pt idx="9">
                  <c:v>14382.033146180549</c:v>
                </c:pt>
                <c:pt idx="10">
                  <c:v>54448.482401022273</c:v>
                </c:pt>
                <c:pt idx="11">
                  <c:v>25234.124879310559</c:v>
                </c:pt>
                <c:pt idx="12">
                  <c:v>51156.156885461409</c:v>
                </c:pt>
                <c:pt idx="13">
                  <c:v>11998.905229750215</c:v>
                </c:pt>
                <c:pt idx="14">
                  <c:v>6371.4249190514565</c:v>
                </c:pt>
                <c:pt idx="15">
                  <c:v>5058.412992971038</c:v>
                </c:pt>
                <c:pt idx="16">
                  <c:v>4574.3426244136499</c:v>
                </c:pt>
                <c:pt idx="17">
                  <c:v>4866.2330978399177</c:v>
                </c:pt>
                <c:pt idx="18">
                  <c:v>4702.1869277304022</c:v>
                </c:pt>
                <c:pt idx="19">
                  <c:v>13903.783137480728</c:v>
                </c:pt>
              </c:numCache>
            </c:numRef>
          </c:yVal>
          <c:smooth val="0"/>
        </c:ser>
        <c:ser>
          <c:idx val="3"/>
          <c:order val="1"/>
          <c:tx>
            <c:v>Silicone</c:v>
          </c:tx>
          <c:spPr>
            <a:ln w="28575">
              <a:noFill/>
            </a:ln>
          </c:spPr>
          <c:xVal>
            <c:numRef>
              <c:f>'detection Mar 14'!$BR$105:$BR$133</c:f>
              <c:numCache>
                <c:formatCode>0.0000</c:formatCode>
                <c:ptCount val="29"/>
                <c:pt idx="0">
                  <c:v>0.32595928472085983</c:v>
                </c:pt>
                <c:pt idx="1">
                  <c:v>0.2267233068714381</c:v>
                </c:pt>
                <c:pt idx="2">
                  <c:v>0.37246136490403414</c:v>
                </c:pt>
                <c:pt idx="3">
                  <c:v>0.20547096060057599</c:v>
                </c:pt>
                <c:pt idx="4">
                  <c:v>0.18564470202739639</c:v>
                </c:pt>
                <c:pt idx="5">
                  <c:v>0.20776147068589287</c:v>
                </c:pt>
                <c:pt idx="6">
                  <c:v>0.27610024306330005</c:v>
                </c:pt>
                <c:pt idx="7">
                  <c:v>0.24387035702532131</c:v>
                </c:pt>
                <c:pt idx="8">
                  <c:v>0.25033936032853354</c:v>
                </c:pt>
                <c:pt idx="9">
                  <c:v>0.19225459171796622</c:v>
                </c:pt>
                <c:pt idx="10">
                  <c:v>0.3380752866414779</c:v>
                </c:pt>
                <c:pt idx="11">
                  <c:v>0.24064095529695867</c:v>
                </c:pt>
                <c:pt idx="12">
                  <c:v>0.46768580414007993</c:v>
                </c:pt>
                <c:pt idx="13">
                  <c:v>0.19513944234574185</c:v>
                </c:pt>
                <c:pt idx="14">
                  <c:v>0.46210291491123606</c:v>
                </c:pt>
                <c:pt idx="15">
                  <c:v>0.24249019691958648</c:v>
                </c:pt>
                <c:pt idx="16">
                  <c:v>0.45471849501032435</c:v>
                </c:pt>
                <c:pt idx="17">
                  <c:v>0.38503352082694281</c:v>
                </c:pt>
                <c:pt idx="18">
                  <c:v>0.18227320062546948</c:v>
                </c:pt>
                <c:pt idx="19">
                  <c:v>0.24490687440172548</c:v>
                </c:pt>
                <c:pt idx="20">
                  <c:v>0.40730436810302983</c:v>
                </c:pt>
                <c:pt idx="21">
                  <c:v>0.18598777657726576</c:v>
                </c:pt>
                <c:pt idx="22">
                  <c:v>0.42214683724720298</c:v>
                </c:pt>
                <c:pt idx="23">
                  <c:v>0.53280842464133693</c:v>
                </c:pt>
                <c:pt idx="24">
                  <c:v>0.38960521311196605</c:v>
                </c:pt>
                <c:pt idx="25">
                  <c:v>0.44340822903935495</c:v>
                </c:pt>
                <c:pt idx="26">
                  <c:v>0.93988674067582656</c:v>
                </c:pt>
                <c:pt idx="27">
                  <c:v>1.1026381309223143</c:v>
                </c:pt>
                <c:pt idx="28">
                  <c:v>0.25698065436822065</c:v>
                </c:pt>
              </c:numCache>
            </c:numRef>
          </c:xVal>
          <c:yVal>
            <c:numRef>
              <c:f>'detection Mar 14'!$CQ$105:$CQ$133</c:f>
              <c:numCache>
                <c:formatCode>#,##0</c:formatCode>
                <c:ptCount val="29"/>
                <c:pt idx="0">
                  <c:v>19161.221250004317</c:v>
                </c:pt>
                <c:pt idx="1">
                  <c:v>31097.139258700259</c:v>
                </c:pt>
                <c:pt idx="2">
                  <c:v>17693.853218972719</c:v>
                </c:pt>
                <c:pt idx="3">
                  <c:v>43023.326137457538</c:v>
                </c:pt>
                <c:pt idx="4">
                  <c:v>51773.042828140919</c:v>
                </c:pt>
                <c:pt idx="5">
                  <c:v>59187.425747917383</c:v>
                </c:pt>
                <c:pt idx="6">
                  <c:v>35906.516714148987</c:v>
                </c:pt>
                <c:pt idx="7">
                  <c:v>46526.697115747971</c:v>
                </c:pt>
                <c:pt idx="8">
                  <c:v>25871.85942401968</c:v>
                </c:pt>
                <c:pt idx="9">
                  <c:v>45016.895546518732</c:v>
                </c:pt>
                <c:pt idx="10">
                  <c:v>18271.720151810925</c:v>
                </c:pt>
                <c:pt idx="11">
                  <c:v>28007.345257865116</c:v>
                </c:pt>
                <c:pt idx="12">
                  <c:v>10121.877130534798</c:v>
                </c:pt>
                <c:pt idx="13">
                  <c:v>43079.025215577545</c:v>
                </c:pt>
                <c:pt idx="14">
                  <c:v>12083.498064148722</c:v>
                </c:pt>
                <c:pt idx="15">
                  <c:v>25054.197570000077</c:v>
                </c:pt>
                <c:pt idx="16">
                  <c:v>9496.1349760489557</c:v>
                </c:pt>
                <c:pt idx="17">
                  <c:v>14244.895868213514</c:v>
                </c:pt>
                <c:pt idx="18">
                  <c:v>57623.189119562106</c:v>
                </c:pt>
                <c:pt idx="19">
                  <c:v>28745.292544039748</c:v>
                </c:pt>
                <c:pt idx="20">
                  <c:v>13349.279175550249</c:v>
                </c:pt>
                <c:pt idx="21">
                  <c:v>40622.46983541036</c:v>
                </c:pt>
                <c:pt idx="22">
                  <c:v>9004.3937213438385</c:v>
                </c:pt>
                <c:pt idx="23">
                  <c:v>7257.4759532452581</c:v>
                </c:pt>
                <c:pt idx="24">
                  <c:v>6021.5140348416371</c:v>
                </c:pt>
                <c:pt idx="25">
                  <c:v>6303.7330560204546</c:v>
                </c:pt>
                <c:pt idx="26">
                  <c:v>2355.2939269241747</c:v>
                </c:pt>
                <c:pt idx="27">
                  <c:v>2448.2072292829639</c:v>
                </c:pt>
                <c:pt idx="28">
                  <c:v>26426.002756755373</c:v>
                </c:pt>
              </c:numCache>
            </c:numRef>
          </c:yVal>
          <c:smooth val="0"/>
        </c:ser>
        <c:dLbls>
          <c:showLegendKey val="0"/>
          <c:showVal val="0"/>
          <c:showCatName val="0"/>
          <c:showSerName val="0"/>
          <c:showPercent val="0"/>
          <c:showBubbleSize val="0"/>
        </c:dLbls>
        <c:axId val="322606208"/>
        <c:axId val="322608128"/>
      </c:scatterChart>
      <c:valAx>
        <c:axId val="322606208"/>
        <c:scaling>
          <c:orientation val="minMax"/>
        </c:scaling>
        <c:delete val="0"/>
        <c:axPos val="b"/>
        <c:title>
          <c:tx>
            <c:rich>
              <a:bodyPr/>
              <a:lstStyle/>
              <a:p>
                <a:pPr>
                  <a:defRPr/>
                </a:pPr>
                <a:r>
                  <a:rPr lang="en-US"/>
                  <a:t>AMD micro meters</a:t>
                </a:r>
              </a:p>
            </c:rich>
          </c:tx>
          <c:overlay val="0"/>
        </c:title>
        <c:numFmt formatCode="0.0000" sourceLinked="1"/>
        <c:majorTickMark val="out"/>
        <c:minorTickMark val="none"/>
        <c:tickLblPos val="nextTo"/>
        <c:crossAx val="322608128"/>
        <c:crosses val="autoZero"/>
        <c:crossBetween val="midCat"/>
      </c:valAx>
      <c:valAx>
        <c:axId val="322608128"/>
        <c:scaling>
          <c:orientation val="minMax"/>
        </c:scaling>
        <c:delete val="0"/>
        <c:axPos val="l"/>
        <c:majorGridlines/>
        <c:title>
          <c:tx>
            <c:rich>
              <a:bodyPr rot="-5400000" vert="horz"/>
              <a:lstStyle/>
              <a:p>
                <a:pPr>
                  <a:defRPr/>
                </a:pPr>
                <a:r>
                  <a:rPr lang="en-US"/>
                  <a:t>Particels/cc</a:t>
                </a:r>
              </a:p>
            </c:rich>
          </c:tx>
          <c:overlay val="0"/>
        </c:title>
        <c:numFmt formatCode="#,##0" sourceLinked="1"/>
        <c:majorTickMark val="out"/>
        <c:minorTickMark val="none"/>
        <c:tickLblPos val="nextTo"/>
        <c:crossAx val="322606208"/>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4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count to produce mass alarm</a:t>
            </a:r>
          </a:p>
        </c:rich>
      </c:tx>
      <c:overlay val="0"/>
    </c:title>
    <c:autoTitleDeleted val="0"/>
    <c:plotArea>
      <c:layout/>
      <c:scatterChart>
        <c:scatterStyle val="lineMarker"/>
        <c:varyColors val="0"/>
        <c:ser>
          <c:idx val="1"/>
          <c:order val="1"/>
          <c:tx>
            <c:v>Kapton</c:v>
          </c:tx>
          <c:spPr>
            <a:ln w="28575">
              <a:noFill/>
            </a:ln>
          </c:spPr>
          <c:xVal>
            <c:numRef>
              <c:f>('detection Mar 14'!$BR$23:$BR$43,'detection Mar 14'!$BR$46:$BR$58)</c:f>
              <c:numCache>
                <c:formatCode>0.0000</c:formatCode>
                <c:ptCount val="34"/>
                <c:pt idx="0">
                  <c:v>9.4172911864210257E-2</c:v>
                </c:pt>
                <c:pt idx="1">
                  <c:v>0.1661823293897764</c:v>
                </c:pt>
                <c:pt idx="2">
                  <c:v>0.11462877287753323</c:v>
                </c:pt>
                <c:pt idx="3">
                  <c:v>0.15228375712362852</c:v>
                </c:pt>
                <c:pt idx="4">
                  <c:v>0.21852328663676657</c:v>
                </c:pt>
                <c:pt idx="5">
                  <c:v>0.25361766888569798</c:v>
                </c:pt>
                <c:pt idx="6">
                  <c:v>5.6373119010545703E-2</c:v>
                </c:pt>
                <c:pt idx="7">
                  <c:v>6.6815676631340595E-2</c:v>
                </c:pt>
                <c:pt idx="8">
                  <c:v>5.8581728377719348E-2</c:v>
                </c:pt>
                <c:pt idx="9">
                  <c:v>0.10874987326977262</c:v>
                </c:pt>
                <c:pt idx="10">
                  <c:v>0.14833639810998711</c:v>
                </c:pt>
                <c:pt idx="11">
                  <c:v>0.24311218052959396</c:v>
                </c:pt>
                <c:pt idx="12">
                  <c:v>0.16100578273346813</c:v>
                </c:pt>
                <c:pt idx="13">
                  <c:v>5.8782385759754953E-2</c:v>
                </c:pt>
                <c:pt idx="14">
                  <c:v>9.5517612038381369E-2</c:v>
                </c:pt>
                <c:pt idx="15">
                  <c:v>0</c:v>
                </c:pt>
                <c:pt idx="16">
                  <c:v>0.11797700268537473</c:v>
                </c:pt>
                <c:pt idx="17">
                  <c:v>8.83966382810287E-2</c:v>
                </c:pt>
                <c:pt idx="18">
                  <c:v>0.13818103735430015</c:v>
                </c:pt>
                <c:pt idx="19">
                  <c:v>0</c:v>
                </c:pt>
                <c:pt idx="20">
                  <c:v>0.11219893930621616</c:v>
                </c:pt>
                <c:pt idx="21">
                  <c:v>4.9005103969337348E-2</c:v>
                </c:pt>
                <c:pt idx="22">
                  <c:v>6.4341574275316893E-2</c:v>
                </c:pt>
                <c:pt idx="23">
                  <c:v>0.10509227008761539</c:v>
                </c:pt>
                <c:pt idx="24">
                  <c:v>9.1940301437816396E-2</c:v>
                </c:pt>
                <c:pt idx="25">
                  <c:v>0.13550220539017285</c:v>
                </c:pt>
                <c:pt idx="26">
                  <c:v>0.22332654446557226</c:v>
                </c:pt>
                <c:pt idx="27">
                  <c:v>0.23368086001393035</c:v>
                </c:pt>
                <c:pt idx="28">
                  <c:v>0.30421984529136165</c:v>
                </c:pt>
                <c:pt idx="29">
                  <c:v>0.32964655737592746</c:v>
                </c:pt>
                <c:pt idx="30">
                  <c:v>0.1346708034598724</c:v>
                </c:pt>
                <c:pt idx="31">
                  <c:v>0.14499643709710786</c:v>
                </c:pt>
                <c:pt idx="32">
                  <c:v>0.19061768489019365</c:v>
                </c:pt>
                <c:pt idx="33">
                  <c:v>0</c:v>
                </c:pt>
              </c:numCache>
            </c:numRef>
          </c:xVal>
          <c:yVal>
            <c:numRef>
              <c:f>('detection Mar 14'!$CQ$23:$CQ$43,'detection Mar 14'!$CQ$46:$CQ$58)</c:f>
              <c:numCache>
                <c:formatCode>#,##0</c:formatCode>
                <c:ptCount val="34"/>
                <c:pt idx="0">
                  <c:v>452869.64335886162</c:v>
                </c:pt>
                <c:pt idx="1">
                  <c:v>137034.95713427759</c:v>
                </c:pt>
                <c:pt idx="2">
                  <c:v>282859.7165392139</c:v>
                </c:pt>
                <c:pt idx="3">
                  <c:v>155321.30800146508</c:v>
                </c:pt>
                <c:pt idx="4">
                  <c:v>127068.88453071578</c:v>
                </c:pt>
                <c:pt idx="5">
                  <c:v>60507.100281682149</c:v>
                </c:pt>
                <c:pt idx="6">
                  <c:v>2937481.4932518853</c:v>
                </c:pt>
                <c:pt idx="7">
                  <c:v>1745791.0206573384</c:v>
                </c:pt>
                <c:pt idx="8">
                  <c:v>2263910.3036831087</c:v>
                </c:pt>
                <c:pt idx="9">
                  <c:v>642978.04662314302</c:v>
                </c:pt>
                <c:pt idx="10">
                  <c:v>169767.38076017168</c:v>
                </c:pt>
                <c:pt idx="11">
                  <c:v>47909.865296091331</c:v>
                </c:pt>
                <c:pt idx="12">
                  <c:v>298450.34254737827</c:v>
                </c:pt>
                <c:pt idx="13">
                  <c:v>3849371.5098156072</c:v>
                </c:pt>
                <c:pt idx="14">
                  <c:v>1404126.7174844565</c:v>
                </c:pt>
                <c:pt idx="15">
                  <c:v>0</c:v>
                </c:pt>
                <c:pt idx="16">
                  <c:v>761752.37302187143</c:v>
                </c:pt>
                <c:pt idx="17">
                  <c:v>2222786.3701048051</c:v>
                </c:pt>
                <c:pt idx="18">
                  <c:v>595344.25961719314</c:v>
                </c:pt>
                <c:pt idx="19">
                  <c:v>0</c:v>
                </c:pt>
                <c:pt idx="20">
                  <c:v>514458.94367002096</c:v>
                </c:pt>
                <c:pt idx="21">
                  <c:v>1981962.0122216782</c:v>
                </c:pt>
                <c:pt idx="22">
                  <c:v>2720047.2292008265</c:v>
                </c:pt>
                <c:pt idx="23">
                  <c:v>724528.28969155345</c:v>
                </c:pt>
                <c:pt idx="24">
                  <c:v>1702705.2348294987</c:v>
                </c:pt>
                <c:pt idx="25">
                  <c:v>492202.71006612439</c:v>
                </c:pt>
                <c:pt idx="26">
                  <c:v>65217.022272974784</c:v>
                </c:pt>
                <c:pt idx="27">
                  <c:v>62078.605534989758</c:v>
                </c:pt>
                <c:pt idx="28">
                  <c:v>29891.237442574671</c:v>
                </c:pt>
                <c:pt idx="29">
                  <c:v>27627.089342165982</c:v>
                </c:pt>
                <c:pt idx="30">
                  <c:v>66376.855538921358</c:v>
                </c:pt>
                <c:pt idx="31">
                  <c:v>62165.601125210393</c:v>
                </c:pt>
                <c:pt idx="32">
                  <c:v>114185.98029918059</c:v>
                </c:pt>
              </c:numCache>
            </c:numRef>
          </c:yVal>
          <c:smooth val="0"/>
        </c:ser>
        <c:ser>
          <c:idx val="2"/>
          <c:order val="2"/>
          <c:tx>
            <c:v>Pyrell</c:v>
          </c:tx>
          <c:spPr>
            <a:ln w="28575">
              <a:noFill/>
            </a:ln>
          </c:spPr>
          <c:xVal>
            <c:numRef>
              <c:f>'detection Mar 14'!$BR$85:$BR$104</c:f>
              <c:numCache>
                <c:formatCode>0.0000</c:formatCode>
                <c:ptCount val="20"/>
                <c:pt idx="0">
                  <c:v>0.2080442916652481</c:v>
                </c:pt>
                <c:pt idx="1">
                  <c:v>0.20703943977434275</c:v>
                </c:pt>
                <c:pt idx="2">
                  <c:v>0.35904274479868281</c:v>
                </c:pt>
                <c:pt idx="3">
                  <c:v>0.2538303437849373</c:v>
                </c:pt>
                <c:pt idx="4">
                  <c:v>0.45014457959499116</c:v>
                </c:pt>
                <c:pt idx="5">
                  <c:v>0.32117867003030603</c:v>
                </c:pt>
                <c:pt idx="6">
                  <c:v>0.1976149506837051</c:v>
                </c:pt>
                <c:pt idx="7">
                  <c:v>0.37899697072214944</c:v>
                </c:pt>
                <c:pt idx="8">
                  <c:v>0.35398790927609708</c:v>
                </c:pt>
                <c:pt idx="9">
                  <c:v>0.44481007167126968</c:v>
                </c:pt>
                <c:pt idx="10">
                  <c:v>0.23268245230988843</c:v>
                </c:pt>
                <c:pt idx="11">
                  <c:v>0.3547564468721438</c:v>
                </c:pt>
                <c:pt idx="12">
                  <c:v>0.2196149542448691</c:v>
                </c:pt>
                <c:pt idx="13">
                  <c:v>0.13997777282810692</c:v>
                </c:pt>
                <c:pt idx="14">
                  <c:v>0.35984902255734624</c:v>
                </c:pt>
                <c:pt idx="15">
                  <c:v>0.24111410344504206</c:v>
                </c:pt>
                <c:pt idx="16">
                  <c:v>0.34921039879071691</c:v>
                </c:pt>
                <c:pt idx="17">
                  <c:v>0.25939201873064038</c:v>
                </c:pt>
                <c:pt idx="18">
                  <c:v>0.28206729025724481</c:v>
                </c:pt>
                <c:pt idx="19">
                  <c:v>0.39088623557228447</c:v>
                </c:pt>
              </c:numCache>
            </c:numRef>
          </c:xVal>
          <c:yVal>
            <c:numRef>
              <c:f>'detection Mar 14'!$CQ$85:$CQ$104</c:f>
              <c:numCache>
                <c:formatCode>#,##0</c:formatCode>
                <c:ptCount val="20"/>
                <c:pt idx="0">
                  <c:v>57418.719556576252</c:v>
                </c:pt>
                <c:pt idx="1">
                  <c:v>63586.22254232363</c:v>
                </c:pt>
                <c:pt idx="2">
                  <c:v>24360.22870951641</c:v>
                </c:pt>
                <c:pt idx="3">
                  <c:v>43430.619880434424</c:v>
                </c:pt>
                <c:pt idx="4">
                  <c:v>16363.018206236015</c:v>
                </c:pt>
                <c:pt idx="5">
                  <c:v>46764.43882312475</c:v>
                </c:pt>
                <c:pt idx="6">
                  <c:v>85574.447517406268</c:v>
                </c:pt>
                <c:pt idx="7">
                  <c:v>28427.681306818606</c:v>
                </c:pt>
                <c:pt idx="8">
                  <c:v>28038.064650784781</c:v>
                </c:pt>
                <c:pt idx="9">
                  <c:v>14382.033146180549</c:v>
                </c:pt>
                <c:pt idx="10">
                  <c:v>54448.482401022273</c:v>
                </c:pt>
                <c:pt idx="11">
                  <c:v>25234.124879310559</c:v>
                </c:pt>
                <c:pt idx="12">
                  <c:v>51156.156885461409</c:v>
                </c:pt>
                <c:pt idx="13">
                  <c:v>11998.905229750215</c:v>
                </c:pt>
                <c:pt idx="14">
                  <c:v>6371.4249190514565</c:v>
                </c:pt>
                <c:pt idx="15">
                  <c:v>5058.412992971038</c:v>
                </c:pt>
                <c:pt idx="16">
                  <c:v>4574.3426244136499</c:v>
                </c:pt>
                <c:pt idx="17">
                  <c:v>4866.2330978399177</c:v>
                </c:pt>
                <c:pt idx="18">
                  <c:v>4702.1869277304022</c:v>
                </c:pt>
                <c:pt idx="19">
                  <c:v>13903.783137480728</c:v>
                </c:pt>
              </c:numCache>
            </c:numRef>
          </c:yVal>
          <c:smooth val="0"/>
        </c:ser>
        <c:ser>
          <c:idx val="3"/>
          <c:order val="3"/>
          <c:tx>
            <c:v>Silicone</c:v>
          </c:tx>
          <c:spPr>
            <a:ln w="28575">
              <a:noFill/>
            </a:ln>
          </c:spPr>
          <c:xVal>
            <c:numRef>
              <c:f>'detection Mar 14'!$BR$105:$BR$133</c:f>
              <c:numCache>
                <c:formatCode>0.0000</c:formatCode>
                <c:ptCount val="29"/>
                <c:pt idx="0">
                  <c:v>0.32595928472085983</c:v>
                </c:pt>
                <c:pt idx="1">
                  <c:v>0.2267233068714381</c:v>
                </c:pt>
                <c:pt idx="2">
                  <c:v>0.37246136490403414</c:v>
                </c:pt>
                <c:pt idx="3">
                  <c:v>0.20547096060057599</c:v>
                </c:pt>
                <c:pt idx="4">
                  <c:v>0.18564470202739639</c:v>
                </c:pt>
                <c:pt idx="5">
                  <c:v>0.20776147068589287</c:v>
                </c:pt>
                <c:pt idx="6">
                  <c:v>0.27610024306330005</c:v>
                </c:pt>
                <c:pt idx="7">
                  <c:v>0.24387035702532131</c:v>
                </c:pt>
                <c:pt idx="8">
                  <c:v>0.25033936032853354</c:v>
                </c:pt>
                <c:pt idx="9">
                  <c:v>0.19225459171796622</c:v>
                </c:pt>
                <c:pt idx="10">
                  <c:v>0.3380752866414779</c:v>
                </c:pt>
                <c:pt idx="11">
                  <c:v>0.24064095529695867</c:v>
                </c:pt>
                <c:pt idx="12">
                  <c:v>0.46768580414007993</c:v>
                </c:pt>
                <c:pt idx="13">
                  <c:v>0.19513944234574185</c:v>
                </c:pt>
                <c:pt idx="14">
                  <c:v>0.46210291491123606</c:v>
                </c:pt>
                <c:pt idx="15">
                  <c:v>0.24249019691958648</c:v>
                </c:pt>
                <c:pt idx="16">
                  <c:v>0.45471849501032435</c:v>
                </c:pt>
                <c:pt idx="17">
                  <c:v>0.38503352082694281</c:v>
                </c:pt>
                <c:pt idx="18">
                  <c:v>0.18227320062546948</c:v>
                </c:pt>
                <c:pt idx="19">
                  <c:v>0.24490687440172548</c:v>
                </c:pt>
                <c:pt idx="20">
                  <c:v>0.40730436810302983</c:v>
                </c:pt>
                <c:pt idx="21">
                  <c:v>0.18598777657726576</c:v>
                </c:pt>
                <c:pt idx="22">
                  <c:v>0.42214683724720298</c:v>
                </c:pt>
                <c:pt idx="23">
                  <c:v>0.53280842464133693</c:v>
                </c:pt>
                <c:pt idx="24">
                  <c:v>0.38960521311196605</c:v>
                </c:pt>
                <c:pt idx="25">
                  <c:v>0.44340822903935495</c:v>
                </c:pt>
                <c:pt idx="26">
                  <c:v>0.93988674067582656</c:v>
                </c:pt>
                <c:pt idx="27">
                  <c:v>1.1026381309223143</c:v>
                </c:pt>
                <c:pt idx="28">
                  <c:v>0.25698065436822065</c:v>
                </c:pt>
              </c:numCache>
            </c:numRef>
          </c:xVal>
          <c:yVal>
            <c:numRef>
              <c:f>'detection Mar 14'!$CQ$105:$CQ$133</c:f>
              <c:numCache>
                <c:formatCode>#,##0</c:formatCode>
                <c:ptCount val="29"/>
                <c:pt idx="0">
                  <c:v>19161.221250004317</c:v>
                </c:pt>
                <c:pt idx="1">
                  <c:v>31097.139258700259</c:v>
                </c:pt>
                <c:pt idx="2">
                  <c:v>17693.853218972719</c:v>
                </c:pt>
                <c:pt idx="3">
                  <c:v>43023.326137457538</c:v>
                </c:pt>
                <c:pt idx="4">
                  <c:v>51773.042828140919</c:v>
                </c:pt>
                <c:pt idx="5">
                  <c:v>59187.425747917383</c:v>
                </c:pt>
                <c:pt idx="6">
                  <c:v>35906.516714148987</c:v>
                </c:pt>
                <c:pt idx="7">
                  <c:v>46526.697115747971</c:v>
                </c:pt>
                <c:pt idx="8">
                  <c:v>25871.85942401968</c:v>
                </c:pt>
                <c:pt idx="9">
                  <c:v>45016.895546518732</c:v>
                </c:pt>
                <c:pt idx="10">
                  <c:v>18271.720151810925</c:v>
                </c:pt>
                <c:pt idx="11">
                  <c:v>28007.345257865116</c:v>
                </c:pt>
                <c:pt idx="12">
                  <c:v>10121.877130534798</c:v>
                </c:pt>
                <c:pt idx="13">
                  <c:v>43079.025215577545</c:v>
                </c:pt>
                <c:pt idx="14">
                  <c:v>12083.498064148722</c:v>
                </c:pt>
                <c:pt idx="15">
                  <c:v>25054.197570000077</c:v>
                </c:pt>
                <c:pt idx="16">
                  <c:v>9496.1349760489557</c:v>
                </c:pt>
                <c:pt idx="17">
                  <c:v>14244.895868213514</c:v>
                </c:pt>
                <c:pt idx="18">
                  <c:v>57623.189119562106</c:v>
                </c:pt>
                <c:pt idx="19">
                  <c:v>28745.292544039748</c:v>
                </c:pt>
                <c:pt idx="20">
                  <c:v>13349.279175550249</c:v>
                </c:pt>
                <c:pt idx="21">
                  <c:v>40622.46983541036</c:v>
                </c:pt>
                <c:pt idx="22">
                  <c:v>9004.3937213438385</c:v>
                </c:pt>
                <c:pt idx="23">
                  <c:v>7257.4759532452581</c:v>
                </c:pt>
                <c:pt idx="24">
                  <c:v>6021.5140348416371</c:v>
                </c:pt>
                <c:pt idx="25">
                  <c:v>6303.7330560204546</c:v>
                </c:pt>
                <c:pt idx="26">
                  <c:v>2355.2939269241747</c:v>
                </c:pt>
                <c:pt idx="27">
                  <c:v>2448.2072292829639</c:v>
                </c:pt>
                <c:pt idx="28">
                  <c:v>26426.002756755373</c:v>
                </c:pt>
              </c:numCache>
            </c:numRef>
          </c:yVal>
          <c:smooth val="0"/>
        </c:ser>
        <c:ser>
          <c:idx val="4"/>
          <c:order val="4"/>
          <c:tx>
            <c:v>Teflon</c:v>
          </c:tx>
          <c:spPr>
            <a:ln w="28575">
              <a:noFill/>
            </a:ln>
          </c:spPr>
          <c:xVal>
            <c:numRef>
              <c:f>'detection Mar 14'!$BR$134:$BR$156</c:f>
              <c:numCache>
                <c:formatCode>0.0000</c:formatCode>
                <c:ptCount val="23"/>
                <c:pt idx="0">
                  <c:v>0.13371556018952235</c:v>
                </c:pt>
                <c:pt idx="1">
                  <c:v>0.18683766619447323</c:v>
                </c:pt>
                <c:pt idx="2">
                  <c:v>0.24924957168477233</c:v>
                </c:pt>
                <c:pt idx="3">
                  <c:v>0.15206897674845057</c:v>
                </c:pt>
                <c:pt idx="4">
                  <c:v>0.17780543707723964</c:v>
                </c:pt>
                <c:pt idx="5">
                  <c:v>0.18204359333877107</c:v>
                </c:pt>
                <c:pt idx="6">
                  <c:v>0.14808630459171615</c:v>
                </c:pt>
                <c:pt idx="7">
                  <c:v>0.13183675328073566</c:v>
                </c:pt>
                <c:pt idx="8">
                  <c:v>5.3128267816860503E-2</c:v>
                </c:pt>
                <c:pt idx="9">
                  <c:v>0.10459065809534994</c:v>
                </c:pt>
                <c:pt idx="10">
                  <c:v>0.47310143830376716</c:v>
                </c:pt>
                <c:pt idx="11">
                  <c:v>0.16283968830998286</c:v>
                </c:pt>
                <c:pt idx="12">
                  <c:v>0.26669327915563062</c:v>
                </c:pt>
                <c:pt idx="13">
                  <c:v>0.20838028193207944</c:v>
                </c:pt>
                <c:pt idx="14">
                  <c:v>0.38498978203935447</c:v>
                </c:pt>
                <c:pt idx="15">
                  <c:v>0.13990121268770589</c:v>
                </c:pt>
                <c:pt idx="16">
                  <c:v>0.3369907290446838</c:v>
                </c:pt>
                <c:pt idx="17">
                  <c:v>5.5088676664496919E-2</c:v>
                </c:pt>
                <c:pt idx="18">
                  <c:v>0.19688438149356463</c:v>
                </c:pt>
                <c:pt idx="19">
                  <c:v>0.23003613929149694</c:v>
                </c:pt>
                <c:pt idx="20">
                  <c:v>0.17240307407480779</c:v>
                </c:pt>
                <c:pt idx="21">
                  <c:v>0.16216018245628583</c:v>
                </c:pt>
                <c:pt idx="22">
                  <c:v>0.27528882175166719</c:v>
                </c:pt>
              </c:numCache>
            </c:numRef>
          </c:xVal>
          <c:yVal>
            <c:numRef>
              <c:f>'detection Mar 14'!$CQ$134:$CQ$156</c:f>
              <c:numCache>
                <c:formatCode>#,##0</c:formatCode>
                <c:ptCount val="23"/>
                <c:pt idx="0">
                  <c:v>63604.213544866157</c:v>
                </c:pt>
                <c:pt idx="1">
                  <c:v>211223.76871299098</c:v>
                </c:pt>
                <c:pt idx="2">
                  <c:v>91999.049308713875</c:v>
                </c:pt>
                <c:pt idx="3">
                  <c:v>199173.32317044091</c:v>
                </c:pt>
                <c:pt idx="4">
                  <c:v>29617.728783909359</c:v>
                </c:pt>
                <c:pt idx="5">
                  <c:v>25525.863458826698</c:v>
                </c:pt>
                <c:pt idx="6">
                  <c:v>107271.14639702898</c:v>
                </c:pt>
                <c:pt idx="7">
                  <c:v>276350.77725638764</c:v>
                </c:pt>
                <c:pt idx="8">
                  <c:v>521239.5368849911</c:v>
                </c:pt>
                <c:pt idx="9">
                  <c:v>138833.76693179621</c:v>
                </c:pt>
                <c:pt idx="10">
                  <c:v>19603.530140760347</c:v>
                </c:pt>
                <c:pt idx="11">
                  <c:v>241129.41487746596</c:v>
                </c:pt>
                <c:pt idx="12">
                  <c:v>95207.581215117913</c:v>
                </c:pt>
                <c:pt idx="13">
                  <c:v>109346.07647327983</c:v>
                </c:pt>
                <c:pt idx="14">
                  <c:v>41188.813998560436</c:v>
                </c:pt>
                <c:pt idx="15">
                  <c:v>183691.48984426158</c:v>
                </c:pt>
                <c:pt idx="16">
                  <c:v>50633.023800500829</c:v>
                </c:pt>
                <c:pt idx="17">
                  <c:v>501043.85288034199</c:v>
                </c:pt>
                <c:pt idx="18">
                  <c:v>78703.115354517402</c:v>
                </c:pt>
                <c:pt idx="19">
                  <c:v>58597.803446218808</c:v>
                </c:pt>
                <c:pt idx="20">
                  <c:v>60721.803062169005</c:v>
                </c:pt>
                <c:pt idx="21">
                  <c:v>51047.892539189648</c:v>
                </c:pt>
                <c:pt idx="22">
                  <c:v>37088.436149372668</c:v>
                </c:pt>
              </c:numCache>
            </c:numRef>
          </c:yVal>
          <c:smooth val="0"/>
        </c:ser>
        <c:ser>
          <c:idx val="0"/>
          <c:order val="0"/>
          <c:tx>
            <c:v>Lampwick</c:v>
          </c:tx>
          <c:spPr>
            <a:ln w="28575">
              <a:noFill/>
            </a:ln>
          </c:spPr>
          <c:xVal>
            <c:numRef>
              <c:f>'detection Mar 14'!$BR$59:$BR$84</c:f>
              <c:numCache>
                <c:formatCode>0.0000</c:formatCode>
                <c:ptCount val="26"/>
                <c:pt idx="0">
                  <c:v>0.14857509108232342</c:v>
                </c:pt>
                <c:pt idx="1">
                  <c:v>0.20360167711257149</c:v>
                </c:pt>
                <c:pt idx="2">
                  <c:v>0.27572006122365567</c:v>
                </c:pt>
                <c:pt idx="3">
                  <c:v>0.16360200134045599</c:v>
                </c:pt>
                <c:pt idx="4">
                  <c:v>0.26798625255286757</c:v>
                </c:pt>
                <c:pt idx="5">
                  <c:v>0.34470125820028336</c:v>
                </c:pt>
                <c:pt idx="6">
                  <c:v>0.14936620957955926</c:v>
                </c:pt>
                <c:pt idx="7">
                  <c:v>0.10962569424235284</c:v>
                </c:pt>
                <c:pt idx="8">
                  <c:v>0.11626086070116975</c:v>
                </c:pt>
                <c:pt idx="9">
                  <c:v>0.14894929432553272</c:v>
                </c:pt>
                <c:pt idx="10">
                  <c:v>8.5228706856480888E-2</c:v>
                </c:pt>
                <c:pt idx="11">
                  <c:v>0.23004498116474259</c:v>
                </c:pt>
                <c:pt idx="12">
                  <c:v>0.12988195937811292</c:v>
                </c:pt>
                <c:pt idx="13">
                  <c:v>0.22351514410596268</c:v>
                </c:pt>
                <c:pt idx="14">
                  <c:v>0.12429628628849503</c:v>
                </c:pt>
                <c:pt idx="15">
                  <c:v>0.25394710707642226</c:v>
                </c:pt>
                <c:pt idx="16">
                  <c:v>0.13891501803978532</c:v>
                </c:pt>
                <c:pt idx="17">
                  <c:v>0.2301097131615957</c:v>
                </c:pt>
                <c:pt idx="18">
                  <c:v>0.12574795390624272</c:v>
                </c:pt>
                <c:pt idx="19">
                  <c:v>0.18473786561871428</c:v>
                </c:pt>
                <c:pt idx="20">
                  <c:v>0.23695342235404995</c:v>
                </c:pt>
                <c:pt idx="21">
                  <c:v>0.16828736979682504</c:v>
                </c:pt>
                <c:pt idx="22">
                  <c:v>0.18575397529201682</c:v>
                </c:pt>
                <c:pt idx="23">
                  <c:v>0.44239239119644658</c:v>
                </c:pt>
                <c:pt idx="24">
                  <c:v>0.40280519196713138</c:v>
                </c:pt>
                <c:pt idx="25">
                  <c:v>0.29459322042440694</c:v>
                </c:pt>
              </c:numCache>
            </c:numRef>
          </c:xVal>
          <c:yVal>
            <c:numRef>
              <c:f>'detection Mar 14'!$CQ$59:$CQ$84</c:f>
              <c:numCache>
                <c:formatCode>#,##0</c:formatCode>
                <c:ptCount val="26"/>
                <c:pt idx="1">
                  <c:v>128287.05098104676</c:v>
                </c:pt>
                <c:pt idx="2">
                  <c:v>60996.018460619489</c:v>
                </c:pt>
                <c:pt idx="3">
                  <c:v>128077.76708550123</c:v>
                </c:pt>
                <c:pt idx="4">
                  <c:v>87162.386716373308</c:v>
                </c:pt>
                <c:pt idx="5">
                  <c:v>33668.59486732458</c:v>
                </c:pt>
                <c:pt idx="6">
                  <c:v>163191.84052688503</c:v>
                </c:pt>
                <c:pt idx="7">
                  <c:v>237189.72008872032</c:v>
                </c:pt>
                <c:pt idx="8">
                  <c:v>184177.31702995079</c:v>
                </c:pt>
                <c:pt idx="9">
                  <c:v>116060.66613919873</c:v>
                </c:pt>
                <c:pt idx="10">
                  <c:v>433235.89475615142</c:v>
                </c:pt>
                <c:pt idx="11">
                  <c:v>71227.052559705175</c:v>
                </c:pt>
                <c:pt idx="12">
                  <c:v>206246.89882632403</c:v>
                </c:pt>
                <c:pt idx="13">
                  <c:v>85290.67850107119</c:v>
                </c:pt>
                <c:pt idx="14">
                  <c:v>157510.64806939662</c:v>
                </c:pt>
                <c:pt idx="15">
                  <c:v>53800.001000244119</c:v>
                </c:pt>
                <c:pt idx="16">
                  <c:v>157043.13946023703</c:v>
                </c:pt>
                <c:pt idx="17">
                  <c:v>66729.233936412755</c:v>
                </c:pt>
                <c:pt idx="18">
                  <c:v>240130.83179995007</c:v>
                </c:pt>
                <c:pt idx="19">
                  <c:v>51542.953368539485</c:v>
                </c:pt>
                <c:pt idx="20">
                  <c:v>41524.072943152874</c:v>
                </c:pt>
                <c:pt idx="21">
                  <c:v>58381.117896419622</c:v>
                </c:pt>
                <c:pt idx="22">
                  <c:v>47715.537577363939</c:v>
                </c:pt>
                <c:pt idx="23">
                  <c:v>17725.453048035524</c:v>
                </c:pt>
                <c:pt idx="24">
                  <c:v>17977.027206704894</c:v>
                </c:pt>
                <c:pt idx="25">
                  <c:v>34605.503025380924</c:v>
                </c:pt>
              </c:numCache>
            </c:numRef>
          </c:yVal>
          <c:smooth val="0"/>
        </c:ser>
        <c:dLbls>
          <c:showLegendKey val="0"/>
          <c:showVal val="0"/>
          <c:showCatName val="0"/>
          <c:showSerName val="0"/>
          <c:showPercent val="0"/>
          <c:showBubbleSize val="0"/>
        </c:dLbls>
        <c:axId val="329735552"/>
        <c:axId val="329750016"/>
      </c:scatterChart>
      <c:valAx>
        <c:axId val="329735552"/>
        <c:scaling>
          <c:orientation val="minMax"/>
        </c:scaling>
        <c:delete val="0"/>
        <c:axPos val="b"/>
        <c:title>
          <c:tx>
            <c:rich>
              <a:bodyPr/>
              <a:lstStyle/>
              <a:p>
                <a:pPr>
                  <a:defRPr/>
                </a:pPr>
                <a:r>
                  <a:rPr lang="en-US"/>
                  <a:t>AMD</a:t>
                </a:r>
              </a:p>
            </c:rich>
          </c:tx>
          <c:overlay val="0"/>
        </c:title>
        <c:numFmt formatCode="0.0000" sourceLinked="1"/>
        <c:majorTickMark val="out"/>
        <c:minorTickMark val="none"/>
        <c:tickLblPos val="nextTo"/>
        <c:crossAx val="329750016"/>
        <c:crosses val="autoZero"/>
        <c:crossBetween val="midCat"/>
      </c:valAx>
      <c:valAx>
        <c:axId val="329750016"/>
        <c:scaling>
          <c:orientation val="minMax"/>
          <c:max val="1000000"/>
        </c:scaling>
        <c:delete val="0"/>
        <c:axPos val="l"/>
        <c:majorGridlines/>
        <c:title>
          <c:tx>
            <c:rich>
              <a:bodyPr rot="-5400000" vert="horz"/>
              <a:lstStyle/>
              <a:p>
                <a:pPr>
                  <a:defRPr/>
                </a:pPr>
                <a:r>
                  <a:rPr lang="en-US"/>
                  <a:t>Number</a:t>
                </a:r>
                <a:r>
                  <a:rPr lang="en-US" baseline="0"/>
                  <a:t> Count</a:t>
                </a:r>
                <a:r>
                  <a:rPr lang="en-US"/>
                  <a:t>1 </a:t>
                </a:r>
              </a:p>
            </c:rich>
          </c:tx>
          <c:overlay val="0"/>
        </c:title>
        <c:numFmt formatCode="#,##0" sourceLinked="1"/>
        <c:majorTickMark val="out"/>
        <c:minorTickMark val="none"/>
        <c:tickLblPos val="nextTo"/>
        <c:crossAx val="329735552"/>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4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count to produce mass alarm</a:t>
            </a:r>
          </a:p>
        </c:rich>
      </c:tx>
      <c:overlay val="0"/>
    </c:title>
    <c:autoTitleDeleted val="0"/>
    <c:plotArea>
      <c:layout/>
      <c:scatterChart>
        <c:scatterStyle val="lineMarker"/>
        <c:varyColors val="0"/>
        <c:ser>
          <c:idx val="4"/>
          <c:order val="1"/>
          <c:tx>
            <c:v>Teflon</c:v>
          </c:tx>
          <c:spPr>
            <a:ln w="28575">
              <a:noFill/>
            </a:ln>
          </c:spPr>
          <c:xVal>
            <c:numRef>
              <c:f>'detection Mar 14'!$BR$134:$BR$156</c:f>
              <c:numCache>
                <c:formatCode>0.0000</c:formatCode>
                <c:ptCount val="23"/>
                <c:pt idx="0">
                  <c:v>0.13371556018952235</c:v>
                </c:pt>
                <c:pt idx="1">
                  <c:v>0.18683766619447323</c:v>
                </c:pt>
                <c:pt idx="2">
                  <c:v>0.24924957168477233</c:v>
                </c:pt>
                <c:pt idx="3">
                  <c:v>0.15206897674845057</c:v>
                </c:pt>
                <c:pt idx="4">
                  <c:v>0.17780543707723964</c:v>
                </c:pt>
                <c:pt idx="5">
                  <c:v>0.18204359333877107</c:v>
                </c:pt>
                <c:pt idx="6">
                  <c:v>0.14808630459171615</c:v>
                </c:pt>
                <c:pt idx="7">
                  <c:v>0.13183675328073566</c:v>
                </c:pt>
                <c:pt idx="8">
                  <c:v>5.3128267816860503E-2</c:v>
                </c:pt>
                <c:pt idx="9">
                  <c:v>0.10459065809534994</c:v>
                </c:pt>
                <c:pt idx="10">
                  <c:v>0.47310143830376716</c:v>
                </c:pt>
                <c:pt idx="11">
                  <c:v>0.16283968830998286</c:v>
                </c:pt>
                <c:pt idx="12">
                  <c:v>0.26669327915563062</c:v>
                </c:pt>
                <c:pt idx="13">
                  <c:v>0.20838028193207944</c:v>
                </c:pt>
                <c:pt idx="14">
                  <c:v>0.38498978203935447</c:v>
                </c:pt>
                <c:pt idx="15">
                  <c:v>0.13990121268770589</c:v>
                </c:pt>
                <c:pt idx="16">
                  <c:v>0.3369907290446838</c:v>
                </c:pt>
                <c:pt idx="17">
                  <c:v>5.5088676664496919E-2</c:v>
                </c:pt>
                <c:pt idx="18">
                  <c:v>0.19688438149356463</c:v>
                </c:pt>
                <c:pt idx="19">
                  <c:v>0.23003613929149694</c:v>
                </c:pt>
                <c:pt idx="20">
                  <c:v>0.17240307407480779</c:v>
                </c:pt>
                <c:pt idx="21">
                  <c:v>0.16216018245628583</c:v>
                </c:pt>
                <c:pt idx="22">
                  <c:v>0.27528882175166719</c:v>
                </c:pt>
              </c:numCache>
            </c:numRef>
          </c:xVal>
          <c:yVal>
            <c:numRef>
              <c:f>'detection Mar 14'!$CQ$134:$CQ$156</c:f>
              <c:numCache>
                <c:formatCode>#,##0</c:formatCode>
                <c:ptCount val="23"/>
                <c:pt idx="0">
                  <c:v>63604.213544866157</c:v>
                </c:pt>
                <c:pt idx="1">
                  <c:v>211223.76871299098</c:v>
                </c:pt>
                <c:pt idx="2">
                  <c:v>91999.049308713875</c:v>
                </c:pt>
                <c:pt idx="3">
                  <c:v>199173.32317044091</c:v>
                </c:pt>
                <c:pt idx="4">
                  <c:v>29617.728783909359</c:v>
                </c:pt>
                <c:pt idx="5">
                  <c:v>25525.863458826698</c:v>
                </c:pt>
                <c:pt idx="6">
                  <c:v>107271.14639702898</c:v>
                </c:pt>
                <c:pt idx="7">
                  <c:v>276350.77725638764</c:v>
                </c:pt>
                <c:pt idx="8">
                  <c:v>521239.5368849911</c:v>
                </c:pt>
                <c:pt idx="9">
                  <c:v>138833.76693179621</c:v>
                </c:pt>
                <c:pt idx="10">
                  <c:v>19603.530140760347</c:v>
                </c:pt>
                <c:pt idx="11">
                  <c:v>241129.41487746596</c:v>
                </c:pt>
                <c:pt idx="12">
                  <c:v>95207.581215117913</c:v>
                </c:pt>
                <c:pt idx="13">
                  <c:v>109346.07647327983</c:v>
                </c:pt>
                <c:pt idx="14">
                  <c:v>41188.813998560436</c:v>
                </c:pt>
                <c:pt idx="15">
                  <c:v>183691.48984426158</c:v>
                </c:pt>
                <c:pt idx="16">
                  <c:v>50633.023800500829</c:v>
                </c:pt>
                <c:pt idx="17">
                  <c:v>501043.85288034199</c:v>
                </c:pt>
                <c:pt idx="18">
                  <c:v>78703.115354517402</c:v>
                </c:pt>
                <c:pt idx="19">
                  <c:v>58597.803446218808</c:v>
                </c:pt>
                <c:pt idx="20">
                  <c:v>60721.803062169005</c:v>
                </c:pt>
                <c:pt idx="21">
                  <c:v>51047.892539189648</c:v>
                </c:pt>
                <c:pt idx="22">
                  <c:v>37088.436149372668</c:v>
                </c:pt>
              </c:numCache>
            </c:numRef>
          </c:yVal>
          <c:smooth val="0"/>
        </c:ser>
        <c:ser>
          <c:idx val="0"/>
          <c:order val="0"/>
          <c:tx>
            <c:v>Lampwick</c:v>
          </c:tx>
          <c:spPr>
            <a:ln w="28575">
              <a:noFill/>
            </a:ln>
          </c:spPr>
          <c:xVal>
            <c:numRef>
              <c:f>'detection Mar 14'!$BR$59:$BR$84</c:f>
              <c:numCache>
                <c:formatCode>0.0000</c:formatCode>
                <c:ptCount val="26"/>
                <c:pt idx="0">
                  <c:v>0.14857509108232342</c:v>
                </c:pt>
                <c:pt idx="1">
                  <c:v>0.20360167711257149</c:v>
                </c:pt>
                <c:pt idx="2">
                  <c:v>0.27572006122365567</c:v>
                </c:pt>
                <c:pt idx="3">
                  <c:v>0.16360200134045599</c:v>
                </c:pt>
                <c:pt idx="4">
                  <c:v>0.26798625255286757</c:v>
                </c:pt>
                <c:pt idx="5">
                  <c:v>0.34470125820028336</c:v>
                </c:pt>
                <c:pt idx="6">
                  <c:v>0.14936620957955926</c:v>
                </c:pt>
                <c:pt idx="7">
                  <c:v>0.10962569424235284</c:v>
                </c:pt>
                <c:pt idx="8">
                  <c:v>0.11626086070116975</c:v>
                </c:pt>
                <c:pt idx="9">
                  <c:v>0.14894929432553272</c:v>
                </c:pt>
                <c:pt idx="10">
                  <c:v>8.5228706856480888E-2</c:v>
                </c:pt>
                <c:pt idx="11">
                  <c:v>0.23004498116474259</c:v>
                </c:pt>
                <c:pt idx="12">
                  <c:v>0.12988195937811292</c:v>
                </c:pt>
                <c:pt idx="13">
                  <c:v>0.22351514410596268</c:v>
                </c:pt>
                <c:pt idx="14">
                  <c:v>0.12429628628849503</c:v>
                </c:pt>
                <c:pt idx="15">
                  <c:v>0.25394710707642226</c:v>
                </c:pt>
                <c:pt idx="16">
                  <c:v>0.13891501803978532</c:v>
                </c:pt>
                <c:pt idx="17">
                  <c:v>0.2301097131615957</c:v>
                </c:pt>
                <c:pt idx="18">
                  <c:v>0.12574795390624272</c:v>
                </c:pt>
                <c:pt idx="19">
                  <c:v>0.18473786561871428</c:v>
                </c:pt>
                <c:pt idx="20">
                  <c:v>0.23695342235404995</c:v>
                </c:pt>
                <c:pt idx="21">
                  <c:v>0.16828736979682504</c:v>
                </c:pt>
                <c:pt idx="22">
                  <c:v>0.18575397529201682</c:v>
                </c:pt>
                <c:pt idx="23">
                  <c:v>0.44239239119644658</c:v>
                </c:pt>
                <c:pt idx="24">
                  <c:v>0.40280519196713138</c:v>
                </c:pt>
                <c:pt idx="25">
                  <c:v>0.29459322042440694</c:v>
                </c:pt>
              </c:numCache>
            </c:numRef>
          </c:xVal>
          <c:yVal>
            <c:numRef>
              <c:f>'detection Mar 14'!$CQ$59:$CQ$84</c:f>
              <c:numCache>
                <c:formatCode>#,##0</c:formatCode>
                <c:ptCount val="26"/>
                <c:pt idx="1">
                  <c:v>128287.05098104676</c:v>
                </c:pt>
                <c:pt idx="2">
                  <c:v>60996.018460619489</c:v>
                </c:pt>
                <c:pt idx="3">
                  <c:v>128077.76708550123</c:v>
                </c:pt>
                <c:pt idx="4">
                  <c:v>87162.386716373308</c:v>
                </c:pt>
                <c:pt idx="5">
                  <c:v>33668.59486732458</c:v>
                </c:pt>
                <c:pt idx="6">
                  <c:v>163191.84052688503</c:v>
                </c:pt>
                <c:pt idx="7">
                  <c:v>237189.72008872032</c:v>
                </c:pt>
                <c:pt idx="8">
                  <c:v>184177.31702995079</c:v>
                </c:pt>
                <c:pt idx="9">
                  <c:v>116060.66613919873</c:v>
                </c:pt>
                <c:pt idx="10">
                  <c:v>433235.89475615142</c:v>
                </c:pt>
                <c:pt idx="11">
                  <c:v>71227.052559705175</c:v>
                </c:pt>
                <c:pt idx="12">
                  <c:v>206246.89882632403</c:v>
                </c:pt>
                <c:pt idx="13">
                  <c:v>85290.67850107119</c:v>
                </c:pt>
                <c:pt idx="14">
                  <c:v>157510.64806939662</c:v>
                </c:pt>
                <c:pt idx="15">
                  <c:v>53800.001000244119</c:v>
                </c:pt>
                <c:pt idx="16">
                  <c:v>157043.13946023703</c:v>
                </c:pt>
                <c:pt idx="17">
                  <c:v>66729.233936412755</c:v>
                </c:pt>
                <c:pt idx="18">
                  <c:v>240130.83179995007</c:v>
                </c:pt>
                <c:pt idx="19">
                  <c:v>51542.953368539485</c:v>
                </c:pt>
                <c:pt idx="20">
                  <c:v>41524.072943152874</c:v>
                </c:pt>
                <c:pt idx="21">
                  <c:v>58381.117896419622</c:v>
                </c:pt>
                <c:pt idx="22">
                  <c:v>47715.537577363939</c:v>
                </c:pt>
                <c:pt idx="23">
                  <c:v>17725.453048035524</c:v>
                </c:pt>
                <c:pt idx="24">
                  <c:v>17977.027206704894</c:v>
                </c:pt>
                <c:pt idx="25">
                  <c:v>34605.503025380924</c:v>
                </c:pt>
              </c:numCache>
            </c:numRef>
          </c:yVal>
          <c:smooth val="0"/>
        </c:ser>
        <c:dLbls>
          <c:showLegendKey val="0"/>
          <c:showVal val="0"/>
          <c:showCatName val="0"/>
          <c:showSerName val="0"/>
          <c:showPercent val="0"/>
          <c:showBubbleSize val="0"/>
        </c:dLbls>
        <c:axId val="329771648"/>
        <c:axId val="328487680"/>
      </c:scatterChart>
      <c:valAx>
        <c:axId val="329771648"/>
        <c:scaling>
          <c:orientation val="minMax"/>
        </c:scaling>
        <c:delete val="0"/>
        <c:axPos val="b"/>
        <c:title>
          <c:tx>
            <c:rich>
              <a:bodyPr/>
              <a:lstStyle/>
              <a:p>
                <a:pPr>
                  <a:defRPr/>
                </a:pPr>
                <a:r>
                  <a:rPr lang="en-US"/>
                  <a:t>AMD</a:t>
                </a:r>
              </a:p>
            </c:rich>
          </c:tx>
          <c:overlay val="0"/>
        </c:title>
        <c:numFmt formatCode="0.0000" sourceLinked="1"/>
        <c:majorTickMark val="out"/>
        <c:minorTickMark val="none"/>
        <c:tickLblPos val="nextTo"/>
        <c:crossAx val="328487680"/>
        <c:crosses val="autoZero"/>
        <c:crossBetween val="midCat"/>
      </c:valAx>
      <c:valAx>
        <c:axId val="328487680"/>
        <c:scaling>
          <c:orientation val="minMax"/>
        </c:scaling>
        <c:delete val="0"/>
        <c:axPos val="l"/>
        <c:majorGridlines/>
        <c:title>
          <c:tx>
            <c:rich>
              <a:bodyPr rot="-5400000" vert="horz"/>
              <a:lstStyle/>
              <a:p>
                <a:pPr>
                  <a:defRPr/>
                </a:pPr>
                <a:r>
                  <a:rPr lang="en-US"/>
                  <a:t>particels/cc</a:t>
                </a:r>
              </a:p>
            </c:rich>
          </c:tx>
          <c:overlay val="0"/>
        </c:title>
        <c:numFmt formatCode="#,##0" sourceLinked="1"/>
        <c:majorTickMark val="out"/>
        <c:minorTickMark val="none"/>
        <c:tickLblPos val="nextTo"/>
        <c:crossAx val="329771648"/>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4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Mass to produce number </a:t>
            </a:r>
          </a:p>
          <a:p>
            <a:pPr>
              <a:defRPr/>
            </a:pPr>
            <a:r>
              <a:rPr lang="en-US"/>
              <a:t>alarm</a:t>
            </a:r>
          </a:p>
        </c:rich>
      </c:tx>
      <c:overlay val="0"/>
    </c:title>
    <c:autoTitleDeleted val="0"/>
    <c:plotArea>
      <c:layout/>
      <c:scatterChart>
        <c:scatterStyle val="lineMarker"/>
        <c:varyColors val="0"/>
        <c:ser>
          <c:idx val="1"/>
          <c:order val="1"/>
          <c:tx>
            <c:v>Kapton</c:v>
          </c:tx>
          <c:spPr>
            <a:ln w="28575">
              <a:noFill/>
            </a:ln>
          </c:spPr>
          <c:xVal>
            <c:numRef>
              <c:f>('detection Mar 14'!$BR$23:$BR$43,'detection Mar 14'!$BR$46:$BR$58)</c:f>
              <c:numCache>
                <c:formatCode>0.0000</c:formatCode>
                <c:ptCount val="34"/>
                <c:pt idx="0">
                  <c:v>9.4172911864210257E-2</c:v>
                </c:pt>
                <c:pt idx="1">
                  <c:v>0.1661823293897764</c:v>
                </c:pt>
                <c:pt idx="2">
                  <c:v>0.11462877287753323</c:v>
                </c:pt>
                <c:pt idx="3">
                  <c:v>0.15228375712362852</c:v>
                </c:pt>
                <c:pt idx="4">
                  <c:v>0.21852328663676657</c:v>
                </c:pt>
                <c:pt idx="5">
                  <c:v>0.25361766888569798</c:v>
                </c:pt>
                <c:pt idx="6">
                  <c:v>5.6373119010545703E-2</c:v>
                </c:pt>
                <c:pt idx="7">
                  <c:v>6.6815676631340595E-2</c:v>
                </c:pt>
                <c:pt idx="8">
                  <c:v>5.8581728377719348E-2</c:v>
                </c:pt>
                <c:pt idx="9">
                  <c:v>0.10874987326977262</c:v>
                </c:pt>
                <c:pt idx="10">
                  <c:v>0.14833639810998711</c:v>
                </c:pt>
                <c:pt idx="11">
                  <c:v>0.24311218052959396</c:v>
                </c:pt>
                <c:pt idx="12">
                  <c:v>0.16100578273346813</c:v>
                </c:pt>
                <c:pt idx="13">
                  <c:v>5.8782385759754953E-2</c:v>
                </c:pt>
                <c:pt idx="14">
                  <c:v>9.5517612038381369E-2</c:v>
                </c:pt>
                <c:pt idx="15">
                  <c:v>0</c:v>
                </c:pt>
                <c:pt idx="16">
                  <c:v>0.11797700268537473</c:v>
                </c:pt>
                <c:pt idx="17">
                  <c:v>8.83966382810287E-2</c:v>
                </c:pt>
                <c:pt idx="18">
                  <c:v>0.13818103735430015</c:v>
                </c:pt>
                <c:pt idx="19">
                  <c:v>0</c:v>
                </c:pt>
                <c:pt idx="20">
                  <c:v>0.11219893930621616</c:v>
                </c:pt>
                <c:pt idx="21">
                  <c:v>4.9005103969337348E-2</c:v>
                </c:pt>
                <c:pt idx="22">
                  <c:v>6.4341574275316893E-2</c:v>
                </c:pt>
                <c:pt idx="23">
                  <c:v>0.10509227008761539</c:v>
                </c:pt>
                <c:pt idx="24">
                  <c:v>9.1940301437816396E-2</c:v>
                </c:pt>
                <c:pt idx="25">
                  <c:v>0.13550220539017285</c:v>
                </c:pt>
                <c:pt idx="26">
                  <c:v>0.22332654446557226</c:v>
                </c:pt>
                <c:pt idx="27">
                  <c:v>0.23368086001393035</c:v>
                </c:pt>
                <c:pt idx="28">
                  <c:v>0.30421984529136165</c:v>
                </c:pt>
                <c:pt idx="29">
                  <c:v>0.32964655737592746</c:v>
                </c:pt>
                <c:pt idx="30">
                  <c:v>0.1346708034598724</c:v>
                </c:pt>
                <c:pt idx="31">
                  <c:v>0.14499643709710786</c:v>
                </c:pt>
                <c:pt idx="32">
                  <c:v>0.19061768489019365</c:v>
                </c:pt>
                <c:pt idx="33">
                  <c:v>0</c:v>
                </c:pt>
              </c:numCache>
            </c:numRef>
          </c:xVal>
          <c:yVal>
            <c:numRef>
              <c:f>'detection Mar 14'!$CR$23:$CR$58</c:f>
              <c:numCache>
                <c:formatCode>#,##0.0</c:formatCode>
                <c:ptCount val="36"/>
                <c:pt idx="0">
                  <c:v>2.2081409400355478</c:v>
                </c:pt>
                <c:pt idx="1">
                  <c:v>7.2974080549397451</c:v>
                </c:pt>
                <c:pt idx="2">
                  <c:v>3.5353213679027577</c:v>
                </c:pt>
                <c:pt idx="3">
                  <c:v>6.4382666671244317</c:v>
                </c:pt>
                <c:pt idx="4">
                  <c:v>7.869747213829319</c:v>
                </c:pt>
                <c:pt idx="5">
                  <c:v>16.526986012296792</c:v>
                </c:pt>
                <c:pt idx="6">
                  <c:v>0.34042767666698326</c:v>
                </c:pt>
                <c:pt idx="7">
                  <c:v>0.57280624551698778</c:v>
                </c:pt>
                <c:pt idx="8">
                  <c:v>0.44171361311140322</c:v>
                </c:pt>
                <c:pt idx="9">
                  <c:v>1.5552630533062535</c:v>
                </c:pt>
                <c:pt idx="10">
                  <c:v>5.890413078898165</c:v>
                </c:pt>
                <c:pt idx="11">
                  <c:v>20.87252789837386</c:v>
                </c:pt>
                <c:pt idx="12">
                  <c:v>3.3506411534483411</c:v>
                </c:pt>
                <c:pt idx="13">
                  <c:v>0.25978266775500242</c:v>
                </c:pt>
                <c:pt idx="14">
                  <c:v>0.71218643413575655</c:v>
                </c:pt>
                <c:pt idx="15">
                  <c:v>0</c:v>
                </c:pt>
                <c:pt idx="16">
                  <c:v>1.3127625661775102</c:v>
                </c:pt>
                <c:pt idx="17">
                  <c:v>0.44988578904811699</c:v>
                </c:pt>
                <c:pt idx="18">
                  <c:v>1.6797004150892474</c:v>
                </c:pt>
                <c:pt idx="19">
                  <c:v>0</c:v>
                </c:pt>
                <c:pt idx="20">
                  <c:v>1.9437897082053837</c:v>
                </c:pt>
                <c:pt idx="21">
                  <c:v>1.0501138756851597E-2</c:v>
                </c:pt>
                <c:pt idx="22">
                  <c:v>3.2375091273288865E-2</c:v>
                </c:pt>
                <c:pt idx="23">
                  <c:v>0.50455053822098794</c:v>
                </c:pt>
                <c:pt idx="24">
                  <c:v>0.36764067522967558</c:v>
                </c:pt>
                <c:pt idx="25">
                  <c:v>1.3802083565649597</c:v>
                </c:pt>
                <c:pt idx="26">
                  <c:v>0.58730071391372418</c:v>
                </c:pt>
                <c:pt idx="27">
                  <c:v>2.0316832466559482</c:v>
                </c:pt>
                <c:pt idx="28">
                  <c:v>15.333420097200436</c:v>
                </c:pt>
                <c:pt idx="29">
                  <c:v>16.108609260502213</c:v>
                </c:pt>
                <c:pt idx="30">
                  <c:v>33.454620335512793</c:v>
                </c:pt>
                <c:pt idx="31">
                  <c:v>36.196357409021189</c:v>
                </c:pt>
                <c:pt idx="32">
                  <c:v>15.065492209308267</c:v>
                </c:pt>
                <c:pt idx="33">
                  <c:v>16.086066601139386</c:v>
                </c:pt>
                <c:pt idx="34">
                  <c:v>8.7576425527887345</c:v>
                </c:pt>
                <c:pt idx="35">
                  <c:v>0</c:v>
                </c:pt>
              </c:numCache>
            </c:numRef>
          </c:yVal>
          <c:smooth val="0"/>
        </c:ser>
        <c:ser>
          <c:idx val="2"/>
          <c:order val="2"/>
          <c:tx>
            <c:v>Pyrell</c:v>
          </c:tx>
          <c:spPr>
            <a:ln w="28575">
              <a:noFill/>
            </a:ln>
          </c:spPr>
          <c:xVal>
            <c:numRef>
              <c:f>'detection Mar 14'!$BR$85:$BR$104</c:f>
              <c:numCache>
                <c:formatCode>0.0000</c:formatCode>
                <c:ptCount val="20"/>
                <c:pt idx="0">
                  <c:v>0.2080442916652481</c:v>
                </c:pt>
                <c:pt idx="1">
                  <c:v>0.20703943977434275</c:v>
                </c:pt>
                <c:pt idx="2">
                  <c:v>0.35904274479868281</c:v>
                </c:pt>
                <c:pt idx="3">
                  <c:v>0.2538303437849373</c:v>
                </c:pt>
                <c:pt idx="4">
                  <c:v>0.45014457959499116</c:v>
                </c:pt>
                <c:pt idx="5">
                  <c:v>0.32117867003030603</c:v>
                </c:pt>
                <c:pt idx="6">
                  <c:v>0.1976149506837051</c:v>
                </c:pt>
                <c:pt idx="7">
                  <c:v>0.37899697072214944</c:v>
                </c:pt>
                <c:pt idx="8">
                  <c:v>0.35398790927609708</c:v>
                </c:pt>
                <c:pt idx="9">
                  <c:v>0.44481007167126968</c:v>
                </c:pt>
                <c:pt idx="10">
                  <c:v>0.23268245230988843</c:v>
                </c:pt>
                <c:pt idx="11">
                  <c:v>0.3547564468721438</c:v>
                </c:pt>
                <c:pt idx="12">
                  <c:v>0.2196149542448691</c:v>
                </c:pt>
                <c:pt idx="13">
                  <c:v>0.13997777282810692</c:v>
                </c:pt>
                <c:pt idx="14">
                  <c:v>0.35984902255734624</c:v>
                </c:pt>
                <c:pt idx="15">
                  <c:v>0.24111410344504206</c:v>
                </c:pt>
                <c:pt idx="16">
                  <c:v>0.34921039879071691</c:v>
                </c:pt>
                <c:pt idx="17">
                  <c:v>0.25939201873064038</c:v>
                </c:pt>
                <c:pt idx="18">
                  <c:v>0.28206729025724481</c:v>
                </c:pt>
                <c:pt idx="19">
                  <c:v>0.39088623557228447</c:v>
                </c:pt>
              </c:numCache>
            </c:numRef>
          </c:xVal>
          <c:yVal>
            <c:numRef>
              <c:f>'detection Mar 14'!$CR$85:$CR$104</c:f>
              <c:numCache>
                <c:formatCode>#,##0.0</c:formatCode>
                <c:ptCount val="20"/>
                <c:pt idx="0">
                  <c:v>17.41592302514988</c:v>
                </c:pt>
                <c:pt idx="1">
                  <c:v>15.726677258338313</c:v>
                </c:pt>
                <c:pt idx="2">
                  <c:v>41.05051770755118</c:v>
                </c:pt>
                <c:pt idx="3">
                  <c:v>23.025229728542321</c:v>
                </c:pt>
                <c:pt idx="4">
                  <c:v>61.113419749108139</c:v>
                </c:pt>
                <c:pt idx="5">
                  <c:v>21.383769915047193</c:v>
                </c:pt>
                <c:pt idx="6">
                  <c:v>11.685731301935604</c:v>
                </c:pt>
                <c:pt idx="7">
                  <c:v>35.176980816938524</c:v>
                </c:pt>
                <c:pt idx="8">
                  <c:v>35.665799778088825</c:v>
                </c:pt>
                <c:pt idx="9">
                  <c:v>69.531198394266738</c:v>
                </c:pt>
                <c:pt idx="10">
                  <c:v>18.365984797056985</c:v>
                </c:pt>
                <c:pt idx="11">
                  <c:v>39.628875769727969</c:v>
                </c:pt>
                <c:pt idx="12">
                  <c:v>19.547989154834269</c:v>
                </c:pt>
                <c:pt idx="13">
                  <c:v>83.340936598164745</c:v>
                </c:pt>
                <c:pt idx="14">
                  <c:v>156.95076261667299</c:v>
                </c:pt>
                <c:pt idx="15">
                  <c:v>197.69046169017017</c:v>
                </c:pt>
                <c:pt idx="16">
                  <c:v>218.61064684199999</c:v>
                </c:pt>
                <c:pt idx="17">
                  <c:v>205.49775974436821</c:v>
                </c:pt>
                <c:pt idx="18">
                  <c:v>212.66700268818718</c:v>
                </c:pt>
                <c:pt idx="19">
                  <c:v>71.922870927429713</c:v>
                </c:pt>
              </c:numCache>
            </c:numRef>
          </c:yVal>
          <c:smooth val="0"/>
        </c:ser>
        <c:ser>
          <c:idx val="3"/>
          <c:order val="3"/>
          <c:tx>
            <c:v>Silicone</c:v>
          </c:tx>
          <c:spPr>
            <a:ln w="28575">
              <a:noFill/>
            </a:ln>
          </c:spPr>
          <c:xVal>
            <c:numRef>
              <c:f>'detection Mar 14'!$BR$105:$BR$133</c:f>
              <c:numCache>
                <c:formatCode>0.0000</c:formatCode>
                <c:ptCount val="29"/>
                <c:pt idx="0">
                  <c:v>0.32595928472085983</c:v>
                </c:pt>
                <c:pt idx="1">
                  <c:v>0.2267233068714381</c:v>
                </c:pt>
                <c:pt idx="2">
                  <c:v>0.37246136490403414</c:v>
                </c:pt>
                <c:pt idx="3">
                  <c:v>0.20547096060057599</c:v>
                </c:pt>
                <c:pt idx="4">
                  <c:v>0.18564470202739639</c:v>
                </c:pt>
                <c:pt idx="5">
                  <c:v>0.20776147068589287</c:v>
                </c:pt>
                <c:pt idx="6">
                  <c:v>0.27610024306330005</c:v>
                </c:pt>
                <c:pt idx="7">
                  <c:v>0.24387035702532131</c:v>
                </c:pt>
                <c:pt idx="8">
                  <c:v>0.25033936032853354</c:v>
                </c:pt>
                <c:pt idx="9">
                  <c:v>0.19225459171796622</c:v>
                </c:pt>
                <c:pt idx="10">
                  <c:v>0.3380752866414779</c:v>
                </c:pt>
                <c:pt idx="11">
                  <c:v>0.24064095529695867</c:v>
                </c:pt>
                <c:pt idx="12">
                  <c:v>0.46768580414007993</c:v>
                </c:pt>
                <c:pt idx="13">
                  <c:v>0.19513944234574185</c:v>
                </c:pt>
                <c:pt idx="14">
                  <c:v>0.46210291491123606</c:v>
                </c:pt>
                <c:pt idx="15">
                  <c:v>0.24249019691958648</c:v>
                </c:pt>
                <c:pt idx="16">
                  <c:v>0.45471849501032435</c:v>
                </c:pt>
                <c:pt idx="17">
                  <c:v>0.38503352082694281</c:v>
                </c:pt>
                <c:pt idx="18">
                  <c:v>0.18227320062546948</c:v>
                </c:pt>
                <c:pt idx="19">
                  <c:v>0.24490687440172548</c:v>
                </c:pt>
                <c:pt idx="20">
                  <c:v>0.40730436810302983</c:v>
                </c:pt>
                <c:pt idx="21">
                  <c:v>0.18598777657726576</c:v>
                </c:pt>
                <c:pt idx="22">
                  <c:v>0.42214683724720298</c:v>
                </c:pt>
                <c:pt idx="23">
                  <c:v>0.53280842464133693</c:v>
                </c:pt>
                <c:pt idx="24">
                  <c:v>0.38960521311196605</c:v>
                </c:pt>
                <c:pt idx="25">
                  <c:v>0.44340822903935495</c:v>
                </c:pt>
                <c:pt idx="26">
                  <c:v>0.93988674067582656</c:v>
                </c:pt>
                <c:pt idx="27">
                  <c:v>1.1026381309223143</c:v>
                </c:pt>
                <c:pt idx="28">
                  <c:v>0.25698065436822065</c:v>
                </c:pt>
              </c:numCache>
            </c:numRef>
          </c:xVal>
          <c:yVal>
            <c:numRef>
              <c:f>'detection Mar 14'!$CR$105:$CR$133</c:f>
              <c:numCache>
                <c:formatCode>#,##0.0</c:formatCode>
                <c:ptCount val="29"/>
                <c:pt idx="0">
                  <c:v>52.188740318406097</c:v>
                </c:pt>
                <c:pt idx="1">
                  <c:v>32.157298833210938</c:v>
                </c:pt>
                <c:pt idx="2">
                  <c:v>56.516802056870382</c:v>
                </c:pt>
                <c:pt idx="3">
                  <c:v>23.24320525114786</c:v>
                </c:pt>
                <c:pt idx="4">
                  <c:v>19.315071036474915</c:v>
                </c:pt>
                <c:pt idx="5">
                  <c:v>16.895480541070615</c:v>
                </c:pt>
                <c:pt idx="6">
                  <c:v>27.850097740222996</c:v>
                </c:pt>
                <c:pt idx="7">
                  <c:v>21.493036514331216</c:v>
                </c:pt>
                <c:pt idx="8">
                  <c:v>38.652034382638554</c:v>
                </c:pt>
                <c:pt idx="9">
                  <c:v>22.213881873898622</c:v>
                </c:pt>
                <c:pt idx="10">
                  <c:v>54.729384627800862</c:v>
                </c:pt>
                <c:pt idx="11">
                  <c:v>35.704919220045561</c:v>
                </c:pt>
                <c:pt idx="12">
                  <c:v>98.795903872739885</c:v>
                </c:pt>
                <c:pt idx="13">
                  <c:v>23.213152920609634</c:v>
                </c:pt>
                <c:pt idx="14">
                  <c:v>82.7574924654444</c:v>
                </c:pt>
                <c:pt idx="15">
                  <c:v>39.913471473434903</c:v>
                </c:pt>
                <c:pt idx="16">
                  <c:v>105.30600107540475</c:v>
                </c:pt>
                <c:pt idx="17">
                  <c:v>70.200583370456911</c:v>
                </c:pt>
                <c:pt idx="18">
                  <c:v>17.354124533529447</c:v>
                </c:pt>
                <c:pt idx="19">
                  <c:v>34.78830484914814</c:v>
                </c:pt>
                <c:pt idx="20">
                  <c:v>74.910411779501985</c:v>
                </c:pt>
                <c:pt idx="21">
                  <c:v>24.616917781013555</c:v>
                </c:pt>
                <c:pt idx="22">
                  <c:v>111.05689410599845</c:v>
                </c:pt>
                <c:pt idx="23">
                  <c:v>137.78895120594086</c:v>
                </c:pt>
                <c:pt idx="24">
                  <c:v>166.07118977283915</c:v>
                </c:pt>
                <c:pt idx="25">
                  <c:v>158.63615910019195</c:v>
                </c:pt>
                <c:pt idx="26">
                  <c:v>424.57545895595291</c:v>
                </c:pt>
                <c:pt idx="27">
                  <c:v>408.46215468977357</c:v>
                </c:pt>
                <c:pt idx="28">
                  <c:v>37.841515767811927</c:v>
                </c:pt>
              </c:numCache>
            </c:numRef>
          </c:yVal>
          <c:smooth val="0"/>
        </c:ser>
        <c:ser>
          <c:idx val="4"/>
          <c:order val="4"/>
          <c:tx>
            <c:v>Teflon</c:v>
          </c:tx>
          <c:spPr>
            <a:ln w="28575">
              <a:noFill/>
            </a:ln>
          </c:spPr>
          <c:xVal>
            <c:numRef>
              <c:f>'detection Mar 14'!$BR$134:$BR$156</c:f>
              <c:numCache>
                <c:formatCode>0.0000</c:formatCode>
                <c:ptCount val="23"/>
                <c:pt idx="0">
                  <c:v>0.13371556018952235</c:v>
                </c:pt>
                <c:pt idx="1">
                  <c:v>0.18683766619447323</c:v>
                </c:pt>
                <c:pt idx="2">
                  <c:v>0.24924957168477233</c:v>
                </c:pt>
                <c:pt idx="3">
                  <c:v>0.15206897674845057</c:v>
                </c:pt>
                <c:pt idx="4">
                  <c:v>0.17780543707723964</c:v>
                </c:pt>
                <c:pt idx="5">
                  <c:v>0.18204359333877107</c:v>
                </c:pt>
                <c:pt idx="6">
                  <c:v>0.14808630459171615</c:v>
                </c:pt>
                <c:pt idx="7">
                  <c:v>0.13183675328073566</c:v>
                </c:pt>
                <c:pt idx="8">
                  <c:v>5.3128267816860503E-2</c:v>
                </c:pt>
                <c:pt idx="9">
                  <c:v>0.10459065809534994</c:v>
                </c:pt>
                <c:pt idx="10">
                  <c:v>0.47310143830376716</c:v>
                </c:pt>
                <c:pt idx="11">
                  <c:v>0.16283968830998286</c:v>
                </c:pt>
                <c:pt idx="12">
                  <c:v>0.26669327915563062</c:v>
                </c:pt>
                <c:pt idx="13">
                  <c:v>0.20838028193207944</c:v>
                </c:pt>
                <c:pt idx="14">
                  <c:v>0.38498978203935447</c:v>
                </c:pt>
                <c:pt idx="15">
                  <c:v>0.13990121268770589</c:v>
                </c:pt>
                <c:pt idx="16">
                  <c:v>0.3369907290446838</c:v>
                </c:pt>
                <c:pt idx="17">
                  <c:v>5.5088676664496919E-2</c:v>
                </c:pt>
                <c:pt idx="18">
                  <c:v>0.19688438149356463</c:v>
                </c:pt>
                <c:pt idx="19">
                  <c:v>0.23003613929149694</c:v>
                </c:pt>
                <c:pt idx="20">
                  <c:v>0.17240307407480779</c:v>
                </c:pt>
                <c:pt idx="21">
                  <c:v>0.16216018245628583</c:v>
                </c:pt>
                <c:pt idx="22">
                  <c:v>0.27528882175166719</c:v>
                </c:pt>
              </c:numCache>
            </c:numRef>
          </c:xVal>
          <c:yVal>
            <c:numRef>
              <c:f>'detection Mar 14'!$CR$134:$CR$156</c:f>
              <c:numCache>
                <c:formatCode>#,##0.0</c:formatCode>
                <c:ptCount val="23"/>
                <c:pt idx="0">
                  <c:v>15.722228831500354</c:v>
                </c:pt>
                <c:pt idx="1">
                  <c:v>4.7343156790218588</c:v>
                </c:pt>
                <c:pt idx="2">
                  <c:v>10.869677540301311</c:v>
                </c:pt>
                <c:pt idx="3">
                  <c:v>5.0207526996186056</c:v>
                </c:pt>
                <c:pt idx="4">
                  <c:v>33.763561254003967</c:v>
                </c:pt>
                <c:pt idx="5">
                  <c:v>39.175951936474284</c:v>
                </c:pt>
                <c:pt idx="6">
                  <c:v>9.3221712789273994</c:v>
                </c:pt>
                <c:pt idx="7">
                  <c:v>3.6185894243830488</c:v>
                </c:pt>
                <c:pt idx="8">
                  <c:v>1.9185037381779519</c:v>
                </c:pt>
                <c:pt idx="9">
                  <c:v>7.2028586567939357</c:v>
                </c:pt>
                <c:pt idx="10">
                  <c:v>51.011220571991011</c:v>
                </c:pt>
                <c:pt idx="11">
                  <c:v>4.1471506100081861</c:v>
                </c:pt>
                <c:pt idx="12">
                  <c:v>10.503365249249825</c:v>
                </c:pt>
                <c:pt idx="13">
                  <c:v>9.1452755531138177</c:v>
                </c:pt>
                <c:pt idx="14">
                  <c:v>24.278436374374611</c:v>
                </c:pt>
                <c:pt idx="15">
                  <c:v>5.443910334919849</c:v>
                </c:pt>
                <c:pt idx="16">
                  <c:v>19.749956153914486</c:v>
                </c:pt>
                <c:pt idx="17">
                  <c:v>1.9958332873486373</c:v>
                </c:pt>
                <c:pt idx="18">
                  <c:v>12.70597733641813</c:v>
                </c:pt>
                <c:pt idx="19">
                  <c:v>17.06548609655313</c:v>
                </c:pt>
                <c:pt idx="20">
                  <c:v>16.468549179545388</c:v>
                </c:pt>
                <c:pt idx="21">
                  <c:v>19.589447286825727</c:v>
                </c:pt>
                <c:pt idx="22">
                  <c:v>26.962581974945696</c:v>
                </c:pt>
              </c:numCache>
            </c:numRef>
          </c:yVal>
          <c:smooth val="0"/>
        </c:ser>
        <c:ser>
          <c:idx val="0"/>
          <c:order val="0"/>
          <c:tx>
            <c:v>Lampwick</c:v>
          </c:tx>
          <c:spPr>
            <a:ln w="28575">
              <a:noFill/>
            </a:ln>
          </c:spPr>
          <c:xVal>
            <c:numRef>
              <c:f>'detection Mar 14'!$BR$59:$BR$84</c:f>
              <c:numCache>
                <c:formatCode>0.0000</c:formatCode>
                <c:ptCount val="26"/>
                <c:pt idx="0">
                  <c:v>0.14857509108232342</c:v>
                </c:pt>
                <c:pt idx="1">
                  <c:v>0.20360167711257149</c:v>
                </c:pt>
                <c:pt idx="2">
                  <c:v>0.27572006122365567</c:v>
                </c:pt>
                <c:pt idx="3">
                  <c:v>0.16360200134045599</c:v>
                </c:pt>
                <c:pt idx="4">
                  <c:v>0.26798625255286757</c:v>
                </c:pt>
                <c:pt idx="5">
                  <c:v>0.34470125820028336</c:v>
                </c:pt>
                <c:pt idx="6">
                  <c:v>0.14936620957955926</c:v>
                </c:pt>
                <c:pt idx="7">
                  <c:v>0.10962569424235284</c:v>
                </c:pt>
                <c:pt idx="8">
                  <c:v>0.11626086070116975</c:v>
                </c:pt>
                <c:pt idx="9">
                  <c:v>0.14894929432553272</c:v>
                </c:pt>
                <c:pt idx="10">
                  <c:v>8.5228706856480888E-2</c:v>
                </c:pt>
                <c:pt idx="11">
                  <c:v>0.23004498116474259</c:v>
                </c:pt>
                <c:pt idx="12">
                  <c:v>0.12988195937811292</c:v>
                </c:pt>
                <c:pt idx="13">
                  <c:v>0.22351514410596268</c:v>
                </c:pt>
                <c:pt idx="14">
                  <c:v>0.12429628628849503</c:v>
                </c:pt>
                <c:pt idx="15">
                  <c:v>0.25394710707642226</c:v>
                </c:pt>
                <c:pt idx="16">
                  <c:v>0.13891501803978532</c:v>
                </c:pt>
                <c:pt idx="17">
                  <c:v>0.2301097131615957</c:v>
                </c:pt>
                <c:pt idx="18">
                  <c:v>0.12574795390624272</c:v>
                </c:pt>
                <c:pt idx="19">
                  <c:v>0.18473786561871428</c:v>
                </c:pt>
                <c:pt idx="20">
                  <c:v>0.23695342235404995</c:v>
                </c:pt>
                <c:pt idx="21">
                  <c:v>0.16828736979682504</c:v>
                </c:pt>
                <c:pt idx="22">
                  <c:v>0.18575397529201682</c:v>
                </c:pt>
                <c:pt idx="23">
                  <c:v>0.44239239119644658</c:v>
                </c:pt>
                <c:pt idx="24">
                  <c:v>0.40280519196713138</c:v>
                </c:pt>
                <c:pt idx="25">
                  <c:v>0.29459322042440694</c:v>
                </c:pt>
              </c:numCache>
            </c:numRef>
          </c:xVal>
          <c:yVal>
            <c:numRef>
              <c:f>'detection Mar 14'!$CR$59:$CR$84</c:f>
              <c:numCache>
                <c:formatCode>#,##0.0</c:formatCode>
                <c:ptCount val="26"/>
                <c:pt idx="0">
                  <c:v>0</c:v>
                </c:pt>
                <c:pt idx="1">
                  <c:v>7.7950190011596785</c:v>
                </c:pt>
                <c:pt idx="2">
                  <c:v>16.394512711442374</c:v>
                </c:pt>
                <c:pt idx="3">
                  <c:v>7.8077563558117564</c:v>
                </c:pt>
                <c:pt idx="4">
                  <c:v>11.472838659799475</c:v>
                </c:pt>
                <c:pt idx="5">
                  <c:v>29.701269207718006</c:v>
                </c:pt>
                <c:pt idx="6">
                  <c:v>6.1277573484763472</c:v>
                </c:pt>
                <c:pt idx="7">
                  <c:v>4.2160343189660665</c:v>
                </c:pt>
                <c:pt idx="8">
                  <c:v>5.4295502623560354</c:v>
                </c:pt>
                <c:pt idx="9">
                  <c:v>8.6161835294021003</c:v>
                </c:pt>
                <c:pt idx="10">
                  <c:v>2.3082113280637886</c:v>
                </c:pt>
                <c:pt idx="11">
                  <c:v>14.0396094470112</c:v>
                </c:pt>
                <c:pt idx="12">
                  <c:v>4.8485577513680722</c:v>
                </c:pt>
                <c:pt idx="13">
                  <c:v>11.724610679318733</c:v>
                </c:pt>
                <c:pt idx="14">
                  <c:v>6.3487771287653922</c:v>
                </c:pt>
                <c:pt idx="15">
                  <c:v>18.587360249221231</c:v>
                </c:pt>
                <c:pt idx="16">
                  <c:v>6.3676770818326496</c:v>
                </c:pt>
                <c:pt idx="17">
                  <c:v>14.985935563907631</c:v>
                </c:pt>
                <c:pt idx="18">
                  <c:v>4.164396518782258</c:v>
                </c:pt>
                <c:pt idx="19">
                  <c:v>19.40129415654274</c:v>
                </c:pt>
                <c:pt idx="20">
                  <c:v>24.082416032960353</c:v>
                </c:pt>
                <c:pt idx="21">
                  <c:v>17.128825826429193</c:v>
                </c:pt>
                <c:pt idx="22">
                  <c:v>20.957533976823434</c:v>
                </c:pt>
                <c:pt idx="23">
                  <c:v>56.416047436983732</c:v>
                </c:pt>
                <c:pt idx="24">
                  <c:v>55.626549846185362</c:v>
                </c:pt>
                <c:pt idx="25">
                  <c:v>28.897138101606668</c:v>
                </c:pt>
              </c:numCache>
            </c:numRef>
          </c:yVal>
          <c:smooth val="0"/>
        </c:ser>
        <c:dLbls>
          <c:showLegendKey val="0"/>
          <c:showVal val="0"/>
          <c:showCatName val="0"/>
          <c:showSerName val="0"/>
          <c:showPercent val="0"/>
          <c:showBubbleSize val="0"/>
        </c:dLbls>
        <c:axId val="328515968"/>
        <c:axId val="328517888"/>
      </c:scatterChart>
      <c:valAx>
        <c:axId val="328515968"/>
        <c:scaling>
          <c:orientation val="minMax"/>
        </c:scaling>
        <c:delete val="0"/>
        <c:axPos val="b"/>
        <c:title>
          <c:tx>
            <c:rich>
              <a:bodyPr/>
              <a:lstStyle/>
              <a:p>
                <a:pPr>
                  <a:defRPr/>
                </a:pPr>
                <a:r>
                  <a:rPr lang="en-US" sz="1800"/>
                  <a:t>AMD micrometers</a:t>
                </a:r>
              </a:p>
            </c:rich>
          </c:tx>
          <c:overlay val="0"/>
        </c:title>
        <c:numFmt formatCode="0.0000" sourceLinked="1"/>
        <c:majorTickMark val="out"/>
        <c:minorTickMark val="none"/>
        <c:tickLblPos val="nextTo"/>
        <c:crossAx val="328517888"/>
        <c:crosses val="autoZero"/>
        <c:crossBetween val="midCat"/>
      </c:valAx>
      <c:valAx>
        <c:axId val="328517888"/>
        <c:scaling>
          <c:orientation val="minMax"/>
        </c:scaling>
        <c:delete val="0"/>
        <c:axPos val="l"/>
        <c:majorGridlines/>
        <c:title>
          <c:tx>
            <c:rich>
              <a:bodyPr rot="-5400000" vert="horz"/>
              <a:lstStyle/>
              <a:p>
                <a:pPr>
                  <a:defRPr/>
                </a:pPr>
                <a:r>
                  <a:rPr lang="en-US" sz="1600"/>
                  <a:t>Mass</a:t>
                </a:r>
                <a:r>
                  <a:rPr lang="en-US" sz="1600" baseline="0"/>
                  <a:t> conc mg/m3</a:t>
                </a:r>
                <a:r>
                  <a:rPr lang="en-US" sz="1600"/>
                  <a:t> </a:t>
                </a:r>
              </a:p>
            </c:rich>
          </c:tx>
          <c:overlay val="0"/>
        </c:title>
        <c:numFmt formatCode="#,##0.0" sourceLinked="1"/>
        <c:majorTickMark val="out"/>
        <c:minorTickMark val="none"/>
        <c:tickLblPos val="nextTo"/>
        <c:crossAx val="328515968"/>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4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Mass to produce number </a:t>
            </a:r>
          </a:p>
          <a:p>
            <a:pPr>
              <a:defRPr/>
            </a:pPr>
            <a:r>
              <a:rPr lang="en-US"/>
              <a:t>alarm</a:t>
            </a:r>
          </a:p>
        </c:rich>
      </c:tx>
      <c:overlay val="0"/>
    </c:title>
    <c:autoTitleDeleted val="0"/>
    <c:plotArea>
      <c:layout/>
      <c:scatterChart>
        <c:scatterStyle val="lineMarker"/>
        <c:varyColors val="0"/>
        <c:ser>
          <c:idx val="1"/>
          <c:order val="1"/>
          <c:tx>
            <c:v>Kapton</c:v>
          </c:tx>
          <c:spPr>
            <a:ln w="28575">
              <a:noFill/>
            </a:ln>
          </c:spPr>
          <c:xVal>
            <c:numRef>
              <c:f>('detection Mar 14'!$BR$23:$BR$43,'detection Mar 14'!$BR$46:$BR$58)</c:f>
              <c:numCache>
                <c:formatCode>0.0000</c:formatCode>
                <c:ptCount val="34"/>
                <c:pt idx="0">
                  <c:v>9.4172911864210257E-2</c:v>
                </c:pt>
                <c:pt idx="1">
                  <c:v>0.1661823293897764</c:v>
                </c:pt>
                <c:pt idx="2">
                  <c:v>0.11462877287753323</c:v>
                </c:pt>
                <c:pt idx="3">
                  <c:v>0.15228375712362852</c:v>
                </c:pt>
                <c:pt idx="4">
                  <c:v>0.21852328663676657</c:v>
                </c:pt>
                <c:pt idx="5">
                  <c:v>0.25361766888569798</c:v>
                </c:pt>
                <c:pt idx="6">
                  <c:v>5.6373119010545703E-2</c:v>
                </c:pt>
                <c:pt idx="7">
                  <c:v>6.6815676631340595E-2</c:v>
                </c:pt>
                <c:pt idx="8">
                  <c:v>5.8581728377719348E-2</c:v>
                </c:pt>
                <c:pt idx="9">
                  <c:v>0.10874987326977262</c:v>
                </c:pt>
                <c:pt idx="10">
                  <c:v>0.14833639810998711</c:v>
                </c:pt>
                <c:pt idx="11">
                  <c:v>0.24311218052959396</c:v>
                </c:pt>
                <c:pt idx="12">
                  <c:v>0.16100578273346813</c:v>
                </c:pt>
                <c:pt idx="13">
                  <c:v>5.8782385759754953E-2</c:v>
                </c:pt>
                <c:pt idx="14">
                  <c:v>9.5517612038381369E-2</c:v>
                </c:pt>
                <c:pt idx="15">
                  <c:v>0</c:v>
                </c:pt>
                <c:pt idx="16">
                  <c:v>0.11797700268537473</c:v>
                </c:pt>
                <c:pt idx="17">
                  <c:v>8.83966382810287E-2</c:v>
                </c:pt>
                <c:pt idx="18">
                  <c:v>0.13818103735430015</c:v>
                </c:pt>
                <c:pt idx="19">
                  <c:v>0</c:v>
                </c:pt>
                <c:pt idx="20">
                  <c:v>0.11219893930621616</c:v>
                </c:pt>
                <c:pt idx="21">
                  <c:v>4.9005103969337348E-2</c:v>
                </c:pt>
                <c:pt idx="22">
                  <c:v>6.4341574275316893E-2</c:v>
                </c:pt>
                <c:pt idx="23">
                  <c:v>0.10509227008761539</c:v>
                </c:pt>
                <c:pt idx="24">
                  <c:v>9.1940301437816396E-2</c:v>
                </c:pt>
                <c:pt idx="25">
                  <c:v>0.13550220539017285</c:v>
                </c:pt>
                <c:pt idx="26">
                  <c:v>0.22332654446557226</c:v>
                </c:pt>
                <c:pt idx="27">
                  <c:v>0.23368086001393035</c:v>
                </c:pt>
                <c:pt idx="28">
                  <c:v>0.30421984529136165</c:v>
                </c:pt>
                <c:pt idx="29">
                  <c:v>0.32964655737592746</c:v>
                </c:pt>
                <c:pt idx="30">
                  <c:v>0.1346708034598724</c:v>
                </c:pt>
                <c:pt idx="31">
                  <c:v>0.14499643709710786</c:v>
                </c:pt>
                <c:pt idx="32">
                  <c:v>0.19061768489019365</c:v>
                </c:pt>
                <c:pt idx="33">
                  <c:v>0</c:v>
                </c:pt>
              </c:numCache>
            </c:numRef>
          </c:xVal>
          <c:yVal>
            <c:numRef>
              <c:f>'detection Mar 14'!$CR$23:$CR$58</c:f>
              <c:numCache>
                <c:formatCode>#,##0.0</c:formatCode>
                <c:ptCount val="36"/>
                <c:pt idx="0">
                  <c:v>2.2081409400355478</c:v>
                </c:pt>
                <c:pt idx="1">
                  <c:v>7.2974080549397451</c:v>
                </c:pt>
                <c:pt idx="2">
                  <c:v>3.5353213679027577</c:v>
                </c:pt>
                <c:pt idx="3">
                  <c:v>6.4382666671244317</c:v>
                </c:pt>
                <c:pt idx="4">
                  <c:v>7.869747213829319</c:v>
                </c:pt>
                <c:pt idx="5">
                  <c:v>16.526986012296792</c:v>
                </c:pt>
                <c:pt idx="6">
                  <c:v>0.34042767666698326</c:v>
                </c:pt>
                <c:pt idx="7">
                  <c:v>0.57280624551698778</c:v>
                </c:pt>
                <c:pt idx="8">
                  <c:v>0.44171361311140322</c:v>
                </c:pt>
                <c:pt idx="9">
                  <c:v>1.5552630533062535</c:v>
                </c:pt>
                <c:pt idx="10">
                  <c:v>5.890413078898165</c:v>
                </c:pt>
                <c:pt idx="11">
                  <c:v>20.87252789837386</c:v>
                </c:pt>
                <c:pt idx="12">
                  <c:v>3.3506411534483411</c:v>
                </c:pt>
                <c:pt idx="13">
                  <c:v>0.25978266775500242</c:v>
                </c:pt>
                <c:pt idx="14">
                  <c:v>0.71218643413575655</c:v>
                </c:pt>
                <c:pt idx="15">
                  <c:v>0</c:v>
                </c:pt>
                <c:pt idx="16">
                  <c:v>1.3127625661775102</c:v>
                </c:pt>
                <c:pt idx="17">
                  <c:v>0.44988578904811699</c:v>
                </c:pt>
                <c:pt idx="18">
                  <c:v>1.6797004150892474</c:v>
                </c:pt>
                <c:pt idx="19">
                  <c:v>0</c:v>
                </c:pt>
                <c:pt idx="20">
                  <c:v>1.9437897082053837</c:v>
                </c:pt>
                <c:pt idx="21">
                  <c:v>1.0501138756851597E-2</c:v>
                </c:pt>
                <c:pt idx="22">
                  <c:v>3.2375091273288865E-2</c:v>
                </c:pt>
                <c:pt idx="23">
                  <c:v>0.50455053822098794</c:v>
                </c:pt>
                <c:pt idx="24">
                  <c:v>0.36764067522967558</c:v>
                </c:pt>
                <c:pt idx="25">
                  <c:v>1.3802083565649597</c:v>
                </c:pt>
                <c:pt idx="26">
                  <c:v>0.58730071391372418</c:v>
                </c:pt>
                <c:pt idx="27">
                  <c:v>2.0316832466559482</c:v>
                </c:pt>
                <c:pt idx="28">
                  <c:v>15.333420097200436</c:v>
                </c:pt>
                <c:pt idx="29">
                  <c:v>16.108609260502213</c:v>
                </c:pt>
                <c:pt idx="30">
                  <c:v>33.454620335512793</c:v>
                </c:pt>
                <c:pt idx="31">
                  <c:v>36.196357409021189</c:v>
                </c:pt>
                <c:pt idx="32">
                  <c:v>15.065492209308267</c:v>
                </c:pt>
                <c:pt idx="33">
                  <c:v>16.086066601139386</c:v>
                </c:pt>
                <c:pt idx="34">
                  <c:v>8.7576425527887345</c:v>
                </c:pt>
                <c:pt idx="35">
                  <c:v>0</c:v>
                </c:pt>
              </c:numCache>
            </c:numRef>
          </c:yVal>
          <c:smooth val="0"/>
        </c:ser>
        <c:ser>
          <c:idx val="2"/>
          <c:order val="2"/>
          <c:tx>
            <c:v>Pyrell</c:v>
          </c:tx>
          <c:spPr>
            <a:ln w="28575">
              <a:noFill/>
            </a:ln>
          </c:spPr>
          <c:xVal>
            <c:numRef>
              <c:f>'detection Mar 14'!$BR$85:$BR$104</c:f>
              <c:numCache>
                <c:formatCode>0.0000</c:formatCode>
                <c:ptCount val="20"/>
                <c:pt idx="0">
                  <c:v>0.2080442916652481</c:v>
                </c:pt>
                <c:pt idx="1">
                  <c:v>0.20703943977434275</c:v>
                </c:pt>
                <c:pt idx="2">
                  <c:v>0.35904274479868281</c:v>
                </c:pt>
                <c:pt idx="3">
                  <c:v>0.2538303437849373</c:v>
                </c:pt>
                <c:pt idx="4">
                  <c:v>0.45014457959499116</c:v>
                </c:pt>
                <c:pt idx="5">
                  <c:v>0.32117867003030603</c:v>
                </c:pt>
                <c:pt idx="6">
                  <c:v>0.1976149506837051</c:v>
                </c:pt>
                <c:pt idx="7">
                  <c:v>0.37899697072214944</c:v>
                </c:pt>
                <c:pt idx="8">
                  <c:v>0.35398790927609708</c:v>
                </c:pt>
                <c:pt idx="9">
                  <c:v>0.44481007167126968</c:v>
                </c:pt>
                <c:pt idx="10">
                  <c:v>0.23268245230988843</c:v>
                </c:pt>
                <c:pt idx="11">
                  <c:v>0.3547564468721438</c:v>
                </c:pt>
                <c:pt idx="12">
                  <c:v>0.2196149542448691</c:v>
                </c:pt>
                <c:pt idx="13">
                  <c:v>0.13997777282810692</c:v>
                </c:pt>
                <c:pt idx="14">
                  <c:v>0.35984902255734624</c:v>
                </c:pt>
                <c:pt idx="15">
                  <c:v>0.24111410344504206</c:v>
                </c:pt>
                <c:pt idx="16">
                  <c:v>0.34921039879071691</c:v>
                </c:pt>
                <c:pt idx="17">
                  <c:v>0.25939201873064038</c:v>
                </c:pt>
                <c:pt idx="18">
                  <c:v>0.28206729025724481</c:v>
                </c:pt>
                <c:pt idx="19">
                  <c:v>0.39088623557228447</c:v>
                </c:pt>
              </c:numCache>
            </c:numRef>
          </c:xVal>
          <c:yVal>
            <c:numRef>
              <c:f>'detection Mar 14'!$CR$85:$CR$104</c:f>
              <c:numCache>
                <c:formatCode>#,##0.0</c:formatCode>
                <c:ptCount val="20"/>
                <c:pt idx="0">
                  <c:v>17.41592302514988</c:v>
                </c:pt>
                <c:pt idx="1">
                  <c:v>15.726677258338313</c:v>
                </c:pt>
                <c:pt idx="2">
                  <c:v>41.05051770755118</c:v>
                </c:pt>
                <c:pt idx="3">
                  <c:v>23.025229728542321</c:v>
                </c:pt>
                <c:pt idx="4">
                  <c:v>61.113419749108139</c:v>
                </c:pt>
                <c:pt idx="5">
                  <c:v>21.383769915047193</c:v>
                </c:pt>
                <c:pt idx="6">
                  <c:v>11.685731301935604</c:v>
                </c:pt>
                <c:pt idx="7">
                  <c:v>35.176980816938524</c:v>
                </c:pt>
                <c:pt idx="8">
                  <c:v>35.665799778088825</c:v>
                </c:pt>
                <c:pt idx="9">
                  <c:v>69.531198394266738</c:v>
                </c:pt>
                <c:pt idx="10">
                  <c:v>18.365984797056985</c:v>
                </c:pt>
                <c:pt idx="11">
                  <c:v>39.628875769727969</c:v>
                </c:pt>
                <c:pt idx="12">
                  <c:v>19.547989154834269</c:v>
                </c:pt>
                <c:pt idx="13">
                  <c:v>83.340936598164745</c:v>
                </c:pt>
                <c:pt idx="14">
                  <c:v>156.95076261667299</c:v>
                </c:pt>
                <c:pt idx="15">
                  <c:v>197.69046169017017</c:v>
                </c:pt>
                <c:pt idx="16">
                  <c:v>218.61064684199999</c:v>
                </c:pt>
                <c:pt idx="17">
                  <c:v>205.49775974436821</c:v>
                </c:pt>
                <c:pt idx="18">
                  <c:v>212.66700268818718</c:v>
                </c:pt>
                <c:pt idx="19">
                  <c:v>71.922870927429713</c:v>
                </c:pt>
              </c:numCache>
            </c:numRef>
          </c:yVal>
          <c:smooth val="0"/>
        </c:ser>
        <c:ser>
          <c:idx val="3"/>
          <c:order val="3"/>
          <c:tx>
            <c:v>Silicone</c:v>
          </c:tx>
          <c:spPr>
            <a:ln w="28575">
              <a:noFill/>
            </a:ln>
          </c:spPr>
          <c:xVal>
            <c:numRef>
              <c:f>'detection Mar 14'!$BR$105:$BR$133</c:f>
              <c:numCache>
                <c:formatCode>0.0000</c:formatCode>
                <c:ptCount val="29"/>
                <c:pt idx="0">
                  <c:v>0.32595928472085983</c:v>
                </c:pt>
                <c:pt idx="1">
                  <c:v>0.2267233068714381</c:v>
                </c:pt>
                <c:pt idx="2">
                  <c:v>0.37246136490403414</c:v>
                </c:pt>
                <c:pt idx="3">
                  <c:v>0.20547096060057599</c:v>
                </c:pt>
                <c:pt idx="4">
                  <c:v>0.18564470202739639</c:v>
                </c:pt>
                <c:pt idx="5">
                  <c:v>0.20776147068589287</c:v>
                </c:pt>
                <c:pt idx="6">
                  <c:v>0.27610024306330005</c:v>
                </c:pt>
                <c:pt idx="7">
                  <c:v>0.24387035702532131</c:v>
                </c:pt>
                <c:pt idx="8">
                  <c:v>0.25033936032853354</c:v>
                </c:pt>
                <c:pt idx="9">
                  <c:v>0.19225459171796622</c:v>
                </c:pt>
                <c:pt idx="10">
                  <c:v>0.3380752866414779</c:v>
                </c:pt>
                <c:pt idx="11">
                  <c:v>0.24064095529695867</c:v>
                </c:pt>
                <c:pt idx="12">
                  <c:v>0.46768580414007993</c:v>
                </c:pt>
                <c:pt idx="13">
                  <c:v>0.19513944234574185</c:v>
                </c:pt>
                <c:pt idx="14">
                  <c:v>0.46210291491123606</c:v>
                </c:pt>
                <c:pt idx="15">
                  <c:v>0.24249019691958648</c:v>
                </c:pt>
                <c:pt idx="16">
                  <c:v>0.45471849501032435</c:v>
                </c:pt>
                <c:pt idx="17">
                  <c:v>0.38503352082694281</c:v>
                </c:pt>
                <c:pt idx="18">
                  <c:v>0.18227320062546948</c:v>
                </c:pt>
                <c:pt idx="19">
                  <c:v>0.24490687440172548</c:v>
                </c:pt>
                <c:pt idx="20">
                  <c:v>0.40730436810302983</c:v>
                </c:pt>
                <c:pt idx="21">
                  <c:v>0.18598777657726576</c:v>
                </c:pt>
                <c:pt idx="22">
                  <c:v>0.42214683724720298</c:v>
                </c:pt>
                <c:pt idx="23">
                  <c:v>0.53280842464133693</c:v>
                </c:pt>
                <c:pt idx="24">
                  <c:v>0.38960521311196605</c:v>
                </c:pt>
                <c:pt idx="25">
                  <c:v>0.44340822903935495</c:v>
                </c:pt>
                <c:pt idx="26">
                  <c:v>0.93988674067582656</c:v>
                </c:pt>
                <c:pt idx="27">
                  <c:v>1.1026381309223143</c:v>
                </c:pt>
                <c:pt idx="28">
                  <c:v>0.25698065436822065</c:v>
                </c:pt>
              </c:numCache>
            </c:numRef>
          </c:xVal>
          <c:yVal>
            <c:numRef>
              <c:f>'detection Mar 14'!$CR$105:$CR$133</c:f>
              <c:numCache>
                <c:formatCode>#,##0.0</c:formatCode>
                <c:ptCount val="29"/>
                <c:pt idx="0">
                  <c:v>52.188740318406097</c:v>
                </c:pt>
                <c:pt idx="1">
                  <c:v>32.157298833210938</c:v>
                </c:pt>
                <c:pt idx="2">
                  <c:v>56.516802056870382</c:v>
                </c:pt>
                <c:pt idx="3">
                  <c:v>23.24320525114786</c:v>
                </c:pt>
                <c:pt idx="4">
                  <c:v>19.315071036474915</c:v>
                </c:pt>
                <c:pt idx="5">
                  <c:v>16.895480541070615</c:v>
                </c:pt>
                <c:pt idx="6">
                  <c:v>27.850097740222996</c:v>
                </c:pt>
                <c:pt idx="7">
                  <c:v>21.493036514331216</c:v>
                </c:pt>
                <c:pt idx="8">
                  <c:v>38.652034382638554</c:v>
                </c:pt>
                <c:pt idx="9">
                  <c:v>22.213881873898622</c:v>
                </c:pt>
                <c:pt idx="10">
                  <c:v>54.729384627800862</c:v>
                </c:pt>
                <c:pt idx="11">
                  <c:v>35.704919220045561</c:v>
                </c:pt>
                <c:pt idx="12">
                  <c:v>98.795903872739885</c:v>
                </c:pt>
                <c:pt idx="13">
                  <c:v>23.213152920609634</c:v>
                </c:pt>
                <c:pt idx="14">
                  <c:v>82.7574924654444</c:v>
                </c:pt>
                <c:pt idx="15">
                  <c:v>39.913471473434903</c:v>
                </c:pt>
                <c:pt idx="16">
                  <c:v>105.30600107540475</c:v>
                </c:pt>
                <c:pt idx="17">
                  <c:v>70.200583370456911</c:v>
                </c:pt>
                <c:pt idx="18">
                  <c:v>17.354124533529447</c:v>
                </c:pt>
                <c:pt idx="19">
                  <c:v>34.78830484914814</c:v>
                </c:pt>
                <c:pt idx="20">
                  <c:v>74.910411779501985</c:v>
                </c:pt>
                <c:pt idx="21">
                  <c:v>24.616917781013555</c:v>
                </c:pt>
                <c:pt idx="22">
                  <c:v>111.05689410599845</c:v>
                </c:pt>
                <c:pt idx="23">
                  <c:v>137.78895120594086</c:v>
                </c:pt>
                <c:pt idx="24">
                  <c:v>166.07118977283915</c:v>
                </c:pt>
                <c:pt idx="25">
                  <c:v>158.63615910019195</c:v>
                </c:pt>
                <c:pt idx="26">
                  <c:v>424.57545895595291</c:v>
                </c:pt>
                <c:pt idx="27">
                  <c:v>408.46215468977357</c:v>
                </c:pt>
                <c:pt idx="28">
                  <c:v>37.841515767811927</c:v>
                </c:pt>
              </c:numCache>
            </c:numRef>
          </c:yVal>
          <c:smooth val="0"/>
        </c:ser>
        <c:ser>
          <c:idx val="4"/>
          <c:order val="4"/>
          <c:tx>
            <c:v>Teflon</c:v>
          </c:tx>
          <c:spPr>
            <a:ln w="28575">
              <a:noFill/>
            </a:ln>
          </c:spPr>
          <c:xVal>
            <c:numRef>
              <c:f>'detection Mar 14'!$BR$134:$BR$156</c:f>
              <c:numCache>
                <c:formatCode>0.0000</c:formatCode>
                <c:ptCount val="23"/>
                <c:pt idx="0">
                  <c:v>0.13371556018952235</c:v>
                </c:pt>
                <c:pt idx="1">
                  <c:v>0.18683766619447323</c:v>
                </c:pt>
                <c:pt idx="2">
                  <c:v>0.24924957168477233</c:v>
                </c:pt>
                <c:pt idx="3">
                  <c:v>0.15206897674845057</c:v>
                </c:pt>
                <c:pt idx="4">
                  <c:v>0.17780543707723964</c:v>
                </c:pt>
                <c:pt idx="5">
                  <c:v>0.18204359333877107</c:v>
                </c:pt>
                <c:pt idx="6">
                  <c:v>0.14808630459171615</c:v>
                </c:pt>
                <c:pt idx="7">
                  <c:v>0.13183675328073566</c:v>
                </c:pt>
                <c:pt idx="8">
                  <c:v>5.3128267816860503E-2</c:v>
                </c:pt>
                <c:pt idx="9">
                  <c:v>0.10459065809534994</c:v>
                </c:pt>
                <c:pt idx="10">
                  <c:v>0.47310143830376716</c:v>
                </c:pt>
                <c:pt idx="11">
                  <c:v>0.16283968830998286</c:v>
                </c:pt>
                <c:pt idx="12">
                  <c:v>0.26669327915563062</c:v>
                </c:pt>
                <c:pt idx="13">
                  <c:v>0.20838028193207944</c:v>
                </c:pt>
                <c:pt idx="14">
                  <c:v>0.38498978203935447</c:v>
                </c:pt>
                <c:pt idx="15">
                  <c:v>0.13990121268770589</c:v>
                </c:pt>
                <c:pt idx="16">
                  <c:v>0.3369907290446838</c:v>
                </c:pt>
                <c:pt idx="17">
                  <c:v>5.5088676664496919E-2</c:v>
                </c:pt>
                <c:pt idx="18">
                  <c:v>0.19688438149356463</c:v>
                </c:pt>
                <c:pt idx="19">
                  <c:v>0.23003613929149694</c:v>
                </c:pt>
                <c:pt idx="20">
                  <c:v>0.17240307407480779</c:v>
                </c:pt>
                <c:pt idx="21">
                  <c:v>0.16216018245628583</c:v>
                </c:pt>
                <c:pt idx="22">
                  <c:v>0.27528882175166719</c:v>
                </c:pt>
              </c:numCache>
            </c:numRef>
          </c:xVal>
          <c:yVal>
            <c:numRef>
              <c:f>'detection Mar 14'!$CR$134:$CR$156</c:f>
              <c:numCache>
                <c:formatCode>#,##0.0</c:formatCode>
                <c:ptCount val="23"/>
                <c:pt idx="0">
                  <c:v>15.722228831500354</c:v>
                </c:pt>
                <c:pt idx="1">
                  <c:v>4.7343156790218588</c:v>
                </c:pt>
                <c:pt idx="2">
                  <c:v>10.869677540301311</c:v>
                </c:pt>
                <c:pt idx="3">
                  <c:v>5.0207526996186056</c:v>
                </c:pt>
                <c:pt idx="4">
                  <c:v>33.763561254003967</c:v>
                </c:pt>
                <c:pt idx="5">
                  <c:v>39.175951936474284</c:v>
                </c:pt>
                <c:pt idx="6">
                  <c:v>9.3221712789273994</c:v>
                </c:pt>
                <c:pt idx="7">
                  <c:v>3.6185894243830488</c:v>
                </c:pt>
                <c:pt idx="8">
                  <c:v>1.9185037381779519</c:v>
                </c:pt>
                <c:pt idx="9">
                  <c:v>7.2028586567939357</c:v>
                </c:pt>
                <c:pt idx="10">
                  <c:v>51.011220571991011</c:v>
                </c:pt>
                <c:pt idx="11">
                  <c:v>4.1471506100081861</c:v>
                </c:pt>
                <c:pt idx="12">
                  <c:v>10.503365249249825</c:v>
                </c:pt>
                <c:pt idx="13">
                  <c:v>9.1452755531138177</c:v>
                </c:pt>
                <c:pt idx="14">
                  <c:v>24.278436374374611</c:v>
                </c:pt>
                <c:pt idx="15">
                  <c:v>5.443910334919849</c:v>
                </c:pt>
                <c:pt idx="16">
                  <c:v>19.749956153914486</c:v>
                </c:pt>
                <c:pt idx="17">
                  <c:v>1.9958332873486373</c:v>
                </c:pt>
                <c:pt idx="18">
                  <c:v>12.70597733641813</c:v>
                </c:pt>
                <c:pt idx="19">
                  <c:v>17.06548609655313</c:v>
                </c:pt>
                <c:pt idx="20">
                  <c:v>16.468549179545388</c:v>
                </c:pt>
                <c:pt idx="21">
                  <c:v>19.589447286825727</c:v>
                </c:pt>
                <c:pt idx="22">
                  <c:v>26.962581974945696</c:v>
                </c:pt>
              </c:numCache>
            </c:numRef>
          </c:yVal>
          <c:smooth val="0"/>
        </c:ser>
        <c:ser>
          <c:idx val="0"/>
          <c:order val="0"/>
          <c:tx>
            <c:v>Lampwick</c:v>
          </c:tx>
          <c:spPr>
            <a:ln w="28575">
              <a:noFill/>
            </a:ln>
          </c:spPr>
          <c:xVal>
            <c:numRef>
              <c:f>'detection Mar 14'!$BR$59:$BR$84</c:f>
              <c:numCache>
                <c:formatCode>0.0000</c:formatCode>
                <c:ptCount val="26"/>
                <c:pt idx="0">
                  <c:v>0.14857509108232342</c:v>
                </c:pt>
                <c:pt idx="1">
                  <c:v>0.20360167711257149</c:v>
                </c:pt>
                <c:pt idx="2">
                  <c:v>0.27572006122365567</c:v>
                </c:pt>
                <c:pt idx="3">
                  <c:v>0.16360200134045599</c:v>
                </c:pt>
                <c:pt idx="4">
                  <c:v>0.26798625255286757</c:v>
                </c:pt>
                <c:pt idx="5">
                  <c:v>0.34470125820028336</c:v>
                </c:pt>
                <c:pt idx="6">
                  <c:v>0.14936620957955926</c:v>
                </c:pt>
                <c:pt idx="7">
                  <c:v>0.10962569424235284</c:v>
                </c:pt>
                <c:pt idx="8">
                  <c:v>0.11626086070116975</c:v>
                </c:pt>
                <c:pt idx="9">
                  <c:v>0.14894929432553272</c:v>
                </c:pt>
                <c:pt idx="10">
                  <c:v>8.5228706856480888E-2</c:v>
                </c:pt>
                <c:pt idx="11">
                  <c:v>0.23004498116474259</c:v>
                </c:pt>
                <c:pt idx="12">
                  <c:v>0.12988195937811292</c:v>
                </c:pt>
                <c:pt idx="13">
                  <c:v>0.22351514410596268</c:v>
                </c:pt>
                <c:pt idx="14">
                  <c:v>0.12429628628849503</c:v>
                </c:pt>
                <c:pt idx="15">
                  <c:v>0.25394710707642226</c:v>
                </c:pt>
                <c:pt idx="16">
                  <c:v>0.13891501803978532</c:v>
                </c:pt>
                <c:pt idx="17">
                  <c:v>0.2301097131615957</c:v>
                </c:pt>
                <c:pt idx="18">
                  <c:v>0.12574795390624272</c:v>
                </c:pt>
                <c:pt idx="19">
                  <c:v>0.18473786561871428</c:v>
                </c:pt>
                <c:pt idx="20">
                  <c:v>0.23695342235404995</c:v>
                </c:pt>
                <c:pt idx="21">
                  <c:v>0.16828736979682504</c:v>
                </c:pt>
                <c:pt idx="22">
                  <c:v>0.18575397529201682</c:v>
                </c:pt>
                <c:pt idx="23">
                  <c:v>0.44239239119644658</c:v>
                </c:pt>
                <c:pt idx="24">
                  <c:v>0.40280519196713138</c:v>
                </c:pt>
                <c:pt idx="25">
                  <c:v>0.29459322042440694</c:v>
                </c:pt>
              </c:numCache>
            </c:numRef>
          </c:xVal>
          <c:yVal>
            <c:numRef>
              <c:f>'detection Mar 14'!$CR$59:$CR$84</c:f>
              <c:numCache>
                <c:formatCode>#,##0.0</c:formatCode>
                <c:ptCount val="26"/>
                <c:pt idx="0">
                  <c:v>0</c:v>
                </c:pt>
                <c:pt idx="1">
                  <c:v>7.7950190011596785</c:v>
                </c:pt>
                <c:pt idx="2">
                  <c:v>16.394512711442374</c:v>
                </c:pt>
                <c:pt idx="3">
                  <c:v>7.8077563558117564</c:v>
                </c:pt>
                <c:pt idx="4">
                  <c:v>11.472838659799475</c:v>
                </c:pt>
                <c:pt idx="5">
                  <c:v>29.701269207718006</c:v>
                </c:pt>
                <c:pt idx="6">
                  <c:v>6.1277573484763472</c:v>
                </c:pt>
                <c:pt idx="7">
                  <c:v>4.2160343189660665</c:v>
                </c:pt>
                <c:pt idx="8">
                  <c:v>5.4295502623560354</c:v>
                </c:pt>
                <c:pt idx="9">
                  <c:v>8.6161835294021003</c:v>
                </c:pt>
                <c:pt idx="10">
                  <c:v>2.3082113280637886</c:v>
                </c:pt>
                <c:pt idx="11">
                  <c:v>14.0396094470112</c:v>
                </c:pt>
                <c:pt idx="12">
                  <c:v>4.8485577513680722</c:v>
                </c:pt>
                <c:pt idx="13">
                  <c:v>11.724610679318733</c:v>
                </c:pt>
                <c:pt idx="14">
                  <c:v>6.3487771287653922</c:v>
                </c:pt>
                <c:pt idx="15">
                  <c:v>18.587360249221231</c:v>
                </c:pt>
                <c:pt idx="16">
                  <c:v>6.3676770818326496</c:v>
                </c:pt>
                <c:pt idx="17">
                  <c:v>14.985935563907631</c:v>
                </c:pt>
                <c:pt idx="18">
                  <c:v>4.164396518782258</c:v>
                </c:pt>
                <c:pt idx="19">
                  <c:v>19.40129415654274</c:v>
                </c:pt>
                <c:pt idx="20">
                  <c:v>24.082416032960353</c:v>
                </c:pt>
                <c:pt idx="21">
                  <c:v>17.128825826429193</c:v>
                </c:pt>
                <c:pt idx="22">
                  <c:v>20.957533976823434</c:v>
                </c:pt>
                <c:pt idx="23">
                  <c:v>56.416047436983732</c:v>
                </c:pt>
                <c:pt idx="24">
                  <c:v>55.626549846185362</c:v>
                </c:pt>
                <c:pt idx="25">
                  <c:v>28.897138101606668</c:v>
                </c:pt>
              </c:numCache>
            </c:numRef>
          </c:yVal>
          <c:smooth val="0"/>
        </c:ser>
        <c:dLbls>
          <c:showLegendKey val="0"/>
          <c:showVal val="0"/>
          <c:showCatName val="0"/>
          <c:showSerName val="0"/>
          <c:showPercent val="0"/>
          <c:showBubbleSize val="0"/>
        </c:dLbls>
        <c:axId val="354514816"/>
        <c:axId val="354529280"/>
      </c:scatterChart>
      <c:valAx>
        <c:axId val="354514816"/>
        <c:scaling>
          <c:orientation val="minMax"/>
          <c:max val="0.60000000000000009"/>
        </c:scaling>
        <c:delete val="0"/>
        <c:axPos val="b"/>
        <c:title>
          <c:tx>
            <c:rich>
              <a:bodyPr/>
              <a:lstStyle/>
              <a:p>
                <a:pPr>
                  <a:defRPr/>
                </a:pPr>
                <a:r>
                  <a:rPr lang="en-US" sz="1800"/>
                  <a:t>AMD micrometers</a:t>
                </a:r>
              </a:p>
            </c:rich>
          </c:tx>
          <c:overlay val="0"/>
        </c:title>
        <c:numFmt formatCode="0.0000" sourceLinked="1"/>
        <c:majorTickMark val="out"/>
        <c:minorTickMark val="none"/>
        <c:tickLblPos val="nextTo"/>
        <c:crossAx val="354529280"/>
        <c:crosses val="autoZero"/>
        <c:crossBetween val="midCat"/>
      </c:valAx>
      <c:valAx>
        <c:axId val="354529280"/>
        <c:scaling>
          <c:orientation val="minMax"/>
          <c:max val="250"/>
        </c:scaling>
        <c:delete val="0"/>
        <c:axPos val="l"/>
        <c:majorGridlines/>
        <c:title>
          <c:tx>
            <c:rich>
              <a:bodyPr rot="-5400000" vert="horz"/>
              <a:lstStyle/>
              <a:p>
                <a:pPr>
                  <a:defRPr/>
                </a:pPr>
                <a:r>
                  <a:rPr lang="en-US" sz="1600"/>
                  <a:t>Mass</a:t>
                </a:r>
                <a:r>
                  <a:rPr lang="en-US" sz="1600" baseline="0"/>
                  <a:t> conc mg/m3</a:t>
                </a:r>
                <a:r>
                  <a:rPr lang="en-US" sz="1600"/>
                  <a:t> </a:t>
                </a:r>
              </a:p>
            </c:rich>
          </c:tx>
          <c:overlay val="0"/>
        </c:title>
        <c:numFmt formatCode="#,##0.0" sourceLinked="1"/>
        <c:majorTickMark val="out"/>
        <c:minorTickMark val="none"/>
        <c:tickLblPos val="nextTo"/>
        <c:crossAx val="354514816"/>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4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Mass to produce number </a:t>
            </a:r>
          </a:p>
          <a:p>
            <a:pPr>
              <a:defRPr/>
            </a:pPr>
            <a:r>
              <a:rPr lang="en-US"/>
              <a:t>alarm</a:t>
            </a:r>
          </a:p>
        </c:rich>
      </c:tx>
      <c:overlay val="0"/>
    </c:title>
    <c:autoTitleDeleted val="0"/>
    <c:plotArea>
      <c:layout/>
      <c:scatterChart>
        <c:scatterStyle val="lineMarker"/>
        <c:varyColors val="0"/>
        <c:ser>
          <c:idx val="1"/>
          <c:order val="1"/>
          <c:tx>
            <c:v>Kapton</c:v>
          </c:tx>
          <c:spPr>
            <a:ln w="28575">
              <a:noFill/>
            </a:ln>
          </c:spPr>
          <c:xVal>
            <c:numRef>
              <c:f>('detection Mar 14'!$BR$23:$BR$43,'detection Mar 14'!$BR$46:$BR$58)</c:f>
              <c:numCache>
                <c:formatCode>0.0000</c:formatCode>
                <c:ptCount val="34"/>
                <c:pt idx="0">
                  <c:v>9.4172911864210257E-2</c:v>
                </c:pt>
                <c:pt idx="1">
                  <c:v>0.1661823293897764</c:v>
                </c:pt>
                <c:pt idx="2">
                  <c:v>0.11462877287753323</c:v>
                </c:pt>
                <c:pt idx="3">
                  <c:v>0.15228375712362852</c:v>
                </c:pt>
                <c:pt idx="4">
                  <c:v>0.21852328663676657</c:v>
                </c:pt>
                <c:pt idx="5">
                  <c:v>0.25361766888569798</c:v>
                </c:pt>
                <c:pt idx="6">
                  <c:v>5.6373119010545703E-2</c:v>
                </c:pt>
                <c:pt idx="7">
                  <c:v>6.6815676631340595E-2</c:v>
                </c:pt>
                <c:pt idx="8">
                  <c:v>5.8581728377719348E-2</c:v>
                </c:pt>
                <c:pt idx="9">
                  <c:v>0.10874987326977262</c:v>
                </c:pt>
                <c:pt idx="10">
                  <c:v>0.14833639810998711</c:v>
                </c:pt>
                <c:pt idx="11">
                  <c:v>0.24311218052959396</c:v>
                </c:pt>
                <c:pt idx="12">
                  <c:v>0.16100578273346813</c:v>
                </c:pt>
                <c:pt idx="13">
                  <c:v>5.8782385759754953E-2</c:v>
                </c:pt>
                <c:pt idx="14">
                  <c:v>9.5517612038381369E-2</c:v>
                </c:pt>
                <c:pt idx="15">
                  <c:v>0</c:v>
                </c:pt>
                <c:pt idx="16">
                  <c:v>0.11797700268537473</c:v>
                </c:pt>
                <c:pt idx="17">
                  <c:v>8.83966382810287E-2</c:v>
                </c:pt>
                <c:pt idx="18">
                  <c:v>0.13818103735430015</c:v>
                </c:pt>
                <c:pt idx="19">
                  <c:v>0</c:v>
                </c:pt>
                <c:pt idx="20">
                  <c:v>0.11219893930621616</c:v>
                </c:pt>
                <c:pt idx="21">
                  <c:v>4.9005103969337348E-2</c:v>
                </c:pt>
                <c:pt idx="22">
                  <c:v>6.4341574275316893E-2</c:v>
                </c:pt>
                <c:pt idx="23">
                  <c:v>0.10509227008761539</c:v>
                </c:pt>
                <c:pt idx="24">
                  <c:v>9.1940301437816396E-2</c:v>
                </c:pt>
                <c:pt idx="25">
                  <c:v>0.13550220539017285</c:v>
                </c:pt>
                <c:pt idx="26">
                  <c:v>0.22332654446557226</c:v>
                </c:pt>
                <c:pt idx="27">
                  <c:v>0.23368086001393035</c:v>
                </c:pt>
                <c:pt idx="28">
                  <c:v>0.30421984529136165</c:v>
                </c:pt>
                <c:pt idx="29">
                  <c:v>0.32964655737592746</c:v>
                </c:pt>
                <c:pt idx="30">
                  <c:v>0.1346708034598724</c:v>
                </c:pt>
                <c:pt idx="31">
                  <c:v>0.14499643709710786</c:v>
                </c:pt>
                <c:pt idx="32">
                  <c:v>0.19061768489019365</c:v>
                </c:pt>
                <c:pt idx="33">
                  <c:v>0</c:v>
                </c:pt>
              </c:numCache>
            </c:numRef>
          </c:xVal>
          <c:yVal>
            <c:numRef>
              <c:f>'detection Mar 14'!$CR$23:$CR$58</c:f>
              <c:numCache>
                <c:formatCode>#,##0.0</c:formatCode>
                <c:ptCount val="36"/>
                <c:pt idx="0">
                  <c:v>2.2081409400355478</c:v>
                </c:pt>
                <c:pt idx="1">
                  <c:v>7.2974080549397451</c:v>
                </c:pt>
                <c:pt idx="2">
                  <c:v>3.5353213679027577</c:v>
                </c:pt>
                <c:pt idx="3">
                  <c:v>6.4382666671244317</c:v>
                </c:pt>
                <c:pt idx="4">
                  <c:v>7.869747213829319</c:v>
                </c:pt>
                <c:pt idx="5">
                  <c:v>16.526986012296792</c:v>
                </c:pt>
                <c:pt idx="6">
                  <c:v>0.34042767666698326</c:v>
                </c:pt>
                <c:pt idx="7">
                  <c:v>0.57280624551698778</c:v>
                </c:pt>
                <c:pt idx="8">
                  <c:v>0.44171361311140322</c:v>
                </c:pt>
                <c:pt idx="9">
                  <c:v>1.5552630533062535</c:v>
                </c:pt>
                <c:pt idx="10">
                  <c:v>5.890413078898165</c:v>
                </c:pt>
                <c:pt idx="11">
                  <c:v>20.87252789837386</c:v>
                </c:pt>
                <c:pt idx="12">
                  <c:v>3.3506411534483411</c:v>
                </c:pt>
                <c:pt idx="13">
                  <c:v>0.25978266775500242</c:v>
                </c:pt>
                <c:pt idx="14">
                  <c:v>0.71218643413575655</c:v>
                </c:pt>
                <c:pt idx="15">
                  <c:v>0</c:v>
                </c:pt>
                <c:pt idx="16">
                  <c:v>1.3127625661775102</c:v>
                </c:pt>
                <c:pt idx="17">
                  <c:v>0.44988578904811699</c:v>
                </c:pt>
                <c:pt idx="18">
                  <c:v>1.6797004150892474</c:v>
                </c:pt>
                <c:pt idx="19">
                  <c:v>0</c:v>
                </c:pt>
                <c:pt idx="20">
                  <c:v>1.9437897082053837</c:v>
                </c:pt>
                <c:pt idx="21">
                  <c:v>1.0501138756851597E-2</c:v>
                </c:pt>
                <c:pt idx="22">
                  <c:v>3.2375091273288865E-2</c:v>
                </c:pt>
                <c:pt idx="23">
                  <c:v>0.50455053822098794</c:v>
                </c:pt>
                <c:pt idx="24">
                  <c:v>0.36764067522967558</c:v>
                </c:pt>
                <c:pt idx="25">
                  <c:v>1.3802083565649597</c:v>
                </c:pt>
                <c:pt idx="26">
                  <c:v>0.58730071391372418</c:v>
                </c:pt>
                <c:pt idx="27">
                  <c:v>2.0316832466559482</c:v>
                </c:pt>
                <c:pt idx="28">
                  <c:v>15.333420097200436</c:v>
                </c:pt>
                <c:pt idx="29">
                  <c:v>16.108609260502213</c:v>
                </c:pt>
                <c:pt idx="30">
                  <c:v>33.454620335512793</c:v>
                </c:pt>
                <c:pt idx="31">
                  <c:v>36.196357409021189</c:v>
                </c:pt>
                <c:pt idx="32">
                  <c:v>15.065492209308267</c:v>
                </c:pt>
                <c:pt idx="33">
                  <c:v>16.086066601139386</c:v>
                </c:pt>
                <c:pt idx="34">
                  <c:v>8.7576425527887345</c:v>
                </c:pt>
                <c:pt idx="35">
                  <c:v>0</c:v>
                </c:pt>
              </c:numCache>
            </c:numRef>
          </c:yVal>
          <c:smooth val="0"/>
        </c:ser>
        <c:ser>
          <c:idx val="4"/>
          <c:order val="2"/>
          <c:tx>
            <c:v>Teflon</c:v>
          </c:tx>
          <c:spPr>
            <a:ln w="28575">
              <a:noFill/>
            </a:ln>
          </c:spPr>
          <c:xVal>
            <c:numRef>
              <c:f>'detection Mar 14'!$BR$134:$BR$156</c:f>
              <c:numCache>
                <c:formatCode>0.0000</c:formatCode>
                <c:ptCount val="23"/>
                <c:pt idx="0">
                  <c:v>0.13371556018952235</c:v>
                </c:pt>
                <c:pt idx="1">
                  <c:v>0.18683766619447323</c:v>
                </c:pt>
                <c:pt idx="2">
                  <c:v>0.24924957168477233</c:v>
                </c:pt>
                <c:pt idx="3">
                  <c:v>0.15206897674845057</c:v>
                </c:pt>
                <c:pt idx="4">
                  <c:v>0.17780543707723964</c:v>
                </c:pt>
                <c:pt idx="5">
                  <c:v>0.18204359333877107</c:v>
                </c:pt>
                <c:pt idx="6">
                  <c:v>0.14808630459171615</c:v>
                </c:pt>
                <c:pt idx="7">
                  <c:v>0.13183675328073566</c:v>
                </c:pt>
                <c:pt idx="8">
                  <c:v>5.3128267816860503E-2</c:v>
                </c:pt>
                <c:pt idx="9">
                  <c:v>0.10459065809534994</c:v>
                </c:pt>
                <c:pt idx="10">
                  <c:v>0.47310143830376716</c:v>
                </c:pt>
                <c:pt idx="11">
                  <c:v>0.16283968830998286</c:v>
                </c:pt>
                <c:pt idx="12">
                  <c:v>0.26669327915563062</c:v>
                </c:pt>
                <c:pt idx="13">
                  <c:v>0.20838028193207944</c:v>
                </c:pt>
                <c:pt idx="14">
                  <c:v>0.38498978203935447</c:v>
                </c:pt>
                <c:pt idx="15">
                  <c:v>0.13990121268770589</c:v>
                </c:pt>
                <c:pt idx="16">
                  <c:v>0.3369907290446838</c:v>
                </c:pt>
                <c:pt idx="17">
                  <c:v>5.5088676664496919E-2</c:v>
                </c:pt>
                <c:pt idx="18">
                  <c:v>0.19688438149356463</c:v>
                </c:pt>
                <c:pt idx="19">
                  <c:v>0.23003613929149694</c:v>
                </c:pt>
                <c:pt idx="20">
                  <c:v>0.17240307407480779</c:v>
                </c:pt>
                <c:pt idx="21">
                  <c:v>0.16216018245628583</c:v>
                </c:pt>
                <c:pt idx="22">
                  <c:v>0.27528882175166719</c:v>
                </c:pt>
              </c:numCache>
            </c:numRef>
          </c:xVal>
          <c:yVal>
            <c:numRef>
              <c:f>'detection Mar 14'!$CR$134:$CR$156</c:f>
              <c:numCache>
                <c:formatCode>#,##0.0</c:formatCode>
                <c:ptCount val="23"/>
                <c:pt idx="0">
                  <c:v>15.722228831500354</c:v>
                </c:pt>
                <c:pt idx="1">
                  <c:v>4.7343156790218588</c:v>
                </c:pt>
                <c:pt idx="2">
                  <c:v>10.869677540301311</c:v>
                </c:pt>
                <c:pt idx="3">
                  <c:v>5.0207526996186056</c:v>
                </c:pt>
                <c:pt idx="4">
                  <c:v>33.763561254003967</c:v>
                </c:pt>
                <c:pt idx="5">
                  <c:v>39.175951936474284</c:v>
                </c:pt>
                <c:pt idx="6">
                  <c:v>9.3221712789273994</c:v>
                </c:pt>
                <c:pt idx="7">
                  <c:v>3.6185894243830488</c:v>
                </c:pt>
                <c:pt idx="8">
                  <c:v>1.9185037381779519</c:v>
                </c:pt>
                <c:pt idx="9">
                  <c:v>7.2028586567939357</c:v>
                </c:pt>
                <c:pt idx="10">
                  <c:v>51.011220571991011</c:v>
                </c:pt>
                <c:pt idx="11">
                  <c:v>4.1471506100081861</c:v>
                </c:pt>
                <c:pt idx="12">
                  <c:v>10.503365249249825</c:v>
                </c:pt>
                <c:pt idx="13">
                  <c:v>9.1452755531138177</c:v>
                </c:pt>
                <c:pt idx="14">
                  <c:v>24.278436374374611</c:v>
                </c:pt>
                <c:pt idx="15">
                  <c:v>5.443910334919849</c:v>
                </c:pt>
                <c:pt idx="16">
                  <c:v>19.749956153914486</c:v>
                </c:pt>
                <c:pt idx="17">
                  <c:v>1.9958332873486373</c:v>
                </c:pt>
                <c:pt idx="18">
                  <c:v>12.70597733641813</c:v>
                </c:pt>
                <c:pt idx="19">
                  <c:v>17.06548609655313</c:v>
                </c:pt>
                <c:pt idx="20">
                  <c:v>16.468549179545388</c:v>
                </c:pt>
                <c:pt idx="21">
                  <c:v>19.589447286825727</c:v>
                </c:pt>
                <c:pt idx="22">
                  <c:v>26.962581974945696</c:v>
                </c:pt>
              </c:numCache>
            </c:numRef>
          </c:yVal>
          <c:smooth val="0"/>
        </c:ser>
        <c:ser>
          <c:idx val="0"/>
          <c:order val="0"/>
          <c:tx>
            <c:v>Lampwick</c:v>
          </c:tx>
          <c:spPr>
            <a:ln w="28575">
              <a:noFill/>
            </a:ln>
          </c:spPr>
          <c:xVal>
            <c:numRef>
              <c:f>'detection Mar 14'!$BR$59:$BR$84</c:f>
              <c:numCache>
                <c:formatCode>0.0000</c:formatCode>
                <c:ptCount val="26"/>
                <c:pt idx="0">
                  <c:v>0.14857509108232342</c:v>
                </c:pt>
                <c:pt idx="1">
                  <c:v>0.20360167711257149</c:v>
                </c:pt>
                <c:pt idx="2">
                  <c:v>0.27572006122365567</c:v>
                </c:pt>
                <c:pt idx="3">
                  <c:v>0.16360200134045599</c:v>
                </c:pt>
                <c:pt idx="4">
                  <c:v>0.26798625255286757</c:v>
                </c:pt>
                <c:pt idx="5">
                  <c:v>0.34470125820028336</c:v>
                </c:pt>
                <c:pt idx="6">
                  <c:v>0.14936620957955926</c:v>
                </c:pt>
                <c:pt idx="7">
                  <c:v>0.10962569424235284</c:v>
                </c:pt>
                <c:pt idx="8">
                  <c:v>0.11626086070116975</c:v>
                </c:pt>
                <c:pt idx="9">
                  <c:v>0.14894929432553272</c:v>
                </c:pt>
                <c:pt idx="10">
                  <c:v>8.5228706856480888E-2</c:v>
                </c:pt>
                <c:pt idx="11">
                  <c:v>0.23004498116474259</c:v>
                </c:pt>
                <c:pt idx="12">
                  <c:v>0.12988195937811292</c:v>
                </c:pt>
                <c:pt idx="13">
                  <c:v>0.22351514410596268</c:v>
                </c:pt>
                <c:pt idx="14">
                  <c:v>0.12429628628849503</c:v>
                </c:pt>
                <c:pt idx="15">
                  <c:v>0.25394710707642226</c:v>
                </c:pt>
                <c:pt idx="16">
                  <c:v>0.13891501803978532</c:v>
                </c:pt>
                <c:pt idx="17">
                  <c:v>0.2301097131615957</c:v>
                </c:pt>
                <c:pt idx="18">
                  <c:v>0.12574795390624272</c:v>
                </c:pt>
                <c:pt idx="19">
                  <c:v>0.18473786561871428</c:v>
                </c:pt>
                <c:pt idx="20">
                  <c:v>0.23695342235404995</c:v>
                </c:pt>
                <c:pt idx="21">
                  <c:v>0.16828736979682504</c:v>
                </c:pt>
                <c:pt idx="22">
                  <c:v>0.18575397529201682</c:v>
                </c:pt>
                <c:pt idx="23">
                  <c:v>0.44239239119644658</c:v>
                </c:pt>
                <c:pt idx="24">
                  <c:v>0.40280519196713138</c:v>
                </c:pt>
                <c:pt idx="25">
                  <c:v>0.29459322042440694</c:v>
                </c:pt>
              </c:numCache>
            </c:numRef>
          </c:xVal>
          <c:yVal>
            <c:numRef>
              <c:f>'detection Mar 14'!$CR$59:$CR$84</c:f>
              <c:numCache>
                <c:formatCode>#,##0.0</c:formatCode>
                <c:ptCount val="26"/>
                <c:pt idx="0">
                  <c:v>0</c:v>
                </c:pt>
                <c:pt idx="1">
                  <c:v>7.7950190011596785</c:v>
                </c:pt>
                <c:pt idx="2">
                  <c:v>16.394512711442374</c:v>
                </c:pt>
                <c:pt idx="3">
                  <c:v>7.8077563558117564</c:v>
                </c:pt>
                <c:pt idx="4">
                  <c:v>11.472838659799475</c:v>
                </c:pt>
                <c:pt idx="5">
                  <c:v>29.701269207718006</c:v>
                </c:pt>
                <c:pt idx="6">
                  <c:v>6.1277573484763472</c:v>
                </c:pt>
                <c:pt idx="7">
                  <c:v>4.2160343189660665</c:v>
                </c:pt>
                <c:pt idx="8">
                  <c:v>5.4295502623560354</c:v>
                </c:pt>
                <c:pt idx="9">
                  <c:v>8.6161835294021003</c:v>
                </c:pt>
                <c:pt idx="10">
                  <c:v>2.3082113280637886</c:v>
                </c:pt>
                <c:pt idx="11">
                  <c:v>14.0396094470112</c:v>
                </c:pt>
                <c:pt idx="12">
                  <c:v>4.8485577513680722</c:v>
                </c:pt>
                <c:pt idx="13">
                  <c:v>11.724610679318733</c:v>
                </c:pt>
                <c:pt idx="14">
                  <c:v>6.3487771287653922</c:v>
                </c:pt>
                <c:pt idx="15">
                  <c:v>18.587360249221231</c:v>
                </c:pt>
                <c:pt idx="16">
                  <c:v>6.3676770818326496</c:v>
                </c:pt>
                <c:pt idx="17">
                  <c:v>14.985935563907631</c:v>
                </c:pt>
                <c:pt idx="18">
                  <c:v>4.164396518782258</c:v>
                </c:pt>
                <c:pt idx="19">
                  <c:v>19.40129415654274</c:v>
                </c:pt>
                <c:pt idx="20">
                  <c:v>24.082416032960353</c:v>
                </c:pt>
                <c:pt idx="21">
                  <c:v>17.128825826429193</c:v>
                </c:pt>
                <c:pt idx="22">
                  <c:v>20.957533976823434</c:v>
                </c:pt>
                <c:pt idx="23">
                  <c:v>56.416047436983732</c:v>
                </c:pt>
                <c:pt idx="24">
                  <c:v>55.626549846185362</c:v>
                </c:pt>
                <c:pt idx="25">
                  <c:v>28.897138101606668</c:v>
                </c:pt>
              </c:numCache>
            </c:numRef>
          </c:yVal>
          <c:smooth val="0"/>
        </c:ser>
        <c:dLbls>
          <c:showLegendKey val="0"/>
          <c:showVal val="0"/>
          <c:showCatName val="0"/>
          <c:showSerName val="0"/>
          <c:showPercent val="0"/>
          <c:showBubbleSize val="0"/>
        </c:dLbls>
        <c:axId val="354170752"/>
        <c:axId val="354177024"/>
      </c:scatterChart>
      <c:valAx>
        <c:axId val="354170752"/>
        <c:scaling>
          <c:orientation val="minMax"/>
          <c:max val="0.60000000000000009"/>
        </c:scaling>
        <c:delete val="0"/>
        <c:axPos val="b"/>
        <c:title>
          <c:tx>
            <c:rich>
              <a:bodyPr/>
              <a:lstStyle/>
              <a:p>
                <a:pPr>
                  <a:defRPr/>
                </a:pPr>
                <a:r>
                  <a:rPr lang="en-US" sz="1800"/>
                  <a:t>AMD micrometers</a:t>
                </a:r>
              </a:p>
            </c:rich>
          </c:tx>
          <c:overlay val="0"/>
        </c:title>
        <c:numFmt formatCode="0.0000" sourceLinked="1"/>
        <c:majorTickMark val="out"/>
        <c:minorTickMark val="none"/>
        <c:tickLblPos val="nextTo"/>
        <c:crossAx val="354177024"/>
        <c:crosses val="autoZero"/>
        <c:crossBetween val="midCat"/>
      </c:valAx>
      <c:valAx>
        <c:axId val="354177024"/>
        <c:scaling>
          <c:orientation val="minMax"/>
          <c:max val="60"/>
        </c:scaling>
        <c:delete val="0"/>
        <c:axPos val="l"/>
        <c:majorGridlines/>
        <c:title>
          <c:tx>
            <c:rich>
              <a:bodyPr rot="-5400000" vert="horz"/>
              <a:lstStyle/>
              <a:p>
                <a:pPr>
                  <a:defRPr/>
                </a:pPr>
                <a:r>
                  <a:rPr lang="en-US" sz="1600"/>
                  <a:t>Mass</a:t>
                </a:r>
                <a:r>
                  <a:rPr lang="en-US" sz="1600" baseline="0"/>
                  <a:t> conc mg/m3</a:t>
                </a:r>
                <a:r>
                  <a:rPr lang="en-US" sz="1600"/>
                  <a:t> </a:t>
                </a:r>
              </a:p>
            </c:rich>
          </c:tx>
          <c:overlay val="0"/>
        </c:title>
        <c:numFmt formatCode="#,##0.0" sourceLinked="1"/>
        <c:majorTickMark val="out"/>
        <c:minorTickMark val="none"/>
        <c:tickLblPos val="nextTo"/>
        <c:crossAx val="354170752"/>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4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Mass to produce number </a:t>
            </a:r>
          </a:p>
          <a:p>
            <a:pPr>
              <a:defRPr/>
            </a:pPr>
            <a:r>
              <a:rPr lang="en-US"/>
              <a:t>alarm</a:t>
            </a:r>
          </a:p>
        </c:rich>
      </c:tx>
      <c:overlay val="0"/>
    </c:title>
    <c:autoTitleDeleted val="0"/>
    <c:plotArea>
      <c:layout/>
      <c:scatterChart>
        <c:scatterStyle val="lineMarker"/>
        <c:varyColors val="0"/>
        <c:ser>
          <c:idx val="2"/>
          <c:order val="0"/>
          <c:tx>
            <c:v>Pyrell</c:v>
          </c:tx>
          <c:spPr>
            <a:ln w="28575">
              <a:noFill/>
            </a:ln>
          </c:spPr>
          <c:xVal>
            <c:numRef>
              <c:f>'detection Mar 14'!$BR$85:$BR$104</c:f>
              <c:numCache>
                <c:formatCode>0.0000</c:formatCode>
                <c:ptCount val="20"/>
                <c:pt idx="0">
                  <c:v>0.2080442916652481</c:v>
                </c:pt>
                <c:pt idx="1">
                  <c:v>0.20703943977434275</c:v>
                </c:pt>
                <c:pt idx="2">
                  <c:v>0.35904274479868281</c:v>
                </c:pt>
                <c:pt idx="3">
                  <c:v>0.2538303437849373</c:v>
                </c:pt>
                <c:pt idx="4">
                  <c:v>0.45014457959499116</c:v>
                </c:pt>
                <c:pt idx="5">
                  <c:v>0.32117867003030603</c:v>
                </c:pt>
                <c:pt idx="6">
                  <c:v>0.1976149506837051</c:v>
                </c:pt>
                <c:pt idx="7">
                  <c:v>0.37899697072214944</c:v>
                </c:pt>
                <c:pt idx="8">
                  <c:v>0.35398790927609708</c:v>
                </c:pt>
                <c:pt idx="9">
                  <c:v>0.44481007167126968</c:v>
                </c:pt>
                <c:pt idx="10">
                  <c:v>0.23268245230988843</c:v>
                </c:pt>
                <c:pt idx="11">
                  <c:v>0.3547564468721438</c:v>
                </c:pt>
                <c:pt idx="12">
                  <c:v>0.2196149542448691</c:v>
                </c:pt>
                <c:pt idx="13">
                  <c:v>0.13997777282810692</c:v>
                </c:pt>
                <c:pt idx="14">
                  <c:v>0.35984902255734624</c:v>
                </c:pt>
                <c:pt idx="15">
                  <c:v>0.24111410344504206</c:v>
                </c:pt>
                <c:pt idx="16">
                  <c:v>0.34921039879071691</c:v>
                </c:pt>
                <c:pt idx="17">
                  <c:v>0.25939201873064038</c:v>
                </c:pt>
                <c:pt idx="18">
                  <c:v>0.28206729025724481</c:v>
                </c:pt>
                <c:pt idx="19">
                  <c:v>0.39088623557228447</c:v>
                </c:pt>
              </c:numCache>
            </c:numRef>
          </c:xVal>
          <c:yVal>
            <c:numRef>
              <c:f>'detection Mar 14'!$CR$85:$CR$104</c:f>
              <c:numCache>
                <c:formatCode>#,##0.0</c:formatCode>
                <c:ptCount val="20"/>
                <c:pt idx="0">
                  <c:v>17.41592302514988</c:v>
                </c:pt>
                <c:pt idx="1">
                  <c:v>15.726677258338313</c:v>
                </c:pt>
                <c:pt idx="2">
                  <c:v>41.05051770755118</c:v>
                </c:pt>
                <c:pt idx="3">
                  <c:v>23.025229728542321</c:v>
                </c:pt>
                <c:pt idx="4">
                  <c:v>61.113419749108139</c:v>
                </c:pt>
                <c:pt idx="5">
                  <c:v>21.383769915047193</c:v>
                </c:pt>
                <c:pt idx="6">
                  <c:v>11.685731301935604</c:v>
                </c:pt>
                <c:pt idx="7">
                  <c:v>35.176980816938524</c:v>
                </c:pt>
                <c:pt idx="8">
                  <c:v>35.665799778088825</c:v>
                </c:pt>
                <c:pt idx="9">
                  <c:v>69.531198394266738</c:v>
                </c:pt>
                <c:pt idx="10">
                  <c:v>18.365984797056985</c:v>
                </c:pt>
                <c:pt idx="11">
                  <c:v>39.628875769727969</c:v>
                </c:pt>
                <c:pt idx="12">
                  <c:v>19.547989154834269</c:v>
                </c:pt>
                <c:pt idx="13">
                  <c:v>83.340936598164745</c:v>
                </c:pt>
                <c:pt idx="14">
                  <c:v>156.95076261667299</c:v>
                </c:pt>
                <c:pt idx="15">
                  <c:v>197.69046169017017</c:v>
                </c:pt>
                <c:pt idx="16">
                  <c:v>218.61064684199999</c:v>
                </c:pt>
                <c:pt idx="17">
                  <c:v>205.49775974436821</c:v>
                </c:pt>
                <c:pt idx="18">
                  <c:v>212.66700268818718</c:v>
                </c:pt>
                <c:pt idx="19">
                  <c:v>71.922870927429713</c:v>
                </c:pt>
              </c:numCache>
            </c:numRef>
          </c:yVal>
          <c:smooth val="0"/>
        </c:ser>
        <c:ser>
          <c:idx val="3"/>
          <c:order val="1"/>
          <c:tx>
            <c:v>Silicone</c:v>
          </c:tx>
          <c:spPr>
            <a:ln w="28575">
              <a:noFill/>
            </a:ln>
          </c:spPr>
          <c:xVal>
            <c:numRef>
              <c:f>'detection Mar 14'!$BR$105:$BR$133</c:f>
              <c:numCache>
                <c:formatCode>0.0000</c:formatCode>
                <c:ptCount val="29"/>
                <c:pt idx="0">
                  <c:v>0.32595928472085983</c:v>
                </c:pt>
                <c:pt idx="1">
                  <c:v>0.2267233068714381</c:v>
                </c:pt>
                <c:pt idx="2">
                  <c:v>0.37246136490403414</c:v>
                </c:pt>
                <c:pt idx="3">
                  <c:v>0.20547096060057599</c:v>
                </c:pt>
                <c:pt idx="4">
                  <c:v>0.18564470202739639</c:v>
                </c:pt>
                <c:pt idx="5">
                  <c:v>0.20776147068589287</c:v>
                </c:pt>
                <c:pt idx="6">
                  <c:v>0.27610024306330005</c:v>
                </c:pt>
                <c:pt idx="7">
                  <c:v>0.24387035702532131</c:v>
                </c:pt>
                <c:pt idx="8">
                  <c:v>0.25033936032853354</c:v>
                </c:pt>
                <c:pt idx="9">
                  <c:v>0.19225459171796622</c:v>
                </c:pt>
                <c:pt idx="10">
                  <c:v>0.3380752866414779</c:v>
                </c:pt>
                <c:pt idx="11">
                  <c:v>0.24064095529695867</c:v>
                </c:pt>
                <c:pt idx="12">
                  <c:v>0.46768580414007993</c:v>
                </c:pt>
                <c:pt idx="13">
                  <c:v>0.19513944234574185</c:v>
                </c:pt>
                <c:pt idx="14">
                  <c:v>0.46210291491123606</c:v>
                </c:pt>
                <c:pt idx="15">
                  <c:v>0.24249019691958648</c:v>
                </c:pt>
                <c:pt idx="16">
                  <c:v>0.45471849501032435</c:v>
                </c:pt>
                <c:pt idx="17">
                  <c:v>0.38503352082694281</c:v>
                </c:pt>
                <c:pt idx="18">
                  <c:v>0.18227320062546948</c:v>
                </c:pt>
                <c:pt idx="19">
                  <c:v>0.24490687440172548</c:v>
                </c:pt>
                <c:pt idx="20">
                  <c:v>0.40730436810302983</c:v>
                </c:pt>
                <c:pt idx="21">
                  <c:v>0.18598777657726576</c:v>
                </c:pt>
                <c:pt idx="22">
                  <c:v>0.42214683724720298</c:v>
                </c:pt>
                <c:pt idx="23">
                  <c:v>0.53280842464133693</c:v>
                </c:pt>
                <c:pt idx="24">
                  <c:v>0.38960521311196605</c:v>
                </c:pt>
                <c:pt idx="25">
                  <c:v>0.44340822903935495</c:v>
                </c:pt>
                <c:pt idx="26">
                  <c:v>0.93988674067582656</c:v>
                </c:pt>
                <c:pt idx="27">
                  <c:v>1.1026381309223143</c:v>
                </c:pt>
                <c:pt idx="28">
                  <c:v>0.25698065436822065</c:v>
                </c:pt>
              </c:numCache>
            </c:numRef>
          </c:xVal>
          <c:yVal>
            <c:numRef>
              <c:f>'detection Mar 14'!$CR$105:$CR$133</c:f>
              <c:numCache>
                <c:formatCode>#,##0.0</c:formatCode>
                <c:ptCount val="29"/>
                <c:pt idx="0">
                  <c:v>52.188740318406097</c:v>
                </c:pt>
                <c:pt idx="1">
                  <c:v>32.157298833210938</c:v>
                </c:pt>
                <c:pt idx="2">
                  <c:v>56.516802056870382</c:v>
                </c:pt>
                <c:pt idx="3">
                  <c:v>23.24320525114786</c:v>
                </c:pt>
                <c:pt idx="4">
                  <c:v>19.315071036474915</c:v>
                </c:pt>
                <c:pt idx="5">
                  <c:v>16.895480541070615</c:v>
                </c:pt>
                <c:pt idx="6">
                  <c:v>27.850097740222996</c:v>
                </c:pt>
                <c:pt idx="7">
                  <c:v>21.493036514331216</c:v>
                </c:pt>
                <c:pt idx="8">
                  <c:v>38.652034382638554</c:v>
                </c:pt>
                <c:pt idx="9">
                  <c:v>22.213881873898622</c:v>
                </c:pt>
                <c:pt idx="10">
                  <c:v>54.729384627800862</c:v>
                </c:pt>
                <c:pt idx="11">
                  <c:v>35.704919220045561</c:v>
                </c:pt>
                <c:pt idx="12">
                  <c:v>98.795903872739885</c:v>
                </c:pt>
                <c:pt idx="13">
                  <c:v>23.213152920609634</c:v>
                </c:pt>
                <c:pt idx="14">
                  <c:v>82.7574924654444</c:v>
                </c:pt>
                <c:pt idx="15">
                  <c:v>39.913471473434903</c:v>
                </c:pt>
                <c:pt idx="16">
                  <c:v>105.30600107540475</c:v>
                </c:pt>
                <c:pt idx="17">
                  <c:v>70.200583370456911</c:v>
                </c:pt>
                <c:pt idx="18">
                  <c:v>17.354124533529447</c:v>
                </c:pt>
                <c:pt idx="19">
                  <c:v>34.78830484914814</c:v>
                </c:pt>
                <c:pt idx="20">
                  <c:v>74.910411779501985</c:v>
                </c:pt>
                <c:pt idx="21">
                  <c:v>24.616917781013555</c:v>
                </c:pt>
                <c:pt idx="22">
                  <c:v>111.05689410599845</c:v>
                </c:pt>
                <c:pt idx="23">
                  <c:v>137.78895120594086</c:v>
                </c:pt>
                <c:pt idx="24">
                  <c:v>166.07118977283915</c:v>
                </c:pt>
                <c:pt idx="25">
                  <c:v>158.63615910019195</c:v>
                </c:pt>
                <c:pt idx="26">
                  <c:v>424.57545895595291</c:v>
                </c:pt>
                <c:pt idx="27">
                  <c:v>408.46215468977357</c:v>
                </c:pt>
                <c:pt idx="28">
                  <c:v>37.841515767811927</c:v>
                </c:pt>
              </c:numCache>
            </c:numRef>
          </c:yVal>
          <c:smooth val="0"/>
        </c:ser>
        <c:dLbls>
          <c:showLegendKey val="0"/>
          <c:showVal val="0"/>
          <c:showCatName val="0"/>
          <c:showSerName val="0"/>
          <c:showPercent val="0"/>
          <c:showBubbleSize val="0"/>
        </c:dLbls>
        <c:axId val="354218368"/>
        <c:axId val="354220288"/>
      </c:scatterChart>
      <c:valAx>
        <c:axId val="354218368"/>
        <c:scaling>
          <c:orientation val="minMax"/>
          <c:max val="0.60000000000000009"/>
        </c:scaling>
        <c:delete val="0"/>
        <c:axPos val="b"/>
        <c:title>
          <c:tx>
            <c:rich>
              <a:bodyPr/>
              <a:lstStyle/>
              <a:p>
                <a:pPr>
                  <a:defRPr/>
                </a:pPr>
                <a:r>
                  <a:rPr lang="en-US" sz="1800"/>
                  <a:t>AMD micrometers</a:t>
                </a:r>
              </a:p>
            </c:rich>
          </c:tx>
          <c:overlay val="0"/>
        </c:title>
        <c:numFmt formatCode="0.0000" sourceLinked="1"/>
        <c:majorTickMark val="out"/>
        <c:minorTickMark val="none"/>
        <c:tickLblPos val="nextTo"/>
        <c:crossAx val="354220288"/>
        <c:crosses val="autoZero"/>
        <c:crossBetween val="midCat"/>
      </c:valAx>
      <c:valAx>
        <c:axId val="354220288"/>
        <c:scaling>
          <c:orientation val="minMax"/>
          <c:max val="250"/>
        </c:scaling>
        <c:delete val="0"/>
        <c:axPos val="l"/>
        <c:majorGridlines/>
        <c:title>
          <c:tx>
            <c:rich>
              <a:bodyPr rot="-5400000" vert="horz"/>
              <a:lstStyle/>
              <a:p>
                <a:pPr>
                  <a:defRPr/>
                </a:pPr>
                <a:r>
                  <a:rPr lang="en-US" sz="1600"/>
                  <a:t>Mass</a:t>
                </a:r>
                <a:r>
                  <a:rPr lang="en-US" sz="1600" baseline="0"/>
                  <a:t> conc mg/m3</a:t>
                </a:r>
                <a:r>
                  <a:rPr lang="en-US" sz="1600"/>
                  <a:t> </a:t>
                </a:r>
              </a:p>
            </c:rich>
          </c:tx>
          <c:overlay val="0"/>
        </c:title>
        <c:numFmt formatCode="#,##0.0" sourceLinked="1"/>
        <c:majorTickMark val="out"/>
        <c:minorTickMark val="none"/>
        <c:tickLblPos val="nextTo"/>
        <c:crossAx val="354218368"/>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4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count to produce </a:t>
            </a:r>
            <a:r>
              <a:rPr lang="en-US" baseline="0"/>
              <a:t> scattering</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c:v>
          </c:tx>
          <c:spPr>
            <a:ln w="28575">
              <a:noFill/>
            </a:ln>
          </c:spPr>
          <c:xVal>
            <c:numRef>
              <c:f>('detection Mar 14'!$BR$23:$BR$43,'detection Mar 14'!$BR$46:$BR$58)</c:f>
              <c:numCache>
                <c:formatCode>0.0000</c:formatCode>
                <c:ptCount val="34"/>
                <c:pt idx="0">
                  <c:v>9.4172911864210257E-2</c:v>
                </c:pt>
                <c:pt idx="1">
                  <c:v>0.1661823293897764</c:v>
                </c:pt>
                <c:pt idx="2">
                  <c:v>0.11462877287753323</c:v>
                </c:pt>
                <c:pt idx="3">
                  <c:v>0.15228375712362852</c:v>
                </c:pt>
                <c:pt idx="4">
                  <c:v>0.21852328663676657</c:v>
                </c:pt>
                <c:pt idx="5">
                  <c:v>0.25361766888569798</c:v>
                </c:pt>
                <c:pt idx="6">
                  <c:v>5.6373119010545703E-2</c:v>
                </c:pt>
                <c:pt idx="7">
                  <c:v>6.6815676631340595E-2</c:v>
                </c:pt>
                <c:pt idx="8">
                  <c:v>5.8581728377719348E-2</c:v>
                </c:pt>
                <c:pt idx="9">
                  <c:v>0.10874987326977262</c:v>
                </c:pt>
                <c:pt idx="10">
                  <c:v>0.14833639810998711</c:v>
                </c:pt>
                <c:pt idx="11">
                  <c:v>0.24311218052959396</c:v>
                </c:pt>
                <c:pt idx="12">
                  <c:v>0.16100578273346813</c:v>
                </c:pt>
                <c:pt idx="13">
                  <c:v>5.8782385759754953E-2</c:v>
                </c:pt>
                <c:pt idx="14">
                  <c:v>9.5517612038381369E-2</c:v>
                </c:pt>
                <c:pt idx="15">
                  <c:v>0</c:v>
                </c:pt>
                <c:pt idx="16">
                  <c:v>0.11797700268537473</c:v>
                </c:pt>
                <c:pt idx="17">
                  <c:v>8.83966382810287E-2</c:v>
                </c:pt>
                <c:pt idx="18">
                  <c:v>0.13818103735430015</c:v>
                </c:pt>
                <c:pt idx="19">
                  <c:v>0</c:v>
                </c:pt>
                <c:pt idx="20">
                  <c:v>0.11219893930621616</c:v>
                </c:pt>
                <c:pt idx="21">
                  <c:v>4.9005103969337348E-2</c:v>
                </c:pt>
                <c:pt idx="22">
                  <c:v>6.4341574275316893E-2</c:v>
                </c:pt>
                <c:pt idx="23">
                  <c:v>0.10509227008761539</c:v>
                </c:pt>
                <c:pt idx="24">
                  <c:v>9.1940301437816396E-2</c:v>
                </c:pt>
                <c:pt idx="25">
                  <c:v>0.13550220539017285</c:v>
                </c:pt>
                <c:pt idx="26">
                  <c:v>0.22332654446557226</c:v>
                </c:pt>
                <c:pt idx="27">
                  <c:v>0.23368086001393035</c:v>
                </c:pt>
                <c:pt idx="28">
                  <c:v>0.30421984529136165</c:v>
                </c:pt>
                <c:pt idx="29">
                  <c:v>0.32964655737592746</c:v>
                </c:pt>
                <c:pt idx="30">
                  <c:v>0.1346708034598724</c:v>
                </c:pt>
                <c:pt idx="31">
                  <c:v>0.14499643709710786</c:v>
                </c:pt>
                <c:pt idx="32">
                  <c:v>0.19061768489019365</c:v>
                </c:pt>
                <c:pt idx="33">
                  <c:v>0</c:v>
                </c:pt>
              </c:numCache>
            </c:numRef>
          </c:xVal>
          <c:yVal>
            <c:numRef>
              <c:f>('detection Mar 14'!$CT$23:$CT$43,'detection Mar 14'!$CT$46:$CT$58)</c:f>
              <c:numCache>
                <c:formatCode>#,##0.0</c:formatCode>
                <c:ptCount val="34"/>
                <c:pt idx="0">
                  <c:v>203791.33951148772</c:v>
                </c:pt>
                <c:pt idx="1">
                  <c:v>61665.730710424919</c:v>
                </c:pt>
                <c:pt idx="2">
                  <c:v>127286.87244264624</c:v>
                </c:pt>
                <c:pt idx="3">
                  <c:v>69894.588600659292</c:v>
                </c:pt>
                <c:pt idx="4">
                  <c:v>57180.998038822108</c:v>
                </c:pt>
                <c:pt idx="5">
                  <c:v>27228.195126756968</c:v>
                </c:pt>
                <c:pt idx="6">
                  <c:v>1321866.6719633483</c:v>
                </c:pt>
                <c:pt idx="7">
                  <c:v>785605.95929580228</c:v>
                </c:pt>
                <c:pt idx="8">
                  <c:v>1018759.6366573989</c:v>
                </c:pt>
                <c:pt idx="9">
                  <c:v>289340.12098041439</c:v>
                </c:pt>
                <c:pt idx="10">
                  <c:v>76395.321342077266</c:v>
                </c:pt>
                <c:pt idx="11">
                  <c:v>21559.439383241101</c:v>
                </c:pt>
                <c:pt idx="12">
                  <c:v>134302.65414632024</c:v>
                </c:pt>
                <c:pt idx="13">
                  <c:v>1732217.1794170234</c:v>
                </c:pt>
                <c:pt idx="14">
                  <c:v>631857.02286800556</c:v>
                </c:pt>
                <c:pt idx="15">
                  <c:v>0</c:v>
                </c:pt>
                <c:pt idx="16">
                  <c:v>342788.56785984215</c:v>
                </c:pt>
                <c:pt idx="17">
                  <c:v>1000253.8665471622</c:v>
                </c:pt>
                <c:pt idx="18">
                  <c:v>267904.91682773689</c:v>
                </c:pt>
                <c:pt idx="19">
                  <c:v>0</c:v>
                </c:pt>
                <c:pt idx="20">
                  <c:v>231506.52465150945</c:v>
                </c:pt>
                <c:pt idx="21">
                  <c:v>891882.90549975517</c:v>
                </c:pt>
                <c:pt idx="22">
                  <c:v>1224021.253140372</c:v>
                </c:pt>
                <c:pt idx="23">
                  <c:v>326037.73036119906</c:v>
                </c:pt>
                <c:pt idx="24">
                  <c:v>766217.35567327449</c:v>
                </c:pt>
                <c:pt idx="25">
                  <c:v>221491.21952975597</c:v>
                </c:pt>
                <c:pt idx="26">
                  <c:v>29347.660022838652</c:v>
                </c:pt>
                <c:pt idx="27">
                  <c:v>27935.372490745391</c:v>
                </c:pt>
                <c:pt idx="28">
                  <c:v>13451.0568491586</c:v>
                </c:pt>
                <c:pt idx="29">
                  <c:v>12432.190203974693</c:v>
                </c:pt>
                <c:pt idx="30">
                  <c:v>29869.584992514614</c:v>
                </c:pt>
                <c:pt idx="31">
                  <c:v>27974.520506344677</c:v>
                </c:pt>
                <c:pt idx="32">
                  <c:v>51383.69113463127</c:v>
                </c:pt>
                <c:pt idx="33">
                  <c:v>0</c:v>
                </c:pt>
              </c:numCache>
            </c:numRef>
          </c:yVal>
          <c:smooth val="0"/>
        </c:ser>
        <c:ser>
          <c:idx val="2"/>
          <c:order val="2"/>
          <c:tx>
            <c:v>Pyrell</c:v>
          </c:tx>
          <c:spPr>
            <a:ln w="28575">
              <a:noFill/>
            </a:ln>
          </c:spPr>
          <c:xVal>
            <c:numRef>
              <c:f>'detection Mar 14'!$BR$85:$BR$104</c:f>
              <c:numCache>
                <c:formatCode>0.0000</c:formatCode>
                <c:ptCount val="20"/>
                <c:pt idx="0">
                  <c:v>0.2080442916652481</c:v>
                </c:pt>
                <c:pt idx="1">
                  <c:v>0.20703943977434275</c:v>
                </c:pt>
                <c:pt idx="2">
                  <c:v>0.35904274479868281</c:v>
                </c:pt>
                <c:pt idx="3">
                  <c:v>0.2538303437849373</c:v>
                </c:pt>
                <c:pt idx="4">
                  <c:v>0.45014457959499116</c:v>
                </c:pt>
                <c:pt idx="5">
                  <c:v>0.32117867003030603</c:v>
                </c:pt>
                <c:pt idx="6">
                  <c:v>0.1976149506837051</c:v>
                </c:pt>
                <c:pt idx="7">
                  <c:v>0.37899697072214944</c:v>
                </c:pt>
                <c:pt idx="8">
                  <c:v>0.35398790927609708</c:v>
                </c:pt>
                <c:pt idx="9">
                  <c:v>0.44481007167126968</c:v>
                </c:pt>
                <c:pt idx="10">
                  <c:v>0.23268245230988843</c:v>
                </c:pt>
                <c:pt idx="11">
                  <c:v>0.3547564468721438</c:v>
                </c:pt>
                <c:pt idx="12">
                  <c:v>0.2196149542448691</c:v>
                </c:pt>
                <c:pt idx="13">
                  <c:v>0.13997777282810692</c:v>
                </c:pt>
                <c:pt idx="14">
                  <c:v>0.35984902255734624</c:v>
                </c:pt>
                <c:pt idx="15">
                  <c:v>0.24111410344504206</c:v>
                </c:pt>
                <c:pt idx="16">
                  <c:v>0.34921039879071691</c:v>
                </c:pt>
                <c:pt idx="17">
                  <c:v>0.25939201873064038</c:v>
                </c:pt>
                <c:pt idx="18">
                  <c:v>0.28206729025724481</c:v>
                </c:pt>
                <c:pt idx="19">
                  <c:v>0.39088623557228447</c:v>
                </c:pt>
              </c:numCache>
            </c:numRef>
          </c:xVal>
          <c:yVal>
            <c:numRef>
              <c:f>'detection Mar 14'!$CT$85:$CT$104</c:f>
              <c:numCache>
                <c:formatCode>#,##0.0</c:formatCode>
                <c:ptCount val="20"/>
                <c:pt idx="0">
                  <c:v>27560.985387156597</c:v>
                </c:pt>
                <c:pt idx="1">
                  <c:v>30521.386820315343</c:v>
                </c:pt>
                <c:pt idx="2">
                  <c:v>11692.909780567878</c:v>
                </c:pt>
                <c:pt idx="3">
                  <c:v>20846.697542608523</c:v>
                </c:pt>
                <c:pt idx="4">
                  <c:v>7854.2487389932867</c:v>
                </c:pt>
                <c:pt idx="5">
                  <c:v>22446.930635099881</c:v>
                </c:pt>
                <c:pt idx="6">
                  <c:v>41075.734808355002</c:v>
                </c:pt>
                <c:pt idx="7">
                  <c:v>13645.287027272929</c:v>
                </c:pt>
                <c:pt idx="8">
                  <c:v>13458.271032376693</c:v>
                </c:pt>
                <c:pt idx="9">
                  <c:v>6903.3759101666628</c:v>
                </c:pt>
                <c:pt idx="10">
                  <c:v>26135.271552490693</c:v>
                </c:pt>
                <c:pt idx="11">
                  <c:v>12112.379942069068</c:v>
                </c:pt>
                <c:pt idx="12">
                  <c:v>24554.955305021474</c:v>
                </c:pt>
                <c:pt idx="13">
                  <c:v>5759.4745102801025</c:v>
                </c:pt>
                <c:pt idx="14">
                  <c:v>3058.2839611446989</c:v>
                </c:pt>
                <c:pt idx="15">
                  <c:v>2428.0382366260983</c:v>
                </c:pt>
                <c:pt idx="16">
                  <c:v>2195.6844597185523</c:v>
                </c:pt>
                <c:pt idx="17">
                  <c:v>2335.7918869631603</c:v>
                </c:pt>
                <c:pt idx="18">
                  <c:v>2257.0497253105927</c:v>
                </c:pt>
                <c:pt idx="19">
                  <c:v>6673.8159059907484</c:v>
                </c:pt>
              </c:numCache>
            </c:numRef>
          </c:yVal>
          <c:smooth val="0"/>
        </c:ser>
        <c:ser>
          <c:idx val="3"/>
          <c:order val="3"/>
          <c:tx>
            <c:v>Silicone</c:v>
          </c:tx>
          <c:spPr>
            <a:ln w="28575">
              <a:noFill/>
            </a:ln>
          </c:spPr>
          <c:xVal>
            <c:numRef>
              <c:f>'detection Mar 14'!$BR$105:$BR$133</c:f>
              <c:numCache>
                <c:formatCode>0.0000</c:formatCode>
                <c:ptCount val="29"/>
                <c:pt idx="0">
                  <c:v>0.32595928472085983</c:v>
                </c:pt>
                <c:pt idx="1">
                  <c:v>0.2267233068714381</c:v>
                </c:pt>
                <c:pt idx="2">
                  <c:v>0.37246136490403414</c:v>
                </c:pt>
                <c:pt idx="3">
                  <c:v>0.20547096060057599</c:v>
                </c:pt>
                <c:pt idx="4">
                  <c:v>0.18564470202739639</c:v>
                </c:pt>
                <c:pt idx="5">
                  <c:v>0.20776147068589287</c:v>
                </c:pt>
                <c:pt idx="6">
                  <c:v>0.27610024306330005</c:v>
                </c:pt>
                <c:pt idx="7">
                  <c:v>0.24387035702532131</c:v>
                </c:pt>
                <c:pt idx="8">
                  <c:v>0.25033936032853354</c:v>
                </c:pt>
                <c:pt idx="9">
                  <c:v>0.19225459171796622</c:v>
                </c:pt>
                <c:pt idx="10">
                  <c:v>0.3380752866414779</c:v>
                </c:pt>
                <c:pt idx="11">
                  <c:v>0.24064095529695867</c:v>
                </c:pt>
                <c:pt idx="12">
                  <c:v>0.46768580414007993</c:v>
                </c:pt>
                <c:pt idx="13">
                  <c:v>0.19513944234574185</c:v>
                </c:pt>
                <c:pt idx="14">
                  <c:v>0.46210291491123606</c:v>
                </c:pt>
                <c:pt idx="15">
                  <c:v>0.24249019691958648</c:v>
                </c:pt>
                <c:pt idx="16">
                  <c:v>0.45471849501032435</c:v>
                </c:pt>
                <c:pt idx="17">
                  <c:v>0.38503352082694281</c:v>
                </c:pt>
                <c:pt idx="18">
                  <c:v>0.18227320062546948</c:v>
                </c:pt>
                <c:pt idx="19">
                  <c:v>0.24490687440172548</c:v>
                </c:pt>
                <c:pt idx="20">
                  <c:v>0.40730436810302983</c:v>
                </c:pt>
                <c:pt idx="21">
                  <c:v>0.18598777657726576</c:v>
                </c:pt>
                <c:pt idx="22">
                  <c:v>0.42214683724720298</c:v>
                </c:pt>
                <c:pt idx="23">
                  <c:v>0.53280842464133693</c:v>
                </c:pt>
                <c:pt idx="24">
                  <c:v>0.38960521311196605</c:v>
                </c:pt>
                <c:pt idx="25">
                  <c:v>0.44340822903935495</c:v>
                </c:pt>
                <c:pt idx="26">
                  <c:v>0.93988674067582656</c:v>
                </c:pt>
                <c:pt idx="27">
                  <c:v>1.1026381309223143</c:v>
                </c:pt>
                <c:pt idx="28">
                  <c:v>0.25698065436822065</c:v>
                </c:pt>
              </c:numCache>
            </c:numRef>
          </c:xVal>
          <c:yVal>
            <c:numRef>
              <c:f>'detection Mar 14'!$CT$105:$CT$133</c:f>
              <c:numCache>
                <c:formatCode>#,##0.0</c:formatCode>
                <c:ptCount val="29"/>
                <c:pt idx="0">
                  <c:v>10538.671687502376</c:v>
                </c:pt>
                <c:pt idx="1">
                  <c:v>17103.426592285145</c:v>
                </c:pt>
                <c:pt idx="2">
                  <c:v>9731.6192704349978</c:v>
                </c:pt>
                <c:pt idx="3">
                  <c:v>23662.829375601646</c:v>
                </c:pt>
                <c:pt idx="4">
                  <c:v>28475.173555477511</c:v>
                </c:pt>
                <c:pt idx="5">
                  <c:v>32553.084161354567</c:v>
                </c:pt>
                <c:pt idx="6">
                  <c:v>19748.584192781946</c:v>
                </c:pt>
                <c:pt idx="7">
                  <c:v>25589.683413661387</c:v>
                </c:pt>
                <c:pt idx="8">
                  <c:v>14229.522683210826</c:v>
                </c:pt>
                <c:pt idx="9">
                  <c:v>24759.292550585302</c:v>
                </c:pt>
                <c:pt idx="10">
                  <c:v>10049.446083496008</c:v>
                </c:pt>
                <c:pt idx="11">
                  <c:v>15404.039891825814</c:v>
                </c:pt>
                <c:pt idx="12">
                  <c:v>5567.0324217941397</c:v>
                </c:pt>
                <c:pt idx="13">
                  <c:v>23693.463868567655</c:v>
                </c:pt>
                <c:pt idx="14">
                  <c:v>6645.9239352817985</c:v>
                </c:pt>
                <c:pt idx="15">
                  <c:v>13779.808663500044</c:v>
                </c:pt>
                <c:pt idx="16">
                  <c:v>5222.8742368269259</c:v>
                </c:pt>
                <c:pt idx="17">
                  <c:v>7834.692727517433</c:v>
                </c:pt>
                <c:pt idx="18">
                  <c:v>31692.754015759161</c:v>
                </c:pt>
                <c:pt idx="19">
                  <c:v>15809.910899221861</c:v>
                </c:pt>
                <c:pt idx="20">
                  <c:v>7342.1035465526384</c:v>
                </c:pt>
                <c:pt idx="21">
                  <c:v>22342.358409475699</c:v>
                </c:pt>
                <c:pt idx="22">
                  <c:v>4952.4165467391113</c:v>
                </c:pt>
                <c:pt idx="23">
                  <c:v>3991.6117742848924</c:v>
                </c:pt>
                <c:pt idx="24">
                  <c:v>3311.8327191629005</c:v>
                </c:pt>
                <c:pt idx="25">
                  <c:v>3467.0531808112505</c:v>
                </c:pt>
                <c:pt idx="26">
                  <c:v>1295.411659808296</c:v>
                </c:pt>
                <c:pt idx="27">
                  <c:v>1346.5139761056303</c:v>
                </c:pt>
                <c:pt idx="28">
                  <c:v>14534.301516215459</c:v>
                </c:pt>
              </c:numCache>
            </c:numRef>
          </c:yVal>
          <c:smooth val="0"/>
        </c:ser>
        <c:ser>
          <c:idx val="4"/>
          <c:order val="4"/>
          <c:tx>
            <c:v>Teflon</c:v>
          </c:tx>
          <c:spPr>
            <a:ln w="28575">
              <a:noFill/>
            </a:ln>
          </c:spPr>
          <c:xVal>
            <c:numRef>
              <c:f>'detection Mar 14'!$BR$134:$BR$156</c:f>
              <c:numCache>
                <c:formatCode>0.0000</c:formatCode>
                <c:ptCount val="23"/>
                <c:pt idx="0">
                  <c:v>0.13371556018952235</c:v>
                </c:pt>
                <c:pt idx="1">
                  <c:v>0.18683766619447323</c:v>
                </c:pt>
                <c:pt idx="2">
                  <c:v>0.24924957168477233</c:v>
                </c:pt>
                <c:pt idx="3">
                  <c:v>0.15206897674845057</c:v>
                </c:pt>
                <c:pt idx="4">
                  <c:v>0.17780543707723964</c:v>
                </c:pt>
                <c:pt idx="5">
                  <c:v>0.18204359333877107</c:v>
                </c:pt>
                <c:pt idx="6">
                  <c:v>0.14808630459171615</c:v>
                </c:pt>
                <c:pt idx="7">
                  <c:v>0.13183675328073566</c:v>
                </c:pt>
                <c:pt idx="8">
                  <c:v>5.3128267816860503E-2</c:v>
                </c:pt>
                <c:pt idx="9">
                  <c:v>0.10459065809534994</c:v>
                </c:pt>
                <c:pt idx="10">
                  <c:v>0.47310143830376716</c:v>
                </c:pt>
                <c:pt idx="11">
                  <c:v>0.16283968830998286</c:v>
                </c:pt>
                <c:pt idx="12">
                  <c:v>0.26669327915563062</c:v>
                </c:pt>
                <c:pt idx="13">
                  <c:v>0.20838028193207944</c:v>
                </c:pt>
                <c:pt idx="14">
                  <c:v>0.38498978203935447</c:v>
                </c:pt>
                <c:pt idx="15">
                  <c:v>0.13990121268770589</c:v>
                </c:pt>
                <c:pt idx="16">
                  <c:v>0.3369907290446838</c:v>
                </c:pt>
                <c:pt idx="17">
                  <c:v>5.5088676664496919E-2</c:v>
                </c:pt>
                <c:pt idx="18">
                  <c:v>0.19688438149356463</c:v>
                </c:pt>
                <c:pt idx="19">
                  <c:v>0.23003613929149694</c:v>
                </c:pt>
                <c:pt idx="20">
                  <c:v>0.17240307407480779</c:v>
                </c:pt>
                <c:pt idx="21">
                  <c:v>0.16216018245628583</c:v>
                </c:pt>
                <c:pt idx="22">
                  <c:v>0.27528882175166719</c:v>
                </c:pt>
              </c:numCache>
            </c:numRef>
          </c:xVal>
          <c:yVal>
            <c:numRef>
              <c:f>'detection Mar 14'!$CT$134:$CT$156</c:f>
              <c:numCache>
                <c:formatCode>#,##0.0</c:formatCode>
                <c:ptCount val="23"/>
                <c:pt idx="0">
                  <c:v>143745.52261139749</c:v>
                </c:pt>
                <c:pt idx="1">
                  <c:v>477365.71729135956</c:v>
                </c:pt>
                <c:pt idx="2">
                  <c:v>207917.85143769335</c:v>
                </c:pt>
                <c:pt idx="3">
                  <c:v>450131.7103651964</c:v>
                </c:pt>
                <c:pt idx="4">
                  <c:v>66936.067051635138</c:v>
                </c:pt>
                <c:pt idx="5">
                  <c:v>57688.45141694833</c:v>
                </c:pt>
                <c:pt idx="6">
                  <c:v>242432.79085728546</c:v>
                </c:pt>
                <c:pt idx="7">
                  <c:v>624552.75659943605</c:v>
                </c:pt>
                <c:pt idx="8">
                  <c:v>1178001.3533600799</c:v>
                </c:pt>
                <c:pt idx="9">
                  <c:v>313764.31326585938</c:v>
                </c:pt>
                <c:pt idx="10">
                  <c:v>44303.978118118379</c:v>
                </c:pt>
                <c:pt idx="11">
                  <c:v>544952.47762307292</c:v>
                </c:pt>
                <c:pt idx="12">
                  <c:v>215169.13354616647</c:v>
                </c:pt>
                <c:pt idx="13">
                  <c:v>247122.13282961238</c:v>
                </c:pt>
                <c:pt idx="14">
                  <c:v>93086.71963674658</c:v>
                </c:pt>
                <c:pt idx="15">
                  <c:v>415142.76704803109</c:v>
                </c:pt>
                <c:pt idx="16">
                  <c:v>114430.63378913185</c:v>
                </c:pt>
                <c:pt idx="17">
                  <c:v>1132359.1075095728</c:v>
                </c:pt>
                <c:pt idx="18">
                  <c:v>177869.04070120933</c:v>
                </c:pt>
                <c:pt idx="19">
                  <c:v>132431.03578845449</c:v>
                </c:pt>
                <c:pt idx="20">
                  <c:v>137231.27492050195</c:v>
                </c:pt>
                <c:pt idx="21">
                  <c:v>115368.23713856861</c:v>
                </c:pt>
                <c:pt idx="22">
                  <c:v>83819.865697582223</c:v>
                </c:pt>
              </c:numCache>
            </c:numRef>
          </c:yVal>
          <c:smooth val="0"/>
        </c:ser>
        <c:ser>
          <c:idx val="0"/>
          <c:order val="0"/>
          <c:tx>
            <c:v>Lampwick</c:v>
          </c:tx>
          <c:spPr>
            <a:ln w="28575">
              <a:noFill/>
            </a:ln>
          </c:spPr>
          <c:xVal>
            <c:numRef>
              <c:f>'detection Mar 14'!$BR$59:$BR$84</c:f>
              <c:numCache>
                <c:formatCode>0.0000</c:formatCode>
                <c:ptCount val="26"/>
                <c:pt idx="0">
                  <c:v>0.14857509108232342</c:v>
                </c:pt>
                <c:pt idx="1">
                  <c:v>0.20360167711257149</c:v>
                </c:pt>
                <c:pt idx="2">
                  <c:v>0.27572006122365567</c:v>
                </c:pt>
                <c:pt idx="3">
                  <c:v>0.16360200134045599</c:v>
                </c:pt>
                <c:pt idx="4">
                  <c:v>0.26798625255286757</c:v>
                </c:pt>
                <c:pt idx="5">
                  <c:v>0.34470125820028336</c:v>
                </c:pt>
                <c:pt idx="6">
                  <c:v>0.14936620957955926</c:v>
                </c:pt>
                <c:pt idx="7">
                  <c:v>0.10962569424235284</c:v>
                </c:pt>
                <c:pt idx="8">
                  <c:v>0.11626086070116975</c:v>
                </c:pt>
                <c:pt idx="9">
                  <c:v>0.14894929432553272</c:v>
                </c:pt>
                <c:pt idx="10">
                  <c:v>8.5228706856480888E-2</c:v>
                </c:pt>
                <c:pt idx="11">
                  <c:v>0.23004498116474259</c:v>
                </c:pt>
                <c:pt idx="12">
                  <c:v>0.12988195937811292</c:v>
                </c:pt>
                <c:pt idx="13">
                  <c:v>0.22351514410596268</c:v>
                </c:pt>
                <c:pt idx="14">
                  <c:v>0.12429628628849503</c:v>
                </c:pt>
                <c:pt idx="15">
                  <c:v>0.25394710707642226</c:v>
                </c:pt>
                <c:pt idx="16">
                  <c:v>0.13891501803978532</c:v>
                </c:pt>
                <c:pt idx="17">
                  <c:v>0.2301097131615957</c:v>
                </c:pt>
                <c:pt idx="18">
                  <c:v>0.12574795390624272</c:v>
                </c:pt>
                <c:pt idx="19">
                  <c:v>0.18473786561871428</c:v>
                </c:pt>
                <c:pt idx="20">
                  <c:v>0.23695342235404995</c:v>
                </c:pt>
                <c:pt idx="21">
                  <c:v>0.16828736979682504</c:v>
                </c:pt>
                <c:pt idx="22">
                  <c:v>0.18575397529201682</c:v>
                </c:pt>
                <c:pt idx="23">
                  <c:v>0.44239239119644658</c:v>
                </c:pt>
                <c:pt idx="24">
                  <c:v>0.40280519196713138</c:v>
                </c:pt>
                <c:pt idx="25">
                  <c:v>0.29459322042440694</c:v>
                </c:pt>
              </c:numCache>
            </c:numRef>
          </c:xVal>
          <c:yVal>
            <c:numRef>
              <c:f>'detection Mar 14'!$CT$59:$CT$84</c:f>
              <c:numCache>
                <c:formatCode>#,##0.0</c:formatCode>
                <c:ptCount val="26"/>
                <c:pt idx="0">
                  <c:v>0</c:v>
                </c:pt>
                <c:pt idx="1">
                  <c:v>35920.374274693095</c:v>
                </c:pt>
                <c:pt idx="2">
                  <c:v>17078.885168973458</c:v>
                </c:pt>
                <c:pt idx="3">
                  <c:v>35861.774783940346</c:v>
                </c:pt>
                <c:pt idx="4">
                  <c:v>24405.46828058453</c:v>
                </c:pt>
                <c:pt idx="5">
                  <c:v>9427.2065628508844</c:v>
                </c:pt>
                <c:pt idx="6">
                  <c:v>45693.715347527817</c:v>
                </c:pt>
                <c:pt idx="7">
                  <c:v>66413.121624841689</c:v>
                </c:pt>
                <c:pt idx="8">
                  <c:v>51569.648768386221</c:v>
                </c:pt>
                <c:pt idx="9">
                  <c:v>32496.986518975649</c:v>
                </c:pt>
                <c:pt idx="10">
                  <c:v>121306.0505317224</c:v>
                </c:pt>
                <c:pt idx="11">
                  <c:v>19943.574716717452</c:v>
                </c:pt>
                <c:pt idx="12">
                  <c:v>57749.131671370735</c:v>
                </c:pt>
                <c:pt idx="13">
                  <c:v>23881.389980299937</c:v>
                </c:pt>
                <c:pt idx="14">
                  <c:v>44102.981459431059</c:v>
                </c:pt>
                <c:pt idx="15">
                  <c:v>15064.000280068356</c:v>
                </c:pt>
                <c:pt idx="16">
                  <c:v>43972.079048866377</c:v>
                </c:pt>
                <c:pt idx="17">
                  <c:v>18684.185502195571</c:v>
                </c:pt>
                <c:pt idx="18">
                  <c:v>67236.632903986028</c:v>
                </c:pt>
                <c:pt idx="19">
                  <c:v>14432.026943191058</c:v>
                </c:pt>
                <c:pt idx="20">
                  <c:v>11626.740424082805</c:v>
                </c:pt>
                <c:pt idx="21">
                  <c:v>16346.713010997495</c:v>
                </c:pt>
                <c:pt idx="22">
                  <c:v>13360.350521661903</c:v>
                </c:pt>
                <c:pt idx="23">
                  <c:v>4963.1268534499468</c:v>
                </c:pt>
                <c:pt idx="24">
                  <c:v>5033.5676178773701</c:v>
                </c:pt>
                <c:pt idx="25">
                  <c:v>9689.5408471066603</c:v>
                </c:pt>
              </c:numCache>
            </c:numRef>
          </c:yVal>
          <c:smooth val="0"/>
        </c:ser>
        <c:dLbls>
          <c:showLegendKey val="0"/>
          <c:showVal val="0"/>
          <c:showCatName val="0"/>
          <c:showSerName val="0"/>
          <c:showPercent val="0"/>
          <c:showBubbleSize val="0"/>
        </c:dLbls>
        <c:axId val="354245248"/>
        <c:axId val="354259712"/>
      </c:scatterChart>
      <c:valAx>
        <c:axId val="354245248"/>
        <c:scaling>
          <c:orientation val="minMax"/>
        </c:scaling>
        <c:delete val="0"/>
        <c:axPos val="b"/>
        <c:title>
          <c:tx>
            <c:rich>
              <a:bodyPr/>
              <a:lstStyle/>
              <a:p>
                <a:pPr>
                  <a:defRPr/>
                </a:pPr>
                <a:r>
                  <a:rPr lang="en-US" sz="1600" b="1"/>
                  <a:t>AMD</a:t>
                </a:r>
              </a:p>
            </c:rich>
          </c:tx>
          <c:overlay val="0"/>
        </c:title>
        <c:numFmt formatCode="0.0000" sourceLinked="1"/>
        <c:majorTickMark val="out"/>
        <c:minorTickMark val="none"/>
        <c:tickLblPos val="nextTo"/>
        <c:crossAx val="354259712"/>
        <c:crosses val="autoZero"/>
        <c:crossBetween val="midCat"/>
      </c:valAx>
      <c:valAx>
        <c:axId val="354259712"/>
        <c:scaling>
          <c:orientation val="minMax"/>
        </c:scaling>
        <c:delete val="0"/>
        <c:axPos val="l"/>
        <c:majorGridlines/>
        <c:title>
          <c:tx>
            <c:rich>
              <a:bodyPr rot="-5400000" vert="horz"/>
              <a:lstStyle/>
              <a:p>
                <a:pPr>
                  <a:defRPr/>
                </a:pPr>
                <a:r>
                  <a:rPr lang="en-US" sz="1800"/>
                  <a:t>Number</a:t>
                </a:r>
                <a:r>
                  <a:rPr lang="en-US" sz="1800" baseline="0"/>
                  <a:t> count</a:t>
                </a:r>
                <a:r>
                  <a:rPr lang="en-US" sz="1800"/>
                  <a:t> </a:t>
                </a:r>
              </a:p>
            </c:rich>
          </c:tx>
          <c:overlay val="0"/>
        </c:title>
        <c:numFmt formatCode="#,##0.0" sourceLinked="1"/>
        <c:majorTickMark val="out"/>
        <c:minorTickMark val="none"/>
        <c:tickLblPos val="nextTo"/>
        <c:crossAx val="354245248"/>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4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Scattering</a:t>
            </a:r>
            <a:r>
              <a:rPr lang="en-US" baseline="0"/>
              <a:t> </a:t>
            </a:r>
            <a:r>
              <a:rPr lang="en-US"/>
              <a:t> to produce </a:t>
            </a:r>
            <a:r>
              <a:rPr lang="en-US" baseline="0"/>
              <a:t> number count</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c:v>
          </c:tx>
          <c:spPr>
            <a:ln w="28575">
              <a:noFill/>
            </a:ln>
          </c:spPr>
          <c:xVal>
            <c:numRef>
              <c:f>('detection Mar 14'!$BR$23:$BR$43,'detection Mar 14'!$BR$46:$BR$58)</c:f>
              <c:numCache>
                <c:formatCode>0.0000</c:formatCode>
                <c:ptCount val="34"/>
                <c:pt idx="0">
                  <c:v>9.4172911864210257E-2</c:v>
                </c:pt>
                <c:pt idx="1">
                  <c:v>0.1661823293897764</c:v>
                </c:pt>
                <c:pt idx="2">
                  <c:v>0.11462877287753323</c:v>
                </c:pt>
                <c:pt idx="3">
                  <c:v>0.15228375712362852</c:v>
                </c:pt>
                <c:pt idx="4">
                  <c:v>0.21852328663676657</c:v>
                </c:pt>
                <c:pt idx="5">
                  <c:v>0.25361766888569798</c:v>
                </c:pt>
                <c:pt idx="6">
                  <c:v>5.6373119010545703E-2</c:v>
                </c:pt>
                <c:pt idx="7">
                  <c:v>6.6815676631340595E-2</c:v>
                </c:pt>
                <c:pt idx="8">
                  <c:v>5.8581728377719348E-2</c:v>
                </c:pt>
                <c:pt idx="9">
                  <c:v>0.10874987326977262</c:v>
                </c:pt>
                <c:pt idx="10">
                  <c:v>0.14833639810998711</c:v>
                </c:pt>
                <c:pt idx="11">
                  <c:v>0.24311218052959396</c:v>
                </c:pt>
                <c:pt idx="12">
                  <c:v>0.16100578273346813</c:v>
                </c:pt>
                <c:pt idx="13">
                  <c:v>5.8782385759754953E-2</c:v>
                </c:pt>
                <c:pt idx="14">
                  <c:v>9.5517612038381369E-2</c:v>
                </c:pt>
                <c:pt idx="15">
                  <c:v>0</c:v>
                </c:pt>
                <c:pt idx="16">
                  <c:v>0.11797700268537473</c:v>
                </c:pt>
                <c:pt idx="17">
                  <c:v>8.83966382810287E-2</c:v>
                </c:pt>
                <c:pt idx="18">
                  <c:v>0.13818103735430015</c:v>
                </c:pt>
                <c:pt idx="19">
                  <c:v>0</c:v>
                </c:pt>
                <c:pt idx="20">
                  <c:v>0.11219893930621616</c:v>
                </c:pt>
                <c:pt idx="21">
                  <c:v>4.9005103969337348E-2</c:v>
                </c:pt>
                <c:pt idx="22">
                  <c:v>6.4341574275316893E-2</c:v>
                </c:pt>
                <c:pt idx="23">
                  <c:v>0.10509227008761539</c:v>
                </c:pt>
                <c:pt idx="24">
                  <c:v>9.1940301437816396E-2</c:v>
                </c:pt>
                <c:pt idx="25">
                  <c:v>0.13550220539017285</c:v>
                </c:pt>
                <c:pt idx="26">
                  <c:v>0.22332654446557226</c:v>
                </c:pt>
                <c:pt idx="27">
                  <c:v>0.23368086001393035</c:v>
                </c:pt>
                <c:pt idx="28">
                  <c:v>0.30421984529136165</c:v>
                </c:pt>
                <c:pt idx="29">
                  <c:v>0.32964655737592746</c:v>
                </c:pt>
                <c:pt idx="30">
                  <c:v>0.1346708034598724</c:v>
                </c:pt>
                <c:pt idx="31">
                  <c:v>0.14499643709710786</c:v>
                </c:pt>
                <c:pt idx="32">
                  <c:v>0.19061768489019365</c:v>
                </c:pt>
                <c:pt idx="33">
                  <c:v>0</c:v>
                </c:pt>
              </c:numCache>
            </c:numRef>
          </c:xVal>
          <c:yVal>
            <c:numRef>
              <c:f>('detection Mar 14'!$CU$23:$CU$43,'detection Mar 14'!$CU$46:$CU$58)</c:f>
              <c:numCache>
                <c:formatCode>#,##0.0</c:formatCode>
                <c:ptCount val="34"/>
                <c:pt idx="0">
                  <c:v>4.9069798667456617</c:v>
                </c:pt>
                <c:pt idx="1">
                  <c:v>16.216462344310546</c:v>
                </c:pt>
                <c:pt idx="2">
                  <c:v>7.8562697064505738</c:v>
                </c:pt>
                <c:pt idx="3">
                  <c:v>14.307259260276515</c:v>
                </c:pt>
                <c:pt idx="4">
                  <c:v>17.48832714184293</c:v>
                </c:pt>
                <c:pt idx="5">
                  <c:v>36.726635582881755</c:v>
                </c:pt>
                <c:pt idx="6">
                  <c:v>0.75650594814885164</c:v>
                </c:pt>
                <c:pt idx="7">
                  <c:v>1.2729027678155282</c:v>
                </c:pt>
                <c:pt idx="8">
                  <c:v>0.98158580691422936</c:v>
                </c:pt>
                <c:pt idx="9">
                  <c:v>3.4561401184583405</c:v>
                </c:pt>
                <c:pt idx="10">
                  <c:v>13.089806841995919</c:v>
                </c:pt>
                <c:pt idx="11">
                  <c:v>46.38339532971969</c:v>
                </c:pt>
                <c:pt idx="12">
                  <c:v>7.4458692298852016</c:v>
                </c:pt>
                <c:pt idx="13">
                  <c:v>0.57729481723333864</c:v>
                </c:pt>
                <c:pt idx="14">
                  <c:v>1.582636520301681</c:v>
                </c:pt>
                <c:pt idx="15">
                  <c:v>0</c:v>
                </c:pt>
                <c:pt idx="16">
                  <c:v>2.9172501470611341</c:v>
                </c:pt>
                <c:pt idx="17">
                  <c:v>0.99974619788470453</c:v>
                </c:pt>
                <c:pt idx="18">
                  <c:v>3.732667589087217</c:v>
                </c:pt>
                <c:pt idx="19">
                  <c:v>0</c:v>
                </c:pt>
                <c:pt idx="20">
                  <c:v>4.3195326849008522</c:v>
                </c:pt>
                <c:pt idx="21">
                  <c:v>1.1212234182688621</c:v>
                </c:pt>
                <c:pt idx="22">
                  <c:v>0.81697927828816796</c:v>
                </c:pt>
                <c:pt idx="23">
                  <c:v>3.0671296812554658</c:v>
                </c:pt>
                <c:pt idx="24">
                  <c:v>1.3051126975860536</c:v>
                </c:pt>
                <c:pt idx="25">
                  <c:v>4.5148516592354406</c:v>
                </c:pt>
                <c:pt idx="26">
                  <c:v>34.074266882667636</c:v>
                </c:pt>
                <c:pt idx="27">
                  <c:v>35.796909467782704</c:v>
                </c:pt>
                <c:pt idx="28">
                  <c:v>74.343600745583984</c:v>
                </c:pt>
                <c:pt idx="29">
                  <c:v>80.43634979782486</c:v>
                </c:pt>
                <c:pt idx="30">
                  <c:v>33.478871576240586</c:v>
                </c:pt>
                <c:pt idx="31">
                  <c:v>35.746814669198635</c:v>
                </c:pt>
                <c:pt idx="32">
                  <c:v>19.461427895086075</c:v>
                </c:pt>
                <c:pt idx="33">
                  <c:v>0</c:v>
                </c:pt>
              </c:numCache>
            </c:numRef>
          </c:yVal>
          <c:smooth val="0"/>
        </c:ser>
        <c:ser>
          <c:idx val="2"/>
          <c:order val="2"/>
          <c:tx>
            <c:v>Pyrell</c:v>
          </c:tx>
          <c:spPr>
            <a:ln w="28575">
              <a:noFill/>
            </a:ln>
          </c:spPr>
          <c:xVal>
            <c:numRef>
              <c:f>'detection Mar 14'!$BR$85:$BR$104</c:f>
              <c:numCache>
                <c:formatCode>0.0000</c:formatCode>
                <c:ptCount val="20"/>
                <c:pt idx="0">
                  <c:v>0.2080442916652481</c:v>
                </c:pt>
                <c:pt idx="1">
                  <c:v>0.20703943977434275</c:v>
                </c:pt>
                <c:pt idx="2">
                  <c:v>0.35904274479868281</c:v>
                </c:pt>
                <c:pt idx="3">
                  <c:v>0.2538303437849373</c:v>
                </c:pt>
                <c:pt idx="4">
                  <c:v>0.45014457959499116</c:v>
                </c:pt>
                <c:pt idx="5">
                  <c:v>0.32117867003030603</c:v>
                </c:pt>
                <c:pt idx="6">
                  <c:v>0.1976149506837051</c:v>
                </c:pt>
                <c:pt idx="7">
                  <c:v>0.37899697072214944</c:v>
                </c:pt>
                <c:pt idx="8">
                  <c:v>0.35398790927609708</c:v>
                </c:pt>
                <c:pt idx="9">
                  <c:v>0.44481007167126968</c:v>
                </c:pt>
                <c:pt idx="10">
                  <c:v>0.23268245230988843</c:v>
                </c:pt>
                <c:pt idx="11">
                  <c:v>0.3547564468721438</c:v>
                </c:pt>
                <c:pt idx="12">
                  <c:v>0.2196149542448691</c:v>
                </c:pt>
                <c:pt idx="13">
                  <c:v>0.13997777282810692</c:v>
                </c:pt>
                <c:pt idx="14">
                  <c:v>0.35984902255734624</c:v>
                </c:pt>
                <c:pt idx="15">
                  <c:v>0.24111410344504206</c:v>
                </c:pt>
                <c:pt idx="16">
                  <c:v>0.34921039879071691</c:v>
                </c:pt>
                <c:pt idx="17">
                  <c:v>0.25939201873064038</c:v>
                </c:pt>
                <c:pt idx="18">
                  <c:v>0.28206729025724481</c:v>
                </c:pt>
                <c:pt idx="19">
                  <c:v>0.39088623557228447</c:v>
                </c:pt>
              </c:numCache>
            </c:numRef>
          </c:xVal>
          <c:yVal>
            <c:numRef>
              <c:f>'detection Mar 14'!$CU$85:$CU$104</c:f>
              <c:numCache>
                <c:formatCode>#,##0.0</c:formatCode>
                <c:ptCount val="20"/>
                <c:pt idx="0">
                  <c:v>36.28317296906225</c:v>
                </c:pt>
                <c:pt idx="1">
                  <c:v>32.763910954871484</c:v>
                </c:pt>
                <c:pt idx="2">
                  <c:v>85.521911890731616</c:v>
                </c:pt>
                <c:pt idx="3">
                  <c:v>47.969228601129849</c:v>
                </c:pt>
                <c:pt idx="4">
                  <c:v>127.31962447730862</c:v>
                </c:pt>
                <c:pt idx="5">
                  <c:v>44.549520656348321</c:v>
                </c:pt>
                <c:pt idx="6">
                  <c:v>24.345273545699179</c:v>
                </c:pt>
                <c:pt idx="7">
                  <c:v>73.285376701955272</c:v>
                </c:pt>
                <c:pt idx="8">
                  <c:v>74.303749537685064</c:v>
                </c:pt>
                <c:pt idx="9">
                  <c:v>144.85666332138905</c:v>
                </c:pt>
                <c:pt idx="10">
                  <c:v>38.262468327202058</c:v>
                </c:pt>
                <c:pt idx="11">
                  <c:v>82.560157853599961</c:v>
                </c:pt>
                <c:pt idx="12">
                  <c:v>40.724977405904724</c:v>
                </c:pt>
                <c:pt idx="13">
                  <c:v>173.62695124617659</c:v>
                </c:pt>
                <c:pt idx="14">
                  <c:v>326.9807554514021</c:v>
                </c:pt>
                <c:pt idx="15">
                  <c:v>411.85512852118785</c:v>
                </c:pt>
                <c:pt idx="16">
                  <c:v>455.43884758750005</c:v>
                </c:pt>
                <c:pt idx="17">
                  <c:v>428.12033280076707</c:v>
                </c:pt>
                <c:pt idx="18">
                  <c:v>443.05625560038993</c:v>
                </c:pt>
                <c:pt idx="19">
                  <c:v>149.83931443214522</c:v>
                </c:pt>
              </c:numCache>
            </c:numRef>
          </c:yVal>
          <c:smooth val="0"/>
        </c:ser>
        <c:ser>
          <c:idx val="3"/>
          <c:order val="3"/>
          <c:tx>
            <c:v>Silicone</c:v>
          </c:tx>
          <c:spPr>
            <a:ln w="28575">
              <a:noFill/>
            </a:ln>
          </c:spPr>
          <c:xVal>
            <c:numRef>
              <c:f>'detection Mar 14'!$BR$105:$BR$133</c:f>
              <c:numCache>
                <c:formatCode>0.0000</c:formatCode>
                <c:ptCount val="29"/>
                <c:pt idx="0">
                  <c:v>0.32595928472085983</c:v>
                </c:pt>
                <c:pt idx="1">
                  <c:v>0.2267233068714381</c:v>
                </c:pt>
                <c:pt idx="2">
                  <c:v>0.37246136490403414</c:v>
                </c:pt>
                <c:pt idx="3">
                  <c:v>0.20547096060057599</c:v>
                </c:pt>
                <c:pt idx="4">
                  <c:v>0.18564470202739639</c:v>
                </c:pt>
                <c:pt idx="5">
                  <c:v>0.20776147068589287</c:v>
                </c:pt>
                <c:pt idx="6">
                  <c:v>0.27610024306330005</c:v>
                </c:pt>
                <c:pt idx="7">
                  <c:v>0.24387035702532131</c:v>
                </c:pt>
                <c:pt idx="8">
                  <c:v>0.25033936032853354</c:v>
                </c:pt>
                <c:pt idx="9">
                  <c:v>0.19225459171796622</c:v>
                </c:pt>
                <c:pt idx="10">
                  <c:v>0.3380752866414779</c:v>
                </c:pt>
                <c:pt idx="11">
                  <c:v>0.24064095529695867</c:v>
                </c:pt>
                <c:pt idx="12">
                  <c:v>0.46768580414007993</c:v>
                </c:pt>
                <c:pt idx="13">
                  <c:v>0.19513944234574185</c:v>
                </c:pt>
                <c:pt idx="14">
                  <c:v>0.46210291491123606</c:v>
                </c:pt>
                <c:pt idx="15">
                  <c:v>0.24249019691958648</c:v>
                </c:pt>
                <c:pt idx="16">
                  <c:v>0.45471849501032435</c:v>
                </c:pt>
                <c:pt idx="17">
                  <c:v>0.38503352082694281</c:v>
                </c:pt>
                <c:pt idx="18">
                  <c:v>0.18227320062546948</c:v>
                </c:pt>
                <c:pt idx="19">
                  <c:v>0.24490687440172548</c:v>
                </c:pt>
                <c:pt idx="20">
                  <c:v>0.40730436810302983</c:v>
                </c:pt>
                <c:pt idx="21">
                  <c:v>0.18598777657726576</c:v>
                </c:pt>
                <c:pt idx="22">
                  <c:v>0.42214683724720298</c:v>
                </c:pt>
                <c:pt idx="23">
                  <c:v>0.53280842464133693</c:v>
                </c:pt>
                <c:pt idx="24">
                  <c:v>0.38960521311196605</c:v>
                </c:pt>
                <c:pt idx="25">
                  <c:v>0.44340822903935495</c:v>
                </c:pt>
                <c:pt idx="26">
                  <c:v>0.93988674067582656</c:v>
                </c:pt>
                <c:pt idx="27">
                  <c:v>1.1026381309223143</c:v>
                </c:pt>
                <c:pt idx="28">
                  <c:v>0.25698065436822065</c:v>
                </c:pt>
              </c:numCache>
            </c:numRef>
          </c:xVal>
          <c:yVal>
            <c:numRef>
              <c:f>'detection Mar 14'!$CU$105:$CU$133</c:f>
              <c:numCache>
                <c:formatCode>#,##0.0</c:formatCode>
                <c:ptCount val="29"/>
                <c:pt idx="0">
                  <c:v>94.888618760738353</c:v>
                </c:pt>
                <c:pt idx="1">
                  <c:v>58.467816060383527</c:v>
                </c:pt>
                <c:pt idx="2">
                  <c:v>102.75782192158249</c:v>
                </c:pt>
                <c:pt idx="3">
                  <c:v>42.260373183905202</c:v>
                </c:pt>
                <c:pt idx="4">
                  <c:v>35.118310975408932</c:v>
                </c:pt>
                <c:pt idx="5">
                  <c:v>30.719055529219293</c:v>
                </c:pt>
                <c:pt idx="6">
                  <c:v>50.636541345859989</c:v>
                </c:pt>
                <c:pt idx="7">
                  <c:v>39.078248207874928</c:v>
                </c:pt>
                <c:pt idx="8">
                  <c:v>70.276426150251908</c:v>
                </c:pt>
                <c:pt idx="9">
                  <c:v>40.388876134361126</c:v>
                </c:pt>
                <c:pt idx="10">
                  <c:v>99.507972050547025</c:v>
                </c:pt>
                <c:pt idx="11">
                  <c:v>64.918034945537386</c:v>
                </c:pt>
                <c:pt idx="12">
                  <c:v>179.62891613225429</c:v>
                </c:pt>
                <c:pt idx="13">
                  <c:v>42.205732582926601</c:v>
                </c:pt>
                <c:pt idx="14">
                  <c:v>150.46816811898981</c:v>
                </c:pt>
                <c:pt idx="15">
                  <c:v>72.569948133517997</c:v>
                </c:pt>
                <c:pt idx="16">
                  <c:v>191.46545650073594</c:v>
                </c:pt>
                <c:pt idx="17">
                  <c:v>127.63742430992166</c:v>
                </c:pt>
                <c:pt idx="18">
                  <c:v>31.552953697326267</c:v>
                </c:pt>
                <c:pt idx="19">
                  <c:v>63.251463362087534</c:v>
                </c:pt>
                <c:pt idx="20">
                  <c:v>136.20074869000359</c:v>
                </c:pt>
                <c:pt idx="21">
                  <c:v>44.758032329115544</c:v>
                </c:pt>
                <c:pt idx="22">
                  <c:v>201.92162564726993</c:v>
                </c:pt>
                <c:pt idx="23">
                  <c:v>250.52536582898338</c:v>
                </c:pt>
                <c:pt idx="24">
                  <c:v>301.94761776879847</c:v>
                </c:pt>
                <c:pt idx="25">
                  <c:v>288.42938018216711</c:v>
                </c:pt>
                <c:pt idx="26">
                  <c:v>771.95537991991432</c:v>
                </c:pt>
                <c:pt idx="27">
                  <c:v>742.65846307231561</c:v>
                </c:pt>
                <c:pt idx="28">
                  <c:v>68.802755941476221</c:v>
                </c:pt>
              </c:numCache>
            </c:numRef>
          </c:yVal>
          <c:smooth val="0"/>
        </c:ser>
        <c:ser>
          <c:idx val="4"/>
          <c:order val="4"/>
          <c:tx>
            <c:v>Teflon</c:v>
          </c:tx>
          <c:spPr>
            <a:ln w="28575">
              <a:noFill/>
            </a:ln>
          </c:spPr>
          <c:xVal>
            <c:numRef>
              <c:f>'detection Mar 14'!$BR$134:$BR$156</c:f>
              <c:numCache>
                <c:formatCode>0.0000</c:formatCode>
                <c:ptCount val="23"/>
                <c:pt idx="0">
                  <c:v>0.13371556018952235</c:v>
                </c:pt>
                <c:pt idx="1">
                  <c:v>0.18683766619447323</c:v>
                </c:pt>
                <c:pt idx="2">
                  <c:v>0.24924957168477233</c:v>
                </c:pt>
                <c:pt idx="3">
                  <c:v>0.15206897674845057</c:v>
                </c:pt>
                <c:pt idx="4">
                  <c:v>0.17780543707723964</c:v>
                </c:pt>
                <c:pt idx="5">
                  <c:v>0.18204359333877107</c:v>
                </c:pt>
                <c:pt idx="6">
                  <c:v>0.14808630459171615</c:v>
                </c:pt>
                <c:pt idx="7">
                  <c:v>0.13183675328073566</c:v>
                </c:pt>
                <c:pt idx="8">
                  <c:v>5.3128267816860503E-2</c:v>
                </c:pt>
                <c:pt idx="9">
                  <c:v>0.10459065809534994</c:v>
                </c:pt>
                <c:pt idx="10">
                  <c:v>0.47310143830376716</c:v>
                </c:pt>
                <c:pt idx="11">
                  <c:v>0.16283968830998286</c:v>
                </c:pt>
                <c:pt idx="12">
                  <c:v>0.26669327915563062</c:v>
                </c:pt>
                <c:pt idx="13">
                  <c:v>0.20838028193207944</c:v>
                </c:pt>
                <c:pt idx="14">
                  <c:v>0.38498978203935447</c:v>
                </c:pt>
                <c:pt idx="15">
                  <c:v>0.13990121268770589</c:v>
                </c:pt>
                <c:pt idx="16">
                  <c:v>0.3369907290446838</c:v>
                </c:pt>
                <c:pt idx="17">
                  <c:v>5.5088676664496919E-2</c:v>
                </c:pt>
                <c:pt idx="18">
                  <c:v>0.19688438149356463</c:v>
                </c:pt>
                <c:pt idx="19">
                  <c:v>0.23003613929149694</c:v>
                </c:pt>
                <c:pt idx="20">
                  <c:v>0.17240307407480779</c:v>
                </c:pt>
                <c:pt idx="21">
                  <c:v>0.16216018245628583</c:v>
                </c:pt>
                <c:pt idx="22">
                  <c:v>0.27528882175166719</c:v>
                </c:pt>
              </c:numCache>
            </c:numRef>
          </c:xVal>
          <c:yVal>
            <c:numRef>
              <c:f>'detection Mar 14'!$CU$134:$CU$156</c:f>
              <c:numCache>
                <c:formatCode>#,##0.0</c:formatCode>
                <c:ptCount val="23"/>
                <c:pt idx="0">
                  <c:v>6.9567384210178567</c:v>
                </c:pt>
                <c:pt idx="1">
                  <c:v>2.0948299464698494</c:v>
                </c:pt>
                <c:pt idx="2">
                  <c:v>4.8095918319917308</c:v>
                </c:pt>
                <c:pt idx="3">
                  <c:v>2.2215719909816842</c:v>
                </c:pt>
                <c:pt idx="4">
                  <c:v>14.939628873453083</c:v>
                </c:pt>
                <c:pt idx="5">
                  <c:v>17.334492007289509</c:v>
                </c:pt>
                <c:pt idx="6">
                  <c:v>4.1248545481979653</c:v>
                </c:pt>
                <c:pt idx="7">
                  <c:v>1.601145763001349</c:v>
                </c:pt>
                <c:pt idx="8">
                  <c:v>0.84889545937077537</c:v>
                </c:pt>
                <c:pt idx="9">
                  <c:v>3.1871056003512996</c:v>
                </c:pt>
                <c:pt idx="10">
                  <c:v>22.571336536279208</c:v>
                </c:pt>
                <c:pt idx="11">
                  <c:v>1.8350223938089323</c:v>
                </c:pt>
                <c:pt idx="12">
                  <c:v>4.647506747455675</c:v>
                </c:pt>
                <c:pt idx="13">
                  <c:v>4.0465821031477072</c:v>
                </c:pt>
                <c:pt idx="14">
                  <c:v>10.742670962112662</c:v>
                </c:pt>
                <c:pt idx="15">
                  <c:v>2.4088098827078981</c:v>
                </c:pt>
                <c:pt idx="16">
                  <c:v>8.7389186521745525</c:v>
                </c:pt>
                <c:pt idx="17">
                  <c:v>0.88311207404806968</c:v>
                </c:pt>
                <c:pt idx="18">
                  <c:v>5.6221138656717402</c:v>
                </c:pt>
                <c:pt idx="19">
                  <c:v>7.5511000427226245</c:v>
                </c:pt>
                <c:pt idx="20">
                  <c:v>7.2869686635156583</c:v>
                </c:pt>
                <c:pt idx="21">
                  <c:v>8.6678970295689055</c:v>
                </c:pt>
                <c:pt idx="22">
                  <c:v>11.930346006613142</c:v>
                </c:pt>
              </c:numCache>
            </c:numRef>
          </c:yVal>
          <c:smooth val="0"/>
        </c:ser>
        <c:ser>
          <c:idx val="0"/>
          <c:order val="0"/>
          <c:tx>
            <c:v>Lampwick</c:v>
          </c:tx>
          <c:spPr>
            <a:ln w="28575">
              <a:noFill/>
            </a:ln>
          </c:spPr>
          <c:xVal>
            <c:numRef>
              <c:f>'detection Mar 14'!$BR$59:$BR$84</c:f>
              <c:numCache>
                <c:formatCode>0.0000</c:formatCode>
                <c:ptCount val="26"/>
                <c:pt idx="0">
                  <c:v>0.14857509108232342</c:v>
                </c:pt>
                <c:pt idx="1">
                  <c:v>0.20360167711257149</c:v>
                </c:pt>
                <c:pt idx="2">
                  <c:v>0.27572006122365567</c:v>
                </c:pt>
                <c:pt idx="3">
                  <c:v>0.16360200134045599</c:v>
                </c:pt>
                <c:pt idx="4">
                  <c:v>0.26798625255286757</c:v>
                </c:pt>
                <c:pt idx="5">
                  <c:v>0.34470125820028336</c:v>
                </c:pt>
                <c:pt idx="6">
                  <c:v>0.14936620957955926</c:v>
                </c:pt>
                <c:pt idx="7">
                  <c:v>0.10962569424235284</c:v>
                </c:pt>
                <c:pt idx="8">
                  <c:v>0.11626086070116975</c:v>
                </c:pt>
                <c:pt idx="9">
                  <c:v>0.14894929432553272</c:v>
                </c:pt>
                <c:pt idx="10">
                  <c:v>8.5228706856480888E-2</c:v>
                </c:pt>
                <c:pt idx="11">
                  <c:v>0.23004498116474259</c:v>
                </c:pt>
                <c:pt idx="12">
                  <c:v>0.12988195937811292</c:v>
                </c:pt>
                <c:pt idx="13">
                  <c:v>0.22351514410596268</c:v>
                </c:pt>
                <c:pt idx="14">
                  <c:v>0.12429628628849503</c:v>
                </c:pt>
                <c:pt idx="15">
                  <c:v>0.25394710707642226</c:v>
                </c:pt>
                <c:pt idx="16">
                  <c:v>0.13891501803978532</c:v>
                </c:pt>
                <c:pt idx="17">
                  <c:v>0.2301097131615957</c:v>
                </c:pt>
                <c:pt idx="18">
                  <c:v>0.12574795390624272</c:v>
                </c:pt>
                <c:pt idx="19">
                  <c:v>0.18473786561871428</c:v>
                </c:pt>
                <c:pt idx="20">
                  <c:v>0.23695342235404995</c:v>
                </c:pt>
                <c:pt idx="21">
                  <c:v>0.16828736979682504</c:v>
                </c:pt>
                <c:pt idx="22">
                  <c:v>0.18575397529201682</c:v>
                </c:pt>
                <c:pt idx="23">
                  <c:v>0.44239239119644658</c:v>
                </c:pt>
                <c:pt idx="24">
                  <c:v>0.40280519196713138</c:v>
                </c:pt>
                <c:pt idx="25">
                  <c:v>0.29459322042440694</c:v>
                </c:pt>
              </c:numCache>
            </c:numRef>
          </c:xVal>
          <c:yVal>
            <c:numRef>
              <c:f>'detection Mar 14'!$CU$59:$CU$84</c:f>
              <c:numCache>
                <c:formatCode>#,##0.0</c:formatCode>
                <c:ptCount val="26"/>
                <c:pt idx="0">
                  <c:v>0</c:v>
                </c:pt>
                <c:pt idx="1">
                  <c:v>27.839353575570282</c:v>
                </c:pt>
                <c:pt idx="2">
                  <c:v>58.551831112294188</c:v>
                </c:pt>
                <c:pt idx="3">
                  <c:v>27.884844127899132</c:v>
                </c:pt>
                <c:pt idx="4">
                  <c:v>40.974423784998123</c:v>
                </c:pt>
                <c:pt idx="5">
                  <c:v>106.07596145613572</c:v>
                </c:pt>
                <c:pt idx="6">
                  <c:v>21.884847673129808</c:v>
                </c:pt>
                <c:pt idx="7">
                  <c:v>15.057265424878809</c:v>
                </c:pt>
                <c:pt idx="8">
                  <c:v>19.391250936985841</c:v>
                </c:pt>
                <c:pt idx="9">
                  <c:v>30.772084033578921</c:v>
                </c:pt>
                <c:pt idx="10">
                  <c:v>8.2436118859421033</c:v>
                </c:pt>
                <c:pt idx="11">
                  <c:v>50.141462310754278</c:v>
                </c:pt>
                <c:pt idx="12">
                  <c:v>17.3162776834574</c:v>
                </c:pt>
                <c:pt idx="13">
                  <c:v>41.873609568995469</c:v>
                </c:pt>
                <c:pt idx="14">
                  <c:v>22.674204031304967</c:v>
                </c:pt>
                <c:pt idx="15">
                  <c:v>66.383429461504392</c:v>
                </c:pt>
                <c:pt idx="16">
                  <c:v>22.741703863688031</c:v>
                </c:pt>
                <c:pt idx="17">
                  <c:v>53.521198442527258</c:v>
                </c:pt>
                <c:pt idx="18">
                  <c:v>14.872844709936635</c:v>
                </c:pt>
                <c:pt idx="19">
                  <c:v>69.290336273366918</c:v>
                </c:pt>
                <c:pt idx="20">
                  <c:v>86.008628689144118</c:v>
                </c:pt>
                <c:pt idx="21">
                  <c:v>61.174377951532826</c:v>
                </c:pt>
                <c:pt idx="22">
                  <c:v>74.848335631512242</c:v>
                </c:pt>
                <c:pt idx="23">
                  <c:v>201.48588370351328</c:v>
                </c:pt>
                <c:pt idx="24">
                  <c:v>198.66624945066195</c:v>
                </c:pt>
                <c:pt idx="25">
                  <c:v>103.20406464859524</c:v>
                </c:pt>
              </c:numCache>
            </c:numRef>
          </c:yVal>
          <c:smooth val="0"/>
        </c:ser>
        <c:dLbls>
          <c:showLegendKey val="0"/>
          <c:showVal val="0"/>
          <c:showCatName val="0"/>
          <c:showSerName val="0"/>
          <c:showPercent val="0"/>
          <c:showBubbleSize val="0"/>
        </c:dLbls>
        <c:axId val="354378112"/>
        <c:axId val="354380032"/>
      </c:scatterChart>
      <c:valAx>
        <c:axId val="354378112"/>
        <c:scaling>
          <c:orientation val="minMax"/>
        </c:scaling>
        <c:delete val="0"/>
        <c:axPos val="b"/>
        <c:title>
          <c:tx>
            <c:rich>
              <a:bodyPr/>
              <a:lstStyle/>
              <a:p>
                <a:pPr>
                  <a:defRPr/>
                </a:pPr>
                <a:r>
                  <a:rPr lang="en-US" sz="1600" b="1"/>
                  <a:t>AMD</a:t>
                </a:r>
              </a:p>
            </c:rich>
          </c:tx>
          <c:overlay val="0"/>
        </c:title>
        <c:numFmt formatCode="0.0000" sourceLinked="1"/>
        <c:majorTickMark val="out"/>
        <c:minorTickMark val="none"/>
        <c:tickLblPos val="nextTo"/>
        <c:crossAx val="354380032"/>
        <c:crosses val="autoZero"/>
        <c:crossBetween val="midCat"/>
      </c:valAx>
      <c:valAx>
        <c:axId val="354380032"/>
        <c:scaling>
          <c:orientation val="minMax"/>
        </c:scaling>
        <c:delete val="0"/>
        <c:axPos val="l"/>
        <c:majorGridlines/>
        <c:title>
          <c:tx>
            <c:rich>
              <a:bodyPr rot="-5400000" vert="horz"/>
              <a:lstStyle/>
              <a:p>
                <a:pPr>
                  <a:defRPr/>
                </a:pPr>
                <a:r>
                  <a:rPr lang="en-US" sz="1800"/>
                  <a:t>Raw</a:t>
                </a:r>
                <a:r>
                  <a:rPr lang="en-US" sz="1800" baseline="0"/>
                  <a:t> dustTrak</a:t>
                </a:r>
              </a:p>
            </c:rich>
          </c:tx>
          <c:overlay val="0"/>
        </c:title>
        <c:numFmt formatCode="#,##0.0" sourceLinked="1"/>
        <c:majorTickMark val="out"/>
        <c:minorTickMark val="none"/>
        <c:tickLblPos val="nextTo"/>
        <c:crossAx val="354378112"/>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4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Scattering</a:t>
            </a:r>
            <a:r>
              <a:rPr lang="en-US" baseline="0"/>
              <a:t> </a:t>
            </a:r>
            <a:r>
              <a:rPr lang="en-US"/>
              <a:t> to produce </a:t>
            </a:r>
            <a:r>
              <a:rPr lang="en-US" baseline="0"/>
              <a:t> number count</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c:v>
          </c:tx>
          <c:spPr>
            <a:ln w="28575">
              <a:noFill/>
            </a:ln>
          </c:spPr>
          <c:xVal>
            <c:numRef>
              <c:f>('detection Mar 14'!$BR$23:$BR$43,'detection Mar 14'!$BR$46:$BR$58)</c:f>
              <c:numCache>
                <c:formatCode>0.0000</c:formatCode>
                <c:ptCount val="34"/>
                <c:pt idx="0">
                  <c:v>9.4172911864210257E-2</c:v>
                </c:pt>
                <c:pt idx="1">
                  <c:v>0.1661823293897764</c:v>
                </c:pt>
                <c:pt idx="2">
                  <c:v>0.11462877287753323</c:v>
                </c:pt>
                <c:pt idx="3">
                  <c:v>0.15228375712362852</c:v>
                </c:pt>
                <c:pt idx="4">
                  <c:v>0.21852328663676657</c:v>
                </c:pt>
                <c:pt idx="5">
                  <c:v>0.25361766888569798</c:v>
                </c:pt>
                <c:pt idx="6">
                  <c:v>5.6373119010545703E-2</c:v>
                </c:pt>
                <c:pt idx="7">
                  <c:v>6.6815676631340595E-2</c:v>
                </c:pt>
                <c:pt idx="8">
                  <c:v>5.8581728377719348E-2</c:v>
                </c:pt>
                <c:pt idx="9">
                  <c:v>0.10874987326977262</c:v>
                </c:pt>
                <c:pt idx="10">
                  <c:v>0.14833639810998711</c:v>
                </c:pt>
                <c:pt idx="11">
                  <c:v>0.24311218052959396</c:v>
                </c:pt>
                <c:pt idx="12">
                  <c:v>0.16100578273346813</c:v>
                </c:pt>
                <c:pt idx="13">
                  <c:v>5.8782385759754953E-2</c:v>
                </c:pt>
                <c:pt idx="14">
                  <c:v>9.5517612038381369E-2</c:v>
                </c:pt>
                <c:pt idx="15">
                  <c:v>0</c:v>
                </c:pt>
                <c:pt idx="16">
                  <c:v>0.11797700268537473</c:v>
                </c:pt>
                <c:pt idx="17">
                  <c:v>8.83966382810287E-2</c:v>
                </c:pt>
                <c:pt idx="18">
                  <c:v>0.13818103735430015</c:v>
                </c:pt>
                <c:pt idx="19">
                  <c:v>0</c:v>
                </c:pt>
                <c:pt idx="20">
                  <c:v>0.11219893930621616</c:v>
                </c:pt>
                <c:pt idx="21">
                  <c:v>4.9005103969337348E-2</c:v>
                </c:pt>
                <c:pt idx="22">
                  <c:v>6.4341574275316893E-2</c:v>
                </c:pt>
                <c:pt idx="23">
                  <c:v>0.10509227008761539</c:v>
                </c:pt>
                <c:pt idx="24">
                  <c:v>9.1940301437816396E-2</c:v>
                </c:pt>
                <c:pt idx="25">
                  <c:v>0.13550220539017285</c:v>
                </c:pt>
                <c:pt idx="26">
                  <c:v>0.22332654446557226</c:v>
                </c:pt>
                <c:pt idx="27">
                  <c:v>0.23368086001393035</c:v>
                </c:pt>
                <c:pt idx="28">
                  <c:v>0.30421984529136165</c:v>
                </c:pt>
                <c:pt idx="29">
                  <c:v>0.32964655737592746</c:v>
                </c:pt>
                <c:pt idx="30">
                  <c:v>0.1346708034598724</c:v>
                </c:pt>
                <c:pt idx="31">
                  <c:v>0.14499643709710786</c:v>
                </c:pt>
                <c:pt idx="32">
                  <c:v>0.19061768489019365</c:v>
                </c:pt>
                <c:pt idx="33">
                  <c:v>0</c:v>
                </c:pt>
              </c:numCache>
            </c:numRef>
          </c:xVal>
          <c:yVal>
            <c:numRef>
              <c:f>('detection Mar 14'!$CU$23:$CU$43,'detection Mar 14'!$CU$46:$CU$58)</c:f>
              <c:numCache>
                <c:formatCode>#,##0.0</c:formatCode>
                <c:ptCount val="34"/>
                <c:pt idx="0">
                  <c:v>4.9069798667456617</c:v>
                </c:pt>
                <c:pt idx="1">
                  <c:v>16.216462344310546</c:v>
                </c:pt>
                <c:pt idx="2">
                  <c:v>7.8562697064505738</c:v>
                </c:pt>
                <c:pt idx="3">
                  <c:v>14.307259260276515</c:v>
                </c:pt>
                <c:pt idx="4">
                  <c:v>17.48832714184293</c:v>
                </c:pt>
                <c:pt idx="5">
                  <c:v>36.726635582881755</c:v>
                </c:pt>
                <c:pt idx="6">
                  <c:v>0.75650594814885164</c:v>
                </c:pt>
                <c:pt idx="7">
                  <c:v>1.2729027678155282</c:v>
                </c:pt>
                <c:pt idx="8">
                  <c:v>0.98158580691422936</c:v>
                </c:pt>
                <c:pt idx="9">
                  <c:v>3.4561401184583405</c:v>
                </c:pt>
                <c:pt idx="10">
                  <c:v>13.089806841995919</c:v>
                </c:pt>
                <c:pt idx="11">
                  <c:v>46.38339532971969</c:v>
                </c:pt>
                <c:pt idx="12">
                  <c:v>7.4458692298852016</c:v>
                </c:pt>
                <c:pt idx="13">
                  <c:v>0.57729481723333864</c:v>
                </c:pt>
                <c:pt idx="14">
                  <c:v>1.582636520301681</c:v>
                </c:pt>
                <c:pt idx="15">
                  <c:v>0</c:v>
                </c:pt>
                <c:pt idx="16">
                  <c:v>2.9172501470611341</c:v>
                </c:pt>
                <c:pt idx="17">
                  <c:v>0.99974619788470453</c:v>
                </c:pt>
                <c:pt idx="18">
                  <c:v>3.732667589087217</c:v>
                </c:pt>
                <c:pt idx="19">
                  <c:v>0</c:v>
                </c:pt>
                <c:pt idx="20">
                  <c:v>4.3195326849008522</c:v>
                </c:pt>
                <c:pt idx="21">
                  <c:v>1.1212234182688621</c:v>
                </c:pt>
                <c:pt idx="22">
                  <c:v>0.81697927828816796</c:v>
                </c:pt>
                <c:pt idx="23">
                  <c:v>3.0671296812554658</c:v>
                </c:pt>
                <c:pt idx="24">
                  <c:v>1.3051126975860536</c:v>
                </c:pt>
                <c:pt idx="25">
                  <c:v>4.5148516592354406</c:v>
                </c:pt>
                <c:pt idx="26">
                  <c:v>34.074266882667636</c:v>
                </c:pt>
                <c:pt idx="27">
                  <c:v>35.796909467782704</c:v>
                </c:pt>
                <c:pt idx="28">
                  <c:v>74.343600745583984</c:v>
                </c:pt>
                <c:pt idx="29">
                  <c:v>80.43634979782486</c:v>
                </c:pt>
                <c:pt idx="30">
                  <c:v>33.478871576240586</c:v>
                </c:pt>
                <c:pt idx="31">
                  <c:v>35.746814669198635</c:v>
                </c:pt>
                <c:pt idx="32">
                  <c:v>19.461427895086075</c:v>
                </c:pt>
                <c:pt idx="33">
                  <c:v>0</c:v>
                </c:pt>
              </c:numCache>
            </c:numRef>
          </c:yVal>
          <c:smooth val="0"/>
        </c:ser>
        <c:ser>
          <c:idx val="4"/>
          <c:order val="2"/>
          <c:tx>
            <c:v>Teflon</c:v>
          </c:tx>
          <c:spPr>
            <a:ln w="28575">
              <a:noFill/>
            </a:ln>
          </c:spPr>
          <c:xVal>
            <c:numRef>
              <c:f>'detection Mar 14'!$BR$134:$BR$156</c:f>
              <c:numCache>
                <c:formatCode>0.0000</c:formatCode>
                <c:ptCount val="23"/>
                <c:pt idx="0">
                  <c:v>0.13371556018952235</c:v>
                </c:pt>
                <c:pt idx="1">
                  <c:v>0.18683766619447323</c:v>
                </c:pt>
                <c:pt idx="2">
                  <c:v>0.24924957168477233</c:v>
                </c:pt>
                <c:pt idx="3">
                  <c:v>0.15206897674845057</c:v>
                </c:pt>
                <c:pt idx="4">
                  <c:v>0.17780543707723964</c:v>
                </c:pt>
                <c:pt idx="5">
                  <c:v>0.18204359333877107</c:v>
                </c:pt>
                <c:pt idx="6">
                  <c:v>0.14808630459171615</c:v>
                </c:pt>
                <c:pt idx="7">
                  <c:v>0.13183675328073566</c:v>
                </c:pt>
                <c:pt idx="8">
                  <c:v>5.3128267816860503E-2</c:v>
                </c:pt>
                <c:pt idx="9">
                  <c:v>0.10459065809534994</c:v>
                </c:pt>
                <c:pt idx="10">
                  <c:v>0.47310143830376716</c:v>
                </c:pt>
                <c:pt idx="11">
                  <c:v>0.16283968830998286</c:v>
                </c:pt>
                <c:pt idx="12">
                  <c:v>0.26669327915563062</c:v>
                </c:pt>
                <c:pt idx="13">
                  <c:v>0.20838028193207944</c:v>
                </c:pt>
                <c:pt idx="14">
                  <c:v>0.38498978203935447</c:v>
                </c:pt>
                <c:pt idx="15">
                  <c:v>0.13990121268770589</c:v>
                </c:pt>
                <c:pt idx="16">
                  <c:v>0.3369907290446838</c:v>
                </c:pt>
                <c:pt idx="17">
                  <c:v>5.5088676664496919E-2</c:v>
                </c:pt>
                <c:pt idx="18">
                  <c:v>0.19688438149356463</c:v>
                </c:pt>
                <c:pt idx="19">
                  <c:v>0.23003613929149694</c:v>
                </c:pt>
                <c:pt idx="20">
                  <c:v>0.17240307407480779</c:v>
                </c:pt>
                <c:pt idx="21">
                  <c:v>0.16216018245628583</c:v>
                </c:pt>
                <c:pt idx="22">
                  <c:v>0.27528882175166719</c:v>
                </c:pt>
              </c:numCache>
            </c:numRef>
          </c:xVal>
          <c:yVal>
            <c:numRef>
              <c:f>'detection Mar 14'!$CU$134:$CU$156</c:f>
              <c:numCache>
                <c:formatCode>#,##0.0</c:formatCode>
                <c:ptCount val="23"/>
                <c:pt idx="0">
                  <c:v>6.9567384210178567</c:v>
                </c:pt>
                <c:pt idx="1">
                  <c:v>2.0948299464698494</c:v>
                </c:pt>
                <c:pt idx="2">
                  <c:v>4.8095918319917308</c:v>
                </c:pt>
                <c:pt idx="3">
                  <c:v>2.2215719909816842</c:v>
                </c:pt>
                <c:pt idx="4">
                  <c:v>14.939628873453083</c:v>
                </c:pt>
                <c:pt idx="5">
                  <c:v>17.334492007289509</c:v>
                </c:pt>
                <c:pt idx="6">
                  <c:v>4.1248545481979653</c:v>
                </c:pt>
                <c:pt idx="7">
                  <c:v>1.601145763001349</c:v>
                </c:pt>
                <c:pt idx="8">
                  <c:v>0.84889545937077537</c:v>
                </c:pt>
                <c:pt idx="9">
                  <c:v>3.1871056003512996</c:v>
                </c:pt>
                <c:pt idx="10">
                  <c:v>22.571336536279208</c:v>
                </c:pt>
                <c:pt idx="11">
                  <c:v>1.8350223938089323</c:v>
                </c:pt>
                <c:pt idx="12">
                  <c:v>4.647506747455675</c:v>
                </c:pt>
                <c:pt idx="13">
                  <c:v>4.0465821031477072</c:v>
                </c:pt>
                <c:pt idx="14">
                  <c:v>10.742670962112662</c:v>
                </c:pt>
                <c:pt idx="15">
                  <c:v>2.4088098827078981</c:v>
                </c:pt>
                <c:pt idx="16">
                  <c:v>8.7389186521745525</c:v>
                </c:pt>
                <c:pt idx="17">
                  <c:v>0.88311207404806968</c:v>
                </c:pt>
                <c:pt idx="18">
                  <c:v>5.6221138656717402</c:v>
                </c:pt>
                <c:pt idx="19">
                  <c:v>7.5511000427226245</c:v>
                </c:pt>
                <c:pt idx="20">
                  <c:v>7.2869686635156583</c:v>
                </c:pt>
                <c:pt idx="21">
                  <c:v>8.6678970295689055</c:v>
                </c:pt>
                <c:pt idx="22">
                  <c:v>11.930346006613142</c:v>
                </c:pt>
              </c:numCache>
            </c:numRef>
          </c:yVal>
          <c:smooth val="0"/>
        </c:ser>
        <c:ser>
          <c:idx val="0"/>
          <c:order val="0"/>
          <c:tx>
            <c:v>Lampwick</c:v>
          </c:tx>
          <c:spPr>
            <a:ln w="28575">
              <a:noFill/>
            </a:ln>
          </c:spPr>
          <c:xVal>
            <c:numRef>
              <c:f>'detection Mar 14'!$BR$59:$BR$84</c:f>
              <c:numCache>
                <c:formatCode>0.0000</c:formatCode>
                <c:ptCount val="26"/>
                <c:pt idx="0">
                  <c:v>0.14857509108232342</c:v>
                </c:pt>
                <c:pt idx="1">
                  <c:v>0.20360167711257149</c:v>
                </c:pt>
                <c:pt idx="2">
                  <c:v>0.27572006122365567</c:v>
                </c:pt>
                <c:pt idx="3">
                  <c:v>0.16360200134045599</c:v>
                </c:pt>
                <c:pt idx="4">
                  <c:v>0.26798625255286757</c:v>
                </c:pt>
                <c:pt idx="5">
                  <c:v>0.34470125820028336</c:v>
                </c:pt>
                <c:pt idx="6">
                  <c:v>0.14936620957955926</c:v>
                </c:pt>
                <c:pt idx="7">
                  <c:v>0.10962569424235284</c:v>
                </c:pt>
                <c:pt idx="8">
                  <c:v>0.11626086070116975</c:v>
                </c:pt>
                <c:pt idx="9">
                  <c:v>0.14894929432553272</c:v>
                </c:pt>
                <c:pt idx="10">
                  <c:v>8.5228706856480888E-2</c:v>
                </c:pt>
                <c:pt idx="11">
                  <c:v>0.23004498116474259</c:v>
                </c:pt>
                <c:pt idx="12">
                  <c:v>0.12988195937811292</c:v>
                </c:pt>
                <c:pt idx="13">
                  <c:v>0.22351514410596268</c:v>
                </c:pt>
                <c:pt idx="14">
                  <c:v>0.12429628628849503</c:v>
                </c:pt>
                <c:pt idx="15">
                  <c:v>0.25394710707642226</c:v>
                </c:pt>
                <c:pt idx="16">
                  <c:v>0.13891501803978532</c:v>
                </c:pt>
                <c:pt idx="17">
                  <c:v>0.2301097131615957</c:v>
                </c:pt>
                <c:pt idx="18">
                  <c:v>0.12574795390624272</c:v>
                </c:pt>
                <c:pt idx="19">
                  <c:v>0.18473786561871428</c:v>
                </c:pt>
                <c:pt idx="20">
                  <c:v>0.23695342235404995</c:v>
                </c:pt>
                <c:pt idx="21">
                  <c:v>0.16828736979682504</c:v>
                </c:pt>
                <c:pt idx="22">
                  <c:v>0.18575397529201682</c:v>
                </c:pt>
                <c:pt idx="23">
                  <c:v>0.44239239119644658</c:v>
                </c:pt>
                <c:pt idx="24">
                  <c:v>0.40280519196713138</c:v>
                </c:pt>
                <c:pt idx="25">
                  <c:v>0.29459322042440694</c:v>
                </c:pt>
              </c:numCache>
            </c:numRef>
          </c:xVal>
          <c:yVal>
            <c:numRef>
              <c:f>'detection Mar 14'!$CU$59:$CU$84</c:f>
              <c:numCache>
                <c:formatCode>#,##0.0</c:formatCode>
                <c:ptCount val="26"/>
                <c:pt idx="0">
                  <c:v>0</c:v>
                </c:pt>
                <c:pt idx="1">
                  <c:v>27.839353575570282</c:v>
                </c:pt>
                <c:pt idx="2">
                  <c:v>58.551831112294188</c:v>
                </c:pt>
                <c:pt idx="3">
                  <c:v>27.884844127899132</c:v>
                </c:pt>
                <c:pt idx="4">
                  <c:v>40.974423784998123</c:v>
                </c:pt>
                <c:pt idx="5">
                  <c:v>106.07596145613572</c:v>
                </c:pt>
                <c:pt idx="6">
                  <c:v>21.884847673129808</c:v>
                </c:pt>
                <c:pt idx="7">
                  <c:v>15.057265424878809</c:v>
                </c:pt>
                <c:pt idx="8">
                  <c:v>19.391250936985841</c:v>
                </c:pt>
                <c:pt idx="9">
                  <c:v>30.772084033578921</c:v>
                </c:pt>
                <c:pt idx="10">
                  <c:v>8.2436118859421033</c:v>
                </c:pt>
                <c:pt idx="11">
                  <c:v>50.141462310754278</c:v>
                </c:pt>
                <c:pt idx="12">
                  <c:v>17.3162776834574</c:v>
                </c:pt>
                <c:pt idx="13">
                  <c:v>41.873609568995469</c:v>
                </c:pt>
                <c:pt idx="14">
                  <c:v>22.674204031304967</c:v>
                </c:pt>
                <c:pt idx="15">
                  <c:v>66.383429461504392</c:v>
                </c:pt>
                <c:pt idx="16">
                  <c:v>22.741703863688031</c:v>
                </c:pt>
                <c:pt idx="17">
                  <c:v>53.521198442527258</c:v>
                </c:pt>
                <c:pt idx="18">
                  <c:v>14.872844709936635</c:v>
                </c:pt>
                <c:pt idx="19">
                  <c:v>69.290336273366918</c:v>
                </c:pt>
                <c:pt idx="20">
                  <c:v>86.008628689144118</c:v>
                </c:pt>
                <c:pt idx="21">
                  <c:v>61.174377951532826</c:v>
                </c:pt>
                <c:pt idx="22">
                  <c:v>74.848335631512242</c:v>
                </c:pt>
                <c:pt idx="23">
                  <c:v>201.48588370351328</c:v>
                </c:pt>
                <c:pt idx="24">
                  <c:v>198.66624945066195</c:v>
                </c:pt>
                <c:pt idx="25">
                  <c:v>103.20406464859524</c:v>
                </c:pt>
              </c:numCache>
            </c:numRef>
          </c:yVal>
          <c:smooth val="0"/>
        </c:ser>
        <c:dLbls>
          <c:showLegendKey val="0"/>
          <c:showVal val="0"/>
          <c:showCatName val="0"/>
          <c:showSerName val="0"/>
          <c:showPercent val="0"/>
          <c:showBubbleSize val="0"/>
        </c:dLbls>
        <c:axId val="354439552"/>
        <c:axId val="354441472"/>
      </c:scatterChart>
      <c:valAx>
        <c:axId val="354439552"/>
        <c:scaling>
          <c:orientation val="minMax"/>
        </c:scaling>
        <c:delete val="0"/>
        <c:axPos val="b"/>
        <c:title>
          <c:tx>
            <c:rich>
              <a:bodyPr/>
              <a:lstStyle/>
              <a:p>
                <a:pPr>
                  <a:defRPr/>
                </a:pPr>
                <a:r>
                  <a:rPr lang="en-US" sz="1600" b="1"/>
                  <a:t>AMD</a:t>
                </a:r>
              </a:p>
            </c:rich>
          </c:tx>
          <c:overlay val="0"/>
        </c:title>
        <c:numFmt formatCode="0.0000" sourceLinked="1"/>
        <c:majorTickMark val="out"/>
        <c:minorTickMark val="none"/>
        <c:tickLblPos val="nextTo"/>
        <c:crossAx val="354441472"/>
        <c:crosses val="autoZero"/>
        <c:crossBetween val="midCat"/>
      </c:valAx>
      <c:valAx>
        <c:axId val="354441472"/>
        <c:scaling>
          <c:orientation val="minMax"/>
        </c:scaling>
        <c:delete val="0"/>
        <c:axPos val="l"/>
        <c:majorGridlines/>
        <c:title>
          <c:tx>
            <c:rich>
              <a:bodyPr rot="-5400000" vert="horz"/>
              <a:lstStyle/>
              <a:p>
                <a:pPr>
                  <a:defRPr/>
                </a:pPr>
                <a:r>
                  <a:rPr lang="en-US" sz="1800"/>
                  <a:t>Raw</a:t>
                </a:r>
                <a:r>
                  <a:rPr lang="en-US" sz="1800" baseline="0"/>
                  <a:t> dustTrak</a:t>
                </a:r>
              </a:p>
            </c:rich>
          </c:tx>
          <c:overlay val="0"/>
        </c:title>
        <c:numFmt formatCode="#,##0.0" sourceLinked="1"/>
        <c:majorTickMark val="out"/>
        <c:minorTickMark val="none"/>
        <c:tickLblPos val="nextTo"/>
        <c:crossAx val="354439552"/>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4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Scattering</a:t>
            </a:r>
            <a:r>
              <a:rPr lang="en-US" baseline="0"/>
              <a:t> </a:t>
            </a:r>
            <a:r>
              <a:rPr lang="en-US"/>
              <a:t> to produce </a:t>
            </a:r>
            <a:r>
              <a:rPr lang="en-US" baseline="0"/>
              <a:t> number count</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2"/>
          <c:order val="0"/>
          <c:tx>
            <c:v>Pyrell</c:v>
          </c:tx>
          <c:spPr>
            <a:ln w="28575">
              <a:noFill/>
            </a:ln>
          </c:spPr>
          <c:xVal>
            <c:numRef>
              <c:f>'detection Mar 14'!$BR$85:$BR$104</c:f>
              <c:numCache>
                <c:formatCode>0.0000</c:formatCode>
                <c:ptCount val="20"/>
                <c:pt idx="0">
                  <c:v>0.2080442916652481</c:v>
                </c:pt>
                <c:pt idx="1">
                  <c:v>0.20703943977434275</c:v>
                </c:pt>
                <c:pt idx="2">
                  <c:v>0.35904274479868281</c:v>
                </c:pt>
                <c:pt idx="3">
                  <c:v>0.2538303437849373</c:v>
                </c:pt>
                <c:pt idx="4">
                  <c:v>0.45014457959499116</c:v>
                </c:pt>
                <c:pt idx="5">
                  <c:v>0.32117867003030603</c:v>
                </c:pt>
                <c:pt idx="6">
                  <c:v>0.1976149506837051</c:v>
                </c:pt>
                <c:pt idx="7">
                  <c:v>0.37899697072214944</c:v>
                </c:pt>
                <c:pt idx="8">
                  <c:v>0.35398790927609708</c:v>
                </c:pt>
                <c:pt idx="9">
                  <c:v>0.44481007167126968</c:v>
                </c:pt>
                <c:pt idx="10">
                  <c:v>0.23268245230988843</c:v>
                </c:pt>
                <c:pt idx="11">
                  <c:v>0.3547564468721438</c:v>
                </c:pt>
                <c:pt idx="12">
                  <c:v>0.2196149542448691</c:v>
                </c:pt>
                <c:pt idx="13">
                  <c:v>0.13997777282810692</c:v>
                </c:pt>
                <c:pt idx="14">
                  <c:v>0.35984902255734624</c:v>
                </c:pt>
                <c:pt idx="15">
                  <c:v>0.24111410344504206</c:v>
                </c:pt>
                <c:pt idx="16">
                  <c:v>0.34921039879071691</c:v>
                </c:pt>
                <c:pt idx="17">
                  <c:v>0.25939201873064038</c:v>
                </c:pt>
                <c:pt idx="18">
                  <c:v>0.28206729025724481</c:v>
                </c:pt>
                <c:pt idx="19">
                  <c:v>0.39088623557228447</c:v>
                </c:pt>
              </c:numCache>
            </c:numRef>
          </c:xVal>
          <c:yVal>
            <c:numRef>
              <c:f>'detection Mar 14'!$CU$85:$CU$104</c:f>
              <c:numCache>
                <c:formatCode>#,##0.0</c:formatCode>
                <c:ptCount val="20"/>
                <c:pt idx="0">
                  <c:v>36.28317296906225</c:v>
                </c:pt>
                <c:pt idx="1">
                  <c:v>32.763910954871484</c:v>
                </c:pt>
                <c:pt idx="2">
                  <c:v>85.521911890731616</c:v>
                </c:pt>
                <c:pt idx="3">
                  <c:v>47.969228601129849</c:v>
                </c:pt>
                <c:pt idx="4">
                  <c:v>127.31962447730862</c:v>
                </c:pt>
                <c:pt idx="5">
                  <c:v>44.549520656348321</c:v>
                </c:pt>
                <c:pt idx="6">
                  <c:v>24.345273545699179</c:v>
                </c:pt>
                <c:pt idx="7">
                  <c:v>73.285376701955272</c:v>
                </c:pt>
                <c:pt idx="8">
                  <c:v>74.303749537685064</c:v>
                </c:pt>
                <c:pt idx="9">
                  <c:v>144.85666332138905</c:v>
                </c:pt>
                <c:pt idx="10">
                  <c:v>38.262468327202058</c:v>
                </c:pt>
                <c:pt idx="11">
                  <c:v>82.560157853599961</c:v>
                </c:pt>
                <c:pt idx="12">
                  <c:v>40.724977405904724</c:v>
                </c:pt>
                <c:pt idx="13">
                  <c:v>173.62695124617659</c:v>
                </c:pt>
                <c:pt idx="14">
                  <c:v>326.9807554514021</c:v>
                </c:pt>
                <c:pt idx="15">
                  <c:v>411.85512852118785</c:v>
                </c:pt>
                <c:pt idx="16">
                  <c:v>455.43884758750005</c:v>
                </c:pt>
                <c:pt idx="17">
                  <c:v>428.12033280076707</c:v>
                </c:pt>
                <c:pt idx="18">
                  <c:v>443.05625560038993</c:v>
                </c:pt>
                <c:pt idx="19">
                  <c:v>149.83931443214522</c:v>
                </c:pt>
              </c:numCache>
            </c:numRef>
          </c:yVal>
          <c:smooth val="0"/>
        </c:ser>
        <c:ser>
          <c:idx val="3"/>
          <c:order val="1"/>
          <c:tx>
            <c:v>Silicone</c:v>
          </c:tx>
          <c:spPr>
            <a:ln w="28575">
              <a:noFill/>
            </a:ln>
          </c:spPr>
          <c:xVal>
            <c:numRef>
              <c:f>'detection Mar 14'!$BR$105:$BR$133</c:f>
              <c:numCache>
                <c:formatCode>0.0000</c:formatCode>
                <c:ptCount val="29"/>
                <c:pt idx="0">
                  <c:v>0.32595928472085983</c:v>
                </c:pt>
                <c:pt idx="1">
                  <c:v>0.2267233068714381</c:v>
                </c:pt>
                <c:pt idx="2">
                  <c:v>0.37246136490403414</c:v>
                </c:pt>
                <c:pt idx="3">
                  <c:v>0.20547096060057599</c:v>
                </c:pt>
                <c:pt idx="4">
                  <c:v>0.18564470202739639</c:v>
                </c:pt>
                <c:pt idx="5">
                  <c:v>0.20776147068589287</c:v>
                </c:pt>
                <c:pt idx="6">
                  <c:v>0.27610024306330005</c:v>
                </c:pt>
                <c:pt idx="7">
                  <c:v>0.24387035702532131</c:v>
                </c:pt>
                <c:pt idx="8">
                  <c:v>0.25033936032853354</c:v>
                </c:pt>
                <c:pt idx="9">
                  <c:v>0.19225459171796622</c:v>
                </c:pt>
                <c:pt idx="10">
                  <c:v>0.3380752866414779</c:v>
                </c:pt>
                <c:pt idx="11">
                  <c:v>0.24064095529695867</c:v>
                </c:pt>
                <c:pt idx="12">
                  <c:v>0.46768580414007993</c:v>
                </c:pt>
                <c:pt idx="13">
                  <c:v>0.19513944234574185</c:v>
                </c:pt>
                <c:pt idx="14">
                  <c:v>0.46210291491123606</c:v>
                </c:pt>
                <c:pt idx="15">
                  <c:v>0.24249019691958648</c:v>
                </c:pt>
                <c:pt idx="16">
                  <c:v>0.45471849501032435</c:v>
                </c:pt>
                <c:pt idx="17">
                  <c:v>0.38503352082694281</c:v>
                </c:pt>
                <c:pt idx="18">
                  <c:v>0.18227320062546948</c:v>
                </c:pt>
                <c:pt idx="19">
                  <c:v>0.24490687440172548</c:v>
                </c:pt>
                <c:pt idx="20">
                  <c:v>0.40730436810302983</c:v>
                </c:pt>
                <c:pt idx="21">
                  <c:v>0.18598777657726576</c:v>
                </c:pt>
                <c:pt idx="22">
                  <c:v>0.42214683724720298</c:v>
                </c:pt>
                <c:pt idx="23">
                  <c:v>0.53280842464133693</c:v>
                </c:pt>
                <c:pt idx="24">
                  <c:v>0.38960521311196605</c:v>
                </c:pt>
                <c:pt idx="25">
                  <c:v>0.44340822903935495</c:v>
                </c:pt>
                <c:pt idx="26">
                  <c:v>0.93988674067582656</c:v>
                </c:pt>
                <c:pt idx="27">
                  <c:v>1.1026381309223143</c:v>
                </c:pt>
                <c:pt idx="28">
                  <c:v>0.25698065436822065</c:v>
                </c:pt>
              </c:numCache>
            </c:numRef>
          </c:xVal>
          <c:yVal>
            <c:numRef>
              <c:f>'detection Mar 14'!$CU$105:$CU$133</c:f>
              <c:numCache>
                <c:formatCode>#,##0.0</c:formatCode>
                <c:ptCount val="29"/>
                <c:pt idx="0">
                  <c:v>94.888618760738353</c:v>
                </c:pt>
                <c:pt idx="1">
                  <c:v>58.467816060383527</c:v>
                </c:pt>
                <c:pt idx="2">
                  <c:v>102.75782192158249</c:v>
                </c:pt>
                <c:pt idx="3">
                  <c:v>42.260373183905202</c:v>
                </c:pt>
                <c:pt idx="4">
                  <c:v>35.118310975408932</c:v>
                </c:pt>
                <c:pt idx="5">
                  <c:v>30.719055529219293</c:v>
                </c:pt>
                <c:pt idx="6">
                  <c:v>50.636541345859989</c:v>
                </c:pt>
                <c:pt idx="7">
                  <c:v>39.078248207874928</c:v>
                </c:pt>
                <c:pt idx="8">
                  <c:v>70.276426150251908</c:v>
                </c:pt>
                <c:pt idx="9">
                  <c:v>40.388876134361126</c:v>
                </c:pt>
                <c:pt idx="10">
                  <c:v>99.507972050547025</c:v>
                </c:pt>
                <c:pt idx="11">
                  <c:v>64.918034945537386</c:v>
                </c:pt>
                <c:pt idx="12">
                  <c:v>179.62891613225429</c:v>
                </c:pt>
                <c:pt idx="13">
                  <c:v>42.205732582926601</c:v>
                </c:pt>
                <c:pt idx="14">
                  <c:v>150.46816811898981</c:v>
                </c:pt>
                <c:pt idx="15">
                  <c:v>72.569948133517997</c:v>
                </c:pt>
                <c:pt idx="16">
                  <c:v>191.46545650073594</c:v>
                </c:pt>
                <c:pt idx="17">
                  <c:v>127.63742430992166</c:v>
                </c:pt>
                <c:pt idx="18">
                  <c:v>31.552953697326267</c:v>
                </c:pt>
                <c:pt idx="19">
                  <c:v>63.251463362087534</c:v>
                </c:pt>
                <c:pt idx="20">
                  <c:v>136.20074869000359</c:v>
                </c:pt>
                <c:pt idx="21">
                  <c:v>44.758032329115544</c:v>
                </c:pt>
                <c:pt idx="22">
                  <c:v>201.92162564726993</c:v>
                </c:pt>
                <c:pt idx="23">
                  <c:v>250.52536582898338</c:v>
                </c:pt>
                <c:pt idx="24">
                  <c:v>301.94761776879847</c:v>
                </c:pt>
                <c:pt idx="25">
                  <c:v>288.42938018216711</c:v>
                </c:pt>
                <c:pt idx="26">
                  <c:v>771.95537991991432</c:v>
                </c:pt>
                <c:pt idx="27">
                  <c:v>742.65846307231561</c:v>
                </c:pt>
                <c:pt idx="28">
                  <c:v>68.802755941476221</c:v>
                </c:pt>
              </c:numCache>
            </c:numRef>
          </c:yVal>
          <c:smooth val="0"/>
        </c:ser>
        <c:dLbls>
          <c:showLegendKey val="0"/>
          <c:showVal val="0"/>
          <c:showCatName val="0"/>
          <c:showSerName val="0"/>
          <c:showPercent val="0"/>
          <c:showBubbleSize val="0"/>
        </c:dLbls>
        <c:axId val="354462336"/>
        <c:axId val="354476800"/>
      </c:scatterChart>
      <c:valAx>
        <c:axId val="354462336"/>
        <c:scaling>
          <c:orientation val="minMax"/>
        </c:scaling>
        <c:delete val="0"/>
        <c:axPos val="b"/>
        <c:title>
          <c:tx>
            <c:rich>
              <a:bodyPr/>
              <a:lstStyle/>
              <a:p>
                <a:pPr>
                  <a:defRPr/>
                </a:pPr>
                <a:r>
                  <a:rPr lang="en-US" sz="1600" b="1"/>
                  <a:t>AMD</a:t>
                </a:r>
              </a:p>
            </c:rich>
          </c:tx>
          <c:overlay val="0"/>
        </c:title>
        <c:numFmt formatCode="0.0000" sourceLinked="1"/>
        <c:majorTickMark val="out"/>
        <c:minorTickMark val="none"/>
        <c:tickLblPos val="nextTo"/>
        <c:crossAx val="354476800"/>
        <c:crosses val="autoZero"/>
        <c:crossBetween val="midCat"/>
      </c:valAx>
      <c:valAx>
        <c:axId val="354476800"/>
        <c:scaling>
          <c:orientation val="minMax"/>
        </c:scaling>
        <c:delete val="0"/>
        <c:axPos val="l"/>
        <c:majorGridlines/>
        <c:title>
          <c:tx>
            <c:rich>
              <a:bodyPr rot="-5400000" vert="horz"/>
              <a:lstStyle/>
              <a:p>
                <a:pPr>
                  <a:defRPr/>
                </a:pPr>
                <a:r>
                  <a:rPr lang="en-US" sz="1800"/>
                  <a:t>Raw</a:t>
                </a:r>
                <a:r>
                  <a:rPr lang="en-US" sz="1800" baseline="0"/>
                  <a:t> dustTrak</a:t>
                </a:r>
              </a:p>
            </c:rich>
          </c:tx>
          <c:overlay val="0"/>
        </c:title>
        <c:numFmt formatCode="#,##0.0" sourceLinked="1"/>
        <c:majorTickMark val="out"/>
        <c:minorTickMark val="none"/>
        <c:tickLblPos val="nextTo"/>
        <c:crossAx val="354462336"/>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5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count to produce </a:t>
            </a:r>
            <a:r>
              <a:rPr lang="en-US" baseline="0"/>
              <a:t> scattering</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0"/>
          <c:tx>
            <c:v>Kapton</c:v>
          </c:tx>
          <c:spPr>
            <a:ln w="28575">
              <a:noFill/>
            </a:ln>
          </c:spPr>
          <c:xVal>
            <c:numRef>
              <c:f>('detection Mar 14'!$BR$23:$BR$43,'detection Mar 14'!$BR$46:$BR$58)</c:f>
              <c:numCache>
                <c:formatCode>0.0000</c:formatCode>
                <c:ptCount val="34"/>
                <c:pt idx="0">
                  <c:v>9.4172911864210257E-2</c:v>
                </c:pt>
                <c:pt idx="1">
                  <c:v>0.1661823293897764</c:v>
                </c:pt>
                <c:pt idx="2">
                  <c:v>0.11462877287753323</c:v>
                </c:pt>
                <c:pt idx="3">
                  <c:v>0.15228375712362852</c:v>
                </c:pt>
                <c:pt idx="4">
                  <c:v>0.21852328663676657</c:v>
                </c:pt>
                <c:pt idx="5">
                  <c:v>0.25361766888569798</c:v>
                </c:pt>
                <c:pt idx="6">
                  <c:v>5.6373119010545703E-2</c:v>
                </c:pt>
                <c:pt idx="7">
                  <c:v>6.6815676631340595E-2</c:v>
                </c:pt>
                <c:pt idx="8">
                  <c:v>5.8581728377719348E-2</c:v>
                </c:pt>
                <c:pt idx="9">
                  <c:v>0.10874987326977262</c:v>
                </c:pt>
                <c:pt idx="10">
                  <c:v>0.14833639810998711</c:v>
                </c:pt>
                <c:pt idx="11">
                  <c:v>0.24311218052959396</c:v>
                </c:pt>
                <c:pt idx="12">
                  <c:v>0.16100578273346813</c:v>
                </c:pt>
                <c:pt idx="13">
                  <c:v>5.8782385759754953E-2</c:v>
                </c:pt>
                <c:pt idx="14">
                  <c:v>9.5517612038381369E-2</c:v>
                </c:pt>
                <c:pt idx="15">
                  <c:v>0</c:v>
                </c:pt>
                <c:pt idx="16">
                  <c:v>0.11797700268537473</c:v>
                </c:pt>
                <c:pt idx="17">
                  <c:v>8.83966382810287E-2</c:v>
                </c:pt>
                <c:pt idx="18">
                  <c:v>0.13818103735430015</c:v>
                </c:pt>
                <c:pt idx="19">
                  <c:v>0</c:v>
                </c:pt>
                <c:pt idx="20">
                  <c:v>0.11219893930621616</c:v>
                </c:pt>
                <c:pt idx="21">
                  <c:v>4.9005103969337348E-2</c:v>
                </c:pt>
                <c:pt idx="22">
                  <c:v>6.4341574275316893E-2</c:v>
                </c:pt>
                <c:pt idx="23">
                  <c:v>0.10509227008761539</c:v>
                </c:pt>
                <c:pt idx="24">
                  <c:v>9.1940301437816396E-2</c:v>
                </c:pt>
                <c:pt idx="25">
                  <c:v>0.13550220539017285</c:v>
                </c:pt>
                <c:pt idx="26">
                  <c:v>0.22332654446557226</c:v>
                </c:pt>
                <c:pt idx="27">
                  <c:v>0.23368086001393035</c:v>
                </c:pt>
                <c:pt idx="28">
                  <c:v>0.30421984529136165</c:v>
                </c:pt>
                <c:pt idx="29">
                  <c:v>0.32964655737592746</c:v>
                </c:pt>
                <c:pt idx="30">
                  <c:v>0.1346708034598724</c:v>
                </c:pt>
                <c:pt idx="31">
                  <c:v>0.14499643709710786</c:v>
                </c:pt>
                <c:pt idx="32">
                  <c:v>0.19061768489019365</c:v>
                </c:pt>
                <c:pt idx="33">
                  <c:v>0</c:v>
                </c:pt>
              </c:numCache>
            </c:numRef>
          </c:xVal>
          <c:yVal>
            <c:numRef>
              <c:f>('detection Mar 14'!$CT$23:$CT$43,'detection Mar 14'!$CT$46:$CT$58)</c:f>
              <c:numCache>
                <c:formatCode>#,##0.0</c:formatCode>
                <c:ptCount val="34"/>
                <c:pt idx="0">
                  <c:v>203791.33951148772</c:v>
                </c:pt>
                <c:pt idx="1">
                  <c:v>61665.730710424919</c:v>
                </c:pt>
                <c:pt idx="2">
                  <c:v>127286.87244264624</c:v>
                </c:pt>
                <c:pt idx="3">
                  <c:v>69894.588600659292</c:v>
                </c:pt>
                <c:pt idx="4">
                  <c:v>57180.998038822108</c:v>
                </c:pt>
                <c:pt idx="5">
                  <c:v>27228.195126756968</c:v>
                </c:pt>
                <c:pt idx="6">
                  <c:v>1321866.6719633483</c:v>
                </c:pt>
                <c:pt idx="7">
                  <c:v>785605.95929580228</c:v>
                </c:pt>
                <c:pt idx="8">
                  <c:v>1018759.6366573989</c:v>
                </c:pt>
                <c:pt idx="9">
                  <c:v>289340.12098041439</c:v>
                </c:pt>
                <c:pt idx="10">
                  <c:v>76395.321342077266</c:v>
                </c:pt>
                <c:pt idx="11">
                  <c:v>21559.439383241101</c:v>
                </c:pt>
                <c:pt idx="12">
                  <c:v>134302.65414632024</c:v>
                </c:pt>
                <c:pt idx="13">
                  <c:v>1732217.1794170234</c:v>
                </c:pt>
                <c:pt idx="14">
                  <c:v>631857.02286800556</c:v>
                </c:pt>
                <c:pt idx="15">
                  <c:v>0</c:v>
                </c:pt>
                <c:pt idx="16">
                  <c:v>342788.56785984215</c:v>
                </c:pt>
                <c:pt idx="17">
                  <c:v>1000253.8665471622</c:v>
                </c:pt>
                <c:pt idx="18">
                  <c:v>267904.91682773689</c:v>
                </c:pt>
                <c:pt idx="19">
                  <c:v>0</c:v>
                </c:pt>
                <c:pt idx="20">
                  <c:v>231506.52465150945</c:v>
                </c:pt>
                <c:pt idx="21">
                  <c:v>891882.90549975517</c:v>
                </c:pt>
                <c:pt idx="22">
                  <c:v>1224021.253140372</c:v>
                </c:pt>
                <c:pt idx="23">
                  <c:v>326037.73036119906</c:v>
                </c:pt>
                <c:pt idx="24">
                  <c:v>766217.35567327449</c:v>
                </c:pt>
                <c:pt idx="25">
                  <c:v>221491.21952975597</c:v>
                </c:pt>
                <c:pt idx="26">
                  <c:v>29347.660022838652</c:v>
                </c:pt>
                <c:pt idx="27">
                  <c:v>27935.372490745391</c:v>
                </c:pt>
                <c:pt idx="28">
                  <c:v>13451.0568491586</c:v>
                </c:pt>
                <c:pt idx="29">
                  <c:v>12432.190203974693</c:v>
                </c:pt>
                <c:pt idx="30">
                  <c:v>29869.584992514614</c:v>
                </c:pt>
                <c:pt idx="31">
                  <c:v>27974.520506344677</c:v>
                </c:pt>
                <c:pt idx="32">
                  <c:v>51383.69113463127</c:v>
                </c:pt>
                <c:pt idx="33">
                  <c:v>0</c:v>
                </c:pt>
              </c:numCache>
            </c:numRef>
          </c:yVal>
          <c:smooth val="0"/>
        </c:ser>
        <c:ser>
          <c:idx val="4"/>
          <c:order val="1"/>
          <c:tx>
            <c:v>Teflon</c:v>
          </c:tx>
          <c:spPr>
            <a:ln w="28575">
              <a:noFill/>
            </a:ln>
          </c:spPr>
          <c:xVal>
            <c:numRef>
              <c:f>'detection Mar 14'!$BR$134:$BR$156</c:f>
              <c:numCache>
                <c:formatCode>0.0000</c:formatCode>
                <c:ptCount val="23"/>
                <c:pt idx="0">
                  <c:v>0.13371556018952235</c:v>
                </c:pt>
                <c:pt idx="1">
                  <c:v>0.18683766619447323</c:v>
                </c:pt>
                <c:pt idx="2">
                  <c:v>0.24924957168477233</c:v>
                </c:pt>
                <c:pt idx="3">
                  <c:v>0.15206897674845057</c:v>
                </c:pt>
                <c:pt idx="4">
                  <c:v>0.17780543707723964</c:v>
                </c:pt>
                <c:pt idx="5">
                  <c:v>0.18204359333877107</c:v>
                </c:pt>
                <c:pt idx="6">
                  <c:v>0.14808630459171615</c:v>
                </c:pt>
                <c:pt idx="7">
                  <c:v>0.13183675328073566</c:v>
                </c:pt>
                <c:pt idx="8">
                  <c:v>5.3128267816860503E-2</c:v>
                </c:pt>
                <c:pt idx="9">
                  <c:v>0.10459065809534994</c:v>
                </c:pt>
                <c:pt idx="10">
                  <c:v>0.47310143830376716</c:v>
                </c:pt>
                <c:pt idx="11">
                  <c:v>0.16283968830998286</c:v>
                </c:pt>
                <c:pt idx="12">
                  <c:v>0.26669327915563062</c:v>
                </c:pt>
                <c:pt idx="13">
                  <c:v>0.20838028193207944</c:v>
                </c:pt>
                <c:pt idx="14">
                  <c:v>0.38498978203935447</c:v>
                </c:pt>
                <c:pt idx="15">
                  <c:v>0.13990121268770589</c:v>
                </c:pt>
                <c:pt idx="16">
                  <c:v>0.3369907290446838</c:v>
                </c:pt>
                <c:pt idx="17">
                  <c:v>5.5088676664496919E-2</c:v>
                </c:pt>
                <c:pt idx="18">
                  <c:v>0.19688438149356463</c:v>
                </c:pt>
                <c:pt idx="19">
                  <c:v>0.23003613929149694</c:v>
                </c:pt>
                <c:pt idx="20">
                  <c:v>0.17240307407480779</c:v>
                </c:pt>
                <c:pt idx="21">
                  <c:v>0.16216018245628583</c:v>
                </c:pt>
                <c:pt idx="22">
                  <c:v>0.27528882175166719</c:v>
                </c:pt>
              </c:numCache>
            </c:numRef>
          </c:xVal>
          <c:yVal>
            <c:numRef>
              <c:f>'detection Mar 14'!$CT$134:$CT$156</c:f>
              <c:numCache>
                <c:formatCode>#,##0.0</c:formatCode>
                <c:ptCount val="23"/>
                <c:pt idx="0">
                  <c:v>143745.52261139749</c:v>
                </c:pt>
                <c:pt idx="1">
                  <c:v>477365.71729135956</c:v>
                </c:pt>
                <c:pt idx="2">
                  <c:v>207917.85143769335</c:v>
                </c:pt>
                <c:pt idx="3">
                  <c:v>450131.7103651964</c:v>
                </c:pt>
                <c:pt idx="4">
                  <c:v>66936.067051635138</c:v>
                </c:pt>
                <c:pt idx="5">
                  <c:v>57688.45141694833</c:v>
                </c:pt>
                <c:pt idx="6">
                  <c:v>242432.79085728546</c:v>
                </c:pt>
                <c:pt idx="7">
                  <c:v>624552.75659943605</c:v>
                </c:pt>
                <c:pt idx="8">
                  <c:v>1178001.3533600799</c:v>
                </c:pt>
                <c:pt idx="9">
                  <c:v>313764.31326585938</c:v>
                </c:pt>
                <c:pt idx="10">
                  <c:v>44303.978118118379</c:v>
                </c:pt>
                <c:pt idx="11">
                  <c:v>544952.47762307292</c:v>
                </c:pt>
                <c:pt idx="12">
                  <c:v>215169.13354616647</c:v>
                </c:pt>
                <c:pt idx="13">
                  <c:v>247122.13282961238</c:v>
                </c:pt>
                <c:pt idx="14">
                  <c:v>93086.71963674658</c:v>
                </c:pt>
                <c:pt idx="15">
                  <c:v>415142.76704803109</c:v>
                </c:pt>
                <c:pt idx="16">
                  <c:v>114430.63378913185</c:v>
                </c:pt>
                <c:pt idx="17">
                  <c:v>1132359.1075095728</c:v>
                </c:pt>
                <c:pt idx="18">
                  <c:v>177869.04070120933</c:v>
                </c:pt>
                <c:pt idx="19">
                  <c:v>132431.03578845449</c:v>
                </c:pt>
                <c:pt idx="20">
                  <c:v>137231.27492050195</c:v>
                </c:pt>
                <c:pt idx="21">
                  <c:v>115368.23713856861</c:v>
                </c:pt>
                <c:pt idx="22">
                  <c:v>83819.865697582223</c:v>
                </c:pt>
              </c:numCache>
            </c:numRef>
          </c:yVal>
          <c:smooth val="0"/>
        </c:ser>
        <c:dLbls>
          <c:showLegendKey val="0"/>
          <c:showVal val="0"/>
          <c:showCatName val="0"/>
          <c:showSerName val="0"/>
          <c:showPercent val="0"/>
          <c:showBubbleSize val="0"/>
        </c:dLbls>
        <c:axId val="354560640"/>
        <c:axId val="354571008"/>
      </c:scatterChart>
      <c:valAx>
        <c:axId val="354560640"/>
        <c:scaling>
          <c:orientation val="minMax"/>
        </c:scaling>
        <c:delete val="0"/>
        <c:axPos val="b"/>
        <c:title>
          <c:tx>
            <c:rich>
              <a:bodyPr/>
              <a:lstStyle/>
              <a:p>
                <a:pPr>
                  <a:defRPr/>
                </a:pPr>
                <a:r>
                  <a:rPr lang="en-US" sz="1600" b="1"/>
                  <a:t>AMD</a:t>
                </a:r>
              </a:p>
            </c:rich>
          </c:tx>
          <c:overlay val="0"/>
        </c:title>
        <c:numFmt formatCode="0.0000" sourceLinked="1"/>
        <c:majorTickMark val="out"/>
        <c:minorTickMark val="none"/>
        <c:tickLblPos val="nextTo"/>
        <c:crossAx val="354571008"/>
        <c:crosses val="autoZero"/>
        <c:crossBetween val="midCat"/>
      </c:valAx>
      <c:valAx>
        <c:axId val="354571008"/>
        <c:scaling>
          <c:orientation val="minMax"/>
        </c:scaling>
        <c:delete val="0"/>
        <c:axPos val="l"/>
        <c:majorGridlines/>
        <c:title>
          <c:tx>
            <c:rich>
              <a:bodyPr rot="-5400000" vert="horz"/>
              <a:lstStyle/>
              <a:p>
                <a:pPr>
                  <a:defRPr/>
                </a:pPr>
                <a:r>
                  <a:rPr lang="en-US" sz="1800"/>
                  <a:t>Number</a:t>
                </a:r>
                <a:r>
                  <a:rPr lang="en-US" sz="1800" baseline="0"/>
                  <a:t> count</a:t>
                </a:r>
                <a:r>
                  <a:rPr lang="en-US" sz="1800"/>
                  <a:t> </a:t>
                </a:r>
              </a:p>
            </c:rich>
          </c:tx>
          <c:overlay val="0"/>
        </c:title>
        <c:numFmt formatCode="#,##0.0" sourceLinked="1"/>
        <c:majorTickMark val="out"/>
        <c:minorTickMark val="none"/>
        <c:tickLblPos val="nextTo"/>
        <c:crossAx val="354560640"/>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5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count to produce </a:t>
            </a:r>
            <a:r>
              <a:rPr lang="en-US" baseline="0"/>
              <a:t> scattering</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2"/>
          <c:order val="1"/>
          <c:tx>
            <c:v>Pyrell</c:v>
          </c:tx>
          <c:spPr>
            <a:ln w="28575">
              <a:noFill/>
            </a:ln>
          </c:spPr>
          <c:xVal>
            <c:numRef>
              <c:f>'detection Mar 14'!$BR$85:$BR$104</c:f>
              <c:numCache>
                <c:formatCode>0.0000</c:formatCode>
                <c:ptCount val="20"/>
                <c:pt idx="0">
                  <c:v>0.2080442916652481</c:v>
                </c:pt>
                <c:pt idx="1">
                  <c:v>0.20703943977434275</c:v>
                </c:pt>
                <c:pt idx="2">
                  <c:v>0.35904274479868281</c:v>
                </c:pt>
                <c:pt idx="3">
                  <c:v>0.2538303437849373</c:v>
                </c:pt>
                <c:pt idx="4">
                  <c:v>0.45014457959499116</c:v>
                </c:pt>
                <c:pt idx="5">
                  <c:v>0.32117867003030603</c:v>
                </c:pt>
                <c:pt idx="6">
                  <c:v>0.1976149506837051</c:v>
                </c:pt>
                <c:pt idx="7">
                  <c:v>0.37899697072214944</c:v>
                </c:pt>
                <c:pt idx="8">
                  <c:v>0.35398790927609708</c:v>
                </c:pt>
                <c:pt idx="9">
                  <c:v>0.44481007167126968</c:v>
                </c:pt>
                <c:pt idx="10">
                  <c:v>0.23268245230988843</c:v>
                </c:pt>
                <c:pt idx="11">
                  <c:v>0.3547564468721438</c:v>
                </c:pt>
                <c:pt idx="12">
                  <c:v>0.2196149542448691</c:v>
                </c:pt>
                <c:pt idx="13">
                  <c:v>0.13997777282810692</c:v>
                </c:pt>
                <c:pt idx="14">
                  <c:v>0.35984902255734624</c:v>
                </c:pt>
                <c:pt idx="15">
                  <c:v>0.24111410344504206</c:v>
                </c:pt>
                <c:pt idx="16">
                  <c:v>0.34921039879071691</c:v>
                </c:pt>
                <c:pt idx="17">
                  <c:v>0.25939201873064038</c:v>
                </c:pt>
                <c:pt idx="18">
                  <c:v>0.28206729025724481</c:v>
                </c:pt>
                <c:pt idx="19">
                  <c:v>0.39088623557228447</c:v>
                </c:pt>
              </c:numCache>
            </c:numRef>
          </c:xVal>
          <c:yVal>
            <c:numRef>
              <c:f>'detection Mar 14'!$CT$85:$CT$104</c:f>
              <c:numCache>
                <c:formatCode>#,##0.0</c:formatCode>
                <c:ptCount val="20"/>
                <c:pt idx="0">
                  <c:v>27560.985387156597</c:v>
                </c:pt>
                <c:pt idx="1">
                  <c:v>30521.386820315343</c:v>
                </c:pt>
                <c:pt idx="2">
                  <c:v>11692.909780567878</c:v>
                </c:pt>
                <c:pt idx="3">
                  <c:v>20846.697542608523</c:v>
                </c:pt>
                <c:pt idx="4">
                  <c:v>7854.2487389932867</c:v>
                </c:pt>
                <c:pt idx="5">
                  <c:v>22446.930635099881</c:v>
                </c:pt>
                <c:pt idx="6">
                  <c:v>41075.734808355002</c:v>
                </c:pt>
                <c:pt idx="7">
                  <c:v>13645.287027272929</c:v>
                </c:pt>
                <c:pt idx="8">
                  <c:v>13458.271032376693</c:v>
                </c:pt>
                <c:pt idx="9">
                  <c:v>6903.3759101666628</c:v>
                </c:pt>
                <c:pt idx="10">
                  <c:v>26135.271552490693</c:v>
                </c:pt>
                <c:pt idx="11">
                  <c:v>12112.379942069068</c:v>
                </c:pt>
                <c:pt idx="12">
                  <c:v>24554.955305021474</c:v>
                </c:pt>
                <c:pt idx="13">
                  <c:v>5759.4745102801025</c:v>
                </c:pt>
                <c:pt idx="14">
                  <c:v>3058.2839611446989</c:v>
                </c:pt>
                <c:pt idx="15">
                  <c:v>2428.0382366260983</c:v>
                </c:pt>
                <c:pt idx="16">
                  <c:v>2195.6844597185523</c:v>
                </c:pt>
                <c:pt idx="17">
                  <c:v>2335.7918869631603</c:v>
                </c:pt>
                <c:pt idx="18">
                  <c:v>2257.0497253105927</c:v>
                </c:pt>
                <c:pt idx="19">
                  <c:v>6673.8159059907484</c:v>
                </c:pt>
              </c:numCache>
            </c:numRef>
          </c:yVal>
          <c:smooth val="0"/>
        </c:ser>
        <c:ser>
          <c:idx val="3"/>
          <c:order val="2"/>
          <c:tx>
            <c:v>Silicone</c:v>
          </c:tx>
          <c:spPr>
            <a:ln w="28575">
              <a:noFill/>
            </a:ln>
          </c:spPr>
          <c:xVal>
            <c:numRef>
              <c:f>'detection Mar 14'!$BR$105:$BR$133</c:f>
              <c:numCache>
                <c:formatCode>0.0000</c:formatCode>
                <c:ptCount val="29"/>
                <c:pt idx="0">
                  <c:v>0.32595928472085983</c:v>
                </c:pt>
                <c:pt idx="1">
                  <c:v>0.2267233068714381</c:v>
                </c:pt>
                <c:pt idx="2">
                  <c:v>0.37246136490403414</c:v>
                </c:pt>
                <c:pt idx="3">
                  <c:v>0.20547096060057599</c:v>
                </c:pt>
                <c:pt idx="4">
                  <c:v>0.18564470202739639</c:v>
                </c:pt>
                <c:pt idx="5">
                  <c:v>0.20776147068589287</c:v>
                </c:pt>
                <c:pt idx="6">
                  <c:v>0.27610024306330005</c:v>
                </c:pt>
                <c:pt idx="7">
                  <c:v>0.24387035702532131</c:v>
                </c:pt>
                <c:pt idx="8">
                  <c:v>0.25033936032853354</c:v>
                </c:pt>
                <c:pt idx="9">
                  <c:v>0.19225459171796622</c:v>
                </c:pt>
                <c:pt idx="10">
                  <c:v>0.3380752866414779</c:v>
                </c:pt>
                <c:pt idx="11">
                  <c:v>0.24064095529695867</c:v>
                </c:pt>
                <c:pt idx="12">
                  <c:v>0.46768580414007993</c:v>
                </c:pt>
                <c:pt idx="13">
                  <c:v>0.19513944234574185</c:v>
                </c:pt>
                <c:pt idx="14">
                  <c:v>0.46210291491123606</c:v>
                </c:pt>
                <c:pt idx="15">
                  <c:v>0.24249019691958648</c:v>
                </c:pt>
                <c:pt idx="16">
                  <c:v>0.45471849501032435</c:v>
                </c:pt>
                <c:pt idx="17">
                  <c:v>0.38503352082694281</c:v>
                </c:pt>
                <c:pt idx="18">
                  <c:v>0.18227320062546948</c:v>
                </c:pt>
                <c:pt idx="19">
                  <c:v>0.24490687440172548</c:v>
                </c:pt>
                <c:pt idx="20">
                  <c:v>0.40730436810302983</c:v>
                </c:pt>
                <c:pt idx="21">
                  <c:v>0.18598777657726576</c:v>
                </c:pt>
                <c:pt idx="22">
                  <c:v>0.42214683724720298</c:v>
                </c:pt>
                <c:pt idx="23">
                  <c:v>0.53280842464133693</c:v>
                </c:pt>
                <c:pt idx="24">
                  <c:v>0.38960521311196605</c:v>
                </c:pt>
                <c:pt idx="25">
                  <c:v>0.44340822903935495</c:v>
                </c:pt>
                <c:pt idx="26">
                  <c:v>0.93988674067582656</c:v>
                </c:pt>
                <c:pt idx="27">
                  <c:v>1.1026381309223143</c:v>
                </c:pt>
                <c:pt idx="28">
                  <c:v>0.25698065436822065</c:v>
                </c:pt>
              </c:numCache>
            </c:numRef>
          </c:xVal>
          <c:yVal>
            <c:numRef>
              <c:f>'detection Mar 14'!$CT$105:$CT$133</c:f>
              <c:numCache>
                <c:formatCode>#,##0.0</c:formatCode>
                <c:ptCount val="29"/>
                <c:pt idx="0">
                  <c:v>10538.671687502376</c:v>
                </c:pt>
                <c:pt idx="1">
                  <c:v>17103.426592285145</c:v>
                </c:pt>
                <c:pt idx="2">
                  <c:v>9731.6192704349978</c:v>
                </c:pt>
                <c:pt idx="3">
                  <c:v>23662.829375601646</c:v>
                </c:pt>
                <c:pt idx="4">
                  <c:v>28475.173555477511</c:v>
                </c:pt>
                <c:pt idx="5">
                  <c:v>32553.084161354567</c:v>
                </c:pt>
                <c:pt idx="6">
                  <c:v>19748.584192781946</c:v>
                </c:pt>
                <c:pt idx="7">
                  <c:v>25589.683413661387</c:v>
                </c:pt>
                <c:pt idx="8">
                  <c:v>14229.522683210826</c:v>
                </c:pt>
                <c:pt idx="9">
                  <c:v>24759.292550585302</c:v>
                </c:pt>
                <c:pt idx="10">
                  <c:v>10049.446083496008</c:v>
                </c:pt>
                <c:pt idx="11">
                  <c:v>15404.039891825814</c:v>
                </c:pt>
                <c:pt idx="12">
                  <c:v>5567.0324217941397</c:v>
                </c:pt>
                <c:pt idx="13">
                  <c:v>23693.463868567655</c:v>
                </c:pt>
                <c:pt idx="14">
                  <c:v>6645.9239352817985</c:v>
                </c:pt>
                <c:pt idx="15">
                  <c:v>13779.808663500044</c:v>
                </c:pt>
                <c:pt idx="16">
                  <c:v>5222.8742368269259</c:v>
                </c:pt>
                <c:pt idx="17">
                  <c:v>7834.692727517433</c:v>
                </c:pt>
                <c:pt idx="18">
                  <c:v>31692.754015759161</c:v>
                </c:pt>
                <c:pt idx="19">
                  <c:v>15809.910899221861</c:v>
                </c:pt>
                <c:pt idx="20">
                  <c:v>7342.1035465526384</c:v>
                </c:pt>
                <c:pt idx="21">
                  <c:v>22342.358409475699</c:v>
                </c:pt>
                <c:pt idx="22">
                  <c:v>4952.4165467391113</c:v>
                </c:pt>
                <c:pt idx="23">
                  <c:v>3991.6117742848924</c:v>
                </c:pt>
                <c:pt idx="24">
                  <c:v>3311.8327191629005</c:v>
                </c:pt>
                <c:pt idx="25">
                  <c:v>3467.0531808112505</c:v>
                </c:pt>
                <c:pt idx="26">
                  <c:v>1295.411659808296</c:v>
                </c:pt>
                <c:pt idx="27">
                  <c:v>1346.5139761056303</c:v>
                </c:pt>
                <c:pt idx="28">
                  <c:v>14534.301516215459</c:v>
                </c:pt>
              </c:numCache>
            </c:numRef>
          </c:yVal>
          <c:smooth val="0"/>
        </c:ser>
        <c:ser>
          <c:idx val="0"/>
          <c:order val="0"/>
          <c:tx>
            <c:v>Lampwick</c:v>
          </c:tx>
          <c:spPr>
            <a:ln w="28575">
              <a:noFill/>
            </a:ln>
          </c:spPr>
          <c:xVal>
            <c:numRef>
              <c:f>'detection Mar 14'!$BR$59:$BR$84</c:f>
              <c:numCache>
                <c:formatCode>0.0000</c:formatCode>
                <c:ptCount val="26"/>
                <c:pt idx="0">
                  <c:v>0.14857509108232342</c:v>
                </c:pt>
                <c:pt idx="1">
                  <c:v>0.20360167711257149</c:v>
                </c:pt>
                <c:pt idx="2">
                  <c:v>0.27572006122365567</c:v>
                </c:pt>
                <c:pt idx="3">
                  <c:v>0.16360200134045599</c:v>
                </c:pt>
                <c:pt idx="4">
                  <c:v>0.26798625255286757</c:v>
                </c:pt>
                <c:pt idx="5">
                  <c:v>0.34470125820028336</c:v>
                </c:pt>
                <c:pt idx="6">
                  <c:v>0.14936620957955926</c:v>
                </c:pt>
                <c:pt idx="7">
                  <c:v>0.10962569424235284</c:v>
                </c:pt>
                <c:pt idx="8">
                  <c:v>0.11626086070116975</c:v>
                </c:pt>
                <c:pt idx="9">
                  <c:v>0.14894929432553272</c:v>
                </c:pt>
                <c:pt idx="10">
                  <c:v>8.5228706856480888E-2</c:v>
                </c:pt>
                <c:pt idx="11">
                  <c:v>0.23004498116474259</c:v>
                </c:pt>
                <c:pt idx="12">
                  <c:v>0.12988195937811292</c:v>
                </c:pt>
                <c:pt idx="13">
                  <c:v>0.22351514410596268</c:v>
                </c:pt>
                <c:pt idx="14">
                  <c:v>0.12429628628849503</c:v>
                </c:pt>
                <c:pt idx="15">
                  <c:v>0.25394710707642226</c:v>
                </c:pt>
                <c:pt idx="16">
                  <c:v>0.13891501803978532</c:v>
                </c:pt>
                <c:pt idx="17">
                  <c:v>0.2301097131615957</c:v>
                </c:pt>
                <c:pt idx="18">
                  <c:v>0.12574795390624272</c:v>
                </c:pt>
                <c:pt idx="19">
                  <c:v>0.18473786561871428</c:v>
                </c:pt>
                <c:pt idx="20">
                  <c:v>0.23695342235404995</c:v>
                </c:pt>
                <c:pt idx="21">
                  <c:v>0.16828736979682504</c:v>
                </c:pt>
                <c:pt idx="22">
                  <c:v>0.18575397529201682</c:v>
                </c:pt>
                <c:pt idx="23">
                  <c:v>0.44239239119644658</c:v>
                </c:pt>
                <c:pt idx="24">
                  <c:v>0.40280519196713138</c:v>
                </c:pt>
                <c:pt idx="25">
                  <c:v>0.29459322042440694</c:v>
                </c:pt>
              </c:numCache>
            </c:numRef>
          </c:xVal>
          <c:yVal>
            <c:numRef>
              <c:f>'detection Mar 14'!$CT$59:$CT$84</c:f>
              <c:numCache>
                <c:formatCode>#,##0.0</c:formatCode>
                <c:ptCount val="26"/>
                <c:pt idx="0">
                  <c:v>0</c:v>
                </c:pt>
                <c:pt idx="1">
                  <c:v>35920.374274693095</c:v>
                </c:pt>
                <c:pt idx="2">
                  <c:v>17078.885168973458</c:v>
                </c:pt>
                <c:pt idx="3">
                  <c:v>35861.774783940346</c:v>
                </c:pt>
                <c:pt idx="4">
                  <c:v>24405.46828058453</c:v>
                </c:pt>
                <c:pt idx="5">
                  <c:v>9427.2065628508844</c:v>
                </c:pt>
                <c:pt idx="6">
                  <c:v>45693.715347527817</c:v>
                </c:pt>
                <c:pt idx="7">
                  <c:v>66413.121624841689</c:v>
                </c:pt>
                <c:pt idx="8">
                  <c:v>51569.648768386221</c:v>
                </c:pt>
                <c:pt idx="9">
                  <c:v>32496.986518975649</c:v>
                </c:pt>
                <c:pt idx="10">
                  <c:v>121306.0505317224</c:v>
                </c:pt>
                <c:pt idx="11">
                  <c:v>19943.574716717452</c:v>
                </c:pt>
                <c:pt idx="12">
                  <c:v>57749.131671370735</c:v>
                </c:pt>
                <c:pt idx="13">
                  <c:v>23881.389980299937</c:v>
                </c:pt>
                <c:pt idx="14">
                  <c:v>44102.981459431059</c:v>
                </c:pt>
                <c:pt idx="15">
                  <c:v>15064.000280068356</c:v>
                </c:pt>
                <c:pt idx="16">
                  <c:v>43972.079048866377</c:v>
                </c:pt>
                <c:pt idx="17">
                  <c:v>18684.185502195571</c:v>
                </c:pt>
                <c:pt idx="18">
                  <c:v>67236.632903986028</c:v>
                </c:pt>
                <c:pt idx="19">
                  <c:v>14432.026943191058</c:v>
                </c:pt>
                <c:pt idx="20">
                  <c:v>11626.740424082805</c:v>
                </c:pt>
                <c:pt idx="21">
                  <c:v>16346.713010997495</c:v>
                </c:pt>
                <c:pt idx="22">
                  <c:v>13360.350521661903</c:v>
                </c:pt>
                <c:pt idx="23">
                  <c:v>4963.1268534499468</c:v>
                </c:pt>
                <c:pt idx="24">
                  <c:v>5033.5676178773701</c:v>
                </c:pt>
                <c:pt idx="25">
                  <c:v>9689.5408471066603</c:v>
                </c:pt>
              </c:numCache>
            </c:numRef>
          </c:yVal>
          <c:smooth val="0"/>
        </c:ser>
        <c:dLbls>
          <c:showLegendKey val="0"/>
          <c:showVal val="0"/>
          <c:showCatName val="0"/>
          <c:showSerName val="0"/>
          <c:showPercent val="0"/>
          <c:showBubbleSize val="0"/>
        </c:dLbls>
        <c:axId val="354609024"/>
        <c:axId val="354623488"/>
      </c:scatterChart>
      <c:valAx>
        <c:axId val="354609024"/>
        <c:scaling>
          <c:orientation val="minMax"/>
        </c:scaling>
        <c:delete val="0"/>
        <c:axPos val="b"/>
        <c:title>
          <c:tx>
            <c:rich>
              <a:bodyPr/>
              <a:lstStyle/>
              <a:p>
                <a:pPr>
                  <a:defRPr/>
                </a:pPr>
                <a:r>
                  <a:rPr lang="en-US" sz="1600" b="1"/>
                  <a:t>AMD</a:t>
                </a:r>
              </a:p>
            </c:rich>
          </c:tx>
          <c:overlay val="0"/>
        </c:title>
        <c:numFmt formatCode="0.0000" sourceLinked="1"/>
        <c:majorTickMark val="out"/>
        <c:minorTickMark val="none"/>
        <c:tickLblPos val="nextTo"/>
        <c:crossAx val="354623488"/>
        <c:crosses val="autoZero"/>
        <c:crossBetween val="midCat"/>
      </c:valAx>
      <c:valAx>
        <c:axId val="354623488"/>
        <c:scaling>
          <c:orientation val="minMax"/>
        </c:scaling>
        <c:delete val="0"/>
        <c:axPos val="l"/>
        <c:majorGridlines/>
        <c:title>
          <c:tx>
            <c:rich>
              <a:bodyPr rot="-5400000" vert="horz"/>
              <a:lstStyle/>
              <a:p>
                <a:pPr>
                  <a:defRPr/>
                </a:pPr>
                <a:r>
                  <a:rPr lang="en-US" sz="1800"/>
                  <a:t>Number</a:t>
                </a:r>
                <a:r>
                  <a:rPr lang="en-US" sz="1800" baseline="0"/>
                  <a:t> count</a:t>
                </a:r>
                <a:r>
                  <a:rPr lang="en-US" sz="1800"/>
                  <a:t> </a:t>
                </a:r>
              </a:p>
            </c:rich>
          </c:tx>
          <c:overlay val="0"/>
        </c:title>
        <c:numFmt formatCode="#,##0.0" sourceLinked="1"/>
        <c:majorTickMark val="out"/>
        <c:minorTickMark val="none"/>
        <c:tickLblPos val="nextTo"/>
        <c:crossAx val="354609024"/>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5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count to produce </a:t>
            </a:r>
            <a:r>
              <a:rPr lang="en-US" baseline="0"/>
              <a:t> scattering</a:t>
            </a:r>
            <a:r>
              <a:rPr lang="en-US"/>
              <a:t> alarm</a:t>
            </a:r>
          </a:p>
        </c:rich>
      </c:tx>
      <c:layout>
        <c:manualLayout>
          <c:xMode val="edge"/>
          <c:yMode val="edge"/>
          <c:x val="0.27288791565263265"/>
          <c:y val="1.1785339779697665E-2"/>
        </c:manualLayout>
      </c:layout>
      <c:overlay val="0"/>
    </c:title>
    <c:autoTitleDeleted val="0"/>
    <c:plotArea>
      <c:layout>
        <c:manualLayout>
          <c:layoutTarget val="inner"/>
          <c:xMode val="edge"/>
          <c:yMode val="edge"/>
          <c:x val="0.16065983695928845"/>
          <c:y val="7.6757051870961351E-2"/>
          <c:w val="0.69719773302140464"/>
          <c:h val="0.81210394607820391"/>
        </c:manualLayout>
      </c:layout>
      <c:scatterChart>
        <c:scatterStyle val="lineMarker"/>
        <c:varyColors val="0"/>
        <c:ser>
          <c:idx val="1"/>
          <c:order val="1"/>
          <c:tx>
            <c:v>Kapton</c:v>
          </c:tx>
          <c:spPr>
            <a:ln w="28575">
              <a:noFill/>
            </a:ln>
          </c:spPr>
          <c:xVal>
            <c:numRef>
              <c:f>('detection Mar 14'!$BR$23:$BR$43,'detection Mar 14'!$BR$46:$BR$58)</c:f>
              <c:numCache>
                <c:formatCode>0.0000</c:formatCode>
                <c:ptCount val="34"/>
                <c:pt idx="0">
                  <c:v>9.4172911864210257E-2</c:v>
                </c:pt>
                <c:pt idx="1">
                  <c:v>0.1661823293897764</c:v>
                </c:pt>
                <c:pt idx="2">
                  <c:v>0.11462877287753323</c:v>
                </c:pt>
                <c:pt idx="3">
                  <c:v>0.15228375712362852</c:v>
                </c:pt>
                <c:pt idx="4">
                  <c:v>0.21852328663676657</c:v>
                </c:pt>
                <c:pt idx="5">
                  <c:v>0.25361766888569798</c:v>
                </c:pt>
                <c:pt idx="6">
                  <c:v>5.6373119010545703E-2</c:v>
                </c:pt>
                <c:pt idx="7">
                  <c:v>6.6815676631340595E-2</c:v>
                </c:pt>
                <c:pt idx="8">
                  <c:v>5.8581728377719348E-2</c:v>
                </c:pt>
                <c:pt idx="9">
                  <c:v>0.10874987326977262</c:v>
                </c:pt>
                <c:pt idx="10">
                  <c:v>0.14833639810998711</c:v>
                </c:pt>
                <c:pt idx="11">
                  <c:v>0.24311218052959396</c:v>
                </c:pt>
                <c:pt idx="12">
                  <c:v>0.16100578273346813</c:v>
                </c:pt>
                <c:pt idx="13">
                  <c:v>5.8782385759754953E-2</c:v>
                </c:pt>
                <c:pt idx="14">
                  <c:v>9.5517612038381369E-2</c:v>
                </c:pt>
                <c:pt idx="15">
                  <c:v>0</c:v>
                </c:pt>
                <c:pt idx="16">
                  <c:v>0.11797700268537473</c:v>
                </c:pt>
                <c:pt idx="17">
                  <c:v>8.83966382810287E-2</c:v>
                </c:pt>
                <c:pt idx="18">
                  <c:v>0.13818103735430015</c:v>
                </c:pt>
                <c:pt idx="19">
                  <c:v>0</c:v>
                </c:pt>
                <c:pt idx="20">
                  <c:v>0.11219893930621616</c:v>
                </c:pt>
                <c:pt idx="21">
                  <c:v>4.9005103969337348E-2</c:v>
                </c:pt>
                <c:pt idx="22">
                  <c:v>6.4341574275316893E-2</c:v>
                </c:pt>
                <c:pt idx="23">
                  <c:v>0.10509227008761539</c:v>
                </c:pt>
                <c:pt idx="24">
                  <c:v>9.1940301437816396E-2</c:v>
                </c:pt>
                <c:pt idx="25">
                  <c:v>0.13550220539017285</c:v>
                </c:pt>
                <c:pt idx="26">
                  <c:v>0.22332654446557226</c:v>
                </c:pt>
                <c:pt idx="27">
                  <c:v>0.23368086001393035</c:v>
                </c:pt>
                <c:pt idx="28">
                  <c:v>0.30421984529136165</c:v>
                </c:pt>
                <c:pt idx="29">
                  <c:v>0.32964655737592746</c:v>
                </c:pt>
                <c:pt idx="30">
                  <c:v>0.1346708034598724</c:v>
                </c:pt>
                <c:pt idx="31">
                  <c:v>0.14499643709710786</c:v>
                </c:pt>
                <c:pt idx="32">
                  <c:v>0.19061768489019365</c:v>
                </c:pt>
                <c:pt idx="33">
                  <c:v>0</c:v>
                </c:pt>
              </c:numCache>
            </c:numRef>
          </c:xVal>
          <c:yVal>
            <c:numRef>
              <c:f>('detection Mar 14'!$CT$23:$CT$43,'detection Mar 14'!$CT$46:$CT$58)</c:f>
              <c:numCache>
                <c:formatCode>#,##0.0</c:formatCode>
                <c:ptCount val="34"/>
                <c:pt idx="0">
                  <c:v>203791.33951148772</c:v>
                </c:pt>
                <c:pt idx="1">
                  <c:v>61665.730710424919</c:v>
                </c:pt>
                <c:pt idx="2">
                  <c:v>127286.87244264624</c:v>
                </c:pt>
                <c:pt idx="3">
                  <c:v>69894.588600659292</c:v>
                </c:pt>
                <c:pt idx="4">
                  <c:v>57180.998038822108</c:v>
                </c:pt>
                <c:pt idx="5">
                  <c:v>27228.195126756968</c:v>
                </c:pt>
                <c:pt idx="6">
                  <c:v>1321866.6719633483</c:v>
                </c:pt>
                <c:pt idx="7">
                  <c:v>785605.95929580228</c:v>
                </c:pt>
                <c:pt idx="8">
                  <c:v>1018759.6366573989</c:v>
                </c:pt>
                <c:pt idx="9">
                  <c:v>289340.12098041439</c:v>
                </c:pt>
                <c:pt idx="10">
                  <c:v>76395.321342077266</c:v>
                </c:pt>
                <c:pt idx="11">
                  <c:v>21559.439383241101</c:v>
                </c:pt>
                <c:pt idx="12">
                  <c:v>134302.65414632024</c:v>
                </c:pt>
                <c:pt idx="13">
                  <c:v>1732217.1794170234</c:v>
                </c:pt>
                <c:pt idx="14">
                  <c:v>631857.02286800556</c:v>
                </c:pt>
                <c:pt idx="15">
                  <c:v>0</c:v>
                </c:pt>
                <c:pt idx="16">
                  <c:v>342788.56785984215</c:v>
                </c:pt>
                <c:pt idx="17">
                  <c:v>1000253.8665471622</c:v>
                </c:pt>
                <c:pt idx="18">
                  <c:v>267904.91682773689</c:v>
                </c:pt>
                <c:pt idx="19">
                  <c:v>0</c:v>
                </c:pt>
                <c:pt idx="20">
                  <c:v>231506.52465150945</c:v>
                </c:pt>
                <c:pt idx="21">
                  <c:v>891882.90549975517</c:v>
                </c:pt>
                <c:pt idx="22">
                  <c:v>1224021.253140372</c:v>
                </c:pt>
                <c:pt idx="23">
                  <c:v>326037.73036119906</c:v>
                </c:pt>
                <c:pt idx="24">
                  <c:v>766217.35567327449</c:v>
                </c:pt>
                <c:pt idx="25">
                  <c:v>221491.21952975597</c:v>
                </c:pt>
                <c:pt idx="26">
                  <c:v>29347.660022838652</c:v>
                </c:pt>
                <c:pt idx="27">
                  <c:v>27935.372490745391</c:v>
                </c:pt>
                <c:pt idx="28">
                  <c:v>13451.0568491586</c:v>
                </c:pt>
                <c:pt idx="29">
                  <c:v>12432.190203974693</c:v>
                </c:pt>
                <c:pt idx="30">
                  <c:v>29869.584992514614</c:v>
                </c:pt>
                <c:pt idx="31">
                  <c:v>27974.520506344677</c:v>
                </c:pt>
                <c:pt idx="32">
                  <c:v>51383.69113463127</c:v>
                </c:pt>
                <c:pt idx="33">
                  <c:v>0</c:v>
                </c:pt>
              </c:numCache>
            </c:numRef>
          </c:yVal>
          <c:smooth val="0"/>
        </c:ser>
        <c:ser>
          <c:idx val="2"/>
          <c:order val="2"/>
          <c:tx>
            <c:v>Pyrell</c:v>
          </c:tx>
          <c:spPr>
            <a:ln w="28575">
              <a:noFill/>
            </a:ln>
          </c:spPr>
          <c:xVal>
            <c:numRef>
              <c:f>'detection Mar 14'!$BR$85:$BR$104</c:f>
              <c:numCache>
                <c:formatCode>0.0000</c:formatCode>
                <c:ptCount val="20"/>
                <c:pt idx="0">
                  <c:v>0.2080442916652481</c:v>
                </c:pt>
                <c:pt idx="1">
                  <c:v>0.20703943977434275</c:v>
                </c:pt>
                <c:pt idx="2">
                  <c:v>0.35904274479868281</c:v>
                </c:pt>
                <c:pt idx="3">
                  <c:v>0.2538303437849373</c:v>
                </c:pt>
                <c:pt idx="4">
                  <c:v>0.45014457959499116</c:v>
                </c:pt>
                <c:pt idx="5">
                  <c:v>0.32117867003030603</c:v>
                </c:pt>
                <c:pt idx="6">
                  <c:v>0.1976149506837051</c:v>
                </c:pt>
                <c:pt idx="7">
                  <c:v>0.37899697072214944</c:v>
                </c:pt>
                <c:pt idx="8">
                  <c:v>0.35398790927609708</c:v>
                </c:pt>
                <c:pt idx="9">
                  <c:v>0.44481007167126968</c:v>
                </c:pt>
                <c:pt idx="10">
                  <c:v>0.23268245230988843</c:v>
                </c:pt>
                <c:pt idx="11">
                  <c:v>0.3547564468721438</c:v>
                </c:pt>
                <c:pt idx="12">
                  <c:v>0.2196149542448691</c:v>
                </c:pt>
                <c:pt idx="13">
                  <c:v>0.13997777282810692</c:v>
                </c:pt>
                <c:pt idx="14">
                  <c:v>0.35984902255734624</c:v>
                </c:pt>
                <c:pt idx="15">
                  <c:v>0.24111410344504206</c:v>
                </c:pt>
                <c:pt idx="16">
                  <c:v>0.34921039879071691</c:v>
                </c:pt>
                <c:pt idx="17">
                  <c:v>0.25939201873064038</c:v>
                </c:pt>
                <c:pt idx="18">
                  <c:v>0.28206729025724481</c:v>
                </c:pt>
                <c:pt idx="19">
                  <c:v>0.39088623557228447</c:v>
                </c:pt>
              </c:numCache>
            </c:numRef>
          </c:xVal>
          <c:yVal>
            <c:numRef>
              <c:f>'detection Mar 14'!$CT$85:$CT$104</c:f>
              <c:numCache>
                <c:formatCode>#,##0.0</c:formatCode>
                <c:ptCount val="20"/>
                <c:pt idx="0">
                  <c:v>27560.985387156597</c:v>
                </c:pt>
                <c:pt idx="1">
                  <c:v>30521.386820315343</c:v>
                </c:pt>
                <c:pt idx="2">
                  <c:v>11692.909780567878</c:v>
                </c:pt>
                <c:pt idx="3">
                  <c:v>20846.697542608523</c:v>
                </c:pt>
                <c:pt idx="4">
                  <c:v>7854.2487389932867</c:v>
                </c:pt>
                <c:pt idx="5">
                  <c:v>22446.930635099881</c:v>
                </c:pt>
                <c:pt idx="6">
                  <c:v>41075.734808355002</c:v>
                </c:pt>
                <c:pt idx="7">
                  <c:v>13645.287027272929</c:v>
                </c:pt>
                <c:pt idx="8">
                  <c:v>13458.271032376693</c:v>
                </c:pt>
                <c:pt idx="9">
                  <c:v>6903.3759101666628</c:v>
                </c:pt>
                <c:pt idx="10">
                  <c:v>26135.271552490693</c:v>
                </c:pt>
                <c:pt idx="11">
                  <c:v>12112.379942069068</c:v>
                </c:pt>
                <c:pt idx="12">
                  <c:v>24554.955305021474</c:v>
                </c:pt>
                <c:pt idx="13">
                  <c:v>5759.4745102801025</c:v>
                </c:pt>
                <c:pt idx="14">
                  <c:v>3058.2839611446989</c:v>
                </c:pt>
                <c:pt idx="15">
                  <c:v>2428.0382366260983</c:v>
                </c:pt>
                <c:pt idx="16">
                  <c:v>2195.6844597185523</c:v>
                </c:pt>
                <c:pt idx="17">
                  <c:v>2335.7918869631603</c:v>
                </c:pt>
                <c:pt idx="18">
                  <c:v>2257.0497253105927</c:v>
                </c:pt>
                <c:pt idx="19">
                  <c:v>6673.8159059907484</c:v>
                </c:pt>
              </c:numCache>
            </c:numRef>
          </c:yVal>
          <c:smooth val="0"/>
        </c:ser>
        <c:ser>
          <c:idx val="3"/>
          <c:order val="3"/>
          <c:tx>
            <c:v>Silicone</c:v>
          </c:tx>
          <c:spPr>
            <a:ln w="28575">
              <a:noFill/>
            </a:ln>
          </c:spPr>
          <c:xVal>
            <c:numRef>
              <c:f>'detection Mar 14'!$BR$105:$BR$133</c:f>
              <c:numCache>
                <c:formatCode>0.0000</c:formatCode>
                <c:ptCount val="29"/>
                <c:pt idx="0">
                  <c:v>0.32595928472085983</c:v>
                </c:pt>
                <c:pt idx="1">
                  <c:v>0.2267233068714381</c:v>
                </c:pt>
                <c:pt idx="2">
                  <c:v>0.37246136490403414</c:v>
                </c:pt>
                <c:pt idx="3">
                  <c:v>0.20547096060057599</c:v>
                </c:pt>
                <c:pt idx="4">
                  <c:v>0.18564470202739639</c:v>
                </c:pt>
                <c:pt idx="5">
                  <c:v>0.20776147068589287</c:v>
                </c:pt>
                <c:pt idx="6">
                  <c:v>0.27610024306330005</c:v>
                </c:pt>
                <c:pt idx="7">
                  <c:v>0.24387035702532131</c:v>
                </c:pt>
                <c:pt idx="8">
                  <c:v>0.25033936032853354</c:v>
                </c:pt>
                <c:pt idx="9">
                  <c:v>0.19225459171796622</c:v>
                </c:pt>
                <c:pt idx="10">
                  <c:v>0.3380752866414779</c:v>
                </c:pt>
                <c:pt idx="11">
                  <c:v>0.24064095529695867</c:v>
                </c:pt>
                <c:pt idx="12">
                  <c:v>0.46768580414007993</c:v>
                </c:pt>
                <c:pt idx="13">
                  <c:v>0.19513944234574185</c:v>
                </c:pt>
                <c:pt idx="14">
                  <c:v>0.46210291491123606</c:v>
                </c:pt>
                <c:pt idx="15">
                  <c:v>0.24249019691958648</c:v>
                </c:pt>
                <c:pt idx="16">
                  <c:v>0.45471849501032435</c:v>
                </c:pt>
                <c:pt idx="17">
                  <c:v>0.38503352082694281</c:v>
                </c:pt>
                <c:pt idx="18">
                  <c:v>0.18227320062546948</c:v>
                </c:pt>
                <c:pt idx="19">
                  <c:v>0.24490687440172548</c:v>
                </c:pt>
                <c:pt idx="20">
                  <c:v>0.40730436810302983</c:v>
                </c:pt>
                <c:pt idx="21">
                  <c:v>0.18598777657726576</c:v>
                </c:pt>
                <c:pt idx="22">
                  <c:v>0.42214683724720298</c:v>
                </c:pt>
                <c:pt idx="23">
                  <c:v>0.53280842464133693</c:v>
                </c:pt>
                <c:pt idx="24">
                  <c:v>0.38960521311196605</c:v>
                </c:pt>
                <c:pt idx="25">
                  <c:v>0.44340822903935495</c:v>
                </c:pt>
                <c:pt idx="26">
                  <c:v>0.93988674067582656</c:v>
                </c:pt>
                <c:pt idx="27">
                  <c:v>1.1026381309223143</c:v>
                </c:pt>
                <c:pt idx="28">
                  <c:v>0.25698065436822065</c:v>
                </c:pt>
              </c:numCache>
            </c:numRef>
          </c:xVal>
          <c:yVal>
            <c:numRef>
              <c:f>'detection Mar 14'!$CT$105:$CT$133</c:f>
              <c:numCache>
                <c:formatCode>#,##0.0</c:formatCode>
                <c:ptCount val="29"/>
                <c:pt idx="0">
                  <c:v>10538.671687502376</c:v>
                </c:pt>
                <c:pt idx="1">
                  <c:v>17103.426592285145</c:v>
                </c:pt>
                <c:pt idx="2">
                  <c:v>9731.6192704349978</c:v>
                </c:pt>
                <c:pt idx="3">
                  <c:v>23662.829375601646</c:v>
                </c:pt>
                <c:pt idx="4">
                  <c:v>28475.173555477511</c:v>
                </c:pt>
                <c:pt idx="5">
                  <c:v>32553.084161354567</c:v>
                </c:pt>
                <c:pt idx="6">
                  <c:v>19748.584192781946</c:v>
                </c:pt>
                <c:pt idx="7">
                  <c:v>25589.683413661387</c:v>
                </c:pt>
                <c:pt idx="8">
                  <c:v>14229.522683210826</c:v>
                </c:pt>
                <c:pt idx="9">
                  <c:v>24759.292550585302</c:v>
                </c:pt>
                <c:pt idx="10">
                  <c:v>10049.446083496008</c:v>
                </c:pt>
                <c:pt idx="11">
                  <c:v>15404.039891825814</c:v>
                </c:pt>
                <c:pt idx="12">
                  <c:v>5567.0324217941397</c:v>
                </c:pt>
                <c:pt idx="13">
                  <c:v>23693.463868567655</c:v>
                </c:pt>
                <c:pt idx="14">
                  <c:v>6645.9239352817985</c:v>
                </c:pt>
                <c:pt idx="15">
                  <c:v>13779.808663500044</c:v>
                </c:pt>
                <c:pt idx="16">
                  <c:v>5222.8742368269259</c:v>
                </c:pt>
                <c:pt idx="17">
                  <c:v>7834.692727517433</c:v>
                </c:pt>
                <c:pt idx="18">
                  <c:v>31692.754015759161</c:v>
                </c:pt>
                <c:pt idx="19">
                  <c:v>15809.910899221861</c:v>
                </c:pt>
                <c:pt idx="20">
                  <c:v>7342.1035465526384</c:v>
                </c:pt>
                <c:pt idx="21">
                  <c:v>22342.358409475699</c:v>
                </c:pt>
                <c:pt idx="22">
                  <c:v>4952.4165467391113</c:v>
                </c:pt>
                <c:pt idx="23">
                  <c:v>3991.6117742848924</c:v>
                </c:pt>
                <c:pt idx="24">
                  <c:v>3311.8327191629005</c:v>
                </c:pt>
                <c:pt idx="25">
                  <c:v>3467.0531808112505</c:v>
                </c:pt>
                <c:pt idx="26">
                  <c:v>1295.411659808296</c:v>
                </c:pt>
                <c:pt idx="27">
                  <c:v>1346.5139761056303</c:v>
                </c:pt>
                <c:pt idx="28">
                  <c:v>14534.301516215459</c:v>
                </c:pt>
              </c:numCache>
            </c:numRef>
          </c:yVal>
          <c:smooth val="0"/>
        </c:ser>
        <c:ser>
          <c:idx val="4"/>
          <c:order val="4"/>
          <c:tx>
            <c:v>Teflon</c:v>
          </c:tx>
          <c:spPr>
            <a:ln w="28575">
              <a:noFill/>
            </a:ln>
          </c:spPr>
          <c:xVal>
            <c:numRef>
              <c:f>'detection Mar 14'!$BR$134:$BR$156</c:f>
              <c:numCache>
                <c:formatCode>0.0000</c:formatCode>
                <c:ptCount val="23"/>
                <c:pt idx="0">
                  <c:v>0.13371556018952235</c:v>
                </c:pt>
                <c:pt idx="1">
                  <c:v>0.18683766619447323</c:v>
                </c:pt>
                <c:pt idx="2">
                  <c:v>0.24924957168477233</c:v>
                </c:pt>
                <c:pt idx="3">
                  <c:v>0.15206897674845057</c:v>
                </c:pt>
                <c:pt idx="4">
                  <c:v>0.17780543707723964</c:v>
                </c:pt>
                <c:pt idx="5">
                  <c:v>0.18204359333877107</c:v>
                </c:pt>
                <c:pt idx="6">
                  <c:v>0.14808630459171615</c:v>
                </c:pt>
                <c:pt idx="7">
                  <c:v>0.13183675328073566</c:v>
                </c:pt>
                <c:pt idx="8">
                  <c:v>5.3128267816860503E-2</c:v>
                </c:pt>
                <c:pt idx="9">
                  <c:v>0.10459065809534994</c:v>
                </c:pt>
                <c:pt idx="10">
                  <c:v>0.47310143830376716</c:v>
                </c:pt>
                <c:pt idx="11">
                  <c:v>0.16283968830998286</c:v>
                </c:pt>
                <c:pt idx="12">
                  <c:v>0.26669327915563062</c:v>
                </c:pt>
                <c:pt idx="13">
                  <c:v>0.20838028193207944</c:v>
                </c:pt>
                <c:pt idx="14">
                  <c:v>0.38498978203935447</c:v>
                </c:pt>
                <c:pt idx="15">
                  <c:v>0.13990121268770589</c:v>
                </c:pt>
                <c:pt idx="16">
                  <c:v>0.3369907290446838</c:v>
                </c:pt>
                <c:pt idx="17">
                  <c:v>5.5088676664496919E-2</c:v>
                </c:pt>
                <c:pt idx="18">
                  <c:v>0.19688438149356463</c:v>
                </c:pt>
                <c:pt idx="19">
                  <c:v>0.23003613929149694</c:v>
                </c:pt>
                <c:pt idx="20">
                  <c:v>0.17240307407480779</c:v>
                </c:pt>
                <c:pt idx="21">
                  <c:v>0.16216018245628583</c:v>
                </c:pt>
                <c:pt idx="22">
                  <c:v>0.27528882175166719</c:v>
                </c:pt>
              </c:numCache>
            </c:numRef>
          </c:xVal>
          <c:yVal>
            <c:numRef>
              <c:f>'detection Mar 14'!$CT$134:$CT$156</c:f>
              <c:numCache>
                <c:formatCode>#,##0.0</c:formatCode>
                <c:ptCount val="23"/>
                <c:pt idx="0">
                  <c:v>143745.52261139749</c:v>
                </c:pt>
                <c:pt idx="1">
                  <c:v>477365.71729135956</c:v>
                </c:pt>
                <c:pt idx="2">
                  <c:v>207917.85143769335</c:v>
                </c:pt>
                <c:pt idx="3">
                  <c:v>450131.7103651964</c:v>
                </c:pt>
                <c:pt idx="4">
                  <c:v>66936.067051635138</c:v>
                </c:pt>
                <c:pt idx="5">
                  <c:v>57688.45141694833</c:v>
                </c:pt>
                <c:pt idx="6">
                  <c:v>242432.79085728546</c:v>
                </c:pt>
                <c:pt idx="7">
                  <c:v>624552.75659943605</c:v>
                </c:pt>
                <c:pt idx="8">
                  <c:v>1178001.3533600799</c:v>
                </c:pt>
                <c:pt idx="9">
                  <c:v>313764.31326585938</c:v>
                </c:pt>
                <c:pt idx="10">
                  <c:v>44303.978118118379</c:v>
                </c:pt>
                <c:pt idx="11">
                  <c:v>544952.47762307292</c:v>
                </c:pt>
                <c:pt idx="12">
                  <c:v>215169.13354616647</c:v>
                </c:pt>
                <c:pt idx="13">
                  <c:v>247122.13282961238</c:v>
                </c:pt>
                <c:pt idx="14">
                  <c:v>93086.71963674658</c:v>
                </c:pt>
                <c:pt idx="15">
                  <c:v>415142.76704803109</c:v>
                </c:pt>
                <c:pt idx="16">
                  <c:v>114430.63378913185</c:v>
                </c:pt>
                <c:pt idx="17">
                  <c:v>1132359.1075095728</c:v>
                </c:pt>
                <c:pt idx="18">
                  <c:v>177869.04070120933</c:v>
                </c:pt>
                <c:pt idx="19">
                  <c:v>132431.03578845449</c:v>
                </c:pt>
                <c:pt idx="20">
                  <c:v>137231.27492050195</c:v>
                </c:pt>
                <c:pt idx="21">
                  <c:v>115368.23713856861</c:v>
                </c:pt>
                <c:pt idx="22">
                  <c:v>83819.865697582223</c:v>
                </c:pt>
              </c:numCache>
            </c:numRef>
          </c:yVal>
          <c:smooth val="0"/>
        </c:ser>
        <c:ser>
          <c:idx val="0"/>
          <c:order val="0"/>
          <c:tx>
            <c:v>Lampwick</c:v>
          </c:tx>
          <c:spPr>
            <a:ln w="28575">
              <a:noFill/>
            </a:ln>
          </c:spPr>
          <c:xVal>
            <c:numRef>
              <c:f>'detection Mar 14'!$BR$59:$BR$84</c:f>
              <c:numCache>
                <c:formatCode>0.0000</c:formatCode>
                <c:ptCount val="26"/>
                <c:pt idx="0">
                  <c:v>0.14857509108232342</c:v>
                </c:pt>
                <c:pt idx="1">
                  <c:v>0.20360167711257149</c:v>
                </c:pt>
                <c:pt idx="2">
                  <c:v>0.27572006122365567</c:v>
                </c:pt>
                <c:pt idx="3">
                  <c:v>0.16360200134045599</c:v>
                </c:pt>
                <c:pt idx="4">
                  <c:v>0.26798625255286757</c:v>
                </c:pt>
                <c:pt idx="5">
                  <c:v>0.34470125820028336</c:v>
                </c:pt>
                <c:pt idx="6">
                  <c:v>0.14936620957955926</c:v>
                </c:pt>
                <c:pt idx="7">
                  <c:v>0.10962569424235284</c:v>
                </c:pt>
                <c:pt idx="8">
                  <c:v>0.11626086070116975</c:v>
                </c:pt>
                <c:pt idx="9">
                  <c:v>0.14894929432553272</c:v>
                </c:pt>
                <c:pt idx="10">
                  <c:v>8.5228706856480888E-2</c:v>
                </c:pt>
                <c:pt idx="11">
                  <c:v>0.23004498116474259</c:v>
                </c:pt>
                <c:pt idx="12">
                  <c:v>0.12988195937811292</c:v>
                </c:pt>
                <c:pt idx="13">
                  <c:v>0.22351514410596268</c:v>
                </c:pt>
                <c:pt idx="14">
                  <c:v>0.12429628628849503</c:v>
                </c:pt>
                <c:pt idx="15">
                  <c:v>0.25394710707642226</c:v>
                </c:pt>
                <c:pt idx="16">
                  <c:v>0.13891501803978532</c:v>
                </c:pt>
                <c:pt idx="17">
                  <c:v>0.2301097131615957</c:v>
                </c:pt>
                <c:pt idx="18">
                  <c:v>0.12574795390624272</c:v>
                </c:pt>
                <c:pt idx="19">
                  <c:v>0.18473786561871428</c:v>
                </c:pt>
                <c:pt idx="20">
                  <c:v>0.23695342235404995</c:v>
                </c:pt>
                <c:pt idx="21">
                  <c:v>0.16828736979682504</c:v>
                </c:pt>
                <c:pt idx="22">
                  <c:v>0.18575397529201682</c:v>
                </c:pt>
                <c:pt idx="23">
                  <c:v>0.44239239119644658</c:v>
                </c:pt>
                <c:pt idx="24">
                  <c:v>0.40280519196713138</c:v>
                </c:pt>
                <c:pt idx="25">
                  <c:v>0.29459322042440694</c:v>
                </c:pt>
              </c:numCache>
            </c:numRef>
          </c:xVal>
          <c:yVal>
            <c:numRef>
              <c:f>'detection Mar 14'!$CT$59:$CT$84</c:f>
              <c:numCache>
                <c:formatCode>#,##0.0</c:formatCode>
                <c:ptCount val="26"/>
                <c:pt idx="0">
                  <c:v>0</c:v>
                </c:pt>
                <c:pt idx="1">
                  <c:v>35920.374274693095</c:v>
                </c:pt>
                <c:pt idx="2">
                  <c:v>17078.885168973458</c:v>
                </c:pt>
                <c:pt idx="3">
                  <c:v>35861.774783940346</c:v>
                </c:pt>
                <c:pt idx="4">
                  <c:v>24405.46828058453</c:v>
                </c:pt>
                <c:pt idx="5">
                  <c:v>9427.2065628508844</c:v>
                </c:pt>
                <c:pt idx="6">
                  <c:v>45693.715347527817</c:v>
                </c:pt>
                <c:pt idx="7">
                  <c:v>66413.121624841689</c:v>
                </c:pt>
                <c:pt idx="8">
                  <c:v>51569.648768386221</c:v>
                </c:pt>
                <c:pt idx="9">
                  <c:v>32496.986518975649</c:v>
                </c:pt>
                <c:pt idx="10">
                  <c:v>121306.0505317224</c:v>
                </c:pt>
                <c:pt idx="11">
                  <c:v>19943.574716717452</c:v>
                </c:pt>
                <c:pt idx="12">
                  <c:v>57749.131671370735</c:v>
                </c:pt>
                <c:pt idx="13">
                  <c:v>23881.389980299937</c:v>
                </c:pt>
                <c:pt idx="14">
                  <c:v>44102.981459431059</c:v>
                </c:pt>
                <c:pt idx="15">
                  <c:v>15064.000280068356</c:v>
                </c:pt>
                <c:pt idx="16">
                  <c:v>43972.079048866377</c:v>
                </c:pt>
                <c:pt idx="17">
                  <c:v>18684.185502195571</c:v>
                </c:pt>
                <c:pt idx="18">
                  <c:v>67236.632903986028</c:v>
                </c:pt>
                <c:pt idx="19">
                  <c:v>14432.026943191058</c:v>
                </c:pt>
                <c:pt idx="20">
                  <c:v>11626.740424082805</c:v>
                </c:pt>
                <c:pt idx="21">
                  <c:v>16346.713010997495</c:v>
                </c:pt>
                <c:pt idx="22">
                  <c:v>13360.350521661903</c:v>
                </c:pt>
                <c:pt idx="23">
                  <c:v>4963.1268534499468</c:v>
                </c:pt>
                <c:pt idx="24">
                  <c:v>5033.5676178773701</c:v>
                </c:pt>
                <c:pt idx="25">
                  <c:v>9689.5408471066603</c:v>
                </c:pt>
              </c:numCache>
            </c:numRef>
          </c:yVal>
          <c:smooth val="0"/>
        </c:ser>
        <c:dLbls>
          <c:showLegendKey val="0"/>
          <c:showVal val="0"/>
          <c:showCatName val="0"/>
          <c:showSerName val="0"/>
          <c:showPercent val="0"/>
          <c:showBubbleSize val="0"/>
        </c:dLbls>
        <c:axId val="354664832"/>
        <c:axId val="354666752"/>
      </c:scatterChart>
      <c:valAx>
        <c:axId val="354664832"/>
        <c:scaling>
          <c:orientation val="minMax"/>
        </c:scaling>
        <c:delete val="0"/>
        <c:axPos val="b"/>
        <c:title>
          <c:tx>
            <c:rich>
              <a:bodyPr/>
              <a:lstStyle/>
              <a:p>
                <a:pPr>
                  <a:defRPr/>
                </a:pPr>
                <a:r>
                  <a:rPr lang="en-US" sz="1600" b="1"/>
                  <a:t>AMD</a:t>
                </a:r>
              </a:p>
            </c:rich>
          </c:tx>
          <c:overlay val="0"/>
        </c:title>
        <c:numFmt formatCode="0.0000" sourceLinked="1"/>
        <c:majorTickMark val="out"/>
        <c:minorTickMark val="none"/>
        <c:tickLblPos val="nextTo"/>
        <c:crossAx val="354666752"/>
        <c:crosses val="autoZero"/>
        <c:crossBetween val="midCat"/>
      </c:valAx>
      <c:valAx>
        <c:axId val="354666752"/>
        <c:scaling>
          <c:logBase val="10"/>
          <c:orientation val="minMax"/>
          <c:min val="1000"/>
        </c:scaling>
        <c:delete val="0"/>
        <c:axPos val="l"/>
        <c:majorGridlines/>
        <c:title>
          <c:tx>
            <c:rich>
              <a:bodyPr rot="-5400000" vert="horz"/>
              <a:lstStyle/>
              <a:p>
                <a:pPr>
                  <a:defRPr/>
                </a:pPr>
                <a:r>
                  <a:rPr lang="en-US" sz="1800"/>
                  <a:t>Number</a:t>
                </a:r>
                <a:r>
                  <a:rPr lang="en-US" sz="1800" baseline="0"/>
                  <a:t> count</a:t>
                </a:r>
                <a:r>
                  <a:rPr lang="en-US" sz="1800"/>
                  <a:t> </a:t>
                </a:r>
              </a:p>
            </c:rich>
          </c:tx>
          <c:overlay val="0"/>
        </c:title>
        <c:numFmt formatCode="#,##0.0" sourceLinked="1"/>
        <c:majorTickMark val="out"/>
        <c:minorTickMark val="none"/>
        <c:tickLblPos val="nextTo"/>
        <c:crossAx val="354664832"/>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5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Scattering</a:t>
            </a:r>
            <a:r>
              <a:rPr lang="en-US" baseline="0"/>
              <a:t> </a:t>
            </a:r>
            <a:r>
              <a:rPr lang="en-US"/>
              <a:t> to produce </a:t>
            </a:r>
            <a:r>
              <a:rPr lang="en-US" baseline="0"/>
              <a:t> number count</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c:v>
          </c:tx>
          <c:spPr>
            <a:ln w="28575">
              <a:noFill/>
            </a:ln>
          </c:spPr>
          <c:xVal>
            <c:numRef>
              <c:f>('detection Mar 14'!$BR$23:$BR$43,'detection Mar 14'!$BR$46:$BR$58)</c:f>
              <c:numCache>
                <c:formatCode>0.0000</c:formatCode>
                <c:ptCount val="34"/>
                <c:pt idx="0">
                  <c:v>9.4172911864210257E-2</c:v>
                </c:pt>
                <c:pt idx="1">
                  <c:v>0.1661823293897764</c:v>
                </c:pt>
                <c:pt idx="2">
                  <c:v>0.11462877287753323</c:v>
                </c:pt>
                <c:pt idx="3">
                  <c:v>0.15228375712362852</c:v>
                </c:pt>
                <c:pt idx="4">
                  <c:v>0.21852328663676657</c:v>
                </c:pt>
                <c:pt idx="5">
                  <c:v>0.25361766888569798</c:v>
                </c:pt>
                <c:pt idx="6">
                  <c:v>5.6373119010545703E-2</c:v>
                </c:pt>
                <c:pt idx="7">
                  <c:v>6.6815676631340595E-2</c:v>
                </c:pt>
                <c:pt idx="8">
                  <c:v>5.8581728377719348E-2</c:v>
                </c:pt>
                <c:pt idx="9">
                  <c:v>0.10874987326977262</c:v>
                </c:pt>
                <c:pt idx="10">
                  <c:v>0.14833639810998711</c:v>
                </c:pt>
                <c:pt idx="11">
                  <c:v>0.24311218052959396</c:v>
                </c:pt>
                <c:pt idx="12">
                  <c:v>0.16100578273346813</c:v>
                </c:pt>
                <c:pt idx="13">
                  <c:v>5.8782385759754953E-2</c:v>
                </c:pt>
                <c:pt idx="14">
                  <c:v>9.5517612038381369E-2</c:v>
                </c:pt>
                <c:pt idx="15">
                  <c:v>0</c:v>
                </c:pt>
                <c:pt idx="16">
                  <c:v>0.11797700268537473</c:v>
                </c:pt>
                <c:pt idx="17">
                  <c:v>8.83966382810287E-2</c:v>
                </c:pt>
                <c:pt idx="18">
                  <c:v>0.13818103735430015</c:v>
                </c:pt>
                <c:pt idx="19">
                  <c:v>0</c:v>
                </c:pt>
                <c:pt idx="20">
                  <c:v>0.11219893930621616</c:v>
                </c:pt>
                <c:pt idx="21">
                  <c:v>4.9005103969337348E-2</c:v>
                </c:pt>
                <c:pt idx="22">
                  <c:v>6.4341574275316893E-2</c:v>
                </c:pt>
                <c:pt idx="23">
                  <c:v>0.10509227008761539</c:v>
                </c:pt>
                <c:pt idx="24">
                  <c:v>9.1940301437816396E-2</c:v>
                </c:pt>
                <c:pt idx="25">
                  <c:v>0.13550220539017285</c:v>
                </c:pt>
                <c:pt idx="26">
                  <c:v>0.22332654446557226</c:v>
                </c:pt>
                <c:pt idx="27">
                  <c:v>0.23368086001393035</c:v>
                </c:pt>
                <c:pt idx="28">
                  <c:v>0.30421984529136165</c:v>
                </c:pt>
                <c:pt idx="29">
                  <c:v>0.32964655737592746</c:v>
                </c:pt>
                <c:pt idx="30">
                  <c:v>0.1346708034598724</c:v>
                </c:pt>
                <c:pt idx="31">
                  <c:v>0.14499643709710786</c:v>
                </c:pt>
                <c:pt idx="32">
                  <c:v>0.19061768489019365</c:v>
                </c:pt>
                <c:pt idx="33">
                  <c:v>0</c:v>
                </c:pt>
              </c:numCache>
            </c:numRef>
          </c:xVal>
          <c:yVal>
            <c:numRef>
              <c:f>('detection Mar 14'!$CU$23:$CU$43,'detection Mar 14'!$CU$46:$CU$58)</c:f>
              <c:numCache>
                <c:formatCode>#,##0.0</c:formatCode>
                <c:ptCount val="34"/>
                <c:pt idx="0">
                  <c:v>4.9069798667456617</c:v>
                </c:pt>
                <c:pt idx="1">
                  <c:v>16.216462344310546</c:v>
                </c:pt>
                <c:pt idx="2">
                  <c:v>7.8562697064505738</c:v>
                </c:pt>
                <c:pt idx="3">
                  <c:v>14.307259260276515</c:v>
                </c:pt>
                <c:pt idx="4">
                  <c:v>17.48832714184293</c:v>
                </c:pt>
                <c:pt idx="5">
                  <c:v>36.726635582881755</c:v>
                </c:pt>
                <c:pt idx="6">
                  <c:v>0.75650594814885164</c:v>
                </c:pt>
                <c:pt idx="7">
                  <c:v>1.2729027678155282</c:v>
                </c:pt>
                <c:pt idx="8">
                  <c:v>0.98158580691422936</c:v>
                </c:pt>
                <c:pt idx="9">
                  <c:v>3.4561401184583405</c:v>
                </c:pt>
                <c:pt idx="10">
                  <c:v>13.089806841995919</c:v>
                </c:pt>
                <c:pt idx="11">
                  <c:v>46.38339532971969</c:v>
                </c:pt>
                <c:pt idx="12">
                  <c:v>7.4458692298852016</c:v>
                </c:pt>
                <c:pt idx="13">
                  <c:v>0.57729481723333864</c:v>
                </c:pt>
                <c:pt idx="14">
                  <c:v>1.582636520301681</c:v>
                </c:pt>
                <c:pt idx="15">
                  <c:v>0</c:v>
                </c:pt>
                <c:pt idx="16">
                  <c:v>2.9172501470611341</c:v>
                </c:pt>
                <c:pt idx="17">
                  <c:v>0.99974619788470453</c:v>
                </c:pt>
                <c:pt idx="18">
                  <c:v>3.732667589087217</c:v>
                </c:pt>
                <c:pt idx="19">
                  <c:v>0</c:v>
                </c:pt>
                <c:pt idx="20">
                  <c:v>4.3195326849008522</c:v>
                </c:pt>
                <c:pt idx="21">
                  <c:v>1.1212234182688621</c:v>
                </c:pt>
                <c:pt idx="22">
                  <c:v>0.81697927828816796</c:v>
                </c:pt>
                <c:pt idx="23">
                  <c:v>3.0671296812554658</c:v>
                </c:pt>
                <c:pt idx="24">
                  <c:v>1.3051126975860536</c:v>
                </c:pt>
                <c:pt idx="25">
                  <c:v>4.5148516592354406</c:v>
                </c:pt>
                <c:pt idx="26">
                  <c:v>34.074266882667636</c:v>
                </c:pt>
                <c:pt idx="27">
                  <c:v>35.796909467782704</c:v>
                </c:pt>
                <c:pt idx="28">
                  <c:v>74.343600745583984</c:v>
                </c:pt>
                <c:pt idx="29">
                  <c:v>80.43634979782486</c:v>
                </c:pt>
                <c:pt idx="30">
                  <c:v>33.478871576240586</c:v>
                </c:pt>
                <c:pt idx="31">
                  <c:v>35.746814669198635</c:v>
                </c:pt>
                <c:pt idx="32">
                  <c:v>19.461427895086075</c:v>
                </c:pt>
                <c:pt idx="33">
                  <c:v>0</c:v>
                </c:pt>
              </c:numCache>
            </c:numRef>
          </c:yVal>
          <c:smooth val="0"/>
        </c:ser>
        <c:ser>
          <c:idx val="2"/>
          <c:order val="2"/>
          <c:tx>
            <c:v>Pyrell</c:v>
          </c:tx>
          <c:spPr>
            <a:ln w="28575">
              <a:noFill/>
            </a:ln>
          </c:spPr>
          <c:xVal>
            <c:numRef>
              <c:f>'detection Mar 14'!$BR$85:$BR$104</c:f>
              <c:numCache>
                <c:formatCode>0.0000</c:formatCode>
                <c:ptCount val="20"/>
                <c:pt idx="0">
                  <c:v>0.2080442916652481</c:v>
                </c:pt>
                <c:pt idx="1">
                  <c:v>0.20703943977434275</c:v>
                </c:pt>
                <c:pt idx="2">
                  <c:v>0.35904274479868281</c:v>
                </c:pt>
                <c:pt idx="3">
                  <c:v>0.2538303437849373</c:v>
                </c:pt>
                <c:pt idx="4">
                  <c:v>0.45014457959499116</c:v>
                </c:pt>
                <c:pt idx="5">
                  <c:v>0.32117867003030603</c:v>
                </c:pt>
                <c:pt idx="6">
                  <c:v>0.1976149506837051</c:v>
                </c:pt>
                <c:pt idx="7">
                  <c:v>0.37899697072214944</c:v>
                </c:pt>
                <c:pt idx="8">
                  <c:v>0.35398790927609708</c:v>
                </c:pt>
                <c:pt idx="9">
                  <c:v>0.44481007167126968</c:v>
                </c:pt>
                <c:pt idx="10">
                  <c:v>0.23268245230988843</c:v>
                </c:pt>
                <c:pt idx="11">
                  <c:v>0.3547564468721438</c:v>
                </c:pt>
                <c:pt idx="12">
                  <c:v>0.2196149542448691</c:v>
                </c:pt>
                <c:pt idx="13">
                  <c:v>0.13997777282810692</c:v>
                </c:pt>
                <c:pt idx="14">
                  <c:v>0.35984902255734624</c:v>
                </c:pt>
                <c:pt idx="15">
                  <c:v>0.24111410344504206</c:v>
                </c:pt>
                <c:pt idx="16">
                  <c:v>0.34921039879071691</c:v>
                </c:pt>
                <c:pt idx="17">
                  <c:v>0.25939201873064038</c:v>
                </c:pt>
                <c:pt idx="18">
                  <c:v>0.28206729025724481</c:v>
                </c:pt>
                <c:pt idx="19">
                  <c:v>0.39088623557228447</c:v>
                </c:pt>
              </c:numCache>
            </c:numRef>
          </c:xVal>
          <c:yVal>
            <c:numRef>
              <c:f>'detection Mar 14'!$CU$85:$CU$104</c:f>
              <c:numCache>
                <c:formatCode>#,##0.0</c:formatCode>
                <c:ptCount val="20"/>
                <c:pt idx="0">
                  <c:v>36.28317296906225</c:v>
                </c:pt>
                <c:pt idx="1">
                  <c:v>32.763910954871484</c:v>
                </c:pt>
                <c:pt idx="2">
                  <c:v>85.521911890731616</c:v>
                </c:pt>
                <c:pt idx="3">
                  <c:v>47.969228601129849</c:v>
                </c:pt>
                <c:pt idx="4">
                  <c:v>127.31962447730862</c:v>
                </c:pt>
                <c:pt idx="5">
                  <c:v>44.549520656348321</c:v>
                </c:pt>
                <c:pt idx="6">
                  <c:v>24.345273545699179</c:v>
                </c:pt>
                <c:pt idx="7">
                  <c:v>73.285376701955272</c:v>
                </c:pt>
                <c:pt idx="8">
                  <c:v>74.303749537685064</c:v>
                </c:pt>
                <c:pt idx="9">
                  <c:v>144.85666332138905</c:v>
                </c:pt>
                <c:pt idx="10">
                  <c:v>38.262468327202058</c:v>
                </c:pt>
                <c:pt idx="11">
                  <c:v>82.560157853599961</c:v>
                </c:pt>
                <c:pt idx="12">
                  <c:v>40.724977405904724</c:v>
                </c:pt>
                <c:pt idx="13">
                  <c:v>173.62695124617659</c:v>
                </c:pt>
                <c:pt idx="14">
                  <c:v>326.9807554514021</c:v>
                </c:pt>
                <c:pt idx="15">
                  <c:v>411.85512852118785</c:v>
                </c:pt>
                <c:pt idx="16">
                  <c:v>455.43884758750005</c:v>
                </c:pt>
                <c:pt idx="17">
                  <c:v>428.12033280076707</c:v>
                </c:pt>
                <c:pt idx="18">
                  <c:v>443.05625560038993</c:v>
                </c:pt>
                <c:pt idx="19">
                  <c:v>149.83931443214522</c:v>
                </c:pt>
              </c:numCache>
            </c:numRef>
          </c:yVal>
          <c:smooth val="0"/>
        </c:ser>
        <c:ser>
          <c:idx val="3"/>
          <c:order val="3"/>
          <c:tx>
            <c:v>Silicone</c:v>
          </c:tx>
          <c:spPr>
            <a:ln w="28575">
              <a:noFill/>
            </a:ln>
          </c:spPr>
          <c:xVal>
            <c:numRef>
              <c:f>'detection Mar 14'!$BR$105:$BR$133</c:f>
              <c:numCache>
                <c:formatCode>0.0000</c:formatCode>
                <c:ptCount val="29"/>
                <c:pt idx="0">
                  <c:v>0.32595928472085983</c:v>
                </c:pt>
                <c:pt idx="1">
                  <c:v>0.2267233068714381</c:v>
                </c:pt>
                <c:pt idx="2">
                  <c:v>0.37246136490403414</c:v>
                </c:pt>
                <c:pt idx="3">
                  <c:v>0.20547096060057599</c:v>
                </c:pt>
                <c:pt idx="4">
                  <c:v>0.18564470202739639</c:v>
                </c:pt>
                <c:pt idx="5">
                  <c:v>0.20776147068589287</c:v>
                </c:pt>
                <c:pt idx="6">
                  <c:v>0.27610024306330005</c:v>
                </c:pt>
                <c:pt idx="7">
                  <c:v>0.24387035702532131</c:v>
                </c:pt>
                <c:pt idx="8">
                  <c:v>0.25033936032853354</c:v>
                </c:pt>
                <c:pt idx="9">
                  <c:v>0.19225459171796622</c:v>
                </c:pt>
                <c:pt idx="10">
                  <c:v>0.3380752866414779</c:v>
                </c:pt>
                <c:pt idx="11">
                  <c:v>0.24064095529695867</c:v>
                </c:pt>
                <c:pt idx="12">
                  <c:v>0.46768580414007993</c:v>
                </c:pt>
                <c:pt idx="13">
                  <c:v>0.19513944234574185</c:v>
                </c:pt>
                <c:pt idx="14">
                  <c:v>0.46210291491123606</c:v>
                </c:pt>
                <c:pt idx="15">
                  <c:v>0.24249019691958648</c:v>
                </c:pt>
                <c:pt idx="16">
                  <c:v>0.45471849501032435</c:v>
                </c:pt>
                <c:pt idx="17">
                  <c:v>0.38503352082694281</c:v>
                </c:pt>
                <c:pt idx="18">
                  <c:v>0.18227320062546948</c:v>
                </c:pt>
                <c:pt idx="19">
                  <c:v>0.24490687440172548</c:v>
                </c:pt>
                <c:pt idx="20">
                  <c:v>0.40730436810302983</c:v>
                </c:pt>
                <c:pt idx="21">
                  <c:v>0.18598777657726576</c:v>
                </c:pt>
                <c:pt idx="22">
                  <c:v>0.42214683724720298</c:v>
                </c:pt>
                <c:pt idx="23">
                  <c:v>0.53280842464133693</c:v>
                </c:pt>
                <c:pt idx="24">
                  <c:v>0.38960521311196605</c:v>
                </c:pt>
                <c:pt idx="25">
                  <c:v>0.44340822903935495</c:v>
                </c:pt>
                <c:pt idx="26">
                  <c:v>0.93988674067582656</c:v>
                </c:pt>
                <c:pt idx="27">
                  <c:v>1.1026381309223143</c:v>
                </c:pt>
                <c:pt idx="28">
                  <c:v>0.25698065436822065</c:v>
                </c:pt>
              </c:numCache>
            </c:numRef>
          </c:xVal>
          <c:yVal>
            <c:numRef>
              <c:f>'detection Mar 14'!$CU$105:$CU$133</c:f>
              <c:numCache>
                <c:formatCode>#,##0.0</c:formatCode>
                <c:ptCount val="29"/>
                <c:pt idx="0">
                  <c:v>94.888618760738353</c:v>
                </c:pt>
                <c:pt idx="1">
                  <c:v>58.467816060383527</c:v>
                </c:pt>
                <c:pt idx="2">
                  <c:v>102.75782192158249</c:v>
                </c:pt>
                <c:pt idx="3">
                  <c:v>42.260373183905202</c:v>
                </c:pt>
                <c:pt idx="4">
                  <c:v>35.118310975408932</c:v>
                </c:pt>
                <c:pt idx="5">
                  <c:v>30.719055529219293</c:v>
                </c:pt>
                <c:pt idx="6">
                  <c:v>50.636541345859989</c:v>
                </c:pt>
                <c:pt idx="7">
                  <c:v>39.078248207874928</c:v>
                </c:pt>
                <c:pt idx="8">
                  <c:v>70.276426150251908</c:v>
                </c:pt>
                <c:pt idx="9">
                  <c:v>40.388876134361126</c:v>
                </c:pt>
                <c:pt idx="10">
                  <c:v>99.507972050547025</c:v>
                </c:pt>
                <c:pt idx="11">
                  <c:v>64.918034945537386</c:v>
                </c:pt>
                <c:pt idx="12">
                  <c:v>179.62891613225429</c:v>
                </c:pt>
                <c:pt idx="13">
                  <c:v>42.205732582926601</c:v>
                </c:pt>
                <c:pt idx="14">
                  <c:v>150.46816811898981</c:v>
                </c:pt>
                <c:pt idx="15">
                  <c:v>72.569948133517997</c:v>
                </c:pt>
                <c:pt idx="16">
                  <c:v>191.46545650073594</c:v>
                </c:pt>
                <c:pt idx="17">
                  <c:v>127.63742430992166</c:v>
                </c:pt>
                <c:pt idx="18">
                  <c:v>31.552953697326267</c:v>
                </c:pt>
                <c:pt idx="19">
                  <c:v>63.251463362087534</c:v>
                </c:pt>
                <c:pt idx="20">
                  <c:v>136.20074869000359</c:v>
                </c:pt>
                <c:pt idx="21">
                  <c:v>44.758032329115544</c:v>
                </c:pt>
                <c:pt idx="22">
                  <c:v>201.92162564726993</c:v>
                </c:pt>
                <c:pt idx="23">
                  <c:v>250.52536582898338</c:v>
                </c:pt>
                <c:pt idx="24">
                  <c:v>301.94761776879847</c:v>
                </c:pt>
                <c:pt idx="25">
                  <c:v>288.42938018216711</c:v>
                </c:pt>
                <c:pt idx="26">
                  <c:v>771.95537991991432</c:v>
                </c:pt>
                <c:pt idx="27">
                  <c:v>742.65846307231561</c:v>
                </c:pt>
                <c:pt idx="28">
                  <c:v>68.802755941476221</c:v>
                </c:pt>
              </c:numCache>
            </c:numRef>
          </c:yVal>
          <c:smooth val="0"/>
        </c:ser>
        <c:ser>
          <c:idx val="4"/>
          <c:order val="4"/>
          <c:tx>
            <c:v>Teflon</c:v>
          </c:tx>
          <c:spPr>
            <a:ln w="28575">
              <a:noFill/>
            </a:ln>
          </c:spPr>
          <c:xVal>
            <c:numRef>
              <c:f>'detection Mar 14'!$BR$134:$BR$156</c:f>
              <c:numCache>
                <c:formatCode>0.0000</c:formatCode>
                <c:ptCount val="23"/>
                <c:pt idx="0">
                  <c:v>0.13371556018952235</c:v>
                </c:pt>
                <c:pt idx="1">
                  <c:v>0.18683766619447323</c:v>
                </c:pt>
                <c:pt idx="2">
                  <c:v>0.24924957168477233</c:v>
                </c:pt>
                <c:pt idx="3">
                  <c:v>0.15206897674845057</c:v>
                </c:pt>
                <c:pt idx="4">
                  <c:v>0.17780543707723964</c:v>
                </c:pt>
                <c:pt idx="5">
                  <c:v>0.18204359333877107</c:v>
                </c:pt>
                <c:pt idx="6">
                  <c:v>0.14808630459171615</c:v>
                </c:pt>
                <c:pt idx="7">
                  <c:v>0.13183675328073566</c:v>
                </c:pt>
                <c:pt idx="8">
                  <c:v>5.3128267816860503E-2</c:v>
                </c:pt>
                <c:pt idx="9">
                  <c:v>0.10459065809534994</c:v>
                </c:pt>
                <c:pt idx="10">
                  <c:v>0.47310143830376716</c:v>
                </c:pt>
                <c:pt idx="11">
                  <c:v>0.16283968830998286</c:v>
                </c:pt>
                <c:pt idx="12">
                  <c:v>0.26669327915563062</c:v>
                </c:pt>
                <c:pt idx="13">
                  <c:v>0.20838028193207944</c:v>
                </c:pt>
                <c:pt idx="14">
                  <c:v>0.38498978203935447</c:v>
                </c:pt>
                <c:pt idx="15">
                  <c:v>0.13990121268770589</c:v>
                </c:pt>
                <c:pt idx="16">
                  <c:v>0.3369907290446838</c:v>
                </c:pt>
                <c:pt idx="17">
                  <c:v>5.5088676664496919E-2</c:v>
                </c:pt>
                <c:pt idx="18">
                  <c:v>0.19688438149356463</c:v>
                </c:pt>
                <c:pt idx="19">
                  <c:v>0.23003613929149694</c:v>
                </c:pt>
                <c:pt idx="20">
                  <c:v>0.17240307407480779</c:v>
                </c:pt>
                <c:pt idx="21">
                  <c:v>0.16216018245628583</c:v>
                </c:pt>
                <c:pt idx="22">
                  <c:v>0.27528882175166719</c:v>
                </c:pt>
              </c:numCache>
            </c:numRef>
          </c:xVal>
          <c:yVal>
            <c:numRef>
              <c:f>'detection Mar 14'!$CU$134:$CU$156</c:f>
              <c:numCache>
                <c:formatCode>#,##0.0</c:formatCode>
                <c:ptCount val="23"/>
                <c:pt idx="0">
                  <c:v>6.9567384210178567</c:v>
                </c:pt>
                <c:pt idx="1">
                  <c:v>2.0948299464698494</c:v>
                </c:pt>
                <c:pt idx="2">
                  <c:v>4.8095918319917308</c:v>
                </c:pt>
                <c:pt idx="3">
                  <c:v>2.2215719909816842</c:v>
                </c:pt>
                <c:pt idx="4">
                  <c:v>14.939628873453083</c:v>
                </c:pt>
                <c:pt idx="5">
                  <c:v>17.334492007289509</c:v>
                </c:pt>
                <c:pt idx="6">
                  <c:v>4.1248545481979653</c:v>
                </c:pt>
                <c:pt idx="7">
                  <c:v>1.601145763001349</c:v>
                </c:pt>
                <c:pt idx="8">
                  <c:v>0.84889545937077537</c:v>
                </c:pt>
                <c:pt idx="9">
                  <c:v>3.1871056003512996</c:v>
                </c:pt>
                <c:pt idx="10">
                  <c:v>22.571336536279208</c:v>
                </c:pt>
                <c:pt idx="11">
                  <c:v>1.8350223938089323</c:v>
                </c:pt>
                <c:pt idx="12">
                  <c:v>4.647506747455675</c:v>
                </c:pt>
                <c:pt idx="13">
                  <c:v>4.0465821031477072</c:v>
                </c:pt>
                <c:pt idx="14">
                  <c:v>10.742670962112662</c:v>
                </c:pt>
                <c:pt idx="15">
                  <c:v>2.4088098827078981</c:v>
                </c:pt>
                <c:pt idx="16">
                  <c:v>8.7389186521745525</c:v>
                </c:pt>
                <c:pt idx="17">
                  <c:v>0.88311207404806968</c:v>
                </c:pt>
                <c:pt idx="18">
                  <c:v>5.6221138656717402</c:v>
                </c:pt>
                <c:pt idx="19">
                  <c:v>7.5511000427226245</c:v>
                </c:pt>
                <c:pt idx="20">
                  <c:v>7.2869686635156583</c:v>
                </c:pt>
                <c:pt idx="21">
                  <c:v>8.6678970295689055</c:v>
                </c:pt>
                <c:pt idx="22">
                  <c:v>11.930346006613142</c:v>
                </c:pt>
              </c:numCache>
            </c:numRef>
          </c:yVal>
          <c:smooth val="0"/>
        </c:ser>
        <c:ser>
          <c:idx val="0"/>
          <c:order val="0"/>
          <c:tx>
            <c:v>Lampwick</c:v>
          </c:tx>
          <c:spPr>
            <a:ln w="28575">
              <a:noFill/>
            </a:ln>
          </c:spPr>
          <c:xVal>
            <c:numRef>
              <c:f>'detection Mar 14'!$BR$59:$BR$84</c:f>
              <c:numCache>
                <c:formatCode>0.0000</c:formatCode>
                <c:ptCount val="26"/>
                <c:pt idx="0">
                  <c:v>0.14857509108232342</c:v>
                </c:pt>
                <c:pt idx="1">
                  <c:v>0.20360167711257149</c:v>
                </c:pt>
                <c:pt idx="2">
                  <c:v>0.27572006122365567</c:v>
                </c:pt>
                <c:pt idx="3">
                  <c:v>0.16360200134045599</c:v>
                </c:pt>
                <c:pt idx="4">
                  <c:v>0.26798625255286757</c:v>
                </c:pt>
                <c:pt idx="5">
                  <c:v>0.34470125820028336</c:v>
                </c:pt>
                <c:pt idx="6">
                  <c:v>0.14936620957955926</c:v>
                </c:pt>
                <c:pt idx="7">
                  <c:v>0.10962569424235284</c:v>
                </c:pt>
                <c:pt idx="8">
                  <c:v>0.11626086070116975</c:v>
                </c:pt>
                <c:pt idx="9">
                  <c:v>0.14894929432553272</c:v>
                </c:pt>
                <c:pt idx="10">
                  <c:v>8.5228706856480888E-2</c:v>
                </c:pt>
                <c:pt idx="11">
                  <c:v>0.23004498116474259</c:v>
                </c:pt>
                <c:pt idx="12">
                  <c:v>0.12988195937811292</c:v>
                </c:pt>
                <c:pt idx="13">
                  <c:v>0.22351514410596268</c:v>
                </c:pt>
                <c:pt idx="14">
                  <c:v>0.12429628628849503</c:v>
                </c:pt>
                <c:pt idx="15">
                  <c:v>0.25394710707642226</c:v>
                </c:pt>
                <c:pt idx="16">
                  <c:v>0.13891501803978532</c:v>
                </c:pt>
                <c:pt idx="17">
                  <c:v>0.2301097131615957</c:v>
                </c:pt>
                <c:pt idx="18">
                  <c:v>0.12574795390624272</c:v>
                </c:pt>
                <c:pt idx="19">
                  <c:v>0.18473786561871428</c:v>
                </c:pt>
                <c:pt idx="20">
                  <c:v>0.23695342235404995</c:v>
                </c:pt>
                <c:pt idx="21">
                  <c:v>0.16828736979682504</c:v>
                </c:pt>
                <c:pt idx="22">
                  <c:v>0.18575397529201682</c:v>
                </c:pt>
                <c:pt idx="23">
                  <c:v>0.44239239119644658</c:v>
                </c:pt>
                <c:pt idx="24">
                  <c:v>0.40280519196713138</c:v>
                </c:pt>
                <c:pt idx="25">
                  <c:v>0.29459322042440694</c:v>
                </c:pt>
              </c:numCache>
            </c:numRef>
          </c:xVal>
          <c:yVal>
            <c:numRef>
              <c:f>'detection Mar 14'!$CU$59:$CU$84</c:f>
              <c:numCache>
                <c:formatCode>#,##0.0</c:formatCode>
                <c:ptCount val="26"/>
                <c:pt idx="0">
                  <c:v>0</c:v>
                </c:pt>
                <c:pt idx="1">
                  <c:v>27.839353575570282</c:v>
                </c:pt>
                <c:pt idx="2">
                  <c:v>58.551831112294188</c:v>
                </c:pt>
                <c:pt idx="3">
                  <c:v>27.884844127899132</c:v>
                </c:pt>
                <c:pt idx="4">
                  <c:v>40.974423784998123</c:v>
                </c:pt>
                <c:pt idx="5">
                  <c:v>106.07596145613572</c:v>
                </c:pt>
                <c:pt idx="6">
                  <c:v>21.884847673129808</c:v>
                </c:pt>
                <c:pt idx="7">
                  <c:v>15.057265424878809</c:v>
                </c:pt>
                <c:pt idx="8">
                  <c:v>19.391250936985841</c:v>
                </c:pt>
                <c:pt idx="9">
                  <c:v>30.772084033578921</c:v>
                </c:pt>
                <c:pt idx="10">
                  <c:v>8.2436118859421033</c:v>
                </c:pt>
                <c:pt idx="11">
                  <c:v>50.141462310754278</c:v>
                </c:pt>
                <c:pt idx="12">
                  <c:v>17.3162776834574</c:v>
                </c:pt>
                <c:pt idx="13">
                  <c:v>41.873609568995469</c:v>
                </c:pt>
                <c:pt idx="14">
                  <c:v>22.674204031304967</c:v>
                </c:pt>
                <c:pt idx="15">
                  <c:v>66.383429461504392</c:v>
                </c:pt>
                <c:pt idx="16">
                  <c:v>22.741703863688031</c:v>
                </c:pt>
                <c:pt idx="17">
                  <c:v>53.521198442527258</c:v>
                </c:pt>
                <c:pt idx="18">
                  <c:v>14.872844709936635</c:v>
                </c:pt>
                <c:pt idx="19">
                  <c:v>69.290336273366918</c:v>
                </c:pt>
                <c:pt idx="20">
                  <c:v>86.008628689144118</c:v>
                </c:pt>
                <c:pt idx="21">
                  <c:v>61.174377951532826</c:v>
                </c:pt>
                <c:pt idx="22">
                  <c:v>74.848335631512242</c:v>
                </c:pt>
                <c:pt idx="23">
                  <c:v>201.48588370351328</c:v>
                </c:pt>
                <c:pt idx="24">
                  <c:v>198.66624945066195</c:v>
                </c:pt>
                <c:pt idx="25">
                  <c:v>103.20406464859524</c:v>
                </c:pt>
              </c:numCache>
            </c:numRef>
          </c:yVal>
          <c:smooth val="0"/>
        </c:ser>
        <c:dLbls>
          <c:showLegendKey val="0"/>
          <c:showVal val="0"/>
          <c:showCatName val="0"/>
          <c:showSerName val="0"/>
          <c:showPercent val="0"/>
          <c:showBubbleSize val="0"/>
        </c:dLbls>
        <c:axId val="354776960"/>
        <c:axId val="354787328"/>
      </c:scatterChart>
      <c:valAx>
        <c:axId val="354776960"/>
        <c:scaling>
          <c:orientation val="minMax"/>
        </c:scaling>
        <c:delete val="0"/>
        <c:axPos val="b"/>
        <c:title>
          <c:tx>
            <c:rich>
              <a:bodyPr/>
              <a:lstStyle/>
              <a:p>
                <a:pPr>
                  <a:defRPr/>
                </a:pPr>
                <a:r>
                  <a:rPr lang="en-US" sz="1600" b="1"/>
                  <a:t>AMD</a:t>
                </a:r>
              </a:p>
            </c:rich>
          </c:tx>
          <c:overlay val="0"/>
        </c:title>
        <c:numFmt formatCode="0.0000" sourceLinked="1"/>
        <c:majorTickMark val="out"/>
        <c:minorTickMark val="none"/>
        <c:tickLblPos val="nextTo"/>
        <c:crossAx val="354787328"/>
        <c:crosses val="autoZero"/>
        <c:crossBetween val="midCat"/>
      </c:valAx>
      <c:valAx>
        <c:axId val="354787328"/>
        <c:scaling>
          <c:logBase val="10"/>
          <c:orientation val="minMax"/>
        </c:scaling>
        <c:delete val="0"/>
        <c:axPos val="l"/>
        <c:majorGridlines/>
        <c:title>
          <c:tx>
            <c:rich>
              <a:bodyPr rot="-5400000" vert="horz"/>
              <a:lstStyle/>
              <a:p>
                <a:pPr>
                  <a:defRPr/>
                </a:pPr>
                <a:r>
                  <a:rPr lang="en-US" sz="1800"/>
                  <a:t>Raw</a:t>
                </a:r>
                <a:r>
                  <a:rPr lang="en-US" sz="1800" baseline="0"/>
                  <a:t> dustTrak</a:t>
                </a:r>
              </a:p>
            </c:rich>
          </c:tx>
          <c:overlay val="0"/>
        </c:title>
        <c:numFmt formatCode="#,##0.0" sourceLinked="1"/>
        <c:majorTickMark val="out"/>
        <c:minorTickMark val="none"/>
        <c:tickLblPos val="nextTo"/>
        <c:crossAx val="354776960"/>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5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count to produce </a:t>
            </a:r>
            <a:r>
              <a:rPr lang="en-US" baseline="0"/>
              <a:t> scattering</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c:v>
          </c:tx>
          <c:spPr>
            <a:ln w="28575">
              <a:noFill/>
            </a:ln>
          </c:spPr>
          <c:xVal>
            <c:numRef>
              <c:f>('detection Mar 14'!$BS$23:$BS$43,'detection Mar 14'!$BS$46:$BS$58)</c:f>
              <c:numCache>
                <c:formatCode>0.0000</c:formatCode>
                <c:ptCount val="34"/>
                <c:pt idx="0">
                  <c:v>0.18182992084451238</c:v>
                </c:pt>
                <c:pt idx="1">
                  <c:v>0.27073199466111803</c:v>
                </c:pt>
                <c:pt idx="2">
                  <c:v>0.21268225274370534</c:v>
                </c:pt>
                <c:pt idx="3">
                  <c:v>0.25967162312878556</c:v>
                </c:pt>
                <c:pt idx="4">
                  <c:v>0.2776255099104501</c:v>
                </c:pt>
                <c:pt idx="5">
                  <c:v>0.35543723128901628</c:v>
                </c:pt>
                <c:pt idx="6">
                  <c:v>9.7108213230960166E-2</c:v>
                </c:pt>
                <c:pt idx="7">
                  <c:v>0.11550042736986271</c:v>
                </c:pt>
                <c:pt idx="8">
                  <c:v>0.10591592684287916</c:v>
                </c:pt>
                <c:pt idx="9">
                  <c:v>0.16113218439894053</c:v>
                </c:pt>
                <c:pt idx="10">
                  <c:v>0.25116720161368244</c:v>
                </c:pt>
                <c:pt idx="11">
                  <c:v>0.38291821556498301</c:v>
                </c:pt>
                <c:pt idx="12">
                  <c:v>0.20810873807384611</c:v>
                </c:pt>
                <c:pt idx="13">
                  <c:v>8.8739654555589506E-2</c:v>
                </c:pt>
                <c:pt idx="14">
                  <c:v>0.12419732499439015</c:v>
                </c:pt>
                <c:pt idx="15">
                  <c:v>0</c:v>
                </c:pt>
                <c:pt idx="16">
                  <c:v>0.15228007114746611</c:v>
                </c:pt>
                <c:pt idx="17">
                  <c:v>0.10656512563679277</c:v>
                </c:pt>
                <c:pt idx="18">
                  <c:v>0.16531983107175491</c:v>
                </c:pt>
                <c:pt idx="19">
                  <c:v>0</c:v>
                </c:pt>
                <c:pt idx="20">
                  <c:v>0.17356577923315275</c:v>
                </c:pt>
                <c:pt idx="21">
                  <c:v>0.1107174056889626</c:v>
                </c:pt>
                <c:pt idx="22">
                  <c:v>9.9629708891046054E-2</c:v>
                </c:pt>
                <c:pt idx="23">
                  <c:v>0.154844539147029</c:v>
                </c:pt>
                <c:pt idx="24">
                  <c:v>0.11646654330236111</c:v>
                </c:pt>
                <c:pt idx="25">
                  <c:v>0.17614338692128539</c:v>
                </c:pt>
                <c:pt idx="26">
                  <c:v>0.34551005269730162</c:v>
                </c:pt>
                <c:pt idx="27">
                  <c:v>0.35123708057095632</c:v>
                </c:pt>
                <c:pt idx="28">
                  <c:v>0.44812555565829937</c:v>
                </c:pt>
                <c:pt idx="29">
                  <c:v>0.460047454751769</c:v>
                </c:pt>
                <c:pt idx="30">
                  <c:v>0.34348579768208154</c:v>
                </c:pt>
                <c:pt idx="31">
                  <c:v>0.35107316171962338</c:v>
                </c:pt>
                <c:pt idx="32">
                  <c:v>0.28666637066468903</c:v>
                </c:pt>
                <c:pt idx="33">
                  <c:v>0</c:v>
                </c:pt>
              </c:numCache>
            </c:numRef>
          </c:xVal>
          <c:yVal>
            <c:numRef>
              <c:f>('detection Mar 14'!$CT$23:$CT$43,'detection Mar 14'!$CT$46:$CT$58)</c:f>
              <c:numCache>
                <c:formatCode>#,##0.0</c:formatCode>
                <c:ptCount val="34"/>
                <c:pt idx="0">
                  <c:v>203791.33951148772</c:v>
                </c:pt>
                <c:pt idx="1">
                  <c:v>61665.730710424919</c:v>
                </c:pt>
                <c:pt idx="2">
                  <c:v>127286.87244264624</c:v>
                </c:pt>
                <c:pt idx="3">
                  <c:v>69894.588600659292</c:v>
                </c:pt>
                <c:pt idx="4">
                  <c:v>57180.998038822108</c:v>
                </c:pt>
                <c:pt idx="5">
                  <c:v>27228.195126756968</c:v>
                </c:pt>
                <c:pt idx="6">
                  <c:v>1321866.6719633483</c:v>
                </c:pt>
                <c:pt idx="7">
                  <c:v>785605.95929580228</c:v>
                </c:pt>
                <c:pt idx="8">
                  <c:v>1018759.6366573989</c:v>
                </c:pt>
                <c:pt idx="9">
                  <c:v>289340.12098041439</c:v>
                </c:pt>
                <c:pt idx="10">
                  <c:v>76395.321342077266</c:v>
                </c:pt>
                <c:pt idx="11">
                  <c:v>21559.439383241101</c:v>
                </c:pt>
                <c:pt idx="12">
                  <c:v>134302.65414632024</c:v>
                </c:pt>
                <c:pt idx="13">
                  <c:v>1732217.1794170234</c:v>
                </c:pt>
                <c:pt idx="14">
                  <c:v>631857.02286800556</c:v>
                </c:pt>
                <c:pt idx="15">
                  <c:v>0</c:v>
                </c:pt>
                <c:pt idx="16">
                  <c:v>342788.56785984215</c:v>
                </c:pt>
                <c:pt idx="17">
                  <c:v>1000253.8665471622</c:v>
                </c:pt>
                <c:pt idx="18">
                  <c:v>267904.91682773689</c:v>
                </c:pt>
                <c:pt idx="19">
                  <c:v>0</c:v>
                </c:pt>
                <c:pt idx="20">
                  <c:v>231506.52465150945</c:v>
                </c:pt>
                <c:pt idx="21">
                  <c:v>891882.90549975517</c:v>
                </c:pt>
                <c:pt idx="22">
                  <c:v>1224021.253140372</c:v>
                </c:pt>
                <c:pt idx="23">
                  <c:v>326037.73036119906</c:v>
                </c:pt>
                <c:pt idx="24">
                  <c:v>766217.35567327449</c:v>
                </c:pt>
                <c:pt idx="25">
                  <c:v>221491.21952975597</c:v>
                </c:pt>
                <c:pt idx="26">
                  <c:v>29347.660022838652</c:v>
                </c:pt>
                <c:pt idx="27">
                  <c:v>27935.372490745391</c:v>
                </c:pt>
                <c:pt idx="28">
                  <c:v>13451.0568491586</c:v>
                </c:pt>
                <c:pt idx="29">
                  <c:v>12432.190203974693</c:v>
                </c:pt>
                <c:pt idx="30">
                  <c:v>29869.584992514614</c:v>
                </c:pt>
                <c:pt idx="31">
                  <c:v>27974.520506344677</c:v>
                </c:pt>
                <c:pt idx="32">
                  <c:v>51383.69113463127</c:v>
                </c:pt>
                <c:pt idx="33">
                  <c:v>0</c:v>
                </c:pt>
              </c:numCache>
            </c:numRef>
          </c:yVal>
          <c:smooth val="0"/>
        </c:ser>
        <c:ser>
          <c:idx val="2"/>
          <c:order val="2"/>
          <c:tx>
            <c:v>Pyrell</c:v>
          </c:tx>
          <c:spPr>
            <a:ln w="28575">
              <a:noFill/>
            </a:ln>
          </c:spPr>
          <c:xVal>
            <c:numRef>
              <c:f>'detection Mar 14'!$BS$85:$BS$104</c:f>
              <c:numCache>
                <c:formatCode>0.0000</c:formatCode>
                <c:ptCount val="20"/>
                <c:pt idx="0">
                  <c:v>0.40519053314258846</c:v>
                </c:pt>
                <c:pt idx="1">
                  <c:v>0.39164217089803754</c:v>
                </c:pt>
                <c:pt idx="2">
                  <c:v>0.53924153627656501</c:v>
                </c:pt>
                <c:pt idx="3">
                  <c:v>0.44471159033705637</c:v>
                </c:pt>
                <c:pt idx="4">
                  <c:v>0.61572859049642992</c:v>
                </c:pt>
                <c:pt idx="5">
                  <c:v>0.43388224844250989</c:v>
                </c:pt>
                <c:pt idx="6">
                  <c:v>0.35472823373879336</c:v>
                </c:pt>
                <c:pt idx="7">
                  <c:v>0.51218868310446886</c:v>
                </c:pt>
                <c:pt idx="8">
                  <c:v>0.5145502341662288</c:v>
                </c:pt>
                <c:pt idx="9">
                  <c:v>0.64279185147281492</c:v>
                </c:pt>
                <c:pt idx="10">
                  <c:v>0.4124283695440798</c:v>
                </c:pt>
                <c:pt idx="11">
                  <c:v>0.53294334298712609</c:v>
                </c:pt>
                <c:pt idx="12">
                  <c:v>0.42109280500794605</c:v>
                </c:pt>
                <c:pt idx="13">
                  <c:v>0.6828048281760063</c:v>
                </c:pt>
                <c:pt idx="14">
                  <c:v>0.84320194801804194</c:v>
                </c:pt>
                <c:pt idx="15">
                  <c:v>0.91062386890871427</c:v>
                </c:pt>
                <c:pt idx="16">
                  <c:v>0.9416746822921217</c:v>
                </c:pt>
                <c:pt idx="17">
                  <c:v>0.92245705141344825</c:v>
                </c:pt>
                <c:pt idx="18">
                  <c:v>0.9330619825160229</c:v>
                </c:pt>
                <c:pt idx="19">
                  <c:v>0.6500789886706958</c:v>
                </c:pt>
              </c:numCache>
            </c:numRef>
          </c:xVal>
          <c:yVal>
            <c:numRef>
              <c:f>'detection Mar 14'!$CT$85:$CT$104</c:f>
              <c:numCache>
                <c:formatCode>#,##0.0</c:formatCode>
                <c:ptCount val="20"/>
                <c:pt idx="0">
                  <c:v>27560.985387156597</c:v>
                </c:pt>
                <c:pt idx="1">
                  <c:v>30521.386820315343</c:v>
                </c:pt>
                <c:pt idx="2">
                  <c:v>11692.909780567878</c:v>
                </c:pt>
                <c:pt idx="3">
                  <c:v>20846.697542608523</c:v>
                </c:pt>
                <c:pt idx="4">
                  <c:v>7854.2487389932867</c:v>
                </c:pt>
                <c:pt idx="5">
                  <c:v>22446.930635099881</c:v>
                </c:pt>
                <c:pt idx="6">
                  <c:v>41075.734808355002</c:v>
                </c:pt>
                <c:pt idx="7">
                  <c:v>13645.287027272929</c:v>
                </c:pt>
                <c:pt idx="8">
                  <c:v>13458.271032376693</c:v>
                </c:pt>
                <c:pt idx="9">
                  <c:v>6903.3759101666628</c:v>
                </c:pt>
                <c:pt idx="10">
                  <c:v>26135.271552490693</c:v>
                </c:pt>
                <c:pt idx="11">
                  <c:v>12112.379942069068</c:v>
                </c:pt>
                <c:pt idx="12">
                  <c:v>24554.955305021474</c:v>
                </c:pt>
                <c:pt idx="13">
                  <c:v>5759.4745102801025</c:v>
                </c:pt>
                <c:pt idx="14">
                  <c:v>3058.2839611446989</c:v>
                </c:pt>
                <c:pt idx="15">
                  <c:v>2428.0382366260983</c:v>
                </c:pt>
                <c:pt idx="16">
                  <c:v>2195.6844597185523</c:v>
                </c:pt>
                <c:pt idx="17">
                  <c:v>2335.7918869631603</c:v>
                </c:pt>
                <c:pt idx="18">
                  <c:v>2257.0497253105927</c:v>
                </c:pt>
                <c:pt idx="19">
                  <c:v>6673.8159059907484</c:v>
                </c:pt>
              </c:numCache>
            </c:numRef>
          </c:yVal>
          <c:smooth val="0"/>
        </c:ser>
        <c:ser>
          <c:idx val="3"/>
          <c:order val="3"/>
          <c:tx>
            <c:v>Silicone</c:v>
          </c:tx>
          <c:spPr>
            <a:ln w="28575">
              <a:noFill/>
            </a:ln>
          </c:spPr>
          <c:xVal>
            <c:numRef>
              <c:f>'detection Mar 14'!$BS$105:$BS$133</c:f>
              <c:numCache>
                <c:formatCode>0.0000</c:formatCode>
                <c:ptCount val="29"/>
                <c:pt idx="0">
                  <c:v>0.6067457889995036</c:v>
                </c:pt>
                <c:pt idx="1">
                  <c:v>0.51638995504203222</c:v>
                </c:pt>
                <c:pt idx="2">
                  <c:v>0.62305850078142455</c:v>
                </c:pt>
                <c:pt idx="3">
                  <c:v>0.46347921790423513</c:v>
                </c:pt>
                <c:pt idx="4">
                  <c:v>0.43576983373814704</c:v>
                </c:pt>
                <c:pt idx="5">
                  <c:v>0.41677463931388736</c:v>
                </c:pt>
                <c:pt idx="6">
                  <c:v>0.49224463412617764</c:v>
                </c:pt>
                <c:pt idx="7">
                  <c:v>0.4501551400693799</c:v>
                </c:pt>
                <c:pt idx="8">
                  <c:v>0.54741968073790781</c:v>
                </c:pt>
                <c:pt idx="9">
                  <c:v>0.45513242180855784</c:v>
                </c:pt>
                <c:pt idx="10">
                  <c:v>0.61470933677630357</c:v>
                </c:pt>
                <c:pt idx="11">
                  <c:v>0.5331371830040863</c:v>
                </c:pt>
                <c:pt idx="12">
                  <c:v>0.74847264808873848</c:v>
                </c:pt>
                <c:pt idx="13">
                  <c:v>0.46185714375132125</c:v>
                </c:pt>
                <c:pt idx="14">
                  <c:v>0.70555693079205239</c:v>
                </c:pt>
                <c:pt idx="15">
                  <c:v>0.55331119257415973</c:v>
                </c:pt>
                <c:pt idx="16">
                  <c:v>0.76456426382863152</c:v>
                </c:pt>
                <c:pt idx="17">
                  <c:v>0.66789756739767003</c:v>
                </c:pt>
                <c:pt idx="18">
                  <c:v>0.41917675488054462</c:v>
                </c:pt>
                <c:pt idx="19">
                  <c:v>0.52853535507968596</c:v>
                </c:pt>
                <c:pt idx="20">
                  <c:v>0.68251209089439391</c:v>
                </c:pt>
                <c:pt idx="21">
                  <c:v>0.47098547407496355</c:v>
                </c:pt>
                <c:pt idx="22">
                  <c:v>0.77823626118310629</c:v>
                </c:pt>
                <c:pt idx="23">
                  <c:v>0.83624670481089458</c:v>
                </c:pt>
                <c:pt idx="24">
                  <c:v>0.88994066860296439</c:v>
                </c:pt>
                <c:pt idx="25">
                  <c:v>0.87645646736377714</c:v>
                </c:pt>
                <c:pt idx="26">
                  <c:v>1.2168804592172662</c:v>
                </c:pt>
                <c:pt idx="27">
                  <c:v>1.2012873282774046</c:v>
                </c:pt>
                <c:pt idx="28">
                  <c:v>0.5435662238110599</c:v>
                </c:pt>
              </c:numCache>
            </c:numRef>
          </c:xVal>
          <c:yVal>
            <c:numRef>
              <c:f>'detection Mar 14'!$CT$105:$CT$133</c:f>
              <c:numCache>
                <c:formatCode>#,##0.0</c:formatCode>
                <c:ptCount val="29"/>
                <c:pt idx="0">
                  <c:v>10538.671687502376</c:v>
                </c:pt>
                <c:pt idx="1">
                  <c:v>17103.426592285145</c:v>
                </c:pt>
                <c:pt idx="2">
                  <c:v>9731.6192704349978</c:v>
                </c:pt>
                <c:pt idx="3">
                  <c:v>23662.829375601646</c:v>
                </c:pt>
                <c:pt idx="4">
                  <c:v>28475.173555477511</c:v>
                </c:pt>
                <c:pt idx="5">
                  <c:v>32553.084161354567</c:v>
                </c:pt>
                <c:pt idx="6">
                  <c:v>19748.584192781946</c:v>
                </c:pt>
                <c:pt idx="7">
                  <c:v>25589.683413661387</c:v>
                </c:pt>
                <c:pt idx="8">
                  <c:v>14229.522683210826</c:v>
                </c:pt>
                <c:pt idx="9">
                  <c:v>24759.292550585302</c:v>
                </c:pt>
                <c:pt idx="10">
                  <c:v>10049.446083496008</c:v>
                </c:pt>
                <c:pt idx="11">
                  <c:v>15404.039891825814</c:v>
                </c:pt>
                <c:pt idx="12">
                  <c:v>5567.0324217941397</c:v>
                </c:pt>
                <c:pt idx="13">
                  <c:v>23693.463868567655</c:v>
                </c:pt>
                <c:pt idx="14">
                  <c:v>6645.9239352817985</c:v>
                </c:pt>
                <c:pt idx="15">
                  <c:v>13779.808663500044</c:v>
                </c:pt>
                <c:pt idx="16">
                  <c:v>5222.8742368269259</c:v>
                </c:pt>
                <c:pt idx="17">
                  <c:v>7834.692727517433</c:v>
                </c:pt>
                <c:pt idx="18">
                  <c:v>31692.754015759161</c:v>
                </c:pt>
                <c:pt idx="19">
                  <c:v>15809.910899221861</c:v>
                </c:pt>
                <c:pt idx="20">
                  <c:v>7342.1035465526384</c:v>
                </c:pt>
                <c:pt idx="21">
                  <c:v>22342.358409475699</c:v>
                </c:pt>
                <c:pt idx="22">
                  <c:v>4952.4165467391113</c:v>
                </c:pt>
                <c:pt idx="23">
                  <c:v>3991.6117742848924</c:v>
                </c:pt>
                <c:pt idx="24">
                  <c:v>3311.8327191629005</c:v>
                </c:pt>
                <c:pt idx="25">
                  <c:v>3467.0531808112505</c:v>
                </c:pt>
                <c:pt idx="26">
                  <c:v>1295.411659808296</c:v>
                </c:pt>
                <c:pt idx="27">
                  <c:v>1346.5139761056303</c:v>
                </c:pt>
                <c:pt idx="28">
                  <c:v>14534.301516215459</c:v>
                </c:pt>
              </c:numCache>
            </c:numRef>
          </c:yVal>
          <c:smooth val="0"/>
        </c:ser>
        <c:ser>
          <c:idx val="4"/>
          <c:order val="4"/>
          <c:tx>
            <c:v>Teflon</c:v>
          </c:tx>
          <c:spPr>
            <a:ln w="28575">
              <a:noFill/>
            </a:ln>
          </c:spPr>
          <c:xVal>
            <c:numRef>
              <c:f>'detection Mar 14'!$BS$134:$BS$156</c:f>
              <c:numCache>
                <c:formatCode>0.0000</c:formatCode>
                <c:ptCount val="23"/>
                <c:pt idx="0">
                  <c:v>0.30215438008227241</c:v>
                </c:pt>
                <c:pt idx="1">
                  <c:v>0.20260508750416512</c:v>
                </c:pt>
                <c:pt idx="2">
                  <c:v>0.2672082375696318</c:v>
                </c:pt>
                <c:pt idx="3">
                  <c:v>0.2066073251604415</c:v>
                </c:pt>
                <c:pt idx="4">
                  <c:v>0.38972921366338154</c:v>
                </c:pt>
                <c:pt idx="5">
                  <c:v>0.4095106563201677</c:v>
                </c:pt>
                <c:pt idx="6">
                  <c:v>0.25295421677328306</c:v>
                </c:pt>
                <c:pt idx="7">
                  <c:v>0.18452250171432627</c:v>
                </c:pt>
                <c:pt idx="8">
                  <c:v>0.14934491754394455</c:v>
                </c:pt>
                <c:pt idx="9">
                  <c:v>0.23211570631965311</c:v>
                </c:pt>
                <c:pt idx="10">
                  <c:v>0.44575012050849505</c:v>
                </c:pt>
                <c:pt idx="11">
                  <c:v>0.19310173093440533</c:v>
                </c:pt>
                <c:pt idx="12">
                  <c:v>0.26321606173734746</c:v>
                </c:pt>
                <c:pt idx="13">
                  <c:v>0.25134398476976683</c:v>
                </c:pt>
                <c:pt idx="14">
                  <c:v>0.34802448690651788</c:v>
                </c:pt>
                <c:pt idx="15">
                  <c:v>0.21143321745634569</c:v>
                </c:pt>
                <c:pt idx="16">
                  <c:v>0.32488147091855835</c:v>
                </c:pt>
                <c:pt idx="17">
                  <c:v>0.15132510528359466</c:v>
                </c:pt>
                <c:pt idx="18">
                  <c:v>0.28046085669391252</c:v>
                </c:pt>
                <c:pt idx="19">
                  <c:v>0.30943952466942082</c:v>
                </c:pt>
                <c:pt idx="20">
                  <c:v>0.30578863797657757</c:v>
                </c:pt>
                <c:pt idx="21">
                  <c:v>0.32399896662237215</c:v>
                </c:pt>
                <c:pt idx="22">
                  <c:v>0.3604043772501847</c:v>
                </c:pt>
              </c:numCache>
            </c:numRef>
          </c:xVal>
          <c:yVal>
            <c:numRef>
              <c:f>'detection Mar 14'!$CT$134:$CT$156</c:f>
              <c:numCache>
                <c:formatCode>#,##0.0</c:formatCode>
                <c:ptCount val="23"/>
                <c:pt idx="0">
                  <c:v>143745.52261139749</c:v>
                </c:pt>
                <c:pt idx="1">
                  <c:v>477365.71729135956</c:v>
                </c:pt>
                <c:pt idx="2">
                  <c:v>207917.85143769335</c:v>
                </c:pt>
                <c:pt idx="3">
                  <c:v>450131.7103651964</c:v>
                </c:pt>
                <c:pt idx="4">
                  <c:v>66936.067051635138</c:v>
                </c:pt>
                <c:pt idx="5">
                  <c:v>57688.45141694833</c:v>
                </c:pt>
                <c:pt idx="6">
                  <c:v>242432.79085728546</c:v>
                </c:pt>
                <c:pt idx="7">
                  <c:v>624552.75659943605</c:v>
                </c:pt>
                <c:pt idx="8">
                  <c:v>1178001.3533600799</c:v>
                </c:pt>
                <c:pt idx="9">
                  <c:v>313764.31326585938</c:v>
                </c:pt>
                <c:pt idx="10">
                  <c:v>44303.978118118379</c:v>
                </c:pt>
                <c:pt idx="11">
                  <c:v>544952.47762307292</c:v>
                </c:pt>
                <c:pt idx="12">
                  <c:v>215169.13354616647</c:v>
                </c:pt>
                <c:pt idx="13">
                  <c:v>247122.13282961238</c:v>
                </c:pt>
                <c:pt idx="14">
                  <c:v>93086.71963674658</c:v>
                </c:pt>
                <c:pt idx="15">
                  <c:v>415142.76704803109</c:v>
                </c:pt>
                <c:pt idx="16">
                  <c:v>114430.63378913185</c:v>
                </c:pt>
                <c:pt idx="17">
                  <c:v>1132359.1075095728</c:v>
                </c:pt>
                <c:pt idx="18">
                  <c:v>177869.04070120933</c:v>
                </c:pt>
                <c:pt idx="19">
                  <c:v>132431.03578845449</c:v>
                </c:pt>
                <c:pt idx="20">
                  <c:v>137231.27492050195</c:v>
                </c:pt>
                <c:pt idx="21">
                  <c:v>115368.23713856861</c:v>
                </c:pt>
                <c:pt idx="22">
                  <c:v>83819.865697582223</c:v>
                </c:pt>
              </c:numCache>
            </c:numRef>
          </c:yVal>
          <c:smooth val="0"/>
        </c:ser>
        <c:ser>
          <c:idx val="0"/>
          <c:order val="0"/>
          <c:tx>
            <c:v>Lampwick</c:v>
          </c:tx>
          <c:spPr>
            <a:ln w="28575">
              <a:noFill/>
            </a:ln>
          </c:spPr>
          <c:xVal>
            <c:numRef>
              <c:f>'detection Mar 14'!$BS$59:$BS$84</c:f>
              <c:numCache>
                <c:formatCode>0.0000</c:formatCode>
                <c:ptCount val="26"/>
                <c:pt idx="0">
                  <c:v>0</c:v>
                </c:pt>
                <c:pt idx="1">
                  <c:v>0.31102232794081452</c:v>
                </c:pt>
                <c:pt idx="2">
                  <c:v>0.39839240656225133</c:v>
                </c:pt>
                <c:pt idx="3">
                  <c:v>0.31119147379012313</c:v>
                </c:pt>
                <c:pt idx="4">
                  <c:v>0.35374218369207788</c:v>
                </c:pt>
                <c:pt idx="5">
                  <c:v>0.48556852213690521</c:v>
                </c:pt>
                <c:pt idx="6">
                  <c:v>0.28605155365931773</c:v>
                </c:pt>
                <c:pt idx="7">
                  <c:v>0.25252933607121358</c:v>
                </c:pt>
                <c:pt idx="8">
                  <c:v>0.27474623118441571</c:v>
                </c:pt>
                <c:pt idx="9">
                  <c:v>0.32046610714872392</c:v>
                </c:pt>
                <c:pt idx="10">
                  <c:v>0.20658667883299123</c:v>
                </c:pt>
                <c:pt idx="11">
                  <c:v>0.3771048633840024</c:v>
                </c:pt>
                <c:pt idx="12">
                  <c:v>0.26457449879290013</c:v>
                </c:pt>
                <c:pt idx="13">
                  <c:v>0.35512120146580972</c:v>
                </c:pt>
                <c:pt idx="14">
                  <c:v>0.28945017623069236</c:v>
                </c:pt>
                <c:pt idx="15">
                  <c:v>0.41407883222812808</c:v>
                </c:pt>
                <c:pt idx="16">
                  <c:v>0.28973711732419516</c:v>
                </c:pt>
                <c:pt idx="17">
                  <c:v>0.38539411449136129</c:v>
                </c:pt>
                <c:pt idx="18">
                  <c:v>0.25149410867769556</c:v>
                </c:pt>
                <c:pt idx="19">
                  <c:v>0.4200368161556266</c:v>
                </c:pt>
                <c:pt idx="20">
                  <c:v>0.45141620220360806</c:v>
                </c:pt>
                <c:pt idx="21">
                  <c:v>0.40295169678721698</c:v>
                </c:pt>
                <c:pt idx="22">
                  <c:v>0.43098006676055478</c:v>
                </c:pt>
                <c:pt idx="23">
                  <c:v>0.59953058438413609</c:v>
                </c:pt>
                <c:pt idx="24">
                  <c:v>0.59672078557518438</c:v>
                </c:pt>
                <c:pt idx="25">
                  <c:v>0.47969155079332726</c:v>
                </c:pt>
              </c:numCache>
            </c:numRef>
          </c:xVal>
          <c:yVal>
            <c:numRef>
              <c:f>'detection Mar 14'!$CT$59:$CT$84</c:f>
              <c:numCache>
                <c:formatCode>#,##0.0</c:formatCode>
                <c:ptCount val="26"/>
                <c:pt idx="0">
                  <c:v>0</c:v>
                </c:pt>
                <c:pt idx="1">
                  <c:v>35920.374274693095</c:v>
                </c:pt>
                <c:pt idx="2">
                  <c:v>17078.885168973458</c:v>
                </c:pt>
                <c:pt idx="3">
                  <c:v>35861.774783940346</c:v>
                </c:pt>
                <c:pt idx="4">
                  <c:v>24405.46828058453</c:v>
                </c:pt>
                <c:pt idx="5">
                  <c:v>9427.2065628508844</c:v>
                </c:pt>
                <c:pt idx="6">
                  <c:v>45693.715347527817</c:v>
                </c:pt>
                <c:pt idx="7">
                  <c:v>66413.121624841689</c:v>
                </c:pt>
                <c:pt idx="8">
                  <c:v>51569.648768386221</c:v>
                </c:pt>
                <c:pt idx="9">
                  <c:v>32496.986518975649</c:v>
                </c:pt>
                <c:pt idx="10">
                  <c:v>121306.0505317224</c:v>
                </c:pt>
                <c:pt idx="11">
                  <c:v>19943.574716717452</c:v>
                </c:pt>
                <c:pt idx="12">
                  <c:v>57749.131671370735</c:v>
                </c:pt>
                <c:pt idx="13">
                  <c:v>23881.389980299937</c:v>
                </c:pt>
                <c:pt idx="14">
                  <c:v>44102.981459431059</c:v>
                </c:pt>
                <c:pt idx="15">
                  <c:v>15064.000280068356</c:v>
                </c:pt>
                <c:pt idx="16">
                  <c:v>43972.079048866377</c:v>
                </c:pt>
                <c:pt idx="17">
                  <c:v>18684.185502195571</c:v>
                </c:pt>
                <c:pt idx="18">
                  <c:v>67236.632903986028</c:v>
                </c:pt>
                <c:pt idx="19">
                  <c:v>14432.026943191058</c:v>
                </c:pt>
                <c:pt idx="20">
                  <c:v>11626.740424082805</c:v>
                </c:pt>
                <c:pt idx="21">
                  <c:v>16346.713010997495</c:v>
                </c:pt>
                <c:pt idx="22">
                  <c:v>13360.350521661903</c:v>
                </c:pt>
                <c:pt idx="23">
                  <c:v>4963.1268534499468</c:v>
                </c:pt>
                <c:pt idx="24">
                  <c:v>5033.5676178773701</c:v>
                </c:pt>
                <c:pt idx="25">
                  <c:v>9689.5408471066603</c:v>
                </c:pt>
              </c:numCache>
            </c:numRef>
          </c:yVal>
          <c:smooth val="0"/>
        </c:ser>
        <c:dLbls>
          <c:showLegendKey val="0"/>
          <c:showVal val="0"/>
          <c:showCatName val="0"/>
          <c:showSerName val="0"/>
          <c:showPercent val="0"/>
          <c:showBubbleSize val="0"/>
        </c:dLbls>
        <c:axId val="355155328"/>
        <c:axId val="355169792"/>
      </c:scatterChart>
      <c:valAx>
        <c:axId val="355155328"/>
        <c:scaling>
          <c:orientation val="minMax"/>
        </c:scaling>
        <c:delete val="0"/>
        <c:axPos val="b"/>
        <c:title>
          <c:tx>
            <c:rich>
              <a:bodyPr/>
              <a:lstStyle/>
              <a:p>
                <a:pPr>
                  <a:defRPr/>
                </a:pPr>
                <a:r>
                  <a:rPr lang="en-US" sz="1600" b="1"/>
                  <a:t>DAM</a:t>
                </a:r>
              </a:p>
            </c:rich>
          </c:tx>
          <c:overlay val="0"/>
        </c:title>
        <c:numFmt formatCode="0.0000" sourceLinked="1"/>
        <c:majorTickMark val="out"/>
        <c:minorTickMark val="none"/>
        <c:tickLblPos val="nextTo"/>
        <c:crossAx val="355169792"/>
        <c:crosses val="autoZero"/>
        <c:crossBetween val="midCat"/>
      </c:valAx>
      <c:valAx>
        <c:axId val="355169792"/>
        <c:scaling>
          <c:orientation val="minMax"/>
        </c:scaling>
        <c:delete val="0"/>
        <c:axPos val="l"/>
        <c:majorGridlines/>
        <c:title>
          <c:tx>
            <c:rich>
              <a:bodyPr rot="-5400000" vert="horz"/>
              <a:lstStyle/>
              <a:p>
                <a:pPr>
                  <a:defRPr/>
                </a:pPr>
                <a:r>
                  <a:rPr lang="en-US" sz="1800"/>
                  <a:t>Number</a:t>
                </a:r>
                <a:r>
                  <a:rPr lang="en-US" sz="1800" baseline="0"/>
                  <a:t> count</a:t>
                </a:r>
                <a:r>
                  <a:rPr lang="en-US" sz="1800"/>
                  <a:t> </a:t>
                </a:r>
              </a:p>
            </c:rich>
          </c:tx>
          <c:overlay val="0"/>
        </c:title>
        <c:numFmt formatCode="#,##0.0" sourceLinked="1"/>
        <c:majorTickMark val="out"/>
        <c:minorTickMark val="none"/>
        <c:tickLblPos val="nextTo"/>
        <c:crossAx val="355155328"/>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5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count to produce </a:t>
            </a:r>
            <a:r>
              <a:rPr lang="en-US" baseline="0"/>
              <a:t> scattering</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c:v>
          </c:tx>
          <c:spPr>
            <a:ln w="28575">
              <a:noFill/>
            </a:ln>
          </c:spPr>
          <c:xVal>
            <c:numRef>
              <c:f>'detection Mar 14'!$BS$35:$BS$58</c:f>
              <c:numCache>
                <c:formatCode>0.0000</c:formatCode>
                <c:ptCount val="24"/>
                <c:pt idx="0">
                  <c:v>0.20810873807384611</c:v>
                </c:pt>
                <c:pt idx="1">
                  <c:v>8.8739654555589506E-2</c:v>
                </c:pt>
                <c:pt idx="2">
                  <c:v>0.12419732499439015</c:v>
                </c:pt>
                <c:pt idx="3">
                  <c:v>0</c:v>
                </c:pt>
                <c:pt idx="4">
                  <c:v>0.15228007114746611</c:v>
                </c:pt>
                <c:pt idx="5">
                  <c:v>0.10656512563679277</c:v>
                </c:pt>
                <c:pt idx="6">
                  <c:v>0.16531983107175491</c:v>
                </c:pt>
                <c:pt idx="7">
                  <c:v>0</c:v>
                </c:pt>
                <c:pt idx="8">
                  <c:v>0.17356577923315275</c:v>
                </c:pt>
                <c:pt idx="9">
                  <c:v>3.0455084489988071E-2</c:v>
                </c:pt>
                <c:pt idx="10">
                  <c:v>4.432526528140724E-2</c:v>
                </c:pt>
                <c:pt idx="11">
                  <c:v>0.1107174056889626</c:v>
                </c:pt>
                <c:pt idx="12">
                  <c:v>9.9629708891046054E-2</c:v>
                </c:pt>
                <c:pt idx="13">
                  <c:v>0.154844539147029</c:v>
                </c:pt>
                <c:pt idx="14">
                  <c:v>0.11646654330236111</c:v>
                </c:pt>
                <c:pt idx="15">
                  <c:v>0.17614338692128539</c:v>
                </c:pt>
                <c:pt idx="16">
                  <c:v>0.34551005269730162</c:v>
                </c:pt>
                <c:pt idx="17">
                  <c:v>0.35123708057095632</c:v>
                </c:pt>
                <c:pt idx="18">
                  <c:v>0.44812555565829937</c:v>
                </c:pt>
                <c:pt idx="19">
                  <c:v>0.460047454751769</c:v>
                </c:pt>
                <c:pt idx="20">
                  <c:v>0.34348579768208154</c:v>
                </c:pt>
                <c:pt idx="21">
                  <c:v>0.35107316171962338</c:v>
                </c:pt>
                <c:pt idx="22">
                  <c:v>0.28666637066468903</c:v>
                </c:pt>
                <c:pt idx="23">
                  <c:v>0</c:v>
                </c:pt>
              </c:numCache>
            </c:numRef>
          </c:xVal>
          <c:yVal>
            <c:numRef>
              <c:f>'detection Mar 14'!$CT$35:$CT$58</c:f>
              <c:numCache>
                <c:formatCode>#,##0.0</c:formatCode>
                <c:ptCount val="24"/>
                <c:pt idx="0">
                  <c:v>134302.65414632024</c:v>
                </c:pt>
                <c:pt idx="1">
                  <c:v>1732217.1794170234</c:v>
                </c:pt>
                <c:pt idx="2">
                  <c:v>631857.02286800556</c:v>
                </c:pt>
                <c:pt idx="3">
                  <c:v>0</c:v>
                </c:pt>
                <c:pt idx="4">
                  <c:v>342788.56785984215</c:v>
                </c:pt>
                <c:pt idx="5">
                  <c:v>1000253.8665471622</c:v>
                </c:pt>
                <c:pt idx="6">
                  <c:v>267904.91682773689</c:v>
                </c:pt>
                <c:pt idx="7">
                  <c:v>0</c:v>
                </c:pt>
                <c:pt idx="8">
                  <c:v>231506.52465150945</c:v>
                </c:pt>
                <c:pt idx="9">
                  <c:v>42852495.374027126</c:v>
                </c:pt>
                <c:pt idx="10">
                  <c:v>13899574.713207787</c:v>
                </c:pt>
                <c:pt idx="11">
                  <c:v>891882.90549975517</c:v>
                </c:pt>
                <c:pt idx="12">
                  <c:v>1224021.253140372</c:v>
                </c:pt>
                <c:pt idx="13">
                  <c:v>326037.73036119906</c:v>
                </c:pt>
                <c:pt idx="14">
                  <c:v>766217.35567327449</c:v>
                </c:pt>
                <c:pt idx="15">
                  <c:v>221491.21952975597</c:v>
                </c:pt>
                <c:pt idx="16">
                  <c:v>29347.660022838652</c:v>
                </c:pt>
                <c:pt idx="17">
                  <c:v>27935.372490745391</c:v>
                </c:pt>
                <c:pt idx="18">
                  <c:v>13451.0568491586</c:v>
                </c:pt>
                <c:pt idx="19">
                  <c:v>12432.190203974693</c:v>
                </c:pt>
                <c:pt idx="20">
                  <c:v>29869.584992514614</c:v>
                </c:pt>
                <c:pt idx="21">
                  <c:v>27974.520506344677</c:v>
                </c:pt>
                <c:pt idx="22">
                  <c:v>51383.69113463127</c:v>
                </c:pt>
                <c:pt idx="23">
                  <c:v>0</c:v>
                </c:pt>
              </c:numCache>
            </c:numRef>
          </c:yVal>
          <c:smooth val="0"/>
        </c:ser>
        <c:ser>
          <c:idx val="2"/>
          <c:order val="2"/>
          <c:tx>
            <c:v>Pyrell</c:v>
          </c:tx>
          <c:spPr>
            <a:ln w="28575">
              <a:noFill/>
            </a:ln>
          </c:spPr>
          <c:xVal>
            <c:numRef>
              <c:f>'detection Mar 14'!$BS$85:$BS$104</c:f>
              <c:numCache>
                <c:formatCode>0.0000</c:formatCode>
                <c:ptCount val="20"/>
                <c:pt idx="0">
                  <c:v>0.40519053314258846</c:v>
                </c:pt>
                <c:pt idx="1">
                  <c:v>0.39164217089803754</c:v>
                </c:pt>
                <c:pt idx="2">
                  <c:v>0.53924153627656501</c:v>
                </c:pt>
                <c:pt idx="3">
                  <c:v>0.44471159033705637</c:v>
                </c:pt>
                <c:pt idx="4">
                  <c:v>0.61572859049642992</c:v>
                </c:pt>
                <c:pt idx="5">
                  <c:v>0.43388224844250989</c:v>
                </c:pt>
                <c:pt idx="6">
                  <c:v>0.35472823373879336</c:v>
                </c:pt>
                <c:pt idx="7">
                  <c:v>0.51218868310446886</c:v>
                </c:pt>
                <c:pt idx="8">
                  <c:v>0.5145502341662288</c:v>
                </c:pt>
                <c:pt idx="9">
                  <c:v>0.64279185147281492</c:v>
                </c:pt>
                <c:pt idx="10">
                  <c:v>0.4124283695440798</c:v>
                </c:pt>
                <c:pt idx="11">
                  <c:v>0.53294334298712609</c:v>
                </c:pt>
                <c:pt idx="12">
                  <c:v>0.42109280500794605</c:v>
                </c:pt>
                <c:pt idx="13">
                  <c:v>0.6828048281760063</c:v>
                </c:pt>
                <c:pt idx="14">
                  <c:v>0.84320194801804194</c:v>
                </c:pt>
                <c:pt idx="15">
                  <c:v>0.91062386890871427</c:v>
                </c:pt>
                <c:pt idx="16">
                  <c:v>0.9416746822921217</c:v>
                </c:pt>
                <c:pt idx="17">
                  <c:v>0.92245705141344825</c:v>
                </c:pt>
                <c:pt idx="18">
                  <c:v>0.9330619825160229</c:v>
                </c:pt>
                <c:pt idx="19">
                  <c:v>0.6500789886706958</c:v>
                </c:pt>
              </c:numCache>
            </c:numRef>
          </c:xVal>
          <c:yVal>
            <c:numRef>
              <c:f>'detection Mar 14'!$CT$85:$CT$104</c:f>
              <c:numCache>
                <c:formatCode>#,##0.0</c:formatCode>
                <c:ptCount val="20"/>
                <c:pt idx="0">
                  <c:v>27560.985387156597</c:v>
                </c:pt>
                <c:pt idx="1">
                  <c:v>30521.386820315343</c:v>
                </c:pt>
                <c:pt idx="2">
                  <c:v>11692.909780567878</c:v>
                </c:pt>
                <c:pt idx="3">
                  <c:v>20846.697542608523</c:v>
                </c:pt>
                <c:pt idx="4">
                  <c:v>7854.2487389932867</c:v>
                </c:pt>
                <c:pt idx="5">
                  <c:v>22446.930635099881</c:v>
                </c:pt>
                <c:pt idx="6">
                  <c:v>41075.734808355002</c:v>
                </c:pt>
                <c:pt idx="7">
                  <c:v>13645.287027272929</c:v>
                </c:pt>
                <c:pt idx="8">
                  <c:v>13458.271032376693</c:v>
                </c:pt>
                <c:pt idx="9">
                  <c:v>6903.3759101666628</c:v>
                </c:pt>
                <c:pt idx="10">
                  <c:v>26135.271552490693</c:v>
                </c:pt>
                <c:pt idx="11">
                  <c:v>12112.379942069068</c:v>
                </c:pt>
                <c:pt idx="12">
                  <c:v>24554.955305021474</c:v>
                </c:pt>
                <c:pt idx="13">
                  <c:v>5759.4745102801025</c:v>
                </c:pt>
                <c:pt idx="14">
                  <c:v>3058.2839611446989</c:v>
                </c:pt>
                <c:pt idx="15">
                  <c:v>2428.0382366260983</c:v>
                </c:pt>
                <c:pt idx="16">
                  <c:v>2195.6844597185523</c:v>
                </c:pt>
                <c:pt idx="17">
                  <c:v>2335.7918869631603</c:v>
                </c:pt>
                <c:pt idx="18">
                  <c:v>2257.0497253105927</c:v>
                </c:pt>
                <c:pt idx="19">
                  <c:v>6673.8159059907484</c:v>
                </c:pt>
              </c:numCache>
            </c:numRef>
          </c:yVal>
          <c:smooth val="0"/>
        </c:ser>
        <c:ser>
          <c:idx val="3"/>
          <c:order val="3"/>
          <c:tx>
            <c:v>Silicone</c:v>
          </c:tx>
          <c:spPr>
            <a:ln w="28575">
              <a:noFill/>
            </a:ln>
          </c:spPr>
          <c:xVal>
            <c:numRef>
              <c:f>'detection Mar 14'!$BS$105:$BS$133</c:f>
              <c:numCache>
                <c:formatCode>0.0000</c:formatCode>
                <c:ptCount val="29"/>
                <c:pt idx="0">
                  <c:v>0.6067457889995036</c:v>
                </c:pt>
                <c:pt idx="1">
                  <c:v>0.51638995504203222</c:v>
                </c:pt>
                <c:pt idx="2">
                  <c:v>0.62305850078142455</c:v>
                </c:pt>
                <c:pt idx="3">
                  <c:v>0.46347921790423513</c:v>
                </c:pt>
                <c:pt idx="4">
                  <c:v>0.43576983373814704</c:v>
                </c:pt>
                <c:pt idx="5">
                  <c:v>0.41677463931388736</c:v>
                </c:pt>
                <c:pt idx="6">
                  <c:v>0.49224463412617764</c:v>
                </c:pt>
                <c:pt idx="7">
                  <c:v>0.4501551400693799</c:v>
                </c:pt>
                <c:pt idx="8">
                  <c:v>0.54741968073790781</c:v>
                </c:pt>
                <c:pt idx="9">
                  <c:v>0.45513242180855784</c:v>
                </c:pt>
                <c:pt idx="10">
                  <c:v>0.61470933677630357</c:v>
                </c:pt>
                <c:pt idx="11">
                  <c:v>0.5331371830040863</c:v>
                </c:pt>
                <c:pt idx="12">
                  <c:v>0.74847264808873848</c:v>
                </c:pt>
                <c:pt idx="13">
                  <c:v>0.46185714375132125</c:v>
                </c:pt>
                <c:pt idx="14">
                  <c:v>0.70555693079205239</c:v>
                </c:pt>
                <c:pt idx="15">
                  <c:v>0.55331119257415973</c:v>
                </c:pt>
                <c:pt idx="16">
                  <c:v>0.76456426382863152</c:v>
                </c:pt>
                <c:pt idx="17">
                  <c:v>0.66789756739767003</c:v>
                </c:pt>
                <c:pt idx="18">
                  <c:v>0.41917675488054462</c:v>
                </c:pt>
                <c:pt idx="19">
                  <c:v>0.52853535507968596</c:v>
                </c:pt>
                <c:pt idx="20">
                  <c:v>0.68251209089439391</c:v>
                </c:pt>
                <c:pt idx="21">
                  <c:v>0.47098547407496355</c:v>
                </c:pt>
                <c:pt idx="22">
                  <c:v>0.77823626118310629</c:v>
                </c:pt>
                <c:pt idx="23">
                  <c:v>0.83624670481089458</c:v>
                </c:pt>
                <c:pt idx="24">
                  <c:v>0.88994066860296439</c:v>
                </c:pt>
                <c:pt idx="25">
                  <c:v>0.87645646736377714</c:v>
                </c:pt>
                <c:pt idx="26">
                  <c:v>1.2168804592172662</c:v>
                </c:pt>
                <c:pt idx="27">
                  <c:v>1.2012873282774046</c:v>
                </c:pt>
                <c:pt idx="28">
                  <c:v>0.5435662238110599</c:v>
                </c:pt>
              </c:numCache>
            </c:numRef>
          </c:xVal>
          <c:yVal>
            <c:numRef>
              <c:f>'detection Mar 14'!$CT$105:$CT$133</c:f>
              <c:numCache>
                <c:formatCode>#,##0.0</c:formatCode>
                <c:ptCount val="29"/>
                <c:pt idx="0">
                  <c:v>10538.671687502376</c:v>
                </c:pt>
                <c:pt idx="1">
                  <c:v>17103.426592285145</c:v>
                </c:pt>
                <c:pt idx="2">
                  <c:v>9731.6192704349978</c:v>
                </c:pt>
                <c:pt idx="3">
                  <c:v>23662.829375601646</c:v>
                </c:pt>
                <c:pt idx="4">
                  <c:v>28475.173555477511</c:v>
                </c:pt>
                <c:pt idx="5">
                  <c:v>32553.084161354567</c:v>
                </c:pt>
                <c:pt idx="6">
                  <c:v>19748.584192781946</c:v>
                </c:pt>
                <c:pt idx="7">
                  <c:v>25589.683413661387</c:v>
                </c:pt>
                <c:pt idx="8">
                  <c:v>14229.522683210826</c:v>
                </c:pt>
                <c:pt idx="9">
                  <c:v>24759.292550585302</c:v>
                </c:pt>
                <c:pt idx="10">
                  <c:v>10049.446083496008</c:v>
                </c:pt>
                <c:pt idx="11">
                  <c:v>15404.039891825814</c:v>
                </c:pt>
                <c:pt idx="12">
                  <c:v>5567.0324217941397</c:v>
                </c:pt>
                <c:pt idx="13">
                  <c:v>23693.463868567655</c:v>
                </c:pt>
                <c:pt idx="14">
                  <c:v>6645.9239352817985</c:v>
                </c:pt>
                <c:pt idx="15">
                  <c:v>13779.808663500044</c:v>
                </c:pt>
                <c:pt idx="16">
                  <c:v>5222.8742368269259</c:v>
                </c:pt>
                <c:pt idx="17">
                  <c:v>7834.692727517433</c:v>
                </c:pt>
                <c:pt idx="18">
                  <c:v>31692.754015759161</c:v>
                </c:pt>
                <c:pt idx="19">
                  <c:v>15809.910899221861</c:v>
                </c:pt>
                <c:pt idx="20">
                  <c:v>7342.1035465526384</c:v>
                </c:pt>
                <c:pt idx="21">
                  <c:v>22342.358409475699</c:v>
                </c:pt>
                <c:pt idx="22">
                  <c:v>4952.4165467391113</c:v>
                </c:pt>
                <c:pt idx="23">
                  <c:v>3991.6117742848924</c:v>
                </c:pt>
                <c:pt idx="24">
                  <c:v>3311.8327191629005</c:v>
                </c:pt>
                <c:pt idx="25">
                  <c:v>3467.0531808112505</c:v>
                </c:pt>
                <c:pt idx="26">
                  <c:v>1295.411659808296</c:v>
                </c:pt>
                <c:pt idx="27">
                  <c:v>1346.5139761056303</c:v>
                </c:pt>
                <c:pt idx="28">
                  <c:v>14534.301516215459</c:v>
                </c:pt>
              </c:numCache>
            </c:numRef>
          </c:yVal>
          <c:smooth val="0"/>
        </c:ser>
        <c:ser>
          <c:idx val="4"/>
          <c:order val="4"/>
          <c:tx>
            <c:v>Teflon</c:v>
          </c:tx>
          <c:spPr>
            <a:ln w="28575">
              <a:noFill/>
            </a:ln>
          </c:spPr>
          <c:xVal>
            <c:numRef>
              <c:f>'detection Mar 14'!$BS$134:$BS$156</c:f>
              <c:numCache>
                <c:formatCode>0.0000</c:formatCode>
                <c:ptCount val="23"/>
                <c:pt idx="0">
                  <c:v>0.30215438008227241</c:v>
                </c:pt>
                <c:pt idx="1">
                  <c:v>0.20260508750416512</c:v>
                </c:pt>
                <c:pt idx="2">
                  <c:v>0.2672082375696318</c:v>
                </c:pt>
                <c:pt idx="3">
                  <c:v>0.2066073251604415</c:v>
                </c:pt>
                <c:pt idx="4">
                  <c:v>0.38972921366338154</c:v>
                </c:pt>
                <c:pt idx="5">
                  <c:v>0.4095106563201677</c:v>
                </c:pt>
                <c:pt idx="6">
                  <c:v>0.25295421677328306</c:v>
                </c:pt>
                <c:pt idx="7">
                  <c:v>0.18452250171432627</c:v>
                </c:pt>
                <c:pt idx="8">
                  <c:v>0.14934491754394455</c:v>
                </c:pt>
                <c:pt idx="9">
                  <c:v>0.23211570631965311</c:v>
                </c:pt>
                <c:pt idx="10">
                  <c:v>0.44575012050849505</c:v>
                </c:pt>
                <c:pt idx="11">
                  <c:v>0.19310173093440533</c:v>
                </c:pt>
                <c:pt idx="12">
                  <c:v>0.26321606173734746</c:v>
                </c:pt>
                <c:pt idx="13">
                  <c:v>0.25134398476976683</c:v>
                </c:pt>
                <c:pt idx="14">
                  <c:v>0.34802448690651788</c:v>
                </c:pt>
                <c:pt idx="15">
                  <c:v>0.21143321745634569</c:v>
                </c:pt>
                <c:pt idx="16">
                  <c:v>0.32488147091855835</c:v>
                </c:pt>
                <c:pt idx="17">
                  <c:v>0.15132510528359466</c:v>
                </c:pt>
                <c:pt idx="18">
                  <c:v>0.28046085669391252</c:v>
                </c:pt>
                <c:pt idx="19">
                  <c:v>0.30943952466942082</c:v>
                </c:pt>
                <c:pt idx="20">
                  <c:v>0.30578863797657757</c:v>
                </c:pt>
                <c:pt idx="21">
                  <c:v>0.32399896662237215</c:v>
                </c:pt>
                <c:pt idx="22">
                  <c:v>0.3604043772501847</c:v>
                </c:pt>
              </c:numCache>
            </c:numRef>
          </c:xVal>
          <c:yVal>
            <c:numRef>
              <c:f>'detection Mar 14'!$CT$134:$CT$156</c:f>
              <c:numCache>
                <c:formatCode>#,##0.0</c:formatCode>
                <c:ptCount val="23"/>
                <c:pt idx="0">
                  <c:v>143745.52261139749</c:v>
                </c:pt>
                <c:pt idx="1">
                  <c:v>477365.71729135956</c:v>
                </c:pt>
                <c:pt idx="2">
                  <c:v>207917.85143769335</c:v>
                </c:pt>
                <c:pt idx="3">
                  <c:v>450131.7103651964</c:v>
                </c:pt>
                <c:pt idx="4">
                  <c:v>66936.067051635138</c:v>
                </c:pt>
                <c:pt idx="5">
                  <c:v>57688.45141694833</c:v>
                </c:pt>
                <c:pt idx="6">
                  <c:v>242432.79085728546</c:v>
                </c:pt>
                <c:pt idx="7">
                  <c:v>624552.75659943605</c:v>
                </c:pt>
                <c:pt idx="8">
                  <c:v>1178001.3533600799</c:v>
                </c:pt>
                <c:pt idx="9">
                  <c:v>313764.31326585938</c:v>
                </c:pt>
                <c:pt idx="10">
                  <c:v>44303.978118118379</c:v>
                </c:pt>
                <c:pt idx="11">
                  <c:v>544952.47762307292</c:v>
                </c:pt>
                <c:pt idx="12">
                  <c:v>215169.13354616647</c:v>
                </c:pt>
                <c:pt idx="13">
                  <c:v>247122.13282961238</c:v>
                </c:pt>
                <c:pt idx="14">
                  <c:v>93086.71963674658</c:v>
                </c:pt>
                <c:pt idx="15">
                  <c:v>415142.76704803109</c:v>
                </c:pt>
                <c:pt idx="16">
                  <c:v>114430.63378913185</c:v>
                </c:pt>
                <c:pt idx="17">
                  <c:v>1132359.1075095728</c:v>
                </c:pt>
                <c:pt idx="18">
                  <c:v>177869.04070120933</c:v>
                </c:pt>
                <c:pt idx="19">
                  <c:v>132431.03578845449</c:v>
                </c:pt>
                <c:pt idx="20">
                  <c:v>137231.27492050195</c:v>
                </c:pt>
                <c:pt idx="21">
                  <c:v>115368.23713856861</c:v>
                </c:pt>
                <c:pt idx="22">
                  <c:v>83819.865697582223</c:v>
                </c:pt>
              </c:numCache>
            </c:numRef>
          </c:yVal>
          <c:smooth val="0"/>
        </c:ser>
        <c:ser>
          <c:idx val="0"/>
          <c:order val="0"/>
          <c:tx>
            <c:v>Lampwick</c:v>
          </c:tx>
          <c:spPr>
            <a:ln w="28575">
              <a:noFill/>
            </a:ln>
          </c:spPr>
          <c:xVal>
            <c:numRef>
              <c:f>'detection Mar 14'!$BS$59:$BS$84</c:f>
              <c:numCache>
                <c:formatCode>0.0000</c:formatCode>
                <c:ptCount val="26"/>
                <c:pt idx="0">
                  <c:v>0</c:v>
                </c:pt>
                <c:pt idx="1">
                  <c:v>0.31102232794081452</c:v>
                </c:pt>
                <c:pt idx="2">
                  <c:v>0.39839240656225133</c:v>
                </c:pt>
                <c:pt idx="3">
                  <c:v>0.31119147379012313</c:v>
                </c:pt>
                <c:pt idx="4">
                  <c:v>0.35374218369207788</c:v>
                </c:pt>
                <c:pt idx="5">
                  <c:v>0.48556852213690521</c:v>
                </c:pt>
                <c:pt idx="6">
                  <c:v>0.28605155365931773</c:v>
                </c:pt>
                <c:pt idx="7">
                  <c:v>0.25252933607121358</c:v>
                </c:pt>
                <c:pt idx="8">
                  <c:v>0.27474623118441571</c:v>
                </c:pt>
                <c:pt idx="9">
                  <c:v>0.32046610714872392</c:v>
                </c:pt>
                <c:pt idx="10">
                  <c:v>0.20658667883299123</c:v>
                </c:pt>
                <c:pt idx="11">
                  <c:v>0.3771048633840024</c:v>
                </c:pt>
                <c:pt idx="12">
                  <c:v>0.26457449879290013</c:v>
                </c:pt>
                <c:pt idx="13">
                  <c:v>0.35512120146580972</c:v>
                </c:pt>
                <c:pt idx="14">
                  <c:v>0.28945017623069236</c:v>
                </c:pt>
                <c:pt idx="15">
                  <c:v>0.41407883222812808</c:v>
                </c:pt>
                <c:pt idx="16">
                  <c:v>0.28973711732419516</c:v>
                </c:pt>
                <c:pt idx="17">
                  <c:v>0.38539411449136129</c:v>
                </c:pt>
                <c:pt idx="18">
                  <c:v>0.25149410867769556</c:v>
                </c:pt>
                <c:pt idx="19">
                  <c:v>0.4200368161556266</c:v>
                </c:pt>
                <c:pt idx="20">
                  <c:v>0.45141620220360806</c:v>
                </c:pt>
                <c:pt idx="21">
                  <c:v>0.40295169678721698</c:v>
                </c:pt>
                <c:pt idx="22">
                  <c:v>0.43098006676055478</c:v>
                </c:pt>
                <c:pt idx="23">
                  <c:v>0.59953058438413609</c:v>
                </c:pt>
                <c:pt idx="24">
                  <c:v>0.59672078557518438</c:v>
                </c:pt>
                <c:pt idx="25">
                  <c:v>0.47969155079332726</c:v>
                </c:pt>
              </c:numCache>
            </c:numRef>
          </c:xVal>
          <c:yVal>
            <c:numRef>
              <c:f>'detection Mar 14'!$CT$59:$CT$84</c:f>
              <c:numCache>
                <c:formatCode>#,##0.0</c:formatCode>
                <c:ptCount val="26"/>
                <c:pt idx="0">
                  <c:v>0</c:v>
                </c:pt>
                <c:pt idx="1">
                  <c:v>35920.374274693095</c:v>
                </c:pt>
                <c:pt idx="2">
                  <c:v>17078.885168973458</c:v>
                </c:pt>
                <c:pt idx="3">
                  <c:v>35861.774783940346</c:v>
                </c:pt>
                <c:pt idx="4">
                  <c:v>24405.46828058453</c:v>
                </c:pt>
                <c:pt idx="5">
                  <c:v>9427.2065628508844</c:v>
                </c:pt>
                <c:pt idx="6">
                  <c:v>45693.715347527817</c:v>
                </c:pt>
                <c:pt idx="7">
                  <c:v>66413.121624841689</c:v>
                </c:pt>
                <c:pt idx="8">
                  <c:v>51569.648768386221</c:v>
                </c:pt>
                <c:pt idx="9">
                  <c:v>32496.986518975649</c:v>
                </c:pt>
                <c:pt idx="10">
                  <c:v>121306.0505317224</c:v>
                </c:pt>
                <c:pt idx="11">
                  <c:v>19943.574716717452</c:v>
                </c:pt>
                <c:pt idx="12">
                  <c:v>57749.131671370735</c:v>
                </c:pt>
                <c:pt idx="13">
                  <c:v>23881.389980299937</c:v>
                </c:pt>
                <c:pt idx="14">
                  <c:v>44102.981459431059</c:v>
                </c:pt>
                <c:pt idx="15">
                  <c:v>15064.000280068356</c:v>
                </c:pt>
                <c:pt idx="16">
                  <c:v>43972.079048866377</c:v>
                </c:pt>
                <c:pt idx="17">
                  <c:v>18684.185502195571</c:v>
                </c:pt>
                <c:pt idx="18">
                  <c:v>67236.632903986028</c:v>
                </c:pt>
                <c:pt idx="19">
                  <c:v>14432.026943191058</c:v>
                </c:pt>
                <c:pt idx="20">
                  <c:v>11626.740424082805</c:v>
                </c:pt>
                <c:pt idx="21">
                  <c:v>16346.713010997495</c:v>
                </c:pt>
                <c:pt idx="22">
                  <c:v>13360.350521661903</c:v>
                </c:pt>
                <c:pt idx="23">
                  <c:v>4963.1268534499468</c:v>
                </c:pt>
                <c:pt idx="24">
                  <c:v>5033.5676178773701</c:v>
                </c:pt>
                <c:pt idx="25">
                  <c:v>9689.5408471066603</c:v>
                </c:pt>
              </c:numCache>
            </c:numRef>
          </c:yVal>
          <c:smooth val="0"/>
        </c:ser>
        <c:dLbls>
          <c:showLegendKey val="0"/>
          <c:showVal val="0"/>
          <c:showCatName val="0"/>
          <c:showSerName val="0"/>
          <c:showPercent val="0"/>
          <c:showBubbleSize val="0"/>
        </c:dLbls>
        <c:axId val="354883456"/>
        <c:axId val="354897920"/>
      </c:scatterChart>
      <c:valAx>
        <c:axId val="354883456"/>
        <c:scaling>
          <c:orientation val="minMax"/>
        </c:scaling>
        <c:delete val="0"/>
        <c:axPos val="b"/>
        <c:title>
          <c:tx>
            <c:rich>
              <a:bodyPr/>
              <a:lstStyle/>
              <a:p>
                <a:pPr>
                  <a:defRPr/>
                </a:pPr>
                <a:r>
                  <a:rPr lang="en-US" sz="1600" b="1"/>
                  <a:t>DAM</a:t>
                </a:r>
              </a:p>
            </c:rich>
          </c:tx>
          <c:overlay val="0"/>
        </c:title>
        <c:numFmt formatCode="0.0000" sourceLinked="1"/>
        <c:majorTickMark val="out"/>
        <c:minorTickMark val="none"/>
        <c:tickLblPos val="nextTo"/>
        <c:crossAx val="354897920"/>
        <c:crosses val="autoZero"/>
        <c:crossBetween val="midCat"/>
      </c:valAx>
      <c:valAx>
        <c:axId val="354897920"/>
        <c:scaling>
          <c:logBase val="10"/>
          <c:orientation val="minMax"/>
        </c:scaling>
        <c:delete val="0"/>
        <c:axPos val="l"/>
        <c:majorGridlines/>
        <c:title>
          <c:tx>
            <c:rich>
              <a:bodyPr rot="-5400000" vert="horz"/>
              <a:lstStyle/>
              <a:p>
                <a:pPr>
                  <a:defRPr/>
                </a:pPr>
                <a:r>
                  <a:rPr lang="en-US" sz="1800"/>
                  <a:t>Number</a:t>
                </a:r>
                <a:r>
                  <a:rPr lang="en-US" sz="1800" baseline="0"/>
                  <a:t> count</a:t>
                </a:r>
                <a:r>
                  <a:rPr lang="en-US" sz="1800"/>
                  <a:t> </a:t>
                </a:r>
              </a:p>
            </c:rich>
          </c:tx>
          <c:overlay val="0"/>
        </c:title>
        <c:numFmt formatCode="#,##0.0" sourceLinked="1"/>
        <c:majorTickMark val="out"/>
        <c:minorTickMark val="none"/>
        <c:tickLblPos val="nextTo"/>
        <c:crossAx val="354883456"/>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5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Scattering</a:t>
            </a:r>
            <a:r>
              <a:rPr lang="en-US" baseline="0"/>
              <a:t> </a:t>
            </a:r>
            <a:r>
              <a:rPr lang="en-US"/>
              <a:t> to produce </a:t>
            </a:r>
            <a:r>
              <a:rPr lang="en-US" baseline="0"/>
              <a:t> number count</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c:v>
          </c:tx>
          <c:spPr>
            <a:ln w="28575">
              <a:noFill/>
            </a:ln>
          </c:spPr>
          <c:xVal>
            <c:numRef>
              <c:f>('detection Mar 14'!$BS$23:$BS$43,'detection Mar 14'!$BS$46:$BS$58)</c:f>
              <c:numCache>
                <c:formatCode>0.0000</c:formatCode>
                <c:ptCount val="34"/>
                <c:pt idx="0">
                  <c:v>0.18182992084451238</c:v>
                </c:pt>
                <c:pt idx="1">
                  <c:v>0.27073199466111803</c:v>
                </c:pt>
                <c:pt idx="2">
                  <c:v>0.21268225274370534</c:v>
                </c:pt>
                <c:pt idx="3">
                  <c:v>0.25967162312878556</c:v>
                </c:pt>
                <c:pt idx="4">
                  <c:v>0.2776255099104501</c:v>
                </c:pt>
                <c:pt idx="5">
                  <c:v>0.35543723128901628</c:v>
                </c:pt>
                <c:pt idx="6">
                  <c:v>9.7108213230960166E-2</c:v>
                </c:pt>
                <c:pt idx="7">
                  <c:v>0.11550042736986271</c:v>
                </c:pt>
                <c:pt idx="8">
                  <c:v>0.10591592684287916</c:v>
                </c:pt>
                <c:pt idx="9">
                  <c:v>0.16113218439894053</c:v>
                </c:pt>
                <c:pt idx="10">
                  <c:v>0.25116720161368244</c:v>
                </c:pt>
                <c:pt idx="11">
                  <c:v>0.38291821556498301</c:v>
                </c:pt>
                <c:pt idx="12">
                  <c:v>0.20810873807384611</c:v>
                </c:pt>
                <c:pt idx="13">
                  <c:v>8.8739654555589506E-2</c:v>
                </c:pt>
                <c:pt idx="14">
                  <c:v>0.12419732499439015</c:v>
                </c:pt>
                <c:pt idx="15">
                  <c:v>0</c:v>
                </c:pt>
                <c:pt idx="16">
                  <c:v>0.15228007114746611</c:v>
                </c:pt>
                <c:pt idx="17">
                  <c:v>0.10656512563679277</c:v>
                </c:pt>
                <c:pt idx="18">
                  <c:v>0.16531983107175491</c:v>
                </c:pt>
                <c:pt idx="19">
                  <c:v>0</c:v>
                </c:pt>
                <c:pt idx="20">
                  <c:v>0.17356577923315275</c:v>
                </c:pt>
                <c:pt idx="21">
                  <c:v>0.1107174056889626</c:v>
                </c:pt>
                <c:pt idx="22">
                  <c:v>9.9629708891046054E-2</c:v>
                </c:pt>
                <c:pt idx="23">
                  <c:v>0.154844539147029</c:v>
                </c:pt>
                <c:pt idx="24">
                  <c:v>0.11646654330236111</c:v>
                </c:pt>
                <c:pt idx="25">
                  <c:v>0.17614338692128539</c:v>
                </c:pt>
                <c:pt idx="26">
                  <c:v>0.34551005269730162</c:v>
                </c:pt>
                <c:pt idx="27">
                  <c:v>0.35123708057095632</c:v>
                </c:pt>
                <c:pt idx="28">
                  <c:v>0.44812555565829937</c:v>
                </c:pt>
                <c:pt idx="29">
                  <c:v>0.460047454751769</c:v>
                </c:pt>
                <c:pt idx="30">
                  <c:v>0.34348579768208154</c:v>
                </c:pt>
                <c:pt idx="31">
                  <c:v>0.35107316171962338</c:v>
                </c:pt>
                <c:pt idx="32">
                  <c:v>0.28666637066468903</c:v>
                </c:pt>
                <c:pt idx="33">
                  <c:v>0</c:v>
                </c:pt>
              </c:numCache>
            </c:numRef>
          </c:xVal>
          <c:yVal>
            <c:numRef>
              <c:f>('detection Mar 14'!$CU$23:$CU$43,'detection Mar 14'!$CU$46:$CU$58)</c:f>
              <c:numCache>
                <c:formatCode>#,##0.0</c:formatCode>
                <c:ptCount val="34"/>
                <c:pt idx="0">
                  <c:v>4.9069798667456617</c:v>
                </c:pt>
                <c:pt idx="1">
                  <c:v>16.216462344310546</c:v>
                </c:pt>
                <c:pt idx="2">
                  <c:v>7.8562697064505738</c:v>
                </c:pt>
                <c:pt idx="3">
                  <c:v>14.307259260276515</c:v>
                </c:pt>
                <c:pt idx="4">
                  <c:v>17.48832714184293</c:v>
                </c:pt>
                <c:pt idx="5">
                  <c:v>36.726635582881755</c:v>
                </c:pt>
                <c:pt idx="6">
                  <c:v>0.75650594814885164</c:v>
                </c:pt>
                <c:pt idx="7">
                  <c:v>1.2729027678155282</c:v>
                </c:pt>
                <c:pt idx="8">
                  <c:v>0.98158580691422936</c:v>
                </c:pt>
                <c:pt idx="9">
                  <c:v>3.4561401184583405</c:v>
                </c:pt>
                <c:pt idx="10">
                  <c:v>13.089806841995919</c:v>
                </c:pt>
                <c:pt idx="11">
                  <c:v>46.38339532971969</c:v>
                </c:pt>
                <c:pt idx="12">
                  <c:v>7.4458692298852016</c:v>
                </c:pt>
                <c:pt idx="13">
                  <c:v>0.57729481723333864</c:v>
                </c:pt>
                <c:pt idx="14">
                  <c:v>1.582636520301681</c:v>
                </c:pt>
                <c:pt idx="15">
                  <c:v>0</c:v>
                </c:pt>
                <c:pt idx="16">
                  <c:v>2.9172501470611341</c:v>
                </c:pt>
                <c:pt idx="17">
                  <c:v>0.99974619788470453</c:v>
                </c:pt>
                <c:pt idx="18">
                  <c:v>3.732667589087217</c:v>
                </c:pt>
                <c:pt idx="19">
                  <c:v>0</c:v>
                </c:pt>
                <c:pt idx="20">
                  <c:v>4.3195326849008522</c:v>
                </c:pt>
                <c:pt idx="21">
                  <c:v>1.1212234182688621</c:v>
                </c:pt>
                <c:pt idx="22">
                  <c:v>0.81697927828816796</c:v>
                </c:pt>
                <c:pt idx="23">
                  <c:v>3.0671296812554658</c:v>
                </c:pt>
                <c:pt idx="24">
                  <c:v>1.3051126975860536</c:v>
                </c:pt>
                <c:pt idx="25">
                  <c:v>4.5148516592354406</c:v>
                </c:pt>
                <c:pt idx="26">
                  <c:v>34.074266882667636</c:v>
                </c:pt>
                <c:pt idx="27">
                  <c:v>35.796909467782704</c:v>
                </c:pt>
                <c:pt idx="28">
                  <c:v>74.343600745583984</c:v>
                </c:pt>
                <c:pt idx="29">
                  <c:v>80.43634979782486</c:v>
                </c:pt>
                <c:pt idx="30">
                  <c:v>33.478871576240586</c:v>
                </c:pt>
                <c:pt idx="31">
                  <c:v>35.746814669198635</c:v>
                </c:pt>
                <c:pt idx="32">
                  <c:v>19.461427895086075</c:v>
                </c:pt>
                <c:pt idx="33">
                  <c:v>0</c:v>
                </c:pt>
              </c:numCache>
            </c:numRef>
          </c:yVal>
          <c:smooth val="0"/>
        </c:ser>
        <c:ser>
          <c:idx val="2"/>
          <c:order val="2"/>
          <c:tx>
            <c:v>Pyrell</c:v>
          </c:tx>
          <c:spPr>
            <a:ln w="28575">
              <a:noFill/>
            </a:ln>
          </c:spPr>
          <c:xVal>
            <c:numRef>
              <c:f>'detection Mar 14'!$BS$85:$BS$104</c:f>
              <c:numCache>
                <c:formatCode>0.0000</c:formatCode>
                <c:ptCount val="20"/>
                <c:pt idx="0">
                  <c:v>0.40519053314258846</c:v>
                </c:pt>
                <c:pt idx="1">
                  <c:v>0.39164217089803754</c:v>
                </c:pt>
                <c:pt idx="2">
                  <c:v>0.53924153627656501</c:v>
                </c:pt>
                <c:pt idx="3">
                  <c:v>0.44471159033705637</c:v>
                </c:pt>
                <c:pt idx="4">
                  <c:v>0.61572859049642992</c:v>
                </c:pt>
                <c:pt idx="5">
                  <c:v>0.43388224844250989</c:v>
                </c:pt>
                <c:pt idx="6">
                  <c:v>0.35472823373879336</c:v>
                </c:pt>
                <c:pt idx="7">
                  <c:v>0.51218868310446886</c:v>
                </c:pt>
                <c:pt idx="8">
                  <c:v>0.5145502341662288</c:v>
                </c:pt>
                <c:pt idx="9">
                  <c:v>0.64279185147281492</c:v>
                </c:pt>
                <c:pt idx="10">
                  <c:v>0.4124283695440798</c:v>
                </c:pt>
                <c:pt idx="11">
                  <c:v>0.53294334298712609</c:v>
                </c:pt>
                <c:pt idx="12">
                  <c:v>0.42109280500794605</c:v>
                </c:pt>
                <c:pt idx="13">
                  <c:v>0.6828048281760063</c:v>
                </c:pt>
                <c:pt idx="14">
                  <c:v>0.84320194801804194</c:v>
                </c:pt>
                <c:pt idx="15">
                  <c:v>0.91062386890871427</c:v>
                </c:pt>
                <c:pt idx="16">
                  <c:v>0.9416746822921217</c:v>
                </c:pt>
                <c:pt idx="17">
                  <c:v>0.92245705141344825</c:v>
                </c:pt>
                <c:pt idx="18">
                  <c:v>0.9330619825160229</c:v>
                </c:pt>
                <c:pt idx="19">
                  <c:v>0.6500789886706958</c:v>
                </c:pt>
              </c:numCache>
            </c:numRef>
          </c:xVal>
          <c:yVal>
            <c:numRef>
              <c:f>'detection Mar 14'!$CU$85:$CU$104</c:f>
              <c:numCache>
                <c:formatCode>#,##0.0</c:formatCode>
                <c:ptCount val="20"/>
                <c:pt idx="0">
                  <c:v>36.28317296906225</c:v>
                </c:pt>
                <c:pt idx="1">
                  <c:v>32.763910954871484</c:v>
                </c:pt>
                <c:pt idx="2">
                  <c:v>85.521911890731616</c:v>
                </c:pt>
                <c:pt idx="3">
                  <c:v>47.969228601129849</c:v>
                </c:pt>
                <c:pt idx="4">
                  <c:v>127.31962447730862</c:v>
                </c:pt>
                <c:pt idx="5">
                  <c:v>44.549520656348321</c:v>
                </c:pt>
                <c:pt idx="6">
                  <c:v>24.345273545699179</c:v>
                </c:pt>
                <c:pt idx="7">
                  <c:v>73.285376701955272</c:v>
                </c:pt>
                <c:pt idx="8">
                  <c:v>74.303749537685064</c:v>
                </c:pt>
                <c:pt idx="9">
                  <c:v>144.85666332138905</c:v>
                </c:pt>
                <c:pt idx="10">
                  <c:v>38.262468327202058</c:v>
                </c:pt>
                <c:pt idx="11">
                  <c:v>82.560157853599961</c:v>
                </c:pt>
                <c:pt idx="12">
                  <c:v>40.724977405904724</c:v>
                </c:pt>
                <c:pt idx="13">
                  <c:v>173.62695124617659</c:v>
                </c:pt>
                <c:pt idx="14">
                  <c:v>326.9807554514021</c:v>
                </c:pt>
                <c:pt idx="15">
                  <c:v>411.85512852118785</c:v>
                </c:pt>
                <c:pt idx="16">
                  <c:v>455.43884758750005</c:v>
                </c:pt>
                <c:pt idx="17">
                  <c:v>428.12033280076707</c:v>
                </c:pt>
                <c:pt idx="18">
                  <c:v>443.05625560038993</c:v>
                </c:pt>
                <c:pt idx="19">
                  <c:v>149.83931443214522</c:v>
                </c:pt>
              </c:numCache>
            </c:numRef>
          </c:yVal>
          <c:smooth val="0"/>
        </c:ser>
        <c:ser>
          <c:idx val="3"/>
          <c:order val="3"/>
          <c:tx>
            <c:v>Silicone</c:v>
          </c:tx>
          <c:spPr>
            <a:ln w="28575">
              <a:noFill/>
            </a:ln>
          </c:spPr>
          <c:xVal>
            <c:numRef>
              <c:f>'detection Mar 14'!$BS$105:$BS$133</c:f>
              <c:numCache>
                <c:formatCode>0.0000</c:formatCode>
                <c:ptCount val="29"/>
                <c:pt idx="0">
                  <c:v>0.6067457889995036</c:v>
                </c:pt>
                <c:pt idx="1">
                  <c:v>0.51638995504203222</c:v>
                </c:pt>
                <c:pt idx="2">
                  <c:v>0.62305850078142455</c:v>
                </c:pt>
                <c:pt idx="3">
                  <c:v>0.46347921790423513</c:v>
                </c:pt>
                <c:pt idx="4">
                  <c:v>0.43576983373814704</c:v>
                </c:pt>
                <c:pt idx="5">
                  <c:v>0.41677463931388736</c:v>
                </c:pt>
                <c:pt idx="6">
                  <c:v>0.49224463412617764</c:v>
                </c:pt>
                <c:pt idx="7">
                  <c:v>0.4501551400693799</c:v>
                </c:pt>
                <c:pt idx="8">
                  <c:v>0.54741968073790781</c:v>
                </c:pt>
                <c:pt idx="9">
                  <c:v>0.45513242180855784</c:v>
                </c:pt>
                <c:pt idx="10">
                  <c:v>0.61470933677630357</c:v>
                </c:pt>
                <c:pt idx="11">
                  <c:v>0.5331371830040863</c:v>
                </c:pt>
                <c:pt idx="12">
                  <c:v>0.74847264808873848</c:v>
                </c:pt>
                <c:pt idx="13">
                  <c:v>0.46185714375132125</c:v>
                </c:pt>
                <c:pt idx="14">
                  <c:v>0.70555693079205239</c:v>
                </c:pt>
                <c:pt idx="15">
                  <c:v>0.55331119257415973</c:v>
                </c:pt>
                <c:pt idx="16">
                  <c:v>0.76456426382863152</c:v>
                </c:pt>
                <c:pt idx="17">
                  <c:v>0.66789756739767003</c:v>
                </c:pt>
                <c:pt idx="18">
                  <c:v>0.41917675488054462</c:v>
                </c:pt>
                <c:pt idx="19">
                  <c:v>0.52853535507968596</c:v>
                </c:pt>
                <c:pt idx="20">
                  <c:v>0.68251209089439391</c:v>
                </c:pt>
                <c:pt idx="21">
                  <c:v>0.47098547407496355</c:v>
                </c:pt>
                <c:pt idx="22">
                  <c:v>0.77823626118310629</c:v>
                </c:pt>
                <c:pt idx="23">
                  <c:v>0.83624670481089458</c:v>
                </c:pt>
                <c:pt idx="24">
                  <c:v>0.88994066860296439</c:v>
                </c:pt>
                <c:pt idx="25">
                  <c:v>0.87645646736377714</c:v>
                </c:pt>
                <c:pt idx="26">
                  <c:v>1.2168804592172662</c:v>
                </c:pt>
                <c:pt idx="27">
                  <c:v>1.2012873282774046</c:v>
                </c:pt>
                <c:pt idx="28">
                  <c:v>0.5435662238110599</c:v>
                </c:pt>
              </c:numCache>
            </c:numRef>
          </c:xVal>
          <c:yVal>
            <c:numRef>
              <c:f>'detection Mar 14'!$CU$105:$CU$133</c:f>
              <c:numCache>
                <c:formatCode>#,##0.0</c:formatCode>
                <c:ptCount val="29"/>
                <c:pt idx="0">
                  <c:v>94.888618760738353</c:v>
                </c:pt>
                <c:pt idx="1">
                  <c:v>58.467816060383527</c:v>
                </c:pt>
                <c:pt idx="2">
                  <c:v>102.75782192158249</c:v>
                </c:pt>
                <c:pt idx="3">
                  <c:v>42.260373183905202</c:v>
                </c:pt>
                <c:pt idx="4">
                  <c:v>35.118310975408932</c:v>
                </c:pt>
                <c:pt idx="5">
                  <c:v>30.719055529219293</c:v>
                </c:pt>
                <c:pt idx="6">
                  <c:v>50.636541345859989</c:v>
                </c:pt>
                <c:pt idx="7">
                  <c:v>39.078248207874928</c:v>
                </c:pt>
                <c:pt idx="8">
                  <c:v>70.276426150251908</c:v>
                </c:pt>
                <c:pt idx="9">
                  <c:v>40.388876134361126</c:v>
                </c:pt>
                <c:pt idx="10">
                  <c:v>99.507972050547025</c:v>
                </c:pt>
                <c:pt idx="11">
                  <c:v>64.918034945537386</c:v>
                </c:pt>
                <c:pt idx="12">
                  <c:v>179.62891613225429</c:v>
                </c:pt>
                <c:pt idx="13">
                  <c:v>42.205732582926601</c:v>
                </c:pt>
                <c:pt idx="14">
                  <c:v>150.46816811898981</c:v>
                </c:pt>
                <c:pt idx="15">
                  <c:v>72.569948133517997</c:v>
                </c:pt>
                <c:pt idx="16">
                  <c:v>191.46545650073594</c:v>
                </c:pt>
                <c:pt idx="17">
                  <c:v>127.63742430992166</c:v>
                </c:pt>
                <c:pt idx="18">
                  <c:v>31.552953697326267</c:v>
                </c:pt>
                <c:pt idx="19">
                  <c:v>63.251463362087534</c:v>
                </c:pt>
                <c:pt idx="20">
                  <c:v>136.20074869000359</c:v>
                </c:pt>
                <c:pt idx="21">
                  <c:v>44.758032329115544</c:v>
                </c:pt>
                <c:pt idx="22">
                  <c:v>201.92162564726993</c:v>
                </c:pt>
                <c:pt idx="23">
                  <c:v>250.52536582898338</c:v>
                </c:pt>
                <c:pt idx="24">
                  <c:v>301.94761776879847</c:v>
                </c:pt>
                <c:pt idx="25">
                  <c:v>288.42938018216711</c:v>
                </c:pt>
                <c:pt idx="26">
                  <c:v>771.95537991991432</c:v>
                </c:pt>
                <c:pt idx="27">
                  <c:v>742.65846307231561</c:v>
                </c:pt>
                <c:pt idx="28">
                  <c:v>68.802755941476221</c:v>
                </c:pt>
              </c:numCache>
            </c:numRef>
          </c:yVal>
          <c:smooth val="0"/>
        </c:ser>
        <c:ser>
          <c:idx val="4"/>
          <c:order val="4"/>
          <c:tx>
            <c:v>Teflon</c:v>
          </c:tx>
          <c:spPr>
            <a:ln w="28575">
              <a:noFill/>
            </a:ln>
          </c:spPr>
          <c:xVal>
            <c:numRef>
              <c:f>'detection Mar 14'!$BS$134:$BS$156</c:f>
              <c:numCache>
                <c:formatCode>0.0000</c:formatCode>
                <c:ptCount val="23"/>
                <c:pt idx="0">
                  <c:v>0.30215438008227241</c:v>
                </c:pt>
                <c:pt idx="1">
                  <c:v>0.20260508750416512</c:v>
                </c:pt>
                <c:pt idx="2">
                  <c:v>0.2672082375696318</c:v>
                </c:pt>
                <c:pt idx="3">
                  <c:v>0.2066073251604415</c:v>
                </c:pt>
                <c:pt idx="4">
                  <c:v>0.38972921366338154</c:v>
                </c:pt>
                <c:pt idx="5">
                  <c:v>0.4095106563201677</c:v>
                </c:pt>
                <c:pt idx="6">
                  <c:v>0.25295421677328306</c:v>
                </c:pt>
                <c:pt idx="7">
                  <c:v>0.18452250171432627</c:v>
                </c:pt>
                <c:pt idx="8">
                  <c:v>0.14934491754394455</c:v>
                </c:pt>
                <c:pt idx="9">
                  <c:v>0.23211570631965311</c:v>
                </c:pt>
                <c:pt idx="10">
                  <c:v>0.44575012050849505</c:v>
                </c:pt>
                <c:pt idx="11">
                  <c:v>0.19310173093440533</c:v>
                </c:pt>
                <c:pt idx="12">
                  <c:v>0.26321606173734746</c:v>
                </c:pt>
                <c:pt idx="13">
                  <c:v>0.25134398476976683</c:v>
                </c:pt>
                <c:pt idx="14">
                  <c:v>0.34802448690651788</c:v>
                </c:pt>
                <c:pt idx="15">
                  <c:v>0.21143321745634569</c:v>
                </c:pt>
                <c:pt idx="16">
                  <c:v>0.32488147091855835</c:v>
                </c:pt>
                <c:pt idx="17">
                  <c:v>0.15132510528359466</c:v>
                </c:pt>
                <c:pt idx="18">
                  <c:v>0.28046085669391252</c:v>
                </c:pt>
                <c:pt idx="19">
                  <c:v>0.30943952466942082</c:v>
                </c:pt>
                <c:pt idx="20">
                  <c:v>0.30578863797657757</c:v>
                </c:pt>
                <c:pt idx="21">
                  <c:v>0.32399896662237215</c:v>
                </c:pt>
                <c:pt idx="22">
                  <c:v>0.3604043772501847</c:v>
                </c:pt>
              </c:numCache>
            </c:numRef>
          </c:xVal>
          <c:yVal>
            <c:numRef>
              <c:f>'detection Mar 14'!$CU$134:$CU$156</c:f>
              <c:numCache>
                <c:formatCode>#,##0.0</c:formatCode>
                <c:ptCount val="23"/>
                <c:pt idx="0">
                  <c:v>6.9567384210178567</c:v>
                </c:pt>
                <c:pt idx="1">
                  <c:v>2.0948299464698494</c:v>
                </c:pt>
                <c:pt idx="2">
                  <c:v>4.8095918319917308</c:v>
                </c:pt>
                <c:pt idx="3">
                  <c:v>2.2215719909816842</c:v>
                </c:pt>
                <c:pt idx="4">
                  <c:v>14.939628873453083</c:v>
                </c:pt>
                <c:pt idx="5">
                  <c:v>17.334492007289509</c:v>
                </c:pt>
                <c:pt idx="6">
                  <c:v>4.1248545481979653</c:v>
                </c:pt>
                <c:pt idx="7">
                  <c:v>1.601145763001349</c:v>
                </c:pt>
                <c:pt idx="8">
                  <c:v>0.84889545937077537</c:v>
                </c:pt>
                <c:pt idx="9">
                  <c:v>3.1871056003512996</c:v>
                </c:pt>
                <c:pt idx="10">
                  <c:v>22.571336536279208</c:v>
                </c:pt>
                <c:pt idx="11">
                  <c:v>1.8350223938089323</c:v>
                </c:pt>
                <c:pt idx="12">
                  <c:v>4.647506747455675</c:v>
                </c:pt>
                <c:pt idx="13">
                  <c:v>4.0465821031477072</c:v>
                </c:pt>
                <c:pt idx="14">
                  <c:v>10.742670962112662</c:v>
                </c:pt>
                <c:pt idx="15">
                  <c:v>2.4088098827078981</c:v>
                </c:pt>
                <c:pt idx="16">
                  <c:v>8.7389186521745525</c:v>
                </c:pt>
                <c:pt idx="17">
                  <c:v>0.88311207404806968</c:v>
                </c:pt>
                <c:pt idx="18">
                  <c:v>5.6221138656717402</c:v>
                </c:pt>
                <c:pt idx="19">
                  <c:v>7.5511000427226245</c:v>
                </c:pt>
                <c:pt idx="20">
                  <c:v>7.2869686635156583</c:v>
                </c:pt>
                <c:pt idx="21">
                  <c:v>8.6678970295689055</c:v>
                </c:pt>
                <c:pt idx="22">
                  <c:v>11.930346006613142</c:v>
                </c:pt>
              </c:numCache>
            </c:numRef>
          </c:yVal>
          <c:smooth val="0"/>
        </c:ser>
        <c:ser>
          <c:idx val="0"/>
          <c:order val="0"/>
          <c:tx>
            <c:v>Lampwick</c:v>
          </c:tx>
          <c:spPr>
            <a:ln w="28575">
              <a:noFill/>
            </a:ln>
          </c:spPr>
          <c:xVal>
            <c:numRef>
              <c:f>'detection Mar 14'!$BS$59:$BS$84</c:f>
              <c:numCache>
                <c:formatCode>0.0000</c:formatCode>
                <c:ptCount val="26"/>
                <c:pt idx="0">
                  <c:v>0</c:v>
                </c:pt>
                <c:pt idx="1">
                  <c:v>0.31102232794081452</c:v>
                </c:pt>
                <c:pt idx="2">
                  <c:v>0.39839240656225133</c:v>
                </c:pt>
                <c:pt idx="3">
                  <c:v>0.31119147379012313</c:v>
                </c:pt>
                <c:pt idx="4">
                  <c:v>0.35374218369207788</c:v>
                </c:pt>
                <c:pt idx="5">
                  <c:v>0.48556852213690521</c:v>
                </c:pt>
                <c:pt idx="6">
                  <c:v>0.28605155365931773</c:v>
                </c:pt>
                <c:pt idx="7">
                  <c:v>0.25252933607121358</c:v>
                </c:pt>
                <c:pt idx="8">
                  <c:v>0.27474623118441571</c:v>
                </c:pt>
                <c:pt idx="9">
                  <c:v>0.32046610714872392</c:v>
                </c:pt>
                <c:pt idx="10">
                  <c:v>0.20658667883299123</c:v>
                </c:pt>
                <c:pt idx="11">
                  <c:v>0.3771048633840024</c:v>
                </c:pt>
                <c:pt idx="12">
                  <c:v>0.26457449879290013</c:v>
                </c:pt>
                <c:pt idx="13">
                  <c:v>0.35512120146580972</c:v>
                </c:pt>
                <c:pt idx="14">
                  <c:v>0.28945017623069236</c:v>
                </c:pt>
                <c:pt idx="15">
                  <c:v>0.41407883222812808</c:v>
                </c:pt>
                <c:pt idx="16">
                  <c:v>0.28973711732419516</c:v>
                </c:pt>
                <c:pt idx="17">
                  <c:v>0.38539411449136129</c:v>
                </c:pt>
                <c:pt idx="18">
                  <c:v>0.25149410867769556</c:v>
                </c:pt>
                <c:pt idx="19">
                  <c:v>0.4200368161556266</c:v>
                </c:pt>
                <c:pt idx="20">
                  <c:v>0.45141620220360806</c:v>
                </c:pt>
                <c:pt idx="21">
                  <c:v>0.40295169678721698</c:v>
                </c:pt>
                <c:pt idx="22">
                  <c:v>0.43098006676055478</c:v>
                </c:pt>
                <c:pt idx="23">
                  <c:v>0.59953058438413609</c:v>
                </c:pt>
                <c:pt idx="24">
                  <c:v>0.59672078557518438</c:v>
                </c:pt>
                <c:pt idx="25">
                  <c:v>0.47969155079332726</c:v>
                </c:pt>
              </c:numCache>
            </c:numRef>
          </c:xVal>
          <c:yVal>
            <c:numRef>
              <c:f>'detection Mar 14'!$CU$59:$CU$84</c:f>
              <c:numCache>
                <c:formatCode>#,##0.0</c:formatCode>
                <c:ptCount val="26"/>
                <c:pt idx="0">
                  <c:v>0</c:v>
                </c:pt>
                <c:pt idx="1">
                  <c:v>27.839353575570282</c:v>
                </c:pt>
                <c:pt idx="2">
                  <c:v>58.551831112294188</c:v>
                </c:pt>
                <c:pt idx="3">
                  <c:v>27.884844127899132</c:v>
                </c:pt>
                <c:pt idx="4">
                  <c:v>40.974423784998123</c:v>
                </c:pt>
                <c:pt idx="5">
                  <c:v>106.07596145613572</c:v>
                </c:pt>
                <c:pt idx="6">
                  <c:v>21.884847673129808</c:v>
                </c:pt>
                <c:pt idx="7">
                  <c:v>15.057265424878809</c:v>
                </c:pt>
                <c:pt idx="8">
                  <c:v>19.391250936985841</c:v>
                </c:pt>
                <c:pt idx="9">
                  <c:v>30.772084033578921</c:v>
                </c:pt>
                <c:pt idx="10">
                  <c:v>8.2436118859421033</c:v>
                </c:pt>
                <c:pt idx="11">
                  <c:v>50.141462310754278</c:v>
                </c:pt>
                <c:pt idx="12">
                  <c:v>17.3162776834574</c:v>
                </c:pt>
                <c:pt idx="13">
                  <c:v>41.873609568995469</c:v>
                </c:pt>
                <c:pt idx="14">
                  <c:v>22.674204031304967</c:v>
                </c:pt>
                <c:pt idx="15">
                  <c:v>66.383429461504392</c:v>
                </c:pt>
                <c:pt idx="16">
                  <c:v>22.741703863688031</c:v>
                </c:pt>
                <c:pt idx="17">
                  <c:v>53.521198442527258</c:v>
                </c:pt>
                <c:pt idx="18">
                  <c:v>14.872844709936635</c:v>
                </c:pt>
                <c:pt idx="19">
                  <c:v>69.290336273366918</c:v>
                </c:pt>
                <c:pt idx="20">
                  <c:v>86.008628689144118</c:v>
                </c:pt>
                <c:pt idx="21">
                  <c:v>61.174377951532826</c:v>
                </c:pt>
                <c:pt idx="22">
                  <c:v>74.848335631512242</c:v>
                </c:pt>
                <c:pt idx="23">
                  <c:v>201.48588370351328</c:v>
                </c:pt>
                <c:pt idx="24">
                  <c:v>198.66624945066195</c:v>
                </c:pt>
                <c:pt idx="25">
                  <c:v>103.20406464859524</c:v>
                </c:pt>
              </c:numCache>
            </c:numRef>
          </c:yVal>
          <c:smooth val="0"/>
        </c:ser>
        <c:dLbls>
          <c:showLegendKey val="0"/>
          <c:showVal val="0"/>
          <c:showCatName val="0"/>
          <c:showSerName val="0"/>
          <c:showPercent val="0"/>
          <c:showBubbleSize val="0"/>
        </c:dLbls>
        <c:axId val="354937472"/>
        <c:axId val="355017472"/>
      </c:scatterChart>
      <c:valAx>
        <c:axId val="354937472"/>
        <c:scaling>
          <c:orientation val="minMax"/>
        </c:scaling>
        <c:delete val="0"/>
        <c:axPos val="b"/>
        <c:title>
          <c:tx>
            <c:rich>
              <a:bodyPr/>
              <a:lstStyle/>
              <a:p>
                <a:pPr>
                  <a:defRPr/>
                </a:pPr>
                <a:r>
                  <a:rPr lang="en-US" sz="1600" b="1"/>
                  <a:t>DAM</a:t>
                </a:r>
              </a:p>
            </c:rich>
          </c:tx>
          <c:overlay val="0"/>
        </c:title>
        <c:numFmt formatCode="0.0000" sourceLinked="1"/>
        <c:majorTickMark val="out"/>
        <c:minorTickMark val="none"/>
        <c:tickLblPos val="nextTo"/>
        <c:crossAx val="355017472"/>
        <c:crosses val="autoZero"/>
        <c:crossBetween val="midCat"/>
      </c:valAx>
      <c:valAx>
        <c:axId val="355017472"/>
        <c:scaling>
          <c:orientation val="minMax"/>
        </c:scaling>
        <c:delete val="0"/>
        <c:axPos val="l"/>
        <c:majorGridlines/>
        <c:title>
          <c:tx>
            <c:rich>
              <a:bodyPr rot="-5400000" vert="horz"/>
              <a:lstStyle/>
              <a:p>
                <a:pPr>
                  <a:defRPr/>
                </a:pPr>
                <a:r>
                  <a:rPr lang="en-US" sz="1800"/>
                  <a:t>Raw</a:t>
                </a:r>
                <a:r>
                  <a:rPr lang="en-US" sz="1800" baseline="0"/>
                  <a:t> dustTrak</a:t>
                </a:r>
              </a:p>
            </c:rich>
          </c:tx>
          <c:overlay val="0"/>
        </c:title>
        <c:numFmt formatCode="#,##0.0" sourceLinked="1"/>
        <c:majorTickMark val="out"/>
        <c:minorTickMark val="none"/>
        <c:tickLblPos val="nextTo"/>
        <c:crossAx val="354937472"/>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5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Scattering</a:t>
            </a:r>
            <a:r>
              <a:rPr lang="en-US" baseline="0"/>
              <a:t> </a:t>
            </a:r>
            <a:r>
              <a:rPr lang="en-US"/>
              <a:t> to produce </a:t>
            </a:r>
            <a:r>
              <a:rPr lang="en-US" baseline="0"/>
              <a:t> number count</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c:v>
          </c:tx>
          <c:spPr>
            <a:ln w="28575">
              <a:noFill/>
            </a:ln>
          </c:spPr>
          <c:xVal>
            <c:numRef>
              <c:f>'detection Mar 14'!$BS$34:$BS$58</c:f>
              <c:numCache>
                <c:formatCode>0.0000</c:formatCode>
                <c:ptCount val="25"/>
                <c:pt idx="0">
                  <c:v>0.38291821556498301</c:v>
                </c:pt>
                <c:pt idx="1">
                  <c:v>0.20810873807384611</c:v>
                </c:pt>
                <c:pt idx="2">
                  <c:v>8.8739654555589506E-2</c:v>
                </c:pt>
                <c:pt idx="3">
                  <c:v>0.12419732499439015</c:v>
                </c:pt>
                <c:pt idx="4">
                  <c:v>0</c:v>
                </c:pt>
                <c:pt idx="5">
                  <c:v>0.15228007114746611</c:v>
                </c:pt>
                <c:pt idx="6">
                  <c:v>0.10656512563679277</c:v>
                </c:pt>
                <c:pt idx="7">
                  <c:v>0.16531983107175491</c:v>
                </c:pt>
                <c:pt idx="8">
                  <c:v>0</c:v>
                </c:pt>
                <c:pt idx="9">
                  <c:v>0.17356577923315275</c:v>
                </c:pt>
                <c:pt idx="10">
                  <c:v>3.0455084489988071E-2</c:v>
                </c:pt>
                <c:pt idx="11">
                  <c:v>4.432526528140724E-2</c:v>
                </c:pt>
                <c:pt idx="12">
                  <c:v>0.1107174056889626</c:v>
                </c:pt>
                <c:pt idx="13">
                  <c:v>9.9629708891046054E-2</c:v>
                </c:pt>
                <c:pt idx="14">
                  <c:v>0.154844539147029</c:v>
                </c:pt>
                <c:pt idx="15">
                  <c:v>0.11646654330236111</c:v>
                </c:pt>
                <c:pt idx="16">
                  <c:v>0.17614338692128539</c:v>
                </c:pt>
                <c:pt idx="17">
                  <c:v>0.34551005269730162</c:v>
                </c:pt>
                <c:pt idx="18">
                  <c:v>0.35123708057095632</c:v>
                </c:pt>
                <c:pt idx="19">
                  <c:v>0.44812555565829937</c:v>
                </c:pt>
                <c:pt idx="20">
                  <c:v>0.460047454751769</c:v>
                </c:pt>
                <c:pt idx="21">
                  <c:v>0.34348579768208154</c:v>
                </c:pt>
                <c:pt idx="22">
                  <c:v>0.35107316171962338</c:v>
                </c:pt>
                <c:pt idx="23">
                  <c:v>0.28666637066468903</c:v>
                </c:pt>
                <c:pt idx="24">
                  <c:v>0</c:v>
                </c:pt>
              </c:numCache>
            </c:numRef>
          </c:xVal>
          <c:yVal>
            <c:numRef>
              <c:f>'detection Mar 14'!$CU$34:$CU$58</c:f>
              <c:numCache>
                <c:formatCode>#,##0.0</c:formatCode>
                <c:ptCount val="25"/>
                <c:pt idx="0">
                  <c:v>46.38339532971969</c:v>
                </c:pt>
                <c:pt idx="1">
                  <c:v>7.4458692298852016</c:v>
                </c:pt>
                <c:pt idx="2">
                  <c:v>0.57729481723333864</c:v>
                </c:pt>
                <c:pt idx="3">
                  <c:v>1.582636520301681</c:v>
                </c:pt>
                <c:pt idx="4">
                  <c:v>0</c:v>
                </c:pt>
                <c:pt idx="5">
                  <c:v>2.9172501470611341</c:v>
                </c:pt>
                <c:pt idx="6">
                  <c:v>0.99974619788470453</c:v>
                </c:pt>
                <c:pt idx="7">
                  <c:v>3.732667589087217</c:v>
                </c:pt>
                <c:pt idx="8">
                  <c:v>0</c:v>
                </c:pt>
                <c:pt idx="9">
                  <c:v>4.3195326849008522</c:v>
                </c:pt>
                <c:pt idx="10">
                  <c:v>2.333586390411466E-2</c:v>
                </c:pt>
                <c:pt idx="11">
                  <c:v>7.194464727397526E-2</c:v>
                </c:pt>
                <c:pt idx="12">
                  <c:v>1.1212234182688621</c:v>
                </c:pt>
                <c:pt idx="13">
                  <c:v>0.81697927828816796</c:v>
                </c:pt>
                <c:pt idx="14">
                  <c:v>3.0671296812554658</c:v>
                </c:pt>
                <c:pt idx="15">
                  <c:v>1.3051126975860536</c:v>
                </c:pt>
                <c:pt idx="16">
                  <c:v>4.5148516592354406</c:v>
                </c:pt>
                <c:pt idx="17">
                  <c:v>34.074266882667636</c:v>
                </c:pt>
                <c:pt idx="18">
                  <c:v>35.796909467782704</c:v>
                </c:pt>
                <c:pt idx="19">
                  <c:v>74.343600745583984</c:v>
                </c:pt>
                <c:pt idx="20">
                  <c:v>80.43634979782486</c:v>
                </c:pt>
                <c:pt idx="21">
                  <c:v>33.478871576240586</c:v>
                </c:pt>
                <c:pt idx="22">
                  <c:v>35.746814669198635</c:v>
                </c:pt>
                <c:pt idx="23">
                  <c:v>19.461427895086075</c:v>
                </c:pt>
                <c:pt idx="24">
                  <c:v>0</c:v>
                </c:pt>
              </c:numCache>
            </c:numRef>
          </c:yVal>
          <c:smooth val="0"/>
        </c:ser>
        <c:ser>
          <c:idx val="2"/>
          <c:order val="2"/>
          <c:tx>
            <c:v>Pyrell</c:v>
          </c:tx>
          <c:spPr>
            <a:ln w="28575">
              <a:noFill/>
            </a:ln>
          </c:spPr>
          <c:xVal>
            <c:numRef>
              <c:f>'detection Mar 14'!$BS$85:$BS$104</c:f>
              <c:numCache>
                <c:formatCode>0.0000</c:formatCode>
                <c:ptCount val="20"/>
                <c:pt idx="0">
                  <c:v>0.40519053314258846</c:v>
                </c:pt>
                <c:pt idx="1">
                  <c:v>0.39164217089803754</c:v>
                </c:pt>
                <c:pt idx="2">
                  <c:v>0.53924153627656501</c:v>
                </c:pt>
                <c:pt idx="3">
                  <c:v>0.44471159033705637</c:v>
                </c:pt>
                <c:pt idx="4">
                  <c:v>0.61572859049642992</c:v>
                </c:pt>
                <c:pt idx="5">
                  <c:v>0.43388224844250989</c:v>
                </c:pt>
                <c:pt idx="6">
                  <c:v>0.35472823373879336</c:v>
                </c:pt>
                <c:pt idx="7">
                  <c:v>0.51218868310446886</c:v>
                </c:pt>
                <c:pt idx="8">
                  <c:v>0.5145502341662288</c:v>
                </c:pt>
                <c:pt idx="9">
                  <c:v>0.64279185147281492</c:v>
                </c:pt>
                <c:pt idx="10">
                  <c:v>0.4124283695440798</c:v>
                </c:pt>
                <c:pt idx="11">
                  <c:v>0.53294334298712609</c:v>
                </c:pt>
                <c:pt idx="12">
                  <c:v>0.42109280500794605</c:v>
                </c:pt>
                <c:pt idx="13">
                  <c:v>0.6828048281760063</c:v>
                </c:pt>
                <c:pt idx="14">
                  <c:v>0.84320194801804194</c:v>
                </c:pt>
                <c:pt idx="15">
                  <c:v>0.91062386890871427</c:v>
                </c:pt>
                <c:pt idx="16">
                  <c:v>0.9416746822921217</c:v>
                </c:pt>
                <c:pt idx="17">
                  <c:v>0.92245705141344825</c:v>
                </c:pt>
                <c:pt idx="18">
                  <c:v>0.9330619825160229</c:v>
                </c:pt>
                <c:pt idx="19">
                  <c:v>0.6500789886706958</c:v>
                </c:pt>
              </c:numCache>
            </c:numRef>
          </c:xVal>
          <c:yVal>
            <c:numRef>
              <c:f>'detection Mar 14'!$CU$85:$CU$104</c:f>
              <c:numCache>
                <c:formatCode>#,##0.0</c:formatCode>
                <c:ptCount val="20"/>
                <c:pt idx="0">
                  <c:v>36.28317296906225</c:v>
                </c:pt>
                <c:pt idx="1">
                  <c:v>32.763910954871484</c:v>
                </c:pt>
                <c:pt idx="2">
                  <c:v>85.521911890731616</c:v>
                </c:pt>
                <c:pt idx="3">
                  <c:v>47.969228601129849</c:v>
                </c:pt>
                <c:pt idx="4">
                  <c:v>127.31962447730862</c:v>
                </c:pt>
                <c:pt idx="5">
                  <c:v>44.549520656348321</c:v>
                </c:pt>
                <c:pt idx="6">
                  <c:v>24.345273545699179</c:v>
                </c:pt>
                <c:pt idx="7">
                  <c:v>73.285376701955272</c:v>
                </c:pt>
                <c:pt idx="8">
                  <c:v>74.303749537685064</c:v>
                </c:pt>
                <c:pt idx="9">
                  <c:v>144.85666332138905</c:v>
                </c:pt>
                <c:pt idx="10">
                  <c:v>38.262468327202058</c:v>
                </c:pt>
                <c:pt idx="11">
                  <c:v>82.560157853599961</c:v>
                </c:pt>
                <c:pt idx="12">
                  <c:v>40.724977405904724</c:v>
                </c:pt>
                <c:pt idx="13">
                  <c:v>173.62695124617659</c:v>
                </c:pt>
                <c:pt idx="14">
                  <c:v>326.9807554514021</c:v>
                </c:pt>
                <c:pt idx="15">
                  <c:v>411.85512852118785</c:v>
                </c:pt>
                <c:pt idx="16">
                  <c:v>455.43884758750005</c:v>
                </c:pt>
                <c:pt idx="17">
                  <c:v>428.12033280076707</c:v>
                </c:pt>
                <c:pt idx="18">
                  <c:v>443.05625560038993</c:v>
                </c:pt>
                <c:pt idx="19">
                  <c:v>149.83931443214522</c:v>
                </c:pt>
              </c:numCache>
            </c:numRef>
          </c:yVal>
          <c:smooth val="0"/>
        </c:ser>
        <c:ser>
          <c:idx val="3"/>
          <c:order val="3"/>
          <c:tx>
            <c:v>Silicone</c:v>
          </c:tx>
          <c:spPr>
            <a:ln w="28575">
              <a:noFill/>
            </a:ln>
          </c:spPr>
          <c:xVal>
            <c:numRef>
              <c:f>'detection Mar 14'!$BS$105:$BS$133</c:f>
              <c:numCache>
                <c:formatCode>0.0000</c:formatCode>
                <c:ptCount val="29"/>
                <c:pt idx="0">
                  <c:v>0.6067457889995036</c:v>
                </c:pt>
                <c:pt idx="1">
                  <c:v>0.51638995504203222</c:v>
                </c:pt>
                <c:pt idx="2">
                  <c:v>0.62305850078142455</c:v>
                </c:pt>
                <c:pt idx="3">
                  <c:v>0.46347921790423513</c:v>
                </c:pt>
                <c:pt idx="4">
                  <c:v>0.43576983373814704</c:v>
                </c:pt>
                <c:pt idx="5">
                  <c:v>0.41677463931388736</c:v>
                </c:pt>
                <c:pt idx="6">
                  <c:v>0.49224463412617764</c:v>
                </c:pt>
                <c:pt idx="7">
                  <c:v>0.4501551400693799</c:v>
                </c:pt>
                <c:pt idx="8">
                  <c:v>0.54741968073790781</c:v>
                </c:pt>
                <c:pt idx="9">
                  <c:v>0.45513242180855784</c:v>
                </c:pt>
                <c:pt idx="10">
                  <c:v>0.61470933677630357</c:v>
                </c:pt>
                <c:pt idx="11">
                  <c:v>0.5331371830040863</c:v>
                </c:pt>
                <c:pt idx="12">
                  <c:v>0.74847264808873848</c:v>
                </c:pt>
                <c:pt idx="13">
                  <c:v>0.46185714375132125</c:v>
                </c:pt>
                <c:pt idx="14">
                  <c:v>0.70555693079205239</c:v>
                </c:pt>
                <c:pt idx="15">
                  <c:v>0.55331119257415973</c:v>
                </c:pt>
                <c:pt idx="16">
                  <c:v>0.76456426382863152</c:v>
                </c:pt>
                <c:pt idx="17">
                  <c:v>0.66789756739767003</c:v>
                </c:pt>
                <c:pt idx="18">
                  <c:v>0.41917675488054462</c:v>
                </c:pt>
                <c:pt idx="19">
                  <c:v>0.52853535507968596</c:v>
                </c:pt>
                <c:pt idx="20">
                  <c:v>0.68251209089439391</c:v>
                </c:pt>
                <c:pt idx="21">
                  <c:v>0.47098547407496355</c:v>
                </c:pt>
                <c:pt idx="22">
                  <c:v>0.77823626118310629</c:v>
                </c:pt>
                <c:pt idx="23">
                  <c:v>0.83624670481089458</c:v>
                </c:pt>
                <c:pt idx="24">
                  <c:v>0.88994066860296439</c:v>
                </c:pt>
                <c:pt idx="25">
                  <c:v>0.87645646736377714</c:v>
                </c:pt>
                <c:pt idx="26">
                  <c:v>1.2168804592172662</c:v>
                </c:pt>
                <c:pt idx="27">
                  <c:v>1.2012873282774046</c:v>
                </c:pt>
                <c:pt idx="28">
                  <c:v>0.5435662238110599</c:v>
                </c:pt>
              </c:numCache>
            </c:numRef>
          </c:xVal>
          <c:yVal>
            <c:numRef>
              <c:f>'detection Mar 14'!$CU$105:$CU$133</c:f>
              <c:numCache>
                <c:formatCode>#,##0.0</c:formatCode>
                <c:ptCount val="29"/>
                <c:pt idx="0">
                  <c:v>94.888618760738353</c:v>
                </c:pt>
                <c:pt idx="1">
                  <c:v>58.467816060383527</c:v>
                </c:pt>
                <c:pt idx="2">
                  <c:v>102.75782192158249</c:v>
                </c:pt>
                <c:pt idx="3">
                  <c:v>42.260373183905202</c:v>
                </c:pt>
                <c:pt idx="4">
                  <c:v>35.118310975408932</c:v>
                </c:pt>
                <c:pt idx="5">
                  <c:v>30.719055529219293</c:v>
                </c:pt>
                <c:pt idx="6">
                  <c:v>50.636541345859989</c:v>
                </c:pt>
                <c:pt idx="7">
                  <c:v>39.078248207874928</c:v>
                </c:pt>
                <c:pt idx="8">
                  <c:v>70.276426150251908</c:v>
                </c:pt>
                <c:pt idx="9">
                  <c:v>40.388876134361126</c:v>
                </c:pt>
                <c:pt idx="10">
                  <c:v>99.507972050547025</c:v>
                </c:pt>
                <c:pt idx="11">
                  <c:v>64.918034945537386</c:v>
                </c:pt>
                <c:pt idx="12">
                  <c:v>179.62891613225429</c:v>
                </c:pt>
                <c:pt idx="13">
                  <c:v>42.205732582926601</c:v>
                </c:pt>
                <c:pt idx="14">
                  <c:v>150.46816811898981</c:v>
                </c:pt>
                <c:pt idx="15">
                  <c:v>72.569948133517997</c:v>
                </c:pt>
                <c:pt idx="16">
                  <c:v>191.46545650073594</c:v>
                </c:pt>
                <c:pt idx="17">
                  <c:v>127.63742430992166</c:v>
                </c:pt>
                <c:pt idx="18">
                  <c:v>31.552953697326267</c:v>
                </c:pt>
                <c:pt idx="19">
                  <c:v>63.251463362087534</c:v>
                </c:pt>
                <c:pt idx="20">
                  <c:v>136.20074869000359</c:v>
                </c:pt>
                <c:pt idx="21">
                  <c:v>44.758032329115544</c:v>
                </c:pt>
                <c:pt idx="22">
                  <c:v>201.92162564726993</c:v>
                </c:pt>
                <c:pt idx="23">
                  <c:v>250.52536582898338</c:v>
                </c:pt>
                <c:pt idx="24">
                  <c:v>301.94761776879847</c:v>
                </c:pt>
                <c:pt idx="25">
                  <c:v>288.42938018216711</c:v>
                </c:pt>
                <c:pt idx="26">
                  <c:v>771.95537991991432</c:v>
                </c:pt>
                <c:pt idx="27">
                  <c:v>742.65846307231561</c:v>
                </c:pt>
                <c:pt idx="28">
                  <c:v>68.802755941476221</c:v>
                </c:pt>
              </c:numCache>
            </c:numRef>
          </c:yVal>
          <c:smooth val="0"/>
        </c:ser>
        <c:ser>
          <c:idx val="4"/>
          <c:order val="4"/>
          <c:tx>
            <c:v>Teflon</c:v>
          </c:tx>
          <c:spPr>
            <a:ln w="28575">
              <a:noFill/>
            </a:ln>
          </c:spPr>
          <c:xVal>
            <c:numRef>
              <c:f>'detection Mar 14'!$BS$134:$BS$156</c:f>
              <c:numCache>
                <c:formatCode>0.0000</c:formatCode>
                <c:ptCount val="23"/>
                <c:pt idx="0">
                  <c:v>0.30215438008227241</c:v>
                </c:pt>
                <c:pt idx="1">
                  <c:v>0.20260508750416512</c:v>
                </c:pt>
                <c:pt idx="2">
                  <c:v>0.2672082375696318</c:v>
                </c:pt>
                <c:pt idx="3">
                  <c:v>0.2066073251604415</c:v>
                </c:pt>
                <c:pt idx="4">
                  <c:v>0.38972921366338154</c:v>
                </c:pt>
                <c:pt idx="5">
                  <c:v>0.4095106563201677</c:v>
                </c:pt>
                <c:pt idx="6">
                  <c:v>0.25295421677328306</c:v>
                </c:pt>
                <c:pt idx="7">
                  <c:v>0.18452250171432627</c:v>
                </c:pt>
                <c:pt idx="8">
                  <c:v>0.14934491754394455</c:v>
                </c:pt>
                <c:pt idx="9">
                  <c:v>0.23211570631965311</c:v>
                </c:pt>
                <c:pt idx="10">
                  <c:v>0.44575012050849505</c:v>
                </c:pt>
                <c:pt idx="11">
                  <c:v>0.19310173093440533</c:v>
                </c:pt>
                <c:pt idx="12">
                  <c:v>0.26321606173734746</c:v>
                </c:pt>
                <c:pt idx="13">
                  <c:v>0.25134398476976683</c:v>
                </c:pt>
                <c:pt idx="14">
                  <c:v>0.34802448690651788</c:v>
                </c:pt>
                <c:pt idx="15">
                  <c:v>0.21143321745634569</c:v>
                </c:pt>
                <c:pt idx="16">
                  <c:v>0.32488147091855835</c:v>
                </c:pt>
                <c:pt idx="17">
                  <c:v>0.15132510528359466</c:v>
                </c:pt>
                <c:pt idx="18">
                  <c:v>0.28046085669391252</c:v>
                </c:pt>
                <c:pt idx="19">
                  <c:v>0.30943952466942082</c:v>
                </c:pt>
                <c:pt idx="20">
                  <c:v>0.30578863797657757</c:v>
                </c:pt>
                <c:pt idx="21">
                  <c:v>0.32399896662237215</c:v>
                </c:pt>
                <c:pt idx="22">
                  <c:v>0.3604043772501847</c:v>
                </c:pt>
              </c:numCache>
            </c:numRef>
          </c:xVal>
          <c:yVal>
            <c:numRef>
              <c:f>'detection Mar 14'!$CU$134:$CU$156</c:f>
              <c:numCache>
                <c:formatCode>#,##0.0</c:formatCode>
                <c:ptCount val="23"/>
                <c:pt idx="0">
                  <c:v>6.9567384210178567</c:v>
                </c:pt>
                <c:pt idx="1">
                  <c:v>2.0948299464698494</c:v>
                </c:pt>
                <c:pt idx="2">
                  <c:v>4.8095918319917308</c:v>
                </c:pt>
                <c:pt idx="3">
                  <c:v>2.2215719909816842</c:v>
                </c:pt>
                <c:pt idx="4">
                  <c:v>14.939628873453083</c:v>
                </c:pt>
                <c:pt idx="5">
                  <c:v>17.334492007289509</c:v>
                </c:pt>
                <c:pt idx="6">
                  <c:v>4.1248545481979653</c:v>
                </c:pt>
                <c:pt idx="7">
                  <c:v>1.601145763001349</c:v>
                </c:pt>
                <c:pt idx="8">
                  <c:v>0.84889545937077537</c:v>
                </c:pt>
                <c:pt idx="9">
                  <c:v>3.1871056003512996</c:v>
                </c:pt>
                <c:pt idx="10">
                  <c:v>22.571336536279208</c:v>
                </c:pt>
                <c:pt idx="11">
                  <c:v>1.8350223938089323</c:v>
                </c:pt>
                <c:pt idx="12">
                  <c:v>4.647506747455675</c:v>
                </c:pt>
                <c:pt idx="13">
                  <c:v>4.0465821031477072</c:v>
                </c:pt>
                <c:pt idx="14">
                  <c:v>10.742670962112662</c:v>
                </c:pt>
                <c:pt idx="15">
                  <c:v>2.4088098827078981</c:v>
                </c:pt>
                <c:pt idx="16">
                  <c:v>8.7389186521745525</c:v>
                </c:pt>
                <c:pt idx="17">
                  <c:v>0.88311207404806968</c:v>
                </c:pt>
                <c:pt idx="18">
                  <c:v>5.6221138656717402</c:v>
                </c:pt>
                <c:pt idx="19">
                  <c:v>7.5511000427226245</c:v>
                </c:pt>
                <c:pt idx="20">
                  <c:v>7.2869686635156583</c:v>
                </c:pt>
                <c:pt idx="21">
                  <c:v>8.6678970295689055</c:v>
                </c:pt>
                <c:pt idx="22">
                  <c:v>11.930346006613142</c:v>
                </c:pt>
              </c:numCache>
            </c:numRef>
          </c:yVal>
          <c:smooth val="0"/>
        </c:ser>
        <c:ser>
          <c:idx val="0"/>
          <c:order val="0"/>
          <c:tx>
            <c:v>Lampwick</c:v>
          </c:tx>
          <c:spPr>
            <a:ln w="28575">
              <a:noFill/>
            </a:ln>
          </c:spPr>
          <c:xVal>
            <c:numRef>
              <c:f>'detection Mar 14'!$BS$59:$BS$84</c:f>
              <c:numCache>
                <c:formatCode>0.0000</c:formatCode>
                <c:ptCount val="26"/>
                <c:pt idx="0">
                  <c:v>0</c:v>
                </c:pt>
                <c:pt idx="1">
                  <c:v>0.31102232794081452</c:v>
                </c:pt>
                <c:pt idx="2">
                  <c:v>0.39839240656225133</c:v>
                </c:pt>
                <c:pt idx="3">
                  <c:v>0.31119147379012313</c:v>
                </c:pt>
                <c:pt idx="4">
                  <c:v>0.35374218369207788</c:v>
                </c:pt>
                <c:pt idx="5">
                  <c:v>0.48556852213690521</c:v>
                </c:pt>
                <c:pt idx="6">
                  <c:v>0.28605155365931773</c:v>
                </c:pt>
                <c:pt idx="7">
                  <c:v>0.25252933607121358</c:v>
                </c:pt>
                <c:pt idx="8">
                  <c:v>0.27474623118441571</c:v>
                </c:pt>
                <c:pt idx="9">
                  <c:v>0.32046610714872392</c:v>
                </c:pt>
                <c:pt idx="10">
                  <c:v>0.20658667883299123</c:v>
                </c:pt>
                <c:pt idx="11">
                  <c:v>0.3771048633840024</c:v>
                </c:pt>
                <c:pt idx="12">
                  <c:v>0.26457449879290013</c:v>
                </c:pt>
                <c:pt idx="13">
                  <c:v>0.35512120146580972</c:v>
                </c:pt>
                <c:pt idx="14">
                  <c:v>0.28945017623069236</c:v>
                </c:pt>
                <c:pt idx="15">
                  <c:v>0.41407883222812808</c:v>
                </c:pt>
                <c:pt idx="16">
                  <c:v>0.28973711732419516</c:v>
                </c:pt>
                <c:pt idx="17">
                  <c:v>0.38539411449136129</c:v>
                </c:pt>
                <c:pt idx="18">
                  <c:v>0.25149410867769556</c:v>
                </c:pt>
                <c:pt idx="19">
                  <c:v>0.4200368161556266</c:v>
                </c:pt>
                <c:pt idx="20">
                  <c:v>0.45141620220360806</c:v>
                </c:pt>
                <c:pt idx="21">
                  <c:v>0.40295169678721698</c:v>
                </c:pt>
                <c:pt idx="22">
                  <c:v>0.43098006676055478</c:v>
                </c:pt>
                <c:pt idx="23">
                  <c:v>0.59953058438413609</c:v>
                </c:pt>
                <c:pt idx="24">
                  <c:v>0.59672078557518438</c:v>
                </c:pt>
                <c:pt idx="25">
                  <c:v>0.47969155079332726</c:v>
                </c:pt>
              </c:numCache>
            </c:numRef>
          </c:xVal>
          <c:yVal>
            <c:numRef>
              <c:f>'detection Mar 14'!$CU$59:$CU$84</c:f>
              <c:numCache>
                <c:formatCode>#,##0.0</c:formatCode>
                <c:ptCount val="26"/>
                <c:pt idx="0">
                  <c:v>0</c:v>
                </c:pt>
                <c:pt idx="1">
                  <c:v>27.839353575570282</c:v>
                </c:pt>
                <c:pt idx="2">
                  <c:v>58.551831112294188</c:v>
                </c:pt>
                <c:pt idx="3">
                  <c:v>27.884844127899132</c:v>
                </c:pt>
                <c:pt idx="4">
                  <c:v>40.974423784998123</c:v>
                </c:pt>
                <c:pt idx="5">
                  <c:v>106.07596145613572</c:v>
                </c:pt>
                <c:pt idx="6">
                  <c:v>21.884847673129808</c:v>
                </c:pt>
                <c:pt idx="7">
                  <c:v>15.057265424878809</c:v>
                </c:pt>
                <c:pt idx="8">
                  <c:v>19.391250936985841</c:v>
                </c:pt>
                <c:pt idx="9">
                  <c:v>30.772084033578921</c:v>
                </c:pt>
                <c:pt idx="10">
                  <c:v>8.2436118859421033</c:v>
                </c:pt>
                <c:pt idx="11">
                  <c:v>50.141462310754278</c:v>
                </c:pt>
                <c:pt idx="12">
                  <c:v>17.3162776834574</c:v>
                </c:pt>
                <c:pt idx="13">
                  <c:v>41.873609568995469</c:v>
                </c:pt>
                <c:pt idx="14">
                  <c:v>22.674204031304967</c:v>
                </c:pt>
                <c:pt idx="15">
                  <c:v>66.383429461504392</c:v>
                </c:pt>
                <c:pt idx="16">
                  <c:v>22.741703863688031</c:v>
                </c:pt>
                <c:pt idx="17">
                  <c:v>53.521198442527258</c:v>
                </c:pt>
                <c:pt idx="18">
                  <c:v>14.872844709936635</c:v>
                </c:pt>
                <c:pt idx="19">
                  <c:v>69.290336273366918</c:v>
                </c:pt>
                <c:pt idx="20">
                  <c:v>86.008628689144118</c:v>
                </c:pt>
                <c:pt idx="21">
                  <c:v>61.174377951532826</c:v>
                </c:pt>
                <c:pt idx="22">
                  <c:v>74.848335631512242</c:v>
                </c:pt>
                <c:pt idx="23">
                  <c:v>201.48588370351328</c:v>
                </c:pt>
                <c:pt idx="24">
                  <c:v>198.66624945066195</c:v>
                </c:pt>
                <c:pt idx="25">
                  <c:v>103.20406464859524</c:v>
                </c:pt>
              </c:numCache>
            </c:numRef>
          </c:yVal>
          <c:smooth val="0"/>
        </c:ser>
        <c:dLbls>
          <c:showLegendKey val="0"/>
          <c:showVal val="0"/>
          <c:showCatName val="0"/>
          <c:showSerName val="0"/>
          <c:showPercent val="0"/>
          <c:showBubbleSize val="0"/>
        </c:dLbls>
        <c:axId val="355054336"/>
        <c:axId val="355056256"/>
      </c:scatterChart>
      <c:valAx>
        <c:axId val="355054336"/>
        <c:scaling>
          <c:orientation val="minMax"/>
        </c:scaling>
        <c:delete val="0"/>
        <c:axPos val="b"/>
        <c:title>
          <c:tx>
            <c:rich>
              <a:bodyPr/>
              <a:lstStyle/>
              <a:p>
                <a:pPr>
                  <a:defRPr/>
                </a:pPr>
                <a:r>
                  <a:rPr lang="en-US" sz="1600" b="1"/>
                  <a:t>DAM</a:t>
                </a:r>
              </a:p>
            </c:rich>
          </c:tx>
          <c:overlay val="0"/>
        </c:title>
        <c:numFmt formatCode="0.0000" sourceLinked="1"/>
        <c:majorTickMark val="out"/>
        <c:minorTickMark val="none"/>
        <c:tickLblPos val="nextTo"/>
        <c:crossAx val="355056256"/>
        <c:crosses val="autoZero"/>
        <c:crossBetween val="midCat"/>
      </c:valAx>
      <c:valAx>
        <c:axId val="355056256"/>
        <c:scaling>
          <c:logBase val="10"/>
          <c:orientation val="minMax"/>
        </c:scaling>
        <c:delete val="0"/>
        <c:axPos val="l"/>
        <c:majorGridlines/>
        <c:title>
          <c:tx>
            <c:rich>
              <a:bodyPr rot="-5400000" vert="horz"/>
              <a:lstStyle/>
              <a:p>
                <a:pPr>
                  <a:defRPr/>
                </a:pPr>
                <a:r>
                  <a:rPr lang="en-US" sz="1800"/>
                  <a:t>Raw</a:t>
                </a:r>
                <a:r>
                  <a:rPr lang="en-US" sz="1800" baseline="0"/>
                  <a:t> dustTrak</a:t>
                </a:r>
              </a:p>
            </c:rich>
          </c:tx>
          <c:overlay val="0"/>
        </c:title>
        <c:numFmt formatCode="#,##0.0" sourceLinked="1"/>
        <c:majorTickMark val="out"/>
        <c:minorTickMark val="none"/>
        <c:tickLblPos val="nextTo"/>
        <c:crossAx val="355054336"/>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5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count to produce </a:t>
            </a:r>
            <a:r>
              <a:rPr lang="en-US" baseline="0"/>
              <a:t> scattering</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c:v>
          </c:tx>
          <c:spPr>
            <a:ln w="28575">
              <a:noFill/>
            </a:ln>
          </c:spPr>
          <c:xVal>
            <c:numRef>
              <c:f>'detection Mar 14'!$CW$23:$CW$58</c:f>
              <c:numCache>
                <c:formatCode>0</c:formatCod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numCache>
            </c:numRef>
          </c:xVal>
          <c:yVal>
            <c:numRef>
              <c:f>'detection Mar 14'!$CT$23:$CT$58</c:f>
              <c:numCache>
                <c:formatCode>#,##0.0</c:formatCode>
                <c:ptCount val="36"/>
                <c:pt idx="0">
                  <c:v>203791.33951148772</c:v>
                </c:pt>
                <c:pt idx="1">
                  <c:v>61665.730710424919</c:v>
                </c:pt>
                <c:pt idx="2">
                  <c:v>127286.87244264624</c:v>
                </c:pt>
                <c:pt idx="3">
                  <c:v>69894.588600659292</c:v>
                </c:pt>
                <c:pt idx="4">
                  <c:v>57180.998038822108</c:v>
                </c:pt>
                <c:pt idx="5">
                  <c:v>27228.195126756968</c:v>
                </c:pt>
                <c:pt idx="6">
                  <c:v>1321866.6719633483</c:v>
                </c:pt>
                <c:pt idx="7">
                  <c:v>785605.95929580228</c:v>
                </c:pt>
                <c:pt idx="8">
                  <c:v>1018759.6366573989</c:v>
                </c:pt>
                <c:pt idx="9">
                  <c:v>289340.12098041439</c:v>
                </c:pt>
                <c:pt idx="10">
                  <c:v>76395.321342077266</c:v>
                </c:pt>
                <c:pt idx="11">
                  <c:v>21559.439383241101</c:v>
                </c:pt>
                <c:pt idx="12">
                  <c:v>134302.65414632024</c:v>
                </c:pt>
                <c:pt idx="13">
                  <c:v>1732217.1794170234</c:v>
                </c:pt>
                <c:pt idx="14">
                  <c:v>631857.02286800556</c:v>
                </c:pt>
                <c:pt idx="15">
                  <c:v>0</c:v>
                </c:pt>
                <c:pt idx="16">
                  <c:v>342788.56785984215</c:v>
                </c:pt>
                <c:pt idx="17">
                  <c:v>1000253.8665471622</c:v>
                </c:pt>
                <c:pt idx="18">
                  <c:v>267904.91682773689</c:v>
                </c:pt>
                <c:pt idx="19">
                  <c:v>0</c:v>
                </c:pt>
                <c:pt idx="20">
                  <c:v>231506.52465150945</c:v>
                </c:pt>
                <c:pt idx="21">
                  <c:v>42852495.374027126</c:v>
                </c:pt>
                <c:pt idx="22">
                  <c:v>13899574.713207787</c:v>
                </c:pt>
                <c:pt idx="23">
                  <c:v>891882.90549975517</c:v>
                </c:pt>
                <c:pt idx="24">
                  <c:v>1224021.253140372</c:v>
                </c:pt>
                <c:pt idx="25">
                  <c:v>326037.73036119906</c:v>
                </c:pt>
                <c:pt idx="26">
                  <c:v>766217.35567327449</c:v>
                </c:pt>
                <c:pt idx="27">
                  <c:v>221491.21952975597</c:v>
                </c:pt>
                <c:pt idx="28">
                  <c:v>29347.660022838652</c:v>
                </c:pt>
                <c:pt idx="29">
                  <c:v>27935.372490745391</c:v>
                </c:pt>
                <c:pt idx="30">
                  <c:v>13451.0568491586</c:v>
                </c:pt>
                <c:pt idx="31">
                  <c:v>12432.190203974693</c:v>
                </c:pt>
                <c:pt idx="32">
                  <c:v>29869.584992514614</c:v>
                </c:pt>
                <c:pt idx="33">
                  <c:v>27974.520506344677</c:v>
                </c:pt>
                <c:pt idx="34">
                  <c:v>51383.69113463127</c:v>
                </c:pt>
                <c:pt idx="35">
                  <c:v>0</c:v>
                </c:pt>
              </c:numCache>
            </c:numRef>
          </c:yVal>
          <c:smooth val="0"/>
        </c:ser>
        <c:ser>
          <c:idx val="2"/>
          <c:order val="2"/>
          <c:tx>
            <c:v>Pyrell</c:v>
          </c:tx>
          <c:spPr>
            <a:ln w="28575">
              <a:noFill/>
            </a:ln>
          </c:spPr>
          <c:xVal>
            <c:numRef>
              <c:f>'detection Mar 14'!$CW$85:$CW$104</c:f>
              <c:numCache>
                <c:formatCode>General</c:formatCode>
                <c:ptCount val="20"/>
                <c:pt idx="0">
                  <c:v>63</c:v>
                </c:pt>
                <c:pt idx="1">
                  <c:v>64</c:v>
                </c:pt>
                <c:pt idx="2">
                  <c:v>65</c:v>
                </c:pt>
                <c:pt idx="3">
                  <c:v>66</c:v>
                </c:pt>
                <c:pt idx="4">
                  <c:v>67</c:v>
                </c:pt>
                <c:pt idx="5">
                  <c:v>68</c:v>
                </c:pt>
                <c:pt idx="6">
                  <c:v>69</c:v>
                </c:pt>
                <c:pt idx="7">
                  <c:v>70</c:v>
                </c:pt>
                <c:pt idx="8">
                  <c:v>71</c:v>
                </c:pt>
                <c:pt idx="9">
                  <c:v>72</c:v>
                </c:pt>
                <c:pt idx="10">
                  <c:v>73</c:v>
                </c:pt>
                <c:pt idx="11">
                  <c:v>74</c:v>
                </c:pt>
                <c:pt idx="12">
                  <c:v>75</c:v>
                </c:pt>
                <c:pt idx="13">
                  <c:v>76</c:v>
                </c:pt>
                <c:pt idx="14">
                  <c:v>77</c:v>
                </c:pt>
                <c:pt idx="15">
                  <c:v>78</c:v>
                </c:pt>
                <c:pt idx="16">
                  <c:v>79</c:v>
                </c:pt>
                <c:pt idx="17">
                  <c:v>80</c:v>
                </c:pt>
                <c:pt idx="18">
                  <c:v>81</c:v>
                </c:pt>
                <c:pt idx="19">
                  <c:v>82</c:v>
                </c:pt>
              </c:numCache>
            </c:numRef>
          </c:xVal>
          <c:yVal>
            <c:numRef>
              <c:f>'detection Mar 14'!$CT$85:$CT$104</c:f>
              <c:numCache>
                <c:formatCode>#,##0.0</c:formatCode>
                <c:ptCount val="20"/>
                <c:pt idx="0">
                  <c:v>27560.985387156597</c:v>
                </c:pt>
                <c:pt idx="1">
                  <c:v>30521.386820315343</c:v>
                </c:pt>
                <c:pt idx="2">
                  <c:v>11692.909780567878</c:v>
                </c:pt>
                <c:pt idx="3">
                  <c:v>20846.697542608523</c:v>
                </c:pt>
                <c:pt idx="4">
                  <c:v>7854.2487389932867</c:v>
                </c:pt>
                <c:pt idx="5">
                  <c:v>22446.930635099881</c:v>
                </c:pt>
                <c:pt idx="6">
                  <c:v>41075.734808355002</c:v>
                </c:pt>
                <c:pt idx="7">
                  <c:v>13645.287027272929</c:v>
                </c:pt>
                <c:pt idx="8">
                  <c:v>13458.271032376693</c:v>
                </c:pt>
                <c:pt idx="9">
                  <c:v>6903.3759101666628</c:v>
                </c:pt>
                <c:pt idx="10">
                  <c:v>26135.271552490693</c:v>
                </c:pt>
                <c:pt idx="11">
                  <c:v>12112.379942069068</c:v>
                </c:pt>
                <c:pt idx="12">
                  <c:v>24554.955305021474</c:v>
                </c:pt>
                <c:pt idx="13">
                  <c:v>5759.4745102801025</c:v>
                </c:pt>
                <c:pt idx="14">
                  <c:v>3058.2839611446989</c:v>
                </c:pt>
                <c:pt idx="15">
                  <c:v>2428.0382366260983</c:v>
                </c:pt>
                <c:pt idx="16">
                  <c:v>2195.6844597185523</c:v>
                </c:pt>
                <c:pt idx="17">
                  <c:v>2335.7918869631603</c:v>
                </c:pt>
                <c:pt idx="18">
                  <c:v>2257.0497253105927</c:v>
                </c:pt>
                <c:pt idx="19">
                  <c:v>6673.8159059907484</c:v>
                </c:pt>
              </c:numCache>
            </c:numRef>
          </c:yVal>
          <c:smooth val="0"/>
        </c:ser>
        <c:ser>
          <c:idx val="3"/>
          <c:order val="3"/>
          <c:tx>
            <c:v>Silicone</c:v>
          </c:tx>
          <c:spPr>
            <a:ln w="28575">
              <a:noFill/>
            </a:ln>
          </c:spPr>
          <c:xVal>
            <c:numRef>
              <c:f>'detection Mar 14'!$CW$105:$CW$133</c:f>
              <c:numCache>
                <c:formatCode>General</c:formatCode>
                <c:ptCount val="29"/>
                <c:pt idx="0">
                  <c:v>83</c:v>
                </c:pt>
                <c:pt idx="1">
                  <c:v>84</c:v>
                </c:pt>
                <c:pt idx="2">
                  <c:v>85</c:v>
                </c:pt>
                <c:pt idx="3">
                  <c:v>86</c:v>
                </c:pt>
                <c:pt idx="4">
                  <c:v>87</c:v>
                </c:pt>
                <c:pt idx="5">
                  <c:v>88</c:v>
                </c:pt>
                <c:pt idx="6">
                  <c:v>89</c:v>
                </c:pt>
                <c:pt idx="7">
                  <c:v>90</c:v>
                </c:pt>
                <c:pt idx="8">
                  <c:v>91</c:v>
                </c:pt>
                <c:pt idx="9">
                  <c:v>92</c:v>
                </c:pt>
                <c:pt idx="10">
                  <c:v>93</c:v>
                </c:pt>
                <c:pt idx="11">
                  <c:v>94</c:v>
                </c:pt>
                <c:pt idx="12">
                  <c:v>95</c:v>
                </c:pt>
                <c:pt idx="13">
                  <c:v>96</c:v>
                </c:pt>
                <c:pt idx="14">
                  <c:v>97</c:v>
                </c:pt>
                <c:pt idx="15">
                  <c:v>98</c:v>
                </c:pt>
                <c:pt idx="16">
                  <c:v>99</c:v>
                </c:pt>
                <c:pt idx="17">
                  <c:v>100</c:v>
                </c:pt>
                <c:pt idx="18">
                  <c:v>101</c:v>
                </c:pt>
                <c:pt idx="19">
                  <c:v>102</c:v>
                </c:pt>
                <c:pt idx="20">
                  <c:v>103</c:v>
                </c:pt>
                <c:pt idx="21">
                  <c:v>104</c:v>
                </c:pt>
                <c:pt idx="22">
                  <c:v>105</c:v>
                </c:pt>
                <c:pt idx="23">
                  <c:v>106</c:v>
                </c:pt>
                <c:pt idx="24">
                  <c:v>107</c:v>
                </c:pt>
                <c:pt idx="25">
                  <c:v>108</c:v>
                </c:pt>
                <c:pt idx="26">
                  <c:v>109</c:v>
                </c:pt>
                <c:pt idx="27">
                  <c:v>110</c:v>
                </c:pt>
                <c:pt idx="28">
                  <c:v>111</c:v>
                </c:pt>
              </c:numCache>
            </c:numRef>
          </c:xVal>
          <c:yVal>
            <c:numRef>
              <c:f>'detection Mar 14'!$CT$105:$CT$133</c:f>
              <c:numCache>
                <c:formatCode>#,##0.0</c:formatCode>
                <c:ptCount val="29"/>
                <c:pt idx="0">
                  <c:v>10538.671687502376</c:v>
                </c:pt>
                <c:pt idx="1">
                  <c:v>17103.426592285145</c:v>
                </c:pt>
                <c:pt idx="2">
                  <c:v>9731.6192704349978</c:v>
                </c:pt>
                <c:pt idx="3">
                  <c:v>23662.829375601646</c:v>
                </c:pt>
                <c:pt idx="4">
                  <c:v>28475.173555477511</c:v>
                </c:pt>
                <c:pt idx="5">
                  <c:v>32553.084161354567</c:v>
                </c:pt>
                <c:pt idx="6">
                  <c:v>19748.584192781946</c:v>
                </c:pt>
                <c:pt idx="7">
                  <c:v>25589.683413661387</c:v>
                </c:pt>
                <c:pt idx="8">
                  <c:v>14229.522683210826</c:v>
                </c:pt>
                <c:pt idx="9">
                  <c:v>24759.292550585302</c:v>
                </c:pt>
                <c:pt idx="10">
                  <c:v>10049.446083496008</c:v>
                </c:pt>
                <c:pt idx="11">
                  <c:v>15404.039891825814</c:v>
                </c:pt>
                <c:pt idx="12">
                  <c:v>5567.0324217941397</c:v>
                </c:pt>
                <c:pt idx="13">
                  <c:v>23693.463868567655</c:v>
                </c:pt>
                <c:pt idx="14">
                  <c:v>6645.9239352817985</c:v>
                </c:pt>
                <c:pt idx="15">
                  <c:v>13779.808663500044</c:v>
                </c:pt>
                <c:pt idx="16">
                  <c:v>5222.8742368269259</c:v>
                </c:pt>
                <c:pt idx="17">
                  <c:v>7834.692727517433</c:v>
                </c:pt>
                <c:pt idx="18">
                  <c:v>31692.754015759161</c:v>
                </c:pt>
                <c:pt idx="19">
                  <c:v>15809.910899221861</c:v>
                </c:pt>
                <c:pt idx="20">
                  <c:v>7342.1035465526384</c:v>
                </c:pt>
                <c:pt idx="21">
                  <c:v>22342.358409475699</c:v>
                </c:pt>
                <c:pt idx="22">
                  <c:v>4952.4165467391113</c:v>
                </c:pt>
                <c:pt idx="23">
                  <c:v>3991.6117742848924</c:v>
                </c:pt>
                <c:pt idx="24">
                  <c:v>3311.8327191629005</c:v>
                </c:pt>
                <c:pt idx="25">
                  <c:v>3467.0531808112505</c:v>
                </c:pt>
                <c:pt idx="26">
                  <c:v>1295.411659808296</c:v>
                </c:pt>
                <c:pt idx="27">
                  <c:v>1346.5139761056303</c:v>
                </c:pt>
                <c:pt idx="28">
                  <c:v>14534.301516215459</c:v>
                </c:pt>
              </c:numCache>
            </c:numRef>
          </c:yVal>
          <c:smooth val="0"/>
        </c:ser>
        <c:ser>
          <c:idx val="4"/>
          <c:order val="4"/>
          <c:tx>
            <c:v>Teflon</c:v>
          </c:tx>
          <c:spPr>
            <a:ln w="28575">
              <a:noFill/>
            </a:ln>
          </c:spPr>
          <c:xVal>
            <c:numRef>
              <c:f>'detection Mar 14'!$CW$134:$CW$156</c:f>
              <c:numCache>
                <c:formatCode>General</c:formatCode>
                <c:ptCount val="23"/>
                <c:pt idx="0">
                  <c:v>112</c:v>
                </c:pt>
                <c:pt idx="1">
                  <c:v>113</c:v>
                </c:pt>
                <c:pt idx="2">
                  <c:v>114</c:v>
                </c:pt>
                <c:pt idx="3">
                  <c:v>115</c:v>
                </c:pt>
                <c:pt idx="4">
                  <c:v>116</c:v>
                </c:pt>
                <c:pt idx="5">
                  <c:v>117</c:v>
                </c:pt>
                <c:pt idx="6">
                  <c:v>118</c:v>
                </c:pt>
                <c:pt idx="7">
                  <c:v>119</c:v>
                </c:pt>
                <c:pt idx="8">
                  <c:v>120</c:v>
                </c:pt>
                <c:pt idx="9">
                  <c:v>121</c:v>
                </c:pt>
                <c:pt idx="10">
                  <c:v>122</c:v>
                </c:pt>
                <c:pt idx="11">
                  <c:v>123</c:v>
                </c:pt>
                <c:pt idx="12">
                  <c:v>124</c:v>
                </c:pt>
                <c:pt idx="13">
                  <c:v>125</c:v>
                </c:pt>
                <c:pt idx="14">
                  <c:v>126</c:v>
                </c:pt>
                <c:pt idx="15">
                  <c:v>127</c:v>
                </c:pt>
                <c:pt idx="16">
                  <c:v>128</c:v>
                </c:pt>
                <c:pt idx="17">
                  <c:v>129</c:v>
                </c:pt>
                <c:pt idx="18">
                  <c:v>130</c:v>
                </c:pt>
                <c:pt idx="19">
                  <c:v>131</c:v>
                </c:pt>
                <c:pt idx="20">
                  <c:v>132</c:v>
                </c:pt>
                <c:pt idx="21">
                  <c:v>133</c:v>
                </c:pt>
                <c:pt idx="22">
                  <c:v>134</c:v>
                </c:pt>
              </c:numCache>
            </c:numRef>
          </c:xVal>
          <c:yVal>
            <c:numRef>
              <c:f>'detection Mar 14'!$CT$134:$CT$156</c:f>
              <c:numCache>
                <c:formatCode>#,##0.0</c:formatCode>
                <c:ptCount val="23"/>
                <c:pt idx="0">
                  <c:v>143745.52261139749</c:v>
                </c:pt>
                <c:pt idx="1">
                  <c:v>477365.71729135956</c:v>
                </c:pt>
                <c:pt idx="2">
                  <c:v>207917.85143769335</c:v>
                </c:pt>
                <c:pt idx="3">
                  <c:v>450131.7103651964</c:v>
                </c:pt>
                <c:pt idx="4">
                  <c:v>66936.067051635138</c:v>
                </c:pt>
                <c:pt idx="5">
                  <c:v>57688.45141694833</c:v>
                </c:pt>
                <c:pt idx="6">
                  <c:v>242432.79085728546</c:v>
                </c:pt>
                <c:pt idx="7">
                  <c:v>624552.75659943605</c:v>
                </c:pt>
                <c:pt idx="8">
                  <c:v>1178001.3533600799</c:v>
                </c:pt>
                <c:pt idx="9">
                  <c:v>313764.31326585938</c:v>
                </c:pt>
                <c:pt idx="10">
                  <c:v>44303.978118118379</c:v>
                </c:pt>
                <c:pt idx="11">
                  <c:v>544952.47762307292</c:v>
                </c:pt>
                <c:pt idx="12">
                  <c:v>215169.13354616647</c:v>
                </c:pt>
                <c:pt idx="13">
                  <c:v>247122.13282961238</c:v>
                </c:pt>
                <c:pt idx="14">
                  <c:v>93086.71963674658</c:v>
                </c:pt>
                <c:pt idx="15">
                  <c:v>415142.76704803109</c:v>
                </c:pt>
                <c:pt idx="16">
                  <c:v>114430.63378913185</c:v>
                </c:pt>
                <c:pt idx="17">
                  <c:v>1132359.1075095728</c:v>
                </c:pt>
                <c:pt idx="18">
                  <c:v>177869.04070120933</c:v>
                </c:pt>
                <c:pt idx="19">
                  <c:v>132431.03578845449</c:v>
                </c:pt>
                <c:pt idx="20">
                  <c:v>137231.27492050195</c:v>
                </c:pt>
                <c:pt idx="21">
                  <c:v>115368.23713856861</c:v>
                </c:pt>
                <c:pt idx="22">
                  <c:v>83819.865697582223</c:v>
                </c:pt>
              </c:numCache>
            </c:numRef>
          </c:yVal>
          <c:smooth val="0"/>
        </c:ser>
        <c:ser>
          <c:idx val="0"/>
          <c:order val="0"/>
          <c:tx>
            <c:v>Lampwick</c:v>
          </c:tx>
          <c:spPr>
            <a:ln w="28575">
              <a:noFill/>
            </a:ln>
          </c:spPr>
          <c:xVal>
            <c:numRef>
              <c:f>'detection Mar 14'!$CW$59:$CW$84</c:f>
              <c:numCache>
                <c:formatCode>General</c:formatCode>
                <c:ptCount val="26"/>
                <c:pt idx="0" formatCode="0">
                  <c:v>37</c:v>
                </c:pt>
                <c:pt idx="1">
                  <c:v>38</c:v>
                </c:pt>
                <c:pt idx="2">
                  <c:v>39</c:v>
                </c:pt>
                <c:pt idx="3">
                  <c:v>40</c:v>
                </c:pt>
                <c:pt idx="4">
                  <c:v>41</c:v>
                </c:pt>
                <c:pt idx="5">
                  <c:v>42</c:v>
                </c:pt>
                <c:pt idx="6">
                  <c:v>43</c:v>
                </c:pt>
                <c:pt idx="7">
                  <c:v>44</c:v>
                </c:pt>
                <c:pt idx="8">
                  <c:v>45</c:v>
                </c:pt>
                <c:pt idx="9">
                  <c:v>46</c:v>
                </c:pt>
                <c:pt idx="10">
                  <c:v>47</c:v>
                </c:pt>
                <c:pt idx="11">
                  <c:v>48</c:v>
                </c:pt>
                <c:pt idx="12">
                  <c:v>49</c:v>
                </c:pt>
                <c:pt idx="13">
                  <c:v>50</c:v>
                </c:pt>
                <c:pt idx="14">
                  <c:v>51</c:v>
                </c:pt>
                <c:pt idx="15">
                  <c:v>52</c:v>
                </c:pt>
                <c:pt idx="16">
                  <c:v>53</c:v>
                </c:pt>
                <c:pt idx="17">
                  <c:v>54</c:v>
                </c:pt>
                <c:pt idx="18">
                  <c:v>55</c:v>
                </c:pt>
                <c:pt idx="19">
                  <c:v>56</c:v>
                </c:pt>
                <c:pt idx="20">
                  <c:v>57</c:v>
                </c:pt>
                <c:pt idx="21">
                  <c:v>58</c:v>
                </c:pt>
                <c:pt idx="22">
                  <c:v>59</c:v>
                </c:pt>
                <c:pt idx="23">
                  <c:v>60</c:v>
                </c:pt>
                <c:pt idx="24">
                  <c:v>61</c:v>
                </c:pt>
                <c:pt idx="25">
                  <c:v>62</c:v>
                </c:pt>
              </c:numCache>
            </c:numRef>
          </c:xVal>
          <c:yVal>
            <c:numRef>
              <c:f>'detection Mar 14'!$CT$59:$CT$84</c:f>
              <c:numCache>
                <c:formatCode>#,##0.0</c:formatCode>
                <c:ptCount val="26"/>
                <c:pt idx="0">
                  <c:v>0</c:v>
                </c:pt>
                <c:pt idx="1">
                  <c:v>35920.374274693095</c:v>
                </c:pt>
                <c:pt idx="2">
                  <c:v>17078.885168973458</c:v>
                </c:pt>
                <c:pt idx="3">
                  <c:v>35861.774783940346</c:v>
                </c:pt>
                <c:pt idx="4">
                  <c:v>24405.46828058453</c:v>
                </c:pt>
                <c:pt idx="5">
                  <c:v>9427.2065628508844</c:v>
                </c:pt>
                <c:pt idx="6">
                  <c:v>45693.715347527817</c:v>
                </c:pt>
                <c:pt idx="7">
                  <c:v>66413.121624841689</c:v>
                </c:pt>
                <c:pt idx="8">
                  <c:v>51569.648768386221</c:v>
                </c:pt>
                <c:pt idx="9">
                  <c:v>32496.986518975649</c:v>
                </c:pt>
                <c:pt idx="10">
                  <c:v>121306.0505317224</c:v>
                </c:pt>
                <c:pt idx="11">
                  <c:v>19943.574716717452</c:v>
                </c:pt>
                <c:pt idx="12">
                  <c:v>57749.131671370735</c:v>
                </c:pt>
                <c:pt idx="13">
                  <c:v>23881.389980299937</c:v>
                </c:pt>
                <c:pt idx="14">
                  <c:v>44102.981459431059</c:v>
                </c:pt>
                <c:pt idx="15">
                  <c:v>15064.000280068356</c:v>
                </c:pt>
                <c:pt idx="16">
                  <c:v>43972.079048866377</c:v>
                </c:pt>
                <c:pt idx="17">
                  <c:v>18684.185502195571</c:v>
                </c:pt>
                <c:pt idx="18">
                  <c:v>67236.632903986028</c:v>
                </c:pt>
                <c:pt idx="19">
                  <c:v>14432.026943191058</c:v>
                </c:pt>
                <c:pt idx="20">
                  <c:v>11626.740424082805</c:v>
                </c:pt>
                <c:pt idx="21">
                  <c:v>16346.713010997495</c:v>
                </c:pt>
                <c:pt idx="22">
                  <c:v>13360.350521661903</c:v>
                </c:pt>
                <c:pt idx="23">
                  <c:v>4963.1268534499468</c:v>
                </c:pt>
                <c:pt idx="24">
                  <c:v>5033.5676178773701</c:v>
                </c:pt>
                <c:pt idx="25">
                  <c:v>9689.5408471066603</c:v>
                </c:pt>
              </c:numCache>
            </c:numRef>
          </c:yVal>
          <c:smooth val="0"/>
        </c:ser>
        <c:dLbls>
          <c:showLegendKey val="0"/>
          <c:showVal val="0"/>
          <c:showCatName val="0"/>
          <c:showSerName val="0"/>
          <c:showPercent val="0"/>
          <c:showBubbleSize val="0"/>
        </c:dLbls>
        <c:axId val="355096832"/>
        <c:axId val="355107200"/>
      </c:scatterChart>
      <c:valAx>
        <c:axId val="355096832"/>
        <c:scaling>
          <c:orientation val="minMax"/>
        </c:scaling>
        <c:delete val="0"/>
        <c:axPos val="b"/>
        <c:title>
          <c:tx>
            <c:rich>
              <a:bodyPr/>
              <a:lstStyle/>
              <a:p>
                <a:pPr>
                  <a:defRPr/>
                </a:pPr>
                <a:r>
                  <a:rPr lang="en-US" sz="1600" b="1"/>
                  <a:t>Test</a:t>
                </a:r>
                <a:r>
                  <a:rPr lang="en-US" sz="1600" b="1" baseline="0"/>
                  <a:t> Number</a:t>
                </a:r>
              </a:p>
            </c:rich>
          </c:tx>
          <c:overlay val="0"/>
        </c:title>
        <c:numFmt formatCode="0" sourceLinked="1"/>
        <c:majorTickMark val="out"/>
        <c:minorTickMark val="none"/>
        <c:tickLblPos val="nextTo"/>
        <c:crossAx val="355107200"/>
        <c:crosses val="autoZero"/>
        <c:crossBetween val="midCat"/>
      </c:valAx>
      <c:valAx>
        <c:axId val="355107200"/>
        <c:scaling>
          <c:logBase val="10"/>
          <c:orientation val="minMax"/>
          <c:min val="100"/>
        </c:scaling>
        <c:delete val="0"/>
        <c:axPos val="l"/>
        <c:majorGridlines/>
        <c:title>
          <c:tx>
            <c:rich>
              <a:bodyPr rot="-5400000" vert="horz"/>
              <a:lstStyle/>
              <a:p>
                <a:pPr>
                  <a:defRPr/>
                </a:pPr>
                <a:r>
                  <a:rPr lang="en-US" sz="1800"/>
                  <a:t>Number</a:t>
                </a:r>
                <a:r>
                  <a:rPr lang="en-US" sz="1800" baseline="0"/>
                  <a:t> count</a:t>
                </a:r>
                <a:r>
                  <a:rPr lang="en-US" sz="1800"/>
                  <a:t> </a:t>
                </a:r>
              </a:p>
            </c:rich>
          </c:tx>
          <c:overlay val="0"/>
        </c:title>
        <c:numFmt formatCode="#,##0.0" sourceLinked="1"/>
        <c:majorTickMark val="out"/>
        <c:minorTickMark val="none"/>
        <c:tickLblPos val="nextTo"/>
        <c:crossAx val="355096832"/>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5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Scattering</a:t>
            </a:r>
            <a:r>
              <a:rPr lang="en-US" baseline="0"/>
              <a:t> </a:t>
            </a:r>
            <a:r>
              <a:rPr lang="en-US"/>
              <a:t> to produce </a:t>
            </a:r>
            <a:r>
              <a:rPr lang="en-US" baseline="0"/>
              <a:t> number count</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c:v>
          </c:tx>
          <c:spPr>
            <a:ln w="28575">
              <a:noFill/>
            </a:ln>
          </c:spPr>
          <c:xVal>
            <c:numRef>
              <c:f>'detection Mar 14'!$CW$23:$CW$58</c:f>
              <c:numCache>
                <c:formatCode>0</c:formatCod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numCache>
            </c:numRef>
          </c:xVal>
          <c:yVal>
            <c:numRef>
              <c:f>'detection Mar 14'!$CU$23:$CU$58</c:f>
              <c:numCache>
                <c:formatCode>#,##0.0</c:formatCode>
                <c:ptCount val="36"/>
                <c:pt idx="0">
                  <c:v>4.9069798667456617</c:v>
                </c:pt>
                <c:pt idx="1">
                  <c:v>16.216462344310546</c:v>
                </c:pt>
                <c:pt idx="2">
                  <c:v>7.8562697064505738</c:v>
                </c:pt>
                <c:pt idx="3">
                  <c:v>14.307259260276515</c:v>
                </c:pt>
                <c:pt idx="4">
                  <c:v>17.48832714184293</c:v>
                </c:pt>
                <c:pt idx="5">
                  <c:v>36.726635582881755</c:v>
                </c:pt>
                <c:pt idx="6">
                  <c:v>0.75650594814885164</c:v>
                </c:pt>
                <c:pt idx="7">
                  <c:v>1.2729027678155282</c:v>
                </c:pt>
                <c:pt idx="8">
                  <c:v>0.98158580691422936</c:v>
                </c:pt>
                <c:pt idx="9">
                  <c:v>3.4561401184583405</c:v>
                </c:pt>
                <c:pt idx="10">
                  <c:v>13.089806841995919</c:v>
                </c:pt>
                <c:pt idx="11">
                  <c:v>46.38339532971969</c:v>
                </c:pt>
                <c:pt idx="12">
                  <c:v>7.4458692298852016</c:v>
                </c:pt>
                <c:pt idx="13">
                  <c:v>0.57729481723333864</c:v>
                </c:pt>
                <c:pt idx="14">
                  <c:v>1.582636520301681</c:v>
                </c:pt>
                <c:pt idx="15">
                  <c:v>0</c:v>
                </c:pt>
                <c:pt idx="16">
                  <c:v>2.9172501470611341</c:v>
                </c:pt>
                <c:pt idx="17">
                  <c:v>0.99974619788470453</c:v>
                </c:pt>
                <c:pt idx="18">
                  <c:v>3.732667589087217</c:v>
                </c:pt>
                <c:pt idx="19">
                  <c:v>0</c:v>
                </c:pt>
                <c:pt idx="20">
                  <c:v>4.3195326849008522</c:v>
                </c:pt>
                <c:pt idx="21">
                  <c:v>2.333586390411466E-2</c:v>
                </c:pt>
                <c:pt idx="22">
                  <c:v>7.194464727397526E-2</c:v>
                </c:pt>
                <c:pt idx="23">
                  <c:v>1.1212234182688621</c:v>
                </c:pt>
                <c:pt idx="24">
                  <c:v>0.81697927828816796</c:v>
                </c:pt>
                <c:pt idx="25">
                  <c:v>3.0671296812554658</c:v>
                </c:pt>
                <c:pt idx="26">
                  <c:v>1.3051126975860536</c:v>
                </c:pt>
                <c:pt idx="27">
                  <c:v>4.5148516592354406</c:v>
                </c:pt>
                <c:pt idx="28">
                  <c:v>34.074266882667636</c:v>
                </c:pt>
                <c:pt idx="29">
                  <c:v>35.796909467782704</c:v>
                </c:pt>
                <c:pt idx="30">
                  <c:v>74.343600745583984</c:v>
                </c:pt>
                <c:pt idx="31">
                  <c:v>80.43634979782486</c:v>
                </c:pt>
                <c:pt idx="32">
                  <c:v>33.478871576240586</c:v>
                </c:pt>
                <c:pt idx="33">
                  <c:v>35.746814669198635</c:v>
                </c:pt>
                <c:pt idx="34">
                  <c:v>19.461427895086075</c:v>
                </c:pt>
                <c:pt idx="35">
                  <c:v>0</c:v>
                </c:pt>
              </c:numCache>
            </c:numRef>
          </c:yVal>
          <c:smooth val="0"/>
        </c:ser>
        <c:ser>
          <c:idx val="2"/>
          <c:order val="2"/>
          <c:tx>
            <c:v>Pyrell</c:v>
          </c:tx>
          <c:spPr>
            <a:ln w="28575">
              <a:noFill/>
            </a:ln>
          </c:spPr>
          <c:xVal>
            <c:numRef>
              <c:f>'detection Mar 14'!$CW$85:$CW$104</c:f>
              <c:numCache>
                <c:formatCode>General</c:formatCode>
                <c:ptCount val="20"/>
                <c:pt idx="0">
                  <c:v>63</c:v>
                </c:pt>
                <c:pt idx="1">
                  <c:v>64</c:v>
                </c:pt>
                <c:pt idx="2">
                  <c:v>65</c:v>
                </c:pt>
                <c:pt idx="3">
                  <c:v>66</c:v>
                </c:pt>
                <c:pt idx="4">
                  <c:v>67</c:v>
                </c:pt>
                <c:pt idx="5">
                  <c:v>68</c:v>
                </c:pt>
                <c:pt idx="6">
                  <c:v>69</c:v>
                </c:pt>
                <c:pt idx="7">
                  <c:v>70</c:v>
                </c:pt>
                <c:pt idx="8">
                  <c:v>71</c:v>
                </c:pt>
                <c:pt idx="9">
                  <c:v>72</c:v>
                </c:pt>
                <c:pt idx="10">
                  <c:v>73</c:v>
                </c:pt>
                <c:pt idx="11">
                  <c:v>74</c:v>
                </c:pt>
                <c:pt idx="12">
                  <c:v>75</c:v>
                </c:pt>
                <c:pt idx="13">
                  <c:v>76</c:v>
                </c:pt>
                <c:pt idx="14">
                  <c:v>77</c:v>
                </c:pt>
                <c:pt idx="15">
                  <c:v>78</c:v>
                </c:pt>
                <c:pt idx="16">
                  <c:v>79</c:v>
                </c:pt>
                <c:pt idx="17">
                  <c:v>80</c:v>
                </c:pt>
                <c:pt idx="18">
                  <c:v>81</c:v>
                </c:pt>
                <c:pt idx="19">
                  <c:v>82</c:v>
                </c:pt>
              </c:numCache>
            </c:numRef>
          </c:xVal>
          <c:yVal>
            <c:numRef>
              <c:f>'detection Mar 14'!$CU$85:$CU$104</c:f>
              <c:numCache>
                <c:formatCode>#,##0.0</c:formatCode>
                <c:ptCount val="20"/>
                <c:pt idx="0">
                  <c:v>36.28317296906225</c:v>
                </c:pt>
                <c:pt idx="1">
                  <c:v>32.763910954871484</c:v>
                </c:pt>
                <c:pt idx="2">
                  <c:v>85.521911890731616</c:v>
                </c:pt>
                <c:pt idx="3">
                  <c:v>47.969228601129849</c:v>
                </c:pt>
                <c:pt idx="4">
                  <c:v>127.31962447730862</c:v>
                </c:pt>
                <c:pt idx="5">
                  <c:v>44.549520656348321</c:v>
                </c:pt>
                <c:pt idx="6">
                  <c:v>24.345273545699179</c:v>
                </c:pt>
                <c:pt idx="7">
                  <c:v>73.285376701955272</c:v>
                </c:pt>
                <c:pt idx="8">
                  <c:v>74.303749537685064</c:v>
                </c:pt>
                <c:pt idx="9">
                  <c:v>144.85666332138905</c:v>
                </c:pt>
                <c:pt idx="10">
                  <c:v>38.262468327202058</c:v>
                </c:pt>
                <c:pt idx="11">
                  <c:v>82.560157853599961</c:v>
                </c:pt>
                <c:pt idx="12">
                  <c:v>40.724977405904724</c:v>
                </c:pt>
                <c:pt idx="13">
                  <c:v>173.62695124617659</c:v>
                </c:pt>
                <c:pt idx="14">
                  <c:v>326.9807554514021</c:v>
                </c:pt>
                <c:pt idx="15">
                  <c:v>411.85512852118785</c:v>
                </c:pt>
                <c:pt idx="16">
                  <c:v>455.43884758750005</c:v>
                </c:pt>
                <c:pt idx="17">
                  <c:v>428.12033280076707</c:v>
                </c:pt>
                <c:pt idx="18">
                  <c:v>443.05625560038993</c:v>
                </c:pt>
                <c:pt idx="19">
                  <c:v>149.83931443214522</c:v>
                </c:pt>
              </c:numCache>
            </c:numRef>
          </c:yVal>
          <c:smooth val="0"/>
        </c:ser>
        <c:ser>
          <c:idx val="3"/>
          <c:order val="3"/>
          <c:tx>
            <c:v>Silicone</c:v>
          </c:tx>
          <c:spPr>
            <a:ln w="28575">
              <a:noFill/>
            </a:ln>
          </c:spPr>
          <c:xVal>
            <c:numRef>
              <c:f>'detection Mar 14'!$CW$105:$CW$133</c:f>
              <c:numCache>
                <c:formatCode>General</c:formatCode>
                <c:ptCount val="29"/>
                <c:pt idx="0">
                  <c:v>83</c:v>
                </c:pt>
                <c:pt idx="1">
                  <c:v>84</c:v>
                </c:pt>
                <c:pt idx="2">
                  <c:v>85</c:v>
                </c:pt>
                <c:pt idx="3">
                  <c:v>86</c:v>
                </c:pt>
                <c:pt idx="4">
                  <c:v>87</c:v>
                </c:pt>
                <c:pt idx="5">
                  <c:v>88</c:v>
                </c:pt>
                <c:pt idx="6">
                  <c:v>89</c:v>
                </c:pt>
                <c:pt idx="7">
                  <c:v>90</c:v>
                </c:pt>
                <c:pt idx="8">
                  <c:v>91</c:v>
                </c:pt>
                <c:pt idx="9">
                  <c:v>92</c:v>
                </c:pt>
                <c:pt idx="10">
                  <c:v>93</c:v>
                </c:pt>
                <c:pt idx="11">
                  <c:v>94</c:v>
                </c:pt>
                <c:pt idx="12">
                  <c:v>95</c:v>
                </c:pt>
                <c:pt idx="13">
                  <c:v>96</c:v>
                </c:pt>
                <c:pt idx="14">
                  <c:v>97</c:v>
                </c:pt>
                <c:pt idx="15">
                  <c:v>98</c:v>
                </c:pt>
                <c:pt idx="16">
                  <c:v>99</c:v>
                </c:pt>
                <c:pt idx="17">
                  <c:v>100</c:v>
                </c:pt>
                <c:pt idx="18">
                  <c:v>101</c:v>
                </c:pt>
                <c:pt idx="19">
                  <c:v>102</c:v>
                </c:pt>
                <c:pt idx="20">
                  <c:v>103</c:v>
                </c:pt>
                <c:pt idx="21">
                  <c:v>104</c:v>
                </c:pt>
                <c:pt idx="22">
                  <c:v>105</c:v>
                </c:pt>
                <c:pt idx="23">
                  <c:v>106</c:v>
                </c:pt>
                <c:pt idx="24">
                  <c:v>107</c:v>
                </c:pt>
                <c:pt idx="25">
                  <c:v>108</c:v>
                </c:pt>
                <c:pt idx="26">
                  <c:v>109</c:v>
                </c:pt>
                <c:pt idx="27">
                  <c:v>110</c:v>
                </c:pt>
                <c:pt idx="28">
                  <c:v>111</c:v>
                </c:pt>
              </c:numCache>
            </c:numRef>
          </c:xVal>
          <c:yVal>
            <c:numRef>
              <c:f>'detection Mar 14'!$CU$105:$CU$133</c:f>
              <c:numCache>
                <c:formatCode>#,##0.0</c:formatCode>
                <c:ptCount val="29"/>
                <c:pt idx="0">
                  <c:v>94.888618760738353</c:v>
                </c:pt>
                <c:pt idx="1">
                  <c:v>58.467816060383527</c:v>
                </c:pt>
                <c:pt idx="2">
                  <c:v>102.75782192158249</c:v>
                </c:pt>
                <c:pt idx="3">
                  <c:v>42.260373183905202</c:v>
                </c:pt>
                <c:pt idx="4">
                  <c:v>35.118310975408932</c:v>
                </c:pt>
                <c:pt idx="5">
                  <c:v>30.719055529219293</c:v>
                </c:pt>
                <c:pt idx="6">
                  <c:v>50.636541345859989</c:v>
                </c:pt>
                <c:pt idx="7">
                  <c:v>39.078248207874928</c:v>
                </c:pt>
                <c:pt idx="8">
                  <c:v>70.276426150251908</c:v>
                </c:pt>
                <c:pt idx="9">
                  <c:v>40.388876134361126</c:v>
                </c:pt>
                <c:pt idx="10">
                  <c:v>99.507972050547025</c:v>
                </c:pt>
                <c:pt idx="11">
                  <c:v>64.918034945537386</c:v>
                </c:pt>
                <c:pt idx="12">
                  <c:v>179.62891613225429</c:v>
                </c:pt>
                <c:pt idx="13">
                  <c:v>42.205732582926601</c:v>
                </c:pt>
                <c:pt idx="14">
                  <c:v>150.46816811898981</c:v>
                </c:pt>
                <c:pt idx="15">
                  <c:v>72.569948133517997</c:v>
                </c:pt>
                <c:pt idx="16">
                  <c:v>191.46545650073594</c:v>
                </c:pt>
                <c:pt idx="17">
                  <c:v>127.63742430992166</c:v>
                </c:pt>
                <c:pt idx="18">
                  <c:v>31.552953697326267</c:v>
                </c:pt>
                <c:pt idx="19">
                  <c:v>63.251463362087534</c:v>
                </c:pt>
                <c:pt idx="20">
                  <c:v>136.20074869000359</c:v>
                </c:pt>
                <c:pt idx="21">
                  <c:v>44.758032329115544</c:v>
                </c:pt>
                <c:pt idx="22">
                  <c:v>201.92162564726993</c:v>
                </c:pt>
                <c:pt idx="23">
                  <c:v>250.52536582898338</c:v>
                </c:pt>
                <c:pt idx="24">
                  <c:v>301.94761776879847</c:v>
                </c:pt>
                <c:pt idx="25">
                  <c:v>288.42938018216711</c:v>
                </c:pt>
                <c:pt idx="26">
                  <c:v>771.95537991991432</c:v>
                </c:pt>
                <c:pt idx="27">
                  <c:v>742.65846307231561</c:v>
                </c:pt>
                <c:pt idx="28">
                  <c:v>68.802755941476221</c:v>
                </c:pt>
              </c:numCache>
            </c:numRef>
          </c:yVal>
          <c:smooth val="0"/>
        </c:ser>
        <c:ser>
          <c:idx val="4"/>
          <c:order val="4"/>
          <c:tx>
            <c:v>Teflon</c:v>
          </c:tx>
          <c:spPr>
            <a:ln w="28575">
              <a:noFill/>
            </a:ln>
          </c:spPr>
          <c:xVal>
            <c:numRef>
              <c:f>'detection Mar 14'!$CW$134:$CW$156</c:f>
              <c:numCache>
                <c:formatCode>General</c:formatCode>
                <c:ptCount val="23"/>
                <c:pt idx="0">
                  <c:v>112</c:v>
                </c:pt>
                <c:pt idx="1">
                  <c:v>113</c:v>
                </c:pt>
                <c:pt idx="2">
                  <c:v>114</c:v>
                </c:pt>
                <c:pt idx="3">
                  <c:v>115</c:v>
                </c:pt>
                <c:pt idx="4">
                  <c:v>116</c:v>
                </c:pt>
                <c:pt idx="5">
                  <c:v>117</c:v>
                </c:pt>
                <c:pt idx="6">
                  <c:v>118</c:v>
                </c:pt>
                <c:pt idx="7">
                  <c:v>119</c:v>
                </c:pt>
                <c:pt idx="8">
                  <c:v>120</c:v>
                </c:pt>
                <c:pt idx="9">
                  <c:v>121</c:v>
                </c:pt>
                <c:pt idx="10">
                  <c:v>122</c:v>
                </c:pt>
                <c:pt idx="11">
                  <c:v>123</c:v>
                </c:pt>
                <c:pt idx="12">
                  <c:v>124</c:v>
                </c:pt>
                <c:pt idx="13">
                  <c:v>125</c:v>
                </c:pt>
                <c:pt idx="14">
                  <c:v>126</c:v>
                </c:pt>
                <c:pt idx="15">
                  <c:v>127</c:v>
                </c:pt>
                <c:pt idx="16">
                  <c:v>128</c:v>
                </c:pt>
                <c:pt idx="17">
                  <c:v>129</c:v>
                </c:pt>
                <c:pt idx="18">
                  <c:v>130</c:v>
                </c:pt>
                <c:pt idx="19">
                  <c:v>131</c:v>
                </c:pt>
                <c:pt idx="20">
                  <c:v>132</c:v>
                </c:pt>
                <c:pt idx="21">
                  <c:v>133</c:v>
                </c:pt>
                <c:pt idx="22">
                  <c:v>134</c:v>
                </c:pt>
              </c:numCache>
            </c:numRef>
          </c:xVal>
          <c:yVal>
            <c:numRef>
              <c:f>'detection Mar 14'!$CU$134:$CU$156</c:f>
              <c:numCache>
                <c:formatCode>#,##0.0</c:formatCode>
                <c:ptCount val="23"/>
                <c:pt idx="0">
                  <c:v>6.9567384210178567</c:v>
                </c:pt>
                <c:pt idx="1">
                  <c:v>2.0948299464698494</c:v>
                </c:pt>
                <c:pt idx="2">
                  <c:v>4.8095918319917308</c:v>
                </c:pt>
                <c:pt idx="3">
                  <c:v>2.2215719909816842</c:v>
                </c:pt>
                <c:pt idx="4">
                  <c:v>14.939628873453083</c:v>
                </c:pt>
                <c:pt idx="5">
                  <c:v>17.334492007289509</c:v>
                </c:pt>
                <c:pt idx="6">
                  <c:v>4.1248545481979653</c:v>
                </c:pt>
                <c:pt idx="7">
                  <c:v>1.601145763001349</c:v>
                </c:pt>
                <c:pt idx="8">
                  <c:v>0.84889545937077537</c:v>
                </c:pt>
                <c:pt idx="9">
                  <c:v>3.1871056003512996</c:v>
                </c:pt>
                <c:pt idx="10">
                  <c:v>22.571336536279208</c:v>
                </c:pt>
                <c:pt idx="11">
                  <c:v>1.8350223938089323</c:v>
                </c:pt>
                <c:pt idx="12">
                  <c:v>4.647506747455675</c:v>
                </c:pt>
                <c:pt idx="13">
                  <c:v>4.0465821031477072</c:v>
                </c:pt>
                <c:pt idx="14">
                  <c:v>10.742670962112662</c:v>
                </c:pt>
                <c:pt idx="15">
                  <c:v>2.4088098827078981</c:v>
                </c:pt>
                <c:pt idx="16">
                  <c:v>8.7389186521745525</c:v>
                </c:pt>
                <c:pt idx="17">
                  <c:v>0.88311207404806968</c:v>
                </c:pt>
                <c:pt idx="18">
                  <c:v>5.6221138656717402</c:v>
                </c:pt>
                <c:pt idx="19">
                  <c:v>7.5511000427226245</c:v>
                </c:pt>
                <c:pt idx="20">
                  <c:v>7.2869686635156583</c:v>
                </c:pt>
                <c:pt idx="21">
                  <c:v>8.6678970295689055</c:v>
                </c:pt>
                <c:pt idx="22">
                  <c:v>11.930346006613142</c:v>
                </c:pt>
              </c:numCache>
            </c:numRef>
          </c:yVal>
          <c:smooth val="0"/>
        </c:ser>
        <c:ser>
          <c:idx val="0"/>
          <c:order val="0"/>
          <c:tx>
            <c:v>Lampwick</c:v>
          </c:tx>
          <c:spPr>
            <a:ln w="28575">
              <a:noFill/>
            </a:ln>
          </c:spPr>
          <c:xVal>
            <c:numRef>
              <c:f>'detection Mar 14'!$CW$59:$CW$84</c:f>
              <c:numCache>
                <c:formatCode>General</c:formatCode>
                <c:ptCount val="26"/>
                <c:pt idx="0" formatCode="0">
                  <c:v>37</c:v>
                </c:pt>
                <c:pt idx="1">
                  <c:v>38</c:v>
                </c:pt>
                <c:pt idx="2">
                  <c:v>39</c:v>
                </c:pt>
                <c:pt idx="3">
                  <c:v>40</c:v>
                </c:pt>
                <c:pt idx="4">
                  <c:v>41</c:v>
                </c:pt>
                <c:pt idx="5">
                  <c:v>42</c:v>
                </c:pt>
                <c:pt idx="6">
                  <c:v>43</c:v>
                </c:pt>
                <c:pt idx="7">
                  <c:v>44</c:v>
                </c:pt>
                <c:pt idx="8">
                  <c:v>45</c:v>
                </c:pt>
                <c:pt idx="9">
                  <c:v>46</c:v>
                </c:pt>
                <c:pt idx="10">
                  <c:v>47</c:v>
                </c:pt>
                <c:pt idx="11">
                  <c:v>48</c:v>
                </c:pt>
                <c:pt idx="12">
                  <c:v>49</c:v>
                </c:pt>
                <c:pt idx="13">
                  <c:v>50</c:v>
                </c:pt>
                <c:pt idx="14">
                  <c:v>51</c:v>
                </c:pt>
                <c:pt idx="15">
                  <c:v>52</c:v>
                </c:pt>
                <c:pt idx="16">
                  <c:v>53</c:v>
                </c:pt>
                <c:pt idx="17">
                  <c:v>54</c:v>
                </c:pt>
                <c:pt idx="18">
                  <c:v>55</c:v>
                </c:pt>
                <c:pt idx="19">
                  <c:v>56</c:v>
                </c:pt>
                <c:pt idx="20">
                  <c:v>57</c:v>
                </c:pt>
                <c:pt idx="21">
                  <c:v>58</c:v>
                </c:pt>
                <c:pt idx="22">
                  <c:v>59</c:v>
                </c:pt>
                <c:pt idx="23">
                  <c:v>60</c:v>
                </c:pt>
                <c:pt idx="24">
                  <c:v>61</c:v>
                </c:pt>
                <c:pt idx="25">
                  <c:v>62</c:v>
                </c:pt>
              </c:numCache>
            </c:numRef>
          </c:xVal>
          <c:yVal>
            <c:numRef>
              <c:f>'detection Mar 14'!$CU$59:$CU$84</c:f>
              <c:numCache>
                <c:formatCode>#,##0.0</c:formatCode>
                <c:ptCount val="26"/>
                <c:pt idx="0">
                  <c:v>0</c:v>
                </c:pt>
                <c:pt idx="1">
                  <c:v>27.839353575570282</c:v>
                </c:pt>
                <c:pt idx="2">
                  <c:v>58.551831112294188</c:v>
                </c:pt>
                <c:pt idx="3">
                  <c:v>27.884844127899132</c:v>
                </c:pt>
                <c:pt idx="4">
                  <c:v>40.974423784998123</c:v>
                </c:pt>
                <c:pt idx="5">
                  <c:v>106.07596145613572</c:v>
                </c:pt>
                <c:pt idx="6">
                  <c:v>21.884847673129808</c:v>
                </c:pt>
                <c:pt idx="7">
                  <c:v>15.057265424878809</c:v>
                </c:pt>
                <c:pt idx="8">
                  <c:v>19.391250936985841</c:v>
                </c:pt>
                <c:pt idx="9">
                  <c:v>30.772084033578921</c:v>
                </c:pt>
                <c:pt idx="10">
                  <c:v>8.2436118859421033</c:v>
                </c:pt>
                <c:pt idx="11">
                  <c:v>50.141462310754278</c:v>
                </c:pt>
                <c:pt idx="12">
                  <c:v>17.3162776834574</c:v>
                </c:pt>
                <c:pt idx="13">
                  <c:v>41.873609568995469</c:v>
                </c:pt>
                <c:pt idx="14">
                  <c:v>22.674204031304967</c:v>
                </c:pt>
                <c:pt idx="15">
                  <c:v>66.383429461504392</c:v>
                </c:pt>
                <c:pt idx="16">
                  <c:v>22.741703863688031</c:v>
                </c:pt>
                <c:pt idx="17">
                  <c:v>53.521198442527258</c:v>
                </c:pt>
                <c:pt idx="18">
                  <c:v>14.872844709936635</c:v>
                </c:pt>
                <c:pt idx="19">
                  <c:v>69.290336273366918</c:v>
                </c:pt>
                <c:pt idx="20">
                  <c:v>86.008628689144118</c:v>
                </c:pt>
                <c:pt idx="21">
                  <c:v>61.174377951532826</c:v>
                </c:pt>
                <c:pt idx="22">
                  <c:v>74.848335631512242</c:v>
                </c:pt>
                <c:pt idx="23">
                  <c:v>201.48588370351328</c:v>
                </c:pt>
                <c:pt idx="24">
                  <c:v>198.66624945066195</c:v>
                </c:pt>
                <c:pt idx="25">
                  <c:v>103.20406464859524</c:v>
                </c:pt>
              </c:numCache>
            </c:numRef>
          </c:yVal>
          <c:smooth val="0"/>
        </c:ser>
        <c:dLbls>
          <c:showLegendKey val="0"/>
          <c:showVal val="0"/>
          <c:showCatName val="0"/>
          <c:showSerName val="0"/>
          <c:showPercent val="0"/>
          <c:showBubbleSize val="0"/>
        </c:dLbls>
        <c:axId val="355545088"/>
        <c:axId val="355547008"/>
      </c:scatterChart>
      <c:valAx>
        <c:axId val="355545088"/>
        <c:scaling>
          <c:orientation val="minMax"/>
        </c:scaling>
        <c:delete val="0"/>
        <c:axPos val="b"/>
        <c:title>
          <c:tx>
            <c:rich>
              <a:bodyPr/>
              <a:lstStyle/>
              <a:p>
                <a:pPr>
                  <a:defRPr/>
                </a:pPr>
                <a:r>
                  <a:rPr lang="en-US" sz="1600" b="1"/>
                  <a:t>Test Number</a:t>
                </a:r>
              </a:p>
            </c:rich>
          </c:tx>
          <c:overlay val="0"/>
        </c:title>
        <c:numFmt formatCode="0" sourceLinked="1"/>
        <c:majorTickMark val="out"/>
        <c:minorTickMark val="none"/>
        <c:tickLblPos val="nextTo"/>
        <c:crossAx val="355547008"/>
        <c:crosses val="autoZero"/>
        <c:crossBetween val="midCat"/>
      </c:valAx>
      <c:valAx>
        <c:axId val="355547008"/>
        <c:scaling>
          <c:logBase val="10"/>
          <c:orientation val="minMax"/>
        </c:scaling>
        <c:delete val="0"/>
        <c:axPos val="l"/>
        <c:majorGridlines/>
        <c:title>
          <c:tx>
            <c:rich>
              <a:bodyPr rot="-5400000" vert="horz"/>
              <a:lstStyle/>
              <a:p>
                <a:pPr>
                  <a:defRPr/>
                </a:pPr>
                <a:r>
                  <a:rPr lang="en-US" sz="1800"/>
                  <a:t>Raw</a:t>
                </a:r>
                <a:r>
                  <a:rPr lang="en-US" sz="1800" baseline="0"/>
                  <a:t> dustTrak</a:t>
                </a:r>
              </a:p>
            </c:rich>
          </c:tx>
          <c:overlay val="0"/>
        </c:title>
        <c:numFmt formatCode="#,##0.0" sourceLinked="1"/>
        <c:majorTickMark val="out"/>
        <c:minorTickMark val="none"/>
        <c:tickLblPos val="nextTo"/>
        <c:crossAx val="355545088"/>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6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count to produce </a:t>
            </a:r>
            <a:r>
              <a:rPr lang="en-US" baseline="0"/>
              <a:t> ion</a:t>
            </a:r>
            <a:r>
              <a:rPr lang="en-US"/>
              <a:t> 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 Low Temp</c:v>
          </c:tx>
          <c:spPr>
            <a:ln w="28575">
              <a:noFill/>
            </a:ln>
          </c:spPr>
          <c:xVal>
            <c:numRef>
              <c:f>('detection Mar 14'!$CW$23:$CW$26,'detection Mar 14'!$CW$29:$CW$32,'detection Mar 14'!$CW$36:$CW$37,'detection Mar 14'!$CW$46)</c:f>
              <c:numCache>
                <c:formatCode>0</c:formatCode>
                <c:ptCount val="11"/>
                <c:pt idx="0">
                  <c:v>1</c:v>
                </c:pt>
                <c:pt idx="1">
                  <c:v>2</c:v>
                </c:pt>
                <c:pt idx="2">
                  <c:v>3</c:v>
                </c:pt>
                <c:pt idx="3">
                  <c:v>4</c:v>
                </c:pt>
                <c:pt idx="4">
                  <c:v>7</c:v>
                </c:pt>
                <c:pt idx="5">
                  <c:v>8</c:v>
                </c:pt>
                <c:pt idx="6">
                  <c:v>9</c:v>
                </c:pt>
                <c:pt idx="7">
                  <c:v>10</c:v>
                </c:pt>
                <c:pt idx="8">
                  <c:v>14</c:v>
                </c:pt>
                <c:pt idx="9">
                  <c:v>15</c:v>
                </c:pt>
                <c:pt idx="10">
                  <c:v>24</c:v>
                </c:pt>
              </c:numCache>
            </c:numRef>
          </c:xVal>
          <c:yVal>
            <c:numRef>
              <c:f>('detection Mar 14'!$CX$23:$CX$26,'detection Mar 14'!$CT$29:$CT$32,'detection Mar 14'!$CT$36:$CT$37,'detection Mar 14'!$CT$46)</c:f>
              <c:numCache>
                <c:formatCode>#,##0.0</c:formatCode>
                <c:ptCount val="11"/>
                <c:pt idx="0">
                  <c:v>633.32358719865454</c:v>
                </c:pt>
                <c:pt idx="1">
                  <c:v>338.17590750837576</c:v>
                </c:pt>
                <c:pt idx="2">
                  <c:v>481.49435372014813</c:v>
                </c:pt>
                <c:pt idx="3">
                  <c:v>351.24574830571822</c:v>
                </c:pt>
                <c:pt idx="4">
                  <c:v>1321866.6719633483</c:v>
                </c:pt>
                <c:pt idx="5">
                  <c:v>785605.95929580228</c:v>
                </c:pt>
                <c:pt idx="6">
                  <c:v>1018759.6366573989</c:v>
                </c:pt>
                <c:pt idx="7">
                  <c:v>289340.12098041439</c:v>
                </c:pt>
                <c:pt idx="8">
                  <c:v>1732217.1794170234</c:v>
                </c:pt>
                <c:pt idx="9">
                  <c:v>631857.02286800556</c:v>
                </c:pt>
                <c:pt idx="10">
                  <c:v>891882.90549975517</c:v>
                </c:pt>
              </c:numCache>
            </c:numRef>
          </c:yVal>
          <c:smooth val="0"/>
        </c:ser>
        <c:ser>
          <c:idx val="2"/>
          <c:order val="2"/>
          <c:tx>
            <c:v>Pyrell</c:v>
          </c:tx>
          <c:spPr>
            <a:ln w="28575">
              <a:noFill/>
            </a:ln>
          </c:spPr>
          <c:xVal>
            <c:numRef>
              <c:f>'detection Mar 14'!$CW$85:$CW$104</c:f>
              <c:numCache>
                <c:formatCode>General</c:formatCode>
                <c:ptCount val="20"/>
                <c:pt idx="0">
                  <c:v>63</c:v>
                </c:pt>
                <c:pt idx="1">
                  <c:v>64</c:v>
                </c:pt>
                <c:pt idx="2">
                  <c:v>65</c:v>
                </c:pt>
                <c:pt idx="3">
                  <c:v>66</c:v>
                </c:pt>
                <c:pt idx="4">
                  <c:v>67</c:v>
                </c:pt>
                <c:pt idx="5">
                  <c:v>68</c:v>
                </c:pt>
                <c:pt idx="6">
                  <c:v>69</c:v>
                </c:pt>
                <c:pt idx="7">
                  <c:v>70</c:v>
                </c:pt>
                <c:pt idx="8">
                  <c:v>71</c:v>
                </c:pt>
                <c:pt idx="9">
                  <c:v>72</c:v>
                </c:pt>
                <c:pt idx="10">
                  <c:v>73</c:v>
                </c:pt>
                <c:pt idx="11">
                  <c:v>74</c:v>
                </c:pt>
                <c:pt idx="12">
                  <c:v>75</c:v>
                </c:pt>
                <c:pt idx="13">
                  <c:v>76</c:v>
                </c:pt>
                <c:pt idx="14">
                  <c:v>77</c:v>
                </c:pt>
                <c:pt idx="15">
                  <c:v>78</c:v>
                </c:pt>
                <c:pt idx="16">
                  <c:v>79</c:v>
                </c:pt>
                <c:pt idx="17">
                  <c:v>80</c:v>
                </c:pt>
                <c:pt idx="18">
                  <c:v>81</c:v>
                </c:pt>
                <c:pt idx="19">
                  <c:v>82</c:v>
                </c:pt>
              </c:numCache>
            </c:numRef>
          </c:xVal>
          <c:yVal>
            <c:numRef>
              <c:f>'detection Mar 14'!$CX$85:$CX$104</c:f>
              <c:numCache>
                <c:formatCode>#,##0.0</c:formatCode>
                <c:ptCount val="20"/>
                <c:pt idx="0">
                  <c:v>189.21888752141922</c:v>
                </c:pt>
                <c:pt idx="1">
                  <c:v>208.53131733766517</c:v>
                </c:pt>
                <c:pt idx="2">
                  <c:v>138.54239593584899</c:v>
                </c:pt>
                <c:pt idx="3">
                  <c:v>174.62030533269063</c:v>
                </c:pt>
                <c:pt idx="4">
                  <c:v>116.67306738940455</c:v>
                </c:pt>
                <c:pt idx="5">
                  <c:v>237.91268581224904</c:v>
                </c:pt>
                <c:pt idx="6">
                  <c:v>267.86691717885077</c:v>
                </c:pt>
                <c:pt idx="7">
                  <c:v>170.66024078303258</c:v>
                </c:pt>
                <c:pt idx="8">
                  <c:v>157.21415243232883</c:v>
                </c:pt>
                <c:pt idx="9">
                  <c:v>101.33280740137334</c:v>
                </c:pt>
                <c:pt idx="10">
                  <c:v>200.68022952840718</c:v>
                </c:pt>
                <c:pt idx="11">
                  <c:v>141.79918075665691</c:v>
                </c:pt>
                <c:pt idx="12">
                  <c:v>177.95696773130419</c:v>
                </c:pt>
                <c:pt idx="13">
                  <c:v>26.604547682105597</c:v>
                </c:pt>
                <c:pt idx="14">
                  <c:v>36.317176305984056</c:v>
                </c:pt>
                <c:pt idx="15">
                  <c:v>19.319330664294622</c:v>
                </c:pt>
                <c:pt idx="16">
                  <c:v>25.302942911297549</c:v>
                </c:pt>
                <c:pt idx="17">
                  <c:v>19.994230505502856</c:v>
                </c:pt>
                <c:pt idx="18">
                  <c:v>21.009116699809184</c:v>
                </c:pt>
                <c:pt idx="19">
                  <c:v>86.087191621040233</c:v>
                </c:pt>
              </c:numCache>
            </c:numRef>
          </c:yVal>
          <c:smooth val="0"/>
        </c:ser>
        <c:ser>
          <c:idx val="3"/>
          <c:order val="3"/>
          <c:tx>
            <c:v>Silicone</c:v>
          </c:tx>
          <c:spPr>
            <a:ln w="28575">
              <a:noFill/>
            </a:ln>
          </c:spPr>
          <c:xVal>
            <c:numRef>
              <c:f>'detection Mar 14'!$CW$105:$CW$133</c:f>
              <c:numCache>
                <c:formatCode>General</c:formatCode>
                <c:ptCount val="29"/>
                <c:pt idx="0">
                  <c:v>83</c:v>
                </c:pt>
                <c:pt idx="1">
                  <c:v>84</c:v>
                </c:pt>
                <c:pt idx="2">
                  <c:v>85</c:v>
                </c:pt>
                <c:pt idx="3">
                  <c:v>86</c:v>
                </c:pt>
                <c:pt idx="4">
                  <c:v>87</c:v>
                </c:pt>
                <c:pt idx="5">
                  <c:v>88</c:v>
                </c:pt>
                <c:pt idx="6">
                  <c:v>89</c:v>
                </c:pt>
                <c:pt idx="7">
                  <c:v>90</c:v>
                </c:pt>
                <c:pt idx="8">
                  <c:v>91</c:v>
                </c:pt>
                <c:pt idx="9">
                  <c:v>92</c:v>
                </c:pt>
                <c:pt idx="10">
                  <c:v>93</c:v>
                </c:pt>
                <c:pt idx="11">
                  <c:v>94</c:v>
                </c:pt>
                <c:pt idx="12">
                  <c:v>95</c:v>
                </c:pt>
                <c:pt idx="13">
                  <c:v>96</c:v>
                </c:pt>
                <c:pt idx="14">
                  <c:v>97</c:v>
                </c:pt>
                <c:pt idx="15">
                  <c:v>98</c:v>
                </c:pt>
                <c:pt idx="16">
                  <c:v>99</c:v>
                </c:pt>
                <c:pt idx="17">
                  <c:v>100</c:v>
                </c:pt>
                <c:pt idx="18">
                  <c:v>101</c:v>
                </c:pt>
                <c:pt idx="19">
                  <c:v>102</c:v>
                </c:pt>
                <c:pt idx="20">
                  <c:v>103</c:v>
                </c:pt>
                <c:pt idx="21">
                  <c:v>104</c:v>
                </c:pt>
                <c:pt idx="22">
                  <c:v>105</c:v>
                </c:pt>
                <c:pt idx="23">
                  <c:v>106</c:v>
                </c:pt>
                <c:pt idx="24">
                  <c:v>107</c:v>
                </c:pt>
                <c:pt idx="25">
                  <c:v>108</c:v>
                </c:pt>
                <c:pt idx="26">
                  <c:v>109</c:v>
                </c:pt>
                <c:pt idx="27">
                  <c:v>110</c:v>
                </c:pt>
                <c:pt idx="28">
                  <c:v>111</c:v>
                </c:pt>
              </c:numCache>
            </c:numRef>
          </c:xVal>
          <c:yVal>
            <c:numRef>
              <c:f>'detection Mar 14'!$CX$105:$CX$133</c:f>
              <c:numCache>
                <c:formatCode>#,##0.0</c:formatCode>
                <c:ptCount val="29"/>
                <c:pt idx="0">
                  <c:v>113.36087021048628</c:v>
                </c:pt>
                <c:pt idx="1">
                  <c:v>127.96559938258073</c:v>
                </c:pt>
                <c:pt idx="2">
                  <c:v>119.61352247435647</c:v>
                </c:pt>
                <c:pt idx="3">
                  <c:v>160.44680131696916</c:v>
                </c:pt>
                <c:pt idx="4">
                  <c:v>174.44674862620565</c:v>
                </c:pt>
                <c:pt idx="5">
                  <c:v>223.18812914391413</c:v>
                </c:pt>
                <c:pt idx="6">
                  <c:v>179.93543356084365</c:v>
                </c:pt>
                <c:pt idx="7">
                  <c:v>205.93865259840001</c:v>
                </c:pt>
                <c:pt idx="8">
                  <c:v>117.55291700774677</c:v>
                </c:pt>
                <c:pt idx="9">
                  <c:v>157.08289345776919</c:v>
                </c:pt>
                <c:pt idx="10">
                  <c:v>112.11648905377768</c:v>
                </c:pt>
                <c:pt idx="11">
                  <c:v>122.32581487504697</c:v>
                </c:pt>
                <c:pt idx="12">
                  <c:v>85.919527150402729</c:v>
                </c:pt>
                <c:pt idx="13">
                  <c:v>152.57646777619209</c:v>
                </c:pt>
                <c:pt idx="14">
                  <c:v>101.34632715147838</c:v>
                </c:pt>
                <c:pt idx="15">
                  <c:v>110.26846103876952</c:v>
                </c:pt>
                <c:pt idx="16">
                  <c:v>78.37293791573849</c:v>
                </c:pt>
                <c:pt idx="17">
                  <c:v>99.548437740618269</c:v>
                </c:pt>
                <c:pt idx="18">
                  <c:v>190.63241046590804</c:v>
                </c:pt>
                <c:pt idx="19">
                  <c:v>127.77454347564058</c:v>
                </c:pt>
                <c:pt idx="20">
                  <c:v>98.685537903996007</c:v>
                </c:pt>
                <c:pt idx="21">
                  <c:v>137.12838361433512</c:v>
                </c:pt>
                <c:pt idx="22">
                  <c:v>68.991350403908797</c:v>
                </c:pt>
                <c:pt idx="23">
                  <c:v>70.183224580805984</c:v>
                </c:pt>
                <c:pt idx="24">
                  <c:v>42.580140647241251</c:v>
                </c:pt>
                <c:pt idx="25">
                  <c:v>50.73155705932971</c:v>
                </c:pt>
                <c:pt idx="26">
                  <c:v>40.178828011432508</c:v>
                </c:pt>
                <c:pt idx="27">
                  <c:v>48.995682577838238</c:v>
                </c:pt>
                <c:pt idx="28">
                  <c:v>123.25613237592832</c:v>
                </c:pt>
              </c:numCache>
            </c:numRef>
          </c:yVal>
          <c:smooth val="0"/>
        </c:ser>
        <c:ser>
          <c:idx val="4"/>
          <c:order val="4"/>
          <c:tx>
            <c:v>Teflon</c:v>
          </c:tx>
          <c:spPr>
            <a:ln w="28575">
              <a:noFill/>
            </a:ln>
          </c:spPr>
          <c:xVal>
            <c:numRef>
              <c:f>'detection Mar 14'!$CW$134:$CW$156</c:f>
              <c:numCache>
                <c:formatCode>General</c:formatCode>
                <c:ptCount val="23"/>
                <c:pt idx="0">
                  <c:v>112</c:v>
                </c:pt>
                <c:pt idx="1">
                  <c:v>113</c:v>
                </c:pt>
                <c:pt idx="2">
                  <c:v>114</c:v>
                </c:pt>
                <c:pt idx="3">
                  <c:v>115</c:v>
                </c:pt>
                <c:pt idx="4">
                  <c:v>116</c:v>
                </c:pt>
                <c:pt idx="5">
                  <c:v>117</c:v>
                </c:pt>
                <c:pt idx="6">
                  <c:v>118</c:v>
                </c:pt>
                <c:pt idx="7">
                  <c:v>119</c:v>
                </c:pt>
                <c:pt idx="8">
                  <c:v>120</c:v>
                </c:pt>
                <c:pt idx="9">
                  <c:v>121</c:v>
                </c:pt>
                <c:pt idx="10">
                  <c:v>122</c:v>
                </c:pt>
                <c:pt idx="11">
                  <c:v>123</c:v>
                </c:pt>
                <c:pt idx="12">
                  <c:v>124</c:v>
                </c:pt>
                <c:pt idx="13">
                  <c:v>125</c:v>
                </c:pt>
                <c:pt idx="14">
                  <c:v>126</c:v>
                </c:pt>
                <c:pt idx="15">
                  <c:v>127</c:v>
                </c:pt>
                <c:pt idx="16">
                  <c:v>128</c:v>
                </c:pt>
                <c:pt idx="17">
                  <c:v>129</c:v>
                </c:pt>
                <c:pt idx="18">
                  <c:v>130</c:v>
                </c:pt>
                <c:pt idx="19">
                  <c:v>131</c:v>
                </c:pt>
                <c:pt idx="20">
                  <c:v>132</c:v>
                </c:pt>
                <c:pt idx="21">
                  <c:v>133</c:v>
                </c:pt>
                <c:pt idx="22">
                  <c:v>134</c:v>
                </c:pt>
              </c:numCache>
            </c:numRef>
          </c:xVal>
          <c:yVal>
            <c:numRef>
              <c:f>'detection Mar 14'!$CX$134:$CX$156</c:f>
              <c:numCache>
                <c:formatCode>#,##0.0</c:formatCode>
                <c:ptCount val="23"/>
                <c:pt idx="0">
                  <c:v>634.29343166371609</c:v>
                </c:pt>
                <c:pt idx="1">
                  <c:v>2943.2665858189544</c:v>
                </c:pt>
                <c:pt idx="2">
                  <c:v>1710.1733687432852</c:v>
                </c:pt>
                <c:pt idx="3">
                  <c:v>2258.8852637097561</c:v>
                </c:pt>
                <c:pt idx="4">
                  <c:v>392.75268972546439</c:v>
                </c:pt>
                <c:pt idx="5">
                  <c:v>346.55982867298297</c:v>
                </c:pt>
                <c:pt idx="6">
                  <c:v>1184.7322116270891</c:v>
                </c:pt>
                <c:pt idx="7">
                  <c:v>2717.1872535259058</c:v>
                </c:pt>
                <c:pt idx="8">
                  <c:v>2065.3106558679688</c:v>
                </c:pt>
                <c:pt idx="9">
                  <c:v>1082.9549283732886</c:v>
                </c:pt>
                <c:pt idx="10">
                  <c:v>691.68910041859419</c:v>
                </c:pt>
                <c:pt idx="11">
                  <c:v>2928.4164227965061</c:v>
                </c:pt>
                <c:pt idx="12">
                  <c:v>1893.6773393505971</c:v>
                </c:pt>
                <c:pt idx="13">
                  <c:v>1699.347530452817</c:v>
                </c:pt>
                <c:pt idx="14">
                  <c:v>1182.6353848224157</c:v>
                </c:pt>
                <c:pt idx="15">
                  <c:v>1916.6062261021282</c:v>
                </c:pt>
                <c:pt idx="16">
                  <c:v>1272.5480692862775</c:v>
                </c:pt>
                <c:pt idx="17">
                  <c:v>2058.5454364758743</c:v>
                </c:pt>
                <c:pt idx="18">
                  <c:v>1155.6479901552718</c:v>
                </c:pt>
                <c:pt idx="19">
                  <c:v>1005.3094984399544</c:v>
                </c:pt>
                <c:pt idx="20">
                  <c:v>780.75009063148718</c:v>
                </c:pt>
                <c:pt idx="21">
                  <c:v>617.36843467366111</c:v>
                </c:pt>
                <c:pt idx="22">
                  <c:v>761.46417821992304</c:v>
                </c:pt>
              </c:numCache>
            </c:numRef>
          </c:yVal>
          <c:smooth val="0"/>
        </c:ser>
        <c:ser>
          <c:idx val="0"/>
          <c:order val="0"/>
          <c:tx>
            <c:v>Lampwick</c:v>
          </c:tx>
          <c:spPr>
            <a:ln w="28575">
              <a:noFill/>
            </a:ln>
          </c:spPr>
          <c:xVal>
            <c:numRef>
              <c:f>'detection Mar 14'!$CW$59:$CW$84</c:f>
              <c:numCache>
                <c:formatCode>General</c:formatCode>
                <c:ptCount val="26"/>
                <c:pt idx="0" formatCode="0">
                  <c:v>37</c:v>
                </c:pt>
                <c:pt idx="1">
                  <c:v>38</c:v>
                </c:pt>
                <c:pt idx="2">
                  <c:v>39</c:v>
                </c:pt>
                <c:pt idx="3">
                  <c:v>40</c:v>
                </c:pt>
                <c:pt idx="4">
                  <c:v>41</c:v>
                </c:pt>
                <c:pt idx="5">
                  <c:v>42</c:v>
                </c:pt>
                <c:pt idx="6">
                  <c:v>43</c:v>
                </c:pt>
                <c:pt idx="7">
                  <c:v>44</c:v>
                </c:pt>
                <c:pt idx="8">
                  <c:v>45</c:v>
                </c:pt>
                <c:pt idx="9">
                  <c:v>46</c:v>
                </c:pt>
                <c:pt idx="10">
                  <c:v>47</c:v>
                </c:pt>
                <c:pt idx="11">
                  <c:v>48</c:v>
                </c:pt>
                <c:pt idx="12">
                  <c:v>49</c:v>
                </c:pt>
                <c:pt idx="13">
                  <c:v>50</c:v>
                </c:pt>
                <c:pt idx="14">
                  <c:v>51</c:v>
                </c:pt>
                <c:pt idx="15">
                  <c:v>52</c:v>
                </c:pt>
                <c:pt idx="16">
                  <c:v>53</c:v>
                </c:pt>
                <c:pt idx="17">
                  <c:v>54</c:v>
                </c:pt>
                <c:pt idx="18">
                  <c:v>55</c:v>
                </c:pt>
                <c:pt idx="19">
                  <c:v>56</c:v>
                </c:pt>
                <c:pt idx="20">
                  <c:v>57</c:v>
                </c:pt>
                <c:pt idx="21">
                  <c:v>58</c:v>
                </c:pt>
                <c:pt idx="22">
                  <c:v>59</c:v>
                </c:pt>
                <c:pt idx="23">
                  <c:v>60</c:v>
                </c:pt>
                <c:pt idx="24">
                  <c:v>61</c:v>
                </c:pt>
                <c:pt idx="25">
                  <c:v>62</c:v>
                </c:pt>
              </c:numCache>
            </c:numRef>
          </c:xVal>
          <c:yVal>
            <c:numRef>
              <c:f>'detection Mar 14'!$CX$59:$CX$84</c:f>
              <c:numCache>
                <c:formatCode>#,##0.0</c:formatCode>
                <c:ptCount val="26"/>
                <c:pt idx="0">
                  <c:v>0</c:v>
                </c:pt>
                <c:pt idx="1">
                  <c:v>241.34379867967985</c:v>
                </c:pt>
                <c:pt idx="2">
                  <c:v>155.39671172589783</c:v>
                </c:pt>
                <c:pt idx="3">
                  <c:v>193.61291816702015</c:v>
                </c:pt>
                <c:pt idx="4">
                  <c:v>215.83088954828688</c:v>
                </c:pt>
                <c:pt idx="5">
                  <c:v>107.23580879644605</c:v>
                </c:pt>
                <c:pt idx="6">
                  <c:v>225.22820308122957</c:v>
                </c:pt>
                <c:pt idx="7">
                  <c:v>240.25929064252784</c:v>
                </c:pt>
                <c:pt idx="8">
                  <c:v>197.85254781169684</c:v>
                </c:pt>
                <c:pt idx="9">
                  <c:v>159.73330592035651</c:v>
                </c:pt>
                <c:pt idx="10">
                  <c:v>341.17900808262567</c:v>
                </c:pt>
                <c:pt idx="11">
                  <c:v>151.40133591214177</c:v>
                </c:pt>
                <c:pt idx="12">
                  <c:v>247.51882233745488</c:v>
                </c:pt>
                <c:pt idx="13">
                  <c:v>176.14912665561531</c:v>
                </c:pt>
                <c:pt idx="14">
                  <c:v>180.90061471870186</c:v>
                </c:pt>
                <c:pt idx="15">
                  <c:v>126.24015664001854</c:v>
                </c:pt>
                <c:pt idx="16">
                  <c:v>201.57661109256455</c:v>
                </c:pt>
                <c:pt idx="17">
                  <c:v>141.88061469675284</c:v>
                </c:pt>
                <c:pt idx="18">
                  <c:v>279.01067750230612</c:v>
                </c:pt>
                <c:pt idx="19">
                  <c:v>87.982681183217466</c:v>
                </c:pt>
                <c:pt idx="20">
                  <c:v>90.914865832183764</c:v>
                </c:pt>
                <c:pt idx="21">
                  <c:v>90.781196135662114</c:v>
                </c:pt>
                <c:pt idx="22">
                  <c:v>81.897361282884489</c:v>
                </c:pt>
                <c:pt idx="23">
                  <c:v>72.456435364797599</c:v>
                </c:pt>
                <c:pt idx="24">
                  <c:v>66.909056629754801</c:v>
                </c:pt>
                <c:pt idx="25">
                  <c:v>94.197610405238578</c:v>
                </c:pt>
              </c:numCache>
            </c:numRef>
          </c:yVal>
          <c:smooth val="0"/>
        </c:ser>
        <c:ser>
          <c:idx val="5"/>
          <c:order val="5"/>
          <c:tx>
            <c:v>Kapton Mid Temp</c:v>
          </c:tx>
          <c:spPr>
            <a:ln w="28575">
              <a:noFill/>
            </a:ln>
          </c:spPr>
          <c:xVal>
            <c:numRef>
              <c:f>('detection Mar 14'!$CW$38:$CW$39,'detection Mar 14'!$CW$42:$CW$45,'detection Mar 14'!$CW$58)</c:f>
              <c:numCache>
                <c:formatCode>0</c:formatCode>
                <c:ptCount val="7"/>
                <c:pt idx="0">
                  <c:v>16</c:v>
                </c:pt>
                <c:pt idx="1">
                  <c:v>17</c:v>
                </c:pt>
                <c:pt idx="2">
                  <c:v>20</c:v>
                </c:pt>
                <c:pt idx="3">
                  <c:v>21</c:v>
                </c:pt>
                <c:pt idx="4">
                  <c:v>22</c:v>
                </c:pt>
                <c:pt idx="5">
                  <c:v>23</c:v>
                </c:pt>
                <c:pt idx="6">
                  <c:v>36</c:v>
                </c:pt>
              </c:numCache>
            </c:numRef>
          </c:xVal>
          <c:yVal>
            <c:numRef>
              <c:f>('detection Mar 14'!$CX$38:$CX$39,'detection Mar 14'!$CT$42:$CT$45,'detection Mar 14'!$CT$47:$CT$48,'detection Mar 14'!$CT$58)</c:f>
              <c:numCache>
                <c:formatCode>#,##0.0</c:formatCode>
                <c:ptCount val="9"/>
                <c:pt idx="0">
                  <c:v>2630.4649494404512</c:v>
                </c:pt>
                <c:pt idx="1">
                  <c:v>1334.5585371002396</c:v>
                </c:pt>
                <c:pt idx="2">
                  <c:v>0</c:v>
                </c:pt>
                <c:pt idx="3">
                  <c:v>231506.52465150945</c:v>
                </c:pt>
                <c:pt idx="4">
                  <c:v>42852495.374027126</c:v>
                </c:pt>
                <c:pt idx="5">
                  <c:v>13899574.713207787</c:v>
                </c:pt>
                <c:pt idx="6">
                  <c:v>1224021.253140372</c:v>
                </c:pt>
                <c:pt idx="7">
                  <c:v>326037.73036119906</c:v>
                </c:pt>
                <c:pt idx="8">
                  <c:v>0</c:v>
                </c:pt>
              </c:numCache>
            </c:numRef>
          </c:yVal>
          <c:smooth val="0"/>
        </c:ser>
        <c:ser>
          <c:idx val="6"/>
          <c:order val="6"/>
          <c:tx>
            <c:v>Kapton High Temp</c:v>
          </c:tx>
          <c:spPr>
            <a:ln w="28575">
              <a:noFill/>
            </a:ln>
          </c:spPr>
          <c:xVal>
            <c:numRef>
              <c:f>('detection Mar 14'!$CW$27:$CW$28,'detection Mar 14'!$CW$33:$CW$35,'detection Mar 14'!$CW$40:$CW$41,'detection Mar 14'!$CW$49:$CW$57)</c:f>
              <c:numCache>
                <c:formatCode>0</c:formatCode>
                <c:ptCount val="16"/>
                <c:pt idx="0">
                  <c:v>5</c:v>
                </c:pt>
                <c:pt idx="1">
                  <c:v>6</c:v>
                </c:pt>
                <c:pt idx="2">
                  <c:v>11</c:v>
                </c:pt>
                <c:pt idx="3">
                  <c:v>12</c:v>
                </c:pt>
                <c:pt idx="4">
                  <c:v>13</c:v>
                </c:pt>
                <c:pt idx="5">
                  <c:v>18</c:v>
                </c:pt>
                <c:pt idx="6">
                  <c:v>19</c:v>
                </c:pt>
                <c:pt idx="7">
                  <c:v>27</c:v>
                </c:pt>
                <c:pt idx="8">
                  <c:v>28</c:v>
                </c:pt>
                <c:pt idx="9">
                  <c:v>29</c:v>
                </c:pt>
                <c:pt idx="10">
                  <c:v>30</c:v>
                </c:pt>
                <c:pt idx="11">
                  <c:v>31</c:v>
                </c:pt>
                <c:pt idx="12">
                  <c:v>32</c:v>
                </c:pt>
                <c:pt idx="13">
                  <c:v>33</c:v>
                </c:pt>
                <c:pt idx="14">
                  <c:v>34</c:v>
                </c:pt>
                <c:pt idx="15">
                  <c:v>35</c:v>
                </c:pt>
              </c:numCache>
            </c:numRef>
          </c:xVal>
          <c:yVal>
            <c:numRef>
              <c:f>('detection Mar 14'!$CX$27:$CX$28,'detection Mar 14'!$CT$33:$CT$35,'detection Mar 14'!$CT$40:$CT$41,'detection Mar 14'!$CT$49:$CT$57)</c:f>
              <c:numCache>
                <c:formatCode>#,##0.0</c:formatCode>
                <c:ptCount val="16"/>
                <c:pt idx="0">
                  <c:v>412.34752761225906</c:v>
                </c:pt>
                <c:pt idx="1">
                  <c:v>227.88319540842983</c:v>
                </c:pt>
                <c:pt idx="2">
                  <c:v>76395.321342077266</c:v>
                </c:pt>
                <c:pt idx="3">
                  <c:v>21559.439383241101</c:v>
                </c:pt>
                <c:pt idx="4">
                  <c:v>134302.65414632024</c:v>
                </c:pt>
                <c:pt idx="5">
                  <c:v>1000253.8665471622</c:v>
                </c:pt>
                <c:pt idx="6">
                  <c:v>267904.91682773689</c:v>
                </c:pt>
                <c:pt idx="7">
                  <c:v>766217.35567327449</c:v>
                </c:pt>
                <c:pt idx="8">
                  <c:v>221491.21952975597</c:v>
                </c:pt>
                <c:pt idx="9">
                  <c:v>29347.660022838652</c:v>
                </c:pt>
                <c:pt idx="10">
                  <c:v>27935.372490745391</c:v>
                </c:pt>
                <c:pt idx="11">
                  <c:v>13451.0568491586</c:v>
                </c:pt>
                <c:pt idx="12">
                  <c:v>12432.190203974693</c:v>
                </c:pt>
                <c:pt idx="13">
                  <c:v>29869.584992514614</c:v>
                </c:pt>
                <c:pt idx="14">
                  <c:v>27974.520506344677</c:v>
                </c:pt>
                <c:pt idx="15">
                  <c:v>51383.69113463127</c:v>
                </c:pt>
              </c:numCache>
            </c:numRef>
          </c:yVal>
          <c:smooth val="0"/>
        </c:ser>
        <c:dLbls>
          <c:showLegendKey val="0"/>
          <c:showVal val="0"/>
          <c:showCatName val="0"/>
          <c:showSerName val="0"/>
          <c:showPercent val="0"/>
          <c:showBubbleSize val="0"/>
        </c:dLbls>
        <c:axId val="355216384"/>
        <c:axId val="355222656"/>
      </c:scatterChart>
      <c:valAx>
        <c:axId val="355216384"/>
        <c:scaling>
          <c:orientation val="minMax"/>
        </c:scaling>
        <c:delete val="0"/>
        <c:axPos val="b"/>
        <c:title>
          <c:tx>
            <c:rich>
              <a:bodyPr/>
              <a:lstStyle/>
              <a:p>
                <a:pPr>
                  <a:defRPr/>
                </a:pPr>
                <a:r>
                  <a:rPr lang="en-US" sz="1600" b="1"/>
                  <a:t>Test</a:t>
                </a:r>
                <a:r>
                  <a:rPr lang="en-US" sz="1600" b="1" baseline="0"/>
                  <a:t> Number</a:t>
                </a:r>
              </a:p>
            </c:rich>
          </c:tx>
          <c:overlay val="0"/>
        </c:title>
        <c:numFmt formatCode="0" sourceLinked="1"/>
        <c:majorTickMark val="out"/>
        <c:minorTickMark val="none"/>
        <c:tickLblPos val="nextTo"/>
        <c:crossAx val="355222656"/>
        <c:crosses val="autoZero"/>
        <c:crossBetween val="midCat"/>
      </c:valAx>
      <c:valAx>
        <c:axId val="355222656"/>
        <c:scaling>
          <c:logBase val="10"/>
          <c:orientation val="minMax"/>
          <c:min val="100"/>
        </c:scaling>
        <c:delete val="0"/>
        <c:axPos val="l"/>
        <c:majorGridlines/>
        <c:title>
          <c:tx>
            <c:rich>
              <a:bodyPr rot="-5400000" vert="horz"/>
              <a:lstStyle/>
              <a:p>
                <a:pPr>
                  <a:defRPr/>
                </a:pPr>
                <a:r>
                  <a:rPr lang="en-US" sz="1800"/>
                  <a:t>Number</a:t>
                </a:r>
                <a:r>
                  <a:rPr lang="en-US" sz="1800" baseline="0"/>
                  <a:t> count</a:t>
                </a:r>
                <a:r>
                  <a:rPr lang="en-US" sz="1800"/>
                  <a:t> </a:t>
                </a:r>
              </a:p>
            </c:rich>
          </c:tx>
          <c:overlay val="0"/>
        </c:title>
        <c:numFmt formatCode="#,##0.0" sourceLinked="1"/>
        <c:majorTickMark val="out"/>
        <c:minorTickMark val="none"/>
        <c:tickLblPos val="nextTo"/>
        <c:crossAx val="355216384"/>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6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Scattering</a:t>
            </a:r>
            <a:r>
              <a:rPr lang="en-US" baseline="0"/>
              <a:t> </a:t>
            </a:r>
            <a:r>
              <a:rPr lang="en-US"/>
              <a:t>to produce </a:t>
            </a:r>
            <a:r>
              <a:rPr lang="en-US" baseline="0"/>
              <a:t> number </a:t>
            </a:r>
            <a:r>
              <a:rPr lang="en-US"/>
              <a:t>alarm</a:t>
            </a:r>
          </a:p>
        </c:rich>
      </c:tx>
      <c:layout>
        <c:manualLayout>
          <c:xMode val="edge"/>
          <c:yMode val="edge"/>
          <c:x val="0.27288791565263265"/>
          <c:y val="1.1785339779697665E-2"/>
        </c:manualLayout>
      </c:layout>
      <c:overlay val="0"/>
    </c:title>
    <c:autoTitleDeleted val="0"/>
    <c:plotArea>
      <c:layout/>
      <c:scatterChart>
        <c:scatterStyle val="lineMarker"/>
        <c:varyColors val="0"/>
        <c:ser>
          <c:idx val="1"/>
          <c:order val="1"/>
          <c:tx>
            <c:v>Kapton</c:v>
          </c:tx>
          <c:spPr>
            <a:ln w="28575">
              <a:noFill/>
            </a:ln>
          </c:spPr>
          <c:xVal>
            <c:numRef>
              <c:f>'detection Mar 14'!$CW$23:$CW$58</c:f>
              <c:numCache>
                <c:formatCode>0</c:formatCode>
                <c:ptCount val="3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numCache>
            </c:numRef>
          </c:xVal>
          <c:yVal>
            <c:numRef>
              <c:f>'detection Mar 14'!$CU$23:$CU$58</c:f>
              <c:numCache>
                <c:formatCode>#,##0.0</c:formatCode>
                <c:ptCount val="36"/>
                <c:pt idx="0">
                  <c:v>4.9069798667456617</c:v>
                </c:pt>
                <c:pt idx="1">
                  <c:v>16.216462344310546</c:v>
                </c:pt>
                <c:pt idx="2">
                  <c:v>7.8562697064505738</c:v>
                </c:pt>
                <c:pt idx="3">
                  <c:v>14.307259260276515</c:v>
                </c:pt>
                <c:pt idx="4">
                  <c:v>17.48832714184293</c:v>
                </c:pt>
                <c:pt idx="5">
                  <c:v>36.726635582881755</c:v>
                </c:pt>
                <c:pt idx="6">
                  <c:v>0.75650594814885164</c:v>
                </c:pt>
                <c:pt idx="7">
                  <c:v>1.2729027678155282</c:v>
                </c:pt>
                <c:pt idx="8">
                  <c:v>0.98158580691422936</c:v>
                </c:pt>
                <c:pt idx="9">
                  <c:v>3.4561401184583405</c:v>
                </c:pt>
                <c:pt idx="10">
                  <c:v>13.089806841995919</c:v>
                </c:pt>
                <c:pt idx="11">
                  <c:v>46.38339532971969</c:v>
                </c:pt>
                <c:pt idx="12">
                  <c:v>7.4458692298852016</c:v>
                </c:pt>
                <c:pt idx="13">
                  <c:v>0.57729481723333864</c:v>
                </c:pt>
                <c:pt idx="14">
                  <c:v>1.582636520301681</c:v>
                </c:pt>
                <c:pt idx="15">
                  <c:v>0</c:v>
                </c:pt>
                <c:pt idx="16">
                  <c:v>2.9172501470611341</c:v>
                </c:pt>
                <c:pt idx="17">
                  <c:v>0.99974619788470453</c:v>
                </c:pt>
                <c:pt idx="18">
                  <c:v>3.732667589087217</c:v>
                </c:pt>
                <c:pt idx="19">
                  <c:v>0</c:v>
                </c:pt>
                <c:pt idx="20">
                  <c:v>4.3195326849008522</c:v>
                </c:pt>
                <c:pt idx="21">
                  <c:v>2.333586390411466E-2</c:v>
                </c:pt>
                <c:pt idx="22">
                  <c:v>7.194464727397526E-2</c:v>
                </c:pt>
                <c:pt idx="23">
                  <c:v>1.1212234182688621</c:v>
                </c:pt>
                <c:pt idx="24">
                  <c:v>0.81697927828816796</c:v>
                </c:pt>
                <c:pt idx="25">
                  <c:v>3.0671296812554658</c:v>
                </c:pt>
                <c:pt idx="26">
                  <c:v>1.3051126975860536</c:v>
                </c:pt>
                <c:pt idx="27">
                  <c:v>4.5148516592354406</c:v>
                </c:pt>
                <c:pt idx="28">
                  <c:v>34.074266882667636</c:v>
                </c:pt>
                <c:pt idx="29">
                  <c:v>35.796909467782704</c:v>
                </c:pt>
                <c:pt idx="30">
                  <c:v>74.343600745583984</c:v>
                </c:pt>
                <c:pt idx="31">
                  <c:v>80.43634979782486</c:v>
                </c:pt>
                <c:pt idx="32">
                  <c:v>33.478871576240586</c:v>
                </c:pt>
                <c:pt idx="33">
                  <c:v>35.746814669198635</c:v>
                </c:pt>
                <c:pt idx="34">
                  <c:v>19.461427895086075</c:v>
                </c:pt>
                <c:pt idx="35">
                  <c:v>0</c:v>
                </c:pt>
              </c:numCache>
            </c:numRef>
          </c:yVal>
          <c:smooth val="0"/>
        </c:ser>
        <c:ser>
          <c:idx val="2"/>
          <c:order val="2"/>
          <c:tx>
            <c:v>Pyrell</c:v>
          </c:tx>
          <c:spPr>
            <a:ln w="28575">
              <a:noFill/>
            </a:ln>
          </c:spPr>
          <c:xVal>
            <c:numRef>
              <c:f>'detection Mar 14'!$CW$85:$CW$104</c:f>
              <c:numCache>
                <c:formatCode>General</c:formatCode>
                <c:ptCount val="20"/>
                <c:pt idx="0">
                  <c:v>63</c:v>
                </c:pt>
                <c:pt idx="1">
                  <c:v>64</c:v>
                </c:pt>
                <c:pt idx="2">
                  <c:v>65</c:v>
                </c:pt>
                <c:pt idx="3">
                  <c:v>66</c:v>
                </c:pt>
                <c:pt idx="4">
                  <c:v>67</c:v>
                </c:pt>
                <c:pt idx="5">
                  <c:v>68</c:v>
                </c:pt>
                <c:pt idx="6">
                  <c:v>69</c:v>
                </c:pt>
                <c:pt idx="7">
                  <c:v>70</c:v>
                </c:pt>
                <c:pt idx="8">
                  <c:v>71</c:v>
                </c:pt>
                <c:pt idx="9">
                  <c:v>72</c:v>
                </c:pt>
                <c:pt idx="10">
                  <c:v>73</c:v>
                </c:pt>
                <c:pt idx="11">
                  <c:v>74</c:v>
                </c:pt>
                <c:pt idx="12">
                  <c:v>75</c:v>
                </c:pt>
                <c:pt idx="13">
                  <c:v>76</c:v>
                </c:pt>
                <c:pt idx="14">
                  <c:v>77</c:v>
                </c:pt>
                <c:pt idx="15">
                  <c:v>78</c:v>
                </c:pt>
                <c:pt idx="16">
                  <c:v>79</c:v>
                </c:pt>
                <c:pt idx="17">
                  <c:v>80</c:v>
                </c:pt>
                <c:pt idx="18">
                  <c:v>81</c:v>
                </c:pt>
                <c:pt idx="19">
                  <c:v>82</c:v>
                </c:pt>
              </c:numCache>
            </c:numRef>
          </c:xVal>
          <c:yVal>
            <c:numRef>
              <c:f>'detection Mar 14'!$CU$85:$CU$104</c:f>
              <c:numCache>
                <c:formatCode>#,##0.0</c:formatCode>
                <c:ptCount val="20"/>
                <c:pt idx="0">
                  <c:v>36.28317296906225</c:v>
                </c:pt>
                <c:pt idx="1">
                  <c:v>32.763910954871484</c:v>
                </c:pt>
                <c:pt idx="2">
                  <c:v>85.521911890731616</c:v>
                </c:pt>
                <c:pt idx="3">
                  <c:v>47.969228601129849</c:v>
                </c:pt>
                <c:pt idx="4">
                  <c:v>127.31962447730862</c:v>
                </c:pt>
                <c:pt idx="5">
                  <c:v>44.549520656348321</c:v>
                </c:pt>
                <c:pt idx="6">
                  <c:v>24.345273545699179</c:v>
                </c:pt>
                <c:pt idx="7">
                  <c:v>73.285376701955272</c:v>
                </c:pt>
                <c:pt idx="8">
                  <c:v>74.303749537685064</c:v>
                </c:pt>
                <c:pt idx="9">
                  <c:v>144.85666332138905</c:v>
                </c:pt>
                <c:pt idx="10">
                  <c:v>38.262468327202058</c:v>
                </c:pt>
                <c:pt idx="11">
                  <c:v>82.560157853599961</c:v>
                </c:pt>
                <c:pt idx="12">
                  <c:v>40.724977405904724</c:v>
                </c:pt>
                <c:pt idx="13">
                  <c:v>173.62695124617659</c:v>
                </c:pt>
                <c:pt idx="14">
                  <c:v>326.9807554514021</c:v>
                </c:pt>
                <c:pt idx="15">
                  <c:v>411.85512852118785</c:v>
                </c:pt>
                <c:pt idx="16">
                  <c:v>455.43884758750005</c:v>
                </c:pt>
                <c:pt idx="17">
                  <c:v>428.12033280076707</c:v>
                </c:pt>
                <c:pt idx="18">
                  <c:v>443.05625560038993</c:v>
                </c:pt>
                <c:pt idx="19">
                  <c:v>149.83931443214522</c:v>
                </c:pt>
              </c:numCache>
            </c:numRef>
          </c:yVal>
          <c:smooth val="0"/>
        </c:ser>
        <c:ser>
          <c:idx val="3"/>
          <c:order val="3"/>
          <c:tx>
            <c:v>Silicone</c:v>
          </c:tx>
          <c:spPr>
            <a:ln w="28575">
              <a:noFill/>
            </a:ln>
          </c:spPr>
          <c:xVal>
            <c:numRef>
              <c:f>'detection Mar 14'!$CW$105:$CW$133</c:f>
              <c:numCache>
                <c:formatCode>General</c:formatCode>
                <c:ptCount val="29"/>
                <c:pt idx="0">
                  <c:v>83</c:v>
                </c:pt>
                <c:pt idx="1">
                  <c:v>84</c:v>
                </c:pt>
                <c:pt idx="2">
                  <c:v>85</c:v>
                </c:pt>
                <c:pt idx="3">
                  <c:v>86</c:v>
                </c:pt>
                <c:pt idx="4">
                  <c:v>87</c:v>
                </c:pt>
                <c:pt idx="5">
                  <c:v>88</c:v>
                </c:pt>
                <c:pt idx="6">
                  <c:v>89</c:v>
                </c:pt>
                <c:pt idx="7">
                  <c:v>90</c:v>
                </c:pt>
                <c:pt idx="8">
                  <c:v>91</c:v>
                </c:pt>
                <c:pt idx="9">
                  <c:v>92</c:v>
                </c:pt>
                <c:pt idx="10">
                  <c:v>93</c:v>
                </c:pt>
                <c:pt idx="11">
                  <c:v>94</c:v>
                </c:pt>
                <c:pt idx="12">
                  <c:v>95</c:v>
                </c:pt>
                <c:pt idx="13">
                  <c:v>96</c:v>
                </c:pt>
                <c:pt idx="14">
                  <c:v>97</c:v>
                </c:pt>
                <c:pt idx="15">
                  <c:v>98</c:v>
                </c:pt>
                <c:pt idx="16">
                  <c:v>99</c:v>
                </c:pt>
                <c:pt idx="17">
                  <c:v>100</c:v>
                </c:pt>
                <c:pt idx="18">
                  <c:v>101</c:v>
                </c:pt>
                <c:pt idx="19">
                  <c:v>102</c:v>
                </c:pt>
                <c:pt idx="20">
                  <c:v>103</c:v>
                </c:pt>
                <c:pt idx="21">
                  <c:v>104</c:v>
                </c:pt>
                <c:pt idx="22">
                  <c:v>105</c:v>
                </c:pt>
                <c:pt idx="23">
                  <c:v>106</c:v>
                </c:pt>
                <c:pt idx="24">
                  <c:v>107</c:v>
                </c:pt>
                <c:pt idx="25">
                  <c:v>108</c:v>
                </c:pt>
                <c:pt idx="26">
                  <c:v>109</c:v>
                </c:pt>
                <c:pt idx="27">
                  <c:v>110</c:v>
                </c:pt>
                <c:pt idx="28">
                  <c:v>111</c:v>
                </c:pt>
              </c:numCache>
            </c:numRef>
          </c:xVal>
          <c:yVal>
            <c:numRef>
              <c:f>'detection Mar 14'!$CU$105:$CU$133</c:f>
              <c:numCache>
                <c:formatCode>#,##0.0</c:formatCode>
                <c:ptCount val="29"/>
                <c:pt idx="0">
                  <c:v>94.888618760738353</c:v>
                </c:pt>
                <c:pt idx="1">
                  <c:v>58.467816060383527</c:v>
                </c:pt>
                <c:pt idx="2">
                  <c:v>102.75782192158249</c:v>
                </c:pt>
                <c:pt idx="3">
                  <c:v>42.260373183905202</c:v>
                </c:pt>
                <c:pt idx="4">
                  <c:v>35.118310975408932</c:v>
                </c:pt>
                <c:pt idx="5">
                  <c:v>30.719055529219293</c:v>
                </c:pt>
                <c:pt idx="6">
                  <c:v>50.636541345859989</c:v>
                </c:pt>
                <c:pt idx="7">
                  <c:v>39.078248207874928</c:v>
                </c:pt>
                <c:pt idx="8">
                  <c:v>70.276426150251908</c:v>
                </c:pt>
                <c:pt idx="9">
                  <c:v>40.388876134361126</c:v>
                </c:pt>
                <c:pt idx="10">
                  <c:v>99.507972050547025</c:v>
                </c:pt>
                <c:pt idx="11">
                  <c:v>64.918034945537386</c:v>
                </c:pt>
                <c:pt idx="12">
                  <c:v>179.62891613225429</c:v>
                </c:pt>
                <c:pt idx="13">
                  <c:v>42.205732582926601</c:v>
                </c:pt>
                <c:pt idx="14">
                  <c:v>150.46816811898981</c:v>
                </c:pt>
                <c:pt idx="15">
                  <c:v>72.569948133517997</c:v>
                </c:pt>
                <c:pt idx="16">
                  <c:v>191.46545650073594</c:v>
                </c:pt>
                <c:pt idx="17">
                  <c:v>127.63742430992166</c:v>
                </c:pt>
                <c:pt idx="18">
                  <c:v>31.552953697326267</c:v>
                </c:pt>
                <c:pt idx="19">
                  <c:v>63.251463362087534</c:v>
                </c:pt>
                <c:pt idx="20">
                  <c:v>136.20074869000359</c:v>
                </c:pt>
                <c:pt idx="21">
                  <c:v>44.758032329115544</c:v>
                </c:pt>
                <c:pt idx="22">
                  <c:v>201.92162564726993</c:v>
                </c:pt>
                <c:pt idx="23">
                  <c:v>250.52536582898338</c:v>
                </c:pt>
                <c:pt idx="24">
                  <c:v>301.94761776879847</c:v>
                </c:pt>
                <c:pt idx="25">
                  <c:v>288.42938018216711</c:v>
                </c:pt>
                <c:pt idx="26">
                  <c:v>771.95537991991432</c:v>
                </c:pt>
                <c:pt idx="27">
                  <c:v>742.65846307231561</c:v>
                </c:pt>
                <c:pt idx="28">
                  <c:v>68.802755941476221</c:v>
                </c:pt>
              </c:numCache>
            </c:numRef>
          </c:yVal>
          <c:smooth val="0"/>
        </c:ser>
        <c:ser>
          <c:idx val="4"/>
          <c:order val="4"/>
          <c:tx>
            <c:v>Teflon</c:v>
          </c:tx>
          <c:spPr>
            <a:ln w="28575">
              <a:noFill/>
            </a:ln>
          </c:spPr>
          <c:xVal>
            <c:numRef>
              <c:f>'detection Mar 14'!$CW$134:$CW$156</c:f>
              <c:numCache>
                <c:formatCode>General</c:formatCode>
                <c:ptCount val="23"/>
                <c:pt idx="0">
                  <c:v>112</c:v>
                </c:pt>
                <c:pt idx="1">
                  <c:v>113</c:v>
                </c:pt>
                <c:pt idx="2">
                  <c:v>114</c:v>
                </c:pt>
                <c:pt idx="3">
                  <c:v>115</c:v>
                </c:pt>
                <c:pt idx="4">
                  <c:v>116</c:v>
                </c:pt>
                <c:pt idx="5">
                  <c:v>117</c:v>
                </c:pt>
                <c:pt idx="6">
                  <c:v>118</c:v>
                </c:pt>
                <c:pt idx="7">
                  <c:v>119</c:v>
                </c:pt>
                <c:pt idx="8">
                  <c:v>120</c:v>
                </c:pt>
                <c:pt idx="9">
                  <c:v>121</c:v>
                </c:pt>
                <c:pt idx="10">
                  <c:v>122</c:v>
                </c:pt>
                <c:pt idx="11">
                  <c:v>123</c:v>
                </c:pt>
                <c:pt idx="12">
                  <c:v>124</c:v>
                </c:pt>
                <c:pt idx="13">
                  <c:v>125</c:v>
                </c:pt>
                <c:pt idx="14">
                  <c:v>126</c:v>
                </c:pt>
                <c:pt idx="15">
                  <c:v>127</c:v>
                </c:pt>
                <c:pt idx="16">
                  <c:v>128</c:v>
                </c:pt>
                <c:pt idx="17">
                  <c:v>129</c:v>
                </c:pt>
                <c:pt idx="18">
                  <c:v>130</c:v>
                </c:pt>
                <c:pt idx="19">
                  <c:v>131</c:v>
                </c:pt>
                <c:pt idx="20">
                  <c:v>132</c:v>
                </c:pt>
                <c:pt idx="21">
                  <c:v>133</c:v>
                </c:pt>
                <c:pt idx="22">
                  <c:v>134</c:v>
                </c:pt>
              </c:numCache>
            </c:numRef>
          </c:xVal>
          <c:yVal>
            <c:numRef>
              <c:f>'detection Mar 14'!$CU$134:$CU$156</c:f>
              <c:numCache>
                <c:formatCode>#,##0.0</c:formatCode>
                <c:ptCount val="23"/>
                <c:pt idx="0">
                  <c:v>6.9567384210178567</c:v>
                </c:pt>
                <c:pt idx="1">
                  <c:v>2.0948299464698494</c:v>
                </c:pt>
                <c:pt idx="2">
                  <c:v>4.8095918319917308</c:v>
                </c:pt>
                <c:pt idx="3">
                  <c:v>2.2215719909816842</c:v>
                </c:pt>
                <c:pt idx="4">
                  <c:v>14.939628873453083</c:v>
                </c:pt>
                <c:pt idx="5">
                  <c:v>17.334492007289509</c:v>
                </c:pt>
                <c:pt idx="6">
                  <c:v>4.1248545481979653</c:v>
                </c:pt>
                <c:pt idx="7">
                  <c:v>1.601145763001349</c:v>
                </c:pt>
                <c:pt idx="8">
                  <c:v>0.84889545937077537</c:v>
                </c:pt>
                <c:pt idx="9">
                  <c:v>3.1871056003512996</c:v>
                </c:pt>
                <c:pt idx="10">
                  <c:v>22.571336536279208</c:v>
                </c:pt>
                <c:pt idx="11">
                  <c:v>1.8350223938089323</c:v>
                </c:pt>
                <c:pt idx="12">
                  <c:v>4.647506747455675</c:v>
                </c:pt>
                <c:pt idx="13">
                  <c:v>4.0465821031477072</c:v>
                </c:pt>
                <c:pt idx="14">
                  <c:v>10.742670962112662</c:v>
                </c:pt>
                <c:pt idx="15">
                  <c:v>2.4088098827078981</c:v>
                </c:pt>
                <c:pt idx="16">
                  <c:v>8.7389186521745525</c:v>
                </c:pt>
                <c:pt idx="17">
                  <c:v>0.88311207404806968</c:v>
                </c:pt>
                <c:pt idx="18">
                  <c:v>5.6221138656717402</c:v>
                </c:pt>
                <c:pt idx="19">
                  <c:v>7.5511000427226245</c:v>
                </c:pt>
                <c:pt idx="20">
                  <c:v>7.2869686635156583</c:v>
                </c:pt>
                <c:pt idx="21">
                  <c:v>8.6678970295689055</c:v>
                </c:pt>
                <c:pt idx="22">
                  <c:v>11.930346006613142</c:v>
                </c:pt>
              </c:numCache>
            </c:numRef>
          </c:yVal>
          <c:smooth val="0"/>
        </c:ser>
        <c:ser>
          <c:idx val="0"/>
          <c:order val="0"/>
          <c:tx>
            <c:v>Lampwick</c:v>
          </c:tx>
          <c:spPr>
            <a:ln w="28575">
              <a:noFill/>
            </a:ln>
          </c:spPr>
          <c:xVal>
            <c:numRef>
              <c:f>'detection Mar 14'!$CW$59:$CW$84</c:f>
              <c:numCache>
                <c:formatCode>General</c:formatCode>
                <c:ptCount val="26"/>
                <c:pt idx="0" formatCode="0">
                  <c:v>37</c:v>
                </c:pt>
                <c:pt idx="1">
                  <c:v>38</c:v>
                </c:pt>
                <c:pt idx="2">
                  <c:v>39</c:v>
                </c:pt>
                <c:pt idx="3">
                  <c:v>40</c:v>
                </c:pt>
                <c:pt idx="4">
                  <c:v>41</c:v>
                </c:pt>
                <c:pt idx="5">
                  <c:v>42</c:v>
                </c:pt>
                <c:pt idx="6">
                  <c:v>43</c:v>
                </c:pt>
                <c:pt idx="7">
                  <c:v>44</c:v>
                </c:pt>
                <c:pt idx="8">
                  <c:v>45</c:v>
                </c:pt>
                <c:pt idx="9">
                  <c:v>46</c:v>
                </c:pt>
                <c:pt idx="10">
                  <c:v>47</c:v>
                </c:pt>
                <c:pt idx="11">
                  <c:v>48</c:v>
                </c:pt>
                <c:pt idx="12">
                  <c:v>49</c:v>
                </c:pt>
                <c:pt idx="13">
                  <c:v>50</c:v>
                </c:pt>
                <c:pt idx="14">
                  <c:v>51</c:v>
                </c:pt>
                <c:pt idx="15">
                  <c:v>52</c:v>
                </c:pt>
                <c:pt idx="16">
                  <c:v>53</c:v>
                </c:pt>
                <c:pt idx="17">
                  <c:v>54</c:v>
                </c:pt>
                <c:pt idx="18">
                  <c:v>55</c:v>
                </c:pt>
                <c:pt idx="19">
                  <c:v>56</c:v>
                </c:pt>
                <c:pt idx="20">
                  <c:v>57</c:v>
                </c:pt>
                <c:pt idx="21">
                  <c:v>58</c:v>
                </c:pt>
                <c:pt idx="22">
                  <c:v>59</c:v>
                </c:pt>
                <c:pt idx="23">
                  <c:v>60</c:v>
                </c:pt>
                <c:pt idx="24">
                  <c:v>61</c:v>
                </c:pt>
                <c:pt idx="25">
                  <c:v>62</c:v>
                </c:pt>
              </c:numCache>
            </c:numRef>
          </c:xVal>
          <c:yVal>
            <c:numRef>
              <c:f>'detection Mar 14'!$CU$59:$CU$84</c:f>
              <c:numCache>
                <c:formatCode>#,##0.0</c:formatCode>
                <c:ptCount val="26"/>
                <c:pt idx="0">
                  <c:v>0</c:v>
                </c:pt>
                <c:pt idx="1">
                  <c:v>27.839353575570282</c:v>
                </c:pt>
                <c:pt idx="2">
                  <c:v>58.551831112294188</c:v>
                </c:pt>
                <c:pt idx="3">
                  <c:v>27.884844127899132</c:v>
                </c:pt>
                <c:pt idx="4">
                  <c:v>40.974423784998123</c:v>
                </c:pt>
                <c:pt idx="5">
                  <c:v>106.07596145613572</c:v>
                </c:pt>
                <c:pt idx="6">
                  <c:v>21.884847673129808</c:v>
                </c:pt>
                <c:pt idx="7">
                  <c:v>15.057265424878809</c:v>
                </c:pt>
                <c:pt idx="8">
                  <c:v>19.391250936985841</c:v>
                </c:pt>
                <c:pt idx="9">
                  <c:v>30.772084033578921</c:v>
                </c:pt>
                <c:pt idx="10">
                  <c:v>8.2436118859421033</c:v>
                </c:pt>
                <c:pt idx="11">
                  <c:v>50.141462310754278</c:v>
                </c:pt>
                <c:pt idx="12">
                  <c:v>17.3162776834574</c:v>
                </c:pt>
                <c:pt idx="13">
                  <c:v>41.873609568995469</c:v>
                </c:pt>
                <c:pt idx="14">
                  <c:v>22.674204031304967</c:v>
                </c:pt>
                <c:pt idx="15">
                  <c:v>66.383429461504392</c:v>
                </c:pt>
                <c:pt idx="16">
                  <c:v>22.741703863688031</c:v>
                </c:pt>
                <c:pt idx="17">
                  <c:v>53.521198442527258</c:v>
                </c:pt>
                <c:pt idx="18">
                  <c:v>14.872844709936635</c:v>
                </c:pt>
                <c:pt idx="19">
                  <c:v>69.290336273366918</c:v>
                </c:pt>
                <c:pt idx="20">
                  <c:v>86.008628689144118</c:v>
                </c:pt>
                <c:pt idx="21">
                  <c:v>61.174377951532826</c:v>
                </c:pt>
                <c:pt idx="22">
                  <c:v>74.848335631512242</c:v>
                </c:pt>
                <c:pt idx="23">
                  <c:v>201.48588370351328</c:v>
                </c:pt>
                <c:pt idx="24">
                  <c:v>198.66624945066195</c:v>
                </c:pt>
                <c:pt idx="25">
                  <c:v>103.20406464859524</c:v>
                </c:pt>
              </c:numCache>
            </c:numRef>
          </c:yVal>
          <c:smooth val="0"/>
        </c:ser>
        <c:dLbls>
          <c:showLegendKey val="0"/>
          <c:showVal val="0"/>
          <c:showCatName val="0"/>
          <c:showSerName val="0"/>
          <c:showPercent val="0"/>
          <c:showBubbleSize val="0"/>
        </c:dLbls>
        <c:axId val="355349248"/>
        <c:axId val="355351168"/>
      </c:scatterChart>
      <c:valAx>
        <c:axId val="355349248"/>
        <c:scaling>
          <c:orientation val="minMax"/>
        </c:scaling>
        <c:delete val="0"/>
        <c:axPos val="b"/>
        <c:title>
          <c:tx>
            <c:rich>
              <a:bodyPr/>
              <a:lstStyle/>
              <a:p>
                <a:pPr>
                  <a:defRPr/>
                </a:pPr>
                <a:r>
                  <a:rPr lang="en-US" sz="1600" b="1"/>
                  <a:t>Test Number</a:t>
                </a:r>
              </a:p>
            </c:rich>
          </c:tx>
          <c:overlay val="0"/>
        </c:title>
        <c:numFmt formatCode="0" sourceLinked="1"/>
        <c:majorTickMark val="out"/>
        <c:minorTickMark val="none"/>
        <c:tickLblPos val="nextTo"/>
        <c:crossAx val="355351168"/>
        <c:crosses val="autoZero"/>
        <c:crossBetween val="midCat"/>
      </c:valAx>
      <c:valAx>
        <c:axId val="355351168"/>
        <c:scaling>
          <c:logBase val="10"/>
          <c:orientation val="minMax"/>
        </c:scaling>
        <c:delete val="0"/>
        <c:axPos val="l"/>
        <c:majorGridlines/>
        <c:title>
          <c:tx>
            <c:rich>
              <a:bodyPr rot="-5400000" vert="horz"/>
              <a:lstStyle/>
              <a:p>
                <a:pPr>
                  <a:defRPr/>
                </a:pPr>
                <a:r>
                  <a:rPr lang="en-US" sz="1800"/>
                  <a:t>Raw</a:t>
                </a:r>
                <a:r>
                  <a:rPr lang="en-US" sz="1800" baseline="0"/>
                  <a:t> dustTrak</a:t>
                </a:r>
              </a:p>
            </c:rich>
          </c:tx>
          <c:overlay val="0"/>
        </c:title>
        <c:numFmt formatCode="#,##0.0" sourceLinked="1"/>
        <c:majorTickMark val="out"/>
        <c:minorTickMark val="none"/>
        <c:tickLblPos val="nextTo"/>
        <c:crossAx val="355349248"/>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6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'Ground weight loss'!$B$3</c:f>
              <c:strCache>
                <c:ptCount val="1"/>
                <c:pt idx="0">
                  <c:v>Teflon</c:v>
                </c:pt>
              </c:strCache>
            </c:strRef>
          </c:tx>
          <c:xVal>
            <c:numRef>
              <c:f>'Ground weight loss'!$BZ$3:$BZ$6</c:f>
              <c:numCache>
                <c:formatCode>General</c:formatCode>
                <c:ptCount val="4"/>
                <c:pt idx="0">
                  <c:v>500.40751723792681</c:v>
                </c:pt>
                <c:pt idx="1">
                  <c:v>500.40751723792681</c:v>
                </c:pt>
                <c:pt idx="2">
                  <c:v>509.15201491667892</c:v>
                </c:pt>
                <c:pt idx="3">
                  <c:v>509.15201491667892</c:v>
                </c:pt>
              </c:numCache>
            </c:numRef>
          </c:xVal>
          <c:yVal>
            <c:numRef>
              <c:f>'Ground weight loss'!$CA$3:$CA$6</c:f>
              <c:numCache>
                <c:formatCode>General</c:formatCode>
                <c:ptCount val="4"/>
                <c:pt idx="0">
                  <c:v>2.77</c:v>
                </c:pt>
                <c:pt idx="1">
                  <c:v>2.77</c:v>
                </c:pt>
                <c:pt idx="2">
                  <c:v>6.71</c:v>
                </c:pt>
                <c:pt idx="3">
                  <c:v>6.71</c:v>
                </c:pt>
              </c:numCache>
            </c:numRef>
          </c:yVal>
          <c:smooth val="1"/>
        </c:ser>
        <c:ser>
          <c:idx val="1"/>
          <c:order val="1"/>
          <c:tx>
            <c:strRef>
              <c:f>'Ground weight loss'!$B$7</c:f>
              <c:strCache>
                <c:ptCount val="1"/>
                <c:pt idx="0">
                  <c:v>Kapton</c:v>
                </c:pt>
              </c:strCache>
            </c:strRef>
          </c:tx>
          <c:xVal>
            <c:numRef>
              <c:f>'Ground weight loss'!$BZ$7:$BZ$10</c:f>
              <c:numCache>
                <c:formatCode>General</c:formatCode>
                <c:ptCount val="4"/>
                <c:pt idx="0">
                  <c:v>512.68987999345472</c:v>
                </c:pt>
                <c:pt idx="1">
                  <c:v>512.68987999345472</c:v>
                </c:pt>
                <c:pt idx="2">
                  <c:v>558.39108509647372</c:v>
                </c:pt>
                <c:pt idx="3">
                  <c:v>558.39108509647372</c:v>
                </c:pt>
              </c:numCache>
            </c:numRef>
          </c:xVal>
          <c:yVal>
            <c:numRef>
              <c:f>'Ground weight loss'!$CA$7:$CA$10</c:f>
              <c:numCache>
                <c:formatCode>General</c:formatCode>
                <c:ptCount val="4"/>
                <c:pt idx="0">
                  <c:v>1.38</c:v>
                </c:pt>
                <c:pt idx="1">
                  <c:v>1.38</c:v>
                </c:pt>
                <c:pt idx="2">
                  <c:v>13.67</c:v>
                </c:pt>
                <c:pt idx="3">
                  <c:v>13.67</c:v>
                </c:pt>
              </c:numCache>
            </c:numRef>
          </c:yVal>
          <c:smooth val="1"/>
        </c:ser>
        <c:ser>
          <c:idx val="2"/>
          <c:order val="2"/>
          <c:tx>
            <c:strRef>
              <c:f>'Ground weight loss'!$B$15</c:f>
              <c:strCache>
                <c:ptCount val="1"/>
                <c:pt idx="0">
                  <c:v>Silicone</c:v>
                </c:pt>
              </c:strCache>
            </c:strRef>
          </c:tx>
          <c:xVal>
            <c:numRef>
              <c:f>'Ground weight loss'!$BZ$15:$BZ$18</c:f>
              <c:numCache>
                <c:formatCode>General</c:formatCode>
                <c:ptCount val="4"/>
                <c:pt idx="0">
                  <c:v>338.43331170875985</c:v>
                </c:pt>
                <c:pt idx="1">
                  <c:v>338.43331170875985</c:v>
                </c:pt>
                <c:pt idx="2">
                  <c:v>366.25763631824799</c:v>
                </c:pt>
                <c:pt idx="3">
                  <c:v>366.25763631824799</c:v>
                </c:pt>
              </c:numCache>
            </c:numRef>
          </c:xVal>
          <c:yVal>
            <c:numRef>
              <c:f>'Ground weight loss'!$CA$15:$CA$18</c:f>
              <c:numCache>
                <c:formatCode>General</c:formatCode>
                <c:ptCount val="4"/>
                <c:pt idx="0">
                  <c:v>1.73</c:v>
                </c:pt>
                <c:pt idx="1">
                  <c:v>1.73</c:v>
                </c:pt>
                <c:pt idx="2">
                  <c:v>4.16</c:v>
                </c:pt>
                <c:pt idx="3">
                  <c:v>4.16</c:v>
                </c:pt>
              </c:numCache>
            </c:numRef>
          </c:yVal>
          <c:smooth val="1"/>
        </c:ser>
        <c:ser>
          <c:idx val="3"/>
          <c:order val="3"/>
          <c:tx>
            <c:strRef>
              <c:f>'Ground weight loss'!$B$19</c:f>
              <c:strCache>
                <c:ptCount val="1"/>
                <c:pt idx="0">
                  <c:v>Pyrell</c:v>
                </c:pt>
              </c:strCache>
            </c:strRef>
          </c:tx>
          <c:xVal>
            <c:numRef>
              <c:f>'Ground weight loss'!$BZ$19:$BZ$22</c:f>
              <c:numCache>
                <c:formatCode>General</c:formatCode>
                <c:ptCount val="4"/>
                <c:pt idx="0">
                  <c:v>224.97625551094046</c:v>
                </c:pt>
                <c:pt idx="1">
                  <c:v>224.97625551094046</c:v>
                </c:pt>
                <c:pt idx="2">
                  <c:v>233.16472059121176</c:v>
                </c:pt>
                <c:pt idx="3">
                  <c:v>233.16472059121176</c:v>
                </c:pt>
              </c:numCache>
            </c:numRef>
          </c:xVal>
          <c:yVal>
            <c:numRef>
              <c:f>'Ground weight loss'!$CA$19:$CA$22</c:f>
              <c:numCache>
                <c:formatCode>General</c:formatCode>
                <c:ptCount val="4"/>
                <c:pt idx="0">
                  <c:v>0.72</c:v>
                </c:pt>
                <c:pt idx="1">
                  <c:v>0.72</c:v>
                </c:pt>
                <c:pt idx="2">
                  <c:v>1.0900000000000001</c:v>
                </c:pt>
                <c:pt idx="3">
                  <c:v>1.0900000000000001</c:v>
                </c:pt>
              </c:numCache>
            </c:numRef>
          </c:yVal>
          <c:smooth val="1"/>
        </c:ser>
        <c:ser>
          <c:idx val="4"/>
          <c:order val="4"/>
          <c:tx>
            <c:strRef>
              <c:f>'Ground weight loss'!$CC$27</c:f>
              <c:strCache>
                <c:ptCount val="1"/>
                <c:pt idx="0">
                  <c:v>Pyrell Drum</c:v>
                </c:pt>
              </c:strCache>
            </c:strRef>
          </c:tx>
          <c:spPr>
            <a:ln>
              <a:solidFill>
                <a:schemeClr val="accent4"/>
              </a:solidFill>
            </a:ln>
          </c:spPr>
          <c:marker>
            <c:spPr>
              <a:ln>
                <a:solidFill>
                  <a:schemeClr val="accent4"/>
                </a:solidFill>
              </a:ln>
            </c:spPr>
          </c:marker>
          <c:xVal>
            <c:numRef>
              <c:f>'Ground weight loss'!$BZ$27:$BZ$30</c:f>
              <c:numCache>
                <c:formatCode>General</c:formatCode>
                <c:ptCount val="4"/>
                <c:pt idx="0">
                  <c:v>225.02507205724456</c:v>
                </c:pt>
                <c:pt idx="1">
                  <c:v>225.02507205724456</c:v>
                </c:pt>
                <c:pt idx="2">
                  <c:v>225.76079529833169</c:v>
                </c:pt>
                <c:pt idx="3">
                  <c:v>225.76079529833169</c:v>
                </c:pt>
              </c:numCache>
            </c:numRef>
          </c:xVal>
          <c:yVal>
            <c:numRef>
              <c:f>'Ground weight loss'!$CA$27:$CA$30</c:f>
              <c:numCache>
                <c:formatCode>General</c:formatCode>
                <c:ptCount val="4"/>
                <c:pt idx="0">
                  <c:v>1.07</c:v>
                </c:pt>
                <c:pt idx="1">
                  <c:v>1.07</c:v>
                </c:pt>
                <c:pt idx="2">
                  <c:v>1.07</c:v>
                </c:pt>
                <c:pt idx="3">
                  <c:v>1.07</c:v>
                </c:pt>
              </c:numCache>
            </c:numRef>
          </c:yVal>
          <c:smooth val="1"/>
        </c:ser>
        <c:ser>
          <c:idx val="5"/>
          <c:order val="5"/>
          <c:tx>
            <c:strRef>
              <c:f>'Ground weight loss'!$CC$31</c:f>
              <c:strCache>
                <c:ptCount val="1"/>
                <c:pt idx="0">
                  <c:v>Silicone Drum</c:v>
                </c:pt>
              </c:strCache>
            </c:strRef>
          </c:tx>
          <c:spPr>
            <a:ln>
              <a:solidFill>
                <a:schemeClr val="accent3"/>
              </a:solidFill>
            </a:ln>
          </c:spPr>
          <c:marker>
            <c:spPr>
              <a:solidFill>
                <a:schemeClr val="accent3"/>
              </a:solidFill>
              <a:ln>
                <a:solidFill>
                  <a:schemeClr val="accent3"/>
                </a:solidFill>
              </a:ln>
            </c:spPr>
          </c:marker>
          <c:xVal>
            <c:numRef>
              <c:f>'Ground weight loss'!$BZ$31:$BZ$36</c:f>
              <c:numCache>
                <c:formatCode>General</c:formatCode>
                <c:ptCount val="6"/>
                <c:pt idx="0">
                  <c:v>341.59080866401001</c:v>
                </c:pt>
                <c:pt idx="1">
                  <c:v>341.59080866401001</c:v>
                </c:pt>
                <c:pt idx="2">
                  <c:v>365.57487338023162</c:v>
                </c:pt>
                <c:pt idx="3">
                  <c:v>365.57487338023162</c:v>
                </c:pt>
                <c:pt idx="4">
                  <c:v>369.21229962777983</c:v>
                </c:pt>
                <c:pt idx="5">
                  <c:v>369.21229962777983</c:v>
                </c:pt>
              </c:numCache>
            </c:numRef>
          </c:xVal>
          <c:yVal>
            <c:numRef>
              <c:f>'Ground weight loss'!$CA$31:$CA$36</c:f>
              <c:numCache>
                <c:formatCode>General</c:formatCode>
                <c:ptCount val="6"/>
                <c:pt idx="0">
                  <c:v>1.57</c:v>
                </c:pt>
                <c:pt idx="1">
                  <c:v>1.57</c:v>
                </c:pt>
                <c:pt idx="2">
                  <c:v>2.42</c:v>
                </c:pt>
                <c:pt idx="3">
                  <c:v>2.42</c:v>
                </c:pt>
                <c:pt idx="4">
                  <c:v>2.52</c:v>
                </c:pt>
                <c:pt idx="5">
                  <c:v>2.52</c:v>
                </c:pt>
              </c:numCache>
            </c:numRef>
          </c:yVal>
          <c:smooth val="1"/>
        </c:ser>
        <c:ser>
          <c:idx val="6"/>
          <c:order val="6"/>
          <c:tx>
            <c:strRef>
              <c:f>'Ground weight loss'!$CC$37</c:f>
              <c:strCache>
                <c:ptCount val="1"/>
                <c:pt idx="0">
                  <c:v>Kapton Drum</c:v>
                </c:pt>
              </c:strCache>
            </c:strRef>
          </c:tx>
          <c:spPr>
            <a:ln>
              <a:solidFill>
                <a:schemeClr val="accent2"/>
              </a:solidFill>
            </a:ln>
          </c:spPr>
          <c:marker>
            <c:spPr>
              <a:solidFill>
                <a:schemeClr val="accent2"/>
              </a:solidFill>
            </c:spPr>
          </c:marker>
          <c:xVal>
            <c:numRef>
              <c:f>'Ground weight loss'!$BZ$37:$BZ$42</c:f>
              <c:numCache>
                <c:formatCode>General</c:formatCode>
                <c:ptCount val="6"/>
                <c:pt idx="0">
                  <c:v>556.80062816777559</c:v>
                </c:pt>
                <c:pt idx="1">
                  <c:v>556.80062816777559</c:v>
                </c:pt>
                <c:pt idx="2">
                  <c:v>510.45963124191707</c:v>
                </c:pt>
                <c:pt idx="3">
                  <c:v>510.45963124191707</c:v>
                </c:pt>
                <c:pt idx="4">
                  <c:v>557.05126607419493</c:v>
                </c:pt>
                <c:pt idx="5">
                  <c:v>557.05126607419493</c:v>
                </c:pt>
              </c:numCache>
            </c:numRef>
          </c:xVal>
          <c:yVal>
            <c:numRef>
              <c:f>'Ground weight loss'!$CA$37:$CA$42</c:f>
              <c:numCache>
                <c:formatCode>General</c:formatCode>
                <c:ptCount val="6"/>
                <c:pt idx="0">
                  <c:v>2.66</c:v>
                </c:pt>
                <c:pt idx="1">
                  <c:v>2.66</c:v>
                </c:pt>
                <c:pt idx="2">
                  <c:v>3.36</c:v>
                </c:pt>
                <c:pt idx="3">
                  <c:v>3.36</c:v>
                </c:pt>
                <c:pt idx="4">
                  <c:v>4.5</c:v>
                </c:pt>
                <c:pt idx="5">
                  <c:v>4.5</c:v>
                </c:pt>
              </c:numCache>
            </c:numRef>
          </c:yVal>
          <c:smooth val="1"/>
        </c:ser>
        <c:ser>
          <c:idx val="7"/>
          <c:order val="7"/>
          <c:tx>
            <c:strRef>
              <c:f>'Ground weight loss'!$CC$43</c:f>
              <c:strCache>
                <c:ptCount val="1"/>
                <c:pt idx="0">
                  <c:v>Teflon Drum</c:v>
                </c:pt>
              </c:strCache>
            </c:strRef>
          </c:tx>
          <c:spPr>
            <a:ln>
              <a:solidFill>
                <a:schemeClr val="accent1"/>
              </a:solidFill>
            </a:ln>
          </c:spPr>
          <c:marker>
            <c:spPr>
              <a:solidFill>
                <a:schemeClr val="accent1"/>
              </a:solidFill>
              <a:ln>
                <a:solidFill>
                  <a:schemeClr val="accent1"/>
                </a:solidFill>
              </a:ln>
            </c:spPr>
          </c:marker>
          <c:xVal>
            <c:numRef>
              <c:f>'Ground weight loss'!$BZ$43:$BZ$46</c:f>
              <c:numCache>
                <c:formatCode>General</c:formatCode>
                <c:ptCount val="4"/>
                <c:pt idx="0">
                  <c:v>501.20662445760627</c:v>
                </c:pt>
                <c:pt idx="1">
                  <c:v>501.20662445760627</c:v>
                </c:pt>
                <c:pt idx="2">
                  <c:v>512.16736666465113</c:v>
                </c:pt>
                <c:pt idx="3">
                  <c:v>512.16736666465113</c:v>
                </c:pt>
              </c:numCache>
            </c:numRef>
          </c:xVal>
          <c:yVal>
            <c:numRef>
              <c:f>'Ground weight loss'!$CA$43:$CA$46</c:f>
              <c:numCache>
                <c:formatCode>General</c:formatCode>
                <c:ptCount val="4"/>
                <c:pt idx="0">
                  <c:v>7.52</c:v>
                </c:pt>
                <c:pt idx="1">
                  <c:v>7.52</c:v>
                </c:pt>
                <c:pt idx="2">
                  <c:v>28.41</c:v>
                </c:pt>
                <c:pt idx="3">
                  <c:v>28.41</c:v>
                </c:pt>
              </c:numCache>
            </c:numRef>
          </c:yVal>
          <c:smooth val="1"/>
        </c:ser>
        <c:dLbls>
          <c:showLegendKey val="0"/>
          <c:showVal val="0"/>
          <c:showCatName val="0"/>
          <c:showSerName val="0"/>
          <c:showPercent val="0"/>
          <c:showBubbleSize val="0"/>
        </c:dLbls>
        <c:axId val="355949952"/>
        <c:axId val="355960704"/>
      </c:scatterChart>
      <c:valAx>
        <c:axId val="355949952"/>
        <c:scaling>
          <c:orientation val="minMax"/>
        </c:scaling>
        <c:delete val="0"/>
        <c:axPos val="b"/>
        <c:title>
          <c:tx>
            <c:rich>
              <a:bodyPr/>
              <a:lstStyle/>
              <a:p>
                <a:pPr>
                  <a:defRPr/>
                </a:pPr>
                <a:r>
                  <a:rPr lang="en-US"/>
                  <a:t>Temperature Deg C</a:t>
                </a:r>
              </a:p>
            </c:rich>
          </c:tx>
          <c:overlay val="0"/>
        </c:title>
        <c:numFmt formatCode="General" sourceLinked="1"/>
        <c:majorTickMark val="out"/>
        <c:minorTickMark val="none"/>
        <c:tickLblPos val="nextTo"/>
        <c:crossAx val="355960704"/>
        <c:crosses val="autoZero"/>
        <c:crossBetween val="midCat"/>
      </c:valAx>
      <c:valAx>
        <c:axId val="355960704"/>
        <c:scaling>
          <c:orientation val="minMax"/>
        </c:scaling>
        <c:delete val="0"/>
        <c:axPos val="l"/>
        <c:majorGridlines/>
        <c:title>
          <c:tx>
            <c:rich>
              <a:bodyPr rot="-5400000" vert="horz"/>
              <a:lstStyle/>
              <a:p>
                <a:pPr>
                  <a:defRPr/>
                </a:pPr>
                <a:r>
                  <a:rPr lang="en-US"/>
                  <a:t>mss loss (mg)</a:t>
                </a:r>
              </a:p>
            </c:rich>
          </c:tx>
          <c:overlay val="0"/>
        </c:title>
        <c:numFmt formatCode="General" sourceLinked="1"/>
        <c:majorTickMark val="out"/>
        <c:minorTickMark val="none"/>
        <c:tickLblPos val="nextTo"/>
        <c:crossAx val="355949952"/>
        <c:crosses val="autoZero"/>
        <c:crossBetween val="midCat"/>
      </c:valAx>
    </c:plotArea>
    <c:legend>
      <c:legendPos val="r"/>
      <c:overlay val="0"/>
    </c:legend>
    <c:plotVisOnly val="1"/>
    <c:dispBlanksAs val="gap"/>
    <c:showDLblsOverMax val="0"/>
  </c:chart>
  <c:printSettings>
    <c:headerFooter/>
    <c:pageMargins b="0.75" l="0.7" r="0.7" t="0.75" header="0.3" footer="0.3"/>
    <c:pageSetup orientation="landscape"/>
  </c:printSettings>
</c:chartSpace>
</file>

<file path=xl/charts/chart16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Dust Track 10 micron/ 1 micron impactor mass ratio</a:t>
            </a:r>
          </a:p>
        </c:rich>
      </c:tx>
      <c:overlay val="0"/>
    </c:title>
    <c:autoTitleDeleted val="0"/>
    <c:plotArea>
      <c:layout/>
      <c:scatterChart>
        <c:scatterStyle val="lineMarker"/>
        <c:varyColors val="0"/>
        <c:ser>
          <c:idx val="0"/>
          <c:order val="0"/>
          <c:tx>
            <c:v>Kapton unaged</c:v>
          </c:tx>
          <c:spPr>
            <a:ln w="28575">
              <a:noFill/>
            </a:ln>
          </c:spPr>
          <c:xVal>
            <c:numRef>
              <c:f>'Material Sort 02122013'!$CE$23:$CE$26</c:f>
              <c:numCache>
                <c:formatCode>General</c:formatCode>
                <c:ptCount val="4"/>
                <c:pt idx="0">
                  <c:v>418.31918332608569</c:v>
                </c:pt>
                <c:pt idx="2">
                  <c:v>417.30093380418288</c:v>
                </c:pt>
                <c:pt idx="3">
                  <c:v>581.04830756229353</c:v>
                </c:pt>
              </c:numCache>
            </c:numRef>
          </c:xVal>
          <c:yVal>
            <c:numRef>
              <c:f>'Material Sort 02122013'!$CJ$23:$CJ$26</c:f>
              <c:numCache>
                <c:formatCode>0.00</c:formatCode>
                <c:ptCount val="4"/>
                <c:pt idx="0">
                  <c:v>1.2460980456941659</c:v>
                </c:pt>
                <c:pt idx="1">
                  <c:v>1.1903492337578243</c:v>
                </c:pt>
                <c:pt idx="2">
                  <c:v>1.356704780996018</c:v>
                </c:pt>
                <c:pt idx="3">
                  <c:v>1.2679828811880982</c:v>
                </c:pt>
              </c:numCache>
            </c:numRef>
          </c:yVal>
          <c:smooth val="0"/>
        </c:ser>
        <c:ser>
          <c:idx val="1"/>
          <c:order val="1"/>
          <c:tx>
            <c:v>Lampwick unaged</c:v>
          </c:tx>
          <c:spPr>
            <a:ln w="28575">
              <a:noFill/>
            </a:ln>
          </c:spPr>
          <c:xVal>
            <c:numRef>
              <c:f>'Material Sort 02122013'!$CE$59:$CE$62</c:f>
              <c:numCache>
                <c:formatCode>General</c:formatCode>
                <c:ptCount val="4"/>
                <c:pt idx="1">
                  <c:v>258.64706119544206</c:v>
                </c:pt>
                <c:pt idx="2">
                  <c:v>258.45198005359714</c:v>
                </c:pt>
                <c:pt idx="3">
                  <c:v>343.55957860374446</c:v>
                </c:pt>
              </c:numCache>
            </c:numRef>
          </c:xVal>
          <c:yVal>
            <c:numRef>
              <c:f>'Material Sort 02122013'!$CJ$59:$CJ$62</c:f>
              <c:numCache>
                <c:formatCode>0.00</c:formatCode>
                <c:ptCount val="4"/>
                <c:pt idx="0">
                  <c:v>1.7204861745737485</c:v>
                </c:pt>
                <c:pt idx="1">
                  <c:v>1.7340615444438554</c:v>
                </c:pt>
                <c:pt idx="2">
                  <c:v>2.2849779773325776</c:v>
                </c:pt>
                <c:pt idx="3">
                  <c:v>1.677896271095263</c:v>
                </c:pt>
              </c:numCache>
            </c:numRef>
          </c:yVal>
          <c:smooth val="0"/>
        </c:ser>
        <c:ser>
          <c:idx val="2"/>
          <c:order val="2"/>
          <c:tx>
            <c:v>Teflon unaged</c:v>
          </c:tx>
          <c:spPr>
            <a:ln w="28575">
              <a:noFill/>
            </a:ln>
          </c:spPr>
          <c:xVal>
            <c:numRef>
              <c:f>'Material Sort 02122013'!$CE$134:$CE$137</c:f>
              <c:numCache>
                <c:formatCode>General</c:formatCode>
                <c:ptCount val="4"/>
                <c:pt idx="0">
                  <c:v>516.30303768525073</c:v>
                </c:pt>
                <c:pt idx="1">
                  <c:v>517.61263896959224</c:v>
                </c:pt>
                <c:pt idx="2">
                  <c:v>511.74122532819257</c:v>
                </c:pt>
                <c:pt idx="3">
                  <c:v>517.69385314585145</c:v>
                </c:pt>
              </c:numCache>
            </c:numRef>
          </c:xVal>
          <c:yVal>
            <c:numRef>
              <c:f>'Material Sort 02122013'!$CJ$134:$CJ$137</c:f>
              <c:numCache>
                <c:formatCode>0.00</c:formatCode>
                <c:ptCount val="4"/>
                <c:pt idx="0">
                  <c:v>1.2532537876628196</c:v>
                </c:pt>
                <c:pt idx="1">
                  <c:v>1.2360282886615193</c:v>
                </c:pt>
                <c:pt idx="2">
                  <c:v>1.2491757255247611</c:v>
                </c:pt>
                <c:pt idx="3">
                  <c:v>1.1430226241603243</c:v>
                </c:pt>
              </c:numCache>
            </c:numRef>
          </c:yVal>
          <c:smooth val="0"/>
        </c:ser>
        <c:ser>
          <c:idx val="3"/>
          <c:order val="3"/>
          <c:tx>
            <c:v>Silicone unaged</c:v>
          </c:tx>
          <c:spPr>
            <a:ln w="28575">
              <a:noFill/>
            </a:ln>
          </c:spPr>
          <c:marker>
            <c:symbol val="circle"/>
            <c:size val="7"/>
          </c:marker>
          <c:xVal>
            <c:numRef>
              <c:f>'Material Sort 02122013'!$CE$106:$CE$109</c:f>
              <c:numCache>
                <c:formatCode>General</c:formatCode>
                <c:ptCount val="4"/>
                <c:pt idx="0">
                  <c:v>349.13822663445927</c:v>
                </c:pt>
                <c:pt idx="1">
                  <c:v>340.62561231431681</c:v>
                </c:pt>
                <c:pt idx="2">
                  <c:v>340.75520692087099</c:v>
                </c:pt>
                <c:pt idx="3">
                  <c:v>414.40573439849373</c:v>
                </c:pt>
              </c:numCache>
            </c:numRef>
          </c:xVal>
          <c:yVal>
            <c:numRef>
              <c:f>'Material Sort 02122013'!$CJ$106:$CJ$109</c:f>
              <c:numCache>
                <c:formatCode>0.00</c:formatCode>
                <c:ptCount val="4"/>
                <c:pt idx="0">
                  <c:v>1.9139836752973711</c:v>
                </c:pt>
                <c:pt idx="1">
                  <c:v>1.8821656091572876</c:v>
                </c:pt>
                <c:pt idx="2">
                  <c:v>1.8189569091328057</c:v>
                </c:pt>
                <c:pt idx="3">
                  <c:v>1.715146622570306</c:v>
                </c:pt>
              </c:numCache>
            </c:numRef>
          </c:yVal>
          <c:smooth val="0"/>
        </c:ser>
        <c:ser>
          <c:idx val="4"/>
          <c:order val="4"/>
          <c:tx>
            <c:v>Kapton Aged</c:v>
          </c:tx>
          <c:spPr>
            <a:ln w="28575">
              <a:noFill/>
            </a:ln>
          </c:spPr>
          <c:marker>
            <c:symbol val="diamond"/>
            <c:size val="11"/>
            <c:spPr>
              <a:noFill/>
              <a:ln>
                <a:solidFill>
                  <a:schemeClr val="accent1"/>
                </a:solidFill>
              </a:ln>
            </c:spPr>
          </c:marker>
          <c:xVal>
            <c:numRef>
              <c:f>'Material Sort 02122013'!$CE$27:$CE$28</c:f>
              <c:numCache>
                <c:formatCode>General</c:formatCode>
                <c:ptCount val="2"/>
                <c:pt idx="0">
                  <c:v>418.31918332608569</c:v>
                </c:pt>
                <c:pt idx="1">
                  <c:v>581.04830756229353</c:v>
                </c:pt>
              </c:numCache>
            </c:numRef>
          </c:xVal>
          <c:yVal>
            <c:numRef>
              <c:f>'Material Sort 02122013'!$CJ$27:$CJ$28</c:f>
              <c:numCache>
                <c:formatCode>0.00</c:formatCode>
                <c:ptCount val="2"/>
                <c:pt idx="0">
                  <c:v>1.2573326782166587</c:v>
                </c:pt>
                <c:pt idx="1">
                  <c:v>1.2706250523402578</c:v>
                </c:pt>
              </c:numCache>
            </c:numRef>
          </c:yVal>
          <c:smooth val="0"/>
        </c:ser>
        <c:ser>
          <c:idx val="5"/>
          <c:order val="5"/>
          <c:tx>
            <c:v>Lampwick Aged</c:v>
          </c:tx>
          <c:spPr>
            <a:ln w="28575">
              <a:noFill/>
            </a:ln>
          </c:spPr>
          <c:marker>
            <c:symbol val="square"/>
            <c:size val="9"/>
            <c:spPr>
              <a:noFill/>
              <a:ln>
                <a:solidFill>
                  <a:srgbClr val="C00000"/>
                </a:solidFill>
              </a:ln>
            </c:spPr>
          </c:marker>
          <c:xVal>
            <c:numRef>
              <c:f>'Material Sort 02122013'!$CE$63:$CE$64</c:f>
              <c:numCache>
                <c:formatCode>General</c:formatCode>
                <c:ptCount val="2"/>
                <c:pt idx="0">
                  <c:v>258.64706119544206</c:v>
                </c:pt>
                <c:pt idx="1">
                  <c:v>343.55957860374446</c:v>
                </c:pt>
              </c:numCache>
            </c:numRef>
          </c:xVal>
          <c:yVal>
            <c:numRef>
              <c:f>'Material Sort 02122013'!$CJ$63:$CJ$64</c:f>
              <c:numCache>
                <c:formatCode>0.00</c:formatCode>
                <c:ptCount val="2"/>
                <c:pt idx="0">
                  <c:v>1.7945512502394765</c:v>
                </c:pt>
                <c:pt idx="1">
                  <c:v>1.6831580589908846</c:v>
                </c:pt>
              </c:numCache>
            </c:numRef>
          </c:yVal>
          <c:smooth val="0"/>
        </c:ser>
        <c:ser>
          <c:idx val="6"/>
          <c:order val="6"/>
          <c:tx>
            <c:v>Teflon aged</c:v>
          </c:tx>
          <c:spPr>
            <a:ln w="28575">
              <a:noFill/>
            </a:ln>
          </c:spPr>
          <c:marker>
            <c:symbol val="triangle"/>
            <c:size val="7"/>
            <c:spPr>
              <a:noFill/>
              <a:ln>
                <a:solidFill>
                  <a:srgbClr val="92D050"/>
                </a:solidFill>
              </a:ln>
            </c:spPr>
          </c:marker>
          <c:xVal>
            <c:numRef>
              <c:f>'Material Sort 02122013'!$CE$138:$CE$139</c:f>
              <c:numCache>
                <c:formatCode>General</c:formatCode>
                <c:ptCount val="2"/>
                <c:pt idx="0">
                  <c:v>517.61263896959224</c:v>
                </c:pt>
                <c:pt idx="1">
                  <c:v>517.69385314585145</c:v>
                </c:pt>
              </c:numCache>
            </c:numRef>
          </c:xVal>
          <c:yVal>
            <c:numRef>
              <c:f>'Material Sort 02122013'!$CJ$138:$CJ$139</c:f>
              <c:numCache>
                <c:formatCode>0.00</c:formatCode>
                <c:ptCount val="2"/>
                <c:pt idx="0">
                  <c:v>1.2347882218580859</c:v>
                </c:pt>
                <c:pt idx="1">
                  <c:v>1.4858428537766326</c:v>
                </c:pt>
              </c:numCache>
            </c:numRef>
          </c:yVal>
          <c:smooth val="0"/>
        </c:ser>
        <c:ser>
          <c:idx val="7"/>
          <c:order val="7"/>
          <c:tx>
            <c:v>Silicone Aged</c:v>
          </c:tx>
          <c:spPr>
            <a:ln w="28575">
              <a:noFill/>
            </a:ln>
          </c:spPr>
          <c:marker>
            <c:symbol val="circle"/>
            <c:size val="9"/>
            <c:spPr>
              <a:noFill/>
              <a:ln>
                <a:solidFill>
                  <a:schemeClr val="accent4"/>
                </a:solidFill>
              </a:ln>
            </c:spPr>
          </c:marker>
          <c:xVal>
            <c:numRef>
              <c:f>('Material Sort 02122013'!$CE$105,'Material Sort 02122013'!$CE$110:$CE$111)</c:f>
              <c:numCache>
                <c:formatCode>General</c:formatCode>
                <c:ptCount val="3"/>
                <c:pt idx="0">
                  <c:v>356.59621492639405</c:v>
                </c:pt>
                <c:pt idx="1">
                  <c:v>349.13822663445927</c:v>
                </c:pt>
                <c:pt idx="2">
                  <c:v>414.40573439849373</c:v>
                </c:pt>
              </c:numCache>
            </c:numRef>
          </c:xVal>
          <c:yVal>
            <c:numRef>
              <c:f>('Material Sort 02122013'!$CJ$105,'Material Sort 02122013'!$CJ$110:$CJ$111)</c:f>
              <c:numCache>
                <c:formatCode>0.00</c:formatCode>
                <c:ptCount val="3"/>
                <c:pt idx="0">
                  <c:v>2.1419298523717081</c:v>
                </c:pt>
                <c:pt idx="1">
                  <c:v>2.0669492176380482</c:v>
                </c:pt>
                <c:pt idx="2">
                  <c:v>1.7423848939361011</c:v>
                </c:pt>
              </c:numCache>
            </c:numRef>
          </c:yVal>
          <c:smooth val="0"/>
        </c:ser>
        <c:dLbls>
          <c:showLegendKey val="0"/>
          <c:showVal val="0"/>
          <c:showCatName val="0"/>
          <c:showSerName val="0"/>
          <c:showPercent val="0"/>
          <c:showBubbleSize val="0"/>
        </c:dLbls>
        <c:axId val="328297856"/>
        <c:axId val="331069312"/>
      </c:scatterChart>
      <c:valAx>
        <c:axId val="328297856"/>
        <c:scaling>
          <c:orientation val="minMax"/>
        </c:scaling>
        <c:delete val="0"/>
        <c:axPos val="b"/>
        <c:title>
          <c:tx>
            <c:rich>
              <a:bodyPr/>
              <a:lstStyle/>
              <a:p>
                <a:pPr>
                  <a:defRPr/>
                </a:pPr>
                <a:r>
                  <a:rPr lang="en-US"/>
                  <a:t>Sample Temperature  (C)</a:t>
                </a:r>
              </a:p>
            </c:rich>
          </c:tx>
          <c:overlay val="0"/>
        </c:title>
        <c:numFmt formatCode="General" sourceLinked="1"/>
        <c:majorTickMark val="out"/>
        <c:minorTickMark val="none"/>
        <c:tickLblPos val="nextTo"/>
        <c:crossAx val="331069312"/>
        <c:crosses val="autoZero"/>
        <c:crossBetween val="midCat"/>
      </c:valAx>
      <c:valAx>
        <c:axId val="331069312"/>
        <c:scaling>
          <c:orientation val="minMax"/>
        </c:scaling>
        <c:delete val="0"/>
        <c:axPos val="l"/>
        <c:majorGridlines/>
        <c:title>
          <c:tx>
            <c:rich>
              <a:bodyPr rot="-5400000" vert="horz"/>
              <a:lstStyle/>
              <a:p>
                <a:pPr>
                  <a:defRPr/>
                </a:pPr>
                <a:r>
                  <a:rPr lang="en-US"/>
                  <a:t>DustTrak Ration (10 micron mass / 1 micorn mass)</a:t>
                </a:r>
              </a:p>
            </c:rich>
          </c:tx>
          <c:overlay val="0"/>
        </c:title>
        <c:numFmt formatCode="0.00" sourceLinked="1"/>
        <c:majorTickMark val="out"/>
        <c:minorTickMark val="none"/>
        <c:tickLblPos val="nextTo"/>
        <c:crossAx val="32829785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Dust Track 10 micron/ 1 micron impactor mass ratio</a:t>
            </a:r>
          </a:p>
        </c:rich>
      </c:tx>
      <c:overlay val="0"/>
    </c:title>
    <c:autoTitleDeleted val="0"/>
    <c:plotArea>
      <c:layout/>
      <c:scatterChart>
        <c:scatterStyle val="lineMarker"/>
        <c:varyColors val="0"/>
        <c:ser>
          <c:idx val="0"/>
          <c:order val="0"/>
          <c:tx>
            <c:v>Kapton</c:v>
          </c:tx>
          <c:spPr>
            <a:ln w="28575">
              <a:noFill/>
            </a:ln>
          </c:spPr>
          <c:xVal>
            <c:numRef>
              <c:f>'Material Sort 02122013'!$U$23:$U$28</c:f>
              <c:numCache>
                <c:formatCode>General</c:formatCode>
                <c:ptCount val="6"/>
                <c:pt idx="0">
                  <c:v>38.166666666666664</c:v>
                </c:pt>
                <c:pt idx="1">
                  <c:v>11</c:v>
                </c:pt>
                <c:pt idx="2">
                  <c:v>11</c:v>
                </c:pt>
                <c:pt idx="3">
                  <c:v>11</c:v>
                </c:pt>
                <c:pt idx="4">
                  <c:v>802.66666666666663</c:v>
                </c:pt>
                <c:pt idx="5">
                  <c:v>731</c:v>
                </c:pt>
              </c:numCache>
            </c:numRef>
          </c:xVal>
          <c:yVal>
            <c:numRef>
              <c:f>'Material Sort 02122013'!$CJ$23:$CJ$28</c:f>
              <c:numCache>
                <c:formatCode>0.00</c:formatCode>
                <c:ptCount val="6"/>
                <c:pt idx="0">
                  <c:v>1.2460980456941659</c:v>
                </c:pt>
                <c:pt idx="1">
                  <c:v>1.1903492337578243</c:v>
                </c:pt>
                <c:pt idx="2">
                  <c:v>1.356704780996018</c:v>
                </c:pt>
                <c:pt idx="3">
                  <c:v>1.2679828811880982</c:v>
                </c:pt>
                <c:pt idx="4">
                  <c:v>1.2573326782166587</c:v>
                </c:pt>
                <c:pt idx="5">
                  <c:v>1.2706250523402578</c:v>
                </c:pt>
              </c:numCache>
            </c:numRef>
          </c:yVal>
          <c:smooth val="0"/>
        </c:ser>
        <c:ser>
          <c:idx val="1"/>
          <c:order val="1"/>
          <c:tx>
            <c:v>Lampwick</c:v>
          </c:tx>
          <c:spPr>
            <a:ln w="28575">
              <a:noFill/>
            </a:ln>
          </c:spPr>
          <c:xVal>
            <c:numRef>
              <c:f>'Material Sort 02122013'!$U$59:$U$64</c:f>
              <c:numCache>
                <c:formatCode>General</c:formatCode>
                <c:ptCount val="6"/>
                <c:pt idx="0">
                  <c:v>11</c:v>
                </c:pt>
                <c:pt idx="1">
                  <c:v>62.666666666666664</c:v>
                </c:pt>
                <c:pt idx="2">
                  <c:v>45.666666666666664</c:v>
                </c:pt>
                <c:pt idx="3">
                  <c:v>82</c:v>
                </c:pt>
                <c:pt idx="4">
                  <c:v>893</c:v>
                </c:pt>
                <c:pt idx="5">
                  <c:v>1963.6666666666667</c:v>
                </c:pt>
              </c:numCache>
            </c:numRef>
          </c:xVal>
          <c:yVal>
            <c:numRef>
              <c:f>'Material Sort 02122013'!$CJ$59:$CJ$64</c:f>
              <c:numCache>
                <c:formatCode>0.00</c:formatCode>
                <c:ptCount val="6"/>
                <c:pt idx="0">
                  <c:v>1.7204861745737485</c:v>
                </c:pt>
                <c:pt idx="1">
                  <c:v>1.7340615444438554</c:v>
                </c:pt>
                <c:pt idx="2">
                  <c:v>2.2849779773325776</c:v>
                </c:pt>
                <c:pt idx="3">
                  <c:v>1.677896271095263</c:v>
                </c:pt>
                <c:pt idx="4">
                  <c:v>1.7945512502394765</c:v>
                </c:pt>
                <c:pt idx="5">
                  <c:v>1.6831580589908846</c:v>
                </c:pt>
              </c:numCache>
            </c:numRef>
          </c:yVal>
          <c:smooth val="0"/>
        </c:ser>
        <c:ser>
          <c:idx val="2"/>
          <c:order val="2"/>
          <c:tx>
            <c:v>Teflon</c:v>
          </c:tx>
          <c:spPr>
            <a:ln w="28575">
              <a:noFill/>
            </a:ln>
          </c:spPr>
          <c:xVal>
            <c:numRef>
              <c:f>'Material Sort 02122013'!$U$134:$U$139</c:f>
              <c:numCache>
                <c:formatCode>General</c:formatCode>
                <c:ptCount val="6"/>
                <c:pt idx="0">
                  <c:v>33.5</c:v>
                </c:pt>
                <c:pt idx="1">
                  <c:v>35.166666666666664</c:v>
                </c:pt>
                <c:pt idx="2">
                  <c:v>41.333333333333336</c:v>
                </c:pt>
                <c:pt idx="3">
                  <c:v>36.166666666666664</c:v>
                </c:pt>
                <c:pt idx="4">
                  <c:v>801</c:v>
                </c:pt>
                <c:pt idx="5">
                  <c:v>807.16666666666663</c:v>
                </c:pt>
              </c:numCache>
            </c:numRef>
          </c:xVal>
          <c:yVal>
            <c:numRef>
              <c:f>'Material Sort 02122013'!$CJ$134:$CJ$139</c:f>
              <c:numCache>
                <c:formatCode>0.00</c:formatCode>
                <c:ptCount val="6"/>
                <c:pt idx="0">
                  <c:v>1.2532537876628196</c:v>
                </c:pt>
                <c:pt idx="1">
                  <c:v>1.2360282886615193</c:v>
                </c:pt>
                <c:pt idx="2">
                  <c:v>1.2491757255247611</c:v>
                </c:pt>
                <c:pt idx="3">
                  <c:v>1.1430226241603243</c:v>
                </c:pt>
                <c:pt idx="4">
                  <c:v>1.2347882218580859</c:v>
                </c:pt>
                <c:pt idx="5">
                  <c:v>1.4858428537766326</c:v>
                </c:pt>
              </c:numCache>
            </c:numRef>
          </c:yVal>
          <c:smooth val="0"/>
        </c:ser>
        <c:ser>
          <c:idx val="3"/>
          <c:order val="3"/>
          <c:tx>
            <c:v>Silicone</c:v>
          </c:tx>
          <c:spPr>
            <a:ln w="28575">
              <a:noFill/>
            </a:ln>
          </c:spPr>
          <c:xVal>
            <c:numRef>
              <c:f>'Material Sort 02122013'!$U$105:$U$111</c:f>
              <c:numCache>
                <c:formatCode>General</c:formatCode>
                <c:ptCount val="7"/>
                <c:pt idx="0">
                  <c:v>755</c:v>
                </c:pt>
                <c:pt idx="1">
                  <c:v>57</c:v>
                </c:pt>
                <c:pt idx="2">
                  <c:v>35.666666666666664</c:v>
                </c:pt>
                <c:pt idx="3">
                  <c:v>38.5</c:v>
                </c:pt>
                <c:pt idx="4">
                  <c:v>70</c:v>
                </c:pt>
                <c:pt idx="5">
                  <c:v>890</c:v>
                </c:pt>
                <c:pt idx="6">
                  <c:v>890</c:v>
                </c:pt>
              </c:numCache>
            </c:numRef>
          </c:xVal>
          <c:yVal>
            <c:numRef>
              <c:f>'Material Sort 02122013'!$CJ$105:$CJ$111</c:f>
              <c:numCache>
                <c:formatCode>0.00</c:formatCode>
                <c:ptCount val="7"/>
                <c:pt idx="0">
                  <c:v>2.1419298523717081</c:v>
                </c:pt>
                <c:pt idx="1">
                  <c:v>1.9139836752973711</c:v>
                </c:pt>
                <c:pt idx="2">
                  <c:v>1.8821656091572876</c:v>
                </c:pt>
                <c:pt idx="3">
                  <c:v>1.8189569091328057</c:v>
                </c:pt>
                <c:pt idx="4">
                  <c:v>1.715146622570306</c:v>
                </c:pt>
                <c:pt idx="5">
                  <c:v>2.0669492176380482</c:v>
                </c:pt>
                <c:pt idx="6">
                  <c:v>1.7423848939361011</c:v>
                </c:pt>
              </c:numCache>
            </c:numRef>
          </c:yVal>
          <c:smooth val="0"/>
        </c:ser>
        <c:dLbls>
          <c:showLegendKey val="0"/>
          <c:showVal val="0"/>
          <c:showCatName val="0"/>
          <c:showSerName val="0"/>
          <c:showPercent val="0"/>
          <c:showBubbleSize val="0"/>
        </c:dLbls>
        <c:axId val="356000512"/>
        <c:axId val="356002432"/>
      </c:scatterChart>
      <c:valAx>
        <c:axId val="356000512"/>
        <c:scaling>
          <c:orientation val="minMax"/>
        </c:scaling>
        <c:delete val="0"/>
        <c:axPos val="b"/>
        <c:title>
          <c:tx>
            <c:rich>
              <a:bodyPr/>
              <a:lstStyle/>
              <a:p>
                <a:pPr>
                  <a:defRPr/>
                </a:pPr>
                <a:r>
                  <a:rPr lang="en-US"/>
                  <a:t>Aging duration (s)</a:t>
                </a:r>
              </a:p>
            </c:rich>
          </c:tx>
          <c:overlay val="0"/>
        </c:title>
        <c:numFmt formatCode="General" sourceLinked="1"/>
        <c:majorTickMark val="out"/>
        <c:minorTickMark val="none"/>
        <c:tickLblPos val="nextTo"/>
        <c:crossAx val="356002432"/>
        <c:crosses val="autoZero"/>
        <c:crossBetween val="midCat"/>
      </c:valAx>
      <c:valAx>
        <c:axId val="356002432"/>
        <c:scaling>
          <c:orientation val="minMax"/>
        </c:scaling>
        <c:delete val="0"/>
        <c:axPos val="l"/>
        <c:majorGridlines/>
        <c:title>
          <c:tx>
            <c:rich>
              <a:bodyPr rot="-5400000" vert="horz"/>
              <a:lstStyle/>
              <a:p>
                <a:pPr>
                  <a:defRPr/>
                </a:pPr>
                <a:r>
                  <a:rPr lang="en-US"/>
                  <a:t>DustTrak Ration (10 micron result / 1 micorn result)</a:t>
                </a:r>
              </a:p>
            </c:rich>
          </c:tx>
          <c:overlay val="0"/>
        </c:title>
        <c:numFmt formatCode="0.00" sourceLinked="1"/>
        <c:majorTickMark val="out"/>
        <c:minorTickMark val="none"/>
        <c:tickLblPos val="nextTo"/>
        <c:crossAx val="35600051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Dust Track 10 micron/ 1 micron impactor mass ratio</a:t>
            </a:r>
          </a:p>
        </c:rich>
      </c:tx>
      <c:overlay val="0"/>
    </c:title>
    <c:autoTitleDeleted val="0"/>
    <c:plotArea>
      <c:layout/>
      <c:scatterChart>
        <c:scatterStyle val="lineMarker"/>
        <c:varyColors val="0"/>
        <c:ser>
          <c:idx val="0"/>
          <c:order val="0"/>
          <c:tx>
            <c:v>Kapton</c:v>
          </c:tx>
          <c:spPr>
            <a:ln w="28575">
              <a:noFill/>
            </a:ln>
          </c:spPr>
          <c:xVal>
            <c:numRef>
              <c:f>'Material Sort 02122013'!$N$23:$N$28</c:f>
              <c:numCache>
                <c:formatCode>General</c:formatCode>
                <c:ptCount val="6"/>
                <c:pt idx="0">
                  <c:v>8</c:v>
                </c:pt>
                <c:pt idx="1">
                  <c:v>4</c:v>
                </c:pt>
                <c:pt idx="2">
                  <c:v>2</c:v>
                </c:pt>
                <c:pt idx="3">
                  <c:v>8</c:v>
                </c:pt>
                <c:pt idx="4">
                  <c:v>8</c:v>
                </c:pt>
                <c:pt idx="5">
                  <c:v>8</c:v>
                </c:pt>
              </c:numCache>
            </c:numRef>
          </c:xVal>
          <c:yVal>
            <c:numRef>
              <c:f>'Material Sort 02122013'!$CJ$23:$CJ$28</c:f>
              <c:numCache>
                <c:formatCode>0.00</c:formatCode>
                <c:ptCount val="6"/>
                <c:pt idx="0">
                  <c:v>1.2460980456941659</c:v>
                </c:pt>
                <c:pt idx="1">
                  <c:v>1.1903492337578243</c:v>
                </c:pt>
                <c:pt idx="2">
                  <c:v>1.356704780996018</c:v>
                </c:pt>
                <c:pt idx="3">
                  <c:v>1.2679828811880982</c:v>
                </c:pt>
                <c:pt idx="4">
                  <c:v>1.2573326782166587</c:v>
                </c:pt>
                <c:pt idx="5">
                  <c:v>1.2706250523402578</c:v>
                </c:pt>
              </c:numCache>
            </c:numRef>
          </c:yVal>
          <c:smooth val="0"/>
        </c:ser>
        <c:ser>
          <c:idx val="1"/>
          <c:order val="1"/>
          <c:tx>
            <c:v>Lampwick</c:v>
          </c:tx>
          <c:spPr>
            <a:ln w="28575">
              <a:noFill/>
            </a:ln>
          </c:spPr>
          <c:xVal>
            <c:numRef>
              <c:f>'Material Sort 02122013'!$N$61:$N$64</c:f>
              <c:numCache>
                <c:formatCode>General</c:formatCode>
                <c:ptCount val="4"/>
                <c:pt idx="0">
                  <c:v>2</c:v>
                </c:pt>
                <c:pt idx="1">
                  <c:v>8</c:v>
                </c:pt>
                <c:pt idx="2">
                  <c:v>8</c:v>
                </c:pt>
                <c:pt idx="3">
                  <c:v>8</c:v>
                </c:pt>
              </c:numCache>
            </c:numRef>
          </c:xVal>
          <c:yVal>
            <c:numRef>
              <c:f>'Material Sort 02122013'!$CJ$59:$CJ$64</c:f>
              <c:numCache>
                <c:formatCode>0.00</c:formatCode>
                <c:ptCount val="6"/>
                <c:pt idx="0">
                  <c:v>1.7204861745737485</c:v>
                </c:pt>
                <c:pt idx="1">
                  <c:v>1.7340615444438554</c:v>
                </c:pt>
                <c:pt idx="2">
                  <c:v>2.2849779773325776</c:v>
                </c:pt>
                <c:pt idx="3">
                  <c:v>1.677896271095263</c:v>
                </c:pt>
                <c:pt idx="4">
                  <c:v>1.7945512502394765</c:v>
                </c:pt>
                <c:pt idx="5">
                  <c:v>1.6831580589908846</c:v>
                </c:pt>
              </c:numCache>
            </c:numRef>
          </c:yVal>
          <c:smooth val="0"/>
        </c:ser>
        <c:ser>
          <c:idx val="2"/>
          <c:order val="2"/>
          <c:tx>
            <c:v>Teflon</c:v>
          </c:tx>
          <c:spPr>
            <a:ln w="28575">
              <a:noFill/>
            </a:ln>
          </c:spPr>
          <c:xVal>
            <c:numRef>
              <c:f>'Material Sort 02122013'!$N$134:$N$139</c:f>
              <c:numCache>
                <c:formatCode>General</c:formatCode>
                <c:ptCount val="6"/>
                <c:pt idx="0">
                  <c:v>4</c:v>
                </c:pt>
                <c:pt idx="1">
                  <c:v>8</c:v>
                </c:pt>
                <c:pt idx="2">
                  <c:v>8</c:v>
                </c:pt>
                <c:pt idx="3">
                  <c:v>2</c:v>
                </c:pt>
                <c:pt idx="4">
                  <c:v>8</c:v>
                </c:pt>
                <c:pt idx="5">
                  <c:v>2</c:v>
                </c:pt>
              </c:numCache>
            </c:numRef>
          </c:xVal>
          <c:yVal>
            <c:numRef>
              <c:f>'Material Sort 02122013'!$CJ$134:$CJ$139</c:f>
              <c:numCache>
                <c:formatCode>0.00</c:formatCode>
                <c:ptCount val="6"/>
                <c:pt idx="0">
                  <c:v>1.2532537876628196</c:v>
                </c:pt>
                <c:pt idx="1">
                  <c:v>1.2360282886615193</c:v>
                </c:pt>
                <c:pt idx="2">
                  <c:v>1.2491757255247611</c:v>
                </c:pt>
                <c:pt idx="3">
                  <c:v>1.1430226241603243</c:v>
                </c:pt>
                <c:pt idx="4">
                  <c:v>1.2347882218580859</c:v>
                </c:pt>
                <c:pt idx="5">
                  <c:v>1.4858428537766326</c:v>
                </c:pt>
              </c:numCache>
            </c:numRef>
          </c:yVal>
          <c:smooth val="0"/>
        </c:ser>
        <c:ser>
          <c:idx val="3"/>
          <c:order val="3"/>
          <c:tx>
            <c:v>Silicone</c:v>
          </c:tx>
          <c:spPr>
            <a:ln w="28575">
              <a:noFill/>
            </a:ln>
          </c:spPr>
          <c:xVal>
            <c:numRef>
              <c:f>'Material Sort 02122013'!$N$105:$N$111</c:f>
              <c:numCache>
                <c:formatCode>General</c:formatCode>
                <c:ptCount val="7"/>
                <c:pt idx="0">
                  <c:v>8</c:v>
                </c:pt>
                <c:pt idx="1">
                  <c:v>8</c:v>
                </c:pt>
                <c:pt idx="2">
                  <c:v>4</c:v>
                </c:pt>
                <c:pt idx="3">
                  <c:v>8</c:v>
                </c:pt>
                <c:pt idx="4">
                  <c:v>8</c:v>
                </c:pt>
                <c:pt idx="5">
                  <c:v>8</c:v>
                </c:pt>
                <c:pt idx="6">
                  <c:v>8</c:v>
                </c:pt>
              </c:numCache>
            </c:numRef>
          </c:xVal>
          <c:yVal>
            <c:numRef>
              <c:f>'Material Sort 02122013'!$CJ$105:$CJ$111</c:f>
              <c:numCache>
                <c:formatCode>0.00</c:formatCode>
                <c:ptCount val="7"/>
                <c:pt idx="0">
                  <c:v>2.1419298523717081</c:v>
                </c:pt>
                <c:pt idx="1">
                  <c:v>1.9139836752973711</c:v>
                </c:pt>
                <c:pt idx="2">
                  <c:v>1.8821656091572876</c:v>
                </c:pt>
                <c:pt idx="3">
                  <c:v>1.8189569091328057</c:v>
                </c:pt>
                <c:pt idx="4">
                  <c:v>1.715146622570306</c:v>
                </c:pt>
                <c:pt idx="5">
                  <c:v>2.0669492176380482</c:v>
                </c:pt>
                <c:pt idx="6">
                  <c:v>1.7423848939361011</c:v>
                </c:pt>
              </c:numCache>
            </c:numRef>
          </c:yVal>
          <c:smooth val="0"/>
        </c:ser>
        <c:dLbls>
          <c:showLegendKey val="0"/>
          <c:showVal val="0"/>
          <c:showCatName val="0"/>
          <c:showSerName val="0"/>
          <c:showPercent val="0"/>
          <c:showBubbleSize val="0"/>
        </c:dLbls>
        <c:axId val="356038144"/>
        <c:axId val="356040064"/>
      </c:scatterChart>
      <c:valAx>
        <c:axId val="356038144"/>
        <c:scaling>
          <c:orientation val="minMax"/>
        </c:scaling>
        <c:delete val="0"/>
        <c:axPos val="b"/>
        <c:title>
          <c:tx>
            <c:rich>
              <a:bodyPr/>
              <a:lstStyle/>
              <a:p>
                <a:pPr>
                  <a:defRPr/>
                </a:pPr>
                <a:r>
                  <a:rPr lang="en-US"/>
                  <a:t>Air Flow (cm/s)</a:t>
                </a:r>
              </a:p>
            </c:rich>
          </c:tx>
          <c:overlay val="0"/>
        </c:title>
        <c:numFmt formatCode="General" sourceLinked="1"/>
        <c:majorTickMark val="out"/>
        <c:minorTickMark val="none"/>
        <c:tickLblPos val="nextTo"/>
        <c:crossAx val="356040064"/>
        <c:crosses val="autoZero"/>
        <c:crossBetween val="midCat"/>
      </c:valAx>
      <c:valAx>
        <c:axId val="356040064"/>
        <c:scaling>
          <c:orientation val="minMax"/>
        </c:scaling>
        <c:delete val="0"/>
        <c:axPos val="l"/>
        <c:majorGridlines/>
        <c:title>
          <c:tx>
            <c:rich>
              <a:bodyPr rot="-5400000" vert="horz"/>
              <a:lstStyle/>
              <a:p>
                <a:pPr>
                  <a:defRPr/>
                </a:pPr>
                <a:r>
                  <a:rPr lang="en-US"/>
                  <a:t>DustTrak Ration (10 micron result / 1 micorn result)</a:t>
                </a:r>
              </a:p>
            </c:rich>
          </c:tx>
          <c:overlay val="0"/>
        </c:title>
        <c:numFmt formatCode="0.00" sourceLinked="1"/>
        <c:majorTickMark val="out"/>
        <c:minorTickMark val="none"/>
        <c:tickLblPos val="nextTo"/>
        <c:crossAx val="356038144"/>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latin typeface="Arial" pitchFamily="34" charset="0"/>
                <a:cs typeface="Arial" pitchFamily="34" charset="0"/>
              </a:defRPr>
            </a:pPr>
            <a:r>
              <a:rPr lang="en-US" sz="1600">
                <a:latin typeface="Arial" pitchFamily="34" charset="0"/>
                <a:cs typeface="Arial" pitchFamily="34" charset="0"/>
              </a:rPr>
              <a:t>Dust Track 10 micron/ 1 micron impactor mass ratio</a:t>
            </a:r>
          </a:p>
        </c:rich>
      </c:tx>
      <c:overlay val="0"/>
    </c:title>
    <c:autoTitleDeleted val="0"/>
    <c:plotArea>
      <c:layout>
        <c:manualLayout>
          <c:layoutTarget val="inner"/>
          <c:xMode val="edge"/>
          <c:yMode val="edge"/>
          <c:x val="0.1258325816069108"/>
          <c:y val="0.12324320749722054"/>
          <c:w val="0.62215620620237999"/>
          <c:h val="0.67551261215833092"/>
        </c:manualLayout>
      </c:layout>
      <c:scatterChart>
        <c:scatterStyle val="lineMarker"/>
        <c:varyColors val="0"/>
        <c:ser>
          <c:idx val="0"/>
          <c:order val="0"/>
          <c:tx>
            <c:v>Kapton unaged</c:v>
          </c:tx>
          <c:spPr>
            <a:ln w="28575">
              <a:noFill/>
            </a:ln>
          </c:spPr>
          <c:xVal>
            <c:numRef>
              <c:f>'Material Sort 02122013'!$BS$23:$BS$26</c:f>
              <c:numCache>
                <c:formatCode>0.0000</c:formatCode>
                <c:ptCount val="4"/>
                <c:pt idx="0">
                  <c:v>0.18182992084451238</c:v>
                </c:pt>
                <c:pt idx="1">
                  <c:v>0.21268225274370534</c:v>
                </c:pt>
                <c:pt idx="2">
                  <c:v>0.25967162312878556</c:v>
                </c:pt>
                <c:pt idx="3">
                  <c:v>0.2776255099104501</c:v>
                </c:pt>
              </c:numCache>
            </c:numRef>
          </c:xVal>
          <c:yVal>
            <c:numRef>
              <c:f>'Material Sort 02122013'!$CJ$23:$CJ$26</c:f>
              <c:numCache>
                <c:formatCode>0.00</c:formatCode>
                <c:ptCount val="4"/>
                <c:pt idx="0">
                  <c:v>1.2460980456941659</c:v>
                </c:pt>
                <c:pt idx="1">
                  <c:v>1.1903492337578243</c:v>
                </c:pt>
                <c:pt idx="2">
                  <c:v>1.356704780996018</c:v>
                </c:pt>
                <c:pt idx="3">
                  <c:v>1.2679828811880982</c:v>
                </c:pt>
              </c:numCache>
            </c:numRef>
          </c:yVal>
          <c:smooth val="0"/>
        </c:ser>
        <c:ser>
          <c:idx val="1"/>
          <c:order val="1"/>
          <c:tx>
            <c:v>Lampwick unaged</c:v>
          </c:tx>
          <c:spPr>
            <a:ln w="28575">
              <a:noFill/>
            </a:ln>
          </c:spPr>
          <c:xVal>
            <c:numRef>
              <c:f>'Material Sort 02122013'!$BS$59:$BS$62</c:f>
              <c:numCache>
                <c:formatCode>0.0000</c:formatCode>
                <c:ptCount val="4"/>
                <c:pt idx="1">
                  <c:v>0.31102232794081452</c:v>
                </c:pt>
                <c:pt idx="2">
                  <c:v>0.31119147379012313</c:v>
                </c:pt>
                <c:pt idx="3">
                  <c:v>0.35374218369207788</c:v>
                </c:pt>
              </c:numCache>
            </c:numRef>
          </c:xVal>
          <c:yVal>
            <c:numRef>
              <c:f>'Material Sort 02122013'!$CJ$59:$CJ$62</c:f>
              <c:numCache>
                <c:formatCode>0.00</c:formatCode>
                <c:ptCount val="4"/>
                <c:pt idx="0">
                  <c:v>1.7204861745737485</c:v>
                </c:pt>
                <c:pt idx="1">
                  <c:v>1.7340615444438554</c:v>
                </c:pt>
                <c:pt idx="2">
                  <c:v>2.2849779773325776</c:v>
                </c:pt>
                <c:pt idx="3">
                  <c:v>1.677896271095263</c:v>
                </c:pt>
              </c:numCache>
            </c:numRef>
          </c:yVal>
          <c:smooth val="0"/>
        </c:ser>
        <c:ser>
          <c:idx val="2"/>
          <c:order val="2"/>
          <c:tx>
            <c:v>Teflon unaged</c:v>
          </c:tx>
          <c:spPr>
            <a:ln w="28575">
              <a:noFill/>
            </a:ln>
          </c:spPr>
          <c:xVal>
            <c:numRef>
              <c:f>'Material Sort 02122013'!$BS$134:$BS$137</c:f>
              <c:numCache>
                <c:formatCode>0.0000</c:formatCode>
                <c:ptCount val="4"/>
                <c:pt idx="0">
                  <c:v>0.30215438008227241</c:v>
                </c:pt>
                <c:pt idx="1">
                  <c:v>0.20260508750416512</c:v>
                </c:pt>
                <c:pt idx="2">
                  <c:v>0.2066073251604415</c:v>
                </c:pt>
                <c:pt idx="3">
                  <c:v>0.38972921366338154</c:v>
                </c:pt>
              </c:numCache>
            </c:numRef>
          </c:xVal>
          <c:yVal>
            <c:numRef>
              <c:f>'Material Sort 02122013'!$CJ$134:$CJ$137</c:f>
              <c:numCache>
                <c:formatCode>0.00</c:formatCode>
                <c:ptCount val="4"/>
                <c:pt idx="0">
                  <c:v>1.2532537876628196</c:v>
                </c:pt>
                <c:pt idx="1">
                  <c:v>1.2360282886615193</c:v>
                </c:pt>
                <c:pt idx="2">
                  <c:v>1.2491757255247611</c:v>
                </c:pt>
                <c:pt idx="3">
                  <c:v>1.1430226241603243</c:v>
                </c:pt>
              </c:numCache>
            </c:numRef>
          </c:yVal>
          <c:smooth val="0"/>
        </c:ser>
        <c:ser>
          <c:idx val="3"/>
          <c:order val="3"/>
          <c:tx>
            <c:v>Silicone unaged</c:v>
          </c:tx>
          <c:spPr>
            <a:ln w="28575">
              <a:noFill/>
            </a:ln>
          </c:spPr>
          <c:marker>
            <c:symbol val="circle"/>
            <c:size val="7"/>
          </c:marker>
          <c:xVal>
            <c:numRef>
              <c:f>'Material Sort 02122013'!$BS$106:$BS$109</c:f>
              <c:numCache>
                <c:formatCode>0.0000</c:formatCode>
                <c:ptCount val="4"/>
                <c:pt idx="0">
                  <c:v>0.51638995504203222</c:v>
                </c:pt>
                <c:pt idx="1">
                  <c:v>0.46347921790423513</c:v>
                </c:pt>
                <c:pt idx="2">
                  <c:v>0.43576983373814704</c:v>
                </c:pt>
                <c:pt idx="3">
                  <c:v>0.41677463931388736</c:v>
                </c:pt>
              </c:numCache>
            </c:numRef>
          </c:xVal>
          <c:yVal>
            <c:numRef>
              <c:f>'Material Sort 02122013'!$CJ$106:$CJ$109</c:f>
              <c:numCache>
                <c:formatCode>0.00</c:formatCode>
                <c:ptCount val="4"/>
                <c:pt idx="0">
                  <c:v>1.9139836752973711</c:v>
                </c:pt>
                <c:pt idx="1">
                  <c:v>1.8821656091572876</c:v>
                </c:pt>
                <c:pt idx="2">
                  <c:v>1.8189569091328057</c:v>
                </c:pt>
                <c:pt idx="3">
                  <c:v>1.715146622570306</c:v>
                </c:pt>
              </c:numCache>
            </c:numRef>
          </c:yVal>
          <c:smooth val="0"/>
        </c:ser>
        <c:ser>
          <c:idx val="4"/>
          <c:order val="4"/>
          <c:tx>
            <c:v>Kapton Aged</c:v>
          </c:tx>
          <c:spPr>
            <a:ln w="28575">
              <a:noFill/>
            </a:ln>
          </c:spPr>
          <c:marker>
            <c:symbol val="diamond"/>
            <c:size val="11"/>
            <c:spPr>
              <a:noFill/>
              <a:ln>
                <a:solidFill>
                  <a:schemeClr val="accent1"/>
                </a:solidFill>
              </a:ln>
            </c:spPr>
          </c:marker>
          <c:xVal>
            <c:numRef>
              <c:f>'Material Sort 02122013'!$BS$27:$BS$28</c:f>
              <c:numCache>
                <c:formatCode>0.0000</c:formatCode>
                <c:ptCount val="2"/>
                <c:pt idx="0">
                  <c:v>0.27073199466111803</c:v>
                </c:pt>
                <c:pt idx="1">
                  <c:v>0.35543723128901628</c:v>
                </c:pt>
              </c:numCache>
            </c:numRef>
          </c:xVal>
          <c:yVal>
            <c:numRef>
              <c:f>'Material Sort 02122013'!$CJ$27:$CJ$28</c:f>
              <c:numCache>
                <c:formatCode>0.00</c:formatCode>
                <c:ptCount val="2"/>
                <c:pt idx="0">
                  <c:v>1.2573326782166587</c:v>
                </c:pt>
                <c:pt idx="1">
                  <c:v>1.2706250523402578</c:v>
                </c:pt>
              </c:numCache>
            </c:numRef>
          </c:yVal>
          <c:smooth val="0"/>
        </c:ser>
        <c:ser>
          <c:idx val="5"/>
          <c:order val="5"/>
          <c:tx>
            <c:v>Lampwick Aged</c:v>
          </c:tx>
          <c:spPr>
            <a:ln w="28575">
              <a:noFill/>
            </a:ln>
          </c:spPr>
          <c:marker>
            <c:symbol val="square"/>
            <c:size val="9"/>
            <c:spPr>
              <a:noFill/>
              <a:ln>
                <a:solidFill>
                  <a:srgbClr val="C00000"/>
                </a:solidFill>
              </a:ln>
            </c:spPr>
          </c:marker>
          <c:xVal>
            <c:numRef>
              <c:f>'Material Sort 02122013'!$BS$63:$BS$64</c:f>
              <c:numCache>
                <c:formatCode>0.0000</c:formatCode>
                <c:ptCount val="2"/>
                <c:pt idx="0">
                  <c:v>0.39839240656225133</c:v>
                </c:pt>
                <c:pt idx="1">
                  <c:v>0.48556852213690521</c:v>
                </c:pt>
              </c:numCache>
            </c:numRef>
          </c:xVal>
          <c:yVal>
            <c:numRef>
              <c:f>'Material Sort 02122013'!$CJ$63:$CJ$64</c:f>
              <c:numCache>
                <c:formatCode>0.00</c:formatCode>
                <c:ptCount val="2"/>
                <c:pt idx="0">
                  <c:v>1.7945512502394765</c:v>
                </c:pt>
                <c:pt idx="1">
                  <c:v>1.6831580589908846</c:v>
                </c:pt>
              </c:numCache>
            </c:numRef>
          </c:yVal>
          <c:smooth val="0"/>
        </c:ser>
        <c:ser>
          <c:idx val="6"/>
          <c:order val="6"/>
          <c:tx>
            <c:v>Teflon aged</c:v>
          </c:tx>
          <c:spPr>
            <a:ln w="28575">
              <a:noFill/>
            </a:ln>
          </c:spPr>
          <c:marker>
            <c:symbol val="triangle"/>
            <c:size val="7"/>
            <c:spPr>
              <a:noFill/>
              <a:ln>
                <a:solidFill>
                  <a:srgbClr val="92D050"/>
                </a:solidFill>
              </a:ln>
            </c:spPr>
          </c:marker>
          <c:xVal>
            <c:numRef>
              <c:f>'Material Sort 02122013'!$BS$138:$BS$139</c:f>
              <c:numCache>
                <c:formatCode>0.0000</c:formatCode>
                <c:ptCount val="2"/>
                <c:pt idx="0">
                  <c:v>0.2672082375696318</c:v>
                </c:pt>
                <c:pt idx="1">
                  <c:v>0.4095106563201677</c:v>
                </c:pt>
              </c:numCache>
            </c:numRef>
          </c:xVal>
          <c:yVal>
            <c:numRef>
              <c:f>'Material Sort 02122013'!$CJ$138:$CJ$139</c:f>
              <c:numCache>
                <c:formatCode>0.00</c:formatCode>
                <c:ptCount val="2"/>
                <c:pt idx="0">
                  <c:v>1.2347882218580859</c:v>
                </c:pt>
                <c:pt idx="1">
                  <c:v>1.4858428537766326</c:v>
                </c:pt>
              </c:numCache>
            </c:numRef>
          </c:yVal>
          <c:smooth val="0"/>
        </c:ser>
        <c:ser>
          <c:idx val="7"/>
          <c:order val="7"/>
          <c:tx>
            <c:v>Silicone Aged</c:v>
          </c:tx>
          <c:spPr>
            <a:ln w="28575">
              <a:noFill/>
            </a:ln>
          </c:spPr>
          <c:marker>
            <c:symbol val="circle"/>
            <c:size val="9"/>
            <c:spPr>
              <a:noFill/>
              <a:ln>
                <a:solidFill>
                  <a:schemeClr val="accent4"/>
                </a:solidFill>
              </a:ln>
            </c:spPr>
          </c:marker>
          <c:xVal>
            <c:numRef>
              <c:f>('Material Sort 02122013'!$BS$105,'Material Sort 02122013'!$BS$110:$BS$111)</c:f>
              <c:numCache>
                <c:formatCode>0.0000</c:formatCode>
                <c:ptCount val="3"/>
                <c:pt idx="0">
                  <c:v>0.6067457889995036</c:v>
                </c:pt>
                <c:pt idx="1">
                  <c:v>0.62305850078142455</c:v>
                </c:pt>
                <c:pt idx="2">
                  <c:v>0.49224463412617764</c:v>
                </c:pt>
              </c:numCache>
            </c:numRef>
          </c:xVal>
          <c:yVal>
            <c:numRef>
              <c:f>('Material Sort 02122013'!$CJ$105,'Material Sort 02122013'!$CJ$110:$CJ$111)</c:f>
              <c:numCache>
                <c:formatCode>0.00</c:formatCode>
                <c:ptCount val="3"/>
                <c:pt idx="0">
                  <c:v>2.1419298523717081</c:v>
                </c:pt>
                <c:pt idx="1">
                  <c:v>2.0669492176380482</c:v>
                </c:pt>
                <c:pt idx="2">
                  <c:v>1.7423848939361011</c:v>
                </c:pt>
              </c:numCache>
            </c:numRef>
          </c:yVal>
          <c:smooth val="0"/>
        </c:ser>
        <c:dLbls>
          <c:showLegendKey val="0"/>
          <c:showVal val="0"/>
          <c:showCatName val="0"/>
          <c:showSerName val="0"/>
          <c:showPercent val="0"/>
          <c:showBubbleSize val="0"/>
        </c:dLbls>
        <c:axId val="356091008"/>
        <c:axId val="356093312"/>
      </c:scatterChart>
      <c:valAx>
        <c:axId val="356091008"/>
        <c:scaling>
          <c:orientation val="minMax"/>
        </c:scaling>
        <c:delete val="0"/>
        <c:axPos val="b"/>
        <c:title>
          <c:tx>
            <c:rich>
              <a:bodyPr/>
              <a:lstStyle/>
              <a:p>
                <a:pPr>
                  <a:defRPr sz="2000"/>
                </a:pPr>
                <a:r>
                  <a:rPr lang="en-US" sz="2000">
                    <a:latin typeface="Arial" pitchFamily="34" charset="0"/>
                    <a:cs typeface="Arial" pitchFamily="34" charset="0"/>
                  </a:rPr>
                  <a:t>Diameter of average mass (µm)</a:t>
                </a:r>
              </a:p>
            </c:rich>
          </c:tx>
          <c:overlay val="0"/>
        </c:title>
        <c:numFmt formatCode="0.0000" sourceLinked="1"/>
        <c:majorTickMark val="out"/>
        <c:minorTickMark val="none"/>
        <c:tickLblPos val="nextTo"/>
        <c:txPr>
          <a:bodyPr/>
          <a:lstStyle/>
          <a:p>
            <a:pPr>
              <a:defRPr sz="2000" b="1">
                <a:latin typeface="Arial" pitchFamily="34" charset="0"/>
                <a:cs typeface="Arial" pitchFamily="34" charset="0"/>
              </a:defRPr>
            </a:pPr>
            <a:endParaRPr lang="en-US"/>
          </a:p>
        </c:txPr>
        <c:crossAx val="356093312"/>
        <c:crosses val="autoZero"/>
        <c:crossBetween val="midCat"/>
      </c:valAx>
      <c:valAx>
        <c:axId val="356093312"/>
        <c:scaling>
          <c:orientation val="minMax"/>
        </c:scaling>
        <c:delete val="0"/>
        <c:axPos val="l"/>
        <c:majorGridlines/>
        <c:title>
          <c:tx>
            <c:rich>
              <a:bodyPr rot="-5400000" vert="horz"/>
              <a:lstStyle/>
              <a:p>
                <a:pPr>
                  <a:defRPr sz="2000"/>
                </a:pPr>
                <a:r>
                  <a:rPr lang="en-US" sz="2000">
                    <a:latin typeface="Arial" pitchFamily="34" charset="0"/>
                    <a:cs typeface="Arial" pitchFamily="34" charset="0"/>
                  </a:rPr>
                  <a:t>DustTrak Ratio (10 micron mass</a:t>
                </a:r>
              </a:p>
              <a:p>
                <a:pPr>
                  <a:defRPr sz="2000"/>
                </a:pPr>
                <a:r>
                  <a:rPr lang="en-US" sz="2000">
                    <a:latin typeface="Arial" pitchFamily="34" charset="0"/>
                    <a:cs typeface="Arial" pitchFamily="34" charset="0"/>
                  </a:rPr>
                  <a:t>  / </a:t>
                </a:r>
                <a:r>
                  <a:rPr lang="en-US" sz="2000" baseline="0">
                    <a:latin typeface="Arial" pitchFamily="34" charset="0"/>
                    <a:cs typeface="Arial" pitchFamily="34" charset="0"/>
                  </a:rPr>
                  <a:t> </a:t>
                </a:r>
                <a:r>
                  <a:rPr lang="en-US" sz="2000">
                    <a:latin typeface="Arial" pitchFamily="34" charset="0"/>
                    <a:cs typeface="Arial" pitchFamily="34" charset="0"/>
                  </a:rPr>
                  <a:t>1</a:t>
                </a:r>
                <a:r>
                  <a:rPr lang="en-US" sz="2000" baseline="0">
                    <a:latin typeface="Arial" pitchFamily="34" charset="0"/>
                    <a:cs typeface="Arial" pitchFamily="34" charset="0"/>
                  </a:rPr>
                  <a:t> </a:t>
                </a:r>
                <a:r>
                  <a:rPr lang="en-US" sz="2000">
                    <a:latin typeface="Arial" pitchFamily="34" charset="0"/>
                    <a:cs typeface="Arial" pitchFamily="34" charset="0"/>
                  </a:rPr>
                  <a:t>micorn mass)</a:t>
                </a:r>
              </a:p>
            </c:rich>
          </c:tx>
          <c:layout>
            <c:manualLayout>
              <c:xMode val="edge"/>
              <c:yMode val="edge"/>
              <c:x val="1.2944983818770227E-3"/>
              <c:y val="0.15867224617887299"/>
            </c:manualLayout>
          </c:layout>
          <c:overlay val="0"/>
        </c:title>
        <c:numFmt formatCode="0.0" sourceLinked="0"/>
        <c:majorTickMark val="out"/>
        <c:minorTickMark val="none"/>
        <c:tickLblPos val="nextTo"/>
        <c:txPr>
          <a:bodyPr/>
          <a:lstStyle/>
          <a:p>
            <a:pPr>
              <a:defRPr sz="2000" b="1">
                <a:latin typeface="Arial" pitchFamily="34" charset="0"/>
                <a:cs typeface="Arial" pitchFamily="34" charset="0"/>
              </a:defRPr>
            </a:pPr>
            <a:endParaRPr lang="en-US"/>
          </a:p>
        </c:txPr>
        <c:crossAx val="356091008"/>
        <c:crosses val="autoZero"/>
        <c:crossBetween val="midCat"/>
      </c:valAx>
    </c:plotArea>
    <c:legend>
      <c:legendPos val="r"/>
      <c:layout>
        <c:manualLayout>
          <c:xMode val="edge"/>
          <c:yMode val="edge"/>
          <c:x val="0.74438009326504095"/>
          <c:y val="0.12902790377078072"/>
          <c:w val="0.25121280228320975"/>
          <c:h val="0.68567076183833409"/>
        </c:manualLayout>
      </c:layout>
      <c:overlay val="0"/>
      <c:txPr>
        <a:bodyPr/>
        <a:lstStyle/>
        <a:p>
          <a:pPr>
            <a:defRPr sz="20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latin typeface="Arial" pitchFamily="34" charset="0"/>
                <a:cs typeface="Arial" pitchFamily="34" charset="0"/>
              </a:defRPr>
            </a:pPr>
            <a:r>
              <a:rPr lang="en-US" sz="1600">
                <a:latin typeface="Arial" pitchFamily="34" charset="0"/>
                <a:cs typeface="Arial" pitchFamily="34" charset="0"/>
              </a:rPr>
              <a:t>Dust Track 10 micron/ 1 micron impactor mass ratio corrected for impactor</a:t>
            </a:r>
          </a:p>
        </c:rich>
      </c:tx>
      <c:overlay val="0"/>
    </c:title>
    <c:autoTitleDeleted val="0"/>
    <c:plotArea>
      <c:layout>
        <c:manualLayout>
          <c:layoutTarget val="inner"/>
          <c:xMode val="edge"/>
          <c:yMode val="edge"/>
          <c:x val="0.1258325816069108"/>
          <c:y val="0.12324320749722054"/>
          <c:w val="0.62215620620237999"/>
          <c:h val="0.67551261215833092"/>
        </c:manualLayout>
      </c:layout>
      <c:scatterChart>
        <c:scatterStyle val="lineMarker"/>
        <c:varyColors val="0"/>
        <c:ser>
          <c:idx val="0"/>
          <c:order val="0"/>
          <c:tx>
            <c:v>Kapton unaged</c:v>
          </c:tx>
          <c:spPr>
            <a:ln w="28575">
              <a:noFill/>
            </a:ln>
          </c:spPr>
          <c:xVal>
            <c:numRef>
              <c:f>'Material Sort 02122013'!$BS$23:$BS$26</c:f>
              <c:numCache>
                <c:formatCode>0.0000</c:formatCode>
                <c:ptCount val="4"/>
                <c:pt idx="0">
                  <c:v>0.18182992084451238</c:v>
                </c:pt>
                <c:pt idx="1">
                  <c:v>0.21268225274370534</c:v>
                </c:pt>
                <c:pt idx="2">
                  <c:v>0.25967162312878556</c:v>
                </c:pt>
                <c:pt idx="3">
                  <c:v>0.2776255099104501</c:v>
                </c:pt>
              </c:numCache>
            </c:numRef>
          </c:xVal>
          <c:yVal>
            <c:numRef>
              <c:f>'Material Sort 02122013'!$CJ$23:$CJ$26</c:f>
              <c:numCache>
                <c:formatCode>0.00</c:formatCode>
                <c:ptCount val="4"/>
                <c:pt idx="0">
                  <c:v>1.2460980456941659</c:v>
                </c:pt>
                <c:pt idx="1">
                  <c:v>1.1903492337578243</c:v>
                </c:pt>
                <c:pt idx="2">
                  <c:v>1.356704780996018</c:v>
                </c:pt>
                <c:pt idx="3">
                  <c:v>1.2679828811880982</c:v>
                </c:pt>
              </c:numCache>
            </c:numRef>
          </c:yVal>
          <c:smooth val="0"/>
        </c:ser>
        <c:ser>
          <c:idx val="1"/>
          <c:order val="1"/>
          <c:tx>
            <c:v>Lampwick unaged</c:v>
          </c:tx>
          <c:spPr>
            <a:ln w="28575">
              <a:noFill/>
            </a:ln>
          </c:spPr>
          <c:xVal>
            <c:numRef>
              <c:f>'Material Sort 02122013'!$BS$59:$BS$62</c:f>
              <c:numCache>
                <c:formatCode>0.0000</c:formatCode>
                <c:ptCount val="4"/>
                <c:pt idx="1">
                  <c:v>0.31102232794081452</c:v>
                </c:pt>
                <c:pt idx="2">
                  <c:v>0.31119147379012313</c:v>
                </c:pt>
                <c:pt idx="3">
                  <c:v>0.35374218369207788</c:v>
                </c:pt>
              </c:numCache>
            </c:numRef>
          </c:xVal>
          <c:yVal>
            <c:numRef>
              <c:f>'Material Sort 02122013'!$CJ$59:$CJ$62</c:f>
              <c:numCache>
                <c:formatCode>0.00</c:formatCode>
                <c:ptCount val="4"/>
                <c:pt idx="0">
                  <c:v>1.7204861745737485</c:v>
                </c:pt>
                <c:pt idx="1">
                  <c:v>1.7340615444438554</c:v>
                </c:pt>
                <c:pt idx="2">
                  <c:v>2.2849779773325776</c:v>
                </c:pt>
                <c:pt idx="3">
                  <c:v>1.677896271095263</c:v>
                </c:pt>
              </c:numCache>
            </c:numRef>
          </c:yVal>
          <c:smooth val="0"/>
        </c:ser>
        <c:ser>
          <c:idx val="2"/>
          <c:order val="2"/>
          <c:tx>
            <c:v>Teflon unaged</c:v>
          </c:tx>
          <c:spPr>
            <a:ln w="28575">
              <a:noFill/>
            </a:ln>
          </c:spPr>
          <c:xVal>
            <c:numRef>
              <c:f>'Material Sort 02122013'!$BS$134:$BS$137</c:f>
              <c:numCache>
                <c:formatCode>0.0000</c:formatCode>
                <c:ptCount val="4"/>
                <c:pt idx="0">
                  <c:v>0.30215438008227241</c:v>
                </c:pt>
                <c:pt idx="1">
                  <c:v>0.20260508750416512</c:v>
                </c:pt>
                <c:pt idx="2">
                  <c:v>0.2066073251604415</c:v>
                </c:pt>
                <c:pt idx="3">
                  <c:v>0.38972921366338154</c:v>
                </c:pt>
              </c:numCache>
            </c:numRef>
          </c:xVal>
          <c:yVal>
            <c:numRef>
              <c:f>'Material Sort 02122013'!$CJ$134:$CJ$137</c:f>
              <c:numCache>
                <c:formatCode>0.00</c:formatCode>
                <c:ptCount val="4"/>
                <c:pt idx="0">
                  <c:v>1.2532537876628196</c:v>
                </c:pt>
                <c:pt idx="1">
                  <c:v>1.2360282886615193</c:v>
                </c:pt>
                <c:pt idx="2">
                  <c:v>1.2491757255247611</c:v>
                </c:pt>
                <c:pt idx="3">
                  <c:v>1.1430226241603243</c:v>
                </c:pt>
              </c:numCache>
            </c:numRef>
          </c:yVal>
          <c:smooth val="0"/>
        </c:ser>
        <c:ser>
          <c:idx val="3"/>
          <c:order val="3"/>
          <c:tx>
            <c:v>Silicone unaged</c:v>
          </c:tx>
          <c:spPr>
            <a:ln w="28575">
              <a:noFill/>
            </a:ln>
          </c:spPr>
          <c:marker>
            <c:symbol val="circle"/>
            <c:size val="7"/>
          </c:marker>
          <c:xVal>
            <c:numRef>
              <c:f>'Material Sort 02122013'!$BS$106:$BS$109</c:f>
              <c:numCache>
                <c:formatCode>0.0000</c:formatCode>
                <c:ptCount val="4"/>
                <c:pt idx="0">
                  <c:v>0.51638995504203222</c:v>
                </c:pt>
                <c:pt idx="1">
                  <c:v>0.46347921790423513</c:v>
                </c:pt>
                <c:pt idx="2">
                  <c:v>0.43576983373814704</c:v>
                </c:pt>
                <c:pt idx="3">
                  <c:v>0.41677463931388736</c:v>
                </c:pt>
              </c:numCache>
            </c:numRef>
          </c:xVal>
          <c:yVal>
            <c:numRef>
              <c:f>'Material Sort 02122013'!$CJ$106:$CJ$109</c:f>
              <c:numCache>
                <c:formatCode>0.00</c:formatCode>
                <c:ptCount val="4"/>
                <c:pt idx="0">
                  <c:v>1.9139836752973711</c:v>
                </c:pt>
                <c:pt idx="1">
                  <c:v>1.8821656091572876</c:v>
                </c:pt>
                <c:pt idx="2">
                  <c:v>1.8189569091328057</c:v>
                </c:pt>
                <c:pt idx="3">
                  <c:v>1.715146622570306</c:v>
                </c:pt>
              </c:numCache>
            </c:numRef>
          </c:yVal>
          <c:smooth val="0"/>
        </c:ser>
        <c:ser>
          <c:idx val="4"/>
          <c:order val="4"/>
          <c:tx>
            <c:v>Kapton Aged</c:v>
          </c:tx>
          <c:spPr>
            <a:ln w="28575">
              <a:noFill/>
            </a:ln>
          </c:spPr>
          <c:marker>
            <c:symbol val="diamond"/>
            <c:size val="11"/>
            <c:spPr>
              <a:noFill/>
              <a:ln>
                <a:solidFill>
                  <a:schemeClr val="accent1"/>
                </a:solidFill>
              </a:ln>
            </c:spPr>
          </c:marker>
          <c:xVal>
            <c:numRef>
              <c:f>'Material Sort 02122013'!$BS$27:$BS$28</c:f>
              <c:numCache>
                <c:formatCode>0.0000</c:formatCode>
                <c:ptCount val="2"/>
                <c:pt idx="0">
                  <c:v>0.27073199466111803</c:v>
                </c:pt>
                <c:pt idx="1">
                  <c:v>0.35543723128901628</c:v>
                </c:pt>
              </c:numCache>
            </c:numRef>
          </c:xVal>
          <c:yVal>
            <c:numRef>
              <c:f>'Material Sort 02122013'!$CJ$27:$CJ$28</c:f>
              <c:numCache>
                <c:formatCode>0.00</c:formatCode>
                <c:ptCount val="2"/>
                <c:pt idx="0">
                  <c:v>1.2573326782166587</c:v>
                </c:pt>
                <c:pt idx="1">
                  <c:v>1.2706250523402578</c:v>
                </c:pt>
              </c:numCache>
            </c:numRef>
          </c:yVal>
          <c:smooth val="0"/>
        </c:ser>
        <c:ser>
          <c:idx val="5"/>
          <c:order val="5"/>
          <c:tx>
            <c:v>Lampwick Aged</c:v>
          </c:tx>
          <c:spPr>
            <a:ln w="28575">
              <a:noFill/>
            </a:ln>
          </c:spPr>
          <c:marker>
            <c:symbol val="square"/>
            <c:size val="9"/>
            <c:spPr>
              <a:noFill/>
              <a:ln>
                <a:solidFill>
                  <a:srgbClr val="C00000"/>
                </a:solidFill>
              </a:ln>
            </c:spPr>
          </c:marker>
          <c:xVal>
            <c:numRef>
              <c:f>'Material Sort 02122013'!$BS$63:$BS$64</c:f>
              <c:numCache>
                <c:formatCode>0.0000</c:formatCode>
                <c:ptCount val="2"/>
                <c:pt idx="0">
                  <c:v>0.39839240656225133</c:v>
                </c:pt>
                <c:pt idx="1">
                  <c:v>0.48556852213690521</c:v>
                </c:pt>
              </c:numCache>
            </c:numRef>
          </c:xVal>
          <c:yVal>
            <c:numRef>
              <c:f>'Material Sort 02122013'!$CJ$63:$CJ$64</c:f>
              <c:numCache>
                <c:formatCode>0.00</c:formatCode>
                <c:ptCount val="2"/>
                <c:pt idx="0">
                  <c:v>1.7945512502394765</c:v>
                </c:pt>
                <c:pt idx="1">
                  <c:v>1.6831580589908846</c:v>
                </c:pt>
              </c:numCache>
            </c:numRef>
          </c:yVal>
          <c:smooth val="0"/>
        </c:ser>
        <c:ser>
          <c:idx val="6"/>
          <c:order val="6"/>
          <c:tx>
            <c:v>Teflon aged</c:v>
          </c:tx>
          <c:spPr>
            <a:ln w="28575">
              <a:noFill/>
            </a:ln>
          </c:spPr>
          <c:marker>
            <c:symbol val="triangle"/>
            <c:size val="7"/>
            <c:spPr>
              <a:noFill/>
              <a:ln>
                <a:solidFill>
                  <a:srgbClr val="92D050"/>
                </a:solidFill>
              </a:ln>
            </c:spPr>
          </c:marker>
          <c:xVal>
            <c:numRef>
              <c:f>'Material Sort 02122013'!$BS$138:$BS$139</c:f>
              <c:numCache>
                <c:formatCode>0.0000</c:formatCode>
                <c:ptCount val="2"/>
                <c:pt idx="0">
                  <c:v>0.2672082375696318</c:v>
                </c:pt>
                <c:pt idx="1">
                  <c:v>0.4095106563201677</c:v>
                </c:pt>
              </c:numCache>
            </c:numRef>
          </c:xVal>
          <c:yVal>
            <c:numRef>
              <c:f>'Material Sort 02122013'!$CJ$138:$CJ$139</c:f>
              <c:numCache>
                <c:formatCode>0.00</c:formatCode>
                <c:ptCount val="2"/>
                <c:pt idx="0">
                  <c:v>1.2347882218580859</c:v>
                </c:pt>
                <c:pt idx="1">
                  <c:v>1.4858428537766326</c:v>
                </c:pt>
              </c:numCache>
            </c:numRef>
          </c:yVal>
          <c:smooth val="0"/>
        </c:ser>
        <c:ser>
          <c:idx val="7"/>
          <c:order val="7"/>
          <c:tx>
            <c:v>Silicone Aged</c:v>
          </c:tx>
          <c:spPr>
            <a:ln w="28575">
              <a:noFill/>
            </a:ln>
          </c:spPr>
          <c:marker>
            <c:symbol val="circle"/>
            <c:size val="9"/>
            <c:spPr>
              <a:noFill/>
              <a:ln>
                <a:solidFill>
                  <a:schemeClr val="accent4"/>
                </a:solidFill>
              </a:ln>
            </c:spPr>
          </c:marker>
          <c:xVal>
            <c:numRef>
              <c:f>('Material Sort 02122013'!$BS$105,'Material Sort 02122013'!$BS$110:$BS$111)</c:f>
              <c:numCache>
                <c:formatCode>0.0000</c:formatCode>
                <c:ptCount val="3"/>
                <c:pt idx="0">
                  <c:v>0.6067457889995036</c:v>
                </c:pt>
                <c:pt idx="1">
                  <c:v>0.62305850078142455</c:v>
                </c:pt>
                <c:pt idx="2">
                  <c:v>0.49224463412617764</c:v>
                </c:pt>
              </c:numCache>
            </c:numRef>
          </c:xVal>
          <c:yVal>
            <c:numRef>
              <c:f>('Material Sort 02122013'!$CJ$105,'Material Sort 02122013'!$CJ$110:$CJ$111)</c:f>
              <c:numCache>
                <c:formatCode>0.00</c:formatCode>
                <c:ptCount val="3"/>
                <c:pt idx="0">
                  <c:v>2.1419298523717081</c:v>
                </c:pt>
                <c:pt idx="1">
                  <c:v>2.0669492176380482</c:v>
                </c:pt>
                <c:pt idx="2">
                  <c:v>1.7423848939361011</c:v>
                </c:pt>
              </c:numCache>
            </c:numRef>
          </c:yVal>
          <c:smooth val="0"/>
        </c:ser>
        <c:dLbls>
          <c:showLegendKey val="0"/>
          <c:showVal val="0"/>
          <c:showCatName val="0"/>
          <c:showSerName val="0"/>
          <c:showPercent val="0"/>
          <c:showBubbleSize val="0"/>
        </c:dLbls>
        <c:axId val="356185216"/>
        <c:axId val="356187520"/>
      </c:scatterChart>
      <c:valAx>
        <c:axId val="356185216"/>
        <c:scaling>
          <c:orientation val="minMax"/>
        </c:scaling>
        <c:delete val="0"/>
        <c:axPos val="b"/>
        <c:title>
          <c:tx>
            <c:rich>
              <a:bodyPr/>
              <a:lstStyle/>
              <a:p>
                <a:pPr>
                  <a:defRPr sz="2000"/>
                </a:pPr>
                <a:r>
                  <a:rPr lang="en-US" sz="2000">
                    <a:latin typeface="Arial" pitchFamily="34" charset="0"/>
                    <a:cs typeface="Arial" pitchFamily="34" charset="0"/>
                  </a:rPr>
                  <a:t>Diameter of average mass (µm)</a:t>
                </a:r>
              </a:p>
            </c:rich>
          </c:tx>
          <c:overlay val="0"/>
        </c:title>
        <c:numFmt formatCode="0.0000" sourceLinked="1"/>
        <c:majorTickMark val="out"/>
        <c:minorTickMark val="none"/>
        <c:tickLblPos val="nextTo"/>
        <c:txPr>
          <a:bodyPr/>
          <a:lstStyle/>
          <a:p>
            <a:pPr>
              <a:defRPr sz="2000" b="1">
                <a:latin typeface="Arial" pitchFamily="34" charset="0"/>
                <a:cs typeface="Arial" pitchFamily="34" charset="0"/>
              </a:defRPr>
            </a:pPr>
            <a:endParaRPr lang="en-US"/>
          </a:p>
        </c:txPr>
        <c:crossAx val="356187520"/>
        <c:crosses val="autoZero"/>
        <c:crossBetween val="midCat"/>
      </c:valAx>
      <c:valAx>
        <c:axId val="356187520"/>
        <c:scaling>
          <c:orientation val="minMax"/>
        </c:scaling>
        <c:delete val="0"/>
        <c:axPos val="l"/>
        <c:majorGridlines/>
        <c:title>
          <c:tx>
            <c:rich>
              <a:bodyPr rot="-5400000" vert="horz"/>
              <a:lstStyle/>
              <a:p>
                <a:pPr>
                  <a:defRPr sz="2000"/>
                </a:pPr>
                <a:r>
                  <a:rPr lang="en-US" sz="2000">
                    <a:latin typeface="Arial" pitchFamily="34" charset="0"/>
                    <a:cs typeface="Arial" pitchFamily="34" charset="0"/>
                  </a:rPr>
                  <a:t>DustTrak Ratio (10 micron mass</a:t>
                </a:r>
              </a:p>
              <a:p>
                <a:pPr>
                  <a:defRPr sz="2000"/>
                </a:pPr>
                <a:r>
                  <a:rPr lang="en-US" sz="2000">
                    <a:latin typeface="Arial" pitchFamily="34" charset="0"/>
                    <a:cs typeface="Arial" pitchFamily="34" charset="0"/>
                  </a:rPr>
                  <a:t>  / </a:t>
                </a:r>
                <a:r>
                  <a:rPr lang="en-US" sz="2000" baseline="0">
                    <a:latin typeface="Arial" pitchFamily="34" charset="0"/>
                    <a:cs typeface="Arial" pitchFamily="34" charset="0"/>
                  </a:rPr>
                  <a:t> </a:t>
                </a:r>
                <a:r>
                  <a:rPr lang="en-US" sz="2000">
                    <a:latin typeface="Arial" pitchFamily="34" charset="0"/>
                    <a:cs typeface="Arial" pitchFamily="34" charset="0"/>
                  </a:rPr>
                  <a:t>1</a:t>
                </a:r>
                <a:r>
                  <a:rPr lang="en-US" sz="2000" baseline="0">
                    <a:latin typeface="Arial" pitchFamily="34" charset="0"/>
                    <a:cs typeface="Arial" pitchFamily="34" charset="0"/>
                  </a:rPr>
                  <a:t> </a:t>
                </a:r>
                <a:r>
                  <a:rPr lang="en-US" sz="2000">
                    <a:latin typeface="Arial" pitchFamily="34" charset="0"/>
                    <a:cs typeface="Arial" pitchFamily="34" charset="0"/>
                  </a:rPr>
                  <a:t>micorn mass)</a:t>
                </a:r>
              </a:p>
            </c:rich>
          </c:tx>
          <c:layout>
            <c:manualLayout>
              <c:xMode val="edge"/>
              <c:yMode val="edge"/>
              <c:x val="1.2944983818770227E-3"/>
              <c:y val="0.15867224617887299"/>
            </c:manualLayout>
          </c:layout>
          <c:overlay val="0"/>
        </c:title>
        <c:numFmt formatCode="0.0" sourceLinked="0"/>
        <c:majorTickMark val="out"/>
        <c:minorTickMark val="none"/>
        <c:tickLblPos val="nextTo"/>
        <c:txPr>
          <a:bodyPr/>
          <a:lstStyle/>
          <a:p>
            <a:pPr>
              <a:defRPr sz="2000" b="1">
                <a:latin typeface="Arial" pitchFamily="34" charset="0"/>
                <a:cs typeface="Arial" pitchFamily="34" charset="0"/>
              </a:defRPr>
            </a:pPr>
            <a:endParaRPr lang="en-US"/>
          </a:p>
        </c:txPr>
        <c:crossAx val="356185216"/>
        <c:crosses val="autoZero"/>
        <c:crossBetween val="midCat"/>
      </c:valAx>
    </c:plotArea>
    <c:legend>
      <c:legendPos val="r"/>
      <c:layout>
        <c:manualLayout>
          <c:xMode val="edge"/>
          <c:yMode val="edge"/>
          <c:x val="0.74438009326504095"/>
          <c:y val="0.12902790377078072"/>
          <c:w val="0.25121280228320975"/>
          <c:h val="0.68567076183833409"/>
        </c:manualLayout>
      </c:layout>
      <c:overlay val="0"/>
      <c:txPr>
        <a:bodyPr/>
        <a:lstStyle/>
        <a:p>
          <a:pPr>
            <a:defRPr sz="2000" b="1">
              <a:latin typeface="Arial" pitchFamily="34" charset="0"/>
              <a:cs typeface="Arial"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M1 versus M0</a:t>
            </a:r>
          </a:p>
        </c:rich>
      </c:tx>
      <c:overlay val="0"/>
    </c:title>
    <c:autoTitleDeleted val="0"/>
    <c:plotArea>
      <c:layout/>
      <c:scatterChart>
        <c:scatterStyle val="lineMarker"/>
        <c:varyColors val="0"/>
        <c:ser>
          <c:idx val="1"/>
          <c:order val="1"/>
          <c:tx>
            <c:v>Kapton</c:v>
          </c:tx>
          <c:spPr>
            <a:ln w="28575">
              <a:noFill/>
            </a:ln>
          </c:spPr>
          <c:xVal>
            <c:numRef>
              <c:f>'Moment Comparisons Jan 14 (2)'!$BL$23:$BL$58</c:f>
              <c:numCache>
                <c:formatCode>General</c:formatCode>
                <c:ptCount val="36"/>
                <c:pt idx="0">
                  <c:v>2574776.2051404528</c:v>
                </c:pt>
                <c:pt idx="1">
                  <c:v>907364.97810586996</c:v>
                </c:pt>
                <c:pt idx="2">
                  <c:v>1994241.0380439789</c:v>
                </c:pt>
                <c:pt idx="3">
                  <c:v>1390760.7766112036</c:v>
                </c:pt>
                <c:pt idx="4">
                  <c:v>1717019.5729101424</c:v>
                </c:pt>
                <c:pt idx="5">
                  <c:v>867560.40934092866</c:v>
                </c:pt>
                <c:pt idx="6">
                  <c:v>1825597.0139817814</c:v>
                </c:pt>
                <c:pt idx="7">
                  <c:v>1059919.9201329139</c:v>
                </c:pt>
                <c:pt idx="8">
                  <c:v>2754038.3947668634</c:v>
                </c:pt>
                <c:pt idx="9">
                  <c:v>771019.08738255932</c:v>
                </c:pt>
                <c:pt idx="10">
                  <c:v>5850382.3566217786</c:v>
                </c:pt>
                <c:pt idx="11">
                  <c:v>1797875.6062855036</c:v>
                </c:pt>
                <c:pt idx="12">
                  <c:v>1112405.3813294948</c:v>
                </c:pt>
                <c:pt idx="13">
                  <c:v>2604648.3618304073</c:v>
                </c:pt>
                <c:pt idx="14">
                  <c:v>1053905.9212926894</c:v>
                </c:pt>
                <c:pt idx="15">
                  <c:v>0</c:v>
                </c:pt>
                <c:pt idx="16">
                  <c:v>1041691.6091550778</c:v>
                </c:pt>
                <c:pt idx="17">
                  <c:v>3460328.2386265798</c:v>
                </c:pt>
                <c:pt idx="18">
                  <c:v>1237767.5991045895</c:v>
                </c:pt>
                <c:pt idx="19">
                  <c:v>0</c:v>
                </c:pt>
                <c:pt idx="20">
                  <c:v>954553.49010622012</c:v>
                </c:pt>
                <c:pt idx="21">
                  <c:v>1578043.1421485487</c:v>
                </c:pt>
                <c:pt idx="22">
                  <c:v>734940.01296086202</c:v>
                </c:pt>
                <c:pt idx="23">
                  <c:v>1737499.3852767106</c:v>
                </c:pt>
                <c:pt idx="24">
                  <c:v>2951666.0508853504</c:v>
                </c:pt>
                <c:pt idx="25">
                  <c:v>990233.64370977459</c:v>
                </c:pt>
                <c:pt idx="26">
                  <c:v>3018896.3813527012</c:v>
                </c:pt>
                <c:pt idx="27">
                  <c:v>1151405.4928839717</c:v>
                </c:pt>
                <c:pt idx="28">
                  <c:v>277645.73872056679</c:v>
                </c:pt>
                <c:pt idx="29">
                  <c:v>253109.83922102317</c:v>
                </c:pt>
                <c:pt idx="30">
                  <c:v>258123.09072398374</c:v>
                </c:pt>
                <c:pt idx="31">
                  <c:v>211761.04779864493</c:v>
                </c:pt>
                <c:pt idx="32">
                  <c:v>495068.20928105974</c:v>
                </c:pt>
                <c:pt idx="33">
                  <c:v>451723.46541728929</c:v>
                </c:pt>
                <c:pt idx="34">
                  <c:v>1615017.6733915848</c:v>
                </c:pt>
                <c:pt idx="35">
                  <c:v>0</c:v>
                </c:pt>
              </c:numCache>
            </c:numRef>
          </c:xVal>
          <c:yVal>
            <c:numRef>
              <c:f>'Moment Comparisons Jan 14 (2)'!$BM$23:$BM$58</c:f>
              <c:numCache>
                <c:formatCode>General</c:formatCode>
                <c:ptCount val="36"/>
                <c:pt idx="0">
                  <c:v>242.4741726367576</c:v>
                </c:pt>
                <c:pt idx="1">
                  <c:v>150.78802566833693</c:v>
                </c:pt>
                <c:pt idx="2">
                  <c:v>228.59740301299937</c:v>
                </c:pt>
                <c:pt idx="3">
                  <c:v>211.79027632252951</c:v>
                </c:pt>
                <c:pt idx="4">
                  <c:v>375.20876029198155</c:v>
                </c:pt>
                <c:pt idx="5">
                  <c:v>220.02864863456827</c:v>
                </c:pt>
                <c:pt idx="6">
                  <c:v>102.91459773449184</c:v>
                </c:pt>
                <c:pt idx="7">
                  <c:v>70.819266638717124</c:v>
                </c:pt>
                <c:pt idx="8">
                  <c:v>161.3363291840426</c:v>
                </c:pt>
                <c:pt idx="9">
                  <c:v>83.848228041429067</c:v>
                </c:pt>
                <c:pt idx="10">
                  <c:v>867.82464634749272</c:v>
                </c:pt>
                <c:pt idx="11">
                  <c:v>437.08545896503455</c:v>
                </c:pt>
                <c:pt idx="12">
                  <c:v>179.10369913787741</c:v>
                </c:pt>
                <c:pt idx="13">
                  <c:v>153.1074447736288</c:v>
                </c:pt>
                <c:pt idx="14">
                  <c:v>100.666576914988</c:v>
                </c:pt>
                <c:pt idx="15">
                  <c:v>216.14450778493114</c:v>
                </c:pt>
                <c:pt idx="16">
                  <c:v>122.89565377062094</c:v>
                </c:pt>
                <c:pt idx="17">
                  <c:v>305.88138364350294</c:v>
                </c:pt>
                <c:pt idx="18">
                  <c:v>171.03601084781371</c:v>
                </c:pt>
                <c:pt idx="19">
                  <c:v>179.64802163463835</c:v>
                </c:pt>
                <c:pt idx="20">
                  <c:v>107.0998891009646</c:v>
                </c:pt>
                <c:pt idx="21">
                  <c:v>104.60930715546857</c:v>
                </c:pt>
                <c:pt idx="22">
                  <c:v>60.965552179944517</c:v>
                </c:pt>
                <c:pt idx="23">
                  <c:v>85.146338022144931</c:v>
                </c:pt>
                <c:pt idx="24">
                  <c:v>189.91484044897103</c:v>
                </c:pt>
                <c:pt idx="25">
                  <c:v>104.06590153459113</c:v>
                </c:pt>
                <c:pt idx="26">
                  <c:v>277.55824331110045</c:v>
                </c:pt>
                <c:pt idx="27">
                  <c:v>156.01798358413714</c:v>
                </c:pt>
                <c:pt idx="28">
                  <c:v>62.00566341405532</c:v>
                </c:pt>
                <c:pt idx="29">
                  <c:v>59.146924907156333</c:v>
                </c:pt>
                <c:pt idx="30">
                  <c:v>78.526166726178445</c:v>
                </c:pt>
                <c:pt idx="31">
                  <c:v>69.806300393142521</c:v>
                </c:pt>
                <c:pt idx="32">
                  <c:v>66.67123351132058</c:v>
                </c:pt>
                <c:pt idx="33">
                  <c:v>65.498293038665565</c:v>
                </c:pt>
                <c:pt idx="34">
                  <c:v>307.8509299586508</c:v>
                </c:pt>
                <c:pt idx="35">
                  <c:v>81.033945832324562</c:v>
                </c:pt>
              </c:numCache>
            </c:numRef>
          </c:yVal>
          <c:smooth val="0"/>
        </c:ser>
        <c:ser>
          <c:idx val="2"/>
          <c:order val="2"/>
          <c:tx>
            <c:v>Pyrell</c:v>
          </c:tx>
          <c:spPr>
            <a:ln w="28575">
              <a:noFill/>
            </a:ln>
          </c:spPr>
          <c:xVal>
            <c:numRef>
              <c:f>'Moment Comparisons Jan 14 (2)'!$BL$85:$BL$104</c:f>
              <c:numCache>
                <c:formatCode>General</c:formatCode>
                <c:ptCount val="20"/>
                <c:pt idx="0">
                  <c:v>3110970.9166285717</c:v>
                </c:pt>
                <c:pt idx="1">
                  <c:v>3862679.2540942985</c:v>
                </c:pt>
                <c:pt idx="2">
                  <c:v>1414788.1544307088</c:v>
                </c:pt>
                <c:pt idx="3">
                  <c:v>3881194.302428619</c:v>
                </c:pt>
                <c:pt idx="4">
                  <c:v>1417570.6344373168</c:v>
                </c:pt>
                <c:pt idx="5">
                  <c:v>1352316.8506269613</c:v>
                </c:pt>
                <c:pt idx="6">
                  <c:v>4953334.072364063</c:v>
                </c:pt>
                <c:pt idx="7">
                  <c:v>1662805.4414244581</c:v>
                </c:pt>
                <c:pt idx="8">
                  <c:v>3275641.6927261017</c:v>
                </c:pt>
                <c:pt idx="9">
                  <c:v>1632139.978883141</c:v>
                </c:pt>
                <c:pt idx="10">
                  <c:v>3721976.9141411837</c:v>
                </c:pt>
                <c:pt idx="11">
                  <c:v>1683214.9966951662</c:v>
                </c:pt>
                <c:pt idx="12">
                  <c:v>2924886.3744361638</c:v>
                </c:pt>
                <c:pt idx="13">
                  <c:v>71387.637341986352</c:v>
                </c:pt>
                <c:pt idx="14">
                  <c:v>35876.448108697521</c:v>
                </c:pt>
                <c:pt idx="15">
                  <c:v>42225.750119902383</c:v>
                </c:pt>
                <c:pt idx="16">
                  <c:v>34988.163542684197</c:v>
                </c:pt>
                <c:pt idx="17">
                  <c:v>206018.55669814753</c:v>
                </c:pt>
                <c:pt idx="18">
                  <c:v>192866.11921982534</c:v>
                </c:pt>
                <c:pt idx="19">
                  <c:v>1176224.4595932008</c:v>
                </c:pt>
              </c:numCache>
            </c:numRef>
          </c:xVal>
          <c:yVal>
            <c:numRef>
              <c:f>'Moment Comparisons Jan 14 (2)'!$BM$85:$BM$104</c:f>
              <c:numCache>
                <c:formatCode>General</c:formatCode>
                <c:ptCount val="20"/>
                <c:pt idx="0">
                  <c:v>647.21974074117884</c:v>
                </c:pt>
                <c:pt idx="1">
                  <c:v>799.72694879565961</c:v>
                </c:pt>
                <c:pt idx="2">
                  <c:v>507.96942227546441</c:v>
                </c:pt>
                <c:pt idx="3">
                  <c:v>985.16488408159614</c:v>
                </c:pt>
                <c:pt idx="4">
                  <c:v>638.11173728499091</c:v>
                </c:pt>
                <c:pt idx="5">
                  <c:v>434.3353275439394</c:v>
                </c:pt>
                <c:pt idx="6">
                  <c:v>978.85286843014046</c:v>
                </c:pt>
                <c:pt idx="7">
                  <c:v>630.19822520017613</c:v>
                </c:pt>
                <c:pt idx="8">
                  <c:v>1159.5375543457283</c:v>
                </c:pt>
                <c:pt idx="9">
                  <c:v>725.9923009845545</c:v>
                </c:pt>
                <c:pt idx="10">
                  <c:v>866.03871582316174</c:v>
                </c:pt>
                <c:pt idx="11">
                  <c:v>597.13137154948447</c:v>
                </c:pt>
                <c:pt idx="12">
                  <c:v>642.34878729323918</c:v>
                </c:pt>
                <c:pt idx="13">
                  <c:v>9.9926824825918477</c:v>
                </c:pt>
                <c:pt idx="14">
                  <c:v>12.910104784744156</c:v>
                </c:pt>
                <c:pt idx="15">
                  <c:v>10.18122388245464</c:v>
                </c:pt>
                <c:pt idx="16">
                  <c:v>12.21823054369557</c:v>
                </c:pt>
                <c:pt idx="17">
                  <c:v>53.439569317905381</c:v>
                </c:pt>
                <c:pt idx="18">
                  <c:v>54.401223630766857</c:v>
                </c:pt>
                <c:pt idx="19">
                  <c:v>459.76995119843087</c:v>
                </c:pt>
              </c:numCache>
            </c:numRef>
          </c:yVal>
          <c:smooth val="0"/>
        </c:ser>
        <c:ser>
          <c:idx val="3"/>
          <c:order val="3"/>
          <c:tx>
            <c:v>Silicone</c:v>
          </c:tx>
          <c:spPr>
            <a:ln w="28575">
              <a:noFill/>
            </a:ln>
          </c:spPr>
          <c:xVal>
            <c:numRef>
              <c:f>'Moment Comparisons Jan 14 (2)'!$BL$105:$BL$133</c:f>
              <c:numCache>
                <c:formatCode>General</c:formatCode>
                <c:ptCount val="29"/>
                <c:pt idx="0">
                  <c:v>1194104.7590429184</c:v>
                </c:pt>
                <c:pt idx="1">
                  <c:v>3004614.0015063835</c:v>
                </c:pt>
                <c:pt idx="2">
                  <c:v>1175411.0746423218</c:v>
                </c:pt>
                <c:pt idx="3">
                  <c:v>1916208.9136147145</c:v>
                </c:pt>
                <c:pt idx="4">
                  <c:v>2576905.5744457017</c:v>
                </c:pt>
                <c:pt idx="5">
                  <c:v>1937388.9537898961</c:v>
                </c:pt>
                <c:pt idx="6">
                  <c:v>1071098.2234106481</c:v>
                </c:pt>
                <c:pt idx="7">
                  <c:v>2523938.5830877088</c:v>
                </c:pt>
                <c:pt idx="8">
                  <c:v>3889058.8258409305</c:v>
                </c:pt>
                <c:pt idx="9">
                  <c:v>3579696.8264696635</c:v>
                </c:pt>
                <c:pt idx="10">
                  <c:v>1353908.7331027978</c:v>
                </c:pt>
                <c:pt idx="11">
                  <c:v>4278212.966048412</c:v>
                </c:pt>
                <c:pt idx="12">
                  <c:v>1523655.4291103429</c:v>
                </c:pt>
                <c:pt idx="13">
                  <c:v>3657432.6076705437</c:v>
                </c:pt>
                <c:pt idx="14">
                  <c:v>850213.29770512425</c:v>
                </c:pt>
                <c:pt idx="15">
                  <c:v>4370648.2804149641</c:v>
                </c:pt>
                <c:pt idx="16">
                  <c:v>1489862.4646337628</c:v>
                </c:pt>
                <c:pt idx="17">
                  <c:v>1352021.2260295507</c:v>
                </c:pt>
                <c:pt idx="18">
                  <c:v>2987870.0785916378</c:v>
                </c:pt>
                <c:pt idx="19">
                  <c:v>4159047.4441999369</c:v>
                </c:pt>
                <c:pt idx="20">
                  <c:v>1666662.2131405217</c:v>
                </c:pt>
                <c:pt idx="21">
                  <c:v>5719472.6548255282</c:v>
                </c:pt>
                <c:pt idx="22">
                  <c:v>655944.33171958511</c:v>
                </c:pt>
                <c:pt idx="23">
                  <c:v>482680.64130776486</c:v>
                </c:pt>
                <c:pt idx="24">
                  <c:v>312096.9919050613</c:v>
                </c:pt>
                <c:pt idx="25">
                  <c:v>293202.85419679346</c:v>
                </c:pt>
                <c:pt idx="26">
                  <c:v>161835.03759638718</c:v>
                </c:pt>
                <c:pt idx="27">
                  <c:v>144873.32405044511</c:v>
                </c:pt>
                <c:pt idx="28">
                  <c:v>1994125.8786545112</c:v>
                </c:pt>
              </c:numCache>
            </c:numRef>
          </c:xVal>
          <c:yVal>
            <c:numRef>
              <c:f>'Moment Comparisons Jan 14 (2)'!$BM$105:$BM$133</c:f>
              <c:numCache>
                <c:formatCode>General</c:formatCode>
                <c:ptCount val="29"/>
                <c:pt idx="0">
                  <c:v>389.22953313940434</c:v>
                </c:pt>
                <c:pt idx="1">
                  <c:v>681.21602229375139</c:v>
                </c:pt>
                <c:pt idx="2">
                  <c:v>437.79521318459678</c:v>
                </c:pt>
                <c:pt idx="3">
                  <c:v>393.72528619180156</c:v>
                </c:pt>
                <c:pt idx="4">
                  <c:v>478.38886752070903</c:v>
                </c:pt>
                <c:pt idx="5">
                  <c:v>402.51477832999217</c:v>
                </c:pt>
                <c:pt idx="6">
                  <c:v>295.73047982834879</c:v>
                </c:pt>
                <c:pt idx="7">
                  <c:v>615.51380336758314</c:v>
                </c:pt>
                <c:pt idx="8">
                  <c:v>973.58449874105634</c:v>
                </c:pt>
                <c:pt idx="9">
                  <c:v>688.21315184702462</c:v>
                </c:pt>
                <c:pt idx="10">
                  <c:v>457.72308303012852</c:v>
                </c:pt>
                <c:pt idx="11">
                  <c:v>1029.5132551137249</c:v>
                </c:pt>
                <c:pt idx="12">
                  <c:v>712.59201459586927</c:v>
                </c:pt>
                <c:pt idx="13">
                  <c:v>713.70935947796227</c:v>
                </c:pt>
                <c:pt idx="14">
                  <c:v>392.88604316583246</c:v>
                </c:pt>
                <c:pt idx="15">
                  <c:v>1059.8393621840767</c:v>
                </c:pt>
                <c:pt idx="16">
                  <c:v>677.46801769063723</c:v>
                </c:pt>
                <c:pt idx="17">
                  <c:v>520.57349289091769</c:v>
                </c:pt>
                <c:pt idx="18">
                  <c:v>544.60864227797083</c:v>
                </c:pt>
                <c:pt idx="19">
                  <c:v>1018.5793100474913</c:v>
                </c:pt>
                <c:pt idx="20">
                  <c:v>678.83879956439739</c:v>
                </c:pt>
                <c:pt idx="21">
                  <c:v>1063.7520022654714</c:v>
                </c:pt>
                <c:pt idx="22">
                  <c:v>276.90482504565301</c:v>
                </c:pt>
                <c:pt idx="23">
                  <c:v>257.17631210006039</c:v>
                </c:pt>
                <c:pt idx="24">
                  <c:v>121.59461504277496</c:v>
                </c:pt>
                <c:pt idx="25">
                  <c:v>130.00855832868439</c:v>
                </c:pt>
                <c:pt idx="26">
                  <c:v>152.1066060136182</c:v>
                </c:pt>
                <c:pt idx="27">
                  <c:v>159.74285125148558</c:v>
                </c:pt>
                <c:pt idx="28">
                  <c:v>512.45177318923925</c:v>
                </c:pt>
              </c:numCache>
            </c:numRef>
          </c:yVal>
          <c:smooth val="0"/>
        </c:ser>
        <c:ser>
          <c:idx val="4"/>
          <c:order val="4"/>
          <c:tx>
            <c:v>Teflon</c:v>
          </c:tx>
          <c:spPr>
            <a:ln w="28575">
              <a:noFill/>
            </a:ln>
          </c:spPr>
          <c:xVal>
            <c:numRef>
              <c:f>'Moment Comparisons Jan 14 (2)'!$BL$134:$BL$156</c:f>
              <c:numCache>
                <c:formatCode>General</c:formatCode>
                <c:ptCount val="23"/>
                <c:pt idx="0">
                  <c:v>1737804.3083343599</c:v>
                </c:pt>
                <c:pt idx="1">
                  <c:v>1409983.1850205562</c:v>
                </c:pt>
                <c:pt idx="2">
                  <c:v>646297.04735521181</c:v>
                </c:pt>
                <c:pt idx="3">
                  <c:v>1291855.5021625953</c:v>
                </c:pt>
                <c:pt idx="4">
                  <c:v>1010553.8850986513</c:v>
                </c:pt>
                <c:pt idx="5">
                  <c:v>563835.38645896956</c:v>
                </c:pt>
                <c:pt idx="6">
                  <c:v>3654789.4777492345</c:v>
                </c:pt>
                <c:pt idx="7">
                  <c:v>3037043.9171539079</c:v>
                </c:pt>
                <c:pt idx="8">
                  <c:v>2105294.5686913007</c:v>
                </c:pt>
                <c:pt idx="9">
                  <c:v>557920.01363368786</c:v>
                </c:pt>
                <c:pt idx="10">
                  <c:v>840335.70495541021</c:v>
                </c:pt>
                <c:pt idx="11">
                  <c:v>2596153.6033963198</c:v>
                </c:pt>
                <c:pt idx="12">
                  <c:v>974484.86814557225</c:v>
                </c:pt>
                <c:pt idx="13">
                  <c:v>2654993.7023748658</c:v>
                </c:pt>
                <c:pt idx="14">
                  <c:v>920599.7311915328</c:v>
                </c:pt>
                <c:pt idx="15">
                  <c:v>3535853.9755014894</c:v>
                </c:pt>
                <c:pt idx="16">
                  <c:v>909242.92996168404</c:v>
                </c:pt>
                <c:pt idx="17">
                  <c:v>2774308.1223761402</c:v>
                </c:pt>
                <c:pt idx="18">
                  <c:v>547365.29240186652</c:v>
                </c:pt>
                <c:pt idx="19">
                  <c:v>392836.80301108205</c:v>
                </c:pt>
                <c:pt idx="20">
                  <c:v>195396.75079555667</c:v>
                </c:pt>
                <c:pt idx="21">
                  <c:v>146578.22949047992</c:v>
                </c:pt>
                <c:pt idx="22">
                  <c:v>1333768.9444362801</c:v>
                </c:pt>
              </c:numCache>
            </c:numRef>
          </c:xVal>
          <c:yVal>
            <c:numRef>
              <c:f>'Moment Comparisons Jan 14 (2)'!$BM$134:$BM$156</c:f>
              <c:numCache>
                <c:formatCode>General</c:formatCode>
                <c:ptCount val="23"/>
                <c:pt idx="0">
                  <c:v>232.37147658869438</c:v>
                </c:pt>
                <c:pt idx="1">
                  <c:v>263.43796766269088</c:v>
                </c:pt>
                <c:pt idx="2">
                  <c:v>161.08926223441955</c:v>
                </c:pt>
                <c:pt idx="3">
                  <c:v>196.45114432072162</c:v>
                </c:pt>
                <c:pt idx="4">
                  <c:v>179.6819752300683</c:v>
                </c:pt>
                <c:pt idx="5">
                  <c:v>102.64261980254548</c:v>
                </c:pt>
                <c:pt idx="6">
                  <c:v>541.22426782057232</c:v>
                </c:pt>
                <c:pt idx="7">
                  <c:v>400.39400960857876</c:v>
                </c:pt>
                <c:pt idx="8">
                  <c:v>111.85065367881325</c:v>
                </c:pt>
                <c:pt idx="9">
                  <c:v>58.353221390514022</c:v>
                </c:pt>
                <c:pt idx="10">
                  <c:v>397.56403067241467</c:v>
                </c:pt>
                <c:pt idx="11">
                  <c:v>422.75684358189562</c:v>
                </c:pt>
                <c:pt idx="12">
                  <c:v>259.88856497328499</c:v>
                </c:pt>
                <c:pt idx="13">
                  <c:v>553.24833622876997</c:v>
                </c:pt>
                <c:pt idx="14">
                  <c:v>354.42148985691654</c:v>
                </c:pt>
                <c:pt idx="15">
                  <c:v>494.67025905930427</c:v>
                </c:pt>
                <c:pt idx="16">
                  <c:v>306.40643784651229</c:v>
                </c:pt>
                <c:pt idx="17">
                  <c:v>152.83296312126674</c:v>
                </c:pt>
                <c:pt idx="18">
                  <c:v>107.76767704558564</c:v>
                </c:pt>
                <c:pt idx="19">
                  <c:v>90.366661536283615</c:v>
                </c:pt>
                <c:pt idx="20">
                  <c:v>33.687000501383118</c:v>
                </c:pt>
                <c:pt idx="21">
                  <c:v>23.76915243829556</c:v>
                </c:pt>
                <c:pt idx="22">
                  <c:v>367.17168120282838</c:v>
                </c:pt>
              </c:numCache>
            </c:numRef>
          </c:yVal>
          <c:smooth val="0"/>
        </c:ser>
        <c:ser>
          <c:idx val="0"/>
          <c:order val="0"/>
          <c:tx>
            <c:v>Lampwick</c:v>
          </c:tx>
          <c:spPr>
            <a:ln w="28575">
              <a:noFill/>
            </a:ln>
          </c:spPr>
          <c:xVal>
            <c:numRef>
              <c:f>'Moment Comparisons Jan 14 (2)'!$BL$59:$BL$84</c:f>
              <c:numCache>
                <c:formatCode>General</c:formatCode>
                <c:ptCount val="26"/>
                <c:pt idx="0">
                  <c:v>1644842.7294187157</c:v>
                </c:pt>
                <c:pt idx="1">
                  <c:v>1876277.1679931821</c:v>
                </c:pt>
                <c:pt idx="2">
                  <c:v>874837.37603472825</c:v>
                </c:pt>
                <c:pt idx="3">
                  <c:v>1162148.7250497313</c:v>
                </c:pt>
                <c:pt idx="4">
                  <c:v>1507678.3447922845</c:v>
                </c:pt>
                <c:pt idx="5">
                  <c:v>577492.72038184176</c:v>
                </c:pt>
                <c:pt idx="6">
                  <c:v>2819890.7109968318</c:v>
                </c:pt>
                <c:pt idx="7">
                  <c:v>3197761.8213616745</c:v>
                </c:pt>
                <c:pt idx="8">
                  <c:v>3373889.4875935018</c:v>
                </c:pt>
                <c:pt idx="9">
                  <c:v>2068777.3214579814</c:v>
                </c:pt>
                <c:pt idx="10">
                  <c:v>2869058.83318034</c:v>
                </c:pt>
                <c:pt idx="11">
                  <c:v>1251718.8795930552</c:v>
                </c:pt>
                <c:pt idx="12">
                  <c:v>2987215.0655236603</c:v>
                </c:pt>
                <c:pt idx="13">
                  <c:v>1158631.8938317611</c:v>
                </c:pt>
                <c:pt idx="14">
                  <c:v>4995552.5704270303</c:v>
                </c:pt>
                <c:pt idx="15">
                  <c:v>1482905.7467800037</c:v>
                </c:pt>
                <c:pt idx="16">
                  <c:v>3463686.4034805261</c:v>
                </c:pt>
                <c:pt idx="17">
                  <c:v>1343413.4028339714</c:v>
                </c:pt>
                <c:pt idx="18">
                  <c:v>2858217.3648894308</c:v>
                </c:pt>
                <c:pt idx="19">
                  <c:v>212271.61609166127</c:v>
                </c:pt>
                <c:pt idx="20">
                  <c:v>175271.79330633517</c:v>
                </c:pt>
                <c:pt idx="21">
                  <c:v>438728.96546478604</c:v>
                </c:pt>
                <c:pt idx="22">
                  <c:v>329083.62258389778</c:v>
                </c:pt>
                <c:pt idx="23">
                  <c:v>107516.96149531422</c:v>
                </c:pt>
                <c:pt idx="24">
                  <c:v>97001.378207353002</c:v>
                </c:pt>
                <c:pt idx="25">
                  <c:v>915311.87562477367</c:v>
                </c:pt>
              </c:numCache>
            </c:numRef>
          </c:xVal>
          <c:yVal>
            <c:numRef>
              <c:f>'Moment Comparisons Jan 14 (2)'!$BM$59:$BM$84</c:f>
              <c:numCache>
                <c:formatCode>General</c:formatCode>
                <c:ptCount val="26"/>
                <c:pt idx="0">
                  <c:v>244.38265833948313</c:v>
                </c:pt>
                <c:pt idx="1">
                  <c:v>382.01317813143794</c:v>
                </c:pt>
                <c:pt idx="2">
                  <c:v>241.21021488103753</c:v>
                </c:pt>
                <c:pt idx="3">
                  <c:v>190.12985727339534</c:v>
                </c:pt>
                <c:pt idx="4">
                  <c:v>404.03706967599447</c:v>
                </c:pt>
                <c:pt idx="5">
                  <c:v>199.06246731712528</c:v>
                </c:pt>
                <c:pt idx="6">
                  <c:v>421.19638693020511</c:v>
                </c:pt>
                <c:pt idx="7">
                  <c:v>350.55685968846421</c:v>
                </c:pt>
                <c:pt idx="8">
                  <c:v>392.25129573824915</c:v>
                </c:pt>
                <c:pt idx="9">
                  <c:v>308.14292214783211</c:v>
                </c:pt>
                <c:pt idx="10">
                  <c:v>244.52617424712432</c:v>
                </c:pt>
                <c:pt idx="11">
                  <c:v>287.95164607953711</c:v>
                </c:pt>
                <c:pt idx="12">
                  <c:v>387.98534579403099</c:v>
                </c:pt>
                <c:pt idx="13">
                  <c:v>258.97177471557052</c:v>
                </c:pt>
                <c:pt idx="14">
                  <c:v>620.92863246302545</c:v>
                </c:pt>
                <c:pt idx="15">
                  <c:v>376.57962446178351</c:v>
                </c:pt>
                <c:pt idx="16">
                  <c:v>481.15805922365632</c:v>
                </c:pt>
                <c:pt idx="17">
                  <c:v>309.1324727835684</c:v>
                </c:pt>
                <c:pt idx="18">
                  <c:v>359.41498545413867</c:v>
                </c:pt>
                <c:pt idx="19">
                  <c:v>39.214605288208624</c:v>
                </c:pt>
                <c:pt idx="20">
                  <c:v>41.531251266067784</c:v>
                </c:pt>
                <c:pt idx="21">
                  <c:v>73.832543651750925</c:v>
                </c:pt>
                <c:pt idx="22">
                  <c:v>61.128591098456731</c:v>
                </c:pt>
                <c:pt idx="23">
                  <c:v>47.564685690088332</c:v>
                </c:pt>
                <c:pt idx="24">
                  <c:v>39.072658769889138</c:v>
                </c:pt>
                <c:pt idx="25">
                  <c:v>269.64467313300628</c:v>
                </c:pt>
              </c:numCache>
            </c:numRef>
          </c:yVal>
          <c:smooth val="0"/>
        </c:ser>
        <c:dLbls>
          <c:showLegendKey val="0"/>
          <c:showVal val="0"/>
          <c:showCatName val="0"/>
          <c:showSerName val="0"/>
          <c:showPercent val="0"/>
          <c:showBubbleSize val="0"/>
        </c:dLbls>
        <c:axId val="366859392"/>
        <c:axId val="366861312"/>
      </c:scatterChart>
      <c:valAx>
        <c:axId val="366859392"/>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66861312"/>
        <c:crosses val="autoZero"/>
        <c:crossBetween val="midCat"/>
      </c:valAx>
      <c:valAx>
        <c:axId val="366861312"/>
        <c:scaling>
          <c:orientation val="minMax"/>
        </c:scaling>
        <c:delete val="0"/>
        <c:axPos val="l"/>
        <c:majorGridlines/>
        <c:title>
          <c:tx>
            <c:rich>
              <a:bodyPr rot="-5400000" vert="horz"/>
              <a:lstStyle/>
              <a:p>
                <a:pPr>
                  <a:defRPr/>
                </a:pPr>
                <a:r>
                  <a:rPr lang="en-US"/>
                  <a:t>M1 </a:t>
                </a:r>
              </a:p>
            </c:rich>
          </c:tx>
          <c:overlay val="0"/>
        </c:title>
        <c:numFmt formatCode="General" sourceLinked="1"/>
        <c:majorTickMark val="out"/>
        <c:minorTickMark val="none"/>
        <c:tickLblPos val="nextTo"/>
        <c:crossAx val="366859392"/>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6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M3</a:t>
            </a:r>
            <a:r>
              <a:rPr lang="en-US" baseline="0"/>
              <a:t>  </a:t>
            </a:r>
            <a:r>
              <a:rPr lang="en-US"/>
              <a:t>versus M0</a:t>
            </a:r>
          </a:p>
        </c:rich>
      </c:tx>
      <c:overlay val="0"/>
    </c:title>
    <c:autoTitleDeleted val="0"/>
    <c:plotArea>
      <c:layout/>
      <c:scatterChart>
        <c:scatterStyle val="lineMarker"/>
        <c:varyColors val="0"/>
        <c:ser>
          <c:idx val="1"/>
          <c:order val="1"/>
          <c:tx>
            <c:v>Kapton</c:v>
          </c:tx>
          <c:spPr>
            <a:ln w="28575">
              <a:noFill/>
            </a:ln>
          </c:spPr>
          <c:xVal>
            <c:numRef>
              <c:f>'Moment Comparisons Jan 14 (2)'!$BL$23:$BL$58</c:f>
              <c:numCache>
                <c:formatCode>General</c:formatCode>
                <c:ptCount val="36"/>
                <c:pt idx="0">
                  <c:v>2574776.2051404528</c:v>
                </c:pt>
                <c:pt idx="1">
                  <c:v>907364.97810586996</c:v>
                </c:pt>
                <c:pt idx="2">
                  <c:v>1994241.0380439789</c:v>
                </c:pt>
                <c:pt idx="3">
                  <c:v>1390760.7766112036</c:v>
                </c:pt>
                <c:pt idx="4">
                  <c:v>1717019.5729101424</c:v>
                </c:pt>
                <c:pt idx="5">
                  <c:v>867560.40934092866</c:v>
                </c:pt>
                <c:pt idx="6">
                  <c:v>1825597.0139817814</c:v>
                </c:pt>
                <c:pt idx="7">
                  <c:v>1059919.9201329139</c:v>
                </c:pt>
                <c:pt idx="8">
                  <c:v>2754038.3947668634</c:v>
                </c:pt>
                <c:pt idx="9">
                  <c:v>771019.08738255932</c:v>
                </c:pt>
                <c:pt idx="10">
                  <c:v>5850382.3566217786</c:v>
                </c:pt>
                <c:pt idx="11">
                  <c:v>1797875.6062855036</c:v>
                </c:pt>
                <c:pt idx="12">
                  <c:v>1112405.3813294948</c:v>
                </c:pt>
                <c:pt idx="13">
                  <c:v>2604648.3618304073</c:v>
                </c:pt>
                <c:pt idx="14">
                  <c:v>1053905.9212926894</c:v>
                </c:pt>
                <c:pt idx="15">
                  <c:v>0</c:v>
                </c:pt>
                <c:pt idx="16">
                  <c:v>1041691.6091550778</c:v>
                </c:pt>
                <c:pt idx="17">
                  <c:v>3460328.2386265798</c:v>
                </c:pt>
                <c:pt idx="18">
                  <c:v>1237767.5991045895</c:v>
                </c:pt>
                <c:pt idx="19">
                  <c:v>0</c:v>
                </c:pt>
                <c:pt idx="20">
                  <c:v>954553.49010622012</c:v>
                </c:pt>
                <c:pt idx="21">
                  <c:v>1578043.1421485487</c:v>
                </c:pt>
                <c:pt idx="22">
                  <c:v>734940.01296086202</c:v>
                </c:pt>
                <c:pt idx="23">
                  <c:v>1737499.3852767106</c:v>
                </c:pt>
                <c:pt idx="24">
                  <c:v>2951666.0508853504</c:v>
                </c:pt>
                <c:pt idx="25">
                  <c:v>990233.64370977459</c:v>
                </c:pt>
                <c:pt idx="26">
                  <c:v>3018896.3813527012</c:v>
                </c:pt>
                <c:pt idx="27">
                  <c:v>1151405.4928839717</c:v>
                </c:pt>
                <c:pt idx="28">
                  <c:v>277645.73872056679</c:v>
                </c:pt>
                <c:pt idx="29">
                  <c:v>253109.83922102317</c:v>
                </c:pt>
                <c:pt idx="30">
                  <c:v>258123.09072398374</c:v>
                </c:pt>
                <c:pt idx="31">
                  <c:v>211761.04779864493</c:v>
                </c:pt>
                <c:pt idx="32">
                  <c:v>495068.20928105974</c:v>
                </c:pt>
                <c:pt idx="33">
                  <c:v>451723.46541728929</c:v>
                </c:pt>
                <c:pt idx="34">
                  <c:v>1615017.6733915848</c:v>
                </c:pt>
                <c:pt idx="35">
                  <c:v>0</c:v>
                </c:pt>
              </c:numCache>
            </c:numRef>
          </c:xVal>
          <c:yVal>
            <c:numRef>
              <c:f>'Moment Comparisons Jan 14 (2)'!$BQ$23:$BQ$58</c:f>
              <c:numCache>
                <c:formatCode>General</c:formatCode>
                <c:ptCount val="36"/>
                <c:pt idx="0">
                  <c:v>11.3709375</c:v>
                </c:pt>
                <c:pt idx="1">
                  <c:v>13.242825000000002</c:v>
                </c:pt>
                <c:pt idx="2">
                  <c:v>14.100565909090911</c:v>
                </c:pt>
                <c:pt idx="3">
                  <c:v>17.908177500000001</c:v>
                </c:pt>
                <c:pt idx="4">
                  <c:v>27.025020000000001</c:v>
                </c:pt>
                <c:pt idx="5">
                  <c:v>28.67631750000001</c:v>
                </c:pt>
                <c:pt idx="6">
                  <c:v>1.2429675</c:v>
                </c:pt>
                <c:pt idx="7">
                  <c:v>1.2142574999999998</c:v>
                </c:pt>
                <c:pt idx="8">
                  <c:v>2.4329925000000006</c:v>
                </c:pt>
                <c:pt idx="9">
                  <c:v>2.3982750000000004</c:v>
                </c:pt>
                <c:pt idx="10">
                  <c:v>68.922337499999983</c:v>
                </c:pt>
                <c:pt idx="11">
                  <c:v>75.05241749999999</c:v>
                </c:pt>
                <c:pt idx="12">
                  <c:v>7.4545424999999996</c:v>
                </c:pt>
                <c:pt idx="13">
                  <c:v>1.3532850000000001</c:v>
                </c:pt>
                <c:pt idx="14">
                  <c:v>1.5011549999999996</c:v>
                </c:pt>
                <c:pt idx="15">
                  <c:v>2.4404400000000002</c:v>
                </c:pt>
                <c:pt idx="16">
                  <c:v>2.7349874999999999</c:v>
                </c:pt>
                <c:pt idx="17">
                  <c:v>3.1135049999999995</c:v>
                </c:pt>
                <c:pt idx="18">
                  <c:v>4.1581575000000006</c:v>
                </c:pt>
                <c:pt idx="19">
                  <c:v>3.3339825000000007</c:v>
                </c:pt>
                <c:pt idx="20">
                  <c:v>3.7109025000000004</c:v>
                </c:pt>
                <c:pt idx="21">
                  <c:v>3.3142499999999998E-2</c:v>
                </c:pt>
                <c:pt idx="22">
                  <c:v>4.7587500000000019E-2</c:v>
                </c:pt>
                <c:pt idx="23">
                  <c:v>1.7533125000000001</c:v>
                </c:pt>
                <c:pt idx="24">
                  <c:v>2.1703050000000004</c:v>
                </c:pt>
                <c:pt idx="25">
                  <c:v>2.7334574999999997</c:v>
                </c:pt>
                <c:pt idx="26">
                  <c:v>3.5459999999999998</c:v>
                </c:pt>
                <c:pt idx="27">
                  <c:v>4.6785825000000001</c:v>
                </c:pt>
                <c:pt idx="28">
                  <c:v>8.5145175000000002</c:v>
                </c:pt>
                <c:pt idx="29">
                  <c:v>8.1544950000000007</c:v>
                </c:pt>
                <c:pt idx="30">
                  <c:v>17.270820000000001</c:v>
                </c:pt>
                <c:pt idx="31">
                  <c:v>15.329957142857143</c:v>
                </c:pt>
                <c:pt idx="32">
                  <c:v>14.916892499999999</c:v>
                </c:pt>
                <c:pt idx="33">
                  <c:v>14.5329075</c:v>
                </c:pt>
                <c:pt idx="34">
                  <c:v>28.287495</c:v>
                </c:pt>
                <c:pt idx="35">
                  <c:v>2.3453549999999996</c:v>
                </c:pt>
              </c:numCache>
            </c:numRef>
          </c:yVal>
          <c:smooth val="0"/>
        </c:ser>
        <c:ser>
          <c:idx val="2"/>
          <c:order val="2"/>
          <c:tx>
            <c:v>Pyrell</c:v>
          </c:tx>
          <c:spPr>
            <a:ln w="28575">
              <a:noFill/>
            </a:ln>
          </c:spPr>
          <c:xVal>
            <c:numRef>
              <c:f>'Moment Comparisons Jan 14 (2)'!$BL$85:$BL$104</c:f>
              <c:numCache>
                <c:formatCode>General</c:formatCode>
                <c:ptCount val="20"/>
                <c:pt idx="0">
                  <c:v>3110970.9166285717</c:v>
                </c:pt>
                <c:pt idx="1">
                  <c:v>3862679.2540942985</c:v>
                </c:pt>
                <c:pt idx="2">
                  <c:v>1414788.1544307088</c:v>
                </c:pt>
                <c:pt idx="3">
                  <c:v>3881194.302428619</c:v>
                </c:pt>
                <c:pt idx="4">
                  <c:v>1417570.6344373168</c:v>
                </c:pt>
                <c:pt idx="5">
                  <c:v>1352316.8506269613</c:v>
                </c:pt>
                <c:pt idx="6">
                  <c:v>4953334.072364063</c:v>
                </c:pt>
                <c:pt idx="7">
                  <c:v>1662805.4414244581</c:v>
                </c:pt>
                <c:pt idx="8">
                  <c:v>3275641.6927261017</c:v>
                </c:pt>
                <c:pt idx="9">
                  <c:v>1632139.978883141</c:v>
                </c:pt>
                <c:pt idx="10">
                  <c:v>3721976.9141411837</c:v>
                </c:pt>
                <c:pt idx="11">
                  <c:v>1683214.9966951662</c:v>
                </c:pt>
                <c:pt idx="12">
                  <c:v>2924886.3744361638</c:v>
                </c:pt>
                <c:pt idx="13">
                  <c:v>71387.637341986352</c:v>
                </c:pt>
                <c:pt idx="14">
                  <c:v>35876.448108697521</c:v>
                </c:pt>
                <c:pt idx="15">
                  <c:v>42225.750119902383</c:v>
                </c:pt>
                <c:pt idx="16">
                  <c:v>34988.163542684197</c:v>
                </c:pt>
                <c:pt idx="17">
                  <c:v>206018.55669814753</c:v>
                </c:pt>
                <c:pt idx="18">
                  <c:v>192866.11921982534</c:v>
                </c:pt>
                <c:pt idx="19">
                  <c:v>1176224.4595932008</c:v>
                </c:pt>
              </c:numCache>
            </c:numRef>
          </c:xVal>
          <c:yVal>
            <c:numRef>
              <c:f>'Moment Comparisons Jan 14 (2)'!$BQ$85:$BQ$104</c:f>
              <c:numCache>
                <c:formatCode>General</c:formatCode>
                <c:ptCount val="20"/>
                <c:pt idx="0">
                  <c:v>108.36086003496634</c:v>
                </c:pt>
                <c:pt idx="1">
                  <c:v>121.49421996324</c:v>
                </c:pt>
                <c:pt idx="2">
                  <c:v>116.15557237178292</c:v>
                </c:pt>
                <c:pt idx="3">
                  <c:v>178.73078086905704</c:v>
                </c:pt>
                <c:pt idx="4">
                  <c:v>173.26517841275452</c:v>
                </c:pt>
                <c:pt idx="5">
                  <c:v>57.835264772096366</c:v>
                </c:pt>
                <c:pt idx="6">
                  <c:v>115.76666203673778</c:v>
                </c:pt>
                <c:pt idx="7">
                  <c:v>116.98495023057832</c:v>
                </c:pt>
                <c:pt idx="8">
                  <c:v>233.65676151505821</c:v>
                </c:pt>
                <c:pt idx="9">
                  <c:v>226.969297357876</c:v>
                </c:pt>
                <c:pt idx="10">
                  <c:v>136.71554284022812</c:v>
                </c:pt>
                <c:pt idx="11">
                  <c:v>133.40783599555164</c:v>
                </c:pt>
                <c:pt idx="12">
                  <c:v>114.3512942532013</c:v>
                </c:pt>
                <c:pt idx="13">
                  <c:v>11.899025115222525</c:v>
                </c:pt>
                <c:pt idx="14">
                  <c:v>11.261671781275142</c:v>
                </c:pt>
                <c:pt idx="15">
                  <c:v>16.695256072834521</c:v>
                </c:pt>
                <c:pt idx="16">
                  <c:v>15.29757012775975</c:v>
                </c:pt>
                <c:pt idx="17">
                  <c:v>84.672703734474837</c:v>
                </c:pt>
                <c:pt idx="18">
                  <c:v>82.032518989165652</c:v>
                </c:pt>
                <c:pt idx="19">
                  <c:v>169.19487997801508</c:v>
                </c:pt>
              </c:numCache>
            </c:numRef>
          </c:yVal>
          <c:smooth val="0"/>
        </c:ser>
        <c:ser>
          <c:idx val="3"/>
          <c:order val="3"/>
          <c:tx>
            <c:v>Silicone</c:v>
          </c:tx>
          <c:spPr>
            <a:ln w="28575">
              <a:noFill/>
            </a:ln>
          </c:spPr>
          <c:xVal>
            <c:numRef>
              <c:f>'Moment Comparisons Jan 14 (2)'!$BL$105:$BL$133</c:f>
              <c:numCache>
                <c:formatCode>General</c:formatCode>
                <c:ptCount val="29"/>
                <c:pt idx="0">
                  <c:v>1194104.7590429184</c:v>
                </c:pt>
                <c:pt idx="1">
                  <c:v>3004614.0015063835</c:v>
                </c:pt>
                <c:pt idx="2">
                  <c:v>1175411.0746423218</c:v>
                </c:pt>
                <c:pt idx="3">
                  <c:v>1916208.9136147145</c:v>
                </c:pt>
                <c:pt idx="4">
                  <c:v>2576905.5744457017</c:v>
                </c:pt>
                <c:pt idx="5">
                  <c:v>1937388.9537898961</c:v>
                </c:pt>
                <c:pt idx="6">
                  <c:v>1071098.2234106481</c:v>
                </c:pt>
                <c:pt idx="7">
                  <c:v>2523938.5830877088</c:v>
                </c:pt>
                <c:pt idx="8">
                  <c:v>3889058.8258409305</c:v>
                </c:pt>
                <c:pt idx="9">
                  <c:v>3579696.8264696635</c:v>
                </c:pt>
                <c:pt idx="10">
                  <c:v>1353908.7331027978</c:v>
                </c:pt>
                <c:pt idx="11">
                  <c:v>4278212.966048412</c:v>
                </c:pt>
                <c:pt idx="12">
                  <c:v>1523655.4291103429</c:v>
                </c:pt>
                <c:pt idx="13">
                  <c:v>3657432.6076705437</c:v>
                </c:pt>
                <c:pt idx="14">
                  <c:v>850213.29770512425</c:v>
                </c:pt>
                <c:pt idx="15">
                  <c:v>4370648.2804149641</c:v>
                </c:pt>
                <c:pt idx="16">
                  <c:v>1489862.4646337628</c:v>
                </c:pt>
                <c:pt idx="17">
                  <c:v>1352021.2260295507</c:v>
                </c:pt>
                <c:pt idx="18">
                  <c:v>2987870.0785916378</c:v>
                </c:pt>
                <c:pt idx="19">
                  <c:v>4159047.4441999369</c:v>
                </c:pt>
                <c:pt idx="20">
                  <c:v>1666662.2131405217</c:v>
                </c:pt>
                <c:pt idx="21">
                  <c:v>5719472.6548255282</c:v>
                </c:pt>
                <c:pt idx="22">
                  <c:v>655944.33171958511</c:v>
                </c:pt>
                <c:pt idx="23">
                  <c:v>482680.64130776486</c:v>
                </c:pt>
                <c:pt idx="24">
                  <c:v>312096.9919050613</c:v>
                </c:pt>
                <c:pt idx="25">
                  <c:v>293202.85419679346</c:v>
                </c:pt>
                <c:pt idx="26">
                  <c:v>161835.03759638718</c:v>
                </c:pt>
                <c:pt idx="27">
                  <c:v>144873.32405044511</c:v>
                </c:pt>
                <c:pt idx="28">
                  <c:v>1994125.8786545112</c:v>
                </c:pt>
              </c:numCache>
            </c:numRef>
          </c:xVal>
          <c:yVal>
            <c:numRef>
              <c:f>'Moment Comparisons Jan 14 (2)'!$BQ$105:$BQ$133</c:f>
              <c:numCache>
                <c:formatCode>General</c:formatCode>
                <c:ptCount val="29"/>
                <c:pt idx="0">
                  <c:v>124.63764636532751</c:v>
                </c:pt>
                <c:pt idx="1">
                  <c:v>193.24054064978097</c:v>
                </c:pt>
                <c:pt idx="2">
                  <c:v>132.86095008202679</c:v>
                </c:pt>
                <c:pt idx="3">
                  <c:v>89.077674166451743</c:v>
                </c:pt>
                <c:pt idx="4">
                  <c:v>99.546228449413846</c:v>
                </c:pt>
                <c:pt idx="5">
                  <c:v>65.466234738484687</c:v>
                </c:pt>
                <c:pt idx="6">
                  <c:v>59.660380422731514</c:v>
                </c:pt>
                <c:pt idx="7">
                  <c:v>108.49420825246703</c:v>
                </c:pt>
                <c:pt idx="8">
                  <c:v>300.64007090501514</c:v>
                </c:pt>
                <c:pt idx="9">
                  <c:v>159.03792489513376</c:v>
                </c:pt>
                <c:pt idx="10">
                  <c:v>148.19718360984319</c:v>
                </c:pt>
                <c:pt idx="11">
                  <c:v>305.50649671782014</c:v>
                </c:pt>
                <c:pt idx="12">
                  <c:v>301.06183061912731</c:v>
                </c:pt>
                <c:pt idx="13">
                  <c:v>169.80108483736078</c:v>
                </c:pt>
                <c:pt idx="14">
                  <c:v>140.72304115770493</c:v>
                </c:pt>
                <c:pt idx="15">
                  <c:v>348.89549092151992</c:v>
                </c:pt>
                <c:pt idx="16">
                  <c:v>313.78291660585643</c:v>
                </c:pt>
                <c:pt idx="17">
                  <c:v>189.82535759302968</c:v>
                </c:pt>
                <c:pt idx="18">
                  <c:v>103.70373886777141</c:v>
                </c:pt>
                <c:pt idx="19">
                  <c:v>289.37242074179574</c:v>
                </c:pt>
                <c:pt idx="20">
                  <c:v>249.70070536738518</c:v>
                </c:pt>
                <c:pt idx="21">
                  <c:v>281.59157618919068</c:v>
                </c:pt>
                <c:pt idx="22">
                  <c:v>145.69428037442378</c:v>
                </c:pt>
                <c:pt idx="23">
                  <c:v>133.01611866641571</c:v>
                </c:pt>
                <c:pt idx="24">
                  <c:v>103.66063754039537</c:v>
                </c:pt>
                <c:pt idx="25">
                  <c:v>93.025149253985816</c:v>
                </c:pt>
                <c:pt idx="26">
                  <c:v>137.42237072527996</c:v>
                </c:pt>
                <c:pt idx="27">
                  <c:v>118.35054019742921</c:v>
                </c:pt>
                <c:pt idx="28">
                  <c:v>150.921491760213</c:v>
                </c:pt>
              </c:numCache>
            </c:numRef>
          </c:yVal>
          <c:smooth val="0"/>
        </c:ser>
        <c:ser>
          <c:idx val="4"/>
          <c:order val="4"/>
          <c:tx>
            <c:v>Teflon</c:v>
          </c:tx>
          <c:spPr>
            <a:ln w="28575">
              <a:noFill/>
            </a:ln>
          </c:spPr>
          <c:xVal>
            <c:numRef>
              <c:f>'Moment Comparisons Jan 14 (2)'!$BL$134:$BL$156</c:f>
              <c:numCache>
                <c:formatCode>General</c:formatCode>
                <c:ptCount val="23"/>
                <c:pt idx="0">
                  <c:v>1737804.3083343599</c:v>
                </c:pt>
                <c:pt idx="1">
                  <c:v>1409983.1850205562</c:v>
                </c:pt>
                <c:pt idx="2">
                  <c:v>646297.04735521181</c:v>
                </c:pt>
                <c:pt idx="3">
                  <c:v>1291855.5021625953</c:v>
                </c:pt>
                <c:pt idx="4">
                  <c:v>1010553.8850986513</c:v>
                </c:pt>
                <c:pt idx="5">
                  <c:v>563835.38645896956</c:v>
                </c:pt>
                <c:pt idx="6">
                  <c:v>3654789.4777492345</c:v>
                </c:pt>
                <c:pt idx="7">
                  <c:v>3037043.9171539079</c:v>
                </c:pt>
                <c:pt idx="8">
                  <c:v>2105294.5686913007</c:v>
                </c:pt>
                <c:pt idx="9">
                  <c:v>557920.01363368786</c:v>
                </c:pt>
                <c:pt idx="10">
                  <c:v>840335.70495541021</c:v>
                </c:pt>
                <c:pt idx="11">
                  <c:v>2596153.6033963198</c:v>
                </c:pt>
                <c:pt idx="12">
                  <c:v>974484.86814557225</c:v>
                </c:pt>
                <c:pt idx="13">
                  <c:v>2654993.7023748658</c:v>
                </c:pt>
                <c:pt idx="14">
                  <c:v>920599.7311915328</c:v>
                </c:pt>
                <c:pt idx="15">
                  <c:v>3535853.9755014894</c:v>
                </c:pt>
                <c:pt idx="16">
                  <c:v>909242.92996168404</c:v>
                </c:pt>
                <c:pt idx="17">
                  <c:v>2774308.1223761402</c:v>
                </c:pt>
                <c:pt idx="18">
                  <c:v>547365.29240186652</c:v>
                </c:pt>
                <c:pt idx="19">
                  <c:v>392836.80301108205</c:v>
                </c:pt>
                <c:pt idx="20">
                  <c:v>195396.75079555667</c:v>
                </c:pt>
                <c:pt idx="21">
                  <c:v>146578.22949047992</c:v>
                </c:pt>
                <c:pt idx="22">
                  <c:v>1333768.9444362801</c:v>
                </c:pt>
              </c:numCache>
            </c:numRef>
          </c:xVal>
          <c:yVal>
            <c:numRef>
              <c:f>'Moment Comparisons Jan 14 (2)'!$BQ$134:$BQ$156</c:f>
              <c:numCache>
                <c:formatCode>General</c:formatCode>
                <c:ptCount val="23"/>
                <c:pt idx="0">
                  <c:v>54.644314000000008</c:v>
                </c:pt>
                <c:pt idx="1">
                  <c:v>13.350610999999997</c:v>
                </c:pt>
                <c:pt idx="2">
                  <c:v>14.050080999999997</c:v>
                </c:pt>
                <c:pt idx="3">
                  <c:v>12.972173999999997</c:v>
                </c:pt>
                <c:pt idx="4">
                  <c:v>68.239795999999998</c:v>
                </c:pt>
                <c:pt idx="5">
                  <c:v>44.177575999999995</c:v>
                </c:pt>
                <c:pt idx="6">
                  <c:v>68.141146999999975</c:v>
                </c:pt>
                <c:pt idx="7">
                  <c:v>21.97963</c:v>
                </c:pt>
                <c:pt idx="8">
                  <c:v>8.0780309999999993</c:v>
                </c:pt>
                <c:pt idx="9">
                  <c:v>8.0372379999999986</c:v>
                </c:pt>
                <c:pt idx="10">
                  <c:v>85.733099999999979</c:v>
                </c:pt>
                <c:pt idx="11">
                  <c:v>21.533279999999998</c:v>
                </c:pt>
                <c:pt idx="12">
                  <c:v>20.470741000000004</c:v>
                </c:pt>
                <c:pt idx="13">
                  <c:v>48.561298000000008</c:v>
                </c:pt>
                <c:pt idx="14">
                  <c:v>44.701444000000002</c:v>
                </c:pt>
                <c:pt idx="15">
                  <c:v>38.497743999999983</c:v>
                </c:pt>
                <c:pt idx="16">
                  <c:v>35.915016000000001</c:v>
                </c:pt>
                <c:pt idx="17">
                  <c:v>11.074112999999995</c:v>
                </c:pt>
                <c:pt idx="18">
                  <c:v>13.909621999999999</c:v>
                </c:pt>
                <c:pt idx="19">
                  <c:v>13.407902000000002</c:v>
                </c:pt>
                <c:pt idx="20">
                  <c:v>6.4358019999999989</c:v>
                </c:pt>
                <c:pt idx="21">
                  <c:v>5.7427730000000015</c:v>
                </c:pt>
                <c:pt idx="22">
                  <c:v>71.923708999999988</c:v>
                </c:pt>
              </c:numCache>
            </c:numRef>
          </c:yVal>
          <c:smooth val="0"/>
        </c:ser>
        <c:ser>
          <c:idx val="0"/>
          <c:order val="0"/>
          <c:tx>
            <c:v>Lampwick</c:v>
          </c:tx>
          <c:spPr>
            <a:ln w="28575">
              <a:noFill/>
            </a:ln>
          </c:spPr>
          <c:xVal>
            <c:numRef>
              <c:f>'Moment Comparisons Jan 14 (2)'!$BL$59:$BL$84</c:f>
              <c:numCache>
                <c:formatCode>General</c:formatCode>
                <c:ptCount val="26"/>
                <c:pt idx="0">
                  <c:v>1644842.7294187157</c:v>
                </c:pt>
                <c:pt idx="1">
                  <c:v>1876277.1679931821</c:v>
                </c:pt>
                <c:pt idx="2">
                  <c:v>874837.37603472825</c:v>
                </c:pt>
                <c:pt idx="3">
                  <c:v>1162148.7250497313</c:v>
                </c:pt>
                <c:pt idx="4">
                  <c:v>1507678.3447922845</c:v>
                </c:pt>
                <c:pt idx="5">
                  <c:v>577492.72038184176</c:v>
                </c:pt>
                <c:pt idx="6">
                  <c:v>2819890.7109968318</c:v>
                </c:pt>
                <c:pt idx="7">
                  <c:v>3197761.8213616745</c:v>
                </c:pt>
                <c:pt idx="8">
                  <c:v>3373889.4875935018</c:v>
                </c:pt>
                <c:pt idx="9">
                  <c:v>2068777.3214579814</c:v>
                </c:pt>
                <c:pt idx="10">
                  <c:v>2869058.83318034</c:v>
                </c:pt>
                <c:pt idx="11">
                  <c:v>1251718.8795930552</c:v>
                </c:pt>
                <c:pt idx="12">
                  <c:v>2987215.0655236603</c:v>
                </c:pt>
                <c:pt idx="13">
                  <c:v>1158631.8938317611</c:v>
                </c:pt>
                <c:pt idx="14">
                  <c:v>4995552.5704270303</c:v>
                </c:pt>
                <c:pt idx="15">
                  <c:v>1482905.7467800037</c:v>
                </c:pt>
                <c:pt idx="16">
                  <c:v>3463686.4034805261</c:v>
                </c:pt>
                <c:pt idx="17">
                  <c:v>1343413.4028339714</c:v>
                </c:pt>
                <c:pt idx="18">
                  <c:v>2858217.3648894308</c:v>
                </c:pt>
                <c:pt idx="19">
                  <c:v>212271.61609166127</c:v>
                </c:pt>
                <c:pt idx="20">
                  <c:v>175271.79330633517</c:v>
                </c:pt>
                <c:pt idx="21">
                  <c:v>438728.96546478604</c:v>
                </c:pt>
                <c:pt idx="22">
                  <c:v>329083.62258389778</c:v>
                </c:pt>
                <c:pt idx="23">
                  <c:v>107516.96149531422</c:v>
                </c:pt>
                <c:pt idx="24">
                  <c:v>97001.378207353002</c:v>
                </c:pt>
                <c:pt idx="25">
                  <c:v>915311.87562477367</c:v>
                </c:pt>
              </c:numCache>
            </c:numRef>
          </c:xVal>
          <c:yVal>
            <c:numRef>
              <c:f>'Moment Comparisons Jan 14 (2)'!$BQ$59:$BQ$84</c:f>
              <c:numCache>
                <c:formatCode>General</c:formatCode>
                <c:ptCount val="26"/>
                <c:pt idx="0">
                  <c:v>0</c:v>
                </c:pt>
                <c:pt idx="1">
                  <c:v>29.251232351897851</c:v>
                </c:pt>
                <c:pt idx="2">
                  <c:v>28.68506496369249</c:v>
                </c:pt>
                <c:pt idx="3">
                  <c:v>18.14754818881114</c:v>
                </c:pt>
                <c:pt idx="4">
                  <c:v>34.594700801350811</c:v>
                </c:pt>
                <c:pt idx="5">
                  <c:v>34.304533507117</c:v>
                </c:pt>
                <c:pt idx="6">
                  <c:v>34.559212052422055</c:v>
                </c:pt>
                <c:pt idx="7">
                  <c:v>26.963747165480513</c:v>
                </c:pt>
                <c:pt idx="8">
                  <c:v>36.637405105047137</c:v>
                </c:pt>
                <c:pt idx="9">
                  <c:v>35.6499301662937</c:v>
                </c:pt>
                <c:pt idx="10">
                  <c:v>13.244788199256673</c:v>
                </c:pt>
                <c:pt idx="11">
                  <c:v>35.147288413873866</c:v>
                </c:pt>
                <c:pt idx="12">
                  <c:v>28.967369521896455</c:v>
                </c:pt>
                <c:pt idx="13">
                  <c:v>27.169015751638309</c:v>
                </c:pt>
                <c:pt idx="14">
                  <c:v>63.431299809344594</c:v>
                </c:pt>
                <c:pt idx="15">
                  <c:v>55.126606662080725</c:v>
                </c:pt>
                <c:pt idx="16">
                  <c:v>44.111273060196602</c:v>
                </c:pt>
                <c:pt idx="17">
                  <c:v>40.264613381119567</c:v>
                </c:pt>
                <c:pt idx="18">
                  <c:v>23.80550088853709</c:v>
                </c:pt>
                <c:pt idx="19">
                  <c:v>8.236688129758063</c:v>
                </c:pt>
                <c:pt idx="20">
                  <c:v>8.4419364904923988</c:v>
                </c:pt>
                <c:pt idx="21">
                  <c:v>15.029824068911578</c:v>
                </c:pt>
                <c:pt idx="22">
                  <c:v>13.793562403036354</c:v>
                </c:pt>
                <c:pt idx="23">
                  <c:v>12.131364</c:v>
                </c:pt>
                <c:pt idx="24">
                  <c:v>10.791703999999999</c:v>
                </c:pt>
                <c:pt idx="25">
                  <c:v>52.899787351939423</c:v>
                </c:pt>
              </c:numCache>
            </c:numRef>
          </c:yVal>
          <c:smooth val="0"/>
        </c:ser>
        <c:dLbls>
          <c:showLegendKey val="0"/>
          <c:showVal val="0"/>
          <c:showCatName val="0"/>
          <c:showSerName val="0"/>
          <c:showPercent val="0"/>
          <c:showBubbleSize val="0"/>
        </c:dLbls>
        <c:axId val="356354688"/>
        <c:axId val="356414208"/>
      </c:scatterChart>
      <c:valAx>
        <c:axId val="356354688"/>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56414208"/>
        <c:crosses val="autoZero"/>
        <c:crossBetween val="midCat"/>
      </c:valAx>
      <c:valAx>
        <c:axId val="356414208"/>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56354688"/>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7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M3</a:t>
            </a:r>
            <a:r>
              <a:rPr lang="en-US" baseline="0"/>
              <a:t> </a:t>
            </a:r>
            <a:r>
              <a:rPr lang="en-US"/>
              <a:t>versus M1</a:t>
            </a:r>
          </a:p>
        </c:rich>
      </c:tx>
      <c:overlay val="0"/>
    </c:title>
    <c:autoTitleDeleted val="0"/>
    <c:plotArea>
      <c:layout/>
      <c:scatterChart>
        <c:scatterStyle val="lineMarker"/>
        <c:varyColors val="0"/>
        <c:ser>
          <c:idx val="1"/>
          <c:order val="1"/>
          <c:tx>
            <c:v>Kapton</c:v>
          </c:tx>
          <c:spPr>
            <a:ln w="28575">
              <a:noFill/>
            </a:ln>
          </c:spPr>
          <c:xVal>
            <c:numRef>
              <c:f>'Moment Comparisons Jan 14 (2)'!$BM$23:$BM$58</c:f>
              <c:numCache>
                <c:formatCode>General</c:formatCode>
                <c:ptCount val="36"/>
                <c:pt idx="0">
                  <c:v>242.4741726367576</c:v>
                </c:pt>
                <c:pt idx="1">
                  <c:v>150.78802566833693</c:v>
                </c:pt>
                <c:pt idx="2">
                  <c:v>228.59740301299937</c:v>
                </c:pt>
                <c:pt idx="3">
                  <c:v>211.79027632252951</c:v>
                </c:pt>
                <c:pt idx="4">
                  <c:v>375.20876029198155</c:v>
                </c:pt>
                <c:pt idx="5">
                  <c:v>220.02864863456827</c:v>
                </c:pt>
                <c:pt idx="6">
                  <c:v>102.91459773449184</c:v>
                </c:pt>
                <c:pt idx="7">
                  <c:v>70.819266638717124</c:v>
                </c:pt>
                <c:pt idx="8">
                  <c:v>161.3363291840426</c:v>
                </c:pt>
                <c:pt idx="9">
                  <c:v>83.848228041429067</c:v>
                </c:pt>
                <c:pt idx="10">
                  <c:v>867.82464634749272</c:v>
                </c:pt>
                <c:pt idx="11">
                  <c:v>437.08545896503455</c:v>
                </c:pt>
                <c:pt idx="12">
                  <c:v>179.10369913787741</c:v>
                </c:pt>
                <c:pt idx="13">
                  <c:v>153.1074447736288</c:v>
                </c:pt>
                <c:pt idx="14">
                  <c:v>100.666576914988</c:v>
                </c:pt>
                <c:pt idx="15">
                  <c:v>216.14450778493114</c:v>
                </c:pt>
                <c:pt idx="16">
                  <c:v>122.89565377062094</c:v>
                </c:pt>
                <c:pt idx="17">
                  <c:v>305.88138364350294</c:v>
                </c:pt>
                <c:pt idx="18">
                  <c:v>171.03601084781371</c:v>
                </c:pt>
                <c:pt idx="19">
                  <c:v>179.64802163463835</c:v>
                </c:pt>
                <c:pt idx="20">
                  <c:v>107.0998891009646</c:v>
                </c:pt>
                <c:pt idx="21">
                  <c:v>104.60930715546857</c:v>
                </c:pt>
                <c:pt idx="22">
                  <c:v>60.965552179944517</c:v>
                </c:pt>
                <c:pt idx="23">
                  <c:v>85.146338022144931</c:v>
                </c:pt>
                <c:pt idx="24">
                  <c:v>189.91484044897103</c:v>
                </c:pt>
                <c:pt idx="25">
                  <c:v>104.06590153459113</c:v>
                </c:pt>
                <c:pt idx="26">
                  <c:v>277.55824331110045</c:v>
                </c:pt>
                <c:pt idx="27">
                  <c:v>156.01798358413714</c:v>
                </c:pt>
                <c:pt idx="28">
                  <c:v>62.00566341405532</c:v>
                </c:pt>
                <c:pt idx="29">
                  <c:v>59.146924907156333</c:v>
                </c:pt>
                <c:pt idx="30">
                  <c:v>78.526166726178445</c:v>
                </c:pt>
                <c:pt idx="31">
                  <c:v>69.806300393142521</c:v>
                </c:pt>
                <c:pt idx="32">
                  <c:v>66.67123351132058</c:v>
                </c:pt>
                <c:pt idx="33">
                  <c:v>65.498293038665565</c:v>
                </c:pt>
                <c:pt idx="34">
                  <c:v>307.8509299586508</c:v>
                </c:pt>
                <c:pt idx="35">
                  <c:v>81.033945832324562</c:v>
                </c:pt>
              </c:numCache>
            </c:numRef>
          </c:xVal>
          <c:yVal>
            <c:numRef>
              <c:f>'Moment Comparisons Jan 14 (2)'!$BQ$23:$BQ$58</c:f>
              <c:numCache>
                <c:formatCode>General</c:formatCode>
                <c:ptCount val="36"/>
                <c:pt idx="0">
                  <c:v>11.3709375</c:v>
                </c:pt>
                <c:pt idx="1">
                  <c:v>13.242825000000002</c:v>
                </c:pt>
                <c:pt idx="2">
                  <c:v>14.100565909090911</c:v>
                </c:pt>
                <c:pt idx="3">
                  <c:v>17.908177500000001</c:v>
                </c:pt>
                <c:pt idx="4">
                  <c:v>27.025020000000001</c:v>
                </c:pt>
                <c:pt idx="5">
                  <c:v>28.67631750000001</c:v>
                </c:pt>
                <c:pt idx="6">
                  <c:v>1.2429675</c:v>
                </c:pt>
                <c:pt idx="7">
                  <c:v>1.2142574999999998</c:v>
                </c:pt>
                <c:pt idx="8">
                  <c:v>2.4329925000000006</c:v>
                </c:pt>
                <c:pt idx="9">
                  <c:v>2.3982750000000004</c:v>
                </c:pt>
                <c:pt idx="10">
                  <c:v>68.922337499999983</c:v>
                </c:pt>
                <c:pt idx="11">
                  <c:v>75.05241749999999</c:v>
                </c:pt>
                <c:pt idx="12">
                  <c:v>7.4545424999999996</c:v>
                </c:pt>
                <c:pt idx="13">
                  <c:v>1.3532850000000001</c:v>
                </c:pt>
                <c:pt idx="14">
                  <c:v>1.5011549999999996</c:v>
                </c:pt>
                <c:pt idx="15">
                  <c:v>2.4404400000000002</c:v>
                </c:pt>
                <c:pt idx="16">
                  <c:v>2.7349874999999999</c:v>
                </c:pt>
                <c:pt idx="17">
                  <c:v>3.1135049999999995</c:v>
                </c:pt>
                <c:pt idx="18">
                  <c:v>4.1581575000000006</c:v>
                </c:pt>
                <c:pt idx="19">
                  <c:v>3.3339825000000007</c:v>
                </c:pt>
                <c:pt idx="20">
                  <c:v>3.7109025000000004</c:v>
                </c:pt>
                <c:pt idx="21">
                  <c:v>3.3142499999999998E-2</c:v>
                </c:pt>
                <c:pt idx="22">
                  <c:v>4.7587500000000019E-2</c:v>
                </c:pt>
                <c:pt idx="23">
                  <c:v>1.7533125000000001</c:v>
                </c:pt>
                <c:pt idx="24">
                  <c:v>2.1703050000000004</c:v>
                </c:pt>
                <c:pt idx="25">
                  <c:v>2.7334574999999997</c:v>
                </c:pt>
                <c:pt idx="26">
                  <c:v>3.5459999999999998</c:v>
                </c:pt>
                <c:pt idx="27">
                  <c:v>4.6785825000000001</c:v>
                </c:pt>
                <c:pt idx="28">
                  <c:v>8.5145175000000002</c:v>
                </c:pt>
                <c:pt idx="29">
                  <c:v>8.1544950000000007</c:v>
                </c:pt>
                <c:pt idx="30">
                  <c:v>17.270820000000001</c:v>
                </c:pt>
                <c:pt idx="31">
                  <c:v>15.329957142857143</c:v>
                </c:pt>
                <c:pt idx="32">
                  <c:v>14.916892499999999</c:v>
                </c:pt>
                <c:pt idx="33">
                  <c:v>14.5329075</c:v>
                </c:pt>
                <c:pt idx="34">
                  <c:v>28.287495</c:v>
                </c:pt>
                <c:pt idx="35">
                  <c:v>2.3453549999999996</c:v>
                </c:pt>
              </c:numCache>
            </c:numRef>
          </c:yVal>
          <c:smooth val="0"/>
        </c:ser>
        <c:ser>
          <c:idx val="2"/>
          <c:order val="2"/>
          <c:tx>
            <c:v>Pyrell</c:v>
          </c:tx>
          <c:spPr>
            <a:ln w="28575">
              <a:noFill/>
            </a:ln>
          </c:spPr>
          <c:xVal>
            <c:numRef>
              <c:f>'Moment Comparisons Jan 14 (2)'!$BM$85:$BM$104</c:f>
              <c:numCache>
                <c:formatCode>General</c:formatCode>
                <c:ptCount val="20"/>
                <c:pt idx="0">
                  <c:v>647.21974074117884</c:v>
                </c:pt>
                <c:pt idx="1">
                  <c:v>799.72694879565961</c:v>
                </c:pt>
                <c:pt idx="2">
                  <c:v>507.96942227546441</c:v>
                </c:pt>
                <c:pt idx="3">
                  <c:v>985.16488408159614</c:v>
                </c:pt>
                <c:pt idx="4">
                  <c:v>638.11173728499091</c:v>
                </c:pt>
                <c:pt idx="5">
                  <c:v>434.3353275439394</c:v>
                </c:pt>
                <c:pt idx="6">
                  <c:v>978.85286843014046</c:v>
                </c:pt>
                <c:pt idx="7">
                  <c:v>630.19822520017613</c:v>
                </c:pt>
                <c:pt idx="8">
                  <c:v>1159.5375543457283</c:v>
                </c:pt>
                <c:pt idx="9">
                  <c:v>725.9923009845545</c:v>
                </c:pt>
                <c:pt idx="10">
                  <c:v>866.03871582316174</c:v>
                </c:pt>
                <c:pt idx="11">
                  <c:v>597.13137154948447</c:v>
                </c:pt>
                <c:pt idx="12">
                  <c:v>642.34878729323918</c:v>
                </c:pt>
                <c:pt idx="13">
                  <c:v>9.9926824825918477</c:v>
                </c:pt>
                <c:pt idx="14">
                  <c:v>12.910104784744156</c:v>
                </c:pt>
                <c:pt idx="15">
                  <c:v>10.18122388245464</c:v>
                </c:pt>
                <c:pt idx="16">
                  <c:v>12.21823054369557</c:v>
                </c:pt>
                <c:pt idx="17">
                  <c:v>53.439569317905381</c:v>
                </c:pt>
                <c:pt idx="18">
                  <c:v>54.401223630766857</c:v>
                </c:pt>
                <c:pt idx="19">
                  <c:v>459.76995119843087</c:v>
                </c:pt>
              </c:numCache>
            </c:numRef>
          </c:xVal>
          <c:yVal>
            <c:numRef>
              <c:f>'Moment Comparisons Jan 14 (2)'!$BQ$85:$BQ$104</c:f>
              <c:numCache>
                <c:formatCode>General</c:formatCode>
                <c:ptCount val="20"/>
                <c:pt idx="0">
                  <c:v>108.36086003496634</c:v>
                </c:pt>
                <c:pt idx="1">
                  <c:v>121.49421996324</c:v>
                </c:pt>
                <c:pt idx="2">
                  <c:v>116.15557237178292</c:v>
                </c:pt>
                <c:pt idx="3">
                  <c:v>178.73078086905704</c:v>
                </c:pt>
                <c:pt idx="4">
                  <c:v>173.26517841275452</c:v>
                </c:pt>
                <c:pt idx="5">
                  <c:v>57.835264772096366</c:v>
                </c:pt>
                <c:pt idx="6">
                  <c:v>115.76666203673778</c:v>
                </c:pt>
                <c:pt idx="7">
                  <c:v>116.98495023057832</c:v>
                </c:pt>
                <c:pt idx="8">
                  <c:v>233.65676151505821</c:v>
                </c:pt>
                <c:pt idx="9">
                  <c:v>226.969297357876</c:v>
                </c:pt>
                <c:pt idx="10">
                  <c:v>136.71554284022812</c:v>
                </c:pt>
                <c:pt idx="11">
                  <c:v>133.40783599555164</c:v>
                </c:pt>
                <c:pt idx="12">
                  <c:v>114.3512942532013</c:v>
                </c:pt>
                <c:pt idx="13">
                  <c:v>11.899025115222525</c:v>
                </c:pt>
                <c:pt idx="14">
                  <c:v>11.261671781275142</c:v>
                </c:pt>
                <c:pt idx="15">
                  <c:v>16.695256072834521</c:v>
                </c:pt>
                <c:pt idx="16">
                  <c:v>15.29757012775975</c:v>
                </c:pt>
                <c:pt idx="17">
                  <c:v>84.672703734474837</c:v>
                </c:pt>
                <c:pt idx="18">
                  <c:v>82.032518989165652</c:v>
                </c:pt>
                <c:pt idx="19">
                  <c:v>169.19487997801508</c:v>
                </c:pt>
              </c:numCache>
            </c:numRef>
          </c:yVal>
          <c:smooth val="0"/>
        </c:ser>
        <c:ser>
          <c:idx val="3"/>
          <c:order val="3"/>
          <c:tx>
            <c:v>Silicone</c:v>
          </c:tx>
          <c:spPr>
            <a:ln w="28575">
              <a:noFill/>
            </a:ln>
          </c:spPr>
          <c:xVal>
            <c:numRef>
              <c:f>'Moment Comparisons Jan 14 (2)'!$BM$105:$BM$133</c:f>
              <c:numCache>
                <c:formatCode>General</c:formatCode>
                <c:ptCount val="29"/>
                <c:pt idx="0">
                  <c:v>389.22953313940434</c:v>
                </c:pt>
                <c:pt idx="1">
                  <c:v>681.21602229375139</c:v>
                </c:pt>
                <c:pt idx="2">
                  <c:v>437.79521318459678</c:v>
                </c:pt>
                <c:pt idx="3">
                  <c:v>393.72528619180156</c:v>
                </c:pt>
                <c:pt idx="4">
                  <c:v>478.38886752070903</c:v>
                </c:pt>
                <c:pt idx="5">
                  <c:v>402.51477832999217</c:v>
                </c:pt>
                <c:pt idx="6">
                  <c:v>295.73047982834879</c:v>
                </c:pt>
                <c:pt idx="7">
                  <c:v>615.51380336758314</c:v>
                </c:pt>
                <c:pt idx="8">
                  <c:v>973.58449874105634</c:v>
                </c:pt>
                <c:pt idx="9">
                  <c:v>688.21315184702462</c:v>
                </c:pt>
                <c:pt idx="10">
                  <c:v>457.72308303012852</c:v>
                </c:pt>
                <c:pt idx="11">
                  <c:v>1029.5132551137249</c:v>
                </c:pt>
                <c:pt idx="12">
                  <c:v>712.59201459586927</c:v>
                </c:pt>
                <c:pt idx="13">
                  <c:v>713.70935947796227</c:v>
                </c:pt>
                <c:pt idx="14">
                  <c:v>392.88604316583246</c:v>
                </c:pt>
                <c:pt idx="15">
                  <c:v>1059.8393621840767</c:v>
                </c:pt>
                <c:pt idx="16">
                  <c:v>677.46801769063723</c:v>
                </c:pt>
                <c:pt idx="17">
                  <c:v>520.57349289091769</c:v>
                </c:pt>
                <c:pt idx="18">
                  <c:v>544.60864227797083</c:v>
                </c:pt>
                <c:pt idx="19">
                  <c:v>1018.5793100474913</c:v>
                </c:pt>
                <c:pt idx="20">
                  <c:v>678.83879956439739</c:v>
                </c:pt>
                <c:pt idx="21">
                  <c:v>1063.7520022654714</c:v>
                </c:pt>
                <c:pt idx="22">
                  <c:v>276.90482504565301</c:v>
                </c:pt>
                <c:pt idx="23">
                  <c:v>257.17631210006039</c:v>
                </c:pt>
                <c:pt idx="24">
                  <c:v>121.59461504277496</c:v>
                </c:pt>
                <c:pt idx="25">
                  <c:v>130.00855832868439</c:v>
                </c:pt>
                <c:pt idx="26">
                  <c:v>152.1066060136182</c:v>
                </c:pt>
                <c:pt idx="27">
                  <c:v>159.74285125148558</c:v>
                </c:pt>
                <c:pt idx="28">
                  <c:v>512.45177318923925</c:v>
                </c:pt>
              </c:numCache>
            </c:numRef>
          </c:xVal>
          <c:yVal>
            <c:numRef>
              <c:f>'Moment Comparisons Jan 14 (2)'!$BQ$105:$BQ$133</c:f>
              <c:numCache>
                <c:formatCode>General</c:formatCode>
                <c:ptCount val="29"/>
                <c:pt idx="0">
                  <c:v>124.63764636532751</c:v>
                </c:pt>
                <c:pt idx="1">
                  <c:v>193.24054064978097</c:v>
                </c:pt>
                <c:pt idx="2">
                  <c:v>132.86095008202679</c:v>
                </c:pt>
                <c:pt idx="3">
                  <c:v>89.077674166451743</c:v>
                </c:pt>
                <c:pt idx="4">
                  <c:v>99.546228449413846</c:v>
                </c:pt>
                <c:pt idx="5">
                  <c:v>65.466234738484687</c:v>
                </c:pt>
                <c:pt idx="6">
                  <c:v>59.660380422731514</c:v>
                </c:pt>
                <c:pt idx="7">
                  <c:v>108.49420825246703</c:v>
                </c:pt>
                <c:pt idx="8">
                  <c:v>300.64007090501514</c:v>
                </c:pt>
                <c:pt idx="9">
                  <c:v>159.03792489513376</c:v>
                </c:pt>
                <c:pt idx="10">
                  <c:v>148.19718360984319</c:v>
                </c:pt>
                <c:pt idx="11">
                  <c:v>305.50649671782014</c:v>
                </c:pt>
                <c:pt idx="12">
                  <c:v>301.06183061912731</c:v>
                </c:pt>
                <c:pt idx="13">
                  <c:v>169.80108483736078</c:v>
                </c:pt>
                <c:pt idx="14">
                  <c:v>140.72304115770493</c:v>
                </c:pt>
                <c:pt idx="15">
                  <c:v>348.89549092151992</c:v>
                </c:pt>
                <c:pt idx="16">
                  <c:v>313.78291660585643</c:v>
                </c:pt>
                <c:pt idx="17">
                  <c:v>189.82535759302968</c:v>
                </c:pt>
                <c:pt idx="18">
                  <c:v>103.70373886777141</c:v>
                </c:pt>
                <c:pt idx="19">
                  <c:v>289.37242074179574</c:v>
                </c:pt>
                <c:pt idx="20">
                  <c:v>249.70070536738518</c:v>
                </c:pt>
                <c:pt idx="21">
                  <c:v>281.59157618919068</c:v>
                </c:pt>
                <c:pt idx="22">
                  <c:v>145.69428037442378</c:v>
                </c:pt>
                <c:pt idx="23">
                  <c:v>133.01611866641571</c:v>
                </c:pt>
                <c:pt idx="24">
                  <c:v>103.66063754039537</c:v>
                </c:pt>
                <c:pt idx="25">
                  <c:v>93.025149253985816</c:v>
                </c:pt>
                <c:pt idx="26">
                  <c:v>137.42237072527996</c:v>
                </c:pt>
                <c:pt idx="27">
                  <c:v>118.35054019742921</c:v>
                </c:pt>
                <c:pt idx="28">
                  <c:v>150.921491760213</c:v>
                </c:pt>
              </c:numCache>
            </c:numRef>
          </c:yVal>
          <c:smooth val="0"/>
        </c:ser>
        <c:ser>
          <c:idx val="4"/>
          <c:order val="4"/>
          <c:tx>
            <c:v>Teflon</c:v>
          </c:tx>
          <c:spPr>
            <a:ln w="28575">
              <a:noFill/>
            </a:ln>
          </c:spPr>
          <c:xVal>
            <c:numRef>
              <c:f>'Moment Comparisons Jan 14 (2)'!$BM$134:$BM$156</c:f>
              <c:numCache>
                <c:formatCode>General</c:formatCode>
                <c:ptCount val="23"/>
                <c:pt idx="0">
                  <c:v>232.37147658869438</c:v>
                </c:pt>
                <c:pt idx="1">
                  <c:v>263.43796766269088</c:v>
                </c:pt>
                <c:pt idx="2">
                  <c:v>161.08926223441955</c:v>
                </c:pt>
                <c:pt idx="3">
                  <c:v>196.45114432072162</c:v>
                </c:pt>
                <c:pt idx="4">
                  <c:v>179.6819752300683</c:v>
                </c:pt>
                <c:pt idx="5">
                  <c:v>102.64261980254548</c:v>
                </c:pt>
                <c:pt idx="6">
                  <c:v>541.22426782057232</c:v>
                </c:pt>
                <c:pt idx="7">
                  <c:v>400.39400960857876</c:v>
                </c:pt>
                <c:pt idx="8">
                  <c:v>111.85065367881325</c:v>
                </c:pt>
                <c:pt idx="9">
                  <c:v>58.353221390514022</c:v>
                </c:pt>
                <c:pt idx="10">
                  <c:v>397.56403067241467</c:v>
                </c:pt>
                <c:pt idx="11">
                  <c:v>422.75684358189562</c:v>
                </c:pt>
                <c:pt idx="12">
                  <c:v>259.88856497328499</c:v>
                </c:pt>
                <c:pt idx="13">
                  <c:v>553.24833622876997</c:v>
                </c:pt>
                <c:pt idx="14">
                  <c:v>354.42148985691654</c:v>
                </c:pt>
                <c:pt idx="15">
                  <c:v>494.67025905930427</c:v>
                </c:pt>
                <c:pt idx="16">
                  <c:v>306.40643784651229</c:v>
                </c:pt>
                <c:pt idx="17">
                  <c:v>152.83296312126674</c:v>
                </c:pt>
                <c:pt idx="18">
                  <c:v>107.76767704558564</c:v>
                </c:pt>
                <c:pt idx="19">
                  <c:v>90.366661536283615</c:v>
                </c:pt>
                <c:pt idx="20">
                  <c:v>33.687000501383118</c:v>
                </c:pt>
                <c:pt idx="21">
                  <c:v>23.76915243829556</c:v>
                </c:pt>
                <c:pt idx="22">
                  <c:v>367.17168120282838</c:v>
                </c:pt>
              </c:numCache>
            </c:numRef>
          </c:xVal>
          <c:yVal>
            <c:numRef>
              <c:f>'Moment Comparisons Jan 14 (2)'!$BQ$134:$BQ$156</c:f>
              <c:numCache>
                <c:formatCode>General</c:formatCode>
                <c:ptCount val="23"/>
                <c:pt idx="0">
                  <c:v>54.644314000000008</c:v>
                </c:pt>
                <c:pt idx="1">
                  <c:v>13.350610999999997</c:v>
                </c:pt>
                <c:pt idx="2">
                  <c:v>14.050080999999997</c:v>
                </c:pt>
                <c:pt idx="3">
                  <c:v>12.972173999999997</c:v>
                </c:pt>
                <c:pt idx="4">
                  <c:v>68.239795999999998</c:v>
                </c:pt>
                <c:pt idx="5">
                  <c:v>44.177575999999995</c:v>
                </c:pt>
                <c:pt idx="6">
                  <c:v>68.141146999999975</c:v>
                </c:pt>
                <c:pt idx="7">
                  <c:v>21.97963</c:v>
                </c:pt>
                <c:pt idx="8">
                  <c:v>8.0780309999999993</c:v>
                </c:pt>
                <c:pt idx="9">
                  <c:v>8.0372379999999986</c:v>
                </c:pt>
                <c:pt idx="10">
                  <c:v>85.733099999999979</c:v>
                </c:pt>
                <c:pt idx="11">
                  <c:v>21.533279999999998</c:v>
                </c:pt>
                <c:pt idx="12">
                  <c:v>20.470741000000004</c:v>
                </c:pt>
                <c:pt idx="13">
                  <c:v>48.561298000000008</c:v>
                </c:pt>
                <c:pt idx="14">
                  <c:v>44.701444000000002</c:v>
                </c:pt>
                <c:pt idx="15">
                  <c:v>38.497743999999983</c:v>
                </c:pt>
                <c:pt idx="16">
                  <c:v>35.915016000000001</c:v>
                </c:pt>
                <c:pt idx="17">
                  <c:v>11.074112999999995</c:v>
                </c:pt>
                <c:pt idx="18">
                  <c:v>13.909621999999999</c:v>
                </c:pt>
                <c:pt idx="19">
                  <c:v>13.407902000000002</c:v>
                </c:pt>
                <c:pt idx="20">
                  <c:v>6.4358019999999989</c:v>
                </c:pt>
                <c:pt idx="21">
                  <c:v>5.7427730000000015</c:v>
                </c:pt>
                <c:pt idx="22">
                  <c:v>71.923708999999988</c:v>
                </c:pt>
              </c:numCache>
            </c:numRef>
          </c:yVal>
          <c:smooth val="0"/>
        </c:ser>
        <c:ser>
          <c:idx val="0"/>
          <c:order val="0"/>
          <c:tx>
            <c:v>Lampwick</c:v>
          </c:tx>
          <c:spPr>
            <a:ln w="28575">
              <a:noFill/>
            </a:ln>
          </c:spPr>
          <c:xVal>
            <c:numRef>
              <c:f>'Moment Comparisons Jan 14 (2)'!$BM$59:$BM$84</c:f>
              <c:numCache>
                <c:formatCode>General</c:formatCode>
                <c:ptCount val="26"/>
                <c:pt idx="0">
                  <c:v>244.38265833948313</c:v>
                </c:pt>
                <c:pt idx="1">
                  <c:v>382.01317813143794</c:v>
                </c:pt>
                <c:pt idx="2">
                  <c:v>241.21021488103753</c:v>
                </c:pt>
                <c:pt idx="3">
                  <c:v>190.12985727339534</c:v>
                </c:pt>
                <c:pt idx="4">
                  <c:v>404.03706967599447</c:v>
                </c:pt>
                <c:pt idx="5">
                  <c:v>199.06246731712528</c:v>
                </c:pt>
                <c:pt idx="6">
                  <c:v>421.19638693020511</c:v>
                </c:pt>
                <c:pt idx="7">
                  <c:v>350.55685968846421</c:v>
                </c:pt>
                <c:pt idx="8">
                  <c:v>392.25129573824915</c:v>
                </c:pt>
                <c:pt idx="9">
                  <c:v>308.14292214783211</c:v>
                </c:pt>
                <c:pt idx="10">
                  <c:v>244.52617424712432</c:v>
                </c:pt>
                <c:pt idx="11">
                  <c:v>287.95164607953711</c:v>
                </c:pt>
                <c:pt idx="12">
                  <c:v>387.98534579403099</c:v>
                </c:pt>
                <c:pt idx="13">
                  <c:v>258.97177471557052</c:v>
                </c:pt>
                <c:pt idx="14">
                  <c:v>620.92863246302545</c:v>
                </c:pt>
                <c:pt idx="15">
                  <c:v>376.57962446178351</c:v>
                </c:pt>
                <c:pt idx="16">
                  <c:v>481.15805922365632</c:v>
                </c:pt>
                <c:pt idx="17">
                  <c:v>309.1324727835684</c:v>
                </c:pt>
                <c:pt idx="18">
                  <c:v>359.41498545413867</c:v>
                </c:pt>
                <c:pt idx="19">
                  <c:v>39.214605288208624</c:v>
                </c:pt>
                <c:pt idx="20">
                  <c:v>41.531251266067784</c:v>
                </c:pt>
                <c:pt idx="21">
                  <c:v>73.832543651750925</c:v>
                </c:pt>
                <c:pt idx="22">
                  <c:v>61.128591098456731</c:v>
                </c:pt>
                <c:pt idx="23">
                  <c:v>47.564685690088332</c:v>
                </c:pt>
                <c:pt idx="24">
                  <c:v>39.072658769889138</c:v>
                </c:pt>
                <c:pt idx="25">
                  <c:v>269.64467313300628</c:v>
                </c:pt>
              </c:numCache>
            </c:numRef>
          </c:xVal>
          <c:yVal>
            <c:numRef>
              <c:f>'Moment Comparisons Jan 14 (2)'!$BQ$59:$BQ$84</c:f>
              <c:numCache>
                <c:formatCode>General</c:formatCode>
                <c:ptCount val="26"/>
                <c:pt idx="0">
                  <c:v>0</c:v>
                </c:pt>
                <c:pt idx="1">
                  <c:v>29.251232351897851</c:v>
                </c:pt>
                <c:pt idx="2">
                  <c:v>28.68506496369249</c:v>
                </c:pt>
                <c:pt idx="3">
                  <c:v>18.14754818881114</c:v>
                </c:pt>
                <c:pt idx="4">
                  <c:v>34.594700801350811</c:v>
                </c:pt>
                <c:pt idx="5">
                  <c:v>34.304533507117</c:v>
                </c:pt>
                <c:pt idx="6">
                  <c:v>34.559212052422055</c:v>
                </c:pt>
                <c:pt idx="7">
                  <c:v>26.963747165480513</c:v>
                </c:pt>
                <c:pt idx="8">
                  <c:v>36.637405105047137</c:v>
                </c:pt>
                <c:pt idx="9">
                  <c:v>35.6499301662937</c:v>
                </c:pt>
                <c:pt idx="10">
                  <c:v>13.244788199256673</c:v>
                </c:pt>
                <c:pt idx="11">
                  <c:v>35.147288413873866</c:v>
                </c:pt>
                <c:pt idx="12">
                  <c:v>28.967369521896455</c:v>
                </c:pt>
                <c:pt idx="13">
                  <c:v>27.169015751638309</c:v>
                </c:pt>
                <c:pt idx="14">
                  <c:v>63.431299809344594</c:v>
                </c:pt>
                <c:pt idx="15">
                  <c:v>55.126606662080725</c:v>
                </c:pt>
                <c:pt idx="16">
                  <c:v>44.111273060196602</c:v>
                </c:pt>
                <c:pt idx="17">
                  <c:v>40.264613381119567</c:v>
                </c:pt>
                <c:pt idx="18">
                  <c:v>23.80550088853709</c:v>
                </c:pt>
                <c:pt idx="19">
                  <c:v>8.236688129758063</c:v>
                </c:pt>
                <c:pt idx="20">
                  <c:v>8.4419364904923988</c:v>
                </c:pt>
                <c:pt idx="21">
                  <c:v>15.029824068911578</c:v>
                </c:pt>
                <c:pt idx="22">
                  <c:v>13.793562403036354</c:v>
                </c:pt>
                <c:pt idx="23">
                  <c:v>12.131364</c:v>
                </c:pt>
                <c:pt idx="24">
                  <c:v>10.791703999999999</c:v>
                </c:pt>
                <c:pt idx="25">
                  <c:v>52.899787351939423</c:v>
                </c:pt>
              </c:numCache>
            </c:numRef>
          </c:yVal>
          <c:smooth val="0"/>
        </c:ser>
        <c:dLbls>
          <c:showLegendKey val="0"/>
          <c:showVal val="0"/>
          <c:showCatName val="0"/>
          <c:showSerName val="0"/>
          <c:showPercent val="0"/>
          <c:showBubbleSize val="0"/>
        </c:dLbls>
        <c:axId val="366940544"/>
        <c:axId val="366942464"/>
      </c:scatterChart>
      <c:valAx>
        <c:axId val="366940544"/>
        <c:scaling>
          <c:orientation val="minMax"/>
        </c:scaling>
        <c:delete val="0"/>
        <c:axPos val="b"/>
        <c:title>
          <c:tx>
            <c:rich>
              <a:bodyPr/>
              <a:lstStyle/>
              <a:p>
                <a:pPr>
                  <a:defRPr/>
                </a:pPr>
                <a:r>
                  <a:rPr lang="en-US"/>
                  <a:t>M1</a:t>
                </a:r>
              </a:p>
            </c:rich>
          </c:tx>
          <c:overlay val="0"/>
        </c:title>
        <c:numFmt formatCode="General" sourceLinked="1"/>
        <c:majorTickMark val="out"/>
        <c:minorTickMark val="none"/>
        <c:tickLblPos val="nextTo"/>
        <c:crossAx val="366942464"/>
        <c:crosses val="autoZero"/>
        <c:crossBetween val="midCat"/>
      </c:valAx>
      <c:valAx>
        <c:axId val="366942464"/>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66940544"/>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7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Pyrell M3</a:t>
            </a:r>
            <a:r>
              <a:rPr lang="en-US" baseline="0"/>
              <a:t> </a:t>
            </a:r>
            <a:r>
              <a:rPr lang="en-US"/>
              <a:t>versus M1</a:t>
            </a:r>
          </a:p>
        </c:rich>
      </c:tx>
      <c:overlay val="0"/>
    </c:title>
    <c:autoTitleDeleted val="0"/>
    <c:plotArea>
      <c:layout/>
      <c:scatterChart>
        <c:scatterStyle val="lineMarker"/>
        <c:varyColors val="0"/>
        <c:ser>
          <c:idx val="2"/>
          <c:order val="0"/>
          <c:tx>
            <c:v>Pyrell</c:v>
          </c:tx>
          <c:spPr>
            <a:ln w="28575">
              <a:noFill/>
            </a:ln>
          </c:spPr>
          <c:xVal>
            <c:numRef>
              <c:f>'Moment Comparisons Jan 14 (2)'!$BM$85:$BM$104</c:f>
              <c:numCache>
                <c:formatCode>General</c:formatCode>
                <c:ptCount val="20"/>
                <c:pt idx="0">
                  <c:v>647.21974074117884</c:v>
                </c:pt>
                <c:pt idx="1">
                  <c:v>799.72694879565961</c:v>
                </c:pt>
                <c:pt idx="2">
                  <c:v>507.96942227546441</c:v>
                </c:pt>
                <c:pt idx="3">
                  <c:v>985.16488408159614</c:v>
                </c:pt>
                <c:pt idx="4">
                  <c:v>638.11173728499091</c:v>
                </c:pt>
                <c:pt idx="5">
                  <c:v>434.3353275439394</c:v>
                </c:pt>
                <c:pt idx="6">
                  <c:v>978.85286843014046</c:v>
                </c:pt>
                <c:pt idx="7">
                  <c:v>630.19822520017613</c:v>
                </c:pt>
                <c:pt idx="8">
                  <c:v>1159.5375543457283</c:v>
                </c:pt>
                <c:pt idx="9">
                  <c:v>725.9923009845545</c:v>
                </c:pt>
                <c:pt idx="10">
                  <c:v>866.03871582316174</c:v>
                </c:pt>
                <c:pt idx="11">
                  <c:v>597.13137154948447</c:v>
                </c:pt>
                <c:pt idx="12">
                  <c:v>642.34878729323918</c:v>
                </c:pt>
                <c:pt idx="13">
                  <c:v>9.9926824825918477</c:v>
                </c:pt>
                <c:pt idx="14">
                  <c:v>12.910104784744156</c:v>
                </c:pt>
                <c:pt idx="15">
                  <c:v>10.18122388245464</c:v>
                </c:pt>
                <c:pt idx="16">
                  <c:v>12.21823054369557</c:v>
                </c:pt>
                <c:pt idx="17">
                  <c:v>53.439569317905381</c:v>
                </c:pt>
                <c:pt idx="18">
                  <c:v>54.401223630766857</c:v>
                </c:pt>
                <c:pt idx="19">
                  <c:v>459.76995119843087</c:v>
                </c:pt>
              </c:numCache>
            </c:numRef>
          </c:xVal>
          <c:yVal>
            <c:numRef>
              <c:f>'Moment Comparisons Jan 14 (2)'!$BQ$85:$BQ$104</c:f>
              <c:numCache>
                <c:formatCode>General</c:formatCode>
                <c:ptCount val="20"/>
                <c:pt idx="0">
                  <c:v>108.36086003496634</c:v>
                </c:pt>
                <c:pt idx="1">
                  <c:v>121.49421996324</c:v>
                </c:pt>
                <c:pt idx="2">
                  <c:v>116.15557237178292</c:v>
                </c:pt>
                <c:pt idx="3">
                  <c:v>178.73078086905704</c:v>
                </c:pt>
                <c:pt idx="4">
                  <c:v>173.26517841275452</c:v>
                </c:pt>
                <c:pt idx="5">
                  <c:v>57.835264772096366</c:v>
                </c:pt>
                <c:pt idx="6">
                  <c:v>115.76666203673778</c:v>
                </c:pt>
                <c:pt idx="7">
                  <c:v>116.98495023057832</c:v>
                </c:pt>
                <c:pt idx="8">
                  <c:v>233.65676151505821</c:v>
                </c:pt>
                <c:pt idx="9">
                  <c:v>226.969297357876</c:v>
                </c:pt>
                <c:pt idx="10">
                  <c:v>136.71554284022812</c:v>
                </c:pt>
                <c:pt idx="11">
                  <c:v>133.40783599555164</c:v>
                </c:pt>
                <c:pt idx="12">
                  <c:v>114.3512942532013</c:v>
                </c:pt>
                <c:pt idx="13">
                  <c:v>11.899025115222525</c:v>
                </c:pt>
                <c:pt idx="14">
                  <c:v>11.261671781275142</c:v>
                </c:pt>
                <c:pt idx="15">
                  <c:v>16.695256072834521</c:v>
                </c:pt>
                <c:pt idx="16">
                  <c:v>15.29757012775975</c:v>
                </c:pt>
                <c:pt idx="17">
                  <c:v>84.672703734474837</c:v>
                </c:pt>
                <c:pt idx="18">
                  <c:v>82.032518989165652</c:v>
                </c:pt>
                <c:pt idx="19">
                  <c:v>169.19487997801508</c:v>
                </c:pt>
              </c:numCache>
            </c:numRef>
          </c:yVal>
          <c:smooth val="0"/>
        </c:ser>
        <c:dLbls>
          <c:showLegendKey val="0"/>
          <c:showVal val="0"/>
          <c:showCatName val="0"/>
          <c:showSerName val="0"/>
          <c:showPercent val="0"/>
          <c:showBubbleSize val="0"/>
        </c:dLbls>
        <c:axId val="366970752"/>
        <c:axId val="366972928"/>
      </c:scatterChart>
      <c:valAx>
        <c:axId val="366970752"/>
        <c:scaling>
          <c:orientation val="minMax"/>
        </c:scaling>
        <c:delete val="0"/>
        <c:axPos val="b"/>
        <c:title>
          <c:tx>
            <c:rich>
              <a:bodyPr/>
              <a:lstStyle/>
              <a:p>
                <a:pPr>
                  <a:defRPr/>
                </a:pPr>
                <a:r>
                  <a:rPr lang="en-US"/>
                  <a:t>M1</a:t>
                </a:r>
              </a:p>
            </c:rich>
          </c:tx>
          <c:overlay val="0"/>
        </c:title>
        <c:numFmt formatCode="General" sourceLinked="1"/>
        <c:majorTickMark val="out"/>
        <c:minorTickMark val="none"/>
        <c:tickLblPos val="nextTo"/>
        <c:crossAx val="366972928"/>
        <c:crosses val="autoZero"/>
        <c:crossBetween val="midCat"/>
      </c:valAx>
      <c:valAx>
        <c:axId val="366972928"/>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66970752"/>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7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M3</a:t>
            </a:r>
            <a:r>
              <a:rPr lang="en-US" baseline="0"/>
              <a:t> </a:t>
            </a:r>
            <a:r>
              <a:rPr lang="en-US"/>
              <a:t>versus M1</a:t>
            </a:r>
          </a:p>
        </c:rich>
      </c:tx>
      <c:overlay val="0"/>
    </c:title>
    <c:autoTitleDeleted val="0"/>
    <c:plotArea>
      <c:layout/>
      <c:scatterChart>
        <c:scatterStyle val="lineMarker"/>
        <c:varyColors val="0"/>
        <c:ser>
          <c:idx val="1"/>
          <c:order val="0"/>
          <c:tx>
            <c:v>Kapton</c:v>
          </c:tx>
          <c:spPr>
            <a:ln w="28575">
              <a:noFill/>
            </a:ln>
          </c:spPr>
          <c:xVal>
            <c:numRef>
              <c:f>'Moment Comparisons Jan 14 (2)'!$BM$23:$BM$58</c:f>
              <c:numCache>
                <c:formatCode>General</c:formatCode>
                <c:ptCount val="36"/>
                <c:pt idx="0">
                  <c:v>242.4741726367576</c:v>
                </c:pt>
                <c:pt idx="1">
                  <c:v>150.78802566833693</c:v>
                </c:pt>
                <c:pt idx="2">
                  <c:v>228.59740301299937</c:v>
                </c:pt>
                <c:pt idx="3">
                  <c:v>211.79027632252951</c:v>
                </c:pt>
                <c:pt idx="4">
                  <c:v>375.20876029198155</c:v>
                </c:pt>
                <c:pt idx="5">
                  <c:v>220.02864863456827</c:v>
                </c:pt>
                <c:pt idx="6">
                  <c:v>102.91459773449184</c:v>
                </c:pt>
                <c:pt idx="7">
                  <c:v>70.819266638717124</c:v>
                </c:pt>
                <c:pt idx="8">
                  <c:v>161.3363291840426</c:v>
                </c:pt>
                <c:pt idx="9">
                  <c:v>83.848228041429067</c:v>
                </c:pt>
                <c:pt idx="10">
                  <c:v>867.82464634749272</c:v>
                </c:pt>
                <c:pt idx="11">
                  <c:v>437.08545896503455</c:v>
                </c:pt>
                <c:pt idx="12">
                  <c:v>179.10369913787741</c:v>
                </c:pt>
                <c:pt idx="13">
                  <c:v>153.1074447736288</c:v>
                </c:pt>
                <c:pt idx="14">
                  <c:v>100.666576914988</c:v>
                </c:pt>
                <c:pt idx="15">
                  <c:v>216.14450778493114</c:v>
                </c:pt>
                <c:pt idx="16">
                  <c:v>122.89565377062094</c:v>
                </c:pt>
                <c:pt idx="17">
                  <c:v>305.88138364350294</c:v>
                </c:pt>
                <c:pt idx="18">
                  <c:v>171.03601084781371</c:v>
                </c:pt>
                <c:pt idx="19">
                  <c:v>179.64802163463835</c:v>
                </c:pt>
                <c:pt idx="20">
                  <c:v>107.0998891009646</c:v>
                </c:pt>
                <c:pt idx="21">
                  <c:v>104.60930715546857</c:v>
                </c:pt>
                <c:pt idx="22">
                  <c:v>60.965552179944517</c:v>
                </c:pt>
                <c:pt idx="23">
                  <c:v>85.146338022144931</c:v>
                </c:pt>
                <c:pt idx="24">
                  <c:v>189.91484044897103</c:v>
                </c:pt>
                <c:pt idx="25">
                  <c:v>104.06590153459113</c:v>
                </c:pt>
                <c:pt idx="26">
                  <c:v>277.55824331110045</c:v>
                </c:pt>
                <c:pt idx="27">
                  <c:v>156.01798358413714</c:v>
                </c:pt>
                <c:pt idx="28">
                  <c:v>62.00566341405532</c:v>
                </c:pt>
                <c:pt idx="29">
                  <c:v>59.146924907156333</c:v>
                </c:pt>
                <c:pt idx="30">
                  <c:v>78.526166726178445</c:v>
                </c:pt>
                <c:pt idx="31">
                  <c:v>69.806300393142521</c:v>
                </c:pt>
                <c:pt idx="32">
                  <c:v>66.67123351132058</c:v>
                </c:pt>
                <c:pt idx="33">
                  <c:v>65.498293038665565</c:v>
                </c:pt>
                <c:pt idx="34">
                  <c:v>307.8509299586508</c:v>
                </c:pt>
                <c:pt idx="35">
                  <c:v>81.033945832324562</c:v>
                </c:pt>
              </c:numCache>
            </c:numRef>
          </c:xVal>
          <c:yVal>
            <c:numRef>
              <c:f>'Moment Comparisons Jan 14 (2)'!$BQ$23:$BQ$58</c:f>
              <c:numCache>
                <c:formatCode>General</c:formatCode>
                <c:ptCount val="36"/>
                <c:pt idx="0">
                  <c:v>11.3709375</c:v>
                </c:pt>
                <c:pt idx="1">
                  <c:v>13.242825000000002</c:v>
                </c:pt>
                <c:pt idx="2">
                  <c:v>14.100565909090911</c:v>
                </c:pt>
                <c:pt idx="3">
                  <c:v>17.908177500000001</c:v>
                </c:pt>
                <c:pt idx="4">
                  <c:v>27.025020000000001</c:v>
                </c:pt>
                <c:pt idx="5">
                  <c:v>28.67631750000001</c:v>
                </c:pt>
                <c:pt idx="6">
                  <c:v>1.2429675</c:v>
                </c:pt>
                <c:pt idx="7">
                  <c:v>1.2142574999999998</c:v>
                </c:pt>
                <c:pt idx="8">
                  <c:v>2.4329925000000006</c:v>
                </c:pt>
                <c:pt idx="9">
                  <c:v>2.3982750000000004</c:v>
                </c:pt>
                <c:pt idx="10">
                  <c:v>68.922337499999983</c:v>
                </c:pt>
                <c:pt idx="11">
                  <c:v>75.05241749999999</c:v>
                </c:pt>
                <c:pt idx="12">
                  <c:v>7.4545424999999996</c:v>
                </c:pt>
                <c:pt idx="13">
                  <c:v>1.3532850000000001</c:v>
                </c:pt>
                <c:pt idx="14">
                  <c:v>1.5011549999999996</c:v>
                </c:pt>
                <c:pt idx="15">
                  <c:v>2.4404400000000002</c:v>
                </c:pt>
                <c:pt idx="16">
                  <c:v>2.7349874999999999</c:v>
                </c:pt>
                <c:pt idx="17">
                  <c:v>3.1135049999999995</c:v>
                </c:pt>
                <c:pt idx="18">
                  <c:v>4.1581575000000006</c:v>
                </c:pt>
                <c:pt idx="19">
                  <c:v>3.3339825000000007</c:v>
                </c:pt>
                <c:pt idx="20">
                  <c:v>3.7109025000000004</c:v>
                </c:pt>
                <c:pt idx="21">
                  <c:v>3.3142499999999998E-2</c:v>
                </c:pt>
                <c:pt idx="22">
                  <c:v>4.7587500000000019E-2</c:v>
                </c:pt>
                <c:pt idx="23">
                  <c:v>1.7533125000000001</c:v>
                </c:pt>
                <c:pt idx="24">
                  <c:v>2.1703050000000004</c:v>
                </c:pt>
                <c:pt idx="25">
                  <c:v>2.7334574999999997</c:v>
                </c:pt>
                <c:pt idx="26">
                  <c:v>3.5459999999999998</c:v>
                </c:pt>
                <c:pt idx="27">
                  <c:v>4.6785825000000001</c:v>
                </c:pt>
                <c:pt idx="28">
                  <c:v>8.5145175000000002</c:v>
                </c:pt>
                <c:pt idx="29">
                  <c:v>8.1544950000000007</c:v>
                </c:pt>
                <c:pt idx="30">
                  <c:v>17.270820000000001</c:v>
                </c:pt>
                <c:pt idx="31">
                  <c:v>15.329957142857143</c:v>
                </c:pt>
                <c:pt idx="32">
                  <c:v>14.916892499999999</c:v>
                </c:pt>
                <c:pt idx="33">
                  <c:v>14.5329075</c:v>
                </c:pt>
                <c:pt idx="34">
                  <c:v>28.287495</c:v>
                </c:pt>
                <c:pt idx="35">
                  <c:v>2.3453549999999996</c:v>
                </c:pt>
              </c:numCache>
            </c:numRef>
          </c:yVal>
          <c:smooth val="0"/>
        </c:ser>
        <c:dLbls>
          <c:showLegendKey val="0"/>
          <c:showVal val="0"/>
          <c:showCatName val="0"/>
          <c:showSerName val="0"/>
          <c:showPercent val="0"/>
          <c:showBubbleSize val="0"/>
        </c:dLbls>
        <c:axId val="367403392"/>
        <c:axId val="367405312"/>
      </c:scatterChart>
      <c:valAx>
        <c:axId val="367403392"/>
        <c:scaling>
          <c:orientation val="minMax"/>
        </c:scaling>
        <c:delete val="0"/>
        <c:axPos val="b"/>
        <c:title>
          <c:tx>
            <c:rich>
              <a:bodyPr/>
              <a:lstStyle/>
              <a:p>
                <a:pPr>
                  <a:defRPr/>
                </a:pPr>
                <a:r>
                  <a:rPr lang="en-US"/>
                  <a:t>M1</a:t>
                </a:r>
              </a:p>
            </c:rich>
          </c:tx>
          <c:overlay val="0"/>
        </c:title>
        <c:numFmt formatCode="General" sourceLinked="1"/>
        <c:majorTickMark val="out"/>
        <c:minorTickMark val="none"/>
        <c:tickLblPos val="nextTo"/>
        <c:crossAx val="367405312"/>
        <c:crosses val="autoZero"/>
        <c:crossBetween val="midCat"/>
      </c:valAx>
      <c:valAx>
        <c:axId val="367405312"/>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67403392"/>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7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Silicone M3</a:t>
            </a:r>
            <a:r>
              <a:rPr lang="en-US" baseline="0"/>
              <a:t> </a:t>
            </a:r>
            <a:r>
              <a:rPr lang="en-US"/>
              <a:t>versus M1</a:t>
            </a:r>
          </a:p>
        </c:rich>
      </c:tx>
      <c:overlay val="0"/>
    </c:title>
    <c:autoTitleDeleted val="0"/>
    <c:plotArea>
      <c:layout/>
      <c:scatterChart>
        <c:scatterStyle val="lineMarker"/>
        <c:varyColors val="0"/>
        <c:ser>
          <c:idx val="3"/>
          <c:order val="0"/>
          <c:tx>
            <c:v>Silicone</c:v>
          </c:tx>
          <c:spPr>
            <a:ln w="28575">
              <a:noFill/>
            </a:ln>
          </c:spPr>
          <c:xVal>
            <c:numRef>
              <c:f>'Moment Comparisons Jan 14 (2)'!$BM$105:$BM$133</c:f>
              <c:numCache>
                <c:formatCode>General</c:formatCode>
                <c:ptCount val="29"/>
                <c:pt idx="0">
                  <c:v>389.22953313940434</c:v>
                </c:pt>
                <c:pt idx="1">
                  <c:v>681.21602229375139</c:v>
                </c:pt>
                <c:pt idx="2">
                  <c:v>437.79521318459678</c:v>
                </c:pt>
                <c:pt idx="3">
                  <c:v>393.72528619180156</c:v>
                </c:pt>
                <c:pt idx="4">
                  <c:v>478.38886752070903</c:v>
                </c:pt>
                <c:pt idx="5">
                  <c:v>402.51477832999217</c:v>
                </c:pt>
                <c:pt idx="6">
                  <c:v>295.73047982834879</c:v>
                </c:pt>
                <c:pt idx="7">
                  <c:v>615.51380336758314</c:v>
                </c:pt>
                <c:pt idx="8">
                  <c:v>973.58449874105634</c:v>
                </c:pt>
                <c:pt idx="9">
                  <c:v>688.21315184702462</c:v>
                </c:pt>
                <c:pt idx="10">
                  <c:v>457.72308303012852</c:v>
                </c:pt>
                <c:pt idx="11">
                  <c:v>1029.5132551137249</c:v>
                </c:pt>
                <c:pt idx="12">
                  <c:v>712.59201459586927</c:v>
                </c:pt>
                <c:pt idx="13">
                  <c:v>713.70935947796227</c:v>
                </c:pt>
                <c:pt idx="14">
                  <c:v>392.88604316583246</c:v>
                </c:pt>
                <c:pt idx="15">
                  <c:v>1059.8393621840767</c:v>
                </c:pt>
                <c:pt idx="16">
                  <c:v>677.46801769063723</c:v>
                </c:pt>
                <c:pt idx="17">
                  <c:v>520.57349289091769</c:v>
                </c:pt>
                <c:pt idx="18">
                  <c:v>544.60864227797083</c:v>
                </c:pt>
                <c:pt idx="19">
                  <c:v>1018.5793100474913</c:v>
                </c:pt>
                <c:pt idx="20">
                  <c:v>678.83879956439739</c:v>
                </c:pt>
                <c:pt idx="21">
                  <c:v>1063.7520022654714</c:v>
                </c:pt>
                <c:pt idx="22">
                  <c:v>276.90482504565301</c:v>
                </c:pt>
                <c:pt idx="23">
                  <c:v>257.17631210006039</c:v>
                </c:pt>
                <c:pt idx="24">
                  <c:v>121.59461504277496</c:v>
                </c:pt>
                <c:pt idx="25">
                  <c:v>130.00855832868439</c:v>
                </c:pt>
                <c:pt idx="26">
                  <c:v>152.1066060136182</c:v>
                </c:pt>
                <c:pt idx="27">
                  <c:v>159.74285125148558</c:v>
                </c:pt>
                <c:pt idx="28">
                  <c:v>512.45177318923925</c:v>
                </c:pt>
              </c:numCache>
            </c:numRef>
          </c:xVal>
          <c:yVal>
            <c:numRef>
              <c:f>'Moment Comparisons Jan 14 (2)'!$BQ$105:$BQ$133</c:f>
              <c:numCache>
                <c:formatCode>General</c:formatCode>
                <c:ptCount val="29"/>
                <c:pt idx="0">
                  <c:v>124.63764636532751</c:v>
                </c:pt>
                <c:pt idx="1">
                  <c:v>193.24054064978097</c:v>
                </c:pt>
                <c:pt idx="2">
                  <c:v>132.86095008202679</c:v>
                </c:pt>
                <c:pt idx="3">
                  <c:v>89.077674166451743</c:v>
                </c:pt>
                <c:pt idx="4">
                  <c:v>99.546228449413846</c:v>
                </c:pt>
                <c:pt idx="5">
                  <c:v>65.466234738484687</c:v>
                </c:pt>
                <c:pt idx="6">
                  <c:v>59.660380422731514</c:v>
                </c:pt>
                <c:pt idx="7">
                  <c:v>108.49420825246703</c:v>
                </c:pt>
                <c:pt idx="8">
                  <c:v>300.64007090501514</c:v>
                </c:pt>
                <c:pt idx="9">
                  <c:v>159.03792489513376</c:v>
                </c:pt>
                <c:pt idx="10">
                  <c:v>148.19718360984319</c:v>
                </c:pt>
                <c:pt idx="11">
                  <c:v>305.50649671782014</c:v>
                </c:pt>
                <c:pt idx="12">
                  <c:v>301.06183061912731</c:v>
                </c:pt>
                <c:pt idx="13">
                  <c:v>169.80108483736078</c:v>
                </c:pt>
                <c:pt idx="14">
                  <c:v>140.72304115770493</c:v>
                </c:pt>
                <c:pt idx="15">
                  <c:v>348.89549092151992</c:v>
                </c:pt>
                <c:pt idx="16">
                  <c:v>313.78291660585643</c:v>
                </c:pt>
                <c:pt idx="17">
                  <c:v>189.82535759302968</c:v>
                </c:pt>
                <c:pt idx="18">
                  <c:v>103.70373886777141</c:v>
                </c:pt>
                <c:pt idx="19">
                  <c:v>289.37242074179574</c:v>
                </c:pt>
                <c:pt idx="20">
                  <c:v>249.70070536738518</c:v>
                </c:pt>
                <c:pt idx="21">
                  <c:v>281.59157618919068</c:v>
                </c:pt>
                <c:pt idx="22">
                  <c:v>145.69428037442378</c:v>
                </c:pt>
                <c:pt idx="23">
                  <c:v>133.01611866641571</c:v>
                </c:pt>
                <c:pt idx="24">
                  <c:v>103.66063754039537</c:v>
                </c:pt>
                <c:pt idx="25">
                  <c:v>93.025149253985816</c:v>
                </c:pt>
                <c:pt idx="26">
                  <c:v>137.42237072527996</c:v>
                </c:pt>
                <c:pt idx="27">
                  <c:v>118.35054019742921</c:v>
                </c:pt>
                <c:pt idx="28">
                  <c:v>150.921491760213</c:v>
                </c:pt>
              </c:numCache>
            </c:numRef>
          </c:yVal>
          <c:smooth val="0"/>
        </c:ser>
        <c:dLbls>
          <c:showLegendKey val="0"/>
          <c:showVal val="0"/>
          <c:showCatName val="0"/>
          <c:showSerName val="0"/>
          <c:showPercent val="0"/>
          <c:showBubbleSize val="0"/>
        </c:dLbls>
        <c:axId val="367442560"/>
        <c:axId val="367444736"/>
      </c:scatterChart>
      <c:valAx>
        <c:axId val="367442560"/>
        <c:scaling>
          <c:orientation val="minMax"/>
        </c:scaling>
        <c:delete val="0"/>
        <c:axPos val="b"/>
        <c:title>
          <c:tx>
            <c:rich>
              <a:bodyPr/>
              <a:lstStyle/>
              <a:p>
                <a:pPr>
                  <a:defRPr/>
                </a:pPr>
                <a:r>
                  <a:rPr lang="en-US"/>
                  <a:t>M1</a:t>
                </a:r>
              </a:p>
            </c:rich>
          </c:tx>
          <c:overlay val="0"/>
        </c:title>
        <c:numFmt formatCode="General" sourceLinked="1"/>
        <c:majorTickMark val="out"/>
        <c:minorTickMark val="none"/>
        <c:tickLblPos val="nextTo"/>
        <c:crossAx val="367444736"/>
        <c:crosses val="autoZero"/>
        <c:crossBetween val="midCat"/>
      </c:valAx>
      <c:valAx>
        <c:axId val="367444736"/>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67442560"/>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7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Teflon and Lampwick </a:t>
            </a:r>
          </a:p>
          <a:p>
            <a:pPr>
              <a:defRPr/>
            </a:pPr>
            <a:r>
              <a:rPr lang="en-US"/>
              <a:t>M3</a:t>
            </a:r>
            <a:r>
              <a:rPr lang="en-US" baseline="0"/>
              <a:t> </a:t>
            </a:r>
            <a:r>
              <a:rPr lang="en-US"/>
              <a:t>versus M1</a:t>
            </a:r>
          </a:p>
        </c:rich>
      </c:tx>
      <c:overlay val="0"/>
    </c:title>
    <c:autoTitleDeleted val="0"/>
    <c:plotArea>
      <c:layout/>
      <c:scatterChart>
        <c:scatterStyle val="lineMarker"/>
        <c:varyColors val="0"/>
        <c:ser>
          <c:idx val="4"/>
          <c:order val="1"/>
          <c:tx>
            <c:v>Teflon</c:v>
          </c:tx>
          <c:spPr>
            <a:ln w="28575">
              <a:noFill/>
            </a:ln>
          </c:spPr>
          <c:xVal>
            <c:numRef>
              <c:f>'Moment Comparisons Jan 14 (2)'!$BM$134:$BM$156</c:f>
              <c:numCache>
                <c:formatCode>General</c:formatCode>
                <c:ptCount val="23"/>
                <c:pt idx="0">
                  <c:v>232.37147658869438</c:v>
                </c:pt>
                <c:pt idx="1">
                  <c:v>263.43796766269088</c:v>
                </c:pt>
                <c:pt idx="2">
                  <c:v>161.08926223441955</c:v>
                </c:pt>
                <c:pt idx="3">
                  <c:v>196.45114432072162</c:v>
                </c:pt>
                <c:pt idx="4">
                  <c:v>179.6819752300683</c:v>
                </c:pt>
                <c:pt idx="5">
                  <c:v>102.64261980254548</c:v>
                </c:pt>
                <c:pt idx="6">
                  <c:v>541.22426782057232</c:v>
                </c:pt>
                <c:pt idx="7">
                  <c:v>400.39400960857876</c:v>
                </c:pt>
                <c:pt idx="8">
                  <c:v>111.85065367881325</c:v>
                </c:pt>
                <c:pt idx="9">
                  <c:v>58.353221390514022</c:v>
                </c:pt>
                <c:pt idx="10">
                  <c:v>397.56403067241467</c:v>
                </c:pt>
                <c:pt idx="11">
                  <c:v>422.75684358189562</c:v>
                </c:pt>
                <c:pt idx="12">
                  <c:v>259.88856497328499</c:v>
                </c:pt>
                <c:pt idx="13">
                  <c:v>553.24833622876997</c:v>
                </c:pt>
                <c:pt idx="14">
                  <c:v>354.42148985691654</c:v>
                </c:pt>
                <c:pt idx="15">
                  <c:v>494.67025905930427</c:v>
                </c:pt>
                <c:pt idx="16">
                  <c:v>306.40643784651229</c:v>
                </c:pt>
                <c:pt idx="17">
                  <c:v>152.83296312126674</c:v>
                </c:pt>
                <c:pt idx="18">
                  <c:v>107.76767704558564</c:v>
                </c:pt>
                <c:pt idx="19">
                  <c:v>90.366661536283615</c:v>
                </c:pt>
                <c:pt idx="20">
                  <c:v>33.687000501383118</c:v>
                </c:pt>
                <c:pt idx="21">
                  <c:v>23.76915243829556</c:v>
                </c:pt>
                <c:pt idx="22">
                  <c:v>367.17168120282838</c:v>
                </c:pt>
              </c:numCache>
            </c:numRef>
          </c:xVal>
          <c:yVal>
            <c:numRef>
              <c:f>'Moment Comparisons Jan 14 (2)'!$BQ$134:$BQ$156</c:f>
              <c:numCache>
                <c:formatCode>General</c:formatCode>
                <c:ptCount val="23"/>
                <c:pt idx="0">
                  <c:v>54.644314000000008</c:v>
                </c:pt>
                <c:pt idx="1">
                  <c:v>13.350610999999997</c:v>
                </c:pt>
                <c:pt idx="2">
                  <c:v>14.050080999999997</c:v>
                </c:pt>
                <c:pt idx="3">
                  <c:v>12.972173999999997</c:v>
                </c:pt>
                <c:pt idx="4">
                  <c:v>68.239795999999998</c:v>
                </c:pt>
                <c:pt idx="5">
                  <c:v>44.177575999999995</c:v>
                </c:pt>
                <c:pt idx="6">
                  <c:v>68.141146999999975</c:v>
                </c:pt>
                <c:pt idx="7">
                  <c:v>21.97963</c:v>
                </c:pt>
                <c:pt idx="8">
                  <c:v>8.0780309999999993</c:v>
                </c:pt>
                <c:pt idx="9">
                  <c:v>8.0372379999999986</c:v>
                </c:pt>
                <c:pt idx="10">
                  <c:v>85.733099999999979</c:v>
                </c:pt>
                <c:pt idx="11">
                  <c:v>21.533279999999998</c:v>
                </c:pt>
                <c:pt idx="12">
                  <c:v>20.470741000000004</c:v>
                </c:pt>
                <c:pt idx="13">
                  <c:v>48.561298000000008</c:v>
                </c:pt>
                <c:pt idx="14">
                  <c:v>44.701444000000002</c:v>
                </c:pt>
                <c:pt idx="15">
                  <c:v>38.497743999999983</c:v>
                </c:pt>
                <c:pt idx="16">
                  <c:v>35.915016000000001</c:v>
                </c:pt>
                <c:pt idx="17">
                  <c:v>11.074112999999995</c:v>
                </c:pt>
                <c:pt idx="18">
                  <c:v>13.909621999999999</c:v>
                </c:pt>
                <c:pt idx="19">
                  <c:v>13.407902000000002</c:v>
                </c:pt>
                <c:pt idx="20">
                  <c:v>6.4358019999999989</c:v>
                </c:pt>
                <c:pt idx="21">
                  <c:v>5.7427730000000015</c:v>
                </c:pt>
                <c:pt idx="22">
                  <c:v>71.923708999999988</c:v>
                </c:pt>
              </c:numCache>
            </c:numRef>
          </c:yVal>
          <c:smooth val="0"/>
        </c:ser>
        <c:ser>
          <c:idx val="0"/>
          <c:order val="0"/>
          <c:tx>
            <c:v>Lampwick</c:v>
          </c:tx>
          <c:spPr>
            <a:ln w="28575">
              <a:noFill/>
            </a:ln>
          </c:spPr>
          <c:xVal>
            <c:numRef>
              <c:f>'Moment Comparisons Jan 14 (2)'!$BM$59:$BM$84</c:f>
              <c:numCache>
                <c:formatCode>General</c:formatCode>
                <c:ptCount val="26"/>
                <c:pt idx="0">
                  <c:v>244.38265833948313</c:v>
                </c:pt>
                <c:pt idx="1">
                  <c:v>382.01317813143794</c:v>
                </c:pt>
                <c:pt idx="2">
                  <c:v>241.21021488103753</c:v>
                </c:pt>
                <c:pt idx="3">
                  <c:v>190.12985727339534</c:v>
                </c:pt>
                <c:pt idx="4">
                  <c:v>404.03706967599447</c:v>
                </c:pt>
                <c:pt idx="5">
                  <c:v>199.06246731712528</c:v>
                </c:pt>
                <c:pt idx="6">
                  <c:v>421.19638693020511</c:v>
                </c:pt>
                <c:pt idx="7">
                  <c:v>350.55685968846421</c:v>
                </c:pt>
                <c:pt idx="8">
                  <c:v>392.25129573824915</c:v>
                </c:pt>
                <c:pt idx="9">
                  <c:v>308.14292214783211</c:v>
                </c:pt>
                <c:pt idx="10">
                  <c:v>244.52617424712432</c:v>
                </c:pt>
                <c:pt idx="11">
                  <c:v>287.95164607953711</c:v>
                </c:pt>
                <c:pt idx="12">
                  <c:v>387.98534579403099</c:v>
                </c:pt>
                <c:pt idx="13">
                  <c:v>258.97177471557052</c:v>
                </c:pt>
                <c:pt idx="14">
                  <c:v>620.92863246302545</c:v>
                </c:pt>
                <c:pt idx="15">
                  <c:v>376.57962446178351</c:v>
                </c:pt>
                <c:pt idx="16">
                  <c:v>481.15805922365632</c:v>
                </c:pt>
                <c:pt idx="17">
                  <c:v>309.1324727835684</c:v>
                </c:pt>
                <c:pt idx="18">
                  <c:v>359.41498545413867</c:v>
                </c:pt>
                <c:pt idx="19">
                  <c:v>39.214605288208624</c:v>
                </c:pt>
                <c:pt idx="20">
                  <c:v>41.531251266067784</c:v>
                </c:pt>
                <c:pt idx="21">
                  <c:v>73.832543651750925</c:v>
                </c:pt>
                <c:pt idx="22">
                  <c:v>61.128591098456731</c:v>
                </c:pt>
                <c:pt idx="23">
                  <c:v>47.564685690088332</c:v>
                </c:pt>
                <c:pt idx="24">
                  <c:v>39.072658769889138</c:v>
                </c:pt>
                <c:pt idx="25">
                  <c:v>269.64467313300628</c:v>
                </c:pt>
              </c:numCache>
            </c:numRef>
          </c:xVal>
          <c:yVal>
            <c:numRef>
              <c:f>'Moment Comparisons Jan 14 (2)'!$BQ$59:$BQ$84</c:f>
              <c:numCache>
                <c:formatCode>General</c:formatCode>
                <c:ptCount val="26"/>
                <c:pt idx="0">
                  <c:v>0</c:v>
                </c:pt>
                <c:pt idx="1">
                  <c:v>29.251232351897851</c:v>
                </c:pt>
                <c:pt idx="2">
                  <c:v>28.68506496369249</c:v>
                </c:pt>
                <c:pt idx="3">
                  <c:v>18.14754818881114</c:v>
                </c:pt>
                <c:pt idx="4">
                  <c:v>34.594700801350811</c:v>
                </c:pt>
                <c:pt idx="5">
                  <c:v>34.304533507117</c:v>
                </c:pt>
                <c:pt idx="6">
                  <c:v>34.559212052422055</c:v>
                </c:pt>
                <c:pt idx="7">
                  <c:v>26.963747165480513</c:v>
                </c:pt>
                <c:pt idx="8">
                  <c:v>36.637405105047137</c:v>
                </c:pt>
                <c:pt idx="9">
                  <c:v>35.6499301662937</c:v>
                </c:pt>
                <c:pt idx="10">
                  <c:v>13.244788199256673</c:v>
                </c:pt>
                <c:pt idx="11">
                  <c:v>35.147288413873866</c:v>
                </c:pt>
                <c:pt idx="12">
                  <c:v>28.967369521896455</c:v>
                </c:pt>
                <c:pt idx="13">
                  <c:v>27.169015751638309</c:v>
                </c:pt>
                <c:pt idx="14">
                  <c:v>63.431299809344594</c:v>
                </c:pt>
                <c:pt idx="15">
                  <c:v>55.126606662080725</c:v>
                </c:pt>
                <c:pt idx="16">
                  <c:v>44.111273060196602</c:v>
                </c:pt>
                <c:pt idx="17">
                  <c:v>40.264613381119567</c:v>
                </c:pt>
                <c:pt idx="18">
                  <c:v>23.80550088853709</c:v>
                </c:pt>
                <c:pt idx="19">
                  <c:v>8.236688129758063</c:v>
                </c:pt>
                <c:pt idx="20">
                  <c:v>8.4419364904923988</c:v>
                </c:pt>
                <c:pt idx="21">
                  <c:v>15.029824068911578</c:v>
                </c:pt>
                <c:pt idx="22">
                  <c:v>13.793562403036354</c:v>
                </c:pt>
                <c:pt idx="23">
                  <c:v>12.131364</c:v>
                </c:pt>
                <c:pt idx="24">
                  <c:v>10.791703999999999</c:v>
                </c:pt>
                <c:pt idx="25">
                  <c:v>52.899787351939423</c:v>
                </c:pt>
              </c:numCache>
            </c:numRef>
          </c:yVal>
          <c:smooth val="0"/>
        </c:ser>
        <c:dLbls>
          <c:showLegendKey val="0"/>
          <c:showVal val="0"/>
          <c:showCatName val="0"/>
          <c:showSerName val="0"/>
          <c:showPercent val="0"/>
          <c:showBubbleSize val="0"/>
        </c:dLbls>
        <c:axId val="367471232"/>
        <c:axId val="367489792"/>
      </c:scatterChart>
      <c:valAx>
        <c:axId val="367471232"/>
        <c:scaling>
          <c:orientation val="minMax"/>
        </c:scaling>
        <c:delete val="0"/>
        <c:axPos val="b"/>
        <c:title>
          <c:tx>
            <c:rich>
              <a:bodyPr/>
              <a:lstStyle/>
              <a:p>
                <a:pPr>
                  <a:defRPr/>
                </a:pPr>
                <a:r>
                  <a:rPr lang="en-US"/>
                  <a:t>M1</a:t>
                </a:r>
              </a:p>
            </c:rich>
          </c:tx>
          <c:overlay val="0"/>
        </c:title>
        <c:numFmt formatCode="General" sourceLinked="1"/>
        <c:majorTickMark val="out"/>
        <c:minorTickMark val="none"/>
        <c:tickLblPos val="nextTo"/>
        <c:crossAx val="367489792"/>
        <c:crosses val="autoZero"/>
        <c:crossBetween val="midCat"/>
      </c:valAx>
      <c:valAx>
        <c:axId val="367489792"/>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67471232"/>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7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Pyrell and SIlicone M1 versus M0</a:t>
            </a:r>
          </a:p>
        </c:rich>
      </c:tx>
      <c:overlay val="0"/>
    </c:title>
    <c:autoTitleDeleted val="0"/>
    <c:plotArea>
      <c:layout/>
      <c:scatterChart>
        <c:scatterStyle val="lineMarker"/>
        <c:varyColors val="0"/>
        <c:ser>
          <c:idx val="2"/>
          <c:order val="0"/>
          <c:tx>
            <c:v>Pyrell</c:v>
          </c:tx>
          <c:spPr>
            <a:ln w="28575">
              <a:noFill/>
            </a:ln>
          </c:spPr>
          <c:xVal>
            <c:numRef>
              <c:f>'Moment Comparisons Jan 14 (2)'!$BL$85:$BL$104</c:f>
              <c:numCache>
                <c:formatCode>General</c:formatCode>
                <c:ptCount val="20"/>
                <c:pt idx="0">
                  <c:v>3110970.9166285717</c:v>
                </c:pt>
                <c:pt idx="1">
                  <c:v>3862679.2540942985</c:v>
                </c:pt>
                <c:pt idx="2">
                  <c:v>1414788.1544307088</c:v>
                </c:pt>
                <c:pt idx="3">
                  <c:v>3881194.302428619</c:v>
                </c:pt>
                <c:pt idx="4">
                  <c:v>1417570.6344373168</c:v>
                </c:pt>
                <c:pt idx="5">
                  <c:v>1352316.8506269613</c:v>
                </c:pt>
                <c:pt idx="6">
                  <c:v>4953334.072364063</c:v>
                </c:pt>
                <c:pt idx="7">
                  <c:v>1662805.4414244581</c:v>
                </c:pt>
                <c:pt idx="8">
                  <c:v>3275641.6927261017</c:v>
                </c:pt>
                <c:pt idx="9">
                  <c:v>1632139.978883141</c:v>
                </c:pt>
                <c:pt idx="10">
                  <c:v>3721976.9141411837</c:v>
                </c:pt>
                <c:pt idx="11">
                  <c:v>1683214.9966951662</c:v>
                </c:pt>
                <c:pt idx="12">
                  <c:v>2924886.3744361638</c:v>
                </c:pt>
                <c:pt idx="13">
                  <c:v>71387.637341986352</c:v>
                </c:pt>
                <c:pt idx="14">
                  <c:v>35876.448108697521</c:v>
                </c:pt>
                <c:pt idx="15">
                  <c:v>42225.750119902383</c:v>
                </c:pt>
                <c:pt idx="16">
                  <c:v>34988.163542684197</c:v>
                </c:pt>
                <c:pt idx="17">
                  <c:v>206018.55669814753</c:v>
                </c:pt>
                <c:pt idx="18">
                  <c:v>192866.11921982534</c:v>
                </c:pt>
                <c:pt idx="19">
                  <c:v>1176224.4595932008</c:v>
                </c:pt>
              </c:numCache>
            </c:numRef>
          </c:xVal>
          <c:yVal>
            <c:numRef>
              <c:f>'Moment Comparisons Jan 14 (2)'!$BM$85:$BM$104</c:f>
              <c:numCache>
                <c:formatCode>General</c:formatCode>
                <c:ptCount val="20"/>
                <c:pt idx="0">
                  <c:v>647.21974074117884</c:v>
                </c:pt>
                <c:pt idx="1">
                  <c:v>799.72694879565961</c:v>
                </c:pt>
                <c:pt idx="2">
                  <c:v>507.96942227546441</c:v>
                </c:pt>
                <c:pt idx="3">
                  <c:v>985.16488408159614</c:v>
                </c:pt>
                <c:pt idx="4">
                  <c:v>638.11173728499091</c:v>
                </c:pt>
                <c:pt idx="5">
                  <c:v>434.3353275439394</c:v>
                </c:pt>
                <c:pt idx="6">
                  <c:v>978.85286843014046</c:v>
                </c:pt>
                <c:pt idx="7">
                  <c:v>630.19822520017613</c:v>
                </c:pt>
                <c:pt idx="8">
                  <c:v>1159.5375543457283</c:v>
                </c:pt>
                <c:pt idx="9">
                  <c:v>725.9923009845545</c:v>
                </c:pt>
                <c:pt idx="10">
                  <c:v>866.03871582316174</c:v>
                </c:pt>
                <c:pt idx="11">
                  <c:v>597.13137154948447</c:v>
                </c:pt>
                <c:pt idx="12">
                  <c:v>642.34878729323918</c:v>
                </c:pt>
                <c:pt idx="13">
                  <c:v>9.9926824825918477</c:v>
                </c:pt>
                <c:pt idx="14">
                  <c:v>12.910104784744156</c:v>
                </c:pt>
                <c:pt idx="15">
                  <c:v>10.18122388245464</c:v>
                </c:pt>
                <c:pt idx="16">
                  <c:v>12.21823054369557</c:v>
                </c:pt>
                <c:pt idx="17">
                  <c:v>53.439569317905381</c:v>
                </c:pt>
                <c:pt idx="18">
                  <c:v>54.401223630766857</c:v>
                </c:pt>
                <c:pt idx="19">
                  <c:v>459.76995119843087</c:v>
                </c:pt>
              </c:numCache>
            </c:numRef>
          </c:yVal>
          <c:smooth val="0"/>
        </c:ser>
        <c:ser>
          <c:idx val="3"/>
          <c:order val="1"/>
          <c:tx>
            <c:v>Silicone</c:v>
          </c:tx>
          <c:spPr>
            <a:ln w="28575">
              <a:noFill/>
            </a:ln>
          </c:spPr>
          <c:xVal>
            <c:numRef>
              <c:f>'Moment Comparisons Jan 14 (2)'!$BL$105:$BL$133</c:f>
              <c:numCache>
                <c:formatCode>General</c:formatCode>
                <c:ptCount val="29"/>
                <c:pt idx="0">
                  <c:v>1194104.7590429184</c:v>
                </c:pt>
                <c:pt idx="1">
                  <c:v>3004614.0015063835</c:v>
                </c:pt>
                <c:pt idx="2">
                  <c:v>1175411.0746423218</c:v>
                </c:pt>
                <c:pt idx="3">
                  <c:v>1916208.9136147145</c:v>
                </c:pt>
                <c:pt idx="4">
                  <c:v>2576905.5744457017</c:v>
                </c:pt>
                <c:pt idx="5">
                  <c:v>1937388.9537898961</c:v>
                </c:pt>
                <c:pt idx="6">
                  <c:v>1071098.2234106481</c:v>
                </c:pt>
                <c:pt idx="7">
                  <c:v>2523938.5830877088</c:v>
                </c:pt>
                <c:pt idx="8">
                  <c:v>3889058.8258409305</c:v>
                </c:pt>
                <c:pt idx="9">
                  <c:v>3579696.8264696635</c:v>
                </c:pt>
                <c:pt idx="10">
                  <c:v>1353908.7331027978</c:v>
                </c:pt>
                <c:pt idx="11">
                  <c:v>4278212.966048412</c:v>
                </c:pt>
                <c:pt idx="12">
                  <c:v>1523655.4291103429</c:v>
                </c:pt>
                <c:pt idx="13">
                  <c:v>3657432.6076705437</c:v>
                </c:pt>
                <c:pt idx="14">
                  <c:v>850213.29770512425</c:v>
                </c:pt>
                <c:pt idx="15">
                  <c:v>4370648.2804149641</c:v>
                </c:pt>
                <c:pt idx="16">
                  <c:v>1489862.4646337628</c:v>
                </c:pt>
                <c:pt idx="17">
                  <c:v>1352021.2260295507</c:v>
                </c:pt>
                <c:pt idx="18">
                  <c:v>2987870.0785916378</c:v>
                </c:pt>
                <c:pt idx="19">
                  <c:v>4159047.4441999369</c:v>
                </c:pt>
                <c:pt idx="20">
                  <c:v>1666662.2131405217</c:v>
                </c:pt>
                <c:pt idx="21">
                  <c:v>5719472.6548255282</c:v>
                </c:pt>
                <c:pt idx="22">
                  <c:v>655944.33171958511</c:v>
                </c:pt>
                <c:pt idx="23">
                  <c:v>482680.64130776486</c:v>
                </c:pt>
                <c:pt idx="24">
                  <c:v>312096.9919050613</c:v>
                </c:pt>
                <c:pt idx="25">
                  <c:v>293202.85419679346</c:v>
                </c:pt>
                <c:pt idx="26">
                  <c:v>161835.03759638718</c:v>
                </c:pt>
                <c:pt idx="27">
                  <c:v>144873.32405044511</c:v>
                </c:pt>
                <c:pt idx="28">
                  <c:v>1994125.8786545112</c:v>
                </c:pt>
              </c:numCache>
            </c:numRef>
          </c:xVal>
          <c:yVal>
            <c:numRef>
              <c:f>'Moment Comparisons Jan 14 (2)'!$BM$105:$BM$133</c:f>
              <c:numCache>
                <c:formatCode>General</c:formatCode>
                <c:ptCount val="29"/>
                <c:pt idx="0">
                  <c:v>389.22953313940434</c:v>
                </c:pt>
                <c:pt idx="1">
                  <c:v>681.21602229375139</c:v>
                </c:pt>
                <c:pt idx="2">
                  <c:v>437.79521318459678</c:v>
                </c:pt>
                <c:pt idx="3">
                  <c:v>393.72528619180156</c:v>
                </c:pt>
                <c:pt idx="4">
                  <c:v>478.38886752070903</c:v>
                </c:pt>
                <c:pt idx="5">
                  <c:v>402.51477832999217</c:v>
                </c:pt>
                <c:pt idx="6">
                  <c:v>295.73047982834879</c:v>
                </c:pt>
                <c:pt idx="7">
                  <c:v>615.51380336758314</c:v>
                </c:pt>
                <c:pt idx="8">
                  <c:v>973.58449874105634</c:v>
                </c:pt>
                <c:pt idx="9">
                  <c:v>688.21315184702462</c:v>
                </c:pt>
                <c:pt idx="10">
                  <c:v>457.72308303012852</c:v>
                </c:pt>
                <c:pt idx="11">
                  <c:v>1029.5132551137249</c:v>
                </c:pt>
                <c:pt idx="12">
                  <c:v>712.59201459586927</c:v>
                </c:pt>
                <c:pt idx="13">
                  <c:v>713.70935947796227</c:v>
                </c:pt>
                <c:pt idx="14">
                  <c:v>392.88604316583246</c:v>
                </c:pt>
                <c:pt idx="15">
                  <c:v>1059.8393621840767</c:v>
                </c:pt>
                <c:pt idx="16">
                  <c:v>677.46801769063723</c:v>
                </c:pt>
                <c:pt idx="17">
                  <c:v>520.57349289091769</c:v>
                </c:pt>
                <c:pt idx="18">
                  <c:v>544.60864227797083</c:v>
                </c:pt>
                <c:pt idx="19">
                  <c:v>1018.5793100474913</c:v>
                </c:pt>
                <c:pt idx="20">
                  <c:v>678.83879956439739</c:v>
                </c:pt>
                <c:pt idx="21">
                  <c:v>1063.7520022654714</c:v>
                </c:pt>
                <c:pt idx="22">
                  <c:v>276.90482504565301</c:v>
                </c:pt>
                <c:pt idx="23">
                  <c:v>257.17631210006039</c:v>
                </c:pt>
                <c:pt idx="24">
                  <c:v>121.59461504277496</c:v>
                </c:pt>
                <c:pt idx="25">
                  <c:v>130.00855832868439</c:v>
                </c:pt>
                <c:pt idx="26">
                  <c:v>152.1066060136182</c:v>
                </c:pt>
                <c:pt idx="27">
                  <c:v>159.74285125148558</c:v>
                </c:pt>
                <c:pt idx="28">
                  <c:v>512.45177318923925</c:v>
                </c:pt>
              </c:numCache>
            </c:numRef>
          </c:yVal>
          <c:smooth val="0"/>
        </c:ser>
        <c:dLbls>
          <c:showLegendKey val="0"/>
          <c:showVal val="0"/>
          <c:showCatName val="0"/>
          <c:showSerName val="0"/>
          <c:showPercent val="0"/>
          <c:showBubbleSize val="0"/>
        </c:dLbls>
        <c:axId val="367518848"/>
        <c:axId val="367520768"/>
      </c:scatterChart>
      <c:valAx>
        <c:axId val="367518848"/>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67520768"/>
        <c:crosses val="autoZero"/>
        <c:crossBetween val="midCat"/>
      </c:valAx>
      <c:valAx>
        <c:axId val="367520768"/>
        <c:scaling>
          <c:orientation val="minMax"/>
        </c:scaling>
        <c:delete val="0"/>
        <c:axPos val="l"/>
        <c:majorGridlines/>
        <c:title>
          <c:tx>
            <c:rich>
              <a:bodyPr rot="-5400000" vert="horz"/>
              <a:lstStyle/>
              <a:p>
                <a:pPr>
                  <a:defRPr/>
                </a:pPr>
                <a:r>
                  <a:rPr lang="en-US"/>
                  <a:t>M1 </a:t>
                </a:r>
              </a:p>
            </c:rich>
          </c:tx>
          <c:overlay val="0"/>
        </c:title>
        <c:numFmt formatCode="General" sourceLinked="1"/>
        <c:majorTickMark val="out"/>
        <c:minorTickMark val="none"/>
        <c:tickLblPos val="nextTo"/>
        <c:crossAx val="367518848"/>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7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and Lampwick M1 versus M0</a:t>
            </a:r>
          </a:p>
        </c:rich>
      </c:tx>
      <c:overlay val="0"/>
    </c:title>
    <c:autoTitleDeleted val="0"/>
    <c:plotArea>
      <c:layout/>
      <c:scatterChart>
        <c:scatterStyle val="lineMarker"/>
        <c:varyColors val="0"/>
        <c:ser>
          <c:idx val="1"/>
          <c:order val="1"/>
          <c:tx>
            <c:v>Kapton</c:v>
          </c:tx>
          <c:spPr>
            <a:ln w="28575">
              <a:noFill/>
            </a:ln>
          </c:spPr>
          <c:xVal>
            <c:numRef>
              <c:f>'Moment Comparisons Jan 14 (2)'!$BL$23:$BL$58</c:f>
              <c:numCache>
                <c:formatCode>General</c:formatCode>
                <c:ptCount val="36"/>
                <c:pt idx="0">
                  <c:v>2574776.2051404528</c:v>
                </c:pt>
                <c:pt idx="1">
                  <c:v>907364.97810586996</c:v>
                </c:pt>
                <c:pt idx="2">
                  <c:v>1994241.0380439789</c:v>
                </c:pt>
                <c:pt idx="3">
                  <c:v>1390760.7766112036</c:v>
                </c:pt>
                <c:pt idx="4">
                  <c:v>1717019.5729101424</c:v>
                </c:pt>
                <c:pt idx="5">
                  <c:v>867560.40934092866</c:v>
                </c:pt>
                <c:pt idx="6">
                  <c:v>1825597.0139817814</c:v>
                </c:pt>
                <c:pt idx="7">
                  <c:v>1059919.9201329139</c:v>
                </c:pt>
                <c:pt idx="8">
                  <c:v>2754038.3947668634</c:v>
                </c:pt>
                <c:pt idx="9">
                  <c:v>771019.08738255932</c:v>
                </c:pt>
                <c:pt idx="10">
                  <c:v>5850382.3566217786</c:v>
                </c:pt>
                <c:pt idx="11">
                  <c:v>1797875.6062855036</c:v>
                </c:pt>
                <c:pt idx="12">
                  <c:v>1112405.3813294948</c:v>
                </c:pt>
                <c:pt idx="13">
                  <c:v>2604648.3618304073</c:v>
                </c:pt>
                <c:pt idx="14">
                  <c:v>1053905.9212926894</c:v>
                </c:pt>
                <c:pt idx="15">
                  <c:v>0</c:v>
                </c:pt>
                <c:pt idx="16">
                  <c:v>1041691.6091550778</c:v>
                </c:pt>
                <c:pt idx="17">
                  <c:v>3460328.2386265798</c:v>
                </c:pt>
                <c:pt idx="18">
                  <c:v>1237767.5991045895</c:v>
                </c:pt>
                <c:pt idx="19">
                  <c:v>0</c:v>
                </c:pt>
                <c:pt idx="20">
                  <c:v>954553.49010622012</c:v>
                </c:pt>
                <c:pt idx="21">
                  <c:v>1578043.1421485487</c:v>
                </c:pt>
                <c:pt idx="22">
                  <c:v>734940.01296086202</c:v>
                </c:pt>
                <c:pt idx="23">
                  <c:v>1737499.3852767106</c:v>
                </c:pt>
                <c:pt idx="24">
                  <c:v>2951666.0508853504</c:v>
                </c:pt>
                <c:pt idx="25">
                  <c:v>990233.64370977459</c:v>
                </c:pt>
                <c:pt idx="26">
                  <c:v>3018896.3813527012</c:v>
                </c:pt>
                <c:pt idx="27">
                  <c:v>1151405.4928839717</c:v>
                </c:pt>
                <c:pt idx="28">
                  <c:v>277645.73872056679</c:v>
                </c:pt>
                <c:pt idx="29">
                  <c:v>253109.83922102317</c:v>
                </c:pt>
                <c:pt idx="30">
                  <c:v>258123.09072398374</c:v>
                </c:pt>
                <c:pt idx="31">
                  <c:v>211761.04779864493</c:v>
                </c:pt>
                <c:pt idx="32">
                  <c:v>495068.20928105974</c:v>
                </c:pt>
                <c:pt idx="33">
                  <c:v>451723.46541728929</c:v>
                </c:pt>
                <c:pt idx="34">
                  <c:v>1615017.6733915848</c:v>
                </c:pt>
                <c:pt idx="35">
                  <c:v>0</c:v>
                </c:pt>
              </c:numCache>
            </c:numRef>
          </c:xVal>
          <c:yVal>
            <c:numRef>
              <c:f>'Moment Comparisons Jan 14 (2)'!$BM$23:$BM$58</c:f>
              <c:numCache>
                <c:formatCode>General</c:formatCode>
                <c:ptCount val="36"/>
                <c:pt idx="0">
                  <c:v>242.4741726367576</c:v>
                </c:pt>
                <c:pt idx="1">
                  <c:v>150.78802566833693</c:v>
                </c:pt>
                <c:pt idx="2">
                  <c:v>228.59740301299937</c:v>
                </c:pt>
                <c:pt idx="3">
                  <c:v>211.79027632252951</c:v>
                </c:pt>
                <c:pt idx="4">
                  <c:v>375.20876029198155</c:v>
                </c:pt>
                <c:pt idx="5">
                  <c:v>220.02864863456827</c:v>
                </c:pt>
                <c:pt idx="6">
                  <c:v>102.91459773449184</c:v>
                </c:pt>
                <c:pt idx="7">
                  <c:v>70.819266638717124</c:v>
                </c:pt>
                <c:pt idx="8">
                  <c:v>161.3363291840426</c:v>
                </c:pt>
                <c:pt idx="9">
                  <c:v>83.848228041429067</c:v>
                </c:pt>
                <c:pt idx="10">
                  <c:v>867.82464634749272</c:v>
                </c:pt>
                <c:pt idx="11">
                  <c:v>437.08545896503455</c:v>
                </c:pt>
                <c:pt idx="12">
                  <c:v>179.10369913787741</c:v>
                </c:pt>
                <c:pt idx="13">
                  <c:v>153.1074447736288</c:v>
                </c:pt>
                <c:pt idx="14">
                  <c:v>100.666576914988</c:v>
                </c:pt>
                <c:pt idx="15">
                  <c:v>216.14450778493114</c:v>
                </c:pt>
                <c:pt idx="16">
                  <c:v>122.89565377062094</c:v>
                </c:pt>
                <c:pt idx="17">
                  <c:v>305.88138364350294</c:v>
                </c:pt>
                <c:pt idx="18">
                  <c:v>171.03601084781371</c:v>
                </c:pt>
                <c:pt idx="19">
                  <c:v>179.64802163463835</c:v>
                </c:pt>
                <c:pt idx="20">
                  <c:v>107.0998891009646</c:v>
                </c:pt>
                <c:pt idx="21">
                  <c:v>104.60930715546857</c:v>
                </c:pt>
                <c:pt idx="22">
                  <c:v>60.965552179944517</c:v>
                </c:pt>
                <c:pt idx="23">
                  <c:v>85.146338022144931</c:v>
                </c:pt>
                <c:pt idx="24">
                  <c:v>189.91484044897103</c:v>
                </c:pt>
                <c:pt idx="25">
                  <c:v>104.06590153459113</c:v>
                </c:pt>
                <c:pt idx="26">
                  <c:v>277.55824331110045</c:v>
                </c:pt>
                <c:pt idx="27">
                  <c:v>156.01798358413714</c:v>
                </c:pt>
                <c:pt idx="28">
                  <c:v>62.00566341405532</c:v>
                </c:pt>
                <c:pt idx="29">
                  <c:v>59.146924907156333</c:v>
                </c:pt>
                <c:pt idx="30">
                  <c:v>78.526166726178445</c:v>
                </c:pt>
                <c:pt idx="31">
                  <c:v>69.806300393142521</c:v>
                </c:pt>
                <c:pt idx="32">
                  <c:v>66.67123351132058</c:v>
                </c:pt>
                <c:pt idx="33">
                  <c:v>65.498293038665565</c:v>
                </c:pt>
                <c:pt idx="34">
                  <c:v>307.8509299586508</c:v>
                </c:pt>
                <c:pt idx="35">
                  <c:v>81.033945832324562</c:v>
                </c:pt>
              </c:numCache>
            </c:numRef>
          </c:yVal>
          <c:smooth val="0"/>
        </c:ser>
        <c:ser>
          <c:idx val="0"/>
          <c:order val="0"/>
          <c:tx>
            <c:v>Lampwick</c:v>
          </c:tx>
          <c:spPr>
            <a:ln w="28575">
              <a:noFill/>
            </a:ln>
          </c:spPr>
          <c:xVal>
            <c:numRef>
              <c:f>'Moment Comparisons Jan 14 (2)'!$BL$59:$BL$84</c:f>
              <c:numCache>
                <c:formatCode>General</c:formatCode>
                <c:ptCount val="26"/>
                <c:pt idx="0">
                  <c:v>1644842.7294187157</c:v>
                </c:pt>
                <c:pt idx="1">
                  <c:v>1876277.1679931821</c:v>
                </c:pt>
                <c:pt idx="2">
                  <c:v>874837.37603472825</c:v>
                </c:pt>
                <c:pt idx="3">
                  <c:v>1162148.7250497313</c:v>
                </c:pt>
                <c:pt idx="4">
                  <c:v>1507678.3447922845</c:v>
                </c:pt>
                <c:pt idx="5">
                  <c:v>577492.72038184176</c:v>
                </c:pt>
                <c:pt idx="6">
                  <c:v>2819890.7109968318</c:v>
                </c:pt>
                <c:pt idx="7">
                  <c:v>3197761.8213616745</c:v>
                </c:pt>
                <c:pt idx="8">
                  <c:v>3373889.4875935018</c:v>
                </c:pt>
                <c:pt idx="9">
                  <c:v>2068777.3214579814</c:v>
                </c:pt>
                <c:pt idx="10">
                  <c:v>2869058.83318034</c:v>
                </c:pt>
                <c:pt idx="11">
                  <c:v>1251718.8795930552</c:v>
                </c:pt>
                <c:pt idx="12">
                  <c:v>2987215.0655236603</c:v>
                </c:pt>
                <c:pt idx="13">
                  <c:v>1158631.8938317611</c:v>
                </c:pt>
                <c:pt idx="14">
                  <c:v>4995552.5704270303</c:v>
                </c:pt>
                <c:pt idx="15">
                  <c:v>1482905.7467800037</c:v>
                </c:pt>
                <c:pt idx="16">
                  <c:v>3463686.4034805261</c:v>
                </c:pt>
                <c:pt idx="17">
                  <c:v>1343413.4028339714</c:v>
                </c:pt>
                <c:pt idx="18">
                  <c:v>2858217.3648894308</c:v>
                </c:pt>
                <c:pt idx="19">
                  <c:v>212271.61609166127</c:v>
                </c:pt>
                <c:pt idx="20">
                  <c:v>175271.79330633517</c:v>
                </c:pt>
                <c:pt idx="21">
                  <c:v>438728.96546478604</c:v>
                </c:pt>
                <c:pt idx="22">
                  <c:v>329083.62258389778</c:v>
                </c:pt>
                <c:pt idx="23">
                  <c:v>107516.96149531422</c:v>
                </c:pt>
                <c:pt idx="24">
                  <c:v>97001.378207353002</c:v>
                </c:pt>
                <c:pt idx="25">
                  <c:v>915311.87562477367</c:v>
                </c:pt>
              </c:numCache>
            </c:numRef>
          </c:xVal>
          <c:yVal>
            <c:numRef>
              <c:f>'Moment Comparisons Jan 14 (2)'!$BM$59:$BM$84</c:f>
              <c:numCache>
                <c:formatCode>General</c:formatCode>
                <c:ptCount val="26"/>
                <c:pt idx="0">
                  <c:v>244.38265833948313</c:v>
                </c:pt>
                <c:pt idx="1">
                  <c:v>382.01317813143794</c:v>
                </c:pt>
                <c:pt idx="2">
                  <c:v>241.21021488103753</c:v>
                </c:pt>
                <c:pt idx="3">
                  <c:v>190.12985727339534</c:v>
                </c:pt>
                <c:pt idx="4">
                  <c:v>404.03706967599447</c:v>
                </c:pt>
                <c:pt idx="5">
                  <c:v>199.06246731712528</c:v>
                </c:pt>
                <c:pt idx="6">
                  <c:v>421.19638693020511</c:v>
                </c:pt>
                <c:pt idx="7">
                  <c:v>350.55685968846421</c:v>
                </c:pt>
                <c:pt idx="8">
                  <c:v>392.25129573824915</c:v>
                </c:pt>
                <c:pt idx="9">
                  <c:v>308.14292214783211</c:v>
                </c:pt>
                <c:pt idx="10">
                  <c:v>244.52617424712432</c:v>
                </c:pt>
                <c:pt idx="11">
                  <c:v>287.95164607953711</c:v>
                </c:pt>
                <c:pt idx="12">
                  <c:v>387.98534579403099</c:v>
                </c:pt>
                <c:pt idx="13">
                  <c:v>258.97177471557052</c:v>
                </c:pt>
                <c:pt idx="14">
                  <c:v>620.92863246302545</c:v>
                </c:pt>
                <c:pt idx="15">
                  <c:v>376.57962446178351</c:v>
                </c:pt>
                <c:pt idx="16">
                  <c:v>481.15805922365632</c:v>
                </c:pt>
                <c:pt idx="17">
                  <c:v>309.1324727835684</c:v>
                </c:pt>
                <c:pt idx="18">
                  <c:v>359.41498545413867</c:v>
                </c:pt>
                <c:pt idx="19">
                  <c:v>39.214605288208624</c:v>
                </c:pt>
                <c:pt idx="20">
                  <c:v>41.531251266067784</c:v>
                </c:pt>
                <c:pt idx="21">
                  <c:v>73.832543651750925</c:v>
                </c:pt>
                <c:pt idx="22">
                  <c:v>61.128591098456731</c:v>
                </c:pt>
                <c:pt idx="23">
                  <c:v>47.564685690088332</c:v>
                </c:pt>
                <c:pt idx="24">
                  <c:v>39.072658769889138</c:v>
                </c:pt>
                <c:pt idx="25">
                  <c:v>269.64467313300628</c:v>
                </c:pt>
              </c:numCache>
            </c:numRef>
          </c:yVal>
          <c:smooth val="0"/>
        </c:ser>
        <c:dLbls>
          <c:showLegendKey val="0"/>
          <c:showVal val="0"/>
          <c:showCatName val="0"/>
          <c:showSerName val="0"/>
          <c:showPercent val="0"/>
          <c:showBubbleSize val="0"/>
        </c:dLbls>
        <c:axId val="367088000"/>
        <c:axId val="367089920"/>
      </c:scatterChart>
      <c:valAx>
        <c:axId val="367088000"/>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67089920"/>
        <c:crosses val="autoZero"/>
        <c:crossBetween val="midCat"/>
      </c:valAx>
      <c:valAx>
        <c:axId val="367089920"/>
        <c:scaling>
          <c:orientation val="minMax"/>
        </c:scaling>
        <c:delete val="0"/>
        <c:axPos val="l"/>
        <c:majorGridlines/>
        <c:title>
          <c:tx>
            <c:rich>
              <a:bodyPr rot="-5400000" vert="horz"/>
              <a:lstStyle/>
              <a:p>
                <a:pPr>
                  <a:defRPr/>
                </a:pPr>
                <a:r>
                  <a:rPr lang="en-US"/>
                  <a:t>M1 </a:t>
                </a:r>
              </a:p>
            </c:rich>
          </c:tx>
          <c:overlay val="0"/>
        </c:title>
        <c:numFmt formatCode="General" sourceLinked="1"/>
        <c:majorTickMark val="out"/>
        <c:minorTickMark val="none"/>
        <c:tickLblPos val="nextTo"/>
        <c:crossAx val="367088000"/>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7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Teflon M1 versus M0</a:t>
            </a:r>
          </a:p>
        </c:rich>
      </c:tx>
      <c:overlay val="0"/>
    </c:title>
    <c:autoTitleDeleted val="0"/>
    <c:plotArea>
      <c:layout/>
      <c:scatterChart>
        <c:scatterStyle val="lineMarker"/>
        <c:varyColors val="0"/>
        <c:ser>
          <c:idx val="4"/>
          <c:order val="0"/>
          <c:tx>
            <c:v>Teflon</c:v>
          </c:tx>
          <c:spPr>
            <a:ln w="28575">
              <a:noFill/>
            </a:ln>
          </c:spPr>
          <c:xVal>
            <c:numRef>
              <c:f>'Moment Comparisons Jan 14 (2)'!$BL$134:$BL$156</c:f>
              <c:numCache>
                <c:formatCode>General</c:formatCode>
                <c:ptCount val="23"/>
                <c:pt idx="0">
                  <c:v>1737804.3083343599</c:v>
                </c:pt>
                <c:pt idx="1">
                  <c:v>1409983.1850205562</c:v>
                </c:pt>
                <c:pt idx="2">
                  <c:v>646297.04735521181</c:v>
                </c:pt>
                <c:pt idx="3">
                  <c:v>1291855.5021625953</c:v>
                </c:pt>
                <c:pt idx="4">
                  <c:v>1010553.8850986513</c:v>
                </c:pt>
                <c:pt idx="5">
                  <c:v>563835.38645896956</c:v>
                </c:pt>
                <c:pt idx="6">
                  <c:v>3654789.4777492345</c:v>
                </c:pt>
                <c:pt idx="7">
                  <c:v>3037043.9171539079</c:v>
                </c:pt>
                <c:pt idx="8">
                  <c:v>2105294.5686913007</c:v>
                </c:pt>
                <c:pt idx="9">
                  <c:v>557920.01363368786</c:v>
                </c:pt>
                <c:pt idx="10">
                  <c:v>840335.70495541021</c:v>
                </c:pt>
                <c:pt idx="11">
                  <c:v>2596153.6033963198</c:v>
                </c:pt>
                <c:pt idx="12">
                  <c:v>974484.86814557225</c:v>
                </c:pt>
                <c:pt idx="13">
                  <c:v>2654993.7023748658</c:v>
                </c:pt>
                <c:pt idx="14">
                  <c:v>920599.7311915328</c:v>
                </c:pt>
                <c:pt idx="15">
                  <c:v>3535853.9755014894</c:v>
                </c:pt>
                <c:pt idx="16">
                  <c:v>909242.92996168404</c:v>
                </c:pt>
                <c:pt idx="17">
                  <c:v>2774308.1223761402</c:v>
                </c:pt>
                <c:pt idx="18">
                  <c:v>547365.29240186652</c:v>
                </c:pt>
                <c:pt idx="19">
                  <c:v>392836.80301108205</c:v>
                </c:pt>
                <c:pt idx="20">
                  <c:v>195396.75079555667</c:v>
                </c:pt>
                <c:pt idx="21">
                  <c:v>146578.22949047992</c:v>
                </c:pt>
                <c:pt idx="22">
                  <c:v>1333768.9444362801</c:v>
                </c:pt>
              </c:numCache>
            </c:numRef>
          </c:xVal>
          <c:yVal>
            <c:numRef>
              <c:f>'Moment Comparisons Jan 14 (2)'!$BM$134:$BM$156</c:f>
              <c:numCache>
                <c:formatCode>General</c:formatCode>
                <c:ptCount val="23"/>
                <c:pt idx="0">
                  <c:v>232.37147658869438</c:v>
                </c:pt>
                <c:pt idx="1">
                  <c:v>263.43796766269088</c:v>
                </c:pt>
                <c:pt idx="2">
                  <c:v>161.08926223441955</c:v>
                </c:pt>
                <c:pt idx="3">
                  <c:v>196.45114432072162</c:v>
                </c:pt>
                <c:pt idx="4">
                  <c:v>179.6819752300683</c:v>
                </c:pt>
                <c:pt idx="5">
                  <c:v>102.64261980254548</c:v>
                </c:pt>
                <c:pt idx="6">
                  <c:v>541.22426782057232</c:v>
                </c:pt>
                <c:pt idx="7">
                  <c:v>400.39400960857876</c:v>
                </c:pt>
                <c:pt idx="8">
                  <c:v>111.85065367881325</c:v>
                </c:pt>
                <c:pt idx="9">
                  <c:v>58.353221390514022</c:v>
                </c:pt>
                <c:pt idx="10">
                  <c:v>397.56403067241467</c:v>
                </c:pt>
                <c:pt idx="11">
                  <c:v>422.75684358189562</c:v>
                </c:pt>
                <c:pt idx="12">
                  <c:v>259.88856497328499</c:v>
                </c:pt>
                <c:pt idx="13">
                  <c:v>553.24833622876997</c:v>
                </c:pt>
                <c:pt idx="14">
                  <c:v>354.42148985691654</c:v>
                </c:pt>
                <c:pt idx="15">
                  <c:v>494.67025905930427</c:v>
                </c:pt>
                <c:pt idx="16">
                  <c:v>306.40643784651229</c:v>
                </c:pt>
                <c:pt idx="17">
                  <c:v>152.83296312126674</c:v>
                </c:pt>
                <c:pt idx="18">
                  <c:v>107.76767704558564</c:v>
                </c:pt>
                <c:pt idx="19">
                  <c:v>90.366661536283615</c:v>
                </c:pt>
                <c:pt idx="20">
                  <c:v>33.687000501383118</c:v>
                </c:pt>
                <c:pt idx="21">
                  <c:v>23.76915243829556</c:v>
                </c:pt>
                <c:pt idx="22">
                  <c:v>367.17168120282838</c:v>
                </c:pt>
              </c:numCache>
            </c:numRef>
          </c:yVal>
          <c:smooth val="0"/>
        </c:ser>
        <c:dLbls>
          <c:showLegendKey val="0"/>
          <c:showVal val="0"/>
          <c:showCatName val="0"/>
          <c:showSerName val="0"/>
          <c:showPercent val="0"/>
          <c:showBubbleSize val="0"/>
        </c:dLbls>
        <c:axId val="367201664"/>
        <c:axId val="367203840"/>
      </c:scatterChart>
      <c:valAx>
        <c:axId val="367201664"/>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67203840"/>
        <c:crosses val="autoZero"/>
        <c:crossBetween val="midCat"/>
      </c:valAx>
      <c:valAx>
        <c:axId val="367203840"/>
        <c:scaling>
          <c:orientation val="minMax"/>
        </c:scaling>
        <c:delete val="0"/>
        <c:axPos val="l"/>
        <c:majorGridlines/>
        <c:title>
          <c:tx>
            <c:rich>
              <a:bodyPr rot="-5400000" vert="horz"/>
              <a:lstStyle/>
              <a:p>
                <a:pPr>
                  <a:defRPr/>
                </a:pPr>
                <a:r>
                  <a:rPr lang="en-US"/>
                  <a:t>M1 </a:t>
                </a:r>
              </a:p>
            </c:rich>
          </c:tx>
          <c:overlay val="0"/>
        </c:title>
        <c:numFmt formatCode="General" sourceLinked="1"/>
        <c:majorTickMark val="out"/>
        <c:minorTickMark val="none"/>
        <c:tickLblPos val="nextTo"/>
        <c:crossAx val="367201664"/>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7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M3</a:t>
            </a:r>
            <a:r>
              <a:rPr lang="en-US" baseline="0"/>
              <a:t>  </a:t>
            </a:r>
            <a:r>
              <a:rPr lang="en-US"/>
              <a:t>versus M0</a:t>
            </a:r>
          </a:p>
        </c:rich>
      </c:tx>
      <c:overlay val="0"/>
    </c:title>
    <c:autoTitleDeleted val="0"/>
    <c:plotArea>
      <c:layout/>
      <c:scatterChart>
        <c:scatterStyle val="lineMarker"/>
        <c:varyColors val="0"/>
        <c:ser>
          <c:idx val="1"/>
          <c:order val="1"/>
          <c:tx>
            <c:v>Kapton</c:v>
          </c:tx>
          <c:spPr>
            <a:ln w="28575">
              <a:noFill/>
            </a:ln>
          </c:spPr>
          <c:xVal>
            <c:numRef>
              <c:f>'Moment Comparisons Jan 14 (2)'!$BL$23:$BL$58</c:f>
              <c:numCache>
                <c:formatCode>General</c:formatCode>
                <c:ptCount val="36"/>
                <c:pt idx="0">
                  <c:v>2574776.2051404528</c:v>
                </c:pt>
                <c:pt idx="1">
                  <c:v>907364.97810586996</c:v>
                </c:pt>
                <c:pt idx="2">
                  <c:v>1994241.0380439789</c:v>
                </c:pt>
                <c:pt idx="3">
                  <c:v>1390760.7766112036</c:v>
                </c:pt>
                <c:pt idx="4">
                  <c:v>1717019.5729101424</c:v>
                </c:pt>
                <c:pt idx="5">
                  <c:v>867560.40934092866</c:v>
                </c:pt>
                <c:pt idx="6">
                  <c:v>1825597.0139817814</c:v>
                </c:pt>
                <c:pt idx="7">
                  <c:v>1059919.9201329139</c:v>
                </c:pt>
                <c:pt idx="8">
                  <c:v>2754038.3947668634</c:v>
                </c:pt>
                <c:pt idx="9">
                  <c:v>771019.08738255932</c:v>
                </c:pt>
                <c:pt idx="10">
                  <c:v>5850382.3566217786</c:v>
                </c:pt>
                <c:pt idx="11">
                  <c:v>1797875.6062855036</c:v>
                </c:pt>
                <c:pt idx="12">
                  <c:v>1112405.3813294948</c:v>
                </c:pt>
                <c:pt idx="13">
                  <c:v>2604648.3618304073</c:v>
                </c:pt>
                <c:pt idx="14">
                  <c:v>1053905.9212926894</c:v>
                </c:pt>
                <c:pt idx="15">
                  <c:v>0</c:v>
                </c:pt>
                <c:pt idx="16">
                  <c:v>1041691.6091550778</c:v>
                </c:pt>
                <c:pt idx="17">
                  <c:v>3460328.2386265798</c:v>
                </c:pt>
                <c:pt idx="18">
                  <c:v>1237767.5991045895</c:v>
                </c:pt>
                <c:pt idx="19">
                  <c:v>0</c:v>
                </c:pt>
                <c:pt idx="20">
                  <c:v>954553.49010622012</c:v>
                </c:pt>
                <c:pt idx="21">
                  <c:v>1578043.1421485487</c:v>
                </c:pt>
                <c:pt idx="22">
                  <c:v>734940.01296086202</c:v>
                </c:pt>
                <c:pt idx="23">
                  <c:v>1737499.3852767106</c:v>
                </c:pt>
                <c:pt idx="24">
                  <c:v>2951666.0508853504</c:v>
                </c:pt>
                <c:pt idx="25">
                  <c:v>990233.64370977459</c:v>
                </c:pt>
                <c:pt idx="26">
                  <c:v>3018896.3813527012</c:v>
                </c:pt>
                <c:pt idx="27">
                  <c:v>1151405.4928839717</c:v>
                </c:pt>
                <c:pt idx="28">
                  <c:v>277645.73872056679</c:v>
                </c:pt>
                <c:pt idx="29">
                  <c:v>253109.83922102317</c:v>
                </c:pt>
                <c:pt idx="30">
                  <c:v>258123.09072398374</c:v>
                </c:pt>
                <c:pt idx="31">
                  <c:v>211761.04779864493</c:v>
                </c:pt>
                <c:pt idx="32">
                  <c:v>495068.20928105974</c:v>
                </c:pt>
                <c:pt idx="33">
                  <c:v>451723.46541728929</c:v>
                </c:pt>
                <c:pt idx="34">
                  <c:v>1615017.6733915848</c:v>
                </c:pt>
                <c:pt idx="35">
                  <c:v>0</c:v>
                </c:pt>
              </c:numCache>
            </c:numRef>
          </c:xVal>
          <c:yVal>
            <c:numRef>
              <c:f>'Moment Comparisons Jan 14 (2)'!$BQ$23:$BQ$58</c:f>
              <c:numCache>
                <c:formatCode>General</c:formatCode>
                <c:ptCount val="36"/>
                <c:pt idx="0">
                  <c:v>11.3709375</c:v>
                </c:pt>
                <c:pt idx="1">
                  <c:v>13.242825000000002</c:v>
                </c:pt>
                <c:pt idx="2">
                  <c:v>14.100565909090911</c:v>
                </c:pt>
                <c:pt idx="3">
                  <c:v>17.908177500000001</c:v>
                </c:pt>
                <c:pt idx="4">
                  <c:v>27.025020000000001</c:v>
                </c:pt>
                <c:pt idx="5">
                  <c:v>28.67631750000001</c:v>
                </c:pt>
                <c:pt idx="6">
                  <c:v>1.2429675</c:v>
                </c:pt>
                <c:pt idx="7">
                  <c:v>1.2142574999999998</c:v>
                </c:pt>
                <c:pt idx="8">
                  <c:v>2.4329925000000006</c:v>
                </c:pt>
                <c:pt idx="9">
                  <c:v>2.3982750000000004</c:v>
                </c:pt>
                <c:pt idx="10">
                  <c:v>68.922337499999983</c:v>
                </c:pt>
                <c:pt idx="11">
                  <c:v>75.05241749999999</c:v>
                </c:pt>
                <c:pt idx="12">
                  <c:v>7.4545424999999996</c:v>
                </c:pt>
                <c:pt idx="13">
                  <c:v>1.3532850000000001</c:v>
                </c:pt>
                <c:pt idx="14">
                  <c:v>1.5011549999999996</c:v>
                </c:pt>
                <c:pt idx="15">
                  <c:v>2.4404400000000002</c:v>
                </c:pt>
                <c:pt idx="16">
                  <c:v>2.7349874999999999</c:v>
                </c:pt>
                <c:pt idx="17">
                  <c:v>3.1135049999999995</c:v>
                </c:pt>
                <c:pt idx="18">
                  <c:v>4.1581575000000006</c:v>
                </c:pt>
                <c:pt idx="19">
                  <c:v>3.3339825000000007</c:v>
                </c:pt>
                <c:pt idx="20">
                  <c:v>3.7109025000000004</c:v>
                </c:pt>
                <c:pt idx="21">
                  <c:v>3.3142499999999998E-2</c:v>
                </c:pt>
                <c:pt idx="22">
                  <c:v>4.7587500000000019E-2</c:v>
                </c:pt>
                <c:pt idx="23">
                  <c:v>1.7533125000000001</c:v>
                </c:pt>
                <c:pt idx="24">
                  <c:v>2.1703050000000004</c:v>
                </c:pt>
                <c:pt idx="25">
                  <c:v>2.7334574999999997</c:v>
                </c:pt>
                <c:pt idx="26">
                  <c:v>3.5459999999999998</c:v>
                </c:pt>
                <c:pt idx="27">
                  <c:v>4.6785825000000001</c:v>
                </c:pt>
                <c:pt idx="28">
                  <c:v>8.5145175000000002</c:v>
                </c:pt>
                <c:pt idx="29">
                  <c:v>8.1544950000000007</c:v>
                </c:pt>
                <c:pt idx="30">
                  <c:v>17.270820000000001</c:v>
                </c:pt>
                <c:pt idx="31">
                  <c:v>15.329957142857143</c:v>
                </c:pt>
                <c:pt idx="32">
                  <c:v>14.916892499999999</c:v>
                </c:pt>
                <c:pt idx="33">
                  <c:v>14.5329075</c:v>
                </c:pt>
                <c:pt idx="34">
                  <c:v>28.287495</c:v>
                </c:pt>
                <c:pt idx="35">
                  <c:v>2.3453549999999996</c:v>
                </c:pt>
              </c:numCache>
            </c:numRef>
          </c:yVal>
          <c:smooth val="0"/>
        </c:ser>
        <c:ser>
          <c:idx val="0"/>
          <c:order val="0"/>
          <c:tx>
            <c:v>Lampwick</c:v>
          </c:tx>
          <c:spPr>
            <a:ln w="28575">
              <a:noFill/>
            </a:ln>
          </c:spPr>
          <c:xVal>
            <c:numRef>
              <c:f>'Moment Comparisons Jan 14 (2)'!$BL$59:$BL$84</c:f>
              <c:numCache>
                <c:formatCode>General</c:formatCode>
                <c:ptCount val="26"/>
                <c:pt idx="0">
                  <c:v>1644842.7294187157</c:v>
                </c:pt>
                <c:pt idx="1">
                  <c:v>1876277.1679931821</c:v>
                </c:pt>
                <c:pt idx="2">
                  <c:v>874837.37603472825</c:v>
                </c:pt>
                <c:pt idx="3">
                  <c:v>1162148.7250497313</c:v>
                </c:pt>
                <c:pt idx="4">
                  <c:v>1507678.3447922845</c:v>
                </c:pt>
                <c:pt idx="5">
                  <c:v>577492.72038184176</c:v>
                </c:pt>
                <c:pt idx="6">
                  <c:v>2819890.7109968318</c:v>
                </c:pt>
                <c:pt idx="7">
                  <c:v>3197761.8213616745</c:v>
                </c:pt>
                <c:pt idx="8">
                  <c:v>3373889.4875935018</c:v>
                </c:pt>
                <c:pt idx="9">
                  <c:v>2068777.3214579814</c:v>
                </c:pt>
                <c:pt idx="10">
                  <c:v>2869058.83318034</c:v>
                </c:pt>
                <c:pt idx="11">
                  <c:v>1251718.8795930552</c:v>
                </c:pt>
                <c:pt idx="12">
                  <c:v>2987215.0655236603</c:v>
                </c:pt>
                <c:pt idx="13">
                  <c:v>1158631.8938317611</c:v>
                </c:pt>
                <c:pt idx="14">
                  <c:v>4995552.5704270303</c:v>
                </c:pt>
                <c:pt idx="15">
                  <c:v>1482905.7467800037</c:v>
                </c:pt>
                <c:pt idx="16">
                  <c:v>3463686.4034805261</c:v>
                </c:pt>
                <c:pt idx="17">
                  <c:v>1343413.4028339714</c:v>
                </c:pt>
                <c:pt idx="18">
                  <c:v>2858217.3648894308</c:v>
                </c:pt>
                <c:pt idx="19">
                  <c:v>212271.61609166127</c:v>
                </c:pt>
                <c:pt idx="20">
                  <c:v>175271.79330633517</c:v>
                </c:pt>
                <c:pt idx="21">
                  <c:v>438728.96546478604</c:v>
                </c:pt>
                <c:pt idx="22">
                  <c:v>329083.62258389778</c:v>
                </c:pt>
                <c:pt idx="23">
                  <c:v>107516.96149531422</c:v>
                </c:pt>
                <c:pt idx="24">
                  <c:v>97001.378207353002</c:v>
                </c:pt>
                <c:pt idx="25">
                  <c:v>915311.87562477367</c:v>
                </c:pt>
              </c:numCache>
            </c:numRef>
          </c:xVal>
          <c:yVal>
            <c:numRef>
              <c:f>'Moment Comparisons Jan 14 (2)'!$BQ$59:$BQ$84</c:f>
              <c:numCache>
                <c:formatCode>General</c:formatCode>
                <c:ptCount val="26"/>
                <c:pt idx="0">
                  <c:v>0</c:v>
                </c:pt>
                <c:pt idx="1">
                  <c:v>29.251232351897851</c:v>
                </c:pt>
                <c:pt idx="2">
                  <c:v>28.68506496369249</c:v>
                </c:pt>
                <c:pt idx="3">
                  <c:v>18.14754818881114</c:v>
                </c:pt>
                <c:pt idx="4">
                  <c:v>34.594700801350811</c:v>
                </c:pt>
                <c:pt idx="5">
                  <c:v>34.304533507117</c:v>
                </c:pt>
                <c:pt idx="6">
                  <c:v>34.559212052422055</c:v>
                </c:pt>
                <c:pt idx="7">
                  <c:v>26.963747165480513</c:v>
                </c:pt>
                <c:pt idx="8">
                  <c:v>36.637405105047137</c:v>
                </c:pt>
                <c:pt idx="9">
                  <c:v>35.6499301662937</c:v>
                </c:pt>
                <c:pt idx="10">
                  <c:v>13.244788199256673</c:v>
                </c:pt>
                <c:pt idx="11">
                  <c:v>35.147288413873866</c:v>
                </c:pt>
                <c:pt idx="12">
                  <c:v>28.967369521896455</c:v>
                </c:pt>
                <c:pt idx="13">
                  <c:v>27.169015751638309</c:v>
                </c:pt>
                <c:pt idx="14">
                  <c:v>63.431299809344594</c:v>
                </c:pt>
                <c:pt idx="15">
                  <c:v>55.126606662080725</c:v>
                </c:pt>
                <c:pt idx="16">
                  <c:v>44.111273060196602</c:v>
                </c:pt>
                <c:pt idx="17">
                  <c:v>40.264613381119567</c:v>
                </c:pt>
                <c:pt idx="18">
                  <c:v>23.80550088853709</c:v>
                </c:pt>
                <c:pt idx="19">
                  <c:v>8.236688129758063</c:v>
                </c:pt>
                <c:pt idx="20">
                  <c:v>8.4419364904923988</c:v>
                </c:pt>
                <c:pt idx="21">
                  <c:v>15.029824068911578</c:v>
                </c:pt>
                <c:pt idx="22">
                  <c:v>13.793562403036354</c:v>
                </c:pt>
                <c:pt idx="23">
                  <c:v>12.131364</c:v>
                </c:pt>
                <c:pt idx="24">
                  <c:v>10.791703999999999</c:v>
                </c:pt>
                <c:pt idx="25">
                  <c:v>52.899787351939423</c:v>
                </c:pt>
              </c:numCache>
            </c:numRef>
          </c:yVal>
          <c:smooth val="0"/>
        </c:ser>
        <c:dLbls>
          <c:showLegendKey val="0"/>
          <c:showVal val="0"/>
          <c:showCatName val="0"/>
          <c:showSerName val="0"/>
          <c:showPercent val="0"/>
          <c:showBubbleSize val="0"/>
        </c:dLbls>
        <c:axId val="367224704"/>
        <c:axId val="367247360"/>
      </c:scatterChart>
      <c:valAx>
        <c:axId val="367224704"/>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67247360"/>
        <c:crosses val="autoZero"/>
        <c:crossBetween val="midCat"/>
      </c:valAx>
      <c:valAx>
        <c:axId val="367247360"/>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67224704"/>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7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M3</a:t>
            </a:r>
            <a:r>
              <a:rPr lang="en-US" baseline="0"/>
              <a:t>  </a:t>
            </a:r>
            <a:r>
              <a:rPr lang="en-US"/>
              <a:t>versus M0</a:t>
            </a:r>
          </a:p>
        </c:rich>
      </c:tx>
      <c:overlay val="0"/>
    </c:title>
    <c:autoTitleDeleted val="0"/>
    <c:plotArea>
      <c:layout/>
      <c:scatterChart>
        <c:scatterStyle val="lineMarker"/>
        <c:varyColors val="0"/>
        <c:ser>
          <c:idx val="2"/>
          <c:order val="0"/>
          <c:tx>
            <c:v>Pyrell</c:v>
          </c:tx>
          <c:spPr>
            <a:ln w="28575">
              <a:noFill/>
            </a:ln>
          </c:spPr>
          <c:xVal>
            <c:numRef>
              <c:f>'Moment Comparisons Jan 14 (2)'!$BL$85:$BL$104</c:f>
              <c:numCache>
                <c:formatCode>General</c:formatCode>
                <c:ptCount val="20"/>
                <c:pt idx="0">
                  <c:v>3110970.9166285717</c:v>
                </c:pt>
                <c:pt idx="1">
                  <c:v>3862679.2540942985</c:v>
                </c:pt>
                <c:pt idx="2">
                  <c:v>1414788.1544307088</c:v>
                </c:pt>
                <c:pt idx="3">
                  <c:v>3881194.302428619</c:v>
                </c:pt>
                <c:pt idx="4">
                  <c:v>1417570.6344373168</c:v>
                </c:pt>
                <c:pt idx="5">
                  <c:v>1352316.8506269613</c:v>
                </c:pt>
                <c:pt idx="6">
                  <c:v>4953334.072364063</c:v>
                </c:pt>
                <c:pt idx="7">
                  <c:v>1662805.4414244581</c:v>
                </c:pt>
                <c:pt idx="8">
                  <c:v>3275641.6927261017</c:v>
                </c:pt>
                <c:pt idx="9">
                  <c:v>1632139.978883141</c:v>
                </c:pt>
                <c:pt idx="10">
                  <c:v>3721976.9141411837</c:v>
                </c:pt>
                <c:pt idx="11">
                  <c:v>1683214.9966951662</c:v>
                </c:pt>
                <c:pt idx="12">
                  <c:v>2924886.3744361638</c:v>
                </c:pt>
                <c:pt idx="13">
                  <c:v>71387.637341986352</c:v>
                </c:pt>
                <c:pt idx="14">
                  <c:v>35876.448108697521</c:v>
                </c:pt>
                <c:pt idx="15">
                  <c:v>42225.750119902383</c:v>
                </c:pt>
                <c:pt idx="16">
                  <c:v>34988.163542684197</c:v>
                </c:pt>
                <c:pt idx="17">
                  <c:v>206018.55669814753</c:v>
                </c:pt>
                <c:pt idx="18">
                  <c:v>192866.11921982534</c:v>
                </c:pt>
                <c:pt idx="19">
                  <c:v>1176224.4595932008</c:v>
                </c:pt>
              </c:numCache>
            </c:numRef>
          </c:xVal>
          <c:yVal>
            <c:numRef>
              <c:f>'Moment Comparisons Jan 14 (2)'!$BQ$85:$BQ$104</c:f>
              <c:numCache>
                <c:formatCode>General</c:formatCode>
                <c:ptCount val="20"/>
                <c:pt idx="0">
                  <c:v>108.36086003496634</c:v>
                </c:pt>
                <c:pt idx="1">
                  <c:v>121.49421996324</c:v>
                </c:pt>
                <c:pt idx="2">
                  <c:v>116.15557237178292</c:v>
                </c:pt>
                <c:pt idx="3">
                  <c:v>178.73078086905704</c:v>
                </c:pt>
                <c:pt idx="4">
                  <c:v>173.26517841275452</c:v>
                </c:pt>
                <c:pt idx="5">
                  <c:v>57.835264772096366</c:v>
                </c:pt>
                <c:pt idx="6">
                  <c:v>115.76666203673778</c:v>
                </c:pt>
                <c:pt idx="7">
                  <c:v>116.98495023057832</c:v>
                </c:pt>
                <c:pt idx="8">
                  <c:v>233.65676151505821</c:v>
                </c:pt>
                <c:pt idx="9">
                  <c:v>226.969297357876</c:v>
                </c:pt>
                <c:pt idx="10">
                  <c:v>136.71554284022812</c:v>
                </c:pt>
                <c:pt idx="11">
                  <c:v>133.40783599555164</c:v>
                </c:pt>
                <c:pt idx="12">
                  <c:v>114.3512942532013</c:v>
                </c:pt>
                <c:pt idx="13">
                  <c:v>11.899025115222525</c:v>
                </c:pt>
                <c:pt idx="14">
                  <c:v>11.261671781275142</c:v>
                </c:pt>
                <c:pt idx="15">
                  <c:v>16.695256072834521</c:v>
                </c:pt>
                <c:pt idx="16">
                  <c:v>15.29757012775975</c:v>
                </c:pt>
                <c:pt idx="17">
                  <c:v>84.672703734474837</c:v>
                </c:pt>
                <c:pt idx="18">
                  <c:v>82.032518989165652</c:v>
                </c:pt>
                <c:pt idx="19">
                  <c:v>169.19487997801508</c:v>
                </c:pt>
              </c:numCache>
            </c:numRef>
          </c:yVal>
          <c:smooth val="0"/>
        </c:ser>
        <c:ser>
          <c:idx val="3"/>
          <c:order val="1"/>
          <c:tx>
            <c:v>Silicone</c:v>
          </c:tx>
          <c:spPr>
            <a:ln w="28575">
              <a:noFill/>
            </a:ln>
          </c:spPr>
          <c:xVal>
            <c:numRef>
              <c:f>'Moment Comparisons Jan 14 (2)'!$BL$105:$BL$133</c:f>
              <c:numCache>
                <c:formatCode>General</c:formatCode>
                <c:ptCount val="29"/>
                <c:pt idx="0">
                  <c:v>1194104.7590429184</c:v>
                </c:pt>
                <c:pt idx="1">
                  <c:v>3004614.0015063835</c:v>
                </c:pt>
                <c:pt idx="2">
                  <c:v>1175411.0746423218</c:v>
                </c:pt>
                <c:pt idx="3">
                  <c:v>1916208.9136147145</c:v>
                </c:pt>
                <c:pt idx="4">
                  <c:v>2576905.5744457017</c:v>
                </c:pt>
                <c:pt idx="5">
                  <c:v>1937388.9537898961</c:v>
                </c:pt>
                <c:pt idx="6">
                  <c:v>1071098.2234106481</c:v>
                </c:pt>
                <c:pt idx="7">
                  <c:v>2523938.5830877088</c:v>
                </c:pt>
                <c:pt idx="8">
                  <c:v>3889058.8258409305</c:v>
                </c:pt>
                <c:pt idx="9">
                  <c:v>3579696.8264696635</c:v>
                </c:pt>
                <c:pt idx="10">
                  <c:v>1353908.7331027978</c:v>
                </c:pt>
                <c:pt idx="11">
                  <c:v>4278212.966048412</c:v>
                </c:pt>
                <c:pt idx="12">
                  <c:v>1523655.4291103429</c:v>
                </c:pt>
                <c:pt idx="13">
                  <c:v>3657432.6076705437</c:v>
                </c:pt>
                <c:pt idx="14">
                  <c:v>850213.29770512425</c:v>
                </c:pt>
                <c:pt idx="15">
                  <c:v>4370648.2804149641</c:v>
                </c:pt>
                <c:pt idx="16">
                  <c:v>1489862.4646337628</c:v>
                </c:pt>
                <c:pt idx="17">
                  <c:v>1352021.2260295507</c:v>
                </c:pt>
                <c:pt idx="18">
                  <c:v>2987870.0785916378</c:v>
                </c:pt>
                <c:pt idx="19">
                  <c:v>4159047.4441999369</c:v>
                </c:pt>
                <c:pt idx="20">
                  <c:v>1666662.2131405217</c:v>
                </c:pt>
                <c:pt idx="21">
                  <c:v>5719472.6548255282</c:v>
                </c:pt>
                <c:pt idx="22">
                  <c:v>655944.33171958511</c:v>
                </c:pt>
                <c:pt idx="23">
                  <c:v>482680.64130776486</c:v>
                </c:pt>
                <c:pt idx="24">
                  <c:v>312096.9919050613</c:v>
                </c:pt>
                <c:pt idx="25">
                  <c:v>293202.85419679346</c:v>
                </c:pt>
                <c:pt idx="26">
                  <c:v>161835.03759638718</c:v>
                </c:pt>
                <c:pt idx="27">
                  <c:v>144873.32405044511</c:v>
                </c:pt>
                <c:pt idx="28">
                  <c:v>1994125.8786545112</c:v>
                </c:pt>
              </c:numCache>
            </c:numRef>
          </c:xVal>
          <c:yVal>
            <c:numRef>
              <c:f>'Moment Comparisons Jan 14 (2)'!$BQ$105:$BQ$133</c:f>
              <c:numCache>
                <c:formatCode>General</c:formatCode>
                <c:ptCount val="29"/>
                <c:pt idx="0">
                  <c:v>124.63764636532751</c:v>
                </c:pt>
                <c:pt idx="1">
                  <c:v>193.24054064978097</c:v>
                </c:pt>
                <c:pt idx="2">
                  <c:v>132.86095008202679</c:v>
                </c:pt>
                <c:pt idx="3">
                  <c:v>89.077674166451743</c:v>
                </c:pt>
                <c:pt idx="4">
                  <c:v>99.546228449413846</c:v>
                </c:pt>
                <c:pt idx="5">
                  <c:v>65.466234738484687</c:v>
                </c:pt>
                <c:pt idx="6">
                  <c:v>59.660380422731514</c:v>
                </c:pt>
                <c:pt idx="7">
                  <c:v>108.49420825246703</c:v>
                </c:pt>
                <c:pt idx="8">
                  <c:v>300.64007090501514</c:v>
                </c:pt>
                <c:pt idx="9">
                  <c:v>159.03792489513376</c:v>
                </c:pt>
                <c:pt idx="10">
                  <c:v>148.19718360984319</c:v>
                </c:pt>
                <c:pt idx="11">
                  <c:v>305.50649671782014</c:v>
                </c:pt>
                <c:pt idx="12">
                  <c:v>301.06183061912731</c:v>
                </c:pt>
                <c:pt idx="13">
                  <c:v>169.80108483736078</c:v>
                </c:pt>
                <c:pt idx="14">
                  <c:v>140.72304115770493</c:v>
                </c:pt>
                <c:pt idx="15">
                  <c:v>348.89549092151992</c:v>
                </c:pt>
                <c:pt idx="16">
                  <c:v>313.78291660585643</c:v>
                </c:pt>
                <c:pt idx="17">
                  <c:v>189.82535759302968</c:v>
                </c:pt>
                <c:pt idx="18">
                  <c:v>103.70373886777141</c:v>
                </c:pt>
                <c:pt idx="19">
                  <c:v>289.37242074179574</c:v>
                </c:pt>
                <c:pt idx="20">
                  <c:v>249.70070536738518</c:v>
                </c:pt>
                <c:pt idx="21">
                  <c:v>281.59157618919068</c:v>
                </c:pt>
                <c:pt idx="22">
                  <c:v>145.69428037442378</c:v>
                </c:pt>
                <c:pt idx="23">
                  <c:v>133.01611866641571</c:v>
                </c:pt>
                <c:pt idx="24">
                  <c:v>103.66063754039537</c:v>
                </c:pt>
                <c:pt idx="25">
                  <c:v>93.025149253985816</c:v>
                </c:pt>
                <c:pt idx="26">
                  <c:v>137.42237072527996</c:v>
                </c:pt>
                <c:pt idx="27">
                  <c:v>118.35054019742921</c:v>
                </c:pt>
                <c:pt idx="28">
                  <c:v>150.921491760213</c:v>
                </c:pt>
              </c:numCache>
            </c:numRef>
          </c:yVal>
          <c:smooth val="0"/>
        </c:ser>
        <c:dLbls>
          <c:showLegendKey val="0"/>
          <c:showVal val="0"/>
          <c:showCatName val="0"/>
          <c:showSerName val="0"/>
          <c:showPercent val="0"/>
          <c:showBubbleSize val="0"/>
        </c:dLbls>
        <c:axId val="367293568"/>
        <c:axId val="367295488"/>
      </c:scatterChart>
      <c:valAx>
        <c:axId val="367293568"/>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67295488"/>
        <c:crosses val="autoZero"/>
        <c:crossBetween val="midCat"/>
      </c:valAx>
      <c:valAx>
        <c:axId val="367295488"/>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67293568"/>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8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M3</a:t>
            </a:r>
            <a:r>
              <a:rPr lang="en-US" baseline="0"/>
              <a:t>  </a:t>
            </a:r>
            <a:r>
              <a:rPr lang="en-US"/>
              <a:t>versus M0</a:t>
            </a:r>
          </a:p>
        </c:rich>
      </c:tx>
      <c:overlay val="0"/>
    </c:title>
    <c:autoTitleDeleted val="0"/>
    <c:plotArea>
      <c:layout/>
      <c:scatterChart>
        <c:scatterStyle val="lineMarker"/>
        <c:varyColors val="0"/>
        <c:ser>
          <c:idx val="4"/>
          <c:order val="0"/>
          <c:tx>
            <c:v>Teflon</c:v>
          </c:tx>
          <c:spPr>
            <a:ln w="28575">
              <a:noFill/>
            </a:ln>
          </c:spPr>
          <c:xVal>
            <c:numRef>
              <c:f>'Moment Comparisons Jan 14 (2)'!$BL$134:$BL$156</c:f>
              <c:numCache>
                <c:formatCode>General</c:formatCode>
                <c:ptCount val="23"/>
                <c:pt idx="0">
                  <c:v>1737804.3083343599</c:v>
                </c:pt>
                <c:pt idx="1">
                  <c:v>1409983.1850205562</c:v>
                </c:pt>
                <c:pt idx="2">
                  <c:v>646297.04735521181</c:v>
                </c:pt>
                <c:pt idx="3">
                  <c:v>1291855.5021625953</c:v>
                </c:pt>
                <c:pt idx="4">
                  <c:v>1010553.8850986513</c:v>
                </c:pt>
                <c:pt idx="5">
                  <c:v>563835.38645896956</c:v>
                </c:pt>
                <c:pt idx="6">
                  <c:v>3654789.4777492345</c:v>
                </c:pt>
                <c:pt idx="7">
                  <c:v>3037043.9171539079</c:v>
                </c:pt>
                <c:pt idx="8">
                  <c:v>2105294.5686913007</c:v>
                </c:pt>
                <c:pt idx="9">
                  <c:v>557920.01363368786</c:v>
                </c:pt>
                <c:pt idx="10">
                  <c:v>840335.70495541021</c:v>
                </c:pt>
                <c:pt idx="11">
                  <c:v>2596153.6033963198</c:v>
                </c:pt>
                <c:pt idx="12">
                  <c:v>974484.86814557225</c:v>
                </c:pt>
                <c:pt idx="13">
                  <c:v>2654993.7023748658</c:v>
                </c:pt>
                <c:pt idx="14">
                  <c:v>920599.7311915328</c:v>
                </c:pt>
                <c:pt idx="15">
                  <c:v>3535853.9755014894</c:v>
                </c:pt>
                <c:pt idx="16">
                  <c:v>909242.92996168404</c:v>
                </c:pt>
                <c:pt idx="17">
                  <c:v>2774308.1223761402</c:v>
                </c:pt>
                <c:pt idx="18">
                  <c:v>547365.29240186652</c:v>
                </c:pt>
                <c:pt idx="19">
                  <c:v>392836.80301108205</c:v>
                </c:pt>
                <c:pt idx="20">
                  <c:v>195396.75079555667</c:v>
                </c:pt>
                <c:pt idx="21">
                  <c:v>146578.22949047992</c:v>
                </c:pt>
                <c:pt idx="22">
                  <c:v>1333768.9444362801</c:v>
                </c:pt>
              </c:numCache>
            </c:numRef>
          </c:xVal>
          <c:yVal>
            <c:numRef>
              <c:f>'Moment Comparisons Jan 14 (2)'!$BQ$134:$BQ$156</c:f>
              <c:numCache>
                <c:formatCode>General</c:formatCode>
                <c:ptCount val="23"/>
                <c:pt idx="0">
                  <c:v>54.644314000000008</c:v>
                </c:pt>
                <c:pt idx="1">
                  <c:v>13.350610999999997</c:v>
                </c:pt>
                <c:pt idx="2">
                  <c:v>14.050080999999997</c:v>
                </c:pt>
                <c:pt idx="3">
                  <c:v>12.972173999999997</c:v>
                </c:pt>
                <c:pt idx="4">
                  <c:v>68.239795999999998</c:v>
                </c:pt>
                <c:pt idx="5">
                  <c:v>44.177575999999995</c:v>
                </c:pt>
                <c:pt idx="6">
                  <c:v>68.141146999999975</c:v>
                </c:pt>
                <c:pt idx="7">
                  <c:v>21.97963</c:v>
                </c:pt>
                <c:pt idx="8">
                  <c:v>8.0780309999999993</c:v>
                </c:pt>
                <c:pt idx="9">
                  <c:v>8.0372379999999986</c:v>
                </c:pt>
                <c:pt idx="10">
                  <c:v>85.733099999999979</c:v>
                </c:pt>
                <c:pt idx="11">
                  <c:v>21.533279999999998</c:v>
                </c:pt>
                <c:pt idx="12">
                  <c:v>20.470741000000004</c:v>
                </c:pt>
                <c:pt idx="13">
                  <c:v>48.561298000000008</c:v>
                </c:pt>
                <c:pt idx="14">
                  <c:v>44.701444000000002</c:v>
                </c:pt>
                <c:pt idx="15">
                  <c:v>38.497743999999983</c:v>
                </c:pt>
                <c:pt idx="16">
                  <c:v>35.915016000000001</c:v>
                </c:pt>
                <c:pt idx="17">
                  <c:v>11.074112999999995</c:v>
                </c:pt>
                <c:pt idx="18">
                  <c:v>13.909621999999999</c:v>
                </c:pt>
                <c:pt idx="19">
                  <c:v>13.407902000000002</c:v>
                </c:pt>
                <c:pt idx="20">
                  <c:v>6.4358019999999989</c:v>
                </c:pt>
                <c:pt idx="21">
                  <c:v>5.7427730000000015</c:v>
                </c:pt>
                <c:pt idx="22">
                  <c:v>71.923708999999988</c:v>
                </c:pt>
              </c:numCache>
            </c:numRef>
          </c:yVal>
          <c:smooth val="0"/>
        </c:ser>
        <c:dLbls>
          <c:showLegendKey val="0"/>
          <c:showVal val="0"/>
          <c:showCatName val="0"/>
          <c:showSerName val="0"/>
          <c:showPercent val="0"/>
          <c:showBubbleSize val="0"/>
        </c:dLbls>
        <c:axId val="367321472"/>
        <c:axId val="367323392"/>
      </c:scatterChart>
      <c:valAx>
        <c:axId val="367321472"/>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67323392"/>
        <c:crosses val="autoZero"/>
        <c:crossBetween val="midCat"/>
      </c:valAx>
      <c:valAx>
        <c:axId val="367323392"/>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67321472"/>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8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M1 versus M0</a:t>
            </a:r>
          </a:p>
        </c:rich>
      </c:tx>
      <c:overlay val="0"/>
    </c:title>
    <c:autoTitleDeleted val="0"/>
    <c:plotArea>
      <c:layout/>
      <c:scatterChart>
        <c:scatterStyle val="lineMarker"/>
        <c:varyColors val="0"/>
        <c:ser>
          <c:idx val="1"/>
          <c:order val="1"/>
          <c:tx>
            <c:v>Kapton</c:v>
          </c:tx>
          <c:spPr>
            <a:ln w="28575">
              <a:noFill/>
            </a:ln>
          </c:spPr>
          <c:xVal>
            <c:numRef>
              <c:f>'Moment Comparisons unagedJan 21'!$BL$23:$BL$58</c:f>
              <c:numCache>
                <c:formatCode>General</c:formatCode>
                <c:ptCount val="20"/>
                <c:pt idx="0">
                  <c:v>2574776.2051404528</c:v>
                </c:pt>
                <c:pt idx="1">
                  <c:v>1994241.0380439789</c:v>
                </c:pt>
                <c:pt idx="2">
                  <c:v>1390760.7766112036</c:v>
                </c:pt>
                <c:pt idx="3">
                  <c:v>1717019.5729101424</c:v>
                </c:pt>
                <c:pt idx="4">
                  <c:v>1825597.0139817814</c:v>
                </c:pt>
                <c:pt idx="5">
                  <c:v>2754038.3947668634</c:v>
                </c:pt>
                <c:pt idx="6">
                  <c:v>5850382.3566217786</c:v>
                </c:pt>
                <c:pt idx="7">
                  <c:v>2604648.3618304073</c:v>
                </c:pt>
                <c:pt idx="8">
                  <c:v>0</c:v>
                </c:pt>
                <c:pt idx="9">
                  <c:v>3460328.2386265798</c:v>
                </c:pt>
                <c:pt idx="10">
                  <c:v>0</c:v>
                </c:pt>
                <c:pt idx="11">
                  <c:v>1578043.1421485487</c:v>
                </c:pt>
                <c:pt idx="12">
                  <c:v>1737499.3852767106</c:v>
                </c:pt>
                <c:pt idx="13">
                  <c:v>2951666.0508853504</c:v>
                </c:pt>
                <c:pt idx="14">
                  <c:v>3018896.3813527012</c:v>
                </c:pt>
                <c:pt idx="15">
                  <c:v>277645.73872056679</c:v>
                </c:pt>
                <c:pt idx="16">
                  <c:v>258123.09072398374</c:v>
                </c:pt>
                <c:pt idx="17">
                  <c:v>495068.20928105974</c:v>
                </c:pt>
                <c:pt idx="18">
                  <c:v>1615017.6733915848</c:v>
                </c:pt>
                <c:pt idx="19">
                  <c:v>0</c:v>
                </c:pt>
              </c:numCache>
            </c:numRef>
          </c:xVal>
          <c:yVal>
            <c:numRef>
              <c:f>'Moment Comparisons unagedJan 21'!$BM$23:$BM$58</c:f>
              <c:numCache>
                <c:formatCode>General</c:formatCode>
                <c:ptCount val="20"/>
                <c:pt idx="0">
                  <c:v>242.4741726367576</c:v>
                </c:pt>
                <c:pt idx="1">
                  <c:v>228.59740301299937</c:v>
                </c:pt>
                <c:pt idx="2">
                  <c:v>211.79027632252951</c:v>
                </c:pt>
                <c:pt idx="3">
                  <c:v>375.20876029198155</c:v>
                </c:pt>
                <c:pt idx="4">
                  <c:v>102.91459773449184</c:v>
                </c:pt>
                <c:pt idx="5">
                  <c:v>161.3363291840426</c:v>
                </c:pt>
                <c:pt idx="6">
                  <c:v>867.82464634749272</c:v>
                </c:pt>
                <c:pt idx="7">
                  <c:v>153.1074447736288</c:v>
                </c:pt>
                <c:pt idx="8">
                  <c:v>216.14450778493114</c:v>
                </c:pt>
                <c:pt idx="9">
                  <c:v>305.88138364350294</c:v>
                </c:pt>
                <c:pt idx="10">
                  <c:v>179.64802163463835</c:v>
                </c:pt>
                <c:pt idx="11">
                  <c:v>104.60930715546857</c:v>
                </c:pt>
                <c:pt idx="12">
                  <c:v>85.146338022144931</c:v>
                </c:pt>
                <c:pt idx="13">
                  <c:v>189.91484044897103</c:v>
                </c:pt>
                <c:pt idx="14">
                  <c:v>277.55824331110045</c:v>
                </c:pt>
                <c:pt idx="15">
                  <c:v>62.00566341405532</c:v>
                </c:pt>
                <c:pt idx="16">
                  <c:v>78.526166726178445</c:v>
                </c:pt>
                <c:pt idx="17">
                  <c:v>66.67123351132058</c:v>
                </c:pt>
                <c:pt idx="18">
                  <c:v>307.8509299586508</c:v>
                </c:pt>
                <c:pt idx="19">
                  <c:v>81.033945832324562</c:v>
                </c:pt>
              </c:numCache>
            </c:numRef>
          </c:yVal>
          <c:smooth val="0"/>
        </c:ser>
        <c:ser>
          <c:idx val="2"/>
          <c:order val="2"/>
          <c:tx>
            <c:v>Pyrell</c:v>
          </c:tx>
          <c:spPr>
            <a:ln w="28575">
              <a:noFill/>
            </a:ln>
          </c:spPr>
          <c:xVal>
            <c:numRef>
              <c:f>'Moment Comparisons unagedJan 21'!$BL$85:$BL$104</c:f>
              <c:numCache>
                <c:formatCode>General</c:formatCode>
                <c:ptCount val="10"/>
                <c:pt idx="0">
                  <c:v>3862679.2540942985</c:v>
                </c:pt>
                <c:pt idx="1">
                  <c:v>3881194.302428619</c:v>
                </c:pt>
                <c:pt idx="2">
                  <c:v>4953334.072364063</c:v>
                </c:pt>
                <c:pt idx="3">
                  <c:v>3275641.6927261017</c:v>
                </c:pt>
                <c:pt idx="4">
                  <c:v>3721976.9141411837</c:v>
                </c:pt>
                <c:pt idx="5">
                  <c:v>2924886.3744361638</c:v>
                </c:pt>
                <c:pt idx="6">
                  <c:v>71387.637341986352</c:v>
                </c:pt>
                <c:pt idx="7">
                  <c:v>42225.750119902383</c:v>
                </c:pt>
                <c:pt idx="8">
                  <c:v>206018.55669814753</c:v>
                </c:pt>
                <c:pt idx="9">
                  <c:v>1176224.4595932008</c:v>
                </c:pt>
              </c:numCache>
            </c:numRef>
          </c:xVal>
          <c:yVal>
            <c:numRef>
              <c:f>'Moment Comparisons unagedJan 21'!$BM$85:$BM$104</c:f>
              <c:numCache>
                <c:formatCode>General</c:formatCode>
                <c:ptCount val="10"/>
                <c:pt idx="0">
                  <c:v>799.72694879565961</c:v>
                </c:pt>
                <c:pt idx="1">
                  <c:v>985.16488408159614</c:v>
                </c:pt>
                <c:pt idx="2">
                  <c:v>978.85286843014046</c:v>
                </c:pt>
                <c:pt idx="3">
                  <c:v>1159.5375543457283</c:v>
                </c:pt>
                <c:pt idx="4">
                  <c:v>866.03871582316174</c:v>
                </c:pt>
                <c:pt idx="5">
                  <c:v>642.34878729323918</c:v>
                </c:pt>
                <c:pt idx="6">
                  <c:v>9.9926824825918477</c:v>
                </c:pt>
                <c:pt idx="7">
                  <c:v>10.18122388245464</c:v>
                </c:pt>
                <c:pt idx="8">
                  <c:v>53.439569317905381</c:v>
                </c:pt>
                <c:pt idx="9">
                  <c:v>459.76995119843087</c:v>
                </c:pt>
              </c:numCache>
            </c:numRef>
          </c:yVal>
          <c:smooth val="0"/>
        </c:ser>
        <c:ser>
          <c:idx val="3"/>
          <c:order val="3"/>
          <c:tx>
            <c:v>Silicone</c:v>
          </c:tx>
          <c:spPr>
            <a:ln w="28575">
              <a:noFill/>
            </a:ln>
          </c:spPr>
          <c:xVal>
            <c:numRef>
              <c:f>'Moment Comparisons unagedJan 21'!$BL$105:$BL$133</c:f>
              <c:numCache>
                <c:formatCode>General</c:formatCode>
                <c:ptCount val="17"/>
                <c:pt idx="0">
                  <c:v>3004614.0015063835</c:v>
                </c:pt>
                <c:pt idx="1">
                  <c:v>1916208.9136147145</c:v>
                </c:pt>
                <c:pt idx="2">
                  <c:v>2576905.5744457017</c:v>
                </c:pt>
                <c:pt idx="3">
                  <c:v>1937388.9537898961</c:v>
                </c:pt>
                <c:pt idx="4">
                  <c:v>2523938.5830877088</c:v>
                </c:pt>
                <c:pt idx="5">
                  <c:v>3889058.8258409305</c:v>
                </c:pt>
                <c:pt idx="6">
                  <c:v>3579696.8264696635</c:v>
                </c:pt>
                <c:pt idx="7">
                  <c:v>4278212.966048412</c:v>
                </c:pt>
                <c:pt idx="8">
                  <c:v>3657432.6076705437</c:v>
                </c:pt>
                <c:pt idx="9">
                  <c:v>4370648.2804149641</c:v>
                </c:pt>
                <c:pt idx="10">
                  <c:v>2987870.0785916378</c:v>
                </c:pt>
                <c:pt idx="11">
                  <c:v>4159047.4441999369</c:v>
                </c:pt>
                <c:pt idx="12">
                  <c:v>5719472.6548255282</c:v>
                </c:pt>
                <c:pt idx="13">
                  <c:v>655944.33171958511</c:v>
                </c:pt>
                <c:pt idx="14">
                  <c:v>312096.9919050613</c:v>
                </c:pt>
                <c:pt idx="15">
                  <c:v>161835.03759638718</c:v>
                </c:pt>
                <c:pt idx="16">
                  <c:v>1994125.8786545112</c:v>
                </c:pt>
              </c:numCache>
            </c:numRef>
          </c:xVal>
          <c:yVal>
            <c:numRef>
              <c:f>'Moment Comparisons unagedJan 21'!$BM$105:$BM$133</c:f>
              <c:numCache>
                <c:formatCode>General</c:formatCode>
                <c:ptCount val="17"/>
                <c:pt idx="0">
                  <c:v>681.21602229375139</c:v>
                </c:pt>
                <c:pt idx="1">
                  <c:v>393.72528619180156</c:v>
                </c:pt>
                <c:pt idx="2">
                  <c:v>478.38886752070903</c:v>
                </c:pt>
                <c:pt idx="3">
                  <c:v>402.51477832999217</c:v>
                </c:pt>
                <c:pt idx="4">
                  <c:v>615.51380336758314</c:v>
                </c:pt>
                <c:pt idx="5">
                  <c:v>973.58449874105634</c:v>
                </c:pt>
                <c:pt idx="6">
                  <c:v>688.21315184702462</c:v>
                </c:pt>
                <c:pt idx="7">
                  <c:v>1029.5132551137249</c:v>
                </c:pt>
                <c:pt idx="8">
                  <c:v>713.70935947796227</c:v>
                </c:pt>
                <c:pt idx="9">
                  <c:v>1059.8393621840767</c:v>
                </c:pt>
                <c:pt idx="10">
                  <c:v>544.60864227797083</c:v>
                </c:pt>
                <c:pt idx="11">
                  <c:v>1018.5793100474913</c:v>
                </c:pt>
                <c:pt idx="12">
                  <c:v>1063.7520022654714</c:v>
                </c:pt>
                <c:pt idx="13">
                  <c:v>276.90482504565301</c:v>
                </c:pt>
                <c:pt idx="14">
                  <c:v>121.59461504277496</c:v>
                </c:pt>
                <c:pt idx="15">
                  <c:v>152.1066060136182</c:v>
                </c:pt>
                <c:pt idx="16">
                  <c:v>512.45177318923925</c:v>
                </c:pt>
              </c:numCache>
            </c:numRef>
          </c:yVal>
          <c:smooth val="0"/>
        </c:ser>
        <c:ser>
          <c:idx val="4"/>
          <c:order val="4"/>
          <c:tx>
            <c:v>Teflon</c:v>
          </c:tx>
          <c:spPr>
            <a:ln w="28575">
              <a:noFill/>
            </a:ln>
          </c:spPr>
          <c:xVal>
            <c:numRef>
              <c:f>'Moment Comparisons unagedJan 21'!$BL$134:$BL$156</c:f>
              <c:numCache>
                <c:formatCode>General</c:formatCode>
                <c:ptCount val="14"/>
                <c:pt idx="0">
                  <c:v>1737804.3083343599</c:v>
                </c:pt>
                <c:pt idx="1">
                  <c:v>1409983.1850205562</c:v>
                </c:pt>
                <c:pt idx="2">
                  <c:v>1291855.5021625953</c:v>
                </c:pt>
                <c:pt idx="3">
                  <c:v>1010553.8850986513</c:v>
                </c:pt>
                <c:pt idx="4">
                  <c:v>3654789.4777492345</c:v>
                </c:pt>
                <c:pt idx="5">
                  <c:v>3037043.9171539079</c:v>
                </c:pt>
                <c:pt idx="6">
                  <c:v>2105294.5686913007</c:v>
                </c:pt>
                <c:pt idx="7">
                  <c:v>2596153.6033963198</c:v>
                </c:pt>
                <c:pt idx="8">
                  <c:v>2654993.7023748658</c:v>
                </c:pt>
                <c:pt idx="9">
                  <c:v>3535853.9755014894</c:v>
                </c:pt>
                <c:pt idx="10">
                  <c:v>2774308.1223761402</c:v>
                </c:pt>
                <c:pt idx="11">
                  <c:v>547365.29240186652</c:v>
                </c:pt>
                <c:pt idx="12">
                  <c:v>195396.75079555667</c:v>
                </c:pt>
                <c:pt idx="13">
                  <c:v>1333768.9444362801</c:v>
                </c:pt>
              </c:numCache>
            </c:numRef>
          </c:xVal>
          <c:yVal>
            <c:numRef>
              <c:f>'Moment Comparisons unagedJan 21'!$BM$134:$BM$156</c:f>
              <c:numCache>
                <c:formatCode>General</c:formatCode>
                <c:ptCount val="14"/>
                <c:pt idx="0">
                  <c:v>232.37147658869438</c:v>
                </c:pt>
                <c:pt idx="1">
                  <c:v>263.43796766269088</c:v>
                </c:pt>
                <c:pt idx="2">
                  <c:v>196.45114432072162</c:v>
                </c:pt>
                <c:pt idx="3">
                  <c:v>179.6819752300683</c:v>
                </c:pt>
                <c:pt idx="4">
                  <c:v>541.22426782057232</c:v>
                </c:pt>
                <c:pt idx="5">
                  <c:v>400.39400960857876</c:v>
                </c:pt>
                <c:pt idx="6">
                  <c:v>111.85065367881325</c:v>
                </c:pt>
                <c:pt idx="7">
                  <c:v>422.75684358189562</c:v>
                </c:pt>
                <c:pt idx="8">
                  <c:v>553.24833622876997</c:v>
                </c:pt>
                <c:pt idx="9">
                  <c:v>494.67025905930427</c:v>
                </c:pt>
                <c:pt idx="10">
                  <c:v>152.83296312126674</c:v>
                </c:pt>
                <c:pt idx="11">
                  <c:v>107.76767704558564</c:v>
                </c:pt>
                <c:pt idx="12">
                  <c:v>33.687000501383118</c:v>
                </c:pt>
                <c:pt idx="13">
                  <c:v>367.17168120282838</c:v>
                </c:pt>
              </c:numCache>
            </c:numRef>
          </c:yVal>
          <c:smooth val="0"/>
        </c:ser>
        <c:ser>
          <c:idx val="0"/>
          <c:order val="0"/>
          <c:tx>
            <c:v>Lampwick</c:v>
          </c:tx>
          <c:spPr>
            <a:ln w="28575">
              <a:noFill/>
            </a:ln>
          </c:spPr>
          <c:xVal>
            <c:numRef>
              <c:f>'Moment Comparisons unagedJan 21'!$BL$59:$BL$84</c:f>
              <c:numCache>
                <c:formatCode>General</c:formatCode>
                <c:ptCount val="14"/>
                <c:pt idx="0">
                  <c:v>1644842.7294187157</c:v>
                </c:pt>
                <c:pt idx="1">
                  <c:v>1876277.1679931821</c:v>
                </c:pt>
                <c:pt idx="2">
                  <c:v>1162148.7250497313</c:v>
                </c:pt>
                <c:pt idx="3">
                  <c:v>1507678.3447922845</c:v>
                </c:pt>
                <c:pt idx="4">
                  <c:v>2819890.7109968318</c:v>
                </c:pt>
                <c:pt idx="5">
                  <c:v>3197761.8213616745</c:v>
                </c:pt>
                <c:pt idx="6">
                  <c:v>3373889.4875935018</c:v>
                </c:pt>
                <c:pt idx="7">
                  <c:v>2987215.0655236603</c:v>
                </c:pt>
                <c:pt idx="8">
                  <c:v>4995552.5704270303</c:v>
                </c:pt>
                <c:pt idx="9">
                  <c:v>3463686.4034805261</c:v>
                </c:pt>
                <c:pt idx="10">
                  <c:v>212271.61609166127</c:v>
                </c:pt>
                <c:pt idx="11">
                  <c:v>438728.96546478604</c:v>
                </c:pt>
                <c:pt idx="12">
                  <c:v>107516.96149531422</c:v>
                </c:pt>
                <c:pt idx="13">
                  <c:v>915311.87562477367</c:v>
                </c:pt>
              </c:numCache>
            </c:numRef>
          </c:xVal>
          <c:yVal>
            <c:numRef>
              <c:f>'Moment Comparisons unagedJan 21'!$BM$59:$BM$84</c:f>
              <c:numCache>
                <c:formatCode>General</c:formatCode>
                <c:ptCount val="14"/>
                <c:pt idx="0">
                  <c:v>244.38265833948313</c:v>
                </c:pt>
                <c:pt idx="1">
                  <c:v>382.01317813143794</c:v>
                </c:pt>
                <c:pt idx="2">
                  <c:v>190.12985727339534</c:v>
                </c:pt>
                <c:pt idx="3">
                  <c:v>404.03706967599447</c:v>
                </c:pt>
                <c:pt idx="4">
                  <c:v>421.19638693020511</c:v>
                </c:pt>
                <c:pt idx="5">
                  <c:v>350.55685968846421</c:v>
                </c:pt>
                <c:pt idx="6">
                  <c:v>392.25129573824915</c:v>
                </c:pt>
                <c:pt idx="7">
                  <c:v>387.98534579403099</c:v>
                </c:pt>
                <c:pt idx="8">
                  <c:v>620.92863246302545</c:v>
                </c:pt>
                <c:pt idx="9">
                  <c:v>481.15805922365632</c:v>
                </c:pt>
                <c:pt idx="10">
                  <c:v>39.214605288208624</c:v>
                </c:pt>
                <c:pt idx="11">
                  <c:v>73.832543651750925</c:v>
                </c:pt>
                <c:pt idx="12">
                  <c:v>47.564685690088332</c:v>
                </c:pt>
                <c:pt idx="13">
                  <c:v>269.64467313300628</c:v>
                </c:pt>
              </c:numCache>
            </c:numRef>
          </c:yVal>
          <c:smooth val="0"/>
        </c:ser>
        <c:dLbls>
          <c:showLegendKey val="0"/>
          <c:showVal val="0"/>
          <c:showCatName val="0"/>
          <c:showSerName val="0"/>
          <c:showPercent val="0"/>
          <c:showBubbleSize val="0"/>
        </c:dLbls>
        <c:axId val="353917184"/>
        <c:axId val="353923456"/>
      </c:scatterChart>
      <c:valAx>
        <c:axId val="353917184"/>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53923456"/>
        <c:crosses val="autoZero"/>
        <c:crossBetween val="midCat"/>
      </c:valAx>
      <c:valAx>
        <c:axId val="353923456"/>
        <c:scaling>
          <c:orientation val="minMax"/>
        </c:scaling>
        <c:delete val="0"/>
        <c:axPos val="l"/>
        <c:majorGridlines/>
        <c:title>
          <c:tx>
            <c:rich>
              <a:bodyPr rot="-5400000" vert="horz"/>
              <a:lstStyle/>
              <a:p>
                <a:pPr>
                  <a:defRPr/>
                </a:pPr>
                <a:r>
                  <a:rPr lang="en-US"/>
                  <a:t>M1 </a:t>
                </a:r>
              </a:p>
            </c:rich>
          </c:tx>
          <c:overlay val="0"/>
        </c:title>
        <c:numFmt formatCode="General" sourceLinked="1"/>
        <c:majorTickMark val="out"/>
        <c:minorTickMark val="none"/>
        <c:tickLblPos val="nextTo"/>
        <c:crossAx val="353917184"/>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8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M3</a:t>
            </a:r>
            <a:r>
              <a:rPr lang="en-US" baseline="0"/>
              <a:t>  </a:t>
            </a:r>
            <a:r>
              <a:rPr lang="en-US"/>
              <a:t>versus M0</a:t>
            </a:r>
          </a:p>
        </c:rich>
      </c:tx>
      <c:overlay val="0"/>
    </c:title>
    <c:autoTitleDeleted val="0"/>
    <c:plotArea>
      <c:layout/>
      <c:scatterChart>
        <c:scatterStyle val="lineMarker"/>
        <c:varyColors val="0"/>
        <c:ser>
          <c:idx val="1"/>
          <c:order val="1"/>
          <c:tx>
            <c:v>Kapton</c:v>
          </c:tx>
          <c:spPr>
            <a:ln w="28575">
              <a:noFill/>
            </a:ln>
          </c:spPr>
          <c:xVal>
            <c:numRef>
              <c:f>'Moment Comparisons unagedJan 21'!$BL$23:$BL$58</c:f>
              <c:numCache>
                <c:formatCode>General</c:formatCode>
                <c:ptCount val="20"/>
                <c:pt idx="0">
                  <c:v>2574776.2051404528</c:v>
                </c:pt>
                <c:pt idx="1">
                  <c:v>1994241.0380439789</c:v>
                </c:pt>
                <c:pt idx="2">
                  <c:v>1390760.7766112036</c:v>
                </c:pt>
                <c:pt idx="3">
                  <c:v>1717019.5729101424</c:v>
                </c:pt>
                <c:pt idx="4">
                  <c:v>1825597.0139817814</c:v>
                </c:pt>
                <c:pt idx="5">
                  <c:v>2754038.3947668634</c:v>
                </c:pt>
                <c:pt idx="6">
                  <c:v>5850382.3566217786</c:v>
                </c:pt>
                <c:pt idx="7">
                  <c:v>2604648.3618304073</c:v>
                </c:pt>
                <c:pt idx="8">
                  <c:v>0</c:v>
                </c:pt>
                <c:pt idx="9">
                  <c:v>3460328.2386265798</c:v>
                </c:pt>
                <c:pt idx="10">
                  <c:v>0</c:v>
                </c:pt>
                <c:pt idx="11">
                  <c:v>1578043.1421485487</c:v>
                </c:pt>
                <c:pt idx="12">
                  <c:v>1737499.3852767106</c:v>
                </c:pt>
                <c:pt idx="13">
                  <c:v>2951666.0508853504</c:v>
                </c:pt>
                <c:pt idx="14">
                  <c:v>3018896.3813527012</c:v>
                </c:pt>
                <c:pt idx="15">
                  <c:v>277645.73872056679</c:v>
                </c:pt>
                <c:pt idx="16">
                  <c:v>258123.09072398374</c:v>
                </c:pt>
                <c:pt idx="17">
                  <c:v>495068.20928105974</c:v>
                </c:pt>
                <c:pt idx="18">
                  <c:v>1615017.6733915848</c:v>
                </c:pt>
                <c:pt idx="19">
                  <c:v>0</c:v>
                </c:pt>
              </c:numCache>
            </c:numRef>
          </c:xVal>
          <c:yVal>
            <c:numRef>
              <c:f>'Moment Comparisons unagedJan 21'!$BQ$23:$BQ$58</c:f>
              <c:numCache>
                <c:formatCode>General</c:formatCode>
                <c:ptCount val="20"/>
                <c:pt idx="0">
                  <c:v>11.3709375</c:v>
                </c:pt>
                <c:pt idx="1">
                  <c:v>14.100565909090911</c:v>
                </c:pt>
                <c:pt idx="2">
                  <c:v>17.908177500000001</c:v>
                </c:pt>
                <c:pt idx="3">
                  <c:v>27.025020000000001</c:v>
                </c:pt>
                <c:pt idx="4">
                  <c:v>1.2429675</c:v>
                </c:pt>
                <c:pt idx="5">
                  <c:v>2.4329925000000006</c:v>
                </c:pt>
                <c:pt idx="6">
                  <c:v>68.922337499999983</c:v>
                </c:pt>
                <c:pt idx="7">
                  <c:v>1.3532850000000001</c:v>
                </c:pt>
                <c:pt idx="8">
                  <c:v>2.4404400000000002</c:v>
                </c:pt>
                <c:pt idx="9">
                  <c:v>3.1135049999999995</c:v>
                </c:pt>
                <c:pt idx="10">
                  <c:v>3.3339825000000007</c:v>
                </c:pt>
                <c:pt idx="11">
                  <c:v>3.3142499999999998E-2</c:v>
                </c:pt>
                <c:pt idx="12">
                  <c:v>1.7533125000000001</c:v>
                </c:pt>
                <c:pt idx="13">
                  <c:v>2.1703050000000004</c:v>
                </c:pt>
                <c:pt idx="14">
                  <c:v>3.5459999999999998</c:v>
                </c:pt>
                <c:pt idx="15">
                  <c:v>8.5145175000000002</c:v>
                </c:pt>
                <c:pt idx="16">
                  <c:v>17.270820000000001</c:v>
                </c:pt>
                <c:pt idx="17">
                  <c:v>14.916892499999999</c:v>
                </c:pt>
                <c:pt idx="18">
                  <c:v>28.287495</c:v>
                </c:pt>
                <c:pt idx="19">
                  <c:v>2.3453549999999996</c:v>
                </c:pt>
              </c:numCache>
            </c:numRef>
          </c:yVal>
          <c:smooth val="0"/>
        </c:ser>
        <c:ser>
          <c:idx val="2"/>
          <c:order val="2"/>
          <c:tx>
            <c:v>Pyrell</c:v>
          </c:tx>
          <c:spPr>
            <a:ln w="28575">
              <a:noFill/>
            </a:ln>
          </c:spPr>
          <c:xVal>
            <c:numRef>
              <c:f>'Moment Comparisons unagedJan 21'!$BL$85:$BL$104</c:f>
              <c:numCache>
                <c:formatCode>General</c:formatCode>
                <c:ptCount val="10"/>
                <c:pt idx="0">
                  <c:v>3862679.2540942985</c:v>
                </c:pt>
                <c:pt idx="1">
                  <c:v>3881194.302428619</c:v>
                </c:pt>
                <c:pt idx="2">
                  <c:v>4953334.072364063</c:v>
                </c:pt>
                <c:pt idx="3">
                  <c:v>3275641.6927261017</c:v>
                </c:pt>
                <c:pt idx="4">
                  <c:v>3721976.9141411837</c:v>
                </c:pt>
                <c:pt idx="5">
                  <c:v>2924886.3744361638</c:v>
                </c:pt>
                <c:pt idx="6">
                  <c:v>71387.637341986352</c:v>
                </c:pt>
                <c:pt idx="7">
                  <c:v>42225.750119902383</c:v>
                </c:pt>
                <c:pt idx="8">
                  <c:v>206018.55669814753</c:v>
                </c:pt>
                <c:pt idx="9">
                  <c:v>1176224.4595932008</c:v>
                </c:pt>
              </c:numCache>
            </c:numRef>
          </c:xVal>
          <c:yVal>
            <c:numRef>
              <c:f>'Moment Comparisons unagedJan 21'!$BQ$85:$BQ$104</c:f>
              <c:numCache>
                <c:formatCode>General</c:formatCode>
                <c:ptCount val="10"/>
                <c:pt idx="0">
                  <c:v>121.49421996324</c:v>
                </c:pt>
                <c:pt idx="1">
                  <c:v>178.73078086905704</c:v>
                </c:pt>
                <c:pt idx="2">
                  <c:v>115.76666203673778</c:v>
                </c:pt>
                <c:pt idx="3">
                  <c:v>233.65676151505821</c:v>
                </c:pt>
                <c:pt idx="4">
                  <c:v>136.71554284022812</c:v>
                </c:pt>
                <c:pt idx="5">
                  <c:v>114.3512942532013</c:v>
                </c:pt>
                <c:pt idx="6">
                  <c:v>11.899025115222525</c:v>
                </c:pt>
                <c:pt idx="7">
                  <c:v>16.695256072834521</c:v>
                </c:pt>
                <c:pt idx="8">
                  <c:v>84.672703734474837</c:v>
                </c:pt>
                <c:pt idx="9">
                  <c:v>169.19487997801508</c:v>
                </c:pt>
              </c:numCache>
            </c:numRef>
          </c:yVal>
          <c:smooth val="0"/>
        </c:ser>
        <c:ser>
          <c:idx val="3"/>
          <c:order val="3"/>
          <c:tx>
            <c:v>Silicone</c:v>
          </c:tx>
          <c:spPr>
            <a:ln w="28575">
              <a:noFill/>
            </a:ln>
          </c:spPr>
          <c:xVal>
            <c:numRef>
              <c:f>'Moment Comparisons unagedJan 21'!$BL$105:$BL$133</c:f>
              <c:numCache>
                <c:formatCode>General</c:formatCode>
                <c:ptCount val="17"/>
                <c:pt idx="0">
                  <c:v>3004614.0015063835</c:v>
                </c:pt>
                <c:pt idx="1">
                  <c:v>1916208.9136147145</c:v>
                </c:pt>
                <c:pt idx="2">
                  <c:v>2576905.5744457017</c:v>
                </c:pt>
                <c:pt idx="3">
                  <c:v>1937388.9537898961</c:v>
                </c:pt>
                <c:pt idx="4">
                  <c:v>2523938.5830877088</c:v>
                </c:pt>
                <c:pt idx="5">
                  <c:v>3889058.8258409305</c:v>
                </c:pt>
                <c:pt idx="6">
                  <c:v>3579696.8264696635</c:v>
                </c:pt>
                <c:pt idx="7">
                  <c:v>4278212.966048412</c:v>
                </c:pt>
                <c:pt idx="8">
                  <c:v>3657432.6076705437</c:v>
                </c:pt>
                <c:pt idx="9">
                  <c:v>4370648.2804149641</c:v>
                </c:pt>
                <c:pt idx="10">
                  <c:v>2987870.0785916378</c:v>
                </c:pt>
                <c:pt idx="11">
                  <c:v>4159047.4441999369</c:v>
                </c:pt>
                <c:pt idx="12">
                  <c:v>5719472.6548255282</c:v>
                </c:pt>
                <c:pt idx="13">
                  <c:v>655944.33171958511</c:v>
                </c:pt>
                <c:pt idx="14">
                  <c:v>312096.9919050613</c:v>
                </c:pt>
                <c:pt idx="15">
                  <c:v>161835.03759638718</c:v>
                </c:pt>
                <c:pt idx="16">
                  <c:v>1994125.8786545112</c:v>
                </c:pt>
              </c:numCache>
            </c:numRef>
          </c:xVal>
          <c:yVal>
            <c:numRef>
              <c:f>'Moment Comparisons unagedJan 21'!$BQ$105:$BQ$133</c:f>
              <c:numCache>
                <c:formatCode>General</c:formatCode>
                <c:ptCount val="17"/>
                <c:pt idx="0">
                  <c:v>193.24054064978097</c:v>
                </c:pt>
                <c:pt idx="1">
                  <c:v>89.077674166451743</c:v>
                </c:pt>
                <c:pt idx="2">
                  <c:v>99.546228449413846</c:v>
                </c:pt>
                <c:pt idx="3">
                  <c:v>65.466234738484687</c:v>
                </c:pt>
                <c:pt idx="4">
                  <c:v>108.49420825246703</c:v>
                </c:pt>
                <c:pt idx="5">
                  <c:v>300.64007090501514</c:v>
                </c:pt>
                <c:pt idx="6">
                  <c:v>159.03792489513376</c:v>
                </c:pt>
                <c:pt idx="7">
                  <c:v>305.50649671782014</c:v>
                </c:pt>
                <c:pt idx="8">
                  <c:v>169.80108483736078</c:v>
                </c:pt>
                <c:pt idx="9">
                  <c:v>348.89549092151992</c:v>
                </c:pt>
                <c:pt idx="10">
                  <c:v>103.70373886777141</c:v>
                </c:pt>
                <c:pt idx="11">
                  <c:v>289.37242074179574</c:v>
                </c:pt>
                <c:pt idx="12">
                  <c:v>281.59157618919068</c:v>
                </c:pt>
                <c:pt idx="13">
                  <c:v>145.69428037442378</c:v>
                </c:pt>
                <c:pt idx="14">
                  <c:v>103.66063754039537</c:v>
                </c:pt>
                <c:pt idx="15">
                  <c:v>137.42237072527996</c:v>
                </c:pt>
                <c:pt idx="16">
                  <c:v>150.921491760213</c:v>
                </c:pt>
              </c:numCache>
            </c:numRef>
          </c:yVal>
          <c:smooth val="0"/>
        </c:ser>
        <c:ser>
          <c:idx val="4"/>
          <c:order val="4"/>
          <c:tx>
            <c:v>Teflon</c:v>
          </c:tx>
          <c:spPr>
            <a:ln w="28575">
              <a:noFill/>
            </a:ln>
          </c:spPr>
          <c:xVal>
            <c:numRef>
              <c:f>'Moment Comparisons unagedJan 21'!$BL$134:$BL$156</c:f>
              <c:numCache>
                <c:formatCode>General</c:formatCode>
                <c:ptCount val="14"/>
                <c:pt idx="0">
                  <c:v>1737804.3083343599</c:v>
                </c:pt>
                <c:pt idx="1">
                  <c:v>1409983.1850205562</c:v>
                </c:pt>
                <c:pt idx="2">
                  <c:v>1291855.5021625953</c:v>
                </c:pt>
                <c:pt idx="3">
                  <c:v>1010553.8850986513</c:v>
                </c:pt>
                <c:pt idx="4">
                  <c:v>3654789.4777492345</c:v>
                </c:pt>
                <c:pt idx="5">
                  <c:v>3037043.9171539079</c:v>
                </c:pt>
                <c:pt idx="6">
                  <c:v>2105294.5686913007</c:v>
                </c:pt>
                <c:pt idx="7">
                  <c:v>2596153.6033963198</c:v>
                </c:pt>
                <c:pt idx="8">
                  <c:v>2654993.7023748658</c:v>
                </c:pt>
                <c:pt idx="9">
                  <c:v>3535853.9755014894</c:v>
                </c:pt>
                <c:pt idx="10">
                  <c:v>2774308.1223761402</c:v>
                </c:pt>
                <c:pt idx="11">
                  <c:v>547365.29240186652</c:v>
                </c:pt>
                <c:pt idx="12">
                  <c:v>195396.75079555667</c:v>
                </c:pt>
                <c:pt idx="13">
                  <c:v>1333768.9444362801</c:v>
                </c:pt>
              </c:numCache>
            </c:numRef>
          </c:xVal>
          <c:yVal>
            <c:numRef>
              <c:f>'Moment Comparisons unagedJan 21'!$BQ$134:$BQ$156</c:f>
              <c:numCache>
                <c:formatCode>General</c:formatCode>
                <c:ptCount val="14"/>
                <c:pt idx="0">
                  <c:v>54.644314000000008</c:v>
                </c:pt>
                <c:pt idx="1">
                  <c:v>13.350610999999997</c:v>
                </c:pt>
                <c:pt idx="2">
                  <c:v>12.972173999999997</c:v>
                </c:pt>
                <c:pt idx="3">
                  <c:v>68.239795999999998</c:v>
                </c:pt>
                <c:pt idx="4">
                  <c:v>68.141146999999975</c:v>
                </c:pt>
                <c:pt idx="5">
                  <c:v>21.97963</c:v>
                </c:pt>
                <c:pt idx="6">
                  <c:v>8.0780309999999993</c:v>
                </c:pt>
                <c:pt idx="7">
                  <c:v>21.533279999999998</c:v>
                </c:pt>
                <c:pt idx="8">
                  <c:v>48.561298000000008</c:v>
                </c:pt>
                <c:pt idx="9">
                  <c:v>38.497743999999983</c:v>
                </c:pt>
                <c:pt idx="10">
                  <c:v>11.074112999999995</c:v>
                </c:pt>
                <c:pt idx="11">
                  <c:v>13.909621999999999</c:v>
                </c:pt>
                <c:pt idx="12">
                  <c:v>6.4358019999999989</c:v>
                </c:pt>
                <c:pt idx="13">
                  <c:v>71.923708999999988</c:v>
                </c:pt>
              </c:numCache>
            </c:numRef>
          </c:yVal>
          <c:smooth val="0"/>
        </c:ser>
        <c:ser>
          <c:idx val="0"/>
          <c:order val="0"/>
          <c:tx>
            <c:v>Lampwick</c:v>
          </c:tx>
          <c:spPr>
            <a:ln w="28575">
              <a:noFill/>
            </a:ln>
          </c:spPr>
          <c:xVal>
            <c:numRef>
              <c:f>'Moment Comparisons unagedJan 21'!$BL$59:$BL$84</c:f>
              <c:numCache>
                <c:formatCode>General</c:formatCode>
                <c:ptCount val="14"/>
                <c:pt idx="0">
                  <c:v>1644842.7294187157</c:v>
                </c:pt>
                <c:pt idx="1">
                  <c:v>1876277.1679931821</c:v>
                </c:pt>
                <c:pt idx="2">
                  <c:v>1162148.7250497313</c:v>
                </c:pt>
                <c:pt idx="3">
                  <c:v>1507678.3447922845</c:v>
                </c:pt>
                <c:pt idx="4">
                  <c:v>2819890.7109968318</c:v>
                </c:pt>
                <c:pt idx="5">
                  <c:v>3197761.8213616745</c:v>
                </c:pt>
                <c:pt idx="6">
                  <c:v>3373889.4875935018</c:v>
                </c:pt>
                <c:pt idx="7">
                  <c:v>2987215.0655236603</c:v>
                </c:pt>
                <c:pt idx="8">
                  <c:v>4995552.5704270303</c:v>
                </c:pt>
                <c:pt idx="9">
                  <c:v>3463686.4034805261</c:v>
                </c:pt>
                <c:pt idx="10">
                  <c:v>212271.61609166127</c:v>
                </c:pt>
                <c:pt idx="11">
                  <c:v>438728.96546478604</c:v>
                </c:pt>
                <c:pt idx="12">
                  <c:v>107516.96149531422</c:v>
                </c:pt>
                <c:pt idx="13">
                  <c:v>915311.87562477367</c:v>
                </c:pt>
              </c:numCache>
            </c:numRef>
          </c:xVal>
          <c:yVal>
            <c:numRef>
              <c:f>'Moment Comparisons unagedJan 21'!$BQ$59:$BQ$84</c:f>
              <c:numCache>
                <c:formatCode>General</c:formatCode>
                <c:ptCount val="14"/>
                <c:pt idx="0">
                  <c:v>0</c:v>
                </c:pt>
                <c:pt idx="1">
                  <c:v>29.251232351897851</c:v>
                </c:pt>
                <c:pt idx="2">
                  <c:v>18.14754818881114</c:v>
                </c:pt>
                <c:pt idx="3">
                  <c:v>34.594700801350811</c:v>
                </c:pt>
                <c:pt idx="4">
                  <c:v>34.559212052422055</c:v>
                </c:pt>
                <c:pt idx="5">
                  <c:v>26.963747165480513</c:v>
                </c:pt>
                <c:pt idx="6">
                  <c:v>36.637405105047137</c:v>
                </c:pt>
                <c:pt idx="7">
                  <c:v>28.967369521896455</c:v>
                </c:pt>
                <c:pt idx="8">
                  <c:v>63.431299809344594</c:v>
                </c:pt>
                <c:pt idx="9">
                  <c:v>44.111273060196602</c:v>
                </c:pt>
                <c:pt idx="10">
                  <c:v>8.236688129758063</c:v>
                </c:pt>
                <c:pt idx="11">
                  <c:v>15.029824068911578</c:v>
                </c:pt>
                <c:pt idx="12">
                  <c:v>12.131364</c:v>
                </c:pt>
                <c:pt idx="13">
                  <c:v>52.899787351939423</c:v>
                </c:pt>
              </c:numCache>
            </c:numRef>
          </c:yVal>
          <c:smooth val="0"/>
        </c:ser>
        <c:dLbls>
          <c:showLegendKey val="0"/>
          <c:showVal val="0"/>
          <c:showCatName val="0"/>
          <c:showSerName val="0"/>
          <c:showPercent val="0"/>
          <c:showBubbleSize val="0"/>
        </c:dLbls>
        <c:axId val="353980416"/>
        <c:axId val="353982336"/>
      </c:scatterChart>
      <c:valAx>
        <c:axId val="353980416"/>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53982336"/>
        <c:crosses val="autoZero"/>
        <c:crossBetween val="midCat"/>
      </c:valAx>
      <c:valAx>
        <c:axId val="353982336"/>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53980416"/>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8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M3</a:t>
            </a:r>
            <a:r>
              <a:rPr lang="en-US" baseline="0"/>
              <a:t> </a:t>
            </a:r>
            <a:r>
              <a:rPr lang="en-US"/>
              <a:t>versus M1</a:t>
            </a:r>
          </a:p>
        </c:rich>
      </c:tx>
      <c:overlay val="0"/>
    </c:title>
    <c:autoTitleDeleted val="0"/>
    <c:plotArea>
      <c:layout/>
      <c:scatterChart>
        <c:scatterStyle val="lineMarker"/>
        <c:varyColors val="0"/>
        <c:ser>
          <c:idx val="1"/>
          <c:order val="1"/>
          <c:tx>
            <c:v>Kapton</c:v>
          </c:tx>
          <c:spPr>
            <a:ln w="28575">
              <a:noFill/>
            </a:ln>
          </c:spPr>
          <c:xVal>
            <c:numRef>
              <c:f>'Moment Comparisons unagedJan 21'!$BM$23:$BM$58</c:f>
              <c:numCache>
                <c:formatCode>General</c:formatCode>
                <c:ptCount val="20"/>
                <c:pt idx="0">
                  <c:v>242.4741726367576</c:v>
                </c:pt>
                <c:pt idx="1">
                  <c:v>228.59740301299937</c:v>
                </c:pt>
                <c:pt idx="2">
                  <c:v>211.79027632252951</c:v>
                </c:pt>
                <c:pt idx="3">
                  <c:v>375.20876029198155</c:v>
                </c:pt>
                <c:pt idx="4">
                  <c:v>102.91459773449184</c:v>
                </c:pt>
                <c:pt idx="5">
                  <c:v>161.3363291840426</c:v>
                </c:pt>
                <c:pt idx="6">
                  <c:v>867.82464634749272</c:v>
                </c:pt>
                <c:pt idx="7">
                  <c:v>153.1074447736288</c:v>
                </c:pt>
                <c:pt idx="8">
                  <c:v>216.14450778493114</c:v>
                </c:pt>
                <c:pt idx="9">
                  <c:v>305.88138364350294</c:v>
                </c:pt>
                <c:pt idx="10">
                  <c:v>179.64802163463835</c:v>
                </c:pt>
                <c:pt idx="11">
                  <c:v>104.60930715546857</c:v>
                </c:pt>
                <c:pt idx="12">
                  <c:v>85.146338022144931</c:v>
                </c:pt>
                <c:pt idx="13">
                  <c:v>189.91484044897103</c:v>
                </c:pt>
                <c:pt idx="14">
                  <c:v>277.55824331110045</c:v>
                </c:pt>
                <c:pt idx="15">
                  <c:v>62.00566341405532</c:v>
                </c:pt>
                <c:pt idx="16">
                  <c:v>78.526166726178445</c:v>
                </c:pt>
                <c:pt idx="17">
                  <c:v>66.67123351132058</c:v>
                </c:pt>
                <c:pt idx="18">
                  <c:v>307.8509299586508</c:v>
                </c:pt>
                <c:pt idx="19">
                  <c:v>81.033945832324562</c:v>
                </c:pt>
              </c:numCache>
            </c:numRef>
          </c:xVal>
          <c:yVal>
            <c:numRef>
              <c:f>'Moment Comparisons unagedJan 21'!$BQ$23:$BQ$58</c:f>
              <c:numCache>
                <c:formatCode>General</c:formatCode>
                <c:ptCount val="20"/>
                <c:pt idx="0">
                  <c:v>11.3709375</c:v>
                </c:pt>
                <c:pt idx="1">
                  <c:v>14.100565909090911</c:v>
                </c:pt>
                <c:pt idx="2">
                  <c:v>17.908177500000001</c:v>
                </c:pt>
                <c:pt idx="3">
                  <c:v>27.025020000000001</c:v>
                </c:pt>
                <c:pt idx="4">
                  <c:v>1.2429675</c:v>
                </c:pt>
                <c:pt idx="5">
                  <c:v>2.4329925000000006</c:v>
                </c:pt>
                <c:pt idx="6">
                  <c:v>68.922337499999983</c:v>
                </c:pt>
                <c:pt idx="7">
                  <c:v>1.3532850000000001</c:v>
                </c:pt>
                <c:pt idx="8">
                  <c:v>2.4404400000000002</c:v>
                </c:pt>
                <c:pt idx="9">
                  <c:v>3.1135049999999995</c:v>
                </c:pt>
                <c:pt idx="10">
                  <c:v>3.3339825000000007</c:v>
                </c:pt>
                <c:pt idx="11">
                  <c:v>3.3142499999999998E-2</c:v>
                </c:pt>
                <c:pt idx="12">
                  <c:v>1.7533125000000001</c:v>
                </c:pt>
                <c:pt idx="13">
                  <c:v>2.1703050000000004</c:v>
                </c:pt>
                <c:pt idx="14">
                  <c:v>3.5459999999999998</c:v>
                </c:pt>
                <c:pt idx="15">
                  <c:v>8.5145175000000002</c:v>
                </c:pt>
                <c:pt idx="16">
                  <c:v>17.270820000000001</c:v>
                </c:pt>
                <c:pt idx="17">
                  <c:v>14.916892499999999</c:v>
                </c:pt>
                <c:pt idx="18">
                  <c:v>28.287495</c:v>
                </c:pt>
                <c:pt idx="19">
                  <c:v>2.3453549999999996</c:v>
                </c:pt>
              </c:numCache>
            </c:numRef>
          </c:yVal>
          <c:smooth val="0"/>
        </c:ser>
        <c:ser>
          <c:idx val="2"/>
          <c:order val="2"/>
          <c:tx>
            <c:v>Pyrell</c:v>
          </c:tx>
          <c:spPr>
            <a:ln w="28575">
              <a:noFill/>
            </a:ln>
          </c:spPr>
          <c:xVal>
            <c:numRef>
              <c:f>'Moment Comparisons unagedJan 21'!$BM$85:$BM$104</c:f>
              <c:numCache>
                <c:formatCode>General</c:formatCode>
                <c:ptCount val="10"/>
                <c:pt idx="0">
                  <c:v>799.72694879565961</c:v>
                </c:pt>
                <c:pt idx="1">
                  <c:v>985.16488408159614</c:v>
                </c:pt>
                <c:pt idx="2">
                  <c:v>978.85286843014046</c:v>
                </c:pt>
                <c:pt idx="3">
                  <c:v>1159.5375543457283</c:v>
                </c:pt>
                <c:pt idx="4">
                  <c:v>866.03871582316174</c:v>
                </c:pt>
                <c:pt idx="5">
                  <c:v>642.34878729323918</c:v>
                </c:pt>
                <c:pt idx="6">
                  <c:v>9.9926824825918477</c:v>
                </c:pt>
                <c:pt idx="7">
                  <c:v>10.18122388245464</c:v>
                </c:pt>
                <c:pt idx="8">
                  <c:v>53.439569317905381</c:v>
                </c:pt>
                <c:pt idx="9">
                  <c:v>459.76995119843087</c:v>
                </c:pt>
              </c:numCache>
            </c:numRef>
          </c:xVal>
          <c:yVal>
            <c:numRef>
              <c:f>'Moment Comparisons unagedJan 21'!$BQ$85:$BQ$104</c:f>
              <c:numCache>
                <c:formatCode>General</c:formatCode>
                <c:ptCount val="10"/>
                <c:pt idx="0">
                  <c:v>121.49421996324</c:v>
                </c:pt>
                <c:pt idx="1">
                  <c:v>178.73078086905704</c:v>
                </c:pt>
                <c:pt idx="2">
                  <c:v>115.76666203673778</c:v>
                </c:pt>
                <c:pt idx="3">
                  <c:v>233.65676151505821</c:v>
                </c:pt>
                <c:pt idx="4">
                  <c:v>136.71554284022812</c:v>
                </c:pt>
                <c:pt idx="5">
                  <c:v>114.3512942532013</c:v>
                </c:pt>
                <c:pt idx="6">
                  <c:v>11.899025115222525</c:v>
                </c:pt>
                <c:pt idx="7">
                  <c:v>16.695256072834521</c:v>
                </c:pt>
                <c:pt idx="8">
                  <c:v>84.672703734474837</c:v>
                </c:pt>
                <c:pt idx="9">
                  <c:v>169.19487997801508</c:v>
                </c:pt>
              </c:numCache>
            </c:numRef>
          </c:yVal>
          <c:smooth val="0"/>
        </c:ser>
        <c:ser>
          <c:idx val="3"/>
          <c:order val="3"/>
          <c:tx>
            <c:v>Silicone</c:v>
          </c:tx>
          <c:spPr>
            <a:ln w="28575">
              <a:noFill/>
            </a:ln>
          </c:spPr>
          <c:xVal>
            <c:numRef>
              <c:f>'Moment Comparisons unagedJan 21'!$BM$105:$BM$133</c:f>
              <c:numCache>
                <c:formatCode>General</c:formatCode>
                <c:ptCount val="17"/>
                <c:pt idx="0">
                  <c:v>681.21602229375139</c:v>
                </c:pt>
                <c:pt idx="1">
                  <c:v>393.72528619180156</c:v>
                </c:pt>
                <c:pt idx="2">
                  <c:v>478.38886752070903</c:v>
                </c:pt>
                <c:pt idx="3">
                  <c:v>402.51477832999217</c:v>
                </c:pt>
                <c:pt idx="4">
                  <c:v>615.51380336758314</c:v>
                </c:pt>
                <c:pt idx="5">
                  <c:v>973.58449874105634</c:v>
                </c:pt>
                <c:pt idx="6">
                  <c:v>688.21315184702462</c:v>
                </c:pt>
                <c:pt idx="7">
                  <c:v>1029.5132551137249</c:v>
                </c:pt>
                <c:pt idx="8">
                  <c:v>713.70935947796227</c:v>
                </c:pt>
                <c:pt idx="9">
                  <c:v>1059.8393621840767</c:v>
                </c:pt>
                <c:pt idx="10">
                  <c:v>544.60864227797083</c:v>
                </c:pt>
                <c:pt idx="11">
                  <c:v>1018.5793100474913</c:v>
                </c:pt>
                <c:pt idx="12">
                  <c:v>1063.7520022654714</c:v>
                </c:pt>
                <c:pt idx="13">
                  <c:v>276.90482504565301</c:v>
                </c:pt>
                <c:pt idx="14">
                  <c:v>121.59461504277496</c:v>
                </c:pt>
                <c:pt idx="15">
                  <c:v>152.1066060136182</c:v>
                </c:pt>
                <c:pt idx="16">
                  <c:v>512.45177318923925</c:v>
                </c:pt>
              </c:numCache>
            </c:numRef>
          </c:xVal>
          <c:yVal>
            <c:numRef>
              <c:f>'Moment Comparisons unagedJan 21'!$BQ$105:$BQ$133</c:f>
              <c:numCache>
                <c:formatCode>General</c:formatCode>
                <c:ptCount val="17"/>
                <c:pt idx="0">
                  <c:v>193.24054064978097</c:v>
                </c:pt>
                <c:pt idx="1">
                  <c:v>89.077674166451743</c:v>
                </c:pt>
                <c:pt idx="2">
                  <c:v>99.546228449413846</c:v>
                </c:pt>
                <c:pt idx="3">
                  <c:v>65.466234738484687</c:v>
                </c:pt>
                <c:pt idx="4">
                  <c:v>108.49420825246703</c:v>
                </c:pt>
                <c:pt idx="5">
                  <c:v>300.64007090501514</c:v>
                </c:pt>
                <c:pt idx="6">
                  <c:v>159.03792489513376</c:v>
                </c:pt>
                <c:pt idx="7">
                  <c:v>305.50649671782014</c:v>
                </c:pt>
                <c:pt idx="8">
                  <c:v>169.80108483736078</c:v>
                </c:pt>
                <c:pt idx="9">
                  <c:v>348.89549092151992</c:v>
                </c:pt>
                <c:pt idx="10">
                  <c:v>103.70373886777141</c:v>
                </c:pt>
                <c:pt idx="11">
                  <c:v>289.37242074179574</c:v>
                </c:pt>
                <c:pt idx="12">
                  <c:v>281.59157618919068</c:v>
                </c:pt>
                <c:pt idx="13">
                  <c:v>145.69428037442378</c:v>
                </c:pt>
                <c:pt idx="14">
                  <c:v>103.66063754039537</c:v>
                </c:pt>
                <c:pt idx="15">
                  <c:v>137.42237072527996</c:v>
                </c:pt>
                <c:pt idx="16">
                  <c:v>150.921491760213</c:v>
                </c:pt>
              </c:numCache>
            </c:numRef>
          </c:yVal>
          <c:smooth val="0"/>
        </c:ser>
        <c:ser>
          <c:idx val="4"/>
          <c:order val="4"/>
          <c:tx>
            <c:v>Teflon</c:v>
          </c:tx>
          <c:spPr>
            <a:ln w="28575">
              <a:noFill/>
            </a:ln>
          </c:spPr>
          <c:xVal>
            <c:numRef>
              <c:f>'Moment Comparisons unagedJan 21'!$BM$134:$BM$156</c:f>
              <c:numCache>
                <c:formatCode>General</c:formatCode>
                <c:ptCount val="14"/>
                <c:pt idx="0">
                  <c:v>232.37147658869438</c:v>
                </c:pt>
                <c:pt idx="1">
                  <c:v>263.43796766269088</c:v>
                </c:pt>
                <c:pt idx="2">
                  <c:v>196.45114432072162</c:v>
                </c:pt>
                <c:pt idx="3">
                  <c:v>179.6819752300683</c:v>
                </c:pt>
                <c:pt idx="4">
                  <c:v>541.22426782057232</c:v>
                </c:pt>
                <c:pt idx="5">
                  <c:v>400.39400960857876</c:v>
                </c:pt>
                <c:pt idx="6">
                  <c:v>111.85065367881325</c:v>
                </c:pt>
                <c:pt idx="7">
                  <c:v>422.75684358189562</c:v>
                </c:pt>
                <c:pt idx="8">
                  <c:v>553.24833622876997</c:v>
                </c:pt>
                <c:pt idx="9">
                  <c:v>494.67025905930427</c:v>
                </c:pt>
                <c:pt idx="10">
                  <c:v>152.83296312126674</c:v>
                </c:pt>
                <c:pt idx="11">
                  <c:v>107.76767704558564</c:v>
                </c:pt>
                <c:pt idx="12">
                  <c:v>33.687000501383118</c:v>
                </c:pt>
                <c:pt idx="13">
                  <c:v>367.17168120282838</c:v>
                </c:pt>
              </c:numCache>
            </c:numRef>
          </c:xVal>
          <c:yVal>
            <c:numRef>
              <c:f>'Moment Comparisons unagedJan 21'!$BQ$134:$BQ$156</c:f>
              <c:numCache>
                <c:formatCode>General</c:formatCode>
                <c:ptCount val="14"/>
                <c:pt idx="0">
                  <c:v>54.644314000000008</c:v>
                </c:pt>
                <c:pt idx="1">
                  <c:v>13.350610999999997</c:v>
                </c:pt>
                <c:pt idx="2">
                  <c:v>12.972173999999997</c:v>
                </c:pt>
                <c:pt idx="3">
                  <c:v>68.239795999999998</c:v>
                </c:pt>
                <c:pt idx="4">
                  <c:v>68.141146999999975</c:v>
                </c:pt>
                <c:pt idx="5">
                  <c:v>21.97963</c:v>
                </c:pt>
                <c:pt idx="6">
                  <c:v>8.0780309999999993</c:v>
                </c:pt>
                <c:pt idx="7">
                  <c:v>21.533279999999998</c:v>
                </c:pt>
                <c:pt idx="8">
                  <c:v>48.561298000000008</c:v>
                </c:pt>
                <c:pt idx="9">
                  <c:v>38.497743999999983</c:v>
                </c:pt>
                <c:pt idx="10">
                  <c:v>11.074112999999995</c:v>
                </c:pt>
                <c:pt idx="11">
                  <c:v>13.909621999999999</c:v>
                </c:pt>
                <c:pt idx="12">
                  <c:v>6.4358019999999989</c:v>
                </c:pt>
                <c:pt idx="13">
                  <c:v>71.923708999999988</c:v>
                </c:pt>
              </c:numCache>
            </c:numRef>
          </c:yVal>
          <c:smooth val="0"/>
        </c:ser>
        <c:ser>
          <c:idx val="0"/>
          <c:order val="0"/>
          <c:tx>
            <c:v>Lampwick</c:v>
          </c:tx>
          <c:spPr>
            <a:ln w="28575">
              <a:noFill/>
            </a:ln>
          </c:spPr>
          <c:xVal>
            <c:numRef>
              <c:f>'Moment Comparisons unagedJan 21'!$BM$59:$BM$84</c:f>
              <c:numCache>
                <c:formatCode>General</c:formatCode>
                <c:ptCount val="14"/>
                <c:pt idx="0">
                  <c:v>244.38265833948313</c:v>
                </c:pt>
                <c:pt idx="1">
                  <c:v>382.01317813143794</c:v>
                </c:pt>
                <c:pt idx="2">
                  <c:v>190.12985727339534</c:v>
                </c:pt>
                <c:pt idx="3">
                  <c:v>404.03706967599447</c:v>
                </c:pt>
                <c:pt idx="4">
                  <c:v>421.19638693020511</c:v>
                </c:pt>
                <c:pt idx="5">
                  <c:v>350.55685968846421</c:v>
                </c:pt>
                <c:pt idx="6">
                  <c:v>392.25129573824915</c:v>
                </c:pt>
                <c:pt idx="7">
                  <c:v>387.98534579403099</c:v>
                </c:pt>
                <c:pt idx="8">
                  <c:v>620.92863246302545</c:v>
                </c:pt>
                <c:pt idx="9">
                  <c:v>481.15805922365632</c:v>
                </c:pt>
                <c:pt idx="10">
                  <c:v>39.214605288208624</c:v>
                </c:pt>
                <c:pt idx="11">
                  <c:v>73.832543651750925</c:v>
                </c:pt>
                <c:pt idx="12">
                  <c:v>47.564685690088332</c:v>
                </c:pt>
                <c:pt idx="13">
                  <c:v>269.64467313300628</c:v>
                </c:pt>
              </c:numCache>
            </c:numRef>
          </c:xVal>
          <c:yVal>
            <c:numRef>
              <c:f>'Moment Comparisons unagedJan 21'!$BQ$59:$BQ$84</c:f>
              <c:numCache>
                <c:formatCode>General</c:formatCode>
                <c:ptCount val="14"/>
                <c:pt idx="0">
                  <c:v>0</c:v>
                </c:pt>
                <c:pt idx="1">
                  <c:v>29.251232351897851</c:v>
                </c:pt>
                <c:pt idx="2">
                  <c:v>18.14754818881114</c:v>
                </c:pt>
                <c:pt idx="3">
                  <c:v>34.594700801350811</c:v>
                </c:pt>
                <c:pt idx="4">
                  <c:v>34.559212052422055</c:v>
                </c:pt>
                <c:pt idx="5">
                  <c:v>26.963747165480513</c:v>
                </c:pt>
                <c:pt idx="6">
                  <c:v>36.637405105047137</c:v>
                </c:pt>
                <c:pt idx="7">
                  <c:v>28.967369521896455</c:v>
                </c:pt>
                <c:pt idx="8">
                  <c:v>63.431299809344594</c:v>
                </c:pt>
                <c:pt idx="9">
                  <c:v>44.111273060196602</c:v>
                </c:pt>
                <c:pt idx="10">
                  <c:v>8.236688129758063</c:v>
                </c:pt>
                <c:pt idx="11">
                  <c:v>15.029824068911578</c:v>
                </c:pt>
                <c:pt idx="12">
                  <c:v>12.131364</c:v>
                </c:pt>
                <c:pt idx="13">
                  <c:v>52.899787351939423</c:v>
                </c:pt>
              </c:numCache>
            </c:numRef>
          </c:yVal>
          <c:smooth val="0"/>
        </c:ser>
        <c:dLbls>
          <c:showLegendKey val="0"/>
          <c:showVal val="0"/>
          <c:showCatName val="0"/>
          <c:showSerName val="0"/>
          <c:showPercent val="0"/>
          <c:showBubbleSize val="0"/>
        </c:dLbls>
        <c:axId val="356460032"/>
        <c:axId val="356461952"/>
      </c:scatterChart>
      <c:valAx>
        <c:axId val="356460032"/>
        <c:scaling>
          <c:orientation val="minMax"/>
        </c:scaling>
        <c:delete val="0"/>
        <c:axPos val="b"/>
        <c:title>
          <c:tx>
            <c:rich>
              <a:bodyPr/>
              <a:lstStyle/>
              <a:p>
                <a:pPr>
                  <a:defRPr/>
                </a:pPr>
                <a:r>
                  <a:rPr lang="en-US"/>
                  <a:t>M1</a:t>
                </a:r>
              </a:p>
            </c:rich>
          </c:tx>
          <c:overlay val="0"/>
        </c:title>
        <c:numFmt formatCode="General" sourceLinked="1"/>
        <c:majorTickMark val="out"/>
        <c:minorTickMark val="none"/>
        <c:tickLblPos val="nextTo"/>
        <c:crossAx val="356461952"/>
        <c:crosses val="autoZero"/>
        <c:crossBetween val="midCat"/>
      </c:valAx>
      <c:valAx>
        <c:axId val="356461952"/>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56460032"/>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8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Pyrell M3</a:t>
            </a:r>
            <a:r>
              <a:rPr lang="en-US" baseline="0"/>
              <a:t> </a:t>
            </a:r>
            <a:r>
              <a:rPr lang="en-US"/>
              <a:t>versus M1</a:t>
            </a:r>
          </a:p>
        </c:rich>
      </c:tx>
      <c:overlay val="0"/>
    </c:title>
    <c:autoTitleDeleted val="0"/>
    <c:plotArea>
      <c:layout>
        <c:manualLayout>
          <c:layoutTarget val="inner"/>
          <c:xMode val="edge"/>
          <c:yMode val="edge"/>
          <c:x val="0.11946406051713376"/>
          <c:y val="0.11103737488565976"/>
          <c:w val="0.72748365133690185"/>
          <c:h val="0.755264450173182"/>
        </c:manualLayout>
      </c:layout>
      <c:scatterChart>
        <c:scatterStyle val="lineMarker"/>
        <c:varyColors val="0"/>
        <c:ser>
          <c:idx val="2"/>
          <c:order val="0"/>
          <c:tx>
            <c:v>Pyrell</c:v>
          </c:tx>
          <c:spPr>
            <a:ln w="28575">
              <a:noFill/>
            </a:ln>
          </c:spPr>
          <c:xVal>
            <c:numRef>
              <c:f>'Moment Comparisons unagedJan 21'!$BM$85:$BM$104</c:f>
              <c:numCache>
                <c:formatCode>General</c:formatCode>
                <c:ptCount val="10"/>
                <c:pt idx="0">
                  <c:v>799.72694879565961</c:v>
                </c:pt>
                <c:pt idx="1">
                  <c:v>985.16488408159614</c:v>
                </c:pt>
                <c:pt idx="2">
                  <c:v>978.85286843014046</c:v>
                </c:pt>
                <c:pt idx="3">
                  <c:v>1159.5375543457283</c:v>
                </c:pt>
                <c:pt idx="4">
                  <c:v>866.03871582316174</c:v>
                </c:pt>
                <c:pt idx="5">
                  <c:v>642.34878729323918</c:v>
                </c:pt>
                <c:pt idx="6">
                  <c:v>9.9926824825918477</c:v>
                </c:pt>
                <c:pt idx="7">
                  <c:v>10.18122388245464</c:v>
                </c:pt>
                <c:pt idx="8">
                  <c:v>53.439569317905381</c:v>
                </c:pt>
                <c:pt idx="9">
                  <c:v>459.76995119843087</c:v>
                </c:pt>
              </c:numCache>
            </c:numRef>
          </c:xVal>
          <c:yVal>
            <c:numRef>
              <c:f>'Moment Comparisons unagedJan 21'!$BQ$85:$BQ$104</c:f>
              <c:numCache>
                <c:formatCode>General</c:formatCode>
                <c:ptCount val="10"/>
                <c:pt idx="0">
                  <c:v>121.49421996324</c:v>
                </c:pt>
                <c:pt idx="1">
                  <c:v>178.73078086905704</c:v>
                </c:pt>
                <c:pt idx="2">
                  <c:v>115.76666203673778</c:v>
                </c:pt>
                <c:pt idx="3">
                  <c:v>233.65676151505821</c:v>
                </c:pt>
                <c:pt idx="4">
                  <c:v>136.71554284022812</c:v>
                </c:pt>
                <c:pt idx="5">
                  <c:v>114.3512942532013</c:v>
                </c:pt>
                <c:pt idx="6">
                  <c:v>11.899025115222525</c:v>
                </c:pt>
                <c:pt idx="7">
                  <c:v>16.695256072834521</c:v>
                </c:pt>
                <c:pt idx="8">
                  <c:v>84.672703734474837</c:v>
                </c:pt>
                <c:pt idx="9">
                  <c:v>169.19487997801508</c:v>
                </c:pt>
              </c:numCache>
            </c:numRef>
          </c:yVal>
          <c:smooth val="0"/>
        </c:ser>
        <c:dLbls>
          <c:showLegendKey val="0"/>
          <c:showVal val="0"/>
          <c:showCatName val="0"/>
          <c:showSerName val="0"/>
          <c:showPercent val="0"/>
          <c:showBubbleSize val="0"/>
        </c:dLbls>
        <c:axId val="354131968"/>
        <c:axId val="354133888"/>
      </c:scatterChart>
      <c:valAx>
        <c:axId val="354131968"/>
        <c:scaling>
          <c:orientation val="minMax"/>
        </c:scaling>
        <c:delete val="0"/>
        <c:axPos val="b"/>
        <c:title>
          <c:tx>
            <c:rich>
              <a:bodyPr/>
              <a:lstStyle/>
              <a:p>
                <a:pPr>
                  <a:defRPr/>
                </a:pPr>
                <a:r>
                  <a:rPr lang="en-US"/>
                  <a:t>M1</a:t>
                </a:r>
              </a:p>
            </c:rich>
          </c:tx>
          <c:overlay val="0"/>
        </c:title>
        <c:numFmt formatCode="General" sourceLinked="1"/>
        <c:majorTickMark val="out"/>
        <c:minorTickMark val="none"/>
        <c:tickLblPos val="nextTo"/>
        <c:crossAx val="354133888"/>
        <c:crosses val="autoZero"/>
        <c:crossBetween val="midCat"/>
      </c:valAx>
      <c:valAx>
        <c:axId val="354133888"/>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54131968"/>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8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M3</a:t>
            </a:r>
            <a:r>
              <a:rPr lang="en-US" baseline="0"/>
              <a:t> </a:t>
            </a:r>
            <a:r>
              <a:rPr lang="en-US"/>
              <a:t>versus M1</a:t>
            </a:r>
          </a:p>
        </c:rich>
      </c:tx>
      <c:overlay val="0"/>
    </c:title>
    <c:autoTitleDeleted val="0"/>
    <c:plotArea>
      <c:layout/>
      <c:scatterChart>
        <c:scatterStyle val="lineMarker"/>
        <c:varyColors val="0"/>
        <c:ser>
          <c:idx val="1"/>
          <c:order val="0"/>
          <c:tx>
            <c:v>Kapton</c:v>
          </c:tx>
          <c:spPr>
            <a:ln w="28575">
              <a:noFill/>
            </a:ln>
          </c:spPr>
          <c:xVal>
            <c:numRef>
              <c:f>'Moment Comparisons unagedJan 21'!$BM$23:$BM$58</c:f>
              <c:numCache>
                <c:formatCode>General</c:formatCode>
                <c:ptCount val="20"/>
                <c:pt idx="0">
                  <c:v>242.4741726367576</c:v>
                </c:pt>
                <c:pt idx="1">
                  <c:v>228.59740301299937</c:v>
                </c:pt>
                <c:pt idx="2">
                  <c:v>211.79027632252951</c:v>
                </c:pt>
                <c:pt idx="3">
                  <c:v>375.20876029198155</c:v>
                </c:pt>
                <c:pt idx="4">
                  <c:v>102.91459773449184</c:v>
                </c:pt>
                <c:pt idx="5">
                  <c:v>161.3363291840426</c:v>
                </c:pt>
                <c:pt idx="6">
                  <c:v>867.82464634749272</c:v>
                </c:pt>
                <c:pt idx="7">
                  <c:v>153.1074447736288</c:v>
                </c:pt>
                <c:pt idx="8">
                  <c:v>216.14450778493114</c:v>
                </c:pt>
                <c:pt idx="9">
                  <c:v>305.88138364350294</c:v>
                </c:pt>
                <c:pt idx="10">
                  <c:v>179.64802163463835</c:v>
                </c:pt>
                <c:pt idx="11">
                  <c:v>104.60930715546857</c:v>
                </c:pt>
                <c:pt idx="12">
                  <c:v>85.146338022144931</c:v>
                </c:pt>
                <c:pt idx="13">
                  <c:v>189.91484044897103</c:v>
                </c:pt>
                <c:pt idx="14">
                  <c:v>277.55824331110045</c:v>
                </c:pt>
                <c:pt idx="15">
                  <c:v>62.00566341405532</c:v>
                </c:pt>
                <c:pt idx="16">
                  <c:v>78.526166726178445</c:v>
                </c:pt>
                <c:pt idx="17">
                  <c:v>66.67123351132058</c:v>
                </c:pt>
                <c:pt idx="18">
                  <c:v>307.8509299586508</c:v>
                </c:pt>
                <c:pt idx="19">
                  <c:v>81.033945832324562</c:v>
                </c:pt>
              </c:numCache>
            </c:numRef>
          </c:xVal>
          <c:yVal>
            <c:numRef>
              <c:f>'Moment Comparisons unagedJan 21'!$BQ$23:$BQ$58</c:f>
              <c:numCache>
                <c:formatCode>General</c:formatCode>
                <c:ptCount val="20"/>
                <c:pt idx="0">
                  <c:v>11.3709375</c:v>
                </c:pt>
                <c:pt idx="1">
                  <c:v>14.100565909090911</c:v>
                </c:pt>
                <c:pt idx="2">
                  <c:v>17.908177500000001</c:v>
                </c:pt>
                <c:pt idx="3">
                  <c:v>27.025020000000001</c:v>
                </c:pt>
                <c:pt idx="4">
                  <c:v>1.2429675</c:v>
                </c:pt>
                <c:pt idx="5">
                  <c:v>2.4329925000000006</c:v>
                </c:pt>
                <c:pt idx="6">
                  <c:v>68.922337499999983</c:v>
                </c:pt>
                <c:pt idx="7">
                  <c:v>1.3532850000000001</c:v>
                </c:pt>
                <c:pt idx="8">
                  <c:v>2.4404400000000002</c:v>
                </c:pt>
                <c:pt idx="9">
                  <c:v>3.1135049999999995</c:v>
                </c:pt>
                <c:pt idx="10">
                  <c:v>3.3339825000000007</c:v>
                </c:pt>
                <c:pt idx="11">
                  <c:v>3.3142499999999998E-2</c:v>
                </c:pt>
                <c:pt idx="12">
                  <c:v>1.7533125000000001</c:v>
                </c:pt>
                <c:pt idx="13">
                  <c:v>2.1703050000000004</c:v>
                </c:pt>
                <c:pt idx="14">
                  <c:v>3.5459999999999998</c:v>
                </c:pt>
                <c:pt idx="15">
                  <c:v>8.5145175000000002</c:v>
                </c:pt>
                <c:pt idx="16">
                  <c:v>17.270820000000001</c:v>
                </c:pt>
                <c:pt idx="17">
                  <c:v>14.916892499999999</c:v>
                </c:pt>
                <c:pt idx="18">
                  <c:v>28.287495</c:v>
                </c:pt>
                <c:pt idx="19">
                  <c:v>2.3453549999999996</c:v>
                </c:pt>
              </c:numCache>
            </c:numRef>
          </c:yVal>
          <c:smooth val="0"/>
        </c:ser>
        <c:dLbls>
          <c:showLegendKey val="0"/>
          <c:showVal val="0"/>
          <c:showCatName val="0"/>
          <c:showSerName val="0"/>
          <c:showPercent val="0"/>
          <c:showBubbleSize val="0"/>
        </c:dLbls>
        <c:axId val="354031872"/>
        <c:axId val="354038144"/>
      </c:scatterChart>
      <c:valAx>
        <c:axId val="354031872"/>
        <c:scaling>
          <c:orientation val="minMax"/>
        </c:scaling>
        <c:delete val="0"/>
        <c:axPos val="b"/>
        <c:title>
          <c:tx>
            <c:rich>
              <a:bodyPr/>
              <a:lstStyle/>
              <a:p>
                <a:pPr>
                  <a:defRPr/>
                </a:pPr>
                <a:r>
                  <a:rPr lang="en-US"/>
                  <a:t>M1</a:t>
                </a:r>
              </a:p>
            </c:rich>
          </c:tx>
          <c:overlay val="0"/>
        </c:title>
        <c:numFmt formatCode="General" sourceLinked="1"/>
        <c:majorTickMark val="out"/>
        <c:minorTickMark val="none"/>
        <c:tickLblPos val="nextTo"/>
        <c:crossAx val="354038144"/>
        <c:crosses val="autoZero"/>
        <c:crossBetween val="midCat"/>
      </c:valAx>
      <c:valAx>
        <c:axId val="354038144"/>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54031872"/>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8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Silicone M3</a:t>
            </a:r>
            <a:r>
              <a:rPr lang="en-US" baseline="0"/>
              <a:t> </a:t>
            </a:r>
            <a:r>
              <a:rPr lang="en-US"/>
              <a:t>versus M1</a:t>
            </a:r>
          </a:p>
        </c:rich>
      </c:tx>
      <c:overlay val="0"/>
    </c:title>
    <c:autoTitleDeleted val="0"/>
    <c:plotArea>
      <c:layout/>
      <c:scatterChart>
        <c:scatterStyle val="lineMarker"/>
        <c:varyColors val="0"/>
        <c:ser>
          <c:idx val="3"/>
          <c:order val="0"/>
          <c:tx>
            <c:v>Silicone</c:v>
          </c:tx>
          <c:spPr>
            <a:ln w="28575">
              <a:noFill/>
            </a:ln>
          </c:spPr>
          <c:xVal>
            <c:numRef>
              <c:f>'Moment Comparisons unagedJan 21'!$BM$105:$BM$133</c:f>
              <c:numCache>
                <c:formatCode>General</c:formatCode>
                <c:ptCount val="17"/>
                <c:pt idx="0">
                  <c:v>681.21602229375139</c:v>
                </c:pt>
                <c:pt idx="1">
                  <c:v>393.72528619180156</c:v>
                </c:pt>
                <c:pt idx="2">
                  <c:v>478.38886752070903</c:v>
                </c:pt>
                <c:pt idx="3">
                  <c:v>402.51477832999217</c:v>
                </c:pt>
                <c:pt idx="4">
                  <c:v>615.51380336758314</c:v>
                </c:pt>
                <c:pt idx="5">
                  <c:v>973.58449874105634</c:v>
                </c:pt>
                <c:pt idx="6">
                  <c:v>688.21315184702462</c:v>
                </c:pt>
                <c:pt idx="7">
                  <c:v>1029.5132551137249</c:v>
                </c:pt>
                <c:pt idx="8">
                  <c:v>713.70935947796227</c:v>
                </c:pt>
                <c:pt idx="9">
                  <c:v>1059.8393621840767</c:v>
                </c:pt>
                <c:pt idx="10">
                  <c:v>544.60864227797083</c:v>
                </c:pt>
                <c:pt idx="11">
                  <c:v>1018.5793100474913</c:v>
                </c:pt>
                <c:pt idx="12">
                  <c:v>1063.7520022654714</c:v>
                </c:pt>
                <c:pt idx="13">
                  <c:v>276.90482504565301</c:v>
                </c:pt>
                <c:pt idx="14">
                  <c:v>121.59461504277496</c:v>
                </c:pt>
                <c:pt idx="15">
                  <c:v>152.1066060136182</c:v>
                </c:pt>
                <c:pt idx="16">
                  <c:v>512.45177318923925</c:v>
                </c:pt>
              </c:numCache>
            </c:numRef>
          </c:xVal>
          <c:yVal>
            <c:numRef>
              <c:f>'Moment Comparisons unagedJan 21'!$BQ$105:$BQ$133</c:f>
              <c:numCache>
                <c:formatCode>General</c:formatCode>
                <c:ptCount val="17"/>
                <c:pt idx="0">
                  <c:v>193.24054064978097</c:v>
                </c:pt>
                <c:pt idx="1">
                  <c:v>89.077674166451743</c:v>
                </c:pt>
                <c:pt idx="2">
                  <c:v>99.546228449413846</c:v>
                </c:pt>
                <c:pt idx="3">
                  <c:v>65.466234738484687</c:v>
                </c:pt>
                <c:pt idx="4">
                  <c:v>108.49420825246703</c:v>
                </c:pt>
                <c:pt idx="5">
                  <c:v>300.64007090501514</c:v>
                </c:pt>
                <c:pt idx="6">
                  <c:v>159.03792489513376</c:v>
                </c:pt>
                <c:pt idx="7">
                  <c:v>305.50649671782014</c:v>
                </c:pt>
                <c:pt idx="8">
                  <c:v>169.80108483736078</c:v>
                </c:pt>
                <c:pt idx="9">
                  <c:v>348.89549092151992</c:v>
                </c:pt>
                <c:pt idx="10">
                  <c:v>103.70373886777141</c:v>
                </c:pt>
                <c:pt idx="11">
                  <c:v>289.37242074179574</c:v>
                </c:pt>
                <c:pt idx="12">
                  <c:v>281.59157618919068</c:v>
                </c:pt>
                <c:pt idx="13">
                  <c:v>145.69428037442378</c:v>
                </c:pt>
                <c:pt idx="14">
                  <c:v>103.66063754039537</c:v>
                </c:pt>
                <c:pt idx="15">
                  <c:v>137.42237072527996</c:v>
                </c:pt>
                <c:pt idx="16">
                  <c:v>150.921491760213</c:v>
                </c:pt>
              </c:numCache>
            </c:numRef>
          </c:yVal>
          <c:smooth val="0"/>
        </c:ser>
        <c:dLbls>
          <c:showLegendKey val="0"/>
          <c:showVal val="0"/>
          <c:showCatName val="0"/>
          <c:showSerName val="0"/>
          <c:showPercent val="0"/>
          <c:showBubbleSize val="0"/>
        </c:dLbls>
        <c:axId val="353956608"/>
        <c:axId val="353958528"/>
      </c:scatterChart>
      <c:valAx>
        <c:axId val="353956608"/>
        <c:scaling>
          <c:orientation val="minMax"/>
        </c:scaling>
        <c:delete val="0"/>
        <c:axPos val="b"/>
        <c:title>
          <c:tx>
            <c:rich>
              <a:bodyPr/>
              <a:lstStyle/>
              <a:p>
                <a:pPr>
                  <a:defRPr/>
                </a:pPr>
                <a:r>
                  <a:rPr lang="en-US"/>
                  <a:t>M1</a:t>
                </a:r>
              </a:p>
            </c:rich>
          </c:tx>
          <c:overlay val="0"/>
        </c:title>
        <c:numFmt formatCode="General" sourceLinked="1"/>
        <c:majorTickMark val="out"/>
        <c:minorTickMark val="none"/>
        <c:tickLblPos val="nextTo"/>
        <c:crossAx val="353958528"/>
        <c:crosses val="autoZero"/>
        <c:crossBetween val="midCat"/>
      </c:valAx>
      <c:valAx>
        <c:axId val="353958528"/>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53956608"/>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8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Teflon and Lampwick </a:t>
            </a:r>
          </a:p>
          <a:p>
            <a:pPr>
              <a:defRPr/>
            </a:pPr>
            <a:r>
              <a:rPr lang="en-US"/>
              <a:t>M3</a:t>
            </a:r>
            <a:r>
              <a:rPr lang="en-US" baseline="0"/>
              <a:t> </a:t>
            </a:r>
            <a:r>
              <a:rPr lang="en-US"/>
              <a:t>versus M1</a:t>
            </a:r>
          </a:p>
        </c:rich>
      </c:tx>
      <c:overlay val="0"/>
    </c:title>
    <c:autoTitleDeleted val="0"/>
    <c:plotArea>
      <c:layout/>
      <c:scatterChart>
        <c:scatterStyle val="lineMarker"/>
        <c:varyColors val="0"/>
        <c:ser>
          <c:idx val="4"/>
          <c:order val="1"/>
          <c:tx>
            <c:v>Teflon</c:v>
          </c:tx>
          <c:spPr>
            <a:ln w="28575">
              <a:noFill/>
            </a:ln>
          </c:spPr>
          <c:xVal>
            <c:numRef>
              <c:f>'Moment Comparisons unagedJan 21'!$BM$134:$BM$156</c:f>
              <c:numCache>
                <c:formatCode>General</c:formatCode>
                <c:ptCount val="14"/>
                <c:pt idx="0">
                  <c:v>232.37147658869438</c:v>
                </c:pt>
                <c:pt idx="1">
                  <c:v>263.43796766269088</c:v>
                </c:pt>
                <c:pt idx="2">
                  <c:v>196.45114432072162</c:v>
                </c:pt>
                <c:pt idx="3">
                  <c:v>179.6819752300683</c:v>
                </c:pt>
                <c:pt idx="4">
                  <c:v>541.22426782057232</c:v>
                </c:pt>
                <c:pt idx="5">
                  <c:v>400.39400960857876</c:v>
                </c:pt>
                <c:pt idx="6">
                  <c:v>111.85065367881325</c:v>
                </c:pt>
                <c:pt idx="7">
                  <c:v>422.75684358189562</c:v>
                </c:pt>
                <c:pt idx="8">
                  <c:v>553.24833622876997</c:v>
                </c:pt>
                <c:pt idx="9">
                  <c:v>494.67025905930427</c:v>
                </c:pt>
                <c:pt idx="10">
                  <c:v>152.83296312126674</c:v>
                </c:pt>
                <c:pt idx="11">
                  <c:v>107.76767704558564</c:v>
                </c:pt>
                <c:pt idx="12">
                  <c:v>33.687000501383118</c:v>
                </c:pt>
                <c:pt idx="13">
                  <c:v>367.17168120282838</c:v>
                </c:pt>
              </c:numCache>
            </c:numRef>
          </c:xVal>
          <c:yVal>
            <c:numRef>
              <c:f>'Moment Comparisons unagedJan 21'!$BQ$134:$BQ$156</c:f>
              <c:numCache>
                <c:formatCode>General</c:formatCode>
                <c:ptCount val="14"/>
                <c:pt idx="0">
                  <c:v>54.644314000000008</c:v>
                </c:pt>
                <c:pt idx="1">
                  <c:v>13.350610999999997</c:v>
                </c:pt>
                <c:pt idx="2">
                  <c:v>12.972173999999997</c:v>
                </c:pt>
                <c:pt idx="3">
                  <c:v>68.239795999999998</c:v>
                </c:pt>
                <c:pt idx="4">
                  <c:v>68.141146999999975</c:v>
                </c:pt>
                <c:pt idx="5">
                  <c:v>21.97963</c:v>
                </c:pt>
                <c:pt idx="6">
                  <c:v>8.0780309999999993</c:v>
                </c:pt>
                <c:pt idx="7">
                  <c:v>21.533279999999998</c:v>
                </c:pt>
                <c:pt idx="8">
                  <c:v>48.561298000000008</c:v>
                </c:pt>
                <c:pt idx="9">
                  <c:v>38.497743999999983</c:v>
                </c:pt>
                <c:pt idx="10">
                  <c:v>11.074112999999995</c:v>
                </c:pt>
                <c:pt idx="11">
                  <c:v>13.909621999999999</c:v>
                </c:pt>
                <c:pt idx="12">
                  <c:v>6.4358019999999989</c:v>
                </c:pt>
                <c:pt idx="13">
                  <c:v>71.923708999999988</c:v>
                </c:pt>
              </c:numCache>
            </c:numRef>
          </c:yVal>
          <c:smooth val="0"/>
        </c:ser>
        <c:ser>
          <c:idx val="0"/>
          <c:order val="0"/>
          <c:tx>
            <c:v>Lampwick</c:v>
          </c:tx>
          <c:spPr>
            <a:ln w="28575">
              <a:noFill/>
            </a:ln>
          </c:spPr>
          <c:xVal>
            <c:numRef>
              <c:f>'Moment Comparisons unagedJan 21'!$BM$59:$BM$84</c:f>
              <c:numCache>
                <c:formatCode>General</c:formatCode>
                <c:ptCount val="14"/>
                <c:pt idx="0">
                  <c:v>244.38265833948313</c:v>
                </c:pt>
                <c:pt idx="1">
                  <c:v>382.01317813143794</c:v>
                </c:pt>
                <c:pt idx="2">
                  <c:v>190.12985727339534</c:v>
                </c:pt>
                <c:pt idx="3">
                  <c:v>404.03706967599447</c:v>
                </c:pt>
                <c:pt idx="4">
                  <c:v>421.19638693020511</c:v>
                </c:pt>
                <c:pt idx="5">
                  <c:v>350.55685968846421</c:v>
                </c:pt>
                <c:pt idx="6">
                  <c:v>392.25129573824915</c:v>
                </c:pt>
                <c:pt idx="7">
                  <c:v>387.98534579403099</c:v>
                </c:pt>
                <c:pt idx="8">
                  <c:v>620.92863246302545</c:v>
                </c:pt>
                <c:pt idx="9">
                  <c:v>481.15805922365632</c:v>
                </c:pt>
                <c:pt idx="10">
                  <c:v>39.214605288208624</c:v>
                </c:pt>
                <c:pt idx="11">
                  <c:v>73.832543651750925</c:v>
                </c:pt>
                <c:pt idx="12">
                  <c:v>47.564685690088332</c:v>
                </c:pt>
                <c:pt idx="13">
                  <c:v>269.64467313300628</c:v>
                </c:pt>
              </c:numCache>
            </c:numRef>
          </c:xVal>
          <c:yVal>
            <c:numRef>
              <c:f>'Moment Comparisons unagedJan 21'!$BQ$59:$BQ$84</c:f>
              <c:numCache>
                <c:formatCode>General</c:formatCode>
                <c:ptCount val="14"/>
                <c:pt idx="0">
                  <c:v>0</c:v>
                </c:pt>
                <c:pt idx="1">
                  <c:v>29.251232351897851</c:v>
                </c:pt>
                <c:pt idx="2">
                  <c:v>18.14754818881114</c:v>
                </c:pt>
                <c:pt idx="3">
                  <c:v>34.594700801350811</c:v>
                </c:pt>
                <c:pt idx="4">
                  <c:v>34.559212052422055</c:v>
                </c:pt>
                <c:pt idx="5">
                  <c:v>26.963747165480513</c:v>
                </c:pt>
                <c:pt idx="6">
                  <c:v>36.637405105047137</c:v>
                </c:pt>
                <c:pt idx="7">
                  <c:v>28.967369521896455</c:v>
                </c:pt>
                <c:pt idx="8">
                  <c:v>63.431299809344594</c:v>
                </c:pt>
                <c:pt idx="9">
                  <c:v>44.111273060196602</c:v>
                </c:pt>
                <c:pt idx="10">
                  <c:v>8.236688129758063</c:v>
                </c:pt>
                <c:pt idx="11">
                  <c:v>15.029824068911578</c:v>
                </c:pt>
                <c:pt idx="12">
                  <c:v>12.131364</c:v>
                </c:pt>
                <c:pt idx="13">
                  <c:v>52.899787351939423</c:v>
                </c:pt>
              </c:numCache>
            </c:numRef>
          </c:yVal>
          <c:smooth val="0"/>
        </c:ser>
        <c:dLbls>
          <c:showLegendKey val="0"/>
          <c:showVal val="0"/>
          <c:showCatName val="0"/>
          <c:showSerName val="0"/>
          <c:showPercent val="0"/>
          <c:showBubbleSize val="0"/>
        </c:dLbls>
        <c:axId val="378540032"/>
        <c:axId val="378541952"/>
      </c:scatterChart>
      <c:valAx>
        <c:axId val="378540032"/>
        <c:scaling>
          <c:orientation val="minMax"/>
        </c:scaling>
        <c:delete val="0"/>
        <c:axPos val="b"/>
        <c:title>
          <c:tx>
            <c:rich>
              <a:bodyPr/>
              <a:lstStyle/>
              <a:p>
                <a:pPr>
                  <a:defRPr/>
                </a:pPr>
                <a:r>
                  <a:rPr lang="en-US"/>
                  <a:t>M1</a:t>
                </a:r>
              </a:p>
            </c:rich>
          </c:tx>
          <c:overlay val="0"/>
        </c:title>
        <c:numFmt formatCode="General" sourceLinked="1"/>
        <c:majorTickMark val="out"/>
        <c:minorTickMark val="none"/>
        <c:tickLblPos val="nextTo"/>
        <c:crossAx val="378541952"/>
        <c:crosses val="autoZero"/>
        <c:crossBetween val="midCat"/>
      </c:valAx>
      <c:valAx>
        <c:axId val="378541952"/>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78540032"/>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8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Pyrell and SIlicone M1 versus M0</a:t>
            </a:r>
          </a:p>
        </c:rich>
      </c:tx>
      <c:overlay val="0"/>
    </c:title>
    <c:autoTitleDeleted val="0"/>
    <c:plotArea>
      <c:layout/>
      <c:scatterChart>
        <c:scatterStyle val="lineMarker"/>
        <c:varyColors val="0"/>
        <c:ser>
          <c:idx val="2"/>
          <c:order val="0"/>
          <c:tx>
            <c:v>Pyrell</c:v>
          </c:tx>
          <c:spPr>
            <a:ln w="28575">
              <a:noFill/>
            </a:ln>
          </c:spPr>
          <c:xVal>
            <c:numRef>
              <c:f>'Moment Comparisons unagedJan 21'!$BL$85:$BL$104</c:f>
              <c:numCache>
                <c:formatCode>General</c:formatCode>
                <c:ptCount val="10"/>
                <c:pt idx="0">
                  <c:v>3862679.2540942985</c:v>
                </c:pt>
                <c:pt idx="1">
                  <c:v>3881194.302428619</c:v>
                </c:pt>
                <c:pt idx="2">
                  <c:v>4953334.072364063</c:v>
                </c:pt>
                <c:pt idx="3">
                  <c:v>3275641.6927261017</c:v>
                </c:pt>
                <c:pt idx="4">
                  <c:v>3721976.9141411837</c:v>
                </c:pt>
                <c:pt idx="5">
                  <c:v>2924886.3744361638</c:v>
                </c:pt>
                <c:pt idx="6">
                  <c:v>71387.637341986352</c:v>
                </c:pt>
                <c:pt idx="7">
                  <c:v>42225.750119902383</c:v>
                </c:pt>
                <c:pt idx="8">
                  <c:v>206018.55669814753</c:v>
                </c:pt>
                <c:pt idx="9">
                  <c:v>1176224.4595932008</c:v>
                </c:pt>
              </c:numCache>
            </c:numRef>
          </c:xVal>
          <c:yVal>
            <c:numRef>
              <c:f>'Moment Comparisons unagedJan 21'!$BM$85:$BM$104</c:f>
              <c:numCache>
                <c:formatCode>General</c:formatCode>
                <c:ptCount val="10"/>
                <c:pt idx="0">
                  <c:v>799.72694879565961</c:v>
                </c:pt>
                <c:pt idx="1">
                  <c:v>985.16488408159614</c:v>
                </c:pt>
                <c:pt idx="2">
                  <c:v>978.85286843014046</c:v>
                </c:pt>
                <c:pt idx="3">
                  <c:v>1159.5375543457283</c:v>
                </c:pt>
                <c:pt idx="4">
                  <c:v>866.03871582316174</c:v>
                </c:pt>
                <c:pt idx="5">
                  <c:v>642.34878729323918</c:v>
                </c:pt>
                <c:pt idx="6">
                  <c:v>9.9926824825918477</c:v>
                </c:pt>
                <c:pt idx="7">
                  <c:v>10.18122388245464</c:v>
                </c:pt>
                <c:pt idx="8">
                  <c:v>53.439569317905381</c:v>
                </c:pt>
                <c:pt idx="9">
                  <c:v>459.76995119843087</c:v>
                </c:pt>
              </c:numCache>
            </c:numRef>
          </c:yVal>
          <c:smooth val="0"/>
        </c:ser>
        <c:ser>
          <c:idx val="3"/>
          <c:order val="1"/>
          <c:tx>
            <c:v>Silicone</c:v>
          </c:tx>
          <c:spPr>
            <a:ln w="28575">
              <a:noFill/>
            </a:ln>
          </c:spPr>
          <c:xVal>
            <c:numRef>
              <c:f>'Moment Comparisons unagedJan 21'!$BL$105:$BL$133</c:f>
              <c:numCache>
                <c:formatCode>General</c:formatCode>
                <c:ptCount val="17"/>
                <c:pt idx="0">
                  <c:v>3004614.0015063835</c:v>
                </c:pt>
                <c:pt idx="1">
                  <c:v>1916208.9136147145</c:v>
                </c:pt>
                <c:pt idx="2">
                  <c:v>2576905.5744457017</c:v>
                </c:pt>
                <c:pt idx="3">
                  <c:v>1937388.9537898961</c:v>
                </c:pt>
                <c:pt idx="4">
                  <c:v>2523938.5830877088</c:v>
                </c:pt>
                <c:pt idx="5">
                  <c:v>3889058.8258409305</c:v>
                </c:pt>
                <c:pt idx="6">
                  <c:v>3579696.8264696635</c:v>
                </c:pt>
                <c:pt idx="7">
                  <c:v>4278212.966048412</c:v>
                </c:pt>
                <c:pt idx="8">
                  <c:v>3657432.6076705437</c:v>
                </c:pt>
                <c:pt idx="9">
                  <c:v>4370648.2804149641</c:v>
                </c:pt>
                <c:pt idx="10">
                  <c:v>2987870.0785916378</c:v>
                </c:pt>
                <c:pt idx="11">
                  <c:v>4159047.4441999369</c:v>
                </c:pt>
                <c:pt idx="12">
                  <c:v>5719472.6548255282</c:v>
                </c:pt>
                <c:pt idx="13">
                  <c:v>655944.33171958511</c:v>
                </c:pt>
                <c:pt idx="14">
                  <c:v>312096.9919050613</c:v>
                </c:pt>
                <c:pt idx="15">
                  <c:v>161835.03759638718</c:v>
                </c:pt>
                <c:pt idx="16">
                  <c:v>1994125.8786545112</c:v>
                </c:pt>
              </c:numCache>
            </c:numRef>
          </c:xVal>
          <c:yVal>
            <c:numRef>
              <c:f>'Moment Comparisons unagedJan 21'!$BM$105:$BM$133</c:f>
              <c:numCache>
                <c:formatCode>General</c:formatCode>
                <c:ptCount val="17"/>
                <c:pt idx="0">
                  <c:v>681.21602229375139</c:v>
                </c:pt>
                <c:pt idx="1">
                  <c:v>393.72528619180156</c:v>
                </c:pt>
                <c:pt idx="2">
                  <c:v>478.38886752070903</c:v>
                </c:pt>
                <c:pt idx="3">
                  <c:v>402.51477832999217</c:v>
                </c:pt>
                <c:pt idx="4">
                  <c:v>615.51380336758314</c:v>
                </c:pt>
                <c:pt idx="5">
                  <c:v>973.58449874105634</c:v>
                </c:pt>
                <c:pt idx="6">
                  <c:v>688.21315184702462</c:v>
                </c:pt>
                <c:pt idx="7">
                  <c:v>1029.5132551137249</c:v>
                </c:pt>
                <c:pt idx="8">
                  <c:v>713.70935947796227</c:v>
                </c:pt>
                <c:pt idx="9">
                  <c:v>1059.8393621840767</c:v>
                </c:pt>
                <c:pt idx="10">
                  <c:v>544.60864227797083</c:v>
                </c:pt>
                <c:pt idx="11">
                  <c:v>1018.5793100474913</c:v>
                </c:pt>
                <c:pt idx="12">
                  <c:v>1063.7520022654714</c:v>
                </c:pt>
                <c:pt idx="13">
                  <c:v>276.90482504565301</c:v>
                </c:pt>
                <c:pt idx="14">
                  <c:v>121.59461504277496</c:v>
                </c:pt>
                <c:pt idx="15">
                  <c:v>152.1066060136182</c:v>
                </c:pt>
                <c:pt idx="16">
                  <c:v>512.45177318923925</c:v>
                </c:pt>
              </c:numCache>
            </c:numRef>
          </c:yVal>
          <c:smooth val="0"/>
        </c:ser>
        <c:dLbls>
          <c:showLegendKey val="0"/>
          <c:showVal val="0"/>
          <c:showCatName val="0"/>
          <c:showSerName val="0"/>
          <c:showPercent val="0"/>
          <c:showBubbleSize val="0"/>
        </c:dLbls>
        <c:axId val="378579968"/>
        <c:axId val="378582144"/>
      </c:scatterChart>
      <c:valAx>
        <c:axId val="378579968"/>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78582144"/>
        <c:crosses val="autoZero"/>
        <c:crossBetween val="midCat"/>
      </c:valAx>
      <c:valAx>
        <c:axId val="378582144"/>
        <c:scaling>
          <c:orientation val="minMax"/>
        </c:scaling>
        <c:delete val="0"/>
        <c:axPos val="l"/>
        <c:majorGridlines/>
        <c:title>
          <c:tx>
            <c:rich>
              <a:bodyPr rot="-5400000" vert="horz"/>
              <a:lstStyle/>
              <a:p>
                <a:pPr>
                  <a:defRPr/>
                </a:pPr>
                <a:r>
                  <a:rPr lang="en-US"/>
                  <a:t>M1 </a:t>
                </a:r>
              </a:p>
            </c:rich>
          </c:tx>
          <c:overlay val="0"/>
        </c:title>
        <c:numFmt formatCode="General" sourceLinked="1"/>
        <c:majorTickMark val="out"/>
        <c:minorTickMark val="none"/>
        <c:tickLblPos val="nextTo"/>
        <c:crossAx val="378579968"/>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8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and Lampwick M1 versus M0</a:t>
            </a:r>
          </a:p>
        </c:rich>
      </c:tx>
      <c:overlay val="0"/>
    </c:title>
    <c:autoTitleDeleted val="0"/>
    <c:plotArea>
      <c:layout/>
      <c:scatterChart>
        <c:scatterStyle val="lineMarker"/>
        <c:varyColors val="0"/>
        <c:ser>
          <c:idx val="1"/>
          <c:order val="1"/>
          <c:tx>
            <c:v>Kapton</c:v>
          </c:tx>
          <c:spPr>
            <a:ln w="28575">
              <a:noFill/>
            </a:ln>
          </c:spPr>
          <c:xVal>
            <c:numRef>
              <c:f>'Moment Comparisons unagedJan 21'!$BL$23:$BL$58</c:f>
              <c:numCache>
                <c:formatCode>General</c:formatCode>
                <c:ptCount val="20"/>
                <c:pt idx="0">
                  <c:v>2574776.2051404528</c:v>
                </c:pt>
                <c:pt idx="1">
                  <c:v>1994241.0380439789</c:v>
                </c:pt>
                <c:pt idx="2">
                  <c:v>1390760.7766112036</c:v>
                </c:pt>
                <c:pt idx="3">
                  <c:v>1717019.5729101424</c:v>
                </c:pt>
                <c:pt idx="4">
                  <c:v>1825597.0139817814</c:v>
                </c:pt>
                <c:pt idx="5">
                  <c:v>2754038.3947668634</c:v>
                </c:pt>
                <c:pt idx="6">
                  <c:v>5850382.3566217786</c:v>
                </c:pt>
                <c:pt idx="7">
                  <c:v>2604648.3618304073</c:v>
                </c:pt>
                <c:pt idx="8">
                  <c:v>0</c:v>
                </c:pt>
                <c:pt idx="9">
                  <c:v>3460328.2386265798</c:v>
                </c:pt>
                <c:pt idx="10">
                  <c:v>0</c:v>
                </c:pt>
                <c:pt idx="11">
                  <c:v>1578043.1421485487</c:v>
                </c:pt>
                <c:pt idx="12">
                  <c:v>1737499.3852767106</c:v>
                </c:pt>
                <c:pt idx="13">
                  <c:v>2951666.0508853504</c:v>
                </c:pt>
                <c:pt idx="14">
                  <c:v>3018896.3813527012</c:v>
                </c:pt>
                <c:pt idx="15">
                  <c:v>277645.73872056679</c:v>
                </c:pt>
                <c:pt idx="16">
                  <c:v>258123.09072398374</c:v>
                </c:pt>
                <c:pt idx="17">
                  <c:v>495068.20928105974</c:v>
                </c:pt>
                <c:pt idx="18">
                  <c:v>1615017.6733915848</c:v>
                </c:pt>
                <c:pt idx="19">
                  <c:v>0</c:v>
                </c:pt>
              </c:numCache>
            </c:numRef>
          </c:xVal>
          <c:yVal>
            <c:numRef>
              <c:f>'Moment Comparisons unagedJan 21'!$BM$23:$BM$58</c:f>
              <c:numCache>
                <c:formatCode>General</c:formatCode>
                <c:ptCount val="20"/>
                <c:pt idx="0">
                  <c:v>242.4741726367576</c:v>
                </c:pt>
                <c:pt idx="1">
                  <c:v>228.59740301299937</c:v>
                </c:pt>
                <c:pt idx="2">
                  <c:v>211.79027632252951</c:v>
                </c:pt>
                <c:pt idx="3">
                  <c:v>375.20876029198155</c:v>
                </c:pt>
                <c:pt idx="4">
                  <c:v>102.91459773449184</c:v>
                </c:pt>
                <c:pt idx="5">
                  <c:v>161.3363291840426</c:v>
                </c:pt>
                <c:pt idx="6">
                  <c:v>867.82464634749272</c:v>
                </c:pt>
                <c:pt idx="7">
                  <c:v>153.1074447736288</c:v>
                </c:pt>
                <c:pt idx="8">
                  <c:v>216.14450778493114</c:v>
                </c:pt>
                <c:pt idx="9">
                  <c:v>305.88138364350294</c:v>
                </c:pt>
                <c:pt idx="10">
                  <c:v>179.64802163463835</c:v>
                </c:pt>
                <c:pt idx="11">
                  <c:v>104.60930715546857</c:v>
                </c:pt>
                <c:pt idx="12">
                  <c:v>85.146338022144931</c:v>
                </c:pt>
                <c:pt idx="13">
                  <c:v>189.91484044897103</c:v>
                </c:pt>
                <c:pt idx="14">
                  <c:v>277.55824331110045</c:v>
                </c:pt>
                <c:pt idx="15">
                  <c:v>62.00566341405532</c:v>
                </c:pt>
                <c:pt idx="16">
                  <c:v>78.526166726178445</c:v>
                </c:pt>
                <c:pt idx="17">
                  <c:v>66.67123351132058</c:v>
                </c:pt>
                <c:pt idx="18">
                  <c:v>307.8509299586508</c:v>
                </c:pt>
                <c:pt idx="19">
                  <c:v>81.033945832324562</c:v>
                </c:pt>
              </c:numCache>
            </c:numRef>
          </c:yVal>
          <c:smooth val="0"/>
        </c:ser>
        <c:ser>
          <c:idx val="0"/>
          <c:order val="0"/>
          <c:tx>
            <c:v>Lampwick</c:v>
          </c:tx>
          <c:spPr>
            <a:ln w="28575">
              <a:noFill/>
            </a:ln>
          </c:spPr>
          <c:xVal>
            <c:numRef>
              <c:f>'Moment Comparisons unagedJan 21'!$BL$59:$BL$84</c:f>
              <c:numCache>
                <c:formatCode>General</c:formatCode>
                <c:ptCount val="14"/>
                <c:pt idx="0">
                  <c:v>1644842.7294187157</c:v>
                </c:pt>
                <c:pt idx="1">
                  <c:v>1876277.1679931821</c:v>
                </c:pt>
                <c:pt idx="2">
                  <c:v>1162148.7250497313</c:v>
                </c:pt>
                <c:pt idx="3">
                  <c:v>1507678.3447922845</c:v>
                </c:pt>
                <c:pt idx="4">
                  <c:v>2819890.7109968318</c:v>
                </c:pt>
                <c:pt idx="5">
                  <c:v>3197761.8213616745</c:v>
                </c:pt>
                <c:pt idx="6">
                  <c:v>3373889.4875935018</c:v>
                </c:pt>
                <c:pt idx="7">
                  <c:v>2987215.0655236603</c:v>
                </c:pt>
                <c:pt idx="8">
                  <c:v>4995552.5704270303</c:v>
                </c:pt>
                <c:pt idx="9">
                  <c:v>3463686.4034805261</c:v>
                </c:pt>
                <c:pt idx="10">
                  <c:v>212271.61609166127</c:v>
                </c:pt>
                <c:pt idx="11">
                  <c:v>438728.96546478604</c:v>
                </c:pt>
                <c:pt idx="12">
                  <c:v>107516.96149531422</c:v>
                </c:pt>
                <c:pt idx="13">
                  <c:v>915311.87562477367</c:v>
                </c:pt>
              </c:numCache>
            </c:numRef>
          </c:xVal>
          <c:yVal>
            <c:numRef>
              <c:f>'Moment Comparisons unagedJan 21'!$BM$59:$BM$84</c:f>
              <c:numCache>
                <c:formatCode>General</c:formatCode>
                <c:ptCount val="14"/>
                <c:pt idx="0">
                  <c:v>244.38265833948313</c:v>
                </c:pt>
                <c:pt idx="1">
                  <c:v>382.01317813143794</c:v>
                </c:pt>
                <c:pt idx="2">
                  <c:v>190.12985727339534</c:v>
                </c:pt>
                <c:pt idx="3">
                  <c:v>404.03706967599447</c:v>
                </c:pt>
                <c:pt idx="4">
                  <c:v>421.19638693020511</c:v>
                </c:pt>
                <c:pt idx="5">
                  <c:v>350.55685968846421</c:v>
                </c:pt>
                <c:pt idx="6">
                  <c:v>392.25129573824915</c:v>
                </c:pt>
                <c:pt idx="7">
                  <c:v>387.98534579403099</c:v>
                </c:pt>
                <c:pt idx="8">
                  <c:v>620.92863246302545</c:v>
                </c:pt>
                <c:pt idx="9">
                  <c:v>481.15805922365632</c:v>
                </c:pt>
                <c:pt idx="10">
                  <c:v>39.214605288208624</c:v>
                </c:pt>
                <c:pt idx="11">
                  <c:v>73.832543651750925</c:v>
                </c:pt>
                <c:pt idx="12">
                  <c:v>47.564685690088332</c:v>
                </c:pt>
                <c:pt idx="13">
                  <c:v>269.64467313300628</c:v>
                </c:pt>
              </c:numCache>
            </c:numRef>
          </c:yVal>
          <c:smooth val="0"/>
        </c:ser>
        <c:dLbls>
          <c:showLegendKey val="0"/>
          <c:showVal val="0"/>
          <c:showCatName val="0"/>
          <c:showSerName val="0"/>
          <c:showPercent val="0"/>
          <c:showBubbleSize val="0"/>
        </c:dLbls>
        <c:axId val="378599680"/>
        <c:axId val="378642816"/>
      </c:scatterChart>
      <c:valAx>
        <c:axId val="378599680"/>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78642816"/>
        <c:crosses val="autoZero"/>
        <c:crossBetween val="midCat"/>
      </c:valAx>
      <c:valAx>
        <c:axId val="378642816"/>
        <c:scaling>
          <c:orientation val="minMax"/>
        </c:scaling>
        <c:delete val="0"/>
        <c:axPos val="l"/>
        <c:majorGridlines/>
        <c:title>
          <c:tx>
            <c:rich>
              <a:bodyPr rot="-5400000" vert="horz"/>
              <a:lstStyle/>
              <a:p>
                <a:pPr>
                  <a:defRPr/>
                </a:pPr>
                <a:r>
                  <a:rPr lang="en-US"/>
                  <a:t>M1 </a:t>
                </a:r>
              </a:p>
            </c:rich>
          </c:tx>
          <c:overlay val="0"/>
        </c:title>
        <c:numFmt formatCode="General" sourceLinked="1"/>
        <c:majorTickMark val="out"/>
        <c:minorTickMark val="none"/>
        <c:tickLblPos val="nextTo"/>
        <c:crossAx val="378599680"/>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9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Teflon M1 versus M0</a:t>
            </a:r>
          </a:p>
        </c:rich>
      </c:tx>
      <c:overlay val="0"/>
    </c:title>
    <c:autoTitleDeleted val="0"/>
    <c:plotArea>
      <c:layout/>
      <c:scatterChart>
        <c:scatterStyle val="lineMarker"/>
        <c:varyColors val="0"/>
        <c:ser>
          <c:idx val="4"/>
          <c:order val="0"/>
          <c:tx>
            <c:v>Teflon</c:v>
          </c:tx>
          <c:spPr>
            <a:ln w="28575">
              <a:noFill/>
            </a:ln>
          </c:spPr>
          <c:xVal>
            <c:numRef>
              <c:f>'Moment Comparisons unagedJan 21'!$BL$134:$BL$156</c:f>
              <c:numCache>
                <c:formatCode>General</c:formatCode>
                <c:ptCount val="14"/>
                <c:pt idx="0">
                  <c:v>1737804.3083343599</c:v>
                </c:pt>
                <c:pt idx="1">
                  <c:v>1409983.1850205562</c:v>
                </c:pt>
                <c:pt idx="2">
                  <c:v>1291855.5021625953</c:v>
                </c:pt>
                <c:pt idx="3">
                  <c:v>1010553.8850986513</c:v>
                </c:pt>
                <c:pt idx="4">
                  <c:v>3654789.4777492345</c:v>
                </c:pt>
                <c:pt idx="5">
                  <c:v>3037043.9171539079</c:v>
                </c:pt>
                <c:pt idx="6">
                  <c:v>2105294.5686913007</c:v>
                </c:pt>
                <c:pt idx="7">
                  <c:v>2596153.6033963198</c:v>
                </c:pt>
                <c:pt idx="8">
                  <c:v>2654993.7023748658</c:v>
                </c:pt>
                <c:pt idx="9">
                  <c:v>3535853.9755014894</c:v>
                </c:pt>
                <c:pt idx="10">
                  <c:v>2774308.1223761402</c:v>
                </c:pt>
                <c:pt idx="11">
                  <c:v>547365.29240186652</c:v>
                </c:pt>
                <c:pt idx="12">
                  <c:v>195396.75079555667</c:v>
                </c:pt>
                <c:pt idx="13">
                  <c:v>1333768.9444362801</c:v>
                </c:pt>
              </c:numCache>
            </c:numRef>
          </c:xVal>
          <c:yVal>
            <c:numRef>
              <c:f>'Moment Comparisons unagedJan 21'!$BM$134:$BM$156</c:f>
              <c:numCache>
                <c:formatCode>General</c:formatCode>
                <c:ptCount val="14"/>
                <c:pt idx="0">
                  <c:v>232.37147658869438</c:v>
                </c:pt>
                <c:pt idx="1">
                  <c:v>263.43796766269088</c:v>
                </c:pt>
                <c:pt idx="2">
                  <c:v>196.45114432072162</c:v>
                </c:pt>
                <c:pt idx="3">
                  <c:v>179.6819752300683</c:v>
                </c:pt>
                <c:pt idx="4">
                  <c:v>541.22426782057232</c:v>
                </c:pt>
                <c:pt idx="5">
                  <c:v>400.39400960857876</c:v>
                </c:pt>
                <c:pt idx="6">
                  <c:v>111.85065367881325</c:v>
                </c:pt>
                <c:pt idx="7">
                  <c:v>422.75684358189562</c:v>
                </c:pt>
                <c:pt idx="8">
                  <c:v>553.24833622876997</c:v>
                </c:pt>
                <c:pt idx="9">
                  <c:v>494.67025905930427</c:v>
                </c:pt>
                <c:pt idx="10">
                  <c:v>152.83296312126674</c:v>
                </c:pt>
                <c:pt idx="11">
                  <c:v>107.76767704558564</c:v>
                </c:pt>
                <c:pt idx="12">
                  <c:v>33.687000501383118</c:v>
                </c:pt>
                <c:pt idx="13">
                  <c:v>367.17168120282838</c:v>
                </c:pt>
              </c:numCache>
            </c:numRef>
          </c:yVal>
          <c:smooth val="0"/>
        </c:ser>
        <c:dLbls>
          <c:showLegendKey val="0"/>
          <c:showVal val="0"/>
          <c:showCatName val="0"/>
          <c:showSerName val="0"/>
          <c:showPercent val="0"/>
          <c:showBubbleSize val="0"/>
        </c:dLbls>
        <c:axId val="378659584"/>
        <c:axId val="378661504"/>
      </c:scatterChart>
      <c:valAx>
        <c:axId val="378659584"/>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78661504"/>
        <c:crosses val="autoZero"/>
        <c:crossBetween val="midCat"/>
      </c:valAx>
      <c:valAx>
        <c:axId val="378661504"/>
        <c:scaling>
          <c:orientation val="minMax"/>
        </c:scaling>
        <c:delete val="0"/>
        <c:axPos val="l"/>
        <c:majorGridlines/>
        <c:title>
          <c:tx>
            <c:rich>
              <a:bodyPr rot="-5400000" vert="horz"/>
              <a:lstStyle/>
              <a:p>
                <a:pPr>
                  <a:defRPr/>
                </a:pPr>
                <a:r>
                  <a:rPr lang="en-US"/>
                  <a:t>M1 </a:t>
                </a:r>
              </a:p>
            </c:rich>
          </c:tx>
          <c:overlay val="0"/>
        </c:title>
        <c:numFmt formatCode="General" sourceLinked="1"/>
        <c:majorTickMark val="out"/>
        <c:minorTickMark val="none"/>
        <c:tickLblPos val="nextTo"/>
        <c:crossAx val="378659584"/>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9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M3</a:t>
            </a:r>
            <a:r>
              <a:rPr lang="en-US" baseline="0"/>
              <a:t>  </a:t>
            </a:r>
            <a:r>
              <a:rPr lang="en-US"/>
              <a:t>versus M0</a:t>
            </a:r>
          </a:p>
        </c:rich>
      </c:tx>
      <c:overlay val="0"/>
    </c:title>
    <c:autoTitleDeleted val="0"/>
    <c:plotArea>
      <c:layout/>
      <c:scatterChart>
        <c:scatterStyle val="lineMarker"/>
        <c:varyColors val="0"/>
        <c:ser>
          <c:idx val="1"/>
          <c:order val="1"/>
          <c:tx>
            <c:v>Kapton</c:v>
          </c:tx>
          <c:spPr>
            <a:ln w="28575">
              <a:noFill/>
            </a:ln>
          </c:spPr>
          <c:xVal>
            <c:numRef>
              <c:f>'Moment Comparisons unagedJan 21'!$BL$23:$BL$58</c:f>
              <c:numCache>
                <c:formatCode>General</c:formatCode>
                <c:ptCount val="20"/>
                <c:pt idx="0">
                  <c:v>2574776.2051404528</c:v>
                </c:pt>
                <c:pt idx="1">
                  <c:v>1994241.0380439789</c:v>
                </c:pt>
                <c:pt idx="2">
                  <c:v>1390760.7766112036</c:v>
                </c:pt>
                <c:pt idx="3">
                  <c:v>1717019.5729101424</c:v>
                </c:pt>
                <c:pt idx="4">
                  <c:v>1825597.0139817814</c:v>
                </c:pt>
                <c:pt idx="5">
                  <c:v>2754038.3947668634</c:v>
                </c:pt>
                <c:pt idx="6">
                  <c:v>5850382.3566217786</c:v>
                </c:pt>
                <c:pt idx="7">
                  <c:v>2604648.3618304073</c:v>
                </c:pt>
                <c:pt idx="8">
                  <c:v>0</c:v>
                </c:pt>
                <c:pt idx="9">
                  <c:v>3460328.2386265798</c:v>
                </c:pt>
                <c:pt idx="10">
                  <c:v>0</c:v>
                </c:pt>
                <c:pt idx="11">
                  <c:v>1578043.1421485487</c:v>
                </c:pt>
                <c:pt idx="12">
                  <c:v>1737499.3852767106</c:v>
                </c:pt>
                <c:pt idx="13">
                  <c:v>2951666.0508853504</c:v>
                </c:pt>
                <c:pt idx="14">
                  <c:v>3018896.3813527012</c:v>
                </c:pt>
                <c:pt idx="15">
                  <c:v>277645.73872056679</c:v>
                </c:pt>
                <c:pt idx="16">
                  <c:v>258123.09072398374</c:v>
                </c:pt>
                <c:pt idx="17">
                  <c:v>495068.20928105974</c:v>
                </c:pt>
                <c:pt idx="18">
                  <c:v>1615017.6733915848</c:v>
                </c:pt>
                <c:pt idx="19">
                  <c:v>0</c:v>
                </c:pt>
              </c:numCache>
            </c:numRef>
          </c:xVal>
          <c:yVal>
            <c:numRef>
              <c:f>'Moment Comparisons unagedJan 21'!$BQ$23:$BQ$58</c:f>
              <c:numCache>
                <c:formatCode>General</c:formatCode>
                <c:ptCount val="20"/>
                <c:pt idx="0">
                  <c:v>11.3709375</c:v>
                </c:pt>
                <c:pt idx="1">
                  <c:v>14.100565909090911</c:v>
                </c:pt>
                <c:pt idx="2">
                  <c:v>17.908177500000001</c:v>
                </c:pt>
                <c:pt idx="3">
                  <c:v>27.025020000000001</c:v>
                </c:pt>
                <c:pt idx="4">
                  <c:v>1.2429675</c:v>
                </c:pt>
                <c:pt idx="5">
                  <c:v>2.4329925000000006</c:v>
                </c:pt>
                <c:pt idx="6">
                  <c:v>68.922337499999983</c:v>
                </c:pt>
                <c:pt idx="7">
                  <c:v>1.3532850000000001</c:v>
                </c:pt>
                <c:pt idx="8">
                  <c:v>2.4404400000000002</c:v>
                </c:pt>
                <c:pt idx="9">
                  <c:v>3.1135049999999995</c:v>
                </c:pt>
                <c:pt idx="10">
                  <c:v>3.3339825000000007</c:v>
                </c:pt>
                <c:pt idx="11">
                  <c:v>3.3142499999999998E-2</c:v>
                </c:pt>
                <c:pt idx="12">
                  <c:v>1.7533125000000001</c:v>
                </c:pt>
                <c:pt idx="13">
                  <c:v>2.1703050000000004</c:v>
                </c:pt>
                <c:pt idx="14">
                  <c:v>3.5459999999999998</c:v>
                </c:pt>
                <c:pt idx="15">
                  <c:v>8.5145175000000002</c:v>
                </c:pt>
                <c:pt idx="16">
                  <c:v>17.270820000000001</c:v>
                </c:pt>
                <c:pt idx="17">
                  <c:v>14.916892499999999</c:v>
                </c:pt>
                <c:pt idx="18">
                  <c:v>28.287495</c:v>
                </c:pt>
                <c:pt idx="19">
                  <c:v>2.3453549999999996</c:v>
                </c:pt>
              </c:numCache>
            </c:numRef>
          </c:yVal>
          <c:smooth val="0"/>
        </c:ser>
        <c:ser>
          <c:idx val="0"/>
          <c:order val="0"/>
          <c:tx>
            <c:v>Lampwick</c:v>
          </c:tx>
          <c:spPr>
            <a:ln w="28575">
              <a:noFill/>
            </a:ln>
          </c:spPr>
          <c:xVal>
            <c:numRef>
              <c:f>'Moment Comparisons unagedJan 21'!$BL$59:$BL$84</c:f>
              <c:numCache>
                <c:formatCode>General</c:formatCode>
                <c:ptCount val="14"/>
                <c:pt idx="0">
                  <c:v>1644842.7294187157</c:v>
                </c:pt>
                <c:pt idx="1">
                  <c:v>1876277.1679931821</c:v>
                </c:pt>
                <c:pt idx="2">
                  <c:v>1162148.7250497313</c:v>
                </c:pt>
                <c:pt idx="3">
                  <c:v>1507678.3447922845</c:v>
                </c:pt>
                <c:pt idx="4">
                  <c:v>2819890.7109968318</c:v>
                </c:pt>
                <c:pt idx="5">
                  <c:v>3197761.8213616745</c:v>
                </c:pt>
                <c:pt idx="6">
                  <c:v>3373889.4875935018</c:v>
                </c:pt>
                <c:pt idx="7">
                  <c:v>2987215.0655236603</c:v>
                </c:pt>
                <c:pt idx="8">
                  <c:v>4995552.5704270303</c:v>
                </c:pt>
                <c:pt idx="9">
                  <c:v>3463686.4034805261</c:v>
                </c:pt>
                <c:pt idx="10">
                  <c:v>212271.61609166127</c:v>
                </c:pt>
                <c:pt idx="11">
                  <c:v>438728.96546478604</c:v>
                </c:pt>
                <c:pt idx="12">
                  <c:v>107516.96149531422</c:v>
                </c:pt>
                <c:pt idx="13">
                  <c:v>915311.87562477367</c:v>
                </c:pt>
              </c:numCache>
            </c:numRef>
          </c:xVal>
          <c:yVal>
            <c:numRef>
              <c:f>'Moment Comparisons unagedJan 21'!$BQ$59:$BQ$84</c:f>
              <c:numCache>
                <c:formatCode>General</c:formatCode>
                <c:ptCount val="14"/>
                <c:pt idx="0">
                  <c:v>0</c:v>
                </c:pt>
                <c:pt idx="1">
                  <c:v>29.251232351897851</c:v>
                </c:pt>
                <c:pt idx="2">
                  <c:v>18.14754818881114</c:v>
                </c:pt>
                <c:pt idx="3">
                  <c:v>34.594700801350811</c:v>
                </c:pt>
                <c:pt idx="4">
                  <c:v>34.559212052422055</c:v>
                </c:pt>
                <c:pt idx="5">
                  <c:v>26.963747165480513</c:v>
                </c:pt>
                <c:pt idx="6">
                  <c:v>36.637405105047137</c:v>
                </c:pt>
                <c:pt idx="7">
                  <c:v>28.967369521896455</c:v>
                </c:pt>
                <c:pt idx="8">
                  <c:v>63.431299809344594</c:v>
                </c:pt>
                <c:pt idx="9">
                  <c:v>44.111273060196602</c:v>
                </c:pt>
                <c:pt idx="10">
                  <c:v>8.236688129758063</c:v>
                </c:pt>
                <c:pt idx="11">
                  <c:v>15.029824068911578</c:v>
                </c:pt>
                <c:pt idx="12">
                  <c:v>12.131364</c:v>
                </c:pt>
                <c:pt idx="13">
                  <c:v>52.899787351939423</c:v>
                </c:pt>
              </c:numCache>
            </c:numRef>
          </c:yVal>
          <c:smooth val="0"/>
        </c:ser>
        <c:dLbls>
          <c:showLegendKey val="0"/>
          <c:showVal val="0"/>
          <c:showCatName val="0"/>
          <c:showSerName val="0"/>
          <c:showPercent val="0"/>
          <c:showBubbleSize val="0"/>
        </c:dLbls>
        <c:axId val="378310656"/>
        <c:axId val="378312576"/>
      </c:scatterChart>
      <c:valAx>
        <c:axId val="378310656"/>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78312576"/>
        <c:crosses val="autoZero"/>
        <c:crossBetween val="midCat"/>
      </c:valAx>
      <c:valAx>
        <c:axId val="378312576"/>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78310656"/>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9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M3</a:t>
            </a:r>
            <a:r>
              <a:rPr lang="en-US" baseline="0"/>
              <a:t>  </a:t>
            </a:r>
            <a:r>
              <a:rPr lang="en-US"/>
              <a:t>versus M0</a:t>
            </a:r>
          </a:p>
        </c:rich>
      </c:tx>
      <c:overlay val="0"/>
    </c:title>
    <c:autoTitleDeleted val="0"/>
    <c:plotArea>
      <c:layout/>
      <c:scatterChart>
        <c:scatterStyle val="lineMarker"/>
        <c:varyColors val="0"/>
        <c:ser>
          <c:idx val="2"/>
          <c:order val="0"/>
          <c:tx>
            <c:v>Pyrell</c:v>
          </c:tx>
          <c:spPr>
            <a:ln w="28575">
              <a:noFill/>
            </a:ln>
          </c:spPr>
          <c:xVal>
            <c:numRef>
              <c:f>'Moment Comparisons unagedJan 21'!$BL$85:$BL$104</c:f>
              <c:numCache>
                <c:formatCode>General</c:formatCode>
                <c:ptCount val="10"/>
                <c:pt idx="0">
                  <c:v>3862679.2540942985</c:v>
                </c:pt>
                <c:pt idx="1">
                  <c:v>3881194.302428619</c:v>
                </c:pt>
                <c:pt idx="2">
                  <c:v>4953334.072364063</c:v>
                </c:pt>
                <c:pt idx="3">
                  <c:v>3275641.6927261017</c:v>
                </c:pt>
                <c:pt idx="4">
                  <c:v>3721976.9141411837</c:v>
                </c:pt>
                <c:pt idx="5">
                  <c:v>2924886.3744361638</c:v>
                </c:pt>
                <c:pt idx="6">
                  <c:v>71387.637341986352</c:v>
                </c:pt>
                <c:pt idx="7">
                  <c:v>42225.750119902383</c:v>
                </c:pt>
                <c:pt idx="8">
                  <c:v>206018.55669814753</c:v>
                </c:pt>
                <c:pt idx="9">
                  <c:v>1176224.4595932008</c:v>
                </c:pt>
              </c:numCache>
            </c:numRef>
          </c:xVal>
          <c:yVal>
            <c:numRef>
              <c:f>'Moment Comparisons unagedJan 21'!$BQ$85:$BQ$104</c:f>
              <c:numCache>
                <c:formatCode>General</c:formatCode>
                <c:ptCount val="10"/>
                <c:pt idx="0">
                  <c:v>121.49421996324</c:v>
                </c:pt>
                <c:pt idx="1">
                  <c:v>178.73078086905704</c:v>
                </c:pt>
                <c:pt idx="2">
                  <c:v>115.76666203673778</c:v>
                </c:pt>
                <c:pt idx="3">
                  <c:v>233.65676151505821</c:v>
                </c:pt>
                <c:pt idx="4">
                  <c:v>136.71554284022812</c:v>
                </c:pt>
                <c:pt idx="5">
                  <c:v>114.3512942532013</c:v>
                </c:pt>
                <c:pt idx="6">
                  <c:v>11.899025115222525</c:v>
                </c:pt>
                <c:pt idx="7">
                  <c:v>16.695256072834521</c:v>
                </c:pt>
                <c:pt idx="8">
                  <c:v>84.672703734474837</c:v>
                </c:pt>
                <c:pt idx="9">
                  <c:v>169.19487997801508</c:v>
                </c:pt>
              </c:numCache>
            </c:numRef>
          </c:yVal>
          <c:smooth val="0"/>
        </c:ser>
        <c:ser>
          <c:idx val="3"/>
          <c:order val="1"/>
          <c:tx>
            <c:v>Silicone</c:v>
          </c:tx>
          <c:spPr>
            <a:ln w="28575">
              <a:noFill/>
            </a:ln>
          </c:spPr>
          <c:xVal>
            <c:numRef>
              <c:f>'Moment Comparisons unagedJan 21'!$BL$105:$BL$133</c:f>
              <c:numCache>
                <c:formatCode>General</c:formatCode>
                <c:ptCount val="17"/>
                <c:pt idx="0">
                  <c:v>3004614.0015063835</c:v>
                </c:pt>
                <c:pt idx="1">
                  <c:v>1916208.9136147145</c:v>
                </c:pt>
                <c:pt idx="2">
                  <c:v>2576905.5744457017</c:v>
                </c:pt>
                <c:pt idx="3">
                  <c:v>1937388.9537898961</c:v>
                </c:pt>
                <c:pt idx="4">
                  <c:v>2523938.5830877088</c:v>
                </c:pt>
                <c:pt idx="5">
                  <c:v>3889058.8258409305</c:v>
                </c:pt>
                <c:pt idx="6">
                  <c:v>3579696.8264696635</c:v>
                </c:pt>
                <c:pt idx="7">
                  <c:v>4278212.966048412</c:v>
                </c:pt>
                <c:pt idx="8">
                  <c:v>3657432.6076705437</c:v>
                </c:pt>
                <c:pt idx="9">
                  <c:v>4370648.2804149641</c:v>
                </c:pt>
                <c:pt idx="10">
                  <c:v>2987870.0785916378</c:v>
                </c:pt>
                <c:pt idx="11">
                  <c:v>4159047.4441999369</c:v>
                </c:pt>
                <c:pt idx="12">
                  <c:v>5719472.6548255282</c:v>
                </c:pt>
                <c:pt idx="13">
                  <c:v>655944.33171958511</c:v>
                </c:pt>
                <c:pt idx="14">
                  <c:v>312096.9919050613</c:v>
                </c:pt>
                <c:pt idx="15">
                  <c:v>161835.03759638718</c:v>
                </c:pt>
                <c:pt idx="16">
                  <c:v>1994125.8786545112</c:v>
                </c:pt>
              </c:numCache>
            </c:numRef>
          </c:xVal>
          <c:yVal>
            <c:numRef>
              <c:f>'Moment Comparisons unagedJan 21'!$BQ$105:$BQ$133</c:f>
              <c:numCache>
                <c:formatCode>General</c:formatCode>
                <c:ptCount val="17"/>
                <c:pt idx="0">
                  <c:v>193.24054064978097</c:v>
                </c:pt>
                <c:pt idx="1">
                  <c:v>89.077674166451743</c:v>
                </c:pt>
                <c:pt idx="2">
                  <c:v>99.546228449413846</c:v>
                </c:pt>
                <c:pt idx="3">
                  <c:v>65.466234738484687</c:v>
                </c:pt>
                <c:pt idx="4">
                  <c:v>108.49420825246703</c:v>
                </c:pt>
                <c:pt idx="5">
                  <c:v>300.64007090501514</c:v>
                </c:pt>
                <c:pt idx="6">
                  <c:v>159.03792489513376</c:v>
                </c:pt>
                <c:pt idx="7">
                  <c:v>305.50649671782014</c:v>
                </c:pt>
                <c:pt idx="8">
                  <c:v>169.80108483736078</c:v>
                </c:pt>
                <c:pt idx="9">
                  <c:v>348.89549092151992</c:v>
                </c:pt>
                <c:pt idx="10">
                  <c:v>103.70373886777141</c:v>
                </c:pt>
                <c:pt idx="11">
                  <c:v>289.37242074179574</c:v>
                </c:pt>
                <c:pt idx="12">
                  <c:v>281.59157618919068</c:v>
                </c:pt>
                <c:pt idx="13">
                  <c:v>145.69428037442378</c:v>
                </c:pt>
                <c:pt idx="14">
                  <c:v>103.66063754039537</c:v>
                </c:pt>
                <c:pt idx="15">
                  <c:v>137.42237072527996</c:v>
                </c:pt>
                <c:pt idx="16">
                  <c:v>150.921491760213</c:v>
                </c:pt>
              </c:numCache>
            </c:numRef>
          </c:yVal>
          <c:smooth val="0"/>
        </c:ser>
        <c:dLbls>
          <c:showLegendKey val="0"/>
          <c:showVal val="0"/>
          <c:showCatName val="0"/>
          <c:showSerName val="0"/>
          <c:showPercent val="0"/>
          <c:showBubbleSize val="0"/>
        </c:dLbls>
        <c:axId val="378334208"/>
        <c:axId val="378352768"/>
      </c:scatterChart>
      <c:valAx>
        <c:axId val="378334208"/>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78352768"/>
        <c:crosses val="autoZero"/>
        <c:crossBetween val="midCat"/>
      </c:valAx>
      <c:valAx>
        <c:axId val="378352768"/>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78334208"/>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9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M3</a:t>
            </a:r>
            <a:r>
              <a:rPr lang="en-US" baseline="0"/>
              <a:t>  </a:t>
            </a:r>
            <a:r>
              <a:rPr lang="en-US"/>
              <a:t>versus M0</a:t>
            </a:r>
          </a:p>
        </c:rich>
      </c:tx>
      <c:overlay val="0"/>
    </c:title>
    <c:autoTitleDeleted val="0"/>
    <c:plotArea>
      <c:layout/>
      <c:scatterChart>
        <c:scatterStyle val="lineMarker"/>
        <c:varyColors val="0"/>
        <c:ser>
          <c:idx val="4"/>
          <c:order val="0"/>
          <c:tx>
            <c:v>Teflon</c:v>
          </c:tx>
          <c:spPr>
            <a:ln w="28575">
              <a:noFill/>
            </a:ln>
          </c:spPr>
          <c:xVal>
            <c:numRef>
              <c:f>'Moment Comparisons unagedJan 21'!$BL$134:$BL$156</c:f>
              <c:numCache>
                <c:formatCode>General</c:formatCode>
                <c:ptCount val="14"/>
                <c:pt idx="0">
                  <c:v>1737804.3083343599</c:v>
                </c:pt>
                <c:pt idx="1">
                  <c:v>1409983.1850205562</c:v>
                </c:pt>
                <c:pt idx="2">
                  <c:v>1291855.5021625953</c:v>
                </c:pt>
                <c:pt idx="3">
                  <c:v>1010553.8850986513</c:v>
                </c:pt>
                <c:pt idx="4">
                  <c:v>3654789.4777492345</c:v>
                </c:pt>
                <c:pt idx="5">
                  <c:v>3037043.9171539079</c:v>
                </c:pt>
                <c:pt idx="6">
                  <c:v>2105294.5686913007</c:v>
                </c:pt>
                <c:pt idx="7">
                  <c:v>2596153.6033963198</c:v>
                </c:pt>
                <c:pt idx="8">
                  <c:v>2654993.7023748658</c:v>
                </c:pt>
                <c:pt idx="9">
                  <c:v>3535853.9755014894</c:v>
                </c:pt>
                <c:pt idx="10">
                  <c:v>2774308.1223761402</c:v>
                </c:pt>
                <c:pt idx="11">
                  <c:v>547365.29240186652</c:v>
                </c:pt>
                <c:pt idx="12">
                  <c:v>195396.75079555667</c:v>
                </c:pt>
                <c:pt idx="13">
                  <c:v>1333768.9444362801</c:v>
                </c:pt>
              </c:numCache>
            </c:numRef>
          </c:xVal>
          <c:yVal>
            <c:numRef>
              <c:f>'Moment Comparisons unagedJan 21'!$BQ$134:$BQ$156</c:f>
              <c:numCache>
                <c:formatCode>General</c:formatCode>
                <c:ptCount val="14"/>
                <c:pt idx="0">
                  <c:v>54.644314000000008</c:v>
                </c:pt>
                <c:pt idx="1">
                  <c:v>13.350610999999997</c:v>
                </c:pt>
                <c:pt idx="2">
                  <c:v>12.972173999999997</c:v>
                </c:pt>
                <c:pt idx="3">
                  <c:v>68.239795999999998</c:v>
                </c:pt>
                <c:pt idx="4">
                  <c:v>68.141146999999975</c:v>
                </c:pt>
                <c:pt idx="5">
                  <c:v>21.97963</c:v>
                </c:pt>
                <c:pt idx="6">
                  <c:v>8.0780309999999993</c:v>
                </c:pt>
                <c:pt idx="7">
                  <c:v>21.533279999999998</c:v>
                </c:pt>
                <c:pt idx="8">
                  <c:v>48.561298000000008</c:v>
                </c:pt>
                <c:pt idx="9">
                  <c:v>38.497743999999983</c:v>
                </c:pt>
                <c:pt idx="10">
                  <c:v>11.074112999999995</c:v>
                </c:pt>
                <c:pt idx="11">
                  <c:v>13.909621999999999</c:v>
                </c:pt>
                <c:pt idx="12">
                  <c:v>6.4358019999999989</c:v>
                </c:pt>
                <c:pt idx="13">
                  <c:v>71.923708999999988</c:v>
                </c:pt>
              </c:numCache>
            </c:numRef>
          </c:yVal>
          <c:smooth val="0"/>
        </c:ser>
        <c:dLbls>
          <c:showLegendKey val="0"/>
          <c:showVal val="0"/>
          <c:showCatName val="0"/>
          <c:showSerName val="0"/>
          <c:showPercent val="0"/>
          <c:showBubbleSize val="0"/>
        </c:dLbls>
        <c:axId val="378373632"/>
        <c:axId val="378375552"/>
      </c:scatterChart>
      <c:valAx>
        <c:axId val="378373632"/>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78375552"/>
        <c:crosses val="autoZero"/>
        <c:crossBetween val="midCat"/>
      </c:valAx>
      <c:valAx>
        <c:axId val="378375552"/>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78373632"/>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9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M1 versus M0</a:t>
            </a:r>
          </a:p>
        </c:rich>
      </c:tx>
      <c:overlay val="0"/>
    </c:title>
    <c:autoTitleDeleted val="0"/>
    <c:plotArea>
      <c:layout/>
      <c:scatterChart>
        <c:scatterStyle val="lineMarker"/>
        <c:varyColors val="0"/>
        <c:ser>
          <c:idx val="1"/>
          <c:order val="1"/>
          <c:tx>
            <c:v>Kapton</c:v>
          </c:tx>
          <c:spPr>
            <a:ln w="28575">
              <a:noFill/>
            </a:ln>
          </c:spPr>
          <c:xVal>
            <c:numRef>
              <c:f>'Moment Comparisons  aged Jan 21'!$BL$23:$BL$58</c:f>
              <c:numCache>
                <c:formatCode>General</c:formatCode>
                <c:ptCount val="16"/>
                <c:pt idx="0">
                  <c:v>907364.97810586996</c:v>
                </c:pt>
                <c:pt idx="1">
                  <c:v>867560.40934092866</c:v>
                </c:pt>
                <c:pt idx="2">
                  <c:v>1059919.9201329139</c:v>
                </c:pt>
                <c:pt idx="3">
                  <c:v>771019.08738255932</c:v>
                </c:pt>
                <c:pt idx="4">
                  <c:v>1797875.6062855036</c:v>
                </c:pt>
                <c:pt idx="5">
                  <c:v>1112405.3813294948</c:v>
                </c:pt>
                <c:pt idx="6">
                  <c:v>1053905.9212926894</c:v>
                </c:pt>
                <c:pt idx="7">
                  <c:v>1041691.6091550778</c:v>
                </c:pt>
                <c:pt idx="8">
                  <c:v>1237767.5991045895</c:v>
                </c:pt>
                <c:pt idx="9">
                  <c:v>954553.49010622012</c:v>
                </c:pt>
                <c:pt idx="10">
                  <c:v>734940.01296086202</c:v>
                </c:pt>
                <c:pt idx="11">
                  <c:v>990233.64370977459</c:v>
                </c:pt>
                <c:pt idx="12">
                  <c:v>1151405.4928839717</c:v>
                </c:pt>
                <c:pt idx="13">
                  <c:v>253109.83922102317</c:v>
                </c:pt>
                <c:pt idx="14">
                  <c:v>211761.04779864493</c:v>
                </c:pt>
                <c:pt idx="15">
                  <c:v>451723.46541728929</c:v>
                </c:pt>
              </c:numCache>
            </c:numRef>
          </c:xVal>
          <c:yVal>
            <c:numRef>
              <c:f>'Moment Comparisons  aged Jan 21'!$BM$23:$BM$58</c:f>
              <c:numCache>
                <c:formatCode>General</c:formatCode>
                <c:ptCount val="16"/>
                <c:pt idx="0">
                  <c:v>150.78802566833693</c:v>
                </c:pt>
                <c:pt idx="1">
                  <c:v>220.02864863456827</c:v>
                </c:pt>
                <c:pt idx="2">
                  <c:v>70.819266638717124</c:v>
                </c:pt>
                <c:pt idx="3">
                  <c:v>83.848228041429067</c:v>
                </c:pt>
                <c:pt idx="4">
                  <c:v>437.08545896503455</c:v>
                </c:pt>
                <c:pt idx="5">
                  <c:v>179.10369913787741</c:v>
                </c:pt>
                <c:pt idx="6">
                  <c:v>100.666576914988</c:v>
                </c:pt>
                <c:pt idx="7">
                  <c:v>122.89565377062094</c:v>
                </c:pt>
                <c:pt idx="8">
                  <c:v>171.03601084781371</c:v>
                </c:pt>
                <c:pt idx="9">
                  <c:v>107.0998891009646</c:v>
                </c:pt>
                <c:pt idx="10">
                  <c:v>60.965552179944517</c:v>
                </c:pt>
                <c:pt idx="11">
                  <c:v>104.06590153459113</c:v>
                </c:pt>
                <c:pt idx="12">
                  <c:v>156.01798358413714</c:v>
                </c:pt>
                <c:pt idx="13">
                  <c:v>59.146924907156333</c:v>
                </c:pt>
                <c:pt idx="14">
                  <c:v>69.806300393142521</c:v>
                </c:pt>
                <c:pt idx="15">
                  <c:v>65.498293038665565</c:v>
                </c:pt>
              </c:numCache>
            </c:numRef>
          </c:yVal>
          <c:smooth val="0"/>
        </c:ser>
        <c:ser>
          <c:idx val="2"/>
          <c:order val="2"/>
          <c:tx>
            <c:v>Pyrell</c:v>
          </c:tx>
          <c:spPr>
            <a:ln w="28575">
              <a:noFill/>
            </a:ln>
          </c:spPr>
          <c:xVal>
            <c:numRef>
              <c:f>'Moment Comparisons  aged Jan 21'!$BL$85:$BL$104</c:f>
              <c:numCache>
                <c:formatCode>General</c:formatCode>
                <c:ptCount val="10"/>
                <c:pt idx="0">
                  <c:v>3110970.9166285717</c:v>
                </c:pt>
                <c:pt idx="1">
                  <c:v>1414788.1544307088</c:v>
                </c:pt>
                <c:pt idx="2">
                  <c:v>1417570.6344373168</c:v>
                </c:pt>
                <c:pt idx="3">
                  <c:v>1352316.8506269613</c:v>
                </c:pt>
                <c:pt idx="4">
                  <c:v>1662805.4414244581</c:v>
                </c:pt>
                <c:pt idx="5">
                  <c:v>1632139.978883141</c:v>
                </c:pt>
                <c:pt idx="6">
                  <c:v>1683214.9966951662</c:v>
                </c:pt>
                <c:pt idx="7">
                  <c:v>35876.448108697521</c:v>
                </c:pt>
                <c:pt idx="8">
                  <c:v>34988.163542684197</c:v>
                </c:pt>
                <c:pt idx="9">
                  <c:v>192866.11921982534</c:v>
                </c:pt>
              </c:numCache>
            </c:numRef>
          </c:xVal>
          <c:yVal>
            <c:numRef>
              <c:f>'Moment Comparisons  aged Jan 21'!$BM$85:$BM$104</c:f>
              <c:numCache>
                <c:formatCode>General</c:formatCode>
                <c:ptCount val="10"/>
                <c:pt idx="0">
                  <c:v>647.21974074117884</c:v>
                </c:pt>
                <c:pt idx="1">
                  <c:v>507.96942227546441</c:v>
                </c:pt>
                <c:pt idx="2">
                  <c:v>638.11173728499091</c:v>
                </c:pt>
                <c:pt idx="3">
                  <c:v>434.3353275439394</c:v>
                </c:pt>
                <c:pt idx="4">
                  <c:v>630.19822520017613</c:v>
                </c:pt>
                <c:pt idx="5">
                  <c:v>725.9923009845545</c:v>
                </c:pt>
                <c:pt idx="6">
                  <c:v>597.13137154948447</c:v>
                </c:pt>
                <c:pt idx="7">
                  <c:v>12.910104784744156</c:v>
                </c:pt>
                <c:pt idx="8">
                  <c:v>12.21823054369557</c:v>
                </c:pt>
                <c:pt idx="9">
                  <c:v>54.401223630766857</c:v>
                </c:pt>
              </c:numCache>
            </c:numRef>
          </c:yVal>
          <c:smooth val="0"/>
        </c:ser>
        <c:ser>
          <c:idx val="3"/>
          <c:order val="3"/>
          <c:tx>
            <c:v>Silicone</c:v>
          </c:tx>
          <c:spPr>
            <a:ln w="28575">
              <a:noFill/>
            </a:ln>
          </c:spPr>
          <c:xVal>
            <c:numRef>
              <c:f>'Moment Comparisons  aged Jan 21'!$BL$105:$BL$133</c:f>
              <c:numCache>
                <c:formatCode>General</c:formatCode>
                <c:ptCount val="12"/>
                <c:pt idx="0">
                  <c:v>1194104.7590429184</c:v>
                </c:pt>
                <c:pt idx="1">
                  <c:v>1175411.0746423218</c:v>
                </c:pt>
                <c:pt idx="2">
                  <c:v>1071098.2234106481</c:v>
                </c:pt>
                <c:pt idx="3">
                  <c:v>1353908.7331027978</c:v>
                </c:pt>
                <c:pt idx="4">
                  <c:v>1523655.4291103429</c:v>
                </c:pt>
                <c:pt idx="5">
                  <c:v>850213.29770512425</c:v>
                </c:pt>
                <c:pt idx="6">
                  <c:v>1489862.4646337628</c:v>
                </c:pt>
                <c:pt idx="7">
                  <c:v>1352021.2260295507</c:v>
                </c:pt>
                <c:pt idx="8">
                  <c:v>1666662.2131405217</c:v>
                </c:pt>
                <c:pt idx="9">
                  <c:v>482680.64130776486</c:v>
                </c:pt>
                <c:pt idx="10">
                  <c:v>293202.85419679346</c:v>
                </c:pt>
                <c:pt idx="11">
                  <c:v>144873.32405044511</c:v>
                </c:pt>
              </c:numCache>
            </c:numRef>
          </c:xVal>
          <c:yVal>
            <c:numRef>
              <c:f>'Moment Comparisons  aged Jan 21'!$BM$105:$BM$133</c:f>
              <c:numCache>
                <c:formatCode>General</c:formatCode>
                <c:ptCount val="12"/>
                <c:pt idx="0">
                  <c:v>389.22953313940434</c:v>
                </c:pt>
                <c:pt idx="1">
                  <c:v>437.79521318459678</c:v>
                </c:pt>
                <c:pt idx="2">
                  <c:v>295.73047982834879</c:v>
                </c:pt>
                <c:pt idx="3">
                  <c:v>457.72308303012852</c:v>
                </c:pt>
                <c:pt idx="4">
                  <c:v>712.59201459586927</c:v>
                </c:pt>
                <c:pt idx="5">
                  <c:v>392.88604316583246</c:v>
                </c:pt>
                <c:pt idx="6">
                  <c:v>677.46801769063723</c:v>
                </c:pt>
                <c:pt idx="7">
                  <c:v>520.57349289091769</c:v>
                </c:pt>
                <c:pt idx="8">
                  <c:v>678.83879956439739</c:v>
                </c:pt>
                <c:pt idx="9">
                  <c:v>257.17631210006039</c:v>
                </c:pt>
                <c:pt idx="10">
                  <c:v>130.00855832868439</c:v>
                </c:pt>
                <c:pt idx="11">
                  <c:v>159.74285125148558</c:v>
                </c:pt>
              </c:numCache>
            </c:numRef>
          </c:yVal>
          <c:smooth val="0"/>
        </c:ser>
        <c:ser>
          <c:idx val="4"/>
          <c:order val="4"/>
          <c:tx>
            <c:v>Teflon</c:v>
          </c:tx>
          <c:spPr>
            <a:ln w="28575">
              <a:noFill/>
            </a:ln>
          </c:spPr>
          <c:xVal>
            <c:numRef>
              <c:f>'Moment Comparisons  aged Jan 21'!$BL$134:$BL$156</c:f>
              <c:numCache>
                <c:formatCode>General</c:formatCode>
                <c:ptCount val="9"/>
                <c:pt idx="0">
                  <c:v>646297.04735521181</c:v>
                </c:pt>
                <c:pt idx="1">
                  <c:v>563835.38645896956</c:v>
                </c:pt>
                <c:pt idx="2">
                  <c:v>557920.01363368786</c:v>
                </c:pt>
                <c:pt idx="3">
                  <c:v>840335.70495541021</c:v>
                </c:pt>
                <c:pt idx="4">
                  <c:v>974484.86814557225</c:v>
                </c:pt>
                <c:pt idx="5">
                  <c:v>920599.7311915328</c:v>
                </c:pt>
                <c:pt idx="6">
                  <c:v>909242.92996168404</c:v>
                </c:pt>
                <c:pt idx="7">
                  <c:v>392836.80301108205</c:v>
                </c:pt>
                <c:pt idx="8">
                  <c:v>146578.22949047992</c:v>
                </c:pt>
              </c:numCache>
            </c:numRef>
          </c:xVal>
          <c:yVal>
            <c:numRef>
              <c:f>'Moment Comparisons  aged Jan 21'!$BM$134:$BM$156</c:f>
              <c:numCache>
                <c:formatCode>General</c:formatCode>
                <c:ptCount val="9"/>
                <c:pt idx="0">
                  <c:v>161.08926223441955</c:v>
                </c:pt>
                <c:pt idx="1">
                  <c:v>102.64261980254548</c:v>
                </c:pt>
                <c:pt idx="2">
                  <c:v>58.353221390514022</c:v>
                </c:pt>
                <c:pt idx="3">
                  <c:v>397.56403067241467</c:v>
                </c:pt>
                <c:pt idx="4">
                  <c:v>259.88856497328499</c:v>
                </c:pt>
                <c:pt idx="5">
                  <c:v>354.42148985691654</c:v>
                </c:pt>
                <c:pt idx="6">
                  <c:v>306.40643784651229</c:v>
                </c:pt>
                <c:pt idx="7">
                  <c:v>90.366661536283615</c:v>
                </c:pt>
                <c:pt idx="8">
                  <c:v>23.76915243829556</c:v>
                </c:pt>
              </c:numCache>
            </c:numRef>
          </c:yVal>
          <c:smooth val="0"/>
        </c:ser>
        <c:ser>
          <c:idx val="0"/>
          <c:order val="0"/>
          <c:tx>
            <c:v>Lampwick</c:v>
          </c:tx>
          <c:spPr>
            <a:ln w="28575">
              <a:noFill/>
            </a:ln>
          </c:spPr>
          <c:xVal>
            <c:numRef>
              <c:f>'Moment Comparisons  aged Jan 21'!$BL$59:$BL$84</c:f>
              <c:numCache>
                <c:formatCode>General</c:formatCode>
                <c:ptCount val="12"/>
                <c:pt idx="0">
                  <c:v>874837.37603472825</c:v>
                </c:pt>
                <c:pt idx="1">
                  <c:v>577492.72038184176</c:v>
                </c:pt>
                <c:pt idx="2">
                  <c:v>2068777.3214579814</c:v>
                </c:pt>
                <c:pt idx="3">
                  <c:v>2869058.83318034</c:v>
                </c:pt>
                <c:pt idx="4">
                  <c:v>1251718.8795930552</c:v>
                </c:pt>
                <c:pt idx="5">
                  <c:v>1158631.8938317611</c:v>
                </c:pt>
                <c:pt idx="6">
                  <c:v>1482905.7467800037</c:v>
                </c:pt>
                <c:pt idx="7">
                  <c:v>1343413.4028339714</c:v>
                </c:pt>
                <c:pt idx="8">
                  <c:v>2858217.3648894308</c:v>
                </c:pt>
                <c:pt idx="9">
                  <c:v>175271.79330633517</c:v>
                </c:pt>
                <c:pt idx="10">
                  <c:v>329083.62258389778</c:v>
                </c:pt>
                <c:pt idx="11">
                  <c:v>97001.378207353002</c:v>
                </c:pt>
              </c:numCache>
            </c:numRef>
          </c:xVal>
          <c:yVal>
            <c:numRef>
              <c:f>'Moment Comparisons  aged Jan 21'!$BM$59:$BM$84</c:f>
              <c:numCache>
                <c:formatCode>General</c:formatCode>
                <c:ptCount val="12"/>
                <c:pt idx="0">
                  <c:v>241.21021488103753</c:v>
                </c:pt>
                <c:pt idx="1">
                  <c:v>199.06246731712528</c:v>
                </c:pt>
                <c:pt idx="2">
                  <c:v>308.14292214783211</c:v>
                </c:pt>
                <c:pt idx="3">
                  <c:v>244.52617424712432</c:v>
                </c:pt>
                <c:pt idx="4">
                  <c:v>287.95164607953711</c:v>
                </c:pt>
                <c:pt idx="5">
                  <c:v>258.97177471557052</c:v>
                </c:pt>
                <c:pt idx="6">
                  <c:v>376.57962446178351</c:v>
                </c:pt>
                <c:pt idx="7">
                  <c:v>309.1324727835684</c:v>
                </c:pt>
                <c:pt idx="8">
                  <c:v>359.41498545413867</c:v>
                </c:pt>
                <c:pt idx="9">
                  <c:v>41.531251266067784</c:v>
                </c:pt>
                <c:pt idx="10">
                  <c:v>61.128591098456731</c:v>
                </c:pt>
                <c:pt idx="11">
                  <c:v>39.072658769889138</c:v>
                </c:pt>
              </c:numCache>
            </c:numRef>
          </c:yVal>
          <c:smooth val="0"/>
        </c:ser>
        <c:dLbls>
          <c:showLegendKey val="0"/>
          <c:showVal val="0"/>
          <c:showCatName val="0"/>
          <c:showSerName val="0"/>
          <c:showPercent val="0"/>
          <c:showBubbleSize val="0"/>
        </c:dLbls>
        <c:axId val="328425856"/>
        <c:axId val="328427776"/>
      </c:scatterChart>
      <c:valAx>
        <c:axId val="328425856"/>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28427776"/>
        <c:crosses val="autoZero"/>
        <c:crossBetween val="midCat"/>
      </c:valAx>
      <c:valAx>
        <c:axId val="328427776"/>
        <c:scaling>
          <c:orientation val="minMax"/>
        </c:scaling>
        <c:delete val="0"/>
        <c:axPos val="l"/>
        <c:majorGridlines/>
        <c:title>
          <c:tx>
            <c:rich>
              <a:bodyPr rot="-5400000" vert="horz"/>
              <a:lstStyle/>
              <a:p>
                <a:pPr>
                  <a:defRPr/>
                </a:pPr>
                <a:r>
                  <a:rPr lang="en-US"/>
                  <a:t>M1 </a:t>
                </a:r>
              </a:p>
            </c:rich>
          </c:tx>
          <c:overlay val="0"/>
        </c:title>
        <c:numFmt formatCode="General" sourceLinked="1"/>
        <c:majorTickMark val="out"/>
        <c:minorTickMark val="none"/>
        <c:tickLblPos val="nextTo"/>
        <c:crossAx val="328425856"/>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9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M3</a:t>
            </a:r>
            <a:r>
              <a:rPr lang="en-US" baseline="0"/>
              <a:t>  </a:t>
            </a:r>
            <a:r>
              <a:rPr lang="en-US"/>
              <a:t>versus M0</a:t>
            </a:r>
          </a:p>
        </c:rich>
      </c:tx>
      <c:overlay val="0"/>
    </c:title>
    <c:autoTitleDeleted val="0"/>
    <c:plotArea>
      <c:layout/>
      <c:scatterChart>
        <c:scatterStyle val="lineMarker"/>
        <c:varyColors val="0"/>
        <c:ser>
          <c:idx val="1"/>
          <c:order val="1"/>
          <c:tx>
            <c:v>Kapton</c:v>
          </c:tx>
          <c:spPr>
            <a:ln w="28575">
              <a:noFill/>
            </a:ln>
          </c:spPr>
          <c:xVal>
            <c:numRef>
              <c:f>'Moment Comparisons  aged Jan 21'!$BL$23:$BL$58</c:f>
              <c:numCache>
                <c:formatCode>General</c:formatCode>
                <c:ptCount val="16"/>
                <c:pt idx="0">
                  <c:v>907364.97810586996</c:v>
                </c:pt>
                <c:pt idx="1">
                  <c:v>867560.40934092866</c:v>
                </c:pt>
                <c:pt idx="2">
                  <c:v>1059919.9201329139</c:v>
                </c:pt>
                <c:pt idx="3">
                  <c:v>771019.08738255932</c:v>
                </c:pt>
                <c:pt idx="4">
                  <c:v>1797875.6062855036</c:v>
                </c:pt>
                <c:pt idx="5">
                  <c:v>1112405.3813294948</c:v>
                </c:pt>
                <c:pt idx="6">
                  <c:v>1053905.9212926894</c:v>
                </c:pt>
                <c:pt idx="7">
                  <c:v>1041691.6091550778</c:v>
                </c:pt>
                <c:pt idx="8">
                  <c:v>1237767.5991045895</c:v>
                </c:pt>
                <c:pt idx="9">
                  <c:v>954553.49010622012</c:v>
                </c:pt>
                <c:pt idx="10">
                  <c:v>734940.01296086202</c:v>
                </c:pt>
                <c:pt idx="11">
                  <c:v>990233.64370977459</c:v>
                </c:pt>
                <c:pt idx="12">
                  <c:v>1151405.4928839717</c:v>
                </c:pt>
                <c:pt idx="13">
                  <c:v>253109.83922102317</c:v>
                </c:pt>
                <c:pt idx="14">
                  <c:v>211761.04779864493</c:v>
                </c:pt>
                <c:pt idx="15">
                  <c:v>451723.46541728929</c:v>
                </c:pt>
              </c:numCache>
            </c:numRef>
          </c:xVal>
          <c:yVal>
            <c:numRef>
              <c:f>'Moment Comparisons  aged Jan 21'!$BQ$23:$BQ$58</c:f>
              <c:numCache>
                <c:formatCode>General</c:formatCode>
                <c:ptCount val="16"/>
                <c:pt idx="0">
                  <c:v>13.242825000000002</c:v>
                </c:pt>
                <c:pt idx="1">
                  <c:v>28.67631750000001</c:v>
                </c:pt>
                <c:pt idx="2">
                  <c:v>1.2142574999999998</c:v>
                </c:pt>
                <c:pt idx="3">
                  <c:v>2.3982750000000004</c:v>
                </c:pt>
                <c:pt idx="4">
                  <c:v>75.05241749999999</c:v>
                </c:pt>
                <c:pt idx="5">
                  <c:v>7.4545424999999996</c:v>
                </c:pt>
                <c:pt idx="6">
                  <c:v>1.5011549999999996</c:v>
                </c:pt>
                <c:pt idx="7">
                  <c:v>2.7349874999999999</c:v>
                </c:pt>
                <c:pt idx="8">
                  <c:v>4.1581575000000006</c:v>
                </c:pt>
                <c:pt idx="9">
                  <c:v>3.7109025000000004</c:v>
                </c:pt>
                <c:pt idx="10">
                  <c:v>4.7587500000000019E-2</c:v>
                </c:pt>
                <c:pt idx="11">
                  <c:v>2.7334574999999997</c:v>
                </c:pt>
                <c:pt idx="12">
                  <c:v>4.6785825000000001</c:v>
                </c:pt>
                <c:pt idx="13">
                  <c:v>8.1544950000000007</c:v>
                </c:pt>
                <c:pt idx="14">
                  <c:v>15.329957142857143</c:v>
                </c:pt>
                <c:pt idx="15">
                  <c:v>14.5329075</c:v>
                </c:pt>
              </c:numCache>
            </c:numRef>
          </c:yVal>
          <c:smooth val="0"/>
        </c:ser>
        <c:ser>
          <c:idx val="2"/>
          <c:order val="2"/>
          <c:tx>
            <c:v>Pyrell</c:v>
          </c:tx>
          <c:spPr>
            <a:ln w="28575">
              <a:noFill/>
            </a:ln>
          </c:spPr>
          <c:xVal>
            <c:numRef>
              <c:f>'Moment Comparisons  aged Jan 21'!$BL$85:$BL$104</c:f>
              <c:numCache>
                <c:formatCode>General</c:formatCode>
                <c:ptCount val="10"/>
                <c:pt idx="0">
                  <c:v>3110970.9166285717</c:v>
                </c:pt>
                <c:pt idx="1">
                  <c:v>1414788.1544307088</c:v>
                </c:pt>
                <c:pt idx="2">
                  <c:v>1417570.6344373168</c:v>
                </c:pt>
                <c:pt idx="3">
                  <c:v>1352316.8506269613</c:v>
                </c:pt>
                <c:pt idx="4">
                  <c:v>1662805.4414244581</c:v>
                </c:pt>
                <c:pt idx="5">
                  <c:v>1632139.978883141</c:v>
                </c:pt>
                <c:pt idx="6">
                  <c:v>1683214.9966951662</c:v>
                </c:pt>
                <c:pt idx="7">
                  <c:v>35876.448108697521</c:v>
                </c:pt>
                <c:pt idx="8">
                  <c:v>34988.163542684197</c:v>
                </c:pt>
                <c:pt idx="9">
                  <c:v>192866.11921982534</c:v>
                </c:pt>
              </c:numCache>
            </c:numRef>
          </c:xVal>
          <c:yVal>
            <c:numRef>
              <c:f>'Moment Comparisons  aged Jan 21'!$BQ$85:$BQ$104</c:f>
              <c:numCache>
                <c:formatCode>General</c:formatCode>
                <c:ptCount val="10"/>
                <c:pt idx="0">
                  <c:v>108.36086003496634</c:v>
                </c:pt>
                <c:pt idx="1">
                  <c:v>116.15557237178292</c:v>
                </c:pt>
                <c:pt idx="2">
                  <c:v>173.26517841275452</c:v>
                </c:pt>
                <c:pt idx="3">
                  <c:v>57.835264772096366</c:v>
                </c:pt>
                <c:pt idx="4">
                  <c:v>116.98495023057832</c:v>
                </c:pt>
                <c:pt idx="5">
                  <c:v>226.969297357876</c:v>
                </c:pt>
                <c:pt idx="6">
                  <c:v>133.40783599555164</c:v>
                </c:pt>
                <c:pt idx="7">
                  <c:v>11.261671781275142</c:v>
                </c:pt>
                <c:pt idx="8">
                  <c:v>15.29757012775975</c:v>
                </c:pt>
                <c:pt idx="9">
                  <c:v>82.032518989165652</c:v>
                </c:pt>
              </c:numCache>
            </c:numRef>
          </c:yVal>
          <c:smooth val="0"/>
        </c:ser>
        <c:ser>
          <c:idx val="3"/>
          <c:order val="3"/>
          <c:tx>
            <c:v>Silicone</c:v>
          </c:tx>
          <c:spPr>
            <a:ln w="28575">
              <a:noFill/>
            </a:ln>
          </c:spPr>
          <c:xVal>
            <c:numRef>
              <c:f>'Moment Comparisons  aged Jan 21'!$BL$105:$BL$133</c:f>
              <c:numCache>
                <c:formatCode>General</c:formatCode>
                <c:ptCount val="12"/>
                <c:pt idx="0">
                  <c:v>1194104.7590429184</c:v>
                </c:pt>
                <c:pt idx="1">
                  <c:v>1175411.0746423218</c:v>
                </c:pt>
                <c:pt idx="2">
                  <c:v>1071098.2234106481</c:v>
                </c:pt>
                <c:pt idx="3">
                  <c:v>1353908.7331027978</c:v>
                </c:pt>
                <c:pt idx="4">
                  <c:v>1523655.4291103429</c:v>
                </c:pt>
                <c:pt idx="5">
                  <c:v>850213.29770512425</c:v>
                </c:pt>
                <c:pt idx="6">
                  <c:v>1489862.4646337628</c:v>
                </c:pt>
                <c:pt idx="7">
                  <c:v>1352021.2260295507</c:v>
                </c:pt>
                <c:pt idx="8">
                  <c:v>1666662.2131405217</c:v>
                </c:pt>
                <c:pt idx="9">
                  <c:v>482680.64130776486</c:v>
                </c:pt>
                <c:pt idx="10">
                  <c:v>293202.85419679346</c:v>
                </c:pt>
                <c:pt idx="11">
                  <c:v>144873.32405044511</c:v>
                </c:pt>
              </c:numCache>
            </c:numRef>
          </c:xVal>
          <c:yVal>
            <c:numRef>
              <c:f>'Moment Comparisons  aged Jan 21'!$BQ$105:$BQ$133</c:f>
              <c:numCache>
                <c:formatCode>General</c:formatCode>
                <c:ptCount val="12"/>
                <c:pt idx="0">
                  <c:v>124.63764636532751</c:v>
                </c:pt>
                <c:pt idx="1">
                  <c:v>132.86095008202679</c:v>
                </c:pt>
                <c:pt idx="2">
                  <c:v>59.660380422731514</c:v>
                </c:pt>
                <c:pt idx="3">
                  <c:v>148.19718360984319</c:v>
                </c:pt>
                <c:pt idx="4">
                  <c:v>301.06183061912731</c:v>
                </c:pt>
                <c:pt idx="5">
                  <c:v>140.72304115770493</c:v>
                </c:pt>
                <c:pt idx="6">
                  <c:v>313.78291660585643</c:v>
                </c:pt>
                <c:pt idx="7">
                  <c:v>189.82535759302968</c:v>
                </c:pt>
                <c:pt idx="8">
                  <c:v>249.70070536738518</c:v>
                </c:pt>
                <c:pt idx="9">
                  <c:v>133.01611866641571</c:v>
                </c:pt>
                <c:pt idx="10">
                  <c:v>93.025149253985816</c:v>
                </c:pt>
                <c:pt idx="11">
                  <c:v>118.35054019742921</c:v>
                </c:pt>
              </c:numCache>
            </c:numRef>
          </c:yVal>
          <c:smooth val="0"/>
        </c:ser>
        <c:ser>
          <c:idx val="4"/>
          <c:order val="4"/>
          <c:tx>
            <c:v>Teflon</c:v>
          </c:tx>
          <c:spPr>
            <a:ln w="28575">
              <a:noFill/>
            </a:ln>
          </c:spPr>
          <c:xVal>
            <c:numRef>
              <c:f>'Moment Comparisons  aged Jan 21'!$BL$134:$BL$156</c:f>
              <c:numCache>
                <c:formatCode>General</c:formatCode>
                <c:ptCount val="9"/>
                <c:pt idx="0">
                  <c:v>646297.04735521181</c:v>
                </c:pt>
                <c:pt idx="1">
                  <c:v>563835.38645896956</c:v>
                </c:pt>
                <c:pt idx="2">
                  <c:v>557920.01363368786</c:v>
                </c:pt>
                <c:pt idx="3">
                  <c:v>840335.70495541021</c:v>
                </c:pt>
                <c:pt idx="4">
                  <c:v>974484.86814557225</c:v>
                </c:pt>
                <c:pt idx="5">
                  <c:v>920599.7311915328</c:v>
                </c:pt>
                <c:pt idx="6">
                  <c:v>909242.92996168404</c:v>
                </c:pt>
                <c:pt idx="7">
                  <c:v>392836.80301108205</c:v>
                </c:pt>
                <c:pt idx="8">
                  <c:v>146578.22949047992</c:v>
                </c:pt>
              </c:numCache>
            </c:numRef>
          </c:xVal>
          <c:yVal>
            <c:numRef>
              <c:f>'Moment Comparisons  aged Jan 21'!$BQ$134:$BQ$156</c:f>
              <c:numCache>
                <c:formatCode>General</c:formatCode>
                <c:ptCount val="9"/>
                <c:pt idx="0">
                  <c:v>14.050080999999997</c:v>
                </c:pt>
                <c:pt idx="1">
                  <c:v>44.177575999999995</c:v>
                </c:pt>
                <c:pt idx="2">
                  <c:v>8.0372379999999986</c:v>
                </c:pt>
                <c:pt idx="3">
                  <c:v>85.733099999999979</c:v>
                </c:pt>
                <c:pt idx="4">
                  <c:v>20.470741000000004</c:v>
                </c:pt>
                <c:pt idx="5">
                  <c:v>44.701444000000002</c:v>
                </c:pt>
                <c:pt idx="6">
                  <c:v>35.915016000000001</c:v>
                </c:pt>
                <c:pt idx="7">
                  <c:v>13.407902000000002</c:v>
                </c:pt>
                <c:pt idx="8">
                  <c:v>5.7427730000000015</c:v>
                </c:pt>
              </c:numCache>
            </c:numRef>
          </c:yVal>
          <c:smooth val="0"/>
        </c:ser>
        <c:ser>
          <c:idx val="0"/>
          <c:order val="0"/>
          <c:tx>
            <c:v>Lampwick</c:v>
          </c:tx>
          <c:spPr>
            <a:ln w="28575">
              <a:noFill/>
            </a:ln>
          </c:spPr>
          <c:xVal>
            <c:numRef>
              <c:f>'Moment Comparisons  aged Jan 21'!$BL$59:$BL$84</c:f>
              <c:numCache>
                <c:formatCode>General</c:formatCode>
                <c:ptCount val="12"/>
                <c:pt idx="0">
                  <c:v>874837.37603472825</c:v>
                </c:pt>
                <c:pt idx="1">
                  <c:v>577492.72038184176</c:v>
                </c:pt>
                <c:pt idx="2">
                  <c:v>2068777.3214579814</c:v>
                </c:pt>
                <c:pt idx="3">
                  <c:v>2869058.83318034</c:v>
                </c:pt>
                <c:pt idx="4">
                  <c:v>1251718.8795930552</c:v>
                </c:pt>
                <c:pt idx="5">
                  <c:v>1158631.8938317611</c:v>
                </c:pt>
                <c:pt idx="6">
                  <c:v>1482905.7467800037</c:v>
                </c:pt>
                <c:pt idx="7">
                  <c:v>1343413.4028339714</c:v>
                </c:pt>
                <c:pt idx="8">
                  <c:v>2858217.3648894308</c:v>
                </c:pt>
                <c:pt idx="9">
                  <c:v>175271.79330633517</c:v>
                </c:pt>
                <c:pt idx="10">
                  <c:v>329083.62258389778</c:v>
                </c:pt>
                <c:pt idx="11">
                  <c:v>97001.378207353002</c:v>
                </c:pt>
              </c:numCache>
            </c:numRef>
          </c:xVal>
          <c:yVal>
            <c:numRef>
              <c:f>'Moment Comparisons  aged Jan 21'!$BQ$59:$BQ$84</c:f>
              <c:numCache>
                <c:formatCode>General</c:formatCode>
                <c:ptCount val="12"/>
                <c:pt idx="0">
                  <c:v>28.68506496369249</c:v>
                </c:pt>
                <c:pt idx="1">
                  <c:v>34.304533507117</c:v>
                </c:pt>
                <c:pt idx="2">
                  <c:v>35.6499301662937</c:v>
                </c:pt>
                <c:pt idx="3">
                  <c:v>13.244788199256673</c:v>
                </c:pt>
                <c:pt idx="4">
                  <c:v>35.147288413873866</c:v>
                </c:pt>
                <c:pt idx="5">
                  <c:v>27.169015751638309</c:v>
                </c:pt>
                <c:pt idx="6">
                  <c:v>55.126606662080725</c:v>
                </c:pt>
                <c:pt idx="7">
                  <c:v>40.264613381119567</c:v>
                </c:pt>
                <c:pt idx="8">
                  <c:v>23.80550088853709</c:v>
                </c:pt>
                <c:pt idx="9">
                  <c:v>8.4419364904923988</c:v>
                </c:pt>
                <c:pt idx="10">
                  <c:v>13.793562403036354</c:v>
                </c:pt>
                <c:pt idx="11">
                  <c:v>10.791703999999999</c:v>
                </c:pt>
              </c:numCache>
            </c:numRef>
          </c:yVal>
          <c:smooth val="0"/>
        </c:ser>
        <c:dLbls>
          <c:showLegendKey val="0"/>
          <c:showVal val="0"/>
          <c:showCatName val="0"/>
          <c:showSerName val="0"/>
          <c:showPercent val="0"/>
          <c:showBubbleSize val="0"/>
        </c:dLbls>
        <c:axId val="354109312"/>
        <c:axId val="378490880"/>
      </c:scatterChart>
      <c:valAx>
        <c:axId val="354109312"/>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78490880"/>
        <c:crosses val="autoZero"/>
        <c:crossBetween val="midCat"/>
      </c:valAx>
      <c:valAx>
        <c:axId val="378490880"/>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54109312"/>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9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M3</a:t>
            </a:r>
            <a:r>
              <a:rPr lang="en-US" baseline="0"/>
              <a:t> </a:t>
            </a:r>
            <a:r>
              <a:rPr lang="en-US"/>
              <a:t>versus M1</a:t>
            </a:r>
          </a:p>
        </c:rich>
      </c:tx>
      <c:overlay val="0"/>
    </c:title>
    <c:autoTitleDeleted val="0"/>
    <c:plotArea>
      <c:layout/>
      <c:scatterChart>
        <c:scatterStyle val="lineMarker"/>
        <c:varyColors val="0"/>
        <c:ser>
          <c:idx val="1"/>
          <c:order val="1"/>
          <c:tx>
            <c:v>Kapton</c:v>
          </c:tx>
          <c:spPr>
            <a:ln w="28575">
              <a:noFill/>
            </a:ln>
          </c:spPr>
          <c:xVal>
            <c:numRef>
              <c:f>'Moment Comparisons  aged Jan 21'!$BM$23:$BM$58</c:f>
              <c:numCache>
                <c:formatCode>General</c:formatCode>
                <c:ptCount val="16"/>
                <c:pt idx="0">
                  <c:v>150.78802566833693</c:v>
                </c:pt>
                <c:pt idx="1">
                  <c:v>220.02864863456827</c:v>
                </c:pt>
                <c:pt idx="2">
                  <c:v>70.819266638717124</c:v>
                </c:pt>
                <c:pt idx="3">
                  <c:v>83.848228041429067</c:v>
                </c:pt>
                <c:pt idx="4">
                  <c:v>437.08545896503455</c:v>
                </c:pt>
                <c:pt idx="5">
                  <c:v>179.10369913787741</c:v>
                </c:pt>
                <c:pt idx="6">
                  <c:v>100.666576914988</c:v>
                </c:pt>
                <c:pt idx="7">
                  <c:v>122.89565377062094</c:v>
                </c:pt>
                <c:pt idx="8">
                  <c:v>171.03601084781371</c:v>
                </c:pt>
                <c:pt idx="9">
                  <c:v>107.0998891009646</c:v>
                </c:pt>
                <c:pt idx="10">
                  <c:v>60.965552179944517</c:v>
                </c:pt>
                <c:pt idx="11">
                  <c:v>104.06590153459113</c:v>
                </c:pt>
                <c:pt idx="12">
                  <c:v>156.01798358413714</c:v>
                </c:pt>
                <c:pt idx="13">
                  <c:v>59.146924907156333</c:v>
                </c:pt>
                <c:pt idx="14">
                  <c:v>69.806300393142521</c:v>
                </c:pt>
                <c:pt idx="15">
                  <c:v>65.498293038665565</c:v>
                </c:pt>
              </c:numCache>
            </c:numRef>
          </c:xVal>
          <c:yVal>
            <c:numRef>
              <c:f>'Moment Comparisons  aged Jan 21'!$BQ$23:$BQ$58</c:f>
              <c:numCache>
                <c:formatCode>General</c:formatCode>
                <c:ptCount val="16"/>
                <c:pt idx="0">
                  <c:v>13.242825000000002</c:v>
                </c:pt>
                <c:pt idx="1">
                  <c:v>28.67631750000001</c:v>
                </c:pt>
                <c:pt idx="2">
                  <c:v>1.2142574999999998</c:v>
                </c:pt>
                <c:pt idx="3">
                  <c:v>2.3982750000000004</c:v>
                </c:pt>
                <c:pt idx="4">
                  <c:v>75.05241749999999</c:v>
                </c:pt>
                <c:pt idx="5">
                  <c:v>7.4545424999999996</c:v>
                </c:pt>
                <c:pt idx="6">
                  <c:v>1.5011549999999996</c:v>
                </c:pt>
                <c:pt idx="7">
                  <c:v>2.7349874999999999</c:v>
                </c:pt>
                <c:pt idx="8">
                  <c:v>4.1581575000000006</c:v>
                </c:pt>
                <c:pt idx="9">
                  <c:v>3.7109025000000004</c:v>
                </c:pt>
                <c:pt idx="10">
                  <c:v>4.7587500000000019E-2</c:v>
                </c:pt>
                <c:pt idx="11">
                  <c:v>2.7334574999999997</c:v>
                </c:pt>
                <c:pt idx="12">
                  <c:v>4.6785825000000001</c:v>
                </c:pt>
                <c:pt idx="13">
                  <c:v>8.1544950000000007</c:v>
                </c:pt>
                <c:pt idx="14">
                  <c:v>15.329957142857143</c:v>
                </c:pt>
                <c:pt idx="15">
                  <c:v>14.5329075</c:v>
                </c:pt>
              </c:numCache>
            </c:numRef>
          </c:yVal>
          <c:smooth val="0"/>
        </c:ser>
        <c:ser>
          <c:idx val="2"/>
          <c:order val="2"/>
          <c:tx>
            <c:v>Pyrell</c:v>
          </c:tx>
          <c:spPr>
            <a:ln w="28575">
              <a:noFill/>
            </a:ln>
          </c:spPr>
          <c:xVal>
            <c:numRef>
              <c:f>'Moment Comparisons  aged Jan 21'!$BM$85:$BM$104</c:f>
              <c:numCache>
                <c:formatCode>General</c:formatCode>
                <c:ptCount val="10"/>
                <c:pt idx="0">
                  <c:v>647.21974074117884</c:v>
                </c:pt>
                <c:pt idx="1">
                  <c:v>507.96942227546441</c:v>
                </c:pt>
                <c:pt idx="2">
                  <c:v>638.11173728499091</c:v>
                </c:pt>
                <c:pt idx="3">
                  <c:v>434.3353275439394</c:v>
                </c:pt>
                <c:pt idx="4">
                  <c:v>630.19822520017613</c:v>
                </c:pt>
                <c:pt idx="5">
                  <c:v>725.9923009845545</c:v>
                </c:pt>
                <c:pt idx="6">
                  <c:v>597.13137154948447</c:v>
                </c:pt>
                <c:pt idx="7">
                  <c:v>12.910104784744156</c:v>
                </c:pt>
                <c:pt idx="8">
                  <c:v>12.21823054369557</c:v>
                </c:pt>
                <c:pt idx="9">
                  <c:v>54.401223630766857</c:v>
                </c:pt>
              </c:numCache>
            </c:numRef>
          </c:xVal>
          <c:yVal>
            <c:numRef>
              <c:f>'Moment Comparisons  aged Jan 21'!$BQ$85:$BQ$104</c:f>
              <c:numCache>
                <c:formatCode>General</c:formatCode>
                <c:ptCount val="10"/>
                <c:pt idx="0">
                  <c:v>108.36086003496634</c:v>
                </c:pt>
                <c:pt idx="1">
                  <c:v>116.15557237178292</c:v>
                </c:pt>
                <c:pt idx="2">
                  <c:v>173.26517841275452</c:v>
                </c:pt>
                <c:pt idx="3">
                  <c:v>57.835264772096366</c:v>
                </c:pt>
                <c:pt idx="4">
                  <c:v>116.98495023057832</c:v>
                </c:pt>
                <c:pt idx="5">
                  <c:v>226.969297357876</c:v>
                </c:pt>
                <c:pt idx="6">
                  <c:v>133.40783599555164</c:v>
                </c:pt>
                <c:pt idx="7">
                  <c:v>11.261671781275142</c:v>
                </c:pt>
                <c:pt idx="8">
                  <c:v>15.29757012775975</c:v>
                </c:pt>
                <c:pt idx="9">
                  <c:v>82.032518989165652</c:v>
                </c:pt>
              </c:numCache>
            </c:numRef>
          </c:yVal>
          <c:smooth val="0"/>
        </c:ser>
        <c:ser>
          <c:idx val="3"/>
          <c:order val="3"/>
          <c:tx>
            <c:v>Silicone</c:v>
          </c:tx>
          <c:spPr>
            <a:ln w="28575">
              <a:noFill/>
            </a:ln>
          </c:spPr>
          <c:xVal>
            <c:numRef>
              <c:f>'Moment Comparisons  aged Jan 21'!$BM$105:$BM$133</c:f>
              <c:numCache>
                <c:formatCode>General</c:formatCode>
                <c:ptCount val="12"/>
                <c:pt idx="0">
                  <c:v>389.22953313940434</c:v>
                </c:pt>
                <c:pt idx="1">
                  <c:v>437.79521318459678</c:v>
                </c:pt>
                <c:pt idx="2">
                  <c:v>295.73047982834879</c:v>
                </c:pt>
                <c:pt idx="3">
                  <c:v>457.72308303012852</c:v>
                </c:pt>
                <c:pt idx="4">
                  <c:v>712.59201459586927</c:v>
                </c:pt>
                <c:pt idx="5">
                  <c:v>392.88604316583246</c:v>
                </c:pt>
                <c:pt idx="6">
                  <c:v>677.46801769063723</c:v>
                </c:pt>
                <c:pt idx="7">
                  <c:v>520.57349289091769</c:v>
                </c:pt>
                <c:pt idx="8">
                  <c:v>678.83879956439739</c:v>
                </c:pt>
                <c:pt idx="9">
                  <c:v>257.17631210006039</c:v>
                </c:pt>
                <c:pt idx="10">
                  <c:v>130.00855832868439</c:v>
                </c:pt>
                <c:pt idx="11">
                  <c:v>159.74285125148558</c:v>
                </c:pt>
              </c:numCache>
            </c:numRef>
          </c:xVal>
          <c:yVal>
            <c:numRef>
              <c:f>'Moment Comparisons  aged Jan 21'!$BQ$105:$BQ$133</c:f>
              <c:numCache>
                <c:formatCode>General</c:formatCode>
                <c:ptCount val="12"/>
                <c:pt idx="0">
                  <c:v>124.63764636532751</c:v>
                </c:pt>
                <c:pt idx="1">
                  <c:v>132.86095008202679</c:v>
                </c:pt>
                <c:pt idx="2">
                  <c:v>59.660380422731514</c:v>
                </c:pt>
                <c:pt idx="3">
                  <c:v>148.19718360984319</c:v>
                </c:pt>
                <c:pt idx="4">
                  <c:v>301.06183061912731</c:v>
                </c:pt>
                <c:pt idx="5">
                  <c:v>140.72304115770493</c:v>
                </c:pt>
                <c:pt idx="6">
                  <c:v>313.78291660585643</c:v>
                </c:pt>
                <c:pt idx="7">
                  <c:v>189.82535759302968</c:v>
                </c:pt>
                <c:pt idx="8">
                  <c:v>249.70070536738518</c:v>
                </c:pt>
                <c:pt idx="9">
                  <c:v>133.01611866641571</c:v>
                </c:pt>
                <c:pt idx="10">
                  <c:v>93.025149253985816</c:v>
                </c:pt>
                <c:pt idx="11">
                  <c:v>118.35054019742921</c:v>
                </c:pt>
              </c:numCache>
            </c:numRef>
          </c:yVal>
          <c:smooth val="0"/>
        </c:ser>
        <c:ser>
          <c:idx val="4"/>
          <c:order val="4"/>
          <c:tx>
            <c:v>Teflon</c:v>
          </c:tx>
          <c:spPr>
            <a:ln w="28575">
              <a:noFill/>
            </a:ln>
          </c:spPr>
          <c:xVal>
            <c:numRef>
              <c:f>'Moment Comparisons  aged Jan 21'!$BM$134:$BM$156</c:f>
              <c:numCache>
                <c:formatCode>General</c:formatCode>
                <c:ptCount val="9"/>
                <c:pt idx="0">
                  <c:v>161.08926223441955</c:v>
                </c:pt>
                <c:pt idx="1">
                  <c:v>102.64261980254548</c:v>
                </c:pt>
                <c:pt idx="2">
                  <c:v>58.353221390514022</c:v>
                </c:pt>
                <c:pt idx="3">
                  <c:v>397.56403067241467</c:v>
                </c:pt>
                <c:pt idx="4">
                  <c:v>259.88856497328499</c:v>
                </c:pt>
                <c:pt idx="5">
                  <c:v>354.42148985691654</c:v>
                </c:pt>
                <c:pt idx="6">
                  <c:v>306.40643784651229</c:v>
                </c:pt>
                <c:pt idx="7">
                  <c:v>90.366661536283615</c:v>
                </c:pt>
                <c:pt idx="8">
                  <c:v>23.76915243829556</c:v>
                </c:pt>
              </c:numCache>
            </c:numRef>
          </c:xVal>
          <c:yVal>
            <c:numRef>
              <c:f>'Moment Comparisons  aged Jan 21'!$BQ$134:$BQ$156</c:f>
              <c:numCache>
                <c:formatCode>General</c:formatCode>
                <c:ptCount val="9"/>
                <c:pt idx="0">
                  <c:v>14.050080999999997</c:v>
                </c:pt>
                <c:pt idx="1">
                  <c:v>44.177575999999995</c:v>
                </c:pt>
                <c:pt idx="2">
                  <c:v>8.0372379999999986</c:v>
                </c:pt>
                <c:pt idx="3">
                  <c:v>85.733099999999979</c:v>
                </c:pt>
                <c:pt idx="4">
                  <c:v>20.470741000000004</c:v>
                </c:pt>
                <c:pt idx="5">
                  <c:v>44.701444000000002</c:v>
                </c:pt>
                <c:pt idx="6">
                  <c:v>35.915016000000001</c:v>
                </c:pt>
                <c:pt idx="7">
                  <c:v>13.407902000000002</c:v>
                </c:pt>
                <c:pt idx="8">
                  <c:v>5.7427730000000015</c:v>
                </c:pt>
              </c:numCache>
            </c:numRef>
          </c:yVal>
          <c:smooth val="0"/>
        </c:ser>
        <c:ser>
          <c:idx val="0"/>
          <c:order val="0"/>
          <c:tx>
            <c:v>Lampwick</c:v>
          </c:tx>
          <c:spPr>
            <a:ln w="28575">
              <a:noFill/>
            </a:ln>
          </c:spPr>
          <c:xVal>
            <c:numRef>
              <c:f>'Moment Comparisons  aged Jan 21'!$BM$59:$BM$84</c:f>
              <c:numCache>
                <c:formatCode>General</c:formatCode>
                <c:ptCount val="12"/>
                <c:pt idx="0">
                  <c:v>241.21021488103753</c:v>
                </c:pt>
                <c:pt idx="1">
                  <c:v>199.06246731712528</c:v>
                </c:pt>
                <c:pt idx="2">
                  <c:v>308.14292214783211</c:v>
                </c:pt>
                <c:pt idx="3">
                  <c:v>244.52617424712432</c:v>
                </c:pt>
                <c:pt idx="4">
                  <c:v>287.95164607953711</c:v>
                </c:pt>
                <c:pt idx="5">
                  <c:v>258.97177471557052</c:v>
                </c:pt>
                <c:pt idx="6">
                  <c:v>376.57962446178351</c:v>
                </c:pt>
                <c:pt idx="7">
                  <c:v>309.1324727835684</c:v>
                </c:pt>
                <c:pt idx="8">
                  <c:v>359.41498545413867</c:v>
                </c:pt>
                <c:pt idx="9">
                  <c:v>41.531251266067784</c:v>
                </c:pt>
                <c:pt idx="10">
                  <c:v>61.128591098456731</c:v>
                </c:pt>
                <c:pt idx="11">
                  <c:v>39.072658769889138</c:v>
                </c:pt>
              </c:numCache>
            </c:numRef>
          </c:xVal>
          <c:yVal>
            <c:numRef>
              <c:f>'Moment Comparisons  aged Jan 21'!$BQ$59:$BQ$84</c:f>
              <c:numCache>
                <c:formatCode>General</c:formatCode>
                <c:ptCount val="12"/>
                <c:pt idx="0">
                  <c:v>28.68506496369249</c:v>
                </c:pt>
                <c:pt idx="1">
                  <c:v>34.304533507117</c:v>
                </c:pt>
                <c:pt idx="2">
                  <c:v>35.6499301662937</c:v>
                </c:pt>
                <c:pt idx="3">
                  <c:v>13.244788199256673</c:v>
                </c:pt>
                <c:pt idx="4">
                  <c:v>35.147288413873866</c:v>
                </c:pt>
                <c:pt idx="5">
                  <c:v>27.169015751638309</c:v>
                </c:pt>
                <c:pt idx="6">
                  <c:v>55.126606662080725</c:v>
                </c:pt>
                <c:pt idx="7">
                  <c:v>40.264613381119567</c:v>
                </c:pt>
                <c:pt idx="8">
                  <c:v>23.80550088853709</c:v>
                </c:pt>
                <c:pt idx="9">
                  <c:v>8.4419364904923988</c:v>
                </c:pt>
                <c:pt idx="10">
                  <c:v>13.793562403036354</c:v>
                </c:pt>
                <c:pt idx="11">
                  <c:v>10.791703999999999</c:v>
                </c:pt>
              </c:numCache>
            </c:numRef>
          </c:yVal>
          <c:smooth val="0"/>
        </c:ser>
        <c:dLbls>
          <c:showLegendKey val="0"/>
          <c:showVal val="0"/>
          <c:showCatName val="0"/>
          <c:showSerName val="0"/>
          <c:showPercent val="0"/>
          <c:showBubbleSize val="0"/>
        </c:dLbls>
        <c:axId val="378101120"/>
        <c:axId val="378119680"/>
      </c:scatterChart>
      <c:valAx>
        <c:axId val="378101120"/>
        <c:scaling>
          <c:orientation val="minMax"/>
        </c:scaling>
        <c:delete val="0"/>
        <c:axPos val="b"/>
        <c:title>
          <c:tx>
            <c:rich>
              <a:bodyPr/>
              <a:lstStyle/>
              <a:p>
                <a:pPr>
                  <a:defRPr/>
                </a:pPr>
                <a:r>
                  <a:rPr lang="en-US"/>
                  <a:t>M1</a:t>
                </a:r>
              </a:p>
            </c:rich>
          </c:tx>
          <c:overlay val="0"/>
        </c:title>
        <c:numFmt formatCode="General" sourceLinked="1"/>
        <c:majorTickMark val="out"/>
        <c:minorTickMark val="none"/>
        <c:tickLblPos val="nextTo"/>
        <c:crossAx val="378119680"/>
        <c:crosses val="autoZero"/>
        <c:crossBetween val="midCat"/>
      </c:valAx>
      <c:valAx>
        <c:axId val="378119680"/>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78101120"/>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9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Pyrell M3</a:t>
            </a:r>
            <a:r>
              <a:rPr lang="en-US" baseline="0"/>
              <a:t> </a:t>
            </a:r>
            <a:r>
              <a:rPr lang="en-US"/>
              <a:t>versus M1</a:t>
            </a:r>
          </a:p>
        </c:rich>
      </c:tx>
      <c:overlay val="0"/>
    </c:title>
    <c:autoTitleDeleted val="0"/>
    <c:plotArea>
      <c:layout/>
      <c:scatterChart>
        <c:scatterStyle val="lineMarker"/>
        <c:varyColors val="0"/>
        <c:ser>
          <c:idx val="2"/>
          <c:order val="0"/>
          <c:tx>
            <c:v>Pyrell</c:v>
          </c:tx>
          <c:spPr>
            <a:ln w="28575">
              <a:noFill/>
            </a:ln>
          </c:spPr>
          <c:xVal>
            <c:numRef>
              <c:f>'Moment Comparisons  aged Jan 21'!$BM$85:$BM$104</c:f>
              <c:numCache>
                <c:formatCode>General</c:formatCode>
                <c:ptCount val="10"/>
                <c:pt idx="0">
                  <c:v>647.21974074117884</c:v>
                </c:pt>
                <c:pt idx="1">
                  <c:v>507.96942227546441</c:v>
                </c:pt>
                <c:pt idx="2">
                  <c:v>638.11173728499091</c:v>
                </c:pt>
                <c:pt idx="3">
                  <c:v>434.3353275439394</c:v>
                </c:pt>
                <c:pt idx="4">
                  <c:v>630.19822520017613</c:v>
                </c:pt>
                <c:pt idx="5">
                  <c:v>725.9923009845545</c:v>
                </c:pt>
                <c:pt idx="6">
                  <c:v>597.13137154948447</c:v>
                </c:pt>
                <c:pt idx="7">
                  <c:v>12.910104784744156</c:v>
                </c:pt>
                <c:pt idx="8">
                  <c:v>12.21823054369557</c:v>
                </c:pt>
                <c:pt idx="9">
                  <c:v>54.401223630766857</c:v>
                </c:pt>
              </c:numCache>
            </c:numRef>
          </c:xVal>
          <c:yVal>
            <c:numRef>
              <c:f>'Moment Comparisons  aged Jan 21'!$BQ$85:$BQ$104</c:f>
              <c:numCache>
                <c:formatCode>General</c:formatCode>
                <c:ptCount val="10"/>
                <c:pt idx="0">
                  <c:v>108.36086003496634</c:v>
                </c:pt>
                <c:pt idx="1">
                  <c:v>116.15557237178292</c:v>
                </c:pt>
                <c:pt idx="2">
                  <c:v>173.26517841275452</c:v>
                </c:pt>
                <c:pt idx="3">
                  <c:v>57.835264772096366</c:v>
                </c:pt>
                <c:pt idx="4">
                  <c:v>116.98495023057832</c:v>
                </c:pt>
                <c:pt idx="5">
                  <c:v>226.969297357876</c:v>
                </c:pt>
                <c:pt idx="6">
                  <c:v>133.40783599555164</c:v>
                </c:pt>
                <c:pt idx="7">
                  <c:v>11.261671781275142</c:v>
                </c:pt>
                <c:pt idx="8">
                  <c:v>15.29757012775975</c:v>
                </c:pt>
                <c:pt idx="9">
                  <c:v>82.032518989165652</c:v>
                </c:pt>
              </c:numCache>
            </c:numRef>
          </c:yVal>
          <c:smooth val="0"/>
        </c:ser>
        <c:dLbls>
          <c:showLegendKey val="0"/>
          <c:showVal val="0"/>
          <c:showCatName val="0"/>
          <c:showSerName val="0"/>
          <c:showPercent val="0"/>
          <c:showBubbleSize val="0"/>
        </c:dLbls>
        <c:axId val="378136448"/>
        <c:axId val="389218304"/>
      </c:scatterChart>
      <c:valAx>
        <c:axId val="378136448"/>
        <c:scaling>
          <c:orientation val="minMax"/>
        </c:scaling>
        <c:delete val="0"/>
        <c:axPos val="b"/>
        <c:title>
          <c:tx>
            <c:rich>
              <a:bodyPr/>
              <a:lstStyle/>
              <a:p>
                <a:pPr>
                  <a:defRPr/>
                </a:pPr>
                <a:r>
                  <a:rPr lang="en-US"/>
                  <a:t>M1</a:t>
                </a:r>
              </a:p>
            </c:rich>
          </c:tx>
          <c:overlay val="0"/>
        </c:title>
        <c:numFmt formatCode="General" sourceLinked="1"/>
        <c:majorTickMark val="out"/>
        <c:minorTickMark val="none"/>
        <c:tickLblPos val="nextTo"/>
        <c:crossAx val="389218304"/>
        <c:crosses val="autoZero"/>
        <c:crossBetween val="midCat"/>
      </c:valAx>
      <c:valAx>
        <c:axId val="389218304"/>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78136448"/>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9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M3</a:t>
            </a:r>
            <a:r>
              <a:rPr lang="en-US" baseline="0"/>
              <a:t> </a:t>
            </a:r>
            <a:r>
              <a:rPr lang="en-US"/>
              <a:t>versus M1</a:t>
            </a:r>
          </a:p>
        </c:rich>
      </c:tx>
      <c:overlay val="0"/>
    </c:title>
    <c:autoTitleDeleted val="0"/>
    <c:plotArea>
      <c:layout/>
      <c:scatterChart>
        <c:scatterStyle val="lineMarker"/>
        <c:varyColors val="0"/>
        <c:ser>
          <c:idx val="1"/>
          <c:order val="0"/>
          <c:tx>
            <c:v>Kapton</c:v>
          </c:tx>
          <c:spPr>
            <a:ln w="28575">
              <a:noFill/>
            </a:ln>
          </c:spPr>
          <c:xVal>
            <c:numRef>
              <c:f>'Moment Comparisons  aged Jan 21'!$BM$23:$BM$58</c:f>
              <c:numCache>
                <c:formatCode>General</c:formatCode>
                <c:ptCount val="16"/>
                <c:pt idx="0">
                  <c:v>150.78802566833693</c:v>
                </c:pt>
                <c:pt idx="1">
                  <c:v>220.02864863456827</c:v>
                </c:pt>
                <c:pt idx="2">
                  <c:v>70.819266638717124</c:v>
                </c:pt>
                <c:pt idx="3">
                  <c:v>83.848228041429067</c:v>
                </c:pt>
                <c:pt idx="4">
                  <c:v>437.08545896503455</c:v>
                </c:pt>
                <c:pt idx="5">
                  <c:v>179.10369913787741</c:v>
                </c:pt>
                <c:pt idx="6">
                  <c:v>100.666576914988</c:v>
                </c:pt>
                <c:pt idx="7">
                  <c:v>122.89565377062094</c:v>
                </c:pt>
                <c:pt idx="8">
                  <c:v>171.03601084781371</c:v>
                </c:pt>
                <c:pt idx="9">
                  <c:v>107.0998891009646</c:v>
                </c:pt>
                <c:pt idx="10">
                  <c:v>60.965552179944517</c:v>
                </c:pt>
                <c:pt idx="11">
                  <c:v>104.06590153459113</c:v>
                </c:pt>
                <c:pt idx="12">
                  <c:v>156.01798358413714</c:v>
                </c:pt>
                <c:pt idx="13">
                  <c:v>59.146924907156333</c:v>
                </c:pt>
                <c:pt idx="14">
                  <c:v>69.806300393142521</c:v>
                </c:pt>
                <c:pt idx="15">
                  <c:v>65.498293038665565</c:v>
                </c:pt>
              </c:numCache>
            </c:numRef>
          </c:xVal>
          <c:yVal>
            <c:numRef>
              <c:f>'Moment Comparisons  aged Jan 21'!$BQ$23:$BQ$58</c:f>
              <c:numCache>
                <c:formatCode>General</c:formatCode>
                <c:ptCount val="16"/>
                <c:pt idx="0">
                  <c:v>13.242825000000002</c:v>
                </c:pt>
                <c:pt idx="1">
                  <c:v>28.67631750000001</c:v>
                </c:pt>
                <c:pt idx="2">
                  <c:v>1.2142574999999998</c:v>
                </c:pt>
                <c:pt idx="3">
                  <c:v>2.3982750000000004</c:v>
                </c:pt>
                <c:pt idx="4">
                  <c:v>75.05241749999999</c:v>
                </c:pt>
                <c:pt idx="5">
                  <c:v>7.4545424999999996</c:v>
                </c:pt>
                <c:pt idx="6">
                  <c:v>1.5011549999999996</c:v>
                </c:pt>
                <c:pt idx="7">
                  <c:v>2.7349874999999999</c:v>
                </c:pt>
                <c:pt idx="8">
                  <c:v>4.1581575000000006</c:v>
                </c:pt>
                <c:pt idx="9">
                  <c:v>3.7109025000000004</c:v>
                </c:pt>
                <c:pt idx="10">
                  <c:v>4.7587500000000019E-2</c:v>
                </c:pt>
                <c:pt idx="11">
                  <c:v>2.7334574999999997</c:v>
                </c:pt>
                <c:pt idx="12">
                  <c:v>4.6785825000000001</c:v>
                </c:pt>
                <c:pt idx="13">
                  <c:v>8.1544950000000007</c:v>
                </c:pt>
                <c:pt idx="14">
                  <c:v>15.329957142857143</c:v>
                </c:pt>
                <c:pt idx="15">
                  <c:v>14.5329075</c:v>
                </c:pt>
              </c:numCache>
            </c:numRef>
          </c:yVal>
          <c:smooth val="0"/>
        </c:ser>
        <c:dLbls>
          <c:showLegendKey val="0"/>
          <c:showVal val="0"/>
          <c:showCatName val="0"/>
          <c:showSerName val="0"/>
          <c:showPercent val="0"/>
          <c:showBubbleSize val="0"/>
        </c:dLbls>
        <c:axId val="389247360"/>
        <c:axId val="389249280"/>
      </c:scatterChart>
      <c:valAx>
        <c:axId val="389247360"/>
        <c:scaling>
          <c:orientation val="minMax"/>
        </c:scaling>
        <c:delete val="0"/>
        <c:axPos val="b"/>
        <c:title>
          <c:tx>
            <c:rich>
              <a:bodyPr/>
              <a:lstStyle/>
              <a:p>
                <a:pPr>
                  <a:defRPr/>
                </a:pPr>
                <a:r>
                  <a:rPr lang="en-US"/>
                  <a:t>M1</a:t>
                </a:r>
              </a:p>
            </c:rich>
          </c:tx>
          <c:overlay val="0"/>
        </c:title>
        <c:numFmt formatCode="General" sourceLinked="1"/>
        <c:majorTickMark val="out"/>
        <c:minorTickMark val="none"/>
        <c:tickLblPos val="nextTo"/>
        <c:crossAx val="389249280"/>
        <c:crosses val="autoZero"/>
        <c:crossBetween val="midCat"/>
      </c:valAx>
      <c:valAx>
        <c:axId val="389249280"/>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89247360"/>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19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Silicone M3</a:t>
            </a:r>
            <a:r>
              <a:rPr lang="en-US" baseline="0"/>
              <a:t> </a:t>
            </a:r>
            <a:r>
              <a:rPr lang="en-US"/>
              <a:t>versus M1</a:t>
            </a:r>
          </a:p>
        </c:rich>
      </c:tx>
      <c:overlay val="0"/>
    </c:title>
    <c:autoTitleDeleted val="0"/>
    <c:plotArea>
      <c:layout/>
      <c:scatterChart>
        <c:scatterStyle val="lineMarker"/>
        <c:varyColors val="0"/>
        <c:ser>
          <c:idx val="3"/>
          <c:order val="0"/>
          <c:tx>
            <c:v>Silicone</c:v>
          </c:tx>
          <c:spPr>
            <a:ln w="28575">
              <a:noFill/>
            </a:ln>
          </c:spPr>
          <c:xVal>
            <c:numRef>
              <c:f>'Moment Comparisons  aged Jan 21'!$BM$105:$BM$133</c:f>
              <c:numCache>
                <c:formatCode>General</c:formatCode>
                <c:ptCount val="12"/>
                <c:pt idx="0">
                  <c:v>389.22953313940434</c:v>
                </c:pt>
                <c:pt idx="1">
                  <c:v>437.79521318459678</c:v>
                </c:pt>
                <c:pt idx="2">
                  <c:v>295.73047982834879</c:v>
                </c:pt>
                <c:pt idx="3">
                  <c:v>457.72308303012852</c:v>
                </c:pt>
                <c:pt idx="4">
                  <c:v>712.59201459586927</c:v>
                </c:pt>
                <c:pt idx="5">
                  <c:v>392.88604316583246</c:v>
                </c:pt>
                <c:pt idx="6">
                  <c:v>677.46801769063723</c:v>
                </c:pt>
                <c:pt idx="7">
                  <c:v>520.57349289091769</c:v>
                </c:pt>
                <c:pt idx="8">
                  <c:v>678.83879956439739</c:v>
                </c:pt>
                <c:pt idx="9">
                  <c:v>257.17631210006039</c:v>
                </c:pt>
                <c:pt idx="10">
                  <c:v>130.00855832868439</c:v>
                </c:pt>
                <c:pt idx="11">
                  <c:v>159.74285125148558</c:v>
                </c:pt>
              </c:numCache>
            </c:numRef>
          </c:xVal>
          <c:yVal>
            <c:numRef>
              <c:f>'Moment Comparisons  aged Jan 21'!$BQ$105:$BQ$133</c:f>
              <c:numCache>
                <c:formatCode>General</c:formatCode>
                <c:ptCount val="12"/>
                <c:pt idx="0">
                  <c:v>124.63764636532751</c:v>
                </c:pt>
                <c:pt idx="1">
                  <c:v>132.86095008202679</c:v>
                </c:pt>
                <c:pt idx="2">
                  <c:v>59.660380422731514</c:v>
                </c:pt>
                <c:pt idx="3">
                  <c:v>148.19718360984319</c:v>
                </c:pt>
                <c:pt idx="4">
                  <c:v>301.06183061912731</c:v>
                </c:pt>
                <c:pt idx="5">
                  <c:v>140.72304115770493</c:v>
                </c:pt>
                <c:pt idx="6">
                  <c:v>313.78291660585643</c:v>
                </c:pt>
                <c:pt idx="7">
                  <c:v>189.82535759302968</c:v>
                </c:pt>
                <c:pt idx="8">
                  <c:v>249.70070536738518</c:v>
                </c:pt>
                <c:pt idx="9">
                  <c:v>133.01611866641571</c:v>
                </c:pt>
                <c:pt idx="10">
                  <c:v>93.025149253985816</c:v>
                </c:pt>
                <c:pt idx="11">
                  <c:v>118.35054019742921</c:v>
                </c:pt>
              </c:numCache>
            </c:numRef>
          </c:yVal>
          <c:smooth val="0"/>
        </c:ser>
        <c:dLbls>
          <c:showLegendKey val="0"/>
          <c:showVal val="0"/>
          <c:showCatName val="0"/>
          <c:showSerName val="0"/>
          <c:showPercent val="0"/>
          <c:showBubbleSize val="0"/>
        </c:dLbls>
        <c:axId val="389282432"/>
        <c:axId val="389358336"/>
      </c:scatterChart>
      <c:valAx>
        <c:axId val="389282432"/>
        <c:scaling>
          <c:orientation val="minMax"/>
        </c:scaling>
        <c:delete val="0"/>
        <c:axPos val="b"/>
        <c:title>
          <c:tx>
            <c:rich>
              <a:bodyPr/>
              <a:lstStyle/>
              <a:p>
                <a:pPr>
                  <a:defRPr/>
                </a:pPr>
                <a:r>
                  <a:rPr lang="en-US"/>
                  <a:t>M1</a:t>
                </a:r>
              </a:p>
            </c:rich>
          </c:tx>
          <c:overlay val="0"/>
        </c:title>
        <c:numFmt formatCode="General" sourceLinked="1"/>
        <c:majorTickMark val="out"/>
        <c:minorTickMark val="none"/>
        <c:tickLblPos val="nextTo"/>
        <c:crossAx val="389358336"/>
        <c:crosses val="autoZero"/>
        <c:crossBetween val="midCat"/>
      </c:valAx>
      <c:valAx>
        <c:axId val="389358336"/>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89282432"/>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20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Teflon and Lampwick </a:t>
            </a:r>
          </a:p>
          <a:p>
            <a:pPr>
              <a:defRPr/>
            </a:pPr>
            <a:r>
              <a:rPr lang="en-US"/>
              <a:t>M3</a:t>
            </a:r>
            <a:r>
              <a:rPr lang="en-US" baseline="0"/>
              <a:t> </a:t>
            </a:r>
            <a:r>
              <a:rPr lang="en-US"/>
              <a:t>versus M1</a:t>
            </a:r>
          </a:p>
        </c:rich>
      </c:tx>
      <c:overlay val="0"/>
    </c:title>
    <c:autoTitleDeleted val="0"/>
    <c:plotArea>
      <c:layout>
        <c:manualLayout>
          <c:layoutTarget val="inner"/>
          <c:xMode val="edge"/>
          <c:yMode val="edge"/>
          <c:x val="0.23917823291695561"/>
          <c:y val="0.15849736993948754"/>
          <c:w val="0.73384786533952839"/>
          <c:h val="0.69882926405601165"/>
        </c:manualLayout>
      </c:layout>
      <c:scatterChart>
        <c:scatterStyle val="lineMarker"/>
        <c:varyColors val="0"/>
        <c:ser>
          <c:idx val="4"/>
          <c:order val="1"/>
          <c:tx>
            <c:v>Teflon</c:v>
          </c:tx>
          <c:spPr>
            <a:ln w="28575">
              <a:noFill/>
            </a:ln>
          </c:spPr>
          <c:xVal>
            <c:numRef>
              <c:f>'Moment Comparisons  aged Jan 21'!$BM$134:$BM$156</c:f>
              <c:numCache>
                <c:formatCode>General</c:formatCode>
                <c:ptCount val="9"/>
                <c:pt idx="0">
                  <c:v>161.08926223441955</c:v>
                </c:pt>
                <c:pt idx="1">
                  <c:v>102.64261980254548</c:v>
                </c:pt>
                <c:pt idx="2">
                  <c:v>58.353221390514022</c:v>
                </c:pt>
                <c:pt idx="3">
                  <c:v>397.56403067241467</c:v>
                </c:pt>
                <c:pt idx="4">
                  <c:v>259.88856497328499</c:v>
                </c:pt>
                <c:pt idx="5">
                  <c:v>354.42148985691654</c:v>
                </c:pt>
                <c:pt idx="6">
                  <c:v>306.40643784651229</c:v>
                </c:pt>
                <c:pt idx="7">
                  <c:v>90.366661536283615</c:v>
                </c:pt>
                <c:pt idx="8">
                  <c:v>23.76915243829556</c:v>
                </c:pt>
              </c:numCache>
            </c:numRef>
          </c:xVal>
          <c:yVal>
            <c:numRef>
              <c:f>'Moment Comparisons  aged Jan 21'!$BQ$134:$BQ$156</c:f>
              <c:numCache>
                <c:formatCode>General</c:formatCode>
                <c:ptCount val="9"/>
                <c:pt idx="0">
                  <c:v>14.050080999999997</c:v>
                </c:pt>
                <c:pt idx="1">
                  <c:v>44.177575999999995</c:v>
                </c:pt>
                <c:pt idx="2">
                  <c:v>8.0372379999999986</c:v>
                </c:pt>
                <c:pt idx="3">
                  <c:v>85.733099999999979</c:v>
                </c:pt>
                <c:pt idx="4">
                  <c:v>20.470741000000004</c:v>
                </c:pt>
                <c:pt idx="5">
                  <c:v>44.701444000000002</c:v>
                </c:pt>
                <c:pt idx="6">
                  <c:v>35.915016000000001</c:v>
                </c:pt>
                <c:pt idx="7">
                  <c:v>13.407902000000002</c:v>
                </c:pt>
                <c:pt idx="8">
                  <c:v>5.7427730000000015</c:v>
                </c:pt>
              </c:numCache>
            </c:numRef>
          </c:yVal>
          <c:smooth val="0"/>
        </c:ser>
        <c:ser>
          <c:idx val="0"/>
          <c:order val="0"/>
          <c:tx>
            <c:v>Lampwick</c:v>
          </c:tx>
          <c:spPr>
            <a:ln w="28575">
              <a:noFill/>
            </a:ln>
          </c:spPr>
          <c:xVal>
            <c:numRef>
              <c:f>'Moment Comparisons  aged Jan 21'!$BM$59:$BM$84</c:f>
              <c:numCache>
                <c:formatCode>General</c:formatCode>
                <c:ptCount val="12"/>
                <c:pt idx="0">
                  <c:v>241.21021488103753</c:v>
                </c:pt>
                <c:pt idx="1">
                  <c:v>199.06246731712528</c:v>
                </c:pt>
                <c:pt idx="2">
                  <c:v>308.14292214783211</c:v>
                </c:pt>
                <c:pt idx="3">
                  <c:v>244.52617424712432</c:v>
                </c:pt>
                <c:pt idx="4">
                  <c:v>287.95164607953711</c:v>
                </c:pt>
                <c:pt idx="5">
                  <c:v>258.97177471557052</c:v>
                </c:pt>
                <c:pt idx="6">
                  <c:v>376.57962446178351</c:v>
                </c:pt>
                <c:pt idx="7">
                  <c:v>309.1324727835684</c:v>
                </c:pt>
                <c:pt idx="8">
                  <c:v>359.41498545413867</c:v>
                </c:pt>
                <c:pt idx="9">
                  <c:v>41.531251266067784</c:v>
                </c:pt>
                <c:pt idx="10">
                  <c:v>61.128591098456731</c:v>
                </c:pt>
                <c:pt idx="11">
                  <c:v>39.072658769889138</c:v>
                </c:pt>
              </c:numCache>
            </c:numRef>
          </c:xVal>
          <c:yVal>
            <c:numRef>
              <c:f>'Moment Comparisons  aged Jan 21'!$BQ$59:$BQ$84</c:f>
              <c:numCache>
                <c:formatCode>General</c:formatCode>
                <c:ptCount val="12"/>
                <c:pt idx="0">
                  <c:v>28.68506496369249</c:v>
                </c:pt>
                <c:pt idx="1">
                  <c:v>34.304533507117</c:v>
                </c:pt>
                <c:pt idx="2">
                  <c:v>35.6499301662937</c:v>
                </c:pt>
                <c:pt idx="3">
                  <c:v>13.244788199256673</c:v>
                </c:pt>
                <c:pt idx="4">
                  <c:v>35.147288413873866</c:v>
                </c:pt>
                <c:pt idx="5">
                  <c:v>27.169015751638309</c:v>
                </c:pt>
                <c:pt idx="6">
                  <c:v>55.126606662080725</c:v>
                </c:pt>
                <c:pt idx="7">
                  <c:v>40.264613381119567</c:v>
                </c:pt>
                <c:pt idx="8">
                  <c:v>23.80550088853709</c:v>
                </c:pt>
                <c:pt idx="9">
                  <c:v>8.4419364904923988</c:v>
                </c:pt>
                <c:pt idx="10">
                  <c:v>13.793562403036354</c:v>
                </c:pt>
                <c:pt idx="11">
                  <c:v>10.791703999999999</c:v>
                </c:pt>
              </c:numCache>
            </c:numRef>
          </c:yVal>
          <c:smooth val="0"/>
        </c:ser>
        <c:dLbls>
          <c:showLegendKey val="0"/>
          <c:showVal val="0"/>
          <c:showCatName val="0"/>
          <c:showSerName val="0"/>
          <c:showPercent val="0"/>
          <c:showBubbleSize val="0"/>
        </c:dLbls>
        <c:axId val="389388160"/>
        <c:axId val="389394432"/>
      </c:scatterChart>
      <c:valAx>
        <c:axId val="389388160"/>
        <c:scaling>
          <c:orientation val="minMax"/>
        </c:scaling>
        <c:delete val="0"/>
        <c:axPos val="b"/>
        <c:title>
          <c:tx>
            <c:rich>
              <a:bodyPr/>
              <a:lstStyle/>
              <a:p>
                <a:pPr>
                  <a:defRPr/>
                </a:pPr>
                <a:r>
                  <a:rPr lang="en-US"/>
                  <a:t>M1</a:t>
                </a:r>
              </a:p>
            </c:rich>
          </c:tx>
          <c:overlay val="0"/>
        </c:title>
        <c:numFmt formatCode="General" sourceLinked="1"/>
        <c:majorTickMark val="out"/>
        <c:minorTickMark val="none"/>
        <c:tickLblPos val="nextTo"/>
        <c:crossAx val="389394432"/>
        <c:crosses val="autoZero"/>
        <c:crossBetween val="midCat"/>
      </c:valAx>
      <c:valAx>
        <c:axId val="389394432"/>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89388160"/>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20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Pyrell and SIlicone M1 versus M0</a:t>
            </a:r>
          </a:p>
        </c:rich>
      </c:tx>
      <c:overlay val="0"/>
    </c:title>
    <c:autoTitleDeleted val="0"/>
    <c:plotArea>
      <c:layout/>
      <c:scatterChart>
        <c:scatterStyle val="lineMarker"/>
        <c:varyColors val="0"/>
        <c:ser>
          <c:idx val="2"/>
          <c:order val="0"/>
          <c:tx>
            <c:v>Pyrell</c:v>
          </c:tx>
          <c:spPr>
            <a:ln w="28575">
              <a:noFill/>
            </a:ln>
          </c:spPr>
          <c:xVal>
            <c:numRef>
              <c:f>'Moment Comparisons  aged Jan 21'!$BL$85:$BL$104</c:f>
              <c:numCache>
                <c:formatCode>General</c:formatCode>
                <c:ptCount val="10"/>
                <c:pt idx="0">
                  <c:v>3110970.9166285717</c:v>
                </c:pt>
                <c:pt idx="1">
                  <c:v>1414788.1544307088</c:v>
                </c:pt>
                <c:pt idx="2">
                  <c:v>1417570.6344373168</c:v>
                </c:pt>
                <c:pt idx="3">
                  <c:v>1352316.8506269613</c:v>
                </c:pt>
                <c:pt idx="4">
                  <c:v>1662805.4414244581</c:v>
                </c:pt>
                <c:pt idx="5">
                  <c:v>1632139.978883141</c:v>
                </c:pt>
                <c:pt idx="6">
                  <c:v>1683214.9966951662</c:v>
                </c:pt>
                <c:pt idx="7">
                  <c:v>35876.448108697521</c:v>
                </c:pt>
                <c:pt idx="8">
                  <c:v>34988.163542684197</c:v>
                </c:pt>
                <c:pt idx="9">
                  <c:v>192866.11921982534</c:v>
                </c:pt>
              </c:numCache>
            </c:numRef>
          </c:xVal>
          <c:yVal>
            <c:numRef>
              <c:f>'Moment Comparisons  aged Jan 21'!$BM$85:$BM$104</c:f>
              <c:numCache>
                <c:formatCode>General</c:formatCode>
                <c:ptCount val="10"/>
                <c:pt idx="0">
                  <c:v>647.21974074117884</c:v>
                </c:pt>
                <c:pt idx="1">
                  <c:v>507.96942227546441</c:v>
                </c:pt>
                <c:pt idx="2">
                  <c:v>638.11173728499091</c:v>
                </c:pt>
                <c:pt idx="3">
                  <c:v>434.3353275439394</c:v>
                </c:pt>
                <c:pt idx="4">
                  <c:v>630.19822520017613</c:v>
                </c:pt>
                <c:pt idx="5">
                  <c:v>725.9923009845545</c:v>
                </c:pt>
                <c:pt idx="6">
                  <c:v>597.13137154948447</c:v>
                </c:pt>
                <c:pt idx="7">
                  <c:v>12.910104784744156</c:v>
                </c:pt>
                <c:pt idx="8">
                  <c:v>12.21823054369557</c:v>
                </c:pt>
                <c:pt idx="9">
                  <c:v>54.401223630766857</c:v>
                </c:pt>
              </c:numCache>
            </c:numRef>
          </c:yVal>
          <c:smooth val="0"/>
        </c:ser>
        <c:ser>
          <c:idx val="3"/>
          <c:order val="1"/>
          <c:tx>
            <c:v>Silicone</c:v>
          </c:tx>
          <c:spPr>
            <a:ln w="28575">
              <a:noFill/>
            </a:ln>
          </c:spPr>
          <c:xVal>
            <c:numRef>
              <c:f>'Moment Comparisons  aged Jan 21'!$BL$105:$BL$133</c:f>
              <c:numCache>
                <c:formatCode>General</c:formatCode>
                <c:ptCount val="12"/>
                <c:pt idx="0">
                  <c:v>1194104.7590429184</c:v>
                </c:pt>
                <c:pt idx="1">
                  <c:v>1175411.0746423218</c:v>
                </c:pt>
                <c:pt idx="2">
                  <c:v>1071098.2234106481</c:v>
                </c:pt>
                <c:pt idx="3">
                  <c:v>1353908.7331027978</c:v>
                </c:pt>
                <c:pt idx="4">
                  <c:v>1523655.4291103429</c:v>
                </c:pt>
                <c:pt idx="5">
                  <c:v>850213.29770512425</c:v>
                </c:pt>
                <c:pt idx="6">
                  <c:v>1489862.4646337628</c:v>
                </c:pt>
                <c:pt idx="7">
                  <c:v>1352021.2260295507</c:v>
                </c:pt>
                <c:pt idx="8">
                  <c:v>1666662.2131405217</c:v>
                </c:pt>
                <c:pt idx="9">
                  <c:v>482680.64130776486</c:v>
                </c:pt>
                <c:pt idx="10">
                  <c:v>293202.85419679346</c:v>
                </c:pt>
                <c:pt idx="11">
                  <c:v>144873.32405044511</c:v>
                </c:pt>
              </c:numCache>
            </c:numRef>
          </c:xVal>
          <c:yVal>
            <c:numRef>
              <c:f>'Moment Comparisons  aged Jan 21'!$BM$105:$BM$133</c:f>
              <c:numCache>
                <c:formatCode>General</c:formatCode>
                <c:ptCount val="12"/>
                <c:pt idx="0">
                  <c:v>389.22953313940434</c:v>
                </c:pt>
                <c:pt idx="1">
                  <c:v>437.79521318459678</c:v>
                </c:pt>
                <c:pt idx="2">
                  <c:v>295.73047982834879</c:v>
                </c:pt>
                <c:pt idx="3">
                  <c:v>457.72308303012852</c:v>
                </c:pt>
                <c:pt idx="4">
                  <c:v>712.59201459586927</c:v>
                </c:pt>
                <c:pt idx="5">
                  <c:v>392.88604316583246</c:v>
                </c:pt>
                <c:pt idx="6">
                  <c:v>677.46801769063723</c:v>
                </c:pt>
                <c:pt idx="7">
                  <c:v>520.57349289091769</c:v>
                </c:pt>
                <c:pt idx="8">
                  <c:v>678.83879956439739</c:v>
                </c:pt>
                <c:pt idx="9">
                  <c:v>257.17631210006039</c:v>
                </c:pt>
                <c:pt idx="10">
                  <c:v>130.00855832868439</c:v>
                </c:pt>
                <c:pt idx="11">
                  <c:v>159.74285125148558</c:v>
                </c:pt>
              </c:numCache>
            </c:numRef>
          </c:yVal>
          <c:smooth val="0"/>
        </c:ser>
        <c:dLbls>
          <c:showLegendKey val="0"/>
          <c:showVal val="0"/>
          <c:showCatName val="0"/>
          <c:showSerName val="0"/>
          <c:showPercent val="0"/>
          <c:showBubbleSize val="0"/>
        </c:dLbls>
        <c:axId val="389747840"/>
        <c:axId val="389749760"/>
      </c:scatterChart>
      <c:valAx>
        <c:axId val="389747840"/>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89749760"/>
        <c:crosses val="autoZero"/>
        <c:crossBetween val="midCat"/>
      </c:valAx>
      <c:valAx>
        <c:axId val="389749760"/>
        <c:scaling>
          <c:orientation val="minMax"/>
        </c:scaling>
        <c:delete val="0"/>
        <c:axPos val="l"/>
        <c:majorGridlines/>
        <c:title>
          <c:tx>
            <c:rich>
              <a:bodyPr rot="-5400000" vert="horz"/>
              <a:lstStyle/>
              <a:p>
                <a:pPr>
                  <a:defRPr/>
                </a:pPr>
                <a:r>
                  <a:rPr lang="en-US"/>
                  <a:t>M1 </a:t>
                </a:r>
              </a:p>
            </c:rich>
          </c:tx>
          <c:overlay val="0"/>
        </c:title>
        <c:numFmt formatCode="General" sourceLinked="1"/>
        <c:majorTickMark val="out"/>
        <c:minorTickMark val="none"/>
        <c:tickLblPos val="nextTo"/>
        <c:crossAx val="389747840"/>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20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Kapton and Lampwick M1 versus M0</a:t>
            </a:r>
          </a:p>
        </c:rich>
      </c:tx>
      <c:overlay val="0"/>
    </c:title>
    <c:autoTitleDeleted val="0"/>
    <c:plotArea>
      <c:layout/>
      <c:scatterChart>
        <c:scatterStyle val="lineMarker"/>
        <c:varyColors val="0"/>
        <c:ser>
          <c:idx val="1"/>
          <c:order val="1"/>
          <c:tx>
            <c:v>Kapton</c:v>
          </c:tx>
          <c:spPr>
            <a:ln w="28575">
              <a:noFill/>
            </a:ln>
          </c:spPr>
          <c:xVal>
            <c:numRef>
              <c:f>'Moment Comparisons  aged Jan 21'!$BL$23:$BL$58</c:f>
              <c:numCache>
                <c:formatCode>General</c:formatCode>
                <c:ptCount val="16"/>
                <c:pt idx="0">
                  <c:v>907364.97810586996</c:v>
                </c:pt>
                <c:pt idx="1">
                  <c:v>867560.40934092866</c:v>
                </c:pt>
                <c:pt idx="2">
                  <c:v>1059919.9201329139</c:v>
                </c:pt>
                <c:pt idx="3">
                  <c:v>771019.08738255932</c:v>
                </c:pt>
                <c:pt idx="4">
                  <c:v>1797875.6062855036</c:v>
                </c:pt>
                <c:pt idx="5">
                  <c:v>1112405.3813294948</c:v>
                </c:pt>
                <c:pt idx="6">
                  <c:v>1053905.9212926894</c:v>
                </c:pt>
                <c:pt idx="7">
                  <c:v>1041691.6091550778</c:v>
                </c:pt>
                <c:pt idx="8">
                  <c:v>1237767.5991045895</c:v>
                </c:pt>
                <c:pt idx="9">
                  <c:v>954553.49010622012</c:v>
                </c:pt>
                <c:pt idx="10">
                  <c:v>734940.01296086202</c:v>
                </c:pt>
                <c:pt idx="11">
                  <c:v>990233.64370977459</c:v>
                </c:pt>
                <c:pt idx="12">
                  <c:v>1151405.4928839717</c:v>
                </c:pt>
                <c:pt idx="13">
                  <c:v>253109.83922102317</c:v>
                </c:pt>
                <c:pt idx="14">
                  <c:v>211761.04779864493</c:v>
                </c:pt>
                <c:pt idx="15">
                  <c:v>451723.46541728929</c:v>
                </c:pt>
              </c:numCache>
            </c:numRef>
          </c:xVal>
          <c:yVal>
            <c:numRef>
              <c:f>'Moment Comparisons  aged Jan 21'!$BM$23:$BM$58</c:f>
              <c:numCache>
                <c:formatCode>General</c:formatCode>
                <c:ptCount val="16"/>
                <c:pt idx="0">
                  <c:v>150.78802566833693</c:v>
                </c:pt>
                <c:pt idx="1">
                  <c:v>220.02864863456827</c:v>
                </c:pt>
                <c:pt idx="2">
                  <c:v>70.819266638717124</c:v>
                </c:pt>
                <c:pt idx="3">
                  <c:v>83.848228041429067</c:v>
                </c:pt>
                <c:pt idx="4">
                  <c:v>437.08545896503455</c:v>
                </c:pt>
                <c:pt idx="5">
                  <c:v>179.10369913787741</c:v>
                </c:pt>
                <c:pt idx="6">
                  <c:v>100.666576914988</c:v>
                </c:pt>
                <c:pt idx="7">
                  <c:v>122.89565377062094</c:v>
                </c:pt>
                <c:pt idx="8">
                  <c:v>171.03601084781371</c:v>
                </c:pt>
                <c:pt idx="9">
                  <c:v>107.0998891009646</c:v>
                </c:pt>
                <c:pt idx="10">
                  <c:v>60.965552179944517</c:v>
                </c:pt>
                <c:pt idx="11">
                  <c:v>104.06590153459113</c:v>
                </c:pt>
                <c:pt idx="12">
                  <c:v>156.01798358413714</c:v>
                </c:pt>
                <c:pt idx="13">
                  <c:v>59.146924907156333</c:v>
                </c:pt>
                <c:pt idx="14">
                  <c:v>69.806300393142521</c:v>
                </c:pt>
                <c:pt idx="15">
                  <c:v>65.498293038665565</c:v>
                </c:pt>
              </c:numCache>
            </c:numRef>
          </c:yVal>
          <c:smooth val="0"/>
        </c:ser>
        <c:ser>
          <c:idx val="0"/>
          <c:order val="0"/>
          <c:tx>
            <c:v>Lampwick</c:v>
          </c:tx>
          <c:spPr>
            <a:ln w="28575">
              <a:noFill/>
            </a:ln>
          </c:spPr>
          <c:xVal>
            <c:numRef>
              <c:f>'Moment Comparisons  aged Jan 21'!$BL$59:$BL$84</c:f>
              <c:numCache>
                <c:formatCode>General</c:formatCode>
                <c:ptCount val="12"/>
                <c:pt idx="0">
                  <c:v>874837.37603472825</c:v>
                </c:pt>
                <c:pt idx="1">
                  <c:v>577492.72038184176</c:v>
                </c:pt>
                <c:pt idx="2">
                  <c:v>2068777.3214579814</c:v>
                </c:pt>
                <c:pt idx="3">
                  <c:v>2869058.83318034</c:v>
                </c:pt>
                <c:pt idx="4">
                  <c:v>1251718.8795930552</c:v>
                </c:pt>
                <c:pt idx="5">
                  <c:v>1158631.8938317611</c:v>
                </c:pt>
                <c:pt idx="6">
                  <c:v>1482905.7467800037</c:v>
                </c:pt>
                <c:pt idx="7">
                  <c:v>1343413.4028339714</c:v>
                </c:pt>
                <c:pt idx="8">
                  <c:v>2858217.3648894308</c:v>
                </c:pt>
                <c:pt idx="9">
                  <c:v>175271.79330633517</c:v>
                </c:pt>
                <c:pt idx="10">
                  <c:v>329083.62258389778</c:v>
                </c:pt>
                <c:pt idx="11">
                  <c:v>97001.378207353002</c:v>
                </c:pt>
              </c:numCache>
            </c:numRef>
          </c:xVal>
          <c:yVal>
            <c:numRef>
              <c:f>'Moment Comparisons  aged Jan 21'!$BM$59:$BM$84</c:f>
              <c:numCache>
                <c:formatCode>General</c:formatCode>
                <c:ptCount val="12"/>
                <c:pt idx="0">
                  <c:v>241.21021488103753</c:v>
                </c:pt>
                <c:pt idx="1">
                  <c:v>199.06246731712528</c:v>
                </c:pt>
                <c:pt idx="2">
                  <c:v>308.14292214783211</c:v>
                </c:pt>
                <c:pt idx="3">
                  <c:v>244.52617424712432</c:v>
                </c:pt>
                <c:pt idx="4">
                  <c:v>287.95164607953711</c:v>
                </c:pt>
                <c:pt idx="5">
                  <c:v>258.97177471557052</c:v>
                </c:pt>
                <c:pt idx="6">
                  <c:v>376.57962446178351</c:v>
                </c:pt>
                <c:pt idx="7">
                  <c:v>309.1324727835684</c:v>
                </c:pt>
                <c:pt idx="8">
                  <c:v>359.41498545413867</c:v>
                </c:pt>
                <c:pt idx="9">
                  <c:v>41.531251266067784</c:v>
                </c:pt>
                <c:pt idx="10">
                  <c:v>61.128591098456731</c:v>
                </c:pt>
                <c:pt idx="11">
                  <c:v>39.072658769889138</c:v>
                </c:pt>
              </c:numCache>
            </c:numRef>
          </c:yVal>
          <c:smooth val="0"/>
        </c:ser>
        <c:dLbls>
          <c:showLegendKey val="0"/>
          <c:showVal val="0"/>
          <c:showCatName val="0"/>
          <c:showSerName val="0"/>
          <c:showPercent val="0"/>
          <c:showBubbleSize val="0"/>
        </c:dLbls>
        <c:axId val="389792128"/>
        <c:axId val="389794048"/>
      </c:scatterChart>
      <c:valAx>
        <c:axId val="389792128"/>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89794048"/>
        <c:crosses val="autoZero"/>
        <c:crossBetween val="midCat"/>
      </c:valAx>
      <c:valAx>
        <c:axId val="389794048"/>
        <c:scaling>
          <c:orientation val="minMax"/>
        </c:scaling>
        <c:delete val="0"/>
        <c:axPos val="l"/>
        <c:majorGridlines/>
        <c:title>
          <c:tx>
            <c:rich>
              <a:bodyPr rot="-5400000" vert="horz"/>
              <a:lstStyle/>
              <a:p>
                <a:pPr>
                  <a:defRPr/>
                </a:pPr>
                <a:r>
                  <a:rPr lang="en-US"/>
                  <a:t>M1 </a:t>
                </a:r>
              </a:p>
            </c:rich>
          </c:tx>
          <c:overlay val="0"/>
        </c:title>
        <c:numFmt formatCode="General" sourceLinked="1"/>
        <c:majorTickMark val="out"/>
        <c:minorTickMark val="none"/>
        <c:tickLblPos val="nextTo"/>
        <c:crossAx val="389792128"/>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20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Teflon M1 versus M0</a:t>
            </a:r>
          </a:p>
        </c:rich>
      </c:tx>
      <c:overlay val="0"/>
    </c:title>
    <c:autoTitleDeleted val="0"/>
    <c:plotArea>
      <c:layout/>
      <c:scatterChart>
        <c:scatterStyle val="lineMarker"/>
        <c:varyColors val="0"/>
        <c:ser>
          <c:idx val="4"/>
          <c:order val="0"/>
          <c:tx>
            <c:v>Teflon</c:v>
          </c:tx>
          <c:spPr>
            <a:ln w="28575">
              <a:noFill/>
            </a:ln>
          </c:spPr>
          <c:xVal>
            <c:numRef>
              <c:f>'Moment Comparisons  aged Jan 21'!$BL$134:$BL$156</c:f>
              <c:numCache>
                <c:formatCode>General</c:formatCode>
                <c:ptCount val="9"/>
                <c:pt idx="0">
                  <c:v>646297.04735521181</c:v>
                </c:pt>
                <c:pt idx="1">
                  <c:v>563835.38645896956</c:v>
                </c:pt>
                <c:pt idx="2">
                  <c:v>557920.01363368786</c:v>
                </c:pt>
                <c:pt idx="3">
                  <c:v>840335.70495541021</c:v>
                </c:pt>
                <c:pt idx="4">
                  <c:v>974484.86814557225</c:v>
                </c:pt>
                <c:pt idx="5">
                  <c:v>920599.7311915328</c:v>
                </c:pt>
                <c:pt idx="6">
                  <c:v>909242.92996168404</c:v>
                </c:pt>
                <c:pt idx="7">
                  <c:v>392836.80301108205</c:v>
                </c:pt>
                <c:pt idx="8">
                  <c:v>146578.22949047992</c:v>
                </c:pt>
              </c:numCache>
            </c:numRef>
          </c:xVal>
          <c:yVal>
            <c:numRef>
              <c:f>'Moment Comparisons  aged Jan 21'!$BM$134:$BM$156</c:f>
              <c:numCache>
                <c:formatCode>General</c:formatCode>
                <c:ptCount val="9"/>
                <c:pt idx="0">
                  <c:v>161.08926223441955</c:v>
                </c:pt>
                <c:pt idx="1">
                  <c:v>102.64261980254548</c:v>
                </c:pt>
                <c:pt idx="2">
                  <c:v>58.353221390514022</c:v>
                </c:pt>
                <c:pt idx="3">
                  <c:v>397.56403067241467</c:v>
                </c:pt>
                <c:pt idx="4">
                  <c:v>259.88856497328499</c:v>
                </c:pt>
                <c:pt idx="5">
                  <c:v>354.42148985691654</c:v>
                </c:pt>
                <c:pt idx="6">
                  <c:v>306.40643784651229</c:v>
                </c:pt>
                <c:pt idx="7">
                  <c:v>90.366661536283615</c:v>
                </c:pt>
                <c:pt idx="8">
                  <c:v>23.76915243829556</c:v>
                </c:pt>
              </c:numCache>
            </c:numRef>
          </c:yVal>
          <c:smooth val="0"/>
        </c:ser>
        <c:dLbls>
          <c:showLegendKey val="0"/>
          <c:showVal val="0"/>
          <c:showCatName val="0"/>
          <c:showSerName val="0"/>
          <c:showPercent val="0"/>
          <c:showBubbleSize val="0"/>
        </c:dLbls>
        <c:axId val="389417600"/>
        <c:axId val="389440256"/>
      </c:scatterChart>
      <c:valAx>
        <c:axId val="389417600"/>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89440256"/>
        <c:crosses val="autoZero"/>
        <c:crossBetween val="midCat"/>
      </c:valAx>
      <c:valAx>
        <c:axId val="389440256"/>
        <c:scaling>
          <c:orientation val="minMax"/>
        </c:scaling>
        <c:delete val="0"/>
        <c:axPos val="l"/>
        <c:majorGridlines/>
        <c:title>
          <c:tx>
            <c:rich>
              <a:bodyPr rot="-5400000" vert="horz"/>
              <a:lstStyle/>
              <a:p>
                <a:pPr>
                  <a:defRPr/>
                </a:pPr>
                <a:r>
                  <a:rPr lang="en-US"/>
                  <a:t>M1 </a:t>
                </a:r>
              </a:p>
            </c:rich>
          </c:tx>
          <c:overlay val="0"/>
        </c:title>
        <c:numFmt formatCode="General" sourceLinked="1"/>
        <c:majorTickMark val="out"/>
        <c:minorTickMark val="none"/>
        <c:tickLblPos val="nextTo"/>
        <c:crossAx val="389417600"/>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20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M3</a:t>
            </a:r>
            <a:r>
              <a:rPr lang="en-US" baseline="0"/>
              <a:t>  </a:t>
            </a:r>
            <a:r>
              <a:rPr lang="en-US"/>
              <a:t>versus M0</a:t>
            </a:r>
          </a:p>
        </c:rich>
      </c:tx>
      <c:overlay val="0"/>
    </c:title>
    <c:autoTitleDeleted val="0"/>
    <c:plotArea>
      <c:layout/>
      <c:scatterChart>
        <c:scatterStyle val="lineMarker"/>
        <c:varyColors val="0"/>
        <c:ser>
          <c:idx val="1"/>
          <c:order val="1"/>
          <c:tx>
            <c:v>Kapton</c:v>
          </c:tx>
          <c:spPr>
            <a:ln w="28575">
              <a:noFill/>
            </a:ln>
          </c:spPr>
          <c:xVal>
            <c:numRef>
              <c:f>'Moment Comparisons  aged Jan 21'!$BL$23:$BL$58</c:f>
              <c:numCache>
                <c:formatCode>General</c:formatCode>
                <c:ptCount val="16"/>
                <c:pt idx="0">
                  <c:v>907364.97810586996</c:v>
                </c:pt>
                <c:pt idx="1">
                  <c:v>867560.40934092866</c:v>
                </c:pt>
                <c:pt idx="2">
                  <c:v>1059919.9201329139</c:v>
                </c:pt>
                <c:pt idx="3">
                  <c:v>771019.08738255932</c:v>
                </c:pt>
                <c:pt idx="4">
                  <c:v>1797875.6062855036</c:v>
                </c:pt>
                <c:pt idx="5">
                  <c:v>1112405.3813294948</c:v>
                </c:pt>
                <c:pt idx="6">
                  <c:v>1053905.9212926894</c:v>
                </c:pt>
                <c:pt idx="7">
                  <c:v>1041691.6091550778</c:v>
                </c:pt>
                <c:pt idx="8">
                  <c:v>1237767.5991045895</c:v>
                </c:pt>
                <c:pt idx="9">
                  <c:v>954553.49010622012</c:v>
                </c:pt>
                <c:pt idx="10">
                  <c:v>734940.01296086202</c:v>
                </c:pt>
                <c:pt idx="11">
                  <c:v>990233.64370977459</c:v>
                </c:pt>
                <c:pt idx="12">
                  <c:v>1151405.4928839717</c:v>
                </c:pt>
                <c:pt idx="13">
                  <c:v>253109.83922102317</c:v>
                </c:pt>
                <c:pt idx="14">
                  <c:v>211761.04779864493</c:v>
                </c:pt>
                <c:pt idx="15">
                  <c:v>451723.46541728929</c:v>
                </c:pt>
              </c:numCache>
            </c:numRef>
          </c:xVal>
          <c:yVal>
            <c:numRef>
              <c:f>'Moment Comparisons  aged Jan 21'!$BQ$23:$BQ$58</c:f>
              <c:numCache>
                <c:formatCode>General</c:formatCode>
                <c:ptCount val="16"/>
                <c:pt idx="0">
                  <c:v>13.242825000000002</c:v>
                </c:pt>
                <c:pt idx="1">
                  <c:v>28.67631750000001</c:v>
                </c:pt>
                <c:pt idx="2">
                  <c:v>1.2142574999999998</c:v>
                </c:pt>
                <c:pt idx="3">
                  <c:v>2.3982750000000004</c:v>
                </c:pt>
                <c:pt idx="4">
                  <c:v>75.05241749999999</c:v>
                </c:pt>
                <c:pt idx="5">
                  <c:v>7.4545424999999996</c:v>
                </c:pt>
                <c:pt idx="6">
                  <c:v>1.5011549999999996</c:v>
                </c:pt>
                <c:pt idx="7">
                  <c:v>2.7349874999999999</c:v>
                </c:pt>
                <c:pt idx="8">
                  <c:v>4.1581575000000006</c:v>
                </c:pt>
                <c:pt idx="9">
                  <c:v>3.7109025000000004</c:v>
                </c:pt>
                <c:pt idx="10">
                  <c:v>4.7587500000000019E-2</c:v>
                </c:pt>
                <c:pt idx="11">
                  <c:v>2.7334574999999997</c:v>
                </c:pt>
                <c:pt idx="12">
                  <c:v>4.6785825000000001</c:v>
                </c:pt>
                <c:pt idx="13">
                  <c:v>8.1544950000000007</c:v>
                </c:pt>
                <c:pt idx="14">
                  <c:v>15.329957142857143</c:v>
                </c:pt>
                <c:pt idx="15">
                  <c:v>14.5329075</c:v>
                </c:pt>
              </c:numCache>
            </c:numRef>
          </c:yVal>
          <c:smooth val="0"/>
        </c:ser>
        <c:ser>
          <c:idx val="0"/>
          <c:order val="0"/>
          <c:tx>
            <c:v>Lampwick</c:v>
          </c:tx>
          <c:spPr>
            <a:ln w="28575">
              <a:noFill/>
            </a:ln>
          </c:spPr>
          <c:xVal>
            <c:numRef>
              <c:f>'Moment Comparisons  aged Jan 21'!$BL$59:$BL$84</c:f>
              <c:numCache>
                <c:formatCode>General</c:formatCode>
                <c:ptCount val="12"/>
                <c:pt idx="0">
                  <c:v>874837.37603472825</c:v>
                </c:pt>
                <c:pt idx="1">
                  <c:v>577492.72038184176</c:v>
                </c:pt>
                <c:pt idx="2">
                  <c:v>2068777.3214579814</c:v>
                </c:pt>
                <c:pt idx="3">
                  <c:v>2869058.83318034</c:v>
                </c:pt>
                <c:pt idx="4">
                  <c:v>1251718.8795930552</c:v>
                </c:pt>
                <c:pt idx="5">
                  <c:v>1158631.8938317611</c:v>
                </c:pt>
                <c:pt idx="6">
                  <c:v>1482905.7467800037</c:v>
                </c:pt>
                <c:pt idx="7">
                  <c:v>1343413.4028339714</c:v>
                </c:pt>
                <c:pt idx="8">
                  <c:v>2858217.3648894308</c:v>
                </c:pt>
                <c:pt idx="9">
                  <c:v>175271.79330633517</c:v>
                </c:pt>
                <c:pt idx="10">
                  <c:v>329083.62258389778</c:v>
                </c:pt>
                <c:pt idx="11">
                  <c:v>97001.378207353002</c:v>
                </c:pt>
              </c:numCache>
            </c:numRef>
          </c:xVal>
          <c:yVal>
            <c:numRef>
              <c:f>'Moment Comparisons  aged Jan 21'!$BQ$59:$BQ$84</c:f>
              <c:numCache>
                <c:formatCode>General</c:formatCode>
                <c:ptCount val="12"/>
                <c:pt idx="0">
                  <c:v>28.68506496369249</c:v>
                </c:pt>
                <c:pt idx="1">
                  <c:v>34.304533507117</c:v>
                </c:pt>
                <c:pt idx="2">
                  <c:v>35.6499301662937</c:v>
                </c:pt>
                <c:pt idx="3">
                  <c:v>13.244788199256673</c:v>
                </c:pt>
                <c:pt idx="4">
                  <c:v>35.147288413873866</c:v>
                </c:pt>
                <c:pt idx="5">
                  <c:v>27.169015751638309</c:v>
                </c:pt>
                <c:pt idx="6">
                  <c:v>55.126606662080725</c:v>
                </c:pt>
                <c:pt idx="7">
                  <c:v>40.264613381119567</c:v>
                </c:pt>
                <c:pt idx="8">
                  <c:v>23.80550088853709</c:v>
                </c:pt>
                <c:pt idx="9">
                  <c:v>8.4419364904923988</c:v>
                </c:pt>
                <c:pt idx="10">
                  <c:v>13.793562403036354</c:v>
                </c:pt>
                <c:pt idx="11">
                  <c:v>10.791703999999999</c:v>
                </c:pt>
              </c:numCache>
            </c:numRef>
          </c:yVal>
          <c:smooth val="0"/>
        </c:ser>
        <c:dLbls>
          <c:showLegendKey val="0"/>
          <c:showVal val="0"/>
          <c:showCatName val="0"/>
          <c:showSerName val="0"/>
          <c:showPercent val="0"/>
          <c:showBubbleSize val="0"/>
        </c:dLbls>
        <c:axId val="389465984"/>
        <c:axId val="389472256"/>
      </c:scatterChart>
      <c:valAx>
        <c:axId val="389465984"/>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89472256"/>
        <c:crosses val="autoZero"/>
        <c:crossBetween val="midCat"/>
      </c:valAx>
      <c:valAx>
        <c:axId val="389472256"/>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89465984"/>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20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M3</a:t>
            </a:r>
            <a:r>
              <a:rPr lang="en-US" baseline="0"/>
              <a:t>  </a:t>
            </a:r>
            <a:r>
              <a:rPr lang="en-US"/>
              <a:t>versus M0</a:t>
            </a:r>
          </a:p>
        </c:rich>
      </c:tx>
      <c:overlay val="0"/>
    </c:title>
    <c:autoTitleDeleted val="0"/>
    <c:plotArea>
      <c:layout/>
      <c:scatterChart>
        <c:scatterStyle val="lineMarker"/>
        <c:varyColors val="0"/>
        <c:ser>
          <c:idx val="2"/>
          <c:order val="0"/>
          <c:tx>
            <c:v>Pyrell</c:v>
          </c:tx>
          <c:spPr>
            <a:ln w="28575">
              <a:noFill/>
            </a:ln>
          </c:spPr>
          <c:xVal>
            <c:numRef>
              <c:f>'Moment Comparisons  aged Jan 21'!$BL$85:$BL$104</c:f>
              <c:numCache>
                <c:formatCode>General</c:formatCode>
                <c:ptCount val="10"/>
                <c:pt idx="0">
                  <c:v>3110970.9166285717</c:v>
                </c:pt>
                <c:pt idx="1">
                  <c:v>1414788.1544307088</c:v>
                </c:pt>
                <c:pt idx="2">
                  <c:v>1417570.6344373168</c:v>
                </c:pt>
                <c:pt idx="3">
                  <c:v>1352316.8506269613</c:v>
                </c:pt>
                <c:pt idx="4">
                  <c:v>1662805.4414244581</c:v>
                </c:pt>
                <c:pt idx="5">
                  <c:v>1632139.978883141</c:v>
                </c:pt>
                <c:pt idx="6">
                  <c:v>1683214.9966951662</c:v>
                </c:pt>
                <c:pt idx="7">
                  <c:v>35876.448108697521</c:v>
                </c:pt>
                <c:pt idx="8">
                  <c:v>34988.163542684197</c:v>
                </c:pt>
                <c:pt idx="9">
                  <c:v>192866.11921982534</c:v>
                </c:pt>
              </c:numCache>
            </c:numRef>
          </c:xVal>
          <c:yVal>
            <c:numRef>
              <c:f>'Moment Comparisons  aged Jan 21'!$BQ$85:$BQ$104</c:f>
              <c:numCache>
                <c:formatCode>General</c:formatCode>
                <c:ptCount val="10"/>
                <c:pt idx="0">
                  <c:v>108.36086003496634</c:v>
                </c:pt>
                <c:pt idx="1">
                  <c:v>116.15557237178292</c:v>
                </c:pt>
                <c:pt idx="2">
                  <c:v>173.26517841275452</c:v>
                </c:pt>
                <c:pt idx="3">
                  <c:v>57.835264772096366</c:v>
                </c:pt>
                <c:pt idx="4">
                  <c:v>116.98495023057832</c:v>
                </c:pt>
                <c:pt idx="5">
                  <c:v>226.969297357876</c:v>
                </c:pt>
                <c:pt idx="6">
                  <c:v>133.40783599555164</c:v>
                </c:pt>
                <c:pt idx="7">
                  <c:v>11.261671781275142</c:v>
                </c:pt>
                <c:pt idx="8">
                  <c:v>15.29757012775975</c:v>
                </c:pt>
                <c:pt idx="9">
                  <c:v>82.032518989165652</c:v>
                </c:pt>
              </c:numCache>
            </c:numRef>
          </c:yVal>
          <c:smooth val="0"/>
        </c:ser>
        <c:ser>
          <c:idx val="3"/>
          <c:order val="1"/>
          <c:tx>
            <c:v>Silicone</c:v>
          </c:tx>
          <c:spPr>
            <a:ln w="28575">
              <a:noFill/>
            </a:ln>
          </c:spPr>
          <c:xVal>
            <c:numRef>
              <c:f>'Moment Comparisons  aged Jan 21'!$BL$105:$BL$133</c:f>
              <c:numCache>
                <c:formatCode>General</c:formatCode>
                <c:ptCount val="12"/>
                <c:pt idx="0">
                  <c:v>1194104.7590429184</c:v>
                </c:pt>
                <c:pt idx="1">
                  <c:v>1175411.0746423218</c:v>
                </c:pt>
                <c:pt idx="2">
                  <c:v>1071098.2234106481</c:v>
                </c:pt>
                <c:pt idx="3">
                  <c:v>1353908.7331027978</c:v>
                </c:pt>
                <c:pt idx="4">
                  <c:v>1523655.4291103429</c:v>
                </c:pt>
                <c:pt idx="5">
                  <c:v>850213.29770512425</c:v>
                </c:pt>
                <c:pt idx="6">
                  <c:v>1489862.4646337628</c:v>
                </c:pt>
                <c:pt idx="7">
                  <c:v>1352021.2260295507</c:v>
                </c:pt>
                <c:pt idx="8">
                  <c:v>1666662.2131405217</c:v>
                </c:pt>
                <c:pt idx="9">
                  <c:v>482680.64130776486</c:v>
                </c:pt>
                <c:pt idx="10">
                  <c:v>293202.85419679346</c:v>
                </c:pt>
                <c:pt idx="11">
                  <c:v>144873.32405044511</c:v>
                </c:pt>
              </c:numCache>
            </c:numRef>
          </c:xVal>
          <c:yVal>
            <c:numRef>
              <c:f>'Moment Comparisons  aged Jan 21'!$BQ$105:$BQ$133</c:f>
              <c:numCache>
                <c:formatCode>General</c:formatCode>
                <c:ptCount val="12"/>
                <c:pt idx="0">
                  <c:v>124.63764636532751</c:v>
                </c:pt>
                <c:pt idx="1">
                  <c:v>132.86095008202679</c:v>
                </c:pt>
                <c:pt idx="2">
                  <c:v>59.660380422731514</c:v>
                </c:pt>
                <c:pt idx="3">
                  <c:v>148.19718360984319</c:v>
                </c:pt>
                <c:pt idx="4">
                  <c:v>301.06183061912731</c:v>
                </c:pt>
                <c:pt idx="5">
                  <c:v>140.72304115770493</c:v>
                </c:pt>
                <c:pt idx="6">
                  <c:v>313.78291660585643</c:v>
                </c:pt>
                <c:pt idx="7">
                  <c:v>189.82535759302968</c:v>
                </c:pt>
                <c:pt idx="8">
                  <c:v>249.70070536738518</c:v>
                </c:pt>
                <c:pt idx="9">
                  <c:v>133.01611866641571</c:v>
                </c:pt>
                <c:pt idx="10">
                  <c:v>93.025149253985816</c:v>
                </c:pt>
                <c:pt idx="11">
                  <c:v>118.35054019742921</c:v>
                </c:pt>
              </c:numCache>
            </c:numRef>
          </c:yVal>
          <c:smooth val="0"/>
        </c:ser>
        <c:dLbls>
          <c:showLegendKey val="0"/>
          <c:showVal val="0"/>
          <c:showCatName val="0"/>
          <c:showSerName val="0"/>
          <c:showPercent val="0"/>
          <c:showBubbleSize val="0"/>
        </c:dLbls>
        <c:axId val="389514368"/>
        <c:axId val="389516288"/>
      </c:scatterChart>
      <c:valAx>
        <c:axId val="389514368"/>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89516288"/>
        <c:crosses val="autoZero"/>
        <c:crossBetween val="midCat"/>
      </c:valAx>
      <c:valAx>
        <c:axId val="389516288"/>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89514368"/>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charts/chart20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M3</a:t>
            </a:r>
            <a:r>
              <a:rPr lang="en-US" baseline="0"/>
              <a:t>  </a:t>
            </a:r>
            <a:r>
              <a:rPr lang="en-US"/>
              <a:t>versus M0</a:t>
            </a:r>
          </a:p>
        </c:rich>
      </c:tx>
      <c:overlay val="0"/>
    </c:title>
    <c:autoTitleDeleted val="0"/>
    <c:plotArea>
      <c:layout/>
      <c:scatterChart>
        <c:scatterStyle val="lineMarker"/>
        <c:varyColors val="0"/>
        <c:ser>
          <c:idx val="4"/>
          <c:order val="0"/>
          <c:tx>
            <c:v>Teflon</c:v>
          </c:tx>
          <c:spPr>
            <a:ln w="28575">
              <a:noFill/>
            </a:ln>
          </c:spPr>
          <c:xVal>
            <c:numRef>
              <c:f>'Moment Comparisons  aged Jan 21'!$BL$134:$BL$156</c:f>
              <c:numCache>
                <c:formatCode>General</c:formatCode>
                <c:ptCount val="9"/>
                <c:pt idx="0">
                  <c:v>646297.04735521181</c:v>
                </c:pt>
                <c:pt idx="1">
                  <c:v>563835.38645896956</c:v>
                </c:pt>
                <c:pt idx="2">
                  <c:v>557920.01363368786</c:v>
                </c:pt>
                <c:pt idx="3">
                  <c:v>840335.70495541021</c:v>
                </c:pt>
                <c:pt idx="4">
                  <c:v>974484.86814557225</c:v>
                </c:pt>
                <c:pt idx="5">
                  <c:v>920599.7311915328</c:v>
                </c:pt>
                <c:pt idx="6">
                  <c:v>909242.92996168404</c:v>
                </c:pt>
                <c:pt idx="7">
                  <c:v>392836.80301108205</c:v>
                </c:pt>
                <c:pt idx="8">
                  <c:v>146578.22949047992</c:v>
                </c:pt>
              </c:numCache>
            </c:numRef>
          </c:xVal>
          <c:yVal>
            <c:numRef>
              <c:f>'Moment Comparisons  aged Jan 21'!$BQ$134:$BQ$156</c:f>
              <c:numCache>
                <c:formatCode>General</c:formatCode>
                <c:ptCount val="9"/>
                <c:pt idx="0">
                  <c:v>14.050080999999997</c:v>
                </c:pt>
                <c:pt idx="1">
                  <c:v>44.177575999999995</c:v>
                </c:pt>
                <c:pt idx="2">
                  <c:v>8.0372379999999986</c:v>
                </c:pt>
                <c:pt idx="3">
                  <c:v>85.733099999999979</c:v>
                </c:pt>
                <c:pt idx="4">
                  <c:v>20.470741000000004</c:v>
                </c:pt>
                <c:pt idx="5">
                  <c:v>44.701444000000002</c:v>
                </c:pt>
                <c:pt idx="6">
                  <c:v>35.915016000000001</c:v>
                </c:pt>
                <c:pt idx="7">
                  <c:v>13.407902000000002</c:v>
                </c:pt>
                <c:pt idx="8">
                  <c:v>5.7427730000000015</c:v>
                </c:pt>
              </c:numCache>
            </c:numRef>
          </c:yVal>
          <c:smooth val="0"/>
        </c:ser>
        <c:dLbls>
          <c:showLegendKey val="0"/>
          <c:showVal val="0"/>
          <c:showCatName val="0"/>
          <c:showSerName val="0"/>
          <c:showPercent val="0"/>
          <c:showBubbleSize val="0"/>
        </c:dLbls>
        <c:axId val="389537152"/>
        <c:axId val="389686784"/>
      </c:scatterChart>
      <c:valAx>
        <c:axId val="389537152"/>
        <c:scaling>
          <c:orientation val="minMax"/>
        </c:scaling>
        <c:delete val="0"/>
        <c:axPos val="b"/>
        <c:title>
          <c:tx>
            <c:rich>
              <a:bodyPr/>
              <a:lstStyle/>
              <a:p>
                <a:pPr>
                  <a:defRPr/>
                </a:pPr>
                <a:r>
                  <a:rPr lang="en-US"/>
                  <a:t>M0 best Diameter</a:t>
                </a:r>
              </a:p>
            </c:rich>
          </c:tx>
          <c:overlay val="0"/>
        </c:title>
        <c:numFmt formatCode="General" sourceLinked="1"/>
        <c:majorTickMark val="out"/>
        <c:minorTickMark val="none"/>
        <c:tickLblPos val="nextTo"/>
        <c:crossAx val="389686784"/>
        <c:crosses val="autoZero"/>
        <c:crossBetween val="midCat"/>
      </c:valAx>
      <c:valAx>
        <c:axId val="389686784"/>
        <c:scaling>
          <c:orientation val="minMax"/>
        </c:scaling>
        <c:delete val="0"/>
        <c:axPos val="l"/>
        <c:majorGridlines/>
        <c:title>
          <c:tx>
            <c:rich>
              <a:bodyPr rot="-5400000" vert="horz"/>
              <a:lstStyle/>
              <a:p>
                <a:pPr>
                  <a:defRPr/>
                </a:pPr>
                <a:r>
                  <a:rPr lang="en-US"/>
                  <a:t>M3 </a:t>
                </a:r>
              </a:p>
            </c:rich>
          </c:tx>
          <c:overlay val="0"/>
        </c:title>
        <c:numFmt formatCode="General" sourceLinked="1"/>
        <c:majorTickMark val="out"/>
        <c:minorTickMark val="none"/>
        <c:tickLblPos val="nextTo"/>
        <c:crossAx val="389537152"/>
        <c:crosses val="autoZero"/>
        <c:crossBetween val="midCat"/>
      </c:valAx>
    </c:plotArea>
    <c:legend>
      <c:legendPos val="r"/>
      <c:overlay val="0"/>
    </c:legend>
    <c:plotVisOnly val="1"/>
    <c:dispBlanksAs val="gap"/>
    <c:showDLblsOverMax val="0"/>
  </c:chart>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5" Type="http://schemas.openxmlformats.org/officeDocument/2006/relationships/chart" Target="../charts/chart22.xml"/><Relationship Id="rId4" Type="http://schemas.openxmlformats.org/officeDocument/2006/relationships/chart" Target="../charts/chart21.xml"/></Relationships>
</file>

<file path=xl/drawings/_rels/drawing25.xml.rels><?xml version="1.0" encoding="UTF-8" standalone="yes"?>
<Relationships xmlns="http://schemas.openxmlformats.org/package/2006/relationships"><Relationship Id="rId8" Type="http://schemas.openxmlformats.org/officeDocument/2006/relationships/chart" Target="../charts/chart30.xml"/><Relationship Id="rId3" Type="http://schemas.openxmlformats.org/officeDocument/2006/relationships/chart" Target="../charts/chart25.xml"/><Relationship Id="rId7" Type="http://schemas.openxmlformats.org/officeDocument/2006/relationships/chart" Target="../charts/chart29.xml"/><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chart" Target="../charts/chart28.xml"/><Relationship Id="rId5" Type="http://schemas.openxmlformats.org/officeDocument/2006/relationships/chart" Target="../charts/chart27.xml"/><Relationship Id="rId4" Type="http://schemas.openxmlformats.org/officeDocument/2006/relationships/chart" Target="../charts/chart26.xml"/><Relationship Id="rId9" Type="http://schemas.openxmlformats.org/officeDocument/2006/relationships/chart" Target="../charts/chart31.xml"/></Relationships>
</file>

<file path=xl/drawings/_rels/drawing34.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s>
</file>

<file path=xl/drawings/_rels/drawing38.xml.rels><?xml version="1.0" encoding="UTF-8" standalone="yes"?>
<Relationships xmlns="http://schemas.openxmlformats.org/package/2006/relationships"><Relationship Id="rId8" Type="http://schemas.openxmlformats.org/officeDocument/2006/relationships/chart" Target="../charts/chart42.xml"/><Relationship Id="rId13" Type="http://schemas.openxmlformats.org/officeDocument/2006/relationships/chart" Target="../charts/chart47.xml"/><Relationship Id="rId3" Type="http://schemas.openxmlformats.org/officeDocument/2006/relationships/chart" Target="../charts/chart37.xml"/><Relationship Id="rId7" Type="http://schemas.openxmlformats.org/officeDocument/2006/relationships/chart" Target="../charts/chart41.xml"/><Relationship Id="rId12" Type="http://schemas.openxmlformats.org/officeDocument/2006/relationships/chart" Target="../charts/chart46.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11" Type="http://schemas.openxmlformats.org/officeDocument/2006/relationships/chart" Target="../charts/chart45.xml"/><Relationship Id="rId5" Type="http://schemas.openxmlformats.org/officeDocument/2006/relationships/chart" Target="../charts/chart39.xml"/><Relationship Id="rId10" Type="http://schemas.openxmlformats.org/officeDocument/2006/relationships/chart" Target="../charts/chart44.xml"/><Relationship Id="rId4" Type="http://schemas.openxmlformats.org/officeDocument/2006/relationships/chart" Target="../charts/chart38.xml"/><Relationship Id="rId9" Type="http://schemas.openxmlformats.org/officeDocument/2006/relationships/chart" Target="../charts/chart43.xml"/></Relationships>
</file>

<file path=xl/drawings/_rels/drawing47.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 Id="rId5" Type="http://schemas.openxmlformats.org/officeDocument/2006/relationships/chart" Target="../charts/chart52.xml"/><Relationship Id="rId4" Type="http://schemas.openxmlformats.org/officeDocument/2006/relationships/chart" Target="../charts/chart51.xml"/></Relationships>
</file>

<file path=xl/drawings/_rels/drawing53.xml.rels><?xml version="1.0" encoding="UTF-8" standalone="yes"?>
<Relationships xmlns="http://schemas.openxmlformats.org/package/2006/relationships"><Relationship Id="rId8" Type="http://schemas.openxmlformats.org/officeDocument/2006/relationships/chart" Target="../charts/chart60.xml"/><Relationship Id="rId13" Type="http://schemas.openxmlformats.org/officeDocument/2006/relationships/chart" Target="../charts/chart65.xml"/><Relationship Id="rId3" Type="http://schemas.openxmlformats.org/officeDocument/2006/relationships/chart" Target="../charts/chart55.xml"/><Relationship Id="rId7" Type="http://schemas.openxmlformats.org/officeDocument/2006/relationships/chart" Target="../charts/chart59.xml"/><Relationship Id="rId12" Type="http://schemas.openxmlformats.org/officeDocument/2006/relationships/chart" Target="../charts/chart64.xml"/><Relationship Id="rId2" Type="http://schemas.openxmlformats.org/officeDocument/2006/relationships/chart" Target="../charts/chart54.xml"/><Relationship Id="rId1" Type="http://schemas.openxmlformats.org/officeDocument/2006/relationships/chart" Target="../charts/chart53.xml"/><Relationship Id="rId6" Type="http://schemas.openxmlformats.org/officeDocument/2006/relationships/chart" Target="../charts/chart58.xml"/><Relationship Id="rId11" Type="http://schemas.openxmlformats.org/officeDocument/2006/relationships/chart" Target="../charts/chart63.xml"/><Relationship Id="rId5" Type="http://schemas.openxmlformats.org/officeDocument/2006/relationships/chart" Target="../charts/chart57.xml"/><Relationship Id="rId10" Type="http://schemas.openxmlformats.org/officeDocument/2006/relationships/chart" Target="../charts/chart62.xml"/><Relationship Id="rId4" Type="http://schemas.openxmlformats.org/officeDocument/2006/relationships/chart" Target="../charts/chart56.xml"/><Relationship Id="rId9" Type="http://schemas.openxmlformats.org/officeDocument/2006/relationships/chart" Target="../charts/chart61.xml"/><Relationship Id="rId14" Type="http://schemas.openxmlformats.org/officeDocument/2006/relationships/chart" Target="../charts/chart66.xml"/></Relationships>
</file>

<file path=xl/drawings/_rels/drawing65.xml.rels><?xml version="1.0" encoding="UTF-8" standalone="yes"?>
<Relationships xmlns="http://schemas.openxmlformats.org/package/2006/relationships"><Relationship Id="rId3" Type="http://schemas.openxmlformats.org/officeDocument/2006/relationships/chart" Target="../charts/chart69.xml"/><Relationship Id="rId2" Type="http://schemas.openxmlformats.org/officeDocument/2006/relationships/chart" Target="../charts/chart68.xml"/><Relationship Id="rId1" Type="http://schemas.openxmlformats.org/officeDocument/2006/relationships/chart" Target="../charts/chart67.xml"/><Relationship Id="rId4" Type="http://schemas.openxmlformats.org/officeDocument/2006/relationships/chart" Target="../charts/chart70.xml"/></Relationships>
</file>

<file path=xl/drawings/_rels/drawing70.xml.rels><?xml version="1.0" encoding="UTF-8" standalone="yes"?>
<Relationships xmlns="http://schemas.openxmlformats.org/package/2006/relationships"><Relationship Id="rId3" Type="http://schemas.openxmlformats.org/officeDocument/2006/relationships/chart" Target="../charts/chart73.xml"/><Relationship Id="rId2" Type="http://schemas.openxmlformats.org/officeDocument/2006/relationships/chart" Target="../charts/chart72.xml"/><Relationship Id="rId1" Type="http://schemas.openxmlformats.org/officeDocument/2006/relationships/chart" Target="../charts/chart71.xml"/></Relationships>
</file>

<file path=xl/drawings/_rels/drawing74.xml.rels><?xml version="1.0" encoding="UTF-8" standalone="yes"?>
<Relationships xmlns="http://schemas.openxmlformats.org/package/2006/relationships"><Relationship Id="rId1" Type="http://schemas.openxmlformats.org/officeDocument/2006/relationships/chart" Target="../charts/chart74.xml"/></Relationships>
</file>

<file path=xl/drawings/_rels/drawing76.xml.rels><?xml version="1.0" encoding="UTF-8" standalone="yes"?>
<Relationships xmlns="http://schemas.openxmlformats.org/package/2006/relationships"><Relationship Id="rId8" Type="http://schemas.openxmlformats.org/officeDocument/2006/relationships/chart" Target="../charts/chart82.xml"/><Relationship Id="rId3" Type="http://schemas.openxmlformats.org/officeDocument/2006/relationships/chart" Target="../charts/chart77.xml"/><Relationship Id="rId7" Type="http://schemas.openxmlformats.org/officeDocument/2006/relationships/chart" Target="../charts/chart81.xml"/><Relationship Id="rId12" Type="http://schemas.openxmlformats.org/officeDocument/2006/relationships/chart" Target="../charts/chart86.xml"/><Relationship Id="rId2" Type="http://schemas.openxmlformats.org/officeDocument/2006/relationships/chart" Target="../charts/chart76.xml"/><Relationship Id="rId1" Type="http://schemas.openxmlformats.org/officeDocument/2006/relationships/chart" Target="../charts/chart75.xml"/><Relationship Id="rId6" Type="http://schemas.openxmlformats.org/officeDocument/2006/relationships/chart" Target="../charts/chart80.xml"/><Relationship Id="rId11" Type="http://schemas.openxmlformats.org/officeDocument/2006/relationships/chart" Target="../charts/chart85.xml"/><Relationship Id="rId5" Type="http://schemas.openxmlformats.org/officeDocument/2006/relationships/chart" Target="../charts/chart79.xml"/><Relationship Id="rId10" Type="http://schemas.openxmlformats.org/officeDocument/2006/relationships/chart" Target="../charts/chart84.xml"/><Relationship Id="rId4" Type="http://schemas.openxmlformats.org/officeDocument/2006/relationships/chart" Target="../charts/chart78.xml"/><Relationship Id="rId9" Type="http://schemas.openxmlformats.org/officeDocument/2006/relationships/chart" Target="../charts/chart83.xml"/></Relationships>
</file>

<file path=xl/drawings/_rels/drawing78.xml.rels><?xml version="1.0" encoding="UTF-8" standalone="yes"?>
<Relationships xmlns="http://schemas.openxmlformats.org/package/2006/relationships"><Relationship Id="rId8" Type="http://schemas.openxmlformats.org/officeDocument/2006/relationships/chart" Target="../charts/chart94.xml"/><Relationship Id="rId13" Type="http://schemas.openxmlformats.org/officeDocument/2006/relationships/chart" Target="../charts/chart99.xml"/><Relationship Id="rId18" Type="http://schemas.openxmlformats.org/officeDocument/2006/relationships/chart" Target="../charts/chart104.xml"/><Relationship Id="rId3" Type="http://schemas.openxmlformats.org/officeDocument/2006/relationships/chart" Target="../charts/chart89.xml"/><Relationship Id="rId7" Type="http://schemas.openxmlformats.org/officeDocument/2006/relationships/chart" Target="../charts/chart93.xml"/><Relationship Id="rId12" Type="http://schemas.openxmlformats.org/officeDocument/2006/relationships/chart" Target="../charts/chart98.xml"/><Relationship Id="rId17" Type="http://schemas.openxmlformats.org/officeDocument/2006/relationships/chart" Target="../charts/chart103.xml"/><Relationship Id="rId2" Type="http://schemas.openxmlformats.org/officeDocument/2006/relationships/chart" Target="../charts/chart88.xml"/><Relationship Id="rId16" Type="http://schemas.openxmlformats.org/officeDocument/2006/relationships/chart" Target="../charts/chart102.xml"/><Relationship Id="rId1" Type="http://schemas.openxmlformats.org/officeDocument/2006/relationships/chart" Target="../charts/chart87.xml"/><Relationship Id="rId6" Type="http://schemas.openxmlformats.org/officeDocument/2006/relationships/chart" Target="../charts/chart92.xml"/><Relationship Id="rId11" Type="http://schemas.openxmlformats.org/officeDocument/2006/relationships/chart" Target="../charts/chart97.xml"/><Relationship Id="rId5" Type="http://schemas.openxmlformats.org/officeDocument/2006/relationships/chart" Target="../charts/chart91.xml"/><Relationship Id="rId15" Type="http://schemas.openxmlformats.org/officeDocument/2006/relationships/chart" Target="../charts/chart101.xml"/><Relationship Id="rId10" Type="http://schemas.openxmlformats.org/officeDocument/2006/relationships/chart" Target="../charts/chart96.xml"/><Relationship Id="rId4" Type="http://schemas.openxmlformats.org/officeDocument/2006/relationships/chart" Target="../charts/chart90.xml"/><Relationship Id="rId9" Type="http://schemas.openxmlformats.org/officeDocument/2006/relationships/chart" Target="../charts/chart95.xml"/><Relationship Id="rId14" Type="http://schemas.openxmlformats.org/officeDocument/2006/relationships/chart" Target="../charts/chart100.xml"/></Relationships>
</file>

<file path=xl/drawings/_rels/drawing81.xml.rels><?xml version="1.0" encoding="UTF-8" standalone="yes"?>
<Relationships xmlns="http://schemas.openxmlformats.org/package/2006/relationships"><Relationship Id="rId3" Type="http://schemas.openxmlformats.org/officeDocument/2006/relationships/chart" Target="../charts/chart107.xml"/><Relationship Id="rId2" Type="http://schemas.openxmlformats.org/officeDocument/2006/relationships/chart" Target="../charts/chart106.xml"/><Relationship Id="rId1" Type="http://schemas.openxmlformats.org/officeDocument/2006/relationships/chart" Target="../charts/chart105.xml"/></Relationships>
</file>

<file path=xl/drawings/_rels/drawing84.xml.rels><?xml version="1.0" encoding="UTF-8" standalone="yes"?>
<Relationships xmlns="http://schemas.openxmlformats.org/package/2006/relationships"><Relationship Id="rId3" Type="http://schemas.openxmlformats.org/officeDocument/2006/relationships/chart" Target="../charts/chart110.xml"/><Relationship Id="rId2" Type="http://schemas.openxmlformats.org/officeDocument/2006/relationships/chart" Target="../charts/chart109.xml"/><Relationship Id="rId1" Type="http://schemas.openxmlformats.org/officeDocument/2006/relationships/chart" Target="../charts/chart108.xml"/><Relationship Id="rId4" Type="http://schemas.openxmlformats.org/officeDocument/2006/relationships/chart" Target="../charts/chart111.xml"/></Relationships>
</file>

<file path=xl/drawings/_rels/drawing85.xml.rels><?xml version="1.0" encoding="UTF-8" standalone="yes"?>
<Relationships xmlns="http://schemas.openxmlformats.org/package/2006/relationships"><Relationship Id="rId3" Type="http://schemas.openxmlformats.org/officeDocument/2006/relationships/chart" Target="../charts/chart114.xml"/><Relationship Id="rId2" Type="http://schemas.openxmlformats.org/officeDocument/2006/relationships/chart" Target="../charts/chart113.xml"/><Relationship Id="rId1" Type="http://schemas.openxmlformats.org/officeDocument/2006/relationships/chart" Target="../charts/chart112.xml"/><Relationship Id="rId5" Type="http://schemas.openxmlformats.org/officeDocument/2006/relationships/chart" Target="../charts/chart116.xml"/><Relationship Id="rId4" Type="http://schemas.openxmlformats.org/officeDocument/2006/relationships/chart" Target="../charts/chart115.xml"/></Relationships>
</file>

<file path=xl/drawings/_rels/drawing86.xml.rels><?xml version="1.0" encoding="UTF-8" standalone="yes"?>
<Relationships xmlns="http://schemas.openxmlformats.org/package/2006/relationships"><Relationship Id="rId1" Type="http://schemas.openxmlformats.org/officeDocument/2006/relationships/chart" Target="../charts/chart117.xml"/></Relationships>
</file>

<file path=xl/drawings/_rels/drawing87.xml.rels><?xml version="1.0" encoding="UTF-8" standalone="yes"?>
<Relationships xmlns="http://schemas.openxmlformats.org/package/2006/relationships"><Relationship Id="rId2" Type="http://schemas.openxmlformats.org/officeDocument/2006/relationships/chart" Target="../charts/chart119.xml"/><Relationship Id="rId1" Type="http://schemas.openxmlformats.org/officeDocument/2006/relationships/chart" Target="../charts/chart118.xml"/></Relationships>
</file>

<file path=xl/drawings/_rels/drawing88.xml.rels><?xml version="1.0" encoding="UTF-8" standalone="yes"?>
<Relationships xmlns="http://schemas.openxmlformats.org/package/2006/relationships"><Relationship Id="rId2" Type="http://schemas.openxmlformats.org/officeDocument/2006/relationships/chart" Target="../charts/chart121.xml"/><Relationship Id="rId1" Type="http://schemas.openxmlformats.org/officeDocument/2006/relationships/chart" Target="../charts/chart120.xml"/></Relationships>
</file>

<file path=xl/drawings/_rels/drawing89.xml.rels><?xml version="1.0" encoding="UTF-8" standalone="yes"?>
<Relationships xmlns="http://schemas.openxmlformats.org/package/2006/relationships"><Relationship Id="rId3" Type="http://schemas.openxmlformats.org/officeDocument/2006/relationships/chart" Target="../charts/chart124.xml"/><Relationship Id="rId2" Type="http://schemas.openxmlformats.org/officeDocument/2006/relationships/chart" Target="../charts/chart123.xml"/><Relationship Id="rId1" Type="http://schemas.openxmlformats.org/officeDocument/2006/relationships/chart" Target="../charts/chart122.xml"/><Relationship Id="rId5" Type="http://schemas.openxmlformats.org/officeDocument/2006/relationships/chart" Target="../charts/chart126.xml"/><Relationship Id="rId4" Type="http://schemas.openxmlformats.org/officeDocument/2006/relationships/chart" Target="../charts/chart125.xml"/></Relationships>
</file>

<file path=xl/drawings/_rels/drawing90.xml.rels><?xml version="1.0" encoding="UTF-8" standalone="yes"?>
<Relationships xmlns="http://schemas.openxmlformats.org/package/2006/relationships"><Relationship Id="rId3" Type="http://schemas.openxmlformats.org/officeDocument/2006/relationships/chart" Target="../charts/chart129.xml"/><Relationship Id="rId2" Type="http://schemas.openxmlformats.org/officeDocument/2006/relationships/chart" Target="../charts/chart128.xml"/><Relationship Id="rId1" Type="http://schemas.openxmlformats.org/officeDocument/2006/relationships/chart" Target="../charts/chart127.xml"/><Relationship Id="rId5" Type="http://schemas.openxmlformats.org/officeDocument/2006/relationships/chart" Target="../charts/chart131.xml"/><Relationship Id="rId4" Type="http://schemas.openxmlformats.org/officeDocument/2006/relationships/chart" Target="../charts/chart130.xml"/></Relationships>
</file>

<file path=xl/drawings/_rels/drawing91.xml.rels><?xml version="1.0" encoding="UTF-8" standalone="yes"?>
<Relationships xmlns="http://schemas.openxmlformats.org/package/2006/relationships"><Relationship Id="rId3" Type="http://schemas.openxmlformats.org/officeDocument/2006/relationships/chart" Target="../charts/chart134.xml"/><Relationship Id="rId2" Type="http://schemas.openxmlformats.org/officeDocument/2006/relationships/chart" Target="../charts/chart133.xml"/><Relationship Id="rId1" Type="http://schemas.openxmlformats.org/officeDocument/2006/relationships/chart" Target="../charts/chart132.xml"/><Relationship Id="rId6" Type="http://schemas.openxmlformats.org/officeDocument/2006/relationships/chart" Target="../charts/chart137.xml"/><Relationship Id="rId5" Type="http://schemas.openxmlformats.org/officeDocument/2006/relationships/chart" Target="../charts/chart136.xml"/><Relationship Id="rId4" Type="http://schemas.openxmlformats.org/officeDocument/2006/relationships/chart" Target="../charts/chart135.xml"/></Relationships>
</file>

<file path=xl/drawings/_rels/drawing92.xml.rels><?xml version="1.0" encoding="UTF-8" standalone="yes"?>
<Relationships xmlns="http://schemas.openxmlformats.org/package/2006/relationships"><Relationship Id="rId8" Type="http://schemas.openxmlformats.org/officeDocument/2006/relationships/chart" Target="../charts/chart145.xml"/><Relationship Id="rId13" Type="http://schemas.openxmlformats.org/officeDocument/2006/relationships/chart" Target="../charts/chart150.xml"/><Relationship Id="rId18" Type="http://schemas.openxmlformats.org/officeDocument/2006/relationships/chart" Target="../charts/chart155.xml"/><Relationship Id="rId3" Type="http://schemas.openxmlformats.org/officeDocument/2006/relationships/chart" Target="../charts/chart140.xml"/><Relationship Id="rId21" Type="http://schemas.openxmlformats.org/officeDocument/2006/relationships/chart" Target="../charts/chart158.xml"/><Relationship Id="rId7" Type="http://schemas.openxmlformats.org/officeDocument/2006/relationships/chart" Target="../charts/chart144.xml"/><Relationship Id="rId12" Type="http://schemas.openxmlformats.org/officeDocument/2006/relationships/chart" Target="../charts/chart149.xml"/><Relationship Id="rId17" Type="http://schemas.openxmlformats.org/officeDocument/2006/relationships/chart" Target="../charts/chart154.xml"/><Relationship Id="rId2" Type="http://schemas.openxmlformats.org/officeDocument/2006/relationships/chart" Target="../charts/chart139.xml"/><Relationship Id="rId16" Type="http://schemas.openxmlformats.org/officeDocument/2006/relationships/chart" Target="../charts/chart153.xml"/><Relationship Id="rId20" Type="http://schemas.openxmlformats.org/officeDocument/2006/relationships/chart" Target="../charts/chart157.xml"/><Relationship Id="rId1" Type="http://schemas.openxmlformats.org/officeDocument/2006/relationships/chart" Target="../charts/chart138.xml"/><Relationship Id="rId6" Type="http://schemas.openxmlformats.org/officeDocument/2006/relationships/chart" Target="../charts/chart143.xml"/><Relationship Id="rId11" Type="http://schemas.openxmlformats.org/officeDocument/2006/relationships/chart" Target="../charts/chart148.xml"/><Relationship Id="rId24" Type="http://schemas.openxmlformats.org/officeDocument/2006/relationships/chart" Target="../charts/chart161.xml"/><Relationship Id="rId5" Type="http://schemas.openxmlformats.org/officeDocument/2006/relationships/chart" Target="../charts/chart142.xml"/><Relationship Id="rId15" Type="http://schemas.openxmlformats.org/officeDocument/2006/relationships/chart" Target="../charts/chart152.xml"/><Relationship Id="rId23" Type="http://schemas.openxmlformats.org/officeDocument/2006/relationships/chart" Target="../charts/chart160.xml"/><Relationship Id="rId10" Type="http://schemas.openxmlformats.org/officeDocument/2006/relationships/chart" Target="../charts/chart147.xml"/><Relationship Id="rId19" Type="http://schemas.openxmlformats.org/officeDocument/2006/relationships/chart" Target="../charts/chart156.xml"/><Relationship Id="rId4" Type="http://schemas.openxmlformats.org/officeDocument/2006/relationships/chart" Target="../charts/chart141.xml"/><Relationship Id="rId9" Type="http://schemas.openxmlformats.org/officeDocument/2006/relationships/chart" Target="../charts/chart146.xml"/><Relationship Id="rId14" Type="http://schemas.openxmlformats.org/officeDocument/2006/relationships/chart" Target="../charts/chart151.xml"/><Relationship Id="rId22" Type="http://schemas.openxmlformats.org/officeDocument/2006/relationships/chart" Target="../charts/chart159.xml"/></Relationships>
</file>

<file path=xl/drawings/_rels/drawing93.xml.rels><?xml version="1.0" encoding="UTF-8" standalone="yes"?>
<Relationships xmlns="http://schemas.openxmlformats.org/package/2006/relationships"><Relationship Id="rId1" Type="http://schemas.openxmlformats.org/officeDocument/2006/relationships/chart" Target="../charts/chart162.xml"/></Relationships>
</file>

<file path=xl/drawings/_rels/drawing94.xml.rels><?xml version="1.0" encoding="UTF-8" standalone="yes"?>
<Relationships xmlns="http://schemas.openxmlformats.org/package/2006/relationships"><Relationship Id="rId3" Type="http://schemas.openxmlformats.org/officeDocument/2006/relationships/chart" Target="../charts/chart165.xml"/><Relationship Id="rId2" Type="http://schemas.openxmlformats.org/officeDocument/2006/relationships/chart" Target="../charts/chart164.xml"/><Relationship Id="rId1" Type="http://schemas.openxmlformats.org/officeDocument/2006/relationships/chart" Target="../charts/chart163.xml"/><Relationship Id="rId5" Type="http://schemas.openxmlformats.org/officeDocument/2006/relationships/chart" Target="../charts/chart167.xml"/><Relationship Id="rId4" Type="http://schemas.openxmlformats.org/officeDocument/2006/relationships/chart" Target="../charts/chart166.xml"/></Relationships>
</file>

<file path=xl/drawings/_rels/drawing95.xml.rels><?xml version="1.0" encoding="UTF-8" standalone="yes"?>
<Relationships xmlns="http://schemas.openxmlformats.org/package/2006/relationships"><Relationship Id="rId8" Type="http://schemas.openxmlformats.org/officeDocument/2006/relationships/chart" Target="../charts/chart175.xml"/><Relationship Id="rId13" Type="http://schemas.openxmlformats.org/officeDocument/2006/relationships/chart" Target="../charts/chart180.xml"/><Relationship Id="rId3" Type="http://schemas.openxmlformats.org/officeDocument/2006/relationships/chart" Target="../charts/chart170.xml"/><Relationship Id="rId7" Type="http://schemas.openxmlformats.org/officeDocument/2006/relationships/chart" Target="../charts/chart174.xml"/><Relationship Id="rId12" Type="http://schemas.openxmlformats.org/officeDocument/2006/relationships/chart" Target="../charts/chart179.xml"/><Relationship Id="rId2" Type="http://schemas.openxmlformats.org/officeDocument/2006/relationships/chart" Target="../charts/chart169.xml"/><Relationship Id="rId1" Type="http://schemas.openxmlformats.org/officeDocument/2006/relationships/chart" Target="../charts/chart168.xml"/><Relationship Id="rId6" Type="http://schemas.openxmlformats.org/officeDocument/2006/relationships/chart" Target="../charts/chart173.xml"/><Relationship Id="rId11" Type="http://schemas.openxmlformats.org/officeDocument/2006/relationships/chart" Target="../charts/chart178.xml"/><Relationship Id="rId5" Type="http://schemas.openxmlformats.org/officeDocument/2006/relationships/chart" Target="../charts/chart172.xml"/><Relationship Id="rId10" Type="http://schemas.openxmlformats.org/officeDocument/2006/relationships/chart" Target="../charts/chart177.xml"/><Relationship Id="rId4" Type="http://schemas.openxmlformats.org/officeDocument/2006/relationships/chart" Target="../charts/chart171.xml"/><Relationship Id="rId9" Type="http://schemas.openxmlformats.org/officeDocument/2006/relationships/chart" Target="../charts/chart176.xml"/></Relationships>
</file>

<file path=xl/drawings/_rels/drawing96.xml.rels><?xml version="1.0" encoding="UTF-8" standalone="yes"?>
<Relationships xmlns="http://schemas.openxmlformats.org/package/2006/relationships"><Relationship Id="rId8" Type="http://schemas.openxmlformats.org/officeDocument/2006/relationships/chart" Target="../charts/chart188.xml"/><Relationship Id="rId13" Type="http://schemas.openxmlformats.org/officeDocument/2006/relationships/chart" Target="../charts/chart193.xml"/><Relationship Id="rId3" Type="http://schemas.openxmlformats.org/officeDocument/2006/relationships/chart" Target="../charts/chart183.xml"/><Relationship Id="rId7" Type="http://schemas.openxmlformats.org/officeDocument/2006/relationships/chart" Target="../charts/chart187.xml"/><Relationship Id="rId12" Type="http://schemas.openxmlformats.org/officeDocument/2006/relationships/chart" Target="../charts/chart192.xml"/><Relationship Id="rId2" Type="http://schemas.openxmlformats.org/officeDocument/2006/relationships/chart" Target="../charts/chart182.xml"/><Relationship Id="rId1" Type="http://schemas.openxmlformats.org/officeDocument/2006/relationships/chart" Target="../charts/chart181.xml"/><Relationship Id="rId6" Type="http://schemas.openxmlformats.org/officeDocument/2006/relationships/chart" Target="../charts/chart186.xml"/><Relationship Id="rId11" Type="http://schemas.openxmlformats.org/officeDocument/2006/relationships/chart" Target="../charts/chart191.xml"/><Relationship Id="rId5" Type="http://schemas.openxmlformats.org/officeDocument/2006/relationships/chart" Target="../charts/chart185.xml"/><Relationship Id="rId10" Type="http://schemas.openxmlformats.org/officeDocument/2006/relationships/chart" Target="../charts/chart190.xml"/><Relationship Id="rId4" Type="http://schemas.openxmlformats.org/officeDocument/2006/relationships/chart" Target="../charts/chart184.xml"/><Relationship Id="rId9" Type="http://schemas.openxmlformats.org/officeDocument/2006/relationships/chart" Target="../charts/chart189.xml"/></Relationships>
</file>

<file path=xl/drawings/_rels/drawing97.xml.rels><?xml version="1.0" encoding="UTF-8" standalone="yes"?>
<Relationships xmlns="http://schemas.openxmlformats.org/package/2006/relationships"><Relationship Id="rId8" Type="http://schemas.openxmlformats.org/officeDocument/2006/relationships/chart" Target="../charts/chart201.xml"/><Relationship Id="rId13" Type="http://schemas.openxmlformats.org/officeDocument/2006/relationships/chart" Target="../charts/chart206.xml"/><Relationship Id="rId3" Type="http://schemas.openxmlformats.org/officeDocument/2006/relationships/chart" Target="../charts/chart196.xml"/><Relationship Id="rId7" Type="http://schemas.openxmlformats.org/officeDocument/2006/relationships/chart" Target="../charts/chart200.xml"/><Relationship Id="rId12" Type="http://schemas.openxmlformats.org/officeDocument/2006/relationships/chart" Target="../charts/chart205.xml"/><Relationship Id="rId2" Type="http://schemas.openxmlformats.org/officeDocument/2006/relationships/chart" Target="../charts/chart195.xml"/><Relationship Id="rId1" Type="http://schemas.openxmlformats.org/officeDocument/2006/relationships/chart" Target="../charts/chart194.xml"/><Relationship Id="rId6" Type="http://schemas.openxmlformats.org/officeDocument/2006/relationships/chart" Target="../charts/chart199.xml"/><Relationship Id="rId11" Type="http://schemas.openxmlformats.org/officeDocument/2006/relationships/chart" Target="../charts/chart204.xml"/><Relationship Id="rId5" Type="http://schemas.openxmlformats.org/officeDocument/2006/relationships/chart" Target="../charts/chart198.xml"/><Relationship Id="rId10" Type="http://schemas.openxmlformats.org/officeDocument/2006/relationships/chart" Target="../charts/chart203.xml"/><Relationship Id="rId4" Type="http://schemas.openxmlformats.org/officeDocument/2006/relationships/chart" Target="../charts/chart197.xml"/><Relationship Id="rId9" Type="http://schemas.openxmlformats.org/officeDocument/2006/relationships/chart" Target="../charts/chart202.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9</xdr:col>
      <xdr:colOff>272142</xdr:colOff>
      <xdr:row>23</xdr:row>
      <xdr:rowOff>95250</xdr:rowOff>
    </xdr:from>
    <xdr:to>
      <xdr:col>30</xdr:col>
      <xdr:colOff>272142</xdr:colOff>
      <xdr:row>50</xdr:row>
      <xdr:rowOff>62593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476250</xdr:colOff>
      <xdr:row>51</xdr:row>
      <xdr:rowOff>122464</xdr:rowOff>
    </xdr:from>
    <xdr:to>
      <xdr:col>29</xdr:col>
      <xdr:colOff>223157</xdr:colOff>
      <xdr:row>74</xdr:row>
      <xdr:rowOff>157843</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106136</xdr:colOff>
      <xdr:row>75</xdr:row>
      <xdr:rowOff>138793</xdr:rowOff>
    </xdr:from>
    <xdr:to>
      <xdr:col>29</xdr:col>
      <xdr:colOff>95250</xdr:colOff>
      <xdr:row>98</xdr:row>
      <xdr:rowOff>174172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204107</xdr:colOff>
      <xdr:row>23</xdr:row>
      <xdr:rowOff>122465</xdr:rowOff>
    </xdr:from>
    <xdr:to>
      <xdr:col>48</xdr:col>
      <xdr:colOff>326572</xdr:colOff>
      <xdr:row>50</xdr:row>
      <xdr:rowOff>89808</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54429</xdr:colOff>
      <xdr:row>51</xdr:row>
      <xdr:rowOff>95249</xdr:rowOff>
    </xdr:from>
    <xdr:to>
      <xdr:col>47</xdr:col>
      <xdr:colOff>209550</xdr:colOff>
      <xdr:row>74</xdr:row>
      <xdr:rowOff>130628</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340179</xdr:colOff>
      <xdr:row>76</xdr:row>
      <xdr:rowOff>190500</xdr:rowOff>
    </xdr:from>
    <xdr:to>
      <xdr:col>47</xdr:col>
      <xdr:colOff>302079</xdr:colOff>
      <xdr:row>100</xdr:row>
      <xdr:rowOff>21771</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394606</xdr:colOff>
      <xdr:row>100</xdr:row>
      <xdr:rowOff>149679</xdr:rowOff>
    </xdr:from>
    <xdr:to>
      <xdr:col>44</xdr:col>
      <xdr:colOff>244928</xdr:colOff>
      <xdr:row>119</xdr:row>
      <xdr:rowOff>190500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0.7156</cdr:x>
      <cdr:y>0.08869</cdr:y>
    </cdr:from>
    <cdr:to>
      <cdr:x>0.9156</cdr:x>
      <cdr:y>0.33746</cdr:y>
    </cdr:to>
    <cdr:sp macro="" textlink="">
      <cdr:nvSpPr>
        <cdr:cNvPr id="3" name="TextBox 1"/>
        <cdr:cNvSpPr txBox="1"/>
      </cdr:nvSpPr>
      <cdr:spPr>
        <a:xfrm xmlns:a="http://schemas.openxmlformats.org/drawingml/2006/main">
          <a:off x="6864805" y="429129"/>
          <a:ext cx="1918607" cy="12037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0.79208</cdr:x>
      <cdr:y>0.04709</cdr:y>
    </cdr:from>
    <cdr:to>
      <cdr:x>0.99208</cdr:x>
      <cdr:y>0.32753</cdr:y>
    </cdr:to>
    <cdr:sp macro="" textlink="">
      <cdr:nvSpPr>
        <cdr:cNvPr id="2" name="TextBox 1"/>
        <cdr:cNvSpPr txBox="1"/>
      </cdr:nvSpPr>
      <cdr:spPr>
        <a:xfrm xmlns:a="http://schemas.openxmlformats.org/drawingml/2006/main">
          <a:off x="6800850" y="228600"/>
          <a:ext cx="1717222" cy="13615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4.xml><?xml version="1.0" encoding="utf-8"?>
<c:userShapes xmlns:c="http://schemas.openxmlformats.org/drawingml/2006/chart">
  <cdr:relSizeAnchor xmlns:cdr="http://schemas.openxmlformats.org/drawingml/2006/chartDrawing">
    <cdr:from>
      <cdr:x>0.78542</cdr:x>
      <cdr:y>0.04709</cdr:y>
    </cdr:from>
    <cdr:to>
      <cdr:x>0.98542</cdr:x>
      <cdr:y>0.32753</cdr:y>
    </cdr:to>
    <cdr:sp macro="" textlink="">
      <cdr:nvSpPr>
        <cdr:cNvPr id="3" name="TextBox 1"/>
        <cdr:cNvSpPr txBox="1"/>
      </cdr:nvSpPr>
      <cdr:spPr>
        <a:xfrm xmlns:a="http://schemas.openxmlformats.org/drawingml/2006/main">
          <a:off x="6743700" y="228600"/>
          <a:ext cx="1717222" cy="13615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5.xml><?xml version="1.0" encoding="utf-8"?>
<c:userShapes xmlns:c="http://schemas.openxmlformats.org/drawingml/2006/chart">
  <cdr:relSizeAnchor xmlns:cdr="http://schemas.openxmlformats.org/drawingml/2006/chartDrawing">
    <cdr:from>
      <cdr:x>0.7156</cdr:x>
      <cdr:y>0.08869</cdr:y>
    </cdr:from>
    <cdr:to>
      <cdr:x>0.9156</cdr:x>
      <cdr:y>0.33746</cdr:y>
    </cdr:to>
    <cdr:sp macro="" textlink="">
      <cdr:nvSpPr>
        <cdr:cNvPr id="3" name="TextBox 1"/>
        <cdr:cNvSpPr txBox="1"/>
      </cdr:nvSpPr>
      <cdr:spPr>
        <a:xfrm xmlns:a="http://schemas.openxmlformats.org/drawingml/2006/main">
          <a:off x="6864805" y="429129"/>
          <a:ext cx="1918607" cy="12037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6.xml><?xml version="1.0" encoding="utf-8"?>
<c:userShapes xmlns:c="http://schemas.openxmlformats.org/drawingml/2006/chart">
  <cdr:relSizeAnchor xmlns:cdr="http://schemas.openxmlformats.org/drawingml/2006/chartDrawing">
    <cdr:from>
      <cdr:x>0.79208</cdr:x>
      <cdr:y>0.04709</cdr:y>
    </cdr:from>
    <cdr:to>
      <cdr:x>0.99208</cdr:x>
      <cdr:y>0.32753</cdr:y>
    </cdr:to>
    <cdr:sp macro="" textlink="">
      <cdr:nvSpPr>
        <cdr:cNvPr id="2" name="TextBox 1"/>
        <cdr:cNvSpPr txBox="1"/>
      </cdr:nvSpPr>
      <cdr:spPr>
        <a:xfrm xmlns:a="http://schemas.openxmlformats.org/drawingml/2006/main">
          <a:off x="6800850" y="228600"/>
          <a:ext cx="1717222" cy="13615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7.xml><?xml version="1.0" encoding="utf-8"?>
<c:userShapes xmlns:c="http://schemas.openxmlformats.org/drawingml/2006/chart">
  <cdr:relSizeAnchor xmlns:cdr="http://schemas.openxmlformats.org/drawingml/2006/chartDrawing">
    <cdr:from>
      <cdr:x>0.78542</cdr:x>
      <cdr:y>0.04709</cdr:y>
    </cdr:from>
    <cdr:to>
      <cdr:x>0.98542</cdr:x>
      <cdr:y>0.32753</cdr:y>
    </cdr:to>
    <cdr:sp macro="" textlink="">
      <cdr:nvSpPr>
        <cdr:cNvPr id="3" name="TextBox 1"/>
        <cdr:cNvSpPr txBox="1"/>
      </cdr:nvSpPr>
      <cdr:spPr>
        <a:xfrm xmlns:a="http://schemas.openxmlformats.org/drawingml/2006/main">
          <a:off x="6743700" y="228600"/>
          <a:ext cx="1717222" cy="13615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8.xml><?xml version="1.0" encoding="utf-8"?>
<xdr:wsDr xmlns:xdr="http://schemas.openxmlformats.org/drawingml/2006/spreadsheetDrawing" xmlns:a="http://schemas.openxmlformats.org/drawingml/2006/main">
  <xdr:twoCellAnchor>
    <xdr:from>
      <xdr:col>8</xdr:col>
      <xdr:colOff>285750</xdr:colOff>
      <xdr:row>23</xdr:row>
      <xdr:rowOff>95250</xdr:rowOff>
    </xdr:from>
    <xdr:to>
      <xdr:col>28</xdr:col>
      <xdr:colOff>64407</xdr:colOff>
      <xdr:row>50</xdr:row>
      <xdr:rowOff>67129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53</xdr:row>
      <xdr:rowOff>0</xdr:rowOff>
    </xdr:from>
    <xdr:to>
      <xdr:col>28</xdr:col>
      <xdr:colOff>242207</xdr:colOff>
      <xdr:row>76</xdr:row>
      <xdr:rowOff>73479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365125</xdr:colOff>
      <xdr:row>78</xdr:row>
      <xdr:rowOff>111125</xdr:rowOff>
    </xdr:from>
    <xdr:to>
      <xdr:col>28</xdr:col>
      <xdr:colOff>172357</xdr:colOff>
      <xdr:row>101</xdr:row>
      <xdr:rowOff>184604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10.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11.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12.xml><?xml version="1.0" encoding="utf-8"?>
<xdr:wsDr xmlns:xdr="http://schemas.openxmlformats.org/drawingml/2006/spreadsheetDrawing" xmlns:a="http://schemas.openxmlformats.org/drawingml/2006/main">
  <xdr:twoCellAnchor>
    <xdr:from>
      <xdr:col>8</xdr:col>
      <xdr:colOff>190500</xdr:colOff>
      <xdr:row>30</xdr:row>
      <xdr:rowOff>95250</xdr:rowOff>
    </xdr:from>
    <xdr:to>
      <xdr:col>27</xdr:col>
      <xdr:colOff>269422</xdr:colOff>
      <xdr:row>56</xdr:row>
      <xdr:rowOff>155122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149678</xdr:colOff>
      <xdr:row>57</xdr:row>
      <xdr:rowOff>136071</xdr:rowOff>
    </xdr:from>
    <xdr:to>
      <xdr:col>27</xdr:col>
      <xdr:colOff>228600</xdr:colOff>
      <xdr:row>80</xdr:row>
      <xdr:rowOff>106136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166008</xdr:colOff>
      <xdr:row>81</xdr:row>
      <xdr:rowOff>70758</xdr:rowOff>
    </xdr:from>
    <xdr:to>
      <xdr:col>27</xdr:col>
      <xdr:colOff>242208</xdr:colOff>
      <xdr:row>104</xdr:row>
      <xdr:rowOff>89809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326571</xdr:colOff>
      <xdr:row>58</xdr:row>
      <xdr:rowOff>0</xdr:rowOff>
    </xdr:from>
    <xdr:to>
      <xdr:col>45</xdr:col>
      <xdr:colOff>459921</xdr:colOff>
      <xdr:row>80</xdr:row>
      <xdr:rowOff>174172</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285750</xdr:colOff>
      <xdr:row>81</xdr:row>
      <xdr:rowOff>190501</xdr:rowOff>
    </xdr:from>
    <xdr:to>
      <xdr:col>45</xdr:col>
      <xdr:colOff>416378</xdr:colOff>
      <xdr:row>105</xdr:row>
      <xdr:rowOff>5445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326571</xdr:colOff>
      <xdr:row>30</xdr:row>
      <xdr:rowOff>27214</xdr:rowOff>
    </xdr:from>
    <xdr:to>
      <xdr:col>45</xdr:col>
      <xdr:colOff>459921</xdr:colOff>
      <xdr:row>56</xdr:row>
      <xdr:rowOff>87086</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367394</xdr:colOff>
      <xdr:row>106</xdr:row>
      <xdr:rowOff>40821</xdr:rowOff>
    </xdr:from>
    <xdr:to>
      <xdr:col>43</xdr:col>
      <xdr:colOff>517071</xdr:colOff>
      <xdr:row>127</xdr:row>
      <xdr:rowOff>13607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14.xml><?xml version="1.0" encoding="utf-8"?>
<c:userShapes xmlns:c="http://schemas.openxmlformats.org/drawingml/2006/chart">
  <cdr:relSizeAnchor xmlns:cdr="http://schemas.openxmlformats.org/drawingml/2006/chartDrawing">
    <cdr:from>
      <cdr:x>0.78027</cdr:x>
      <cdr:y>0.02389</cdr:y>
    </cdr:from>
    <cdr:to>
      <cdr:x>0.98238</cdr:x>
      <cdr:y>0.30848</cdr:y>
    </cdr:to>
    <cdr:sp macro="" textlink="">
      <cdr:nvSpPr>
        <cdr:cNvPr id="2" name="TextBox 1"/>
        <cdr:cNvSpPr txBox="1"/>
      </cdr:nvSpPr>
      <cdr:spPr>
        <a:xfrm xmlns:a="http://schemas.openxmlformats.org/drawingml/2006/main">
          <a:off x="6629400" y="114300"/>
          <a:ext cx="1717222" cy="13615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15.xml><?xml version="1.0" encoding="utf-8"?>
<c:userShapes xmlns:c="http://schemas.openxmlformats.org/drawingml/2006/chart">
  <cdr:relSizeAnchor xmlns:cdr="http://schemas.openxmlformats.org/drawingml/2006/chartDrawing">
    <cdr:from>
      <cdr:x>0.78475</cdr:x>
      <cdr:y>0.03584</cdr:y>
    </cdr:from>
    <cdr:to>
      <cdr:x>0.98687</cdr:x>
      <cdr:y>0.32043</cdr:y>
    </cdr:to>
    <cdr:sp macro="" textlink="">
      <cdr:nvSpPr>
        <cdr:cNvPr id="2" name="TextBox 1"/>
        <cdr:cNvSpPr txBox="1"/>
      </cdr:nvSpPr>
      <cdr:spPr>
        <a:xfrm xmlns:a="http://schemas.openxmlformats.org/drawingml/2006/main">
          <a:off x="6667500" y="171450"/>
          <a:ext cx="1717222" cy="13615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16.xml><?xml version="1.0" encoding="utf-8"?>
<c:userShapes xmlns:c="http://schemas.openxmlformats.org/drawingml/2006/chart">
  <cdr:relSizeAnchor xmlns:cdr="http://schemas.openxmlformats.org/drawingml/2006/chartDrawing">
    <cdr:from>
      <cdr:x>0.78027</cdr:x>
      <cdr:y>0.02389</cdr:y>
    </cdr:from>
    <cdr:to>
      <cdr:x>0.98238</cdr:x>
      <cdr:y>0.30848</cdr:y>
    </cdr:to>
    <cdr:sp macro="" textlink="">
      <cdr:nvSpPr>
        <cdr:cNvPr id="2" name="TextBox 1"/>
        <cdr:cNvSpPr txBox="1"/>
      </cdr:nvSpPr>
      <cdr:spPr>
        <a:xfrm xmlns:a="http://schemas.openxmlformats.org/drawingml/2006/main">
          <a:off x="6629400" y="114300"/>
          <a:ext cx="1717222" cy="13615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17.xml><?xml version="1.0" encoding="utf-8"?>
<c:userShapes xmlns:c="http://schemas.openxmlformats.org/drawingml/2006/chart">
  <cdr:relSizeAnchor xmlns:cdr="http://schemas.openxmlformats.org/drawingml/2006/chartDrawing">
    <cdr:from>
      <cdr:x>0.78475</cdr:x>
      <cdr:y>0.03584</cdr:y>
    </cdr:from>
    <cdr:to>
      <cdr:x>0.98687</cdr:x>
      <cdr:y>0.32043</cdr:y>
    </cdr:to>
    <cdr:sp macro="" textlink="">
      <cdr:nvSpPr>
        <cdr:cNvPr id="2" name="TextBox 1"/>
        <cdr:cNvSpPr txBox="1"/>
      </cdr:nvSpPr>
      <cdr:spPr>
        <a:xfrm xmlns:a="http://schemas.openxmlformats.org/drawingml/2006/main">
          <a:off x="6667500" y="171450"/>
          <a:ext cx="1717222" cy="13615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18.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19.xml><?xml version="1.0" encoding="utf-8"?>
<xdr:wsDr xmlns:xdr="http://schemas.openxmlformats.org/drawingml/2006/spreadsheetDrawing" xmlns:a="http://schemas.openxmlformats.org/drawingml/2006/main">
  <xdr:twoCellAnchor>
    <xdr:from>
      <xdr:col>34</xdr:col>
      <xdr:colOff>428625</xdr:colOff>
      <xdr:row>31</xdr:row>
      <xdr:rowOff>127000</xdr:rowOff>
    </xdr:from>
    <xdr:to>
      <xdr:col>50</xdr:col>
      <xdr:colOff>307975</xdr:colOff>
      <xdr:row>57</xdr:row>
      <xdr:rowOff>139247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222250</xdr:colOff>
      <xdr:row>72</xdr:row>
      <xdr:rowOff>63500</xdr:rowOff>
    </xdr:from>
    <xdr:to>
      <xdr:col>28</xdr:col>
      <xdr:colOff>374650</xdr:colOff>
      <xdr:row>95</xdr:row>
      <xdr:rowOff>28122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142877</xdr:colOff>
      <xdr:row>38</xdr:row>
      <xdr:rowOff>0</xdr:rowOff>
    </xdr:from>
    <xdr:to>
      <xdr:col>33</xdr:col>
      <xdr:colOff>333376</xdr:colOff>
      <xdr:row>73</xdr:row>
      <xdr:rowOff>63500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48</xdr:col>
      <xdr:colOff>0</xdr:colOff>
      <xdr:row>59</xdr:row>
      <xdr:rowOff>0</xdr:rowOff>
    </xdr:from>
    <xdr:to>
      <xdr:col>61</xdr:col>
      <xdr:colOff>495300</xdr:colOff>
      <xdr:row>81</xdr:row>
      <xdr:rowOff>155122</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62</xdr:col>
      <xdr:colOff>0</xdr:colOff>
      <xdr:row>59</xdr:row>
      <xdr:rowOff>0</xdr:rowOff>
    </xdr:from>
    <xdr:to>
      <xdr:col>74</xdr:col>
      <xdr:colOff>133350</xdr:colOff>
      <xdr:row>81</xdr:row>
      <xdr:rowOff>155122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21.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22.xml><?xml version="1.0" encoding="utf-8"?>
<c:userShapes xmlns:c="http://schemas.openxmlformats.org/drawingml/2006/chart">
  <cdr:relSizeAnchor xmlns:cdr="http://schemas.openxmlformats.org/drawingml/2006/chartDrawing">
    <cdr:from>
      <cdr:x>0.91589</cdr:x>
      <cdr:y>0.32028</cdr:y>
    </cdr:from>
    <cdr:to>
      <cdr:x>0.95831</cdr:x>
      <cdr:y>0.53537</cdr:y>
    </cdr:to>
    <cdr:sp macro="" textlink="">
      <cdr:nvSpPr>
        <cdr:cNvPr id="2" name="TextBox 1"/>
        <cdr:cNvSpPr txBox="1"/>
      </cdr:nvSpPr>
      <cdr:spPr>
        <a:xfrm xmlns:a="http://schemas.openxmlformats.org/drawingml/2006/main" rot="16200000">
          <a:off x="7812969" y="2753999"/>
          <a:ext cx="1481916" cy="38721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MPass</a:t>
          </a:r>
          <a:r>
            <a:rPr lang="en-US" sz="1600" b="1" baseline="0"/>
            <a:t> and  </a:t>
          </a:r>
          <a:r>
            <a:rPr lang="en-US" sz="1600" b="1" baseline="0">
              <a:latin typeface="Symbol" pitchFamily="18" charset="2"/>
            </a:rPr>
            <a:t>s</a:t>
          </a:r>
          <a:r>
            <a:rPr lang="en-US" sz="1600" b="1" baseline="-25000"/>
            <a:t>g</a:t>
          </a:r>
        </a:p>
        <a:p xmlns:a="http://schemas.openxmlformats.org/drawingml/2006/main">
          <a:endParaRPr lang="en-US" sz="1100"/>
        </a:p>
      </cdr:txBody>
    </cdr:sp>
  </cdr:relSizeAnchor>
</c:userShapes>
</file>

<file path=xl/drawings/drawing23.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24.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25.xml><?xml version="1.0" encoding="utf-8"?>
<xdr:wsDr xmlns:xdr="http://schemas.openxmlformats.org/drawingml/2006/spreadsheetDrawing" xmlns:a="http://schemas.openxmlformats.org/drawingml/2006/main">
  <xdr:twoCellAnchor>
    <xdr:from>
      <xdr:col>8</xdr:col>
      <xdr:colOff>265340</xdr:colOff>
      <xdr:row>60</xdr:row>
      <xdr:rowOff>204108</xdr:rowOff>
    </xdr:from>
    <xdr:to>
      <xdr:col>27</xdr:col>
      <xdr:colOff>344715</xdr:colOff>
      <xdr:row>83</xdr:row>
      <xdr:rowOff>133805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263071</xdr:colOff>
      <xdr:row>34</xdr:row>
      <xdr:rowOff>36286</xdr:rowOff>
    </xdr:from>
    <xdr:to>
      <xdr:col>28</xdr:col>
      <xdr:colOff>72571</xdr:colOff>
      <xdr:row>60</xdr:row>
      <xdr:rowOff>52162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254000</xdr:colOff>
      <xdr:row>108</xdr:row>
      <xdr:rowOff>69850</xdr:rowOff>
    </xdr:from>
    <xdr:to>
      <xdr:col>27</xdr:col>
      <xdr:colOff>333375</xdr:colOff>
      <xdr:row>131</xdr:row>
      <xdr:rowOff>133351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250825</xdr:colOff>
      <xdr:row>84</xdr:row>
      <xdr:rowOff>69850</xdr:rowOff>
    </xdr:from>
    <xdr:to>
      <xdr:col>27</xdr:col>
      <xdr:colOff>314325</xdr:colOff>
      <xdr:row>107</xdr:row>
      <xdr:rowOff>101601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269875</xdr:colOff>
      <xdr:row>33</xdr:row>
      <xdr:rowOff>127000</xdr:rowOff>
    </xdr:from>
    <xdr:to>
      <xdr:col>46</xdr:col>
      <xdr:colOff>349250</xdr:colOff>
      <xdr:row>59</xdr:row>
      <xdr:rowOff>190501</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285750</xdr:colOff>
      <xdr:row>61</xdr:row>
      <xdr:rowOff>15875</xdr:rowOff>
    </xdr:from>
    <xdr:to>
      <xdr:col>46</xdr:col>
      <xdr:colOff>285750</xdr:colOff>
      <xdr:row>83</xdr:row>
      <xdr:rowOff>151947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238125</xdr:colOff>
      <xdr:row>85</xdr:row>
      <xdr:rowOff>47625</xdr:rowOff>
    </xdr:from>
    <xdr:to>
      <xdr:col>46</xdr:col>
      <xdr:colOff>222250</xdr:colOff>
      <xdr:row>108</xdr:row>
      <xdr:rowOff>79376</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190500</xdr:colOff>
      <xdr:row>109</xdr:row>
      <xdr:rowOff>79375</xdr:rowOff>
    </xdr:from>
    <xdr:to>
      <xdr:col>46</xdr:col>
      <xdr:colOff>190500</xdr:colOff>
      <xdr:row>132</xdr:row>
      <xdr:rowOff>142876</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158749</xdr:colOff>
      <xdr:row>134</xdr:row>
      <xdr:rowOff>95250</xdr:rowOff>
    </xdr:from>
    <xdr:to>
      <xdr:col>46</xdr:col>
      <xdr:colOff>238125</xdr:colOff>
      <xdr:row>157</xdr:row>
      <xdr:rowOff>174625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27.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28.xml><?xml version="1.0" encoding="utf-8"?>
<c:userShapes xmlns:c="http://schemas.openxmlformats.org/drawingml/2006/chart">
  <cdr:relSizeAnchor xmlns:cdr="http://schemas.openxmlformats.org/drawingml/2006/chartDrawing">
    <cdr:from>
      <cdr:x>0.78251</cdr:x>
      <cdr:y>0.08627</cdr:y>
    </cdr:from>
    <cdr:to>
      <cdr:x>0.98463</cdr:x>
      <cdr:y>0.36878</cdr:y>
    </cdr:to>
    <cdr:sp macro="" textlink="">
      <cdr:nvSpPr>
        <cdr:cNvPr id="2" name="TextBox 1"/>
        <cdr:cNvSpPr txBox="1"/>
      </cdr:nvSpPr>
      <cdr:spPr>
        <a:xfrm xmlns:a="http://schemas.openxmlformats.org/drawingml/2006/main">
          <a:off x="6648450" y="419100"/>
          <a:ext cx="1717222" cy="13723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29.xml><?xml version="1.0" encoding="utf-8"?>
<c:userShapes xmlns:c="http://schemas.openxmlformats.org/drawingml/2006/chart">
  <cdr:relSizeAnchor xmlns:cdr="http://schemas.openxmlformats.org/drawingml/2006/chartDrawing">
    <cdr:from>
      <cdr:x>0.77578</cdr:x>
      <cdr:y>0.09412</cdr:y>
    </cdr:from>
    <cdr:to>
      <cdr:x>0.9779</cdr:x>
      <cdr:y>0.37662</cdr:y>
    </cdr:to>
    <cdr:sp macro="" textlink="">
      <cdr:nvSpPr>
        <cdr:cNvPr id="2" name="TextBox 1"/>
        <cdr:cNvSpPr txBox="1"/>
      </cdr:nvSpPr>
      <cdr:spPr>
        <a:xfrm xmlns:a="http://schemas.openxmlformats.org/drawingml/2006/main">
          <a:off x="6591300" y="457200"/>
          <a:ext cx="1717222" cy="13723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30.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31.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32.xml><?xml version="1.0" encoding="utf-8"?>
<c:userShapes xmlns:c="http://schemas.openxmlformats.org/drawingml/2006/chart">
  <cdr:relSizeAnchor xmlns:cdr="http://schemas.openxmlformats.org/drawingml/2006/chartDrawing">
    <cdr:from>
      <cdr:x>0.77578</cdr:x>
      <cdr:y>0.09412</cdr:y>
    </cdr:from>
    <cdr:to>
      <cdr:x>0.9779</cdr:x>
      <cdr:y>0.37662</cdr:y>
    </cdr:to>
    <cdr:sp macro="" textlink="">
      <cdr:nvSpPr>
        <cdr:cNvPr id="2" name="TextBox 1"/>
        <cdr:cNvSpPr txBox="1"/>
      </cdr:nvSpPr>
      <cdr:spPr>
        <a:xfrm xmlns:a="http://schemas.openxmlformats.org/drawingml/2006/main">
          <a:off x="6591300" y="457200"/>
          <a:ext cx="1717222" cy="13723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33.xml><?xml version="1.0" encoding="utf-8"?>
<c:userShapes xmlns:c="http://schemas.openxmlformats.org/drawingml/2006/chart">
  <cdr:relSizeAnchor xmlns:cdr="http://schemas.openxmlformats.org/drawingml/2006/chartDrawing">
    <cdr:from>
      <cdr:x>0.78251</cdr:x>
      <cdr:y>0.08627</cdr:y>
    </cdr:from>
    <cdr:to>
      <cdr:x>0.98463</cdr:x>
      <cdr:y>0.36878</cdr:y>
    </cdr:to>
    <cdr:sp macro="" textlink="">
      <cdr:nvSpPr>
        <cdr:cNvPr id="2" name="TextBox 1"/>
        <cdr:cNvSpPr txBox="1"/>
      </cdr:nvSpPr>
      <cdr:spPr>
        <a:xfrm xmlns:a="http://schemas.openxmlformats.org/drawingml/2006/main">
          <a:off x="6648450" y="419100"/>
          <a:ext cx="1717222" cy="13723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34.xml><?xml version="1.0" encoding="utf-8"?>
<xdr:wsDr xmlns:xdr="http://schemas.openxmlformats.org/drawingml/2006/spreadsheetDrawing" xmlns:a="http://schemas.openxmlformats.org/drawingml/2006/main">
  <xdr:twoCellAnchor>
    <xdr:from>
      <xdr:col>8</xdr:col>
      <xdr:colOff>258536</xdr:colOff>
      <xdr:row>39</xdr:row>
      <xdr:rowOff>40823</xdr:rowOff>
    </xdr:from>
    <xdr:to>
      <xdr:col>28</xdr:col>
      <xdr:colOff>462643</xdr:colOff>
      <xdr:row>64</xdr:row>
      <xdr:rowOff>81645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68</xdr:row>
      <xdr:rowOff>0</xdr:rowOff>
    </xdr:from>
    <xdr:to>
      <xdr:col>29</xdr:col>
      <xdr:colOff>172357</xdr:colOff>
      <xdr:row>90</xdr:row>
      <xdr:rowOff>136072</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0</xdr:colOff>
      <xdr:row>67</xdr:row>
      <xdr:rowOff>0</xdr:rowOff>
    </xdr:from>
    <xdr:to>
      <xdr:col>49</xdr:col>
      <xdr:colOff>394607</xdr:colOff>
      <xdr:row>89</xdr:row>
      <xdr:rowOff>136072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5.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36.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37.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38.xml><?xml version="1.0" encoding="utf-8"?>
<xdr:wsDr xmlns:xdr="http://schemas.openxmlformats.org/drawingml/2006/spreadsheetDrawing" xmlns:a="http://schemas.openxmlformats.org/drawingml/2006/main">
  <xdr:twoCellAnchor>
    <xdr:from>
      <xdr:col>8</xdr:col>
      <xdr:colOff>122463</xdr:colOff>
      <xdr:row>53</xdr:row>
      <xdr:rowOff>108857</xdr:rowOff>
    </xdr:from>
    <xdr:to>
      <xdr:col>27</xdr:col>
      <xdr:colOff>217713</xdr:colOff>
      <xdr:row>76</xdr:row>
      <xdr:rowOff>108857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132670</xdr:colOff>
      <xdr:row>27</xdr:row>
      <xdr:rowOff>27213</xdr:rowOff>
    </xdr:from>
    <xdr:to>
      <xdr:col>27</xdr:col>
      <xdr:colOff>272144</xdr:colOff>
      <xdr:row>52</xdr:row>
      <xdr:rowOff>122465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204107</xdr:colOff>
      <xdr:row>124</xdr:row>
      <xdr:rowOff>112258</xdr:rowOff>
    </xdr:from>
    <xdr:to>
      <xdr:col>27</xdr:col>
      <xdr:colOff>286430</xdr:colOff>
      <xdr:row>147</xdr:row>
      <xdr:rowOff>112259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103415</xdr:colOff>
      <xdr:row>77</xdr:row>
      <xdr:rowOff>96611</xdr:rowOff>
    </xdr:from>
    <xdr:to>
      <xdr:col>27</xdr:col>
      <xdr:colOff>152401</xdr:colOff>
      <xdr:row>100</xdr:row>
      <xdr:rowOff>1362</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200479</xdr:colOff>
      <xdr:row>148</xdr:row>
      <xdr:rowOff>71664</xdr:rowOff>
    </xdr:from>
    <xdr:to>
      <xdr:col>27</xdr:col>
      <xdr:colOff>292327</xdr:colOff>
      <xdr:row>171</xdr:row>
      <xdr:rowOff>71665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166007</xdr:colOff>
      <xdr:row>100</xdr:row>
      <xdr:rowOff>134031</xdr:rowOff>
    </xdr:from>
    <xdr:to>
      <xdr:col>27</xdr:col>
      <xdr:colOff>214993</xdr:colOff>
      <xdr:row>123</xdr:row>
      <xdr:rowOff>134032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190499</xdr:colOff>
      <xdr:row>27</xdr:row>
      <xdr:rowOff>13606</xdr:rowOff>
    </xdr:from>
    <xdr:to>
      <xdr:col>45</xdr:col>
      <xdr:colOff>384402</xdr:colOff>
      <xdr:row>52</xdr:row>
      <xdr:rowOff>108858</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190499</xdr:colOff>
      <xdr:row>53</xdr:row>
      <xdr:rowOff>68036</xdr:rowOff>
    </xdr:from>
    <xdr:to>
      <xdr:col>45</xdr:col>
      <xdr:colOff>340178</xdr:colOff>
      <xdr:row>76</xdr:row>
      <xdr:rowOff>68036</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149679</xdr:colOff>
      <xdr:row>77</xdr:row>
      <xdr:rowOff>95251</xdr:rowOff>
    </xdr:from>
    <xdr:to>
      <xdr:col>45</xdr:col>
      <xdr:colOff>253094</xdr:colOff>
      <xdr:row>100</xdr:row>
      <xdr:rowOff>2</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149678</xdr:colOff>
      <xdr:row>101</xdr:row>
      <xdr:rowOff>13606</xdr:rowOff>
    </xdr:from>
    <xdr:to>
      <xdr:col>45</xdr:col>
      <xdr:colOff>253093</xdr:colOff>
      <xdr:row>124</xdr:row>
      <xdr:rowOff>13608</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190500</xdr:colOff>
      <xdr:row>125</xdr:row>
      <xdr:rowOff>13608</xdr:rowOff>
    </xdr:from>
    <xdr:to>
      <xdr:col>45</xdr:col>
      <xdr:colOff>327252</xdr:colOff>
      <xdr:row>148</xdr:row>
      <xdr:rowOff>13609</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28</xdr:col>
      <xdr:colOff>108857</xdr:colOff>
      <xdr:row>148</xdr:row>
      <xdr:rowOff>136071</xdr:rowOff>
    </xdr:from>
    <xdr:to>
      <xdr:col>45</xdr:col>
      <xdr:colOff>255134</xdr:colOff>
      <xdr:row>171</xdr:row>
      <xdr:rowOff>136072</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28</xdr:col>
      <xdr:colOff>95249</xdr:colOff>
      <xdr:row>172</xdr:row>
      <xdr:rowOff>176892</xdr:rowOff>
    </xdr:from>
    <xdr:to>
      <xdr:col>42</xdr:col>
      <xdr:colOff>244929</xdr:colOff>
      <xdr:row>193</xdr:row>
      <xdr:rowOff>54428</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9.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40.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41.xml><?xml version="1.0" encoding="utf-8"?>
<c:userShapes xmlns:c="http://schemas.openxmlformats.org/drawingml/2006/chart">
  <cdr:relSizeAnchor xmlns:cdr="http://schemas.openxmlformats.org/drawingml/2006/chartDrawing">
    <cdr:from>
      <cdr:x>0.78303</cdr:x>
      <cdr:y>0.02767</cdr:y>
    </cdr:from>
    <cdr:to>
      <cdr:x>0.98586</cdr:x>
      <cdr:y>0.31017</cdr:y>
    </cdr:to>
    <cdr:sp macro="" textlink="">
      <cdr:nvSpPr>
        <cdr:cNvPr id="2" name="TextBox 1"/>
        <cdr:cNvSpPr txBox="1"/>
      </cdr:nvSpPr>
      <cdr:spPr>
        <a:xfrm xmlns:a="http://schemas.openxmlformats.org/drawingml/2006/main">
          <a:off x="6629400" y="133350"/>
          <a:ext cx="1717222" cy="13615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42.xml><?xml version="1.0" encoding="utf-8"?>
<c:userShapes xmlns:c="http://schemas.openxmlformats.org/drawingml/2006/chart">
  <cdr:relSizeAnchor xmlns:cdr="http://schemas.openxmlformats.org/drawingml/2006/chartDrawing">
    <cdr:from>
      <cdr:x>0.76503</cdr:x>
      <cdr:y>0.08696</cdr:y>
    </cdr:from>
    <cdr:to>
      <cdr:x>0.96786</cdr:x>
      <cdr:y>0.36946</cdr:y>
    </cdr:to>
    <cdr:sp macro="" textlink="">
      <cdr:nvSpPr>
        <cdr:cNvPr id="2" name="TextBox 1"/>
        <cdr:cNvSpPr txBox="1"/>
      </cdr:nvSpPr>
      <cdr:spPr>
        <a:xfrm xmlns:a="http://schemas.openxmlformats.org/drawingml/2006/main">
          <a:off x="6477000" y="419100"/>
          <a:ext cx="1717222" cy="13615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43.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44.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45.xml><?xml version="1.0" encoding="utf-8"?>
<c:userShapes xmlns:c="http://schemas.openxmlformats.org/drawingml/2006/chart">
  <cdr:relSizeAnchor xmlns:cdr="http://schemas.openxmlformats.org/drawingml/2006/chartDrawing">
    <cdr:from>
      <cdr:x>0.76503</cdr:x>
      <cdr:y>0.08696</cdr:y>
    </cdr:from>
    <cdr:to>
      <cdr:x>0.96786</cdr:x>
      <cdr:y>0.36946</cdr:y>
    </cdr:to>
    <cdr:sp macro="" textlink="">
      <cdr:nvSpPr>
        <cdr:cNvPr id="2" name="TextBox 1"/>
        <cdr:cNvSpPr txBox="1"/>
      </cdr:nvSpPr>
      <cdr:spPr>
        <a:xfrm xmlns:a="http://schemas.openxmlformats.org/drawingml/2006/main">
          <a:off x="6477000" y="419100"/>
          <a:ext cx="1717222" cy="13615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46.xml><?xml version="1.0" encoding="utf-8"?>
<c:userShapes xmlns:c="http://schemas.openxmlformats.org/drawingml/2006/chart">
  <cdr:relSizeAnchor xmlns:cdr="http://schemas.openxmlformats.org/drawingml/2006/chartDrawing">
    <cdr:from>
      <cdr:x>0.78303</cdr:x>
      <cdr:y>0.02767</cdr:y>
    </cdr:from>
    <cdr:to>
      <cdr:x>0.98586</cdr:x>
      <cdr:y>0.31017</cdr:y>
    </cdr:to>
    <cdr:sp macro="" textlink="">
      <cdr:nvSpPr>
        <cdr:cNvPr id="2" name="TextBox 1"/>
        <cdr:cNvSpPr txBox="1"/>
      </cdr:nvSpPr>
      <cdr:spPr>
        <a:xfrm xmlns:a="http://schemas.openxmlformats.org/drawingml/2006/main">
          <a:off x="6629400" y="133350"/>
          <a:ext cx="1717222" cy="13615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47.xml><?xml version="1.0" encoding="utf-8"?>
<xdr:wsDr xmlns:xdr="http://schemas.openxmlformats.org/drawingml/2006/spreadsheetDrawing" xmlns:a="http://schemas.openxmlformats.org/drawingml/2006/main">
  <xdr:twoCellAnchor>
    <xdr:from>
      <xdr:col>10</xdr:col>
      <xdr:colOff>122464</xdr:colOff>
      <xdr:row>28</xdr:row>
      <xdr:rowOff>149680</xdr:rowOff>
    </xdr:from>
    <xdr:to>
      <xdr:col>32</xdr:col>
      <xdr:colOff>258536</xdr:colOff>
      <xdr:row>54</xdr:row>
      <xdr:rowOff>149680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149677</xdr:colOff>
      <xdr:row>28</xdr:row>
      <xdr:rowOff>136071</xdr:rowOff>
    </xdr:from>
    <xdr:to>
      <xdr:col>51</xdr:col>
      <xdr:colOff>81642</xdr:colOff>
      <xdr:row>54</xdr:row>
      <xdr:rowOff>136071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936625</xdr:colOff>
      <xdr:row>59</xdr:row>
      <xdr:rowOff>95250</xdr:rowOff>
    </xdr:from>
    <xdr:to>
      <xdr:col>31</xdr:col>
      <xdr:colOff>326572</xdr:colOff>
      <xdr:row>82</xdr:row>
      <xdr:rowOff>41275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4536</xdr:colOff>
      <xdr:row>52</xdr:row>
      <xdr:rowOff>15873</xdr:rowOff>
    </xdr:from>
    <xdr:to>
      <xdr:col>49</xdr:col>
      <xdr:colOff>489858</xdr:colOff>
      <xdr:row>81</xdr:row>
      <xdr:rowOff>163285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51</xdr:col>
      <xdr:colOff>0</xdr:colOff>
      <xdr:row>60</xdr:row>
      <xdr:rowOff>0</xdr:rowOff>
    </xdr:from>
    <xdr:to>
      <xdr:col>63</xdr:col>
      <xdr:colOff>621847</xdr:colOff>
      <xdr:row>82</xdr:row>
      <xdr:rowOff>152400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8.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49.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50.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dr:relSizeAnchor xmlns:cdr="http://schemas.openxmlformats.org/drawingml/2006/chartDrawing">
    <cdr:from>
      <cdr:x>0.73871</cdr:x>
      <cdr:y>0.14493</cdr:y>
    </cdr:from>
    <cdr:to>
      <cdr:x>0.93871</cdr:x>
      <cdr:y>0.42319</cdr:y>
    </cdr:to>
    <cdr:sp macro="" textlink="">
      <cdr:nvSpPr>
        <cdr:cNvPr id="3"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51.xml><?xml version="1.0" encoding="utf-8"?>
<c:userShapes xmlns:c="http://schemas.openxmlformats.org/drawingml/2006/chart">
  <cdr:relSizeAnchor xmlns:cdr="http://schemas.openxmlformats.org/drawingml/2006/chartDrawing">
    <cdr:from>
      <cdr:x>0.9335</cdr:x>
      <cdr:y>0.40596</cdr:y>
    </cdr:from>
    <cdr:to>
      <cdr:x>0.97913</cdr:x>
      <cdr:y>0.63448</cdr:y>
    </cdr:to>
    <cdr:sp macro="" textlink="">
      <cdr:nvSpPr>
        <cdr:cNvPr id="3" name="TextBox 1"/>
        <cdr:cNvSpPr txBox="1"/>
      </cdr:nvSpPr>
      <cdr:spPr>
        <a:xfrm xmlns:a="http://schemas.openxmlformats.org/drawingml/2006/main" rot="16200000">
          <a:off x="6721898" y="3028318"/>
          <a:ext cx="1408081" cy="3543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MPass</a:t>
          </a:r>
          <a:r>
            <a:rPr lang="en-US" sz="1600" b="1" baseline="0"/>
            <a:t> and </a:t>
          </a:r>
          <a:r>
            <a:rPr lang="en-US" sz="1600" b="1" baseline="0">
              <a:latin typeface="Symbol" pitchFamily="18" charset="2"/>
            </a:rPr>
            <a:t>s</a:t>
          </a:r>
          <a:r>
            <a:rPr lang="en-US" sz="1600" b="1" baseline="-25000"/>
            <a:t>g</a:t>
          </a:r>
          <a:r>
            <a:rPr lang="en-US" sz="1600" b="1" baseline="0"/>
            <a:t> </a:t>
          </a:r>
        </a:p>
        <a:p xmlns:a="http://schemas.openxmlformats.org/drawingml/2006/main">
          <a:endParaRPr lang="en-US" sz="1100"/>
        </a:p>
      </cdr:txBody>
    </cdr:sp>
  </cdr:relSizeAnchor>
</c:userShapes>
</file>

<file path=xl/drawings/drawing52.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dr:relSizeAnchor xmlns:cdr="http://schemas.openxmlformats.org/drawingml/2006/chartDrawing">
    <cdr:from>
      <cdr:x>0.73871</cdr:x>
      <cdr:y>0.14493</cdr:y>
    </cdr:from>
    <cdr:to>
      <cdr:x>0.93871</cdr:x>
      <cdr:y>0.42319</cdr:y>
    </cdr:to>
    <cdr:sp macro="" textlink="">
      <cdr:nvSpPr>
        <cdr:cNvPr id="3"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53.xml><?xml version="1.0" encoding="utf-8"?>
<xdr:wsDr xmlns:xdr="http://schemas.openxmlformats.org/drawingml/2006/spreadsheetDrawing" xmlns:a="http://schemas.openxmlformats.org/drawingml/2006/main">
  <xdr:twoCellAnchor>
    <xdr:from>
      <xdr:col>8</xdr:col>
      <xdr:colOff>244930</xdr:colOff>
      <xdr:row>67</xdr:row>
      <xdr:rowOff>40821</xdr:rowOff>
    </xdr:from>
    <xdr:to>
      <xdr:col>27</xdr:col>
      <xdr:colOff>340180</xdr:colOff>
      <xdr:row>90</xdr:row>
      <xdr:rowOff>40821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228601</xdr:colOff>
      <xdr:row>39</xdr:row>
      <xdr:rowOff>117021</xdr:rowOff>
    </xdr:from>
    <xdr:to>
      <xdr:col>27</xdr:col>
      <xdr:colOff>87085</xdr:colOff>
      <xdr:row>66</xdr:row>
      <xdr:rowOff>27214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225879</xdr:colOff>
      <xdr:row>92</xdr:row>
      <xdr:rowOff>10886</xdr:rowOff>
    </xdr:from>
    <xdr:to>
      <xdr:col>27</xdr:col>
      <xdr:colOff>321129</xdr:colOff>
      <xdr:row>115</xdr:row>
      <xdr:rowOff>10886</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223156</xdr:colOff>
      <xdr:row>141</xdr:row>
      <xdr:rowOff>21773</xdr:rowOff>
    </xdr:from>
    <xdr:to>
      <xdr:col>27</xdr:col>
      <xdr:colOff>304798</xdr:colOff>
      <xdr:row>164</xdr:row>
      <xdr:rowOff>21774</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247651</xdr:colOff>
      <xdr:row>116</xdr:row>
      <xdr:rowOff>160563</xdr:rowOff>
    </xdr:from>
    <xdr:to>
      <xdr:col>27</xdr:col>
      <xdr:colOff>342901</xdr:colOff>
      <xdr:row>139</xdr:row>
      <xdr:rowOff>160562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217712</xdr:colOff>
      <xdr:row>165</xdr:row>
      <xdr:rowOff>122466</xdr:rowOff>
    </xdr:from>
    <xdr:to>
      <xdr:col>27</xdr:col>
      <xdr:colOff>293912</xdr:colOff>
      <xdr:row>188</xdr:row>
      <xdr:rowOff>122466</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204105</xdr:colOff>
      <xdr:row>189</xdr:row>
      <xdr:rowOff>95248</xdr:rowOff>
    </xdr:from>
    <xdr:to>
      <xdr:col>27</xdr:col>
      <xdr:colOff>312961</xdr:colOff>
      <xdr:row>212</xdr:row>
      <xdr:rowOff>46264</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95250</xdr:colOff>
      <xdr:row>39</xdr:row>
      <xdr:rowOff>136071</xdr:rowOff>
    </xdr:from>
    <xdr:to>
      <xdr:col>45</xdr:col>
      <xdr:colOff>8163</xdr:colOff>
      <xdr:row>66</xdr:row>
      <xdr:rowOff>46264</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326570</xdr:colOff>
      <xdr:row>67</xdr:row>
      <xdr:rowOff>68037</xdr:rowOff>
    </xdr:from>
    <xdr:to>
      <xdr:col>45</xdr:col>
      <xdr:colOff>476249</xdr:colOff>
      <xdr:row>90</xdr:row>
      <xdr:rowOff>68037</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449033</xdr:colOff>
      <xdr:row>140</xdr:row>
      <xdr:rowOff>204105</xdr:rowOff>
    </xdr:from>
    <xdr:to>
      <xdr:col>45</xdr:col>
      <xdr:colOff>585104</xdr:colOff>
      <xdr:row>163</xdr:row>
      <xdr:rowOff>204106</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367394</xdr:colOff>
      <xdr:row>92</xdr:row>
      <xdr:rowOff>13608</xdr:rowOff>
    </xdr:from>
    <xdr:to>
      <xdr:col>45</xdr:col>
      <xdr:colOff>517073</xdr:colOff>
      <xdr:row>115</xdr:row>
      <xdr:rowOff>13608</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28</xdr:col>
      <xdr:colOff>435427</xdr:colOff>
      <xdr:row>165</xdr:row>
      <xdr:rowOff>149679</xdr:rowOff>
    </xdr:from>
    <xdr:to>
      <xdr:col>45</xdr:col>
      <xdr:colOff>566056</xdr:colOff>
      <xdr:row>188</xdr:row>
      <xdr:rowOff>149679</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28</xdr:col>
      <xdr:colOff>435428</xdr:colOff>
      <xdr:row>189</xdr:row>
      <xdr:rowOff>95250</xdr:rowOff>
    </xdr:from>
    <xdr:to>
      <xdr:col>41</xdr:col>
      <xdr:colOff>176894</xdr:colOff>
      <xdr:row>212</xdr:row>
      <xdr:rowOff>163286</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28</xdr:col>
      <xdr:colOff>381000</xdr:colOff>
      <xdr:row>116</xdr:row>
      <xdr:rowOff>190500</xdr:rowOff>
    </xdr:from>
    <xdr:to>
      <xdr:col>45</xdr:col>
      <xdr:colOff>530679</xdr:colOff>
      <xdr:row>139</xdr:row>
      <xdr:rowOff>190499</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54.xml><?xml version="1.0" encoding="utf-8"?>
<c:userShapes xmlns:c="http://schemas.openxmlformats.org/drawingml/2006/chart">
  <cdr:relSizeAnchor xmlns:cdr="http://schemas.openxmlformats.org/drawingml/2006/chartDrawing">
    <cdr:from>
      <cdr:x>0.73871</cdr:x>
      <cdr:y>0.14493</cdr:y>
    </cdr:from>
    <cdr:to>
      <cdr:x>0.95323</cdr:x>
      <cdr:y>0.41739</cdr:y>
    </cdr:to>
    <cdr:sp macro="" textlink="">
      <cdr:nvSpPr>
        <cdr:cNvPr id="2" name="TextBox 1"/>
        <cdr:cNvSpPr txBox="1"/>
      </cdr:nvSpPr>
      <cdr:spPr>
        <a:xfrm xmlns:a="http://schemas.openxmlformats.org/drawingml/2006/main">
          <a:off x="6232071" y="680357"/>
          <a:ext cx="1809750" cy="12790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600" b="1">
              <a:latin typeface="+mn-lt"/>
              <a:ea typeface="+mn-ea"/>
              <a:cs typeface="+mn-cs"/>
            </a:rPr>
            <a:t>Diameters on left axis</a:t>
          </a:r>
          <a:endParaRPr lang="en-US" sz="1600"/>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55.xml><?xml version="1.0" encoding="utf-8"?>
<c:userShapes xmlns:c="http://schemas.openxmlformats.org/drawingml/2006/chart">
  <cdr:relSizeAnchor xmlns:cdr="http://schemas.openxmlformats.org/drawingml/2006/chartDrawing">
    <cdr:from>
      <cdr:x>0.73871</cdr:x>
      <cdr:y>0.14493</cdr:y>
    </cdr:from>
    <cdr:to>
      <cdr:x>0.95323</cdr:x>
      <cdr:y>0.41739</cdr:y>
    </cdr:to>
    <cdr:sp macro="" textlink="">
      <cdr:nvSpPr>
        <cdr:cNvPr id="2" name="TextBox 1"/>
        <cdr:cNvSpPr txBox="1"/>
      </cdr:nvSpPr>
      <cdr:spPr>
        <a:xfrm xmlns:a="http://schemas.openxmlformats.org/drawingml/2006/main">
          <a:off x="6232071" y="680357"/>
          <a:ext cx="1809750" cy="12790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600" b="1">
              <a:latin typeface="+mn-lt"/>
              <a:ea typeface="+mn-ea"/>
              <a:cs typeface="+mn-cs"/>
            </a:rPr>
            <a:t>Diameters on left axis</a:t>
          </a:r>
          <a:endParaRPr lang="en-US" sz="1600"/>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dr:relSizeAnchor xmlns:cdr="http://schemas.openxmlformats.org/drawingml/2006/chartDrawing">
    <cdr:from>
      <cdr:x>0.73871</cdr:x>
      <cdr:y>0.14493</cdr:y>
    </cdr:from>
    <cdr:to>
      <cdr:x>0.95323</cdr:x>
      <cdr:y>0.41739</cdr:y>
    </cdr:to>
    <cdr:sp macro="" textlink="">
      <cdr:nvSpPr>
        <cdr:cNvPr id="3" name="TextBox 1"/>
        <cdr:cNvSpPr txBox="1"/>
      </cdr:nvSpPr>
      <cdr:spPr>
        <a:xfrm xmlns:a="http://schemas.openxmlformats.org/drawingml/2006/main">
          <a:off x="6232071" y="680357"/>
          <a:ext cx="1809750" cy="12790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600" b="1">
              <a:latin typeface="+mn-lt"/>
              <a:ea typeface="+mn-ea"/>
              <a:cs typeface="+mn-cs"/>
            </a:rPr>
            <a:t>Diameters on left axis</a:t>
          </a:r>
          <a:endParaRPr lang="en-US" sz="1600"/>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56.xml><?xml version="1.0" encoding="utf-8"?>
<c:userShapes xmlns:c="http://schemas.openxmlformats.org/drawingml/2006/chart">
  <cdr:relSizeAnchor xmlns:cdr="http://schemas.openxmlformats.org/drawingml/2006/chartDrawing">
    <cdr:from>
      <cdr:x>0.73871</cdr:x>
      <cdr:y>0.14493</cdr:y>
    </cdr:from>
    <cdr:to>
      <cdr:x>0.95323</cdr:x>
      <cdr:y>0.41739</cdr:y>
    </cdr:to>
    <cdr:sp macro="" textlink="">
      <cdr:nvSpPr>
        <cdr:cNvPr id="2" name="TextBox 1"/>
        <cdr:cNvSpPr txBox="1"/>
      </cdr:nvSpPr>
      <cdr:spPr>
        <a:xfrm xmlns:a="http://schemas.openxmlformats.org/drawingml/2006/main">
          <a:off x="6232071" y="680357"/>
          <a:ext cx="1809750" cy="12790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57.xml><?xml version="1.0" encoding="utf-8"?>
<c:userShapes xmlns:c="http://schemas.openxmlformats.org/drawingml/2006/chart">
  <cdr:relSizeAnchor xmlns:cdr="http://schemas.openxmlformats.org/drawingml/2006/chartDrawing">
    <cdr:from>
      <cdr:x>0.73871</cdr:x>
      <cdr:y>0.14493</cdr:y>
    </cdr:from>
    <cdr:to>
      <cdr:x>0.95323</cdr:x>
      <cdr:y>0.41739</cdr:y>
    </cdr:to>
    <cdr:sp macro="" textlink="">
      <cdr:nvSpPr>
        <cdr:cNvPr id="2" name="TextBox 1"/>
        <cdr:cNvSpPr txBox="1"/>
      </cdr:nvSpPr>
      <cdr:spPr>
        <a:xfrm xmlns:a="http://schemas.openxmlformats.org/drawingml/2006/main">
          <a:off x="6232071" y="680357"/>
          <a:ext cx="1809750" cy="12790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0.78772</cdr:x>
      <cdr:y>0.05534</cdr:y>
    </cdr:from>
    <cdr:to>
      <cdr:x>0.98945</cdr:x>
      <cdr:y>0.33784</cdr:y>
    </cdr:to>
    <cdr:sp macro="" textlink="">
      <cdr:nvSpPr>
        <cdr:cNvPr id="3" name="TextBox 1"/>
        <cdr:cNvSpPr txBox="1"/>
      </cdr:nvSpPr>
      <cdr:spPr>
        <a:xfrm xmlns:a="http://schemas.openxmlformats.org/drawingml/2006/main">
          <a:off x="6705600" y="266700"/>
          <a:ext cx="1717222" cy="13615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58.xml><?xml version="1.0" encoding="utf-8"?>
<c:userShapes xmlns:c="http://schemas.openxmlformats.org/drawingml/2006/chart">
  <cdr:relSizeAnchor xmlns:cdr="http://schemas.openxmlformats.org/drawingml/2006/chartDrawing">
    <cdr:from>
      <cdr:x>0.78747</cdr:x>
      <cdr:y>0.04743</cdr:y>
    </cdr:from>
    <cdr:to>
      <cdr:x>0.98913</cdr:x>
      <cdr:y>0.32993</cdr:y>
    </cdr:to>
    <cdr:sp macro="" textlink="">
      <cdr:nvSpPr>
        <cdr:cNvPr id="2" name="TextBox 1"/>
        <cdr:cNvSpPr txBox="1"/>
      </cdr:nvSpPr>
      <cdr:spPr>
        <a:xfrm xmlns:a="http://schemas.openxmlformats.org/drawingml/2006/main">
          <a:off x="6705600" y="228600"/>
          <a:ext cx="1717222" cy="13615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59.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60.xml><?xml version="1.0" encoding="utf-8"?>
<c:userShapes xmlns:c="http://schemas.openxmlformats.org/drawingml/2006/chart">
  <cdr:relSizeAnchor xmlns:cdr="http://schemas.openxmlformats.org/drawingml/2006/chartDrawing">
    <cdr:from>
      <cdr:x>0.73871</cdr:x>
      <cdr:y>0.14493</cdr:y>
    </cdr:from>
    <cdr:to>
      <cdr:x>0.95323</cdr:x>
      <cdr:y>0.41739</cdr:y>
    </cdr:to>
    <cdr:sp macro="" textlink="">
      <cdr:nvSpPr>
        <cdr:cNvPr id="2" name="TextBox 1"/>
        <cdr:cNvSpPr txBox="1"/>
      </cdr:nvSpPr>
      <cdr:spPr>
        <a:xfrm xmlns:a="http://schemas.openxmlformats.org/drawingml/2006/main">
          <a:off x="6232071" y="680357"/>
          <a:ext cx="1809750" cy="12790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600" b="1">
              <a:latin typeface="+mn-lt"/>
              <a:ea typeface="+mn-ea"/>
              <a:cs typeface="+mn-cs"/>
            </a:rPr>
            <a:t>Diameters on left axis</a:t>
          </a:r>
          <a:endParaRPr lang="en-US" sz="1600"/>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dr:relSizeAnchor xmlns:cdr="http://schemas.openxmlformats.org/drawingml/2006/chartDrawing">
    <cdr:from>
      <cdr:x>0.73871</cdr:x>
      <cdr:y>0.14493</cdr:y>
    </cdr:from>
    <cdr:to>
      <cdr:x>0.95323</cdr:x>
      <cdr:y>0.41739</cdr:y>
    </cdr:to>
    <cdr:sp macro="" textlink="">
      <cdr:nvSpPr>
        <cdr:cNvPr id="3" name="TextBox 1"/>
        <cdr:cNvSpPr txBox="1"/>
      </cdr:nvSpPr>
      <cdr:spPr>
        <a:xfrm xmlns:a="http://schemas.openxmlformats.org/drawingml/2006/main">
          <a:off x="6232071" y="680357"/>
          <a:ext cx="1809750" cy="12790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600" b="1">
              <a:latin typeface="+mn-lt"/>
              <a:ea typeface="+mn-ea"/>
              <a:cs typeface="+mn-cs"/>
            </a:rPr>
            <a:t>Diameters on left axis</a:t>
          </a:r>
          <a:endParaRPr lang="en-US" sz="1600"/>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61.xml><?xml version="1.0" encoding="utf-8"?>
<c:userShapes xmlns:c="http://schemas.openxmlformats.org/drawingml/2006/chart">
  <cdr:relSizeAnchor xmlns:cdr="http://schemas.openxmlformats.org/drawingml/2006/chartDrawing">
    <cdr:from>
      <cdr:x>0.73871</cdr:x>
      <cdr:y>0.14493</cdr:y>
    </cdr:from>
    <cdr:to>
      <cdr:x>0.95323</cdr:x>
      <cdr:y>0.41739</cdr:y>
    </cdr:to>
    <cdr:sp macro="" textlink="">
      <cdr:nvSpPr>
        <cdr:cNvPr id="2" name="TextBox 1"/>
        <cdr:cNvSpPr txBox="1"/>
      </cdr:nvSpPr>
      <cdr:spPr>
        <a:xfrm xmlns:a="http://schemas.openxmlformats.org/drawingml/2006/main">
          <a:off x="6232071" y="680357"/>
          <a:ext cx="1809750" cy="12790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600" b="1">
              <a:latin typeface="+mn-lt"/>
              <a:ea typeface="+mn-ea"/>
              <a:cs typeface="+mn-cs"/>
            </a:rPr>
            <a:t>Diameters on left axis</a:t>
          </a:r>
          <a:endParaRPr lang="en-US" sz="1600"/>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62.xml><?xml version="1.0" encoding="utf-8"?>
<c:userShapes xmlns:c="http://schemas.openxmlformats.org/drawingml/2006/chart">
  <cdr:relSizeAnchor xmlns:cdr="http://schemas.openxmlformats.org/drawingml/2006/chartDrawing">
    <cdr:from>
      <cdr:x>0.73871</cdr:x>
      <cdr:y>0.14493</cdr:y>
    </cdr:from>
    <cdr:to>
      <cdr:x>0.95323</cdr:x>
      <cdr:y>0.41739</cdr:y>
    </cdr:to>
    <cdr:sp macro="" textlink="">
      <cdr:nvSpPr>
        <cdr:cNvPr id="2" name="TextBox 1"/>
        <cdr:cNvSpPr txBox="1"/>
      </cdr:nvSpPr>
      <cdr:spPr>
        <a:xfrm xmlns:a="http://schemas.openxmlformats.org/drawingml/2006/main">
          <a:off x="6232071" y="680357"/>
          <a:ext cx="1809750" cy="12790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63.xml><?xml version="1.0" encoding="utf-8"?>
<c:userShapes xmlns:c="http://schemas.openxmlformats.org/drawingml/2006/chart">
  <cdr:relSizeAnchor xmlns:cdr="http://schemas.openxmlformats.org/drawingml/2006/chartDrawing">
    <cdr:from>
      <cdr:x>0.78747</cdr:x>
      <cdr:y>0.04743</cdr:y>
    </cdr:from>
    <cdr:to>
      <cdr:x>0.98913</cdr:x>
      <cdr:y>0.32993</cdr:y>
    </cdr:to>
    <cdr:sp macro="" textlink="">
      <cdr:nvSpPr>
        <cdr:cNvPr id="2" name="TextBox 1"/>
        <cdr:cNvSpPr txBox="1"/>
      </cdr:nvSpPr>
      <cdr:spPr>
        <a:xfrm xmlns:a="http://schemas.openxmlformats.org/drawingml/2006/main">
          <a:off x="6705600" y="228600"/>
          <a:ext cx="1717222" cy="13615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64.xml><?xml version="1.0" encoding="utf-8"?>
<c:userShapes xmlns:c="http://schemas.openxmlformats.org/drawingml/2006/chart">
  <cdr:relSizeAnchor xmlns:cdr="http://schemas.openxmlformats.org/drawingml/2006/chartDrawing">
    <cdr:from>
      <cdr:x>0.73871</cdr:x>
      <cdr:y>0.14493</cdr:y>
    </cdr:from>
    <cdr:to>
      <cdr:x>0.95323</cdr:x>
      <cdr:y>0.41739</cdr:y>
    </cdr:to>
    <cdr:sp macro="" textlink="">
      <cdr:nvSpPr>
        <cdr:cNvPr id="2" name="TextBox 1"/>
        <cdr:cNvSpPr txBox="1"/>
      </cdr:nvSpPr>
      <cdr:spPr>
        <a:xfrm xmlns:a="http://schemas.openxmlformats.org/drawingml/2006/main">
          <a:off x="6232071" y="680357"/>
          <a:ext cx="1809750" cy="12790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0.78772</cdr:x>
      <cdr:y>0.05534</cdr:y>
    </cdr:from>
    <cdr:to>
      <cdr:x>0.98945</cdr:x>
      <cdr:y>0.33784</cdr:y>
    </cdr:to>
    <cdr:sp macro="" textlink="">
      <cdr:nvSpPr>
        <cdr:cNvPr id="3" name="TextBox 1"/>
        <cdr:cNvSpPr txBox="1"/>
      </cdr:nvSpPr>
      <cdr:spPr>
        <a:xfrm xmlns:a="http://schemas.openxmlformats.org/drawingml/2006/main">
          <a:off x="6705600" y="266700"/>
          <a:ext cx="1717222" cy="13615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65.xml><?xml version="1.0" encoding="utf-8"?>
<xdr:wsDr xmlns:xdr="http://schemas.openxmlformats.org/drawingml/2006/spreadsheetDrawing" xmlns:a="http://schemas.openxmlformats.org/drawingml/2006/main">
  <xdr:twoCellAnchor>
    <xdr:from>
      <xdr:col>8</xdr:col>
      <xdr:colOff>95250</xdr:colOff>
      <xdr:row>40</xdr:row>
      <xdr:rowOff>122464</xdr:rowOff>
    </xdr:from>
    <xdr:to>
      <xdr:col>27</xdr:col>
      <xdr:colOff>190500</xdr:colOff>
      <xdr:row>66</xdr:row>
      <xdr:rowOff>163286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323850</xdr:colOff>
      <xdr:row>69</xdr:row>
      <xdr:rowOff>40824</xdr:rowOff>
    </xdr:from>
    <xdr:to>
      <xdr:col>44</xdr:col>
      <xdr:colOff>340178</xdr:colOff>
      <xdr:row>99</xdr:row>
      <xdr:rowOff>54428</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2476500</xdr:colOff>
      <xdr:row>70</xdr:row>
      <xdr:rowOff>133350</xdr:rowOff>
    </xdr:from>
    <xdr:to>
      <xdr:col>26</xdr:col>
      <xdr:colOff>266700</xdr:colOff>
      <xdr:row>93</xdr:row>
      <xdr:rowOff>78922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119062</xdr:colOff>
      <xdr:row>41</xdr:row>
      <xdr:rowOff>47624</xdr:rowOff>
    </xdr:from>
    <xdr:to>
      <xdr:col>45</xdr:col>
      <xdr:colOff>242887</xdr:colOff>
      <xdr:row>66</xdr:row>
      <xdr:rowOff>59871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6.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67.xml><?xml version="1.0" encoding="utf-8"?>
<c:userShapes xmlns:c="http://schemas.openxmlformats.org/drawingml/2006/chart">
  <cdr:relSizeAnchor xmlns:cdr="http://schemas.openxmlformats.org/drawingml/2006/chartDrawing">
    <cdr:from>
      <cdr:x>0.9163</cdr:x>
      <cdr:y>0.37453</cdr:y>
    </cdr:from>
    <cdr:to>
      <cdr:x>0.96814</cdr:x>
      <cdr:y>0.65018</cdr:y>
    </cdr:to>
    <cdr:sp macro="" textlink="">
      <cdr:nvSpPr>
        <cdr:cNvPr id="2" name="TextBox 1"/>
        <cdr:cNvSpPr txBox="1"/>
      </cdr:nvSpPr>
      <cdr:spPr>
        <a:xfrm xmlns:a="http://schemas.openxmlformats.org/drawingml/2006/main" rot="16200000">
          <a:off x="6853061" y="2398218"/>
          <a:ext cx="1402068" cy="4156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MPass</a:t>
          </a:r>
          <a:r>
            <a:rPr lang="en-US" sz="1600" b="1" baseline="0"/>
            <a:t> and </a:t>
          </a:r>
          <a:r>
            <a:rPr lang="en-US" sz="1600" b="1" baseline="0">
              <a:latin typeface="Symbol" pitchFamily="18" charset="2"/>
            </a:rPr>
            <a:t>s</a:t>
          </a:r>
          <a:r>
            <a:rPr lang="en-US" sz="1600" b="1" baseline="-25000"/>
            <a:t>g</a:t>
          </a:r>
          <a:r>
            <a:rPr lang="en-US" sz="1600" b="1" baseline="0"/>
            <a:t> </a:t>
          </a:r>
        </a:p>
        <a:p xmlns:a="http://schemas.openxmlformats.org/drawingml/2006/main">
          <a:endParaRPr lang="en-US" sz="1100"/>
        </a:p>
      </cdr:txBody>
    </cdr:sp>
  </cdr:relSizeAnchor>
</c:userShapes>
</file>

<file path=xl/drawings/drawing68.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69.xml><?xml version="1.0" encoding="utf-8"?>
<c:userShapes xmlns:c="http://schemas.openxmlformats.org/drawingml/2006/chart">
  <cdr:relSizeAnchor xmlns:cdr="http://schemas.openxmlformats.org/drawingml/2006/chartDrawing">
    <cdr:from>
      <cdr:x>0.73871</cdr:x>
      <cdr:y>0.14493</cdr:y>
    </cdr:from>
    <cdr:to>
      <cdr:x>0.93871</cdr:x>
      <cdr:y>0.42319</cdr:y>
    </cdr:to>
    <cdr:sp macro="" textlink="">
      <cdr:nvSpPr>
        <cdr:cNvPr id="2" name="TextBox 1"/>
        <cdr:cNvSpPr txBox="1"/>
      </cdr:nvSpPr>
      <cdr:spPr>
        <a:xfrm xmlns:a="http://schemas.openxmlformats.org/drawingml/2006/main">
          <a:off x="6232073" y="680369"/>
          <a:ext cx="1687283" cy="13062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t>Diameters on left axis</a:t>
          </a:r>
        </a:p>
        <a:p xmlns:a="http://schemas.openxmlformats.org/drawingml/2006/main">
          <a:r>
            <a:rPr lang="en-US" sz="1600" b="1"/>
            <a:t>MPass</a:t>
          </a:r>
          <a:r>
            <a:rPr lang="en-US" sz="1600" b="1" baseline="0"/>
            <a:t> and Sigmag are on right axis</a:t>
          </a:r>
        </a:p>
        <a:p xmlns:a="http://schemas.openxmlformats.org/drawingml/2006/main">
          <a:endParaRPr lang="en-US" sz="1100"/>
        </a:p>
      </cdr:txBody>
    </cdr:sp>
  </cdr:relSizeAnchor>
</c:userShapes>
</file>

<file path=xl/drawings/drawing70.xml><?xml version="1.0" encoding="utf-8"?>
<xdr:wsDr xmlns:xdr="http://schemas.openxmlformats.org/drawingml/2006/spreadsheetDrawing" xmlns:a="http://schemas.openxmlformats.org/drawingml/2006/main">
  <xdr:twoCellAnchor>
    <xdr:from>
      <xdr:col>1</xdr:col>
      <xdr:colOff>0</xdr:colOff>
      <xdr:row>1</xdr:row>
      <xdr:rowOff>1</xdr:rowOff>
    </xdr:from>
    <xdr:to>
      <xdr:col>10</xdr:col>
      <xdr:colOff>200025</xdr:colOff>
      <xdr:row>18</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xdr:row>
      <xdr:rowOff>9526</xdr:rowOff>
    </xdr:from>
    <xdr:to>
      <xdr:col>20</xdr:col>
      <xdr:colOff>257175</xdr:colOff>
      <xdr:row>18</xdr:row>
      <xdr:rowOff>142876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590551</xdr:colOff>
      <xdr:row>23</xdr:row>
      <xdr:rowOff>0</xdr:rowOff>
    </xdr:from>
    <xdr:to>
      <xdr:col>10</xdr:col>
      <xdr:colOff>209551</xdr:colOff>
      <xdr:row>40</xdr:row>
      <xdr:rowOff>104775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1.xml><?xml version="1.0" encoding="utf-8"?>
<c:userShapes xmlns:c="http://schemas.openxmlformats.org/drawingml/2006/chart">
  <cdr:relSizeAnchor xmlns:cdr="http://schemas.openxmlformats.org/drawingml/2006/chartDrawing">
    <cdr:from>
      <cdr:x>0.60966</cdr:x>
      <cdr:y>0.38429</cdr:y>
    </cdr:from>
    <cdr:to>
      <cdr:x>0.65208</cdr:x>
      <cdr:y>0.49243</cdr:y>
    </cdr:to>
    <cdr:sp macro="" textlink="">
      <cdr:nvSpPr>
        <cdr:cNvPr id="2" name="TextBox 1"/>
        <cdr:cNvSpPr txBox="1"/>
      </cdr:nvSpPr>
      <cdr:spPr>
        <a:xfrm xmlns:a="http://schemas.openxmlformats.org/drawingml/2006/main" rot="16200000">
          <a:off x="3407166" y="1340773"/>
          <a:ext cx="360512" cy="2412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b="1" baseline="0"/>
            <a:t>  </a:t>
          </a:r>
          <a:r>
            <a:rPr lang="en-US" sz="1000" b="1" baseline="0">
              <a:latin typeface="Symbol" pitchFamily="18" charset="2"/>
            </a:rPr>
            <a:t>s</a:t>
          </a:r>
          <a:r>
            <a:rPr lang="en-US" sz="1000" b="1" baseline="-25000"/>
            <a:t>g</a:t>
          </a:r>
        </a:p>
        <a:p xmlns:a="http://schemas.openxmlformats.org/drawingml/2006/main">
          <a:endParaRPr lang="en-US" sz="1100"/>
        </a:p>
      </cdr:txBody>
    </cdr:sp>
  </cdr:relSizeAnchor>
</c:userShapes>
</file>

<file path=xl/drawings/drawing72.xml><?xml version="1.0" encoding="utf-8"?>
<c:userShapes xmlns:c="http://schemas.openxmlformats.org/drawingml/2006/chart">
  <cdr:relSizeAnchor xmlns:cdr="http://schemas.openxmlformats.org/drawingml/2006/chartDrawing">
    <cdr:from>
      <cdr:x>0.60784</cdr:x>
      <cdr:y>0.36723</cdr:y>
    </cdr:from>
    <cdr:to>
      <cdr:x>0.65968</cdr:x>
      <cdr:y>0.46939</cdr:y>
    </cdr:to>
    <cdr:sp macro="" textlink="">
      <cdr:nvSpPr>
        <cdr:cNvPr id="2" name="TextBox 1"/>
        <cdr:cNvSpPr txBox="1"/>
      </cdr:nvSpPr>
      <cdr:spPr>
        <a:xfrm xmlns:a="http://schemas.openxmlformats.org/drawingml/2006/main" rot="16200000">
          <a:off x="3467833" y="1261605"/>
          <a:ext cx="344460" cy="2977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b="1" baseline="0">
              <a:latin typeface="Symbol" pitchFamily="18" charset="2"/>
            </a:rPr>
            <a:t>s</a:t>
          </a:r>
          <a:r>
            <a:rPr lang="en-US" sz="1000" b="1" baseline="-25000"/>
            <a:t>g</a:t>
          </a:r>
          <a:r>
            <a:rPr lang="en-US" sz="1600" b="1" baseline="0"/>
            <a:t> </a:t>
          </a:r>
        </a:p>
        <a:p xmlns:a="http://schemas.openxmlformats.org/drawingml/2006/main">
          <a:endParaRPr lang="en-US" sz="1100"/>
        </a:p>
      </cdr:txBody>
    </cdr:sp>
  </cdr:relSizeAnchor>
</c:userShapes>
</file>

<file path=xl/drawings/drawing73.xml><?xml version="1.0" encoding="utf-8"?>
<c:userShapes xmlns:c="http://schemas.openxmlformats.org/drawingml/2006/chart">
  <cdr:relSizeAnchor xmlns:cdr="http://schemas.openxmlformats.org/drawingml/2006/chartDrawing">
    <cdr:from>
      <cdr:x>0.60183</cdr:x>
      <cdr:y>0.40741</cdr:y>
    </cdr:from>
    <cdr:to>
      <cdr:x>0.64746</cdr:x>
      <cdr:y>0.51482</cdr:y>
    </cdr:to>
    <cdr:sp macro="" textlink="">
      <cdr:nvSpPr>
        <cdr:cNvPr id="3" name="TextBox 1"/>
        <cdr:cNvSpPr txBox="1"/>
      </cdr:nvSpPr>
      <cdr:spPr>
        <a:xfrm xmlns:a="http://schemas.openxmlformats.org/drawingml/2006/main" rot="16200000">
          <a:off x="3390309" y="1411245"/>
          <a:ext cx="359117" cy="2607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b="1" baseline="0">
              <a:latin typeface="Symbol" pitchFamily="18" charset="2"/>
            </a:rPr>
            <a:t>s</a:t>
          </a:r>
          <a:r>
            <a:rPr lang="en-US" sz="1000" b="1" baseline="-25000"/>
            <a:t>g</a:t>
          </a:r>
          <a:r>
            <a:rPr lang="en-US" sz="1000" b="1" baseline="0"/>
            <a:t> </a:t>
          </a:r>
        </a:p>
        <a:p xmlns:a="http://schemas.openxmlformats.org/drawingml/2006/main">
          <a:endParaRPr lang="en-US" sz="1100"/>
        </a:p>
      </cdr:txBody>
    </cdr:sp>
  </cdr:relSizeAnchor>
</c:userShapes>
</file>

<file path=xl/drawings/drawing74.xml><?xml version="1.0" encoding="utf-8"?>
<xdr:wsDr xmlns:xdr="http://schemas.openxmlformats.org/drawingml/2006/spreadsheetDrawing" xmlns:a="http://schemas.openxmlformats.org/drawingml/2006/main">
  <xdr:twoCellAnchor>
    <xdr:from>
      <xdr:col>19</xdr:col>
      <xdr:colOff>533400</xdr:colOff>
      <xdr:row>159</xdr:row>
      <xdr:rowOff>114300</xdr:rowOff>
    </xdr:from>
    <xdr:to>
      <xdr:col>36</xdr:col>
      <xdr:colOff>503464</xdr:colOff>
      <xdr:row>205</xdr:row>
      <xdr:rowOff>25400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5.xml><?xml version="1.0" encoding="utf-8"?>
<c:userShapes xmlns:c="http://schemas.openxmlformats.org/drawingml/2006/chart">
  <cdr:relSizeAnchor xmlns:cdr="http://schemas.openxmlformats.org/drawingml/2006/chartDrawing">
    <cdr:from>
      <cdr:x>0.13244</cdr:x>
      <cdr:y>0.6619</cdr:y>
    </cdr:from>
    <cdr:to>
      <cdr:x>0.78503</cdr:x>
      <cdr:y>0.6642</cdr:y>
    </cdr:to>
    <cdr:cxnSp macro="">
      <cdr:nvCxnSpPr>
        <cdr:cNvPr id="2" name="Straight Connector 1"/>
        <cdr:cNvCxnSpPr/>
      </cdr:nvCxnSpPr>
      <cdr:spPr>
        <a:xfrm xmlns:a="http://schemas.openxmlformats.org/drawingml/2006/main" flipV="1">
          <a:off x="1425121" y="5750379"/>
          <a:ext cx="7022193" cy="19957"/>
        </a:xfrm>
        <a:prstGeom xmlns:a="http://schemas.openxmlformats.org/drawingml/2006/main" prst="line">
          <a:avLst/>
        </a:prstGeom>
        <a:ln xmlns:a="http://schemas.openxmlformats.org/drawingml/2006/main" w="76200">
          <a:solidFill>
            <a:srgbClr val="FF0000"/>
          </a:solidFill>
          <a:prstDash val="dash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0.43087</cdr:x>
      <cdr:y>0.61199</cdr:y>
    </cdr:from>
    <cdr:to>
      <cdr:x>0.77609</cdr:x>
      <cdr:y>0.65767</cdr:y>
    </cdr:to>
    <cdr:sp macro="" textlink="">
      <cdr:nvSpPr>
        <cdr:cNvPr id="4" name="TextBox 1"/>
        <cdr:cNvSpPr txBox="1"/>
      </cdr:nvSpPr>
      <cdr:spPr>
        <a:xfrm xmlns:a="http://schemas.openxmlformats.org/drawingml/2006/main">
          <a:off x="4636408" y="5316764"/>
          <a:ext cx="3714750" cy="3968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2400">
              <a:latin typeface="Arial" pitchFamily="34" charset="0"/>
              <a:cs typeface="Arial" pitchFamily="34" charset="0"/>
            </a:rPr>
            <a:t>Detector Alarm Boundary</a:t>
          </a:r>
        </a:p>
      </cdr:txBody>
    </cdr:sp>
  </cdr:relSizeAnchor>
</c:userShapes>
</file>

<file path=xl/drawings/drawing76.xml><?xml version="1.0" encoding="utf-8"?>
<xdr:wsDr xmlns:xdr="http://schemas.openxmlformats.org/drawingml/2006/spreadsheetDrawing" xmlns:a="http://schemas.openxmlformats.org/drawingml/2006/main">
  <xdr:twoCellAnchor>
    <xdr:from>
      <xdr:col>3</xdr:col>
      <xdr:colOff>2257425</xdr:colOff>
      <xdr:row>253</xdr:row>
      <xdr:rowOff>128587</xdr:rowOff>
    </xdr:from>
    <xdr:to>
      <xdr:col>20</xdr:col>
      <xdr:colOff>295728</xdr:colOff>
      <xdr:row>295</xdr:row>
      <xdr:rowOff>72344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622300</xdr:colOff>
      <xdr:row>159</xdr:row>
      <xdr:rowOff>95250</xdr:rowOff>
    </xdr:from>
    <xdr:to>
      <xdr:col>17</xdr:col>
      <xdr:colOff>473528</xdr:colOff>
      <xdr:row>204</xdr:row>
      <xdr:rowOff>32657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190500</xdr:colOff>
      <xdr:row>303</xdr:row>
      <xdr:rowOff>95250</xdr:rowOff>
    </xdr:from>
    <xdr:to>
      <xdr:col>21</xdr:col>
      <xdr:colOff>666750</xdr:colOff>
      <xdr:row>346</xdr:row>
      <xdr:rowOff>51707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255</xdr:row>
      <xdr:rowOff>0</xdr:rowOff>
    </xdr:from>
    <xdr:to>
      <xdr:col>43</xdr:col>
      <xdr:colOff>537028</xdr:colOff>
      <xdr:row>296</xdr:row>
      <xdr:rowOff>89807</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352</xdr:row>
      <xdr:rowOff>0</xdr:rowOff>
    </xdr:from>
    <xdr:to>
      <xdr:col>21</xdr:col>
      <xdr:colOff>476250</xdr:colOff>
      <xdr:row>394</xdr:row>
      <xdr:rowOff>166007</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45</xdr:col>
      <xdr:colOff>0</xdr:colOff>
      <xdr:row>255</xdr:row>
      <xdr:rowOff>0</xdr:rowOff>
    </xdr:from>
    <xdr:to>
      <xdr:col>62</xdr:col>
      <xdr:colOff>394153</xdr:colOff>
      <xdr:row>296</xdr:row>
      <xdr:rowOff>89807</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65</xdr:col>
      <xdr:colOff>0</xdr:colOff>
      <xdr:row>189</xdr:row>
      <xdr:rowOff>0</xdr:rowOff>
    </xdr:from>
    <xdr:to>
      <xdr:col>82</xdr:col>
      <xdr:colOff>394153</xdr:colOff>
      <xdr:row>230</xdr:row>
      <xdr:rowOff>89807</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45</xdr:col>
      <xdr:colOff>0</xdr:colOff>
      <xdr:row>300</xdr:row>
      <xdr:rowOff>0</xdr:rowOff>
    </xdr:from>
    <xdr:to>
      <xdr:col>62</xdr:col>
      <xdr:colOff>394153</xdr:colOff>
      <xdr:row>341</xdr:row>
      <xdr:rowOff>89807</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66</xdr:col>
      <xdr:colOff>0</xdr:colOff>
      <xdr:row>279</xdr:row>
      <xdr:rowOff>0</xdr:rowOff>
    </xdr:from>
    <xdr:to>
      <xdr:col>83</xdr:col>
      <xdr:colOff>394153</xdr:colOff>
      <xdr:row>320</xdr:row>
      <xdr:rowOff>89807</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68</xdr:col>
      <xdr:colOff>261938</xdr:colOff>
      <xdr:row>238</xdr:row>
      <xdr:rowOff>95250</xdr:rowOff>
    </xdr:from>
    <xdr:to>
      <xdr:col>86</xdr:col>
      <xdr:colOff>36966</xdr:colOff>
      <xdr:row>279</xdr:row>
      <xdr:rowOff>185057</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0</xdr:colOff>
      <xdr:row>159</xdr:row>
      <xdr:rowOff>0</xdr:rowOff>
    </xdr:from>
    <xdr:to>
      <xdr:col>32</xdr:col>
      <xdr:colOff>228600</xdr:colOff>
      <xdr:row>203</xdr:row>
      <xdr:rowOff>141514</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95251</xdr:colOff>
      <xdr:row>206</xdr:row>
      <xdr:rowOff>136072</xdr:rowOff>
    </xdr:from>
    <xdr:to>
      <xdr:col>34</xdr:col>
      <xdr:colOff>38100</xdr:colOff>
      <xdr:row>248</xdr:row>
      <xdr:rowOff>73479</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77.xml><?xml version="1.0" encoding="utf-8"?>
<c:userShapes xmlns:c="http://schemas.openxmlformats.org/drawingml/2006/chart">
  <cdr:relSizeAnchor xmlns:cdr="http://schemas.openxmlformats.org/drawingml/2006/chartDrawing">
    <cdr:from>
      <cdr:x>0.13244</cdr:x>
      <cdr:y>0.6619</cdr:y>
    </cdr:from>
    <cdr:to>
      <cdr:x>0.78503</cdr:x>
      <cdr:y>0.6642</cdr:y>
    </cdr:to>
    <cdr:cxnSp macro="">
      <cdr:nvCxnSpPr>
        <cdr:cNvPr id="2" name="Straight Connector 1"/>
        <cdr:cNvCxnSpPr/>
      </cdr:nvCxnSpPr>
      <cdr:spPr>
        <a:xfrm xmlns:a="http://schemas.openxmlformats.org/drawingml/2006/main" flipV="1">
          <a:off x="1425121" y="5750379"/>
          <a:ext cx="7022193" cy="19957"/>
        </a:xfrm>
        <a:prstGeom xmlns:a="http://schemas.openxmlformats.org/drawingml/2006/main" prst="line">
          <a:avLst/>
        </a:prstGeom>
        <a:ln xmlns:a="http://schemas.openxmlformats.org/drawingml/2006/main" w="76200">
          <a:solidFill>
            <a:srgbClr val="FF0000"/>
          </a:solidFill>
          <a:prstDash val="dash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0.43087</cdr:x>
      <cdr:y>0.61199</cdr:y>
    </cdr:from>
    <cdr:to>
      <cdr:x>0.77609</cdr:x>
      <cdr:y>0.65767</cdr:y>
    </cdr:to>
    <cdr:sp macro="" textlink="">
      <cdr:nvSpPr>
        <cdr:cNvPr id="4" name="TextBox 1"/>
        <cdr:cNvSpPr txBox="1"/>
      </cdr:nvSpPr>
      <cdr:spPr>
        <a:xfrm xmlns:a="http://schemas.openxmlformats.org/drawingml/2006/main">
          <a:off x="4636408" y="5316764"/>
          <a:ext cx="3714750" cy="3968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2400">
              <a:latin typeface="Arial" pitchFamily="34" charset="0"/>
              <a:cs typeface="Arial" pitchFamily="34" charset="0"/>
            </a:rPr>
            <a:t>Detector Alarm Boundary</a:t>
          </a:r>
        </a:p>
      </cdr:txBody>
    </cdr:sp>
  </cdr:relSizeAnchor>
  <cdr:relSizeAnchor xmlns:cdr="http://schemas.openxmlformats.org/drawingml/2006/chartDrawing">
    <cdr:from>
      <cdr:x>0.13244</cdr:x>
      <cdr:y>0.6619</cdr:y>
    </cdr:from>
    <cdr:to>
      <cdr:x>0.78503</cdr:x>
      <cdr:y>0.6642</cdr:y>
    </cdr:to>
    <cdr:cxnSp macro="">
      <cdr:nvCxnSpPr>
        <cdr:cNvPr id="3" name="Straight Connector 1"/>
        <cdr:cNvCxnSpPr/>
      </cdr:nvCxnSpPr>
      <cdr:spPr>
        <a:xfrm xmlns:a="http://schemas.openxmlformats.org/drawingml/2006/main" flipV="1">
          <a:off x="1425121" y="5750379"/>
          <a:ext cx="7022193" cy="19957"/>
        </a:xfrm>
        <a:prstGeom xmlns:a="http://schemas.openxmlformats.org/drawingml/2006/main" prst="line">
          <a:avLst/>
        </a:prstGeom>
        <a:ln xmlns:a="http://schemas.openxmlformats.org/drawingml/2006/main" w="76200">
          <a:solidFill>
            <a:srgbClr val="FF0000"/>
          </a:solidFill>
          <a:prstDash val="dash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0.43087</cdr:x>
      <cdr:y>0.61199</cdr:y>
    </cdr:from>
    <cdr:to>
      <cdr:x>0.77609</cdr:x>
      <cdr:y>0.65767</cdr:y>
    </cdr:to>
    <cdr:sp macro="" textlink="">
      <cdr:nvSpPr>
        <cdr:cNvPr id="5" name="TextBox 1"/>
        <cdr:cNvSpPr txBox="1"/>
      </cdr:nvSpPr>
      <cdr:spPr>
        <a:xfrm xmlns:a="http://schemas.openxmlformats.org/drawingml/2006/main">
          <a:off x="4636408" y="5316764"/>
          <a:ext cx="3714750" cy="3968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2400">
              <a:latin typeface="Arial" pitchFamily="34" charset="0"/>
              <a:cs typeface="Arial" pitchFamily="34" charset="0"/>
            </a:rPr>
            <a:t>Detector Alarm Boundary</a:t>
          </a:r>
        </a:p>
      </cdr:txBody>
    </cdr:sp>
  </cdr:relSizeAnchor>
</c:userShapes>
</file>

<file path=xl/drawings/drawing78.xml><?xml version="1.0" encoding="utf-8"?>
<xdr:wsDr xmlns:xdr="http://schemas.openxmlformats.org/drawingml/2006/spreadsheetDrawing" xmlns:a="http://schemas.openxmlformats.org/drawingml/2006/main">
  <xdr:twoCellAnchor>
    <xdr:from>
      <xdr:col>38</xdr:col>
      <xdr:colOff>214992</xdr:colOff>
      <xdr:row>129</xdr:row>
      <xdr:rowOff>190500</xdr:rowOff>
    </xdr:from>
    <xdr:to>
      <xdr:col>58</xdr:col>
      <xdr:colOff>19050</xdr:colOff>
      <xdr:row>186</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109539</xdr:colOff>
      <xdr:row>169</xdr:row>
      <xdr:rowOff>23812</xdr:rowOff>
    </xdr:from>
    <xdr:to>
      <xdr:col>40</xdr:col>
      <xdr:colOff>557213</xdr:colOff>
      <xdr:row>208</xdr:row>
      <xdr:rowOff>90487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2257425</xdr:colOff>
      <xdr:row>253</xdr:row>
      <xdr:rowOff>128587</xdr:rowOff>
    </xdr:from>
    <xdr:to>
      <xdr:col>20</xdr:col>
      <xdr:colOff>295728</xdr:colOff>
      <xdr:row>295</xdr:row>
      <xdr:rowOff>72344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622300</xdr:colOff>
      <xdr:row>159</xdr:row>
      <xdr:rowOff>95250</xdr:rowOff>
    </xdr:from>
    <xdr:to>
      <xdr:col>17</xdr:col>
      <xdr:colOff>473528</xdr:colOff>
      <xdr:row>204</xdr:row>
      <xdr:rowOff>32657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1638300</xdr:colOff>
      <xdr:row>209</xdr:row>
      <xdr:rowOff>133350</xdr:rowOff>
    </xdr:from>
    <xdr:to>
      <xdr:col>19</xdr:col>
      <xdr:colOff>270328</xdr:colOff>
      <xdr:row>251</xdr:row>
      <xdr:rowOff>146957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190500</xdr:colOff>
      <xdr:row>303</xdr:row>
      <xdr:rowOff>95250</xdr:rowOff>
    </xdr:from>
    <xdr:to>
      <xdr:col>21</xdr:col>
      <xdr:colOff>666750</xdr:colOff>
      <xdr:row>346</xdr:row>
      <xdr:rowOff>51707</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0</xdr:colOff>
      <xdr:row>211</xdr:row>
      <xdr:rowOff>0</xdr:rowOff>
    </xdr:from>
    <xdr:to>
      <xdr:col>40</xdr:col>
      <xdr:colOff>537028</xdr:colOff>
      <xdr:row>252</xdr:row>
      <xdr:rowOff>89807</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0</xdr:colOff>
      <xdr:row>255</xdr:row>
      <xdr:rowOff>0</xdr:rowOff>
    </xdr:from>
    <xdr:to>
      <xdr:col>40</xdr:col>
      <xdr:colOff>537028</xdr:colOff>
      <xdr:row>296</xdr:row>
      <xdr:rowOff>89807</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266700</xdr:colOff>
      <xdr:row>302</xdr:row>
      <xdr:rowOff>95250</xdr:rowOff>
    </xdr:from>
    <xdr:to>
      <xdr:col>37</xdr:col>
      <xdr:colOff>467178</xdr:colOff>
      <xdr:row>344</xdr:row>
      <xdr:rowOff>39007</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0</xdr:colOff>
      <xdr:row>352</xdr:row>
      <xdr:rowOff>0</xdr:rowOff>
    </xdr:from>
    <xdr:to>
      <xdr:col>21</xdr:col>
      <xdr:colOff>476250</xdr:colOff>
      <xdr:row>394</xdr:row>
      <xdr:rowOff>166007</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42</xdr:col>
      <xdr:colOff>0</xdr:colOff>
      <xdr:row>255</xdr:row>
      <xdr:rowOff>0</xdr:rowOff>
    </xdr:from>
    <xdr:to>
      <xdr:col>59</xdr:col>
      <xdr:colOff>394153</xdr:colOff>
      <xdr:row>296</xdr:row>
      <xdr:rowOff>89807</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43</xdr:col>
      <xdr:colOff>142875</xdr:colOff>
      <xdr:row>226</xdr:row>
      <xdr:rowOff>142874</xdr:rowOff>
    </xdr:from>
    <xdr:to>
      <xdr:col>60</xdr:col>
      <xdr:colOff>537028</xdr:colOff>
      <xdr:row>268</xdr:row>
      <xdr:rowOff>42181</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61</xdr:col>
      <xdr:colOff>547687</xdr:colOff>
      <xdr:row>229</xdr:row>
      <xdr:rowOff>95250</xdr:rowOff>
    </xdr:from>
    <xdr:to>
      <xdr:col>79</xdr:col>
      <xdr:colOff>322715</xdr:colOff>
      <xdr:row>270</xdr:row>
      <xdr:rowOff>185057</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43</xdr:col>
      <xdr:colOff>0</xdr:colOff>
      <xdr:row>190</xdr:row>
      <xdr:rowOff>0</xdr:rowOff>
    </xdr:from>
    <xdr:to>
      <xdr:col>60</xdr:col>
      <xdr:colOff>394153</xdr:colOff>
      <xdr:row>231</xdr:row>
      <xdr:rowOff>89807</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62</xdr:col>
      <xdr:colOff>0</xdr:colOff>
      <xdr:row>189</xdr:row>
      <xdr:rowOff>0</xdr:rowOff>
    </xdr:from>
    <xdr:to>
      <xdr:col>79</xdr:col>
      <xdr:colOff>394153</xdr:colOff>
      <xdr:row>230</xdr:row>
      <xdr:rowOff>89807</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42</xdr:col>
      <xdr:colOff>0</xdr:colOff>
      <xdr:row>300</xdr:row>
      <xdr:rowOff>0</xdr:rowOff>
    </xdr:from>
    <xdr:to>
      <xdr:col>59</xdr:col>
      <xdr:colOff>394153</xdr:colOff>
      <xdr:row>341</xdr:row>
      <xdr:rowOff>89807</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63</xdr:col>
      <xdr:colOff>0</xdr:colOff>
      <xdr:row>279</xdr:row>
      <xdr:rowOff>0</xdr:rowOff>
    </xdr:from>
    <xdr:to>
      <xdr:col>80</xdr:col>
      <xdr:colOff>394153</xdr:colOff>
      <xdr:row>320</xdr:row>
      <xdr:rowOff>89807</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81</xdr:col>
      <xdr:colOff>0</xdr:colOff>
      <xdr:row>230</xdr:row>
      <xdr:rowOff>0</xdr:rowOff>
    </xdr:from>
    <xdr:to>
      <xdr:col>98</xdr:col>
      <xdr:colOff>394153</xdr:colOff>
      <xdr:row>271</xdr:row>
      <xdr:rowOff>89807</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79.xml><?xml version="1.0" encoding="utf-8"?>
<c:userShapes xmlns:c="http://schemas.openxmlformats.org/drawingml/2006/chart">
  <cdr:relSizeAnchor xmlns:cdr="http://schemas.openxmlformats.org/drawingml/2006/chartDrawing">
    <cdr:from>
      <cdr:x>0.13244</cdr:x>
      <cdr:y>0.6619</cdr:y>
    </cdr:from>
    <cdr:to>
      <cdr:x>0.78503</cdr:x>
      <cdr:y>0.6642</cdr:y>
    </cdr:to>
    <cdr:cxnSp macro="">
      <cdr:nvCxnSpPr>
        <cdr:cNvPr id="2" name="Straight Connector 1"/>
        <cdr:cNvCxnSpPr/>
      </cdr:nvCxnSpPr>
      <cdr:spPr>
        <a:xfrm xmlns:a="http://schemas.openxmlformats.org/drawingml/2006/main" flipV="1">
          <a:off x="1425121" y="5750379"/>
          <a:ext cx="7022193" cy="19957"/>
        </a:xfrm>
        <a:prstGeom xmlns:a="http://schemas.openxmlformats.org/drawingml/2006/main" prst="line">
          <a:avLst/>
        </a:prstGeom>
        <a:ln xmlns:a="http://schemas.openxmlformats.org/drawingml/2006/main" w="76200">
          <a:solidFill>
            <a:srgbClr val="FF0000"/>
          </a:solidFill>
          <a:prstDash val="dash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0.43087</cdr:x>
      <cdr:y>0.61199</cdr:y>
    </cdr:from>
    <cdr:to>
      <cdr:x>0.77609</cdr:x>
      <cdr:y>0.65767</cdr:y>
    </cdr:to>
    <cdr:sp macro="" textlink="">
      <cdr:nvSpPr>
        <cdr:cNvPr id="4" name="TextBox 1"/>
        <cdr:cNvSpPr txBox="1"/>
      </cdr:nvSpPr>
      <cdr:spPr>
        <a:xfrm xmlns:a="http://schemas.openxmlformats.org/drawingml/2006/main">
          <a:off x="4636408" y="5316764"/>
          <a:ext cx="3714750" cy="3968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2400">
              <a:latin typeface="Arial" pitchFamily="34" charset="0"/>
              <a:cs typeface="Arial" pitchFamily="34" charset="0"/>
            </a:rPr>
            <a:t>Detector Alarm Boundary</a:t>
          </a:r>
        </a:p>
      </cdr:txBody>
    </cdr:sp>
  </cdr:relSizeAnchor>
  <cdr:relSizeAnchor xmlns:cdr="http://schemas.openxmlformats.org/drawingml/2006/chartDrawing">
    <cdr:from>
      <cdr:x>0.13244</cdr:x>
      <cdr:y>0.6619</cdr:y>
    </cdr:from>
    <cdr:to>
      <cdr:x>0.78503</cdr:x>
      <cdr:y>0.6642</cdr:y>
    </cdr:to>
    <cdr:cxnSp macro="">
      <cdr:nvCxnSpPr>
        <cdr:cNvPr id="3" name="Straight Connector 1"/>
        <cdr:cNvCxnSpPr/>
      </cdr:nvCxnSpPr>
      <cdr:spPr>
        <a:xfrm xmlns:a="http://schemas.openxmlformats.org/drawingml/2006/main" flipV="1">
          <a:off x="1425121" y="5750379"/>
          <a:ext cx="7022193" cy="19957"/>
        </a:xfrm>
        <a:prstGeom xmlns:a="http://schemas.openxmlformats.org/drawingml/2006/main" prst="line">
          <a:avLst/>
        </a:prstGeom>
        <a:ln xmlns:a="http://schemas.openxmlformats.org/drawingml/2006/main" w="76200">
          <a:solidFill>
            <a:srgbClr val="FF0000"/>
          </a:solidFill>
          <a:prstDash val="dash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0.43087</cdr:x>
      <cdr:y>0.61199</cdr:y>
    </cdr:from>
    <cdr:to>
      <cdr:x>0.77609</cdr:x>
      <cdr:y>0.65767</cdr:y>
    </cdr:to>
    <cdr:sp macro="" textlink="">
      <cdr:nvSpPr>
        <cdr:cNvPr id="5" name="TextBox 1"/>
        <cdr:cNvSpPr txBox="1"/>
      </cdr:nvSpPr>
      <cdr:spPr>
        <a:xfrm xmlns:a="http://schemas.openxmlformats.org/drawingml/2006/main">
          <a:off x="4636408" y="5316764"/>
          <a:ext cx="3714750" cy="3968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2400">
              <a:latin typeface="Arial" pitchFamily="34" charset="0"/>
              <a:cs typeface="Arial" pitchFamily="34" charset="0"/>
            </a:rPr>
            <a:t>Detector Alarm Boundary</a:t>
          </a:r>
        </a:p>
      </cdr:txBody>
    </cdr:sp>
  </cdr:relSizeAnchor>
</c:userShapes>
</file>

<file path=xl/drawings/drawing80.xml><?xml version="1.0" encoding="utf-8"?>
<c:userShapes xmlns:c="http://schemas.openxmlformats.org/drawingml/2006/chart">
  <cdr:relSizeAnchor xmlns:cdr="http://schemas.openxmlformats.org/drawingml/2006/chartDrawing">
    <cdr:from>
      <cdr:x>0.43087</cdr:x>
      <cdr:y>0.61199</cdr:y>
    </cdr:from>
    <cdr:to>
      <cdr:x>0.77609</cdr:x>
      <cdr:y>0.65767</cdr:y>
    </cdr:to>
    <cdr:sp macro="" textlink="">
      <cdr:nvSpPr>
        <cdr:cNvPr id="4" name="TextBox 1"/>
        <cdr:cNvSpPr txBox="1"/>
      </cdr:nvSpPr>
      <cdr:spPr>
        <a:xfrm xmlns:a="http://schemas.openxmlformats.org/drawingml/2006/main">
          <a:off x="4636408" y="5316764"/>
          <a:ext cx="3714750" cy="3968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2400">
              <a:latin typeface="Arial" pitchFamily="34" charset="0"/>
              <a:cs typeface="Arial" pitchFamily="34" charset="0"/>
            </a:rPr>
            <a:t>Detector Alarm Boundary</a:t>
          </a:r>
        </a:p>
      </cdr:txBody>
    </cdr:sp>
  </cdr:relSizeAnchor>
</c:userShapes>
</file>

<file path=xl/drawings/drawing81.xml><?xml version="1.0" encoding="utf-8"?>
<xdr:wsDr xmlns:xdr="http://schemas.openxmlformats.org/drawingml/2006/spreadsheetDrawing" xmlns:a="http://schemas.openxmlformats.org/drawingml/2006/main">
  <xdr:twoCellAnchor>
    <xdr:from>
      <xdr:col>3</xdr:col>
      <xdr:colOff>1762123</xdr:colOff>
      <xdr:row>159</xdr:row>
      <xdr:rowOff>117475</xdr:rowOff>
    </xdr:from>
    <xdr:to>
      <xdr:col>18</xdr:col>
      <xdr:colOff>507999</xdr:colOff>
      <xdr:row>205</xdr:row>
      <xdr:rowOff>34925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104775</xdr:colOff>
      <xdr:row>177</xdr:row>
      <xdr:rowOff>142875</xdr:rowOff>
    </xdr:from>
    <xdr:to>
      <xdr:col>33</xdr:col>
      <xdr:colOff>206375</xdr:colOff>
      <xdr:row>211</xdr:row>
      <xdr:rowOff>25400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304800</xdr:colOff>
      <xdr:row>159</xdr:row>
      <xdr:rowOff>133350</xdr:rowOff>
    </xdr:from>
    <xdr:to>
      <xdr:col>54</xdr:col>
      <xdr:colOff>206376</xdr:colOff>
      <xdr:row>205</xdr:row>
      <xdr:rowOff>44450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2.xml><?xml version="1.0" encoding="utf-8"?>
<c:userShapes xmlns:c="http://schemas.openxmlformats.org/drawingml/2006/chart">
  <cdr:relSizeAnchor xmlns:cdr="http://schemas.openxmlformats.org/drawingml/2006/chartDrawing">
    <cdr:from>
      <cdr:x>0.13167</cdr:x>
      <cdr:y>0.64597</cdr:y>
    </cdr:from>
    <cdr:to>
      <cdr:x>0.7856</cdr:x>
      <cdr:y>0.64962</cdr:y>
    </cdr:to>
    <cdr:cxnSp macro="">
      <cdr:nvCxnSpPr>
        <cdr:cNvPr id="2" name="Straight Connector 1"/>
        <cdr:cNvCxnSpPr/>
      </cdr:nvCxnSpPr>
      <cdr:spPr>
        <a:xfrm xmlns:a="http://schemas.openxmlformats.org/drawingml/2006/main" flipV="1">
          <a:off x="1343479" y="5616122"/>
          <a:ext cx="6672039" cy="31742"/>
        </a:xfrm>
        <a:prstGeom xmlns:a="http://schemas.openxmlformats.org/drawingml/2006/main" prst="line">
          <a:avLst/>
        </a:prstGeom>
        <a:ln xmlns:a="http://schemas.openxmlformats.org/drawingml/2006/main" w="76200">
          <a:solidFill>
            <a:srgbClr val="FF0000"/>
          </a:solidFill>
          <a:prstDash val="lg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0.36208</cdr:x>
      <cdr:y>0.143</cdr:y>
    </cdr:from>
    <cdr:to>
      <cdr:x>0.36208</cdr:x>
      <cdr:y>0.8473</cdr:y>
    </cdr:to>
    <cdr:cxnSp macro="">
      <cdr:nvCxnSpPr>
        <cdr:cNvPr id="3" name="Straight Connector 2"/>
        <cdr:cNvCxnSpPr/>
      </cdr:nvCxnSpPr>
      <cdr:spPr>
        <a:xfrm xmlns:a="http://schemas.openxmlformats.org/drawingml/2006/main" flipH="1" flipV="1">
          <a:off x="3694341" y="1243239"/>
          <a:ext cx="3" cy="6123217"/>
        </a:xfrm>
        <a:prstGeom xmlns:a="http://schemas.openxmlformats.org/drawingml/2006/main" prst="line">
          <a:avLst/>
        </a:prstGeom>
        <a:ln xmlns:a="http://schemas.openxmlformats.org/drawingml/2006/main" w="76200">
          <a:solidFill>
            <a:srgbClr val="0070C0"/>
          </a:solidFill>
          <a:prstDash val="lg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83.xml><?xml version="1.0" encoding="utf-8"?>
<c:userShapes xmlns:c="http://schemas.openxmlformats.org/drawingml/2006/chart">
  <cdr:relSizeAnchor xmlns:cdr="http://schemas.openxmlformats.org/drawingml/2006/chartDrawing">
    <cdr:from>
      <cdr:x>0.14036</cdr:x>
      <cdr:y>0.59481</cdr:y>
    </cdr:from>
    <cdr:to>
      <cdr:x>0.78743</cdr:x>
      <cdr:y>0.59847</cdr:y>
    </cdr:to>
    <cdr:cxnSp macro="">
      <cdr:nvCxnSpPr>
        <cdr:cNvPr id="3" name="Straight Connector 2"/>
        <cdr:cNvCxnSpPr/>
      </cdr:nvCxnSpPr>
      <cdr:spPr>
        <a:xfrm xmlns:a="http://schemas.openxmlformats.org/drawingml/2006/main" flipV="1">
          <a:off x="1425575" y="5168900"/>
          <a:ext cx="6572250" cy="31750"/>
        </a:xfrm>
        <a:prstGeom xmlns:a="http://schemas.openxmlformats.org/drawingml/2006/main" prst="line">
          <a:avLst/>
        </a:prstGeom>
        <a:ln xmlns:a="http://schemas.openxmlformats.org/drawingml/2006/main" w="76200">
          <a:solidFill>
            <a:srgbClr val="FF0000"/>
          </a:solidFill>
          <a:prstDash val="dash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0.41857</cdr:x>
      <cdr:y>0.54731</cdr:y>
    </cdr:from>
    <cdr:to>
      <cdr:x>0.78431</cdr:x>
      <cdr:y>0.59299</cdr:y>
    </cdr:to>
    <cdr:sp macro="" textlink="">
      <cdr:nvSpPr>
        <cdr:cNvPr id="4" name="TextBox 3"/>
        <cdr:cNvSpPr txBox="1"/>
      </cdr:nvSpPr>
      <cdr:spPr>
        <a:xfrm xmlns:a="http://schemas.openxmlformats.org/drawingml/2006/main">
          <a:off x="4251325" y="4756150"/>
          <a:ext cx="3714750" cy="3968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400">
              <a:latin typeface="Arial" pitchFamily="34" charset="0"/>
              <a:cs typeface="Arial" pitchFamily="34" charset="0"/>
            </a:rPr>
            <a:t>Detector Alarm Boundary</a:t>
          </a:r>
        </a:p>
      </cdr:txBody>
    </cdr:sp>
  </cdr:relSizeAnchor>
</c:userShapes>
</file>

<file path=xl/drawings/drawing84.xml><?xml version="1.0" encoding="utf-8"?>
<xdr:wsDr xmlns:xdr="http://schemas.openxmlformats.org/drawingml/2006/spreadsheetDrawing" xmlns:a="http://schemas.openxmlformats.org/drawingml/2006/main">
  <xdr:twoCellAnchor>
    <xdr:from>
      <xdr:col>5</xdr:col>
      <xdr:colOff>0</xdr:colOff>
      <xdr:row>7</xdr:row>
      <xdr:rowOff>0</xdr:rowOff>
    </xdr:from>
    <xdr:to>
      <xdr:col>14</xdr:col>
      <xdr:colOff>538163</xdr:colOff>
      <xdr:row>26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29</xdr:row>
      <xdr:rowOff>0</xdr:rowOff>
    </xdr:from>
    <xdr:to>
      <xdr:col>17</xdr:col>
      <xdr:colOff>381000</xdr:colOff>
      <xdr:row>55</xdr:row>
      <xdr:rowOff>171450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552450</xdr:colOff>
      <xdr:row>57</xdr:row>
      <xdr:rowOff>114300</xdr:rowOff>
    </xdr:from>
    <xdr:to>
      <xdr:col>17</xdr:col>
      <xdr:colOff>323850</xdr:colOff>
      <xdr:row>84</xdr:row>
      <xdr:rowOff>95250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86</xdr:row>
      <xdr:rowOff>0</xdr:rowOff>
    </xdr:from>
    <xdr:to>
      <xdr:col>17</xdr:col>
      <xdr:colOff>382588</xdr:colOff>
      <xdr:row>112</xdr:row>
      <xdr:rowOff>171450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5.xml><?xml version="1.0" encoding="utf-8"?>
<xdr:wsDr xmlns:xdr="http://schemas.openxmlformats.org/drawingml/2006/spreadsheetDrawing" xmlns:a="http://schemas.openxmlformats.org/drawingml/2006/main">
  <xdr:twoCellAnchor>
    <xdr:from>
      <xdr:col>0</xdr:col>
      <xdr:colOff>266700</xdr:colOff>
      <xdr:row>1</xdr:row>
      <xdr:rowOff>28574</xdr:rowOff>
    </xdr:from>
    <xdr:to>
      <xdr:col>9</xdr:col>
      <xdr:colOff>257175</xdr:colOff>
      <xdr:row>19</xdr:row>
      <xdr:rowOff>171449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590549</xdr:colOff>
      <xdr:row>1</xdr:row>
      <xdr:rowOff>9525</xdr:rowOff>
    </xdr:from>
    <xdr:to>
      <xdr:col>19</xdr:col>
      <xdr:colOff>200024</xdr:colOff>
      <xdr:row>19</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242886</xdr:colOff>
      <xdr:row>20</xdr:row>
      <xdr:rowOff>14286</xdr:rowOff>
    </xdr:from>
    <xdr:to>
      <xdr:col>9</xdr:col>
      <xdr:colOff>247649</xdr:colOff>
      <xdr:row>38</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600075</xdr:colOff>
      <xdr:row>20</xdr:row>
      <xdr:rowOff>9525</xdr:rowOff>
    </xdr:from>
    <xdr:to>
      <xdr:col>19</xdr:col>
      <xdr:colOff>200025</xdr:colOff>
      <xdr:row>39</xdr:row>
      <xdr:rowOff>9525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223836</xdr:colOff>
      <xdr:row>39</xdr:row>
      <xdr:rowOff>38100</xdr:rowOff>
    </xdr:from>
    <xdr:to>
      <xdr:col>9</xdr:col>
      <xdr:colOff>228599</xdr:colOff>
      <xdr:row>58</xdr:row>
      <xdr:rowOff>9525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6.xml><?xml version="1.0" encoding="utf-8"?>
<xdr:wsDr xmlns:xdr="http://schemas.openxmlformats.org/drawingml/2006/spreadsheetDrawing" xmlns:a="http://schemas.openxmlformats.org/drawingml/2006/main">
  <xdr:twoCellAnchor>
    <xdr:from>
      <xdr:col>47</xdr:col>
      <xdr:colOff>161925</xdr:colOff>
      <xdr:row>139</xdr:row>
      <xdr:rowOff>85725</xdr:rowOff>
    </xdr:from>
    <xdr:to>
      <xdr:col>52</xdr:col>
      <xdr:colOff>40822</xdr:colOff>
      <xdr:row>146</xdr:row>
      <xdr:rowOff>231321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7.xml><?xml version="1.0" encoding="utf-8"?>
<xdr:wsDr xmlns:xdr="http://schemas.openxmlformats.org/drawingml/2006/spreadsheetDrawing" xmlns:a="http://schemas.openxmlformats.org/drawingml/2006/main">
  <xdr:twoCellAnchor>
    <xdr:from>
      <xdr:col>18</xdr:col>
      <xdr:colOff>247649</xdr:colOff>
      <xdr:row>2</xdr:row>
      <xdr:rowOff>50007</xdr:rowOff>
    </xdr:from>
    <xdr:to>
      <xdr:col>29</xdr:col>
      <xdr:colOff>135731</xdr:colOff>
      <xdr:row>28</xdr:row>
      <xdr:rowOff>178594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464340</xdr:colOff>
      <xdr:row>16</xdr:row>
      <xdr:rowOff>4763</xdr:rowOff>
    </xdr:from>
    <xdr:to>
      <xdr:col>20</xdr:col>
      <xdr:colOff>309561</xdr:colOff>
      <xdr:row>58</xdr:row>
      <xdr:rowOff>23813</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8.xml><?xml version="1.0" encoding="utf-8"?>
<xdr:wsDr xmlns:xdr="http://schemas.openxmlformats.org/drawingml/2006/spreadsheetDrawing" xmlns:a="http://schemas.openxmlformats.org/drawingml/2006/main">
  <xdr:twoCellAnchor>
    <xdr:from>
      <xdr:col>47</xdr:col>
      <xdr:colOff>161925</xdr:colOff>
      <xdr:row>41</xdr:row>
      <xdr:rowOff>85725</xdr:rowOff>
    </xdr:from>
    <xdr:to>
      <xdr:col>52</xdr:col>
      <xdr:colOff>40822</xdr:colOff>
      <xdr:row>48</xdr:row>
      <xdr:rowOff>231321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61</xdr:col>
      <xdr:colOff>333375</xdr:colOff>
      <xdr:row>2</xdr:row>
      <xdr:rowOff>17462</xdr:rowOff>
    </xdr:from>
    <xdr:to>
      <xdr:col>69</xdr:col>
      <xdr:colOff>79375</xdr:colOff>
      <xdr:row>15</xdr:row>
      <xdr:rowOff>173037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9.xml><?xml version="1.0" encoding="utf-8"?>
<xdr:wsDr xmlns:xdr="http://schemas.openxmlformats.org/drawingml/2006/spreadsheetDrawing" xmlns:a="http://schemas.openxmlformats.org/drawingml/2006/main">
  <xdr:twoCellAnchor>
    <xdr:from>
      <xdr:col>47</xdr:col>
      <xdr:colOff>161925</xdr:colOff>
      <xdr:row>142</xdr:row>
      <xdr:rowOff>85725</xdr:rowOff>
    </xdr:from>
    <xdr:to>
      <xdr:col>52</xdr:col>
      <xdr:colOff>40822</xdr:colOff>
      <xdr:row>149</xdr:row>
      <xdr:rowOff>231321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31</xdr:col>
          <xdr:colOff>457200</xdr:colOff>
          <xdr:row>62</xdr:row>
          <xdr:rowOff>19050</xdr:rowOff>
        </xdr:from>
        <xdr:to>
          <xdr:col>35</xdr:col>
          <xdr:colOff>485775</xdr:colOff>
          <xdr:row>66</xdr:row>
          <xdr:rowOff>123825</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66675</xdr:colOff>
          <xdr:row>67</xdr:row>
          <xdr:rowOff>133350</xdr:rowOff>
        </xdr:from>
        <xdr:to>
          <xdr:col>35</xdr:col>
          <xdr:colOff>485775</xdr:colOff>
          <xdr:row>68</xdr:row>
          <xdr:rowOff>276225</xdr:rowOff>
        </xdr:to>
        <xdr:sp macro="" textlink="">
          <xdr:nvSpPr>
            <xdr:cNvPr id="1026" name="Object 2" hidden="1">
              <a:extLst>
                <a:ext uri="{63B3BB69-23CF-44E3-9099-C40C66FF867C}">
                  <a14:compatExt spid="_x0000_s1026"/>
                </a:ext>
              </a:extLst>
            </xdr:cNvPr>
            <xdr:cNvSpPr/>
          </xdr:nvSpPr>
          <xdr:spPr>
            <a:xfrm>
              <a:off x="0" y="0"/>
              <a:ext cx="0" cy="0"/>
            </a:xfrm>
            <a:prstGeom prst="rect">
              <a:avLst/>
            </a:prstGeom>
          </xdr:spPr>
        </xdr:sp>
        <xdr:clientData/>
      </xdr:twoCellAnchor>
    </mc:Choice>
    <mc:Fallback/>
  </mc:AlternateContent>
  <xdr:twoCellAnchor>
    <xdr:from>
      <xdr:col>100</xdr:col>
      <xdr:colOff>57148</xdr:colOff>
      <xdr:row>31</xdr:row>
      <xdr:rowOff>152400</xdr:rowOff>
    </xdr:from>
    <xdr:to>
      <xdr:col>108</xdr:col>
      <xdr:colOff>88899</xdr:colOff>
      <xdr:row>51</xdr:row>
      <xdr:rowOff>88900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95</xdr:col>
      <xdr:colOff>44448</xdr:colOff>
      <xdr:row>2</xdr:row>
      <xdr:rowOff>146048</xdr:rowOff>
    </xdr:from>
    <xdr:to>
      <xdr:col>104</xdr:col>
      <xdr:colOff>546099</xdr:colOff>
      <xdr:row>30</xdr:row>
      <xdr:rowOff>114299</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102</xdr:col>
      <xdr:colOff>361948</xdr:colOff>
      <xdr:row>3</xdr:row>
      <xdr:rowOff>95248</xdr:rowOff>
    </xdr:from>
    <xdr:to>
      <xdr:col>112</xdr:col>
      <xdr:colOff>431799</xdr:colOff>
      <xdr:row>31</xdr:row>
      <xdr:rowOff>12699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109</xdr:col>
      <xdr:colOff>298448</xdr:colOff>
      <xdr:row>31</xdr:row>
      <xdr:rowOff>127000</xdr:rowOff>
    </xdr:from>
    <xdr:to>
      <xdr:col>119</xdr:col>
      <xdr:colOff>546100</xdr:colOff>
      <xdr:row>51</xdr:row>
      <xdr:rowOff>146049</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0.xml><?xml version="1.0" encoding="utf-8"?>
<xdr:wsDr xmlns:xdr="http://schemas.openxmlformats.org/drawingml/2006/spreadsheetDrawing" xmlns:a="http://schemas.openxmlformats.org/drawingml/2006/main">
  <xdr:twoCellAnchor>
    <xdr:from>
      <xdr:col>2</xdr:col>
      <xdr:colOff>9524</xdr:colOff>
      <xdr:row>3</xdr:row>
      <xdr:rowOff>38099</xdr:rowOff>
    </xdr:from>
    <xdr:to>
      <xdr:col>14</xdr:col>
      <xdr:colOff>396875</xdr:colOff>
      <xdr:row>26</xdr:row>
      <xdr:rowOff>174625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238125</xdr:colOff>
      <xdr:row>4</xdr:row>
      <xdr:rowOff>127000</xdr:rowOff>
    </xdr:from>
    <xdr:to>
      <xdr:col>28</xdr:col>
      <xdr:colOff>590550</xdr:colOff>
      <xdr:row>27</xdr:row>
      <xdr:rowOff>98425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29</xdr:row>
      <xdr:rowOff>0</xdr:rowOff>
    </xdr:from>
    <xdr:to>
      <xdr:col>13</xdr:col>
      <xdr:colOff>352425</xdr:colOff>
      <xdr:row>51</xdr:row>
      <xdr:rowOff>161925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29</xdr:row>
      <xdr:rowOff>0</xdr:rowOff>
    </xdr:from>
    <xdr:to>
      <xdr:col>26</xdr:col>
      <xdr:colOff>352424</xdr:colOff>
      <xdr:row>51</xdr:row>
      <xdr:rowOff>161925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58</xdr:row>
      <xdr:rowOff>0</xdr:rowOff>
    </xdr:from>
    <xdr:to>
      <xdr:col>26</xdr:col>
      <xdr:colOff>511968</xdr:colOff>
      <xdr:row>82</xdr:row>
      <xdr:rowOff>23813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1.xml><?xml version="1.0" encoding="utf-8"?>
<xdr:wsDr xmlns:xdr="http://schemas.openxmlformats.org/drawingml/2006/spreadsheetDrawing" xmlns:a="http://schemas.openxmlformats.org/drawingml/2006/main">
  <xdr:twoCellAnchor>
    <xdr:from>
      <xdr:col>105</xdr:col>
      <xdr:colOff>503464</xdr:colOff>
      <xdr:row>91</xdr:row>
      <xdr:rowOff>68036</xdr:rowOff>
    </xdr:from>
    <xdr:to>
      <xdr:col>118</xdr:col>
      <xdr:colOff>557892</xdr:colOff>
      <xdr:row>122</xdr:row>
      <xdr:rowOff>136071</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105</xdr:col>
      <xdr:colOff>476250</xdr:colOff>
      <xdr:row>23</xdr:row>
      <xdr:rowOff>10584</xdr:rowOff>
    </xdr:from>
    <xdr:to>
      <xdr:col>118</xdr:col>
      <xdr:colOff>530678</xdr:colOff>
      <xdr:row>54</xdr:row>
      <xdr:rowOff>78620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122</xdr:col>
      <xdr:colOff>0</xdr:colOff>
      <xdr:row>23</xdr:row>
      <xdr:rowOff>0</xdr:rowOff>
    </xdr:from>
    <xdr:to>
      <xdr:col>135</xdr:col>
      <xdr:colOff>54428</xdr:colOff>
      <xdr:row>54</xdr:row>
      <xdr:rowOff>68036</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106</xdr:col>
      <xdr:colOff>0</xdr:colOff>
      <xdr:row>56</xdr:row>
      <xdr:rowOff>0</xdr:rowOff>
    </xdr:from>
    <xdr:to>
      <xdr:col>119</xdr:col>
      <xdr:colOff>54429</xdr:colOff>
      <xdr:row>87</xdr:row>
      <xdr:rowOff>68035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122</xdr:col>
      <xdr:colOff>0</xdr:colOff>
      <xdr:row>56</xdr:row>
      <xdr:rowOff>0</xdr:rowOff>
    </xdr:from>
    <xdr:to>
      <xdr:col>135</xdr:col>
      <xdr:colOff>54428</xdr:colOff>
      <xdr:row>87</xdr:row>
      <xdr:rowOff>68035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122</xdr:col>
      <xdr:colOff>0</xdr:colOff>
      <xdr:row>91</xdr:row>
      <xdr:rowOff>0</xdr:rowOff>
    </xdr:from>
    <xdr:to>
      <xdr:col>135</xdr:col>
      <xdr:colOff>54428</xdr:colOff>
      <xdr:row>122</xdr:row>
      <xdr:rowOff>68035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2.xml><?xml version="1.0" encoding="utf-8"?>
<xdr:wsDr xmlns:xdr="http://schemas.openxmlformats.org/drawingml/2006/spreadsheetDrawing" xmlns:a="http://schemas.openxmlformats.org/drawingml/2006/main">
  <xdr:twoCellAnchor>
    <xdr:from>
      <xdr:col>139</xdr:col>
      <xdr:colOff>117928</xdr:colOff>
      <xdr:row>26</xdr:row>
      <xdr:rowOff>161018</xdr:rowOff>
    </xdr:from>
    <xdr:to>
      <xdr:col>152</xdr:col>
      <xdr:colOff>172356</xdr:colOff>
      <xdr:row>58</xdr:row>
      <xdr:rowOff>22678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139</xdr:col>
      <xdr:colOff>420914</xdr:colOff>
      <xdr:row>94</xdr:row>
      <xdr:rowOff>132897</xdr:rowOff>
    </xdr:from>
    <xdr:to>
      <xdr:col>152</xdr:col>
      <xdr:colOff>170995</xdr:colOff>
      <xdr:row>122</xdr:row>
      <xdr:rowOff>65542</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139</xdr:col>
      <xdr:colOff>281214</xdr:colOff>
      <xdr:row>61</xdr:row>
      <xdr:rowOff>22225</xdr:rowOff>
    </xdr:from>
    <xdr:to>
      <xdr:col>152</xdr:col>
      <xdr:colOff>137434</xdr:colOff>
      <xdr:row>92</xdr:row>
      <xdr:rowOff>95249</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138</xdr:col>
      <xdr:colOff>462643</xdr:colOff>
      <xdr:row>124</xdr:row>
      <xdr:rowOff>68037</xdr:rowOff>
    </xdr:from>
    <xdr:to>
      <xdr:col>152</xdr:col>
      <xdr:colOff>510271</xdr:colOff>
      <xdr:row>155</xdr:row>
      <xdr:rowOff>134711</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153</xdr:col>
      <xdr:colOff>489857</xdr:colOff>
      <xdr:row>26</xdr:row>
      <xdr:rowOff>95251</xdr:rowOff>
    </xdr:from>
    <xdr:to>
      <xdr:col>167</xdr:col>
      <xdr:colOff>537485</xdr:colOff>
      <xdr:row>57</xdr:row>
      <xdr:rowOff>174625</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153</xdr:col>
      <xdr:colOff>335643</xdr:colOff>
      <xdr:row>60</xdr:row>
      <xdr:rowOff>1</xdr:rowOff>
    </xdr:from>
    <xdr:to>
      <xdr:col>167</xdr:col>
      <xdr:colOff>383271</xdr:colOff>
      <xdr:row>91</xdr:row>
      <xdr:rowOff>79375</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153</xdr:col>
      <xdr:colOff>335643</xdr:colOff>
      <xdr:row>93</xdr:row>
      <xdr:rowOff>176893</xdr:rowOff>
    </xdr:from>
    <xdr:to>
      <xdr:col>167</xdr:col>
      <xdr:colOff>383271</xdr:colOff>
      <xdr:row>122</xdr:row>
      <xdr:rowOff>52160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153</xdr:col>
      <xdr:colOff>335643</xdr:colOff>
      <xdr:row>124</xdr:row>
      <xdr:rowOff>176893</xdr:rowOff>
    </xdr:from>
    <xdr:to>
      <xdr:col>167</xdr:col>
      <xdr:colOff>383271</xdr:colOff>
      <xdr:row>156</xdr:row>
      <xdr:rowOff>34017</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169</xdr:col>
      <xdr:colOff>381000</xdr:colOff>
      <xdr:row>26</xdr:row>
      <xdr:rowOff>0</xdr:rowOff>
    </xdr:from>
    <xdr:to>
      <xdr:col>182</xdr:col>
      <xdr:colOff>435428</xdr:colOff>
      <xdr:row>57</xdr:row>
      <xdr:rowOff>68035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183</xdr:col>
      <xdr:colOff>381000</xdr:colOff>
      <xdr:row>26</xdr:row>
      <xdr:rowOff>0</xdr:rowOff>
    </xdr:from>
    <xdr:to>
      <xdr:col>196</xdr:col>
      <xdr:colOff>435428</xdr:colOff>
      <xdr:row>57</xdr:row>
      <xdr:rowOff>68035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183</xdr:col>
      <xdr:colOff>381000</xdr:colOff>
      <xdr:row>59</xdr:row>
      <xdr:rowOff>0</xdr:rowOff>
    </xdr:from>
    <xdr:to>
      <xdr:col>196</xdr:col>
      <xdr:colOff>435428</xdr:colOff>
      <xdr:row>90</xdr:row>
      <xdr:rowOff>68035</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183</xdr:col>
      <xdr:colOff>381000</xdr:colOff>
      <xdr:row>92</xdr:row>
      <xdr:rowOff>0</xdr:rowOff>
    </xdr:from>
    <xdr:to>
      <xdr:col>196</xdr:col>
      <xdr:colOff>435428</xdr:colOff>
      <xdr:row>123</xdr:row>
      <xdr:rowOff>68035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169</xdr:col>
      <xdr:colOff>301625</xdr:colOff>
      <xdr:row>59</xdr:row>
      <xdr:rowOff>47625</xdr:rowOff>
    </xdr:from>
    <xdr:to>
      <xdr:col>182</xdr:col>
      <xdr:colOff>356053</xdr:colOff>
      <xdr:row>90</xdr:row>
      <xdr:rowOff>115660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169</xdr:col>
      <xdr:colOff>269875</xdr:colOff>
      <xdr:row>91</xdr:row>
      <xdr:rowOff>95250</xdr:rowOff>
    </xdr:from>
    <xdr:to>
      <xdr:col>182</xdr:col>
      <xdr:colOff>324303</xdr:colOff>
      <xdr:row>122</xdr:row>
      <xdr:rowOff>163285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169</xdr:col>
      <xdr:colOff>381000</xdr:colOff>
      <xdr:row>125</xdr:row>
      <xdr:rowOff>0</xdr:rowOff>
    </xdr:from>
    <xdr:to>
      <xdr:col>182</xdr:col>
      <xdr:colOff>435428</xdr:colOff>
      <xdr:row>156</xdr:row>
      <xdr:rowOff>52160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183</xdr:col>
      <xdr:colOff>381000</xdr:colOff>
      <xdr:row>126</xdr:row>
      <xdr:rowOff>0</xdr:rowOff>
    </xdr:from>
    <xdr:to>
      <xdr:col>196</xdr:col>
      <xdr:colOff>435428</xdr:colOff>
      <xdr:row>157</xdr:row>
      <xdr:rowOff>36285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106</xdr:col>
      <xdr:colOff>254000</xdr:colOff>
      <xdr:row>126</xdr:row>
      <xdr:rowOff>71437</xdr:rowOff>
    </xdr:from>
    <xdr:to>
      <xdr:col>119</xdr:col>
      <xdr:colOff>308428</xdr:colOff>
      <xdr:row>157</xdr:row>
      <xdr:rowOff>139473</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106</xdr:col>
      <xdr:colOff>0</xdr:colOff>
      <xdr:row>60</xdr:row>
      <xdr:rowOff>0</xdr:rowOff>
    </xdr:from>
    <xdr:to>
      <xdr:col>119</xdr:col>
      <xdr:colOff>54428</xdr:colOff>
      <xdr:row>91</xdr:row>
      <xdr:rowOff>68035</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132</xdr:col>
      <xdr:colOff>539750</xdr:colOff>
      <xdr:row>23</xdr:row>
      <xdr:rowOff>190500</xdr:rowOff>
    </xdr:from>
    <xdr:to>
      <xdr:col>145</xdr:col>
      <xdr:colOff>594178</xdr:colOff>
      <xdr:row>55</xdr:row>
      <xdr:rowOff>52161</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121</xdr:col>
      <xdr:colOff>0</xdr:colOff>
      <xdr:row>60</xdr:row>
      <xdr:rowOff>0</xdr:rowOff>
    </xdr:from>
    <xdr:to>
      <xdr:col>134</xdr:col>
      <xdr:colOff>54428</xdr:colOff>
      <xdr:row>91</xdr:row>
      <xdr:rowOff>68036</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106</xdr:col>
      <xdr:colOff>0</xdr:colOff>
      <xdr:row>94</xdr:row>
      <xdr:rowOff>0</xdr:rowOff>
    </xdr:from>
    <xdr:to>
      <xdr:col>119</xdr:col>
      <xdr:colOff>54428</xdr:colOff>
      <xdr:row>125</xdr:row>
      <xdr:rowOff>68036</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121</xdr:col>
      <xdr:colOff>0</xdr:colOff>
      <xdr:row>95</xdr:row>
      <xdr:rowOff>0</xdr:rowOff>
    </xdr:from>
    <xdr:to>
      <xdr:col>134</xdr:col>
      <xdr:colOff>54428</xdr:colOff>
      <xdr:row>126</xdr:row>
      <xdr:rowOff>68036</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104</xdr:col>
      <xdr:colOff>476250</xdr:colOff>
      <xdr:row>23</xdr:row>
      <xdr:rowOff>10584</xdr:rowOff>
    </xdr:from>
    <xdr:to>
      <xdr:col>117</xdr:col>
      <xdr:colOff>530678</xdr:colOff>
      <xdr:row>54</xdr:row>
      <xdr:rowOff>78620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121</xdr:col>
      <xdr:colOff>0</xdr:colOff>
      <xdr:row>23</xdr:row>
      <xdr:rowOff>0</xdr:rowOff>
    </xdr:from>
    <xdr:to>
      <xdr:col>134</xdr:col>
      <xdr:colOff>54428</xdr:colOff>
      <xdr:row>54</xdr:row>
      <xdr:rowOff>68036</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93.xml><?xml version="1.0" encoding="utf-8"?>
<xdr:wsDr xmlns:xdr="http://schemas.openxmlformats.org/drawingml/2006/spreadsheetDrawing" xmlns:a="http://schemas.openxmlformats.org/drawingml/2006/main">
  <xdr:twoCellAnchor>
    <xdr:from>
      <xdr:col>82</xdr:col>
      <xdr:colOff>33336</xdr:colOff>
      <xdr:row>1</xdr:row>
      <xdr:rowOff>1085850</xdr:rowOff>
    </xdr:from>
    <xdr:to>
      <xdr:col>91</xdr:col>
      <xdr:colOff>571499</xdr:colOff>
      <xdr:row>20</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4.xml><?xml version="1.0" encoding="utf-8"?>
<xdr:wsDr xmlns:xdr="http://schemas.openxmlformats.org/drawingml/2006/spreadsheetDrawing" xmlns:a="http://schemas.openxmlformats.org/drawingml/2006/main">
  <xdr:twoCellAnchor>
    <xdr:from>
      <xdr:col>0</xdr:col>
      <xdr:colOff>142875</xdr:colOff>
      <xdr:row>3</xdr:row>
      <xdr:rowOff>14286</xdr:rowOff>
    </xdr:from>
    <xdr:to>
      <xdr:col>12</xdr:col>
      <xdr:colOff>561975</xdr:colOff>
      <xdr:row>27</xdr:row>
      <xdr:rowOff>190499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276225</xdr:colOff>
      <xdr:row>3</xdr:row>
      <xdr:rowOff>38100</xdr:rowOff>
    </xdr:from>
    <xdr:to>
      <xdr:col>27</xdr:col>
      <xdr:colOff>219075</xdr:colOff>
      <xdr:row>28</xdr:row>
      <xdr:rowOff>23813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508000</xdr:colOff>
      <xdr:row>31</xdr:row>
      <xdr:rowOff>158750</xdr:rowOff>
    </xdr:from>
    <xdr:to>
      <xdr:col>28</xdr:col>
      <xdr:colOff>457200</xdr:colOff>
      <xdr:row>56</xdr:row>
      <xdr:rowOff>144463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349250</xdr:colOff>
      <xdr:row>31</xdr:row>
      <xdr:rowOff>31749</xdr:rowOff>
    </xdr:from>
    <xdr:to>
      <xdr:col>16</xdr:col>
      <xdr:colOff>365125</xdr:colOff>
      <xdr:row>64</xdr:row>
      <xdr:rowOff>79375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69</xdr:row>
      <xdr:rowOff>0</xdr:rowOff>
    </xdr:from>
    <xdr:to>
      <xdr:col>16</xdr:col>
      <xdr:colOff>15875</xdr:colOff>
      <xdr:row>102</xdr:row>
      <xdr:rowOff>47626</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5.xml><?xml version="1.0" encoding="utf-8"?>
<xdr:wsDr xmlns:xdr="http://schemas.openxmlformats.org/drawingml/2006/spreadsheetDrawing" xmlns:a="http://schemas.openxmlformats.org/drawingml/2006/main">
  <xdr:twoCellAnchor>
    <xdr:from>
      <xdr:col>97</xdr:col>
      <xdr:colOff>238121</xdr:colOff>
      <xdr:row>6</xdr:row>
      <xdr:rowOff>36736</xdr:rowOff>
    </xdr:from>
    <xdr:to>
      <xdr:col>109</xdr:col>
      <xdr:colOff>568094</xdr:colOff>
      <xdr:row>33</xdr:row>
      <xdr:rowOff>159881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110</xdr:col>
      <xdr:colOff>139473</xdr:colOff>
      <xdr:row>6</xdr:row>
      <xdr:rowOff>98653</xdr:rowOff>
    </xdr:from>
    <xdr:to>
      <xdr:col>122</xdr:col>
      <xdr:colOff>411615</xdr:colOff>
      <xdr:row>34</xdr:row>
      <xdr:rowOff>21093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123</xdr:col>
      <xdr:colOff>306162</xdr:colOff>
      <xdr:row>5</xdr:row>
      <xdr:rowOff>105453</xdr:rowOff>
    </xdr:from>
    <xdr:to>
      <xdr:col>136</xdr:col>
      <xdr:colOff>40822</xdr:colOff>
      <xdr:row>33</xdr:row>
      <xdr:rowOff>4081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126</xdr:col>
      <xdr:colOff>285750</xdr:colOff>
      <xdr:row>37</xdr:row>
      <xdr:rowOff>142875</xdr:rowOff>
    </xdr:from>
    <xdr:to>
      <xdr:col>139</xdr:col>
      <xdr:colOff>20410</xdr:colOff>
      <xdr:row>65</xdr:row>
      <xdr:rowOff>65315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125</xdr:col>
      <xdr:colOff>285750</xdr:colOff>
      <xdr:row>67</xdr:row>
      <xdr:rowOff>142875</xdr:rowOff>
    </xdr:from>
    <xdr:to>
      <xdr:col>138</xdr:col>
      <xdr:colOff>20410</xdr:colOff>
      <xdr:row>95</xdr:row>
      <xdr:rowOff>65315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124</xdr:col>
      <xdr:colOff>462643</xdr:colOff>
      <xdr:row>97</xdr:row>
      <xdr:rowOff>156482</xdr:rowOff>
    </xdr:from>
    <xdr:to>
      <xdr:col>137</xdr:col>
      <xdr:colOff>197303</xdr:colOff>
      <xdr:row>125</xdr:row>
      <xdr:rowOff>78922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125</xdr:col>
      <xdr:colOff>285750</xdr:colOff>
      <xdr:row>129</xdr:row>
      <xdr:rowOff>142875</xdr:rowOff>
    </xdr:from>
    <xdr:to>
      <xdr:col>138</xdr:col>
      <xdr:colOff>20410</xdr:colOff>
      <xdr:row>157</xdr:row>
      <xdr:rowOff>65316</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100</xdr:col>
      <xdr:colOff>133350</xdr:colOff>
      <xdr:row>42</xdr:row>
      <xdr:rowOff>180975</xdr:rowOff>
    </xdr:from>
    <xdr:to>
      <xdr:col>112</xdr:col>
      <xdr:colOff>477610</xdr:colOff>
      <xdr:row>70</xdr:row>
      <xdr:rowOff>113620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100</xdr:col>
      <xdr:colOff>392906</xdr:colOff>
      <xdr:row>73</xdr:row>
      <xdr:rowOff>154782</xdr:rowOff>
    </xdr:from>
    <xdr:to>
      <xdr:col>113</xdr:col>
      <xdr:colOff>89465</xdr:colOff>
      <xdr:row>101</xdr:row>
      <xdr:rowOff>58852</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100</xdr:col>
      <xdr:colOff>309562</xdr:colOff>
      <xdr:row>102</xdr:row>
      <xdr:rowOff>119062</xdr:rowOff>
    </xdr:from>
    <xdr:to>
      <xdr:col>113</xdr:col>
      <xdr:colOff>53747</xdr:colOff>
      <xdr:row>130</xdr:row>
      <xdr:rowOff>23133</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113</xdr:col>
      <xdr:colOff>228600</xdr:colOff>
      <xdr:row>57</xdr:row>
      <xdr:rowOff>123825</xdr:rowOff>
    </xdr:from>
    <xdr:to>
      <xdr:col>125</xdr:col>
      <xdr:colOff>500742</xdr:colOff>
      <xdr:row>85</xdr:row>
      <xdr:rowOff>27215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114</xdr:col>
      <xdr:colOff>190500</xdr:colOff>
      <xdr:row>39</xdr:row>
      <xdr:rowOff>142875</xdr:rowOff>
    </xdr:from>
    <xdr:to>
      <xdr:col>126</xdr:col>
      <xdr:colOff>481692</xdr:colOff>
      <xdr:row>67</xdr:row>
      <xdr:rowOff>65315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114</xdr:col>
      <xdr:colOff>190500</xdr:colOff>
      <xdr:row>88</xdr:row>
      <xdr:rowOff>142875</xdr:rowOff>
    </xdr:from>
    <xdr:to>
      <xdr:col>126</xdr:col>
      <xdr:colOff>481692</xdr:colOff>
      <xdr:row>116</xdr:row>
      <xdr:rowOff>65315</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96.xml><?xml version="1.0" encoding="utf-8"?>
<xdr:wsDr xmlns:xdr="http://schemas.openxmlformats.org/drawingml/2006/spreadsheetDrawing" xmlns:a="http://schemas.openxmlformats.org/drawingml/2006/main">
  <xdr:twoCellAnchor>
    <xdr:from>
      <xdr:col>63</xdr:col>
      <xdr:colOff>746122</xdr:colOff>
      <xdr:row>1</xdr:row>
      <xdr:rowOff>1973486</xdr:rowOff>
    </xdr:from>
    <xdr:to>
      <xdr:col>70</xdr:col>
      <xdr:colOff>460375</xdr:colOff>
      <xdr:row>37</xdr:row>
      <xdr:rowOff>79375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84</xdr:col>
      <xdr:colOff>353786</xdr:colOff>
      <xdr:row>2</xdr:row>
      <xdr:rowOff>166689</xdr:rowOff>
    </xdr:from>
    <xdr:to>
      <xdr:col>94</xdr:col>
      <xdr:colOff>511970</xdr:colOff>
      <xdr:row>43</xdr:row>
      <xdr:rowOff>23812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98</xdr:col>
      <xdr:colOff>68037</xdr:colOff>
      <xdr:row>1</xdr:row>
      <xdr:rowOff>1714500</xdr:rowOff>
    </xdr:from>
    <xdr:to>
      <xdr:col>107</xdr:col>
      <xdr:colOff>130969</xdr:colOff>
      <xdr:row>33</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99</xdr:col>
      <xdr:colOff>166687</xdr:colOff>
      <xdr:row>43</xdr:row>
      <xdr:rowOff>130968</xdr:rowOff>
    </xdr:from>
    <xdr:to>
      <xdr:col>108</xdr:col>
      <xdr:colOff>250031</xdr:colOff>
      <xdr:row>82</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109</xdr:col>
      <xdr:colOff>95251</xdr:colOff>
      <xdr:row>66</xdr:row>
      <xdr:rowOff>95249</xdr:rowOff>
    </xdr:from>
    <xdr:to>
      <xdr:col>117</xdr:col>
      <xdr:colOff>71438</xdr:colOff>
      <xdr:row>96</xdr:row>
      <xdr:rowOff>160564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99</xdr:col>
      <xdr:colOff>45924</xdr:colOff>
      <xdr:row>92</xdr:row>
      <xdr:rowOff>154781</xdr:rowOff>
    </xdr:from>
    <xdr:to>
      <xdr:col>107</xdr:col>
      <xdr:colOff>119062</xdr:colOff>
      <xdr:row>125</xdr:row>
      <xdr:rowOff>47625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97</xdr:col>
      <xdr:colOff>0</xdr:colOff>
      <xdr:row>126</xdr:row>
      <xdr:rowOff>47625</xdr:rowOff>
    </xdr:from>
    <xdr:to>
      <xdr:col>105</xdr:col>
      <xdr:colOff>321468</xdr:colOff>
      <xdr:row>156</xdr:row>
      <xdr:rowOff>112941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63</xdr:col>
      <xdr:colOff>752475</xdr:colOff>
      <xdr:row>37</xdr:row>
      <xdr:rowOff>206374</xdr:rowOff>
    </xdr:from>
    <xdr:to>
      <xdr:col>70</xdr:col>
      <xdr:colOff>444500</xdr:colOff>
      <xdr:row>72</xdr:row>
      <xdr:rowOff>126999</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63</xdr:col>
      <xdr:colOff>873124</xdr:colOff>
      <xdr:row>72</xdr:row>
      <xdr:rowOff>174625</xdr:rowOff>
    </xdr:from>
    <xdr:to>
      <xdr:col>70</xdr:col>
      <xdr:colOff>507999</xdr:colOff>
      <xdr:row>109</xdr:row>
      <xdr:rowOff>15875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63</xdr:col>
      <xdr:colOff>777875</xdr:colOff>
      <xdr:row>110</xdr:row>
      <xdr:rowOff>0</xdr:rowOff>
    </xdr:from>
    <xdr:to>
      <xdr:col>70</xdr:col>
      <xdr:colOff>412750</xdr:colOff>
      <xdr:row>144</xdr:row>
      <xdr:rowOff>95250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84</xdr:col>
      <xdr:colOff>240507</xdr:colOff>
      <xdr:row>119</xdr:row>
      <xdr:rowOff>178594</xdr:rowOff>
    </xdr:from>
    <xdr:to>
      <xdr:col>95</xdr:col>
      <xdr:colOff>273845</xdr:colOff>
      <xdr:row>153</xdr:row>
      <xdr:rowOff>166687</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84</xdr:col>
      <xdr:colOff>166688</xdr:colOff>
      <xdr:row>43</xdr:row>
      <xdr:rowOff>47626</xdr:rowOff>
    </xdr:from>
    <xdr:to>
      <xdr:col>95</xdr:col>
      <xdr:colOff>47625</xdr:colOff>
      <xdr:row>83</xdr:row>
      <xdr:rowOff>41502</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85</xdr:col>
      <xdr:colOff>0</xdr:colOff>
      <xdr:row>83</xdr:row>
      <xdr:rowOff>190500</xdr:rowOff>
    </xdr:from>
    <xdr:to>
      <xdr:col>94</xdr:col>
      <xdr:colOff>464344</xdr:colOff>
      <xdr:row>115</xdr:row>
      <xdr:rowOff>112940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97.xml><?xml version="1.0" encoding="utf-8"?>
<xdr:wsDr xmlns:xdr="http://schemas.openxmlformats.org/drawingml/2006/spreadsheetDrawing" xmlns:a="http://schemas.openxmlformats.org/drawingml/2006/main">
  <xdr:twoCellAnchor>
    <xdr:from>
      <xdr:col>63</xdr:col>
      <xdr:colOff>761997</xdr:colOff>
      <xdr:row>7</xdr:row>
      <xdr:rowOff>0</xdr:rowOff>
    </xdr:from>
    <xdr:to>
      <xdr:col>71</xdr:col>
      <xdr:colOff>304800</xdr:colOff>
      <xdr:row>49</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86</xdr:col>
      <xdr:colOff>106135</xdr:colOff>
      <xdr:row>6</xdr:row>
      <xdr:rowOff>122464</xdr:rowOff>
    </xdr:from>
    <xdr:to>
      <xdr:col>96</xdr:col>
      <xdr:colOff>228600</xdr:colOff>
      <xdr:row>51</xdr:row>
      <xdr:rowOff>57149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98</xdr:col>
      <xdr:colOff>68037</xdr:colOff>
      <xdr:row>6</xdr:row>
      <xdr:rowOff>81641</xdr:rowOff>
    </xdr:from>
    <xdr:to>
      <xdr:col>109</xdr:col>
      <xdr:colOff>47625</xdr:colOff>
      <xdr:row>47</xdr:row>
      <xdr:rowOff>71437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108</xdr:col>
      <xdr:colOff>476250</xdr:colOff>
      <xdr:row>36</xdr:row>
      <xdr:rowOff>57150</xdr:rowOff>
    </xdr:from>
    <xdr:to>
      <xdr:col>118</xdr:col>
      <xdr:colOff>342900</xdr:colOff>
      <xdr:row>82</xdr:row>
      <xdr:rowOff>38100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97</xdr:col>
      <xdr:colOff>0</xdr:colOff>
      <xdr:row>47</xdr:row>
      <xdr:rowOff>47625</xdr:rowOff>
    </xdr:from>
    <xdr:to>
      <xdr:col>108</xdr:col>
      <xdr:colOff>95250</xdr:colOff>
      <xdr:row>94</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97</xdr:col>
      <xdr:colOff>315006</xdr:colOff>
      <xdr:row>95</xdr:row>
      <xdr:rowOff>152400</xdr:rowOff>
    </xdr:from>
    <xdr:to>
      <xdr:col>108</xdr:col>
      <xdr:colOff>52388</xdr:colOff>
      <xdr:row>147</xdr:row>
      <xdr:rowOff>112259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97</xdr:col>
      <xdr:colOff>52389</xdr:colOff>
      <xdr:row>149</xdr:row>
      <xdr:rowOff>71437</xdr:rowOff>
    </xdr:from>
    <xdr:to>
      <xdr:col>107</xdr:col>
      <xdr:colOff>361951</xdr:colOff>
      <xdr:row>178</xdr:row>
      <xdr:rowOff>151041</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63</xdr:col>
      <xdr:colOff>723900</xdr:colOff>
      <xdr:row>51</xdr:row>
      <xdr:rowOff>95250</xdr:rowOff>
    </xdr:from>
    <xdr:to>
      <xdr:col>71</xdr:col>
      <xdr:colOff>266700</xdr:colOff>
      <xdr:row>93</xdr:row>
      <xdr:rowOff>38100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63</xdr:col>
      <xdr:colOff>876300</xdr:colOff>
      <xdr:row>86</xdr:row>
      <xdr:rowOff>152400</xdr:rowOff>
    </xdr:from>
    <xdr:to>
      <xdr:col>71</xdr:col>
      <xdr:colOff>228599</xdr:colOff>
      <xdr:row>131</xdr:row>
      <xdr:rowOff>38100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63</xdr:col>
      <xdr:colOff>762001</xdr:colOff>
      <xdr:row>143</xdr:row>
      <xdr:rowOff>19050</xdr:rowOff>
    </xdr:from>
    <xdr:to>
      <xdr:col>70</xdr:col>
      <xdr:colOff>514350</xdr:colOff>
      <xdr:row>170</xdr:row>
      <xdr:rowOff>95250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86</xdr:col>
      <xdr:colOff>190500</xdr:colOff>
      <xdr:row>94</xdr:row>
      <xdr:rowOff>0</xdr:rowOff>
    </xdr:from>
    <xdr:to>
      <xdr:col>95</xdr:col>
      <xdr:colOff>190500</xdr:colOff>
      <xdr:row>138</xdr:row>
      <xdr:rowOff>114300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86</xdr:col>
      <xdr:colOff>304800</xdr:colOff>
      <xdr:row>53</xdr:row>
      <xdr:rowOff>76200</xdr:rowOff>
    </xdr:from>
    <xdr:to>
      <xdr:col>95</xdr:col>
      <xdr:colOff>552450</xdr:colOff>
      <xdr:row>91</xdr:row>
      <xdr:rowOff>190500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85</xdr:col>
      <xdr:colOff>609600</xdr:colOff>
      <xdr:row>143</xdr:row>
      <xdr:rowOff>19050</xdr:rowOff>
    </xdr:from>
    <xdr:to>
      <xdr:col>95</xdr:col>
      <xdr:colOff>19050</xdr:colOff>
      <xdr:row>168</xdr:row>
      <xdr:rowOff>114300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llaboration.grc.nasa.gov/Users/durban/AppData/Local/Microsoft/Windows/Temporary%20Internet%20Files/Content.Outlook/DA635UP1/Old%20versions%20of%20results%20files/dlurban/docs/Smoke-CSD/SAME%201/SAME%201%20Flight%20ops/Same%20Test%20Matrix%2010%2016%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llaboration.grc.nasa.gov/Odin_local_backup/dlurban/docs/Smoke-CSD/SAME%20R/Calibration/OkeefeMetalOrific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llaboration.grc.nasa.gov/Odin_local_backup/SMOKE_SAME/SAMER_RTA_2009%20and%20on/TEM%20mimic%20SAMER%20flgt%20test%20May-to-August%202012/2nd%20tests_August/data/All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 matrix"/>
      <sheetName val="Same carousels"/>
      <sheetName val="Parameters"/>
      <sheetName val="TP 47 K"/>
      <sheetName val="TP 46 L"/>
      <sheetName val="TP 45 D "/>
      <sheetName val="TP 44 D"/>
      <sheetName val="TP 43 D"/>
      <sheetName val="TP 42 D"/>
      <sheetName val="TP 40 D"/>
      <sheetName val="TP 39 D"/>
      <sheetName val="TP 38 D"/>
      <sheetName val="TP 37 D"/>
      <sheetName val="TP 36 D"/>
      <sheetName val="TP 35 S"/>
      <sheetName val="TP 34 L"/>
      <sheetName val="TP 33 K"/>
      <sheetName val="TP 32 L"/>
      <sheetName val="TP 31L"/>
      <sheetName val="TP 30 K"/>
      <sheetName val="TP 29 K"/>
      <sheetName val="TP 28 T"/>
      <sheetName val="TP 27 S"/>
      <sheetName val="TP 26 T"/>
      <sheetName val="TP 25 T"/>
      <sheetName val="TP 24 S"/>
      <sheetName val="TP 23 S"/>
      <sheetName val="TP 22 D"/>
      <sheetName val="TP 21 D"/>
      <sheetName val="TP 20 D"/>
      <sheetName val="TP 19 D"/>
      <sheetName val="TP 18 D"/>
      <sheetName val="TP 17 L"/>
      <sheetName val="TP 16 D"/>
      <sheetName val="TP 15 D"/>
      <sheetName val="TP 14 K"/>
      <sheetName val="TP 13 T"/>
      <sheetName val="TP 12 D"/>
      <sheetName val="TP 11 D"/>
      <sheetName val="TP 10 T"/>
      <sheetName val="TP 9 D"/>
      <sheetName val="TP 8 K"/>
      <sheetName val="TP 7 L"/>
      <sheetName val="TP 6 T"/>
      <sheetName val="TP 5 S"/>
      <sheetName val="TP 4 D"/>
      <sheetName val="TP 3 D"/>
      <sheetName val="TP 2 D"/>
      <sheetName val="TP 1 S"/>
      <sheetName val="TP Bla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ow r="5">
          <cell r="H5" t="str">
            <v>Yes</v>
          </cell>
        </row>
        <row r="6">
          <cell r="H6" t="str">
            <v>No</v>
          </cell>
        </row>
        <row r="14">
          <cell r="H14" t="str">
            <v>Kapton</v>
          </cell>
        </row>
        <row r="15">
          <cell r="H15" t="str">
            <v>Lampwick</v>
          </cell>
        </row>
        <row r="16">
          <cell r="H16" t="str">
            <v>Silcon</v>
          </cell>
        </row>
        <row r="17">
          <cell r="H17" t="str">
            <v>Teflon</v>
          </cell>
        </row>
        <row r="18">
          <cell r="H18" t="str">
            <v>DBP</v>
          </cell>
        </row>
        <row r="19">
          <cell r="H19" t="str">
            <v/>
          </cell>
        </row>
      </sheetData>
      <sheetData sheetId="4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refreshError="1"/>
      <sheetData sheetId="1">
        <row r="4">
          <cell r="A4">
            <v>1</v>
          </cell>
          <cell r="C4">
            <v>0.31108000000000002</v>
          </cell>
        </row>
        <row r="5">
          <cell r="A5">
            <v>5</v>
          </cell>
          <cell r="C5">
            <v>0.71709999999999996</v>
          </cell>
        </row>
        <row r="6">
          <cell r="A6">
            <v>10</v>
          </cell>
          <cell r="C6">
            <v>1.0201</v>
          </cell>
        </row>
        <row r="7">
          <cell r="A7">
            <v>15</v>
          </cell>
          <cell r="C7">
            <v>1.2726</v>
          </cell>
        </row>
        <row r="8">
          <cell r="A8">
            <v>20</v>
          </cell>
          <cell r="C8">
            <v>1.5048999999999999</v>
          </cell>
        </row>
        <row r="9">
          <cell r="A9">
            <v>25</v>
          </cell>
          <cell r="C9">
            <v>1.7271000000000001</v>
          </cell>
        </row>
        <row r="10">
          <cell r="C10">
            <v>0</v>
          </cell>
        </row>
        <row r="11">
          <cell r="C11">
            <v>0</v>
          </cell>
        </row>
        <row r="12">
          <cell r="C12">
            <v>0</v>
          </cell>
        </row>
      </sheetData>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Heater T"/>
      <sheetName val="01TefBl"/>
      <sheetName val="02TefHt"/>
      <sheetName val="03KapBl"/>
      <sheetName val="04KapHt"/>
      <sheetName val="05LamHt"/>
      <sheetName val="06LamBl"/>
      <sheetName val="07SiliBl"/>
      <sheetName val="08SilHt"/>
      <sheetName val="09PyrBl"/>
      <sheetName val="10PyrHt"/>
    </sheetNames>
    <sheetDataSet>
      <sheetData sheetId="0"/>
      <sheetData sheetId="1"/>
      <sheetData sheetId="2">
        <row r="89">
          <cell r="Z89">
            <v>2.3803700000000001E-2</v>
          </cell>
          <cell r="AA89">
            <v>4.7988900000000001</v>
          </cell>
        </row>
        <row r="90">
          <cell r="Z90">
            <v>1.8920900000000001E-2</v>
          </cell>
          <cell r="AA90">
            <v>4.7982800000000001</v>
          </cell>
        </row>
        <row r="91">
          <cell r="Z91">
            <v>2.1057099999999999E-2</v>
          </cell>
          <cell r="AA91">
            <v>4.7805799999999996</v>
          </cell>
        </row>
        <row r="92">
          <cell r="Z92">
            <v>2.1667499999999999E-2</v>
          </cell>
          <cell r="AA92">
            <v>4.7793599999999996</v>
          </cell>
        </row>
        <row r="93">
          <cell r="Z93">
            <v>2.1972700000000001E-2</v>
          </cell>
          <cell r="AA93">
            <v>4.7955300000000003</v>
          </cell>
        </row>
        <row r="94">
          <cell r="Z94">
            <v>2.0752E-2</v>
          </cell>
          <cell r="AA94">
            <v>4.8007200000000001</v>
          </cell>
        </row>
        <row r="95">
          <cell r="Z95">
            <v>1.5564E-2</v>
          </cell>
          <cell r="AA95">
            <v>4.8031600000000001</v>
          </cell>
        </row>
        <row r="96">
          <cell r="Z96">
            <v>2.1362300000000001E-2</v>
          </cell>
          <cell r="AA96">
            <v>4.7912600000000003</v>
          </cell>
        </row>
        <row r="97">
          <cell r="Z97">
            <v>2.1667499999999999E-2</v>
          </cell>
          <cell r="AA97">
            <v>4.7891199999999996</v>
          </cell>
        </row>
        <row r="98">
          <cell r="Z98">
            <v>1.9531300000000001E-2</v>
          </cell>
          <cell r="AA98">
            <v>4.7991900000000003</v>
          </cell>
        </row>
        <row r="99">
          <cell r="Z99">
            <v>2.1057099999999999E-2</v>
          </cell>
          <cell r="AA99">
            <v>4.7824099999999996</v>
          </cell>
        </row>
        <row r="100">
          <cell r="Z100">
            <v>1.9226099999999999E-2</v>
          </cell>
          <cell r="AA100">
            <v>4.7781399999999996</v>
          </cell>
        </row>
        <row r="101">
          <cell r="Z101">
            <v>1.8920900000000001E-2</v>
          </cell>
          <cell r="AA101">
            <v>4.7625700000000002</v>
          </cell>
        </row>
        <row r="102">
          <cell r="Z102">
            <v>2.3193399999999999E-2</v>
          </cell>
          <cell r="AA102">
            <v>4.7570800000000002</v>
          </cell>
        </row>
        <row r="103">
          <cell r="Z103">
            <v>1.83105E-2</v>
          </cell>
          <cell r="AA103">
            <v>4.77081</v>
          </cell>
        </row>
        <row r="104">
          <cell r="Z104">
            <v>2.1667499999999999E-2</v>
          </cell>
          <cell r="AA104">
            <v>4.7485400000000002</v>
          </cell>
        </row>
        <row r="105">
          <cell r="Z105">
            <v>2.4108899999999999E-2</v>
          </cell>
          <cell r="AA105">
            <v>4.7576900000000002</v>
          </cell>
        </row>
        <row r="106">
          <cell r="Z106">
            <v>2.0446800000000001E-2</v>
          </cell>
          <cell r="AA106">
            <v>4.7518900000000004</v>
          </cell>
        </row>
        <row r="107">
          <cell r="Z107">
            <v>2.22778E-2</v>
          </cell>
          <cell r="AA107">
            <v>4.758</v>
          </cell>
        </row>
        <row r="108">
          <cell r="Z108">
            <v>2.0446800000000001E-2</v>
          </cell>
          <cell r="AA108">
            <v>4.7869900000000003</v>
          </cell>
        </row>
        <row r="109">
          <cell r="Z109">
            <v>2.1057099999999999E-2</v>
          </cell>
          <cell r="AA109">
            <v>4.7851600000000003</v>
          </cell>
        </row>
        <row r="155">
          <cell r="Z155">
            <v>6.1950699999999997E-2</v>
          </cell>
          <cell r="AD155">
            <v>20017</v>
          </cell>
          <cell r="AE155">
            <v>2.1139999999999999</v>
          </cell>
        </row>
        <row r="156">
          <cell r="Z156">
            <v>5.7678199999999999E-2</v>
          </cell>
          <cell r="AD156">
            <v>10028</v>
          </cell>
          <cell r="AE156">
            <v>3.0289999999999999</v>
          </cell>
        </row>
        <row r="157">
          <cell r="Z157">
            <v>6.0424800000000001E-2</v>
          </cell>
          <cell r="AD157">
            <v>20021</v>
          </cell>
          <cell r="AE157">
            <v>2.899</v>
          </cell>
        </row>
        <row r="158">
          <cell r="Z158">
            <v>5.8898899999999997E-2</v>
          </cell>
          <cell r="AD158">
            <v>10021</v>
          </cell>
          <cell r="AE158">
            <v>2.7480000000000002</v>
          </cell>
        </row>
        <row r="159">
          <cell r="Z159">
            <v>7.4157699999999993E-2</v>
          </cell>
          <cell r="AD159">
            <v>20021</v>
          </cell>
          <cell r="AE159">
            <v>3.3460000000000001</v>
          </cell>
        </row>
        <row r="160">
          <cell r="Z160">
            <v>7.4157699999999993E-2</v>
          </cell>
          <cell r="AD160">
            <v>10025</v>
          </cell>
          <cell r="AE160">
            <v>3.9159999999999999</v>
          </cell>
        </row>
        <row r="161">
          <cell r="Z161">
            <v>7.3547399999999999E-2</v>
          </cell>
          <cell r="AD161">
            <v>20027</v>
          </cell>
          <cell r="AE161">
            <v>4.0270000000000001</v>
          </cell>
        </row>
        <row r="162">
          <cell r="Z162">
            <v>7.4768100000000004E-2</v>
          </cell>
          <cell r="AD162">
            <v>10025</v>
          </cell>
          <cell r="AE162">
            <v>3.9649999999999999</v>
          </cell>
        </row>
        <row r="163">
          <cell r="Z163">
            <v>6.6223099999999993E-2</v>
          </cell>
          <cell r="AD163">
            <v>20029</v>
          </cell>
          <cell r="AE163">
            <v>3.6110000000000002</v>
          </cell>
        </row>
        <row r="164">
          <cell r="Z164">
            <v>5.6762699999999999E-2</v>
          </cell>
          <cell r="AD164">
            <v>10025</v>
          </cell>
          <cell r="AE164">
            <v>3.57</v>
          </cell>
        </row>
        <row r="165">
          <cell r="Z165">
            <v>6.0729999999999999E-2</v>
          </cell>
          <cell r="AD165">
            <v>20026</v>
          </cell>
          <cell r="AE165">
            <v>3.278</v>
          </cell>
        </row>
        <row r="166">
          <cell r="Z166">
            <v>7.4768100000000004E-2</v>
          </cell>
          <cell r="AD166">
            <v>10023</v>
          </cell>
          <cell r="AE166">
            <v>3.3340000000000001</v>
          </cell>
        </row>
        <row r="167">
          <cell r="Z167">
            <v>5.8593800000000001E-2</v>
          </cell>
          <cell r="AB167">
            <v>87400</v>
          </cell>
          <cell r="AD167">
            <v>20026</v>
          </cell>
          <cell r="AE167">
            <v>3.2549999999999999</v>
          </cell>
        </row>
        <row r="168">
          <cell r="Z168">
            <v>6.6528299999999999E-2</v>
          </cell>
          <cell r="AA168">
            <v>5.9204100000000004</v>
          </cell>
          <cell r="AB168">
            <v>90300</v>
          </cell>
          <cell r="AD168">
            <v>10023</v>
          </cell>
          <cell r="AE168">
            <v>3.2759999999999998</v>
          </cell>
        </row>
        <row r="169">
          <cell r="Z169">
            <v>5.5236800000000003E-2</v>
          </cell>
          <cell r="AA169">
            <v>5.9524499999999998</v>
          </cell>
          <cell r="AB169">
            <v>90700</v>
          </cell>
          <cell r="AD169">
            <v>20024</v>
          </cell>
          <cell r="AE169">
            <v>3.2789999999999999</v>
          </cell>
        </row>
        <row r="170">
          <cell r="Z170">
            <v>5.2185099999999998E-2</v>
          </cell>
          <cell r="AA170">
            <v>5.9960899999999997</v>
          </cell>
          <cell r="AB170">
            <v>91900</v>
          </cell>
          <cell r="AD170">
            <v>10021</v>
          </cell>
          <cell r="AE170">
            <v>3.0329999999999999</v>
          </cell>
        </row>
        <row r="171">
          <cell r="Z171">
            <v>5.7067899999999998E-2</v>
          </cell>
          <cell r="AA171">
            <v>6.0003700000000002</v>
          </cell>
          <cell r="AB171">
            <v>92700</v>
          </cell>
          <cell r="AD171">
            <v>20025</v>
          </cell>
          <cell r="AE171">
            <v>2.7669999999999999</v>
          </cell>
        </row>
        <row r="172">
          <cell r="Z172">
            <v>6.4697299999999999E-2</v>
          </cell>
          <cell r="AA172">
            <v>6.0345500000000003</v>
          </cell>
          <cell r="AB172">
            <v>92300</v>
          </cell>
          <cell r="AD172">
            <v>10021</v>
          </cell>
          <cell r="AE172">
            <v>2.8809999999999998</v>
          </cell>
        </row>
        <row r="173">
          <cell r="Z173">
            <v>6.2561000000000005E-2</v>
          </cell>
          <cell r="AA173">
            <v>6.0818500000000002</v>
          </cell>
          <cell r="AB173">
            <v>92200</v>
          </cell>
          <cell r="AD173">
            <v>20025</v>
          </cell>
          <cell r="AE173">
            <v>2.891</v>
          </cell>
        </row>
        <row r="174">
          <cell r="Z174">
            <v>4.9133299999999998E-2</v>
          </cell>
          <cell r="AA174">
            <v>6.0839800000000004</v>
          </cell>
          <cell r="AB174">
            <v>94900</v>
          </cell>
          <cell r="AD174">
            <v>10023</v>
          </cell>
          <cell r="AE174">
            <v>2.798</v>
          </cell>
        </row>
        <row r="175">
          <cell r="Z175">
            <v>5.1574700000000001E-2</v>
          </cell>
          <cell r="AA175">
            <v>6.1083999999999996</v>
          </cell>
          <cell r="AB175">
            <v>95400</v>
          </cell>
        </row>
        <row r="176">
          <cell r="Z176">
            <v>5.2185099999999998E-2</v>
          </cell>
          <cell r="AA176">
            <v>6.1190800000000003</v>
          </cell>
          <cell r="AB176">
            <v>63700</v>
          </cell>
        </row>
        <row r="177">
          <cell r="AA177">
            <v>6.1511199999999997</v>
          </cell>
          <cell r="AB177">
            <v>23400</v>
          </cell>
        </row>
        <row r="178">
          <cell r="AA178">
            <v>6.1608900000000002</v>
          </cell>
          <cell r="AB178">
            <v>79000</v>
          </cell>
        </row>
        <row r="179">
          <cell r="AA179">
            <v>6.17828</v>
          </cell>
          <cell r="AB179">
            <v>97500</v>
          </cell>
        </row>
        <row r="180">
          <cell r="AA180">
            <v>6.1550900000000004</v>
          </cell>
          <cell r="AB180">
            <v>93000</v>
          </cell>
        </row>
        <row r="181">
          <cell r="AA181">
            <v>6.1468499999999997</v>
          </cell>
          <cell r="AB181">
            <v>90300</v>
          </cell>
        </row>
        <row r="182">
          <cell r="AA182">
            <v>6.1117600000000003</v>
          </cell>
          <cell r="AB182">
            <v>91600</v>
          </cell>
        </row>
        <row r="183">
          <cell r="AA183">
            <v>6.0470600000000001</v>
          </cell>
          <cell r="AB183">
            <v>92700</v>
          </cell>
        </row>
        <row r="184">
          <cell r="AA184">
            <v>5.9610000000000003</v>
          </cell>
          <cell r="AB184">
            <v>93900</v>
          </cell>
        </row>
        <row r="185">
          <cell r="AA185">
            <v>5.8636499999999998</v>
          </cell>
          <cell r="AB185">
            <v>90600</v>
          </cell>
        </row>
        <row r="186">
          <cell r="AA186">
            <v>5.7833899999999998</v>
          </cell>
          <cell r="AB186">
            <v>86100</v>
          </cell>
        </row>
        <row r="187">
          <cell r="AA187">
            <v>5.6881700000000004</v>
          </cell>
        </row>
        <row r="846">
          <cell r="Z846">
            <v>2.3498499999999999E-2</v>
          </cell>
          <cell r="AA846">
            <v>4.7924800000000003</v>
          </cell>
          <cell r="AD846">
            <v>10009</v>
          </cell>
        </row>
        <row r="847">
          <cell r="Z847">
            <v>2.4108899999999999E-2</v>
          </cell>
          <cell r="AA847">
            <v>4.77386</v>
          </cell>
          <cell r="AD847">
            <v>20008</v>
          </cell>
        </row>
        <row r="848">
          <cell r="Z848">
            <v>2.8076199999999999E-2</v>
          </cell>
          <cell r="AA848">
            <v>4.7613500000000002</v>
          </cell>
          <cell r="AD848">
            <v>10009</v>
          </cell>
        </row>
        <row r="849">
          <cell r="Z849">
            <v>2.1362300000000001E-2</v>
          </cell>
          <cell r="AA849">
            <v>4.7753899999999998</v>
          </cell>
          <cell r="AD849">
            <v>20008</v>
          </cell>
        </row>
        <row r="850">
          <cell r="Z850">
            <v>2.2888200000000001E-2</v>
          </cell>
          <cell r="AA850">
            <v>4.77203</v>
          </cell>
          <cell r="AD850">
            <v>10009</v>
          </cell>
        </row>
        <row r="851">
          <cell r="Z851">
            <v>2.1972700000000001E-2</v>
          </cell>
          <cell r="AA851">
            <v>4.7766099999999998</v>
          </cell>
          <cell r="AD851">
            <v>20008</v>
          </cell>
        </row>
        <row r="852">
          <cell r="Z852">
            <v>2.22778E-2</v>
          </cell>
          <cell r="AA852">
            <v>4.7656299999999998</v>
          </cell>
          <cell r="AD852">
            <v>10009</v>
          </cell>
        </row>
        <row r="853">
          <cell r="Z853">
            <v>2.1362300000000001E-2</v>
          </cell>
          <cell r="AA853">
            <v>4.7814899999999998</v>
          </cell>
          <cell r="AD853">
            <v>20007</v>
          </cell>
        </row>
        <row r="854">
          <cell r="Z854">
            <v>2.1667499999999999E-2</v>
          </cell>
          <cell r="AA854">
            <v>4.7824099999999996</v>
          </cell>
          <cell r="AD854">
            <v>10009</v>
          </cell>
        </row>
        <row r="855">
          <cell r="Z855">
            <v>1.7700199999999999E-2</v>
          </cell>
          <cell r="AA855">
            <v>4.7811899999999996</v>
          </cell>
          <cell r="AD855">
            <v>20009</v>
          </cell>
        </row>
        <row r="856">
          <cell r="Z856">
            <v>2.3193399999999999E-2</v>
          </cell>
          <cell r="AA856">
            <v>4.7921800000000001</v>
          </cell>
          <cell r="AD856">
            <v>10009</v>
          </cell>
        </row>
        <row r="857">
          <cell r="Z857">
            <v>2.2582999999999999E-2</v>
          </cell>
          <cell r="AA857">
            <v>4.8031600000000001</v>
          </cell>
          <cell r="AD857">
            <v>20009</v>
          </cell>
        </row>
        <row r="858">
          <cell r="Z858">
            <v>2.5024399999999999E-2</v>
          </cell>
          <cell r="AA858">
            <v>4.8129299999999997</v>
          </cell>
          <cell r="AD858">
            <v>10009</v>
          </cell>
        </row>
        <row r="859">
          <cell r="Z859">
            <v>2.3193399999999999E-2</v>
          </cell>
          <cell r="AA859">
            <v>4.7790499999999998</v>
          </cell>
          <cell r="AD859">
            <v>20007</v>
          </cell>
        </row>
        <row r="860">
          <cell r="Z860">
            <v>2.3193399999999999E-2</v>
          </cell>
          <cell r="AA860">
            <v>4.7918700000000003</v>
          </cell>
          <cell r="AD860">
            <v>10009</v>
          </cell>
        </row>
        <row r="861">
          <cell r="Z861">
            <v>2.1057099999999999E-2</v>
          </cell>
          <cell r="AA861">
            <v>4.7827099999999998</v>
          </cell>
          <cell r="AD861">
            <v>20008</v>
          </cell>
        </row>
        <row r="862">
          <cell r="Z862">
            <v>2.1362300000000001E-2</v>
          </cell>
          <cell r="AA862">
            <v>4.7885099999999996</v>
          </cell>
          <cell r="AD862">
            <v>10009</v>
          </cell>
        </row>
        <row r="863">
          <cell r="Z863">
            <v>2.5024399999999999E-2</v>
          </cell>
          <cell r="AA863">
            <v>4.7863800000000003</v>
          </cell>
          <cell r="AD863">
            <v>20008</v>
          </cell>
        </row>
        <row r="864">
          <cell r="Z864">
            <v>2.0446800000000001E-2</v>
          </cell>
          <cell r="AA864">
            <v>4.7915599999999996</v>
          </cell>
          <cell r="AD864">
            <v>10009</v>
          </cell>
        </row>
        <row r="865">
          <cell r="Z865">
            <v>2.3803700000000001E-2</v>
          </cell>
          <cell r="AA865">
            <v>4.7817999999999996</v>
          </cell>
          <cell r="AD865">
            <v>20007</v>
          </cell>
        </row>
        <row r="909">
          <cell r="Z909">
            <v>6.2561000000000005E-2</v>
          </cell>
        </row>
        <row r="910">
          <cell r="Z910">
            <v>4.8522900000000001E-2</v>
          </cell>
        </row>
        <row r="911">
          <cell r="Z911">
            <v>5.2490200000000001E-2</v>
          </cell>
        </row>
        <row r="912">
          <cell r="Z912">
            <v>6.1950699999999997E-2</v>
          </cell>
        </row>
        <row r="913">
          <cell r="Z913">
            <v>5.8288600000000003E-2</v>
          </cell>
          <cell r="AD913">
            <v>20025</v>
          </cell>
          <cell r="AE913">
            <v>3.6040000000000001</v>
          </cell>
        </row>
        <row r="914">
          <cell r="Z914">
            <v>7.4157699999999993E-2</v>
          </cell>
          <cell r="AD914">
            <v>10022</v>
          </cell>
          <cell r="AE914">
            <v>3.6070000000000002</v>
          </cell>
        </row>
        <row r="915">
          <cell r="Z915">
            <v>5.7373E-2</v>
          </cell>
          <cell r="AD915">
            <v>20028</v>
          </cell>
          <cell r="AE915">
            <v>3.59</v>
          </cell>
        </row>
        <row r="916">
          <cell r="Z916">
            <v>6.1950699999999997E-2</v>
          </cell>
          <cell r="AD916">
            <v>10025</v>
          </cell>
          <cell r="AE916">
            <v>3.6629999999999998</v>
          </cell>
        </row>
        <row r="917">
          <cell r="Z917">
            <v>7.4462899999999999E-2</v>
          </cell>
          <cell r="AD917">
            <v>20027</v>
          </cell>
          <cell r="AE917">
            <v>3.7389999999999999</v>
          </cell>
        </row>
        <row r="918">
          <cell r="Z918">
            <v>6.7138699999999996E-2</v>
          </cell>
          <cell r="AA918">
            <v>5.4779099999999996</v>
          </cell>
          <cell r="AD918">
            <v>10026</v>
          </cell>
          <cell r="AE918">
            <v>3.77</v>
          </cell>
        </row>
        <row r="919">
          <cell r="Z919">
            <v>6.6833500000000004E-2</v>
          </cell>
          <cell r="AA919">
            <v>5.5462600000000002</v>
          </cell>
          <cell r="AB919">
            <v>24700</v>
          </cell>
          <cell r="AD919">
            <v>20030</v>
          </cell>
          <cell r="AE919">
            <v>3.85</v>
          </cell>
        </row>
        <row r="920">
          <cell r="Z920">
            <v>7.1716299999999997E-2</v>
          </cell>
          <cell r="AA920">
            <v>5.5899000000000001</v>
          </cell>
          <cell r="AB920">
            <v>25800</v>
          </cell>
          <cell r="AD920">
            <v>10023</v>
          </cell>
          <cell r="AE920">
            <v>3.871</v>
          </cell>
        </row>
        <row r="921">
          <cell r="Z921">
            <v>6.7749000000000004E-2</v>
          </cell>
          <cell r="AA921">
            <v>5.6161500000000002</v>
          </cell>
          <cell r="AB921">
            <v>26000</v>
          </cell>
          <cell r="AD921">
            <v>20028</v>
          </cell>
          <cell r="AE921">
            <v>3.871</v>
          </cell>
        </row>
        <row r="922">
          <cell r="Z922">
            <v>6.3171400000000003E-2</v>
          </cell>
          <cell r="AA922">
            <v>5.6414799999999996</v>
          </cell>
          <cell r="AB922">
            <v>27100</v>
          </cell>
          <cell r="AD922">
            <v>10023</v>
          </cell>
          <cell r="AE922">
            <v>3.8570000000000002</v>
          </cell>
        </row>
        <row r="923">
          <cell r="Z923">
            <v>7.2937000000000002E-2</v>
          </cell>
          <cell r="AA923">
            <v>5.6539900000000003</v>
          </cell>
          <cell r="AB923">
            <v>28400</v>
          </cell>
          <cell r="AD923">
            <v>20028</v>
          </cell>
          <cell r="AE923">
            <v>3.8149999999999999</v>
          </cell>
        </row>
        <row r="924">
          <cell r="Z924">
            <v>7.1411100000000005E-2</v>
          </cell>
          <cell r="AA924">
            <v>5.6604000000000001</v>
          </cell>
          <cell r="AB924">
            <v>29400</v>
          </cell>
          <cell r="AD924">
            <v>10027</v>
          </cell>
          <cell r="AE924">
            <v>3.87</v>
          </cell>
        </row>
        <row r="925">
          <cell r="Z925">
            <v>6.7138699999999996E-2</v>
          </cell>
          <cell r="AA925">
            <v>5.70038</v>
          </cell>
          <cell r="AB925">
            <v>29800</v>
          </cell>
          <cell r="AD925">
            <v>20030</v>
          </cell>
          <cell r="AE925">
            <v>3.9359999999999999</v>
          </cell>
        </row>
        <row r="926">
          <cell r="Z926">
            <v>6.8969699999999995E-2</v>
          </cell>
          <cell r="AA926">
            <v>5.7339500000000001</v>
          </cell>
          <cell r="AB926">
            <v>30500</v>
          </cell>
          <cell r="AD926">
            <v>10025</v>
          </cell>
          <cell r="AE926">
            <v>4.1609999999999996</v>
          </cell>
        </row>
        <row r="927">
          <cell r="Z927">
            <v>7.3852500000000001E-2</v>
          </cell>
          <cell r="AA927">
            <v>5.7452399999999999</v>
          </cell>
          <cell r="AB927">
            <v>31000</v>
          </cell>
          <cell r="AD927">
            <v>20031</v>
          </cell>
          <cell r="AE927">
            <v>4.3929999999999998</v>
          </cell>
        </row>
        <row r="928">
          <cell r="Z928">
            <v>7.6293899999999998E-2</v>
          </cell>
          <cell r="AA928">
            <v>5.7528699999999997</v>
          </cell>
          <cell r="AB928">
            <v>31600</v>
          </cell>
          <cell r="AD928">
            <v>10026</v>
          </cell>
          <cell r="AE928">
            <v>4.2450000000000001</v>
          </cell>
        </row>
        <row r="929">
          <cell r="Z929">
            <v>6.9885299999999997E-2</v>
          </cell>
          <cell r="AA929">
            <v>5.7473799999999997</v>
          </cell>
          <cell r="AB929">
            <v>31800</v>
          </cell>
          <cell r="AD929">
            <v>20025</v>
          </cell>
          <cell r="AE929">
            <v>3.9020000000000001</v>
          </cell>
        </row>
        <row r="930">
          <cell r="AA930">
            <v>5.7571399999999997</v>
          </cell>
          <cell r="AB930">
            <v>31600</v>
          </cell>
          <cell r="AD930">
            <v>10027</v>
          </cell>
          <cell r="AE930">
            <v>3.7770000000000001</v>
          </cell>
        </row>
        <row r="931">
          <cell r="AA931">
            <v>5.7611100000000004</v>
          </cell>
          <cell r="AB931">
            <v>30400</v>
          </cell>
          <cell r="AD931">
            <v>20028</v>
          </cell>
          <cell r="AE931">
            <v>3.7010000000000001</v>
          </cell>
        </row>
        <row r="932">
          <cell r="AA932">
            <v>5.7492099999999997</v>
          </cell>
          <cell r="AB932">
            <v>29100</v>
          </cell>
          <cell r="AD932">
            <v>10024</v>
          </cell>
          <cell r="AE932">
            <v>4.1440000000000001</v>
          </cell>
        </row>
        <row r="933">
          <cell r="AA933">
            <v>5.7556200000000004</v>
          </cell>
          <cell r="AB933">
            <v>29100</v>
          </cell>
          <cell r="AD933">
            <v>20028</v>
          </cell>
          <cell r="AE933">
            <v>3.8109999999999999</v>
          </cell>
        </row>
        <row r="934">
          <cell r="AA934">
            <v>5.7458499999999999</v>
          </cell>
          <cell r="AB934">
            <v>31300</v>
          </cell>
        </row>
        <row r="935">
          <cell r="AA935">
            <v>5.7540899999999997</v>
          </cell>
          <cell r="AB935">
            <v>32700</v>
          </cell>
        </row>
        <row r="936">
          <cell r="AA936">
            <v>5.7385299999999999</v>
          </cell>
          <cell r="AB936">
            <v>34000</v>
          </cell>
        </row>
        <row r="937">
          <cell r="AA937">
            <v>5.6890900000000002</v>
          </cell>
          <cell r="AB937">
            <v>32200</v>
          </cell>
        </row>
        <row r="938">
          <cell r="AB938">
            <v>10500</v>
          </cell>
        </row>
        <row r="939">
          <cell r="AB939">
            <v>16400</v>
          </cell>
        </row>
      </sheetData>
      <sheetData sheetId="3">
        <row r="88">
          <cell r="Z88">
            <v>2.1667499999999999E-2</v>
          </cell>
          <cell r="AA88">
            <v>4.77264</v>
          </cell>
          <cell r="AD88">
            <v>10009</v>
          </cell>
        </row>
        <row r="89">
          <cell r="Z89">
            <v>2.3803700000000001E-2</v>
          </cell>
          <cell r="AA89">
            <v>4.7820999999999998</v>
          </cell>
          <cell r="AD89">
            <v>20007</v>
          </cell>
        </row>
        <row r="90">
          <cell r="Z90">
            <v>2.3193399999999999E-2</v>
          </cell>
          <cell r="AA90">
            <v>4.7781399999999996</v>
          </cell>
          <cell r="AD90">
            <v>10009</v>
          </cell>
        </row>
        <row r="91">
          <cell r="Z91">
            <v>2.1667499999999999E-2</v>
          </cell>
          <cell r="AA91">
            <v>4.7949200000000003</v>
          </cell>
          <cell r="AD91">
            <v>20007</v>
          </cell>
        </row>
        <row r="92">
          <cell r="Z92">
            <v>1.8920900000000001E-2</v>
          </cell>
          <cell r="AA92">
            <v>4.7952300000000001</v>
          </cell>
          <cell r="AD92">
            <v>10009</v>
          </cell>
        </row>
        <row r="93">
          <cell r="Z93">
            <v>1.9226099999999999E-2</v>
          </cell>
          <cell r="AA93">
            <v>4.7912600000000003</v>
          </cell>
          <cell r="AD93">
            <v>20007</v>
          </cell>
        </row>
        <row r="94">
          <cell r="Z94">
            <v>2.1667499999999999E-2</v>
          </cell>
          <cell r="AA94">
            <v>4.8013300000000001</v>
          </cell>
          <cell r="AD94">
            <v>10009</v>
          </cell>
        </row>
        <row r="95">
          <cell r="Z95">
            <v>2.1972700000000001E-2</v>
          </cell>
          <cell r="AA95">
            <v>4.7937000000000003</v>
          </cell>
          <cell r="AD95">
            <v>20007</v>
          </cell>
        </row>
        <row r="96">
          <cell r="Z96">
            <v>2.1362300000000001E-2</v>
          </cell>
          <cell r="AA96">
            <v>4.7995000000000001</v>
          </cell>
          <cell r="AD96">
            <v>10009</v>
          </cell>
        </row>
        <row r="97">
          <cell r="Z97">
            <v>2.0446800000000001E-2</v>
          </cell>
          <cell r="AA97">
            <v>4.8074300000000001</v>
          </cell>
          <cell r="AD97">
            <v>20006</v>
          </cell>
        </row>
        <row r="98">
          <cell r="Z98">
            <v>2.1362300000000001E-2</v>
          </cell>
          <cell r="AA98">
            <v>4.7784399999999998</v>
          </cell>
          <cell r="AD98">
            <v>10009</v>
          </cell>
        </row>
        <row r="99">
          <cell r="Z99">
            <v>2.0752E-2</v>
          </cell>
          <cell r="AA99">
            <v>4.7814899999999998</v>
          </cell>
          <cell r="AD99">
            <v>20007</v>
          </cell>
        </row>
        <row r="100">
          <cell r="Z100">
            <v>2.0141599999999999E-2</v>
          </cell>
          <cell r="AA100">
            <v>4.7824099999999996</v>
          </cell>
          <cell r="AD100">
            <v>10009</v>
          </cell>
        </row>
        <row r="101">
          <cell r="Z101">
            <v>2.0446800000000001E-2</v>
          </cell>
          <cell r="AA101">
            <v>4.7906500000000003</v>
          </cell>
          <cell r="AD101">
            <v>20007</v>
          </cell>
        </row>
        <row r="102">
          <cell r="Z102">
            <v>2.2888200000000001E-2</v>
          </cell>
          <cell r="AA102">
            <v>4.7820999999999998</v>
          </cell>
          <cell r="AD102">
            <v>10009</v>
          </cell>
        </row>
        <row r="103">
          <cell r="Z103">
            <v>1.8005400000000001E-2</v>
          </cell>
          <cell r="AA103">
            <v>4.7805799999999996</v>
          </cell>
          <cell r="AD103">
            <v>20007</v>
          </cell>
        </row>
        <row r="104">
          <cell r="Z104">
            <v>2.1362300000000001E-2</v>
          </cell>
          <cell r="AA104">
            <v>4.7805799999999996</v>
          </cell>
          <cell r="AD104">
            <v>10009</v>
          </cell>
        </row>
        <row r="105">
          <cell r="Z105">
            <v>2.5329600000000001E-2</v>
          </cell>
          <cell r="AA105">
            <v>4.7662399999999998</v>
          </cell>
          <cell r="AD105">
            <v>20007</v>
          </cell>
        </row>
        <row r="149">
          <cell r="Z149">
            <v>8.2397499999999999E-2</v>
          </cell>
          <cell r="AD149">
            <v>10026</v>
          </cell>
          <cell r="AE149">
            <v>3.593</v>
          </cell>
        </row>
        <row r="150">
          <cell r="Z150">
            <v>8.69751E-2</v>
          </cell>
          <cell r="AD150">
            <v>20025</v>
          </cell>
          <cell r="AE150">
            <v>4.2720000000000002</v>
          </cell>
        </row>
        <row r="151">
          <cell r="Z151">
            <v>9.4604499999999994E-2</v>
          </cell>
          <cell r="AD151">
            <v>10033</v>
          </cell>
          <cell r="AE151">
            <v>4.851</v>
          </cell>
        </row>
        <row r="152">
          <cell r="Z152">
            <v>0.111694</v>
          </cell>
          <cell r="AD152">
            <v>20031</v>
          </cell>
          <cell r="AE152">
            <v>5.3250000000000002</v>
          </cell>
        </row>
        <row r="153">
          <cell r="Z153">
            <v>0.13214100000000001</v>
          </cell>
          <cell r="AD153">
            <v>10040</v>
          </cell>
          <cell r="AE153">
            <v>6.6210000000000004</v>
          </cell>
        </row>
        <row r="154">
          <cell r="Z154">
            <v>0.13061500000000001</v>
          </cell>
          <cell r="AA154">
            <v>6.4517199999999999</v>
          </cell>
          <cell r="AD154">
            <v>20039</v>
          </cell>
          <cell r="AE154">
            <v>7.1680000000000001</v>
          </cell>
        </row>
        <row r="155">
          <cell r="Z155">
            <v>0.108948</v>
          </cell>
          <cell r="AA155">
            <v>6.5014599999999998</v>
          </cell>
          <cell r="AB155">
            <v>103000</v>
          </cell>
          <cell r="AD155">
            <v>10045</v>
          </cell>
          <cell r="AE155">
            <v>6.5270000000000001</v>
          </cell>
        </row>
        <row r="156">
          <cell r="Z156">
            <v>0.14068600000000001</v>
          </cell>
          <cell r="AA156">
            <v>6.5585300000000002</v>
          </cell>
          <cell r="AB156">
            <v>106000</v>
          </cell>
          <cell r="AD156">
            <v>20044</v>
          </cell>
          <cell r="AE156">
            <v>6.7309999999999999</v>
          </cell>
        </row>
        <row r="157">
          <cell r="Z157">
            <v>0.108643</v>
          </cell>
          <cell r="AA157">
            <v>6.5914900000000003</v>
          </cell>
          <cell r="AB157">
            <v>108000</v>
          </cell>
          <cell r="AD157">
            <v>10039</v>
          </cell>
          <cell r="AE157">
            <v>6.4649999999999999</v>
          </cell>
        </row>
        <row r="158">
          <cell r="Z158">
            <v>0.108032</v>
          </cell>
          <cell r="AA158">
            <v>6.6232300000000004</v>
          </cell>
          <cell r="AB158">
            <v>109000</v>
          </cell>
          <cell r="AD158">
            <v>20036</v>
          </cell>
          <cell r="AE158">
            <v>6.4160000000000004</v>
          </cell>
        </row>
        <row r="159">
          <cell r="Z159">
            <v>0.108337</v>
          </cell>
          <cell r="AA159">
            <v>6.6705300000000003</v>
          </cell>
          <cell r="AB159">
            <v>110000</v>
          </cell>
          <cell r="AD159">
            <v>10040</v>
          </cell>
          <cell r="AE159">
            <v>5.9139999999999997</v>
          </cell>
        </row>
        <row r="160">
          <cell r="Z160">
            <v>9.2163099999999998E-2</v>
          </cell>
          <cell r="AA160">
            <v>6.6763300000000001</v>
          </cell>
          <cell r="AB160">
            <v>111000</v>
          </cell>
          <cell r="AD160">
            <v>20036</v>
          </cell>
          <cell r="AE160">
            <v>5.5810000000000004</v>
          </cell>
        </row>
        <row r="161">
          <cell r="Z161">
            <v>9.7045900000000004E-2</v>
          </cell>
          <cell r="AA161">
            <v>6.7123400000000002</v>
          </cell>
          <cell r="AB161">
            <v>111000</v>
          </cell>
          <cell r="AD161">
            <v>10040</v>
          </cell>
          <cell r="AE161">
            <v>5.5229999999999997</v>
          </cell>
        </row>
        <row r="162">
          <cell r="Z162">
            <v>0.112305</v>
          </cell>
          <cell r="AA162">
            <v>6.7428600000000003</v>
          </cell>
          <cell r="AB162">
            <v>114000</v>
          </cell>
          <cell r="AD162">
            <v>20036</v>
          </cell>
          <cell r="AE162">
            <v>5.7510000000000003</v>
          </cell>
        </row>
        <row r="163">
          <cell r="Z163">
            <v>0.10101300000000001</v>
          </cell>
          <cell r="AA163">
            <v>6.7483500000000003</v>
          </cell>
          <cell r="AB163">
            <v>117000</v>
          </cell>
          <cell r="AD163">
            <v>10042</v>
          </cell>
          <cell r="AE163">
            <v>6.14</v>
          </cell>
        </row>
        <row r="164">
          <cell r="Z164">
            <v>0.124207</v>
          </cell>
          <cell r="AA164">
            <v>6.7443799999999996</v>
          </cell>
          <cell r="AB164">
            <v>119000</v>
          </cell>
          <cell r="AD164">
            <v>20038</v>
          </cell>
          <cell r="AE164">
            <v>6.2709999999999999</v>
          </cell>
        </row>
        <row r="165">
          <cell r="Z165">
            <v>0.108337</v>
          </cell>
          <cell r="AA165">
            <v>6.7629999999999999</v>
          </cell>
          <cell r="AB165">
            <v>117000</v>
          </cell>
          <cell r="AD165">
            <v>10040</v>
          </cell>
          <cell r="AE165">
            <v>6.101</v>
          </cell>
        </row>
        <row r="166">
          <cell r="Z166">
            <v>9.7351099999999996E-2</v>
          </cell>
          <cell r="AA166">
            <v>6.7581199999999999</v>
          </cell>
          <cell r="AB166">
            <v>62500</v>
          </cell>
          <cell r="AD166">
            <v>20036</v>
          </cell>
          <cell r="AE166">
            <v>5.3529999999999998</v>
          </cell>
        </row>
        <row r="167">
          <cell r="Z167">
            <v>7.2326699999999994E-2</v>
          </cell>
          <cell r="AA167">
            <v>6.79047</v>
          </cell>
          <cell r="AB167">
            <v>22000</v>
          </cell>
          <cell r="AD167">
            <v>10034</v>
          </cell>
          <cell r="AE167">
            <v>4.5490000000000004</v>
          </cell>
        </row>
        <row r="168">
          <cell r="Z168">
            <v>7.8430200000000005E-2</v>
          </cell>
          <cell r="AA168">
            <v>6.7834500000000002</v>
          </cell>
          <cell r="AB168">
            <v>95200</v>
          </cell>
          <cell r="AD168">
            <v>20030</v>
          </cell>
          <cell r="AE168">
            <v>4.0469999999999997</v>
          </cell>
        </row>
        <row r="169">
          <cell r="AA169">
            <v>6.7926000000000002</v>
          </cell>
          <cell r="AB169">
            <v>122000</v>
          </cell>
          <cell r="AD169">
            <v>10027</v>
          </cell>
        </row>
        <row r="170">
          <cell r="AA170">
            <v>6.7639199999999997</v>
          </cell>
          <cell r="AB170">
            <v>116000</v>
          </cell>
        </row>
        <row r="171">
          <cell r="AA171">
            <v>6.7355299999999998</v>
          </cell>
          <cell r="AB171">
            <v>112000</v>
          </cell>
        </row>
        <row r="172">
          <cell r="AA172">
            <v>6.6534399999999998</v>
          </cell>
          <cell r="AB172">
            <v>112000</v>
          </cell>
        </row>
        <row r="173">
          <cell r="AA173">
            <v>6.5414399999999997</v>
          </cell>
          <cell r="AB173">
            <v>113000</v>
          </cell>
        </row>
        <row r="174">
          <cell r="AB174">
            <v>113000</v>
          </cell>
        </row>
        <row r="175">
          <cell r="AB175">
            <v>109000</v>
          </cell>
        </row>
        <row r="870">
          <cell r="Z870">
            <v>1.9836400000000001E-2</v>
          </cell>
          <cell r="AA870">
            <v>4.7793599999999996</v>
          </cell>
          <cell r="AD870">
            <v>20006</v>
          </cell>
        </row>
        <row r="871">
          <cell r="Z871">
            <v>2.2582999999999999E-2</v>
          </cell>
          <cell r="AA871">
            <v>4.76105</v>
          </cell>
          <cell r="AD871">
            <v>10009</v>
          </cell>
        </row>
        <row r="872">
          <cell r="Z872">
            <v>1.7089799999999999E-2</v>
          </cell>
          <cell r="AA872">
            <v>4.76349</v>
          </cell>
          <cell r="AD872">
            <v>20007</v>
          </cell>
        </row>
        <row r="873">
          <cell r="Z873">
            <v>2.2888200000000001E-2</v>
          </cell>
          <cell r="AA873">
            <v>4.7790499999999998</v>
          </cell>
          <cell r="AD873">
            <v>10009</v>
          </cell>
        </row>
        <row r="874">
          <cell r="Z874">
            <v>2.1057099999999999E-2</v>
          </cell>
          <cell r="AA874">
            <v>4.76593</v>
          </cell>
          <cell r="AD874">
            <v>20006</v>
          </cell>
        </row>
        <row r="875">
          <cell r="Z875">
            <v>1.8920900000000001E-2</v>
          </cell>
          <cell r="AA875">
            <v>4.7909499999999996</v>
          </cell>
          <cell r="AD875">
            <v>10009</v>
          </cell>
        </row>
        <row r="876">
          <cell r="Z876">
            <v>2.0446800000000001E-2</v>
          </cell>
          <cell r="AA876">
            <v>4.7811899999999996</v>
          </cell>
          <cell r="AD876">
            <v>20006</v>
          </cell>
        </row>
        <row r="877">
          <cell r="Z877">
            <v>2.1972700000000001E-2</v>
          </cell>
          <cell r="AA877">
            <v>4.7878999999999996</v>
          </cell>
          <cell r="AD877">
            <v>10009</v>
          </cell>
        </row>
        <row r="878">
          <cell r="Z878">
            <v>1.9226099999999999E-2</v>
          </cell>
          <cell r="AA878">
            <v>4.7854599999999996</v>
          </cell>
          <cell r="AD878">
            <v>20007</v>
          </cell>
        </row>
        <row r="879">
          <cell r="Z879">
            <v>2.1057099999999999E-2</v>
          </cell>
          <cell r="AA879">
            <v>4.7790499999999998</v>
          </cell>
          <cell r="AD879">
            <v>10009</v>
          </cell>
        </row>
        <row r="880">
          <cell r="Z880">
            <v>2.22778E-2</v>
          </cell>
          <cell r="AA880">
            <v>4.7705099999999998</v>
          </cell>
          <cell r="AD880">
            <v>20007</v>
          </cell>
        </row>
        <row r="881">
          <cell r="Z881">
            <v>2.22778E-2</v>
          </cell>
          <cell r="AA881">
            <v>4.7576900000000002</v>
          </cell>
          <cell r="AD881">
            <v>10009</v>
          </cell>
        </row>
        <row r="882">
          <cell r="Z882">
            <v>2.4414100000000001E-2</v>
          </cell>
          <cell r="AA882">
            <v>4.76044</v>
          </cell>
          <cell r="AD882">
            <v>20006</v>
          </cell>
        </row>
        <row r="883">
          <cell r="Z883">
            <v>2.22778E-2</v>
          </cell>
          <cell r="AA883">
            <v>4.76471</v>
          </cell>
          <cell r="AD883">
            <v>10009</v>
          </cell>
        </row>
        <row r="884">
          <cell r="Z884">
            <v>2.6550299999999999E-2</v>
          </cell>
          <cell r="AA884">
            <v>4.7558600000000002</v>
          </cell>
          <cell r="AD884">
            <v>20007</v>
          </cell>
        </row>
        <row r="885">
          <cell r="Z885">
            <v>2.3193399999999999E-2</v>
          </cell>
          <cell r="AA885">
            <v>4.7631800000000002</v>
          </cell>
          <cell r="AD885">
            <v>10009</v>
          </cell>
        </row>
        <row r="886">
          <cell r="Z886">
            <v>2.2888200000000001E-2</v>
          </cell>
          <cell r="AA886">
            <v>4.7656299999999998</v>
          </cell>
          <cell r="AD886">
            <v>20007</v>
          </cell>
        </row>
        <row r="887">
          <cell r="Z887">
            <v>2.2582999999999999E-2</v>
          </cell>
          <cell r="AA887">
            <v>4.7778299999999998</v>
          </cell>
          <cell r="AD887">
            <v>10009</v>
          </cell>
        </row>
        <row r="888">
          <cell r="Z888">
            <v>1.9226099999999999E-2</v>
          </cell>
          <cell r="AA888">
            <v>4.7863800000000003</v>
          </cell>
          <cell r="AD888">
            <v>20006</v>
          </cell>
        </row>
        <row r="889">
          <cell r="Z889">
            <v>2.0752E-2</v>
          </cell>
          <cell r="AA889">
            <v>4.7897299999999996</v>
          </cell>
          <cell r="AD889">
            <v>10009</v>
          </cell>
        </row>
        <row r="890">
          <cell r="Z890">
            <v>2.1667499999999999E-2</v>
          </cell>
          <cell r="AA890">
            <v>4.7775299999999996</v>
          </cell>
          <cell r="AD890">
            <v>20006</v>
          </cell>
        </row>
        <row r="897">
          <cell r="Z897">
            <v>7.3242199999999993E-2</v>
          </cell>
        </row>
        <row r="898">
          <cell r="Z898">
            <v>7.0800799999999997E-2</v>
          </cell>
        </row>
        <row r="899">
          <cell r="Z899">
            <v>7.4462899999999999E-2</v>
          </cell>
        </row>
        <row r="900">
          <cell r="Z900">
            <v>8.2092300000000007E-2</v>
          </cell>
        </row>
        <row r="901">
          <cell r="Z901">
            <v>7.4157699999999993E-2</v>
          </cell>
        </row>
        <row r="902">
          <cell r="Z902">
            <v>8.2092300000000007E-2</v>
          </cell>
          <cell r="AD902">
            <v>20024</v>
          </cell>
          <cell r="AE902">
            <v>4.327</v>
          </cell>
        </row>
        <row r="903">
          <cell r="Z903">
            <v>7.8125E-2</v>
          </cell>
          <cell r="AD903">
            <v>10030</v>
          </cell>
          <cell r="AE903">
            <v>4.4729999999999999</v>
          </cell>
        </row>
        <row r="904">
          <cell r="Z904">
            <v>7.7819799999999995E-2</v>
          </cell>
          <cell r="AD904">
            <v>20025</v>
          </cell>
          <cell r="AE904">
            <v>4.5380000000000003</v>
          </cell>
        </row>
        <row r="905">
          <cell r="Z905">
            <v>8.3312999999999998E-2</v>
          </cell>
          <cell r="AD905">
            <v>10025</v>
          </cell>
          <cell r="AE905">
            <v>4.5759999999999996</v>
          </cell>
        </row>
        <row r="906">
          <cell r="Z906">
            <v>8.3007800000000007E-2</v>
          </cell>
          <cell r="AD906">
            <v>20029</v>
          </cell>
          <cell r="AE906">
            <v>4.5279999999999996</v>
          </cell>
        </row>
        <row r="907">
          <cell r="Z907">
            <v>9.0026900000000007E-2</v>
          </cell>
          <cell r="AB907">
            <v>21100</v>
          </cell>
          <cell r="AD907">
            <v>10027</v>
          </cell>
          <cell r="AE907">
            <v>4.6040000000000001</v>
          </cell>
        </row>
        <row r="908">
          <cell r="Z908">
            <v>7.4157699999999993E-2</v>
          </cell>
          <cell r="AB908">
            <v>24000</v>
          </cell>
          <cell r="AD908">
            <v>20030</v>
          </cell>
          <cell r="AE908">
            <v>4.6210000000000004</v>
          </cell>
        </row>
        <row r="909">
          <cell r="Z909">
            <v>8.2702600000000001E-2</v>
          </cell>
          <cell r="AB909">
            <v>26100</v>
          </cell>
          <cell r="AD909">
            <v>10034</v>
          </cell>
          <cell r="AE909">
            <v>4.556</v>
          </cell>
        </row>
        <row r="910">
          <cell r="Z910">
            <v>0.103149</v>
          </cell>
          <cell r="AA910">
            <v>5.9371900000000002</v>
          </cell>
          <cell r="AB910">
            <v>27800</v>
          </cell>
          <cell r="AD910">
            <v>20029</v>
          </cell>
          <cell r="AE910">
            <v>4.5039999999999996</v>
          </cell>
        </row>
        <row r="911">
          <cell r="Z911">
            <v>8.69751E-2</v>
          </cell>
          <cell r="AA911">
            <v>5.9774799999999999</v>
          </cell>
          <cell r="AB911">
            <v>27800</v>
          </cell>
          <cell r="AD911">
            <v>10027</v>
          </cell>
          <cell r="AE911">
            <v>4.431</v>
          </cell>
        </row>
        <row r="912">
          <cell r="Z912">
            <v>8.5143999999999997E-2</v>
          </cell>
          <cell r="AA912">
            <v>6.01532</v>
          </cell>
          <cell r="AB912">
            <v>27300</v>
          </cell>
          <cell r="AD912">
            <v>20028</v>
          </cell>
          <cell r="AE912">
            <v>4.5010000000000003</v>
          </cell>
        </row>
        <row r="913">
          <cell r="Z913">
            <v>8.9416499999999996E-2</v>
          </cell>
          <cell r="AA913">
            <v>6.0324099999999996</v>
          </cell>
          <cell r="AB913">
            <v>27300</v>
          </cell>
          <cell r="AD913">
            <v>10033</v>
          </cell>
          <cell r="AE913">
            <v>4.7460000000000004</v>
          </cell>
        </row>
        <row r="914">
          <cell r="Z914">
            <v>8.1787100000000001E-2</v>
          </cell>
          <cell r="AA914">
            <v>6.0775800000000002</v>
          </cell>
          <cell r="AB914">
            <v>29500</v>
          </cell>
          <cell r="AD914">
            <v>20031</v>
          </cell>
          <cell r="AE914">
            <v>4.8739999999999997</v>
          </cell>
        </row>
        <row r="915">
          <cell r="Z915">
            <v>9.9487300000000001E-2</v>
          </cell>
          <cell r="AA915">
            <v>6.1013799999999998</v>
          </cell>
          <cell r="AB915">
            <v>31400</v>
          </cell>
          <cell r="AD915">
            <v>10030</v>
          </cell>
          <cell r="AE915">
            <v>4.8600000000000003</v>
          </cell>
        </row>
        <row r="916">
          <cell r="Z916">
            <v>8.3618200000000004E-2</v>
          </cell>
          <cell r="AA916">
            <v>6.10168</v>
          </cell>
          <cell r="AB916">
            <v>33300</v>
          </cell>
          <cell r="AD916">
            <v>20031</v>
          </cell>
          <cell r="AE916">
            <v>4.899</v>
          </cell>
        </row>
        <row r="917">
          <cell r="Z917">
            <v>8.1176799999999993E-2</v>
          </cell>
          <cell r="AA917">
            <v>6.1261000000000001</v>
          </cell>
          <cell r="AB917">
            <v>34400</v>
          </cell>
          <cell r="AD917">
            <v>10031</v>
          </cell>
          <cell r="AE917">
            <v>4.7880000000000003</v>
          </cell>
        </row>
        <row r="918">
          <cell r="Z918">
            <v>9.4299300000000003E-2</v>
          </cell>
          <cell r="AA918">
            <v>6.1492899999999997</v>
          </cell>
          <cell r="AB918">
            <v>33900</v>
          </cell>
          <cell r="AD918">
            <v>20033</v>
          </cell>
          <cell r="AE918">
            <v>4.9089999999999998</v>
          </cell>
        </row>
        <row r="919">
          <cell r="Z919">
            <v>8.60596E-2</v>
          </cell>
          <cell r="AA919">
            <v>6.1508200000000004</v>
          </cell>
          <cell r="AB919">
            <v>33300</v>
          </cell>
          <cell r="AD919">
            <v>10031</v>
          </cell>
          <cell r="AE919">
            <v>5.1550000000000002</v>
          </cell>
        </row>
        <row r="920">
          <cell r="Z920">
            <v>9.4299300000000003E-2</v>
          </cell>
          <cell r="AA920">
            <v>6.1724899999999998</v>
          </cell>
          <cell r="AB920">
            <v>31600</v>
          </cell>
          <cell r="AD920">
            <v>20029</v>
          </cell>
          <cell r="AE920">
            <v>4.9749999999999996</v>
          </cell>
        </row>
        <row r="921">
          <cell r="Z921">
            <v>9.4604499999999994E-2</v>
          </cell>
          <cell r="AA921">
            <v>6.1843899999999996</v>
          </cell>
          <cell r="AB921">
            <v>30700</v>
          </cell>
          <cell r="AD921">
            <v>10031</v>
          </cell>
          <cell r="AE921">
            <v>5.085</v>
          </cell>
        </row>
        <row r="922">
          <cell r="Z922">
            <v>7.2021500000000002E-2</v>
          </cell>
          <cell r="AA922">
            <v>6.1846899999999998</v>
          </cell>
          <cell r="AB922">
            <v>30300</v>
          </cell>
          <cell r="AD922">
            <v>20030</v>
          </cell>
          <cell r="AE922">
            <v>4.625</v>
          </cell>
        </row>
        <row r="923">
          <cell r="Z923">
            <v>7.7514600000000003E-2</v>
          </cell>
          <cell r="AA923">
            <v>6.1816399999999998</v>
          </cell>
          <cell r="AB923">
            <v>33000</v>
          </cell>
        </row>
        <row r="924">
          <cell r="AA924">
            <v>6.1615000000000002</v>
          </cell>
          <cell r="AB924">
            <v>34900</v>
          </cell>
        </row>
        <row r="925">
          <cell r="AA925">
            <v>6.1492899999999997</v>
          </cell>
          <cell r="AB925">
            <v>34300</v>
          </cell>
        </row>
        <row r="926">
          <cell r="AA926">
            <v>6.08643</v>
          </cell>
        </row>
        <row r="927">
          <cell r="AA927">
            <v>6.0464500000000001</v>
          </cell>
        </row>
        <row r="928">
          <cell r="AA928">
            <v>5.9762599999999999</v>
          </cell>
        </row>
        <row r="929">
          <cell r="AA929">
            <v>5.8911100000000003</v>
          </cell>
        </row>
      </sheetData>
      <sheetData sheetId="4">
        <row r="121">
          <cell r="Z121">
            <v>2.0446800000000001E-2</v>
          </cell>
          <cell r="AA121">
            <v>4.77081</v>
          </cell>
          <cell r="AD121">
            <v>20007</v>
          </cell>
        </row>
        <row r="122">
          <cell r="Z122">
            <v>2.47192E-2</v>
          </cell>
          <cell r="AA122">
            <v>4.7842399999999996</v>
          </cell>
          <cell r="AD122">
            <v>10009</v>
          </cell>
        </row>
        <row r="123">
          <cell r="Z123">
            <v>1.8615699999999999E-2</v>
          </cell>
          <cell r="AA123">
            <v>4.8037700000000001</v>
          </cell>
          <cell r="AD123">
            <v>20007</v>
          </cell>
        </row>
        <row r="124">
          <cell r="Z124">
            <v>1.8005400000000001E-2</v>
          </cell>
          <cell r="AA124">
            <v>4.7869900000000003</v>
          </cell>
          <cell r="AD124">
            <v>10009</v>
          </cell>
        </row>
        <row r="125">
          <cell r="Z125">
            <v>2.2582999999999999E-2</v>
          </cell>
          <cell r="AA125">
            <v>4.7860699999999996</v>
          </cell>
          <cell r="AD125">
            <v>20007</v>
          </cell>
        </row>
        <row r="126">
          <cell r="Z126">
            <v>2.3193399999999999E-2</v>
          </cell>
          <cell r="AA126">
            <v>4.7998000000000003</v>
          </cell>
          <cell r="AD126">
            <v>10009</v>
          </cell>
        </row>
        <row r="127">
          <cell r="Z127">
            <v>2.2888200000000001E-2</v>
          </cell>
          <cell r="AA127">
            <v>4.7744799999999996</v>
          </cell>
          <cell r="AD127">
            <v>10009</v>
          </cell>
        </row>
        <row r="128">
          <cell r="Z128">
            <v>1.9226099999999999E-2</v>
          </cell>
          <cell r="AA128">
            <v>4.7741699999999998</v>
          </cell>
          <cell r="AD128">
            <v>20007</v>
          </cell>
        </row>
        <row r="129">
          <cell r="Z129">
            <v>2.0752E-2</v>
          </cell>
          <cell r="AA129">
            <v>4.7985800000000003</v>
          </cell>
          <cell r="AD129">
            <v>10009</v>
          </cell>
        </row>
        <row r="130">
          <cell r="Z130">
            <v>2.1667499999999999E-2</v>
          </cell>
          <cell r="AA130">
            <v>4.7814899999999998</v>
          </cell>
          <cell r="AD130">
            <v>20008</v>
          </cell>
        </row>
        <row r="131">
          <cell r="Z131">
            <v>1.9226099999999999E-2</v>
          </cell>
          <cell r="AA131">
            <v>4.7888200000000003</v>
          </cell>
          <cell r="AD131">
            <v>10009</v>
          </cell>
        </row>
        <row r="132">
          <cell r="Z132">
            <v>2.1362300000000001E-2</v>
          </cell>
          <cell r="AA132">
            <v>4.7836299999999996</v>
          </cell>
          <cell r="AD132">
            <v>20007</v>
          </cell>
        </row>
        <row r="133">
          <cell r="Z133">
            <v>2.22778E-2</v>
          </cell>
          <cell r="AA133">
            <v>4.7814899999999998</v>
          </cell>
          <cell r="AD133">
            <v>10009</v>
          </cell>
        </row>
        <row r="134">
          <cell r="Z134">
            <v>2.22778E-2</v>
          </cell>
          <cell r="AA134">
            <v>4.7778299999999998</v>
          </cell>
          <cell r="AD134">
            <v>20008</v>
          </cell>
        </row>
        <row r="135">
          <cell r="Z135">
            <v>2.1972700000000001E-2</v>
          </cell>
          <cell r="AA135">
            <v>4.7778299999999998</v>
          </cell>
          <cell r="AD135">
            <v>10009</v>
          </cell>
        </row>
        <row r="136">
          <cell r="Z136">
            <v>1.9226099999999999E-2</v>
          </cell>
          <cell r="AA136">
            <v>4.7830199999999996</v>
          </cell>
          <cell r="AD136">
            <v>20008</v>
          </cell>
        </row>
        <row r="137">
          <cell r="Z137">
            <v>2.1667499999999999E-2</v>
          </cell>
          <cell r="AA137">
            <v>4.7934000000000001</v>
          </cell>
          <cell r="AD137">
            <v>10009</v>
          </cell>
        </row>
        <row r="138">
          <cell r="Z138">
            <v>2.2582999999999999E-2</v>
          </cell>
          <cell r="AA138">
            <v>4.7845500000000003</v>
          </cell>
          <cell r="AD138">
            <v>20008</v>
          </cell>
        </row>
        <row r="139">
          <cell r="Z139">
            <v>1.9531300000000001E-2</v>
          </cell>
          <cell r="AA139">
            <v>4.7988900000000001</v>
          </cell>
          <cell r="AD139">
            <v>10009</v>
          </cell>
        </row>
        <row r="140">
          <cell r="Z140">
            <v>2.62451E-2</v>
          </cell>
          <cell r="AA140">
            <v>4.8049900000000001</v>
          </cell>
          <cell r="AD140">
            <v>20007</v>
          </cell>
        </row>
        <row r="141">
          <cell r="Z141">
            <v>2.3498499999999999E-2</v>
          </cell>
          <cell r="AA141">
            <v>4.7995000000000001</v>
          </cell>
          <cell r="AD141">
            <v>10009</v>
          </cell>
        </row>
        <row r="142">
          <cell r="Z142">
            <v>2.0446800000000001E-2</v>
          </cell>
          <cell r="AA142">
            <v>4.76959</v>
          </cell>
          <cell r="AD142">
            <v>20007</v>
          </cell>
        </row>
        <row r="152">
          <cell r="Z152">
            <v>0.166626</v>
          </cell>
        </row>
        <row r="153">
          <cell r="Z153">
            <v>0.160217</v>
          </cell>
          <cell r="AD153">
            <v>10052</v>
          </cell>
          <cell r="AE153">
            <v>16.812000000000001</v>
          </cell>
        </row>
        <row r="154">
          <cell r="Z154">
            <v>0.164185</v>
          </cell>
          <cell r="AD154">
            <v>20080</v>
          </cell>
          <cell r="AE154">
            <v>18.803999999999998</v>
          </cell>
        </row>
        <row r="155">
          <cell r="Z155">
            <v>0.17517099999999999</v>
          </cell>
          <cell r="AD155">
            <v>10056</v>
          </cell>
          <cell r="AE155">
            <v>19.254000000000001</v>
          </cell>
        </row>
        <row r="156">
          <cell r="Z156">
            <v>0.18035899999999999</v>
          </cell>
          <cell r="AD156">
            <v>20088</v>
          </cell>
          <cell r="AE156">
            <v>19.687000000000001</v>
          </cell>
        </row>
        <row r="157">
          <cell r="Z157">
            <v>0.19928000000000001</v>
          </cell>
          <cell r="AD157">
            <v>10061</v>
          </cell>
          <cell r="AE157">
            <v>20.507999999999999</v>
          </cell>
        </row>
        <row r="158">
          <cell r="Z158">
            <v>0.227051</v>
          </cell>
          <cell r="AD158">
            <v>20101</v>
          </cell>
          <cell r="AE158">
            <v>21.852</v>
          </cell>
        </row>
        <row r="159">
          <cell r="Z159">
            <v>0.19958500000000001</v>
          </cell>
          <cell r="AD159">
            <v>10072</v>
          </cell>
          <cell r="AE159">
            <v>23.957999999999998</v>
          </cell>
        </row>
        <row r="160">
          <cell r="Z160">
            <v>0.26306200000000002</v>
          </cell>
          <cell r="AD160">
            <v>20108</v>
          </cell>
          <cell r="AE160">
            <v>24.634</v>
          </cell>
        </row>
        <row r="161">
          <cell r="Z161">
            <v>0.25115999999999999</v>
          </cell>
          <cell r="AD161">
            <v>10085</v>
          </cell>
          <cell r="AE161">
            <v>26.050999999999998</v>
          </cell>
        </row>
        <row r="162">
          <cell r="Z162">
            <v>0.21087600000000001</v>
          </cell>
          <cell r="AD162">
            <v>20126</v>
          </cell>
          <cell r="AE162">
            <v>28.355</v>
          </cell>
        </row>
        <row r="163">
          <cell r="Z163">
            <v>0.19134499999999999</v>
          </cell>
          <cell r="AA163">
            <v>6.5496800000000004</v>
          </cell>
          <cell r="AD163">
            <v>10069</v>
          </cell>
          <cell r="AE163">
            <v>27.01</v>
          </cell>
        </row>
        <row r="164">
          <cell r="Z164">
            <v>0.19012499999999999</v>
          </cell>
          <cell r="AA164">
            <v>6.6036999999999999</v>
          </cell>
          <cell r="AD164">
            <v>20105</v>
          </cell>
          <cell r="AE164">
            <v>23.134</v>
          </cell>
        </row>
        <row r="165">
          <cell r="Z165">
            <v>0.17486599999999999</v>
          </cell>
          <cell r="AA165">
            <v>6.6583300000000003</v>
          </cell>
          <cell r="AD165">
            <v>10064</v>
          </cell>
          <cell r="AE165">
            <v>21.859000000000002</v>
          </cell>
        </row>
        <row r="166">
          <cell r="Z166">
            <v>0.162964</v>
          </cell>
          <cell r="AA166">
            <v>6.72119</v>
          </cell>
          <cell r="AB166">
            <v>80200</v>
          </cell>
          <cell r="AD166">
            <v>20100</v>
          </cell>
          <cell r="AE166">
            <v>21.035</v>
          </cell>
        </row>
        <row r="167">
          <cell r="Z167">
            <v>0.155029</v>
          </cell>
          <cell r="AA167">
            <v>6.7422500000000003</v>
          </cell>
          <cell r="AB167">
            <v>83600</v>
          </cell>
          <cell r="AD167">
            <v>10055</v>
          </cell>
          <cell r="AE167">
            <v>19.808</v>
          </cell>
        </row>
        <row r="168">
          <cell r="Z168">
            <v>0.160217</v>
          </cell>
          <cell r="AA168">
            <v>6.7474400000000001</v>
          </cell>
          <cell r="AB168">
            <v>86600</v>
          </cell>
          <cell r="AD168">
            <v>20090</v>
          </cell>
          <cell r="AE168">
            <v>18.395</v>
          </cell>
        </row>
        <row r="169">
          <cell r="Z169">
            <v>0.152283</v>
          </cell>
          <cell r="AA169">
            <v>6.7462200000000001</v>
          </cell>
          <cell r="AB169">
            <v>89000</v>
          </cell>
          <cell r="AD169">
            <v>10052</v>
          </cell>
          <cell r="AE169">
            <v>17.245000000000001</v>
          </cell>
        </row>
        <row r="170">
          <cell r="Z170">
            <v>0.14007600000000001</v>
          </cell>
          <cell r="AA170">
            <v>6.7288199999999998</v>
          </cell>
          <cell r="AB170">
            <v>92400</v>
          </cell>
          <cell r="AD170">
            <v>20085</v>
          </cell>
          <cell r="AE170">
            <v>16.797999999999998</v>
          </cell>
        </row>
        <row r="171">
          <cell r="Z171">
            <v>0.14160200000000001</v>
          </cell>
          <cell r="AA171">
            <v>6.7025800000000002</v>
          </cell>
          <cell r="AB171">
            <v>95300</v>
          </cell>
          <cell r="AD171">
            <v>10048</v>
          </cell>
          <cell r="AE171">
            <v>16.486000000000001</v>
          </cell>
        </row>
        <row r="172">
          <cell r="Z172">
            <v>0.13977100000000001</v>
          </cell>
          <cell r="AA172">
            <v>6.6696200000000001</v>
          </cell>
          <cell r="AB172">
            <v>94300</v>
          </cell>
          <cell r="AD172">
            <v>20078</v>
          </cell>
          <cell r="AE172">
            <v>16.302</v>
          </cell>
        </row>
        <row r="173">
          <cell r="AA173">
            <v>6.6696200000000001</v>
          </cell>
          <cell r="AB173">
            <v>94500</v>
          </cell>
          <cell r="AD173">
            <v>10045</v>
          </cell>
          <cell r="AE173">
            <v>15.302</v>
          </cell>
        </row>
        <row r="174">
          <cell r="AA174">
            <v>6.6598499999999996</v>
          </cell>
          <cell r="AB174">
            <v>82300</v>
          </cell>
        </row>
        <row r="175">
          <cell r="AA175">
            <v>6.6406299999999998</v>
          </cell>
          <cell r="AB175">
            <v>25400</v>
          </cell>
        </row>
        <row r="176">
          <cell r="AA176">
            <v>6.6165200000000004</v>
          </cell>
          <cell r="AB176">
            <v>9440</v>
          </cell>
        </row>
        <row r="177">
          <cell r="AA177">
            <v>6.6146900000000004</v>
          </cell>
          <cell r="AB177">
            <v>62600</v>
          </cell>
        </row>
        <row r="178">
          <cell r="AA178">
            <v>6.56494</v>
          </cell>
          <cell r="AB178">
            <v>85900</v>
          </cell>
        </row>
        <row r="179">
          <cell r="AA179">
            <v>6.5347299999999997</v>
          </cell>
          <cell r="AB179">
            <v>84700</v>
          </cell>
        </row>
        <row r="180">
          <cell r="AA180">
            <v>6.49261</v>
          </cell>
          <cell r="AB180">
            <v>83800</v>
          </cell>
        </row>
        <row r="181">
          <cell r="AA181">
            <v>6.4306599999999996</v>
          </cell>
          <cell r="AB181">
            <v>83700</v>
          </cell>
        </row>
        <row r="182">
          <cell r="AA182">
            <v>6.32172</v>
          </cell>
          <cell r="AB182">
            <v>83600</v>
          </cell>
        </row>
        <row r="183">
          <cell r="AA183">
            <v>6.2258899999999997</v>
          </cell>
          <cell r="AB183">
            <v>83000</v>
          </cell>
        </row>
        <row r="184">
          <cell r="AB184">
            <v>82700</v>
          </cell>
        </row>
        <row r="185">
          <cell r="AB185">
            <v>82800</v>
          </cell>
        </row>
        <row r="186">
          <cell r="AB186">
            <v>78400</v>
          </cell>
        </row>
        <row r="884">
          <cell r="Z884">
            <v>2.0446800000000001E-2</v>
          </cell>
          <cell r="AA884">
            <v>4.7479199999999997</v>
          </cell>
          <cell r="AD884">
            <v>20007</v>
          </cell>
        </row>
        <row r="885">
          <cell r="Z885">
            <v>2.22778E-2</v>
          </cell>
          <cell r="AA885">
            <v>4.7561600000000004</v>
          </cell>
          <cell r="AD885">
            <v>10009</v>
          </cell>
        </row>
        <row r="886">
          <cell r="Z886">
            <v>2.5024399999999999E-2</v>
          </cell>
          <cell r="AA886">
            <v>4.76593</v>
          </cell>
          <cell r="AD886">
            <v>20008</v>
          </cell>
        </row>
        <row r="887">
          <cell r="Z887">
            <v>2.2888200000000001E-2</v>
          </cell>
          <cell r="AA887">
            <v>4.7601300000000002</v>
          </cell>
          <cell r="AD887">
            <v>10009</v>
          </cell>
        </row>
        <row r="888">
          <cell r="Z888">
            <v>2.4108899999999999E-2</v>
          </cell>
          <cell r="AA888">
            <v>4.7787499999999996</v>
          </cell>
          <cell r="AD888">
            <v>20007</v>
          </cell>
        </row>
        <row r="889">
          <cell r="Z889">
            <v>2.3498499999999999E-2</v>
          </cell>
          <cell r="AA889">
            <v>4.7778299999999998</v>
          </cell>
          <cell r="AD889">
            <v>10009</v>
          </cell>
        </row>
        <row r="890">
          <cell r="Z890">
            <v>2.6550299999999999E-2</v>
          </cell>
          <cell r="AA890">
            <v>4.7824099999999996</v>
          </cell>
          <cell r="AD890">
            <v>20008</v>
          </cell>
        </row>
        <row r="891">
          <cell r="Z891">
            <v>2.3498499999999999E-2</v>
          </cell>
          <cell r="AA891">
            <v>4.7955300000000003</v>
          </cell>
          <cell r="AD891">
            <v>10009</v>
          </cell>
        </row>
        <row r="892">
          <cell r="Z892">
            <v>2.22778E-2</v>
          </cell>
          <cell r="AA892">
            <v>4.7903399999999996</v>
          </cell>
          <cell r="AD892">
            <v>20008</v>
          </cell>
        </row>
        <row r="893">
          <cell r="Z893">
            <v>2.8076199999999999E-2</v>
          </cell>
          <cell r="AA893">
            <v>4.7906500000000003</v>
          </cell>
          <cell r="AD893">
            <v>10009</v>
          </cell>
        </row>
        <row r="894">
          <cell r="Z894">
            <v>2.1362300000000001E-2</v>
          </cell>
          <cell r="AA894">
            <v>4.8098799999999997</v>
          </cell>
          <cell r="AD894">
            <v>20008</v>
          </cell>
        </row>
        <row r="895">
          <cell r="Z895">
            <v>2.22778E-2</v>
          </cell>
          <cell r="AA895">
            <v>4.7900400000000003</v>
          </cell>
          <cell r="AD895">
            <v>10009</v>
          </cell>
        </row>
        <row r="896">
          <cell r="Z896">
            <v>2.86865E-2</v>
          </cell>
          <cell r="AA896">
            <v>4.8007200000000001</v>
          </cell>
          <cell r="AD896">
            <v>20007</v>
          </cell>
        </row>
        <row r="897">
          <cell r="Z897">
            <v>2.3803700000000001E-2</v>
          </cell>
          <cell r="AA897">
            <v>4.7601300000000002</v>
          </cell>
          <cell r="AD897">
            <v>10009</v>
          </cell>
        </row>
        <row r="898">
          <cell r="Z898">
            <v>2.1972700000000001E-2</v>
          </cell>
          <cell r="AA898">
            <v>4.7934000000000001</v>
          </cell>
          <cell r="AD898">
            <v>20007</v>
          </cell>
        </row>
        <row r="899">
          <cell r="Z899">
            <v>2.2888200000000001E-2</v>
          </cell>
          <cell r="AA899">
            <v>4.7860699999999996</v>
          </cell>
          <cell r="AD899">
            <v>10009</v>
          </cell>
        </row>
        <row r="900">
          <cell r="Z900">
            <v>2.0446800000000001E-2</v>
          </cell>
          <cell r="AA900">
            <v>4.8040799999999999</v>
          </cell>
          <cell r="AD900">
            <v>20008</v>
          </cell>
        </row>
        <row r="901">
          <cell r="Z901">
            <v>2.3193399999999999E-2</v>
          </cell>
          <cell r="AA901">
            <v>4.7839400000000003</v>
          </cell>
          <cell r="AD901">
            <v>10009</v>
          </cell>
        </row>
        <row r="902">
          <cell r="Z902">
            <v>2.4414100000000001E-2</v>
          </cell>
          <cell r="AA902">
            <v>4.8120099999999999</v>
          </cell>
          <cell r="AD902">
            <v>20008</v>
          </cell>
        </row>
        <row r="903">
          <cell r="Z903">
            <v>1.9226099999999999E-2</v>
          </cell>
          <cell r="AA903">
            <v>4.8107899999999999</v>
          </cell>
          <cell r="AD903">
            <v>10009</v>
          </cell>
        </row>
        <row r="910">
          <cell r="AD910">
            <v>20094</v>
          </cell>
          <cell r="AE910">
            <v>23.251000000000001</v>
          </cell>
        </row>
        <row r="911">
          <cell r="Z911">
            <v>0.236206</v>
          </cell>
          <cell r="AD911">
            <v>10076</v>
          </cell>
          <cell r="AE911">
            <v>24.248999999999999</v>
          </cell>
        </row>
        <row r="912">
          <cell r="Z912">
            <v>0.239563</v>
          </cell>
          <cell r="AD912">
            <v>20106</v>
          </cell>
          <cell r="AE912">
            <v>24.956</v>
          </cell>
        </row>
        <row r="913">
          <cell r="Z913">
            <v>0.236511</v>
          </cell>
          <cell r="AD913">
            <v>10078</v>
          </cell>
          <cell r="AE913">
            <v>25.707000000000001</v>
          </cell>
        </row>
        <row r="914">
          <cell r="Z914">
            <v>0.246277</v>
          </cell>
          <cell r="AA914">
            <v>5.30396</v>
          </cell>
          <cell r="AD914">
            <v>20117</v>
          </cell>
          <cell r="AE914">
            <v>26.265000000000001</v>
          </cell>
        </row>
        <row r="915">
          <cell r="Z915">
            <v>0.25176999999999999</v>
          </cell>
          <cell r="AA915">
            <v>5.4089400000000003</v>
          </cell>
          <cell r="AD915">
            <v>10080</v>
          </cell>
          <cell r="AE915">
            <v>26.504000000000001</v>
          </cell>
        </row>
        <row r="916">
          <cell r="Z916">
            <v>0.26397700000000002</v>
          </cell>
          <cell r="AA916">
            <v>5.4599000000000002</v>
          </cell>
          <cell r="AD916">
            <v>20120</v>
          </cell>
          <cell r="AE916">
            <v>26.826000000000001</v>
          </cell>
        </row>
        <row r="917">
          <cell r="Z917">
            <v>0.27587899999999999</v>
          </cell>
          <cell r="AA917">
            <v>5.5307000000000004</v>
          </cell>
          <cell r="AD917">
            <v>10085</v>
          </cell>
          <cell r="AE917">
            <v>27.36</v>
          </cell>
        </row>
        <row r="918">
          <cell r="Z918">
            <v>0.25756800000000002</v>
          </cell>
          <cell r="AA918">
            <v>5.5825800000000001</v>
          </cell>
          <cell r="AB918">
            <v>14200</v>
          </cell>
          <cell r="AD918">
            <v>20123</v>
          </cell>
          <cell r="AE918">
            <v>27.64</v>
          </cell>
        </row>
        <row r="919">
          <cell r="Z919">
            <v>0.27069100000000001</v>
          </cell>
          <cell r="AA919">
            <v>5.6265299999999998</v>
          </cell>
          <cell r="AB919">
            <v>16900</v>
          </cell>
          <cell r="AD919">
            <v>10088</v>
          </cell>
          <cell r="AE919">
            <v>27.986000000000001</v>
          </cell>
        </row>
        <row r="920">
          <cell r="Z920">
            <v>0.27099600000000001</v>
          </cell>
          <cell r="AA920">
            <v>5.6674199999999999</v>
          </cell>
          <cell r="AB920">
            <v>18700</v>
          </cell>
          <cell r="AD920">
            <v>20129</v>
          </cell>
          <cell r="AE920">
            <v>28.332999999999998</v>
          </cell>
        </row>
        <row r="921">
          <cell r="Z921">
            <v>0.27710000000000001</v>
          </cell>
          <cell r="AA921">
            <v>5.6832900000000004</v>
          </cell>
          <cell r="AB921">
            <v>19300</v>
          </cell>
          <cell r="AD921">
            <v>10088</v>
          </cell>
          <cell r="AE921">
            <v>28.332999999999998</v>
          </cell>
        </row>
        <row r="922">
          <cell r="Z922">
            <v>0.27252199999999999</v>
          </cell>
          <cell r="AA922">
            <v>5.70221</v>
          </cell>
          <cell r="AB922">
            <v>18900</v>
          </cell>
          <cell r="AD922">
            <v>20133</v>
          </cell>
          <cell r="AE922">
            <v>28.914999999999999</v>
          </cell>
        </row>
        <row r="923">
          <cell r="Z923">
            <v>0.26550299999999999</v>
          </cell>
          <cell r="AA923">
            <v>5.7464599999999999</v>
          </cell>
          <cell r="AB923">
            <v>20100</v>
          </cell>
          <cell r="AD923">
            <v>10091</v>
          </cell>
          <cell r="AE923">
            <v>28.925000000000001</v>
          </cell>
        </row>
        <row r="924">
          <cell r="Z924">
            <v>0.25176999999999999</v>
          </cell>
          <cell r="AA924">
            <v>5.7605000000000004</v>
          </cell>
          <cell r="AB924">
            <v>22100</v>
          </cell>
          <cell r="AD924">
            <v>20134</v>
          </cell>
          <cell r="AE924">
            <v>28.634</v>
          </cell>
        </row>
        <row r="925">
          <cell r="Z925">
            <v>0.246887</v>
          </cell>
          <cell r="AA925">
            <v>5.7717900000000002</v>
          </cell>
          <cell r="AB925">
            <v>23900</v>
          </cell>
          <cell r="AD925">
            <v>10083</v>
          </cell>
          <cell r="AE925">
            <v>26.593</v>
          </cell>
        </row>
        <row r="926">
          <cell r="Z926">
            <v>0.28289799999999998</v>
          </cell>
          <cell r="AA926">
            <v>5.8059700000000003</v>
          </cell>
          <cell r="AB926">
            <v>25200</v>
          </cell>
          <cell r="AD926">
            <v>20126</v>
          </cell>
          <cell r="AE926">
            <v>26.513999999999999</v>
          </cell>
        </row>
        <row r="927">
          <cell r="Z927">
            <v>0.26153599999999999</v>
          </cell>
          <cell r="AA927">
            <v>5.8062699999999996</v>
          </cell>
          <cell r="AB927">
            <v>25000</v>
          </cell>
          <cell r="AD927">
            <v>10086</v>
          </cell>
          <cell r="AE927">
            <v>27.175999999999998</v>
          </cell>
        </row>
        <row r="928">
          <cell r="Z928">
            <v>0.26641799999999999</v>
          </cell>
          <cell r="AA928">
            <v>5.8010900000000003</v>
          </cell>
          <cell r="AB928">
            <v>24700</v>
          </cell>
          <cell r="AD928">
            <v>20126</v>
          </cell>
          <cell r="AE928">
            <v>26.402999999999999</v>
          </cell>
        </row>
        <row r="929">
          <cell r="Z929">
            <v>0.25848399999999999</v>
          </cell>
          <cell r="AA929">
            <v>5.8090200000000003</v>
          </cell>
          <cell r="AB929">
            <v>25000</v>
          </cell>
          <cell r="AD929">
            <v>10080</v>
          </cell>
          <cell r="AE929">
            <v>25.991</v>
          </cell>
        </row>
        <row r="930">
          <cell r="Z930">
            <v>0.236206</v>
          </cell>
          <cell r="AA930">
            <v>5.8187899999999999</v>
          </cell>
          <cell r="AB930">
            <v>24900</v>
          </cell>
          <cell r="AD930">
            <v>20123</v>
          </cell>
          <cell r="AE930">
            <v>26.077999999999999</v>
          </cell>
        </row>
        <row r="931">
          <cell r="AA931">
            <v>5.8261099999999999</v>
          </cell>
          <cell r="AB931">
            <v>26300</v>
          </cell>
        </row>
        <row r="932">
          <cell r="AA932">
            <v>5.8361799999999997</v>
          </cell>
          <cell r="AB932">
            <v>27200</v>
          </cell>
        </row>
        <row r="933">
          <cell r="AA933">
            <v>5.8166500000000001</v>
          </cell>
          <cell r="AB933">
            <v>27700</v>
          </cell>
        </row>
        <row r="934">
          <cell r="AA934">
            <v>5.8001699999999996</v>
          </cell>
          <cell r="AB934">
            <v>29300</v>
          </cell>
        </row>
        <row r="935">
          <cell r="AA935">
            <v>5.7504299999999997</v>
          </cell>
          <cell r="AB935">
            <v>28700</v>
          </cell>
        </row>
        <row r="936">
          <cell r="AB936">
            <v>17900</v>
          </cell>
        </row>
      </sheetData>
      <sheetData sheetId="5">
        <row r="115">
          <cell r="Z115">
            <v>2.3498499999999999E-2</v>
          </cell>
          <cell r="AA115">
            <v>4.7705099999999998</v>
          </cell>
          <cell r="AD115">
            <v>10009</v>
          </cell>
        </row>
        <row r="116">
          <cell r="Z116">
            <v>2.0752E-2</v>
          </cell>
          <cell r="AA116">
            <v>4.7817999999999996</v>
          </cell>
          <cell r="AD116">
            <v>20006</v>
          </cell>
        </row>
        <row r="117">
          <cell r="Z117">
            <v>2.0752E-2</v>
          </cell>
          <cell r="AA117">
            <v>4.7787499999999996</v>
          </cell>
          <cell r="AD117">
            <v>10009</v>
          </cell>
        </row>
        <row r="118">
          <cell r="Z118">
            <v>2.4414100000000001E-2</v>
          </cell>
          <cell r="AA118">
            <v>4.7778299999999998</v>
          </cell>
          <cell r="AD118">
            <v>20006</v>
          </cell>
        </row>
        <row r="119">
          <cell r="Z119">
            <v>2.1362300000000001E-2</v>
          </cell>
          <cell r="AA119">
            <v>4.7888200000000003</v>
          </cell>
          <cell r="AD119">
            <v>10009</v>
          </cell>
        </row>
        <row r="120">
          <cell r="Z120">
            <v>1.9226099999999999E-2</v>
          </cell>
          <cell r="AA120">
            <v>4.7927900000000001</v>
          </cell>
          <cell r="AD120">
            <v>20006</v>
          </cell>
        </row>
        <row r="121">
          <cell r="Z121">
            <v>2.6550299999999999E-2</v>
          </cell>
          <cell r="AA121">
            <v>4.7869900000000003</v>
          </cell>
          <cell r="AD121">
            <v>10009</v>
          </cell>
        </row>
        <row r="122">
          <cell r="Z122">
            <v>2.1972700000000001E-2</v>
          </cell>
          <cell r="AA122">
            <v>4.7589100000000002</v>
          </cell>
          <cell r="AD122">
            <v>20006</v>
          </cell>
        </row>
        <row r="123">
          <cell r="Z123">
            <v>2.3498499999999999E-2</v>
          </cell>
          <cell r="AA123">
            <v>4.7662399999999998</v>
          </cell>
          <cell r="AD123">
            <v>10009</v>
          </cell>
        </row>
        <row r="124">
          <cell r="Z124">
            <v>2.1057099999999999E-2</v>
          </cell>
          <cell r="AA124">
            <v>4.76898</v>
          </cell>
          <cell r="AD124">
            <v>20006</v>
          </cell>
        </row>
        <row r="125">
          <cell r="Z125">
            <v>2.1972700000000001E-2</v>
          </cell>
          <cell r="AA125">
            <v>4.8010299999999999</v>
          </cell>
          <cell r="AD125">
            <v>10009</v>
          </cell>
        </row>
        <row r="126">
          <cell r="Z126">
            <v>2.2888200000000001E-2</v>
          </cell>
          <cell r="AA126">
            <v>4.8016399999999999</v>
          </cell>
          <cell r="AD126">
            <v>20006</v>
          </cell>
        </row>
        <row r="127">
          <cell r="Z127">
            <v>2.1667499999999999E-2</v>
          </cell>
          <cell r="AA127">
            <v>4.7796599999999998</v>
          </cell>
          <cell r="AD127">
            <v>10009</v>
          </cell>
        </row>
        <row r="128">
          <cell r="Z128">
            <v>2.4108899999999999E-2</v>
          </cell>
          <cell r="AA128">
            <v>4.8019400000000001</v>
          </cell>
          <cell r="AD128">
            <v>20006</v>
          </cell>
        </row>
        <row r="129">
          <cell r="Z129">
            <v>2.0752E-2</v>
          </cell>
          <cell r="AA129">
            <v>4.7872899999999996</v>
          </cell>
          <cell r="AD129">
            <v>10009</v>
          </cell>
        </row>
        <row r="130">
          <cell r="Z130">
            <v>2.0141599999999999E-2</v>
          </cell>
          <cell r="AA130">
            <v>4.8001100000000001</v>
          </cell>
          <cell r="AD130">
            <v>20006</v>
          </cell>
        </row>
        <row r="131">
          <cell r="Z131">
            <v>2.1362300000000001E-2</v>
          </cell>
          <cell r="AA131">
            <v>4.7921800000000001</v>
          </cell>
          <cell r="AD131">
            <v>10009</v>
          </cell>
        </row>
        <row r="132">
          <cell r="Z132">
            <v>2.0752E-2</v>
          </cell>
          <cell r="AA132">
            <v>4.7878999999999996</v>
          </cell>
          <cell r="AD132">
            <v>20006</v>
          </cell>
        </row>
        <row r="133">
          <cell r="Z133">
            <v>2.3803700000000001E-2</v>
          </cell>
          <cell r="AA133">
            <v>4.8077399999999999</v>
          </cell>
          <cell r="AD133">
            <v>10009</v>
          </cell>
        </row>
        <row r="134">
          <cell r="Z134">
            <v>2.1362300000000001E-2</v>
          </cell>
          <cell r="AA134">
            <v>4.7705099999999998</v>
          </cell>
          <cell r="AD134">
            <v>20006</v>
          </cell>
        </row>
        <row r="145">
          <cell r="Z145">
            <v>9.9996899999999993</v>
          </cell>
          <cell r="AD145">
            <v>13450</v>
          </cell>
          <cell r="AE145">
            <v>242.964</v>
          </cell>
        </row>
        <row r="146">
          <cell r="Z146">
            <v>9.9996899999999993</v>
          </cell>
          <cell r="AD146">
            <v>24081</v>
          </cell>
          <cell r="AE146">
            <v>242.964</v>
          </cell>
        </row>
        <row r="147">
          <cell r="Z147">
            <v>9.9996899999999993</v>
          </cell>
          <cell r="AD147">
            <v>13450</v>
          </cell>
          <cell r="AE147">
            <v>242.964</v>
          </cell>
        </row>
        <row r="148">
          <cell r="Z148">
            <v>9.9996899999999993</v>
          </cell>
          <cell r="AD148">
            <v>24081</v>
          </cell>
          <cell r="AE148">
            <v>242.964</v>
          </cell>
        </row>
        <row r="149">
          <cell r="Z149">
            <v>9.9996899999999993</v>
          </cell>
          <cell r="AD149">
            <v>13450</v>
          </cell>
          <cell r="AE149">
            <v>242.964</v>
          </cell>
        </row>
        <row r="150">
          <cell r="Z150">
            <v>9.9996899999999993</v>
          </cell>
          <cell r="AD150">
            <v>24081</v>
          </cell>
          <cell r="AE150">
            <v>242.964</v>
          </cell>
        </row>
        <row r="151">
          <cell r="Z151">
            <v>9.9996899999999993</v>
          </cell>
          <cell r="AD151">
            <v>13450</v>
          </cell>
          <cell r="AE151">
            <v>242.964</v>
          </cell>
        </row>
        <row r="152">
          <cell r="Z152">
            <v>9.9996899999999993</v>
          </cell>
          <cell r="AD152">
            <v>24081</v>
          </cell>
          <cell r="AE152">
            <v>242.964</v>
          </cell>
        </row>
        <row r="153">
          <cell r="Z153">
            <v>9.9996899999999993</v>
          </cell>
          <cell r="AA153">
            <v>7.9684400000000002</v>
          </cell>
          <cell r="AD153">
            <v>13449</v>
          </cell>
          <cell r="AE153">
            <v>242.965</v>
          </cell>
        </row>
        <row r="154">
          <cell r="Z154">
            <v>9.9996899999999993</v>
          </cell>
          <cell r="AA154">
            <v>8.0340600000000002</v>
          </cell>
          <cell r="AD154">
            <v>24081</v>
          </cell>
          <cell r="AE154">
            <v>242.964</v>
          </cell>
        </row>
        <row r="155">
          <cell r="Z155">
            <v>9.9996899999999993</v>
          </cell>
          <cell r="AA155">
            <v>8.0578599999999998</v>
          </cell>
          <cell r="AD155">
            <v>13451</v>
          </cell>
          <cell r="AE155">
            <v>242.964</v>
          </cell>
        </row>
        <row r="156">
          <cell r="Z156">
            <v>9.9996899999999993</v>
          </cell>
          <cell r="AA156">
            <v>8.0932600000000008</v>
          </cell>
          <cell r="AD156">
            <v>24081</v>
          </cell>
          <cell r="AE156">
            <v>242.964</v>
          </cell>
        </row>
        <row r="157">
          <cell r="Z157">
            <v>9.9996899999999993</v>
          </cell>
          <cell r="AA157">
            <v>8.1036400000000004</v>
          </cell>
          <cell r="AB157">
            <v>111000</v>
          </cell>
          <cell r="AD157">
            <v>13449</v>
          </cell>
          <cell r="AE157">
            <v>242.964</v>
          </cell>
        </row>
        <row r="158">
          <cell r="Z158">
            <v>9.9996899999999993</v>
          </cell>
          <cell r="AA158">
            <v>8.1204199999999993</v>
          </cell>
          <cell r="AB158">
            <v>112000</v>
          </cell>
          <cell r="AD158">
            <v>24081</v>
          </cell>
          <cell r="AE158">
            <v>242.964</v>
          </cell>
        </row>
        <row r="159">
          <cell r="Z159">
            <v>9.9996899999999993</v>
          </cell>
          <cell r="AA159">
            <v>8.1375100000000007</v>
          </cell>
          <cell r="AB159">
            <v>113000</v>
          </cell>
          <cell r="AD159">
            <v>13450</v>
          </cell>
          <cell r="AE159">
            <v>242.964</v>
          </cell>
        </row>
        <row r="160">
          <cell r="Z160">
            <v>9.9996899999999993</v>
          </cell>
          <cell r="AA160">
            <v>8.12256</v>
          </cell>
          <cell r="AB160">
            <v>114000</v>
          </cell>
          <cell r="AD160">
            <v>24080</v>
          </cell>
          <cell r="AE160">
            <v>242.964</v>
          </cell>
        </row>
        <row r="161">
          <cell r="Z161">
            <v>9.9996899999999993</v>
          </cell>
          <cell r="AA161">
            <v>8.13354</v>
          </cell>
          <cell r="AB161">
            <v>116000</v>
          </cell>
          <cell r="AD161">
            <v>13450</v>
          </cell>
          <cell r="AE161">
            <v>242.964</v>
          </cell>
        </row>
        <row r="162">
          <cell r="Z162">
            <v>9.9996899999999993</v>
          </cell>
          <cell r="AA162">
            <v>8.1417800000000007</v>
          </cell>
          <cell r="AB162">
            <v>116000</v>
          </cell>
          <cell r="AD162">
            <v>24079</v>
          </cell>
          <cell r="AE162">
            <v>242.964</v>
          </cell>
        </row>
        <row r="163">
          <cell r="Z163">
            <v>9.9996899999999993</v>
          </cell>
          <cell r="AA163">
            <v>8.1414799999999996</v>
          </cell>
          <cell r="AB163">
            <v>122000</v>
          </cell>
          <cell r="AD163">
            <v>13450</v>
          </cell>
          <cell r="AE163">
            <v>242.964</v>
          </cell>
        </row>
        <row r="164">
          <cell r="Z164">
            <v>9.9996899999999993</v>
          </cell>
          <cell r="AA164">
            <v>8.1515500000000003</v>
          </cell>
          <cell r="AB164">
            <v>120000</v>
          </cell>
          <cell r="AD164">
            <v>24080</v>
          </cell>
          <cell r="AE164">
            <v>242.964</v>
          </cell>
        </row>
        <row r="165">
          <cell r="AA165">
            <v>8.1408699999999996</v>
          </cell>
          <cell r="AB165">
            <v>122000</v>
          </cell>
          <cell r="AD165">
            <v>13450</v>
          </cell>
          <cell r="AE165">
            <v>242.964</v>
          </cell>
        </row>
        <row r="166">
          <cell r="AA166">
            <v>8.1384299999999996</v>
          </cell>
          <cell r="AB166">
            <v>69200</v>
          </cell>
        </row>
        <row r="167">
          <cell r="AA167">
            <v>8.1472800000000003</v>
          </cell>
          <cell r="AB167">
            <v>17800</v>
          </cell>
        </row>
        <row r="168">
          <cell r="AA168">
            <v>8.1393400000000007</v>
          </cell>
          <cell r="AB168">
            <v>56300</v>
          </cell>
        </row>
        <row r="169">
          <cell r="AA169">
            <v>8.1582600000000003</v>
          </cell>
          <cell r="AB169">
            <v>112000</v>
          </cell>
        </row>
        <row r="170">
          <cell r="AA170">
            <v>8.1555199999999992</v>
          </cell>
          <cell r="AB170">
            <v>114000</v>
          </cell>
        </row>
        <row r="171">
          <cell r="AA171">
            <v>8.1189</v>
          </cell>
          <cell r="AB171">
            <v>116000</v>
          </cell>
        </row>
        <row r="172">
          <cell r="AA172">
            <v>8.0514500000000009</v>
          </cell>
          <cell r="AB172">
            <v>113000</v>
          </cell>
        </row>
        <row r="173">
          <cell r="AB173">
            <v>113000</v>
          </cell>
        </row>
        <row r="174">
          <cell r="AB174">
            <v>114000</v>
          </cell>
        </row>
        <row r="175">
          <cell r="AB175">
            <v>114000</v>
          </cell>
        </row>
        <row r="176">
          <cell r="AB176">
            <v>116000</v>
          </cell>
        </row>
        <row r="876">
          <cell r="Z876">
            <v>7.7514600000000003E-2</v>
          </cell>
          <cell r="AA876">
            <v>4.7811899999999996</v>
          </cell>
          <cell r="AD876">
            <v>20027</v>
          </cell>
        </row>
        <row r="877">
          <cell r="Z877">
            <v>7.8125E-2</v>
          </cell>
          <cell r="AA877">
            <v>4.7836299999999996</v>
          </cell>
          <cell r="AD877">
            <v>10025</v>
          </cell>
        </row>
        <row r="878">
          <cell r="Z878">
            <v>7.9345700000000005E-2</v>
          </cell>
          <cell r="AA878">
            <v>4.7711199999999998</v>
          </cell>
          <cell r="AD878">
            <v>20026</v>
          </cell>
        </row>
        <row r="879">
          <cell r="Z879">
            <v>6.0119600000000002E-2</v>
          </cell>
          <cell r="AA879">
            <v>4.76166</v>
          </cell>
          <cell r="AD879">
            <v>10025</v>
          </cell>
        </row>
        <row r="880">
          <cell r="Z880">
            <v>6.2255900000000003E-2</v>
          </cell>
          <cell r="AA880">
            <v>4.7641</v>
          </cell>
          <cell r="AD880">
            <v>20023</v>
          </cell>
        </row>
        <row r="881">
          <cell r="Z881">
            <v>6.8054199999999995E-2</v>
          </cell>
          <cell r="AA881">
            <v>4.76837</v>
          </cell>
          <cell r="AD881">
            <v>10027</v>
          </cell>
        </row>
        <row r="882">
          <cell r="Z882">
            <v>7.2021500000000002E-2</v>
          </cell>
          <cell r="AA882">
            <v>4.76227</v>
          </cell>
          <cell r="AD882">
            <v>20023</v>
          </cell>
        </row>
        <row r="883">
          <cell r="Z883">
            <v>8.4533700000000003E-2</v>
          </cell>
          <cell r="AA883">
            <v>4.7476200000000004</v>
          </cell>
          <cell r="AD883">
            <v>10026</v>
          </cell>
        </row>
        <row r="884">
          <cell r="Z884">
            <v>6.6528299999999999E-2</v>
          </cell>
          <cell r="AA884">
            <v>4.7631800000000002</v>
          </cell>
          <cell r="AD884">
            <v>10026</v>
          </cell>
        </row>
        <row r="885">
          <cell r="Z885">
            <v>6.4392099999999994E-2</v>
          </cell>
          <cell r="AA885">
            <v>4.7488400000000004</v>
          </cell>
          <cell r="AD885">
            <v>10026</v>
          </cell>
        </row>
        <row r="886">
          <cell r="Z886">
            <v>5.6457500000000001E-2</v>
          </cell>
          <cell r="AA886">
            <v>4.7769199999999996</v>
          </cell>
          <cell r="AD886">
            <v>20024</v>
          </cell>
        </row>
        <row r="887">
          <cell r="Z887">
            <v>5.8898899999999997E-2</v>
          </cell>
          <cell r="AA887">
            <v>4.7601300000000002</v>
          </cell>
          <cell r="AD887">
            <v>10023</v>
          </cell>
        </row>
        <row r="888">
          <cell r="Z888">
            <v>5.4626500000000001E-2</v>
          </cell>
          <cell r="AA888">
            <v>4.75861</v>
          </cell>
          <cell r="AD888">
            <v>20024</v>
          </cell>
        </row>
        <row r="889">
          <cell r="Z889">
            <v>6.5002400000000002E-2</v>
          </cell>
          <cell r="AA889">
            <v>4.7476200000000004</v>
          </cell>
          <cell r="AD889">
            <v>10023</v>
          </cell>
        </row>
        <row r="890">
          <cell r="Z890">
            <v>7.0800799999999997E-2</v>
          </cell>
          <cell r="AA890">
            <v>4.7512800000000004</v>
          </cell>
          <cell r="AD890">
            <v>20020</v>
          </cell>
        </row>
        <row r="891">
          <cell r="Z891">
            <v>6.2561000000000005E-2</v>
          </cell>
          <cell r="AA891">
            <v>4.7476200000000004</v>
          </cell>
          <cell r="AD891">
            <v>10027</v>
          </cell>
        </row>
        <row r="892">
          <cell r="Z892">
            <v>7.8430200000000005E-2</v>
          </cell>
          <cell r="AA892">
            <v>4.7552500000000002</v>
          </cell>
          <cell r="AD892">
            <v>20022</v>
          </cell>
        </row>
        <row r="893">
          <cell r="Z893">
            <v>0.13946500000000001</v>
          </cell>
          <cell r="AA893">
            <v>4.77081</v>
          </cell>
          <cell r="AD893">
            <v>10030</v>
          </cell>
        </row>
        <row r="894">
          <cell r="Z894">
            <v>0.153503</v>
          </cell>
          <cell r="AA894">
            <v>4.7567700000000004</v>
          </cell>
          <cell r="AD894">
            <v>20041</v>
          </cell>
        </row>
        <row r="895">
          <cell r="Z895">
            <v>0.383606</v>
          </cell>
          <cell r="AA895">
            <v>4.7460899999999997</v>
          </cell>
          <cell r="AD895">
            <v>10057</v>
          </cell>
        </row>
        <row r="900">
          <cell r="AD900">
            <v>21720</v>
          </cell>
          <cell r="AE900">
            <v>243.17</v>
          </cell>
        </row>
        <row r="901">
          <cell r="Z901">
            <v>8.0264299999999995</v>
          </cell>
          <cell r="AD901">
            <v>12496</v>
          </cell>
          <cell r="AE901">
            <v>243.102</v>
          </cell>
        </row>
        <row r="902">
          <cell r="Z902">
            <v>8.6093100000000007</v>
          </cell>
          <cell r="AD902">
            <v>21907</v>
          </cell>
          <cell r="AE902">
            <v>243.17</v>
          </cell>
        </row>
        <row r="903">
          <cell r="Z903">
            <v>8.6892700000000005</v>
          </cell>
          <cell r="AD903">
            <v>12755</v>
          </cell>
          <cell r="AE903">
            <v>243.17</v>
          </cell>
        </row>
        <row r="904">
          <cell r="Z904">
            <v>9.3789700000000007</v>
          </cell>
          <cell r="AD904">
            <v>22145</v>
          </cell>
          <cell r="AE904">
            <v>243.136</v>
          </cell>
        </row>
        <row r="905">
          <cell r="Z905">
            <v>9.3582199999999993</v>
          </cell>
          <cell r="AD905">
            <v>12918</v>
          </cell>
          <cell r="AE905">
            <v>243.089</v>
          </cell>
        </row>
        <row r="906">
          <cell r="Z906">
            <v>9.6191399999999998</v>
          </cell>
          <cell r="AD906">
            <v>22377</v>
          </cell>
          <cell r="AE906">
            <v>243.089</v>
          </cell>
        </row>
        <row r="907">
          <cell r="Z907">
            <v>9.8818999999999999</v>
          </cell>
          <cell r="AD907">
            <v>13020</v>
          </cell>
          <cell r="AE907">
            <v>243.17</v>
          </cell>
        </row>
        <row r="908">
          <cell r="Z908">
            <v>9.9996899999999993</v>
          </cell>
          <cell r="AD908">
            <v>22494</v>
          </cell>
          <cell r="AE908">
            <v>243.06700000000001</v>
          </cell>
        </row>
        <row r="909">
          <cell r="Z909">
            <v>9.7985799999999994</v>
          </cell>
          <cell r="AA909">
            <v>6.6159100000000004</v>
          </cell>
          <cell r="AD909">
            <v>13166</v>
          </cell>
          <cell r="AE909">
            <v>243.131</v>
          </cell>
        </row>
        <row r="910">
          <cell r="Z910">
            <v>9.9996899999999993</v>
          </cell>
          <cell r="AA910">
            <v>6.72363</v>
          </cell>
          <cell r="AD910">
            <v>22668</v>
          </cell>
          <cell r="AE910">
            <v>243.16499999999999</v>
          </cell>
        </row>
        <row r="911">
          <cell r="Z911">
            <v>9.9996899999999993</v>
          </cell>
          <cell r="AA911">
            <v>6.8017599999999998</v>
          </cell>
          <cell r="AD911">
            <v>13162</v>
          </cell>
          <cell r="AE911">
            <v>243.13499999999999</v>
          </cell>
        </row>
        <row r="912">
          <cell r="Z912">
            <v>9.9996899999999993</v>
          </cell>
          <cell r="AA912">
            <v>6.8777499999999998</v>
          </cell>
          <cell r="AB912">
            <v>30200</v>
          </cell>
          <cell r="AD912">
            <v>22751</v>
          </cell>
          <cell r="AE912">
            <v>243.13499999999999</v>
          </cell>
        </row>
        <row r="913">
          <cell r="Z913">
            <v>9.9996899999999993</v>
          </cell>
          <cell r="AA913">
            <v>6.9488500000000002</v>
          </cell>
          <cell r="AB913">
            <v>30400</v>
          </cell>
          <cell r="AD913">
            <v>13451</v>
          </cell>
          <cell r="AE913">
            <v>243.20400000000001</v>
          </cell>
        </row>
        <row r="914">
          <cell r="Z914">
            <v>9.9996899999999993</v>
          </cell>
          <cell r="AA914">
            <v>6.9992099999999997</v>
          </cell>
          <cell r="AB914">
            <v>30500</v>
          </cell>
          <cell r="AD914">
            <v>22855</v>
          </cell>
          <cell r="AE914">
            <v>243.17</v>
          </cell>
        </row>
        <row r="915">
          <cell r="Z915">
            <v>9.9755900000000004</v>
          </cell>
          <cell r="AA915">
            <v>7.0556599999999996</v>
          </cell>
          <cell r="AB915">
            <v>31900</v>
          </cell>
          <cell r="AD915">
            <v>13234</v>
          </cell>
          <cell r="AE915">
            <v>243.06700000000001</v>
          </cell>
        </row>
        <row r="916">
          <cell r="Z916">
            <v>9.9996899999999993</v>
          </cell>
          <cell r="AA916">
            <v>7.0724499999999999</v>
          </cell>
          <cell r="AB916">
            <v>34800</v>
          </cell>
          <cell r="AD916">
            <v>22601</v>
          </cell>
          <cell r="AE916">
            <v>243.089</v>
          </cell>
        </row>
        <row r="917">
          <cell r="Z917">
            <v>9.9996899999999993</v>
          </cell>
          <cell r="AA917">
            <v>7.0996100000000002</v>
          </cell>
          <cell r="AB917">
            <v>37500</v>
          </cell>
          <cell r="AD917">
            <v>13279</v>
          </cell>
          <cell r="AE917">
            <v>243.054</v>
          </cell>
        </row>
        <row r="918">
          <cell r="Z918">
            <v>9.9996899999999993</v>
          </cell>
          <cell r="AA918">
            <v>7.1008300000000002</v>
          </cell>
          <cell r="AB918">
            <v>38000</v>
          </cell>
          <cell r="AD918">
            <v>22964</v>
          </cell>
          <cell r="AE918">
            <v>243.101</v>
          </cell>
        </row>
        <row r="919">
          <cell r="Z919">
            <v>9.3051100000000009</v>
          </cell>
          <cell r="AA919">
            <v>7.1270800000000003</v>
          </cell>
          <cell r="AB919">
            <v>39200</v>
          </cell>
          <cell r="AD919">
            <v>13451</v>
          </cell>
          <cell r="AE919">
            <v>243.101</v>
          </cell>
        </row>
        <row r="920">
          <cell r="Z920">
            <v>9.0322899999999997</v>
          </cell>
          <cell r="AA920">
            <v>7.1334799999999996</v>
          </cell>
          <cell r="AB920">
            <v>40000</v>
          </cell>
          <cell r="AD920">
            <v>22536</v>
          </cell>
          <cell r="AE920">
            <v>243.166</v>
          </cell>
        </row>
        <row r="921">
          <cell r="AA921">
            <v>7.1637000000000004</v>
          </cell>
          <cell r="AB921">
            <v>39100</v>
          </cell>
        </row>
        <row r="922">
          <cell r="AA922">
            <v>7.1698000000000004</v>
          </cell>
          <cell r="AB922">
            <v>40500</v>
          </cell>
        </row>
        <row r="923">
          <cell r="AA923">
            <v>7.1624800000000004</v>
          </cell>
          <cell r="AB923">
            <v>41100</v>
          </cell>
        </row>
        <row r="924">
          <cell r="AA924">
            <v>7.1539299999999999</v>
          </cell>
          <cell r="AB924">
            <v>42100</v>
          </cell>
        </row>
        <row r="925">
          <cell r="AA925">
            <v>7.0861799999999997</v>
          </cell>
          <cell r="AB925">
            <v>44400</v>
          </cell>
        </row>
        <row r="926">
          <cell r="AA926">
            <v>7.0141600000000004</v>
          </cell>
          <cell r="AB926">
            <v>44400</v>
          </cell>
        </row>
        <row r="927">
          <cell r="AA927">
            <v>6.9091800000000001</v>
          </cell>
          <cell r="AB927">
            <v>14900</v>
          </cell>
        </row>
        <row r="928">
          <cell r="AA928">
            <v>6.7932100000000002</v>
          </cell>
          <cell r="AB928">
            <v>10100</v>
          </cell>
        </row>
        <row r="929">
          <cell r="AB929">
            <v>39300</v>
          </cell>
        </row>
        <row r="930">
          <cell r="AB930">
            <v>40100</v>
          </cell>
        </row>
        <row r="931">
          <cell r="AB931">
            <v>39400</v>
          </cell>
        </row>
      </sheetData>
      <sheetData sheetId="6">
        <row r="125">
          <cell r="Z125">
            <v>2.0141599999999999E-2</v>
          </cell>
          <cell r="AA125">
            <v>4.7894300000000003</v>
          </cell>
          <cell r="AD125">
            <v>20008</v>
          </cell>
        </row>
        <row r="126">
          <cell r="Z126">
            <v>2.0141599999999999E-2</v>
          </cell>
          <cell r="AA126">
            <v>4.7894300000000003</v>
          </cell>
          <cell r="AD126">
            <v>20008</v>
          </cell>
        </row>
        <row r="127">
          <cell r="Z127">
            <v>1.9836400000000001E-2</v>
          </cell>
          <cell r="AA127">
            <v>4.7753899999999998</v>
          </cell>
          <cell r="AD127">
            <v>10009</v>
          </cell>
        </row>
        <row r="128">
          <cell r="Z128">
            <v>2.1057099999999999E-2</v>
          </cell>
          <cell r="AA128">
            <v>4.7833300000000003</v>
          </cell>
          <cell r="AD128">
            <v>10009</v>
          </cell>
        </row>
        <row r="129">
          <cell r="Z129">
            <v>2.0446800000000001E-2</v>
          </cell>
          <cell r="AA129">
            <v>4.7827099999999998</v>
          </cell>
          <cell r="AD129">
            <v>20009</v>
          </cell>
        </row>
        <row r="130">
          <cell r="Z130">
            <v>2.3498499999999999E-2</v>
          </cell>
          <cell r="AA130">
            <v>4.7940100000000001</v>
          </cell>
          <cell r="AD130">
            <v>10009</v>
          </cell>
        </row>
        <row r="131">
          <cell r="Z131">
            <v>2.3498499999999999E-2</v>
          </cell>
          <cell r="AA131">
            <v>4.7918700000000003</v>
          </cell>
          <cell r="AD131">
            <v>20007</v>
          </cell>
        </row>
        <row r="132">
          <cell r="Z132">
            <v>1.8615699999999999E-2</v>
          </cell>
          <cell r="AA132">
            <v>4.7946200000000001</v>
          </cell>
          <cell r="AD132">
            <v>10009</v>
          </cell>
        </row>
        <row r="133">
          <cell r="Z133">
            <v>2.1667499999999999E-2</v>
          </cell>
          <cell r="AA133">
            <v>4.7885099999999996</v>
          </cell>
          <cell r="AD133">
            <v>20009</v>
          </cell>
        </row>
        <row r="134">
          <cell r="Z134">
            <v>2.1667499999999999E-2</v>
          </cell>
          <cell r="AA134">
            <v>4.758</v>
          </cell>
          <cell r="AD134">
            <v>10009</v>
          </cell>
        </row>
        <row r="135">
          <cell r="Z135">
            <v>2.1362300000000001E-2</v>
          </cell>
          <cell r="AA135">
            <v>4.7528100000000002</v>
          </cell>
          <cell r="AD135">
            <v>20008</v>
          </cell>
        </row>
        <row r="136">
          <cell r="Z136">
            <v>2.0446800000000001E-2</v>
          </cell>
          <cell r="AA136">
            <v>4.76532</v>
          </cell>
          <cell r="AD136">
            <v>10009</v>
          </cell>
        </row>
        <row r="137">
          <cell r="Z137">
            <v>2.4414100000000001E-2</v>
          </cell>
          <cell r="AA137">
            <v>4.7802699999999998</v>
          </cell>
          <cell r="AD137">
            <v>20010</v>
          </cell>
        </row>
        <row r="138">
          <cell r="Z138">
            <v>2.5024399999999999E-2</v>
          </cell>
          <cell r="AA138">
            <v>4.7900400000000003</v>
          </cell>
          <cell r="AD138">
            <v>10009</v>
          </cell>
        </row>
        <row r="139">
          <cell r="Z139">
            <v>2.4108899999999999E-2</v>
          </cell>
          <cell r="AA139">
            <v>4.7878999999999996</v>
          </cell>
          <cell r="AD139">
            <v>20010</v>
          </cell>
        </row>
        <row r="140">
          <cell r="Z140">
            <v>1.9836400000000001E-2</v>
          </cell>
          <cell r="AA140">
            <v>4.7848499999999996</v>
          </cell>
          <cell r="AD140">
            <v>10009</v>
          </cell>
        </row>
        <row r="141">
          <cell r="Z141">
            <v>2.4108899999999999E-2</v>
          </cell>
          <cell r="AA141">
            <v>4.7854599999999996</v>
          </cell>
          <cell r="AD141">
            <v>20008</v>
          </cell>
        </row>
        <row r="142">
          <cell r="Z142">
            <v>2.1972700000000001E-2</v>
          </cell>
          <cell r="AA142">
            <v>4.7876000000000003</v>
          </cell>
          <cell r="AD142">
            <v>10009</v>
          </cell>
        </row>
        <row r="143">
          <cell r="Z143">
            <v>2.2888200000000001E-2</v>
          </cell>
          <cell r="AA143">
            <v>4.7866799999999996</v>
          </cell>
          <cell r="AD143">
            <v>20008</v>
          </cell>
        </row>
        <row r="144">
          <cell r="Z144">
            <v>2.3803700000000001E-2</v>
          </cell>
          <cell r="AA144">
            <v>4.7820999999999998</v>
          </cell>
          <cell r="AD144">
            <v>10009</v>
          </cell>
        </row>
        <row r="150">
          <cell r="Z150">
            <v>9.9996899999999993</v>
          </cell>
        </row>
        <row r="151">
          <cell r="Z151">
            <v>9.9996899999999993</v>
          </cell>
          <cell r="AD151">
            <v>21987</v>
          </cell>
          <cell r="AE151">
            <v>198.26900000000001</v>
          </cell>
        </row>
        <row r="152">
          <cell r="Z152">
            <v>9.9996899999999993</v>
          </cell>
          <cell r="AD152">
            <v>13444</v>
          </cell>
          <cell r="AE152">
            <v>223.124</v>
          </cell>
        </row>
        <row r="153">
          <cell r="Z153">
            <v>9.9996899999999993</v>
          </cell>
          <cell r="AD153">
            <v>22654</v>
          </cell>
          <cell r="AE153">
            <v>218.352</v>
          </cell>
        </row>
        <row r="154">
          <cell r="Z154">
            <v>9.9996899999999993</v>
          </cell>
          <cell r="AD154">
            <v>13444</v>
          </cell>
          <cell r="AE154">
            <v>230.678</v>
          </cell>
        </row>
        <row r="155">
          <cell r="Z155">
            <v>9.9996899999999993</v>
          </cell>
          <cell r="AD155">
            <v>23065</v>
          </cell>
          <cell r="AE155">
            <v>230.54</v>
          </cell>
        </row>
        <row r="156">
          <cell r="Z156">
            <v>9.9996899999999993</v>
          </cell>
          <cell r="AD156">
            <v>13444</v>
          </cell>
          <cell r="AE156">
            <v>217.321</v>
          </cell>
        </row>
        <row r="157">
          <cell r="Z157">
            <v>9.9996899999999993</v>
          </cell>
          <cell r="AD157">
            <v>23000</v>
          </cell>
          <cell r="AE157">
            <v>213.68299999999999</v>
          </cell>
        </row>
        <row r="158">
          <cell r="Z158">
            <v>9.9996899999999993</v>
          </cell>
          <cell r="AD158">
            <v>13444</v>
          </cell>
          <cell r="AE158">
            <v>201.803</v>
          </cell>
        </row>
        <row r="159">
          <cell r="Z159">
            <v>9.9996899999999993</v>
          </cell>
          <cell r="AD159">
            <v>22967</v>
          </cell>
          <cell r="AE159">
            <v>196.27600000000001</v>
          </cell>
        </row>
        <row r="160">
          <cell r="Z160">
            <v>9.9996899999999993</v>
          </cell>
          <cell r="AD160">
            <v>13443</v>
          </cell>
          <cell r="AE160">
            <v>189.89</v>
          </cell>
        </row>
        <row r="161">
          <cell r="Z161">
            <v>9.9996899999999993</v>
          </cell>
          <cell r="AD161">
            <v>22896</v>
          </cell>
          <cell r="AE161">
            <v>187.14400000000001</v>
          </cell>
        </row>
        <row r="162">
          <cell r="Z162">
            <v>9.9996899999999993</v>
          </cell>
          <cell r="AD162">
            <v>13251</v>
          </cell>
          <cell r="AE162">
            <v>189.547</v>
          </cell>
        </row>
        <row r="163">
          <cell r="AA163">
            <v>7.7004999999999999</v>
          </cell>
          <cell r="AB163">
            <v>113000</v>
          </cell>
          <cell r="AD163">
            <v>22775</v>
          </cell>
          <cell r="AE163">
            <v>189.066</v>
          </cell>
        </row>
        <row r="164">
          <cell r="AA164">
            <v>7.7493299999999996</v>
          </cell>
          <cell r="AB164">
            <v>117000</v>
          </cell>
          <cell r="AD164">
            <v>12955</v>
          </cell>
          <cell r="AE164">
            <v>182.54300000000001</v>
          </cell>
        </row>
        <row r="165">
          <cell r="AA165">
            <v>7.7786299999999997</v>
          </cell>
          <cell r="AB165">
            <v>119000</v>
          </cell>
          <cell r="AD165">
            <v>22646</v>
          </cell>
          <cell r="AE165">
            <v>173.44499999999999</v>
          </cell>
        </row>
        <row r="166">
          <cell r="AA166">
            <v>7.8170799999999998</v>
          </cell>
          <cell r="AB166">
            <v>119000</v>
          </cell>
          <cell r="AD166">
            <v>12759</v>
          </cell>
          <cell r="AE166">
            <v>165.411</v>
          </cell>
        </row>
        <row r="167">
          <cell r="AA167">
            <v>7.8207399999999998</v>
          </cell>
          <cell r="AB167">
            <v>123000</v>
          </cell>
          <cell r="AD167">
            <v>22507</v>
          </cell>
          <cell r="AE167">
            <v>161.39400000000001</v>
          </cell>
        </row>
        <row r="168">
          <cell r="AA168">
            <v>7.8271499999999996</v>
          </cell>
          <cell r="AB168">
            <v>129000</v>
          </cell>
          <cell r="AD168">
            <v>12638</v>
          </cell>
          <cell r="AE168">
            <v>159.98699999999999</v>
          </cell>
        </row>
        <row r="169">
          <cell r="AA169">
            <v>7.8262299999999998</v>
          </cell>
          <cell r="AB169">
            <v>132000</v>
          </cell>
          <cell r="AD169">
            <v>22406</v>
          </cell>
          <cell r="AE169">
            <v>155.42099999999999</v>
          </cell>
        </row>
        <row r="170">
          <cell r="AA170">
            <v>7.8338599999999996</v>
          </cell>
          <cell r="AB170">
            <v>131000</v>
          </cell>
          <cell r="AD170">
            <v>12518</v>
          </cell>
          <cell r="AE170">
            <v>153.49799999999999</v>
          </cell>
        </row>
        <row r="171">
          <cell r="AA171">
            <v>7.8402700000000003</v>
          </cell>
          <cell r="AB171">
            <v>131000</v>
          </cell>
        </row>
        <row r="172">
          <cell r="AA172">
            <v>7.8390500000000003</v>
          </cell>
          <cell r="AB172">
            <v>132000</v>
          </cell>
        </row>
        <row r="173">
          <cell r="AA173">
            <v>7.8418000000000001</v>
          </cell>
          <cell r="AB173">
            <v>133000</v>
          </cell>
        </row>
        <row r="174">
          <cell r="AA174">
            <v>7.8497300000000001</v>
          </cell>
          <cell r="AB174">
            <v>136000</v>
          </cell>
        </row>
        <row r="175">
          <cell r="AA175">
            <v>7.8570599999999997</v>
          </cell>
          <cell r="AB175">
            <v>137000</v>
          </cell>
        </row>
        <row r="176">
          <cell r="AA176">
            <v>7.8662099999999997</v>
          </cell>
          <cell r="AB176">
            <v>133000</v>
          </cell>
        </row>
        <row r="177">
          <cell r="AA177">
            <v>7.8558300000000001</v>
          </cell>
          <cell r="AB177">
            <v>131000</v>
          </cell>
        </row>
        <row r="178">
          <cell r="AA178">
            <v>7.8442400000000001</v>
          </cell>
          <cell r="AB178">
            <v>130000</v>
          </cell>
        </row>
        <row r="179">
          <cell r="AA179">
            <v>7.8439300000000003</v>
          </cell>
          <cell r="AB179">
            <v>129000</v>
          </cell>
        </row>
        <row r="180">
          <cell r="AA180">
            <v>7.80762</v>
          </cell>
          <cell r="AB180">
            <v>130000</v>
          </cell>
        </row>
        <row r="181">
          <cell r="AA181">
            <v>7.7871699999999997</v>
          </cell>
          <cell r="AB181">
            <v>132000</v>
          </cell>
        </row>
        <row r="182">
          <cell r="AA182">
            <v>7.7542099999999996</v>
          </cell>
          <cell r="AB182">
            <v>132000</v>
          </cell>
        </row>
        <row r="900">
          <cell r="Z900">
            <v>3.6926300000000002E-2</v>
          </cell>
          <cell r="AA900">
            <v>4.7543300000000004</v>
          </cell>
          <cell r="AD900">
            <v>10018</v>
          </cell>
        </row>
        <row r="901">
          <cell r="Z901">
            <v>4.6691900000000001E-2</v>
          </cell>
          <cell r="AA901">
            <v>4.758</v>
          </cell>
          <cell r="AD901">
            <v>20014</v>
          </cell>
        </row>
        <row r="902">
          <cell r="Z902">
            <v>5.2795399999999999E-2</v>
          </cell>
          <cell r="AA902">
            <v>4.7656299999999998</v>
          </cell>
          <cell r="AD902">
            <v>10016</v>
          </cell>
        </row>
        <row r="903">
          <cell r="Z903">
            <v>4.30298E-2</v>
          </cell>
          <cell r="AA903">
            <v>4.7555500000000004</v>
          </cell>
          <cell r="AD903">
            <v>20015</v>
          </cell>
        </row>
        <row r="904">
          <cell r="Z904">
            <v>4.3334999999999999E-2</v>
          </cell>
          <cell r="AA904">
            <v>4.7641</v>
          </cell>
          <cell r="AD904">
            <v>10016</v>
          </cell>
        </row>
        <row r="905">
          <cell r="Z905">
            <v>5.09644E-2</v>
          </cell>
          <cell r="AA905">
            <v>4.7546400000000002</v>
          </cell>
          <cell r="AD905">
            <v>20017</v>
          </cell>
        </row>
        <row r="906">
          <cell r="Z906">
            <v>4.21143E-2</v>
          </cell>
          <cell r="AA906">
            <v>4.7641</v>
          </cell>
          <cell r="AD906">
            <v>10015</v>
          </cell>
        </row>
        <row r="907">
          <cell r="Z907">
            <v>4.1809100000000002E-2</v>
          </cell>
          <cell r="AA907">
            <v>4.7522000000000002</v>
          </cell>
          <cell r="AD907">
            <v>20017</v>
          </cell>
        </row>
        <row r="908">
          <cell r="Z908">
            <v>4.6081499999999997E-2</v>
          </cell>
          <cell r="AA908">
            <v>4.7424299999999997</v>
          </cell>
          <cell r="AD908">
            <v>10016</v>
          </cell>
        </row>
        <row r="909">
          <cell r="Z909">
            <v>3.8147E-2</v>
          </cell>
          <cell r="AA909">
            <v>4.7222900000000001</v>
          </cell>
          <cell r="AD909">
            <v>20017</v>
          </cell>
        </row>
        <row r="910">
          <cell r="Z910">
            <v>4.8522900000000001E-2</v>
          </cell>
          <cell r="AA910">
            <v>4.7259500000000001</v>
          </cell>
          <cell r="AD910">
            <v>10016</v>
          </cell>
        </row>
        <row r="911">
          <cell r="Z911">
            <v>7.9650899999999997E-2</v>
          </cell>
          <cell r="AA911">
            <v>4.7381599999999997</v>
          </cell>
          <cell r="AD911">
            <v>20014</v>
          </cell>
        </row>
        <row r="912">
          <cell r="Z912">
            <v>0.107117</v>
          </cell>
          <cell r="AA912">
            <v>4.7390699999999999</v>
          </cell>
          <cell r="AD912">
            <v>10028</v>
          </cell>
        </row>
        <row r="913">
          <cell r="Z913">
            <v>0.122681</v>
          </cell>
          <cell r="AA913">
            <v>4.7241200000000001</v>
          </cell>
          <cell r="AD913">
            <v>20026</v>
          </cell>
        </row>
        <row r="914">
          <cell r="Z914">
            <v>0.13305700000000001</v>
          </cell>
          <cell r="AA914">
            <v>4.7375499999999997</v>
          </cell>
          <cell r="AD914">
            <v>10040</v>
          </cell>
        </row>
        <row r="915">
          <cell r="Z915">
            <v>0.31189</v>
          </cell>
          <cell r="AA915">
            <v>4.7247300000000001</v>
          </cell>
          <cell r="AD915">
            <v>20035</v>
          </cell>
        </row>
        <row r="916">
          <cell r="Z916">
            <v>1.41327</v>
          </cell>
          <cell r="AA916">
            <v>4.7387699999999997</v>
          </cell>
          <cell r="AD916">
            <v>10116</v>
          </cell>
        </row>
        <row r="917">
          <cell r="Z917">
            <v>2.5506600000000001</v>
          </cell>
          <cell r="AA917">
            <v>4.7674599999999998</v>
          </cell>
          <cell r="AD917">
            <v>20224</v>
          </cell>
        </row>
        <row r="918">
          <cell r="Z918">
            <v>3.2501199999999999</v>
          </cell>
          <cell r="AA918">
            <v>4.7912600000000003</v>
          </cell>
          <cell r="AD918">
            <v>10900</v>
          </cell>
        </row>
        <row r="919">
          <cell r="Z919">
            <v>3.73169</v>
          </cell>
          <cell r="AA919">
            <v>4.8342900000000002</v>
          </cell>
          <cell r="AD919">
            <v>20600</v>
          </cell>
        </row>
        <row r="925">
          <cell r="Z925">
            <v>4.2816200000000002</v>
          </cell>
        </row>
        <row r="926">
          <cell r="Z926">
            <v>4.3948400000000003</v>
          </cell>
        </row>
        <row r="927">
          <cell r="Z927">
            <v>4.3997200000000003</v>
          </cell>
          <cell r="AD927">
            <v>21029</v>
          </cell>
          <cell r="AE927">
            <v>80.027000000000001</v>
          </cell>
        </row>
        <row r="928">
          <cell r="Z928">
            <v>4.4903599999999999</v>
          </cell>
          <cell r="AD928">
            <v>11434</v>
          </cell>
          <cell r="AE928">
            <v>80.129000000000005</v>
          </cell>
        </row>
        <row r="929">
          <cell r="Z929">
            <v>4.4384800000000002</v>
          </cell>
          <cell r="AD929">
            <v>21100</v>
          </cell>
          <cell r="AE929">
            <v>82.325999999999993</v>
          </cell>
        </row>
        <row r="930">
          <cell r="Z930">
            <v>4.44916</v>
          </cell>
          <cell r="AD930">
            <v>11482</v>
          </cell>
          <cell r="AE930">
            <v>83.665999999999997</v>
          </cell>
        </row>
        <row r="931">
          <cell r="Z931">
            <v>4.5376599999999998</v>
          </cell>
          <cell r="AD931">
            <v>21132</v>
          </cell>
          <cell r="AE931">
            <v>82.635999999999996</v>
          </cell>
        </row>
        <row r="932">
          <cell r="Z932">
            <v>4.6438600000000001</v>
          </cell>
          <cell r="AD932">
            <v>11484</v>
          </cell>
          <cell r="AE932">
            <v>82.840999999999994</v>
          </cell>
        </row>
        <row r="933">
          <cell r="Z933">
            <v>4.6517900000000001</v>
          </cell>
          <cell r="AD933">
            <v>21139</v>
          </cell>
          <cell r="AE933">
            <v>83.39</v>
          </cell>
        </row>
        <row r="934">
          <cell r="Z934">
            <v>4.6261599999999996</v>
          </cell>
          <cell r="AD934">
            <v>11514</v>
          </cell>
          <cell r="AE934">
            <v>85.759</v>
          </cell>
        </row>
        <row r="935">
          <cell r="Z935">
            <v>4.7473099999999997</v>
          </cell>
          <cell r="AD935">
            <v>21183</v>
          </cell>
          <cell r="AE935">
            <v>85.691000000000003</v>
          </cell>
        </row>
        <row r="936">
          <cell r="Z936">
            <v>4.7357199999999997</v>
          </cell>
          <cell r="AD936">
            <v>11525</v>
          </cell>
          <cell r="AE936">
            <v>85.141000000000005</v>
          </cell>
        </row>
        <row r="937">
          <cell r="Z937">
            <v>4.6618700000000004</v>
          </cell>
          <cell r="AA937">
            <v>6.5014599999999998</v>
          </cell>
          <cell r="AB937">
            <v>32900</v>
          </cell>
          <cell r="AD937">
            <v>21196</v>
          </cell>
          <cell r="AE937">
            <v>84.215000000000003</v>
          </cell>
        </row>
        <row r="938">
          <cell r="Z938">
            <v>4.5111100000000004</v>
          </cell>
          <cell r="AA938">
            <v>6.5387000000000004</v>
          </cell>
          <cell r="AB938">
            <v>35300</v>
          </cell>
          <cell r="AD938">
            <v>11535</v>
          </cell>
          <cell r="AE938">
            <v>84.971000000000004</v>
          </cell>
        </row>
        <row r="939">
          <cell r="Z939">
            <v>4.8022499999999999</v>
          </cell>
          <cell r="AA939">
            <v>6.5591400000000002</v>
          </cell>
          <cell r="AB939">
            <v>36600</v>
          </cell>
          <cell r="AD939">
            <v>21204</v>
          </cell>
          <cell r="AE939">
            <v>84.936000000000007</v>
          </cell>
        </row>
        <row r="940">
          <cell r="Z940">
            <v>4.8904399999999999</v>
          </cell>
          <cell r="AA940">
            <v>6.5814199999999996</v>
          </cell>
          <cell r="AB940">
            <v>36300</v>
          </cell>
          <cell r="AD940">
            <v>11590</v>
          </cell>
          <cell r="AE940">
            <v>86</v>
          </cell>
        </row>
        <row r="941">
          <cell r="Z941">
            <v>4.6502699999999999</v>
          </cell>
          <cell r="AA941">
            <v>6.5856899999999996</v>
          </cell>
          <cell r="AB941">
            <v>36600</v>
          </cell>
          <cell r="AD941">
            <v>21242</v>
          </cell>
          <cell r="AE941">
            <v>86.138000000000005</v>
          </cell>
        </row>
        <row r="942">
          <cell r="Z942">
            <v>4.7003199999999996</v>
          </cell>
          <cell r="AA942">
            <v>6.5869099999999996</v>
          </cell>
          <cell r="AB942">
            <v>39300</v>
          </cell>
          <cell r="AD942">
            <v>11520</v>
          </cell>
          <cell r="AE942">
            <v>86</v>
          </cell>
        </row>
        <row r="943">
          <cell r="Z943">
            <v>4.7656299999999998</v>
          </cell>
          <cell r="AA943">
            <v>6.5930200000000001</v>
          </cell>
          <cell r="AB943">
            <v>40800</v>
          </cell>
          <cell r="AD943">
            <v>21212</v>
          </cell>
          <cell r="AE943">
            <v>84.626000000000005</v>
          </cell>
        </row>
        <row r="944">
          <cell r="Z944">
            <v>4.3917799999999998</v>
          </cell>
          <cell r="AA944">
            <v>6.6113299999999997</v>
          </cell>
          <cell r="AB944">
            <v>42300</v>
          </cell>
          <cell r="AD944">
            <v>11526</v>
          </cell>
          <cell r="AE944">
            <v>83.837000000000003</v>
          </cell>
        </row>
        <row r="945">
          <cell r="AA945">
            <v>6.6241500000000002</v>
          </cell>
          <cell r="AB945">
            <v>42100</v>
          </cell>
          <cell r="AD945">
            <v>21187</v>
          </cell>
          <cell r="AE945">
            <v>85.244</v>
          </cell>
        </row>
        <row r="946">
          <cell r="AA946">
            <v>6.64276</v>
          </cell>
          <cell r="AB946">
            <v>39700</v>
          </cell>
          <cell r="AD946">
            <v>11358</v>
          </cell>
          <cell r="AE946">
            <v>77.828000000000003</v>
          </cell>
        </row>
        <row r="947">
          <cell r="AA947">
            <v>6.64093</v>
          </cell>
          <cell r="AB947">
            <v>36100</v>
          </cell>
        </row>
        <row r="948">
          <cell r="AA948">
            <v>6.6448999999999998</v>
          </cell>
          <cell r="AB948">
            <v>37800</v>
          </cell>
        </row>
        <row r="949">
          <cell r="AA949">
            <v>6.6305500000000004</v>
          </cell>
          <cell r="AB949">
            <v>41100</v>
          </cell>
        </row>
        <row r="950">
          <cell r="AA950">
            <v>6.6137699999999997</v>
          </cell>
          <cell r="AB950">
            <v>41300</v>
          </cell>
        </row>
        <row r="951">
          <cell r="AA951">
            <v>6.5930200000000001</v>
          </cell>
          <cell r="AB951">
            <v>42000</v>
          </cell>
        </row>
        <row r="952">
          <cell r="AA952">
            <v>6.6113299999999997</v>
          </cell>
          <cell r="AB952">
            <v>45600</v>
          </cell>
        </row>
        <row r="953">
          <cell r="AA953">
            <v>6.5963700000000003</v>
          </cell>
          <cell r="AB953">
            <v>49100</v>
          </cell>
        </row>
        <row r="954">
          <cell r="AA954">
            <v>6.5530400000000002</v>
          </cell>
          <cell r="AB954">
            <v>41900</v>
          </cell>
        </row>
        <row r="955">
          <cell r="AA955">
            <v>6.4987199999999996</v>
          </cell>
          <cell r="AB955">
            <v>39500</v>
          </cell>
        </row>
        <row r="956">
          <cell r="AA956">
            <v>6.4386000000000001</v>
          </cell>
          <cell r="AB956">
            <v>38000</v>
          </cell>
        </row>
      </sheetData>
      <sheetData sheetId="7">
        <row r="118">
          <cell r="Z118">
            <v>2.0752E-2</v>
          </cell>
          <cell r="AA118">
            <v>4.7470100000000004</v>
          </cell>
          <cell r="AD118">
            <v>10009</v>
          </cell>
        </row>
        <row r="119">
          <cell r="Z119">
            <v>2.3193399999999999E-2</v>
          </cell>
          <cell r="AA119">
            <v>4.7518900000000004</v>
          </cell>
          <cell r="AD119">
            <v>20008</v>
          </cell>
        </row>
        <row r="120">
          <cell r="Z120">
            <v>2.22778E-2</v>
          </cell>
          <cell r="AA120">
            <v>4.7403000000000004</v>
          </cell>
          <cell r="AD120">
            <v>10009</v>
          </cell>
        </row>
        <row r="121">
          <cell r="Z121">
            <v>2.0141599999999999E-2</v>
          </cell>
          <cell r="AA121">
            <v>4.7473099999999997</v>
          </cell>
          <cell r="AD121">
            <v>20008</v>
          </cell>
        </row>
        <row r="122">
          <cell r="Z122">
            <v>2.22778E-2</v>
          </cell>
          <cell r="AA122">
            <v>4.7564700000000002</v>
          </cell>
          <cell r="AD122">
            <v>10009</v>
          </cell>
        </row>
        <row r="123">
          <cell r="Z123">
            <v>1.8920900000000001E-2</v>
          </cell>
          <cell r="AA123">
            <v>4.7466999999999997</v>
          </cell>
          <cell r="AD123">
            <v>20008</v>
          </cell>
        </row>
        <row r="124">
          <cell r="Z124">
            <v>2.2582999999999999E-2</v>
          </cell>
          <cell r="AA124">
            <v>4.7454799999999997</v>
          </cell>
          <cell r="AD124">
            <v>10009</v>
          </cell>
        </row>
        <row r="125">
          <cell r="Z125">
            <v>2.1667499999999999E-2</v>
          </cell>
          <cell r="AA125">
            <v>4.7344999999999997</v>
          </cell>
          <cell r="AD125">
            <v>20008</v>
          </cell>
        </row>
        <row r="126">
          <cell r="Z126">
            <v>1.9836400000000001E-2</v>
          </cell>
          <cell r="AA126">
            <v>4.7375499999999997</v>
          </cell>
          <cell r="AD126">
            <v>10009</v>
          </cell>
        </row>
        <row r="127">
          <cell r="Z127">
            <v>2.0446800000000001E-2</v>
          </cell>
          <cell r="AA127">
            <v>4.7537200000000004</v>
          </cell>
          <cell r="AD127">
            <v>20008</v>
          </cell>
        </row>
        <row r="128">
          <cell r="Z128">
            <v>2.62451E-2</v>
          </cell>
          <cell r="AA128">
            <v>4.7686799999999998</v>
          </cell>
          <cell r="AD128">
            <v>10009</v>
          </cell>
        </row>
        <row r="129">
          <cell r="Z129">
            <v>2.2888200000000001E-2</v>
          </cell>
          <cell r="AA129">
            <v>4.7555500000000004</v>
          </cell>
          <cell r="AD129">
            <v>20008</v>
          </cell>
        </row>
        <row r="130">
          <cell r="Z130">
            <v>2.0752E-2</v>
          </cell>
          <cell r="AA130">
            <v>4.7464000000000004</v>
          </cell>
          <cell r="AD130">
            <v>10009</v>
          </cell>
        </row>
        <row r="131">
          <cell r="Z131">
            <v>2.4108899999999999E-2</v>
          </cell>
          <cell r="AA131">
            <v>4.7372399999999999</v>
          </cell>
          <cell r="AD131">
            <v>20007</v>
          </cell>
        </row>
        <row r="132">
          <cell r="Z132">
            <v>2.22778E-2</v>
          </cell>
          <cell r="AA132">
            <v>4.7274799999999999</v>
          </cell>
          <cell r="AD132">
            <v>10009</v>
          </cell>
        </row>
        <row r="133">
          <cell r="Z133">
            <v>2.5024399999999999E-2</v>
          </cell>
          <cell r="AA133">
            <v>4.7418199999999997</v>
          </cell>
          <cell r="AD133">
            <v>20008</v>
          </cell>
        </row>
        <row r="134">
          <cell r="Z134">
            <v>2.1972700000000001E-2</v>
          </cell>
          <cell r="AA134">
            <v>4.7540300000000002</v>
          </cell>
          <cell r="AD134">
            <v>10009</v>
          </cell>
        </row>
        <row r="135">
          <cell r="Z135">
            <v>1.8615699999999999E-2</v>
          </cell>
          <cell r="AA135">
            <v>4.76044</v>
          </cell>
          <cell r="AD135">
            <v>20008</v>
          </cell>
        </row>
        <row r="136">
          <cell r="Z136">
            <v>2.1362300000000001E-2</v>
          </cell>
          <cell r="AA136">
            <v>4.7528100000000002</v>
          </cell>
          <cell r="AD136">
            <v>10009</v>
          </cell>
        </row>
        <row r="137">
          <cell r="Z137">
            <v>2.5634799999999999E-2</v>
          </cell>
          <cell r="AA137">
            <v>4.7290000000000001</v>
          </cell>
          <cell r="AD137">
            <v>20008</v>
          </cell>
        </row>
        <row r="144">
          <cell r="Z144">
            <v>1.6668700000000001</v>
          </cell>
        </row>
        <row r="145">
          <cell r="Z145">
            <v>1.7309600000000001</v>
          </cell>
          <cell r="AD145">
            <v>20496</v>
          </cell>
          <cell r="AE145">
            <v>47.273000000000003</v>
          </cell>
        </row>
        <row r="146">
          <cell r="Z146">
            <v>1.8280000000000001</v>
          </cell>
          <cell r="AD146">
            <v>10569</v>
          </cell>
          <cell r="AE146">
            <v>49.024000000000001</v>
          </cell>
        </row>
        <row r="147">
          <cell r="Z147">
            <v>1.93024</v>
          </cell>
          <cell r="AD147">
            <v>20564</v>
          </cell>
          <cell r="AE147">
            <v>49.332999999999998</v>
          </cell>
        </row>
        <row r="148">
          <cell r="Z148">
            <v>1.73126</v>
          </cell>
          <cell r="AD148">
            <v>10637</v>
          </cell>
          <cell r="AE148">
            <v>54.139000000000003</v>
          </cell>
        </row>
        <row r="149">
          <cell r="Z149">
            <v>1.65924</v>
          </cell>
          <cell r="AD149">
            <v>20607</v>
          </cell>
          <cell r="AE149">
            <v>51.667000000000002</v>
          </cell>
        </row>
        <row r="150">
          <cell r="Z150">
            <v>1.7379800000000001</v>
          </cell>
          <cell r="AD150">
            <v>10568</v>
          </cell>
          <cell r="AE150">
            <v>49.366999999999997</v>
          </cell>
        </row>
        <row r="151">
          <cell r="Z151">
            <v>1.7352300000000001</v>
          </cell>
          <cell r="AD151">
            <v>20622</v>
          </cell>
          <cell r="AE151">
            <v>50.328000000000003</v>
          </cell>
        </row>
        <row r="152">
          <cell r="Z152">
            <v>1.79138</v>
          </cell>
          <cell r="AD152">
            <v>10568</v>
          </cell>
          <cell r="AE152">
            <v>50.603000000000002</v>
          </cell>
        </row>
        <row r="153">
          <cell r="Z153">
            <v>2.0236200000000002</v>
          </cell>
          <cell r="AB153">
            <v>138000</v>
          </cell>
          <cell r="AD153">
            <v>20634</v>
          </cell>
          <cell r="AE153">
            <v>49.366999999999997</v>
          </cell>
        </row>
        <row r="154">
          <cell r="Z154">
            <v>1.95251</v>
          </cell>
          <cell r="AB154">
            <v>145000</v>
          </cell>
          <cell r="AD154">
            <v>10648</v>
          </cell>
          <cell r="AE154">
            <v>48.749000000000002</v>
          </cell>
        </row>
        <row r="155">
          <cell r="Z155">
            <v>1.9210799999999999</v>
          </cell>
          <cell r="AB155">
            <v>151000</v>
          </cell>
          <cell r="AD155">
            <v>20689</v>
          </cell>
          <cell r="AE155">
            <v>54.929000000000002</v>
          </cell>
        </row>
        <row r="156">
          <cell r="Z156">
            <v>1.9720500000000001</v>
          </cell>
          <cell r="AA156">
            <v>6.9003300000000003</v>
          </cell>
          <cell r="AB156">
            <v>154000</v>
          </cell>
          <cell r="AD156">
            <v>10628</v>
          </cell>
          <cell r="AE156">
            <v>53.418999999999997</v>
          </cell>
        </row>
        <row r="157">
          <cell r="Z157">
            <v>1.79474</v>
          </cell>
          <cell r="AA157">
            <v>6.9631999999999996</v>
          </cell>
          <cell r="AB157">
            <v>159000</v>
          </cell>
          <cell r="AD157">
            <v>20698</v>
          </cell>
          <cell r="AE157">
            <v>52.08</v>
          </cell>
        </row>
        <row r="158">
          <cell r="Z158">
            <v>1.8353299999999999</v>
          </cell>
          <cell r="AA158">
            <v>6.9818100000000003</v>
          </cell>
          <cell r="AB158">
            <v>159000</v>
          </cell>
          <cell r="AD158">
            <v>10597</v>
          </cell>
          <cell r="AE158">
            <v>50.396999999999998</v>
          </cell>
        </row>
        <row r="159">
          <cell r="Z159">
            <v>1.6754199999999999</v>
          </cell>
          <cell r="AA159">
            <v>6.9949300000000001</v>
          </cell>
          <cell r="AB159">
            <v>158000</v>
          </cell>
          <cell r="AD159">
            <v>20664</v>
          </cell>
          <cell r="AE159">
            <v>49.366999999999997</v>
          </cell>
        </row>
        <row r="160">
          <cell r="Z160">
            <v>1.6806000000000001</v>
          </cell>
          <cell r="AA160">
            <v>7.0175200000000002</v>
          </cell>
          <cell r="AB160">
            <v>157000</v>
          </cell>
          <cell r="AD160">
            <v>10543</v>
          </cell>
          <cell r="AE160">
            <v>45.625</v>
          </cell>
        </row>
        <row r="161">
          <cell r="Z161">
            <v>1.58447</v>
          </cell>
          <cell r="AA161">
            <v>7.0422399999999996</v>
          </cell>
          <cell r="AB161">
            <v>157000</v>
          </cell>
          <cell r="AD161">
            <v>20631</v>
          </cell>
          <cell r="AE161">
            <v>46.003</v>
          </cell>
        </row>
        <row r="162">
          <cell r="Z162">
            <v>1.5322899999999999</v>
          </cell>
          <cell r="AA162">
            <v>7.0629900000000001</v>
          </cell>
          <cell r="AB162">
            <v>158000</v>
          </cell>
          <cell r="AD162">
            <v>10511</v>
          </cell>
          <cell r="AE162">
            <v>46.003</v>
          </cell>
        </row>
        <row r="163">
          <cell r="Z163">
            <v>1.46454</v>
          </cell>
          <cell r="AA163">
            <v>7.0297200000000002</v>
          </cell>
          <cell r="AB163">
            <v>163000</v>
          </cell>
          <cell r="AD163">
            <v>20608</v>
          </cell>
          <cell r="AE163">
            <v>43.564999999999998</v>
          </cell>
        </row>
        <row r="164">
          <cell r="AA164">
            <v>7.03796</v>
          </cell>
          <cell r="AB164">
            <v>164000</v>
          </cell>
          <cell r="AD164">
            <v>10483</v>
          </cell>
          <cell r="AE164">
            <v>41.505000000000003</v>
          </cell>
        </row>
        <row r="165">
          <cell r="AA165">
            <v>7.0217900000000002</v>
          </cell>
          <cell r="AB165">
            <v>159000</v>
          </cell>
        </row>
        <row r="166">
          <cell r="AA166">
            <v>7.0077499999999997</v>
          </cell>
          <cell r="AB166">
            <v>156000</v>
          </cell>
        </row>
        <row r="167">
          <cell r="AA167">
            <v>6.9976799999999999</v>
          </cell>
          <cell r="AB167">
            <v>153000</v>
          </cell>
        </row>
        <row r="168">
          <cell r="AA168">
            <v>6.9683799999999998</v>
          </cell>
          <cell r="AB168">
            <v>151000</v>
          </cell>
        </row>
        <row r="169">
          <cell r="AA169">
            <v>6.96014</v>
          </cell>
          <cell r="AB169">
            <v>154000</v>
          </cell>
        </row>
        <row r="170">
          <cell r="AA170">
            <v>6.95282</v>
          </cell>
          <cell r="AB170">
            <v>158000</v>
          </cell>
        </row>
        <row r="171">
          <cell r="AA171">
            <v>6.94977</v>
          </cell>
          <cell r="AB171">
            <v>159000</v>
          </cell>
        </row>
        <row r="172">
          <cell r="AA172">
            <v>6.9516</v>
          </cell>
          <cell r="AB172">
            <v>153000</v>
          </cell>
        </row>
        <row r="173">
          <cell r="AA173">
            <v>6.9293199999999997</v>
          </cell>
        </row>
        <row r="174">
          <cell r="AA174">
            <v>6.9293199999999997</v>
          </cell>
        </row>
        <row r="175">
          <cell r="AA175">
            <v>6.9302400000000004</v>
          </cell>
        </row>
        <row r="883">
          <cell r="Z883">
            <v>4.4860799999999999E-2</v>
          </cell>
          <cell r="AA883">
            <v>4.77325</v>
          </cell>
          <cell r="AD883">
            <v>20017</v>
          </cell>
        </row>
        <row r="884">
          <cell r="Z884">
            <v>4.39453E-2</v>
          </cell>
          <cell r="AA884">
            <v>4.77386</v>
          </cell>
          <cell r="AD884">
            <v>10016</v>
          </cell>
        </row>
        <row r="885">
          <cell r="Z885">
            <v>4.5776400000000002E-2</v>
          </cell>
          <cell r="AA885">
            <v>4.7583000000000002</v>
          </cell>
          <cell r="AD885">
            <v>20014</v>
          </cell>
        </row>
        <row r="886">
          <cell r="Z886">
            <v>4.0283199999999998E-2</v>
          </cell>
          <cell r="AA886">
            <v>4.76898</v>
          </cell>
          <cell r="AD886">
            <v>10015</v>
          </cell>
        </row>
        <row r="887">
          <cell r="Z887">
            <v>4.1198699999999998E-2</v>
          </cell>
          <cell r="AA887">
            <v>4.76105</v>
          </cell>
          <cell r="AD887">
            <v>20014</v>
          </cell>
        </row>
        <row r="888">
          <cell r="Z888">
            <v>3.8452100000000003E-2</v>
          </cell>
          <cell r="AA888">
            <v>4.7637900000000002</v>
          </cell>
          <cell r="AD888">
            <v>10014</v>
          </cell>
        </row>
        <row r="889">
          <cell r="Z889">
            <v>3.7536600000000003E-2</v>
          </cell>
          <cell r="AA889">
            <v>4.758</v>
          </cell>
          <cell r="AD889">
            <v>20012</v>
          </cell>
        </row>
        <row r="890">
          <cell r="Z890">
            <v>3.5705599999999997E-2</v>
          </cell>
          <cell r="AA890">
            <v>4.7741699999999998</v>
          </cell>
          <cell r="AD890">
            <v>10014</v>
          </cell>
        </row>
        <row r="891">
          <cell r="Z891">
            <v>3.9672899999999997E-2</v>
          </cell>
          <cell r="AA891">
            <v>4.76837</v>
          </cell>
          <cell r="AD891">
            <v>20016</v>
          </cell>
        </row>
        <row r="892">
          <cell r="Z892">
            <v>4.1809100000000002E-2</v>
          </cell>
          <cell r="AA892">
            <v>4.7717299999999998</v>
          </cell>
          <cell r="AD892">
            <v>10015</v>
          </cell>
        </row>
        <row r="893">
          <cell r="Z893">
            <v>4.39453E-2</v>
          </cell>
          <cell r="AA893">
            <v>4.7729499999999998</v>
          </cell>
          <cell r="AD893">
            <v>20017</v>
          </cell>
        </row>
        <row r="894">
          <cell r="Z894">
            <v>4.0283199999999998E-2</v>
          </cell>
          <cell r="AA894">
            <v>4.7860699999999996</v>
          </cell>
          <cell r="AD894">
            <v>10014</v>
          </cell>
        </row>
        <row r="895">
          <cell r="Z895">
            <v>4.1198699999999998E-2</v>
          </cell>
          <cell r="AA895">
            <v>4.7912600000000003</v>
          </cell>
          <cell r="AD895">
            <v>20015</v>
          </cell>
        </row>
        <row r="896">
          <cell r="Z896">
            <v>4.0588399999999997E-2</v>
          </cell>
          <cell r="AA896">
            <v>4.7729499999999998</v>
          </cell>
          <cell r="AD896">
            <v>10014</v>
          </cell>
        </row>
        <row r="897">
          <cell r="Z897">
            <v>3.60107E-2</v>
          </cell>
          <cell r="AA897">
            <v>4.7784399999999998</v>
          </cell>
          <cell r="AD897">
            <v>20013</v>
          </cell>
        </row>
        <row r="898">
          <cell r="Z898">
            <v>3.60107E-2</v>
          </cell>
          <cell r="AA898">
            <v>4.7784399999999998</v>
          </cell>
          <cell r="AD898">
            <v>10012</v>
          </cell>
        </row>
        <row r="899">
          <cell r="Z899">
            <v>4.0283199999999998E-2</v>
          </cell>
          <cell r="AA899">
            <v>4.7934000000000001</v>
          </cell>
          <cell r="AD899">
            <v>20012</v>
          </cell>
        </row>
        <row r="900">
          <cell r="Z900">
            <v>5.6762699999999999E-2</v>
          </cell>
          <cell r="AA900">
            <v>4.77264</v>
          </cell>
          <cell r="AD900">
            <v>10014</v>
          </cell>
        </row>
        <row r="901">
          <cell r="Z901">
            <v>8.60596E-2</v>
          </cell>
          <cell r="AA901">
            <v>4.76349</v>
          </cell>
          <cell r="AD901">
            <v>20014</v>
          </cell>
        </row>
        <row r="902">
          <cell r="Z902">
            <v>0.120239</v>
          </cell>
          <cell r="AA902">
            <v>4.7662399999999998</v>
          </cell>
          <cell r="AD902">
            <v>10030</v>
          </cell>
        </row>
        <row r="919">
          <cell r="Z919">
            <v>1.1297600000000001</v>
          </cell>
          <cell r="AD919">
            <v>20407</v>
          </cell>
          <cell r="AE919">
            <v>31.032</v>
          </cell>
        </row>
        <row r="920">
          <cell r="Z920">
            <v>1.16547</v>
          </cell>
          <cell r="AD920">
            <v>10368</v>
          </cell>
          <cell r="AE920">
            <v>31.169</v>
          </cell>
        </row>
        <row r="921">
          <cell r="Z921">
            <v>1.17523</v>
          </cell>
          <cell r="AD921">
            <v>20403</v>
          </cell>
          <cell r="AE921">
            <v>31.239000000000001</v>
          </cell>
        </row>
        <row r="922">
          <cell r="Z922">
            <v>1.1554</v>
          </cell>
          <cell r="AD922">
            <v>10375</v>
          </cell>
          <cell r="AE922">
            <v>31.102</v>
          </cell>
        </row>
        <row r="923">
          <cell r="Z923">
            <v>1.1352500000000001</v>
          </cell>
          <cell r="AD923">
            <v>20403</v>
          </cell>
          <cell r="AE923">
            <v>30.827000000000002</v>
          </cell>
        </row>
        <row r="924">
          <cell r="Z924">
            <v>1.19171</v>
          </cell>
          <cell r="AA924">
            <v>5.8737199999999996</v>
          </cell>
          <cell r="AB924">
            <v>43400</v>
          </cell>
          <cell r="AD924">
            <v>10384</v>
          </cell>
          <cell r="AE924">
            <v>30.724</v>
          </cell>
        </row>
        <row r="925">
          <cell r="Z925">
            <v>1.2359599999999999</v>
          </cell>
          <cell r="AA925">
            <v>5.8798199999999996</v>
          </cell>
          <cell r="AB925">
            <v>43000</v>
          </cell>
          <cell r="AD925">
            <v>20416</v>
          </cell>
          <cell r="AE925">
            <v>31.273</v>
          </cell>
        </row>
        <row r="926">
          <cell r="Z926">
            <v>1.1831700000000001</v>
          </cell>
          <cell r="AA926">
            <v>5.8773799999999996</v>
          </cell>
          <cell r="AB926">
            <v>43700</v>
          </cell>
          <cell r="AD926">
            <v>10390</v>
          </cell>
          <cell r="AE926">
            <v>31.100999999999999</v>
          </cell>
        </row>
        <row r="927">
          <cell r="Z927">
            <v>1.2112400000000001</v>
          </cell>
          <cell r="AA927">
            <v>5.9179700000000004</v>
          </cell>
          <cell r="AB927">
            <v>46900</v>
          </cell>
          <cell r="AD927">
            <v>20420</v>
          </cell>
          <cell r="AE927">
            <v>31.204000000000001</v>
          </cell>
        </row>
        <row r="928">
          <cell r="Z928">
            <v>1.2084999999999999</v>
          </cell>
          <cell r="AA928">
            <v>5.9478799999999996</v>
          </cell>
          <cell r="AB928">
            <v>48300</v>
          </cell>
          <cell r="AD928">
            <v>10402</v>
          </cell>
          <cell r="AE928">
            <v>31.308</v>
          </cell>
        </row>
        <row r="929">
          <cell r="Z929">
            <v>1.2295499999999999</v>
          </cell>
          <cell r="AA929">
            <v>5.9527599999999996</v>
          </cell>
          <cell r="AB929">
            <v>48900</v>
          </cell>
          <cell r="AD929">
            <v>20423</v>
          </cell>
          <cell r="AE929">
            <v>31.308</v>
          </cell>
        </row>
        <row r="930">
          <cell r="Z930">
            <v>1.1496</v>
          </cell>
          <cell r="AA930">
            <v>5.9664900000000003</v>
          </cell>
          <cell r="AB930">
            <v>49100</v>
          </cell>
          <cell r="AD930">
            <v>10404</v>
          </cell>
          <cell r="AE930">
            <v>31.411000000000001</v>
          </cell>
        </row>
        <row r="931">
          <cell r="Z931">
            <v>1.16852</v>
          </cell>
          <cell r="AA931">
            <v>5.9661900000000001</v>
          </cell>
          <cell r="AB931">
            <v>49500</v>
          </cell>
          <cell r="AD931">
            <v>20415</v>
          </cell>
          <cell r="AE931">
            <v>31.582999999999998</v>
          </cell>
        </row>
        <row r="932">
          <cell r="Z932">
            <v>1.2167399999999999</v>
          </cell>
          <cell r="AA932">
            <v>5.9664900000000003</v>
          </cell>
          <cell r="AB932">
            <v>49500</v>
          </cell>
          <cell r="AD932">
            <v>10384</v>
          </cell>
          <cell r="AE932">
            <v>30.827000000000002</v>
          </cell>
        </row>
        <row r="933">
          <cell r="Z933">
            <v>1.3037099999999999</v>
          </cell>
          <cell r="AA933">
            <v>5.9686300000000001</v>
          </cell>
          <cell r="AB933">
            <v>49300</v>
          </cell>
          <cell r="AD933">
            <v>20440</v>
          </cell>
          <cell r="AE933">
            <v>30.516999999999999</v>
          </cell>
        </row>
        <row r="934">
          <cell r="Z934">
            <v>1.2271099999999999</v>
          </cell>
          <cell r="AA934">
            <v>5.9899899999999997</v>
          </cell>
          <cell r="AB934">
            <v>48700</v>
          </cell>
          <cell r="AD934">
            <v>10396</v>
          </cell>
          <cell r="AE934">
            <v>31.341000000000001</v>
          </cell>
        </row>
        <row r="935">
          <cell r="Z935">
            <v>1.15601</v>
          </cell>
          <cell r="AA935">
            <v>5.9893799999999997</v>
          </cell>
          <cell r="AB935">
            <v>47600</v>
          </cell>
          <cell r="AD935">
            <v>20433</v>
          </cell>
          <cell r="AE935">
            <v>30.69</v>
          </cell>
        </row>
        <row r="936">
          <cell r="Z936">
            <v>1.2149000000000001</v>
          </cell>
          <cell r="AA936">
            <v>5.9933500000000004</v>
          </cell>
          <cell r="AB936">
            <v>45700</v>
          </cell>
          <cell r="AD936">
            <v>10384</v>
          </cell>
          <cell r="AE936">
            <v>29.42</v>
          </cell>
        </row>
        <row r="937">
          <cell r="Z937">
            <v>1.17889</v>
          </cell>
          <cell r="AA937">
            <v>6.0022000000000002</v>
          </cell>
          <cell r="AB937">
            <v>47100</v>
          </cell>
          <cell r="AD937">
            <v>20418</v>
          </cell>
          <cell r="AE937">
            <v>30.175000000000001</v>
          </cell>
        </row>
        <row r="938">
          <cell r="Z938">
            <v>1.1416599999999999</v>
          </cell>
          <cell r="AA938">
            <v>5.9790000000000001</v>
          </cell>
          <cell r="AB938">
            <v>49200</v>
          </cell>
          <cell r="AD938">
            <v>10403</v>
          </cell>
          <cell r="AE938">
            <v>30.518000000000001</v>
          </cell>
        </row>
        <row r="939">
          <cell r="AA939">
            <v>5.9951800000000004</v>
          </cell>
          <cell r="AB939">
            <v>49900</v>
          </cell>
        </row>
        <row r="940">
          <cell r="AA940">
            <v>5.9854099999999999</v>
          </cell>
          <cell r="AB940">
            <v>50300</v>
          </cell>
        </row>
        <row r="941">
          <cell r="AA941">
            <v>6.0031100000000004</v>
          </cell>
          <cell r="AB941">
            <v>55400</v>
          </cell>
        </row>
        <row r="942">
          <cell r="AA942">
            <v>5.9851099999999997</v>
          </cell>
          <cell r="AB942">
            <v>56500</v>
          </cell>
        </row>
        <row r="943">
          <cell r="AA943">
            <v>5.9493999999999998</v>
          </cell>
          <cell r="AB943">
            <v>49500</v>
          </cell>
        </row>
      </sheetData>
      <sheetData sheetId="8">
        <row r="119">
          <cell r="Z119">
            <v>1.9836400000000001E-2</v>
          </cell>
          <cell r="AA119">
            <v>4.7494500000000004</v>
          </cell>
          <cell r="AD119">
            <v>20007</v>
          </cell>
        </row>
        <row r="120">
          <cell r="Z120">
            <v>1.9226099999999999E-2</v>
          </cell>
          <cell r="AA120">
            <v>4.7561600000000004</v>
          </cell>
          <cell r="AD120">
            <v>10009</v>
          </cell>
        </row>
        <row r="121">
          <cell r="Z121">
            <v>2.1057099999999999E-2</v>
          </cell>
          <cell r="AA121">
            <v>4.7464000000000004</v>
          </cell>
          <cell r="AD121">
            <v>20006</v>
          </cell>
        </row>
        <row r="122">
          <cell r="Z122">
            <v>2.4414100000000001E-2</v>
          </cell>
          <cell r="AA122">
            <v>4.7570800000000002</v>
          </cell>
          <cell r="AD122">
            <v>10009</v>
          </cell>
        </row>
        <row r="123">
          <cell r="Z123">
            <v>2.1362300000000001E-2</v>
          </cell>
          <cell r="AA123">
            <v>4.7302200000000001</v>
          </cell>
          <cell r="AD123">
            <v>20007</v>
          </cell>
        </row>
        <row r="124">
          <cell r="Z124">
            <v>2.2888200000000001E-2</v>
          </cell>
          <cell r="AA124">
            <v>4.7219800000000003</v>
          </cell>
          <cell r="AD124">
            <v>10009</v>
          </cell>
        </row>
        <row r="125">
          <cell r="Z125">
            <v>1.8615699999999999E-2</v>
          </cell>
          <cell r="AA125">
            <v>4.7326699999999997</v>
          </cell>
          <cell r="AD125">
            <v>20007</v>
          </cell>
        </row>
        <row r="126">
          <cell r="Z126">
            <v>2.1667499999999999E-2</v>
          </cell>
          <cell r="AA126">
            <v>4.7418199999999997</v>
          </cell>
          <cell r="AD126">
            <v>10009</v>
          </cell>
        </row>
        <row r="127">
          <cell r="Z127">
            <v>2.6550299999999999E-2</v>
          </cell>
          <cell r="AA127">
            <v>4.7485400000000002</v>
          </cell>
          <cell r="AD127">
            <v>20007</v>
          </cell>
        </row>
        <row r="128">
          <cell r="Z128">
            <v>1.83105E-2</v>
          </cell>
          <cell r="AA128">
            <v>4.7256499999999999</v>
          </cell>
          <cell r="AD128">
            <v>10009</v>
          </cell>
        </row>
        <row r="129">
          <cell r="Z129">
            <v>2.1972700000000001E-2</v>
          </cell>
          <cell r="AA129">
            <v>4.7405999999999997</v>
          </cell>
          <cell r="AD129">
            <v>20007</v>
          </cell>
        </row>
        <row r="130">
          <cell r="Z130">
            <v>2.6855500000000001E-2</v>
          </cell>
          <cell r="AA130">
            <v>4.7558600000000002</v>
          </cell>
          <cell r="AD130">
            <v>10009</v>
          </cell>
        </row>
        <row r="131">
          <cell r="Z131">
            <v>2.3193399999999999E-2</v>
          </cell>
          <cell r="AA131">
            <v>4.7641</v>
          </cell>
          <cell r="AD131">
            <v>20007</v>
          </cell>
        </row>
        <row r="132">
          <cell r="Z132">
            <v>2.4108899999999999E-2</v>
          </cell>
          <cell r="AA132">
            <v>4.7476200000000004</v>
          </cell>
          <cell r="AD132">
            <v>10009</v>
          </cell>
        </row>
        <row r="133">
          <cell r="Z133">
            <v>2.3193399999999999E-2</v>
          </cell>
          <cell r="AA133">
            <v>4.7457900000000004</v>
          </cell>
          <cell r="AD133">
            <v>20007</v>
          </cell>
        </row>
        <row r="134">
          <cell r="Z134">
            <v>1.83105E-2</v>
          </cell>
          <cell r="AA134">
            <v>4.7522000000000002</v>
          </cell>
          <cell r="AD134">
            <v>10009</v>
          </cell>
        </row>
        <row r="135">
          <cell r="Z135">
            <v>2.2582999999999999E-2</v>
          </cell>
          <cell r="AA135">
            <v>4.7543300000000004</v>
          </cell>
          <cell r="AD135">
            <v>20007</v>
          </cell>
        </row>
        <row r="136">
          <cell r="Z136">
            <v>1.8920900000000001E-2</v>
          </cell>
          <cell r="AA136">
            <v>4.7418199999999997</v>
          </cell>
          <cell r="AD136">
            <v>10009</v>
          </cell>
        </row>
        <row r="137">
          <cell r="Z137">
            <v>2.2888200000000001E-2</v>
          </cell>
          <cell r="AA137">
            <v>4.7546400000000002</v>
          </cell>
          <cell r="AD137">
            <v>20007</v>
          </cell>
        </row>
        <row r="138">
          <cell r="Z138">
            <v>2.1362300000000001E-2</v>
          </cell>
          <cell r="AA138">
            <v>4.7418199999999997</v>
          </cell>
          <cell r="AD138">
            <v>10009</v>
          </cell>
        </row>
        <row r="144">
          <cell r="AD144">
            <v>10643</v>
          </cell>
          <cell r="AE144">
            <v>123.113</v>
          </cell>
        </row>
        <row r="145">
          <cell r="AD145">
            <v>20508</v>
          </cell>
          <cell r="AE145">
            <v>120.881</v>
          </cell>
        </row>
        <row r="146">
          <cell r="AD146">
            <v>10808</v>
          </cell>
          <cell r="AE146">
            <v>124.486</v>
          </cell>
        </row>
        <row r="147">
          <cell r="AD147">
            <v>20649</v>
          </cell>
          <cell r="AE147">
            <v>128.46799999999999</v>
          </cell>
        </row>
        <row r="148">
          <cell r="AD148">
            <v>11016</v>
          </cell>
          <cell r="AE148">
            <v>140.17599999999999</v>
          </cell>
        </row>
        <row r="149">
          <cell r="AD149">
            <v>20806</v>
          </cell>
          <cell r="AE149">
            <v>148.86199999999999</v>
          </cell>
        </row>
        <row r="150">
          <cell r="AD150">
            <v>11026</v>
          </cell>
          <cell r="AE150">
            <v>150.23500000000001</v>
          </cell>
        </row>
        <row r="151">
          <cell r="AD151">
            <v>20857</v>
          </cell>
          <cell r="AE151">
            <v>147.59200000000001</v>
          </cell>
        </row>
        <row r="152">
          <cell r="AD152">
            <v>11008</v>
          </cell>
          <cell r="AE152">
            <v>148.27799999999999</v>
          </cell>
        </row>
        <row r="153">
          <cell r="AD153">
            <v>20884</v>
          </cell>
          <cell r="AE153">
            <v>148.51900000000001</v>
          </cell>
        </row>
        <row r="154">
          <cell r="AD154">
            <v>10949</v>
          </cell>
          <cell r="AE154">
            <v>140.76</v>
          </cell>
        </row>
        <row r="155">
          <cell r="AD155">
            <v>20878</v>
          </cell>
          <cell r="AE155">
            <v>136.60499999999999</v>
          </cell>
        </row>
        <row r="156">
          <cell r="AD156">
            <v>10912</v>
          </cell>
          <cell r="AE156">
            <v>134.23599999999999</v>
          </cell>
        </row>
        <row r="157">
          <cell r="AD157">
            <v>20840</v>
          </cell>
          <cell r="AE157">
            <v>131.42099999999999</v>
          </cell>
        </row>
        <row r="158">
          <cell r="AB158">
            <v>113000</v>
          </cell>
          <cell r="AD158">
            <v>10849</v>
          </cell>
          <cell r="AE158">
            <v>129.08600000000001</v>
          </cell>
        </row>
        <row r="159">
          <cell r="AB159">
            <v>113000</v>
          </cell>
          <cell r="AD159">
            <v>20795</v>
          </cell>
          <cell r="AE159">
            <v>122.803</v>
          </cell>
        </row>
        <row r="160">
          <cell r="AB160">
            <v>120000</v>
          </cell>
          <cell r="AD160">
            <v>10773</v>
          </cell>
          <cell r="AE160">
            <v>112.95</v>
          </cell>
        </row>
        <row r="161">
          <cell r="AB161">
            <v>117000</v>
          </cell>
          <cell r="AD161">
            <v>20755</v>
          </cell>
          <cell r="AE161">
            <v>110.032</v>
          </cell>
        </row>
        <row r="162">
          <cell r="AB162">
            <v>116000</v>
          </cell>
          <cell r="AD162">
            <v>10732</v>
          </cell>
          <cell r="AE162">
            <v>109.929</v>
          </cell>
        </row>
        <row r="163">
          <cell r="AA163">
            <v>7.9141199999999996</v>
          </cell>
          <cell r="AB163">
            <v>116000</v>
          </cell>
        </row>
        <row r="164">
          <cell r="AA164">
            <v>7.9116799999999996</v>
          </cell>
          <cell r="AB164">
            <v>122000</v>
          </cell>
        </row>
        <row r="165">
          <cell r="AA165">
            <v>7.9089400000000003</v>
          </cell>
          <cell r="AB165">
            <v>117000</v>
          </cell>
        </row>
        <row r="166">
          <cell r="AA166">
            <v>7.9098499999999996</v>
          </cell>
          <cell r="AB166">
            <v>117000</v>
          </cell>
        </row>
        <row r="167">
          <cell r="AA167">
            <v>7.9031399999999996</v>
          </cell>
          <cell r="AB167">
            <v>123000</v>
          </cell>
        </row>
        <row r="168">
          <cell r="AA168">
            <v>7.9025299999999996</v>
          </cell>
          <cell r="AB168">
            <v>118000</v>
          </cell>
        </row>
        <row r="169">
          <cell r="AA169">
            <v>7.89398</v>
          </cell>
          <cell r="AB169">
            <v>120000</v>
          </cell>
        </row>
        <row r="170">
          <cell r="AA170">
            <v>7.8759800000000002</v>
          </cell>
          <cell r="AB170">
            <v>118000</v>
          </cell>
        </row>
        <row r="171">
          <cell r="AA171">
            <v>7.8460700000000001</v>
          </cell>
          <cell r="AB171">
            <v>116000</v>
          </cell>
        </row>
        <row r="172">
          <cell r="AA172">
            <v>7.8451500000000003</v>
          </cell>
          <cell r="AB172">
            <v>118000</v>
          </cell>
        </row>
        <row r="173">
          <cell r="AA173">
            <v>7.8503400000000001</v>
          </cell>
          <cell r="AB173">
            <v>122000</v>
          </cell>
        </row>
        <row r="174">
          <cell r="AA174">
            <v>7.8381299999999996</v>
          </cell>
          <cell r="AB174">
            <v>119000</v>
          </cell>
        </row>
        <row r="175">
          <cell r="AA175">
            <v>7.8567499999999999</v>
          </cell>
          <cell r="AB175">
            <v>122000</v>
          </cell>
        </row>
        <row r="176">
          <cell r="AA176">
            <v>7.8805500000000004</v>
          </cell>
          <cell r="AB176">
            <v>116000</v>
          </cell>
        </row>
        <row r="177">
          <cell r="AA177">
            <v>7.8817700000000004</v>
          </cell>
          <cell r="AB177">
            <v>123000</v>
          </cell>
        </row>
        <row r="178">
          <cell r="AA178">
            <v>7.89642</v>
          </cell>
          <cell r="AB178">
            <v>115000</v>
          </cell>
        </row>
        <row r="179">
          <cell r="AA179">
            <v>7.8802500000000002</v>
          </cell>
          <cell r="AB179">
            <v>119000</v>
          </cell>
        </row>
        <row r="180">
          <cell r="Z180">
            <v>2.5299100000000001</v>
          </cell>
          <cell r="AA180">
            <v>7.9089400000000003</v>
          </cell>
        </row>
        <row r="181">
          <cell r="Z181">
            <v>2.5387599999999999</v>
          </cell>
          <cell r="AA181">
            <v>7.9128999999999996</v>
          </cell>
        </row>
        <row r="182">
          <cell r="Z182">
            <v>2.4594100000000001</v>
          </cell>
          <cell r="AA182">
            <v>7.9070999999999998</v>
          </cell>
        </row>
        <row r="183">
          <cell r="Z183">
            <v>2.5308199999999998</v>
          </cell>
        </row>
        <row r="184">
          <cell r="Z184">
            <v>2.5106799999999998</v>
          </cell>
        </row>
        <row r="185">
          <cell r="Z185">
            <v>2.5131199999999998</v>
          </cell>
        </row>
        <row r="186">
          <cell r="Z186">
            <v>2.6968399999999999</v>
          </cell>
        </row>
        <row r="187">
          <cell r="Z187">
            <v>2.60162</v>
          </cell>
        </row>
        <row r="188">
          <cell r="Z188">
            <v>2.6437400000000002</v>
          </cell>
        </row>
        <row r="189">
          <cell r="Z189">
            <v>2.67334</v>
          </cell>
        </row>
        <row r="190">
          <cell r="Z190">
            <v>2.8085300000000002</v>
          </cell>
        </row>
        <row r="191">
          <cell r="Z191">
            <v>3.0606100000000001</v>
          </cell>
        </row>
        <row r="192">
          <cell r="Z192">
            <v>3.3544900000000002</v>
          </cell>
        </row>
        <row r="193">
          <cell r="Z193">
            <v>3.2858299999999998</v>
          </cell>
        </row>
        <row r="194">
          <cell r="Z194">
            <v>3.4518399999999998</v>
          </cell>
        </row>
        <row r="195">
          <cell r="Z195">
            <v>3.4201000000000001</v>
          </cell>
        </row>
        <row r="196">
          <cell r="Z196">
            <v>3.2839999999999998</v>
          </cell>
        </row>
        <row r="197">
          <cell r="Z197">
            <v>3.1521599999999999</v>
          </cell>
        </row>
        <row r="198">
          <cell r="Z198">
            <v>3.0316200000000002</v>
          </cell>
        </row>
        <row r="199">
          <cell r="Z199">
            <v>2.7081300000000001</v>
          </cell>
        </row>
        <row r="903">
          <cell r="Z903">
            <v>9.3688999999999995E-2</v>
          </cell>
          <cell r="AA903">
            <v>4.8275800000000002</v>
          </cell>
          <cell r="AD903">
            <v>20024</v>
          </cell>
        </row>
        <row r="904">
          <cell r="Z904">
            <v>7.72095E-2</v>
          </cell>
          <cell r="AA904">
            <v>4.8312400000000002</v>
          </cell>
          <cell r="AD904">
            <v>10030</v>
          </cell>
        </row>
        <row r="905">
          <cell r="Z905">
            <v>6.2255900000000003E-2</v>
          </cell>
          <cell r="AA905">
            <v>4.83704</v>
          </cell>
          <cell r="AD905">
            <v>20022</v>
          </cell>
        </row>
        <row r="906">
          <cell r="Z906">
            <v>8.3007800000000007E-2</v>
          </cell>
          <cell r="AA906">
            <v>4.8391700000000002</v>
          </cell>
          <cell r="AD906">
            <v>10027</v>
          </cell>
        </row>
        <row r="907">
          <cell r="Z907">
            <v>6.8969699999999995E-2</v>
          </cell>
          <cell r="AA907">
            <v>4.84436</v>
          </cell>
          <cell r="AD907">
            <v>20022</v>
          </cell>
        </row>
        <row r="908">
          <cell r="Z908">
            <v>8.0871600000000002E-2</v>
          </cell>
          <cell r="AA908">
            <v>4.8403900000000002</v>
          </cell>
          <cell r="AD908">
            <v>10031</v>
          </cell>
        </row>
        <row r="909">
          <cell r="Z909">
            <v>0.10162400000000001</v>
          </cell>
          <cell r="AA909">
            <v>4.8471099999999998</v>
          </cell>
          <cell r="AD909">
            <v>20022</v>
          </cell>
        </row>
        <row r="910">
          <cell r="Z910">
            <v>7.9650899999999997E-2</v>
          </cell>
          <cell r="AA910">
            <v>4.8577899999999996</v>
          </cell>
          <cell r="AD910">
            <v>10027</v>
          </cell>
        </row>
        <row r="911">
          <cell r="Z911">
            <v>8.1176799999999993E-2</v>
          </cell>
          <cell r="AA911">
            <v>4.84192</v>
          </cell>
          <cell r="AD911">
            <v>20020</v>
          </cell>
        </row>
        <row r="912">
          <cell r="Z912">
            <v>6.4086900000000002E-2</v>
          </cell>
          <cell r="AA912">
            <v>4.8355100000000002</v>
          </cell>
          <cell r="AD912">
            <v>10030</v>
          </cell>
        </row>
        <row r="913">
          <cell r="Z913">
            <v>8.0871600000000002E-2</v>
          </cell>
          <cell r="AA913">
            <v>4.8266600000000004</v>
          </cell>
          <cell r="AD913">
            <v>20020</v>
          </cell>
        </row>
        <row r="914">
          <cell r="Z914">
            <v>7.2021500000000002E-2</v>
          </cell>
          <cell r="AA914">
            <v>4.8181200000000004</v>
          </cell>
          <cell r="AD914">
            <v>10026</v>
          </cell>
        </row>
        <row r="915">
          <cell r="Z915">
            <v>8.1481899999999996E-2</v>
          </cell>
          <cell r="AA915">
            <v>4.8171999999999997</v>
          </cell>
          <cell r="AD915">
            <v>20021</v>
          </cell>
        </row>
        <row r="916">
          <cell r="Z916">
            <v>9.5519999999999994E-2</v>
          </cell>
          <cell r="AA916">
            <v>4.8220799999999997</v>
          </cell>
          <cell r="AD916">
            <v>10030</v>
          </cell>
        </row>
        <row r="917">
          <cell r="Z917">
            <v>8.60596E-2</v>
          </cell>
          <cell r="AA917">
            <v>4.8242200000000004</v>
          </cell>
          <cell r="AD917">
            <v>20026</v>
          </cell>
        </row>
        <row r="918">
          <cell r="Z918">
            <v>0.10162400000000001</v>
          </cell>
          <cell r="AA918">
            <v>4.8367300000000002</v>
          </cell>
          <cell r="AD918">
            <v>10034</v>
          </cell>
        </row>
        <row r="919">
          <cell r="Z919">
            <v>0.230408</v>
          </cell>
          <cell r="AA919">
            <v>4.8361200000000002</v>
          </cell>
          <cell r="AD919">
            <v>20025</v>
          </cell>
        </row>
        <row r="920">
          <cell r="Z920">
            <v>0.42877199999999999</v>
          </cell>
          <cell r="AA920">
            <v>4.8315400000000004</v>
          </cell>
          <cell r="AD920">
            <v>10087</v>
          </cell>
        </row>
        <row r="921">
          <cell r="Z921">
            <v>0.43884299999999998</v>
          </cell>
          <cell r="AA921">
            <v>4.8318500000000002</v>
          </cell>
          <cell r="AD921">
            <v>20065</v>
          </cell>
        </row>
        <row r="922">
          <cell r="Z922">
            <v>0.50567600000000001</v>
          </cell>
          <cell r="AA922">
            <v>4.85046</v>
          </cell>
          <cell r="AD922">
            <v>10153</v>
          </cell>
        </row>
        <row r="940">
          <cell r="Z940">
            <v>3.0310100000000002</v>
          </cell>
        </row>
        <row r="941">
          <cell r="Z941">
            <v>3.3209200000000001</v>
          </cell>
        </row>
        <row r="942">
          <cell r="Z942">
            <v>3.18573</v>
          </cell>
        </row>
        <row r="943">
          <cell r="Z943">
            <v>3.3184800000000001</v>
          </cell>
          <cell r="AD943">
            <v>20606</v>
          </cell>
          <cell r="AE943">
            <v>111.748</v>
          </cell>
        </row>
        <row r="944">
          <cell r="Z944">
            <v>3.30444</v>
          </cell>
          <cell r="AD944">
            <v>11078</v>
          </cell>
          <cell r="AE944">
            <v>114.254</v>
          </cell>
        </row>
        <row r="945">
          <cell r="Z945">
            <v>3.4573399999999999</v>
          </cell>
          <cell r="AD945">
            <v>20641</v>
          </cell>
          <cell r="AE945">
            <v>114.254</v>
          </cell>
        </row>
        <row r="946">
          <cell r="Z946">
            <v>3.3306900000000002</v>
          </cell>
          <cell r="AD946">
            <v>11107</v>
          </cell>
          <cell r="AE946">
            <v>114.392</v>
          </cell>
        </row>
        <row r="947">
          <cell r="Z947">
            <v>3.2934600000000001</v>
          </cell>
          <cell r="AD947">
            <v>20659</v>
          </cell>
          <cell r="AE947">
            <v>116.005</v>
          </cell>
        </row>
        <row r="948">
          <cell r="Z948">
            <v>3.33344</v>
          </cell>
          <cell r="AD948">
            <v>11119</v>
          </cell>
          <cell r="AE948">
            <v>116.005</v>
          </cell>
        </row>
        <row r="949">
          <cell r="Z949">
            <v>3.4109500000000001</v>
          </cell>
          <cell r="AD949">
            <v>20655</v>
          </cell>
          <cell r="AE949">
            <v>114.76900000000001</v>
          </cell>
        </row>
        <row r="950">
          <cell r="Z950">
            <v>3.4478800000000001</v>
          </cell>
          <cell r="AD950">
            <v>11103</v>
          </cell>
          <cell r="AE950">
            <v>115.73099999999999</v>
          </cell>
        </row>
        <row r="951">
          <cell r="Z951">
            <v>3.2287599999999999</v>
          </cell>
          <cell r="AD951">
            <v>20667</v>
          </cell>
          <cell r="AE951">
            <v>113.053</v>
          </cell>
        </row>
        <row r="952">
          <cell r="Z952">
            <v>3.2412700000000001</v>
          </cell>
          <cell r="AD952">
            <v>11070</v>
          </cell>
          <cell r="AE952">
            <v>113.053</v>
          </cell>
        </row>
        <row r="953">
          <cell r="Z953">
            <v>3.1039400000000001</v>
          </cell>
          <cell r="AD953">
            <v>20657</v>
          </cell>
          <cell r="AE953">
            <v>107.285</v>
          </cell>
        </row>
        <row r="954">
          <cell r="Z954">
            <v>3.1741299999999999</v>
          </cell>
          <cell r="AD954">
            <v>11081</v>
          </cell>
          <cell r="AE954">
            <v>104.77800000000001</v>
          </cell>
        </row>
        <row r="955">
          <cell r="Z955">
            <v>3.2510400000000002</v>
          </cell>
          <cell r="AD955">
            <v>20648</v>
          </cell>
          <cell r="AE955">
            <v>104.77800000000001</v>
          </cell>
        </row>
        <row r="956">
          <cell r="Z956">
            <v>3.2632400000000001</v>
          </cell>
          <cell r="AA956">
            <v>7.1539299999999999</v>
          </cell>
          <cell r="AD956">
            <v>11083</v>
          </cell>
          <cell r="AE956">
            <v>107.90300000000001</v>
          </cell>
        </row>
        <row r="957">
          <cell r="Z957">
            <v>3.2134999999999998</v>
          </cell>
          <cell r="AA957">
            <v>7.1520999999999999</v>
          </cell>
          <cell r="AD957">
            <v>20667</v>
          </cell>
          <cell r="AE957">
            <v>111.714</v>
          </cell>
        </row>
        <row r="958">
          <cell r="Z958">
            <v>3.4066800000000002</v>
          </cell>
          <cell r="AA958">
            <v>7.1475200000000001</v>
          </cell>
          <cell r="AB958">
            <v>49000</v>
          </cell>
          <cell r="AD958">
            <v>11114</v>
          </cell>
          <cell r="AE958">
            <v>112.95</v>
          </cell>
        </row>
        <row r="959">
          <cell r="Z959">
            <v>3.5113500000000002</v>
          </cell>
          <cell r="AA959">
            <v>7.1285999999999996</v>
          </cell>
          <cell r="AB959">
            <v>50200</v>
          </cell>
          <cell r="AD959">
            <v>20653</v>
          </cell>
          <cell r="AE959">
            <v>112.95</v>
          </cell>
        </row>
        <row r="960">
          <cell r="AA960">
            <v>7.1359300000000001</v>
          </cell>
          <cell r="AB960">
            <v>51600</v>
          </cell>
          <cell r="AD960">
            <v>11135</v>
          </cell>
          <cell r="AE960">
            <v>113.121</v>
          </cell>
        </row>
        <row r="961">
          <cell r="AA961">
            <v>7.1463000000000001</v>
          </cell>
          <cell r="AB961">
            <v>50700</v>
          </cell>
          <cell r="AD961">
            <v>20638</v>
          </cell>
          <cell r="AE961">
            <v>108.83</v>
          </cell>
        </row>
        <row r="962">
          <cell r="AA962">
            <v>7.1420300000000001</v>
          </cell>
          <cell r="AB962">
            <v>48300</v>
          </cell>
          <cell r="AD962">
            <v>11074</v>
          </cell>
          <cell r="AE962">
            <v>107.59399999999999</v>
          </cell>
        </row>
        <row r="963">
          <cell r="AA963">
            <v>7.1209699999999998</v>
          </cell>
          <cell r="AB963">
            <v>46900</v>
          </cell>
        </row>
        <row r="964">
          <cell r="AA964">
            <v>7.0767199999999999</v>
          </cell>
          <cell r="AB964">
            <v>46900</v>
          </cell>
        </row>
        <row r="965">
          <cell r="AA965">
            <v>7.0892299999999997</v>
          </cell>
          <cell r="AB965">
            <v>44500</v>
          </cell>
        </row>
        <row r="966">
          <cell r="AA966">
            <v>7.11761</v>
          </cell>
          <cell r="AB966">
            <v>43300</v>
          </cell>
        </row>
        <row r="967">
          <cell r="AA967">
            <v>7.1252399999999998</v>
          </cell>
          <cell r="AB967">
            <v>48000</v>
          </cell>
        </row>
        <row r="968">
          <cell r="AA968">
            <v>7.1581999999999999</v>
          </cell>
          <cell r="AB968">
            <v>49200</v>
          </cell>
        </row>
        <row r="969">
          <cell r="AA969">
            <v>7.18201</v>
          </cell>
          <cell r="AB969">
            <v>49800</v>
          </cell>
        </row>
        <row r="970">
          <cell r="AA970">
            <v>7.1731600000000002</v>
          </cell>
          <cell r="AB970">
            <v>50000</v>
          </cell>
        </row>
        <row r="971">
          <cell r="AA971">
            <v>7.18323</v>
          </cell>
          <cell r="AB971">
            <v>52800</v>
          </cell>
        </row>
        <row r="972">
          <cell r="AA972">
            <v>7.19482</v>
          </cell>
          <cell r="AB972">
            <v>52800</v>
          </cell>
        </row>
        <row r="973">
          <cell r="AA973">
            <v>7.1710200000000004</v>
          </cell>
          <cell r="AB973">
            <v>49500</v>
          </cell>
        </row>
        <row r="974">
          <cell r="AA974">
            <v>7.1823100000000002</v>
          </cell>
          <cell r="AB974">
            <v>49300</v>
          </cell>
        </row>
        <row r="975">
          <cell r="AA975">
            <v>7.1554599999999997</v>
          </cell>
          <cell r="AB975">
            <v>49100</v>
          </cell>
        </row>
        <row r="976">
          <cell r="AB976">
            <v>51700</v>
          </cell>
        </row>
        <row r="977">
          <cell r="AB977">
            <v>53800</v>
          </cell>
        </row>
      </sheetData>
      <sheetData sheetId="9">
        <row r="112">
          <cell r="Z112">
            <v>2.4414100000000001E-2</v>
          </cell>
          <cell r="AA112">
            <v>4.7366299999999999</v>
          </cell>
          <cell r="AD112">
            <v>20009</v>
          </cell>
        </row>
        <row r="113">
          <cell r="Z113">
            <v>2.2888200000000001E-2</v>
          </cell>
          <cell r="AA113">
            <v>4.7415200000000004</v>
          </cell>
          <cell r="AD113">
            <v>20007</v>
          </cell>
        </row>
        <row r="114">
          <cell r="Z114">
            <v>2.3803700000000001E-2</v>
          </cell>
          <cell r="AA114">
            <v>4.7384599999999999</v>
          </cell>
          <cell r="AD114">
            <v>10009</v>
          </cell>
        </row>
        <row r="115">
          <cell r="Z115">
            <v>2.3803700000000001E-2</v>
          </cell>
          <cell r="AA115">
            <v>4.7384599999999999</v>
          </cell>
          <cell r="AD115">
            <v>20009</v>
          </cell>
        </row>
        <row r="116">
          <cell r="Z116">
            <v>2.47192E-2</v>
          </cell>
          <cell r="AA116">
            <v>4.7360199999999999</v>
          </cell>
          <cell r="AD116">
            <v>20009</v>
          </cell>
        </row>
        <row r="117">
          <cell r="Z117">
            <v>2.1362300000000001E-2</v>
          </cell>
          <cell r="AA117">
            <v>4.7070299999999996</v>
          </cell>
          <cell r="AD117">
            <v>10009</v>
          </cell>
        </row>
        <row r="118">
          <cell r="Z118">
            <v>2.5329600000000001E-2</v>
          </cell>
          <cell r="AA118">
            <v>4.7192400000000001</v>
          </cell>
          <cell r="AD118">
            <v>20009</v>
          </cell>
        </row>
        <row r="119">
          <cell r="Z119">
            <v>2.5634799999999999E-2</v>
          </cell>
          <cell r="AA119">
            <v>4.7070299999999996</v>
          </cell>
          <cell r="AD119">
            <v>10009</v>
          </cell>
        </row>
        <row r="120">
          <cell r="Z120">
            <v>2.3498499999999999E-2</v>
          </cell>
          <cell r="AA120">
            <v>4.7201500000000003</v>
          </cell>
          <cell r="AD120">
            <v>20009</v>
          </cell>
        </row>
        <row r="121">
          <cell r="Z121">
            <v>2.0752E-2</v>
          </cell>
          <cell r="AA121">
            <v>4.7116100000000003</v>
          </cell>
          <cell r="AD121">
            <v>10009</v>
          </cell>
        </row>
        <row r="122">
          <cell r="Z122">
            <v>2.1057099999999999E-2</v>
          </cell>
          <cell r="AA122">
            <v>4.7229000000000001</v>
          </cell>
          <cell r="AD122">
            <v>20007</v>
          </cell>
        </row>
        <row r="123">
          <cell r="Z123">
            <v>2.47192E-2</v>
          </cell>
          <cell r="AA123">
            <v>4.7207600000000003</v>
          </cell>
          <cell r="AD123">
            <v>10009</v>
          </cell>
        </row>
        <row r="124">
          <cell r="Z124">
            <v>2.2582999999999999E-2</v>
          </cell>
          <cell r="AA124">
            <v>4.7122200000000003</v>
          </cell>
          <cell r="AD124">
            <v>20008</v>
          </cell>
        </row>
        <row r="125">
          <cell r="Z125">
            <v>1.7395000000000001E-2</v>
          </cell>
          <cell r="AA125">
            <v>4.7149700000000001</v>
          </cell>
          <cell r="AD125">
            <v>10009</v>
          </cell>
        </row>
        <row r="126">
          <cell r="Z126">
            <v>2.2888200000000001E-2</v>
          </cell>
          <cell r="AA126">
            <v>4.7280899999999999</v>
          </cell>
          <cell r="AD126">
            <v>20007</v>
          </cell>
        </row>
        <row r="127">
          <cell r="Z127">
            <v>1.9836400000000001E-2</v>
          </cell>
          <cell r="AA127">
            <v>4.7341899999999999</v>
          </cell>
          <cell r="AD127">
            <v>10009</v>
          </cell>
        </row>
        <row r="128">
          <cell r="Z128">
            <v>2.0752E-2</v>
          </cell>
          <cell r="AA128">
            <v>4.7030599999999998</v>
          </cell>
          <cell r="AD128">
            <v>20007</v>
          </cell>
        </row>
        <row r="129">
          <cell r="Z129">
            <v>1.9531300000000001E-2</v>
          </cell>
          <cell r="AA129">
            <v>4.7015399999999996</v>
          </cell>
          <cell r="AD129">
            <v>10009</v>
          </cell>
        </row>
        <row r="130">
          <cell r="Z130">
            <v>2.0446800000000001E-2</v>
          </cell>
          <cell r="AA130">
            <v>4.7372399999999999</v>
          </cell>
          <cell r="AD130">
            <v>20007</v>
          </cell>
        </row>
        <row r="131">
          <cell r="Z131">
            <v>2.0141599999999999E-2</v>
          </cell>
          <cell r="AA131">
            <v>4.7274799999999999</v>
          </cell>
          <cell r="AD131">
            <v>10009</v>
          </cell>
        </row>
        <row r="166">
          <cell r="Z166">
            <v>9.9996899999999993</v>
          </cell>
          <cell r="AA166">
            <v>8.4847999999999999</v>
          </cell>
          <cell r="AB166">
            <v>121000</v>
          </cell>
          <cell r="AD166">
            <v>22260</v>
          </cell>
          <cell r="AE166">
            <v>242.965</v>
          </cell>
        </row>
        <row r="167">
          <cell r="Z167">
            <v>9.9996899999999993</v>
          </cell>
          <cell r="AA167">
            <v>8.4918200000000006</v>
          </cell>
          <cell r="AB167">
            <v>119000</v>
          </cell>
          <cell r="AD167">
            <v>13448</v>
          </cell>
          <cell r="AE167">
            <v>242.828</v>
          </cell>
        </row>
        <row r="168">
          <cell r="Z168">
            <v>9.9996899999999993</v>
          </cell>
          <cell r="AA168">
            <v>8.4979200000000006</v>
          </cell>
          <cell r="AB168">
            <v>118000</v>
          </cell>
          <cell r="AD168">
            <v>22235</v>
          </cell>
          <cell r="AE168">
            <v>242.86199999999999</v>
          </cell>
        </row>
        <row r="169">
          <cell r="Z169">
            <v>9.9996899999999993</v>
          </cell>
          <cell r="AA169">
            <v>8.4927399999999995</v>
          </cell>
          <cell r="AB169">
            <v>126000</v>
          </cell>
          <cell r="AD169">
            <v>13448</v>
          </cell>
          <cell r="AE169">
            <v>242.93100000000001</v>
          </cell>
        </row>
        <row r="170">
          <cell r="Z170">
            <v>9.9996899999999993</v>
          </cell>
          <cell r="AA170">
            <v>8.4887700000000006</v>
          </cell>
          <cell r="AB170">
            <v>124000</v>
          </cell>
          <cell r="AD170">
            <v>22229</v>
          </cell>
          <cell r="AE170">
            <v>242.93100000000001</v>
          </cell>
        </row>
        <row r="171">
          <cell r="Z171">
            <v>9.9996899999999993</v>
          </cell>
          <cell r="AA171">
            <v>8.4887700000000006</v>
          </cell>
          <cell r="AB171">
            <v>124000</v>
          </cell>
          <cell r="AD171">
            <v>13328</v>
          </cell>
          <cell r="AE171">
            <v>242.965</v>
          </cell>
        </row>
        <row r="172">
          <cell r="Z172">
            <v>9.9996899999999993</v>
          </cell>
          <cell r="AA172">
            <v>8.4960900000000006</v>
          </cell>
          <cell r="AB172">
            <v>125000</v>
          </cell>
          <cell r="AD172">
            <v>22146</v>
          </cell>
          <cell r="AE172">
            <v>242.863</v>
          </cell>
        </row>
        <row r="173">
          <cell r="Z173">
            <v>9.9996899999999993</v>
          </cell>
          <cell r="AA173">
            <v>8.4893800000000006</v>
          </cell>
          <cell r="AB173">
            <v>125000</v>
          </cell>
          <cell r="AD173">
            <v>13303</v>
          </cell>
          <cell r="AE173">
            <v>242.89699999999999</v>
          </cell>
        </row>
        <row r="174">
          <cell r="Z174">
            <v>9.9996899999999993</v>
          </cell>
          <cell r="AA174">
            <v>8.4933499999999995</v>
          </cell>
          <cell r="AB174">
            <v>127000</v>
          </cell>
          <cell r="AD174">
            <v>22111</v>
          </cell>
          <cell r="AE174">
            <v>242.828</v>
          </cell>
        </row>
        <row r="175">
          <cell r="Z175">
            <v>9.9996899999999993</v>
          </cell>
          <cell r="AA175">
            <v>8.5012799999999995</v>
          </cell>
          <cell r="AB175">
            <v>124000</v>
          </cell>
          <cell r="AD175">
            <v>13296</v>
          </cell>
          <cell r="AE175">
            <v>242.89699999999999</v>
          </cell>
        </row>
        <row r="176">
          <cell r="Z176">
            <v>9.9996899999999993</v>
          </cell>
          <cell r="AA176">
            <v>8.4936500000000006</v>
          </cell>
          <cell r="AB176">
            <v>128000</v>
          </cell>
          <cell r="AD176">
            <v>22127</v>
          </cell>
          <cell r="AE176">
            <v>242.93100000000001</v>
          </cell>
        </row>
        <row r="177">
          <cell r="Z177">
            <v>9.9996899999999993</v>
          </cell>
          <cell r="AA177">
            <v>8.4881600000000006</v>
          </cell>
          <cell r="AB177">
            <v>122000</v>
          </cell>
          <cell r="AD177">
            <v>13257</v>
          </cell>
          <cell r="AE177">
            <v>242.93100000000001</v>
          </cell>
        </row>
        <row r="178">
          <cell r="Z178">
            <v>9.9996899999999993</v>
          </cell>
          <cell r="AA178">
            <v>8.4796099999999992</v>
          </cell>
          <cell r="AB178">
            <v>130000</v>
          </cell>
          <cell r="AD178">
            <v>22134</v>
          </cell>
          <cell r="AE178">
            <v>242.89599999999999</v>
          </cell>
        </row>
        <row r="179">
          <cell r="Z179">
            <v>9.9996899999999993</v>
          </cell>
          <cell r="AA179">
            <v>8.4579500000000003</v>
          </cell>
          <cell r="AB179">
            <v>123000</v>
          </cell>
          <cell r="AD179">
            <v>13217</v>
          </cell>
          <cell r="AE179">
            <v>242.89699999999999</v>
          </cell>
        </row>
        <row r="180">
          <cell r="Z180">
            <v>9.9996899999999993</v>
          </cell>
          <cell r="AA180">
            <v>8.4637499999999992</v>
          </cell>
          <cell r="AB180">
            <v>125000</v>
          </cell>
          <cell r="AD180">
            <v>22060</v>
          </cell>
          <cell r="AE180">
            <v>242.89699999999999</v>
          </cell>
        </row>
        <row r="181">
          <cell r="Z181">
            <v>9.9685699999999997</v>
          </cell>
          <cell r="AA181">
            <v>8.4509299999999996</v>
          </cell>
          <cell r="AB181">
            <v>124000</v>
          </cell>
          <cell r="AD181">
            <v>13129</v>
          </cell>
          <cell r="AE181">
            <v>242.89699999999999</v>
          </cell>
        </row>
        <row r="182">
          <cell r="Z182">
            <v>9.7070299999999996</v>
          </cell>
          <cell r="AA182">
            <v>8.4463500000000007</v>
          </cell>
          <cell r="AB182">
            <v>125000</v>
          </cell>
          <cell r="AD182">
            <v>22049</v>
          </cell>
          <cell r="AE182">
            <v>242.863</v>
          </cell>
        </row>
        <row r="183">
          <cell r="Z183">
            <v>9.8248300000000004</v>
          </cell>
          <cell r="AA183">
            <v>8.44421</v>
          </cell>
          <cell r="AB183">
            <v>125000</v>
          </cell>
          <cell r="AD183">
            <v>13062</v>
          </cell>
          <cell r="AE183">
            <v>242.93100000000001</v>
          </cell>
        </row>
        <row r="184">
          <cell r="Z184">
            <v>9.3402100000000008</v>
          </cell>
          <cell r="AA184">
            <v>8.43384</v>
          </cell>
          <cell r="AB184">
            <v>122000</v>
          </cell>
          <cell r="AD184">
            <v>22006</v>
          </cell>
          <cell r="AE184">
            <v>242.93100000000001</v>
          </cell>
        </row>
        <row r="185">
          <cell r="Z185">
            <v>9.5333900000000007</v>
          </cell>
          <cell r="AA185">
            <v>8.4124800000000004</v>
          </cell>
          <cell r="AB185">
            <v>124000</v>
          </cell>
          <cell r="AD185">
            <v>12994</v>
          </cell>
          <cell r="AE185">
            <v>242.89699999999999</v>
          </cell>
        </row>
        <row r="900">
          <cell r="Z900">
            <v>0.17456099999999999</v>
          </cell>
          <cell r="AA900">
            <v>4.8767100000000001</v>
          </cell>
          <cell r="AD900">
            <v>20041</v>
          </cell>
        </row>
        <row r="901">
          <cell r="Z901">
            <v>0.223083</v>
          </cell>
          <cell r="AA901">
            <v>4.8779300000000001</v>
          </cell>
          <cell r="AD901">
            <v>10060</v>
          </cell>
        </row>
        <row r="902">
          <cell r="Z902">
            <v>0.19409199999999999</v>
          </cell>
          <cell r="AA902">
            <v>4.87</v>
          </cell>
          <cell r="AD902">
            <v>20039</v>
          </cell>
        </row>
        <row r="903">
          <cell r="Z903">
            <v>0.19928000000000001</v>
          </cell>
          <cell r="AA903">
            <v>4.8632799999999996</v>
          </cell>
          <cell r="AD903">
            <v>10064</v>
          </cell>
        </row>
        <row r="904">
          <cell r="Z904">
            <v>0.17761199999999999</v>
          </cell>
          <cell r="AA904">
            <v>4.8617600000000003</v>
          </cell>
          <cell r="AD904">
            <v>20040</v>
          </cell>
        </row>
        <row r="905">
          <cell r="Z905">
            <v>0.18615699999999999</v>
          </cell>
          <cell r="AA905">
            <v>4.8434400000000002</v>
          </cell>
          <cell r="AD905">
            <v>10063</v>
          </cell>
        </row>
        <row r="906">
          <cell r="Z906">
            <v>0.18127399999999999</v>
          </cell>
          <cell r="AA906">
            <v>4.8590099999999996</v>
          </cell>
          <cell r="AD906">
            <v>20036</v>
          </cell>
        </row>
        <row r="907">
          <cell r="Z907">
            <v>0.18341099999999999</v>
          </cell>
          <cell r="AA907">
            <v>4.8733500000000003</v>
          </cell>
          <cell r="AD907">
            <v>10067</v>
          </cell>
        </row>
        <row r="908">
          <cell r="Z908">
            <v>0.21789600000000001</v>
          </cell>
          <cell r="AA908">
            <v>4.8840300000000001</v>
          </cell>
          <cell r="AD908">
            <v>20038</v>
          </cell>
        </row>
        <row r="909">
          <cell r="Z909">
            <v>0.19653300000000001</v>
          </cell>
          <cell r="AA909">
            <v>4.8608399999999996</v>
          </cell>
          <cell r="AD909">
            <v>10064</v>
          </cell>
        </row>
        <row r="910">
          <cell r="Z910">
            <v>0.169373</v>
          </cell>
          <cell r="AA910">
            <v>4.8654200000000003</v>
          </cell>
          <cell r="AD910">
            <v>20040</v>
          </cell>
        </row>
        <row r="911">
          <cell r="Z911">
            <v>0.18768299999999999</v>
          </cell>
          <cell r="AA911">
            <v>4.8583999999999996</v>
          </cell>
          <cell r="AD911">
            <v>10064</v>
          </cell>
        </row>
        <row r="912">
          <cell r="Z912">
            <v>0.17547599999999999</v>
          </cell>
          <cell r="AA912">
            <v>4.8373400000000002</v>
          </cell>
          <cell r="AD912">
            <v>20038</v>
          </cell>
        </row>
        <row r="913">
          <cell r="Z913">
            <v>0.18127399999999999</v>
          </cell>
          <cell r="AA913">
            <v>4.85107</v>
          </cell>
          <cell r="AD913">
            <v>10063</v>
          </cell>
        </row>
        <row r="914">
          <cell r="Z914">
            <v>0.169373</v>
          </cell>
          <cell r="AA914">
            <v>4.8367300000000002</v>
          </cell>
          <cell r="AD914">
            <v>20035</v>
          </cell>
        </row>
        <row r="915">
          <cell r="Z915">
            <v>0.20507800000000001</v>
          </cell>
          <cell r="AA915">
            <v>4.85168</v>
          </cell>
          <cell r="AD915">
            <v>10063</v>
          </cell>
        </row>
        <row r="916">
          <cell r="Z916">
            <v>0.229492</v>
          </cell>
          <cell r="AA916">
            <v>4.8297100000000004</v>
          </cell>
          <cell r="AD916">
            <v>20041</v>
          </cell>
        </row>
        <row r="917">
          <cell r="Z917">
            <v>0.21667500000000001</v>
          </cell>
          <cell r="AA917">
            <v>4.84314</v>
          </cell>
          <cell r="AD917">
            <v>10076</v>
          </cell>
        </row>
        <row r="918">
          <cell r="Z918">
            <v>0.238342</v>
          </cell>
          <cell r="AA918">
            <v>4.8547399999999996</v>
          </cell>
          <cell r="AD918">
            <v>20041</v>
          </cell>
        </row>
        <row r="919">
          <cell r="Z919">
            <v>0.25848399999999999</v>
          </cell>
          <cell r="AA919">
            <v>4.83948</v>
          </cell>
          <cell r="AD919">
            <v>10072</v>
          </cell>
        </row>
        <row r="948">
          <cell r="AD948">
            <v>20755</v>
          </cell>
          <cell r="AE948">
            <v>130.35599999999999</v>
          </cell>
        </row>
        <row r="949">
          <cell r="AD949">
            <v>11467</v>
          </cell>
          <cell r="AE949">
            <v>136.399</v>
          </cell>
        </row>
        <row r="950">
          <cell r="AD950">
            <v>20775</v>
          </cell>
          <cell r="AE950">
            <v>138.87</v>
          </cell>
        </row>
        <row r="951">
          <cell r="AD951">
            <v>11498</v>
          </cell>
          <cell r="AE951">
            <v>138.87</v>
          </cell>
        </row>
        <row r="952">
          <cell r="AD952">
            <v>20807</v>
          </cell>
          <cell r="AE952">
            <v>137.77199999999999</v>
          </cell>
        </row>
        <row r="953">
          <cell r="AD953">
            <v>11509</v>
          </cell>
          <cell r="AE953">
            <v>139.797</v>
          </cell>
        </row>
        <row r="954">
          <cell r="AD954">
            <v>20821</v>
          </cell>
          <cell r="AE954">
            <v>140.827</v>
          </cell>
        </row>
        <row r="955">
          <cell r="Z955">
            <v>4.53247</v>
          </cell>
          <cell r="AA955">
            <v>7.2061200000000003</v>
          </cell>
          <cell r="AD955">
            <v>11553</v>
          </cell>
          <cell r="AE955">
            <v>140.827</v>
          </cell>
        </row>
        <row r="956">
          <cell r="Z956">
            <v>4.6368400000000003</v>
          </cell>
          <cell r="AA956">
            <v>7.2378499999999999</v>
          </cell>
          <cell r="AD956">
            <v>20839</v>
          </cell>
          <cell r="AE956">
            <v>138.38999999999999</v>
          </cell>
        </row>
        <row r="957">
          <cell r="Z957">
            <v>4.4744900000000003</v>
          </cell>
          <cell r="AA957">
            <v>7.2512800000000004</v>
          </cell>
          <cell r="AD957">
            <v>11494</v>
          </cell>
          <cell r="AE957">
            <v>134.27000000000001</v>
          </cell>
        </row>
        <row r="958">
          <cell r="Z958">
            <v>4.4741799999999996</v>
          </cell>
          <cell r="AA958">
            <v>7.2454799999999997</v>
          </cell>
          <cell r="AD958">
            <v>20839</v>
          </cell>
          <cell r="AE958">
            <v>131.55799999999999</v>
          </cell>
        </row>
        <row r="959">
          <cell r="Z959">
            <v>4.9493400000000003</v>
          </cell>
          <cell r="AA959">
            <v>7.2589100000000002</v>
          </cell>
          <cell r="AD959">
            <v>11553</v>
          </cell>
          <cell r="AE959">
            <v>135.09399999999999</v>
          </cell>
        </row>
        <row r="960">
          <cell r="Z960">
            <v>5.0448599999999999</v>
          </cell>
          <cell r="AA960">
            <v>7.2613500000000002</v>
          </cell>
          <cell r="AD960">
            <v>20860</v>
          </cell>
          <cell r="AE960">
            <v>139.76300000000001</v>
          </cell>
        </row>
        <row r="961">
          <cell r="Z961">
            <v>4.8556499999999998</v>
          </cell>
          <cell r="AA961">
            <v>7.2476200000000004</v>
          </cell>
          <cell r="AD961">
            <v>11633</v>
          </cell>
          <cell r="AE961">
            <v>145.119</v>
          </cell>
        </row>
        <row r="962">
          <cell r="Z962">
            <v>4.9990800000000002</v>
          </cell>
          <cell r="AA962">
            <v>7.2564700000000002</v>
          </cell>
          <cell r="AD962">
            <v>20869</v>
          </cell>
          <cell r="AE962">
            <v>145.119</v>
          </cell>
        </row>
        <row r="963">
          <cell r="Z963">
            <v>5.1532</v>
          </cell>
          <cell r="AA963">
            <v>7.2735599999999998</v>
          </cell>
          <cell r="AB963">
            <v>37500</v>
          </cell>
          <cell r="AD963">
            <v>11651</v>
          </cell>
          <cell r="AE963">
            <v>151.47</v>
          </cell>
        </row>
        <row r="964">
          <cell r="Z964">
            <v>4.8703000000000003</v>
          </cell>
          <cell r="AA964">
            <v>7.2625700000000002</v>
          </cell>
          <cell r="AB964">
            <v>37400</v>
          </cell>
          <cell r="AD964">
            <v>20917</v>
          </cell>
          <cell r="AE964">
            <v>152.26</v>
          </cell>
        </row>
        <row r="965">
          <cell r="Z965">
            <v>4.83643</v>
          </cell>
          <cell r="AA965">
            <v>7.2723399999999998</v>
          </cell>
          <cell r="AB965">
            <v>37200</v>
          </cell>
          <cell r="AD965">
            <v>11598</v>
          </cell>
          <cell r="AE965">
            <v>145.22200000000001</v>
          </cell>
        </row>
        <row r="966">
          <cell r="Z966">
            <v>4.6270800000000003</v>
          </cell>
          <cell r="AA966">
            <v>7.2763099999999996</v>
          </cell>
          <cell r="AB966">
            <v>34600</v>
          </cell>
          <cell r="AD966">
            <v>20883</v>
          </cell>
          <cell r="AE966">
            <v>140.69</v>
          </cell>
        </row>
        <row r="967">
          <cell r="Z967">
            <v>4.5135500000000004</v>
          </cell>
          <cell r="AA967">
            <v>7.2692899999999998</v>
          </cell>
          <cell r="AB967">
            <v>33900</v>
          </cell>
          <cell r="AD967">
            <v>11524</v>
          </cell>
          <cell r="AE967">
            <v>134.71600000000001</v>
          </cell>
        </row>
        <row r="968">
          <cell r="Z968">
            <v>4.4265699999999999</v>
          </cell>
          <cell r="AA968">
            <v>7.2848499999999996</v>
          </cell>
          <cell r="AB968">
            <v>37600</v>
          </cell>
        </row>
        <row r="969">
          <cell r="Z969">
            <v>4.6643100000000004</v>
          </cell>
          <cell r="AA969">
            <v>7.2814899999999998</v>
          </cell>
          <cell r="AB969">
            <v>39400</v>
          </cell>
        </row>
        <row r="970">
          <cell r="Z970">
            <v>4.61456</v>
          </cell>
          <cell r="AA970">
            <v>7.2934000000000001</v>
          </cell>
          <cell r="AB970">
            <v>41400</v>
          </cell>
        </row>
        <row r="971">
          <cell r="Z971">
            <v>4.7323599999999999</v>
          </cell>
          <cell r="AA971">
            <v>7.2619600000000002</v>
          </cell>
          <cell r="AB971">
            <v>41300</v>
          </cell>
        </row>
        <row r="972">
          <cell r="Z972">
            <v>4.5840500000000004</v>
          </cell>
          <cell r="AA972">
            <v>7.2403000000000004</v>
          </cell>
          <cell r="AB972">
            <v>43900</v>
          </cell>
        </row>
        <row r="973">
          <cell r="Z973">
            <v>4.3386800000000001</v>
          </cell>
          <cell r="AA973">
            <v>7.2427400000000004</v>
          </cell>
          <cell r="AB973">
            <v>46700</v>
          </cell>
        </row>
        <row r="974">
          <cell r="Z974">
            <v>4.0860000000000003</v>
          </cell>
          <cell r="AA974">
            <v>7.2137500000000001</v>
          </cell>
          <cell r="AB974">
            <v>43400</v>
          </cell>
        </row>
        <row r="975">
          <cell r="AB975">
            <v>41800</v>
          </cell>
        </row>
        <row r="976">
          <cell r="AB976">
            <v>42200</v>
          </cell>
        </row>
        <row r="977">
          <cell r="AB977">
            <v>41300</v>
          </cell>
        </row>
        <row r="978">
          <cell r="AB978">
            <v>43700</v>
          </cell>
        </row>
        <row r="979">
          <cell r="AB979">
            <v>42100</v>
          </cell>
        </row>
        <row r="980">
          <cell r="AB980">
            <v>40100</v>
          </cell>
        </row>
        <row r="981">
          <cell r="AB981">
            <v>39300</v>
          </cell>
        </row>
        <row r="982">
          <cell r="AB982">
            <v>39400</v>
          </cell>
        </row>
      </sheetData>
      <sheetData sheetId="10">
        <row r="105">
          <cell r="Z105">
            <v>2.5329600000000001E-2</v>
          </cell>
          <cell r="AA105">
            <v>4.6661400000000004</v>
          </cell>
          <cell r="AD105">
            <v>20007</v>
          </cell>
        </row>
        <row r="106">
          <cell r="Z106">
            <v>1.9836400000000001E-2</v>
          </cell>
          <cell r="AA106">
            <v>4.6591199999999997</v>
          </cell>
          <cell r="AD106">
            <v>10009</v>
          </cell>
        </row>
        <row r="107">
          <cell r="Z107">
            <v>2.47192E-2</v>
          </cell>
          <cell r="AA107">
            <v>4.68018</v>
          </cell>
          <cell r="AD107">
            <v>20007</v>
          </cell>
        </row>
        <row r="108">
          <cell r="Z108">
            <v>2.0141599999999999E-2</v>
          </cell>
          <cell r="AA108">
            <v>4.6780400000000002</v>
          </cell>
          <cell r="AD108">
            <v>10009</v>
          </cell>
        </row>
        <row r="109">
          <cell r="Z109">
            <v>1.7089799999999999E-2</v>
          </cell>
          <cell r="AA109">
            <v>4.7000099999999998</v>
          </cell>
          <cell r="AD109">
            <v>20007</v>
          </cell>
        </row>
        <row r="110">
          <cell r="Z110">
            <v>1.7700199999999999E-2</v>
          </cell>
          <cell r="AA110">
            <v>4.6926899999999998</v>
          </cell>
          <cell r="AD110">
            <v>10009</v>
          </cell>
        </row>
        <row r="111">
          <cell r="Z111">
            <v>2.0446800000000001E-2</v>
          </cell>
          <cell r="AA111">
            <v>4.6810900000000002</v>
          </cell>
          <cell r="AD111">
            <v>10009</v>
          </cell>
        </row>
        <row r="112">
          <cell r="Z112">
            <v>2.1667499999999999E-2</v>
          </cell>
          <cell r="AA112">
            <v>4.6490499999999999</v>
          </cell>
          <cell r="AD112">
            <v>20006</v>
          </cell>
        </row>
        <row r="113">
          <cell r="Z113">
            <v>2.3193399999999999E-2</v>
          </cell>
          <cell r="AA113">
            <v>4.6560699999999997</v>
          </cell>
          <cell r="AD113">
            <v>20006</v>
          </cell>
        </row>
        <row r="114">
          <cell r="Z114">
            <v>2.5329600000000001E-2</v>
          </cell>
          <cell r="AA114">
            <v>4.6597299999999997</v>
          </cell>
          <cell r="AD114">
            <v>10009</v>
          </cell>
        </row>
        <row r="115">
          <cell r="Z115">
            <v>2.71606E-2</v>
          </cell>
          <cell r="AA115">
            <v>4.6814</v>
          </cell>
          <cell r="AD115">
            <v>10009</v>
          </cell>
        </row>
        <row r="116">
          <cell r="Z116">
            <v>2.1362300000000001E-2</v>
          </cell>
          <cell r="AA116">
            <v>4.6743800000000002</v>
          </cell>
          <cell r="AD116">
            <v>20007</v>
          </cell>
        </row>
        <row r="117">
          <cell r="Z117">
            <v>2.0141599999999999E-2</v>
          </cell>
          <cell r="AA117">
            <v>4.68872</v>
          </cell>
          <cell r="AD117">
            <v>10009</v>
          </cell>
        </row>
        <row r="118">
          <cell r="Z118">
            <v>2.2888200000000001E-2</v>
          </cell>
          <cell r="AA118">
            <v>4.6804800000000002</v>
          </cell>
          <cell r="AD118">
            <v>20006</v>
          </cell>
        </row>
        <row r="119">
          <cell r="Z119">
            <v>2.22778E-2</v>
          </cell>
          <cell r="AA119">
            <v>4.6737700000000002</v>
          </cell>
          <cell r="AD119">
            <v>10009</v>
          </cell>
        </row>
        <row r="120">
          <cell r="Z120">
            <v>1.9836400000000001E-2</v>
          </cell>
          <cell r="AA120">
            <v>4.6841400000000002</v>
          </cell>
          <cell r="AD120">
            <v>20006</v>
          </cell>
        </row>
        <row r="121">
          <cell r="Z121">
            <v>1.9836400000000001E-2</v>
          </cell>
          <cell r="AA121">
            <v>4.68445</v>
          </cell>
          <cell r="AD121">
            <v>10009</v>
          </cell>
        </row>
        <row r="122">
          <cell r="Z122">
            <v>2.2888200000000001E-2</v>
          </cell>
          <cell r="AA122">
            <v>4.6951299999999998</v>
          </cell>
          <cell r="AD122">
            <v>20006</v>
          </cell>
        </row>
        <row r="123">
          <cell r="Z123">
            <v>2.2888200000000001E-2</v>
          </cell>
          <cell r="AA123">
            <v>4.68384</v>
          </cell>
          <cell r="AD123">
            <v>10009</v>
          </cell>
        </row>
        <row r="124">
          <cell r="Z124">
            <v>2.4414100000000001E-2</v>
          </cell>
          <cell r="AA124">
            <v>4.6902499999999998</v>
          </cell>
          <cell r="AD124">
            <v>20006</v>
          </cell>
        </row>
        <row r="146">
          <cell r="Z146">
            <v>1.0617099999999999</v>
          </cell>
        </row>
        <row r="147">
          <cell r="Z147">
            <v>1.1874400000000001</v>
          </cell>
          <cell r="AD147">
            <v>10352</v>
          </cell>
          <cell r="AE147">
            <v>102.71899999999999</v>
          </cell>
        </row>
        <row r="148">
          <cell r="Z148">
            <v>1.3131699999999999</v>
          </cell>
          <cell r="AD148">
            <v>20374</v>
          </cell>
          <cell r="AE148">
            <v>113.217</v>
          </cell>
        </row>
        <row r="149">
          <cell r="Z149">
            <v>1.3418600000000001</v>
          </cell>
          <cell r="AD149">
            <v>10434</v>
          </cell>
          <cell r="AE149">
            <v>112.29</v>
          </cell>
        </row>
        <row r="150">
          <cell r="Z150">
            <v>1.39435</v>
          </cell>
          <cell r="AD150">
            <v>20468</v>
          </cell>
          <cell r="AE150">
            <v>118.30500000000001</v>
          </cell>
        </row>
        <row r="151">
          <cell r="Z151">
            <v>1.4407300000000001</v>
          </cell>
          <cell r="AD151">
            <v>10459</v>
          </cell>
          <cell r="AE151">
            <v>119.61</v>
          </cell>
        </row>
        <row r="152">
          <cell r="Z152">
            <v>1.4736899999999999</v>
          </cell>
          <cell r="AD152">
            <v>20509</v>
          </cell>
          <cell r="AE152">
            <v>123.52200000000001</v>
          </cell>
        </row>
        <row r="153">
          <cell r="Z153">
            <v>1.5118400000000001</v>
          </cell>
          <cell r="AD153">
            <v>10490</v>
          </cell>
          <cell r="AE153">
            <v>118.51</v>
          </cell>
        </row>
        <row r="154">
          <cell r="Z154">
            <v>1.4453100000000001</v>
          </cell>
          <cell r="AD154">
            <v>20539</v>
          </cell>
          <cell r="AE154">
            <v>114.872</v>
          </cell>
        </row>
        <row r="155">
          <cell r="Z155">
            <v>1.4742999999999999</v>
          </cell>
          <cell r="AD155">
            <v>10477</v>
          </cell>
          <cell r="AE155">
            <v>110.40900000000001</v>
          </cell>
        </row>
        <row r="156">
          <cell r="Z156">
            <v>1.47827</v>
          </cell>
          <cell r="AD156">
            <v>20579</v>
          </cell>
          <cell r="AE156">
            <v>105.36199999999999</v>
          </cell>
        </row>
        <row r="157">
          <cell r="Z157">
            <v>1.54999</v>
          </cell>
          <cell r="AD157">
            <v>10482</v>
          </cell>
          <cell r="AE157">
            <v>104.77800000000001</v>
          </cell>
        </row>
        <row r="158">
          <cell r="Z158">
            <v>1.41479</v>
          </cell>
          <cell r="AD158">
            <v>20609</v>
          </cell>
          <cell r="AE158">
            <v>108.864</v>
          </cell>
        </row>
        <row r="159">
          <cell r="Z159">
            <v>1.40198</v>
          </cell>
          <cell r="AD159">
            <v>10486</v>
          </cell>
          <cell r="AE159">
            <v>110.063</v>
          </cell>
        </row>
        <row r="160">
          <cell r="Z160">
            <v>1.32843</v>
          </cell>
          <cell r="AD160">
            <v>20562</v>
          </cell>
          <cell r="AE160">
            <v>103.608</v>
          </cell>
        </row>
        <row r="161">
          <cell r="Z161">
            <v>1.3174399999999999</v>
          </cell>
          <cell r="AD161">
            <v>10441</v>
          </cell>
          <cell r="AE161">
            <v>96.606999999999999</v>
          </cell>
        </row>
        <row r="162">
          <cell r="Z162">
            <v>1.26678</v>
          </cell>
          <cell r="AD162">
            <v>20530</v>
          </cell>
          <cell r="AE162">
            <v>87.337000000000003</v>
          </cell>
        </row>
        <row r="163">
          <cell r="Z163">
            <v>1.18835</v>
          </cell>
          <cell r="AD163">
            <v>10414</v>
          </cell>
          <cell r="AE163">
            <v>80.126999999999995</v>
          </cell>
        </row>
        <row r="164">
          <cell r="Z164">
            <v>1.17981</v>
          </cell>
          <cell r="AD164">
            <v>20538</v>
          </cell>
          <cell r="AE164">
            <v>77.105999999999995</v>
          </cell>
        </row>
        <row r="165">
          <cell r="Z165">
            <v>1.15509</v>
          </cell>
          <cell r="AD165">
            <v>10388</v>
          </cell>
          <cell r="AE165">
            <v>82.119</v>
          </cell>
        </row>
        <row r="166">
          <cell r="AD166">
            <v>20485</v>
          </cell>
          <cell r="AE166">
            <v>81.257000000000005</v>
          </cell>
        </row>
        <row r="168">
          <cell r="AA168">
            <v>7.8378300000000003</v>
          </cell>
          <cell r="AB168">
            <v>110000</v>
          </cell>
        </row>
        <row r="169">
          <cell r="AA169">
            <v>7.8250099999999998</v>
          </cell>
          <cell r="AB169">
            <v>109000</v>
          </cell>
        </row>
        <row r="170">
          <cell r="AA170">
            <v>7.8271499999999996</v>
          </cell>
          <cell r="AB170">
            <v>108000</v>
          </cell>
        </row>
        <row r="171">
          <cell r="AA171">
            <v>7.80518</v>
          </cell>
          <cell r="AB171">
            <v>110000</v>
          </cell>
        </row>
        <row r="172">
          <cell r="AA172">
            <v>7.7825899999999999</v>
          </cell>
          <cell r="AB172">
            <v>106000</v>
          </cell>
        </row>
        <row r="173">
          <cell r="AA173">
            <v>7.7639800000000001</v>
          </cell>
          <cell r="AB173">
            <v>106000</v>
          </cell>
        </row>
        <row r="174">
          <cell r="AA174">
            <v>7.73651</v>
          </cell>
          <cell r="AB174">
            <v>103000</v>
          </cell>
        </row>
        <row r="175">
          <cell r="AA175">
            <v>7.7182000000000004</v>
          </cell>
          <cell r="AB175">
            <v>106000</v>
          </cell>
        </row>
        <row r="176">
          <cell r="AA176">
            <v>7.6974499999999999</v>
          </cell>
          <cell r="AB176">
            <v>102000</v>
          </cell>
        </row>
        <row r="177">
          <cell r="AA177">
            <v>7.6950099999999999</v>
          </cell>
          <cell r="AB177">
            <v>108000</v>
          </cell>
        </row>
        <row r="178">
          <cell r="AA178">
            <v>7.6922600000000001</v>
          </cell>
          <cell r="AB178">
            <v>111000</v>
          </cell>
        </row>
        <row r="179">
          <cell r="AA179">
            <v>7.6748700000000003</v>
          </cell>
          <cell r="AB179">
            <v>110000</v>
          </cell>
        </row>
        <row r="180">
          <cell r="AA180">
            <v>7.6480100000000002</v>
          </cell>
          <cell r="AB180">
            <v>114000</v>
          </cell>
        </row>
        <row r="181">
          <cell r="AA181">
            <v>7.6535000000000002</v>
          </cell>
          <cell r="AB181">
            <v>118000</v>
          </cell>
        </row>
        <row r="182">
          <cell r="AA182">
            <v>7.6470900000000004</v>
          </cell>
          <cell r="AB182">
            <v>116000</v>
          </cell>
        </row>
        <row r="183">
          <cell r="AA183">
            <v>7.6446500000000004</v>
          </cell>
          <cell r="AB183">
            <v>116000</v>
          </cell>
        </row>
        <row r="184">
          <cell r="AA184">
            <v>7.6345799999999997</v>
          </cell>
          <cell r="AB184">
            <v>114000</v>
          </cell>
        </row>
        <row r="185">
          <cell r="AA185">
            <v>7.6336700000000004</v>
          </cell>
          <cell r="AB185">
            <v>113000</v>
          </cell>
        </row>
        <row r="186">
          <cell r="AA186">
            <v>7.6156600000000001</v>
          </cell>
          <cell r="AB186">
            <v>112000</v>
          </cell>
        </row>
        <row r="187">
          <cell r="AA187">
            <v>7.6013200000000003</v>
          </cell>
          <cell r="AB187">
            <v>112000</v>
          </cell>
        </row>
        <row r="901">
          <cell r="Z901">
            <v>5.6457500000000001E-2</v>
          </cell>
          <cell r="AA901">
            <v>4.7985800000000003</v>
          </cell>
          <cell r="AD901">
            <v>10019</v>
          </cell>
        </row>
        <row r="902">
          <cell r="Z902">
            <v>5.9204100000000003E-2</v>
          </cell>
          <cell r="AA902">
            <v>4.7772199999999998</v>
          </cell>
          <cell r="AD902">
            <v>20021</v>
          </cell>
        </row>
        <row r="903">
          <cell r="Z903">
            <v>6.4392099999999994E-2</v>
          </cell>
          <cell r="AA903">
            <v>4.7869900000000003</v>
          </cell>
          <cell r="AD903">
            <v>10019</v>
          </cell>
        </row>
        <row r="904">
          <cell r="Z904">
            <v>4.6386700000000003E-2</v>
          </cell>
          <cell r="AA904">
            <v>4.7799699999999996</v>
          </cell>
          <cell r="AD904">
            <v>20017</v>
          </cell>
        </row>
        <row r="905">
          <cell r="Z905">
            <v>5.5542000000000001E-2</v>
          </cell>
          <cell r="AA905">
            <v>4.76959</v>
          </cell>
          <cell r="AD905">
            <v>10019</v>
          </cell>
        </row>
        <row r="906">
          <cell r="Z906">
            <v>6.1645499999999999E-2</v>
          </cell>
          <cell r="AA906">
            <v>4.7921800000000001</v>
          </cell>
          <cell r="AD906">
            <v>20019</v>
          </cell>
        </row>
        <row r="907">
          <cell r="Z907">
            <v>5.7373E-2</v>
          </cell>
          <cell r="AA907">
            <v>4.7958400000000001</v>
          </cell>
          <cell r="AD907">
            <v>10020</v>
          </cell>
        </row>
        <row r="908">
          <cell r="Z908">
            <v>6.5918000000000004E-2</v>
          </cell>
          <cell r="AA908">
            <v>4.8095699999999999</v>
          </cell>
          <cell r="AD908">
            <v>20020</v>
          </cell>
        </row>
        <row r="909">
          <cell r="Z909">
            <v>4.9133299999999998E-2</v>
          </cell>
          <cell r="AA909">
            <v>4.8101799999999999</v>
          </cell>
          <cell r="AD909">
            <v>10019</v>
          </cell>
        </row>
        <row r="910">
          <cell r="Z910">
            <v>5.4321300000000003E-2</v>
          </cell>
          <cell r="AA910">
            <v>4.8022499999999999</v>
          </cell>
          <cell r="AD910">
            <v>20019</v>
          </cell>
        </row>
        <row r="911">
          <cell r="Z911">
            <v>5.6152300000000002E-2</v>
          </cell>
          <cell r="AA911">
            <v>4.7985800000000003</v>
          </cell>
          <cell r="AD911">
            <v>10019</v>
          </cell>
        </row>
        <row r="912">
          <cell r="Z912">
            <v>7.5988799999999995E-2</v>
          </cell>
          <cell r="AA912">
            <v>4.8034699999999999</v>
          </cell>
          <cell r="AD912">
            <v>20020</v>
          </cell>
        </row>
        <row r="913">
          <cell r="Z913">
            <v>5.1269500000000003E-2</v>
          </cell>
          <cell r="AA913">
            <v>4.7863800000000003</v>
          </cell>
          <cell r="AD913">
            <v>10019</v>
          </cell>
        </row>
        <row r="914">
          <cell r="Z914">
            <v>4.6081499999999997E-2</v>
          </cell>
          <cell r="AA914">
            <v>4.7711199999999998</v>
          </cell>
          <cell r="AD914">
            <v>20020</v>
          </cell>
        </row>
        <row r="915">
          <cell r="Z915">
            <v>4.8522900000000001E-2</v>
          </cell>
          <cell r="AA915">
            <v>4.77386</v>
          </cell>
          <cell r="AD915">
            <v>10017</v>
          </cell>
        </row>
        <row r="916">
          <cell r="Z916">
            <v>5.4016099999999997E-2</v>
          </cell>
          <cell r="AA916">
            <v>4.7894300000000003</v>
          </cell>
          <cell r="AD916">
            <v>20020</v>
          </cell>
        </row>
        <row r="917">
          <cell r="Z917">
            <v>5.0048799999999997E-2</v>
          </cell>
          <cell r="AA917">
            <v>4.7802699999999998</v>
          </cell>
          <cell r="AD917">
            <v>10019</v>
          </cell>
        </row>
        <row r="918">
          <cell r="Z918">
            <v>7.0800799999999997E-2</v>
          </cell>
          <cell r="AA918">
            <v>4.7781399999999996</v>
          </cell>
          <cell r="AD918">
            <v>20020</v>
          </cell>
        </row>
        <row r="919">
          <cell r="Z919">
            <v>0.119934</v>
          </cell>
          <cell r="AA919">
            <v>4.7717299999999998</v>
          </cell>
          <cell r="AD919">
            <v>10027</v>
          </cell>
        </row>
        <row r="920">
          <cell r="Z920">
            <v>0.25665300000000002</v>
          </cell>
          <cell r="AA920">
            <v>4.7805799999999996</v>
          </cell>
          <cell r="AD920">
            <v>20039</v>
          </cell>
        </row>
        <row r="946">
          <cell r="AD946">
            <v>20471</v>
          </cell>
          <cell r="AE946">
            <v>103.267</v>
          </cell>
        </row>
        <row r="947">
          <cell r="Z947">
            <v>1.3089</v>
          </cell>
          <cell r="AA947">
            <v>7.1752900000000004</v>
          </cell>
          <cell r="AB947">
            <v>33900</v>
          </cell>
          <cell r="AD947">
            <v>10426</v>
          </cell>
          <cell r="AE947">
            <v>103.37</v>
          </cell>
        </row>
        <row r="948">
          <cell r="Z948">
            <v>1.35406</v>
          </cell>
          <cell r="AA948">
            <v>7.1682699999999997</v>
          </cell>
          <cell r="AB948">
            <v>33900</v>
          </cell>
          <cell r="AD948">
            <v>20502</v>
          </cell>
          <cell r="AE948">
            <v>101.58499999999999</v>
          </cell>
        </row>
        <row r="949">
          <cell r="Z949">
            <v>1.3024899999999999</v>
          </cell>
          <cell r="AA949">
            <v>7.1966599999999996</v>
          </cell>
          <cell r="AB949">
            <v>34600</v>
          </cell>
          <cell r="AD949">
            <v>10434</v>
          </cell>
          <cell r="AE949">
            <v>103.81699999999999</v>
          </cell>
        </row>
        <row r="950">
          <cell r="Z950">
            <v>1.2933300000000001</v>
          </cell>
          <cell r="AA950">
            <v>7.2051999999999996</v>
          </cell>
          <cell r="AB950">
            <v>35600</v>
          </cell>
          <cell r="AD950">
            <v>20492</v>
          </cell>
          <cell r="AE950">
            <v>103.13</v>
          </cell>
        </row>
        <row r="951">
          <cell r="Z951">
            <v>1.2982199999999999</v>
          </cell>
          <cell r="AA951">
            <v>7.2036699999999998</v>
          </cell>
          <cell r="AB951">
            <v>35800</v>
          </cell>
          <cell r="AD951">
            <v>10428</v>
          </cell>
          <cell r="AE951">
            <v>102.992</v>
          </cell>
        </row>
        <row r="952">
          <cell r="Z952">
            <v>1.32019</v>
          </cell>
          <cell r="AA952">
            <v>7.2259500000000001</v>
          </cell>
          <cell r="AB952">
            <v>36500</v>
          </cell>
          <cell r="AD952">
            <v>20502</v>
          </cell>
          <cell r="AE952">
            <v>103.027</v>
          </cell>
        </row>
        <row r="953">
          <cell r="Z953">
            <v>1.3665799999999999</v>
          </cell>
          <cell r="AA953">
            <v>7.2076399999999996</v>
          </cell>
          <cell r="AB953">
            <v>34800</v>
          </cell>
          <cell r="AD953">
            <v>10445</v>
          </cell>
          <cell r="AE953">
            <v>104.64</v>
          </cell>
        </row>
        <row r="954">
          <cell r="Z954">
            <v>1.39801</v>
          </cell>
          <cell r="AA954">
            <v>7.1957399999999998</v>
          </cell>
          <cell r="AB954">
            <v>34100</v>
          </cell>
          <cell r="AD954">
            <v>20516</v>
          </cell>
          <cell r="AE954">
            <v>103.95399999999999</v>
          </cell>
        </row>
        <row r="955">
          <cell r="Z955">
            <v>1.3653599999999999</v>
          </cell>
          <cell r="AA955">
            <v>7.2100799999999996</v>
          </cell>
          <cell r="AB955">
            <v>34300</v>
          </cell>
          <cell r="AD955">
            <v>10454</v>
          </cell>
          <cell r="AE955">
            <v>105.739</v>
          </cell>
        </row>
        <row r="956">
          <cell r="Z956">
            <v>1.39374</v>
          </cell>
          <cell r="AA956">
            <v>7.2100799999999996</v>
          </cell>
          <cell r="AB956">
            <v>35700</v>
          </cell>
          <cell r="AD956">
            <v>20531</v>
          </cell>
          <cell r="AE956">
            <v>107.86799999999999</v>
          </cell>
        </row>
        <row r="957">
          <cell r="Z957">
            <v>1.42456</v>
          </cell>
          <cell r="AA957">
            <v>7.2076399999999996</v>
          </cell>
          <cell r="AB957">
            <v>37500</v>
          </cell>
          <cell r="AD957">
            <v>10467</v>
          </cell>
          <cell r="AE957">
            <v>108.657</v>
          </cell>
        </row>
        <row r="958">
          <cell r="Z958">
            <v>1.3369800000000001</v>
          </cell>
          <cell r="AA958">
            <v>7.1993999999999998</v>
          </cell>
          <cell r="AB958">
            <v>38200</v>
          </cell>
          <cell r="AD958">
            <v>20519</v>
          </cell>
          <cell r="AE958">
            <v>110.16800000000001</v>
          </cell>
        </row>
        <row r="959">
          <cell r="Z959">
            <v>1.33148</v>
          </cell>
          <cell r="AA959">
            <v>7.2247300000000001</v>
          </cell>
          <cell r="AB959">
            <v>38500</v>
          </cell>
          <cell r="AD959">
            <v>10455</v>
          </cell>
          <cell r="AE959">
            <v>108.726</v>
          </cell>
        </row>
        <row r="960">
          <cell r="Z960">
            <v>1.38947</v>
          </cell>
          <cell r="AA960">
            <v>7.2375499999999997</v>
          </cell>
          <cell r="AB960">
            <v>39500</v>
          </cell>
          <cell r="AD960">
            <v>20513</v>
          </cell>
          <cell r="AE960">
            <v>107.79900000000001</v>
          </cell>
        </row>
        <row r="961">
          <cell r="Z961">
            <v>1.3620000000000001</v>
          </cell>
          <cell r="AA961">
            <v>7.2195400000000003</v>
          </cell>
          <cell r="AB961">
            <v>39600</v>
          </cell>
          <cell r="AD961">
            <v>10444</v>
          </cell>
          <cell r="AE961">
            <v>107.73099999999999</v>
          </cell>
        </row>
        <row r="962">
          <cell r="Z962">
            <v>1.47644</v>
          </cell>
          <cell r="AA962">
            <v>7.2290000000000001</v>
          </cell>
          <cell r="AB962">
            <v>37800</v>
          </cell>
          <cell r="AD962">
            <v>20507</v>
          </cell>
          <cell r="AE962">
            <v>106.46</v>
          </cell>
        </row>
        <row r="963">
          <cell r="Z963">
            <v>1.41815</v>
          </cell>
          <cell r="AA963">
            <v>7.2363299999999997</v>
          </cell>
          <cell r="AB963">
            <v>37800</v>
          </cell>
          <cell r="AD963">
            <v>10454</v>
          </cell>
          <cell r="AE963">
            <v>110.649</v>
          </cell>
        </row>
        <row r="964">
          <cell r="Z964">
            <v>1.38123</v>
          </cell>
          <cell r="AA964">
            <v>7.2103900000000003</v>
          </cell>
          <cell r="AB964">
            <v>36700</v>
          </cell>
          <cell r="AD964">
            <v>20535</v>
          </cell>
          <cell r="AE964">
            <v>109.688</v>
          </cell>
        </row>
        <row r="965">
          <cell r="Z965">
            <v>1.3696299999999999</v>
          </cell>
          <cell r="AA965">
            <v>7.2192400000000001</v>
          </cell>
          <cell r="AB965">
            <v>35000</v>
          </cell>
          <cell r="AD965">
            <v>10447</v>
          </cell>
          <cell r="AE965">
            <v>105.36199999999999</v>
          </cell>
        </row>
        <row r="966">
          <cell r="Z966">
            <v>1.4160200000000001</v>
          </cell>
          <cell r="AA966">
            <v>7.2186300000000001</v>
          </cell>
          <cell r="AB966">
            <v>33500</v>
          </cell>
        </row>
      </sheetData>
      <sheetData sheetId="11">
        <row r="123">
          <cell r="Z123">
            <v>1.9226099999999999E-2</v>
          </cell>
          <cell r="AA123">
            <v>4.6847500000000002</v>
          </cell>
          <cell r="AD123">
            <v>20006</v>
          </cell>
        </row>
        <row r="124">
          <cell r="Z124">
            <v>2.4108899999999999E-2</v>
          </cell>
          <cell r="AA124">
            <v>4.69238</v>
          </cell>
          <cell r="AD124">
            <v>10009</v>
          </cell>
        </row>
        <row r="125">
          <cell r="Z125">
            <v>2.2582999999999999E-2</v>
          </cell>
          <cell r="AA125">
            <v>4.7045899999999996</v>
          </cell>
          <cell r="AD125">
            <v>20007</v>
          </cell>
        </row>
        <row r="126">
          <cell r="Z126">
            <v>2.4108899999999999E-2</v>
          </cell>
          <cell r="AA126">
            <v>4.6920799999999998</v>
          </cell>
          <cell r="AD126">
            <v>10009</v>
          </cell>
        </row>
        <row r="127">
          <cell r="Z127">
            <v>2.0446800000000001E-2</v>
          </cell>
          <cell r="AA127">
            <v>4.6884199999999998</v>
          </cell>
          <cell r="AD127">
            <v>20007</v>
          </cell>
        </row>
        <row r="128">
          <cell r="Z128">
            <v>2.2582999999999999E-2</v>
          </cell>
          <cell r="AA128">
            <v>4.6926899999999998</v>
          </cell>
          <cell r="AD128">
            <v>10009</v>
          </cell>
        </row>
        <row r="129">
          <cell r="Z129">
            <v>2.2582999999999999E-2</v>
          </cell>
          <cell r="AA129">
            <v>4.68445</v>
          </cell>
          <cell r="AD129">
            <v>20007</v>
          </cell>
        </row>
        <row r="130">
          <cell r="Z130">
            <v>2.2582999999999999E-2</v>
          </cell>
          <cell r="AA130">
            <v>4.6847500000000002</v>
          </cell>
          <cell r="AD130">
            <v>10009</v>
          </cell>
        </row>
        <row r="131">
          <cell r="Z131">
            <v>2.1667499999999999E-2</v>
          </cell>
          <cell r="AA131">
            <v>4.6823100000000002</v>
          </cell>
          <cell r="AD131">
            <v>20006</v>
          </cell>
        </row>
        <row r="132">
          <cell r="Z132">
            <v>2.6855500000000001E-2</v>
          </cell>
          <cell r="AA132">
            <v>4.6768200000000002</v>
          </cell>
          <cell r="AD132">
            <v>10009</v>
          </cell>
        </row>
        <row r="133">
          <cell r="Z133">
            <v>2.2582999999999999E-2</v>
          </cell>
          <cell r="AA133">
            <v>4.7106899999999996</v>
          </cell>
          <cell r="AD133">
            <v>20007</v>
          </cell>
        </row>
        <row r="134">
          <cell r="Z134">
            <v>2.0141599999999999E-2</v>
          </cell>
          <cell r="AA134">
            <v>4.6997099999999996</v>
          </cell>
          <cell r="AD134">
            <v>10009</v>
          </cell>
        </row>
        <row r="135">
          <cell r="Z135">
            <v>2.3193399999999999E-2</v>
          </cell>
          <cell r="AA135">
            <v>4.6823100000000002</v>
          </cell>
          <cell r="AD135">
            <v>20007</v>
          </cell>
        </row>
        <row r="136">
          <cell r="Z136">
            <v>2.22778E-2</v>
          </cell>
          <cell r="AA136">
            <v>4.6914699999999998</v>
          </cell>
          <cell r="AD136">
            <v>10009</v>
          </cell>
        </row>
        <row r="137">
          <cell r="Z137">
            <v>2.1362300000000001E-2</v>
          </cell>
          <cell r="AA137">
            <v>4.68567</v>
          </cell>
          <cell r="AD137">
            <v>20007</v>
          </cell>
        </row>
        <row r="138">
          <cell r="Z138">
            <v>2.4414100000000001E-2</v>
          </cell>
          <cell r="AA138">
            <v>4.6978799999999996</v>
          </cell>
          <cell r="AD138">
            <v>10009</v>
          </cell>
        </row>
        <row r="139">
          <cell r="Z139">
            <v>2.3803700000000001E-2</v>
          </cell>
          <cell r="AA139">
            <v>4.69421</v>
          </cell>
          <cell r="AD139">
            <v>20008</v>
          </cell>
        </row>
        <row r="140">
          <cell r="Z140">
            <v>2.7771000000000001E-2</v>
          </cell>
          <cell r="AA140">
            <v>4.69238</v>
          </cell>
          <cell r="AD140">
            <v>10009</v>
          </cell>
        </row>
        <row r="141">
          <cell r="Z141">
            <v>0.157166</v>
          </cell>
          <cell r="AA141">
            <v>4.6978799999999996</v>
          </cell>
          <cell r="AD141">
            <v>20008</v>
          </cell>
        </row>
        <row r="142">
          <cell r="Z142">
            <v>0.45745799999999998</v>
          </cell>
          <cell r="AA142">
            <v>4.6984899999999996</v>
          </cell>
          <cell r="AD142">
            <v>10050</v>
          </cell>
        </row>
        <row r="148">
          <cell r="Z148">
            <v>2.1395900000000001</v>
          </cell>
        </row>
        <row r="149">
          <cell r="Z149">
            <v>2.1536300000000002</v>
          </cell>
        </row>
        <row r="150">
          <cell r="Z150">
            <v>2.3147600000000002</v>
          </cell>
        </row>
        <row r="151">
          <cell r="Z151">
            <v>2.13287</v>
          </cell>
          <cell r="AD151">
            <v>20739</v>
          </cell>
          <cell r="AE151">
            <v>171.28</v>
          </cell>
        </row>
        <row r="152">
          <cell r="Z152">
            <v>2.2033700000000001</v>
          </cell>
          <cell r="AD152">
            <v>10739</v>
          </cell>
          <cell r="AE152">
            <v>173.71700000000001</v>
          </cell>
        </row>
        <row r="153">
          <cell r="Z153">
            <v>2.2369400000000002</v>
          </cell>
          <cell r="AD153">
            <v>20740</v>
          </cell>
          <cell r="AE153">
            <v>171.005</v>
          </cell>
        </row>
        <row r="154">
          <cell r="Z154">
            <v>2.3214700000000001</v>
          </cell>
          <cell r="AD154">
            <v>10718</v>
          </cell>
          <cell r="AE154">
            <v>165.13399999999999</v>
          </cell>
        </row>
        <row r="155">
          <cell r="Z155">
            <v>2.2393800000000001</v>
          </cell>
          <cell r="AD155">
            <v>20798</v>
          </cell>
          <cell r="AE155">
            <v>162.35499999999999</v>
          </cell>
        </row>
        <row r="156">
          <cell r="Z156">
            <v>2.3544299999999998</v>
          </cell>
          <cell r="AD156">
            <v>10723</v>
          </cell>
          <cell r="AE156">
            <v>165.96</v>
          </cell>
        </row>
        <row r="157">
          <cell r="Z157">
            <v>2.2192400000000001</v>
          </cell>
          <cell r="AD157">
            <v>20821</v>
          </cell>
          <cell r="AE157">
            <v>162.38800000000001</v>
          </cell>
        </row>
        <row r="158">
          <cell r="Z158">
            <v>2.13531</v>
          </cell>
          <cell r="AD158">
            <v>10713</v>
          </cell>
          <cell r="AE158">
            <v>162.559</v>
          </cell>
        </row>
        <row r="159">
          <cell r="Z159">
            <v>2.1044900000000002</v>
          </cell>
          <cell r="AD159">
            <v>20820</v>
          </cell>
          <cell r="AE159">
            <v>158.405</v>
          </cell>
        </row>
        <row r="160">
          <cell r="Z160">
            <v>2.08588</v>
          </cell>
          <cell r="AD160">
            <v>10705</v>
          </cell>
          <cell r="AE160">
            <v>157.959</v>
          </cell>
        </row>
        <row r="161">
          <cell r="Z161">
            <v>2.0971700000000002</v>
          </cell>
          <cell r="AD161">
            <v>20807</v>
          </cell>
          <cell r="AE161">
            <v>158.47399999999999</v>
          </cell>
        </row>
        <row r="162">
          <cell r="Z162">
            <v>2.1124299999999998</v>
          </cell>
          <cell r="AD162">
            <v>10700</v>
          </cell>
          <cell r="AE162">
            <v>161.05099999999999</v>
          </cell>
        </row>
        <row r="163">
          <cell r="Z163">
            <v>2.1087600000000002</v>
          </cell>
          <cell r="AD163">
            <v>20809</v>
          </cell>
          <cell r="AE163">
            <v>160.05500000000001</v>
          </cell>
        </row>
        <row r="164">
          <cell r="Z164">
            <v>2.0178199999999999</v>
          </cell>
          <cell r="AD164">
            <v>10682</v>
          </cell>
          <cell r="AE164">
            <v>154.869</v>
          </cell>
        </row>
        <row r="165">
          <cell r="Z165">
            <v>2.0822099999999999</v>
          </cell>
          <cell r="AA165">
            <v>7.7801499999999999</v>
          </cell>
          <cell r="AB165">
            <v>96500</v>
          </cell>
          <cell r="AD165">
            <v>20778</v>
          </cell>
          <cell r="AE165">
            <v>156.13900000000001</v>
          </cell>
        </row>
        <row r="166">
          <cell r="Z166">
            <v>2.0523099999999999</v>
          </cell>
          <cell r="AA166">
            <v>7.7804599999999997</v>
          </cell>
          <cell r="AB166">
            <v>98100</v>
          </cell>
          <cell r="AD166">
            <v>10673</v>
          </cell>
          <cell r="AE166">
            <v>160.465</v>
          </cell>
        </row>
        <row r="167">
          <cell r="Z167">
            <v>2.0623800000000001</v>
          </cell>
          <cell r="AA167">
            <v>7.7850299999999999</v>
          </cell>
          <cell r="AB167">
            <v>102000</v>
          </cell>
          <cell r="AD167">
            <v>20783</v>
          </cell>
          <cell r="AE167">
            <v>171.17699999999999</v>
          </cell>
        </row>
        <row r="168">
          <cell r="AA168">
            <v>7.7804599999999997</v>
          </cell>
          <cell r="AB168">
            <v>100000</v>
          </cell>
          <cell r="AD168">
            <v>10680</v>
          </cell>
          <cell r="AE168">
            <v>167.298</v>
          </cell>
        </row>
        <row r="169">
          <cell r="AA169">
            <v>7.7807599999999999</v>
          </cell>
          <cell r="AB169">
            <v>100000</v>
          </cell>
          <cell r="AD169">
            <v>20770</v>
          </cell>
          <cell r="AE169">
            <v>166.648</v>
          </cell>
        </row>
        <row r="170">
          <cell r="AA170">
            <v>7.7755700000000001</v>
          </cell>
          <cell r="AB170">
            <v>100000</v>
          </cell>
          <cell r="AD170">
            <v>10657</v>
          </cell>
          <cell r="AE170">
            <v>170.15</v>
          </cell>
        </row>
        <row r="171">
          <cell r="AA171">
            <v>7.7847299999999997</v>
          </cell>
          <cell r="AB171">
            <v>98400</v>
          </cell>
        </row>
        <row r="172">
          <cell r="AA172">
            <v>7.7716099999999999</v>
          </cell>
          <cell r="AB172">
            <v>96500</v>
          </cell>
        </row>
        <row r="173">
          <cell r="AA173">
            <v>7.7535999999999996</v>
          </cell>
          <cell r="AB173">
            <v>99500</v>
          </cell>
        </row>
        <row r="174">
          <cell r="AA174">
            <v>7.7520800000000003</v>
          </cell>
          <cell r="AB174">
            <v>96600</v>
          </cell>
        </row>
        <row r="175">
          <cell r="AA175">
            <v>7.7243000000000004</v>
          </cell>
          <cell r="AB175">
            <v>98100</v>
          </cell>
        </row>
        <row r="176">
          <cell r="AA176">
            <v>7.6928700000000001</v>
          </cell>
          <cell r="AB176">
            <v>101000</v>
          </cell>
        </row>
        <row r="177">
          <cell r="AA177">
            <v>7.6757799999999996</v>
          </cell>
          <cell r="AB177">
            <v>102000</v>
          </cell>
        </row>
        <row r="178">
          <cell r="AA178">
            <v>7.6443500000000002</v>
          </cell>
          <cell r="AB178">
            <v>101000</v>
          </cell>
        </row>
        <row r="179">
          <cell r="AA179">
            <v>7.5997899999999996</v>
          </cell>
          <cell r="AB179">
            <v>98600</v>
          </cell>
        </row>
        <row r="180">
          <cell r="AA180">
            <v>7.5775100000000002</v>
          </cell>
          <cell r="AB180">
            <v>99300</v>
          </cell>
        </row>
        <row r="181">
          <cell r="AA181">
            <v>7.5866699999999998</v>
          </cell>
          <cell r="AB181">
            <v>95700</v>
          </cell>
        </row>
        <row r="182">
          <cell r="AA182">
            <v>7.57111</v>
          </cell>
          <cell r="AB182">
            <v>97300</v>
          </cell>
        </row>
        <row r="183">
          <cell r="AA183">
            <v>7.5610400000000002</v>
          </cell>
          <cell r="AB183">
            <v>96000</v>
          </cell>
        </row>
        <row r="184">
          <cell r="AA184">
            <v>7.5680500000000004</v>
          </cell>
          <cell r="AB184">
            <v>96500</v>
          </cell>
        </row>
        <row r="886">
          <cell r="Z886">
            <v>8.5143999999999997E-2</v>
          </cell>
          <cell r="AA886">
            <v>4.8349000000000002</v>
          </cell>
          <cell r="AD886">
            <v>10030</v>
          </cell>
        </row>
        <row r="887">
          <cell r="Z887">
            <v>7.5378399999999998E-2</v>
          </cell>
          <cell r="AA887">
            <v>4.8110999999999997</v>
          </cell>
          <cell r="AD887">
            <v>20029</v>
          </cell>
        </row>
        <row r="888">
          <cell r="Z888">
            <v>6.5307599999999993E-2</v>
          </cell>
          <cell r="AA888">
            <v>4.8291000000000004</v>
          </cell>
          <cell r="AD888">
            <v>10031</v>
          </cell>
        </row>
        <row r="889">
          <cell r="Z889">
            <v>8.2397499999999999E-2</v>
          </cell>
          <cell r="AA889">
            <v>4.8327600000000004</v>
          </cell>
          <cell r="AD889">
            <v>20025</v>
          </cell>
        </row>
        <row r="890">
          <cell r="Z890">
            <v>7.3852500000000001E-2</v>
          </cell>
          <cell r="AA890">
            <v>4.8083499999999999</v>
          </cell>
          <cell r="AD890">
            <v>10031</v>
          </cell>
        </row>
        <row r="891">
          <cell r="Z891">
            <v>0.119629</v>
          </cell>
          <cell r="AA891">
            <v>4.8300200000000002</v>
          </cell>
          <cell r="AD891">
            <v>20028</v>
          </cell>
        </row>
        <row r="892">
          <cell r="Z892">
            <v>8.1176799999999993E-2</v>
          </cell>
          <cell r="AA892">
            <v>4.8248300000000004</v>
          </cell>
          <cell r="AD892">
            <v>10034</v>
          </cell>
        </row>
        <row r="893">
          <cell r="Z893">
            <v>8.3007800000000007E-2</v>
          </cell>
          <cell r="AA893">
            <v>4.8251299999999997</v>
          </cell>
          <cell r="AD893">
            <v>20032</v>
          </cell>
        </row>
        <row r="894">
          <cell r="Z894">
            <v>7.5683600000000004E-2</v>
          </cell>
          <cell r="AA894">
            <v>4.8275800000000002</v>
          </cell>
          <cell r="AD894">
            <v>10029</v>
          </cell>
        </row>
        <row r="895">
          <cell r="Z895">
            <v>7.6599100000000003E-2</v>
          </cell>
          <cell r="AA895">
            <v>4.7976700000000001</v>
          </cell>
          <cell r="AD895">
            <v>20027</v>
          </cell>
        </row>
        <row r="896">
          <cell r="Z896">
            <v>8.3007800000000007E-2</v>
          </cell>
          <cell r="AA896">
            <v>4.8092699999999997</v>
          </cell>
          <cell r="AD896">
            <v>10028</v>
          </cell>
        </row>
        <row r="897">
          <cell r="Z897">
            <v>7.0495600000000005E-2</v>
          </cell>
          <cell r="AA897">
            <v>4.8385600000000002</v>
          </cell>
          <cell r="AD897">
            <v>20031</v>
          </cell>
        </row>
        <row r="898">
          <cell r="Z898">
            <v>6.0424800000000001E-2</v>
          </cell>
          <cell r="AA898">
            <v>4.8288000000000002</v>
          </cell>
          <cell r="AD898">
            <v>10026</v>
          </cell>
        </row>
        <row r="899">
          <cell r="Z899">
            <v>6.4086900000000002E-2</v>
          </cell>
          <cell r="AA899">
            <v>4.8272700000000004</v>
          </cell>
          <cell r="AD899">
            <v>20028</v>
          </cell>
        </row>
        <row r="900">
          <cell r="Z900">
            <v>9.4299300000000003E-2</v>
          </cell>
          <cell r="AA900">
            <v>4.8345900000000004</v>
          </cell>
          <cell r="AD900">
            <v>10032</v>
          </cell>
        </row>
        <row r="901">
          <cell r="Z901">
            <v>7.72095E-2</v>
          </cell>
          <cell r="AA901">
            <v>4.8153699999999997</v>
          </cell>
          <cell r="AD901">
            <v>20030</v>
          </cell>
        </row>
        <row r="902">
          <cell r="Z902">
            <v>7.2326699999999994E-2</v>
          </cell>
          <cell r="AA902">
            <v>4.8257399999999997</v>
          </cell>
          <cell r="AD902">
            <v>10027</v>
          </cell>
        </row>
        <row r="903">
          <cell r="Z903">
            <v>9.1857900000000006E-2</v>
          </cell>
          <cell r="AA903">
            <v>4.8056000000000001</v>
          </cell>
          <cell r="AD903">
            <v>20031</v>
          </cell>
        </row>
        <row r="904">
          <cell r="Z904">
            <v>6.5918000000000004E-2</v>
          </cell>
          <cell r="AA904">
            <v>4.8165899999999997</v>
          </cell>
          <cell r="AD904">
            <v>10026</v>
          </cell>
        </row>
        <row r="905">
          <cell r="Z905">
            <v>9.3383800000000003E-2</v>
          </cell>
          <cell r="AA905">
            <v>4.8208599999999997</v>
          </cell>
          <cell r="AD905">
            <v>20029</v>
          </cell>
        </row>
        <row r="952">
          <cell r="Z952">
            <v>1.9854700000000001</v>
          </cell>
          <cell r="AA952">
            <v>7.2509800000000002</v>
          </cell>
          <cell r="AB952">
            <v>34500</v>
          </cell>
          <cell r="AD952">
            <v>10621</v>
          </cell>
          <cell r="AE952">
            <v>138.08000000000001</v>
          </cell>
        </row>
        <row r="953">
          <cell r="Z953">
            <v>1.8298300000000001</v>
          </cell>
          <cell r="AA953">
            <v>7.2549400000000004</v>
          </cell>
          <cell r="AB953">
            <v>35000</v>
          </cell>
          <cell r="AD953">
            <v>20685</v>
          </cell>
          <cell r="AE953">
            <v>137.32499999999999</v>
          </cell>
        </row>
        <row r="954">
          <cell r="Z954">
            <v>1.8652299999999999</v>
          </cell>
          <cell r="AA954">
            <v>7.2717299999999998</v>
          </cell>
          <cell r="AB954">
            <v>33600</v>
          </cell>
          <cell r="AD954">
            <v>10621</v>
          </cell>
          <cell r="AE954">
            <v>139.55699999999999</v>
          </cell>
        </row>
        <row r="955">
          <cell r="Z955">
            <v>1.89636</v>
          </cell>
          <cell r="AA955">
            <v>7.2811899999999996</v>
          </cell>
          <cell r="AB955">
            <v>32300</v>
          </cell>
          <cell r="AD955">
            <v>20717</v>
          </cell>
          <cell r="AE955">
            <v>139.28200000000001</v>
          </cell>
        </row>
        <row r="956">
          <cell r="Z956">
            <v>1.88873</v>
          </cell>
          <cell r="AA956">
            <v>7.26776</v>
          </cell>
          <cell r="AB956">
            <v>33000</v>
          </cell>
          <cell r="AD956">
            <v>10648</v>
          </cell>
          <cell r="AE956">
            <v>137.874</v>
          </cell>
        </row>
        <row r="957">
          <cell r="Z957">
            <v>1.8081700000000001</v>
          </cell>
          <cell r="AA957">
            <v>7.2766099999999998</v>
          </cell>
          <cell r="AB957">
            <v>34200</v>
          </cell>
          <cell r="AD957">
            <v>20737</v>
          </cell>
          <cell r="AE957">
            <v>140.071</v>
          </cell>
        </row>
        <row r="958">
          <cell r="Z958">
            <v>1.8310500000000001</v>
          </cell>
          <cell r="AA958">
            <v>7.2949200000000003</v>
          </cell>
          <cell r="AB958">
            <v>35200</v>
          </cell>
          <cell r="AD958">
            <v>10618</v>
          </cell>
          <cell r="AE958">
            <v>136.947</v>
          </cell>
        </row>
        <row r="959">
          <cell r="Z959">
            <v>1.7694099999999999</v>
          </cell>
          <cell r="AA959">
            <v>7.3120099999999999</v>
          </cell>
          <cell r="AB959">
            <v>36200</v>
          </cell>
          <cell r="AD959">
            <v>20689</v>
          </cell>
          <cell r="AE959">
            <v>138.63</v>
          </cell>
        </row>
        <row r="960">
          <cell r="Z960">
            <v>1.80481</v>
          </cell>
          <cell r="AA960">
            <v>7.3162799999999999</v>
          </cell>
          <cell r="AB960">
            <v>38400</v>
          </cell>
          <cell r="AD960">
            <v>10599</v>
          </cell>
          <cell r="AE960">
            <v>134.75</v>
          </cell>
        </row>
        <row r="961">
          <cell r="Z961">
            <v>1.80328</v>
          </cell>
          <cell r="AA961">
            <v>7.3150599999999999</v>
          </cell>
          <cell r="AB961">
            <v>38000</v>
          </cell>
          <cell r="AD961">
            <v>20694</v>
          </cell>
          <cell r="AE961">
            <v>132.93</v>
          </cell>
        </row>
        <row r="962">
          <cell r="Z962">
            <v>2.0202599999999999</v>
          </cell>
          <cell r="AA962">
            <v>7.3104899999999997</v>
          </cell>
          <cell r="AB962">
            <v>37500</v>
          </cell>
          <cell r="AD962">
            <v>10590</v>
          </cell>
          <cell r="AE962">
            <v>132.381</v>
          </cell>
        </row>
        <row r="963">
          <cell r="Z963">
            <v>1.81366</v>
          </cell>
          <cell r="AA963">
            <v>7.3049900000000001</v>
          </cell>
          <cell r="AB963">
            <v>36700</v>
          </cell>
          <cell r="AD963">
            <v>20734</v>
          </cell>
          <cell r="AE963">
            <v>138.149</v>
          </cell>
        </row>
        <row r="964">
          <cell r="Z964">
            <v>1.77643</v>
          </cell>
          <cell r="AA964">
            <v>7.2882100000000003</v>
          </cell>
          <cell r="AB964">
            <v>35800</v>
          </cell>
          <cell r="AD964">
            <v>10630</v>
          </cell>
          <cell r="AE964">
            <v>140.58600000000001</v>
          </cell>
        </row>
        <row r="965">
          <cell r="Z965">
            <v>2.0867900000000001</v>
          </cell>
          <cell r="AA965">
            <v>7.2866799999999996</v>
          </cell>
          <cell r="AB965">
            <v>36300</v>
          </cell>
          <cell r="AD965">
            <v>20719</v>
          </cell>
          <cell r="AE965">
            <v>139.83099999999999</v>
          </cell>
        </row>
        <row r="966">
          <cell r="Z966">
            <v>1.94275</v>
          </cell>
          <cell r="AA966">
            <v>7.2857700000000003</v>
          </cell>
          <cell r="AB966">
            <v>34600</v>
          </cell>
          <cell r="AD966">
            <v>10622</v>
          </cell>
          <cell r="AE966">
            <v>141.65100000000001</v>
          </cell>
        </row>
        <row r="967">
          <cell r="Z967">
            <v>1.8420399999999999</v>
          </cell>
          <cell r="AA967">
            <v>7.2805799999999996</v>
          </cell>
          <cell r="AB967">
            <v>33000</v>
          </cell>
          <cell r="AD967">
            <v>20697</v>
          </cell>
          <cell r="AE967">
            <v>139.24799999999999</v>
          </cell>
        </row>
        <row r="968">
          <cell r="Z968">
            <v>1.86005</v>
          </cell>
          <cell r="AA968">
            <v>7.2790499999999998</v>
          </cell>
          <cell r="AB968">
            <v>34300</v>
          </cell>
          <cell r="AD968">
            <v>10612</v>
          </cell>
          <cell r="AE968">
            <v>136.15799999999999</v>
          </cell>
        </row>
        <row r="969">
          <cell r="Z969">
            <v>1.80389</v>
          </cell>
          <cell r="AA969">
            <v>7.2872899999999996</v>
          </cell>
          <cell r="AB969">
            <v>35900</v>
          </cell>
          <cell r="AD969">
            <v>20710</v>
          </cell>
          <cell r="AE969">
            <v>132.44900000000001</v>
          </cell>
        </row>
        <row r="970">
          <cell r="Z970">
            <v>1.8386800000000001</v>
          </cell>
          <cell r="AA970">
            <v>7.3022499999999999</v>
          </cell>
          <cell r="AB970">
            <v>36400</v>
          </cell>
          <cell r="AD970">
            <v>10623</v>
          </cell>
          <cell r="AE970">
            <v>132.44999999999999</v>
          </cell>
        </row>
        <row r="971">
          <cell r="Z971">
            <v>1.87836</v>
          </cell>
          <cell r="AA971">
            <v>7.2769199999999996</v>
          </cell>
          <cell r="AB971">
            <v>37200</v>
          </cell>
          <cell r="AD971">
            <v>20713</v>
          </cell>
          <cell r="AE971">
            <v>139.72800000000001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wmf"/><Relationship Id="rId2" Type="http://schemas.openxmlformats.org/officeDocument/2006/relationships/drawing" Target="../drawings/drawing89.xml"/><Relationship Id="rId1" Type="http://schemas.openxmlformats.org/officeDocument/2006/relationships/printerSettings" Target="../printerSettings/printerSettings26.bin"/><Relationship Id="rId6" Type="http://schemas.openxmlformats.org/officeDocument/2006/relationships/oleObject" Target="../embeddings/oleObject2.bin"/><Relationship Id="rId5" Type="http://schemas.openxmlformats.org/officeDocument/2006/relationships/image" Target="../media/image1.wmf"/><Relationship Id="rId4" Type="http://schemas.openxmlformats.org/officeDocument/2006/relationships/oleObject" Target="../embeddings/oleObject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mailto:funkn@ZIN-TECH.COM]" TargetMode="Externa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32.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33.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CI43"/>
  <sheetViews>
    <sheetView topLeftCell="A2" zoomScale="70" zoomScaleNormal="70" workbookViewId="0">
      <pane xSplit="8" ySplit="1" topLeftCell="I3" activePane="bottomRight" state="frozen"/>
      <selection activeCell="BM3" sqref="BM3"/>
      <selection pane="topRight" activeCell="BM3" sqref="BM3"/>
      <selection pane="bottomLeft" activeCell="BM3" sqref="BM3"/>
      <selection pane="bottomRight" activeCell="BO29" sqref="BO29"/>
    </sheetView>
  </sheetViews>
  <sheetFormatPr defaultRowHeight="15.75" x14ac:dyDescent="0.25"/>
  <cols>
    <col min="1" max="1" width="5" style="762" customWidth="1"/>
    <col min="2" max="2" width="3.5703125" style="3" customWidth="1"/>
    <col min="3" max="3" width="9" style="750" customWidth="1"/>
    <col min="4" max="4" width="4.42578125" style="4" customWidth="1"/>
    <col min="5" max="5" width="6.85546875" style="4" customWidth="1"/>
    <col min="6" max="6" width="3.42578125" style="4" customWidth="1"/>
    <col min="7" max="7" width="4.42578125" style="4" bestFit="1" customWidth="1"/>
    <col min="8" max="8" width="39.85546875" style="750" bestFit="1" customWidth="1"/>
    <col min="9" max="9" width="6.42578125" style="3" customWidth="1"/>
    <col min="10" max="10" width="16.42578125" style="792" bestFit="1" customWidth="1"/>
    <col min="11" max="11" width="4.5703125" style="3" customWidth="1"/>
    <col min="12" max="13" width="3.7109375" style="3" customWidth="1"/>
    <col min="14" max="14" width="4.7109375" style="3" customWidth="1"/>
    <col min="15" max="15" width="7.5703125" style="6" bestFit="1" customWidth="1"/>
    <col min="16" max="16" width="4.7109375" style="6" customWidth="1"/>
    <col min="17" max="17" width="7.140625" style="6" bestFit="1" customWidth="1"/>
    <col min="18" max="18" width="6.5703125" style="6" customWidth="1"/>
    <col min="19" max="19" width="7.140625" style="6" bestFit="1" customWidth="1"/>
    <col min="20" max="21" width="6.85546875" style="6" customWidth="1"/>
    <col min="22" max="22" width="7.140625" style="6" bestFit="1" customWidth="1"/>
    <col min="23" max="23" width="10.28515625" style="6" bestFit="1" customWidth="1"/>
    <col min="24" max="28" width="5.28515625" style="6" customWidth="1"/>
    <col min="29" max="29" width="7.28515625" style="6" bestFit="1" customWidth="1"/>
    <col min="30" max="30" width="4.85546875" style="6" customWidth="1"/>
    <col min="31" max="31" width="6.42578125" style="6" customWidth="1"/>
    <col min="32" max="32" width="5.28515625" style="6" customWidth="1"/>
    <col min="33" max="33" width="10.85546875" style="6" bestFit="1" customWidth="1"/>
    <col min="34" max="34" width="8" style="815" bestFit="1" customWidth="1"/>
    <col min="35" max="35" width="10.28515625" style="6" bestFit="1" customWidth="1"/>
    <col min="36" max="37" width="7.140625" style="6" bestFit="1" customWidth="1"/>
    <col min="38" max="38" width="4.5703125" style="6" customWidth="1"/>
    <col min="39" max="39" width="5" style="6" customWidth="1"/>
    <col min="40" max="40" width="9" style="6" customWidth="1"/>
    <col min="41" max="41" width="5" style="6" customWidth="1"/>
    <col min="42" max="42" width="8.42578125" style="6" bestFit="1" customWidth="1"/>
    <col min="43" max="43" width="5" style="6" customWidth="1"/>
    <col min="44" max="44" width="10.28515625" style="6" bestFit="1" customWidth="1"/>
    <col min="45" max="45" width="9.5703125" style="6" bestFit="1" customWidth="1"/>
    <col min="46" max="47" width="9.7109375" style="6" customWidth="1"/>
    <col min="48" max="57" width="9.140625" style="6" customWidth="1"/>
    <col min="58" max="58" width="10.28515625" style="6" customWidth="1"/>
    <col min="59" max="61" width="9.140625" style="6" customWidth="1"/>
    <col min="62" max="62" width="15.42578125" style="6" customWidth="1"/>
    <col min="63" max="63" width="17" style="6" customWidth="1"/>
    <col min="64" max="64" width="13.28515625" style="6" bestFit="1" customWidth="1"/>
    <col min="65" max="65" width="9.85546875" style="6" bestFit="1" customWidth="1"/>
    <col min="66" max="68" width="9.85546875" style="6" customWidth="1"/>
    <col min="69" max="74" width="9.140625" style="6" customWidth="1"/>
    <col min="75" max="77" width="10.42578125" style="6" bestFit="1" customWidth="1"/>
    <col min="78" max="82" width="9.140625" style="6"/>
    <col min="83" max="16384" width="9.140625" style="3"/>
  </cols>
  <sheetData>
    <row r="1" spans="1:83" s="1" customFormat="1" ht="64.5" customHeight="1" x14ac:dyDescent="0.6">
      <c r="A1" s="763"/>
      <c r="B1" s="2098" t="s">
        <v>431</v>
      </c>
      <c r="C1" s="2099"/>
      <c r="D1" s="2099"/>
      <c r="E1" s="2099"/>
      <c r="F1" s="2099"/>
      <c r="G1" s="2099"/>
      <c r="H1" s="2099"/>
      <c r="I1" s="2099"/>
      <c r="J1" s="2099"/>
      <c r="K1" s="2099"/>
      <c r="L1" s="829"/>
      <c r="M1" s="829"/>
      <c r="N1" s="2100" t="s">
        <v>2</v>
      </c>
      <c r="O1" s="2100"/>
      <c r="P1" s="2100"/>
      <c r="Q1" s="2100"/>
      <c r="R1" s="2100"/>
      <c r="S1" s="2100"/>
      <c r="T1" s="2100"/>
      <c r="U1" s="832"/>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828"/>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25"/>
    </row>
    <row r="2" spans="1:83" s="2" customFormat="1" ht="156.75" customHeight="1" x14ac:dyDescent="0.25">
      <c r="A2" s="781" t="s">
        <v>475</v>
      </c>
      <c r="B2" s="768" t="s">
        <v>25</v>
      </c>
      <c r="C2" s="769" t="s">
        <v>1</v>
      </c>
      <c r="D2" s="769" t="s">
        <v>33</v>
      </c>
      <c r="E2" s="769" t="s">
        <v>0</v>
      </c>
      <c r="F2" s="769" t="s">
        <v>26</v>
      </c>
      <c r="G2" s="769"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484</v>
      </c>
      <c r="BN2" s="36" t="s">
        <v>585</v>
      </c>
      <c r="BO2" s="47" t="s">
        <v>584</v>
      </c>
      <c r="BP2" s="774" t="s">
        <v>91</v>
      </c>
      <c r="BQ2" s="774" t="s">
        <v>67</v>
      </c>
      <c r="BR2" s="775" t="s">
        <v>76</v>
      </c>
      <c r="BS2" s="775" t="s">
        <v>77</v>
      </c>
      <c r="BT2" s="775" t="s">
        <v>75</v>
      </c>
      <c r="BU2" s="775" t="s">
        <v>79</v>
      </c>
      <c r="BV2" s="775" t="s">
        <v>80</v>
      </c>
      <c r="BW2" s="776" t="s">
        <v>62</v>
      </c>
      <c r="BX2" s="776" t="s">
        <v>63</v>
      </c>
      <c r="BY2" s="776" t="s">
        <v>64</v>
      </c>
      <c r="BZ2" s="777" t="s">
        <v>483</v>
      </c>
      <c r="CA2" s="777" t="s">
        <v>65</v>
      </c>
      <c r="CB2" s="777" t="s">
        <v>68</v>
      </c>
      <c r="CC2" s="777" t="s">
        <v>66</v>
      </c>
      <c r="CD2" s="777" t="s">
        <v>72</v>
      </c>
      <c r="CE2" s="26"/>
    </row>
    <row r="3" spans="1:83" s="2" customFormat="1" ht="16.5" customHeight="1" x14ac:dyDescent="0.25">
      <c r="A3" s="778">
        <v>1</v>
      </c>
      <c r="B3" s="779">
        <f>'SAME1 Flight Tests 8-27-09'!A21</f>
        <v>2</v>
      </c>
      <c r="C3" s="840" t="str">
        <f>'SAME1 Flight Tests 8-27-09'!B21</f>
        <v>DBP</v>
      </c>
      <c r="D3" s="782"/>
      <c r="E3" s="779" t="str">
        <f>'SAME1 Flight Tests 8-27-09'!C21</f>
        <v>18 D</v>
      </c>
      <c r="F3" s="805">
        <f>'SAME1 Flight Tests 8-27-09'!D21</f>
        <v>6</v>
      </c>
      <c r="G3" s="805">
        <f>'SAME1 Flight Tests 8-27-09'!E21</f>
        <v>18</v>
      </c>
      <c r="H3" s="779" t="str">
        <f>'SAME1 Flight Tests 8-27-09'!F21</f>
        <v>Repeat</v>
      </c>
      <c r="I3" s="779">
        <f>'SAME1 Flight Tests 8-27-09'!G21</f>
        <v>264</v>
      </c>
      <c r="J3" s="791">
        <f>'SAME1 Flight Tests 8-27-09'!H21</f>
        <v>39346</v>
      </c>
      <c r="K3" s="779">
        <f>'SAME1 Flight Tests 8-27-09'!I21</f>
        <v>0</v>
      </c>
      <c r="L3" s="779" t="str">
        <f>'SAME1 Flight Tests 8-27-09'!J21</f>
        <v>n</v>
      </c>
      <c r="M3" s="779" t="str">
        <f>'SAME1 Flight Tests 8-27-09'!K21</f>
        <v>n</v>
      </c>
      <c r="N3" s="779">
        <f>'SAME1 Flight Tests 8-27-09'!L21</f>
        <v>8</v>
      </c>
      <c r="O3" s="804">
        <f>'SAME1 Flight Tests 8-27-09'!M21</f>
        <v>1.18</v>
      </c>
      <c r="P3" s="805">
        <f>'SAME1 Flight Tests 8-27-09'!N21</f>
        <v>60</v>
      </c>
      <c r="Q3" s="805">
        <f>'SAME1 Flight Tests 8-27-09'!O21</f>
        <v>40</v>
      </c>
      <c r="R3" s="805">
        <f>'SAME1 Flight Tests 8-27-09'!P21</f>
        <v>40</v>
      </c>
      <c r="S3" s="806"/>
      <c r="T3" s="806"/>
      <c r="U3" s="805">
        <f>'SAME1 Flight Tests 8-27-09'!Q21</f>
        <v>49.666666666666664</v>
      </c>
      <c r="V3" s="806"/>
      <c r="W3" s="806"/>
      <c r="X3" s="806"/>
      <c r="Y3" s="806"/>
      <c r="Z3" s="806"/>
      <c r="AA3" s="805" t="str">
        <f>'SAME1 Flight Tests 8-27-09'!R21</f>
        <v>y</v>
      </c>
      <c r="AB3" s="805" t="str">
        <f>'SAME1 Flight Tests 8-27-09'!S21</f>
        <v>y</v>
      </c>
      <c r="AC3" s="805">
        <f>'SAME1 Flight Tests 8-27-09'!T21</f>
        <v>1</v>
      </c>
      <c r="AD3" s="806"/>
      <c r="AE3" s="805">
        <f>'SAME1 Flight Tests 8-27-09'!U21</f>
        <v>10</v>
      </c>
      <c r="AF3" s="806"/>
      <c r="AG3" s="816">
        <f>'SAME1 Flight Tests 8-27-09'!V21</f>
        <v>0.13253466028642899</v>
      </c>
      <c r="AH3" s="818">
        <f>'SAME1 Flight Tests 8-27-09'!W21</f>
        <v>0.37471482477991147</v>
      </c>
      <c r="AI3" s="806"/>
      <c r="AJ3" s="806"/>
      <c r="AK3" s="806"/>
      <c r="AL3" s="806"/>
      <c r="AM3" s="806"/>
      <c r="AN3" s="806"/>
      <c r="AO3" s="806"/>
      <c r="AP3" s="806"/>
      <c r="AQ3" s="806"/>
      <c r="AR3" s="806"/>
      <c r="AS3" s="806"/>
      <c r="AT3" s="806"/>
      <c r="AU3" s="805" t="str">
        <f>'SAME1 Flight Tests 8-27-09'!X21</f>
        <v>n/a</v>
      </c>
      <c r="AV3" s="820">
        <f>'SAME1 Flight Tests 8-27-09'!Y21</f>
        <v>3.2196505000000002</v>
      </c>
      <c r="AW3" s="820">
        <f>'SAME1 Flight Tests 8-27-09'!Z21</f>
        <v>6.2411950000000003</v>
      </c>
      <c r="AX3" s="820">
        <f>'SAME1 Flight Tests 8-27-09'!AA21</f>
        <v>-7.0190399999999994E-4</v>
      </c>
      <c r="AY3" s="822"/>
      <c r="AZ3" s="822"/>
      <c r="BA3" s="820">
        <f>'SAME1 Flight Tests 8-27-09'!AC21</f>
        <v>4.8455355000000004</v>
      </c>
      <c r="BB3" s="822"/>
      <c r="BC3" s="822"/>
      <c r="BD3" s="820">
        <f>'SAME1 Flight Tests 8-27-09'!AB21</f>
        <v>5.0585329999999988</v>
      </c>
      <c r="BE3" s="820">
        <f>'SAME1 Flight Tests 8-27-09'!AD21</f>
        <v>4.6774439999999995</v>
      </c>
      <c r="BF3" s="826">
        <f>'SAME1 Flight Tests 8-27-09'!AE21</f>
        <v>6168</v>
      </c>
      <c r="BG3" s="806"/>
      <c r="BH3" s="806"/>
      <c r="BI3" s="805">
        <f>'SAME1 Flight Tests 8-27-09'!AF21</f>
        <v>1.7444999999999999</v>
      </c>
      <c r="BJ3" s="805">
        <f>'SAME1 Flight Tests 8-27-09'!AG21</f>
        <v>36.6584</v>
      </c>
      <c r="BK3" s="805">
        <f>'SAME1 Flight Tests 8-27-09'!AH21</f>
        <v>0.38108899999999934</v>
      </c>
      <c r="BL3" s="805">
        <f>'SAME1 Flight Tests 8-27-09'!AK21</f>
        <v>0</v>
      </c>
      <c r="BM3" s="805">
        <f>'SAME1 Flight Tests 8-27-09'!AL21</f>
        <v>0</v>
      </c>
      <c r="BN3" s="806"/>
      <c r="BO3" s="805"/>
      <c r="BP3" s="806"/>
      <c r="BQ3" s="805">
        <f>'SAME1 Flight Tests 8-27-09'!AM21</f>
        <v>0</v>
      </c>
      <c r="BR3" s="816">
        <f>'SAME1 Flight Tests 8-27-09'!AP21</f>
        <v>0</v>
      </c>
      <c r="BS3" s="816">
        <f>'SAME1 Flight Tests 8-27-09'!AQ21</f>
        <v>0</v>
      </c>
      <c r="BT3" s="816"/>
      <c r="BU3" s="816">
        <f>'SAME1 Flight Tests 8-27-09'!AS21</f>
        <v>0</v>
      </c>
      <c r="BV3" s="816">
        <f>'SAME1 Flight Tests 8-27-09'!AT21</f>
        <v>0</v>
      </c>
      <c r="BW3" s="807">
        <f>'SAME1 Flight Tests 8-27-09'!BB21</f>
        <v>64872.066140425144</v>
      </c>
      <c r="BX3" s="807">
        <f>'SAME1 Flight Tests 8-27-09'!BC21</f>
        <v>63801.674442937045</v>
      </c>
      <c r="BY3" s="807">
        <f>'SAME1 Flight Tests 8-27-09'!BD21</f>
        <v>60736.258776408933</v>
      </c>
      <c r="BZ3" s="806"/>
      <c r="CA3" s="805">
        <f>'SAME1 Flight Tests 8-27-09'!BG21</f>
        <v>0</v>
      </c>
      <c r="CB3" s="805">
        <f>'SAME1 Flight Tests 8-27-09'!BF21</f>
        <v>0</v>
      </c>
      <c r="CC3" s="783"/>
      <c r="CD3" s="805">
        <f>'SAME1 Flight Tests 8-27-09'!BE21</f>
        <v>0</v>
      </c>
      <c r="CE3" s="26"/>
    </row>
    <row r="4" spans="1:83" s="2" customFormat="1" ht="16.5" customHeight="1" x14ac:dyDescent="0.25">
      <c r="A4" s="778">
        <v>1</v>
      </c>
      <c r="B4" s="779">
        <f>'SAME1 Flight Tests 8-27-09'!A22</f>
        <v>2</v>
      </c>
      <c r="C4" s="840" t="str">
        <f>'SAME1 Flight Tests 8-27-09'!B22</f>
        <v>DBP</v>
      </c>
      <c r="D4" s="782"/>
      <c r="E4" s="779" t="str">
        <f>'SAME1 Flight Tests 8-27-09'!C22</f>
        <v>19 D</v>
      </c>
      <c r="F4" s="805">
        <f>'SAME1 Flight Tests 8-27-09'!D22</f>
        <v>6</v>
      </c>
      <c r="G4" s="805">
        <f>'SAME1 Flight Tests 8-27-09'!E22</f>
        <v>19</v>
      </c>
      <c r="H4" s="779" t="str">
        <f>'SAME1 Flight Tests 8-27-09'!F22</f>
        <v>Repeat</v>
      </c>
      <c r="I4" s="779">
        <f>'SAME1 Flight Tests 8-27-09'!G22</f>
        <v>264</v>
      </c>
      <c r="J4" s="791">
        <f>'SAME1 Flight Tests 8-27-09'!H22</f>
        <v>39346</v>
      </c>
      <c r="K4" s="779">
        <f>'SAME1 Flight Tests 8-27-09'!I22</f>
        <v>0</v>
      </c>
      <c r="L4" s="779" t="str">
        <f>'SAME1 Flight Tests 8-27-09'!J22</f>
        <v>n</v>
      </c>
      <c r="M4" s="779" t="str">
        <f>'SAME1 Flight Tests 8-27-09'!K22</f>
        <v>n</v>
      </c>
      <c r="N4" s="779">
        <f>'SAME1 Flight Tests 8-27-09'!L22</f>
        <v>8</v>
      </c>
      <c r="O4" s="804">
        <f>'SAME1 Flight Tests 8-27-09'!M22</f>
        <v>1.18</v>
      </c>
      <c r="P4" s="805">
        <f>'SAME1 Flight Tests 8-27-09'!N22</f>
        <v>60</v>
      </c>
      <c r="Q4" s="805">
        <f>'SAME1 Flight Tests 8-27-09'!O22</f>
        <v>60</v>
      </c>
      <c r="R4" s="805">
        <f>'SAME1 Flight Tests 8-27-09'!P22</f>
        <v>20</v>
      </c>
      <c r="S4" s="806"/>
      <c r="T4" s="806"/>
      <c r="U4" s="805">
        <f>'SAME1 Flight Tests 8-27-09'!Q22</f>
        <v>94</v>
      </c>
      <c r="V4" s="806"/>
      <c r="W4" s="806"/>
      <c r="X4" s="806"/>
      <c r="Y4" s="806"/>
      <c r="Z4" s="806"/>
      <c r="AA4" s="805" t="str">
        <f>'SAME1 Flight Tests 8-27-09'!R22</f>
        <v>y</v>
      </c>
      <c r="AB4" s="805" t="str">
        <f>'SAME1 Flight Tests 8-27-09'!S22</f>
        <v>y</v>
      </c>
      <c r="AC4" s="805">
        <f>'SAME1 Flight Tests 8-27-09'!T22</f>
        <v>1</v>
      </c>
      <c r="AD4" s="806"/>
      <c r="AE4" s="805">
        <f>'SAME1 Flight Tests 8-27-09'!U22</f>
        <v>10</v>
      </c>
      <c r="AF4" s="806"/>
      <c r="AG4" s="816">
        <f>'SAME1 Flight Tests 8-27-09'!V22</f>
        <v>0.13253466028642899</v>
      </c>
      <c r="AH4" s="818">
        <f>'SAME1 Flight Tests 8-27-09'!W22</f>
        <v>0.37581528055883112</v>
      </c>
      <c r="AI4" s="806"/>
      <c r="AJ4" s="806"/>
      <c r="AK4" s="806"/>
      <c r="AL4" s="806"/>
      <c r="AM4" s="806"/>
      <c r="AN4" s="806"/>
      <c r="AO4" s="806"/>
      <c r="AP4" s="806"/>
      <c r="AQ4" s="806"/>
      <c r="AR4" s="806"/>
      <c r="AS4" s="806"/>
      <c r="AT4" s="806"/>
      <c r="AU4" s="805" t="str">
        <f>'SAME1 Flight Tests 8-27-09'!X22</f>
        <v>n/a</v>
      </c>
      <c r="AV4" s="820">
        <f>'SAME1 Flight Tests 8-27-09'!Y22</f>
        <v>3.1876514999999999</v>
      </c>
      <c r="AW4" s="820">
        <f>'SAME1 Flight Tests 8-27-09'!Z22</f>
        <v>6.2453004999999999</v>
      </c>
      <c r="AX4" s="820">
        <f>'SAME1 Flight Tests 8-27-09'!AA22</f>
        <v>-7.3242174999999974E-4</v>
      </c>
      <c r="AY4" s="822"/>
      <c r="AZ4" s="822"/>
      <c r="BA4" s="820">
        <f>'SAME1 Flight Tests 8-27-09'!AC22</f>
        <v>4.8596029999999999</v>
      </c>
      <c r="BB4" s="822"/>
      <c r="BC4" s="822"/>
      <c r="BD4" s="820">
        <f>'SAME1 Flight Tests 8-27-09'!AB22</f>
        <v>5.0035859999999994</v>
      </c>
      <c r="BE4" s="820">
        <f>'SAME1 Flight Tests 8-27-09'!AD22</f>
        <v>4.6701670000000011</v>
      </c>
      <c r="BF4" s="826">
        <f>'SAME1 Flight Tests 8-27-09'!AE22</f>
        <v>2106.5</v>
      </c>
      <c r="BG4" s="806"/>
      <c r="BH4" s="806"/>
      <c r="BI4" s="805">
        <f>'SAME1 Flight Tests 8-27-09'!AF22</f>
        <v>0.40955000000000003</v>
      </c>
      <c r="BJ4" s="805">
        <f>'SAME1 Flight Tests 8-27-09'!AG22</f>
        <v>40.71575</v>
      </c>
      <c r="BK4" s="805">
        <f>'SAME1 Flight Tests 8-27-09'!AH22</f>
        <v>0.33341899999999836</v>
      </c>
      <c r="BL4" s="805">
        <f>'SAME1 Flight Tests 8-27-09'!AK22</f>
        <v>0</v>
      </c>
      <c r="BM4" s="805">
        <f>'SAME1 Flight Tests 8-27-09'!AL22</f>
        <v>0</v>
      </c>
      <c r="BN4" s="806"/>
      <c r="BO4" s="805"/>
      <c r="BP4" s="806"/>
      <c r="BQ4" s="805">
        <f>'SAME1 Flight Tests 8-27-09'!AM22</f>
        <v>0</v>
      </c>
      <c r="BR4" s="816">
        <f>'SAME1 Flight Tests 8-27-09'!AP22</f>
        <v>0</v>
      </c>
      <c r="BS4" s="816">
        <f>'SAME1 Flight Tests 8-27-09'!AQ22</f>
        <v>0</v>
      </c>
      <c r="BT4" s="816"/>
      <c r="BU4" s="816">
        <f>'SAME1 Flight Tests 8-27-09'!AS22</f>
        <v>0</v>
      </c>
      <c r="BV4" s="816">
        <f>'SAME1 Flight Tests 8-27-09'!AT22</f>
        <v>0</v>
      </c>
      <c r="BW4" s="807">
        <f>'SAME1 Flight Tests 8-27-09'!BB22</f>
        <v>22026.050228605112</v>
      </c>
      <c r="BX4" s="807">
        <f>'SAME1 Flight Tests 8-27-09'!BC22</f>
        <v>21660.489250855648</v>
      </c>
      <c r="BY4" s="807">
        <f>'SAME1 Flight Tests 8-27-09'!BD22</f>
        <v>20678.139486887289</v>
      </c>
      <c r="BZ4" s="806"/>
      <c r="CA4" s="805">
        <f>'SAME1 Flight Tests 8-27-09'!BG22</f>
        <v>0</v>
      </c>
      <c r="CB4" s="805">
        <f>'SAME1 Flight Tests 8-27-09'!BF22</f>
        <v>0</v>
      </c>
      <c r="CC4" s="783"/>
      <c r="CD4" s="805">
        <f>'SAME1 Flight Tests 8-27-09'!BE22</f>
        <v>0</v>
      </c>
      <c r="CE4" s="26"/>
    </row>
    <row r="5" spans="1:83" s="2" customFormat="1" ht="16.5" customHeight="1" x14ac:dyDescent="0.25">
      <c r="A5" s="778">
        <v>1</v>
      </c>
      <c r="B5" s="779">
        <f>'SAME1 Flight Tests 8-27-09'!A25</f>
        <v>2</v>
      </c>
      <c r="C5" s="840" t="str">
        <f>'SAME1 Flight Tests 8-27-09'!B25</f>
        <v>DBP</v>
      </c>
      <c r="D5" s="782"/>
      <c r="E5" s="779" t="str">
        <f>'SAME1 Flight Tests 8-27-09'!C25</f>
        <v>22 D</v>
      </c>
      <c r="F5" s="805">
        <f>'SAME1 Flight Tests 8-27-09'!D25</f>
        <v>6</v>
      </c>
      <c r="G5" s="805">
        <f>'SAME1 Flight Tests 8-27-09'!E25</f>
        <v>22</v>
      </c>
      <c r="H5" s="779" t="str">
        <f>'SAME1 Flight Tests 8-27-09'!F25</f>
        <v>Repeat</v>
      </c>
      <c r="I5" s="779">
        <f>'SAME1 Flight Tests 8-27-09'!G25</f>
        <v>264</v>
      </c>
      <c r="J5" s="791">
        <f>'SAME1 Flight Tests 8-27-09'!H25</f>
        <v>39346</v>
      </c>
      <c r="K5" s="779">
        <f>'SAME1 Flight Tests 8-27-09'!I25</f>
        <v>0</v>
      </c>
      <c r="L5" s="779" t="str">
        <f>'SAME1 Flight Tests 8-27-09'!J25</f>
        <v>n</v>
      </c>
      <c r="M5" s="779" t="str">
        <f>'SAME1 Flight Tests 8-27-09'!K25</f>
        <v>n</v>
      </c>
      <c r="N5" s="779">
        <f>'SAME1 Flight Tests 8-27-09'!L25</f>
        <v>8</v>
      </c>
      <c r="O5" s="804">
        <f>'SAME1 Flight Tests 8-27-09'!M25</f>
        <v>1.18</v>
      </c>
      <c r="P5" s="805">
        <f>'SAME1 Flight Tests 8-27-09'!N25</f>
        <v>60</v>
      </c>
      <c r="Q5" s="805">
        <f>'SAME1 Flight Tests 8-27-09'!O25</f>
        <v>40</v>
      </c>
      <c r="R5" s="805">
        <f>'SAME1 Flight Tests 8-27-09'!P25</f>
        <v>40</v>
      </c>
      <c r="S5" s="806"/>
      <c r="T5" s="806"/>
      <c r="U5" s="805">
        <f>'SAME1 Flight Tests 8-27-09'!Q25</f>
        <v>41</v>
      </c>
      <c r="V5" s="806"/>
      <c r="W5" s="806"/>
      <c r="X5" s="806"/>
      <c r="Y5" s="806"/>
      <c r="Z5" s="806"/>
      <c r="AA5" s="805" t="str">
        <f>'SAME1 Flight Tests 8-27-09'!R25</f>
        <v>y</v>
      </c>
      <c r="AB5" s="805" t="str">
        <f>'SAME1 Flight Tests 8-27-09'!S25</f>
        <v>y</v>
      </c>
      <c r="AC5" s="805">
        <f>'SAME1 Flight Tests 8-27-09'!T25</f>
        <v>1</v>
      </c>
      <c r="AD5" s="806"/>
      <c r="AE5" s="805">
        <f>'SAME1 Flight Tests 8-27-09'!U25</f>
        <v>10</v>
      </c>
      <c r="AF5" s="806"/>
      <c r="AG5" s="816">
        <f>'SAME1 Flight Tests 8-27-09'!V25</f>
        <v>0.13253466028642899</v>
      </c>
      <c r="AH5" s="818">
        <f>'SAME1 Flight Tests 8-27-09'!W25</f>
        <v>0.37712100478024319</v>
      </c>
      <c r="AI5" s="806"/>
      <c r="AJ5" s="806"/>
      <c r="AK5" s="806"/>
      <c r="AL5" s="806"/>
      <c r="AM5" s="806"/>
      <c r="AN5" s="806"/>
      <c r="AO5" s="806"/>
      <c r="AP5" s="806"/>
      <c r="AQ5" s="806"/>
      <c r="AR5" s="806"/>
      <c r="AS5" s="806"/>
      <c r="AT5" s="806"/>
      <c r="AU5" s="805">
        <f>'SAME1 Flight Tests 8-27-09'!X25</f>
        <v>14.56</v>
      </c>
      <c r="AV5" s="820">
        <f>'SAME1 Flight Tests 8-27-09'!Y25</f>
        <v>3.2622525000000002</v>
      </c>
      <c r="AW5" s="820">
        <f>'SAME1 Flight Tests 8-27-09'!Z25</f>
        <v>6.2579045000000004</v>
      </c>
      <c r="AX5" s="820">
        <f>'SAME1 Flight Tests 8-27-09'!AA25</f>
        <v>-6.8664534999999995E-4</v>
      </c>
      <c r="AY5" s="822"/>
      <c r="AZ5" s="822"/>
      <c r="BA5" s="820">
        <f>'SAME1 Flight Tests 8-27-09'!AC25</f>
        <v>4.8670552631578943</v>
      </c>
      <c r="BB5" s="822"/>
      <c r="BC5" s="822"/>
      <c r="BD5" s="820">
        <f>'SAME1 Flight Tests 8-27-09'!AB25</f>
        <v>4.9152214999999995</v>
      </c>
      <c r="BE5" s="820">
        <f>'SAME1 Flight Tests 8-27-09'!AD25</f>
        <v>4.6375326315789467</v>
      </c>
      <c r="BF5" s="826">
        <f>'SAME1 Flight Tests 8-27-09'!AE25</f>
        <v>1106</v>
      </c>
      <c r="BG5" s="806"/>
      <c r="BH5" s="806"/>
      <c r="BI5" s="805">
        <f>'SAME1 Flight Tests 8-27-09'!AF25</f>
        <v>5.4550000000000022E-2</v>
      </c>
      <c r="BJ5" s="805">
        <f>'SAME1 Flight Tests 8-27-09'!AG25</f>
        <v>29.296949999999999</v>
      </c>
      <c r="BK5" s="805">
        <f>'SAME1 Flight Tests 8-27-09'!AH25</f>
        <v>0.27768886842105278</v>
      </c>
      <c r="BL5" s="805">
        <f>'SAME1 Flight Tests 8-27-09'!AK25</f>
        <v>0</v>
      </c>
      <c r="BM5" s="805">
        <f>'SAME1 Flight Tests 8-27-09'!AL25</f>
        <v>0</v>
      </c>
      <c r="BN5" s="806"/>
      <c r="BO5" s="805"/>
      <c r="BP5" s="806"/>
      <c r="BQ5" s="805">
        <f>'SAME1 Flight Tests 8-27-09'!AM25</f>
        <v>0</v>
      </c>
      <c r="BR5" s="816">
        <f>'SAME1 Flight Tests 8-27-09'!AP25</f>
        <v>0</v>
      </c>
      <c r="BS5" s="816">
        <f>'SAME1 Flight Tests 8-27-09'!AQ25</f>
        <v>0</v>
      </c>
      <c r="BT5" s="816"/>
      <c r="BU5" s="816">
        <f>'SAME1 Flight Tests 8-27-09'!AS25</f>
        <v>0</v>
      </c>
      <c r="BV5" s="816">
        <f>'SAME1 Flight Tests 8-27-09'!AT25</f>
        <v>0</v>
      </c>
      <c r="BW5" s="807">
        <f>'SAME1 Flight Tests 8-27-09'!BB25</f>
        <v>11547.892971486468</v>
      </c>
      <c r="BX5" s="807">
        <f>'SAME1 Flight Tests 8-27-09'!BC25</f>
        <v>11355.958273460878</v>
      </c>
      <c r="BY5" s="807">
        <f>'SAME1 Flight Tests 8-27-09'!BD25</f>
        <v>10848.53300180244</v>
      </c>
      <c r="BZ5" s="806"/>
      <c r="CA5" s="805">
        <f>'SAME1 Flight Tests 8-27-09'!BG25</f>
        <v>0</v>
      </c>
      <c r="CB5" s="805">
        <f>'SAME1 Flight Tests 8-27-09'!BF25</f>
        <v>0</v>
      </c>
      <c r="CC5" s="783"/>
      <c r="CD5" s="805">
        <f>'SAME1 Flight Tests 8-27-09'!BE25</f>
        <v>0</v>
      </c>
      <c r="CE5" s="26"/>
    </row>
    <row r="6" spans="1:83" s="2" customFormat="1" ht="16.5" customHeight="1" x14ac:dyDescent="0.25">
      <c r="A6" s="778">
        <v>1</v>
      </c>
      <c r="B6" s="779">
        <f>'SAME1 Flight Tests 8-27-09'!A44</f>
        <v>5</v>
      </c>
      <c r="C6" s="840" t="str">
        <f>'SAME1 Flight Tests 8-27-09'!B44</f>
        <v>DBP</v>
      </c>
      <c r="D6" s="782"/>
      <c r="E6" s="779" t="str">
        <f>'SAME1 Flight Tests 8-27-09'!C44</f>
        <v>36 D</v>
      </c>
      <c r="F6" s="805">
        <f>'SAME1 Flight Tests 8-27-09'!D44</f>
        <v>6</v>
      </c>
      <c r="G6" s="805">
        <f>'SAME1 Flight Tests 8-27-09'!E44</f>
        <v>36</v>
      </c>
      <c r="H6" s="779" t="str">
        <f>'SAME1 Flight Tests 8-27-09'!F44</f>
        <v>baseline</v>
      </c>
      <c r="I6" s="779">
        <f>'SAME1 Flight Tests 8-27-09'!G44</f>
        <v>276</v>
      </c>
      <c r="J6" s="791">
        <f>'SAME1 Flight Tests 8-27-09'!H44</f>
        <v>39358</v>
      </c>
      <c r="K6" s="779">
        <f>'SAME1 Flight Tests 8-27-09'!I44</f>
        <v>0</v>
      </c>
      <c r="L6" s="779" t="str">
        <f>'SAME1 Flight Tests 8-27-09'!J44</f>
        <v>n</v>
      </c>
      <c r="M6" s="779" t="str">
        <f>'SAME1 Flight Tests 8-27-09'!K44</f>
        <v>n</v>
      </c>
      <c r="N6" s="779">
        <f>'SAME1 Flight Tests 8-27-09'!L44</f>
        <v>8</v>
      </c>
      <c r="O6" s="804">
        <f>'SAME1 Flight Tests 8-27-09'!M44</f>
        <v>1.18</v>
      </c>
      <c r="P6" s="805">
        <f>'SAME1 Flight Tests 8-27-09'!N44</f>
        <v>60</v>
      </c>
      <c r="Q6" s="805">
        <f>'SAME1 Flight Tests 8-27-09'!O44</f>
        <v>11</v>
      </c>
      <c r="R6" s="805">
        <f>'SAME1 Flight Tests 8-27-09'!P44</f>
        <v>8</v>
      </c>
      <c r="S6" s="806"/>
      <c r="T6" s="806"/>
      <c r="U6" s="805">
        <f>'SAME1 Flight Tests 8-27-09'!Q44</f>
        <v>50</v>
      </c>
      <c r="V6" s="806"/>
      <c r="W6" s="806"/>
      <c r="X6" s="806"/>
      <c r="Y6" s="806"/>
      <c r="Z6" s="806"/>
      <c r="AA6" s="805" t="str">
        <f>'SAME1 Flight Tests 8-27-09'!R44</f>
        <v>y</v>
      </c>
      <c r="AB6" s="805" t="str">
        <f>'SAME1 Flight Tests 8-27-09'!S44</f>
        <v>y</v>
      </c>
      <c r="AC6" s="805">
        <f>'SAME1 Flight Tests 8-27-09'!T44</f>
        <v>1</v>
      </c>
      <c r="AD6" s="806"/>
      <c r="AE6" s="805">
        <f>'SAME1 Flight Tests 8-27-09'!U44</f>
        <v>10</v>
      </c>
      <c r="AF6" s="806"/>
      <c r="AG6" s="816">
        <f>'SAME1 Flight Tests 8-27-09'!V44</f>
        <v>0.13253466028642899</v>
      </c>
      <c r="AH6" s="818">
        <f>'SAME1 Flight Tests 8-27-09'!W44</f>
        <v>0.37034409823253078</v>
      </c>
      <c r="AI6" s="806"/>
      <c r="AJ6" s="806"/>
      <c r="AK6" s="806"/>
      <c r="AL6" s="806"/>
      <c r="AM6" s="806"/>
      <c r="AN6" s="806"/>
      <c r="AO6" s="806"/>
      <c r="AP6" s="806"/>
      <c r="AQ6" s="806"/>
      <c r="AR6" s="806"/>
      <c r="AS6" s="806"/>
      <c r="AT6" s="806"/>
      <c r="AU6" s="805" t="str">
        <f>'SAME1 Flight Tests 8-27-09'!X44</f>
        <v>n/a</v>
      </c>
      <c r="AV6" s="820">
        <f>'SAME1 Flight Tests 8-27-09'!Y44</f>
        <v>3.0152894999999997</v>
      </c>
      <c r="AW6" s="820">
        <f>'SAME1 Flight Tests 8-27-09'!Z44</f>
        <v>6.243179500000001</v>
      </c>
      <c r="AX6" s="820">
        <f>'SAME1 Flight Tests 8-27-09'!AA44</f>
        <v>-6.7138659999999993E-4</v>
      </c>
      <c r="AY6" s="822"/>
      <c r="AZ6" s="822"/>
      <c r="BA6" s="820">
        <f>'SAME1 Flight Tests 8-27-09'!AC44</f>
        <v>4.8207255</v>
      </c>
      <c r="BB6" s="822"/>
      <c r="BC6" s="822"/>
      <c r="BD6" s="820">
        <f>'SAME1 Flight Tests 8-27-09'!AB44</f>
        <v>5.4151310000000006</v>
      </c>
      <c r="BE6" s="820">
        <f>'SAME1 Flight Tests 8-27-09'!AD44</f>
        <v>4.6674955000000011</v>
      </c>
      <c r="BF6" s="826">
        <f>'SAME1 Flight Tests 8-27-09'!AE44</f>
        <v>10465</v>
      </c>
      <c r="BG6" s="806"/>
      <c r="BH6" s="806"/>
      <c r="BI6" s="805">
        <f>'SAME1 Flight Tests 8-27-09'!AF44</f>
        <v>1.8262499999999999</v>
      </c>
      <c r="BJ6" s="805">
        <f>'SAME1 Flight Tests 8-27-09'!AG44</f>
        <v>84.914100000000005</v>
      </c>
      <c r="BK6" s="805">
        <f>'SAME1 Flight Tests 8-27-09'!AH44</f>
        <v>0.74763549999999945</v>
      </c>
      <c r="BL6" s="805">
        <f>'SAME1 Flight Tests 8-27-09'!AK44</f>
        <v>0</v>
      </c>
      <c r="BM6" s="805">
        <f>'SAME1 Flight Tests 8-27-09'!AL44</f>
        <v>0</v>
      </c>
      <c r="BN6" s="806"/>
      <c r="BO6" s="805"/>
      <c r="BP6" s="806"/>
      <c r="BQ6" s="805">
        <f>'SAME1 Flight Tests 8-27-09'!AM44</f>
        <v>0</v>
      </c>
      <c r="BR6" s="816">
        <f>'SAME1 Flight Tests 8-27-09'!AP44</f>
        <v>0</v>
      </c>
      <c r="BS6" s="816">
        <f>'SAME1 Flight Tests 8-27-09'!AQ44</f>
        <v>0</v>
      </c>
      <c r="BT6" s="816"/>
      <c r="BU6" s="816">
        <f>'SAME1 Flight Tests 8-27-09'!AS44</f>
        <v>0</v>
      </c>
      <c r="BV6" s="816">
        <f>'SAME1 Flight Tests 8-27-09'!AT44</f>
        <v>0</v>
      </c>
      <c r="BW6" s="807">
        <f>'SAME1 Flight Tests 8-27-09'!BB44</f>
        <v>110744.43785708268</v>
      </c>
      <c r="BX6" s="807">
        <f>'SAME1 Flight Tests 8-27-09'!BC44</f>
        <v>108928.34688525826</v>
      </c>
      <c r="BY6" s="807">
        <f>'SAME1 Flight Tests 8-27-09'!BD44</f>
        <v>103388.08501403824</v>
      </c>
      <c r="BZ6" s="806"/>
      <c r="CA6" s="805">
        <f>'SAME1 Flight Tests 8-27-09'!BG44</f>
        <v>0</v>
      </c>
      <c r="CB6" s="805">
        <f>'SAME1 Flight Tests 8-27-09'!BF44</f>
        <v>0</v>
      </c>
      <c r="CC6" s="783"/>
      <c r="CD6" s="805">
        <f>'SAME1 Flight Tests 8-27-09'!BE44</f>
        <v>0</v>
      </c>
      <c r="CE6" s="26"/>
    </row>
    <row r="7" spans="1:83" s="2" customFormat="1" ht="16.5" customHeight="1" x14ac:dyDescent="0.25">
      <c r="A7" s="778">
        <v>1</v>
      </c>
      <c r="B7" s="779">
        <f>'SAME1 Flight Tests 8-27-09'!A45</f>
        <v>5</v>
      </c>
      <c r="C7" s="840" t="str">
        <f>'SAME1 Flight Tests 8-27-09'!B45</f>
        <v>DBP</v>
      </c>
      <c r="D7" s="782"/>
      <c r="E7" s="779" t="str">
        <f>'SAME1 Flight Tests 8-27-09'!C45</f>
        <v>36 D a</v>
      </c>
      <c r="F7" s="805">
        <f>'SAME1 Flight Tests 8-27-09'!D45</f>
        <v>6</v>
      </c>
      <c r="G7" s="805" t="str">
        <f>'SAME1 Flight Tests 8-27-09'!E45</f>
        <v>36a</v>
      </c>
      <c r="H7" s="779" t="str">
        <f>'SAME1 Flight Tests 8-27-09'!F45</f>
        <v xml:space="preserve">     Aging</v>
      </c>
      <c r="I7" s="779">
        <f>'SAME1 Flight Tests 8-27-09'!G45</f>
        <v>0</v>
      </c>
      <c r="J7" s="791">
        <f>'SAME1 Flight Tests 8-27-09'!H45</f>
        <v>0</v>
      </c>
      <c r="K7" s="779">
        <f>'SAME1 Flight Tests 8-27-09'!I45</f>
        <v>0</v>
      </c>
      <c r="L7" s="779" t="str">
        <f>'SAME1 Flight Tests 8-27-09'!J45</f>
        <v>n</v>
      </c>
      <c r="M7" s="779" t="str">
        <f>'SAME1 Flight Tests 8-27-09'!K45</f>
        <v>n</v>
      </c>
      <c r="N7" s="779">
        <f>'SAME1 Flight Tests 8-27-09'!L45</f>
        <v>8</v>
      </c>
      <c r="O7" s="804">
        <f>'SAME1 Flight Tests 8-27-09'!M45</f>
        <v>1.18</v>
      </c>
      <c r="P7" s="805">
        <f>'SAME1 Flight Tests 8-27-09'!N45</f>
        <v>0</v>
      </c>
      <c r="Q7" s="805">
        <f>'SAME1 Flight Tests 8-27-09'!O45</f>
        <v>720</v>
      </c>
      <c r="R7" s="805">
        <f>'SAME1 Flight Tests 8-27-09'!P45</f>
        <v>8</v>
      </c>
      <c r="S7" s="806"/>
      <c r="T7" s="806"/>
      <c r="U7" s="805">
        <f>'SAME1 Flight Tests 8-27-09'!Q45</f>
        <v>869</v>
      </c>
      <c r="V7" s="806"/>
      <c r="W7" s="806"/>
      <c r="X7" s="806"/>
      <c r="Y7" s="806"/>
      <c r="Z7" s="806"/>
      <c r="AA7" s="805" t="str">
        <f>'SAME1 Flight Tests 8-27-09'!R45</f>
        <v>y</v>
      </c>
      <c r="AB7" s="805" t="str">
        <f>'SAME1 Flight Tests 8-27-09'!S45</f>
        <v>y</v>
      </c>
      <c r="AC7" s="805">
        <f>'SAME1 Flight Tests 8-27-09'!T45</f>
        <v>1</v>
      </c>
      <c r="AD7" s="806"/>
      <c r="AE7" s="805">
        <f>'SAME1 Flight Tests 8-27-09'!U45</f>
        <v>10</v>
      </c>
      <c r="AF7" s="806"/>
      <c r="AG7" s="816">
        <f>'SAME1 Flight Tests 8-27-09'!V45</f>
        <v>0.13253466028642899</v>
      </c>
      <c r="AH7" s="818">
        <f>'SAME1 Flight Tests 8-27-09'!W45</f>
        <v>0.37495251580705413</v>
      </c>
      <c r="AI7" s="806"/>
      <c r="AJ7" s="806"/>
      <c r="AK7" s="806"/>
      <c r="AL7" s="806"/>
      <c r="AM7" s="806"/>
      <c r="AN7" s="806"/>
      <c r="AO7" s="806"/>
      <c r="AP7" s="806"/>
      <c r="AQ7" s="806"/>
      <c r="AR7" s="806"/>
      <c r="AS7" s="806"/>
      <c r="AT7" s="806"/>
      <c r="AU7" s="805" t="str">
        <f>'SAME1 Flight Tests 8-27-09'!X45</f>
        <v>n/a</v>
      </c>
      <c r="AV7" s="820">
        <f>'SAME1 Flight Tests 8-27-09'!Y45</f>
        <v>3.0097505</v>
      </c>
      <c r="AW7" s="820">
        <f>'SAME1 Flight Tests 8-27-09'!Z45</f>
        <v>6.2457580000000004</v>
      </c>
      <c r="AX7" s="820">
        <f>'SAME1 Flight Tests 8-27-09'!AA45</f>
        <v>-6.7138599999999994E-4</v>
      </c>
      <c r="AY7" s="822"/>
      <c r="AZ7" s="822"/>
      <c r="BA7" s="820">
        <f>'SAME1 Flight Tests 8-27-09'!AC45</f>
        <v>4.8875265000000008</v>
      </c>
      <c r="BB7" s="822"/>
      <c r="BC7" s="822"/>
      <c r="BD7" s="820">
        <f>'SAME1 Flight Tests 8-27-09'!AB45</f>
        <v>5.3468634999999995</v>
      </c>
      <c r="BE7" s="820">
        <f>'SAME1 Flight Tests 8-27-09'!AD45</f>
        <v>4.7010044999999998</v>
      </c>
      <c r="BF7" s="826">
        <f>'SAME1 Flight Tests 8-27-09'!AE45</f>
        <v>9022</v>
      </c>
      <c r="BG7" s="806"/>
      <c r="BH7" s="806"/>
      <c r="BI7" s="805">
        <f>'SAME1 Flight Tests 8-27-09'!AF45</f>
        <v>1.5462499999999999</v>
      </c>
      <c r="BJ7" s="805">
        <f>'SAME1 Flight Tests 8-27-09'!AG45</f>
        <v>77.796649999999985</v>
      </c>
      <c r="BK7" s="805">
        <f>'SAME1 Flight Tests 8-27-09'!AH45</f>
        <v>0.64585899999999974</v>
      </c>
      <c r="BL7" s="805">
        <f>'SAME1 Flight Tests 8-27-09'!AK45</f>
        <v>0</v>
      </c>
      <c r="BM7" s="805">
        <f>'SAME1 Flight Tests 8-27-09'!AL45</f>
        <v>0</v>
      </c>
      <c r="BN7" s="806"/>
      <c r="BO7" s="805"/>
      <c r="BP7" s="806"/>
      <c r="BQ7" s="805">
        <f>'SAME1 Flight Tests 8-27-09'!AM45</f>
        <v>0</v>
      </c>
      <c r="BR7" s="816">
        <f>'SAME1 Flight Tests 8-27-09'!AP45</f>
        <v>0</v>
      </c>
      <c r="BS7" s="816">
        <f>'SAME1 Flight Tests 8-27-09'!AQ45</f>
        <v>0</v>
      </c>
      <c r="BT7" s="816"/>
      <c r="BU7" s="816">
        <f>'SAME1 Flight Tests 8-27-09'!AS45</f>
        <v>0</v>
      </c>
      <c r="BV7" s="816">
        <f>'SAME1 Flight Tests 8-27-09'!AT45</f>
        <v>0</v>
      </c>
      <c r="BW7" s="807">
        <f>'SAME1 Flight Tests 8-27-09'!BB45</f>
        <v>95277.628815811069</v>
      </c>
      <c r="BX7" s="807">
        <f>'SAME1 Flight Tests 8-27-09'!BC45</f>
        <v>93711.955356871767</v>
      </c>
      <c r="BY7" s="807">
        <f>'SAME1 Flight Tests 8-27-09'!BD45</f>
        <v>89033.85920707928</v>
      </c>
      <c r="BZ7" s="806"/>
      <c r="CA7" s="805">
        <f>'SAME1 Flight Tests 8-27-09'!BG45</f>
        <v>0</v>
      </c>
      <c r="CB7" s="805">
        <f>'SAME1 Flight Tests 8-27-09'!BF45</f>
        <v>0</v>
      </c>
      <c r="CC7" s="783"/>
      <c r="CD7" s="805">
        <f>'SAME1 Flight Tests 8-27-09'!BE45</f>
        <v>0</v>
      </c>
      <c r="CE7" s="26"/>
    </row>
    <row r="8" spans="1:83" s="2" customFormat="1" ht="16.5" customHeight="1" x14ac:dyDescent="0.25">
      <c r="A8" s="778">
        <v>1</v>
      </c>
      <c r="B8" s="779">
        <f>'SAME1 Flight Tests 8-27-09'!A46</f>
        <v>5</v>
      </c>
      <c r="C8" s="840" t="str">
        <f>'SAME1 Flight Tests 8-27-09'!B46</f>
        <v>DBP</v>
      </c>
      <c r="D8" s="782"/>
      <c r="E8" s="779" t="str">
        <f>'SAME1 Flight Tests 8-27-09'!C46</f>
        <v>37 D</v>
      </c>
      <c r="F8" s="805">
        <f>'SAME1 Flight Tests 8-27-09'!D46</f>
        <v>6</v>
      </c>
      <c r="G8" s="805">
        <f>'SAME1 Flight Tests 8-27-09'!E46</f>
        <v>37</v>
      </c>
      <c r="H8" s="779" t="str">
        <f>'SAME1 Flight Tests 8-27-09'!F46</f>
        <v>baseline repeat</v>
      </c>
      <c r="I8" s="779">
        <f>'SAME1 Flight Tests 8-27-09'!G46</f>
        <v>276</v>
      </c>
      <c r="J8" s="791">
        <f>'SAME1 Flight Tests 8-27-09'!H46</f>
        <v>39358</v>
      </c>
      <c r="K8" s="779">
        <f>'SAME1 Flight Tests 8-27-09'!I46</f>
        <v>0</v>
      </c>
      <c r="L8" s="779" t="str">
        <f>'SAME1 Flight Tests 8-27-09'!J46</f>
        <v>n</v>
      </c>
      <c r="M8" s="779" t="str">
        <f>'SAME1 Flight Tests 8-27-09'!K46</f>
        <v>n</v>
      </c>
      <c r="N8" s="779">
        <f>'SAME1 Flight Tests 8-27-09'!L46</f>
        <v>8</v>
      </c>
      <c r="O8" s="804">
        <f>'SAME1 Flight Tests 8-27-09'!M46</f>
        <v>1.18</v>
      </c>
      <c r="P8" s="805">
        <f>'SAME1 Flight Tests 8-27-09'!N46</f>
        <v>60</v>
      </c>
      <c r="Q8" s="805">
        <f>'SAME1 Flight Tests 8-27-09'!O46</f>
        <v>11</v>
      </c>
      <c r="R8" s="805">
        <f>'SAME1 Flight Tests 8-27-09'!P46</f>
        <v>8</v>
      </c>
      <c r="S8" s="806"/>
      <c r="T8" s="806"/>
      <c r="U8" s="805">
        <f>'SAME1 Flight Tests 8-27-09'!Q46</f>
        <v>39</v>
      </c>
      <c r="V8" s="806"/>
      <c r="W8" s="806"/>
      <c r="X8" s="806"/>
      <c r="Y8" s="806"/>
      <c r="Z8" s="806"/>
      <c r="AA8" s="805" t="str">
        <f>'SAME1 Flight Tests 8-27-09'!R46</f>
        <v>y</v>
      </c>
      <c r="AB8" s="805" t="str">
        <f>'SAME1 Flight Tests 8-27-09'!S46</f>
        <v>y</v>
      </c>
      <c r="AC8" s="805">
        <f>'SAME1 Flight Tests 8-27-09'!T46</f>
        <v>1</v>
      </c>
      <c r="AD8" s="806"/>
      <c r="AE8" s="805">
        <f>'SAME1 Flight Tests 8-27-09'!U46</f>
        <v>10</v>
      </c>
      <c r="AF8" s="806"/>
      <c r="AG8" s="816">
        <f>'SAME1 Flight Tests 8-27-09'!V46</f>
        <v>0.13253466028642899</v>
      </c>
      <c r="AH8" s="818">
        <f>'SAME1 Flight Tests 8-27-09'!W46</f>
        <v>0</v>
      </c>
      <c r="AI8" s="806"/>
      <c r="AJ8" s="806"/>
      <c r="AK8" s="806"/>
      <c r="AL8" s="806"/>
      <c r="AM8" s="806"/>
      <c r="AN8" s="806"/>
      <c r="AO8" s="806"/>
      <c r="AP8" s="806"/>
      <c r="AQ8" s="806"/>
      <c r="AR8" s="806"/>
      <c r="AS8" s="806"/>
      <c r="AT8" s="806"/>
      <c r="AU8" s="805" t="str">
        <f>'SAME1 Flight Tests 8-27-09'!X46</f>
        <v>n/a</v>
      </c>
      <c r="AV8" s="820">
        <f>'SAME1 Flight Tests 8-27-09'!Y46</f>
        <v>2.9050600000000002</v>
      </c>
      <c r="AW8" s="820">
        <f>'SAME1 Flight Tests 8-27-09'!Z46</f>
        <v>6.2468570000000003</v>
      </c>
      <c r="AX8" s="820">
        <f>'SAME1 Flight Tests 8-27-09'!AA46</f>
        <v>5.1331790000000002</v>
      </c>
      <c r="AY8" s="822"/>
      <c r="AZ8" s="822"/>
      <c r="BA8" s="820">
        <f>'SAME1 Flight Tests 8-27-09'!AC46</f>
        <v>4.9285279999999991</v>
      </c>
      <c r="BB8" s="822"/>
      <c r="BC8" s="822"/>
      <c r="BD8" s="820">
        <f>'SAME1 Flight Tests 8-27-09'!AB46</f>
        <v>5.3823694999999994</v>
      </c>
      <c r="BE8" s="820">
        <f>'SAME1 Flight Tests 8-27-09'!AD46</f>
        <v>4.6990210000000001</v>
      </c>
      <c r="BF8" s="826">
        <f>'SAME1 Flight Tests 8-27-09'!AE46</f>
        <v>5336</v>
      </c>
      <c r="BG8" s="806"/>
      <c r="BH8" s="806"/>
      <c r="BI8" s="805">
        <f>'SAME1 Flight Tests 8-27-09'!AF46</f>
        <v>0.13735</v>
      </c>
      <c r="BJ8" s="805">
        <f>'SAME1 Flight Tests 8-27-09'!AG46</f>
        <v>95.78285000000001</v>
      </c>
      <c r="BK8" s="805">
        <f>'SAME1 Flight Tests 8-27-09'!AH46</f>
        <v>0.68334849999999925</v>
      </c>
      <c r="BL8" s="805">
        <f>'SAME1 Flight Tests 8-27-09'!AK46</f>
        <v>0</v>
      </c>
      <c r="BM8" s="805">
        <f>'SAME1 Flight Tests 8-27-09'!AL46</f>
        <v>0</v>
      </c>
      <c r="BN8" s="806"/>
      <c r="BO8" s="805"/>
      <c r="BP8" s="806"/>
      <c r="BQ8" s="805">
        <f>'SAME1 Flight Tests 8-27-09'!AM46</f>
        <v>0</v>
      </c>
      <c r="BR8" s="816">
        <f>'SAME1 Flight Tests 8-27-09'!AP46</f>
        <v>0</v>
      </c>
      <c r="BS8" s="816">
        <f>'SAME1 Flight Tests 8-27-09'!AQ46</f>
        <v>0</v>
      </c>
      <c r="BT8" s="816"/>
      <c r="BU8" s="816">
        <f>'SAME1 Flight Tests 8-27-09'!AS46</f>
        <v>0</v>
      </c>
      <c r="BV8" s="816">
        <f>'SAME1 Flight Tests 8-27-09'!AT46</f>
        <v>0</v>
      </c>
      <c r="BW8" s="807">
        <f>'SAME1 Flight Tests 8-27-09'!BB46</f>
        <v>56054.494544629815</v>
      </c>
      <c r="BX8" s="807">
        <f>'SAME1 Flight Tests 8-27-09'!BC46</f>
        <v>55128.487719435834</v>
      </c>
      <c r="BY8" s="807">
        <f>'SAME1 Flight Tests 8-27-09'!BD46</f>
        <v>52510.062507117727</v>
      </c>
      <c r="BZ8" s="806"/>
      <c r="CA8" s="805">
        <f>'SAME1 Flight Tests 8-27-09'!BG46</f>
        <v>0</v>
      </c>
      <c r="CB8" s="805">
        <f>'SAME1 Flight Tests 8-27-09'!BF46</f>
        <v>0</v>
      </c>
      <c r="CC8" s="783"/>
      <c r="CD8" s="805">
        <f>'SAME1 Flight Tests 8-27-09'!BE46</f>
        <v>0</v>
      </c>
      <c r="CE8" s="26"/>
    </row>
    <row r="9" spans="1:83" s="2" customFormat="1" ht="16.5" customHeight="1" x14ac:dyDescent="0.25">
      <c r="A9" s="778">
        <v>1</v>
      </c>
      <c r="B9" s="779">
        <f>'SAME1 Flight Tests 8-27-09'!A47</f>
        <v>5</v>
      </c>
      <c r="C9" s="840" t="str">
        <f>'SAME1 Flight Tests 8-27-09'!B47</f>
        <v>DBP</v>
      </c>
      <c r="D9" s="782"/>
      <c r="E9" s="779" t="str">
        <f>'SAME1 Flight Tests 8-27-09'!C47</f>
        <v>38 D</v>
      </c>
      <c r="F9" s="805">
        <f>'SAME1 Flight Tests 8-27-09'!D47</f>
        <v>6</v>
      </c>
      <c r="G9" s="805">
        <f>'SAME1 Flight Tests 8-27-09'!E47</f>
        <v>38</v>
      </c>
      <c r="H9" s="779" t="str">
        <f>'SAME1 Flight Tests 8-27-09'!F47</f>
        <v>low flow aging</v>
      </c>
      <c r="I9" s="779">
        <f>'SAME1 Flight Tests 8-27-09'!G47</f>
        <v>276</v>
      </c>
      <c r="J9" s="791">
        <f>'SAME1 Flight Tests 8-27-09'!H47</f>
        <v>39358</v>
      </c>
      <c r="K9" s="779">
        <f>'SAME1 Flight Tests 8-27-09'!I47</f>
        <v>0</v>
      </c>
      <c r="L9" s="779" t="str">
        <f>'SAME1 Flight Tests 8-27-09'!J47</f>
        <v>n</v>
      </c>
      <c r="M9" s="779" t="str">
        <f>'SAME1 Flight Tests 8-27-09'!K47</f>
        <v>n</v>
      </c>
      <c r="N9" s="779">
        <f>'SAME1 Flight Tests 8-27-09'!L47</f>
        <v>4</v>
      </c>
      <c r="O9" s="804">
        <f>'SAME1 Flight Tests 8-27-09'!M47</f>
        <v>1.18</v>
      </c>
      <c r="P9" s="805">
        <f>'SAME1 Flight Tests 8-27-09'!N47</f>
        <v>60</v>
      </c>
      <c r="Q9" s="805">
        <f>'SAME1 Flight Tests 8-27-09'!O47</f>
        <v>11</v>
      </c>
      <c r="R9" s="805">
        <f>'SAME1 Flight Tests 8-27-09'!P47</f>
        <v>8</v>
      </c>
      <c r="S9" s="806"/>
      <c r="T9" s="806"/>
      <c r="U9" s="805">
        <f>'SAME1 Flight Tests 8-27-09'!Q47</f>
        <v>49</v>
      </c>
      <c r="V9" s="806"/>
      <c r="W9" s="806"/>
      <c r="X9" s="806"/>
      <c r="Y9" s="806"/>
      <c r="Z9" s="806"/>
      <c r="AA9" s="805" t="str">
        <f>'SAME1 Flight Tests 8-27-09'!R47</f>
        <v>y</v>
      </c>
      <c r="AB9" s="805" t="str">
        <f>'SAME1 Flight Tests 8-27-09'!S47</f>
        <v>y</v>
      </c>
      <c r="AC9" s="805">
        <f>'SAME1 Flight Tests 8-27-09'!T47</f>
        <v>1</v>
      </c>
      <c r="AD9" s="806"/>
      <c r="AE9" s="805">
        <f>'SAME1 Flight Tests 8-27-09'!U47</f>
        <v>10</v>
      </c>
      <c r="AF9" s="806"/>
      <c r="AG9" s="816">
        <f>'SAME1 Flight Tests 8-27-09'!V47</f>
        <v>0.13253466028642899</v>
      </c>
      <c r="AH9" s="818">
        <f>'SAME1 Flight Tests 8-27-09'!W47</f>
        <v>0.37128114935661094</v>
      </c>
      <c r="AI9" s="806"/>
      <c r="AJ9" s="806"/>
      <c r="AK9" s="806"/>
      <c r="AL9" s="806"/>
      <c r="AM9" s="806"/>
      <c r="AN9" s="806"/>
      <c r="AO9" s="806"/>
      <c r="AP9" s="806"/>
      <c r="AQ9" s="806"/>
      <c r="AR9" s="806"/>
      <c r="AS9" s="806"/>
      <c r="AT9" s="806"/>
      <c r="AU9" s="805" t="str">
        <f>'SAME1 Flight Tests 8-27-09'!X47</f>
        <v>n/a</v>
      </c>
      <c r="AV9" s="820">
        <f>'SAME1 Flight Tests 8-27-09'!Y47</f>
        <v>3.1960584210526317</v>
      </c>
      <c r="AW9" s="820">
        <f>'SAME1 Flight Tests 8-27-09'!Z47</f>
        <v>6.2530373684210536</v>
      </c>
      <c r="AX9" s="820">
        <f>'SAME1 Flight Tests 8-27-09'!AA47</f>
        <v>-6.7459884210526323E-4</v>
      </c>
      <c r="AY9" s="822"/>
      <c r="AZ9" s="822"/>
      <c r="BA9" s="820">
        <f>'SAME1 Flight Tests 8-27-09'!AC47</f>
        <v>4.8452450000000002</v>
      </c>
      <c r="BB9" s="822"/>
      <c r="BC9" s="822"/>
      <c r="BD9" s="820">
        <f>'SAME1 Flight Tests 8-27-09'!AB47</f>
        <v>4.9743642105263151</v>
      </c>
      <c r="BE9" s="820">
        <f>'SAME1 Flight Tests 8-27-09'!AD47</f>
        <v>4.6632540000000002</v>
      </c>
      <c r="BF9" s="826">
        <f>'SAME1 Flight Tests 8-27-09'!AE47</f>
        <v>1221.0999999999999</v>
      </c>
      <c r="BG9" s="806"/>
      <c r="BH9" s="806"/>
      <c r="BI9" s="805">
        <f>'SAME1 Flight Tests 8-27-09'!AF47</f>
        <v>1.2947368421052634E-2</v>
      </c>
      <c r="BJ9" s="805">
        <f>'SAME1 Flight Tests 8-27-09'!AG47</f>
        <v>42.715736842105258</v>
      </c>
      <c r="BK9" s="805">
        <f>'SAME1 Flight Tests 8-27-09'!AH47</f>
        <v>0.31111021052631482</v>
      </c>
      <c r="BL9" s="805">
        <f>'SAME1 Flight Tests 8-27-09'!AK47</f>
        <v>0</v>
      </c>
      <c r="BM9" s="805">
        <f>'SAME1 Flight Tests 8-27-09'!AL47</f>
        <v>0</v>
      </c>
      <c r="BN9" s="806"/>
      <c r="BO9" s="805"/>
      <c r="BP9" s="806"/>
      <c r="BQ9" s="805">
        <f>'SAME1 Flight Tests 8-27-09'!AM47</f>
        <v>0</v>
      </c>
      <c r="BR9" s="816">
        <f>'SAME1 Flight Tests 8-27-09'!AP47</f>
        <v>0</v>
      </c>
      <c r="BS9" s="816">
        <f>'SAME1 Flight Tests 8-27-09'!AQ47</f>
        <v>0</v>
      </c>
      <c r="BT9" s="816"/>
      <c r="BU9" s="816">
        <f>'SAME1 Flight Tests 8-27-09'!AS47</f>
        <v>0</v>
      </c>
      <c r="BV9" s="816">
        <f>'SAME1 Flight Tests 8-27-09'!AT47</f>
        <v>0</v>
      </c>
      <c r="BW9" s="807">
        <f>'SAME1 Flight Tests 8-27-09'!BB47</f>
        <v>12751.788300264383</v>
      </c>
      <c r="BX9" s="807">
        <f>'SAME1 Flight Tests 8-27-09'!BC47</f>
        <v>12539.879204641375</v>
      </c>
      <c r="BY9" s="807">
        <f>'SAME1 Flight Tests 8-27-09'!BD47</f>
        <v>11978.586369625767</v>
      </c>
      <c r="BZ9" s="806"/>
      <c r="CA9" s="805">
        <f>'SAME1 Flight Tests 8-27-09'!BG47</f>
        <v>0</v>
      </c>
      <c r="CB9" s="805">
        <f>'SAME1 Flight Tests 8-27-09'!BF47</f>
        <v>0</v>
      </c>
      <c r="CC9" s="783"/>
      <c r="CD9" s="805">
        <f>'SAME1 Flight Tests 8-27-09'!BE47</f>
        <v>0</v>
      </c>
      <c r="CE9" s="26"/>
    </row>
    <row r="10" spans="1:83" s="2" customFormat="1" ht="16.5" customHeight="1" x14ac:dyDescent="0.25">
      <c r="A10" s="778">
        <v>1</v>
      </c>
      <c r="B10" s="779">
        <f>'SAME1 Flight Tests 8-27-09'!A48</f>
        <v>5</v>
      </c>
      <c r="C10" s="840" t="str">
        <f>'SAME1 Flight Tests 8-27-09'!B48</f>
        <v>DBP</v>
      </c>
      <c r="D10" s="782"/>
      <c r="E10" s="779" t="str">
        <f>'SAME1 Flight Tests 8-27-09'!C48</f>
        <v>38 D a</v>
      </c>
      <c r="F10" s="805">
        <f>'SAME1 Flight Tests 8-27-09'!D48</f>
        <v>6</v>
      </c>
      <c r="G10" s="805" t="str">
        <f>'SAME1 Flight Tests 8-27-09'!E48</f>
        <v>38a</v>
      </c>
      <c r="H10" s="779" t="str">
        <f>'SAME1 Flight Tests 8-27-09'!F48</f>
        <v xml:space="preserve">     Aging</v>
      </c>
      <c r="I10" s="779">
        <f>'SAME1 Flight Tests 8-27-09'!G48</f>
        <v>276</v>
      </c>
      <c r="J10" s="791">
        <f>'SAME1 Flight Tests 8-27-09'!H48</f>
        <v>39358</v>
      </c>
      <c r="K10" s="779">
        <f>'SAME1 Flight Tests 8-27-09'!I48</f>
        <v>0</v>
      </c>
      <c r="L10" s="779" t="str">
        <f>'SAME1 Flight Tests 8-27-09'!J48</f>
        <v>n</v>
      </c>
      <c r="M10" s="779" t="str">
        <f>'SAME1 Flight Tests 8-27-09'!K48</f>
        <v>n</v>
      </c>
      <c r="N10" s="779">
        <f>'SAME1 Flight Tests 8-27-09'!L48</f>
        <v>4</v>
      </c>
      <c r="O10" s="804">
        <f>'SAME1 Flight Tests 8-27-09'!M48</f>
        <v>1.18</v>
      </c>
      <c r="P10" s="805">
        <f>'SAME1 Flight Tests 8-27-09'!N48</f>
        <v>60</v>
      </c>
      <c r="Q10" s="805">
        <f>'SAME1 Flight Tests 8-27-09'!O48</f>
        <v>720</v>
      </c>
      <c r="R10" s="805">
        <f>'SAME1 Flight Tests 8-27-09'!P48</f>
        <v>8</v>
      </c>
      <c r="S10" s="806"/>
      <c r="T10" s="806"/>
      <c r="U10" s="805">
        <f>'SAME1 Flight Tests 8-27-09'!Q48</f>
        <v>859</v>
      </c>
      <c r="V10" s="806"/>
      <c r="W10" s="806"/>
      <c r="X10" s="806"/>
      <c r="Y10" s="806"/>
      <c r="Z10" s="806"/>
      <c r="AA10" s="805" t="str">
        <f>'SAME1 Flight Tests 8-27-09'!R48</f>
        <v>y</v>
      </c>
      <c r="AB10" s="805" t="str">
        <f>'SAME1 Flight Tests 8-27-09'!S48</f>
        <v>y</v>
      </c>
      <c r="AC10" s="805">
        <f>'SAME1 Flight Tests 8-27-09'!T48</f>
        <v>1</v>
      </c>
      <c r="AD10" s="806"/>
      <c r="AE10" s="805">
        <f>'SAME1 Flight Tests 8-27-09'!U48</f>
        <v>10</v>
      </c>
      <c r="AF10" s="806"/>
      <c r="AG10" s="816">
        <f>'SAME1 Flight Tests 8-27-09'!V48</f>
        <v>0.13253466028642899</v>
      </c>
      <c r="AH10" s="818">
        <f>'SAME1 Flight Tests 8-27-09'!W48</f>
        <v>0.31509757263874055</v>
      </c>
      <c r="AI10" s="806"/>
      <c r="AJ10" s="806"/>
      <c r="AK10" s="806"/>
      <c r="AL10" s="806"/>
      <c r="AM10" s="806"/>
      <c r="AN10" s="806"/>
      <c r="AO10" s="806"/>
      <c r="AP10" s="806"/>
      <c r="AQ10" s="806"/>
      <c r="AR10" s="806"/>
      <c r="AS10" s="806"/>
      <c r="AT10" s="806"/>
      <c r="AU10" s="805" t="str">
        <f>'SAME1 Flight Tests 8-27-09'!X48</f>
        <v>n/a</v>
      </c>
      <c r="AV10" s="820">
        <f>'SAME1 Flight Tests 8-27-09'!Y48</f>
        <v>3.2435454999999997</v>
      </c>
      <c r="AW10" s="820">
        <f>'SAME1 Flight Tests 8-27-09'!Z48</f>
        <v>6.2565770000000001</v>
      </c>
      <c r="AX10" s="820">
        <f>'SAME1 Flight Tests 8-27-09'!AA48</f>
        <v>-5.7983379999999982E-4</v>
      </c>
      <c r="AY10" s="822"/>
      <c r="AZ10" s="822"/>
      <c r="BA10" s="820">
        <f>'SAME1 Flight Tests 8-27-09'!AC48</f>
        <v>4.8681944999999995</v>
      </c>
      <c r="BB10" s="822"/>
      <c r="BC10" s="822"/>
      <c r="BD10" s="820">
        <f>'SAME1 Flight Tests 8-27-09'!AB48</f>
        <v>4.9144435</v>
      </c>
      <c r="BE10" s="820">
        <f>'SAME1 Flight Tests 8-27-09'!AD48</f>
        <v>4.6818555000000002</v>
      </c>
      <c r="BF10" s="826">
        <f>'SAME1 Flight Tests 8-27-09'!AE48</f>
        <v>973.2</v>
      </c>
      <c r="BG10" s="806"/>
      <c r="BH10" s="806"/>
      <c r="BI10" s="805">
        <f>'SAME1 Flight Tests 8-27-09'!AF48</f>
        <v>1.2150000000000005E-2</v>
      </c>
      <c r="BJ10" s="805">
        <f>'SAME1 Flight Tests 8-27-09'!AG48</f>
        <v>29.357199999999995</v>
      </c>
      <c r="BK10" s="805">
        <f>'SAME1 Flight Tests 8-27-09'!AH48</f>
        <v>0.23258799999999979</v>
      </c>
      <c r="BL10" s="805">
        <f>'SAME1 Flight Tests 8-27-09'!AK48</f>
        <v>0</v>
      </c>
      <c r="BM10" s="805">
        <f>'SAME1 Flight Tests 8-27-09'!AL48</f>
        <v>0</v>
      </c>
      <c r="BN10" s="806"/>
      <c r="BO10" s="805"/>
      <c r="BP10" s="806"/>
      <c r="BQ10" s="805">
        <f>'SAME1 Flight Tests 8-27-09'!AM48</f>
        <v>0</v>
      </c>
      <c r="BR10" s="816">
        <f>'SAME1 Flight Tests 8-27-09'!AP48</f>
        <v>0</v>
      </c>
      <c r="BS10" s="816">
        <f>'SAME1 Flight Tests 8-27-09'!AQ48</f>
        <v>0</v>
      </c>
      <c r="BT10" s="816"/>
      <c r="BU10" s="816">
        <f>'SAME1 Flight Tests 8-27-09'!AS48</f>
        <v>0</v>
      </c>
      <c r="BV10" s="816">
        <f>'SAME1 Flight Tests 8-27-09'!AT48</f>
        <v>0</v>
      </c>
      <c r="BW10" s="807">
        <f>'SAME1 Flight Tests 8-27-09'!BB48</f>
        <v>10159.36022750626</v>
      </c>
      <c r="BX10" s="807">
        <f>'SAME1 Flight Tests 8-27-09'!BC48</f>
        <v>9990.4715764045377</v>
      </c>
      <c r="BY10" s="807">
        <f>'SAME1 Flight Tests 8-27-09'!BD48</f>
        <v>9544.949189186058</v>
      </c>
      <c r="BZ10" s="806"/>
      <c r="CA10" s="805">
        <f>'SAME1 Flight Tests 8-27-09'!BG48</f>
        <v>0</v>
      </c>
      <c r="CB10" s="805">
        <f>'SAME1 Flight Tests 8-27-09'!BF48</f>
        <v>0</v>
      </c>
      <c r="CC10" s="783"/>
      <c r="CD10" s="805">
        <f>'SAME1 Flight Tests 8-27-09'!BE48</f>
        <v>0</v>
      </c>
      <c r="CE10" s="26"/>
    </row>
    <row r="11" spans="1:83" s="2" customFormat="1" ht="16.5" customHeight="1" x14ac:dyDescent="0.25">
      <c r="A11" s="778">
        <v>1</v>
      </c>
      <c r="B11" s="779">
        <f>'SAME1 Flight Tests 8-27-09'!A49</f>
        <v>5</v>
      </c>
      <c r="C11" s="840" t="str">
        <f>'SAME1 Flight Tests 8-27-09'!B49</f>
        <v>DBP</v>
      </c>
      <c r="D11" s="782"/>
      <c r="E11" s="779" t="str">
        <f>'SAME1 Flight Tests 8-27-09'!C49</f>
        <v>39 D</v>
      </c>
      <c r="F11" s="805">
        <f>'SAME1 Flight Tests 8-27-09'!D49</f>
        <v>6</v>
      </c>
      <c r="G11" s="805">
        <f>'SAME1 Flight Tests 8-27-09'!E49</f>
        <v>39</v>
      </c>
      <c r="H11" s="779" t="str">
        <f>'SAME1 Flight Tests 8-27-09'!F49</f>
        <v>baseline repeat</v>
      </c>
      <c r="I11" s="779">
        <f>'SAME1 Flight Tests 8-27-09'!G49</f>
        <v>276</v>
      </c>
      <c r="J11" s="791">
        <f>'SAME1 Flight Tests 8-27-09'!H49</f>
        <v>39358</v>
      </c>
      <c r="K11" s="779">
        <f>'SAME1 Flight Tests 8-27-09'!I49</f>
        <v>0</v>
      </c>
      <c r="L11" s="779" t="str">
        <f>'SAME1 Flight Tests 8-27-09'!J49</f>
        <v>n</v>
      </c>
      <c r="M11" s="779" t="str">
        <f>'SAME1 Flight Tests 8-27-09'!K49</f>
        <v>n</v>
      </c>
      <c r="N11" s="779">
        <f>'SAME1 Flight Tests 8-27-09'!L49</f>
        <v>8</v>
      </c>
      <c r="O11" s="804">
        <f>'SAME1 Flight Tests 8-27-09'!M49</f>
        <v>1.18</v>
      </c>
      <c r="P11" s="805">
        <f>'SAME1 Flight Tests 8-27-09'!N49</f>
        <v>60</v>
      </c>
      <c r="Q11" s="805">
        <f>'SAME1 Flight Tests 8-27-09'!O49</f>
        <v>11</v>
      </c>
      <c r="R11" s="805">
        <f>'SAME1 Flight Tests 8-27-09'!P49</f>
        <v>8</v>
      </c>
      <c r="S11" s="806"/>
      <c r="T11" s="806"/>
      <c r="U11" s="805">
        <f>'SAME1 Flight Tests 8-27-09'!Q49</f>
        <v>58</v>
      </c>
      <c r="V11" s="806"/>
      <c r="W11" s="806"/>
      <c r="X11" s="806"/>
      <c r="Y11" s="806"/>
      <c r="Z11" s="806"/>
      <c r="AA11" s="805" t="str">
        <f>'SAME1 Flight Tests 8-27-09'!R49</f>
        <v>y</v>
      </c>
      <c r="AB11" s="805" t="str">
        <f>'SAME1 Flight Tests 8-27-09'!S49</f>
        <v>y</v>
      </c>
      <c r="AC11" s="805">
        <f>'SAME1 Flight Tests 8-27-09'!T49</f>
        <v>1</v>
      </c>
      <c r="AD11" s="806"/>
      <c r="AE11" s="805">
        <f>'SAME1 Flight Tests 8-27-09'!U49</f>
        <v>10</v>
      </c>
      <c r="AF11" s="806"/>
      <c r="AG11" s="816">
        <f>'SAME1 Flight Tests 8-27-09'!V49</f>
        <v>0.13253466028642899</v>
      </c>
      <c r="AH11" s="818">
        <f>'SAME1 Flight Tests 8-27-09'!W49</f>
        <v>0.3698668387090201</v>
      </c>
      <c r="AI11" s="806"/>
      <c r="AJ11" s="806"/>
      <c r="AK11" s="806"/>
      <c r="AL11" s="806"/>
      <c r="AM11" s="806"/>
      <c r="AN11" s="806"/>
      <c r="AO11" s="806"/>
      <c r="AP11" s="806"/>
      <c r="AQ11" s="806"/>
      <c r="AR11" s="806"/>
      <c r="AS11" s="806"/>
      <c r="AT11" s="806"/>
      <c r="AU11" s="805" t="str">
        <f>'SAME1 Flight Tests 8-27-09'!X49</f>
        <v>n/a</v>
      </c>
      <c r="AV11" s="820">
        <f>'SAME1 Flight Tests 8-27-09'!Y49</f>
        <v>3.0281380000000002</v>
      </c>
      <c r="AW11" s="820">
        <f>'SAME1 Flight Tests 8-27-09'!Z49</f>
        <v>6.2357650000000007</v>
      </c>
      <c r="AX11" s="820">
        <f>'SAME1 Flight Tests 8-27-09'!AA49</f>
        <v>-5.6457529999999999E-4</v>
      </c>
      <c r="AY11" s="822"/>
      <c r="AZ11" s="822"/>
      <c r="BA11" s="820">
        <f>'SAME1 Flight Tests 8-27-09'!AC49</f>
        <v>4.8626704999999992</v>
      </c>
      <c r="BB11" s="822"/>
      <c r="BC11" s="822"/>
      <c r="BD11" s="820">
        <f>'SAME1 Flight Tests 8-27-09'!AB49</f>
        <v>5.2797084999999999</v>
      </c>
      <c r="BE11" s="820">
        <f>'SAME1 Flight Tests 8-27-09'!AD49</f>
        <v>4.6674345000000006</v>
      </c>
      <c r="BF11" s="826">
        <f>'SAME1 Flight Tests 8-27-09'!AE49</f>
        <v>4181</v>
      </c>
      <c r="BG11" s="806"/>
      <c r="BH11" s="806"/>
      <c r="BI11" s="805">
        <f>'SAME1 Flight Tests 8-27-09'!AF49</f>
        <v>5.7349999999999998E-2</v>
      </c>
      <c r="BJ11" s="805">
        <f>'SAME1 Flight Tests 8-27-09'!AG49</f>
        <v>73.892599999999987</v>
      </c>
      <c r="BK11" s="805">
        <f>'SAME1 Flight Tests 8-27-09'!AH49</f>
        <v>0.61227399999999932</v>
      </c>
      <c r="BL11" s="805">
        <f>'SAME1 Flight Tests 8-27-09'!AK49</f>
        <v>0</v>
      </c>
      <c r="BM11" s="805">
        <f>'SAME1 Flight Tests 8-27-09'!AL49</f>
        <v>0</v>
      </c>
      <c r="BN11" s="806"/>
      <c r="BO11" s="805"/>
      <c r="BP11" s="806"/>
      <c r="BQ11" s="805">
        <f>'SAME1 Flight Tests 8-27-09'!AM49</f>
        <v>0</v>
      </c>
      <c r="BR11" s="816">
        <f>'SAME1 Flight Tests 8-27-09'!AP49</f>
        <v>0</v>
      </c>
      <c r="BS11" s="816">
        <f>'SAME1 Flight Tests 8-27-09'!AQ49</f>
        <v>0</v>
      </c>
      <c r="BT11" s="816"/>
      <c r="BU11" s="816">
        <f>'SAME1 Flight Tests 8-27-09'!AS49</f>
        <v>0</v>
      </c>
      <c r="BV11" s="816">
        <f>'SAME1 Flight Tests 8-27-09'!AT49</f>
        <v>0</v>
      </c>
      <c r="BW11" s="807">
        <f>'SAME1 Flight Tests 8-27-09'!BB49</f>
        <v>43848.387353470789</v>
      </c>
      <c r="BX11" s="807">
        <f>'SAME1 Flight Tests 8-27-09'!BC49</f>
        <v>43122.818662290869</v>
      </c>
      <c r="BY11" s="807">
        <f>'SAME1 Flight Tests 8-27-09'!BD49</f>
        <v>41107.598942235876</v>
      </c>
      <c r="BZ11" s="806"/>
      <c r="CA11" s="805">
        <f>'SAME1 Flight Tests 8-27-09'!BG49</f>
        <v>0</v>
      </c>
      <c r="CB11" s="805">
        <f>'SAME1 Flight Tests 8-27-09'!BF49</f>
        <v>0</v>
      </c>
      <c r="CC11" s="783"/>
      <c r="CD11" s="805">
        <f>'SAME1 Flight Tests 8-27-09'!BE49</f>
        <v>0</v>
      </c>
      <c r="CE11" s="26"/>
    </row>
    <row r="12" spans="1:83" s="2" customFormat="1" ht="16.5" customHeight="1" x14ac:dyDescent="0.25">
      <c r="A12" s="778">
        <v>1</v>
      </c>
      <c r="B12" s="779">
        <f>'SAME1 Flight Tests 8-27-09'!A50</f>
        <v>5</v>
      </c>
      <c r="C12" s="840" t="str">
        <f>'SAME1 Flight Tests 8-27-09'!B50</f>
        <v>DBP</v>
      </c>
      <c r="D12" s="782"/>
      <c r="E12" s="779" t="str">
        <f>'SAME1 Flight Tests 8-27-09'!C50</f>
        <v>39 D a</v>
      </c>
      <c r="F12" s="805">
        <f>'SAME1 Flight Tests 8-27-09'!D50</f>
        <v>6</v>
      </c>
      <c r="G12" s="805" t="str">
        <f>'SAME1 Flight Tests 8-27-09'!E50</f>
        <v>39a</v>
      </c>
      <c r="H12" s="779" t="str">
        <f>'SAME1 Flight Tests 8-27-09'!F50</f>
        <v xml:space="preserve">     Aging</v>
      </c>
      <c r="I12" s="779">
        <f>'SAME1 Flight Tests 8-27-09'!G50</f>
        <v>276</v>
      </c>
      <c r="J12" s="791">
        <f>'SAME1 Flight Tests 8-27-09'!H50</f>
        <v>39358</v>
      </c>
      <c r="K12" s="779">
        <f>'SAME1 Flight Tests 8-27-09'!I50</f>
        <v>0</v>
      </c>
      <c r="L12" s="779" t="str">
        <f>'SAME1 Flight Tests 8-27-09'!J50</f>
        <v>n</v>
      </c>
      <c r="M12" s="779" t="str">
        <f>'SAME1 Flight Tests 8-27-09'!K50</f>
        <v>n</v>
      </c>
      <c r="N12" s="779">
        <f>'SAME1 Flight Tests 8-27-09'!L50</f>
        <v>8</v>
      </c>
      <c r="O12" s="804">
        <f>'SAME1 Flight Tests 8-27-09'!M50</f>
        <v>1.18</v>
      </c>
      <c r="P12" s="805">
        <f>'SAME1 Flight Tests 8-27-09'!N50</f>
        <v>60</v>
      </c>
      <c r="Q12" s="805">
        <f>'SAME1 Flight Tests 8-27-09'!O50</f>
        <v>720</v>
      </c>
      <c r="R12" s="805">
        <f>'SAME1 Flight Tests 8-27-09'!P50</f>
        <v>8</v>
      </c>
      <c r="S12" s="806"/>
      <c r="T12" s="806"/>
      <c r="U12" s="805">
        <f>'SAME1 Flight Tests 8-27-09'!Q50</f>
        <v>883</v>
      </c>
      <c r="V12" s="806"/>
      <c r="W12" s="806"/>
      <c r="X12" s="806"/>
      <c r="Y12" s="806"/>
      <c r="Z12" s="806"/>
      <c r="AA12" s="805" t="str">
        <f>'SAME1 Flight Tests 8-27-09'!R50</f>
        <v>y</v>
      </c>
      <c r="AB12" s="805" t="str">
        <f>'SAME1 Flight Tests 8-27-09'!S50</f>
        <v>y</v>
      </c>
      <c r="AC12" s="805">
        <f>'SAME1 Flight Tests 8-27-09'!T50</f>
        <v>1</v>
      </c>
      <c r="AD12" s="806"/>
      <c r="AE12" s="805">
        <f>'SAME1 Flight Tests 8-27-09'!U50</f>
        <v>10</v>
      </c>
      <c r="AF12" s="806"/>
      <c r="AG12" s="816">
        <f>'SAME1 Flight Tests 8-27-09'!V50</f>
        <v>0.13253466028642899</v>
      </c>
      <c r="AH12" s="818">
        <f>'SAME1 Flight Tests 8-27-09'!W50</f>
        <v>0.33978426065133077</v>
      </c>
      <c r="AI12" s="806"/>
      <c r="AJ12" s="806"/>
      <c r="AK12" s="806"/>
      <c r="AL12" s="806"/>
      <c r="AM12" s="806"/>
      <c r="AN12" s="806"/>
      <c r="AO12" s="806"/>
      <c r="AP12" s="806"/>
      <c r="AQ12" s="806"/>
      <c r="AR12" s="806"/>
      <c r="AS12" s="806"/>
      <c r="AT12" s="806"/>
      <c r="AU12" s="805" t="str">
        <f>'SAME1 Flight Tests 8-27-09'!X50</f>
        <v>n/a</v>
      </c>
      <c r="AV12" s="820">
        <f>'SAME1 Flight Tests 8-27-09'!Y50</f>
        <v>3.0268099999999998</v>
      </c>
      <c r="AW12" s="820">
        <f>'SAME1 Flight Tests 8-27-09'!Z50</f>
        <v>6.2445834999999992</v>
      </c>
      <c r="AX12" s="820">
        <f>'SAME1 Flight Tests 8-27-09'!AA50</f>
        <v>-5.493163499999999E-4</v>
      </c>
      <c r="AY12" s="822"/>
      <c r="AZ12" s="822"/>
      <c r="BA12" s="820">
        <f>'SAME1 Flight Tests 8-27-09'!AC50</f>
        <v>4.8774255000000002</v>
      </c>
      <c r="BB12" s="822"/>
      <c r="BC12" s="822"/>
      <c r="BD12" s="820">
        <f>'SAME1 Flight Tests 8-27-09'!AB50</f>
        <v>5.2061149999999996</v>
      </c>
      <c r="BE12" s="820">
        <f>'SAME1 Flight Tests 8-27-09'!AD50</f>
        <v>4.6884005000000002</v>
      </c>
      <c r="BF12" s="826">
        <f>'SAME1 Flight Tests 8-27-09'!AE50</f>
        <v>3788</v>
      </c>
      <c r="BG12" s="806"/>
      <c r="BH12" s="806"/>
      <c r="BI12" s="805">
        <f>'SAME1 Flight Tests 8-27-09'!AF50</f>
        <v>6.1149999999999982E-2</v>
      </c>
      <c r="BJ12" s="805">
        <f>'SAME1 Flight Tests 8-27-09'!AG50</f>
        <v>64.930800000000005</v>
      </c>
      <c r="BK12" s="805">
        <f>'SAME1 Flight Tests 8-27-09'!AH50</f>
        <v>0.51771449999999941</v>
      </c>
      <c r="BL12" s="805">
        <f>'SAME1 Flight Tests 8-27-09'!AK50</f>
        <v>0</v>
      </c>
      <c r="BM12" s="805">
        <f>'SAME1 Flight Tests 8-27-09'!AL50</f>
        <v>0</v>
      </c>
      <c r="BN12" s="806"/>
      <c r="BO12" s="805"/>
      <c r="BP12" s="806"/>
      <c r="BQ12" s="805">
        <f>'SAME1 Flight Tests 8-27-09'!AM50</f>
        <v>0</v>
      </c>
      <c r="BR12" s="816">
        <f>'SAME1 Flight Tests 8-27-09'!AP50</f>
        <v>0</v>
      </c>
      <c r="BS12" s="816">
        <f>'SAME1 Flight Tests 8-27-09'!AQ50</f>
        <v>0</v>
      </c>
      <c r="BT12" s="816"/>
      <c r="BU12" s="816">
        <f>'SAME1 Flight Tests 8-27-09'!AS50</f>
        <v>0</v>
      </c>
      <c r="BV12" s="816">
        <f>'SAME1 Flight Tests 8-27-09'!AT50</f>
        <v>0</v>
      </c>
      <c r="BW12" s="807">
        <f>'SAME1 Flight Tests 8-27-09'!BB50</f>
        <v>39704.320942367311</v>
      </c>
      <c r="BX12" s="807">
        <f>'SAME1 Flight Tests 8-27-09'!BC50</f>
        <v>39046.953278605171</v>
      </c>
      <c r="BY12" s="807">
        <f>'SAME1 Flight Tests 8-27-09'!BD50</f>
        <v>37232.389876999441</v>
      </c>
      <c r="BZ12" s="806"/>
      <c r="CA12" s="805">
        <f>'SAME1 Flight Tests 8-27-09'!BG50</f>
        <v>0</v>
      </c>
      <c r="CB12" s="805">
        <f>'SAME1 Flight Tests 8-27-09'!BF50</f>
        <v>0</v>
      </c>
      <c r="CC12" s="783"/>
      <c r="CD12" s="805">
        <f>'SAME1 Flight Tests 8-27-09'!BE50</f>
        <v>0</v>
      </c>
      <c r="CE12" s="26"/>
    </row>
    <row r="13" spans="1:83" s="2" customFormat="1" ht="16.5" customHeight="1" x14ac:dyDescent="0.25">
      <c r="A13" s="778">
        <v>1</v>
      </c>
      <c r="B13" s="779">
        <f>'SAME1 Flight Tests 8-27-09'!A51</f>
        <v>5</v>
      </c>
      <c r="C13" s="840" t="str">
        <f>'SAME1 Flight Tests 8-27-09'!B51</f>
        <v>DBP</v>
      </c>
      <c r="D13" s="782"/>
      <c r="E13" s="779" t="str">
        <f>'SAME1 Flight Tests 8-27-09'!C51</f>
        <v>40 D</v>
      </c>
      <c r="F13" s="805">
        <f>'SAME1 Flight Tests 8-27-09'!D51</f>
        <v>6</v>
      </c>
      <c r="G13" s="805">
        <f>'SAME1 Flight Tests 8-27-09'!E51</f>
        <v>40</v>
      </c>
      <c r="H13" s="779" t="str">
        <f>'SAME1 Flight Tests 8-27-09'!F51</f>
        <v>low flow aging</v>
      </c>
      <c r="I13" s="779">
        <f>'SAME1 Flight Tests 8-27-09'!G51</f>
        <v>276</v>
      </c>
      <c r="J13" s="791">
        <f>'SAME1 Flight Tests 8-27-09'!H51</f>
        <v>39358</v>
      </c>
      <c r="K13" s="779">
        <f>'SAME1 Flight Tests 8-27-09'!I51</f>
        <v>0</v>
      </c>
      <c r="L13" s="779" t="str">
        <f>'SAME1 Flight Tests 8-27-09'!J51</f>
        <v>n</v>
      </c>
      <c r="M13" s="779" t="str">
        <f>'SAME1 Flight Tests 8-27-09'!K51</f>
        <v>n</v>
      </c>
      <c r="N13" s="779">
        <f>'SAME1 Flight Tests 8-27-09'!L51</f>
        <v>2</v>
      </c>
      <c r="O13" s="804">
        <f>'SAME1 Flight Tests 8-27-09'!M51</f>
        <v>1.18</v>
      </c>
      <c r="P13" s="805">
        <f>'SAME1 Flight Tests 8-27-09'!N51</f>
        <v>60</v>
      </c>
      <c r="Q13" s="805">
        <f>'SAME1 Flight Tests 8-27-09'!O51</f>
        <v>11</v>
      </c>
      <c r="R13" s="805">
        <f>'SAME1 Flight Tests 8-27-09'!P51</f>
        <v>8</v>
      </c>
      <c r="S13" s="806"/>
      <c r="T13" s="806"/>
      <c r="U13" s="805">
        <f>'SAME1 Flight Tests 8-27-09'!Q51</f>
        <v>44</v>
      </c>
      <c r="V13" s="806"/>
      <c r="W13" s="806"/>
      <c r="X13" s="806"/>
      <c r="Y13" s="806"/>
      <c r="Z13" s="806"/>
      <c r="AA13" s="805" t="str">
        <f>'SAME1 Flight Tests 8-27-09'!R51</f>
        <v>y</v>
      </c>
      <c r="AB13" s="805" t="str">
        <f>'SAME1 Flight Tests 8-27-09'!S51</f>
        <v>y</v>
      </c>
      <c r="AC13" s="805">
        <f>'SAME1 Flight Tests 8-27-09'!T51</f>
        <v>1</v>
      </c>
      <c r="AD13" s="806"/>
      <c r="AE13" s="805">
        <f>'SAME1 Flight Tests 8-27-09'!U51</f>
        <v>10</v>
      </c>
      <c r="AF13" s="806"/>
      <c r="AG13" s="816">
        <f>'SAME1 Flight Tests 8-27-09'!V51</f>
        <v>0.13253466028642899</v>
      </c>
      <c r="AH13" s="818">
        <f>'SAME1 Flight Tests 8-27-09'!W51</f>
        <v>0.37159331180319777</v>
      </c>
      <c r="AI13" s="806"/>
      <c r="AJ13" s="806"/>
      <c r="AK13" s="806"/>
      <c r="AL13" s="806"/>
      <c r="AM13" s="806"/>
      <c r="AN13" s="806"/>
      <c r="AO13" s="806"/>
      <c r="AP13" s="806"/>
      <c r="AQ13" s="806"/>
      <c r="AR13" s="806"/>
      <c r="AS13" s="806"/>
      <c r="AT13" s="806"/>
      <c r="AU13" s="805">
        <f>'SAME1 Flight Tests 8-27-09'!X51</f>
        <v>13.28</v>
      </c>
      <c r="AV13" s="820">
        <f>'SAME1 Flight Tests 8-27-09'!Y51</f>
        <v>3.2722790000000002</v>
      </c>
      <c r="AW13" s="820">
        <f>'SAME1 Flight Tests 8-27-09'!Z51</f>
        <v>6.2543949999999997</v>
      </c>
      <c r="AX13" s="820">
        <f>'SAME1 Flight Tests 8-27-09'!AA51</f>
        <v>-6.1035164999999976E-4</v>
      </c>
      <c r="AY13" s="822"/>
      <c r="AZ13" s="822"/>
      <c r="BA13" s="820">
        <f>'SAME1 Flight Tests 8-27-09'!AC51</f>
        <v>4.8564145000000005</v>
      </c>
      <c r="BB13" s="822"/>
      <c r="BC13" s="822"/>
      <c r="BD13" s="820">
        <f>'SAME1 Flight Tests 8-27-09'!AB51</f>
        <v>4.8485715000000003</v>
      </c>
      <c r="BE13" s="820">
        <f>'SAME1 Flight Tests 8-27-09'!AD51</f>
        <v>4.6706400000000006</v>
      </c>
      <c r="BF13" s="826">
        <f>'SAME1 Flight Tests 8-27-09'!AE51</f>
        <v>580.65</v>
      </c>
      <c r="BG13" s="806"/>
      <c r="BH13" s="806"/>
      <c r="BI13" s="805">
        <f>'SAME1 Flight Tests 8-27-09'!AF51</f>
        <v>1.5750000000000007E-2</v>
      </c>
      <c r="BJ13" s="805">
        <f>'SAME1 Flight Tests 8-27-09'!AG51</f>
        <v>25.545899999999996</v>
      </c>
      <c r="BK13" s="805">
        <f>'SAME1 Flight Tests 8-27-09'!AH51</f>
        <v>0.17793149999999969</v>
      </c>
      <c r="BL13" s="805">
        <f>'SAME1 Flight Tests 8-27-09'!AK51</f>
        <v>0</v>
      </c>
      <c r="BM13" s="805">
        <f>'SAME1 Flight Tests 8-27-09'!AL51</f>
        <v>0</v>
      </c>
      <c r="BN13" s="806"/>
      <c r="BO13" s="805"/>
      <c r="BP13" s="806"/>
      <c r="BQ13" s="805">
        <f>'SAME1 Flight Tests 8-27-09'!AM51</f>
        <v>0</v>
      </c>
      <c r="BR13" s="816">
        <f>'SAME1 Flight Tests 8-27-09'!AP51</f>
        <v>0</v>
      </c>
      <c r="BS13" s="816">
        <f>'SAME1 Flight Tests 8-27-09'!AQ51</f>
        <v>0</v>
      </c>
      <c r="BT13" s="816"/>
      <c r="BU13" s="816">
        <f>'SAME1 Flight Tests 8-27-09'!AS51</f>
        <v>0</v>
      </c>
      <c r="BV13" s="816">
        <f>'SAME1 Flight Tests 8-27-09'!AT51</f>
        <v>0</v>
      </c>
      <c r="BW13" s="807">
        <f>'SAME1 Flight Tests 8-27-09'!BB51</f>
        <v>6058.0405692352588</v>
      </c>
      <c r="BX13" s="807">
        <f>'SAME1 Flight Tests 8-27-09'!BC51</f>
        <v>5957.2748527718231</v>
      </c>
      <c r="BY13" s="807">
        <f>'SAME1 Flight Tests 8-27-09'!BD51</f>
        <v>5693.1782055487129</v>
      </c>
      <c r="BZ13" s="806"/>
      <c r="CA13" s="805">
        <f>'SAME1 Flight Tests 8-27-09'!BG51</f>
        <v>0</v>
      </c>
      <c r="CB13" s="805">
        <f>'SAME1 Flight Tests 8-27-09'!BF51</f>
        <v>0</v>
      </c>
      <c r="CC13" s="783"/>
      <c r="CD13" s="805">
        <f>'SAME1 Flight Tests 8-27-09'!BE51</f>
        <v>0</v>
      </c>
      <c r="CE13" s="26"/>
    </row>
    <row r="14" spans="1:83" s="2" customFormat="1" ht="16.5" customHeight="1" x14ac:dyDescent="0.25">
      <c r="A14" s="778">
        <v>1</v>
      </c>
      <c r="B14" s="779">
        <f>'SAME1 Flight Tests 8-27-09'!A52</f>
        <v>5</v>
      </c>
      <c r="C14" s="840" t="str">
        <f>'SAME1 Flight Tests 8-27-09'!B52</f>
        <v>DBP</v>
      </c>
      <c r="D14" s="782"/>
      <c r="E14" s="779" t="str">
        <f>'SAME1 Flight Tests 8-27-09'!C52</f>
        <v>40 D a</v>
      </c>
      <c r="F14" s="805">
        <f>'SAME1 Flight Tests 8-27-09'!D52</f>
        <v>6</v>
      </c>
      <c r="G14" s="805" t="str">
        <f>'SAME1 Flight Tests 8-27-09'!E52</f>
        <v>40a</v>
      </c>
      <c r="H14" s="779" t="str">
        <f>'SAME1 Flight Tests 8-27-09'!F52</f>
        <v xml:space="preserve">     Aging</v>
      </c>
      <c r="I14" s="779">
        <f>'SAME1 Flight Tests 8-27-09'!G52</f>
        <v>276</v>
      </c>
      <c r="J14" s="791">
        <f>'SAME1 Flight Tests 8-27-09'!H52</f>
        <v>39358</v>
      </c>
      <c r="K14" s="779">
        <f>'SAME1 Flight Tests 8-27-09'!I52</f>
        <v>0</v>
      </c>
      <c r="L14" s="779" t="str">
        <f>'SAME1 Flight Tests 8-27-09'!J52</f>
        <v>n</v>
      </c>
      <c r="M14" s="779" t="str">
        <f>'SAME1 Flight Tests 8-27-09'!K52</f>
        <v>n</v>
      </c>
      <c r="N14" s="779">
        <f>'SAME1 Flight Tests 8-27-09'!L52</f>
        <v>2</v>
      </c>
      <c r="O14" s="804">
        <f>'SAME1 Flight Tests 8-27-09'!M52</f>
        <v>1.18</v>
      </c>
      <c r="P14" s="805">
        <f>'SAME1 Flight Tests 8-27-09'!N52</f>
        <v>60</v>
      </c>
      <c r="Q14" s="805">
        <f>'SAME1 Flight Tests 8-27-09'!O52</f>
        <v>720</v>
      </c>
      <c r="R14" s="805">
        <f>'SAME1 Flight Tests 8-27-09'!P52</f>
        <v>8</v>
      </c>
      <c r="S14" s="806"/>
      <c r="T14" s="806"/>
      <c r="U14" s="805">
        <f>'SAME1 Flight Tests 8-27-09'!Q52</f>
        <v>860</v>
      </c>
      <c r="V14" s="806"/>
      <c r="W14" s="806"/>
      <c r="X14" s="806"/>
      <c r="Y14" s="806"/>
      <c r="Z14" s="806"/>
      <c r="AA14" s="805" t="str">
        <f>'SAME1 Flight Tests 8-27-09'!R52</f>
        <v>y</v>
      </c>
      <c r="AB14" s="805" t="str">
        <f>'SAME1 Flight Tests 8-27-09'!S52</f>
        <v>y</v>
      </c>
      <c r="AC14" s="805">
        <f>'SAME1 Flight Tests 8-27-09'!T52</f>
        <v>1</v>
      </c>
      <c r="AD14" s="806"/>
      <c r="AE14" s="805">
        <f>'SAME1 Flight Tests 8-27-09'!U52</f>
        <v>10</v>
      </c>
      <c r="AF14" s="806"/>
      <c r="AG14" s="816">
        <f>'SAME1 Flight Tests 8-27-09'!V52</f>
        <v>0.13253466028642899</v>
      </c>
      <c r="AH14" s="818">
        <f>'SAME1 Flight Tests 8-27-09'!W52</f>
        <v>0.28657150597538239</v>
      </c>
      <c r="AI14" s="806"/>
      <c r="AJ14" s="806"/>
      <c r="AK14" s="806"/>
      <c r="AL14" s="806"/>
      <c r="AM14" s="806"/>
      <c r="AN14" s="806"/>
      <c r="AO14" s="806"/>
      <c r="AP14" s="806"/>
      <c r="AQ14" s="806"/>
      <c r="AR14" s="806"/>
      <c r="AS14" s="806"/>
      <c r="AT14" s="806"/>
      <c r="AU14" s="805">
        <f>'SAME1 Flight Tests 8-27-09'!X52</f>
        <v>13.28</v>
      </c>
      <c r="AV14" s="820">
        <f>'SAME1 Flight Tests 8-27-09'!Y52</f>
        <v>3.3204340000000001</v>
      </c>
      <c r="AW14" s="820">
        <f>'SAME1 Flight Tests 8-27-09'!Z52</f>
        <v>6.2063900000000016</v>
      </c>
      <c r="AX14" s="820">
        <f>'SAME1 Flight Tests 8-27-09'!AA52</f>
        <v>-7.9345639999999981E-4</v>
      </c>
      <c r="AY14" s="822"/>
      <c r="AZ14" s="822"/>
      <c r="BA14" s="820">
        <f>'SAME1 Flight Tests 8-27-09'!AC52</f>
        <v>4.8695364999999997</v>
      </c>
      <c r="BB14" s="822"/>
      <c r="BC14" s="822"/>
      <c r="BD14" s="820">
        <f>'SAME1 Flight Tests 8-27-09'!AB52</f>
        <v>4.7945104999999995</v>
      </c>
      <c r="BE14" s="820">
        <f>'SAME1 Flight Tests 8-27-09'!AD52</f>
        <v>4.6776580000000001</v>
      </c>
      <c r="BF14" s="826">
        <f>'SAME1 Flight Tests 8-27-09'!AE52</f>
        <v>473.25</v>
      </c>
      <c r="BG14" s="806"/>
      <c r="BH14" s="806"/>
      <c r="BI14" s="805">
        <f>'SAME1 Flight Tests 8-27-09'!AF52</f>
        <v>1.7250000000000008E-2</v>
      </c>
      <c r="BJ14" s="805">
        <f>'SAME1 Flight Tests 8-27-09'!AG52</f>
        <v>17.528699999999997</v>
      </c>
      <c r="BK14" s="805">
        <f>'SAME1 Flight Tests 8-27-09'!AH52</f>
        <v>0.11685249999999936</v>
      </c>
      <c r="BL14" s="805">
        <f>'SAME1 Flight Tests 8-27-09'!AK52</f>
        <v>0</v>
      </c>
      <c r="BM14" s="805">
        <f>'SAME1 Flight Tests 8-27-09'!AL52</f>
        <v>0</v>
      </c>
      <c r="BN14" s="806"/>
      <c r="BO14" s="805"/>
      <c r="BP14" s="806"/>
      <c r="BQ14" s="805">
        <f>'SAME1 Flight Tests 8-27-09'!AM52</f>
        <v>0</v>
      </c>
      <c r="BR14" s="816">
        <f>'SAME1 Flight Tests 8-27-09'!AP52</f>
        <v>0</v>
      </c>
      <c r="BS14" s="816">
        <f>'SAME1 Flight Tests 8-27-09'!AQ52</f>
        <v>0</v>
      </c>
      <c r="BT14" s="816"/>
      <c r="BU14" s="816">
        <f>'SAME1 Flight Tests 8-27-09'!AS52</f>
        <v>0</v>
      </c>
      <c r="BV14" s="816">
        <f>'SAME1 Flight Tests 8-27-09'!AT52</f>
        <v>0</v>
      </c>
      <c r="BW14" s="807">
        <f>'SAME1 Flight Tests 8-27-09'!BB52</f>
        <v>4936.7473362135788</v>
      </c>
      <c r="BX14" s="807">
        <f>'SAME1 Flight Tests 8-27-09'!BC52</f>
        <v>4854.6197631208024</v>
      </c>
      <c r="BY14" s="807">
        <f>'SAME1 Flight Tests 8-27-09'!BD52</f>
        <v>4639.75528539885</v>
      </c>
      <c r="BZ14" s="806"/>
      <c r="CA14" s="805">
        <f>'SAME1 Flight Tests 8-27-09'!BG52</f>
        <v>0</v>
      </c>
      <c r="CB14" s="805">
        <f>'SAME1 Flight Tests 8-27-09'!BF52</f>
        <v>0</v>
      </c>
      <c r="CC14" s="783"/>
      <c r="CD14" s="805">
        <f>'SAME1 Flight Tests 8-27-09'!BE52</f>
        <v>0</v>
      </c>
      <c r="CE14" s="26"/>
    </row>
    <row r="15" spans="1:83" s="2" customFormat="1" ht="16.5" customHeight="1" x14ac:dyDescent="0.25">
      <c r="A15" s="778">
        <v>1</v>
      </c>
      <c r="B15" s="779">
        <f>'SAME1 Flight Tests 8-27-09'!A55</f>
        <v>5</v>
      </c>
      <c r="C15" s="840" t="str">
        <f>'SAME1 Flight Tests 8-27-09'!B55</f>
        <v>DBP</v>
      </c>
      <c r="D15" s="782"/>
      <c r="E15" s="779" t="str">
        <f>'SAME1 Flight Tests 8-27-09'!C55</f>
        <v>42 D</v>
      </c>
      <c r="F15" s="805">
        <f>'SAME1 Flight Tests 8-27-09'!D55</f>
        <v>5</v>
      </c>
      <c r="G15" s="805">
        <f>'SAME1 Flight Tests 8-27-09'!E55</f>
        <v>42</v>
      </c>
      <c r="H15" s="779" t="str">
        <f>'SAME1 Flight Tests 8-27-09'!F55</f>
        <v>low flow aging</v>
      </c>
      <c r="I15" s="779">
        <f>'SAME1 Flight Tests 8-27-09'!G55</f>
        <v>277</v>
      </c>
      <c r="J15" s="791">
        <f>'SAME1 Flight Tests 8-27-09'!H55</f>
        <v>39359</v>
      </c>
      <c r="K15" s="779">
        <f>'SAME1 Flight Tests 8-27-09'!I55</f>
        <v>0</v>
      </c>
      <c r="L15" s="779" t="str">
        <f>'SAME1 Flight Tests 8-27-09'!J55</f>
        <v>n</v>
      </c>
      <c r="M15" s="779" t="str">
        <f>'SAME1 Flight Tests 8-27-09'!K55</f>
        <v>n</v>
      </c>
      <c r="N15" s="779">
        <f>'SAME1 Flight Tests 8-27-09'!L55</f>
        <v>7.5</v>
      </c>
      <c r="O15" s="804">
        <f>'SAME1 Flight Tests 8-27-09'!M55</f>
        <v>1.1599999999999999</v>
      </c>
      <c r="P15" s="805">
        <f>'SAME1 Flight Tests 8-27-09'!N55</f>
        <v>74</v>
      </c>
      <c r="Q15" s="805">
        <f>'SAME1 Flight Tests 8-27-09'!O55</f>
        <v>11</v>
      </c>
      <c r="R15" s="805">
        <f>'SAME1 Flight Tests 8-27-09'!P55</f>
        <v>8</v>
      </c>
      <c r="S15" s="806"/>
      <c r="T15" s="806"/>
      <c r="U15" s="805">
        <f>'SAME1 Flight Tests 8-27-09'!Q55</f>
        <v>65</v>
      </c>
      <c r="V15" s="806"/>
      <c r="W15" s="806"/>
      <c r="X15" s="806"/>
      <c r="Y15" s="806"/>
      <c r="Z15" s="806"/>
      <c r="AA15" s="805" t="str">
        <f>'SAME1 Flight Tests 8-27-09'!R55</f>
        <v>y</v>
      </c>
      <c r="AB15" s="805" t="str">
        <f>'SAME1 Flight Tests 8-27-09'!S55</f>
        <v>y</v>
      </c>
      <c r="AC15" s="805">
        <f>'SAME1 Flight Tests 8-27-09'!T55</f>
        <v>1</v>
      </c>
      <c r="AD15" s="806"/>
      <c r="AE15" s="805">
        <f>'SAME1 Flight Tests 8-27-09'!U55</f>
        <v>10</v>
      </c>
      <c r="AF15" s="806"/>
      <c r="AG15" s="816">
        <f>'SAME1 Flight Tests 8-27-09'!V55</f>
        <v>0.13253466028642899</v>
      </c>
      <c r="AH15" s="818">
        <f>'SAME1 Flight Tests 8-27-09'!W55</f>
        <v>0.37038215551998899</v>
      </c>
      <c r="AI15" s="806"/>
      <c r="AJ15" s="806"/>
      <c r="AK15" s="806"/>
      <c r="AL15" s="806"/>
      <c r="AM15" s="806"/>
      <c r="AN15" s="806"/>
      <c r="AO15" s="806"/>
      <c r="AP15" s="806"/>
      <c r="AQ15" s="806"/>
      <c r="AR15" s="806"/>
      <c r="AS15" s="806"/>
      <c r="AT15" s="806"/>
      <c r="AU15" s="805" t="str">
        <f>'SAME1 Flight Tests 8-27-09'!X55</f>
        <v>n/a</v>
      </c>
      <c r="AV15" s="820">
        <f>'SAME1 Flight Tests 8-27-09'!Y55</f>
        <v>3.1597300000000001</v>
      </c>
      <c r="AW15" s="820">
        <f>'SAME1 Flight Tests 8-27-09'!Z55</f>
        <v>6.240723</v>
      </c>
      <c r="AX15" s="820">
        <f>'SAME1 Flight Tests 8-27-09'!AA55</f>
        <v>-8.2397419999999996E-4</v>
      </c>
      <c r="AY15" s="822"/>
      <c r="AZ15" s="822"/>
      <c r="BA15" s="820">
        <f>'SAME1 Flight Tests 8-27-09'!AC55</f>
        <v>4.8665014999999991</v>
      </c>
      <c r="BB15" s="822"/>
      <c r="BC15" s="822"/>
      <c r="BD15" s="820">
        <f>'SAME1 Flight Tests 8-27-09'!AB55</f>
        <v>5.2604235000000017</v>
      </c>
      <c r="BE15" s="820">
        <f>'SAME1 Flight Tests 8-27-09'!AD55</f>
        <v>4.6894519999999993</v>
      </c>
      <c r="BF15" s="826">
        <f>'SAME1 Flight Tests 8-27-09'!AE55</f>
        <v>6631.5</v>
      </c>
      <c r="BG15" s="806"/>
      <c r="BH15" s="806"/>
      <c r="BI15" s="805">
        <f>'SAME1 Flight Tests 8-27-09'!AF55</f>
        <v>1.5378000000000003</v>
      </c>
      <c r="BJ15" s="805">
        <f>'SAME1 Flight Tests 8-27-09'!AG55</f>
        <v>56.625099999999996</v>
      </c>
      <c r="BK15" s="805">
        <f>'SAME1 Flight Tests 8-27-09'!AH55</f>
        <v>0.57097150000000241</v>
      </c>
      <c r="BL15" s="805">
        <f>'SAME1 Flight Tests 8-27-09'!AK55</f>
        <v>0</v>
      </c>
      <c r="BM15" s="805">
        <f>'SAME1 Flight Tests 8-27-09'!AL55</f>
        <v>0</v>
      </c>
      <c r="BN15" s="806"/>
      <c r="BO15" s="805"/>
      <c r="BP15" s="806"/>
      <c r="BQ15" s="805">
        <f>'SAME1 Flight Tests 8-27-09'!AM55</f>
        <v>0</v>
      </c>
      <c r="BR15" s="816">
        <f>'SAME1 Flight Tests 8-27-09'!AP55</f>
        <v>0</v>
      </c>
      <c r="BS15" s="816">
        <f>'SAME1 Flight Tests 8-27-09'!AQ55</f>
        <v>0</v>
      </c>
      <c r="BT15" s="816"/>
      <c r="BU15" s="816">
        <f>'SAME1 Flight Tests 8-27-09'!AS55</f>
        <v>0</v>
      </c>
      <c r="BV15" s="816">
        <f>'SAME1 Flight Tests 8-27-09'!AT55</f>
        <v>0</v>
      </c>
      <c r="BW15" s="807">
        <f>'SAME1 Flight Tests 8-27-09'!BB55</f>
        <v>69793.320211551982</v>
      </c>
      <c r="BX15" s="807">
        <f>'SAME1 Flight Tests 8-27-09'!BC55</f>
        <v>68642.492951193301</v>
      </c>
      <c r="BY15" s="807">
        <f>'SAME1 Flight Tests 8-27-09'!BD55</f>
        <v>65323.532150302759</v>
      </c>
      <c r="BZ15" s="806"/>
      <c r="CA15" s="805">
        <f>'SAME1 Flight Tests 8-27-09'!BG55</f>
        <v>0</v>
      </c>
      <c r="CB15" s="805">
        <f>'SAME1 Flight Tests 8-27-09'!BF55</f>
        <v>0</v>
      </c>
      <c r="CC15" s="783"/>
      <c r="CD15" s="805">
        <f>'SAME1 Flight Tests 8-27-09'!BE55</f>
        <v>0</v>
      </c>
      <c r="CE15" s="26"/>
    </row>
    <row r="16" spans="1:83" s="2" customFormat="1" ht="16.5" customHeight="1" x14ac:dyDescent="0.25">
      <c r="A16" s="778">
        <v>1</v>
      </c>
      <c r="B16" s="779">
        <f>'SAME1 Flight Tests 8-27-09'!A56</f>
        <v>5</v>
      </c>
      <c r="C16" s="840" t="str">
        <f>'SAME1 Flight Tests 8-27-09'!B56</f>
        <v>DBP</v>
      </c>
      <c r="D16" s="782"/>
      <c r="E16" s="779" t="str">
        <f>'SAME1 Flight Tests 8-27-09'!C56</f>
        <v>42 D a</v>
      </c>
      <c r="F16" s="805">
        <f>'SAME1 Flight Tests 8-27-09'!D56</f>
        <v>5</v>
      </c>
      <c r="G16" s="805" t="str">
        <f>'SAME1 Flight Tests 8-27-09'!E56</f>
        <v>42a</v>
      </c>
      <c r="H16" s="779" t="str">
        <f>'SAME1 Flight Tests 8-27-09'!F56</f>
        <v xml:space="preserve">     Aging</v>
      </c>
      <c r="I16" s="779">
        <f>'SAME1 Flight Tests 8-27-09'!G56</f>
        <v>277</v>
      </c>
      <c r="J16" s="791">
        <f>'SAME1 Flight Tests 8-27-09'!H56</f>
        <v>39359</v>
      </c>
      <c r="K16" s="779">
        <f>'SAME1 Flight Tests 8-27-09'!I56</f>
        <v>0</v>
      </c>
      <c r="L16" s="779" t="str">
        <f>'SAME1 Flight Tests 8-27-09'!J56</f>
        <v>n</v>
      </c>
      <c r="M16" s="779" t="str">
        <f>'SAME1 Flight Tests 8-27-09'!K56</f>
        <v>n</v>
      </c>
      <c r="N16" s="779">
        <f>'SAME1 Flight Tests 8-27-09'!L56</f>
        <v>7.5</v>
      </c>
      <c r="O16" s="804">
        <f>'SAME1 Flight Tests 8-27-09'!M56</f>
        <v>1.1599999999999999</v>
      </c>
      <c r="P16" s="805">
        <f>'SAME1 Flight Tests 8-27-09'!N56</f>
        <v>74</v>
      </c>
      <c r="Q16" s="805">
        <f>'SAME1 Flight Tests 8-27-09'!O56</f>
        <v>720</v>
      </c>
      <c r="R16" s="805">
        <f>'SAME1 Flight Tests 8-27-09'!P56</f>
        <v>8</v>
      </c>
      <c r="S16" s="806"/>
      <c r="T16" s="806"/>
      <c r="U16" s="805">
        <f>'SAME1 Flight Tests 8-27-09'!Q56</f>
        <v>871</v>
      </c>
      <c r="V16" s="806"/>
      <c r="W16" s="806"/>
      <c r="X16" s="806"/>
      <c r="Y16" s="806"/>
      <c r="Z16" s="806"/>
      <c r="AA16" s="805" t="str">
        <f>'SAME1 Flight Tests 8-27-09'!R56</f>
        <v>y</v>
      </c>
      <c r="AB16" s="805" t="str">
        <f>'SAME1 Flight Tests 8-27-09'!S56</f>
        <v>y</v>
      </c>
      <c r="AC16" s="805">
        <f>'SAME1 Flight Tests 8-27-09'!T56</f>
        <v>1</v>
      </c>
      <c r="AD16" s="806"/>
      <c r="AE16" s="805">
        <f>'SAME1 Flight Tests 8-27-09'!U56</f>
        <v>10</v>
      </c>
      <c r="AF16" s="806"/>
      <c r="AG16" s="816">
        <f>'SAME1 Flight Tests 8-27-09'!V56</f>
        <v>0.13253466028642899</v>
      </c>
      <c r="AH16" s="818">
        <f>'SAME1 Flight Tests 8-27-09'!W56</f>
        <v>0.37487607852829929</v>
      </c>
      <c r="AI16" s="806"/>
      <c r="AJ16" s="806"/>
      <c r="AK16" s="806"/>
      <c r="AL16" s="806"/>
      <c r="AM16" s="806"/>
      <c r="AN16" s="806"/>
      <c r="AO16" s="806"/>
      <c r="AP16" s="806"/>
      <c r="AQ16" s="806"/>
      <c r="AR16" s="806"/>
      <c r="AS16" s="806"/>
      <c r="AT16" s="806"/>
      <c r="AU16" s="805" t="str">
        <f>'SAME1 Flight Tests 8-27-09'!X56</f>
        <v>n/a</v>
      </c>
      <c r="AV16" s="820">
        <f>'SAME1 Flight Tests 8-27-09'!Y56</f>
        <v>3.1739950000000001</v>
      </c>
      <c r="AW16" s="820">
        <f>'SAME1 Flight Tests 8-27-09'!Z56</f>
        <v>6.2468414999999995</v>
      </c>
      <c r="AX16" s="820">
        <f>'SAME1 Flight Tests 8-27-09'!AA56</f>
        <v>-7.476805999999999E-4</v>
      </c>
      <c r="AY16" s="822"/>
      <c r="AZ16" s="822"/>
      <c r="BA16" s="820">
        <f>'SAME1 Flight Tests 8-27-09'!AC56</f>
        <v>4.8921345000000001</v>
      </c>
      <c r="BB16" s="822"/>
      <c r="BC16" s="822"/>
      <c r="BD16" s="820">
        <f>'SAME1 Flight Tests 8-27-09'!AB56</f>
        <v>5.1761459999999992</v>
      </c>
      <c r="BE16" s="820">
        <f>'SAME1 Flight Tests 8-27-09'!AD56</f>
        <v>4.699187499999999</v>
      </c>
      <c r="BF16" s="826">
        <f>'SAME1 Flight Tests 8-27-09'!AE56</f>
        <v>5762</v>
      </c>
      <c r="BG16" s="806"/>
      <c r="BH16" s="806"/>
      <c r="BI16" s="805">
        <f>'SAME1 Flight Tests 8-27-09'!AF56</f>
        <v>1.2407999999999999</v>
      </c>
      <c r="BJ16" s="805">
        <f>'SAME1 Flight Tests 8-27-09'!AG56</f>
        <v>50.4482</v>
      </c>
      <c r="BK16" s="805">
        <f>'SAME1 Flight Tests 8-27-09'!AH56</f>
        <v>0.47695850000000029</v>
      </c>
      <c r="BL16" s="805">
        <f>'SAME1 Flight Tests 8-27-09'!AK56</f>
        <v>0</v>
      </c>
      <c r="BM16" s="805">
        <f>'SAME1 Flight Tests 8-27-09'!AL56</f>
        <v>0</v>
      </c>
      <c r="BN16" s="806"/>
      <c r="BO16" s="805"/>
      <c r="BP16" s="806"/>
      <c r="BQ16" s="805">
        <f>'SAME1 Flight Tests 8-27-09'!AM56</f>
        <v>0</v>
      </c>
      <c r="BR16" s="816">
        <f>'SAME1 Flight Tests 8-27-09'!AP56</f>
        <v>0</v>
      </c>
      <c r="BS16" s="816">
        <f>'SAME1 Flight Tests 8-27-09'!AQ56</f>
        <v>0</v>
      </c>
      <c r="BT16" s="816"/>
      <c r="BU16" s="816">
        <f>'SAME1 Flight Tests 8-27-09'!AS56</f>
        <v>0</v>
      </c>
      <c r="BV16" s="816">
        <f>'SAME1 Flight Tests 8-27-09'!AT56</f>
        <v>0</v>
      </c>
      <c r="BW16" s="807">
        <f>'SAME1 Flight Tests 8-27-09'!BB56</f>
        <v>60566.650796493203</v>
      </c>
      <c r="BX16" s="807">
        <f>'SAME1 Flight Tests 8-27-09'!BC56</f>
        <v>59566.716140052471</v>
      </c>
      <c r="BY16" s="807">
        <f>'SAME1 Flight Tests 8-27-09'!BD56</f>
        <v>56720.728206142747</v>
      </c>
      <c r="BZ16" s="806"/>
      <c r="CA16" s="805">
        <f>'SAME1 Flight Tests 8-27-09'!BG56</f>
        <v>0</v>
      </c>
      <c r="CB16" s="805">
        <f>'SAME1 Flight Tests 8-27-09'!BF56</f>
        <v>0</v>
      </c>
      <c r="CC16" s="783"/>
      <c r="CD16" s="805">
        <f>'SAME1 Flight Tests 8-27-09'!BE56</f>
        <v>0</v>
      </c>
      <c r="CE16" s="26"/>
    </row>
    <row r="17" spans="1:83" s="2" customFormat="1" ht="16.5" customHeight="1" x14ac:dyDescent="0.25">
      <c r="A17" s="778">
        <v>1</v>
      </c>
      <c r="B17" s="779">
        <f>'SAME1 Flight Tests 8-27-09'!A57</f>
        <v>5</v>
      </c>
      <c r="C17" s="840" t="str">
        <f>'SAME1 Flight Tests 8-27-09'!B57</f>
        <v>DBP</v>
      </c>
      <c r="D17" s="782"/>
      <c r="E17" s="779" t="str">
        <f>'SAME1 Flight Tests 8-27-09'!C57</f>
        <v>43 D</v>
      </c>
      <c r="F17" s="805">
        <f>'SAME1 Flight Tests 8-27-09'!D57</f>
        <v>5</v>
      </c>
      <c r="G17" s="805">
        <f>'SAME1 Flight Tests 8-27-09'!E57</f>
        <v>43</v>
      </c>
      <c r="H17" s="779" t="str">
        <f>'SAME1 Flight Tests 8-27-09'!F57</f>
        <v>low tempng</v>
      </c>
      <c r="I17" s="779">
        <f>'SAME1 Flight Tests 8-27-09'!G57</f>
        <v>277</v>
      </c>
      <c r="J17" s="791">
        <f>'SAME1 Flight Tests 8-27-09'!H57</f>
        <v>39359</v>
      </c>
      <c r="K17" s="779">
        <f>'SAME1 Flight Tests 8-27-09'!I57</f>
        <v>0</v>
      </c>
      <c r="L17" s="779" t="str">
        <f>'SAME1 Flight Tests 8-27-09'!J57</f>
        <v>n</v>
      </c>
      <c r="M17" s="779" t="str">
        <f>'SAME1 Flight Tests 8-27-09'!K57</f>
        <v>n</v>
      </c>
      <c r="N17" s="779">
        <f>'SAME1 Flight Tests 8-27-09'!L57</f>
        <v>8</v>
      </c>
      <c r="O17" s="804">
        <f>'SAME1 Flight Tests 8-27-09'!M57</f>
        <v>1.18</v>
      </c>
      <c r="P17" s="805">
        <f>'SAME1 Flight Tests 8-27-09'!N57</f>
        <v>60</v>
      </c>
      <c r="Q17" s="805">
        <f>'SAME1 Flight Tests 8-27-09'!O57</f>
        <v>11</v>
      </c>
      <c r="R17" s="805">
        <f>'SAME1 Flight Tests 8-27-09'!P57</f>
        <v>8</v>
      </c>
      <c r="S17" s="806"/>
      <c r="T17" s="806"/>
      <c r="U17" s="805">
        <f>'SAME1 Flight Tests 8-27-09'!Q57</f>
        <v>60</v>
      </c>
      <c r="V17" s="806"/>
      <c r="W17" s="806"/>
      <c r="X17" s="806"/>
      <c r="Y17" s="806"/>
      <c r="Z17" s="806"/>
      <c r="AA17" s="805" t="str">
        <f>'SAME1 Flight Tests 8-27-09'!R57</f>
        <v>y</v>
      </c>
      <c r="AB17" s="805" t="str">
        <f>'SAME1 Flight Tests 8-27-09'!S57</f>
        <v>y</v>
      </c>
      <c r="AC17" s="805">
        <f>'SAME1 Flight Tests 8-27-09'!T57</f>
        <v>1</v>
      </c>
      <c r="AD17" s="806"/>
      <c r="AE17" s="805">
        <f>'SAME1 Flight Tests 8-27-09'!U57</f>
        <v>10</v>
      </c>
      <c r="AF17" s="806"/>
      <c r="AG17" s="816">
        <f>'SAME1 Flight Tests 8-27-09'!V57</f>
        <v>0.13253466028642899</v>
      </c>
      <c r="AH17" s="818">
        <f>'SAME1 Flight Tests 8-27-09'!W57</f>
        <v>0.37166499916549534</v>
      </c>
      <c r="AI17" s="806"/>
      <c r="AJ17" s="806"/>
      <c r="AK17" s="806"/>
      <c r="AL17" s="806"/>
      <c r="AM17" s="806"/>
      <c r="AN17" s="806"/>
      <c r="AO17" s="806"/>
      <c r="AP17" s="806"/>
      <c r="AQ17" s="806"/>
      <c r="AR17" s="806"/>
      <c r="AS17" s="806"/>
      <c r="AT17" s="806"/>
      <c r="AU17" s="805" t="str">
        <f>'SAME1 Flight Tests 8-27-09'!X57</f>
        <v>n/a</v>
      </c>
      <c r="AV17" s="820">
        <f>'SAME1 Flight Tests 8-27-09'!Y57</f>
        <v>2.9458624999999996</v>
      </c>
      <c r="AW17" s="820">
        <f>'SAME1 Flight Tests 8-27-09'!Z57</f>
        <v>6.2579499999999992</v>
      </c>
      <c r="AX17" s="820">
        <f>'SAME1 Flight Tests 8-27-09'!AA57</f>
        <v>-4.8828149999999998E-4</v>
      </c>
      <c r="AY17" s="822"/>
      <c r="AZ17" s="822"/>
      <c r="BA17" s="820">
        <f>'SAME1 Flight Tests 8-27-09'!AC57</f>
        <v>4.8381359999999995</v>
      </c>
      <c r="BB17" s="822"/>
      <c r="BC17" s="822"/>
      <c r="BD17" s="820">
        <f>'SAME1 Flight Tests 8-27-09'!AB57</f>
        <v>5.4415284999999995</v>
      </c>
      <c r="BE17" s="820">
        <f>'SAME1 Flight Tests 8-27-09'!AD57</f>
        <v>4.6604760000000001</v>
      </c>
      <c r="BF17" s="826">
        <f>'SAME1 Flight Tests 8-27-09'!AE57</f>
        <v>7059</v>
      </c>
      <c r="BG17" s="806"/>
      <c r="BH17" s="806"/>
      <c r="BI17" s="805">
        <f>'SAME1 Flight Tests 8-27-09'!AF57</f>
        <v>1.02735</v>
      </c>
      <c r="BJ17" s="805">
        <f>'SAME1 Flight Tests 8-27-09'!AG57</f>
        <v>91.588499999999982</v>
      </c>
      <c r="BK17" s="805">
        <f>'SAME1 Flight Tests 8-27-09'!AH57</f>
        <v>0.78105249999999948</v>
      </c>
      <c r="BL17" s="805">
        <f>'SAME1 Flight Tests 8-27-09'!AK57</f>
        <v>0</v>
      </c>
      <c r="BM17" s="805">
        <f>'SAME1 Flight Tests 8-27-09'!AL57</f>
        <v>0</v>
      </c>
      <c r="BN17" s="806"/>
      <c r="BO17" s="805"/>
      <c r="BP17" s="806"/>
      <c r="BQ17" s="805">
        <f>'SAME1 Flight Tests 8-27-09'!AM57</f>
        <v>0</v>
      </c>
      <c r="BR17" s="816">
        <f>'SAME1 Flight Tests 8-27-09'!AP57</f>
        <v>0</v>
      </c>
      <c r="BS17" s="816">
        <f>'SAME1 Flight Tests 8-27-09'!AQ57</f>
        <v>0</v>
      </c>
      <c r="BT17" s="816"/>
      <c r="BU17" s="816">
        <f>'SAME1 Flight Tests 8-27-09'!AS57</f>
        <v>0</v>
      </c>
      <c r="BV17" s="816">
        <f>'SAME1 Flight Tests 8-27-09'!AT57</f>
        <v>0</v>
      </c>
      <c r="BW17" s="807">
        <f>'SAME1 Flight Tests 8-27-09'!BB57</f>
        <v>74338.088924870041</v>
      </c>
      <c r="BX17" s="807">
        <f>'SAME1 Flight Tests 8-27-09'!BC57</f>
        <v>73113.073523999657</v>
      </c>
      <c r="BY17" s="807">
        <f>'SAME1 Flight Tests 8-27-09'!BD57</f>
        <v>69557.386430664614</v>
      </c>
      <c r="BZ17" s="806"/>
      <c r="CA17" s="805">
        <f>'SAME1 Flight Tests 8-27-09'!BG57</f>
        <v>0</v>
      </c>
      <c r="CB17" s="805">
        <f>'SAME1 Flight Tests 8-27-09'!BF57</f>
        <v>0</v>
      </c>
      <c r="CC17" s="783"/>
      <c r="CD17" s="805">
        <f>'SAME1 Flight Tests 8-27-09'!BE57</f>
        <v>0</v>
      </c>
      <c r="CE17" s="26"/>
    </row>
    <row r="18" spans="1:83" s="2" customFormat="1" ht="16.5" customHeight="1" x14ac:dyDescent="0.25">
      <c r="A18" s="778">
        <v>1</v>
      </c>
      <c r="B18" s="779">
        <f>'SAME1 Flight Tests 8-27-09'!A58</f>
        <v>5</v>
      </c>
      <c r="C18" s="840" t="str">
        <f>'SAME1 Flight Tests 8-27-09'!B58</f>
        <v>DBP</v>
      </c>
      <c r="D18" s="782"/>
      <c r="E18" s="779" t="str">
        <f>'SAME1 Flight Tests 8-27-09'!C58</f>
        <v>43 D a</v>
      </c>
      <c r="F18" s="805">
        <f>'SAME1 Flight Tests 8-27-09'!D58</f>
        <v>5</v>
      </c>
      <c r="G18" s="805" t="str">
        <f>'SAME1 Flight Tests 8-27-09'!E58</f>
        <v>43a</v>
      </c>
      <c r="H18" s="779" t="str">
        <f>'SAME1 Flight Tests 8-27-09'!F58</f>
        <v xml:space="preserve">     Aging</v>
      </c>
      <c r="I18" s="779">
        <f>'SAME1 Flight Tests 8-27-09'!G58</f>
        <v>277</v>
      </c>
      <c r="J18" s="791">
        <f>'SAME1 Flight Tests 8-27-09'!H58</f>
        <v>39359</v>
      </c>
      <c r="K18" s="779">
        <f>'SAME1 Flight Tests 8-27-09'!I58</f>
        <v>0</v>
      </c>
      <c r="L18" s="779" t="str">
        <f>'SAME1 Flight Tests 8-27-09'!J58</f>
        <v>n</v>
      </c>
      <c r="M18" s="779" t="str">
        <f>'SAME1 Flight Tests 8-27-09'!K58</f>
        <v>n</v>
      </c>
      <c r="N18" s="779">
        <f>'SAME1 Flight Tests 8-27-09'!L58</f>
        <v>8</v>
      </c>
      <c r="O18" s="804">
        <f>'SAME1 Flight Tests 8-27-09'!M58</f>
        <v>1.18</v>
      </c>
      <c r="P18" s="805">
        <f>'SAME1 Flight Tests 8-27-09'!N58</f>
        <v>60</v>
      </c>
      <c r="Q18" s="805">
        <f>'SAME1 Flight Tests 8-27-09'!O58</f>
        <v>720</v>
      </c>
      <c r="R18" s="805">
        <f>'SAME1 Flight Tests 8-27-09'!P58</f>
        <v>8</v>
      </c>
      <c r="S18" s="806"/>
      <c r="T18" s="806"/>
      <c r="U18" s="805">
        <f>'SAME1 Flight Tests 8-27-09'!Q58</f>
        <v>879</v>
      </c>
      <c r="V18" s="806"/>
      <c r="W18" s="806"/>
      <c r="X18" s="806"/>
      <c r="Y18" s="806"/>
      <c r="Z18" s="806"/>
      <c r="AA18" s="805" t="str">
        <f>'SAME1 Flight Tests 8-27-09'!R58</f>
        <v>y</v>
      </c>
      <c r="AB18" s="805" t="str">
        <f>'SAME1 Flight Tests 8-27-09'!S58</f>
        <v>y</v>
      </c>
      <c r="AC18" s="805">
        <f>'SAME1 Flight Tests 8-27-09'!T58</f>
        <v>1</v>
      </c>
      <c r="AD18" s="806"/>
      <c r="AE18" s="805">
        <f>'SAME1 Flight Tests 8-27-09'!U58</f>
        <v>10</v>
      </c>
      <c r="AF18" s="806"/>
      <c r="AG18" s="816">
        <f>'SAME1 Flight Tests 8-27-09'!V58</f>
        <v>0.13253466028642899</v>
      </c>
      <c r="AH18" s="818">
        <f>'SAME1 Flight Tests 8-27-09'!W58</f>
        <v>0</v>
      </c>
      <c r="AI18" s="806"/>
      <c r="AJ18" s="806"/>
      <c r="AK18" s="806"/>
      <c r="AL18" s="806"/>
      <c r="AM18" s="806"/>
      <c r="AN18" s="806"/>
      <c r="AO18" s="806"/>
      <c r="AP18" s="806"/>
      <c r="AQ18" s="806"/>
      <c r="AR18" s="806"/>
      <c r="AS18" s="806"/>
      <c r="AT18" s="806"/>
      <c r="AU18" s="805" t="str">
        <f>'SAME1 Flight Tests 8-27-09'!X58</f>
        <v>n/a</v>
      </c>
      <c r="AV18" s="820">
        <f>'SAME1 Flight Tests 8-27-09'!Y58</f>
        <v>2.9606769999999996</v>
      </c>
      <c r="AW18" s="820">
        <f>'SAME1 Flight Tests 8-27-09'!Z58</f>
        <v>6.2573239999999988</v>
      </c>
      <c r="AX18" s="820">
        <f>'SAME1 Flight Tests 8-27-09'!AA58</f>
        <v>-7.7819744999999994E-4</v>
      </c>
      <c r="AY18" s="822"/>
      <c r="AZ18" s="822"/>
      <c r="BA18" s="820">
        <f>'SAME1 Flight Tests 8-27-09'!AC58</f>
        <v>4.8957829999999998</v>
      </c>
      <c r="BB18" s="822"/>
      <c r="BC18" s="822"/>
      <c r="BD18" s="820">
        <f>'SAME1 Flight Tests 8-27-09'!AB58</f>
        <v>5.3406210000000005</v>
      </c>
      <c r="BE18" s="820">
        <f>'SAME1 Flight Tests 8-27-09'!AD58</f>
        <v>4.6857304999999991</v>
      </c>
      <c r="BF18" s="826">
        <f>'SAME1 Flight Tests 8-27-09'!AE58</f>
        <v>6318</v>
      </c>
      <c r="BG18" s="806"/>
      <c r="BH18" s="806"/>
      <c r="BI18" s="805">
        <f>'SAME1 Flight Tests 8-27-09'!AF58</f>
        <v>0.84245000000000003</v>
      </c>
      <c r="BJ18" s="805">
        <f>'SAME1 Flight Tests 8-27-09'!AG58</f>
        <v>80.297600000000003</v>
      </c>
      <c r="BK18" s="805">
        <f>'SAME1 Flight Tests 8-27-09'!AH58</f>
        <v>0.65489050000000137</v>
      </c>
      <c r="BL18" s="805">
        <f>'SAME1 Flight Tests 8-27-09'!AK58</f>
        <v>0</v>
      </c>
      <c r="BM18" s="805">
        <f>'SAME1 Flight Tests 8-27-09'!AL58</f>
        <v>0</v>
      </c>
      <c r="BN18" s="806"/>
      <c r="BO18" s="805"/>
      <c r="BP18" s="806"/>
      <c r="BQ18" s="805">
        <f>'SAME1 Flight Tests 8-27-09'!AM58</f>
        <v>0</v>
      </c>
      <c r="BR18" s="816">
        <f>'SAME1 Flight Tests 8-27-09'!AP58</f>
        <v>0</v>
      </c>
      <c r="BS18" s="816">
        <f>'SAME1 Flight Tests 8-27-09'!AQ58</f>
        <v>0</v>
      </c>
      <c r="BT18" s="816"/>
      <c r="BU18" s="816">
        <f>'SAME1 Flight Tests 8-27-09'!AS58</f>
        <v>0</v>
      </c>
      <c r="BV18" s="816">
        <f>'SAME1 Flight Tests 8-27-09'!AT58</f>
        <v>0</v>
      </c>
      <c r="BW18" s="807">
        <f>'SAME1 Flight Tests 8-27-09'!BB58</f>
        <v>66463.995372703139</v>
      </c>
      <c r="BX18" s="807">
        <f>'SAME1 Flight Tests 8-27-09'!BC58</f>
        <v>65367.572748719715</v>
      </c>
      <c r="BY18" s="807">
        <f>'SAME1 Flight Tests 8-27-09'!BD58</f>
        <v>62220.4584534963</v>
      </c>
      <c r="BZ18" s="806"/>
      <c r="CA18" s="805">
        <f>'SAME1 Flight Tests 8-27-09'!BG58</f>
        <v>0</v>
      </c>
      <c r="CB18" s="805">
        <f>'SAME1 Flight Tests 8-27-09'!BF58</f>
        <v>0</v>
      </c>
      <c r="CC18" s="783"/>
      <c r="CD18" s="805">
        <f>'SAME1 Flight Tests 8-27-09'!BE58</f>
        <v>0</v>
      </c>
      <c r="CE18" s="26"/>
    </row>
    <row r="19" spans="1:83" s="2" customFormat="1" ht="16.5" customHeight="1" x14ac:dyDescent="0.25">
      <c r="A19" s="778">
        <v>1</v>
      </c>
      <c r="B19" s="779">
        <f>'SAME1 Flight Tests 8-27-09'!A59</f>
        <v>5</v>
      </c>
      <c r="C19" s="840" t="str">
        <f>'SAME1 Flight Tests 8-27-09'!B59</f>
        <v>DBP</v>
      </c>
      <c r="D19" s="782"/>
      <c r="E19" s="779" t="str">
        <f>'SAME1 Flight Tests 8-27-09'!C59</f>
        <v>44 D</v>
      </c>
      <c r="F19" s="805">
        <f>'SAME1 Flight Tests 8-27-09'!D59</f>
        <v>5</v>
      </c>
      <c r="G19" s="805">
        <f>'SAME1 Flight Tests 8-27-09'!E59</f>
        <v>44</v>
      </c>
      <c r="H19" s="779" t="str">
        <f>'SAME1 Flight Tests 8-27-09'!F59</f>
        <v>low temp aging</v>
      </c>
      <c r="I19" s="779">
        <f>'SAME1 Flight Tests 8-27-09'!G59</f>
        <v>277</v>
      </c>
      <c r="J19" s="791">
        <f>'SAME1 Flight Tests 8-27-09'!H59</f>
        <v>39359</v>
      </c>
      <c r="K19" s="779">
        <f>'SAME1 Flight Tests 8-27-09'!I59</f>
        <v>0</v>
      </c>
      <c r="L19" s="779" t="str">
        <f>'SAME1 Flight Tests 8-27-09'!J59</f>
        <v>n</v>
      </c>
      <c r="M19" s="779" t="str">
        <f>'SAME1 Flight Tests 8-27-09'!K59</f>
        <v>n</v>
      </c>
      <c r="N19" s="779">
        <f>'SAME1 Flight Tests 8-27-09'!L59</f>
        <v>7.5</v>
      </c>
      <c r="O19" s="804">
        <f>'SAME1 Flight Tests 8-27-09'!M59</f>
        <v>1.1599999999999999</v>
      </c>
      <c r="P19" s="805">
        <f>'SAME1 Flight Tests 8-27-09'!N59</f>
        <v>74</v>
      </c>
      <c r="Q19" s="805">
        <f>'SAME1 Flight Tests 8-27-09'!O59</f>
        <v>11</v>
      </c>
      <c r="R19" s="805">
        <f>'SAME1 Flight Tests 8-27-09'!P59</f>
        <v>8</v>
      </c>
      <c r="S19" s="806"/>
      <c r="T19" s="806"/>
      <c r="U19" s="805">
        <f>'SAME1 Flight Tests 8-27-09'!Q59</f>
        <v>62</v>
      </c>
      <c r="V19" s="806"/>
      <c r="W19" s="806"/>
      <c r="X19" s="806"/>
      <c r="Y19" s="806"/>
      <c r="Z19" s="806"/>
      <c r="AA19" s="805" t="str">
        <f>'SAME1 Flight Tests 8-27-09'!R59</f>
        <v>y</v>
      </c>
      <c r="AB19" s="805" t="str">
        <f>'SAME1 Flight Tests 8-27-09'!S59</f>
        <v>y</v>
      </c>
      <c r="AC19" s="805">
        <f>'SAME1 Flight Tests 8-27-09'!T59</f>
        <v>1</v>
      </c>
      <c r="AD19" s="806"/>
      <c r="AE19" s="805">
        <f>'SAME1 Flight Tests 8-27-09'!U59</f>
        <v>10</v>
      </c>
      <c r="AF19" s="806"/>
      <c r="AG19" s="816">
        <f>'SAME1 Flight Tests 8-27-09'!V59</f>
        <v>0.13253466028642899</v>
      </c>
      <c r="AH19" s="818">
        <f>'SAME1 Flight Tests 8-27-09'!W59</f>
        <v>0</v>
      </c>
      <c r="AI19" s="806"/>
      <c r="AJ19" s="806"/>
      <c r="AK19" s="806"/>
      <c r="AL19" s="806"/>
      <c r="AM19" s="806"/>
      <c r="AN19" s="806"/>
      <c r="AO19" s="806"/>
      <c r="AP19" s="806"/>
      <c r="AQ19" s="806"/>
      <c r="AR19" s="806"/>
      <c r="AS19" s="806"/>
      <c r="AT19" s="806"/>
      <c r="AU19" s="805" t="str">
        <f>'SAME1 Flight Tests 8-27-09'!X59</f>
        <v>n/a</v>
      </c>
      <c r="AV19" s="820">
        <f>'SAME1 Flight Tests 8-27-09'!Y59</f>
        <v>3.1862650000000001</v>
      </c>
      <c r="AW19" s="820">
        <f>'SAME1 Flight Tests 8-27-09'!Z59</f>
        <v>6.2593695</v>
      </c>
      <c r="AX19" s="820">
        <f>'SAME1 Flight Tests 8-27-09'!AA59</f>
        <v>-5.6457510000000003E-4</v>
      </c>
      <c r="AY19" s="822"/>
      <c r="AZ19" s="822"/>
      <c r="BA19" s="820">
        <f>'SAME1 Flight Tests 8-27-09'!AC59</f>
        <v>4.8722225000000003</v>
      </c>
      <c r="BB19" s="822"/>
      <c r="BC19" s="822"/>
      <c r="BD19" s="820">
        <f>'SAME1 Flight Tests 8-27-09'!AB59</f>
        <v>5.1195819999999994</v>
      </c>
      <c r="BE19" s="820">
        <f>'SAME1 Flight Tests 8-27-09'!AD59</f>
        <v>4.6912835000000008</v>
      </c>
      <c r="BF19" s="826">
        <f>'SAME1 Flight Tests 8-27-09'!AE59</f>
        <v>2670</v>
      </c>
      <c r="BG19" s="806"/>
      <c r="BH19" s="806"/>
      <c r="BI19" s="805">
        <f>'SAME1 Flight Tests 8-27-09'!AF59</f>
        <v>2.6500000000000004E-3</v>
      </c>
      <c r="BJ19" s="805">
        <f>'SAME1 Flight Tests 8-27-09'!AG59</f>
        <v>47.521349999999998</v>
      </c>
      <c r="BK19" s="805">
        <f>'SAME1 Flight Tests 8-27-09'!AH59</f>
        <v>0.42829849999999858</v>
      </c>
      <c r="BL19" s="805">
        <f>'SAME1 Flight Tests 8-27-09'!AK59</f>
        <v>0</v>
      </c>
      <c r="BM19" s="805">
        <f>'SAME1 Flight Tests 8-27-09'!AL59</f>
        <v>0</v>
      </c>
      <c r="BN19" s="806"/>
      <c r="BO19" s="805"/>
      <c r="BP19" s="806"/>
      <c r="BQ19" s="805">
        <f>'SAME1 Flight Tests 8-27-09'!AM59</f>
        <v>0</v>
      </c>
      <c r="BR19" s="816">
        <f>'SAME1 Flight Tests 8-27-09'!AP59</f>
        <v>0</v>
      </c>
      <c r="BS19" s="816">
        <f>'SAME1 Flight Tests 8-27-09'!AQ59</f>
        <v>0</v>
      </c>
      <c r="BT19" s="816"/>
      <c r="BU19" s="816">
        <f>'SAME1 Flight Tests 8-27-09'!AS59</f>
        <v>0</v>
      </c>
      <c r="BV19" s="816">
        <f>'SAME1 Flight Tests 8-27-09'!AT59</f>
        <v>0</v>
      </c>
      <c r="BW19" s="807">
        <f>'SAME1 Flight Tests 8-27-09'!BB59</f>
        <v>27940.840471442963</v>
      </c>
      <c r="BX19" s="807">
        <f>'SAME1 Flight Tests 8-27-09'!BC59</f>
        <v>27477.489979826034</v>
      </c>
      <c r="BY19" s="807">
        <f>'SAME1 Flight Tests 8-27-09'!BD59</f>
        <v>26221.004320602202</v>
      </c>
      <c r="BZ19" s="806"/>
      <c r="CA19" s="805">
        <f>'SAME1 Flight Tests 8-27-09'!BG59</f>
        <v>0</v>
      </c>
      <c r="CB19" s="805">
        <f>'SAME1 Flight Tests 8-27-09'!BF59</f>
        <v>0</v>
      </c>
      <c r="CC19" s="783"/>
      <c r="CD19" s="805">
        <f>'SAME1 Flight Tests 8-27-09'!BE59</f>
        <v>0</v>
      </c>
      <c r="CE19" s="26"/>
    </row>
    <row r="20" spans="1:83" s="2" customFormat="1" ht="16.5" customHeight="1" x14ac:dyDescent="0.25">
      <c r="A20" s="778">
        <v>1</v>
      </c>
      <c r="B20" s="779">
        <f>'SAME1 Flight Tests 8-27-09'!A60</f>
        <v>5</v>
      </c>
      <c r="C20" s="840" t="str">
        <f>'SAME1 Flight Tests 8-27-09'!B60</f>
        <v>DBP</v>
      </c>
      <c r="D20" s="782"/>
      <c r="E20" s="779" t="str">
        <f>'SAME1 Flight Tests 8-27-09'!C60</f>
        <v>44 D1</v>
      </c>
      <c r="F20" s="805">
        <f>'SAME1 Flight Tests 8-27-09'!D60</f>
        <v>5</v>
      </c>
      <c r="G20" s="805" t="str">
        <f>'SAME1 Flight Tests 8-27-09'!E60</f>
        <v>44a</v>
      </c>
      <c r="H20" s="779" t="str">
        <f>'SAME1 Flight Tests 8-27-09'!F60</f>
        <v xml:space="preserve">     Aging</v>
      </c>
      <c r="I20" s="779">
        <f>'SAME1 Flight Tests 8-27-09'!G60</f>
        <v>277</v>
      </c>
      <c r="J20" s="791">
        <f>'SAME1 Flight Tests 8-27-09'!H60</f>
        <v>39359</v>
      </c>
      <c r="K20" s="779">
        <f>'SAME1 Flight Tests 8-27-09'!I60</f>
        <v>0</v>
      </c>
      <c r="L20" s="779" t="str">
        <f>'SAME1 Flight Tests 8-27-09'!J60</f>
        <v>n</v>
      </c>
      <c r="M20" s="779" t="str">
        <f>'SAME1 Flight Tests 8-27-09'!K60</f>
        <v>n</v>
      </c>
      <c r="N20" s="779">
        <f>'SAME1 Flight Tests 8-27-09'!L60</f>
        <v>7.5</v>
      </c>
      <c r="O20" s="804">
        <f>'SAME1 Flight Tests 8-27-09'!M60</f>
        <v>1.1599999999999999</v>
      </c>
      <c r="P20" s="805">
        <f>'SAME1 Flight Tests 8-27-09'!N60</f>
        <v>74</v>
      </c>
      <c r="Q20" s="805">
        <f>'SAME1 Flight Tests 8-27-09'!O60</f>
        <v>1800</v>
      </c>
      <c r="R20" s="805">
        <f>'SAME1 Flight Tests 8-27-09'!P60</f>
        <v>8</v>
      </c>
      <c r="S20" s="806"/>
      <c r="T20" s="806"/>
      <c r="U20" s="805">
        <f>'SAME1 Flight Tests 8-27-09'!Q60</f>
        <v>1958</v>
      </c>
      <c r="V20" s="806"/>
      <c r="W20" s="806"/>
      <c r="X20" s="806"/>
      <c r="Y20" s="806"/>
      <c r="Z20" s="806"/>
      <c r="AA20" s="805" t="str">
        <f>'SAME1 Flight Tests 8-27-09'!R60</f>
        <v>y</v>
      </c>
      <c r="AB20" s="805" t="str">
        <f>'SAME1 Flight Tests 8-27-09'!S60</f>
        <v>y</v>
      </c>
      <c r="AC20" s="805">
        <f>'SAME1 Flight Tests 8-27-09'!T60</f>
        <v>1</v>
      </c>
      <c r="AD20" s="806"/>
      <c r="AE20" s="805">
        <f>'SAME1 Flight Tests 8-27-09'!U60</f>
        <v>10</v>
      </c>
      <c r="AF20" s="806"/>
      <c r="AG20" s="816">
        <f>'SAME1 Flight Tests 8-27-09'!V60</f>
        <v>0.13253466028642899</v>
      </c>
      <c r="AH20" s="818">
        <f>'SAME1 Flight Tests 8-27-09'!W60</f>
        <v>0.37602999417613525</v>
      </c>
      <c r="AI20" s="806"/>
      <c r="AJ20" s="806"/>
      <c r="AK20" s="806"/>
      <c r="AL20" s="806"/>
      <c r="AM20" s="806"/>
      <c r="AN20" s="806"/>
      <c r="AO20" s="806"/>
      <c r="AP20" s="806"/>
      <c r="AQ20" s="806"/>
      <c r="AR20" s="806"/>
      <c r="AS20" s="806"/>
      <c r="AT20" s="806"/>
      <c r="AU20" s="805" t="str">
        <f>'SAME1 Flight Tests 8-27-09'!X60</f>
        <v>n/a</v>
      </c>
      <c r="AV20" s="820">
        <f>'SAME1 Flight Tests 8-27-09'!Y60</f>
        <v>3.2127380000000003</v>
      </c>
      <c r="AW20" s="820">
        <f>'SAME1 Flight Tests 8-27-09'!Z60</f>
        <v>6.2593224999999988</v>
      </c>
      <c r="AX20" s="820">
        <f>'SAME1 Flight Tests 8-27-09'!AA60</f>
        <v>-6.7138674999999977E-4</v>
      </c>
      <c r="AY20" s="822"/>
      <c r="AZ20" s="822"/>
      <c r="BA20" s="820">
        <f>'SAME1 Flight Tests 8-27-09'!AC60</f>
        <v>4.8959057142857159</v>
      </c>
      <c r="BB20" s="822"/>
      <c r="BC20" s="822"/>
      <c r="BD20" s="820">
        <f>'SAME1 Flight Tests 8-27-09'!AB60</f>
        <v>5.0606080000000002</v>
      </c>
      <c r="BE20" s="820">
        <f>'SAME1 Flight Tests 8-27-09'!AD60</f>
        <v>4.7004780952380942</v>
      </c>
      <c r="BF20" s="826">
        <f>'SAME1 Flight Tests 8-27-09'!AE60</f>
        <v>2452</v>
      </c>
      <c r="BG20" s="806"/>
      <c r="BH20" s="806"/>
      <c r="BI20" s="805">
        <f>'SAME1 Flight Tests 8-27-09'!AF60</f>
        <v>6.3500000000000015E-3</v>
      </c>
      <c r="BJ20" s="805">
        <f>'SAME1 Flight Tests 8-27-09'!AG60</f>
        <v>42.271100000000004</v>
      </c>
      <c r="BK20" s="805">
        <f>'SAME1 Flight Tests 8-27-09'!AH60</f>
        <v>0.36012990476190598</v>
      </c>
      <c r="BL20" s="805">
        <f>'SAME1 Flight Tests 8-27-09'!AK60</f>
        <v>0</v>
      </c>
      <c r="BM20" s="805">
        <f>'SAME1 Flight Tests 8-27-09'!AL60</f>
        <v>0</v>
      </c>
      <c r="BN20" s="806"/>
      <c r="BO20" s="805"/>
      <c r="BP20" s="806"/>
      <c r="BQ20" s="805">
        <f>'SAME1 Flight Tests 8-27-09'!AM60</f>
        <v>0</v>
      </c>
      <c r="BR20" s="816">
        <f>'SAME1 Flight Tests 8-27-09'!AP60</f>
        <v>0</v>
      </c>
      <c r="BS20" s="816">
        <f>'SAME1 Flight Tests 8-27-09'!AQ60</f>
        <v>0</v>
      </c>
      <c r="BT20" s="816"/>
      <c r="BU20" s="816">
        <f>'SAME1 Flight Tests 8-27-09'!AS60</f>
        <v>0</v>
      </c>
      <c r="BV20" s="816">
        <f>'SAME1 Flight Tests 8-27-09'!AT60</f>
        <v>0</v>
      </c>
      <c r="BW20" s="807">
        <f>'SAME1 Flight Tests 8-27-09'!BB60</f>
        <v>25651.462045118446</v>
      </c>
      <c r="BX20" s="807">
        <f>'SAME1 Flight Tests 8-27-09'!BC60</f>
        <v>25225.94316667473</v>
      </c>
      <c r="BY20" s="807">
        <f>'SAME1 Flight Tests 8-27-09'!BD60</f>
        <v>24076.080152194998</v>
      </c>
      <c r="BZ20" s="806"/>
      <c r="CA20" s="805">
        <f>'SAME1 Flight Tests 8-27-09'!BG60</f>
        <v>0</v>
      </c>
      <c r="CB20" s="805">
        <f>'SAME1 Flight Tests 8-27-09'!BF60</f>
        <v>0</v>
      </c>
      <c r="CC20" s="783"/>
      <c r="CD20" s="805">
        <f>'SAME1 Flight Tests 8-27-09'!BE60</f>
        <v>0</v>
      </c>
      <c r="CE20" s="26"/>
    </row>
    <row r="21" spans="1:83" s="2" customFormat="1" ht="16.5" customHeight="1" x14ac:dyDescent="0.25">
      <c r="A21" s="778">
        <v>1</v>
      </c>
      <c r="B21" s="779">
        <f>'SAME1 Flight Tests 8-27-09'!A61</f>
        <v>5</v>
      </c>
      <c r="C21" s="840" t="str">
        <f>'SAME1 Flight Tests 8-27-09'!B61</f>
        <v>DBP</v>
      </c>
      <c r="D21" s="782"/>
      <c r="E21" s="779" t="str">
        <f>'SAME1 Flight Tests 8-27-09'!C61</f>
        <v>45 D</v>
      </c>
      <c r="F21" s="805">
        <f>'SAME1 Flight Tests 8-27-09'!D61</f>
        <v>5</v>
      </c>
      <c r="G21" s="805">
        <f>'SAME1 Flight Tests 8-27-09'!E61</f>
        <v>45</v>
      </c>
      <c r="H21" s="779" t="str">
        <f>'SAME1 Flight Tests 8-27-09'!F61</f>
        <v>high temp aging</v>
      </c>
      <c r="I21" s="779">
        <f>'SAME1 Flight Tests 8-27-09'!G61</f>
        <v>278</v>
      </c>
      <c r="J21" s="791">
        <f>'SAME1 Flight Tests 8-27-09'!H61</f>
        <v>39360</v>
      </c>
      <c r="K21" s="779">
        <f>'SAME1 Flight Tests 8-27-09'!I61</f>
        <v>0</v>
      </c>
      <c r="L21" s="779" t="str">
        <f>'SAME1 Flight Tests 8-27-09'!J61</f>
        <v>n</v>
      </c>
      <c r="M21" s="779" t="str">
        <f>'SAME1 Flight Tests 8-27-09'!K61</f>
        <v>n</v>
      </c>
      <c r="N21" s="779">
        <f>'SAME1 Flight Tests 8-27-09'!L61</f>
        <v>8</v>
      </c>
      <c r="O21" s="804">
        <f>'SAME1 Flight Tests 8-27-09'!M61</f>
        <v>1.19</v>
      </c>
      <c r="P21" s="805">
        <f>'SAME1 Flight Tests 8-27-09'!N61</f>
        <v>45</v>
      </c>
      <c r="Q21" s="805">
        <f>'SAME1 Flight Tests 8-27-09'!O61</f>
        <v>11</v>
      </c>
      <c r="R21" s="805">
        <f>'SAME1 Flight Tests 8-27-09'!P61</f>
        <v>8</v>
      </c>
      <c r="S21" s="806"/>
      <c r="T21" s="806"/>
      <c r="U21" s="805">
        <f>'SAME1 Flight Tests 8-27-09'!Q61</f>
        <v>86</v>
      </c>
      <c r="V21" s="806"/>
      <c r="W21" s="806"/>
      <c r="X21" s="806"/>
      <c r="Y21" s="806"/>
      <c r="Z21" s="806"/>
      <c r="AA21" s="805" t="str">
        <f>'SAME1 Flight Tests 8-27-09'!R61</f>
        <v>y</v>
      </c>
      <c r="AB21" s="805" t="str">
        <f>'SAME1 Flight Tests 8-27-09'!S61</f>
        <v>y</v>
      </c>
      <c r="AC21" s="805">
        <f>'SAME1 Flight Tests 8-27-09'!T61</f>
        <v>1</v>
      </c>
      <c r="AD21" s="806"/>
      <c r="AE21" s="805">
        <f>'SAME1 Flight Tests 8-27-09'!U61</f>
        <v>10</v>
      </c>
      <c r="AF21" s="806"/>
      <c r="AG21" s="816">
        <f>'SAME1 Flight Tests 8-27-09'!V61</f>
        <v>0.13253466028642899</v>
      </c>
      <c r="AH21" s="818">
        <f>'SAME1 Flight Tests 8-27-09'!W61</f>
        <v>0.37232466818376009</v>
      </c>
      <c r="AI21" s="806"/>
      <c r="AJ21" s="806"/>
      <c r="AK21" s="806"/>
      <c r="AL21" s="806"/>
      <c r="AM21" s="806"/>
      <c r="AN21" s="806"/>
      <c r="AO21" s="806"/>
      <c r="AP21" s="806"/>
      <c r="AQ21" s="806"/>
      <c r="AR21" s="806"/>
      <c r="AS21" s="806"/>
      <c r="AT21" s="806"/>
      <c r="AU21" s="805">
        <f>'SAME1 Flight Tests 8-27-09'!X61</f>
        <v>8.5399999999999991</v>
      </c>
      <c r="AV21" s="820">
        <f>'SAME1 Flight Tests 8-27-09'!Y61</f>
        <v>2.992845</v>
      </c>
      <c r="AW21" s="820">
        <f>'SAME1 Flight Tests 8-27-09'!Z61</f>
        <v>6.246277000000001</v>
      </c>
      <c r="AX21" s="820">
        <f>'SAME1 Flight Tests 8-27-09'!AA61</f>
        <v>-6.4086900000000018E-4</v>
      </c>
      <c r="AY21" s="822"/>
      <c r="AZ21" s="822"/>
      <c r="BA21" s="820">
        <f>'SAME1 Flight Tests 8-27-09'!AC61</f>
        <v>4.8697975000000016</v>
      </c>
      <c r="BB21" s="822"/>
      <c r="BC21" s="822"/>
      <c r="BD21" s="820">
        <f>'SAME1 Flight Tests 8-27-09'!AB61</f>
        <v>5.4054559999999992</v>
      </c>
      <c r="BE21" s="820">
        <f>'SAME1 Flight Tests 8-27-09'!AD61</f>
        <v>4.7024245000000002</v>
      </c>
      <c r="BF21" s="826">
        <f>'SAME1 Flight Tests 8-27-09'!AE61</f>
        <v>6791</v>
      </c>
      <c r="BG21" s="806"/>
      <c r="BH21" s="806"/>
      <c r="BI21" s="805">
        <f>'SAME1 Flight Tests 8-27-09'!AF61</f>
        <v>1.2176000000000002</v>
      </c>
      <c r="BJ21" s="805">
        <f>'SAME1 Flight Tests 8-27-09'!AG61</f>
        <v>77.623499999999979</v>
      </c>
      <c r="BK21" s="805">
        <f>'SAME1 Flight Tests 8-27-09'!AH61</f>
        <v>0.70303149999999892</v>
      </c>
      <c r="BL21" s="805">
        <f>'SAME1 Flight Tests 8-27-09'!AK61</f>
        <v>0</v>
      </c>
      <c r="BM21" s="805">
        <f>'SAME1 Flight Tests 8-27-09'!AL61</f>
        <v>0</v>
      </c>
      <c r="BN21" s="806"/>
      <c r="BO21" s="805"/>
      <c r="BP21" s="806"/>
      <c r="BQ21" s="805">
        <f>'SAME1 Flight Tests 8-27-09'!AM61</f>
        <v>0</v>
      </c>
      <c r="BR21" s="816">
        <f>'SAME1 Flight Tests 8-27-09'!AP61</f>
        <v>0</v>
      </c>
      <c r="BS21" s="816">
        <f>'SAME1 Flight Tests 8-27-09'!AQ61</f>
        <v>0</v>
      </c>
      <c r="BT21" s="816"/>
      <c r="BU21" s="816">
        <f>'SAME1 Flight Tests 8-27-09'!AS61</f>
        <v>0</v>
      </c>
      <c r="BV21" s="816">
        <f>'SAME1 Flight Tests 8-27-09'!AT61</f>
        <v>0</v>
      </c>
      <c r="BW21" s="807">
        <f>'SAME1 Flight Tests 8-27-09'!BB61</f>
        <v>71488.325706827716</v>
      </c>
      <c r="BX21" s="807">
        <f>'SAME1 Flight Tests 8-27-09'!BC61</f>
        <v>70309.818894628988</v>
      </c>
      <c r="BY21" s="807">
        <f>'SAME1 Flight Tests 8-27-09'!BD61</f>
        <v>66902.858179415722</v>
      </c>
      <c r="BZ21" s="806"/>
      <c r="CA21" s="805">
        <f>'SAME1 Flight Tests 8-27-09'!BG61</f>
        <v>0</v>
      </c>
      <c r="CB21" s="805">
        <f>'SAME1 Flight Tests 8-27-09'!BF61</f>
        <v>0</v>
      </c>
      <c r="CC21" s="783"/>
      <c r="CD21" s="805">
        <f>'SAME1 Flight Tests 8-27-09'!BE61</f>
        <v>0</v>
      </c>
      <c r="CE21" s="26"/>
    </row>
    <row r="22" spans="1:83" s="2" customFormat="1" ht="16.5" customHeight="1" x14ac:dyDescent="0.25">
      <c r="A22" s="778">
        <v>1</v>
      </c>
      <c r="B22" s="779">
        <f>'SAME1 Flight Tests 8-27-09'!A62</f>
        <v>5</v>
      </c>
      <c r="C22" s="840" t="str">
        <f>'SAME1 Flight Tests 8-27-09'!B62</f>
        <v>DBP</v>
      </c>
      <c r="D22" s="782"/>
      <c r="E22" s="779" t="str">
        <f>'SAME1 Flight Tests 8-27-09'!C62</f>
        <v xml:space="preserve">45 D a </v>
      </c>
      <c r="F22" s="805">
        <f>'SAME1 Flight Tests 8-27-09'!D62</f>
        <v>5</v>
      </c>
      <c r="G22" s="805" t="str">
        <f>'SAME1 Flight Tests 8-27-09'!E62</f>
        <v>45a</v>
      </c>
      <c r="H22" s="779" t="str">
        <f>'SAME1 Flight Tests 8-27-09'!F62</f>
        <v xml:space="preserve">     Aging</v>
      </c>
      <c r="I22" s="779">
        <f>'SAME1 Flight Tests 8-27-09'!G62</f>
        <v>278</v>
      </c>
      <c r="J22" s="791">
        <f>'SAME1 Flight Tests 8-27-09'!H62</f>
        <v>39360</v>
      </c>
      <c r="K22" s="779">
        <f>'SAME1 Flight Tests 8-27-09'!I62</f>
        <v>0</v>
      </c>
      <c r="L22" s="779" t="str">
        <f>'SAME1 Flight Tests 8-27-09'!J62</f>
        <v>n</v>
      </c>
      <c r="M22" s="779" t="str">
        <f>'SAME1 Flight Tests 8-27-09'!K62</f>
        <v>n</v>
      </c>
      <c r="N22" s="779">
        <f>'SAME1 Flight Tests 8-27-09'!L62</f>
        <v>8</v>
      </c>
      <c r="O22" s="804">
        <f>'SAME1 Flight Tests 8-27-09'!M62</f>
        <v>1.19</v>
      </c>
      <c r="P22" s="805">
        <f>'SAME1 Flight Tests 8-27-09'!N62</f>
        <v>45</v>
      </c>
      <c r="Q22" s="805">
        <f>'SAME1 Flight Tests 8-27-09'!O62</f>
        <v>360</v>
      </c>
      <c r="R22" s="805">
        <f>'SAME1 Flight Tests 8-27-09'!P62</f>
        <v>8</v>
      </c>
      <c r="S22" s="806"/>
      <c r="T22" s="806"/>
      <c r="U22" s="805">
        <f>'SAME1 Flight Tests 8-27-09'!Q62</f>
        <v>554.16666666666663</v>
      </c>
      <c r="V22" s="806"/>
      <c r="W22" s="806"/>
      <c r="X22" s="806"/>
      <c r="Y22" s="806"/>
      <c r="Z22" s="806"/>
      <c r="AA22" s="805" t="str">
        <f>'SAME1 Flight Tests 8-27-09'!R62</f>
        <v>y</v>
      </c>
      <c r="AB22" s="805" t="str">
        <f>'SAME1 Flight Tests 8-27-09'!S62</f>
        <v>y</v>
      </c>
      <c r="AC22" s="805">
        <f>'SAME1 Flight Tests 8-27-09'!T62</f>
        <v>1</v>
      </c>
      <c r="AD22" s="806"/>
      <c r="AE22" s="805">
        <f>'SAME1 Flight Tests 8-27-09'!U62</f>
        <v>10</v>
      </c>
      <c r="AF22" s="806"/>
      <c r="AG22" s="816">
        <f>'SAME1 Flight Tests 8-27-09'!V62</f>
        <v>0.13253466028642899</v>
      </c>
      <c r="AH22" s="818">
        <f>'SAME1 Flight Tests 8-27-09'!W62</f>
        <v>0.37661071405561064</v>
      </c>
      <c r="AI22" s="806"/>
      <c r="AJ22" s="806"/>
      <c r="AK22" s="806"/>
      <c r="AL22" s="806"/>
      <c r="AM22" s="806"/>
      <c r="AN22" s="806"/>
      <c r="AO22" s="806"/>
      <c r="AP22" s="806"/>
      <c r="AQ22" s="806"/>
      <c r="AR22" s="806"/>
      <c r="AS22" s="806"/>
      <c r="AT22" s="806"/>
      <c r="AU22" s="805">
        <f>'SAME1 Flight Tests 8-27-09'!X62</f>
        <v>8.5399999999999991</v>
      </c>
      <c r="AV22" s="820">
        <f>'SAME1 Flight Tests 8-27-09'!Y62</f>
        <v>3.2190433333333335</v>
      </c>
      <c r="AW22" s="820">
        <f>'SAME1 Flight Tests 8-27-09'!Z62</f>
        <v>4.8937483333333329</v>
      </c>
      <c r="AX22" s="820">
        <f>'SAME1 Flight Tests 8-27-09'!AA62</f>
        <v>-7.629393333333334E-4</v>
      </c>
      <c r="AY22" s="822"/>
      <c r="AZ22" s="822"/>
      <c r="BA22" s="820">
        <f>'SAME1 Flight Tests 8-27-09'!AC62</f>
        <v>4.90158</v>
      </c>
      <c r="BB22" s="822"/>
      <c r="BC22" s="822"/>
      <c r="BD22" s="820">
        <f>'SAME1 Flight Tests 8-27-09'!AB62</f>
        <v>5.0084433333333331</v>
      </c>
      <c r="BE22" s="820">
        <f>'SAME1 Flight Tests 8-27-09'!AD62</f>
        <v>4.7215783333333334</v>
      </c>
      <c r="BF22" s="826">
        <f>'SAME1 Flight Tests 8-27-09'!AE62</f>
        <v>3538</v>
      </c>
      <c r="BG22" s="806"/>
      <c r="BH22" s="806"/>
      <c r="BI22" s="805">
        <f>'SAME1 Flight Tests 8-27-09'!AF62</f>
        <v>0.73383333333333323</v>
      </c>
      <c r="BJ22" s="805">
        <f>'SAME1 Flight Tests 8-27-09'!AG62</f>
        <v>44.691000000000003</v>
      </c>
      <c r="BK22" s="805">
        <f>'SAME1 Flight Tests 8-27-09'!AH62</f>
        <v>0.2868649999999997</v>
      </c>
      <c r="BL22" s="805">
        <f>'SAME1 Flight Tests 8-27-09'!AK62</f>
        <v>0</v>
      </c>
      <c r="BM22" s="805">
        <f>'SAME1 Flight Tests 8-27-09'!AL62</f>
        <v>0</v>
      </c>
      <c r="BN22" s="806"/>
      <c r="BO22" s="805"/>
      <c r="BP22" s="806"/>
      <c r="BQ22" s="805">
        <f>'SAME1 Flight Tests 8-27-09'!AM62</f>
        <v>0</v>
      </c>
      <c r="BR22" s="816">
        <f>'SAME1 Flight Tests 8-27-09'!AP62</f>
        <v>0</v>
      </c>
      <c r="BS22" s="816">
        <f>'SAME1 Flight Tests 8-27-09'!AQ62</f>
        <v>0</v>
      </c>
      <c r="BT22" s="816"/>
      <c r="BU22" s="816">
        <f>'SAME1 Flight Tests 8-27-09'!AS62</f>
        <v>0</v>
      </c>
      <c r="BV22" s="816">
        <f>'SAME1 Flight Tests 8-27-09'!AT62</f>
        <v>0</v>
      </c>
      <c r="BW22" s="807">
        <f>'SAME1 Flight Tests 8-27-09'!BB62</f>
        <v>37070.572161138181</v>
      </c>
      <c r="BX22" s="807">
        <f>'SAME1 Flight Tests 8-27-09'!BC62</f>
        <v>36456.58937486825</v>
      </c>
      <c r="BY22" s="807">
        <f>'SAME1 Flight Tests 8-27-09'!BD62</f>
        <v>34768.457051470963</v>
      </c>
      <c r="BZ22" s="806"/>
      <c r="CA22" s="805">
        <f>'SAME1 Flight Tests 8-27-09'!BG62</f>
        <v>0</v>
      </c>
      <c r="CB22" s="805">
        <f>'SAME1 Flight Tests 8-27-09'!BF62</f>
        <v>0</v>
      </c>
      <c r="CC22" s="783"/>
      <c r="CD22" s="805">
        <f>'SAME1 Flight Tests 8-27-09'!BE62</f>
        <v>0</v>
      </c>
      <c r="CE22" s="26"/>
    </row>
    <row r="23" spans="1:83" ht="23.25" x14ac:dyDescent="0.35">
      <c r="B23" s="27"/>
      <c r="C23" s="752"/>
      <c r="D23" s="28"/>
      <c r="E23" s="29"/>
      <c r="F23" s="29"/>
      <c r="G23" s="29"/>
      <c r="H23" s="751"/>
      <c r="I23" s="2104" t="s">
        <v>71</v>
      </c>
      <c r="J23" s="2104"/>
      <c r="K23" s="2104"/>
      <c r="L23" s="2104"/>
      <c r="M23" s="2104"/>
      <c r="N23" s="2104"/>
      <c r="O23" s="2104"/>
      <c r="P23" s="2104"/>
      <c r="Q23" s="2104"/>
      <c r="R23" s="2104"/>
      <c r="S23" s="2104"/>
      <c r="T23" s="2104"/>
      <c r="U23" s="2104"/>
      <c r="V23" s="2104"/>
      <c r="W23" s="35"/>
      <c r="X23" s="35"/>
      <c r="Y23" s="35"/>
      <c r="Z23" s="35"/>
      <c r="AA23" s="35"/>
      <c r="AB23" s="35"/>
      <c r="AC23" s="35"/>
      <c r="AD23" s="35"/>
      <c r="AE23" s="35"/>
      <c r="AF23" s="810"/>
      <c r="AG23" s="41"/>
      <c r="AH23" s="811"/>
      <c r="AI23" s="812"/>
      <c r="AJ23" s="812"/>
      <c r="AK23" s="812"/>
      <c r="AL23" s="812"/>
      <c r="AM23" s="813"/>
      <c r="AN23" s="814"/>
      <c r="AO23" s="814"/>
      <c r="AP23" s="814"/>
      <c r="AQ23" s="814"/>
      <c r="AR23" s="814"/>
      <c r="AS23" s="814"/>
      <c r="AT23" s="814"/>
      <c r="AU23" s="814"/>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27"/>
    </row>
    <row r="24" spans="1:83" ht="12.75" customHeight="1" x14ac:dyDescent="0.25">
      <c r="E24" s="5"/>
      <c r="F24" s="24"/>
      <c r="G24" s="24"/>
      <c r="H24" s="749"/>
      <c r="AQ24" s="456"/>
      <c r="AR24" s="456"/>
      <c r="AS24" s="456"/>
      <c r="AT24" s="456"/>
      <c r="AU24" s="456"/>
    </row>
    <row r="25" spans="1:83" ht="12.75" customHeight="1" x14ac:dyDescent="0.25">
      <c r="E25" s="5"/>
      <c r="F25" s="5"/>
      <c r="G25" s="5"/>
      <c r="H25" s="749"/>
      <c r="AQ25" s="456"/>
      <c r="AR25" s="456"/>
      <c r="AS25" s="456"/>
      <c r="AT25" s="456"/>
      <c r="AU25" s="456"/>
    </row>
    <row r="26" spans="1:83" ht="13.5" customHeight="1" x14ac:dyDescent="0.25">
      <c r="AQ26" s="456"/>
      <c r="AR26" s="456"/>
      <c r="AS26" s="456"/>
      <c r="AT26" s="456"/>
      <c r="AU26" s="456"/>
    </row>
    <row r="27" spans="1:83" ht="13.5" customHeight="1" x14ac:dyDescent="0.25">
      <c r="AQ27" s="456"/>
      <c r="AR27" s="456"/>
      <c r="AS27" s="456"/>
      <c r="AT27" s="456"/>
      <c r="AU27" s="456"/>
    </row>
    <row r="28" spans="1:83" ht="12.75" customHeight="1" x14ac:dyDescent="0.25">
      <c r="AQ28" s="456"/>
      <c r="AR28" s="456"/>
      <c r="AS28" s="456"/>
      <c r="AT28" s="456"/>
      <c r="AU28" s="456"/>
    </row>
    <row r="29" spans="1:83" ht="12.75" customHeight="1" x14ac:dyDescent="0.25">
      <c r="AQ29" s="456"/>
      <c r="AR29" s="456"/>
      <c r="AS29" s="456"/>
      <c r="AT29" s="456"/>
      <c r="AU29" s="456"/>
    </row>
    <row r="30" spans="1:83" ht="13.5" customHeight="1" x14ac:dyDescent="0.25">
      <c r="AQ30" s="456"/>
      <c r="AR30" s="456"/>
      <c r="AS30" s="456"/>
      <c r="AT30" s="456"/>
      <c r="AU30" s="456"/>
    </row>
    <row r="31" spans="1:83" ht="13.5" customHeight="1" x14ac:dyDescent="0.25"/>
    <row r="32" spans="1:83" ht="12.75" customHeight="1" x14ac:dyDescent="0.25"/>
    <row r="33" spans="2:87" s="762" customFormat="1" ht="12.75" customHeight="1" x14ac:dyDescent="0.25">
      <c r="B33" s="3"/>
      <c r="C33" s="750"/>
      <c r="D33" s="4"/>
      <c r="E33" s="4"/>
      <c r="F33" s="4"/>
      <c r="G33" s="4"/>
      <c r="H33" s="750"/>
      <c r="I33" s="3"/>
      <c r="J33" s="792"/>
      <c r="K33" s="3"/>
      <c r="L33" s="3"/>
      <c r="M33" s="3"/>
      <c r="N33" s="3"/>
      <c r="O33" s="6"/>
      <c r="P33" s="6"/>
      <c r="Q33" s="6"/>
      <c r="R33" s="6"/>
      <c r="S33" s="6"/>
      <c r="T33" s="6"/>
      <c r="U33" s="6"/>
      <c r="V33" s="6"/>
      <c r="W33" s="6"/>
      <c r="X33" s="6"/>
      <c r="Y33" s="6"/>
      <c r="Z33" s="6"/>
      <c r="AA33" s="6"/>
      <c r="AB33" s="6"/>
      <c r="AC33" s="6"/>
      <c r="AD33" s="6"/>
      <c r="AE33" s="6"/>
      <c r="AF33" s="6"/>
      <c r="AG33" s="6"/>
      <c r="AH33" s="815"/>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3"/>
      <c r="CF33" s="3"/>
      <c r="CG33" s="3"/>
      <c r="CH33" s="3"/>
      <c r="CI33" s="3"/>
    </row>
    <row r="34" spans="2:87" s="762" customFormat="1" ht="12.75" customHeight="1" x14ac:dyDescent="0.25">
      <c r="B34" s="3"/>
      <c r="C34" s="750"/>
      <c r="D34" s="4"/>
      <c r="E34" s="4"/>
      <c r="F34" s="4"/>
      <c r="G34" s="4"/>
      <c r="H34" s="750"/>
      <c r="I34" s="3"/>
      <c r="J34" s="792"/>
      <c r="K34" s="3"/>
      <c r="L34" s="3"/>
      <c r="M34" s="3"/>
      <c r="N34" s="3"/>
      <c r="O34" s="6"/>
      <c r="P34" s="6"/>
      <c r="Q34" s="6"/>
      <c r="R34" s="6"/>
      <c r="S34" s="6"/>
      <c r="T34" s="6"/>
      <c r="U34" s="6"/>
      <c r="V34" s="6"/>
      <c r="W34" s="6"/>
      <c r="X34" s="6"/>
      <c r="Y34" s="6"/>
      <c r="Z34" s="6"/>
      <c r="AA34" s="6"/>
      <c r="AB34" s="6"/>
      <c r="AC34" s="6"/>
      <c r="AD34" s="6"/>
      <c r="AE34" s="6"/>
      <c r="AF34" s="6"/>
      <c r="AG34" s="6"/>
      <c r="AH34" s="815"/>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3"/>
      <c r="CF34" s="3"/>
      <c r="CG34" s="3"/>
      <c r="CH34" s="3"/>
      <c r="CI34" s="3"/>
    </row>
    <row r="35" spans="2:87" s="762" customFormat="1" ht="13.5" customHeight="1" x14ac:dyDescent="0.25">
      <c r="B35" s="3"/>
      <c r="C35" s="750"/>
      <c r="D35" s="4"/>
      <c r="E35" s="4"/>
      <c r="F35" s="4"/>
      <c r="G35" s="4"/>
      <c r="H35" s="750"/>
      <c r="I35" s="3"/>
      <c r="J35" s="792"/>
      <c r="K35" s="3"/>
      <c r="L35" s="3"/>
      <c r="M35" s="3"/>
      <c r="N35" s="3"/>
      <c r="O35" s="6"/>
      <c r="P35" s="6"/>
      <c r="Q35" s="6"/>
      <c r="R35" s="6"/>
      <c r="S35" s="6"/>
      <c r="T35" s="6"/>
      <c r="U35" s="6"/>
      <c r="V35" s="6"/>
      <c r="W35" s="6"/>
      <c r="X35" s="6"/>
      <c r="Y35" s="6"/>
      <c r="Z35" s="6"/>
      <c r="AA35" s="6"/>
      <c r="AB35" s="6"/>
      <c r="AC35" s="6"/>
      <c r="AD35" s="6"/>
      <c r="AE35" s="6"/>
      <c r="AF35" s="6"/>
      <c r="AG35" s="6"/>
      <c r="AH35" s="815"/>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3"/>
      <c r="CF35" s="3"/>
      <c r="CG35" s="3"/>
      <c r="CH35" s="3"/>
      <c r="CI35" s="3"/>
    </row>
    <row r="36" spans="2:87" s="762" customFormat="1" ht="13.5" customHeight="1" x14ac:dyDescent="0.25">
      <c r="B36" s="3"/>
      <c r="C36" s="750"/>
      <c r="D36" s="4"/>
      <c r="E36" s="4"/>
      <c r="F36" s="4"/>
      <c r="G36" s="4"/>
      <c r="H36" s="750"/>
      <c r="I36" s="3"/>
      <c r="J36" s="792"/>
      <c r="K36" s="3"/>
      <c r="L36" s="3"/>
      <c r="M36" s="3"/>
      <c r="N36" s="3"/>
      <c r="O36" s="6"/>
      <c r="P36" s="6"/>
      <c r="Q36" s="6"/>
      <c r="R36" s="6"/>
      <c r="S36" s="6"/>
      <c r="T36" s="6"/>
      <c r="U36" s="6"/>
      <c r="V36" s="6"/>
      <c r="W36" s="6"/>
      <c r="X36" s="6"/>
      <c r="Y36" s="6"/>
      <c r="Z36" s="6"/>
      <c r="AA36" s="6"/>
      <c r="AB36" s="6"/>
      <c r="AC36" s="6"/>
      <c r="AD36" s="6"/>
      <c r="AE36" s="6"/>
      <c r="AF36" s="6"/>
      <c r="AG36" s="6"/>
      <c r="AH36" s="815"/>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3"/>
      <c r="CF36" s="3"/>
      <c r="CG36" s="3"/>
      <c r="CH36" s="3"/>
      <c r="CI36" s="3"/>
    </row>
    <row r="37" spans="2:87" s="762" customFormat="1" ht="12.75" customHeight="1" x14ac:dyDescent="0.25">
      <c r="B37" s="3"/>
      <c r="C37" s="750"/>
      <c r="D37" s="4"/>
      <c r="E37" s="4"/>
      <c r="F37" s="4"/>
      <c r="G37" s="4"/>
      <c r="H37" s="750"/>
      <c r="I37" s="3"/>
      <c r="J37" s="792"/>
      <c r="K37" s="3"/>
      <c r="L37" s="3"/>
      <c r="M37" s="3"/>
      <c r="N37" s="3"/>
      <c r="O37" s="6"/>
      <c r="P37" s="6"/>
      <c r="Q37" s="6"/>
      <c r="R37" s="6"/>
      <c r="S37" s="6"/>
      <c r="T37" s="6"/>
      <c r="U37" s="6"/>
      <c r="V37" s="6"/>
      <c r="W37" s="6"/>
      <c r="X37" s="6"/>
      <c r="Y37" s="6"/>
      <c r="Z37" s="6"/>
      <c r="AA37" s="6"/>
      <c r="AB37" s="6"/>
      <c r="AC37" s="6"/>
      <c r="AD37" s="6"/>
      <c r="AE37" s="6"/>
      <c r="AF37" s="6"/>
      <c r="AG37" s="6"/>
      <c r="AH37" s="815"/>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3"/>
      <c r="CF37" s="3"/>
      <c r="CG37" s="3"/>
      <c r="CH37" s="3"/>
      <c r="CI37" s="3"/>
    </row>
    <row r="38" spans="2:87" s="762" customFormat="1" ht="12.75" customHeight="1" x14ac:dyDescent="0.25">
      <c r="B38" s="3"/>
      <c r="C38" s="750"/>
      <c r="D38" s="4"/>
      <c r="E38" s="4"/>
      <c r="F38" s="4"/>
      <c r="G38" s="4"/>
      <c r="H38" s="750"/>
      <c r="I38" s="3"/>
      <c r="J38" s="792"/>
      <c r="K38" s="3"/>
      <c r="L38" s="3"/>
      <c r="M38" s="3"/>
      <c r="N38" s="3"/>
      <c r="O38" s="6"/>
      <c r="P38" s="6"/>
      <c r="Q38" s="6"/>
      <c r="R38" s="6"/>
      <c r="S38" s="6"/>
      <c r="T38" s="6"/>
      <c r="U38" s="6"/>
      <c r="V38" s="6"/>
      <c r="W38" s="6"/>
      <c r="X38" s="6"/>
      <c r="Y38" s="6"/>
      <c r="Z38" s="6"/>
      <c r="AA38" s="6"/>
      <c r="AB38" s="6"/>
      <c r="AC38" s="6"/>
      <c r="AD38" s="6"/>
      <c r="AE38" s="6"/>
      <c r="AF38" s="6"/>
      <c r="AG38" s="6"/>
      <c r="AH38" s="815"/>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3"/>
      <c r="CF38" s="3"/>
      <c r="CG38" s="3"/>
      <c r="CH38" s="3"/>
      <c r="CI38" s="3"/>
    </row>
    <row r="39" spans="2:87" s="762" customFormat="1" ht="13.5" customHeight="1" x14ac:dyDescent="0.25">
      <c r="B39" s="3"/>
      <c r="C39" s="750"/>
      <c r="D39" s="4"/>
      <c r="E39" s="4"/>
      <c r="F39" s="4"/>
      <c r="G39" s="4"/>
      <c r="H39" s="750"/>
      <c r="I39" s="3"/>
      <c r="J39" s="792"/>
      <c r="K39" s="3"/>
      <c r="L39" s="3"/>
      <c r="M39" s="3"/>
      <c r="N39" s="3"/>
      <c r="O39" s="6"/>
      <c r="P39" s="6"/>
      <c r="Q39" s="6"/>
      <c r="R39" s="6"/>
      <c r="S39" s="6"/>
      <c r="T39" s="6"/>
      <c r="U39" s="6"/>
      <c r="V39" s="6"/>
      <c r="W39" s="6"/>
      <c r="X39" s="6"/>
      <c r="Y39" s="6"/>
      <c r="Z39" s="6"/>
      <c r="AA39" s="6"/>
      <c r="AB39" s="6"/>
      <c r="AC39" s="6"/>
      <c r="AD39" s="6"/>
      <c r="AE39" s="6"/>
      <c r="AF39" s="6"/>
      <c r="AG39" s="6"/>
      <c r="AH39" s="815"/>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3"/>
      <c r="CF39" s="3"/>
      <c r="CG39" s="3"/>
      <c r="CH39" s="3"/>
      <c r="CI39" s="3"/>
    </row>
    <row r="40" spans="2:87" s="762" customFormat="1" ht="13.5" customHeight="1" x14ac:dyDescent="0.25">
      <c r="B40" s="3"/>
      <c r="C40" s="750"/>
      <c r="D40" s="4"/>
      <c r="E40" s="4"/>
      <c r="F40" s="4"/>
      <c r="G40" s="4"/>
      <c r="H40" s="750"/>
      <c r="I40" s="3"/>
      <c r="J40" s="792"/>
      <c r="K40" s="3"/>
      <c r="L40" s="3"/>
      <c r="M40" s="3"/>
      <c r="N40" s="3"/>
      <c r="O40" s="6"/>
      <c r="P40" s="6"/>
      <c r="Q40" s="6"/>
      <c r="R40" s="6"/>
      <c r="S40" s="6"/>
      <c r="T40" s="6"/>
      <c r="U40" s="6"/>
      <c r="V40" s="6"/>
      <c r="W40" s="6"/>
      <c r="X40" s="6"/>
      <c r="Y40" s="6"/>
      <c r="Z40" s="6"/>
      <c r="AA40" s="6"/>
      <c r="AB40" s="6"/>
      <c r="AC40" s="6"/>
      <c r="AD40" s="6"/>
      <c r="AE40" s="6"/>
      <c r="AF40" s="6"/>
      <c r="AG40" s="6"/>
      <c r="AH40" s="815"/>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3"/>
      <c r="CF40" s="3"/>
      <c r="CG40" s="3"/>
      <c r="CH40" s="3"/>
      <c r="CI40" s="3"/>
    </row>
    <row r="41" spans="2:87" s="762" customFormat="1" ht="12.75" customHeight="1" x14ac:dyDescent="0.25">
      <c r="B41" s="3"/>
      <c r="C41" s="750"/>
      <c r="D41" s="4"/>
      <c r="E41" s="4"/>
      <c r="F41" s="4"/>
      <c r="G41" s="4"/>
      <c r="H41" s="750"/>
      <c r="I41" s="3"/>
      <c r="J41" s="792"/>
      <c r="K41" s="3"/>
      <c r="L41" s="3"/>
      <c r="M41" s="3"/>
      <c r="N41" s="3"/>
      <c r="O41" s="6"/>
      <c r="P41" s="6"/>
      <c r="Q41" s="6"/>
      <c r="R41" s="6"/>
      <c r="S41" s="6"/>
      <c r="T41" s="6"/>
      <c r="U41" s="6"/>
      <c r="V41" s="6"/>
      <c r="W41" s="6"/>
      <c r="X41" s="6"/>
      <c r="Y41" s="6"/>
      <c r="Z41" s="6"/>
      <c r="AA41" s="6"/>
      <c r="AB41" s="6"/>
      <c r="AC41" s="6"/>
      <c r="AD41" s="6"/>
      <c r="AE41" s="6"/>
      <c r="AF41" s="6"/>
      <c r="AG41" s="6"/>
      <c r="AH41" s="815"/>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3"/>
      <c r="CF41" s="3"/>
      <c r="CG41" s="3"/>
      <c r="CH41" s="3"/>
      <c r="CI41" s="3"/>
    </row>
    <row r="42" spans="2:87" s="762" customFormat="1" ht="12.75" customHeight="1" x14ac:dyDescent="0.25">
      <c r="B42" s="3"/>
      <c r="C42" s="750"/>
      <c r="D42" s="4"/>
      <c r="E42" s="4"/>
      <c r="F42" s="4"/>
      <c r="G42" s="4"/>
      <c r="H42" s="750"/>
      <c r="I42" s="3"/>
      <c r="J42" s="792"/>
      <c r="K42" s="3"/>
      <c r="L42" s="3"/>
      <c r="M42" s="3"/>
      <c r="N42" s="3"/>
      <c r="O42" s="6"/>
      <c r="P42" s="6"/>
      <c r="Q42" s="6"/>
      <c r="R42" s="6"/>
      <c r="S42" s="6"/>
      <c r="T42" s="6"/>
      <c r="U42" s="6"/>
      <c r="V42" s="6"/>
      <c r="W42" s="6"/>
      <c r="X42" s="6"/>
      <c r="Y42" s="6"/>
      <c r="Z42" s="6"/>
      <c r="AA42" s="6"/>
      <c r="AB42" s="6"/>
      <c r="AC42" s="6"/>
      <c r="AD42" s="6"/>
      <c r="AE42" s="6"/>
      <c r="AF42" s="6"/>
      <c r="AG42" s="6"/>
      <c r="AH42" s="815"/>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3"/>
      <c r="CF42" s="3"/>
      <c r="CG42" s="3"/>
      <c r="CH42" s="3"/>
      <c r="CI42" s="3"/>
    </row>
    <row r="43" spans="2:87" s="762" customFormat="1" ht="13.5" customHeight="1" x14ac:dyDescent="0.25">
      <c r="B43" s="3"/>
      <c r="C43" s="750"/>
      <c r="D43" s="4"/>
      <c r="E43" s="4"/>
      <c r="F43" s="4"/>
      <c r="G43" s="4"/>
      <c r="H43" s="750"/>
      <c r="I43" s="3"/>
      <c r="J43" s="792"/>
      <c r="K43" s="3"/>
      <c r="L43" s="3"/>
      <c r="M43" s="3"/>
      <c r="N43" s="3"/>
      <c r="O43" s="6"/>
      <c r="P43" s="6"/>
      <c r="Q43" s="6"/>
      <c r="R43" s="6"/>
      <c r="S43" s="6"/>
      <c r="T43" s="6"/>
      <c r="U43" s="6"/>
      <c r="V43" s="6"/>
      <c r="W43" s="6"/>
      <c r="X43" s="6"/>
      <c r="Y43" s="6"/>
      <c r="Z43" s="6"/>
      <c r="AA43" s="6"/>
      <c r="AB43" s="6"/>
      <c r="AC43" s="6"/>
      <c r="AD43" s="6"/>
      <c r="AE43" s="6"/>
      <c r="AF43" s="6"/>
      <c r="AG43" s="6"/>
      <c r="AH43" s="815"/>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3"/>
      <c r="CF43" s="3"/>
      <c r="CG43" s="3"/>
      <c r="CH43" s="3"/>
      <c r="CI43" s="3"/>
    </row>
  </sheetData>
  <mergeCells count="5">
    <mergeCell ref="B1:K1"/>
    <mergeCell ref="N1:T1"/>
    <mergeCell ref="V1:AH1"/>
    <mergeCell ref="AI1:AT1"/>
    <mergeCell ref="I23:V23"/>
  </mergeCells>
  <conditionalFormatting sqref="D23:J1048576 D1:J2">
    <cfRule type="cellIs" dxfId="47" priority="1" operator="equal">
      <formula>0</formula>
    </cfRule>
  </conditionalFormatting>
  <pageMargins left="0.5" right="0.5" top="1" bottom="0.5" header="0.5" footer="0.5"/>
  <pageSetup paperSize="17" scale="45" fitToWidth="2" fitToHeight="2" orientation="landscape" r:id="rId1"/>
  <headerFooter alignWithMargins="0">
    <oddFooter>&amp;L&amp;D&amp;C&amp;T&amp;R&amp;F</oddFooter>
  </headerFooter>
  <colBreaks count="1" manualBreakCount="1">
    <brk id="62" max="16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CJ45"/>
  <sheetViews>
    <sheetView topLeftCell="A2" zoomScale="70" zoomScaleNormal="70" workbookViewId="0">
      <pane xSplit="8" ySplit="1" topLeftCell="BN3" activePane="bottomRight" state="frozen"/>
      <selection activeCell="BM3" sqref="BM3"/>
      <selection pane="topRight" activeCell="BM3" sqref="BM3"/>
      <selection pane="bottomLeft" activeCell="BM3" sqref="BM3"/>
      <selection pane="bottomRight" activeCell="H39" sqref="H39"/>
    </sheetView>
  </sheetViews>
  <sheetFormatPr defaultRowHeight="15.75" x14ac:dyDescent="0.25"/>
  <cols>
    <col min="1" max="1" width="5" style="762" customWidth="1"/>
    <col min="2" max="2" width="3.5703125" style="3" customWidth="1"/>
    <col min="3" max="3" width="9" style="750" customWidth="1"/>
    <col min="4" max="4" width="4.42578125" style="4" customWidth="1"/>
    <col min="5" max="5" width="6.85546875" style="914" customWidth="1"/>
    <col min="6" max="6" width="5" style="914" bestFit="1" customWidth="1"/>
    <col min="7" max="7" width="5.5703125" style="914" bestFit="1" customWidth="1"/>
    <col min="8" max="8" width="39.85546875" style="750" bestFit="1" customWidth="1"/>
    <col min="9" max="9" width="6.42578125" style="3" customWidth="1"/>
    <col min="10" max="10" width="16.42578125" style="792" bestFit="1" customWidth="1"/>
    <col min="11" max="11" width="4.5703125" style="3" customWidth="1"/>
    <col min="12" max="13" width="3.7109375" style="3" customWidth="1"/>
    <col min="14" max="14" width="4.7109375" style="3" customWidth="1"/>
    <col min="15" max="15" width="7.5703125" style="6" bestFit="1" customWidth="1"/>
    <col min="16" max="16" width="4.7109375" style="6" customWidth="1"/>
    <col min="17" max="17" width="7.140625" style="6" bestFit="1" customWidth="1"/>
    <col min="18" max="18" width="6.5703125" style="6" customWidth="1"/>
    <col min="19" max="19" width="7.140625" style="6" bestFit="1" customWidth="1"/>
    <col min="20" max="21" width="6.85546875" style="6" customWidth="1"/>
    <col min="22" max="22" width="7.140625" style="6" bestFit="1" customWidth="1"/>
    <col min="23" max="23" width="10.28515625" style="6" bestFit="1" customWidth="1"/>
    <col min="24" max="28" width="5.28515625" style="6" customWidth="1"/>
    <col min="29" max="29" width="7.28515625" style="6" bestFit="1" customWidth="1"/>
    <col min="30" max="30" width="4.85546875" style="6" customWidth="1"/>
    <col min="31" max="31" width="6.42578125" style="6" customWidth="1"/>
    <col min="32" max="32" width="5.28515625" style="6" customWidth="1"/>
    <col min="33" max="33" width="10.85546875" style="6" bestFit="1" customWidth="1"/>
    <col min="34" max="34" width="8" style="815" bestFit="1" customWidth="1"/>
    <col min="35" max="35" width="10.28515625" style="6" bestFit="1" customWidth="1"/>
    <col min="36" max="37" width="7.140625" style="6" bestFit="1" customWidth="1"/>
    <col min="38" max="38" width="4.5703125" style="6" customWidth="1"/>
    <col min="39" max="39" width="5" style="6" customWidth="1"/>
    <col min="40" max="40" width="9" style="6" customWidth="1"/>
    <col min="41" max="41" width="5" style="6" customWidth="1"/>
    <col min="42" max="42" width="8.42578125" style="6" bestFit="1" customWidth="1"/>
    <col min="43" max="43" width="5" style="6" customWidth="1"/>
    <col min="44" max="44" width="10.28515625" style="6" bestFit="1" customWidth="1"/>
    <col min="45" max="45" width="9.5703125" style="6" bestFit="1" customWidth="1"/>
    <col min="46" max="47" width="9.7109375" style="6" customWidth="1"/>
    <col min="48" max="57" width="9.140625" style="6" customWidth="1"/>
    <col min="58" max="58" width="10.28515625" style="6" customWidth="1"/>
    <col min="59" max="61" width="9.140625" style="6" customWidth="1"/>
    <col min="62" max="62" width="15.42578125" style="6" customWidth="1"/>
    <col min="63" max="63" width="17" style="6" customWidth="1"/>
    <col min="64" max="64" width="13.28515625" style="6" bestFit="1" customWidth="1"/>
    <col min="65" max="65" width="9.85546875" style="6" bestFit="1" customWidth="1"/>
    <col min="66" max="68" width="9.85546875" style="6" customWidth="1"/>
    <col min="69" max="74" width="9.140625" style="6" customWidth="1"/>
    <col min="75" max="77" width="10.42578125" style="6" bestFit="1" customWidth="1"/>
    <col min="78" max="83" width="9.140625" style="6"/>
    <col min="84" max="16384" width="9.140625" style="3"/>
  </cols>
  <sheetData>
    <row r="1" spans="1:84" s="1" customFormat="1" ht="64.5" customHeight="1" x14ac:dyDescent="0.6">
      <c r="A1" s="763"/>
      <c r="B1" s="2098" t="s">
        <v>431</v>
      </c>
      <c r="C1" s="2099"/>
      <c r="D1" s="2099"/>
      <c r="E1" s="2099"/>
      <c r="F1" s="2099"/>
      <c r="G1" s="2099"/>
      <c r="H1" s="2099"/>
      <c r="I1" s="2099"/>
      <c r="J1" s="2099"/>
      <c r="K1" s="2099"/>
      <c r="L1" s="829"/>
      <c r="M1" s="829"/>
      <c r="N1" s="2100" t="s">
        <v>2</v>
      </c>
      <c r="O1" s="2100"/>
      <c r="P1" s="2100"/>
      <c r="Q1" s="2100"/>
      <c r="R1" s="2100"/>
      <c r="S1" s="2100"/>
      <c r="T1" s="2100"/>
      <c r="U1" s="832"/>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828"/>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1085"/>
      <c r="CF1" s="25"/>
    </row>
    <row r="2" spans="1:84" s="2" customFormat="1" ht="156.75" customHeight="1" x14ac:dyDescent="0.25">
      <c r="A2" s="781" t="s">
        <v>475</v>
      </c>
      <c r="B2" s="768" t="s">
        <v>25</v>
      </c>
      <c r="C2" s="769" t="s">
        <v>1</v>
      </c>
      <c r="D2" s="769" t="s">
        <v>33</v>
      </c>
      <c r="E2" s="767" t="s">
        <v>0</v>
      </c>
      <c r="F2" s="767" t="s">
        <v>26</v>
      </c>
      <c r="G2" s="767"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484</v>
      </c>
      <c r="BN2" s="36" t="s">
        <v>585</v>
      </c>
      <c r="BO2" s="47" t="s">
        <v>584</v>
      </c>
      <c r="BP2" s="774" t="s">
        <v>91</v>
      </c>
      <c r="BQ2" s="774" t="s">
        <v>67</v>
      </c>
      <c r="BR2" s="775" t="s">
        <v>76</v>
      </c>
      <c r="BS2" s="775" t="s">
        <v>77</v>
      </c>
      <c r="BT2" s="775" t="s">
        <v>75</v>
      </c>
      <c r="BU2" s="775" t="s">
        <v>79</v>
      </c>
      <c r="BV2" s="775" t="s">
        <v>80</v>
      </c>
      <c r="BW2" s="776" t="s">
        <v>62</v>
      </c>
      <c r="BX2" s="776" t="s">
        <v>63</v>
      </c>
      <c r="BY2" s="776" t="s">
        <v>64</v>
      </c>
      <c r="BZ2" s="777" t="s">
        <v>483</v>
      </c>
      <c r="CA2" s="777" t="s">
        <v>65</v>
      </c>
      <c r="CB2" s="777" t="s">
        <v>68</v>
      </c>
      <c r="CC2" s="777" t="s">
        <v>66</v>
      </c>
      <c r="CD2" s="777" t="s">
        <v>72</v>
      </c>
      <c r="CE2" s="1109" t="s">
        <v>662</v>
      </c>
      <c r="CF2" s="26"/>
    </row>
    <row r="3" spans="1:84" ht="16.5" customHeight="1" x14ac:dyDescent="0.2">
      <c r="A3" s="780">
        <v>2</v>
      </c>
      <c r="B3" s="784" t="str">
        <f>'SAME R Results'!A85</f>
        <v>8(4)</v>
      </c>
      <c r="C3" s="839" t="str">
        <f>'SAME R Results'!B85</f>
        <v>Pyrell</v>
      </c>
      <c r="D3" s="784" t="str">
        <f>'SAME R Results'!C85</f>
        <v>P10</v>
      </c>
      <c r="E3" s="784" t="str">
        <f>'SAME R Results'!D85</f>
        <v>48 P</v>
      </c>
      <c r="F3" s="784">
        <f>'SAME R Results'!E85</f>
        <v>0</v>
      </c>
      <c r="G3" s="784">
        <f>'SAME R Results'!F85</f>
        <v>95</v>
      </c>
      <c r="H3" s="785" t="str">
        <f>'SAME R Results'!G85</f>
        <v>No flow run w/ aging</v>
      </c>
      <c r="I3" s="784">
        <f>'SAME R Results'!H85</f>
        <v>250</v>
      </c>
      <c r="J3" s="786">
        <f>'SAME R Results'!I85</f>
        <v>40428.354166666664</v>
      </c>
      <c r="K3" s="784">
        <f>'SAME R Results'!J85</f>
        <v>0</v>
      </c>
      <c r="L3" s="788"/>
      <c r="M3" s="788"/>
      <c r="N3" s="784">
        <f>'SAME R Results'!K85</f>
        <v>0</v>
      </c>
      <c r="O3" s="793">
        <f>'SAME R Results'!L85</f>
        <v>1.22</v>
      </c>
      <c r="P3" s="784">
        <f>'SAME R Results'!M85</f>
        <v>60</v>
      </c>
      <c r="Q3" s="784">
        <f>'SAME R Results'!N85</f>
        <v>11</v>
      </c>
      <c r="R3" s="784">
        <f>'SAME R Results'!O85</f>
        <v>8</v>
      </c>
      <c r="S3" s="784" t="str">
        <f>'SAME R Results'!P85</f>
        <v>n</v>
      </c>
      <c r="T3" s="784" t="str">
        <f>'SAME R Results'!Q85</f>
        <v>N</v>
      </c>
      <c r="U3" s="784">
        <f>'SAME R Results'!R85</f>
        <v>38</v>
      </c>
      <c r="V3" s="784" t="str">
        <f>'SAME R Results'!S85</f>
        <v>y</v>
      </c>
      <c r="W3" s="784">
        <f>'SAME R Results'!T85</f>
        <v>60</v>
      </c>
      <c r="X3" s="784" t="str">
        <f>'SAME R Results'!U85</f>
        <v>n</v>
      </c>
      <c r="Y3" s="784" t="str">
        <f>'SAME R Results'!V85</f>
        <v>y</v>
      </c>
      <c r="Z3" s="784" t="str">
        <f>'SAME R Results'!W85</f>
        <v>y</v>
      </c>
      <c r="AA3" s="784" t="str">
        <f>'SAME R Results'!X85</f>
        <v>y</v>
      </c>
      <c r="AB3" s="784" t="str">
        <f>'SAME R Results'!Y85</f>
        <v>y</v>
      </c>
      <c r="AC3" s="789"/>
      <c r="AD3" s="784" t="str">
        <f>'SAME R Results'!Z85</f>
        <v>y</v>
      </c>
      <c r="AE3" s="784">
        <f>'SAME R Results'!AA85</f>
        <v>10</v>
      </c>
      <c r="AF3" s="784" t="str">
        <f>'SAME R Results'!AB85</f>
        <v>y</v>
      </c>
      <c r="AG3" s="817">
        <f>'SAME R Results'!AC85</f>
        <v>3.852706928546E-2</v>
      </c>
      <c r="AH3" s="819">
        <f>'SAME R Results'!AD85</f>
        <v>0</v>
      </c>
      <c r="AI3" s="784">
        <f>'SAME R Results'!AE85</f>
        <v>58</v>
      </c>
      <c r="AJ3" s="784">
        <f>'SAME R Results'!AF85</f>
        <v>480</v>
      </c>
      <c r="AK3" s="784">
        <f>'SAME R Results'!AG85</f>
        <v>0</v>
      </c>
      <c r="AL3" s="784" t="str">
        <f>'SAME R Results'!AH85</f>
        <v>n</v>
      </c>
      <c r="AM3" s="784" t="str">
        <f>'SAME R Results'!AI85</f>
        <v>y</v>
      </c>
      <c r="AN3" s="784" t="str">
        <f>'SAME R Results'!AJ85</f>
        <v>y</v>
      </c>
      <c r="AO3" s="784" t="str">
        <f>'SAME R Results'!AK85</f>
        <v>y</v>
      </c>
      <c r="AP3" s="784" t="str">
        <f>'SAME R Results'!AL85</f>
        <v>y</v>
      </c>
      <c r="AQ3" s="784" t="str">
        <f>'SAME R Results'!AM85</f>
        <v>y</v>
      </c>
      <c r="AR3" s="817">
        <f>'SAME R Results'!AN85</f>
        <v>3.852706928546E-2</v>
      </c>
      <c r="AS3" s="819">
        <f>'SAME R Results'!AO85</f>
        <v>0</v>
      </c>
      <c r="AT3" s="784">
        <f>'SAME R Results'!AP85</f>
        <v>0</v>
      </c>
      <c r="AU3" s="789"/>
      <c r="AV3" s="821">
        <f>'SAME R Results'!AQ85</f>
        <v>0</v>
      </c>
      <c r="AW3" s="821">
        <f>'SAME R Results'!AR85</f>
        <v>4.8198089999999993</v>
      </c>
      <c r="AX3" s="821">
        <f>'SAME R Results'!AS85</f>
        <v>0</v>
      </c>
      <c r="AY3" s="821">
        <f>'SAME R Results'!AT85</f>
        <v>0</v>
      </c>
      <c r="AZ3" s="824"/>
      <c r="BA3" s="824"/>
      <c r="BB3" s="821">
        <f>'SAME R Results'!AU85</f>
        <v>0.16464243999999997</v>
      </c>
      <c r="BC3" s="821">
        <f>'SAME R Results'!AV85</f>
        <v>2.6260390000000005E-2</v>
      </c>
      <c r="BD3" s="821">
        <f>'SAME R Results'!AW85</f>
        <v>4.7402505000000001</v>
      </c>
      <c r="BE3" s="821">
        <f>'SAME R Results'!AX85</f>
        <v>4.6792449999999999</v>
      </c>
      <c r="BF3" s="827">
        <f>'SAME R Results'!AY85</f>
        <v>1985</v>
      </c>
      <c r="BG3" s="784">
        <f>'SAME R Results'!AZ85</f>
        <v>0.26197819999999999</v>
      </c>
      <c r="BH3" s="784">
        <f>'SAME R Results'!BA85</f>
        <v>7.5515749999999993E-2</v>
      </c>
      <c r="BI3" s="789"/>
      <c r="BJ3" s="784">
        <f>'SAME R Results'!BB85</f>
        <v>9.1852</v>
      </c>
      <c r="BK3" s="784">
        <f>'SAME R Results'!BC85</f>
        <v>6.1005500000000268E-2</v>
      </c>
      <c r="BL3" s="784">
        <f>'SAME R Results'!BD85</f>
        <v>71387.637341986352</v>
      </c>
      <c r="BM3" s="784">
        <f>'SAME R Results'!BE85</f>
        <v>9.9926824825918477</v>
      </c>
      <c r="BN3" s="784">
        <f>'SAME R Results'!BF85</f>
        <v>0.37536620957706895</v>
      </c>
      <c r="BO3" s="784">
        <f>'SAME R Results'!BG85</f>
        <v>0.12644649917556822</v>
      </c>
      <c r="BP3" s="789"/>
      <c r="BQ3" s="784">
        <f>'SAME R Results'!BH85</f>
        <v>11.899025115222525</v>
      </c>
      <c r="BR3" s="817">
        <f>'SAME R Results'!BI85</f>
        <v>0.13997777282810692</v>
      </c>
      <c r="BS3" s="817">
        <f>'SAME R Results'!BJ85</f>
        <v>0.6828048281760063</v>
      </c>
      <c r="BT3" s="817">
        <f>'SAME R Results'!BL85</f>
        <v>2.9685773194549352</v>
      </c>
      <c r="BU3" s="817">
        <f>'SAME R Results'!BM85</f>
        <v>3.5214004861099841</v>
      </c>
      <c r="BV3" s="817">
        <f>'SAME R Results'!BN85</f>
        <v>6.3378262236454569E-2</v>
      </c>
      <c r="BW3" s="784">
        <f>'SAME R Results'!BO85</f>
        <v>71387.637341986352</v>
      </c>
      <c r="BX3" s="784">
        <f>'SAME R Results'!BP85</f>
        <v>70202.626365373348</v>
      </c>
      <c r="BY3" s="784">
        <f>'SAME R Results'!BQ85</f>
        <v>67024.478448313632</v>
      </c>
      <c r="BZ3" s="784">
        <f>'SAME R Results'!BR85</f>
        <v>9.9926824825918477</v>
      </c>
      <c r="CA3" s="784">
        <f>'SAME R Results'!BS85</f>
        <v>1.3541130249489537E-2</v>
      </c>
      <c r="CB3" s="784">
        <f>'SAME R Results'!BT85</f>
        <v>0.48</v>
      </c>
      <c r="CC3" s="784">
        <f>'SAME R Results'!BV85</f>
        <v>2.6988672709046719</v>
      </c>
      <c r="CD3" s="784">
        <f>'SAME R Results'!BW85</f>
        <v>1</v>
      </c>
      <c r="CE3" s="784">
        <f>'SAME R Results'!BZ85</f>
        <v>236.14679358180084</v>
      </c>
      <c r="CF3" s="27"/>
    </row>
    <row r="4" spans="1:84" s="11" customFormat="1" ht="16.5" customHeight="1" x14ac:dyDescent="0.2">
      <c r="A4" s="780">
        <v>2</v>
      </c>
      <c r="B4" s="784" t="str">
        <f>'SAME R Results'!A91</f>
        <v>9(4)</v>
      </c>
      <c r="C4" s="839" t="str">
        <f>'SAME R Results'!B91</f>
        <v>Pyrell</v>
      </c>
      <c r="D4" s="784" t="str">
        <f>'SAME R Results'!C91</f>
        <v>P11</v>
      </c>
      <c r="E4" s="784" t="str">
        <f>'SAME R Results'!D91</f>
        <v>50 P</v>
      </c>
      <c r="F4" s="784">
        <f>'SAME R Results'!E91</f>
        <v>0</v>
      </c>
      <c r="G4" s="784">
        <f>'SAME R Results'!F91</f>
        <v>97</v>
      </c>
      <c r="H4" s="785" t="str">
        <f>'SAME R Results'!G91</f>
        <v>No flow run w/ aging</v>
      </c>
      <c r="I4" s="784">
        <f>'SAME R Results'!H91</f>
        <v>251</v>
      </c>
      <c r="J4" s="786">
        <f>'SAME R Results'!I91</f>
        <v>40429.354166666664</v>
      </c>
      <c r="K4" s="784">
        <f>'SAME R Results'!J91</f>
        <v>0</v>
      </c>
      <c r="L4" s="788"/>
      <c r="M4" s="788"/>
      <c r="N4" s="784">
        <f>'SAME R Results'!K91</f>
        <v>0</v>
      </c>
      <c r="O4" s="793">
        <f>'SAME R Results'!L91</f>
        <v>1.23</v>
      </c>
      <c r="P4" s="784">
        <f>'SAME R Results'!M91</f>
        <v>60</v>
      </c>
      <c r="Q4" s="784">
        <f>'SAME R Results'!N91</f>
        <v>11</v>
      </c>
      <c r="R4" s="784">
        <f>'SAME R Results'!O91</f>
        <v>8</v>
      </c>
      <c r="S4" s="784" t="str">
        <f>'SAME R Results'!P91</f>
        <v>n</v>
      </c>
      <c r="T4" s="784" t="str">
        <f>'SAME R Results'!Q91</f>
        <v>N</v>
      </c>
      <c r="U4" s="784">
        <f>'SAME R Results'!R91</f>
        <v>48.142857142857146</v>
      </c>
      <c r="V4" s="784" t="str">
        <f>'SAME R Results'!S91</f>
        <v>Y</v>
      </c>
      <c r="W4" s="784">
        <f>'SAME R Results'!T91</f>
        <v>60</v>
      </c>
      <c r="X4" s="784" t="str">
        <f>'SAME R Results'!U91</f>
        <v>n</v>
      </c>
      <c r="Y4" s="784" t="str">
        <f>'SAME R Results'!V91</f>
        <v>y</v>
      </c>
      <c r="Z4" s="784" t="str">
        <f>'SAME R Results'!W91</f>
        <v>y</v>
      </c>
      <c r="AA4" s="784" t="str">
        <f>'SAME R Results'!X91</f>
        <v>y</v>
      </c>
      <c r="AB4" s="784" t="str">
        <f>'SAME R Results'!Y91</f>
        <v>y</v>
      </c>
      <c r="AC4" s="789"/>
      <c r="AD4" s="784" t="str">
        <f>'SAME R Results'!Z91</f>
        <v>y</v>
      </c>
      <c r="AE4" s="784">
        <f>'SAME R Results'!AA91</f>
        <v>10</v>
      </c>
      <c r="AF4" s="784" t="str">
        <f>'SAME R Results'!AB91</f>
        <v>y</v>
      </c>
      <c r="AG4" s="817">
        <f>'SAME R Results'!AC91</f>
        <v>3.852706928546E-2</v>
      </c>
      <c r="AH4" s="819">
        <f>'SAME R Results'!AD91</f>
        <v>0</v>
      </c>
      <c r="AI4" s="784">
        <f>'SAME R Results'!AE91</f>
        <v>58</v>
      </c>
      <c r="AJ4" s="784">
        <f>'SAME R Results'!AF91</f>
        <v>480</v>
      </c>
      <c r="AK4" s="784">
        <f>'SAME R Results'!AG91</f>
        <v>0</v>
      </c>
      <c r="AL4" s="784" t="str">
        <f>'SAME R Results'!AH91</f>
        <v>n</v>
      </c>
      <c r="AM4" s="784" t="str">
        <f>'SAME R Results'!AI91</f>
        <v>y</v>
      </c>
      <c r="AN4" s="784" t="str">
        <f>'SAME R Results'!AJ91</f>
        <v>y</v>
      </c>
      <c r="AO4" s="784" t="str">
        <f>'SAME R Results'!AK91</f>
        <v>y</v>
      </c>
      <c r="AP4" s="784" t="str">
        <f>'SAME R Results'!AL91</f>
        <v>y</v>
      </c>
      <c r="AQ4" s="784" t="str">
        <f>'SAME R Results'!AM91</f>
        <v>y</v>
      </c>
      <c r="AR4" s="817">
        <f>'SAME R Results'!AN91</f>
        <v>3.852706928546E-2</v>
      </c>
      <c r="AS4" s="819">
        <f>'SAME R Results'!AO91</f>
        <v>0</v>
      </c>
      <c r="AT4" s="784">
        <f>'SAME R Results'!AP91</f>
        <v>0</v>
      </c>
      <c r="AU4" s="789"/>
      <c r="AV4" s="821">
        <f>'SAME R Results'!AQ91</f>
        <v>0</v>
      </c>
      <c r="AW4" s="821">
        <f>'SAME R Results'!AR91</f>
        <v>5.5750130000000011</v>
      </c>
      <c r="AX4" s="821">
        <f>'SAME R Results'!AS91</f>
        <v>0</v>
      </c>
      <c r="AY4" s="821">
        <f>'SAME R Results'!AT91</f>
        <v>0</v>
      </c>
      <c r="AZ4" s="824"/>
      <c r="BA4" s="824"/>
      <c r="BB4" s="821">
        <f>'SAME R Results'!AU91</f>
        <v>0.15550230000000001</v>
      </c>
      <c r="BC4" s="821">
        <f>'SAME R Results'!AV91</f>
        <v>2.8244029999999996E-2</v>
      </c>
      <c r="BD4" s="821">
        <f>'SAME R Results'!AW91</f>
        <v>4.7581319999999998</v>
      </c>
      <c r="BE4" s="821">
        <f>'SAME R Results'!AX91</f>
        <v>4.6959835000000005</v>
      </c>
      <c r="BF4" s="827">
        <f>'SAME R Results'!AY91</f>
        <v>1175.5</v>
      </c>
      <c r="BG4" s="784">
        <f>'SAME R Results'!AZ91</f>
        <v>0.29139700000000002</v>
      </c>
      <c r="BH4" s="784">
        <f>'SAME R Results'!BA91</f>
        <v>8.8974024999999998E-2</v>
      </c>
      <c r="BI4" s="789"/>
      <c r="BJ4" s="784">
        <f>'SAME R Results'!BB91</f>
        <v>12.943950000000001</v>
      </c>
      <c r="BK4" s="784">
        <f>'SAME R Results'!BC91</f>
        <v>6.2148499999999274E-2</v>
      </c>
      <c r="BL4" s="784">
        <f>'SAME R Results'!BD91</f>
        <v>42225.750119902383</v>
      </c>
      <c r="BM4" s="784">
        <f>'SAME R Results'!BE91</f>
        <v>10.18122388245464</v>
      </c>
      <c r="BN4" s="784">
        <f>'SAME R Results'!BF91</f>
        <v>0.34367639103697178</v>
      </c>
      <c r="BO4" s="784">
        <f>'SAME R Results'!BG91</f>
        <v>0.13666694807136534</v>
      </c>
      <c r="BP4" s="789"/>
      <c r="BQ4" s="784">
        <f>'SAME R Results'!BH91</f>
        <v>16.695256072834521</v>
      </c>
      <c r="BR4" s="817">
        <f>'SAME R Results'!BI91</f>
        <v>0.24111410344504206</v>
      </c>
      <c r="BS4" s="817">
        <f>'SAME R Results'!BJ91</f>
        <v>0.91062386890871427</v>
      </c>
      <c r="BT4" s="817">
        <f>'SAME R Results'!BL91</f>
        <v>2.5147001223551824</v>
      </c>
      <c r="BU4" s="817">
        <f>'SAME R Results'!BM91</f>
        <v>3.1669271081639283</v>
      </c>
      <c r="BV4" s="817">
        <f>'SAME R Results'!BN91</f>
        <v>0.12406932130264109</v>
      </c>
      <c r="BW4" s="784">
        <f>'SAME R Results'!BO91</f>
        <v>42225.750119902383</v>
      </c>
      <c r="BX4" s="784">
        <f>'SAME R Results'!BP91</f>
        <v>41523.996768260775</v>
      </c>
      <c r="BY4" s="784">
        <f>'SAME R Results'!BQ91</f>
        <v>39666.623457049522</v>
      </c>
      <c r="BZ4" s="784">
        <f>'SAME R Results'!BR91</f>
        <v>10.18122388245464</v>
      </c>
      <c r="CA4" s="784">
        <f>'SAME R Results'!BS91</f>
        <v>1.3794837077155125E-2</v>
      </c>
      <c r="CB4" s="784">
        <f>'SAME R Results'!BT91</f>
        <v>0.48</v>
      </c>
      <c r="CC4" s="784">
        <f>'SAME R Results'!BV91</f>
        <v>2.6871073733344084</v>
      </c>
      <c r="CD4" s="784">
        <f>'SAME R Results'!BW91</f>
        <v>1</v>
      </c>
      <c r="CE4" s="784">
        <f>'SAME R Results'!BZ91</f>
        <v>242.39387965391558</v>
      </c>
      <c r="CF4" s="27"/>
    </row>
    <row r="5" spans="1:84" ht="16.5" customHeight="1" x14ac:dyDescent="0.2">
      <c r="A5" s="780">
        <v>2</v>
      </c>
      <c r="B5" s="784" t="str">
        <f>'SAME R Results'!A112</f>
        <v>10 (4)</v>
      </c>
      <c r="C5" s="839" t="str">
        <f>'SAME R Results'!B112</f>
        <v>Pyrell</v>
      </c>
      <c r="D5" s="784" t="str">
        <f>'SAME R Results'!C112</f>
        <v>P12</v>
      </c>
      <c r="E5" s="784" t="str">
        <f>'SAME R Results'!D112</f>
        <v>60 P</v>
      </c>
      <c r="F5" s="784">
        <f>'SAME R Results'!E112</f>
        <v>0</v>
      </c>
      <c r="G5" s="784">
        <f>'SAME R Results'!F112</f>
        <v>107</v>
      </c>
      <c r="H5" s="785" t="str">
        <f>'SAME R Results'!G112</f>
        <v>Low flow run w/ aging</v>
      </c>
      <c r="I5" s="784">
        <f>'SAME R Results'!H112</f>
        <v>252</v>
      </c>
      <c r="J5" s="786">
        <f>'SAME R Results'!I112</f>
        <v>40430.305555555555</v>
      </c>
      <c r="K5" s="784">
        <f>'SAME R Results'!J112</f>
        <v>0</v>
      </c>
      <c r="L5" s="788"/>
      <c r="M5" s="788"/>
      <c r="N5" s="784">
        <f>'SAME R Results'!K112</f>
        <v>1</v>
      </c>
      <c r="O5" s="793">
        <f>'SAME R Results'!L112</f>
        <v>1.23</v>
      </c>
      <c r="P5" s="784">
        <f>'SAME R Results'!M112</f>
        <v>60</v>
      </c>
      <c r="Q5" s="784">
        <f>'SAME R Results'!N112</f>
        <v>11</v>
      </c>
      <c r="R5" s="784">
        <f>'SAME R Results'!O112</f>
        <v>8</v>
      </c>
      <c r="S5" s="784" t="str">
        <f>'SAME R Results'!P112</f>
        <v>n</v>
      </c>
      <c r="T5" s="784" t="str">
        <f>'SAME R Results'!Q112</f>
        <v>N</v>
      </c>
      <c r="U5" s="784">
        <f>'SAME R Results'!R112</f>
        <v>32</v>
      </c>
      <c r="V5" s="784" t="str">
        <f>'SAME R Results'!S112</f>
        <v>Y</v>
      </c>
      <c r="W5" s="784">
        <f>'SAME R Results'!T112</f>
        <v>60</v>
      </c>
      <c r="X5" s="784" t="str">
        <f>'SAME R Results'!U112</f>
        <v>n</v>
      </c>
      <c r="Y5" s="784" t="str">
        <f>'SAME R Results'!V112</f>
        <v>y</v>
      </c>
      <c r="Z5" s="784" t="str">
        <f>'SAME R Results'!W112</f>
        <v>y</v>
      </c>
      <c r="AA5" s="784" t="str">
        <f>'SAME R Results'!X112</f>
        <v>y</v>
      </c>
      <c r="AB5" s="784" t="str">
        <f>'SAME R Results'!Y112</f>
        <v>y</v>
      </c>
      <c r="AC5" s="789"/>
      <c r="AD5" s="784" t="str">
        <f>'SAME R Results'!Z112</f>
        <v>y</v>
      </c>
      <c r="AE5" s="784">
        <f>'SAME R Results'!AA112</f>
        <v>10</v>
      </c>
      <c r="AF5" s="784" t="str">
        <f>'SAME R Results'!AB112</f>
        <v>y</v>
      </c>
      <c r="AG5" s="817">
        <f>'SAME R Results'!AC112</f>
        <v>3.852706928546E-2</v>
      </c>
      <c r="AH5" s="819">
        <f>'SAME R Results'!AD112</f>
        <v>0</v>
      </c>
      <c r="AI5" s="784">
        <f>'SAME R Results'!AE112</f>
        <v>58</v>
      </c>
      <c r="AJ5" s="784">
        <f>'SAME R Results'!AF112</f>
        <v>480</v>
      </c>
      <c r="AK5" s="784">
        <f>'SAME R Results'!AG112</f>
        <v>0</v>
      </c>
      <c r="AL5" s="784" t="str">
        <f>'SAME R Results'!AH112</f>
        <v>n</v>
      </c>
      <c r="AM5" s="784" t="str">
        <f>'SAME R Results'!AI112</f>
        <v>y</v>
      </c>
      <c r="AN5" s="784" t="str">
        <f>'SAME R Results'!AJ112</f>
        <v>y</v>
      </c>
      <c r="AO5" s="784" t="str">
        <f>'SAME R Results'!AK112</f>
        <v>y</v>
      </c>
      <c r="AP5" s="784" t="str">
        <f>'SAME R Results'!AL112</f>
        <v>y</v>
      </c>
      <c r="AQ5" s="784" t="str">
        <f>'SAME R Results'!AM112</f>
        <v>y</v>
      </c>
      <c r="AR5" s="817">
        <f>'SAME R Results'!AN112</f>
        <v>3.852706928546E-2</v>
      </c>
      <c r="AS5" s="819">
        <f>'SAME R Results'!AO112</f>
        <v>0</v>
      </c>
      <c r="AT5" s="784">
        <f>'SAME R Results'!AP112</f>
        <v>0</v>
      </c>
      <c r="AU5" s="789"/>
      <c r="AV5" s="821">
        <f>'SAME R Results'!AQ112</f>
        <v>0</v>
      </c>
      <c r="AW5" s="821">
        <f>'SAME R Results'!AR112</f>
        <v>6.2564994999999985</v>
      </c>
      <c r="AX5" s="821">
        <f>'SAME R Results'!AS112</f>
        <v>0</v>
      </c>
      <c r="AY5" s="821">
        <f>'SAME R Results'!AT112</f>
        <v>0</v>
      </c>
      <c r="AZ5" s="824"/>
      <c r="BA5" s="824"/>
      <c r="BB5" s="821">
        <f>'SAME R Results'!AU112</f>
        <v>1.03875685</v>
      </c>
      <c r="BC5" s="821">
        <f>'SAME R Results'!AV112</f>
        <v>4.8187250000000001E-2</v>
      </c>
      <c r="BD5" s="821">
        <f>'SAME R Results'!AW112</f>
        <v>4.9907990000000009</v>
      </c>
      <c r="BE5" s="821">
        <f>'SAME R Results'!AX112</f>
        <v>4.6742700000000008</v>
      </c>
      <c r="BF5" s="827">
        <f>'SAME R Results'!AY112</f>
        <v>5698</v>
      </c>
      <c r="BG5" s="784">
        <f>'SAME R Results'!AZ112</f>
        <v>1.2753899999999998</v>
      </c>
      <c r="BH5" s="784">
        <f>'SAME R Results'!BA112</f>
        <v>9.5474234999999991E-2</v>
      </c>
      <c r="BI5" s="789"/>
      <c r="BJ5" s="784">
        <f>'SAME R Results'!BB112</f>
        <v>68.191050000000004</v>
      </c>
      <c r="BK5" s="784">
        <f>'SAME R Results'!BC112</f>
        <v>0.31652900000000006</v>
      </c>
      <c r="BL5" s="784">
        <f>'SAME R Results'!BD112</f>
        <v>206018.55669814753</v>
      </c>
      <c r="BM5" s="784">
        <f>'SAME R Results'!BE112</f>
        <v>53.439569317905381</v>
      </c>
      <c r="BN5" s="784">
        <f>'SAME R Results'!BF112</f>
        <v>2.5745938350210387</v>
      </c>
      <c r="BO5" s="784">
        <f>'SAME R Results'!BG112</f>
        <v>0.76668107279214215</v>
      </c>
      <c r="BP5" s="789"/>
      <c r="BQ5" s="784">
        <f>'SAME R Results'!BH112</f>
        <v>84.672703734474837</v>
      </c>
      <c r="BR5" s="817">
        <f>'SAME R Results'!BI112</f>
        <v>0.25939201873064038</v>
      </c>
      <c r="BS5" s="817">
        <f>'SAME R Results'!BJ112</f>
        <v>0.92245705141344825</v>
      </c>
      <c r="BT5" s="817">
        <f>'SAME R Results'!BL112</f>
        <v>3.3581027710058611</v>
      </c>
      <c r="BU5" s="817">
        <f>'SAME R Results'!BM112</f>
        <v>3.0844272302867841</v>
      </c>
      <c r="BV5" s="817">
        <f>'SAME R Results'!BN112</f>
        <v>0.13755039317404683</v>
      </c>
      <c r="BW5" s="784">
        <f>'SAME R Results'!BO112</f>
        <v>206018.55669814753</v>
      </c>
      <c r="BX5" s="784">
        <f>'SAME R Results'!BP112</f>
        <v>202616.94836326546</v>
      </c>
      <c r="BY5" s="784">
        <f>'SAME R Results'!BQ112</f>
        <v>192944.84480306468</v>
      </c>
      <c r="BZ5" s="784">
        <f>'SAME R Results'!BR112</f>
        <v>53.439569317905381</v>
      </c>
      <c r="CA5" s="784">
        <f>'SAME R Results'!BS112</f>
        <v>7.0258590073692631E-2</v>
      </c>
      <c r="CB5" s="784">
        <f>'SAME R Results'!BT112</f>
        <v>0.48</v>
      </c>
      <c r="CC5" s="784">
        <f>'SAME R Results'!BV112</f>
        <v>2.5868712406318606</v>
      </c>
      <c r="CD5" s="784">
        <f>'SAME R Results'!BW112</f>
        <v>1</v>
      </c>
      <c r="CE5" s="784">
        <f>'SAME R Results'!BZ112</f>
        <v>245.41410083875152</v>
      </c>
      <c r="CF5" s="27"/>
    </row>
    <row r="6" spans="1:84" ht="16.5" customHeight="1" x14ac:dyDescent="0.2">
      <c r="A6" s="780">
        <v>2</v>
      </c>
      <c r="B6" s="784" t="str">
        <f>'SAME R Results'!A121</f>
        <v>11(4)</v>
      </c>
      <c r="C6" s="839" t="str">
        <f>'SAME R Results'!B121</f>
        <v>Pyrell</v>
      </c>
      <c r="D6" s="784" t="str">
        <f>'SAME R Results'!C121</f>
        <v>P13</v>
      </c>
      <c r="E6" s="784" t="str">
        <f>'SAME R Results'!D121</f>
        <v>66 P</v>
      </c>
      <c r="F6" s="784">
        <f>'SAME R Results'!E121</f>
        <v>0</v>
      </c>
      <c r="G6" s="784">
        <f>'SAME R Results'!F121</f>
        <v>113</v>
      </c>
      <c r="H6" s="785" t="str">
        <f>'SAME R Results'!G121</f>
        <v>low flow run w STS</v>
      </c>
      <c r="I6" s="784">
        <f>'SAME R Results'!H121</f>
        <v>253</v>
      </c>
      <c r="J6" s="786">
        <f>'SAME R Results'!I121</f>
        <v>40430.305555555555</v>
      </c>
      <c r="K6" s="784">
        <f>'SAME R Results'!J121</f>
        <v>0</v>
      </c>
      <c r="L6" s="788"/>
      <c r="M6" s="788"/>
      <c r="N6" s="784">
        <f>'SAME R Results'!K121</f>
        <v>2</v>
      </c>
      <c r="O6" s="793">
        <f>'SAME R Results'!L121</f>
        <v>1.23</v>
      </c>
      <c r="P6" s="784">
        <f>'SAME R Results'!M121</f>
        <v>60</v>
      </c>
      <c r="Q6" s="784">
        <f>'SAME R Results'!N121</f>
        <v>11</v>
      </c>
      <c r="R6" s="784">
        <f>'SAME R Results'!O121</f>
        <v>8</v>
      </c>
      <c r="S6" s="784" t="str">
        <f>'SAME R Results'!P121</f>
        <v>n</v>
      </c>
      <c r="T6" s="784" t="str">
        <f>'SAME R Results'!Q121</f>
        <v>n</v>
      </c>
      <c r="U6" s="784">
        <f>'SAME R Results'!R121</f>
        <v>31</v>
      </c>
      <c r="V6" s="784" t="str">
        <f>'SAME R Results'!S121</f>
        <v>n</v>
      </c>
      <c r="W6" s="784">
        <f>'SAME R Results'!T121</f>
        <v>0</v>
      </c>
      <c r="X6" s="784" t="str">
        <f>'SAME R Results'!U121</f>
        <v>y</v>
      </c>
      <c r="Y6" s="784" t="str">
        <f>'SAME R Results'!V121</f>
        <v>n</v>
      </c>
      <c r="Z6" s="784" t="str">
        <f>'SAME R Results'!W121</f>
        <v>y</v>
      </c>
      <c r="AA6" s="784" t="str">
        <f>'SAME R Results'!X121</f>
        <v>n</v>
      </c>
      <c r="AB6" s="784" t="str">
        <f>'SAME R Results'!Y121</f>
        <v>y</v>
      </c>
      <c r="AC6" s="789"/>
      <c r="AD6" s="784" t="str">
        <f>'SAME R Results'!Z121</f>
        <v>y</v>
      </c>
      <c r="AE6" s="784">
        <f>'SAME R Results'!AA121</f>
        <v>10</v>
      </c>
      <c r="AF6" s="784" t="str">
        <f>'SAME R Results'!AB121</f>
        <v>y</v>
      </c>
      <c r="AG6" s="817">
        <f>'SAME R Results'!AC121</f>
        <v>3.852706928546E-2</v>
      </c>
      <c r="AH6" s="819">
        <f>'SAME R Results'!AD121</f>
        <v>0</v>
      </c>
      <c r="AI6" s="784">
        <f>'SAME R Results'!AE121</f>
        <v>0</v>
      </c>
      <c r="AJ6" s="784">
        <f>'SAME R Results'!AF121</f>
        <v>0</v>
      </c>
      <c r="AK6" s="784">
        <f>'SAME R Results'!AG121</f>
        <v>0</v>
      </c>
      <c r="AL6" s="784">
        <f>'SAME R Results'!AH121</f>
        <v>0</v>
      </c>
      <c r="AM6" s="784">
        <f>'SAME R Results'!AI121</f>
        <v>0</v>
      </c>
      <c r="AN6" s="784">
        <f>'SAME R Results'!AJ121</f>
        <v>0</v>
      </c>
      <c r="AO6" s="784">
        <f>'SAME R Results'!AK121</f>
        <v>0</v>
      </c>
      <c r="AP6" s="784">
        <f>'SAME R Results'!AL121</f>
        <v>0</v>
      </c>
      <c r="AQ6" s="784">
        <f>'SAME R Results'!AM121</f>
        <v>0</v>
      </c>
      <c r="AR6" s="817">
        <f>'SAME R Results'!AN121</f>
        <v>0</v>
      </c>
      <c r="AS6" s="819">
        <f>'SAME R Results'!AO121</f>
        <v>0</v>
      </c>
      <c r="AT6" s="784">
        <f>'SAME R Results'!AP121</f>
        <v>0</v>
      </c>
      <c r="AU6" s="789"/>
      <c r="AV6" s="821">
        <f>'SAME R Results'!AQ121</f>
        <v>0</v>
      </c>
      <c r="AW6" s="821">
        <f>'SAME R Results'!AR121</f>
        <v>6.2836770000000017</v>
      </c>
      <c r="AX6" s="821">
        <f>'SAME R Results'!AS121</f>
        <v>4.6147464999999999</v>
      </c>
      <c r="AY6" s="821">
        <f>'SAME R Results'!AT121</f>
        <v>5.155837</v>
      </c>
      <c r="AZ6" s="824"/>
      <c r="BA6" s="824"/>
      <c r="BB6" s="821">
        <f>'SAME R Results'!AU121</f>
        <v>0</v>
      </c>
      <c r="BC6" s="821">
        <f>'SAME R Results'!AV121</f>
        <v>0</v>
      </c>
      <c r="BD6" s="821">
        <f>'SAME R Results'!AW121</f>
        <v>6.7188720000000002</v>
      </c>
      <c r="BE6" s="821">
        <f>'SAME R Results'!AX121</f>
        <v>4.7057790000000006</v>
      </c>
      <c r="BF6" s="827">
        <f>'SAME R Results'!AY121</f>
        <v>31375</v>
      </c>
      <c r="BG6" s="784">
        <f>'SAME R Results'!AZ121</f>
        <v>0</v>
      </c>
      <c r="BH6" s="784">
        <f>'SAME R Results'!BA121</f>
        <v>0</v>
      </c>
      <c r="BI6" s="789"/>
      <c r="BJ6" s="784">
        <f>'SAME R Results'!BB121</f>
        <v>154.35554999999997</v>
      </c>
      <c r="BK6" s="784">
        <f>'SAME R Results'!BC121</f>
        <v>2.0130929999999996</v>
      </c>
      <c r="BL6" s="784">
        <f>'SAME R Results'!BD121</f>
        <v>1176224.4595932008</v>
      </c>
      <c r="BM6" s="784">
        <f>'SAME R Results'!BE121</f>
        <v>459.76995119843087</v>
      </c>
      <c r="BN6" s="784">
        <f>'SAME R Results'!BF121</f>
        <v>0</v>
      </c>
      <c r="BO6" s="784">
        <f>'SAME R Results'!BG121</f>
        <v>0</v>
      </c>
      <c r="BP6" s="789"/>
      <c r="BQ6" s="784">
        <f>'SAME R Results'!BH121</f>
        <v>169.19487997801508</v>
      </c>
      <c r="BR6" s="817">
        <f>'SAME R Results'!BI121</f>
        <v>0.39088623557228447</v>
      </c>
      <c r="BS6" s="817">
        <f>'SAME R Results'!BJ121</f>
        <v>0.6500789886706958</v>
      </c>
      <c r="BT6" s="817">
        <f>'SAME R Results'!BL121</f>
        <v>0</v>
      </c>
      <c r="BU6" s="817">
        <f>'SAME R Results'!BM121</f>
        <v>2.0405434673921752</v>
      </c>
      <c r="BV6" s="817">
        <f>'SAME R Results'!BN121</f>
        <v>0.30310458221467135</v>
      </c>
      <c r="BW6" s="784">
        <f>'SAME R Results'!BO121</f>
        <v>1176224.4595932008</v>
      </c>
      <c r="BX6" s="784">
        <f>'SAME R Results'!BP121</f>
        <v>1157494.1223683986</v>
      </c>
      <c r="BY6" s="784">
        <f>'SAME R Results'!BQ121</f>
        <v>1083326.0587706203</v>
      </c>
      <c r="BZ6" s="784">
        <f>'SAME R Results'!BR121</f>
        <v>459.76995119843087</v>
      </c>
      <c r="CA6" s="784">
        <f>'SAME R Results'!BS121</f>
        <v>0.44683765426618116</v>
      </c>
      <c r="CB6" s="784">
        <f>'SAME R Results'!BT121</f>
        <v>0.48</v>
      </c>
      <c r="CC6" s="784">
        <f>'SAME R Results'!BV121</f>
        <v>2.2836194311609237</v>
      </c>
      <c r="CD6" s="784">
        <f>'SAME R Results'!BW121</f>
        <v>1</v>
      </c>
      <c r="CE6" s="784">
        <f>'SAME R Results'!BZ121</f>
        <v>245.37087876588521</v>
      </c>
      <c r="CF6" s="27"/>
    </row>
    <row r="7" spans="1:84" ht="16.5" customHeight="1" x14ac:dyDescent="0.2">
      <c r="A7" s="780">
        <v>2</v>
      </c>
      <c r="B7" s="784">
        <f>'SAME R Results'!A27</f>
        <v>3</v>
      </c>
      <c r="C7" s="839" t="str">
        <f>'SAME R Results'!B27</f>
        <v>Pyrell</v>
      </c>
      <c r="D7" s="784" t="str">
        <f>'SAME R Results'!C27</f>
        <v>P03</v>
      </c>
      <c r="E7" s="784" t="str">
        <f>'SAME R Results'!D27</f>
        <v>16P</v>
      </c>
      <c r="F7" s="784">
        <f>'SAME R Results'!E27</f>
        <v>3</v>
      </c>
      <c r="G7" s="784">
        <f>'SAME R Results'!F27</f>
        <v>63</v>
      </c>
      <c r="H7" s="967" t="str">
        <f>'SAME R Results'!G27</f>
        <v>Baseline Aging</v>
      </c>
      <c r="I7" s="784">
        <f>'SAME R Results'!H27</f>
        <v>235</v>
      </c>
      <c r="J7" s="786">
        <f>'SAME R Results'!I27</f>
        <v>40413</v>
      </c>
      <c r="K7" s="784">
        <f>'SAME R Results'!J27</f>
        <v>0</v>
      </c>
      <c r="L7" s="788"/>
      <c r="M7" s="788"/>
      <c r="N7" s="784">
        <f>'SAME R Results'!K27</f>
        <v>8.1</v>
      </c>
      <c r="O7" s="793">
        <f>'SAME R Results'!L27</f>
        <v>1.22</v>
      </c>
      <c r="P7" s="784">
        <f>'SAME R Results'!M27</f>
        <v>60</v>
      </c>
      <c r="Q7" s="784">
        <f>'SAME R Results'!N27</f>
        <v>11</v>
      </c>
      <c r="R7" s="784">
        <f>'SAME R Results'!O27</f>
        <v>8</v>
      </c>
      <c r="S7" s="784" t="str">
        <f>'SAME R Results'!P27</f>
        <v>n</v>
      </c>
      <c r="T7" s="784">
        <f>'SAME R Results'!Q27</f>
        <v>0</v>
      </c>
      <c r="U7" s="784">
        <f>'SAME R Results'!R27</f>
        <v>55.6</v>
      </c>
      <c r="V7" s="784" t="str">
        <f>'SAME R Results'!S27</f>
        <v>y</v>
      </c>
      <c r="W7" s="784">
        <f>'SAME R Results'!T27</f>
        <v>60</v>
      </c>
      <c r="X7" s="784" t="str">
        <f>'SAME R Results'!U27</f>
        <v>n</v>
      </c>
      <c r="Y7" s="784" t="str">
        <f>'SAME R Results'!V27</f>
        <v>y</v>
      </c>
      <c r="Z7" s="784" t="str">
        <f>'SAME R Results'!W27</f>
        <v>y</v>
      </c>
      <c r="AA7" s="784" t="str">
        <f>'SAME R Results'!X27</f>
        <v>y</v>
      </c>
      <c r="AB7" s="784" t="str">
        <f>'SAME R Results'!Y27</f>
        <v>y</v>
      </c>
      <c r="AC7" s="789"/>
      <c r="AD7" s="784" t="str">
        <f>'SAME R Results'!Z27</f>
        <v>y</v>
      </c>
      <c r="AE7" s="784">
        <f>'SAME R Results'!AA27</f>
        <v>10</v>
      </c>
      <c r="AF7" s="784" t="str">
        <f>'SAME R Results'!AB27</f>
        <v>y</v>
      </c>
      <c r="AG7" s="817">
        <f>'SAME R Results'!AC27</f>
        <v>3.852706928546E-2</v>
      </c>
      <c r="AH7" s="819">
        <f>'SAME R Results'!AD27</f>
        <v>0</v>
      </c>
      <c r="AI7" s="784">
        <f>'SAME R Results'!AE27</f>
        <v>0</v>
      </c>
      <c r="AJ7" s="784">
        <f>'SAME R Results'!AF27</f>
        <v>0</v>
      </c>
      <c r="AK7" s="784">
        <f>'SAME R Results'!AG27</f>
        <v>0</v>
      </c>
      <c r="AL7" s="784">
        <f>'SAME R Results'!AH27</f>
        <v>0</v>
      </c>
      <c r="AM7" s="784">
        <f>'SAME R Results'!AI27</f>
        <v>0</v>
      </c>
      <c r="AN7" s="784">
        <f>'SAME R Results'!AJ27</f>
        <v>0</v>
      </c>
      <c r="AO7" s="784">
        <f>'SAME R Results'!AK27</f>
        <v>0</v>
      </c>
      <c r="AP7" s="784">
        <f>'SAME R Results'!AL27</f>
        <v>0</v>
      </c>
      <c r="AQ7" s="784">
        <f>'SAME R Results'!AM27</f>
        <v>0</v>
      </c>
      <c r="AR7" s="817">
        <f>'SAME R Results'!AN27</f>
        <v>0</v>
      </c>
      <c r="AS7" s="819">
        <f>'SAME R Results'!AO27</f>
        <v>0</v>
      </c>
      <c r="AT7" s="784">
        <f>'SAME R Results'!AP27</f>
        <v>0</v>
      </c>
      <c r="AU7" s="789"/>
      <c r="AV7" s="821">
        <f>'SAME R Results'!AQ27</f>
        <v>0</v>
      </c>
      <c r="AW7" s="821">
        <f>'SAME R Results'!AR27</f>
        <v>6.2380000000000004</v>
      </c>
      <c r="AX7" s="821">
        <f>'SAME R Results'!AS27</f>
        <v>0</v>
      </c>
      <c r="AY7" s="821">
        <f>'SAME R Results'!AT27</f>
        <v>0</v>
      </c>
      <c r="AZ7" s="824"/>
      <c r="BA7" s="824"/>
      <c r="BB7" s="821">
        <f>'SAME R Results'!AU27</f>
        <v>1.2618104999999997</v>
      </c>
      <c r="BC7" s="821">
        <f>'SAME R Results'!AV27</f>
        <v>2.6800000000000001E-2</v>
      </c>
      <c r="BD7" s="821">
        <f>'SAME R Results'!AW27</f>
        <v>7.4841774999999995</v>
      </c>
      <c r="BE7" s="821">
        <f>'SAME R Results'!AX27</f>
        <v>4.7311394999999994</v>
      </c>
      <c r="BF7" s="827">
        <f>'SAME R Results'!AY27</f>
        <v>94725</v>
      </c>
      <c r="BG7" s="784">
        <f>'SAME R Results'!AZ27</f>
        <v>1.7443859999999998</v>
      </c>
      <c r="BH7" s="784">
        <f>'SAME R Results'!BA27</f>
        <v>8.2000000000000003E-2</v>
      </c>
      <c r="BI7" s="789"/>
      <c r="BJ7" s="784">
        <f>'SAME R Results'!BB27</f>
        <v>95.160750000000021</v>
      </c>
      <c r="BK7" s="784">
        <f>'SAME R Results'!BC27</f>
        <v>2.7530380000000001</v>
      </c>
      <c r="BL7" s="784">
        <f>'SAME R Results'!BD27</f>
        <v>3862679.2540942985</v>
      </c>
      <c r="BM7" s="784">
        <f>'SAME R Results'!BE27</f>
        <v>799.72694879565961</v>
      </c>
      <c r="BN7" s="784">
        <f>'SAME R Results'!BF27</f>
        <v>3.3011901906079455</v>
      </c>
      <c r="BO7" s="784">
        <f>'SAME R Results'!BG27</f>
        <v>1.110891841851543</v>
      </c>
      <c r="BP7" s="789"/>
      <c r="BQ7" s="784">
        <f>'SAME R Results'!BH27</f>
        <v>121.49421996324</v>
      </c>
      <c r="BR7" s="817">
        <f>'SAME R Results'!BI27</f>
        <v>0.20703943977434275</v>
      </c>
      <c r="BS7" s="817">
        <f>'SAME R Results'!BJ27</f>
        <v>0.39164217089803754</v>
      </c>
      <c r="BT7" s="817">
        <f>'SAME R Results'!BL27</f>
        <v>2.9716576053936929</v>
      </c>
      <c r="BU7" s="817">
        <f>'SAME R Results'!BM27</f>
        <v>2.2219783573112184</v>
      </c>
      <c r="BV7" s="817">
        <f>'SAME R Results'!BN27</f>
        <v>0.15053410372740142</v>
      </c>
      <c r="BW7" s="784">
        <f>'SAME R Results'!BO27</f>
        <v>3862679.2540942985</v>
      </c>
      <c r="BX7" s="784">
        <f>'SAME R Results'!BP27</f>
        <v>3806130.0527040381</v>
      </c>
      <c r="BY7" s="784">
        <f>'SAME R Results'!BQ27</f>
        <v>3426451.3385870382</v>
      </c>
      <c r="BZ7" s="784">
        <f>'SAME R Results'!BR27</f>
        <v>799.72694879565961</v>
      </c>
      <c r="CA7" s="784">
        <f>'SAME R Results'!BS27</f>
        <v>0.6110800852348397</v>
      </c>
      <c r="CB7" s="784">
        <f>'SAME R Results'!BT27</f>
        <v>0.48</v>
      </c>
      <c r="CC7" s="784">
        <f>'SAME R Results'!BV27</f>
        <v>2.6598461892823453</v>
      </c>
      <c r="CD7" s="784">
        <f>'SAME R Results'!BW27</f>
        <v>1</v>
      </c>
      <c r="CE7" s="784">
        <f>'SAME R Results'!BZ27</f>
        <v>225.3</v>
      </c>
      <c r="CF7" s="27"/>
    </row>
    <row r="8" spans="1:84" ht="16.5" customHeight="1" x14ac:dyDescent="0.2">
      <c r="A8" s="780">
        <v>2</v>
      </c>
      <c r="B8" s="784">
        <f>'SAME R Results'!A29</f>
        <v>3</v>
      </c>
      <c r="C8" s="839" t="str">
        <f>'SAME R Results'!B29</f>
        <v>Pyrell</v>
      </c>
      <c r="D8" s="784" t="str">
        <f>'SAME R Results'!C29</f>
        <v>P04</v>
      </c>
      <c r="E8" s="784" t="str">
        <f>'SAME R Results'!D29</f>
        <v>17P</v>
      </c>
      <c r="F8" s="784">
        <f>'SAME R Results'!E29</f>
        <v>4</v>
      </c>
      <c r="G8" s="784">
        <f>'SAME R Results'!F29</f>
        <v>64</v>
      </c>
      <c r="H8" s="785" t="str">
        <f>'SAME R Results'!G29</f>
        <v>High Temp aging</v>
      </c>
      <c r="I8" s="784">
        <f>'SAME R Results'!H29</f>
        <v>235</v>
      </c>
      <c r="J8" s="786">
        <f>'SAME R Results'!I29</f>
        <v>40413</v>
      </c>
      <c r="K8" s="784">
        <f>'SAME R Results'!J29</f>
        <v>0</v>
      </c>
      <c r="L8" s="788"/>
      <c r="M8" s="788"/>
      <c r="N8" s="784">
        <f>'SAME R Results'!K29</f>
        <v>8.1</v>
      </c>
      <c r="O8" s="793">
        <f>'SAME R Results'!L29</f>
        <v>1.23</v>
      </c>
      <c r="P8" s="784">
        <f>'SAME R Results'!M29</f>
        <v>60</v>
      </c>
      <c r="Q8" s="784">
        <f>'SAME R Results'!N29</f>
        <v>11</v>
      </c>
      <c r="R8" s="784">
        <f>'SAME R Results'!O29</f>
        <v>8</v>
      </c>
      <c r="S8" s="784" t="str">
        <f>'SAME R Results'!P29</f>
        <v>n</v>
      </c>
      <c r="T8" s="784">
        <f>'SAME R Results'!Q29</f>
        <v>0</v>
      </c>
      <c r="U8" s="784">
        <f>'SAME R Results'!R29</f>
        <v>47</v>
      </c>
      <c r="V8" s="784" t="str">
        <f>'SAME R Results'!S29</f>
        <v>y</v>
      </c>
      <c r="W8" s="784">
        <f>'SAME R Results'!T29</f>
        <v>45</v>
      </c>
      <c r="X8" s="784" t="str">
        <f>'SAME R Results'!U29</f>
        <v>n</v>
      </c>
      <c r="Y8" s="784" t="str">
        <f>'SAME R Results'!V29</f>
        <v>y</v>
      </c>
      <c r="Z8" s="784" t="str">
        <f>'SAME R Results'!W29</f>
        <v>y</v>
      </c>
      <c r="AA8" s="784" t="str">
        <f>'SAME R Results'!X29</f>
        <v>y</v>
      </c>
      <c r="AB8" s="784" t="str">
        <f>'SAME R Results'!Y29</f>
        <v>y</v>
      </c>
      <c r="AC8" s="789"/>
      <c r="AD8" s="784" t="str">
        <f>'SAME R Results'!Z29</f>
        <v>y</v>
      </c>
      <c r="AE8" s="784">
        <f>'SAME R Results'!AA29</f>
        <v>10</v>
      </c>
      <c r="AF8" s="784" t="str">
        <f>'SAME R Results'!AB29</f>
        <v>y</v>
      </c>
      <c r="AG8" s="817">
        <f>'SAME R Results'!AC29</f>
        <v>3.852706928546E-2</v>
      </c>
      <c r="AH8" s="819">
        <f>'SAME R Results'!AD29</f>
        <v>0</v>
      </c>
      <c r="AI8" s="784">
        <f>'SAME R Results'!AE29</f>
        <v>0</v>
      </c>
      <c r="AJ8" s="784">
        <f>'SAME R Results'!AF29</f>
        <v>0</v>
      </c>
      <c r="AK8" s="784">
        <f>'SAME R Results'!AG29</f>
        <v>0</v>
      </c>
      <c r="AL8" s="784">
        <f>'SAME R Results'!AH29</f>
        <v>0</v>
      </c>
      <c r="AM8" s="784">
        <f>'SAME R Results'!AI29</f>
        <v>0</v>
      </c>
      <c r="AN8" s="784">
        <f>'SAME R Results'!AJ29</f>
        <v>0</v>
      </c>
      <c r="AO8" s="784">
        <f>'SAME R Results'!AK29</f>
        <v>0</v>
      </c>
      <c r="AP8" s="784">
        <f>'SAME R Results'!AL29</f>
        <v>0</v>
      </c>
      <c r="AQ8" s="784">
        <f>'SAME R Results'!AM29</f>
        <v>0</v>
      </c>
      <c r="AR8" s="817">
        <f>'SAME R Results'!AN29</f>
        <v>0</v>
      </c>
      <c r="AS8" s="819">
        <f>'SAME R Results'!AO29</f>
        <v>0</v>
      </c>
      <c r="AT8" s="784">
        <f>'SAME R Results'!AP29</f>
        <v>0</v>
      </c>
      <c r="AU8" s="789"/>
      <c r="AV8" s="821">
        <f>'SAME R Results'!AQ29</f>
        <v>0</v>
      </c>
      <c r="AW8" s="821">
        <f>'SAME R Results'!AR29</f>
        <v>6.2480000000000002</v>
      </c>
      <c r="AX8" s="821">
        <f>'SAME R Results'!AS29</f>
        <v>0</v>
      </c>
      <c r="AY8" s="821">
        <f>'SAME R Results'!AT29</f>
        <v>0</v>
      </c>
      <c r="AZ8" s="824"/>
      <c r="BA8" s="824"/>
      <c r="BB8" s="821">
        <f>'SAME R Results'!AU29</f>
        <v>2.4593354999999999</v>
      </c>
      <c r="BC8" s="821">
        <f>'SAME R Results'!AV29</f>
        <v>2.6800000000000001E-2</v>
      </c>
      <c r="BD8" s="821">
        <f>'SAME R Results'!AW29</f>
        <v>7.6602935000000016</v>
      </c>
      <c r="BE8" s="821">
        <f>'SAME R Results'!AX29</f>
        <v>4.6471244999999994</v>
      </c>
      <c r="BF8" s="827">
        <f>'SAME R Results'!AY29</f>
        <v>95130</v>
      </c>
      <c r="BG8" s="784">
        <f>'SAME R Results'!AZ29</f>
        <v>3.3332830000000002</v>
      </c>
      <c r="BH8" s="784">
        <f>'SAME R Results'!BA29</f>
        <v>8.2000000000000003E-2</v>
      </c>
      <c r="BI8" s="789"/>
      <c r="BJ8" s="784">
        <f>'SAME R Results'!BB29</f>
        <v>140.37214999999998</v>
      </c>
      <c r="BK8" s="784">
        <f>'SAME R Results'!BC29</f>
        <v>3.0131690000000022</v>
      </c>
      <c r="BL8" s="784">
        <f>'SAME R Results'!BD29</f>
        <v>3881194.302428619</v>
      </c>
      <c r="BM8" s="784">
        <f>'SAME R Results'!BE29</f>
        <v>985.16488408159614</v>
      </c>
      <c r="BN8" s="784">
        <f>'SAME R Results'!BF29</f>
        <v>6.4844087888161575</v>
      </c>
      <c r="BO8" s="784">
        <f>'SAME R Results'!BG29</f>
        <v>2.1667359078756063</v>
      </c>
      <c r="BP8" s="789"/>
      <c r="BQ8" s="784">
        <f>'SAME R Results'!BH29</f>
        <v>178.73078086905704</v>
      </c>
      <c r="BR8" s="817">
        <f>'SAME R Results'!BI29</f>
        <v>0.2538303437849373</v>
      </c>
      <c r="BS8" s="817">
        <f>'SAME R Results'!BJ29</f>
        <v>0.44471159033705637</v>
      </c>
      <c r="BT8" s="817">
        <f>'SAME R Results'!BL29</f>
        <v>2.992708416954168</v>
      </c>
      <c r="BU8" s="817">
        <f>'SAME R Results'!BM29</f>
        <v>2.1145436150408896</v>
      </c>
      <c r="BV8" s="817">
        <f>'SAME R Results'!BN29</f>
        <v>0.19176797520354047</v>
      </c>
      <c r="BW8" s="784">
        <f>'SAME R Results'!BO29</f>
        <v>3881194.302428619</v>
      </c>
      <c r="BX8" s="784">
        <f>'SAME R Results'!BP29</f>
        <v>3824403.3229801576</v>
      </c>
      <c r="BY8" s="784">
        <f>'SAME R Results'!BQ29</f>
        <v>3442101.2643712335</v>
      </c>
      <c r="BZ8" s="784">
        <f>'SAME R Results'!BR29</f>
        <v>985.16488408159614</v>
      </c>
      <c r="CA8" s="784">
        <f>'SAME R Results'!BS29</f>
        <v>0.66882025215306806</v>
      </c>
      <c r="CB8" s="784">
        <f>'SAME R Results'!BT29</f>
        <v>0.48</v>
      </c>
      <c r="CC8" s="784">
        <f>'SAME R Results'!BV29</f>
        <v>2.6526329722612516</v>
      </c>
      <c r="CD8" s="784">
        <f>'SAME R Results'!BW29</f>
        <v>1</v>
      </c>
      <c r="CE8" s="784">
        <f>'SAME R Results'!BZ29</f>
        <v>242.10308472492756</v>
      </c>
      <c r="CF8" s="27"/>
    </row>
    <row r="9" spans="1:84" ht="16.5" customHeight="1" x14ac:dyDescent="0.2">
      <c r="A9" s="780">
        <v>2</v>
      </c>
      <c r="B9" s="784">
        <f>'SAME R Results'!A45</f>
        <v>5</v>
      </c>
      <c r="C9" s="839" t="str">
        <f>'SAME R Results'!B45</f>
        <v>Pyrell</v>
      </c>
      <c r="D9" s="784" t="str">
        <f>'SAME R Results'!C45</f>
        <v>P05</v>
      </c>
      <c r="E9" s="784" t="str">
        <f>'SAME R Results'!D45</f>
        <v>27 P</v>
      </c>
      <c r="F9" s="784">
        <f>'SAME R Results'!E45</f>
        <v>4</v>
      </c>
      <c r="G9" s="784">
        <f>'SAME R Results'!F45</f>
        <v>74</v>
      </c>
      <c r="H9" s="967" t="str">
        <f>'SAME R Results'!G45</f>
        <v>Baseline Aging</v>
      </c>
      <c r="I9" s="784">
        <f>'SAME R Results'!H45</f>
        <v>238</v>
      </c>
      <c r="J9" s="786">
        <f>'SAME R Results'!I45</f>
        <v>40416</v>
      </c>
      <c r="K9" s="784">
        <f>'SAME R Results'!J45</f>
        <v>0</v>
      </c>
      <c r="L9" s="788"/>
      <c r="M9" s="788"/>
      <c r="N9" s="784">
        <f>'SAME R Results'!K45</f>
        <v>8.1</v>
      </c>
      <c r="O9" s="793">
        <f>'SAME R Results'!L45</f>
        <v>1.22</v>
      </c>
      <c r="P9" s="784">
        <f>'SAME R Results'!M45</f>
        <v>60</v>
      </c>
      <c r="Q9" s="784">
        <f>'SAME R Results'!N45</f>
        <v>11</v>
      </c>
      <c r="R9" s="784">
        <f>'SAME R Results'!O45</f>
        <v>8</v>
      </c>
      <c r="S9" s="784" t="str">
        <f>'SAME R Results'!P45</f>
        <v>n</v>
      </c>
      <c r="T9" s="784">
        <f>'SAME R Results'!Q45</f>
        <v>0</v>
      </c>
      <c r="U9" s="784">
        <f>'SAME R Results'!R45</f>
        <v>48.428571428571431</v>
      </c>
      <c r="V9" s="784" t="str">
        <f>'SAME R Results'!S45</f>
        <v>y</v>
      </c>
      <c r="W9" s="784">
        <f>'SAME R Results'!T45</f>
        <v>60</v>
      </c>
      <c r="X9" s="784" t="str">
        <f>'SAME R Results'!U45</f>
        <v>n</v>
      </c>
      <c r="Y9" s="784" t="str">
        <f>'SAME R Results'!V45</f>
        <v>y</v>
      </c>
      <c r="Z9" s="784" t="str">
        <f>'SAME R Results'!W45</f>
        <v>y</v>
      </c>
      <c r="AA9" s="784" t="str">
        <f>'SAME R Results'!X45</f>
        <v>y</v>
      </c>
      <c r="AB9" s="784" t="str">
        <f>'SAME R Results'!Y45</f>
        <v>y</v>
      </c>
      <c r="AC9" s="789"/>
      <c r="AD9" s="784" t="str">
        <f>'SAME R Results'!Z45</f>
        <v>y</v>
      </c>
      <c r="AE9" s="784">
        <f>'SAME R Results'!AA45</f>
        <v>10</v>
      </c>
      <c r="AF9" s="784" t="str">
        <f>'SAME R Results'!AB45</f>
        <v>y</v>
      </c>
      <c r="AG9" s="817">
        <f>'SAME R Results'!AC45</f>
        <v>3.852706928546E-2</v>
      </c>
      <c r="AH9" s="819">
        <f>'SAME R Results'!AD45</f>
        <v>0</v>
      </c>
      <c r="AI9" s="784">
        <f>'SAME R Results'!AE45</f>
        <v>58</v>
      </c>
      <c r="AJ9" s="784">
        <f>'SAME R Results'!AF45</f>
        <v>480</v>
      </c>
      <c r="AK9" s="784">
        <f>'SAME R Results'!AG45</f>
        <v>0</v>
      </c>
      <c r="AL9" s="784" t="str">
        <f>'SAME R Results'!AH45</f>
        <v>n</v>
      </c>
      <c r="AM9" s="784" t="str">
        <f>'SAME R Results'!AI45</f>
        <v>y</v>
      </c>
      <c r="AN9" s="784" t="str">
        <f>'SAME R Results'!AJ45</f>
        <v>y</v>
      </c>
      <c r="AO9" s="784" t="str">
        <f>'SAME R Results'!AK45</f>
        <v>y</v>
      </c>
      <c r="AP9" s="784" t="str">
        <f>'SAME R Results'!AL45</f>
        <v>y</v>
      </c>
      <c r="AQ9" s="784" t="str">
        <f>'SAME R Results'!AM45</f>
        <v>y</v>
      </c>
      <c r="AR9" s="817">
        <f>'SAME R Results'!AN45</f>
        <v>3.852706928546E-2</v>
      </c>
      <c r="AS9" s="819">
        <f>'SAME R Results'!AO45</f>
        <v>0</v>
      </c>
      <c r="AT9" s="784">
        <f>'SAME R Results'!AP45</f>
        <v>0</v>
      </c>
      <c r="AU9" s="789"/>
      <c r="AV9" s="821">
        <f>'SAME R Results'!AQ45</f>
        <v>0</v>
      </c>
      <c r="AW9" s="821">
        <f>'SAME R Results'!AR45</f>
        <v>6.2568344999999992</v>
      </c>
      <c r="AX9" s="821">
        <f>'SAME R Results'!AS45</f>
        <v>0</v>
      </c>
      <c r="AY9" s="821">
        <f>'SAME R Results'!AT45</f>
        <v>0</v>
      </c>
      <c r="AZ9" s="824"/>
      <c r="BA9" s="824"/>
      <c r="BB9" s="821">
        <f>'SAME R Results'!AU45</f>
        <v>1.0560769999999999</v>
      </c>
      <c r="BC9" s="821">
        <f>'SAME R Results'!AV45</f>
        <v>2.6779190000000001E-2</v>
      </c>
      <c r="BD9" s="821">
        <f>'SAME R Results'!AW45</f>
        <v>7.6243590000000001</v>
      </c>
      <c r="BE9" s="821">
        <f>'SAME R Results'!AX45</f>
        <v>4.6188954999999989</v>
      </c>
      <c r="BF9" s="827">
        <f>'SAME R Results'!AY45</f>
        <v>112350</v>
      </c>
      <c r="BG9" s="784">
        <f>'SAME R Results'!AZ45</f>
        <v>1.5103150000000001</v>
      </c>
      <c r="BH9" s="784">
        <f>'SAME R Results'!BA45</f>
        <v>7.855224999999999E-2</v>
      </c>
      <c r="BI9" s="789"/>
      <c r="BJ9" s="784">
        <f>'SAME R Results'!BB45</f>
        <v>91.655199999999994</v>
      </c>
      <c r="BK9" s="784">
        <f>'SAME R Results'!BC45</f>
        <v>3.0054635000000012</v>
      </c>
      <c r="BL9" s="784">
        <f>'SAME R Results'!BD45</f>
        <v>4953334.072364063</v>
      </c>
      <c r="BM9" s="784">
        <f>'SAME R Results'!BE45</f>
        <v>978.85286843014046</v>
      </c>
      <c r="BN9" s="784">
        <f>'SAME R Results'!BF45</f>
        <v>2.7216529795782987</v>
      </c>
      <c r="BO9" s="784">
        <f>'SAME R Results'!BG45</f>
        <v>0.94646110113328596</v>
      </c>
      <c r="BP9" s="789"/>
      <c r="BQ9" s="784">
        <f>'SAME R Results'!BH45</f>
        <v>115.76666203673778</v>
      </c>
      <c r="BR9" s="817">
        <f>'SAME R Results'!BI45</f>
        <v>0.1976149506837051</v>
      </c>
      <c r="BS9" s="817">
        <f>'SAME R Results'!BJ45</f>
        <v>0.35472823373879336</v>
      </c>
      <c r="BT9" s="817">
        <f>'SAME R Results'!BL45</f>
        <v>2.8756099709955434</v>
      </c>
      <c r="BU9" s="817">
        <f>'SAME R Results'!BM45</f>
        <v>2.1487226040778928</v>
      </c>
      <c r="BV9" s="817">
        <f>'SAME R Results'!BN45</f>
        <v>0.14749653543696306</v>
      </c>
      <c r="BW9" s="784">
        <f>'SAME R Results'!BO45</f>
        <v>4953334.072364063</v>
      </c>
      <c r="BX9" s="784">
        <f>'SAME R Results'!BP45</f>
        <v>4617798.1689134808</v>
      </c>
      <c r="BY9" s="784">
        <f>'SAME R Results'!BQ45</f>
        <v>4102155.4566997737</v>
      </c>
      <c r="BZ9" s="784">
        <f>'SAME R Results'!BR45</f>
        <v>978.85286843014046</v>
      </c>
      <c r="CA9" s="784">
        <f>'SAME R Results'!BS45</f>
        <v>0.66710989523217634</v>
      </c>
      <c r="CB9" s="784">
        <f>'SAME R Results'!BT45</f>
        <v>0.48</v>
      </c>
      <c r="CC9" s="784">
        <f>'SAME R Results'!BV45</f>
        <v>2.6313896637601624</v>
      </c>
      <c r="CD9" s="784">
        <f>'SAME R Results'!BW45</f>
        <v>1</v>
      </c>
      <c r="CE9" s="784">
        <f>'SAME R Results'!BZ45</f>
        <v>234.18212761794004</v>
      </c>
      <c r="CF9" s="27"/>
    </row>
    <row r="10" spans="1:84" ht="16.5" customHeight="1" x14ac:dyDescent="0.2">
      <c r="A10" s="780">
        <v>2</v>
      </c>
      <c r="B10" s="784">
        <f>'SAME R Results'!A49</f>
        <v>5</v>
      </c>
      <c r="C10" s="839" t="str">
        <f>'SAME R Results'!B49</f>
        <v>Pyrell</v>
      </c>
      <c r="D10" s="784" t="str">
        <f>'SAME R Results'!C49</f>
        <v>P06</v>
      </c>
      <c r="E10" s="784" t="str">
        <f>'SAME R Results'!D49</f>
        <v>29 P</v>
      </c>
      <c r="F10" s="784">
        <f>'SAME R Results'!E49</f>
        <v>5</v>
      </c>
      <c r="G10" s="784">
        <f>'SAME R Results'!F49</f>
        <v>76</v>
      </c>
      <c r="H10" s="785" t="str">
        <f>'SAME R Results'!G49</f>
        <v>High Temp aging</v>
      </c>
      <c r="I10" s="784">
        <f>'SAME R Results'!H49</f>
        <v>238</v>
      </c>
      <c r="J10" s="786">
        <f>'SAME R Results'!I49</f>
        <v>40416</v>
      </c>
      <c r="K10" s="784">
        <f>'SAME R Results'!J49</f>
        <v>0</v>
      </c>
      <c r="L10" s="788"/>
      <c r="M10" s="788"/>
      <c r="N10" s="784">
        <f>'SAME R Results'!K49</f>
        <v>8.1</v>
      </c>
      <c r="O10" s="793">
        <f>'SAME R Results'!L49</f>
        <v>1.23</v>
      </c>
      <c r="P10" s="784">
        <f>'SAME R Results'!M49</f>
        <v>60</v>
      </c>
      <c r="Q10" s="784">
        <f>'SAME R Results'!N49</f>
        <v>11</v>
      </c>
      <c r="R10" s="784">
        <f>'SAME R Results'!O49</f>
        <v>8</v>
      </c>
      <c r="S10" s="784" t="str">
        <f>'SAME R Results'!P49</f>
        <v>n</v>
      </c>
      <c r="T10" s="784">
        <f>'SAME R Results'!Q49</f>
        <v>0</v>
      </c>
      <c r="U10" s="784">
        <f>'SAME R Results'!R49</f>
        <v>51.428571428571431</v>
      </c>
      <c r="V10" s="784" t="str">
        <f>'SAME R Results'!S49</f>
        <v>y</v>
      </c>
      <c r="W10" s="784">
        <f>'SAME R Results'!T49</f>
        <v>45</v>
      </c>
      <c r="X10" s="784" t="str">
        <f>'SAME R Results'!U49</f>
        <v>n</v>
      </c>
      <c r="Y10" s="784" t="str">
        <f>'SAME R Results'!V49</f>
        <v>y</v>
      </c>
      <c r="Z10" s="784" t="str">
        <f>'SAME R Results'!W49</f>
        <v>y</v>
      </c>
      <c r="AA10" s="784" t="str">
        <f>'SAME R Results'!X49</f>
        <v>y</v>
      </c>
      <c r="AB10" s="784" t="str">
        <f>'SAME R Results'!Y49</f>
        <v>y</v>
      </c>
      <c r="AC10" s="789"/>
      <c r="AD10" s="784" t="str">
        <f>'SAME R Results'!Z49</f>
        <v>y</v>
      </c>
      <c r="AE10" s="784">
        <f>'SAME R Results'!AA49</f>
        <v>10</v>
      </c>
      <c r="AF10" s="784" t="str">
        <f>'SAME R Results'!AB49</f>
        <v>y</v>
      </c>
      <c r="AG10" s="817">
        <f>'SAME R Results'!AC49</f>
        <v>3.852706928546E-2</v>
      </c>
      <c r="AH10" s="819">
        <f>'SAME R Results'!AD49</f>
        <v>0</v>
      </c>
      <c r="AI10" s="784">
        <f>'SAME R Results'!AE49</f>
        <v>58</v>
      </c>
      <c r="AJ10" s="784">
        <f>'SAME R Results'!AF49</f>
        <v>480</v>
      </c>
      <c r="AK10" s="784">
        <f>'SAME R Results'!AG49</f>
        <v>0</v>
      </c>
      <c r="AL10" s="784" t="str">
        <f>'SAME R Results'!AH49</f>
        <v>n</v>
      </c>
      <c r="AM10" s="784" t="str">
        <f>'SAME R Results'!AI49</f>
        <v>y</v>
      </c>
      <c r="AN10" s="784" t="str">
        <f>'SAME R Results'!AJ49</f>
        <v>y</v>
      </c>
      <c r="AO10" s="784" t="str">
        <f>'SAME R Results'!AK49</f>
        <v>y</v>
      </c>
      <c r="AP10" s="784" t="str">
        <f>'SAME R Results'!AL49</f>
        <v>y</v>
      </c>
      <c r="AQ10" s="784" t="str">
        <f>'SAME R Results'!AM49</f>
        <v>y</v>
      </c>
      <c r="AR10" s="817">
        <f>'SAME R Results'!AN49</f>
        <v>3.852706928546E-2</v>
      </c>
      <c r="AS10" s="819">
        <f>'SAME R Results'!AO49</f>
        <v>0</v>
      </c>
      <c r="AT10" s="784">
        <f>'SAME R Results'!AP49</f>
        <v>0</v>
      </c>
      <c r="AU10" s="789"/>
      <c r="AV10" s="821">
        <f>'SAME R Results'!AQ49</f>
        <v>0</v>
      </c>
      <c r="AW10" s="821">
        <f>'SAME R Results'!AR49</f>
        <v>6.2617504999999998</v>
      </c>
      <c r="AX10" s="821">
        <f>'SAME R Results'!AS49</f>
        <v>0</v>
      </c>
      <c r="AY10" s="821">
        <f>'SAME R Results'!AT49</f>
        <v>0</v>
      </c>
      <c r="AZ10" s="824"/>
      <c r="BA10" s="824"/>
      <c r="BB10" s="821">
        <f>'SAME R Results'!AU49</f>
        <v>2.6423810000000003</v>
      </c>
      <c r="BC10" s="821">
        <f>'SAME R Results'!AV49</f>
        <v>2.7664190000000005E-2</v>
      </c>
      <c r="BD10" s="821">
        <f>'SAME R Results'!AW49</f>
        <v>7.8387760000000002</v>
      </c>
      <c r="BE10" s="821">
        <f>'SAME R Results'!AX49</f>
        <v>4.6380309999999998</v>
      </c>
      <c r="BF10" s="827">
        <f>'SAME R Results'!AY49</f>
        <v>81685</v>
      </c>
      <c r="BG10" s="784">
        <f>'SAME R Results'!AZ49</f>
        <v>3.3800660000000002</v>
      </c>
      <c r="BH10" s="784">
        <f>'SAME R Results'!BA49</f>
        <v>7.9345705000000002E-2</v>
      </c>
      <c r="BI10" s="789"/>
      <c r="BJ10" s="784">
        <f>'SAME R Results'!BB49</f>
        <v>187.29170000000002</v>
      </c>
      <c r="BK10" s="784">
        <f>'SAME R Results'!BC49</f>
        <v>3.2007450000000004</v>
      </c>
      <c r="BL10" s="784">
        <f>'SAME R Results'!BD49</f>
        <v>3275641.6927261017</v>
      </c>
      <c r="BM10" s="784">
        <f>'SAME R Results'!BE49</f>
        <v>1159.5375543457283</v>
      </c>
      <c r="BN10" s="784">
        <f>'SAME R Results'!BF49</f>
        <v>6.8282270331857937</v>
      </c>
      <c r="BO10" s="784">
        <f>'SAME R Results'!BG49</f>
        <v>2.1549243364622712</v>
      </c>
      <c r="BP10" s="789"/>
      <c r="BQ10" s="784">
        <f>'SAME R Results'!BH49</f>
        <v>233.65676151505821</v>
      </c>
      <c r="BR10" s="817">
        <f>'SAME R Results'!BI49</f>
        <v>0.35398790927609708</v>
      </c>
      <c r="BS10" s="817">
        <f>'SAME R Results'!BJ49</f>
        <v>0.5145502341662288</v>
      </c>
      <c r="BT10" s="817">
        <f>'SAME R Results'!BL49</f>
        <v>3.1686620813776045</v>
      </c>
      <c r="BU10" s="817">
        <f>'SAME R Results'!BM49</f>
        <v>1.843342080682528</v>
      </c>
      <c r="BV10" s="817">
        <f>'SAME R Results'!BN49</f>
        <v>0.29360858690347513</v>
      </c>
      <c r="BW10" s="784">
        <f>'SAME R Results'!BO49</f>
        <v>3275641.6927261017</v>
      </c>
      <c r="BX10" s="784">
        <f>'SAME R Results'!BP49</f>
        <v>3226877.1478270418</v>
      </c>
      <c r="BY10" s="784">
        <f>'SAME R Results'!BQ49</f>
        <v>2927113.0095421043</v>
      </c>
      <c r="BZ10" s="784">
        <f>'SAME R Results'!BR49</f>
        <v>1159.5375543457283</v>
      </c>
      <c r="CA10" s="784">
        <f>'SAME R Results'!BS49</f>
        <v>0.71045569564059308</v>
      </c>
      <c r="CB10" s="784">
        <f>'SAME R Results'!BT49</f>
        <v>0.48</v>
      </c>
      <c r="CC10" s="784">
        <f>'SAME R Results'!BV49</f>
        <v>2.5990736365948832</v>
      </c>
      <c r="CD10" s="784">
        <f>'SAME R Results'!BW49</f>
        <v>1</v>
      </c>
      <c r="CE10" s="784">
        <f>'SAME R Results'!BZ49</f>
        <v>240.92870800332065</v>
      </c>
      <c r="CF10" s="27"/>
    </row>
    <row r="11" spans="1:84" ht="16.5" customHeight="1" x14ac:dyDescent="0.2">
      <c r="A11" s="780">
        <v>2</v>
      </c>
      <c r="B11" s="784" t="str">
        <f>'SAME R Results'!A67</f>
        <v>7 (4)</v>
      </c>
      <c r="C11" s="839" t="str">
        <f>'SAME R Results'!B67</f>
        <v>Pyrell</v>
      </c>
      <c r="D11" s="784" t="str">
        <f>'SAME R Results'!C67</f>
        <v>P01</v>
      </c>
      <c r="E11" s="784" t="str">
        <f>'SAME R Results'!D67</f>
        <v>37 P</v>
      </c>
      <c r="F11" s="784">
        <f>'SAME R Results'!E67</f>
        <v>0</v>
      </c>
      <c r="G11" s="784">
        <f>'SAME R Results'!F67</f>
        <v>84</v>
      </c>
      <c r="H11" s="785" t="str">
        <f>'SAME R Results'!G67</f>
        <v>Mid Temp aging retry</v>
      </c>
      <c r="I11" s="784">
        <f>'SAME R Results'!H67</f>
        <v>242</v>
      </c>
      <c r="J11" s="786">
        <f>'SAME R Results'!I67</f>
        <v>40420.277777777781</v>
      </c>
      <c r="K11" s="784">
        <f>'SAME R Results'!J67</f>
        <v>0</v>
      </c>
      <c r="L11" s="788"/>
      <c r="M11" s="788"/>
      <c r="N11" s="784">
        <f>'SAME R Results'!K67</f>
        <v>8.1</v>
      </c>
      <c r="O11" s="793">
        <f>'SAME R Results'!L67</f>
        <v>1.2250000000000001</v>
      </c>
      <c r="P11" s="784">
        <f>'SAME R Results'!M67</f>
        <v>60</v>
      </c>
      <c r="Q11" s="784">
        <f>'SAME R Results'!N67</f>
        <v>11</v>
      </c>
      <c r="R11" s="784">
        <f>'SAME R Results'!O67</f>
        <v>8</v>
      </c>
      <c r="S11" s="784" t="str">
        <f>'SAME R Results'!P67</f>
        <v>n</v>
      </c>
      <c r="T11" s="784">
        <f>'SAME R Results'!Q67</f>
        <v>0</v>
      </c>
      <c r="U11" s="784">
        <f>'SAME R Results'!R67</f>
        <v>53</v>
      </c>
      <c r="V11" s="784" t="str">
        <f>'SAME R Results'!S67</f>
        <v>y</v>
      </c>
      <c r="W11" s="784">
        <f>'SAME R Results'!T67</f>
        <v>60</v>
      </c>
      <c r="X11" s="784" t="str">
        <f>'SAME R Results'!U67</f>
        <v>n</v>
      </c>
      <c r="Y11" s="784" t="str">
        <f>'SAME R Results'!V67</f>
        <v>y</v>
      </c>
      <c r="Z11" s="784" t="str">
        <f>'SAME R Results'!W67</f>
        <v>y</v>
      </c>
      <c r="AA11" s="784" t="str">
        <f>'SAME R Results'!X67</f>
        <v>y</v>
      </c>
      <c r="AB11" s="784" t="str">
        <f>'SAME R Results'!Y67</f>
        <v>y</v>
      </c>
      <c r="AC11" s="789"/>
      <c r="AD11" s="784" t="str">
        <f>'SAME R Results'!Z67</f>
        <v>y</v>
      </c>
      <c r="AE11" s="784">
        <f>'SAME R Results'!AA67</f>
        <v>10</v>
      </c>
      <c r="AF11" s="784" t="str">
        <f>'SAME R Results'!AB67</f>
        <v>y</v>
      </c>
      <c r="AG11" s="817">
        <f>'SAME R Results'!AC67</f>
        <v>3.852706928546E-2</v>
      </c>
      <c r="AH11" s="819">
        <f>'SAME R Results'!AD67</f>
        <v>0</v>
      </c>
      <c r="AI11" s="784">
        <f>'SAME R Results'!AE67</f>
        <v>58</v>
      </c>
      <c r="AJ11" s="784">
        <f>'SAME R Results'!AF67</f>
        <v>480</v>
      </c>
      <c r="AK11" s="784">
        <f>'SAME R Results'!AG67</f>
        <v>0</v>
      </c>
      <c r="AL11" s="784" t="str">
        <f>'SAME R Results'!AH67</f>
        <v>n</v>
      </c>
      <c r="AM11" s="784" t="str">
        <f>'SAME R Results'!AI67</f>
        <v>y</v>
      </c>
      <c r="AN11" s="784" t="str">
        <f>'SAME R Results'!AJ67</f>
        <v>y</v>
      </c>
      <c r="AO11" s="784" t="str">
        <f>'SAME R Results'!AK67</f>
        <v>y</v>
      </c>
      <c r="AP11" s="784" t="str">
        <f>'SAME R Results'!AL67</f>
        <v>y</v>
      </c>
      <c r="AQ11" s="784" t="str">
        <f>'SAME R Results'!AM67</f>
        <v>y</v>
      </c>
      <c r="AR11" s="817">
        <f>'SAME R Results'!AN67</f>
        <v>3.852706928546E-2</v>
      </c>
      <c r="AS11" s="819">
        <f>'SAME R Results'!AO67</f>
        <v>0</v>
      </c>
      <c r="AT11" s="784">
        <f>'SAME R Results'!AP67</f>
        <v>0</v>
      </c>
      <c r="AU11" s="789"/>
      <c r="AV11" s="821">
        <f>'SAME R Results'!AQ67</f>
        <v>0</v>
      </c>
      <c r="AW11" s="821">
        <f>'SAME R Results'!AR67</f>
        <v>6.2280885000000001</v>
      </c>
      <c r="AX11" s="821">
        <f>'SAME R Results'!AS67</f>
        <v>0</v>
      </c>
      <c r="AY11" s="821">
        <f>'SAME R Results'!AT67</f>
        <v>0</v>
      </c>
      <c r="AZ11" s="824"/>
      <c r="BA11" s="824"/>
      <c r="BB11" s="821">
        <f>'SAME R Results'!AU67</f>
        <v>1.4112094999999998</v>
      </c>
      <c r="BC11" s="821">
        <f>'SAME R Results'!AV67</f>
        <v>2.6062010000000004E-2</v>
      </c>
      <c r="BD11" s="821">
        <f>'SAME R Results'!AW67</f>
        <v>7.5711679999999983</v>
      </c>
      <c r="BE11" s="821">
        <f>'SAME R Results'!AX67</f>
        <v>4.7164610000000016</v>
      </c>
      <c r="BF11" s="827">
        <f>'SAME R Results'!AY67</f>
        <v>91635</v>
      </c>
      <c r="BG11" s="784">
        <f>'SAME R Results'!AZ67</f>
        <v>1.8039394999999998</v>
      </c>
      <c r="BH11" s="784">
        <f>'SAME R Results'!BA67</f>
        <v>8.7524414999999994E-2</v>
      </c>
      <c r="BI11" s="789"/>
      <c r="BJ11" s="784">
        <f>'SAME R Results'!BB67</f>
        <v>106.89545000000001</v>
      </c>
      <c r="BK11" s="784">
        <f>'SAME R Results'!BC67</f>
        <v>2.8547069999999968</v>
      </c>
      <c r="BL11" s="784">
        <f>'SAME R Results'!BD67</f>
        <v>3721976.9141411837</v>
      </c>
      <c r="BM11" s="784">
        <f>'SAME R Results'!BE67</f>
        <v>866.03871582316174</v>
      </c>
      <c r="BN11" s="784">
        <f>'SAME R Results'!BF67</f>
        <v>3.7090515027022404</v>
      </c>
      <c r="BO11" s="784">
        <f>'SAME R Results'!BG67</f>
        <v>1.1490242007152689</v>
      </c>
      <c r="BP11" s="789"/>
      <c r="BQ11" s="784">
        <f>'SAME R Results'!BH67</f>
        <v>136.71554284022812</v>
      </c>
      <c r="BR11" s="817">
        <f>'SAME R Results'!BI67</f>
        <v>0.23268245230988843</v>
      </c>
      <c r="BS11" s="817">
        <f>'SAME R Results'!BJ67</f>
        <v>0.4124283695440798</v>
      </c>
      <c r="BT11" s="817">
        <f>'SAME R Results'!BL67</f>
        <v>3.2280012034501548</v>
      </c>
      <c r="BU11" s="817">
        <f>'SAME R Results'!BM67</f>
        <v>2.1309400165728798</v>
      </c>
      <c r="BV11" s="817">
        <f>'SAME R Results'!BN67</f>
        <v>0.17477172905433233</v>
      </c>
      <c r="BW11" s="784">
        <f>'SAME R Results'!BO67</f>
        <v>3721976.9141411837</v>
      </c>
      <c r="BX11" s="784">
        <f>'SAME R Results'!BP67</f>
        <v>3667272.3897875655</v>
      </c>
      <c r="BY11" s="784">
        <f>'SAME R Results'!BQ67</f>
        <v>3307328.5118286572</v>
      </c>
      <c r="BZ11" s="784">
        <f>'SAME R Results'!BR67</f>
        <v>866.03871582316174</v>
      </c>
      <c r="CA11" s="784">
        <f>'SAME R Results'!BS67</f>
        <v>0.63364711888484337</v>
      </c>
      <c r="CB11" s="784">
        <f>'SAME R Results'!BT67</f>
        <v>0.48</v>
      </c>
      <c r="CC11" s="784">
        <f>'SAME R Results'!BV67</f>
        <v>2.6645104874324264</v>
      </c>
      <c r="CD11" s="784">
        <f>'SAME R Results'!BW67</f>
        <v>1</v>
      </c>
      <c r="CE11" s="784">
        <f>'SAME R Results'!BZ67</f>
        <v>236.85307598302919</v>
      </c>
      <c r="CF11" s="27"/>
    </row>
    <row r="12" spans="1:84" ht="16.5" customHeight="1" x14ac:dyDescent="0.2">
      <c r="A12" s="780">
        <v>2</v>
      </c>
      <c r="B12" s="784" t="str">
        <f>'SAME R Results'!A73</f>
        <v>7 (4)</v>
      </c>
      <c r="C12" s="839" t="str">
        <f>'SAME R Results'!B73</f>
        <v>Pyrell</v>
      </c>
      <c r="D12" s="784" t="str">
        <f>'SAME R Results'!C73</f>
        <v>P09</v>
      </c>
      <c r="E12" s="784" t="str">
        <f>'SAME R Results'!D73</f>
        <v>40 P</v>
      </c>
      <c r="F12" s="784">
        <f>'SAME R Results'!E73</f>
        <v>0</v>
      </c>
      <c r="G12" s="784">
        <f>'SAME R Results'!F73</f>
        <v>87</v>
      </c>
      <c r="H12" s="785" t="str">
        <f>'SAME R Results'!G73</f>
        <v>Baseline STS det</v>
      </c>
      <c r="I12" s="784">
        <f>'SAME R Results'!H73</f>
        <v>242</v>
      </c>
      <c r="J12" s="786">
        <f>'SAME R Results'!I73</f>
        <v>40420.277777777781</v>
      </c>
      <c r="K12" s="784">
        <f>'SAME R Results'!J73</f>
        <v>0</v>
      </c>
      <c r="L12" s="788"/>
      <c r="M12" s="788"/>
      <c r="N12" s="784">
        <f>'SAME R Results'!K73</f>
        <v>8.1</v>
      </c>
      <c r="O12" s="793">
        <f>'SAME R Results'!L73</f>
        <v>1.22</v>
      </c>
      <c r="P12" s="784">
        <f>'SAME R Results'!M73</f>
        <v>60</v>
      </c>
      <c r="Q12" s="784">
        <f>'SAME R Results'!N73</f>
        <v>11</v>
      </c>
      <c r="R12" s="784">
        <f>'SAME R Results'!O73</f>
        <v>8</v>
      </c>
      <c r="S12" s="784" t="str">
        <f>'SAME R Results'!P73</f>
        <v>n</v>
      </c>
      <c r="T12" s="784" t="str">
        <f>'SAME R Results'!Q73</f>
        <v>n</v>
      </c>
      <c r="U12" s="784">
        <f>'SAME R Results'!R73</f>
        <v>45</v>
      </c>
      <c r="V12" s="784" t="str">
        <f>'SAME R Results'!S73</f>
        <v>y</v>
      </c>
      <c r="W12" s="784">
        <f>'SAME R Results'!T73</f>
        <v>60</v>
      </c>
      <c r="X12" s="784" t="str">
        <f>'SAME R Results'!U73</f>
        <v>y</v>
      </c>
      <c r="Y12" s="784" t="str">
        <f>'SAME R Results'!V73</f>
        <v>n</v>
      </c>
      <c r="Z12" s="784" t="str">
        <f>'SAME R Results'!W73</f>
        <v>y</v>
      </c>
      <c r="AA12" s="784" t="str">
        <f>'SAME R Results'!X73</f>
        <v>y</v>
      </c>
      <c r="AB12" s="784" t="str">
        <f>'SAME R Results'!Y73</f>
        <v>y</v>
      </c>
      <c r="AC12" s="789"/>
      <c r="AD12" s="784" t="str">
        <f>'SAME R Results'!Z73</f>
        <v>y</v>
      </c>
      <c r="AE12" s="784">
        <f>'SAME R Results'!AA73</f>
        <v>10</v>
      </c>
      <c r="AF12" s="784" t="str">
        <f>'SAME R Results'!AB73</f>
        <v>y</v>
      </c>
      <c r="AG12" s="817">
        <f>'SAME R Results'!AC73</f>
        <v>3.852706928546E-2</v>
      </c>
      <c r="AH12" s="819">
        <f>'SAME R Results'!AD73</f>
        <v>0</v>
      </c>
      <c r="AI12" s="784">
        <f>'SAME R Results'!AE73</f>
        <v>0</v>
      </c>
      <c r="AJ12" s="784">
        <f>'SAME R Results'!AF73</f>
        <v>0</v>
      </c>
      <c r="AK12" s="784">
        <f>'SAME R Results'!AG73</f>
        <v>0</v>
      </c>
      <c r="AL12" s="784">
        <f>'SAME R Results'!AH73</f>
        <v>0</v>
      </c>
      <c r="AM12" s="784">
        <f>'SAME R Results'!AI73</f>
        <v>0</v>
      </c>
      <c r="AN12" s="784">
        <f>'SAME R Results'!AJ73</f>
        <v>0</v>
      </c>
      <c r="AO12" s="784">
        <f>'SAME R Results'!AK73</f>
        <v>0</v>
      </c>
      <c r="AP12" s="784">
        <f>'SAME R Results'!AL73</f>
        <v>0</v>
      </c>
      <c r="AQ12" s="784">
        <f>'SAME R Results'!AM73</f>
        <v>0</v>
      </c>
      <c r="AR12" s="817">
        <f>'SAME R Results'!AN73</f>
        <v>0</v>
      </c>
      <c r="AS12" s="819">
        <f>'SAME R Results'!AO73</f>
        <v>0</v>
      </c>
      <c r="AT12" s="784">
        <f>'SAME R Results'!AP73</f>
        <v>0</v>
      </c>
      <c r="AU12" s="789"/>
      <c r="AV12" s="821">
        <f>'SAME R Results'!AQ73</f>
        <v>0</v>
      </c>
      <c r="AW12" s="821">
        <f>'SAME R Results'!AR73</f>
        <v>6.2421274999999996</v>
      </c>
      <c r="AX12" s="821">
        <f>'SAME R Results'!AS73</f>
        <v>4.2430114999999997</v>
      </c>
      <c r="AY12" s="821">
        <f>'SAME R Results'!AT73</f>
        <v>5.0547639999999996</v>
      </c>
      <c r="AZ12" s="824"/>
      <c r="BA12" s="824"/>
      <c r="BB12" s="821">
        <f>'SAME R Results'!AU73</f>
        <v>0</v>
      </c>
      <c r="BC12" s="821">
        <f>'SAME R Results'!AV73</f>
        <v>0</v>
      </c>
      <c r="BD12" s="821">
        <f>'SAME R Results'!AW73</f>
        <v>7.3783874999999997</v>
      </c>
      <c r="BE12" s="821">
        <f>'SAME R Results'!AX73</f>
        <v>4.9153150000000014</v>
      </c>
      <c r="BF12" s="827">
        <f>'SAME R Results'!AY73</f>
        <v>73700</v>
      </c>
      <c r="BG12" s="784">
        <f>'SAME R Results'!AZ73</f>
        <v>0</v>
      </c>
      <c r="BH12" s="784">
        <f>'SAME R Results'!BA73</f>
        <v>0</v>
      </c>
      <c r="BI12" s="789"/>
      <c r="BJ12" s="784">
        <f>'SAME R Results'!BB73</f>
        <v>101.71744999999999</v>
      </c>
      <c r="BK12" s="784">
        <f>'SAME R Results'!BC73</f>
        <v>2.4630724999999982</v>
      </c>
      <c r="BL12" s="784">
        <f>'SAME R Results'!BD73</f>
        <v>2924886.3744361638</v>
      </c>
      <c r="BM12" s="784">
        <f>'SAME R Results'!BE73</f>
        <v>642.34878729323918</v>
      </c>
      <c r="BN12" s="784">
        <f>'SAME R Results'!BF73</f>
        <v>0</v>
      </c>
      <c r="BO12" s="784">
        <f>'SAME R Results'!BG73</f>
        <v>0</v>
      </c>
      <c r="BP12" s="789"/>
      <c r="BQ12" s="784">
        <f>'SAME R Results'!BH73</f>
        <v>114.3512942532013</v>
      </c>
      <c r="BR12" s="817">
        <f>'SAME R Results'!BI73</f>
        <v>0.2196149542448691</v>
      </c>
      <c r="BS12" s="817">
        <f>'SAME R Results'!BJ73</f>
        <v>0.42109280500794605</v>
      </c>
      <c r="BT12" s="817">
        <f>'SAME R Results'!BL73</f>
        <v>0</v>
      </c>
      <c r="BU12" s="817">
        <f>'SAME R Results'!BM73</f>
        <v>2.2407972821379709</v>
      </c>
      <c r="BV12" s="817">
        <f>'SAME R Results'!BN73</f>
        <v>0.15860028133077586</v>
      </c>
      <c r="BW12" s="784">
        <f>'SAME R Results'!BO73</f>
        <v>2924886.3744361638</v>
      </c>
      <c r="BX12" s="784">
        <f>'SAME R Results'!BP73</f>
        <v>2880888.7376722456</v>
      </c>
      <c r="BY12" s="784">
        <f>'SAME R Results'!BQ73</f>
        <v>2625702.4444415169</v>
      </c>
      <c r="BZ12" s="784">
        <f>'SAME R Results'!BR73</f>
        <v>642.34878729323918</v>
      </c>
      <c r="CA12" s="784">
        <f>'SAME R Results'!BS73</f>
        <v>0.54671768178993119</v>
      </c>
      <c r="CB12" s="784">
        <f>'SAME R Results'!BT73</f>
        <v>0.48</v>
      </c>
      <c r="CC12" s="784">
        <f>'SAME R Results'!BV73</f>
        <v>2.3420943311841063</v>
      </c>
      <c r="CD12" s="784">
        <f>'SAME R Results'!BW73</f>
        <v>1</v>
      </c>
      <c r="CE12" s="784">
        <f>'SAME R Results'!BZ73</f>
        <v>232.47862240899161</v>
      </c>
      <c r="CF12" s="27"/>
    </row>
    <row r="13" spans="1:84" ht="16.5" customHeight="1" x14ac:dyDescent="0.2">
      <c r="A13" s="780">
        <v>2</v>
      </c>
      <c r="B13" s="784">
        <f>'SAME R Results'!A8</f>
        <v>1</v>
      </c>
      <c r="C13" s="839" t="str">
        <f>'SAME R Results'!B8</f>
        <v>Pyrell</v>
      </c>
      <c r="D13" s="784" t="str">
        <f>'SAME R Results'!C8</f>
        <v>P02</v>
      </c>
      <c r="E13" s="784" t="str">
        <f>'SAME R Results'!D8</f>
        <v>5p</v>
      </c>
      <c r="F13" s="784">
        <f>'SAME R Results'!E8</f>
        <v>5</v>
      </c>
      <c r="G13" s="784">
        <f>'SAME R Results'!F8</f>
        <v>52</v>
      </c>
      <c r="H13" s="967" t="str">
        <f>'SAME R Results'!G8</f>
        <v>Baseline</v>
      </c>
      <c r="I13" s="784" t="str">
        <f>'SAME R Results'!H8</f>
        <v>203</v>
      </c>
      <c r="J13" s="786">
        <f>'SAME R Results'!I8</f>
        <v>40381</v>
      </c>
      <c r="K13" s="784">
        <f>'SAME R Results'!J8</f>
        <v>0</v>
      </c>
      <c r="L13" s="788"/>
      <c r="M13" s="788"/>
      <c r="N13" s="784">
        <f>'SAME R Results'!K8</f>
        <v>8.1</v>
      </c>
      <c r="O13" s="793">
        <f>'SAME R Results'!L8</f>
        <v>1.22</v>
      </c>
      <c r="P13" s="784">
        <f>'SAME R Results'!M8</f>
        <v>60</v>
      </c>
      <c r="Q13" s="784">
        <f>'SAME R Results'!N8</f>
        <v>11</v>
      </c>
      <c r="R13" s="784">
        <f>'SAME R Results'!O8</f>
        <v>8</v>
      </c>
      <c r="S13" s="784" t="str">
        <f>'SAME R Results'!P8</f>
        <v>n</v>
      </c>
      <c r="T13" s="784">
        <f>'SAME R Results'!Q8</f>
        <v>0</v>
      </c>
      <c r="U13" s="784" t="str">
        <f>'SAME R Results'!R8</f>
        <v>n/a</v>
      </c>
      <c r="V13" s="784" t="str">
        <f>'SAME R Results'!S8</f>
        <v>y</v>
      </c>
      <c r="W13" s="784">
        <f>'SAME R Results'!T8</f>
        <v>60</v>
      </c>
      <c r="X13" s="784" t="str">
        <f>'SAME R Results'!U8</f>
        <v>n</v>
      </c>
      <c r="Y13" s="784" t="str">
        <f>'SAME R Results'!V8</f>
        <v>y</v>
      </c>
      <c r="Z13" s="784" t="str">
        <f>'SAME R Results'!W8</f>
        <v>y</v>
      </c>
      <c r="AA13" s="784" t="str">
        <f>'SAME R Results'!X8</f>
        <v>y</v>
      </c>
      <c r="AB13" s="784" t="str">
        <f>'SAME R Results'!Y8</f>
        <v>y</v>
      </c>
      <c r="AC13" s="789"/>
      <c r="AD13" s="784" t="str">
        <f>'SAME R Results'!Z8</f>
        <v>y</v>
      </c>
      <c r="AE13" s="784">
        <f>'SAME R Results'!AA8</f>
        <v>10</v>
      </c>
      <c r="AF13" s="784" t="str">
        <f>'SAME R Results'!AB8</f>
        <v>y</v>
      </c>
      <c r="AG13" s="817">
        <f>'SAME R Results'!AC8</f>
        <v>3.852706928546E-2</v>
      </c>
      <c r="AH13" s="819">
        <f>'SAME R Results'!AD8</f>
        <v>0</v>
      </c>
      <c r="AI13" s="784">
        <f>'SAME R Results'!AE8</f>
        <v>0</v>
      </c>
      <c r="AJ13" s="784">
        <f>'SAME R Results'!AF8</f>
        <v>0</v>
      </c>
      <c r="AK13" s="784">
        <f>'SAME R Results'!AG8</f>
        <v>0</v>
      </c>
      <c r="AL13" s="784">
        <f>'SAME R Results'!AH8</f>
        <v>0</v>
      </c>
      <c r="AM13" s="784">
        <f>'SAME R Results'!AI8</f>
        <v>0</v>
      </c>
      <c r="AN13" s="784">
        <f>'SAME R Results'!AJ8</f>
        <v>0</v>
      </c>
      <c r="AO13" s="784">
        <f>'SAME R Results'!AK8</f>
        <v>0</v>
      </c>
      <c r="AP13" s="784">
        <f>'SAME R Results'!AL8</f>
        <v>0</v>
      </c>
      <c r="AQ13" s="784">
        <f>'SAME R Results'!AM8</f>
        <v>0</v>
      </c>
      <c r="AR13" s="817">
        <f>'SAME R Results'!AN8</f>
        <v>0</v>
      </c>
      <c r="AS13" s="819">
        <f>'SAME R Results'!AO8</f>
        <v>0</v>
      </c>
      <c r="AT13" s="784">
        <f>'SAME R Results'!AP8</f>
        <v>0</v>
      </c>
      <c r="AU13" s="789"/>
      <c r="AV13" s="821">
        <f>'SAME R Results'!AQ8</f>
        <v>0</v>
      </c>
      <c r="AW13" s="821">
        <f>'SAME R Results'!AR8</f>
        <v>6.2439999999999998</v>
      </c>
      <c r="AX13" s="821">
        <f>'SAME R Results'!AS8</f>
        <v>0</v>
      </c>
      <c r="AY13" s="821">
        <f>'SAME R Results'!AT8</f>
        <v>0</v>
      </c>
      <c r="AZ13" s="824"/>
      <c r="BA13" s="824"/>
      <c r="BB13" s="821">
        <f>'SAME R Results'!AU8</f>
        <v>1.0733951000000002</v>
      </c>
      <c r="BC13" s="821">
        <f>'SAME R Results'!AV8</f>
        <v>2.6800000000000001E-2</v>
      </c>
      <c r="BD13" s="821">
        <f>'SAME R Results'!AW8</f>
        <v>7.1744545000000004</v>
      </c>
      <c r="BE13" s="821">
        <f>'SAME R Results'!AX8</f>
        <v>4.7012175000000003</v>
      </c>
      <c r="BF13" s="827">
        <f>'SAME R Results'!AY8</f>
        <v>77955</v>
      </c>
      <c r="BG13" s="784">
        <f>'SAME R Results'!AZ8</f>
        <v>1.4183340000000002</v>
      </c>
      <c r="BH13" s="784">
        <f>'SAME R Results'!BA8</f>
        <v>8.2000000000000003E-2</v>
      </c>
      <c r="BI13" s="789"/>
      <c r="BJ13" s="784">
        <f>'SAME R Results'!BB8</f>
        <v>84.70040000000003</v>
      </c>
      <c r="BK13" s="784">
        <f>'SAME R Results'!BC8</f>
        <v>2.4732370000000001</v>
      </c>
      <c r="BL13" s="784">
        <f>'SAME R Results'!BD8</f>
        <v>3110970.9166285717</v>
      </c>
      <c r="BM13" s="784">
        <f>'SAME R Results'!BE8</f>
        <v>647.21974074117884</v>
      </c>
      <c r="BN13" s="784">
        <f>'SAME R Results'!BF8</f>
        <v>2.8033341747583633</v>
      </c>
      <c r="BO13" s="784">
        <f>'SAME R Results'!BG8</f>
        <v>0.89485197548974349</v>
      </c>
      <c r="BP13" s="789"/>
      <c r="BQ13" s="784">
        <f>'SAME R Results'!BH8</f>
        <v>108.36086003496634</v>
      </c>
      <c r="BR13" s="817">
        <f>'SAME R Results'!BI8</f>
        <v>0.2080442916652481</v>
      </c>
      <c r="BS13" s="817">
        <f>'SAME R Results'!BJ8</f>
        <v>0.40519053314258846</v>
      </c>
      <c r="BT13" s="817">
        <f>'SAME R Results'!BL8</f>
        <v>3.1327350797031284</v>
      </c>
      <c r="BU13" s="817">
        <f>'SAME R Results'!BM8</f>
        <v>2.262475756453556</v>
      </c>
      <c r="BV13" s="817">
        <f>'SAME R Results'!BN8</f>
        <v>0.14907474019917849</v>
      </c>
      <c r="BW13" s="784">
        <f>'SAME R Results'!BO8</f>
        <v>3110970.9166285717</v>
      </c>
      <c r="BX13" s="784">
        <f>'SAME R Results'!BP8</f>
        <v>3064433.1177963968</v>
      </c>
      <c r="BY13" s="784">
        <f>'SAME R Results'!BQ8</f>
        <v>2785904.3917858307</v>
      </c>
      <c r="BZ13" s="784">
        <f>'SAME R Results'!BR8</f>
        <v>647.21974074117884</v>
      </c>
      <c r="CA13" s="784">
        <f>'SAME R Results'!BS8</f>
        <v>0.54897385243718366</v>
      </c>
      <c r="CB13" s="784">
        <f>'SAME R Results'!BT8</f>
        <v>0.48</v>
      </c>
      <c r="CC13" s="784">
        <f>'SAME R Results'!BV8</f>
        <v>2.6652978231450279</v>
      </c>
      <c r="CD13" s="784">
        <f>'SAME R Results'!BW8</f>
        <v>1</v>
      </c>
      <c r="CE13" s="784">
        <f>'SAME R Results'!BZ8</f>
        <v>230.42121123513496</v>
      </c>
      <c r="CF13" s="27"/>
    </row>
    <row r="14" spans="1:84" ht="16.5" customHeight="1" x14ac:dyDescent="0.2">
      <c r="A14" s="780">
        <v>2</v>
      </c>
      <c r="B14" s="784" t="str">
        <f>'SAME R Results'!A86</f>
        <v>8(4)</v>
      </c>
      <c r="C14" s="839" t="str">
        <f>'SAME R Results'!B86</f>
        <v>Pyrell</v>
      </c>
      <c r="D14" s="784" t="str">
        <f>'SAME R Results'!C86</f>
        <v>P10</v>
      </c>
      <c r="E14" s="784" t="str">
        <f>'SAME R Results'!D86</f>
        <v>48PA</v>
      </c>
      <c r="F14" s="784">
        <f>'SAME R Results'!E86</f>
        <v>0</v>
      </c>
      <c r="G14" s="784" t="str">
        <f>'SAME R Results'!F86</f>
        <v>95a</v>
      </c>
      <c r="H14" s="785" t="str">
        <f>'SAME R Results'!G86</f>
        <v>aged</v>
      </c>
      <c r="I14" s="784">
        <f>'SAME R Results'!H86</f>
        <v>250</v>
      </c>
      <c r="J14" s="786">
        <f>'SAME R Results'!I86</f>
        <v>40428.354166666664</v>
      </c>
      <c r="K14" s="784">
        <f>'SAME R Results'!J86</f>
        <v>0</v>
      </c>
      <c r="L14" s="788"/>
      <c r="M14" s="788"/>
      <c r="N14" s="784">
        <f>'SAME R Results'!K86</f>
        <v>0</v>
      </c>
      <c r="O14" s="793">
        <f>'SAME R Results'!L86</f>
        <v>1.22</v>
      </c>
      <c r="P14" s="784">
        <f>'SAME R Results'!M86</f>
        <v>0</v>
      </c>
      <c r="Q14" s="784">
        <f>'SAME R Results'!N86</f>
        <v>0</v>
      </c>
      <c r="R14" s="784">
        <f>'SAME R Results'!O86</f>
        <v>0</v>
      </c>
      <c r="S14" s="784">
        <f>'SAME R Results'!P86</f>
        <v>0</v>
      </c>
      <c r="T14" s="784">
        <f>'SAME R Results'!Q86</f>
        <v>0</v>
      </c>
      <c r="U14" s="784" t="str">
        <f>'SAME R Results'!R86</f>
        <v>n/a</v>
      </c>
      <c r="V14" s="784">
        <f>'SAME R Results'!S86</f>
        <v>0</v>
      </c>
      <c r="W14" s="784">
        <f>'SAME R Results'!T86</f>
        <v>0</v>
      </c>
      <c r="X14" s="784" t="str">
        <f>'SAME R Results'!U86</f>
        <v>n</v>
      </c>
      <c r="Y14" s="784" t="str">
        <f>'SAME R Results'!V86</f>
        <v>y</v>
      </c>
      <c r="Z14" s="784" t="str">
        <f>'SAME R Results'!W86</f>
        <v>y</v>
      </c>
      <c r="AA14" s="784" t="str">
        <f>'SAME R Results'!X86</f>
        <v>y</v>
      </c>
      <c r="AB14" s="784" t="str">
        <f>'SAME R Results'!Y86</f>
        <v>y</v>
      </c>
      <c r="AC14" s="789"/>
      <c r="AD14" s="784" t="str">
        <f>'SAME R Results'!Z86</f>
        <v>y</v>
      </c>
      <c r="AE14" s="784">
        <f>'SAME R Results'!AA86</f>
        <v>10</v>
      </c>
      <c r="AF14" s="784" t="str">
        <f>'SAME R Results'!AB86</f>
        <v>y</v>
      </c>
      <c r="AG14" s="817">
        <f>'SAME R Results'!AC86</f>
        <v>3.852706928546E-2</v>
      </c>
      <c r="AH14" s="819">
        <f>'SAME R Results'!AD86</f>
        <v>0</v>
      </c>
      <c r="AI14" s="784">
        <f>'SAME R Results'!AE86</f>
        <v>0</v>
      </c>
      <c r="AJ14" s="784">
        <f>'SAME R Results'!AF86</f>
        <v>0</v>
      </c>
      <c r="AK14" s="784">
        <f>'SAME R Results'!AG86</f>
        <v>0</v>
      </c>
      <c r="AL14" s="784">
        <f>'SAME R Results'!AH86</f>
        <v>0</v>
      </c>
      <c r="AM14" s="784">
        <f>'SAME R Results'!AI86</f>
        <v>0</v>
      </c>
      <c r="AN14" s="784">
        <f>'SAME R Results'!AJ86</f>
        <v>0</v>
      </c>
      <c r="AO14" s="784">
        <f>'SAME R Results'!AK86</f>
        <v>0</v>
      </c>
      <c r="AP14" s="784">
        <f>'SAME R Results'!AL86</f>
        <v>0</v>
      </c>
      <c r="AQ14" s="784">
        <f>'SAME R Results'!AM86</f>
        <v>0</v>
      </c>
      <c r="AR14" s="817">
        <f>'SAME R Results'!AN86</f>
        <v>0</v>
      </c>
      <c r="AS14" s="819">
        <f>'SAME R Results'!AO86</f>
        <v>0</v>
      </c>
      <c r="AT14" s="784">
        <f>'SAME R Results'!AP86</f>
        <v>0</v>
      </c>
      <c r="AU14" s="789"/>
      <c r="AV14" s="821">
        <f>'SAME R Results'!AQ86</f>
        <v>0</v>
      </c>
      <c r="AW14" s="821">
        <f>'SAME R Results'!AR86</f>
        <v>4.3817289999999991</v>
      </c>
      <c r="AX14" s="821">
        <f>'SAME R Results'!AS86</f>
        <v>0</v>
      </c>
      <c r="AY14" s="821">
        <f>'SAME R Results'!AT86</f>
        <v>0</v>
      </c>
      <c r="AZ14" s="824"/>
      <c r="BA14" s="824"/>
      <c r="BB14" s="821">
        <f>'SAME R Results'!AU86</f>
        <v>0.15617359999999997</v>
      </c>
      <c r="BC14" s="821">
        <f>'SAME R Results'!AV86</f>
        <v>2.9205314999999999E-2</v>
      </c>
      <c r="BD14" s="821">
        <f>'SAME R Results'!AW86</f>
        <v>4.7462305000000002</v>
      </c>
      <c r="BE14" s="821">
        <f>'SAME R Results'!AX86</f>
        <v>4.6675719999999989</v>
      </c>
      <c r="BF14" s="827">
        <f>'SAME R Results'!AY86</f>
        <v>999</v>
      </c>
      <c r="BG14" s="784">
        <f>'SAME R Results'!AZ86</f>
        <v>0.27084355000000004</v>
      </c>
      <c r="BH14" s="784">
        <f>'SAME R Results'!BA86</f>
        <v>8.0139160000000001E-2</v>
      </c>
      <c r="BI14" s="789"/>
      <c r="BJ14" s="784">
        <f>'SAME R Results'!BB86</f>
        <v>8.7778999999999989</v>
      </c>
      <c r="BK14" s="784">
        <f>'SAME R Results'!BC86</f>
        <v>7.8658500000001297E-2</v>
      </c>
      <c r="BL14" s="784">
        <f>'SAME R Results'!BD86</f>
        <v>35876.448108697521</v>
      </c>
      <c r="BM14" s="784">
        <f>'SAME R Results'!BE86</f>
        <v>12.910104784744156</v>
      </c>
      <c r="BN14" s="784">
        <f>'SAME R Results'!BF86</f>
        <v>0.34105657832218012</v>
      </c>
      <c r="BO14" s="784">
        <f>'SAME R Results'!BG86</f>
        <v>0.12806541949514919</v>
      </c>
      <c r="BP14" s="789"/>
      <c r="BQ14" s="784">
        <f>'SAME R Results'!BH86</f>
        <v>11.261671781275142</v>
      </c>
      <c r="BR14" s="817">
        <f>'SAME R Results'!BI86</f>
        <v>0.35984902255734624</v>
      </c>
      <c r="BS14" s="817">
        <f>'SAME R Results'!BJ86</f>
        <v>0.84320194801804194</v>
      </c>
      <c r="BT14" s="817">
        <f>'SAME R Results'!BL86</f>
        <v>2.6631434126922806</v>
      </c>
      <c r="BU14" s="817">
        <f>'SAME R Results'!BM86</f>
        <v>2.5162745563990132</v>
      </c>
      <c r="BV14" s="817">
        <f>'SAME R Results'!BN86</f>
        <v>0.23507946326104442</v>
      </c>
      <c r="BW14" s="784">
        <f>'SAME R Results'!BO86</f>
        <v>35876.448108697521</v>
      </c>
      <c r="BX14" s="784">
        <f>'SAME R Results'!BP86</f>
        <v>35280.062231802614</v>
      </c>
      <c r="BY14" s="784">
        <f>'SAME R Results'!BQ86</f>
        <v>33706.148043035486</v>
      </c>
      <c r="BZ14" s="784">
        <f>'SAME R Results'!BR86</f>
        <v>12.910104784744156</v>
      </c>
      <c r="CA14" s="784">
        <f>'SAME R Results'!BS86</f>
        <v>1.7459491254550583E-2</v>
      </c>
      <c r="CB14" s="784">
        <f>'SAME R Results'!BT86</f>
        <v>0.48</v>
      </c>
      <c r="CC14" s="784">
        <f>'SAME R Results'!BV86</f>
        <v>2.6728279213695627</v>
      </c>
      <c r="CD14" s="784">
        <f>'SAME R Results'!BW86</f>
        <v>1</v>
      </c>
      <c r="CE14" s="784">
        <f>'SAME R Results'!BZ86</f>
        <v>236.14679358180084</v>
      </c>
      <c r="CF14" s="27"/>
    </row>
    <row r="15" spans="1:84" s="11" customFormat="1" ht="16.5" customHeight="1" x14ac:dyDescent="0.2">
      <c r="A15" s="780">
        <v>2</v>
      </c>
      <c r="B15" s="784" t="str">
        <f>'SAME R Results'!A92</f>
        <v>9(4)</v>
      </c>
      <c r="C15" s="839" t="str">
        <f>'SAME R Results'!B92</f>
        <v>Pyrell</v>
      </c>
      <c r="D15" s="784" t="str">
        <f>'SAME R Results'!C92</f>
        <v>P11</v>
      </c>
      <c r="E15" s="784" t="str">
        <f>'SAME R Results'!D92</f>
        <v>50PA</v>
      </c>
      <c r="F15" s="784">
        <f>'SAME R Results'!E92</f>
        <v>0</v>
      </c>
      <c r="G15" s="784" t="str">
        <f>'SAME R Results'!F92</f>
        <v>97a</v>
      </c>
      <c r="H15" s="785" t="str">
        <f>'SAME R Results'!G92</f>
        <v>aged</v>
      </c>
      <c r="I15" s="784">
        <f>'SAME R Results'!H92</f>
        <v>251</v>
      </c>
      <c r="J15" s="786">
        <f>'SAME R Results'!I92</f>
        <v>40429.354166666664</v>
      </c>
      <c r="K15" s="784">
        <f>'SAME R Results'!J92</f>
        <v>0</v>
      </c>
      <c r="L15" s="788"/>
      <c r="M15" s="788"/>
      <c r="N15" s="784">
        <f>'SAME R Results'!K92</f>
        <v>0</v>
      </c>
      <c r="O15" s="793">
        <f>'SAME R Results'!L92</f>
        <v>1.23</v>
      </c>
      <c r="P15" s="784">
        <f>'SAME R Results'!M92</f>
        <v>0</v>
      </c>
      <c r="Q15" s="784">
        <f>'SAME R Results'!N92</f>
        <v>0</v>
      </c>
      <c r="R15" s="784">
        <f>'SAME R Results'!O92</f>
        <v>0</v>
      </c>
      <c r="S15" s="784">
        <f>'SAME R Results'!P92</f>
        <v>0</v>
      </c>
      <c r="T15" s="784">
        <f>'SAME R Results'!Q92</f>
        <v>0</v>
      </c>
      <c r="U15" s="784">
        <f>'SAME R Results'!R92</f>
        <v>623.85714285714289</v>
      </c>
      <c r="V15" s="784">
        <f>'SAME R Results'!S92</f>
        <v>0</v>
      </c>
      <c r="W15" s="784">
        <f>'SAME R Results'!T92</f>
        <v>0</v>
      </c>
      <c r="X15" s="784" t="str">
        <f>'SAME R Results'!U92</f>
        <v>n</v>
      </c>
      <c r="Y15" s="784" t="str">
        <f>'SAME R Results'!V92</f>
        <v>y</v>
      </c>
      <c r="Z15" s="784" t="str">
        <f>'SAME R Results'!W92</f>
        <v>y</v>
      </c>
      <c r="AA15" s="784" t="str">
        <f>'SAME R Results'!X92</f>
        <v>y</v>
      </c>
      <c r="AB15" s="784" t="str">
        <f>'SAME R Results'!Y92</f>
        <v>y</v>
      </c>
      <c r="AC15" s="789"/>
      <c r="AD15" s="784" t="str">
        <f>'SAME R Results'!Z92</f>
        <v>y</v>
      </c>
      <c r="AE15" s="784">
        <f>'SAME R Results'!AA92</f>
        <v>10</v>
      </c>
      <c r="AF15" s="784" t="str">
        <f>'SAME R Results'!AB92</f>
        <v>y</v>
      </c>
      <c r="AG15" s="817">
        <f>'SAME R Results'!AC92</f>
        <v>3.852706928546E-2</v>
      </c>
      <c r="AH15" s="819">
        <f>'SAME R Results'!AD92</f>
        <v>0</v>
      </c>
      <c r="AI15" s="784">
        <f>'SAME R Results'!AE92</f>
        <v>0</v>
      </c>
      <c r="AJ15" s="784">
        <f>'SAME R Results'!AF92</f>
        <v>0</v>
      </c>
      <c r="AK15" s="784">
        <f>'SAME R Results'!AG92</f>
        <v>0</v>
      </c>
      <c r="AL15" s="784">
        <f>'SAME R Results'!AH92</f>
        <v>0</v>
      </c>
      <c r="AM15" s="784">
        <f>'SAME R Results'!AI92</f>
        <v>0</v>
      </c>
      <c r="AN15" s="784">
        <f>'SAME R Results'!AJ92</f>
        <v>0</v>
      </c>
      <c r="AO15" s="784">
        <f>'SAME R Results'!AK92</f>
        <v>0</v>
      </c>
      <c r="AP15" s="784">
        <f>'SAME R Results'!AL92</f>
        <v>0</v>
      </c>
      <c r="AQ15" s="784">
        <f>'SAME R Results'!AM92</f>
        <v>0</v>
      </c>
      <c r="AR15" s="817">
        <f>'SAME R Results'!AN92</f>
        <v>0</v>
      </c>
      <c r="AS15" s="819">
        <f>'SAME R Results'!AO92</f>
        <v>0</v>
      </c>
      <c r="AT15" s="784">
        <f>'SAME R Results'!AP92</f>
        <v>0</v>
      </c>
      <c r="AU15" s="789"/>
      <c r="AV15" s="821">
        <f>'SAME R Results'!AQ92</f>
        <v>0</v>
      </c>
      <c r="AW15" s="821">
        <f>'SAME R Results'!AR92</f>
        <v>5.2804570000000011</v>
      </c>
      <c r="AX15" s="821">
        <f>'SAME R Results'!AS92</f>
        <v>0</v>
      </c>
      <c r="AY15" s="821">
        <f>'SAME R Results'!AT92</f>
        <v>0</v>
      </c>
      <c r="AZ15" s="824"/>
      <c r="BA15" s="824"/>
      <c r="BB15" s="821">
        <f>'SAME R Results'!AU92</f>
        <v>0.16293330499999997</v>
      </c>
      <c r="BC15" s="821">
        <f>'SAME R Results'!AV92</f>
        <v>3.1524654999999999E-2</v>
      </c>
      <c r="BD15" s="821">
        <f>'SAME R Results'!AW92</f>
        <v>4.7554929999999995</v>
      </c>
      <c r="BE15" s="821">
        <f>'SAME R Results'!AX92</f>
        <v>4.6810145000000016</v>
      </c>
      <c r="BF15" s="827">
        <f>'SAME R Results'!AY92</f>
        <v>974.3</v>
      </c>
      <c r="BG15" s="784">
        <f>'SAME R Results'!AZ92</f>
        <v>0.29670709999999995</v>
      </c>
      <c r="BH15" s="784">
        <f>'SAME R Results'!BA92</f>
        <v>9.5581094999999977E-2</v>
      </c>
      <c r="BI15" s="789"/>
      <c r="BJ15" s="784">
        <f>'SAME R Results'!BB92</f>
        <v>11.96435</v>
      </c>
      <c r="BK15" s="784">
        <f>'SAME R Results'!BC92</f>
        <v>7.4478499999997894E-2</v>
      </c>
      <c r="BL15" s="784">
        <f>'SAME R Results'!BD92</f>
        <v>34988.163542684197</v>
      </c>
      <c r="BM15" s="784">
        <f>'SAME R Results'!BE92</f>
        <v>12.21823054369557</v>
      </c>
      <c r="BN15" s="784">
        <f>'SAME R Results'!BF92</f>
        <v>0.35177459779881148</v>
      </c>
      <c r="BO15" s="784">
        <f>'SAME R Results'!BG92</f>
        <v>0.13460114595910688</v>
      </c>
      <c r="BP15" s="789"/>
      <c r="BQ15" s="784">
        <f>'SAME R Results'!BH92</f>
        <v>15.29757012775975</v>
      </c>
      <c r="BR15" s="817">
        <f>'SAME R Results'!BI92</f>
        <v>0.34921039879071691</v>
      </c>
      <c r="BS15" s="817">
        <f>'SAME R Results'!BJ92</f>
        <v>0.9416746822921217</v>
      </c>
      <c r="BT15" s="817">
        <f>'SAME R Results'!BL92</f>
        <v>2.6134591595950005</v>
      </c>
      <c r="BU15" s="817">
        <f>'SAME R Results'!BM92</f>
        <v>2.707388644393232</v>
      </c>
      <c r="BV15" s="817">
        <f>'SAME R Results'!BN92</f>
        <v>0.21265730431399044</v>
      </c>
      <c r="BW15" s="784">
        <f>'SAME R Results'!BO92</f>
        <v>34988.163542684197</v>
      </c>
      <c r="BX15" s="784">
        <f>'SAME R Results'!BP92</f>
        <v>34406.523142425234</v>
      </c>
      <c r="BY15" s="784">
        <f>'SAME R Results'!BQ92</f>
        <v>32872.148179928154</v>
      </c>
      <c r="BZ15" s="784">
        <f>'SAME R Results'!BR92</f>
        <v>12.21823054369557</v>
      </c>
      <c r="CA15" s="784">
        <f>'SAME R Results'!BS92</f>
        <v>1.6531674509455273E-2</v>
      </c>
      <c r="CB15" s="784">
        <f>'SAME R Results'!BT92</f>
        <v>0.48</v>
      </c>
      <c r="CC15" s="784">
        <f>'SAME R Results'!BV92</f>
        <v>2.6637416797541151</v>
      </c>
      <c r="CD15" s="784">
        <f>'SAME R Results'!BW92</f>
        <v>1</v>
      </c>
      <c r="CE15" s="784">
        <f>'SAME R Results'!BZ92</f>
        <v>242.39387965391558</v>
      </c>
      <c r="CF15" s="27"/>
    </row>
    <row r="16" spans="1:84" ht="16.5" customHeight="1" x14ac:dyDescent="0.2">
      <c r="A16" s="780">
        <v>2</v>
      </c>
      <c r="B16" s="784" t="str">
        <f>'SAME R Results'!A113</f>
        <v>10 (4)</v>
      </c>
      <c r="C16" s="839" t="str">
        <f>'SAME R Results'!B113</f>
        <v>Pyrell</v>
      </c>
      <c r="D16" s="784" t="str">
        <f>'SAME R Results'!C113</f>
        <v>P12</v>
      </c>
      <c r="E16" s="784" t="str">
        <f>'SAME R Results'!D113</f>
        <v>60PA</v>
      </c>
      <c r="F16" s="784">
        <f>'SAME R Results'!E113</f>
        <v>0</v>
      </c>
      <c r="G16" s="784" t="str">
        <f>'SAME R Results'!F113</f>
        <v>107a</v>
      </c>
      <c r="H16" s="785" t="str">
        <f>'SAME R Results'!G113</f>
        <v>aged</v>
      </c>
      <c r="I16" s="784">
        <f>'SAME R Results'!H113</f>
        <v>252</v>
      </c>
      <c r="J16" s="786">
        <f>'SAME R Results'!I113</f>
        <v>40430.305555555555</v>
      </c>
      <c r="K16" s="784">
        <f>'SAME R Results'!J113</f>
        <v>0</v>
      </c>
      <c r="L16" s="788"/>
      <c r="M16" s="788"/>
      <c r="N16" s="784">
        <f>'SAME R Results'!K113</f>
        <v>1</v>
      </c>
      <c r="O16" s="793">
        <f>'SAME R Results'!L113</f>
        <v>1.23</v>
      </c>
      <c r="P16" s="784">
        <f>'SAME R Results'!M113</f>
        <v>0</v>
      </c>
      <c r="Q16" s="784">
        <f>'SAME R Results'!N113</f>
        <v>0</v>
      </c>
      <c r="R16" s="784">
        <f>'SAME R Results'!O113</f>
        <v>0</v>
      </c>
      <c r="S16" s="784">
        <f>'SAME R Results'!P113</f>
        <v>0</v>
      </c>
      <c r="T16" s="784">
        <f>'SAME R Results'!Q113</f>
        <v>0</v>
      </c>
      <c r="U16" s="784">
        <f>'SAME R Results'!R113</f>
        <v>558.71428571428567</v>
      </c>
      <c r="V16" s="784">
        <f>'SAME R Results'!S113</f>
        <v>0</v>
      </c>
      <c r="W16" s="784">
        <f>'SAME R Results'!T113</f>
        <v>0</v>
      </c>
      <c r="X16" s="784" t="str">
        <f>'SAME R Results'!U113</f>
        <v>n</v>
      </c>
      <c r="Y16" s="784" t="str">
        <f>'SAME R Results'!V113</f>
        <v>y</v>
      </c>
      <c r="Z16" s="784" t="str">
        <f>'SAME R Results'!W113</f>
        <v>y</v>
      </c>
      <c r="AA16" s="784" t="str">
        <f>'SAME R Results'!X113</f>
        <v>y</v>
      </c>
      <c r="AB16" s="784" t="str">
        <f>'SAME R Results'!Y113</f>
        <v>y</v>
      </c>
      <c r="AC16" s="789"/>
      <c r="AD16" s="784" t="str">
        <f>'SAME R Results'!Z113</f>
        <v>y</v>
      </c>
      <c r="AE16" s="784">
        <f>'SAME R Results'!AA113</f>
        <v>10</v>
      </c>
      <c r="AF16" s="784" t="str">
        <f>'SAME R Results'!AB113</f>
        <v>y</v>
      </c>
      <c r="AG16" s="817">
        <f>'SAME R Results'!AC113</f>
        <v>3.852706928546E-2</v>
      </c>
      <c r="AH16" s="819">
        <f>'SAME R Results'!AD113</f>
        <v>0</v>
      </c>
      <c r="AI16" s="784">
        <f>'SAME R Results'!AE113</f>
        <v>0</v>
      </c>
      <c r="AJ16" s="784">
        <f>'SAME R Results'!AF113</f>
        <v>0</v>
      </c>
      <c r="AK16" s="784">
        <f>'SAME R Results'!AG113</f>
        <v>0</v>
      </c>
      <c r="AL16" s="784">
        <f>'SAME R Results'!AH113</f>
        <v>0</v>
      </c>
      <c r="AM16" s="784">
        <f>'SAME R Results'!AI113</f>
        <v>0</v>
      </c>
      <c r="AN16" s="784">
        <f>'SAME R Results'!AJ113</f>
        <v>0</v>
      </c>
      <c r="AO16" s="784">
        <f>'SAME R Results'!AK113</f>
        <v>0</v>
      </c>
      <c r="AP16" s="784">
        <f>'SAME R Results'!AL113</f>
        <v>0</v>
      </c>
      <c r="AQ16" s="784">
        <f>'SAME R Results'!AM113</f>
        <v>0</v>
      </c>
      <c r="AR16" s="817">
        <f>'SAME R Results'!AN113</f>
        <v>0</v>
      </c>
      <c r="AS16" s="819">
        <f>'SAME R Results'!AO113</f>
        <v>0</v>
      </c>
      <c r="AT16" s="784">
        <f>'SAME R Results'!AP113</f>
        <v>60</v>
      </c>
      <c r="AU16" s="789"/>
      <c r="AV16" s="821">
        <f>'SAME R Results'!AQ113</f>
        <v>0</v>
      </c>
      <c r="AW16" s="821">
        <f>'SAME R Results'!AR113</f>
        <v>6.2575835</v>
      </c>
      <c r="AX16" s="821">
        <f>'SAME R Results'!AS113</f>
        <v>0</v>
      </c>
      <c r="AY16" s="821">
        <f>'SAME R Results'!AT113</f>
        <v>0</v>
      </c>
      <c r="AZ16" s="824"/>
      <c r="BA16" s="824"/>
      <c r="BB16" s="821">
        <f>'SAME R Results'!AU113</f>
        <v>1.0220040000000001</v>
      </c>
      <c r="BC16" s="821">
        <f>'SAME R Results'!AV113</f>
        <v>3.4500119999999995E-2</v>
      </c>
      <c r="BD16" s="821">
        <f>'SAME R Results'!AW113</f>
        <v>4.9970245000000002</v>
      </c>
      <c r="BE16" s="821">
        <f>'SAME R Results'!AX113</f>
        <v>4.6750179999999997</v>
      </c>
      <c r="BF16" s="827">
        <f>'SAME R Results'!AY113</f>
        <v>5337</v>
      </c>
      <c r="BG16" s="784">
        <f>'SAME R Results'!AZ113</f>
        <v>1.282119</v>
      </c>
      <c r="BH16" s="784">
        <f>'SAME R Results'!BA113</f>
        <v>8.6364745000000007E-2</v>
      </c>
      <c r="BI16" s="789"/>
      <c r="BJ16" s="784">
        <f>'SAME R Results'!BB113</f>
        <v>67.131200000000007</v>
      </c>
      <c r="BK16" s="784">
        <f>'SAME R Results'!BC113</f>
        <v>0.32200650000000053</v>
      </c>
      <c r="BL16" s="784">
        <f>'SAME R Results'!BD113</f>
        <v>192866.11921982534</v>
      </c>
      <c r="BM16" s="784">
        <f>'SAME R Results'!BE113</f>
        <v>54.401223630766857</v>
      </c>
      <c r="BN16" s="784">
        <f>'SAME R Results'!BF113</f>
        <v>2.5255440396033637</v>
      </c>
      <c r="BO16" s="784">
        <f>'SAME R Results'!BG113</f>
        <v>0.76453624454255564</v>
      </c>
      <c r="BP16" s="789"/>
      <c r="BQ16" s="784">
        <f>'SAME R Results'!BH113</f>
        <v>82.032518989165652</v>
      </c>
      <c r="BR16" s="817">
        <f>'SAME R Results'!BI113</f>
        <v>0.28206729025724481</v>
      </c>
      <c r="BS16" s="817">
        <f>'SAME R Results'!BJ113</f>
        <v>0.9330619825160229</v>
      </c>
      <c r="BT16" s="817">
        <f>'SAME R Results'!BL113</f>
        <v>3.3033673127092498</v>
      </c>
      <c r="BU16" s="817">
        <f>'SAME R Results'!BM113</f>
        <v>2.9854989123443998</v>
      </c>
      <c r="BV16" s="817">
        <f>'SAME R Results'!BN113</f>
        <v>0.15508644552312029</v>
      </c>
      <c r="BW16" s="784">
        <f>'SAME R Results'!BO113</f>
        <v>192866.11921982534</v>
      </c>
      <c r="BX16" s="784">
        <f>'SAME R Results'!BP113</f>
        <v>189680.02169731472</v>
      </c>
      <c r="BY16" s="784">
        <f>'SAME R Results'!BQ113</f>
        <v>180670.70758550926</v>
      </c>
      <c r="BZ16" s="784">
        <f>'SAME R Results'!BR113</f>
        <v>54.401223630766857</v>
      </c>
      <c r="CA16" s="784">
        <f>'SAME R Results'!BS113</f>
        <v>7.1474407351505037E-2</v>
      </c>
      <c r="CB16" s="784">
        <f>'SAME R Results'!BT113</f>
        <v>0.48</v>
      </c>
      <c r="CC16" s="784">
        <f>'SAME R Results'!BV113</f>
        <v>2.5457772425850935</v>
      </c>
      <c r="CD16" s="784">
        <f>'SAME R Results'!BW113</f>
        <v>1</v>
      </c>
      <c r="CE16" s="784">
        <f>'SAME R Results'!BZ113</f>
        <v>245.41410083875152</v>
      </c>
      <c r="CF16" s="27"/>
    </row>
    <row r="17" spans="1:84" ht="16.5" customHeight="1" x14ac:dyDescent="0.2">
      <c r="A17" s="780">
        <v>2</v>
      </c>
      <c r="B17" s="784">
        <f>'SAME R Results'!A46</f>
        <v>5</v>
      </c>
      <c r="C17" s="839" t="str">
        <f>'SAME R Results'!B46</f>
        <v>Pyrell</v>
      </c>
      <c r="D17" s="784" t="str">
        <f>'SAME R Results'!C46</f>
        <v>P05</v>
      </c>
      <c r="E17" s="784" t="str">
        <f>'SAME R Results'!D46</f>
        <v>27 Pa</v>
      </c>
      <c r="F17" s="784">
        <f>'SAME R Results'!E46</f>
        <v>4</v>
      </c>
      <c r="G17" s="784" t="str">
        <f>'SAME R Results'!F46</f>
        <v>74a</v>
      </c>
      <c r="H17" s="971" t="str">
        <f>'SAME R Results'!G46</f>
        <v>aged</v>
      </c>
      <c r="I17" s="784">
        <f>'SAME R Results'!H46</f>
        <v>238</v>
      </c>
      <c r="J17" s="786">
        <f>'SAME R Results'!I46</f>
        <v>40416</v>
      </c>
      <c r="K17" s="784">
        <f>'SAME R Results'!J46</f>
        <v>0</v>
      </c>
      <c r="L17" s="788"/>
      <c r="M17" s="788"/>
      <c r="N17" s="784">
        <f>'SAME R Results'!K46</f>
        <v>8.1</v>
      </c>
      <c r="O17" s="793">
        <f>'SAME R Results'!L46</f>
        <v>1.22</v>
      </c>
      <c r="P17" s="784">
        <f>'SAME R Results'!M46</f>
        <v>0</v>
      </c>
      <c r="Q17" s="784">
        <f>'SAME R Results'!N46</f>
        <v>0</v>
      </c>
      <c r="R17" s="784">
        <f>'SAME R Results'!O46</f>
        <v>0</v>
      </c>
      <c r="S17" s="784">
        <f>'SAME R Results'!P46</f>
        <v>0</v>
      </c>
      <c r="T17" s="784">
        <f>'SAME R Results'!Q46</f>
        <v>0</v>
      </c>
      <c r="U17" s="784">
        <f>'SAME R Results'!R46</f>
        <v>622.57142857142856</v>
      </c>
      <c r="V17" s="784">
        <f>'SAME R Results'!S46</f>
        <v>0</v>
      </c>
      <c r="W17" s="784">
        <f>'SAME R Results'!T46</f>
        <v>0</v>
      </c>
      <c r="X17" s="784" t="str">
        <f>'SAME R Results'!U46</f>
        <v>n</v>
      </c>
      <c r="Y17" s="784" t="str">
        <f>'SAME R Results'!V46</f>
        <v>y</v>
      </c>
      <c r="Z17" s="784" t="str">
        <f>'SAME R Results'!W46</f>
        <v>y</v>
      </c>
      <c r="AA17" s="784" t="str">
        <f>'SAME R Results'!X46</f>
        <v>y</v>
      </c>
      <c r="AB17" s="784" t="str">
        <f>'SAME R Results'!Y46</f>
        <v>y</v>
      </c>
      <c r="AC17" s="789"/>
      <c r="AD17" s="784" t="str">
        <f>'SAME R Results'!Z46</f>
        <v>y</v>
      </c>
      <c r="AE17" s="784">
        <f>'SAME R Results'!AA46</f>
        <v>10</v>
      </c>
      <c r="AF17" s="784" t="str">
        <f>'SAME R Results'!AB46</f>
        <v>y</v>
      </c>
      <c r="AG17" s="817">
        <f>'SAME R Results'!AC46</f>
        <v>3.852706928546E-2</v>
      </c>
      <c r="AH17" s="819">
        <f>'SAME R Results'!AD46</f>
        <v>0</v>
      </c>
      <c r="AI17" s="784">
        <f>'SAME R Results'!AE46</f>
        <v>0</v>
      </c>
      <c r="AJ17" s="784">
        <f>'SAME R Results'!AF46</f>
        <v>0</v>
      </c>
      <c r="AK17" s="784">
        <f>'SAME R Results'!AG46</f>
        <v>0</v>
      </c>
      <c r="AL17" s="784">
        <f>'SAME R Results'!AH46</f>
        <v>0</v>
      </c>
      <c r="AM17" s="784">
        <f>'SAME R Results'!AI46</f>
        <v>0</v>
      </c>
      <c r="AN17" s="784">
        <f>'SAME R Results'!AJ46</f>
        <v>0</v>
      </c>
      <c r="AO17" s="784">
        <f>'SAME R Results'!AK46</f>
        <v>0</v>
      </c>
      <c r="AP17" s="784">
        <f>'SAME R Results'!AL46</f>
        <v>0</v>
      </c>
      <c r="AQ17" s="784">
        <f>'SAME R Results'!AM46</f>
        <v>0</v>
      </c>
      <c r="AR17" s="817">
        <f>'SAME R Results'!AN46</f>
        <v>0</v>
      </c>
      <c r="AS17" s="819">
        <f>'SAME R Results'!AO46</f>
        <v>0</v>
      </c>
      <c r="AT17" s="784">
        <f>'SAME R Results'!AP46</f>
        <v>60</v>
      </c>
      <c r="AU17" s="789"/>
      <c r="AV17" s="821">
        <f>'SAME R Results'!AQ46</f>
        <v>0</v>
      </c>
      <c r="AW17" s="821">
        <f>'SAME R Results'!AR46</f>
        <v>6.2590780000000006</v>
      </c>
      <c r="AX17" s="821">
        <f>'SAME R Results'!AS46</f>
        <v>0</v>
      </c>
      <c r="AY17" s="821">
        <f>'SAME R Results'!AT46</f>
        <v>0</v>
      </c>
      <c r="AZ17" s="824"/>
      <c r="BA17" s="824"/>
      <c r="BB17" s="821">
        <f>'SAME R Results'!AU46</f>
        <v>1.3465120000000002</v>
      </c>
      <c r="BC17" s="821">
        <f>'SAME R Results'!AV46</f>
        <v>5.2841199999999998E-2</v>
      </c>
      <c r="BD17" s="821">
        <f>'SAME R Results'!AW46</f>
        <v>7.1362909999999999</v>
      </c>
      <c r="BE17" s="821">
        <f>'SAME R Results'!AX46</f>
        <v>4.6989445000000005</v>
      </c>
      <c r="BF17" s="827">
        <f>'SAME R Results'!AY46</f>
        <v>43615</v>
      </c>
      <c r="BG17" s="784">
        <f>'SAME R Results'!AZ46</f>
        <v>1.8497319999999999</v>
      </c>
      <c r="BH17" s="784">
        <f>'SAME R Results'!BA46</f>
        <v>0.11183162500000002</v>
      </c>
      <c r="BI17" s="789"/>
      <c r="BJ17" s="784">
        <f>'SAME R Results'!BB46</f>
        <v>93.744</v>
      </c>
      <c r="BK17" s="784">
        <f>'SAME R Results'!BC46</f>
        <v>2.4373464999999994</v>
      </c>
      <c r="BL17" s="784">
        <f>'SAME R Results'!BD46</f>
        <v>1662805.4414244581</v>
      </c>
      <c r="BM17" s="784">
        <f>'SAME R Results'!BE46</f>
        <v>630.19822520017613</v>
      </c>
      <c r="BN17" s="784">
        <f>'SAME R Results'!BF46</f>
        <v>3.3793622103748389</v>
      </c>
      <c r="BO17" s="784">
        <f>'SAME R Results'!BG46</f>
        <v>1.1349477109383741</v>
      </c>
      <c r="BP17" s="789"/>
      <c r="BQ17" s="784">
        <f>'SAME R Results'!BH46</f>
        <v>116.98495023057832</v>
      </c>
      <c r="BR17" s="817">
        <f>'SAME R Results'!BI46</f>
        <v>0.37899697072214944</v>
      </c>
      <c r="BS17" s="817">
        <f>'SAME R Results'!BJ46</f>
        <v>0.51218868310446886</v>
      </c>
      <c r="BT17" s="817">
        <f>'SAME R Results'!BL46</f>
        <v>2.9775488137517669</v>
      </c>
      <c r="BU17" s="817">
        <f>'SAME R Results'!BM46</f>
        <v>1.731148221373688</v>
      </c>
      <c r="BV17" s="817">
        <f>'SAME R Results'!BN46</f>
        <v>0.32601577798716497</v>
      </c>
      <c r="BW17" s="784">
        <f>'SAME R Results'!BO46</f>
        <v>1662805.4414244581</v>
      </c>
      <c r="BX17" s="784">
        <f>'SAME R Results'!BP46</f>
        <v>1636768.0339962584</v>
      </c>
      <c r="BY17" s="784">
        <f>'SAME R Results'!BQ46</f>
        <v>1519809.131889978</v>
      </c>
      <c r="BZ17" s="784">
        <f>'SAME R Results'!BR46</f>
        <v>630.19822520017613</v>
      </c>
      <c r="CA17" s="784">
        <f>'SAME R Results'!BS46</f>
        <v>0.54100739145875865</v>
      </c>
      <c r="CB17" s="784">
        <f>'SAME R Results'!BT46</f>
        <v>0.48</v>
      </c>
      <c r="CC17" s="784">
        <f>'SAME R Results'!BV46</f>
        <v>2.5998319499243134</v>
      </c>
      <c r="CD17" s="784">
        <f>'SAME R Results'!BW46</f>
        <v>1</v>
      </c>
      <c r="CE17" s="784">
        <f>'SAME R Results'!BZ46</f>
        <v>234.18212761794004</v>
      </c>
      <c r="CF17" s="27"/>
    </row>
    <row r="18" spans="1:84" ht="16.5" customHeight="1" x14ac:dyDescent="0.2">
      <c r="A18" s="780">
        <v>2</v>
      </c>
      <c r="B18" s="784">
        <f>'SAME R Results'!A50</f>
        <v>5</v>
      </c>
      <c r="C18" s="839" t="str">
        <f>'SAME R Results'!B50</f>
        <v>Pyrell</v>
      </c>
      <c r="D18" s="784" t="str">
        <f>'SAME R Results'!C50</f>
        <v>P06</v>
      </c>
      <c r="E18" s="784" t="str">
        <f>'SAME R Results'!D50</f>
        <v>29 Pa</v>
      </c>
      <c r="F18" s="784">
        <f>'SAME R Results'!E50</f>
        <v>5</v>
      </c>
      <c r="G18" s="784" t="str">
        <f>'SAME R Results'!F50</f>
        <v>76a</v>
      </c>
      <c r="H18" s="785" t="str">
        <f>'SAME R Results'!G50</f>
        <v>aged</v>
      </c>
      <c r="I18" s="784">
        <f>'SAME R Results'!H50</f>
        <v>238</v>
      </c>
      <c r="J18" s="786">
        <f>'SAME R Results'!I50</f>
        <v>40416</v>
      </c>
      <c r="K18" s="784">
        <f>'SAME R Results'!J50</f>
        <v>0</v>
      </c>
      <c r="L18" s="788"/>
      <c r="M18" s="788"/>
      <c r="N18" s="784">
        <f>'SAME R Results'!K50</f>
        <v>8.1</v>
      </c>
      <c r="O18" s="793">
        <f>'SAME R Results'!L50</f>
        <v>1.23</v>
      </c>
      <c r="P18" s="784">
        <f>'SAME R Results'!M50</f>
        <v>0</v>
      </c>
      <c r="Q18" s="784">
        <f>'SAME R Results'!N50</f>
        <v>0</v>
      </c>
      <c r="R18" s="784">
        <f>'SAME R Results'!O50</f>
        <v>0</v>
      </c>
      <c r="S18" s="784">
        <f>'SAME R Results'!P50</f>
        <v>0</v>
      </c>
      <c r="T18" s="784">
        <f>'SAME R Results'!Q50</f>
        <v>0</v>
      </c>
      <c r="U18" s="784">
        <f>'SAME R Results'!R50</f>
        <v>625.42857142857144</v>
      </c>
      <c r="V18" s="784">
        <f>'SAME R Results'!S50</f>
        <v>0</v>
      </c>
      <c r="W18" s="784">
        <f>'SAME R Results'!T50</f>
        <v>0</v>
      </c>
      <c r="X18" s="784" t="str">
        <f>'SAME R Results'!U50</f>
        <v>n</v>
      </c>
      <c r="Y18" s="784" t="str">
        <f>'SAME R Results'!V50</f>
        <v>y</v>
      </c>
      <c r="Z18" s="784" t="str">
        <f>'SAME R Results'!W50</f>
        <v>y</v>
      </c>
      <c r="AA18" s="784" t="str">
        <f>'SAME R Results'!X50</f>
        <v>y</v>
      </c>
      <c r="AB18" s="784" t="str">
        <f>'SAME R Results'!Y50</f>
        <v>y</v>
      </c>
      <c r="AC18" s="789"/>
      <c r="AD18" s="784" t="str">
        <f>'SAME R Results'!Z50</f>
        <v>y</v>
      </c>
      <c r="AE18" s="784">
        <f>'SAME R Results'!AA50</f>
        <v>10</v>
      </c>
      <c r="AF18" s="784" t="str">
        <f>'SAME R Results'!AB50</f>
        <v>y</v>
      </c>
      <c r="AG18" s="817">
        <f>'SAME R Results'!AC50</f>
        <v>3.852706928546E-2</v>
      </c>
      <c r="AH18" s="819">
        <f>'SAME R Results'!AD50</f>
        <v>0</v>
      </c>
      <c r="AI18" s="784">
        <f>'SAME R Results'!AE50</f>
        <v>0</v>
      </c>
      <c r="AJ18" s="784">
        <f>'SAME R Results'!AF50</f>
        <v>0</v>
      </c>
      <c r="AK18" s="784">
        <f>'SAME R Results'!AG50</f>
        <v>0</v>
      </c>
      <c r="AL18" s="784">
        <f>'SAME R Results'!AH50</f>
        <v>0</v>
      </c>
      <c r="AM18" s="784">
        <f>'SAME R Results'!AI50</f>
        <v>0</v>
      </c>
      <c r="AN18" s="784">
        <f>'SAME R Results'!AJ50</f>
        <v>0</v>
      </c>
      <c r="AO18" s="784">
        <f>'SAME R Results'!AK50</f>
        <v>0</v>
      </c>
      <c r="AP18" s="784">
        <f>'SAME R Results'!AL50</f>
        <v>0</v>
      </c>
      <c r="AQ18" s="784">
        <f>'SAME R Results'!AM50</f>
        <v>0</v>
      </c>
      <c r="AR18" s="817">
        <f>'SAME R Results'!AN50</f>
        <v>0</v>
      </c>
      <c r="AS18" s="819">
        <f>'SAME R Results'!AO50</f>
        <v>0</v>
      </c>
      <c r="AT18" s="784">
        <f>'SAME R Results'!AP50</f>
        <v>45</v>
      </c>
      <c r="AU18" s="789"/>
      <c r="AV18" s="821">
        <f>'SAME R Results'!AQ50</f>
        <v>0</v>
      </c>
      <c r="AW18" s="821">
        <f>'SAME R Results'!AR50</f>
        <v>6.2638249999999998</v>
      </c>
      <c r="AX18" s="821">
        <f>'SAME R Results'!AS50</f>
        <v>0</v>
      </c>
      <c r="AY18" s="821">
        <f>'SAME R Results'!AT50</f>
        <v>0</v>
      </c>
      <c r="AZ18" s="824"/>
      <c r="BA18" s="824"/>
      <c r="BB18" s="821">
        <f>'SAME R Results'!AU50</f>
        <v>2.9929654999999999</v>
      </c>
      <c r="BC18" s="821">
        <f>'SAME R Results'!AV50</f>
        <v>0.10406490500000001</v>
      </c>
      <c r="BD18" s="821">
        <f>'SAME R Results'!AW50</f>
        <v>7.378616000000001</v>
      </c>
      <c r="BE18" s="821">
        <f>'SAME R Results'!AX50</f>
        <v>4.7520749999999996</v>
      </c>
      <c r="BF18" s="827">
        <f>'SAME R Results'!AY50</f>
        <v>42855</v>
      </c>
      <c r="BG18" s="784">
        <f>'SAME R Results'!AZ50</f>
        <v>3.7528845000000004</v>
      </c>
      <c r="BH18" s="784">
        <f>'SAME R Results'!BA50</f>
        <v>0.1647187</v>
      </c>
      <c r="BI18" s="789"/>
      <c r="BJ18" s="784">
        <f>'SAME R Results'!BB50</f>
        <v>182.25264999999996</v>
      </c>
      <c r="BK18" s="784">
        <f>'SAME R Results'!BC50</f>
        <v>2.6265410000000013</v>
      </c>
      <c r="BL18" s="784">
        <f>'SAME R Results'!BD50</f>
        <v>1632139.978883141</v>
      </c>
      <c r="BM18" s="784">
        <f>'SAME R Results'!BE50</f>
        <v>725.9923009845545</v>
      </c>
      <c r="BN18" s="784">
        <f>'SAME R Results'!BF50</f>
        <v>7.5308396368719723</v>
      </c>
      <c r="BO18" s="784">
        <f>'SAME R Results'!BG50</f>
        <v>2.3384242847501331</v>
      </c>
      <c r="BP18" s="789"/>
      <c r="BQ18" s="784">
        <f>'SAME R Results'!BH50</f>
        <v>226.969297357876</v>
      </c>
      <c r="BR18" s="817">
        <f>'SAME R Results'!BI50</f>
        <v>0.44481007167126968</v>
      </c>
      <c r="BS18" s="817">
        <f>'SAME R Results'!BJ50</f>
        <v>0.64279185147281492</v>
      </c>
      <c r="BT18" s="817">
        <f>'SAME R Results'!BL50</f>
        <v>3.2204761496807079</v>
      </c>
      <c r="BU18" s="817">
        <f>'SAME R Results'!BM50</f>
        <v>1.834502046916247</v>
      </c>
      <c r="BV18" s="817">
        <f>'SAME R Results'!BN50</f>
        <v>0.37002131058452192</v>
      </c>
      <c r="BW18" s="784">
        <f>'SAME R Results'!BO50</f>
        <v>1632139.978883141</v>
      </c>
      <c r="BX18" s="784">
        <f>'SAME R Results'!BP50</f>
        <v>1606556.278428355</v>
      </c>
      <c r="BY18" s="784">
        <f>'SAME R Results'!BQ50</f>
        <v>1492480.7827700684</v>
      </c>
      <c r="BZ18" s="784">
        <f>'SAME R Results'!BR50</f>
        <v>725.9923009845545</v>
      </c>
      <c r="CA18" s="784">
        <f>'SAME R Results'!BS50</f>
        <v>0.58300208647784812</v>
      </c>
      <c r="CB18" s="784">
        <f>'SAME R Results'!BT50</f>
        <v>0.48</v>
      </c>
      <c r="CC18" s="784">
        <f>'SAME R Results'!BV50</f>
        <v>2.5944901367903759</v>
      </c>
      <c r="CD18" s="784">
        <f>'SAME R Results'!BW50</f>
        <v>1</v>
      </c>
      <c r="CE18" s="784">
        <f>'SAME R Results'!BZ50</f>
        <v>240.92870800332065</v>
      </c>
      <c r="CF18" s="27"/>
    </row>
    <row r="19" spans="1:84" ht="16.5" customHeight="1" x14ac:dyDescent="0.2">
      <c r="A19" s="780">
        <v>2</v>
      </c>
      <c r="B19" s="784" t="str">
        <f>'SAME R Results'!A68</f>
        <v>7 (4)</v>
      </c>
      <c r="C19" s="839" t="str">
        <f>'SAME R Results'!B68</f>
        <v>Pyrell</v>
      </c>
      <c r="D19" s="784" t="str">
        <f>'SAME R Results'!C68</f>
        <v>P01</v>
      </c>
      <c r="E19" s="784" t="str">
        <f>'SAME R Results'!D68</f>
        <v>37Pa</v>
      </c>
      <c r="F19" s="784">
        <f>'SAME R Results'!E68</f>
        <v>0</v>
      </c>
      <c r="G19" s="784" t="str">
        <f>'SAME R Results'!F68</f>
        <v>84a</v>
      </c>
      <c r="H19" s="785" t="str">
        <f>'SAME R Results'!G68</f>
        <v>aged</v>
      </c>
      <c r="I19" s="784">
        <f>'SAME R Results'!H68</f>
        <v>242</v>
      </c>
      <c r="J19" s="786">
        <f>'SAME R Results'!I68</f>
        <v>40420.277777777781</v>
      </c>
      <c r="K19" s="784">
        <f>'SAME R Results'!J68</f>
        <v>0</v>
      </c>
      <c r="L19" s="788"/>
      <c r="M19" s="788"/>
      <c r="N19" s="784">
        <f>'SAME R Results'!K68</f>
        <v>8.1</v>
      </c>
      <c r="O19" s="793">
        <f>'SAME R Results'!L68</f>
        <v>1.2250000000000001</v>
      </c>
      <c r="P19" s="784">
        <f>'SAME R Results'!M68</f>
        <v>0</v>
      </c>
      <c r="Q19" s="784">
        <f>'SAME R Results'!N68</f>
        <v>0</v>
      </c>
      <c r="R19" s="784">
        <f>'SAME R Results'!O68</f>
        <v>0</v>
      </c>
      <c r="S19" s="784">
        <f>'SAME R Results'!P68</f>
        <v>0</v>
      </c>
      <c r="T19" s="784">
        <f>'SAME R Results'!Q68</f>
        <v>0</v>
      </c>
      <c r="U19" s="784">
        <f>'SAME R Results'!R68</f>
        <v>632.14285714285711</v>
      </c>
      <c r="V19" s="784">
        <f>'SAME R Results'!S68</f>
        <v>0</v>
      </c>
      <c r="W19" s="784">
        <f>'SAME R Results'!T68</f>
        <v>0</v>
      </c>
      <c r="X19" s="784" t="str">
        <f>'SAME R Results'!U68</f>
        <v>n</v>
      </c>
      <c r="Y19" s="784" t="str">
        <f>'SAME R Results'!V68</f>
        <v>y</v>
      </c>
      <c r="Z19" s="784" t="str">
        <f>'SAME R Results'!W68</f>
        <v>y</v>
      </c>
      <c r="AA19" s="784" t="str">
        <f>'SAME R Results'!X68</f>
        <v>y</v>
      </c>
      <c r="AB19" s="784" t="str">
        <f>'SAME R Results'!Y68</f>
        <v>y</v>
      </c>
      <c r="AC19" s="789"/>
      <c r="AD19" s="784" t="str">
        <f>'SAME R Results'!Z68</f>
        <v>y</v>
      </c>
      <c r="AE19" s="784">
        <f>'SAME R Results'!AA68</f>
        <v>10</v>
      </c>
      <c r="AF19" s="784" t="str">
        <f>'SAME R Results'!AB68</f>
        <v>y</v>
      </c>
      <c r="AG19" s="817">
        <f>'SAME R Results'!AC68</f>
        <v>3.852706928546E-2</v>
      </c>
      <c r="AH19" s="819">
        <f>'SAME R Results'!AD68</f>
        <v>0</v>
      </c>
      <c r="AI19" s="784">
        <f>'SAME R Results'!AE68</f>
        <v>0</v>
      </c>
      <c r="AJ19" s="784">
        <f>'SAME R Results'!AF68</f>
        <v>0</v>
      </c>
      <c r="AK19" s="784">
        <f>'SAME R Results'!AG68</f>
        <v>0</v>
      </c>
      <c r="AL19" s="784">
        <f>'SAME R Results'!AH68</f>
        <v>0</v>
      </c>
      <c r="AM19" s="784">
        <f>'SAME R Results'!AI68</f>
        <v>0</v>
      </c>
      <c r="AN19" s="784">
        <f>'SAME R Results'!AJ68</f>
        <v>0</v>
      </c>
      <c r="AO19" s="784">
        <f>'SAME R Results'!AK68</f>
        <v>0</v>
      </c>
      <c r="AP19" s="784">
        <f>'SAME R Results'!AL68</f>
        <v>0</v>
      </c>
      <c r="AQ19" s="784">
        <f>'SAME R Results'!AM68</f>
        <v>0</v>
      </c>
      <c r="AR19" s="817">
        <f>'SAME R Results'!AN68</f>
        <v>3.852706928546E-2</v>
      </c>
      <c r="AS19" s="819">
        <f>'SAME R Results'!AO68</f>
        <v>0</v>
      </c>
      <c r="AT19" s="784">
        <f>'SAME R Results'!AP68</f>
        <v>60</v>
      </c>
      <c r="AU19" s="789"/>
      <c r="AV19" s="821">
        <f>'SAME R Results'!AQ68</f>
        <v>0</v>
      </c>
      <c r="AW19" s="821">
        <f>'SAME R Results'!AR68</f>
        <v>6.2334444999999992</v>
      </c>
      <c r="AX19" s="821">
        <f>'SAME R Results'!AS68</f>
        <v>0</v>
      </c>
      <c r="AY19" s="821">
        <f>'SAME R Results'!AT68</f>
        <v>0</v>
      </c>
      <c r="AZ19" s="824"/>
      <c r="BA19" s="824"/>
      <c r="BB19" s="821">
        <f>'SAME R Results'!AU68</f>
        <v>1.4658659999999999</v>
      </c>
      <c r="BC19" s="821">
        <f>'SAME R Results'!AV68</f>
        <v>5.7357785000000008E-2</v>
      </c>
      <c r="BD19" s="821">
        <f>'SAME R Results'!AW68</f>
        <v>7.1149744999999998</v>
      </c>
      <c r="BE19" s="821">
        <f>'SAME R Results'!AX68</f>
        <v>4.750411999999999</v>
      </c>
      <c r="BF19" s="827">
        <f>'SAME R Results'!AY68</f>
        <v>44120</v>
      </c>
      <c r="BG19" s="784">
        <f>'SAME R Results'!AZ68</f>
        <v>1.7928004999999998</v>
      </c>
      <c r="BH19" s="784">
        <f>'SAME R Results'!BA68</f>
        <v>0.12527461499999998</v>
      </c>
      <c r="BI19" s="789"/>
      <c r="BJ19" s="784">
        <f>'SAME R Results'!BB68</f>
        <v>105.30194999999999</v>
      </c>
      <c r="BK19" s="784">
        <f>'SAME R Results'!BC68</f>
        <v>2.3645625000000008</v>
      </c>
      <c r="BL19" s="784">
        <f>'SAME R Results'!BD68</f>
        <v>1683214.9966951662</v>
      </c>
      <c r="BM19" s="784">
        <f>'SAME R Results'!BE68</f>
        <v>597.13137154948447</v>
      </c>
      <c r="BN19" s="784">
        <f>'SAME R Results'!BF68</f>
        <v>3.7357685933051719</v>
      </c>
      <c r="BO19" s="784">
        <f>'SAME R Results'!BG68</f>
        <v>1.1056894740415859</v>
      </c>
      <c r="BP19" s="789"/>
      <c r="BQ19" s="784">
        <f>'SAME R Results'!BH68</f>
        <v>133.40783599555164</v>
      </c>
      <c r="BR19" s="817">
        <f>'SAME R Results'!BI68</f>
        <v>0.3547564468721438</v>
      </c>
      <c r="BS19" s="817">
        <f>'SAME R Results'!BJ68</f>
        <v>0.53294334298712609</v>
      </c>
      <c r="BT19" s="817">
        <f>'SAME R Results'!BL68</f>
        <v>3.3786779028020906</v>
      </c>
      <c r="BU19" s="817">
        <f>'SAME R Results'!BM68</f>
        <v>1.8926021618490523</v>
      </c>
      <c r="BV19" s="817">
        <f>'SAME R Results'!BN68</f>
        <v>0.28943758364257055</v>
      </c>
      <c r="BW19" s="784">
        <f>'SAME R Results'!BO68</f>
        <v>1683214.9966951662</v>
      </c>
      <c r="BX19" s="784">
        <f>'SAME R Results'!BP68</f>
        <v>1656876.1129227907</v>
      </c>
      <c r="BY19" s="784">
        <f>'SAME R Results'!BQ68</f>
        <v>1537984.6819120054</v>
      </c>
      <c r="BZ19" s="784">
        <f>'SAME R Results'!BR68</f>
        <v>597.13137154948447</v>
      </c>
      <c r="CA19" s="784">
        <f>'SAME R Results'!BS68</f>
        <v>0.52485183787623202</v>
      </c>
      <c r="CB19" s="784">
        <f>'SAME R Results'!BT68</f>
        <v>0.48</v>
      </c>
      <c r="CC19" s="784">
        <f>'SAME R Results'!BV68</f>
        <v>2.6393907392731024</v>
      </c>
      <c r="CD19" s="784">
        <f>'SAME R Results'!BW68</f>
        <v>1</v>
      </c>
      <c r="CE19" s="784">
        <f>'SAME R Results'!BZ68</f>
        <v>236.85307598302919</v>
      </c>
      <c r="CF19" s="27"/>
    </row>
    <row r="20" spans="1:84" ht="16.5" customHeight="1" x14ac:dyDescent="0.2">
      <c r="A20" s="780">
        <v>2</v>
      </c>
      <c r="B20" s="784">
        <f>'SAME R Results'!A40</f>
        <v>6</v>
      </c>
      <c r="C20" s="839" t="str">
        <f>'SAME R Results'!B40</f>
        <v>Pyrell</v>
      </c>
      <c r="D20" s="784" t="str">
        <f>'SAME R Results'!C40</f>
        <v>P08</v>
      </c>
      <c r="E20" s="784" t="str">
        <f>'SAME R Results'!D40</f>
        <v>24 P</v>
      </c>
      <c r="F20" s="784">
        <f>'SAME R Results'!E40</f>
        <v>5</v>
      </c>
      <c r="G20" s="784">
        <f>'SAME R Results'!F40</f>
        <v>71</v>
      </c>
      <c r="H20" s="785" t="str">
        <f>'SAME R Results'!G40</f>
        <v>High temp aged STS det</v>
      </c>
      <c r="I20" s="784">
        <f>'SAME R Results'!H40</f>
        <v>236</v>
      </c>
      <c r="J20" s="786">
        <f>'SAME R Results'!I40</f>
        <v>40414</v>
      </c>
      <c r="K20" s="784">
        <f>'SAME R Results'!J40</f>
        <v>0</v>
      </c>
      <c r="L20" s="788"/>
      <c r="M20" s="788"/>
      <c r="N20" s="784">
        <f>'SAME R Results'!K40</f>
        <v>8.1</v>
      </c>
      <c r="O20" s="793">
        <f>'SAME R Results'!L40</f>
        <v>1.23</v>
      </c>
      <c r="P20" s="784">
        <f>'SAME R Results'!M40</f>
        <v>60</v>
      </c>
      <c r="Q20" s="784">
        <f>'SAME R Results'!N40</f>
        <v>720</v>
      </c>
      <c r="R20" s="784">
        <f>'SAME R Results'!O40</f>
        <v>8</v>
      </c>
      <c r="S20" s="784" t="str">
        <f>'SAME R Results'!P40</f>
        <v>n</v>
      </c>
      <c r="T20" s="784" t="str">
        <f>'SAME R Results'!Q40</f>
        <v>n</v>
      </c>
      <c r="U20" s="784">
        <f>'SAME R Results'!R40</f>
        <v>750.42857142857144</v>
      </c>
      <c r="V20" s="784" t="str">
        <f>'SAME R Results'!S40</f>
        <v>y</v>
      </c>
      <c r="W20" s="784">
        <f>'SAME R Results'!T40</f>
        <v>45</v>
      </c>
      <c r="X20" s="784" t="str">
        <f>'SAME R Results'!U40</f>
        <v>y</v>
      </c>
      <c r="Y20" s="784" t="str">
        <f>'SAME R Results'!V40</f>
        <v>n</v>
      </c>
      <c r="Z20" s="784" t="str">
        <f>'SAME R Results'!W40</f>
        <v>y</v>
      </c>
      <c r="AA20" s="784" t="str">
        <f>'SAME R Results'!X40</f>
        <v>y</v>
      </c>
      <c r="AB20" s="784" t="str">
        <f>'SAME R Results'!Y40</f>
        <v>y</v>
      </c>
      <c r="AC20" s="789"/>
      <c r="AD20" s="784" t="str">
        <f>'SAME R Results'!Z40</f>
        <v>y</v>
      </c>
      <c r="AE20" s="784">
        <f>'SAME R Results'!AA40</f>
        <v>10</v>
      </c>
      <c r="AF20" s="784" t="str">
        <f>'SAME R Results'!AB40</f>
        <v>y</v>
      </c>
      <c r="AG20" s="817">
        <f>'SAME R Results'!AC40</f>
        <v>3.852706928546E-2</v>
      </c>
      <c r="AH20" s="819">
        <f>'SAME R Results'!AD40</f>
        <v>0</v>
      </c>
      <c r="AI20" s="784">
        <f>'SAME R Results'!AE40</f>
        <v>0</v>
      </c>
      <c r="AJ20" s="784">
        <f>'SAME R Results'!AF40</f>
        <v>0</v>
      </c>
      <c r="AK20" s="784">
        <f>'SAME R Results'!AG40</f>
        <v>0</v>
      </c>
      <c r="AL20" s="784">
        <f>'SAME R Results'!AH40</f>
        <v>0</v>
      </c>
      <c r="AM20" s="784">
        <f>'SAME R Results'!AI40</f>
        <v>0</v>
      </c>
      <c r="AN20" s="784">
        <f>'SAME R Results'!AJ40</f>
        <v>0</v>
      </c>
      <c r="AO20" s="784">
        <f>'SAME R Results'!AK40</f>
        <v>0</v>
      </c>
      <c r="AP20" s="784">
        <f>'SAME R Results'!AL40</f>
        <v>0</v>
      </c>
      <c r="AQ20" s="784">
        <f>'SAME R Results'!AM40</f>
        <v>0</v>
      </c>
      <c r="AR20" s="817">
        <f>'SAME R Results'!AN40</f>
        <v>0</v>
      </c>
      <c r="AS20" s="819">
        <f>'SAME R Results'!AO40</f>
        <v>0</v>
      </c>
      <c r="AT20" s="784">
        <f>'SAME R Results'!AP40</f>
        <v>0</v>
      </c>
      <c r="AU20" s="789"/>
      <c r="AV20" s="821">
        <f>'SAME R Results'!AQ40</f>
        <v>0</v>
      </c>
      <c r="AW20" s="821">
        <f>'SAME R Results'!AR40</f>
        <v>6.1209414999999989</v>
      </c>
      <c r="AX20" s="821">
        <f>'SAME R Results'!AS40</f>
        <v>4.5073549999999996</v>
      </c>
      <c r="AY20" s="821">
        <f>'SAME R Results'!AT40</f>
        <v>5.1140445000000003</v>
      </c>
      <c r="AZ20" s="824"/>
      <c r="BA20" s="824"/>
      <c r="BB20" s="821">
        <f>'SAME R Results'!AU40</f>
        <v>0</v>
      </c>
      <c r="BC20" s="821">
        <f>'SAME R Results'!AV40</f>
        <v>0</v>
      </c>
      <c r="BD20" s="821">
        <f>'SAME R Results'!AW40</f>
        <v>6.6638030000000015</v>
      </c>
      <c r="BE20" s="821">
        <f>'SAME R Results'!AX40</f>
        <v>4.7256469999999995</v>
      </c>
      <c r="BF20" s="827">
        <f>'SAME R Results'!AY40</f>
        <v>35850</v>
      </c>
      <c r="BG20" s="784">
        <f>'SAME R Results'!AZ40</f>
        <v>0</v>
      </c>
      <c r="BH20" s="784">
        <f>'SAME R Results'!BA40</f>
        <v>0</v>
      </c>
      <c r="BI20" s="789"/>
      <c r="BJ20" s="784">
        <f>'SAME R Results'!BB40</f>
        <v>51.400150000000011</v>
      </c>
      <c r="BK20" s="784">
        <f>'SAME R Results'!BC40</f>
        <v>1.938156000000002</v>
      </c>
      <c r="BL20" s="784">
        <f>'SAME R Results'!BD40</f>
        <v>1352316.8506269613</v>
      </c>
      <c r="BM20" s="784">
        <f>'SAME R Results'!BE40</f>
        <v>434.3353275439394</v>
      </c>
      <c r="BN20" s="784">
        <f>'SAME R Results'!BF40</f>
        <v>0</v>
      </c>
      <c r="BO20" s="784">
        <f>'SAME R Results'!BG40</f>
        <v>0</v>
      </c>
      <c r="BP20" s="789"/>
      <c r="BQ20" s="784">
        <f>'SAME R Results'!BH40</f>
        <v>57.835264772096366</v>
      </c>
      <c r="BR20" s="817">
        <f>'SAME R Results'!BI40</f>
        <v>0.32117867003030603</v>
      </c>
      <c r="BS20" s="817">
        <f>'SAME R Results'!BJ40</f>
        <v>0.43388224844250989</v>
      </c>
      <c r="BT20" s="817">
        <f>'SAME R Results'!BL40</f>
        <v>0</v>
      </c>
      <c r="BU20" s="817">
        <f>'SAME R Results'!BM40</f>
        <v>1.7305341707926598</v>
      </c>
      <c r="BV20" s="817">
        <f>'SAME R Results'!BN40</f>
        <v>0.27633385905082264</v>
      </c>
      <c r="BW20" s="784">
        <f>'SAME R Results'!BO40</f>
        <v>1352316.8506269613</v>
      </c>
      <c r="BX20" s="784">
        <f>'SAME R Results'!BP40</f>
        <v>1330915.0151047567</v>
      </c>
      <c r="BY20" s="784">
        <f>'SAME R Results'!BQ40</f>
        <v>1242004.3462288149</v>
      </c>
      <c r="BZ20" s="784">
        <f>'SAME R Results'!BR40</f>
        <v>434.3353275439394</v>
      </c>
      <c r="CA20" s="784">
        <f>'SAME R Results'!BS40</f>
        <v>0.43020420847021262</v>
      </c>
      <c r="CB20" s="784">
        <f>'SAME R Results'!BT40</f>
        <v>0.48</v>
      </c>
      <c r="CC20" s="784">
        <f>'SAME R Results'!BV40</f>
        <v>2.3441592085211309</v>
      </c>
      <c r="CD20" s="784">
        <f>'SAME R Results'!BW40</f>
        <v>1</v>
      </c>
      <c r="CE20" s="784">
        <f>'SAME R Results'!BZ40</f>
        <v>245.32659055169475</v>
      </c>
      <c r="CF20" s="27"/>
    </row>
    <row r="21" spans="1:84" ht="16.5" customHeight="1" x14ac:dyDescent="0.2">
      <c r="A21" s="780">
        <v>2</v>
      </c>
      <c r="B21" s="784">
        <f>'SAME R Results'!A28</f>
        <v>3</v>
      </c>
      <c r="C21" s="839" t="str">
        <f>'SAME R Results'!B28</f>
        <v>Pyrell</v>
      </c>
      <c r="D21" s="784" t="str">
        <f>'SAME R Results'!C28</f>
        <v>P03</v>
      </c>
      <c r="E21" s="784" t="str">
        <f>'SAME R Results'!D28</f>
        <v>16Pa</v>
      </c>
      <c r="F21" s="784">
        <f>'SAME R Results'!E28</f>
        <v>3</v>
      </c>
      <c r="G21" s="784" t="str">
        <f>'SAME R Results'!F28</f>
        <v>63a</v>
      </c>
      <c r="H21" s="968" t="str">
        <f>'SAME R Results'!G28</f>
        <v>aged</v>
      </c>
      <c r="I21" s="784">
        <f>'SAME R Results'!H28</f>
        <v>235</v>
      </c>
      <c r="J21" s="786">
        <f>'SAME R Results'!I28</f>
        <v>40413</v>
      </c>
      <c r="K21" s="784">
        <f>'SAME R Results'!J28</f>
        <v>0</v>
      </c>
      <c r="L21" s="788"/>
      <c r="M21" s="788"/>
      <c r="N21" s="784">
        <f>'SAME R Results'!K28</f>
        <v>8.1</v>
      </c>
      <c r="O21" s="793">
        <f>'SAME R Results'!L28</f>
        <v>1.22</v>
      </c>
      <c r="P21" s="784">
        <f>'SAME R Results'!M28</f>
        <v>0</v>
      </c>
      <c r="Q21" s="784">
        <f>'SAME R Results'!N28</f>
        <v>0</v>
      </c>
      <c r="R21" s="784">
        <f>'SAME R Results'!O28</f>
        <v>0</v>
      </c>
      <c r="S21" s="784">
        <f>'SAME R Results'!P28</f>
        <v>0</v>
      </c>
      <c r="T21" s="784">
        <f>'SAME R Results'!Q28</f>
        <v>0</v>
      </c>
      <c r="U21" s="784">
        <f>'SAME R Results'!R28</f>
        <v>839.6</v>
      </c>
      <c r="V21" s="784">
        <f>'SAME R Results'!S28</f>
        <v>0</v>
      </c>
      <c r="W21" s="784">
        <f>'SAME R Results'!T28</f>
        <v>0</v>
      </c>
      <c r="X21" s="784" t="str">
        <f>'SAME R Results'!U28</f>
        <v>n</v>
      </c>
      <c r="Y21" s="784" t="str">
        <f>'SAME R Results'!V28</f>
        <v>y</v>
      </c>
      <c r="Z21" s="784" t="str">
        <f>'SAME R Results'!W28</f>
        <v>y</v>
      </c>
      <c r="AA21" s="784" t="str">
        <f>'SAME R Results'!X28</f>
        <v>y</v>
      </c>
      <c r="AB21" s="784" t="str">
        <f>'SAME R Results'!Y28</f>
        <v>y</v>
      </c>
      <c r="AC21" s="789"/>
      <c r="AD21" s="784" t="str">
        <f>'SAME R Results'!Z28</f>
        <v>y</v>
      </c>
      <c r="AE21" s="784">
        <f>'SAME R Results'!AA28</f>
        <v>10</v>
      </c>
      <c r="AF21" s="784" t="str">
        <f>'SAME R Results'!AB28</f>
        <v>y</v>
      </c>
      <c r="AG21" s="817">
        <f>'SAME R Results'!AC28</f>
        <v>3.852706928546E-2</v>
      </c>
      <c r="AH21" s="819">
        <f>'SAME R Results'!AD28</f>
        <v>0</v>
      </c>
      <c r="AI21" s="784">
        <f>'SAME R Results'!AE28</f>
        <v>70</v>
      </c>
      <c r="AJ21" s="784">
        <f>'SAME R Results'!AF28</f>
        <v>720</v>
      </c>
      <c r="AK21" s="784">
        <f>'SAME R Results'!AG28</f>
        <v>0</v>
      </c>
      <c r="AL21" s="784" t="str">
        <f>'SAME R Results'!AH28</f>
        <v>n</v>
      </c>
      <c r="AM21" s="784" t="str">
        <f>'SAME R Results'!AI28</f>
        <v>y</v>
      </c>
      <c r="AN21" s="784" t="str">
        <f>'SAME R Results'!AJ28</f>
        <v>y</v>
      </c>
      <c r="AO21" s="784" t="str">
        <f>'SAME R Results'!AK28</f>
        <v>y</v>
      </c>
      <c r="AP21" s="784" t="str">
        <f>'SAME R Results'!AL28</f>
        <v>y</v>
      </c>
      <c r="AQ21" s="784" t="str">
        <f>'SAME R Results'!AM28</f>
        <v>y</v>
      </c>
      <c r="AR21" s="817">
        <f>'SAME R Results'!AN28</f>
        <v>3.852706928546E-2</v>
      </c>
      <c r="AS21" s="819">
        <f>'SAME R Results'!AO28</f>
        <v>0</v>
      </c>
      <c r="AT21" s="784">
        <f>'SAME R Results'!AP28</f>
        <v>60</v>
      </c>
      <c r="AU21" s="789"/>
      <c r="AV21" s="821">
        <f>'SAME R Results'!AQ28</f>
        <v>0</v>
      </c>
      <c r="AW21" s="821">
        <f>'SAME R Results'!AR28</f>
        <v>6.24</v>
      </c>
      <c r="AX21" s="821">
        <f>'SAME R Results'!AS28</f>
        <v>0</v>
      </c>
      <c r="AY21" s="821">
        <f>'SAME R Results'!AT28</f>
        <v>0</v>
      </c>
      <c r="AZ21" s="824"/>
      <c r="BA21" s="824"/>
      <c r="BB21" s="821">
        <f>'SAME R Results'!AU28</f>
        <v>1.7016754999999997</v>
      </c>
      <c r="BC21" s="821">
        <f>'SAME R Results'!AV28</f>
        <v>2.6800000000000001E-2</v>
      </c>
      <c r="BD21" s="821">
        <f>'SAME R Results'!AW28</f>
        <v>6.8619834999999991</v>
      </c>
      <c r="BE21" s="821">
        <f>'SAME R Results'!AX28</f>
        <v>4.7158055000000001</v>
      </c>
      <c r="BF21" s="827">
        <f>'SAME R Results'!AY28</f>
        <v>37425</v>
      </c>
      <c r="BG21" s="784">
        <f>'SAME R Results'!AZ28</f>
        <v>2.2644654999999996</v>
      </c>
      <c r="BH21" s="784">
        <f>'SAME R Results'!BA28</f>
        <v>8.2000000000000003E-2</v>
      </c>
      <c r="BI21" s="789"/>
      <c r="BJ21" s="784">
        <f>'SAME R Results'!BB28</f>
        <v>92.137049999999988</v>
      </c>
      <c r="BK21" s="784">
        <f>'SAME R Results'!BC28</f>
        <v>2.146177999999999</v>
      </c>
      <c r="BL21" s="784">
        <f>'SAME R Results'!BD28</f>
        <v>1414788.1544307088</v>
      </c>
      <c r="BM21" s="784">
        <f>'SAME R Results'!BE28</f>
        <v>507.96942227546441</v>
      </c>
      <c r="BN21" s="784">
        <f>'SAME R Results'!BF28</f>
        <v>4.4202531833917549</v>
      </c>
      <c r="BO21" s="784">
        <f>'SAME R Results'!BG28</f>
        <v>1.439965250255568</v>
      </c>
      <c r="BP21" s="789"/>
      <c r="BQ21" s="784">
        <f>'SAME R Results'!BH28</f>
        <v>116.15557237178292</v>
      </c>
      <c r="BR21" s="817">
        <f>'SAME R Results'!BI28</f>
        <v>0.35904274479868281</v>
      </c>
      <c r="BS21" s="817">
        <f>'SAME R Results'!BJ28</f>
        <v>0.53924153627656501</v>
      </c>
      <c r="BT21" s="817">
        <f>'SAME R Results'!BL28</f>
        <v>3.0696943433928281</v>
      </c>
      <c r="BU21" s="817">
        <f>'SAME R Results'!BM28</f>
        <v>1.8922142617359956</v>
      </c>
      <c r="BV21" s="817">
        <f>'SAME R Results'!BN28</f>
        <v>0.29297297716135123</v>
      </c>
      <c r="BW21" s="784">
        <f>'SAME R Results'!BO28</f>
        <v>1414788.1544307088</v>
      </c>
      <c r="BX21" s="784">
        <f>'SAME R Results'!BP28</f>
        <v>1392446.0709043907</v>
      </c>
      <c r="BY21" s="784">
        <f>'SAME R Results'!BQ28</f>
        <v>1298099.3377524919</v>
      </c>
      <c r="BZ21" s="784">
        <f>'SAME R Results'!BR28</f>
        <v>507.96942227546441</v>
      </c>
      <c r="CA21" s="784">
        <f>'SAME R Results'!BS28</f>
        <v>0.47637796324247511</v>
      </c>
      <c r="CB21" s="784">
        <f>'SAME R Results'!BT28</f>
        <v>0.48</v>
      </c>
      <c r="CC21" s="784">
        <f>'SAME R Results'!BV28</f>
        <v>2.6264220069401807</v>
      </c>
      <c r="CD21" s="784">
        <f>'SAME R Results'!BW28</f>
        <v>1</v>
      </c>
      <c r="CE21" s="784">
        <f>'SAME R Results'!BZ28</f>
        <v>225.3</v>
      </c>
      <c r="CF21" s="27"/>
    </row>
    <row r="22" spans="1:84" ht="16.5" customHeight="1" x14ac:dyDescent="0.2">
      <c r="A22" s="780">
        <v>2</v>
      </c>
      <c r="B22" s="784">
        <f>'SAME R Results'!A30</f>
        <v>3</v>
      </c>
      <c r="C22" s="839" t="str">
        <f>'SAME R Results'!B30</f>
        <v>Pyrell</v>
      </c>
      <c r="D22" s="784" t="str">
        <f>'SAME R Results'!C30</f>
        <v>P04</v>
      </c>
      <c r="E22" s="784" t="str">
        <f>'SAME R Results'!D30</f>
        <v>17Pa</v>
      </c>
      <c r="F22" s="784">
        <f>'SAME R Results'!E30</f>
        <v>4</v>
      </c>
      <c r="G22" s="784" t="str">
        <f>'SAME R Results'!F30</f>
        <v>64a</v>
      </c>
      <c r="H22" s="785" t="str">
        <f>'SAME R Results'!G30</f>
        <v>aged</v>
      </c>
      <c r="I22" s="784">
        <f>'SAME R Results'!H30</f>
        <v>235</v>
      </c>
      <c r="J22" s="786">
        <f>'SAME R Results'!I30</f>
        <v>40413</v>
      </c>
      <c r="K22" s="784">
        <f>'SAME R Results'!J30</f>
        <v>0</v>
      </c>
      <c r="L22" s="788"/>
      <c r="M22" s="788"/>
      <c r="N22" s="784">
        <f>'SAME R Results'!K30</f>
        <v>8.1</v>
      </c>
      <c r="O22" s="793">
        <f>'SAME R Results'!L30</f>
        <v>1.23</v>
      </c>
      <c r="P22" s="784">
        <f>'SAME R Results'!M30</f>
        <v>0</v>
      </c>
      <c r="Q22" s="784">
        <f>'SAME R Results'!N30</f>
        <v>0</v>
      </c>
      <c r="R22" s="784">
        <f>'SAME R Results'!O30</f>
        <v>0</v>
      </c>
      <c r="S22" s="784">
        <f>'SAME R Results'!P30</f>
        <v>0</v>
      </c>
      <c r="T22" s="784">
        <f>'SAME R Results'!Q30</f>
        <v>0</v>
      </c>
      <c r="U22" s="784">
        <f>'SAME R Results'!R30</f>
        <v>842.4</v>
      </c>
      <c r="V22" s="784">
        <f>'SAME R Results'!S30</f>
        <v>0</v>
      </c>
      <c r="W22" s="784">
        <f>'SAME R Results'!T30</f>
        <v>0</v>
      </c>
      <c r="X22" s="784" t="str">
        <f>'SAME R Results'!U30</f>
        <v>n</v>
      </c>
      <c r="Y22" s="784" t="str">
        <f>'SAME R Results'!V30</f>
        <v>y</v>
      </c>
      <c r="Z22" s="784" t="str">
        <f>'SAME R Results'!W30</f>
        <v>y</v>
      </c>
      <c r="AA22" s="784" t="str">
        <f>'SAME R Results'!X30</f>
        <v>y</v>
      </c>
      <c r="AB22" s="784" t="str">
        <f>'SAME R Results'!Y30</f>
        <v>y</v>
      </c>
      <c r="AC22" s="789"/>
      <c r="AD22" s="784" t="str">
        <f>'SAME R Results'!Z30</f>
        <v>y</v>
      </c>
      <c r="AE22" s="784">
        <f>'SAME R Results'!AA30</f>
        <v>10</v>
      </c>
      <c r="AF22" s="784" t="str">
        <f>'SAME R Results'!AB30</f>
        <v>y</v>
      </c>
      <c r="AG22" s="817">
        <f>'SAME R Results'!AC30</f>
        <v>3.852706928546E-2</v>
      </c>
      <c r="AH22" s="819">
        <f>'SAME R Results'!AD30</f>
        <v>0</v>
      </c>
      <c r="AI22" s="784">
        <f>'SAME R Results'!AE30</f>
        <v>70</v>
      </c>
      <c r="AJ22" s="784">
        <f>'SAME R Results'!AF30</f>
        <v>720</v>
      </c>
      <c r="AK22" s="784">
        <f>'SAME R Results'!AG30</f>
        <v>0</v>
      </c>
      <c r="AL22" s="784" t="str">
        <f>'SAME R Results'!AH30</f>
        <v>n</v>
      </c>
      <c r="AM22" s="784" t="str">
        <f>'SAME R Results'!AI30</f>
        <v>y</v>
      </c>
      <c r="AN22" s="784" t="str">
        <f>'SAME R Results'!AJ30</f>
        <v>y</v>
      </c>
      <c r="AO22" s="784" t="str">
        <f>'SAME R Results'!AK30</f>
        <v>y</v>
      </c>
      <c r="AP22" s="784" t="str">
        <f>'SAME R Results'!AL30</f>
        <v>y</v>
      </c>
      <c r="AQ22" s="784" t="str">
        <f>'SAME R Results'!AM30</f>
        <v>y</v>
      </c>
      <c r="AR22" s="817">
        <f>'SAME R Results'!AN30</f>
        <v>3.852706928546E-2</v>
      </c>
      <c r="AS22" s="819">
        <f>'SAME R Results'!AO30</f>
        <v>0</v>
      </c>
      <c r="AT22" s="784">
        <f>'SAME R Results'!AP30</f>
        <v>45</v>
      </c>
      <c r="AU22" s="789"/>
      <c r="AV22" s="821">
        <f>'SAME R Results'!AQ30</f>
        <v>0</v>
      </c>
      <c r="AW22" s="821">
        <f>'SAME R Results'!AR30</f>
        <v>6.2489999999999997</v>
      </c>
      <c r="AX22" s="821">
        <f>'SAME R Results'!AS30</f>
        <v>0</v>
      </c>
      <c r="AY22" s="821">
        <f>'SAME R Results'!AT30</f>
        <v>0</v>
      </c>
      <c r="AZ22" s="824"/>
      <c r="BA22" s="824"/>
      <c r="BB22" s="821">
        <f>'SAME R Results'!AU30</f>
        <v>2.4697265000000006</v>
      </c>
      <c r="BC22" s="821">
        <f>'SAME R Results'!AV30</f>
        <v>2.6800000000000001E-2</v>
      </c>
      <c r="BD22" s="821">
        <f>'SAME R Results'!AW30</f>
        <v>7.1536854999999999</v>
      </c>
      <c r="BE22" s="821">
        <f>'SAME R Results'!AX30</f>
        <v>4.6995234999999997</v>
      </c>
      <c r="BF22" s="827">
        <f>'SAME R Results'!AY30</f>
        <v>37495</v>
      </c>
      <c r="BG22" s="784">
        <f>'SAME R Results'!AZ30</f>
        <v>3.2575235</v>
      </c>
      <c r="BH22" s="784">
        <f>'SAME R Results'!BA30</f>
        <v>8.2000000000000003E-2</v>
      </c>
      <c r="BI22" s="789"/>
      <c r="BJ22" s="784">
        <f>'SAME R Results'!BB30</f>
        <v>137.74324999999999</v>
      </c>
      <c r="BK22" s="784">
        <f>'SAME R Results'!BC30</f>
        <v>2.4541620000000002</v>
      </c>
      <c r="BL22" s="784">
        <f>'SAME R Results'!BD30</f>
        <v>1417570.6344373168</v>
      </c>
      <c r="BM22" s="784">
        <f>'SAME R Results'!BE30</f>
        <v>638.11173728499091</v>
      </c>
      <c r="BN22" s="784">
        <f>'SAME R Results'!BF30</f>
        <v>6.4328391320488816</v>
      </c>
      <c r="BO22" s="784">
        <f>'SAME R Results'!BG30</f>
        <v>2.090487764934887</v>
      </c>
      <c r="BP22" s="789"/>
      <c r="BQ22" s="784">
        <f>'SAME R Results'!BH30</f>
        <v>173.26517841275452</v>
      </c>
      <c r="BR22" s="817">
        <f>'SAME R Results'!BI30</f>
        <v>0.45014457959499116</v>
      </c>
      <c r="BS22" s="817">
        <f>'SAME R Results'!BJ30</f>
        <v>0.61572859049642992</v>
      </c>
      <c r="BT22" s="817">
        <f>'SAME R Results'!BL30</f>
        <v>3.0771953033885597</v>
      </c>
      <c r="BU22" s="817">
        <f>'SAME R Results'!BM30</f>
        <v>1.7501057221171064</v>
      </c>
      <c r="BV22" s="817">
        <f>'SAME R Results'!BN30</f>
        <v>0.38488711959034433</v>
      </c>
      <c r="BW22" s="784">
        <f>'SAME R Results'!BO30</f>
        <v>1417570.6344373168</v>
      </c>
      <c r="BX22" s="784">
        <f>'SAME R Results'!BP30</f>
        <v>1395186.7621108158</v>
      </c>
      <c r="BY22" s="784">
        <f>'SAME R Results'!BQ30</f>
        <v>1300595.4372945428</v>
      </c>
      <c r="BZ22" s="784">
        <f>'SAME R Results'!BR30</f>
        <v>638.11173728499091</v>
      </c>
      <c r="CA22" s="784">
        <f>'SAME R Results'!BS30</f>
        <v>0.5447398561662079</v>
      </c>
      <c r="CB22" s="784">
        <f>'SAME R Results'!BT30</f>
        <v>0.48</v>
      </c>
      <c r="CC22" s="784">
        <f>'SAME R Results'!BV30</f>
        <v>2.6205939070933684</v>
      </c>
      <c r="CD22" s="784">
        <f>'SAME R Results'!BW30</f>
        <v>1</v>
      </c>
      <c r="CE22" s="784">
        <f>'SAME R Results'!BZ30</f>
        <v>242.10308472492756</v>
      </c>
      <c r="CF22" s="27"/>
    </row>
    <row r="23" spans="1:84" ht="23.25" x14ac:dyDescent="0.35">
      <c r="B23" s="27"/>
      <c r="C23" s="752"/>
      <c r="D23" s="28"/>
      <c r="E23" s="912"/>
      <c r="F23" s="912"/>
      <c r="G23" s="912"/>
      <c r="H23" s="751"/>
      <c r="I23" s="2104" t="s">
        <v>71</v>
      </c>
      <c r="J23" s="2104"/>
      <c r="K23" s="2104"/>
      <c r="L23" s="2104"/>
      <c r="M23" s="2104"/>
      <c r="N23" s="2104"/>
      <c r="O23" s="2104"/>
      <c r="P23" s="2104"/>
      <c r="Q23" s="2104"/>
      <c r="R23" s="2104"/>
      <c r="S23" s="2104"/>
      <c r="T23" s="2104"/>
      <c r="U23" s="2104"/>
      <c r="V23" s="2104"/>
      <c r="W23" s="35"/>
      <c r="X23" s="35"/>
      <c r="Y23" s="35"/>
      <c r="Z23" s="35"/>
      <c r="AA23" s="35"/>
      <c r="AB23" s="35"/>
      <c r="AC23" s="35"/>
      <c r="AD23" s="35"/>
      <c r="AE23" s="35"/>
      <c r="AF23" s="810"/>
      <c r="AG23" s="41"/>
      <c r="AH23" s="811"/>
      <c r="AI23" s="812"/>
      <c r="AJ23" s="812"/>
      <c r="AK23" s="812"/>
      <c r="AL23" s="812"/>
      <c r="AM23" s="813"/>
      <c r="AN23" s="814"/>
      <c r="AO23" s="814"/>
      <c r="AP23" s="814"/>
      <c r="AQ23" s="814"/>
      <c r="AR23" s="814"/>
      <c r="AS23" s="814"/>
      <c r="AT23" s="814"/>
      <c r="AU23" s="814"/>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27"/>
    </row>
    <row r="24" spans="1:84" ht="12.75" customHeight="1" x14ac:dyDescent="0.25">
      <c r="E24" s="913"/>
      <c r="F24" s="916"/>
      <c r="G24" s="916"/>
      <c r="H24" s="749"/>
      <c r="AQ24" s="456"/>
      <c r="AR24" s="456"/>
      <c r="AS24" s="456"/>
      <c r="AT24" s="456"/>
      <c r="AU24" s="456"/>
    </row>
    <row r="25" spans="1:84" ht="12.75" customHeight="1" x14ac:dyDescent="0.25">
      <c r="E25" s="913"/>
      <c r="F25" s="913"/>
      <c r="G25" s="913"/>
      <c r="H25" s="749"/>
      <c r="AQ25" s="456"/>
      <c r="AR25" s="456"/>
      <c r="AS25" s="456"/>
      <c r="AT25" s="456"/>
      <c r="AU25" s="456"/>
      <c r="CE25" s="1112" t="s">
        <v>663</v>
      </c>
    </row>
    <row r="26" spans="1:84" ht="13.5" customHeight="1" x14ac:dyDescent="0.25">
      <c r="H26" s="966" t="s">
        <v>145</v>
      </c>
      <c r="AQ26" s="456"/>
      <c r="AR26" s="456"/>
      <c r="AS26" s="456"/>
      <c r="AT26" s="456"/>
      <c r="AU26" s="456"/>
      <c r="BR26" s="6">
        <f>AVERAGE(BR7,BR9,BR13)</f>
        <v>0.20423289404109865</v>
      </c>
      <c r="BS26" s="6">
        <f>AVERAGE(BS7,BS9,BS13)</f>
        <v>0.38385364592647314</v>
      </c>
      <c r="BU26" s="6">
        <f>AVERAGE(BU7,BU9,BU13)</f>
        <v>2.2110589059475561</v>
      </c>
      <c r="BV26" s="6">
        <f>AVERAGE(BV7,BV9,BV13)</f>
        <v>0.14903512645451431</v>
      </c>
      <c r="CE26" s="6">
        <f>MIN(CE3:CE22)</f>
        <v>225.3</v>
      </c>
    </row>
    <row r="27" spans="1:84" ht="13.5" customHeight="1" x14ac:dyDescent="0.25">
      <c r="H27" s="973" t="s">
        <v>570</v>
      </c>
      <c r="AQ27" s="456"/>
      <c r="AR27" s="456"/>
      <c r="AS27" s="456"/>
      <c r="AT27" s="456"/>
      <c r="AU27" s="456"/>
      <c r="BR27" s="969">
        <f>BR21</f>
        <v>0.35904274479868281</v>
      </c>
      <c r="BS27" s="969">
        <f>BS21</f>
        <v>0.53924153627656501</v>
      </c>
      <c r="BT27" s="969"/>
      <c r="BU27" s="969">
        <f>BU21</f>
        <v>1.8922142617359956</v>
      </c>
      <c r="BV27" s="969">
        <f>BV21</f>
        <v>0.29297297716135123</v>
      </c>
      <c r="CE27" s="6">
        <f>MAX(CE3:CE22)</f>
        <v>245.41410083875152</v>
      </c>
    </row>
    <row r="28" spans="1:84" ht="12.75" customHeight="1" x14ac:dyDescent="0.25">
      <c r="H28" s="972" t="s">
        <v>571</v>
      </c>
      <c r="AQ28" s="456"/>
      <c r="AR28" s="456"/>
      <c r="AS28" s="456"/>
      <c r="AT28" s="456"/>
      <c r="AU28" s="456"/>
      <c r="BR28" s="975">
        <f>BR17</f>
        <v>0.37899697072214944</v>
      </c>
      <c r="BS28" s="975">
        <f>BS17</f>
        <v>0.51218868310446886</v>
      </c>
      <c r="BT28" s="975"/>
      <c r="BU28" s="975">
        <f>BU17</f>
        <v>1.731148221373688</v>
      </c>
      <c r="BV28" s="975">
        <f>BV17</f>
        <v>0.32601577798716497</v>
      </c>
    </row>
    <row r="29" spans="1:84" ht="12.75" customHeight="1" x14ac:dyDescent="0.25">
      <c r="AQ29" s="456"/>
      <c r="AR29" s="456"/>
      <c r="AS29" s="456"/>
      <c r="AT29" s="456"/>
      <c r="AU29" s="456"/>
      <c r="BR29" s="974"/>
      <c r="BS29" s="973"/>
      <c r="BT29" s="973"/>
      <c r="BU29" s="973"/>
      <c r="BV29" s="973"/>
    </row>
    <row r="30" spans="1:84" ht="13.5" customHeight="1" x14ac:dyDescent="0.25">
      <c r="AQ30" s="456"/>
      <c r="AR30" s="456"/>
      <c r="AS30" s="456"/>
      <c r="AT30" s="456"/>
      <c r="AU30" s="456"/>
      <c r="BR30" s="972"/>
      <c r="BS30" s="972"/>
      <c r="BT30" s="972"/>
      <c r="BU30" s="972"/>
      <c r="BV30" s="972"/>
    </row>
    <row r="31" spans="1:84" ht="13.5" customHeight="1" x14ac:dyDescent="0.25"/>
    <row r="32" spans="1:84" ht="12.75" customHeight="1" x14ac:dyDescent="0.25"/>
    <row r="33" spans="2:88" s="762" customFormat="1" ht="12.75" customHeight="1" x14ac:dyDescent="0.25">
      <c r="B33" s="3"/>
      <c r="C33" s="750"/>
      <c r="D33" s="4"/>
      <c r="E33" s="914"/>
      <c r="F33" s="914"/>
      <c r="G33" s="914"/>
      <c r="H33" s="750"/>
      <c r="I33" s="3"/>
      <c r="J33" s="792"/>
      <c r="K33" s="3"/>
      <c r="L33" s="3"/>
      <c r="M33" s="3"/>
      <c r="N33" s="3"/>
      <c r="O33" s="6"/>
      <c r="P33" s="6"/>
      <c r="Q33" s="6"/>
      <c r="R33" s="6"/>
      <c r="S33" s="6"/>
      <c r="T33" s="6"/>
      <c r="U33" s="6"/>
      <c r="V33" s="6"/>
      <c r="W33" s="6"/>
      <c r="X33" s="6"/>
      <c r="Y33" s="6"/>
      <c r="Z33" s="6"/>
      <c r="AA33" s="6"/>
      <c r="AB33" s="6"/>
      <c r="AC33" s="6"/>
      <c r="AD33" s="6"/>
      <c r="AE33" s="6"/>
      <c r="AF33" s="6"/>
      <c r="AG33" s="6"/>
      <c r="AH33" s="815"/>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3"/>
      <c r="CG33" s="3"/>
      <c r="CH33" s="3"/>
      <c r="CI33" s="3"/>
      <c r="CJ33" s="3"/>
    </row>
    <row r="34" spans="2:88" s="762" customFormat="1" ht="12.75" customHeight="1" x14ac:dyDescent="0.25">
      <c r="B34" s="3"/>
      <c r="C34" s="750"/>
      <c r="D34" s="4"/>
      <c r="E34" s="914"/>
      <c r="F34" s="914"/>
      <c r="G34" s="914"/>
      <c r="H34" s="750"/>
      <c r="I34" s="3"/>
      <c r="J34" s="792"/>
      <c r="K34" s="3"/>
      <c r="L34" s="3"/>
      <c r="M34" s="3"/>
      <c r="N34" s="3"/>
      <c r="O34" s="6"/>
      <c r="P34" s="6"/>
      <c r="Q34" s="6"/>
      <c r="R34" s="6"/>
      <c r="S34" s="6"/>
      <c r="T34" s="6"/>
      <c r="U34" s="6"/>
      <c r="V34" s="6"/>
      <c r="W34" s="6"/>
      <c r="X34" s="6"/>
      <c r="Y34" s="6"/>
      <c r="Z34" s="6"/>
      <c r="AA34" s="6"/>
      <c r="AB34" s="6"/>
      <c r="AC34" s="6"/>
      <c r="AD34" s="6"/>
      <c r="AE34" s="6"/>
      <c r="AF34" s="6"/>
      <c r="AG34" s="6"/>
      <c r="AH34" s="815"/>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3"/>
      <c r="CG34" s="3"/>
      <c r="CH34" s="3"/>
      <c r="CI34" s="3"/>
      <c r="CJ34" s="3"/>
    </row>
    <row r="35" spans="2:88" s="762" customFormat="1" ht="13.5" customHeight="1" x14ac:dyDescent="0.25">
      <c r="B35" s="3"/>
      <c r="C35" s="750"/>
      <c r="D35" s="4"/>
      <c r="E35" s="914"/>
      <c r="F35" s="914"/>
      <c r="G35" s="914"/>
      <c r="H35" s="750"/>
      <c r="I35" s="3"/>
      <c r="J35" s="792"/>
      <c r="K35" s="3"/>
      <c r="L35" s="3"/>
      <c r="M35" s="3"/>
      <c r="N35" s="3"/>
      <c r="O35" s="6"/>
      <c r="P35" s="6"/>
      <c r="Q35" s="6"/>
      <c r="R35" s="6"/>
      <c r="S35" s="6"/>
      <c r="T35" s="6"/>
      <c r="U35" s="6"/>
      <c r="V35" s="6"/>
      <c r="W35" s="6"/>
      <c r="X35" s="6"/>
      <c r="Y35" s="6"/>
      <c r="Z35" s="6"/>
      <c r="AA35" s="6"/>
      <c r="AB35" s="6"/>
      <c r="AC35" s="6"/>
      <c r="AD35" s="6"/>
      <c r="AE35" s="6"/>
      <c r="AF35" s="6"/>
      <c r="AG35" s="6"/>
      <c r="AH35" s="815"/>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3"/>
      <c r="CG35" s="3"/>
      <c r="CH35" s="3"/>
      <c r="CI35" s="3"/>
      <c r="CJ35" s="3"/>
    </row>
    <row r="36" spans="2:88" s="762" customFormat="1" ht="13.5" customHeight="1" x14ac:dyDescent="0.25">
      <c r="B36" s="3"/>
      <c r="C36" s="750"/>
      <c r="D36" s="4"/>
      <c r="E36" s="914"/>
      <c r="F36" s="914"/>
      <c r="G36" s="914"/>
      <c r="H36" s="750"/>
      <c r="I36" s="3"/>
      <c r="J36" s="792"/>
      <c r="K36" s="3"/>
      <c r="L36" s="3"/>
      <c r="M36" s="3"/>
      <c r="N36" s="3"/>
      <c r="O36" s="6"/>
      <c r="P36" s="6"/>
      <c r="Q36" s="6"/>
      <c r="R36" s="6"/>
      <c r="S36" s="6"/>
      <c r="T36" s="6"/>
      <c r="U36" s="6"/>
      <c r="V36" s="6"/>
      <c r="W36" s="6"/>
      <c r="X36" s="6"/>
      <c r="Y36" s="6"/>
      <c r="Z36" s="6"/>
      <c r="AA36" s="6"/>
      <c r="AB36" s="6"/>
      <c r="AC36" s="6"/>
      <c r="AD36" s="6"/>
      <c r="AE36" s="6"/>
      <c r="AF36" s="6"/>
      <c r="AG36" s="6"/>
      <c r="AH36" s="815"/>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3"/>
      <c r="CG36" s="3"/>
      <c r="CH36" s="3"/>
      <c r="CI36" s="3"/>
      <c r="CJ36" s="3"/>
    </row>
    <row r="37" spans="2:88" s="762" customFormat="1" ht="12.75" customHeight="1" x14ac:dyDescent="0.25">
      <c r="B37" s="3"/>
      <c r="C37" s="750"/>
      <c r="D37" s="4"/>
      <c r="E37" s="914"/>
      <c r="F37" s="914"/>
      <c r="G37" s="914"/>
      <c r="H37" s="750"/>
      <c r="I37" s="3"/>
      <c r="J37" s="792"/>
      <c r="K37" s="3"/>
      <c r="L37" s="3"/>
      <c r="M37" s="3"/>
      <c r="N37" s="3"/>
      <c r="O37" s="6"/>
      <c r="P37" s="6"/>
      <c r="Q37" s="6"/>
      <c r="R37" s="6"/>
      <c r="S37" s="6"/>
      <c r="T37" s="6"/>
      <c r="U37" s="6"/>
      <c r="V37" s="6"/>
      <c r="W37" s="6"/>
      <c r="X37" s="6"/>
      <c r="Y37" s="6"/>
      <c r="Z37" s="6"/>
      <c r="AA37" s="6"/>
      <c r="AB37" s="6"/>
      <c r="AC37" s="6"/>
      <c r="AD37" s="6"/>
      <c r="AE37" s="6"/>
      <c r="AF37" s="6"/>
      <c r="AG37" s="6"/>
      <c r="AH37" s="815"/>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3"/>
      <c r="CG37" s="3"/>
      <c r="CH37" s="3"/>
      <c r="CI37" s="3"/>
      <c r="CJ37" s="3"/>
    </row>
    <row r="38" spans="2:88" s="762" customFormat="1" ht="12.75" customHeight="1" x14ac:dyDescent="0.25">
      <c r="B38" s="3"/>
      <c r="C38" s="750"/>
      <c r="D38" s="4"/>
      <c r="E38" s="914"/>
      <c r="F38" s="914"/>
      <c r="G38" s="914"/>
      <c r="H38" s="750"/>
      <c r="I38" s="3"/>
      <c r="J38" s="792"/>
      <c r="K38" s="3"/>
      <c r="L38" s="3"/>
      <c r="M38" s="3"/>
      <c r="N38" s="3"/>
      <c r="O38" s="6"/>
      <c r="P38" s="6"/>
      <c r="Q38" s="6"/>
      <c r="R38" s="6"/>
      <c r="S38" s="6"/>
      <c r="T38" s="6"/>
      <c r="U38" s="6"/>
      <c r="V38" s="6"/>
      <c r="W38" s="6"/>
      <c r="X38" s="6"/>
      <c r="Y38" s="6"/>
      <c r="Z38" s="6"/>
      <c r="AA38" s="6"/>
      <c r="AB38" s="6"/>
      <c r="AC38" s="6"/>
      <c r="AD38" s="6"/>
      <c r="AE38" s="6"/>
      <c r="AF38" s="6"/>
      <c r="AG38" s="6"/>
      <c r="AH38" s="815"/>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3"/>
      <c r="CG38" s="3"/>
      <c r="CH38" s="3"/>
      <c r="CI38" s="3"/>
      <c r="CJ38" s="3"/>
    </row>
    <row r="39" spans="2:88" s="762" customFormat="1" ht="13.5" customHeight="1" x14ac:dyDescent="0.25">
      <c r="B39" s="3"/>
      <c r="C39" s="750"/>
      <c r="D39" s="4"/>
      <c r="E39" s="914"/>
      <c r="F39" s="914"/>
      <c r="G39" s="914"/>
      <c r="H39" s="750"/>
      <c r="I39" s="3"/>
      <c r="J39" s="792"/>
      <c r="K39" s="3"/>
      <c r="L39" s="3"/>
      <c r="M39" s="3"/>
      <c r="N39" s="3"/>
      <c r="O39" s="6"/>
      <c r="P39" s="6"/>
      <c r="Q39" s="6"/>
      <c r="R39" s="6"/>
      <c r="S39" s="6"/>
      <c r="T39" s="6"/>
      <c r="U39" s="6"/>
      <c r="V39" s="6"/>
      <c r="W39" s="6"/>
      <c r="X39" s="6"/>
      <c r="Y39" s="6"/>
      <c r="Z39" s="6"/>
      <c r="AA39" s="6"/>
      <c r="AB39" s="6"/>
      <c r="AC39" s="6"/>
      <c r="AD39" s="6"/>
      <c r="AE39" s="6"/>
      <c r="AF39" s="6"/>
      <c r="AG39" s="6"/>
      <c r="AH39" s="815"/>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3"/>
      <c r="CG39" s="3"/>
      <c r="CH39" s="3"/>
      <c r="CI39" s="3"/>
      <c r="CJ39" s="3"/>
    </row>
    <row r="40" spans="2:88" s="762" customFormat="1" ht="13.5" customHeight="1" x14ac:dyDescent="0.25">
      <c r="B40" s="3"/>
      <c r="C40" s="750"/>
      <c r="D40" s="4"/>
      <c r="E40" s="914"/>
      <c r="F40" s="914"/>
      <c r="G40" s="914"/>
      <c r="H40" s="750"/>
      <c r="I40" s="3"/>
      <c r="J40" s="792"/>
      <c r="K40" s="3"/>
      <c r="L40" s="3"/>
      <c r="M40" s="3"/>
      <c r="N40" s="3"/>
      <c r="O40" s="6"/>
      <c r="P40" s="6"/>
      <c r="Q40" s="6"/>
      <c r="R40" s="6"/>
      <c r="S40" s="6"/>
      <c r="T40" s="6"/>
      <c r="U40" s="6"/>
      <c r="V40" s="6"/>
      <c r="W40" s="6"/>
      <c r="X40" s="6"/>
      <c r="Y40" s="6"/>
      <c r="Z40" s="6"/>
      <c r="AA40" s="6"/>
      <c r="AB40" s="6"/>
      <c r="AC40" s="6"/>
      <c r="AD40" s="6"/>
      <c r="AE40" s="6"/>
      <c r="AF40" s="6"/>
      <c r="AG40" s="6"/>
      <c r="AH40" s="815"/>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3"/>
      <c r="CG40" s="3"/>
      <c r="CH40" s="3"/>
      <c r="CI40" s="3"/>
      <c r="CJ40" s="3"/>
    </row>
    <row r="41" spans="2:88" s="762" customFormat="1" ht="12.75" customHeight="1" x14ac:dyDescent="0.25">
      <c r="B41" s="3"/>
      <c r="C41" s="750"/>
      <c r="D41" s="4"/>
      <c r="E41" s="914"/>
      <c r="F41" s="914"/>
      <c r="G41" s="914"/>
      <c r="H41" s="750"/>
      <c r="I41" s="3"/>
      <c r="J41" s="792"/>
      <c r="K41" s="3"/>
      <c r="L41" s="3"/>
      <c r="M41" s="3"/>
      <c r="N41" s="3"/>
      <c r="O41" s="6"/>
      <c r="P41" s="6"/>
      <c r="Q41" s="6"/>
      <c r="R41" s="6"/>
      <c r="S41" s="6"/>
      <c r="T41" s="6"/>
      <c r="U41" s="6"/>
      <c r="V41" s="6"/>
      <c r="W41" s="6"/>
      <c r="X41" s="6"/>
      <c r="Y41" s="6"/>
      <c r="Z41" s="6"/>
      <c r="AA41" s="6"/>
      <c r="AB41" s="6"/>
      <c r="AC41" s="6"/>
      <c r="AD41" s="6"/>
      <c r="AE41" s="6"/>
      <c r="AF41" s="6"/>
      <c r="AG41" s="6"/>
      <c r="AH41" s="815"/>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3"/>
      <c r="CG41" s="3"/>
      <c r="CH41" s="3"/>
      <c r="CI41" s="3"/>
      <c r="CJ41" s="3"/>
    </row>
    <row r="42" spans="2:88" s="762" customFormat="1" ht="12.75" customHeight="1" x14ac:dyDescent="0.25">
      <c r="B42" s="3"/>
      <c r="C42" s="750"/>
      <c r="D42" s="4"/>
      <c r="E42" s="914"/>
      <c r="F42" s="914"/>
      <c r="G42" s="914"/>
      <c r="H42" s="750"/>
      <c r="I42" s="3"/>
      <c r="J42" s="792"/>
      <c r="K42" s="3"/>
      <c r="L42" s="3"/>
      <c r="M42" s="3"/>
      <c r="N42" s="3"/>
      <c r="O42" s="6"/>
      <c r="P42" s="6"/>
      <c r="Q42" s="6"/>
      <c r="R42" s="6"/>
      <c r="S42" s="6"/>
      <c r="T42" s="6"/>
      <c r="U42" s="6"/>
      <c r="V42" s="6"/>
      <c r="W42" s="6"/>
      <c r="X42" s="6"/>
      <c r="Y42" s="6"/>
      <c r="Z42" s="6"/>
      <c r="AA42" s="6"/>
      <c r="AB42" s="6"/>
      <c r="AC42" s="6"/>
      <c r="AD42" s="6"/>
      <c r="AE42" s="6"/>
      <c r="AF42" s="6"/>
      <c r="AG42" s="6"/>
      <c r="AH42" s="815"/>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3"/>
      <c r="CG42" s="3"/>
      <c r="CH42" s="3"/>
      <c r="CI42" s="3"/>
      <c r="CJ42" s="3"/>
    </row>
    <row r="43" spans="2:88" s="762" customFormat="1" ht="13.5" customHeight="1" x14ac:dyDescent="0.25">
      <c r="B43" s="3"/>
      <c r="C43" s="750"/>
      <c r="D43" s="4"/>
      <c r="E43" s="914"/>
      <c r="F43" s="914"/>
      <c r="G43" s="914"/>
      <c r="H43" s="750"/>
      <c r="I43" s="3"/>
      <c r="J43" s="792"/>
      <c r="K43" s="3"/>
      <c r="L43" s="3"/>
      <c r="M43" s="3"/>
      <c r="N43" s="3"/>
      <c r="O43" s="6"/>
      <c r="P43" s="6"/>
      <c r="Q43" s="6"/>
      <c r="R43" s="6"/>
      <c r="S43" s="6"/>
      <c r="T43" s="6"/>
      <c r="U43" s="6"/>
      <c r="V43" s="6"/>
      <c r="W43" s="6"/>
      <c r="X43" s="6"/>
      <c r="Y43" s="6"/>
      <c r="Z43" s="6"/>
      <c r="AA43" s="6"/>
      <c r="AB43" s="6"/>
      <c r="AC43" s="6"/>
      <c r="AD43" s="6"/>
      <c r="AE43" s="6"/>
      <c r="AF43" s="6"/>
      <c r="AG43" s="6"/>
      <c r="AH43" s="815"/>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3"/>
      <c r="CG43" s="3"/>
      <c r="CH43" s="3"/>
      <c r="CI43" s="3"/>
      <c r="CJ43" s="3"/>
    </row>
    <row r="44" spans="2:88" ht="18" x14ac:dyDescent="0.25">
      <c r="H44" s="845" t="s">
        <v>485</v>
      </c>
    </row>
    <row r="45" spans="2:88" ht="18" x14ac:dyDescent="0.25">
      <c r="H45" s="845" t="s">
        <v>486</v>
      </c>
    </row>
  </sheetData>
  <sortState ref="A3:CD22">
    <sortCondition ref="U3:U22"/>
    <sortCondition ref="N3:N22"/>
  </sortState>
  <mergeCells count="5">
    <mergeCell ref="B1:K1"/>
    <mergeCell ref="N1:T1"/>
    <mergeCell ref="V1:AH1"/>
    <mergeCell ref="AI1:AT1"/>
    <mergeCell ref="I23:V23"/>
  </mergeCells>
  <conditionalFormatting sqref="D1:J1048576 BR28:BV30">
    <cfRule type="cellIs" dxfId="46" priority="2" operator="equal">
      <formula>0</formula>
    </cfRule>
  </conditionalFormatting>
  <pageMargins left="0.5" right="0.5" top="1" bottom="0.5" header="0.5" footer="0.5"/>
  <pageSetup paperSize="17" scale="45" fitToWidth="2" fitToHeight="2" orientation="landscape" r:id="rId1"/>
  <headerFooter alignWithMargins="0">
    <oddFooter>&amp;L&amp;D&amp;C&amp;T&amp;R&amp;F</oddFooter>
  </headerFooter>
  <colBreaks count="1" manualBreakCount="1">
    <brk id="62" max="16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CI78"/>
  <sheetViews>
    <sheetView topLeftCell="A2" zoomScale="60" zoomScaleNormal="60" workbookViewId="0">
      <pane xSplit="8" ySplit="1" topLeftCell="I63" activePane="bottomRight" state="frozen"/>
      <selection activeCell="BM3" sqref="BM3"/>
      <selection pane="topRight" activeCell="BM3" sqref="BM3"/>
      <selection pane="bottomLeft" activeCell="BM3" sqref="BM3"/>
      <selection pane="bottomRight" activeCell="H72" sqref="H72"/>
    </sheetView>
  </sheetViews>
  <sheetFormatPr defaultRowHeight="15.75" x14ac:dyDescent="0.25"/>
  <cols>
    <col min="1" max="1" width="5" style="762" customWidth="1"/>
    <col min="2" max="2" width="3.5703125" style="3" customWidth="1"/>
    <col min="3" max="3" width="9" style="750" customWidth="1"/>
    <col min="4" max="4" width="4.42578125" style="4" customWidth="1"/>
    <col min="5" max="5" width="6.85546875" style="4" customWidth="1"/>
    <col min="6" max="6" width="4.7109375" style="914" bestFit="1" customWidth="1"/>
    <col min="7" max="7" width="5.42578125" style="914" bestFit="1" customWidth="1"/>
    <col min="8" max="8" width="39.85546875" style="750" bestFit="1" customWidth="1"/>
    <col min="9" max="9" width="6.42578125" style="3" customWidth="1"/>
    <col min="10" max="10" width="16.42578125" style="792" bestFit="1" customWidth="1"/>
    <col min="11" max="11" width="4.5703125" style="3" customWidth="1"/>
    <col min="12" max="13" width="3.7109375" style="3" customWidth="1"/>
    <col min="14" max="14" width="4.7109375" style="3" customWidth="1"/>
    <col min="15" max="15" width="7.5703125" style="6" bestFit="1" customWidth="1"/>
    <col min="16" max="16" width="4.7109375" style="6" customWidth="1"/>
    <col min="17" max="17" width="7.140625" style="6" bestFit="1" customWidth="1"/>
    <col min="18" max="18" width="6.5703125" style="6" customWidth="1"/>
    <col min="19" max="19" width="7.140625" style="6" bestFit="1" customWidth="1"/>
    <col min="20" max="21" width="6.85546875" style="6" customWidth="1"/>
    <col min="22" max="22" width="7.140625" style="6" bestFit="1" customWidth="1"/>
    <col min="23" max="23" width="10.28515625" style="6" bestFit="1" customWidth="1"/>
    <col min="24" max="28" width="5.28515625" style="6" customWidth="1"/>
    <col min="29" max="29" width="7.28515625" style="6" bestFit="1" customWidth="1"/>
    <col min="30" max="30" width="4.85546875" style="6" customWidth="1"/>
    <col min="31" max="31" width="6.42578125" style="6" customWidth="1"/>
    <col min="32" max="32" width="5.28515625" style="6" customWidth="1"/>
    <col min="33" max="33" width="10.85546875" style="6" bestFit="1" customWidth="1"/>
    <col min="34" max="34" width="8" style="815" bestFit="1" customWidth="1"/>
    <col min="35" max="35" width="10.28515625" style="6" bestFit="1" customWidth="1"/>
    <col min="36" max="37" width="7.140625" style="6" bestFit="1" customWidth="1"/>
    <col min="38" max="38" width="4.5703125" style="6" customWidth="1"/>
    <col min="39" max="39" width="5" style="6" customWidth="1"/>
    <col min="40" max="40" width="9" style="6" customWidth="1"/>
    <col min="41" max="41" width="5" style="6" customWidth="1"/>
    <col min="42" max="42" width="8.42578125" style="6" bestFit="1" customWidth="1"/>
    <col min="43" max="43" width="5" style="6" customWidth="1"/>
    <col min="44" max="44" width="10.28515625" style="6" bestFit="1" customWidth="1"/>
    <col min="45" max="45" width="9.5703125" style="6" bestFit="1" customWidth="1"/>
    <col min="46" max="47" width="9.7109375" style="6" customWidth="1"/>
    <col min="48" max="57" width="9.140625" style="6" customWidth="1"/>
    <col min="58" max="58" width="10.28515625" style="6" customWidth="1"/>
    <col min="59" max="61" width="9.140625" style="6" customWidth="1"/>
    <col min="62" max="62" width="15.42578125" style="6" customWidth="1"/>
    <col min="63" max="63" width="17" style="6" customWidth="1"/>
    <col min="64" max="64" width="13.28515625" style="6" bestFit="1" customWidth="1"/>
    <col min="65" max="65" width="9.85546875" style="6" bestFit="1" customWidth="1"/>
    <col min="66" max="68" width="9.85546875" style="6" customWidth="1"/>
    <col min="69" max="74" width="9.140625" style="6" customWidth="1"/>
    <col min="75" max="77" width="10.42578125" style="6" bestFit="1" customWidth="1"/>
    <col min="78" max="82" width="9.140625" style="6"/>
    <col min="83" max="16384" width="9.140625" style="3"/>
  </cols>
  <sheetData>
    <row r="1" spans="1:83" s="1" customFormat="1" ht="64.5" customHeight="1" x14ac:dyDescent="0.6">
      <c r="A1" s="763"/>
      <c r="B1" s="2098" t="s">
        <v>431</v>
      </c>
      <c r="C1" s="2099"/>
      <c r="D1" s="2099"/>
      <c r="E1" s="2099"/>
      <c r="F1" s="2099"/>
      <c r="G1" s="2099"/>
      <c r="H1" s="2099"/>
      <c r="I1" s="2099"/>
      <c r="J1" s="2099"/>
      <c r="K1" s="2099"/>
      <c r="L1" s="846"/>
      <c r="M1" s="846"/>
      <c r="N1" s="2100" t="s">
        <v>2</v>
      </c>
      <c r="O1" s="2100"/>
      <c r="P1" s="2100"/>
      <c r="Q1" s="2100"/>
      <c r="R1" s="2100"/>
      <c r="S1" s="2100"/>
      <c r="T1" s="2100"/>
      <c r="U1" s="847"/>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848"/>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25"/>
    </row>
    <row r="2" spans="1:83" s="2" customFormat="1" ht="156.75" customHeight="1" x14ac:dyDescent="0.25">
      <c r="A2" s="781" t="s">
        <v>475</v>
      </c>
      <c r="B2" s="768" t="s">
        <v>25</v>
      </c>
      <c r="C2" s="769" t="s">
        <v>1</v>
      </c>
      <c r="D2" s="769" t="s">
        <v>33</v>
      </c>
      <c r="E2" s="769" t="s">
        <v>0</v>
      </c>
      <c r="F2" s="767" t="s">
        <v>26</v>
      </c>
      <c r="G2" s="767"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484</v>
      </c>
      <c r="BN2" s="36" t="s">
        <v>585</v>
      </c>
      <c r="BO2" s="47" t="s">
        <v>584</v>
      </c>
      <c r="BP2" s="774" t="s">
        <v>91</v>
      </c>
      <c r="BQ2" s="774" t="s">
        <v>67</v>
      </c>
      <c r="BR2" s="775" t="s">
        <v>76</v>
      </c>
      <c r="BS2" s="775" t="s">
        <v>77</v>
      </c>
      <c r="BT2" s="775" t="s">
        <v>75</v>
      </c>
      <c r="BU2" s="775" t="s">
        <v>79</v>
      </c>
      <c r="BV2" s="775" t="s">
        <v>80</v>
      </c>
      <c r="BW2" s="776" t="s">
        <v>62</v>
      </c>
      <c r="BX2" s="776" t="s">
        <v>63</v>
      </c>
      <c r="BY2" s="776" t="s">
        <v>64</v>
      </c>
      <c r="BZ2" s="777" t="s">
        <v>483</v>
      </c>
      <c r="CA2" s="777" t="s">
        <v>65</v>
      </c>
      <c r="CB2" s="777" t="s">
        <v>68</v>
      </c>
      <c r="CC2" s="777" t="s">
        <v>66</v>
      </c>
      <c r="CD2" s="777" t="s">
        <v>72</v>
      </c>
      <c r="CE2" s="26"/>
    </row>
    <row r="3" spans="1:83" ht="16.5" customHeight="1" x14ac:dyDescent="0.2">
      <c r="A3" s="780">
        <v>2</v>
      </c>
      <c r="B3" s="784" t="str">
        <f>'SAME R Results'!A85</f>
        <v>8(4)</v>
      </c>
      <c r="C3" s="839" t="str">
        <f>'SAME R Results'!B85</f>
        <v>Pyrell</v>
      </c>
      <c r="D3" s="784" t="str">
        <f>'SAME R Results'!C85</f>
        <v>P10</v>
      </c>
      <c r="E3" s="784" t="str">
        <f>'SAME R Results'!D85</f>
        <v>48 P</v>
      </c>
      <c r="F3" s="784">
        <f>'SAME R Results'!E85</f>
        <v>0</v>
      </c>
      <c r="G3" s="784">
        <f>'SAME R Results'!F85</f>
        <v>95</v>
      </c>
      <c r="H3" s="785" t="str">
        <f>'SAME R Results'!G85</f>
        <v>No flow run w/ aging</v>
      </c>
      <c r="I3" s="784">
        <f>'SAME R Results'!H85</f>
        <v>250</v>
      </c>
      <c r="J3" s="786">
        <f>'SAME R Results'!I85</f>
        <v>40428.354166666664</v>
      </c>
      <c r="K3" s="784">
        <f>'SAME R Results'!J85</f>
        <v>0</v>
      </c>
      <c r="L3" s="788"/>
      <c r="M3" s="788"/>
      <c r="N3" s="784">
        <f>'SAME R Results'!K85</f>
        <v>0</v>
      </c>
      <c r="O3" s="793">
        <f>'SAME R Results'!L85</f>
        <v>1.22</v>
      </c>
      <c r="P3" s="784">
        <f>'SAME R Results'!M85</f>
        <v>60</v>
      </c>
      <c r="Q3" s="784">
        <f>'SAME R Results'!N85</f>
        <v>11</v>
      </c>
      <c r="R3" s="784">
        <f>'SAME R Results'!O85</f>
        <v>8</v>
      </c>
      <c r="S3" s="784" t="str">
        <f>'SAME R Results'!P85</f>
        <v>n</v>
      </c>
      <c r="T3" s="784" t="str">
        <f>'SAME R Results'!Q85</f>
        <v>N</v>
      </c>
      <c r="U3" s="784">
        <f>'SAME R Results'!R85</f>
        <v>38</v>
      </c>
      <c r="V3" s="784" t="str">
        <f>'SAME R Results'!S85</f>
        <v>y</v>
      </c>
      <c r="W3" s="784">
        <f>'SAME R Results'!T85</f>
        <v>60</v>
      </c>
      <c r="X3" s="784" t="str">
        <f>'SAME R Results'!U85</f>
        <v>n</v>
      </c>
      <c r="Y3" s="784" t="str">
        <f>'SAME R Results'!V85</f>
        <v>y</v>
      </c>
      <c r="Z3" s="784" t="str">
        <f>'SAME R Results'!W85</f>
        <v>y</v>
      </c>
      <c r="AA3" s="784" t="str">
        <f>'SAME R Results'!X85</f>
        <v>y</v>
      </c>
      <c r="AB3" s="784" t="str">
        <f>'SAME R Results'!Y85</f>
        <v>y</v>
      </c>
      <c r="AC3" s="789"/>
      <c r="AD3" s="784" t="str">
        <f>'SAME R Results'!Z85</f>
        <v>y</v>
      </c>
      <c r="AE3" s="784">
        <f>'SAME R Results'!AA85</f>
        <v>10</v>
      </c>
      <c r="AF3" s="784" t="str">
        <f>'SAME R Results'!AB85</f>
        <v>y</v>
      </c>
      <c r="AG3" s="817">
        <f>'SAME R Results'!AC85</f>
        <v>3.852706928546E-2</v>
      </c>
      <c r="AH3" s="819">
        <f>'SAME R Results'!AD85</f>
        <v>0</v>
      </c>
      <c r="AI3" s="784">
        <f>'SAME R Results'!AE85</f>
        <v>58</v>
      </c>
      <c r="AJ3" s="784">
        <f>'SAME R Results'!AF85</f>
        <v>480</v>
      </c>
      <c r="AK3" s="784">
        <f>'SAME R Results'!AG85</f>
        <v>0</v>
      </c>
      <c r="AL3" s="784" t="str">
        <f>'SAME R Results'!AH85</f>
        <v>n</v>
      </c>
      <c r="AM3" s="784" t="str">
        <f>'SAME R Results'!AI85</f>
        <v>y</v>
      </c>
      <c r="AN3" s="784" t="str">
        <f>'SAME R Results'!AJ85</f>
        <v>y</v>
      </c>
      <c r="AO3" s="784" t="str">
        <f>'SAME R Results'!AK85</f>
        <v>y</v>
      </c>
      <c r="AP3" s="784" t="str">
        <f>'SAME R Results'!AL85</f>
        <v>y</v>
      </c>
      <c r="AQ3" s="784" t="str">
        <f>'SAME R Results'!AM85</f>
        <v>y</v>
      </c>
      <c r="AR3" s="817">
        <f>'SAME R Results'!AN85</f>
        <v>3.852706928546E-2</v>
      </c>
      <c r="AS3" s="819">
        <f>'SAME R Results'!AO85</f>
        <v>0</v>
      </c>
      <c r="AT3" s="784">
        <f>'SAME R Results'!AP85</f>
        <v>0</v>
      </c>
      <c r="AU3" s="789"/>
      <c r="AV3" s="821">
        <f>'SAME R Results'!AQ85</f>
        <v>0</v>
      </c>
      <c r="AW3" s="821">
        <f>'SAME R Results'!AR85</f>
        <v>4.8198089999999993</v>
      </c>
      <c r="AX3" s="821">
        <f>'SAME R Results'!AS85</f>
        <v>0</v>
      </c>
      <c r="AY3" s="821">
        <f>'SAME R Results'!AT85</f>
        <v>0</v>
      </c>
      <c r="AZ3" s="824"/>
      <c r="BA3" s="824"/>
      <c r="BB3" s="821">
        <f>'SAME R Results'!AU85</f>
        <v>0.16464243999999997</v>
      </c>
      <c r="BC3" s="821">
        <f>'SAME R Results'!AV85</f>
        <v>2.6260390000000005E-2</v>
      </c>
      <c r="BD3" s="821">
        <f>'SAME R Results'!AW85</f>
        <v>4.7402505000000001</v>
      </c>
      <c r="BE3" s="821">
        <f>'SAME R Results'!AX85</f>
        <v>4.6792449999999999</v>
      </c>
      <c r="BF3" s="827">
        <f>'SAME R Results'!AY85</f>
        <v>1985</v>
      </c>
      <c r="BG3" s="784">
        <f>'SAME R Results'!AZ85</f>
        <v>0.26197819999999999</v>
      </c>
      <c r="BH3" s="784">
        <f>'SAME R Results'!BA85</f>
        <v>7.5515749999999993E-2</v>
      </c>
      <c r="BI3" s="789"/>
      <c r="BJ3" s="784">
        <f>'SAME R Results'!BB85</f>
        <v>9.1852</v>
      </c>
      <c r="BK3" s="784">
        <f>'SAME R Results'!BC85</f>
        <v>6.1005500000000268E-2</v>
      </c>
      <c r="BL3" s="784">
        <f>'SAME R Results'!BD85</f>
        <v>71387.637341986352</v>
      </c>
      <c r="BM3" s="784">
        <f>'SAME R Results'!BE85</f>
        <v>9.9926824825918477</v>
      </c>
      <c r="BN3" s="784">
        <f>'SAME R Results'!BF85</f>
        <v>0.37536620957706895</v>
      </c>
      <c r="BO3" s="784">
        <f>'SAME R Results'!BG85</f>
        <v>0.12644649917556822</v>
      </c>
      <c r="BP3" s="789"/>
      <c r="BQ3" s="784">
        <f>'SAME R Results'!BH85</f>
        <v>11.899025115222525</v>
      </c>
      <c r="BR3" s="817">
        <f>'SAME R Results'!BI85</f>
        <v>0.13997777282810692</v>
      </c>
      <c r="BS3" s="817">
        <f>'SAME R Results'!BJ85</f>
        <v>0.6828048281760063</v>
      </c>
      <c r="BT3" s="817">
        <f>'SAME R Results'!BL85</f>
        <v>2.9685773194549352</v>
      </c>
      <c r="BU3" s="817">
        <f>'SAME R Results'!BM85</f>
        <v>3.5214004861099841</v>
      </c>
      <c r="BV3" s="817">
        <f>'SAME R Results'!BN85</f>
        <v>6.3378262236454569E-2</v>
      </c>
      <c r="BW3" s="784">
        <f>'SAME R Results'!BO85</f>
        <v>71387.637341986352</v>
      </c>
      <c r="BX3" s="784">
        <f>'SAME R Results'!BP85</f>
        <v>70202.626365373348</v>
      </c>
      <c r="BY3" s="784">
        <f>'SAME R Results'!BQ85</f>
        <v>67024.478448313632</v>
      </c>
      <c r="BZ3" s="784">
        <f>'SAME R Results'!BR85</f>
        <v>9.9926824825918477</v>
      </c>
      <c r="CA3" s="784">
        <f>'SAME R Results'!BS85</f>
        <v>1.3541130249489537E-2</v>
      </c>
      <c r="CB3" s="784">
        <f>'SAME R Results'!BT85</f>
        <v>0.48</v>
      </c>
      <c r="CC3" s="784">
        <f>'SAME R Results'!BV85</f>
        <v>2.6988672709046719</v>
      </c>
      <c r="CD3" s="784">
        <f>'SAME R Results'!BW85</f>
        <v>1</v>
      </c>
      <c r="CE3" s="27"/>
    </row>
    <row r="4" spans="1:83" s="11" customFormat="1" ht="16.5" customHeight="1" x14ac:dyDescent="0.2">
      <c r="A4" s="780">
        <v>2</v>
      </c>
      <c r="B4" s="784">
        <f>'SAME R Results'!A27</f>
        <v>3</v>
      </c>
      <c r="C4" s="839" t="str">
        <f>'SAME R Results'!B27</f>
        <v>Pyrell</v>
      </c>
      <c r="D4" s="784" t="str">
        <f>'SAME R Results'!C27</f>
        <v>P03</v>
      </c>
      <c r="E4" s="784" t="str">
        <f>'SAME R Results'!D27</f>
        <v>16P</v>
      </c>
      <c r="F4" s="784">
        <f>'SAME R Results'!E27</f>
        <v>3</v>
      </c>
      <c r="G4" s="784">
        <f>'SAME R Results'!F27</f>
        <v>63</v>
      </c>
      <c r="H4" s="785" t="str">
        <f>'SAME R Results'!G27</f>
        <v>Baseline Aging</v>
      </c>
      <c r="I4" s="784">
        <f>'SAME R Results'!H27</f>
        <v>235</v>
      </c>
      <c r="J4" s="786">
        <f>'SAME R Results'!I27</f>
        <v>40413</v>
      </c>
      <c r="K4" s="784">
        <f>'SAME R Results'!J27</f>
        <v>0</v>
      </c>
      <c r="L4" s="788"/>
      <c r="M4" s="788"/>
      <c r="N4" s="784">
        <f>'SAME R Results'!K27</f>
        <v>8.1</v>
      </c>
      <c r="O4" s="793">
        <f>'SAME R Results'!L27</f>
        <v>1.22</v>
      </c>
      <c r="P4" s="784">
        <f>'SAME R Results'!M27</f>
        <v>60</v>
      </c>
      <c r="Q4" s="784">
        <f>'SAME R Results'!N27</f>
        <v>11</v>
      </c>
      <c r="R4" s="784">
        <f>'SAME R Results'!O27</f>
        <v>8</v>
      </c>
      <c r="S4" s="784" t="str">
        <f>'SAME R Results'!P27</f>
        <v>n</v>
      </c>
      <c r="T4" s="784">
        <f>'SAME R Results'!Q27</f>
        <v>0</v>
      </c>
      <c r="U4" s="784">
        <f>'SAME R Results'!R27</f>
        <v>55.6</v>
      </c>
      <c r="V4" s="784" t="str">
        <f>'SAME R Results'!S27</f>
        <v>y</v>
      </c>
      <c r="W4" s="784">
        <f>'SAME R Results'!T27</f>
        <v>60</v>
      </c>
      <c r="X4" s="784" t="str">
        <f>'SAME R Results'!U27</f>
        <v>n</v>
      </c>
      <c r="Y4" s="784" t="str">
        <f>'SAME R Results'!V27</f>
        <v>y</v>
      </c>
      <c r="Z4" s="784" t="str">
        <f>'SAME R Results'!W27</f>
        <v>y</v>
      </c>
      <c r="AA4" s="784" t="str">
        <f>'SAME R Results'!X27</f>
        <v>y</v>
      </c>
      <c r="AB4" s="784" t="str">
        <f>'SAME R Results'!Y27</f>
        <v>y</v>
      </c>
      <c r="AC4" s="789"/>
      <c r="AD4" s="784" t="str">
        <f>'SAME R Results'!Z27</f>
        <v>y</v>
      </c>
      <c r="AE4" s="784">
        <f>'SAME R Results'!AA27</f>
        <v>10</v>
      </c>
      <c r="AF4" s="784" t="str">
        <f>'SAME R Results'!AB27</f>
        <v>y</v>
      </c>
      <c r="AG4" s="817">
        <f>'SAME R Results'!AC27</f>
        <v>3.852706928546E-2</v>
      </c>
      <c r="AH4" s="819">
        <f>'SAME R Results'!AD27</f>
        <v>0</v>
      </c>
      <c r="AI4" s="784">
        <f>'SAME R Results'!AE27</f>
        <v>0</v>
      </c>
      <c r="AJ4" s="784">
        <f>'SAME R Results'!AF27</f>
        <v>0</v>
      </c>
      <c r="AK4" s="784">
        <f>'SAME R Results'!AG27</f>
        <v>0</v>
      </c>
      <c r="AL4" s="784">
        <f>'SAME R Results'!AH27</f>
        <v>0</v>
      </c>
      <c r="AM4" s="784">
        <f>'SAME R Results'!AI27</f>
        <v>0</v>
      </c>
      <c r="AN4" s="784">
        <f>'SAME R Results'!AJ27</f>
        <v>0</v>
      </c>
      <c r="AO4" s="784">
        <f>'SAME R Results'!AK27</f>
        <v>0</v>
      </c>
      <c r="AP4" s="784">
        <f>'SAME R Results'!AL27</f>
        <v>0</v>
      </c>
      <c r="AQ4" s="784">
        <f>'SAME R Results'!AM27</f>
        <v>0</v>
      </c>
      <c r="AR4" s="817">
        <f>'SAME R Results'!AN27</f>
        <v>0</v>
      </c>
      <c r="AS4" s="819">
        <f>'SAME R Results'!AO27</f>
        <v>0</v>
      </c>
      <c r="AT4" s="784">
        <f>'SAME R Results'!AP27</f>
        <v>0</v>
      </c>
      <c r="AU4" s="789"/>
      <c r="AV4" s="821">
        <f>'SAME R Results'!AQ27</f>
        <v>0</v>
      </c>
      <c r="AW4" s="821">
        <f>'SAME R Results'!AR27</f>
        <v>6.2380000000000004</v>
      </c>
      <c r="AX4" s="821">
        <f>'SAME R Results'!AS27</f>
        <v>0</v>
      </c>
      <c r="AY4" s="821">
        <f>'SAME R Results'!AT27</f>
        <v>0</v>
      </c>
      <c r="AZ4" s="824"/>
      <c r="BA4" s="824"/>
      <c r="BB4" s="821">
        <f>'SAME R Results'!AU27</f>
        <v>1.2618104999999997</v>
      </c>
      <c r="BC4" s="821">
        <f>'SAME R Results'!AV27</f>
        <v>2.6800000000000001E-2</v>
      </c>
      <c r="BD4" s="821">
        <f>'SAME R Results'!AW27</f>
        <v>7.4841774999999995</v>
      </c>
      <c r="BE4" s="821">
        <f>'SAME R Results'!AX27</f>
        <v>4.7311394999999994</v>
      </c>
      <c r="BF4" s="827">
        <f>'SAME R Results'!AY27</f>
        <v>94725</v>
      </c>
      <c r="BG4" s="784">
        <f>'SAME R Results'!AZ27</f>
        <v>1.7443859999999998</v>
      </c>
      <c r="BH4" s="784">
        <f>'SAME R Results'!BA27</f>
        <v>8.2000000000000003E-2</v>
      </c>
      <c r="BI4" s="789"/>
      <c r="BJ4" s="784">
        <f>'SAME R Results'!BB27</f>
        <v>95.160750000000021</v>
      </c>
      <c r="BK4" s="784">
        <f>'SAME R Results'!BC27</f>
        <v>2.7530380000000001</v>
      </c>
      <c r="BL4" s="784">
        <f>'SAME R Results'!BD27</f>
        <v>3862679.2540942985</v>
      </c>
      <c r="BM4" s="784">
        <f>'SAME R Results'!BE27</f>
        <v>799.72694879565961</v>
      </c>
      <c r="BN4" s="784">
        <f>'SAME R Results'!BF27</f>
        <v>3.3011901906079455</v>
      </c>
      <c r="BO4" s="784">
        <f>'SAME R Results'!BG27</f>
        <v>1.110891841851543</v>
      </c>
      <c r="BP4" s="789"/>
      <c r="BQ4" s="784">
        <f>'SAME R Results'!BH27</f>
        <v>121.49421996324</v>
      </c>
      <c r="BR4" s="817">
        <f>'SAME R Results'!BI27</f>
        <v>0.20703943977434275</v>
      </c>
      <c r="BS4" s="817">
        <f>'SAME R Results'!BJ27</f>
        <v>0.39164217089803754</v>
      </c>
      <c r="BT4" s="817">
        <f>'SAME R Results'!BL27</f>
        <v>2.9716576053936929</v>
      </c>
      <c r="BU4" s="817">
        <f>'SAME R Results'!BM27</f>
        <v>2.2219783573112184</v>
      </c>
      <c r="BV4" s="817">
        <f>'SAME R Results'!BN27</f>
        <v>0.15053410372740142</v>
      </c>
      <c r="BW4" s="784">
        <f>'SAME R Results'!BO27</f>
        <v>3862679.2540942985</v>
      </c>
      <c r="BX4" s="784">
        <f>'SAME R Results'!BP27</f>
        <v>3806130.0527040381</v>
      </c>
      <c r="BY4" s="784">
        <f>'SAME R Results'!BQ27</f>
        <v>3426451.3385870382</v>
      </c>
      <c r="BZ4" s="784">
        <f>'SAME R Results'!BR27</f>
        <v>799.72694879565961</v>
      </c>
      <c r="CA4" s="784">
        <f>'SAME R Results'!BS27</f>
        <v>0.6110800852348397</v>
      </c>
      <c r="CB4" s="784">
        <f>'SAME R Results'!BT27</f>
        <v>0.48</v>
      </c>
      <c r="CC4" s="784">
        <f>'SAME R Results'!BV27</f>
        <v>2.6598461892823453</v>
      </c>
      <c r="CD4" s="784">
        <f>'SAME R Results'!BW27</f>
        <v>1</v>
      </c>
      <c r="CE4" s="27"/>
    </row>
    <row r="5" spans="1:83" ht="16.5" customHeight="1" x14ac:dyDescent="0.2">
      <c r="A5" s="780">
        <v>2</v>
      </c>
      <c r="B5" s="784">
        <f>'SAME R Results'!A45</f>
        <v>5</v>
      </c>
      <c r="C5" s="839" t="str">
        <f>'SAME R Results'!B45</f>
        <v>Pyrell</v>
      </c>
      <c r="D5" s="784" t="str">
        <f>'SAME R Results'!C45</f>
        <v>P05</v>
      </c>
      <c r="E5" s="784" t="str">
        <f>'SAME R Results'!D45</f>
        <v>27 P</v>
      </c>
      <c r="F5" s="784">
        <f>'SAME R Results'!E45</f>
        <v>4</v>
      </c>
      <c r="G5" s="784">
        <f>'SAME R Results'!F45</f>
        <v>74</v>
      </c>
      <c r="H5" s="785" t="str">
        <f>'SAME R Results'!G45</f>
        <v>Baseline Aging</v>
      </c>
      <c r="I5" s="784">
        <f>'SAME R Results'!H45</f>
        <v>238</v>
      </c>
      <c r="J5" s="786">
        <f>'SAME R Results'!I45</f>
        <v>40416</v>
      </c>
      <c r="K5" s="784">
        <f>'SAME R Results'!J45</f>
        <v>0</v>
      </c>
      <c r="L5" s="788"/>
      <c r="M5" s="788"/>
      <c r="N5" s="784">
        <f>'SAME R Results'!K45</f>
        <v>8.1</v>
      </c>
      <c r="O5" s="793">
        <f>'SAME R Results'!L45</f>
        <v>1.22</v>
      </c>
      <c r="P5" s="784">
        <f>'SAME R Results'!M45</f>
        <v>60</v>
      </c>
      <c r="Q5" s="784">
        <f>'SAME R Results'!N45</f>
        <v>11</v>
      </c>
      <c r="R5" s="784">
        <f>'SAME R Results'!O45</f>
        <v>8</v>
      </c>
      <c r="S5" s="784" t="str">
        <f>'SAME R Results'!P45</f>
        <v>n</v>
      </c>
      <c r="T5" s="784">
        <f>'SAME R Results'!Q45</f>
        <v>0</v>
      </c>
      <c r="U5" s="784">
        <f>'SAME R Results'!R45</f>
        <v>48.428571428571431</v>
      </c>
      <c r="V5" s="784" t="str">
        <f>'SAME R Results'!S45</f>
        <v>y</v>
      </c>
      <c r="W5" s="784">
        <f>'SAME R Results'!T45</f>
        <v>60</v>
      </c>
      <c r="X5" s="784" t="str">
        <f>'SAME R Results'!U45</f>
        <v>n</v>
      </c>
      <c r="Y5" s="784" t="str">
        <f>'SAME R Results'!V45</f>
        <v>y</v>
      </c>
      <c r="Z5" s="784" t="str">
        <f>'SAME R Results'!W45</f>
        <v>y</v>
      </c>
      <c r="AA5" s="784" t="str">
        <f>'SAME R Results'!X45</f>
        <v>y</v>
      </c>
      <c r="AB5" s="784" t="str">
        <f>'SAME R Results'!Y45</f>
        <v>y</v>
      </c>
      <c r="AC5" s="789"/>
      <c r="AD5" s="784" t="str">
        <f>'SAME R Results'!Z45</f>
        <v>y</v>
      </c>
      <c r="AE5" s="784">
        <f>'SAME R Results'!AA45</f>
        <v>10</v>
      </c>
      <c r="AF5" s="784" t="str">
        <f>'SAME R Results'!AB45</f>
        <v>y</v>
      </c>
      <c r="AG5" s="817">
        <f>'SAME R Results'!AC45</f>
        <v>3.852706928546E-2</v>
      </c>
      <c r="AH5" s="819">
        <f>'SAME R Results'!AD45</f>
        <v>0</v>
      </c>
      <c r="AI5" s="784">
        <f>'SAME R Results'!AE45</f>
        <v>58</v>
      </c>
      <c r="AJ5" s="784">
        <f>'SAME R Results'!AF45</f>
        <v>480</v>
      </c>
      <c r="AK5" s="784">
        <f>'SAME R Results'!AG45</f>
        <v>0</v>
      </c>
      <c r="AL5" s="784" t="str">
        <f>'SAME R Results'!AH45</f>
        <v>n</v>
      </c>
      <c r="AM5" s="784" t="str">
        <f>'SAME R Results'!AI45</f>
        <v>y</v>
      </c>
      <c r="AN5" s="784" t="str">
        <f>'SAME R Results'!AJ45</f>
        <v>y</v>
      </c>
      <c r="AO5" s="784" t="str">
        <f>'SAME R Results'!AK45</f>
        <v>y</v>
      </c>
      <c r="AP5" s="784" t="str">
        <f>'SAME R Results'!AL45</f>
        <v>y</v>
      </c>
      <c r="AQ5" s="784" t="str">
        <f>'SAME R Results'!AM45</f>
        <v>y</v>
      </c>
      <c r="AR5" s="817">
        <f>'SAME R Results'!AN45</f>
        <v>3.852706928546E-2</v>
      </c>
      <c r="AS5" s="819">
        <f>'SAME R Results'!AO45</f>
        <v>0</v>
      </c>
      <c r="AT5" s="784">
        <f>'SAME R Results'!AP45</f>
        <v>0</v>
      </c>
      <c r="AU5" s="789"/>
      <c r="AV5" s="821">
        <f>'SAME R Results'!AQ45</f>
        <v>0</v>
      </c>
      <c r="AW5" s="821">
        <f>'SAME R Results'!AR45</f>
        <v>6.2568344999999992</v>
      </c>
      <c r="AX5" s="821">
        <f>'SAME R Results'!AS45</f>
        <v>0</v>
      </c>
      <c r="AY5" s="821">
        <f>'SAME R Results'!AT45</f>
        <v>0</v>
      </c>
      <c r="AZ5" s="824"/>
      <c r="BA5" s="824"/>
      <c r="BB5" s="821">
        <f>'SAME R Results'!AU45</f>
        <v>1.0560769999999999</v>
      </c>
      <c r="BC5" s="821">
        <f>'SAME R Results'!AV45</f>
        <v>2.6779190000000001E-2</v>
      </c>
      <c r="BD5" s="821">
        <f>'SAME R Results'!AW45</f>
        <v>7.6243590000000001</v>
      </c>
      <c r="BE5" s="821">
        <f>'SAME R Results'!AX45</f>
        <v>4.6188954999999989</v>
      </c>
      <c r="BF5" s="827">
        <f>'SAME R Results'!AY45</f>
        <v>112350</v>
      </c>
      <c r="BG5" s="784">
        <f>'SAME R Results'!AZ45</f>
        <v>1.5103150000000001</v>
      </c>
      <c r="BH5" s="784">
        <f>'SAME R Results'!BA45</f>
        <v>7.855224999999999E-2</v>
      </c>
      <c r="BI5" s="789"/>
      <c r="BJ5" s="784">
        <f>'SAME R Results'!BB45</f>
        <v>91.655199999999994</v>
      </c>
      <c r="BK5" s="784">
        <f>'SAME R Results'!BC45</f>
        <v>3.0054635000000012</v>
      </c>
      <c r="BL5" s="784">
        <f>'SAME R Results'!BD45</f>
        <v>4953334.072364063</v>
      </c>
      <c r="BM5" s="784">
        <f>'SAME R Results'!BE45</f>
        <v>978.85286843014046</v>
      </c>
      <c r="BN5" s="784">
        <f>'SAME R Results'!BF45</f>
        <v>2.7216529795782987</v>
      </c>
      <c r="BO5" s="784">
        <f>'SAME R Results'!BG45</f>
        <v>0.94646110113328596</v>
      </c>
      <c r="BP5" s="789"/>
      <c r="BQ5" s="784">
        <f>'SAME R Results'!BH45</f>
        <v>115.76666203673778</v>
      </c>
      <c r="BR5" s="817">
        <f>'SAME R Results'!BI45</f>
        <v>0.1976149506837051</v>
      </c>
      <c r="BS5" s="817">
        <f>'SAME R Results'!BJ45</f>
        <v>0.35472823373879336</v>
      </c>
      <c r="BT5" s="817">
        <f>'SAME R Results'!BL45</f>
        <v>2.8756099709955434</v>
      </c>
      <c r="BU5" s="817">
        <f>'SAME R Results'!BM45</f>
        <v>2.1487226040778928</v>
      </c>
      <c r="BV5" s="817">
        <f>'SAME R Results'!BN45</f>
        <v>0.14749653543696306</v>
      </c>
      <c r="BW5" s="784">
        <f>'SAME R Results'!BO45</f>
        <v>4953334.072364063</v>
      </c>
      <c r="BX5" s="784">
        <f>'SAME R Results'!BP45</f>
        <v>4617798.1689134808</v>
      </c>
      <c r="BY5" s="784">
        <f>'SAME R Results'!BQ45</f>
        <v>4102155.4566997737</v>
      </c>
      <c r="BZ5" s="784">
        <f>'SAME R Results'!BR45</f>
        <v>978.85286843014046</v>
      </c>
      <c r="CA5" s="784">
        <f>'SAME R Results'!BS45</f>
        <v>0.66710989523217634</v>
      </c>
      <c r="CB5" s="784">
        <f>'SAME R Results'!BT45</f>
        <v>0.48</v>
      </c>
      <c r="CC5" s="784">
        <f>'SAME R Results'!BV45</f>
        <v>2.6313896637601624</v>
      </c>
      <c r="CD5" s="784">
        <f>'SAME R Results'!BW45</f>
        <v>1</v>
      </c>
      <c r="CE5" s="27"/>
    </row>
    <row r="6" spans="1:83" ht="16.5" customHeight="1" x14ac:dyDescent="0.2">
      <c r="A6" s="780">
        <v>2</v>
      </c>
      <c r="B6" s="784" t="str">
        <f>'SAME R Results'!A73</f>
        <v>7 (4)</v>
      </c>
      <c r="C6" s="839" t="str">
        <f>'SAME R Results'!B73</f>
        <v>Pyrell</v>
      </c>
      <c r="D6" s="784" t="str">
        <f>'SAME R Results'!C73</f>
        <v>P09</v>
      </c>
      <c r="E6" s="784" t="str">
        <f>'SAME R Results'!D73</f>
        <v>40 P</v>
      </c>
      <c r="F6" s="784">
        <f>'SAME R Results'!E73</f>
        <v>0</v>
      </c>
      <c r="G6" s="784">
        <f>'SAME R Results'!F73</f>
        <v>87</v>
      </c>
      <c r="H6" s="785" t="str">
        <f>'SAME R Results'!G73</f>
        <v>Baseline STS det</v>
      </c>
      <c r="I6" s="784">
        <f>'SAME R Results'!H73</f>
        <v>242</v>
      </c>
      <c r="J6" s="786">
        <f>'SAME R Results'!I73</f>
        <v>40420.277777777781</v>
      </c>
      <c r="K6" s="784">
        <f>'SAME R Results'!J73</f>
        <v>0</v>
      </c>
      <c r="L6" s="788"/>
      <c r="M6" s="788"/>
      <c r="N6" s="784">
        <f>'SAME R Results'!K73</f>
        <v>8.1</v>
      </c>
      <c r="O6" s="793">
        <f>'SAME R Results'!L73</f>
        <v>1.22</v>
      </c>
      <c r="P6" s="784">
        <f>'SAME R Results'!M73</f>
        <v>60</v>
      </c>
      <c r="Q6" s="784">
        <f>'SAME R Results'!N73</f>
        <v>11</v>
      </c>
      <c r="R6" s="784">
        <f>'SAME R Results'!O73</f>
        <v>8</v>
      </c>
      <c r="S6" s="784" t="str">
        <f>'SAME R Results'!P73</f>
        <v>n</v>
      </c>
      <c r="T6" s="784" t="str">
        <f>'SAME R Results'!Q73</f>
        <v>n</v>
      </c>
      <c r="U6" s="784">
        <f>'SAME R Results'!R73</f>
        <v>45</v>
      </c>
      <c r="V6" s="784" t="str">
        <f>'SAME R Results'!S73</f>
        <v>y</v>
      </c>
      <c r="W6" s="784">
        <f>'SAME R Results'!T73</f>
        <v>60</v>
      </c>
      <c r="X6" s="784" t="str">
        <f>'SAME R Results'!U73</f>
        <v>y</v>
      </c>
      <c r="Y6" s="784" t="str">
        <f>'SAME R Results'!V73</f>
        <v>n</v>
      </c>
      <c r="Z6" s="784" t="str">
        <f>'SAME R Results'!W73</f>
        <v>y</v>
      </c>
      <c r="AA6" s="784" t="str">
        <f>'SAME R Results'!X73</f>
        <v>y</v>
      </c>
      <c r="AB6" s="784" t="str">
        <f>'SAME R Results'!Y73</f>
        <v>y</v>
      </c>
      <c r="AC6" s="789"/>
      <c r="AD6" s="784" t="str">
        <f>'SAME R Results'!Z73</f>
        <v>y</v>
      </c>
      <c r="AE6" s="784">
        <f>'SAME R Results'!AA73</f>
        <v>10</v>
      </c>
      <c r="AF6" s="784" t="str">
        <f>'SAME R Results'!AB73</f>
        <v>y</v>
      </c>
      <c r="AG6" s="817">
        <f>'SAME R Results'!AC73</f>
        <v>3.852706928546E-2</v>
      </c>
      <c r="AH6" s="819">
        <f>'SAME R Results'!AD73</f>
        <v>0</v>
      </c>
      <c r="AI6" s="784">
        <f>'SAME R Results'!AE73</f>
        <v>0</v>
      </c>
      <c r="AJ6" s="784">
        <f>'SAME R Results'!AF73</f>
        <v>0</v>
      </c>
      <c r="AK6" s="784">
        <f>'SAME R Results'!AG73</f>
        <v>0</v>
      </c>
      <c r="AL6" s="784">
        <f>'SAME R Results'!AH73</f>
        <v>0</v>
      </c>
      <c r="AM6" s="784">
        <f>'SAME R Results'!AI73</f>
        <v>0</v>
      </c>
      <c r="AN6" s="784">
        <f>'SAME R Results'!AJ73</f>
        <v>0</v>
      </c>
      <c r="AO6" s="784">
        <f>'SAME R Results'!AK73</f>
        <v>0</v>
      </c>
      <c r="AP6" s="784">
        <f>'SAME R Results'!AL73</f>
        <v>0</v>
      </c>
      <c r="AQ6" s="784">
        <f>'SAME R Results'!AM73</f>
        <v>0</v>
      </c>
      <c r="AR6" s="817">
        <f>'SAME R Results'!AN73</f>
        <v>0</v>
      </c>
      <c r="AS6" s="819">
        <f>'SAME R Results'!AO73</f>
        <v>0</v>
      </c>
      <c r="AT6" s="784">
        <f>'SAME R Results'!AP73</f>
        <v>0</v>
      </c>
      <c r="AU6" s="789"/>
      <c r="AV6" s="821">
        <f>'SAME R Results'!AQ73</f>
        <v>0</v>
      </c>
      <c r="AW6" s="821">
        <f>'SAME R Results'!AR73</f>
        <v>6.2421274999999996</v>
      </c>
      <c r="AX6" s="821">
        <f>'SAME R Results'!AS73</f>
        <v>4.2430114999999997</v>
      </c>
      <c r="AY6" s="821">
        <f>'SAME R Results'!AT73</f>
        <v>5.0547639999999996</v>
      </c>
      <c r="AZ6" s="824"/>
      <c r="BA6" s="824"/>
      <c r="BB6" s="821">
        <f>'SAME R Results'!AU73</f>
        <v>0</v>
      </c>
      <c r="BC6" s="821">
        <f>'SAME R Results'!AV73</f>
        <v>0</v>
      </c>
      <c r="BD6" s="821">
        <f>'SAME R Results'!AW73</f>
        <v>7.3783874999999997</v>
      </c>
      <c r="BE6" s="821">
        <f>'SAME R Results'!AX73</f>
        <v>4.9153150000000014</v>
      </c>
      <c r="BF6" s="827">
        <f>'SAME R Results'!AY73</f>
        <v>73700</v>
      </c>
      <c r="BG6" s="784">
        <f>'SAME R Results'!AZ73</f>
        <v>0</v>
      </c>
      <c r="BH6" s="784">
        <f>'SAME R Results'!BA73</f>
        <v>0</v>
      </c>
      <c r="BI6" s="789"/>
      <c r="BJ6" s="784">
        <f>'SAME R Results'!BB73</f>
        <v>101.71744999999999</v>
      </c>
      <c r="BK6" s="784">
        <f>'SAME R Results'!BC73</f>
        <v>2.4630724999999982</v>
      </c>
      <c r="BL6" s="784">
        <f>'SAME R Results'!BD73</f>
        <v>2924886.3744361638</v>
      </c>
      <c r="BM6" s="784">
        <f>'SAME R Results'!BE73</f>
        <v>642.34878729323918</v>
      </c>
      <c r="BN6" s="784">
        <f>'SAME R Results'!BF73</f>
        <v>0</v>
      </c>
      <c r="BO6" s="784">
        <f>'SAME R Results'!BG73</f>
        <v>0</v>
      </c>
      <c r="BP6" s="789"/>
      <c r="BQ6" s="784">
        <f>'SAME R Results'!BH73</f>
        <v>114.3512942532013</v>
      </c>
      <c r="BR6" s="817">
        <f>'SAME R Results'!BI73</f>
        <v>0.2196149542448691</v>
      </c>
      <c r="BS6" s="817">
        <f>'SAME R Results'!BJ73</f>
        <v>0.42109280500794605</v>
      </c>
      <c r="BT6" s="817">
        <f>'SAME R Results'!BL73</f>
        <v>0</v>
      </c>
      <c r="BU6" s="817">
        <f>'SAME R Results'!BM73</f>
        <v>2.2407972821379709</v>
      </c>
      <c r="BV6" s="817">
        <f>'SAME R Results'!BN73</f>
        <v>0.15860028133077586</v>
      </c>
      <c r="BW6" s="784">
        <f>'SAME R Results'!BO73</f>
        <v>2924886.3744361638</v>
      </c>
      <c r="BX6" s="784">
        <f>'SAME R Results'!BP73</f>
        <v>2880888.7376722456</v>
      </c>
      <c r="BY6" s="784">
        <f>'SAME R Results'!BQ73</f>
        <v>2625702.4444415169</v>
      </c>
      <c r="BZ6" s="784">
        <f>'SAME R Results'!BR73</f>
        <v>642.34878729323918</v>
      </c>
      <c r="CA6" s="784">
        <f>'SAME R Results'!BS73</f>
        <v>0.54671768178993119</v>
      </c>
      <c r="CB6" s="784">
        <f>'SAME R Results'!BT73</f>
        <v>0.48</v>
      </c>
      <c r="CC6" s="784">
        <f>'SAME R Results'!BV73</f>
        <v>2.3420943311841063</v>
      </c>
      <c r="CD6" s="784">
        <f>'SAME R Results'!BW73</f>
        <v>1</v>
      </c>
      <c r="CE6" s="27"/>
    </row>
    <row r="7" spans="1:83" ht="16.5" customHeight="1" x14ac:dyDescent="0.2">
      <c r="A7" s="780">
        <v>2</v>
      </c>
      <c r="B7" s="784">
        <f>'SAME R Results'!A8</f>
        <v>1</v>
      </c>
      <c r="C7" s="839" t="str">
        <f>'SAME R Results'!B8</f>
        <v>Pyrell</v>
      </c>
      <c r="D7" s="784" t="str">
        <f>'SAME R Results'!C8</f>
        <v>P02</v>
      </c>
      <c r="E7" s="784" t="str">
        <f>'SAME R Results'!D8</f>
        <v>5p</v>
      </c>
      <c r="F7" s="784">
        <f>'SAME R Results'!E8</f>
        <v>5</v>
      </c>
      <c r="G7" s="784">
        <f>'SAME R Results'!F8</f>
        <v>52</v>
      </c>
      <c r="H7" s="785" t="str">
        <f>'SAME R Results'!G8</f>
        <v>Baseline</v>
      </c>
      <c r="I7" s="784" t="str">
        <f>'SAME R Results'!H8</f>
        <v>203</v>
      </c>
      <c r="J7" s="786">
        <f>'SAME R Results'!I8</f>
        <v>40381</v>
      </c>
      <c r="K7" s="784">
        <f>'SAME R Results'!J8</f>
        <v>0</v>
      </c>
      <c r="L7" s="788"/>
      <c r="M7" s="788"/>
      <c r="N7" s="784">
        <f>'SAME R Results'!K8</f>
        <v>8.1</v>
      </c>
      <c r="O7" s="793">
        <f>'SAME R Results'!L8</f>
        <v>1.22</v>
      </c>
      <c r="P7" s="784">
        <f>'SAME R Results'!M8</f>
        <v>60</v>
      </c>
      <c r="Q7" s="784">
        <f>'SAME R Results'!N8</f>
        <v>11</v>
      </c>
      <c r="R7" s="784">
        <f>'SAME R Results'!O8</f>
        <v>8</v>
      </c>
      <c r="S7" s="784" t="str">
        <f>'SAME R Results'!P8</f>
        <v>n</v>
      </c>
      <c r="T7" s="784">
        <f>'SAME R Results'!Q8</f>
        <v>0</v>
      </c>
      <c r="U7" s="784" t="str">
        <f>'SAME R Results'!R8</f>
        <v>n/a</v>
      </c>
      <c r="V7" s="784" t="str">
        <f>'SAME R Results'!S8</f>
        <v>y</v>
      </c>
      <c r="W7" s="784">
        <f>'SAME R Results'!T8</f>
        <v>60</v>
      </c>
      <c r="X7" s="784" t="str">
        <f>'SAME R Results'!U8</f>
        <v>n</v>
      </c>
      <c r="Y7" s="784" t="str">
        <f>'SAME R Results'!V8</f>
        <v>y</v>
      </c>
      <c r="Z7" s="784" t="str">
        <f>'SAME R Results'!W8</f>
        <v>y</v>
      </c>
      <c r="AA7" s="784" t="str">
        <f>'SAME R Results'!X8</f>
        <v>y</v>
      </c>
      <c r="AB7" s="784" t="str">
        <f>'SAME R Results'!Y8</f>
        <v>y</v>
      </c>
      <c r="AC7" s="789"/>
      <c r="AD7" s="784" t="str">
        <f>'SAME R Results'!Z8</f>
        <v>y</v>
      </c>
      <c r="AE7" s="784">
        <f>'SAME R Results'!AA8</f>
        <v>10</v>
      </c>
      <c r="AF7" s="784" t="str">
        <f>'SAME R Results'!AB8</f>
        <v>y</v>
      </c>
      <c r="AG7" s="817">
        <f>'SAME R Results'!AC8</f>
        <v>3.852706928546E-2</v>
      </c>
      <c r="AH7" s="819">
        <f>'SAME R Results'!AD8</f>
        <v>0</v>
      </c>
      <c r="AI7" s="784">
        <f>'SAME R Results'!AE8</f>
        <v>0</v>
      </c>
      <c r="AJ7" s="784">
        <f>'SAME R Results'!AF8</f>
        <v>0</v>
      </c>
      <c r="AK7" s="784">
        <f>'SAME R Results'!AG8</f>
        <v>0</v>
      </c>
      <c r="AL7" s="784">
        <f>'SAME R Results'!AH8</f>
        <v>0</v>
      </c>
      <c r="AM7" s="784">
        <f>'SAME R Results'!AI8</f>
        <v>0</v>
      </c>
      <c r="AN7" s="784">
        <f>'SAME R Results'!AJ8</f>
        <v>0</v>
      </c>
      <c r="AO7" s="784">
        <f>'SAME R Results'!AK8</f>
        <v>0</v>
      </c>
      <c r="AP7" s="784">
        <f>'SAME R Results'!AL8</f>
        <v>0</v>
      </c>
      <c r="AQ7" s="784">
        <f>'SAME R Results'!AM8</f>
        <v>0</v>
      </c>
      <c r="AR7" s="817">
        <f>'SAME R Results'!AN8</f>
        <v>0</v>
      </c>
      <c r="AS7" s="819">
        <f>'SAME R Results'!AO8</f>
        <v>0</v>
      </c>
      <c r="AT7" s="784">
        <f>'SAME R Results'!AP8</f>
        <v>0</v>
      </c>
      <c r="AU7" s="789"/>
      <c r="AV7" s="821">
        <f>'SAME R Results'!AQ8</f>
        <v>0</v>
      </c>
      <c r="AW7" s="821">
        <f>'SAME R Results'!AR8</f>
        <v>6.2439999999999998</v>
      </c>
      <c r="AX7" s="821">
        <f>'SAME R Results'!AS8</f>
        <v>0</v>
      </c>
      <c r="AY7" s="821">
        <f>'SAME R Results'!AT8</f>
        <v>0</v>
      </c>
      <c r="AZ7" s="824"/>
      <c r="BA7" s="824"/>
      <c r="BB7" s="821">
        <f>'SAME R Results'!AU8</f>
        <v>1.0733951000000002</v>
      </c>
      <c r="BC7" s="821">
        <f>'SAME R Results'!AV8</f>
        <v>2.6800000000000001E-2</v>
      </c>
      <c r="BD7" s="821">
        <f>'SAME R Results'!AW8</f>
        <v>7.1744545000000004</v>
      </c>
      <c r="BE7" s="821">
        <f>'SAME R Results'!AX8</f>
        <v>4.7012175000000003</v>
      </c>
      <c r="BF7" s="827">
        <f>'SAME R Results'!AY8</f>
        <v>77955</v>
      </c>
      <c r="BG7" s="784">
        <f>'SAME R Results'!AZ8</f>
        <v>1.4183340000000002</v>
      </c>
      <c r="BH7" s="784">
        <f>'SAME R Results'!BA8</f>
        <v>8.2000000000000003E-2</v>
      </c>
      <c r="BI7" s="789"/>
      <c r="BJ7" s="784">
        <f>'SAME R Results'!BB8</f>
        <v>84.70040000000003</v>
      </c>
      <c r="BK7" s="784">
        <f>'SAME R Results'!BC8</f>
        <v>2.4732370000000001</v>
      </c>
      <c r="BL7" s="784">
        <f>'SAME R Results'!BD8</f>
        <v>3110970.9166285717</v>
      </c>
      <c r="BM7" s="784">
        <f>'SAME R Results'!BE8</f>
        <v>647.21974074117884</v>
      </c>
      <c r="BN7" s="784">
        <f>'SAME R Results'!BF8</f>
        <v>2.8033341747583633</v>
      </c>
      <c r="BO7" s="784">
        <f>'SAME R Results'!BG8</f>
        <v>0.89485197548974349</v>
      </c>
      <c r="BP7" s="789"/>
      <c r="BQ7" s="784">
        <f>'SAME R Results'!BH8</f>
        <v>108.36086003496634</v>
      </c>
      <c r="BR7" s="817">
        <f>'SAME R Results'!BI8</f>
        <v>0.2080442916652481</v>
      </c>
      <c r="BS7" s="817">
        <f>'SAME R Results'!BJ8</f>
        <v>0.40519053314258846</v>
      </c>
      <c r="BT7" s="817">
        <f>'SAME R Results'!BL8</f>
        <v>3.1327350797031284</v>
      </c>
      <c r="BU7" s="817">
        <f>'SAME R Results'!BM8</f>
        <v>2.262475756453556</v>
      </c>
      <c r="BV7" s="817">
        <f>'SAME R Results'!BN8</f>
        <v>0.14907474019917849</v>
      </c>
      <c r="BW7" s="784">
        <f>'SAME R Results'!BO8</f>
        <v>3110970.9166285717</v>
      </c>
      <c r="BX7" s="784">
        <f>'SAME R Results'!BP8</f>
        <v>3064433.1177963968</v>
      </c>
      <c r="BY7" s="784">
        <f>'SAME R Results'!BQ8</f>
        <v>2785904.3917858307</v>
      </c>
      <c r="BZ7" s="784">
        <f>'SAME R Results'!BR8</f>
        <v>647.21974074117884</v>
      </c>
      <c r="CA7" s="784">
        <f>'SAME R Results'!BS8</f>
        <v>0.54897385243718366</v>
      </c>
      <c r="CB7" s="784">
        <f>'SAME R Results'!BT8</f>
        <v>0.48</v>
      </c>
      <c r="CC7" s="784">
        <f>'SAME R Results'!BV8</f>
        <v>2.6652978231450279</v>
      </c>
      <c r="CD7" s="784">
        <f>'SAME R Results'!BW8</f>
        <v>1</v>
      </c>
      <c r="CE7" s="27"/>
    </row>
    <row r="8" spans="1:83" ht="16.5" customHeight="1" x14ac:dyDescent="0.2">
      <c r="A8" s="780">
        <v>2</v>
      </c>
      <c r="B8" s="784" t="str">
        <f>'SAME R Results'!A67</f>
        <v>7 (4)</v>
      </c>
      <c r="C8" s="839" t="str">
        <f>'SAME R Results'!B67</f>
        <v>Pyrell</v>
      </c>
      <c r="D8" s="784" t="str">
        <f>'SAME R Results'!C67</f>
        <v>P01</v>
      </c>
      <c r="E8" s="784" t="str">
        <f>'SAME R Results'!D67</f>
        <v>37 P</v>
      </c>
      <c r="F8" s="784">
        <f>'SAME R Results'!E67</f>
        <v>0</v>
      </c>
      <c r="G8" s="784">
        <f>'SAME R Results'!F67</f>
        <v>84</v>
      </c>
      <c r="H8" s="785" t="str">
        <f>'SAME R Results'!G67</f>
        <v>Mid Temp aging retry</v>
      </c>
      <c r="I8" s="784">
        <f>'SAME R Results'!H67</f>
        <v>242</v>
      </c>
      <c r="J8" s="786">
        <f>'SAME R Results'!I67</f>
        <v>40420.277777777781</v>
      </c>
      <c r="K8" s="784">
        <f>'SAME R Results'!J67</f>
        <v>0</v>
      </c>
      <c r="L8" s="788"/>
      <c r="M8" s="788"/>
      <c r="N8" s="784">
        <f>'SAME R Results'!K67</f>
        <v>8.1</v>
      </c>
      <c r="O8" s="793">
        <f>'SAME R Results'!L67</f>
        <v>1.2250000000000001</v>
      </c>
      <c r="P8" s="784">
        <f>'SAME R Results'!M67</f>
        <v>60</v>
      </c>
      <c r="Q8" s="784">
        <f>'SAME R Results'!N67</f>
        <v>11</v>
      </c>
      <c r="R8" s="784">
        <f>'SAME R Results'!O67</f>
        <v>8</v>
      </c>
      <c r="S8" s="784" t="str">
        <f>'SAME R Results'!P67</f>
        <v>n</v>
      </c>
      <c r="T8" s="784">
        <f>'SAME R Results'!Q67</f>
        <v>0</v>
      </c>
      <c r="U8" s="784">
        <f>'SAME R Results'!R67</f>
        <v>53</v>
      </c>
      <c r="V8" s="784" t="str">
        <f>'SAME R Results'!S67</f>
        <v>y</v>
      </c>
      <c r="W8" s="784">
        <f>'SAME R Results'!T67</f>
        <v>60</v>
      </c>
      <c r="X8" s="784" t="str">
        <f>'SAME R Results'!U67</f>
        <v>n</v>
      </c>
      <c r="Y8" s="784" t="str">
        <f>'SAME R Results'!V67</f>
        <v>y</v>
      </c>
      <c r="Z8" s="784" t="str">
        <f>'SAME R Results'!W67</f>
        <v>y</v>
      </c>
      <c r="AA8" s="784" t="str">
        <f>'SAME R Results'!X67</f>
        <v>y</v>
      </c>
      <c r="AB8" s="784" t="str">
        <f>'SAME R Results'!Y67</f>
        <v>y</v>
      </c>
      <c r="AC8" s="789"/>
      <c r="AD8" s="784" t="str">
        <f>'SAME R Results'!Z67</f>
        <v>y</v>
      </c>
      <c r="AE8" s="784">
        <f>'SAME R Results'!AA67</f>
        <v>10</v>
      </c>
      <c r="AF8" s="784" t="str">
        <f>'SAME R Results'!AB67</f>
        <v>y</v>
      </c>
      <c r="AG8" s="817">
        <f>'SAME R Results'!AC67</f>
        <v>3.852706928546E-2</v>
      </c>
      <c r="AH8" s="819">
        <f>'SAME R Results'!AD67</f>
        <v>0</v>
      </c>
      <c r="AI8" s="784">
        <f>'SAME R Results'!AE67</f>
        <v>58</v>
      </c>
      <c r="AJ8" s="784">
        <f>'SAME R Results'!AF67</f>
        <v>480</v>
      </c>
      <c r="AK8" s="784">
        <f>'SAME R Results'!AG67</f>
        <v>0</v>
      </c>
      <c r="AL8" s="784" t="str">
        <f>'SAME R Results'!AH67</f>
        <v>n</v>
      </c>
      <c r="AM8" s="784" t="str">
        <f>'SAME R Results'!AI67</f>
        <v>y</v>
      </c>
      <c r="AN8" s="784" t="str">
        <f>'SAME R Results'!AJ67</f>
        <v>y</v>
      </c>
      <c r="AO8" s="784" t="str">
        <f>'SAME R Results'!AK67</f>
        <v>y</v>
      </c>
      <c r="AP8" s="784" t="str">
        <f>'SAME R Results'!AL67</f>
        <v>y</v>
      </c>
      <c r="AQ8" s="784" t="str">
        <f>'SAME R Results'!AM67</f>
        <v>y</v>
      </c>
      <c r="AR8" s="817">
        <f>'SAME R Results'!AN67</f>
        <v>3.852706928546E-2</v>
      </c>
      <c r="AS8" s="819">
        <f>'SAME R Results'!AO67</f>
        <v>0</v>
      </c>
      <c r="AT8" s="784">
        <f>'SAME R Results'!AP67</f>
        <v>0</v>
      </c>
      <c r="AU8" s="789"/>
      <c r="AV8" s="821">
        <f>'SAME R Results'!AQ67</f>
        <v>0</v>
      </c>
      <c r="AW8" s="821">
        <f>'SAME R Results'!AR67</f>
        <v>6.2280885000000001</v>
      </c>
      <c r="AX8" s="821">
        <f>'SAME R Results'!AS67</f>
        <v>0</v>
      </c>
      <c r="AY8" s="821">
        <f>'SAME R Results'!AT67</f>
        <v>0</v>
      </c>
      <c r="AZ8" s="824"/>
      <c r="BA8" s="824"/>
      <c r="BB8" s="821">
        <f>'SAME R Results'!AU67</f>
        <v>1.4112094999999998</v>
      </c>
      <c r="BC8" s="821">
        <f>'SAME R Results'!AV67</f>
        <v>2.6062010000000004E-2</v>
      </c>
      <c r="BD8" s="821">
        <f>'SAME R Results'!AW67</f>
        <v>7.5711679999999983</v>
      </c>
      <c r="BE8" s="821">
        <f>'SAME R Results'!AX67</f>
        <v>4.7164610000000016</v>
      </c>
      <c r="BF8" s="827">
        <f>'SAME R Results'!AY67</f>
        <v>91635</v>
      </c>
      <c r="BG8" s="784">
        <f>'SAME R Results'!AZ67</f>
        <v>1.8039394999999998</v>
      </c>
      <c r="BH8" s="784">
        <f>'SAME R Results'!BA67</f>
        <v>8.7524414999999994E-2</v>
      </c>
      <c r="BI8" s="789"/>
      <c r="BJ8" s="784">
        <f>'SAME R Results'!BB67</f>
        <v>106.89545000000001</v>
      </c>
      <c r="BK8" s="784">
        <f>'SAME R Results'!BC67</f>
        <v>2.8547069999999968</v>
      </c>
      <c r="BL8" s="784">
        <f>'SAME R Results'!BD67</f>
        <v>3721976.9141411837</v>
      </c>
      <c r="BM8" s="784">
        <f>'SAME R Results'!BE67</f>
        <v>866.03871582316174</v>
      </c>
      <c r="BN8" s="784">
        <f>'SAME R Results'!BF67</f>
        <v>3.7090515027022404</v>
      </c>
      <c r="BO8" s="784">
        <f>'SAME R Results'!BG67</f>
        <v>1.1490242007152689</v>
      </c>
      <c r="BP8" s="789"/>
      <c r="BQ8" s="784">
        <f>'SAME R Results'!BH67</f>
        <v>136.71554284022812</v>
      </c>
      <c r="BR8" s="817">
        <f>'SAME R Results'!BI67</f>
        <v>0.23268245230988843</v>
      </c>
      <c r="BS8" s="817">
        <f>'SAME R Results'!BJ67</f>
        <v>0.4124283695440798</v>
      </c>
      <c r="BT8" s="817">
        <f>'SAME R Results'!BL67</f>
        <v>3.2280012034501548</v>
      </c>
      <c r="BU8" s="817">
        <f>'SAME R Results'!BM67</f>
        <v>2.1309400165728798</v>
      </c>
      <c r="BV8" s="817">
        <f>'SAME R Results'!BN67</f>
        <v>0.17477172905433233</v>
      </c>
      <c r="BW8" s="784">
        <f>'SAME R Results'!BO67</f>
        <v>3721976.9141411837</v>
      </c>
      <c r="BX8" s="784">
        <f>'SAME R Results'!BP67</f>
        <v>3667272.3897875655</v>
      </c>
      <c r="BY8" s="784">
        <f>'SAME R Results'!BQ67</f>
        <v>3307328.5118286572</v>
      </c>
      <c r="BZ8" s="784">
        <f>'SAME R Results'!BR67</f>
        <v>866.03871582316174</v>
      </c>
      <c r="CA8" s="784">
        <f>'SAME R Results'!BS67</f>
        <v>0.63364711888484337</v>
      </c>
      <c r="CB8" s="784">
        <f>'SAME R Results'!BT67</f>
        <v>0.48</v>
      </c>
      <c r="CC8" s="784">
        <f>'SAME R Results'!BV67</f>
        <v>2.6645104874324264</v>
      </c>
      <c r="CD8" s="784">
        <f>'SAME R Results'!BW67</f>
        <v>1</v>
      </c>
      <c r="CE8" s="27"/>
    </row>
    <row r="9" spans="1:83" ht="16.5" customHeight="1" x14ac:dyDescent="0.2">
      <c r="A9" s="780">
        <v>2</v>
      </c>
      <c r="B9" s="784" t="str">
        <f>'SAME R Results'!A91</f>
        <v>9(4)</v>
      </c>
      <c r="C9" s="839" t="str">
        <f>'SAME R Results'!B91</f>
        <v>Pyrell</v>
      </c>
      <c r="D9" s="784" t="str">
        <f>'SAME R Results'!C91</f>
        <v>P11</v>
      </c>
      <c r="E9" s="784" t="str">
        <f>'SAME R Results'!D91</f>
        <v>50 P</v>
      </c>
      <c r="F9" s="784">
        <f>'SAME R Results'!E91</f>
        <v>0</v>
      </c>
      <c r="G9" s="784">
        <f>'SAME R Results'!F91</f>
        <v>97</v>
      </c>
      <c r="H9" s="785" t="str">
        <f>'SAME R Results'!G91</f>
        <v>No flow run w/ aging</v>
      </c>
      <c r="I9" s="784">
        <f>'SAME R Results'!H91</f>
        <v>251</v>
      </c>
      <c r="J9" s="786">
        <f>'SAME R Results'!I91</f>
        <v>40429.354166666664</v>
      </c>
      <c r="K9" s="784">
        <f>'SAME R Results'!J91</f>
        <v>0</v>
      </c>
      <c r="L9" s="788"/>
      <c r="M9" s="788"/>
      <c r="N9" s="853">
        <f>'SAME R Results'!K91</f>
        <v>0</v>
      </c>
      <c r="O9" s="852">
        <f>'SAME R Results'!L91</f>
        <v>1.23</v>
      </c>
      <c r="P9" s="853">
        <f>'SAME R Results'!M91</f>
        <v>60</v>
      </c>
      <c r="Q9" s="853">
        <f>'SAME R Results'!N91</f>
        <v>11</v>
      </c>
      <c r="R9" s="853">
        <f>'SAME R Results'!O91</f>
        <v>8</v>
      </c>
      <c r="S9" s="853" t="str">
        <f>'SAME R Results'!P91</f>
        <v>n</v>
      </c>
      <c r="T9" s="853" t="str">
        <f>'SAME R Results'!Q91</f>
        <v>N</v>
      </c>
      <c r="U9" s="853">
        <f>'SAME R Results'!R91</f>
        <v>48.142857142857146</v>
      </c>
      <c r="V9" s="784" t="str">
        <f>'SAME R Results'!S91</f>
        <v>Y</v>
      </c>
      <c r="W9" s="784">
        <f>'SAME R Results'!T91</f>
        <v>60</v>
      </c>
      <c r="X9" s="784" t="str">
        <f>'SAME R Results'!U91</f>
        <v>n</v>
      </c>
      <c r="Y9" s="784" t="str">
        <f>'SAME R Results'!V91</f>
        <v>y</v>
      </c>
      <c r="Z9" s="784" t="str">
        <f>'SAME R Results'!W91</f>
        <v>y</v>
      </c>
      <c r="AA9" s="784" t="str">
        <f>'SAME R Results'!X91</f>
        <v>y</v>
      </c>
      <c r="AB9" s="784" t="str">
        <f>'SAME R Results'!Y91</f>
        <v>y</v>
      </c>
      <c r="AC9" s="789"/>
      <c r="AD9" s="784" t="str">
        <f>'SAME R Results'!Z91</f>
        <v>y</v>
      </c>
      <c r="AE9" s="784">
        <f>'SAME R Results'!AA91</f>
        <v>10</v>
      </c>
      <c r="AF9" s="784" t="str">
        <f>'SAME R Results'!AB91</f>
        <v>y</v>
      </c>
      <c r="AG9" s="817">
        <f>'SAME R Results'!AC91</f>
        <v>3.852706928546E-2</v>
      </c>
      <c r="AH9" s="819">
        <f>'SAME R Results'!AD91</f>
        <v>0</v>
      </c>
      <c r="AI9" s="784">
        <f>'SAME R Results'!AE91</f>
        <v>58</v>
      </c>
      <c r="AJ9" s="784">
        <f>'SAME R Results'!AF91</f>
        <v>480</v>
      </c>
      <c r="AK9" s="784">
        <f>'SAME R Results'!AG91</f>
        <v>0</v>
      </c>
      <c r="AL9" s="784" t="str">
        <f>'SAME R Results'!AH91</f>
        <v>n</v>
      </c>
      <c r="AM9" s="784" t="str">
        <f>'SAME R Results'!AI91</f>
        <v>y</v>
      </c>
      <c r="AN9" s="784" t="str">
        <f>'SAME R Results'!AJ91</f>
        <v>y</v>
      </c>
      <c r="AO9" s="784" t="str">
        <f>'SAME R Results'!AK91</f>
        <v>y</v>
      </c>
      <c r="AP9" s="784" t="str">
        <f>'SAME R Results'!AL91</f>
        <v>y</v>
      </c>
      <c r="AQ9" s="784" t="str">
        <f>'SAME R Results'!AM91</f>
        <v>y</v>
      </c>
      <c r="AR9" s="817">
        <f>'SAME R Results'!AN91</f>
        <v>3.852706928546E-2</v>
      </c>
      <c r="AS9" s="819">
        <f>'SAME R Results'!AO91</f>
        <v>0</v>
      </c>
      <c r="AT9" s="784">
        <f>'SAME R Results'!AP91</f>
        <v>0</v>
      </c>
      <c r="AU9" s="789"/>
      <c r="AV9" s="821">
        <f>'SAME R Results'!AQ91</f>
        <v>0</v>
      </c>
      <c r="AW9" s="821">
        <f>'SAME R Results'!AR91</f>
        <v>5.5750130000000011</v>
      </c>
      <c r="AX9" s="821">
        <f>'SAME R Results'!AS91</f>
        <v>0</v>
      </c>
      <c r="AY9" s="821">
        <f>'SAME R Results'!AT91</f>
        <v>0</v>
      </c>
      <c r="AZ9" s="824"/>
      <c r="BA9" s="824"/>
      <c r="BB9" s="821">
        <f>'SAME R Results'!AU91</f>
        <v>0.15550230000000001</v>
      </c>
      <c r="BC9" s="821">
        <f>'SAME R Results'!AV91</f>
        <v>2.8244029999999996E-2</v>
      </c>
      <c r="BD9" s="821">
        <f>'SAME R Results'!AW91</f>
        <v>4.7581319999999998</v>
      </c>
      <c r="BE9" s="821">
        <f>'SAME R Results'!AX91</f>
        <v>4.6959835000000005</v>
      </c>
      <c r="BF9" s="827">
        <f>'SAME R Results'!AY91</f>
        <v>1175.5</v>
      </c>
      <c r="BG9" s="784">
        <f>'SAME R Results'!AZ91</f>
        <v>0.29139700000000002</v>
      </c>
      <c r="BH9" s="784">
        <f>'SAME R Results'!BA91</f>
        <v>8.8974024999999998E-2</v>
      </c>
      <c r="BI9" s="789"/>
      <c r="BJ9" s="784">
        <f>'SAME R Results'!BB91</f>
        <v>12.943950000000001</v>
      </c>
      <c r="BK9" s="784">
        <f>'SAME R Results'!BC91</f>
        <v>6.2148499999999274E-2</v>
      </c>
      <c r="BL9" s="784">
        <f>'SAME R Results'!BD91</f>
        <v>42225.750119902383</v>
      </c>
      <c r="BM9" s="784">
        <f>'SAME R Results'!BE91</f>
        <v>10.18122388245464</v>
      </c>
      <c r="BN9" s="784">
        <f>'SAME R Results'!BF91</f>
        <v>0.34367639103697178</v>
      </c>
      <c r="BO9" s="784">
        <f>'SAME R Results'!BG91</f>
        <v>0.13666694807136534</v>
      </c>
      <c r="BP9" s="789"/>
      <c r="BQ9" s="784">
        <f>'SAME R Results'!BH91</f>
        <v>16.695256072834521</v>
      </c>
      <c r="BR9" s="817">
        <f>'SAME R Results'!BI91</f>
        <v>0.24111410344504206</v>
      </c>
      <c r="BS9" s="817">
        <f>'SAME R Results'!BJ91</f>
        <v>0.91062386890871427</v>
      </c>
      <c r="BT9" s="817">
        <f>'SAME R Results'!BL91</f>
        <v>2.5147001223551824</v>
      </c>
      <c r="BU9" s="817">
        <f>'SAME R Results'!BM91</f>
        <v>3.1669271081639283</v>
      </c>
      <c r="BV9" s="817">
        <f>'SAME R Results'!BN91</f>
        <v>0.12406932130264109</v>
      </c>
      <c r="BW9" s="784">
        <f>'SAME R Results'!BO91</f>
        <v>42225.750119902383</v>
      </c>
      <c r="BX9" s="784">
        <f>'SAME R Results'!BP91</f>
        <v>41523.996768260775</v>
      </c>
      <c r="BY9" s="784">
        <f>'SAME R Results'!BQ91</f>
        <v>39666.623457049522</v>
      </c>
      <c r="BZ9" s="784">
        <f>'SAME R Results'!BR91</f>
        <v>10.18122388245464</v>
      </c>
      <c r="CA9" s="784">
        <f>'SAME R Results'!BS91</f>
        <v>1.3794837077155125E-2</v>
      </c>
      <c r="CB9" s="784">
        <f>'SAME R Results'!BT91</f>
        <v>0.48</v>
      </c>
      <c r="CC9" s="784">
        <f>'SAME R Results'!BV91</f>
        <v>2.6871073733344084</v>
      </c>
      <c r="CD9" s="784">
        <f>'SAME R Results'!BW91</f>
        <v>1</v>
      </c>
      <c r="CE9" s="27"/>
    </row>
    <row r="10" spans="1:83" ht="16.5" customHeight="1" x14ac:dyDescent="0.2">
      <c r="A10" s="780">
        <v>2</v>
      </c>
      <c r="B10" s="784" t="str">
        <f>'SAME R Results'!A112</f>
        <v>10 (4)</v>
      </c>
      <c r="C10" s="839" t="str">
        <f>'SAME R Results'!B112</f>
        <v>Pyrell</v>
      </c>
      <c r="D10" s="784" t="str">
        <f>'SAME R Results'!C112</f>
        <v>P12</v>
      </c>
      <c r="E10" s="784" t="str">
        <f>'SAME R Results'!D112</f>
        <v>60 P</v>
      </c>
      <c r="F10" s="784">
        <f>'SAME R Results'!E112</f>
        <v>0</v>
      </c>
      <c r="G10" s="784">
        <f>'SAME R Results'!F112</f>
        <v>107</v>
      </c>
      <c r="H10" s="785" t="str">
        <f>'SAME R Results'!G112</f>
        <v>Low flow run w/ aging</v>
      </c>
      <c r="I10" s="784">
        <f>'SAME R Results'!H112</f>
        <v>252</v>
      </c>
      <c r="J10" s="786">
        <f>'SAME R Results'!I112</f>
        <v>40430.305555555555</v>
      </c>
      <c r="K10" s="784">
        <f>'SAME R Results'!J112</f>
        <v>0</v>
      </c>
      <c r="L10" s="788"/>
      <c r="M10" s="788"/>
      <c r="N10" s="853">
        <f>'SAME R Results'!K112</f>
        <v>1</v>
      </c>
      <c r="O10" s="852">
        <f>'SAME R Results'!L112</f>
        <v>1.23</v>
      </c>
      <c r="P10" s="853">
        <f>'SAME R Results'!M112</f>
        <v>60</v>
      </c>
      <c r="Q10" s="853">
        <f>'SAME R Results'!N112</f>
        <v>11</v>
      </c>
      <c r="R10" s="853">
        <f>'SAME R Results'!O112</f>
        <v>8</v>
      </c>
      <c r="S10" s="853" t="str">
        <f>'SAME R Results'!P112</f>
        <v>n</v>
      </c>
      <c r="T10" s="853" t="str">
        <f>'SAME R Results'!Q112</f>
        <v>N</v>
      </c>
      <c r="U10" s="853">
        <f>'SAME R Results'!R112</f>
        <v>32</v>
      </c>
      <c r="V10" s="784" t="str">
        <f>'SAME R Results'!S112</f>
        <v>Y</v>
      </c>
      <c r="W10" s="784">
        <f>'SAME R Results'!T112</f>
        <v>60</v>
      </c>
      <c r="X10" s="784" t="str">
        <f>'SAME R Results'!U112</f>
        <v>n</v>
      </c>
      <c r="Y10" s="784" t="str">
        <f>'SAME R Results'!V112</f>
        <v>y</v>
      </c>
      <c r="Z10" s="784" t="str">
        <f>'SAME R Results'!W112</f>
        <v>y</v>
      </c>
      <c r="AA10" s="784" t="str">
        <f>'SAME R Results'!X112</f>
        <v>y</v>
      </c>
      <c r="AB10" s="784" t="str">
        <f>'SAME R Results'!Y112</f>
        <v>y</v>
      </c>
      <c r="AC10" s="789"/>
      <c r="AD10" s="784" t="str">
        <f>'SAME R Results'!Z112</f>
        <v>y</v>
      </c>
      <c r="AE10" s="784">
        <f>'SAME R Results'!AA112</f>
        <v>10</v>
      </c>
      <c r="AF10" s="784" t="str">
        <f>'SAME R Results'!AB112</f>
        <v>y</v>
      </c>
      <c r="AG10" s="817">
        <f>'SAME R Results'!AC112</f>
        <v>3.852706928546E-2</v>
      </c>
      <c r="AH10" s="819">
        <f>'SAME R Results'!AD112</f>
        <v>0</v>
      </c>
      <c r="AI10" s="784">
        <f>'SAME R Results'!AE112</f>
        <v>58</v>
      </c>
      <c r="AJ10" s="784">
        <f>'SAME R Results'!AF112</f>
        <v>480</v>
      </c>
      <c r="AK10" s="784">
        <f>'SAME R Results'!AG112</f>
        <v>0</v>
      </c>
      <c r="AL10" s="784" t="str">
        <f>'SAME R Results'!AH112</f>
        <v>n</v>
      </c>
      <c r="AM10" s="784" t="str">
        <f>'SAME R Results'!AI112</f>
        <v>y</v>
      </c>
      <c r="AN10" s="784" t="str">
        <f>'SAME R Results'!AJ112</f>
        <v>y</v>
      </c>
      <c r="AO10" s="784" t="str">
        <f>'SAME R Results'!AK112</f>
        <v>y</v>
      </c>
      <c r="AP10" s="784" t="str">
        <f>'SAME R Results'!AL112</f>
        <v>y</v>
      </c>
      <c r="AQ10" s="784" t="str">
        <f>'SAME R Results'!AM112</f>
        <v>y</v>
      </c>
      <c r="AR10" s="817">
        <f>'SAME R Results'!AN112</f>
        <v>3.852706928546E-2</v>
      </c>
      <c r="AS10" s="819">
        <f>'SAME R Results'!AO112</f>
        <v>0</v>
      </c>
      <c r="AT10" s="784">
        <f>'SAME R Results'!AP112</f>
        <v>0</v>
      </c>
      <c r="AU10" s="789"/>
      <c r="AV10" s="821">
        <f>'SAME R Results'!AQ112</f>
        <v>0</v>
      </c>
      <c r="AW10" s="821">
        <f>'SAME R Results'!AR112</f>
        <v>6.2564994999999985</v>
      </c>
      <c r="AX10" s="821">
        <f>'SAME R Results'!AS112</f>
        <v>0</v>
      </c>
      <c r="AY10" s="821">
        <f>'SAME R Results'!AT112</f>
        <v>0</v>
      </c>
      <c r="AZ10" s="824"/>
      <c r="BA10" s="824"/>
      <c r="BB10" s="821">
        <f>'SAME R Results'!AU112</f>
        <v>1.03875685</v>
      </c>
      <c r="BC10" s="821">
        <f>'SAME R Results'!AV112</f>
        <v>4.8187250000000001E-2</v>
      </c>
      <c r="BD10" s="821">
        <f>'SAME R Results'!AW112</f>
        <v>4.9907990000000009</v>
      </c>
      <c r="BE10" s="821">
        <f>'SAME R Results'!AX112</f>
        <v>4.6742700000000008</v>
      </c>
      <c r="BF10" s="827">
        <f>'SAME R Results'!AY112</f>
        <v>5698</v>
      </c>
      <c r="BG10" s="784">
        <f>'SAME R Results'!AZ112</f>
        <v>1.2753899999999998</v>
      </c>
      <c r="BH10" s="784">
        <f>'SAME R Results'!BA112</f>
        <v>9.5474234999999991E-2</v>
      </c>
      <c r="BI10" s="789"/>
      <c r="BJ10" s="784">
        <f>'SAME R Results'!BB112</f>
        <v>68.191050000000004</v>
      </c>
      <c r="BK10" s="784">
        <f>'SAME R Results'!BC112</f>
        <v>0.31652900000000006</v>
      </c>
      <c r="BL10" s="784">
        <f>'SAME R Results'!BD112</f>
        <v>206018.55669814753</v>
      </c>
      <c r="BM10" s="784">
        <f>'SAME R Results'!BE112</f>
        <v>53.439569317905381</v>
      </c>
      <c r="BN10" s="784">
        <f>'SAME R Results'!BF112</f>
        <v>2.5745938350210387</v>
      </c>
      <c r="BO10" s="784">
        <f>'SAME R Results'!BG112</f>
        <v>0.76668107279214215</v>
      </c>
      <c r="BP10" s="789"/>
      <c r="BQ10" s="784">
        <f>'SAME R Results'!BH112</f>
        <v>84.672703734474837</v>
      </c>
      <c r="BR10" s="817">
        <f>'SAME R Results'!BI112</f>
        <v>0.25939201873064038</v>
      </c>
      <c r="BS10" s="817">
        <f>'SAME R Results'!BJ112</f>
        <v>0.92245705141344825</v>
      </c>
      <c r="BT10" s="817">
        <f>'SAME R Results'!BL112</f>
        <v>3.3581027710058611</v>
      </c>
      <c r="BU10" s="817">
        <f>'SAME R Results'!BM112</f>
        <v>3.0844272302867841</v>
      </c>
      <c r="BV10" s="817">
        <f>'SAME R Results'!BN112</f>
        <v>0.13755039317404683</v>
      </c>
      <c r="BW10" s="784">
        <f>'SAME R Results'!BO112</f>
        <v>206018.55669814753</v>
      </c>
      <c r="BX10" s="784">
        <f>'SAME R Results'!BP112</f>
        <v>202616.94836326546</v>
      </c>
      <c r="BY10" s="784">
        <f>'SAME R Results'!BQ112</f>
        <v>192944.84480306468</v>
      </c>
      <c r="BZ10" s="784">
        <f>'SAME R Results'!BR112</f>
        <v>53.439569317905381</v>
      </c>
      <c r="CA10" s="784">
        <f>'SAME R Results'!BS112</f>
        <v>7.0258590073692631E-2</v>
      </c>
      <c r="CB10" s="784">
        <f>'SAME R Results'!BT112</f>
        <v>0.48</v>
      </c>
      <c r="CC10" s="784">
        <f>'SAME R Results'!BV112</f>
        <v>2.5868712406318606</v>
      </c>
      <c r="CD10" s="784">
        <f>'SAME R Results'!BW112</f>
        <v>1</v>
      </c>
      <c r="CE10" s="27"/>
    </row>
    <row r="11" spans="1:83" ht="16.5" customHeight="1" x14ac:dyDescent="0.2">
      <c r="A11" s="780">
        <v>2</v>
      </c>
      <c r="B11" s="784" t="str">
        <f>'SAME R Results'!A121</f>
        <v>11(4)</v>
      </c>
      <c r="C11" s="839" t="str">
        <f>'SAME R Results'!B121</f>
        <v>Pyrell</v>
      </c>
      <c r="D11" s="784" t="str">
        <f>'SAME R Results'!C121</f>
        <v>P13</v>
      </c>
      <c r="E11" s="784" t="str">
        <f>'SAME R Results'!D121</f>
        <v>66 P</v>
      </c>
      <c r="F11" s="784">
        <f>'SAME R Results'!E121</f>
        <v>0</v>
      </c>
      <c r="G11" s="784">
        <f>'SAME R Results'!F121</f>
        <v>113</v>
      </c>
      <c r="H11" s="785" t="str">
        <f>'SAME R Results'!G121</f>
        <v>low flow run w STS</v>
      </c>
      <c r="I11" s="784">
        <f>'SAME R Results'!H121</f>
        <v>253</v>
      </c>
      <c r="J11" s="786">
        <f>'SAME R Results'!I121</f>
        <v>40430.305555555555</v>
      </c>
      <c r="K11" s="784">
        <f>'SAME R Results'!J121</f>
        <v>0</v>
      </c>
      <c r="L11" s="788"/>
      <c r="M11" s="788"/>
      <c r="N11" s="853">
        <f>'SAME R Results'!K121</f>
        <v>2</v>
      </c>
      <c r="O11" s="852">
        <f>'SAME R Results'!L121</f>
        <v>1.23</v>
      </c>
      <c r="P11" s="853">
        <f>'SAME R Results'!M121</f>
        <v>60</v>
      </c>
      <c r="Q11" s="853">
        <f>'SAME R Results'!N121</f>
        <v>11</v>
      </c>
      <c r="R11" s="853">
        <f>'SAME R Results'!O121</f>
        <v>8</v>
      </c>
      <c r="S11" s="853" t="str">
        <f>'SAME R Results'!P121</f>
        <v>n</v>
      </c>
      <c r="T11" s="853" t="str">
        <f>'SAME R Results'!Q121</f>
        <v>n</v>
      </c>
      <c r="U11" s="853">
        <f>'SAME R Results'!R121</f>
        <v>31</v>
      </c>
      <c r="V11" s="784" t="str">
        <f>'SAME R Results'!S121</f>
        <v>n</v>
      </c>
      <c r="W11" s="784">
        <f>'SAME R Results'!T121</f>
        <v>0</v>
      </c>
      <c r="X11" s="784" t="str">
        <f>'SAME R Results'!U121</f>
        <v>y</v>
      </c>
      <c r="Y11" s="784" t="str">
        <f>'SAME R Results'!V121</f>
        <v>n</v>
      </c>
      <c r="Z11" s="784" t="str">
        <f>'SAME R Results'!W121</f>
        <v>y</v>
      </c>
      <c r="AA11" s="784" t="str">
        <f>'SAME R Results'!X121</f>
        <v>n</v>
      </c>
      <c r="AB11" s="784" t="str">
        <f>'SAME R Results'!Y121</f>
        <v>y</v>
      </c>
      <c r="AC11" s="789"/>
      <c r="AD11" s="784" t="str">
        <f>'SAME R Results'!Z121</f>
        <v>y</v>
      </c>
      <c r="AE11" s="784">
        <f>'SAME R Results'!AA121</f>
        <v>10</v>
      </c>
      <c r="AF11" s="784" t="str">
        <f>'SAME R Results'!AB121</f>
        <v>y</v>
      </c>
      <c r="AG11" s="817">
        <f>'SAME R Results'!AC121</f>
        <v>3.852706928546E-2</v>
      </c>
      <c r="AH11" s="819">
        <f>'SAME R Results'!AD121</f>
        <v>0</v>
      </c>
      <c r="AI11" s="784">
        <f>'SAME R Results'!AE121</f>
        <v>0</v>
      </c>
      <c r="AJ11" s="784">
        <f>'SAME R Results'!AF121</f>
        <v>0</v>
      </c>
      <c r="AK11" s="784">
        <f>'SAME R Results'!AG121</f>
        <v>0</v>
      </c>
      <c r="AL11" s="784">
        <f>'SAME R Results'!AH121</f>
        <v>0</v>
      </c>
      <c r="AM11" s="784">
        <f>'SAME R Results'!AI121</f>
        <v>0</v>
      </c>
      <c r="AN11" s="784">
        <f>'SAME R Results'!AJ121</f>
        <v>0</v>
      </c>
      <c r="AO11" s="784">
        <f>'SAME R Results'!AK121</f>
        <v>0</v>
      </c>
      <c r="AP11" s="784">
        <f>'SAME R Results'!AL121</f>
        <v>0</v>
      </c>
      <c r="AQ11" s="784">
        <f>'SAME R Results'!AM121</f>
        <v>0</v>
      </c>
      <c r="AR11" s="817">
        <f>'SAME R Results'!AN121</f>
        <v>0</v>
      </c>
      <c r="AS11" s="819">
        <f>'SAME R Results'!AO121</f>
        <v>0</v>
      </c>
      <c r="AT11" s="784">
        <f>'SAME R Results'!AP121</f>
        <v>0</v>
      </c>
      <c r="AU11" s="789"/>
      <c r="AV11" s="821">
        <f>'SAME R Results'!AQ121</f>
        <v>0</v>
      </c>
      <c r="AW11" s="821">
        <f>'SAME R Results'!AR121</f>
        <v>6.2836770000000017</v>
      </c>
      <c r="AX11" s="821">
        <f>'SAME R Results'!AS121</f>
        <v>4.6147464999999999</v>
      </c>
      <c r="AY11" s="821">
        <f>'SAME R Results'!AT121</f>
        <v>5.155837</v>
      </c>
      <c r="AZ11" s="824"/>
      <c r="BA11" s="824"/>
      <c r="BB11" s="821">
        <f>'SAME R Results'!AU121</f>
        <v>0</v>
      </c>
      <c r="BC11" s="821">
        <f>'SAME R Results'!AV121</f>
        <v>0</v>
      </c>
      <c r="BD11" s="821">
        <f>'SAME R Results'!AW121</f>
        <v>6.7188720000000002</v>
      </c>
      <c r="BE11" s="821">
        <f>'SAME R Results'!AX121</f>
        <v>4.7057790000000006</v>
      </c>
      <c r="BF11" s="827">
        <f>'SAME R Results'!AY121</f>
        <v>31375</v>
      </c>
      <c r="BG11" s="784">
        <f>'SAME R Results'!AZ121</f>
        <v>0</v>
      </c>
      <c r="BH11" s="784">
        <f>'SAME R Results'!BA121</f>
        <v>0</v>
      </c>
      <c r="BI11" s="789"/>
      <c r="BJ11" s="784">
        <f>'SAME R Results'!BB121</f>
        <v>154.35554999999997</v>
      </c>
      <c r="BK11" s="784">
        <f>'SAME R Results'!BC121</f>
        <v>2.0130929999999996</v>
      </c>
      <c r="BL11" s="784">
        <f>'SAME R Results'!BD121</f>
        <v>1176224.4595932008</v>
      </c>
      <c r="BM11" s="784">
        <f>'SAME R Results'!BE121</f>
        <v>459.76995119843087</v>
      </c>
      <c r="BN11" s="784">
        <f>'SAME R Results'!BF121</f>
        <v>0</v>
      </c>
      <c r="BO11" s="784">
        <f>'SAME R Results'!BG121</f>
        <v>0</v>
      </c>
      <c r="BP11" s="789"/>
      <c r="BQ11" s="784">
        <f>'SAME R Results'!BH121</f>
        <v>169.19487997801508</v>
      </c>
      <c r="BR11" s="817">
        <f>'SAME R Results'!BI121</f>
        <v>0.39088623557228447</v>
      </c>
      <c r="BS11" s="817">
        <f>'SAME R Results'!BJ121</f>
        <v>0.6500789886706958</v>
      </c>
      <c r="BT11" s="817">
        <f>'SAME R Results'!BL121</f>
        <v>0</v>
      </c>
      <c r="BU11" s="817">
        <f>'SAME R Results'!BM121</f>
        <v>2.0405434673921752</v>
      </c>
      <c r="BV11" s="817">
        <f>'SAME R Results'!BN121</f>
        <v>0.30310458221467135</v>
      </c>
      <c r="BW11" s="784">
        <f>'SAME R Results'!BO121</f>
        <v>1176224.4595932008</v>
      </c>
      <c r="BX11" s="784">
        <f>'SAME R Results'!BP121</f>
        <v>1157494.1223683986</v>
      </c>
      <c r="BY11" s="784">
        <f>'SAME R Results'!BQ121</f>
        <v>1083326.0587706203</v>
      </c>
      <c r="BZ11" s="784">
        <f>'SAME R Results'!BR121</f>
        <v>459.76995119843087</v>
      </c>
      <c r="CA11" s="784">
        <f>'SAME R Results'!BS121</f>
        <v>0.44683765426618116</v>
      </c>
      <c r="CB11" s="784">
        <f>'SAME R Results'!BT121</f>
        <v>0.48</v>
      </c>
      <c r="CC11" s="784">
        <f>'SAME R Results'!BV121</f>
        <v>2.2836194311609237</v>
      </c>
      <c r="CD11" s="784">
        <f>'SAME R Results'!BW121</f>
        <v>1</v>
      </c>
      <c r="CE11" s="27"/>
    </row>
    <row r="12" spans="1:83" ht="16.5" customHeight="1" x14ac:dyDescent="0.2">
      <c r="A12" s="780">
        <v>2</v>
      </c>
      <c r="B12" s="784">
        <f>'SAME R Results'!A29</f>
        <v>3</v>
      </c>
      <c r="C12" s="839" t="str">
        <f>'SAME R Results'!B29</f>
        <v>Pyrell</v>
      </c>
      <c r="D12" s="784" t="str">
        <f>'SAME R Results'!C29</f>
        <v>P04</v>
      </c>
      <c r="E12" s="784" t="str">
        <f>'SAME R Results'!D29</f>
        <v>17P</v>
      </c>
      <c r="F12" s="784">
        <f>'SAME R Results'!E29</f>
        <v>4</v>
      </c>
      <c r="G12" s="784">
        <f>'SAME R Results'!F29</f>
        <v>64</v>
      </c>
      <c r="H12" s="785" t="str">
        <f>'SAME R Results'!G29</f>
        <v>High Temp aging</v>
      </c>
      <c r="I12" s="784">
        <f>'SAME R Results'!H29</f>
        <v>235</v>
      </c>
      <c r="J12" s="786">
        <f>'SAME R Results'!I29</f>
        <v>40413</v>
      </c>
      <c r="K12" s="784">
        <f>'SAME R Results'!J29</f>
        <v>0</v>
      </c>
      <c r="L12" s="788"/>
      <c r="M12" s="788"/>
      <c r="N12" s="853">
        <f>'SAME R Results'!K29</f>
        <v>8.1</v>
      </c>
      <c r="O12" s="852">
        <f>'SAME R Results'!L29</f>
        <v>1.23</v>
      </c>
      <c r="P12" s="853">
        <f>'SAME R Results'!M29</f>
        <v>60</v>
      </c>
      <c r="Q12" s="853">
        <f>'SAME R Results'!N29</f>
        <v>11</v>
      </c>
      <c r="R12" s="853">
        <f>'SAME R Results'!O29</f>
        <v>8</v>
      </c>
      <c r="S12" s="853" t="str">
        <f>'SAME R Results'!P29</f>
        <v>n</v>
      </c>
      <c r="T12" s="853">
        <f>'SAME R Results'!Q29</f>
        <v>0</v>
      </c>
      <c r="U12" s="853">
        <f>'SAME R Results'!R29</f>
        <v>47</v>
      </c>
      <c r="V12" s="784" t="str">
        <f>'SAME R Results'!S29</f>
        <v>y</v>
      </c>
      <c r="W12" s="784">
        <f>'SAME R Results'!T29</f>
        <v>45</v>
      </c>
      <c r="X12" s="784" t="str">
        <f>'SAME R Results'!U29</f>
        <v>n</v>
      </c>
      <c r="Y12" s="784" t="str">
        <f>'SAME R Results'!V29</f>
        <v>y</v>
      </c>
      <c r="Z12" s="784" t="str">
        <f>'SAME R Results'!W29</f>
        <v>y</v>
      </c>
      <c r="AA12" s="784" t="str">
        <f>'SAME R Results'!X29</f>
        <v>y</v>
      </c>
      <c r="AB12" s="784" t="str">
        <f>'SAME R Results'!Y29</f>
        <v>y</v>
      </c>
      <c r="AC12" s="789"/>
      <c r="AD12" s="784" t="str">
        <f>'SAME R Results'!Z29</f>
        <v>y</v>
      </c>
      <c r="AE12" s="784">
        <f>'SAME R Results'!AA29</f>
        <v>10</v>
      </c>
      <c r="AF12" s="784" t="str">
        <f>'SAME R Results'!AB29</f>
        <v>y</v>
      </c>
      <c r="AG12" s="817">
        <f>'SAME R Results'!AC29</f>
        <v>3.852706928546E-2</v>
      </c>
      <c r="AH12" s="819">
        <f>'SAME R Results'!AD29</f>
        <v>0</v>
      </c>
      <c r="AI12" s="784">
        <f>'SAME R Results'!AE29</f>
        <v>0</v>
      </c>
      <c r="AJ12" s="784">
        <f>'SAME R Results'!AF29</f>
        <v>0</v>
      </c>
      <c r="AK12" s="784">
        <f>'SAME R Results'!AG29</f>
        <v>0</v>
      </c>
      <c r="AL12" s="784">
        <f>'SAME R Results'!AH29</f>
        <v>0</v>
      </c>
      <c r="AM12" s="784">
        <f>'SAME R Results'!AI29</f>
        <v>0</v>
      </c>
      <c r="AN12" s="784">
        <f>'SAME R Results'!AJ29</f>
        <v>0</v>
      </c>
      <c r="AO12" s="784">
        <f>'SAME R Results'!AK29</f>
        <v>0</v>
      </c>
      <c r="AP12" s="784">
        <f>'SAME R Results'!AL29</f>
        <v>0</v>
      </c>
      <c r="AQ12" s="784">
        <f>'SAME R Results'!AM29</f>
        <v>0</v>
      </c>
      <c r="AR12" s="817">
        <f>'SAME R Results'!AN29</f>
        <v>0</v>
      </c>
      <c r="AS12" s="819">
        <f>'SAME R Results'!AO29</f>
        <v>0</v>
      </c>
      <c r="AT12" s="784">
        <f>'SAME R Results'!AP29</f>
        <v>0</v>
      </c>
      <c r="AU12" s="789"/>
      <c r="AV12" s="821">
        <f>'SAME R Results'!AQ29</f>
        <v>0</v>
      </c>
      <c r="AW12" s="821">
        <f>'SAME R Results'!AR29</f>
        <v>6.2480000000000002</v>
      </c>
      <c r="AX12" s="821">
        <f>'SAME R Results'!AS29</f>
        <v>0</v>
      </c>
      <c r="AY12" s="821">
        <f>'SAME R Results'!AT29</f>
        <v>0</v>
      </c>
      <c r="AZ12" s="824"/>
      <c r="BA12" s="824"/>
      <c r="BB12" s="821">
        <f>'SAME R Results'!AU29</f>
        <v>2.4593354999999999</v>
      </c>
      <c r="BC12" s="821">
        <f>'SAME R Results'!AV29</f>
        <v>2.6800000000000001E-2</v>
      </c>
      <c r="BD12" s="821">
        <f>'SAME R Results'!AW29</f>
        <v>7.6602935000000016</v>
      </c>
      <c r="BE12" s="821">
        <f>'SAME R Results'!AX29</f>
        <v>4.6471244999999994</v>
      </c>
      <c r="BF12" s="827">
        <f>'SAME R Results'!AY29</f>
        <v>95130</v>
      </c>
      <c r="BG12" s="784">
        <f>'SAME R Results'!AZ29</f>
        <v>3.3332830000000002</v>
      </c>
      <c r="BH12" s="784">
        <f>'SAME R Results'!BA29</f>
        <v>8.2000000000000003E-2</v>
      </c>
      <c r="BI12" s="789"/>
      <c r="BJ12" s="784">
        <f>'SAME R Results'!BB29</f>
        <v>140.37214999999998</v>
      </c>
      <c r="BK12" s="784">
        <f>'SAME R Results'!BC29</f>
        <v>3.0131690000000022</v>
      </c>
      <c r="BL12" s="784">
        <f>'SAME R Results'!BD29</f>
        <v>3881194.302428619</v>
      </c>
      <c r="BM12" s="784">
        <f>'SAME R Results'!BE29</f>
        <v>985.16488408159614</v>
      </c>
      <c r="BN12" s="784">
        <f>'SAME R Results'!BF29</f>
        <v>6.4844087888161575</v>
      </c>
      <c r="BO12" s="784">
        <f>'SAME R Results'!BG29</f>
        <v>2.1667359078756063</v>
      </c>
      <c r="BP12" s="789"/>
      <c r="BQ12" s="784">
        <f>'SAME R Results'!BH29</f>
        <v>178.73078086905704</v>
      </c>
      <c r="BR12" s="817">
        <f>'SAME R Results'!BI29</f>
        <v>0.2538303437849373</v>
      </c>
      <c r="BS12" s="817">
        <f>'SAME R Results'!BJ29</f>
        <v>0.44471159033705637</v>
      </c>
      <c r="BT12" s="817">
        <f>'SAME R Results'!BL29</f>
        <v>2.992708416954168</v>
      </c>
      <c r="BU12" s="817">
        <f>'SAME R Results'!BM29</f>
        <v>2.1145436150408896</v>
      </c>
      <c r="BV12" s="817">
        <f>'SAME R Results'!BN29</f>
        <v>0.19176797520354047</v>
      </c>
      <c r="BW12" s="784">
        <f>'SAME R Results'!BO29</f>
        <v>3881194.302428619</v>
      </c>
      <c r="BX12" s="784">
        <f>'SAME R Results'!BP29</f>
        <v>3824403.3229801576</v>
      </c>
      <c r="BY12" s="784">
        <f>'SAME R Results'!BQ29</f>
        <v>3442101.2643712335</v>
      </c>
      <c r="BZ12" s="784">
        <f>'SAME R Results'!BR29</f>
        <v>985.16488408159614</v>
      </c>
      <c r="CA12" s="784">
        <f>'SAME R Results'!BS29</f>
        <v>0.66882025215306806</v>
      </c>
      <c r="CB12" s="784">
        <f>'SAME R Results'!BT29</f>
        <v>0.48</v>
      </c>
      <c r="CC12" s="784">
        <f>'SAME R Results'!BV29</f>
        <v>2.6526329722612516</v>
      </c>
      <c r="CD12" s="784">
        <f>'SAME R Results'!BW29</f>
        <v>1</v>
      </c>
      <c r="CE12" s="27"/>
    </row>
    <row r="13" spans="1:83" ht="16.5" customHeight="1" x14ac:dyDescent="0.2">
      <c r="A13" s="780">
        <v>2</v>
      </c>
      <c r="B13" s="784">
        <f>'SAME R Results'!A49</f>
        <v>5</v>
      </c>
      <c r="C13" s="839" t="str">
        <f>'SAME R Results'!B49</f>
        <v>Pyrell</v>
      </c>
      <c r="D13" s="784" t="str">
        <f>'SAME R Results'!C49</f>
        <v>P06</v>
      </c>
      <c r="E13" s="784" t="str">
        <f>'SAME R Results'!D49</f>
        <v>29 P</v>
      </c>
      <c r="F13" s="784">
        <f>'SAME R Results'!E49</f>
        <v>5</v>
      </c>
      <c r="G13" s="784">
        <f>'SAME R Results'!F49</f>
        <v>76</v>
      </c>
      <c r="H13" s="785" t="str">
        <f>'SAME R Results'!G49</f>
        <v>High Temp aging</v>
      </c>
      <c r="I13" s="784">
        <f>'SAME R Results'!H49</f>
        <v>238</v>
      </c>
      <c r="J13" s="786">
        <f>'SAME R Results'!I49</f>
        <v>40416</v>
      </c>
      <c r="K13" s="784">
        <f>'SAME R Results'!J49</f>
        <v>0</v>
      </c>
      <c r="L13" s="788"/>
      <c r="M13" s="788"/>
      <c r="N13" s="853">
        <f>'SAME R Results'!K49</f>
        <v>8.1</v>
      </c>
      <c r="O13" s="852">
        <f>'SAME R Results'!L49</f>
        <v>1.23</v>
      </c>
      <c r="P13" s="853">
        <f>'SAME R Results'!M49</f>
        <v>60</v>
      </c>
      <c r="Q13" s="853">
        <f>'SAME R Results'!N49</f>
        <v>11</v>
      </c>
      <c r="R13" s="853">
        <f>'SAME R Results'!O49</f>
        <v>8</v>
      </c>
      <c r="S13" s="853" t="str">
        <f>'SAME R Results'!P49</f>
        <v>n</v>
      </c>
      <c r="T13" s="853">
        <f>'SAME R Results'!Q49</f>
        <v>0</v>
      </c>
      <c r="U13" s="853">
        <f>'SAME R Results'!R49</f>
        <v>51.428571428571431</v>
      </c>
      <c r="V13" s="784" t="str">
        <f>'SAME R Results'!S49</f>
        <v>y</v>
      </c>
      <c r="W13" s="784">
        <f>'SAME R Results'!T49</f>
        <v>45</v>
      </c>
      <c r="X13" s="784" t="str">
        <f>'SAME R Results'!U49</f>
        <v>n</v>
      </c>
      <c r="Y13" s="784" t="str">
        <f>'SAME R Results'!V49</f>
        <v>y</v>
      </c>
      <c r="Z13" s="784" t="str">
        <f>'SAME R Results'!W49</f>
        <v>y</v>
      </c>
      <c r="AA13" s="784" t="str">
        <f>'SAME R Results'!X49</f>
        <v>y</v>
      </c>
      <c r="AB13" s="784" t="str">
        <f>'SAME R Results'!Y49</f>
        <v>y</v>
      </c>
      <c r="AC13" s="789"/>
      <c r="AD13" s="784" t="str">
        <f>'SAME R Results'!Z49</f>
        <v>y</v>
      </c>
      <c r="AE13" s="784">
        <f>'SAME R Results'!AA49</f>
        <v>10</v>
      </c>
      <c r="AF13" s="784" t="str">
        <f>'SAME R Results'!AB49</f>
        <v>y</v>
      </c>
      <c r="AG13" s="817">
        <f>'SAME R Results'!AC49</f>
        <v>3.852706928546E-2</v>
      </c>
      <c r="AH13" s="819">
        <f>'SAME R Results'!AD49</f>
        <v>0</v>
      </c>
      <c r="AI13" s="784">
        <f>'SAME R Results'!AE49</f>
        <v>58</v>
      </c>
      <c r="AJ13" s="784">
        <f>'SAME R Results'!AF49</f>
        <v>480</v>
      </c>
      <c r="AK13" s="784">
        <f>'SAME R Results'!AG49</f>
        <v>0</v>
      </c>
      <c r="AL13" s="784" t="str">
        <f>'SAME R Results'!AH49</f>
        <v>n</v>
      </c>
      <c r="AM13" s="784" t="str">
        <f>'SAME R Results'!AI49</f>
        <v>y</v>
      </c>
      <c r="AN13" s="784" t="str">
        <f>'SAME R Results'!AJ49</f>
        <v>y</v>
      </c>
      <c r="AO13" s="784" t="str">
        <f>'SAME R Results'!AK49</f>
        <v>y</v>
      </c>
      <c r="AP13" s="784" t="str">
        <f>'SAME R Results'!AL49</f>
        <v>y</v>
      </c>
      <c r="AQ13" s="784" t="str">
        <f>'SAME R Results'!AM49</f>
        <v>y</v>
      </c>
      <c r="AR13" s="817">
        <f>'SAME R Results'!AN49</f>
        <v>3.852706928546E-2</v>
      </c>
      <c r="AS13" s="819">
        <f>'SAME R Results'!AO49</f>
        <v>0</v>
      </c>
      <c r="AT13" s="784">
        <f>'SAME R Results'!AP49</f>
        <v>0</v>
      </c>
      <c r="AU13" s="789"/>
      <c r="AV13" s="821">
        <f>'SAME R Results'!AQ49</f>
        <v>0</v>
      </c>
      <c r="AW13" s="821">
        <f>'SAME R Results'!AR49</f>
        <v>6.2617504999999998</v>
      </c>
      <c r="AX13" s="821">
        <f>'SAME R Results'!AS49</f>
        <v>0</v>
      </c>
      <c r="AY13" s="821">
        <f>'SAME R Results'!AT49</f>
        <v>0</v>
      </c>
      <c r="AZ13" s="824"/>
      <c r="BA13" s="824"/>
      <c r="BB13" s="821">
        <f>'SAME R Results'!AU49</f>
        <v>2.6423810000000003</v>
      </c>
      <c r="BC13" s="821">
        <f>'SAME R Results'!AV49</f>
        <v>2.7664190000000005E-2</v>
      </c>
      <c r="BD13" s="821">
        <f>'SAME R Results'!AW49</f>
        <v>7.8387760000000002</v>
      </c>
      <c r="BE13" s="821">
        <f>'SAME R Results'!AX49</f>
        <v>4.6380309999999998</v>
      </c>
      <c r="BF13" s="827">
        <f>'SAME R Results'!AY49</f>
        <v>81685</v>
      </c>
      <c r="BG13" s="784">
        <f>'SAME R Results'!AZ49</f>
        <v>3.3800660000000002</v>
      </c>
      <c r="BH13" s="784">
        <f>'SAME R Results'!BA49</f>
        <v>7.9345705000000002E-2</v>
      </c>
      <c r="BI13" s="789"/>
      <c r="BJ13" s="784">
        <f>'SAME R Results'!BB49</f>
        <v>187.29170000000002</v>
      </c>
      <c r="BK13" s="784">
        <f>'SAME R Results'!BC49</f>
        <v>3.2007450000000004</v>
      </c>
      <c r="BL13" s="784">
        <f>'SAME R Results'!BD49</f>
        <v>3275641.6927261017</v>
      </c>
      <c r="BM13" s="784">
        <f>'SAME R Results'!BE49</f>
        <v>1159.5375543457283</v>
      </c>
      <c r="BN13" s="784">
        <f>'SAME R Results'!BF49</f>
        <v>6.8282270331857937</v>
      </c>
      <c r="BO13" s="784">
        <f>'SAME R Results'!BG49</f>
        <v>2.1549243364622712</v>
      </c>
      <c r="BP13" s="789"/>
      <c r="BQ13" s="784">
        <f>'SAME R Results'!BH49</f>
        <v>233.65676151505821</v>
      </c>
      <c r="BR13" s="817">
        <f>'SAME R Results'!BI49</f>
        <v>0.35398790927609708</v>
      </c>
      <c r="BS13" s="817">
        <f>'SAME R Results'!BJ49</f>
        <v>0.5145502341662288</v>
      </c>
      <c r="BT13" s="817">
        <f>'SAME R Results'!BL49</f>
        <v>3.1686620813776045</v>
      </c>
      <c r="BU13" s="817">
        <f>'SAME R Results'!BM49</f>
        <v>1.843342080682528</v>
      </c>
      <c r="BV13" s="817">
        <f>'SAME R Results'!BN49</f>
        <v>0.29360858690347513</v>
      </c>
      <c r="BW13" s="784">
        <f>'SAME R Results'!BO49</f>
        <v>3275641.6927261017</v>
      </c>
      <c r="BX13" s="784">
        <f>'SAME R Results'!BP49</f>
        <v>3226877.1478270418</v>
      </c>
      <c r="BY13" s="784">
        <f>'SAME R Results'!BQ49</f>
        <v>2927113.0095421043</v>
      </c>
      <c r="BZ13" s="784">
        <f>'SAME R Results'!BR49</f>
        <v>1159.5375543457283</v>
      </c>
      <c r="CA13" s="784">
        <f>'SAME R Results'!BS49</f>
        <v>0.71045569564059308</v>
      </c>
      <c r="CB13" s="784">
        <f>'SAME R Results'!BT49</f>
        <v>0.48</v>
      </c>
      <c r="CC13" s="784">
        <f>'SAME R Results'!BV49</f>
        <v>2.5990736365948832</v>
      </c>
      <c r="CD13" s="784">
        <f>'SAME R Results'!BW49</f>
        <v>1</v>
      </c>
      <c r="CE13" s="27"/>
    </row>
    <row r="14" spans="1:83" ht="16.5" customHeight="1" x14ac:dyDescent="0.2">
      <c r="A14" s="780">
        <v>2</v>
      </c>
      <c r="B14" s="784" t="str">
        <f>'SAME R Results'!A86</f>
        <v>8(4)</v>
      </c>
      <c r="C14" s="839" t="str">
        <f>'SAME R Results'!B86</f>
        <v>Pyrell</v>
      </c>
      <c r="D14" s="784" t="str">
        <f>'SAME R Results'!C86</f>
        <v>P10</v>
      </c>
      <c r="E14" s="784" t="str">
        <f>'SAME R Results'!D86</f>
        <v>48PA</v>
      </c>
      <c r="F14" s="784">
        <f>'SAME R Results'!E86</f>
        <v>0</v>
      </c>
      <c r="G14" s="784" t="str">
        <f>'SAME R Results'!F86</f>
        <v>95a</v>
      </c>
      <c r="H14" s="785" t="str">
        <f>'SAME R Results'!G86</f>
        <v>aged</v>
      </c>
      <c r="I14" s="784">
        <f>'SAME R Results'!H86</f>
        <v>250</v>
      </c>
      <c r="J14" s="786">
        <f>'SAME R Results'!I86</f>
        <v>40428.354166666664</v>
      </c>
      <c r="K14" s="784">
        <f>'SAME R Results'!J86</f>
        <v>0</v>
      </c>
      <c r="L14" s="788"/>
      <c r="M14" s="788"/>
      <c r="N14" s="784">
        <f>'SAME R Results'!K86</f>
        <v>0</v>
      </c>
      <c r="O14" s="793">
        <f>'SAME R Results'!L86</f>
        <v>1.22</v>
      </c>
      <c r="P14" s="784">
        <f>'SAME R Results'!M86</f>
        <v>0</v>
      </c>
      <c r="Q14" s="784">
        <f>'SAME R Results'!N86</f>
        <v>0</v>
      </c>
      <c r="R14" s="784">
        <f>'SAME R Results'!O86</f>
        <v>0</v>
      </c>
      <c r="S14" s="784">
        <f>'SAME R Results'!P86</f>
        <v>0</v>
      </c>
      <c r="T14" s="784">
        <f>'SAME R Results'!Q86</f>
        <v>0</v>
      </c>
      <c r="U14" s="784" t="str">
        <f>'SAME R Results'!R86</f>
        <v>n/a</v>
      </c>
      <c r="V14" s="784">
        <f>'SAME R Results'!S86</f>
        <v>0</v>
      </c>
      <c r="W14" s="784">
        <f>'SAME R Results'!T86</f>
        <v>0</v>
      </c>
      <c r="X14" s="784" t="str">
        <f>'SAME R Results'!U86</f>
        <v>n</v>
      </c>
      <c r="Y14" s="784" t="str">
        <f>'SAME R Results'!V86</f>
        <v>y</v>
      </c>
      <c r="Z14" s="784" t="str">
        <f>'SAME R Results'!W86</f>
        <v>y</v>
      </c>
      <c r="AA14" s="784" t="str">
        <f>'SAME R Results'!X86</f>
        <v>y</v>
      </c>
      <c r="AB14" s="784" t="str">
        <f>'SAME R Results'!Y86</f>
        <v>y</v>
      </c>
      <c r="AC14" s="789"/>
      <c r="AD14" s="784" t="str">
        <f>'SAME R Results'!Z86</f>
        <v>y</v>
      </c>
      <c r="AE14" s="784">
        <f>'SAME R Results'!AA86</f>
        <v>10</v>
      </c>
      <c r="AF14" s="784" t="str">
        <f>'SAME R Results'!AB86</f>
        <v>y</v>
      </c>
      <c r="AG14" s="817">
        <f>'SAME R Results'!AC86</f>
        <v>3.852706928546E-2</v>
      </c>
      <c r="AH14" s="819">
        <f>'SAME R Results'!AD86</f>
        <v>0</v>
      </c>
      <c r="AI14" s="784">
        <f>'SAME R Results'!AE86</f>
        <v>0</v>
      </c>
      <c r="AJ14" s="784">
        <f>'SAME R Results'!AF86</f>
        <v>0</v>
      </c>
      <c r="AK14" s="784">
        <f>'SAME R Results'!AG86</f>
        <v>0</v>
      </c>
      <c r="AL14" s="784">
        <f>'SAME R Results'!AH86</f>
        <v>0</v>
      </c>
      <c r="AM14" s="784">
        <f>'SAME R Results'!AI86</f>
        <v>0</v>
      </c>
      <c r="AN14" s="784">
        <f>'SAME R Results'!AJ86</f>
        <v>0</v>
      </c>
      <c r="AO14" s="784">
        <f>'SAME R Results'!AK86</f>
        <v>0</v>
      </c>
      <c r="AP14" s="784">
        <f>'SAME R Results'!AL86</f>
        <v>0</v>
      </c>
      <c r="AQ14" s="784">
        <f>'SAME R Results'!AM86</f>
        <v>0</v>
      </c>
      <c r="AR14" s="817">
        <f>'SAME R Results'!AN86</f>
        <v>0</v>
      </c>
      <c r="AS14" s="819">
        <f>'SAME R Results'!AO86</f>
        <v>0</v>
      </c>
      <c r="AT14" s="784">
        <f>'SAME R Results'!AP86</f>
        <v>0</v>
      </c>
      <c r="AU14" s="789"/>
      <c r="AV14" s="821">
        <f>'SAME R Results'!AQ86</f>
        <v>0</v>
      </c>
      <c r="AW14" s="821">
        <f>'SAME R Results'!AR86</f>
        <v>4.3817289999999991</v>
      </c>
      <c r="AX14" s="821">
        <f>'SAME R Results'!AS86</f>
        <v>0</v>
      </c>
      <c r="AY14" s="821">
        <f>'SAME R Results'!AT86</f>
        <v>0</v>
      </c>
      <c r="AZ14" s="824"/>
      <c r="BA14" s="824"/>
      <c r="BB14" s="821">
        <f>'SAME R Results'!AU86</f>
        <v>0.15617359999999997</v>
      </c>
      <c r="BC14" s="821">
        <f>'SAME R Results'!AV86</f>
        <v>2.9205314999999999E-2</v>
      </c>
      <c r="BD14" s="821">
        <f>'SAME R Results'!AW86</f>
        <v>4.7462305000000002</v>
      </c>
      <c r="BE14" s="821">
        <f>'SAME R Results'!AX86</f>
        <v>4.6675719999999989</v>
      </c>
      <c r="BF14" s="827">
        <f>'SAME R Results'!AY86</f>
        <v>999</v>
      </c>
      <c r="BG14" s="784">
        <f>'SAME R Results'!AZ86</f>
        <v>0.27084355000000004</v>
      </c>
      <c r="BH14" s="784">
        <f>'SAME R Results'!BA86</f>
        <v>8.0139160000000001E-2</v>
      </c>
      <c r="BI14" s="789"/>
      <c r="BJ14" s="784">
        <f>'SAME R Results'!BB86</f>
        <v>8.7778999999999989</v>
      </c>
      <c r="BK14" s="784">
        <f>'SAME R Results'!BC86</f>
        <v>7.8658500000001297E-2</v>
      </c>
      <c r="BL14" s="784">
        <f>'SAME R Results'!BD86</f>
        <v>35876.448108697521</v>
      </c>
      <c r="BM14" s="784">
        <f>'SAME R Results'!BE86</f>
        <v>12.910104784744156</v>
      </c>
      <c r="BN14" s="784">
        <f>'SAME R Results'!BF86</f>
        <v>0.34105657832218012</v>
      </c>
      <c r="BO14" s="784">
        <f>'SAME R Results'!BG86</f>
        <v>0.12806541949514919</v>
      </c>
      <c r="BP14" s="789"/>
      <c r="BQ14" s="784">
        <f>'SAME R Results'!BH86</f>
        <v>11.261671781275142</v>
      </c>
      <c r="BR14" s="817">
        <f>'SAME R Results'!BI86</f>
        <v>0.35984902255734624</v>
      </c>
      <c r="BS14" s="817">
        <f>'SAME R Results'!BJ86</f>
        <v>0.84320194801804194</v>
      </c>
      <c r="BT14" s="817">
        <f>'SAME R Results'!BL86</f>
        <v>2.6631434126922806</v>
      </c>
      <c r="BU14" s="817">
        <f>'SAME R Results'!BM86</f>
        <v>2.5162745563990132</v>
      </c>
      <c r="BV14" s="817">
        <f>'SAME R Results'!BN86</f>
        <v>0.23507946326104442</v>
      </c>
      <c r="BW14" s="784">
        <f>'SAME R Results'!BO86</f>
        <v>35876.448108697521</v>
      </c>
      <c r="BX14" s="784">
        <f>'SAME R Results'!BP86</f>
        <v>35280.062231802614</v>
      </c>
      <c r="BY14" s="784">
        <f>'SAME R Results'!BQ86</f>
        <v>33706.148043035486</v>
      </c>
      <c r="BZ14" s="784">
        <f>'SAME R Results'!BR86</f>
        <v>12.910104784744156</v>
      </c>
      <c r="CA14" s="784">
        <f>'SAME R Results'!BS86</f>
        <v>1.7459491254550583E-2</v>
      </c>
      <c r="CB14" s="784">
        <f>'SAME R Results'!BT86</f>
        <v>0.48</v>
      </c>
      <c r="CC14" s="784">
        <f>'SAME R Results'!BV86</f>
        <v>2.6728279213695627</v>
      </c>
      <c r="CD14" s="784">
        <f>'SAME R Results'!BW86</f>
        <v>1</v>
      </c>
      <c r="CE14" s="27"/>
    </row>
    <row r="15" spans="1:83" s="11" customFormat="1" ht="16.5" customHeight="1" x14ac:dyDescent="0.2">
      <c r="A15" s="780">
        <v>2</v>
      </c>
      <c r="B15" s="784">
        <f>'SAME R Results'!A46</f>
        <v>5</v>
      </c>
      <c r="C15" s="839" t="str">
        <f>'SAME R Results'!B46</f>
        <v>Pyrell</v>
      </c>
      <c r="D15" s="784" t="str">
        <f>'SAME R Results'!C46</f>
        <v>P05</v>
      </c>
      <c r="E15" s="784" t="str">
        <f>'SAME R Results'!D46</f>
        <v>27 Pa</v>
      </c>
      <c r="F15" s="784">
        <f>'SAME R Results'!E46</f>
        <v>4</v>
      </c>
      <c r="G15" s="784" t="str">
        <f>'SAME R Results'!F46</f>
        <v>74a</v>
      </c>
      <c r="H15" s="785" t="str">
        <f>'SAME R Results'!G46</f>
        <v>aged</v>
      </c>
      <c r="I15" s="784">
        <f>'SAME R Results'!H46</f>
        <v>238</v>
      </c>
      <c r="J15" s="786">
        <f>'SAME R Results'!I46</f>
        <v>40416</v>
      </c>
      <c r="K15" s="784">
        <f>'SAME R Results'!J46</f>
        <v>0</v>
      </c>
      <c r="L15" s="788"/>
      <c r="M15" s="788"/>
      <c r="N15" s="784">
        <f>'SAME R Results'!K46</f>
        <v>8.1</v>
      </c>
      <c r="O15" s="793">
        <f>'SAME R Results'!L46</f>
        <v>1.22</v>
      </c>
      <c r="P15" s="784">
        <f>'SAME R Results'!M46</f>
        <v>0</v>
      </c>
      <c r="Q15" s="784">
        <f>'SAME R Results'!N46</f>
        <v>0</v>
      </c>
      <c r="R15" s="784">
        <f>'SAME R Results'!O46</f>
        <v>0</v>
      </c>
      <c r="S15" s="784">
        <f>'SAME R Results'!P46</f>
        <v>0</v>
      </c>
      <c r="T15" s="784">
        <f>'SAME R Results'!Q46</f>
        <v>0</v>
      </c>
      <c r="U15" s="784">
        <f>'SAME R Results'!R46</f>
        <v>622.57142857142856</v>
      </c>
      <c r="V15" s="784">
        <f>'SAME R Results'!S46</f>
        <v>0</v>
      </c>
      <c r="W15" s="784">
        <f>'SAME R Results'!T46</f>
        <v>0</v>
      </c>
      <c r="X15" s="784" t="str">
        <f>'SAME R Results'!U46</f>
        <v>n</v>
      </c>
      <c r="Y15" s="784" t="str">
        <f>'SAME R Results'!V46</f>
        <v>y</v>
      </c>
      <c r="Z15" s="784" t="str">
        <f>'SAME R Results'!W46</f>
        <v>y</v>
      </c>
      <c r="AA15" s="784" t="str">
        <f>'SAME R Results'!X46</f>
        <v>y</v>
      </c>
      <c r="AB15" s="784" t="str">
        <f>'SAME R Results'!Y46</f>
        <v>y</v>
      </c>
      <c r="AC15" s="789"/>
      <c r="AD15" s="784" t="str">
        <f>'SAME R Results'!Z46</f>
        <v>y</v>
      </c>
      <c r="AE15" s="784">
        <f>'SAME R Results'!AA46</f>
        <v>10</v>
      </c>
      <c r="AF15" s="784" t="str">
        <f>'SAME R Results'!AB46</f>
        <v>y</v>
      </c>
      <c r="AG15" s="817">
        <f>'SAME R Results'!AC46</f>
        <v>3.852706928546E-2</v>
      </c>
      <c r="AH15" s="819">
        <f>'SAME R Results'!AD46</f>
        <v>0</v>
      </c>
      <c r="AI15" s="784">
        <f>'SAME R Results'!AE46</f>
        <v>0</v>
      </c>
      <c r="AJ15" s="784">
        <f>'SAME R Results'!AF46</f>
        <v>0</v>
      </c>
      <c r="AK15" s="784">
        <f>'SAME R Results'!AG46</f>
        <v>0</v>
      </c>
      <c r="AL15" s="784">
        <f>'SAME R Results'!AH46</f>
        <v>0</v>
      </c>
      <c r="AM15" s="784">
        <f>'SAME R Results'!AI46</f>
        <v>0</v>
      </c>
      <c r="AN15" s="784">
        <f>'SAME R Results'!AJ46</f>
        <v>0</v>
      </c>
      <c r="AO15" s="784">
        <f>'SAME R Results'!AK46</f>
        <v>0</v>
      </c>
      <c r="AP15" s="784">
        <f>'SAME R Results'!AL46</f>
        <v>0</v>
      </c>
      <c r="AQ15" s="784">
        <f>'SAME R Results'!AM46</f>
        <v>0</v>
      </c>
      <c r="AR15" s="817">
        <f>'SAME R Results'!AN46</f>
        <v>0</v>
      </c>
      <c r="AS15" s="819">
        <f>'SAME R Results'!AO46</f>
        <v>0</v>
      </c>
      <c r="AT15" s="784">
        <f>'SAME R Results'!AP46</f>
        <v>60</v>
      </c>
      <c r="AU15" s="789"/>
      <c r="AV15" s="821">
        <f>'SAME R Results'!AQ46</f>
        <v>0</v>
      </c>
      <c r="AW15" s="821">
        <f>'SAME R Results'!AR46</f>
        <v>6.2590780000000006</v>
      </c>
      <c r="AX15" s="821">
        <f>'SAME R Results'!AS46</f>
        <v>0</v>
      </c>
      <c r="AY15" s="821">
        <f>'SAME R Results'!AT46</f>
        <v>0</v>
      </c>
      <c r="AZ15" s="824"/>
      <c r="BA15" s="824"/>
      <c r="BB15" s="821">
        <f>'SAME R Results'!AU46</f>
        <v>1.3465120000000002</v>
      </c>
      <c r="BC15" s="821">
        <f>'SAME R Results'!AV46</f>
        <v>5.2841199999999998E-2</v>
      </c>
      <c r="BD15" s="821">
        <f>'SAME R Results'!AW46</f>
        <v>7.1362909999999999</v>
      </c>
      <c r="BE15" s="821">
        <f>'SAME R Results'!AX46</f>
        <v>4.6989445000000005</v>
      </c>
      <c r="BF15" s="827">
        <f>'SAME R Results'!AY46</f>
        <v>43615</v>
      </c>
      <c r="BG15" s="784">
        <f>'SAME R Results'!AZ46</f>
        <v>1.8497319999999999</v>
      </c>
      <c r="BH15" s="784">
        <f>'SAME R Results'!BA46</f>
        <v>0.11183162500000002</v>
      </c>
      <c r="BI15" s="789"/>
      <c r="BJ15" s="784">
        <f>'SAME R Results'!BB46</f>
        <v>93.744</v>
      </c>
      <c r="BK15" s="784">
        <f>'SAME R Results'!BC46</f>
        <v>2.4373464999999994</v>
      </c>
      <c r="BL15" s="784">
        <f>'SAME R Results'!BD46</f>
        <v>1662805.4414244581</v>
      </c>
      <c r="BM15" s="784">
        <f>'SAME R Results'!BE46</f>
        <v>630.19822520017613</v>
      </c>
      <c r="BN15" s="784">
        <f>'SAME R Results'!BF46</f>
        <v>3.3793622103748389</v>
      </c>
      <c r="BO15" s="784">
        <f>'SAME R Results'!BG46</f>
        <v>1.1349477109383741</v>
      </c>
      <c r="BP15" s="789"/>
      <c r="BQ15" s="784">
        <f>'SAME R Results'!BH46</f>
        <v>116.98495023057832</v>
      </c>
      <c r="BR15" s="817">
        <f>'SAME R Results'!BI46</f>
        <v>0.37899697072214944</v>
      </c>
      <c r="BS15" s="817">
        <f>'SAME R Results'!BJ46</f>
        <v>0.51218868310446886</v>
      </c>
      <c r="BT15" s="817">
        <f>'SAME R Results'!BL46</f>
        <v>2.9775488137517669</v>
      </c>
      <c r="BU15" s="817">
        <f>'SAME R Results'!BM46</f>
        <v>1.731148221373688</v>
      </c>
      <c r="BV15" s="817">
        <f>'SAME R Results'!BN46</f>
        <v>0.32601577798716497</v>
      </c>
      <c r="BW15" s="784">
        <f>'SAME R Results'!BO46</f>
        <v>1662805.4414244581</v>
      </c>
      <c r="BX15" s="784">
        <f>'SAME R Results'!BP46</f>
        <v>1636768.0339962584</v>
      </c>
      <c r="BY15" s="784">
        <f>'SAME R Results'!BQ46</f>
        <v>1519809.131889978</v>
      </c>
      <c r="BZ15" s="784">
        <f>'SAME R Results'!BR46</f>
        <v>630.19822520017613</v>
      </c>
      <c r="CA15" s="784">
        <f>'SAME R Results'!BS46</f>
        <v>0.54100739145875865</v>
      </c>
      <c r="CB15" s="784">
        <f>'SAME R Results'!BT46</f>
        <v>0.48</v>
      </c>
      <c r="CC15" s="784">
        <f>'SAME R Results'!BV46</f>
        <v>2.5998319499243134</v>
      </c>
      <c r="CD15" s="784">
        <f>'SAME R Results'!BW46</f>
        <v>1</v>
      </c>
      <c r="CE15" s="27"/>
    </row>
    <row r="16" spans="1:83" ht="16.5" customHeight="1" x14ac:dyDescent="0.2">
      <c r="A16" s="780">
        <v>2</v>
      </c>
      <c r="B16" s="784" t="str">
        <f>'SAME R Results'!A68</f>
        <v>7 (4)</v>
      </c>
      <c r="C16" s="839" t="str">
        <f>'SAME R Results'!B68</f>
        <v>Pyrell</v>
      </c>
      <c r="D16" s="784" t="str">
        <f>'SAME R Results'!C68</f>
        <v>P01</v>
      </c>
      <c r="E16" s="784" t="str">
        <f>'SAME R Results'!D68</f>
        <v>37Pa</v>
      </c>
      <c r="F16" s="784">
        <f>'SAME R Results'!E68</f>
        <v>0</v>
      </c>
      <c r="G16" s="784" t="str">
        <f>'SAME R Results'!F68</f>
        <v>84a</v>
      </c>
      <c r="H16" s="785" t="str">
        <f>'SAME R Results'!G68</f>
        <v>aged</v>
      </c>
      <c r="I16" s="784">
        <f>'SAME R Results'!H68</f>
        <v>242</v>
      </c>
      <c r="J16" s="786">
        <f>'SAME R Results'!I68</f>
        <v>40420.277777777781</v>
      </c>
      <c r="K16" s="784">
        <f>'SAME R Results'!J68</f>
        <v>0</v>
      </c>
      <c r="L16" s="788"/>
      <c r="M16" s="788"/>
      <c r="N16" s="784">
        <f>'SAME R Results'!K68</f>
        <v>8.1</v>
      </c>
      <c r="O16" s="793">
        <f>'SAME R Results'!L68</f>
        <v>1.2250000000000001</v>
      </c>
      <c r="P16" s="784">
        <f>'SAME R Results'!M68</f>
        <v>0</v>
      </c>
      <c r="Q16" s="784">
        <f>'SAME R Results'!N68</f>
        <v>0</v>
      </c>
      <c r="R16" s="784">
        <f>'SAME R Results'!O68</f>
        <v>0</v>
      </c>
      <c r="S16" s="784">
        <f>'SAME R Results'!P68</f>
        <v>0</v>
      </c>
      <c r="T16" s="784">
        <f>'SAME R Results'!Q68</f>
        <v>0</v>
      </c>
      <c r="U16" s="784">
        <f>'SAME R Results'!R68</f>
        <v>632.14285714285711</v>
      </c>
      <c r="V16" s="784">
        <f>'SAME R Results'!S68</f>
        <v>0</v>
      </c>
      <c r="W16" s="784">
        <f>'SAME R Results'!T68</f>
        <v>0</v>
      </c>
      <c r="X16" s="784" t="str">
        <f>'SAME R Results'!U68</f>
        <v>n</v>
      </c>
      <c r="Y16" s="784" t="str">
        <f>'SAME R Results'!V68</f>
        <v>y</v>
      </c>
      <c r="Z16" s="784" t="str">
        <f>'SAME R Results'!W68</f>
        <v>y</v>
      </c>
      <c r="AA16" s="784" t="str">
        <f>'SAME R Results'!X68</f>
        <v>y</v>
      </c>
      <c r="AB16" s="784" t="str">
        <f>'SAME R Results'!Y68</f>
        <v>y</v>
      </c>
      <c r="AC16" s="789"/>
      <c r="AD16" s="784" t="str">
        <f>'SAME R Results'!Z68</f>
        <v>y</v>
      </c>
      <c r="AE16" s="784">
        <f>'SAME R Results'!AA68</f>
        <v>10</v>
      </c>
      <c r="AF16" s="784" t="str">
        <f>'SAME R Results'!AB68</f>
        <v>y</v>
      </c>
      <c r="AG16" s="817">
        <f>'SAME R Results'!AC68</f>
        <v>3.852706928546E-2</v>
      </c>
      <c r="AH16" s="819">
        <f>'SAME R Results'!AD68</f>
        <v>0</v>
      </c>
      <c r="AI16" s="784">
        <f>'SAME R Results'!AE68</f>
        <v>0</v>
      </c>
      <c r="AJ16" s="784">
        <f>'SAME R Results'!AF68</f>
        <v>0</v>
      </c>
      <c r="AK16" s="784">
        <f>'SAME R Results'!AG68</f>
        <v>0</v>
      </c>
      <c r="AL16" s="784">
        <f>'SAME R Results'!AH68</f>
        <v>0</v>
      </c>
      <c r="AM16" s="784">
        <f>'SAME R Results'!AI68</f>
        <v>0</v>
      </c>
      <c r="AN16" s="784">
        <f>'SAME R Results'!AJ68</f>
        <v>0</v>
      </c>
      <c r="AO16" s="784">
        <f>'SAME R Results'!AK68</f>
        <v>0</v>
      </c>
      <c r="AP16" s="784">
        <f>'SAME R Results'!AL68</f>
        <v>0</v>
      </c>
      <c r="AQ16" s="784">
        <f>'SAME R Results'!AM68</f>
        <v>0</v>
      </c>
      <c r="AR16" s="817">
        <f>'SAME R Results'!AN68</f>
        <v>3.852706928546E-2</v>
      </c>
      <c r="AS16" s="819">
        <f>'SAME R Results'!AO68</f>
        <v>0</v>
      </c>
      <c r="AT16" s="784">
        <f>'SAME R Results'!AP68</f>
        <v>60</v>
      </c>
      <c r="AU16" s="789"/>
      <c r="AV16" s="821">
        <f>'SAME R Results'!AQ68</f>
        <v>0</v>
      </c>
      <c r="AW16" s="821">
        <f>'SAME R Results'!AR68</f>
        <v>6.2334444999999992</v>
      </c>
      <c r="AX16" s="821">
        <f>'SAME R Results'!AS68</f>
        <v>0</v>
      </c>
      <c r="AY16" s="821">
        <f>'SAME R Results'!AT68</f>
        <v>0</v>
      </c>
      <c r="AZ16" s="824"/>
      <c r="BA16" s="824"/>
      <c r="BB16" s="821">
        <f>'SAME R Results'!AU68</f>
        <v>1.4658659999999999</v>
      </c>
      <c r="BC16" s="821">
        <f>'SAME R Results'!AV68</f>
        <v>5.7357785000000008E-2</v>
      </c>
      <c r="BD16" s="821">
        <f>'SAME R Results'!AW68</f>
        <v>7.1149744999999998</v>
      </c>
      <c r="BE16" s="821">
        <f>'SAME R Results'!AX68</f>
        <v>4.750411999999999</v>
      </c>
      <c r="BF16" s="827">
        <f>'SAME R Results'!AY68</f>
        <v>44120</v>
      </c>
      <c r="BG16" s="784">
        <f>'SAME R Results'!AZ68</f>
        <v>1.7928004999999998</v>
      </c>
      <c r="BH16" s="784">
        <f>'SAME R Results'!BA68</f>
        <v>0.12527461499999998</v>
      </c>
      <c r="BI16" s="789"/>
      <c r="BJ16" s="784">
        <f>'SAME R Results'!BB68</f>
        <v>105.30194999999999</v>
      </c>
      <c r="BK16" s="784">
        <f>'SAME R Results'!BC68</f>
        <v>2.3645625000000008</v>
      </c>
      <c r="BL16" s="784">
        <f>'SAME R Results'!BD68</f>
        <v>1683214.9966951662</v>
      </c>
      <c r="BM16" s="784">
        <f>'SAME R Results'!BE68</f>
        <v>597.13137154948447</v>
      </c>
      <c r="BN16" s="784">
        <f>'SAME R Results'!BF68</f>
        <v>3.7357685933051719</v>
      </c>
      <c r="BO16" s="784">
        <f>'SAME R Results'!BG68</f>
        <v>1.1056894740415859</v>
      </c>
      <c r="BP16" s="789"/>
      <c r="BQ16" s="784">
        <f>'SAME R Results'!BH68</f>
        <v>133.40783599555164</v>
      </c>
      <c r="BR16" s="817">
        <f>'SAME R Results'!BI68</f>
        <v>0.3547564468721438</v>
      </c>
      <c r="BS16" s="817">
        <f>'SAME R Results'!BJ68</f>
        <v>0.53294334298712609</v>
      </c>
      <c r="BT16" s="817">
        <f>'SAME R Results'!BL68</f>
        <v>3.3786779028020906</v>
      </c>
      <c r="BU16" s="817">
        <f>'SAME R Results'!BM68</f>
        <v>1.8926021618490523</v>
      </c>
      <c r="BV16" s="817">
        <f>'SAME R Results'!BN68</f>
        <v>0.28943758364257055</v>
      </c>
      <c r="BW16" s="784">
        <f>'SAME R Results'!BO68</f>
        <v>1683214.9966951662</v>
      </c>
      <c r="BX16" s="784">
        <f>'SAME R Results'!BP68</f>
        <v>1656876.1129227907</v>
      </c>
      <c r="BY16" s="784">
        <f>'SAME R Results'!BQ68</f>
        <v>1537984.6819120054</v>
      </c>
      <c r="BZ16" s="784">
        <f>'SAME R Results'!BR68</f>
        <v>597.13137154948447</v>
      </c>
      <c r="CA16" s="784">
        <f>'SAME R Results'!BS68</f>
        <v>0.52485183787623202</v>
      </c>
      <c r="CB16" s="784">
        <f>'SAME R Results'!BT68</f>
        <v>0.48</v>
      </c>
      <c r="CC16" s="784">
        <f>'SAME R Results'!BV68</f>
        <v>2.6393907392731024</v>
      </c>
      <c r="CD16" s="784">
        <f>'SAME R Results'!BW68</f>
        <v>1</v>
      </c>
      <c r="CE16" s="27"/>
    </row>
    <row r="17" spans="1:83" ht="16.5" customHeight="1" x14ac:dyDescent="0.2">
      <c r="A17" s="780">
        <v>2</v>
      </c>
      <c r="B17" s="784" t="str">
        <f>'SAME R Results'!A92</f>
        <v>9(4)</v>
      </c>
      <c r="C17" s="839" t="str">
        <f>'SAME R Results'!B92</f>
        <v>Pyrell</v>
      </c>
      <c r="D17" s="784" t="str">
        <f>'SAME R Results'!C92</f>
        <v>P11</v>
      </c>
      <c r="E17" s="784" t="str">
        <f>'SAME R Results'!D92</f>
        <v>50PA</v>
      </c>
      <c r="F17" s="784">
        <f>'SAME R Results'!E92</f>
        <v>0</v>
      </c>
      <c r="G17" s="784" t="str">
        <f>'SAME R Results'!F92</f>
        <v>97a</v>
      </c>
      <c r="H17" s="785" t="str">
        <f>'SAME R Results'!G92</f>
        <v>aged</v>
      </c>
      <c r="I17" s="784">
        <f>'SAME R Results'!H92</f>
        <v>251</v>
      </c>
      <c r="J17" s="786">
        <f>'SAME R Results'!I92</f>
        <v>40429.354166666664</v>
      </c>
      <c r="K17" s="784">
        <f>'SAME R Results'!J92</f>
        <v>0</v>
      </c>
      <c r="L17" s="788"/>
      <c r="M17" s="788"/>
      <c r="N17" s="855">
        <f>'SAME R Results'!K92</f>
        <v>0</v>
      </c>
      <c r="O17" s="854">
        <f>'SAME R Results'!L92</f>
        <v>1.23</v>
      </c>
      <c r="P17" s="855">
        <f>'SAME R Results'!M92</f>
        <v>0</v>
      </c>
      <c r="Q17" s="855">
        <f>'SAME R Results'!N92</f>
        <v>0</v>
      </c>
      <c r="R17" s="855">
        <f>'SAME R Results'!O92</f>
        <v>0</v>
      </c>
      <c r="S17" s="855">
        <f>'SAME R Results'!P92</f>
        <v>0</v>
      </c>
      <c r="T17" s="855">
        <f>'SAME R Results'!Q92</f>
        <v>0</v>
      </c>
      <c r="U17" s="855">
        <f>'SAME R Results'!R92</f>
        <v>623.85714285714289</v>
      </c>
      <c r="V17" s="784">
        <f>'SAME R Results'!S92</f>
        <v>0</v>
      </c>
      <c r="W17" s="784">
        <f>'SAME R Results'!T92</f>
        <v>0</v>
      </c>
      <c r="X17" s="784" t="str">
        <f>'SAME R Results'!U92</f>
        <v>n</v>
      </c>
      <c r="Y17" s="784" t="str">
        <f>'SAME R Results'!V92</f>
        <v>y</v>
      </c>
      <c r="Z17" s="784" t="str">
        <f>'SAME R Results'!W92</f>
        <v>y</v>
      </c>
      <c r="AA17" s="784" t="str">
        <f>'SAME R Results'!X92</f>
        <v>y</v>
      </c>
      <c r="AB17" s="784" t="str">
        <f>'SAME R Results'!Y92</f>
        <v>y</v>
      </c>
      <c r="AC17" s="789"/>
      <c r="AD17" s="784" t="str">
        <f>'SAME R Results'!Z92</f>
        <v>y</v>
      </c>
      <c r="AE17" s="784">
        <f>'SAME R Results'!AA92</f>
        <v>10</v>
      </c>
      <c r="AF17" s="784" t="str">
        <f>'SAME R Results'!AB92</f>
        <v>y</v>
      </c>
      <c r="AG17" s="817">
        <f>'SAME R Results'!AC92</f>
        <v>3.852706928546E-2</v>
      </c>
      <c r="AH17" s="819">
        <f>'SAME R Results'!AD92</f>
        <v>0</v>
      </c>
      <c r="AI17" s="784">
        <f>'SAME R Results'!AE92</f>
        <v>0</v>
      </c>
      <c r="AJ17" s="784">
        <f>'SAME R Results'!AF92</f>
        <v>0</v>
      </c>
      <c r="AK17" s="784">
        <f>'SAME R Results'!AG92</f>
        <v>0</v>
      </c>
      <c r="AL17" s="784">
        <f>'SAME R Results'!AH92</f>
        <v>0</v>
      </c>
      <c r="AM17" s="784">
        <f>'SAME R Results'!AI92</f>
        <v>0</v>
      </c>
      <c r="AN17" s="784">
        <f>'SAME R Results'!AJ92</f>
        <v>0</v>
      </c>
      <c r="AO17" s="784">
        <f>'SAME R Results'!AK92</f>
        <v>0</v>
      </c>
      <c r="AP17" s="784">
        <f>'SAME R Results'!AL92</f>
        <v>0</v>
      </c>
      <c r="AQ17" s="784">
        <f>'SAME R Results'!AM92</f>
        <v>0</v>
      </c>
      <c r="AR17" s="817">
        <f>'SAME R Results'!AN92</f>
        <v>0</v>
      </c>
      <c r="AS17" s="819">
        <f>'SAME R Results'!AO92</f>
        <v>0</v>
      </c>
      <c r="AT17" s="784">
        <f>'SAME R Results'!AP92</f>
        <v>0</v>
      </c>
      <c r="AU17" s="789"/>
      <c r="AV17" s="821">
        <f>'SAME R Results'!AQ92</f>
        <v>0</v>
      </c>
      <c r="AW17" s="821">
        <f>'SAME R Results'!AR92</f>
        <v>5.2804570000000011</v>
      </c>
      <c r="AX17" s="821">
        <f>'SAME R Results'!AS92</f>
        <v>0</v>
      </c>
      <c r="AY17" s="821">
        <f>'SAME R Results'!AT92</f>
        <v>0</v>
      </c>
      <c r="AZ17" s="824"/>
      <c r="BA17" s="824"/>
      <c r="BB17" s="821">
        <f>'SAME R Results'!AU92</f>
        <v>0.16293330499999997</v>
      </c>
      <c r="BC17" s="821">
        <f>'SAME R Results'!AV92</f>
        <v>3.1524654999999999E-2</v>
      </c>
      <c r="BD17" s="821">
        <f>'SAME R Results'!AW92</f>
        <v>4.7554929999999995</v>
      </c>
      <c r="BE17" s="821">
        <f>'SAME R Results'!AX92</f>
        <v>4.6810145000000016</v>
      </c>
      <c r="BF17" s="827">
        <f>'SAME R Results'!AY92</f>
        <v>974.3</v>
      </c>
      <c r="BG17" s="784">
        <f>'SAME R Results'!AZ92</f>
        <v>0.29670709999999995</v>
      </c>
      <c r="BH17" s="784">
        <f>'SAME R Results'!BA92</f>
        <v>9.5581094999999977E-2</v>
      </c>
      <c r="BI17" s="789"/>
      <c r="BJ17" s="784">
        <f>'SAME R Results'!BB92</f>
        <v>11.96435</v>
      </c>
      <c r="BK17" s="784">
        <f>'SAME R Results'!BC92</f>
        <v>7.4478499999997894E-2</v>
      </c>
      <c r="BL17" s="784">
        <f>'SAME R Results'!BD92</f>
        <v>34988.163542684197</v>
      </c>
      <c r="BM17" s="784">
        <f>'SAME R Results'!BE92</f>
        <v>12.21823054369557</v>
      </c>
      <c r="BN17" s="784">
        <f>'SAME R Results'!BF92</f>
        <v>0.35177459779881148</v>
      </c>
      <c r="BO17" s="784">
        <f>'SAME R Results'!BG92</f>
        <v>0.13460114595910688</v>
      </c>
      <c r="BP17" s="789"/>
      <c r="BQ17" s="784">
        <f>'SAME R Results'!BH92</f>
        <v>15.29757012775975</v>
      </c>
      <c r="BR17" s="817">
        <f>'SAME R Results'!BI92</f>
        <v>0.34921039879071691</v>
      </c>
      <c r="BS17" s="817">
        <f>'SAME R Results'!BJ92</f>
        <v>0.9416746822921217</v>
      </c>
      <c r="BT17" s="817">
        <f>'SAME R Results'!BL92</f>
        <v>2.6134591595950005</v>
      </c>
      <c r="BU17" s="817">
        <f>'SAME R Results'!BM92</f>
        <v>2.707388644393232</v>
      </c>
      <c r="BV17" s="817">
        <f>'SAME R Results'!BN92</f>
        <v>0.21265730431399044</v>
      </c>
      <c r="BW17" s="784">
        <f>'SAME R Results'!BO92</f>
        <v>34988.163542684197</v>
      </c>
      <c r="BX17" s="784">
        <f>'SAME R Results'!BP92</f>
        <v>34406.523142425234</v>
      </c>
      <c r="BY17" s="784">
        <f>'SAME R Results'!BQ92</f>
        <v>32872.148179928154</v>
      </c>
      <c r="BZ17" s="784">
        <f>'SAME R Results'!BR92</f>
        <v>12.21823054369557</v>
      </c>
      <c r="CA17" s="784">
        <f>'SAME R Results'!BS92</f>
        <v>1.6531674509455273E-2</v>
      </c>
      <c r="CB17" s="784">
        <f>'SAME R Results'!BT92</f>
        <v>0.48</v>
      </c>
      <c r="CC17" s="784">
        <f>'SAME R Results'!BV92</f>
        <v>2.6637416797541151</v>
      </c>
      <c r="CD17" s="784">
        <f>'SAME R Results'!BW92</f>
        <v>1</v>
      </c>
      <c r="CE17" s="27"/>
    </row>
    <row r="18" spans="1:83" ht="16.5" customHeight="1" x14ac:dyDescent="0.2">
      <c r="A18" s="780">
        <v>2</v>
      </c>
      <c r="B18" s="784" t="str">
        <f>'SAME R Results'!A113</f>
        <v>10 (4)</v>
      </c>
      <c r="C18" s="839" t="str">
        <f>'SAME R Results'!B113</f>
        <v>Pyrell</v>
      </c>
      <c r="D18" s="784" t="str">
        <f>'SAME R Results'!C113</f>
        <v>P12</v>
      </c>
      <c r="E18" s="784" t="str">
        <f>'SAME R Results'!D113</f>
        <v>60PA</v>
      </c>
      <c r="F18" s="784">
        <f>'SAME R Results'!E113</f>
        <v>0</v>
      </c>
      <c r="G18" s="784" t="str">
        <f>'SAME R Results'!F113</f>
        <v>107a</v>
      </c>
      <c r="H18" s="785" t="str">
        <f>'SAME R Results'!G113</f>
        <v>aged</v>
      </c>
      <c r="I18" s="784">
        <f>'SAME R Results'!H113</f>
        <v>252</v>
      </c>
      <c r="J18" s="786">
        <f>'SAME R Results'!I113</f>
        <v>40430.305555555555</v>
      </c>
      <c r="K18" s="784">
        <f>'SAME R Results'!J113</f>
        <v>0</v>
      </c>
      <c r="L18" s="788"/>
      <c r="M18" s="788"/>
      <c r="N18" s="855">
        <f>'SAME R Results'!K113</f>
        <v>1</v>
      </c>
      <c r="O18" s="854">
        <f>'SAME R Results'!L113</f>
        <v>1.23</v>
      </c>
      <c r="P18" s="855">
        <f>'SAME R Results'!M113</f>
        <v>0</v>
      </c>
      <c r="Q18" s="855">
        <f>'SAME R Results'!N113</f>
        <v>0</v>
      </c>
      <c r="R18" s="855">
        <f>'SAME R Results'!O113</f>
        <v>0</v>
      </c>
      <c r="S18" s="855">
        <f>'SAME R Results'!P113</f>
        <v>0</v>
      </c>
      <c r="T18" s="855">
        <f>'SAME R Results'!Q113</f>
        <v>0</v>
      </c>
      <c r="U18" s="855">
        <f>'SAME R Results'!R113</f>
        <v>558.71428571428567</v>
      </c>
      <c r="V18" s="784">
        <f>'SAME R Results'!S113</f>
        <v>0</v>
      </c>
      <c r="W18" s="784">
        <f>'SAME R Results'!T113</f>
        <v>0</v>
      </c>
      <c r="X18" s="784" t="str">
        <f>'SAME R Results'!U113</f>
        <v>n</v>
      </c>
      <c r="Y18" s="784" t="str">
        <f>'SAME R Results'!V113</f>
        <v>y</v>
      </c>
      <c r="Z18" s="784" t="str">
        <f>'SAME R Results'!W113</f>
        <v>y</v>
      </c>
      <c r="AA18" s="784" t="str">
        <f>'SAME R Results'!X113</f>
        <v>y</v>
      </c>
      <c r="AB18" s="784" t="str">
        <f>'SAME R Results'!Y113</f>
        <v>y</v>
      </c>
      <c r="AC18" s="789"/>
      <c r="AD18" s="784" t="str">
        <f>'SAME R Results'!Z113</f>
        <v>y</v>
      </c>
      <c r="AE18" s="784">
        <f>'SAME R Results'!AA113</f>
        <v>10</v>
      </c>
      <c r="AF18" s="784" t="str">
        <f>'SAME R Results'!AB113</f>
        <v>y</v>
      </c>
      <c r="AG18" s="817">
        <f>'SAME R Results'!AC113</f>
        <v>3.852706928546E-2</v>
      </c>
      <c r="AH18" s="819">
        <f>'SAME R Results'!AD113</f>
        <v>0</v>
      </c>
      <c r="AI18" s="784">
        <f>'SAME R Results'!AE113</f>
        <v>0</v>
      </c>
      <c r="AJ18" s="784">
        <f>'SAME R Results'!AF113</f>
        <v>0</v>
      </c>
      <c r="AK18" s="784">
        <f>'SAME R Results'!AG113</f>
        <v>0</v>
      </c>
      <c r="AL18" s="784">
        <f>'SAME R Results'!AH113</f>
        <v>0</v>
      </c>
      <c r="AM18" s="784">
        <f>'SAME R Results'!AI113</f>
        <v>0</v>
      </c>
      <c r="AN18" s="784">
        <f>'SAME R Results'!AJ113</f>
        <v>0</v>
      </c>
      <c r="AO18" s="784">
        <f>'SAME R Results'!AK113</f>
        <v>0</v>
      </c>
      <c r="AP18" s="784">
        <f>'SAME R Results'!AL113</f>
        <v>0</v>
      </c>
      <c r="AQ18" s="784">
        <f>'SAME R Results'!AM113</f>
        <v>0</v>
      </c>
      <c r="AR18" s="817">
        <f>'SAME R Results'!AN113</f>
        <v>0</v>
      </c>
      <c r="AS18" s="819">
        <f>'SAME R Results'!AO113</f>
        <v>0</v>
      </c>
      <c r="AT18" s="784">
        <f>'SAME R Results'!AP113</f>
        <v>60</v>
      </c>
      <c r="AU18" s="789"/>
      <c r="AV18" s="821">
        <f>'SAME R Results'!AQ113</f>
        <v>0</v>
      </c>
      <c r="AW18" s="821">
        <f>'SAME R Results'!AR113</f>
        <v>6.2575835</v>
      </c>
      <c r="AX18" s="821">
        <f>'SAME R Results'!AS113</f>
        <v>0</v>
      </c>
      <c r="AY18" s="821">
        <f>'SAME R Results'!AT113</f>
        <v>0</v>
      </c>
      <c r="AZ18" s="824"/>
      <c r="BA18" s="824"/>
      <c r="BB18" s="821">
        <f>'SAME R Results'!AU113</f>
        <v>1.0220040000000001</v>
      </c>
      <c r="BC18" s="821">
        <f>'SAME R Results'!AV113</f>
        <v>3.4500119999999995E-2</v>
      </c>
      <c r="BD18" s="821">
        <f>'SAME R Results'!AW113</f>
        <v>4.9970245000000002</v>
      </c>
      <c r="BE18" s="821">
        <f>'SAME R Results'!AX113</f>
        <v>4.6750179999999997</v>
      </c>
      <c r="BF18" s="827">
        <f>'SAME R Results'!AY113</f>
        <v>5337</v>
      </c>
      <c r="BG18" s="784">
        <f>'SAME R Results'!AZ113</f>
        <v>1.282119</v>
      </c>
      <c r="BH18" s="784">
        <f>'SAME R Results'!BA113</f>
        <v>8.6364745000000007E-2</v>
      </c>
      <c r="BI18" s="789"/>
      <c r="BJ18" s="784">
        <f>'SAME R Results'!BB113</f>
        <v>67.131200000000007</v>
      </c>
      <c r="BK18" s="784">
        <f>'SAME R Results'!BC113</f>
        <v>0.32200650000000053</v>
      </c>
      <c r="BL18" s="784">
        <f>'SAME R Results'!BD113</f>
        <v>192866.11921982534</v>
      </c>
      <c r="BM18" s="784">
        <f>'SAME R Results'!BE113</f>
        <v>54.401223630766857</v>
      </c>
      <c r="BN18" s="784">
        <f>'SAME R Results'!BF113</f>
        <v>2.5255440396033637</v>
      </c>
      <c r="BO18" s="784">
        <f>'SAME R Results'!BG113</f>
        <v>0.76453624454255564</v>
      </c>
      <c r="BP18" s="789"/>
      <c r="BQ18" s="784">
        <f>'SAME R Results'!BH113</f>
        <v>82.032518989165652</v>
      </c>
      <c r="BR18" s="817">
        <f>'SAME R Results'!BI113</f>
        <v>0.28206729025724481</v>
      </c>
      <c r="BS18" s="817">
        <f>'SAME R Results'!BJ113</f>
        <v>0.9330619825160229</v>
      </c>
      <c r="BT18" s="817">
        <f>'SAME R Results'!BL113</f>
        <v>3.3033673127092498</v>
      </c>
      <c r="BU18" s="817">
        <f>'SAME R Results'!BM113</f>
        <v>2.9854989123443998</v>
      </c>
      <c r="BV18" s="817">
        <f>'SAME R Results'!BN113</f>
        <v>0.15508644552312029</v>
      </c>
      <c r="BW18" s="784">
        <f>'SAME R Results'!BO113</f>
        <v>192866.11921982534</v>
      </c>
      <c r="BX18" s="784">
        <f>'SAME R Results'!BP113</f>
        <v>189680.02169731472</v>
      </c>
      <c r="BY18" s="784">
        <f>'SAME R Results'!BQ113</f>
        <v>180670.70758550926</v>
      </c>
      <c r="BZ18" s="784">
        <f>'SAME R Results'!BR113</f>
        <v>54.401223630766857</v>
      </c>
      <c r="CA18" s="784">
        <f>'SAME R Results'!BS113</f>
        <v>7.1474407351505037E-2</v>
      </c>
      <c r="CB18" s="784">
        <f>'SAME R Results'!BT113</f>
        <v>0.48</v>
      </c>
      <c r="CC18" s="784">
        <f>'SAME R Results'!BV113</f>
        <v>2.5457772425850935</v>
      </c>
      <c r="CD18" s="784">
        <f>'SAME R Results'!BW113</f>
        <v>1</v>
      </c>
      <c r="CE18" s="27"/>
    </row>
    <row r="19" spans="1:83" ht="16.5" customHeight="1" x14ac:dyDescent="0.2">
      <c r="A19" s="780">
        <v>2</v>
      </c>
      <c r="B19" s="784">
        <f>'SAME R Results'!A50</f>
        <v>5</v>
      </c>
      <c r="C19" s="839" t="str">
        <f>'SAME R Results'!B50</f>
        <v>Pyrell</v>
      </c>
      <c r="D19" s="784" t="str">
        <f>'SAME R Results'!C50</f>
        <v>P06</v>
      </c>
      <c r="E19" s="784" t="str">
        <f>'SAME R Results'!D50</f>
        <v>29 Pa</v>
      </c>
      <c r="F19" s="784">
        <f>'SAME R Results'!E50</f>
        <v>5</v>
      </c>
      <c r="G19" s="784" t="str">
        <f>'SAME R Results'!F50</f>
        <v>76a</v>
      </c>
      <c r="H19" s="785" t="str">
        <f>'SAME R Results'!G50</f>
        <v>aged</v>
      </c>
      <c r="I19" s="784">
        <f>'SAME R Results'!H50</f>
        <v>238</v>
      </c>
      <c r="J19" s="786">
        <f>'SAME R Results'!I50</f>
        <v>40416</v>
      </c>
      <c r="K19" s="784">
        <f>'SAME R Results'!J50</f>
        <v>0</v>
      </c>
      <c r="L19" s="788"/>
      <c r="M19" s="788"/>
      <c r="N19" s="855">
        <f>'SAME R Results'!K50</f>
        <v>8.1</v>
      </c>
      <c r="O19" s="854">
        <f>'SAME R Results'!L50</f>
        <v>1.23</v>
      </c>
      <c r="P19" s="855">
        <f>'SAME R Results'!M50</f>
        <v>0</v>
      </c>
      <c r="Q19" s="855">
        <f>'SAME R Results'!N50</f>
        <v>0</v>
      </c>
      <c r="R19" s="855">
        <f>'SAME R Results'!O50</f>
        <v>0</v>
      </c>
      <c r="S19" s="855">
        <f>'SAME R Results'!P50</f>
        <v>0</v>
      </c>
      <c r="T19" s="855">
        <f>'SAME R Results'!Q50</f>
        <v>0</v>
      </c>
      <c r="U19" s="855">
        <f>'SAME R Results'!R50</f>
        <v>625.42857142857144</v>
      </c>
      <c r="V19" s="784">
        <f>'SAME R Results'!S50</f>
        <v>0</v>
      </c>
      <c r="W19" s="784">
        <f>'SAME R Results'!T50</f>
        <v>0</v>
      </c>
      <c r="X19" s="784" t="str">
        <f>'SAME R Results'!U50</f>
        <v>n</v>
      </c>
      <c r="Y19" s="784" t="str">
        <f>'SAME R Results'!V50</f>
        <v>y</v>
      </c>
      <c r="Z19" s="784" t="str">
        <f>'SAME R Results'!W50</f>
        <v>y</v>
      </c>
      <c r="AA19" s="784" t="str">
        <f>'SAME R Results'!X50</f>
        <v>y</v>
      </c>
      <c r="AB19" s="784" t="str">
        <f>'SAME R Results'!Y50</f>
        <v>y</v>
      </c>
      <c r="AC19" s="789"/>
      <c r="AD19" s="784" t="str">
        <f>'SAME R Results'!Z50</f>
        <v>y</v>
      </c>
      <c r="AE19" s="784">
        <f>'SAME R Results'!AA50</f>
        <v>10</v>
      </c>
      <c r="AF19" s="784" t="str">
        <f>'SAME R Results'!AB50</f>
        <v>y</v>
      </c>
      <c r="AG19" s="817">
        <f>'SAME R Results'!AC50</f>
        <v>3.852706928546E-2</v>
      </c>
      <c r="AH19" s="819">
        <f>'SAME R Results'!AD50</f>
        <v>0</v>
      </c>
      <c r="AI19" s="784">
        <f>'SAME R Results'!AE50</f>
        <v>0</v>
      </c>
      <c r="AJ19" s="784">
        <f>'SAME R Results'!AF50</f>
        <v>0</v>
      </c>
      <c r="AK19" s="784">
        <f>'SAME R Results'!AG50</f>
        <v>0</v>
      </c>
      <c r="AL19" s="784">
        <f>'SAME R Results'!AH50</f>
        <v>0</v>
      </c>
      <c r="AM19" s="784">
        <f>'SAME R Results'!AI50</f>
        <v>0</v>
      </c>
      <c r="AN19" s="784">
        <f>'SAME R Results'!AJ50</f>
        <v>0</v>
      </c>
      <c r="AO19" s="784">
        <f>'SAME R Results'!AK50</f>
        <v>0</v>
      </c>
      <c r="AP19" s="784">
        <f>'SAME R Results'!AL50</f>
        <v>0</v>
      </c>
      <c r="AQ19" s="784">
        <f>'SAME R Results'!AM50</f>
        <v>0</v>
      </c>
      <c r="AR19" s="817">
        <f>'SAME R Results'!AN50</f>
        <v>0</v>
      </c>
      <c r="AS19" s="819">
        <f>'SAME R Results'!AO50</f>
        <v>0</v>
      </c>
      <c r="AT19" s="784">
        <f>'SAME R Results'!AP50</f>
        <v>45</v>
      </c>
      <c r="AU19" s="789"/>
      <c r="AV19" s="821">
        <f>'SAME R Results'!AQ50</f>
        <v>0</v>
      </c>
      <c r="AW19" s="821">
        <f>'SAME R Results'!AR50</f>
        <v>6.2638249999999998</v>
      </c>
      <c r="AX19" s="821">
        <f>'SAME R Results'!AS50</f>
        <v>0</v>
      </c>
      <c r="AY19" s="821">
        <f>'SAME R Results'!AT50</f>
        <v>0</v>
      </c>
      <c r="AZ19" s="824"/>
      <c r="BA19" s="824"/>
      <c r="BB19" s="821">
        <f>'SAME R Results'!AU50</f>
        <v>2.9929654999999999</v>
      </c>
      <c r="BC19" s="821">
        <f>'SAME R Results'!AV50</f>
        <v>0.10406490500000001</v>
      </c>
      <c r="BD19" s="821">
        <f>'SAME R Results'!AW50</f>
        <v>7.378616000000001</v>
      </c>
      <c r="BE19" s="821">
        <f>'SAME R Results'!AX50</f>
        <v>4.7520749999999996</v>
      </c>
      <c r="BF19" s="827">
        <f>'SAME R Results'!AY50</f>
        <v>42855</v>
      </c>
      <c r="BG19" s="784">
        <f>'SAME R Results'!AZ50</f>
        <v>3.7528845000000004</v>
      </c>
      <c r="BH19" s="784">
        <f>'SAME R Results'!BA50</f>
        <v>0.1647187</v>
      </c>
      <c r="BI19" s="789"/>
      <c r="BJ19" s="784">
        <f>'SAME R Results'!BB50</f>
        <v>182.25264999999996</v>
      </c>
      <c r="BK19" s="784">
        <f>'SAME R Results'!BC50</f>
        <v>2.6265410000000013</v>
      </c>
      <c r="BL19" s="784">
        <f>'SAME R Results'!BD50</f>
        <v>1632139.978883141</v>
      </c>
      <c r="BM19" s="784">
        <f>'SAME R Results'!BE50</f>
        <v>725.9923009845545</v>
      </c>
      <c r="BN19" s="784">
        <f>'SAME R Results'!BF50</f>
        <v>7.5308396368719723</v>
      </c>
      <c r="BO19" s="784">
        <f>'SAME R Results'!BG50</f>
        <v>2.3384242847501331</v>
      </c>
      <c r="BP19" s="789"/>
      <c r="BQ19" s="784">
        <f>'SAME R Results'!BH50</f>
        <v>226.969297357876</v>
      </c>
      <c r="BR19" s="817">
        <f>'SAME R Results'!BI50</f>
        <v>0.44481007167126968</v>
      </c>
      <c r="BS19" s="817">
        <f>'SAME R Results'!BJ50</f>
        <v>0.64279185147281492</v>
      </c>
      <c r="BT19" s="817">
        <f>'SAME R Results'!BL50</f>
        <v>3.2204761496807079</v>
      </c>
      <c r="BU19" s="817">
        <f>'SAME R Results'!BM50</f>
        <v>1.834502046916247</v>
      </c>
      <c r="BV19" s="817">
        <f>'SAME R Results'!BN50</f>
        <v>0.37002131058452192</v>
      </c>
      <c r="BW19" s="784">
        <f>'SAME R Results'!BO50</f>
        <v>1632139.978883141</v>
      </c>
      <c r="BX19" s="784">
        <f>'SAME R Results'!BP50</f>
        <v>1606556.278428355</v>
      </c>
      <c r="BY19" s="784">
        <f>'SAME R Results'!BQ50</f>
        <v>1492480.7827700684</v>
      </c>
      <c r="BZ19" s="784">
        <f>'SAME R Results'!BR50</f>
        <v>725.9923009845545</v>
      </c>
      <c r="CA19" s="784">
        <f>'SAME R Results'!BS50</f>
        <v>0.58300208647784812</v>
      </c>
      <c r="CB19" s="784">
        <f>'SAME R Results'!BT50</f>
        <v>0.48</v>
      </c>
      <c r="CC19" s="784">
        <f>'SAME R Results'!BV50</f>
        <v>2.5944901367903759</v>
      </c>
      <c r="CD19" s="784">
        <f>'SAME R Results'!BW50</f>
        <v>1</v>
      </c>
      <c r="CE19" s="27"/>
    </row>
    <row r="20" spans="1:83" ht="16.5" customHeight="1" x14ac:dyDescent="0.2">
      <c r="A20" s="780">
        <v>2</v>
      </c>
      <c r="B20" s="784">
        <f>'SAME R Results'!A40</f>
        <v>6</v>
      </c>
      <c r="C20" s="839" t="str">
        <f>'SAME R Results'!B40</f>
        <v>Pyrell</v>
      </c>
      <c r="D20" s="784" t="str">
        <f>'SAME R Results'!C40</f>
        <v>P08</v>
      </c>
      <c r="E20" s="784" t="str">
        <f>'SAME R Results'!D40</f>
        <v>24 P</v>
      </c>
      <c r="F20" s="784">
        <f>'SAME R Results'!E40</f>
        <v>5</v>
      </c>
      <c r="G20" s="784">
        <f>'SAME R Results'!F40</f>
        <v>71</v>
      </c>
      <c r="H20" s="785" t="str">
        <f>'SAME R Results'!G40</f>
        <v>High temp aged STS det</v>
      </c>
      <c r="I20" s="784">
        <f>'SAME R Results'!H40</f>
        <v>236</v>
      </c>
      <c r="J20" s="786">
        <f>'SAME R Results'!I40</f>
        <v>40414</v>
      </c>
      <c r="K20" s="784">
        <f>'SAME R Results'!J40</f>
        <v>0</v>
      </c>
      <c r="L20" s="788"/>
      <c r="M20" s="788"/>
      <c r="N20" s="784">
        <f>'SAME R Results'!K40</f>
        <v>8.1</v>
      </c>
      <c r="O20" s="793">
        <f>'SAME R Results'!L40</f>
        <v>1.23</v>
      </c>
      <c r="P20" s="784">
        <f>'SAME R Results'!M40</f>
        <v>60</v>
      </c>
      <c r="Q20" s="784">
        <f>'SAME R Results'!N40</f>
        <v>720</v>
      </c>
      <c r="R20" s="784">
        <f>'SAME R Results'!O40</f>
        <v>8</v>
      </c>
      <c r="S20" s="784" t="str">
        <f>'SAME R Results'!P40</f>
        <v>n</v>
      </c>
      <c r="T20" s="784" t="str">
        <f>'SAME R Results'!Q40</f>
        <v>n</v>
      </c>
      <c r="U20" s="784">
        <f>'SAME R Results'!R40</f>
        <v>750.42857142857144</v>
      </c>
      <c r="V20" s="784" t="str">
        <f>'SAME R Results'!S40</f>
        <v>y</v>
      </c>
      <c r="W20" s="784">
        <f>'SAME R Results'!T40</f>
        <v>45</v>
      </c>
      <c r="X20" s="784" t="str">
        <f>'SAME R Results'!U40</f>
        <v>y</v>
      </c>
      <c r="Y20" s="784" t="str">
        <f>'SAME R Results'!V40</f>
        <v>n</v>
      </c>
      <c r="Z20" s="784" t="str">
        <f>'SAME R Results'!W40</f>
        <v>y</v>
      </c>
      <c r="AA20" s="784" t="str">
        <f>'SAME R Results'!X40</f>
        <v>y</v>
      </c>
      <c r="AB20" s="784" t="str">
        <f>'SAME R Results'!Y40</f>
        <v>y</v>
      </c>
      <c r="AC20" s="789"/>
      <c r="AD20" s="784" t="str">
        <f>'SAME R Results'!Z40</f>
        <v>y</v>
      </c>
      <c r="AE20" s="784">
        <f>'SAME R Results'!AA40</f>
        <v>10</v>
      </c>
      <c r="AF20" s="784" t="str">
        <f>'SAME R Results'!AB40</f>
        <v>y</v>
      </c>
      <c r="AG20" s="817">
        <f>'SAME R Results'!AC40</f>
        <v>3.852706928546E-2</v>
      </c>
      <c r="AH20" s="819">
        <f>'SAME R Results'!AD40</f>
        <v>0</v>
      </c>
      <c r="AI20" s="784">
        <f>'SAME R Results'!AE40</f>
        <v>0</v>
      </c>
      <c r="AJ20" s="784">
        <f>'SAME R Results'!AF40</f>
        <v>0</v>
      </c>
      <c r="AK20" s="784">
        <f>'SAME R Results'!AG40</f>
        <v>0</v>
      </c>
      <c r="AL20" s="784">
        <f>'SAME R Results'!AH40</f>
        <v>0</v>
      </c>
      <c r="AM20" s="784">
        <f>'SAME R Results'!AI40</f>
        <v>0</v>
      </c>
      <c r="AN20" s="784">
        <f>'SAME R Results'!AJ40</f>
        <v>0</v>
      </c>
      <c r="AO20" s="784">
        <f>'SAME R Results'!AK40</f>
        <v>0</v>
      </c>
      <c r="AP20" s="784">
        <f>'SAME R Results'!AL40</f>
        <v>0</v>
      </c>
      <c r="AQ20" s="784">
        <f>'SAME R Results'!AM40</f>
        <v>0</v>
      </c>
      <c r="AR20" s="817">
        <f>'SAME R Results'!AN40</f>
        <v>0</v>
      </c>
      <c r="AS20" s="819">
        <f>'SAME R Results'!AO40</f>
        <v>0</v>
      </c>
      <c r="AT20" s="784">
        <f>'SAME R Results'!AP40</f>
        <v>0</v>
      </c>
      <c r="AU20" s="789"/>
      <c r="AV20" s="821">
        <f>'SAME R Results'!AQ40</f>
        <v>0</v>
      </c>
      <c r="AW20" s="821">
        <f>'SAME R Results'!AR40</f>
        <v>6.1209414999999989</v>
      </c>
      <c r="AX20" s="821">
        <f>'SAME R Results'!AS40</f>
        <v>4.5073549999999996</v>
      </c>
      <c r="AY20" s="821">
        <f>'SAME R Results'!AT40</f>
        <v>5.1140445000000003</v>
      </c>
      <c r="AZ20" s="824"/>
      <c r="BA20" s="824"/>
      <c r="BB20" s="821">
        <f>'SAME R Results'!AU40</f>
        <v>0</v>
      </c>
      <c r="BC20" s="821">
        <f>'SAME R Results'!AV40</f>
        <v>0</v>
      </c>
      <c r="BD20" s="821">
        <f>'SAME R Results'!AW40</f>
        <v>6.6638030000000015</v>
      </c>
      <c r="BE20" s="821">
        <f>'SAME R Results'!AX40</f>
        <v>4.7256469999999995</v>
      </c>
      <c r="BF20" s="827">
        <f>'SAME R Results'!AY40</f>
        <v>35850</v>
      </c>
      <c r="BG20" s="784">
        <f>'SAME R Results'!AZ40</f>
        <v>0</v>
      </c>
      <c r="BH20" s="784">
        <f>'SAME R Results'!BA40</f>
        <v>0</v>
      </c>
      <c r="BI20" s="789"/>
      <c r="BJ20" s="784">
        <f>'SAME R Results'!BB40</f>
        <v>51.400150000000011</v>
      </c>
      <c r="BK20" s="784">
        <f>'SAME R Results'!BC40</f>
        <v>1.938156000000002</v>
      </c>
      <c r="BL20" s="784">
        <f>'SAME R Results'!BD40</f>
        <v>1352316.8506269613</v>
      </c>
      <c r="BM20" s="784">
        <f>'SAME R Results'!BE40</f>
        <v>434.3353275439394</v>
      </c>
      <c r="BN20" s="784">
        <f>'SAME R Results'!BF40</f>
        <v>0</v>
      </c>
      <c r="BO20" s="784">
        <f>'SAME R Results'!BG40</f>
        <v>0</v>
      </c>
      <c r="BP20" s="789"/>
      <c r="BQ20" s="784">
        <f>'SAME R Results'!BH40</f>
        <v>57.835264772096366</v>
      </c>
      <c r="BR20" s="817">
        <f>'SAME R Results'!BI40</f>
        <v>0.32117867003030603</v>
      </c>
      <c r="BS20" s="817">
        <f>'SAME R Results'!BJ40</f>
        <v>0.43388224844250989</v>
      </c>
      <c r="BT20" s="817">
        <f>'SAME R Results'!BL40</f>
        <v>0</v>
      </c>
      <c r="BU20" s="817">
        <f>'SAME R Results'!BM40</f>
        <v>1.7305341707926598</v>
      </c>
      <c r="BV20" s="817">
        <f>'SAME R Results'!BN40</f>
        <v>0.27633385905082264</v>
      </c>
      <c r="BW20" s="784">
        <f>'SAME R Results'!BO40</f>
        <v>1352316.8506269613</v>
      </c>
      <c r="BX20" s="784">
        <f>'SAME R Results'!BP40</f>
        <v>1330915.0151047567</v>
      </c>
      <c r="BY20" s="784">
        <f>'SAME R Results'!BQ40</f>
        <v>1242004.3462288149</v>
      </c>
      <c r="BZ20" s="784">
        <f>'SAME R Results'!BR40</f>
        <v>434.3353275439394</v>
      </c>
      <c r="CA20" s="784">
        <f>'SAME R Results'!BS40</f>
        <v>0.43020420847021262</v>
      </c>
      <c r="CB20" s="784">
        <f>'SAME R Results'!BT40</f>
        <v>0.48</v>
      </c>
      <c r="CC20" s="784">
        <f>'SAME R Results'!BV40</f>
        <v>2.3441592085211309</v>
      </c>
      <c r="CD20" s="784">
        <f>'SAME R Results'!BW40</f>
        <v>1</v>
      </c>
      <c r="CE20" s="27"/>
    </row>
    <row r="21" spans="1:83" ht="16.5" customHeight="1" x14ac:dyDescent="0.2">
      <c r="A21" s="780">
        <v>2</v>
      </c>
      <c r="B21" s="784">
        <f>'SAME R Results'!A28</f>
        <v>3</v>
      </c>
      <c r="C21" s="839" t="str">
        <f>'SAME R Results'!B28</f>
        <v>Pyrell</v>
      </c>
      <c r="D21" s="784" t="str">
        <f>'SAME R Results'!C28</f>
        <v>P03</v>
      </c>
      <c r="E21" s="784" t="str">
        <f>'SAME R Results'!D28</f>
        <v>16Pa</v>
      </c>
      <c r="F21" s="784">
        <f>'SAME R Results'!E28</f>
        <v>3</v>
      </c>
      <c r="G21" s="784" t="str">
        <f>'SAME R Results'!F28</f>
        <v>63a</v>
      </c>
      <c r="H21" s="785" t="str">
        <f>'SAME R Results'!G28</f>
        <v>aged</v>
      </c>
      <c r="I21" s="784">
        <f>'SAME R Results'!H28</f>
        <v>235</v>
      </c>
      <c r="J21" s="786">
        <f>'SAME R Results'!I28</f>
        <v>40413</v>
      </c>
      <c r="K21" s="784">
        <f>'SAME R Results'!J28</f>
        <v>0</v>
      </c>
      <c r="L21" s="788"/>
      <c r="M21" s="788"/>
      <c r="N21" s="784">
        <f>'SAME R Results'!K28</f>
        <v>8.1</v>
      </c>
      <c r="O21" s="793">
        <f>'SAME R Results'!L28</f>
        <v>1.22</v>
      </c>
      <c r="P21" s="784">
        <f>'SAME R Results'!M28</f>
        <v>0</v>
      </c>
      <c r="Q21" s="784">
        <f>'SAME R Results'!N28</f>
        <v>0</v>
      </c>
      <c r="R21" s="784">
        <f>'SAME R Results'!O28</f>
        <v>0</v>
      </c>
      <c r="S21" s="784">
        <f>'SAME R Results'!P28</f>
        <v>0</v>
      </c>
      <c r="T21" s="784">
        <f>'SAME R Results'!Q28</f>
        <v>0</v>
      </c>
      <c r="U21" s="784">
        <f>'SAME R Results'!R28</f>
        <v>839.6</v>
      </c>
      <c r="V21" s="784">
        <f>'SAME R Results'!S28</f>
        <v>0</v>
      </c>
      <c r="W21" s="784">
        <f>'SAME R Results'!T28</f>
        <v>0</v>
      </c>
      <c r="X21" s="784" t="str">
        <f>'SAME R Results'!U28</f>
        <v>n</v>
      </c>
      <c r="Y21" s="784" t="str">
        <f>'SAME R Results'!V28</f>
        <v>y</v>
      </c>
      <c r="Z21" s="784" t="str">
        <f>'SAME R Results'!W28</f>
        <v>y</v>
      </c>
      <c r="AA21" s="784" t="str">
        <f>'SAME R Results'!X28</f>
        <v>y</v>
      </c>
      <c r="AB21" s="784" t="str">
        <f>'SAME R Results'!Y28</f>
        <v>y</v>
      </c>
      <c r="AC21" s="789"/>
      <c r="AD21" s="784" t="str">
        <f>'SAME R Results'!Z28</f>
        <v>y</v>
      </c>
      <c r="AE21" s="784">
        <f>'SAME R Results'!AA28</f>
        <v>10</v>
      </c>
      <c r="AF21" s="784" t="str">
        <f>'SAME R Results'!AB28</f>
        <v>y</v>
      </c>
      <c r="AG21" s="817">
        <f>'SAME R Results'!AC28</f>
        <v>3.852706928546E-2</v>
      </c>
      <c r="AH21" s="819">
        <f>'SAME R Results'!AD28</f>
        <v>0</v>
      </c>
      <c r="AI21" s="784">
        <f>'SAME R Results'!AE28</f>
        <v>70</v>
      </c>
      <c r="AJ21" s="784">
        <f>'SAME R Results'!AF28</f>
        <v>720</v>
      </c>
      <c r="AK21" s="784">
        <f>'SAME R Results'!AG28</f>
        <v>0</v>
      </c>
      <c r="AL21" s="784" t="str">
        <f>'SAME R Results'!AH28</f>
        <v>n</v>
      </c>
      <c r="AM21" s="784" t="str">
        <f>'SAME R Results'!AI28</f>
        <v>y</v>
      </c>
      <c r="AN21" s="784" t="str">
        <f>'SAME R Results'!AJ28</f>
        <v>y</v>
      </c>
      <c r="AO21" s="784" t="str">
        <f>'SAME R Results'!AK28</f>
        <v>y</v>
      </c>
      <c r="AP21" s="784" t="str">
        <f>'SAME R Results'!AL28</f>
        <v>y</v>
      </c>
      <c r="AQ21" s="784" t="str">
        <f>'SAME R Results'!AM28</f>
        <v>y</v>
      </c>
      <c r="AR21" s="817">
        <f>'SAME R Results'!AN28</f>
        <v>3.852706928546E-2</v>
      </c>
      <c r="AS21" s="819">
        <f>'SAME R Results'!AO28</f>
        <v>0</v>
      </c>
      <c r="AT21" s="784">
        <f>'SAME R Results'!AP28</f>
        <v>60</v>
      </c>
      <c r="AU21" s="789"/>
      <c r="AV21" s="821">
        <f>'SAME R Results'!AQ28</f>
        <v>0</v>
      </c>
      <c r="AW21" s="821">
        <f>'SAME R Results'!AR28</f>
        <v>6.24</v>
      </c>
      <c r="AX21" s="821">
        <f>'SAME R Results'!AS28</f>
        <v>0</v>
      </c>
      <c r="AY21" s="821">
        <f>'SAME R Results'!AT28</f>
        <v>0</v>
      </c>
      <c r="AZ21" s="824"/>
      <c r="BA21" s="824"/>
      <c r="BB21" s="821">
        <f>'SAME R Results'!AU28</f>
        <v>1.7016754999999997</v>
      </c>
      <c r="BC21" s="821">
        <f>'SAME R Results'!AV28</f>
        <v>2.6800000000000001E-2</v>
      </c>
      <c r="BD21" s="821">
        <f>'SAME R Results'!AW28</f>
        <v>6.8619834999999991</v>
      </c>
      <c r="BE21" s="821">
        <f>'SAME R Results'!AX28</f>
        <v>4.7158055000000001</v>
      </c>
      <c r="BF21" s="827">
        <f>'SAME R Results'!AY28</f>
        <v>37425</v>
      </c>
      <c r="BG21" s="784">
        <f>'SAME R Results'!AZ28</f>
        <v>2.2644654999999996</v>
      </c>
      <c r="BH21" s="784">
        <f>'SAME R Results'!BA28</f>
        <v>8.2000000000000003E-2</v>
      </c>
      <c r="BI21" s="789"/>
      <c r="BJ21" s="784">
        <f>'SAME R Results'!BB28</f>
        <v>92.137049999999988</v>
      </c>
      <c r="BK21" s="784">
        <f>'SAME R Results'!BC28</f>
        <v>2.146177999999999</v>
      </c>
      <c r="BL21" s="784">
        <f>'SAME R Results'!BD28</f>
        <v>1414788.1544307088</v>
      </c>
      <c r="BM21" s="784">
        <f>'SAME R Results'!BE28</f>
        <v>507.96942227546441</v>
      </c>
      <c r="BN21" s="784">
        <f>'SAME R Results'!BF28</f>
        <v>4.4202531833917549</v>
      </c>
      <c r="BO21" s="784">
        <f>'SAME R Results'!BG28</f>
        <v>1.439965250255568</v>
      </c>
      <c r="BP21" s="789"/>
      <c r="BQ21" s="784">
        <f>'SAME R Results'!BH28</f>
        <v>116.15557237178292</v>
      </c>
      <c r="BR21" s="817">
        <f>'SAME R Results'!BI28</f>
        <v>0.35904274479868281</v>
      </c>
      <c r="BS21" s="817">
        <f>'SAME R Results'!BJ28</f>
        <v>0.53924153627656501</v>
      </c>
      <c r="BT21" s="817">
        <f>'SAME R Results'!BL28</f>
        <v>3.0696943433928281</v>
      </c>
      <c r="BU21" s="817">
        <f>'SAME R Results'!BM28</f>
        <v>1.8922142617359956</v>
      </c>
      <c r="BV21" s="817">
        <f>'SAME R Results'!BN28</f>
        <v>0.29297297716135123</v>
      </c>
      <c r="BW21" s="784">
        <f>'SAME R Results'!BO28</f>
        <v>1414788.1544307088</v>
      </c>
      <c r="BX21" s="784">
        <f>'SAME R Results'!BP28</f>
        <v>1392446.0709043907</v>
      </c>
      <c r="BY21" s="784">
        <f>'SAME R Results'!BQ28</f>
        <v>1298099.3377524919</v>
      </c>
      <c r="BZ21" s="784">
        <f>'SAME R Results'!BR28</f>
        <v>507.96942227546441</v>
      </c>
      <c r="CA21" s="784">
        <f>'SAME R Results'!BS28</f>
        <v>0.47637796324247511</v>
      </c>
      <c r="CB21" s="784">
        <f>'SAME R Results'!BT28</f>
        <v>0.48</v>
      </c>
      <c r="CC21" s="784">
        <f>'SAME R Results'!BV28</f>
        <v>2.6264220069401807</v>
      </c>
      <c r="CD21" s="784">
        <f>'SAME R Results'!BW28</f>
        <v>1</v>
      </c>
      <c r="CE21" s="27"/>
    </row>
    <row r="22" spans="1:83" ht="16.5" customHeight="1" x14ac:dyDescent="0.2">
      <c r="A22" s="780">
        <v>2</v>
      </c>
      <c r="B22" s="784">
        <f>'SAME R Results'!A30</f>
        <v>3</v>
      </c>
      <c r="C22" s="839" t="str">
        <f>'SAME R Results'!B30</f>
        <v>Pyrell</v>
      </c>
      <c r="D22" s="784" t="str">
        <f>'SAME R Results'!C30</f>
        <v>P04</v>
      </c>
      <c r="E22" s="784" t="str">
        <f>'SAME R Results'!D30</f>
        <v>17Pa</v>
      </c>
      <c r="F22" s="784">
        <f>'SAME R Results'!E30</f>
        <v>4</v>
      </c>
      <c r="G22" s="784" t="str">
        <f>'SAME R Results'!F30</f>
        <v>64a</v>
      </c>
      <c r="H22" s="785" t="str">
        <f>'SAME R Results'!G30</f>
        <v>aged</v>
      </c>
      <c r="I22" s="784">
        <f>'SAME R Results'!H30</f>
        <v>235</v>
      </c>
      <c r="J22" s="786">
        <f>'SAME R Results'!I30</f>
        <v>40413</v>
      </c>
      <c r="K22" s="784">
        <f>'SAME R Results'!J30</f>
        <v>0</v>
      </c>
      <c r="L22" s="788"/>
      <c r="M22" s="788"/>
      <c r="N22" s="784">
        <f>'SAME R Results'!K30</f>
        <v>8.1</v>
      </c>
      <c r="O22" s="793">
        <f>'SAME R Results'!L30</f>
        <v>1.23</v>
      </c>
      <c r="P22" s="784">
        <f>'SAME R Results'!M30</f>
        <v>0</v>
      </c>
      <c r="Q22" s="784">
        <f>'SAME R Results'!N30</f>
        <v>0</v>
      </c>
      <c r="R22" s="784">
        <f>'SAME R Results'!O30</f>
        <v>0</v>
      </c>
      <c r="S22" s="784">
        <f>'SAME R Results'!P30</f>
        <v>0</v>
      </c>
      <c r="T22" s="784">
        <f>'SAME R Results'!Q30</f>
        <v>0</v>
      </c>
      <c r="U22" s="784">
        <f>'SAME R Results'!R30</f>
        <v>842.4</v>
      </c>
      <c r="V22" s="784">
        <f>'SAME R Results'!S30</f>
        <v>0</v>
      </c>
      <c r="W22" s="784">
        <f>'SAME R Results'!T30</f>
        <v>0</v>
      </c>
      <c r="X22" s="784" t="str">
        <f>'SAME R Results'!U30</f>
        <v>n</v>
      </c>
      <c r="Y22" s="784" t="str">
        <f>'SAME R Results'!V30</f>
        <v>y</v>
      </c>
      <c r="Z22" s="784" t="str">
        <f>'SAME R Results'!W30</f>
        <v>y</v>
      </c>
      <c r="AA22" s="784" t="str">
        <f>'SAME R Results'!X30</f>
        <v>y</v>
      </c>
      <c r="AB22" s="784" t="str">
        <f>'SAME R Results'!Y30</f>
        <v>y</v>
      </c>
      <c r="AC22" s="789"/>
      <c r="AD22" s="784" t="str">
        <f>'SAME R Results'!Z30</f>
        <v>y</v>
      </c>
      <c r="AE22" s="784">
        <f>'SAME R Results'!AA30</f>
        <v>10</v>
      </c>
      <c r="AF22" s="784" t="str">
        <f>'SAME R Results'!AB30</f>
        <v>y</v>
      </c>
      <c r="AG22" s="817">
        <f>'SAME R Results'!AC30</f>
        <v>3.852706928546E-2</v>
      </c>
      <c r="AH22" s="819">
        <f>'SAME R Results'!AD30</f>
        <v>0</v>
      </c>
      <c r="AI22" s="784">
        <f>'SAME R Results'!AE30</f>
        <v>70</v>
      </c>
      <c r="AJ22" s="784">
        <f>'SAME R Results'!AF30</f>
        <v>720</v>
      </c>
      <c r="AK22" s="784">
        <f>'SAME R Results'!AG30</f>
        <v>0</v>
      </c>
      <c r="AL22" s="784" t="str">
        <f>'SAME R Results'!AH30</f>
        <v>n</v>
      </c>
      <c r="AM22" s="784" t="str">
        <f>'SAME R Results'!AI30</f>
        <v>y</v>
      </c>
      <c r="AN22" s="784" t="str">
        <f>'SAME R Results'!AJ30</f>
        <v>y</v>
      </c>
      <c r="AO22" s="784" t="str">
        <f>'SAME R Results'!AK30</f>
        <v>y</v>
      </c>
      <c r="AP22" s="784" t="str">
        <f>'SAME R Results'!AL30</f>
        <v>y</v>
      </c>
      <c r="AQ22" s="784" t="str">
        <f>'SAME R Results'!AM30</f>
        <v>y</v>
      </c>
      <c r="AR22" s="817">
        <f>'SAME R Results'!AN30</f>
        <v>3.852706928546E-2</v>
      </c>
      <c r="AS22" s="819">
        <f>'SAME R Results'!AO30</f>
        <v>0</v>
      </c>
      <c r="AT22" s="784">
        <f>'SAME R Results'!AP30</f>
        <v>45</v>
      </c>
      <c r="AU22" s="789"/>
      <c r="AV22" s="821">
        <f>'SAME R Results'!AQ30</f>
        <v>0</v>
      </c>
      <c r="AW22" s="821">
        <f>'SAME R Results'!AR30</f>
        <v>6.2489999999999997</v>
      </c>
      <c r="AX22" s="821">
        <f>'SAME R Results'!AS30</f>
        <v>0</v>
      </c>
      <c r="AY22" s="821">
        <f>'SAME R Results'!AT30</f>
        <v>0</v>
      </c>
      <c r="AZ22" s="824"/>
      <c r="BA22" s="824"/>
      <c r="BB22" s="821">
        <f>'SAME R Results'!AU30</f>
        <v>2.4697265000000006</v>
      </c>
      <c r="BC22" s="821">
        <f>'SAME R Results'!AV30</f>
        <v>2.6800000000000001E-2</v>
      </c>
      <c r="BD22" s="821">
        <f>'SAME R Results'!AW30</f>
        <v>7.1536854999999999</v>
      </c>
      <c r="BE22" s="821">
        <f>'SAME R Results'!AX30</f>
        <v>4.6995234999999997</v>
      </c>
      <c r="BF22" s="827">
        <f>'SAME R Results'!AY30</f>
        <v>37495</v>
      </c>
      <c r="BG22" s="784">
        <f>'SAME R Results'!AZ30</f>
        <v>3.2575235</v>
      </c>
      <c r="BH22" s="784">
        <f>'SAME R Results'!BA30</f>
        <v>8.2000000000000003E-2</v>
      </c>
      <c r="BI22" s="789"/>
      <c r="BJ22" s="784">
        <f>'SAME R Results'!BB30</f>
        <v>137.74324999999999</v>
      </c>
      <c r="BK22" s="784">
        <f>'SAME R Results'!BC30</f>
        <v>2.4541620000000002</v>
      </c>
      <c r="BL22" s="784">
        <f>'SAME R Results'!BD30</f>
        <v>1417570.6344373168</v>
      </c>
      <c r="BM22" s="784">
        <f>'SAME R Results'!BE30</f>
        <v>638.11173728499091</v>
      </c>
      <c r="BN22" s="784">
        <f>'SAME R Results'!BF30</f>
        <v>6.4328391320488816</v>
      </c>
      <c r="BO22" s="784">
        <f>'SAME R Results'!BG30</f>
        <v>2.090487764934887</v>
      </c>
      <c r="BP22" s="789"/>
      <c r="BQ22" s="784">
        <f>'SAME R Results'!BH30</f>
        <v>173.26517841275452</v>
      </c>
      <c r="BR22" s="817">
        <f>'SAME R Results'!BI30</f>
        <v>0.45014457959499116</v>
      </c>
      <c r="BS22" s="817">
        <f>'SAME R Results'!BJ30</f>
        <v>0.61572859049642992</v>
      </c>
      <c r="BT22" s="817">
        <f>'SAME R Results'!BL30</f>
        <v>3.0771953033885597</v>
      </c>
      <c r="BU22" s="817">
        <f>'SAME R Results'!BM30</f>
        <v>1.7501057221171064</v>
      </c>
      <c r="BV22" s="817">
        <f>'SAME R Results'!BN30</f>
        <v>0.38488711959034433</v>
      </c>
      <c r="BW22" s="784">
        <f>'SAME R Results'!BO30</f>
        <v>1417570.6344373168</v>
      </c>
      <c r="BX22" s="784">
        <f>'SAME R Results'!BP30</f>
        <v>1395186.7621108158</v>
      </c>
      <c r="BY22" s="784">
        <f>'SAME R Results'!BQ30</f>
        <v>1300595.4372945428</v>
      </c>
      <c r="BZ22" s="784">
        <f>'SAME R Results'!BR30</f>
        <v>638.11173728499091</v>
      </c>
      <c r="CA22" s="784">
        <f>'SAME R Results'!BS30</f>
        <v>0.5447398561662079</v>
      </c>
      <c r="CB22" s="784">
        <f>'SAME R Results'!BT30</f>
        <v>0.48</v>
      </c>
      <c r="CC22" s="784">
        <f>'SAME R Results'!BV30</f>
        <v>2.6205939070933684</v>
      </c>
      <c r="CD22" s="784">
        <f>'SAME R Results'!BW30</f>
        <v>1</v>
      </c>
      <c r="CE22" s="27"/>
    </row>
    <row r="23" spans="1:83" ht="23.25" x14ac:dyDescent="0.35">
      <c r="B23" s="27"/>
      <c r="C23" s="752"/>
      <c r="D23" s="28"/>
      <c r="E23" s="29"/>
      <c r="F23" s="912"/>
      <c r="G23" s="912"/>
      <c r="H23" s="751"/>
      <c r="I23" s="2104" t="s">
        <v>71</v>
      </c>
      <c r="J23" s="2104"/>
      <c r="K23" s="2104"/>
      <c r="L23" s="2104"/>
      <c r="M23" s="2104"/>
      <c r="N23" s="2104"/>
      <c r="O23" s="2104"/>
      <c r="P23" s="2104"/>
      <c r="Q23" s="2104"/>
      <c r="R23" s="2104"/>
      <c r="S23" s="2104"/>
      <c r="T23" s="2104"/>
      <c r="U23" s="2104"/>
      <c r="V23" s="2104"/>
      <c r="W23" s="35"/>
      <c r="X23" s="35"/>
      <c r="Y23" s="35"/>
      <c r="Z23" s="35"/>
      <c r="AA23" s="35"/>
      <c r="AB23" s="35"/>
      <c r="AC23" s="35"/>
      <c r="AD23" s="35"/>
      <c r="AE23" s="35"/>
      <c r="AF23" s="810"/>
      <c r="AG23" s="41"/>
      <c r="AH23" s="811"/>
      <c r="AI23" s="812"/>
      <c r="AJ23" s="812"/>
      <c r="AK23" s="812"/>
      <c r="AL23" s="812"/>
      <c r="AM23" s="813"/>
      <c r="AN23" s="814"/>
      <c r="AO23" s="814"/>
      <c r="AP23" s="814"/>
      <c r="AQ23" s="814"/>
      <c r="AR23" s="814"/>
      <c r="AS23" s="814"/>
      <c r="AT23" s="814"/>
      <c r="AU23" s="814"/>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27"/>
    </row>
    <row r="24" spans="1:83" ht="12.75" customHeight="1" x14ac:dyDescent="0.25">
      <c r="E24" s="5"/>
      <c r="F24" s="916"/>
      <c r="G24" s="916"/>
      <c r="H24" s="749"/>
      <c r="AQ24" s="456"/>
      <c r="AR24" s="456"/>
      <c r="AS24" s="456"/>
      <c r="AT24" s="456"/>
      <c r="AU24" s="456"/>
    </row>
    <row r="25" spans="1:83" ht="12.75" customHeight="1" x14ac:dyDescent="0.25">
      <c r="E25" s="5"/>
      <c r="F25" s="913"/>
      <c r="G25" s="913"/>
      <c r="H25" s="749"/>
      <c r="AQ25" s="456"/>
      <c r="AR25" s="456"/>
      <c r="AS25" s="456"/>
      <c r="AT25" s="456"/>
      <c r="AU25" s="456"/>
    </row>
    <row r="26" spans="1:83" ht="13.5" customHeight="1" x14ac:dyDescent="0.25">
      <c r="AQ26" s="456"/>
      <c r="AR26" s="456"/>
      <c r="AS26" s="456"/>
      <c r="AT26" s="456"/>
      <c r="AU26" s="456"/>
    </row>
    <row r="27" spans="1:83" ht="13.5" customHeight="1" x14ac:dyDescent="0.25">
      <c r="AQ27" s="456"/>
      <c r="AR27" s="456"/>
      <c r="AS27" s="456"/>
      <c r="AT27" s="456"/>
      <c r="AU27" s="456"/>
    </row>
    <row r="28" spans="1:83" ht="12.75" customHeight="1" x14ac:dyDescent="0.25">
      <c r="AQ28" s="456"/>
      <c r="AR28" s="456"/>
      <c r="AS28" s="456"/>
      <c r="AT28" s="456"/>
      <c r="AU28" s="456"/>
    </row>
    <row r="29" spans="1:83" ht="12.75" customHeight="1" x14ac:dyDescent="0.25">
      <c r="AQ29" s="456"/>
      <c r="AR29" s="456"/>
      <c r="AS29" s="456"/>
      <c r="AT29" s="456"/>
      <c r="AU29" s="456"/>
    </row>
    <row r="30" spans="1:83" ht="13.5" customHeight="1" x14ac:dyDescent="0.25">
      <c r="AQ30" s="456"/>
      <c r="AR30" s="456"/>
      <c r="AS30" s="456"/>
      <c r="AT30" s="456"/>
      <c r="AU30" s="456"/>
    </row>
    <row r="31" spans="1:83" ht="13.5" customHeight="1" x14ac:dyDescent="0.25"/>
    <row r="32" spans="1:83" ht="12.75" customHeight="1" x14ac:dyDescent="0.25"/>
    <row r="33" spans="2:87" s="762" customFormat="1" ht="12.75" customHeight="1" x14ac:dyDescent="0.25">
      <c r="B33" s="3"/>
      <c r="C33" s="750"/>
      <c r="D33" s="4"/>
      <c r="E33" s="4"/>
      <c r="F33" s="914"/>
      <c r="G33" s="914"/>
      <c r="H33" s="750"/>
      <c r="I33" s="3"/>
      <c r="J33" s="792"/>
      <c r="K33" s="3"/>
      <c r="L33" s="3"/>
      <c r="M33" s="3"/>
      <c r="N33" s="3"/>
      <c r="O33" s="6"/>
      <c r="P33" s="6"/>
      <c r="Q33" s="6"/>
      <c r="R33" s="6"/>
      <c r="S33" s="6"/>
      <c r="T33" s="6"/>
      <c r="U33" s="6"/>
      <c r="V33" s="6"/>
      <c r="W33" s="6"/>
      <c r="X33" s="6"/>
      <c r="Y33" s="6"/>
      <c r="Z33" s="6"/>
      <c r="AA33" s="6"/>
      <c r="AB33" s="6"/>
      <c r="AC33" s="6"/>
      <c r="AD33" s="6"/>
      <c r="AE33" s="6"/>
      <c r="AF33" s="6"/>
      <c r="AG33" s="6"/>
      <c r="AH33" s="815"/>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3"/>
      <c r="CF33" s="3"/>
      <c r="CG33" s="3"/>
      <c r="CH33" s="3"/>
      <c r="CI33" s="3"/>
    </row>
    <row r="34" spans="2:87" s="762" customFormat="1" ht="12.75" customHeight="1" x14ac:dyDescent="0.25">
      <c r="B34" s="3"/>
      <c r="C34" s="750"/>
      <c r="D34" s="4"/>
      <c r="E34" s="4"/>
      <c r="F34" s="914"/>
      <c r="G34" s="914"/>
      <c r="H34" s="750"/>
      <c r="I34" s="3"/>
      <c r="J34" s="792"/>
      <c r="K34" s="3"/>
      <c r="L34" s="3"/>
      <c r="M34" s="3"/>
      <c r="N34" s="3"/>
      <c r="O34" s="6"/>
      <c r="P34" s="6"/>
      <c r="Q34" s="6"/>
      <c r="R34" s="6"/>
      <c r="S34" s="6"/>
      <c r="T34" s="6"/>
      <c r="U34" s="6"/>
      <c r="V34" s="6"/>
      <c r="W34" s="6"/>
      <c r="X34" s="6"/>
      <c r="Y34" s="6"/>
      <c r="Z34" s="6"/>
      <c r="AA34" s="6"/>
      <c r="AB34" s="6"/>
      <c r="AC34" s="6"/>
      <c r="AD34" s="6"/>
      <c r="AE34" s="6"/>
      <c r="AF34" s="6"/>
      <c r="AG34" s="6"/>
      <c r="AH34" s="815"/>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3"/>
      <c r="CF34" s="3"/>
      <c r="CG34" s="3"/>
      <c r="CH34" s="3"/>
      <c r="CI34" s="3"/>
    </row>
    <row r="35" spans="2:87" s="762" customFormat="1" ht="13.5" customHeight="1" x14ac:dyDescent="0.25">
      <c r="B35" s="3"/>
      <c r="C35" s="750"/>
      <c r="D35" s="4"/>
      <c r="E35" s="4"/>
      <c r="F35" s="914"/>
      <c r="G35" s="914"/>
      <c r="H35" s="750"/>
      <c r="I35" s="3"/>
      <c r="J35" s="792"/>
      <c r="K35" s="3"/>
      <c r="L35" s="3"/>
      <c r="M35" s="3"/>
      <c r="N35" s="3"/>
      <c r="O35" s="6"/>
      <c r="P35" s="6"/>
      <c r="Q35" s="6"/>
      <c r="R35" s="6"/>
      <c r="S35" s="6"/>
      <c r="T35" s="6"/>
      <c r="U35" s="6"/>
      <c r="V35" s="6"/>
      <c r="W35" s="6"/>
      <c r="X35" s="6"/>
      <c r="Y35" s="6"/>
      <c r="Z35" s="6"/>
      <c r="AA35" s="6"/>
      <c r="AB35" s="6"/>
      <c r="AC35" s="6"/>
      <c r="AD35" s="6"/>
      <c r="AE35" s="6"/>
      <c r="AF35" s="6"/>
      <c r="AG35" s="6"/>
      <c r="AH35" s="815"/>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3"/>
      <c r="CF35" s="3"/>
      <c r="CG35" s="3"/>
      <c r="CH35" s="3"/>
      <c r="CI35" s="3"/>
    </row>
    <row r="36" spans="2:87" s="762" customFormat="1" ht="13.5" customHeight="1" x14ac:dyDescent="0.25">
      <c r="B36" s="3"/>
      <c r="C36" s="750"/>
      <c r="D36" s="4"/>
      <c r="E36" s="4"/>
      <c r="F36" s="914"/>
      <c r="G36" s="914"/>
      <c r="H36" s="750"/>
      <c r="I36" s="3"/>
      <c r="J36" s="792"/>
      <c r="K36" s="3"/>
      <c r="L36" s="3"/>
      <c r="M36" s="3"/>
      <c r="N36" s="3"/>
      <c r="O36" s="6"/>
      <c r="P36" s="6"/>
      <c r="Q36" s="6"/>
      <c r="R36" s="6"/>
      <c r="S36" s="6"/>
      <c r="T36" s="6"/>
      <c r="U36" s="6"/>
      <c r="V36" s="6"/>
      <c r="W36" s="6"/>
      <c r="X36" s="6"/>
      <c r="Y36" s="6"/>
      <c r="Z36" s="6"/>
      <c r="AA36" s="6"/>
      <c r="AB36" s="6"/>
      <c r="AC36" s="6"/>
      <c r="AD36" s="6"/>
      <c r="AE36" s="6"/>
      <c r="AF36" s="6"/>
      <c r="AG36" s="6"/>
      <c r="AH36" s="815"/>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3"/>
      <c r="CF36" s="3"/>
      <c r="CG36" s="3"/>
      <c r="CH36" s="3"/>
      <c r="CI36" s="3"/>
    </row>
    <row r="37" spans="2:87" s="762" customFormat="1" ht="12.75" customHeight="1" x14ac:dyDescent="0.25">
      <c r="B37" s="3"/>
      <c r="C37" s="750"/>
      <c r="D37" s="4"/>
      <c r="E37" s="4"/>
      <c r="F37" s="914"/>
      <c r="G37" s="914"/>
      <c r="H37" s="750"/>
      <c r="I37" s="3"/>
      <c r="J37" s="792"/>
      <c r="K37" s="3"/>
      <c r="L37" s="3"/>
      <c r="M37" s="3"/>
      <c r="N37" s="3"/>
      <c r="O37" s="6"/>
      <c r="P37" s="6"/>
      <c r="Q37" s="6"/>
      <c r="R37" s="6"/>
      <c r="S37" s="6"/>
      <c r="T37" s="6"/>
      <c r="U37" s="6"/>
      <c r="V37" s="6"/>
      <c r="W37" s="6"/>
      <c r="X37" s="6"/>
      <c r="Y37" s="6"/>
      <c r="Z37" s="6"/>
      <c r="AA37" s="6"/>
      <c r="AB37" s="6"/>
      <c r="AC37" s="6"/>
      <c r="AD37" s="6"/>
      <c r="AE37" s="6"/>
      <c r="AF37" s="6"/>
      <c r="AG37" s="6"/>
      <c r="AH37" s="815"/>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3"/>
      <c r="CF37" s="3"/>
      <c r="CG37" s="3"/>
      <c r="CH37" s="3"/>
      <c r="CI37" s="3"/>
    </row>
    <row r="38" spans="2:87" s="762" customFormat="1" ht="12.75" customHeight="1" x14ac:dyDescent="0.25">
      <c r="B38" s="3"/>
      <c r="C38" s="750"/>
      <c r="D38" s="4"/>
      <c r="E38" s="4"/>
      <c r="F38" s="914"/>
      <c r="G38" s="914"/>
      <c r="H38" s="750"/>
      <c r="I38" s="3"/>
      <c r="J38" s="792"/>
      <c r="K38" s="3"/>
      <c r="L38" s="3"/>
      <c r="M38" s="3"/>
      <c r="N38" s="3"/>
      <c r="O38" s="6"/>
      <c r="P38" s="6"/>
      <c r="Q38" s="6"/>
      <c r="R38" s="6"/>
      <c r="S38" s="6"/>
      <c r="T38" s="6"/>
      <c r="U38" s="6"/>
      <c r="V38" s="6"/>
      <c r="W38" s="6"/>
      <c r="X38" s="6"/>
      <c r="Y38" s="6"/>
      <c r="Z38" s="6"/>
      <c r="AA38" s="6"/>
      <c r="AB38" s="6"/>
      <c r="AC38" s="6"/>
      <c r="AD38" s="6"/>
      <c r="AE38" s="6"/>
      <c r="AF38" s="6"/>
      <c r="AG38" s="6"/>
      <c r="AH38" s="815"/>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3"/>
      <c r="CF38" s="3"/>
      <c r="CG38" s="3"/>
      <c r="CH38" s="3"/>
      <c r="CI38" s="3"/>
    </row>
    <row r="39" spans="2:87" s="762" customFormat="1" ht="13.5" customHeight="1" x14ac:dyDescent="0.25">
      <c r="B39" s="3"/>
      <c r="C39" s="750"/>
      <c r="D39" s="4"/>
      <c r="E39" s="4"/>
      <c r="F39" s="914"/>
      <c r="G39" s="914"/>
      <c r="H39" s="750"/>
      <c r="I39" s="3"/>
      <c r="J39" s="792"/>
      <c r="K39" s="3"/>
      <c r="L39" s="3"/>
      <c r="M39" s="3"/>
      <c r="N39" s="3"/>
      <c r="O39" s="6"/>
      <c r="P39" s="6"/>
      <c r="Q39" s="6"/>
      <c r="R39" s="6"/>
      <c r="S39" s="6"/>
      <c r="T39" s="6"/>
      <c r="U39" s="6"/>
      <c r="V39" s="6"/>
      <c r="W39" s="6"/>
      <c r="X39" s="6"/>
      <c r="Y39" s="6"/>
      <c r="Z39" s="6"/>
      <c r="AA39" s="6"/>
      <c r="AB39" s="6"/>
      <c r="AC39" s="6"/>
      <c r="AD39" s="6"/>
      <c r="AE39" s="6"/>
      <c r="AF39" s="6"/>
      <c r="AG39" s="6"/>
      <c r="AH39" s="815"/>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3"/>
      <c r="CF39" s="3"/>
      <c r="CG39" s="3"/>
      <c r="CH39" s="3"/>
      <c r="CI39" s="3"/>
    </row>
    <row r="40" spans="2:87" s="762" customFormat="1" ht="13.5" customHeight="1" x14ac:dyDescent="0.25">
      <c r="B40" s="3"/>
      <c r="C40" s="750"/>
      <c r="D40" s="4"/>
      <c r="E40" s="4"/>
      <c r="F40" s="914"/>
      <c r="G40" s="914"/>
      <c r="H40" s="750"/>
      <c r="I40" s="3"/>
      <c r="J40" s="792"/>
      <c r="K40" s="3"/>
      <c r="L40" s="3"/>
      <c r="M40" s="3"/>
      <c r="N40" s="3"/>
      <c r="O40" s="6"/>
      <c r="P40" s="6"/>
      <c r="Q40" s="6"/>
      <c r="R40" s="6"/>
      <c r="S40" s="6"/>
      <c r="T40" s="6"/>
      <c r="U40" s="6"/>
      <c r="V40" s="6"/>
      <c r="W40" s="6"/>
      <c r="X40" s="6"/>
      <c r="Y40" s="6"/>
      <c r="Z40" s="6"/>
      <c r="AA40" s="6"/>
      <c r="AB40" s="6"/>
      <c r="AC40" s="6"/>
      <c r="AD40" s="6"/>
      <c r="AE40" s="6"/>
      <c r="AF40" s="6"/>
      <c r="AG40" s="6"/>
      <c r="AH40" s="815"/>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3"/>
      <c r="CF40" s="3"/>
      <c r="CG40" s="3"/>
      <c r="CH40" s="3"/>
      <c r="CI40" s="3"/>
    </row>
    <row r="41" spans="2:87" s="762" customFormat="1" ht="12.75" customHeight="1" x14ac:dyDescent="0.25">
      <c r="B41" s="3"/>
      <c r="C41" s="750"/>
      <c r="D41" s="4"/>
      <c r="E41" s="4"/>
      <c r="F41" s="914"/>
      <c r="G41" s="914"/>
      <c r="H41" s="750"/>
      <c r="I41" s="3"/>
      <c r="J41" s="792"/>
      <c r="K41" s="3"/>
      <c r="L41" s="3"/>
      <c r="M41" s="3"/>
      <c r="N41" s="3"/>
      <c r="O41" s="6"/>
      <c r="P41" s="6"/>
      <c r="Q41" s="6"/>
      <c r="R41" s="6"/>
      <c r="S41" s="6"/>
      <c r="T41" s="6"/>
      <c r="U41" s="6"/>
      <c r="V41" s="6"/>
      <c r="W41" s="6"/>
      <c r="X41" s="6"/>
      <c r="Y41" s="6"/>
      <c r="Z41" s="6"/>
      <c r="AA41" s="6"/>
      <c r="AB41" s="6"/>
      <c r="AC41" s="6"/>
      <c r="AD41" s="6"/>
      <c r="AE41" s="6"/>
      <c r="AF41" s="6"/>
      <c r="AG41" s="6"/>
      <c r="AH41" s="815"/>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3"/>
      <c r="CF41" s="3"/>
      <c r="CG41" s="3"/>
      <c r="CH41" s="3"/>
      <c r="CI41" s="3"/>
    </row>
    <row r="42" spans="2:87" s="762" customFormat="1" ht="12.75" customHeight="1" x14ac:dyDescent="0.25">
      <c r="B42" s="3"/>
      <c r="C42" s="750"/>
      <c r="D42" s="4"/>
      <c r="E42" s="4"/>
      <c r="F42" s="914"/>
      <c r="G42" s="914"/>
      <c r="H42" s="750"/>
      <c r="I42" s="3"/>
      <c r="J42" s="792"/>
      <c r="K42" s="3"/>
      <c r="L42" s="3"/>
      <c r="M42" s="3"/>
      <c r="N42" s="3"/>
      <c r="O42" s="6"/>
      <c r="P42" s="6"/>
      <c r="Q42" s="6"/>
      <c r="R42" s="6"/>
      <c r="S42" s="6"/>
      <c r="T42" s="6"/>
      <c r="U42" s="6"/>
      <c r="V42" s="6"/>
      <c r="W42" s="6"/>
      <c r="X42" s="6"/>
      <c r="Y42" s="6"/>
      <c r="Z42" s="6"/>
      <c r="AA42" s="6"/>
      <c r="AB42" s="6"/>
      <c r="AC42" s="6"/>
      <c r="AD42" s="6"/>
      <c r="AE42" s="6"/>
      <c r="AF42" s="6"/>
      <c r="AG42" s="6"/>
      <c r="AH42" s="815"/>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3"/>
      <c r="CF42" s="3"/>
      <c r="CG42" s="3"/>
      <c r="CH42" s="3"/>
      <c r="CI42" s="3"/>
    </row>
    <row r="43" spans="2:87" s="762" customFormat="1" ht="13.5" customHeight="1" x14ac:dyDescent="0.25">
      <c r="B43" s="3"/>
      <c r="C43" s="750"/>
      <c r="D43" s="4"/>
      <c r="E43" s="4"/>
      <c r="F43" s="914"/>
      <c r="G43" s="914"/>
      <c r="H43" s="750"/>
      <c r="I43" s="3"/>
      <c r="J43" s="792"/>
      <c r="K43" s="3"/>
      <c r="L43" s="3"/>
      <c r="M43" s="3"/>
      <c r="N43" s="3"/>
      <c r="O43" s="6"/>
      <c r="P43" s="6"/>
      <c r="Q43" s="6"/>
      <c r="R43" s="6"/>
      <c r="S43" s="6"/>
      <c r="T43" s="6"/>
      <c r="U43" s="6"/>
      <c r="V43" s="6"/>
      <c r="W43" s="6"/>
      <c r="X43" s="6"/>
      <c r="Y43" s="6"/>
      <c r="Z43" s="6"/>
      <c r="AA43" s="6"/>
      <c r="AB43" s="6"/>
      <c r="AC43" s="6"/>
      <c r="AD43" s="6"/>
      <c r="AE43" s="6"/>
      <c r="AF43" s="6"/>
      <c r="AG43" s="6"/>
      <c r="AH43" s="815"/>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3"/>
      <c r="CF43" s="3"/>
      <c r="CG43" s="3"/>
      <c r="CH43" s="3"/>
      <c r="CI43" s="3"/>
    </row>
    <row r="44" spans="2:87" ht="18" x14ac:dyDescent="0.25">
      <c r="H44" s="845"/>
    </row>
    <row r="45" spans="2:87" ht="18" x14ac:dyDescent="0.25">
      <c r="H45" s="845"/>
    </row>
    <row r="52" spans="10:32" x14ac:dyDescent="0.25">
      <c r="J52" s="866" t="s">
        <v>506</v>
      </c>
      <c r="AF52" s="988"/>
    </row>
    <row r="78" spans="29:29" x14ac:dyDescent="0.25">
      <c r="AC78" s="867" t="s">
        <v>507</v>
      </c>
    </row>
  </sheetData>
  <sortState ref="A3:CD22">
    <sortCondition ref="U3:U22"/>
    <sortCondition ref="O3:O22"/>
    <sortCondition ref="N3:N22"/>
  </sortState>
  <mergeCells count="5">
    <mergeCell ref="B1:K1"/>
    <mergeCell ref="N1:T1"/>
    <mergeCell ref="V1:AH1"/>
    <mergeCell ref="AI1:AT1"/>
    <mergeCell ref="I23:V23"/>
  </mergeCells>
  <conditionalFormatting sqref="D1:J1048576">
    <cfRule type="cellIs" dxfId="45" priority="2" operator="equal">
      <formula>0</formula>
    </cfRule>
  </conditionalFormatting>
  <conditionalFormatting sqref="AC78">
    <cfRule type="cellIs" dxfId="44" priority="1" operator="equal">
      <formula>0</formula>
    </cfRule>
  </conditionalFormatting>
  <pageMargins left="0.5" right="0.5" top="1" bottom="0.5" header="0.5" footer="0.5"/>
  <pageSetup paperSize="17" scale="45" fitToWidth="2" fitToHeight="2" orientation="landscape" r:id="rId1"/>
  <headerFooter alignWithMargins="0">
    <oddFooter>&amp;L&amp;D&amp;C&amp;T&amp;R&amp;F</oddFooter>
  </headerFooter>
  <colBreaks count="1" manualBreakCount="1">
    <brk id="62" max="16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CJ60"/>
  <sheetViews>
    <sheetView topLeftCell="A2" zoomScale="40" zoomScaleNormal="40" workbookViewId="0">
      <pane xSplit="8" ySplit="1" topLeftCell="I3" activePane="bottomRight" state="frozen"/>
      <selection activeCell="BM3" sqref="BM3"/>
      <selection pane="topRight" activeCell="BM3" sqref="BM3"/>
      <selection pane="bottomLeft" activeCell="BM3" sqref="BM3"/>
      <selection pane="bottomRight" activeCell="AZ66" sqref="AZ65:AZ66"/>
    </sheetView>
  </sheetViews>
  <sheetFormatPr defaultRowHeight="15.75" x14ac:dyDescent="0.25"/>
  <cols>
    <col min="1" max="1" width="5" style="762" customWidth="1"/>
    <col min="2" max="2" width="7" style="3" customWidth="1"/>
    <col min="3" max="3" width="11.7109375" style="750" customWidth="1"/>
    <col min="4" max="4" width="4.42578125" style="4" customWidth="1"/>
    <col min="5" max="5" width="6.85546875" style="4" customWidth="1"/>
    <col min="6" max="6" width="4.7109375" style="914" bestFit="1" customWidth="1"/>
    <col min="7" max="7" width="5.5703125" style="914" bestFit="1" customWidth="1"/>
    <col min="8" max="8" width="39.85546875" style="750" bestFit="1" customWidth="1"/>
    <col min="9" max="9" width="6.42578125" style="3" customWidth="1"/>
    <col min="10" max="10" width="16.42578125" style="792" bestFit="1" customWidth="1"/>
    <col min="11" max="11" width="4.5703125" style="3" customWidth="1"/>
    <col min="12" max="13" width="3.7109375" style="3" customWidth="1"/>
    <col min="14" max="14" width="4.7109375" style="3" customWidth="1"/>
    <col min="15" max="15" width="7.5703125" style="6" bestFit="1" customWidth="1"/>
    <col min="16" max="16" width="4.7109375" style="6" customWidth="1"/>
    <col min="17" max="17" width="7.140625" style="6" bestFit="1" customWidth="1"/>
    <col min="18" max="18" width="6.5703125" style="6" customWidth="1"/>
    <col min="19" max="19" width="7.140625" style="6" bestFit="1" customWidth="1"/>
    <col min="20" max="21" width="6.85546875" style="6" customWidth="1"/>
    <col min="22" max="22" width="7.140625" style="6" bestFit="1" customWidth="1"/>
    <col min="23" max="23" width="10.28515625" style="6" bestFit="1" customWidth="1"/>
    <col min="24" max="28" width="5.28515625" style="6" customWidth="1"/>
    <col min="29" max="29" width="7.28515625" style="6" bestFit="1" customWidth="1"/>
    <col min="30" max="30" width="4.85546875" style="6" customWidth="1"/>
    <col min="31" max="31" width="6.42578125" style="6" customWidth="1"/>
    <col min="32" max="32" width="5.28515625" style="6" customWidth="1"/>
    <col min="33" max="33" width="10.85546875" style="6" bestFit="1" customWidth="1"/>
    <col min="34" max="34" width="8" style="815" bestFit="1" customWidth="1"/>
    <col min="35" max="35" width="10.28515625" style="6" bestFit="1" customWidth="1"/>
    <col min="36" max="37" width="7.140625" style="6" bestFit="1" customWidth="1"/>
    <col min="38" max="38" width="4.5703125" style="6" customWidth="1"/>
    <col min="39" max="39" width="5" style="6" customWidth="1"/>
    <col min="40" max="40" width="9" style="6" customWidth="1"/>
    <col min="41" max="41" width="5" style="6" customWidth="1"/>
    <col min="42" max="42" width="8.42578125" style="6" bestFit="1" customWidth="1"/>
    <col min="43" max="43" width="5" style="6" customWidth="1"/>
    <col min="44" max="44" width="10.28515625" style="6" bestFit="1" customWidth="1"/>
    <col min="45" max="45" width="9.5703125" style="6" bestFit="1" customWidth="1"/>
    <col min="46" max="47" width="9.7109375" style="6" customWidth="1"/>
    <col min="48" max="57" width="9.140625" style="6" customWidth="1"/>
    <col min="58" max="58" width="10.28515625" style="6" customWidth="1"/>
    <col min="59" max="61" width="9.140625" style="6" customWidth="1"/>
    <col min="62" max="62" width="15.42578125" style="6" customWidth="1"/>
    <col min="63" max="63" width="17" style="6" customWidth="1"/>
    <col min="64" max="64" width="13.28515625" style="6" bestFit="1" customWidth="1"/>
    <col min="65" max="65" width="9.85546875" style="6" bestFit="1" customWidth="1"/>
    <col min="66" max="68" width="9.85546875" style="6" customWidth="1"/>
    <col min="69" max="74" width="9.140625" style="6" customWidth="1"/>
    <col min="75" max="77" width="10.42578125" style="6" bestFit="1" customWidth="1"/>
    <col min="78" max="83" width="9.140625" style="6"/>
    <col min="84" max="16384" width="9.140625" style="3"/>
  </cols>
  <sheetData>
    <row r="1" spans="1:88" s="1" customFormat="1" ht="64.5" customHeight="1" x14ac:dyDescent="0.6">
      <c r="A1" s="763"/>
      <c r="B1" s="2098" t="s">
        <v>431</v>
      </c>
      <c r="C1" s="2099"/>
      <c r="D1" s="2099"/>
      <c r="E1" s="2099"/>
      <c r="F1" s="2099"/>
      <c r="G1" s="2099"/>
      <c r="H1" s="2099"/>
      <c r="I1" s="2099"/>
      <c r="J1" s="2099"/>
      <c r="K1" s="2099"/>
      <c r="L1" s="829"/>
      <c r="M1" s="829"/>
      <c r="N1" s="2100" t="s">
        <v>2</v>
      </c>
      <c r="O1" s="2100"/>
      <c r="P1" s="2100"/>
      <c r="Q1" s="2100"/>
      <c r="R1" s="2100"/>
      <c r="S1" s="2100"/>
      <c r="T1" s="2100"/>
      <c r="U1" s="832"/>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828"/>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1085"/>
      <c r="CF1" s="25"/>
    </row>
    <row r="2" spans="1:88" s="2" customFormat="1" ht="156.75" customHeight="1" x14ac:dyDescent="0.25">
      <c r="A2" s="781" t="s">
        <v>475</v>
      </c>
      <c r="B2" s="768" t="s">
        <v>25</v>
      </c>
      <c r="C2" s="769" t="s">
        <v>1</v>
      </c>
      <c r="D2" s="769" t="s">
        <v>33</v>
      </c>
      <c r="E2" s="769" t="s">
        <v>0</v>
      </c>
      <c r="F2" s="767" t="s">
        <v>26</v>
      </c>
      <c r="G2" s="767"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484</v>
      </c>
      <c r="BN2" s="36" t="s">
        <v>585</v>
      </c>
      <c r="BO2" s="47" t="s">
        <v>584</v>
      </c>
      <c r="BP2" s="774" t="s">
        <v>91</v>
      </c>
      <c r="BQ2" s="774" t="s">
        <v>67</v>
      </c>
      <c r="BR2" s="775" t="s">
        <v>76</v>
      </c>
      <c r="BS2" s="775" t="s">
        <v>77</v>
      </c>
      <c r="BT2" s="775" t="s">
        <v>75</v>
      </c>
      <c r="BU2" s="775" t="s">
        <v>79</v>
      </c>
      <c r="BV2" s="775" t="s">
        <v>80</v>
      </c>
      <c r="BW2" s="776" t="s">
        <v>62</v>
      </c>
      <c r="BX2" s="776" t="s">
        <v>63</v>
      </c>
      <c r="BY2" s="776" t="s">
        <v>64</v>
      </c>
      <c r="BZ2" s="777" t="s">
        <v>483</v>
      </c>
      <c r="CA2" s="777" t="s">
        <v>65</v>
      </c>
      <c r="CB2" s="777" t="s">
        <v>68</v>
      </c>
      <c r="CC2" s="777" t="s">
        <v>66</v>
      </c>
      <c r="CD2" s="777" t="s">
        <v>72</v>
      </c>
      <c r="CE2" s="1109" t="s">
        <v>662</v>
      </c>
      <c r="CF2" s="26"/>
    </row>
    <row r="3" spans="1:88" ht="16.5" customHeight="1" x14ac:dyDescent="0.2">
      <c r="A3" s="780">
        <v>2</v>
      </c>
      <c r="B3" s="784">
        <f>'SAME R Results'!A13</f>
        <v>2</v>
      </c>
      <c r="C3" s="838" t="str">
        <f>'SAME R Results'!B13</f>
        <v>Lampwick</v>
      </c>
      <c r="D3" s="784" t="str">
        <f>'SAME R Results'!C13</f>
        <v>L15</v>
      </c>
      <c r="E3" s="784" t="str">
        <f>'SAME R Results'!D13</f>
        <v>8La</v>
      </c>
      <c r="F3" s="784">
        <f>'SAME R Results'!E13</f>
        <v>4</v>
      </c>
      <c r="G3" s="784" t="str">
        <f>'SAME R Results'!F13</f>
        <v>55a</v>
      </c>
      <c r="H3" s="785" t="str">
        <f>'SAME R Results'!G13</f>
        <v>aged</v>
      </c>
      <c r="I3" s="784">
        <f>'SAME R Results'!H13</f>
        <v>210</v>
      </c>
      <c r="J3" s="786">
        <f>'SAME R Results'!I13</f>
        <v>40388</v>
      </c>
      <c r="K3" s="784">
        <f>'SAME R Results'!J13</f>
        <v>0</v>
      </c>
      <c r="L3" s="788"/>
      <c r="M3" s="788"/>
      <c r="N3" s="784">
        <f>'SAME R Results'!K13</f>
        <v>8.1</v>
      </c>
      <c r="O3" s="793">
        <f>'SAME R Results'!L13</f>
        <v>1.2450000000000001</v>
      </c>
      <c r="P3" s="784">
        <f>'SAME R Results'!M13</f>
        <v>0</v>
      </c>
      <c r="Q3" s="784">
        <f>'SAME R Results'!N13</f>
        <v>0</v>
      </c>
      <c r="R3" s="784">
        <f>'SAME R Results'!O13</f>
        <v>0</v>
      </c>
      <c r="S3" s="784">
        <f>'SAME R Results'!P13</f>
        <v>0</v>
      </c>
      <c r="T3" s="784">
        <f>'SAME R Results'!Q13</f>
        <v>0</v>
      </c>
      <c r="U3" s="784">
        <f>'SAME R Results'!R13</f>
        <v>218</v>
      </c>
      <c r="V3" s="784">
        <f>'SAME R Results'!S13</f>
        <v>0</v>
      </c>
      <c r="W3" s="784">
        <f>'SAME R Results'!T13</f>
        <v>0</v>
      </c>
      <c r="X3" s="784" t="str">
        <f>'SAME R Results'!U13</f>
        <v>n</v>
      </c>
      <c r="Y3" s="784" t="str">
        <f>'SAME R Results'!V13</f>
        <v>n</v>
      </c>
      <c r="Z3" s="784" t="str">
        <f>'SAME R Results'!W13</f>
        <v>y</v>
      </c>
      <c r="AA3" s="784" t="str">
        <f>'SAME R Results'!X13</f>
        <v>n</v>
      </c>
      <c r="AB3" s="784" t="str">
        <f>'SAME R Results'!Y13</f>
        <v>y</v>
      </c>
      <c r="AC3" s="789"/>
      <c r="AD3" s="784" t="str">
        <f>'SAME R Results'!Z13</f>
        <v>y</v>
      </c>
      <c r="AE3" s="784">
        <f>'SAME R Results'!AA13</f>
        <v>10</v>
      </c>
      <c r="AF3" s="784" t="str">
        <f>'SAME R Results'!AB13</f>
        <v>y</v>
      </c>
      <c r="AG3" s="817">
        <f>'SAME R Results'!AC13</f>
        <v>3.852706928546E-2</v>
      </c>
      <c r="AH3" s="819">
        <f>'SAME R Results'!AD13</f>
        <v>0</v>
      </c>
      <c r="AI3" s="784">
        <f>'SAME R Results'!AE13</f>
        <v>0</v>
      </c>
      <c r="AJ3" s="784">
        <f>'SAME R Results'!AF13</f>
        <v>0</v>
      </c>
      <c r="AK3" s="784">
        <f>'SAME R Results'!AG13</f>
        <v>0</v>
      </c>
      <c r="AL3" s="784">
        <f>'SAME R Results'!AH13</f>
        <v>0</v>
      </c>
      <c r="AM3" s="784">
        <f>'SAME R Results'!AI13</f>
        <v>0</v>
      </c>
      <c r="AN3" s="784">
        <f>'SAME R Results'!AJ13</f>
        <v>0</v>
      </c>
      <c r="AO3" s="784">
        <f>'SAME R Results'!AK13</f>
        <v>0</v>
      </c>
      <c r="AP3" s="784">
        <f>'SAME R Results'!AL13</f>
        <v>0</v>
      </c>
      <c r="AQ3" s="784">
        <f>'SAME R Results'!AM13</f>
        <v>0</v>
      </c>
      <c r="AR3" s="817">
        <f>'SAME R Results'!AN13</f>
        <v>0</v>
      </c>
      <c r="AS3" s="819">
        <f>'SAME R Results'!AO13</f>
        <v>0</v>
      </c>
      <c r="AT3" s="784">
        <f>'SAME R Results'!AP13</f>
        <v>0</v>
      </c>
      <c r="AU3" s="789"/>
      <c r="AV3" s="821">
        <f>'SAME R Results'!AQ13</f>
        <v>0</v>
      </c>
      <c r="AW3" s="821">
        <f>'SAME R Results'!AR13</f>
        <v>6.2489999999999997</v>
      </c>
      <c r="AX3" s="821">
        <f>'SAME R Results'!AS13</f>
        <v>0</v>
      </c>
      <c r="AY3" s="821">
        <f>'SAME R Results'!AT13</f>
        <v>0</v>
      </c>
      <c r="AZ3" s="824"/>
      <c r="BA3" s="824"/>
      <c r="BB3" s="821">
        <f>'SAME R Results'!AU13</f>
        <v>0</v>
      </c>
      <c r="BC3" s="821">
        <f>'SAME R Results'!AV13</f>
        <v>0</v>
      </c>
      <c r="BD3" s="821">
        <f>'SAME R Results'!AW13</f>
        <v>6.3311170000000008</v>
      </c>
      <c r="BE3" s="821">
        <f>'SAME R Results'!AX13</f>
        <v>4.8189699999999993</v>
      </c>
      <c r="BF3" s="827">
        <f>'SAME R Results'!AY13</f>
        <v>53540</v>
      </c>
      <c r="BG3" s="784">
        <f>'SAME R Results'!AZ13</f>
        <v>0</v>
      </c>
      <c r="BH3" s="784">
        <f>'SAME R Results'!BA13</f>
        <v>0</v>
      </c>
      <c r="BI3" s="789"/>
      <c r="BJ3" s="784">
        <f>'SAME R Results'!BB13</f>
        <v>45.308650000000007</v>
      </c>
      <c r="BK3" s="784">
        <f>'SAME R Results'!BC13</f>
        <v>1.5121470000000015</v>
      </c>
      <c r="BL3" s="784">
        <f>'SAME R Results'!BD13</f>
        <v>2068777.3214579814</v>
      </c>
      <c r="BM3" s="784">
        <f>'SAME R Results'!BE13</f>
        <v>308.14292214783211</v>
      </c>
      <c r="BN3" s="784">
        <f>'SAME R Results'!BF13</f>
        <v>0</v>
      </c>
      <c r="BO3" s="784">
        <f>'SAME R Results'!BG13</f>
        <v>0</v>
      </c>
      <c r="BP3" s="789"/>
      <c r="BQ3" s="784">
        <f>'SAME R Results'!BH13</f>
        <v>35.6499301662937</v>
      </c>
      <c r="BR3" s="817">
        <f>'SAME R Results'!BI13</f>
        <v>0.14894929432553272</v>
      </c>
      <c r="BS3" s="817">
        <f>'SAME R Results'!BJ13</f>
        <v>0.32046610714872392</v>
      </c>
      <c r="BT3" s="817">
        <f>'SAME R Results'!BL13</f>
        <v>0</v>
      </c>
      <c r="BU3" s="817">
        <f>'SAME R Results'!BM13</f>
        <v>2.3996231498083622</v>
      </c>
      <c r="BV3" s="817">
        <f>'SAME R Results'!BN13</f>
        <v>0.10154688893994045</v>
      </c>
      <c r="BW3" s="784">
        <f>'SAME R Results'!BO13</f>
        <v>2068777.3214579814</v>
      </c>
      <c r="BX3" s="784">
        <f>'SAME R Results'!BP13</f>
        <v>2036814.8591467168</v>
      </c>
      <c r="BY3" s="784">
        <f>'SAME R Results'!BQ13</f>
        <v>1879448.3707933417</v>
      </c>
      <c r="BZ3" s="784">
        <f>'SAME R Results'!BR13</f>
        <v>308.14292214783211</v>
      </c>
      <c r="CA3" s="784">
        <f>'SAME R Results'!BS13</f>
        <v>0.33564481044126815</v>
      </c>
      <c r="CB3" s="784">
        <f>'SAME R Results'!BT13</f>
        <v>0.28000000000000003</v>
      </c>
      <c r="CC3" s="784">
        <f>'SAME R Results'!BV13</f>
        <v>2.8100854729799853</v>
      </c>
      <c r="CD3" s="784">
        <f>'SAME R Results'!BW13</f>
        <v>1</v>
      </c>
      <c r="CE3" s="784">
        <f>'SAME R Results'!BZ13</f>
        <v>262.89926572283059</v>
      </c>
      <c r="CF3" s="27"/>
    </row>
    <row r="4" spans="1:88" ht="16.5" customHeight="1" x14ac:dyDescent="0.2">
      <c r="A4" s="780">
        <v>2</v>
      </c>
      <c r="B4" s="784" t="str">
        <f>'SAME R Results'!A87</f>
        <v>8(4)</v>
      </c>
      <c r="C4" s="838" t="str">
        <f>'SAME R Results'!B87</f>
        <v>Lampwick</v>
      </c>
      <c r="D4" s="784" t="str">
        <f>'SAME R Results'!C87</f>
        <v>L03</v>
      </c>
      <c r="E4" s="784" t="str">
        <f>'SAME R Results'!D87</f>
        <v>49 L</v>
      </c>
      <c r="F4" s="784">
        <f>'SAME R Results'!E87</f>
        <v>0</v>
      </c>
      <c r="G4" s="784">
        <f>'SAME R Results'!F87</f>
        <v>96</v>
      </c>
      <c r="H4" s="785" t="str">
        <f>'SAME R Results'!G87</f>
        <v>No flow run w/aging</v>
      </c>
      <c r="I4" s="784">
        <f>'SAME R Results'!H87</f>
        <v>250</v>
      </c>
      <c r="J4" s="786">
        <f>'SAME R Results'!I87</f>
        <v>40428.354166666664</v>
      </c>
      <c r="K4" s="784">
        <f>'SAME R Results'!J87</f>
        <v>0</v>
      </c>
      <c r="L4" s="788"/>
      <c r="M4" s="788"/>
      <c r="N4" s="784">
        <f>'SAME R Results'!K87</f>
        <v>0</v>
      </c>
      <c r="O4" s="793">
        <f>'SAME R Results'!L87</f>
        <v>1.2450000000000001</v>
      </c>
      <c r="P4" s="784">
        <f>'SAME R Results'!M87</f>
        <v>60</v>
      </c>
      <c r="Q4" s="784">
        <f>'SAME R Results'!N87</f>
        <v>11</v>
      </c>
      <c r="R4" s="784">
        <f>'SAME R Results'!O87</f>
        <v>8</v>
      </c>
      <c r="S4" s="784" t="str">
        <f>'SAME R Results'!P87</f>
        <v>n</v>
      </c>
      <c r="T4" s="784" t="str">
        <f>'SAME R Results'!Q87</f>
        <v>N</v>
      </c>
      <c r="U4" s="784">
        <f>'SAME R Results'!R87</f>
        <v>33.571428571428569</v>
      </c>
      <c r="V4" s="784" t="str">
        <f>'SAME R Results'!S87</f>
        <v>y</v>
      </c>
      <c r="W4" s="784">
        <f>'SAME R Results'!T87</f>
        <v>90</v>
      </c>
      <c r="X4" s="784" t="str">
        <f>'SAME R Results'!U87</f>
        <v>n</v>
      </c>
      <c r="Y4" s="784" t="str">
        <f>'SAME R Results'!V87</f>
        <v>y</v>
      </c>
      <c r="Z4" s="784" t="str">
        <f>'SAME R Results'!W87</f>
        <v>y</v>
      </c>
      <c r="AA4" s="784" t="str">
        <f>'SAME R Results'!X87</f>
        <v>n</v>
      </c>
      <c r="AB4" s="784" t="str">
        <f>'SAME R Results'!Y87</f>
        <v>y</v>
      </c>
      <c r="AC4" s="789"/>
      <c r="AD4" s="784" t="str">
        <f>'SAME R Results'!Z87</f>
        <v>y</v>
      </c>
      <c r="AE4" s="784">
        <f>'SAME R Results'!AA87</f>
        <v>10</v>
      </c>
      <c r="AF4" s="784" t="str">
        <f>'SAME R Results'!AB87</f>
        <v>y</v>
      </c>
      <c r="AG4" s="817">
        <f>'SAME R Results'!AC87</f>
        <v>3.852706928546E-2</v>
      </c>
      <c r="AH4" s="819">
        <f>'SAME R Results'!AD87</f>
        <v>0</v>
      </c>
      <c r="AI4" s="784">
        <f>'SAME R Results'!AE87</f>
        <v>58</v>
      </c>
      <c r="AJ4" s="784">
        <f>'SAME R Results'!AF87</f>
        <v>480</v>
      </c>
      <c r="AK4" s="784">
        <f>'SAME R Results'!AG87</f>
        <v>0</v>
      </c>
      <c r="AL4" s="784" t="str">
        <f>'SAME R Results'!AH87</f>
        <v>n</v>
      </c>
      <c r="AM4" s="784" t="str">
        <f>'SAME R Results'!AI87</f>
        <v>y</v>
      </c>
      <c r="AN4" s="784" t="str">
        <f>'SAME R Results'!AJ87</f>
        <v>y</v>
      </c>
      <c r="AO4" s="784" t="str">
        <f>'SAME R Results'!AK87</f>
        <v>n</v>
      </c>
      <c r="AP4" s="784" t="str">
        <f>'SAME R Results'!AL87</f>
        <v>y</v>
      </c>
      <c r="AQ4" s="784" t="str">
        <f>'SAME R Results'!AM87</f>
        <v>y</v>
      </c>
      <c r="AR4" s="817">
        <f>'SAME R Results'!AN87</f>
        <v>3.852706928546E-2</v>
      </c>
      <c r="AS4" s="819">
        <f>'SAME R Results'!AO87</f>
        <v>0</v>
      </c>
      <c r="AT4" s="784">
        <f>'SAME R Results'!AP87</f>
        <v>0</v>
      </c>
      <c r="AU4" s="789"/>
      <c r="AV4" s="821">
        <f>'SAME R Results'!AQ87</f>
        <v>0</v>
      </c>
      <c r="AW4" s="821">
        <f>'SAME R Results'!AR87</f>
        <v>5.7956835</v>
      </c>
      <c r="AX4" s="821">
        <f>'SAME R Results'!AS87</f>
        <v>0</v>
      </c>
      <c r="AY4" s="821">
        <f>'SAME R Results'!AT87</f>
        <v>0</v>
      </c>
      <c r="AZ4" s="824"/>
      <c r="BA4" s="824"/>
      <c r="BB4" s="821">
        <f>'SAME R Results'!AU87</f>
        <v>0.40611259999999999</v>
      </c>
      <c r="BC4" s="821">
        <f>'SAME R Results'!AV87</f>
        <v>2.5314330000000003E-2</v>
      </c>
      <c r="BD4" s="821">
        <f>'SAME R Results'!AW87</f>
        <v>4.9042215000000002</v>
      </c>
      <c r="BE4" s="821">
        <f>'SAME R Results'!AX87</f>
        <v>4.6696165000000009</v>
      </c>
      <c r="BF4" s="827">
        <f>'SAME R Results'!AY87</f>
        <v>5869.5</v>
      </c>
      <c r="BG4" s="784">
        <f>'SAME R Results'!AZ87</f>
        <v>0.46261579999999991</v>
      </c>
      <c r="BH4" s="784">
        <f>'SAME R Results'!BA87</f>
        <v>7.1228030000000012E-2</v>
      </c>
      <c r="BI4" s="789"/>
      <c r="BJ4" s="784">
        <f>'SAME R Results'!BB87</f>
        <v>11.2028</v>
      </c>
      <c r="BK4" s="784">
        <f>'SAME R Results'!BC87</f>
        <v>0.23460499999999929</v>
      </c>
      <c r="BL4" s="784">
        <f>'SAME R Results'!BD87</f>
        <v>212271.61609166127</v>
      </c>
      <c r="BM4" s="784">
        <f>'SAME R Results'!BE87</f>
        <v>39.214605288208624</v>
      </c>
      <c r="BN4" s="784">
        <f>'SAME R Results'!BF87</f>
        <v>0.38079826999999999</v>
      </c>
      <c r="BO4" s="784">
        <f>'SAME R Results'!BG87</f>
        <v>9.7846942499999978E-2</v>
      </c>
      <c r="BP4" s="789"/>
      <c r="BQ4" s="784">
        <f>'SAME R Results'!BH87</f>
        <v>8.236688129758063</v>
      </c>
      <c r="BR4" s="817">
        <f>'SAME R Results'!BI87</f>
        <v>0.18473786561871428</v>
      </c>
      <c r="BS4" s="817">
        <f>'SAME R Results'!BJ87</f>
        <v>0.4200368161556266</v>
      </c>
      <c r="BT4" s="817">
        <f>'SAME R Results'!BL87</f>
        <v>3.8917748502974439</v>
      </c>
      <c r="BU4" s="817">
        <f>'SAME R Results'!BM87</f>
        <v>2.4751813854914384</v>
      </c>
      <c r="BV4" s="817">
        <f>'SAME R Results'!BN87</f>
        <v>0.12251526494556801</v>
      </c>
      <c r="BW4" s="784">
        <f>'SAME R Results'!BO87</f>
        <v>212271.61609166127</v>
      </c>
      <c r="BX4" s="784">
        <f>'SAME R Results'!BP87</f>
        <v>208767.62519633127</v>
      </c>
      <c r="BY4" s="784">
        <f>'SAME R Results'!BQ87</f>
        <v>198778.28036975124</v>
      </c>
      <c r="BZ4" s="784">
        <f>'SAME R Results'!BR87</f>
        <v>39.214605288208624</v>
      </c>
      <c r="CA4" s="784">
        <f>'SAME R Results'!BS87</f>
        <v>5.2074269732753101E-2</v>
      </c>
      <c r="CB4" s="784">
        <f>'SAME R Results'!BT87</f>
        <v>0.28000000000000003</v>
      </c>
      <c r="CC4" s="784">
        <f>'SAME R Results'!BV87</f>
        <v>2.625838479716188</v>
      </c>
      <c r="CD4" s="784">
        <f>'SAME R Results'!BW87</f>
        <v>1</v>
      </c>
      <c r="CE4" s="784">
        <f>'SAME R Results'!BZ87</f>
        <v>260.32493766036879</v>
      </c>
      <c r="CF4" s="27"/>
    </row>
    <row r="5" spans="1:88" ht="16.5" customHeight="1" x14ac:dyDescent="0.2">
      <c r="A5" s="780">
        <v>2</v>
      </c>
      <c r="B5" s="784" t="str">
        <f>'SAME R Results'!A93</f>
        <v>9(4)</v>
      </c>
      <c r="C5" s="838" t="str">
        <f>'SAME R Results'!B93</f>
        <v>Lampwick</v>
      </c>
      <c r="D5" s="784" t="str">
        <f>'SAME R Results'!C93</f>
        <v>L04</v>
      </c>
      <c r="E5" s="784" t="str">
        <f>'SAME R Results'!D93</f>
        <v>51 L</v>
      </c>
      <c r="F5" s="784">
        <f>'SAME R Results'!E93</f>
        <v>0</v>
      </c>
      <c r="G5" s="784">
        <f>'SAME R Results'!F93</f>
        <v>98</v>
      </c>
      <c r="H5" s="785" t="str">
        <f>'SAME R Results'!G93</f>
        <v>No flow run w/ aging</v>
      </c>
      <c r="I5" s="784">
        <f>'SAME R Results'!H93</f>
        <v>251</v>
      </c>
      <c r="J5" s="786">
        <f>'SAME R Results'!I93</f>
        <v>40429.354166666664</v>
      </c>
      <c r="K5" s="784">
        <f>'SAME R Results'!J93</f>
        <v>0</v>
      </c>
      <c r="L5" s="788"/>
      <c r="M5" s="788"/>
      <c r="N5" s="784">
        <f>'SAME R Results'!K93</f>
        <v>0</v>
      </c>
      <c r="O5" s="793">
        <f>'SAME R Results'!L93</f>
        <v>1.28</v>
      </c>
      <c r="P5" s="784">
        <f>'SAME R Results'!M93</f>
        <v>60</v>
      </c>
      <c r="Q5" s="784">
        <f>'SAME R Results'!N93</f>
        <v>11</v>
      </c>
      <c r="R5" s="784">
        <f>'SAME R Results'!O93</f>
        <v>8</v>
      </c>
      <c r="S5" s="784" t="str">
        <f>'SAME R Results'!P93</f>
        <v>n</v>
      </c>
      <c r="T5" s="784" t="str">
        <f>'SAME R Results'!Q93</f>
        <v>N</v>
      </c>
      <c r="U5" s="784">
        <f>'SAME R Results'!R93</f>
        <v>37.142857142857146</v>
      </c>
      <c r="V5" s="784" t="str">
        <f>'SAME R Results'!S93</f>
        <v>Y</v>
      </c>
      <c r="W5" s="784">
        <f>'SAME R Results'!T93</f>
        <v>90</v>
      </c>
      <c r="X5" s="784" t="str">
        <f>'SAME R Results'!U93</f>
        <v>n</v>
      </c>
      <c r="Y5" s="784" t="str">
        <f>'SAME R Results'!V93</f>
        <v>y</v>
      </c>
      <c r="Z5" s="784" t="str">
        <f>'SAME R Results'!W93</f>
        <v>y</v>
      </c>
      <c r="AA5" s="784" t="str">
        <f>'SAME R Results'!X93</f>
        <v>n</v>
      </c>
      <c r="AB5" s="784" t="str">
        <f>'SAME R Results'!Y93</f>
        <v>y</v>
      </c>
      <c r="AC5" s="789"/>
      <c r="AD5" s="784" t="str">
        <f>'SAME R Results'!Z93</f>
        <v>y</v>
      </c>
      <c r="AE5" s="784">
        <f>'SAME R Results'!AA93</f>
        <v>10</v>
      </c>
      <c r="AF5" s="784" t="str">
        <f>'SAME R Results'!AB93</f>
        <v>y</v>
      </c>
      <c r="AG5" s="817">
        <f>'SAME R Results'!AC93</f>
        <v>3.852706928546E-2</v>
      </c>
      <c r="AH5" s="819">
        <f>'SAME R Results'!AD93</f>
        <v>0</v>
      </c>
      <c r="AI5" s="784">
        <f>'SAME R Results'!AE93</f>
        <v>58</v>
      </c>
      <c r="AJ5" s="784">
        <f>'SAME R Results'!AF93</f>
        <v>480</v>
      </c>
      <c r="AK5" s="784">
        <f>'SAME R Results'!AG93</f>
        <v>0</v>
      </c>
      <c r="AL5" s="784" t="str">
        <f>'SAME R Results'!AH93</f>
        <v>n</v>
      </c>
      <c r="AM5" s="784" t="str">
        <f>'SAME R Results'!AI93</f>
        <v>y</v>
      </c>
      <c r="AN5" s="784" t="str">
        <f>'SAME R Results'!AJ93</f>
        <v>y</v>
      </c>
      <c r="AO5" s="784" t="str">
        <f>'SAME R Results'!AK93</f>
        <v>n</v>
      </c>
      <c r="AP5" s="784" t="str">
        <f>'SAME R Results'!AL93</f>
        <v>y</v>
      </c>
      <c r="AQ5" s="784" t="str">
        <f>'SAME R Results'!AM93</f>
        <v>y</v>
      </c>
      <c r="AR5" s="817">
        <f>'SAME R Results'!AN93</f>
        <v>3.852706928546E-2</v>
      </c>
      <c r="AS5" s="819">
        <f>'SAME R Results'!AO93</f>
        <v>0</v>
      </c>
      <c r="AT5" s="784">
        <f>'SAME R Results'!AP93</f>
        <v>0</v>
      </c>
      <c r="AU5" s="789"/>
      <c r="AV5" s="821">
        <f>'SAME R Results'!AQ93</f>
        <v>0</v>
      </c>
      <c r="AW5" s="821">
        <f>'SAME R Results'!AR93</f>
        <v>6.222127619047618</v>
      </c>
      <c r="AX5" s="821">
        <f>'SAME R Results'!AS93</f>
        <v>0</v>
      </c>
      <c r="AY5" s="821">
        <f>'SAME R Results'!AT93</f>
        <v>0</v>
      </c>
      <c r="AZ5" s="824"/>
      <c r="BA5" s="824"/>
      <c r="BB5" s="821">
        <f>'SAME R Results'!AU93</f>
        <v>0.71681428571428563</v>
      </c>
      <c r="BC5" s="821">
        <f>'SAME R Results'!AV93</f>
        <v>2.661965909090909E-2</v>
      </c>
      <c r="BD5" s="821">
        <f>'SAME R Results'!AW93</f>
        <v>5.1033095238095241</v>
      </c>
      <c r="BE5" s="821">
        <f>'SAME R Results'!AX93</f>
        <v>4.6722686363636363</v>
      </c>
      <c r="BF5" s="827">
        <f>'SAME R Results'!AY93</f>
        <v>12025</v>
      </c>
      <c r="BG5" s="784">
        <f>'SAME R Results'!AZ93</f>
        <v>0.8369228571428573</v>
      </c>
      <c r="BH5" s="784">
        <f>'SAME R Results'!BA93</f>
        <v>8.5615677272727286E-2</v>
      </c>
      <c r="BI5" s="789"/>
      <c r="BJ5" s="784">
        <f>'SAME R Results'!BB93</f>
        <v>20.479333333333333</v>
      </c>
      <c r="BK5" s="784">
        <f>'SAME R Results'!BC93</f>
        <v>0.43104088744588775</v>
      </c>
      <c r="BL5" s="784">
        <f>'SAME R Results'!BD93</f>
        <v>438728.96546478604</v>
      </c>
      <c r="BM5" s="784">
        <f>'SAME R Results'!BE93</f>
        <v>73.832543651750925</v>
      </c>
      <c r="BN5" s="784">
        <f>'SAME R Results'!BF93</f>
        <v>0.69019462662337649</v>
      </c>
      <c r="BO5" s="784">
        <f>'SAME R Results'!BG93</f>
        <v>0.18782679496753252</v>
      </c>
      <c r="BP5" s="789"/>
      <c r="BQ5" s="784">
        <f>'SAME R Results'!BH93</f>
        <v>15.029824068911578</v>
      </c>
      <c r="BR5" s="817">
        <f>'SAME R Results'!BI93</f>
        <v>0.16828736979682504</v>
      </c>
      <c r="BS5" s="817">
        <f>'SAME R Results'!BJ93</f>
        <v>0.40295169678721698</v>
      </c>
      <c r="BT5" s="817">
        <f>'SAME R Results'!BL93</f>
        <v>3.6746334661286353</v>
      </c>
      <c r="BU5" s="817">
        <f>'SAME R Results'!BM93</f>
        <v>2.5457404617536565</v>
      </c>
      <c r="BV5" s="817">
        <f>'SAME R Results'!BN93</f>
        <v>0.1087553899042086</v>
      </c>
      <c r="BW5" s="784">
        <f>'SAME R Results'!BO93</f>
        <v>438728.96546478604</v>
      </c>
      <c r="BX5" s="784">
        <f>'SAME R Results'!BP93</f>
        <v>431550.24657623621</v>
      </c>
      <c r="BY5" s="784">
        <f>'SAME R Results'!BQ93</f>
        <v>409163.56778139976</v>
      </c>
      <c r="BZ5" s="784">
        <f>'SAME R Results'!BR93</f>
        <v>73.832543651750925</v>
      </c>
      <c r="CA5" s="784">
        <f>'SAME R Results'!BS93</f>
        <v>9.5676304591558139E-2</v>
      </c>
      <c r="CB5" s="784">
        <f>'SAME R Results'!BT93</f>
        <v>0.28000000000000003</v>
      </c>
      <c r="CC5" s="784">
        <f>'SAME R Results'!BV93</f>
        <v>2.6210786371588739</v>
      </c>
      <c r="CD5" s="784">
        <f>'SAME R Results'!BW93</f>
        <v>1</v>
      </c>
      <c r="CE5" s="784">
        <f>'SAME R Results'!BZ93</f>
        <v>295.6786559110368</v>
      </c>
      <c r="CF5" s="27"/>
    </row>
    <row r="6" spans="1:88" ht="16.5" customHeight="1" x14ac:dyDescent="0.2">
      <c r="A6" s="780">
        <v>2</v>
      </c>
      <c r="B6" s="784" t="str">
        <f>'SAME R Results'!A110</f>
        <v>10 (4)</v>
      </c>
      <c r="C6" s="838" t="str">
        <f>'SAME R Results'!B110</f>
        <v>Lampwick</v>
      </c>
      <c r="D6" s="784" t="str">
        <f>'SAME R Results'!C110</f>
        <v>L05</v>
      </c>
      <c r="E6" s="784" t="str">
        <f>'SAME R Results'!D110</f>
        <v>59 L</v>
      </c>
      <c r="F6" s="784">
        <f>'SAME R Results'!E110</f>
        <v>0</v>
      </c>
      <c r="G6" s="784">
        <f>'SAME R Results'!F110</f>
        <v>106</v>
      </c>
      <c r="H6" s="785" t="str">
        <f>'SAME R Results'!G110</f>
        <v>No flow run w/ aging</v>
      </c>
      <c r="I6" s="784">
        <f>'SAME R Results'!H110</f>
        <v>252</v>
      </c>
      <c r="J6" s="786">
        <f>'SAME R Results'!I110</f>
        <v>40430.305555555555</v>
      </c>
      <c r="K6" s="784">
        <f>'SAME R Results'!J110</f>
        <v>0</v>
      </c>
      <c r="L6" s="788"/>
      <c r="M6" s="788"/>
      <c r="N6" s="784">
        <f>'SAME R Results'!K110</f>
        <v>0</v>
      </c>
      <c r="O6" s="793">
        <f>'SAME R Results'!L110</f>
        <v>1.28</v>
      </c>
      <c r="P6" s="784">
        <f>'SAME R Results'!M110</f>
        <v>60</v>
      </c>
      <c r="Q6" s="784">
        <f>'SAME R Results'!N110</f>
        <v>11</v>
      </c>
      <c r="R6" s="784">
        <f>'SAME R Results'!O110</f>
        <v>8</v>
      </c>
      <c r="S6" s="784" t="str">
        <f>'SAME R Results'!P110</f>
        <v>n</v>
      </c>
      <c r="T6" s="784" t="str">
        <f>'SAME R Results'!Q110</f>
        <v>N</v>
      </c>
      <c r="U6" s="784">
        <f>'SAME R Results'!R110</f>
        <v>29.714285714285715</v>
      </c>
      <c r="V6" s="784" t="str">
        <f>'SAME R Results'!S110</f>
        <v>Y</v>
      </c>
      <c r="W6" s="784">
        <f>'SAME R Results'!T110</f>
        <v>90</v>
      </c>
      <c r="X6" s="784" t="str">
        <f>'SAME R Results'!U110</f>
        <v>n</v>
      </c>
      <c r="Y6" s="784" t="str">
        <f>'SAME R Results'!V110</f>
        <v>y</v>
      </c>
      <c r="Z6" s="784" t="str">
        <f>'SAME R Results'!W110</f>
        <v>y</v>
      </c>
      <c r="AA6" s="784" t="str">
        <f>'SAME R Results'!X110</f>
        <v>n</v>
      </c>
      <c r="AB6" s="784" t="str">
        <f>'SAME R Results'!Y110</f>
        <v>n</v>
      </c>
      <c r="AC6" s="789"/>
      <c r="AD6" s="784" t="str">
        <f>'SAME R Results'!Z110</f>
        <v>y</v>
      </c>
      <c r="AE6" s="784">
        <f>'SAME R Results'!AA110</f>
        <v>10</v>
      </c>
      <c r="AF6" s="784" t="str">
        <f>'SAME R Results'!AB110</f>
        <v>y</v>
      </c>
      <c r="AG6" s="817">
        <f>'SAME R Results'!AC110</f>
        <v>7.8816036857303803E-2</v>
      </c>
      <c r="AH6" s="819">
        <f>'SAME R Results'!AD110</f>
        <v>0</v>
      </c>
      <c r="AI6" s="784">
        <f>'SAME R Results'!AE110</f>
        <v>58</v>
      </c>
      <c r="AJ6" s="784">
        <f>'SAME R Results'!AF110</f>
        <v>480</v>
      </c>
      <c r="AK6" s="784">
        <f>'SAME R Results'!AG110</f>
        <v>0</v>
      </c>
      <c r="AL6" s="784" t="str">
        <f>'SAME R Results'!AH110</f>
        <v>n</v>
      </c>
      <c r="AM6" s="784" t="str">
        <f>'SAME R Results'!AI110</f>
        <v>y</v>
      </c>
      <c r="AN6" s="784" t="str">
        <f>'SAME R Results'!AJ110</f>
        <v>y</v>
      </c>
      <c r="AO6" s="784" t="str">
        <f>'SAME R Results'!AK110</f>
        <v>n</v>
      </c>
      <c r="AP6" s="784" t="str">
        <f>'SAME R Results'!AL110</f>
        <v>n</v>
      </c>
      <c r="AQ6" s="784" t="str">
        <f>'SAME R Results'!AM110</f>
        <v>y</v>
      </c>
      <c r="AR6" s="817">
        <f>'SAME R Results'!AN110</f>
        <v>7.8816036857303803E-2</v>
      </c>
      <c r="AS6" s="819">
        <f>'SAME R Results'!AO110</f>
        <v>0</v>
      </c>
      <c r="AT6" s="784">
        <f>'SAME R Results'!AP110</f>
        <v>0</v>
      </c>
      <c r="AU6" s="789"/>
      <c r="AV6" s="821">
        <f>'SAME R Results'!AQ110</f>
        <v>0</v>
      </c>
      <c r="AW6" s="821">
        <f>'SAME R Results'!AR110</f>
        <v>6.2560419999999999</v>
      </c>
      <c r="AX6" s="821">
        <f>'SAME R Results'!AS110</f>
        <v>0</v>
      </c>
      <c r="AY6" s="821">
        <f>'SAME R Results'!AT110</f>
        <v>0</v>
      </c>
      <c r="AZ6" s="824"/>
      <c r="BA6" s="824"/>
      <c r="BB6" s="821">
        <f>'SAME R Results'!AU110</f>
        <v>0.83120744999999974</v>
      </c>
      <c r="BC6" s="821">
        <f>'SAME R Results'!AV110</f>
        <v>3.5980234999999999E-2</v>
      </c>
      <c r="BD6" s="821">
        <f>'SAME R Results'!AW110</f>
        <v>4.9518899999999997</v>
      </c>
      <c r="BE6" s="821">
        <f>'SAME R Results'!AX110</f>
        <v>4.6689910000000001</v>
      </c>
      <c r="BF6" s="827">
        <f>'SAME R Results'!AY110</f>
        <v>6080</v>
      </c>
      <c r="BG6" s="784">
        <f>'SAME R Results'!AZ110</f>
        <v>0.90042085000000027</v>
      </c>
      <c r="BH6" s="784">
        <f>'SAME R Results'!BA110</f>
        <v>8.2290639999999998E-2</v>
      </c>
      <c r="BI6" s="789"/>
      <c r="BJ6" s="784">
        <f>'SAME R Results'!BB110</f>
        <v>43.326299999999996</v>
      </c>
      <c r="BK6" s="784">
        <f>'SAME R Results'!BC110</f>
        <v>0.28289899999999957</v>
      </c>
      <c r="BL6" s="784">
        <f>'SAME R Results'!BD110</f>
        <v>107516.96149531422</v>
      </c>
      <c r="BM6" s="784">
        <f>'SAME R Results'!BE110</f>
        <v>47.564685690088332</v>
      </c>
      <c r="BN6" s="784">
        <f>'SAME R Results'!BF110</f>
        <v>0.79522721499999971</v>
      </c>
      <c r="BO6" s="784">
        <f>'SAME R Results'!BG110</f>
        <v>0.20453255250000008</v>
      </c>
      <c r="BP6" s="789"/>
      <c r="BQ6" s="784">
        <f>'SAME R Results'!BH110</f>
        <v>12.131364</v>
      </c>
      <c r="BR6" s="817">
        <f>'SAME R Results'!BI110</f>
        <v>0.44239239119644658</v>
      </c>
      <c r="BS6" s="817">
        <f>'SAME R Results'!BJ110</f>
        <v>0.59953058438413609</v>
      </c>
      <c r="BT6" s="817">
        <f>'SAME R Results'!BL110</f>
        <v>3.8880227390698576</v>
      </c>
      <c r="BU6" s="817">
        <f>'SAME R Results'!BM110</f>
        <v>1.7355361204504993</v>
      </c>
      <c r="BV6" s="817">
        <f>'SAME R Results'!BN110</f>
        <v>0.38001942957695506</v>
      </c>
      <c r="BW6" s="784">
        <f>'SAME R Results'!BO110</f>
        <v>107516.96149531422</v>
      </c>
      <c r="BX6" s="784">
        <f>'SAME R Results'!BP110</f>
        <v>105742.70329132484</v>
      </c>
      <c r="BY6" s="784">
        <f>'SAME R Results'!BQ110</f>
        <v>100668.32482791525</v>
      </c>
      <c r="BZ6" s="784">
        <f>'SAME R Results'!BR110</f>
        <v>47.564685690088332</v>
      </c>
      <c r="CA6" s="784">
        <f>'SAME R Results'!BS110</f>
        <v>6.2793882624522679E-2</v>
      </c>
      <c r="CB6" s="784">
        <f>'SAME R Results'!BT110</f>
        <v>0.28000000000000003</v>
      </c>
      <c r="CC6" s="784">
        <f>'SAME R Results'!BV110</f>
        <v>1</v>
      </c>
      <c r="CD6" s="784">
        <f>'SAME R Results'!BW110</f>
        <v>1</v>
      </c>
      <c r="CE6" s="784">
        <f>'SAME R Results'!BZ110</f>
        <v>296.85201609236873</v>
      </c>
      <c r="CF6" s="27"/>
    </row>
    <row r="7" spans="1:88" ht="16.5" customHeight="1" x14ac:dyDescent="0.2">
      <c r="A7" s="778">
        <v>1</v>
      </c>
      <c r="B7" s="779">
        <f>'SAME1 Flight Tests 8-27-09'!A41</f>
        <v>4</v>
      </c>
      <c r="C7" s="837" t="str">
        <f>'SAME1 Flight Tests 8-27-09'!B41</f>
        <v>Lampwick</v>
      </c>
      <c r="D7" s="782"/>
      <c r="E7" s="779" t="str">
        <f>'SAME1 Flight Tests 8-27-09'!C41</f>
        <v>34 L</v>
      </c>
      <c r="F7" s="805">
        <f>'SAME1 Flight Tests 8-27-09'!D41</f>
        <v>3</v>
      </c>
      <c r="G7" s="805">
        <f>'SAME1 Flight Tests 8-27-09'!E41</f>
        <v>34</v>
      </c>
      <c r="H7" s="779" t="str">
        <f>'SAME1 Flight Tests 8-27-09'!F41</f>
        <v>lower flow (2)</v>
      </c>
      <c r="I7" s="779">
        <f>'SAME1 Flight Tests 8-27-09'!G41</f>
        <v>273</v>
      </c>
      <c r="J7" s="791">
        <f>'SAME1 Flight Tests 8-27-09'!H41</f>
        <v>39355</v>
      </c>
      <c r="K7" s="779">
        <f>'SAME1 Flight Tests 8-27-09'!I41</f>
        <v>0</v>
      </c>
      <c r="L7" s="779" t="str">
        <f>'SAME1 Flight Tests 8-27-09'!J41</f>
        <v>n</v>
      </c>
      <c r="M7" s="779" t="str">
        <f>'SAME1 Flight Tests 8-27-09'!K41</f>
        <v>n</v>
      </c>
      <c r="N7" s="779">
        <f>'SAME1 Flight Tests 8-27-09'!L41</f>
        <v>2</v>
      </c>
      <c r="O7" s="804">
        <f>'SAME1 Flight Tests 8-27-09'!M41</f>
        <v>1.2450000000000001</v>
      </c>
      <c r="P7" s="805">
        <f>'SAME1 Flight Tests 8-27-09'!N41</f>
        <v>60</v>
      </c>
      <c r="Q7" s="805">
        <f>'SAME1 Flight Tests 8-27-09'!O41</f>
        <v>11</v>
      </c>
      <c r="R7" s="805">
        <f>'SAME1 Flight Tests 8-27-09'!P41</f>
        <v>8</v>
      </c>
      <c r="S7" s="806"/>
      <c r="T7" s="806"/>
      <c r="U7" s="805">
        <f>'SAME1 Flight Tests 8-27-09'!Q41</f>
        <v>45.666666666666664</v>
      </c>
      <c r="V7" s="806"/>
      <c r="W7" s="806"/>
      <c r="X7" s="806"/>
      <c r="Y7" s="806"/>
      <c r="Z7" s="806"/>
      <c r="AA7" s="805" t="str">
        <f>'SAME1 Flight Tests 8-27-09'!R41</f>
        <v>y</v>
      </c>
      <c r="AB7" s="805" t="str">
        <f>'SAME1 Flight Tests 8-27-09'!S41</f>
        <v>y</v>
      </c>
      <c r="AC7" s="805">
        <f>'SAME1 Flight Tests 8-27-09'!T41</f>
        <v>1</v>
      </c>
      <c r="AD7" s="806"/>
      <c r="AE7" s="805">
        <f>'SAME1 Flight Tests 8-27-09'!U41</f>
        <v>10</v>
      </c>
      <c r="AF7" s="806"/>
      <c r="AG7" s="816">
        <f>'SAME1 Flight Tests 8-27-09'!V41</f>
        <v>3.852706928546E-2</v>
      </c>
      <c r="AH7" s="818">
        <f>'SAME1 Flight Tests 8-27-09'!W41</f>
        <v>0.45384257500294073</v>
      </c>
      <c r="AI7" s="806"/>
      <c r="AJ7" s="806"/>
      <c r="AK7" s="806"/>
      <c r="AL7" s="806"/>
      <c r="AM7" s="806"/>
      <c r="AN7" s="806"/>
      <c r="AO7" s="806"/>
      <c r="AP7" s="806"/>
      <c r="AQ7" s="806"/>
      <c r="AR7" s="806"/>
      <c r="AS7" s="806"/>
      <c r="AT7" s="806"/>
      <c r="AU7" s="805">
        <f>'SAME1 Flight Tests 8-27-09'!X41</f>
        <v>0.8</v>
      </c>
      <c r="AV7" s="820">
        <f>'SAME1 Flight Tests 8-27-09'!Y41</f>
        <v>3.322661500000001</v>
      </c>
      <c r="AW7" s="820">
        <f>'SAME1 Flight Tests 8-27-09'!Z41</f>
        <v>6.2472994999999996</v>
      </c>
      <c r="AX7" s="820">
        <f>'SAME1 Flight Tests 8-27-09'!AA41</f>
        <v>4.6678009999999999</v>
      </c>
      <c r="AY7" s="822"/>
      <c r="AZ7" s="822"/>
      <c r="BA7" s="820">
        <f>'SAME1 Flight Tests 8-27-09'!AC41</f>
        <v>4.8072664999999999</v>
      </c>
      <c r="BB7" s="822"/>
      <c r="BC7" s="822"/>
      <c r="BD7" s="820">
        <f>'SAME1 Flight Tests 8-27-09'!AB41</f>
        <v>5.6470329999999995</v>
      </c>
      <c r="BE7" s="820">
        <f>'SAME1 Flight Tests 8-27-09'!AD41</f>
        <v>4.6248480000000001</v>
      </c>
      <c r="BF7" s="826">
        <f>'SAME1 Flight Tests 8-27-09'!AE41</f>
        <v>31015</v>
      </c>
      <c r="BG7" s="806"/>
      <c r="BH7" s="806"/>
      <c r="BI7" s="805">
        <f>'SAME1 Flight Tests 8-27-09'!AF41</f>
        <v>12.873099999999999</v>
      </c>
      <c r="BJ7" s="805">
        <f>'SAME1 Flight Tests 8-27-09'!AG41</f>
        <v>29.414750000000005</v>
      </c>
      <c r="BK7" s="805">
        <f>'SAME1 Flight Tests 8-27-09'!AH41</f>
        <v>1.0221849999999995</v>
      </c>
      <c r="BL7" s="805">
        <f>'SAME1 Flight Tests 8-27-09'!AK41</f>
        <v>1162148.7250497313</v>
      </c>
      <c r="BM7" s="805">
        <f>'SAME1 Flight Tests 8-27-09'!AL41</f>
        <v>190.12985727339534</v>
      </c>
      <c r="BN7" s="806"/>
      <c r="BO7" s="805"/>
      <c r="BP7" s="806"/>
      <c r="BQ7" s="805">
        <f>'SAME1 Flight Tests 8-27-09'!AM41</f>
        <v>18.14754818881114</v>
      </c>
      <c r="BR7" s="816">
        <f>'SAME1 Flight Tests 8-27-09'!AP41</f>
        <v>0.16360200134045599</v>
      </c>
      <c r="BS7" s="816">
        <f>'SAME1 Flight Tests 8-27-09'!AQ41</f>
        <v>0.31119147379012313</v>
      </c>
      <c r="BT7" s="816"/>
      <c r="BU7" s="816">
        <f>'SAME1 Flight Tests 8-27-09'!AS41</f>
        <v>2.22967354965495</v>
      </c>
      <c r="BV7" s="816">
        <f>'SAME1 Flight Tests 8-27-09'!AT41</f>
        <v>0.11862304648393515</v>
      </c>
      <c r="BW7" s="807">
        <f>'SAME1 Flight Tests 8-27-09'!BB41</f>
        <v>1162148.7250497313</v>
      </c>
      <c r="BX7" s="807">
        <f>'SAME1 Flight Tests 8-27-09'!BC41</f>
        <v>1143633.3016544404</v>
      </c>
      <c r="BY7" s="807">
        <f>'SAME1 Flight Tests 8-27-09'!BD41</f>
        <v>1070606.0567281875</v>
      </c>
      <c r="BZ7" s="806"/>
      <c r="CA7" s="805">
        <f>'SAME1 Flight Tests 8-27-09'!BG41</f>
        <v>0.21935300429184537</v>
      </c>
      <c r="CB7" s="805">
        <f>'SAME1 Flight Tests 8-27-09'!BF41</f>
        <v>0.28000000000000003</v>
      </c>
      <c r="CC7" s="783"/>
      <c r="CD7" s="805">
        <f>'SAME1 Flight Tests 8-27-09'!BE41</f>
        <v>1</v>
      </c>
      <c r="CE7" s="805">
        <f>'SAME1 Flight Tests 8-27-09'!BH41</f>
        <v>258.45198005359714</v>
      </c>
      <c r="CF7" s="27"/>
    </row>
    <row r="8" spans="1:88" ht="16.5" customHeight="1" x14ac:dyDescent="0.2">
      <c r="A8" s="780">
        <v>2</v>
      </c>
      <c r="B8" s="784" t="str">
        <f>'SAME R Results'!A118</f>
        <v>11(4)</v>
      </c>
      <c r="C8" s="838" t="str">
        <f>'SAME R Results'!B118</f>
        <v>Lampwick</v>
      </c>
      <c r="D8" s="784" t="str">
        <f>'SAME R Results'!C118</f>
        <v>L06</v>
      </c>
      <c r="E8" s="784" t="str">
        <f>'SAME R Results'!D118</f>
        <v>63 L</v>
      </c>
      <c r="F8" s="784">
        <f>'SAME R Results'!E118</f>
        <v>0</v>
      </c>
      <c r="G8" s="784">
        <f>'SAME R Results'!F118</f>
        <v>110</v>
      </c>
      <c r="H8" s="785" t="str">
        <f>'SAME R Results'!G118</f>
        <v>low flow run w STS</v>
      </c>
      <c r="I8" s="784">
        <f>'SAME R Results'!H118</f>
        <v>253</v>
      </c>
      <c r="J8" s="786">
        <f>'SAME R Results'!I118</f>
        <v>40430.305555555555</v>
      </c>
      <c r="K8" s="784">
        <f>'SAME R Results'!J118</f>
        <v>0</v>
      </c>
      <c r="L8" s="788"/>
      <c r="M8" s="788"/>
      <c r="N8" s="784">
        <f>'SAME R Results'!K118</f>
        <v>2</v>
      </c>
      <c r="O8" s="793">
        <f>'SAME R Results'!L118</f>
        <v>1.28</v>
      </c>
      <c r="P8" s="784">
        <f>'SAME R Results'!M118</f>
        <v>60</v>
      </c>
      <c r="Q8" s="784">
        <f>'SAME R Results'!N118</f>
        <v>11</v>
      </c>
      <c r="R8" s="784">
        <f>'SAME R Results'!O118</f>
        <v>8</v>
      </c>
      <c r="S8" s="784" t="str">
        <f>'SAME R Results'!P118</f>
        <v>n</v>
      </c>
      <c r="T8" s="784" t="str">
        <f>'SAME R Results'!Q118</f>
        <v>n</v>
      </c>
      <c r="U8" s="784">
        <f>'SAME R Results'!R118</f>
        <v>21.428571428571427</v>
      </c>
      <c r="V8" s="784" t="str">
        <f>'SAME R Results'!S118</f>
        <v>n</v>
      </c>
      <c r="W8" s="784">
        <f>'SAME R Results'!T118</f>
        <v>0</v>
      </c>
      <c r="X8" s="784" t="str">
        <f>'SAME R Results'!U118</f>
        <v>y</v>
      </c>
      <c r="Y8" s="784" t="str">
        <f>'SAME R Results'!V118</f>
        <v>n</v>
      </c>
      <c r="Z8" s="784" t="str">
        <f>'SAME R Results'!W118</f>
        <v>y</v>
      </c>
      <c r="AA8" s="784" t="str">
        <f>'SAME R Results'!X118</f>
        <v>n</v>
      </c>
      <c r="AB8" s="784" t="str">
        <f>'SAME R Results'!Y118</f>
        <v>y</v>
      </c>
      <c r="AC8" s="789"/>
      <c r="AD8" s="784" t="str">
        <f>'SAME R Results'!Z118</f>
        <v>y</v>
      </c>
      <c r="AE8" s="784">
        <f>'SAME R Results'!AA118</f>
        <v>10</v>
      </c>
      <c r="AF8" s="784" t="str">
        <f>'SAME R Results'!AB118</f>
        <v>y</v>
      </c>
      <c r="AG8" s="817">
        <f>'SAME R Results'!AC118</f>
        <v>3.852706928546E-2</v>
      </c>
      <c r="AH8" s="819">
        <f>'SAME R Results'!AD118</f>
        <v>0</v>
      </c>
      <c r="AI8" s="784">
        <f>'SAME R Results'!AE118</f>
        <v>0</v>
      </c>
      <c r="AJ8" s="784">
        <f>'SAME R Results'!AF118</f>
        <v>0</v>
      </c>
      <c r="AK8" s="784">
        <f>'SAME R Results'!AG118</f>
        <v>0</v>
      </c>
      <c r="AL8" s="784">
        <f>'SAME R Results'!AH118</f>
        <v>0</v>
      </c>
      <c r="AM8" s="784">
        <f>'SAME R Results'!AI118</f>
        <v>0</v>
      </c>
      <c r="AN8" s="784">
        <f>'SAME R Results'!AJ118</f>
        <v>0</v>
      </c>
      <c r="AO8" s="784">
        <f>'SAME R Results'!AK118</f>
        <v>0</v>
      </c>
      <c r="AP8" s="784">
        <f>'SAME R Results'!AL118</f>
        <v>0</v>
      </c>
      <c r="AQ8" s="784">
        <f>'SAME R Results'!AM118</f>
        <v>0</v>
      </c>
      <c r="AR8" s="817">
        <f>'SAME R Results'!AN118</f>
        <v>0</v>
      </c>
      <c r="AS8" s="819">
        <f>'SAME R Results'!AO118</f>
        <v>0</v>
      </c>
      <c r="AT8" s="784">
        <f>'SAME R Results'!AP118</f>
        <v>0</v>
      </c>
      <c r="AU8" s="789"/>
      <c r="AV8" s="821">
        <f>'SAME R Results'!AQ118</f>
        <v>0</v>
      </c>
      <c r="AW8" s="821">
        <f>'SAME R Results'!AR118</f>
        <v>6.2793880000000009</v>
      </c>
      <c r="AX8" s="821">
        <f>'SAME R Results'!AS118</f>
        <v>4.8928252380952379</v>
      </c>
      <c r="AY8" s="821">
        <f>'SAME R Results'!AT118</f>
        <v>5.1263119999999986</v>
      </c>
      <c r="AZ8" s="824"/>
      <c r="BA8" s="824"/>
      <c r="BB8" s="821">
        <f>'SAME R Results'!AU118</f>
        <v>0</v>
      </c>
      <c r="BC8" s="821">
        <f>'SAME R Results'!AV118</f>
        <v>0</v>
      </c>
      <c r="BD8" s="821">
        <f>'SAME R Results'!AW118</f>
        <v>5.9777834999999984</v>
      </c>
      <c r="BE8" s="821">
        <f>'SAME R Results'!AX118</f>
        <v>4.6155244999999994</v>
      </c>
      <c r="BF8" s="827">
        <f>'SAME R Results'!AY118</f>
        <v>24645</v>
      </c>
      <c r="BG8" s="784">
        <f>'SAME R Results'!AZ118</f>
        <v>0</v>
      </c>
      <c r="BH8" s="784">
        <f>'SAME R Results'!BA118</f>
        <v>0</v>
      </c>
      <c r="BI8" s="789"/>
      <c r="BJ8" s="784">
        <f>'SAME R Results'!BB118</f>
        <v>82.399200000000008</v>
      </c>
      <c r="BK8" s="784">
        <f>'SAME R Results'!BC118</f>
        <v>1.362258999999999</v>
      </c>
      <c r="BL8" s="784">
        <f>'SAME R Results'!BD118</f>
        <v>915311.87562477367</v>
      </c>
      <c r="BM8" s="784">
        <f>'SAME R Results'!BE118</f>
        <v>269.64467313300628</v>
      </c>
      <c r="BN8" s="784">
        <f>'SAME R Results'!BF118</f>
        <v>0</v>
      </c>
      <c r="BO8" s="784">
        <f>'SAME R Results'!BG118</f>
        <v>0</v>
      </c>
      <c r="BP8" s="789"/>
      <c r="BQ8" s="784">
        <f>'SAME R Results'!BH118</f>
        <v>52.899787351939423</v>
      </c>
      <c r="BR8" s="817">
        <f>'SAME R Results'!BI118</f>
        <v>0.29459322042440694</v>
      </c>
      <c r="BS8" s="817">
        <f>'SAME R Results'!BJ118</f>
        <v>0.47969155079332726</v>
      </c>
      <c r="BT8" s="817">
        <f>'SAME R Results'!BL118</f>
        <v>0</v>
      </c>
      <c r="BU8" s="817">
        <f>'SAME R Results'!BM118</f>
        <v>2.0102241523207525</v>
      </c>
      <c r="BV8" s="817">
        <f>'SAME R Results'!BN118</f>
        <v>0.2308623369659521</v>
      </c>
      <c r="BW8" s="784">
        <f>'SAME R Results'!BO118</f>
        <v>915311.87562477367</v>
      </c>
      <c r="BX8" s="784">
        <f>'SAME R Results'!BP118</f>
        <v>900599.23304612003</v>
      </c>
      <c r="BY8" s="784">
        <f>'SAME R Results'!BQ118</f>
        <v>846645.41398974834</v>
      </c>
      <c r="BZ8" s="784">
        <f>'SAME R Results'!BR118</f>
        <v>269.64467313300628</v>
      </c>
      <c r="CA8" s="784">
        <f>'SAME R Results'!BS118</f>
        <v>0.30237481132913052</v>
      </c>
      <c r="CB8" s="784">
        <f>'SAME R Results'!BT118</f>
        <v>0.28000000000000003</v>
      </c>
      <c r="CC8" s="784">
        <f>'SAME R Results'!BV118</f>
        <v>2.2928355126167754</v>
      </c>
      <c r="CD8" s="784">
        <f>'SAME R Results'!BW118</f>
        <v>1</v>
      </c>
      <c r="CE8" s="784">
        <f>'SAME R Results'!BZ118</f>
        <v>299.07317141986238</v>
      </c>
      <c r="CF8" s="27"/>
    </row>
    <row r="9" spans="1:88" ht="16.5" customHeight="1" x14ac:dyDescent="0.2">
      <c r="A9" s="778">
        <v>1</v>
      </c>
      <c r="B9" s="779">
        <f>'SAME1 Flight Tests 8-27-09'!A37</f>
        <v>4</v>
      </c>
      <c r="C9" s="837" t="str">
        <f>'SAME1 Flight Tests 8-27-09'!B37</f>
        <v>Lampwick</v>
      </c>
      <c r="D9" s="782"/>
      <c r="E9" s="779" t="str">
        <f>'SAME1 Flight Tests 8-27-09'!C37</f>
        <v>31 L</v>
      </c>
      <c r="F9" s="805">
        <f>'SAME1 Flight Tests 8-27-09'!D37</f>
        <v>1</v>
      </c>
      <c r="G9" s="805">
        <f>'SAME1 Flight Tests 8-27-09'!E37</f>
        <v>31</v>
      </c>
      <c r="H9" s="779" t="str">
        <f>'SAME1 Flight Tests 8-27-09'!F37</f>
        <v>Air flow down (4)</v>
      </c>
      <c r="I9" s="779">
        <f>'SAME1 Flight Tests 8-27-09'!G37</f>
        <v>272</v>
      </c>
      <c r="J9" s="791">
        <f>'SAME1 Flight Tests 8-27-09'!H37</f>
        <v>39354</v>
      </c>
      <c r="K9" s="779">
        <f>'SAME1 Flight Tests 8-27-09'!I37</f>
        <v>0</v>
      </c>
      <c r="L9" s="779" t="str">
        <f>'SAME1 Flight Tests 8-27-09'!J37</f>
        <v>n</v>
      </c>
      <c r="M9" s="779" t="str">
        <f>'SAME1 Flight Tests 8-27-09'!K37</f>
        <v>n</v>
      </c>
      <c r="N9" s="779">
        <f>'SAME1 Flight Tests 8-27-09'!L37</f>
        <v>4</v>
      </c>
      <c r="O9" s="804">
        <f>'SAME1 Flight Tests 8-27-09'!M37</f>
        <v>1.2450000000000001</v>
      </c>
      <c r="P9" s="805">
        <f>'SAME1 Flight Tests 8-27-09'!N37</f>
        <v>60</v>
      </c>
      <c r="Q9" s="805">
        <f>'SAME1 Flight Tests 8-27-09'!O37</f>
        <v>11</v>
      </c>
      <c r="R9" s="805">
        <f>'SAME1 Flight Tests 8-27-09'!P37</f>
        <v>8</v>
      </c>
      <c r="S9" s="806"/>
      <c r="T9" s="806"/>
      <c r="U9" s="805">
        <f>'SAME1 Flight Tests 8-27-09'!Q37</f>
        <v>11</v>
      </c>
      <c r="V9" s="806"/>
      <c r="W9" s="806"/>
      <c r="X9" s="806"/>
      <c r="Y9" s="806"/>
      <c r="Z9" s="806"/>
      <c r="AA9" s="805" t="str">
        <f>'SAME1 Flight Tests 8-27-09'!R37</f>
        <v>y</v>
      </c>
      <c r="AB9" s="805" t="str">
        <f>'SAME1 Flight Tests 8-27-09'!S37</f>
        <v>y</v>
      </c>
      <c r="AC9" s="805">
        <f>'SAME1 Flight Tests 8-27-09'!T37</f>
        <v>1</v>
      </c>
      <c r="AD9" s="806"/>
      <c r="AE9" s="805">
        <f>'SAME1 Flight Tests 8-27-09'!U37</f>
        <v>10</v>
      </c>
      <c r="AF9" s="806"/>
      <c r="AG9" s="816">
        <f>'SAME1 Flight Tests 8-27-09'!V37</f>
        <v>3.852706928546E-2</v>
      </c>
      <c r="AH9" s="818">
        <f>'SAME1 Flight Tests 8-27-09'!W37</f>
        <v>0</v>
      </c>
      <c r="AI9" s="806"/>
      <c r="AJ9" s="806"/>
      <c r="AK9" s="806"/>
      <c r="AL9" s="806"/>
      <c r="AM9" s="806"/>
      <c r="AN9" s="806"/>
      <c r="AO9" s="806"/>
      <c r="AP9" s="806"/>
      <c r="AQ9" s="806"/>
      <c r="AR9" s="806"/>
      <c r="AS9" s="806"/>
      <c r="AT9" s="806"/>
      <c r="AU9" s="805">
        <f>'SAME1 Flight Tests 8-27-09'!X37</f>
        <v>0.79</v>
      </c>
      <c r="AV9" s="820">
        <f>'SAME1 Flight Tests 8-27-09'!Y37</f>
        <v>3.3346863333333334</v>
      </c>
      <c r="AW9" s="820">
        <f>'SAME1 Flight Tests 8-27-09'!Z37</f>
        <v>6.2319949999999986</v>
      </c>
      <c r="AX9" s="820">
        <f>'SAME1 Flight Tests 8-27-09'!AA37</f>
        <v>4.5496626666666673</v>
      </c>
      <c r="AY9" s="822"/>
      <c r="AZ9" s="822"/>
      <c r="BA9" s="820">
        <f>'SAME1 Flight Tests 8-27-09'!AC37</f>
        <v>4.8548895000000005</v>
      </c>
      <c r="BB9" s="822"/>
      <c r="BC9" s="822"/>
      <c r="BD9" s="820">
        <f>'SAME1 Flight Tests 8-27-09'!AB37</f>
        <v>5.9095920000000008</v>
      </c>
      <c r="BE9" s="820">
        <f>'SAME1 Flight Tests 8-27-09'!AD37</f>
        <v>4.6461334999999995</v>
      </c>
      <c r="BF9" s="826">
        <f>'SAME1 Flight Tests 8-27-09'!AE37</f>
        <v>43170</v>
      </c>
      <c r="BG9" s="806"/>
      <c r="BH9" s="806"/>
      <c r="BI9" s="805">
        <f>'SAME1 Flight Tests 8-27-09'!AF37</f>
        <v>19.1495</v>
      </c>
      <c r="BJ9" s="805">
        <f>'SAME1 Flight Tests 8-27-09'!AG37</f>
        <v>32.946449999999999</v>
      </c>
      <c r="BK9" s="805">
        <f>'SAME1 Flight Tests 8-27-09'!AH37</f>
        <v>1.2634585000000014</v>
      </c>
      <c r="BL9" s="805">
        <f>'SAME1 Flight Tests 8-27-09'!AK37</f>
        <v>1644842.7294187157</v>
      </c>
      <c r="BM9" s="805">
        <f>'SAME1 Flight Tests 8-27-09'!AL37</f>
        <v>244.38265833948313</v>
      </c>
      <c r="BN9" s="806"/>
      <c r="BO9" s="805"/>
      <c r="BP9" s="806"/>
      <c r="BQ9" s="805" t="e">
        <f>'SAME1 Flight Tests 8-27-09'!AM37</f>
        <v>#DIV/0!</v>
      </c>
      <c r="BR9" s="816">
        <f>'SAME1 Flight Tests 8-27-09'!AP37</f>
        <v>0.14857509108232342</v>
      </c>
      <c r="BS9" s="816" t="e">
        <f>'SAME1 Flight Tests 8-27-09'!AQ37</f>
        <v>#DIV/0!</v>
      </c>
      <c r="BT9" s="816"/>
      <c r="BU9" s="816" t="e">
        <f>'SAME1 Flight Tests 8-27-09'!AS37</f>
        <v>#DIV/0!</v>
      </c>
      <c r="BV9" s="816" t="e">
        <f>'SAME1 Flight Tests 8-27-09'!AT37</f>
        <v>#DIV/0!</v>
      </c>
      <c r="BW9" s="807">
        <f>'SAME1 Flight Tests 8-27-09'!BB37</f>
        <v>1644842.7294187157</v>
      </c>
      <c r="BX9" s="807">
        <f>'SAME1 Flight Tests 8-27-09'!BC37</f>
        <v>1619070.9793631071</v>
      </c>
      <c r="BY9" s="807">
        <f>'SAME1 Flight Tests 8-27-09'!BD37</f>
        <v>1503804.0259622161</v>
      </c>
      <c r="BZ9" s="806"/>
      <c r="CA9" s="805">
        <f>'SAME1 Flight Tests 8-27-09'!BG37</f>
        <v>0.27112843347639515</v>
      </c>
      <c r="CB9" s="805">
        <f>'SAME1 Flight Tests 8-27-09'!BF37</f>
        <v>0.28000000000000003</v>
      </c>
      <c r="CC9" s="783"/>
      <c r="CD9" s="805">
        <f>'SAME1 Flight Tests 8-27-09'!BE37</f>
        <v>1</v>
      </c>
      <c r="CE9" s="805"/>
      <c r="CF9" s="27"/>
    </row>
    <row r="10" spans="1:88" s="11" customFormat="1" ht="16.5" customHeight="1" x14ac:dyDescent="0.2">
      <c r="A10" s="778">
        <v>1</v>
      </c>
      <c r="B10" s="779">
        <f>'SAME1 Flight Tests 8-27-09'!A38</f>
        <v>4</v>
      </c>
      <c r="C10" s="837" t="str">
        <f>'SAME1 Flight Tests 8-27-09'!B38</f>
        <v>Lampwick</v>
      </c>
      <c r="D10" s="782"/>
      <c r="E10" s="779" t="str">
        <f>'SAME1 Flight Tests 8-27-09'!C38</f>
        <v>32 L</v>
      </c>
      <c r="F10" s="805">
        <f>'SAME1 Flight Tests 8-27-09'!D38</f>
        <v>2</v>
      </c>
      <c r="G10" s="805">
        <f>'SAME1 Flight Tests 8-27-09'!E38</f>
        <v>32</v>
      </c>
      <c r="H10" s="871" t="str">
        <f>'SAME1 Flight Tests 8-27-09'!F38</f>
        <v>Baseline</v>
      </c>
      <c r="I10" s="779">
        <f>'SAME1 Flight Tests 8-27-09'!G38</f>
        <v>272</v>
      </c>
      <c r="J10" s="791">
        <f>'SAME1 Flight Tests 8-27-09'!H38</f>
        <v>39354</v>
      </c>
      <c r="K10" s="779">
        <f>'SAME1 Flight Tests 8-27-09'!I38</f>
        <v>0</v>
      </c>
      <c r="L10" s="779" t="str">
        <f>'SAME1 Flight Tests 8-27-09'!J38</f>
        <v>n</v>
      </c>
      <c r="M10" s="779" t="str">
        <f>'SAME1 Flight Tests 8-27-09'!K38</f>
        <v>n</v>
      </c>
      <c r="N10" s="779">
        <f>'SAME1 Flight Tests 8-27-09'!L38</f>
        <v>8</v>
      </c>
      <c r="O10" s="804">
        <f>'SAME1 Flight Tests 8-27-09'!M38</f>
        <v>1.2450000000000001</v>
      </c>
      <c r="P10" s="805">
        <f>'SAME1 Flight Tests 8-27-09'!N38</f>
        <v>60</v>
      </c>
      <c r="Q10" s="805">
        <f>'SAME1 Flight Tests 8-27-09'!O38</f>
        <v>11</v>
      </c>
      <c r="R10" s="805">
        <f>'SAME1 Flight Tests 8-27-09'!P38</f>
        <v>8</v>
      </c>
      <c r="S10" s="806"/>
      <c r="T10" s="806"/>
      <c r="U10" s="805">
        <f>'SAME1 Flight Tests 8-27-09'!Q38</f>
        <v>62.666666666666664</v>
      </c>
      <c r="V10" s="806"/>
      <c r="W10" s="806"/>
      <c r="X10" s="806"/>
      <c r="Y10" s="806"/>
      <c r="Z10" s="806"/>
      <c r="AA10" s="805" t="str">
        <f>'SAME1 Flight Tests 8-27-09'!R38</f>
        <v>y</v>
      </c>
      <c r="AB10" s="805" t="str">
        <f>'SAME1 Flight Tests 8-27-09'!S38</f>
        <v>y</v>
      </c>
      <c r="AC10" s="805">
        <f>'SAME1 Flight Tests 8-27-09'!T38</f>
        <v>1</v>
      </c>
      <c r="AD10" s="806"/>
      <c r="AE10" s="805">
        <f>'SAME1 Flight Tests 8-27-09'!U38</f>
        <v>10</v>
      </c>
      <c r="AF10" s="806"/>
      <c r="AG10" s="816">
        <f>'SAME1 Flight Tests 8-27-09'!V38</f>
        <v>3.852706928546E-2</v>
      </c>
      <c r="AH10" s="818">
        <f>'SAME1 Flight Tests 8-27-09'!W38</f>
        <v>0.37564557512692559</v>
      </c>
      <c r="AI10" s="806"/>
      <c r="AJ10" s="806"/>
      <c r="AK10" s="806"/>
      <c r="AL10" s="806"/>
      <c r="AM10" s="806"/>
      <c r="AN10" s="806"/>
      <c r="AO10" s="806"/>
      <c r="AP10" s="806"/>
      <c r="AQ10" s="806"/>
      <c r="AR10" s="806"/>
      <c r="AS10" s="806"/>
      <c r="AT10" s="806"/>
      <c r="AU10" s="805">
        <f>'SAME1 Flight Tests 8-27-09'!X38</f>
        <v>0.86</v>
      </c>
      <c r="AV10" s="820">
        <f>'SAME1 Flight Tests 8-27-09'!Y38</f>
        <v>3.3386225000000005</v>
      </c>
      <c r="AW10" s="820">
        <f>'SAME1 Flight Tests 8-27-09'!Z38</f>
        <v>6.2419269999999996</v>
      </c>
      <c r="AX10" s="820">
        <f>'SAME1 Flight Tests 8-27-09'!AA38</f>
        <v>-7.0190420000000001E-4</v>
      </c>
      <c r="AY10" s="822"/>
      <c r="AZ10" s="822"/>
      <c r="BA10" s="820">
        <f>'SAME1 Flight Tests 8-27-09'!AC38</f>
        <v>4.7862400000000012</v>
      </c>
      <c r="BB10" s="822"/>
      <c r="BC10" s="822"/>
      <c r="BD10" s="820">
        <f>'SAME1 Flight Tests 8-27-09'!AB38</f>
        <v>6.422347499999999</v>
      </c>
      <c r="BE10" s="820">
        <f>'SAME1 Flight Tests 8-27-09'!AD38</f>
        <v>4.6355740000000001</v>
      </c>
      <c r="BF10" s="826">
        <f>'SAME1 Flight Tests 8-27-09'!AE38</f>
        <v>48865</v>
      </c>
      <c r="BG10" s="806"/>
      <c r="BH10" s="806"/>
      <c r="BI10" s="805">
        <f>'SAME1 Flight Tests 8-27-09'!AF38</f>
        <v>22.630800000000001</v>
      </c>
      <c r="BJ10" s="805">
        <f>'SAME1 Flight Tests 8-27-09'!AG38</f>
        <v>39.243200000000002</v>
      </c>
      <c r="BK10" s="805">
        <f>'SAME1 Flight Tests 8-27-09'!AH38</f>
        <v>1.7867734999999989</v>
      </c>
      <c r="BL10" s="805">
        <f>'SAME1 Flight Tests 8-27-09'!AK38</f>
        <v>1876277.1679931821</v>
      </c>
      <c r="BM10" s="805">
        <f>'SAME1 Flight Tests 8-27-09'!AL38</f>
        <v>382.01317813143794</v>
      </c>
      <c r="BN10" s="806"/>
      <c r="BO10" s="805"/>
      <c r="BP10" s="806"/>
      <c r="BQ10" s="805">
        <f>'SAME1 Flight Tests 8-27-09'!AM38</f>
        <v>29.251232351897851</v>
      </c>
      <c r="BR10" s="816">
        <f>'SAME1 Flight Tests 8-27-09'!AP38</f>
        <v>0.20360167711257149</v>
      </c>
      <c r="BS10" s="816">
        <f>'SAME1 Flight Tests 8-27-09'!AQ38</f>
        <v>0.31102232794081452</v>
      </c>
      <c r="BT10" s="816"/>
      <c r="BU10" s="816">
        <f>'SAME1 Flight Tests 8-27-09'!AS38</f>
        <v>1.9173073768130833</v>
      </c>
      <c r="BV10" s="816">
        <f>'SAME1 Flight Tests 8-27-09'!AT38</f>
        <v>0.16473134438845458</v>
      </c>
      <c r="BW10" s="807">
        <f>'SAME1 Flight Tests 8-27-09'!BB38</f>
        <v>1876277.1679931821</v>
      </c>
      <c r="BX10" s="807">
        <f>'SAME1 Flight Tests 8-27-09'!BC38</f>
        <v>1847105.6005512706</v>
      </c>
      <c r="BY10" s="807">
        <f>'SAME1 Flight Tests 8-27-09'!BD38</f>
        <v>1709409.4605803513</v>
      </c>
      <c r="BZ10" s="806"/>
      <c r="CA10" s="805">
        <f>'SAME1 Flight Tests 8-27-09'!BG38</f>
        <v>0.38342778969957059</v>
      </c>
      <c r="CB10" s="805">
        <f>'SAME1 Flight Tests 8-27-09'!BF38</f>
        <v>0.28000000000000003</v>
      </c>
      <c r="CC10" s="783"/>
      <c r="CD10" s="805">
        <f>'SAME1 Flight Tests 8-27-09'!BE38</f>
        <v>1</v>
      </c>
      <c r="CE10" s="805">
        <f>'SAME1 Flight Tests 8-27-09'!BH38</f>
        <v>258.64706119544206</v>
      </c>
      <c r="CF10" s="27"/>
    </row>
    <row r="11" spans="1:88" ht="16.5" customHeight="1" x14ac:dyDescent="0.2">
      <c r="A11" s="778">
        <v>1</v>
      </c>
      <c r="B11" s="779">
        <f>'SAME1 Flight Tests 8-27-09'!A63</f>
        <v>5</v>
      </c>
      <c r="C11" s="837" t="str">
        <f>'SAME1 Flight Tests 8-27-09'!B63</f>
        <v>Lampwick</v>
      </c>
      <c r="D11" s="782"/>
      <c r="E11" s="779" t="str">
        <f>'SAME1 Flight Tests 8-27-09'!C63</f>
        <v>46 L</v>
      </c>
      <c r="F11" s="805">
        <f>'SAME1 Flight Tests 8-27-09'!D63</f>
        <v>3</v>
      </c>
      <c r="G11" s="805">
        <f>'SAME1 Flight Tests 8-27-09'!E63</f>
        <v>46</v>
      </c>
      <c r="H11" s="779" t="str">
        <f>'SAME1 Flight Tests 8-27-09'!F63</f>
        <v>high temp aging</v>
      </c>
      <c r="I11" s="779">
        <f>'SAME1 Flight Tests 8-27-09'!G63</f>
        <v>278</v>
      </c>
      <c r="J11" s="791">
        <f>'SAME1 Flight Tests 8-27-09'!H63</f>
        <v>39360</v>
      </c>
      <c r="K11" s="779">
        <f>'SAME1 Flight Tests 8-27-09'!I63</f>
        <v>0</v>
      </c>
      <c r="L11" s="779" t="str">
        <f>'SAME1 Flight Tests 8-27-09'!J63</f>
        <v>n</v>
      </c>
      <c r="M11" s="779" t="str">
        <f>'SAME1 Flight Tests 8-27-09'!K63</f>
        <v>n</v>
      </c>
      <c r="N11" s="779">
        <f>'SAME1 Flight Tests 8-27-09'!L63</f>
        <v>8</v>
      </c>
      <c r="O11" s="804">
        <f>'SAME1 Flight Tests 8-27-09'!M63</f>
        <v>1.32</v>
      </c>
      <c r="P11" s="805">
        <f>'SAME1 Flight Tests 8-27-09'!N63</f>
        <v>20</v>
      </c>
      <c r="Q11" s="805">
        <f>'SAME1 Flight Tests 8-27-09'!O63</f>
        <v>11</v>
      </c>
      <c r="R11" s="805">
        <f>'SAME1 Flight Tests 8-27-09'!P63</f>
        <v>8</v>
      </c>
      <c r="S11" s="806"/>
      <c r="T11" s="806"/>
      <c r="U11" s="805">
        <f>'SAME1 Flight Tests 8-27-09'!Q63</f>
        <v>82</v>
      </c>
      <c r="V11" s="806"/>
      <c r="W11" s="806"/>
      <c r="X11" s="806"/>
      <c r="Y11" s="806"/>
      <c r="Z11" s="806"/>
      <c r="AA11" s="805" t="str">
        <f>'SAME1 Flight Tests 8-27-09'!R63</f>
        <v>y</v>
      </c>
      <c r="AB11" s="805" t="str">
        <f>'SAME1 Flight Tests 8-27-09'!S63</f>
        <v>y</v>
      </c>
      <c r="AC11" s="805">
        <f>'SAME1 Flight Tests 8-27-09'!T63</f>
        <v>1</v>
      </c>
      <c r="AD11" s="806"/>
      <c r="AE11" s="805">
        <f>'SAME1 Flight Tests 8-27-09'!U63</f>
        <v>10</v>
      </c>
      <c r="AF11" s="806"/>
      <c r="AG11" s="816">
        <f>'SAME1 Flight Tests 8-27-09'!V63</f>
        <v>3.852706928546E-2</v>
      </c>
      <c r="AH11" s="818">
        <f>'SAME1 Flight Tests 8-27-09'!W63</f>
        <v>0.37362618264053032</v>
      </c>
      <c r="AI11" s="806"/>
      <c r="AJ11" s="806"/>
      <c r="AK11" s="806"/>
      <c r="AL11" s="806"/>
      <c r="AM11" s="806"/>
      <c r="AN11" s="806"/>
      <c r="AO11" s="806"/>
      <c r="AP11" s="806"/>
      <c r="AQ11" s="806"/>
      <c r="AR11" s="806"/>
      <c r="AS11" s="806"/>
      <c r="AT11" s="806"/>
      <c r="AU11" s="805">
        <f>'SAME1 Flight Tests 8-27-09'!X63</f>
        <v>1.42</v>
      </c>
      <c r="AV11" s="820">
        <f>'SAME1 Flight Tests 8-27-09'!Y63</f>
        <v>3.3276659999999998</v>
      </c>
      <c r="AW11" s="820">
        <f>'SAME1 Flight Tests 8-27-09'!Z63</f>
        <v>6.2510685000000006</v>
      </c>
      <c r="AX11" s="820">
        <f>'SAME1 Flight Tests 8-27-09'!AA63</f>
        <v>-7.6293924999999989E-4</v>
      </c>
      <c r="AY11" s="822"/>
      <c r="AZ11" s="822"/>
      <c r="BA11" s="820">
        <f>'SAME1 Flight Tests 8-27-09'!AC63</f>
        <v>4.8711089999999997</v>
      </c>
      <c r="BB11" s="822"/>
      <c r="BC11" s="822"/>
      <c r="BD11" s="820">
        <f>'SAME1 Flight Tests 8-27-09'!AB63</f>
        <v>6.5386664999999997</v>
      </c>
      <c r="BE11" s="820">
        <f>'SAME1 Flight Tests 8-27-09'!AD63</f>
        <v>4.6788790000000002</v>
      </c>
      <c r="BF11" s="826">
        <f>'SAME1 Flight Tests 8-27-09'!AE63</f>
        <v>39755</v>
      </c>
      <c r="BG11" s="806"/>
      <c r="BH11" s="806"/>
      <c r="BI11" s="805">
        <f>'SAME1 Flight Tests 8-27-09'!AF63</f>
        <v>27.512100000000004</v>
      </c>
      <c r="BJ11" s="805">
        <f>'SAME1 Flight Tests 8-27-09'!AG63</f>
        <v>46.162449999999993</v>
      </c>
      <c r="BK11" s="805">
        <f>'SAME1 Flight Tests 8-27-09'!AH63</f>
        <v>1.8597874999999995</v>
      </c>
      <c r="BL11" s="805">
        <f>'SAME1 Flight Tests 8-27-09'!AK63</f>
        <v>1507678.3447922845</v>
      </c>
      <c r="BM11" s="805">
        <f>'SAME1 Flight Tests 8-27-09'!AL63</f>
        <v>404.03706967599447</v>
      </c>
      <c r="BN11" s="806"/>
      <c r="BO11" s="805"/>
      <c r="BP11" s="806"/>
      <c r="BQ11" s="805">
        <f>'SAME1 Flight Tests 8-27-09'!AM63</f>
        <v>34.594700801350811</v>
      </c>
      <c r="BR11" s="816">
        <f>'SAME1 Flight Tests 8-27-09'!AP63</f>
        <v>0.26798625255286757</v>
      </c>
      <c r="BS11" s="816">
        <f>'SAME1 Flight Tests 8-27-09'!AQ63</f>
        <v>0.35374218369207788</v>
      </c>
      <c r="BT11" s="816"/>
      <c r="BU11" s="816">
        <f>'SAME1 Flight Tests 8-27-09'!AS63</f>
        <v>1.69368833526457</v>
      </c>
      <c r="BV11" s="816">
        <f>'SAME1 Flight Tests 8-27-09'!AT63</f>
        <v>0.23325198445905801</v>
      </c>
      <c r="BW11" s="807">
        <f>'SAME1 Flight Tests 8-27-09'!BB63</f>
        <v>1507678.3447922845</v>
      </c>
      <c r="BX11" s="807">
        <f>'SAME1 Flight Tests 8-27-09'!BC63</f>
        <v>1483945.2912027379</v>
      </c>
      <c r="BY11" s="807">
        <f>'SAME1 Flight Tests 8-27-09'!BD63</f>
        <v>1381320.4718658524</v>
      </c>
      <c r="BZ11" s="806"/>
      <c r="CA11" s="805">
        <f>'SAME1 Flight Tests 8-27-09'!BG63</f>
        <v>0.39909603004291833</v>
      </c>
      <c r="CB11" s="805">
        <f>'SAME1 Flight Tests 8-27-09'!BF63</f>
        <v>0.28000000000000003</v>
      </c>
      <c r="CC11" s="783"/>
      <c r="CD11" s="805">
        <f>'SAME1 Flight Tests 8-27-09'!BE63</f>
        <v>1</v>
      </c>
      <c r="CE11" s="805">
        <f>'SAME1 Flight Tests 8-27-09'!BH63</f>
        <v>343.55957860374446</v>
      </c>
      <c r="CF11" s="27"/>
    </row>
    <row r="12" spans="1:88" ht="16.5" customHeight="1" x14ac:dyDescent="0.2">
      <c r="A12" s="780">
        <v>2</v>
      </c>
      <c r="B12" s="784">
        <f>'SAME R Results'!A4</f>
        <v>1</v>
      </c>
      <c r="C12" s="838" t="str">
        <f>'SAME R Results'!B4</f>
        <v>Lampwick</v>
      </c>
      <c r="D12" s="784" t="str">
        <f>'SAME R Results'!C4</f>
        <v>L13</v>
      </c>
      <c r="E12" s="784" t="str">
        <f>'SAME R Results'!D4</f>
        <v>2L</v>
      </c>
      <c r="F12" s="784">
        <f>'SAME R Results'!E4</f>
        <v>2</v>
      </c>
      <c r="G12" s="784">
        <f>'SAME R Results'!F4</f>
        <v>49</v>
      </c>
      <c r="H12" s="785" t="str">
        <f>'SAME R Results'!G4</f>
        <v>Baseline High RT/R0</v>
      </c>
      <c r="I12" s="784" t="str">
        <f>'SAME R Results'!H4</f>
        <v>200 11:00</v>
      </c>
      <c r="J12" s="786">
        <f>'SAME R Results'!I4</f>
        <v>40378.291666666664</v>
      </c>
      <c r="K12" s="784">
        <f>'SAME R Results'!J4</f>
        <v>0</v>
      </c>
      <c r="L12" s="788"/>
      <c r="M12" s="788"/>
      <c r="N12" s="784">
        <f>'SAME R Results'!K4</f>
        <v>8</v>
      </c>
      <c r="O12" s="793">
        <f>'SAME R Results'!L4</f>
        <v>1.2514430209035738</v>
      </c>
      <c r="P12" s="784">
        <f>'SAME R Results'!M4</f>
        <v>60</v>
      </c>
      <c r="Q12" s="784">
        <f>'SAME R Results'!N4</f>
        <v>11</v>
      </c>
      <c r="R12" s="784">
        <f>'SAME R Results'!O4</f>
        <v>8</v>
      </c>
      <c r="S12" s="784" t="str">
        <f>'SAME R Results'!P4</f>
        <v>n</v>
      </c>
      <c r="T12" s="784">
        <f>'SAME R Results'!Q4</f>
        <v>0</v>
      </c>
      <c r="U12" s="784">
        <f>'SAME R Results'!R4</f>
        <v>51.4</v>
      </c>
      <c r="V12" s="784" t="str">
        <f>'SAME R Results'!S4</f>
        <v>y</v>
      </c>
      <c r="W12" s="784">
        <f>'SAME R Results'!T4</f>
        <v>90</v>
      </c>
      <c r="X12" s="784" t="str">
        <f>'SAME R Results'!U4</f>
        <v>n</v>
      </c>
      <c r="Y12" s="784" t="str">
        <f>'SAME R Results'!V4</f>
        <v>y</v>
      </c>
      <c r="Z12" s="784" t="str">
        <f>'SAME R Results'!W4</f>
        <v>y</v>
      </c>
      <c r="AA12" s="784" t="str">
        <f>'SAME R Results'!X4</f>
        <v>y</v>
      </c>
      <c r="AB12" s="784" t="str">
        <f>'SAME R Results'!Y4</f>
        <v>y</v>
      </c>
      <c r="AC12" s="789"/>
      <c r="AD12" s="784" t="str">
        <f>'SAME R Results'!Z4</f>
        <v>y</v>
      </c>
      <c r="AE12" s="784">
        <f>'SAME R Results'!AA4</f>
        <v>10</v>
      </c>
      <c r="AF12" s="784" t="str">
        <f>'SAME R Results'!AB4</f>
        <v>y</v>
      </c>
      <c r="AG12" s="817">
        <f>'SAME R Results'!AC4</f>
        <v>3.852706928546E-2</v>
      </c>
      <c r="AH12" s="819">
        <f>'SAME R Results'!AD4</f>
        <v>0</v>
      </c>
      <c r="AI12" s="784">
        <f>'SAME R Results'!AE4</f>
        <v>0</v>
      </c>
      <c r="AJ12" s="784">
        <f>'SAME R Results'!AF4</f>
        <v>0</v>
      </c>
      <c r="AK12" s="784">
        <f>'SAME R Results'!AG4</f>
        <v>0</v>
      </c>
      <c r="AL12" s="784">
        <f>'SAME R Results'!AH4</f>
        <v>0</v>
      </c>
      <c r="AM12" s="784">
        <f>'SAME R Results'!AI4</f>
        <v>0</v>
      </c>
      <c r="AN12" s="784">
        <f>'SAME R Results'!AJ4</f>
        <v>0</v>
      </c>
      <c r="AO12" s="784">
        <f>'SAME R Results'!AK4</f>
        <v>0</v>
      </c>
      <c r="AP12" s="784">
        <f>'SAME R Results'!AL4</f>
        <v>0</v>
      </c>
      <c r="AQ12" s="784">
        <f>'SAME R Results'!AM4</f>
        <v>0</v>
      </c>
      <c r="AR12" s="817">
        <f>'SAME R Results'!AN4</f>
        <v>0</v>
      </c>
      <c r="AS12" s="819">
        <f>'SAME R Results'!AO4</f>
        <v>0</v>
      </c>
      <c r="AT12" s="784">
        <f>'SAME R Results'!AP4</f>
        <v>0</v>
      </c>
      <c r="AU12" s="789"/>
      <c r="AV12" s="821">
        <f>'SAME R Results'!AQ4</f>
        <v>0</v>
      </c>
      <c r="AW12" s="821">
        <f>'SAME R Results'!AR4</f>
        <v>6.2560000000000002</v>
      </c>
      <c r="AX12" s="821">
        <f>'SAME R Results'!AS4</f>
        <v>0</v>
      </c>
      <c r="AY12" s="821">
        <f>'SAME R Results'!AT4</f>
        <v>0</v>
      </c>
      <c r="AZ12" s="824"/>
      <c r="BA12" s="824"/>
      <c r="BB12" s="821">
        <f>'SAME R Results'!AU4</f>
        <v>0.7695616999999999</v>
      </c>
      <c r="BC12" s="821">
        <f>'SAME R Results'!AV4</f>
        <v>2.6800000000000001E-2</v>
      </c>
      <c r="BD12" s="821">
        <f>'SAME R Results'!AW4</f>
        <v>6.5377960000000002</v>
      </c>
      <c r="BE12" s="821">
        <f>'SAME R Results'!AX4</f>
        <v>4.6396940000000004</v>
      </c>
      <c r="BF12" s="827">
        <f>'SAME R Results'!AY4</f>
        <v>71280</v>
      </c>
      <c r="BG12" s="784">
        <f>'SAME R Results'!AZ4</f>
        <v>0.92272894999999999</v>
      </c>
      <c r="BH12" s="784">
        <f>'SAME R Results'!BA4</f>
        <v>8.2000000000000003E-2</v>
      </c>
      <c r="BI12" s="789"/>
      <c r="BJ12" s="784">
        <f>'SAME R Results'!BB4</f>
        <v>47.296599999999998</v>
      </c>
      <c r="BK12" s="784">
        <f>'SAME R Results'!BC4</f>
        <v>1.8981019999999997</v>
      </c>
      <c r="BL12" s="784">
        <f>'SAME R Results'!BD4</f>
        <v>2819890.7109968318</v>
      </c>
      <c r="BM12" s="784">
        <f>'SAME R Results'!BE4</f>
        <v>421.19638693020511</v>
      </c>
      <c r="BN12" s="784">
        <f>'SAME R Results'!BF4</f>
        <v>1.9476177736518814</v>
      </c>
      <c r="BO12" s="784">
        <f>'SAME R Results'!BG4</f>
        <v>0.55112516095124597</v>
      </c>
      <c r="BP12" s="789"/>
      <c r="BQ12" s="784">
        <f>'SAME R Results'!BH4</f>
        <v>34.559212052422055</v>
      </c>
      <c r="BR12" s="817">
        <f>'SAME R Results'!BI4</f>
        <v>0.14936620957955926</v>
      </c>
      <c r="BS12" s="817">
        <f>'SAME R Results'!BJ4</f>
        <v>0.28605155365931773</v>
      </c>
      <c r="BT12" s="817">
        <f>'SAME R Results'!BL4</f>
        <v>3.5338937715895229</v>
      </c>
      <c r="BU12" s="817">
        <f>'SAME R Results'!BM4</f>
        <v>2.2391217870301241</v>
      </c>
      <c r="BV12" s="817">
        <f>'SAME R Results'!BN4</f>
        <v>0.10793353093663659</v>
      </c>
      <c r="BW12" s="784">
        <f>'SAME R Results'!BO4</f>
        <v>2819890.7109968318</v>
      </c>
      <c r="BX12" s="784">
        <f>'SAME R Results'!BP4</f>
        <v>2777337.7727535195</v>
      </c>
      <c r="BY12" s="784">
        <f>'SAME R Results'!BQ4</f>
        <v>2535008.0400966033</v>
      </c>
      <c r="BZ12" s="784">
        <f>'SAME R Results'!BR4</f>
        <v>421.19638693020511</v>
      </c>
      <c r="CA12" s="784">
        <f>'SAME R Results'!BS4</f>
        <v>0.42131359318121275</v>
      </c>
      <c r="CB12" s="784">
        <f>'SAME R Results'!BT4</f>
        <v>0.28000000000000003</v>
      </c>
      <c r="CC12" s="784">
        <f>'SAME R Results'!BV4</f>
        <v>2.6096116281102395</v>
      </c>
      <c r="CD12" s="784">
        <f>'SAME R Results'!BW4</f>
        <v>1</v>
      </c>
      <c r="CE12" s="784">
        <f>'SAME R Results'!BZ4</f>
        <v>268.93865858906793</v>
      </c>
      <c r="CF12" s="27"/>
    </row>
    <row r="13" spans="1:88" ht="16.5" customHeight="1" x14ac:dyDescent="0.2">
      <c r="A13" s="780">
        <v>2</v>
      </c>
      <c r="B13" s="784">
        <f>'SAME R Results'!A15</f>
        <v>2</v>
      </c>
      <c r="C13" s="838" t="str">
        <f>'SAME R Results'!B15</f>
        <v>Lampwick</v>
      </c>
      <c r="D13" s="784" t="str">
        <f>'SAME R Results'!C15</f>
        <v>L14</v>
      </c>
      <c r="E13" s="784" t="str">
        <f>'SAME R Results'!D15</f>
        <v>10 L</v>
      </c>
      <c r="F13" s="784">
        <f>'SAME R Results'!E15</f>
        <v>3</v>
      </c>
      <c r="G13" s="784">
        <f>'SAME R Results'!F15</f>
        <v>57</v>
      </c>
      <c r="H13" s="785" t="str">
        <f>'SAME R Results'!G15</f>
        <v>High RT/R0 reburn sample</v>
      </c>
      <c r="I13" s="784">
        <f>'SAME R Results'!H15</f>
        <v>210</v>
      </c>
      <c r="J13" s="786">
        <f>'SAME R Results'!I15</f>
        <v>40388</v>
      </c>
      <c r="K13" s="784">
        <f>'SAME R Results'!J15</f>
        <v>0</v>
      </c>
      <c r="L13" s="788"/>
      <c r="M13" s="788"/>
      <c r="N13" s="784">
        <f>'SAME R Results'!K15</f>
        <v>8.1</v>
      </c>
      <c r="O13" s="793">
        <f>'SAME R Results'!L15</f>
        <v>1.2528990314448718</v>
      </c>
      <c r="P13" s="784">
        <f>'SAME R Results'!M15</f>
        <v>60</v>
      </c>
      <c r="Q13" s="784">
        <f>'SAME R Results'!N15</f>
        <v>11</v>
      </c>
      <c r="R13" s="784">
        <f>'SAME R Results'!O15</f>
        <v>8</v>
      </c>
      <c r="S13" s="784" t="str">
        <f>'SAME R Results'!P15</f>
        <v>n</v>
      </c>
      <c r="T13" s="784" t="str">
        <f>'SAME R Results'!Q15</f>
        <v>n</v>
      </c>
      <c r="U13" s="784" t="str">
        <f>'SAME R Results'!R15</f>
        <v>n/a</v>
      </c>
      <c r="V13" s="784" t="str">
        <f>'SAME R Results'!S15</f>
        <v>n</v>
      </c>
      <c r="W13" s="784">
        <f>'SAME R Results'!T15</f>
        <v>0</v>
      </c>
      <c r="X13" s="784" t="str">
        <f>'SAME R Results'!U15</f>
        <v>n</v>
      </c>
      <c r="Y13" s="784" t="str">
        <f>'SAME R Results'!V15</f>
        <v>n</v>
      </c>
      <c r="Z13" s="784" t="str">
        <f>'SAME R Results'!W15</f>
        <v>y</v>
      </c>
      <c r="AA13" s="784" t="str">
        <f>'SAME R Results'!X15</f>
        <v>n</v>
      </c>
      <c r="AB13" s="784" t="str">
        <f>'SAME R Results'!Y15</f>
        <v>y</v>
      </c>
      <c r="AC13" s="789"/>
      <c r="AD13" s="784" t="str">
        <f>'SAME R Results'!Z15</f>
        <v>y</v>
      </c>
      <c r="AE13" s="784">
        <f>'SAME R Results'!AA15</f>
        <v>10</v>
      </c>
      <c r="AF13" s="784" t="str">
        <f>'SAME R Results'!AB15</f>
        <v>y</v>
      </c>
      <c r="AG13" s="817">
        <f>'SAME R Results'!AC15</f>
        <v>3.852706928546E-2</v>
      </c>
      <c r="AH13" s="819">
        <f>'SAME R Results'!AD15</f>
        <v>0</v>
      </c>
      <c r="AI13" s="784">
        <f>'SAME R Results'!AE15</f>
        <v>0</v>
      </c>
      <c r="AJ13" s="784">
        <f>'SAME R Results'!AF15</f>
        <v>0</v>
      </c>
      <c r="AK13" s="784">
        <f>'SAME R Results'!AG15</f>
        <v>0</v>
      </c>
      <c r="AL13" s="784">
        <f>'SAME R Results'!AH15</f>
        <v>0</v>
      </c>
      <c r="AM13" s="784">
        <f>'SAME R Results'!AI15</f>
        <v>0</v>
      </c>
      <c r="AN13" s="784">
        <f>'SAME R Results'!AJ15</f>
        <v>0</v>
      </c>
      <c r="AO13" s="784">
        <f>'SAME R Results'!AK15</f>
        <v>0</v>
      </c>
      <c r="AP13" s="784">
        <f>'SAME R Results'!AL15</f>
        <v>0</v>
      </c>
      <c r="AQ13" s="784">
        <f>'SAME R Results'!AM15</f>
        <v>0</v>
      </c>
      <c r="AR13" s="817">
        <f>'SAME R Results'!AN15</f>
        <v>0</v>
      </c>
      <c r="AS13" s="819">
        <f>'SAME R Results'!AO15</f>
        <v>0</v>
      </c>
      <c r="AT13" s="784">
        <f>'SAME R Results'!AP15</f>
        <v>0</v>
      </c>
      <c r="AU13" s="789"/>
      <c r="AV13" s="821">
        <f>'SAME R Results'!AQ15</f>
        <v>0</v>
      </c>
      <c r="AW13" s="821">
        <f>'SAME R Results'!AR15</f>
        <v>5.6770474999999996</v>
      </c>
      <c r="AX13" s="821">
        <f>'SAME R Results'!AS15</f>
        <v>0</v>
      </c>
      <c r="AY13" s="821">
        <f>'SAME R Results'!AT15</f>
        <v>0</v>
      </c>
      <c r="AZ13" s="824"/>
      <c r="BA13" s="824"/>
      <c r="BB13" s="821">
        <f>'SAME R Results'!AU15</f>
        <v>0</v>
      </c>
      <c r="BC13" s="821">
        <f>'SAME R Results'!AV15</f>
        <v>0</v>
      </c>
      <c r="BD13" s="821">
        <f>'SAME R Results'!AW15</f>
        <v>5.9602509999999995</v>
      </c>
      <c r="BE13" s="821">
        <f>'SAME R Results'!AX15</f>
        <v>4.7012930000000015</v>
      </c>
      <c r="BF13" s="827">
        <f>'SAME R Results'!AY15</f>
        <v>72415</v>
      </c>
      <c r="BG13" s="784">
        <f>'SAME R Results'!AZ15</f>
        <v>0</v>
      </c>
      <c r="BH13" s="784">
        <f>'SAME R Results'!BA15</f>
        <v>0</v>
      </c>
      <c r="BI13" s="789"/>
      <c r="BJ13" s="784">
        <f>'SAME R Results'!BB15</f>
        <v>16.871749999999999</v>
      </c>
      <c r="BK13" s="784">
        <f>'SAME R Results'!BC15</f>
        <v>1.258957999999998</v>
      </c>
      <c r="BL13" s="784">
        <f>'SAME R Results'!BD15</f>
        <v>2869058.83318034</v>
      </c>
      <c r="BM13" s="784">
        <f>'SAME R Results'!BE15</f>
        <v>244.52617424712432</v>
      </c>
      <c r="BN13" s="784">
        <f>'SAME R Results'!BF15</f>
        <v>0</v>
      </c>
      <c r="BO13" s="784">
        <f>'SAME R Results'!BG15</f>
        <v>0</v>
      </c>
      <c r="BP13" s="789"/>
      <c r="BQ13" s="784">
        <f>'SAME R Results'!BH15</f>
        <v>13.244788199256673</v>
      </c>
      <c r="BR13" s="817">
        <f>'SAME R Results'!BI15</f>
        <v>8.5228706856480888E-2</v>
      </c>
      <c r="BS13" s="817">
        <f>'SAME R Results'!BJ15</f>
        <v>0.20658667883299123</v>
      </c>
      <c r="BT13" s="817">
        <f>'SAME R Results'!BL15</f>
        <v>0</v>
      </c>
      <c r="BU13" s="817">
        <f>'SAME R Results'!BM15</f>
        <v>2.5624075603162524</v>
      </c>
      <c r="BV13" s="817">
        <f>'SAME R Results'!BN15</f>
        <v>5.4742886305248775E-2</v>
      </c>
      <c r="BW13" s="784">
        <f>'SAME R Results'!BO15</f>
        <v>2869058.83318034</v>
      </c>
      <c r="BX13" s="784">
        <f>'SAME R Results'!BP15</f>
        <v>2825828.3193912068</v>
      </c>
      <c r="BY13" s="784">
        <f>'SAME R Results'!BQ15</f>
        <v>2577506.6094237519</v>
      </c>
      <c r="BZ13" s="784">
        <f>'SAME R Results'!BR15</f>
        <v>244.52617424712432</v>
      </c>
      <c r="CA13" s="784">
        <f>'SAME R Results'!BS15</f>
        <v>0.27944552961022773</v>
      </c>
      <c r="CB13" s="784">
        <f>'SAME R Results'!BT15</f>
        <v>0.28000000000000003</v>
      </c>
      <c r="CC13" s="784">
        <f>'SAME R Results'!BV15</f>
        <v>2.8036697436451621</v>
      </c>
      <c r="CD13" s="784">
        <f>'SAME R Results'!BW15</f>
        <v>1</v>
      </c>
      <c r="CE13" s="784"/>
      <c r="CF13" s="27"/>
    </row>
    <row r="14" spans="1:88" ht="16.5" customHeight="1" x14ac:dyDescent="0.2">
      <c r="A14" s="780">
        <v>2</v>
      </c>
      <c r="B14" s="784">
        <f>'SAME R Results'!A54</f>
        <v>4</v>
      </c>
      <c r="C14" s="838" t="str">
        <f>'SAME R Results'!B54</f>
        <v>Lampwick</v>
      </c>
      <c r="D14" s="784" t="str">
        <f>'SAME R Results'!C54</f>
        <v>L16</v>
      </c>
      <c r="E14" s="784" t="str">
        <f>'SAME R Results'!D54</f>
        <v>31 L</v>
      </c>
      <c r="F14" s="784">
        <f>'SAME R Results'!E54</f>
        <v>1</v>
      </c>
      <c r="G14" s="784">
        <f>'SAME R Results'!F54</f>
        <v>78</v>
      </c>
      <c r="H14" s="967" t="str">
        <f>'SAME R Results'!G54</f>
        <v>Baseline aging</v>
      </c>
      <c r="I14" s="784">
        <f>'SAME R Results'!H54</f>
        <v>239</v>
      </c>
      <c r="J14" s="786">
        <f>'SAME R Results'!I54</f>
        <v>40416</v>
      </c>
      <c r="K14" s="784">
        <f>'SAME R Results'!J54</f>
        <v>0</v>
      </c>
      <c r="L14" s="788"/>
      <c r="M14" s="788"/>
      <c r="N14" s="784">
        <f>'SAME R Results'!K54</f>
        <v>8.1</v>
      </c>
      <c r="O14" s="793">
        <f>'SAME R Results'!L54</f>
        <v>1.2450000000000001</v>
      </c>
      <c r="P14" s="784">
        <f>'SAME R Results'!M54</f>
        <v>60</v>
      </c>
      <c r="Q14" s="784">
        <f>'SAME R Results'!N54</f>
        <v>11</v>
      </c>
      <c r="R14" s="784">
        <f>'SAME R Results'!O54</f>
        <v>8</v>
      </c>
      <c r="S14" s="784" t="str">
        <f>'SAME R Results'!P54</f>
        <v>n</v>
      </c>
      <c r="T14" s="784" t="str">
        <f>'SAME R Results'!Q54</f>
        <v>n</v>
      </c>
      <c r="U14" s="784">
        <f>'SAME R Results'!R54</f>
        <v>37.333333333333336</v>
      </c>
      <c r="V14" s="784" t="str">
        <f>'SAME R Results'!S54</f>
        <v>y</v>
      </c>
      <c r="W14" s="784">
        <f>'SAME R Results'!T54</f>
        <v>90</v>
      </c>
      <c r="X14" s="784" t="str">
        <f>'SAME R Results'!U54</f>
        <v>n</v>
      </c>
      <c r="Y14" s="784" t="str">
        <f>'SAME R Results'!V54</f>
        <v>y</v>
      </c>
      <c r="Z14" s="784" t="str">
        <f>'SAME R Results'!W54</f>
        <v>y</v>
      </c>
      <c r="AA14" s="784" t="str">
        <f>'SAME R Results'!X54</f>
        <v>n</v>
      </c>
      <c r="AB14" s="784" t="str">
        <f>'SAME R Results'!Y54</f>
        <v>y</v>
      </c>
      <c r="AC14" s="789"/>
      <c r="AD14" s="784" t="str">
        <f>'SAME R Results'!Z54</f>
        <v>y</v>
      </c>
      <c r="AE14" s="784">
        <f>'SAME R Results'!AA54</f>
        <v>10</v>
      </c>
      <c r="AF14" s="784" t="str">
        <f>'SAME R Results'!AB54</f>
        <v>y</v>
      </c>
      <c r="AG14" s="817">
        <f>'SAME R Results'!AC54</f>
        <v>3.852706928546E-2</v>
      </c>
      <c r="AH14" s="819">
        <f>'SAME R Results'!AD54</f>
        <v>0</v>
      </c>
      <c r="AI14" s="784">
        <f>'SAME R Results'!AE54</f>
        <v>58</v>
      </c>
      <c r="AJ14" s="784">
        <f>'SAME R Results'!AF54</f>
        <v>480</v>
      </c>
      <c r="AK14" s="784">
        <f>'SAME R Results'!AG54</f>
        <v>0</v>
      </c>
      <c r="AL14" s="784" t="str">
        <f>'SAME R Results'!AH54</f>
        <v>n</v>
      </c>
      <c r="AM14" s="784" t="str">
        <f>'SAME R Results'!AI54</f>
        <v>y</v>
      </c>
      <c r="AN14" s="784" t="str">
        <f>'SAME R Results'!AJ54</f>
        <v>y</v>
      </c>
      <c r="AO14" s="784" t="str">
        <f>'SAME R Results'!AK54</f>
        <v>n</v>
      </c>
      <c r="AP14" s="784" t="str">
        <f>'SAME R Results'!AL54</f>
        <v>y</v>
      </c>
      <c r="AQ14" s="784" t="str">
        <f>'SAME R Results'!AM54</f>
        <v>y</v>
      </c>
      <c r="AR14" s="817">
        <f>'SAME R Results'!AN54</f>
        <v>3.852706928546E-2</v>
      </c>
      <c r="AS14" s="819">
        <f>'SAME R Results'!AO54</f>
        <v>0</v>
      </c>
      <c r="AT14" s="784">
        <f>'SAME R Results'!AP54</f>
        <v>0</v>
      </c>
      <c r="AU14" s="789"/>
      <c r="AV14" s="821">
        <f>'SAME R Results'!AQ54</f>
        <v>0</v>
      </c>
      <c r="AW14" s="821">
        <f>'SAME R Results'!AR54</f>
        <v>6.2357344999999995</v>
      </c>
      <c r="AX14" s="821">
        <f>'SAME R Results'!AS54</f>
        <v>0</v>
      </c>
      <c r="AY14" s="821">
        <f>'SAME R Results'!AT54</f>
        <v>0</v>
      </c>
      <c r="AZ14" s="824"/>
      <c r="BA14" s="824"/>
      <c r="BB14" s="821">
        <f>'SAME R Results'!AU54</f>
        <v>1.6757659999999999</v>
      </c>
      <c r="BC14" s="821">
        <f>'SAME R Results'!AV54</f>
        <v>2.7755744999999998E-2</v>
      </c>
      <c r="BD14" s="821">
        <f>'SAME R Results'!AW54</f>
        <v>6.4490194999999986</v>
      </c>
      <c r="BE14" s="821">
        <f>'SAME R Results'!AX54</f>
        <v>4.6564184999999991</v>
      </c>
      <c r="BF14" s="827">
        <f>'SAME R Results'!AY54</f>
        <v>75130</v>
      </c>
      <c r="BG14" s="784">
        <f>'SAME R Results'!AZ54</f>
        <v>1.5975955000000002</v>
      </c>
      <c r="BH14" s="784">
        <f>'SAME R Results'!BA54</f>
        <v>8.6288455000000014E-2</v>
      </c>
      <c r="BI14" s="789"/>
      <c r="BJ14" s="784">
        <f>'SAME R Results'!BB54</f>
        <v>39.573999999999998</v>
      </c>
      <c r="BK14" s="784">
        <f>'SAME R Results'!BC54</f>
        <v>1.7926009999999994</v>
      </c>
      <c r="BL14" s="784">
        <f>'SAME R Results'!BD54</f>
        <v>2987215.0655236603</v>
      </c>
      <c r="BM14" s="784">
        <f>'SAME R Results'!BE54</f>
        <v>387.98534579403099</v>
      </c>
      <c r="BN14" s="784">
        <f>'SAME R Results'!BF54</f>
        <v>1.648010255</v>
      </c>
      <c r="BO14" s="784">
        <f>'SAME R Results'!BG54</f>
        <v>0.37782676125000003</v>
      </c>
      <c r="BP14" s="789"/>
      <c r="BQ14" s="784">
        <f>'SAME R Results'!BH54</f>
        <v>28.967369521896455</v>
      </c>
      <c r="BR14" s="817">
        <f>'SAME R Results'!BI54</f>
        <v>0.12988195937811292</v>
      </c>
      <c r="BS14" s="817">
        <f>'SAME R Results'!BJ54</f>
        <v>0.26457449879290013</v>
      </c>
      <c r="BT14" s="817">
        <f>'SAME R Results'!BL54</f>
        <v>4.3618145245925186</v>
      </c>
      <c r="BU14" s="817">
        <f>'SAME R Results'!BM54</f>
        <v>2.3244947864218388</v>
      </c>
      <c r="BV14" s="817">
        <f>'SAME R Results'!BN54</f>
        <v>9.1001647839796321E-2</v>
      </c>
      <c r="BW14" s="784">
        <f>'SAME R Results'!BO54</f>
        <v>2987215.0655236603</v>
      </c>
      <c r="BX14" s="784">
        <f>'SAME R Results'!BP54</f>
        <v>2942363.7432702929</v>
      </c>
      <c r="BY14" s="784">
        <f>'SAME R Results'!BQ54</f>
        <v>2679437.4919910925</v>
      </c>
      <c r="BZ14" s="784">
        <f>'SAME R Results'!BR54</f>
        <v>387.98534579403099</v>
      </c>
      <c r="CA14" s="784">
        <f>'SAME R Results'!BS54</f>
        <v>0.39789598685962874</v>
      </c>
      <c r="CB14" s="784">
        <f>'SAME R Results'!BT54</f>
        <v>0.28000000000000003</v>
      </c>
      <c r="CC14" s="784">
        <f>'SAME R Results'!BV54</f>
        <v>2.6142136541575325</v>
      </c>
      <c r="CD14" s="784">
        <f>'SAME R Results'!BW54</f>
        <v>1</v>
      </c>
      <c r="CE14" s="784">
        <f>'SAME R Results'!BZ54</f>
        <v>259.49131380277208</v>
      </c>
      <c r="CF14" s="27"/>
    </row>
    <row r="15" spans="1:88" ht="16.5" customHeight="1" x14ac:dyDescent="0.2">
      <c r="A15" s="780">
        <v>2</v>
      </c>
      <c r="B15" s="784">
        <f>'SAME R Results'!A58</f>
        <v>4</v>
      </c>
      <c r="C15" s="838" t="str">
        <f>'SAME R Results'!B58</f>
        <v>Lampwick</v>
      </c>
      <c r="D15" s="784" t="str">
        <f>'SAME R Results'!C58</f>
        <v>L18</v>
      </c>
      <c r="E15" s="784" t="str">
        <f>'SAME R Results'!D58</f>
        <v>33 L</v>
      </c>
      <c r="F15" s="784">
        <f>'SAME R Results'!E58</f>
        <v>3</v>
      </c>
      <c r="G15" s="784">
        <f>'SAME R Results'!F58</f>
        <v>80</v>
      </c>
      <c r="H15" s="785" t="str">
        <f>'SAME R Results'!G58</f>
        <v>High temp  aging</v>
      </c>
      <c r="I15" s="784">
        <f>'SAME R Results'!H58</f>
        <v>239</v>
      </c>
      <c r="J15" s="786">
        <f>'SAME R Results'!I58</f>
        <v>40416</v>
      </c>
      <c r="K15" s="784">
        <f>'SAME R Results'!J58</f>
        <v>0</v>
      </c>
      <c r="L15" s="788"/>
      <c r="M15" s="788"/>
      <c r="N15" s="784">
        <f>'SAME R Results'!K58</f>
        <v>8.1</v>
      </c>
      <c r="O15" s="793">
        <f>'SAME R Results'!L58</f>
        <v>1.28</v>
      </c>
      <c r="P15" s="784">
        <f>'SAME R Results'!M58</f>
        <v>60</v>
      </c>
      <c r="Q15" s="784">
        <f>'SAME R Results'!N58</f>
        <v>11</v>
      </c>
      <c r="R15" s="784">
        <f>'SAME R Results'!O58</f>
        <v>8</v>
      </c>
      <c r="S15" s="784" t="str">
        <f>'SAME R Results'!P58</f>
        <v>n</v>
      </c>
      <c r="T15" s="784" t="str">
        <f>'SAME R Results'!Q58</f>
        <v>n</v>
      </c>
      <c r="U15" s="784">
        <f>'SAME R Results'!R58</f>
        <v>40.166666666666664</v>
      </c>
      <c r="V15" s="784" t="str">
        <f>'SAME R Results'!S58</f>
        <v>y</v>
      </c>
      <c r="W15" s="784">
        <f>'SAME R Results'!T58</f>
        <v>90</v>
      </c>
      <c r="X15" s="784" t="str">
        <f>'SAME R Results'!U58</f>
        <v>n</v>
      </c>
      <c r="Y15" s="784" t="str">
        <f>'SAME R Results'!V58</f>
        <v>y</v>
      </c>
      <c r="Z15" s="784" t="str">
        <f>'SAME R Results'!W58</f>
        <v>y</v>
      </c>
      <c r="AA15" s="784" t="str">
        <f>'SAME R Results'!X58</f>
        <v>n</v>
      </c>
      <c r="AB15" s="784" t="str">
        <f>'SAME R Results'!Y58</f>
        <v>y</v>
      </c>
      <c r="AC15" s="789"/>
      <c r="AD15" s="784" t="str">
        <f>'SAME R Results'!Z58</f>
        <v>y</v>
      </c>
      <c r="AE15" s="784">
        <f>'SAME R Results'!AA58</f>
        <v>10</v>
      </c>
      <c r="AF15" s="784" t="str">
        <f>'SAME R Results'!AB58</f>
        <v>y</v>
      </c>
      <c r="AG15" s="817">
        <f>'SAME R Results'!AC58</f>
        <v>3.852706928546E-2</v>
      </c>
      <c r="AH15" s="819">
        <f>'SAME R Results'!AD58</f>
        <v>0</v>
      </c>
      <c r="AI15" s="784">
        <f>'SAME R Results'!AE58</f>
        <v>58</v>
      </c>
      <c r="AJ15" s="784">
        <f>'SAME R Results'!AF58</f>
        <v>480</v>
      </c>
      <c r="AK15" s="784">
        <f>'SAME R Results'!AG58</f>
        <v>0</v>
      </c>
      <c r="AL15" s="784" t="str">
        <f>'SAME R Results'!AH58</f>
        <v>n</v>
      </c>
      <c r="AM15" s="784" t="str">
        <f>'SAME R Results'!AI58</f>
        <v>y</v>
      </c>
      <c r="AN15" s="784" t="str">
        <f>'SAME R Results'!AJ58</f>
        <v>y</v>
      </c>
      <c r="AO15" s="784" t="str">
        <f>'SAME R Results'!AK58</f>
        <v>n</v>
      </c>
      <c r="AP15" s="784" t="str">
        <f>'SAME R Results'!AL58</f>
        <v>y</v>
      </c>
      <c r="AQ15" s="784" t="str">
        <f>'SAME R Results'!AM58</f>
        <v>y</v>
      </c>
      <c r="AR15" s="817">
        <f>'SAME R Results'!AN58</f>
        <v>3.852706928546E-2</v>
      </c>
      <c r="AS15" s="819">
        <f>'SAME R Results'!AO58</f>
        <v>0</v>
      </c>
      <c r="AT15" s="784">
        <f>'SAME R Results'!AP58</f>
        <v>0</v>
      </c>
      <c r="AU15" s="789"/>
      <c r="AV15" s="821">
        <f>'SAME R Results'!AQ58</f>
        <v>0</v>
      </c>
      <c r="AW15" s="821">
        <f>'SAME R Results'!AR58</f>
        <v>6.2501534999999988</v>
      </c>
      <c r="AX15" s="821">
        <f>'SAME R Results'!AS58</f>
        <v>0</v>
      </c>
      <c r="AY15" s="821">
        <f>'SAME R Results'!AT58</f>
        <v>0</v>
      </c>
      <c r="AZ15" s="824"/>
      <c r="BA15" s="824"/>
      <c r="BB15" s="821">
        <f>'SAME R Results'!AU58</f>
        <v>3.7334894999999997</v>
      </c>
      <c r="BC15" s="821">
        <f>'SAME R Results'!AV58</f>
        <v>2.5939949999999996E-2</v>
      </c>
      <c r="BD15" s="821">
        <f>'SAME R Results'!AW58</f>
        <v>7.1035614999999996</v>
      </c>
      <c r="BE15" s="821">
        <f>'SAME R Results'!AX58</f>
        <v>4.6862034999999995</v>
      </c>
      <c r="BF15" s="827">
        <f>'SAME R Results'!AY58</f>
        <v>113400</v>
      </c>
      <c r="BG15" s="784">
        <f>'SAME R Results'!AZ58</f>
        <v>3.4145969999999997</v>
      </c>
      <c r="BH15" s="784">
        <f>'SAME R Results'!BA58</f>
        <v>8.1069945000000004E-2</v>
      </c>
      <c r="BI15" s="789"/>
      <c r="BJ15" s="784">
        <f>'SAME R Results'!BB58</f>
        <v>86.891199999999998</v>
      </c>
      <c r="BK15" s="784">
        <f>'SAME R Results'!BC58</f>
        <v>2.4173580000000001</v>
      </c>
      <c r="BL15" s="784">
        <f>'SAME R Results'!BD58</f>
        <v>4995552.5704270303</v>
      </c>
      <c r="BM15" s="784">
        <f>'SAME R Results'!BE58</f>
        <v>620.92863246302545</v>
      </c>
      <c r="BN15" s="784">
        <f>'SAME R Results'!BF58</f>
        <v>3.7075495499999995</v>
      </c>
      <c r="BO15" s="784">
        <f>'SAME R Results'!BG58</f>
        <v>0.83338176374999995</v>
      </c>
      <c r="BP15" s="789"/>
      <c r="BQ15" s="784">
        <f>'SAME R Results'!BH58</f>
        <v>63.431299809344594</v>
      </c>
      <c r="BR15" s="817">
        <f>'SAME R Results'!BI58</f>
        <v>0.12429628628849503</v>
      </c>
      <c r="BS15" s="817">
        <f>'SAME R Results'!BJ58</f>
        <v>0.28945017623069236</v>
      </c>
      <c r="BT15" s="817">
        <f>'SAME R Results'!BL58</f>
        <v>4.4488009112618405</v>
      </c>
      <c r="BU15" s="817">
        <f>'SAME R Results'!BM58</f>
        <v>2.5078107683239019</v>
      </c>
      <c r="BV15" s="817">
        <f>'SAME R Results'!BN58</f>
        <v>8.1451731390200885E-2</v>
      </c>
      <c r="BW15" s="784">
        <f>'SAME R Results'!BO58</f>
        <v>4995552.5704270303</v>
      </c>
      <c r="BX15" s="784">
        <f>'SAME R Results'!BP58</f>
        <v>4654737.6513707442</v>
      </c>
      <c r="BY15" s="784">
        <f>'SAME R Results'!BQ58</f>
        <v>4144508.8599111577</v>
      </c>
      <c r="BZ15" s="784">
        <f>'SAME R Results'!BR58</f>
        <v>620.92863246302545</v>
      </c>
      <c r="CA15" s="784">
        <f>'SAME R Results'!BS58</f>
        <v>0.53657062949480594</v>
      </c>
      <c r="CB15" s="784">
        <f>'SAME R Results'!BT58</f>
        <v>0.28000000000000003</v>
      </c>
      <c r="CC15" s="784">
        <f>'SAME R Results'!BV58</f>
        <v>2.607172607375027</v>
      </c>
      <c r="CD15" s="784">
        <f>'SAME R Results'!BW58</f>
        <v>1</v>
      </c>
      <c r="CE15" s="784">
        <f>'SAME R Results'!BZ58</f>
        <v>293.02156386703371</v>
      </c>
      <c r="CF15" s="27"/>
      <c r="CJ15" s="3">
        <v>3.2</v>
      </c>
    </row>
    <row r="16" spans="1:88" ht="16.5" customHeight="1" x14ac:dyDescent="0.2">
      <c r="A16" s="780">
        <v>2</v>
      </c>
      <c r="B16" s="784">
        <f>'SAME R Results'!A62</f>
        <v>4</v>
      </c>
      <c r="C16" s="838" t="str">
        <f>'SAME R Results'!B62</f>
        <v>Lampwick</v>
      </c>
      <c r="D16" s="784" t="str">
        <f>'SAME R Results'!C62</f>
        <v>L17</v>
      </c>
      <c r="E16" s="784" t="str">
        <f>'SAME R Results'!D62</f>
        <v>35 L</v>
      </c>
      <c r="F16" s="784">
        <f>'SAME R Results'!E62</f>
        <v>2</v>
      </c>
      <c r="G16" s="784">
        <f>'SAME R Results'!F62</f>
        <v>82</v>
      </c>
      <c r="H16" s="785" t="str">
        <f>'SAME R Results'!G62</f>
        <v>Mid temp aging</v>
      </c>
      <c r="I16" s="784">
        <f>'SAME R Results'!H62</f>
        <v>239</v>
      </c>
      <c r="J16" s="786">
        <f>'SAME R Results'!I62</f>
        <v>40416</v>
      </c>
      <c r="K16" s="784">
        <f>'SAME R Results'!J62</f>
        <v>0</v>
      </c>
      <c r="L16" s="788"/>
      <c r="M16" s="788"/>
      <c r="N16" s="784">
        <f>'SAME R Results'!K62</f>
        <v>8.1</v>
      </c>
      <c r="O16" s="793">
        <f>'SAME R Results'!L62</f>
        <v>1.2649999999999999</v>
      </c>
      <c r="P16" s="784">
        <f>'SAME R Results'!M62</f>
        <v>60</v>
      </c>
      <c r="Q16" s="784">
        <f>'SAME R Results'!N62</f>
        <v>11</v>
      </c>
      <c r="R16" s="784">
        <f>'SAME R Results'!O62</f>
        <v>8</v>
      </c>
      <c r="S16" s="784" t="str">
        <f>'SAME R Results'!P62</f>
        <v>n</v>
      </c>
      <c r="T16" s="784" t="str">
        <f>'SAME R Results'!Q62</f>
        <v>n</v>
      </c>
      <c r="U16" s="784">
        <f>'SAME R Results'!R62</f>
        <v>39</v>
      </c>
      <c r="V16" s="784" t="str">
        <f>'SAME R Results'!S62</f>
        <v>y</v>
      </c>
      <c r="W16" s="784">
        <f>'SAME R Results'!T62</f>
        <v>90</v>
      </c>
      <c r="X16" s="784" t="str">
        <f>'SAME R Results'!U62</f>
        <v>n</v>
      </c>
      <c r="Y16" s="784" t="str">
        <f>'SAME R Results'!V62</f>
        <v>y</v>
      </c>
      <c r="Z16" s="784" t="str">
        <f>'SAME R Results'!W62</f>
        <v>y</v>
      </c>
      <c r="AA16" s="784" t="str">
        <f>'SAME R Results'!X62</f>
        <v>n</v>
      </c>
      <c r="AB16" s="784" t="str">
        <f>'SAME R Results'!Y62</f>
        <v>y</v>
      </c>
      <c r="AC16" s="789"/>
      <c r="AD16" s="784" t="str">
        <f>'SAME R Results'!Z62</f>
        <v>y</v>
      </c>
      <c r="AE16" s="784">
        <f>'SAME R Results'!AA62</f>
        <v>10</v>
      </c>
      <c r="AF16" s="784" t="str">
        <f>'SAME R Results'!AB62</f>
        <v>y</v>
      </c>
      <c r="AG16" s="817">
        <f>'SAME R Results'!AC62</f>
        <v>3.852706928546E-2</v>
      </c>
      <c r="AH16" s="819">
        <f>'SAME R Results'!AD62</f>
        <v>0</v>
      </c>
      <c r="AI16" s="784">
        <f>'SAME R Results'!AE62</f>
        <v>58</v>
      </c>
      <c r="AJ16" s="784">
        <f>'SAME R Results'!AF62</f>
        <v>480</v>
      </c>
      <c r="AK16" s="784">
        <f>'SAME R Results'!AG62</f>
        <v>0</v>
      </c>
      <c r="AL16" s="784" t="str">
        <f>'SAME R Results'!AH62</f>
        <v>n</v>
      </c>
      <c r="AM16" s="784" t="str">
        <f>'SAME R Results'!AI62</f>
        <v>y</v>
      </c>
      <c r="AN16" s="784" t="str">
        <f>'SAME R Results'!AJ62</f>
        <v>y</v>
      </c>
      <c r="AO16" s="784" t="str">
        <f>'SAME R Results'!AK62</f>
        <v>n</v>
      </c>
      <c r="AP16" s="784" t="str">
        <f>'SAME R Results'!AL62</f>
        <v>y</v>
      </c>
      <c r="AQ16" s="784" t="str">
        <f>'SAME R Results'!AM62</f>
        <v>y</v>
      </c>
      <c r="AR16" s="817">
        <f>'SAME R Results'!AN62</f>
        <v>3.852706928546E-2</v>
      </c>
      <c r="AS16" s="819">
        <f>'SAME R Results'!AO62</f>
        <v>0</v>
      </c>
      <c r="AT16" s="784">
        <f>'SAME R Results'!AP62</f>
        <v>0</v>
      </c>
      <c r="AU16" s="789"/>
      <c r="AV16" s="821">
        <f>'SAME R Results'!AQ62</f>
        <v>0</v>
      </c>
      <c r="AW16" s="821">
        <f>'SAME R Results'!AR62</f>
        <v>6.2503665000000002</v>
      </c>
      <c r="AX16" s="821">
        <f>'SAME R Results'!AS62</f>
        <v>0</v>
      </c>
      <c r="AY16" s="821">
        <f>'SAME R Results'!AT62</f>
        <v>0</v>
      </c>
      <c r="AZ16" s="824"/>
      <c r="BA16" s="824"/>
      <c r="BB16" s="821">
        <f>'SAME R Results'!AU62</f>
        <v>2.6140444999999994</v>
      </c>
      <c r="BC16" s="821">
        <f>'SAME R Results'!AV62</f>
        <v>2.6229855000000003E-2</v>
      </c>
      <c r="BD16" s="821">
        <f>'SAME R Results'!AW62</f>
        <v>6.7840579999999999</v>
      </c>
      <c r="BE16" s="821">
        <f>'SAME R Results'!AX62</f>
        <v>4.7105094999999997</v>
      </c>
      <c r="BF16" s="827">
        <f>'SAME R Results'!AY62</f>
        <v>85905</v>
      </c>
      <c r="BG16" s="784">
        <f>'SAME R Results'!AZ62</f>
        <v>2.3956139999999997</v>
      </c>
      <c r="BH16" s="784">
        <f>'SAME R Results'!BA62</f>
        <v>8.0520639999999991E-2</v>
      </c>
      <c r="BI16" s="789"/>
      <c r="BJ16" s="784">
        <f>'SAME R Results'!BB62</f>
        <v>60.405999999999985</v>
      </c>
      <c r="BK16" s="784">
        <f>'SAME R Results'!BC62</f>
        <v>2.0735485000000002</v>
      </c>
      <c r="BL16" s="784">
        <f>'SAME R Results'!BD62</f>
        <v>3463686.4034805261</v>
      </c>
      <c r="BM16" s="784">
        <f>'SAME R Results'!BE62</f>
        <v>481.15805922365632</v>
      </c>
      <c r="BN16" s="784">
        <f>'SAME R Results'!BF62</f>
        <v>2.5878146449999995</v>
      </c>
      <c r="BO16" s="784">
        <f>'SAME R Results'!BG62</f>
        <v>0.57877333999999991</v>
      </c>
      <c r="BP16" s="789"/>
      <c r="BQ16" s="784">
        <f>'SAME R Results'!BH62</f>
        <v>44.111273060196602</v>
      </c>
      <c r="BR16" s="817">
        <f>'SAME R Results'!BI62</f>
        <v>0.13891501803978532</v>
      </c>
      <c r="BS16" s="817">
        <f>'SAME R Results'!BJ62</f>
        <v>0.28973711732419516</v>
      </c>
      <c r="BT16" s="817">
        <f>'SAME R Results'!BL62</f>
        <v>4.4712056795843429</v>
      </c>
      <c r="BU16" s="817">
        <f>'SAME R Results'!BM62</f>
        <v>2.3569926978092739</v>
      </c>
      <c r="BV16" s="817">
        <f>'SAME R Results'!BN62</f>
        <v>9.6188185452663361E-2</v>
      </c>
      <c r="BW16" s="784">
        <f>'SAME R Results'!BO62</f>
        <v>3463686.4034805261</v>
      </c>
      <c r="BX16" s="784">
        <f>'SAME R Results'!BP62</f>
        <v>3412402.5909133023</v>
      </c>
      <c r="BY16" s="784">
        <f>'SAME R Results'!BQ62</f>
        <v>3087742.6113980534</v>
      </c>
      <c r="BZ16" s="784">
        <f>'SAME R Results'!BR62</f>
        <v>481.15805922365632</v>
      </c>
      <c r="CA16" s="784">
        <f>'SAME R Results'!BS62</f>
        <v>0.46025670336500046</v>
      </c>
      <c r="CB16" s="784">
        <f>'SAME R Results'!BT62</f>
        <v>0.28000000000000003</v>
      </c>
      <c r="CC16" s="784">
        <f>'SAME R Results'!BV62</f>
        <v>2.6080233905452039</v>
      </c>
      <c r="CD16" s="784">
        <f>'SAME R Results'!BW62</f>
        <v>1</v>
      </c>
      <c r="CE16" s="784">
        <f>'SAME R Results'!BZ62</f>
        <v>282.5836772631244</v>
      </c>
      <c r="CF16" s="27"/>
      <c r="CJ16" s="3">
        <v>3.2</v>
      </c>
    </row>
    <row r="17" spans="1:88" ht="16.5" customHeight="1" x14ac:dyDescent="0.2">
      <c r="A17" s="780">
        <v>2</v>
      </c>
      <c r="B17" s="784" t="str">
        <f>'SAME R Results'!A74</f>
        <v>7 (4)</v>
      </c>
      <c r="C17" s="838" t="str">
        <f>'SAME R Results'!B74</f>
        <v>Lampwick</v>
      </c>
      <c r="D17" s="784" t="str">
        <f>'SAME R Results'!C74</f>
        <v>L02</v>
      </c>
      <c r="E17" s="784" t="str">
        <f>'SAME R Results'!D74</f>
        <v>41 L</v>
      </c>
      <c r="F17" s="784">
        <f>'SAME R Results'!E74</f>
        <v>0</v>
      </c>
      <c r="G17" s="784">
        <f>'SAME R Results'!F74</f>
        <v>88</v>
      </c>
      <c r="H17" s="967" t="str">
        <f>'SAME R Results'!G74</f>
        <v>Baseline STS det</v>
      </c>
      <c r="I17" s="784">
        <f>'SAME R Results'!H74</f>
        <v>242</v>
      </c>
      <c r="J17" s="786">
        <f>'SAME R Results'!I74</f>
        <v>40420.277777777781</v>
      </c>
      <c r="K17" s="784">
        <f>'SAME R Results'!J74</f>
        <v>0</v>
      </c>
      <c r="L17" s="788"/>
      <c r="M17" s="788"/>
      <c r="N17" s="784">
        <f>'SAME R Results'!K74</f>
        <v>8.1</v>
      </c>
      <c r="O17" s="793">
        <f>'SAME R Results'!L74</f>
        <v>1.2450000000000001</v>
      </c>
      <c r="P17" s="784">
        <f>'SAME R Results'!M74</f>
        <v>60</v>
      </c>
      <c r="Q17" s="784">
        <f>'SAME R Results'!N74</f>
        <v>11</v>
      </c>
      <c r="R17" s="784">
        <f>'SAME R Results'!O74</f>
        <v>8</v>
      </c>
      <c r="S17" s="784" t="str">
        <f>'SAME R Results'!P74</f>
        <v>n</v>
      </c>
      <c r="T17" s="784" t="str">
        <f>'SAME R Results'!Q74</f>
        <v>n</v>
      </c>
      <c r="U17" s="784" t="str">
        <f>'SAME R Results'!R74</f>
        <v>n/a</v>
      </c>
      <c r="V17" s="784" t="str">
        <f>'SAME R Results'!S74</f>
        <v>n</v>
      </c>
      <c r="W17" s="784">
        <f>'SAME R Results'!T74</f>
        <v>90</v>
      </c>
      <c r="X17" s="784" t="str">
        <f>'SAME R Results'!U74</f>
        <v>y</v>
      </c>
      <c r="Y17" s="784" t="str">
        <f>'SAME R Results'!V74</f>
        <v>n</v>
      </c>
      <c r="Z17" s="784" t="str">
        <f>'SAME R Results'!W74</f>
        <v>y</v>
      </c>
      <c r="AA17" s="784" t="str">
        <f>'SAME R Results'!X74</f>
        <v>n</v>
      </c>
      <c r="AB17" s="784" t="str">
        <f>'SAME R Results'!Y74</f>
        <v>y</v>
      </c>
      <c r="AC17" s="789"/>
      <c r="AD17" s="784" t="str">
        <f>'SAME R Results'!Z74</f>
        <v>y</v>
      </c>
      <c r="AE17" s="784">
        <f>'SAME R Results'!AA74</f>
        <v>10</v>
      </c>
      <c r="AF17" s="784" t="str">
        <f>'SAME R Results'!AB74</f>
        <v>y</v>
      </c>
      <c r="AG17" s="817">
        <f>'SAME R Results'!AC74</f>
        <v>3.852706928546E-2</v>
      </c>
      <c r="AH17" s="819">
        <f>'SAME R Results'!AD74</f>
        <v>0</v>
      </c>
      <c r="AI17" s="784">
        <f>'SAME R Results'!AE74</f>
        <v>0</v>
      </c>
      <c r="AJ17" s="784">
        <f>'SAME R Results'!AF74</f>
        <v>0</v>
      </c>
      <c r="AK17" s="784">
        <f>'SAME R Results'!AG74</f>
        <v>0</v>
      </c>
      <c r="AL17" s="784">
        <f>'SAME R Results'!AH74</f>
        <v>0</v>
      </c>
      <c r="AM17" s="784">
        <f>'SAME R Results'!AI74</f>
        <v>0</v>
      </c>
      <c r="AN17" s="784">
        <f>'SAME R Results'!AJ74</f>
        <v>0</v>
      </c>
      <c r="AO17" s="784">
        <f>'SAME R Results'!AK74</f>
        <v>0</v>
      </c>
      <c r="AP17" s="784">
        <f>'SAME R Results'!AL74</f>
        <v>0</v>
      </c>
      <c r="AQ17" s="784">
        <f>'SAME R Results'!AM74</f>
        <v>0</v>
      </c>
      <c r="AR17" s="817">
        <f>'SAME R Results'!AN74</f>
        <v>0</v>
      </c>
      <c r="AS17" s="819">
        <f>'SAME R Results'!AO74</f>
        <v>0</v>
      </c>
      <c r="AT17" s="784">
        <f>'SAME R Results'!AP74</f>
        <v>0</v>
      </c>
      <c r="AU17" s="789"/>
      <c r="AV17" s="821">
        <f>'SAME R Results'!AQ74</f>
        <v>0</v>
      </c>
      <c r="AW17" s="821">
        <f>'SAME R Results'!AR74</f>
        <v>6.2472694999999998</v>
      </c>
      <c r="AX17" s="821">
        <f>'SAME R Results'!AS74</f>
        <v>4.5754394999999999</v>
      </c>
      <c r="AY17" s="821">
        <f>'SAME R Results'!AT74</f>
        <v>5.1099209523809508</v>
      </c>
      <c r="AZ17" s="824"/>
      <c r="BA17" s="824"/>
      <c r="BB17" s="821">
        <f>'SAME R Results'!AU74</f>
        <v>0</v>
      </c>
      <c r="BC17" s="821">
        <f>'SAME R Results'!AV74</f>
        <v>0</v>
      </c>
      <c r="BD17" s="821">
        <f>'SAME R Results'!AW74</f>
        <v>6.2722309999999988</v>
      </c>
      <c r="BE17" s="821">
        <f>'SAME R Results'!AX74</f>
        <v>4.5754857142857146</v>
      </c>
      <c r="BF17" s="827">
        <f>'SAME R Results'!AY74</f>
        <v>72165</v>
      </c>
      <c r="BG17" s="784">
        <f>'SAME R Results'!AZ74</f>
        <v>0</v>
      </c>
      <c r="BH17" s="784">
        <f>'SAME R Results'!BA74</f>
        <v>0</v>
      </c>
      <c r="BI17" s="789"/>
      <c r="BJ17" s="784">
        <f>'SAME R Results'!BB74</f>
        <v>36.46220000000001</v>
      </c>
      <c r="BK17" s="784">
        <f>'SAME R Results'!BC74</f>
        <v>1.6967452857142842</v>
      </c>
      <c r="BL17" s="784">
        <f>'SAME R Results'!BD74</f>
        <v>2858217.3648894308</v>
      </c>
      <c r="BM17" s="784">
        <f>'SAME R Results'!BE74</f>
        <v>359.41498545413867</v>
      </c>
      <c r="BN17" s="784">
        <f>'SAME R Results'!BF74</f>
        <v>0</v>
      </c>
      <c r="BO17" s="784">
        <f>'SAME R Results'!BG74</f>
        <v>0</v>
      </c>
      <c r="BP17" s="789"/>
      <c r="BQ17" s="784">
        <f>'SAME R Results'!BH74</f>
        <v>23.80550088853709</v>
      </c>
      <c r="BR17" s="817">
        <f>'SAME R Results'!BI74</f>
        <v>0.12574795390624272</v>
      </c>
      <c r="BS17" s="817">
        <f>'SAME R Results'!BJ74</f>
        <v>0.25149410867769556</v>
      </c>
      <c r="BT17" s="817">
        <f>'SAME R Results'!BL74</f>
        <v>0</v>
      </c>
      <c r="BU17" s="817">
        <f>'SAME R Results'!BM74</f>
        <v>2.2991748895015811</v>
      </c>
      <c r="BV17" s="817">
        <f>'SAME R Results'!BN74</f>
        <v>8.8917548974246613E-2</v>
      </c>
      <c r="BW17" s="784">
        <f>'SAME R Results'!BO74</f>
        <v>2858217.3648894308</v>
      </c>
      <c r="BX17" s="784">
        <f>'SAME R Results'!BP74</f>
        <v>2815136.0968152354</v>
      </c>
      <c r="BY17" s="784">
        <f>'SAME R Results'!BQ74</f>
        <v>2568139.9483542019</v>
      </c>
      <c r="BZ17" s="784">
        <f>'SAME R Results'!BR74</f>
        <v>359.41498545413867</v>
      </c>
      <c r="CA17" s="784">
        <f>'SAME R Results'!BS74</f>
        <v>0.37661930340812483</v>
      </c>
      <c r="CB17" s="784">
        <f>'SAME R Results'!BT74</f>
        <v>0.28000000000000003</v>
      </c>
      <c r="CC17" s="784">
        <f>'SAME R Results'!BV74</f>
        <v>2.331720138403321</v>
      </c>
      <c r="CD17" s="784">
        <f>'SAME R Results'!BW74</f>
        <v>1</v>
      </c>
      <c r="CE17" s="784">
        <f>'SAME R Results'!BZ74</f>
        <v>255.1113352889854</v>
      </c>
      <c r="CF17" s="27"/>
      <c r="CJ17" s="3">
        <v>3.2</v>
      </c>
    </row>
    <row r="18" spans="1:88" ht="16.5" customHeight="1" x14ac:dyDescent="0.2">
      <c r="A18" s="780">
        <v>2</v>
      </c>
      <c r="B18" s="784">
        <f>'SAME R Results'!A11</f>
        <v>2</v>
      </c>
      <c r="C18" s="838" t="str">
        <f>'SAME R Results'!B11</f>
        <v>Lampwick</v>
      </c>
      <c r="D18" s="784" t="str">
        <f>'SAME R Results'!C11</f>
        <v>L14</v>
      </c>
      <c r="E18" s="784" t="str">
        <f>'SAME R Results'!D11</f>
        <v>7L</v>
      </c>
      <c r="F18" s="784">
        <f>'SAME R Results'!E11</f>
        <v>3</v>
      </c>
      <c r="G18" s="784">
        <f>'SAME R Results'!F11</f>
        <v>54</v>
      </c>
      <c r="H18" s="785" t="str">
        <f>'SAME R Results'!G11</f>
        <v>Baseline</v>
      </c>
      <c r="I18" s="784">
        <f>'SAME R Results'!H11</f>
        <v>210</v>
      </c>
      <c r="J18" s="786">
        <f>'SAME R Results'!I11</f>
        <v>40388</v>
      </c>
      <c r="K18" s="784">
        <f>'SAME R Results'!J11</f>
        <v>0</v>
      </c>
      <c r="L18" s="788"/>
      <c r="M18" s="788"/>
      <c r="N18" s="784">
        <f>'SAME R Results'!K11</f>
        <v>8.1</v>
      </c>
      <c r="O18" s="793">
        <f>'SAME R Results'!L11</f>
        <v>1.2450000000000001</v>
      </c>
      <c r="P18" s="784">
        <f>'SAME R Results'!M11</f>
        <v>60</v>
      </c>
      <c r="Q18" s="784">
        <f>'SAME R Results'!N11</f>
        <v>11</v>
      </c>
      <c r="R18" s="784">
        <f>'SAME R Results'!O11</f>
        <v>8</v>
      </c>
      <c r="S18" s="784" t="str">
        <f>'SAME R Results'!P11</f>
        <v>n</v>
      </c>
      <c r="T18" s="784" t="str">
        <f>'SAME R Results'!Q11</f>
        <v>n</v>
      </c>
      <c r="U18" s="784">
        <f>'SAME R Results'!R11</f>
        <v>56.8</v>
      </c>
      <c r="V18" s="784" t="str">
        <f>'SAME R Results'!S11</f>
        <v>y</v>
      </c>
      <c r="W18" s="784">
        <f>'SAME R Results'!T11</f>
        <v>120</v>
      </c>
      <c r="X18" s="784" t="str">
        <f>'SAME R Results'!U11</f>
        <v>n</v>
      </c>
      <c r="Y18" s="784" t="str">
        <f>'SAME R Results'!V11</f>
        <v>n</v>
      </c>
      <c r="Z18" s="784" t="str">
        <f>'SAME R Results'!W11</f>
        <v>y</v>
      </c>
      <c r="AA18" s="784" t="str">
        <f>'SAME R Results'!X11</f>
        <v>n</v>
      </c>
      <c r="AB18" s="784" t="str">
        <f>'SAME R Results'!Y11</f>
        <v>y</v>
      </c>
      <c r="AC18" s="789"/>
      <c r="AD18" s="784" t="str">
        <f>'SAME R Results'!Z11</f>
        <v>y</v>
      </c>
      <c r="AE18" s="784">
        <f>'SAME R Results'!AA11</f>
        <v>10</v>
      </c>
      <c r="AF18" s="784" t="str">
        <f>'SAME R Results'!AB11</f>
        <v>y</v>
      </c>
      <c r="AG18" s="817">
        <f>'SAME R Results'!AC11</f>
        <v>3.852706928546E-2</v>
      </c>
      <c r="AH18" s="819">
        <f>'SAME R Results'!AD11</f>
        <v>0</v>
      </c>
      <c r="AI18" s="784">
        <f>'SAME R Results'!AE11</f>
        <v>0</v>
      </c>
      <c r="AJ18" s="784">
        <f>'SAME R Results'!AF11</f>
        <v>0</v>
      </c>
      <c r="AK18" s="784">
        <f>'SAME R Results'!AG11</f>
        <v>0</v>
      </c>
      <c r="AL18" s="784">
        <f>'SAME R Results'!AH11</f>
        <v>0</v>
      </c>
      <c r="AM18" s="784">
        <f>'SAME R Results'!AI11</f>
        <v>0</v>
      </c>
      <c r="AN18" s="784">
        <f>'SAME R Results'!AJ11</f>
        <v>0</v>
      </c>
      <c r="AO18" s="784">
        <f>'SAME R Results'!AK11</f>
        <v>0</v>
      </c>
      <c r="AP18" s="784">
        <f>'SAME R Results'!AL11</f>
        <v>0</v>
      </c>
      <c r="AQ18" s="784">
        <f>'SAME R Results'!AM11</f>
        <v>0</v>
      </c>
      <c r="AR18" s="817">
        <f>'SAME R Results'!AN11</f>
        <v>0</v>
      </c>
      <c r="AS18" s="819">
        <f>'SAME R Results'!AO11</f>
        <v>0</v>
      </c>
      <c r="AT18" s="784">
        <f>'SAME R Results'!AP11</f>
        <v>0</v>
      </c>
      <c r="AU18" s="789"/>
      <c r="AV18" s="821">
        <f>'SAME R Results'!AQ11</f>
        <v>0</v>
      </c>
      <c r="AW18" s="821">
        <f>'SAME R Results'!AR11</f>
        <v>6.2525025000000003</v>
      </c>
      <c r="AX18" s="821">
        <f>'SAME R Results'!AS11</f>
        <v>0</v>
      </c>
      <c r="AY18" s="821">
        <f>'SAME R Results'!AT11</f>
        <v>0</v>
      </c>
      <c r="AZ18" s="824"/>
      <c r="BA18" s="824"/>
      <c r="BB18" s="821">
        <f>'SAME R Results'!AU11</f>
        <v>0</v>
      </c>
      <c r="BC18" s="821">
        <f>'SAME R Results'!AV11</f>
        <v>0</v>
      </c>
      <c r="BD18" s="821">
        <f>'SAME R Results'!AW11</f>
        <v>6.3695219999999999</v>
      </c>
      <c r="BE18" s="821">
        <f>'SAME R Results'!AX11</f>
        <v>4.7034919999999989</v>
      </c>
      <c r="BF18" s="827">
        <f>'SAME R Results'!AY11</f>
        <v>79925</v>
      </c>
      <c r="BG18" s="784">
        <f>'SAME R Results'!AZ11</f>
        <v>0</v>
      </c>
      <c r="BH18" s="784">
        <f>'SAME R Results'!BA11</f>
        <v>0</v>
      </c>
      <c r="BI18" s="789"/>
      <c r="BJ18" s="784">
        <f>'SAME R Results'!BB11</f>
        <v>34.255299999999998</v>
      </c>
      <c r="BK18" s="784">
        <f>'SAME R Results'!BC11</f>
        <v>1.666030000000001</v>
      </c>
      <c r="BL18" s="784">
        <f>'SAME R Results'!BD11</f>
        <v>3197761.8213616745</v>
      </c>
      <c r="BM18" s="784">
        <f>'SAME R Results'!BE11</f>
        <v>350.55685968846421</v>
      </c>
      <c r="BN18" s="784">
        <f>'SAME R Results'!BF11</f>
        <v>0</v>
      </c>
      <c r="BO18" s="784">
        <f>'SAME R Results'!BG11</f>
        <v>0</v>
      </c>
      <c r="BP18" s="789"/>
      <c r="BQ18" s="784">
        <f>'SAME R Results'!BH11</f>
        <v>26.963747165480513</v>
      </c>
      <c r="BR18" s="817">
        <f>'SAME R Results'!BI11</f>
        <v>0.10962569424235284</v>
      </c>
      <c r="BS18" s="817">
        <f>'SAME R Results'!BJ11</f>
        <v>0.25252933607121358</v>
      </c>
      <c r="BT18" s="817">
        <f>'SAME R Results'!BL11</f>
        <v>0</v>
      </c>
      <c r="BU18" s="817">
        <f>'SAME R Results'!BM11</f>
        <v>2.492996586982887</v>
      </c>
      <c r="BV18" s="817">
        <f>'SAME R Results'!BN11</f>
        <v>7.2229168713861147E-2</v>
      </c>
      <c r="BW18" s="784">
        <f>'SAME R Results'!BO11</f>
        <v>3197761.8213616745</v>
      </c>
      <c r="BX18" s="784">
        <f>'SAME R Results'!BP11</f>
        <v>3150047.9662957834</v>
      </c>
      <c r="BY18" s="784">
        <f>'SAME R Results'!BQ11</f>
        <v>2860393.7483142563</v>
      </c>
      <c r="BZ18" s="784">
        <f>'SAME R Results'!BR11</f>
        <v>350.55685968846421</v>
      </c>
      <c r="CA18" s="784">
        <f>'SAME R Results'!BS11</f>
        <v>0.36980156263872876</v>
      </c>
      <c r="CB18" s="784">
        <f>'SAME R Results'!BT11</f>
        <v>0.28000000000000003</v>
      </c>
      <c r="CC18" s="784">
        <f>'SAME R Results'!BV11</f>
        <v>2.8112174472146867</v>
      </c>
      <c r="CD18" s="784">
        <f>'SAME R Results'!BW11</f>
        <v>1</v>
      </c>
      <c r="CE18" s="784">
        <f>'SAME R Results'!BZ11</f>
        <v>264.66873011764068</v>
      </c>
      <c r="CF18" s="27"/>
      <c r="CJ18" s="3">
        <v>3.2</v>
      </c>
    </row>
    <row r="19" spans="1:88" ht="16.5" customHeight="1" x14ac:dyDescent="0.2">
      <c r="A19" s="780">
        <v>2</v>
      </c>
      <c r="B19" s="784">
        <f>'SAME R Results'!A12</f>
        <v>2</v>
      </c>
      <c r="C19" s="838" t="str">
        <f>'SAME R Results'!B12</f>
        <v>Lampwick</v>
      </c>
      <c r="D19" s="784" t="str">
        <f>'SAME R Results'!C12</f>
        <v>L15</v>
      </c>
      <c r="E19" s="784" t="str">
        <f>'SAME R Results'!D12</f>
        <v>8L</v>
      </c>
      <c r="F19" s="784">
        <f>'SAME R Results'!E12</f>
        <v>4</v>
      </c>
      <c r="G19" s="784">
        <f>'SAME R Results'!F12</f>
        <v>55</v>
      </c>
      <c r="H19" s="785" t="str">
        <f>'SAME R Results'!G12</f>
        <v>High RT/R0 test aging</v>
      </c>
      <c r="I19" s="784">
        <f>'SAME R Results'!H12</f>
        <v>210</v>
      </c>
      <c r="J19" s="786">
        <f>'SAME R Results'!I12</f>
        <v>40388</v>
      </c>
      <c r="K19" s="784">
        <f>'SAME R Results'!J12</f>
        <v>0</v>
      </c>
      <c r="L19" s="788"/>
      <c r="M19" s="788"/>
      <c r="N19" s="784">
        <f>'SAME R Results'!K12</f>
        <v>8.1</v>
      </c>
      <c r="O19" s="793">
        <f>'SAME R Results'!L12</f>
        <v>1.2450000000000001</v>
      </c>
      <c r="P19" s="784">
        <f>'SAME R Results'!M12</f>
        <v>60</v>
      </c>
      <c r="Q19" s="784">
        <f>'SAME R Results'!N12</f>
        <v>11</v>
      </c>
      <c r="R19" s="784">
        <f>'SAME R Results'!O12</f>
        <v>8</v>
      </c>
      <c r="S19" s="784" t="str">
        <f>'SAME R Results'!P12</f>
        <v>n</v>
      </c>
      <c r="T19" s="784" t="str">
        <f>'SAME R Results'!Q12</f>
        <v>n</v>
      </c>
      <c r="U19" s="784">
        <f>'SAME R Results'!R12</f>
        <v>47.2</v>
      </c>
      <c r="V19" s="784" t="str">
        <f>'SAME R Results'!S12</f>
        <v>y</v>
      </c>
      <c r="W19" s="784">
        <f>'SAME R Results'!T12</f>
        <v>60</v>
      </c>
      <c r="X19" s="784" t="str">
        <f>'SAME R Results'!U12</f>
        <v>n</v>
      </c>
      <c r="Y19" s="784" t="str">
        <f>'SAME R Results'!V12</f>
        <v>n</v>
      </c>
      <c r="Z19" s="784" t="str">
        <f>'SAME R Results'!W12</f>
        <v>y</v>
      </c>
      <c r="AA19" s="784" t="str">
        <f>'SAME R Results'!X12</f>
        <v>n</v>
      </c>
      <c r="AB19" s="784" t="str">
        <f>'SAME R Results'!Y12</f>
        <v>y</v>
      </c>
      <c r="AC19" s="789"/>
      <c r="AD19" s="784" t="str">
        <f>'SAME R Results'!Z12</f>
        <v>y</v>
      </c>
      <c r="AE19" s="784">
        <f>'SAME R Results'!AA12</f>
        <v>10</v>
      </c>
      <c r="AF19" s="784" t="str">
        <f>'SAME R Results'!AB12</f>
        <v>y</v>
      </c>
      <c r="AG19" s="817">
        <f>'SAME R Results'!AC12</f>
        <v>3.852706928546E-2</v>
      </c>
      <c r="AH19" s="819">
        <f>'SAME R Results'!AD12</f>
        <v>0</v>
      </c>
      <c r="AI19" s="784">
        <f>'SAME R Results'!AE12</f>
        <v>0</v>
      </c>
      <c r="AJ19" s="784">
        <f>'SAME R Results'!AF12</f>
        <v>0</v>
      </c>
      <c r="AK19" s="784">
        <f>'SAME R Results'!AG12</f>
        <v>0</v>
      </c>
      <c r="AL19" s="784">
        <f>'SAME R Results'!AH12</f>
        <v>0</v>
      </c>
      <c r="AM19" s="784">
        <f>'SAME R Results'!AI12</f>
        <v>0</v>
      </c>
      <c r="AN19" s="784">
        <f>'SAME R Results'!AJ12</f>
        <v>0</v>
      </c>
      <c r="AO19" s="784">
        <f>'SAME R Results'!AK12</f>
        <v>0</v>
      </c>
      <c r="AP19" s="784">
        <f>'SAME R Results'!AL12</f>
        <v>0</v>
      </c>
      <c r="AQ19" s="784">
        <f>'SAME R Results'!AM12</f>
        <v>0</v>
      </c>
      <c r="AR19" s="817">
        <f>'SAME R Results'!AN12</f>
        <v>0</v>
      </c>
      <c r="AS19" s="819">
        <f>'SAME R Results'!AO12</f>
        <v>0</v>
      </c>
      <c r="AT19" s="784">
        <f>'SAME R Results'!AP12</f>
        <v>0</v>
      </c>
      <c r="AU19" s="789"/>
      <c r="AV19" s="821">
        <f>'SAME R Results'!AQ12</f>
        <v>0</v>
      </c>
      <c r="AW19" s="821">
        <f>'SAME R Results'!AR12</f>
        <v>6.2489999999999997</v>
      </c>
      <c r="AX19" s="821">
        <f>'SAME R Results'!AS12</f>
        <v>0</v>
      </c>
      <c r="AY19" s="821">
        <f>'SAME R Results'!AT12</f>
        <v>0</v>
      </c>
      <c r="AZ19" s="824"/>
      <c r="BA19" s="824"/>
      <c r="BB19" s="821">
        <f>'SAME R Results'!AU12</f>
        <v>0</v>
      </c>
      <c r="BC19" s="821">
        <f>'SAME R Results'!AV12</f>
        <v>0</v>
      </c>
      <c r="BD19" s="821">
        <f>'SAME R Results'!AW12</f>
        <v>6.4745474999999999</v>
      </c>
      <c r="BE19" s="821">
        <f>'SAME R Results'!AX12</f>
        <v>4.6680449999999993</v>
      </c>
      <c r="BF19" s="827">
        <f>'SAME R Results'!AY12</f>
        <v>83895</v>
      </c>
      <c r="BG19" s="784">
        <f>'SAME R Results'!AZ12</f>
        <v>0</v>
      </c>
      <c r="BH19" s="784">
        <f>'SAME R Results'!BA12</f>
        <v>0</v>
      </c>
      <c r="BI19" s="789"/>
      <c r="BJ19" s="784">
        <f>'SAME R Results'!BB12</f>
        <v>46.388549999999995</v>
      </c>
      <c r="BK19" s="784">
        <f>'SAME R Results'!BC12</f>
        <v>1.8065025000000006</v>
      </c>
      <c r="BL19" s="784">
        <f>'SAME R Results'!BD12</f>
        <v>3373889.4875935018</v>
      </c>
      <c r="BM19" s="784">
        <f>'SAME R Results'!BE12</f>
        <v>392.25129573824915</v>
      </c>
      <c r="BN19" s="784">
        <f>'SAME R Results'!BF12</f>
        <v>0</v>
      </c>
      <c r="BO19" s="784">
        <f>'SAME R Results'!BG12</f>
        <v>0</v>
      </c>
      <c r="BP19" s="789"/>
      <c r="BQ19" s="784">
        <f>'SAME R Results'!BH12</f>
        <v>36.637405105047137</v>
      </c>
      <c r="BR19" s="817">
        <f>'SAME R Results'!BI12</f>
        <v>0.11626086070116975</v>
      </c>
      <c r="BS19" s="817">
        <f>'SAME R Results'!BJ12</f>
        <v>0.27474623118441571</v>
      </c>
      <c r="BT19" s="817">
        <f>'SAME R Results'!BL12</f>
        <v>0</v>
      </c>
      <c r="BU19" s="817">
        <f>'SAME R Results'!BM12</f>
        <v>2.5278471246933618</v>
      </c>
      <c r="BV19" s="817">
        <f>'SAME R Results'!BN12</f>
        <v>7.5628315768853746E-2</v>
      </c>
      <c r="BW19" s="784">
        <f>'SAME R Results'!BO12</f>
        <v>3373889.4875935018</v>
      </c>
      <c r="BX19" s="784">
        <f>'SAME R Results'!BP12</f>
        <v>3323805.6105743852</v>
      </c>
      <c r="BY19" s="784">
        <f>'SAME R Results'!BQ12</f>
        <v>3011118.9009848116</v>
      </c>
      <c r="BZ19" s="784">
        <f>'SAME R Results'!BR12</f>
        <v>392.25129573824915</v>
      </c>
      <c r="CA19" s="784">
        <f>'SAME R Results'!BS12</f>
        <v>0.40098164343425385</v>
      </c>
      <c r="CB19" s="784">
        <f>'SAME R Results'!BT12</f>
        <v>0.28000000000000003</v>
      </c>
      <c r="CC19" s="784">
        <f>'SAME R Results'!BV12</f>
        <v>2.8206933688414133</v>
      </c>
      <c r="CD19" s="784">
        <f>'SAME R Results'!BW12</f>
        <v>1</v>
      </c>
      <c r="CE19" s="784">
        <f>'SAME R Results'!BZ12</f>
        <v>262.89926572283059</v>
      </c>
      <c r="CF19" s="27"/>
      <c r="CJ19" s="3">
        <v>3.2</v>
      </c>
    </row>
    <row r="20" spans="1:88" ht="16.5" customHeight="1" x14ac:dyDescent="0.2">
      <c r="A20" s="780">
        <v>2</v>
      </c>
      <c r="B20" s="784" t="str">
        <f>'SAME R Results'!A88</f>
        <v>8(4)</v>
      </c>
      <c r="C20" s="838" t="str">
        <f>'SAME R Results'!B88</f>
        <v>Lampwick</v>
      </c>
      <c r="D20" s="784" t="str">
        <f>'SAME R Results'!C88</f>
        <v>L03</v>
      </c>
      <c r="E20" s="784" t="str">
        <f>'SAME R Results'!D88</f>
        <v>49LA</v>
      </c>
      <c r="F20" s="784">
        <f>'SAME R Results'!E88</f>
        <v>0</v>
      </c>
      <c r="G20" s="784" t="str">
        <f>'SAME R Results'!F88</f>
        <v>96a</v>
      </c>
      <c r="H20" s="785" t="str">
        <f>'SAME R Results'!G88</f>
        <v>aged</v>
      </c>
      <c r="I20" s="784">
        <f>'SAME R Results'!H88</f>
        <v>250</v>
      </c>
      <c r="J20" s="786">
        <f>'SAME R Results'!I88</f>
        <v>40428.354166666664</v>
      </c>
      <c r="K20" s="784">
        <f>'SAME R Results'!J88</f>
        <v>0</v>
      </c>
      <c r="L20" s="788"/>
      <c r="M20" s="788"/>
      <c r="N20" s="784">
        <f>'SAME R Results'!K88</f>
        <v>0</v>
      </c>
      <c r="O20" s="793">
        <f>'SAME R Results'!L88</f>
        <v>1.2450000000000001</v>
      </c>
      <c r="P20" s="784">
        <f>'SAME R Results'!M88</f>
        <v>0</v>
      </c>
      <c r="Q20" s="784">
        <f>'SAME R Results'!N88</f>
        <v>0</v>
      </c>
      <c r="R20" s="784">
        <f>'SAME R Results'!O88</f>
        <v>0</v>
      </c>
      <c r="S20" s="784">
        <f>'SAME R Results'!P88</f>
        <v>0</v>
      </c>
      <c r="T20" s="784">
        <f>'SAME R Results'!Q88</f>
        <v>0</v>
      </c>
      <c r="U20" s="784">
        <f>'SAME R Results'!R88</f>
        <v>581.71428571428567</v>
      </c>
      <c r="V20" s="784">
        <f>'SAME R Results'!S88</f>
        <v>0</v>
      </c>
      <c r="W20" s="784">
        <f>'SAME R Results'!T88</f>
        <v>0</v>
      </c>
      <c r="X20" s="784" t="str">
        <f>'SAME R Results'!U88</f>
        <v>n</v>
      </c>
      <c r="Y20" s="784" t="str">
        <f>'SAME R Results'!V88</f>
        <v>y</v>
      </c>
      <c r="Z20" s="784" t="str">
        <f>'SAME R Results'!W88</f>
        <v>y</v>
      </c>
      <c r="AA20" s="784" t="str">
        <f>'SAME R Results'!X88</f>
        <v>n</v>
      </c>
      <c r="AB20" s="784" t="str">
        <f>'SAME R Results'!Y88</f>
        <v>y</v>
      </c>
      <c r="AC20" s="789"/>
      <c r="AD20" s="784" t="str">
        <f>'SAME R Results'!Z88</f>
        <v>y</v>
      </c>
      <c r="AE20" s="784">
        <f>'SAME R Results'!AA88</f>
        <v>10</v>
      </c>
      <c r="AF20" s="784" t="str">
        <f>'SAME R Results'!AB88</f>
        <v>y</v>
      </c>
      <c r="AG20" s="817">
        <f>'SAME R Results'!AC88</f>
        <v>3.852706928546E-2</v>
      </c>
      <c r="AH20" s="819">
        <f>'SAME R Results'!AD88</f>
        <v>0</v>
      </c>
      <c r="AI20" s="784">
        <f>'SAME R Results'!AE88</f>
        <v>0</v>
      </c>
      <c r="AJ20" s="784">
        <f>'SAME R Results'!AF88</f>
        <v>0</v>
      </c>
      <c r="AK20" s="784">
        <f>'SAME R Results'!AG88</f>
        <v>0</v>
      </c>
      <c r="AL20" s="784">
        <f>'SAME R Results'!AH88</f>
        <v>0</v>
      </c>
      <c r="AM20" s="784">
        <f>'SAME R Results'!AI88</f>
        <v>0</v>
      </c>
      <c r="AN20" s="784">
        <f>'SAME R Results'!AJ88</f>
        <v>0</v>
      </c>
      <c r="AO20" s="784">
        <f>'SAME R Results'!AK88</f>
        <v>0</v>
      </c>
      <c r="AP20" s="784">
        <f>'SAME R Results'!AL88</f>
        <v>0</v>
      </c>
      <c r="AQ20" s="784">
        <f>'SAME R Results'!AM88</f>
        <v>0</v>
      </c>
      <c r="AR20" s="817">
        <f>'SAME R Results'!AN88</f>
        <v>0</v>
      </c>
      <c r="AS20" s="819">
        <f>'SAME R Results'!AO88</f>
        <v>0</v>
      </c>
      <c r="AT20" s="784">
        <f>'SAME R Results'!AP88</f>
        <v>0</v>
      </c>
      <c r="AU20" s="789"/>
      <c r="AV20" s="821">
        <f>'SAME R Results'!AQ88</f>
        <v>0</v>
      </c>
      <c r="AW20" s="821">
        <f>'SAME R Results'!AR88</f>
        <v>5.7411044999999996</v>
      </c>
      <c r="AX20" s="821">
        <f>'SAME R Results'!AS88</f>
        <v>0</v>
      </c>
      <c r="AY20" s="821">
        <f>'SAME R Results'!AT88</f>
        <v>0</v>
      </c>
      <c r="AZ20" s="824"/>
      <c r="BA20" s="824"/>
      <c r="BB20" s="821">
        <f>'SAME R Results'!AU88</f>
        <v>0.41401670000000002</v>
      </c>
      <c r="BC20" s="821">
        <f>'SAME R Results'!AV88</f>
        <v>3.3813469999999991E-2</v>
      </c>
      <c r="BD20" s="821">
        <f>'SAME R Results'!AW88</f>
        <v>4.910217499999999</v>
      </c>
      <c r="BE20" s="821">
        <f>'SAME R Results'!AX88</f>
        <v>4.662155499999999</v>
      </c>
      <c r="BF20" s="827">
        <f>'SAME R Results'!AY88</f>
        <v>4853.5</v>
      </c>
      <c r="BG20" s="784">
        <f>'SAME R Results'!AZ88</f>
        <v>0.47521970000000013</v>
      </c>
      <c r="BH20" s="784">
        <f>'SAME R Results'!BA88</f>
        <v>8.4564200000000006E-2</v>
      </c>
      <c r="BI20" s="789"/>
      <c r="BJ20" s="784">
        <f>'SAME R Results'!BB88</f>
        <v>11.335000000000001</v>
      </c>
      <c r="BK20" s="784">
        <f>'SAME R Results'!BC88</f>
        <v>0.248062</v>
      </c>
      <c r="BL20" s="784">
        <f>'SAME R Results'!BD88</f>
        <v>175271.79330633517</v>
      </c>
      <c r="BM20" s="784">
        <f>'SAME R Results'!BE88</f>
        <v>41.531251266067784</v>
      </c>
      <c r="BN20" s="784">
        <f>'SAME R Results'!BF88</f>
        <v>0.38020323</v>
      </c>
      <c r="BO20" s="784">
        <f>'SAME R Results'!BG88</f>
        <v>9.7663875000000039E-2</v>
      </c>
      <c r="BP20" s="789"/>
      <c r="BQ20" s="784">
        <f>'SAME R Results'!BH88</f>
        <v>8.4419364904923988</v>
      </c>
      <c r="BR20" s="817">
        <f>'SAME R Results'!BI88</f>
        <v>0.23695342235404995</v>
      </c>
      <c r="BS20" s="817">
        <f>'SAME R Results'!BJ88</f>
        <v>0.45141620220360806</v>
      </c>
      <c r="BT20" s="817">
        <f>'SAME R Results'!BL88</f>
        <v>3.892977111547129</v>
      </c>
      <c r="BU20" s="817">
        <f>'SAME R Results'!BM88</f>
        <v>2.2318344473036289</v>
      </c>
      <c r="BV20" s="817">
        <f>'SAME R Results'!BN88</f>
        <v>0.17167454583651137</v>
      </c>
      <c r="BW20" s="784">
        <f>'SAME R Results'!BO88</f>
        <v>175271.79330633517</v>
      </c>
      <c r="BX20" s="784">
        <f>'SAME R Results'!BP88</f>
        <v>172374.33699651592</v>
      </c>
      <c r="BY20" s="784">
        <f>'SAME R Results'!BQ88</f>
        <v>164242.12195756298</v>
      </c>
      <c r="BZ20" s="784">
        <f>'SAME R Results'!BR88</f>
        <v>41.531251266067784</v>
      </c>
      <c r="CA20" s="784">
        <f>'SAME R Results'!BS88</f>
        <v>5.5061262541063659E-2</v>
      </c>
      <c r="CB20" s="784">
        <f>'SAME R Results'!BT88</f>
        <v>0.28000000000000003</v>
      </c>
      <c r="CC20" s="784">
        <f>'SAME R Results'!BV88</f>
        <v>2.6598829448901626</v>
      </c>
      <c r="CD20" s="784">
        <f>'SAME R Results'!BW88</f>
        <v>1</v>
      </c>
      <c r="CE20" s="784">
        <f>'SAME R Results'!BZ88</f>
        <v>260.32493766036879</v>
      </c>
      <c r="CF20" s="27"/>
      <c r="CJ20" s="3">
        <v>3.2</v>
      </c>
    </row>
    <row r="21" spans="1:88" ht="16.5" customHeight="1" x14ac:dyDescent="0.2">
      <c r="A21" s="780">
        <v>2</v>
      </c>
      <c r="B21" s="784" t="str">
        <f>'SAME R Results'!A94</f>
        <v>9(4)</v>
      </c>
      <c r="C21" s="838" t="str">
        <f>'SAME R Results'!B94</f>
        <v>Lampwick</v>
      </c>
      <c r="D21" s="784" t="str">
        <f>'SAME R Results'!C94</f>
        <v>L04</v>
      </c>
      <c r="E21" s="784" t="str">
        <f>'SAME R Results'!D94</f>
        <v>51LA</v>
      </c>
      <c r="F21" s="784">
        <f>'SAME R Results'!E94</f>
        <v>0</v>
      </c>
      <c r="G21" s="784" t="str">
        <f>'SAME R Results'!F94</f>
        <v>98a</v>
      </c>
      <c r="H21" s="785" t="str">
        <f>'SAME R Results'!G94</f>
        <v>aged</v>
      </c>
      <c r="I21" s="784">
        <f>'SAME R Results'!H94</f>
        <v>251</v>
      </c>
      <c r="J21" s="786">
        <f>'SAME R Results'!I94</f>
        <v>40429.354166666664</v>
      </c>
      <c r="K21" s="784">
        <f>'SAME R Results'!J94</f>
        <v>0</v>
      </c>
      <c r="L21" s="788"/>
      <c r="M21" s="788"/>
      <c r="N21" s="784">
        <f>'SAME R Results'!K94</f>
        <v>0</v>
      </c>
      <c r="O21" s="793">
        <f>'SAME R Results'!L94</f>
        <v>1.28</v>
      </c>
      <c r="P21" s="784">
        <f>'SAME R Results'!M94</f>
        <v>0</v>
      </c>
      <c r="Q21" s="784">
        <f>'SAME R Results'!N94</f>
        <v>0</v>
      </c>
      <c r="R21" s="784">
        <f>'SAME R Results'!O94</f>
        <v>0</v>
      </c>
      <c r="S21" s="784">
        <f>'SAME R Results'!P94</f>
        <v>0</v>
      </c>
      <c r="T21" s="784">
        <f>'SAME R Results'!Q94</f>
        <v>0</v>
      </c>
      <c r="U21" s="784">
        <f>'SAME R Results'!R94</f>
        <v>585.28571428571433</v>
      </c>
      <c r="V21" s="784">
        <f>'SAME R Results'!S94</f>
        <v>0</v>
      </c>
      <c r="W21" s="784">
        <f>'SAME R Results'!T94</f>
        <v>0</v>
      </c>
      <c r="X21" s="784" t="str">
        <f>'SAME R Results'!U94</f>
        <v>n</v>
      </c>
      <c r="Y21" s="784" t="str">
        <f>'SAME R Results'!V94</f>
        <v>y</v>
      </c>
      <c r="Z21" s="784" t="str">
        <f>'SAME R Results'!W94</f>
        <v>y</v>
      </c>
      <c r="AA21" s="784" t="str">
        <f>'SAME R Results'!X94</f>
        <v>n</v>
      </c>
      <c r="AB21" s="784" t="str">
        <f>'SAME R Results'!Y94</f>
        <v>y</v>
      </c>
      <c r="AC21" s="789"/>
      <c r="AD21" s="784" t="str">
        <f>'SAME R Results'!Z94</f>
        <v>y</v>
      </c>
      <c r="AE21" s="784">
        <f>'SAME R Results'!AA94</f>
        <v>10</v>
      </c>
      <c r="AF21" s="784" t="str">
        <f>'SAME R Results'!AB94</f>
        <v>y</v>
      </c>
      <c r="AG21" s="817">
        <f>'SAME R Results'!AC94</f>
        <v>3.852706928546E-2</v>
      </c>
      <c r="AH21" s="819">
        <f>'SAME R Results'!AD94</f>
        <v>0</v>
      </c>
      <c r="AI21" s="784">
        <f>'SAME R Results'!AE94</f>
        <v>0</v>
      </c>
      <c r="AJ21" s="784">
        <f>'SAME R Results'!AF94</f>
        <v>0</v>
      </c>
      <c r="AK21" s="784">
        <f>'SAME R Results'!AG94</f>
        <v>0</v>
      </c>
      <c r="AL21" s="784">
        <f>'SAME R Results'!AH94</f>
        <v>0</v>
      </c>
      <c r="AM21" s="784">
        <f>'SAME R Results'!AI94</f>
        <v>0</v>
      </c>
      <c r="AN21" s="784">
        <f>'SAME R Results'!AJ94</f>
        <v>0</v>
      </c>
      <c r="AO21" s="784">
        <f>'SAME R Results'!AK94</f>
        <v>0</v>
      </c>
      <c r="AP21" s="784">
        <f>'SAME R Results'!AL94</f>
        <v>0</v>
      </c>
      <c r="AQ21" s="784">
        <f>'SAME R Results'!AM94</f>
        <v>0</v>
      </c>
      <c r="AR21" s="817">
        <f>'SAME R Results'!AN94</f>
        <v>0</v>
      </c>
      <c r="AS21" s="819">
        <f>'SAME R Results'!AO94</f>
        <v>0</v>
      </c>
      <c r="AT21" s="784">
        <f>'SAME R Results'!AP94</f>
        <v>90</v>
      </c>
      <c r="AU21" s="789"/>
      <c r="AV21" s="821">
        <f>'SAME R Results'!AQ94</f>
        <v>0</v>
      </c>
      <c r="AW21" s="821">
        <f>'SAME R Results'!AR94</f>
        <v>6.1840814999999996</v>
      </c>
      <c r="AX21" s="821">
        <f>'SAME R Results'!AS94</f>
        <v>0</v>
      </c>
      <c r="AY21" s="821">
        <f>'SAME R Results'!AT94</f>
        <v>0</v>
      </c>
      <c r="AZ21" s="824"/>
      <c r="BA21" s="824"/>
      <c r="BB21" s="821">
        <f>'SAME R Results'!AU94</f>
        <v>0.67301940000000005</v>
      </c>
      <c r="BC21" s="821">
        <f>'SAME R Results'!AV94</f>
        <v>4.1351330000000006E-2</v>
      </c>
      <c r="BD21" s="821">
        <f>'SAME R Results'!AW94</f>
        <v>5.0563070000000003</v>
      </c>
      <c r="BE21" s="821">
        <f>'SAME R Results'!AX94</f>
        <v>4.6961969999999997</v>
      </c>
      <c r="BF21" s="827">
        <f>'SAME R Results'!AY94</f>
        <v>9058</v>
      </c>
      <c r="BG21" s="784">
        <f>'SAME R Results'!AZ94</f>
        <v>0.78460679999999994</v>
      </c>
      <c r="BH21" s="784">
        <f>'SAME R Results'!BA94</f>
        <v>9.6283004999999977E-2</v>
      </c>
      <c r="BI21" s="789"/>
      <c r="BJ21" s="784">
        <f>'SAME R Results'!BB94</f>
        <v>18.903399999999998</v>
      </c>
      <c r="BK21" s="784">
        <f>'SAME R Results'!BC94</f>
        <v>0.3601100000000006</v>
      </c>
      <c r="BL21" s="784">
        <f>'SAME R Results'!BD94</f>
        <v>329083.62258389778</v>
      </c>
      <c r="BM21" s="784">
        <f>'SAME R Results'!BE94</f>
        <v>61.128591098456731</v>
      </c>
      <c r="BN21" s="784">
        <f>'SAME R Results'!BF94</f>
        <v>0.63166807000000003</v>
      </c>
      <c r="BO21" s="784">
        <f>'SAME R Results'!BG94</f>
        <v>0.17208094874999999</v>
      </c>
      <c r="BP21" s="789"/>
      <c r="BQ21" s="784">
        <f>'SAME R Results'!BH94</f>
        <v>13.793562403036354</v>
      </c>
      <c r="BR21" s="817">
        <f>'SAME R Results'!BI94</f>
        <v>0.18575397529201682</v>
      </c>
      <c r="BS21" s="817">
        <f>'SAME R Results'!BJ94</f>
        <v>0.43098006676055478</v>
      </c>
      <c r="BT21" s="817">
        <f>'SAME R Results'!BL94</f>
        <v>3.6707612004027848</v>
      </c>
      <c r="BU21" s="817">
        <f>'SAME R Results'!BM94</f>
        <v>2.5027965278330568</v>
      </c>
      <c r="BV21" s="817">
        <f>'SAME R Results'!BN94</f>
        <v>0.12194909540707573</v>
      </c>
      <c r="BW21" s="784">
        <f>'SAME R Results'!BO94</f>
        <v>329083.62258389778</v>
      </c>
      <c r="BX21" s="784">
        <f>'SAME R Results'!BP94</f>
        <v>323676.15184024005</v>
      </c>
      <c r="BY21" s="784">
        <f>'SAME R Results'!BQ94</f>
        <v>307510.63560578704</v>
      </c>
      <c r="BZ21" s="784">
        <f>'SAME R Results'!BR94</f>
        <v>61.128591098456731</v>
      </c>
      <c r="CA21" s="784">
        <f>'SAME R Results'!BS94</f>
        <v>7.9932078487081726E-2</v>
      </c>
      <c r="CB21" s="784">
        <f>'SAME R Results'!BT94</f>
        <v>0.28000000000000003</v>
      </c>
      <c r="CC21" s="784">
        <f>'SAME R Results'!BV94</f>
        <v>2.6060244648045843</v>
      </c>
      <c r="CD21" s="784">
        <f>'SAME R Results'!BW94</f>
        <v>1</v>
      </c>
      <c r="CE21" s="784">
        <f>'SAME R Results'!BZ94</f>
        <v>295.6786559110368</v>
      </c>
      <c r="CF21" s="27"/>
    </row>
    <row r="22" spans="1:88" ht="16.5" customHeight="1" x14ac:dyDescent="0.2">
      <c r="A22" s="780">
        <v>2</v>
      </c>
      <c r="B22" s="784" t="str">
        <f>'SAME R Results'!A111</f>
        <v>10 (4)</v>
      </c>
      <c r="C22" s="838" t="str">
        <f>'SAME R Results'!B111</f>
        <v>Lampwick</v>
      </c>
      <c r="D22" s="784" t="str">
        <f>'SAME R Results'!C111</f>
        <v>L05</v>
      </c>
      <c r="E22" s="784" t="str">
        <f>'SAME R Results'!D111</f>
        <v>59LA</v>
      </c>
      <c r="F22" s="784">
        <f>'SAME R Results'!E111</f>
        <v>0</v>
      </c>
      <c r="G22" s="784" t="str">
        <f>'SAME R Results'!F111</f>
        <v>106a</v>
      </c>
      <c r="H22" s="785" t="str">
        <f>'SAME R Results'!G111</f>
        <v>aged</v>
      </c>
      <c r="I22" s="784">
        <f>'SAME R Results'!H111</f>
        <v>252</v>
      </c>
      <c r="J22" s="786">
        <f>'SAME R Results'!I111</f>
        <v>40430.305555555555</v>
      </c>
      <c r="K22" s="784">
        <f>'SAME R Results'!J111</f>
        <v>0</v>
      </c>
      <c r="L22" s="787"/>
      <c r="M22" s="787"/>
      <c r="N22" s="784">
        <f>'SAME R Results'!K111</f>
        <v>0</v>
      </c>
      <c r="O22" s="793">
        <f>'SAME R Results'!L111</f>
        <v>1.28</v>
      </c>
      <c r="P22" s="784">
        <f>'SAME R Results'!M111</f>
        <v>0</v>
      </c>
      <c r="Q22" s="784">
        <f>'SAME R Results'!N111</f>
        <v>0</v>
      </c>
      <c r="R22" s="784">
        <f>'SAME R Results'!O111</f>
        <v>0</v>
      </c>
      <c r="S22" s="784">
        <f>'SAME R Results'!P111</f>
        <v>0</v>
      </c>
      <c r="T22" s="784">
        <f>'SAME R Results'!Q111</f>
        <v>0</v>
      </c>
      <c r="U22" s="784">
        <f>'SAME R Results'!R111</f>
        <v>558.28571428571433</v>
      </c>
      <c r="V22" s="784">
        <f>'SAME R Results'!S111</f>
        <v>0</v>
      </c>
      <c r="W22" s="784">
        <f>'SAME R Results'!T111</f>
        <v>0</v>
      </c>
      <c r="X22" s="784" t="str">
        <f>'SAME R Results'!U111</f>
        <v>n</v>
      </c>
      <c r="Y22" s="784" t="str">
        <f>'SAME R Results'!V111</f>
        <v>y</v>
      </c>
      <c r="Z22" s="784" t="str">
        <f>'SAME R Results'!W111</f>
        <v>y</v>
      </c>
      <c r="AA22" s="784" t="str">
        <f>'SAME R Results'!X111</f>
        <v>n</v>
      </c>
      <c r="AB22" s="784" t="str">
        <f>'SAME R Results'!Y111</f>
        <v>n</v>
      </c>
      <c r="AC22" s="808"/>
      <c r="AD22" s="784" t="str">
        <f>'SAME R Results'!Z111</f>
        <v>y</v>
      </c>
      <c r="AE22" s="784">
        <f>'SAME R Results'!AA111</f>
        <v>10</v>
      </c>
      <c r="AF22" s="784" t="str">
        <f>'SAME R Results'!AB111</f>
        <v>y</v>
      </c>
      <c r="AG22" s="817">
        <f>'SAME R Results'!AC111</f>
        <v>7.8816036857303803E-2</v>
      </c>
      <c r="AH22" s="819">
        <f>'SAME R Results'!AD111</f>
        <v>0</v>
      </c>
      <c r="AI22" s="784">
        <f>'SAME R Results'!AE111</f>
        <v>0</v>
      </c>
      <c r="AJ22" s="784">
        <f>'SAME R Results'!AF111</f>
        <v>0</v>
      </c>
      <c r="AK22" s="784">
        <f>'SAME R Results'!AG111</f>
        <v>0</v>
      </c>
      <c r="AL22" s="784">
        <f>'SAME R Results'!AH111</f>
        <v>0</v>
      </c>
      <c r="AM22" s="784">
        <f>'SAME R Results'!AI111</f>
        <v>0</v>
      </c>
      <c r="AN22" s="784">
        <f>'SAME R Results'!AJ111</f>
        <v>0</v>
      </c>
      <c r="AO22" s="784">
        <f>'SAME R Results'!AK111</f>
        <v>0</v>
      </c>
      <c r="AP22" s="784">
        <f>'SAME R Results'!AL111</f>
        <v>0</v>
      </c>
      <c r="AQ22" s="784">
        <f>'SAME R Results'!AM111</f>
        <v>0</v>
      </c>
      <c r="AR22" s="817">
        <f>'SAME R Results'!AN111</f>
        <v>0</v>
      </c>
      <c r="AS22" s="819">
        <f>'SAME R Results'!AO111</f>
        <v>0</v>
      </c>
      <c r="AT22" s="784">
        <f>'SAME R Results'!AP111</f>
        <v>0</v>
      </c>
      <c r="AU22" s="808"/>
      <c r="AV22" s="821">
        <f>'SAME R Results'!AQ111</f>
        <v>0</v>
      </c>
      <c r="AW22" s="821">
        <f>'SAME R Results'!AR111</f>
        <v>6.2467810000000012</v>
      </c>
      <c r="AX22" s="821">
        <f>'SAME R Results'!AS111</f>
        <v>0</v>
      </c>
      <c r="AY22" s="821">
        <f>'SAME R Results'!AT111</f>
        <v>0</v>
      </c>
      <c r="AZ22" s="823"/>
      <c r="BA22" s="823"/>
      <c r="BB22" s="821">
        <f>'SAME R Results'!AU111</f>
        <v>0.74006645000000004</v>
      </c>
      <c r="BC22" s="821">
        <f>'SAME R Results'!AV111</f>
        <v>3.2775885000000005E-2</v>
      </c>
      <c r="BD22" s="821">
        <f>'SAME R Results'!AW111</f>
        <v>4.9339899999999997</v>
      </c>
      <c r="BE22" s="821">
        <f>'SAME R Results'!AX111</f>
        <v>4.7002110000000004</v>
      </c>
      <c r="BF22" s="827">
        <f>'SAME R Results'!AY111</f>
        <v>5490</v>
      </c>
      <c r="BG22" s="784">
        <f>'SAME R Results'!AZ111</f>
        <v>0.79734800000000006</v>
      </c>
      <c r="BH22" s="784">
        <f>'SAME R Results'!BA111</f>
        <v>8.1817620000000008E-2</v>
      </c>
      <c r="BI22" s="808"/>
      <c r="BJ22" s="784">
        <f>'SAME R Results'!BB111</f>
        <v>38.541799999999995</v>
      </c>
      <c r="BK22" s="784">
        <f>'SAME R Results'!BC111</f>
        <v>0.23377899999999929</v>
      </c>
      <c r="BL22" s="784">
        <f>'SAME R Results'!BD111</f>
        <v>97001.378207353002</v>
      </c>
      <c r="BM22" s="784">
        <f>'SAME R Results'!BE111</f>
        <v>39.072658769889138</v>
      </c>
      <c r="BN22" s="784">
        <f>'SAME R Results'!BF111</f>
        <v>0.70729056500000009</v>
      </c>
      <c r="BO22" s="784">
        <f>'SAME R Results'!BG111</f>
        <v>0.17888259500000001</v>
      </c>
      <c r="BP22" s="808"/>
      <c r="BQ22" s="784">
        <f>'SAME R Results'!BH111</f>
        <v>10.791703999999999</v>
      </c>
      <c r="BR22" s="817">
        <f>'SAME R Results'!BI111</f>
        <v>0.40280519196713138</v>
      </c>
      <c r="BS22" s="817">
        <f>'SAME R Results'!BJ111</f>
        <v>0.59672078557518438</v>
      </c>
      <c r="BT22" s="817">
        <f>'SAME R Results'!BL111</f>
        <v>3.9539373017257495</v>
      </c>
      <c r="BU22" s="817">
        <f>'SAME R Results'!BM111</f>
        <v>1.8717880227738097</v>
      </c>
      <c r="BV22" s="817">
        <f>'SAME R Results'!BN111</f>
        <v>0.3309459012244117</v>
      </c>
      <c r="BW22" s="784">
        <f>'SAME R Results'!BO111</f>
        <v>97001.378207353002</v>
      </c>
      <c r="BX22" s="784">
        <f>'SAME R Results'!BP111</f>
        <v>95399.293085658646</v>
      </c>
      <c r="BY22" s="784">
        <f>'SAME R Results'!BQ111</f>
        <v>90858.426603778003</v>
      </c>
      <c r="BZ22" s="784">
        <f>'SAME R Results'!BR111</f>
        <v>39.072658769889138</v>
      </c>
      <c r="CA22" s="784">
        <f>'SAME R Results'!BS111</f>
        <v>5.1890926041019109E-2</v>
      </c>
      <c r="CB22" s="784">
        <f>'SAME R Results'!BT111</f>
        <v>0.28000000000000003</v>
      </c>
      <c r="CC22" s="784">
        <f>'SAME R Results'!BV111</f>
        <v>1</v>
      </c>
      <c r="CD22" s="784">
        <f>'SAME R Results'!BW111</f>
        <v>1</v>
      </c>
      <c r="CE22" s="784">
        <f>'SAME R Results'!BZ111</f>
        <v>296.85201609236873</v>
      </c>
      <c r="CF22" s="27"/>
    </row>
    <row r="23" spans="1:88" s="11" customFormat="1" ht="16.5" customHeight="1" x14ac:dyDescent="0.2">
      <c r="A23" s="780">
        <v>2</v>
      </c>
      <c r="B23" s="784">
        <f>'SAME R Results'!A55</f>
        <v>4</v>
      </c>
      <c r="C23" s="838" t="str">
        <f>'SAME R Results'!B55</f>
        <v>Lampwick</v>
      </c>
      <c r="D23" s="784" t="str">
        <f>'SAME R Results'!C55</f>
        <v>L16</v>
      </c>
      <c r="E23" s="784" t="str">
        <f>'SAME R Results'!D55</f>
        <v>31 La</v>
      </c>
      <c r="F23" s="784">
        <f>'SAME R Results'!E55</f>
        <v>1</v>
      </c>
      <c r="G23" s="784" t="str">
        <f>'SAME R Results'!F55</f>
        <v>78a</v>
      </c>
      <c r="H23" s="971" t="str">
        <f>'SAME R Results'!G55</f>
        <v>aged</v>
      </c>
      <c r="I23" s="784">
        <f>'SAME R Results'!H55</f>
        <v>239</v>
      </c>
      <c r="J23" s="786">
        <f>'SAME R Results'!I55</f>
        <v>40416</v>
      </c>
      <c r="K23" s="784">
        <f>'SAME R Results'!J55</f>
        <v>0</v>
      </c>
      <c r="L23" s="788"/>
      <c r="M23" s="788"/>
      <c r="N23" s="784">
        <f>'SAME R Results'!K55</f>
        <v>8.1</v>
      </c>
      <c r="O23" s="793">
        <f>'SAME R Results'!L55</f>
        <v>1.2450000000000001</v>
      </c>
      <c r="P23" s="784">
        <f>'SAME R Results'!M55</f>
        <v>0</v>
      </c>
      <c r="Q23" s="784">
        <f>'SAME R Results'!N55</f>
        <v>0</v>
      </c>
      <c r="R23" s="784">
        <f>'SAME R Results'!O55</f>
        <v>0</v>
      </c>
      <c r="S23" s="784">
        <f>'SAME R Results'!P55</f>
        <v>0</v>
      </c>
      <c r="T23" s="784">
        <f>'SAME R Results'!Q55</f>
        <v>0</v>
      </c>
      <c r="U23" s="784">
        <f>'SAME R Results'!R55</f>
        <v>581.16666666666663</v>
      </c>
      <c r="V23" s="784">
        <f>'SAME R Results'!S55</f>
        <v>0</v>
      </c>
      <c r="W23" s="784">
        <f>'SAME R Results'!T55</f>
        <v>0</v>
      </c>
      <c r="X23" s="784" t="str">
        <f>'SAME R Results'!U55</f>
        <v>n</v>
      </c>
      <c r="Y23" s="784" t="str">
        <f>'SAME R Results'!V55</f>
        <v>y</v>
      </c>
      <c r="Z23" s="784" t="str">
        <f>'SAME R Results'!W55</f>
        <v>y</v>
      </c>
      <c r="AA23" s="784" t="str">
        <f>'SAME R Results'!X55</f>
        <v>n</v>
      </c>
      <c r="AB23" s="784" t="str">
        <f>'SAME R Results'!Y55</f>
        <v>y</v>
      </c>
      <c r="AC23" s="789"/>
      <c r="AD23" s="784" t="str">
        <f>'SAME R Results'!Z55</f>
        <v>y</v>
      </c>
      <c r="AE23" s="784">
        <f>'SAME R Results'!AA55</f>
        <v>10</v>
      </c>
      <c r="AF23" s="784" t="str">
        <f>'SAME R Results'!AB55</f>
        <v>y</v>
      </c>
      <c r="AG23" s="817">
        <f>'SAME R Results'!AC55</f>
        <v>3.852706928546E-2</v>
      </c>
      <c r="AH23" s="819">
        <f>'SAME R Results'!AD55</f>
        <v>0</v>
      </c>
      <c r="AI23" s="784">
        <f>'SAME R Results'!AE55</f>
        <v>0</v>
      </c>
      <c r="AJ23" s="784">
        <f>'SAME R Results'!AF55</f>
        <v>0</v>
      </c>
      <c r="AK23" s="784">
        <f>'SAME R Results'!AG55</f>
        <v>0</v>
      </c>
      <c r="AL23" s="784">
        <f>'SAME R Results'!AH55</f>
        <v>0</v>
      </c>
      <c r="AM23" s="784">
        <f>'SAME R Results'!AI55</f>
        <v>0</v>
      </c>
      <c r="AN23" s="784">
        <f>'SAME R Results'!AJ55</f>
        <v>0</v>
      </c>
      <c r="AO23" s="784">
        <f>'SAME R Results'!AK55</f>
        <v>0</v>
      </c>
      <c r="AP23" s="784">
        <f>'SAME R Results'!AL55</f>
        <v>0</v>
      </c>
      <c r="AQ23" s="784">
        <f>'SAME R Results'!AM55</f>
        <v>0</v>
      </c>
      <c r="AR23" s="817">
        <f>'SAME R Results'!AN55</f>
        <v>0</v>
      </c>
      <c r="AS23" s="819">
        <f>'SAME R Results'!AO55</f>
        <v>0</v>
      </c>
      <c r="AT23" s="784">
        <f>'SAME R Results'!AP55</f>
        <v>90</v>
      </c>
      <c r="AU23" s="789"/>
      <c r="AV23" s="821">
        <f>'SAME R Results'!AQ55</f>
        <v>0</v>
      </c>
      <c r="AW23" s="821">
        <f>'SAME R Results'!AR55</f>
        <v>6.2396854999999993</v>
      </c>
      <c r="AX23" s="821">
        <f>'SAME R Results'!AS55</f>
        <v>0</v>
      </c>
      <c r="AY23" s="821">
        <f>'SAME R Results'!AT55</f>
        <v>0</v>
      </c>
      <c r="AZ23" s="824"/>
      <c r="BA23" s="824"/>
      <c r="BB23" s="821">
        <f>'SAME R Results'!AU55</f>
        <v>1.5938710000000003</v>
      </c>
      <c r="BC23" s="821">
        <f>'SAME R Results'!AV55</f>
        <v>5.8166515000000009E-2</v>
      </c>
      <c r="BD23" s="821">
        <f>'SAME R Results'!AW55</f>
        <v>5.9977885000000004</v>
      </c>
      <c r="BE23" s="821">
        <f>'SAME R Results'!AX55</f>
        <v>4.6788794999999999</v>
      </c>
      <c r="BF23" s="827">
        <f>'SAME R Results'!AY55</f>
        <v>30925</v>
      </c>
      <c r="BG23" s="784">
        <f>'SAME R Results'!AZ55</f>
        <v>1.5262455000000001</v>
      </c>
      <c r="BH23" s="784">
        <f>'SAME R Results'!BA55</f>
        <v>0.11311343500000001</v>
      </c>
      <c r="BI23" s="789"/>
      <c r="BJ23" s="784">
        <f>'SAME R Results'!BB55</f>
        <v>37.662449999999993</v>
      </c>
      <c r="BK23" s="784">
        <f>'SAME R Results'!BC55</f>
        <v>1.3189090000000006</v>
      </c>
      <c r="BL23" s="784">
        <f>'SAME R Results'!BD55</f>
        <v>1158631.8938317611</v>
      </c>
      <c r="BM23" s="784">
        <f>'SAME R Results'!BE55</f>
        <v>258.97177471557052</v>
      </c>
      <c r="BN23" s="784">
        <f>'SAME R Results'!BF55</f>
        <v>1.5357044850000003</v>
      </c>
      <c r="BO23" s="784">
        <f>'SAME R Results'!BG55</f>
        <v>0.35328301625000003</v>
      </c>
      <c r="BP23" s="789"/>
      <c r="BQ23" s="784">
        <f>'SAME R Results'!BH55</f>
        <v>27.169015751638309</v>
      </c>
      <c r="BR23" s="817">
        <f>'SAME R Results'!BI55</f>
        <v>0.22351514410596268</v>
      </c>
      <c r="BS23" s="817">
        <f>'SAME R Results'!BJ55</f>
        <v>0.35512120146580972</v>
      </c>
      <c r="BT23" s="817">
        <f>'SAME R Results'!BL55</f>
        <v>4.346952483878427</v>
      </c>
      <c r="BU23" s="817">
        <f>'SAME R Results'!BM55</f>
        <v>1.9747194096960874</v>
      </c>
      <c r="BV23" s="817">
        <f>'SAME R Results'!BN55</f>
        <v>0.17732588253993828</v>
      </c>
      <c r="BW23" s="784">
        <f>'SAME R Results'!BO55</f>
        <v>1158631.8938317611</v>
      </c>
      <c r="BX23" s="784">
        <f>'SAME R Results'!BP55</f>
        <v>1140170.1988938483</v>
      </c>
      <c r="BY23" s="784">
        <f>'SAME R Results'!BQ55</f>
        <v>1067427.1074265281</v>
      </c>
      <c r="BZ23" s="784">
        <f>'SAME R Results'!BR55</f>
        <v>258.97177471557052</v>
      </c>
      <c r="CA23" s="784">
        <f>'SAME R Results'!BS55</f>
        <v>0.29275259699902345</v>
      </c>
      <c r="CB23" s="784">
        <f>'SAME R Results'!BT55</f>
        <v>0.28000000000000003</v>
      </c>
      <c r="CC23" s="784">
        <f>'SAME R Results'!BV55</f>
        <v>2.5763644986715937</v>
      </c>
      <c r="CD23" s="784">
        <f>'SAME R Results'!BW55</f>
        <v>1</v>
      </c>
      <c r="CE23" s="784">
        <f>'SAME R Results'!BZ55</f>
        <v>259.49131380277208</v>
      </c>
      <c r="CF23" s="27"/>
    </row>
    <row r="24" spans="1:88" ht="16.5" customHeight="1" x14ac:dyDescent="0.2">
      <c r="A24" s="780">
        <v>2</v>
      </c>
      <c r="B24" s="784">
        <f>'SAME R Results'!A59</f>
        <v>4</v>
      </c>
      <c r="C24" s="838" t="str">
        <f>'SAME R Results'!B59</f>
        <v>Lampwick</v>
      </c>
      <c r="D24" s="784" t="str">
        <f>'SAME R Results'!C59</f>
        <v>L18</v>
      </c>
      <c r="E24" s="784" t="str">
        <f>'SAME R Results'!D59</f>
        <v>33LA</v>
      </c>
      <c r="F24" s="784">
        <f>'SAME R Results'!E59</f>
        <v>3</v>
      </c>
      <c r="G24" s="784" t="str">
        <f>'SAME R Results'!F59</f>
        <v>80a</v>
      </c>
      <c r="H24" s="785" t="str">
        <f>'SAME R Results'!G59</f>
        <v>aged</v>
      </c>
      <c r="I24" s="784">
        <f>'SAME R Results'!H59</f>
        <v>239</v>
      </c>
      <c r="J24" s="786">
        <f>'SAME R Results'!I59</f>
        <v>40416</v>
      </c>
      <c r="K24" s="784">
        <f>'SAME R Results'!J59</f>
        <v>0</v>
      </c>
      <c r="L24" s="788"/>
      <c r="M24" s="788"/>
      <c r="N24" s="784">
        <f>'SAME R Results'!K59</f>
        <v>8.1</v>
      </c>
      <c r="O24" s="793">
        <f>'SAME R Results'!L59</f>
        <v>1.28</v>
      </c>
      <c r="P24" s="784">
        <f>'SAME R Results'!M59</f>
        <v>0</v>
      </c>
      <c r="Q24" s="784">
        <f>'SAME R Results'!N59</f>
        <v>0</v>
      </c>
      <c r="R24" s="784">
        <f>'SAME R Results'!O59</f>
        <v>0</v>
      </c>
      <c r="S24" s="784">
        <f>'SAME R Results'!P59</f>
        <v>0</v>
      </c>
      <c r="T24" s="784">
        <f>'SAME R Results'!Q59</f>
        <v>0</v>
      </c>
      <c r="U24" s="784">
        <f>'SAME R Results'!R59</f>
        <v>580.33333333333337</v>
      </c>
      <c r="V24" s="784">
        <f>'SAME R Results'!S59</f>
        <v>0</v>
      </c>
      <c r="W24" s="784">
        <f>'SAME R Results'!T59</f>
        <v>0</v>
      </c>
      <c r="X24" s="784" t="str">
        <f>'SAME R Results'!U59</f>
        <v>n</v>
      </c>
      <c r="Y24" s="784" t="str">
        <f>'SAME R Results'!V59</f>
        <v>y</v>
      </c>
      <c r="Z24" s="784" t="str">
        <f>'SAME R Results'!W59</f>
        <v>y</v>
      </c>
      <c r="AA24" s="784" t="str">
        <f>'SAME R Results'!X59</f>
        <v>n</v>
      </c>
      <c r="AB24" s="784" t="str">
        <f>'SAME R Results'!Y59</f>
        <v>y</v>
      </c>
      <c r="AC24" s="789"/>
      <c r="AD24" s="784" t="str">
        <f>'SAME R Results'!Z59</f>
        <v>y</v>
      </c>
      <c r="AE24" s="784">
        <f>'SAME R Results'!AA59</f>
        <v>10</v>
      </c>
      <c r="AF24" s="784" t="str">
        <f>'SAME R Results'!AB59</f>
        <v>y</v>
      </c>
      <c r="AG24" s="817">
        <f>'SAME R Results'!AC59</f>
        <v>3.852706928546E-2</v>
      </c>
      <c r="AH24" s="819">
        <f>'SAME R Results'!AD59</f>
        <v>0</v>
      </c>
      <c r="AI24" s="784">
        <f>'SAME R Results'!AE59</f>
        <v>0</v>
      </c>
      <c r="AJ24" s="784">
        <f>'SAME R Results'!AF59</f>
        <v>0</v>
      </c>
      <c r="AK24" s="784">
        <f>'SAME R Results'!AG59</f>
        <v>0</v>
      </c>
      <c r="AL24" s="784">
        <f>'SAME R Results'!AH59</f>
        <v>0</v>
      </c>
      <c r="AM24" s="784">
        <f>'SAME R Results'!AI59</f>
        <v>0</v>
      </c>
      <c r="AN24" s="784">
        <f>'SAME R Results'!AJ59</f>
        <v>0</v>
      </c>
      <c r="AO24" s="784">
        <f>'SAME R Results'!AK59</f>
        <v>0</v>
      </c>
      <c r="AP24" s="784">
        <f>'SAME R Results'!AL59</f>
        <v>0</v>
      </c>
      <c r="AQ24" s="784">
        <f>'SAME R Results'!AM59</f>
        <v>0</v>
      </c>
      <c r="AR24" s="817">
        <f>'SAME R Results'!AN59</f>
        <v>0</v>
      </c>
      <c r="AS24" s="819">
        <f>'SAME R Results'!AO59</f>
        <v>0</v>
      </c>
      <c r="AT24" s="784">
        <f>'SAME R Results'!AP59</f>
        <v>90</v>
      </c>
      <c r="AU24" s="789"/>
      <c r="AV24" s="821">
        <f>'SAME R Results'!AQ59</f>
        <v>0</v>
      </c>
      <c r="AW24" s="821">
        <f>'SAME R Results'!AR59</f>
        <v>6.2508695000000012</v>
      </c>
      <c r="AX24" s="821">
        <f>'SAME R Results'!AS59</f>
        <v>0</v>
      </c>
      <c r="AY24" s="821">
        <f>'SAME R Results'!AT59</f>
        <v>0</v>
      </c>
      <c r="AZ24" s="824"/>
      <c r="BA24" s="824"/>
      <c r="BB24" s="821">
        <f>'SAME R Results'!AU59</f>
        <v>3.2887709999999997</v>
      </c>
      <c r="BC24" s="821">
        <f>'SAME R Results'!AV59</f>
        <v>9.8617549999999998E-2</v>
      </c>
      <c r="BD24" s="821">
        <f>'SAME R Results'!AW59</f>
        <v>6.5057074999999998</v>
      </c>
      <c r="BE24" s="821">
        <f>'SAME R Results'!AX59</f>
        <v>4.750794</v>
      </c>
      <c r="BF24" s="827">
        <f>'SAME R Results'!AY59</f>
        <v>39135</v>
      </c>
      <c r="BG24" s="784">
        <f>'SAME R Results'!AZ59</f>
        <v>3.0089870000000003</v>
      </c>
      <c r="BH24" s="784">
        <f>'SAME R Results'!BA59</f>
        <v>0.14303590500000002</v>
      </c>
      <c r="BI24" s="789"/>
      <c r="BJ24" s="784">
        <f>'SAME R Results'!BB59</f>
        <v>76.599000000000004</v>
      </c>
      <c r="BK24" s="784">
        <f>'SAME R Results'!BC59</f>
        <v>1.7549134999999998</v>
      </c>
      <c r="BL24" s="784">
        <f>'SAME R Results'!BD59</f>
        <v>1482905.7467800037</v>
      </c>
      <c r="BM24" s="784">
        <f>'SAME R Results'!BE59</f>
        <v>376.57962446178351</v>
      </c>
      <c r="BN24" s="784">
        <f>'SAME R Results'!BF59</f>
        <v>3.1901534499999995</v>
      </c>
      <c r="BO24" s="784">
        <f>'SAME R Results'!BG59</f>
        <v>0.71648777375000006</v>
      </c>
      <c r="BP24" s="789"/>
      <c r="BQ24" s="784">
        <f>'SAME R Results'!BH59</f>
        <v>55.126606662080725</v>
      </c>
      <c r="BR24" s="817">
        <f>'SAME R Results'!BI59</f>
        <v>0.25394710707642226</v>
      </c>
      <c r="BS24" s="817">
        <f>'SAME R Results'!BJ59</f>
        <v>0.41407883222812808</v>
      </c>
      <c r="BT24" s="817">
        <f>'SAME R Results'!BL59</f>
        <v>4.4524883283118255</v>
      </c>
      <c r="BU24" s="817">
        <f>'SAME R Results'!BM59</f>
        <v>2.0122138995127745</v>
      </c>
      <c r="BV24" s="817">
        <f>'SAME R Results'!BN59</f>
        <v>0.19887188478739723</v>
      </c>
      <c r="BW24" s="784">
        <f>'SAME R Results'!BO59</f>
        <v>1482905.7467800037</v>
      </c>
      <c r="BX24" s="784">
        <f>'SAME R Results'!BP59</f>
        <v>1459542.822563505</v>
      </c>
      <c r="BY24" s="784">
        <f>'SAME R Results'!BQ59</f>
        <v>1359148.2740879543</v>
      </c>
      <c r="BZ24" s="784">
        <f>'SAME R Results'!BR59</f>
        <v>376.57962446178351</v>
      </c>
      <c r="CA24" s="784">
        <f>'SAME R Results'!BS59</f>
        <v>0.38953065346710458</v>
      </c>
      <c r="CB24" s="784">
        <f>'SAME R Results'!BT59</f>
        <v>0.28000000000000003</v>
      </c>
      <c r="CC24" s="784">
        <f>'SAME R Results'!BV59</f>
        <v>2.5702781769848131</v>
      </c>
      <c r="CD24" s="784">
        <f>'SAME R Results'!BW59</f>
        <v>1</v>
      </c>
      <c r="CE24" s="784">
        <f>'SAME R Results'!BZ59</f>
        <v>293.02156386703371</v>
      </c>
      <c r="CF24" s="27"/>
    </row>
    <row r="25" spans="1:88" ht="16.5" customHeight="1" x14ac:dyDescent="0.2">
      <c r="A25" s="780">
        <v>2</v>
      </c>
      <c r="B25" s="784">
        <f>'SAME R Results'!A63</f>
        <v>4</v>
      </c>
      <c r="C25" s="838" t="str">
        <f>'SAME R Results'!B63</f>
        <v>Lampwick</v>
      </c>
      <c r="D25" s="784" t="str">
        <f>'SAME R Results'!C63</f>
        <v>L17</v>
      </c>
      <c r="E25" s="784" t="str">
        <f>'SAME R Results'!D63</f>
        <v>35LA</v>
      </c>
      <c r="F25" s="784">
        <f>'SAME R Results'!E63</f>
        <v>2</v>
      </c>
      <c r="G25" s="784" t="str">
        <f>'SAME R Results'!F63</f>
        <v>82a</v>
      </c>
      <c r="H25" s="785" t="str">
        <f>'SAME R Results'!G63</f>
        <v>aged</v>
      </c>
      <c r="I25" s="784">
        <f>'SAME R Results'!H63</f>
        <v>239</v>
      </c>
      <c r="J25" s="786">
        <f>'SAME R Results'!I63</f>
        <v>40417</v>
      </c>
      <c r="K25" s="784">
        <f>'SAME R Results'!J63</f>
        <v>0</v>
      </c>
      <c r="L25" s="788"/>
      <c r="M25" s="788"/>
      <c r="N25" s="784">
        <f>'SAME R Results'!K63</f>
        <v>8.1</v>
      </c>
      <c r="O25" s="793">
        <f>'SAME R Results'!L63</f>
        <v>1.2649999999999999</v>
      </c>
      <c r="P25" s="784">
        <f>'SAME R Results'!M63</f>
        <v>0</v>
      </c>
      <c r="Q25" s="784">
        <f>'SAME R Results'!N63</f>
        <v>0</v>
      </c>
      <c r="R25" s="784">
        <f>'SAME R Results'!O63</f>
        <v>0</v>
      </c>
      <c r="S25" s="784">
        <f>'SAME R Results'!P63</f>
        <v>0</v>
      </c>
      <c r="T25" s="784">
        <f>'SAME R Results'!Q63</f>
        <v>0</v>
      </c>
      <c r="U25" s="784">
        <f>'SAME R Results'!R63</f>
        <v>579.33333333333337</v>
      </c>
      <c r="V25" s="784">
        <f>'SAME R Results'!S63</f>
        <v>0</v>
      </c>
      <c r="W25" s="784">
        <f>'SAME R Results'!T63</f>
        <v>0</v>
      </c>
      <c r="X25" s="784" t="str">
        <f>'SAME R Results'!U63</f>
        <v>n</v>
      </c>
      <c r="Y25" s="784" t="str">
        <f>'SAME R Results'!V63</f>
        <v>y</v>
      </c>
      <c r="Z25" s="784" t="str">
        <f>'SAME R Results'!W63</f>
        <v>y</v>
      </c>
      <c r="AA25" s="784" t="str">
        <f>'SAME R Results'!X63</f>
        <v>n</v>
      </c>
      <c r="AB25" s="784" t="str">
        <f>'SAME R Results'!Y63</f>
        <v>y</v>
      </c>
      <c r="AC25" s="789"/>
      <c r="AD25" s="784" t="str">
        <f>'SAME R Results'!Z63</f>
        <v>y</v>
      </c>
      <c r="AE25" s="784">
        <f>'SAME R Results'!AA63</f>
        <v>10</v>
      </c>
      <c r="AF25" s="784" t="str">
        <f>'SAME R Results'!AB63</f>
        <v>y</v>
      </c>
      <c r="AG25" s="817">
        <f>'SAME R Results'!AC63</f>
        <v>3.852706928546E-2</v>
      </c>
      <c r="AH25" s="819">
        <f>'SAME R Results'!AD63</f>
        <v>0</v>
      </c>
      <c r="AI25" s="784">
        <f>'SAME R Results'!AE63</f>
        <v>0</v>
      </c>
      <c r="AJ25" s="784">
        <f>'SAME R Results'!AF63</f>
        <v>0</v>
      </c>
      <c r="AK25" s="784">
        <f>'SAME R Results'!AG63</f>
        <v>0</v>
      </c>
      <c r="AL25" s="784">
        <f>'SAME R Results'!AH63</f>
        <v>0</v>
      </c>
      <c r="AM25" s="784">
        <f>'SAME R Results'!AI63</f>
        <v>0</v>
      </c>
      <c r="AN25" s="784">
        <f>'SAME R Results'!AJ63</f>
        <v>0</v>
      </c>
      <c r="AO25" s="784">
        <f>'SAME R Results'!AK63</f>
        <v>0</v>
      </c>
      <c r="AP25" s="784">
        <f>'SAME R Results'!AL63</f>
        <v>0</v>
      </c>
      <c r="AQ25" s="784">
        <f>'SAME R Results'!AM63</f>
        <v>0</v>
      </c>
      <c r="AR25" s="817">
        <f>'SAME R Results'!AN63</f>
        <v>0</v>
      </c>
      <c r="AS25" s="819">
        <f>'SAME R Results'!AO63</f>
        <v>0</v>
      </c>
      <c r="AT25" s="784">
        <f>'SAME R Results'!AP63</f>
        <v>90</v>
      </c>
      <c r="AU25" s="789"/>
      <c r="AV25" s="821">
        <f>'SAME R Results'!AQ63</f>
        <v>0</v>
      </c>
      <c r="AW25" s="821">
        <f>'SAME R Results'!AR63</f>
        <v>6.2532045000000007</v>
      </c>
      <c r="AX25" s="821">
        <f>'SAME R Results'!AS63</f>
        <v>0</v>
      </c>
      <c r="AY25" s="821">
        <f>'SAME R Results'!AT63</f>
        <v>0</v>
      </c>
      <c r="AZ25" s="824"/>
      <c r="BA25" s="824"/>
      <c r="BB25" s="821">
        <f>'SAME R Results'!AU63</f>
        <v>2.4960774999999997</v>
      </c>
      <c r="BC25" s="821">
        <f>'SAME R Results'!AV63</f>
        <v>8.370973000000001E-2</v>
      </c>
      <c r="BD25" s="821">
        <f>'SAME R Results'!AW63</f>
        <v>6.268324999999999</v>
      </c>
      <c r="BE25" s="821">
        <f>'SAME R Results'!AX63</f>
        <v>4.7524560000000005</v>
      </c>
      <c r="BF25" s="827">
        <f>'SAME R Results'!AY63</f>
        <v>35625</v>
      </c>
      <c r="BG25" s="784">
        <f>'SAME R Results'!AZ63</f>
        <v>2.2586815000000002</v>
      </c>
      <c r="BH25" s="784">
        <f>'SAME R Results'!BA63</f>
        <v>0.13061530000000002</v>
      </c>
      <c r="BI25" s="789"/>
      <c r="BJ25" s="784">
        <f>'SAME R Results'!BB63</f>
        <v>55.973349999999996</v>
      </c>
      <c r="BK25" s="784">
        <f>'SAME R Results'!BC63</f>
        <v>1.5158689999999986</v>
      </c>
      <c r="BL25" s="784">
        <f>'SAME R Results'!BD63</f>
        <v>1343413.4028339714</v>
      </c>
      <c r="BM25" s="784">
        <f>'SAME R Results'!BE63</f>
        <v>309.1324727835684</v>
      </c>
      <c r="BN25" s="784">
        <f>'SAME R Results'!BF63</f>
        <v>2.4123677699999999</v>
      </c>
      <c r="BO25" s="784">
        <f>'SAME R Results'!BG63</f>
        <v>0.53201655000000003</v>
      </c>
      <c r="BP25" s="789"/>
      <c r="BQ25" s="784">
        <f>'SAME R Results'!BH63</f>
        <v>40.264613381119567</v>
      </c>
      <c r="BR25" s="817">
        <f>'SAME R Results'!BI63</f>
        <v>0.2301097131615957</v>
      </c>
      <c r="BS25" s="817">
        <f>'SAME R Results'!BJ63</f>
        <v>0.38539411449136129</v>
      </c>
      <c r="BT25" s="817">
        <f>'SAME R Results'!BL63</f>
        <v>4.5343848231789021</v>
      </c>
      <c r="BU25" s="817">
        <f>'SAME R Results'!BM63</f>
        <v>2.0505944091004547</v>
      </c>
      <c r="BV25" s="817">
        <f>'SAME R Results'!BN63</f>
        <v>0.17780742294482293</v>
      </c>
      <c r="BW25" s="784">
        <f>'SAME R Results'!BO63</f>
        <v>1343413.4028339714</v>
      </c>
      <c r="BX25" s="784">
        <f>'SAME R Results'!BP63</f>
        <v>1322145.8884552114</v>
      </c>
      <c r="BY25" s="784">
        <f>'SAME R Results'!BQ63</f>
        <v>1234001.2881006338</v>
      </c>
      <c r="BZ25" s="784">
        <f>'SAME R Results'!BR63</f>
        <v>309.1324727835684</v>
      </c>
      <c r="CA25" s="784">
        <f>'SAME R Results'!BS63</f>
        <v>0.336470966882713</v>
      </c>
      <c r="CB25" s="784">
        <f>'SAME R Results'!BT63</f>
        <v>0.28000000000000003</v>
      </c>
      <c r="CC25" s="784">
        <f>'SAME R Results'!BV63</f>
        <v>2.5691188868784089</v>
      </c>
      <c r="CD25" s="784">
        <f>'SAME R Results'!BW63</f>
        <v>1</v>
      </c>
      <c r="CE25" s="784">
        <f>'SAME R Results'!BZ63</f>
        <v>282.5836772631244</v>
      </c>
      <c r="CF25" s="27"/>
    </row>
    <row r="26" spans="1:88" ht="16.5" customHeight="1" x14ac:dyDescent="0.2">
      <c r="A26" s="780">
        <v>2</v>
      </c>
      <c r="B26" s="784">
        <f>'SAME R Results'!A37</f>
        <v>6</v>
      </c>
      <c r="C26" s="838" t="str">
        <f>'SAME R Results'!B37</f>
        <v>Lampwick</v>
      </c>
      <c r="D26" s="784" t="str">
        <f>'SAME R Results'!C37</f>
        <v>L25</v>
      </c>
      <c r="E26" s="784" t="str">
        <f>'SAME R Results'!D37</f>
        <v>21 L</v>
      </c>
      <c r="F26" s="784">
        <f>'SAME R Results'!E37</f>
        <v>2</v>
      </c>
      <c r="G26" s="784">
        <f>'SAME R Results'!F37</f>
        <v>68</v>
      </c>
      <c r="H26" s="785" t="str">
        <f>'SAME R Results'!G37</f>
        <v>High temp aged STS det</v>
      </c>
      <c r="I26" s="784">
        <f>'SAME R Results'!H37</f>
        <v>236</v>
      </c>
      <c r="J26" s="786">
        <f>'SAME R Results'!I37</f>
        <v>40414</v>
      </c>
      <c r="K26" s="784">
        <f>'SAME R Results'!J37</f>
        <v>0</v>
      </c>
      <c r="L26" s="788"/>
      <c r="M26" s="788"/>
      <c r="N26" s="784">
        <f>'SAME R Results'!K37</f>
        <v>8.1</v>
      </c>
      <c r="O26" s="793">
        <f>'SAME R Results'!L37</f>
        <v>1.28</v>
      </c>
      <c r="P26" s="784">
        <f>'SAME R Results'!M37</f>
        <v>60</v>
      </c>
      <c r="Q26" s="784">
        <f>'SAME R Results'!N37</f>
        <v>720</v>
      </c>
      <c r="R26" s="784">
        <f>'SAME R Results'!O37</f>
        <v>8</v>
      </c>
      <c r="S26" s="784" t="str">
        <f>'SAME R Results'!P37</f>
        <v>n</v>
      </c>
      <c r="T26" s="784" t="str">
        <f>'SAME R Results'!Q37</f>
        <v>n</v>
      </c>
      <c r="U26" s="784">
        <f>'SAME R Results'!R37</f>
        <v>747.14285714285711</v>
      </c>
      <c r="V26" s="784" t="str">
        <f>'SAME R Results'!S37</f>
        <v>y</v>
      </c>
      <c r="W26" s="784">
        <f>'SAME R Results'!T37</f>
        <v>90</v>
      </c>
      <c r="X26" s="784" t="str">
        <f>'SAME R Results'!U37</f>
        <v>y</v>
      </c>
      <c r="Y26" s="784" t="str">
        <f>'SAME R Results'!V37</f>
        <v>y</v>
      </c>
      <c r="Z26" s="784" t="str">
        <f>'SAME R Results'!W37</f>
        <v>y</v>
      </c>
      <c r="AA26" s="784" t="str">
        <f>'SAME R Results'!X37</f>
        <v>n</v>
      </c>
      <c r="AB26" s="784" t="str">
        <f>'SAME R Results'!Y37</f>
        <v>y</v>
      </c>
      <c r="AC26" s="789"/>
      <c r="AD26" s="784" t="str">
        <f>'SAME R Results'!Z37</f>
        <v>y</v>
      </c>
      <c r="AE26" s="784">
        <f>'SAME R Results'!AA37</f>
        <v>10</v>
      </c>
      <c r="AF26" s="784" t="str">
        <f>'SAME R Results'!AB37</f>
        <v>y</v>
      </c>
      <c r="AG26" s="817">
        <f>'SAME R Results'!AC37</f>
        <v>3.852706928546E-2</v>
      </c>
      <c r="AH26" s="819">
        <f>'SAME R Results'!AD37</f>
        <v>0</v>
      </c>
      <c r="AI26" s="784">
        <f>'SAME R Results'!AE37</f>
        <v>0</v>
      </c>
      <c r="AJ26" s="784">
        <f>'SAME R Results'!AF37</f>
        <v>0</v>
      </c>
      <c r="AK26" s="784">
        <f>'SAME R Results'!AG37</f>
        <v>0</v>
      </c>
      <c r="AL26" s="784">
        <f>'SAME R Results'!AH37</f>
        <v>0</v>
      </c>
      <c r="AM26" s="784">
        <f>'SAME R Results'!AI37</f>
        <v>0</v>
      </c>
      <c r="AN26" s="784">
        <f>'SAME R Results'!AJ37</f>
        <v>0</v>
      </c>
      <c r="AO26" s="784">
        <f>'SAME R Results'!AK37</f>
        <v>0</v>
      </c>
      <c r="AP26" s="784">
        <f>'SAME R Results'!AL37</f>
        <v>0</v>
      </c>
      <c r="AQ26" s="784">
        <f>'SAME R Results'!AM37</f>
        <v>0</v>
      </c>
      <c r="AR26" s="817">
        <f>'SAME R Results'!AN37</f>
        <v>0</v>
      </c>
      <c r="AS26" s="819">
        <f>'SAME R Results'!AO37</f>
        <v>0</v>
      </c>
      <c r="AT26" s="784">
        <f>'SAME R Results'!AP37</f>
        <v>0</v>
      </c>
      <c r="AU26" s="789"/>
      <c r="AV26" s="821">
        <f>'SAME R Results'!AQ37</f>
        <v>0</v>
      </c>
      <c r="AW26" s="821">
        <f>'SAME R Results'!AR37</f>
        <v>6.2574299999999994</v>
      </c>
      <c r="AX26" s="821">
        <f>'SAME R Results'!AS37</f>
        <v>4.5798335000000003</v>
      </c>
      <c r="AY26" s="821">
        <f>'SAME R Results'!AT37</f>
        <v>5.1029809999999989</v>
      </c>
      <c r="AZ26" s="824"/>
      <c r="BA26" s="824"/>
      <c r="BB26" s="821">
        <f>'SAME R Results'!AU37</f>
        <v>1.903838575</v>
      </c>
      <c r="BC26" s="821">
        <f>'SAME R Results'!AV37</f>
        <v>3.7948599999999985E-2</v>
      </c>
      <c r="BD26" s="821">
        <f>'SAME R Results'!AW37</f>
        <v>6.1075134999999996</v>
      </c>
      <c r="BE26" s="821">
        <f>'SAME R Results'!AX37</f>
        <v>4.6727299999999996</v>
      </c>
      <c r="BF26" s="827">
        <f>'SAME R Results'!AY37</f>
        <v>33300</v>
      </c>
      <c r="BG26" s="784">
        <f>'SAME R Results'!AZ37</f>
        <v>1.7997059249999996</v>
      </c>
      <c r="BH26" s="784">
        <f>'SAME R Results'!BA37</f>
        <v>8.7646505E-2</v>
      </c>
      <c r="BI26" s="789"/>
      <c r="BJ26" s="784">
        <f>'SAME R Results'!BB37</f>
        <v>56.926549999999999</v>
      </c>
      <c r="BK26" s="784">
        <f>'SAME R Results'!BC37</f>
        <v>1.4347835</v>
      </c>
      <c r="BL26" s="784">
        <f>'SAME R Results'!BD37</f>
        <v>1251718.8795930552</v>
      </c>
      <c r="BM26" s="784">
        <f>'SAME R Results'!BE37</f>
        <v>287.95164607953711</v>
      </c>
      <c r="BN26" s="784">
        <f>'SAME R Results'!BF37</f>
        <v>1.865889975</v>
      </c>
      <c r="BO26" s="784">
        <f>'SAME R Results'!BG37</f>
        <v>0.42801485499999992</v>
      </c>
      <c r="BP26" s="789"/>
      <c r="BQ26" s="784">
        <f>'SAME R Results'!BH37</f>
        <v>35.147288413873866</v>
      </c>
      <c r="BR26" s="817">
        <f>'SAME R Results'!BI37</f>
        <v>0.23004498116474259</v>
      </c>
      <c r="BS26" s="817">
        <f>'SAME R Results'!BJ37</f>
        <v>0.3771048633840024</v>
      </c>
      <c r="BT26" s="817">
        <f>'SAME R Results'!BL37</f>
        <v>4.3594047103809057</v>
      </c>
      <c r="BU26" s="817">
        <f>'SAME R Results'!BM37</f>
        <v>2.0198596954229169</v>
      </c>
      <c r="BV26" s="817">
        <f>'SAME R Results'!BN37</f>
        <v>0.17967517541300185</v>
      </c>
      <c r="BW26" s="784">
        <f>'SAME R Results'!BO37</f>
        <v>1251718.8795930552</v>
      </c>
      <c r="BX26" s="784">
        <f>'SAME R Results'!BP37</f>
        <v>1231839.350363225</v>
      </c>
      <c r="BY26" s="784">
        <f>'SAME R Results'!BQ37</f>
        <v>1151456.9060860847</v>
      </c>
      <c r="BZ26" s="784">
        <f>'SAME R Results'!BR37</f>
        <v>287.95164607953711</v>
      </c>
      <c r="CA26" s="784">
        <f>'SAME R Results'!BS37</f>
        <v>0.31847276480511405</v>
      </c>
      <c r="CB26" s="784">
        <f>'SAME R Results'!BT37</f>
        <v>0.28000000000000003</v>
      </c>
      <c r="CC26" s="784">
        <f>'SAME R Results'!BV37</f>
        <v>2.2050524763849122</v>
      </c>
      <c r="CD26" s="784">
        <f>'SAME R Results'!BW37</f>
        <v>1</v>
      </c>
      <c r="CE26" s="784">
        <f>'SAME R Results'!BZ37</f>
        <v>297.38147020835208</v>
      </c>
      <c r="CF26" s="27"/>
    </row>
    <row r="27" spans="1:88" ht="16.5" customHeight="1" x14ac:dyDescent="0.2">
      <c r="A27" s="778">
        <v>1</v>
      </c>
      <c r="B27" s="779">
        <f>'SAME1 Flight Tests 8-27-09'!A39</f>
        <v>4</v>
      </c>
      <c r="C27" s="837" t="str">
        <f>'SAME1 Flight Tests 8-27-09'!B39</f>
        <v>Lampwick</v>
      </c>
      <c r="D27" s="782"/>
      <c r="E27" s="779" t="str">
        <f>'SAME1 Flight Tests 8-27-09'!C39</f>
        <v>32 La</v>
      </c>
      <c r="F27" s="805">
        <f>'SAME1 Flight Tests 8-27-09'!D39</f>
        <v>2</v>
      </c>
      <c r="G27" s="805" t="str">
        <f>'SAME1 Flight Tests 8-27-09'!E39</f>
        <v>32a</v>
      </c>
      <c r="H27" s="970" t="str">
        <f>'SAME1 Flight Tests 8-27-09'!F39</f>
        <v>after secondary aging</v>
      </c>
      <c r="I27" s="779">
        <f>'SAME1 Flight Tests 8-27-09'!G39</f>
        <v>272</v>
      </c>
      <c r="J27" s="791">
        <f>'SAME1 Flight Tests 8-27-09'!H39</f>
        <v>39354</v>
      </c>
      <c r="K27" s="779">
        <f>'SAME1 Flight Tests 8-27-09'!I39</f>
        <v>0</v>
      </c>
      <c r="L27" s="779" t="str">
        <f>'SAME1 Flight Tests 8-27-09'!J39</f>
        <v>n</v>
      </c>
      <c r="M27" s="779" t="str">
        <f>'SAME1 Flight Tests 8-27-09'!K39</f>
        <v>n</v>
      </c>
      <c r="N27" s="779">
        <f>'SAME1 Flight Tests 8-27-09'!L39</f>
        <v>8</v>
      </c>
      <c r="O27" s="804">
        <f>'SAME1 Flight Tests 8-27-09'!M39</f>
        <v>1.2450000000000001</v>
      </c>
      <c r="P27" s="805">
        <f>'SAME1 Flight Tests 8-27-09'!N39</f>
        <v>0</v>
      </c>
      <c r="Q27" s="805">
        <f>'SAME1 Flight Tests 8-27-09'!O39</f>
        <v>720</v>
      </c>
      <c r="R27" s="805">
        <f>'SAME1 Flight Tests 8-27-09'!P39</f>
        <v>0</v>
      </c>
      <c r="S27" s="806"/>
      <c r="T27" s="806"/>
      <c r="U27" s="805">
        <f>'SAME1 Flight Tests 8-27-09'!Q39</f>
        <v>893</v>
      </c>
      <c r="V27" s="806"/>
      <c r="W27" s="806"/>
      <c r="X27" s="806"/>
      <c r="Y27" s="806"/>
      <c r="Z27" s="806"/>
      <c r="AA27" s="805" t="str">
        <f>'SAME1 Flight Tests 8-27-09'!R39</f>
        <v>y</v>
      </c>
      <c r="AB27" s="805" t="str">
        <f>'SAME1 Flight Tests 8-27-09'!S39</f>
        <v>y</v>
      </c>
      <c r="AC27" s="805">
        <f>'SAME1 Flight Tests 8-27-09'!T39</f>
        <v>1</v>
      </c>
      <c r="AD27" s="806"/>
      <c r="AE27" s="805">
        <f>'SAME1 Flight Tests 8-27-09'!U39</f>
        <v>10</v>
      </c>
      <c r="AF27" s="806"/>
      <c r="AG27" s="816">
        <f>'SAME1 Flight Tests 8-27-09'!V39</f>
        <v>3.852706928546E-2</v>
      </c>
      <c r="AH27" s="818">
        <f>'SAME1 Flight Tests 8-27-09'!W39</f>
        <v>0.37944916679731622</v>
      </c>
      <c r="AI27" s="806"/>
      <c r="AJ27" s="806"/>
      <c r="AK27" s="806"/>
      <c r="AL27" s="806"/>
      <c r="AM27" s="806"/>
      <c r="AN27" s="806"/>
      <c r="AO27" s="806"/>
      <c r="AP27" s="806"/>
      <c r="AQ27" s="806"/>
      <c r="AR27" s="806"/>
      <c r="AS27" s="806"/>
      <c r="AT27" s="806"/>
      <c r="AU27" s="805">
        <f>'SAME1 Flight Tests 8-27-09'!X39</f>
        <v>0.86</v>
      </c>
      <c r="AV27" s="820">
        <f>'SAME1 Flight Tests 8-27-09'!Y39</f>
        <v>3.3158105</v>
      </c>
      <c r="AW27" s="820">
        <f>'SAME1 Flight Tests 8-27-09'!Z39</f>
        <v>6.2466120000000007</v>
      </c>
      <c r="AX27" s="820">
        <f>'SAME1 Flight Tests 8-27-09'!AA39</f>
        <v>-7.4768044999999985E-4</v>
      </c>
      <c r="AY27" s="822"/>
      <c r="AZ27" s="822"/>
      <c r="BA27" s="820">
        <f>'SAME1 Flight Tests 8-27-09'!AC39</f>
        <v>4.792068500000001</v>
      </c>
      <c r="BB27" s="822"/>
      <c r="BC27" s="822"/>
      <c r="BD27" s="820">
        <f>'SAME1 Flight Tests 8-27-09'!AB39</f>
        <v>5.8868574999999996</v>
      </c>
      <c r="BE27" s="820">
        <f>'SAME1 Flight Tests 8-27-09'!AD39</f>
        <v>4.6369315000000011</v>
      </c>
      <c r="BF27" s="826">
        <f>'SAME1 Flight Tests 8-27-09'!AE39</f>
        <v>23590</v>
      </c>
      <c r="BG27" s="806"/>
      <c r="BH27" s="806"/>
      <c r="BI27" s="805">
        <f>'SAME1 Flight Tests 8-27-09'!AF39</f>
        <v>21.661850000000001</v>
      </c>
      <c r="BJ27" s="805">
        <f>'SAME1 Flight Tests 8-27-09'!AG39</f>
        <v>38.873300000000008</v>
      </c>
      <c r="BK27" s="805">
        <f>'SAME1 Flight Tests 8-27-09'!AH39</f>
        <v>1.2499259999999985</v>
      </c>
      <c r="BL27" s="805">
        <f>'SAME1 Flight Tests 8-27-09'!AK39</f>
        <v>874837.37603472825</v>
      </c>
      <c r="BM27" s="805">
        <f>'SAME1 Flight Tests 8-27-09'!AL39</f>
        <v>241.21021488103753</v>
      </c>
      <c r="BN27" s="806"/>
      <c r="BO27" s="805"/>
      <c r="BP27" s="806"/>
      <c r="BQ27" s="805">
        <f>'SAME1 Flight Tests 8-27-09'!AM39</f>
        <v>28.68506496369249</v>
      </c>
      <c r="BR27" s="816">
        <f>'SAME1 Flight Tests 8-27-09'!AP39</f>
        <v>0.27572006122365567</v>
      </c>
      <c r="BS27" s="816">
        <f>'SAME1 Flight Tests 8-27-09'!AQ39</f>
        <v>0.39839240656225133</v>
      </c>
      <c r="BT27" s="816"/>
      <c r="BU27" s="816">
        <f>'SAME1 Flight Tests 8-27-09'!AS39</f>
        <v>1.8343173343211712</v>
      </c>
      <c r="BV27" s="816">
        <f>'SAME1 Flight Tests 8-27-09'!AT39</f>
        <v>0.2293754973875925</v>
      </c>
      <c r="BW27" s="807">
        <f>'SAME1 Flight Tests 8-27-09'!BB39</f>
        <v>874837.37603472825</v>
      </c>
      <c r="BX27" s="807">
        <f>'SAME1 Flight Tests 8-27-09'!BC39</f>
        <v>860754.55037311581</v>
      </c>
      <c r="BY27" s="807">
        <f>'SAME1 Flight Tests 8-27-09'!BD39</f>
        <v>809756.35257504147</v>
      </c>
      <c r="BZ27" s="806"/>
      <c r="CA27" s="805">
        <f>'SAME1 Flight Tests 8-27-09'!BG39</f>
        <v>0.26822446351931301</v>
      </c>
      <c r="CB27" s="805">
        <f>'SAME1 Flight Tests 8-27-09'!BF39</f>
        <v>0.28000000000000003</v>
      </c>
      <c r="CC27" s="783"/>
      <c r="CD27" s="805">
        <f>'SAME1 Flight Tests 8-27-09'!BE39</f>
        <v>1</v>
      </c>
      <c r="CE27" s="805">
        <f>'SAME1 Flight Tests 8-27-09'!BH39</f>
        <v>258.64706119544206</v>
      </c>
      <c r="CF27" s="27"/>
    </row>
    <row r="28" spans="1:88" ht="16.5" customHeight="1" x14ac:dyDescent="0.2">
      <c r="A28" s="778">
        <v>1</v>
      </c>
      <c r="B28" s="779">
        <f>'SAME1 Flight Tests 8-27-09'!A64</f>
        <v>5</v>
      </c>
      <c r="C28" s="837" t="str">
        <f>'SAME1 Flight Tests 8-27-09'!B64</f>
        <v>Lampwick</v>
      </c>
      <c r="D28" s="782"/>
      <c r="E28" s="779" t="str">
        <f>'SAME1 Flight Tests 8-27-09'!C64</f>
        <v>46 La</v>
      </c>
      <c r="F28" s="805">
        <f>'SAME1 Flight Tests 8-27-09'!D64</f>
        <v>3</v>
      </c>
      <c r="G28" s="805" t="str">
        <f>'SAME1 Flight Tests 8-27-09'!E64</f>
        <v>46a</v>
      </c>
      <c r="H28" s="779" t="str">
        <f>'SAME1 Flight Tests 8-27-09'!F64</f>
        <v>aging</v>
      </c>
      <c r="I28" s="779">
        <f>'SAME1 Flight Tests 8-27-09'!G64</f>
        <v>278</v>
      </c>
      <c r="J28" s="791">
        <f>'SAME1 Flight Tests 8-27-09'!H64</f>
        <v>39360</v>
      </c>
      <c r="K28" s="779">
        <f>'SAME1 Flight Tests 8-27-09'!I64</f>
        <v>0</v>
      </c>
      <c r="L28" s="779" t="str">
        <f>'SAME1 Flight Tests 8-27-09'!J64</f>
        <v>n</v>
      </c>
      <c r="M28" s="779" t="str">
        <f>'SAME1 Flight Tests 8-27-09'!K64</f>
        <v>n</v>
      </c>
      <c r="N28" s="779">
        <f>'SAME1 Flight Tests 8-27-09'!L64</f>
        <v>8</v>
      </c>
      <c r="O28" s="804">
        <f>'SAME1 Flight Tests 8-27-09'!M64</f>
        <v>1.32</v>
      </c>
      <c r="P28" s="805">
        <f>'SAME1 Flight Tests 8-27-09'!N64</f>
        <v>20</v>
      </c>
      <c r="Q28" s="805">
        <f>'SAME1 Flight Tests 8-27-09'!O64</f>
        <v>1800</v>
      </c>
      <c r="R28" s="805">
        <f>'SAME1 Flight Tests 8-27-09'!P64</f>
        <v>8</v>
      </c>
      <c r="S28" s="806"/>
      <c r="T28" s="806"/>
      <c r="U28" s="805">
        <f>'SAME1 Flight Tests 8-27-09'!Q64</f>
        <v>1963.6666666666667</v>
      </c>
      <c r="V28" s="806"/>
      <c r="W28" s="806"/>
      <c r="X28" s="806"/>
      <c r="Y28" s="806"/>
      <c r="Z28" s="806"/>
      <c r="AA28" s="805" t="str">
        <f>'SAME1 Flight Tests 8-27-09'!R64</f>
        <v>y</v>
      </c>
      <c r="AB28" s="805" t="str">
        <f>'SAME1 Flight Tests 8-27-09'!S64</f>
        <v>y</v>
      </c>
      <c r="AC28" s="805">
        <f>'SAME1 Flight Tests 8-27-09'!T64</f>
        <v>1</v>
      </c>
      <c r="AD28" s="806"/>
      <c r="AE28" s="805">
        <f>'SAME1 Flight Tests 8-27-09'!U64</f>
        <v>10</v>
      </c>
      <c r="AF28" s="806"/>
      <c r="AG28" s="816">
        <f>'SAME1 Flight Tests 8-27-09'!V64</f>
        <v>3.852706928546E-2</v>
      </c>
      <c r="AH28" s="818">
        <f>'SAME1 Flight Tests 8-27-09'!W64</f>
        <v>0.37858220684754784</v>
      </c>
      <c r="AI28" s="806"/>
      <c r="AJ28" s="806"/>
      <c r="AK28" s="806"/>
      <c r="AL28" s="806"/>
      <c r="AM28" s="806"/>
      <c r="AN28" s="806"/>
      <c r="AO28" s="806"/>
      <c r="AP28" s="806"/>
      <c r="AQ28" s="806"/>
      <c r="AR28" s="806"/>
      <c r="AS28" s="806"/>
      <c r="AT28" s="806"/>
      <c r="AU28" s="805">
        <f>'SAME1 Flight Tests 8-27-09'!X64</f>
        <v>1.42</v>
      </c>
      <c r="AV28" s="820">
        <f>'SAME1 Flight Tests 8-27-09'!Y64</f>
        <v>3.3119959999999997</v>
      </c>
      <c r="AW28" s="820">
        <f>'SAME1 Flight Tests 8-27-09'!Z64</f>
        <v>6.2547760000000006</v>
      </c>
      <c r="AX28" s="820">
        <f>'SAME1 Flight Tests 8-27-09'!AA64</f>
        <v>-4.5776364999999992E-4</v>
      </c>
      <c r="AY28" s="822"/>
      <c r="AZ28" s="822"/>
      <c r="BA28" s="820">
        <f>'SAME1 Flight Tests 8-27-09'!AC64</f>
        <v>4.8867345000000011</v>
      </c>
      <c r="BB28" s="822"/>
      <c r="BC28" s="822"/>
      <c r="BD28" s="820">
        <f>'SAME1 Flight Tests 8-27-09'!AB64</f>
        <v>5.7651214999999985</v>
      </c>
      <c r="BE28" s="820">
        <f>'SAME1 Flight Tests 8-27-09'!AD64</f>
        <v>4.7017509999999989</v>
      </c>
      <c r="BF28" s="826">
        <f>'SAME1 Flight Tests 8-27-09'!AE64</f>
        <v>15745</v>
      </c>
      <c r="BG28" s="806"/>
      <c r="BH28" s="806"/>
      <c r="BI28" s="805">
        <f>'SAME1 Flight Tests 8-27-09'!AF64</f>
        <v>27.556799999999999</v>
      </c>
      <c r="BJ28" s="805">
        <f>'SAME1 Flight Tests 8-27-09'!AG64</f>
        <v>46.382450000000006</v>
      </c>
      <c r="BK28" s="805">
        <f>'SAME1 Flight Tests 8-27-09'!AH64</f>
        <v>1.0633704999999996</v>
      </c>
      <c r="BL28" s="805">
        <f>'SAME1 Flight Tests 8-27-09'!AK64</f>
        <v>577492.72038184176</v>
      </c>
      <c r="BM28" s="805">
        <f>'SAME1 Flight Tests 8-27-09'!AL64</f>
        <v>199.06246731712528</v>
      </c>
      <c r="BN28" s="806"/>
      <c r="BO28" s="805"/>
      <c r="BP28" s="806"/>
      <c r="BQ28" s="805">
        <f>'SAME1 Flight Tests 8-27-09'!AM64</f>
        <v>34.304533507117</v>
      </c>
      <c r="BR28" s="816">
        <f>'SAME1 Flight Tests 8-27-09'!AP64</f>
        <v>0.34470125820028336</v>
      </c>
      <c r="BS28" s="816">
        <f>'SAME1 Flight Tests 8-27-09'!AQ64</f>
        <v>0.48556852213690521</v>
      </c>
      <c r="BT28" s="816"/>
      <c r="BU28" s="816">
        <f>'SAME1 Flight Tests 8-27-09'!AS64</f>
        <v>1.7956311049383042</v>
      </c>
      <c r="BV28" s="816">
        <f>'SAME1 Flight Tests 8-27-09'!AT64</f>
        <v>0.29042837201600924</v>
      </c>
      <c r="BW28" s="807">
        <f>'SAME1 Flight Tests 8-27-09'!BB64</f>
        <v>577492.72038184176</v>
      </c>
      <c r="BX28" s="807">
        <f>'SAME1 Flight Tests 8-27-09'!BC64</f>
        <v>568093.22525500471</v>
      </c>
      <c r="BY28" s="807">
        <f>'SAME1 Flight Tests 8-27-09'!BD64</f>
        <v>537260.83787047281</v>
      </c>
      <c r="BZ28" s="806"/>
      <c r="CA28" s="805">
        <f>'SAME1 Flight Tests 8-27-09'!BG64</f>
        <v>0.22819109442060076</v>
      </c>
      <c r="CB28" s="805">
        <f>'SAME1 Flight Tests 8-27-09'!BF64</f>
        <v>0.28000000000000003</v>
      </c>
      <c r="CC28" s="783"/>
      <c r="CD28" s="805">
        <f>'SAME1 Flight Tests 8-27-09'!BE64</f>
        <v>1</v>
      </c>
      <c r="CE28" s="805">
        <f>'SAME1 Flight Tests 8-27-09'!BH64</f>
        <v>343.55957860374446</v>
      </c>
      <c r="CF28" s="27"/>
    </row>
    <row r="29" spans="1:88" ht="23.25" x14ac:dyDescent="0.35">
      <c r="B29" s="27"/>
      <c r="C29" s="752"/>
      <c r="D29" s="28"/>
      <c r="E29" s="29"/>
      <c r="F29" s="912"/>
      <c r="G29" s="912"/>
      <c r="H29" s="751"/>
      <c r="I29" s="2104" t="s">
        <v>71</v>
      </c>
      <c r="J29" s="2104"/>
      <c r="K29" s="2104"/>
      <c r="L29" s="2104"/>
      <c r="M29" s="2104"/>
      <c r="N29" s="2104"/>
      <c r="O29" s="2104"/>
      <c r="P29" s="2104"/>
      <c r="Q29" s="2104"/>
      <c r="R29" s="2104"/>
      <c r="S29" s="2104"/>
      <c r="T29" s="2104"/>
      <c r="U29" s="2104"/>
      <c r="V29" s="2104"/>
      <c r="W29" s="35"/>
      <c r="X29" s="35"/>
      <c r="Y29" s="35"/>
      <c r="Z29" s="35"/>
      <c r="AA29" s="35"/>
      <c r="AB29" s="35"/>
      <c r="AC29" s="35"/>
      <c r="AD29" s="35"/>
      <c r="AE29" s="35"/>
      <c r="AF29" s="810"/>
      <c r="AG29" s="41"/>
      <c r="AH29" s="811"/>
      <c r="AI29" s="812"/>
      <c r="AJ29" s="812"/>
      <c r="AK29" s="812"/>
      <c r="AL29" s="812"/>
      <c r="AM29" s="813"/>
      <c r="AN29" s="814"/>
      <c r="AO29" s="814"/>
      <c r="AP29" s="814"/>
      <c r="AQ29" s="814"/>
      <c r="AR29" s="814"/>
      <c r="AS29" s="814"/>
      <c r="AT29" s="814"/>
      <c r="AU29" s="814"/>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27"/>
    </row>
    <row r="30" spans="1:88" ht="12.75" customHeight="1" x14ac:dyDescent="0.25">
      <c r="E30" s="5"/>
      <c r="F30" s="916"/>
      <c r="G30" s="916"/>
      <c r="H30" s="749"/>
      <c r="AQ30" s="456"/>
      <c r="AR30" s="456"/>
      <c r="AS30" s="456"/>
      <c r="AT30" s="456"/>
      <c r="AU30" s="456"/>
    </row>
    <row r="31" spans="1:88" ht="12.75" customHeight="1" x14ac:dyDescent="0.25">
      <c r="E31" s="5"/>
      <c r="F31" s="913"/>
      <c r="G31" s="913"/>
      <c r="H31" s="966" t="s">
        <v>145</v>
      </c>
      <c r="AQ31" s="456"/>
      <c r="AR31" s="456"/>
      <c r="AS31" s="456"/>
      <c r="AT31" s="456"/>
      <c r="AU31" s="456"/>
      <c r="BR31" s="6">
        <f>AVERAGE(BR14,BR17)</f>
        <v>0.12781495664217782</v>
      </c>
      <c r="BS31" s="6">
        <f>AVERAGE(BS14,BS17)</f>
        <v>0.25803430373529784</v>
      </c>
      <c r="BU31" s="6">
        <f>AVERAGE(BU14,BU17)</f>
        <v>2.31183483796171</v>
      </c>
      <c r="BV31" s="6">
        <f>AVERAGE(BV14,BV17)</f>
        <v>8.9959598407021474E-2</v>
      </c>
      <c r="CE31" s="1112" t="s">
        <v>663</v>
      </c>
    </row>
    <row r="32" spans="1:88" ht="13.5" customHeight="1" x14ac:dyDescent="0.25">
      <c r="H32" s="973" t="s">
        <v>570</v>
      </c>
      <c r="AQ32" s="456"/>
      <c r="AR32" s="456"/>
      <c r="AS32" s="456"/>
      <c r="AT32" s="456"/>
      <c r="AU32" s="456"/>
      <c r="BR32" s="969">
        <f>BR27</f>
        <v>0.27572006122365567</v>
      </c>
      <c r="BS32" s="969">
        <f>BS27</f>
        <v>0.39839240656225133</v>
      </c>
      <c r="BT32" s="969"/>
      <c r="BU32" s="969">
        <f>BU27</f>
        <v>1.8343173343211712</v>
      </c>
      <c r="BV32" s="969">
        <f>BV27</f>
        <v>0.2293754973875925</v>
      </c>
      <c r="CE32" s="6">
        <f>MIN(CE3:CE28)</f>
        <v>255.1113352889854</v>
      </c>
    </row>
    <row r="33" spans="2:88" ht="13.5" customHeight="1" x14ac:dyDescent="0.25">
      <c r="H33" s="972" t="s">
        <v>571</v>
      </c>
      <c r="AQ33" s="456"/>
      <c r="AR33" s="456"/>
      <c r="AS33" s="456"/>
      <c r="AT33" s="456"/>
      <c r="AU33" s="456"/>
      <c r="BR33" s="969">
        <f>BR23</f>
        <v>0.22351514410596268</v>
      </c>
      <c r="BS33" s="969">
        <f>BS23</f>
        <v>0.35512120146580972</v>
      </c>
      <c r="BT33" s="969"/>
      <c r="BU33" s="969">
        <f>BU23</f>
        <v>1.9747194096960874</v>
      </c>
      <c r="BV33" s="969">
        <f>BV23</f>
        <v>0.17732588253993828</v>
      </c>
      <c r="CE33" s="6">
        <f>MAX(CE3:CE28)</f>
        <v>343.55957860374446</v>
      </c>
    </row>
    <row r="34" spans="2:88" ht="12.75" customHeight="1" x14ac:dyDescent="0.25">
      <c r="AQ34" s="456"/>
      <c r="AR34" s="456"/>
      <c r="AS34" s="456"/>
      <c r="AT34" s="456"/>
      <c r="AU34" s="456"/>
    </row>
    <row r="35" spans="2:88" ht="12.75" customHeight="1" x14ac:dyDescent="0.25">
      <c r="AQ35" s="456"/>
      <c r="AR35" s="456"/>
      <c r="AS35" s="456"/>
      <c r="AT35" s="456"/>
      <c r="AU35" s="456"/>
    </row>
    <row r="36" spans="2:88" ht="13.5" customHeight="1" x14ac:dyDescent="0.25">
      <c r="AQ36" s="456"/>
      <c r="AR36" s="456"/>
      <c r="AS36" s="456"/>
      <c r="AT36" s="456"/>
      <c r="AU36" s="456"/>
    </row>
    <row r="37" spans="2:88" ht="13.5" customHeight="1" x14ac:dyDescent="0.25"/>
    <row r="38" spans="2:88" ht="12.75" customHeight="1" x14ac:dyDescent="0.25"/>
    <row r="39" spans="2:88" s="762" customFormat="1" ht="12.75" customHeight="1" x14ac:dyDescent="0.25">
      <c r="B39" s="3"/>
      <c r="C39" s="750"/>
      <c r="D39" s="4"/>
      <c r="E39" s="4"/>
      <c r="F39" s="914"/>
      <c r="G39" s="914"/>
      <c r="H39" s="750"/>
      <c r="I39" s="3"/>
      <c r="J39" s="792"/>
      <c r="K39" s="3"/>
      <c r="L39" s="3"/>
      <c r="M39" s="3"/>
      <c r="N39" s="3"/>
      <c r="O39" s="6"/>
      <c r="P39" s="6"/>
      <c r="Q39" s="6"/>
      <c r="R39" s="6"/>
      <c r="S39" s="6"/>
      <c r="T39" s="6"/>
      <c r="U39" s="6"/>
      <c r="V39" s="6"/>
      <c r="W39" s="6"/>
      <c r="X39" s="6"/>
      <c r="Y39" s="6"/>
      <c r="Z39" s="6"/>
      <c r="AA39" s="6"/>
      <c r="AB39" s="6"/>
      <c r="AC39" s="6"/>
      <c r="AD39" s="6"/>
      <c r="AE39" s="6"/>
      <c r="AF39" s="6"/>
      <c r="AG39" s="6"/>
      <c r="AH39" s="815"/>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3"/>
      <c r="CG39" s="3"/>
      <c r="CH39" s="3"/>
      <c r="CI39" s="3"/>
      <c r="CJ39" s="3"/>
    </row>
    <row r="40" spans="2:88" s="762" customFormat="1" ht="12.75" customHeight="1" x14ac:dyDescent="0.25">
      <c r="B40" s="3"/>
      <c r="C40" s="750"/>
      <c r="D40" s="4"/>
      <c r="E40" s="4"/>
      <c r="F40" s="914"/>
      <c r="G40" s="914"/>
      <c r="H40" s="750"/>
      <c r="I40" s="3"/>
      <c r="J40" s="792"/>
      <c r="K40" s="3"/>
      <c r="L40" s="3"/>
      <c r="M40" s="3"/>
      <c r="N40" s="3"/>
      <c r="O40" s="6"/>
      <c r="P40" s="6"/>
      <c r="Q40" s="6"/>
      <c r="R40" s="6"/>
      <c r="S40" s="6"/>
      <c r="T40" s="6"/>
      <c r="U40" s="6"/>
      <c r="V40" s="6"/>
      <c r="W40" s="6"/>
      <c r="X40" s="6"/>
      <c r="Y40" s="6"/>
      <c r="Z40" s="6"/>
      <c r="AA40" s="6"/>
      <c r="AB40" s="6"/>
      <c r="AC40" s="6"/>
      <c r="AD40" s="6"/>
      <c r="AE40" s="6"/>
      <c r="AF40" s="6"/>
      <c r="AG40" s="6"/>
      <c r="AH40" s="815"/>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3"/>
      <c r="CG40" s="3"/>
      <c r="CH40" s="3"/>
      <c r="CI40" s="3"/>
      <c r="CJ40" s="3"/>
    </row>
    <row r="41" spans="2:88" s="762" customFormat="1" ht="13.5" customHeight="1" x14ac:dyDescent="0.25">
      <c r="B41" s="3"/>
      <c r="C41" s="750"/>
      <c r="D41" s="4"/>
      <c r="E41" s="4"/>
      <c r="F41" s="914"/>
      <c r="G41" s="914"/>
      <c r="H41" s="750"/>
      <c r="I41" s="3"/>
      <c r="J41" s="792"/>
      <c r="K41" s="3"/>
      <c r="L41" s="3"/>
      <c r="M41" s="3"/>
      <c r="N41" s="3"/>
      <c r="O41" s="6"/>
      <c r="P41" s="6"/>
      <c r="Q41" s="6"/>
      <c r="R41" s="6"/>
      <c r="S41" s="6"/>
      <c r="T41" s="6"/>
      <c r="U41" s="6"/>
      <c r="V41" s="6"/>
      <c r="W41" s="6"/>
      <c r="X41" s="6"/>
      <c r="Y41" s="6"/>
      <c r="Z41" s="6"/>
      <c r="AA41" s="6"/>
      <c r="AB41" s="6"/>
      <c r="AC41" s="6"/>
      <c r="AD41" s="6"/>
      <c r="AE41" s="6"/>
      <c r="AF41" s="6"/>
      <c r="AG41" s="6"/>
      <c r="AH41" s="815"/>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3"/>
      <c r="CG41" s="3"/>
      <c r="CH41" s="3"/>
      <c r="CI41" s="3"/>
      <c r="CJ41" s="3"/>
    </row>
    <row r="42" spans="2:88" s="762" customFormat="1" ht="13.5" customHeight="1" x14ac:dyDescent="0.25">
      <c r="B42" s="3"/>
      <c r="C42" s="750"/>
      <c r="D42" s="4"/>
      <c r="E42" s="4"/>
      <c r="F42" s="914"/>
      <c r="G42" s="914"/>
      <c r="H42" s="750"/>
      <c r="I42" s="3"/>
      <c r="J42" s="792"/>
      <c r="K42" s="3"/>
      <c r="L42" s="3"/>
      <c r="M42" s="3"/>
      <c r="N42" s="3"/>
      <c r="O42" s="6"/>
      <c r="P42" s="6"/>
      <c r="Q42" s="6"/>
      <c r="R42" s="6"/>
      <c r="S42" s="6"/>
      <c r="T42" s="6"/>
      <c r="U42" s="6"/>
      <c r="V42" s="6"/>
      <c r="W42" s="6"/>
      <c r="X42" s="6"/>
      <c r="Y42" s="6"/>
      <c r="Z42" s="6"/>
      <c r="AA42" s="6"/>
      <c r="AB42" s="6"/>
      <c r="AC42" s="6"/>
      <c r="AD42" s="6"/>
      <c r="AE42" s="6"/>
      <c r="AF42" s="6"/>
      <c r="AG42" s="6"/>
      <c r="AH42" s="815"/>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3"/>
      <c r="CG42" s="3"/>
      <c r="CH42" s="3"/>
      <c r="CI42" s="3"/>
      <c r="CJ42" s="3"/>
    </row>
    <row r="43" spans="2:88" s="762" customFormat="1" ht="12.75" customHeight="1" x14ac:dyDescent="0.25">
      <c r="B43" s="3"/>
      <c r="C43" s="750"/>
      <c r="D43" s="4"/>
      <c r="E43" s="4"/>
      <c r="F43" s="914"/>
      <c r="G43" s="914"/>
      <c r="H43" s="750"/>
      <c r="I43" s="3"/>
      <c r="J43" s="792"/>
      <c r="K43" s="3"/>
      <c r="L43" s="3"/>
      <c r="M43" s="3"/>
      <c r="N43" s="3"/>
      <c r="O43" s="6"/>
      <c r="P43" s="6"/>
      <c r="Q43" s="6"/>
      <c r="R43" s="6"/>
      <c r="S43" s="6"/>
      <c r="T43" s="6"/>
      <c r="U43" s="6"/>
      <c r="V43" s="6"/>
      <c r="W43" s="6"/>
      <c r="X43" s="6"/>
      <c r="Y43" s="6"/>
      <c r="Z43" s="6"/>
      <c r="AA43" s="6"/>
      <c r="AB43" s="6"/>
      <c r="AC43" s="6"/>
      <c r="AD43" s="6"/>
      <c r="AE43" s="6"/>
      <c r="AF43" s="6"/>
      <c r="AG43" s="6"/>
      <c r="AH43" s="815"/>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3"/>
      <c r="CG43" s="3"/>
      <c r="CH43" s="3"/>
      <c r="CI43" s="3"/>
      <c r="CJ43" s="3"/>
    </row>
    <row r="44" spans="2:88" s="762" customFormat="1" ht="12.75" customHeight="1" x14ac:dyDescent="0.25">
      <c r="B44" s="3"/>
      <c r="C44" s="750"/>
      <c r="D44" s="4"/>
      <c r="E44" s="4"/>
      <c r="F44" s="914"/>
      <c r="G44" s="914"/>
      <c r="H44" s="750"/>
      <c r="I44" s="3"/>
      <c r="J44" s="792"/>
      <c r="K44" s="3"/>
      <c r="L44" s="3"/>
      <c r="M44" s="3"/>
      <c r="N44" s="3"/>
      <c r="O44" s="6"/>
      <c r="P44" s="6"/>
      <c r="Q44" s="6"/>
      <c r="R44" s="6"/>
      <c r="S44" s="6"/>
      <c r="T44" s="6"/>
      <c r="U44" s="6"/>
      <c r="V44" s="6"/>
      <c r="W44" s="6"/>
      <c r="X44" s="6"/>
      <c r="Y44" s="6"/>
      <c r="Z44" s="6"/>
      <c r="AA44" s="6"/>
      <c r="AB44" s="6"/>
      <c r="AC44" s="6"/>
      <c r="AD44" s="6"/>
      <c r="AE44" s="6"/>
      <c r="AF44" s="6"/>
      <c r="AG44" s="6"/>
      <c r="AH44" s="815"/>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3"/>
      <c r="CG44" s="3"/>
      <c r="CH44" s="3"/>
      <c r="CI44" s="3"/>
      <c r="CJ44" s="3"/>
    </row>
    <row r="45" spans="2:88" s="762" customFormat="1" ht="13.5" customHeight="1" x14ac:dyDescent="0.25">
      <c r="B45" s="3"/>
      <c r="C45" s="750"/>
      <c r="D45" s="4"/>
      <c r="E45" s="4"/>
      <c r="F45" s="914"/>
      <c r="G45" s="914"/>
      <c r="H45" s="750"/>
      <c r="I45" s="3"/>
      <c r="J45" s="792"/>
      <c r="K45" s="3"/>
      <c r="L45" s="3"/>
      <c r="M45" s="3"/>
      <c r="N45" s="3"/>
      <c r="O45" s="6"/>
      <c r="P45" s="6"/>
      <c r="Q45" s="6"/>
      <c r="R45" s="6"/>
      <c r="S45" s="6"/>
      <c r="T45" s="6"/>
      <c r="U45" s="6"/>
      <c r="V45" s="6"/>
      <c r="W45" s="6"/>
      <c r="X45" s="6"/>
      <c r="Y45" s="6"/>
      <c r="Z45" s="6"/>
      <c r="AA45" s="6"/>
      <c r="AB45" s="6"/>
      <c r="AC45" s="6"/>
      <c r="AD45" s="6"/>
      <c r="AE45" s="6"/>
      <c r="AF45" s="6"/>
      <c r="AG45" s="6"/>
      <c r="AH45" s="815"/>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3"/>
      <c r="CG45" s="3"/>
      <c r="CH45" s="3"/>
      <c r="CI45" s="3"/>
      <c r="CJ45" s="3"/>
    </row>
    <row r="46" spans="2:88" s="762" customFormat="1" ht="13.5" customHeight="1" x14ac:dyDescent="0.25">
      <c r="B46" s="3"/>
      <c r="C46" s="750"/>
      <c r="D46" s="4"/>
      <c r="E46" s="4"/>
      <c r="F46" s="914"/>
      <c r="G46" s="914"/>
      <c r="H46" s="750"/>
      <c r="I46" s="3"/>
      <c r="J46" s="792"/>
      <c r="K46" s="3"/>
      <c r="L46" s="3"/>
      <c r="M46" s="3"/>
      <c r="N46" s="3"/>
      <c r="O46" s="6"/>
      <c r="P46" s="6"/>
      <c r="Q46" s="6"/>
      <c r="R46" s="6"/>
      <c r="S46" s="6"/>
      <c r="T46" s="6"/>
      <c r="U46" s="6"/>
      <c r="V46" s="6"/>
      <c r="W46" s="6"/>
      <c r="X46" s="6"/>
      <c r="Y46" s="6"/>
      <c r="Z46" s="6"/>
      <c r="AA46" s="6"/>
      <c r="AB46" s="6"/>
      <c r="AC46" s="6"/>
      <c r="AD46" s="6"/>
      <c r="AE46" s="6"/>
      <c r="AF46" s="6"/>
      <c r="AG46" s="6"/>
      <c r="AH46" s="815"/>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3"/>
      <c r="CG46" s="3"/>
      <c r="CH46" s="3"/>
      <c r="CI46" s="3"/>
      <c r="CJ46" s="3"/>
    </row>
    <row r="47" spans="2:88" s="762" customFormat="1" ht="12.75" customHeight="1" x14ac:dyDescent="0.25">
      <c r="B47" s="3"/>
      <c r="C47" s="750"/>
      <c r="D47" s="4"/>
      <c r="E47" s="4"/>
      <c r="F47" s="914"/>
      <c r="G47" s="914"/>
      <c r="H47" s="750"/>
      <c r="I47" s="3"/>
      <c r="J47" s="792"/>
      <c r="K47" s="3"/>
      <c r="L47" s="3"/>
      <c r="M47" s="3"/>
      <c r="N47" s="3"/>
      <c r="O47" s="6"/>
      <c r="P47" s="6"/>
      <c r="Q47" s="6"/>
      <c r="R47" s="6"/>
      <c r="S47" s="6"/>
      <c r="T47" s="6"/>
      <c r="U47" s="6"/>
      <c r="V47" s="6"/>
      <c r="W47" s="6"/>
      <c r="X47" s="6"/>
      <c r="Y47" s="6"/>
      <c r="Z47" s="6"/>
      <c r="AA47" s="6"/>
      <c r="AB47" s="6"/>
      <c r="AC47" s="6"/>
      <c r="AD47" s="6"/>
      <c r="AE47" s="6"/>
      <c r="AF47" s="6"/>
      <c r="AG47" s="6"/>
      <c r="AH47" s="815"/>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3"/>
      <c r="CG47" s="3"/>
      <c r="CH47" s="3"/>
      <c r="CI47" s="3"/>
      <c r="CJ47" s="3"/>
    </row>
    <row r="48" spans="2:88" s="762" customFormat="1" ht="12.75" customHeight="1" x14ac:dyDescent="0.25">
      <c r="B48" s="3"/>
      <c r="C48" s="750"/>
      <c r="D48" s="4"/>
      <c r="E48" s="4"/>
      <c r="F48" s="914"/>
      <c r="G48" s="914"/>
      <c r="H48" s="750"/>
      <c r="I48" s="3"/>
      <c r="J48" s="792"/>
      <c r="K48" s="3"/>
      <c r="L48" s="3"/>
      <c r="M48" s="3"/>
      <c r="N48" s="3"/>
      <c r="O48" s="6"/>
      <c r="P48" s="6"/>
      <c r="Q48" s="6"/>
      <c r="R48" s="6"/>
      <c r="S48" s="6"/>
      <c r="T48" s="6"/>
      <c r="U48" s="6"/>
      <c r="V48" s="6"/>
      <c r="W48" s="6"/>
      <c r="X48" s="6"/>
      <c r="Y48" s="6"/>
      <c r="Z48" s="6"/>
      <c r="AA48" s="6"/>
      <c r="AB48" s="6"/>
      <c r="AC48" s="6"/>
      <c r="AD48" s="6"/>
      <c r="AE48" s="6"/>
      <c r="AF48" s="6"/>
      <c r="AG48" s="6"/>
      <c r="AH48" s="815"/>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3"/>
      <c r="CG48" s="3"/>
      <c r="CH48" s="3"/>
      <c r="CI48" s="3"/>
      <c r="CJ48" s="3"/>
    </row>
    <row r="49" spans="2:88" s="762" customFormat="1" ht="13.5" customHeight="1" x14ac:dyDescent="0.25">
      <c r="B49" s="3"/>
      <c r="C49" s="750"/>
      <c r="D49" s="4"/>
      <c r="E49" s="4"/>
      <c r="F49" s="914"/>
      <c r="G49" s="914"/>
      <c r="H49" s="750"/>
      <c r="I49" s="3"/>
      <c r="J49" s="792"/>
      <c r="K49" s="3"/>
      <c r="L49" s="3"/>
      <c r="M49" s="3"/>
      <c r="N49" s="3"/>
      <c r="O49" s="6"/>
      <c r="P49" s="6"/>
      <c r="Q49" s="6"/>
      <c r="R49" s="6"/>
      <c r="S49" s="6"/>
      <c r="T49" s="6"/>
      <c r="U49" s="6"/>
      <c r="V49" s="6"/>
      <c r="W49" s="6"/>
      <c r="X49" s="6"/>
      <c r="Y49" s="6"/>
      <c r="Z49" s="6"/>
      <c r="AA49" s="6"/>
      <c r="AB49" s="6"/>
      <c r="AC49" s="6"/>
      <c r="AD49" s="6"/>
      <c r="AE49" s="6"/>
      <c r="AF49" s="6"/>
      <c r="AG49" s="6"/>
      <c r="AH49" s="815"/>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3"/>
      <c r="CG49" s="3"/>
      <c r="CH49" s="3"/>
      <c r="CI49" s="3"/>
      <c r="CJ49" s="3"/>
    </row>
    <row r="59" spans="2:88" ht="18" x14ac:dyDescent="0.25">
      <c r="H59" s="845" t="s">
        <v>488</v>
      </c>
    </row>
    <row r="60" spans="2:88" ht="18" x14ac:dyDescent="0.25">
      <c r="H60" s="845" t="s">
        <v>487</v>
      </c>
    </row>
  </sheetData>
  <sortState ref="A3:CD28">
    <sortCondition ref="U3:U28"/>
    <sortCondition ref="N3:N28"/>
    <sortCondition ref="A3:A28"/>
  </sortState>
  <mergeCells count="5">
    <mergeCell ref="B1:K1"/>
    <mergeCell ref="N1:T1"/>
    <mergeCell ref="V1:AH1"/>
    <mergeCell ref="AI1:AT1"/>
    <mergeCell ref="I29:V29"/>
  </mergeCells>
  <conditionalFormatting sqref="D1:J1048576">
    <cfRule type="cellIs" dxfId="43" priority="4" operator="equal">
      <formula>0</formula>
    </cfRule>
  </conditionalFormatting>
  <pageMargins left="0.5" right="0.5" top="1" bottom="0.5" header="0.5" footer="0.5"/>
  <pageSetup paperSize="17" scale="44" fitToWidth="2" fitToHeight="2" orientation="landscape" r:id="rId1"/>
  <headerFooter alignWithMargins="0">
    <oddFooter>&amp;L&amp;D&amp;C&amp;T&amp;R&amp;F</oddFooter>
  </headerFooter>
  <colBreaks count="1" manualBreakCount="1">
    <brk id="62" max="16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CI60"/>
  <sheetViews>
    <sheetView topLeftCell="A2" zoomScale="60" zoomScaleNormal="60" workbookViewId="0">
      <pane xSplit="8" ySplit="1" topLeftCell="I42" activePane="bottomRight" state="frozen"/>
      <selection activeCell="BM3" sqref="BM3"/>
      <selection pane="topRight" activeCell="BM3" sqref="BM3"/>
      <selection pane="bottomLeft" activeCell="BM3" sqref="BM3"/>
      <selection pane="bottomRight" activeCell="S13" sqref="S12:S13"/>
    </sheetView>
  </sheetViews>
  <sheetFormatPr defaultRowHeight="15.75" x14ac:dyDescent="0.25"/>
  <cols>
    <col min="1" max="1" width="5" style="762" customWidth="1"/>
    <col min="2" max="2" width="7" style="3" customWidth="1"/>
    <col min="3" max="3" width="11.7109375" style="750" customWidth="1"/>
    <col min="4" max="4" width="4.42578125" style="4" customWidth="1"/>
    <col min="5" max="5" width="6.85546875" style="4" customWidth="1"/>
    <col min="6" max="6" width="4.7109375" style="914" bestFit="1" customWidth="1"/>
    <col min="7" max="7" width="5.5703125" style="914" customWidth="1"/>
    <col min="8" max="8" width="27.42578125" style="750" customWidth="1"/>
    <col min="9" max="9" width="6.42578125" style="3" customWidth="1"/>
    <col min="10" max="10" width="16.42578125" style="792" bestFit="1" customWidth="1"/>
    <col min="11" max="11" width="4.5703125" style="3" customWidth="1"/>
    <col min="12" max="13" width="3.7109375" style="3" customWidth="1"/>
    <col min="14" max="14" width="4.7109375" style="3" customWidth="1"/>
    <col min="15" max="15" width="7.5703125" style="6" bestFit="1" customWidth="1"/>
    <col min="16" max="16" width="4.7109375" style="6" customWidth="1"/>
    <col min="17" max="17" width="7.140625" style="6" bestFit="1" customWidth="1"/>
    <col min="18" max="18" width="6.5703125" style="6" customWidth="1"/>
    <col min="19" max="19" width="7.140625" style="6" bestFit="1" customWidth="1"/>
    <col min="20" max="21" width="6.85546875" style="6" customWidth="1"/>
    <col min="22" max="22" width="7.140625" style="6" bestFit="1" customWidth="1"/>
    <col min="23" max="23" width="10.28515625" style="6" bestFit="1" customWidth="1"/>
    <col min="24" max="28" width="5.28515625" style="6" customWidth="1"/>
    <col min="29" max="29" width="7.28515625" style="6" bestFit="1" customWidth="1"/>
    <col min="30" max="30" width="4.85546875" style="6" customWidth="1"/>
    <col min="31" max="31" width="6.42578125" style="6" customWidth="1"/>
    <col min="32" max="32" width="5.28515625" style="6" customWidth="1"/>
    <col min="33" max="33" width="10.85546875" style="6" bestFit="1" customWidth="1"/>
    <col min="34" max="34" width="8" style="815" bestFit="1" customWidth="1"/>
    <col min="35" max="35" width="10.28515625" style="6" bestFit="1" customWidth="1"/>
    <col min="36" max="37" width="7.140625" style="6" bestFit="1" customWidth="1"/>
    <col min="38" max="38" width="4.5703125" style="6" customWidth="1"/>
    <col min="39" max="39" width="5" style="6" customWidth="1"/>
    <col min="40" max="40" width="9" style="6" customWidth="1"/>
    <col min="41" max="41" width="5" style="6" customWidth="1"/>
    <col min="42" max="42" width="8.42578125" style="6" bestFit="1" customWidth="1"/>
    <col min="43" max="43" width="5" style="6" customWidth="1"/>
    <col min="44" max="44" width="10.28515625" style="6" bestFit="1" customWidth="1"/>
    <col min="45" max="45" width="9.5703125" style="6" bestFit="1" customWidth="1"/>
    <col min="46" max="47" width="9.7109375" style="6" customWidth="1"/>
    <col min="48" max="57" width="9.140625" style="6" customWidth="1"/>
    <col min="58" max="58" width="10.28515625" style="6" customWidth="1"/>
    <col min="59" max="61" width="9.140625" style="6" customWidth="1"/>
    <col min="62" max="62" width="15.42578125" style="6" customWidth="1"/>
    <col min="63" max="63" width="17" style="6" customWidth="1"/>
    <col min="64" max="64" width="13.28515625" style="6" bestFit="1" customWidth="1"/>
    <col min="65" max="65" width="9.85546875" style="6" bestFit="1" customWidth="1"/>
    <col min="66" max="68" width="9.85546875" style="6" customWidth="1"/>
    <col min="69" max="74" width="9.140625" style="6" customWidth="1"/>
    <col min="75" max="77" width="10.42578125" style="6" bestFit="1" customWidth="1"/>
    <col min="78" max="82" width="9.140625" style="6"/>
    <col min="83" max="16384" width="9.140625" style="3"/>
  </cols>
  <sheetData>
    <row r="1" spans="1:87" s="1" customFormat="1" ht="64.5" customHeight="1" x14ac:dyDescent="0.6">
      <c r="A1" s="763"/>
      <c r="B1" s="2098" t="s">
        <v>431</v>
      </c>
      <c r="C1" s="2099"/>
      <c r="D1" s="2099"/>
      <c r="E1" s="2099"/>
      <c r="F1" s="2099"/>
      <c r="G1" s="2099"/>
      <c r="H1" s="2099"/>
      <c r="I1" s="2099"/>
      <c r="J1" s="2099"/>
      <c r="K1" s="2099"/>
      <c r="L1" s="846"/>
      <c r="M1" s="846"/>
      <c r="N1" s="2100" t="s">
        <v>2</v>
      </c>
      <c r="O1" s="2100"/>
      <c r="P1" s="2100"/>
      <c r="Q1" s="2100"/>
      <c r="R1" s="2100"/>
      <c r="S1" s="2100"/>
      <c r="T1" s="2100"/>
      <c r="U1" s="847"/>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848"/>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25"/>
    </row>
    <row r="2" spans="1:87" s="2" customFormat="1" ht="156.75" customHeight="1" x14ac:dyDescent="0.25">
      <c r="A2" s="781" t="s">
        <v>475</v>
      </c>
      <c r="B2" s="768" t="s">
        <v>25</v>
      </c>
      <c r="C2" s="769" t="s">
        <v>1</v>
      </c>
      <c r="D2" s="769" t="s">
        <v>33</v>
      </c>
      <c r="E2" s="769" t="s">
        <v>0</v>
      </c>
      <c r="F2" s="767" t="s">
        <v>26</v>
      </c>
      <c r="G2" s="767"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484</v>
      </c>
      <c r="BN2" s="36" t="s">
        <v>585</v>
      </c>
      <c r="BO2" s="47" t="s">
        <v>584</v>
      </c>
      <c r="BP2" s="774" t="s">
        <v>91</v>
      </c>
      <c r="BQ2" s="774" t="s">
        <v>67</v>
      </c>
      <c r="BR2" s="775" t="s">
        <v>594</v>
      </c>
      <c r="BS2" s="775" t="s">
        <v>595</v>
      </c>
      <c r="BT2" s="775" t="s">
        <v>75</v>
      </c>
      <c r="BU2" s="775" t="s">
        <v>79</v>
      </c>
      <c r="BV2" s="775" t="s">
        <v>80</v>
      </c>
      <c r="BW2" s="776" t="s">
        <v>62</v>
      </c>
      <c r="BX2" s="776" t="s">
        <v>63</v>
      </c>
      <c r="BY2" s="776" t="s">
        <v>64</v>
      </c>
      <c r="BZ2" s="777" t="s">
        <v>483</v>
      </c>
      <c r="CA2" s="777" t="s">
        <v>65</v>
      </c>
      <c r="CB2" s="777" t="s">
        <v>68</v>
      </c>
      <c r="CC2" s="777" t="s">
        <v>66</v>
      </c>
      <c r="CD2" s="777" t="s">
        <v>72</v>
      </c>
      <c r="CE2" s="26"/>
    </row>
    <row r="3" spans="1:87" ht="16.5" customHeight="1" x14ac:dyDescent="0.2">
      <c r="A3" s="780">
        <v>2</v>
      </c>
      <c r="B3" s="784">
        <f>'SAME R Results'!A13</f>
        <v>2</v>
      </c>
      <c r="C3" s="838" t="str">
        <f>'SAME R Results'!B13</f>
        <v>Lampwick</v>
      </c>
      <c r="D3" s="784" t="str">
        <f>'SAME R Results'!C13</f>
        <v>L15</v>
      </c>
      <c r="E3" s="784" t="str">
        <f>'SAME R Results'!D13</f>
        <v>8La</v>
      </c>
      <c r="F3" s="784">
        <f>'SAME R Results'!E13</f>
        <v>4</v>
      </c>
      <c r="G3" s="784" t="str">
        <f>'SAME R Results'!F13</f>
        <v>55a</v>
      </c>
      <c r="H3" s="785" t="str">
        <f>'SAME R Results'!G13</f>
        <v>aged</v>
      </c>
      <c r="I3" s="784">
        <f>'SAME R Results'!H13</f>
        <v>210</v>
      </c>
      <c r="J3" s="786">
        <f>'SAME R Results'!I13</f>
        <v>40388</v>
      </c>
      <c r="K3" s="784">
        <f>'SAME R Results'!J13</f>
        <v>0</v>
      </c>
      <c r="L3" s="788"/>
      <c r="M3" s="788"/>
      <c r="N3" s="784">
        <f>'SAME R Results'!K13</f>
        <v>8.1</v>
      </c>
      <c r="O3" s="793">
        <f>'SAME R Results'!L13</f>
        <v>1.2450000000000001</v>
      </c>
      <c r="P3" s="784">
        <f>'SAME R Results'!M13</f>
        <v>0</v>
      </c>
      <c r="Q3" s="784">
        <f>'SAME R Results'!N13</f>
        <v>0</v>
      </c>
      <c r="R3" s="784">
        <f>'SAME R Results'!O13</f>
        <v>0</v>
      </c>
      <c r="S3" s="784">
        <f>'SAME R Results'!P13</f>
        <v>0</v>
      </c>
      <c r="T3" s="784">
        <f>'SAME R Results'!Q13</f>
        <v>0</v>
      </c>
      <c r="U3" s="784">
        <f>'SAME R Results'!R13</f>
        <v>218</v>
      </c>
      <c r="V3" s="784">
        <f>'SAME R Results'!S13</f>
        <v>0</v>
      </c>
      <c r="W3" s="784">
        <f>'SAME R Results'!T13</f>
        <v>0</v>
      </c>
      <c r="X3" s="784" t="str">
        <f>'SAME R Results'!U13</f>
        <v>n</v>
      </c>
      <c r="Y3" s="784" t="str">
        <f>'SAME R Results'!V13</f>
        <v>n</v>
      </c>
      <c r="Z3" s="784" t="str">
        <f>'SAME R Results'!W13</f>
        <v>y</v>
      </c>
      <c r="AA3" s="784" t="str">
        <f>'SAME R Results'!X13</f>
        <v>n</v>
      </c>
      <c r="AB3" s="784" t="str">
        <f>'SAME R Results'!Y13</f>
        <v>y</v>
      </c>
      <c r="AC3" s="789"/>
      <c r="AD3" s="784" t="str">
        <f>'SAME R Results'!Z13</f>
        <v>y</v>
      </c>
      <c r="AE3" s="784">
        <f>'SAME R Results'!AA13</f>
        <v>10</v>
      </c>
      <c r="AF3" s="784" t="str">
        <f>'SAME R Results'!AB13</f>
        <v>y</v>
      </c>
      <c r="AG3" s="817">
        <f>'SAME R Results'!AC13</f>
        <v>3.852706928546E-2</v>
      </c>
      <c r="AH3" s="819">
        <f>'SAME R Results'!AD13</f>
        <v>0</v>
      </c>
      <c r="AI3" s="784">
        <f>'SAME R Results'!AE13</f>
        <v>0</v>
      </c>
      <c r="AJ3" s="784">
        <f>'SAME R Results'!AF13</f>
        <v>0</v>
      </c>
      <c r="AK3" s="784">
        <f>'SAME R Results'!AG13</f>
        <v>0</v>
      </c>
      <c r="AL3" s="784">
        <f>'SAME R Results'!AH13</f>
        <v>0</v>
      </c>
      <c r="AM3" s="784">
        <f>'SAME R Results'!AI13</f>
        <v>0</v>
      </c>
      <c r="AN3" s="784">
        <f>'SAME R Results'!AJ13</f>
        <v>0</v>
      </c>
      <c r="AO3" s="784">
        <f>'SAME R Results'!AK13</f>
        <v>0</v>
      </c>
      <c r="AP3" s="784">
        <f>'SAME R Results'!AL13</f>
        <v>0</v>
      </c>
      <c r="AQ3" s="784">
        <f>'SAME R Results'!AM13</f>
        <v>0</v>
      </c>
      <c r="AR3" s="817">
        <f>'SAME R Results'!AN13</f>
        <v>0</v>
      </c>
      <c r="AS3" s="819">
        <f>'SAME R Results'!AO13</f>
        <v>0</v>
      </c>
      <c r="AT3" s="784">
        <f>'SAME R Results'!AP13</f>
        <v>0</v>
      </c>
      <c r="AU3" s="789"/>
      <c r="AV3" s="821">
        <f>'SAME R Results'!AQ13</f>
        <v>0</v>
      </c>
      <c r="AW3" s="821">
        <f>'SAME R Results'!AR13</f>
        <v>6.2489999999999997</v>
      </c>
      <c r="AX3" s="821">
        <f>'SAME R Results'!AS13</f>
        <v>0</v>
      </c>
      <c r="AY3" s="821">
        <f>'SAME R Results'!AT13</f>
        <v>0</v>
      </c>
      <c r="AZ3" s="824"/>
      <c r="BA3" s="824"/>
      <c r="BB3" s="821">
        <f>'SAME R Results'!AU13</f>
        <v>0</v>
      </c>
      <c r="BC3" s="821">
        <f>'SAME R Results'!AV13</f>
        <v>0</v>
      </c>
      <c r="BD3" s="821">
        <f>'SAME R Results'!AW13</f>
        <v>6.3311170000000008</v>
      </c>
      <c r="BE3" s="821">
        <f>'SAME R Results'!AX13</f>
        <v>4.8189699999999993</v>
      </c>
      <c r="BF3" s="827">
        <f>'SAME R Results'!AY13</f>
        <v>53540</v>
      </c>
      <c r="BG3" s="784">
        <f>'SAME R Results'!AZ13</f>
        <v>0</v>
      </c>
      <c r="BH3" s="784">
        <f>'SAME R Results'!BA13</f>
        <v>0</v>
      </c>
      <c r="BI3" s="789"/>
      <c r="BJ3" s="784">
        <f>'SAME R Results'!BB13</f>
        <v>45.308650000000007</v>
      </c>
      <c r="BK3" s="784">
        <f>'SAME R Results'!BC13</f>
        <v>1.5121470000000015</v>
      </c>
      <c r="BL3" s="784">
        <f>'SAME R Results'!BD13</f>
        <v>2068777.3214579814</v>
      </c>
      <c r="BM3" s="784">
        <f>'SAME R Results'!BE13</f>
        <v>308.14292214783211</v>
      </c>
      <c r="BN3" s="784">
        <f>'SAME R Results'!BF13</f>
        <v>0</v>
      </c>
      <c r="BO3" s="784">
        <f>'SAME R Results'!BG13</f>
        <v>0</v>
      </c>
      <c r="BP3" s="789"/>
      <c r="BQ3" s="784">
        <f>'SAME R Results'!BH13</f>
        <v>35.6499301662937</v>
      </c>
      <c r="BR3" s="817">
        <f>'SAME R Results'!BI13</f>
        <v>0.14894929432553272</v>
      </c>
      <c r="BS3" s="817">
        <f>'SAME R Results'!BJ13</f>
        <v>0.32046610714872392</v>
      </c>
      <c r="BT3" s="817">
        <f>'SAME R Results'!BL13</f>
        <v>0</v>
      </c>
      <c r="BU3" s="817">
        <f>'SAME R Results'!BM13</f>
        <v>2.3996231498083622</v>
      </c>
      <c r="BV3" s="817">
        <f>'SAME R Results'!BN13</f>
        <v>0.10154688893994045</v>
      </c>
      <c r="BW3" s="784">
        <f>'SAME R Results'!BO13</f>
        <v>2068777.3214579814</v>
      </c>
      <c r="BX3" s="784">
        <f>'SAME R Results'!BP13</f>
        <v>2036814.8591467168</v>
      </c>
      <c r="BY3" s="784">
        <f>'SAME R Results'!BQ13</f>
        <v>1879448.3707933417</v>
      </c>
      <c r="BZ3" s="784">
        <f>'SAME R Results'!BR13</f>
        <v>308.14292214783211</v>
      </c>
      <c r="CA3" s="784">
        <f>'SAME R Results'!BS13</f>
        <v>0.33564481044126815</v>
      </c>
      <c r="CB3" s="784">
        <f>'SAME R Results'!BT13</f>
        <v>0.28000000000000003</v>
      </c>
      <c r="CC3" s="784">
        <f>'SAME R Results'!BV13</f>
        <v>2.8100854729799853</v>
      </c>
      <c r="CD3" s="784">
        <f>'SAME R Results'!BW13</f>
        <v>1</v>
      </c>
      <c r="CE3" s="27"/>
    </row>
    <row r="4" spans="1:87" ht="16.5" customHeight="1" x14ac:dyDescent="0.2">
      <c r="A4" s="780">
        <v>2</v>
      </c>
      <c r="B4" s="784" t="str">
        <f>'SAME R Results'!A87</f>
        <v>8(4)</v>
      </c>
      <c r="C4" s="838" t="str">
        <f>'SAME R Results'!B87</f>
        <v>Lampwick</v>
      </c>
      <c r="D4" s="784" t="str">
        <f>'SAME R Results'!C87</f>
        <v>L03</v>
      </c>
      <c r="E4" s="784" t="str">
        <f>'SAME R Results'!D87</f>
        <v>49 L</v>
      </c>
      <c r="F4" s="784">
        <f>'SAME R Results'!E87</f>
        <v>0</v>
      </c>
      <c r="G4" s="784">
        <f>'SAME R Results'!F87</f>
        <v>96</v>
      </c>
      <c r="H4" s="785" t="str">
        <f>'SAME R Results'!G87</f>
        <v>No flow run w/aging</v>
      </c>
      <c r="I4" s="784">
        <f>'SAME R Results'!H87</f>
        <v>250</v>
      </c>
      <c r="J4" s="786">
        <f>'SAME R Results'!I87</f>
        <v>40428.354166666664</v>
      </c>
      <c r="K4" s="784">
        <f>'SAME R Results'!J87</f>
        <v>0</v>
      </c>
      <c r="L4" s="788"/>
      <c r="M4" s="788"/>
      <c r="N4" s="853">
        <f>'SAME R Results'!K87</f>
        <v>0</v>
      </c>
      <c r="O4" s="852">
        <f>'SAME R Results'!L87</f>
        <v>1.2450000000000001</v>
      </c>
      <c r="P4" s="853">
        <f>'SAME R Results'!M87</f>
        <v>60</v>
      </c>
      <c r="Q4" s="853">
        <f>'SAME R Results'!N87</f>
        <v>11</v>
      </c>
      <c r="R4" s="853">
        <f>'SAME R Results'!O87</f>
        <v>8</v>
      </c>
      <c r="S4" s="853" t="str">
        <f>'SAME R Results'!P87</f>
        <v>n</v>
      </c>
      <c r="T4" s="853" t="str">
        <f>'SAME R Results'!Q87</f>
        <v>N</v>
      </c>
      <c r="U4" s="853">
        <f>'SAME R Results'!R87</f>
        <v>33.571428571428569</v>
      </c>
      <c r="V4" s="784" t="str">
        <f>'SAME R Results'!S87</f>
        <v>y</v>
      </c>
      <c r="W4" s="784">
        <f>'SAME R Results'!T87</f>
        <v>90</v>
      </c>
      <c r="X4" s="784" t="str">
        <f>'SAME R Results'!U87</f>
        <v>n</v>
      </c>
      <c r="Y4" s="784" t="str">
        <f>'SAME R Results'!V87</f>
        <v>y</v>
      </c>
      <c r="Z4" s="784" t="str">
        <f>'SAME R Results'!W87</f>
        <v>y</v>
      </c>
      <c r="AA4" s="784" t="str">
        <f>'SAME R Results'!X87</f>
        <v>n</v>
      </c>
      <c r="AB4" s="784" t="str">
        <f>'SAME R Results'!Y87</f>
        <v>y</v>
      </c>
      <c r="AC4" s="789"/>
      <c r="AD4" s="784" t="str">
        <f>'SAME R Results'!Z87</f>
        <v>y</v>
      </c>
      <c r="AE4" s="784">
        <f>'SAME R Results'!AA87</f>
        <v>10</v>
      </c>
      <c r="AF4" s="784" t="str">
        <f>'SAME R Results'!AB87</f>
        <v>y</v>
      </c>
      <c r="AG4" s="817">
        <f>'SAME R Results'!AC87</f>
        <v>3.852706928546E-2</v>
      </c>
      <c r="AH4" s="819">
        <f>'SAME R Results'!AD87</f>
        <v>0</v>
      </c>
      <c r="AI4" s="784">
        <f>'SAME R Results'!AE87</f>
        <v>58</v>
      </c>
      <c r="AJ4" s="784">
        <f>'SAME R Results'!AF87</f>
        <v>480</v>
      </c>
      <c r="AK4" s="784">
        <f>'SAME R Results'!AG87</f>
        <v>0</v>
      </c>
      <c r="AL4" s="784" t="str">
        <f>'SAME R Results'!AH87</f>
        <v>n</v>
      </c>
      <c r="AM4" s="784" t="str">
        <f>'SAME R Results'!AI87</f>
        <v>y</v>
      </c>
      <c r="AN4" s="784" t="str">
        <f>'SAME R Results'!AJ87</f>
        <v>y</v>
      </c>
      <c r="AO4" s="784" t="str">
        <f>'SAME R Results'!AK87</f>
        <v>n</v>
      </c>
      <c r="AP4" s="784" t="str">
        <f>'SAME R Results'!AL87</f>
        <v>y</v>
      </c>
      <c r="AQ4" s="784" t="str">
        <f>'SAME R Results'!AM87</f>
        <v>y</v>
      </c>
      <c r="AR4" s="817">
        <f>'SAME R Results'!AN87</f>
        <v>3.852706928546E-2</v>
      </c>
      <c r="AS4" s="819">
        <f>'SAME R Results'!AO87</f>
        <v>0</v>
      </c>
      <c r="AT4" s="784">
        <f>'SAME R Results'!AP87</f>
        <v>0</v>
      </c>
      <c r="AU4" s="789"/>
      <c r="AV4" s="821">
        <f>'SAME R Results'!AQ87</f>
        <v>0</v>
      </c>
      <c r="AW4" s="821">
        <f>'SAME R Results'!AR87</f>
        <v>5.7956835</v>
      </c>
      <c r="AX4" s="821">
        <f>'SAME R Results'!AS87</f>
        <v>0</v>
      </c>
      <c r="AY4" s="821">
        <f>'SAME R Results'!AT87</f>
        <v>0</v>
      </c>
      <c r="AZ4" s="824"/>
      <c r="BA4" s="824"/>
      <c r="BB4" s="821">
        <f>'SAME R Results'!AU87</f>
        <v>0.40611259999999999</v>
      </c>
      <c r="BC4" s="821">
        <f>'SAME R Results'!AV87</f>
        <v>2.5314330000000003E-2</v>
      </c>
      <c r="BD4" s="821">
        <f>'SAME R Results'!AW87</f>
        <v>4.9042215000000002</v>
      </c>
      <c r="BE4" s="821">
        <f>'SAME R Results'!AX87</f>
        <v>4.6696165000000009</v>
      </c>
      <c r="BF4" s="827">
        <f>'SAME R Results'!AY87</f>
        <v>5869.5</v>
      </c>
      <c r="BG4" s="784">
        <f>'SAME R Results'!AZ87</f>
        <v>0.46261579999999991</v>
      </c>
      <c r="BH4" s="784">
        <f>'SAME R Results'!BA87</f>
        <v>7.1228030000000012E-2</v>
      </c>
      <c r="BI4" s="789"/>
      <c r="BJ4" s="784">
        <f>'SAME R Results'!BB87</f>
        <v>11.2028</v>
      </c>
      <c r="BK4" s="784">
        <f>'SAME R Results'!BC87</f>
        <v>0.23460499999999929</v>
      </c>
      <c r="BL4" s="784">
        <f>'SAME R Results'!BD87</f>
        <v>212271.61609166127</v>
      </c>
      <c r="BM4" s="784">
        <f>'SAME R Results'!BE87</f>
        <v>39.214605288208624</v>
      </c>
      <c r="BN4" s="784">
        <f>'SAME R Results'!BF87</f>
        <v>0.38079826999999999</v>
      </c>
      <c r="BO4" s="784">
        <f>'SAME R Results'!BG87</f>
        <v>9.7846942499999978E-2</v>
      </c>
      <c r="BP4" s="789"/>
      <c r="BQ4" s="784">
        <f>'SAME R Results'!BH87</f>
        <v>8.236688129758063</v>
      </c>
      <c r="BR4" s="817">
        <f>'SAME R Results'!BI87</f>
        <v>0.18473786561871428</v>
      </c>
      <c r="BS4" s="817">
        <f>'SAME R Results'!BJ87</f>
        <v>0.4200368161556266</v>
      </c>
      <c r="BT4" s="817">
        <f>'SAME R Results'!BL87</f>
        <v>3.8917748502974439</v>
      </c>
      <c r="BU4" s="817">
        <f>'SAME R Results'!BM87</f>
        <v>2.4751813854914384</v>
      </c>
      <c r="BV4" s="817">
        <f>'SAME R Results'!BN87</f>
        <v>0.12251526494556801</v>
      </c>
      <c r="BW4" s="784">
        <f>'SAME R Results'!BO87</f>
        <v>212271.61609166127</v>
      </c>
      <c r="BX4" s="784">
        <f>'SAME R Results'!BP87</f>
        <v>208767.62519633127</v>
      </c>
      <c r="BY4" s="784">
        <f>'SAME R Results'!BQ87</f>
        <v>198778.28036975124</v>
      </c>
      <c r="BZ4" s="784">
        <f>'SAME R Results'!BR87</f>
        <v>39.214605288208624</v>
      </c>
      <c r="CA4" s="784">
        <f>'SAME R Results'!BS87</f>
        <v>5.2074269732753101E-2</v>
      </c>
      <c r="CB4" s="784">
        <f>'SAME R Results'!BT87</f>
        <v>0.28000000000000003</v>
      </c>
      <c r="CC4" s="784">
        <f>'SAME R Results'!BV87</f>
        <v>2.625838479716188</v>
      </c>
      <c r="CD4" s="784">
        <f>'SAME R Results'!BW87</f>
        <v>1</v>
      </c>
      <c r="CE4" s="27"/>
    </row>
    <row r="5" spans="1:87" ht="16.5" customHeight="1" x14ac:dyDescent="0.2">
      <c r="A5" s="778">
        <v>1</v>
      </c>
      <c r="B5" s="779">
        <f>'SAME1 Flight Tests 8-27-09'!A41</f>
        <v>4</v>
      </c>
      <c r="C5" s="837" t="str">
        <f>'SAME1 Flight Tests 8-27-09'!B41</f>
        <v>Lampwick</v>
      </c>
      <c r="D5" s="782"/>
      <c r="E5" s="779" t="str">
        <f>'SAME1 Flight Tests 8-27-09'!C41</f>
        <v>34 L</v>
      </c>
      <c r="F5" s="805">
        <f>'SAME1 Flight Tests 8-27-09'!D41</f>
        <v>3</v>
      </c>
      <c r="G5" s="805">
        <f>'SAME1 Flight Tests 8-27-09'!E41</f>
        <v>34</v>
      </c>
      <c r="H5" s="779" t="str">
        <f>'SAME1 Flight Tests 8-27-09'!F41</f>
        <v>lower flow (2)</v>
      </c>
      <c r="I5" s="779">
        <f>'SAME1 Flight Tests 8-27-09'!G41</f>
        <v>273</v>
      </c>
      <c r="J5" s="791">
        <f>'SAME1 Flight Tests 8-27-09'!H41</f>
        <v>39355</v>
      </c>
      <c r="K5" s="779">
        <f>'SAME1 Flight Tests 8-27-09'!I41</f>
        <v>0</v>
      </c>
      <c r="L5" s="779" t="str">
        <f>'SAME1 Flight Tests 8-27-09'!J41</f>
        <v>n</v>
      </c>
      <c r="M5" s="779" t="str">
        <f>'SAME1 Flight Tests 8-27-09'!K41</f>
        <v>n</v>
      </c>
      <c r="N5" s="871">
        <f>'SAME1 Flight Tests 8-27-09'!L41</f>
        <v>2</v>
      </c>
      <c r="O5" s="872">
        <f>'SAME1 Flight Tests 8-27-09'!M41</f>
        <v>1.2450000000000001</v>
      </c>
      <c r="P5" s="807">
        <f>'SAME1 Flight Tests 8-27-09'!N41</f>
        <v>60</v>
      </c>
      <c r="Q5" s="807">
        <f>'SAME1 Flight Tests 8-27-09'!O41</f>
        <v>11</v>
      </c>
      <c r="R5" s="807">
        <f>'SAME1 Flight Tests 8-27-09'!P41</f>
        <v>8</v>
      </c>
      <c r="S5" s="873"/>
      <c r="T5" s="873"/>
      <c r="U5" s="807">
        <f>'SAME1 Flight Tests 8-27-09'!Q41</f>
        <v>45.666666666666664</v>
      </c>
      <c r="V5" s="806"/>
      <c r="W5" s="806"/>
      <c r="X5" s="806"/>
      <c r="Y5" s="806"/>
      <c r="Z5" s="806"/>
      <c r="AA5" s="805" t="str">
        <f>'SAME1 Flight Tests 8-27-09'!R41</f>
        <v>y</v>
      </c>
      <c r="AB5" s="805" t="str">
        <f>'SAME1 Flight Tests 8-27-09'!S41</f>
        <v>y</v>
      </c>
      <c r="AC5" s="805">
        <f>'SAME1 Flight Tests 8-27-09'!T41</f>
        <v>1</v>
      </c>
      <c r="AD5" s="806"/>
      <c r="AE5" s="805">
        <f>'SAME1 Flight Tests 8-27-09'!U41</f>
        <v>10</v>
      </c>
      <c r="AF5" s="806"/>
      <c r="AG5" s="816">
        <f>'SAME1 Flight Tests 8-27-09'!V41</f>
        <v>3.852706928546E-2</v>
      </c>
      <c r="AH5" s="818">
        <f>'SAME1 Flight Tests 8-27-09'!W41</f>
        <v>0.45384257500294073</v>
      </c>
      <c r="AI5" s="806"/>
      <c r="AJ5" s="806"/>
      <c r="AK5" s="806"/>
      <c r="AL5" s="806"/>
      <c r="AM5" s="806"/>
      <c r="AN5" s="806"/>
      <c r="AO5" s="806"/>
      <c r="AP5" s="806"/>
      <c r="AQ5" s="806"/>
      <c r="AR5" s="806"/>
      <c r="AS5" s="806"/>
      <c r="AT5" s="806"/>
      <c r="AU5" s="805">
        <f>'SAME1 Flight Tests 8-27-09'!X41</f>
        <v>0.8</v>
      </c>
      <c r="AV5" s="820">
        <f>'SAME1 Flight Tests 8-27-09'!Y41</f>
        <v>3.322661500000001</v>
      </c>
      <c r="AW5" s="820">
        <f>'SAME1 Flight Tests 8-27-09'!Z41</f>
        <v>6.2472994999999996</v>
      </c>
      <c r="AX5" s="820">
        <f>'SAME1 Flight Tests 8-27-09'!AA41</f>
        <v>4.6678009999999999</v>
      </c>
      <c r="AY5" s="822"/>
      <c r="AZ5" s="822"/>
      <c r="BA5" s="820">
        <f>'SAME1 Flight Tests 8-27-09'!AC41</f>
        <v>4.8072664999999999</v>
      </c>
      <c r="BB5" s="822"/>
      <c r="BC5" s="822"/>
      <c r="BD5" s="820">
        <f>'SAME1 Flight Tests 8-27-09'!AB41</f>
        <v>5.6470329999999995</v>
      </c>
      <c r="BE5" s="820">
        <f>'SAME1 Flight Tests 8-27-09'!AD41</f>
        <v>4.6248480000000001</v>
      </c>
      <c r="BF5" s="826">
        <f>'SAME1 Flight Tests 8-27-09'!AE41</f>
        <v>31015</v>
      </c>
      <c r="BG5" s="806"/>
      <c r="BH5" s="806"/>
      <c r="BI5" s="805">
        <f>'SAME1 Flight Tests 8-27-09'!AF41</f>
        <v>12.873099999999999</v>
      </c>
      <c r="BJ5" s="805">
        <f>'SAME1 Flight Tests 8-27-09'!AG41</f>
        <v>29.414750000000005</v>
      </c>
      <c r="BK5" s="805">
        <f>'SAME1 Flight Tests 8-27-09'!AH41</f>
        <v>1.0221849999999995</v>
      </c>
      <c r="BL5" s="805">
        <f>'SAME1 Flight Tests 8-27-09'!AK41</f>
        <v>1162148.7250497313</v>
      </c>
      <c r="BM5" s="805">
        <f>'SAME1 Flight Tests 8-27-09'!AL41</f>
        <v>190.12985727339534</v>
      </c>
      <c r="BN5" s="806"/>
      <c r="BO5" s="805"/>
      <c r="BP5" s="806"/>
      <c r="BQ5" s="805">
        <f>'SAME1 Flight Tests 8-27-09'!AM41</f>
        <v>18.14754818881114</v>
      </c>
      <c r="BR5" s="816">
        <f>'SAME1 Flight Tests 8-27-09'!AP41</f>
        <v>0.16360200134045599</v>
      </c>
      <c r="BS5" s="816">
        <f>'SAME1 Flight Tests 8-27-09'!AQ41</f>
        <v>0.31119147379012313</v>
      </c>
      <c r="BT5" s="816"/>
      <c r="BU5" s="816">
        <f>'SAME1 Flight Tests 8-27-09'!AS41</f>
        <v>2.22967354965495</v>
      </c>
      <c r="BV5" s="816">
        <f>'SAME1 Flight Tests 8-27-09'!AT41</f>
        <v>0.11862304648393515</v>
      </c>
      <c r="BW5" s="807">
        <f>'SAME1 Flight Tests 8-27-09'!BB41</f>
        <v>1162148.7250497313</v>
      </c>
      <c r="BX5" s="807">
        <f>'SAME1 Flight Tests 8-27-09'!BC41</f>
        <v>1143633.3016544404</v>
      </c>
      <c r="BY5" s="807">
        <f>'SAME1 Flight Tests 8-27-09'!BD41</f>
        <v>1070606.0567281875</v>
      </c>
      <c r="BZ5" s="806"/>
      <c r="CA5" s="805">
        <f>'SAME1 Flight Tests 8-27-09'!BG41</f>
        <v>0.21935300429184537</v>
      </c>
      <c r="CB5" s="805">
        <f>'SAME1 Flight Tests 8-27-09'!BF41</f>
        <v>0.28000000000000003</v>
      </c>
      <c r="CC5" s="783"/>
      <c r="CD5" s="805">
        <f>'SAME1 Flight Tests 8-27-09'!BE41</f>
        <v>1</v>
      </c>
      <c r="CE5" s="27"/>
    </row>
    <row r="6" spans="1:87" ht="16.5" customHeight="1" x14ac:dyDescent="0.2">
      <c r="A6" s="778">
        <v>1</v>
      </c>
      <c r="B6" s="779">
        <f>'SAME1 Flight Tests 8-27-09'!A37</f>
        <v>4</v>
      </c>
      <c r="C6" s="837" t="str">
        <f>'SAME1 Flight Tests 8-27-09'!B37</f>
        <v>Lampwick</v>
      </c>
      <c r="D6" s="782"/>
      <c r="E6" s="779" t="str">
        <f>'SAME1 Flight Tests 8-27-09'!C37</f>
        <v>31 L</v>
      </c>
      <c r="F6" s="805">
        <f>'SAME1 Flight Tests 8-27-09'!D37</f>
        <v>1</v>
      </c>
      <c r="G6" s="805">
        <f>'SAME1 Flight Tests 8-27-09'!E37</f>
        <v>31</v>
      </c>
      <c r="H6" s="779" t="str">
        <f>'SAME1 Flight Tests 8-27-09'!F37</f>
        <v>Air flow down (4)</v>
      </c>
      <c r="I6" s="779">
        <f>'SAME1 Flight Tests 8-27-09'!G37</f>
        <v>272</v>
      </c>
      <c r="J6" s="791">
        <f>'SAME1 Flight Tests 8-27-09'!H37</f>
        <v>39354</v>
      </c>
      <c r="K6" s="779">
        <f>'SAME1 Flight Tests 8-27-09'!I37</f>
        <v>0</v>
      </c>
      <c r="L6" s="779" t="str">
        <f>'SAME1 Flight Tests 8-27-09'!J37</f>
        <v>n</v>
      </c>
      <c r="M6" s="779" t="str">
        <f>'SAME1 Flight Tests 8-27-09'!K37</f>
        <v>n</v>
      </c>
      <c r="N6" s="871">
        <f>'SAME1 Flight Tests 8-27-09'!L37</f>
        <v>4</v>
      </c>
      <c r="O6" s="872">
        <f>'SAME1 Flight Tests 8-27-09'!M37</f>
        <v>1.2450000000000001</v>
      </c>
      <c r="P6" s="807">
        <f>'SAME1 Flight Tests 8-27-09'!N37</f>
        <v>60</v>
      </c>
      <c r="Q6" s="807">
        <f>'SAME1 Flight Tests 8-27-09'!O37</f>
        <v>11</v>
      </c>
      <c r="R6" s="807">
        <f>'SAME1 Flight Tests 8-27-09'!P37</f>
        <v>8</v>
      </c>
      <c r="S6" s="873"/>
      <c r="T6" s="873"/>
      <c r="U6" s="807">
        <f>'SAME1 Flight Tests 8-27-09'!Q37</f>
        <v>11</v>
      </c>
      <c r="V6" s="806"/>
      <c r="W6" s="806"/>
      <c r="X6" s="806"/>
      <c r="Y6" s="806"/>
      <c r="Z6" s="806"/>
      <c r="AA6" s="805" t="str">
        <f>'SAME1 Flight Tests 8-27-09'!R37</f>
        <v>y</v>
      </c>
      <c r="AB6" s="805" t="str">
        <f>'SAME1 Flight Tests 8-27-09'!S37</f>
        <v>y</v>
      </c>
      <c r="AC6" s="805">
        <f>'SAME1 Flight Tests 8-27-09'!T37</f>
        <v>1</v>
      </c>
      <c r="AD6" s="806"/>
      <c r="AE6" s="805">
        <f>'SAME1 Flight Tests 8-27-09'!U37</f>
        <v>10</v>
      </c>
      <c r="AF6" s="806"/>
      <c r="AG6" s="816">
        <f>'SAME1 Flight Tests 8-27-09'!V37</f>
        <v>3.852706928546E-2</v>
      </c>
      <c r="AH6" s="818">
        <f>'SAME1 Flight Tests 8-27-09'!W37</f>
        <v>0</v>
      </c>
      <c r="AI6" s="806"/>
      <c r="AJ6" s="806"/>
      <c r="AK6" s="806"/>
      <c r="AL6" s="806"/>
      <c r="AM6" s="806"/>
      <c r="AN6" s="806"/>
      <c r="AO6" s="806"/>
      <c r="AP6" s="806"/>
      <c r="AQ6" s="806"/>
      <c r="AR6" s="806"/>
      <c r="AS6" s="806"/>
      <c r="AT6" s="806"/>
      <c r="AU6" s="805">
        <f>'SAME1 Flight Tests 8-27-09'!X37</f>
        <v>0.79</v>
      </c>
      <c r="AV6" s="820">
        <f>'SAME1 Flight Tests 8-27-09'!Y37</f>
        <v>3.3346863333333334</v>
      </c>
      <c r="AW6" s="820">
        <f>'SAME1 Flight Tests 8-27-09'!Z37</f>
        <v>6.2319949999999986</v>
      </c>
      <c r="AX6" s="820">
        <f>'SAME1 Flight Tests 8-27-09'!AA37</f>
        <v>4.5496626666666673</v>
      </c>
      <c r="AY6" s="822"/>
      <c r="AZ6" s="822"/>
      <c r="BA6" s="820">
        <f>'SAME1 Flight Tests 8-27-09'!AC37</f>
        <v>4.8548895000000005</v>
      </c>
      <c r="BB6" s="822"/>
      <c r="BC6" s="822"/>
      <c r="BD6" s="820">
        <f>'SAME1 Flight Tests 8-27-09'!AB37</f>
        <v>5.9095920000000008</v>
      </c>
      <c r="BE6" s="820">
        <f>'SAME1 Flight Tests 8-27-09'!AD37</f>
        <v>4.6461334999999995</v>
      </c>
      <c r="BF6" s="826">
        <f>'SAME1 Flight Tests 8-27-09'!AE37</f>
        <v>43170</v>
      </c>
      <c r="BG6" s="806"/>
      <c r="BH6" s="806"/>
      <c r="BI6" s="805">
        <f>'SAME1 Flight Tests 8-27-09'!AF37</f>
        <v>19.1495</v>
      </c>
      <c r="BJ6" s="805">
        <f>'SAME1 Flight Tests 8-27-09'!AG37</f>
        <v>32.946449999999999</v>
      </c>
      <c r="BK6" s="805">
        <f>'SAME1 Flight Tests 8-27-09'!AH37</f>
        <v>1.2634585000000014</v>
      </c>
      <c r="BL6" s="805">
        <f>'SAME1 Flight Tests 8-27-09'!AK37</f>
        <v>1644842.7294187157</v>
      </c>
      <c r="BM6" s="805">
        <f>'SAME1 Flight Tests 8-27-09'!AL37</f>
        <v>244.38265833948313</v>
      </c>
      <c r="BN6" s="806"/>
      <c r="BO6" s="805"/>
      <c r="BP6" s="806"/>
      <c r="BQ6" s="805" t="e">
        <f>'SAME1 Flight Tests 8-27-09'!AM37</f>
        <v>#DIV/0!</v>
      </c>
      <c r="BR6" s="816">
        <f>'SAME1 Flight Tests 8-27-09'!AP37</f>
        <v>0.14857509108232342</v>
      </c>
      <c r="BS6" s="816" t="e">
        <f>'SAME1 Flight Tests 8-27-09'!AQ37</f>
        <v>#DIV/0!</v>
      </c>
      <c r="BT6" s="816"/>
      <c r="BU6" s="816" t="e">
        <f>'SAME1 Flight Tests 8-27-09'!AS37</f>
        <v>#DIV/0!</v>
      </c>
      <c r="BV6" s="816" t="e">
        <f>'SAME1 Flight Tests 8-27-09'!AT37</f>
        <v>#DIV/0!</v>
      </c>
      <c r="BW6" s="807">
        <f>'SAME1 Flight Tests 8-27-09'!BB37</f>
        <v>1644842.7294187157</v>
      </c>
      <c r="BX6" s="807">
        <f>'SAME1 Flight Tests 8-27-09'!BC37</f>
        <v>1619070.9793631071</v>
      </c>
      <c r="BY6" s="807">
        <f>'SAME1 Flight Tests 8-27-09'!BD37</f>
        <v>1503804.0259622161</v>
      </c>
      <c r="BZ6" s="806"/>
      <c r="CA6" s="805">
        <f>'SAME1 Flight Tests 8-27-09'!BG37</f>
        <v>0.27112843347639515</v>
      </c>
      <c r="CB6" s="805">
        <f>'SAME1 Flight Tests 8-27-09'!BF37</f>
        <v>0.28000000000000003</v>
      </c>
      <c r="CC6" s="783"/>
      <c r="CD6" s="805">
        <f>'SAME1 Flight Tests 8-27-09'!BE37</f>
        <v>1</v>
      </c>
      <c r="CE6" s="27"/>
    </row>
    <row r="7" spans="1:87" ht="16.5" customHeight="1" x14ac:dyDescent="0.2">
      <c r="A7" s="778">
        <v>1</v>
      </c>
      <c r="B7" s="779">
        <f>'SAME1 Flight Tests 8-27-09'!A38</f>
        <v>4</v>
      </c>
      <c r="C7" s="837" t="str">
        <f>'SAME1 Flight Tests 8-27-09'!B38</f>
        <v>Lampwick</v>
      </c>
      <c r="D7" s="782"/>
      <c r="E7" s="779" t="str">
        <f>'SAME1 Flight Tests 8-27-09'!C38</f>
        <v>32 L</v>
      </c>
      <c r="F7" s="805">
        <f>'SAME1 Flight Tests 8-27-09'!D38</f>
        <v>2</v>
      </c>
      <c r="G7" s="805">
        <f>'SAME1 Flight Tests 8-27-09'!E38</f>
        <v>32</v>
      </c>
      <c r="H7" s="779" t="str">
        <f>'SAME1 Flight Tests 8-27-09'!F38</f>
        <v>Baseline</v>
      </c>
      <c r="I7" s="779">
        <f>'SAME1 Flight Tests 8-27-09'!G38</f>
        <v>272</v>
      </c>
      <c r="J7" s="791">
        <f>'SAME1 Flight Tests 8-27-09'!H38</f>
        <v>39354</v>
      </c>
      <c r="K7" s="779">
        <f>'SAME1 Flight Tests 8-27-09'!I38</f>
        <v>0</v>
      </c>
      <c r="L7" s="779" t="str">
        <f>'SAME1 Flight Tests 8-27-09'!J38</f>
        <v>n</v>
      </c>
      <c r="M7" s="779" t="str">
        <f>'SAME1 Flight Tests 8-27-09'!K38</f>
        <v>n</v>
      </c>
      <c r="N7" s="871">
        <f>'SAME1 Flight Tests 8-27-09'!L38</f>
        <v>8</v>
      </c>
      <c r="O7" s="872">
        <f>'SAME1 Flight Tests 8-27-09'!M38</f>
        <v>1.2450000000000001</v>
      </c>
      <c r="P7" s="807">
        <f>'SAME1 Flight Tests 8-27-09'!N38</f>
        <v>60</v>
      </c>
      <c r="Q7" s="807">
        <f>'SAME1 Flight Tests 8-27-09'!O38</f>
        <v>11</v>
      </c>
      <c r="R7" s="807">
        <f>'SAME1 Flight Tests 8-27-09'!P38</f>
        <v>8</v>
      </c>
      <c r="S7" s="873"/>
      <c r="T7" s="873"/>
      <c r="U7" s="807">
        <f>'SAME1 Flight Tests 8-27-09'!Q38</f>
        <v>62.666666666666664</v>
      </c>
      <c r="V7" s="806"/>
      <c r="W7" s="806"/>
      <c r="X7" s="806"/>
      <c r="Y7" s="806"/>
      <c r="Z7" s="806"/>
      <c r="AA7" s="805" t="str">
        <f>'SAME1 Flight Tests 8-27-09'!R38</f>
        <v>y</v>
      </c>
      <c r="AB7" s="805" t="str">
        <f>'SAME1 Flight Tests 8-27-09'!S38</f>
        <v>y</v>
      </c>
      <c r="AC7" s="805">
        <f>'SAME1 Flight Tests 8-27-09'!T38</f>
        <v>1</v>
      </c>
      <c r="AD7" s="806"/>
      <c r="AE7" s="805">
        <f>'SAME1 Flight Tests 8-27-09'!U38</f>
        <v>10</v>
      </c>
      <c r="AF7" s="806"/>
      <c r="AG7" s="816">
        <f>'SAME1 Flight Tests 8-27-09'!V38</f>
        <v>3.852706928546E-2</v>
      </c>
      <c r="AH7" s="818">
        <f>'SAME1 Flight Tests 8-27-09'!W38</f>
        <v>0.37564557512692559</v>
      </c>
      <c r="AI7" s="806"/>
      <c r="AJ7" s="806"/>
      <c r="AK7" s="806"/>
      <c r="AL7" s="806"/>
      <c r="AM7" s="806"/>
      <c r="AN7" s="806"/>
      <c r="AO7" s="806"/>
      <c r="AP7" s="806"/>
      <c r="AQ7" s="806"/>
      <c r="AR7" s="806"/>
      <c r="AS7" s="806"/>
      <c r="AT7" s="806"/>
      <c r="AU7" s="805">
        <f>'SAME1 Flight Tests 8-27-09'!X38</f>
        <v>0.86</v>
      </c>
      <c r="AV7" s="820">
        <f>'SAME1 Flight Tests 8-27-09'!Y38</f>
        <v>3.3386225000000005</v>
      </c>
      <c r="AW7" s="820">
        <f>'SAME1 Flight Tests 8-27-09'!Z38</f>
        <v>6.2419269999999996</v>
      </c>
      <c r="AX7" s="820">
        <f>'SAME1 Flight Tests 8-27-09'!AA38</f>
        <v>-7.0190420000000001E-4</v>
      </c>
      <c r="AY7" s="822"/>
      <c r="AZ7" s="822"/>
      <c r="BA7" s="820">
        <f>'SAME1 Flight Tests 8-27-09'!AC38</f>
        <v>4.7862400000000012</v>
      </c>
      <c r="BB7" s="822"/>
      <c r="BC7" s="822"/>
      <c r="BD7" s="820">
        <f>'SAME1 Flight Tests 8-27-09'!AB38</f>
        <v>6.422347499999999</v>
      </c>
      <c r="BE7" s="820">
        <f>'SAME1 Flight Tests 8-27-09'!AD38</f>
        <v>4.6355740000000001</v>
      </c>
      <c r="BF7" s="826">
        <f>'SAME1 Flight Tests 8-27-09'!AE38</f>
        <v>48865</v>
      </c>
      <c r="BG7" s="806"/>
      <c r="BH7" s="806"/>
      <c r="BI7" s="805">
        <f>'SAME1 Flight Tests 8-27-09'!AF38</f>
        <v>22.630800000000001</v>
      </c>
      <c r="BJ7" s="805">
        <f>'SAME1 Flight Tests 8-27-09'!AG38</f>
        <v>39.243200000000002</v>
      </c>
      <c r="BK7" s="805">
        <f>'SAME1 Flight Tests 8-27-09'!AH38</f>
        <v>1.7867734999999989</v>
      </c>
      <c r="BL7" s="805">
        <f>'SAME1 Flight Tests 8-27-09'!AK38</f>
        <v>1876277.1679931821</v>
      </c>
      <c r="BM7" s="805">
        <f>'SAME1 Flight Tests 8-27-09'!AL38</f>
        <v>382.01317813143794</v>
      </c>
      <c r="BN7" s="806"/>
      <c r="BO7" s="805"/>
      <c r="BP7" s="806"/>
      <c r="BQ7" s="805">
        <f>'SAME1 Flight Tests 8-27-09'!AM38</f>
        <v>29.251232351897851</v>
      </c>
      <c r="BR7" s="816">
        <f>'SAME1 Flight Tests 8-27-09'!AP38</f>
        <v>0.20360167711257149</v>
      </c>
      <c r="BS7" s="816">
        <f>'SAME1 Flight Tests 8-27-09'!AQ38</f>
        <v>0.31102232794081452</v>
      </c>
      <c r="BT7" s="816"/>
      <c r="BU7" s="816">
        <f>'SAME1 Flight Tests 8-27-09'!AS38</f>
        <v>1.9173073768130833</v>
      </c>
      <c r="BV7" s="816">
        <f>'SAME1 Flight Tests 8-27-09'!AT38</f>
        <v>0.16473134438845458</v>
      </c>
      <c r="BW7" s="807">
        <f>'SAME1 Flight Tests 8-27-09'!BB38</f>
        <v>1876277.1679931821</v>
      </c>
      <c r="BX7" s="807">
        <f>'SAME1 Flight Tests 8-27-09'!BC38</f>
        <v>1847105.6005512706</v>
      </c>
      <c r="BY7" s="807">
        <f>'SAME1 Flight Tests 8-27-09'!BD38</f>
        <v>1709409.4605803513</v>
      </c>
      <c r="BZ7" s="806"/>
      <c r="CA7" s="805">
        <f>'SAME1 Flight Tests 8-27-09'!BG38</f>
        <v>0.38342778969957059</v>
      </c>
      <c r="CB7" s="805">
        <f>'SAME1 Flight Tests 8-27-09'!BF38</f>
        <v>0.28000000000000003</v>
      </c>
      <c r="CC7" s="783"/>
      <c r="CD7" s="805">
        <f>'SAME1 Flight Tests 8-27-09'!BE38</f>
        <v>1</v>
      </c>
      <c r="CE7" s="27"/>
    </row>
    <row r="8" spans="1:87" ht="16.5" customHeight="1" x14ac:dyDescent="0.2">
      <c r="A8" s="780">
        <v>2</v>
      </c>
      <c r="B8" s="784">
        <f>'SAME R Results'!A54</f>
        <v>4</v>
      </c>
      <c r="C8" s="838" t="str">
        <f>'SAME R Results'!B54</f>
        <v>Lampwick</v>
      </c>
      <c r="D8" s="784" t="str">
        <f>'SAME R Results'!C54</f>
        <v>L16</v>
      </c>
      <c r="E8" s="784" t="str">
        <f>'SAME R Results'!D54</f>
        <v>31 L</v>
      </c>
      <c r="F8" s="784">
        <f>'SAME R Results'!E54</f>
        <v>1</v>
      </c>
      <c r="G8" s="784">
        <f>'SAME R Results'!F54</f>
        <v>78</v>
      </c>
      <c r="H8" s="785" t="str">
        <f>'SAME R Results'!G54</f>
        <v>Baseline aging</v>
      </c>
      <c r="I8" s="784">
        <f>'SAME R Results'!H54</f>
        <v>239</v>
      </c>
      <c r="J8" s="786">
        <f>'SAME R Results'!I54</f>
        <v>40416</v>
      </c>
      <c r="K8" s="784">
        <f>'SAME R Results'!J54</f>
        <v>0</v>
      </c>
      <c r="L8" s="788"/>
      <c r="M8" s="788"/>
      <c r="N8" s="853">
        <f>'SAME R Results'!K54</f>
        <v>8.1</v>
      </c>
      <c r="O8" s="852">
        <f>'SAME R Results'!L54</f>
        <v>1.2450000000000001</v>
      </c>
      <c r="P8" s="853">
        <f>'SAME R Results'!M54</f>
        <v>60</v>
      </c>
      <c r="Q8" s="853">
        <f>'SAME R Results'!N54</f>
        <v>11</v>
      </c>
      <c r="R8" s="853">
        <f>'SAME R Results'!O54</f>
        <v>8</v>
      </c>
      <c r="S8" s="853" t="str">
        <f>'SAME R Results'!P54</f>
        <v>n</v>
      </c>
      <c r="T8" s="853" t="str">
        <f>'SAME R Results'!Q54</f>
        <v>n</v>
      </c>
      <c r="U8" s="853">
        <f>'SAME R Results'!R54</f>
        <v>37.333333333333336</v>
      </c>
      <c r="V8" s="784" t="str">
        <f>'SAME R Results'!S54</f>
        <v>y</v>
      </c>
      <c r="W8" s="784">
        <f>'SAME R Results'!T54</f>
        <v>90</v>
      </c>
      <c r="X8" s="784" t="str">
        <f>'SAME R Results'!U54</f>
        <v>n</v>
      </c>
      <c r="Y8" s="784" t="str">
        <f>'SAME R Results'!V54</f>
        <v>y</v>
      </c>
      <c r="Z8" s="784" t="str">
        <f>'SAME R Results'!W54</f>
        <v>y</v>
      </c>
      <c r="AA8" s="784" t="str">
        <f>'SAME R Results'!X54</f>
        <v>n</v>
      </c>
      <c r="AB8" s="784" t="str">
        <f>'SAME R Results'!Y54</f>
        <v>y</v>
      </c>
      <c r="AC8" s="789"/>
      <c r="AD8" s="784" t="str">
        <f>'SAME R Results'!Z54</f>
        <v>y</v>
      </c>
      <c r="AE8" s="784">
        <f>'SAME R Results'!AA54</f>
        <v>10</v>
      </c>
      <c r="AF8" s="784" t="str">
        <f>'SAME R Results'!AB54</f>
        <v>y</v>
      </c>
      <c r="AG8" s="817">
        <f>'SAME R Results'!AC54</f>
        <v>3.852706928546E-2</v>
      </c>
      <c r="AH8" s="819">
        <f>'SAME R Results'!AD54</f>
        <v>0</v>
      </c>
      <c r="AI8" s="784">
        <f>'SAME R Results'!AE54</f>
        <v>58</v>
      </c>
      <c r="AJ8" s="784">
        <f>'SAME R Results'!AF54</f>
        <v>480</v>
      </c>
      <c r="AK8" s="784">
        <f>'SAME R Results'!AG54</f>
        <v>0</v>
      </c>
      <c r="AL8" s="784" t="str">
        <f>'SAME R Results'!AH54</f>
        <v>n</v>
      </c>
      <c r="AM8" s="784" t="str">
        <f>'SAME R Results'!AI54</f>
        <v>y</v>
      </c>
      <c r="AN8" s="784" t="str">
        <f>'SAME R Results'!AJ54</f>
        <v>y</v>
      </c>
      <c r="AO8" s="784" t="str">
        <f>'SAME R Results'!AK54</f>
        <v>n</v>
      </c>
      <c r="AP8" s="784" t="str">
        <f>'SAME R Results'!AL54</f>
        <v>y</v>
      </c>
      <c r="AQ8" s="784" t="str">
        <f>'SAME R Results'!AM54</f>
        <v>y</v>
      </c>
      <c r="AR8" s="817">
        <f>'SAME R Results'!AN54</f>
        <v>3.852706928546E-2</v>
      </c>
      <c r="AS8" s="819">
        <f>'SAME R Results'!AO54</f>
        <v>0</v>
      </c>
      <c r="AT8" s="784">
        <f>'SAME R Results'!AP54</f>
        <v>0</v>
      </c>
      <c r="AU8" s="789"/>
      <c r="AV8" s="821">
        <f>'SAME R Results'!AQ54</f>
        <v>0</v>
      </c>
      <c r="AW8" s="821">
        <f>'SAME R Results'!AR54</f>
        <v>6.2357344999999995</v>
      </c>
      <c r="AX8" s="821">
        <f>'SAME R Results'!AS54</f>
        <v>0</v>
      </c>
      <c r="AY8" s="821">
        <f>'SAME R Results'!AT54</f>
        <v>0</v>
      </c>
      <c r="AZ8" s="824"/>
      <c r="BA8" s="824"/>
      <c r="BB8" s="821">
        <f>'SAME R Results'!AU54</f>
        <v>1.6757659999999999</v>
      </c>
      <c r="BC8" s="821">
        <f>'SAME R Results'!AV54</f>
        <v>2.7755744999999998E-2</v>
      </c>
      <c r="BD8" s="821">
        <f>'SAME R Results'!AW54</f>
        <v>6.4490194999999986</v>
      </c>
      <c r="BE8" s="821">
        <f>'SAME R Results'!AX54</f>
        <v>4.6564184999999991</v>
      </c>
      <c r="BF8" s="827">
        <f>'SAME R Results'!AY54</f>
        <v>75130</v>
      </c>
      <c r="BG8" s="784">
        <f>'SAME R Results'!AZ54</f>
        <v>1.5975955000000002</v>
      </c>
      <c r="BH8" s="784">
        <f>'SAME R Results'!BA54</f>
        <v>8.6288455000000014E-2</v>
      </c>
      <c r="BI8" s="789"/>
      <c r="BJ8" s="784">
        <f>'SAME R Results'!BB54</f>
        <v>39.573999999999998</v>
      </c>
      <c r="BK8" s="784">
        <f>'SAME R Results'!BC54</f>
        <v>1.7926009999999994</v>
      </c>
      <c r="BL8" s="784">
        <f>'SAME R Results'!BD54</f>
        <v>2987215.0655236603</v>
      </c>
      <c r="BM8" s="784">
        <f>'SAME R Results'!BE54</f>
        <v>387.98534579403099</v>
      </c>
      <c r="BN8" s="784">
        <f>'SAME R Results'!BF54</f>
        <v>1.648010255</v>
      </c>
      <c r="BO8" s="784">
        <f>'SAME R Results'!BG54</f>
        <v>0.37782676125000003</v>
      </c>
      <c r="BP8" s="789"/>
      <c r="BQ8" s="784">
        <f>'SAME R Results'!BH54</f>
        <v>28.967369521896455</v>
      </c>
      <c r="BR8" s="817">
        <f>'SAME R Results'!BI54</f>
        <v>0.12988195937811292</v>
      </c>
      <c r="BS8" s="817">
        <f>'SAME R Results'!BJ54</f>
        <v>0.26457449879290013</v>
      </c>
      <c r="BT8" s="817">
        <f>'SAME R Results'!BL54</f>
        <v>4.3618145245925186</v>
      </c>
      <c r="BU8" s="817">
        <f>'SAME R Results'!BM54</f>
        <v>2.3244947864218388</v>
      </c>
      <c r="BV8" s="817">
        <f>'SAME R Results'!BN54</f>
        <v>9.1001647839796321E-2</v>
      </c>
      <c r="BW8" s="784">
        <f>'SAME R Results'!BO54</f>
        <v>2987215.0655236603</v>
      </c>
      <c r="BX8" s="784">
        <f>'SAME R Results'!BP54</f>
        <v>2942363.7432702929</v>
      </c>
      <c r="BY8" s="784">
        <f>'SAME R Results'!BQ54</f>
        <v>2679437.4919910925</v>
      </c>
      <c r="BZ8" s="784">
        <f>'SAME R Results'!BR54</f>
        <v>387.98534579403099</v>
      </c>
      <c r="CA8" s="784">
        <f>'SAME R Results'!BS54</f>
        <v>0.39789598685962874</v>
      </c>
      <c r="CB8" s="784">
        <f>'SAME R Results'!BT54</f>
        <v>0.28000000000000003</v>
      </c>
      <c r="CC8" s="784">
        <f>'SAME R Results'!BV54</f>
        <v>2.6142136541575325</v>
      </c>
      <c r="CD8" s="784">
        <f>'SAME R Results'!BW54</f>
        <v>1</v>
      </c>
      <c r="CE8" s="27"/>
    </row>
    <row r="9" spans="1:87" ht="16.5" customHeight="1" x14ac:dyDescent="0.2">
      <c r="A9" s="780">
        <v>2</v>
      </c>
      <c r="B9" s="784" t="str">
        <f>'SAME R Results'!A74</f>
        <v>7 (4)</v>
      </c>
      <c r="C9" s="838" t="str">
        <f>'SAME R Results'!B74</f>
        <v>Lampwick</v>
      </c>
      <c r="D9" s="784" t="str">
        <f>'SAME R Results'!C74</f>
        <v>L02</v>
      </c>
      <c r="E9" s="784" t="str">
        <f>'SAME R Results'!D74</f>
        <v>41 L</v>
      </c>
      <c r="F9" s="784">
        <f>'SAME R Results'!E74</f>
        <v>0</v>
      </c>
      <c r="G9" s="784">
        <f>'SAME R Results'!F74</f>
        <v>88</v>
      </c>
      <c r="H9" s="785" t="str">
        <f>'SAME R Results'!G74</f>
        <v>Baseline STS det</v>
      </c>
      <c r="I9" s="784">
        <f>'SAME R Results'!H74</f>
        <v>242</v>
      </c>
      <c r="J9" s="786">
        <f>'SAME R Results'!I74</f>
        <v>40420.277777777781</v>
      </c>
      <c r="K9" s="784">
        <f>'SAME R Results'!J74</f>
        <v>0</v>
      </c>
      <c r="L9" s="788"/>
      <c r="M9" s="788"/>
      <c r="N9" s="853">
        <f>'SAME R Results'!K74</f>
        <v>8.1</v>
      </c>
      <c r="O9" s="852">
        <f>'SAME R Results'!L74</f>
        <v>1.2450000000000001</v>
      </c>
      <c r="P9" s="853">
        <f>'SAME R Results'!M74</f>
        <v>60</v>
      </c>
      <c r="Q9" s="853">
        <f>'SAME R Results'!N74</f>
        <v>11</v>
      </c>
      <c r="R9" s="853">
        <f>'SAME R Results'!O74</f>
        <v>8</v>
      </c>
      <c r="S9" s="853" t="str">
        <f>'SAME R Results'!P74</f>
        <v>n</v>
      </c>
      <c r="T9" s="853" t="str">
        <f>'SAME R Results'!Q74</f>
        <v>n</v>
      </c>
      <c r="U9" s="853" t="str">
        <f>'SAME R Results'!R74</f>
        <v>n/a</v>
      </c>
      <c r="V9" s="784" t="str">
        <f>'SAME R Results'!S74</f>
        <v>n</v>
      </c>
      <c r="W9" s="784">
        <f>'SAME R Results'!T74</f>
        <v>90</v>
      </c>
      <c r="X9" s="784" t="str">
        <f>'SAME R Results'!U74</f>
        <v>y</v>
      </c>
      <c r="Y9" s="784" t="str">
        <f>'SAME R Results'!V74</f>
        <v>n</v>
      </c>
      <c r="Z9" s="784" t="str">
        <f>'SAME R Results'!W74</f>
        <v>y</v>
      </c>
      <c r="AA9" s="784" t="str">
        <f>'SAME R Results'!X74</f>
        <v>n</v>
      </c>
      <c r="AB9" s="784" t="str">
        <f>'SAME R Results'!Y74</f>
        <v>y</v>
      </c>
      <c r="AC9" s="789"/>
      <c r="AD9" s="784" t="str">
        <f>'SAME R Results'!Z74</f>
        <v>y</v>
      </c>
      <c r="AE9" s="784">
        <f>'SAME R Results'!AA74</f>
        <v>10</v>
      </c>
      <c r="AF9" s="784" t="str">
        <f>'SAME R Results'!AB74</f>
        <v>y</v>
      </c>
      <c r="AG9" s="817">
        <f>'SAME R Results'!AC74</f>
        <v>3.852706928546E-2</v>
      </c>
      <c r="AH9" s="819">
        <f>'SAME R Results'!AD74</f>
        <v>0</v>
      </c>
      <c r="AI9" s="784">
        <f>'SAME R Results'!AE74</f>
        <v>0</v>
      </c>
      <c r="AJ9" s="784">
        <f>'SAME R Results'!AF74</f>
        <v>0</v>
      </c>
      <c r="AK9" s="784">
        <f>'SAME R Results'!AG74</f>
        <v>0</v>
      </c>
      <c r="AL9" s="784">
        <f>'SAME R Results'!AH74</f>
        <v>0</v>
      </c>
      <c r="AM9" s="784">
        <f>'SAME R Results'!AI74</f>
        <v>0</v>
      </c>
      <c r="AN9" s="784">
        <f>'SAME R Results'!AJ74</f>
        <v>0</v>
      </c>
      <c r="AO9" s="784">
        <f>'SAME R Results'!AK74</f>
        <v>0</v>
      </c>
      <c r="AP9" s="784">
        <f>'SAME R Results'!AL74</f>
        <v>0</v>
      </c>
      <c r="AQ9" s="784">
        <f>'SAME R Results'!AM74</f>
        <v>0</v>
      </c>
      <c r="AR9" s="817">
        <f>'SAME R Results'!AN74</f>
        <v>0</v>
      </c>
      <c r="AS9" s="819">
        <f>'SAME R Results'!AO74</f>
        <v>0</v>
      </c>
      <c r="AT9" s="784">
        <f>'SAME R Results'!AP74</f>
        <v>0</v>
      </c>
      <c r="AU9" s="789"/>
      <c r="AV9" s="821">
        <f>'SAME R Results'!AQ74</f>
        <v>0</v>
      </c>
      <c r="AW9" s="821">
        <f>'SAME R Results'!AR74</f>
        <v>6.2472694999999998</v>
      </c>
      <c r="AX9" s="821">
        <f>'SAME R Results'!AS74</f>
        <v>4.5754394999999999</v>
      </c>
      <c r="AY9" s="821">
        <f>'SAME R Results'!AT74</f>
        <v>5.1099209523809508</v>
      </c>
      <c r="AZ9" s="824"/>
      <c r="BA9" s="824"/>
      <c r="BB9" s="821">
        <f>'SAME R Results'!AU74</f>
        <v>0</v>
      </c>
      <c r="BC9" s="821">
        <f>'SAME R Results'!AV74</f>
        <v>0</v>
      </c>
      <c r="BD9" s="821">
        <f>'SAME R Results'!AW74</f>
        <v>6.2722309999999988</v>
      </c>
      <c r="BE9" s="821">
        <f>'SAME R Results'!AX74</f>
        <v>4.5754857142857146</v>
      </c>
      <c r="BF9" s="827">
        <f>'SAME R Results'!AY74</f>
        <v>72165</v>
      </c>
      <c r="BG9" s="784">
        <f>'SAME R Results'!AZ74</f>
        <v>0</v>
      </c>
      <c r="BH9" s="784">
        <f>'SAME R Results'!BA74</f>
        <v>0</v>
      </c>
      <c r="BI9" s="789"/>
      <c r="BJ9" s="784">
        <f>'SAME R Results'!BB74</f>
        <v>36.46220000000001</v>
      </c>
      <c r="BK9" s="784">
        <f>'SAME R Results'!BC74</f>
        <v>1.6967452857142842</v>
      </c>
      <c r="BL9" s="784">
        <f>'SAME R Results'!BD74</f>
        <v>2858217.3648894308</v>
      </c>
      <c r="BM9" s="784">
        <f>'SAME R Results'!BE74</f>
        <v>359.41498545413867</v>
      </c>
      <c r="BN9" s="784">
        <f>'SAME R Results'!BF74</f>
        <v>0</v>
      </c>
      <c r="BO9" s="784">
        <f>'SAME R Results'!BG74</f>
        <v>0</v>
      </c>
      <c r="BP9" s="789"/>
      <c r="BQ9" s="784">
        <f>'SAME R Results'!BH74</f>
        <v>23.80550088853709</v>
      </c>
      <c r="BR9" s="817">
        <f>'SAME R Results'!BI74</f>
        <v>0.12574795390624272</v>
      </c>
      <c r="BS9" s="817">
        <f>'SAME R Results'!BJ74</f>
        <v>0.25149410867769556</v>
      </c>
      <c r="BT9" s="817">
        <f>'SAME R Results'!BL74</f>
        <v>0</v>
      </c>
      <c r="BU9" s="817">
        <f>'SAME R Results'!BM74</f>
        <v>2.2991748895015811</v>
      </c>
      <c r="BV9" s="817">
        <f>'SAME R Results'!BN74</f>
        <v>8.8917548974246613E-2</v>
      </c>
      <c r="BW9" s="784">
        <f>'SAME R Results'!BO74</f>
        <v>2858217.3648894308</v>
      </c>
      <c r="BX9" s="784">
        <f>'SAME R Results'!BP74</f>
        <v>2815136.0968152354</v>
      </c>
      <c r="BY9" s="784">
        <f>'SAME R Results'!BQ74</f>
        <v>2568139.9483542019</v>
      </c>
      <c r="BZ9" s="784">
        <f>'SAME R Results'!BR74</f>
        <v>359.41498545413867</v>
      </c>
      <c r="CA9" s="784">
        <f>'SAME R Results'!BS74</f>
        <v>0.37661930340812483</v>
      </c>
      <c r="CB9" s="784">
        <f>'SAME R Results'!BT74</f>
        <v>0.28000000000000003</v>
      </c>
      <c r="CC9" s="784">
        <f>'SAME R Results'!BV74</f>
        <v>2.331720138403321</v>
      </c>
      <c r="CD9" s="784">
        <f>'SAME R Results'!BW74</f>
        <v>1</v>
      </c>
      <c r="CE9" s="27"/>
    </row>
    <row r="10" spans="1:87" s="11" customFormat="1" ht="16.5" customHeight="1" x14ac:dyDescent="0.2">
      <c r="A10" s="780">
        <v>2</v>
      </c>
      <c r="B10" s="784">
        <f>'SAME R Results'!A4</f>
        <v>1</v>
      </c>
      <c r="C10" s="838" t="str">
        <f>'SAME R Results'!B4</f>
        <v>Lampwick</v>
      </c>
      <c r="D10" s="784" t="str">
        <f>'SAME R Results'!C4</f>
        <v>L13</v>
      </c>
      <c r="E10" s="784" t="str">
        <f>'SAME R Results'!D4</f>
        <v>2L</v>
      </c>
      <c r="F10" s="784">
        <f>'SAME R Results'!E4</f>
        <v>2</v>
      </c>
      <c r="G10" s="784">
        <f>'SAME R Results'!F4</f>
        <v>49</v>
      </c>
      <c r="H10" s="785" t="str">
        <f>'SAME R Results'!G4</f>
        <v>Baseline High RT/R0</v>
      </c>
      <c r="I10" s="784" t="str">
        <f>'SAME R Results'!H4</f>
        <v>200 11:00</v>
      </c>
      <c r="J10" s="786">
        <f>'SAME R Results'!I4</f>
        <v>40378.291666666664</v>
      </c>
      <c r="K10" s="784">
        <f>'SAME R Results'!J4</f>
        <v>0</v>
      </c>
      <c r="L10" s="788"/>
      <c r="M10" s="788"/>
      <c r="N10" s="784">
        <f>'SAME R Results'!K4</f>
        <v>8</v>
      </c>
      <c r="O10" s="793">
        <f>'SAME R Results'!L4</f>
        <v>1.2514430209035738</v>
      </c>
      <c r="P10" s="784">
        <f>'SAME R Results'!M4</f>
        <v>60</v>
      </c>
      <c r="Q10" s="784">
        <f>'SAME R Results'!N4</f>
        <v>11</v>
      </c>
      <c r="R10" s="784">
        <f>'SAME R Results'!O4</f>
        <v>8</v>
      </c>
      <c r="S10" s="784" t="str">
        <f>'SAME R Results'!P4</f>
        <v>n</v>
      </c>
      <c r="T10" s="784">
        <f>'SAME R Results'!Q4</f>
        <v>0</v>
      </c>
      <c r="U10" s="784">
        <f>'SAME R Results'!R4</f>
        <v>51.4</v>
      </c>
      <c r="V10" s="784" t="str">
        <f>'SAME R Results'!S4</f>
        <v>y</v>
      </c>
      <c r="W10" s="784">
        <f>'SAME R Results'!T4</f>
        <v>90</v>
      </c>
      <c r="X10" s="784" t="str">
        <f>'SAME R Results'!U4</f>
        <v>n</v>
      </c>
      <c r="Y10" s="784" t="str">
        <f>'SAME R Results'!V4</f>
        <v>y</v>
      </c>
      <c r="Z10" s="784" t="str">
        <f>'SAME R Results'!W4</f>
        <v>y</v>
      </c>
      <c r="AA10" s="784" t="str">
        <f>'SAME R Results'!X4</f>
        <v>y</v>
      </c>
      <c r="AB10" s="784" t="str">
        <f>'SAME R Results'!Y4</f>
        <v>y</v>
      </c>
      <c r="AC10" s="789"/>
      <c r="AD10" s="784" t="str">
        <f>'SAME R Results'!Z4</f>
        <v>y</v>
      </c>
      <c r="AE10" s="784">
        <f>'SAME R Results'!AA4</f>
        <v>10</v>
      </c>
      <c r="AF10" s="784" t="str">
        <f>'SAME R Results'!AB4</f>
        <v>y</v>
      </c>
      <c r="AG10" s="817">
        <f>'SAME R Results'!AC4</f>
        <v>3.852706928546E-2</v>
      </c>
      <c r="AH10" s="819">
        <f>'SAME R Results'!AD4</f>
        <v>0</v>
      </c>
      <c r="AI10" s="784">
        <f>'SAME R Results'!AE4</f>
        <v>0</v>
      </c>
      <c r="AJ10" s="784">
        <f>'SAME R Results'!AF4</f>
        <v>0</v>
      </c>
      <c r="AK10" s="784">
        <f>'SAME R Results'!AG4</f>
        <v>0</v>
      </c>
      <c r="AL10" s="784">
        <f>'SAME R Results'!AH4</f>
        <v>0</v>
      </c>
      <c r="AM10" s="784">
        <f>'SAME R Results'!AI4</f>
        <v>0</v>
      </c>
      <c r="AN10" s="784">
        <f>'SAME R Results'!AJ4</f>
        <v>0</v>
      </c>
      <c r="AO10" s="784">
        <f>'SAME R Results'!AK4</f>
        <v>0</v>
      </c>
      <c r="AP10" s="784">
        <f>'SAME R Results'!AL4</f>
        <v>0</v>
      </c>
      <c r="AQ10" s="784">
        <f>'SAME R Results'!AM4</f>
        <v>0</v>
      </c>
      <c r="AR10" s="817">
        <f>'SAME R Results'!AN4</f>
        <v>0</v>
      </c>
      <c r="AS10" s="819">
        <f>'SAME R Results'!AO4</f>
        <v>0</v>
      </c>
      <c r="AT10" s="784">
        <f>'SAME R Results'!AP4</f>
        <v>0</v>
      </c>
      <c r="AU10" s="789"/>
      <c r="AV10" s="821">
        <f>'SAME R Results'!AQ4</f>
        <v>0</v>
      </c>
      <c r="AW10" s="821">
        <f>'SAME R Results'!AR4</f>
        <v>6.2560000000000002</v>
      </c>
      <c r="AX10" s="821">
        <f>'SAME R Results'!AS4</f>
        <v>0</v>
      </c>
      <c r="AY10" s="821">
        <f>'SAME R Results'!AT4</f>
        <v>0</v>
      </c>
      <c r="AZ10" s="824"/>
      <c r="BA10" s="824"/>
      <c r="BB10" s="821">
        <f>'SAME R Results'!AU4</f>
        <v>0.7695616999999999</v>
      </c>
      <c r="BC10" s="821">
        <f>'SAME R Results'!AV4</f>
        <v>2.6800000000000001E-2</v>
      </c>
      <c r="BD10" s="821">
        <f>'SAME R Results'!AW4</f>
        <v>6.5377960000000002</v>
      </c>
      <c r="BE10" s="821">
        <f>'SAME R Results'!AX4</f>
        <v>4.6396940000000004</v>
      </c>
      <c r="BF10" s="827">
        <f>'SAME R Results'!AY4</f>
        <v>71280</v>
      </c>
      <c r="BG10" s="784">
        <f>'SAME R Results'!AZ4</f>
        <v>0.92272894999999999</v>
      </c>
      <c r="BH10" s="784">
        <f>'SAME R Results'!BA4</f>
        <v>8.2000000000000003E-2</v>
      </c>
      <c r="BI10" s="789"/>
      <c r="BJ10" s="784">
        <f>'SAME R Results'!BB4</f>
        <v>47.296599999999998</v>
      </c>
      <c r="BK10" s="784">
        <f>'SAME R Results'!BC4</f>
        <v>1.8981019999999997</v>
      </c>
      <c r="BL10" s="784">
        <f>'SAME R Results'!BD4</f>
        <v>2819890.7109968318</v>
      </c>
      <c r="BM10" s="784">
        <f>'SAME R Results'!BE4</f>
        <v>421.19638693020511</v>
      </c>
      <c r="BN10" s="784">
        <f>'SAME R Results'!BF4</f>
        <v>1.9476177736518814</v>
      </c>
      <c r="BO10" s="784">
        <f>'SAME R Results'!BG4</f>
        <v>0.55112516095124597</v>
      </c>
      <c r="BP10" s="789"/>
      <c r="BQ10" s="784">
        <f>'SAME R Results'!BH4</f>
        <v>34.559212052422055</v>
      </c>
      <c r="BR10" s="817">
        <f>'SAME R Results'!BI4</f>
        <v>0.14936620957955926</v>
      </c>
      <c r="BS10" s="817">
        <f>'SAME R Results'!BJ4</f>
        <v>0.28605155365931773</v>
      </c>
      <c r="BT10" s="817">
        <f>'SAME R Results'!BL4</f>
        <v>3.5338937715895229</v>
      </c>
      <c r="BU10" s="817">
        <f>'SAME R Results'!BM4</f>
        <v>2.2391217870301241</v>
      </c>
      <c r="BV10" s="817">
        <f>'SAME R Results'!BN4</f>
        <v>0.10793353093663659</v>
      </c>
      <c r="BW10" s="784">
        <f>'SAME R Results'!BO4</f>
        <v>2819890.7109968318</v>
      </c>
      <c r="BX10" s="784">
        <f>'SAME R Results'!BP4</f>
        <v>2777337.7727535195</v>
      </c>
      <c r="BY10" s="784">
        <f>'SAME R Results'!BQ4</f>
        <v>2535008.0400966033</v>
      </c>
      <c r="BZ10" s="784">
        <f>'SAME R Results'!BR4</f>
        <v>421.19638693020511</v>
      </c>
      <c r="CA10" s="784">
        <f>'SAME R Results'!BS4</f>
        <v>0.42131359318121275</v>
      </c>
      <c r="CB10" s="784">
        <f>'SAME R Results'!BT4</f>
        <v>0.28000000000000003</v>
      </c>
      <c r="CC10" s="784">
        <f>'SAME R Results'!BV4</f>
        <v>2.6096116281102395</v>
      </c>
      <c r="CD10" s="784">
        <f>'SAME R Results'!BW4</f>
        <v>1</v>
      </c>
      <c r="CE10" s="27"/>
    </row>
    <row r="11" spans="1:87" ht="16.5" customHeight="1" x14ac:dyDescent="0.2">
      <c r="A11" s="780">
        <v>2</v>
      </c>
      <c r="B11" s="784">
        <f>'SAME R Results'!A15</f>
        <v>2</v>
      </c>
      <c r="C11" s="838" t="str">
        <f>'SAME R Results'!B15</f>
        <v>Lampwick</v>
      </c>
      <c r="D11" s="784" t="str">
        <f>'SAME R Results'!C15</f>
        <v>L14</v>
      </c>
      <c r="E11" s="784" t="str">
        <f>'SAME R Results'!D15</f>
        <v>10 L</v>
      </c>
      <c r="F11" s="784">
        <f>'SAME R Results'!E15</f>
        <v>3</v>
      </c>
      <c r="G11" s="784">
        <f>'SAME R Results'!F15</f>
        <v>57</v>
      </c>
      <c r="H11" s="785" t="str">
        <f>'SAME R Results'!G15</f>
        <v>High RT/R0 reburn sample</v>
      </c>
      <c r="I11" s="784">
        <f>'SAME R Results'!H15</f>
        <v>210</v>
      </c>
      <c r="J11" s="786">
        <f>'SAME R Results'!I15</f>
        <v>40388</v>
      </c>
      <c r="K11" s="784">
        <f>'SAME R Results'!J15</f>
        <v>0</v>
      </c>
      <c r="L11" s="788"/>
      <c r="M11" s="788"/>
      <c r="N11" s="784">
        <f>'SAME R Results'!K15</f>
        <v>8.1</v>
      </c>
      <c r="O11" s="793">
        <f>'SAME R Results'!L15</f>
        <v>1.2528990314448718</v>
      </c>
      <c r="P11" s="784">
        <f>'SAME R Results'!M15</f>
        <v>60</v>
      </c>
      <c r="Q11" s="784">
        <f>'SAME R Results'!N15</f>
        <v>11</v>
      </c>
      <c r="R11" s="784">
        <f>'SAME R Results'!O15</f>
        <v>8</v>
      </c>
      <c r="S11" s="784" t="str">
        <f>'SAME R Results'!P15</f>
        <v>n</v>
      </c>
      <c r="T11" s="784" t="str">
        <f>'SAME R Results'!Q15</f>
        <v>n</v>
      </c>
      <c r="U11" s="784" t="str">
        <f>'SAME R Results'!R15</f>
        <v>n/a</v>
      </c>
      <c r="V11" s="784" t="str">
        <f>'SAME R Results'!S15</f>
        <v>n</v>
      </c>
      <c r="W11" s="784">
        <f>'SAME R Results'!T15</f>
        <v>0</v>
      </c>
      <c r="X11" s="784" t="str">
        <f>'SAME R Results'!U15</f>
        <v>n</v>
      </c>
      <c r="Y11" s="784" t="str">
        <f>'SAME R Results'!V15</f>
        <v>n</v>
      </c>
      <c r="Z11" s="784" t="str">
        <f>'SAME R Results'!W15</f>
        <v>y</v>
      </c>
      <c r="AA11" s="784" t="str">
        <f>'SAME R Results'!X15</f>
        <v>n</v>
      </c>
      <c r="AB11" s="784" t="str">
        <f>'SAME R Results'!Y15</f>
        <v>y</v>
      </c>
      <c r="AC11" s="789"/>
      <c r="AD11" s="784" t="str">
        <f>'SAME R Results'!Z15</f>
        <v>y</v>
      </c>
      <c r="AE11" s="784">
        <f>'SAME R Results'!AA15</f>
        <v>10</v>
      </c>
      <c r="AF11" s="784" t="str">
        <f>'SAME R Results'!AB15</f>
        <v>y</v>
      </c>
      <c r="AG11" s="817">
        <f>'SAME R Results'!AC15</f>
        <v>3.852706928546E-2</v>
      </c>
      <c r="AH11" s="819">
        <f>'SAME R Results'!AD15</f>
        <v>0</v>
      </c>
      <c r="AI11" s="784">
        <f>'SAME R Results'!AE15</f>
        <v>0</v>
      </c>
      <c r="AJ11" s="784">
        <f>'SAME R Results'!AF15</f>
        <v>0</v>
      </c>
      <c r="AK11" s="784">
        <f>'SAME R Results'!AG15</f>
        <v>0</v>
      </c>
      <c r="AL11" s="784">
        <f>'SAME R Results'!AH15</f>
        <v>0</v>
      </c>
      <c r="AM11" s="784">
        <f>'SAME R Results'!AI15</f>
        <v>0</v>
      </c>
      <c r="AN11" s="784">
        <f>'SAME R Results'!AJ15</f>
        <v>0</v>
      </c>
      <c r="AO11" s="784">
        <f>'SAME R Results'!AK15</f>
        <v>0</v>
      </c>
      <c r="AP11" s="784">
        <f>'SAME R Results'!AL15</f>
        <v>0</v>
      </c>
      <c r="AQ11" s="784">
        <f>'SAME R Results'!AM15</f>
        <v>0</v>
      </c>
      <c r="AR11" s="817">
        <f>'SAME R Results'!AN15</f>
        <v>0</v>
      </c>
      <c r="AS11" s="819">
        <f>'SAME R Results'!AO15</f>
        <v>0</v>
      </c>
      <c r="AT11" s="784">
        <f>'SAME R Results'!AP15</f>
        <v>0</v>
      </c>
      <c r="AU11" s="789"/>
      <c r="AV11" s="821">
        <f>'SAME R Results'!AQ15</f>
        <v>0</v>
      </c>
      <c r="AW11" s="821">
        <f>'SAME R Results'!AR15</f>
        <v>5.6770474999999996</v>
      </c>
      <c r="AX11" s="821">
        <f>'SAME R Results'!AS15</f>
        <v>0</v>
      </c>
      <c r="AY11" s="821">
        <f>'SAME R Results'!AT15</f>
        <v>0</v>
      </c>
      <c r="AZ11" s="824"/>
      <c r="BA11" s="824"/>
      <c r="BB11" s="821">
        <f>'SAME R Results'!AU15</f>
        <v>0</v>
      </c>
      <c r="BC11" s="821">
        <f>'SAME R Results'!AV15</f>
        <v>0</v>
      </c>
      <c r="BD11" s="821">
        <f>'SAME R Results'!AW15</f>
        <v>5.9602509999999995</v>
      </c>
      <c r="BE11" s="821">
        <f>'SAME R Results'!AX15</f>
        <v>4.7012930000000015</v>
      </c>
      <c r="BF11" s="827">
        <f>'SAME R Results'!AY15</f>
        <v>72415</v>
      </c>
      <c r="BG11" s="784">
        <f>'SAME R Results'!AZ15</f>
        <v>0</v>
      </c>
      <c r="BH11" s="784">
        <f>'SAME R Results'!BA15</f>
        <v>0</v>
      </c>
      <c r="BI11" s="789"/>
      <c r="BJ11" s="784">
        <f>'SAME R Results'!BB15</f>
        <v>16.871749999999999</v>
      </c>
      <c r="BK11" s="784">
        <f>'SAME R Results'!BC15</f>
        <v>1.258957999999998</v>
      </c>
      <c r="BL11" s="784">
        <f>'SAME R Results'!BD15</f>
        <v>2869058.83318034</v>
      </c>
      <c r="BM11" s="784">
        <f>'SAME R Results'!BE15</f>
        <v>244.52617424712432</v>
      </c>
      <c r="BN11" s="784">
        <f>'SAME R Results'!BF15</f>
        <v>0</v>
      </c>
      <c r="BO11" s="784">
        <f>'SAME R Results'!BG15</f>
        <v>0</v>
      </c>
      <c r="BP11" s="789"/>
      <c r="BQ11" s="784">
        <f>'SAME R Results'!BH15</f>
        <v>13.244788199256673</v>
      </c>
      <c r="BR11" s="817">
        <f>'SAME R Results'!BI15</f>
        <v>8.5228706856480888E-2</v>
      </c>
      <c r="BS11" s="817">
        <f>'SAME R Results'!BJ15</f>
        <v>0.20658667883299123</v>
      </c>
      <c r="BT11" s="817">
        <f>'SAME R Results'!BL15</f>
        <v>0</v>
      </c>
      <c r="BU11" s="817">
        <f>'SAME R Results'!BM15</f>
        <v>2.5624075603162524</v>
      </c>
      <c r="BV11" s="817">
        <f>'SAME R Results'!BN15</f>
        <v>5.4742886305248775E-2</v>
      </c>
      <c r="BW11" s="784">
        <f>'SAME R Results'!BO15</f>
        <v>2869058.83318034</v>
      </c>
      <c r="BX11" s="784">
        <f>'SAME R Results'!BP15</f>
        <v>2825828.3193912068</v>
      </c>
      <c r="BY11" s="784">
        <f>'SAME R Results'!BQ15</f>
        <v>2577506.6094237519</v>
      </c>
      <c r="BZ11" s="784">
        <f>'SAME R Results'!BR15</f>
        <v>244.52617424712432</v>
      </c>
      <c r="CA11" s="784">
        <f>'SAME R Results'!BS15</f>
        <v>0.27944552961022773</v>
      </c>
      <c r="CB11" s="784">
        <f>'SAME R Results'!BT15</f>
        <v>0.28000000000000003</v>
      </c>
      <c r="CC11" s="784">
        <f>'SAME R Results'!BV15</f>
        <v>2.8036697436451621</v>
      </c>
      <c r="CD11" s="784">
        <f>'SAME R Results'!BW15</f>
        <v>1</v>
      </c>
      <c r="CE11" s="27"/>
    </row>
    <row r="12" spans="1:87" ht="16.5" customHeight="1" x14ac:dyDescent="0.2">
      <c r="A12" s="780">
        <v>2</v>
      </c>
      <c r="B12" s="784">
        <f>'SAME R Results'!A12</f>
        <v>2</v>
      </c>
      <c r="C12" s="838" t="str">
        <f>'SAME R Results'!B12</f>
        <v>Lampwick</v>
      </c>
      <c r="D12" s="784" t="str">
        <f>'SAME R Results'!C12</f>
        <v>L15</v>
      </c>
      <c r="E12" s="784" t="str">
        <f>'SAME R Results'!D12</f>
        <v>8L</v>
      </c>
      <c r="F12" s="784">
        <f>'SAME R Results'!E12</f>
        <v>4</v>
      </c>
      <c r="G12" s="784">
        <f>'SAME R Results'!F12</f>
        <v>55</v>
      </c>
      <c r="H12" s="785" t="str">
        <f>'SAME R Results'!G12</f>
        <v>High RT/R0 test aging</v>
      </c>
      <c r="I12" s="784">
        <f>'SAME R Results'!H12</f>
        <v>210</v>
      </c>
      <c r="J12" s="786">
        <f>'SAME R Results'!I12</f>
        <v>40388</v>
      </c>
      <c r="K12" s="784">
        <f>'SAME R Results'!J12</f>
        <v>0</v>
      </c>
      <c r="L12" s="788"/>
      <c r="M12" s="788"/>
      <c r="N12" s="784">
        <f>'SAME R Results'!K12</f>
        <v>8.1</v>
      </c>
      <c r="O12" s="793">
        <f>'SAME R Results'!L12</f>
        <v>1.2450000000000001</v>
      </c>
      <c r="P12" s="784">
        <f>'SAME R Results'!M12</f>
        <v>60</v>
      </c>
      <c r="Q12" s="784">
        <f>'SAME R Results'!N12</f>
        <v>11</v>
      </c>
      <c r="R12" s="784">
        <f>'SAME R Results'!O12</f>
        <v>8</v>
      </c>
      <c r="S12" s="784" t="str">
        <f>'SAME R Results'!P12</f>
        <v>n</v>
      </c>
      <c r="T12" s="784" t="str">
        <f>'SAME R Results'!Q12</f>
        <v>n</v>
      </c>
      <c r="U12" s="784">
        <f>'SAME R Results'!R12</f>
        <v>47.2</v>
      </c>
      <c r="V12" s="784" t="str">
        <f>'SAME R Results'!S12</f>
        <v>y</v>
      </c>
      <c r="W12" s="784">
        <f>'SAME R Results'!T12</f>
        <v>60</v>
      </c>
      <c r="X12" s="784" t="str">
        <f>'SAME R Results'!U12</f>
        <v>n</v>
      </c>
      <c r="Y12" s="784" t="str">
        <f>'SAME R Results'!V12</f>
        <v>n</v>
      </c>
      <c r="Z12" s="784" t="str">
        <f>'SAME R Results'!W12</f>
        <v>y</v>
      </c>
      <c r="AA12" s="784" t="str">
        <f>'SAME R Results'!X12</f>
        <v>n</v>
      </c>
      <c r="AB12" s="784" t="str">
        <f>'SAME R Results'!Y12</f>
        <v>y</v>
      </c>
      <c r="AC12" s="789"/>
      <c r="AD12" s="784" t="str">
        <f>'SAME R Results'!Z12</f>
        <v>y</v>
      </c>
      <c r="AE12" s="784">
        <f>'SAME R Results'!AA12</f>
        <v>10</v>
      </c>
      <c r="AF12" s="784" t="str">
        <f>'SAME R Results'!AB12</f>
        <v>y</v>
      </c>
      <c r="AG12" s="817">
        <f>'SAME R Results'!AC12</f>
        <v>3.852706928546E-2</v>
      </c>
      <c r="AH12" s="819">
        <f>'SAME R Results'!AD12</f>
        <v>0</v>
      </c>
      <c r="AI12" s="784">
        <f>'SAME R Results'!AE12</f>
        <v>0</v>
      </c>
      <c r="AJ12" s="784">
        <f>'SAME R Results'!AF12</f>
        <v>0</v>
      </c>
      <c r="AK12" s="784">
        <f>'SAME R Results'!AG12</f>
        <v>0</v>
      </c>
      <c r="AL12" s="784">
        <f>'SAME R Results'!AH12</f>
        <v>0</v>
      </c>
      <c r="AM12" s="784">
        <f>'SAME R Results'!AI12</f>
        <v>0</v>
      </c>
      <c r="AN12" s="784">
        <f>'SAME R Results'!AJ12</f>
        <v>0</v>
      </c>
      <c r="AO12" s="784">
        <f>'SAME R Results'!AK12</f>
        <v>0</v>
      </c>
      <c r="AP12" s="784">
        <f>'SAME R Results'!AL12</f>
        <v>0</v>
      </c>
      <c r="AQ12" s="784">
        <f>'SAME R Results'!AM12</f>
        <v>0</v>
      </c>
      <c r="AR12" s="817">
        <f>'SAME R Results'!AN12</f>
        <v>0</v>
      </c>
      <c r="AS12" s="819">
        <f>'SAME R Results'!AO12</f>
        <v>0</v>
      </c>
      <c r="AT12" s="784">
        <f>'SAME R Results'!AP12</f>
        <v>0</v>
      </c>
      <c r="AU12" s="789"/>
      <c r="AV12" s="821">
        <f>'SAME R Results'!AQ12</f>
        <v>0</v>
      </c>
      <c r="AW12" s="821">
        <f>'SAME R Results'!AR12</f>
        <v>6.2489999999999997</v>
      </c>
      <c r="AX12" s="821">
        <f>'SAME R Results'!AS12</f>
        <v>0</v>
      </c>
      <c r="AY12" s="821">
        <f>'SAME R Results'!AT12</f>
        <v>0</v>
      </c>
      <c r="AZ12" s="824"/>
      <c r="BA12" s="824"/>
      <c r="BB12" s="821">
        <f>'SAME R Results'!AU12</f>
        <v>0</v>
      </c>
      <c r="BC12" s="821">
        <f>'SAME R Results'!AV12</f>
        <v>0</v>
      </c>
      <c r="BD12" s="821">
        <f>'SAME R Results'!AW12</f>
        <v>6.4745474999999999</v>
      </c>
      <c r="BE12" s="821">
        <f>'SAME R Results'!AX12</f>
        <v>4.6680449999999993</v>
      </c>
      <c r="BF12" s="827">
        <f>'SAME R Results'!AY12</f>
        <v>83895</v>
      </c>
      <c r="BG12" s="784">
        <f>'SAME R Results'!AZ12</f>
        <v>0</v>
      </c>
      <c r="BH12" s="784">
        <f>'SAME R Results'!BA12</f>
        <v>0</v>
      </c>
      <c r="BI12" s="789"/>
      <c r="BJ12" s="784">
        <f>'SAME R Results'!BB12</f>
        <v>46.388549999999995</v>
      </c>
      <c r="BK12" s="784">
        <f>'SAME R Results'!BC12</f>
        <v>1.8065025000000006</v>
      </c>
      <c r="BL12" s="784">
        <f>'SAME R Results'!BD12</f>
        <v>3373889.4875935018</v>
      </c>
      <c r="BM12" s="784">
        <f>'SAME R Results'!BE12</f>
        <v>392.25129573824915</v>
      </c>
      <c r="BN12" s="784">
        <f>'SAME R Results'!BF12</f>
        <v>0</v>
      </c>
      <c r="BO12" s="784">
        <f>'SAME R Results'!BG12</f>
        <v>0</v>
      </c>
      <c r="BP12" s="789"/>
      <c r="BQ12" s="784">
        <f>'SAME R Results'!BH12</f>
        <v>36.637405105047137</v>
      </c>
      <c r="BR12" s="817">
        <f>'SAME R Results'!BI12</f>
        <v>0.11626086070116975</v>
      </c>
      <c r="BS12" s="817">
        <f>'SAME R Results'!BJ12</f>
        <v>0.27474623118441571</v>
      </c>
      <c r="BT12" s="817">
        <f>'SAME R Results'!BL12</f>
        <v>0</v>
      </c>
      <c r="BU12" s="817">
        <f>'SAME R Results'!BM12</f>
        <v>2.5278471246933618</v>
      </c>
      <c r="BV12" s="817">
        <f>'SAME R Results'!BN12</f>
        <v>7.5628315768853746E-2</v>
      </c>
      <c r="BW12" s="784">
        <f>'SAME R Results'!BO12</f>
        <v>3373889.4875935018</v>
      </c>
      <c r="BX12" s="784">
        <f>'SAME R Results'!BP12</f>
        <v>3323805.6105743852</v>
      </c>
      <c r="BY12" s="784">
        <f>'SAME R Results'!BQ12</f>
        <v>3011118.9009848116</v>
      </c>
      <c r="BZ12" s="784">
        <f>'SAME R Results'!BR12</f>
        <v>392.25129573824915</v>
      </c>
      <c r="CA12" s="784">
        <f>'SAME R Results'!BS12</f>
        <v>0.40098164343425385</v>
      </c>
      <c r="CB12" s="784">
        <f>'SAME R Results'!BT12</f>
        <v>0.28000000000000003</v>
      </c>
      <c r="CC12" s="784">
        <f>'SAME R Results'!BV12</f>
        <v>2.8206933688414133</v>
      </c>
      <c r="CD12" s="784">
        <f>'SAME R Results'!BW12</f>
        <v>1</v>
      </c>
      <c r="CE12" s="27"/>
    </row>
    <row r="13" spans="1:87" ht="16.5" customHeight="1" x14ac:dyDescent="0.2">
      <c r="A13" s="780">
        <v>2</v>
      </c>
      <c r="B13" s="784">
        <f>'SAME R Results'!A11</f>
        <v>2</v>
      </c>
      <c r="C13" s="838" t="str">
        <f>'SAME R Results'!B11</f>
        <v>Lampwick</v>
      </c>
      <c r="D13" s="784" t="str">
        <f>'SAME R Results'!C11</f>
        <v>L14</v>
      </c>
      <c r="E13" s="784" t="str">
        <f>'SAME R Results'!D11</f>
        <v>7L</v>
      </c>
      <c r="F13" s="784">
        <f>'SAME R Results'!E11</f>
        <v>3</v>
      </c>
      <c r="G13" s="784">
        <f>'SAME R Results'!F11</f>
        <v>54</v>
      </c>
      <c r="H13" s="785" t="str">
        <f>'SAME R Results'!G11</f>
        <v>Baseline</v>
      </c>
      <c r="I13" s="784">
        <f>'SAME R Results'!H11</f>
        <v>210</v>
      </c>
      <c r="J13" s="786">
        <f>'SAME R Results'!I11</f>
        <v>40388</v>
      </c>
      <c r="K13" s="784">
        <f>'SAME R Results'!J11</f>
        <v>0</v>
      </c>
      <c r="L13" s="788"/>
      <c r="M13" s="788"/>
      <c r="N13" s="784">
        <f>'SAME R Results'!K11</f>
        <v>8.1</v>
      </c>
      <c r="O13" s="793">
        <f>'SAME R Results'!L11</f>
        <v>1.2450000000000001</v>
      </c>
      <c r="P13" s="784">
        <f>'SAME R Results'!M11</f>
        <v>60</v>
      </c>
      <c r="Q13" s="784">
        <f>'SAME R Results'!N11</f>
        <v>11</v>
      </c>
      <c r="R13" s="784">
        <f>'SAME R Results'!O11</f>
        <v>8</v>
      </c>
      <c r="S13" s="784" t="str">
        <f>'SAME R Results'!P11</f>
        <v>n</v>
      </c>
      <c r="T13" s="784" t="str">
        <f>'SAME R Results'!Q11</f>
        <v>n</v>
      </c>
      <c r="U13" s="784">
        <f>'SAME R Results'!R11</f>
        <v>56.8</v>
      </c>
      <c r="V13" s="784" t="str">
        <f>'SAME R Results'!S11</f>
        <v>y</v>
      </c>
      <c r="W13" s="784">
        <f>'SAME R Results'!T11</f>
        <v>120</v>
      </c>
      <c r="X13" s="784" t="str">
        <f>'SAME R Results'!U11</f>
        <v>n</v>
      </c>
      <c r="Y13" s="784" t="str">
        <f>'SAME R Results'!V11</f>
        <v>n</v>
      </c>
      <c r="Z13" s="784" t="str">
        <f>'SAME R Results'!W11</f>
        <v>y</v>
      </c>
      <c r="AA13" s="784" t="str">
        <f>'SAME R Results'!X11</f>
        <v>n</v>
      </c>
      <c r="AB13" s="784" t="str">
        <f>'SAME R Results'!Y11</f>
        <v>y</v>
      </c>
      <c r="AC13" s="789"/>
      <c r="AD13" s="784" t="str">
        <f>'SAME R Results'!Z11</f>
        <v>y</v>
      </c>
      <c r="AE13" s="784">
        <f>'SAME R Results'!AA11</f>
        <v>10</v>
      </c>
      <c r="AF13" s="784" t="str">
        <f>'SAME R Results'!AB11</f>
        <v>y</v>
      </c>
      <c r="AG13" s="817">
        <f>'SAME R Results'!AC11</f>
        <v>3.852706928546E-2</v>
      </c>
      <c r="AH13" s="819">
        <f>'SAME R Results'!AD11</f>
        <v>0</v>
      </c>
      <c r="AI13" s="784">
        <f>'SAME R Results'!AE11</f>
        <v>0</v>
      </c>
      <c r="AJ13" s="784">
        <f>'SAME R Results'!AF11</f>
        <v>0</v>
      </c>
      <c r="AK13" s="784">
        <f>'SAME R Results'!AG11</f>
        <v>0</v>
      </c>
      <c r="AL13" s="784">
        <f>'SAME R Results'!AH11</f>
        <v>0</v>
      </c>
      <c r="AM13" s="784">
        <f>'SAME R Results'!AI11</f>
        <v>0</v>
      </c>
      <c r="AN13" s="784">
        <f>'SAME R Results'!AJ11</f>
        <v>0</v>
      </c>
      <c r="AO13" s="784">
        <f>'SAME R Results'!AK11</f>
        <v>0</v>
      </c>
      <c r="AP13" s="784">
        <f>'SAME R Results'!AL11</f>
        <v>0</v>
      </c>
      <c r="AQ13" s="784">
        <f>'SAME R Results'!AM11</f>
        <v>0</v>
      </c>
      <c r="AR13" s="817">
        <f>'SAME R Results'!AN11</f>
        <v>0</v>
      </c>
      <c r="AS13" s="819">
        <f>'SAME R Results'!AO11</f>
        <v>0</v>
      </c>
      <c r="AT13" s="784">
        <f>'SAME R Results'!AP11</f>
        <v>0</v>
      </c>
      <c r="AU13" s="789"/>
      <c r="AV13" s="821">
        <f>'SAME R Results'!AQ11</f>
        <v>0</v>
      </c>
      <c r="AW13" s="821">
        <f>'SAME R Results'!AR11</f>
        <v>6.2525025000000003</v>
      </c>
      <c r="AX13" s="821">
        <f>'SAME R Results'!AS11</f>
        <v>0</v>
      </c>
      <c r="AY13" s="821">
        <f>'SAME R Results'!AT11</f>
        <v>0</v>
      </c>
      <c r="AZ13" s="824"/>
      <c r="BA13" s="824"/>
      <c r="BB13" s="821">
        <f>'SAME R Results'!AU11</f>
        <v>0</v>
      </c>
      <c r="BC13" s="821">
        <f>'SAME R Results'!AV11</f>
        <v>0</v>
      </c>
      <c r="BD13" s="821">
        <f>'SAME R Results'!AW11</f>
        <v>6.3695219999999999</v>
      </c>
      <c r="BE13" s="821">
        <f>'SAME R Results'!AX11</f>
        <v>4.7034919999999989</v>
      </c>
      <c r="BF13" s="827">
        <f>'SAME R Results'!AY11</f>
        <v>79925</v>
      </c>
      <c r="BG13" s="784">
        <f>'SAME R Results'!AZ11</f>
        <v>0</v>
      </c>
      <c r="BH13" s="784">
        <f>'SAME R Results'!BA11</f>
        <v>0</v>
      </c>
      <c r="BI13" s="789"/>
      <c r="BJ13" s="784">
        <f>'SAME R Results'!BB11</f>
        <v>34.255299999999998</v>
      </c>
      <c r="BK13" s="784">
        <f>'SAME R Results'!BC11</f>
        <v>1.666030000000001</v>
      </c>
      <c r="BL13" s="784">
        <f>'SAME R Results'!BD11</f>
        <v>3197761.8213616745</v>
      </c>
      <c r="BM13" s="784">
        <f>'SAME R Results'!BE11</f>
        <v>350.55685968846421</v>
      </c>
      <c r="BN13" s="784">
        <f>'SAME R Results'!BF11</f>
        <v>0</v>
      </c>
      <c r="BO13" s="784">
        <f>'SAME R Results'!BG11</f>
        <v>0</v>
      </c>
      <c r="BP13" s="789"/>
      <c r="BQ13" s="784">
        <f>'SAME R Results'!BH11</f>
        <v>26.963747165480513</v>
      </c>
      <c r="BR13" s="817">
        <f>'SAME R Results'!BI11</f>
        <v>0.10962569424235284</v>
      </c>
      <c r="BS13" s="817">
        <f>'SAME R Results'!BJ11</f>
        <v>0.25252933607121358</v>
      </c>
      <c r="BT13" s="817">
        <f>'SAME R Results'!BL11</f>
        <v>0</v>
      </c>
      <c r="BU13" s="817">
        <f>'SAME R Results'!BM11</f>
        <v>2.492996586982887</v>
      </c>
      <c r="BV13" s="817">
        <f>'SAME R Results'!BN11</f>
        <v>7.2229168713861147E-2</v>
      </c>
      <c r="BW13" s="784">
        <f>'SAME R Results'!BO11</f>
        <v>3197761.8213616745</v>
      </c>
      <c r="BX13" s="784">
        <f>'SAME R Results'!BP11</f>
        <v>3150047.9662957834</v>
      </c>
      <c r="BY13" s="784">
        <f>'SAME R Results'!BQ11</f>
        <v>2860393.7483142563</v>
      </c>
      <c r="BZ13" s="784">
        <f>'SAME R Results'!BR11</f>
        <v>350.55685968846421</v>
      </c>
      <c r="CA13" s="784">
        <f>'SAME R Results'!BS11</f>
        <v>0.36980156263872876</v>
      </c>
      <c r="CB13" s="784">
        <f>'SAME R Results'!BT11</f>
        <v>0.28000000000000003</v>
      </c>
      <c r="CC13" s="784">
        <f>'SAME R Results'!BV11</f>
        <v>2.8112174472146867</v>
      </c>
      <c r="CD13" s="784">
        <f>'SAME R Results'!BW11</f>
        <v>1</v>
      </c>
      <c r="CE13" s="27"/>
    </row>
    <row r="14" spans="1:87" ht="16.5" customHeight="1" x14ac:dyDescent="0.2">
      <c r="A14" s="780">
        <v>2</v>
      </c>
      <c r="B14" s="784">
        <f>'SAME R Results'!A62</f>
        <v>4</v>
      </c>
      <c r="C14" s="838" t="str">
        <f>'SAME R Results'!B62</f>
        <v>Lampwick</v>
      </c>
      <c r="D14" s="784" t="str">
        <f>'SAME R Results'!C62</f>
        <v>L17</v>
      </c>
      <c r="E14" s="784" t="str">
        <f>'SAME R Results'!D62</f>
        <v>35 L</v>
      </c>
      <c r="F14" s="784">
        <f>'SAME R Results'!E62</f>
        <v>2</v>
      </c>
      <c r="G14" s="784">
        <f>'SAME R Results'!F62</f>
        <v>82</v>
      </c>
      <c r="H14" s="785" t="str">
        <f>'SAME R Results'!G62</f>
        <v>Mid temp aging</v>
      </c>
      <c r="I14" s="784">
        <f>'SAME R Results'!H62</f>
        <v>239</v>
      </c>
      <c r="J14" s="786">
        <f>'SAME R Results'!I62</f>
        <v>40416</v>
      </c>
      <c r="K14" s="784">
        <f>'SAME R Results'!J62</f>
        <v>0</v>
      </c>
      <c r="L14" s="788"/>
      <c r="M14" s="788"/>
      <c r="N14" s="784">
        <f>'SAME R Results'!K62</f>
        <v>8.1</v>
      </c>
      <c r="O14" s="793">
        <f>'SAME R Results'!L62</f>
        <v>1.2649999999999999</v>
      </c>
      <c r="P14" s="784">
        <f>'SAME R Results'!M62</f>
        <v>60</v>
      </c>
      <c r="Q14" s="784">
        <f>'SAME R Results'!N62</f>
        <v>11</v>
      </c>
      <c r="R14" s="784">
        <f>'SAME R Results'!O62</f>
        <v>8</v>
      </c>
      <c r="S14" s="784" t="str">
        <f>'SAME R Results'!P62</f>
        <v>n</v>
      </c>
      <c r="T14" s="784" t="str">
        <f>'SAME R Results'!Q62</f>
        <v>n</v>
      </c>
      <c r="U14" s="784">
        <f>'SAME R Results'!R62</f>
        <v>39</v>
      </c>
      <c r="V14" s="784" t="str">
        <f>'SAME R Results'!S62</f>
        <v>y</v>
      </c>
      <c r="W14" s="784">
        <f>'SAME R Results'!T62</f>
        <v>90</v>
      </c>
      <c r="X14" s="784" t="str">
        <f>'SAME R Results'!U62</f>
        <v>n</v>
      </c>
      <c r="Y14" s="784" t="str">
        <f>'SAME R Results'!V62</f>
        <v>y</v>
      </c>
      <c r="Z14" s="784" t="str">
        <f>'SAME R Results'!W62</f>
        <v>y</v>
      </c>
      <c r="AA14" s="784" t="str">
        <f>'SAME R Results'!X62</f>
        <v>n</v>
      </c>
      <c r="AB14" s="784" t="str">
        <f>'SAME R Results'!Y62</f>
        <v>y</v>
      </c>
      <c r="AC14" s="789"/>
      <c r="AD14" s="784" t="str">
        <f>'SAME R Results'!Z62</f>
        <v>y</v>
      </c>
      <c r="AE14" s="784">
        <f>'SAME R Results'!AA62</f>
        <v>10</v>
      </c>
      <c r="AF14" s="784" t="str">
        <f>'SAME R Results'!AB62</f>
        <v>y</v>
      </c>
      <c r="AG14" s="817">
        <f>'SAME R Results'!AC62</f>
        <v>3.852706928546E-2</v>
      </c>
      <c r="AH14" s="819">
        <f>'SAME R Results'!AD62</f>
        <v>0</v>
      </c>
      <c r="AI14" s="784">
        <f>'SAME R Results'!AE62</f>
        <v>58</v>
      </c>
      <c r="AJ14" s="784">
        <f>'SAME R Results'!AF62</f>
        <v>480</v>
      </c>
      <c r="AK14" s="784">
        <f>'SAME R Results'!AG62</f>
        <v>0</v>
      </c>
      <c r="AL14" s="784" t="str">
        <f>'SAME R Results'!AH62</f>
        <v>n</v>
      </c>
      <c r="AM14" s="784" t="str">
        <f>'SAME R Results'!AI62</f>
        <v>y</v>
      </c>
      <c r="AN14" s="784" t="str">
        <f>'SAME R Results'!AJ62</f>
        <v>y</v>
      </c>
      <c r="AO14" s="784" t="str">
        <f>'SAME R Results'!AK62</f>
        <v>n</v>
      </c>
      <c r="AP14" s="784" t="str">
        <f>'SAME R Results'!AL62</f>
        <v>y</v>
      </c>
      <c r="AQ14" s="784" t="str">
        <f>'SAME R Results'!AM62</f>
        <v>y</v>
      </c>
      <c r="AR14" s="817">
        <f>'SAME R Results'!AN62</f>
        <v>3.852706928546E-2</v>
      </c>
      <c r="AS14" s="819">
        <f>'SAME R Results'!AO62</f>
        <v>0</v>
      </c>
      <c r="AT14" s="784">
        <f>'SAME R Results'!AP62</f>
        <v>0</v>
      </c>
      <c r="AU14" s="789"/>
      <c r="AV14" s="821">
        <f>'SAME R Results'!AQ62</f>
        <v>0</v>
      </c>
      <c r="AW14" s="821">
        <f>'SAME R Results'!AR62</f>
        <v>6.2503665000000002</v>
      </c>
      <c r="AX14" s="821">
        <f>'SAME R Results'!AS62</f>
        <v>0</v>
      </c>
      <c r="AY14" s="821">
        <f>'SAME R Results'!AT62</f>
        <v>0</v>
      </c>
      <c r="AZ14" s="824"/>
      <c r="BA14" s="824"/>
      <c r="BB14" s="821">
        <f>'SAME R Results'!AU62</f>
        <v>2.6140444999999994</v>
      </c>
      <c r="BC14" s="821">
        <f>'SAME R Results'!AV62</f>
        <v>2.6229855000000003E-2</v>
      </c>
      <c r="BD14" s="821">
        <f>'SAME R Results'!AW62</f>
        <v>6.7840579999999999</v>
      </c>
      <c r="BE14" s="821">
        <f>'SAME R Results'!AX62</f>
        <v>4.7105094999999997</v>
      </c>
      <c r="BF14" s="827">
        <f>'SAME R Results'!AY62</f>
        <v>85905</v>
      </c>
      <c r="BG14" s="784">
        <f>'SAME R Results'!AZ62</f>
        <v>2.3956139999999997</v>
      </c>
      <c r="BH14" s="784">
        <f>'SAME R Results'!BA62</f>
        <v>8.0520639999999991E-2</v>
      </c>
      <c r="BI14" s="789"/>
      <c r="BJ14" s="784">
        <f>'SAME R Results'!BB62</f>
        <v>60.405999999999985</v>
      </c>
      <c r="BK14" s="784">
        <f>'SAME R Results'!BC62</f>
        <v>2.0735485000000002</v>
      </c>
      <c r="BL14" s="784">
        <f>'SAME R Results'!BD62</f>
        <v>3463686.4034805261</v>
      </c>
      <c r="BM14" s="784">
        <f>'SAME R Results'!BE62</f>
        <v>481.15805922365632</v>
      </c>
      <c r="BN14" s="784">
        <f>'SAME R Results'!BF62</f>
        <v>2.5878146449999995</v>
      </c>
      <c r="BO14" s="784">
        <f>'SAME R Results'!BG62</f>
        <v>0.57877333999999991</v>
      </c>
      <c r="BP14" s="789"/>
      <c r="BQ14" s="784">
        <f>'SAME R Results'!BH62</f>
        <v>44.111273060196602</v>
      </c>
      <c r="BR14" s="817">
        <f>'SAME R Results'!BI62</f>
        <v>0.13891501803978532</v>
      </c>
      <c r="BS14" s="817">
        <f>'SAME R Results'!BJ62</f>
        <v>0.28973711732419516</v>
      </c>
      <c r="BT14" s="817">
        <f>'SAME R Results'!BL62</f>
        <v>4.4712056795843429</v>
      </c>
      <c r="BU14" s="817">
        <f>'SAME R Results'!BM62</f>
        <v>2.3569926978092739</v>
      </c>
      <c r="BV14" s="817">
        <f>'SAME R Results'!BN62</f>
        <v>9.6188185452663361E-2</v>
      </c>
      <c r="BW14" s="784">
        <f>'SAME R Results'!BO62</f>
        <v>3463686.4034805261</v>
      </c>
      <c r="BX14" s="784">
        <f>'SAME R Results'!BP62</f>
        <v>3412402.5909133023</v>
      </c>
      <c r="BY14" s="784">
        <f>'SAME R Results'!BQ62</f>
        <v>3087742.6113980534</v>
      </c>
      <c r="BZ14" s="784">
        <f>'SAME R Results'!BR62</f>
        <v>481.15805922365632</v>
      </c>
      <c r="CA14" s="784">
        <f>'SAME R Results'!BS62</f>
        <v>0.46025670336500046</v>
      </c>
      <c r="CB14" s="784">
        <f>'SAME R Results'!BT62</f>
        <v>0.28000000000000003</v>
      </c>
      <c r="CC14" s="784">
        <f>'SAME R Results'!BV62</f>
        <v>2.6080233905452039</v>
      </c>
      <c r="CD14" s="784">
        <f>'SAME R Results'!BW62</f>
        <v>1</v>
      </c>
      <c r="CE14" s="27"/>
    </row>
    <row r="15" spans="1:87" ht="16.5" customHeight="1" x14ac:dyDescent="0.2">
      <c r="A15" s="780">
        <v>2</v>
      </c>
      <c r="B15" s="784" t="str">
        <f>'SAME R Results'!A93</f>
        <v>9(4)</v>
      </c>
      <c r="C15" s="838" t="str">
        <f>'SAME R Results'!B93</f>
        <v>Lampwick</v>
      </c>
      <c r="D15" s="784" t="str">
        <f>'SAME R Results'!C93</f>
        <v>L04</v>
      </c>
      <c r="E15" s="784" t="str">
        <f>'SAME R Results'!D93</f>
        <v>51 L</v>
      </c>
      <c r="F15" s="784">
        <f>'SAME R Results'!E93</f>
        <v>0</v>
      </c>
      <c r="G15" s="784">
        <f>'SAME R Results'!F93</f>
        <v>98</v>
      </c>
      <c r="H15" s="785" t="str">
        <f>'SAME R Results'!G93</f>
        <v>No flow run w/ aging</v>
      </c>
      <c r="I15" s="784">
        <f>'SAME R Results'!H93</f>
        <v>251</v>
      </c>
      <c r="J15" s="786">
        <f>'SAME R Results'!I93</f>
        <v>40429.354166666664</v>
      </c>
      <c r="K15" s="784">
        <f>'SAME R Results'!J93</f>
        <v>0</v>
      </c>
      <c r="L15" s="788"/>
      <c r="M15" s="788"/>
      <c r="N15" s="855">
        <f>'SAME R Results'!K93</f>
        <v>0</v>
      </c>
      <c r="O15" s="854">
        <f>'SAME R Results'!L93</f>
        <v>1.28</v>
      </c>
      <c r="P15" s="855">
        <f>'SAME R Results'!M93</f>
        <v>60</v>
      </c>
      <c r="Q15" s="855">
        <f>'SAME R Results'!N93</f>
        <v>11</v>
      </c>
      <c r="R15" s="855">
        <f>'SAME R Results'!O93</f>
        <v>8</v>
      </c>
      <c r="S15" s="855" t="str">
        <f>'SAME R Results'!P93</f>
        <v>n</v>
      </c>
      <c r="T15" s="855" t="str">
        <f>'SAME R Results'!Q93</f>
        <v>N</v>
      </c>
      <c r="U15" s="855">
        <f>'SAME R Results'!R93</f>
        <v>37.142857142857146</v>
      </c>
      <c r="V15" s="784" t="str">
        <f>'SAME R Results'!S93</f>
        <v>Y</v>
      </c>
      <c r="W15" s="784">
        <f>'SAME R Results'!T93</f>
        <v>90</v>
      </c>
      <c r="X15" s="784" t="str">
        <f>'SAME R Results'!U93</f>
        <v>n</v>
      </c>
      <c r="Y15" s="784" t="str">
        <f>'SAME R Results'!V93</f>
        <v>y</v>
      </c>
      <c r="Z15" s="784" t="str">
        <f>'SAME R Results'!W93</f>
        <v>y</v>
      </c>
      <c r="AA15" s="784" t="str">
        <f>'SAME R Results'!X93</f>
        <v>n</v>
      </c>
      <c r="AB15" s="784" t="str">
        <f>'SAME R Results'!Y93</f>
        <v>y</v>
      </c>
      <c r="AC15" s="789"/>
      <c r="AD15" s="784" t="str">
        <f>'SAME R Results'!Z93</f>
        <v>y</v>
      </c>
      <c r="AE15" s="784">
        <f>'SAME R Results'!AA93</f>
        <v>10</v>
      </c>
      <c r="AF15" s="784" t="str">
        <f>'SAME R Results'!AB93</f>
        <v>y</v>
      </c>
      <c r="AG15" s="817">
        <f>'SAME R Results'!AC93</f>
        <v>3.852706928546E-2</v>
      </c>
      <c r="AH15" s="819">
        <f>'SAME R Results'!AD93</f>
        <v>0</v>
      </c>
      <c r="AI15" s="784">
        <f>'SAME R Results'!AE93</f>
        <v>58</v>
      </c>
      <c r="AJ15" s="784">
        <f>'SAME R Results'!AF93</f>
        <v>480</v>
      </c>
      <c r="AK15" s="784">
        <f>'SAME R Results'!AG93</f>
        <v>0</v>
      </c>
      <c r="AL15" s="784" t="str">
        <f>'SAME R Results'!AH93</f>
        <v>n</v>
      </c>
      <c r="AM15" s="784" t="str">
        <f>'SAME R Results'!AI93</f>
        <v>y</v>
      </c>
      <c r="AN15" s="784" t="str">
        <f>'SAME R Results'!AJ93</f>
        <v>y</v>
      </c>
      <c r="AO15" s="784" t="str">
        <f>'SAME R Results'!AK93</f>
        <v>n</v>
      </c>
      <c r="AP15" s="784" t="str">
        <f>'SAME R Results'!AL93</f>
        <v>y</v>
      </c>
      <c r="AQ15" s="784" t="str">
        <f>'SAME R Results'!AM93</f>
        <v>y</v>
      </c>
      <c r="AR15" s="817">
        <f>'SAME R Results'!AN93</f>
        <v>3.852706928546E-2</v>
      </c>
      <c r="AS15" s="819">
        <f>'SAME R Results'!AO93</f>
        <v>0</v>
      </c>
      <c r="AT15" s="784">
        <f>'SAME R Results'!AP93</f>
        <v>0</v>
      </c>
      <c r="AU15" s="789"/>
      <c r="AV15" s="821">
        <f>'SAME R Results'!AQ93</f>
        <v>0</v>
      </c>
      <c r="AW15" s="821">
        <f>'SAME R Results'!AR93</f>
        <v>6.222127619047618</v>
      </c>
      <c r="AX15" s="821">
        <f>'SAME R Results'!AS93</f>
        <v>0</v>
      </c>
      <c r="AY15" s="821">
        <f>'SAME R Results'!AT93</f>
        <v>0</v>
      </c>
      <c r="AZ15" s="824"/>
      <c r="BA15" s="824"/>
      <c r="BB15" s="821">
        <f>'SAME R Results'!AU93</f>
        <v>0.71681428571428563</v>
      </c>
      <c r="BC15" s="821">
        <f>'SAME R Results'!AV93</f>
        <v>2.661965909090909E-2</v>
      </c>
      <c r="BD15" s="821">
        <f>'SAME R Results'!AW93</f>
        <v>5.1033095238095241</v>
      </c>
      <c r="BE15" s="821">
        <f>'SAME R Results'!AX93</f>
        <v>4.6722686363636363</v>
      </c>
      <c r="BF15" s="827">
        <f>'SAME R Results'!AY93</f>
        <v>12025</v>
      </c>
      <c r="BG15" s="784">
        <f>'SAME R Results'!AZ93</f>
        <v>0.8369228571428573</v>
      </c>
      <c r="BH15" s="784">
        <f>'SAME R Results'!BA93</f>
        <v>8.5615677272727286E-2</v>
      </c>
      <c r="BI15" s="789"/>
      <c r="BJ15" s="784">
        <f>'SAME R Results'!BB93</f>
        <v>20.479333333333333</v>
      </c>
      <c r="BK15" s="784">
        <f>'SAME R Results'!BC93</f>
        <v>0.43104088744588775</v>
      </c>
      <c r="BL15" s="784">
        <f>'SAME R Results'!BD93</f>
        <v>438728.96546478604</v>
      </c>
      <c r="BM15" s="784">
        <f>'SAME R Results'!BE93</f>
        <v>73.832543651750925</v>
      </c>
      <c r="BN15" s="784">
        <f>'SAME R Results'!BF93</f>
        <v>0.69019462662337649</v>
      </c>
      <c r="BO15" s="784">
        <f>'SAME R Results'!BG93</f>
        <v>0.18782679496753252</v>
      </c>
      <c r="BP15" s="789"/>
      <c r="BQ15" s="784">
        <f>'SAME R Results'!BH93</f>
        <v>15.029824068911578</v>
      </c>
      <c r="BR15" s="817">
        <f>'SAME R Results'!BI93</f>
        <v>0.16828736979682504</v>
      </c>
      <c r="BS15" s="817">
        <f>'SAME R Results'!BJ93</f>
        <v>0.40295169678721698</v>
      </c>
      <c r="BT15" s="817">
        <f>'SAME R Results'!BL93</f>
        <v>3.6746334661286353</v>
      </c>
      <c r="BU15" s="817">
        <f>'SAME R Results'!BM93</f>
        <v>2.5457404617536565</v>
      </c>
      <c r="BV15" s="817">
        <f>'SAME R Results'!BN93</f>
        <v>0.1087553899042086</v>
      </c>
      <c r="BW15" s="784">
        <f>'SAME R Results'!BO93</f>
        <v>438728.96546478604</v>
      </c>
      <c r="BX15" s="784">
        <f>'SAME R Results'!BP93</f>
        <v>431550.24657623621</v>
      </c>
      <c r="BY15" s="784">
        <f>'SAME R Results'!BQ93</f>
        <v>409163.56778139976</v>
      </c>
      <c r="BZ15" s="784">
        <f>'SAME R Results'!BR93</f>
        <v>73.832543651750925</v>
      </c>
      <c r="CA15" s="784">
        <f>'SAME R Results'!BS93</f>
        <v>9.5676304591558139E-2</v>
      </c>
      <c r="CB15" s="784">
        <f>'SAME R Results'!BT93</f>
        <v>0.28000000000000003</v>
      </c>
      <c r="CC15" s="784">
        <f>'SAME R Results'!BV93</f>
        <v>2.6210786371588739</v>
      </c>
      <c r="CD15" s="784">
        <f>'SAME R Results'!BW93</f>
        <v>1</v>
      </c>
      <c r="CE15" s="27"/>
      <c r="CI15" s="3">
        <v>3.2</v>
      </c>
    </row>
    <row r="16" spans="1:87" ht="16.5" customHeight="1" x14ac:dyDescent="0.2">
      <c r="A16" s="780">
        <v>2</v>
      </c>
      <c r="B16" s="784" t="str">
        <f>'SAME R Results'!A110</f>
        <v>10 (4)</v>
      </c>
      <c r="C16" s="838" t="str">
        <f>'SAME R Results'!B110</f>
        <v>Lampwick</v>
      </c>
      <c r="D16" s="784" t="str">
        <f>'SAME R Results'!C110</f>
        <v>L05</v>
      </c>
      <c r="E16" s="784" t="str">
        <f>'SAME R Results'!D110</f>
        <v>59 L</v>
      </c>
      <c r="F16" s="784">
        <f>'SAME R Results'!E110</f>
        <v>0</v>
      </c>
      <c r="G16" s="784">
        <f>'SAME R Results'!F110</f>
        <v>106</v>
      </c>
      <c r="H16" s="785" t="str">
        <f>'SAME R Results'!G110</f>
        <v>No flow run w/ aging</v>
      </c>
      <c r="I16" s="784">
        <f>'SAME R Results'!H110</f>
        <v>252</v>
      </c>
      <c r="J16" s="786">
        <f>'SAME R Results'!I110</f>
        <v>40430.305555555555</v>
      </c>
      <c r="K16" s="784">
        <f>'SAME R Results'!J110</f>
        <v>0</v>
      </c>
      <c r="L16" s="788"/>
      <c r="M16" s="788"/>
      <c r="N16" s="855">
        <f>'SAME R Results'!K110</f>
        <v>0</v>
      </c>
      <c r="O16" s="854">
        <f>'SAME R Results'!L110</f>
        <v>1.28</v>
      </c>
      <c r="P16" s="855">
        <f>'SAME R Results'!M110</f>
        <v>60</v>
      </c>
      <c r="Q16" s="855">
        <f>'SAME R Results'!N110</f>
        <v>11</v>
      </c>
      <c r="R16" s="855">
        <f>'SAME R Results'!O110</f>
        <v>8</v>
      </c>
      <c r="S16" s="855" t="str">
        <f>'SAME R Results'!P110</f>
        <v>n</v>
      </c>
      <c r="T16" s="855" t="str">
        <f>'SAME R Results'!Q110</f>
        <v>N</v>
      </c>
      <c r="U16" s="855">
        <f>'SAME R Results'!R110</f>
        <v>29.714285714285715</v>
      </c>
      <c r="V16" s="784" t="str">
        <f>'SAME R Results'!S110</f>
        <v>Y</v>
      </c>
      <c r="W16" s="784">
        <f>'SAME R Results'!T110</f>
        <v>90</v>
      </c>
      <c r="X16" s="784" t="str">
        <f>'SAME R Results'!U110</f>
        <v>n</v>
      </c>
      <c r="Y16" s="784" t="str">
        <f>'SAME R Results'!V110</f>
        <v>y</v>
      </c>
      <c r="Z16" s="784" t="str">
        <f>'SAME R Results'!W110</f>
        <v>y</v>
      </c>
      <c r="AA16" s="784" t="str">
        <f>'SAME R Results'!X110</f>
        <v>n</v>
      </c>
      <c r="AB16" s="784" t="str">
        <f>'SAME R Results'!Y110</f>
        <v>n</v>
      </c>
      <c r="AC16" s="789"/>
      <c r="AD16" s="784" t="str">
        <f>'SAME R Results'!Z110</f>
        <v>y</v>
      </c>
      <c r="AE16" s="784">
        <f>'SAME R Results'!AA110</f>
        <v>10</v>
      </c>
      <c r="AF16" s="784" t="str">
        <f>'SAME R Results'!AB110</f>
        <v>y</v>
      </c>
      <c r="AG16" s="817">
        <f>'SAME R Results'!AC110</f>
        <v>7.8816036857303803E-2</v>
      </c>
      <c r="AH16" s="819">
        <f>'SAME R Results'!AD110</f>
        <v>0</v>
      </c>
      <c r="AI16" s="784">
        <f>'SAME R Results'!AE110</f>
        <v>58</v>
      </c>
      <c r="AJ16" s="784">
        <f>'SAME R Results'!AF110</f>
        <v>480</v>
      </c>
      <c r="AK16" s="784">
        <f>'SAME R Results'!AG110</f>
        <v>0</v>
      </c>
      <c r="AL16" s="784" t="str">
        <f>'SAME R Results'!AH110</f>
        <v>n</v>
      </c>
      <c r="AM16" s="784" t="str">
        <f>'SAME R Results'!AI110</f>
        <v>y</v>
      </c>
      <c r="AN16" s="784" t="str">
        <f>'SAME R Results'!AJ110</f>
        <v>y</v>
      </c>
      <c r="AO16" s="784" t="str">
        <f>'SAME R Results'!AK110</f>
        <v>n</v>
      </c>
      <c r="AP16" s="784" t="str">
        <f>'SAME R Results'!AL110</f>
        <v>n</v>
      </c>
      <c r="AQ16" s="784" t="str">
        <f>'SAME R Results'!AM110</f>
        <v>y</v>
      </c>
      <c r="AR16" s="817">
        <f>'SAME R Results'!AN110</f>
        <v>7.8816036857303803E-2</v>
      </c>
      <c r="AS16" s="819">
        <f>'SAME R Results'!AO110</f>
        <v>0</v>
      </c>
      <c r="AT16" s="784">
        <f>'SAME R Results'!AP110</f>
        <v>0</v>
      </c>
      <c r="AU16" s="789"/>
      <c r="AV16" s="821">
        <f>'SAME R Results'!AQ110</f>
        <v>0</v>
      </c>
      <c r="AW16" s="821">
        <f>'SAME R Results'!AR110</f>
        <v>6.2560419999999999</v>
      </c>
      <c r="AX16" s="821">
        <f>'SAME R Results'!AS110</f>
        <v>0</v>
      </c>
      <c r="AY16" s="821">
        <f>'SAME R Results'!AT110</f>
        <v>0</v>
      </c>
      <c r="AZ16" s="824"/>
      <c r="BA16" s="824"/>
      <c r="BB16" s="821">
        <f>'SAME R Results'!AU110</f>
        <v>0.83120744999999974</v>
      </c>
      <c r="BC16" s="821">
        <f>'SAME R Results'!AV110</f>
        <v>3.5980234999999999E-2</v>
      </c>
      <c r="BD16" s="821">
        <f>'SAME R Results'!AW110</f>
        <v>4.9518899999999997</v>
      </c>
      <c r="BE16" s="821">
        <f>'SAME R Results'!AX110</f>
        <v>4.6689910000000001</v>
      </c>
      <c r="BF16" s="827">
        <f>'SAME R Results'!AY110</f>
        <v>6080</v>
      </c>
      <c r="BG16" s="784">
        <f>'SAME R Results'!AZ110</f>
        <v>0.90042085000000027</v>
      </c>
      <c r="BH16" s="784">
        <f>'SAME R Results'!BA110</f>
        <v>8.2290639999999998E-2</v>
      </c>
      <c r="BI16" s="789"/>
      <c r="BJ16" s="784">
        <f>'SAME R Results'!BB110</f>
        <v>43.326299999999996</v>
      </c>
      <c r="BK16" s="784">
        <f>'SAME R Results'!BC110</f>
        <v>0.28289899999999957</v>
      </c>
      <c r="BL16" s="784">
        <f>'SAME R Results'!BD110</f>
        <v>107516.96149531422</v>
      </c>
      <c r="BM16" s="784">
        <f>'SAME R Results'!BE110</f>
        <v>47.564685690088332</v>
      </c>
      <c r="BN16" s="784">
        <f>'SAME R Results'!BF110</f>
        <v>0.79522721499999971</v>
      </c>
      <c r="BO16" s="784">
        <f>'SAME R Results'!BG110</f>
        <v>0.20453255250000008</v>
      </c>
      <c r="BP16" s="789"/>
      <c r="BQ16" s="784">
        <f>'SAME R Results'!BH110</f>
        <v>12.131364</v>
      </c>
      <c r="BR16" s="817">
        <f>'SAME R Results'!BI110</f>
        <v>0.44239239119644658</v>
      </c>
      <c r="BS16" s="817">
        <f>'SAME R Results'!BJ110</f>
        <v>0.59953058438413609</v>
      </c>
      <c r="BT16" s="817">
        <f>'SAME R Results'!BL110</f>
        <v>3.8880227390698576</v>
      </c>
      <c r="BU16" s="817">
        <f>'SAME R Results'!BM110</f>
        <v>1.7355361204504993</v>
      </c>
      <c r="BV16" s="817">
        <f>'SAME R Results'!BN110</f>
        <v>0.38001942957695506</v>
      </c>
      <c r="BW16" s="784">
        <f>'SAME R Results'!BO110</f>
        <v>107516.96149531422</v>
      </c>
      <c r="BX16" s="784">
        <f>'SAME R Results'!BP110</f>
        <v>105742.70329132484</v>
      </c>
      <c r="BY16" s="784">
        <f>'SAME R Results'!BQ110</f>
        <v>100668.32482791525</v>
      </c>
      <c r="BZ16" s="784">
        <f>'SAME R Results'!BR110</f>
        <v>47.564685690088332</v>
      </c>
      <c r="CA16" s="784">
        <f>'SAME R Results'!BS110</f>
        <v>6.2793882624522679E-2</v>
      </c>
      <c r="CB16" s="784">
        <f>'SAME R Results'!BT110</f>
        <v>0.28000000000000003</v>
      </c>
      <c r="CC16" s="784">
        <f>'SAME R Results'!BV110</f>
        <v>1</v>
      </c>
      <c r="CD16" s="784">
        <f>'SAME R Results'!BW110</f>
        <v>1</v>
      </c>
      <c r="CE16" s="27"/>
      <c r="CI16" s="3">
        <v>3.2</v>
      </c>
    </row>
    <row r="17" spans="1:87" ht="16.5" customHeight="1" x14ac:dyDescent="0.2">
      <c r="A17" s="780">
        <v>2</v>
      </c>
      <c r="B17" s="784" t="str">
        <f>'SAME R Results'!A118</f>
        <v>11(4)</v>
      </c>
      <c r="C17" s="838" t="str">
        <f>'SAME R Results'!B118</f>
        <v>Lampwick</v>
      </c>
      <c r="D17" s="784" t="str">
        <f>'SAME R Results'!C118</f>
        <v>L06</v>
      </c>
      <c r="E17" s="784" t="str">
        <f>'SAME R Results'!D118</f>
        <v>63 L</v>
      </c>
      <c r="F17" s="784">
        <f>'SAME R Results'!E118</f>
        <v>0</v>
      </c>
      <c r="G17" s="784">
        <f>'SAME R Results'!F118</f>
        <v>110</v>
      </c>
      <c r="H17" s="785" t="str">
        <f>'SAME R Results'!G118</f>
        <v>low flow run w STS</v>
      </c>
      <c r="I17" s="784">
        <f>'SAME R Results'!H118</f>
        <v>253</v>
      </c>
      <c r="J17" s="786">
        <f>'SAME R Results'!I118</f>
        <v>40430.305555555555</v>
      </c>
      <c r="K17" s="784">
        <f>'SAME R Results'!J118</f>
        <v>0</v>
      </c>
      <c r="L17" s="788"/>
      <c r="M17" s="788"/>
      <c r="N17" s="855">
        <f>'SAME R Results'!K118</f>
        <v>2</v>
      </c>
      <c r="O17" s="854">
        <f>'SAME R Results'!L118</f>
        <v>1.28</v>
      </c>
      <c r="P17" s="855">
        <f>'SAME R Results'!M118</f>
        <v>60</v>
      </c>
      <c r="Q17" s="855">
        <f>'SAME R Results'!N118</f>
        <v>11</v>
      </c>
      <c r="R17" s="855">
        <f>'SAME R Results'!O118</f>
        <v>8</v>
      </c>
      <c r="S17" s="855" t="str">
        <f>'SAME R Results'!P118</f>
        <v>n</v>
      </c>
      <c r="T17" s="855" t="str">
        <f>'SAME R Results'!Q118</f>
        <v>n</v>
      </c>
      <c r="U17" s="855">
        <f>'SAME R Results'!R118</f>
        <v>21.428571428571427</v>
      </c>
      <c r="V17" s="784" t="str">
        <f>'SAME R Results'!S118</f>
        <v>n</v>
      </c>
      <c r="W17" s="784">
        <f>'SAME R Results'!T118</f>
        <v>0</v>
      </c>
      <c r="X17" s="784" t="str">
        <f>'SAME R Results'!U118</f>
        <v>y</v>
      </c>
      <c r="Y17" s="784" t="str">
        <f>'SAME R Results'!V118</f>
        <v>n</v>
      </c>
      <c r="Z17" s="784" t="str">
        <f>'SAME R Results'!W118</f>
        <v>y</v>
      </c>
      <c r="AA17" s="784" t="str">
        <f>'SAME R Results'!X118</f>
        <v>n</v>
      </c>
      <c r="AB17" s="784" t="str">
        <f>'SAME R Results'!Y118</f>
        <v>y</v>
      </c>
      <c r="AC17" s="789"/>
      <c r="AD17" s="784" t="str">
        <f>'SAME R Results'!Z118</f>
        <v>y</v>
      </c>
      <c r="AE17" s="784">
        <f>'SAME R Results'!AA118</f>
        <v>10</v>
      </c>
      <c r="AF17" s="784" t="str">
        <f>'SAME R Results'!AB118</f>
        <v>y</v>
      </c>
      <c r="AG17" s="817">
        <f>'SAME R Results'!AC118</f>
        <v>3.852706928546E-2</v>
      </c>
      <c r="AH17" s="819">
        <f>'SAME R Results'!AD118</f>
        <v>0</v>
      </c>
      <c r="AI17" s="784">
        <f>'SAME R Results'!AE118</f>
        <v>0</v>
      </c>
      <c r="AJ17" s="784">
        <f>'SAME R Results'!AF118</f>
        <v>0</v>
      </c>
      <c r="AK17" s="784">
        <f>'SAME R Results'!AG118</f>
        <v>0</v>
      </c>
      <c r="AL17" s="784">
        <f>'SAME R Results'!AH118</f>
        <v>0</v>
      </c>
      <c r="AM17" s="784">
        <f>'SAME R Results'!AI118</f>
        <v>0</v>
      </c>
      <c r="AN17" s="784">
        <f>'SAME R Results'!AJ118</f>
        <v>0</v>
      </c>
      <c r="AO17" s="784">
        <f>'SAME R Results'!AK118</f>
        <v>0</v>
      </c>
      <c r="AP17" s="784">
        <f>'SAME R Results'!AL118</f>
        <v>0</v>
      </c>
      <c r="AQ17" s="784">
        <f>'SAME R Results'!AM118</f>
        <v>0</v>
      </c>
      <c r="AR17" s="817">
        <f>'SAME R Results'!AN118</f>
        <v>0</v>
      </c>
      <c r="AS17" s="819">
        <f>'SAME R Results'!AO118</f>
        <v>0</v>
      </c>
      <c r="AT17" s="784">
        <f>'SAME R Results'!AP118</f>
        <v>0</v>
      </c>
      <c r="AU17" s="789"/>
      <c r="AV17" s="821">
        <f>'SAME R Results'!AQ118</f>
        <v>0</v>
      </c>
      <c r="AW17" s="821">
        <f>'SAME R Results'!AR118</f>
        <v>6.2793880000000009</v>
      </c>
      <c r="AX17" s="821">
        <f>'SAME R Results'!AS118</f>
        <v>4.8928252380952379</v>
      </c>
      <c r="AY17" s="821">
        <f>'SAME R Results'!AT118</f>
        <v>5.1263119999999986</v>
      </c>
      <c r="AZ17" s="824"/>
      <c r="BA17" s="824"/>
      <c r="BB17" s="821">
        <f>'SAME R Results'!AU118</f>
        <v>0</v>
      </c>
      <c r="BC17" s="821">
        <f>'SAME R Results'!AV118</f>
        <v>0</v>
      </c>
      <c r="BD17" s="821">
        <f>'SAME R Results'!AW118</f>
        <v>5.9777834999999984</v>
      </c>
      <c r="BE17" s="821">
        <f>'SAME R Results'!AX118</f>
        <v>4.6155244999999994</v>
      </c>
      <c r="BF17" s="827">
        <f>'SAME R Results'!AY118</f>
        <v>24645</v>
      </c>
      <c r="BG17" s="784">
        <f>'SAME R Results'!AZ118</f>
        <v>0</v>
      </c>
      <c r="BH17" s="784">
        <f>'SAME R Results'!BA118</f>
        <v>0</v>
      </c>
      <c r="BI17" s="789"/>
      <c r="BJ17" s="784">
        <f>'SAME R Results'!BB118</f>
        <v>82.399200000000008</v>
      </c>
      <c r="BK17" s="784">
        <f>'SAME R Results'!BC118</f>
        <v>1.362258999999999</v>
      </c>
      <c r="BL17" s="784">
        <f>'SAME R Results'!BD118</f>
        <v>915311.87562477367</v>
      </c>
      <c r="BM17" s="784">
        <f>'SAME R Results'!BE118</f>
        <v>269.64467313300628</v>
      </c>
      <c r="BN17" s="784">
        <f>'SAME R Results'!BF118</f>
        <v>0</v>
      </c>
      <c r="BO17" s="784">
        <f>'SAME R Results'!BG118</f>
        <v>0</v>
      </c>
      <c r="BP17" s="789"/>
      <c r="BQ17" s="784">
        <f>'SAME R Results'!BH118</f>
        <v>52.899787351939423</v>
      </c>
      <c r="BR17" s="817">
        <f>'SAME R Results'!BI118</f>
        <v>0.29459322042440694</v>
      </c>
      <c r="BS17" s="817">
        <f>'SAME R Results'!BJ118</f>
        <v>0.47969155079332726</v>
      </c>
      <c r="BT17" s="817">
        <f>'SAME R Results'!BL118</f>
        <v>0</v>
      </c>
      <c r="BU17" s="817">
        <f>'SAME R Results'!BM118</f>
        <v>2.0102241523207525</v>
      </c>
      <c r="BV17" s="817">
        <f>'SAME R Results'!BN118</f>
        <v>0.2308623369659521</v>
      </c>
      <c r="BW17" s="784">
        <f>'SAME R Results'!BO118</f>
        <v>915311.87562477367</v>
      </c>
      <c r="BX17" s="784">
        <f>'SAME R Results'!BP118</f>
        <v>900599.23304612003</v>
      </c>
      <c r="BY17" s="784">
        <f>'SAME R Results'!BQ118</f>
        <v>846645.41398974834</v>
      </c>
      <c r="BZ17" s="784">
        <f>'SAME R Results'!BR118</f>
        <v>269.64467313300628</v>
      </c>
      <c r="CA17" s="784">
        <f>'SAME R Results'!BS118</f>
        <v>0.30237481132913052</v>
      </c>
      <c r="CB17" s="784">
        <f>'SAME R Results'!BT118</f>
        <v>0.28000000000000003</v>
      </c>
      <c r="CC17" s="784">
        <f>'SAME R Results'!BV118</f>
        <v>2.2928355126167754</v>
      </c>
      <c r="CD17" s="784">
        <f>'SAME R Results'!BW118</f>
        <v>1</v>
      </c>
      <c r="CE17" s="27"/>
      <c r="CI17" s="3">
        <v>3.2</v>
      </c>
    </row>
    <row r="18" spans="1:87" ht="16.5" customHeight="1" x14ac:dyDescent="0.2">
      <c r="A18" s="780">
        <v>2</v>
      </c>
      <c r="B18" s="784">
        <f>'SAME R Results'!A58</f>
        <v>4</v>
      </c>
      <c r="C18" s="838" t="str">
        <f>'SAME R Results'!B58</f>
        <v>Lampwick</v>
      </c>
      <c r="D18" s="784" t="str">
        <f>'SAME R Results'!C58</f>
        <v>L18</v>
      </c>
      <c r="E18" s="784" t="str">
        <f>'SAME R Results'!D58</f>
        <v>33 L</v>
      </c>
      <c r="F18" s="784">
        <f>'SAME R Results'!E58</f>
        <v>3</v>
      </c>
      <c r="G18" s="784">
        <f>'SAME R Results'!F58</f>
        <v>80</v>
      </c>
      <c r="H18" s="785" t="str">
        <f>'SAME R Results'!G58</f>
        <v>High temp  aging</v>
      </c>
      <c r="I18" s="784">
        <f>'SAME R Results'!H58</f>
        <v>239</v>
      </c>
      <c r="J18" s="786">
        <f>'SAME R Results'!I58</f>
        <v>40416</v>
      </c>
      <c r="K18" s="784">
        <f>'SAME R Results'!J58</f>
        <v>0</v>
      </c>
      <c r="L18" s="788"/>
      <c r="M18" s="788"/>
      <c r="N18" s="855">
        <f>'SAME R Results'!K58</f>
        <v>8.1</v>
      </c>
      <c r="O18" s="854">
        <f>'SAME R Results'!L58</f>
        <v>1.28</v>
      </c>
      <c r="P18" s="855">
        <f>'SAME R Results'!M58</f>
        <v>60</v>
      </c>
      <c r="Q18" s="855">
        <f>'SAME R Results'!N58</f>
        <v>11</v>
      </c>
      <c r="R18" s="855">
        <f>'SAME R Results'!O58</f>
        <v>8</v>
      </c>
      <c r="S18" s="855" t="str">
        <f>'SAME R Results'!P58</f>
        <v>n</v>
      </c>
      <c r="T18" s="855" t="str">
        <f>'SAME R Results'!Q58</f>
        <v>n</v>
      </c>
      <c r="U18" s="855">
        <f>'SAME R Results'!R58</f>
        <v>40.166666666666664</v>
      </c>
      <c r="V18" s="784" t="str">
        <f>'SAME R Results'!S58</f>
        <v>y</v>
      </c>
      <c r="W18" s="784">
        <f>'SAME R Results'!T58</f>
        <v>90</v>
      </c>
      <c r="X18" s="784" t="str">
        <f>'SAME R Results'!U58</f>
        <v>n</v>
      </c>
      <c r="Y18" s="784" t="str">
        <f>'SAME R Results'!V58</f>
        <v>y</v>
      </c>
      <c r="Z18" s="784" t="str">
        <f>'SAME R Results'!W58</f>
        <v>y</v>
      </c>
      <c r="AA18" s="784" t="str">
        <f>'SAME R Results'!X58</f>
        <v>n</v>
      </c>
      <c r="AB18" s="784" t="str">
        <f>'SAME R Results'!Y58</f>
        <v>y</v>
      </c>
      <c r="AC18" s="789"/>
      <c r="AD18" s="784" t="str">
        <f>'SAME R Results'!Z58</f>
        <v>y</v>
      </c>
      <c r="AE18" s="784">
        <f>'SAME R Results'!AA58</f>
        <v>10</v>
      </c>
      <c r="AF18" s="784" t="str">
        <f>'SAME R Results'!AB58</f>
        <v>y</v>
      </c>
      <c r="AG18" s="817">
        <f>'SAME R Results'!AC58</f>
        <v>3.852706928546E-2</v>
      </c>
      <c r="AH18" s="819">
        <f>'SAME R Results'!AD58</f>
        <v>0</v>
      </c>
      <c r="AI18" s="784">
        <f>'SAME R Results'!AE58</f>
        <v>58</v>
      </c>
      <c r="AJ18" s="784">
        <f>'SAME R Results'!AF58</f>
        <v>480</v>
      </c>
      <c r="AK18" s="784">
        <f>'SAME R Results'!AG58</f>
        <v>0</v>
      </c>
      <c r="AL18" s="784" t="str">
        <f>'SAME R Results'!AH58</f>
        <v>n</v>
      </c>
      <c r="AM18" s="784" t="str">
        <f>'SAME R Results'!AI58</f>
        <v>y</v>
      </c>
      <c r="AN18" s="784" t="str">
        <f>'SAME R Results'!AJ58</f>
        <v>y</v>
      </c>
      <c r="AO18" s="784" t="str">
        <f>'SAME R Results'!AK58</f>
        <v>n</v>
      </c>
      <c r="AP18" s="784" t="str">
        <f>'SAME R Results'!AL58</f>
        <v>y</v>
      </c>
      <c r="AQ18" s="784" t="str">
        <f>'SAME R Results'!AM58</f>
        <v>y</v>
      </c>
      <c r="AR18" s="817">
        <f>'SAME R Results'!AN58</f>
        <v>3.852706928546E-2</v>
      </c>
      <c r="AS18" s="819">
        <f>'SAME R Results'!AO58</f>
        <v>0</v>
      </c>
      <c r="AT18" s="784">
        <f>'SAME R Results'!AP58</f>
        <v>0</v>
      </c>
      <c r="AU18" s="789"/>
      <c r="AV18" s="821">
        <f>'SAME R Results'!AQ58</f>
        <v>0</v>
      </c>
      <c r="AW18" s="821">
        <f>'SAME R Results'!AR58</f>
        <v>6.2501534999999988</v>
      </c>
      <c r="AX18" s="821">
        <f>'SAME R Results'!AS58</f>
        <v>0</v>
      </c>
      <c r="AY18" s="821">
        <f>'SAME R Results'!AT58</f>
        <v>0</v>
      </c>
      <c r="AZ18" s="824"/>
      <c r="BA18" s="824"/>
      <c r="BB18" s="821">
        <f>'SAME R Results'!AU58</f>
        <v>3.7334894999999997</v>
      </c>
      <c r="BC18" s="821">
        <f>'SAME R Results'!AV58</f>
        <v>2.5939949999999996E-2</v>
      </c>
      <c r="BD18" s="821">
        <f>'SAME R Results'!AW58</f>
        <v>7.1035614999999996</v>
      </c>
      <c r="BE18" s="821">
        <f>'SAME R Results'!AX58</f>
        <v>4.6862034999999995</v>
      </c>
      <c r="BF18" s="827">
        <f>'SAME R Results'!AY58</f>
        <v>113400</v>
      </c>
      <c r="BG18" s="784">
        <f>'SAME R Results'!AZ58</f>
        <v>3.4145969999999997</v>
      </c>
      <c r="BH18" s="784">
        <f>'SAME R Results'!BA58</f>
        <v>8.1069945000000004E-2</v>
      </c>
      <c r="BI18" s="789"/>
      <c r="BJ18" s="784">
        <f>'SAME R Results'!BB58</f>
        <v>86.891199999999998</v>
      </c>
      <c r="BK18" s="784">
        <f>'SAME R Results'!BC58</f>
        <v>2.4173580000000001</v>
      </c>
      <c r="BL18" s="784">
        <f>'SAME R Results'!BD58</f>
        <v>4995552.5704270303</v>
      </c>
      <c r="BM18" s="784">
        <f>'SAME R Results'!BE58</f>
        <v>620.92863246302545</v>
      </c>
      <c r="BN18" s="784">
        <f>'SAME R Results'!BF58</f>
        <v>3.7075495499999995</v>
      </c>
      <c r="BO18" s="784">
        <f>'SAME R Results'!BG58</f>
        <v>0.83338176374999995</v>
      </c>
      <c r="BP18" s="789"/>
      <c r="BQ18" s="784">
        <f>'SAME R Results'!BH58</f>
        <v>63.431299809344594</v>
      </c>
      <c r="BR18" s="817">
        <f>'SAME R Results'!BI58</f>
        <v>0.12429628628849503</v>
      </c>
      <c r="BS18" s="817">
        <f>'SAME R Results'!BJ58</f>
        <v>0.28945017623069236</v>
      </c>
      <c r="BT18" s="817">
        <f>'SAME R Results'!BL58</f>
        <v>4.4488009112618405</v>
      </c>
      <c r="BU18" s="817">
        <f>'SAME R Results'!BM58</f>
        <v>2.5078107683239019</v>
      </c>
      <c r="BV18" s="817">
        <f>'SAME R Results'!BN58</f>
        <v>8.1451731390200885E-2</v>
      </c>
      <c r="BW18" s="784">
        <f>'SAME R Results'!BO58</f>
        <v>4995552.5704270303</v>
      </c>
      <c r="BX18" s="784">
        <f>'SAME R Results'!BP58</f>
        <v>4654737.6513707442</v>
      </c>
      <c r="BY18" s="784">
        <f>'SAME R Results'!BQ58</f>
        <v>4144508.8599111577</v>
      </c>
      <c r="BZ18" s="784">
        <f>'SAME R Results'!BR58</f>
        <v>620.92863246302545</v>
      </c>
      <c r="CA18" s="784">
        <f>'SAME R Results'!BS58</f>
        <v>0.53657062949480594</v>
      </c>
      <c r="CB18" s="784">
        <f>'SAME R Results'!BT58</f>
        <v>0.28000000000000003</v>
      </c>
      <c r="CC18" s="784">
        <f>'SAME R Results'!BV58</f>
        <v>2.607172607375027</v>
      </c>
      <c r="CD18" s="784">
        <f>'SAME R Results'!BW58</f>
        <v>1</v>
      </c>
      <c r="CE18" s="27"/>
      <c r="CI18" s="3">
        <v>3.2</v>
      </c>
    </row>
    <row r="19" spans="1:87" ht="16.5" customHeight="1" x14ac:dyDescent="0.2">
      <c r="A19" s="778">
        <v>1</v>
      </c>
      <c r="B19" s="779">
        <f>'SAME1 Flight Tests 8-27-09'!A63</f>
        <v>5</v>
      </c>
      <c r="C19" s="837" t="str">
        <f>'SAME1 Flight Tests 8-27-09'!B63</f>
        <v>Lampwick</v>
      </c>
      <c r="D19" s="782"/>
      <c r="E19" s="779" t="str">
        <f>'SAME1 Flight Tests 8-27-09'!C63</f>
        <v>46 L</v>
      </c>
      <c r="F19" s="805">
        <f>'SAME1 Flight Tests 8-27-09'!D63</f>
        <v>3</v>
      </c>
      <c r="G19" s="805">
        <f>'SAME1 Flight Tests 8-27-09'!E63</f>
        <v>46</v>
      </c>
      <c r="H19" s="779" t="str">
        <f>'SAME1 Flight Tests 8-27-09'!F63</f>
        <v>high temp aging</v>
      </c>
      <c r="I19" s="779">
        <f>'SAME1 Flight Tests 8-27-09'!G63</f>
        <v>278</v>
      </c>
      <c r="J19" s="791">
        <f>'SAME1 Flight Tests 8-27-09'!H63</f>
        <v>39360</v>
      </c>
      <c r="K19" s="779">
        <f>'SAME1 Flight Tests 8-27-09'!I63</f>
        <v>0</v>
      </c>
      <c r="L19" s="779" t="str">
        <f>'SAME1 Flight Tests 8-27-09'!J63</f>
        <v>n</v>
      </c>
      <c r="M19" s="779" t="str">
        <f>'SAME1 Flight Tests 8-27-09'!K63</f>
        <v>n</v>
      </c>
      <c r="N19" s="779">
        <f>'SAME1 Flight Tests 8-27-09'!L63</f>
        <v>8</v>
      </c>
      <c r="O19" s="804">
        <f>'SAME1 Flight Tests 8-27-09'!M63</f>
        <v>1.32</v>
      </c>
      <c r="P19" s="805">
        <f>'SAME1 Flight Tests 8-27-09'!N63</f>
        <v>20</v>
      </c>
      <c r="Q19" s="805">
        <f>'SAME1 Flight Tests 8-27-09'!O63</f>
        <v>11</v>
      </c>
      <c r="R19" s="805">
        <f>'SAME1 Flight Tests 8-27-09'!P63</f>
        <v>8</v>
      </c>
      <c r="S19" s="806"/>
      <c r="T19" s="806"/>
      <c r="U19" s="805">
        <f>'SAME1 Flight Tests 8-27-09'!Q63</f>
        <v>82</v>
      </c>
      <c r="V19" s="806"/>
      <c r="W19" s="806"/>
      <c r="X19" s="806"/>
      <c r="Y19" s="806"/>
      <c r="Z19" s="806"/>
      <c r="AA19" s="805" t="str">
        <f>'SAME1 Flight Tests 8-27-09'!R63</f>
        <v>y</v>
      </c>
      <c r="AB19" s="805" t="str">
        <f>'SAME1 Flight Tests 8-27-09'!S63</f>
        <v>y</v>
      </c>
      <c r="AC19" s="805">
        <f>'SAME1 Flight Tests 8-27-09'!T63</f>
        <v>1</v>
      </c>
      <c r="AD19" s="806"/>
      <c r="AE19" s="805">
        <f>'SAME1 Flight Tests 8-27-09'!U63</f>
        <v>10</v>
      </c>
      <c r="AF19" s="806"/>
      <c r="AG19" s="816">
        <f>'SAME1 Flight Tests 8-27-09'!V63</f>
        <v>3.852706928546E-2</v>
      </c>
      <c r="AH19" s="818">
        <f>'SAME1 Flight Tests 8-27-09'!W63</f>
        <v>0.37362618264053032</v>
      </c>
      <c r="AI19" s="806"/>
      <c r="AJ19" s="806"/>
      <c r="AK19" s="806"/>
      <c r="AL19" s="806"/>
      <c r="AM19" s="806"/>
      <c r="AN19" s="806"/>
      <c r="AO19" s="806"/>
      <c r="AP19" s="806"/>
      <c r="AQ19" s="806"/>
      <c r="AR19" s="806"/>
      <c r="AS19" s="806"/>
      <c r="AT19" s="806"/>
      <c r="AU19" s="805">
        <f>'SAME1 Flight Tests 8-27-09'!X63</f>
        <v>1.42</v>
      </c>
      <c r="AV19" s="820">
        <f>'SAME1 Flight Tests 8-27-09'!Y63</f>
        <v>3.3276659999999998</v>
      </c>
      <c r="AW19" s="820">
        <f>'SAME1 Flight Tests 8-27-09'!Z63</f>
        <v>6.2510685000000006</v>
      </c>
      <c r="AX19" s="820">
        <f>'SAME1 Flight Tests 8-27-09'!AA63</f>
        <v>-7.6293924999999989E-4</v>
      </c>
      <c r="AY19" s="822"/>
      <c r="AZ19" s="822"/>
      <c r="BA19" s="820">
        <f>'SAME1 Flight Tests 8-27-09'!AC63</f>
        <v>4.8711089999999997</v>
      </c>
      <c r="BB19" s="822"/>
      <c r="BC19" s="822"/>
      <c r="BD19" s="820">
        <f>'SAME1 Flight Tests 8-27-09'!AB63</f>
        <v>6.5386664999999997</v>
      </c>
      <c r="BE19" s="820">
        <f>'SAME1 Flight Tests 8-27-09'!AD63</f>
        <v>4.6788790000000002</v>
      </c>
      <c r="BF19" s="826">
        <f>'SAME1 Flight Tests 8-27-09'!AE63</f>
        <v>39755</v>
      </c>
      <c r="BG19" s="806"/>
      <c r="BH19" s="806"/>
      <c r="BI19" s="805">
        <f>'SAME1 Flight Tests 8-27-09'!AF63</f>
        <v>27.512100000000004</v>
      </c>
      <c r="BJ19" s="805">
        <f>'SAME1 Flight Tests 8-27-09'!AG63</f>
        <v>46.162449999999993</v>
      </c>
      <c r="BK19" s="805">
        <f>'SAME1 Flight Tests 8-27-09'!AH63</f>
        <v>1.8597874999999995</v>
      </c>
      <c r="BL19" s="805">
        <f>'SAME1 Flight Tests 8-27-09'!AK63</f>
        <v>1507678.3447922845</v>
      </c>
      <c r="BM19" s="805">
        <f>'SAME1 Flight Tests 8-27-09'!AL63</f>
        <v>404.03706967599447</v>
      </c>
      <c r="BN19" s="806"/>
      <c r="BO19" s="805"/>
      <c r="BP19" s="806"/>
      <c r="BQ19" s="805">
        <f>'SAME1 Flight Tests 8-27-09'!AM63</f>
        <v>34.594700801350811</v>
      </c>
      <c r="BR19" s="816">
        <f>'SAME1 Flight Tests 8-27-09'!AP63</f>
        <v>0.26798625255286757</v>
      </c>
      <c r="BS19" s="816">
        <f>'SAME1 Flight Tests 8-27-09'!AQ63</f>
        <v>0.35374218369207788</v>
      </c>
      <c r="BT19" s="816"/>
      <c r="BU19" s="816">
        <f>'SAME1 Flight Tests 8-27-09'!AS63</f>
        <v>1.69368833526457</v>
      </c>
      <c r="BV19" s="816">
        <f>'SAME1 Flight Tests 8-27-09'!AT63</f>
        <v>0.23325198445905801</v>
      </c>
      <c r="BW19" s="807">
        <f>'SAME1 Flight Tests 8-27-09'!BB63</f>
        <v>1507678.3447922845</v>
      </c>
      <c r="BX19" s="807">
        <f>'SAME1 Flight Tests 8-27-09'!BC63</f>
        <v>1483945.2912027379</v>
      </c>
      <c r="BY19" s="807">
        <f>'SAME1 Flight Tests 8-27-09'!BD63</f>
        <v>1381320.4718658524</v>
      </c>
      <c r="BZ19" s="806"/>
      <c r="CA19" s="805">
        <f>'SAME1 Flight Tests 8-27-09'!BG63</f>
        <v>0.39909603004291833</v>
      </c>
      <c r="CB19" s="805">
        <f>'SAME1 Flight Tests 8-27-09'!BF63</f>
        <v>0.28000000000000003</v>
      </c>
      <c r="CC19" s="783"/>
      <c r="CD19" s="805">
        <f>'SAME1 Flight Tests 8-27-09'!BE63</f>
        <v>1</v>
      </c>
      <c r="CE19" s="27"/>
      <c r="CI19" s="3">
        <v>3.2</v>
      </c>
    </row>
    <row r="20" spans="1:87" ht="16.5" customHeight="1" x14ac:dyDescent="0.2">
      <c r="A20" s="780">
        <v>2</v>
      </c>
      <c r="B20" s="784" t="str">
        <f>'SAME R Results'!A88</f>
        <v>8(4)</v>
      </c>
      <c r="C20" s="838" t="str">
        <f>'SAME R Results'!B88</f>
        <v>Lampwick</v>
      </c>
      <c r="D20" s="784" t="str">
        <f>'SAME R Results'!C88</f>
        <v>L03</v>
      </c>
      <c r="E20" s="784" t="str">
        <f>'SAME R Results'!D88</f>
        <v>49LA</v>
      </c>
      <c r="F20" s="784">
        <f>'SAME R Results'!E88</f>
        <v>0</v>
      </c>
      <c r="G20" s="784" t="str">
        <f>'SAME R Results'!F88</f>
        <v>96a</v>
      </c>
      <c r="H20" s="785" t="str">
        <f>'SAME R Results'!G88</f>
        <v>aged</v>
      </c>
      <c r="I20" s="784">
        <f>'SAME R Results'!H88</f>
        <v>250</v>
      </c>
      <c r="J20" s="786">
        <f>'SAME R Results'!I88</f>
        <v>40428.354166666664</v>
      </c>
      <c r="K20" s="784">
        <f>'SAME R Results'!J88</f>
        <v>0</v>
      </c>
      <c r="L20" s="788"/>
      <c r="M20" s="788"/>
      <c r="N20" s="863">
        <f>'SAME R Results'!K88</f>
        <v>0</v>
      </c>
      <c r="O20" s="862">
        <f>'SAME R Results'!L88</f>
        <v>1.2450000000000001</v>
      </c>
      <c r="P20" s="863">
        <f>'SAME R Results'!M88</f>
        <v>0</v>
      </c>
      <c r="Q20" s="863">
        <f>'SAME R Results'!N88</f>
        <v>0</v>
      </c>
      <c r="R20" s="863">
        <f>'SAME R Results'!O88</f>
        <v>0</v>
      </c>
      <c r="S20" s="863">
        <f>'SAME R Results'!P88</f>
        <v>0</v>
      </c>
      <c r="T20" s="863">
        <f>'SAME R Results'!Q88</f>
        <v>0</v>
      </c>
      <c r="U20" s="863">
        <f>'SAME R Results'!R88</f>
        <v>581.71428571428567</v>
      </c>
      <c r="V20" s="784">
        <f>'SAME R Results'!S88</f>
        <v>0</v>
      </c>
      <c r="W20" s="784">
        <f>'SAME R Results'!T88</f>
        <v>0</v>
      </c>
      <c r="X20" s="784" t="str">
        <f>'SAME R Results'!U88</f>
        <v>n</v>
      </c>
      <c r="Y20" s="784" t="str">
        <f>'SAME R Results'!V88</f>
        <v>y</v>
      </c>
      <c r="Z20" s="784" t="str">
        <f>'SAME R Results'!W88</f>
        <v>y</v>
      </c>
      <c r="AA20" s="784" t="str">
        <f>'SAME R Results'!X88</f>
        <v>n</v>
      </c>
      <c r="AB20" s="784" t="str">
        <f>'SAME R Results'!Y88</f>
        <v>y</v>
      </c>
      <c r="AC20" s="789"/>
      <c r="AD20" s="784" t="str">
        <f>'SAME R Results'!Z88</f>
        <v>y</v>
      </c>
      <c r="AE20" s="784">
        <f>'SAME R Results'!AA88</f>
        <v>10</v>
      </c>
      <c r="AF20" s="784" t="str">
        <f>'SAME R Results'!AB88</f>
        <v>y</v>
      </c>
      <c r="AG20" s="817">
        <f>'SAME R Results'!AC88</f>
        <v>3.852706928546E-2</v>
      </c>
      <c r="AH20" s="819">
        <f>'SAME R Results'!AD88</f>
        <v>0</v>
      </c>
      <c r="AI20" s="784">
        <f>'SAME R Results'!AE88</f>
        <v>0</v>
      </c>
      <c r="AJ20" s="784">
        <f>'SAME R Results'!AF88</f>
        <v>0</v>
      </c>
      <c r="AK20" s="784">
        <f>'SAME R Results'!AG88</f>
        <v>0</v>
      </c>
      <c r="AL20" s="784">
        <f>'SAME R Results'!AH88</f>
        <v>0</v>
      </c>
      <c r="AM20" s="784">
        <f>'SAME R Results'!AI88</f>
        <v>0</v>
      </c>
      <c r="AN20" s="784">
        <f>'SAME R Results'!AJ88</f>
        <v>0</v>
      </c>
      <c r="AO20" s="784">
        <f>'SAME R Results'!AK88</f>
        <v>0</v>
      </c>
      <c r="AP20" s="784">
        <f>'SAME R Results'!AL88</f>
        <v>0</v>
      </c>
      <c r="AQ20" s="784">
        <f>'SAME R Results'!AM88</f>
        <v>0</v>
      </c>
      <c r="AR20" s="817">
        <f>'SAME R Results'!AN88</f>
        <v>0</v>
      </c>
      <c r="AS20" s="819">
        <f>'SAME R Results'!AO88</f>
        <v>0</v>
      </c>
      <c r="AT20" s="784">
        <f>'SAME R Results'!AP88</f>
        <v>0</v>
      </c>
      <c r="AU20" s="789"/>
      <c r="AV20" s="821">
        <f>'SAME R Results'!AQ88</f>
        <v>0</v>
      </c>
      <c r="AW20" s="821">
        <f>'SAME R Results'!AR88</f>
        <v>5.7411044999999996</v>
      </c>
      <c r="AX20" s="821">
        <f>'SAME R Results'!AS88</f>
        <v>0</v>
      </c>
      <c r="AY20" s="821">
        <f>'SAME R Results'!AT88</f>
        <v>0</v>
      </c>
      <c r="AZ20" s="824"/>
      <c r="BA20" s="824"/>
      <c r="BB20" s="821">
        <f>'SAME R Results'!AU88</f>
        <v>0.41401670000000002</v>
      </c>
      <c r="BC20" s="821">
        <f>'SAME R Results'!AV88</f>
        <v>3.3813469999999991E-2</v>
      </c>
      <c r="BD20" s="821">
        <f>'SAME R Results'!AW88</f>
        <v>4.910217499999999</v>
      </c>
      <c r="BE20" s="821">
        <f>'SAME R Results'!AX88</f>
        <v>4.662155499999999</v>
      </c>
      <c r="BF20" s="827">
        <f>'SAME R Results'!AY88</f>
        <v>4853.5</v>
      </c>
      <c r="BG20" s="784">
        <f>'SAME R Results'!AZ88</f>
        <v>0.47521970000000013</v>
      </c>
      <c r="BH20" s="784">
        <f>'SAME R Results'!BA88</f>
        <v>8.4564200000000006E-2</v>
      </c>
      <c r="BI20" s="789"/>
      <c r="BJ20" s="784">
        <f>'SAME R Results'!BB88</f>
        <v>11.335000000000001</v>
      </c>
      <c r="BK20" s="784">
        <f>'SAME R Results'!BC88</f>
        <v>0.248062</v>
      </c>
      <c r="BL20" s="784">
        <f>'SAME R Results'!BD88</f>
        <v>175271.79330633517</v>
      </c>
      <c r="BM20" s="784">
        <f>'SAME R Results'!BE88</f>
        <v>41.531251266067784</v>
      </c>
      <c r="BN20" s="784">
        <f>'SAME R Results'!BF88</f>
        <v>0.38020323</v>
      </c>
      <c r="BO20" s="784">
        <f>'SAME R Results'!BG88</f>
        <v>9.7663875000000039E-2</v>
      </c>
      <c r="BP20" s="789"/>
      <c r="BQ20" s="784">
        <f>'SAME R Results'!BH88</f>
        <v>8.4419364904923988</v>
      </c>
      <c r="BR20" s="817">
        <f>'SAME R Results'!BI88</f>
        <v>0.23695342235404995</v>
      </c>
      <c r="BS20" s="817">
        <f>'SAME R Results'!BJ88</f>
        <v>0.45141620220360806</v>
      </c>
      <c r="BT20" s="817">
        <f>'SAME R Results'!BL88</f>
        <v>3.892977111547129</v>
      </c>
      <c r="BU20" s="817">
        <f>'SAME R Results'!BM88</f>
        <v>2.2318344473036289</v>
      </c>
      <c r="BV20" s="817">
        <f>'SAME R Results'!BN88</f>
        <v>0.17167454583651137</v>
      </c>
      <c r="BW20" s="784">
        <f>'SAME R Results'!BO88</f>
        <v>175271.79330633517</v>
      </c>
      <c r="BX20" s="784">
        <f>'SAME R Results'!BP88</f>
        <v>172374.33699651592</v>
      </c>
      <c r="BY20" s="784">
        <f>'SAME R Results'!BQ88</f>
        <v>164242.12195756298</v>
      </c>
      <c r="BZ20" s="784">
        <f>'SAME R Results'!BR88</f>
        <v>41.531251266067784</v>
      </c>
      <c r="CA20" s="784">
        <f>'SAME R Results'!BS88</f>
        <v>5.5061262541063659E-2</v>
      </c>
      <c r="CB20" s="784">
        <f>'SAME R Results'!BT88</f>
        <v>0.28000000000000003</v>
      </c>
      <c r="CC20" s="784">
        <f>'SAME R Results'!BV88</f>
        <v>2.6598829448901626</v>
      </c>
      <c r="CD20" s="784">
        <f>'SAME R Results'!BW88</f>
        <v>1</v>
      </c>
      <c r="CE20" s="27"/>
      <c r="CI20" s="3">
        <v>3.2</v>
      </c>
    </row>
    <row r="21" spans="1:87" ht="16.5" customHeight="1" x14ac:dyDescent="0.2">
      <c r="A21" s="780">
        <v>2</v>
      </c>
      <c r="B21" s="784">
        <f>'SAME R Results'!A55</f>
        <v>4</v>
      </c>
      <c r="C21" s="838" t="str">
        <f>'SAME R Results'!B55</f>
        <v>Lampwick</v>
      </c>
      <c r="D21" s="784" t="str">
        <f>'SAME R Results'!C55</f>
        <v>L16</v>
      </c>
      <c r="E21" s="784" t="str">
        <f>'SAME R Results'!D55</f>
        <v>31 La</v>
      </c>
      <c r="F21" s="784">
        <f>'SAME R Results'!E55</f>
        <v>1</v>
      </c>
      <c r="G21" s="784" t="str">
        <f>'SAME R Results'!F55</f>
        <v>78a</v>
      </c>
      <c r="H21" s="785" t="str">
        <f>'SAME R Results'!G55</f>
        <v>aged</v>
      </c>
      <c r="I21" s="784">
        <f>'SAME R Results'!H55</f>
        <v>239</v>
      </c>
      <c r="J21" s="786">
        <f>'SAME R Results'!I55</f>
        <v>40416</v>
      </c>
      <c r="K21" s="784">
        <f>'SAME R Results'!J55</f>
        <v>0</v>
      </c>
      <c r="L21" s="788"/>
      <c r="M21" s="788"/>
      <c r="N21" s="863">
        <f>'SAME R Results'!K55</f>
        <v>8.1</v>
      </c>
      <c r="O21" s="862">
        <f>'SAME R Results'!L55</f>
        <v>1.2450000000000001</v>
      </c>
      <c r="P21" s="863">
        <f>'SAME R Results'!M55</f>
        <v>0</v>
      </c>
      <c r="Q21" s="863">
        <f>'SAME R Results'!N55</f>
        <v>0</v>
      </c>
      <c r="R21" s="863">
        <f>'SAME R Results'!O55</f>
        <v>0</v>
      </c>
      <c r="S21" s="863">
        <f>'SAME R Results'!P55</f>
        <v>0</v>
      </c>
      <c r="T21" s="863">
        <f>'SAME R Results'!Q55</f>
        <v>0</v>
      </c>
      <c r="U21" s="863">
        <f>'SAME R Results'!R55</f>
        <v>581.16666666666663</v>
      </c>
      <c r="V21" s="784">
        <f>'SAME R Results'!S55</f>
        <v>0</v>
      </c>
      <c r="W21" s="784">
        <f>'SAME R Results'!T55</f>
        <v>0</v>
      </c>
      <c r="X21" s="784" t="str">
        <f>'SAME R Results'!U55</f>
        <v>n</v>
      </c>
      <c r="Y21" s="784" t="str">
        <f>'SAME R Results'!V55</f>
        <v>y</v>
      </c>
      <c r="Z21" s="784" t="str">
        <f>'SAME R Results'!W55</f>
        <v>y</v>
      </c>
      <c r="AA21" s="784" t="str">
        <f>'SAME R Results'!X55</f>
        <v>n</v>
      </c>
      <c r="AB21" s="784" t="str">
        <f>'SAME R Results'!Y55</f>
        <v>y</v>
      </c>
      <c r="AC21" s="789"/>
      <c r="AD21" s="784" t="str">
        <f>'SAME R Results'!Z55</f>
        <v>y</v>
      </c>
      <c r="AE21" s="784">
        <f>'SAME R Results'!AA55</f>
        <v>10</v>
      </c>
      <c r="AF21" s="784" t="str">
        <f>'SAME R Results'!AB55</f>
        <v>y</v>
      </c>
      <c r="AG21" s="817">
        <f>'SAME R Results'!AC55</f>
        <v>3.852706928546E-2</v>
      </c>
      <c r="AH21" s="819">
        <f>'SAME R Results'!AD55</f>
        <v>0</v>
      </c>
      <c r="AI21" s="784">
        <f>'SAME R Results'!AE55</f>
        <v>0</v>
      </c>
      <c r="AJ21" s="784">
        <f>'SAME R Results'!AF55</f>
        <v>0</v>
      </c>
      <c r="AK21" s="784">
        <f>'SAME R Results'!AG55</f>
        <v>0</v>
      </c>
      <c r="AL21" s="784">
        <f>'SAME R Results'!AH55</f>
        <v>0</v>
      </c>
      <c r="AM21" s="784">
        <f>'SAME R Results'!AI55</f>
        <v>0</v>
      </c>
      <c r="AN21" s="784">
        <f>'SAME R Results'!AJ55</f>
        <v>0</v>
      </c>
      <c r="AO21" s="784">
        <f>'SAME R Results'!AK55</f>
        <v>0</v>
      </c>
      <c r="AP21" s="784">
        <f>'SAME R Results'!AL55</f>
        <v>0</v>
      </c>
      <c r="AQ21" s="784">
        <f>'SAME R Results'!AM55</f>
        <v>0</v>
      </c>
      <c r="AR21" s="817">
        <f>'SAME R Results'!AN55</f>
        <v>0</v>
      </c>
      <c r="AS21" s="819">
        <f>'SAME R Results'!AO55</f>
        <v>0</v>
      </c>
      <c r="AT21" s="784">
        <f>'SAME R Results'!AP55</f>
        <v>90</v>
      </c>
      <c r="AU21" s="789"/>
      <c r="AV21" s="821">
        <f>'SAME R Results'!AQ55</f>
        <v>0</v>
      </c>
      <c r="AW21" s="821">
        <f>'SAME R Results'!AR55</f>
        <v>6.2396854999999993</v>
      </c>
      <c r="AX21" s="821">
        <f>'SAME R Results'!AS55</f>
        <v>0</v>
      </c>
      <c r="AY21" s="821">
        <f>'SAME R Results'!AT55</f>
        <v>0</v>
      </c>
      <c r="AZ21" s="824"/>
      <c r="BA21" s="824"/>
      <c r="BB21" s="821">
        <f>'SAME R Results'!AU55</f>
        <v>1.5938710000000003</v>
      </c>
      <c r="BC21" s="821">
        <f>'SAME R Results'!AV55</f>
        <v>5.8166515000000009E-2</v>
      </c>
      <c r="BD21" s="821">
        <f>'SAME R Results'!AW55</f>
        <v>5.9977885000000004</v>
      </c>
      <c r="BE21" s="821">
        <f>'SAME R Results'!AX55</f>
        <v>4.6788794999999999</v>
      </c>
      <c r="BF21" s="827">
        <f>'SAME R Results'!AY55</f>
        <v>30925</v>
      </c>
      <c r="BG21" s="784">
        <f>'SAME R Results'!AZ55</f>
        <v>1.5262455000000001</v>
      </c>
      <c r="BH21" s="784">
        <f>'SAME R Results'!BA55</f>
        <v>0.11311343500000001</v>
      </c>
      <c r="BI21" s="789"/>
      <c r="BJ21" s="784">
        <f>'SAME R Results'!BB55</f>
        <v>37.662449999999993</v>
      </c>
      <c r="BK21" s="784">
        <f>'SAME R Results'!BC55</f>
        <v>1.3189090000000006</v>
      </c>
      <c r="BL21" s="784">
        <f>'SAME R Results'!BD55</f>
        <v>1158631.8938317611</v>
      </c>
      <c r="BM21" s="784">
        <f>'SAME R Results'!BE55</f>
        <v>258.97177471557052</v>
      </c>
      <c r="BN21" s="784">
        <f>'SAME R Results'!BF55</f>
        <v>1.5357044850000003</v>
      </c>
      <c r="BO21" s="784">
        <f>'SAME R Results'!BG55</f>
        <v>0.35328301625000003</v>
      </c>
      <c r="BP21" s="789"/>
      <c r="BQ21" s="784">
        <f>'SAME R Results'!BH55</f>
        <v>27.169015751638309</v>
      </c>
      <c r="BR21" s="817">
        <f>'SAME R Results'!BI55</f>
        <v>0.22351514410596268</v>
      </c>
      <c r="BS21" s="817">
        <f>'SAME R Results'!BJ55</f>
        <v>0.35512120146580972</v>
      </c>
      <c r="BT21" s="817">
        <f>'SAME R Results'!BL55</f>
        <v>4.346952483878427</v>
      </c>
      <c r="BU21" s="817">
        <f>'SAME R Results'!BM55</f>
        <v>1.9747194096960874</v>
      </c>
      <c r="BV21" s="817">
        <f>'SAME R Results'!BN55</f>
        <v>0.17732588253993828</v>
      </c>
      <c r="BW21" s="784">
        <f>'SAME R Results'!BO55</f>
        <v>1158631.8938317611</v>
      </c>
      <c r="BX21" s="784">
        <f>'SAME R Results'!BP55</f>
        <v>1140170.1988938483</v>
      </c>
      <c r="BY21" s="784">
        <f>'SAME R Results'!BQ55</f>
        <v>1067427.1074265281</v>
      </c>
      <c r="BZ21" s="784">
        <f>'SAME R Results'!BR55</f>
        <v>258.97177471557052</v>
      </c>
      <c r="CA21" s="784">
        <f>'SAME R Results'!BS55</f>
        <v>0.29275259699902345</v>
      </c>
      <c r="CB21" s="784">
        <f>'SAME R Results'!BT55</f>
        <v>0.28000000000000003</v>
      </c>
      <c r="CC21" s="784">
        <f>'SAME R Results'!BV55</f>
        <v>2.5763644986715937</v>
      </c>
      <c r="CD21" s="784">
        <f>'SAME R Results'!BW55</f>
        <v>1</v>
      </c>
      <c r="CE21" s="27"/>
    </row>
    <row r="22" spans="1:87" ht="16.5" customHeight="1" x14ac:dyDescent="0.2">
      <c r="A22" s="780">
        <v>2</v>
      </c>
      <c r="B22" s="784">
        <f>'SAME R Results'!A63</f>
        <v>4</v>
      </c>
      <c r="C22" s="838" t="str">
        <f>'SAME R Results'!B63</f>
        <v>Lampwick</v>
      </c>
      <c r="D22" s="784" t="str">
        <f>'SAME R Results'!C63</f>
        <v>L17</v>
      </c>
      <c r="E22" s="784" t="str">
        <f>'SAME R Results'!D63</f>
        <v>35LA</v>
      </c>
      <c r="F22" s="784">
        <f>'SAME R Results'!E63</f>
        <v>2</v>
      </c>
      <c r="G22" s="784" t="str">
        <f>'SAME R Results'!F63</f>
        <v>82a</v>
      </c>
      <c r="H22" s="785" t="str">
        <f>'SAME R Results'!G63</f>
        <v>aged</v>
      </c>
      <c r="I22" s="784">
        <f>'SAME R Results'!H63</f>
        <v>239</v>
      </c>
      <c r="J22" s="786">
        <f>'SAME R Results'!I63</f>
        <v>40417</v>
      </c>
      <c r="K22" s="784">
        <f>'SAME R Results'!J63</f>
        <v>0</v>
      </c>
      <c r="L22" s="788"/>
      <c r="M22" s="788"/>
      <c r="N22" s="784">
        <f>'SAME R Results'!K63</f>
        <v>8.1</v>
      </c>
      <c r="O22" s="793">
        <f>'SAME R Results'!L63</f>
        <v>1.2649999999999999</v>
      </c>
      <c r="P22" s="784">
        <f>'SAME R Results'!M63</f>
        <v>0</v>
      </c>
      <c r="Q22" s="784">
        <f>'SAME R Results'!N63</f>
        <v>0</v>
      </c>
      <c r="R22" s="784">
        <f>'SAME R Results'!O63</f>
        <v>0</v>
      </c>
      <c r="S22" s="784">
        <f>'SAME R Results'!P63</f>
        <v>0</v>
      </c>
      <c r="T22" s="784">
        <f>'SAME R Results'!Q63</f>
        <v>0</v>
      </c>
      <c r="U22" s="784">
        <f>'SAME R Results'!R63</f>
        <v>579.33333333333337</v>
      </c>
      <c r="V22" s="784">
        <f>'SAME R Results'!S63</f>
        <v>0</v>
      </c>
      <c r="W22" s="784">
        <f>'SAME R Results'!T63</f>
        <v>0</v>
      </c>
      <c r="X22" s="784" t="str">
        <f>'SAME R Results'!U63</f>
        <v>n</v>
      </c>
      <c r="Y22" s="784" t="str">
        <f>'SAME R Results'!V63</f>
        <v>y</v>
      </c>
      <c r="Z22" s="784" t="str">
        <f>'SAME R Results'!W63</f>
        <v>y</v>
      </c>
      <c r="AA22" s="784" t="str">
        <f>'SAME R Results'!X63</f>
        <v>n</v>
      </c>
      <c r="AB22" s="784" t="str">
        <f>'SAME R Results'!Y63</f>
        <v>y</v>
      </c>
      <c r="AC22" s="789"/>
      <c r="AD22" s="784" t="str">
        <f>'SAME R Results'!Z63</f>
        <v>y</v>
      </c>
      <c r="AE22" s="784">
        <f>'SAME R Results'!AA63</f>
        <v>10</v>
      </c>
      <c r="AF22" s="784" t="str">
        <f>'SAME R Results'!AB63</f>
        <v>y</v>
      </c>
      <c r="AG22" s="817">
        <f>'SAME R Results'!AC63</f>
        <v>3.852706928546E-2</v>
      </c>
      <c r="AH22" s="819">
        <f>'SAME R Results'!AD63</f>
        <v>0</v>
      </c>
      <c r="AI22" s="784">
        <f>'SAME R Results'!AE63</f>
        <v>0</v>
      </c>
      <c r="AJ22" s="784">
        <f>'SAME R Results'!AF63</f>
        <v>0</v>
      </c>
      <c r="AK22" s="784">
        <f>'SAME R Results'!AG63</f>
        <v>0</v>
      </c>
      <c r="AL22" s="784">
        <f>'SAME R Results'!AH63</f>
        <v>0</v>
      </c>
      <c r="AM22" s="784">
        <f>'SAME R Results'!AI63</f>
        <v>0</v>
      </c>
      <c r="AN22" s="784">
        <f>'SAME R Results'!AJ63</f>
        <v>0</v>
      </c>
      <c r="AO22" s="784">
        <f>'SAME R Results'!AK63</f>
        <v>0</v>
      </c>
      <c r="AP22" s="784">
        <f>'SAME R Results'!AL63</f>
        <v>0</v>
      </c>
      <c r="AQ22" s="784">
        <f>'SAME R Results'!AM63</f>
        <v>0</v>
      </c>
      <c r="AR22" s="817">
        <f>'SAME R Results'!AN63</f>
        <v>0</v>
      </c>
      <c r="AS22" s="819">
        <f>'SAME R Results'!AO63</f>
        <v>0</v>
      </c>
      <c r="AT22" s="784">
        <f>'SAME R Results'!AP63</f>
        <v>90</v>
      </c>
      <c r="AU22" s="789"/>
      <c r="AV22" s="821">
        <f>'SAME R Results'!AQ63</f>
        <v>0</v>
      </c>
      <c r="AW22" s="821">
        <f>'SAME R Results'!AR63</f>
        <v>6.2532045000000007</v>
      </c>
      <c r="AX22" s="821">
        <f>'SAME R Results'!AS63</f>
        <v>0</v>
      </c>
      <c r="AY22" s="821">
        <f>'SAME R Results'!AT63</f>
        <v>0</v>
      </c>
      <c r="AZ22" s="824"/>
      <c r="BA22" s="824"/>
      <c r="BB22" s="821">
        <f>'SAME R Results'!AU63</f>
        <v>2.4960774999999997</v>
      </c>
      <c r="BC22" s="821">
        <f>'SAME R Results'!AV63</f>
        <v>8.370973000000001E-2</v>
      </c>
      <c r="BD22" s="821">
        <f>'SAME R Results'!AW63</f>
        <v>6.268324999999999</v>
      </c>
      <c r="BE22" s="821">
        <f>'SAME R Results'!AX63</f>
        <v>4.7524560000000005</v>
      </c>
      <c r="BF22" s="827">
        <f>'SAME R Results'!AY63</f>
        <v>35625</v>
      </c>
      <c r="BG22" s="784">
        <f>'SAME R Results'!AZ63</f>
        <v>2.2586815000000002</v>
      </c>
      <c r="BH22" s="784">
        <f>'SAME R Results'!BA63</f>
        <v>0.13061530000000002</v>
      </c>
      <c r="BI22" s="789"/>
      <c r="BJ22" s="784">
        <f>'SAME R Results'!BB63</f>
        <v>55.973349999999996</v>
      </c>
      <c r="BK22" s="784">
        <f>'SAME R Results'!BC63</f>
        <v>1.5158689999999986</v>
      </c>
      <c r="BL22" s="784">
        <f>'SAME R Results'!BD63</f>
        <v>1343413.4028339714</v>
      </c>
      <c r="BM22" s="784">
        <f>'SAME R Results'!BE63</f>
        <v>309.1324727835684</v>
      </c>
      <c r="BN22" s="784">
        <f>'SAME R Results'!BF63</f>
        <v>2.4123677699999999</v>
      </c>
      <c r="BO22" s="784">
        <f>'SAME R Results'!BG63</f>
        <v>0.53201655000000003</v>
      </c>
      <c r="BP22" s="789"/>
      <c r="BQ22" s="784">
        <f>'SAME R Results'!BH63</f>
        <v>40.264613381119567</v>
      </c>
      <c r="BR22" s="817">
        <f>'SAME R Results'!BI63</f>
        <v>0.2301097131615957</v>
      </c>
      <c r="BS22" s="817">
        <f>'SAME R Results'!BJ63</f>
        <v>0.38539411449136129</v>
      </c>
      <c r="BT22" s="817">
        <f>'SAME R Results'!BL63</f>
        <v>4.5343848231789021</v>
      </c>
      <c r="BU22" s="817">
        <f>'SAME R Results'!BM63</f>
        <v>2.0505944091004547</v>
      </c>
      <c r="BV22" s="817">
        <f>'SAME R Results'!BN63</f>
        <v>0.17780742294482293</v>
      </c>
      <c r="BW22" s="784">
        <f>'SAME R Results'!BO63</f>
        <v>1343413.4028339714</v>
      </c>
      <c r="BX22" s="784">
        <f>'SAME R Results'!BP63</f>
        <v>1322145.8884552114</v>
      </c>
      <c r="BY22" s="784">
        <f>'SAME R Results'!BQ63</f>
        <v>1234001.2881006338</v>
      </c>
      <c r="BZ22" s="784">
        <f>'SAME R Results'!BR63</f>
        <v>309.1324727835684</v>
      </c>
      <c r="CA22" s="784">
        <f>'SAME R Results'!BS63</f>
        <v>0.336470966882713</v>
      </c>
      <c r="CB22" s="784">
        <f>'SAME R Results'!BT63</f>
        <v>0.28000000000000003</v>
      </c>
      <c r="CC22" s="784">
        <f>'SAME R Results'!BV63</f>
        <v>2.5691188868784089</v>
      </c>
      <c r="CD22" s="784">
        <f>'SAME R Results'!BW63</f>
        <v>1</v>
      </c>
      <c r="CE22" s="27"/>
    </row>
    <row r="23" spans="1:87" s="11" customFormat="1" ht="16.5" customHeight="1" x14ac:dyDescent="0.2">
      <c r="A23" s="780">
        <v>2</v>
      </c>
      <c r="B23" s="784" t="str">
        <f>'SAME R Results'!A94</f>
        <v>9(4)</v>
      </c>
      <c r="C23" s="838" t="str">
        <f>'SAME R Results'!B94</f>
        <v>Lampwick</v>
      </c>
      <c r="D23" s="784" t="str">
        <f>'SAME R Results'!C94</f>
        <v>L04</v>
      </c>
      <c r="E23" s="784" t="str">
        <f>'SAME R Results'!D94</f>
        <v>51LA</v>
      </c>
      <c r="F23" s="784">
        <f>'SAME R Results'!E94</f>
        <v>0</v>
      </c>
      <c r="G23" s="784" t="str">
        <f>'SAME R Results'!F94</f>
        <v>98a</v>
      </c>
      <c r="H23" s="785" t="str">
        <f>'SAME R Results'!G94</f>
        <v>aged</v>
      </c>
      <c r="I23" s="784">
        <f>'SAME R Results'!H94</f>
        <v>251</v>
      </c>
      <c r="J23" s="786">
        <f>'SAME R Results'!I94</f>
        <v>40429.354166666664</v>
      </c>
      <c r="K23" s="784">
        <f>'SAME R Results'!J94</f>
        <v>0</v>
      </c>
      <c r="L23" s="788"/>
      <c r="M23" s="788"/>
      <c r="N23" s="885">
        <f>'SAME R Results'!K94</f>
        <v>0</v>
      </c>
      <c r="O23" s="886">
        <f>'SAME R Results'!L94</f>
        <v>1.28</v>
      </c>
      <c r="P23" s="885">
        <f>'SAME R Results'!M94</f>
        <v>0</v>
      </c>
      <c r="Q23" s="885">
        <f>'SAME R Results'!N94</f>
        <v>0</v>
      </c>
      <c r="R23" s="885">
        <f>'SAME R Results'!O94</f>
        <v>0</v>
      </c>
      <c r="S23" s="885">
        <f>'SAME R Results'!P94</f>
        <v>0</v>
      </c>
      <c r="T23" s="885">
        <f>'SAME R Results'!Q94</f>
        <v>0</v>
      </c>
      <c r="U23" s="885">
        <f>'SAME R Results'!R94</f>
        <v>585.28571428571433</v>
      </c>
      <c r="V23" s="784">
        <f>'SAME R Results'!S94</f>
        <v>0</v>
      </c>
      <c r="W23" s="784">
        <f>'SAME R Results'!T94</f>
        <v>0</v>
      </c>
      <c r="X23" s="784" t="str">
        <f>'SAME R Results'!U94</f>
        <v>n</v>
      </c>
      <c r="Y23" s="784" t="str">
        <f>'SAME R Results'!V94</f>
        <v>y</v>
      </c>
      <c r="Z23" s="784" t="str">
        <f>'SAME R Results'!W94</f>
        <v>y</v>
      </c>
      <c r="AA23" s="784" t="str">
        <f>'SAME R Results'!X94</f>
        <v>n</v>
      </c>
      <c r="AB23" s="784" t="str">
        <f>'SAME R Results'!Y94</f>
        <v>y</v>
      </c>
      <c r="AC23" s="789"/>
      <c r="AD23" s="784" t="str">
        <f>'SAME R Results'!Z94</f>
        <v>y</v>
      </c>
      <c r="AE23" s="784">
        <f>'SAME R Results'!AA94</f>
        <v>10</v>
      </c>
      <c r="AF23" s="784" t="str">
        <f>'SAME R Results'!AB94</f>
        <v>y</v>
      </c>
      <c r="AG23" s="817">
        <f>'SAME R Results'!AC94</f>
        <v>3.852706928546E-2</v>
      </c>
      <c r="AH23" s="819">
        <f>'SAME R Results'!AD94</f>
        <v>0</v>
      </c>
      <c r="AI23" s="784">
        <f>'SAME R Results'!AE94</f>
        <v>0</v>
      </c>
      <c r="AJ23" s="784">
        <f>'SAME R Results'!AF94</f>
        <v>0</v>
      </c>
      <c r="AK23" s="784">
        <f>'SAME R Results'!AG94</f>
        <v>0</v>
      </c>
      <c r="AL23" s="784">
        <f>'SAME R Results'!AH94</f>
        <v>0</v>
      </c>
      <c r="AM23" s="784">
        <f>'SAME R Results'!AI94</f>
        <v>0</v>
      </c>
      <c r="AN23" s="784">
        <f>'SAME R Results'!AJ94</f>
        <v>0</v>
      </c>
      <c r="AO23" s="784">
        <f>'SAME R Results'!AK94</f>
        <v>0</v>
      </c>
      <c r="AP23" s="784">
        <f>'SAME R Results'!AL94</f>
        <v>0</v>
      </c>
      <c r="AQ23" s="784">
        <f>'SAME R Results'!AM94</f>
        <v>0</v>
      </c>
      <c r="AR23" s="817">
        <f>'SAME R Results'!AN94</f>
        <v>0</v>
      </c>
      <c r="AS23" s="819">
        <f>'SAME R Results'!AO94</f>
        <v>0</v>
      </c>
      <c r="AT23" s="784">
        <f>'SAME R Results'!AP94</f>
        <v>90</v>
      </c>
      <c r="AU23" s="789"/>
      <c r="AV23" s="821">
        <f>'SAME R Results'!AQ94</f>
        <v>0</v>
      </c>
      <c r="AW23" s="821">
        <f>'SAME R Results'!AR94</f>
        <v>6.1840814999999996</v>
      </c>
      <c r="AX23" s="821">
        <f>'SAME R Results'!AS94</f>
        <v>0</v>
      </c>
      <c r="AY23" s="821">
        <f>'SAME R Results'!AT94</f>
        <v>0</v>
      </c>
      <c r="AZ23" s="824"/>
      <c r="BA23" s="824"/>
      <c r="BB23" s="821">
        <f>'SAME R Results'!AU94</f>
        <v>0.67301940000000005</v>
      </c>
      <c r="BC23" s="821">
        <f>'SAME R Results'!AV94</f>
        <v>4.1351330000000006E-2</v>
      </c>
      <c r="BD23" s="821">
        <f>'SAME R Results'!AW94</f>
        <v>5.0563070000000003</v>
      </c>
      <c r="BE23" s="821">
        <f>'SAME R Results'!AX94</f>
        <v>4.6961969999999997</v>
      </c>
      <c r="BF23" s="827">
        <f>'SAME R Results'!AY94</f>
        <v>9058</v>
      </c>
      <c r="BG23" s="784">
        <f>'SAME R Results'!AZ94</f>
        <v>0.78460679999999994</v>
      </c>
      <c r="BH23" s="784">
        <f>'SAME R Results'!BA94</f>
        <v>9.6283004999999977E-2</v>
      </c>
      <c r="BI23" s="789"/>
      <c r="BJ23" s="784">
        <f>'SAME R Results'!BB94</f>
        <v>18.903399999999998</v>
      </c>
      <c r="BK23" s="784">
        <f>'SAME R Results'!BC94</f>
        <v>0.3601100000000006</v>
      </c>
      <c r="BL23" s="784">
        <f>'SAME R Results'!BD94</f>
        <v>329083.62258389778</v>
      </c>
      <c r="BM23" s="784">
        <f>'SAME R Results'!BE94</f>
        <v>61.128591098456731</v>
      </c>
      <c r="BN23" s="784">
        <f>'SAME R Results'!BF94</f>
        <v>0.63166807000000003</v>
      </c>
      <c r="BO23" s="784">
        <f>'SAME R Results'!BG94</f>
        <v>0.17208094874999999</v>
      </c>
      <c r="BP23" s="789"/>
      <c r="BQ23" s="784">
        <f>'SAME R Results'!BH94</f>
        <v>13.793562403036354</v>
      </c>
      <c r="BR23" s="817">
        <f>'SAME R Results'!BI94</f>
        <v>0.18575397529201682</v>
      </c>
      <c r="BS23" s="817">
        <f>'SAME R Results'!BJ94</f>
        <v>0.43098006676055478</v>
      </c>
      <c r="BT23" s="817">
        <f>'SAME R Results'!BL94</f>
        <v>3.6707612004027848</v>
      </c>
      <c r="BU23" s="817">
        <f>'SAME R Results'!BM94</f>
        <v>2.5027965278330568</v>
      </c>
      <c r="BV23" s="817">
        <f>'SAME R Results'!BN94</f>
        <v>0.12194909540707573</v>
      </c>
      <c r="BW23" s="784">
        <f>'SAME R Results'!BO94</f>
        <v>329083.62258389778</v>
      </c>
      <c r="BX23" s="784">
        <f>'SAME R Results'!BP94</f>
        <v>323676.15184024005</v>
      </c>
      <c r="BY23" s="784">
        <f>'SAME R Results'!BQ94</f>
        <v>307510.63560578704</v>
      </c>
      <c r="BZ23" s="784">
        <f>'SAME R Results'!BR94</f>
        <v>61.128591098456731</v>
      </c>
      <c r="CA23" s="784">
        <f>'SAME R Results'!BS94</f>
        <v>7.9932078487081726E-2</v>
      </c>
      <c r="CB23" s="784">
        <f>'SAME R Results'!BT94</f>
        <v>0.28000000000000003</v>
      </c>
      <c r="CC23" s="784">
        <f>'SAME R Results'!BV94</f>
        <v>2.6060244648045843</v>
      </c>
      <c r="CD23" s="784">
        <f>'SAME R Results'!BW94</f>
        <v>1</v>
      </c>
      <c r="CE23" s="27"/>
    </row>
    <row r="24" spans="1:87" ht="16.5" customHeight="1" x14ac:dyDescent="0.2">
      <c r="A24" s="780">
        <v>2</v>
      </c>
      <c r="B24" s="784" t="str">
        <f>'SAME R Results'!A111</f>
        <v>10 (4)</v>
      </c>
      <c r="C24" s="838" t="str">
        <f>'SAME R Results'!B111</f>
        <v>Lampwick</v>
      </c>
      <c r="D24" s="784" t="str">
        <f>'SAME R Results'!C111</f>
        <v>L05</v>
      </c>
      <c r="E24" s="784" t="str">
        <f>'SAME R Results'!D111</f>
        <v>59LA</v>
      </c>
      <c r="F24" s="784">
        <f>'SAME R Results'!E111</f>
        <v>0</v>
      </c>
      <c r="G24" s="784" t="str">
        <f>'SAME R Results'!F111</f>
        <v>106a</v>
      </c>
      <c r="H24" s="785" t="str">
        <f>'SAME R Results'!G111</f>
        <v>aged</v>
      </c>
      <c r="I24" s="784">
        <f>'SAME R Results'!H111</f>
        <v>252</v>
      </c>
      <c r="J24" s="786">
        <f>'SAME R Results'!I111</f>
        <v>40430.305555555555</v>
      </c>
      <c r="K24" s="784">
        <f>'SAME R Results'!J111</f>
        <v>0</v>
      </c>
      <c r="L24" s="787"/>
      <c r="M24" s="787"/>
      <c r="N24" s="885">
        <f>'SAME R Results'!K111</f>
        <v>0</v>
      </c>
      <c r="O24" s="886">
        <f>'SAME R Results'!L111</f>
        <v>1.28</v>
      </c>
      <c r="P24" s="885">
        <f>'SAME R Results'!M111</f>
        <v>0</v>
      </c>
      <c r="Q24" s="885">
        <f>'SAME R Results'!N111</f>
        <v>0</v>
      </c>
      <c r="R24" s="885">
        <f>'SAME R Results'!O111</f>
        <v>0</v>
      </c>
      <c r="S24" s="885">
        <f>'SAME R Results'!P111</f>
        <v>0</v>
      </c>
      <c r="T24" s="885">
        <f>'SAME R Results'!Q111</f>
        <v>0</v>
      </c>
      <c r="U24" s="885">
        <f>'SAME R Results'!R111</f>
        <v>558.28571428571433</v>
      </c>
      <c r="V24" s="784">
        <f>'SAME R Results'!S111</f>
        <v>0</v>
      </c>
      <c r="W24" s="784">
        <f>'SAME R Results'!T111</f>
        <v>0</v>
      </c>
      <c r="X24" s="784" t="str">
        <f>'SAME R Results'!U111</f>
        <v>n</v>
      </c>
      <c r="Y24" s="784" t="str">
        <f>'SAME R Results'!V111</f>
        <v>y</v>
      </c>
      <c r="Z24" s="784" t="str">
        <f>'SAME R Results'!W111</f>
        <v>y</v>
      </c>
      <c r="AA24" s="784" t="str">
        <f>'SAME R Results'!X111</f>
        <v>n</v>
      </c>
      <c r="AB24" s="784" t="str">
        <f>'SAME R Results'!Y111</f>
        <v>n</v>
      </c>
      <c r="AC24" s="808"/>
      <c r="AD24" s="784" t="str">
        <f>'SAME R Results'!Z111</f>
        <v>y</v>
      </c>
      <c r="AE24" s="784">
        <f>'SAME R Results'!AA111</f>
        <v>10</v>
      </c>
      <c r="AF24" s="784" t="str">
        <f>'SAME R Results'!AB111</f>
        <v>y</v>
      </c>
      <c r="AG24" s="817">
        <f>'SAME R Results'!AC111</f>
        <v>7.8816036857303803E-2</v>
      </c>
      <c r="AH24" s="819">
        <f>'SAME R Results'!AD111</f>
        <v>0</v>
      </c>
      <c r="AI24" s="784">
        <f>'SAME R Results'!AE111</f>
        <v>0</v>
      </c>
      <c r="AJ24" s="784">
        <f>'SAME R Results'!AF111</f>
        <v>0</v>
      </c>
      <c r="AK24" s="784">
        <f>'SAME R Results'!AG111</f>
        <v>0</v>
      </c>
      <c r="AL24" s="784">
        <f>'SAME R Results'!AH111</f>
        <v>0</v>
      </c>
      <c r="AM24" s="784">
        <f>'SAME R Results'!AI111</f>
        <v>0</v>
      </c>
      <c r="AN24" s="784">
        <f>'SAME R Results'!AJ111</f>
        <v>0</v>
      </c>
      <c r="AO24" s="784">
        <f>'SAME R Results'!AK111</f>
        <v>0</v>
      </c>
      <c r="AP24" s="784">
        <f>'SAME R Results'!AL111</f>
        <v>0</v>
      </c>
      <c r="AQ24" s="784">
        <f>'SAME R Results'!AM111</f>
        <v>0</v>
      </c>
      <c r="AR24" s="817">
        <f>'SAME R Results'!AN111</f>
        <v>0</v>
      </c>
      <c r="AS24" s="819">
        <f>'SAME R Results'!AO111</f>
        <v>0</v>
      </c>
      <c r="AT24" s="784">
        <f>'SAME R Results'!AP111</f>
        <v>0</v>
      </c>
      <c r="AU24" s="808"/>
      <c r="AV24" s="821">
        <f>'SAME R Results'!AQ111</f>
        <v>0</v>
      </c>
      <c r="AW24" s="821">
        <f>'SAME R Results'!AR111</f>
        <v>6.2467810000000012</v>
      </c>
      <c r="AX24" s="821">
        <f>'SAME R Results'!AS111</f>
        <v>0</v>
      </c>
      <c r="AY24" s="821">
        <f>'SAME R Results'!AT111</f>
        <v>0</v>
      </c>
      <c r="AZ24" s="823"/>
      <c r="BA24" s="823"/>
      <c r="BB24" s="821">
        <f>'SAME R Results'!AU111</f>
        <v>0.74006645000000004</v>
      </c>
      <c r="BC24" s="821">
        <f>'SAME R Results'!AV111</f>
        <v>3.2775885000000005E-2</v>
      </c>
      <c r="BD24" s="821">
        <f>'SAME R Results'!AW111</f>
        <v>4.9339899999999997</v>
      </c>
      <c r="BE24" s="821">
        <f>'SAME R Results'!AX111</f>
        <v>4.7002110000000004</v>
      </c>
      <c r="BF24" s="827">
        <f>'SAME R Results'!AY111</f>
        <v>5490</v>
      </c>
      <c r="BG24" s="784">
        <f>'SAME R Results'!AZ111</f>
        <v>0.79734800000000006</v>
      </c>
      <c r="BH24" s="784">
        <f>'SAME R Results'!BA111</f>
        <v>8.1817620000000008E-2</v>
      </c>
      <c r="BI24" s="808"/>
      <c r="BJ24" s="784">
        <f>'SAME R Results'!BB111</f>
        <v>38.541799999999995</v>
      </c>
      <c r="BK24" s="784">
        <f>'SAME R Results'!BC111</f>
        <v>0.23377899999999929</v>
      </c>
      <c r="BL24" s="784">
        <f>'SAME R Results'!BD111</f>
        <v>97001.378207353002</v>
      </c>
      <c r="BM24" s="784">
        <f>'SAME R Results'!BE111</f>
        <v>39.072658769889138</v>
      </c>
      <c r="BN24" s="784">
        <f>'SAME R Results'!BF111</f>
        <v>0.70729056500000009</v>
      </c>
      <c r="BO24" s="784">
        <f>'SAME R Results'!BG111</f>
        <v>0.17888259500000001</v>
      </c>
      <c r="BP24" s="808"/>
      <c r="BQ24" s="784">
        <f>'SAME R Results'!BH111</f>
        <v>10.791703999999999</v>
      </c>
      <c r="BR24" s="817">
        <f>'SAME R Results'!BI111</f>
        <v>0.40280519196713138</v>
      </c>
      <c r="BS24" s="817">
        <f>'SAME R Results'!BJ111</f>
        <v>0.59672078557518438</v>
      </c>
      <c r="BT24" s="817">
        <f>'SAME R Results'!BL111</f>
        <v>3.9539373017257495</v>
      </c>
      <c r="BU24" s="817">
        <f>'SAME R Results'!BM111</f>
        <v>1.8717880227738097</v>
      </c>
      <c r="BV24" s="817">
        <f>'SAME R Results'!BN111</f>
        <v>0.3309459012244117</v>
      </c>
      <c r="BW24" s="784">
        <f>'SAME R Results'!BO111</f>
        <v>97001.378207353002</v>
      </c>
      <c r="BX24" s="784">
        <f>'SAME R Results'!BP111</f>
        <v>95399.293085658646</v>
      </c>
      <c r="BY24" s="784">
        <f>'SAME R Results'!BQ111</f>
        <v>90858.426603778003</v>
      </c>
      <c r="BZ24" s="784">
        <f>'SAME R Results'!BR111</f>
        <v>39.072658769889138</v>
      </c>
      <c r="CA24" s="784">
        <f>'SAME R Results'!BS111</f>
        <v>5.1890926041019109E-2</v>
      </c>
      <c r="CB24" s="784">
        <f>'SAME R Results'!BT111</f>
        <v>0.28000000000000003</v>
      </c>
      <c r="CC24" s="784">
        <f>'SAME R Results'!BV111</f>
        <v>1</v>
      </c>
      <c r="CD24" s="784">
        <f>'SAME R Results'!BW111</f>
        <v>1</v>
      </c>
      <c r="CE24" s="27"/>
    </row>
    <row r="25" spans="1:87" ht="16.5" customHeight="1" x14ac:dyDescent="0.2">
      <c r="A25" s="780">
        <v>2</v>
      </c>
      <c r="B25" s="784">
        <f>'SAME R Results'!A59</f>
        <v>4</v>
      </c>
      <c r="C25" s="838" t="str">
        <f>'SAME R Results'!B59</f>
        <v>Lampwick</v>
      </c>
      <c r="D25" s="784" t="str">
        <f>'SAME R Results'!C59</f>
        <v>L18</v>
      </c>
      <c r="E25" s="784" t="str">
        <f>'SAME R Results'!D59</f>
        <v>33LA</v>
      </c>
      <c r="F25" s="784">
        <f>'SAME R Results'!E59</f>
        <v>3</v>
      </c>
      <c r="G25" s="784" t="str">
        <f>'SAME R Results'!F59</f>
        <v>80a</v>
      </c>
      <c r="H25" s="785" t="str">
        <f>'SAME R Results'!G59</f>
        <v>aged</v>
      </c>
      <c r="I25" s="784">
        <f>'SAME R Results'!H59</f>
        <v>239</v>
      </c>
      <c r="J25" s="786">
        <f>'SAME R Results'!I59</f>
        <v>40416</v>
      </c>
      <c r="K25" s="784">
        <f>'SAME R Results'!J59</f>
        <v>0</v>
      </c>
      <c r="L25" s="788"/>
      <c r="M25" s="788"/>
      <c r="N25" s="885">
        <f>'SAME R Results'!K59</f>
        <v>8.1</v>
      </c>
      <c r="O25" s="886">
        <f>'SAME R Results'!L59</f>
        <v>1.28</v>
      </c>
      <c r="P25" s="885">
        <f>'SAME R Results'!M59</f>
        <v>0</v>
      </c>
      <c r="Q25" s="885">
        <f>'SAME R Results'!N59</f>
        <v>0</v>
      </c>
      <c r="R25" s="885">
        <f>'SAME R Results'!O59</f>
        <v>0</v>
      </c>
      <c r="S25" s="885">
        <f>'SAME R Results'!P59</f>
        <v>0</v>
      </c>
      <c r="T25" s="885">
        <f>'SAME R Results'!Q59</f>
        <v>0</v>
      </c>
      <c r="U25" s="885">
        <f>'SAME R Results'!R59</f>
        <v>580.33333333333337</v>
      </c>
      <c r="V25" s="784">
        <f>'SAME R Results'!S59</f>
        <v>0</v>
      </c>
      <c r="W25" s="784">
        <f>'SAME R Results'!T59</f>
        <v>0</v>
      </c>
      <c r="X25" s="784" t="str">
        <f>'SAME R Results'!U59</f>
        <v>n</v>
      </c>
      <c r="Y25" s="784" t="str">
        <f>'SAME R Results'!V59</f>
        <v>y</v>
      </c>
      <c r="Z25" s="784" t="str">
        <f>'SAME R Results'!W59</f>
        <v>y</v>
      </c>
      <c r="AA25" s="784" t="str">
        <f>'SAME R Results'!X59</f>
        <v>n</v>
      </c>
      <c r="AB25" s="784" t="str">
        <f>'SAME R Results'!Y59</f>
        <v>y</v>
      </c>
      <c r="AC25" s="789"/>
      <c r="AD25" s="784" t="str">
        <f>'SAME R Results'!Z59</f>
        <v>y</v>
      </c>
      <c r="AE25" s="784">
        <f>'SAME R Results'!AA59</f>
        <v>10</v>
      </c>
      <c r="AF25" s="784" t="str">
        <f>'SAME R Results'!AB59</f>
        <v>y</v>
      </c>
      <c r="AG25" s="817">
        <f>'SAME R Results'!AC59</f>
        <v>3.852706928546E-2</v>
      </c>
      <c r="AH25" s="819">
        <f>'SAME R Results'!AD59</f>
        <v>0</v>
      </c>
      <c r="AI25" s="784">
        <f>'SAME R Results'!AE59</f>
        <v>0</v>
      </c>
      <c r="AJ25" s="784">
        <f>'SAME R Results'!AF59</f>
        <v>0</v>
      </c>
      <c r="AK25" s="784">
        <f>'SAME R Results'!AG59</f>
        <v>0</v>
      </c>
      <c r="AL25" s="784">
        <f>'SAME R Results'!AH59</f>
        <v>0</v>
      </c>
      <c r="AM25" s="784">
        <f>'SAME R Results'!AI59</f>
        <v>0</v>
      </c>
      <c r="AN25" s="784">
        <f>'SAME R Results'!AJ59</f>
        <v>0</v>
      </c>
      <c r="AO25" s="784">
        <f>'SAME R Results'!AK59</f>
        <v>0</v>
      </c>
      <c r="AP25" s="784">
        <f>'SAME R Results'!AL59</f>
        <v>0</v>
      </c>
      <c r="AQ25" s="784">
        <f>'SAME R Results'!AM59</f>
        <v>0</v>
      </c>
      <c r="AR25" s="817">
        <f>'SAME R Results'!AN59</f>
        <v>0</v>
      </c>
      <c r="AS25" s="819">
        <f>'SAME R Results'!AO59</f>
        <v>0</v>
      </c>
      <c r="AT25" s="784">
        <f>'SAME R Results'!AP59</f>
        <v>90</v>
      </c>
      <c r="AU25" s="789"/>
      <c r="AV25" s="821">
        <f>'SAME R Results'!AQ59</f>
        <v>0</v>
      </c>
      <c r="AW25" s="821">
        <f>'SAME R Results'!AR59</f>
        <v>6.2508695000000012</v>
      </c>
      <c r="AX25" s="821">
        <f>'SAME R Results'!AS59</f>
        <v>0</v>
      </c>
      <c r="AY25" s="821">
        <f>'SAME R Results'!AT59</f>
        <v>0</v>
      </c>
      <c r="AZ25" s="824"/>
      <c r="BA25" s="824"/>
      <c r="BB25" s="821">
        <f>'SAME R Results'!AU59</f>
        <v>3.2887709999999997</v>
      </c>
      <c r="BC25" s="821">
        <f>'SAME R Results'!AV59</f>
        <v>9.8617549999999998E-2</v>
      </c>
      <c r="BD25" s="821">
        <f>'SAME R Results'!AW59</f>
        <v>6.5057074999999998</v>
      </c>
      <c r="BE25" s="821">
        <f>'SAME R Results'!AX59</f>
        <v>4.750794</v>
      </c>
      <c r="BF25" s="827">
        <f>'SAME R Results'!AY59</f>
        <v>39135</v>
      </c>
      <c r="BG25" s="784">
        <f>'SAME R Results'!AZ59</f>
        <v>3.0089870000000003</v>
      </c>
      <c r="BH25" s="784">
        <f>'SAME R Results'!BA59</f>
        <v>0.14303590500000002</v>
      </c>
      <c r="BI25" s="789"/>
      <c r="BJ25" s="784">
        <f>'SAME R Results'!BB59</f>
        <v>76.599000000000004</v>
      </c>
      <c r="BK25" s="784">
        <f>'SAME R Results'!BC59</f>
        <v>1.7549134999999998</v>
      </c>
      <c r="BL25" s="784">
        <f>'SAME R Results'!BD59</f>
        <v>1482905.7467800037</v>
      </c>
      <c r="BM25" s="784">
        <f>'SAME R Results'!BE59</f>
        <v>376.57962446178351</v>
      </c>
      <c r="BN25" s="784">
        <f>'SAME R Results'!BF59</f>
        <v>3.1901534499999995</v>
      </c>
      <c r="BO25" s="784">
        <f>'SAME R Results'!BG59</f>
        <v>0.71648777375000006</v>
      </c>
      <c r="BP25" s="789"/>
      <c r="BQ25" s="784">
        <f>'SAME R Results'!BH59</f>
        <v>55.126606662080725</v>
      </c>
      <c r="BR25" s="817">
        <f>'SAME R Results'!BI59</f>
        <v>0.25394710707642226</v>
      </c>
      <c r="BS25" s="817">
        <f>'SAME R Results'!BJ59</f>
        <v>0.41407883222812808</v>
      </c>
      <c r="BT25" s="817">
        <f>'SAME R Results'!BL59</f>
        <v>4.4524883283118255</v>
      </c>
      <c r="BU25" s="817">
        <f>'SAME R Results'!BM59</f>
        <v>2.0122138995127745</v>
      </c>
      <c r="BV25" s="817">
        <f>'SAME R Results'!BN59</f>
        <v>0.19887188478739723</v>
      </c>
      <c r="BW25" s="784">
        <f>'SAME R Results'!BO59</f>
        <v>1482905.7467800037</v>
      </c>
      <c r="BX25" s="784">
        <f>'SAME R Results'!BP59</f>
        <v>1459542.822563505</v>
      </c>
      <c r="BY25" s="784">
        <f>'SAME R Results'!BQ59</f>
        <v>1359148.2740879543</v>
      </c>
      <c r="BZ25" s="784">
        <f>'SAME R Results'!BR59</f>
        <v>376.57962446178351</v>
      </c>
      <c r="CA25" s="784">
        <f>'SAME R Results'!BS59</f>
        <v>0.38953065346710458</v>
      </c>
      <c r="CB25" s="784">
        <f>'SAME R Results'!BT59</f>
        <v>0.28000000000000003</v>
      </c>
      <c r="CC25" s="784">
        <f>'SAME R Results'!BV59</f>
        <v>2.5702781769848131</v>
      </c>
      <c r="CD25" s="784">
        <f>'SAME R Results'!BW59</f>
        <v>1</v>
      </c>
      <c r="CE25" s="27"/>
    </row>
    <row r="26" spans="1:87" ht="16.5" customHeight="1" x14ac:dyDescent="0.2">
      <c r="A26" s="780">
        <v>2</v>
      </c>
      <c r="B26" s="784">
        <f>'SAME R Results'!A37</f>
        <v>6</v>
      </c>
      <c r="C26" s="838" t="str">
        <f>'SAME R Results'!B37</f>
        <v>Lampwick</v>
      </c>
      <c r="D26" s="784" t="str">
        <f>'SAME R Results'!C37</f>
        <v>L25</v>
      </c>
      <c r="E26" s="784" t="str">
        <f>'SAME R Results'!D37</f>
        <v>21 L</v>
      </c>
      <c r="F26" s="784">
        <f>'SAME R Results'!E37</f>
        <v>2</v>
      </c>
      <c r="G26" s="784">
        <f>'SAME R Results'!F37</f>
        <v>68</v>
      </c>
      <c r="H26" s="785" t="str">
        <f>'SAME R Results'!G37</f>
        <v>High temp aged STS det</v>
      </c>
      <c r="I26" s="784">
        <f>'SAME R Results'!H37</f>
        <v>236</v>
      </c>
      <c r="J26" s="786">
        <f>'SAME R Results'!I37</f>
        <v>40414</v>
      </c>
      <c r="K26" s="784">
        <f>'SAME R Results'!J37</f>
        <v>0</v>
      </c>
      <c r="L26" s="788"/>
      <c r="M26" s="788"/>
      <c r="N26" s="784">
        <f>'SAME R Results'!K37</f>
        <v>8.1</v>
      </c>
      <c r="O26" s="793">
        <f>'SAME R Results'!L37</f>
        <v>1.28</v>
      </c>
      <c r="P26" s="784">
        <f>'SAME R Results'!M37</f>
        <v>60</v>
      </c>
      <c r="Q26" s="784">
        <f>'SAME R Results'!N37</f>
        <v>720</v>
      </c>
      <c r="R26" s="784">
        <f>'SAME R Results'!O37</f>
        <v>8</v>
      </c>
      <c r="S26" s="784" t="str">
        <f>'SAME R Results'!P37</f>
        <v>n</v>
      </c>
      <c r="T26" s="784" t="str">
        <f>'SAME R Results'!Q37</f>
        <v>n</v>
      </c>
      <c r="U26" s="784">
        <f>'SAME R Results'!R37</f>
        <v>747.14285714285711</v>
      </c>
      <c r="V26" s="784" t="str">
        <f>'SAME R Results'!S37</f>
        <v>y</v>
      </c>
      <c r="W26" s="784">
        <f>'SAME R Results'!T37</f>
        <v>90</v>
      </c>
      <c r="X26" s="784" t="str">
        <f>'SAME R Results'!U37</f>
        <v>y</v>
      </c>
      <c r="Y26" s="784" t="str">
        <f>'SAME R Results'!V37</f>
        <v>y</v>
      </c>
      <c r="Z26" s="784" t="str">
        <f>'SAME R Results'!W37</f>
        <v>y</v>
      </c>
      <c r="AA26" s="784" t="str">
        <f>'SAME R Results'!X37</f>
        <v>n</v>
      </c>
      <c r="AB26" s="784" t="str">
        <f>'SAME R Results'!Y37</f>
        <v>y</v>
      </c>
      <c r="AC26" s="789"/>
      <c r="AD26" s="784" t="str">
        <f>'SAME R Results'!Z37</f>
        <v>y</v>
      </c>
      <c r="AE26" s="784">
        <f>'SAME R Results'!AA37</f>
        <v>10</v>
      </c>
      <c r="AF26" s="784" t="str">
        <f>'SAME R Results'!AB37</f>
        <v>y</v>
      </c>
      <c r="AG26" s="817">
        <f>'SAME R Results'!AC37</f>
        <v>3.852706928546E-2</v>
      </c>
      <c r="AH26" s="819">
        <f>'SAME R Results'!AD37</f>
        <v>0</v>
      </c>
      <c r="AI26" s="784">
        <f>'SAME R Results'!AE37</f>
        <v>0</v>
      </c>
      <c r="AJ26" s="784">
        <f>'SAME R Results'!AF37</f>
        <v>0</v>
      </c>
      <c r="AK26" s="784">
        <f>'SAME R Results'!AG37</f>
        <v>0</v>
      </c>
      <c r="AL26" s="784">
        <f>'SAME R Results'!AH37</f>
        <v>0</v>
      </c>
      <c r="AM26" s="784">
        <f>'SAME R Results'!AI37</f>
        <v>0</v>
      </c>
      <c r="AN26" s="784">
        <f>'SAME R Results'!AJ37</f>
        <v>0</v>
      </c>
      <c r="AO26" s="784">
        <f>'SAME R Results'!AK37</f>
        <v>0</v>
      </c>
      <c r="AP26" s="784">
        <f>'SAME R Results'!AL37</f>
        <v>0</v>
      </c>
      <c r="AQ26" s="784">
        <f>'SAME R Results'!AM37</f>
        <v>0</v>
      </c>
      <c r="AR26" s="817">
        <f>'SAME R Results'!AN37</f>
        <v>0</v>
      </c>
      <c r="AS26" s="819">
        <f>'SAME R Results'!AO37</f>
        <v>0</v>
      </c>
      <c r="AT26" s="784">
        <f>'SAME R Results'!AP37</f>
        <v>0</v>
      </c>
      <c r="AU26" s="789"/>
      <c r="AV26" s="821">
        <f>'SAME R Results'!AQ37</f>
        <v>0</v>
      </c>
      <c r="AW26" s="821">
        <f>'SAME R Results'!AR37</f>
        <v>6.2574299999999994</v>
      </c>
      <c r="AX26" s="821">
        <f>'SAME R Results'!AS37</f>
        <v>4.5798335000000003</v>
      </c>
      <c r="AY26" s="821">
        <f>'SAME R Results'!AT37</f>
        <v>5.1029809999999989</v>
      </c>
      <c r="AZ26" s="824"/>
      <c r="BA26" s="824"/>
      <c r="BB26" s="821">
        <f>'SAME R Results'!AU37</f>
        <v>1.903838575</v>
      </c>
      <c r="BC26" s="821">
        <f>'SAME R Results'!AV37</f>
        <v>3.7948599999999985E-2</v>
      </c>
      <c r="BD26" s="821">
        <f>'SAME R Results'!AW37</f>
        <v>6.1075134999999996</v>
      </c>
      <c r="BE26" s="821">
        <f>'SAME R Results'!AX37</f>
        <v>4.6727299999999996</v>
      </c>
      <c r="BF26" s="827">
        <f>'SAME R Results'!AY37</f>
        <v>33300</v>
      </c>
      <c r="BG26" s="784">
        <f>'SAME R Results'!AZ37</f>
        <v>1.7997059249999996</v>
      </c>
      <c r="BH26" s="784">
        <f>'SAME R Results'!BA37</f>
        <v>8.7646505E-2</v>
      </c>
      <c r="BI26" s="789"/>
      <c r="BJ26" s="784">
        <f>'SAME R Results'!BB37</f>
        <v>56.926549999999999</v>
      </c>
      <c r="BK26" s="784">
        <f>'SAME R Results'!BC37</f>
        <v>1.4347835</v>
      </c>
      <c r="BL26" s="784">
        <f>'SAME R Results'!BD37</f>
        <v>1251718.8795930552</v>
      </c>
      <c r="BM26" s="784">
        <f>'SAME R Results'!BE37</f>
        <v>287.95164607953711</v>
      </c>
      <c r="BN26" s="784">
        <f>'SAME R Results'!BF37</f>
        <v>1.865889975</v>
      </c>
      <c r="BO26" s="784">
        <f>'SAME R Results'!BG37</f>
        <v>0.42801485499999992</v>
      </c>
      <c r="BP26" s="789"/>
      <c r="BQ26" s="784">
        <f>'SAME R Results'!BH37</f>
        <v>35.147288413873866</v>
      </c>
      <c r="BR26" s="817">
        <f>'SAME R Results'!BI37</f>
        <v>0.23004498116474259</v>
      </c>
      <c r="BS26" s="817">
        <f>'SAME R Results'!BJ37</f>
        <v>0.3771048633840024</v>
      </c>
      <c r="BT26" s="817">
        <f>'SAME R Results'!BL37</f>
        <v>4.3594047103809057</v>
      </c>
      <c r="BU26" s="817">
        <f>'SAME R Results'!BM37</f>
        <v>2.0198596954229169</v>
      </c>
      <c r="BV26" s="817">
        <f>'SAME R Results'!BN37</f>
        <v>0.17967517541300185</v>
      </c>
      <c r="BW26" s="784">
        <f>'SAME R Results'!BO37</f>
        <v>1251718.8795930552</v>
      </c>
      <c r="BX26" s="784">
        <f>'SAME R Results'!BP37</f>
        <v>1231839.350363225</v>
      </c>
      <c r="BY26" s="784">
        <f>'SAME R Results'!BQ37</f>
        <v>1151456.9060860847</v>
      </c>
      <c r="BZ26" s="784">
        <f>'SAME R Results'!BR37</f>
        <v>287.95164607953711</v>
      </c>
      <c r="CA26" s="784">
        <f>'SAME R Results'!BS37</f>
        <v>0.31847276480511405</v>
      </c>
      <c r="CB26" s="784">
        <f>'SAME R Results'!BT37</f>
        <v>0.28000000000000003</v>
      </c>
      <c r="CC26" s="784">
        <f>'SAME R Results'!BV37</f>
        <v>2.2050524763849122</v>
      </c>
      <c r="CD26" s="784">
        <f>'SAME R Results'!BW37</f>
        <v>1</v>
      </c>
      <c r="CE26" s="27"/>
    </row>
    <row r="27" spans="1:87" ht="16.5" customHeight="1" x14ac:dyDescent="0.2">
      <c r="A27" s="778">
        <v>1</v>
      </c>
      <c r="B27" s="779">
        <f>'SAME1 Flight Tests 8-27-09'!A39</f>
        <v>4</v>
      </c>
      <c r="C27" s="837" t="str">
        <f>'SAME1 Flight Tests 8-27-09'!B39</f>
        <v>Lampwick</v>
      </c>
      <c r="D27" s="782"/>
      <c r="E27" s="779" t="str">
        <f>'SAME1 Flight Tests 8-27-09'!C39</f>
        <v>32 La</v>
      </c>
      <c r="F27" s="805">
        <f>'SAME1 Flight Tests 8-27-09'!D39</f>
        <v>2</v>
      </c>
      <c r="G27" s="805" t="str">
        <f>'SAME1 Flight Tests 8-27-09'!E39</f>
        <v>32a</v>
      </c>
      <c r="H27" s="779" t="str">
        <f>'SAME1 Flight Tests 8-27-09'!F39</f>
        <v>after secondary aging</v>
      </c>
      <c r="I27" s="779">
        <f>'SAME1 Flight Tests 8-27-09'!G39</f>
        <v>272</v>
      </c>
      <c r="J27" s="791">
        <f>'SAME1 Flight Tests 8-27-09'!H39</f>
        <v>39354</v>
      </c>
      <c r="K27" s="779">
        <f>'SAME1 Flight Tests 8-27-09'!I39</f>
        <v>0</v>
      </c>
      <c r="L27" s="779" t="str">
        <f>'SAME1 Flight Tests 8-27-09'!J39</f>
        <v>n</v>
      </c>
      <c r="M27" s="779" t="str">
        <f>'SAME1 Flight Tests 8-27-09'!K39</f>
        <v>n</v>
      </c>
      <c r="N27" s="779">
        <f>'SAME1 Flight Tests 8-27-09'!L39</f>
        <v>8</v>
      </c>
      <c r="O27" s="804">
        <f>'SAME1 Flight Tests 8-27-09'!M39</f>
        <v>1.2450000000000001</v>
      </c>
      <c r="P27" s="805">
        <f>'SAME1 Flight Tests 8-27-09'!N39</f>
        <v>0</v>
      </c>
      <c r="Q27" s="805">
        <f>'SAME1 Flight Tests 8-27-09'!O39</f>
        <v>720</v>
      </c>
      <c r="R27" s="805">
        <f>'SAME1 Flight Tests 8-27-09'!P39</f>
        <v>0</v>
      </c>
      <c r="S27" s="806"/>
      <c r="T27" s="806"/>
      <c r="U27" s="805">
        <f>'SAME1 Flight Tests 8-27-09'!Q39</f>
        <v>893</v>
      </c>
      <c r="V27" s="806"/>
      <c r="W27" s="806"/>
      <c r="X27" s="806"/>
      <c r="Y27" s="806"/>
      <c r="Z27" s="806"/>
      <c r="AA27" s="805" t="str">
        <f>'SAME1 Flight Tests 8-27-09'!R39</f>
        <v>y</v>
      </c>
      <c r="AB27" s="805" t="str">
        <f>'SAME1 Flight Tests 8-27-09'!S39</f>
        <v>y</v>
      </c>
      <c r="AC27" s="805">
        <f>'SAME1 Flight Tests 8-27-09'!T39</f>
        <v>1</v>
      </c>
      <c r="AD27" s="806"/>
      <c r="AE27" s="805">
        <f>'SAME1 Flight Tests 8-27-09'!U39</f>
        <v>10</v>
      </c>
      <c r="AF27" s="806"/>
      <c r="AG27" s="816">
        <f>'SAME1 Flight Tests 8-27-09'!V39</f>
        <v>3.852706928546E-2</v>
      </c>
      <c r="AH27" s="818">
        <f>'SAME1 Flight Tests 8-27-09'!W39</f>
        <v>0.37944916679731622</v>
      </c>
      <c r="AI27" s="806"/>
      <c r="AJ27" s="806"/>
      <c r="AK27" s="806"/>
      <c r="AL27" s="806"/>
      <c r="AM27" s="806"/>
      <c r="AN27" s="806"/>
      <c r="AO27" s="806"/>
      <c r="AP27" s="806"/>
      <c r="AQ27" s="806"/>
      <c r="AR27" s="806"/>
      <c r="AS27" s="806"/>
      <c r="AT27" s="806"/>
      <c r="AU27" s="805">
        <f>'SAME1 Flight Tests 8-27-09'!X39</f>
        <v>0.86</v>
      </c>
      <c r="AV27" s="820">
        <f>'SAME1 Flight Tests 8-27-09'!Y39</f>
        <v>3.3158105</v>
      </c>
      <c r="AW27" s="820">
        <f>'SAME1 Flight Tests 8-27-09'!Z39</f>
        <v>6.2466120000000007</v>
      </c>
      <c r="AX27" s="820">
        <f>'SAME1 Flight Tests 8-27-09'!AA39</f>
        <v>-7.4768044999999985E-4</v>
      </c>
      <c r="AY27" s="822"/>
      <c r="AZ27" s="822"/>
      <c r="BA27" s="820">
        <f>'SAME1 Flight Tests 8-27-09'!AC39</f>
        <v>4.792068500000001</v>
      </c>
      <c r="BB27" s="822"/>
      <c r="BC27" s="822"/>
      <c r="BD27" s="820">
        <f>'SAME1 Flight Tests 8-27-09'!AB39</f>
        <v>5.8868574999999996</v>
      </c>
      <c r="BE27" s="820">
        <f>'SAME1 Flight Tests 8-27-09'!AD39</f>
        <v>4.6369315000000011</v>
      </c>
      <c r="BF27" s="826">
        <f>'SAME1 Flight Tests 8-27-09'!AE39</f>
        <v>23590</v>
      </c>
      <c r="BG27" s="806"/>
      <c r="BH27" s="806"/>
      <c r="BI27" s="805">
        <f>'SAME1 Flight Tests 8-27-09'!AF39</f>
        <v>21.661850000000001</v>
      </c>
      <c r="BJ27" s="805">
        <f>'SAME1 Flight Tests 8-27-09'!AG39</f>
        <v>38.873300000000008</v>
      </c>
      <c r="BK27" s="805">
        <f>'SAME1 Flight Tests 8-27-09'!AH39</f>
        <v>1.2499259999999985</v>
      </c>
      <c r="BL27" s="805">
        <f>'SAME1 Flight Tests 8-27-09'!AK39</f>
        <v>874837.37603472825</v>
      </c>
      <c r="BM27" s="805">
        <f>'SAME1 Flight Tests 8-27-09'!AL39</f>
        <v>241.21021488103753</v>
      </c>
      <c r="BN27" s="806"/>
      <c r="BO27" s="805"/>
      <c r="BP27" s="806"/>
      <c r="BQ27" s="805">
        <f>'SAME1 Flight Tests 8-27-09'!AM39</f>
        <v>28.68506496369249</v>
      </c>
      <c r="BR27" s="816">
        <f>'SAME1 Flight Tests 8-27-09'!AP39</f>
        <v>0.27572006122365567</v>
      </c>
      <c r="BS27" s="816">
        <f>'SAME1 Flight Tests 8-27-09'!AQ39</f>
        <v>0.39839240656225133</v>
      </c>
      <c r="BT27" s="816"/>
      <c r="BU27" s="816">
        <f>'SAME1 Flight Tests 8-27-09'!AS39</f>
        <v>1.8343173343211712</v>
      </c>
      <c r="BV27" s="816">
        <f>'SAME1 Flight Tests 8-27-09'!AT39</f>
        <v>0.2293754973875925</v>
      </c>
      <c r="BW27" s="807">
        <f>'SAME1 Flight Tests 8-27-09'!BB39</f>
        <v>874837.37603472825</v>
      </c>
      <c r="BX27" s="807">
        <f>'SAME1 Flight Tests 8-27-09'!BC39</f>
        <v>860754.55037311581</v>
      </c>
      <c r="BY27" s="807">
        <f>'SAME1 Flight Tests 8-27-09'!BD39</f>
        <v>809756.35257504147</v>
      </c>
      <c r="BZ27" s="806"/>
      <c r="CA27" s="805">
        <f>'SAME1 Flight Tests 8-27-09'!BG39</f>
        <v>0.26822446351931301</v>
      </c>
      <c r="CB27" s="805">
        <f>'SAME1 Flight Tests 8-27-09'!BF39</f>
        <v>0.28000000000000003</v>
      </c>
      <c r="CC27" s="783"/>
      <c r="CD27" s="805">
        <f>'SAME1 Flight Tests 8-27-09'!BE39</f>
        <v>1</v>
      </c>
      <c r="CE27" s="27"/>
    </row>
    <row r="28" spans="1:87" ht="16.5" customHeight="1" x14ac:dyDescent="0.2">
      <c r="A28" s="778">
        <v>1</v>
      </c>
      <c r="B28" s="779">
        <f>'SAME1 Flight Tests 8-27-09'!A64</f>
        <v>5</v>
      </c>
      <c r="C28" s="837" t="str">
        <f>'SAME1 Flight Tests 8-27-09'!B64</f>
        <v>Lampwick</v>
      </c>
      <c r="D28" s="782"/>
      <c r="E28" s="779" t="str">
        <f>'SAME1 Flight Tests 8-27-09'!C64</f>
        <v>46 La</v>
      </c>
      <c r="F28" s="805">
        <f>'SAME1 Flight Tests 8-27-09'!D64</f>
        <v>3</v>
      </c>
      <c r="G28" s="805" t="str">
        <f>'SAME1 Flight Tests 8-27-09'!E64</f>
        <v>46a</v>
      </c>
      <c r="H28" s="779" t="str">
        <f>'SAME1 Flight Tests 8-27-09'!F64</f>
        <v>aging</v>
      </c>
      <c r="I28" s="779">
        <f>'SAME1 Flight Tests 8-27-09'!G64</f>
        <v>278</v>
      </c>
      <c r="J28" s="791">
        <f>'SAME1 Flight Tests 8-27-09'!H64</f>
        <v>39360</v>
      </c>
      <c r="K28" s="779">
        <f>'SAME1 Flight Tests 8-27-09'!I64</f>
        <v>0</v>
      </c>
      <c r="L28" s="779" t="str">
        <f>'SAME1 Flight Tests 8-27-09'!J64</f>
        <v>n</v>
      </c>
      <c r="M28" s="779" t="str">
        <f>'SAME1 Flight Tests 8-27-09'!K64</f>
        <v>n</v>
      </c>
      <c r="N28" s="779">
        <f>'SAME1 Flight Tests 8-27-09'!L64</f>
        <v>8</v>
      </c>
      <c r="O28" s="804">
        <f>'SAME1 Flight Tests 8-27-09'!M64</f>
        <v>1.32</v>
      </c>
      <c r="P28" s="805">
        <f>'SAME1 Flight Tests 8-27-09'!N64</f>
        <v>20</v>
      </c>
      <c r="Q28" s="805">
        <f>'SAME1 Flight Tests 8-27-09'!O64</f>
        <v>1800</v>
      </c>
      <c r="R28" s="805">
        <f>'SAME1 Flight Tests 8-27-09'!P64</f>
        <v>8</v>
      </c>
      <c r="S28" s="806"/>
      <c r="T28" s="806"/>
      <c r="U28" s="805">
        <f>'SAME1 Flight Tests 8-27-09'!Q64</f>
        <v>1963.6666666666667</v>
      </c>
      <c r="V28" s="806"/>
      <c r="W28" s="806"/>
      <c r="X28" s="806"/>
      <c r="Y28" s="806"/>
      <c r="Z28" s="806"/>
      <c r="AA28" s="805" t="str">
        <f>'SAME1 Flight Tests 8-27-09'!R64</f>
        <v>y</v>
      </c>
      <c r="AB28" s="805" t="str">
        <f>'SAME1 Flight Tests 8-27-09'!S64</f>
        <v>y</v>
      </c>
      <c r="AC28" s="805">
        <f>'SAME1 Flight Tests 8-27-09'!T64</f>
        <v>1</v>
      </c>
      <c r="AD28" s="806"/>
      <c r="AE28" s="805">
        <f>'SAME1 Flight Tests 8-27-09'!U64</f>
        <v>10</v>
      </c>
      <c r="AF28" s="806"/>
      <c r="AG28" s="816">
        <f>'SAME1 Flight Tests 8-27-09'!V64</f>
        <v>3.852706928546E-2</v>
      </c>
      <c r="AH28" s="818">
        <f>'SAME1 Flight Tests 8-27-09'!W64</f>
        <v>0.37858220684754784</v>
      </c>
      <c r="AI28" s="806"/>
      <c r="AJ28" s="806"/>
      <c r="AK28" s="806"/>
      <c r="AL28" s="806"/>
      <c r="AM28" s="806"/>
      <c r="AN28" s="806"/>
      <c r="AO28" s="806"/>
      <c r="AP28" s="806"/>
      <c r="AQ28" s="806"/>
      <c r="AR28" s="806"/>
      <c r="AS28" s="806"/>
      <c r="AT28" s="806"/>
      <c r="AU28" s="805">
        <f>'SAME1 Flight Tests 8-27-09'!X64</f>
        <v>1.42</v>
      </c>
      <c r="AV28" s="820">
        <f>'SAME1 Flight Tests 8-27-09'!Y64</f>
        <v>3.3119959999999997</v>
      </c>
      <c r="AW28" s="820">
        <f>'SAME1 Flight Tests 8-27-09'!Z64</f>
        <v>6.2547760000000006</v>
      </c>
      <c r="AX28" s="820">
        <f>'SAME1 Flight Tests 8-27-09'!AA64</f>
        <v>-4.5776364999999992E-4</v>
      </c>
      <c r="AY28" s="822"/>
      <c r="AZ28" s="822"/>
      <c r="BA28" s="820">
        <f>'SAME1 Flight Tests 8-27-09'!AC64</f>
        <v>4.8867345000000011</v>
      </c>
      <c r="BB28" s="822"/>
      <c r="BC28" s="822"/>
      <c r="BD28" s="820">
        <f>'SAME1 Flight Tests 8-27-09'!AB64</f>
        <v>5.7651214999999985</v>
      </c>
      <c r="BE28" s="820">
        <f>'SAME1 Flight Tests 8-27-09'!AD64</f>
        <v>4.7017509999999989</v>
      </c>
      <c r="BF28" s="826">
        <f>'SAME1 Flight Tests 8-27-09'!AE64</f>
        <v>15745</v>
      </c>
      <c r="BG28" s="806"/>
      <c r="BH28" s="806"/>
      <c r="BI28" s="805">
        <f>'SAME1 Flight Tests 8-27-09'!AF64</f>
        <v>27.556799999999999</v>
      </c>
      <c r="BJ28" s="805">
        <f>'SAME1 Flight Tests 8-27-09'!AG64</f>
        <v>46.382450000000006</v>
      </c>
      <c r="BK28" s="805">
        <f>'SAME1 Flight Tests 8-27-09'!AH64</f>
        <v>1.0633704999999996</v>
      </c>
      <c r="BL28" s="805">
        <f>'SAME1 Flight Tests 8-27-09'!AK64</f>
        <v>577492.72038184176</v>
      </c>
      <c r="BM28" s="805">
        <f>'SAME1 Flight Tests 8-27-09'!AL64</f>
        <v>199.06246731712528</v>
      </c>
      <c r="BN28" s="806"/>
      <c r="BO28" s="805"/>
      <c r="BP28" s="806"/>
      <c r="BQ28" s="805">
        <f>'SAME1 Flight Tests 8-27-09'!AM64</f>
        <v>34.304533507117</v>
      </c>
      <c r="BR28" s="816">
        <f>'SAME1 Flight Tests 8-27-09'!AP64</f>
        <v>0.34470125820028336</v>
      </c>
      <c r="BS28" s="816">
        <f>'SAME1 Flight Tests 8-27-09'!AQ64</f>
        <v>0.48556852213690521</v>
      </c>
      <c r="BT28" s="816"/>
      <c r="BU28" s="816">
        <f>'SAME1 Flight Tests 8-27-09'!AS64</f>
        <v>1.7956311049383042</v>
      </c>
      <c r="BV28" s="816">
        <f>'SAME1 Flight Tests 8-27-09'!AT64</f>
        <v>0.29042837201600924</v>
      </c>
      <c r="BW28" s="807">
        <f>'SAME1 Flight Tests 8-27-09'!BB64</f>
        <v>577492.72038184176</v>
      </c>
      <c r="BX28" s="807">
        <f>'SAME1 Flight Tests 8-27-09'!BC64</f>
        <v>568093.22525500471</v>
      </c>
      <c r="BY28" s="807">
        <f>'SAME1 Flight Tests 8-27-09'!BD64</f>
        <v>537260.83787047281</v>
      </c>
      <c r="BZ28" s="806"/>
      <c r="CA28" s="805">
        <f>'SAME1 Flight Tests 8-27-09'!BG64</f>
        <v>0.22819109442060076</v>
      </c>
      <c r="CB28" s="805">
        <f>'SAME1 Flight Tests 8-27-09'!BF64</f>
        <v>0.28000000000000003</v>
      </c>
      <c r="CC28" s="783"/>
      <c r="CD28" s="805">
        <f>'SAME1 Flight Tests 8-27-09'!BE64</f>
        <v>1</v>
      </c>
      <c r="CE28" s="27"/>
    </row>
    <row r="29" spans="1:87" ht="23.25" x14ac:dyDescent="0.35">
      <c r="B29" s="27"/>
      <c r="C29" s="752"/>
      <c r="D29" s="28"/>
      <c r="E29" s="29"/>
      <c r="F29" s="912"/>
      <c r="G29" s="912"/>
      <c r="H29" s="751"/>
      <c r="I29" s="2104" t="s">
        <v>71</v>
      </c>
      <c r="J29" s="2104"/>
      <c r="K29" s="2104"/>
      <c r="L29" s="2104"/>
      <c r="M29" s="2104"/>
      <c r="N29" s="2104"/>
      <c r="O29" s="2104"/>
      <c r="P29" s="2104"/>
      <c r="Q29" s="2104"/>
      <c r="R29" s="2104"/>
      <c r="S29" s="2104"/>
      <c r="T29" s="2104"/>
      <c r="U29" s="2104"/>
      <c r="V29" s="2104"/>
      <c r="W29" s="35"/>
      <c r="X29" s="35"/>
      <c r="Y29" s="35"/>
      <c r="Z29" s="35"/>
      <c r="AA29" s="35"/>
      <c r="AB29" s="35"/>
      <c r="AC29" s="35"/>
      <c r="AD29" s="35"/>
      <c r="AE29" s="35"/>
      <c r="AF29" s="810"/>
      <c r="AG29" s="41"/>
      <c r="AH29" s="811"/>
      <c r="AI29" s="812"/>
      <c r="AJ29" s="812"/>
      <c r="AK29" s="812"/>
      <c r="AL29" s="812"/>
      <c r="AM29" s="813"/>
      <c r="AN29" s="814"/>
      <c r="AO29" s="814"/>
      <c r="AP29" s="814"/>
      <c r="AQ29" s="814"/>
      <c r="AR29" s="814"/>
      <c r="AS29" s="814"/>
      <c r="AT29" s="814"/>
      <c r="AU29" s="814"/>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27"/>
    </row>
    <row r="30" spans="1:87" ht="12.75" customHeight="1" x14ac:dyDescent="0.25">
      <c r="E30" s="5"/>
      <c r="F30" s="916"/>
      <c r="G30" s="916"/>
      <c r="H30" s="749"/>
      <c r="AQ30" s="456"/>
      <c r="AR30" s="456"/>
      <c r="AS30" s="456"/>
      <c r="AT30" s="456"/>
      <c r="AU30" s="456"/>
    </row>
    <row r="31" spans="1:87" ht="12.75" customHeight="1" x14ac:dyDescent="0.25">
      <c r="E31" s="5"/>
      <c r="F31" s="913"/>
      <c r="G31" s="913"/>
      <c r="H31" s="749"/>
      <c r="AQ31" s="456"/>
      <c r="AR31" s="456"/>
      <c r="AS31" s="456"/>
      <c r="AT31" s="456"/>
      <c r="AU31" s="456"/>
    </row>
    <row r="32" spans="1:87" ht="13.5" customHeight="1" x14ac:dyDescent="0.25">
      <c r="AQ32" s="456"/>
      <c r="AR32" s="456"/>
      <c r="AS32" s="456"/>
      <c r="AT32" s="456"/>
      <c r="AU32" s="456"/>
    </row>
    <row r="33" spans="2:87" ht="13.5" customHeight="1" x14ac:dyDescent="0.25">
      <c r="AQ33" s="456"/>
      <c r="AR33" s="456"/>
      <c r="AS33" s="456"/>
      <c r="AT33" s="456"/>
      <c r="AU33" s="456"/>
    </row>
    <row r="34" spans="2:87" ht="12.75" customHeight="1" x14ac:dyDescent="0.25">
      <c r="AQ34" s="456"/>
      <c r="AR34" s="456"/>
      <c r="AS34" s="456"/>
      <c r="AT34" s="456"/>
      <c r="AU34" s="456"/>
    </row>
    <row r="35" spans="2:87" ht="12.75" customHeight="1" x14ac:dyDescent="0.25">
      <c r="AQ35" s="456"/>
      <c r="AR35" s="456"/>
      <c r="AS35" s="456"/>
      <c r="AT35" s="456"/>
      <c r="AU35" s="456"/>
    </row>
    <row r="36" spans="2:87" ht="13.5" customHeight="1" x14ac:dyDescent="0.25">
      <c r="AQ36" s="456"/>
      <c r="AR36" s="456"/>
      <c r="AS36" s="456"/>
      <c r="AT36" s="456"/>
      <c r="AU36" s="456"/>
    </row>
    <row r="37" spans="2:87" ht="13.5" customHeight="1" x14ac:dyDescent="0.25"/>
    <row r="38" spans="2:87" ht="12.75" customHeight="1" x14ac:dyDescent="0.25"/>
    <row r="39" spans="2:87" s="762" customFormat="1" ht="12.75" customHeight="1" x14ac:dyDescent="0.25">
      <c r="B39" s="3"/>
      <c r="C39" s="750"/>
      <c r="D39" s="4"/>
      <c r="E39" s="4"/>
      <c r="F39" s="914"/>
      <c r="G39" s="914"/>
      <c r="H39" s="750"/>
      <c r="I39" s="3"/>
      <c r="J39" s="792"/>
      <c r="K39" s="3"/>
      <c r="L39" s="3"/>
      <c r="M39" s="3"/>
      <c r="N39" s="3"/>
      <c r="O39" s="6"/>
      <c r="P39" s="6"/>
      <c r="Q39" s="6"/>
      <c r="R39" s="6"/>
      <c r="S39" s="6"/>
      <c r="T39" s="6"/>
      <c r="U39" s="6"/>
      <c r="V39" s="6"/>
      <c r="W39" s="6"/>
      <c r="X39" s="6"/>
      <c r="Y39" s="6"/>
      <c r="Z39" s="6"/>
      <c r="AA39" s="6"/>
      <c r="AB39" s="6"/>
      <c r="AC39" s="6"/>
      <c r="AD39" s="6"/>
      <c r="AE39" s="6"/>
      <c r="AF39" s="6"/>
      <c r="AG39" s="6"/>
      <c r="AH39" s="815"/>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3"/>
      <c r="CF39" s="3"/>
      <c r="CG39" s="3"/>
      <c r="CH39" s="3"/>
      <c r="CI39" s="3"/>
    </row>
    <row r="40" spans="2:87" s="762" customFormat="1" ht="12.75" customHeight="1" x14ac:dyDescent="0.25">
      <c r="B40" s="3"/>
      <c r="C40" s="750"/>
      <c r="D40" s="4"/>
      <c r="E40" s="4"/>
      <c r="F40" s="914"/>
      <c r="G40" s="914"/>
      <c r="H40" s="750"/>
      <c r="I40" s="3"/>
      <c r="J40" s="792"/>
      <c r="K40" s="3"/>
      <c r="L40" s="3"/>
      <c r="M40" s="3"/>
      <c r="N40" s="3"/>
      <c r="O40" s="6"/>
      <c r="P40" s="6"/>
      <c r="Q40" s="6"/>
      <c r="R40" s="6"/>
      <c r="S40" s="6"/>
      <c r="T40" s="6"/>
      <c r="U40" s="6"/>
      <c r="V40" s="6"/>
      <c r="W40" s="6"/>
      <c r="X40" s="6"/>
      <c r="Y40" s="6"/>
      <c r="Z40" s="6"/>
      <c r="AA40" s="6"/>
      <c r="AB40" s="6"/>
      <c r="AC40" s="6"/>
      <c r="AD40" s="6"/>
      <c r="AE40" s="6"/>
      <c r="AF40" s="6"/>
      <c r="AG40" s="6"/>
      <c r="AH40" s="815"/>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3"/>
      <c r="CF40" s="3"/>
      <c r="CG40" s="3"/>
      <c r="CH40" s="3"/>
      <c r="CI40" s="3"/>
    </row>
    <row r="41" spans="2:87" s="762" customFormat="1" ht="13.5" customHeight="1" x14ac:dyDescent="0.25">
      <c r="B41" s="3"/>
      <c r="C41" s="750"/>
      <c r="D41" s="4"/>
      <c r="E41" s="4"/>
      <c r="F41" s="914"/>
      <c r="G41" s="914"/>
      <c r="H41" s="750"/>
      <c r="I41" s="3"/>
      <c r="J41" s="792"/>
      <c r="K41" s="3"/>
      <c r="L41" s="3"/>
      <c r="M41" s="3"/>
      <c r="N41" s="3"/>
      <c r="O41" s="6"/>
      <c r="P41" s="6"/>
      <c r="Q41" s="6"/>
      <c r="R41" s="6"/>
      <c r="S41" s="6"/>
      <c r="T41" s="6"/>
      <c r="U41" s="6"/>
      <c r="V41" s="6"/>
      <c r="W41" s="6"/>
      <c r="X41" s="6"/>
      <c r="Y41" s="6"/>
      <c r="Z41" s="6"/>
      <c r="AA41" s="6"/>
      <c r="AB41" s="6"/>
      <c r="AC41" s="6"/>
      <c r="AD41" s="6"/>
      <c r="AE41" s="6"/>
      <c r="AF41" s="6"/>
      <c r="AG41" s="6"/>
      <c r="AH41" s="815"/>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3"/>
      <c r="CF41" s="3"/>
      <c r="CG41" s="3"/>
      <c r="CH41" s="3"/>
      <c r="CI41" s="3"/>
    </row>
    <row r="42" spans="2:87" s="762" customFormat="1" ht="13.5" customHeight="1" x14ac:dyDescent="0.25">
      <c r="B42" s="3"/>
      <c r="C42" s="750"/>
      <c r="D42" s="4"/>
      <c r="E42" s="4"/>
      <c r="F42" s="914"/>
      <c r="G42" s="914"/>
      <c r="H42" s="750"/>
      <c r="I42" s="3"/>
      <c r="J42" s="792"/>
      <c r="K42" s="3"/>
      <c r="L42" s="3"/>
      <c r="M42" s="3"/>
      <c r="N42" s="3"/>
      <c r="O42" s="6"/>
      <c r="P42" s="6"/>
      <c r="Q42" s="6"/>
      <c r="R42" s="6"/>
      <c r="S42" s="6"/>
      <c r="T42" s="6"/>
      <c r="U42" s="6"/>
      <c r="V42" s="6"/>
      <c r="W42" s="6"/>
      <c r="X42" s="6"/>
      <c r="Y42" s="6"/>
      <c r="Z42" s="6"/>
      <c r="AA42" s="6"/>
      <c r="AB42" s="6"/>
      <c r="AC42" s="6"/>
      <c r="AD42" s="6"/>
      <c r="AE42" s="6"/>
      <c r="AF42" s="6"/>
      <c r="AG42" s="6"/>
      <c r="AH42" s="815"/>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3"/>
      <c r="CF42" s="3"/>
      <c r="CG42" s="3"/>
      <c r="CH42" s="3"/>
      <c r="CI42" s="3"/>
    </row>
    <row r="43" spans="2:87" s="762" customFormat="1" ht="12.75" customHeight="1" x14ac:dyDescent="0.25">
      <c r="B43" s="3"/>
      <c r="C43" s="750"/>
      <c r="D43" s="4"/>
      <c r="E43" s="4"/>
      <c r="F43" s="914"/>
      <c r="G43" s="914"/>
      <c r="H43" s="750"/>
      <c r="I43" s="3"/>
      <c r="J43" s="792"/>
      <c r="K43" s="3"/>
      <c r="L43" s="3"/>
      <c r="M43" s="3"/>
      <c r="N43" s="3"/>
      <c r="O43" s="6"/>
      <c r="P43" s="6"/>
      <c r="Q43" s="6"/>
      <c r="R43" s="6"/>
      <c r="S43" s="6"/>
      <c r="T43" s="6"/>
      <c r="U43" s="6"/>
      <c r="V43" s="6"/>
      <c r="W43" s="6"/>
      <c r="X43" s="6"/>
      <c r="Y43" s="6"/>
      <c r="Z43" s="6"/>
      <c r="AA43" s="6"/>
      <c r="AB43" s="6"/>
      <c r="AC43" s="6"/>
      <c r="AD43" s="6"/>
      <c r="AE43" s="6"/>
      <c r="AF43" s="6"/>
      <c r="AG43" s="6"/>
      <c r="AH43" s="815"/>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3"/>
      <c r="CF43" s="3"/>
      <c r="CG43" s="3"/>
      <c r="CH43" s="3"/>
      <c r="CI43" s="3"/>
    </row>
    <row r="44" spans="2:87" s="762" customFormat="1" ht="12.75" customHeight="1" x14ac:dyDescent="0.25">
      <c r="B44" s="3"/>
      <c r="C44" s="750"/>
      <c r="D44" s="4"/>
      <c r="E44" s="4"/>
      <c r="F44" s="914"/>
      <c r="G44" s="914"/>
      <c r="H44" s="750"/>
      <c r="I44" s="3"/>
      <c r="J44" s="792"/>
      <c r="K44" s="3"/>
      <c r="L44" s="3"/>
      <c r="M44" s="3"/>
      <c r="N44" s="3"/>
      <c r="O44" s="6"/>
      <c r="P44" s="6"/>
      <c r="Q44" s="6"/>
      <c r="R44" s="6"/>
      <c r="S44" s="6"/>
      <c r="T44" s="6"/>
      <c r="U44" s="6"/>
      <c r="V44" s="6"/>
      <c r="W44" s="6"/>
      <c r="X44" s="6"/>
      <c r="Y44" s="6"/>
      <c r="Z44" s="6"/>
      <c r="AA44" s="6"/>
      <c r="AB44" s="6"/>
      <c r="AC44" s="6"/>
      <c r="AD44" s="6"/>
      <c r="AE44" s="6"/>
      <c r="AF44" s="6"/>
      <c r="AG44" s="6"/>
      <c r="AH44" s="815"/>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3"/>
      <c r="CF44" s="3"/>
      <c r="CG44" s="3"/>
      <c r="CH44" s="3"/>
      <c r="CI44" s="3"/>
    </row>
    <row r="45" spans="2:87" s="762" customFormat="1" ht="13.5" customHeight="1" x14ac:dyDescent="0.25">
      <c r="B45" s="3"/>
      <c r="C45" s="750"/>
      <c r="D45" s="4"/>
      <c r="E45" s="4"/>
      <c r="F45" s="914"/>
      <c r="G45" s="914"/>
      <c r="H45" s="750"/>
      <c r="I45" s="3"/>
      <c r="J45" s="792"/>
      <c r="K45" s="3"/>
      <c r="L45" s="3"/>
      <c r="M45" s="3"/>
      <c r="N45" s="3"/>
      <c r="O45" s="6"/>
      <c r="P45" s="6"/>
      <c r="Q45" s="6"/>
      <c r="R45" s="6"/>
      <c r="S45" s="6"/>
      <c r="T45" s="6"/>
      <c r="U45" s="6"/>
      <c r="V45" s="6"/>
      <c r="W45" s="6"/>
      <c r="X45" s="6"/>
      <c r="Y45" s="6"/>
      <c r="Z45" s="6"/>
      <c r="AA45" s="6"/>
      <c r="AB45" s="6"/>
      <c r="AC45" s="6"/>
      <c r="AD45" s="6"/>
      <c r="AE45" s="6"/>
      <c r="AF45" s="6"/>
      <c r="AG45" s="6"/>
      <c r="AH45" s="815"/>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3"/>
      <c r="CF45" s="3"/>
      <c r="CG45" s="3"/>
      <c r="CH45" s="3"/>
      <c r="CI45" s="3"/>
    </row>
    <row r="46" spans="2:87" s="762" customFormat="1" ht="13.5" customHeight="1" x14ac:dyDescent="0.25">
      <c r="B46" s="3"/>
      <c r="C46" s="750"/>
      <c r="D46" s="4"/>
      <c r="E46" s="4"/>
      <c r="F46" s="914"/>
      <c r="G46" s="914"/>
      <c r="H46" s="750"/>
      <c r="I46" s="3"/>
      <c r="J46" s="792"/>
      <c r="K46" s="3"/>
      <c r="L46" s="3"/>
      <c r="M46" s="3"/>
      <c r="N46" s="3"/>
      <c r="O46" s="6"/>
      <c r="P46" s="6"/>
      <c r="Q46" s="6"/>
      <c r="R46" s="6"/>
      <c r="S46" s="6"/>
      <c r="T46" s="6"/>
      <c r="U46" s="6"/>
      <c r="V46" s="6"/>
      <c r="W46" s="6"/>
      <c r="X46" s="6"/>
      <c r="Y46" s="6"/>
      <c r="Z46" s="6"/>
      <c r="AA46" s="6"/>
      <c r="AB46" s="6"/>
      <c r="AC46" s="6"/>
      <c r="AD46" s="6"/>
      <c r="AE46" s="6"/>
      <c r="AF46" s="6"/>
      <c r="AG46" s="6"/>
      <c r="AH46" s="815"/>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3"/>
      <c r="CF46" s="3"/>
      <c r="CG46" s="3"/>
      <c r="CH46" s="3"/>
      <c r="CI46" s="3"/>
    </row>
    <row r="47" spans="2:87" s="762" customFormat="1" ht="12.75" customHeight="1" x14ac:dyDescent="0.25">
      <c r="B47" s="3"/>
      <c r="C47" s="750"/>
      <c r="D47" s="4"/>
      <c r="E47" s="4"/>
      <c r="F47" s="914"/>
      <c r="G47" s="914"/>
      <c r="H47" s="750"/>
      <c r="I47" s="3"/>
      <c r="J47" s="792"/>
      <c r="K47" s="3"/>
      <c r="L47" s="3"/>
      <c r="M47" s="3"/>
      <c r="N47" s="3"/>
      <c r="O47" s="6"/>
      <c r="P47" s="6"/>
      <c r="Q47" s="6"/>
      <c r="R47" s="6"/>
      <c r="S47" s="6"/>
      <c r="T47" s="6"/>
      <c r="U47" s="6"/>
      <c r="V47" s="6"/>
      <c r="W47" s="6"/>
      <c r="X47" s="6"/>
      <c r="Y47" s="6"/>
      <c r="Z47" s="6"/>
      <c r="AA47" s="6"/>
      <c r="AB47" s="6"/>
      <c r="AC47" s="6"/>
      <c r="AD47" s="6"/>
      <c r="AE47" s="6"/>
      <c r="AF47" s="6"/>
      <c r="AG47" s="6"/>
      <c r="AH47" s="815"/>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3"/>
      <c r="CF47" s="3"/>
      <c r="CG47" s="3"/>
      <c r="CH47" s="3"/>
      <c r="CI47" s="3"/>
    </row>
    <row r="48" spans="2:87" s="762" customFormat="1" ht="12.75" customHeight="1" x14ac:dyDescent="0.25">
      <c r="B48" s="3"/>
      <c r="C48" s="750"/>
      <c r="D48" s="4"/>
      <c r="E48" s="4"/>
      <c r="F48" s="914"/>
      <c r="G48" s="914"/>
      <c r="H48" s="750"/>
      <c r="I48" s="3"/>
      <c r="J48" s="792"/>
      <c r="K48" s="3"/>
      <c r="L48" s="3"/>
      <c r="M48" s="3"/>
      <c r="N48" s="3"/>
      <c r="O48" s="6"/>
      <c r="P48" s="6"/>
      <c r="Q48" s="6"/>
      <c r="R48" s="6"/>
      <c r="S48" s="6"/>
      <c r="T48" s="6"/>
      <c r="U48" s="6"/>
      <c r="V48" s="6"/>
      <c r="W48" s="6"/>
      <c r="X48" s="6"/>
      <c r="Y48" s="6"/>
      <c r="Z48" s="6"/>
      <c r="AA48" s="6"/>
      <c r="AB48" s="6"/>
      <c r="AC48" s="6"/>
      <c r="AD48" s="6"/>
      <c r="AE48" s="6"/>
      <c r="AF48" s="6"/>
      <c r="AG48" s="6"/>
      <c r="AH48" s="815"/>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3"/>
      <c r="CF48" s="3"/>
      <c r="CG48" s="3"/>
      <c r="CH48" s="3"/>
      <c r="CI48" s="3"/>
    </row>
    <row r="49" spans="2:87" s="762" customFormat="1" ht="13.5" customHeight="1" x14ac:dyDescent="0.25">
      <c r="B49" s="3"/>
      <c r="C49" s="750"/>
      <c r="D49" s="4"/>
      <c r="E49" s="4"/>
      <c r="F49" s="914"/>
      <c r="G49" s="914"/>
      <c r="H49" s="750"/>
      <c r="I49" s="3"/>
      <c r="J49" s="792"/>
      <c r="K49" s="3"/>
      <c r="L49" s="3"/>
      <c r="M49" s="3"/>
      <c r="N49" s="3"/>
      <c r="O49" s="6"/>
      <c r="P49" s="6"/>
      <c r="Q49" s="6"/>
      <c r="R49" s="6"/>
      <c r="S49" s="6"/>
      <c r="T49" s="6"/>
      <c r="U49" s="6"/>
      <c r="V49" s="6"/>
      <c r="W49" s="6"/>
      <c r="X49" s="6"/>
      <c r="Y49" s="6"/>
      <c r="Z49" s="6"/>
      <c r="AA49" s="6"/>
      <c r="AB49" s="6"/>
      <c r="AC49" s="6"/>
      <c r="AD49" s="6"/>
      <c r="AE49" s="6"/>
      <c r="AF49" s="6"/>
      <c r="AG49" s="6"/>
      <c r="AH49" s="815"/>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3"/>
      <c r="CF49" s="3"/>
      <c r="CG49" s="3"/>
      <c r="CH49" s="3"/>
      <c r="CI49" s="3"/>
    </row>
    <row r="58" spans="2:87" ht="18" x14ac:dyDescent="0.25">
      <c r="J58" s="887" t="s">
        <v>502</v>
      </c>
      <c r="AE58" s="868" t="s">
        <v>503</v>
      </c>
      <c r="AF58" s="869"/>
      <c r="AW58" s="888" t="s">
        <v>504</v>
      </c>
      <c r="AX58" s="889"/>
      <c r="BK58" s="890" t="s">
        <v>505</v>
      </c>
      <c r="BL58" s="891"/>
    </row>
    <row r="59" spans="2:87" ht="18" x14ac:dyDescent="0.25">
      <c r="H59" s="845"/>
    </row>
    <row r="60" spans="2:87" ht="18" x14ac:dyDescent="0.25">
      <c r="H60" s="845"/>
    </row>
  </sheetData>
  <sortState ref="A3:CD28">
    <sortCondition ref="U3:U28"/>
    <sortCondition ref="O3:O28"/>
    <sortCondition ref="N3:N28"/>
  </sortState>
  <mergeCells count="5">
    <mergeCell ref="B1:K1"/>
    <mergeCell ref="N1:T1"/>
    <mergeCell ref="V1:AH1"/>
    <mergeCell ref="AI1:AT1"/>
    <mergeCell ref="I29:V29"/>
  </mergeCells>
  <conditionalFormatting sqref="D1:J1048576">
    <cfRule type="cellIs" dxfId="42" priority="5" operator="equal">
      <formula>0</formula>
    </cfRule>
  </conditionalFormatting>
  <conditionalFormatting sqref="H59:H60">
    <cfRule type="cellIs" dxfId="41" priority="4" operator="equal">
      <formula>0</formula>
    </cfRule>
  </conditionalFormatting>
  <conditionalFormatting sqref="AE58">
    <cfRule type="cellIs" dxfId="40" priority="3" operator="equal">
      <formula>0</formula>
    </cfRule>
  </conditionalFormatting>
  <conditionalFormatting sqref="AW58">
    <cfRule type="cellIs" dxfId="39" priority="2" operator="equal">
      <formula>0</formula>
    </cfRule>
  </conditionalFormatting>
  <conditionalFormatting sqref="BK58">
    <cfRule type="cellIs" dxfId="38" priority="1" operator="equal">
      <formula>0</formula>
    </cfRule>
  </conditionalFormatting>
  <pageMargins left="0.5" right="0.5" top="1" bottom="0.5" header="0.5" footer="0.5"/>
  <pageSetup paperSize="17" scale="46" fitToWidth="2" fitToHeight="2" orientation="landscape" r:id="rId1"/>
  <headerFooter alignWithMargins="0">
    <oddFooter>&amp;L&amp;D&amp;C&amp;T&amp;R&amp;F</oddFooter>
  </headerFooter>
  <colBreaks count="1" manualBreakCount="1">
    <brk id="62" max="16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CJ97"/>
  <sheetViews>
    <sheetView topLeftCell="A2" zoomScale="60" zoomScaleNormal="60" workbookViewId="0">
      <pane xSplit="8" ySplit="1" topLeftCell="Y27" activePane="bottomRight" state="frozen"/>
      <selection activeCell="BM3" sqref="BM3"/>
      <selection pane="topRight" activeCell="BM3" sqref="BM3"/>
      <selection pane="bottomLeft" activeCell="BM3" sqref="BM3"/>
      <selection pane="bottomRight" activeCell="CA41" sqref="CA41"/>
    </sheetView>
  </sheetViews>
  <sheetFormatPr defaultRowHeight="15.75" x14ac:dyDescent="0.25"/>
  <cols>
    <col min="1" max="1" width="5" style="762" customWidth="1"/>
    <col min="2" max="2" width="3.5703125" style="3" customWidth="1"/>
    <col min="3" max="3" width="9" style="750" customWidth="1"/>
    <col min="4" max="4" width="4.42578125" style="4" customWidth="1"/>
    <col min="5" max="5" width="6.85546875" style="4" customWidth="1"/>
    <col min="6" max="6" width="3.42578125" style="4" customWidth="1"/>
    <col min="7" max="7" width="5.5703125" style="914" bestFit="1" customWidth="1"/>
    <col min="8" max="8" width="39.85546875" style="750" bestFit="1" customWidth="1"/>
    <col min="9" max="9" width="6.42578125" style="3" customWidth="1"/>
    <col min="10" max="10" width="16.42578125" style="792" bestFit="1" customWidth="1"/>
    <col min="11" max="11" width="4.5703125" style="3" customWidth="1"/>
    <col min="12" max="13" width="3.7109375" style="3" customWidth="1"/>
    <col min="14" max="14" width="4.7109375" style="3" customWidth="1"/>
    <col min="15" max="15" width="7.5703125" style="6" bestFit="1" customWidth="1"/>
    <col min="16" max="16" width="4.7109375" style="6" customWidth="1"/>
    <col min="17" max="17" width="7.140625" style="6" bestFit="1" customWidth="1"/>
    <col min="18" max="18" width="6.5703125" style="6" customWidth="1"/>
    <col min="19" max="19" width="7.140625" style="6" bestFit="1" customWidth="1"/>
    <col min="20" max="21" width="6.85546875" style="6" customWidth="1"/>
    <col min="22" max="22" width="7.140625" style="6" bestFit="1" customWidth="1"/>
    <col min="23" max="23" width="10.28515625" style="6" bestFit="1" customWidth="1"/>
    <col min="24" max="28" width="5.28515625" style="6" customWidth="1"/>
    <col min="29" max="29" width="7.28515625" style="6" bestFit="1" customWidth="1"/>
    <col min="30" max="30" width="4.85546875" style="6" customWidth="1"/>
    <col min="31" max="31" width="6.42578125" style="6" customWidth="1"/>
    <col min="32" max="32" width="5.28515625" style="6" customWidth="1"/>
    <col min="33" max="33" width="10.85546875" style="6" bestFit="1" customWidth="1"/>
    <col min="34" max="34" width="8" style="815" bestFit="1" customWidth="1"/>
    <col min="35" max="35" width="10.28515625" style="6" bestFit="1" customWidth="1"/>
    <col min="36" max="37" width="7.140625" style="6" bestFit="1" customWidth="1"/>
    <col min="38" max="38" width="4.5703125" style="6" customWidth="1"/>
    <col min="39" max="39" width="5" style="6" customWidth="1"/>
    <col min="40" max="40" width="9" style="6" customWidth="1"/>
    <col min="41" max="41" width="5" style="6" customWidth="1"/>
    <col min="42" max="42" width="8.42578125" style="6" bestFit="1" customWidth="1"/>
    <col min="43" max="43" width="5" style="6" customWidth="1"/>
    <col min="44" max="44" width="10.28515625" style="6" bestFit="1" customWidth="1"/>
    <col min="45" max="45" width="9.5703125" style="6" bestFit="1" customWidth="1"/>
    <col min="46" max="47" width="9.7109375" style="6" customWidth="1"/>
    <col min="48" max="57" width="9.140625" style="6" customWidth="1"/>
    <col min="58" max="58" width="10.28515625" style="6" customWidth="1"/>
    <col min="59" max="61" width="9.140625" style="6" customWidth="1"/>
    <col min="62" max="62" width="15.42578125" style="6" customWidth="1"/>
    <col min="63" max="63" width="17" style="6" customWidth="1"/>
    <col min="64" max="64" width="13.28515625" style="6" bestFit="1" customWidth="1"/>
    <col min="65" max="65" width="9.85546875" style="6" bestFit="1" customWidth="1"/>
    <col min="66" max="68" width="9.85546875" style="6" customWidth="1"/>
    <col min="69" max="74" width="9.140625" style="6" customWidth="1"/>
    <col min="75" max="77" width="10.42578125" style="6" bestFit="1" customWidth="1"/>
    <col min="78" max="83" width="9.140625" style="6"/>
    <col min="84" max="16384" width="9.140625" style="3"/>
  </cols>
  <sheetData>
    <row r="1" spans="1:84" s="1" customFormat="1" ht="64.5" customHeight="1" x14ac:dyDescent="0.6">
      <c r="A1" s="763"/>
      <c r="B1" s="2098" t="s">
        <v>431</v>
      </c>
      <c r="C1" s="2099"/>
      <c r="D1" s="2099"/>
      <c r="E1" s="2099"/>
      <c r="F1" s="2099"/>
      <c r="G1" s="2099"/>
      <c r="H1" s="2099"/>
      <c r="I1" s="2099"/>
      <c r="J1" s="2099"/>
      <c r="K1" s="2099"/>
      <c r="L1" s="829"/>
      <c r="M1" s="829"/>
      <c r="N1" s="2100" t="s">
        <v>2</v>
      </c>
      <c r="O1" s="2100"/>
      <c r="P1" s="2100"/>
      <c r="Q1" s="2100"/>
      <c r="R1" s="2100"/>
      <c r="S1" s="2100"/>
      <c r="T1" s="2100"/>
      <c r="U1" s="832"/>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828"/>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1085"/>
      <c r="CF1" s="25"/>
    </row>
    <row r="2" spans="1:84" s="2" customFormat="1" ht="156.75" customHeight="1" x14ac:dyDescent="0.25">
      <c r="A2" s="781" t="s">
        <v>475</v>
      </c>
      <c r="B2" s="768" t="s">
        <v>25</v>
      </c>
      <c r="C2" s="769" t="s">
        <v>1</v>
      </c>
      <c r="D2" s="769" t="s">
        <v>33</v>
      </c>
      <c r="E2" s="769" t="s">
        <v>0</v>
      </c>
      <c r="F2" s="769" t="s">
        <v>26</v>
      </c>
      <c r="G2" s="767"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484</v>
      </c>
      <c r="BN2" s="36" t="s">
        <v>585</v>
      </c>
      <c r="BO2" s="47" t="s">
        <v>584</v>
      </c>
      <c r="BP2" s="774" t="s">
        <v>91</v>
      </c>
      <c r="BQ2" s="774" t="s">
        <v>67</v>
      </c>
      <c r="BR2" s="775" t="s">
        <v>76</v>
      </c>
      <c r="BS2" s="775" t="s">
        <v>77</v>
      </c>
      <c r="BT2" s="775" t="s">
        <v>75</v>
      </c>
      <c r="BU2" s="775" t="s">
        <v>79</v>
      </c>
      <c r="BV2" s="775" t="s">
        <v>80</v>
      </c>
      <c r="BW2" s="776" t="s">
        <v>62</v>
      </c>
      <c r="BX2" s="776" t="s">
        <v>63</v>
      </c>
      <c r="BY2" s="776" t="s">
        <v>64</v>
      </c>
      <c r="BZ2" s="777" t="s">
        <v>483</v>
      </c>
      <c r="CA2" s="777" t="s">
        <v>65</v>
      </c>
      <c r="CB2" s="777" t="s">
        <v>68</v>
      </c>
      <c r="CC2" s="777" t="s">
        <v>66</v>
      </c>
      <c r="CD2" s="777" t="s">
        <v>72</v>
      </c>
      <c r="CE2" s="1109" t="s">
        <v>662</v>
      </c>
      <c r="CF2" s="26"/>
    </row>
    <row r="3" spans="1:84" ht="16.5" customHeight="1" x14ac:dyDescent="0.2">
      <c r="A3" s="778">
        <v>1</v>
      </c>
      <c r="B3" s="779">
        <f>'SAME1 Flight Tests 8-27-09'!A28</f>
        <v>3</v>
      </c>
      <c r="C3" s="835" t="str">
        <f>'SAME1 Flight Tests 8-27-09'!B28</f>
        <v>Silicone</v>
      </c>
      <c r="D3" s="782"/>
      <c r="E3" s="779" t="str">
        <f>'SAME1 Flight Tests 8-27-09'!C28</f>
        <v>24 S</v>
      </c>
      <c r="F3" s="779">
        <f>'SAME1 Flight Tests 8-27-09'!D28</f>
        <v>2</v>
      </c>
      <c r="G3" s="805">
        <f>'SAME1 Flight Tests 8-27-09'!E28</f>
        <v>24</v>
      </c>
      <c r="H3" s="779" t="str">
        <f>'SAME1 Flight Tests 8-27-09'!F28</f>
        <v>Flow Down</v>
      </c>
      <c r="I3" s="779">
        <f>'SAME1 Flight Tests 8-27-09'!G28</f>
        <v>267</v>
      </c>
      <c r="J3" s="791">
        <f>'SAME1 Flight Tests 8-27-09'!H28</f>
        <v>39349</v>
      </c>
      <c r="K3" s="779">
        <f>'SAME1 Flight Tests 8-27-09'!I28</f>
        <v>0</v>
      </c>
      <c r="L3" s="779" t="str">
        <f>'SAME1 Flight Tests 8-27-09'!J28</f>
        <v>n</v>
      </c>
      <c r="M3" s="779" t="str">
        <f>'SAME1 Flight Tests 8-27-09'!K28</f>
        <v>n</v>
      </c>
      <c r="N3" s="779">
        <f>'SAME1 Flight Tests 8-27-09'!L28</f>
        <v>4</v>
      </c>
      <c r="O3" s="804">
        <f>'SAME1 Flight Tests 8-27-09'!M28</f>
        <v>1.327</v>
      </c>
      <c r="P3" s="805">
        <f>'SAME1 Flight Tests 8-27-09'!N28</f>
        <v>38</v>
      </c>
      <c r="Q3" s="805">
        <f>'SAME1 Flight Tests 8-27-09'!O28</f>
        <v>8</v>
      </c>
      <c r="R3" s="805">
        <f>'SAME1 Flight Tests 8-27-09'!P28</f>
        <v>8</v>
      </c>
      <c r="S3" s="806"/>
      <c r="T3" s="806"/>
      <c r="U3" s="805">
        <f>'SAME1 Flight Tests 8-27-09'!Q28</f>
        <v>35.666666666666664</v>
      </c>
      <c r="V3" s="806"/>
      <c r="W3" s="806"/>
      <c r="X3" s="806"/>
      <c r="Y3" s="806"/>
      <c r="Z3" s="806"/>
      <c r="AA3" s="805" t="str">
        <f>'SAME1 Flight Tests 8-27-09'!R28</f>
        <v>y</v>
      </c>
      <c r="AB3" s="805" t="str">
        <f>'SAME1 Flight Tests 8-27-09'!S28</f>
        <v>y</v>
      </c>
      <c r="AC3" s="805">
        <f>'SAME1 Flight Tests 8-27-09'!T28</f>
        <v>1</v>
      </c>
      <c r="AD3" s="806"/>
      <c r="AE3" s="805">
        <f>'SAME1 Flight Tests 8-27-09'!U28</f>
        <v>10</v>
      </c>
      <c r="AF3" s="806"/>
      <c r="AG3" s="816">
        <f>'SAME1 Flight Tests 8-27-09'!V28</f>
        <v>3.1812241356819398E-2</v>
      </c>
      <c r="AH3" s="818">
        <f>'SAME1 Flight Tests 8-27-09'!W28</f>
        <v>0.45559533159976062</v>
      </c>
      <c r="AI3" s="806"/>
      <c r="AJ3" s="806"/>
      <c r="AK3" s="806"/>
      <c r="AL3" s="806"/>
      <c r="AM3" s="806"/>
      <c r="AN3" s="806"/>
      <c r="AO3" s="806"/>
      <c r="AP3" s="806"/>
      <c r="AQ3" s="806"/>
      <c r="AR3" s="806"/>
      <c r="AS3" s="806"/>
      <c r="AT3" s="806"/>
      <c r="AU3" s="805">
        <f>'SAME1 Flight Tests 8-27-09'!X28</f>
        <v>0.62</v>
      </c>
      <c r="AV3" s="820">
        <f>'SAME1 Flight Tests 8-27-09'!Y28</f>
        <v>3.1337739999999998</v>
      </c>
      <c r="AW3" s="820">
        <f>'SAME1 Flight Tests 8-27-09'!Z28</f>
        <v>6.2492080000000003</v>
      </c>
      <c r="AX3" s="820">
        <f>'SAME1 Flight Tests 8-27-09'!AA28</f>
        <v>4.2740175000000011</v>
      </c>
      <c r="AY3" s="822"/>
      <c r="AZ3" s="822"/>
      <c r="BA3" s="820">
        <f>'SAME1 Flight Tests 8-27-09'!AC28</f>
        <v>4.9375160000000005</v>
      </c>
      <c r="BB3" s="822"/>
      <c r="BC3" s="822"/>
      <c r="BD3" s="820">
        <f>'SAME1 Flight Tests 8-27-09'!AB28</f>
        <v>6.4803015000000004</v>
      </c>
      <c r="BE3" s="820">
        <f>'SAME1 Flight Tests 8-27-09'!AD28</f>
        <v>4.6543585000000016</v>
      </c>
      <c r="BF3" s="826">
        <f>'SAME1 Flight Tests 8-27-09'!AE28</f>
        <v>41615</v>
      </c>
      <c r="BG3" s="806"/>
      <c r="BH3" s="806"/>
      <c r="BI3" s="805">
        <f>'SAME1 Flight Tests 8-27-09'!AF28</f>
        <v>39.203749999999999</v>
      </c>
      <c r="BJ3" s="805">
        <f>'SAME1 Flight Tests 8-27-09'!AG28</f>
        <v>73.787950000000009</v>
      </c>
      <c r="BK3" s="805">
        <f>'SAME1 Flight Tests 8-27-09'!AH28</f>
        <v>1.8259429999999988</v>
      </c>
      <c r="BL3" s="805">
        <f>'SAME1 Flight Tests 8-27-09'!AK28</f>
        <v>1916208.9136147145</v>
      </c>
      <c r="BM3" s="805">
        <f>'SAME1 Flight Tests 8-27-09'!AL28</f>
        <v>393.72528619180156</v>
      </c>
      <c r="BN3" s="806"/>
      <c r="BO3" s="805"/>
      <c r="BP3" s="806"/>
      <c r="BQ3" s="805">
        <f>'SAME1 Flight Tests 8-27-09'!AM28</f>
        <v>89.077674166451743</v>
      </c>
      <c r="BR3" s="816">
        <f>'SAME1 Flight Tests 8-27-09'!AP28</f>
        <v>0.20547096060057599</v>
      </c>
      <c r="BS3" s="816">
        <f>'SAME1 Flight Tests 8-27-09'!AQ28</f>
        <v>0.46347921790423513</v>
      </c>
      <c r="BT3" s="816"/>
      <c r="BU3" s="816">
        <f>'SAME1 Flight Tests 8-27-09'!AS28</f>
        <v>2.4643261883080352</v>
      </c>
      <c r="BV3" s="816">
        <f>'SAME1 Flight Tests 8-27-09'!AT28</f>
        <v>0.13680770082229526</v>
      </c>
      <c r="BW3" s="807">
        <f>'SAME1 Flight Tests 8-27-09'!BB28</f>
        <v>1916208.9136147145</v>
      </c>
      <c r="BX3" s="807">
        <f>'SAME1 Flight Tests 8-27-09'!BC28</f>
        <v>1886121.596306127</v>
      </c>
      <c r="BY3" s="807">
        <f>'SAME1 Flight Tests 8-27-09'!BD28</f>
        <v>1753586.9635617984</v>
      </c>
      <c r="BZ3" s="806"/>
      <c r="CA3" s="805">
        <f>'SAME1 Flight Tests 8-27-09'!BG28</f>
        <v>0.39183326180257483</v>
      </c>
      <c r="CB3" s="805">
        <f>'SAME1 Flight Tests 8-27-09'!BF28</f>
        <v>0.55000000000000004</v>
      </c>
      <c r="CC3" s="783"/>
      <c r="CD3" s="805">
        <f>'SAME1 Flight Tests 8-27-09'!BE28</f>
        <v>0.9</v>
      </c>
      <c r="CE3" s="805">
        <f>'SAME1 Flight Tests 8-27-09'!BH28</f>
        <v>340.62561231431681</v>
      </c>
      <c r="CF3" s="27"/>
    </row>
    <row r="4" spans="1:84" ht="16.5" customHeight="1" x14ac:dyDescent="0.2">
      <c r="A4" s="780">
        <v>2</v>
      </c>
      <c r="B4" s="784" t="str">
        <f>'SAME R Results'!A95</f>
        <v>9(4)</v>
      </c>
      <c r="C4" s="836" t="str">
        <f>'SAME R Results'!B95</f>
        <v>Silicone</v>
      </c>
      <c r="D4" s="784" t="str">
        <f>'SAME R Results'!C95</f>
        <v>S08</v>
      </c>
      <c r="E4" s="784" t="str">
        <f>'SAME R Results'!D95</f>
        <v>52 S</v>
      </c>
      <c r="F4" s="784">
        <f>'SAME R Results'!E95</f>
        <v>0</v>
      </c>
      <c r="G4" s="784">
        <f>'SAME R Results'!F95</f>
        <v>99</v>
      </c>
      <c r="H4" s="785" t="str">
        <f>'SAME R Results'!G95</f>
        <v>No flow run w/ aging</v>
      </c>
      <c r="I4" s="784">
        <f>'SAME R Results'!H95</f>
        <v>251</v>
      </c>
      <c r="J4" s="786">
        <f>'SAME R Results'!I95</f>
        <v>40429.354166666664</v>
      </c>
      <c r="K4" s="784">
        <f>'SAME R Results'!J95</f>
        <v>0</v>
      </c>
      <c r="L4" s="788"/>
      <c r="M4" s="788"/>
      <c r="N4" s="784">
        <f>'SAME R Results'!K95</f>
        <v>0</v>
      </c>
      <c r="O4" s="793">
        <f>'SAME R Results'!L95</f>
        <v>1.35</v>
      </c>
      <c r="P4" s="784">
        <f>'SAME R Results'!M95</f>
        <v>60</v>
      </c>
      <c r="Q4" s="784">
        <f>'SAME R Results'!N95</f>
        <v>11</v>
      </c>
      <c r="R4" s="784">
        <f>'SAME R Results'!O95</f>
        <v>8</v>
      </c>
      <c r="S4" s="784" t="str">
        <f>'SAME R Results'!P95</f>
        <v>n</v>
      </c>
      <c r="T4" s="784" t="str">
        <f>'SAME R Results'!Q95</f>
        <v>N</v>
      </c>
      <c r="U4" s="784">
        <f>'SAME R Results'!R95</f>
        <v>47.714285714285715</v>
      </c>
      <c r="V4" s="784">
        <f>'SAME R Results'!S95</f>
        <v>0</v>
      </c>
      <c r="W4" s="784">
        <f>'SAME R Results'!T95</f>
        <v>0</v>
      </c>
      <c r="X4" s="784" t="str">
        <f>'SAME R Results'!U95</f>
        <v>n</v>
      </c>
      <c r="Y4" s="784" t="str">
        <f>'SAME R Results'!V95</f>
        <v>y</v>
      </c>
      <c r="Z4" s="784" t="str">
        <f>'SAME R Results'!W95</f>
        <v>y</v>
      </c>
      <c r="AA4" s="784" t="str">
        <f>'SAME R Results'!X95</f>
        <v>y</v>
      </c>
      <c r="AB4" s="784" t="str">
        <f>'SAME R Results'!Y95</f>
        <v>y</v>
      </c>
      <c r="AC4" s="789"/>
      <c r="AD4" s="784" t="str">
        <f>'SAME R Results'!Z95</f>
        <v>y</v>
      </c>
      <c r="AE4" s="784">
        <f>'SAME R Results'!AA95</f>
        <v>10</v>
      </c>
      <c r="AF4" s="784" t="str">
        <f>'SAME R Results'!AB95</f>
        <v>y</v>
      </c>
      <c r="AG4" s="817">
        <f>'SAME R Results'!AC95</f>
        <v>3.1809999999999998E-2</v>
      </c>
      <c r="AH4" s="819">
        <f>'SAME R Results'!AD95</f>
        <v>0</v>
      </c>
      <c r="AI4" s="784">
        <f>'SAME R Results'!AE95</f>
        <v>58</v>
      </c>
      <c r="AJ4" s="784">
        <f>'SAME R Results'!AF95</f>
        <v>480</v>
      </c>
      <c r="AK4" s="784">
        <f>'SAME R Results'!AG95</f>
        <v>0</v>
      </c>
      <c r="AL4" s="784" t="str">
        <f>'SAME R Results'!AH95</f>
        <v>n</v>
      </c>
      <c r="AM4" s="784" t="str">
        <f>'SAME R Results'!AI95</f>
        <v>y</v>
      </c>
      <c r="AN4" s="784" t="str">
        <f>'SAME R Results'!AJ95</f>
        <v>y</v>
      </c>
      <c r="AO4" s="784" t="str">
        <f>'SAME R Results'!AK95</f>
        <v>y</v>
      </c>
      <c r="AP4" s="784" t="str">
        <f>'SAME R Results'!AL95</f>
        <v>y</v>
      </c>
      <c r="AQ4" s="784" t="str">
        <f>'SAME R Results'!AM95</f>
        <v>y</v>
      </c>
      <c r="AR4" s="817">
        <f>'SAME R Results'!AN95</f>
        <v>3.1809999999999998E-2</v>
      </c>
      <c r="AS4" s="819">
        <f>'SAME R Results'!AO95</f>
        <v>0</v>
      </c>
      <c r="AT4" s="784">
        <f>'SAME R Results'!AP95</f>
        <v>0</v>
      </c>
      <c r="AU4" s="789"/>
      <c r="AV4" s="821">
        <f>'SAME R Results'!AQ95</f>
        <v>0</v>
      </c>
      <c r="AW4" s="821">
        <f>'SAME R Results'!AR95</f>
        <v>6.2520449999999999</v>
      </c>
      <c r="AX4" s="821">
        <f>'SAME R Results'!AS95</f>
        <v>0</v>
      </c>
      <c r="AY4" s="821">
        <f>'SAME R Results'!AT95</f>
        <v>0</v>
      </c>
      <c r="AZ4" s="824"/>
      <c r="BA4" s="824"/>
      <c r="BB4" s="821">
        <f>'SAME R Results'!AU95</f>
        <v>2.3479775000000003</v>
      </c>
      <c r="BC4" s="821">
        <f>'SAME R Results'!AV95</f>
        <v>2.7191155000000002E-2</v>
      </c>
      <c r="BD4" s="821">
        <f>'SAME R Results'!AW95</f>
        <v>6.1162870000000007</v>
      </c>
      <c r="BE4" s="821">
        <f>'SAME R Results'!AX95</f>
        <v>4.7249914999999998</v>
      </c>
      <c r="BF4" s="827">
        <f>'SAME R Results'!AY95</f>
        <v>14786</v>
      </c>
      <c r="BG4" s="784">
        <f>'SAME R Results'!AZ95</f>
        <v>2.1961355</v>
      </c>
      <c r="BH4" s="784">
        <f>'SAME R Results'!BA95</f>
        <v>8.4365844999999995E-2</v>
      </c>
      <c r="BI4" s="789"/>
      <c r="BJ4" s="784">
        <f>'SAME R Results'!BB95</f>
        <v>90.776200000000017</v>
      </c>
      <c r="BK4" s="784">
        <f>'SAME R Results'!BC95</f>
        <v>1.3912955000000009</v>
      </c>
      <c r="BL4" s="784">
        <f>'SAME R Results'!BD95</f>
        <v>655944.33171958511</v>
      </c>
      <c r="BM4" s="784">
        <f>'SAME R Results'!BE95</f>
        <v>276.90482504565301</v>
      </c>
      <c r="BN4" s="784">
        <f>'SAME R Results'!BF95</f>
        <v>6.811156391889476</v>
      </c>
      <c r="BO4" s="784">
        <f>'SAME R Results'!BG95</f>
        <v>1.5494310166508976</v>
      </c>
      <c r="BP4" s="789"/>
      <c r="BQ4" s="784">
        <f>'SAME R Results'!BH95</f>
        <v>145.69428037442378</v>
      </c>
      <c r="BR4" s="817">
        <f>'SAME R Results'!BI95</f>
        <v>0.42214683724720298</v>
      </c>
      <c r="BS4" s="817">
        <f>'SAME R Results'!BJ95</f>
        <v>0.77823626118310629</v>
      </c>
      <c r="BT4" s="817">
        <f>'SAME R Results'!BL95</f>
        <v>4.3959081228487493</v>
      </c>
      <c r="BU4" s="817">
        <f>'SAME R Results'!BM95</f>
        <v>2.1860533304930478</v>
      </c>
      <c r="BV4" s="817">
        <f>'SAME R Results'!BN95</f>
        <v>0.31091349916789301</v>
      </c>
      <c r="BW4" s="784">
        <f>'SAME R Results'!BO95</f>
        <v>655944.33171958511</v>
      </c>
      <c r="BX4" s="784">
        <f>'SAME R Results'!BP95</f>
        <v>645253.41691292042</v>
      </c>
      <c r="BY4" s="784">
        <f>'SAME R Results'!BQ95</f>
        <v>610630.65690034581</v>
      </c>
      <c r="BZ4" s="784">
        <f>'SAME R Results'!BR95</f>
        <v>276.90482504565301</v>
      </c>
      <c r="CA4" s="784">
        <f>'SAME R Results'!BS95</f>
        <v>0.30881991920447499</v>
      </c>
      <c r="CB4" s="784">
        <f>'SAME R Results'!BT95</f>
        <v>0.55000000000000004</v>
      </c>
      <c r="CC4" s="784">
        <f>'SAME R Results'!BV95</f>
        <v>2.9181513611482015</v>
      </c>
      <c r="CD4" s="784">
        <f>'SAME R Results'!BW95</f>
        <v>0.9</v>
      </c>
      <c r="CE4" s="784">
        <f>'SAME R Results'!BZ95</f>
        <v>388.21292827763835</v>
      </c>
      <c r="CF4" s="27"/>
    </row>
    <row r="5" spans="1:84" ht="16.5" customHeight="1" x14ac:dyDescent="0.2">
      <c r="A5" s="780">
        <v>2</v>
      </c>
      <c r="B5" s="784" t="str">
        <f>'SAME R Results'!A106</f>
        <v>10 (4)</v>
      </c>
      <c r="C5" s="836" t="str">
        <f>'SAME R Results'!B106</f>
        <v>Silicone</v>
      </c>
      <c r="D5" s="784" t="str">
        <f>'SAME R Results'!C106</f>
        <v>S10</v>
      </c>
      <c r="E5" s="784" t="str">
        <f>'SAME R Results'!D106</f>
        <v>57 S</v>
      </c>
      <c r="F5" s="784">
        <f>'SAME R Results'!E106</f>
        <v>0</v>
      </c>
      <c r="G5" s="784">
        <f>'SAME R Results'!F106</f>
        <v>104</v>
      </c>
      <c r="H5" s="785" t="str">
        <f>'SAME R Results'!G106</f>
        <v>No flow run w/ aging</v>
      </c>
      <c r="I5" s="784">
        <f>'SAME R Results'!H106</f>
        <v>252</v>
      </c>
      <c r="J5" s="786">
        <f>'SAME R Results'!I106</f>
        <v>40430.305555555555</v>
      </c>
      <c r="K5" s="784">
        <f>'SAME R Results'!J106</f>
        <v>0</v>
      </c>
      <c r="L5" s="788"/>
      <c r="M5" s="788"/>
      <c r="N5" s="784">
        <f>'SAME R Results'!K106</f>
        <v>0</v>
      </c>
      <c r="O5" s="793">
        <f>'SAME R Results'!L106</f>
        <v>1.35</v>
      </c>
      <c r="P5" s="784">
        <f>'SAME R Results'!M106</f>
        <v>60</v>
      </c>
      <c r="Q5" s="784">
        <f>'SAME R Results'!N106</f>
        <v>11</v>
      </c>
      <c r="R5" s="784">
        <f>'SAME R Results'!O106</f>
        <v>8</v>
      </c>
      <c r="S5" s="784" t="str">
        <f>'SAME R Results'!P106</f>
        <v>n</v>
      </c>
      <c r="T5" s="784" t="str">
        <f>'SAME R Results'!Q106</f>
        <v>N</v>
      </c>
      <c r="U5" s="784">
        <f>'SAME R Results'!R106</f>
        <v>50.571428571428569</v>
      </c>
      <c r="V5" s="784">
        <f>'SAME R Results'!S106</f>
        <v>0</v>
      </c>
      <c r="W5" s="784">
        <f>'SAME R Results'!T106</f>
        <v>0</v>
      </c>
      <c r="X5" s="784" t="str">
        <f>'SAME R Results'!U106</f>
        <v>n</v>
      </c>
      <c r="Y5" s="784" t="str">
        <f>'SAME R Results'!V106</f>
        <v>y</v>
      </c>
      <c r="Z5" s="784" t="str">
        <f>'SAME R Results'!W106</f>
        <v>y</v>
      </c>
      <c r="AA5" s="784" t="str">
        <f>'SAME R Results'!X106</f>
        <v>y</v>
      </c>
      <c r="AB5" s="784" t="str">
        <f>'SAME R Results'!Y106</f>
        <v>y</v>
      </c>
      <c r="AC5" s="789"/>
      <c r="AD5" s="784" t="str">
        <f>'SAME R Results'!Z106</f>
        <v>y</v>
      </c>
      <c r="AE5" s="784">
        <f>'SAME R Results'!AA106</f>
        <v>10</v>
      </c>
      <c r="AF5" s="784" t="str">
        <f>'SAME R Results'!AB106</f>
        <v>y</v>
      </c>
      <c r="AG5" s="817">
        <f>'SAME R Results'!AC106</f>
        <v>7.8816036857303803E-2</v>
      </c>
      <c r="AH5" s="819">
        <f>'SAME R Results'!AD106</f>
        <v>0</v>
      </c>
      <c r="AI5" s="784">
        <f>'SAME R Results'!AE106</f>
        <v>58</v>
      </c>
      <c r="AJ5" s="784">
        <f>'SAME R Results'!AF106</f>
        <v>480</v>
      </c>
      <c r="AK5" s="784">
        <f>'SAME R Results'!AG106</f>
        <v>0</v>
      </c>
      <c r="AL5" s="784" t="str">
        <f>'SAME R Results'!AH106</f>
        <v>n</v>
      </c>
      <c r="AM5" s="784" t="str">
        <f>'SAME R Results'!AI106</f>
        <v>y</v>
      </c>
      <c r="AN5" s="784" t="str">
        <f>'SAME R Results'!AJ106</f>
        <v>y</v>
      </c>
      <c r="AO5" s="784" t="str">
        <f>'SAME R Results'!AK106</f>
        <v>y</v>
      </c>
      <c r="AP5" s="784" t="str">
        <f>'SAME R Results'!AL106</f>
        <v>y</v>
      </c>
      <c r="AQ5" s="784" t="str">
        <f>'SAME R Results'!AM106</f>
        <v>y</v>
      </c>
      <c r="AR5" s="817">
        <f>'SAME R Results'!AN106</f>
        <v>7.8816036857303803E-2</v>
      </c>
      <c r="AS5" s="819">
        <f>'SAME R Results'!AO106</f>
        <v>0</v>
      </c>
      <c r="AT5" s="784">
        <f>'SAME R Results'!AP106</f>
        <v>0</v>
      </c>
      <c r="AU5" s="789"/>
      <c r="AV5" s="821">
        <f>'SAME R Results'!AQ106</f>
        <v>0</v>
      </c>
      <c r="AW5" s="821">
        <f>'SAME R Results'!AR106</f>
        <v>6.2529599999999999</v>
      </c>
      <c r="AX5" s="821">
        <f>'SAME R Results'!AS106</f>
        <v>0</v>
      </c>
      <c r="AY5" s="821">
        <f>'SAME R Results'!AT106</f>
        <v>0</v>
      </c>
      <c r="AZ5" s="824"/>
      <c r="BA5" s="824"/>
      <c r="BB5" s="821">
        <f>'SAME R Results'!AU106</f>
        <v>2.3500999999999994</v>
      </c>
      <c r="BC5" s="821">
        <f>'SAME R Results'!AV106</f>
        <v>2.6077264999999999E-2</v>
      </c>
      <c r="BD5" s="821">
        <f>'SAME R Results'!AW106</f>
        <v>5.5471035000000004</v>
      </c>
      <c r="BE5" s="821">
        <f>'SAME R Results'!AX106</f>
        <v>4.7081150000000012</v>
      </c>
      <c r="BF5" s="827">
        <f>'SAME R Results'!AY106</f>
        <v>9112</v>
      </c>
      <c r="BG5" s="784">
        <f>'SAME R Results'!AZ106</f>
        <v>2.6166071428571431</v>
      </c>
      <c r="BH5" s="784">
        <f>'SAME R Results'!BA106</f>
        <v>8.2000745000000014E-2</v>
      </c>
      <c r="BI5" s="789"/>
      <c r="BJ5" s="784">
        <f>'SAME R Results'!BB106</f>
        <v>86.248199999999997</v>
      </c>
      <c r="BK5" s="784">
        <f>'SAME R Results'!BC106</f>
        <v>0.83898849999999925</v>
      </c>
      <c r="BL5" s="784">
        <f>'SAME R Results'!BD106</f>
        <v>161835.03759638718</v>
      </c>
      <c r="BM5" s="784">
        <f>'SAME R Results'!BE106</f>
        <v>152.1066060136182</v>
      </c>
      <c r="BN5" s="784">
        <f>'SAME R Results'!BF106</f>
        <v>6.7707304279384832</v>
      </c>
      <c r="BO5" s="784">
        <f>'SAME R Results'!BG106</f>
        <v>1.8460594643041344</v>
      </c>
      <c r="BP5" s="789"/>
      <c r="BQ5" s="784">
        <f>'SAME R Results'!BH106</f>
        <v>137.42237072527996</v>
      </c>
      <c r="BR5" s="817">
        <f>'SAME R Results'!BI106</f>
        <v>0.93988674067582656</v>
      </c>
      <c r="BS5" s="817">
        <f>'SAME R Results'!BJ106</f>
        <v>1.2168804592172662</v>
      </c>
      <c r="BT5" s="817">
        <f>'SAME R Results'!BL106</f>
        <v>3.6676664857546646</v>
      </c>
      <c r="BU5" s="817">
        <f>'SAME R Results'!BM106</f>
        <v>1.6623278381210085</v>
      </c>
      <c r="BV5" s="817">
        <f>'SAME R Results'!BN106</f>
        <v>0.82601764712833703</v>
      </c>
      <c r="BW5" s="784">
        <f>'SAME R Results'!BO106</f>
        <v>161835.03759638718</v>
      </c>
      <c r="BX5" s="784">
        <f>'SAME R Results'!BP106</f>
        <v>159175.98484067153</v>
      </c>
      <c r="BY5" s="784">
        <f>'SAME R Results'!BQ106</f>
        <v>151220.56143952784</v>
      </c>
      <c r="BZ5" s="784">
        <f>'SAME R Results'!BR106</f>
        <v>152.1066060136182</v>
      </c>
      <c r="CA5" s="784">
        <f>'SAME R Results'!BS106</f>
        <v>0.18622669359850821</v>
      </c>
      <c r="CB5" s="784">
        <f>'SAME R Results'!BT106</f>
        <v>0.55000000000000004</v>
      </c>
      <c r="CC5" s="784">
        <f>'SAME R Results'!BV106</f>
        <v>2.8969747294916921</v>
      </c>
      <c r="CD5" s="784">
        <f>'SAME R Results'!BW106</f>
        <v>0.9</v>
      </c>
      <c r="CE5" s="784">
        <f>'SAME R Results'!BZ106</f>
        <v>335.53181792685871</v>
      </c>
      <c r="CF5" s="27"/>
    </row>
    <row r="6" spans="1:84" ht="16.5" customHeight="1" x14ac:dyDescent="0.2">
      <c r="A6" s="780">
        <v>2</v>
      </c>
      <c r="B6" s="784" t="str">
        <f>'SAME R Results'!A104</f>
        <v>10 (4)</v>
      </c>
      <c r="C6" s="836" t="str">
        <f>'SAME R Results'!B104</f>
        <v>Silicone</v>
      </c>
      <c r="D6" s="784" t="str">
        <f>'SAME R Results'!C104</f>
        <v>S11</v>
      </c>
      <c r="E6" s="784" t="str">
        <f>'SAME R Results'!D104</f>
        <v>56 S</v>
      </c>
      <c r="F6" s="784">
        <f>'SAME R Results'!E104</f>
        <v>0</v>
      </c>
      <c r="G6" s="784">
        <f>'SAME R Results'!F104</f>
        <v>103</v>
      </c>
      <c r="H6" s="785" t="str">
        <f>'SAME R Results'!G104</f>
        <v>low flow run w/ aging</v>
      </c>
      <c r="I6" s="784">
        <f>'SAME R Results'!H104</f>
        <v>252</v>
      </c>
      <c r="J6" s="786">
        <f>'SAME R Results'!I104</f>
        <v>40430.305555555555</v>
      </c>
      <c r="K6" s="784">
        <f>'SAME R Results'!J104</f>
        <v>0</v>
      </c>
      <c r="L6" s="788"/>
      <c r="M6" s="788"/>
      <c r="N6" s="784">
        <f>'SAME R Results'!K104</f>
        <v>1</v>
      </c>
      <c r="O6" s="793">
        <f>'SAME R Results'!L104</f>
        <v>1.35</v>
      </c>
      <c r="P6" s="784">
        <f>'SAME R Results'!M104</f>
        <v>60</v>
      </c>
      <c r="Q6" s="784">
        <f>'SAME R Results'!N104</f>
        <v>11</v>
      </c>
      <c r="R6" s="784">
        <f>'SAME R Results'!O104</f>
        <v>8</v>
      </c>
      <c r="S6" s="784" t="str">
        <f>'SAME R Results'!P104</f>
        <v>n</v>
      </c>
      <c r="T6" s="784" t="str">
        <f>'SAME R Results'!Q104</f>
        <v>N</v>
      </c>
      <c r="U6" s="784">
        <f>'SAME R Results'!R104</f>
        <v>47.714285714285715</v>
      </c>
      <c r="V6" s="784">
        <f>'SAME R Results'!S104</f>
        <v>0</v>
      </c>
      <c r="W6" s="784">
        <f>'SAME R Results'!T104</f>
        <v>0</v>
      </c>
      <c r="X6" s="784" t="str">
        <f>'SAME R Results'!U104</f>
        <v>n</v>
      </c>
      <c r="Y6" s="784" t="str">
        <f>'SAME R Results'!V104</f>
        <v>y</v>
      </c>
      <c r="Z6" s="784" t="str">
        <f>'SAME R Results'!W104</f>
        <v>y</v>
      </c>
      <c r="AA6" s="784" t="str">
        <f>'SAME R Results'!X104</f>
        <v>y</v>
      </c>
      <c r="AB6" s="784" t="str">
        <f>'SAME R Results'!Y104</f>
        <v>y</v>
      </c>
      <c r="AC6" s="789"/>
      <c r="AD6" s="784" t="str">
        <f>'SAME R Results'!Z104</f>
        <v>y</v>
      </c>
      <c r="AE6" s="784">
        <f>'SAME R Results'!AA104</f>
        <v>10</v>
      </c>
      <c r="AF6" s="784" t="str">
        <f>'SAME R Results'!AB104</f>
        <v>y</v>
      </c>
      <c r="AG6" s="817">
        <f>'SAME R Results'!AC104</f>
        <v>3.1809999999999998E-2</v>
      </c>
      <c r="AH6" s="819">
        <f>'SAME R Results'!AD104</f>
        <v>0</v>
      </c>
      <c r="AI6" s="784">
        <f>'SAME R Results'!AE104</f>
        <v>58</v>
      </c>
      <c r="AJ6" s="784">
        <f>'SAME R Results'!AF104</f>
        <v>480</v>
      </c>
      <c r="AK6" s="784">
        <f>'SAME R Results'!AG104</f>
        <v>0</v>
      </c>
      <c r="AL6" s="784" t="str">
        <f>'SAME R Results'!AH104</f>
        <v>n</v>
      </c>
      <c r="AM6" s="784" t="str">
        <f>'SAME R Results'!AI104</f>
        <v>y</v>
      </c>
      <c r="AN6" s="784" t="str">
        <f>'SAME R Results'!AJ104</f>
        <v>y</v>
      </c>
      <c r="AO6" s="784" t="str">
        <f>'SAME R Results'!AK104</f>
        <v>y</v>
      </c>
      <c r="AP6" s="784" t="str">
        <f>'SAME R Results'!AL104</f>
        <v>y</v>
      </c>
      <c r="AQ6" s="784" t="str">
        <f>'SAME R Results'!AM104</f>
        <v>y</v>
      </c>
      <c r="AR6" s="817">
        <f>'SAME R Results'!AN104</f>
        <v>3.1809999999999998E-2</v>
      </c>
      <c r="AS6" s="819">
        <f>'SAME R Results'!AO104</f>
        <v>0</v>
      </c>
      <c r="AT6" s="784">
        <f>'SAME R Results'!AP104</f>
        <v>0</v>
      </c>
      <c r="AU6" s="789"/>
      <c r="AV6" s="821">
        <f>'SAME R Results'!AQ104</f>
        <v>0</v>
      </c>
      <c r="AW6" s="821">
        <f>'SAME R Results'!AR104</f>
        <v>6.2606215000000001</v>
      </c>
      <c r="AX6" s="821">
        <f>'SAME R Results'!AS104</f>
        <v>0</v>
      </c>
      <c r="AY6" s="821">
        <f>'SAME R Results'!AT104</f>
        <v>0</v>
      </c>
      <c r="AZ6" s="824"/>
      <c r="BA6" s="824"/>
      <c r="BB6" s="821">
        <f>'SAME R Results'!AU104</f>
        <v>1.8158734999999999</v>
      </c>
      <c r="BC6" s="821">
        <f>'SAME R Results'!AV104</f>
        <v>2.6916505E-2</v>
      </c>
      <c r="BD6" s="821">
        <f>'SAME R Results'!AW104</f>
        <v>5.3931425000000006</v>
      </c>
      <c r="BE6" s="821">
        <f>'SAME R Results'!AX104</f>
        <v>4.7072904999999992</v>
      </c>
      <c r="BF6" s="827">
        <f>'SAME R Results'!AY104</f>
        <v>7112.5</v>
      </c>
      <c r="BG6" s="784">
        <f>'SAME R Results'!AZ104</f>
        <v>1.9678810000000002</v>
      </c>
      <c r="BH6" s="784">
        <f>'SAME R Results'!BA104</f>
        <v>7.2998055000000006E-2</v>
      </c>
      <c r="BI6" s="789"/>
      <c r="BJ6" s="784">
        <f>'SAME R Results'!BB104</f>
        <v>71.238799999999998</v>
      </c>
      <c r="BK6" s="784">
        <f>'SAME R Results'!BC104</f>
        <v>0.68585200000000146</v>
      </c>
      <c r="BL6" s="784">
        <f>'SAME R Results'!BD104</f>
        <v>312096.9919050613</v>
      </c>
      <c r="BM6" s="784">
        <f>'SAME R Results'!BE104</f>
        <v>121.59461504277496</v>
      </c>
      <c r="BN6" s="784">
        <f>'SAME R Results'!BF104</f>
        <v>4.7561933868386106</v>
      </c>
      <c r="BO6" s="784">
        <f>'SAME R Results'!BG104</f>
        <v>1.2594530999111959</v>
      </c>
      <c r="BP6" s="789"/>
      <c r="BQ6" s="784">
        <f>'SAME R Results'!BH104</f>
        <v>103.66063754039537</v>
      </c>
      <c r="BR6" s="817">
        <f>'SAME R Results'!BI104</f>
        <v>0.38960521311196605</v>
      </c>
      <c r="BS6" s="817">
        <f>'SAME R Results'!BJ104</f>
        <v>0.88994066860296439</v>
      </c>
      <c r="BT6" s="817">
        <f>'SAME R Results'!BL104</f>
        <v>3.7763957920894158</v>
      </c>
      <c r="BU6" s="817">
        <f>'SAME R Results'!BM104</f>
        <v>2.4814842980856899</v>
      </c>
      <c r="BV6" s="817">
        <f>'SAME R Results'!BN104</f>
        <v>0.25778438811066695</v>
      </c>
      <c r="BW6" s="784">
        <f>'SAME R Results'!BO104</f>
        <v>312096.9919050613</v>
      </c>
      <c r="BX6" s="784">
        <f>'SAME R Results'!BP104</f>
        <v>306954.34808236401</v>
      </c>
      <c r="BY6" s="784">
        <f>'SAME R Results'!BQ104</f>
        <v>292015.52676045272</v>
      </c>
      <c r="BZ6" s="784">
        <f>'SAME R Results'!BR104</f>
        <v>121.59461504277496</v>
      </c>
      <c r="CA6" s="784">
        <f>'SAME R Results'!BS104</f>
        <v>0.1522356388173669</v>
      </c>
      <c r="CB6" s="784">
        <f>'SAME R Results'!BT104</f>
        <v>0.55000000000000004</v>
      </c>
      <c r="CC6" s="784">
        <f>'SAME R Results'!BV104</f>
        <v>2.6456634086632915</v>
      </c>
      <c r="CD6" s="784">
        <f>'SAME R Results'!BW104</f>
        <v>0.9</v>
      </c>
      <c r="CE6" s="784">
        <f>'SAME R Results'!BZ104</f>
        <v>381.50843411618837</v>
      </c>
      <c r="CF6" s="27"/>
    </row>
    <row r="7" spans="1:84" ht="16.5" customHeight="1" x14ac:dyDescent="0.2">
      <c r="A7" s="780">
        <v>2</v>
      </c>
      <c r="B7" s="784" t="str">
        <f>'SAME R Results'!A117</f>
        <v>11(4)</v>
      </c>
      <c r="C7" s="836" t="str">
        <f>'SAME R Results'!B117</f>
        <v>Silicone</v>
      </c>
      <c r="D7" s="784" t="str">
        <f>'SAME R Results'!C117</f>
        <v>S14</v>
      </c>
      <c r="E7" s="784" t="str">
        <f>'SAME R Results'!D117</f>
        <v>62 S</v>
      </c>
      <c r="F7" s="784">
        <f>'SAME R Results'!E117</f>
        <v>0</v>
      </c>
      <c r="G7" s="784">
        <f>'SAME R Results'!F117</f>
        <v>109</v>
      </c>
      <c r="H7" s="785" t="str">
        <f>'SAME R Results'!G117</f>
        <v>low flow run w STS</v>
      </c>
      <c r="I7" s="784">
        <f>'SAME R Results'!H117</f>
        <v>253</v>
      </c>
      <c r="J7" s="786">
        <f>'SAME R Results'!I117</f>
        <v>40431.305555555555</v>
      </c>
      <c r="K7" s="784">
        <f>'SAME R Results'!J117</f>
        <v>0</v>
      </c>
      <c r="L7" s="788"/>
      <c r="M7" s="788"/>
      <c r="N7" s="784">
        <f>'SAME R Results'!K117</f>
        <v>2</v>
      </c>
      <c r="O7" s="793">
        <f>'SAME R Results'!L117</f>
        <v>1.35</v>
      </c>
      <c r="P7" s="784">
        <f>'SAME R Results'!M117</f>
        <v>60</v>
      </c>
      <c r="Q7" s="784">
        <f>'SAME R Results'!N117</f>
        <v>11</v>
      </c>
      <c r="R7" s="784">
        <f>'SAME R Results'!O117</f>
        <v>8</v>
      </c>
      <c r="S7" s="784" t="str">
        <f>'SAME R Results'!P117</f>
        <v>n</v>
      </c>
      <c r="T7" s="784" t="str">
        <f>'SAME R Results'!Q117</f>
        <v>n</v>
      </c>
      <c r="U7" s="784">
        <f>'SAME R Results'!R117</f>
        <v>28.142857142857142</v>
      </c>
      <c r="V7" s="784" t="str">
        <f>'SAME R Results'!S117</f>
        <v>n</v>
      </c>
      <c r="W7" s="784">
        <f>'SAME R Results'!T117</f>
        <v>0</v>
      </c>
      <c r="X7" s="784" t="str">
        <f>'SAME R Results'!U117</f>
        <v>y</v>
      </c>
      <c r="Y7" s="784" t="str">
        <f>'SAME R Results'!V117</f>
        <v>n</v>
      </c>
      <c r="Z7" s="784" t="str">
        <f>'SAME R Results'!W117</f>
        <v>y</v>
      </c>
      <c r="AA7" s="784" t="str">
        <f>'SAME R Results'!X117</f>
        <v>n</v>
      </c>
      <c r="AB7" s="784" t="str">
        <f>'SAME R Results'!Y117</f>
        <v>y</v>
      </c>
      <c r="AC7" s="789"/>
      <c r="AD7" s="784" t="str">
        <f>'SAME R Results'!Z117</f>
        <v>y</v>
      </c>
      <c r="AE7" s="784">
        <f>'SAME R Results'!AA117</f>
        <v>10</v>
      </c>
      <c r="AF7" s="784" t="str">
        <f>'SAME R Results'!AB117</f>
        <v>y</v>
      </c>
      <c r="AG7" s="817">
        <f>'SAME R Results'!AC117</f>
        <v>3.1809999999999998E-2</v>
      </c>
      <c r="AH7" s="819">
        <f>'SAME R Results'!AD117</f>
        <v>0</v>
      </c>
      <c r="AI7" s="784">
        <f>'SAME R Results'!AE117</f>
        <v>0</v>
      </c>
      <c r="AJ7" s="784">
        <f>'SAME R Results'!AF117</f>
        <v>0</v>
      </c>
      <c r="AK7" s="784">
        <f>'SAME R Results'!AG117</f>
        <v>0</v>
      </c>
      <c r="AL7" s="784">
        <f>'SAME R Results'!AH117</f>
        <v>0</v>
      </c>
      <c r="AM7" s="784">
        <f>'SAME R Results'!AI117</f>
        <v>0</v>
      </c>
      <c r="AN7" s="784">
        <f>'SAME R Results'!AJ117</f>
        <v>0</v>
      </c>
      <c r="AO7" s="784">
        <f>'SAME R Results'!AK117</f>
        <v>0</v>
      </c>
      <c r="AP7" s="784">
        <f>'SAME R Results'!AL117</f>
        <v>0</v>
      </c>
      <c r="AQ7" s="784">
        <f>'SAME R Results'!AM117</f>
        <v>0</v>
      </c>
      <c r="AR7" s="817">
        <f>'SAME R Results'!AN117</f>
        <v>0</v>
      </c>
      <c r="AS7" s="819">
        <f>'SAME R Results'!AO117</f>
        <v>0</v>
      </c>
      <c r="AT7" s="784">
        <f>'SAME R Results'!AP117</f>
        <v>0</v>
      </c>
      <c r="AU7" s="789"/>
      <c r="AV7" s="821">
        <f>'SAME R Results'!AQ117</f>
        <v>0</v>
      </c>
      <c r="AW7" s="821">
        <f>'SAME R Results'!AR117</f>
        <v>6.2771294999999991</v>
      </c>
      <c r="AX7" s="821">
        <f>'SAME R Results'!AS117</f>
        <v>4.556986666666667</v>
      </c>
      <c r="AY7" s="821">
        <f>'SAME R Results'!AT117</f>
        <v>5.1367805000000004</v>
      </c>
      <c r="AZ7" s="824"/>
      <c r="BA7" s="824"/>
      <c r="BB7" s="821">
        <f>'SAME R Results'!AU117</f>
        <v>0</v>
      </c>
      <c r="BC7" s="821">
        <f>'SAME R Results'!AV117</f>
        <v>0</v>
      </c>
      <c r="BD7" s="821">
        <f>'SAME R Results'!AW117</f>
        <v>6.8323664999999991</v>
      </c>
      <c r="BE7" s="821">
        <f>'SAME R Results'!AX117</f>
        <v>4.6743775000000003</v>
      </c>
      <c r="BF7" s="827">
        <f>'SAME R Results'!AY117</f>
        <v>43210</v>
      </c>
      <c r="BG7" s="784">
        <f>'SAME R Results'!AZ117</f>
        <v>0</v>
      </c>
      <c r="BH7" s="784">
        <f>'SAME R Results'!BA117</f>
        <v>0</v>
      </c>
      <c r="BI7" s="789"/>
      <c r="BJ7" s="784">
        <f>'SAME R Results'!BB117</f>
        <v>118.88454999999999</v>
      </c>
      <c r="BK7" s="784">
        <f>'SAME R Results'!BC117</f>
        <v>2.1579889999999988</v>
      </c>
      <c r="BL7" s="784">
        <f>'SAME R Results'!BD117</f>
        <v>1994125.8786545112</v>
      </c>
      <c r="BM7" s="784">
        <f>'SAME R Results'!BE117</f>
        <v>512.45177318923925</v>
      </c>
      <c r="BN7" s="784">
        <f>'SAME R Results'!BF117</f>
        <v>0</v>
      </c>
      <c r="BO7" s="784">
        <f>'SAME R Results'!BG117</f>
        <v>0</v>
      </c>
      <c r="BP7" s="789"/>
      <c r="BQ7" s="784">
        <f>'SAME R Results'!BH117</f>
        <v>150.921491760213</v>
      </c>
      <c r="BR7" s="817">
        <f>'SAME R Results'!BI117</f>
        <v>0.25698065436822065</v>
      </c>
      <c r="BS7" s="817">
        <f>'SAME R Results'!BJ117</f>
        <v>0.5435662238110599</v>
      </c>
      <c r="BT7" s="817">
        <f>'SAME R Results'!BL117</f>
        <v>0</v>
      </c>
      <c r="BU7" s="817">
        <f>'SAME R Results'!BM117</f>
        <v>2.3762769205137761</v>
      </c>
      <c r="BV7" s="817">
        <f>'SAME R Results'!BN117</f>
        <v>0.17669506280256947</v>
      </c>
      <c r="BW7" s="784">
        <f>'SAME R Results'!BO117</f>
        <v>1994125.8786545112</v>
      </c>
      <c r="BX7" s="784">
        <f>'SAME R Results'!BP117</f>
        <v>1962883.1876768314</v>
      </c>
      <c r="BY7" s="784">
        <f>'SAME R Results'!BQ117</f>
        <v>1823092.5212197423</v>
      </c>
      <c r="BZ7" s="784">
        <f>'SAME R Results'!BR117</f>
        <v>512.45177318923925</v>
      </c>
      <c r="CA7" s="784">
        <f>'SAME R Results'!BS117</f>
        <v>0.47899960046168844</v>
      </c>
      <c r="CB7" s="784">
        <f>'SAME R Results'!BT117</f>
        <v>0.55000000000000004</v>
      </c>
      <c r="CC7" s="784">
        <f>'SAME R Results'!BV117</f>
        <v>2.3081444333287746</v>
      </c>
      <c r="CD7" s="784">
        <f>'SAME R Results'!BW117</f>
        <v>0.9</v>
      </c>
      <c r="CE7" s="784">
        <f>'SAME R Results'!BZ117</f>
        <v>382.57380885286187</v>
      </c>
      <c r="CF7" s="27"/>
    </row>
    <row r="8" spans="1:84" ht="16.5" customHeight="1" x14ac:dyDescent="0.2">
      <c r="A8" s="778">
        <v>1</v>
      </c>
      <c r="B8" s="779">
        <f>'SAME1 Flight Tests 8-27-09'!A26</f>
        <v>3</v>
      </c>
      <c r="C8" s="835" t="str">
        <f>'SAME1 Flight Tests 8-27-09'!B26</f>
        <v>Silicone</v>
      </c>
      <c r="D8" s="782"/>
      <c r="E8" s="779" t="str">
        <f>'SAME1 Flight Tests 8-27-09'!C26</f>
        <v>23 S</v>
      </c>
      <c r="F8" s="779">
        <f>'SAME1 Flight Tests 8-27-09'!D26</f>
        <v>1</v>
      </c>
      <c r="G8" s="805">
        <f>'SAME1 Flight Tests 8-27-09'!E26</f>
        <v>23</v>
      </c>
      <c r="H8" s="840" t="str">
        <f>'SAME1 Flight Tests 8-27-09'!F26</f>
        <v>Baseline</v>
      </c>
      <c r="I8" s="779">
        <f>'SAME1 Flight Tests 8-27-09'!G26</f>
        <v>267</v>
      </c>
      <c r="J8" s="791">
        <f>'SAME1 Flight Tests 8-27-09'!H26</f>
        <v>39349</v>
      </c>
      <c r="K8" s="779">
        <f>'SAME1 Flight Tests 8-27-09'!I26</f>
        <v>0</v>
      </c>
      <c r="L8" s="779" t="str">
        <f>'SAME1 Flight Tests 8-27-09'!J26</f>
        <v>n</v>
      </c>
      <c r="M8" s="779" t="str">
        <f>'SAME1 Flight Tests 8-27-09'!K26</f>
        <v>n</v>
      </c>
      <c r="N8" s="779">
        <f>'SAME1 Flight Tests 8-27-09'!L26</f>
        <v>8</v>
      </c>
      <c r="O8" s="804">
        <f>'SAME1 Flight Tests 8-27-09'!M26</f>
        <v>1.327</v>
      </c>
      <c r="P8" s="805">
        <f>'SAME1 Flight Tests 8-27-09'!N26</f>
        <v>45</v>
      </c>
      <c r="Q8" s="805">
        <f>'SAME1 Flight Tests 8-27-09'!O26</f>
        <v>11</v>
      </c>
      <c r="R8" s="805">
        <f>'SAME1 Flight Tests 8-27-09'!P26</f>
        <v>8</v>
      </c>
      <c r="S8" s="806"/>
      <c r="T8" s="806"/>
      <c r="U8" s="805">
        <f>'SAME1 Flight Tests 8-27-09'!Q26</f>
        <v>57</v>
      </c>
      <c r="V8" s="806"/>
      <c r="W8" s="806"/>
      <c r="X8" s="806"/>
      <c r="Y8" s="806"/>
      <c r="Z8" s="806"/>
      <c r="AA8" s="805" t="str">
        <f>'SAME1 Flight Tests 8-27-09'!R26</f>
        <v>y</v>
      </c>
      <c r="AB8" s="805" t="str">
        <f>'SAME1 Flight Tests 8-27-09'!S26</f>
        <v>y</v>
      </c>
      <c r="AC8" s="805">
        <f>'SAME1 Flight Tests 8-27-09'!T26</f>
        <v>1</v>
      </c>
      <c r="AD8" s="806"/>
      <c r="AE8" s="805">
        <f>'SAME1 Flight Tests 8-27-09'!U26</f>
        <v>10</v>
      </c>
      <c r="AF8" s="806"/>
      <c r="AG8" s="816">
        <f>'SAME1 Flight Tests 8-27-09'!V26</f>
        <v>3.1812241356819398E-2</v>
      </c>
      <c r="AH8" s="818">
        <f>'SAME1 Flight Tests 8-27-09'!W26</f>
        <v>0.31345852096810495</v>
      </c>
      <c r="AI8" s="806"/>
      <c r="AJ8" s="806"/>
      <c r="AK8" s="806"/>
      <c r="AL8" s="806"/>
      <c r="AM8" s="806"/>
      <c r="AN8" s="806"/>
      <c r="AO8" s="806"/>
      <c r="AP8" s="806"/>
      <c r="AQ8" s="806"/>
      <c r="AR8" s="806"/>
      <c r="AS8" s="806"/>
      <c r="AT8" s="806"/>
      <c r="AU8" s="805">
        <f>'SAME1 Flight Tests 8-27-09'!X26</f>
        <v>0.93</v>
      </c>
      <c r="AV8" s="820">
        <f>'SAME1 Flight Tests 8-27-09'!Y26</f>
        <v>3.0313725000000002</v>
      </c>
      <c r="AW8" s="820">
        <f>'SAME1 Flight Tests 8-27-09'!Z26</f>
        <v>6.2417600000000011</v>
      </c>
      <c r="AX8" s="820">
        <f>'SAME1 Flight Tests 8-27-09'!AA26</f>
        <v>-7.6293889999999977E-4</v>
      </c>
      <c r="AY8" s="822"/>
      <c r="AZ8" s="822"/>
      <c r="BA8" s="820">
        <f>'SAME1 Flight Tests 8-27-09'!AC26</f>
        <v>4.9069969999999996</v>
      </c>
      <c r="BB8" s="822"/>
      <c r="BC8" s="822"/>
      <c r="BD8" s="820">
        <f>'SAME1 Flight Tests 8-27-09'!AB26</f>
        <v>7.2729334999999988</v>
      </c>
      <c r="BE8" s="820">
        <f>'SAME1 Flight Tests 8-27-09'!AD26</f>
        <v>4.6939860000000007</v>
      </c>
      <c r="BF8" s="826">
        <f>'SAME1 Flight Tests 8-27-09'!AE26</f>
        <v>63370</v>
      </c>
      <c r="BG8" s="806"/>
      <c r="BH8" s="806"/>
      <c r="BI8" s="805">
        <f>'SAME1 Flight Tests 8-27-09'!AF26</f>
        <v>57.540999999999983</v>
      </c>
      <c r="BJ8" s="805">
        <f>'SAME1 Flight Tests 8-27-09'!AG26</f>
        <v>110.132534660286</v>
      </c>
      <c r="BK8" s="805">
        <f>'SAME1 Flight Tests 8-27-09'!AH26</f>
        <v>2.5789474999999982</v>
      </c>
      <c r="BL8" s="805">
        <f>'SAME1 Flight Tests 8-27-09'!AK26</f>
        <v>3004614.0015063835</v>
      </c>
      <c r="BM8" s="805">
        <f>'SAME1 Flight Tests 8-27-09'!AL26</f>
        <v>681.21602229375139</v>
      </c>
      <c r="BN8" s="806"/>
      <c r="BO8" s="805"/>
      <c r="BP8" s="806"/>
      <c r="BQ8" s="805">
        <f>'SAME1 Flight Tests 8-27-09'!AM26</f>
        <v>193.24054064978097</v>
      </c>
      <c r="BR8" s="816">
        <f>'SAME1 Flight Tests 8-27-09'!AP26</f>
        <v>0.2267233068714381</v>
      </c>
      <c r="BS8" s="816">
        <f>'SAME1 Flight Tests 8-27-09'!AQ26</f>
        <v>0.51638995504203222</v>
      </c>
      <c r="BT8" s="816"/>
      <c r="BU8" s="816">
        <f>'SAME1 Flight Tests 8-27-09'!AS26</f>
        <v>2.4775400141285822</v>
      </c>
      <c r="BV8" s="816">
        <f>'SAME1 Flight Tests 8-27-09'!AT26</f>
        <v>0.15022954717667703</v>
      </c>
      <c r="BW8" s="807">
        <f>'SAME1 Flight Tests 8-27-09'!BB26</f>
        <v>3004614.0015063835</v>
      </c>
      <c r="BX8" s="807">
        <f>'SAME1 Flight Tests 8-27-09'!BC26</f>
        <v>2958797.9905044567</v>
      </c>
      <c r="BY8" s="807">
        <f>'SAME1 Flight Tests 8-27-09'!BD26</f>
        <v>2713642.4916345794</v>
      </c>
      <c r="BZ8" s="806"/>
      <c r="CA8" s="805">
        <f>'SAME1 Flight Tests 8-27-09'!BG26</f>
        <v>0.55342221030042882</v>
      </c>
      <c r="CB8" s="805">
        <f>'SAME1 Flight Tests 8-27-09'!BF26</f>
        <v>0.55000000000000004</v>
      </c>
      <c r="CC8" s="783"/>
      <c r="CD8" s="805">
        <f>'SAME1 Flight Tests 8-27-09'!BE26</f>
        <v>0.9</v>
      </c>
      <c r="CE8" s="805">
        <f>'SAME1 Flight Tests 8-27-09'!BH26</f>
        <v>349.13822663445927</v>
      </c>
      <c r="CF8" s="27"/>
    </row>
    <row r="9" spans="1:84" ht="16.5" customHeight="1" x14ac:dyDescent="0.2">
      <c r="A9" s="778">
        <v>1</v>
      </c>
      <c r="B9" s="779">
        <f>'SAME1 Flight Tests 8-27-09'!A32</f>
        <v>3</v>
      </c>
      <c r="C9" s="835" t="str">
        <f>'SAME1 Flight Tests 8-27-09'!B32</f>
        <v>Silicone</v>
      </c>
      <c r="D9" s="782"/>
      <c r="E9" s="779" t="str">
        <f>'SAME1 Flight Tests 8-27-09'!C32</f>
        <v>27S</v>
      </c>
      <c r="F9" s="779">
        <f>'SAME1 Flight Tests 8-27-09'!D32</f>
        <v>3</v>
      </c>
      <c r="G9" s="805">
        <f>'SAME1 Flight Tests 8-27-09'!E32</f>
        <v>27</v>
      </c>
      <c r="H9" s="779" t="str">
        <f>'SAME1 Flight Tests 8-27-09'!F32</f>
        <v>Heat down</v>
      </c>
      <c r="I9" s="779">
        <f>'SAME1 Flight Tests 8-27-09'!G32</f>
        <v>269</v>
      </c>
      <c r="J9" s="791">
        <f>'SAME1 Flight Tests 8-27-09'!H32</f>
        <v>39351</v>
      </c>
      <c r="K9" s="779">
        <f>'SAME1 Flight Tests 8-27-09'!I32</f>
        <v>0</v>
      </c>
      <c r="L9" s="779" t="str">
        <f>'SAME1 Flight Tests 8-27-09'!J32</f>
        <v>n</v>
      </c>
      <c r="M9" s="779" t="str">
        <f>'SAME1 Flight Tests 8-27-09'!K32</f>
        <v>n</v>
      </c>
      <c r="N9" s="779">
        <f>'SAME1 Flight Tests 8-27-09'!L32</f>
        <v>8</v>
      </c>
      <c r="O9" s="804">
        <f>'SAME1 Flight Tests 8-27-09'!M32</f>
        <v>1.32</v>
      </c>
      <c r="P9" s="805">
        <f>'SAME1 Flight Tests 8-27-09'!N32</f>
        <v>40</v>
      </c>
      <c r="Q9" s="805">
        <f>'SAME1 Flight Tests 8-27-09'!O32</f>
        <v>11</v>
      </c>
      <c r="R9" s="805">
        <f>'SAME1 Flight Tests 8-27-09'!P32</f>
        <v>8</v>
      </c>
      <c r="S9" s="806"/>
      <c r="T9" s="806"/>
      <c r="U9" s="805">
        <f>'SAME1 Flight Tests 8-27-09'!Q32</f>
        <v>38.5</v>
      </c>
      <c r="V9" s="806"/>
      <c r="W9" s="806"/>
      <c r="X9" s="806"/>
      <c r="Y9" s="806"/>
      <c r="Z9" s="806"/>
      <c r="AA9" s="805" t="str">
        <f>'SAME1 Flight Tests 8-27-09'!R32</f>
        <v>y</v>
      </c>
      <c r="AB9" s="805" t="str">
        <f>'SAME1 Flight Tests 8-27-09'!S32</f>
        <v>y</v>
      </c>
      <c r="AC9" s="805">
        <f>'SAME1 Flight Tests 8-27-09'!T32</f>
        <v>1</v>
      </c>
      <c r="AD9" s="806"/>
      <c r="AE9" s="805">
        <f>'SAME1 Flight Tests 8-27-09'!U32</f>
        <v>10</v>
      </c>
      <c r="AF9" s="806"/>
      <c r="AG9" s="816">
        <f>'SAME1 Flight Tests 8-27-09'!V32</f>
        <v>3.1812241356819398E-2</v>
      </c>
      <c r="AH9" s="818">
        <f>'SAME1 Flight Tests 8-27-09'!W32</f>
        <v>0.46138037604437165</v>
      </c>
      <c r="AI9" s="806"/>
      <c r="AJ9" s="806"/>
      <c r="AK9" s="806"/>
      <c r="AL9" s="806"/>
      <c r="AM9" s="806"/>
      <c r="AN9" s="806"/>
      <c r="AO9" s="806"/>
      <c r="AP9" s="806"/>
      <c r="AQ9" s="806"/>
      <c r="AR9" s="806"/>
      <c r="AS9" s="806"/>
      <c r="AT9" s="806"/>
      <c r="AU9" s="805">
        <f>'SAME1 Flight Tests 8-27-09'!X32</f>
        <v>0.56999999999999995</v>
      </c>
      <c r="AV9" s="820">
        <f>'SAME1 Flight Tests 8-27-09'!Y32</f>
        <v>3.1291964999999999</v>
      </c>
      <c r="AW9" s="820">
        <f>'SAME1 Flight Tests 8-27-09'!Z32</f>
        <v>6.2365714999999993</v>
      </c>
      <c r="AX9" s="820">
        <f>'SAME1 Flight Tests 8-27-09'!AA32</f>
        <v>4.2092904999999998</v>
      </c>
      <c r="AY9" s="822"/>
      <c r="AZ9" s="822"/>
      <c r="BA9" s="820">
        <f>'SAME1 Flight Tests 8-27-09'!AC32</f>
        <v>4.9961700000000002</v>
      </c>
      <c r="BB9" s="822"/>
      <c r="BC9" s="822"/>
      <c r="BD9" s="820">
        <f>'SAME1 Flight Tests 8-27-09'!AB32</f>
        <v>6.8151250000000001</v>
      </c>
      <c r="BE9" s="820">
        <f>'SAME1 Flight Tests 8-27-09'!AD32</f>
        <v>4.7281809999999993</v>
      </c>
      <c r="BF9" s="826">
        <f>'SAME1 Flight Tests 8-27-09'!AE32</f>
        <v>54962</v>
      </c>
      <c r="BG9" s="806"/>
      <c r="BH9" s="806"/>
      <c r="BI9" s="805">
        <f>'SAME1 Flight Tests 8-27-09'!AF32</f>
        <v>45.909105263157905</v>
      </c>
      <c r="BJ9" s="805">
        <f>'SAME1 Flight Tests 8-27-09'!AG32</f>
        <v>83.506684210526331</v>
      </c>
      <c r="BK9" s="805">
        <f>'SAME1 Flight Tests 8-27-09'!AH32</f>
        <v>2.0869440000000008</v>
      </c>
      <c r="BL9" s="805">
        <f>'SAME1 Flight Tests 8-27-09'!AK32</f>
        <v>2576905.5744457017</v>
      </c>
      <c r="BM9" s="805">
        <f>'SAME1 Flight Tests 8-27-09'!AL32</f>
        <v>478.38886752070903</v>
      </c>
      <c r="BN9" s="806"/>
      <c r="BO9" s="805"/>
      <c r="BP9" s="806"/>
      <c r="BQ9" s="805">
        <f>'SAME1 Flight Tests 8-27-09'!AM32</f>
        <v>99.546228449413846</v>
      </c>
      <c r="BR9" s="816">
        <f>'SAME1 Flight Tests 8-27-09'!AP32</f>
        <v>0.18564470202739639</v>
      </c>
      <c r="BS9" s="816">
        <f>'SAME1 Flight Tests 8-27-09'!AQ32</f>
        <v>0.43576983373814704</v>
      </c>
      <c r="BT9" s="816"/>
      <c r="BU9" s="816">
        <f>'SAME1 Flight Tests 8-27-09'!AS32</f>
        <v>2.5186708524997536</v>
      </c>
      <c r="BV9" s="816">
        <f>'SAME1 Flight Tests 8-27-09'!AT32</f>
        <v>0.1211700419371388</v>
      </c>
      <c r="BW9" s="807">
        <f>'SAME1 Flight Tests 8-27-09'!BB32</f>
        <v>2576905.5744457017</v>
      </c>
      <c r="BX9" s="807">
        <f>'SAME1 Flight Tests 8-27-09'!BC32</f>
        <v>2537168.4812361719</v>
      </c>
      <c r="BY9" s="807">
        <f>'SAME1 Flight Tests 8-27-09'!BD32</f>
        <v>2339066.9776887307</v>
      </c>
      <c r="BZ9" s="806"/>
      <c r="CA9" s="805">
        <f>'SAME1 Flight Tests 8-27-09'!BG32</f>
        <v>0.44784206008583705</v>
      </c>
      <c r="CB9" s="805">
        <f>'SAME1 Flight Tests 8-27-09'!BF32</f>
        <v>0.55000000000000004</v>
      </c>
      <c r="CC9" s="783"/>
      <c r="CD9" s="805">
        <f>'SAME1 Flight Tests 8-27-09'!BE32</f>
        <v>0.9</v>
      </c>
      <c r="CE9" s="805">
        <f>'SAME1 Flight Tests 8-27-09'!BH32</f>
        <v>340.75520692087099</v>
      </c>
      <c r="CF9" s="27"/>
    </row>
    <row r="10" spans="1:84" ht="16.5" customHeight="1" x14ac:dyDescent="0.2">
      <c r="A10" s="778">
        <v>1</v>
      </c>
      <c r="B10" s="779">
        <f>'SAME1 Flight Tests 8-27-09'!A42</f>
        <v>5</v>
      </c>
      <c r="C10" s="835" t="str">
        <f>'SAME1 Flight Tests 8-27-09'!B42</f>
        <v>Silicone</v>
      </c>
      <c r="D10" s="782"/>
      <c r="E10" s="779" t="str">
        <f>'SAME1 Flight Tests 8-27-09'!C42</f>
        <v>35 S</v>
      </c>
      <c r="F10" s="779">
        <f>'SAME1 Flight Tests 8-27-09'!D42</f>
        <v>1</v>
      </c>
      <c r="G10" s="805">
        <f>'SAME1 Flight Tests 8-27-09'!E42</f>
        <v>35</v>
      </c>
      <c r="H10" s="779" t="str">
        <f>'SAME1 Flight Tests 8-27-09'!F42</f>
        <v>High temp  aging</v>
      </c>
      <c r="I10" s="779">
        <f>'SAME1 Flight Tests 8-27-09'!G42</f>
        <v>276</v>
      </c>
      <c r="J10" s="791">
        <f>'SAME1 Flight Tests 8-27-09'!H42</f>
        <v>39358</v>
      </c>
      <c r="K10" s="779">
        <f>'SAME1 Flight Tests 8-27-09'!I42</f>
        <v>0</v>
      </c>
      <c r="L10" s="779" t="str">
        <f>'SAME1 Flight Tests 8-27-09'!J42</f>
        <v>n</v>
      </c>
      <c r="M10" s="779" t="str">
        <f>'SAME1 Flight Tests 8-27-09'!K42</f>
        <v>n</v>
      </c>
      <c r="N10" s="779">
        <f>'SAME1 Flight Tests 8-27-09'!L42</f>
        <v>8</v>
      </c>
      <c r="O10" s="804">
        <f>'SAME1 Flight Tests 8-27-09'!M42</f>
        <v>1.38</v>
      </c>
      <c r="P10" s="805">
        <f>'SAME1 Flight Tests 8-27-09'!N42</f>
        <v>10</v>
      </c>
      <c r="Q10" s="805">
        <f>'SAME1 Flight Tests 8-27-09'!O42</f>
        <v>11</v>
      </c>
      <c r="R10" s="805">
        <f>'SAME1 Flight Tests 8-27-09'!P42</f>
        <v>8</v>
      </c>
      <c r="S10" s="806"/>
      <c r="T10" s="806"/>
      <c r="U10" s="805">
        <f>'SAME1 Flight Tests 8-27-09'!Q42</f>
        <v>70</v>
      </c>
      <c r="V10" s="806"/>
      <c r="W10" s="806"/>
      <c r="X10" s="806"/>
      <c r="Y10" s="806"/>
      <c r="Z10" s="806"/>
      <c r="AA10" s="805" t="str">
        <f>'SAME1 Flight Tests 8-27-09'!R42</f>
        <v>y</v>
      </c>
      <c r="AB10" s="805" t="str">
        <f>'SAME1 Flight Tests 8-27-09'!S42</f>
        <v>y</v>
      </c>
      <c r="AC10" s="805">
        <f>'SAME1 Flight Tests 8-27-09'!T42</f>
        <v>1</v>
      </c>
      <c r="AD10" s="806"/>
      <c r="AE10" s="805">
        <f>'SAME1 Flight Tests 8-27-09'!U42</f>
        <v>10</v>
      </c>
      <c r="AF10" s="806"/>
      <c r="AG10" s="816">
        <f>'SAME1 Flight Tests 8-27-09'!V42</f>
        <v>3.1812241356819398E-2</v>
      </c>
      <c r="AH10" s="818">
        <f>'SAME1 Flight Tests 8-27-09'!W42</f>
        <v>0.36888842328539412</v>
      </c>
      <c r="AI10" s="806"/>
      <c r="AJ10" s="806"/>
      <c r="AK10" s="806"/>
      <c r="AL10" s="806"/>
      <c r="AM10" s="806"/>
      <c r="AN10" s="806"/>
      <c r="AO10" s="806"/>
      <c r="AP10" s="806"/>
      <c r="AQ10" s="806"/>
      <c r="AR10" s="806"/>
      <c r="AS10" s="806"/>
      <c r="AT10" s="806"/>
      <c r="AU10" s="805">
        <f>'SAME1 Flight Tests 8-27-09'!X42</f>
        <v>0.13</v>
      </c>
      <c r="AV10" s="820">
        <f>'SAME1 Flight Tests 8-27-09'!Y42</f>
        <v>3.3152094444444438</v>
      </c>
      <c r="AW10" s="820">
        <f>'SAME1 Flight Tests 8-27-09'!Z42</f>
        <v>6.2120555555555566</v>
      </c>
      <c r="AX10" s="820">
        <f>'SAME1 Flight Tests 8-27-09'!AA42</f>
        <v>-7.9684738888888891E-4</v>
      </c>
      <c r="AY10" s="822"/>
      <c r="AZ10" s="822"/>
      <c r="BA10" s="820">
        <f>'SAME1 Flight Tests 8-27-09'!AC42</f>
        <v>4.8118124999999994</v>
      </c>
      <c r="BB10" s="822"/>
      <c r="BC10" s="822"/>
      <c r="BD10" s="820">
        <f>'SAME1 Flight Tests 8-27-09'!AB42</f>
        <v>6.5235905555555549</v>
      </c>
      <c r="BE10" s="820">
        <f>'SAME1 Flight Tests 8-27-09'!AD42</f>
        <v>4.6687620000000001</v>
      </c>
      <c r="BF10" s="826">
        <f>'SAME1 Flight Tests 8-27-09'!AE42</f>
        <v>42050</v>
      </c>
      <c r="BG10" s="806"/>
      <c r="BH10" s="806"/>
      <c r="BI10" s="805">
        <f>'SAME1 Flight Tests 8-27-09'!AF42</f>
        <v>25.600499999999997</v>
      </c>
      <c r="BJ10" s="805">
        <f>'SAME1 Flight Tests 8-27-09'!AG42</f>
        <v>43.908611111111114</v>
      </c>
      <c r="BK10" s="805">
        <f>'SAME1 Flight Tests 8-27-09'!AH42</f>
        <v>1.8548285555555548</v>
      </c>
      <c r="BL10" s="805">
        <f>'SAME1 Flight Tests 8-27-09'!AK42</f>
        <v>1937388.9537898961</v>
      </c>
      <c r="BM10" s="805">
        <f>'SAME1 Flight Tests 8-27-09'!AL42</f>
        <v>402.51477832999217</v>
      </c>
      <c r="BN10" s="806"/>
      <c r="BO10" s="805"/>
      <c r="BP10" s="806"/>
      <c r="BQ10" s="805">
        <f>'SAME1 Flight Tests 8-27-09'!AM42</f>
        <v>65.466234738484687</v>
      </c>
      <c r="BR10" s="816">
        <f>'SAME1 Flight Tests 8-27-09'!AP42</f>
        <v>0.20776147068589287</v>
      </c>
      <c r="BS10" s="816">
        <f>'SAME1 Flight Tests 8-27-09'!AQ42</f>
        <v>0.41677463931388736</v>
      </c>
      <c r="BT10" s="816"/>
      <c r="BU10" s="816">
        <f>'SAME1 Flight Tests 8-27-09'!AS42</f>
        <v>2.3033372123912739</v>
      </c>
      <c r="BV10" s="816">
        <f>'SAME1 Flight Tests 8-27-09'!AT42</f>
        <v>0.14668877242225253</v>
      </c>
      <c r="BW10" s="807">
        <f>'SAME1 Flight Tests 8-27-09'!BB42</f>
        <v>1937388.9537898961</v>
      </c>
      <c r="BX10" s="807">
        <f>'SAME1 Flight Tests 8-27-09'!BC42</f>
        <v>1906987.1349066545</v>
      </c>
      <c r="BY10" s="807">
        <f>'SAME1 Flight Tests 8-27-09'!BD42</f>
        <v>1772492.1318036166</v>
      </c>
      <c r="BZ10" s="806"/>
      <c r="CA10" s="805">
        <f>'SAME1 Flight Tests 8-27-09'!BG42</f>
        <v>0.39803187887458258</v>
      </c>
      <c r="CB10" s="805">
        <f>'SAME1 Flight Tests 8-27-09'!BF42</f>
        <v>0.55000000000000004</v>
      </c>
      <c r="CC10" s="783"/>
      <c r="CD10" s="805">
        <f>'SAME1 Flight Tests 8-27-09'!BE42</f>
        <v>0.9</v>
      </c>
      <c r="CE10" s="805">
        <f>'SAME1 Flight Tests 8-27-09'!BH42</f>
        <v>414.40573439849373</v>
      </c>
      <c r="CF10" s="27"/>
    </row>
    <row r="11" spans="1:84" ht="16.5" customHeight="1" x14ac:dyDescent="0.2">
      <c r="A11" s="780">
        <v>2</v>
      </c>
      <c r="B11" s="784">
        <f>'SAME R Results'!A3</f>
        <v>1</v>
      </c>
      <c r="C11" s="836" t="str">
        <f>'SAME R Results'!B3</f>
        <v>Silicone</v>
      </c>
      <c r="D11" s="784" t="str">
        <f>'SAME R Results'!C3</f>
        <v>S03</v>
      </c>
      <c r="E11" s="784" t="str">
        <f>'SAME R Results'!D3</f>
        <v>1S</v>
      </c>
      <c r="F11" s="784">
        <f>'SAME R Results'!E3</f>
        <v>1</v>
      </c>
      <c r="G11" s="784">
        <f>'SAME R Results'!F3</f>
        <v>48</v>
      </c>
      <c r="H11" s="785" t="str">
        <f>'SAME R Results'!G3</f>
        <v>Low Temp</v>
      </c>
      <c r="I11" s="784" t="str">
        <f>'SAME R Results'!H3</f>
        <v xml:space="preserve">197 10:00 </v>
      </c>
      <c r="J11" s="786">
        <f>'SAME R Results'!I3</f>
        <v>40375.416666666664</v>
      </c>
      <c r="K11" s="784">
        <f>'SAME R Results'!J3</f>
        <v>0</v>
      </c>
      <c r="L11" s="787"/>
      <c r="M11" s="787"/>
      <c r="N11" s="784">
        <f>'SAME R Results'!K3</f>
        <v>8</v>
      </c>
      <c r="O11" s="793">
        <f>'SAME R Results'!L3</f>
        <v>1.304</v>
      </c>
      <c r="P11" s="784">
        <f>'SAME R Results'!M3</f>
        <v>60</v>
      </c>
      <c r="Q11" s="784">
        <f>'SAME R Results'!N3</f>
        <v>11</v>
      </c>
      <c r="R11" s="784">
        <f>'SAME R Results'!O3</f>
        <v>8</v>
      </c>
      <c r="S11" s="784" t="str">
        <f>'SAME R Results'!P3</f>
        <v>n</v>
      </c>
      <c r="T11" s="784">
        <f>'SAME R Results'!Q3</f>
        <v>0</v>
      </c>
      <c r="U11" s="784">
        <f>'SAME R Results'!R3</f>
        <v>61.666666666666664</v>
      </c>
      <c r="V11" s="784" t="str">
        <f>'SAME R Results'!S3</f>
        <v>y</v>
      </c>
      <c r="W11" s="784">
        <f>'SAME R Results'!T3</f>
        <v>60</v>
      </c>
      <c r="X11" s="784" t="str">
        <f>'SAME R Results'!U3</f>
        <v>n</v>
      </c>
      <c r="Y11" s="784" t="str">
        <f>'SAME R Results'!V3</f>
        <v>y</v>
      </c>
      <c r="Z11" s="784" t="str">
        <f>'SAME R Results'!W3</f>
        <v>y</v>
      </c>
      <c r="AA11" s="784" t="str">
        <f>'SAME R Results'!X3</f>
        <v>y</v>
      </c>
      <c r="AB11" s="784" t="str">
        <f>'SAME R Results'!Y3</f>
        <v>y</v>
      </c>
      <c r="AC11" s="808"/>
      <c r="AD11" s="784" t="str">
        <f>'SAME R Results'!Z3</f>
        <v>y</v>
      </c>
      <c r="AE11" s="784">
        <f>'SAME R Results'!AA3</f>
        <v>10</v>
      </c>
      <c r="AF11" s="784" t="str">
        <f>'SAME R Results'!AB3</f>
        <v>y</v>
      </c>
      <c r="AG11" s="817">
        <f>'SAME R Results'!AC3</f>
        <v>3.1809999999999998E-2</v>
      </c>
      <c r="AH11" s="819">
        <f>'SAME R Results'!AD3</f>
        <v>0</v>
      </c>
      <c r="AI11" s="784">
        <f>'SAME R Results'!AE3</f>
        <v>0</v>
      </c>
      <c r="AJ11" s="784">
        <f>'SAME R Results'!AF3</f>
        <v>0</v>
      </c>
      <c r="AK11" s="784">
        <f>'SAME R Results'!AG3</f>
        <v>0</v>
      </c>
      <c r="AL11" s="784">
        <f>'SAME R Results'!AH3</f>
        <v>0</v>
      </c>
      <c r="AM11" s="784">
        <f>'SAME R Results'!AI3</f>
        <v>0</v>
      </c>
      <c r="AN11" s="784">
        <f>'SAME R Results'!AJ3</f>
        <v>0</v>
      </c>
      <c r="AO11" s="784">
        <f>'SAME R Results'!AK3</f>
        <v>0</v>
      </c>
      <c r="AP11" s="784">
        <f>'SAME R Results'!AL3</f>
        <v>0</v>
      </c>
      <c r="AQ11" s="784">
        <f>'SAME R Results'!AM3</f>
        <v>0</v>
      </c>
      <c r="AR11" s="817">
        <f>'SAME R Results'!AN3</f>
        <v>0</v>
      </c>
      <c r="AS11" s="819">
        <f>'SAME R Results'!AO3</f>
        <v>0</v>
      </c>
      <c r="AT11" s="784">
        <f>'SAME R Results'!AP3</f>
        <v>0</v>
      </c>
      <c r="AU11" s="808"/>
      <c r="AV11" s="821">
        <f>'SAME R Results'!AQ3</f>
        <v>0</v>
      </c>
      <c r="AW11" s="821">
        <f>'SAME R Results'!AR3</f>
        <v>6.2647500000000003</v>
      </c>
      <c r="AX11" s="821">
        <f>'SAME R Results'!AS3</f>
        <v>0</v>
      </c>
      <c r="AY11" s="821">
        <f>'SAME R Results'!AT3</f>
        <v>0</v>
      </c>
      <c r="AZ11" s="823"/>
      <c r="BA11" s="823"/>
      <c r="BB11" s="821">
        <f>'SAME R Results'!AU3</f>
        <v>1.9261238095238091</v>
      </c>
      <c r="BC11" s="821">
        <f>'SAME R Results'!AV3</f>
        <v>2.6800000000000001E-2</v>
      </c>
      <c r="BD11" s="821">
        <f>'SAME R Results'!AW3</f>
        <v>6.997711500000003</v>
      </c>
      <c r="BE11" s="821">
        <f>'SAME R Results'!AX3</f>
        <v>4.5921775</v>
      </c>
      <c r="BF11" s="827">
        <f>'SAME R Results'!AY3</f>
        <v>53904.9</v>
      </c>
      <c r="BG11" s="784">
        <f>'SAME R Results'!AZ3</f>
        <v>1.7174561904761902</v>
      </c>
      <c r="BH11" s="784">
        <f>'SAME R Results'!BA3</f>
        <v>8.2000000000000003E-2</v>
      </c>
      <c r="BI11" s="808"/>
      <c r="BJ11" s="784">
        <f>'SAME R Results'!BB3</f>
        <v>75.758799999999994</v>
      </c>
      <c r="BK11" s="784">
        <f>'SAME R Results'!BC3</f>
        <v>2.4055340000000029</v>
      </c>
      <c r="BL11" s="784">
        <f>'SAME R Results'!BD3</f>
        <v>2523938.5830877088</v>
      </c>
      <c r="BM11" s="784">
        <f>'SAME R Results'!BE3</f>
        <v>615.51380336758314</v>
      </c>
      <c r="BN11" s="784">
        <f>'SAME R Results'!BF3</f>
        <v>4.9691332442250085</v>
      </c>
      <c r="BO11" s="784">
        <f>'SAME R Results'!BG3</f>
        <v>1.0696964473380586</v>
      </c>
      <c r="BP11" s="808"/>
      <c r="BQ11" s="784">
        <f>'SAME R Results'!BH3</f>
        <v>108.49420825246703</v>
      </c>
      <c r="BR11" s="817">
        <f>'SAME R Results'!BI3</f>
        <v>0.24387035702532131</v>
      </c>
      <c r="BS11" s="817">
        <f>'SAME R Results'!BJ3</f>
        <v>0.4501551400693799</v>
      </c>
      <c r="BT11" s="817">
        <f>'SAME R Results'!BL3</f>
        <v>4.6453676242364876</v>
      </c>
      <c r="BU11" s="817">
        <f>'SAME R Results'!BM3</f>
        <v>2.1878400054141345</v>
      </c>
      <c r="BV11" s="817">
        <f>'SAME R Results'!BN3</f>
        <v>0.1794970908990223</v>
      </c>
      <c r="BW11" s="784">
        <f>'SAME R Results'!BO3</f>
        <v>2523938.5830877088</v>
      </c>
      <c r="BX11" s="784">
        <f>'SAME R Results'!BP3</f>
        <v>2484963.0187997492</v>
      </c>
      <c r="BY11" s="784">
        <f>'SAME R Results'!BQ3</f>
        <v>2292449.3195224772</v>
      </c>
      <c r="BZ11" s="784">
        <f>'SAME R Results'!BR3</f>
        <v>615.51380336758314</v>
      </c>
      <c r="CA11" s="784">
        <f>'SAME R Results'!BS3</f>
        <v>0.53394610672112286</v>
      </c>
      <c r="CB11" s="784">
        <f>'SAME R Results'!BT3</f>
        <v>0.55000000000000004</v>
      </c>
      <c r="CC11" s="784">
        <f>'SAME R Results'!BV3</f>
        <v>2.6038189203454558</v>
      </c>
      <c r="CD11" s="784">
        <f>'SAME R Results'!BW3</f>
        <v>0.9</v>
      </c>
      <c r="CE11" s="784">
        <f>'SAME R Results'!BZ3</f>
        <v>324.81390228810591</v>
      </c>
      <c r="CF11" s="27"/>
    </row>
    <row r="12" spans="1:84" ht="16.5" customHeight="1" x14ac:dyDescent="0.2">
      <c r="A12" s="780">
        <v>2</v>
      </c>
      <c r="B12" s="784">
        <f>'SAME R Results'!A18</f>
        <v>2</v>
      </c>
      <c r="C12" s="836" t="str">
        <f>'SAME R Results'!B18</f>
        <v>Silicone</v>
      </c>
      <c r="D12" s="784" t="str">
        <f>'SAME R Results'!C18</f>
        <v>S07</v>
      </c>
      <c r="E12" s="784" t="str">
        <f>'SAME R Results'!D18</f>
        <v>12 S</v>
      </c>
      <c r="F12" s="784">
        <f>'SAME R Results'!E18</f>
        <v>1</v>
      </c>
      <c r="G12" s="784">
        <f>'SAME R Results'!F18</f>
        <v>59</v>
      </c>
      <c r="H12" s="976" t="str">
        <f>'SAME R Results'!G18</f>
        <v>Baseline aging</v>
      </c>
      <c r="I12" s="784">
        <f>'SAME R Results'!H18</f>
        <v>211</v>
      </c>
      <c r="J12" s="786">
        <f>'SAME R Results'!I18</f>
        <v>40389</v>
      </c>
      <c r="K12" s="784">
        <f>'SAME R Results'!J18</f>
        <v>0</v>
      </c>
      <c r="L12" s="788"/>
      <c r="M12" s="788"/>
      <c r="N12" s="784">
        <f>'SAME R Results'!K18</f>
        <v>8.1</v>
      </c>
      <c r="O12" s="793">
        <f>'SAME R Results'!L18</f>
        <v>1.327</v>
      </c>
      <c r="P12" s="784">
        <f>'SAME R Results'!M18</f>
        <v>60</v>
      </c>
      <c r="Q12" s="784">
        <f>'SAME R Results'!N18</f>
        <v>11</v>
      </c>
      <c r="R12" s="784">
        <f>'SAME R Results'!O18</f>
        <v>8</v>
      </c>
      <c r="S12" s="784" t="str">
        <f>'SAME R Results'!P18</f>
        <v>n</v>
      </c>
      <c r="T12" s="784" t="str">
        <f>'SAME R Results'!Q18</f>
        <v>n</v>
      </c>
      <c r="U12" s="784">
        <f>'SAME R Results'!R18</f>
        <v>24.2</v>
      </c>
      <c r="V12" s="784" t="str">
        <f>'SAME R Results'!S18</f>
        <v>n</v>
      </c>
      <c r="W12" s="784">
        <f>'SAME R Results'!T18</f>
        <v>0</v>
      </c>
      <c r="X12" s="784" t="str">
        <f>'SAME R Results'!U18</f>
        <v>n</v>
      </c>
      <c r="Y12" s="784" t="str">
        <f>'SAME R Results'!V18</f>
        <v>y</v>
      </c>
      <c r="Z12" s="784" t="str">
        <f>'SAME R Results'!W18</f>
        <v>y</v>
      </c>
      <c r="AA12" s="784" t="str">
        <f>'SAME R Results'!X18</f>
        <v>y</v>
      </c>
      <c r="AB12" s="784" t="str">
        <f>'SAME R Results'!Y18</f>
        <v>y</v>
      </c>
      <c r="AC12" s="789"/>
      <c r="AD12" s="784" t="str">
        <f>'SAME R Results'!Z18</f>
        <v>y</v>
      </c>
      <c r="AE12" s="784">
        <f>'SAME R Results'!AA18</f>
        <v>10</v>
      </c>
      <c r="AF12" s="784" t="str">
        <f>'SAME R Results'!AB18</f>
        <v>y</v>
      </c>
      <c r="AG12" s="817">
        <f>'SAME R Results'!AC18</f>
        <v>3.1809999999999998E-2</v>
      </c>
      <c r="AH12" s="819">
        <f>'SAME R Results'!AD18</f>
        <v>0</v>
      </c>
      <c r="AI12" s="784">
        <f>'SAME R Results'!AE18</f>
        <v>0</v>
      </c>
      <c r="AJ12" s="784">
        <f>'SAME R Results'!AF18</f>
        <v>0</v>
      </c>
      <c r="AK12" s="784">
        <f>'SAME R Results'!AG18</f>
        <v>0</v>
      </c>
      <c r="AL12" s="784">
        <f>'SAME R Results'!AH18</f>
        <v>0</v>
      </c>
      <c r="AM12" s="784">
        <f>'SAME R Results'!AI18</f>
        <v>0</v>
      </c>
      <c r="AN12" s="784">
        <f>'SAME R Results'!AJ18</f>
        <v>0</v>
      </c>
      <c r="AO12" s="784">
        <f>'SAME R Results'!AK18</f>
        <v>0</v>
      </c>
      <c r="AP12" s="784">
        <f>'SAME R Results'!AL18</f>
        <v>0</v>
      </c>
      <c r="AQ12" s="784">
        <f>'SAME R Results'!AM18</f>
        <v>0</v>
      </c>
      <c r="AR12" s="817">
        <f>'SAME R Results'!AN18</f>
        <v>0</v>
      </c>
      <c r="AS12" s="819">
        <f>'SAME R Results'!AO18</f>
        <v>0</v>
      </c>
      <c r="AT12" s="784">
        <f>'SAME R Results'!AP18</f>
        <v>0</v>
      </c>
      <c r="AU12" s="789"/>
      <c r="AV12" s="821">
        <f>'SAME R Results'!AQ18</f>
        <v>0</v>
      </c>
      <c r="AW12" s="821">
        <f>'SAME R Results'!AR18</f>
        <v>6.2460000000000004</v>
      </c>
      <c r="AX12" s="821">
        <f>'SAME R Results'!AS18</f>
        <v>0</v>
      </c>
      <c r="AY12" s="821">
        <f>'SAME R Results'!AT18</f>
        <v>0</v>
      </c>
      <c r="AZ12" s="824"/>
      <c r="BA12" s="824"/>
      <c r="BB12" s="821">
        <f>'SAME R Results'!AU18</f>
        <v>3.0206605</v>
      </c>
      <c r="BC12" s="821">
        <f>'SAME R Results'!AV18</f>
        <v>2.6199344999999995E-2</v>
      </c>
      <c r="BD12" s="821">
        <f>'SAME R Results'!AW18</f>
        <v>7.279646500000001</v>
      </c>
      <c r="BE12" s="821">
        <f>'SAME R Results'!AX18</f>
        <v>4.7241069999999992</v>
      </c>
      <c r="BF12" s="827">
        <f>'SAME R Results'!AY18</f>
        <v>74405</v>
      </c>
      <c r="BG12" s="784">
        <f>'SAME R Results'!AZ18</f>
        <v>2.7095650000000004</v>
      </c>
      <c r="BH12" s="784">
        <f>'SAME R Results'!BA18</f>
        <v>8.5983280000000023E-2</v>
      </c>
      <c r="BI12" s="789"/>
      <c r="BJ12" s="784">
        <f>'SAME R Results'!BB18</f>
        <v>108.50449999999998</v>
      </c>
      <c r="BK12" s="784">
        <f>'SAME R Results'!BC18</f>
        <v>2.5555395000000019</v>
      </c>
      <c r="BL12" s="784">
        <f>'SAME R Results'!BD18</f>
        <v>3579696.8264696635</v>
      </c>
      <c r="BM12" s="784">
        <f>'SAME R Results'!BE18</f>
        <v>688.21315184702462</v>
      </c>
      <c r="BN12" s="784">
        <f>'SAME R Results'!BF18</f>
        <v>8.019714976735683</v>
      </c>
      <c r="BO12" s="784">
        <f>'SAME R Results'!BG18</f>
        <v>1.7566079941830108</v>
      </c>
      <c r="BP12" s="789"/>
      <c r="BQ12" s="784">
        <f>'SAME R Results'!BH18</f>
        <v>159.03792489513376</v>
      </c>
      <c r="BR12" s="817">
        <f>'SAME R Results'!BI18</f>
        <v>0.19225459171796622</v>
      </c>
      <c r="BS12" s="817">
        <f>'SAME R Results'!BJ18</f>
        <v>0.45513242180855784</v>
      </c>
      <c r="BT12" s="817">
        <f>'SAME R Results'!BL18</f>
        <v>4.5654551290287229</v>
      </c>
      <c r="BU12" s="817">
        <f>'SAME R Results'!BM18</f>
        <v>2.5302410110434193</v>
      </c>
      <c r="BV12" s="817">
        <f>'SAME R Results'!BN18</f>
        <v>0.12495285816934183</v>
      </c>
      <c r="BW12" s="784">
        <f>'SAME R Results'!BO18</f>
        <v>3579696.8264696635</v>
      </c>
      <c r="BX12" s="784">
        <f>'SAME R Results'!BP18</f>
        <v>3525898.8069789382</v>
      </c>
      <c r="BY12" s="784">
        <f>'SAME R Results'!BQ18</f>
        <v>3212221.2676831186</v>
      </c>
      <c r="BZ12" s="784">
        <f>'SAME R Results'!BR18</f>
        <v>688.21315184702462</v>
      </c>
      <c r="CA12" s="784">
        <f>'SAME R Results'!BS18</f>
        <v>0.56724218680635752</v>
      </c>
      <c r="CB12" s="784">
        <f>'SAME R Results'!BT18</f>
        <v>0.55000000000000004</v>
      </c>
      <c r="CC12" s="784">
        <f>'SAME R Results'!BV18</f>
        <v>2.664957337674454</v>
      </c>
      <c r="CD12" s="784">
        <f>'SAME R Results'!BW18</f>
        <v>0.9</v>
      </c>
      <c r="CE12" s="784">
        <f>'SAME R Results'!BZ18</f>
        <v>351.91040989334482</v>
      </c>
      <c r="CF12" s="27"/>
    </row>
    <row r="13" spans="1:84" ht="16.5" customHeight="1" x14ac:dyDescent="0.2">
      <c r="A13" s="780">
        <v>2</v>
      </c>
      <c r="B13" s="784">
        <f>'SAME R Results'!A20</f>
        <v>2</v>
      </c>
      <c r="C13" s="836" t="str">
        <f>'SAME R Results'!B20</f>
        <v>Silicone</v>
      </c>
      <c r="D13" s="784" t="str">
        <f>'SAME R Results'!C20</f>
        <v>S09</v>
      </c>
      <c r="E13" s="784" t="str">
        <f>'SAME R Results'!D20</f>
        <v>13 S</v>
      </c>
      <c r="F13" s="784">
        <f>'SAME R Results'!E20</f>
        <v>2</v>
      </c>
      <c r="G13" s="784">
        <f>'SAME R Results'!F20</f>
        <v>60</v>
      </c>
      <c r="H13" s="785" t="str">
        <f>'SAME R Results'!G20</f>
        <v>Htemp aging</v>
      </c>
      <c r="I13" s="784">
        <f>'SAME R Results'!H20</f>
        <v>211</v>
      </c>
      <c r="J13" s="786">
        <f>'SAME R Results'!I20</f>
        <v>40389</v>
      </c>
      <c r="K13" s="784">
        <f>'SAME R Results'!J20</f>
        <v>0</v>
      </c>
      <c r="L13" s="788"/>
      <c r="M13" s="788"/>
      <c r="N13" s="784">
        <f>'SAME R Results'!K20</f>
        <v>8.1</v>
      </c>
      <c r="O13" s="793">
        <f>'SAME R Results'!L20</f>
        <v>1.35</v>
      </c>
      <c r="P13" s="784">
        <f>'SAME R Results'!M20</f>
        <v>60</v>
      </c>
      <c r="Q13" s="784">
        <f>'SAME R Results'!N20</f>
        <v>11</v>
      </c>
      <c r="R13" s="784">
        <f>'SAME R Results'!O20</f>
        <v>8</v>
      </c>
      <c r="S13" s="784" t="str">
        <f>'SAME R Results'!P20</f>
        <v>n</v>
      </c>
      <c r="T13" s="784" t="str">
        <f>'SAME R Results'!Q20</f>
        <v>n</v>
      </c>
      <c r="U13" s="784">
        <f>'SAME R Results'!R20</f>
        <v>49.2</v>
      </c>
      <c r="V13" s="784" t="str">
        <f>'SAME R Results'!S20</f>
        <v>y</v>
      </c>
      <c r="W13" s="784">
        <f>'SAME R Results'!T20</f>
        <v>720</v>
      </c>
      <c r="X13" s="784" t="str">
        <f>'SAME R Results'!U20</f>
        <v>n</v>
      </c>
      <c r="Y13" s="784" t="str">
        <f>'SAME R Results'!V20</f>
        <v>y</v>
      </c>
      <c r="Z13" s="784" t="str">
        <f>'SAME R Results'!W20</f>
        <v>y</v>
      </c>
      <c r="AA13" s="784" t="str">
        <f>'SAME R Results'!X20</f>
        <v>y</v>
      </c>
      <c r="AB13" s="784" t="str">
        <f>'SAME R Results'!Y20</f>
        <v>y</v>
      </c>
      <c r="AC13" s="789"/>
      <c r="AD13" s="784" t="str">
        <f>'SAME R Results'!Z20</f>
        <v>y</v>
      </c>
      <c r="AE13" s="784">
        <f>'SAME R Results'!AA20</f>
        <v>10</v>
      </c>
      <c r="AF13" s="784" t="str">
        <f>'SAME R Results'!AB20</f>
        <v>y</v>
      </c>
      <c r="AG13" s="817">
        <f>'SAME R Results'!AC20</f>
        <v>3.1809999999999998E-2</v>
      </c>
      <c r="AH13" s="819">
        <f>'SAME R Results'!AD20</f>
        <v>0</v>
      </c>
      <c r="AI13" s="784">
        <f>'SAME R Results'!AE20</f>
        <v>0</v>
      </c>
      <c r="AJ13" s="784">
        <f>'SAME R Results'!AF20</f>
        <v>0</v>
      </c>
      <c r="AK13" s="784">
        <f>'SAME R Results'!AG20</f>
        <v>0</v>
      </c>
      <c r="AL13" s="784">
        <f>'SAME R Results'!AH20</f>
        <v>0</v>
      </c>
      <c r="AM13" s="784">
        <f>'SAME R Results'!AI20</f>
        <v>0</v>
      </c>
      <c r="AN13" s="784">
        <f>'SAME R Results'!AJ20</f>
        <v>0</v>
      </c>
      <c r="AO13" s="784">
        <f>'SAME R Results'!AK20</f>
        <v>0</v>
      </c>
      <c r="AP13" s="784">
        <f>'SAME R Results'!AL20</f>
        <v>0</v>
      </c>
      <c r="AQ13" s="784">
        <f>'SAME R Results'!AM20</f>
        <v>0</v>
      </c>
      <c r="AR13" s="817">
        <f>'SAME R Results'!AN20</f>
        <v>0</v>
      </c>
      <c r="AS13" s="819">
        <f>'SAME R Results'!AO20</f>
        <v>0</v>
      </c>
      <c r="AT13" s="784">
        <f>'SAME R Results'!AP20</f>
        <v>0</v>
      </c>
      <c r="AU13" s="789"/>
      <c r="AV13" s="821">
        <f>'SAME R Results'!AQ20</f>
        <v>0</v>
      </c>
      <c r="AW13" s="821">
        <f>'SAME R Results'!AR20</f>
        <v>6.25</v>
      </c>
      <c r="AX13" s="821">
        <f>'SAME R Results'!AS20</f>
        <v>0</v>
      </c>
      <c r="AY13" s="821">
        <f>'SAME R Results'!AT20</f>
        <v>0</v>
      </c>
      <c r="AZ13" s="824"/>
      <c r="BA13" s="824"/>
      <c r="BB13" s="821">
        <f>'SAME R Results'!AU20</f>
        <v>5.7524109999999995</v>
      </c>
      <c r="BC13" s="821">
        <f>'SAME R Results'!AV20</f>
        <v>2.6800000000000001E-2</v>
      </c>
      <c r="BD13" s="821">
        <f>'SAME R Results'!AW20</f>
        <v>7.7552029999999998</v>
      </c>
      <c r="BE13" s="821">
        <f>'SAME R Results'!AX20</f>
        <v>4.6898499999999999</v>
      </c>
      <c r="BF13" s="827">
        <f>'SAME R Results'!AY20</f>
        <v>87435</v>
      </c>
      <c r="BG13" s="784">
        <f>'SAME R Results'!AZ20</f>
        <v>5.4193280000000001</v>
      </c>
      <c r="BH13" s="784">
        <f>'SAME R Results'!BA20</f>
        <v>8.2000000000000003E-2</v>
      </c>
      <c r="BI13" s="789"/>
      <c r="BJ13" s="784">
        <f>'SAME R Results'!BB20</f>
        <v>208.57105000000001</v>
      </c>
      <c r="BK13" s="784">
        <f>'SAME R Results'!BC20</f>
        <v>3.065353</v>
      </c>
      <c r="BL13" s="784">
        <f>'SAME R Results'!BD20</f>
        <v>4278212.966048412</v>
      </c>
      <c r="BM13" s="784">
        <f>'SAME R Results'!BE20</f>
        <v>1029.5132551137249</v>
      </c>
      <c r="BN13" s="784">
        <f>'SAME R Results'!BF20</f>
        <v>15.324040297806702</v>
      </c>
      <c r="BO13" s="784">
        <f>'SAME R Results'!BG20</f>
        <v>3.5712096645498645</v>
      </c>
      <c r="BP13" s="789"/>
      <c r="BQ13" s="784">
        <f>'SAME R Results'!BH20</f>
        <v>305.50649671782014</v>
      </c>
      <c r="BR13" s="817">
        <f>'SAME R Results'!BI20</f>
        <v>0.24064095529695867</v>
      </c>
      <c r="BS13" s="817">
        <f>'SAME R Results'!BJ20</f>
        <v>0.5331371830040863</v>
      </c>
      <c r="BT13" s="817">
        <f>'SAME R Results'!BL20</f>
        <v>4.2909942952728404</v>
      </c>
      <c r="BU13" s="817">
        <f>'SAME R Results'!BM20</f>
        <v>2.4397432197330469</v>
      </c>
      <c r="BV13" s="817">
        <f>'SAME R Results'!BN20</f>
        <v>0.16167200637296847</v>
      </c>
      <c r="BW13" s="784">
        <f>'SAME R Results'!BO20</f>
        <v>4278212.966048412</v>
      </c>
      <c r="BX13" s="784">
        <f>'SAME R Results'!BP20</f>
        <v>4214993.695378812</v>
      </c>
      <c r="BY13" s="784">
        <f>'SAME R Results'!BQ20</f>
        <v>3810569.0262496071</v>
      </c>
      <c r="BZ13" s="784">
        <f>'SAME R Results'!BR20</f>
        <v>1029.5132551137249</v>
      </c>
      <c r="CA13" s="784">
        <f>'SAME R Results'!BS20</f>
        <v>0.68040331172866908</v>
      </c>
      <c r="CB13" s="784">
        <f>'SAME R Results'!BT20</f>
        <v>0.55000000000000004</v>
      </c>
      <c r="CC13" s="784">
        <f>'SAME R Results'!BV20</f>
        <v>2.6631996994250344</v>
      </c>
      <c r="CD13" s="784">
        <f>'SAME R Results'!BW20</f>
        <v>0.9</v>
      </c>
      <c r="CE13" s="784">
        <f>'SAME R Results'!BZ20</f>
        <v>379.84692208150824</v>
      </c>
      <c r="CF13" s="27"/>
    </row>
    <row r="14" spans="1:84" ht="16.5" customHeight="1" x14ac:dyDescent="0.2">
      <c r="A14" s="780">
        <v>2</v>
      </c>
      <c r="B14" s="784">
        <f>'SAME R Results'!A31</f>
        <v>3</v>
      </c>
      <c r="C14" s="836" t="str">
        <f>'SAME R Results'!B31</f>
        <v>Silicone</v>
      </c>
      <c r="D14" s="784" t="str">
        <f>'SAME R Results'!C31</f>
        <v>S12</v>
      </c>
      <c r="E14" s="784" t="str">
        <f>'SAME R Results'!D31</f>
        <v>18 S</v>
      </c>
      <c r="F14" s="784">
        <f>'SAME R Results'!E31</f>
        <v>5</v>
      </c>
      <c r="G14" s="784">
        <f>'SAME R Results'!F31</f>
        <v>65</v>
      </c>
      <c r="H14" s="976" t="str">
        <f>'SAME R Results'!G31</f>
        <v>Baseline long Aging</v>
      </c>
      <c r="I14" s="784">
        <f>'SAME R Results'!H31</f>
        <v>235</v>
      </c>
      <c r="J14" s="786">
        <f>'SAME R Results'!I31</f>
        <v>40413</v>
      </c>
      <c r="K14" s="784">
        <f>'SAME R Results'!J31</f>
        <v>0</v>
      </c>
      <c r="L14" s="788"/>
      <c r="M14" s="788"/>
      <c r="N14" s="784">
        <f>'SAME R Results'!K31</f>
        <v>8.1</v>
      </c>
      <c r="O14" s="793">
        <f>'SAME R Results'!L31</f>
        <v>1.327</v>
      </c>
      <c r="P14" s="784">
        <f>'SAME R Results'!M31</f>
        <v>60</v>
      </c>
      <c r="Q14" s="784">
        <f>'SAME R Results'!N31</f>
        <v>11</v>
      </c>
      <c r="R14" s="784">
        <f>'SAME R Results'!O31</f>
        <v>8</v>
      </c>
      <c r="S14" s="784" t="str">
        <f>'SAME R Results'!P31</f>
        <v>n</v>
      </c>
      <c r="T14" s="784" t="str">
        <f>'SAME R Results'!Q31</f>
        <v>n</v>
      </c>
      <c r="U14" s="784">
        <f>'SAME R Results'!R31</f>
        <v>49.8</v>
      </c>
      <c r="V14" s="784" t="str">
        <f>'SAME R Results'!S31</f>
        <v>n</v>
      </c>
      <c r="W14" s="784">
        <f>'SAME R Results'!T31</f>
        <v>0</v>
      </c>
      <c r="X14" s="784" t="str">
        <f>'SAME R Results'!U31</f>
        <v>n</v>
      </c>
      <c r="Y14" s="784" t="str">
        <f>'SAME R Results'!V31</f>
        <v>y</v>
      </c>
      <c r="Z14" s="784" t="str">
        <f>'SAME R Results'!W31</f>
        <v>y</v>
      </c>
      <c r="AA14" s="784" t="str">
        <f>'SAME R Results'!X31</f>
        <v>y</v>
      </c>
      <c r="AB14" s="784" t="str">
        <f>'SAME R Results'!Y31</f>
        <v>y</v>
      </c>
      <c r="AC14" s="789"/>
      <c r="AD14" s="784" t="str">
        <f>'SAME R Results'!Z31</f>
        <v>y</v>
      </c>
      <c r="AE14" s="784">
        <f>'SAME R Results'!AA31</f>
        <v>10</v>
      </c>
      <c r="AF14" s="784" t="str">
        <f>'SAME R Results'!AB31</f>
        <v>y</v>
      </c>
      <c r="AG14" s="817">
        <f>'SAME R Results'!AC31</f>
        <v>3.1809999999999998E-2</v>
      </c>
      <c r="AH14" s="819">
        <f>'SAME R Results'!AD31</f>
        <v>0</v>
      </c>
      <c r="AI14" s="784">
        <f>'SAME R Results'!AE31</f>
        <v>0</v>
      </c>
      <c r="AJ14" s="784">
        <f>'SAME R Results'!AF31</f>
        <v>0</v>
      </c>
      <c r="AK14" s="784">
        <f>'SAME R Results'!AG31</f>
        <v>0</v>
      </c>
      <c r="AL14" s="784">
        <f>'SAME R Results'!AH31</f>
        <v>0</v>
      </c>
      <c r="AM14" s="784">
        <f>'SAME R Results'!AI31</f>
        <v>0</v>
      </c>
      <c r="AN14" s="784">
        <f>'SAME R Results'!AJ31</f>
        <v>0</v>
      </c>
      <c r="AO14" s="784">
        <f>'SAME R Results'!AK31</f>
        <v>0</v>
      </c>
      <c r="AP14" s="784">
        <f>'SAME R Results'!AL31</f>
        <v>0</v>
      </c>
      <c r="AQ14" s="784">
        <f>'SAME R Results'!AM31</f>
        <v>0</v>
      </c>
      <c r="AR14" s="817">
        <f>'SAME R Results'!AN31</f>
        <v>0</v>
      </c>
      <c r="AS14" s="819">
        <f>'SAME R Results'!AO31</f>
        <v>0</v>
      </c>
      <c r="AT14" s="784">
        <f>'SAME R Results'!AP31</f>
        <v>0</v>
      </c>
      <c r="AU14" s="789"/>
      <c r="AV14" s="821">
        <f>'SAME R Results'!AQ31</f>
        <v>0</v>
      </c>
      <c r="AW14" s="821">
        <f>'SAME R Results'!AR31</f>
        <v>6.2439999999999998</v>
      </c>
      <c r="AX14" s="821">
        <f>'SAME R Results'!AS31</f>
        <v>0</v>
      </c>
      <c r="AY14" s="821">
        <f>'SAME R Results'!AT31</f>
        <v>0</v>
      </c>
      <c r="AZ14" s="824"/>
      <c r="BA14" s="824"/>
      <c r="BB14" s="821">
        <f>'SAME R Results'!AU31</f>
        <v>4.096724</v>
      </c>
      <c r="BC14" s="821">
        <f>'SAME R Results'!AV31</f>
        <v>2.6800000000000001E-2</v>
      </c>
      <c r="BD14" s="821">
        <f>'SAME R Results'!AW31</f>
        <v>7.2552954999999999</v>
      </c>
      <c r="BE14" s="821">
        <f>'SAME R Results'!AX31</f>
        <v>4.6513514999999996</v>
      </c>
      <c r="BF14" s="827">
        <f>'SAME R Results'!AY31</f>
        <v>75875</v>
      </c>
      <c r="BG14" s="784">
        <f>'SAME R Results'!AZ31</f>
        <v>3.7672274999999997</v>
      </c>
      <c r="BH14" s="784">
        <f>'SAME R Results'!BA31</f>
        <v>8.2000000000000003E-2</v>
      </c>
      <c r="BI14" s="789"/>
      <c r="BJ14" s="784">
        <f>'SAME R Results'!BB31</f>
        <v>116.28614999999998</v>
      </c>
      <c r="BK14" s="784">
        <f>'SAME R Results'!BC31</f>
        <v>2.6039440000000003</v>
      </c>
      <c r="BL14" s="784">
        <f>'SAME R Results'!BD31</f>
        <v>3657432.6076705437</v>
      </c>
      <c r="BM14" s="784">
        <f>'SAME R Results'!BE31</f>
        <v>713.70935947796227</v>
      </c>
      <c r="BN14" s="784">
        <f>'SAME R Results'!BF31</f>
        <v>10.858580639234834</v>
      </c>
      <c r="BO14" s="784">
        <f>'SAME R Results'!BG31</f>
        <v>2.4580520411852764</v>
      </c>
      <c r="BP14" s="789"/>
      <c r="BQ14" s="784">
        <f>'SAME R Results'!BH31</f>
        <v>169.80108483736078</v>
      </c>
      <c r="BR14" s="817">
        <f>'SAME R Results'!BI31</f>
        <v>0.19513944234574185</v>
      </c>
      <c r="BS14" s="817">
        <f>'SAME R Results'!BJ31</f>
        <v>0.46185714375132125</v>
      </c>
      <c r="BT14" s="817">
        <f>'SAME R Results'!BL31</f>
        <v>4.4175552255593455</v>
      </c>
      <c r="BU14" s="817">
        <f>'SAME R Results'!BM31</f>
        <v>2.5299320831158894</v>
      </c>
      <c r="BV14" s="817">
        <f>'SAME R Results'!BN31</f>
        <v>0.12684219726451437</v>
      </c>
      <c r="BW14" s="784">
        <f>'SAME R Results'!BO31</f>
        <v>3657432.6076705437</v>
      </c>
      <c r="BX14" s="784">
        <f>'SAME R Results'!BP31</f>
        <v>3602571.7148695383</v>
      </c>
      <c r="BY14" s="784">
        <f>'SAME R Results'!BQ31</f>
        <v>3279190.6043696948</v>
      </c>
      <c r="BZ14" s="784">
        <f>'SAME R Results'!BR31</f>
        <v>713.70935947796227</v>
      </c>
      <c r="CA14" s="784">
        <f>'SAME R Results'!BS31</f>
        <v>0.57798632691112495</v>
      </c>
      <c r="CB14" s="784">
        <f>'SAME R Results'!BT31</f>
        <v>0.55000000000000004</v>
      </c>
      <c r="CC14" s="784">
        <f>'SAME R Results'!BV31</f>
        <v>2.6549098509051832</v>
      </c>
      <c r="CD14" s="784">
        <f>'SAME R Results'!BW31</f>
        <v>0.9</v>
      </c>
      <c r="CE14" s="784">
        <f>'SAME R Results'!BZ31</f>
        <v>349.07108469408809</v>
      </c>
      <c r="CF14" s="27"/>
    </row>
    <row r="15" spans="1:84" ht="16.5" customHeight="1" x14ac:dyDescent="0.2">
      <c r="A15" s="780">
        <v>2</v>
      </c>
      <c r="B15" s="784">
        <f>'SAME R Results'!A33</f>
        <v>3</v>
      </c>
      <c r="C15" s="836" t="str">
        <f>'SAME R Results'!B33</f>
        <v>Silicone</v>
      </c>
      <c r="D15" s="784" t="str">
        <f>'SAME R Results'!C33</f>
        <v>S13</v>
      </c>
      <c r="E15" s="784" t="str">
        <f>'SAME R Results'!D33</f>
        <v>19s</v>
      </c>
      <c r="F15" s="784">
        <f>'SAME R Results'!E33</f>
        <v>6</v>
      </c>
      <c r="G15" s="784">
        <f>'SAME R Results'!F33</f>
        <v>66</v>
      </c>
      <c r="H15" s="785" t="str">
        <f>'SAME R Results'!G33</f>
        <v>High Temp aging</v>
      </c>
      <c r="I15" s="784">
        <f>'SAME R Results'!H33</f>
        <v>235</v>
      </c>
      <c r="J15" s="786">
        <f>'SAME R Results'!I33</f>
        <v>40413</v>
      </c>
      <c r="K15" s="784">
        <f>'SAME R Results'!J33</f>
        <v>0</v>
      </c>
      <c r="L15" s="788"/>
      <c r="M15" s="788"/>
      <c r="N15" s="784">
        <f>'SAME R Results'!K33</f>
        <v>8.1</v>
      </c>
      <c r="O15" s="793">
        <f>'SAME R Results'!L33</f>
        <v>1.36</v>
      </c>
      <c r="P15" s="784">
        <f>'SAME R Results'!M33</f>
        <v>60</v>
      </c>
      <c r="Q15" s="784">
        <f>'SAME R Results'!N33</f>
        <v>11</v>
      </c>
      <c r="R15" s="784">
        <f>'SAME R Results'!O33</f>
        <v>8</v>
      </c>
      <c r="S15" s="784" t="str">
        <f>'SAME R Results'!P33</f>
        <v>n</v>
      </c>
      <c r="T15" s="784" t="str">
        <f>'SAME R Results'!Q33</f>
        <v>n</v>
      </c>
      <c r="U15" s="784">
        <f>'SAME R Results'!R33</f>
        <v>41.6</v>
      </c>
      <c r="V15" s="784" t="str">
        <f>'SAME R Results'!S33</f>
        <v>n</v>
      </c>
      <c r="W15" s="784">
        <f>'SAME R Results'!T33</f>
        <v>0</v>
      </c>
      <c r="X15" s="784" t="str">
        <f>'SAME R Results'!U33</f>
        <v>n</v>
      </c>
      <c r="Y15" s="784" t="str">
        <f>'SAME R Results'!V33</f>
        <v>y</v>
      </c>
      <c r="Z15" s="784" t="str">
        <f>'SAME R Results'!W33</f>
        <v>y</v>
      </c>
      <c r="AA15" s="784" t="str">
        <f>'SAME R Results'!X33</f>
        <v>y</v>
      </c>
      <c r="AB15" s="784" t="str">
        <f>'SAME R Results'!Y33</f>
        <v>y</v>
      </c>
      <c r="AC15" s="789"/>
      <c r="AD15" s="784" t="str">
        <f>'SAME R Results'!Z33</f>
        <v>y</v>
      </c>
      <c r="AE15" s="784">
        <f>'SAME R Results'!AA33</f>
        <v>10</v>
      </c>
      <c r="AF15" s="784" t="str">
        <f>'SAME R Results'!AB33</f>
        <v>y</v>
      </c>
      <c r="AG15" s="817">
        <f>'SAME R Results'!AC33</f>
        <v>3.1809999999999998E-2</v>
      </c>
      <c r="AH15" s="819">
        <f>'SAME R Results'!AD33</f>
        <v>0</v>
      </c>
      <c r="AI15" s="784">
        <f>'SAME R Results'!AE33</f>
        <v>0</v>
      </c>
      <c r="AJ15" s="784">
        <f>'SAME R Results'!AF33</f>
        <v>0</v>
      </c>
      <c r="AK15" s="784">
        <f>'SAME R Results'!AG33</f>
        <v>0</v>
      </c>
      <c r="AL15" s="784">
        <f>'SAME R Results'!AH33</f>
        <v>0</v>
      </c>
      <c r="AM15" s="784">
        <f>'SAME R Results'!AI33</f>
        <v>0</v>
      </c>
      <c r="AN15" s="784">
        <f>'SAME R Results'!AJ33</f>
        <v>0</v>
      </c>
      <c r="AO15" s="784">
        <f>'SAME R Results'!AK33</f>
        <v>0</v>
      </c>
      <c r="AP15" s="784">
        <f>'SAME R Results'!AL33</f>
        <v>0</v>
      </c>
      <c r="AQ15" s="784">
        <f>'SAME R Results'!AM33</f>
        <v>0</v>
      </c>
      <c r="AR15" s="817">
        <f>'SAME R Results'!AN33</f>
        <v>0</v>
      </c>
      <c r="AS15" s="819">
        <f>'SAME R Results'!AO33</f>
        <v>0</v>
      </c>
      <c r="AT15" s="784">
        <f>'SAME R Results'!AP33</f>
        <v>0</v>
      </c>
      <c r="AU15" s="789"/>
      <c r="AV15" s="821">
        <f>'SAME R Results'!AQ33</f>
        <v>0</v>
      </c>
      <c r="AW15" s="821">
        <f>'SAME R Results'!AR33</f>
        <v>6.2490080000000008</v>
      </c>
      <c r="AX15" s="821">
        <f>'SAME R Results'!AS33</f>
        <v>0</v>
      </c>
      <c r="AY15" s="821">
        <f>'SAME R Results'!AT33</f>
        <v>0</v>
      </c>
      <c r="AZ15" s="824"/>
      <c r="BA15" s="824"/>
      <c r="BB15" s="821">
        <f>'SAME R Results'!AU33</f>
        <v>8.5042875000000002</v>
      </c>
      <c r="BC15" s="821">
        <f>'SAME R Results'!AV33</f>
        <v>2.6870724999999995E-2</v>
      </c>
      <c r="BD15" s="821">
        <f>'SAME R Results'!AW33</f>
        <v>7.7265775000000003</v>
      </c>
      <c r="BE15" s="821">
        <f>'SAME R Results'!AX33</f>
        <v>4.627410499999999</v>
      </c>
      <c r="BF15" s="827">
        <f>'SAME R Results'!AY33</f>
        <v>89130</v>
      </c>
      <c r="BG15" s="784">
        <f>'SAME R Results'!AZ33</f>
        <v>8.0702514999999977</v>
      </c>
      <c r="BH15" s="784">
        <f>'SAME R Results'!BA33</f>
        <v>8.5662840000000004E-2</v>
      </c>
      <c r="BI15" s="789"/>
      <c r="BJ15" s="784">
        <f>'SAME R Results'!BB33</f>
        <v>239.0016</v>
      </c>
      <c r="BK15" s="784">
        <f>'SAME R Results'!BC33</f>
        <v>3.0991670000000013</v>
      </c>
      <c r="BL15" s="784">
        <f>'SAME R Results'!BD33</f>
        <v>4370648.2804149641</v>
      </c>
      <c r="BM15" s="784">
        <f>'SAME R Results'!BE33</f>
        <v>1059.8393621840767</v>
      </c>
      <c r="BN15" s="784">
        <f>'SAME R Results'!BF33</f>
        <v>22.611607761715209</v>
      </c>
      <c r="BO15" s="784">
        <f>'SAME R Results'!BG33</f>
        <v>5.3242748265894715</v>
      </c>
      <c r="BP15" s="789"/>
      <c r="BQ15" s="784">
        <f>'SAME R Results'!BH33</f>
        <v>348.89549092151992</v>
      </c>
      <c r="BR15" s="817">
        <f>'SAME R Results'!BI33</f>
        <v>0.24249019691958648</v>
      </c>
      <c r="BS15" s="817">
        <f>'SAME R Results'!BJ33</f>
        <v>0.55331119257415973</v>
      </c>
      <c r="BT15" s="817">
        <f>'SAME R Results'!BL33</f>
        <v>4.2468896700810141</v>
      </c>
      <c r="BU15" s="817">
        <f>'SAME R Results'!BM33</f>
        <v>2.480035062107834</v>
      </c>
      <c r="BV15" s="817">
        <f>'SAME R Results'!BN33</f>
        <v>0.16053012786342269</v>
      </c>
      <c r="BW15" s="784">
        <f>'SAME R Results'!BO33</f>
        <v>4370648.2804149641</v>
      </c>
      <c r="BX15" s="784">
        <f>'SAME R Results'!BP33</f>
        <v>4306203.4517447352</v>
      </c>
      <c r="BY15" s="784">
        <f>'SAME R Results'!BQ33</f>
        <v>3889189.3712668968</v>
      </c>
      <c r="BZ15" s="784">
        <f>'SAME R Results'!BR33</f>
        <v>1059.8393621840767</v>
      </c>
      <c r="CA15" s="784">
        <f>'SAME R Results'!BS33</f>
        <v>0.68790886087188163</v>
      </c>
      <c r="CB15" s="784">
        <f>'SAME R Results'!BT33</f>
        <v>0.55000000000000004</v>
      </c>
      <c r="CC15" s="784">
        <f>'SAME R Results'!BV33</f>
        <v>2.6541890850903385</v>
      </c>
      <c r="CD15" s="784">
        <f>'SAME R Results'!BW33</f>
        <v>0.9</v>
      </c>
      <c r="CE15" s="784">
        <f>'SAME R Results'!BZ33</f>
        <v>391.70103302710129</v>
      </c>
      <c r="CF15" s="27"/>
    </row>
    <row r="16" spans="1:84" ht="16.5" customHeight="1" x14ac:dyDescent="0.2">
      <c r="A16" s="780">
        <v>2</v>
      </c>
      <c r="B16" s="784">
        <f>'SAME R Results'!A41</f>
        <v>6</v>
      </c>
      <c r="C16" s="836" t="str">
        <f>'SAME R Results'!B41</f>
        <v>Silicone</v>
      </c>
      <c r="D16" s="784" t="str">
        <f>'SAME R Results'!C41</f>
        <v>S05</v>
      </c>
      <c r="E16" s="784" t="str">
        <f>'SAME R Results'!D41</f>
        <v>25 S</v>
      </c>
      <c r="F16" s="784">
        <f>'SAME R Results'!E41</f>
        <v>6</v>
      </c>
      <c r="G16" s="784">
        <f>'SAME R Results'!F41</f>
        <v>72</v>
      </c>
      <c r="H16" s="976" t="str">
        <f>'SAME R Results'!G41</f>
        <v>Baseline STS det</v>
      </c>
      <c r="I16" s="784">
        <f>'SAME R Results'!H41</f>
        <v>237</v>
      </c>
      <c r="J16" s="786">
        <f>'SAME R Results'!I41</f>
        <v>40415</v>
      </c>
      <c r="K16" s="784">
        <f>'SAME R Results'!J41</f>
        <v>0</v>
      </c>
      <c r="L16" s="790"/>
      <c r="M16" s="790"/>
      <c r="N16" s="784">
        <f>'SAME R Results'!K41</f>
        <v>8.1</v>
      </c>
      <c r="O16" s="793">
        <f>'SAME R Results'!L41</f>
        <v>1.327</v>
      </c>
      <c r="P16" s="784">
        <f>'SAME R Results'!M41</f>
        <v>60</v>
      </c>
      <c r="Q16" s="784">
        <f>'SAME R Results'!N41</f>
        <v>11</v>
      </c>
      <c r="R16" s="784">
        <f>'SAME R Results'!O41</f>
        <v>8</v>
      </c>
      <c r="S16" s="784" t="str">
        <f>'SAME R Results'!P41</f>
        <v>n</v>
      </c>
      <c r="T16" s="784" t="str">
        <f>'SAME R Results'!Q41</f>
        <v>n</v>
      </c>
      <c r="U16" s="784">
        <f>'SAME R Results'!R41</f>
        <v>42.428571428571431</v>
      </c>
      <c r="V16" s="784" t="str">
        <f>'SAME R Results'!S41</f>
        <v>y</v>
      </c>
      <c r="W16" s="784">
        <f>'SAME R Results'!T41</f>
        <v>60</v>
      </c>
      <c r="X16" s="784" t="str">
        <f>'SAME R Results'!U41</f>
        <v>y</v>
      </c>
      <c r="Y16" s="784" t="str">
        <f>'SAME R Results'!V41</f>
        <v>n</v>
      </c>
      <c r="Z16" s="784" t="str">
        <f>'SAME R Results'!W41</f>
        <v>y</v>
      </c>
      <c r="AA16" s="784" t="str">
        <f>'SAME R Results'!X41</f>
        <v>n</v>
      </c>
      <c r="AB16" s="784" t="str">
        <f>'SAME R Results'!Y41</f>
        <v>y</v>
      </c>
      <c r="AC16" s="809"/>
      <c r="AD16" s="784" t="str">
        <f>'SAME R Results'!Z41</f>
        <v>y</v>
      </c>
      <c r="AE16" s="784">
        <f>'SAME R Results'!AA41</f>
        <v>10</v>
      </c>
      <c r="AF16" s="784" t="str">
        <f>'SAME R Results'!AB41</f>
        <v>y</v>
      </c>
      <c r="AG16" s="817">
        <f>'SAME R Results'!AC41</f>
        <v>3.1809999999999998E-2</v>
      </c>
      <c r="AH16" s="819">
        <f>'SAME R Results'!AD41</f>
        <v>0</v>
      </c>
      <c r="AI16" s="784">
        <f>'SAME R Results'!AE41</f>
        <v>0</v>
      </c>
      <c r="AJ16" s="784">
        <f>'SAME R Results'!AF41</f>
        <v>0</v>
      </c>
      <c r="AK16" s="784">
        <f>'SAME R Results'!AG41</f>
        <v>0</v>
      </c>
      <c r="AL16" s="784">
        <f>'SAME R Results'!AH41</f>
        <v>0</v>
      </c>
      <c r="AM16" s="784">
        <f>'SAME R Results'!AI41</f>
        <v>0</v>
      </c>
      <c r="AN16" s="784">
        <f>'SAME R Results'!AJ41</f>
        <v>0</v>
      </c>
      <c r="AO16" s="784">
        <f>'SAME R Results'!AK41</f>
        <v>0</v>
      </c>
      <c r="AP16" s="784">
        <f>'SAME R Results'!AL41</f>
        <v>0</v>
      </c>
      <c r="AQ16" s="784">
        <f>'SAME R Results'!AM41</f>
        <v>0</v>
      </c>
      <c r="AR16" s="817">
        <f>'SAME R Results'!AN41</f>
        <v>0</v>
      </c>
      <c r="AS16" s="819">
        <f>'SAME R Results'!AO41</f>
        <v>0</v>
      </c>
      <c r="AT16" s="784">
        <f>'SAME R Results'!AP41</f>
        <v>0</v>
      </c>
      <c r="AU16" s="809"/>
      <c r="AV16" s="821">
        <f>'SAME R Results'!AQ41</f>
        <v>0</v>
      </c>
      <c r="AW16" s="821">
        <f>'SAME R Results'!AR41</f>
        <v>6.2547449999999998</v>
      </c>
      <c r="AX16" s="821">
        <f>'SAME R Results'!AS41</f>
        <v>4.3222510000000005</v>
      </c>
      <c r="AY16" s="821">
        <f>'SAME R Results'!AT41</f>
        <v>5.1131440000000001</v>
      </c>
      <c r="AZ16" s="825"/>
      <c r="BA16" s="825"/>
      <c r="BB16" s="821">
        <f>'SAME R Results'!AU41</f>
        <v>0</v>
      </c>
      <c r="BC16" s="821">
        <f>'SAME R Results'!AV41</f>
        <v>0</v>
      </c>
      <c r="BD16" s="821">
        <f>'SAME R Results'!AW41</f>
        <v>6.9565724999999983</v>
      </c>
      <c r="BE16" s="821">
        <f>'SAME R Results'!AX41</f>
        <v>4.7165220000000003</v>
      </c>
      <c r="BF16" s="827">
        <f>'SAME R Results'!AY41</f>
        <v>63040</v>
      </c>
      <c r="BG16" s="784">
        <f>'SAME R Results'!AZ41</f>
        <v>0</v>
      </c>
      <c r="BH16" s="784">
        <f>'SAME R Results'!BA41</f>
        <v>0</v>
      </c>
      <c r="BI16" s="809"/>
      <c r="BJ16" s="784">
        <f>'SAME R Results'!BB41</f>
        <v>79.944850000000002</v>
      </c>
      <c r="BK16" s="784">
        <f>'SAME R Results'!BC41</f>
        <v>2.2400504999999979</v>
      </c>
      <c r="BL16" s="784">
        <f>'SAME R Results'!BD41</f>
        <v>2987870.0785916378</v>
      </c>
      <c r="BM16" s="784">
        <f>'SAME R Results'!BE41</f>
        <v>544.60864227797083</v>
      </c>
      <c r="BN16" s="784">
        <f>'SAME R Results'!BF41</f>
        <v>0</v>
      </c>
      <c r="BO16" s="784">
        <f>'SAME R Results'!BG41</f>
        <v>0</v>
      </c>
      <c r="BP16" s="809"/>
      <c r="BQ16" s="784">
        <f>'SAME R Results'!BH41</f>
        <v>103.70373886777141</v>
      </c>
      <c r="BR16" s="817">
        <f>'SAME R Results'!BI41</f>
        <v>0.18227320062546948</v>
      </c>
      <c r="BS16" s="817">
        <f>'SAME R Results'!BJ41</f>
        <v>0.41917675488054462</v>
      </c>
      <c r="BT16" s="817">
        <f>'SAME R Results'!BL41</f>
        <v>0</v>
      </c>
      <c r="BU16" s="817">
        <f>'SAME R Results'!BM41</f>
        <v>2.4907181987680542</v>
      </c>
      <c r="BV16" s="817">
        <f>'SAME R Results'!BN41</f>
        <v>0.12019478746766346</v>
      </c>
      <c r="BW16" s="784">
        <f>'SAME R Results'!BO41</f>
        <v>2987870.0785916378</v>
      </c>
      <c r="BX16" s="784">
        <f>'SAME R Results'!BP41</f>
        <v>2942289.4435712039</v>
      </c>
      <c r="BY16" s="784">
        <f>'SAME R Results'!BQ41</f>
        <v>2699047.393901289</v>
      </c>
      <c r="BZ16" s="784">
        <f>'SAME R Results'!BR41</f>
        <v>544.60864227797083</v>
      </c>
      <c r="CA16" s="784">
        <f>'SAME R Results'!BS41</f>
        <v>0.49721444109029517</v>
      </c>
      <c r="CB16" s="784">
        <f>'SAME R Results'!BT41</f>
        <v>0.55000000000000004</v>
      </c>
      <c r="CC16" s="784">
        <f>'SAME R Results'!BV41</f>
        <v>2.358529067061319</v>
      </c>
      <c r="CD16" s="784">
        <f>'SAME R Results'!BW41</f>
        <v>0.9</v>
      </c>
      <c r="CE16" s="784">
        <f>'SAME R Results'!BZ41</f>
        <v>350.60084952585379</v>
      </c>
      <c r="CF16" s="27"/>
    </row>
    <row r="17" spans="1:84" ht="16.5" customHeight="1" x14ac:dyDescent="0.2">
      <c r="A17" s="780">
        <v>2</v>
      </c>
      <c r="B17" s="784" t="str">
        <f>'SAME R Results'!A71</f>
        <v>7 (4)</v>
      </c>
      <c r="C17" s="836" t="str">
        <f>'SAME R Results'!B71</f>
        <v>Silicone</v>
      </c>
      <c r="D17" s="784" t="str">
        <f>'SAME R Results'!C71</f>
        <v>S01</v>
      </c>
      <c r="E17" s="784" t="str">
        <f>'SAME R Results'!D71</f>
        <v>39 S</v>
      </c>
      <c r="F17" s="784">
        <f>'SAME R Results'!E71</f>
        <v>0</v>
      </c>
      <c r="G17" s="784">
        <f>'SAME R Results'!F71</f>
        <v>86</v>
      </c>
      <c r="H17" s="785" t="str">
        <f>'SAME R Results'!G71</f>
        <v>Mid temp aging</v>
      </c>
      <c r="I17" s="784">
        <f>'SAME R Results'!H71</f>
        <v>242</v>
      </c>
      <c r="J17" s="786">
        <f>'SAME R Results'!I71</f>
        <v>40420.277777777781</v>
      </c>
      <c r="K17" s="784">
        <f>'SAME R Results'!J71</f>
        <v>0</v>
      </c>
      <c r="L17" s="788"/>
      <c r="M17" s="788"/>
      <c r="N17" s="784">
        <f>'SAME R Results'!K71</f>
        <v>8.1</v>
      </c>
      <c r="O17" s="793">
        <f>'SAME R Results'!L71</f>
        <v>1.345</v>
      </c>
      <c r="P17" s="784">
        <f>'SAME R Results'!M71</f>
        <v>60</v>
      </c>
      <c r="Q17" s="784">
        <f>'SAME R Results'!N71</f>
        <v>11</v>
      </c>
      <c r="R17" s="784">
        <f>'SAME R Results'!O71</f>
        <v>8</v>
      </c>
      <c r="S17" s="784" t="str">
        <f>'SAME R Results'!P71</f>
        <v>n</v>
      </c>
      <c r="T17" s="784" t="str">
        <f>'SAME R Results'!Q71</f>
        <v>n</v>
      </c>
      <c r="U17" s="784">
        <f>'SAME R Results'!R71</f>
        <v>50.428571428571431</v>
      </c>
      <c r="V17" s="784" t="str">
        <f>'SAME R Results'!S71</f>
        <v>n</v>
      </c>
      <c r="W17" s="784">
        <f>'SAME R Results'!T71</f>
        <v>0</v>
      </c>
      <c r="X17" s="784" t="str">
        <f>'SAME R Results'!U71</f>
        <v>n</v>
      </c>
      <c r="Y17" s="784" t="str">
        <f>'SAME R Results'!V71</f>
        <v>y</v>
      </c>
      <c r="Z17" s="784" t="str">
        <f>'SAME R Results'!W71</f>
        <v>y</v>
      </c>
      <c r="AA17" s="784" t="str">
        <f>'SAME R Results'!X71</f>
        <v>y</v>
      </c>
      <c r="AB17" s="784" t="str">
        <f>'SAME R Results'!Y71</f>
        <v>y</v>
      </c>
      <c r="AC17" s="789"/>
      <c r="AD17" s="784" t="str">
        <f>'SAME R Results'!Z71</f>
        <v>y</v>
      </c>
      <c r="AE17" s="784">
        <f>'SAME R Results'!AA71</f>
        <v>10</v>
      </c>
      <c r="AF17" s="784" t="str">
        <f>'SAME R Results'!AB71</f>
        <v>y</v>
      </c>
      <c r="AG17" s="817">
        <f>'SAME R Results'!AC71</f>
        <v>3.1809999999999998E-2</v>
      </c>
      <c r="AH17" s="819">
        <f>'SAME R Results'!AD71</f>
        <v>0</v>
      </c>
      <c r="AI17" s="784">
        <f>'SAME R Results'!AE71</f>
        <v>58</v>
      </c>
      <c r="AJ17" s="784">
        <f>'SAME R Results'!AF71</f>
        <v>480</v>
      </c>
      <c r="AK17" s="784">
        <f>'SAME R Results'!AG71</f>
        <v>0</v>
      </c>
      <c r="AL17" s="784" t="str">
        <f>'SAME R Results'!AH71</f>
        <v>n</v>
      </c>
      <c r="AM17" s="784" t="str">
        <f>'SAME R Results'!AI71</f>
        <v>y</v>
      </c>
      <c r="AN17" s="784" t="str">
        <f>'SAME R Results'!AJ71</f>
        <v>y</v>
      </c>
      <c r="AO17" s="784" t="str">
        <f>'SAME R Results'!AK71</f>
        <v>y</v>
      </c>
      <c r="AP17" s="784" t="str">
        <f>'SAME R Results'!AL71</f>
        <v>y</v>
      </c>
      <c r="AQ17" s="784" t="str">
        <f>'SAME R Results'!AM71</f>
        <v>y</v>
      </c>
      <c r="AR17" s="817">
        <f>'SAME R Results'!AN71</f>
        <v>3.1809999999999998E-2</v>
      </c>
      <c r="AS17" s="819">
        <f>'SAME R Results'!AO71</f>
        <v>0</v>
      </c>
      <c r="AT17" s="784">
        <f>'SAME R Results'!AP71</f>
        <v>0</v>
      </c>
      <c r="AU17" s="789"/>
      <c r="AV17" s="821">
        <f>'SAME R Results'!AQ71</f>
        <v>0</v>
      </c>
      <c r="AW17" s="821">
        <f>'SAME R Results'!AR71</f>
        <v>6.2489929999999996</v>
      </c>
      <c r="AX17" s="821">
        <f>'SAME R Results'!AS71</f>
        <v>0</v>
      </c>
      <c r="AY17" s="821">
        <f>'SAME R Results'!AT71</f>
        <v>0</v>
      </c>
      <c r="AZ17" s="824"/>
      <c r="BA17" s="824"/>
      <c r="BB17" s="821">
        <f>'SAME R Results'!AU71</f>
        <v>5.2296149999999999</v>
      </c>
      <c r="BC17" s="821">
        <f>'SAME R Results'!AV71</f>
        <v>2.7297974999999995E-2</v>
      </c>
      <c r="BD17" s="821">
        <f>'SAME R Results'!AW71</f>
        <v>7.7728269999999995</v>
      </c>
      <c r="BE17" s="821">
        <f>'SAME R Results'!AX71</f>
        <v>4.7200300000000013</v>
      </c>
      <c r="BF17" s="827">
        <f>'SAME R Results'!AY71</f>
        <v>85240</v>
      </c>
      <c r="BG17" s="784">
        <f>'SAME R Results'!AZ71</f>
        <v>4.5558784999999995</v>
      </c>
      <c r="BH17" s="784">
        <f>'SAME R Results'!BA71</f>
        <v>8.7402329999999986E-2</v>
      </c>
      <c r="BI17" s="789"/>
      <c r="BJ17" s="784">
        <f>'SAME R Results'!BB71</f>
        <v>197.77789999999999</v>
      </c>
      <c r="BK17" s="784">
        <f>'SAME R Results'!BC71</f>
        <v>3.0527969999999982</v>
      </c>
      <c r="BL17" s="784">
        <f>'SAME R Results'!BD71</f>
        <v>4159047.4441999369</v>
      </c>
      <c r="BM17" s="784">
        <f>'SAME R Results'!BE71</f>
        <v>1018.5793100474913</v>
      </c>
      <c r="BN17" s="784">
        <f>'SAME R Results'!BF71</f>
        <v>13.907765212551418</v>
      </c>
      <c r="BO17" s="784">
        <f>'SAME R Results'!BG71</f>
        <v>2.9864826158994506</v>
      </c>
      <c r="BP17" s="789"/>
      <c r="BQ17" s="784">
        <f>'SAME R Results'!BH71</f>
        <v>289.37242074179574</v>
      </c>
      <c r="BR17" s="817">
        <f>'SAME R Results'!BI71</f>
        <v>0.24490687440172548</v>
      </c>
      <c r="BS17" s="817">
        <f>'SAME R Results'!BJ71</f>
        <v>0.52853535507968596</v>
      </c>
      <c r="BT17" s="817">
        <f>'SAME R Results'!BL71</f>
        <v>4.6569047944592716</v>
      </c>
      <c r="BU17" s="817">
        <f>'SAME R Results'!BM71</f>
        <v>2.403818538602768</v>
      </c>
      <c r="BV17" s="817">
        <f>'SAME R Results'!BN71</f>
        <v>0.1667110710643826</v>
      </c>
      <c r="BW17" s="784">
        <f>'SAME R Results'!BO71</f>
        <v>4159047.4441999369</v>
      </c>
      <c r="BX17" s="784">
        <f>'SAME R Results'!BP71</f>
        <v>4097415.2530650743</v>
      </c>
      <c r="BY17" s="784">
        <f>'SAME R Results'!BQ71</f>
        <v>3709025.2624960705</v>
      </c>
      <c r="BZ17" s="784">
        <f>'SAME R Results'!BR71</f>
        <v>1018.5793100474913</v>
      </c>
      <c r="CA17" s="784">
        <f>'SAME R Results'!BS71</f>
        <v>0.67761631004172906</v>
      </c>
      <c r="CB17" s="784">
        <f>'SAME R Results'!BT71</f>
        <v>0.55000000000000004</v>
      </c>
      <c r="CC17" s="784">
        <f>'SAME R Results'!BV71</f>
        <v>2.6602146856448181</v>
      </c>
      <c r="CD17" s="784">
        <f>'SAME R Results'!BW71</f>
        <v>0.9</v>
      </c>
      <c r="CE17" s="784">
        <f>'SAME R Results'!BZ71</f>
        <v>377.25377334902771</v>
      </c>
      <c r="CF17" s="27"/>
    </row>
    <row r="18" spans="1:84" ht="16.5" customHeight="1" x14ac:dyDescent="0.2">
      <c r="A18" s="780">
        <v>2</v>
      </c>
      <c r="B18" s="784" t="str">
        <f>'SAME R Results'!A79</f>
        <v>8(4)</v>
      </c>
      <c r="C18" s="836" t="str">
        <f>'SAME R Results'!B79</f>
        <v>Silicone</v>
      </c>
      <c r="D18" s="784" t="str">
        <f>'SAME R Results'!C79</f>
        <v>S06</v>
      </c>
      <c r="E18" s="784" t="str">
        <f>'SAME R Results'!D79</f>
        <v>44 S</v>
      </c>
      <c r="F18" s="784">
        <f>'SAME R Results'!E79</f>
        <v>0</v>
      </c>
      <c r="G18" s="784">
        <f>'SAME R Results'!F79</f>
        <v>91</v>
      </c>
      <c r="H18" s="976" t="str">
        <f>'SAME R Results'!G79</f>
        <v>Baseline STS det</v>
      </c>
      <c r="I18" s="784">
        <f>'SAME R Results'!H79</f>
        <v>250</v>
      </c>
      <c r="J18" s="786">
        <f>'SAME R Results'!I79</f>
        <v>40428.354166666664</v>
      </c>
      <c r="K18" s="784">
        <f>'SAME R Results'!J79</f>
        <v>0</v>
      </c>
      <c r="L18" s="788"/>
      <c r="M18" s="788"/>
      <c r="N18" s="784">
        <f>'SAME R Results'!K79</f>
        <v>8.1</v>
      </c>
      <c r="O18" s="793">
        <f>'SAME R Results'!L79</f>
        <v>1.327</v>
      </c>
      <c r="P18" s="784">
        <f>'SAME R Results'!M79</f>
        <v>60</v>
      </c>
      <c r="Q18" s="784">
        <f>'SAME R Results'!N79</f>
        <v>11</v>
      </c>
      <c r="R18" s="784">
        <f>'SAME R Results'!O79</f>
        <v>8</v>
      </c>
      <c r="S18" s="784" t="str">
        <f>'SAME R Results'!P79</f>
        <v>n</v>
      </c>
      <c r="T18" s="784" t="str">
        <f>'SAME R Results'!Q79</f>
        <v>n</v>
      </c>
      <c r="U18" s="784">
        <f>'SAME R Results'!R79</f>
        <v>46.428571428571431</v>
      </c>
      <c r="V18" s="784" t="str">
        <f>'SAME R Results'!S79</f>
        <v>n</v>
      </c>
      <c r="W18" s="784">
        <f>'SAME R Results'!T79</f>
        <v>0</v>
      </c>
      <c r="X18" s="784" t="str">
        <f>'SAME R Results'!U79</f>
        <v>y</v>
      </c>
      <c r="Y18" s="784" t="str">
        <f>'SAME R Results'!V79</f>
        <v>n</v>
      </c>
      <c r="Z18" s="784" t="str">
        <f>'SAME R Results'!W79</f>
        <v>y</v>
      </c>
      <c r="AA18" s="784" t="str">
        <f>'SAME R Results'!X79</f>
        <v>n</v>
      </c>
      <c r="AB18" s="784" t="str">
        <f>'SAME R Results'!Y79</f>
        <v>y</v>
      </c>
      <c r="AC18" s="789"/>
      <c r="AD18" s="784" t="str">
        <f>'SAME R Results'!Z79</f>
        <v>y</v>
      </c>
      <c r="AE18" s="784">
        <f>'SAME R Results'!AA79</f>
        <v>10</v>
      </c>
      <c r="AF18" s="784" t="str">
        <f>'SAME R Results'!AB79</f>
        <v>y</v>
      </c>
      <c r="AG18" s="817">
        <f>'SAME R Results'!AC79</f>
        <v>3.1809999999999998E-2</v>
      </c>
      <c r="AH18" s="819">
        <f>'SAME R Results'!AD79</f>
        <v>0</v>
      </c>
      <c r="AI18" s="784">
        <f>'SAME R Results'!AE79</f>
        <v>0</v>
      </c>
      <c r="AJ18" s="784">
        <f>'SAME R Results'!AF79</f>
        <v>0</v>
      </c>
      <c r="AK18" s="784">
        <f>'SAME R Results'!AG79</f>
        <v>0</v>
      </c>
      <c r="AL18" s="784">
        <f>'SAME R Results'!AH79</f>
        <v>0</v>
      </c>
      <c r="AM18" s="784">
        <f>'SAME R Results'!AI79</f>
        <v>0</v>
      </c>
      <c r="AN18" s="784">
        <f>'SAME R Results'!AJ79</f>
        <v>0</v>
      </c>
      <c r="AO18" s="784">
        <f>'SAME R Results'!AK79</f>
        <v>0</v>
      </c>
      <c r="AP18" s="784">
        <f>'SAME R Results'!AL79</f>
        <v>0</v>
      </c>
      <c r="AQ18" s="784">
        <f>'SAME R Results'!AM79</f>
        <v>0</v>
      </c>
      <c r="AR18" s="817">
        <f>'SAME R Results'!AN79</f>
        <v>0</v>
      </c>
      <c r="AS18" s="819">
        <f>'SAME R Results'!AO79</f>
        <v>0</v>
      </c>
      <c r="AT18" s="784">
        <f>'SAME R Results'!AP79</f>
        <v>0</v>
      </c>
      <c r="AU18" s="789"/>
      <c r="AV18" s="821">
        <f>'SAME R Results'!AQ79</f>
        <v>0</v>
      </c>
      <c r="AW18" s="821">
        <f>'SAME R Results'!AR79</f>
        <v>6.2384049999999993</v>
      </c>
      <c r="AX18" s="821">
        <f>'SAME R Results'!AS79</f>
        <v>4.1504974999999993</v>
      </c>
      <c r="AY18" s="821">
        <f>'SAME R Results'!AT79</f>
        <v>5.1456149999999985</v>
      </c>
      <c r="AZ18" s="824"/>
      <c r="BA18" s="824"/>
      <c r="BB18" s="821">
        <f>'SAME R Results'!AU79</f>
        <v>0</v>
      </c>
      <c r="BC18" s="821">
        <f>'SAME R Results'!AV79</f>
        <v>0</v>
      </c>
      <c r="BD18" s="821">
        <f>'SAME R Results'!AW79</f>
        <v>7.8385314999999993</v>
      </c>
      <c r="BE18" s="821">
        <f>'SAME R Results'!AX79</f>
        <v>4.7351070000000002</v>
      </c>
      <c r="BF18" s="827">
        <f>'SAME R Results'!AY79</f>
        <v>106445</v>
      </c>
      <c r="BG18" s="784">
        <f>'SAME R Results'!AZ79</f>
        <v>0</v>
      </c>
      <c r="BH18" s="784">
        <f>'SAME R Results'!BA79</f>
        <v>0</v>
      </c>
      <c r="BI18" s="789"/>
      <c r="BJ18" s="784">
        <f>'SAME R Results'!BB79</f>
        <v>215.26005000000001</v>
      </c>
      <c r="BK18" s="784">
        <f>'SAME R Results'!BC79</f>
        <v>3.1034244999999991</v>
      </c>
      <c r="BL18" s="784">
        <f>'SAME R Results'!BD79</f>
        <v>5719472.6548255282</v>
      </c>
      <c r="BM18" s="784">
        <f>'SAME R Results'!BE79</f>
        <v>1063.7520022654714</v>
      </c>
      <c r="BN18" s="784">
        <f>'SAME R Results'!BF79</f>
        <v>0</v>
      </c>
      <c r="BO18" s="784">
        <f>'SAME R Results'!BG79</f>
        <v>0</v>
      </c>
      <c r="BP18" s="789"/>
      <c r="BQ18" s="784">
        <f>'SAME R Results'!BH79</f>
        <v>281.59157618919068</v>
      </c>
      <c r="BR18" s="817">
        <f>'SAME R Results'!BI79</f>
        <v>0.18598777657726576</v>
      </c>
      <c r="BS18" s="817">
        <f>'SAME R Results'!BJ79</f>
        <v>0.47098547407496355</v>
      </c>
      <c r="BT18" s="817">
        <f>'SAME R Results'!BL79</f>
        <v>0</v>
      </c>
      <c r="BU18" s="817">
        <f>'SAME R Results'!BM79</f>
        <v>2.621960580186387</v>
      </c>
      <c r="BV18" s="817">
        <f>'SAME R Results'!BN79</f>
        <v>0.11687532926820664</v>
      </c>
      <c r="BW18" s="784">
        <f>'SAME R Results'!BO79</f>
        <v>5719472.6548255282</v>
      </c>
      <c r="BX18" s="784">
        <f>'SAME R Results'!BP79</f>
        <v>5346459.2926752595</v>
      </c>
      <c r="BY18" s="784">
        <f>'SAME R Results'!BQ79</f>
        <v>4681183.0092738131</v>
      </c>
      <c r="BZ18" s="784">
        <f>'SAME R Results'!BR79</f>
        <v>1063.7520022654714</v>
      </c>
      <c r="CA18" s="784">
        <f>'SAME R Results'!BS79</f>
        <v>0.68885387996093383</v>
      </c>
      <c r="CB18" s="784">
        <f>'SAME R Results'!BT79</f>
        <v>0.55000000000000004</v>
      </c>
      <c r="CC18" s="784">
        <f>'SAME R Results'!BV79</f>
        <v>2.3784472965622121</v>
      </c>
      <c r="CD18" s="784">
        <f>'SAME R Results'!BW79</f>
        <v>0.9</v>
      </c>
      <c r="CE18" s="784">
        <f>'SAME R Results'!BZ79</f>
        <v>360.56642992458728</v>
      </c>
      <c r="CF18" s="27"/>
    </row>
    <row r="19" spans="1:84" ht="16.5" customHeight="1" x14ac:dyDescent="0.2">
      <c r="A19" s="780">
        <v>2</v>
      </c>
      <c r="B19" s="784">
        <f>'SAME R Results'!A9</f>
        <v>1</v>
      </c>
      <c r="C19" s="836" t="str">
        <f>'SAME R Results'!B9</f>
        <v>Silicone</v>
      </c>
      <c r="D19" s="784" t="str">
        <f>'SAME R Results'!C9</f>
        <v>S04</v>
      </c>
      <c r="E19" s="784" t="str">
        <f>'SAME R Results'!D9</f>
        <v>6S</v>
      </c>
      <c r="F19" s="784">
        <f>'SAME R Results'!E9</f>
        <v>6</v>
      </c>
      <c r="G19" s="784">
        <f>'SAME R Results'!F9</f>
        <v>53</v>
      </c>
      <c r="H19" s="785" t="str">
        <f>'SAME R Results'!G9</f>
        <v>HighTemp</v>
      </c>
      <c r="I19" s="784" t="str">
        <f>'SAME R Results'!H9</f>
        <v>203</v>
      </c>
      <c r="J19" s="786">
        <f>'SAME R Results'!I9</f>
        <v>40381</v>
      </c>
      <c r="K19" s="784">
        <f>'SAME R Results'!J9</f>
        <v>0</v>
      </c>
      <c r="L19" s="790"/>
      <c r="M19" s="790"/>
      <c r="N19" s="784">
        <f>'SAME R Results'!K9</f>
        <v>8.1</v>
      </c>
      <c r="O19" s="793">
        <f>'SAME R Results'!L9</f>
        <v>1.35</v>
      </c>
      <c r="P19" s="784">
        <f>'SAME R Results'!M9</f>
        <v>60</v>
      </c>
      <c r="Q19" s="784">
        <f>'SAME R Results'!N9</f>
        <v>1</v>
      </c>
      <c r="R19" s="784">
        <f>'SAME R Results'!O9</f>
        <v>8</v>
      </c>
      <c r="S19" s="784" t="str">
        <f>'SAME R Results'!P9</f>
        <v>n</v>
      </c>
      <c r="T19" s="784">
        <f>'SAME R Results'!Q9</f>
        <v>0</v>
      </c>
      <c r="U19" s="784">
        <f>'SAME R Results'!R9</f>
        <v>52.2</v>
      </c>
      <c r="V19" s="784" t="str">
        <f>'SAME R Results'!S9</f>
        <v>y</v>
      </c>
      <c r="W19" s="784" t="str">
        <f>'SAME R Results'!T9</f>
        <v>?</v>
      </c>
      <c r="X19" s="784" t="str">
        <f>'SAME R Results'!U9</f>
        <v>n</v>
      </c>
      <c r="Y19" s="784" t="str">
        <f>'SAME R Results'!V9</f>
        <v>y</v>
      </c>
      <c r="Z19" s="784" t="str">
        <f>'SAME R Results'!W9</f>
        <v>y</v>
      </c>
      <c r="AA19" s="784" t="str">
        <f>'SAME R Results'!X9</f>
        <v>y</v>
      </c>
      <c r="AB19" s="784" t="str">
        <f>'SAME R Results'!Y9</f>
        <v>y</v>
      </c>
      <c r="AC19" s="809"/>
      <c r="AD19" s="784" t="str">
        <f>'SAME R Results'!Z9</f>
        <v>y</v>
      </c>
      <c r="AE19" s="784">
        <f>'SAME R Results'!AA9</f>
        <v>10</v>
      </c>
      <c r="AF19" s="784" t="str">
        <f>'SAME R Results'!AB9</f>
        <v>y</v>
      </c>
      <c r="AG19" s="817">
        <f>'SAME R Results'!AC9</f>
        <v>3.1809999999999998E-2</v>
      </c>
      <c r="AH19" s="819">
        <f>'SAME R Results'!AD9</f>
        <v>0</v>
      </c>
      <c r="AI19" s="784">
        <f>'SAME R Results'!AE9</f>
        <v>0</v>
      </c>
      <c r="AJ19" s="784">
        <f>'SAME R Results'!AF9</f>
        <v>0</v>
      </c>
      <c r="AK19" s="784">
        <f>'SAME R Results'!AG9</f>
        <v>0</v>
      </c>
      <c r="AL19" s="784">
        <f>'SAME R Results'!AH9</f>
        <v>0</v>
      </c>
      <c r="AM19" s="784">
        <f>'SAME R Results'!AI9</f>
        <v>0</v>
      </c>
      <c r="AN19" s="784">
        <f>'SAME R Results'!AJ9</f>
        <v>0</v>
      </c>
      <c r="AO19" s="784">
        <f>'SAME R Results'!AK9</f>
        <v>0</v>
      </c>
      <c r="AP19" s="784">
        <f>'SAME R Results'!AL9</f>
        <v>0</v>
      </c>
      <c r="AQ19" s="784">
        <f>'SAME R Results'!AM9</f>
        <v>0</v>
      </c>
      <c r="AR19" s="817">
        <f>'SAME R Results'!AN9</f>
        <v>0</v>
      </c>
      <c r="AS19" s="819">
        <f>'SAME R Results'!AO9</f>
        <v>0</v>
      </c>
      <c r="AT19" s="784">
        <f>'SAME R Results'!AP9</f>
        <v>0</v>
      </c>
      <c r="AU19" s="809"/>
      <c r="AV19" s="821">
        <f>'SAME R Results'!AQ9</f>
        <v>0</v>
      </c>
      <c r="AW19" s="821">
        <f>'SAME R Results'!AR9</f>
        <v>6.2450000000000001</v>
      </c>
      <c r="AX19" s="821">
        <f>'SAME R Results'!AS9</f>
        <v>0</v>
      </c>
      <c r="AY19" s="821">
        <f>'SAME R Results'!AT9</f>
        <v>0</v>
      </c>
      <c r="AZ19" s="825"/>
      <c r="BA19" s="825"/>
      <c r="BB19" s="821">
        <f>'SAME R Results'!AU9</f>
        <v>4.6397705</v>
      </c>
      <c r="BC19" s="821">
        <f>'SAME R Results'!AV9</f>
        <v>2.6800000000000001E-2</v>
      </c>
      <c r="BD19" s="821">
        <f>'SAME R Results'!AW9</f>
        <v>7.6578974999999998</v>
      </c>
      <c r="BE19" s="821">
        <f>'SAME R Results'!AX9</f>
        <v>4.6589204999999998</v>
      </c>
      <c r="BF19" s="827">
        <f>'SAME R Results'!AY9</f>
        <v>80225</v>
      </c>
      <c r="BG19" s="784">
        <f>'SAME R Results'!AZ9</f>
        <v>4.5200650000000007</v>
      </c>
      <c r="BH19" s="784">
        <f>'SAME R Results'!BA9</f>
        <v>8.2000000000000003E-2</v>
      </c>
      <c r="BI19" s="809"/>
      <c r="BJ19" s="784">
        <f>'SAME R Results'!BB9</f>
        <v>205.9342</v>
      </c>
      <c r="BK19" s="784">
        <f>'SAME R Results'!BC9</f>
        <v>2.998977</v>
      </c>
      <c r="BL19" s="784">
        <f>'SAME R Results'!BD9</f>
        <v>3889058.8258409305</v>
      </c>
      <c r="BM19" s="784">
        <f>'SAME R Results'!BE9</f>
        <v>973.58449874105634</v>
      </c>
      <c r="BN19" s="784">
        <f>'SAME R Results'!BF9</f>
        <v>12.304744891662349</v>
      </c>
      <c r="BO19" s="784">
        <f>'SAME R Results'!BG9</f>
        <v>2.9595494723852811</v>
      </c>
      <c r="BP19" s="809"/>
      <c r="BQ19" s="784">
        <f>'SAME R Results'!BH9</f>
        <v>300.64007090501514</v>
      </c>
      <c r="BR19" s="817">
        <f>'SAME R Results'!BI9</f>
        <v>0.25033936032853354</v>
      </c>
      <c r="BS19" s="817">
        <f>'SAME R Results'!BJ9</f>
        <v>0.54741968073790781</v>
      </c>
      <c r="BT19" s="817">
        <f>'SAME R Results'!BL9</f>
        <v>4.1576412242722895</v>
      </c>
      <c r="BU19" s="817">
        <f>'SAME R Results'!BM9</f>
        <v>2.4218526870226071</v>
      </c>
      <c r="BV19" s="817">
        <f>'SAME R Results'!BN9</f>
        <v>0.1692908570902574</v>
      </c>
      <c r="BW19" s="784">
        <f>'SAME R Results'!BO9</f>
        <v>3889058.8258409305</v>
      </c>
      <c r="BX19" s="784">
        <f>'SAME R Results'!BP9</f>
        <v>3831052.6956931786</v>
      </c>
      <c r="BY19" s="784">
        <f>'SAME R Results'!BQ9</f>
        <v>3478161.0539138634</v>
      </c>
      <c r="BZ19" s="784">
        <f>'SAME R Results'!BR9</f>
        <v>973.58449874105634</v>
      </c>
      <c r="CA19" s="784">
        <f>'SAME R Results'!BS9</f>
        <v>0.6656701145343159</v>
      </c>
      <c r="CB19" s="784">
        <f>'SAME R Results'!BT9</f>
        <v>0.55000000000000004</v>
      </c>
      <c r="CC19" s="784">
        <f>'SAME R Results'!BV9</f>
        <v>2.6543347862394446</v>
      </c>
      <c r="CD19" s="784">
        <f>'SAME R Results'!BW9</f>
        <v>0.9</v>
      </c>
      <c r="CE19" s="784">
        <f>'SAME R Results'!BZ9</f>
        <v>379.72816734596341</v>
      </c>
      <c r="CF19" s="27"/>
    </row>
    <row r="20" spans="1:84" ht="16.5" customHeight="1" x14ac:dyDescent="0.2">
      <c r="A20" s="780">
        <v>2</v>
      </c>
      <c r="B20" s="784" t="str">
        <f>'SAME R Results'!A96</f>
        <v>9(4)</v>
      </c>
      <c r="C20" s="836" t="str">
        <f>'SAME R Results'!B96</f>
        <v>Silicone</v>
      </c>
      <c r="D20" s="784" t="str">
        <f>'SAME R Results'!C96</f>
        <v>S08</v>
      </c>
      <c r="E20" s="784" t="str">
        <f>'SAME R Results'!D96</f>
        <v>52SA</v>
      </c>
      <c r="F20" s="784">
        <f>'SAME R Results'!E96</f>
        <v>0</v>
      </c>
      <c r="G20" s="784" t="str">
        <f>'SAME R Results'!F96</f>
        <v>99a</v>
      </c>
      <c r="H20" s="785" t="str">
        <f>'SAME R Results'!G96</f>
        <v>aged</v>
      </c>
      <c r="I20" s="784">
        <f>'SAME R Results'!H96</f>
        <v>251</v>
      </c>
      <c r="J20" s="786">
        <f>'SAME R Results'!I96</f>
        <v>40429.354166666664</v>
      </c>
      <c r="K20" s="784">
        <f>'SAME R Results'!J96</f>
        <v>0</v>
      </c>
      <c r="L20" s="788"/>
      <c r="M20" s="788"/>
      <c r="N20" s="784">
        <f>'SAME R Results'!K96</f>
        <v>0</v>
      </c>
      <c r="O20" s="793">
        <f>'SAME R Results'!L96</f>
        <v>1.35</v>
      </c>
      <c r="P20" s="784">
        <f>'SAME R Results'!M96</f>
        <v>0</v>
      </c>
      <c r="Q20" s="784">
        <f>'SAME R Results'!N96</f>
        <v>0</v>
      </c>
      <c r="R20" s="784">
        <f>'SAME R Results'!O96</f>
        <v>0</v>
      </c>
      <c r="S20" s="784">
        <f>'SAME R Results'!P96</f>
        <v>0</v>
      </c>
      <c r="T20" s="784">
        <f>'SAME R Results'!Q96</f>
        <v>0</v>
      </c>
      <c r="U20" s="784">
        <f>'SAME R Results'!R96</f>
        <v>627.14285714285711</v>
      </c>
      <c r="V20" s="784">
        <f>'SAME R Results'!S96</f>
        <v>0</v>
      </c>
      <c r="W20" s="784">
        <f>'SAME R Results'!T96</f>
        <v>0</v>
      </c>
      <c r="X20" s="784" t="str">
        <f>'SAME R Results'!U96</f>
        <v>n</v>
      </c>
      <c r="Y20" s="784" t="str">
        <f>'SAME R Results'!V96</f>
        <v>y</v>
      </c>
      <c r="Z20" s="784" t="str">
        <f>'SAME R Results'!W96</f>
        <v>y</v>
      </c>
      <c r="AA20" s="784" t="str">
        <f>'SAME R Results'!X96</f>
        <v>y</v>
      </c>
      <c r="AB20" s="784" t="str">
        <f>'SAME R Results'!Y96</f>
        <v>y</v>
      </c>
      <c r="AC20" s="789"/>
      <c r="AD20" s="784" t="str">
        <f>'SAME R Results'!Z96</f>
        <v>y</v>
      </c>
      <c r="AE20" s="784">
        <f>'SAME R Results'!AA96</f>
        <v>10</v>
      </c>
      <c r="AF20" s="784" t="str">
        <f>'SAME R Results'!AB96</f>
        <v>y</v>
      </c>
      <c r="AG20" s="817">
        <f>'SAME R Results'!AC96</f>
        <v>3.1809999999999998E-2</v>
      </c>
      <c r="AH20" s="819">
        <f>'SAME R Results'!AD96</f>
        <v>0</v>
      </c>
      <c r="AI20" s="784">
        <f>'SAME R Results'!AE96</f>
        <v>0</v>
      </c>
      <c r="AJ20" s="784">
        <f>'SAME R Results'!AF96</f>
        <v>0</v>
      </c>
      <c r="AK20" s="784">
        <f>'SAME R Results'!AG96</f>
        <v>0</v>
      </c>
      <c r="AL20" s="784">
        <f>'SAME R Results'!AH96</f>
        <v>0</v>
      </c>
      <c r="AM20" s="784">
        <f>'SAME R Results'!AI96</f>
        <v>0</v>
      </c>
      <c r="AN20" s="784">
        <f>'SAME R Results'!AJ96</f>
        <v>0</v>
      </c>
      <c r="AO20" s="784">
        <f>'SAME R Results'!AK96</f>
        <v>0</v>
      </c>
      <c r="AP20" s="784">
        <f>'SAME R Results'!AL96</f>
        <v>0</v>
      </c>
      <c r="AQ20" s="784">
        <f>'SAME R Results'!AM96</f>
        <v>0</v>
      </c>
      <c r="AR20" s="817">
        <f>'SAME R Results'!AN96</f>
        <v>0</v>
      </c>
      <c r="AS20" s="819">
        <f>'SAME R Results'!AO96</f>
        <v>0</v>
      </c>
      <c r="AT20" s="784">
        <f>'SAME R Results'!AP96</f>
        <v>0</v>
      </c>
      <c r="AU20" s="789"/>
      <c r="AV20" s="821">
        <f>'SAME R Results'!AQ96</f>
        <v>0</v>
      </c>
      <c r="AW20" s="821">
        <f>'SAME R Results'!AR96</f>
        <v>6.2521819999999995</v>
      </c>
      <c r="AX20" s="821">
        <f>'SAME R Results'!AS96</f>
        <v>0</v>
      </c>
      <c r="AY20" s="821">
        <f>'SAME R Results'!AT96</f>
        <v>0</v>
      </c>
      <c r="AZ20" s="824"/>
      <c r="BA20" s="824"/>
      <c r="BB20" s="821">
        <f>'SAME R Results'!AU96</f>
        <v>2.3856505000000001</v>
      </c>
      <c r="BC20" s="821">
        <f>'SAME R Results'!AV96</f>
        <v>8.2397474999999998E-2</v>
      </c>
      <c r="BD20" s="821">
        <f>'SAME R Results'!AW96</f>
        <v>6.0130305000000011</v>
      </c>
      <c r="BE20" s="821">
        <f>'SAME R Results'!AX96</f>
        <v>4.7014925000000005</v>
      </c>
      <c r="BF20" s="827">
        <f>'SAME R Results'!AY96</f>
        <v>10940</v>
      </c>
      <c r="BG20" s="784">
        <f>'SAME R Results'!AZ96</f>
        <v>2.4015349999999995</v>
      </c>
      <c r="BH20" s="784">
        <f>'SAME R Results'!BA96</f>
        <v>0.13282769999999999</v>
      </c>
      <c r="BI20" s="789"/>
      <c r="BJ20" s="784">
        <f>'SAME R Results'!BB96</f>
        <v>90.949950000000015</v>
      </c>
      <c r="BK20" s="784">
        <f>'SAME R Results'!BC96</f>
        <v>1.3115380000000005</v>
      </c>
      <c r="BL20" s="784">
        <f>'SAME R Results'!BD96</f>
        <v>482680.64130776486</v>
      </c>
      <c r="BM20" s="784">
        <f>'SAME R Results'!BE96</f>
        <v>257.17631210006039</v>
      </c>
      <c r="BN20" s="784">
        <f>'SAME R Results'!BF96</f>
        <v>6.1549312908349894</v>
      </c>
      <c r="BO20" s="784">
        <f>'SAME R Results'!BG96</f>
        <v>1.5156538815916414</v>
      </c>
      <c r="BP20" s="789"/>
      <c r="BQ20" s="784">
        <f>'SAME R Results'!BH96</f>
        <v>133.01611866641571</v>
      </c>
      <c r="BR20" s="817">
        <f>'SAME R Results'!BI96</f>
        <v>0.53280842464133693</v>
      </c>
      <c r="BS20" s="817">
        <f>'SAME R Results'!BJ96</f>
        <v>0.83624670481089458</v>
      </c>
      <c r="BT20" s="817">
        <f>'SAME R Results'!BL96</f>
        <v>4.0609082097104388</v>
      </c>
      <c r="BU20" s="817">
        <f>'SAME R Results'!BM96</f>
        <v>1.956951529924229</v>
      </c>
      <c r="BV20" s="817">
        <f>'SAME R Results'!BN96</f>
        <v>0.42529415595640968</v>
      </c>
      <c r="BW20" s="784">
        <f>'SAME R Results'!BO96</f>
        <v>482680.64130776486</v>
      </c>
      <c r="BX20" s="784">
        <f>'SAME R Results'!BP96</f>
        <v>474770.55014146498</v>
      </c>
      <c r="BY20" s="784">
        <f>'SAME R Results'!BQ96</f>
        <v>450476.25275070732</v>
      </c>
      <c r="BZ20" s="784">
        <f>'SAME R Results'!BR96</f>
        <v>257.17631210006039</v>
      </c>
      <c r="CA20" s="784">
        <f>'SAME R Results'!BS96</f>
        <v>0.29111648761431247</v>
      </c>
      <c r="CB20" s="784">
        <f>'SAME R Results'!BT96</f>
        <v>0.55000000000000004</v>
      </c>
      <c r="CC20" s="784">
        <f>'SAME R Results'!BV96</f>
        <v>2.6591272285954215</v>
      </c>
      <c r="CD20" s="784">
        <f>'SAME R Results'!BW96</f>
        <v>0.9</v>
      </c>
      <c r="CE20" s="784">
        <f>'SAME R Results'!BZ96</f>
        <v>388.21292827763835</v>
      </c>
      <c r="CF20" s="27"/>
    </row>
    <row r="21" spans="1:84" ht="16.5" customHeight="1" x14ac:dyDescent="0.2">
      <c r="A21" s="780">
        <v>2</v>
      </c>
      <c r="B21" s="784" t="str">
        <f>'SAME R Results'!A107</f>
        <v>10 (4)</v>
      </c>
      <c r="C21" s="836" t="str">
        <f>'SAME R Results'!B107</f>
        <v>Silicone</v>
      </c>
      <c r="D21" s="784" t="str">
        <f>'SAME R Results'!C107</f>
        <v>S10</v>
      </c>
      <c r="E21" s="784" t="str">
        <f>'SAME R Results'!D107</f>
        <v>57SA</v>
      </c>
      <c r="F21" s="784">
        <f>'SAME R Results'!E107</f>
        <v>0</v>
      </c>
      <c r="G21" s="784" t="str">
        <f>'SAME R Results'!F107</f>
        <v>104a</v>
      </c>
      <c r="H21" s="785" t="str">
        <f>'SAME R Results'!G107</f>
        <v>aged</v>
      </c>
      <c r="I21" s="784">
        <f>'SAME R Results'!H107</f>
        <v>252</v>
      </c>
      <c r="J21" s="786">
        <f>'SAME R Results'!I107</f>
        <v>40430.305555555555</v>
      </c>
      <c r="K21" s="784">
        <f>'SAME R Results'!J107</f>
        <v>0</v>
      </c>
      <c r="L21" s="790"/>
      <c r="M21" s="790"/>
      <c r="N21" s="784">
        <f>'SAME R Results'!K107</f>
        <v>0</v>
      </c>
      <c r="O21" s="793">
        <f>'SAME R Results'!L107</f>
        <v>1.35</v>
      </c>
      <c r="P21" s="784">
        <f>'SAME R Results'!M107</f>
        <v>0</v>
      </c>
      <c r="Q21" s="784">
        <f>'SAME R Results'!N107</f>
        <v>0</v>
      </c>
      <c r="R21" s="784">
        <f>'SAME R Results'!O107</f>
        <v>0</v>
      </c>
      <c r="S21" s="784">
        <f>'SAME R Results'!P107</f>
        <v>0</v>
      </c>
      <c r="T21" s="784">
        <f>'SAME R Results'!Q107</f>
        <v>0</v>
      </c>
      <c r="U21" s="784">
        <f>'SAME R Results'!R107</f>
        <v>636.14285714285711</v>
      </c>
      <c r="V21" s="784">
        <f>'SAME R Results'!S107</f>
        <v>0</v>
      </c>
      <c r="W21" s="784">
        <f>'SAME R Results'!T107</f>
        <v>0</v>
      </c>
      <c r="X21" s="784" t="str">
        <f>'SAME R Results'!U107</f>
        <v>n</v>
      </c>
      <c r="Y21" s="784" t="str">
        <f>'SAME R Results'!V107</f>
        <v>y</v>
      </c>
      <c r="Z21" s="784" t="str">
        <f>'SAME R Results'!W107</f>
        <v>y</v>
      </c>
      <c r="AA21" s="784" t="str">
        <f>'SAME R Results'!X107</f>
        <v>y</v>
      </c>
      <c r="AB21" s="784" t="str">
        <f>'SAME R Results'!Y107</f>
        <v>y</v>
      </c>
      <c r="AC21" s="809"/>
      <c r="AD21" s="784" t="str">
        <f>'SAME R Results'!Z107</f>
        <v>y</v>
      </c>
      <c r="AE21" s="784">
        <f>'SAME R Results'!AA107</f>
        <v>10</v>
      </c>
      <c r="AF21" s="784" t="str">
        <f>'SAME R Results'!AB107</f>
        <v>y</v>
      </c>
      <c r="AG21" s="817">
        <f>'SAME R Results'!AC107</f>
        <v>7.8816036857303803E-2</v>
      </c>
      <c r="AH21" s="819">
        <f>'SAME R Results'!AD107</f>
        <v>0</v>
      </c>
      <c r="AI21" s="784">
        <f>'SAME R Results'!AE107</f>
        <v>0</v>
      </c>
      <c r="AJ21" s="784">
        <f>'SAME R Results'!AF107</f>
        <v>0</v>
      </c>
      <c r="AK21" s="784">
        <f>'SAME R Results'!AG107</f>
        <v>0</v>
      </c>
      <c r="AL21" s="784">
        <f>'SAME R Results'!AH107</f>
        <v>0</v>
      </c>
      <c r="AM21" s="784">
        <f>'SAME R Results'!AI107</f>
        <v>0</v>
      </c>
      <c r="AN21" s="784">
        <f>'SAME R Results'!AJ107</f>
        <v>0</v>
      </c>
      <c r="AO21" s="784">
        <f>'SAME R Results'!AK107</f>
        <v>0</v>
      </c>
      <c r="AP21" s="784">
        <f>'SAME R Results'!AL107</f>
        <v>0</v>
      </c>
      <c r="AQ21" s="784">
        <f>'SAME R Results'!AM107</f>
        <v>0</v>
      </c>
      <c r="AR21" s="817">
        <f>'SAME R Results'!AN107</f>
        <v>0</v>
      </c>
      <c r="AS21" s="819">
        <f>'SAME R Results'!AO107</f>
        <v>0</v>
      </c>
      <c r="AT21" s="784">
        <f>'SAME R Results'!AP107</f>
        <v>0</v>
      </c>
      <c r="AU21" s="809"/>
      <c r="AV21" s="821">
        <f>'SAME R Results'!AQ107</f>
        <v>0</v>
      </c>
      <c r="AW21" s="821">
        <f>'SAME R Results'!AR107</f>
        <v>6.2513584999999985</v>
      </c>
      <c r="AX21" s="821">
        <f>'SAME R Results'!AS107</f>
        <v>0</v>
      </c>
      <c r="AY21" s="821">
        <f>'SAME R Results'!AT107</f>
        <v>0</v>
      </c>
      <c r="AZ21" s="825"/>
      <c r="BA21" s="825"/>
      <c r="BB21" s="821">
        <f>'SAME R Results'!AU107</f>
        <v>2.3126975000000001</v>
      </c>
      <c r="BC21" s="821">
        <f>'SAME R Results'!AV107</f>
        <v>7.4279755000000003E-2</v>
      </c>
      <c r="BD21" s="821">
        <f>'SAME R Results'!AW107</f>
        <v>5.5124820000000003</v>
      </c>
      <c r="BE21" s="821">
        <f>'SAME R Results'!AX107</f>
        <v>4.6363214999999993</v>
      </c>
      <c r="BF21" s="827">
        <f>'SAME R Results'!AY107</f>
        <v>8168</v>
      </c>
      <c r="BG21" s="784">
        <f>'SAME R Results'!AZ107</f>
        <v>2.4848319999999999</v>
      </c>
      <c r="BH21" s="784">
        <f>'SAME R Results'!BA107</f>
        <v>0.13284289499999999</v>
      </c>
      <c r="BI21" s="809"/>
      <c r="BJ21" s="784">
        <f>'SAME R Results'!BB107</f>
        <v>81.520199999999974</v>
      </c>
      <c r="BK21" s="784">
        <f>'SAME R Results'!BC107</f>
        <v>0.87616050000000101</v>
      </c>
      <c r="BL21" s="784">
        <f>'SAME R Results'!BD107</f>
        <v>144873.32405044511</v>
      </c>
      <c r="BM21" s="784">
        <f>'SAME R Results'!BE107</f>
        <v>159.74285125148558</v>
      </c>
      <c r="BN21" s="784">
        <f>'SAME R Results'!BF107</f>
        <v>5.9374594452505498</v>
      </c>
      <c r="BO21" s="784">
        <f>'SAME R Results'!BG107</f>
        <v>1.5596775845127868</v>
      </c>
      <c r="BP21" s="809"/>
      <c r="BQ21" s="784">
        <f>'SAME R Results'!BH107</f>
        <v>118.35054019742921</v>
      </c>
      <c r="BR21" s="817">
        <f>'SAME R Results'!BI107</f>
        <v>1.1026381309223143</v>
      </c>
      <c r="BS21" s="817">
        <f>'SAME R Results'!BJ107</f>
        <v>1.2012873282774046</v>
      </c>
      <c r="BT21" s="817">
        <f>'SAME R Results'!BL107</f>
        <v>3.8068505338590843</v>
      </c>
      <c r="BU21" s="817">
        <f>'SAME R Results'!BM107</f>
        <v>1.3400747238642703</v>
      </c>
      <c r="BV21" s="817">
        <f>'SAME R Results'!BN107</f>
        <v>1.0563943322697535</v>
      </c>
      <c r="BW21" s="784">
        <f>'SAME R Results'!BO107</f>
        <v>144873.32405044511</v>
      </c>
      <c r="BX21" s="784">
        <f>'SAME R Results'!BP107</f>
        <v>142489.74822640148</v>
      </c>
      <c r="BY21" s="784">
        <f>'SAME R Results'!BQ107</f>
        <v>135456.33413830618</v>
      </c>
      <c r="BZ21" s="784">
        <f>'SAME R Results'!BR107</f>
        <v>159.74285125148558</v>
      </c>
      <c r="CA21" s="784">
        <f>'SAME R Results'!BS107</f>
        <v>0.19447760365799541</v>
      </c>
      <c r="CB21" s="784">
        <f>'SAME R Results'!BT107</f>
        <v>0.55000000000000004</v>
      </c>
      <c r="CC21" s="784">
        <f>'SAME R Results'!BV107</f>
        <v>2.6396255205330981</v>
      </c>
      <c r="CD21" s="784">
        <f>'SAME R Results'!BW107</f>
        <v>0.9</v>
      </c>
      <c r="CE21" s="784">
        <f>'SAME R Results'!BZ107</f>
        <v>335.53181792685871</v>
      </c>
      <c r="CF21" s="27"/>
    </row>
    <row r="22" spans="1:84" ht="16.5" customHeight="1" x14ac:dyDescent="0.2">
      <c r="A22" s="780">
        <v>2</v>
      </c>
      <c r="B22" s="784" t="str">
        <f>'SAME R Results'!A105</f>
        <v>10 (4)</v>
      </c>
      <c r="C22" s="836" t="str">
        <f>'SAME R Results'!B105</f>
        <v>Silicone</v>
      </c>
      <c r="D22" s="784" t="str">
        <f>'SAME R Results'!C105</f>
        <v>S11</v>
      </c>
      <c r="E22" s="784" t="str">
        <f>'SAME R Results'!D105</f>
        <v>56SA</v>
      </c>
      <c r="F22" s="784">
        <f>'SAME R Results'!E105</f>
        <v>0</v>
      </c>
      <c r="G22" s="784" t="str">
        <f>'SAME R Results'!F105</f>
        <v>103a</v>
      </c>
      <c r="H22" s="785" t="str">
        <f>'SAME R Results'!G105</f>
        <v>aged</v>
      </c>
      <c r="I22" s="784">
        <f>'SAME R Results'!H105</f>
        <v>252</v>
      </c>
      <c r="J22" s="786">
        <f>'SAME R Results'!I105</f>
        <v>40430.305555555555</v>
      </c>
      <c r="K22" s="784">
        <f>'SAME R Results'!J105</f>
        <v>0</v>
      </c>
      <c r="L22" s="788"/>
      <c r="M22" s="788"/>
      <c r="N22" s="784">
        <f>'SAME R Results'!K105</f>
        <v>1</v>
      </c>
      <c r="O22" s="793">
        <f>'SAME R Results'!L105</f>
        <v>1.35</v>
      </c>
      <c r="P22" s="784">
        <f>'SAME R Results'!M105</f>
        <v>0</v>
      </c>
      <c r="Q22" s="784">
        <f>'SAME R Results'!N105</f>
        <v>0</v>
      </c>
      <c r="R22" s="784">
        <f>'SAME R Results'!O105</f>
        <v>0</v>
      </c>
      <c r="S22" s="784">
        <f>'SAME R Results'!P105</f>
        <v>0</v>
      </c>
      <c r="T22" s="784">
        <f>'SAME R Results'!Q105</f>
        <v>0</v>
      </c>
      <c r="U22" s="784">
        <f>'SAME R Results'!R105</f>
        <v>619</v>
      </c>
      <c r="V22" s="784">
        <f>'SAME R Results'!S105</f>
        <v>0</v>
      </c>
      <c r="W22" s="784">
        <f>'SAME R Results'!T105</f>
        <v>0</v>
      </c>
      <c r="X22" s="784" t="str">
        <f>'SAME R Results'!U105</f>
        <v>n</v>
      </c>
      <c r="Y22" s="784" t="str">
        <f>'SAME R Results'!V105</f>
        <v>y</v>
      </c>
      <c r="Z22" s="784" t="str">
        <f>'SAME R Results'!W105</f>
        <v>y</v>
      </c>
      <c r="AA22" s="784" t="str">
        <f>'SAME R Results'!X105</f>
        <v>y</v>
      </c>
      <c r="AB22" s="784" t="str">
        <f>'SAME R Results'!Y105</f>
        <v>y</v>
      </c>
      <c r="AC22" s="789"/>
      <c r="AD22" s="784" t="str">
        <f>'SAME R Results'!Z105</f>
        <v>y</v>
      </c>
      <c r="AE22" s="784">
        <f>'SAME R Results'!AA105</f>
        <v>10</v>
      </c>
      <c r="AF22" s="784" t="str">
        <f>'SAME R Results'!AB105</f>
        <v>y</v>
      </c>
      <c r="AG22" s="817">
        <f>'SAME R Results'!AC105</f>
        <v>3.1809999999999998E-2</v>
      </c>
      <c r="AH22" s="819">
        <f>'SAME R Results'!AD105</f>
        <v>0</v>
      </c>
      <c r="AI22" s="784">
        <f>'SAME R Results'!AE105</f>
        <v>0</v>
      </c>
      <c r="AJ22" s="784">
        <f>'SAME R Results'!AF105</f>
        <v>0</v>
      </c>
      <c r="AK22" s="784">
        <f>'SAME R Results'!AG105</f>
        <v>0</v>
      </c>
      <c r="AL22" s="784">
        <f>'SAME R Results'!AH105</f>
        <v>0</v>
      </c>
      <c r="AM22" s="784">
        <f>'SAME R Results'!AI105</f>
        <v>0</v>
      </c>
      <c r="AN22" s="784">
        <f>'SAME R Results'!AJ105</f>
        <v>0</v>
      </c>
      <c r="AO22" s="784">
        <f>'SAME R Results'!AK105</f>
        <v>0</v>
      </c>
      <c r="AP22" s="784">
        <f>'SAME R Results'!AL105</f>
        <v>0</v>
      </c>
      <c r="AQ22" s="784">
        <f>'SAME R Results'!AM105</f>
        <v>0</v>
      </c>
      <c r="AR22" s="817">
        <f>'SAME R Results'!AN105</f>
        <v>0</v>
      </c>
      <c r="AS22" s="819">
        <f>'SAME R Results'!AO105</f>
        <v>0</v>
      </c>
      <c r="AT22" s="784">
        <f>'SAME R Results'!AP105</f>
        <v>0</v>
      </c>
      <c r="AU22" s="789"/>
      <c r="AV22" s="821">
        <f>'SAME R Results'!AQ105</f>
        <v>0</v>
      </c>
      <c r="AW22" s="821">
        <f>'SAME R Results'!AR105</f>
        <v>6.2601764999999991</v>
      </c>
      <c r="AX22" s="821">
        <f>'SAME R Results'!AS105</f>
        <v>0</v>
      </c>
      <c r="AY22" s="821">
        <f>'SAME R Results'!AT105</f>
        <v>0</v>
      </c>
      <c r="AZ22" s="824"/>
      <c r="BA22" s="824"/>
      <c r="BB22" s="821">
        <f>'SAME R Results'!AU105</f>
        <v>1.852279</v>
      </c>
      <c r="BC22" s="821">
        <f>'SAME R Results'!AV105</f>
        <v>6.5734845E-2</v>
      </c>
      <c r="BD22" s="821">
        <f>'SAME R Results'!AW105</f>
        <v>5.3928839999999996</v>
      </c>
      <c r="BE22" s="821">
        <f>'SAME R Results'!AX105</f>
        <v>4.664061499999999</v>
      </c>
      <c r="BF22" s="827">
        <f>'SAME R Results'!AY105</f>
        <v>6686</v>
      </c>
      <c r="BG22" s="784">
        <f>'SAME R Results'!AZ105</f>
        <v>1.9778424999999995</v>
      </c>
      <c r="BH22" s="784">
        <f>'SAME R Results'!BA105</f>
        <v>0.11837764000000002</v>
      </c>
      <c r="BI22" s="789"/>
      <c r="BJ22" s="784">
        <f>'SAME R Results'!BB105</f>
        <v>64.542350000000013</v>
      </c>
      <c r="BK22" s="784">
        <f>'SAME R Results'!BC105</f>
        <v>0.72882250000000059</v>
      </c>
      <c r="BL22" s="784">
        <f>'SAME R Results'!BD105</f>
        <v>293202.85419679346</v>
      </c>
      <c r="BM22" s="784">
        <f>'SAME R Results'!BE105</f>
        <v>130.00855832868439</v>
      </c>
      <c r="BN22" s="784">
        <f>'SAME R Results'!BF105</f>
        <v>4.7043451370904972</v>
      </c>
      <c r="BO22" s="784">
        <f>'SAME R Results'!BG105</f>
        <v>1.2240901585401425</v>
      </c>
      <c r="BP22" s="789"/>
      <c r="BQ22" s="784">
        <f>'SAME R Results'!BH105</f>
        <v>93.025149253985816</v>
      </c>
      <c r="BR22" s="817">
        <f>'SAME R Results'!BI105</f>
        <v>0.44340822903935495</v>
      </c>
      <c r="BS22" s="817">
        <f>'SAME R Results'!BJ105</f>
        <v>0.87645646736377714</v>
      </c>
      <c r="BT22" s="817">
        <f>'SAME R Results'!BL105</f>
        <v>3.8431361483217286</v>
      </c>
      <c r="BU22" s="817">
        <f>'SAME R Results'!BM105</f>
        <v>2.2829472231124459</v>
      </c>
      <c r="BV22" s="817">
        <f>'SAME R Results'!BN105</f>
        <v>0.31538457450106333</v>
      </c>
      <c r="BW22" s="784">
        <f>'SAME R Results'!BO105</f>
        <v>293202.85419679346</v>
      </c>
      <c r="BX22" s="784">
        <f>'SAME R Results'!BP105</f>
        <v>288368.58824269101</v>
      </c>
      <c r="BY22" s="784">
        <f>'SAME R Results'!BQ105</f>
        <v>274415.21521534107</v>
      </c>
      <c r="BZ22" s="784">
        <f>'SAME R Results'!BR105</f>
        <v>130.00855832868439</v>
      </c>
      <c r="CA22" s="784">
        <f>'SAME R Results'!BS105</f>
        <v>0.16177361715351163</v>
      </c>
      <c r="CB22" s="784">
        <f>'SAME R Results'!BT105</f>
        <v>0.55000000000000004</v>
      </c>
      <c r="CC22" s="784">
        <f>'SAME R Results'!BV105</f>
        <v>2.6205527844469079</v>
      </c>
      <c r="CD22" s="784">
        <f>'SAME R Results'!BW105</f>
        <v>0.9</v>
      </c>
      <c r="CE22" s="784">
        <f>'SAME R Results'!BZ105</f>
        <v>381.50843411618837</v>
      </c>
      <c r="CF22" s="27"/>
    </row>
    <row r="23" spans="1:84" ht="16.5" customHeight="1" x14ac:dyDescent="0.2">
      <c r="A23" s="780">
        <v>2</v>
      </c>
      <c r="B23" s="784" t="str">
        <f>'SAME R Results'!A72</f>
        <v>7 (4)</v>
      </c>
      <c r="C23" s="836" t="str">
        <f>'SAME R Results'!B72</f>
        <v>Silicone</v>
      </c>
      <c r="D23" s="784" t="str">
        <f>'SAME R Results'!C72</f>
        <v>S01</v>
      </c>
      <c r="E23" s="784" t="str">
        <f>'SAME R Results'!D72</f>
        <v>39Sa</v>
      </c>
      <c r="F23" s="784">
        <f>'SAME R Results'!E72</f>
        <v>0</v>
      </c>
      <c r="G23" s="784" t="str">
        <f>'SAME R Results'!F72</f>
        <v>86a</v>
      </c>
      <c r="H23" s="785" t="str">
        <f>'SAME R Results'!G72</f>
        <v>aged</v>
      </c>
      <c r="I23" s="784">
        <f>'SAME R Results'!H72</f>
        <v>242</v>
      </c>
      <c r="J23" s="786">
        <f>'SAME R Results'!I72</f>
        <v>40420.277777777781</v>
      </c>
      <c r="K23" s="784">
        <f>'SAME R Results'!J72</f>
        <v>0</v>
      </c>
      <c r="L23" s="788"/>
      <c r="M23" s="788"/>
      <c r="N23" s="784">
        <f>'SAME R Results'!K72</f>
        <v>8.1</v>
      </c>
      <c r="O23" s="793">
        <f>'SAME R Results'!L72</f>
        <v>1.345</v>
      </c>
      <c r="P23" s="784">
        <f>'SAME R Results'!M72</f>
        <v>0</v>
      </c>
      <c r="Q23" s="784">
        <f>'SAME R Results'!N72</f>
        <v>0</v>
      </c>
      <c r="R23" s="784">
        <f>'SAME R Results'!O72</f>
        <v>0</v>
      </c>
      <c r="S23" s="784">
        <f>'SAME R Results'!P72</f>
        <v>0</v>
      </c>
      <c r="T23" s="784">
        <f>'SAME R Results'!Q72</f>
        <v>0</v>
      </c>
      <c r="U23" s="784">
        <f>'SAME R Results'!R72</f>
        <v>628</v>
      </c>
      <c r="V23" s="784">
        <f>'SAME R Results'!S72</f>
        <v>0</v>
      </c>
      <c r="W23" s="784">
        <f>'SAME R Results'!T72</f>
        <v>0</v>
      </c>
      <c r="X23" s="784" t="str">
        <f>'SAME R Results'!U72</f>
        <v>n</v>
      </c>
      <c r="Y23" s="784" t="str">
        <f>'SAME R Results'!V72</f>
        <v>y</v>
      </c>
      <c r="Z23" s="784" t="str">
        <f>'SAME R Results'!W72</f>
        <v>y</v>
      </c>
      <c r="AA23" s="784" t="str">
        <f>'SAME R Results'!X72</f>
        <v>y</v>
      </c>
      <c r="AB23" s="784" t="str">
        <f>'SAME R Results'!Y72</f>
        <v>y</v>
      </c>
      <c r="AC23" s="789"/>
      <c r="AD23" s="784" t="str">
        <f>'SAME R Results'!Z72</f>
        <v>y</v>
      </c>
      <c r="AE23" s="784">
        <f>'SAME R Results'!AA72</f>
        <v>10</v>
      </c>
      <c r="AF23" s="784" t="str">
        <f>'SAME R Results'!AB72</f>
        <v>y</v>
      </c>
      <c r="AG23" s="817">
        <f>'SAME R Results'!AC72</f>
        <v>3.1809999999999998E-2</v>
      </c>
      <c r="AH23" s="819">
        <f>'SAME R Results'!AD72</f>
        <v>0</v>
      </c>
      <c r="AI23" s="784">
        <f>'SAME R Results'!AE72</f>
        <v>0</v>
      </c>
      <c r="AJ23" s="784">
        <f>'SAME R Results'!AF72</f>
        <v>0</v>
      </c>
      <c r="AK23" s="784">
        <f>'SAME R Results'!AG72</f>
        <v>0</v>
      </c>
      <c r="AL23" s="784">
        <f>'SAME R Results'!AH72</f>
        <v>0</v>
      </c>
      <c r="AM23" s="784">
        <f>'SAME R Results'!AI72</f>
        <v>0</v>
      </c>
      <c r="AN23" s="784">
        <f>'SAME R Results'!AJ72</f>
        <v>0</v>
      </c>
      <c r="AO23" s="784">
        <f>'SAME R Results'!AK72</f>
        <v>0</v>
      </c>
      <c r="AP23" s="784">
        <f>'SAME R Results'!AL72</f>
        <v>0</v>
      </c>
      <c r="AQ23" s="784">
        <f>'SAME R Results'!AM72</f>
        <v>0</v>
      </c>
      <c r="AR23" s="817">
        <f>'SAME R Results'!AN72</f>
        <v>0</v>
      </c>
      <c r="AS23" s="819">
        <f>'SAME R Results'!AO72</f>
        <v>0</v>
      </c>
      <c r="AT23" s="784">
        <f>'SAME R Results'!AP72</f>
        <v>0</v>
      </c>
      <c r="AU23" s="789"/>
      <c r="AV23" s="821">
        <f>'SAME R Results'!AQ72</f>
        <v>0</v>
      </c>
      <c r="AW23" s="821">
        <f>'SAME R Results'!AR72</f>
        <v>6.2518004999999999</v>
      </c>
      <c r="AX23" s="821">
        <f>'SAME R Results'!AS72</f>
        <v>0</v>
      </c>
      <c r="AY23" s="821">
        <f>'SAME R Results'!AT72</f>
        <v>0</v>
      </c>
      <c r="AZ23" s="824"/>
      <c r="BA23" s="824"/>
      <c r="BB23" s="821">
        <f>'SAME R Results'!AU72</f>
        <v>4.8573609999999992</v>
      </c>
      <c r="BC23" s="821">
        <f>'SAME R Results'!AV72</f>
        <v>0.14717096499999996</v>
      </c>
      <c r="BD23" s="821">
        <f>'SAME R Results'!AW72</f>
        <v>7.206237999999999</v>
      </c>
      <c r="BE23" s="821">
        <f>'SAME R Results'!AX72</f>
        <v>4.6690209999999999</v>
      </c>
      <c r="BF23" s="827">
        <f>'SAME R Results'!AY72</f>
        <v>36450</v>
      </c>
      <c r="BG23" s="784">
        <f>'SAME R Results'!AZ72</f>
        <v>4.1108700000000002</v>
      </c>
      <c r="BH23" s="784">
        <f>'SAME R Results'!BA72</f>
        <v>0.17510975000000001</v>
      </c>
      <c r="BI23" s="789"/>
      <c r="BJ23" s="784">
        <f>'SAME R Results'!BB72</f>
        <v>172.09205000000003</v>
      </c>
      <c r="BK23" s="784">
        <f>'SAME R Results'!BC72</f>
        <v>2.5372169999999992</v>
      </c>
      <c r="BL23" s="784">
        <f>'SAME R Results'!BD72</f>
        <v>1666662.2131405217</v>
      </c>
      <c r="BM23" s="784">
        <f>'SAME R Results'!BE72</f>
        <v>678.83879956439739</v>
      </c>
      <c r="BN23" s="784">
        <f>'SAME R Results'!BF72</f>
        <v>12.486765719447009</v>
      </c>
      <c r="BO23" s="784">
        <f>'SAME R Results'!BG72</f>
        <v>2.6084359550507075</v>
      </c>
      <c r="BP23" s="789"/>
      <c r="BQ23" s="784">
        <f>'SAME R Results'!BH72</f>
        <v>249.70070536738518</v>
      </c>
      <c r="BR23" s="817">
        <f>'SAME R Results'!BI72</f>
        <v>0.40730436810302983</v>
      </c>
      <c r="BS23" s="817">
        <f>'SAME R Results'!BJ72</f>
        <v>0.68251209089439391</v>
      </c>
      <c r="BT23" s="817">
        <f>'SAME R Results'!BL72</f>
        <v>4.7870700813140221</v>
      </c>
      <c r="BU23" s="817">
        <f>'SAME R Results'!BM72</f>
        <v>2.0513213994146504</v>
      </c>
      <c r="BV23" s="817">
        <f>'SAME R Results'!BN72</f>
        <v>0.31464687789311779</v>
      </c>
      <c r="BW23" s="784">
        <f>'SAME R Results'!BO72</f>
        <v>1666662.2131405217</v>
      </c>
      <c r="BX23" s="784">
        <f>'SAME R Results'!BP72</f>
        <v>1640307.2933039926</v>
      </c>
      <c r="BY23" s="784">
        <f>'SAME R Results'!BQ72</f>
        <v>1530132.2697265011</v>
      </c>
      <c r="BZ23" s="784">
        <f>'SAME R Results'!BR72</f>
        <v>678.83879956439739</v>
      </c>
      <c r="CA23" s="784">
        <f>'SAME R Results'!BS72</f>
        <v>0.56317521974607099</v>
      </c>
      <c r="CB23" s="784">
        <f>'SAME R Results'!BT72</f>
        <v>0.55000000000000004</v>
      </c>
      <c r="CC23" s="784">
        <f>'SAME R Results'!BV72</f>
        <v>2.6381304800898979</v>
      </c>
      <c r="CD23" s="784">
        <f>'SAME R Results'!BW72</f>
        <v>0.9</v>
      </c>
      <c r="CE23" s="784">
        <f>'SAME R Results'!BZ72</f>
        <v>377.25377334902771</v>
      </c>
      <c r="CF23" s="27"/>
    </row>
    <row r="24" spans="1:84" ht="16.5" customHeight="1" x14ac:dyDescent="0.2">
      <c r="A24" s="778">
        <v>1</v>
      </c>
      <c r="B24" s="779">
        <f>'SAME1 Flight Tests 8-27-09'!A7</f>
        <v>1</v>
      </c>
      <c r="C24" s="835" t="str">
        <f>'SAME1 Flight Tests 8-27-09'!B7</f>
        <v>Silicone</v>
      </c>
      <c r="D24" s="782"/>
      <c r="E24" s="779" t="str">
        <f>'SAME1 Flight Tests 8-27-09'!C7</f>
        <v>5S</v>
      </c>
      <c r="F24" s="779">
        <f>'SAME1 Flight Tests 8-27-09'!D7</f>
        <v>6</v>
      </c>
      <c r="G24" s="805">
        <f>'SAME1 Flight Tests 8-27-09'!E7</f>
        <v>5</v>
      </c>
      <c r="H24" s="779" t="str">
        <f>'SAME1 Flight Tests 8-27-09'!F7</f>
        <v>Aging up</v>
      </c>
      <c r="I24" s="779" t="str">
        <f>'SAME1 Flight Tests 8-27-09'!G7</f>
        <v>255 13:30</v>
      </c>
      <c r="J24" s="791">
        <f>'SAME1 Flight Tests 8-27-09'!H7</f>
        <v>39337.395833333336</v>
      </c>
      <c r="K24" s="779">
        <f>'SAME1 Flight Tests 8-27-09'!I7</f>
        <v>3</v>
      </c>
      <c r="L24" s="779" t="str">
        <f>'SAME1 Flight Tests 8-27-09'!J7</f>
        <v>n</v>
      </c>
      <c r="M24" s="779" t="str">
        <f>'SAME1 Flight Tests 8-27-09'!K7</f>
        <v>n</v>
      </c>
      <c r="N24" s="779">
        <f>'SAME1 Flight Tests 8-27-09'!L7</f>
        <v>8</v>
      </c>
      <c r="O24" s="804">
        <f>'SAME1 Flight Tests 8-27-09'!M7</f>
        <v>1.327</v>
      </c>
      <c r="P24" s="805">
        <f>'SAME1 Flight Tests 8-27-09'!N7</f>
        <v>45</v>
      </c>
      <c r="Q24" s="805">
        <f>'SAME1 Flight Tests 8-27-09'!O7</f>
        <v>720</v>
      </c>
      <c r="R24" s="805">
        <f>'SAME1 Flight Tests 8-27-09'!P7</f>
        <v>0</v>
      </c>
      <c r="S24" s="806"/>
      <c r="T24" s="806"/>
      <c r="U24" s="805">
        <f>'SAME1 Flight Tests 8-27-09'!Q7</f>
        <v>755</v>
      </c>
      <c r="V24" s="806"/>
      <c r="W24" s="806"/>
      <c r="X24" s="806"/>
      <c r="Y24" s="806"/>
      <c r="Z24" s="806"/>
      <c r="AA24" s="805" t="str">
        <f>'SAME1 Flight Tests 8-27-09'!R7</f>
        <v>y</v>
      </c>
      <c r="AB24" s="805" t="str">
        <f>'SAME1 Flight Tests 8-27-09'!S7</f>
        <v>y</v>
      </c>
      <c r="AC24" s="805">
        <f>'SAME1 Flight Tests 8-27-09'!T7</f>
        <v>1</v>
      </c>
      <c r="AD24" s="806"/>
      <c r="AE24" s="805">
        <f>'SAME1 Flight Tests 8-27-09'!U7</f>
        <v>10</v>
      </c>
      <c r="AF24" s="806"/>
      <c r="AG24" s="816">
        <f>'SAME1 Flight Tests 8-27-09'!V7</f>
        <v>3.1812241356819398E-2</v>
      </c>
      <c r="AH24" s="818">
        <f>'SAME1 Flight Tests 8-27-09'!W7</f>
        <v>0.45912275840214306</v>
      </c>
      <c r="AI24" s="806"/>
      <c r="AJ24" s="806"/>
      <c r="AK24" s="806"/>
      <c r="AL24" s="806"/>
      <c r="AM24" s="806"/>
      <c r="AN24" s="806"/>
      <c r="AO24" s="806"/>
      <c r="AP24" s="806"/>
      <c r="AQ24" s="806"/>
      <c r="AR24" s="806"/>
      <c r="AS24" s="806"/>
      <c r="AT24" s="806"/>
      <c r="AU24" s="805">
        <f>'SAME1 Flight Tests 8-27-09'!X7</f>
        <v>1.21</v>
      </c>
      <c r="AV24" s="820">
        <f>'SAME1 Flight Tests 8-27-09'!Y7</f>
        <v>2.8774000000000002</v>
      </c>
      <c r="AW24" s="820">
        <f>'SAME1 Flight Tests 8-27-09'!Z7</f>
        <v>6.2938999999999998</v>
      </c>
      <c r="AX24" s="820">
        <f>'SAME1 Flight Tests 8-27-09'!AA7</f>
        <v>4.3936000000000002</v>
      </c>
      <c r="AY24" s="822"/>
      <c r="AZ24" s="822"/>
      <c r="BA24" s="820">
        <f>'SAME1 Flight Tests 8-27-09'!AC7</f>
        <v>4.9352</v>
      </c>
      <c r="BB24" s="822"/>
      <c r="BC24" s="822"/>
      <c r="BD24" s="820">
        <f>'SAME1 Flight Tests 8-27-09'!AB7</f>
        <v>6.4202000000000004</v>
      </c>
      <c r="BE24" s="820">
        <f>'SAME1 Flight Tests 8-27-09'!AD7</f>
        <v>4.6092000000000004</v>
      </c>
      <c r="BF24" s="826">
        <f>'SAME1 Flight Tests 8-27-09'!AE7</f>
        <v>26480</v>
      </c>
      <c r="BG24" s="806"/>
      <c r="BH24" s="806"/>
      <c r="BI24" s="805">
        <f>'SAME1 Flight Tests 8-27-09'!AF7</f>
        <v>48.5747</v>
      </c>
      <c r="BJ24" s="805">
        <f>'SAME1 Flight Tests 8-27-09'!AG7</f>
        <v>104.0436</v>
      </c>
      <c r="BK24" s="805">
        <f>'SAME1 Flight Tests 8-27-09'!AH7</f>
        <v>1.8109999999999999</v>
      </c>
      <c r="BL24" s="805">
        <f>'SAME1 Flight Tests 8-27-09'!AK7</f>
        <v>1194104.7590429184</v>
      </c>
      <c r="BM24" s="805">
        <f>'SAME1 Flight Tests 8-27-09'!AL7</f>
        <v>389.22953313940434</v>
      </c>
      <c r="BN24" s="806"/>
      <c r="BO24" s="805"/>
      <c r="BP24" s="806"/>
      <c r="BQ24" s="805">
        <f>'SAME1 Flight Tests 8-27-09'!AM7</f>
        <v>124.63764636532751</v>
      </c>
      <c r="BR24" s="816">
        <f>'SAME1 Flight Tests 8-27-09'!AP7</f>
        <v>0.32595928472085983</v>
      </c>
      <c r="BS24" s="816">
        <f>'SAME1 Flight Tests 8-27-09'!AQ7</f>
        <v>0.6067457889995036</v>
      </c>
      <c r="BT24" s="816"/>
      <c r="BU24" s="816">
        <f>'SAME1 Flight Tests 8-27-09'!AS7</f>
        <v>2.1995429640078377</v>
      </c>
      <c r="BV24" s="816">
        <f>'SAME1 Flight Tests 8-27-09'!AT7</f>
        <v>0.23891402709415155</v>
      </c>
      <c r="BW24" s="807">
        <f>'SAME1 Flight Tests 8-27-09'!BB7</f>
        <v>1194104.7590429184</v>
      </c>
      <c r="BX24" s="807">
        <f>'SAME1 Flight Tests 8-27-09'!BC7</f>
        <v>1174959.927555921</v>
      </c>
      <c r="BY24" s="807">
        <f>'SAME1 Flight Tests 8-27-09'!BD7</f>
        <v>1103225.0763581193</v>
      </c>
      <c r="BZ24" s="806"/>
      <c r="CA24" s="805">
        <f>'SAME1 Flight Tests 8-27-09'!BG7</f>
        <v>0.38862660944206007</v>
      </c>
      <c r="CB24" s="805">
        <f>'SAME1 Flight Tests 8-27-09'!BF7</f>
        <v>0.55000000000000004</v>
      </c>
      <c r="CC24" s="805">
        <f>'SAME1 Flight Tests 8-27-09'!CN7</f>
        <v>0</v>
      </c>
      <c r="CD24" s="805">
        <f>'SAME1 Flight Tests 8-27-09'!BE7</f>
        <v>0.9</v>
      </c>
      <c r="CE24" s="805">
        <f>'SAME1 Flight Tests 8-27-09'!BH7</f>
        <v>356.59621492639405</v>
      </c>
      <c r="CF24" s="27"/>
    </row>
    <row r="25" spans="1:84" ht="16.5" customHeight="1" x14ac:dyDescent="0.2">
      <c r="A25" s="780">
        <v>2</v>
      </c>
      <c r="B25" s="784">
        <f>'SAME R Results'!A36</f>
        <v>6</v>
      </c>
      <c r="C25" s="836" t="str">
        <f>'SAME R Results'!B36</f>
        <v>Silicone</v>
      </c>
      <c r="D25" s="784" t="str">
        <f>'SAME R Results'!C36</f>
        <v>S02</v>
      </c>
      <c r="E25" s="784" t="str">
        <f>'SAME R Results'!D36</f>
        <v>20 S</v>
      </c>
      <c r="F25" s="784">
        <f>'SAME R Results'!E36</f>
        <v>1</v>
      </c>
      <c r="G25" s="784">
        <f>'SAME R Results'!F36</f>
        <v>67</v>
      </c>
      <c r="H25" s="785" t="str">
        <f>'SAME R Results'!G36</f>
        <v>High temp aged STS det</v>
      </c>
      <c r="I25" s="784">
        <f>'SAME R Results'!H36</f>
        <v>236</v>
      </c>
      <c r="J25" s="786">
        <f>'SAME R Results'!I36</f>
        <v>40414</v>
      </c>
      <c r="K25" s="784">
        <f>'SAME R Results'!J36</f>
        <v>0</v>
      </c>
      <c r="L25" s="788"/>
      <c r="M25" s="788"/>
      <c r="N25" s="784">
        <f>'SAME R Results'!K36</f>
        <v>8.1</v>
      </c>
      <c r="O25" s="793">
        <f>'SAME R Results'!L36</f>
        <v>1.35</v>
      </c>
      <c r="P25" s="784">
        <f>'SAME R Results'!M36</f>
        <v>60</v>
      </c>
      <c r="Q25" s="784">
        <f>'SAME R Results'!N36</f>
        <v>720</v>
      </c>
      <c r="R25" s="784">
        <f>'SAME R Results'!O36</f>
        <v>8</v>
      </c>
      <c r="S25" s="784" t="str">
        <f>'SAME R Results'!P36</f>
        <v>n</v>
      </c>
      <c r="T25" s="784" t="str">
        <f>'SAME R Results'!Q36</f>
        <v>n</v>
      </c>
      <c r="U25" s="784">
        <f>'SAME R Results'!R36</f>
        <v>750.85714285714289</v>
      </c>
      <c r="V25" s="784" t="str">
        <f>'SAME R Results'!S36</f>
        <v>y</v>
      </c>
      <c r="W25" s="784">
        <f>'SAME R Results'!T36</f>
        <v>300</v>
      </c>
      <c r="X25" s="784" t="str">
        <f>'SAME R Results'!U36</f>
        <v>y</v>
      </c>
      <c r="Y25" s="784" t="str">
        <f>'SAME R Results'!V36</f>
        <v>y</v>
      </c>
      <c r="Z25" s="784" t="str">
        <f>'SAME R Results'!W36</f>
        <v>y</v>
      </c>
      <c r="AA25" s="784" t="str">
        <f>'SAME R Results'!X36</f>
        <v>y</v>
      </c>
      <c r="AB25" s="784" t="str">
        <f>'SAME R Results'!Y36</f>
        <v>y</v>
      </c>
      <c r="AC25" s="789"/>
      <c r="AD25" s="784" t="str">
        <f>'SAME R Results'!Z36</f>
        <v>y</v>
      </c>
      <c r="AE25" s="784">
        <f>'SAME R Results'!AA36</f>
        <v>10</v>
      </c>
      <c r="AF25" s="784" t="str">
        <f>'SAME R Results'!AB36</f>
        <v>y</v>
      </c>
      <c r="AG25" s="817">
        <f>'SAME R Results'!AC36</f>
        <v>3.1809999999999998E-2</v>
      </c>
      <c r="AH25" s="819">
        <f>'SAME R Results'!AD36</f>
        <v>0</v>
      </c>
      <c r="AI25" s="784">
        <f>'SAME R Results'!AE36</f>
        <v>0</v>
      </c>
      <c r="AJ25" s="784">
        <f>'SAME R Results'!AF36</f>
        <v>0</v>
      </c>
      <c r="AK25" s="784">
        <f>'SAME R Results'!AG36</f>
        <v>0</v>
      </c>
      <c r="AL25" s="784">
        <f>'SAME R Results'!AH36</f>
        <v>0</v>
      </c>
      <c r="AM25" s="784">
        <f>'SAME R Results'!AI36</f>
        <v>0</v>
      </c>
      <c r="AN25" s="784">
        <f>'SAME R Results'!AJ36</f>
        <v>0</v>
      </c>
      <c r="AO25" s="784">
        <f>'SAME R Results'!AK36</f>
        <v>0</v>
      </c>
      <c r="AP25" s="784">
        <f>'SAME R Results'!AL36</f>
        <v>0</v>
      </c>
      <c r="AQ25" s="784">
        <f>'SAME R Results'!AM36</f>
        <v>0</v>
      </c>
      <c r="AR25" s="817">
        <f>'SAME R Results'!AN36</f>
        <v>0</v>
      </c>
      <c r="AS25" s="819">
        <f>'SAME R Results'!AO36</f>
        <v>0</v>
      </c>
      <c r="AT25" s="784">
        <f>'SAME R Results'!AP36</f>
        <v>0</v>
      </c>
      <c r="AU25" s="789"/>
      <c r="AV25" s="821">
        <f>'SAME R Results'!AQ36</f>
        <v>0</v>
      </c>
      <c r="AW25" s="821">
        <f>'SAME R Results'!AR36</f>
        <v>6.2453619999999983</v>
      </c>
      <c r="AX25" s="821">
        <f>'SAME R Results'!AS36</f>
        <v>4.4173289999999996</v>
      </c>
      <c r="AY25" s="821">
        <f>'SAME R Results'!AT36</f>
        <v>5.0926355000000001</v>
      </c>
      <c r="AZ25" s="824"/>
      <c r="BA25" s="824"/>
      <c r="BB25" s="821">
        <f>'SAME R Results'!AU36</f>
        <v>5.843048500000001</v>
      </c>
      <c r="BC25" s="821">
        <f>'SAME R Results'!AV36</f>
        <v>5.2383415000000003E-2</v>
      </c>
      <c r="BD25" s="821">
        <f>'SAME R Results'!AW36</f>
        <v>6.8808900000000008</v>
      </c>
      <c r="BE25" s="821">
        <f>'SAME R Results'!AX36</f>
        <v>4.7017359999999986</v>
      </c>
      <c r="BF25" s="827">
        <f>'SAME R Results'!AY36</f>
        <v>29840</v>
      </c>
      <c r="BG25" s="784">
        <f>'SAME R Results'!AZ36</f>
        <v>5.0561219999999993</v>
      </c>
      <c r="BH25" s="784">
        <f>'SAME R Results'!BA36</f>
        <v>9.678645000000001E-2</v>
      </c>
      <c r="BI25" s="789"/>
      <c r="BJ25" s="784">
        <f>'SAME R Results'!BB36</f>
        <v>150.76660000000001</v>
      </c>
      <c r="BK25" s="784">
        <f>'SAME R Results'!BC36</f>
        <v>2.1791540000000023</v>
      </c>
      <c r="BL25" s="784">
        <f>'SAME R Results'!BD36</f>
        <v>1352021.2260295507</v>
      </c>
      <c r="BM25" s="784">
        <f>'SAME R Results'!BE36</f>
        <v>520.57349289091769</v>
      </c>
      <c r="BN25" s="784">
        <f>'SAME R Results'!BF36</f>
        <v>5.7906650850000005</v>
      </c>
      <c r="BO25" s="784">
        <f>'SAME R Results'!BG36</f>
        <v>1.2398338874999999</v>
      </c>
      <c r="BP25" s="789"/>
      <c r="BQ25" s="784">
        <f>'SAME R Results'!BH36</f>
        <v>189.82535759302968</v>
      </c>
      <c r="BR25" s="817">
        <f>'SAME R Results'!BI36</f>
        <v>0.38503352082694281</v>
      </c>
      <c r="BS25" s="817">
        <f>'SAME R Results'!BJ36</f>
        <v>0.66789756739767003</v>
      </c>
      <c r="BT25" s="817">
        <f>'SAME R Results'!BL36</f>
        <v>4.6705168679300204</v>
      </c>
      <c r="BU25" s="817">
        <f>'SAME R Results'!BM36</f>
        <v>2.1004718117092902</v>
      </c>
      <c r="BV25" s="817">
        <f>'SAME R Results'!BN36</f>
        <v>0.29234312166121146</v>
      </c>
      <c r="BW25" s="784">
        <f>'SAME R Results'!BO36</f>
        <v>1352021.2260295507</v>
      </c>
      <c r="BX25" s="784">
        <f>'SAME R Results'!BP36</f>
        <v>1330445.620873939</v>
      </c>
      <c r="BY25" s="784">
        <f>'SAME R Results'!BQ36</f>
        <v>1246450.8519333545</v>
      </c>
      <c r="BZ25" s="784">
        <f>'SAME R Results'!BR36</f>
        <v>520.57349289091769</v>
      </c>
      <c r="CA25" s="784">
        <f>'SAME R Results'!BS36</f>
        <v>0.4836975051052122</v>
      </c>
      <c r="CB25" s="784">
        <f>'SAME R Results'!BT36</f>
        <v>0.55000000000000004</v>
      </c>
      <c r="CC25" s="784">
        <f>'SAME R Results'!BV36</f>
        <v>2.2892140156076244</v>
      </c>
      <c r="CD25" s="784">
        <f>'SAME R Results'!BW36</f>
        <v>0.9</v>
      </c>
      <c r="CE25" s="784">
        <f>'SAME R Results'!BZ36</f>
        <v>380.48331224437908</v>
      </c>
      <c r="CF25" s="27"/>
    </row>
    <row r="26" spans="1:84" ht="16.5" customHeight="1" x14ac:dyDescent="0.2">
      <c r="A26" s="778">
        <v>1</v>
      </c>
      <c r="B26" s="779">
        <f>'SAME1 Flight Tests 8-27-09'!A27</f>
        <v>3</v>
      </c>
      <c r="C26" s="835" t="str">
        <f>'SAME1 Flight Tests 8-27-09'!B27</f>
        <v>Silicone</v>
      </c>
      <c r="D26" s="782"/>
      <c r="E26" s="779" t="str">
        <f>'SAME1 Flight Tests 8-27-09'!C27</f>
        <v>23 S a</v>
      </c>
      <c r="F26" s="779">
        <f>'SAME1 Flight Tests 8-27-09'!D27</f>
        <v>1</v>
      </c>
      <c r="G26" s="805" t="str">
        <f>'SAME1 Flight Tests 8-27-09'!E27</f>
        <v>23a</v>
      </c>
      <c r="H26" s="970" t="str">
        <f>'SAME1 Flight Tests 8-27-09'!F27</f>
        <v>after secondary aging</v>
      </c>
      <c r="I26" s="779">
        <f>'SAME1 Flight Tests 8-27-09'!G27</f>
        <v>267</v>
      </c>
      <c r="J26" s="791">
        <f>'SAME1 Flight Tests 8-27-09'!H27</f>
        <v>39349</v>
      </c>
      <c r="K26" s="779">
        <f>'SAME1 Flight Tests 8-27-09'!I27</f>
        <v>0</v>
      </c>
      <c r="L26" s="779" t="str">
        <f>'SAME1 Flight Tests 8-27-09'!J27</f>
        <v>n</v>
      </c>
      <c r="M26" s="779" t="str">
        <f>'SAME1 Flight Tests 8-27-09'!K27</f>
        <v>n</v>
      </c>
      <c r="N26" s="779">
        <f>'SAME1 Flight Tests 8-27-09'!L27</f>
        <v>8</v>
      </c>
      <c r="O26" s="804">
        <f>'SAME1 Flight Tests 8-27-09'!M27</f>
        <v>1.327</v>
      </c>
      <c r="P26" s="805">
        <f>'SAME1 Flight Tests 8-27-09'!N27</f>
        <v>0</v>
      </c>
      <c r="Q26" s="805">
        <f>'SAME1 Flight Tests 8-27-09'!O27</f>
        <v>720</v>
      </c>
      <c r="R26" s="805">
        <f>'SAME1 Flight Tests 8-27-09'!P27</f>
        <v>8</v>
      </c>
      <c r="S26" s="806"/>
      <c r="T26" s="806"/>
      <c r="U26" s="805">
        <f>'SAME1 Flight Tests 8-27-09'!Q27</f>
        <v>890</v>
      </c>
      <c r="V26" s="806"/>
      <c r="W26" s="806"/>
      <c r="X26" s="806"/>
      <c r="Y26" s="806"/>
      <c r="Z26" s="806"/>
      <c r="AA26" s="805" t="str">
        <f>'SAME1 Flight Tests 8-27-09'!R27</f>
        <v>y</v>
      </c>
      <c r="AB26" s="805" t="str">
        <f>'SAME1 Flight Tests 8-27-09'!S27</f>
        <v>y</v>
      </c>
      <c r="AC26" s="805">
        <f>'SAME1 Flight Tests 8-27-09'!T27</f>
        <v>1</v>
      </c>
      <c r="AD26" s="806"/>
      <c r="AE26" s="805">
        <f>'SAME1 Flight Tests 8-27-09'!U27</f>
        <v>10</v>
      </c>
      <c r="AF26" s="806"/>
      <c r="AG26" s="816">
        <f>'SAME1 Flight Tests 8-27-09'!V27</f>
        <v>3.1812241356819398E-2</v>
      </c>
      <c r="AH26" s="818">
        <f>'SAME1 Flight Tests 8-27-09'!W27</f>
        <v>0.37873889934501642</v>
      </c>
      <c r="AI26" s="806"/>
      <c r="AJ26" s="806"/>
      <c r="AK26" s="806"/>
      <c r="AL26" s="806"/>
      <c r="AM26" s="806"/>
      <c r="AN26" s="806"/>
      <c r="AO26" s="806"/>
      <c r="AP26" s="806"/>
      <c r="AQ26" s="806"/>
      <c r="AR26" s="806"/>
      <c r="AS26" s="806"/>
      <c r="AT26" s="806"/>
      <c r="AU26" s="805">
        <f>'SAME1 Flight Tests 8-27-09'!X27</f>
        <v>0.93</v>
      </c>
      <c r="AV26" s="820">
        <f>'SAME1 Flight Tests 8-27-09'!Y27</f>
        <v>2.9691765000000006</v>
      </c>
      <c r="AW26" s="820">
        <f>'SAME1 Flight Tests 8-27-09'!Z27</f>
        <v>6.2438805000000004</v>
      </c>
      <c r="AX26" s="820">
        <f>'SAME1 Flight Tests 8-27-09'!AA27</f>
        <v>-6.8664509999999998E-4</v>
      </c>
      <c r="AY26" s="822"/>
      <c r="AZ26" s="822"/>
      <c r="BA26" s="820">
        <f>'SAME1 Flight Tests 8-27-09'!AC27</f>
        <v>4.8843080000000008</v>
      </c>
      <c r="BB26" s="822"/>
      <c r="BC26" s="822"/>
      <c r="BD26" s="820">
        <f>'SAME1 Flight Tests 8-27-09'!AB27</f>
        <v>6.5975190000000001</v>
      </c>
      <c r="BE26" s="820">
        <f>'SAME1 Flight Tests 8-27-09'!AD27</f>
        <v>4.6310120000000001</v>
      </c>
      <c r="BF26" s="826">
        <f>'SAME1 Flight Tests 8-27-09'!AE27</f>
        <v>26080</v>
      </c>
      <c r="BG26" s="806"/>
      <c r="BH26" s="806"/>
      <c r="BI26" s="805">
        <f>'SAME1 Flight Tests 8-27-09'!AF27</f>
        <v>44.263400000000004</v>
      </c>
      <c r="BJ26" s="805">
        <f>'SAME1 Flight Tests 8-27-09'!AG27</f>
        <v>91.490199999999987</v>
      </c>
      <c r="BK26" s="805">
        <f>'SAME1 Flight Tests 8-27-09'!AH27</f>
        <v>1.966507</v>
      </c>
      <c r="BL26" s="805">
        <f>'SAME1 Flight Tests 8-27-09'!AK27</f>
        <v>1175411.0746423218</v>
      </c>
      <c r="BM26" s="805">
        <f>'SAME1 Flight Tests 8-27-09'!AL27</f>
        <v>437.79521318459678</v>
      </c>
      <c r="BN26" s="806"/>
      <c r="BO26" s="805"/>
      <c r="BP26" s="806"/>
      <c r="BQ26" s="805">
        <f>'SAME1 Flight Tests 8-27-09'!AM27</f>
        <v>132.86095008202679</v>
      </c>
      <c r="BR26" s="816">
        <f>'SAME1 Flight Tests 8-27-09'!AP27</f>
        <v>0.37246136490403414</v>
      </c>
      <c r="BS26" s="816">
        <f>'SAME1 Flight Tests 8-27-09'!AQ27</f>
        <v>0.62305850078142455</v>
      </c>
      <c r="BT26" s="816"/>
      <c r="BU26" s="816">
        <f>'SAME1 Flight Tests 8-27-09'!AS27</f>
        <v>2.0488763158107242</v>
      </c>
      <c r="BV26" s="816">
        <f>'SAME1 Flight Tests 8-27-09'!AT27</f>
        <v>0.28797675441329762</v>
      </c>
      <c r="BW26" s="807">
        <f>'SAME1 Flight Tests 8-27-09'!BB27</f>
        <v>1175411.0746423218</v>
      </c>
      <c r="BX26" s="807">
        <f>'SAME1 Flight Tests 8-27-09'!BC27</f>
        <v>1156555.4400055809</v>
      </c>
      <c r="BY26" s="807">
        <f>'SAME1 Flight Tests 8-27-09'!BD27</f>
        <v>1086232.120912554</v>
      </c>
      <c r="BZ26" s="806"/>
      <c r="CA26" s="805">
        <f>'SAME1 Flight Tests 8-27-09'!BG27</f>
        <v>0.42199721030042919</v>
      </c>
      <c r="CB26" s="805">
        <f>'SAME1 Flight Tests 8-27-09'!BF27</f>
        <v>0.55000000000000004</v>
      </c>
      <c r="CC26" s="783"/>
      <c r="CD26" s="805">
        <f>'SAME1 Flight Tests 8-27-09'!BE27</f>
        <v>0.9</v>
      </c>
      <c r="CE26" s="805">
        <f>'SAME1 Flight Tests 8-27-09'!BH27</f>
        <v>349.13822663445927</v>
      </c>
      <c r="CF26" s="27"/>
    </row>
    <row r="27" spans="1:84" ht="16.5" customHeight="1" x14ac:dyDescent="0.2">
      <c r="A27" s="778">
        <v>1</v>
      </c>
      <c r="B27" s="779">
        <f>'SAME1 Flight Tests 8-27-09'!A43</f>
        <v>5</v>
      </c>
      <c r="C27" s="835" t="str">
        <f>'SAME1 Flight Tests 8-27-09'!B43</f>
        <v>Silicone</v>
      </c>
      <c r="D27" s="782"/>
      <c r="E27" s="779" t="str">
        <f>'SAME1 Flight Tests 8-27-09'!C43</f>
        <v>35 s a</v>
      </c>
      <c r="F27" s="779">
        <f>'SAME1 Flight Tests 8-27-09'!D43</f>
        <v>1</v>
      </c>
      <c r="G27" s="805" t="str">
        <f>'SAME1 Flight Tests 8-27-09'!E43</f>
        <v>35a</v>
      </c>
      <c r="H27" s="779" t="str">
        <f>'SAME1 Flight Tests 8-27-09'!F43</f>
        <v xml:space="preserve">     Aging</v>
      </c>
      <c r="I27" s="779">
        <f>'SAME1 Flight Tests 8-27-09'!G43</f>
        <v>276</v>
      </c>
      <c r="J27" s="791">
        <f>'SAME1 Flight Tests 8-27-09'!H43</f>
        <v>39358</v>
      </c>
      <c r="K27" s="779">
        <f>'SAME1 Flight Tests 8-27-09'!I43</f>
        <v>0</v>
      </c>
      <c r="L27" s="779" t="str">
        <f>'SAME1 Flight Tests 8-27-09'!J43</f>
        <v>n</v>
      </c>
      <c r="M27" s="779" t="str">
        <f>'SAME1 Flight Tests 8-27-09'!K43</f>
        <v>n</v>
      </c>
      <c r="N27" s="779">
        <f>'SAME1 Flight Tests 8-27-09'!L43</f>
        <v>8</v>
      </c>
      <c r="O27" s="804">
        <f>'SAME1 Flight Tests 8-27-09'!M43</f>
        <v>1.38</v>
      </c>
      <c r="P27" s="805">
        <f>'SAME1 Flight Tests 8-27-09'!N43</f>
        <v>0</v>
      </c>
      <c r="Q27" s="805">
        <f>'SAME1 Flight Tests 8-27-09'!O43</f>
        <v>720</v>
      </c>
      <c r="R27" s="805">
        <f>'SAME1 Flight Tests 8-27-09'!P43</f>
        <v>8</v>
      </c>
      <c r="S27" s="806"/>
      <c r="T27" s="806"/>
      <c r="U27" s="805">
        <f>'SAME1 Flight Tests 8-27-09'!Q43</f>
        <v>890</v>
      </c>
      <c r="V27" s="806"/>
      <c r="W27" s="806"/>
      <c r="X27" s="806"/>
      <c r="Y27" s="806"/>
      <c r="Z27" s="806"/>
      <c r="AA27" s="805" t="str">
        <f>'SAME1 Flight Tests 8-27-09'!R43</f>
        <v>y</v>
      </c>
      <c r="AB27" s="805" t="str">
        <f>'SAME1 Flight Tests 8-27-09'!S43</f>
        <v>y</v>
      </c>
      <c r="AC27" s="805">
        <f>'SAME1 Flight Tests 8-27-09'!T43</f>
        <v>1</v>
      </c>
      <c r="AD27" s="806"/>
      <c r="AE27" s="805">
        <f>'SAME1 Flight Tests 8-27-09'!U43</f>
        <v>10</v>
      </c>
      <c r="AF27" s="806"/>
      <c r="AG27" s="816">
        <f>'SAME1 Flight Tests 8-27-09'!V43</f>
        <v>3.1812241356819398E-2</v>
      </c>
      <c r="AH27" s="818">
        <f>'SAME1 Flight Tests 8-27-09'!W43</f>
        <v>0.37327255277633048</v>
      </c>
      <c r="AI27" s="806"/>
      <c r="AJ27" s="806"/>
      <c r="AK27" s="806"/>
      <c r="AL27" s="806"/>
      <c r="AM27" s="806"/>
      <c r="AN27" s="806"/>
      <c r="AO27" s="806"/>
      <c r="AP27" s="806"/>
      <c r="AQ27" s="806"/>
      <c r="AR27" s="806"/>
      <c r="AS27" s="806"/>
      <c r="AT27" s="806"/>
      <c r="AU27" s="805">
        <f>'SAME1 Flight Tests 8-27-09'!X43</f>
        <v>0.13</v>
      </c>
      <c r="AV27" s="820">
        <f>'SAME1 Flight Tests 8-27-09'!Y43</f>
        <v>3.3016975000000004</v>
      </c>
      <c r="AW27" s="820">
        <f>'SAME1 Flight Tests 8-27-09'!Z43</f>
        <v>6.2213280000000006</v>
      </c>
      <c r="AX27" s="820">
        <f>'SAME1 Flight Tests 8-27-09'!AA43</f>
        <v>-7.6293924999999989E-4</v>
      </c>
      <c r="AY27" s="822"/>
      <c r="AZ27" s="822"/>
      <c r="BA27" s="820">
        <f>'SAME1 Flight Tests 8-27-09'!AC43</f>
        <v>4.8304750000000007</v>
      </c>
      <c r="BB27" s="822"/>
      <c r="BC27" s="822"/>
      <c r="BD27" s="820">
        <f>'SAME1 Flight Tests 8-27-09'!AB43</f>
        <v>6.1315005000000005</v>
      </c>
      <c r="BE27" s="820">
        <f>'SAME1 Flight Tests 8-27-09'!AD43</f>
        <v>4.6585695000000005</v>
      </c>
      <c r="BF27" s="826">
        <f>'SAME1 Flight Tests 8-27-09'!AE43</f>
        <v>23840</v>
      </c>
      <c r="BG27" s="806"/>
      <c r="BH27" s="806"/>
      <c r="BI27" s="805">
        <f>'SAME1 Flight Tests 8-27-09'!AF43</f>
        <v>23.238350000000004</v>
      </c>
      <c r="BJ27" s="805">
        <f>'SAME1 Flight Tests 8-27-09'!AG43</f>
        <v>40.49015</v>
      </c>
      <c r="BK27" s="805">
        <f>'SAME1 Flight Tests 8-27-09'!AH43</f>
        <v>1.472931</v>
      </c>
      <c r="BL27" s="805">
        <f>'SAME1 Flight Tests 8-27-09'!AK43</f>
        <v>1071098.2234106481</v>
      </c>
      <c r="BM27" s="805">
        <f>'SAME1 Flight Tests 8-27-09'!AL43</f>
        <v>295.73047982834879</v>
      </c>
      <c r="BN27" s="806"/>
      <c r="BO27" s="805"/>
      <c r="BP27" s="806"/>
      <c r="BQ27" s="805">
        <f>'SAME1 Flight Tests 8-27-09'!AM43</f>
        <v>59.660380422731514</v>
      </c>
      <c r="BR27" s="816">
        <f>'SAME1 Flight Tests 8-27-09'!AP43</f>
        <v>0.27610024306330005</v>
      </c>
      <c r="BS27" s="816">
        <f>'SAME1 Flight Tests 8-27-09'!AQ43</f>
        <v>0.49224463412617764</v>
      </c>
      <c r="BT27" s="816"/>
      <c r="BU27" s="816">
        <f>'SAME1 Flight Tests 8-27-09'!AS43</f>
        <v>2.1391368466041962</v>
      </c>
      <c r="BV27" s="816">
        <f>'SAME1 Flight Tests 8-27-09'!AT43</f>
        <v>0.20678055094271619</v>
      </c>
      <c r="BW27" s="807">
        <f>'SAME1 Flight Tests 8-27-09'!BB43</f>
        <v>1071098.2234106481</v>
      </c>
      <c r="BX27" s="807">
        <f>'SAME1 Flight Tests 8-27-09'!BC43</f>
        <v>1053862.0911353452</v>
      </c>
      <c r="BY27" s="807">
        <f>'SAME1 Flight Tests 8-27-09'!BD43</f>
        <v>991257.4611232233</v>
      </c>
      <c r="BZ27" s="806"/>
      <c r="CA27" s="805">
        <f>'SAME1 Flight Tests 8-27-09'!BG43</f>
        <v>0.31607961373390558</v>
      </c>
      <c r="CB27" s="805">
        <f>'SAME1 Flight Tests 8-27-09'!BF43</f>
        <v>0.55000000000000004</v>
      </c>
      <c r="CC27" s="783"/>
      <c r="CD27" s="805">
        <f>'SAME1 Flight Tests 8-27-09'!BE43</f>
        <v>0.9</v>
      </c>
      <c r="CE27" s="805">
        <f>'SAME1 Flight Tests 8-27-09'!BH43</f>
        <v>414.40573439849373</v>
      </c>
      <c r="CF27" s="27"/>
    </row>
    <row r="28" spans="1:84" ht="16.5" customHeight="1" x14ac:dyDescent="0.2">
      <c r="A28" s="780">
        <v>2</v>
      </c>
      <c r="B28" s="784">
        <f>'SAME R Results'!A19</f>
        <v>2</v>
      </c>
      <c r="C28" s="836" t="str">
        <f>'SAME R Results'!B19</f>
        <v>Silicone</v>
      </c>
      <c r="D28" s="784" t="str">
        <f>'SAME R Results'!C19</f>
        <v>S07</v>
      </c>
      <c r="E28" s="784" t="str">
        <f>'SAME R Results'!D19</f>
        <v>12Sa</v>
      </c>
      <c r="F28" s="784">
        <f>'SAME R Results'!E19</f>
        <v>1</v>
      </c>
      <c r="G28" s="784" t="str">
        <f>'SAME R Results'!F19</f>
        <v>59a</v>
      </c>
      <c r="H28" s="968" t="str">
        <f>'SAME R Results'!G19</f>
        <v>aged</v>
      </c>
      <c r="I28" s="784">
        <f>'SAME R Results'!H19</f>
        <v>211</v>
      </c>
      <c r="J28" s="786">
        <f>'SAME R Results'!I19</f>
        <v>40389</v>
      </c>
      <c r="K28" s="784">
        <f>'SAME R Results'!J19</f>
        <v>0</v>
      </c>
      <c r="L28" s="788"/>
      <c r="M28" s="788"/>
      <c r="N28" s="784">
        <f>'SAME R Results'!K19</f>
        <v>8.1</v>
      </c>
      <c r="O28" s="793">
        <f>'SAME R Results'!L19</f>
        <v>1.327</v>
      </c>
      <c r="P28" s="784">
        <f>'SAME R Results'!M19</f>
        <v>0</v>
      </c>
      <c r="Q28" s="784">
        <f>'SAME R Results'!N19</f>
        <v>0</v>
      </c>
      <c r="R28" s="784">
        <f>'SAME R Results'!O19</f>
        <v>0</v>
      </c>
      <c r="S28" s="784">
        <f>'SAME R Results'!P19</f>
        <v>0</v>
      </c>
      <c r="T28" s="784">
        <f>'SAME R Results'!Q19</f>
        <v>0</v>
      </c>
      <c r="U28" s="784">
        <f>'SAME R Results'!R19</f>
        <v>855.6</v>
      </c>
      <c r="V28" s="784">
        <f>'SAME R Results'!S19</f>
        <v>0</v>
      </c>
      <c r="W28" s="784">
        <f>'SAME R Results'!T19</f>
        <v>0</v>
      </c>
      <c r="X28" s="784" t="str">
        <f>'SAME R Results'!U19</f>
        <v>n</v>
      </c>
      <c r="Y28" s="784" t="str">
        <f>'SAME R Results'!V19</f>
        <v>y</v>
      </c>
      <c r="Z28" s="784" t="str">
        <f>'SAME R Results'!W19</f>
        <v>y</v>
      </c>
      <c r="AA28" s="784" t="str">
        <f>'SAME R Results'!X19</f>
        <v>y</v>
      </c>
      <c r="AB28" s="784" t="str">
        <f>'SAME R Results'!Y19</f>
        <v>y</v>
      </c>
      <c r="AC28" s="789"/>
      <c r="AD28" s="784" t="str">
        <f>'SAME R Results'!Z19</f>
        <v>y</v>
      </c>
      <c r="AE28" s="784">
        <f>'SAME R Results'!AA19</f>
        <v>10</v>
      </c>
      <c r="AF28" s="784" t="str">
        <f>'SAME R Results'!AB19</f>
        <v>y</v>
      </c>
      <c r="AG28" s="817">
        <f>'SAME R Results'!AC19</f>
        <v>3.1809999999999998E-2</v>
      </c>
      <c r="AH28" s="819">
        <f>'SAME R Results'!AD19</f>
        <v>0</v>
      </c>
      <c r="AI28" s="784">
        <f>'SAME R Results'!AE19</f>
        <v>70</v>
      </c>
      <c r="AJ28" s="784">
        <f>'SAME R Results'!AF19</f>
        <v>720</v>
      </c>
      <c r="AK28" s="784">
        <f>'SAME R Results'!AG19</f>
        <v>0</v>
      </c>
      <c r="AL28" s="784" t="str">
        <f>'SAME R Results'!AH19</f>
        <v>n</v>
      </c>
      <c r="AM28" s="784" t="str">
        <f>'SAME R Results'!AI19</f>
        <v>y</v>
      </c>
      <c r="AN28" s="784" t="str">
        <f>'SAME R Results'!AJ19</f>
        <v>y</v>
      </c>
      <c r="AO28" s="784" t="str">
        <f>'SAME R Results'!AK19</f>
        <v>y</v>
      </c>
      <c r="AP28" s="784" t="str">
        <f>'SAME R Results'!AL19</f>
        <v>y</v>
      </c>
      <c r="AQ28" s="784" t="str">
        <f>'SAME R Results'!AM19</f>
        <v>y</v>
      </c>
      <c r="AR28" s="817">
        <f>'SAME R Results'!AN19</f>
        <v>3.1809999999999998E-2</v>
      </c>
      <c r="AS28" s="819">
        <f>'SAME R Results'!AO19</f>
        <v>0</v>
      </c>
      <c r="AT28" s="784">
        <f>'SAME R Results'!AP19</f>
        <v>0</v>
      </c>
      <c r="AU28" s="789"/>
      <c r="AV28" s="821">
        <f>'SAME R Results'!AQ19</f>
        <v>0</v>
      </c>
      <c r="AW28" s="821">
        <f>'SAME R Results'!AR19</f>
        <v>6.2489999999999997</v>
      </c>
      <c r="AX28" s="821">
        <f>'SAME R Results'!AS19</f>
        <v>0</v>
      </c>
      <c r="AY28" s="821">
        <f>'SAME R Results'!AT19</f>
        <v>0</v>
      </c>
      <c r="AZ28" s="824"/>
      <c r="BA28" s="824"/>
      <c r="BB28" s="821">
        <f>'SAME R Results'!AU19</f>
        <v>2.6970060000000005</v>
      </c>
      <c r="BC28" s="821">
        <f>'SAME R Results'!AV19</f>
        <v>8.3206175000000007E-2</v>
      </c>
      <c r="BD28" s="821">
        <f>'SAME R Results'!AW19</f>
        <v>6.7254940000000003</v>
      </c>
      <c r="BE28" s="821">
        <f>'SAME R Results'!AX19</f>
        <v>4.718307499999999</v>
      </c>
      <c r="BF28" s="827">
        <f>'SAME R Results'!AY19</f>
        <v>29880</v>
      </c>
      <c r="BG28" s="784">
        <f>'SAME R Results'!AZ19</f>
        <v>2.3000949999999998</v>
      </c>
      <c r="BH28" s="784">
        <f>'SAME R Results'!BA19</f>
        <v>0.12911993999999999</v>
      </c>
      <c r="BI28" s="789"/>
      <c r="BJ28" s="784">
        <f>'SAME R Results'!BB19</f>
        <v>90.332549999999998</v>
      </c>
      <c r="BK28" s="784">
        <f>'SAME R Results'!BC19</f>
        <v>2.0071865000000013</v>
      </c>
      <c r="BL28" s="784">
        <f>'SAME R Results'!BD19</f>
        <v>1353908.7331027978</v>
      </c>
      <c r="BM28" s="784">
        <f>'SAME R Results'!BE19</f>
        <v>457.72308303012852</v>
      </c>
      <c r="BN28" s="784">
        <f>'SAME R Results'!BF19</f>
        <v>7.8427258028568954</v>
      </c>
      <c r="BO28" s="784">
        <f>'SAME R Results'!BG19</f>
        <v>1.6285067010076788</v>
      </c>
      <c r="BP28" s="789"/>
      <c r="BQ28" s="784">
        <f>'SAME R Results'!BH19</f>
        <v>148.19718360984319</v>
      </c>
      <c r="BR28" s="817">
        <f>'SAME R Results'!BI19</f>
        <v>0.3380752866414779</v>
      </c>
      <c r="BS28" s="817">
        <f>'SAME R Results'!BJ19</f>
        <v>0.61470933677630357</v>
      </c>
      <c r="BT28" s="817">
        <f>'SAME R Results'!BL19</f>
        <v>4.8159002342477404</v>
      </c>
      <c r="BU28" s="817">
        <f>'SAME R Results'!BM19</f>
        <v>2.1667483760997981</v>
      </c>
      <c r="BV28" s="817">
        <f>'SAME R Results'!BN19</f>
        <v>0.25071783710999912</v>
      </c>
      <c r="BW28" s="784">
        <f>'SAME R Results'!BO19</f>
        <v>1353908.7331027978</v>
      </c>
      <c r="BX28" s="784">
        <f>'SAME R Results'!BP19</f>
        <v>1332304.2062244578</v>
      </c>
      <c r="BY28" s="784">
        <f>'SAME R Results'!BQ19</f>
        <v>1248159.2706696007</v>
      </c>
      <c r="BZ28" s="784">
        <f>'SAME R Results'!BR19</f>
        <v>457.72308303012852</v>
      </c>
      <c r="CA28" s="784">
        <f>'SAME R Results'!BS19</f>
        <v>0.4455266136908464</v>
      </c>
      <c r="CB28" s="784">
        <f>'SAME R Results'!BT19</f>
        <v>0.55000000000000004</v>
      </c>
      <c r="CC28" s="784">
        <f>'SAME R Results'!BV19</f>
        <v>2.9828608264149459</v>
      </c>
      <c r="CD28" s="784">
        <f>'SAME R Results'!BW19</f>
        <v>0.9</v>
      </c>
      <c r="CE28" s="784">
        <f>'SAME R Results'!BZ19</f>
        <v>351.91040989334482</v>
      </c>
      <c r="CF28" s="27"/>
    </row>
    <row r="29" spans="1:84" ht="16.5" customHeight="1" x14ac:dyDescent="0.2">
      <c r="A29" s="780">
        <v>2</v>
      </c>
      <c r="B29" s="784">
        <f>'SAME R Results'!A21</f>
        <v>2</v>
      </c>
      <c r="C29" s="836" t="str">
        <f>'SAME R Results'!B21</f>
        <v>Silicone</v>
      </c>
      <c r="D29" s="784" t="str">
        <f>'SAME R Results'!C21</f>
        <v>S09</v>
      </c>
      <c r="E29" s="784" t="str">
        <f>'SAME R Results'!D21</f>
        <v>13Sa</v>
      </c>
      <c r="F29" s="784">
        <f>'SAME R Results'!E21</f>
        <v>2</v>
      </c>
      <c r="G29" s="784" t="str">
        <f>'SAME R Results'!F21</f>
        <v>60a</v>
      </c>
      <c r="H29" s="785" t="str">
        <f>'SAME R Results'!G21</f>
        <v>aged</v>
      </c>
      <c r="I29" s="784">
        <f>'SAME R Results'!H21</f>
        <v>211</v>
      </c>
      <c r="J29" s="786">
        <f>'SAME R Results'!I21</f>
        <v>40389</v>
      </c>
      <c r="K29" s="784">
        <f>'SAME R Results'!J21</f>
        <v>0</v>
      </c>
      <c r="L29" s="790"/>
      <c r="M29" s="790"/>
      <c r="N29" s="784">
        <f>'SAME R Results'!K21</f>
        <v>8.1</v>
      </c>
      <c r="O29" s="793">
        <f>'SAME R Results'!L21</f>
        <v>1.35</v>
      </c>
      <c r="P29" s="784">
        <f>'SAME R Results'!M21</f>
        <v>0</v>
      </c>
      <c r="Q29" s="784">
        <f>'SAME R Results'!N21</f>
        <v>0</v>
      </c>
      <c r="R29" s="784">
        <f>'SAME R Results'!O21</f>
        <v>0</v>
      </c>
      <c r="S29" s="784">
        <f>'SAME R Results'!P21</f>
        <v>0</v>
      </c>
      <c r="T29" s="784">
        <f>'SAME R Results'!Q21</f>
        <v>0</v>
      </c>
      <c r="U29" s="784">
        <f>'SAME R Results'!R21</f>
        <v>856</v>
      </c>
      <c r="V29" s="784">
        <f>'SAME R Results'!S21</f>
        <v>0</v>
      </c>
      <c r="W29" s="784">
        <f>'SAME R Results'!T21</f>
        <v>0</v>
      </c>
      <c r="X29" s="784" t="str">
        <f>'SAME R Results'!U21</f>
        <v>n</v>
      </c>
      <c r="Y29" s="784" t="str">
        <f>'SAME R Results'!V21</f>
        <v>y</v>
      </c>
      <c r="Z29" s="784" t="str">
        <f>'SAME R Results'!W21</f>
        <v>y</v>
      </c>
      <c r="AA29" s="784" t="str">
        <f>'SAME R Results'!X21</f>
        <v>y</v>
      </c>
      <c r="AB29" s="784" t="str">
        <f>'SAME R Results'!Y21</f>
        <v>y</v>
      </c>
      <c r="AC29" s="809"/>
      <c r="AD29" s="784" t="str">
        <f>'SAME R Results'!Z21</f>
        <v>y</v>
      </c>
      <c r="AE29" s="784">
        <f>'SAME R Results'!AA21</f>
        <v>10</v>
      </c>
      <c r="AF29" s="784" t="str">
        <f>'SAME R Results'!AB21</f>
        <v>y</v>
      </c>
      <c r="AG29" s="817">
        <f>'SAME R Results'!AC21</f>
        <v>3.1809999999999998E-2</v>
      </c>
      <c r="AH29" s="819">
        <f>'SAME R Results'!AD21</f>
        <v>0</v>
      </c>
      <c r="AI29" s="784">
        <f>'SAME R Results'!AE21</f>
        <v>70</v>
      </c>
      <c r="AJ29" s="784">
        <f>'SAME R Results'!AF21</f>
        <v>720</v>
      </c>
      <c r="AK29" s="784">
        <f>'SAME R Results'!AG21</f>
        <v>0</v>
      </c>
      <c r="AL29" s="784" t="str">
        <f>'SAME R Results'!AH21</f>
        <v>n</v>
      </c>
      <c r="AM29" s="784" t="str">
        <f>'SAME R Results'!AI21</f>
        <v>y</v>
      </c>
      <c r="AN29" s="784" t="str">
        <f>'SAME R Results'!AJ21</f>
        <v>y</v>
      </c>
      <c r="AO29" s="784" t="str">
        <f>'SAME R Results'!AK21</f>
        <v>y</v>
      </c>
      <c r="AP29" s="784" t="str">
        <f>'SAME R Results'!AL21</f>
        <v>y</v>
      </c>
      <c r="AQ29" s="784" t="str">
        <f>'SAME R Results'!AM21</f>
        <v>y</v>
      </c>
      <c r="AR29" s="817">
        <f>'SAME R Results'!AN21</f>
        <v>3.1809999999999998E-2</v>
      </c>
      <c r="AS29" s="819">
        <f>'SAME R Results'!AO21</f>
        <v>0</v>
      </c>
      <c r="AT29" s="784">
        <f>'SAME R Results'!AP21</f>
        <v>0</v>
      </c>
      <c r="AU29" s="809"/>
      <c r="AV29" s="821">
        <f>'SAME R Results'!AQ21</f>
        <v>0</v>
      </c>
      <c r="AW29" s="821">
        <f>'SAME R Results'!AR21</f>
        <v>6.25</v>
      </c>
      <c r="AX29" s="821">
        <f>'SAME R Results'!AS21</f>
        <v>0</v>
      </c>
      <c r="AY29" s="821">
        <f>'SAME R Results'!AT21</f>
        <v>0</v>
      </c>
      <c r="AZ29" s="825"/>
      <c r="BA29" s="825"/>
      <c r="BB29" s="821">
        <f>'SAME R Results'!AU21</f>
        <v>5.1241454999999991</v>
      </c>
      <c r="BC29" s="821">
        <f>'SAME R Results'!AV21</f>
        <v>2.6800000000000001E-2</v>
      </c>
      <c r="BD29" s="821">
        <f>'SAME R Results'!AW21</f>
        <v>7.2423695000000006</v>
      </c>
      <c r="BE29" s="821">
        <f>'SAME R Results'!AX21</f>
        <v>4.640504</v>
      </c>
      <c r="BF29" s="827">
        <f>'SAME R Results'!AY21</f>
        <v>33460</v>
      </c>
      <c r="BG29" s="784">
        <f>'SAME R Results'!AZ21</f>
        <v>4.8401190000000005</v>
      </c>
      <c r="BH29" s="784">
        <f>'SAME R Results'!BA21</f>
        <v>8.2000000000000003E-2</v>
      </c>
      <c r="BI29" s="809"/>
      <c r="BJ29" s="784">
        <f>'SAME R Results'!BB21</f>
        <v>183.79400000000001</v>
      </c>
      <c r="BK29" s="784">
        <f>'SAME R Results'!BC21</f>
        <v>2.6018655000000006</v>
      </c>
      <c r="BL29" s="784">
        <f>'SAME R Results'!BD21</f>
        <v>1523655.4291103429</v>
      </c>
      <c r="BM29" s="784">
        <f>'SAME R Results'!BE21</f>
        <v>712.59201459586927</v>
      </c>
      <c r="BN29" s="784">
        <f>'SAME R Results'!BF21</f>
        <v>15.270789713164884</v>
      </c>
      <c r="BO29" s="784">
        <f>'SAME R Results'!BG21</f>
        <v>3.5636310447866641</v>
      </c>
      <c r="BP29" s="809"/>
      <c r="BQ29" s="784">
        <f>'SAME R Results'!BH21</f>
        <v>301.06183061912731</v>
      </c>
      <c r="BR29" s="817">
        <f>'SAME R Results'!BI21</f>
        <v>0.46768580414007993</v>
      </c>
      <c r="BS29" s="817">
        <f>'SAME R Results'!BJ21</f>
        <v>0.74847264808873848</v>
      </c>
      <c r="BT29" s="817">
        <f>'SAME R Results'!BL21</f>
        <v>4.2851769785497158</v>
      </c>
      <c r="BU29" s="817">
        <f>'SAME R Results'!BM21</f>
        <v>1.985238345650711</v>
      </c>
      <c r="BV29" s="817">
        <f>'SAME R Results'!BN21</f>
        <v>0.36969477664981848</v>
      </c>
      <c r="BW29" s="784">
        <f>'SAME R Results'!BO21</f>
        <v>1523655.4291103429</v>
      </c>
      <c r="BX29" s="784">
        <f>'SAME R Results'!BP21</f>
        <v>1499462.4080477841</v>
      </c>
      <c r="BY29" s="784">
        <f>'SAME R Results'!BQ21</f>
        <v>1401470.1540396102</v>
      </c>
      <c r="BZ29" s="784">
        <f>'SAME R Results'!BR21</f>
        <v>712.59201459586927</v>
      </c>
      <c r="CA29" s="784">
        <f>'SAME R Results'!BS21</f>
        <v>0.57752497114445545</v>
      </c>
      <c r="CB29" s="784">
        <f>'SAME R Results'!BT21</f>
        <v>0.55000000000000004</v>
      </c>
      <c r="CC29" s="784">
        <f>'SAME R Results'!BV21</f>
        <v>2.9782536240586275</v>
      </c>
      <c r="CD29" s="784">
        <f>'SAME R Results'!BW21</f>
        <v>0.9</v>
      </c>
      <c r="CE29" s="784">
        <f>'SAME R Results'!BZ21</f>
        <v>379.84692208150824</v>
      </c>
      <c r="CF29" s="27"/>
    </row>
    <row r="30" spans="1:84" ht="16.5" customHeight="1" x14ac:dyDescent="0.2">
      <c r="A30" s="780">
        <v>2</v>
      </c>
      <c r="B30" s="784">
        <f>'SAME R Results'!A34</f>
        <v>3</v>
      </c>
      <c r="C30" s="836" t="str">
        <f>'SAME R Results'!B34</f>
        <v>Silicone</v>
      </c>
      <c r="D30" s="784" t="str">
        <f>'SAME R Results'!C34</f>
        <v>S13</v>
      </c>
      <c r="E30" s="784" t="str">
        <f>'SAME R Results'!D34</f>
        <v>19Sa</v>
      </c>
      <c r="F30" s="784">
        <f>'SAME R Results'!E34</f>
        <v>6</v>
      </c>
      <c r="G30" s="784" t="str">
        <f>'SAME R Results'!F34</f>
        <v>66a</v>
      </c>
      <c r="H30" s="785" t="str">
        <f>'SAME R Results'!G34</f>
        <v>aged</v>
      </c>
      <c r="I30" s="784">
        <f>'SAME R Results'!H34</f>
        <v>235</v>
      </c>
      <c r="J30" s="786">
        <f>'SAME R Results'!I34</f>
        <v>40413</v>
      </c>
      <c r="K30" s="784">
        <f>'SAME R Results'!J34</f>
        <v>0</v>
      </c>
      <c r="L30" s="790"/>
      <c r="M30" s="790"/>
      <c r="N30" s="784">
        <f>'SAME R Results'!K34</f>
        <v>8.1</v>
      </c>
      <c r="O30" s="793">
        <f>'SAME R Results'!L34</f>
        <v>1.36</v>
      </c>
      <c r="P30" s="784">
        <f>'SAME R Results'!M34</f>
        <v>0</v>
      </c>
      <c r="Q30" s="784">
        <f>'SAME R Results'!N34</f>
        <v>0</v>
      </c>
      <c r="R30" s="784">
        <f>'SAME R Results'!O34</f>
        <v>0</v>
      </c>
      <c r="S30" s="784">
        <f>'SAME R Results'!P34</f>
        <v>0</v>
      </c>
      <c r="T30" s="784">
        <f>'SAME R Results'!Q34</f>
        <v>0</v>
      </c>
      <c r="U30" s="784">
        <f>'SAME R Results'!R34</f>
        <v>836.6</v>
      </c>
      <c r="V30" s="784">
        <f>'SAME R Results'!S34</f>
        <v>0</v>
      </c>
      <c r="W30" s="784">
        <f>'SAME R Results'!T34</f>
        <v>0</v>
      </c>
      <c r="X30" s="784" t="str">
        <f>'SAME R Results'!U34</f>
        <v>n</v>
      </c>
      <c r="Y30" s="784" t="str">
        <f>'SAME R Results'!V34</f>
        <v>y</v>
      </c>
      <c r="Z30" s="784" t="str">
        <f>'SAME R Results'!W34</f>
        <v>y</v>
      </c>
      <c r="AA30" s="784" t="str">
        <f>'SAME R Results'!X34</f>
        <v>y</v>
      </c>
      <c r="AB30" s="784" t="str">
        <f>'SAME R Results'!Y34</f>
        <v>y</v>
      </c>
      <c r="AC30" s="809"/>
      <c r="AD30" s="784" t="str">
        <f>'SAME R Results'!Z34</f>
        <v>y</v>
      </c>
      <c r="AE30" s="784">
        <f>'SAME R Results'!AA34</f>
        <v>10</v>
      </c>
      <c r="AF30" s="784" t="str">
        <f>'SAME R Results'!AB34</f>
        <v>y</v>
      </c>
      <c r="AG30" s="817">
        <f>'SAME R Results'!AC34</f>
        <v>3.1809999999999998E-2</v>
      </c>
      <c r="AH30" s="819">
        <f>'SAME R Results'!AD34</f>
        <v>0</v>
      </c>
      <c r="AI30" s="784">
        <f>'SAME R Results'!AE34</f>
        <v>70</v>
      </c>
      <c r="AJ30" s="784">
        <f>'SAME R Results'!AF34</f>
        <v>720</v>
      </c>
      <c r="AK30" s="784">
        <f>'SAME R Results'!AG34</f>
        <v>0</v>
      </c>
      <c r="AL30" s="784" t="str">
        <f>'SAME R Results'!AH34</f>
        <v>n</v>
      </c>
      <c r="AM30" s="784" t="str">
        <f>'SAME R Results'!AI34</f>
        <v>y</v>
      </c>
      <c r="AN30" s="784" t="str">
        <f>'SAME R Results'!AJ34</f>
        <v>y</v>
      </c>
      <c r="AO30" s="784" t="str">
        <f>'SAME R Results'!AK34</f>
        <v>y</v>
      </c>
      <c r="AP30" s="784" t="str">
        <f>'SAME R Results'!AL34</f>
        <v>y</v>
      </c>
      <c r="AQ30" s="784" t="str">
        <f>'SAME R Results'!AM34</f>
        <v>y</v>
      </c>
      <c r="AR30" s="817">
        <f>'SAME R Results'!AN34</f>
        <v>3.1809999999999998E-2</v>
      </c>
      <c r="AS30" s="819">
        <f>'SAME R Results'!AO34</f>
        <v>0</v>
      </c>
      <c r="AT30" s="784">
        <f>'SAME R Results'!AP34</f>
        <v>0</v>
      </c>
      <c r="AU30" s="809"/>
      <c r="AV30" s="821">
        <f>'SAME R Results'!AQ34</f>
        <v>0</v>
      </c>
      <c r="AW30" s="821">
        <f>'SAME R Results'!AR34</f>
        <v>6.2502130000000005</v>
      </c>
      <c r="AX30" s="821">
        <f>'SAME R Results'!AS34</f>
        <v>0</v>
      </c>
      <c r="AY30" s="821">
        <f>'SAME R Results'!AT34</f>
        <v>0</v>
      </c>
      <c r="AZ30" s="825"/>
      <c r="BA30" s="825"/>
      <c r="BB30" s="821">
        <f>'SAME R Results'!AU34</f>
        <v>5.6179365000000008</v>
      </c>
      <c r="BC30" s="821">
        <f>'SAME R Results'!AV34</f>
        <v>0.15069580499999999</v>
      </c>
      <c r="BD30" s="821">
        <f>'SAME R Results'!AW34</f>
        <v>7.1696314999999995</v>
      </c>
      <c r="BE30" s="821">
        <f>'SAME R Results'!AX34</f>
        <v>4.6351180000000003</v>
      </c>
      <c r="BF30" s="827">
        <f>'SAME R Results'!AY34</f>
        <v>32750</v>
      </c>
      <c r="BG30" s="784">
        <f>'SAME R Results'!AZ34</f>
        <v>5.7104030000000003</v>
      </c>
      <c r="BH30" s="784">
        <f>'SAME R Results'!BA34</f>
        <v>0.19427495</v>
      </c>
      <c r="BI30" s="809"/>
      <c r="BJ30" s="784">
        <f>'SAME R Results'!BB34</f>
        <v>217.52354999999997</v>
      </c>
      <c r="BK30" s="784">
        <f>'SAME R Results'!BC34</f>
        <v>2.5345134999999992</v>
      </c>
      <c r="BL30" s="784">
        <f>'SAME R Results'!BD34</f>
        <v>1489862.4646337628</v>
      </c>
      <c r="BM30" s="784">
        <f>'SAME R Results'!BE34</f>
        <v>677.46801769063723</v>
      </c>
      <c r="BN30" s="784">
        <f>'SAME R Results'!BF34</f>
        <v>14.408670126353368</v>
      </c>
      <c r="BO30" s="784">
        <f>'SAME R Results'!BG34</f>
        <v>3.6343776450094105</v>
      </c>
      <c r="BP30" s="809"/>
      <c r="BQ30" s="784">
        <f>'SAME R Results'!BH34</f>
        <v>313.78291660585643</v>
      </c>
      <c r="BR30" s="817">
        <f>'SAME R Results'!BI34</f>
        <v>0.45471849501032435</v>
      </c>
      <c r="BS30" s="817">
        <f>'SAME R Results'!BJ34</f>
        <v>0.76456426382863152</v>
      </c>
      <c r="BT30" s="817">
        <f>'SAME R Results'!BL34</f>
        <v>3.964549514038203</v>
      </c>
      <c r="BU30" s="817">
        <f>'SAME R Results'!BM34</f>
        <v>2.0561842490103599</v>
      </c>
      <c r="BV30" s="817">
        <f>'SAME R Results'!BN34</f>
        <v>0.35067671596166072</v>
      </c>
      <c r="BW30" s="784">
        <f>'SAME R Results'!BO34</f>
        <v>1489862.4646337628</v>
      </c>
      <c r="BX30" s="784">
        <f>'SAME R Results'!BP34</f>
        <v>1466182.8041496386</v>
      </c>
      <c r="BY30" s="784">
        <f>'SAME R Results'!BQ34</f>
        <v>1371000.8645080165</v>
      </c>
      <c r="BZ30" s="784">
        <f>'SAME R Results'!BR34</f>
        <v>677.46801769063723</v>
      </c>
      <c r="CA30" s="784">
        <f>'SAME R Results'!BS34</f>
        <v>0.56257513539909421</v>
      </c>
      <c r="CB30" s="784">
        <f>'SAME R Results'!BT34</f>
        <v>0.55000000000000004</v>
      </c>
      <c r="CC30" s="784">
        <f>'SAME R Results'!BV34</f>
        <v>2.6227707015117669</v>
      </c>
      <c r="CD30" s="784">
        <f>'SAME R Results'!BW34</f>
        <v>0.9</v>
      </c>
      <c r="CE30" s="784">
        <f>'SAME R Results'!BZ34</f>
        <v>391.70103302710129</v>
      </c>
      <c r="CF30" s="27"/>
    </row>
    <row r="31" spans="1:84" ht="16.5" customHeight="1" x14ac:dyDescent="0.2">
      <c r="A31" s="780">
        <v>2</v>
      </c>
      <c r="B31" s="784">
        <f>'SAME R Results'!A32</f>
        <v>3</v>
      </c>
      <c r="C31" s="836" t="str">
        <f>'SAME R Results'!B32</f>
        <v>Silicone</v>
      </c>
      <c r="D31" s="784" t="str">
        <f>'SAME R Results'!C32</f>
        <v>S12</v>
      </c>
      <c r="E31" s="784" t="str">
        <f>'SAME R Results'!D32</f>
        <v>18Sa</v>
      </c>
      <c r="F31" s="784">
        <f>'SAME R Results'!E32</f>
        <v>5</v>
      </c>
      <c r="G31" s="784" t="str">
        <f>'SAME R Results'!F32</f>
        <v>65a</v>
      </c>
      <c r="H31" s="785" t="str">
        <f>'SAME R Results'!G32</f>
        <v>aged</v>
      </c>
      <c r="I31" s="784">
        <f>'SAME R Results'!H32</f>
        <v>235</v>
      </c>
      <c r="J31" s="786">
        <f>'SAME R Results'!I32</f>
        <v>40413</v>
      </c>
      <c r="K31" s="784">
        <f>'SAME R Results'!J32</f>
        <v>0</v>
      </c>
      <c r="L31" s="788"/>
      <c r="M31" s="788"/>
      <c r="N31" s="784">
        <f>'SAME R Results'!K32</f>
        <v>8.1</v>
      </c>
      <c r="O31" s="793">
        <f>'SAME R Results'!L32</f>
        <v>1.327</v>
      </c>
      <c r="P31" s="784">
        <f>'SAME R Results'!M32</f>
        <v>0</v>
      </c>
      <c r="Q31" s="784">
        <f>'SAME R Results'!N32</f>
        <v>0</v>
      </c>
      <c r="R31" s="784">
        <f>'SAME R Results'!O32</f>
        <v>0</v>
      </c>
      <c r="S31" s="784">
        <f>'SAME R Results'!P32</f>
        <v>0</v>
      </c>
      <c r="T31" s="784">
        <f>'SAME R Results'!Q32</f>
        <v>0</v>
      </c>
      <c r="U31" s="784">
        <f>'SAME R Results'!R32</f>
        <v>1922.8</v>
      </c>
      <c r="V31" s="784">
        <f>'SAME R Results'!S32</f>
        <v>0</v>
      </c>
      <c r="W31" s="784">
        <f>'SAME R Results'!T32</f>
        <v>0</v>
      </c>
      <c r="X31" s="784" t="str">
        <f>'SAME R Results'!U32</f>
        <v>n</v>
      </c>
      <c r="Y31" s="784" t="str">
        <f>'SAME R Results'!V32</f>
        <v>y</v>
      </c>
      <c r="Z31" s="784" t="str">
        <f>'SAME R Results'!W32</f>
        <v>y</v>
      </c>
      <c r="AA31" s="784" t="str">
        <f>'SAME R Results'!X32</f>
        <v>y</v>
      </c>
      <c r="AB31" s="784" t="str">
        <f>'SAME R Results'!Y32</f>
        <v>y</v>
      </c>
      <c r="AC31" s="789"/>
      <c r="AD31" s="784" t="str">
        <f>'SAME R Results'!Z32</f>
        <v>y</v>
      </c>
      <c r="AE31" s="784">
        <f>'SAME R Results'!AA32</f>
        <v>10</v>
      </c>
      <c r="AF31" s="784" t="str">
        <f>'SAME R Results'!AB32</f>
        <v>y</v>
      </c>
      <c r="AG31" s="817">
        <f>'SAME R Results'!AC32</f>
        <v>3.1809999999999998E-2</v>
      </c>
      <c r="AH31" s="819">
        <f>'SAME R Results'!AD32</f>
        <v>0</v>
      </c>
      <c r="AI31" s="784">
        <f>'SAME R Results'!AE32</f>
        <v>70</v>
      </c>
      <c r="AJ31" s="784">
        <f>'SAME R Results'!AF32</f>
        <v>1800</v>
      </c>
      <c r="AK31" s="784">
        <f>'SAME R Results'!AG32</f>
        <v>0</v>
      </c>
      <c r="AL31" s="784" t="str">
        <f>'SAME R Results'!AH32</f>
        <v>n</v>
      </c>
      <c r="AM31" s="784" t="str">
        <f>'SAME R Results'!AI32</f>
        <v>y</v>
      </c>
      <c r="AN31" s="784" t="str">
        <f>'SAME R Results'!AJ32</f>
        <v>y</v>
      </c>
      <c r="AO31" s="784" t="str">
        <f>'SAME R Results'!AK32</f>
        <v>y</v>
      </c>
      <c r="AP31" s="784" t="str">
        <f>'SAME R Results'!AL32</f>
        <v>y</v>
      </c>
      <c r="AQ31" s="784" t="str">
        <f>'SAME R Results'!AM32</f>
        <v>y</v>
      </c>
      <c r="AR31" s="817">
        <f>'SAME R Results'!AN32</f>
        <v>3.1809999999999998E-2</v>
      </c>
      <c r="AS31" s="819">
        <f>'SAME R Results'!AO32</f>
        <v>0</v>
      </c>
      <c r="AT31" s="784">
        <f>'SAME R Results'!AP32</f>
        <v>0</v>
      </c>
      <c r="AU31" s="789"/>
      <c r="AV31" s="821">
        <f>'SAME R Results'!AQ32</f>
        <v>0</v>
      </c>
      <c r="AW31" s="821">
        <f>'SAME R Results'!AR32</f>
        <v>6.2469999999999999</v>
      </c>
      <c r="AX31" s="821">
        <f>'SAME R Results'!AS32</f>
        <v>0</v>
      </c>
      <c r="AY31" s="821">
        <f>'SAME R Results'!AT32</f>
        <v>0</v>
      </c>
      <c r="AZ31" s="824"/>
      <c r="BA31" s="824"/>
      <c r="BB31" s="821">
        <f>'SAME R Results'!AU32</f>
        <v>3.7448719999999995</v>
      </c>
      <c r="BC31" s="821">
        <f>'SAME R Results'!AV32</f>
        <v>2.6800000000000001E-2</v>
      </c>
      <c r="BD31" s="821">
        <f>'SAME R Results'!AW32</f>
        <v>6.4597160000000002</v>
      </c>
      <c r="BE31" s="821">
        <f>'SAME R Results'!AX32</f>
        <v>4.651154</v>
      </c>
      <c r="BF31" s="827">
        <f>'SAME R Results'!AY32</f>
        <v>19050</v>
      </c>
      <c r="BG31" s="784">
        <f>'SAME R Results'!AZ32</f>
        <v>3.2542115000000003</v>
      </c>
      <c r="BH31" s="784">
        <f>'SAME R Results'!BA32</f>
        <v>8.2000000000000003E-2</v>
      </c>
      <c r="BI31" s="789"/>
      <c r="BJ31" s="784">
        <f>'SAME R Results'!BB32</f>
        <v>97.737300000000019</v>
      </c>
      <c r="BK31" s="784">
        <f>'SAME R Results'!BC32</f>
        <v>1.8085620000000002</v>
      </c>
      <c r="BL31" s="784">
        <f>'SAME R Results'!BD32</f>
        <v>850213.29770512425</v>
      </c>
      <c r="BM31" s="784">
        <f>'SAME R Results'!BE32</f>
        <v>392.88604316583246</v>
      </c>
      <c r="BN31" s="784">
        <f>'SAME R Results'!BF32</f>
        <v>9.7802278466566275</v>
      </c>
      <c r="BO31" s="784">
        <f>'SAME R Results'!BG32</f>
        <v>2.0860913430256596</v>
      </c>
      <c r="BP31" s="789"/>
      <c r="BQ31" s="784">
        <f>'SAME R Results'!BH32</f>
        <v>140.72304115770493</v>
      </c>
      <c r="BR31" s="817">
        <f>'SAME R Results'!BI32</f>
        <v>0.46210291491123606</v>
      </c>
      <c r="BS31" s="817">
        <f>'SAME R Results'!BJ32</f>
        <v>0.70555693079205239</v>
      </c>
      <c r="BT31" s="817">
        <f>'SAME R Results'!BL32</f>
        <v>4.6883027818290159</v>
      </c>
      <c r="BU31" s="817">
        <f>'SAME R Results'!BM32</f>
        <v>1.9165718859067358</v>
      </c>
      <c r="BV31" s="817">
        <f>'SAME R Results'!BN32</f>
        <v>0.37397453500803451</v>
      </c>
      <c r="BW31" s="784">
        <f>'SAME R Results'!BO32</f>
        <v>850213.29770512425</v>
      </c>
      <c r="BX31" s="784">
        <f>'SAME R Results'!BP32</f>
        <v>836439.32725558011</v>
      </c>
      <c r="BY31" s="784">
        <f>'SAME R Results'!BQ32</f>
        <v>789278.45017290162</v>
      </c>
      <c r="BZ31" s="784">
        <f>'SAME R Results'!BR32</f>
        <v>392.88604316583246</v>
      </c>
      <c r="CA31" s="784">
        <f>'SAME R Results'!BS32</f>
        <v>0.40143878185208204</v>
      </c>
      <c r="CB31" s="784">
        <f>'SAME R Results'!BT32</f>
        <v>0.55000000000000004</v>
      </c>
      <c r="CC31" s="784">
        <f>'SAME R Results'!BV32</f>
        <v>2.6178344893115599</v>
      </c>
      <c r="CD31" s="784">
        <f>'SAME R Results'!BW32</f>
        <v>0.9</v>
      </c>
      <c r="CE31" s="784">
        <f>'SAME R Results'!BZ32</f>
        <v>349.07108469408809</v>
      </c>
      <c r="CF31" s="27"/>
    </row>
    <row r="32" spans="1:84" ht="23.25" x14ac:dyDescent="0.35">
      <c r="B32" s="27"/>
      <c r="C32" s="752"/>
      <c r="D32" s="28"/>
      <c r="E32" s="29"/>
      <c r="F32" s="29"/>
      <c r="G32" s="912"/>
      <c r="H32" s="751"/>
      <c r="I32" s="2104" t="s">
        <v>71</v>
      </c>
      <c r="J32" s="2104"/>
      <c r="K32" s="2104"/>
      <c r="L32" s="2104"/>
      <c r="M32" s="2104"/>
      <c r="N32" s="2104"/>
      <c r="O32" s="2104"/>
      <c r="P32" s="2104"/>
      <c r="Q32" s="2104"/>
      <c r="R32" s="2104"/>
      <c r="S32" s="2104"/>
      <c r="T32" s="2104"/>
      <c r="U32" s="2104"/>
      <c r="V32" s="2104"/>
      <c r="W32" s="35"/>
      <c r="X32" s="35"/>
      <c r="Y32" s="35"/>
      <c r="Z32" s="35"/>
      <c r="AA32" s="35"/>
      <c r="AB32" s="35"/>
      <c r="AC32" s="35"/>
      <c r="AD32" s="35"/>
      <c r="AE32" s="35"/>
      <c r="AF32" s="810"/>
      <c r="AG32" s="41"/>
      <c r="AH32" s="811"/>
      <c r="AI32" s="812"/>
      <c r="AJ32" s="812"/>
      <c r="AK32" s="812"/>
      <c r="AL32" s="812"/>
      <c r="AM32" s="813"/>
      <c r="AN32" s="814"/>
      <c r="AO32" s="814"/>
      <c r="AP32" s="814"/>
      <c r="AQ32" s="814"/>
      <c r="AR32" s="814"/>
      <c r="AS32" s="814"/>
      <c r="AT32" s="814"/>
      <c r="AU32" s="814"/>
      <c r="AV32" s="35"/>
      <c r="AW32" s="35"/>
      <c r="AX32" s="35"/>
      <c r="AY32" s="35"/>
      <c r="AZ32" s="35"/>
      <c r="BA32" s="35"/>
      <c r="BB32" s="35"/>
      <c r="BC32" s="35"/>
      <c r="BD32" s="35"/>
      <c r="BE32" s="35"/>
      <c r="BF32" s="35"/>
      <c r="BG32" s="35"/>
      <c r="BH32" s="35"/>
      <c r="BI32" s="35"/>
      <c r="BJ32" s="35"/>
      <c r="BK32" s="35"/>
      <c r="BL32" s="35"/>
      <c r="BM32" s="35"/>
      <c r="BN32" s="35"/>
      <c r="BO32" s="35"/>
      <c r="BP32" s="35"/>
      <c r="BQ32" s="35"/>
      <c r="BR32" s="35"/>
      <c r="BS32" s="35"/>
      <c r="BT32" s="35"/>
      <c r="BU32" s="35"/>
      <c r="BV32" s="35"/>
      <c r="BW32" s="35"/>
      <c r="BX32" s="35"/>
      <c r="BY32" s="35"/>
      <c r="BZ32" s="35"/>
      <c r="CA32" s="35"/>
      <c r="CB32" s="35"/>
      <c r="CC32" s="35"/>
      <c r="CD32" s="35"/>
      <c r="CE32" s="35"/>
      <c r="CF32" s="27"/>
    </row>
    <row r="33" spans="2:88" ht="12.75" customHeight="1" x14ac:dyDescent="0.25">
      <c r="E33" s="5"/>
      <c r="F33" s="24"/>
      <c r="G33" s="916"/>
      <c r="H33" s="749"/>
      <c r="AQ33" s="456"/>
      <c r="AR33" s="456"/>
      <c r="AS33" s="456"/>
      <c r="AT33" s="456"/>
      <c r="AU33" s="456"/>
    </row>
    <row r="34" spans="2:88" ht="12.75" customHeight="1" x14ac:dyDescent="0.25">
      <c r="E34" s="5"/>
      <c r="F34" s="5"/>
      <c r="G34" s="913"/>
      <c r="H34" s="966" t="s">
        <v>145</v>
      </c>
      <c r="AQ34" s="456"/>
      <c r="AR34" s="456"/>
      <c r="AS34" s="456"/>
      <c r="AT34" s="456"/>
      <c r="AU34" s="456"/>
      <c r="BR34" s="6">
        <f>AVERAGE(BR8,BR12,BR14,BR16,BR18)</f>
        <v>0.19647566362757626</v>
      </c>
      <c r="BS34" s="6">
        <f>AVERAGE(BS8,BS12,BS14,BS16,BS18)</f>
        <v>0.46470834991148385</v>
      </c>
      <c r="BU34" s="6">
        <f>AVERAGE(BU8,BU12,BU14,BU16,BU18)</f>
        <v>2.5300783774484663</v>
      </c>
      <c r="BV34" s="6">
        <f>AVERAGE(BV8,BV12,BV14,BV16,BV18)</f>
        <v>0.12781894386928067</v>
      </c>
      <c r="CE34" s="1112" t="s">
        <v>663</v>
      </c>
    </row>
    <row r="35" spans="2:88" ht="13.5" customHeight="1" x14ac:dyDescent="0.25">
      <c r="H35" s="973" t="s">
        <v>570</v>
      </c>
      <c r="AQ35" s="456"/>
      <c r="AR35" s="456"/>
      <c r="AS35" s="456"/>
      <c r="AT35" s="456"/>
      <c r="AU35" s="456"/>
      <c r="BR35" s="6">
        <f>AVERAGE(BR26,BR28)</f>
        <v>0.35526832577275602</v>
      </c>
      <c r="BS35" s="6">
        <f>AVERAGE(BS26,BS28)</f>
        <v>0.61888391877886406</v>
      </c>
      <c r="BU35" s="6">
        <f>AVERAGE(BU26,BU28)</f>
        <v>2.1078123459552609</v>
      </c>
      <c r="BV35" s="6">
        <f>AVERAGE(BV26,BV28)</f>
        <v>0.2693472957616484</v>
      </c>
      <c r="CE35" s="6">
        <f>MIN(CE3:CE31)</f>
        <v>324.81390228810591</v>
      </c>
    </row>
    <row r="36" spans="2:88" ht="13.5" customHeight="1" x14ac:dyDescent="0.25">
      <c r="H36" s="972" t="s">
        <v>571</v>
      </c>
      <c r="AQ36" s="456"/>
      <c r="AR36" s="456"/>
      <c r="AS36" s="456"/>
      <c r="AT36" s="456"/>
      <c r="AU36" s="456"/>
      <c r="CE36" s="6">
        <f>MAX(CE3:CE31)</f>
        <v>414.40573439849373</v>
      </c>
    </row>
    <row r="37" spans="2:88" ht="12.75" customHeight="1" x14ac:dyDescent="0.25">
      <c r="AQ37" s="456"/>
      <c r="AR37" s="456"/>
      <c r="AS37" s="456"/>
      <c r="AT37" s="456"/>
      <c r="AU37" s="456"/>
    </row>
    <row r="38" spans="2:88" ht="12.75" customHeight="1" x14ac:dyDescent="0.25">
      <c r="AQ38" s="456"/>
      <c r="AR38" s="456"/>
      <c r="AS38" s="456"/>
      <c r="AT38" s="456"/>
      <c r="AU38" s="456"/>
    </row>
    <row r="39" spans="2:88" ht="13.5" customHeight="1" x14ac:dyDescent="0.25">
      <c r="AQ39" s="456"/>
      <c r="AR39" s="456"/>
      <c r="AS39" s="456"/>
      <c r="AT39" s="456"/>
      <c r="AU39" s="456"/>
    </row>
    <row r="40" spans="2:88" ht="13.5" customHeight="1" x14ac:dyDescent="0.25"/>
    <row r="41" spans="2:88" ht="12.75" customHeight="1" x14ac:dyDescent="0.25"/>
    <row r="42" spans="2:88" s="762" customFormat="1" ht="12.75" customHeight="1" x14ac:dyDescent="0.25">
      <c r="B42" s="3"/>
      <c r="C42" s="750"/>
      <c r="D42" s="4"/>
      <c r="E42" s="4"/>
      <c r="F42" s="4"/>
      <c r="G42" s="914"/>
      <c r="H42" s="750"/>
      <c r="I42" s="3"/>
      <c r="J42" s="792"/>
      <c r="K42" s="3"/>
      <c r="L42" s="3"/>
      <c r="M42" s="3"/>
      <c r="N42" s="3"/>
      <c r="O42" s="6"/>
      <c r="P42" s="6"/>
      <c r="Q42" s="6"/>
      <c r="R42" s="6"/>
      <c r="S42" s="6"/>
      <c r="T42" s="6"/>
      <c r="U42" s="6"/>
      <c r="V42" s="6"/>
      <c r="W42" s="6"/>
      <c r="X42" s="6"/>
      <c r="Y42" s="6"/>
      <c r="Z42" s="6"/>
      <c r="AA42" s="6"/>
      <c r="AB42" s="6"/>
      <c r="AC42" s="6"/>
      <c r="AD42" s="6"/>
      <c r="AE42" s="6"/>
      <c r="AF42" s="6"/>
      <c r="AG42" s="6"/>
      <c r="AH42" s="815"/>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3"/>
      <c r="CG42" s="3"/>
      <c r="CH42" s="3"/>
      <c r="CI42" s="3"/>
      <c r="CJ42" s="3"/>
    </row>
    <row r="43" spans="2:88" s="762" customFormat="1" ht="12.75" customHeight="1" x14ac:dyDescent="0.25">
      <c r="B43" s="3"/>
      <c r="C43" s="750"/>
      <c r="D43" s="4"/>
      <c r="E43" s="4"/>
      <c r="F43" s="4"/>
      <c r="G43" s="914"/>
      <c r="H43" s="750"/>
      <c r="I43" s="3"/>
      <c r="J43" s="792"/>
      <c r="K43" s="3"/>
      <c r="L43" s="3"/>
      <c r="M43" s="3"/>
      <c r="N43" s="3"/>
      <c r="O43" s="6"/>
      <c r="P43" s="6"/>
      <c r="Q43" s="6"/>
      <c r="R43" s="6"/>
      <c r="S43" s="6"/>
      <c r="T43" s="6"/>
      <c r="U43" s="6"/>
      <c r="V43" s="6"/>
      <c r="W43" s="6"/>
      <c r="X43" s="6"/>
      <c r="Y43" s="6"/>
      <c r="Z43" s="6"/>
      <c r="AA43" s="6"/>
      <c r="AB43" s="6"/>
      <c r="AC43" s="6"/>
      <c r="AD43" s="6"/>
      <c r="AE43" s="6"/>
      <c r="AF43" s="6"/>
      <c r="AG43" s="6"/>
      <c r="AH43" s="815"/>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3"/>
      <c r="CG43" s="3"/>
      <c r="CH43" s="3"/>
      <c r="CI43" s="3"/>
      <c r="CJ43" s="3"/>
    </row>
    <row r="44" spans="2:88" s="762" customFormat="1" ht="13.5" customHeight="1" x14ac:dyDescent="0.25">
      <c r="B44" s="3"/>
      <c r="C44" s="750"/>
      <c r="D44" s="4"/>
      <c r="E44" s="4"/>
      <c r="F44" s="4"/>
      <c r="G44" s="914"/>
      <c r="H44" s="750"/>
      <c r="I44" s="3"/>
      <c r="J44" s="792"/>
      <c r="K44" s="3"/>
      <c r="L44" s="3"/>
      <c r="M44" s="3"/>
      <c r="N44" s="3"/>
      <c r="O44" s="6"/>
      <c r="P44" s="6"/>
      <c r="Q44" s="6"/>
      <c r="R44" s="6"/>
      <c r="S44" s="6"/>
      <c r="T44" s="6"/>
      <c r="U44" s="6"/>
      <c r="V44" s="6"/>
      <c r="W44" s="6"/>
      <c r="X44" s="6"/>
      <c r="Y44" s="6"/>
      <c r="Z44" s="6"/>
      <c r="AA44" s="6"/>
      <c r="AB44" s="6"/>
      <c r="AC44" s="6"/>
      <c r="AD44" s="6"/>
      <c r="AE44" s="6"/>
      <c r="AF44" s="6"/>
      <c r="AG44" s="6"/>
      <c r="AH44" s="815"/>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3"/>
      <c r="CG44" s="3"/>
      <c r="CH44" s="3"/>
      <c r="CI44" s="3"/>
      <c r="CJ44" s="3"/>
    </row>
    <row r="45" spans="2:88" s="762" customFormat="1" ht="13.5" customHeight="1" x14ac:dyDescent="0.25">
      <c r="B45" s="3"/>
      <c r="C45" s="750"/>
      <c r="D45" s="4"/>
      <c r="E45" s="4"/>
      <c r="F45" s="4"/>
      <c r="G45" s="914"/>
      <c r="H45" s="750"/>
      <c r="I45" s="3"/>
      <c r="J45" s="792"/>
      <c r="K45" s="3"/>
      <c r="L45" s="3"/>
      <c r="M45" s="3"/>
      <c r="N45" s="3"/>
      <c r="O45" s="6"/>
      <c r="P45" s="6"/>
      <c r="Q45" s="6"/>
      <c r="R45" s="6"/>
      <c r="S45" s="6"/>
      <c r="T45" s="6"/>
      <c r="U45" s="6"/>
      <c r="V45" s="6"/>
      <c r="W45" s="6"/>
      <c r="X45" s="6"/>
      <c r="Y45" s="6"/>
      <c r="Z45" s="6"/>
      <c r="AA45" s="6"/>
      <c r="AB45" s="6"/>
      <c r="AC45" s="6"/>
      <c r="AD45" s="6"/>
      <c r="AE45" s="6"/>
      <c r="AF45" s="6"/>
      <c r="AG45" s="6"/>
      <c r="AH45" s="815"/>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3"/>
      <c r="CG45" s="3"/>
      <c r="CH45" s="3"/>
      <c r="CI45" s="3"/>
      <c r="CJ45" s="3"/>
    </row>
    <row r="46" spans="2:88" s="762" customFormat="1" ht="12.75" customHeight="1" x14ac:dyDescent="0.25">
      <c r="B46" s="3"/>
      <c r="C46" s="750"/>
      <c r="D46" s="4"/>
      <c r="E46" s="4"/>
      <c r="F46" s="4"/>
      <c r="G46" s="914"/>
      <c r="H46" s="750"/>
      <c r="I46" s="3"/>
      <c r="J46" s="792"/>
      <c r="K46" s="3"/>
      <c r="L46" s="3"/>
      <c r="M46" s="3"/>
      <c r="N46" s="3"/>
      <c r="O46" s="6"/>
      <c r="P46" s="6"/>
      <c r="Q46" s="6"/>
      <c r="R46" s="6"/>
      <c r="S46" s="6"/>
      <c r="T46" s="6"/>
      <c r="U46" s="6"/>
      <c r="V46" s="6"/>
      <c r="W46" s="6"/>
      <c r="X46" s="6"/>
      <c r="Y46" s="6"/>
      <c r="Z46" s="6"/>
      <c r="AA46" s="6"/>
      <c r="AB46" s="6"/>
      <c r="AC46" s="6"/>
      <c r="AD46" s="6"/>
      <c r="AE46" s="6"/>
      <c r="AF46" s="6"/>
      <c r="AG46" s="6"/>
      <c r="AH46" s="815"/>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3"/>
      <c r="CG46" s="3"/>
      <c r="CH46" s="3"/>
      <c r="CI46" s="3"/>
      <c r="CJ46" s="3"/>
    </row>
    <row r="47" spans="2:88" s="762" customFormat="1" ht="12.75" customHeight="1" x14ac:dyDescent="0.25">
      <c r="B47" s="3"/>
      <c r="C47" s="750"/>
      <c r="D47" s="4"/>
      <c r="E47" s="4"/>
      <c r="F47" s="4"/>
      <c r="G47" s="914"/>
      <c r="H47" s="750"/>
      <c r="I47" s="3"/>
      <c r="J47" s="792"/>
      <c r="K47" s="3"/>
      <c r="L47" s="3"/>
      <c r="M47" s="3"/>
      <c r="N47" s="3"/>
      <c r="O47" s="6"/>
      <c r="P47" s="6"/>
      <c r="Q47" s="6"/>
      <c r="R47" s="6"/>
      <c r="S47" s="6"/>
      <c r="T47" s="6"/>
      <c r="U47" s="6"/>
      <c r="V47" s="6"/>
      <c r="W47" s="6"/>
      <c r="X47" s="6"/>
      <c r="Y47" s="6"/>
      <c r="Z47" s="6"/>
      <c r="AA47" s="6"/>
      <c r="AB47" s="6"/>
      <c r="AC47" s="6"/>
      <c r="AD47" s="6"/>
      <c r="AE47" s="6"/>
      <c r="AF47" s="6"/>
      <c r="AG47" s="6"/>
      <c r="AH47" s="815"/>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3"/>
      <c r="CG47" s="3"/>
      <c r="CH47" s="3"/>
      <c r="CI47" s="3"/>
      <c r="CJ47" s="3"/>
    </row>
    <row r="48" spans="2:88" s="762" customFormat="1" ht="13.5" customHeight="1" x14ac:dyDescent="0.25">
      <c r="B48" s="3"/>
      <c r="C48" s="750"/>
      <c r="D48" s="4"/>
      <c r="E48" s="4"/>
      <c r="F48" s="4"/>
      <c r="G48" s="914"/>
      <c r="H48" s="750"/>
      <c r="I48" s="3"/>
      <c r="J48" s="792"/>
      <c r="K48" s="3"/>
      <c r="L48" s="3"/>
      <c r="M48" s="3"/>
      <c r="N48" s="3"/>
      <c r="O48" s="6"/>
      <c r="P48" s="6"/>
      <c r="Q48" s="6"/>
      <c r="R48" s="6"/>
      <c r="S48" s="6"/>
      <c r="T48" s="6"/>
      <c r="U48" s="6"/>
      <c r="V48" s="6"/>
      <c r="W48" s="6"/>
      <c r="X48" s="6"/>
      <c r="Y48" s="6"/>
      <c r="Z48" s="6"/>
      <c r="AA48" s="6"/>
      <c r="AB48" s="6"/>
      <c r="AC48" s="6"/>
      <c r="AD48" s="6"/>
      <c r="AE48" s="6"/>
      <c r="AF48" s="6"/>
      <c r="AG48" s="6"/>
      <c r="AH48" s="815"/>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3"/>
      <c r="CG48" s="3"/>
      <c r="CH48" s="3"/>
      <c r="CI48" s="3"/>
      <c r="CJ48" s="3"/>
    </row>
    <row r="49" spans="2:88" s="762" customFormat="1" ht="13.5" customHeight="1" x14ac:dyDescent="0.25">
      <c r="B49" s="3"/>
      <c r="C49" s="750"/>
      <c r="D49" s="4"/>
      <c r="E49" s="4"/>
      <c r="F49" s="4"/>
      <c r="G49" s="914"/>
      <c r="H49" s="750"/>
      <c r="I49" s="3"/>
      <c r="J49" s="792"/>
      <c r="K49" s="3"/>
      <c r="L49" s="3"/>
      <c r="M49" s="3"/>
      <c r="N49" s="3"/>
      <c r="O49" s="6"/>
      <c r="P49" s="6"/>
      <c r="Q49" s="6"/>
      <c r="R49" s="6"/>
      <c r="S49" s="6"/>
      <c r="T49" s="6"/>
      <c r="U49" s="6"/>
      <c r="V49" s="6"/>
      <c r="W49" s="6"/>
      <c r="X49" s="6"/>
      <c r="Y49" s="6"/>
      <c r="Z49" s="6"/>
      <c r="AA49" s="6"/>
      <c r="AB49" s="6"/>
      <c r="AC49" s="6"/>
      <c r="AD49" s="6"/>
      <c r="AE49" s="6"/>
      <c r="AF49" s="6"/>
      <c r="AG49" s="6"/>
      <c r="AH49" s="815"/>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3"/>
      <c r="CG49" s="3"/>
      <c r="CH49" s="3"/>
      <c r="CI49" s="3"/>
      <c r="CJ49" s="3"/>
    </row>
    <row r="50" spans="2:88" s="762" customFormat="1" ht="12.75" customHeight="1" x14ac:dyDescent="0.25">
      <c r="B50" s="3"/>
      <c r="C50" s="750"/>
      <c r="D50" s="4"/>
      <c r="E50" s="4"/>
      <c r="F50" s="4"/>
      <c r="G50" s="914"/>
      <c r="H50" s="750"/>
      <c r="I50" s="3"/>
      <c r="J50" s="792"/>
      <c r="K50" s="3"/>
      <c r="L50" s="3"/>
      <c r="M50" s="3"/>
      <c r="N50" s="3"/>
      <c r="O50" s="6"/>
      <c r="P50" s="6"/>
      <c r="Q50" s="6"/>
      <c r="R50" s="6"/>
      <c r="S50" s="6"/>
      <c r="T50" s="6"/>
      <c r="U50" s="6"/>
      <c r="V50" s="6"/>
      <c r="W50" s="6"/>
      <c r="X50" s="6"/>
      <c r="Y50" s="6"/>
      <c r="Z50" s="6"/>
      <c r="AA50" s="6"/>
      <c r="AB50" s="6"/>
      <c r="AC50" s="6"/>
      <c r="AD50" s="6"/>
      <c r="AE50" s="6"/>
      <c r="AF50" s="6"/>
      <c r="AG50" s="6"/>
      <c r="AH50" s="815"/>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3"/>
      <c r="CG50" s="3"/>
      <c r="CH50" s="3"/>
      <c r="CI50" s="3"/>
      <c r="CJ50" s="3"/>
    </row>
    <row r="51" spans="2:88" s="762" customFormat="1" ht="12.75" customHeight="1" x14ac:dyDescent="0.25">
      <c r="B51" s="3"/>
      <c r="C51" s="750"/>
      <c r="D51" s="4"/>
      <c r="E51" s="4"/>
      <c r="F51" s="4"/>
      <c r="G51" s="914"/>
      <c r="H51" s="750"/>
      <c r="I51" s="3"/>
      <c r="J51" s="792"/>
      <c r="K51" s="3"/>
      <c r="L51" s="3"/>
      <c r="M51" s="3"/>
      <c r="N51" s="3"/>
      <c r="O51" s="6"/>
      <c r="P51" s="6"/>
      <c r="Q51" s="6"/>
      <c r="R51" s="6"/>
      <c r="S51" s="6"/>
      <c r="T51" s="6"/>
      <c r="U51" s="6"/>
      <c r="V51" s="6"/>
      <c r="W51" s="6"/>
      <c r="X51" s="6"/>
      <c r="Y51" s="6"/>
      <c r="Z51" s="6"/>
      <c r="AA51" s="6"/>
      <c r="AB51" s="6"/>
      <c r="AC51" s="6"/>
      <c r="AD51" s="6"/>
      <c r="AE51" s="6"/>
      <c r="AF51" s="6"/>
      <c r="AG51" s="6"/>
      <c r="AH51" s="815"/>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3"/>
      <c r="CG51" s="3"/>
      <c r="CH51" s="3"/>
      <c r="CI51" s="3"/>
      <c r="CJ51" s="3"/>
    </row>
    <row r="52" spans="2:88" s="762" customFormat="1" ht="13.5" customHeight="1" x14ac:dyDescent="0.25">
      <c r="B52" s="3"/>
      <c r="C52" s="750"/>
      <c r="D52" s="4"/>
      <c r="E52" s="4"/>
      <c r="F52" s="4"/>
      <c r="G52" s="914"/>
      <c r="H52" s="750"/>
      <c r="I52" s="3"/>
      <c r="J52" s="792"/>
      <c r="K52" s="3"/>
      <c r="L52" s="3"/>
      <c r="M52" s="3"/>
      <c r="N52" s="3"/>
      <c r="O52" s="6"/>
      <c r="P52" s="6"/>
      <c r="Q52" s="6"/>
      <c r="R52" s="6"/>
      <c r="S52" s="6"/>
      <c r="T52" s="6"/>
      <c r="U52" s="6"/>
      <c r="V52" s="6"/>
      <c r="W52" s="6"/>
      <c r="X52" s="6"/>
      <c r="Y52" s="6"/>
      <c r="Z52" s="6"/>
      <c r="AA52" s="6"/>
      <c r="AB52" s="6"/>
      <c r="AC52" s="6"/>
      <c r="AD52" s="6"/>
      <c r="AE52" s="6"/>
      <c r="AF52" s="6"/>
      <c r="AG52" s="6"/>
      <c r="AH52" s="815"/>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3"/>
      <c r="CG52" s="3"/>
      <c r="CH52" s="3"/>
      <c r="CI52" s="3"/>
      <c r="CJ52" s="3"/>
    </row>
    <row r="96" spans="8:8" ht="18" x14ac:dyDescent="0.25">
      <c r="H96" s="845" t="s">
        <v>490</v>
      </c>
    </row>
    <row r="97" spans="8:8" ht="18" x14ac:dyDescent="0.25">
      <c r="H97" s="845" t="s">
        <v>489</v>
      </c>
    </row>
  </sheetData>
  <sortState ref="A3:CD31">
    <sortCondition ref="U3:U31"/>
    <sortCondition ref="N3:N31"/>
    <sortCondition ref="A3:A31"/>
  </sortState>
  <mergeCells count="5">
    <mergeCell ref="B1:K1"/>
    <mergeCell ref="N1:T1"/>
    <mergeCell ref="V1:AH1"/>
    <mergeCell ref="AI1:AT1"/>
    <mergeCell ref="I32:V32"/>
  </mergeCells>
  <conditionalFormatting sqref="D1:J1048576">
    <cfRule type="cellIs" dxfId="37" priority="6" operator="equal">
      <formula>0</formula>
    </cfRule>
  </conditionalFormatting>
  <pageMargins left="0.5" right="0.5" top="1" bottom="0.5" header="0.5" footer="0.5"/>
  <pageSetup paperSize="17" scale="45" fitToWidth="2" fitToHeight="2" orientation="landscape" r:id="rId1"/>
  <headerFooter alignWithMargins="0">
    <oddFooter>&amp;L&amp;D&amp;C&amp;T&amp;R&amp;F</oddFooter>
  </headerFooter>
  <rowBreaks count="1" manualBreakCount="1">
    <brk id="19" max="81" man="1"/>
  </rowBreaks>
  <colBreaks count="1" manualBreakCount="1">
    <brk id="62" max="16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CI73"/>
  <sheetViews>
    <sheetView topLeftCell="A2" zoomScale="70" zoomScaleNormal="70" workbookViewId="0">
      <pane xSplit="8" ySplit="1" topLeftCell="I75" activePane="bottomRight" state="frozen"/>
      <selection activeCell="BM3" sqref="BM3"/>
      <selection pane="topRight" activeCell="BM3" sqref="BM3"/>
      <selection pane="bottomLeft" activeCell="BM3" sqref="BM3"/>
      <selection pane="bottomRight" activeCell="BN2" sqref="BN2:BO2"/>
    </sheetView>
  </sheetViews>
  <sheetFormatPr defaultRowHeight="15.75" x14ac:dyDescent="0.25"/>
  <cols>
    <col min="1" max="1" width="5" style="762" customWidth="1"/>
    <col min="2" max="2" width="3.5703125" style="3" customWidth="1"/>
    <col min="3" max="3" width="9" style="750" customWidth="1"/>
    <col min="4" max="4" width="4.42578125" style="4" customWidth="1"/>
    <col min="5" max="5" width="6.85546875" style="4" customWidth="1"/>
    <col min="6" max="6" width="3.42578125" style="4" customWidth="1"/>
    <col min="7" max="7" width="5" style="4" bestFit="1" customWidth="1"/>
    <col min="8" max="8" width="39.85546875" style="750" bestFit="1" customWidth="1"/>
    <col min="9" max="9" width="6.42578125" style="3" customWidth="1"/>
    <col min="10" max="10" width="16.42578125" style="792" bestFit="1" customWidth="1"/>
    <col min="11" max="11" width="4.5703125" style="3" customWidth="1"/>
    <col min="12" max="13" width="3.7109375" style="3" customWidth="1"/>
    <col min="14" max="14" width="4.7109375" style="3" customWidth="1"/>
    <col min="15" max="15" width="7.5703125" style="6" bestFit="1" customWidth="1"/>
    <col min="16" max="16" width="4.7109375" style="6" customWidth="1"/>
    <col min="17" max="17" width="7.140625" style="6" bestFit="1" customWidth="1"/>
    <col min="18" max="18" width="6.5703125" style="6" customWidth="1"/>
    <col min="19" max="19" width="7.140625" style="6" bestFit="1" customWidth="1"/>
    <col min="20" max="21" width="6.85546875" style="6" customWidth="1"/>
    <col min="22" max="22" width="7.140625" style="6" bestFit="1" customWidth="1"/>
    <col min="23" max="23" width="10.28515625" style="6" bestFit="1" customWidth="1"/>
    <col min="24" max="28" width="5.28515625" style="6" customWidth="1"/>
    <col min="29" max="29" width="7.28515625" style="6" bestFit="1" customWidth="1"/>
    <col min="30" max="30" width="4.85546875" style="6" customWidth="1"/>
    <col min="31" max="31" width="6.42578125" style="6" customWidth="1"/>
    <col min="32" max="32" width="5.28515625" style="6" customWidth="1"/>
    <col min="33" max="33" width="10.85546875" style="6" bestFit="1" customWidth="1"/>
    <col min="34" max="34" width="8" style="815" bestFit="1" customWidth="1"/>
    <col min="35" max="35" width="10.28515625" style="6" bestFit="1" customWidth="1"/>
    <col min="36" max="37" width="7.140625" style="6" bestFit="1" customWidth="1"/>
    <col min="38" max="38" width="4.5703125" style="6" customWidth="1"/>
    <col min="39" max="39" width="5" style="6" customWidth="1"/>
    <col min="40" max="40" width="9" style="6" customWidth="1"/>
    <col min="41" max="41" width="5" style="6" customWidth="1"/>
    <col min="42" max="42" width="8.42578125" style="6" bestFit="1" customWidth="1"/>
    <col min="43" max="43" width="5" style="6" customWidth="1"/>
    <col min="44" max="44" width="10.28515625" style="6" bestFit="1" customWidth="1"/>
    <col min="45" max="45" width="9.5703125" style="6" bestFit="1" customWidth="1"/>
    <col min="46" max="47" width="9.7109375" style="6" customWidth="1"/>
    <col min="48" max="57" width="9.140625" style="6" customWidth="1"/>
    <col min="58" max="58" width="10.28515625" style="6" customWidth="1"/>
    <col min="59" max="61" width="9.140625" style="6" customWidth="1"/>
    <col min="62" max="62" width="15.42578125" style="6" customWidth="1"/>
    <col min="63" max="63" width="17" style="6" customWidth="1"/>
    <col min="64" max="64" width="13.28515625" style="6" bestFit="1" customWidth="1"/>
    <col min="65" max="65" width="9.85546875" style="6" bestFit="1" customWidth="1"/>
    <col min="66" max="68" width="9.85546875" style="6" customWidth="1"/>
    <col min="69" max="74" width="9.140625" style="6" customWidth="1"/>
    <col min="75" max="77" width="10.42578125" style="6" bestFit="1" customWidth="1"/>
    <col min="78" max="82" width="9.140625" style="6"/>
    <col min="83" max="16384" width="9.140625" style="3"/>
  </cols>
  <sheetData>
    <row r="1" spans="1:83" s="1" customFormat="1" ht="64.5" customHeight="1" x14ac:dyDescent="0.6">
      <c r="A1" s="763"/>
      <c r="B1" s="2098" t="s">
        <v>431</v>
      </c>
      <c r="C1" s="2099"/>
      <c r="D1" s="2099"/>
      <c r="E1" s="2099"/>
      <c r="F1" s="2099"/>
      <c r="G1" s="2099"/>
      <c r="H1" s="2099"/>
      <c r="I1" s="2099"/>
      <c r="J1" s="2099"/>
      <c r="K1" s="2099"/>
      <c r="L1" s="846"/>
      <c r="M1" s="846"/>
      <c r="N1" s="2100" t="s">
        <v>2</v>
      </c>
      <c r="O1" s="2100"/>
      <c r="P1" s="2100"/>
      <c r="Q1" s="2100"/>
      <c r="R1" s="2100"/>
      <c r="S1" s="2100"/>
      <c r="T1" s="2100"/>
      <c r="U1" s="847"/>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848"/>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25"/>
    </row>
    <row r="2" spans="1:83" s="2" customFormat="1" ht="156.75" customHeight="1" x14ac:dyDescent="0.25">
      <c r="A2" s="781" t="s">
        <v>475</v>
      </c>
      <c r="B2" s="768" t="s">
        <v>25</v>
      </c>
      <c r="C2" s="769" t="s">
        <v>1</v>
      </c>
      <c r="D2" s="769" t="s">
        <v>33</v>
      </c>
      <c r="E2" s="769" t="s">
        <v>0</v>
      </c>
      <c r="F2" s="769" t="s">
        <v>26</v>
      </c>
      <c r="G2" s="769"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484</v>
      </c>
      <c r="BN2" s="36" t="s">
        <v>585</v>
      </c>
      <c r="BO2" s="47" t="s">
        <v>584</v>
      </c>
      <c r="BP2" s="774" t="s">
        <v>91</v>
      </c>
      <c r="BQ2" s="774" t="s">
        <v>67</v>
      </c>
      <c r="BR2" s="775" t="s">
        <v>76</v>
      </c>
      <c r="BS2" s="775" t="s">
        <v>77</v>
      </c>
      <c r="BT2" s="775" t="s">
        <v>75</v>
      </c>
      <c r="BU2" s="775" t="s">
        <v>79</v>
      </c>
      <c r="BV2" s="775" t="s">
        <v>80</v>
      </c>
      <c r="BW2" s="776" t="s">
        <v>62</v>
      </c>
      <c r="BX2" s="776" t="s">
        <v>63</v>
      </c>
      <c r="BY2" s="776" t="s">
        <v>64</v>
      </c>
      <c r="BZ2" s="777" t="s">
        <v>483</v>
      </c>
      <c r="CA2" s="777" t="s">
        <v>65</v>
      </c>
      <c r="CB2" s="777" t="s">
        <v>68</v>
      </c>
      <c r="CC2" s="777" t="s">
        <v>66</v>
      </c>
      <c r="CD2" s="777" t="s">
        <v>72</v>
      </c>
      <c r="CE2" s="26"/>
    </row>
    <row r="3" spans="1:83" ht="16.5" customHeight="1" x14ac:dyDescent="0.2">
      <c r="A3" s="778">
        <v>1</v>
      </c>
      <c r="B3" s="779">
        <f>'SAME1 Flight Tests 8-27-09'!A28</f>
        <v>3</v>
      </c>
      <c r="C3" s="835" t="str">
        <f>'SAME1 Flight Tests 8-27-09'!B28</f>
        <v>Silicone</v>
      </c>
      <c r="D3" s="782"/>
      <c r="E3" s="779" t="str">
        <f>'SAME1 Flight Tests 8-27-09'!C28</f>
        <v>24 S</v>
      </c>
      <c r="F3" s="779">
        <f>'SAME1 Flight Tests 8-27-09'!D28</f>
        <v>2</v>
      </c>
      <c r="G3" s="779">
        <f>'SAME1 Flight Tests 8-27-09'!E28</f>
        <v>24</v>
      </c>
      <c r="H3" s="779" t="str">
        <f>'SAME1 Flight Tests 8-27-09'!F28</f>
        <v>Flow Down</v>
      </c>
      <c r="I3" s="779">
        <f>'SAME1 Flight Tests 8-27-09'!G28</f>
        <v>267</v>
      </c>
      <c r="J3" s="791">
        <f>'SAME1 Flight Tests 8-27-09'!H28</f>
        <v>39349</v>
      </c>
      <c r="K3" s="779">
        <f>'SAME1 Flight Tests 8-27-09'!I28</f>
        <v>0</v>
      </c>
      <c r="L3" s="779" t="str">
        <f>'SAME1 Flight Tests 8-27-09'!J28</f>
        <v>n</v>
      </c>
      <c r="M3" s="779" t="str">
        <f>'SAME1 Flight Tests 8-27-09'!K28</f>
        <v>n</v>
      </c>
      <c r="N3" s="779">
        <f>'SAME1 Flight Tests 8-27-09'!L28</f>
        <v>4</v>
      </c>
      <c r="O3" s="804">
        <f>'SAME1 Flight Tests 8-27-09'!M28</f>
        <v>1.327</v>
      </c>
      <c r="P3" s="805">
        <f>'SAME1 Flight Tests 8-27-09'!N28</f>
        <v>38</v>
      </c>
      <c r="Q3" s="805">
        <f>'SAME1 Flight Tests 8-27-09'!O28</f>
        <v>8</v>
      </c>
      <c r="R3" s="805">
        <f>'SAME1 Flight Tests 8-27-09'!P28</f>
        <v>8</v>
      </c>
      <c r="S3" s="806"/>
      <c r="T3" s="806"/>
      <c r="U3" s="805">
        <f>'SAME1 Flight Tests 8-27-09'!Q28</f>
        <v>35.666666666666664</v>
      </c>
      <c r="V3" s="806"/>
      <c r="W3" s="806"/>
      <c r="X3" s="806"/>
      <c r="Y3" s="806"/>
      <c r="Z3" s="806"/>
      <c r="AA3" s="805" t="str">
        <f>'SAME1 Flight Tests 8-27-09'!R28</f>
        <v>y</v>
      </c>
      <c r="AB3" s="805" t="str">
        <f>'SAME1 Flight Tests 8-27-09'!S28</f>
        <v>y</v>
      </c>
      <c r="AC3" s="805">
        <f>'SAME1 Flight Tests 8-27-09'!T28</f>
        <v>1</v>
      </c>
      <c r="AD3" s="806"/>
      <c r="AE3" s="805">
        <f>'SAME1 Flight Tests 8-27-09'!U28</f>
        <v>10</v>
      </c>
      <c r="AF3" s="806"/>
      <c r="AG3" s="816">
        <f>'SAME1 Flight Tests 8-27-09'!V28</f>
        <v>3.1812241356819398E-2</v>
      </c>
      <c r="AH3" s="818">
        <f>'SAME1 Flight Tests 8-27-09'!W28</f>
        <v>0.45559533159976062</v>
      </c>
      <c r="AI3" s="806"/>
      <c r="AJ3" s="806"/>
      <c r="AK3" s="806"/>
      <c r="AL3" s="806"/>
      <c r="AM3" s="806"/>
      <c r="AN3" s="806"/>
      <c r="AO3" s="806"/>
      <c r="AP3" s="806"/>
      <c r="AQ3" s="806"/>
      <c r="AR3" s="806"/>
      <c r="AS3" s="806"/>
      <c r="AT3" s="806"/>
      <c r="AU3" s="805">
        <f>'SAME1 Flight Tests 8-27-09'!X28</f>
        <v>0.62</v>
      </c>
      <c r="AV3" s="820">
        <f>'SAME1 Flight Tests 8-27-09'!Y28</f>
        <v>3.1337739999999998</v>
      </c>
      <c r="AW3" s="820">
        <f>'SAME1 Flight Tests 8-27-09'!Z28</f>
        <v>6.2492080000000003</v>
      </c>
      <c r="AX3" s="820">
        <f>'SAME1 Flight Tests 8-27-09'!AA28</f>
        <v>4.2740175000000011</v>
      </c>
      <c r="AY3" s="822"/>
      <c r="AZ3" s="822"/>
      <c r="BA3" s="820">
        <f>'SAME1 Flight Tests 8-27-09'!AC28</f>
        <v>4.9375160000000005</v>
      </c>
      <c r="BB3" s="822"/>
      <c r="BC3" s="822"/>
      <c r="BD3" s="820">
        <f>'SAME1 Flight Tests 8-27-09'!AB28</f>
        <v>6.4803015000000004</v>
      </c>
      <c r="BE3" s="820">
        <f>'SAME1 Flight Tests 8-27-09'!AD28</f>
        <v>4.6543585000000016</v>
      </c>
      <c r="BF3" s="826">
        <f>'SAME1 Flight Tests 8-27-09'!AE28</f>
        <v>41615</v>
      </c>
      <c r="BG3" s="806"/>
      <c r="BH3" s="806"/>
      <c r="BI3" s="805">
        <f>'SAME1 Flight Tests 8-27-09'!AF28</f>
        <v>39.203749999999999</v>
      </c>
      <c r="BJ3" s="805">
        <f>'SAME1 Flight Tests 8-27-09'!AG28</f>
        <v>73.787950000000009</v>
      </c>
      <c r="BK3" s="805">
        <f>'SAME1 Flight Tests 8-27-09'!AH28</f>
        <v>1.8259429999999988</v>
      </c>
      <c r="BL3" s="805">
        <f>'SAME1 Flight Tests 8-27-09'!AK28</f>
        <v>1916208.9136147145</v>
      </c>
      <c r="BM3" s="805">
        <f>'SAME1 Flight Tests 8-27-09'!AL28</f>
        <v>393.72528619180156</v>
      </c>
      <c r="BN3" s="806"/>
      <c r="BO3" s="805"/>
      <c r="BP3" s="806"/>
      <c r="BQ3" s="805">
        <f>'SAME1 Flight Tests 8-27-09'!AM28</f>
        <v>89.077674166451743</v>
      </c>
      <c r="BR3" s="816">
        <f>'SAME1 Flight Tests 8-27-09'!AP28</f>
        <v>0.20547096060057599</v>
      </c>
      <c r="BS3" s="816">
        <f>'SAME1 Flight Tests 8-27-09'!AQ28</f>
        <v>0.46347921790423513</v>
      </c>
      <c r="BT3" s="816"/>
      <c r="BU3" s="816">
        <f>'SAME1 Flight Tests 8-27-09'!AS28</f>
        <v>2.4643261883080352</v>
      </c>
      <c r="BV3" s="816">
        <f>'SAME1 Flight Tests 8-27-09'!AT28</f>
        <v>0.13680770082229526</v>
      </c>
      <c r="BW3" s="807">
        <f>'SAME1 Flight Tests 8-27-09'!BB28</f>
        <v>1916208.9136147145</v>
      </c>
      <c r="BX3" s="807">
        <f>'SAME1 Flight Tests 8-27-09'!BC28</f>
        <v>1886121.596306127</v>
      </c>
      <c r="BY3" s="807">
        <f>'SAME1 Flight Tests 8-27-09'!BD28</f>
        <v>1753586.9635617984</v>
      </c>
      <c r="BZ3" s="806"/>
      <c r="CA3" s="805">
        <f>'SAME1 Flight Tests 8-27-09'!BG28</f>
        <v>0.39183326180257483</v>
      </c>
      <c r="CB3" s="805">
        <f>'SAME1 Flight Tests 8-27-09'!BF28</f>
        <v>0.55000000000000004</v>
      </c>
      <c r="CC3" s="783"/>
      <c r="CD3" s="805">
        <f>'SAME1 Flight Tests 8-27-09'!BE28</f>
        <v>0.9</v>
      </c>
      <c r="CE3" s="27"/>
    </row>
    <row r="4" spans="1:83" ht="16.5" customHeight="1" x14ac:dyDescent="0.2">
      <c r="A4" s="780">
        <v>2</v>
      </c>
      <c r="B4" s="784">
        <f>'SAME R Results'!A3</f>
        <v>1</v>
      </c>
      <c r="C4" s="836" t="str">
        <f>'SAME R Results'!B3</f>
        <v>Silicone</v>
      </c>
      <c r="D4" s="784" t="str">
        <f>'SAME R Results'!C3</f>
        <v>S03</v>
      </c>
      <c r="E4" s="784" t="str">
        <f>'SAME R Results'!D3</f>
        <v>1S</v>
      </c>
      <c r="F4" s="784">
        <f>'SAME R Results'!E3</f>
        <v>1</v>
      </c>
      <c r="G4" s="784">
        <f>'SAME R Results'!F3</f>
        <v>48</v>
      </c>
      <c r="H4" s="785" t="str">
        <f>'SAME R Results'!G3</f>
        <v>Low Temp</v>
      </c>
      <c r="I4" s="784" t="str">
        <f>'SAME R Results'!H3</f>
        <v xml:space="preserve">197 10:00 </v>
      </c>
      <c r="J4" s="786">
        <f>'SAME R Results'!I3</f>
        <v>40375.416666666664</v>
      </c>
      <c r="K4" s="784">
        <f>'SAME R Results'!J3</f>
        <v>0</v>
      </c>
      <c r="L4" s="787"/>
      <c r="M4" s="787"/>
      <c r="N4" s="784">
        <f>'SAME R Results'!K3</f>
        <v>8</v>
      </c>
      <c r="O4" s="793">
        <f>'SAME R Results'!L3</f>
        <v>1.304</v>
      </c>
      <c r="P4" s="784">
        <f>'SAME R Results'!M3</f>
        <v>60</v>
      </c>
      <c r="Q4" s="784">
        <f>'SAME R Results'!N3</f>
        <v>11</v>
      </c>
      <c r="R4" s="784">
        <f>'SAME R Results'!O3</f>
        <v>8</v>
      </c>
      <c r="S4" s="784" t="str">
        <f>'SAME R Results'!P3</f>
        <v>n</v>
      </c>
      <c r="T4" s="784">
        <f>'SAME R Results'!Q3</f>
        <v>0</v>
      </c>
      <c r="U4" s="784">
        <f>'SAME R Results'!R3</f>
        <v>61.666666666666664</v>
      </c>
      <c r="V4" s="784" t="str">
        <f>'SAME R Results'!S3</f>
        <v>y</v>
      </c>
      <c r="W4" s="784">
        <f>'SAME R Results'!T3</f>
        <v>60</v>
      </c>
      <c r="X4" s="784" t="str">
        <f>'SAME R Results'!U3</f>
        <v>n</v>
      </c>
      <c r="Y4" s="784" t="str">
        <f>'SAME R Results'!V3</f>
        <v>y</v>
      </c>
      <c r="Z4" s="784" t="str">
        <f>'SAME R Results'!W3</f>
        <v>y</v>
      </c>
      <c r="AA4" s="784" t="str">
        <f>'SAME R Results'!X3</f>
        <v>y</v>
      </c>
      <c r="AB4" s="784" t="str">
        <f>'SAME R Results'!Y3</f>
        <v>y</v>
      </c>
      <c r="AC4" s="808"/>
      <c r="AD4" s="784" t="str">
        <f>'SAME R Results'!Z3</f>
        <v>y</v>
      </c>
      <c r="AE4" s="784">
        <f>'SAME R Results'!AA3</f>
        <v>10</v>
      </c>
      <c r="AF4" s="784" t="str">
        <f>'SAME R Results'!AB3</f>
        <v>y</v>
      </c>
      <c r="AG4" s="817">
        <f>'SAME R Results'!AC3</f>
        <v>3.1809999999999998E-2</v>
      </c>
      <c r="AH4" s="819">
        <f>'SAME R Results'!AD3</f>
        <v>0</v>
      </c>
      <c r="AI4" s="784">
        <f>'SAME R Results'!AE3</f>
        <v>0</v>
      </c>
      <c r="AJ4" s="784">
        <f>'SAME R Results'!AF3</f>
        <v>0</v>
      </c>
      <c r="AK4" s="784">
        <f>'SAME R Results'!AG3</f>
        <v>0</v>
      </c>
      <c r="AL4" s="784">
        <f>'SAME R Results'!AH3</f>
        <v>0</v>
      </c>
      <c r="AM4" s="784">
        <f>'SAME R Results'!AI3</f>
        <v>0</v>
      </c>
      <c r="AN4" s="784">
        <f>'SAME R Results'!AJ3</f>
        <v>0</v>
      </c>
      <c r="AO4" s="784">
        <f>'SAME R Results'!AK3</f>
        <v>0</v>
      </c>
      <c r="AP4" s="784">
        <f>'SAME R Results'!AL3</f>
        <v>0</v>
      </c>
      <c r="AQ4" s="784">
        <f>'SAME R Results'!AM3</f>
        <v>0</v>
      </c>
      <c r="AR4" s="817">
        <f>'SAME R Results'!AN3</f>
        <v>0</v>
      </c>
      <c r="AS4" s="819">
        <f>'SAME R Results'!AO3</f>
        <v>0</v>
      </c>
      <c r="AT4" s="784">
        <f>'SAME R Results'!AP3</f>
        <v>0</v>
      </c>
      <c r="AU4" s="808"/>
      <c r="AV4" s="821">
        <f>'SAME R Results'!AQ3</f>
        <v>0</v>
      </c>
      <c r="AW4" s="821">
        <f>'SAME R Results'!AR3</f>
        <v>6.2647500000000003</v>
      </c>
      <c r="AX4" s="821">
        <f>'SAME R Results'!AS3</f>
        <v>0</v>
      </c>
      <c r="AY4" s="821">
        <f>'SAME R Results'!AT3</f>
        <v>0</v>
      </c>
      <c r="AZ4" s="823"/>
      <c r="BA4" s="823"/>
      <c r="BB4" s="821">
        <f>'SAME R Results'!AU3</f>
        <v>1.9261238095238091</v>
      </c>
      <c r="BC4" s="821">
        <f>'SAME R Results'!AV3</f>
        <v>2.6800000000000001E-2</v>
      </c>
      <c r="BD4" s="821">
        <f>'SAME R Results'!AW3</f>
        <v>6.997711500000003</v>
      </c>
      <c r="BE4" s="821">
        <f>'SAME R Results'!AX3</f>
        <v>4.5921775</v>
      </c>
      <c r="BF4" s="827">
        <f>'SAME R Results'!AY3</f>
        <v>53904.9</v>
      </c>
      <c r="BG4" s="784">
        <f>'SAME R Results'!AZ3</f>
        <v>1.7174561904761902</v>
      </c>
      <c r="BH4" s="784">
        <f>'SAME R Results'!BA3</f>
        <v>8.2000000000000003E-2</v>
      </c>
      <c r="BI4" s="808"/>
      <c r="BJ4" s="784">
        <f>'SAME R Results'!BB3</f>
        <v>75.758799999999994</v>
      </c>
      <c r="BK4" s="784">
        <f>'SAME R Results'!BC3</f>
        <v>2.4055340000000029</v>
      </c>
      <c r="BL4" s="784">
        <f>'SAME R Results'!BD3</f>
        <v>2523938.5830877088</v>
      </c>
      <c r="BM4" s="784">
        <f>'SAME R Results'!BE3</f>
        <v>615.51380336758314</v>
      </c>
      <c r="BN4" s="784">
        <f>'SAME R Results'!BF3</f>
        <v>4.9691332442250085</v>
      </c>
      <c r="BO4" s="784">
        <f>'SAME R Results'!BG3</f>
        <v>1.0696964473380586</v>
      </c>
      <c r="BP4" s="808"/>
      <c r="BQ4" s="784">
        <f>'SAME R Results'!BH3</f>
        <v>108.49420825246703</v>
      </c>
      <c r="BR4" s="817">
        <f>'SAME R Results'!BI3</f>
        <v>0.24387035702532131</v>
      </c>
      <c r="BS4" s="817">
        <f>'SAME R Results'!BJ3</f>
        <v>0.4501551400693799</v>
      </c>
      <c r="BT4" s="817">
        <f>'SAME R Results'!BL3</f>
        <v>4.6453676242364876</v>
      </c>
      <c r="BU4" s="817">
        <f>'SAME R Results'!BM3</f>
        <v>2.1878400054141345</v>
      </c>
      <c r="BV4" s="817">
        <f>'SAME R Results'!BN3</f>
        <v>0.1794970908990223</v>
      </c>
      <c r="BW4" s="784">
        <f>'SAME R Results'!BO3</f>
        <v>2523938.5830877088</v>
      </c>
      <c r="BX4" s="784">
        <f>'SAME R Results'!BP3</f>
        <v>2484963.0187997492</v>
      </c>
      <c r="BY4" s="784">
        <f>'SAME R Results'!BQ3</f>
        <v>2292449.3195224772</v>
      </c>
      <c r="BZ4" s="784">
        <f>'SAME R Results'!BR3</f>
        <v>615.51380336758314</v>
      </c>
      <c r="CA4" s="784">
        <f>'SAME R Results'!BS3</f>
        <v>0.53394610672112286</v>
      </c>
      <c r="CB4" s="784">
        <f>'SAME R Results'!BT3</f>
        <v>0.55000000000000004</v>
      </c>
      <c r="CC4" s="784">
        <f>'SAME R Results'!BV3</f>
        <v>2.6038189203454558</v>
      </c>
      <c r="CD4" s="784">
        <f>'SAME R Results'!BW3</f>
        <v>0.9</v>
      </c>
      <c r="CE4" s="27"/>
    </row>
    <row r="5" spans="1:83" ht="16.5" customHeight="1" x14ac:dyDescent="0.2">
      <c r="A5" s="778">
        <v>1</v>
      </c>
      <c r="B5" s="779">
        <f>'SAME1 Flight Tests 8-27-09'!A32</f>
        <v>3</v>
      </c>
      <c r="C5" s="835" t="str">
        <f>'SAME1 Flight Tests 8-27-09'!B32</f>
        <v>Silicone</v>
      </c>
      <c r="D5" s="782"/>
      <c r="E5" s="779" t="str">
        <f>'SAME1 Flight Tests 8-27-09'!C32</f>
        <v>27S</v>
      </c>
      <c r="F5" s="779">
        <f>'SAME1 Flight Tests 8-27-09'!D32</f>
        <v>3</v>
      </c>
      <c r="G5" s="779">
        <f>'SAME1 Flight Tests 8-27-09'!E32</f>
        <v>27</v>
      </c>
      <c r="H5" s="779" t="str">
        <f>'SAME1 Flight Tests 8-27-09'!F32</f>
        <v>Heat down</v>
      </c>
      <c r="I5" s="779">
        <f>'SAME1 Flight Tests 8-27-09'!G32</f>
        <v>269</v>
      </c>
      <c r="J5" s="791">
        <f>'SAME1 Flight Tests 8-27-09'!H32</f>
        <v>39351</v>
      </c>
      <c r="K5" s="779">
        <f>'SAME1 Flight Tests 8-27-09'!I32</f>
        <v>0</v>
      </c>
      <c r="L5" s="779" t="str">
        <f>'SAME1 Flight Tests 8-27-09'!J32</f>
        <v>n</v>
      </c>
      <c r="M5" s="779" t="str">
        <f>'SAME1 Flight Tests 8-27-09'!K32</f>
        <v>n</v>
      </c>
      <c r="N5" s="779">
        <f>'SAME1 Flight Tests 8-27-09'!L32</f>
        <v>8</v>
      </c>
      <c r="O5" s="804">
        <f>'SAME1 Flight Tests 8-27-09'!M32</f>
        <v>1.32</v>
      </c>
      <c r="P5" s="805">
        <f>'SAME1 Flight Tests 8-27-09'!N32</f>
        <v>40</v>
      </c>
      <c r="Q5" s="805">
        <f>'SAME1 Flight Tests 8-27-09'!O32</f>
        <v>11</v>
      </c>
      <c r="R5" s="805">
        <f>'SAME1 Flight Tests 8-27-09'!P32</f>
        <v>8</v>
      </c>
      <c r="S5" s="806"/>
      <c r="T5" s="806"/>
      <c r="U5" s="805">
        <f>'SAME1 Flight Tests 8-27-09'!Q32</f>
        <v>38.5</v>
      </c>
      <c r="V5" s="806"/>
      <c r="W5" s="806"/>
      <c r="X5" s="806"/>
      <c r="Y5" s="806"/>
      <c r="Z5" s="806"/>
      <c r="AA5" s="805" t="str">
        <f>'SAME1 Flight Tests 8-27-09'!R32</f>
        <v>y</v>
      </c>
      <c r="AB5" s="805" t="str">
        <f>'SAME1 Flight Tests 8-27-09'!S32</f>
        <v>y</v>
      </c>
      <c r="AC5" s="805">
        <f>'SAME1 Flight Tests 8-27-09'!T32</f>
        <v>1</v>
      </c>
      <c r="AD5" s="806"/>
      <c r="AE5" s="805">
        <f>'SAME1 Flight Tests 8-27-09'!U32</f>
        <v>10</v>
      </c>
      <c r="AF5" s="806"/>
      <c r="AG5" s="816">
        <f>'SAME1 Flight Tests 8-27-09'!V32</f>
        <v>3.1812241356819398E-2</v>
      </c>
      <c r="AH5" s="818">
        <f>'SAME1 Flight Tests 8-27-09'!W32</f>
        <v>0.46138037604437165</v>
      </c>
      <c r="AI5" s="806"/>
      <c r="AJ5" s="806"/>
      <c r="AK5" s="806"/>
      <c r="AL5" s="806"/>
      <c r="AM5" s="806"/>
      <c r="AN5" s="806"/>
      <c r="AO5" s="806"/>
      <c r="AP5" s="806"/>
      <c r="AQ5" s="806"/>
      <c r="AR5" s="806"/>
      <c r="AS5" s="806"/>
      <c r="AT5" s="806"/>
      <c r="AU5" s="805">
        <f>'SAME1 Flight Tests 8-27-09'!X32</f>
        <v>0.56999999999999995</v>
      </c>
      <c r="AV5" s="820">
        <f>'SAME1 Flight Tests 8-27-09'!Y32</f>
        <v>3.1291964999999999</v>
      </c>
      <c r="AW5" s="820">
        <f>'SAME1 Flight Tests 8-27-09'!Z32</f>
        <v>6.2365714999999993</v>
      </c>
      <c r="AX5" s="820">
        <f>'SAME1 Flight Tests 8-27-09'!AA32</f>
        <v>4.2092904999999998</v>
      </c>
      <c r="AY5" s="822"/>
      <c r="AZ5" s="822"/>
      <c r="BA5" s="820">
        <f>'SAME1 Flight Tests 8-27-09'!AC32</f>
        <v>4.9961700000000002</v>
      </c>
      <c r="BB5" s="822"/>
      <c r="BC5" s="822"/>
      <c r="BD5" s="820">
        <f>'SAME1 Flight Tests 8-27-09'!AB32</f>
        <v>6.8151250000000001</v>
      </c>
      <c r="BE5" s="820">
        <f>'SAME1 Flight Tests 8-27-09'!AD32</f>
        <v>4.7281809999999993</v>
      </c>
      <c r="BF5" s="826">
        <f>'SAME1 Flight Tests 8-27-09'!AE32</f>
        <v>54962</v>
      </c>
      <c r="BG5" s="806"/>
      <c r="BH5" s="806"/>
      <c r="BI5" s="805">
        <f>'SAME1 Flight Tests 8-27-09'!AF32</f>
        <v>45.909105263157905</v>
      </c>
      <c r="BJ5" s="805">
        <f>'SAME1 Flight Tests 8-27-09'!AG32</f>
        <v>83.506684210526331</v>
      </c>
      <c r="BK5" s="805">
        <f>'SAME1 Flight Tests 8-27-09'!AH32</f>
        <v>2.0869440000000008</v>
      </c>
      <c r="BL5" s="805">
        <f>'SAME1 Flight Tests 8-27-09'!AK32</f>
        <v>2576905.5744457017</v>
      </c>
      <c r="BM5" s="805">
        <f>'SAME1 Flight Tests 8-27-09'!AL32</f>
        <v>478.38886752070903</v>
      </c>
      <c r="BN5" s="806"/>
      <c r="BO5" s="805"/>
      <c r="BP5" s="806"/>
      <c r="BQ5" s="805">
        <f>'SAME1 Flight Tests 8-27-09'!AM32</f>
        <v>99.546228449413846</v>
      </c>
      <c r="BR5" s="816">
        <f>'SAME1 Flight Tests 8-27-09'!AP32</f>
        <v>0.18564470202739639</v>
      </c>
      <c r="BS5" s="816">
        <f>'SAME1 Flight Tests 8-27-09'!AQ32</f>
        <v>0.43576983373814704</v>
      </c>
      <c r="BT5" s="816"/>
      <c r="BU5" s="816">
        <f>'SAME1 Flight Tests 8-27-09'!AS32</f>
        <v>2.5186708524997536</v>
      </c>
      <c r="BV5" s="816">
        <f>'SAME1 Flight Tests 8-27-09'!AT32</f>
        <v>0.1211700419371388</v>
      </c>
      <c r="BW5" s="807">
        <f>'SAME1 Flight Tests 8-27-09'!BB32</f>
        <v>2576905.5744457017</v>
      </c>
      <c r="BX5" s="807">
        <f>'SAME1 Flight Tests 8-27-09'!BC32</f>
        <v>2537168.4812361719</v>
      </c>
      <c r="BY5" s="807">
        <f>'SAME1 Flight Tests 8-27-09'!BD32</f>
        <v>2339066.9776887307</v>
      </c>
      <c r="BZ5" s="806"/>
      <c r="CA5" s="805">
        <f>'SAME1 Flight Tests 8-27-09'!BG32</f>
        <v>0.44784206008583705</v>
      </c>
      <c r="CB5" s="805">
        <f>'SAME1 Flight Tests 8-27-09'!BF32</f>
        <v>0.55000000000000004</v>
      </c>
      <c r="CC5" s="783"/>
      <c r="CD5" s="805">
        <f>'SAME1 Flight Tests 8-27-09'!BE32</f>
        <v>0.9</v>
      </c>
      <c r="CE5" s="27"/>
    </row>
    <row r="6" spans="1:83" ht="16.5" customHeight="1" x14ac:dyDescent="0.2">
      <c r="A6" s="778">
        <v>1</v>
      </c>
      <c r="B6" s="779">
        <f>'SAME1 Flight Tests 8-27-09'!A26</f>
        <v>3</v>
      </c>
      <c r="C6" s="835" t="str">
        <f>'SAME1 Flight Tests 8-27-09'!B26</f>
        <v>Silicone</v>
      </c>
      <c r="D6" s="782"/>
      <c r="E6" s="779" t="str">
        <f>'SAME1 Flight Tests 8-27-09'!C26</f>
        <v>23 S</v>
      </c>
      <c r="F6" s="779">
        <f>'SAME1 Flight Tests 8-27-09'!D26</f>
        <v>1</v>
      </c>
      <c r="G6" s="779">
        <f>'SAME1 Flight Tests 8-27-09'!E26</f>
        <v>23</v>
      </c>
      <c r="H6" s="779" t="str">
        <f>'SAME1 Flight Tests 8-27-09'!F26</f>
        <v>Baseline</v>
      </c>
      <c r="I6" s="779">
        <f>'SAME1 Flight Tests 8-27-09'!G26</f>
        <v>267</v>
      </c>
      <c r="J6" s="791">
        <f>'SAME1 Flight Tests 8-27-09'!H26</f>
        <v>39349</v>
      </c>
      <c r="K6" s="779">
        <f>'SAME1 Flight Tests 8-27-09'!I26</f>
        <v>0</v>
      </c>
      <c r="L6" s="779" t="str">
        <f>'SAME1 Flight Tests 8-27-09'!J26</f>
        <v>n</v>
      </c>
      <c r="M6" s="779" t="str">
        <f>'SAME1 Flight Tests 8-27-09'!K26</f>
        <v>n</v>
      </c>
      <c r="N6" s="779">
        <f>'SAME1 Flight Tests 8-27-09'!L26</f>
        <v>8</v>
      </c>
      <c r="O6" s="804">
        <f>'SAME1 Flight Tests 8-27-09'!M26</f>
        <v>1.327</v>
      </c>
      <c r="P6" s="805">
        <f>'SAME1 Flight Tests 8-27-09'!N26</f>
        <v>45</v>
      </c>
      <c r="Q6" s="805">
        <f>'SAME1 Flight Tests 8-27-09'!O26</f>
        <v>11</v>
      </c>
      <c r="R6" s="805">
        <f>'SAME1 Flight Tests 8-27-09'!P26</f>
        <v>8</v>
      </c>
      <c r="S6" s="879"/>
      <c r="T6" s="879"/>
      <c r="U6" s="805">
        <f>'SAME1 Flight Tests 8-27-09'!Q26</f>
        <v>57</v>
      </c>
      <c r="V6" s="806"/>
      <c r="W6" s="806"/>
      <c r="X6" s="806"/>
      <c r="Y6" s="806"/>
      <c r="Z6" s="806"/>
      <c r="AA6" s="805" t="str">
        <f>'SAME1 Flight Tests 8-27-09'!R26</f>
        <v>y</v>
      </c>
      <c r="AB6" s="805" t="str">
        <f>'SAME1 Flight Tests 8-27-09'!S26</f>
        <v>y</v>
      </c>
      <c r="AC6" s="805">
        <f>'SAME1 Flight Tests 8-27-09'!T26</f>
        <v>1</v>
      </c>
      <c r="AD6" s="806"/>
      <c r="AE6" s="805">
        <f>'SAME1 Flight Tests 8-27-09'!U26</f>
        <v>10</v>
      </c>
      <c r="AF6" s="806"/>
      <c r="AG6" s="816">
        <f>'SAME1 Flight Tests 8-27-09'!V26</f>
        <v>3.1812241356819398E-2</v>
      </c>
      <c r="AH6" s="818">
        <f>'SAME1 Flight Tests 8-27-09'!W26</f>
        <v>0.31345852096810495</v>
      </c>
      <c r="AI6" s="806"/>
      <c r="AJ6" s="806"/>
      <c r="AK6" s="806"/>
      <c r="AL6" s="806"/>
      <c r="AM6" s="806"/>
      <c r="AN6" s="806"/>
      <c r="AO6" s="806"/>
      <c r="AP6" s="806"/>
      <c r="AQ6" s="806"/>
      <c r="AR6" s="806"/>
      <c r="AS6" s="806"/>
      <c r="AT6" s="806"/>
      <c r="AU6" s="805">
        <f>'SAME1 Flight Tests 8-27-09'!X26</f>
        <v>0.93</v>
      </c>
      <c r="AV6" s="820">
        <f>'SAME1 Flight Tests 8-27-09'!Y26</f>
        <v>3.0313725000000002</v>
      </c>
      <c r="AW6" s="820">
        <f>'SAME1 Flight Tests 8-27-09'!Z26</f>
        <v>6.2417600000000011</v>
      </c>
      <c r="AX6" s="820">
        <f>'SAME1 Flight Tests 8-27-09'!AA26</f>
        <v>-7.6293889999999977E-4</v>
      </c>
      <c r="AY6" s="822"/>
      <c r="AZ6" s="822"/>
      <c r="BA6" s="820">
        <f>'SAME1 Flight Tests 8-27-09'!AC26</f>
        <v>4.9069969999999996</v>
      </c>
      <c r="BB6" s="822"/>
      <c r="BC6" s="822"/>
      <c r="BD6" s="820">
        <f>'SAME1 Flight Tests 8-27-09'!AB26</f>
        <v>7.2729334999999988</v>
      </c>
      <c r="BE6" s="820">
        <f>'SAME1 Flight Tests 8-27-09'!AD26</f>
        <v>4.6939860000000007</v>
      </c>
      <c r="BF6" s="826">
        <f>'SAME1 Flight Tests 8-27-09'!AE26</f>
        <v>63370</v>
      </c>
      <c r="BG6" s="806"/>
      <c r="BH6" s="806"/>
      <c r="BI6" s="805">
        <f>'SAME1 Flight Tests 8-27-09'!AF26</f>
        <v>57.540999999999983</v>
      </c>
      <c r="BJ6" s="805">
        <f>'SAME1 Flight Tests 8-27-09'!AG26</f>
        <v>110.132534660286</v>
      </c>
      <c r="BK6" s="805">
        <f>'SAME1 Flight Tests 8-27-09'!AH26</f>
        <v>2.5789474999999982</v>
      </c>
      <c r="BL6" s="805">
        <f>'SAME1 Flight Tests 8-27-09'!AK26</f>
        <v>3004614.0015063835</v>
      </c>
      <c r="BM6" s="805">
        <f>'SAME1 Flight Tests 8-27-09'!AL26</f>
        <v>681.21602229375139</v>
      </c>
      <c r="BN6" s="806"/>
      <c r="BO6" s="805"/>
      <c r="BP6" s="806"/>
      <c r="BQ6" s="805">
        <f>'SAME1 Flight Tests 8-27-09'!AM26</f>
        <v>193.24054064978097</v>
      </c>
      <c r="BR6" s="816">
        <f>'SAME1 Flight Tests 8-27-09'!AP26</f>
        <v>0.2267233068714381</v>
      </c>
      <c r="BS6" s="816">
        <f>'SAME1 Flight Tests 8-27-09'!AQ26</f>
        <v>0.51638995504203222</v>
      </c>
      <c r="BT6" s="816"/>
      <c r="BU6" s="816">
        <f>'SAME1 Flight Tests 8-27-09'!AS26</f>
        <v>2.4775400141285822</v>
      </c>
      <c r="BV6" s="816">
        <f>'SAME1 Flight Tests 8-27-09'!AT26</f>
        <v>0.15022954717667703</v>
      </c>
      <c r="BW6" s="807">
        <f>'SAME1 Flight Tests 8-27-09'!BB26</f>
        <v>3004614.0015063835</v>
      </c>
      <c r="BX6" s="807">
        <f>'SAME1 Flight Tests 8-27-09'!BC26</f>
        <v>2958797.9905044567</v>
      </c>
      <c r="BY6" s="807">
        <f>'SAME1 Flight Tests 8-27-09'!BD26</f>
        <v>2713642.4916345794</v>
      </c>
      <c r="BZ6" s="806"/>
      <c r="CA6" s="805">
        <f>'SAME1 Flight Tests 8-27-09'!BG26</f>
        <v>0.55342221030042882</v>
      </c>
      <c r="CB6" s="805">
        <f>'SAME1 Flight Tests 8-27-09'!BF26</f>
        <v>0.55000000000000004</v>
      </c>
      <c r="CC6" s="783"/>
      <c r="CD6" s="805">
        <f>'SAME1 Flight Tests 8-27-09'!BE26</f>
        <v>0.9</v>
      </c>
      <c r="CE6" s="27"/>
    </row>
    <row r="7" spans="1:83" ht="16.5" customHeight="1" x14ac:dyDescent="0.2">
      <c r="A7" s="780">
        <v>2</v>
      </c>
      <c r="B7" s="784">
        <f>'SAME R Results'!A18</f>
        <v>2</v>
      </c>
      <c r="C7" s="836" t="str">
        <f>'SAME R Results'!B18</f>
        <v>Silicone</v>
      </c>
      <c r="D7" s="784" t="str">
        <f>'SAME R Results'!C18</f>
        <v>S07</v>
      </c>
      <c r="E7" s="784" t="str">
        <f>'SAME R Results'!D18</f>
        <v>12 S</v>
      </c>
      <c r="F7" s="784">
        <f>'SAME R Results'!E18</f>
        <v>1</v>
      </c>
      <c r="G7" s="784">
        <f>'SAME R Results'!F18</f>
        <v>59</v>
      </c>
      <c r="H7" s="785" t="str">
        <f>'SAME R Results'!G18</f>
        <v>Baseline aging</v>
      </c>
      <c r="I7" s="784">
        <f>'SAME R Results'!H18</f>
        <v>211</v>
      </c>
      <c r="J7" s="786">
        <f>'SAME R Results'!I18</f>
        <v>40389</v>
      </c>
      <c r="K7" s="784">
        <f>'SAME R Results'!J18</f>
        <v>0</v>
      </c>
      <c r="L7" s="788"/>
      <c r="M7" s="788"/>
      <c r="N7" s="880">
        <f>'SAME R Results'!K18</f>
        <v>8.1</v>
      </c>
      <c r="O7" s="881">
        <f>'SAME R Results'!L18</f>
        <v>1.327</v>
      </c>
      <c r="P7" s="880">
        <f>'SAME R Results'!M18</f>
        <v>60</v>
      </c>
      <c r="Q7" s="880">
        <f>'SAME R Results'!N18</f>
        <v>11</v>
      </c>
      <c r="R7" s="880">
        <f>'SAME R Results'!O18</f>
        <v>8</v>
      </c>
      <c r="S7" s="880" t="str">
        <f>'SAME R Results'!P18</f>
        <v>n</v>
      </c>
      <c r="T7" s="880" t="str">
        <f>'SAME R Results'!Q18</f>
        <v>n</v>
      </c>
      <c r="U7" s="880">
        <f>'SAME R Results'!R18</f>
        <v>24.2</v>
      </c>
      <c r="V7" s="784" t="str">
        <f>'SAME R Results'!S18</f>
        <v>n</v>
      </c>
      <c r="W7" s="784">
        <f>'SAME R Results'!T18</f>
        <v>0</v>
      </c>
      <c r="X7" s="784" t="str">
        <f>'SAME R Results'!U18</f>
        <v>n</v>
      </c>
      <c r="Y7" s="784" t="str">
        <f>'SAME R Results'!V18</f>
        <v>y</v>
      </c>
      <c r="Z7" s="784" t="str">
        <f>'SAME R Results'!W18</f>
        <v>y</v>
      </c>
      <c r="AA7" s="784" t="str">
        <f>'SAME R Results'!X18</f>
        <v>y</v>
      </c>
      <c r="AB7" s="784" t="str">
        <f>'SAME R Results'!Y18</f>
        <v>y</v>
      </c>
      <c r="AC7" s="789"/>
      <c r="AD7" s="784" t="str">
        <f>'SAME R Results'!Z18</f>
        <v>y</v>
      </c>
      <c r="AE7" s="784">
        <f>'SAME R Results'!AA18</f>
        <v>10</v>
      </c>
      <c r="AF7" s="784" t="str">
        <f>'SAME R Results'!AB18</f>
        <v>y</v>
      </c>
      <c r="AG7" s="817">
        <f>'SAME R Results'!AC18</f>
        <v>3.1809999999999998E-2</v>
      </c>
      <c r="AH7" s="819">
        <f>'SAME R Results'!AD18</f>
        <v>0</v>
      </c>
      <c r="AI7" s="784">
        <f>'SAME R Results'!AE18</f>
        <v>0</v>
      </c>
      <c r="AJ7" s="784">
        <f>'SAME R Results'!AF18</f>
        <v>0</v>
      </c>
      <c r="AK7" s="784">
        <f>'SAME R Results'!AG18</f>
        <v>0</v>
      </c>
      <c r="AL7" s="784">
        <f>'SAME R Results'!AH18</f>
        <v>0</v>
      </c>
      <c r="AM7" s="784">
        <f>'SAME R Results'!AI18</f>
        <v>0</v>
      </c>
      <c r="AN7" s="784">
        <f>'SAME R Results'!AJ18</f>
        <v>0</v>
      </c>
      <c r="AO7" s="784">
        <f>'SAME R Results'!AK18</f>
        <v>0</v>
      </c>
      <c r="AP7" s="784">
        <f>'SAME R Results'!AL18</f>
        <v>0</v>
      </c>
      <c r="AQ7" s="784">
        <f>'SAME R Results'!AM18</f>
        <v>0</v>
      </c>
      <c r="AR7" s="817">
        <f>'SAME R Results'!AN18</f>
        <v>0</v>
      </c>
      <c r="AS7" s="819">
        <f>'SAME R Results'!AO18</f>
        <v>0</v>
      </c>
      <c r="AT7" s="784">
        <f>'SAME R Results'!AP18</f>
        <v>0</v>
      </c>
      <c r="AU7" s="789"/>
      <c r="AV7" s="821">
        <f>'SAME R Results'!AQ18</f>
        <v>0</v>
      </c>
      <c r="AW7" s="821">
        <f>'SAME R Results'!AR18</f>
        <v>6.2460000000000004</v>
      </c>
      <c r="AX7" s="821">
        <f>'SAME R Results'!AS18</f>
        <v>0</v>
      </c>
      <c r="AY7" s="821">
        <f>'SAME R Results'!AT18</f>
        <v>0</v>
      </c>
      <c r="AZ7" s="824"/>
      <c r="BA7" s="824"/>
      <c r="BB7" s="821">
        <f>'SAME R Results'!AU18</f>
        <v>3.0206605</v>
      </c>
      <c r="BC7" s="821">
        <f>'SAME R Results'!AV18</f>
        <v>2.6199344999999995E-2</v>
      </c>
      <c r="BD7" s="821">
        <f>'SAME R Results'!AW18</f>
        <v>7.279646500000001</v>
      </c>
      <c r="BE7" s="821">
        <f>'SAME R Results'!AX18</f>
        <v>4.7241069999999992</v>
      </c>
      <c r="BF7" s="827">
        <f>'SAME R Results'!AY18</f>
        <v>74405</v>
      </c>
      <c r="BG7" s="784">
        <f>'SAME R Results'!AZ18</f>
        <v>2.7095650000000004</v>
      </c>
      <c r="BH7" s="784">
        <f>'SAME R Results'!BA18</f>
        <v>8.5983280000000023E-2</v>
      </c>
      <c r="BI7" s="789"/>
      <c r="BJ7" s="784">
        <f>'SAME R Results'!BB18</f>
        <v>108.50449999999998</v>
      </c>
      <c r="BK7" s="784">
        <f>'SAME R Results'!BC18</f>
        <v>2.5555395000000019</v>
      </c>
      <c r="BL7" s="784">
        <f>'SAME R Results'!BD18</f>
        <v>3579696.8264696635</v>
      </c>
      <c r="BM7" s="784">
        <f>'SAME R Results'!BE18</f>
        <v>688.21315184702462</v>
      </c>
      <c r="BN7" s="784">
        <f>'SAME R Results'!BF18</f>
        <v>8.019714976735683</v>
      </c>
      <c r="BO7" s="784">
        <f>'SAME R Results'!BG18</f>
        <v>1.7566079941830108</v>
      </c>
      <c r="BP7" s="789"/>
      <c r="BQ7" s="784">
        <f>'SAME R Results'!BH18</f>
        <v>159.03792489513376</v>
      </c>
      <c r="BR7" s="817">
        <f>'SAME R Results'!BI18</f>
        <v>0.19225459171796622</v>
      </c>
      <c r="BS7" s="817">
        <f>'SAME R Results'!BJ18</f>
        <v>0.45513242180855784</v>
      </c>
      <c r="BT7" s="817">
        <f>'SAME R Results'!BL18</f>
        <v>4.5654551290287229</v>
      </c>
      <c r="BU7" s="817">
        <f>'SAME R Results'!BM18</f>
        <v>2.5302410110434193</v>
      </c>
      <c r="BV7" s="817">
        <f>'SAME R Results'!BN18</f>
        <v>0.12495285816934183</v>
      </c>
      <c r="BW7" s="784">
        <f>'SAME R Results'!BO18</f>
        <v>3579696.8264696635</v>
      </c>
      <c r="BX7" s="784">
        <f>'SAME R Results'!BP18</f>
        <v>3525898.8069789382</v>
      </c>
      <c r="BY7" s="784">
        <f>'SAME R Results'!BQ18</f>
        <v>3212221.2676831186</v>
      </c>
      <c r="BZ7" s="784">
        <f>'SAME R Results'!BR18</f>
        <v>688.21315184702462</v>
      </c>
      <c r="CA7" s="784">
        <f>'SAME R Results'!BS18</f>
        <v>0.56724218680635752</v>
      </c>
      <c r="CB7" s="784">
        <f>'SAME R Results'!BT18</f>
        <v>0.55000000000000004</v>
      </c>
      <c r="CC7" s="784">
        <f>'SAME R Results'!BV18</f>
        <v>2.664957337674454</v>
      </c>
      <c r="CD7" s="784">
        <f>'SAME R Results'!BW18</f>
        <v>0.9</v>
      </c>
      <c r="CE7" s="27"/>
    </row>
    <row r="8" spans="1:83" ht="16.5" customHeight="1" x14ac:dyDescent="0.2">
      <c r="A8" s="780">
        <v>2</v>
      </c>
      <c r="B8" s="784">
        <f>'SAME R Results'!A31</f>
        <v>3</v>
      </c>
      <c r="C8" s="836" t="str">
        <f>'SAME R Results'!B31</f>
        <v>Silicone</v>
      </c>
      <c r="D8" s="784" t="str">
        <f>'SAME R Results'!C31</f>
        <v>S12</v>
      </c>
      <c r="E8" s="784" t="str">
        <f>'SAME R Results'!D31</f>
        <v>18 S</v>
      </c>
      <c r="F8" s="784">
        <f>'SAME R Results'!E31</f>
        <v>5</v>
      </c>
      <c r="G8" s="784">
        <f>'SAME R Results'!F31</f>
        <v>65</v>
      </c>
      <c r="H8" s="785" t="str">
        <f>'SAME R Results'!G31</f>
        <v>Baseline long Aging</v>
      </c>
      <c r="I8" s="784">
        <f>'SAME R Results'!H31</f>
        <v>235</v>
      </c>
      <c r="J8" s="786">
        <f>'SAME R Results'!I31</f>
        <v>40413</v>
      </c>
      <c r="K8" s="784">
        <f>'SAME R Results'!J31</f>
        <v>0</v>
      </c>
      <c r="L8" s="788"/>
      <c r="M8" s="788"/>
      <c r="N8" s="880">
        <f>'SAME R Results'!K31</f>
        <v>8.1</v>
      </c>
      <c r="O8" s="881">
        <f>'SAME R Results'!L31</f>
        <v>1.327</v>
      </c>
      <c r="P8" s="880">
        <f>'SAME R Results'!M31</f>
        <v>60</v>
      </c>
      <c r="Q8" s="880">
        <f>'SAME R Results'!N31</f>
        <v>11</v>
      </c>
      <c r="R8" s="880">
        <f>'SAME R Results'!O31</f>
        <v>8</v>
      </c>
      <c r="S8" s="880" t="str">
        <f>'SAME R Results'!P31</f>
        <v>n</v>
      </c>
      <c r="T8" s="880" t="str">
        <f>'SAME R Results'!Q31</f>
        <v>n</v>
      </c>
      <c r="U8" s="880">
        <f>'SAME R Results'!R31</f>
        <v>49.8</v>
      </c>
      <c r="V8" s="784" t="str">
        <f>'SAME R Results'!S31</f>
        <v>n</v>
      </c>
      <c r="W8" s="784">
        <f>'SAME R Results'!T31</f>
        <v>0</v>
      </c>
      <c r="X8" s="784" t="str">
        <f>'SAME R Results'!U31</f>
        <v>n</v>
      </c>
      <c r="Y8" s="784" t="str">
        <f>'SAME R Results'!V31</f>
        <v>y</v>
      </c>
      <c r="Z8" s="784" t="str">
        <f>'SAME R Results'!W31</f>
        <v>y</v>
      </c>
      <c r="AA8" s="784" t="str">
        <f>'SAME R Results'!X31</f>
        <v>y</v>
      </c>
      <c r="AB8" s="784" t="str">
        <f>'SAME R Results'!Y31</f>
        <v>y</v>
      </c>
      <c r="AC8" s="789"/>
      <c r="AD8" s="784" t="str">
        <f>'SAME R Results'!Z31</f>
        <v>y</v>
      </c>
      <c r="AE8" s="784">
        <f>'SAME R Results'!AA31</f>
        <v>10</v>
      </c>
      <c r="AF8" s="784" t="str">
        <f>'SAME R Results'!AB31</f>
        <v>y</v>
      </c>
      <c r="AG8" s="817">
        <f>'SAME R Results'!AC31</f>
        <v>3.1809999999999998E-2</v>
      </c>
      <c r="AH8" s="819">
        <f>'SAME R Results'!AD31</f>
        <v>0</v>
      </c>
      <c r="AI8" s="784">
        <f>'SAME R Results'!AE31</f>
        <v>0</v>
      </c>
      <c r="AJ8" s="784">
        <f>'SAME R Results'!AF31</f>
        <v>0</v>
      </c>
      <c r="AK8" s="784">
        <f>'SAME R Results'!AG31</f>
        <v>0</v>
      </c>
      <c r="AL8" s="784">
        <f>'SAME R Results'!AH31</f>
        <v>0</v>
      </c>
      <c r="AM8" s="784">
        <f>'SAME R Results'!AI31</f>
        <v>0</v>
      </c>
      <c r="AN8" s="784">
        <f>'SAME R Results'!AJ31</f>
        <v>0</v>
      </c>
      <c r="AO8" s="784">
        <f>'SAME R Results'!AK31</f>
        <v>0</v>
      </c>
      <c r="AP8" s="784">
        <f>'SAME R Results'!AL31</f>
        <v>0</v>
      </c>
      <c r="AQ8" s="784">
        <f>'SAME R Results'!AM31</f>
        <v>0</v>
      </c>
      <c r="AR8" s="817">
        <f>'SAME R Results'!AN31</f>
        <v>0</v>
      </c>
      <c r="AS8" s="819">
        <f>'SAME R Results'!AO31</f>
        <v>0</v>
      </c>
      <c r="AT8" s="784">
        <f>'SAME R Results'!AP31</f>
        <v>0</v>
      </c>
      <c r="AU8" s="789"/>
      <c r="AV8" s="821">
        <f>'SAME R Results'!AQ31</f>
        <v>0</v>
      </c>
      <c r="AW8" s="821">
        <f>'SAME R Results'!AR31</f>
        <v>6.2439999999999998</v>
      </c>
      <c r="AX8" s="821">
        <f>'SAME R Results'!AS31</f>
        <v>0</v>
      </c>
      <c r="AY8" s="821">
        <f>'SAME R Results'!AT31</f>
        <v>0</v>
      </c>
      <c r="AZ8" s="824"/>
      <c r="BA8" s="824"/>
      <c r="BB8" s="821">
        <f>'SAME R Results'!AU31</f>
        <v>4.096724</v>
      </c>
      <c r="BC8" s="821">
        <f>'SAME R Results'!AV31</f>
        <v>2.6800000000000001E-2</v>
      </c>
      <c r="BD8" s="821">
        <f>'SAME R Results'!AW31</f>
        <v>7.2552954999999999</v>
      </c>
      <c r="BE8" s="821">
        <f>'SAME R Results'!AX31</f>
        <v>4.6513514999999996</v>
      </c>
      <c r="BF8" s="827">
        <f>'SAME R Results'!AY31</f>
        <v>75875</v>
      </c>
      <c r="BG8" s="784">
        <f>'SAME R Results'!AZ31</f>
        <v>3.7672274999999997</v>
      </c>
      <c r="BH8" s="784">
        <f>'SAME R Results'!BA31</f>
        <v>8.2000000000000003E-2</v>
      </c>
      <c r="BI8" s="789"/>
      <c r="BJ8" s="784">
        <f>'SAME R Results'!BB31</f>
        <v>116.28614999999998</v>
      </c>
      <c r="BK8" s="784">
        <f>'SAME R Results'!BC31</f>
        <v>2.6039440000000003</v>
      </c>
      <c r="BL8" s="784">
        <f>'SAME R Results'!BD31</f>
        <v>3657432.6076705437</v>
      </c>
      <c r="BM8" s="784">
        <f>'SAME R Results'!BE31</f>
        <v>713.70935947796227</v>
      </c>
      <c r="BN8" s="784">
        <f>'SAME R Results'!BF31</f>
        <v>10.858580639234834</v>
      </c>
      <c r="BO8" s="784">
        <f>'SAME R Results'!BG31</f>
        <v>2.4580520411852764</v>
      </c>
      <c r="BP8" s="789"/>
      <c r="BQ8" s="784">
        <f>'SAME R Results'!BH31</f>
        <v>169.80108483736078</v>
      </c>
      <c r="BR8" s="817">
        <f>'SAME R Results'!BI31</f>
        <v>0.19513944234574185</v>
      </c>
      <c r="BS8" s="817">
        <f>'SAME R Results'!BJ31</f>
        <v>0.46185714375132125</v>
      </c>
      <c r="BT8" s="817">
        <f>'SAME R Results'!BL31</f>
        <v>4.4175552255593455</v>
      </c>
      <c r="BU8" s="817">
        <f>'SAME R Results'!BM31</f>
        <v>2.5299320831158894</v>
      </c>
      <c r="BV8" s="817">
        <f>'SAME R Results'!BN31</f>
        <v>0.12684219726451437</v>
      </c>
      <c r="BW8" s="784">
        <f>'SAME R Results'!BO31</f>
        <v>3657432.6076705437</v>
      </c>
      <c r="BX8" s="784">
        <f>'SAME R Results'!BP31</f>
        <v>3602571.7148695383</v>
      </c>
      <c r="BY8" s="784">
        <f>'SAME R Results'!BQ31</f>
        <v>3279190.6043696948</v>
      </c>
      <c r="BZ8" s="784">
        <f>'SAME R Results'!BR31</f>
        <v>713.70935947796227</v>
      </c>
      <c r="CA8" s="784">
        <f>'SAME R Results'!BS31</f>
        <v>0.57798632691112495</v>
      </c>
      <c r="CB8" s="784">
        <f>'SAME R Results'!BT31</f>
        <v>0.55000000000000004</v>
      </c>
      <c r="CC8" s="784">
        <f>'SAME R Results'!BV31</f>
        <v>2.6549098509051832</v>
      </c>
      <c r="CD8" s="784">
        <f>'SAME R Results'!BW31</f>
        <v>0.9</v>
      </c>
      <c r="CE8" s="27"/>
    </row>
    <row r="9" spans="1:83" ht="16.5" customHeight="1" x14ac:dyDescent="0.2">
      <c r="A9" s="780">
        <v>2</v>
      </c>
      <c r="B9" s="784">
        <f>'SAME R Results'!A41</f>
        <v>6</v>
      </c>
      <c r="C9" s="836" t="str">
        <f>'SAME R Results'!B41</f>
        <v>Silicone</v>
      </c>
      <c r="D9" s="784" t="str">
        <f>'SAME R Results'!C41</f>
        <v>S05</v>
      </c>
      <c r="E9" s="784" t="str">
        <f>'SAME R Results'!D41</f>
        <v>25 S</v>
      </c>
      <c r="F9" s="784">
        <f>'SAME R Results'!E41</f>
        <v>6</v>
      </c>
      <c r="G9" s="784">
        <f>'SAME R Results'!F41</f>
        <v>72</v>
      </c>
      <c r="H9" s="785" t="str">
        <f>'SAME R Results'!G41</f>
        <v>Baseline STS det</v>
      </c>
      <c r="I9" s="784">
        <f>'SAME R Results'!H41</f>
        <v>237</v>
      </c>
      <c r="J9" s="786">
        <f>'SAME R Results'!I41</f>
        <v>40415</v>
      </c>
      <c r="K9" s="784">
        <f>'SAME R Results'!J41</f>
        <v>0</v>
      </c>
      <c r="L9" s="790"/>
      <c r="M9" s="790"/>
      <c r="N9" s="880">
        <f>'SAME R Results'!K41</f>
        <v>8.1</v>
      </c>
      <c r="O9" s="881">
        <f>'SAME R Results'!L41</f>
        <v>1.327</v>
      </c>
      <c r="P9" s="880">
        <f>'SAME R Results'!M41</f>
        <v>60</v>
      </c>
      <c r="Q9" s="880">
        <f>'SAME R Results'!N41</f>
        <v>11</v>
      </c>
      <c r="R9" s="880">
        <f>'SAME R Results'!O41</f>
        <v>8</v>
      </c>
      <c r="S9" s="880" t="str">
        <f>'SAME R Results'!P41</f>
        <v>n</v>
      </c>
      <c r="T9" s="880" t="str">
        <f>'SAME R Results'!Q41</f>
        <v>n</v>
      </c>
      <c r="U9" s="880">
        <f>'SAME R Results'!R41</f>
        <v>42.428571428571431</v>
      </c>
      <c r="V9" s="784" t="str">
        <f>'SAME R Results'!S41</f>
        <v>y</v>
      </c>
      <c r="W9" s="784">
        <f>'SAME R Results'!T41</f>
        <v>60</v>
      </c>
      <c r="X9" s="784" t="str">
        <f>'SAME R Results'!U41</f>
        <v>y</v>
      </c>
      <c r="Y9" s="784" t="str">
        <f>'SAME R Results'!V41</f>
        <v>n</v>
      </c>
      <c r="Z9" s="784" t="str">
        <f>'SAME R Results'!W41</f>
        <v>y</v>
      </c>
      <c r="AA9" s="784" t="str">
        <f>'SAME R Results'!X41</f>
        <v>n</v>
      </c>
      <c r="AB9" s="784" t="str">
        <f>'SAME R Results'!Y41</f>
        <v>y</v>
      </c>
      <c r="AC9" s="809"/>
      <c r="AD9" s="784" t="str">
        <f>'SAME R Results'!Z41</f>
        <v>y</v>
      </c>
      <c r="AE9" s="784">
        <f>'SAME R Results'!AA41</f>
        <v>10</v>
      </c>
      <c r="AF9" s="784" t="str">
        <f>'SAME R Results'!AB41</f>
        <v>y</v>
      </c>
      <c r="AG9" s="817">
        <f>'SAME R Results'!AC41</f>
        <v>3.1809999999999998E-2</v>
      </c>
      <c r="AH9" s="819">
        <f>'SAME R Results'!AD41</f>
        <v>0</v>
      </c>
      <c r="AI9" s="784">
        <f>'SAME R Results'!AE41</f>
        <v>0</v>
      </c>
      <c r="AJ9" s="784">
        <f>'SAME R Results'!AF41</f>
        <v>0</v>
      </c>
      <c r="AK9" s="784">
        <f>'SAME R Results'!AG41</f>
        <v>0</v>
      </c>
      <c r="AL9" s="784">
        <f>'SAME R Results'!AH41</f>
        <v>0</v>
      </c>
      <c r="AM9" s="784">
        <f>'SAME R Results'!AI41</f>
        <v>0</v>
      </c>
      <c r="AN9" s="784">
        <f>'SAME R Results'!AJ41</f>
        <v>0</v>
      </c>
      <c r="AO9" s="784">
        <f>'SAME R Results'!AK41</f>
        <v>0</v>
      </c>
      <c r="AP9" s="784">
        <f>'SAME R Results'!AL41</f>
        <v>0</v>
      </c>
      <c r="AQ9" s="784">
        <f>'SAME R Results'!AM41</f>
        <v>0</v>
      </c>
      <c r="AR9" s="817">
        <f>'SAME R Results'!AN41</f>
        <v>0</v>
      </c>
      <c r="AS9" s="819">
        <f>'SAME R Results'!AO41</f>
        <v>0</v>
      </c>
      <c r="AT9" s="784">
        <f>'SAME R Results'!AP41</f>
        <v>0</v>
      </c>
      <c r="AU9" s="809"/>
      <c r="AV9" s="821">
        <f>'SAME R Results'!AQ41</f>
        <v>0</v>
      </c>
      <c r="AW9" s="821">
        <f>'SAME R Results'!AR41</f>
        <v>6.2547449999999998</v>
      </c>
      <c r="AX9" s="821">
        <f>'SAME R Results'!AS41</f>
        <v>4.3222510000000005</v>
      </c>
      <c r="AY9" s="821">
        <f>'SAME R Results'!AT41</f>
        <v>5.1131440000000001</v>
      </c>
      <c r="AZ9" s="825"/>
      <c r="BA9" s="825"/>
      <c r="BB9" s="821">
        <f>'SAME R Results'!AU41</f>
        <v>0</v>
      </c>
      <c r="BC9" s="821">
        <f>'SAME R Results'!AV41</f>
        <v>0</v>
      </c>
      <c r="BD9" s="821">
        <f>'SAME R Results'!AW41</f>
        <v>6.9565724999999983</v>
      </c>
      <c r="BE9" s="821">
        <f>'SAME R Results'!AX41</f>
        <v>4.7165220000000003</v>
      </c>
      <c r="BF9" s="827">
        <f>'SAME R Results'!AY41</f>
        <v>63040</v>
      </c>
      <c r="BG9" s="784">
        <f>'SAME R Results'!AZ41</f>
        <v>0</v>
      </c>
      <c r="BH9" s="784">
        <f>'SAME R Results'!BA41</f>
        <v>0</v>
      </c>
      <c r="BI9" s="809"/>
      <c r="BJ9" s="784">
        <f>'SAME R Results'!BB41</f>
        <v>79.944850000000002</v>
      </c>
      <c r="BK9" s="784">
        <f>'SAME R Results'!BC41</f>
        <v>2.2400504999999979</v>
      </c>
      <c r="BL9" s="784">
        <f>'SAME R Results'!BD41</f>
        <v>2987870.0785916378</v>
      </c>
      <c r="BM9" s="784">
        <f>'SAME R Results'!BE41</f>
        <v>544.60864227797083</v>
      </c>
      <c r="BN9" s="784">
        <f>'SAME R Results'!BF41</f>
        <v>0</v>
      </c>
      <c r="BO9" s="784">
        <f>'SAME R Results'!BG41</f>
        <v>0</v>
      </c>
      <c r="BP9" s="809"/>
      <c r="BQ9" s="784">
        <f>'SAME R Results'!BH41</f>
        <v>103.70373886777141</v>
      </c>
      <c r="BR9" s="817">
        <f>'SAME R Results'!BI41</f>
        <v>0.18227320062546948</v>
      </c>
      <c r="BS9" s="817">
        <f>'SAME R Results'!BJ41</f>
        <v>0.41917675488054462</v>
      </c>
      <c r="BT9" s="817">
        <f>'SAME R Results'!BL41</f>
        <v>0</v>
      </c>
      <c r="BU9" s="817">
        <f>'SAME R Results'!BM41</f>
        <v>2.4907181987680542</v>
      </c>
      <c r="BV9" s="817">
        <f>'SAME R Results'!BN41</f>
        <v>0.12019478746766346</v>
      </c>
      <c r="BW9" s="784">
        <f>'SAME R Results'!BO41</f>
        <v>2987870.0785916378</v>
      </c>
      <c r="BX9" s="784">
        <f>'SAME R Results'!BP41</f>
        <v>2942289.4435712039</v>
      </c>
      <c r="BY9" s="784">
        <f>'SAME R Results'!BQ41</f>
        <v>2699047.393901289</v>
      </c>
      <c r="BZ9" s="784">
        <f>'SAME R Results'!BR41</f>
        <v>544.60864227797083</v>
      </c>
      <c r="CA9" s="784">
        <f>'SAME R Results'!BS41</f>
        <v>0.49721444109029517</v>
      </c>
      <c r="CB9" s="784">
        <f>'SAME R Results'!BT41</f>
        <v>0.55000000000000004</v>
      </c>
      <c r="CC9" s="784">
        <f>'SAME R Results'!BV41</f>
        <v>2.358529067061319</v>
      </c>
      <c r="CD9" s="784">
        <f>'SAME R Results'!BW41</f>
        <v>0.9</v>
      </c>
      <c r="CE9" s="27"/>
    </row>
    <row r="10" spans="1:83" ht="16.5" customHeight="1" x14ac:dyDescent="0.2">
      <c r="A10" s="780">
        <v>2</v>
      </c>
      <c r="B10" s="784" t="str">
        <f>'SAME R Results'!A79</f>
        <v>8(4)</v>
      </c>
      <c r="C10" s="836" t="str">
        <f>'SAME R Results'!B79</f>
        <v>Silicone</v>
      </c>
      <c r="D10" s="784" t="str">
        <f>'SAME R Results'!C79</f>
        <v>S06</v>
      </c>
      <c r="E10" s="784" t="str">
        <f>'SAME R Results'!D79</f>
        <v>44 S</v>
      </c>
      <c r="F10" s="784">
        <f>'SAME R Results'!E79</f>
        <v>0</v>
      </c>
      <c r="G10" s="784">
        <f>'SAME R Results'!F79</f>
        <v>91</v>
      </c>
      <c r="H10" s="785" t="str">
        <f>'SAME R Results'!G79</f>
        <v>Baseline STS det</v>
      </c>
      <c r="I10" s="784">
        <f>'SAME R Results'!H79</f>
        <v>250</v>
      </c>
      <c r="J10" s="786">
        <f>'SAME R Results'!I79</f>
        <v>40428.354166666664</v>
      </c>
      <c r="K10" s="784">
        <f>'SAME R Results'!J79</f>
        <v>0</v>
      </c>
      <c r="L10" s="788"/>
      <c r="M10" s="788"/>
      <c r="N10" s="880">
        <f>'SAME R Results'!K79</f>
        <v>8.1</v>
      </c>
      <c r="O10" s="881">
        <f>'SAME R Results'!L79</f>
        <v>1.327</v>
      </c>
      <c r="P10" s="880">
        <f>'SAME R Results'!M79</f>
        <v>60</v>
      </c>
      <c r="Q10" s="880">
        <f>'SAME R Results'!N79</f>
        <v>11</v>
      </c>
      <c r="R10" s="880">
        <f>'SAME R Results'!O79</f>
        <v>8</v>
      </c>
      <c r="S10" s="880" t="str">
        <f>'SAME R Results'!P79</f>
        <v>n</v>
      </c>
      <c r="T10" s="880" t="str">
        <f>'SAME R Results'!Q79</f>
        <v>n</v>
      </c>
      <c r="U10" s="880">
        <f>'SAME R Results'!R79</f>
        <v>46.428571428571431</v>
      </c>
      <c r="V10" s="784" t="str">
        <f>'SAME R Results'!S79</f>
        <v>n</v>
      </c>
      <c r="W10" s="784">
        <f>'SAME R Results'!T79</f>
        <v>0</v>
      </c>
      <c r="X10" s="784" t="str">
        <f>'SAME R Results'!U79</f>
        <v>y</v>
      </c>
      <c r="Y10" s="784" t="str">
        <f>'SAME R Results'!V79</f>
        <v>n</v>
      </c>
      <c r="Z10" s="784" t="str">
        <f>'SAME R Results'!W79</f>
        <v>y</v>
      </c>
      <c r="AA10" s="784" t="str">
        <f>'SAME R Results'!X79</f>
        <v>n</v>
      </c>
      <c r="AB10" s="784" t="str">
        <f>'SAME R Results'!Y79</f>
        <v>y</v>
      </c>
      <c r="AC10" s="789"/>
      <c r="AD10" s="784" t="str">
        <f>'SAME R Results'!Z79</f>
        <v>y</v>
      </c>
      <c r="AE10" s="784">
        <f>'SAME R Results'!AA79</f>
        <v>10</v>
      </c>
      <c r="AF10" s="784" t="str">
        <f>'SAME R Results'!AB79</f>
        <v>y</v>
      </c>
      <c r="AG10" s="817">
        <f>'SAME R Results'!AC79</f>
        <v>3.1809999999999998E-2</v>
      </c>
      <c r="AH10" s="819">
        <f>'SAME R Results'!AD79</f>
        <v>0</v>
      </c>
      <c r="AI10" s="784">
        <f>'SAME R Results'!AE79</f>
        <v>0</v>
      </c>
      <c r="AJ10" s="784">
        <f>'SAME R Results'!AF79</f>
        <v>0</v>
      </c>
      <c r="AK10" s="784">
        <f>'SAME R Results'!AG79</f>
        <v>0</v>
      </c>
      <c r="AL10" s="784">
        <f>'SAME R Results'!AH79</f>
        <v>0</v>
      </c>
      <c r="AM10" s="784">
        <f>'SAME R Results'!AI79</f>
        <v>0</v>
      </c>
      <c r="AN10" s="784">
        <f>'SAME R Results'!AJ79</f>
        <v>0</v>
      </c>
      <c r="AO10" s="784">
        <f>'SAME R Results'!AK79</f>
        <v>0</v>
      </c>
      <c r="AP10" s="784">
        <f>'SAME R Results'!AL79</f>
        <v>0</v>
      </c>
      <c r="AQ10" s="784">
        <f>'SAME R Results'!AM79</f>
        <v>0</v>
      </c>
      <c r="AR10" s="817">
        <f>'SAME R Results'!AN79</f>
        <v>0</v>
      </c>
      <c r="AS10" s="819">
        <f>'SAME R Results'!AO79</f>
        <v>0</v>
      </c>
      <c r="AT10" s="784">
        <f>'SAME R Results'!AP79</f>
        <v>0</v>
      </c>
      <c r="AU10" s="789"/>
      <c r="AV10" s="821">
        <f>'SAME R Results'!AQ79</f>
        <v>0</v>
      </c>
      <c r="AW10" s="821">
        <f>'SAME R Results'!AR79</f>
        <v>6.2384049999999993</v>
      </c>
      <c r="AX10" s="821">
        <f>'SAME R Results'!AS79</f>
        <v>4.1504974999999993</v>
      </c>
      <c r="AY10" s="821">
        <f>'SAME R Results'!AT79</f>
        <v>5.1456149999999985</v>
      </c>
      <c r="AZ10" s="824"/>
      <c r="BA10" s="824"/>
      <c r="BB10" s="821">
        <f>'SAME R Results'!AU79</f>
        <v>0</v>
      </c>
      <c r="BC10" s="821">
        <f>'SAME R Results'!AV79</f>
        <v>0</v>
      </c>
      <c r="BD10" s="821">
        <f>'SAME R Results'!AW79</f>
        <v>7.8385314999999993</v>
      </c>
      <c r="BE10" s="821">
        <f>'SAME R Results'!AX79</f>
        <v>4.7351070000000002</v>
      </c>
      <c r="BF10" s="827">
        <f>'SAME R Results'!AY79</f>
        <v>106445</v>
      </c>
      <c r="BG10" s="784">
        <f>'SAME R Results'!AZ79</f>
        <v>0</v>
      </c>
      <c r="BH10" s="784">
        <f>'SAME R Results'!BA79</f>
        <v>0</v>
      </c>
      <c r="BI10" s="789"/>
      <c r="BJ10" s="784">
        <f>'SAME R Results'!BB79</f>
        <v>215.26005000000001</v>
      </c>
      <c r="BK10" s="784">
        <f>'SAME R Results'!BC79</f>
        <v>3.1034244999999991</v>
      </c>
      <c r="BL10" s="784">
        <f>'SAME R Results'!BD79</f>
        <v>5719472.6548255282</v>
      </c>
      <c r="BM10" s="784">
        <f>'SAME R Results'!BE79</f>
        <v>1063.7520022654714</v>
      </c>
      <c r="BN10" s="784">
        <f>'SAME R Results'!BF79</f>
        <v>0</v>
      </c>
      <c r="BO10" s="784">
        <f>'SAME R Results'!BG79</f>
        <v>0</v>
      </c>
      <c r="BP10" s="789"/>
      <c r="BQ10" s="784">
        <f>'SAME R Results'!BH79</f>
        <v>281.59157618919068</v>
      </c>
      <c r="BR10" s="817">
        <f>'SAME R Results'!BI79</f>
        <v>0.18598777657726576</v>
      </c>
      <c r="BS10" s="817">
        <f>'SAME R Results'!BJ79</f>
        <v>0.47098547407496355</v>
      </c>
      <c r="BT10" s="817">
        <f>'SAME R Results'!BL79</f>
        <v>0</v>
      </c>
      <c r="BU10" s="817">
        <f>'SAME R Results'!BM79</f>
        <v>2.621960580186387</v>
      </c>
      <c r="BV10" s="817">
        <f>'SAME R Results'!BN79</f>
        <v>0.11687532926820664</v>
      </c>
      <c r="BW10" s="784">
        <f>'SAME R Results'!BO79</f>
        <v>5719472.6548255282</v>
      </c>
      <c r="BX10" s="784">
        <f>'SAME R Results'!BP79</f>
        <v>5346459.2926752595</v>
      </c>
      <c r="BY10" s="784">
        <f>'SAME R Results'!BQ79</f>
        <v>4681183.0092738131</v>
      </c>
      <c r="BZ10" s="784">
        <f>'SAME R Results'!BR79</f>
        <v>1063.7520022654714</v>
      </c>
      <c r="CA10" s="784">
        <f>'SAME R Results'!BS79</f>
        <v>0.68885387996093383</v>
      </c>
      <c r="CB10" s="784">
        <f>'SAME R Results'!BT79</f>
        <v>0.55000000000000004</v>
      </c>
      <c r="CC10" s="784">
        <f>'SAME R Results'!BV79</f>
        <v>2.3784472965622121</v>
      </c>
      <c r="CD10" s="784">
        <f>'SAME R Results'!BW79</f>
        <v>0.9</v>
      </c>
      <c r="CE10" s="27"/>
    </row>
    <row r="11" spans="1:83" ht="16.5" customHeight="1" x14ac:dyDescent="0.2">
      <c r="A11" s="780">
        <v>2</v>
      </c>
      <c r="B11" s="784" t="str">
        <f>'SAME R Results'!A71</f>
        <v>7 (4)</v>
      </c>
      <c r="C11" s="836" t="str">
        <f>'SAME R Results'!B71</f>
        <v>Silicone</v>
      </c>
      <c r="D11" s="784" t="str">
        <f>'SAME R Results'!C71</f>
        <v>S01</v>
      </c>
      <c r="E11" s="784" t="str">
        <f>'SAME R Results'!D71</f>
        <v>39 S</v>
      </c>
      <c r="F11" s="784">
        <f>'SAME R Results'!E71</f>
        <v>0</v>
      </c>
      <c r="G11" s="784">
        <f>'SAME R Results'!F71</f>
        <v>86</v>
      </c>
      <c r="H11" s="785" t="str">
        <f>'SAME R Results'!G71</f>
        <v>Mid temp aging</v>
      </c>
      <c r="I11" s="784">
        <f>'SAME R Results'!H71</f>
        <v>242</v>
      </c>
      <c r="J11" s="786">
        <f>'SAME R Results'!I71</f>
        <v>40420.277777777781</v>
      </c>
      <c r="K11" s="784">
        <f>'SAME R Results'!J71</f>
        <v>0</v>
      </c>
      <c r="L11" s="788"/>
      <c r="M11" s="788"/>
      <c r="N11" s="784">
        <f>'SAME R Results'!K71</f>
        <v>8.1</v>
      </c>
      <c r="O11" s="793">
        <f>'SAME R Results'!L71</f>
        <v>1.345</v>
      </c>
      <c r="P11" s="784">
        <f>'SAME R Results'!M71</f>
        <v>60</v>
      </c>
      <c r="Q11" s="784">
        <f>'SAME R Results'!N71</f>
        <v>11</v>
      </c>
      <c r="R11" s="784">
        <f>'SAME R Results'!O71</f>
        <v>8</v>
      </c>
      <c r="S11" s="784" t="str">
        <f>'SAME R Results'!P71</f>
        <v>n</v>
      </c>
      <c r="T11" s="784" t="str">
        <f>'SAME R Results'!Q71</f>
        <v>n</v>
      </c>
      <c r="U11" s="784">
        <f>'SAME R Results'!R71</f>
        <v>50.428571428571431</v>
      </c>
      <c r="V11" s="784" t="str">
        <f>'SAME R Results'!S71</f>
        <v>n</v>
      </c>
      <c r="W11" s="784">
        <f>'SAME R Results'!T71</f>
        <v>0</v>
      </c>
      <c r="X11" s="784" t="str">
        <f>'SAME R Results'!U71</f>
        <v>n</v>
      </c>
      <c r="Y11" s="784" t="str">
        <f>'SAME R Results'!V71</f>
        <v>y</v>
      </c>
      <c r="Z11" s="784" t="str">
        <f>'SAME R Results'!W71</f>
        <v>y</v>
      </c>
      <c r="AA11" s="784" t="str">
        <f>'SAME R Results'!X71</f>
        <v>y</v>
      </c>
      <c r="AB11" s="784" t="str">
        <f>'SAME R Results'!Y71</f>
        <v>y</v>
      </c>
      <c r="AC11" s="789"/>
      <c r="AD11" s="784" t="str">
        <f>'SAME R Results'!Z71</f>
        <v>y</v>
      </c>
      <c r="AE11" s="784">
        <f>'SAME R Results'!AA71</f>
        <v>10</v>
      </c>
      <c r="AF11" s="784" t="str">
        <f>'SAME R Results'!AB71</f>
        <v>y</v>
      </c>
      <c r="AG11" s="817">
        <f>'SAME R Results'!AC71</f>
        <v>3.1809999999999998E-2</v>
      </c>
      <c r="AH11" s="819">
        <f>'SAME R Results'!AD71</f>
        <v>0</v>
      </c>
      <c r="AI11" s="784">
        <f>'SAME R Results'!AE71</f>
        <v>58</v>
      </c>
      <c r="AJ11" s="784">
        <f>'SAME R Results'!AF71</f>
        <v>480</v>
      </c>
      <c r="AK11" s="784">
        <f>'SAME R Results'!AG71</f>
        <v>0</v>
      </c>
      <c r="AL11" s="784" t="str">
        <f>'SAME R Results'!AH71</f>
        <v>n</v>
      </c>
      <c r="AM11" s="784" t="str">
        <f>'SAME R Results'!AI71</f>
        <v>y</v>
      </c>
      <c r="AN11" s="784" t="str">
        <f>'SAME R Results'!AJ71</f>
        <v>y</v>
      </c>
      <c r="AO11" s="784" t="str">
        <f>'SAME R Results'!AK71</f>
        <v>y</v>
      </c>
      <c r="AP11" s="784" t="str">
        <f>'SAME R Results'!AL71</f>
        <v>y</v>
      </c>
      <c r="AQ11" s="784" t="str">
        <f>'SAME R Results'!AM71</f>
        <v>y</v>
      </c>
      <c r="AR11" s="817">
        <f>'SAME R Results'!AN71</f>
        <v>3.1809999999999998E-2</v>
      </c>
      <c r="AS11" s="819">
        <f>'SAME R Results'!AO71</f>
        <v>0</v>
      </c>
      <c r="AT11" s="784">
        <f>'SAME R Results'!AP71</f>
        <v>0</v>
      </c>
      <c r="AU11" s="789"/>
      <c r="AV11" s="821">
        <f>'SAME R Results'!AQ71</f>
        <v>0</v>
      </c>
      <c r="AW11" s="821">
        <f>'SAME R Results'!AR71</f>
        <v>6.2489929999999996</v>
      </c>
      <c r="AX11" s="821">
        <f>'SAME R Results'!AS71</f>
        <v>0</v>
      </c>
      <c r="AY11" s="821">
        <f>'SAME R Results'!AT71</f>
        <v>0</v>
      </c>
      <c r="AZ11" s="824"/>
      <c r="BA11" s="824"/>
      <c r="BB11" s="821">
        <f>'SAME R Results'!AU71</f>
        <v>5.2296149999999999</v>
      </c>
      <c r="BC11" s="821">
        <f>'SAME R Results'!AV71</f>
        <v>2.7297974999999995E-2</v>
      </c>
      <c r="BD11" s="821">
        <f>'SAME R Results'!AW71</f>
        <v>7.7728269999999995</v>
      </c>
      <c r="BE11" s="821">
        <f>'SAME R Results'!AX71</f>
        <v>4.7200300000000013</v>
      </c>
      <c r="BF11" s="827">
        <f>'SAME R Results'!AY71</f>
        <v>85240</v>
      </c>
      <c r="BG11" s="784">
        <f>'SAME R Results'!AZ71</f>
        <v>4.5558784999999995</v>
      </c>
      <c r="BH11" s="784">
        <f>'SAME R Results'!BA71</f>
        <v>8.7402329999999986E-2</v>
      </c>
      <c r="BI11" s="789"/>
      <c r="BJ11" s="784">
        <f>'SAME R Results'!BB71</f>
        <v>197.77789999999999</v>
      </c>
      <c r="BK11" s="784">
        <f>'SAME R Results'!BC71</f>
        <v>3.0527969999999982</v>
      </c>
      <c r="BL11" s="784">
        <f>'SAME R Results'!BD71</f>
        <v>4159047.4441999369</v>
      </c>
      <c r="BM11" s="784">
        <f>'SAME R Results'!BE71</f>
        <v>1018.5793100474913</v>
      </c>
      <c r="BN11" s="784">
        <f>'SAME R Results'!BF71</f>
        <v>13.907765212551418</v>
      </c>
      <c r="BO11" s="784">
        <f>'SAME R Results'!BG71</f>
        <v>2.9864826158994506</v>
      </c>
      <c r="BP11" s="789"/>
      <c r="BQ11" s="784">
        <f>'SAME R Results'!BH71</f>
        <v>289.37242074179574</v>
      </c>
      <c r="BR11" s="817">
        <f>'SAME R Results'!BI71</f>
        <v>0.24490687440172548</v>
      </c>
      <c r="BS11" s="817">
        <f>'SAME R Results'!BJ71</f>
        <v>0.52853535507968596</v>
      </c>
      <c r="BT11" s="817">
        <f>'SAME R Results'!BL71</f>
        <v>4.6569047944592716</v>
      </c>
      <c r="BU11" s="817">
        <f>'SAME R Results'!BM71</f>
        <v>2.403818538602768</v>
      </c>
      <c r="BV11" s="817">
        <f>'SAME R Results'!BN71</f>
        <v>0.1667110710643826</v>
      </c>
      <c r="BW11" s="784">
        <f>'SAME R Results'!BO71</f>
        <v>4159047.4441999369</v>
      </c>
      <c r="BX11" s="784">
        <f>'SAME R Results'!BP71</f>
        <v>4097415.2530650743</v>
      </c>
      <c r="BY11" s="784">
        <f>'SAME R Results'!BQ71</f>
        <v>3709025.2624960705</v>
      </c>
      <c r="BZ11" s="784">
        <f>'SAME R Results'!BR71</f>
        <v>1018.5793100474913</v>
      </c>
      <c r="CA11" s="784">
        <f>'SAME R Results'!BS71</f>
        <v>0.67761631004172906</v>
      </c>
      <c r="CB11" s="784">
        <f>'SAME R Results'!BT71</f>
        <v>0.55000000000000004</v>
      </c>
      <c r="CC11" s="784">
        <f>'SAME R Results'!BV71</f>
        <v>2.6602146856448181</v>
      </c>
      <c r="CD11" s="784">
        <f>'SAME R Results'!BW71</f>
        <v>0.9</v>
      </c>
      <c r="CE11" s="27"/>
    </row>
    <row r="12" spans="1:83" ht="16.5" customHeight="1" x14ac:dyDescent="0.2">
      <c r="A12" s="780">
        <v>2</v>
      </c>
      <c r="B12" s="784" t="str">
        <f>'SAME R Results'!A95</f>
        <v>9(4)</v>
      </c>
      <c r="C12" s="836" t="str">
        <f>'SAME R Results'!B95</f>
        <v>Silicone</v>
      </c>
      <c r="D12" s="784" t="str">
        <f>'SAME R Results'!C95</f>
        <v>S08</v>
      </c>
      <c r="E12" s="784" t="str">
        <f>'SAME R Results'!D95</f>
        <v>52 S</v>
      </c>
      <c r="F12" s="784">
        <f>'SAME R Results'!E95</f>
        <v>0</v>
      </c>
      <c r="G12" s="784">
        <f>'SAME R Results'!F95</f>
        <v>99</v>
      </c>
      <c r="H12" s="785" t="str">
        <f>'SAME R Results'!G95</f>
        <v>No flow run w/ aging</v>
      </c>
      <c r="I12" s="784">
        <f>'SAME R Results'!H95</f>
        <v>251</v>
      </c>
      <c r="J12" s="786">
        <f>'SAME R Results'!I95</f>
        <v>40429.354166666664</v>
      </c>
      <c r="K12" s="784">
        <f>'SAME R Results'!J95</f>
        <v>0</v>
      </c>
      <c r="L12" s="788"/>
      <c r="M12" s="788"/>
      <c r="N12" s="853">
        <f>'SAME R Results'!K95</f>
        <v>0</v>
      </c>
      <c r="O12" s="852">
        <f>'SAME R Results'!L95</f>
        <v>1.35</v>
      </c>
      <c r="P12" s="853">
        <f>'SAME R Results'!M95</f>
        <v>60</v>
      </c>
      <c r="Q12" s="853">
        <f>'SAME R Results'!N95</f>
        <v>11</v>
      </c>
      <c r="R12" s="853">
        <f>'SAME R Results'!O95</f>
        <v>8</v>
      </c>
      <c r="S12" s="853" t="str">
        <f>'SAME R Results'!P95</f>
        <v>n</v>
      </c>
      <c r="T12" s="853" t="str">
        <f>'SAME R Results'!Q95</f>
        <v>N</v>
      </c>
      <c r="U12" s="853">
        <f>'SAME R Results'!R95</f>
        <v>47.714285714285715</v>
      </c>
      <c r="V12" s="784">
        <f>'SAME R Results'!S95</f>
        <v>0</v>
      </c>
      <c r="W12" s="784">
        <f>'SAME R Results'!T95</f>
        <v>0</v>
      </c>
      <c r="X12" s="784" t="str">
        <f>'SAME R Results'!U95</f>
        <v>n</v>
      </c>
      <c r="Y12" s="784" t="str">
        <f>'SAME R Results'!V95</f>
        <v>y</v>
      </c>
      <c r="Z12" s="784" t="str">
        <f>'SAME R Results'!W95</f>
        <v>y</v>
      </c>
      <c r="AA12" s="784" t="str">
        <f>'SAME R Results'!X95</f>
        <v>y</v>
      </c>
      <c r="AB12" s="784" t="str">
        <f>'SAME R Results'!Y95</f>
        <v>y</v>
      </c>
      <c r="AC12" s="789"/>
      <c r="AD12" s="784" t="str">
        <f>'SAME R Results'!Z95</f>
        <v>y</v>
      </c>
      <c r="AE12" s="784">
        <f>'SAME R Results'!AA95</f>
        <v>10</v>
      </c>
      <c r="AF12" s="784" t="str">
        <f>'SAME R Results'!AB95</f>
        <v>y</v>
      </c>
      <c r="AG12" s="817">
        <f>'SAME R Results'!AC95</f>
        <v>3.1809999999999998E-2</v>
      </c>
      <c r="AH12" s="819">
        <f>'SAME R Results'!AD95</f>
        <v>0</v>
      </c>
      <c r="AI12" s="784">
        <f>'SAME R Results'!AE95</f>
        <v>58</v>
      </c>
      <c r="AJ12" s="784">
        <f>'SAME R Results'!AF95</f>
        <v>480</v>
      </c>
      <c r="AK12" s="784">
        <f>'SAME R Results'!AG95</f>
        <v>0</v>
      </c>
      <c r="AL12" s="784" t="str">
        <f>'SAME R Results'!AH95</f>
        <v>n</v>
      </c>
      <c r="AM12" s="784" t="str">
        <f>'SAME R Results'!AI95</f>
        <v>y</v>
      </c>
      <c r="AN12" s="784" t="str">
        <f>'SAME R Results'!AJ95</f>
        <v>y</v>
      </c>
      <c r="AO12" s="784" t="str">
        <f>'SAME R Results'!AK95</f>
        <v>y</v>
      </c>
      <c r="AP12" s="784" t="str">
        <f>'SAME R Results'!AL95</f>
        <v>y</v>
      </c>
      <c r="AQ12" s="784" t="str">
        <f>'SAME R Results'!AM95</f>
        <v>y</v>
      </c>
      <c r="AR12" s="817">
        <f>'SAME R Results'!AN95</f>
        <v>3.1809999999999998E-2</v>
      </c>
      <c r="AS12" s="819">
        <f>'SAME R Results'!AO95</f>
        <v>0</v>
      </c>
      <c r="AT12" s="784">
        <f>'SAME R Results'!AP95</f>
        <v>0</v>
      </c>
      <c r="AU12" s="789"/>
      <c r="AV12" s="821">
        <f>'SAME R Results'!AQ95</f>
        <v>0</v>
      </c>
      <c r="AW12" s="821">
        <f>'SAME R Results'!AR95</f>
        <v>6.2520449999999999</v>
      </c>
      <c r="AX12" s="821">
        <f>'SAME R Results'!AS95</f>
        <v>0</v>
      </c>
      <c r="AY12" s="821">
        <f>'SAME R Results'!AT95</f>
        <v>0</v>
      </c>
      <c r="AZ12" s="824"/>
      <c r="BA12" s="824"/>
      <c r="BB12" s="821">
        <f>'SAME R Results'!AU95</f>
        <v>2.3479775000000003</v>
      </c>
      <c r="BC12" s="821">
        <f>'SAME R Results'!AV95</f>
        <v>2.7191155000000002E-2</v>
      </c>
      <c r="BD12" s="821">
        <f>'SAME R Results'!AW95</f>
        <v>6.1162870000000007</v>
      </c>
      <c r="BE12" s="821">
        <f>'SAME R Results'!AX95</f>
        <v>4.7249914999999998</v>
      </c>
      <c r="BF12" s="827">
        <f>'SAME R Results'!AY95</f>
        <v>14786</v>
      </c>
      <c r="BG12" s="784">
        <f>'SAME R Results'!AZ95</f>
        <v>2.1961355</v>
      </c>
      <c r="BH12" s="784">
        <f>'SAME R Results'!BA95</f>
        <v>8.4365844999999995E-2</v>
      </c>
      <c r="BI12" s="789"/>
      <c r="BJ12" s="784">
        <f>'SAME R Results'!BB95</f>
        <v>90.776200000000017</v>
      </c>
      <c r="BK12" s="784">
        <f>'SAME R Results'!BC95</f>
        <v>1.3912955000000009</v>
      </c>
      <c r="BL12" s="784">
        <f>'SAME R Results'!BD95</f>
        <v>655944.33171958511</v>
      </c>
      <c r="BM12" s="784">
        <f>'SAME R Results'!BE95</f>
        <v>276.90482504565301</v>
      </c>
      <c r="BN12" s="784">
        <f>'SAME R Results'!BF95</f>
        <v>6.811156391889476</v>
      </c>
      <c r="BO12" s="784">
        <f>'SAME R Results'!BG95</f>
        <v>1.5494310166508976</v>
      </c>
      <c r="BP12" s="789"/>
      <c r="BQ12" s="784">
        <f>'SAME R Results'!BH95</f>
        <v>145.69428037442378</v>
      </c>
      <c r="BR12" s="817">
        <f>'SAME R Results'!BI95</f>
        <v>0.42214683724720298</v>
      </c>
      <c r="BS12" s="817">
        <f>'SAME R Results'!BJ95</f>
        <v>0.77823626118310629</v>
      </c>
      <c r="BT12" s="817">
        <f>'SAME R Results'!BL95</f>
        <v>4.3959081228487493</v>
      </c>
      <c r="BU12" s="817">
        <f>'SAME R Results'!BM95</f>
        <v>2.1860533304930478</v>
      </c>
      <c r="BV12" s="817">
        <f>'SAME R Results'!BN95</f>
        <v>0.31091349916789301</v>
      </c>
      <c r="BW12" s="784">
        <f>'SAME R Results'!BO95</f>
        <v>655944.33171958511</v>
      </c>
      <c r="BX12" s="784">
        <f>'SAME R Results'!BP95</f>
        <v>645253.41691292042</v>
      </c>
      <c r="BY12" s="784">
        <f>'SAME R Results'!BQ95</f>
        <v>610630.65690034581</v>
      </c>
      <c r="BZ12" s="784">
        <f>'SAME R Results'!BR95</f>
        <v>276.90482504565301</v>
      </c>
      <c r="CA12" s="784">
        <f>'SAME R Results'!BS95</f>
        <v>0.30881991920447499</v>
      </c>
      <c r="CB12" s="784">
        <f>'SAME R Results'!BT95</f>
        <v>0.55000000000000004</v>
      </c>
      <c r="CC12" s="784">
        <f>'SAME R Results'!BV95</f>
        <v>2.9181513611482015</v>
      </c>
      <c r="CD12" s="784">
        <f>'SAME R Results'!BW95</f>
        <v>0.9</v>
      </c>
      <c r="CE12" s="27"/>
    </row>
    <row r="13" spans="1:83" ht="16.5" customHeight="1" x14ac:dyDescent="0.2">
      <c r="A13" s="780">
        <v>2</v>
      </c>
      <c r="B13" s="784" t="str">
        <f>'SAME R Results'!A106</f>
        <v>10 (4)</v>
      </c>
      <c r="C13" s="836" t="str">
        <f>'SAME R Results'!B106</f>
        <v>Silicone</v>
      </c>
      <c r="D13" s="784" t="str">
        <f>'SAME R Results'!C106</f>
        <v>S10</v>
      </c>
      <c r="E13" s="784" t="str">
        <f>'SAME R Results'!D106</f>
        <v>57 S</v>
      </c>
      <c r="F13" s="784">
        <f>'SAME R Results'!E106</f>
        <v>0</v>
      </c>
      <c r="G13" s="784">
        <f>'SAME R Results'!F106</f>
        <v>104</v>
      </c>
      <c r="H13" s="785" t="str">
        <f>'SAME R Results'!G106</f>
        <v>No flow run w/ aging</v>
      </c>
      <c r="I13" s="784">
        <f>'SAME R Results'!H106</f>
        <v>252</v>
      </c>
      <c r="J13" s="786">
        <f>'SAME R Results'!I106</f>
        <v>40430.305555555555</v>
      </c>
      <c r="K13" s="784">
        <f>'SAME R Results'!J106</f>
        <v>0</v>
      </c>
      <c r="L13" s="788"/>
      <c r="M13" s="788"/>
      <c r="N13" s="853">
        <f>'SAME R Results'!K106</f>
        <v>0</v>
      </c>
      <c r="O13" s="852">
        <f>'SAME R Results'!L106</f>
        <v>1.35</v>
      </c>
      <c r="P13" s="853">
        <f>'SAME R Results'!M106</f>
        <v>60</v>
      </c>
      <c r="Q13" s="853">
        <f>'SAME R Results'!N106</f>
        <v>11</v>
      </c>
      <c r="R13" s="853">
        <f>'SAME R Results'!O106</f>
        <v>8</v>
      </c>
      <c r="S13" s="853" t="str">
        <f>'SAME R Results'!P106</f>
        <v>n</v>
      </c>
      <c r="T13" s="853" t="str">
        <f>'SAME R Results'!Q106</f>
        <v>N</v>
      </c>
      <c r="U13" s="853">
        <f>'SAME R Results'!R106</f>
        <v>50.571428571428569</v>
      </c>
      <c r="V13" s="784">
        <f>'SAME R Results'!S106</f>
        <v>0</v>
      </c>
      <c r="W13" s="784">
        <f>'SAME R Results'!T106</f>
        <v>0</v>
      </c>
      <c r="X13" s="784" t="str">
        <f>'SAME R Results'!U106</f>
        <v>n</v>
      </c>
      <c r="Y13" s="784" t="str">
        <f>'SAME R Results'!V106</f>
        <v>y</v>
      </c>
      <c r="Z13" s="784" t="str">
        <f>'SAME R Results'!W106</f>
        <v>y</v>
      </c>
      <c r="AA13" s="784" t="str">
        <f>'SAME R Results'!X106</f>
        <v>y</v>
      </c>
      <c r="AB13" s="784" t="str">
        <f>'SAME R Results'!Y106</f>
        <v>y</v>
      </c>
      <c r="AC13" s="789"/>
      <c r="AD13" s="784" t="str">
        <f>'SAME R Results'!Z106</f>
        <v>y</v>
      </c>
      <c r="AE13" s="784">
        <f>'SAME R Results'!AA106</f>
        <v>10</v>
      </c>
      <c r="AF13" s="784" t="str">
        <f>'SAME R Results'!AB106</f>
        <v>y</v>
      </c>
      <c r="AG13" s="817">
        <f>'SAME R Results'!AC106</f>
        <v>7.8816036857303803E-2</v>
      </c>
      <c r="AH13" s="819">
        <f>'SAME R Results'!AD106</f>
        <v>0</v>
      </c>
      <c r="AI13" s="784">
        <f>'SAME R Results'!AE106</f>
        <v>58</v>
      </c>
      <c r="AJ13" s="784">
        <f>'SAME R Results'!AF106</f>
        <v>480</v>
      </c>
      <c r="AK13" s="784">
        <f>'SAME R Results'!AG106</f>
        <v>0</v>
      </c>
      <c r="AL13" s="784" t="str">
        <f>'SAME R Results'!AH106</f>
        <v>n</v>
      </c>
      <c r="AM13" s="784" t="str">
        <f>'SAME R Results'!AI106</f>
        <v>y</v>
      </c>
      <c r="AN13" s="784" t="str">
        <f>'SAME R Results'!AJ106</f>
        <v>y</v>
      </c>
      <c r="AO13" s="784" t="str">
        <f>'SAME R Results'!AK106</f>
        <v>y</v>
      </c>
      <c r="AP13" s="784" t="str">
        <f>'SAME R Results'!AL106</f>
        <v>y</v>
      </c>
      <c r="AQ13" s="784" t="str">
        <f>'SAME R Results'!AM106</f>
        <v>y</v>
      </c>
      <c r="AR13" s="817">
        <f>'SAME R Results'!AN106</f>
        <v>7.8816036857303803E-2</v>
      </c>
      <c r="AS13" s="819">
        <f>'SAME R Results'!AO106</f>
        <v>0</v>
      </c>
      <c r="AT13" s="784">
        <f>'SAME R Results'!AP106</f>
        <v>0</v>
      </c>
      <c r="AU13" s="789"/>
      <c r="AV13" s="821">
        <f>'SAME R Results'!AQ106</f>
        <v>0</v>
      </c>
      <c r="AW13" s="821">
        <f>'SAME R Results'!AR106</f>
        <v>6.2529599999999999</v>
      </c>
      <c r="AX13" s="821">
        <f>'SAME R Results'!AS106</f>
        <v>0</v>
      </c>
      <c r="AY13" s="821">
        <f>'SAME R Results'!AT106</f>
        <v>0</v>
      </c>
      <c r="AZ13" s="824"/>
      <c r="BA13" s="824"/>
      <c r="BB13" s="821">
        <f>'SAME R Results'!AU106</f>
        <v>2.3500999999999994</v>
      </c>
      <c r="BC13" s="821">
        <f>'SAME R Results'!AV106</f>
        <v>2.6077264999999999E-2</v>
      </c>
      <c r="BD13" s="821">
        <f>'SAME R Results'!AW106</f>
        <v>5.5471035000000004</v>
      </c>
      <c r="BE13" s="821">
        <f>'SAME R Results'!AX106</f>
        <v>4.7081150000000012</v>
      </c>
      <c r="BF13" s="827">
        <f>'SAME R Results'!AY106</f>
        <v>9112</v>
      </c>
      <c r="BG13" s="784">
        <f>'SAME R Results'!AZ106</f>
        <v>2.6166071428571431</v>
      </c>
      <c r="BH13" s="784">
        <f>'SAME R Results'!BA106</f>
        <v>8.2000745000000014E-2</v>
      </c>
      <c r="BI13" s="789"/>
      <c r="BJ13" s="784">
        <f>'SAME R Results'!BB106</f>
        <v>86.248199999999997</v>
      </c>
      <c r="BK13" s="784">
        <f>'SAME R Results'!BC106</f>
        <v>0.83898849999999925</v>
      </c>
      <c r="BL13" s="784">
        <f>'SAME R Results'!BD106</f>
        <v>161835.03759638718</v>
      </c>
      <c r="BM13" s="784">
        <f>'SAME R Results'!BE106</f>
        <v>152.1066060136182</v>
      </c>
      <c r="BN13" s="784">
        <f>'SAME R Results'!BF106</f>
        <v>6.7707304279384832</v>
      </c>
      <c r="BO13" s="784">
        <f>'SAME R Results'!BG106</f>
        <v>1.8460594643041344</v>
      </c>
      <c r="BP13" s="789"/>
      <c r="BQ13" s="784">
        <f>'SAME R Results'!BH106</f>
        <v>137.42237072527996</v>
      </c>
      <c r="BR13" s="817">
        <f>'SAME R Results'!BI106</f>
        <v>0.93988674067582656</v>
      </c>
      <c r="BS13" s="817">
        <f>'SAME R Results'!BJ106</f>
        <v>1.2168804592172662</v>
      </c>
      <c r="BT13" s="817">
        <f>'SAME R Results'!BL106</f>
        <v>3.6676664857546646</v>
      </c>
      <c r="BU13" s="817">
        <f>'SAME R Results'!BM106</f>
        <v>1.6623278381210085</v>
      </c>
      <c r="BV13" s="817">
        <f>'SAME R Results'!BN106</f>
        <v>0.82601764712833703</v>
      </c>
      <c r="BW13" s="784">
        <f>'SAME R Results'!BO106</f>
        <v>161835.03759638718</v>
      </c>
      <c r="BX13" s="784">
        <f>'SAME R Results'!BP106</f>
        <v>159175.98484067153</v>
      </c>
      <c r="BY13" s="784">
        <f>'SAME R Results'!BQ106</f>
        <v>151220.56143952784</v>
      </c>
      <c r="BZ13" s="784">
        <f>'SAME R Results'!BR106</f>
        <v>152.1066060136182</v>
      </c>
      <c r="CA13" s="784">
        <f>'SAME R Results'!BS106</f>
        <v>0.18622669359850821</v>
      </c>
      <c r="CB13" s="784">
        <f>'SAME R Results'!BT106</f>
        <v>0.55000000000000004</v>
      </c>
      <c r="CC13" s="784">
        <f>'SAME R Results'!BV106</f>
        <v>2.8969747294916921</v>
      </c>
      <c r="CD13" s="784">
        <f>'SAME R Results'!BW106</f>
        <v>0.9</v>
      </c>
      <c r="CE13" s="27"/>
    </row>
    <row r="14" spans="1:83" ht="16.5" customHeight="1" x14ac:dyDescent="0.2">
      <c r="A14" s="780">
        <v>2</v>
      </c>
      <c r="B14" s="784" t="str">
        <f>'SAME R Results'!A104</f>
        <v>10 (4)</v>
      </c>
      <c r="C14" s="836" t="str">
        <f>'SAME R Results'!B104</f>
        <v>Silicone</v>
      </c>
      <c r="D14" s="784" t="str">
        <f>'SAME R Results'!C104</f>
        <v>S11</v>
      </c>
      <c r="E14" s="784" t="str">
        <f>'SAME R Results'!D104</f>
        <v>56 S</v>
      </c>
      <c r="F14" s="784">
        <f>'SAME R Results'!E104</f>
        <v>0</v>
      </c>
      <c r="G14" s="784">
        <f>'SAME R Results'!F104</f>
        <v>103</v>
      </c>
      <c r="H14" s="785" t="str">
        <f>'SAME R Results'!G104</f>
        <v>low flow run w/ aging</v>
      </c>
      <c r="I14" s="784">
        <f>'SAME R Results'!H104</f>
        <v>252</v>
      </c>
      <c r="J14" s="786">
        <f>'SAME R Results'!I104</f>
        <v>40430.305555555555</v>
      </c>
      <c r="K14" s="784">
        <f>'SAME R Results'!J104</f>
        <v>0</v>
      </c>
      <c r="L14" s="788"/>
      <c r="M14" s="788"/>
      <c r="N14" s="853">
        <f>'SAME R Results'!K104</f>
        <v>1</v>
      </c>
      <c r="O14" s="852">
        <f>'SAME R Results'!L104</f>
        <v>1.35</v>
      </c>
      <c r="P14" s="853">
        <f>'SAME R Results'!M104</f>
        <v>60</v>
      </c>
      <c r="Q14" s="853">
        <f>'SAME R Results'!N104</f>
        <v>11</v>
      </c>
      <c r="R14" s="853">
        <f>'SAME R Results'!O104</f>
        <v>8</v>
      </c>
      <c r="S14" s="853" t="str">
        <f>'SAME R Results'!P104</f>
        <v>n</v>
      </c>
      <c r="T14" s="853" t="str">
        <f>'SAME R Results'!Q104</f>
        <v>N</v>
      </c>
      <c r="U14" s="853">
        <f>'SAME R Results'!R104</f>
        <v>47.714285714285715</v>
      </c>
      <c r="V14" s="784">
        <f>'SAME R Results'!S104</f>
        <v>0</v>
      </c>
      <c r="W14" s="784">
        <f>'SAME R Results'!T104</f>
        <v>0</v>
      </c>
      <c r="X14" s="784" t="str">
        <f>'SAME R Results'!U104</f>
        <v>n</v>
      </c>
      <c r="Y14" s="784" t="str">
        <f>'SAME R Results'!V104</f>
        <v>y</v>
      </c>
      <c r="Z14" s="784" t="str">
        <f>'SAME R Results'!W104</f>
        <v>y</v>
      </c>
      <c r="AA14" s="784" t="str">
        <f>'SAME R Results'!X104</f>
        <v>y</v>
      </c>
      <c r="AB14" s="784" t="str">
        <f>'SAME R Results'!Y104</f>
        <v>y</v>
      </c>
      <c r="AC14" s="789"/>
      <c r="AD14" s="784" t="str">
        <f>'SAME R Results'!Z104</f>
        <v>y</v>
      </c>
      <c r="AE14" s="784">
        <f>'SAME R Results'!AA104</f>
        <v>10</v>
      </c>
      <c r="AF14" s="784" t="str">
        <f>'SAME R Results'!AB104</f>
        <v>y</v>
      </c>
      <c r="AG14" s="817">
        <f>'SAME R Results'!AC104</f>
        <v>3.1809999999999998E-2</v>
      </c>
      <c r="AH14" s="819">
        <f>'SAME R Results'!AD104</f>
        <v>0</v>
      </c>
      <c r="AI14" s="784">
        <f>'SAME R Results'!AE104</f>
        <v>58</v>
      </c>
      <c r="AJ14" s="784">
        <f>'SAME R Results'!AF104</f>
        <v>480</v>
      </c>
      <c r="AK14" s="784">
        <f>'SAME R Results'!AG104</f>
        <v>0</v>
      </c>
      <c r="AL14" s="784" t="str">
        <f>'SAME R Results'!AH104</f>
        <v>n</v>
      </c>
      <c r="AM14" s="784" t="str">
        <f>'SAME R Results'!AI104</f>
        <v>y</v>
      </c>
      <c r="AN14" s="784" t="str">
        <f>'SAME R Results'!AJ104</f>
        <v>y</v>
      </c>
      <c r="AO14" s="784" t="str">
        <f>'SAME R Results'!AK104</f>
        <v>y</v>
      </c>
      <c r="AP14" s="784" t="str">
        <f>'SAME R Results'!AL104</f>
        <v>y</v>
      </c>
      <c r="AQ14" s="784" t="str">
        <f>'SAME R Results'!AM104</f>
        <v>y</v>
      </c>
      <c r="AR14" s="817">
        <f>'SAME R Results'!AN104</f>
        <v>3.1809999999999998E-2</v>
      </c>
      <c r="AS14" s="819">
        <f>'SAME R Results'!AO104</f>
        <v>0</v>
      </c>
      <c r="AT14" s="784">
        <f>'SAME R Results'!AP104</f>
        <v>0</v>
      </c>
      <c r="AU14" s="789"/>
      <c r="AV14" s="821">
        <f>'SAME R Results'!AQ104</f>
        <v>0</v>
      </c>
      <c r="AW14" s="821">
        <f>'SAME R Results'!AR104</f>
        <v>6.2606215000000001</v>
      </c>
      <c r="AX14" s="821">
        <f>'SAME R Results'!AS104</f>
        <v>0</v>
      </c>
      <c r="AY14" s="821">
        <f>'SAME R Results'!AT104</f>
        <v>0</v>
      </c>
      <c r="AZ14" s="824"/>
      <c r="BA14" s="824"/>
      <c r="BB14" s="821">
        <f>'SAME R Results'!AU104</f>
        <v>1.8158734999999999</v>
      </c>
      <c r="BC14" s="821">
        <f>'SAME R Results'!AV104</f>
        <v>2.6916505E-2</v>
      </c>
      <c r="BD14" s="821">
        <f>'SAME R Results'!AW104</f>
        <v>5.3931425000000006</v>
      </c>
      <c r="BE14" s="821">
        <f>'SAME R Results'!AX104</f>
        <v>4.7072904999999992</v>
      </c>
      <c r="BF14" s="827">
        <f>'SAME R Results'!AY104</f>
        <v>7112.5</v>
      </c>
      <c r="BG14" s="784">
        <f>'SAME R Results'!AZ104</f>
        <v>1.9678810000000002</v>
      </c>
      <c r="BH14" s="784">
        <f>'SAME R Results'!BA104</f>
        <v>7.2998055000000006E-2</v>
      </c>
      <c r="BI14" s="789"/>
      <c r="BJ14" s="784">
        <f>'SAME R Results'!BB104</f>
        <v>71.238799999999998</v>
      </c>
      <c r="BK14" s="784">
        <f>'SAME R Results'!BC104</f>
        <v>0.68585200000000146</v>
      </c>
      <c r="BL14" s="784">
        <f>'SAME R Results'!BD104</f>
        <v>312096.9919050613</v>
      </c>
      <c r="BM14" s="784">
        <f>'SAME R Results'!BE104</f>
        <v>121.59461504277496</v>
      </c>
      <c r="BN14" s="784">
        <f>'SAME R Results'!BF104</f>
        <v>4.7561933868386106</v>
      </c>
      <c r="BO14" s="784">
        <f>'SAME R Results'!BG104</f>
        <v>1.2594530999111959</v>
      </c>
      <c r="BP14" s="789"/>
      <c r="BQ14" s="784">
        <f>'SAME R Results'!BH104</f>
        <v>103.66063754039537</v>
      </c>
      <c r="BR14" s="817">
        <f>'SAME R Results'!BI104</f>
        <v>0.38960521311196605</v>
      </c>
      <c r="BS14" s="817">
        <f>'SAME R Results'!BJ104</f>
        <v>0.88994066860296439</v>
      </c>
      <c r="BT14" s="817">
        <f>'SAME R Results'!BL104</f>
        <v>3.7763957920894158</v>
      </c>
      <c r="BU14" s="817">
        <f>'SAME R Results'!BM104</f>
        <v>2.4814842980856899</v>
      </c>
      <c r="BV14" s="817">
        <f>'SAME R Results'!BN104</f>
        <v>0.25778438811066695</v>
      </c>
      <c r="BW14" s="784">
        <f>'SAME R Results'!BO104</f>
        <v>312096.9919050613</v>
      </c>
      <c r="BX14" s="784">
        <f>'SAME R Results'!BP104</f>
        <v>306954.34808236401</v>
      </c>
      <c r="BY14" s="784">
        <f>'SAME R Results'!BQ104</f>
        <v>292015.52676045272</v>
      </c>
      <c r="BZ14" s="784">
        <f>'SAME R Results'!BR104</f>
        <v>121.59461504277496</v>
      </c>
      <c r="CA14" s="784">
        <f>'SAME R Results'!BS104</f>
        <v>0.1522356388173669</v>
      </c>
      <c r="CB14" s="784">
        <f>'SAME R Results'!BT104</f>
        <v>0.55000000000000004</v>
      </c>
      <c r="CC14" s="784">
        <f>'SAME R Results'!BV104</f>
        <v>2.6456634086632915</v>
      </c>
      <c r="CD14" s="784">
        <f>'SAME R Results'!BW104</f>
        <v>0.9</v>
      </c>
      <c r="CE14" s="27"/>
    </row>
    <row r="15" spans="1:83" ht="16.5" customHeight="1" x14ac:dyDescent="0.2">
      <c r="A15" s="780">
        <v>2</v>
      </c>
      <c r="B15" s="784" t="str">
        <f>'SAME R Results'!A117</f>
        <v>11(4)</v>
      </c>
      <c r="C15" s="836" t="str">
        <f>'SAME R Results'!B117</f>
        <v>Silicone</v>
      </c>
      <c r="D15" s="784" t="str">
        <f>'SAME R Results'!C117</f>
        <v>S14</v>
      </c>
      <c r="E15" s="784" t="str">
        <f>'SAME R Results'!D117</f>
        <v>62 S</v>
      </c>
      <c r="F15" s="784">
        <f>'SAME R Results'!E117</f>
        <v>0</v>
      </c>
      <c r="G15" s="784">
        <f>'SAME R Results'!F117</f>
        <v>109</v>
      </c>
      <c r="H15" s="785" t="str">
        <f>'SAME R Results'!G117</f>
        <v>low flow run w STS</v>
      </c>
      <c r="I15" s="784">
        <f>'SAME R Results'!H117</f>
        <v>253</v>
      </c>
      <c r="J15" s="786">
        <f>'SAME R Results'!I117</f>
        <v>40431.305555555555</v>
      </c>
      <c r="K15" s="784">
        <f>'SAME R Results'!J117</f>
        <v>0</v>
      </c>
      <c r="L15" s="788"/>
      <c r="M15" s="788"/>
      <c r="N15" s="853">
        <f>'SAME R Results'!K117</f>
        <v>2</v>
      </c>
      <c r="O15" s="852">
        <f>'SAME R Results'!L117</f>
        <v>1.35</v>
      </c>
      <c r="P15" s="853">
        <f>'SAME R Results'!M117</f>
        <v>60</v>
      </c>
      <c r="Q15" s="853">
        <f>'SAME R Results'!N117</f>
        <v>11</v>
      </c>
      <c r="R15" s="853">
        <f>'SAME R Results'!O117</f>
        <v>8</v>
      </c>
      <c r="S15" s="853" t="str">
        <f>'SAME R Results'!P117</f>
        <v>n</v>
      </c>
      <c r="T15" s="853" t="str">
        <f>'SAME R Results'!Q117</f>
        <v>n</v>
      </c>
      <c r="U15" s="853">
        <f>'SAME R Results'!R117</f>
        <v>28.142857142857142</v>
      </c>
      <c r="V15" s="784" t="str">
        <f>'SAME R Results'!S117</f>
        <v>n</v>
      </c>
      <c r="W15" s="784">
        <f>'SAME R Results'!T117</f>
        <v>0</v>
      </c>
      <c r="X15" s="784" t="str">
        <f>'SAME R Results'!U117</f>
        <v>y</v>
      </c>
      <c r="Y15" s="784" t="str">
        <f>'SAME R Results'!V117</f>
        <v>n</v>
      </c>
      <c r="Z15" s="784" t="str">
        <f>'SAME R Results'!W117</f>
        <v>y</v>
      </c>
      <c r="AA15" s="784" t="str">
        <f>'SAME R Results'!X117</f>
        <v>n</v>
      </c>
      <c r="AB15" s="784" t="str">
        <f>'SAME R Results'!Y117</f>
        <v>y</v>
      </c>
      <c r="AC15" s="789"/>
      <c r="AD15" s="784" t="str">
        <f>'SAME R Results'!Z117</f>
        <v>y</v>
      </c>
      <c r="AE15" s="784">
        <f>'SAME R Results'!AA117</f>
        <v>10</v>
      </c>
      <c r="AF15" s="784" t="str">
        <f>'SAME R Results'!AB117</f>
        <v>y</v>
      </c>
      <c r="AG15" s="817">
        <f>'SAME R Results'!AC117</f>
        <v>3.1809999999999998E-2</v>
      </c>
      <c r="AH15" s="819">
        <f>'SAME R Results'!AD117</f>
        <v>0</v>
      </c>
      <c r="AI15" s="784">
        <f>'SAME R Results'!AE117</f>
        <v>0</v>
      </c>
      <c r="AJ15" s="784">
        <f>'SAME R Results'!AF117</f>
        <v>0</v>
      </c>
      <c r="AK15" s="784">
        <f>'SAME R Results'!AG117</f>
        <v>0</v>
      </c>
      <c r="AL15" s="784">
        <f>'SAME R Results'!AH117</f>
        <v>0</v>
      </c>
      <c r="AM15" s="784">
        <f>'SAME R Results'!AI117</f>
        <v>0</v>
      </c>
      <c r="AN15" s="784">
        <f>'SAME R Results'!AJ117</f>
        <v>0</v>
      </c>
      <c r="AO15" s="784">
        <f>'SAME R Results'!AK117</f>
        <v>0</v>
      </c>
      <c r="AP15" s="784">
        <f>'SAME R Results'!AL117</f>
        <v>0</v>
      </c>
      <c r="AQ15" s="784">
        <f>'SAME R Results'!AM117</f>
        <v>0</v>
      </c>
      <c r="AR15" s="817">
        <f>'SAME R Results'!AN117</f>
        <v>0</v>
      </c>
      <c r="AS15" s="819">
        <f>'SAME R Results'!AO117</f>
        <v>0</v>
      </c>
      <c r="AT15" s="784">
        <f>'SAME R Results'!AP117</f>
        <v>0</v>
      </c>
      <c r="AU15" s="789"/>
      <c r="AV15" s="821">
        <f>'SAME R Results'!AQ117</f>
        <v>0</v>
      </c>
      <c r="AW15" s="821">
        <f>'SAME R Results'!AR117</f>
        <v>6.2771294999999991</v>
      </c>
      <c r="AX15" s="821">
        <f>'SAME R Results'!AS117</f>
        <v>4.556986666666667</v>
      </c>
      <c r="AY15" s="821">
        <f>'SAME R Results'!AT117</f>
        <v>5.1367805000000004</v>
      </c>
      <c r="AZ15" s="824"/>
      <c r="BA15" s="824"/>
      <c r="BB15" s="821">
        <f>'SAME R Results'!AU117</f>
        <v>0</v>
      </c>
      <c r="BC15" s="821">
        <f>'SAME R Results'!AV117</f>
        <v>0</v>
      </c>
      <c r="BD15" s="821">
        <f>'SAME R Results'!AW117</f>
        <v>6.8323664999999991</v>
      </c>
      <c r="BE15" s="821">
        <f>'SAME R Results'!AX117</f>
        <v>4.6743775000000003</v>
      </c>
      <c r="BF15" s="827">
        <f>'SAME R Results'!AY117</f>
        <v>43210</v>
      </c>
      <c r="BG15" s="784">
        <f>'SAME R Results'!AZ117</f>
        <v>0</v>
      </c>
      <c r="BH15" s="784">
        <f>'SAME R Results'!BA117</f>
        <v>0</v>
      </c>
      <c r="BI15" s="789"/>
      <c r="BJ15" s="784">
        <f>'SAME R Results'!BB117</f>
        <v>118.88454999999999</v>
      </c>
      <c r="BK15" s="784">
        <f>'SAME R Results'!BC117</f>
        <v>2.1579889999999988</v>
      </c>
      <c r="BL15" s="784">
        <f>'SAME R Results'!BD117</f>
        <v>1994125.8786545112</v>
      </c>
      <c r="BM15" s="784">
        <f>'SAME R Results'!BE117</f>
        <v>512.45177318923925</v>
      </c>
      <c r="BN15" s="784">
        <f>'SAME R Results'!BF117</f>
        <v>0</v>
      </c>
      <c r="BO15" s="784">
        <f>'SAME R Results'!BG117</f>
        <v>0</v>
      </c>
      <c r="BP15" s="789"/>
      <c r="BQ15" s="784">
        <f>'SAME R Results'!BH117</f>
        <v>150.921491760213</v>
      </c>
      <c r="BR15" s="817">
        <f>'SAME R Results'!BI117</f>
        <v>0.25698065436822065</v>
      </c>
      <c r="BS15" s="817">
        <f>'SAME R Results'!BJ117</f>
        <v>0.5435662238110599</v>
      </c>
      <c r="BT15" s="817">
        <f>'SAME R Results'!BL117</f>
        <v>0</v>
      </c>
      <c r="BU15" s="817">
        <f>'SAME R Results'!BM117</f>
        <v>2.3762769205137761</v>
      </c>
      <c r="BV15" s="817">
        <f>'SAME R Results'!BN117</f>
        <v>0.17669506280256947</v>
      </c>
      <c r="BW15" s="784">
        <f>'SAME R Results'!BO117</f>
        <v>1994125.8786545112</v>
      </c>
      <c r="BX15" s="784">
        <f>'SAME R Results'!BP117</f>
        <v>1962883.1876768314</v>
      </c>
      <c r="BY15" s="784">
        <f>'SAME R Results'!BQ117</f>
        <v>1823092.5212197423</v>
      </c>
      <c r="BZ15" s="784">
        <f>'SAME R Results'!BR117</f>
        <v>512.45177318923925</v>
      </c>
      <c r="CA15" s="784">
        <f>'SAME R Results'!BS117</f>
        <v>0.47899960046168844</v>
      </c>
      <c r="CB15" s="784">
        <f>'SAME R Results'!BT117</f>
        <v>0.55000000000000004</v>
      </c>
      <c r="CC15" s="784">
        <f>'SAME R Results'!BV117</f>
        <v>2.3081444333287746</v>
      </c>
      <c r="CD15" s="784">
        <f>'SAME R Results'!BW117</f>
        <v>0.9</v>
      </c>
      <c r="CE15" s="27"/>
    </row>
    <row r="16" spans="1:83" ht="16.5" customHeight="1" x14ac:dyDescent="0.2">
      <c r="A16" s="780">
        <v>2</v>
      </c>
      <c r="B16" s="784">
        <f>'SAME R Results'!A20</f>
        <v>2</v>
      </c>
      <c r="C16" s="836" t="str">
        <f>'SAME R Results'!B20</f>
        <v>Silicone</v>
      </c>
      <c r="D16" s="784" t="str">
        <f>'SAME R Results'!C20</f>
        <v>S09</v>
      </c>
      <c r="E16" s="784" t="str">
        <f>'SAME R Results'!D20</f>
        <v>13 S</v>
      </c>
      <c r="F16" s="784">
        <f>'SAME R Results'!E20</f>
        <v>2</v>
      </c>
      <c r="G16" s="784">
        <f>'SAME R Results'!F20</f>
        <v>60</v>
      </c>
      <c r="H16" s="785" t="str">
        <f>'SAME R Results'!G20</f>
        <v>Htemp aging</v>
      </c>
      <c r="I16" s="784">
        <f>'SAME R Results'!H20</f>
        <v>211</v>
      </c>
      <c r="J16" s="786">
        <f>'SAME R Results'!I20</f>
        <v>40389</v>
      </c>
      <c r="K16" s="784">
        <f>'SAME R Results'!J20</f>
        <v>0</v>
      </c>
      <c r="L16" s="788"/>
      <c r="M16" s="788"/>
      <c r="N16" s="853">
        <f>'SAME R Results'!K20</f>
        <v>8.1</v>
      </c>
      <c r="O16" s="852">
        <f>'SAME R Results'!L20</f>
        <v>1.35</v>
      </c>
      <c r="P16" s="853">
        <f>'SAME R Results'!M20</f>
        <v>60</v>
      </c>
      <c r="Q16" s="853">
        <f>'SAME R Results'!N20</f>
        <v>11</v>
      </c>
      <c r="R16" s="853">
        <f>'SAME R Results'!O20</f>
        <v>8</v>
      </c>
      <c r="S16" s="853" t="str">
        <f>'SAME R Results'!P20</f>
        <v>n</v>
      </c>
      <c r="T16" s="853" t="str">
        <f>'SAME R Results'!Q20</f>
        <v>n</v>
      </c>
      <c r="U16" s="853">
        <f>'SAME R Results'!R20</f>
        <v>49.2</v>
      </c>
      <c r="V16" s="784" t="str">
        <f>'SAME R Results'!S20</f>
        <v>y</v>
      </c>
      <c r="W16" s="784">
        <f>'SAME R Results'!T20</f>
        <v>720</v>
      </c>
      <c r="X16" s="784" t="str">
        <f>'SAME R Results'!U20</f>
        <v>n</v>
      </c>
      <c r="Y16" s="784" t="str">
        <f>'SAME R Results'!V20</f>
        <v>y</v>
      </c>
      <c r="Z16" s="784" t="str">
        <f>'SAME R Results'!W20</f>
        <v>y</v>
      </c>
      <c r="AA16" s="784" t="str">
        <f>'SAME R Results'!X20</f>
        <v>y</v>
      </c>
      <c r="AB16" s="784" t="str">
        <f>'SAME R Results'!Y20</f>
        <v>y</v>
      </c>
      <c r="AC16" s="789"/>
      <c r="AD16" s="784" t="str">
        <f>'SAME R Results'!Z20</f>
        <v>y</v>
      </c>
      <c r="AE16" s="784">
        <f>'SAME R Results'!AA20</f>
        <v>10</v>
      </c>
      <c r="AF16" s="784" t="str">
        <f>'SAME R Results'!AB20</f>
        <v>y</v>
      </c>
      <c r="AG16" s="817">
        <f>'SAME R Results'!AC20</f>
        <v>3.1809999999999998E-2</v>
      </c>
      <c r="AH16" s="819">
        <f>'SAME R Results'!AD20</f>
        <v>0</v>
      </c>
      <c r="AI16" s="784">
        <f>'SAME R Results'!AE20</f>
        <v>0</v>
      </c>
      <c r="AJ16" s="784">
        <f>'SAME R Results'!AF20</f>
        <v>0</v>
      </c>
      <c r="AK16" s="784">
        <f>'SAME R Results'!AG20</f>
        <v>0</v>
      </c>
      <c r="AL16" s="784">
        <f>'SAME R Results'!AH20</f>
        <v>0</v>
      </c>
      <c r="AM16" s="784">
        <f>'SAME R Results'!AI20</f>
        <v>0</v>
      </c>
      <c r="AN16" s="784">
        <f>'SAME R Results'!AJ20</f>
        <v>0</v>
      </c>
      <c r="AO16" s="784">
        <f>'SAME R Results'!AK20</f>
        <v>0</v>
      </c>
      <c r="AP16" s="784">
        <f>'SAME R Results'!AL20</f>
        <v>0</v>
      </c>
      <c r="AQ16" s="784">
        <f>'SAME R Results'!AM20</f>
        <v>0</v>
      </c>
      <c r="AR16" s="817">
        <f>'SAME R Results'!AN20</f>
        <v>0</v>
      </c>
      <c r="AS16" s="819">
        <f>'SAME R Results'!AO20</f>
        <v>0</v>
      </c>
      <c r="AT16" s="784">
        <f>'SAME R Results'!AP20</f>
        <v>0</v>
      </c>
      <c r="AU16" s="789"/>
      <c r="AV16" s="821">
        <f>'SAME R Results'!AQ20</f>
        <v>0</v>
      </c>
      <c r="AW16" s="821">
        <f>'SAME R Results'!AR20</f>
        <v>6.25</v>
      </c>
      <c r="AX16" s="821">
        <f>'SAME R Results'!AS20</f>
        <v>0</v>
      </c>
      <c r="AY16" s="821">
        <f>'SAME R Results'!AT20</f>
        <v>0</v>
      </c>
      <c r="AZ16" s="824"/>
      <c r="BA16" s="824"/>
      <c r="BB16" s="821">
        <f>'SAME R Results'!AU20</f>
        <v>5.7524109999999995</v>
      </c>
      <c r="BC16" s="821">
        <f>'SAME R Results'!AV20</f>
        <v>2.6800000000000001E-2</v>
      </c>
      <c r="BD16" s="821">
        <f>'SAME R Results'!AW20</f>
        <v>7.7552029999999998</v>
      </c>
      <c r="BE16" s="821">
        <f>'SAME R Results'!AX20</f>
        <v>4.6898499999999999</v>
      </c>
      <c r="BF16" s="827">
        <f>'SAME R Results'!AY20</f>
        <v>87435</v>
      </c>
      <c r="BG16" s="784">
        <f>'SAME R Results'!AZ20</f>
        <v>5.4193280000000001</v>
      </c>
      <c r="BH16" s="784">
        <f>'SAME R Results'!BA20</f>
        <v>8.2000000000000003E-2</v>
      </c>
      <c r="BI16" s="789"/>
      <c r="BJ16" s="784">
        <f>'SAME R Results'!BB20</f>
        <v>208.57105000000001</v>
      </c>
      <c r="BK16" s="784">
        <f>'SAME R Results'!BC20</f>
        <v>3.065353</v>
      </c>
      <c r="BL16" s="784">
        <f>'SAME R Results'!BD20</f>
        <v>4278212.966048412</v>
      </c>
      <c r="BM16" s="784">
        <f>'SAME R Results'!BE20</f>
        <v>1029.5132551137249</v>
      </c>
      <c r="BN16" s="784">
        <f>'SAME R Results'!BF20</f>
        <v>15.324040297806702</v>
      </c>
      <c r="BO16" s="784">
        <f>'SAME R Results'!BG20</f>
        <v>3.5712096645498645</v>
      </c>
      <c r="BP16" s="789"/>
      <c r="BQ16" s="784">
        <f>'SAME R Results'!BH20</f>
        <v>305.50649671782014</v>
      </c>
      <c r="BR16" s="817">
        <f>'SAME R Results'!BI20</f>
        <v>0.24064095529695867</v>
      </c>
      <c r="BS16" s="817">
        <f>'SAME R Results'!BJ20</f>
        <v>0.5331371830040863</v>
      </c>
      <c r="BT16" s="817">
        <f>'SAME R Results'!BL20</f>
        <v>4.2909942952728404</v>
      </c>
      <c r="BU16" s="817">
        <f>'SAME R Results'!BM20</f>
        <v>2.4397432197330469</v>
      </c>
      <c r="BV16" s="817">
        <f>'SAME R Results'!BN20</f>
        <v>0.16167200637296847</v>
      </c>
      <c r="BW16" s="784">
        <f>'SAME R Results'!BO20</f>
        <v>4278212.966048412</v>
      </c>
      <c r="BX16" s="784">
        <f>'SAME R Results'!BP20</f>
        <v>4214993.695378812</v>
      </c>
      <c r="BY16" s="784">
        <f>'SAME R Results'!BQ20</f>
        <v>3810569.0262496071</v>
      </c>
      <c r="BZ16" s="784">
        <f>'SAME R Results'!BR20</f>
        <v>1029.5132551137249</v>
      </c>
      <c r="CA16" s="784">
        <f>'SAME R Results'!BS20</f>
        <v>0.68040331172866908</v>
      </c>
      <c r="CB16" s="784">
        <f>'SAME R Results'!BT20</f>
        <v>0.55000000000000004</v>
      </c>
      <c r="CC16" s="784">
        <f>'SAME R Results'!BV20</f>
        <v>2.6631996994250344</v>
      </c>
      <c r="CD16" s="784">
        <f>'SAME R Results'!BW20</f>
        <v>0.9</v>
      </c>
      <c r="CE16" s="27"/>
    </row>
    <row r="17" spans="1:83" ht="16.5" customHeight="1" x14ac:dyDescent="0.2">
      <c r="A17" s="780">
        <v>2</v>
      </c>
      <c r="B17" s="784">
        <f>'SAME R Results'!A9</f>
        <v>1</v>
      </c>
      <c r="C17" s="836" t="str">
        <f>'SAME R Results'!B9</f>
        <v>Silicone</v>
      </c>
      <c r="D17" s="784" t="str">
        <f>'SAME R Results'!C9</f>
        <v>S04</v>
      </c>
      <c r="E17" s="784" t="str">
        <f>'SAME R Results'!D9</f>
        <v>6S</v>
      </c>
      <c r="F17" s="784">
        <f>'SAME R Results'!E9</f>
        <v>6</v>
      </c>
      <c r="G17" s="784">
        <f>'SAME R Results'!F9</f>
        <v>53</v>
      </c>
      <c r="H17" s="785" t="str">
        <f>'SAME R Results'!G9</f>
        <v>HighTemp</v>
      </c>
      <c r="I17" s="784" t="str">
        <f>'SAME R Results'!H9</f>
        <v>203</v>
      </c>
      <c r="J17" s="786">
        <f>'SAME R Results'!I9</f>
        <v>40381</v>
      </c>
      <c r="K17" s="784">
        <f>'SAME R Results'!J9</f>
        <v>0</v>
      </c>
      <c r="L17" s="790"/>
      <c r="M17" s="790"/>
      <c r="N17" s="853">
        <f>'SAME R Results'!K9</f>
        <v>8.1</v>
      </c>
      <c r="O17" s="852">
        <f>'SAME R Results'!L9</f>
        <v>1.35</v>
      </c>
      <c r="P17" s="853">
        <f>'SAME R Results'!M9</f>
        <v>60</v>
      </c>
      <c r="Q17" s="853">
        <f>'SAME R Results'!N9</f>
        <v>1</v>
      </c>
      <c r="R17" s="853">
        <f>'SAME R Results'!O9</f>
        <v>8</v>
      </c>
      <c r="S17" s="853" t="str">
        <f>'SAME R Results'!P9</f>
        <v>n</v>
      </c>
      <c r="T17" s="853">
        <f>'SAME R Results'!Q9</f>
        <v>0</v>
      </c>
      <c r="U17" s="853">
        <f>'SAME R Results'!R9</f>
        <v>52.2</v>
      </c>
      <c r="V17" s="784" t="str">
        <f>'SAME R Results'!S9</f>
        <v>y</v>
      </c>
      <c r="W17" s="784" t="str">
        <f>'SAME R Results'!T9</f>
        <v>?</v>
      </c>
      <c r="X17" s="784" t="str">
        <f>'SAME R Results'!U9</f>
        <v>n</v>
      </c>
      <c r="Y17" s="784" t="str">
        <f>'SAME R Results'!V9</f>
        <v>y</v>
      </c>
      <c r="Z17" s="784" t="str">
        <f>'SAME R Results'!W9</f>
        <v>y</v>
      </c>
      <c r="AA17" s="784" t="str">
        <f>'SAME R Results'!X9</f>
        <v>y</v>
      </c>
      <c r="AB17" s="784" t="str">
        <f>'SAME R Results'!Y9</f>
        <v>y</v>
      </c>
      <c r="AC17" s="809"/>
      <c r="AD17" s="784" t="str">
        <f>'SAME R Results'!Z9</f>
        <v>y</v>
      </c>
      <c r="AE17" s="784">
        <f>'SAME R Results'!AA9</f>
        <v>10</v>
      </c>
      <c r="AF17" s="784" t="str">
        <f>'SAME R Results'!AB9</f>
        <v>y</v>
      </c>
      <c r="AG17" s="817">
        <f>'SAME R Results'!AC9</f>
        <v>3.1809999999999998E-2</v>
      </c>
      <c r="AH17" s="819">
        <f>'SAME R Results'!AD9</f>
        <v>0</v>
      </c>
      <c r="AI17" s="784">
        <f>'SAME R Results'!AE9</f>
        <v>0</v>
      </c>
      <c r="AJ17" s="784">
        <f>'SAME R Results'!AF9</f>
        <v>0</v>
      </c>
      <c r="AK17" s="784">
        <f>'SAME R Results'!AG9</f>
        <v>0</v>
      </c>
      <c r="AL17" s="784">
        <f>'SAME R Results'!AH9</f>
        <v>0</v>
      </c>
      <c r="AM17" s="784">
        <f>'SAME R Results'!AI9</f>
        <v>0</v>
      </c>
      <c r="AN17" s="784">
        <f>'SAME R Results'!AJ9</f>
        <v>0</v>
      </c>
      <c r="AO17" s="784">
        <f>'SAME R Results'!AK9</f>
        <v>0</v>
      </c>
      <c r="AP17" s="784">
        <f>'SAME R Results'!AL9</f>
        <v>0</v>
      </c>
      <c r="AQ17" s="784">
        <f>'SAME R Results'!AM9</f>
        <v>0</v>
      </c>
      <c r="AR17" s="817">
        <f>'SAME R Results'!AN9</f>
        <v>0</v>
      </c>
      <c r="AS17" s="819">
        <f>'SAME R Results'!AO9</f>
        <v>0</v>
      </c>
      <c r="AT17" s="784">
        <f>'SAME R Results'!AP9</f>
        <v>0</v>
      </c>
      <c r="AU17" s="809"/>
      <c r="AV17" s="821">
        <f>'SAME R Results'!AQ9</f>
        <v>0</v>
      </c>
      <c r="AW17" s="821">
        <f>'SAME R Results'!AR9</f>
        <v>6.2450000000000001</v>
      </c>
      <c r="AX17" s="821">
        <f>'SAME R Results'!AS9</f>
        <v>0</v>
      </c>
      <c r="AY17" s="821">
        <f>'SAME R Results'!AT9</f>
        <v>0</v>
      </c>
      <c r="AZ17" s="825"/>
      <c r="BA17" s="825"/>
      <c r="BB17" s="821">
        <f>'SAME R Results'!AU9</f>
        <v>4.6397705</v>
      </c>
      <c r="BC17" s="821">
        <f>'SAME R Results'!AV9</f>
        <v>2.6800000000000001E-2</v>
      </c>
      <c r="BD17" s="821">
        <f>'SAME R Results'!AW9</f>
        <v>7.6578974999999998</v>
      </c>
      <c r="BE17" s="821">
        <f>'SAME R Results'!AX9</f>
        <v>4.6589204999999998</v>
      </c>
      <c r="BF17" s="827">
        <f>'SAME R Results'!AY9</f>
        <v>80225</v>
      </c>
      <c r="BG17" s="784">
        <f>'SAME R Results'!AZ9</f>
        <v>4.5200650000000007</v>
      </c>
      <c r="BH17" s="784">
        <f>'SAME R Results'!BA9</f>
        <v>8.2000000000000003E-2</v>
      </c>
      <c r="BI17" s="809"/>
      <c r="BJ17" s="784">
        <f>'SAME R Results'!BB9</f>
        <v>205.9342</v>
      </c>
      <c r="BK17" s="784">
        <f>'SAME R Results'!BC9</f>
        <v>2.998977</v>
      </c>
      <c r="BL17" s="784">
        <f>'SAME R Results'!BD9</f>
        <v>3889058.8258409305</v>
      </c>
      <c r="BM17" s="784">
        <f>'SAME R Results'!BE9</f>
        <v>973.58449874105634</v>
      </c>
      <c r="BN17" s="784">
        <f>'SAME R Results'!BF9</f>
        <v>12.304744891662349</v>
      </c>
      <c r="BO17" s="784">
        <f>'SAME R Results'!BG9</f>
        <v>2.9595494723852811</v>
      </c>
      <c r="BP17" s="809"/>
      <c r="BQ17" s="784">
        <f>'SAME R Results'!BH9</f>
        <v>300.64007090501514</v>
      </c>
      <c r="BR17" s="817">
        <f>'SAME R Results'!BI9</f>
        <v>0.25033936032853354</v>
      </c>
      <c r="BS17" s="817">
        <f>'SAME R Results'!BJ9</f>
        <v>0.54741968073790781</v>
      </c>
      <c r="BT17" s="817">
        <f>'SAME R Results'!BL9</f>
        <v>4.1576412242722895</v>
      </c>
      <c r="BU17" s="817">
        <f>'SAME R Results'!BM9</f>
        <v>2.4218526870226071</v>
      </c>
      <c r="BV17" s="817">
        <f>'SAME R Results'!BN9</f>
        <v>0.1692908570902574</v>
      </c>
      <c r="BW17" s="784">
        <f>'SAME R Results'!BO9</f>
        <v>3889058.8258409305</v>
      </c>
      <c r="BX17" s="784">
        <f>'SAME R Results'!BP9</f>
        <v>3831052.6956931786</v>
      </c>
      <c r="BY17" s="784">
        <f>'SAME R Results'!BQ9</f>
        <v>3478161.0539138634</v>
      </c>
      <c r="BZ17" s="784">
        <f>'SAME R Results'!BR9</f>
        <v>973.58449874105634</v>
      </c>
      <c r="CA17" s="784">
        <f>'SAME R Results'!BS9</f>
        <v>0.6656701145343159</v>
      </c>
      <c r="CB17" s="784">
        <f>'SAME R Results'!BT9</f>
        <v>0.55000000000000004</v>
      </c>
      <c r="CC17" s="784">
        <f>'SAME R Results'!BV9</f>
        <v>2.6543347862394446</v>
      </c>
      <c r="CD17" s="784">
        <f>'SAME R Results'!BW9</f>
        <v>0.9</v>
      </c>
      <c r="CE17" s="27"/>
    </row>
    <row r="18" spans="1:83" ht="16.5" customHeight="1" x14ac:dyDescent="0.2">
      <c r="A18" s="780">
        <v>2</v>
      </c>
      <c r="B18" s="784">
        <f>'SAME R Results'!A33</f>
        <v>3</v>
      </c>
      <c r="C18" s="836" t="str">
        <f>'SAME R Results'!B33</f>
        <v>Silicone</v>
      </c>
      <c r="D18" s="784" t="str">
        <f>'SAME R Results'!C33</f>
        <v>S13</v>
      </c>
      <c r="E18" s="784" t="str">
        <f>'SAME R Results'!D33</f>
        <v>19s</v>
      </c>
      <c r="F18" s="784">
        <f>'SAME R Results'!E33</f>
        <v>6</v>
      </c>
      <c r="G18" s="784">
        <f>'SAME R Results'!F33</f>
        <v>66</v>
      </c>
      <c r="H18" s="785" t="str">
        <f>'SAME R Results'!G33</f>
        <v>High Temp aging</v>
      </c>
      <c r="I18" s="784">
        <f>'SAME R Results'!H33</f>
        <v>235</v>
      </c>
      <c r="J18" s="786">
        <f>'SAME R Results'!I33</f>
        <v>40413</v>
      </c>
      <c r="K18" s="784">
        <f>'SAME R Results'!J33</f>
        <v>0</v>
      </c>
      <c r="L18" s="788"/>
      <c r="M18" s="788"/>
      <c r="N18" s="784">
        <f>'SAME R Results'!K33</f>
        <v>8.1</v>
      </c>
      <c r="O18" s="793">
        <f>'SAME R Results'!L33</f>
        <v>1.36</v>
      </c>
      <c r="P18" s="784">
        <f>'SAME R Results'!M33</f>
        <v>60</v>
      </c>
      <c r="Q18" s="784">
        <f>'SAME R Results'!N33</f>
        <v>11</v>
      </c>
      <c r="R18" s="784">
        <f>'SAME R Results'!O33</f>
        <v>8</v>
      </c>
      <c r="S18" s="784" t="str">
        <f>'SAME R Results'!P33</f>
        <v>n</v>
      </c>
      <c r="T18" s="784" t="str">
        <f>'SAME R Results'!Q33</f>
        <v>n</v>
      </c>
      <c r="U18" s="784">
        <f>'SAME R Results'!R33</f>
        <v>41.6</v>
      </c>
      <c r="V18" s="784" t="str">
        <f>'SAME R Results'!S33</f>
        <v>n</v>
      </c>
      <c r="W18" s="784">
        <f>'SAME R Results'!T33</f>
        <v>0</v>
      </c>
      <c r="X18" s="784" t="str">
        <f>'SAME R Results'!U33</f>
        <v>n</v>
      </c>
      <c r="Y18" s="784" t="str">
        <f>'SAME R Results'!V33</f>
        <v>y</v>
      </c>
      <c r="Z18" s="784" t="str">
        <f>'SAME R Results'!W33</f>
        <v>y</v>
      </c>
      <c r="AA18" s="784" t="str">
        <f>'SAME R Results'!X33</f>
        <v>y</v>
      </c>
      <c r="AB18" s="784" t="str">
        <f>'SAME R Results'!Y33</f>
        <v>y</v>
      </c>
      <c r="AC18" s="789"/>
      <c r="AD18" s="784" t="str">
        <f>'SAME R Results'!Z33</f>
        <v>y</v>
      </c>
      <c r="AE18" s="784">
        <f>'SAME R Results'!AA33</f>
        <v>10</v>
      </c>
      <c r="AF18" s="784" t="str">
        <f>'SAME R Results'!AB33</f>
        <v>y</v>
      </c>
      <c r="AG18" s="817">
        <f>'SAME R Results'!AC33</f>
        <v>3.1809999999999998E-2</v>
      </c>
      <c r="AH18" s="819">
        <f>'SAME R Results'!AD33</f>
        <v>0</v>
      </c>
      <c r="AI18" s="784">
        <f>'SAME R Results'!AE33</f>
        <v>0</v>
      </c>
      <c r="AJ18" s="784">
        <f>'SAME R Results'!AF33</f>
        <v>0</v>
      </c>
      <c r="AK18" s="784">
        <f>'SAME R Results'!AG33</f>
        <v>0</v>
      </c>
      <c r="AL18" s="784">
        <f>'SAME R Results'!AH33</f>
        <v>0</v>
      </c>
      <c r="AM18" s="784">
        <f>'SAME R Results'!AI33</f>
        <v>0</v>
      </c>
      <c r="AN18" s="784">
        <f>'SAME R Results'!AJ33</f>
        <v>0</v>
      </c>
      <c r="AO18" s="784">
        <f>'SAME R Results'!AK33</f>
        <v>0</v>
      </c>
      <c r="AP18" s="784">
        <f>'SAME R Results'!AL33</f>
        <v>0</v>
      </c>
      <c r="AQ18" s="784">
        <f>'SAME R Results'!AM33</f>
        <v>0</v>
      </c>
      <c r="AR18" s="817">
        <f>'SAME R Results'!AN33</f>
        <v>0</v>
      </c>
      <c r="AS18" s="819">
        <f>'SAME R Results'!AO33</f>
        <v>0</v>
      </c>
      <c r="AT18" s="784">
        <f>'SAME R Results'!AP33</f>
        <v>0</v>
      </c>
      <c r="AU18" s="789"/>
      <c r="AV18" s="821">
        <f>'SAME R Results'!AQ33</f>
        <v>0</v>
      </c>
      <c r="AW18" s="821">
        <f>'SAME R Results'!AR33</f>
        <v>6.2490080000000008</v>
      </c>
      <c r="AX18" s="821">
        <f>'SAME R Results'!AS33</f>
        <v>0</v>
      </c>
      <c r="AY18" s="821">
        <f>'SAME R Results'!AT33</f>
        <v>0</v>
      </c>
      <c r="AZ18" s="824"/>
      <c r="BA18" s="824"/>
      <c r="BB18" s="821">
        <f>'SAME R Results'!AU33</f>
        <v>8.5042875000000002</v>
      </c>
      <c r="BC18" s="821">
        <f>'SAME R Results'!AV33</f>
        <v>2.6870724999999995E-2</v>
      </c>
      <c r="BD18" s="821">
        <f>'SAME R Results'!AW33</f>
        <v>7.7265775000000003</v>
      </c>
      <c r="BE18" s="821">
        <f>'SAME R Results'!AX33</f>
        <v>4.627410499999999</v>
      </c>
      <c r="BF18" s="827">
        <f>'SAME R Results'!AY33</f>
        <v>89130</v>
      </c>
      <c r="BG18" s="784">
        <f>'SAME R Results'!AZ33</f>
        <v>8.0702514999999977</v>
      </c>
      <c r="BH18" s="784">
        <f>'SAME R Results'!BA33</f>
        <v>8.5662840000000004E-2</v>
      </c>
      <c r="BI18" s="789"/>
      <c r="BJ18" s="784">
        <f>'SAME R Results'!BB33</f>
        <v>239.0016</v>
      </c>
      <c r="BK18" s="784">
        <f>'SAME R Results'!BC33</f>
        <v>3.0991670000000013</v>
      </c>
      <c r="BL18" s="784">
        <f>'SAME R Results'!BD33</f>
        <v>4370648.2804149641</v>
      </c>
      <c r="BM18" s="784">
        <f>'SAME R Results'!BE33</f>
        <v>1059.8393621840767</v>
      </c>
      <c r="BN18" s="784">
        <f>'SAME R Results'!BF33</f>
        <v>22.611607761715209</v>
      </c>
      <c r="BO18" s="784">
        <f>'SAME R Results'!BG33</f>
        <v>5.3242748265894715</v>
      </c>
      <c r="BP18" s="789"/>
      <c r="BQ18" s="784">
        <f>'SAME R Results'!BH33</f>
        <v>348.89549092151992</v>
      </c>
      <c r="BR18" s="817">
        <f>'SAME R Results'!BI33</f>
        <v>0.24249019691958648</v>
      </c>
      <c r="BS18" s="817">
        <f>'SAME R Results'!BJ33</f>
        <v>0.55331119257415973</v>
      </c>
      <c r="BT18" s="817">
        <f>'SAME R Results'!BL33</f>
        <v>4.2468896700810141</v>
      </c>
      <c r="BU18" s="817">
        <f>'SAME R Results'!BM33</f>
        <v>2.480035062107834</v>
      </c>
      <c r="BV18" s="817">
        <f>'SAME R Results'!BN33</f>
        <v>0.16053012786342269</v>
      </c>
      <c r="BW18" s="784">
        <f>'SAME R Results'!BO33</f>
        <v>4370648.2804149641</v>
      </c>
      <c r="BX18" s="784">
        <f>'SAME R Results'!BP33</f>
        <v>4306203.4517447352</v>
      </c>
      <c r="BY18" s="784">
        <f>'SAME R Results'!BQ33</f>
        <v>3889189.3712668968</v>
      </c>
      <c r="BZ18" s="784">
        <f>'SAME R Results'!BR33</f>
        <v>1059.8393621840767</v>
      </c>
      <c r="CA18" s="784">
        <f>'SAME R Results'!BS33</f>
        <v>0.68790886087188163</v>
      </c>
      <c r="CB18" s="784">
        <f>'SAME R Results'!BT33</f>
        <v>0.55000000000000004</v>
      </c>
      <c r="CC18" s="784">
        <f>'SAME R Results'!BV33</f>
        <v>2.6541890850903385</v>
      </c>
      <c r="CD18" s="784">
        <f>'SAME R Results'!BW33</f>
        <v>0.9</v>
      </c>
      <c r="CE18" s="27"/>
    </row>
    <row r="19" spans="1:83" ht="16.5" customHeight="1" x14ac:dyDescent="0.2">
      <c r="A19" s="778">
        <v>1</v>
      </c>
      <c r="B19" s="779">
        <f>'SAME1 Flight Tests 8-27-09'!A42</f>
        <v>5</v>
      </c>
      <c r="C19" s="835" t="str">
        <f>'SAME1 Flight Tests 8-27-09'!B42</f>
        <v>Silicone</v>
      </c>
      <c r="D19" s="782"/>
      <c r="E19" s="779" t="str">
        <f>'SAME1 Flight Tests 8-27-09'!C42</f>
        <v>35 S</v>
      </c>
      <c r="F19" s="779">
        <f>'SAME1 Flight Tests 8-27-09'!D42</f>
        <v>1</v>
      </c>
      <c r="G19" s="779">
        <f>'SAME1 Flight Tests 8-27-09'!E42</f>
        <v>35</v>
      </c>
      <c r="H19" s="779" t="str">
        <f>'SAME1 Flight Tests 8-27-09'!F42</f>
        <v>High temp  aging</v>
      </c>
      <c r="I19" s="779">
        <f>'SAME1 Flight Tests 8-27-09'!G42</f>
        <v>276</v>
      </c>
      <c r="J19" s="791">
        <f>'SAME1 Flight Tests 8-27-09'!H42</f>
        <v>39358</v>
      </c>
      <c r="K19" s="779">
        <f>'SAME1 Flight Tests 8-27-09'!I42</f>
        <v>0</v>
      </c>
      <c r="L19" s="779" t="str">
        <f>'SAME1 Flight Tests 8-27-09'!J42</f>
        <v>n</v>
      </c>
      <c r="M19" s="779" t="str">
        <f>'SAME1 Flight Tests 8-27-09'!K42</f>
        <v>n</v>
      </c>
      <c r="N19" s="779">
        <f>'SAME1 Flight Tests 8-27-09'!L42</f>
        <v>8</v>
      </c>
      <c r="O19" s="804">
        <f>'SAME1 Flight Tests 8-27-09'!M42</f>
        <v>1.38</v>
      </c>
      <c r="P19" s="805">
        <f>'SAME1 Flight Tests 8-27-09'!N42</f>
        <v>10</v>
      </c>
      <c r="Q19" s="805">
        <f>'SAME1 Flight Tests 8-27-09'!O42</f>
        <v>11</v>
      </c>
      <c r="R19" s="805">
        <f>'SAME1 Flight Tests 8-27-09'!P42</f>
        <v>8</v>
      </c>
      <c r="S19" s="806"/>
      <c r="T19" s="806"/>
      <c r="U19" s="805">
        <f>'SAME1 Flight Tests 8-27-09'!Q42</f>
        <v>70</v>
      </c>
      <c r="V19" s="806"/>
      <c r="W19" s="806"/>
      <c r="X19" s="806"/>
      <c r="Y19" s="806"/>
      <c r="Z19" s="806"/>
      <c r="AA19" s="805" t="str">
        <f>'SAME1 Flight Tests 8-27-09'!R42</f>
        <v>y</v>
      </c>
      <c r="AB19" s="805" t="str">
        <f>'SAME1 Flight Tests 8-27-09'!S42</f>
        <v>y</v>
      </c>
      <c r="AC19" s="805">
        <f>'SAME1 Flight Tests 8-27-09'!T42</f>
        <v>1</v>
      </c>
      <c r="AD19" s="806"/>
      <c r="AE19" s="805">
        <f>'SAME1 Flight Tests 8-27-09'!U42</f>
        <v>10</v>
      </c>
      <c r="AF19" s="806"/>
      <c r="AG19" s="816">
        <f>'SAME1 Flight Tests 8-27-09'!V42</f>
        <v>3.1812241356819398E-2</v>
      </c>
      <c r="AH19" s="818">
        <f>'SAME1 Flight Tests 8-27-09'!W42</f>
        <v>0.36888842328539412</v>
      </c>
      <c r="AI19" s="806"/>
      <c r="AJ19" s="806"/>
      <c r="AK19" s="806"/>
      <c r="AL19" s="806"/>
      <c r="AM19" s="806"/>
      <c r="AN19" s="806"/>
      <c r="AO19" s="806"/>
      <c r="AP19" s="806"/>
      <c r="AQ19" s="806"/>
      <c r="AR19" s="806"/>
      <c r="AS19" s="806"/>
      <c r="AT19" s="806"/>
      <c r="AU19" s="805">
        <f>'SAME1 Flight Tests 8-27-09'!X42</f>
        <v>0.13</v>
      </c>
      <c r="AV19" s="820">
        <f>'SAME1 Flight Tests 8-27-09'!Y42</f>
        <v>3.3152094444444438</v>
      </c>
      <c r="AW19" s="820">
        <f>'SAME1 Flight Tests 8-27-09'!Z42</f>
        <v>6.2120555555555566</v>
      </c>
      <c r="AX19" s="820">
        <f>'SAME1 Flight Tests 8-27-09'!AA42</f>
        <v>-7.9684738888888891E-4</v>
      </c>
      <c r="AY19" s="822"/>
      <c r="AZ19" s="822"/>
      <c r="BA19" s="820">
        <f>'SAME1 Flight Tests 8-27-09'!AC42</f>
        <v>4.8118124999999994</v>
      </c>
      <c r="BB19" s="822"/>
      <c r="BC19" s="822"/>
      <c r="BD19" s="820">
        <f>'SAME1 Flight Tests 8-27-09'!AB42</f>
        <v>6.5235905555555549</v>
      </c>
      <c r="BE19" s="820">
        <f>'SAME1 Flight Tests 8-27-09'!AD42</f>
        <v>4.6687620000000001</v>
      </c>
      <c r="BF19" s="826">
        <f>'SAME1 Flight Tests 8-27-09'!AE42</f>
        <v>42050</v>
      </c>
      <c r="BG19" s="806"/>
      <c r="BH19" s="806"/>
      <c r="BI19" s="805">
        <f>'SAME1 Flight Tests 8-27-09'!AF42</f>
        <v>25.600499999999997</v>
      </c>
      <c r="BJ19" s="805">
        <f>'SAME1 Flight Tests 8-27-09'!AG42</f>
        <v>43.908611111111114</v>
      </c>
      <c r="BK19" s="805">
        <f>'SAME1 Flight Tests 8-27-09'!AH42</f>
        <v>1.8548285555555548</v>
      </c>
      <c r="BL19" s="805">
        <f>'SAME1 Flight Tests 8-27-09'!AK42</f>
        <v>1937388.9537898961</v>
      </c>
      <c r="BM19" s="805">
        <f>'SAME1 Flight Tests 8-27-09'!AL42</f>
        <v>402.51477832999217</v>
      </c>
      <c r="BN19" s="806"/>
      <c r="BO19" s="805"/>
      <c r="BP19" s="806"/>
      <c r="BQ19" s="805">
        <f>'SAME1 Flight Tests 8-27-09'!AM42</f>
        <v>65.466234738484687</v>
      </c>
      <c r="BR19" s="816">
        <f>'SAME1 Flight Tests 8-27-09'!AP42</f>
        <v>0.20776147068589287</v>
      </c>
      <c r="BS19" s="816">
        <f>'SAME1 Flight Tests 8-27-09'!AQ42</f>
        <v>0.41677463931388736</v>
      </c>
      <c r="BT19" s="816"/>
      <c r="BU19" s="816">
        <f>'SAME1 Flight Tests 8-27-09'!AS42</f>
        <v>2.3033372123912739</v>
      </c>
      <c r="BV19" s="816">
        <f>'SAME1 Flight Tests 8-27-09'!AT42</f>
        <v>0.14668877242225253</v>
      </c>
      <c r="BW19" s="807">
        <f>'SAME1 Flight Tests 8-27-09'!BB42</f>
        <v>1937388.9537898961</v>
      </c>
      <c r="BX19" s="807">
        <f>'SAME1 Flight Tests 8-27-09'!BC42</f>
        <v>1906987.1349066545</v>
      </c>
      <c r="BY19" s="807">
        <f>'SAME1 Flight Tests 8-27-09'!BD42</f>
        <v>1772492.1318036166</v>
      </c>
      <c r="BZ19" s="806"/>
      <c r="CA19" s="805">
        <f>'SAME1 Flight Tests 8-27-09'!BG42</f>
        <v>0.39803187887458258</v>
      </c>
      <c r="CB19" s="805">
        <f>'SAME1 Flight Tests 8-27-09'!BF42</f>
        <v>0.55000000000000004</v>
      </c>
      <c r="CC19" s="783"/>
      <c r="CD19" s="805">
        <f>'SAME1 Flight Tests 8-27-09'!BE42</f>
        <v>0.9</v>
      </c>
      <c r="CE19" s="27"/>
    </row>
    <row r="20" spans="1:83" ht="16.5" customHeight="1" x14ac:dyDescent="0.2">
      <c r="A20" s="780">
        <v>2</v>
      </c>
      <c r="B20" s="784" t="str">
        <f>'SAME R Results'!A72</f>
        <v>7 (4)</v>
      </c>
      <c r="C20" s="836" t="str">
        <f>'SAME R Results'!B72</f>
        <v>Silicone</v>
      </c>
      <c r="D20" s="784" t="str">
        <f>'SAME R Results'!C72</f>
        <v>S01</v>
      </c>
      <c r="E20" s="784" t="str">
        <f>'SAME R Results'!D72</f>
        <v>39Sa</v>
      </c>
      <c r="F20" s="784">
        <f>'SAME R Results'!E72</f>
        <v>0</v>
      </c>
      <c r="G20" s="784" t="str">
        <f>'SAME R Results'!F72</f>
        <v>86a</v>
      </c>
      <c r="H20" s="785" t="str">
        <f>'SAME R Results'!G72</f>
        <v>aged</v>
      </c>
      <c r="I20" s="784">
        <f>'SAME R Results'!H72</f>
        <v>242</v>
      </c>
      <c r="J20" s="786">
        <f>'SAME R Results'!I72</f>
        <v>40420.277777777781</v>
      </c>
      <c r="K20" s="784">
        <f>'SAME R Results'!J72</f>
        <v>0</v>
      </c>
      <c r="L20" s="788"/>
      <c r="M20" s="788"/>
      <c r="N20" s="784">
        <f>'SAME R Results'!K72</f>
        <v>8.1</v>
      </c>
      <c r="O20" s="793">
        <f>'SAME R Results'!L72</f>
        <v>1.345</v>
      </c>
      <c r="P20" s="784">
        <f>'SAME R Results'!M72</f>
        <v>0</v>
      </c>
      <c r="Q20" s="784">
        <f>'SAME R Results'!N72</f>
        <v>0</v>
      </c>
      <c r="R20" s="784">
        <f>'SAME R Results'!O72</f>
        <v>0</v>
      </c>
      <c r="S20" s="784">
        <f>'SAME R Results'!P72</f>
        <v>0</v>
      </c>
      <c r="T20" s="784">
        <f>'SAME R Results'!Q72</f>
        <v>0</v>
      </c>
      <c r="U20" s="784">
        <f>'SAME R Results'!R72</f>
        <v>628</v>
      </c>
      <c r="V20" s="784">
        <f>'SAME R Results'!S72</f>
        <v>0</v>
      </c>
      <c r="W20" s="784">
        <f>'SAME R Results'!T72</f>
        <v>0</v>
      </c>
      <c r="X20" s="784" t="str">
        <f>'SAME R Results'!U72</f>
        <v>n</v>
      </c>
      <c r="Y20" s="784" t="str">
        <f>'SAME R Results'!V72</f>
        <v>y</v>
      </c>
      <c r="Z20" s="784" t="str">
        <f>'SAME R Results'!W72</f>
        <v>y</v>
      </c>
      <c r="AA20" s="784" t="str">
        <f>'SAME R Results'!X72</f>
        <v>y</v>
      </c>
      <c r="AB20" s="784" t="str">
        <f>'SAME R Results'!Y72</f>
        <v>y</v>
      </c>
      <c r="AC20" s="789"/>
      <c r="AD20" s="784" t="str">
        <f>'SAME R Results'!Z72</f>
        <v>y</v>
      </c>
      <c r="AE20" s="784">
        <f>'SAME R Results'!AA72</f>
        <v>10</v>
      </c>
      <c r="AF20" s="784" t="str">
        <f>'SAME R Results'!AB72</f>
        <v>y</v>
      </c>
      <c r="AG20" s="817">
        <f>'SAME R Results'!AC72</f>
        <v>3.1809999999999998E-2</v>
      </c>
      <c r="AH20" s="819">
        <f>'SAME R Results'!AD72</f>
        <v>0</v>
      </c>
      <c r="AI20" s="784">
        <f>'SAME R Results'!AE72</f>
        <v>0</v>
      </c>
      <c r="AJ20" s="784">
        <f>'SAME R Results'!AF72</f>
        <v>0</v>
      </c>
      <c r="AK20" s="784">
        <f>'SAME R Results'!AG72</f>
        <v>0</v>
      </c>
      <c r="AL20" s="784">
        <f>'SAME R Results'!AH72</f>
        <v>0</v>
      </c>
      <c r="AM20" s="784">
        <f>'SAME R Results'!AI72</f>
        <v>0</v>
      </c>
      <c r="AN20" s="784">
        <f>'SAME R Results'!AJ72</f>
        <v>0</v>
      </c>
      <c r="AO20" s="784">
        <f>'SAME R Results'!AK72</f>
        <v>0</v>
      </c>
      <c r="AP20" s="784">
        <f>'SAME R Results'!AL72</f>
        <v>0</v>
      </c>
      <c r="AQ20" s="784">
        <f>'SAME R Results'!AM72</f>
        <v>0</v>
      </c>
      <c r="AR20" s="817">
        <f>'SAME R Results'!AN72</f>
        <v>0</v>
      </c>
      <c r="AS20" s="819">
        <f>'SAME R Results'!AO72</f>
        <v>0</v>
      </c>
      <c r="AT20" s="784">
        <f>'SAME R Results'!AP72</f>
        <v>0</v>
      </c>
      <c r="AU20" s="789"/>
      <c r="AV20" s="821">
        <f>'SAME R Results'!AQ72</f>
        <v>0</v>
      </c>
      <c r="AW20" s="821">
        <f>'SAME R Results'!AR72</f>
        <v>6.2518004999999999</v>
      </c>
      <c r="AX20" s="821">
        <f>'SAME R Results'!AS72</f>
        <v>0</v>
      </c>
      <c r="AY20" s="821">
        <f>'SAME R Results'!AT72</f>
        <v>0</v>
      </c>
      <c r="AZ20" s="824"/>
      <c r="BA20" s="824"/>
      <c r="BB20" s="821">
        <f>'SAME R Results'!AU72</f>
        <v>4.8573609999999992</v>
      </c>
      <c r="BC20" s="821">
        <f>'SAME R Results'!AV72</f>
        <v>0.14717096499999996</v>
      </c>
      <c r="BD20" s="821">
        <f>'SAME R Results'!AW72</f>
        <v>7.206237999999999</v>
      </c>
      <c r="BE20" s="821">
        <f>'SAME R Results'!AX72</f>
        <v>4.6690209999999999</v>
      </c>
      <c r="BF20" s="827">
        <f>'SAME R Results'!AY72</f>
        <v>36450</v>
      </c>
      <c r="BG20" s="784">
        <f>'SAME R Results'!AZ72</f>
        <v>4.1108700000000002</v>
      </c>
      <c r="BH20" s="784">
        <f>'SAME R Results'!BA72</f>
        <v>0.17510975000000001</v>
      </c>
      <c r="BI20" s="789"/>
      <c r="BJ20" s="784">
        <f>'SAME R Results'!BB72</f>
        <v>172.09205000000003</v>
      </c>
      <c r="BK20" s="784">
        <f>'SAME R Results'!BC72</f>
        <v>2.5372169999999992</v>
      </c>
      <c r="BL20" s="784">
        <f>'SAME R Results'!BD72</f>
        <v>1666662.2131405217</v>
      </c>
      <c r="BM20" s="784">
        <f>'SAME R Results'!BE72</f>
        <v>678.83879956439739</v>
      </c>
      <c r="BN20" s="784">
        <f>'SAME R Results'!BF72</f>
        <v>12.486765719447009</v>
      </c>
      <c r="BO20" s="784">
        <f>'SAME R Results'!BG72</f>
        <v>2.6084359550507075</v>
      </c>
      <c r="BP20" s="789"/>
      <c r="BQ20" s="784">
        <f>'SAME R Results'!BH72</f>
        <v>249.70070536738518</v>
      </c>
      <c r="BR20" s="817">
        <f>'SAME R Results'!BI72</f>
        <v>0.40730436810302983</v>
      </c>
      <c r="BS20" s="817">
        <f>'SAME R Results'!BJ72</f>
        <v>0.68251209089439391</v>
      </c>
      <c r="BT20" s="817">
        <f>'SAME R Results'!BL72</f>
        <v>4.7870700813140221</v>
      </c>
      <c r="BU20" s="817">
        <f>'SAME R Results'!BM72</f>
        <v>2.0513213994146504</v>
      </c>
      <c r="BV20" s="817">
        <f>'SAME R Results'!BN72</f>
        <v>0.31464687789311779</v>
      </c>
      <c r="BW20" s="784">
        <f>'SAME R Results'!BO72</f>
        <v>1666662.2131405217</v>
      </c>
      <c r="BX20" s="784">
        <f>'SAME R Results'!BP72</f>
        <v>1640307.2933039926</v>
      </c>
      <c r="BY20" s="784">
        <f>'SAME R Results'!BQ72</f>
        <v>1530132.2697265011</v>
      </c>
      <c r="BZ20" s="784">
        <f>'SAME R Results'!BR72</f>
        <v>678.83879956439739</v>
      </c>
      <c r="CA20" s="784">
        <f>'SAME R Results'!BS72</f>
        <v>0.56317521974607099</v>
      </c>
      <c r="CB20" s="784">
        <f>'SAME R Results'!BT72</f>
        <v>0.55000000000000004</v>
      </c>
      <c r="CC20" s="784">
        <f>'SAME R Results'!BV72</f>
        <v>2.6381304800898979</v>
      </c>
      <c r="CD20" s="784">
        <f>'SAME R Results'!BW72</f>
        <v>0.9</v>
      </c>
      <c r="CE20" s="27"/>
    </row>
    <row r="21" spans="1:83" ht="16.5" customHeight="1" x14ac:dyDescent="0.2">
      <c r="A21" s="780">
        <v>2</v>
      </c>
      <c r="B21" s="784" t="str">
        <f>'SAME R Results'!A96</f>
        <v>9(4)</v>
      </c>
      <c r="C21" s="836" t="str">
        <f>'SAME R Results'!B96</f>
        <v>Silicone</v>
      </c>
      <c r="D21" s="784" t="str">
        <f>'SAME R Results'!C96</f>
        <v>S08</v>
      </c>
      <c r="E21" s="784" t="str">
        <f>'SAME R Results'!D96</f>
        <v>52SA</v>
      </c>
      <c r="F21" s="784">
        <f>'SAME R Results'!E96</f>
        <v>0</v>
      </c>
      <c r="G21" s="784" t="str">
        <f>'SAME R Results'!F96</f>
        <v>99a</v>
      </c>
      <c r="H21" s="785" t="str">
        <f>'SAME R Results'!G96</f>
        <v>aged</v>
      </c>
      <c r="I21" s="784">
        <f>'SAME R Results'!H96</f>
        <v>251</v>
      </c>
      <c r="J21" s="786">
        <f>'SAME R Results'!I96</f>
        <v>40429.354166666664</v>
      </c>
      <c r="K21" s="784">
        <f>'SAME R Results'!J96</f>
        <v>0</v>
      </c>
      <c r="L21" s="788"/>
      <c r="M21" s="788"/>
      <c r="N21" s="855">
        <f>'SAME R Results'!K96</f>
        <v>0</v>
      </c>
      <c r="O21" s="854">
        <f>'SAME R Results'!L96</f>
        <v>1.35</v>
      </c>
      <c r="P21" s="855">
        <f>'SAME R Results'!M96</f>
        <v>0</v>
      </c>
      <c r="Q21" s="855">
        <f>'SAME R Results'!N96</f>
        <v>0</v>
      </c>
      <c r="R21" s="855">
        <f>'SAME R Results'!O96</f>
        <v>0</v>
      </c>
      <c r="S21" s="855">
        <f>'SAME R Results'!P96</f>
        <v>0</v>
      </c>
      <c r="T21" s="855">
        <f>'SAME R Results'!Q96</f>
        <v>0</v>
      </c>
      <c r="U21" s="855">
        <f>'SAME R Results'!R96</f>
        <v>627.14285714285711</v>
      </c>
      <c r="V21" s="784">
        <f>'SAME R Results'!S96</f>
        <v>0</v>
      </c>
      <c r="W21" s="784">
        <f>'SAME R Results'!T96</f>
        <v>0</v>
      </c>
      <c r="X21" s="784" t="str">
        <f>'SAME R Results'!U96</f>
        <v>n</v>
      </c>
      <c r="Y21" s="784" t="str">
        <f>'SAME R Results'!V96</f>
        <v>y</v>
      </c>
      <c r="Z21" s="784" t="str">
        <f>'SAME R Results'!W96</f>
        <v>y</v>
      </c>
      <c r="AA21" s="784" t="str">
        <f>'SAME R Results'!X96</f>
        <v>y</v>
      </c>
      <c r="AB21" s="784" t="str">
        <f>'SAME R Results'!Y96</f>
        <v>y</v>
      </c>
      <c r="AC21" s="789"/>
      <c r="AD21" s="784" t="str">
        <f>'SAME R Results'!Z96</f>
        <v>y</v>
      </c>
      <c r="AE21" s="784">
        <f>'SAME R Results'!AA96</f>
        <v>10</v>
      </c>
      <c r="AF21" s="784" t="str">
        <f>'SAME R Results'!AB96</f>
        <v>y</v>
      </c>
      <c r="AG21" s="817">
        <f>'SAME R Results'!AC96</f>
        <v>3.1809999999999998E-2</v>
      </c>
      <c r="AH21" s="819">
        <f>'SAME R Results'!AD96</f>
        <v>0</v>
      </c>
      <c r="AI21" s="784">
        <f>'SAME R Results'!AE96</f>
        <v>0</v>
      </c>
      <c r="AJ21" s="784">
        <f>'SAME R Results'!AF96</f>
        <v>0</v>
      </c>
      <c r="AK21" s="784">
        <f>'SAME R Results'!AG96</f>
        <v>0</v>
      </c>
      <c r="AL21" s="784">
        <f>'SAME R Results'!AH96</f>
        <v>0</v>
      </c>
      <c r="AM21" s="784">
        <f>'SAME R Results'!AI96</f>
        <v>0</v>
      </c>
      <c r="AN21" s="784">
        <f>'SAME R Results'!AJ96</f>
        <v>0</v>
      </c>
      <c r="AO21" s="784">
        <f>'SAME R Results'!AK96</f>
        <v>0</v>
      </c>
      <c r="AP21" s="784">
        <f>'SAME R Results'!AL96</f>
        <v>0</v>
      </c>
      <c r="AQ21" s="784">
        <f>'SAME R Results'!AM96</f>
        <v>0</v>
      </c>
      <c r="AR21" s="817">
        <f>'SAME R Results'!AN96</f>
        <v>0</v>
      </c>
      <c r="AS21" s="819">
        <f>'SAME R Results'!AO96</f>
        <v>0</v>
      </c>
      <c r="AT21" s="784">
        <f>'SAME R Results'!AP96</f>
        <v>0</v>
      </c>
      <c r="AU21" s="789"/>
      <c r="AV21" s="821">
        <f>'SAME R Results'!AQ96</f>
        <v>0</v>
      </c>
      <c r="AW21" s="821">
        <f>'SAME R Results'!AR96</f>
        <v>6.2521819999999995</v>
      </c>
      <c r="AX21" s="821">
        <f>'SAME R Results'!AS96</f>
        <v>0</v>
      </c>
      <c r="AY21" s="821">
        <f>'SAME R Results'!AT96</f>
        <v>0</v>
      </c>
      <c r="AZ21" s="824"/>
      <c r="BA21" s="824"/>
      <c r="BB21" s="821">
        <f>'SAME R Results'!AU96</f>
        <v>2.3856505000000001</v>
      </c>
      <c r="BC21" s="821">
        <f>'SAME R Results'!AV96</f>
        <v>8.2397474999999998E-2</v>
      </c>
      <c r="BD21" s="821">
        <f>'SAME R Results'!AW96</f>
        <v>6.0130305000000011</v>
      </c>
      <c r="BE21" s="821">
        <f>'SAME R Results'!AX96</f>
        <v>4.7014925000000005</v>
      </c>
      <c r="BF21" s="827">
        <f>'SAME R Results'!AY96</f>
        <v>10940</v>
      </c>
      <c r="BG21" s="784">
        <f>'SAME R Results'!AZ96</f>
        <v>2.4015349999999995</v>
      </c>
      <c r="BH21" s="784">
        <f>'SAME R Results'!BA96</f>
        <v>0.13282769999999999</v>
      </c>
      <c r="BI21" s="789"/>
      <c r="BJ21" s="784">
        <f>'SAME R Results'!BB96</f>
        <v>90.949950000000015</v>
      </c>
      <c r="BK21" s="784">
        <f>'SAME R Results'!BC96</f>
        <v>1.3115380000000005</v>
      </c>
      <c r="BL21" s="784">
        <f>'SAME R Results'!BD96</f>
        <v>482680.64130776486</v>
      </c>
      <c r="BM21" s="784">
        <f>'SAME R Results'!BE96</f>
        <v>257.17631210006039</v>
      </c>
      <c r="BN21" s="784">
        <f>'SAME R Results'!BF96</f>
        <v>6.1549312908349894</v>
      </c>
      <c r="BO21" s="784">
        <f>'SAME R Results'!BG96</f>
        <v>1.5156538815916414</v>
      </c>
      <c r="BP21" s="789"/>
      <c r="BQ21" s="784">
        <f>'SAME R Results'!BH96</f>
        <v>133.01611866641571</v>
      </c>
      <c r="BR21" s="817">
        <f>'SAME R Results'!BI96</f>
        <v>0.53280842464133693</v>
      </c>
      <c r="BS21" s="817">
        <f>'SAME R Results'!BJ96</f>
        <v>0.83624670481089458</v>
      </c>
      <c r="BT21" s="817">
        <f>'SAME R Results'!BL96</f>
        <v>4.0609082097104388</v>
      </c>
      <c r="BU21" s="817">
        <f>'SAME R Results'!BM96</f>
        <v>1.956951529924229</v>
      </c>
      <c r="BV21" s="817">
        <f>'SAME R Results'!BN96</f>
        <v>0.42529415595640968</v>
      </c>
      <c r="BW21" s="784">
        <f>'SAME R Results'!BO96</f>
        <v>482680.64130776486</v>
      </c>
      <c r="BX21" s="784">
        <f>'SAME R Results'!BP96</f>
        <v>474770.55014146498</v>
      </c>
      <c r="BY21" s="784">
        <f>'SAME R Results'!BQ96</f>
        <v>450476.25275070732</v>
      </c>
      <c r="BZ21" s="784">
        <f>'SAME R Results'!BR96</f>
        <v>257.17631210006039</v>
      </c>
      <c r="CA21" s="784">
        <f>'SAME R Results'!BS96</f>
        <v>0.29111648761431247</v>
      </c>
      <c r="CB21" s="784">
        <f>'SAME R Results'!BT96</f>
        <v>0.55000000000000004</v>
      </c>
      <c r="CC21" s="784">
        <f>'SAME R Results'!BV96</f>
        <v>2.6591272285954215</v>
      </c>
      <c r="CD21" s="784">
        <f>'SAME R Results'!BW96</f>
        <v>0.9</v>
      </c>
      <c r="CE21" s="27"/>
    </row>
    <row r="22" spans="1:83" ht="16.5" customHeight="1" x14ac:dyDescent="0.2">
      <c r="A22" s="780">
        <v>2</v>
      </c>
      <c r="B22" s="784" t="str">
        <f>'SAME R Results'!A107</f>
        <v>10 (4)</v>
      </c>
      <c r="C22" s="836" t="str">
        <f>'SAME R Results'!B107</f>
        <v>Silicone</v>
      </c>
      <c r="D22" s="784" t="str">
        <f>'SAME R Results'!C107</f>
        <v>S10</v>
      </c>
      <c r="E22" s="784" t="str">
        <f>'SAME R Results'!D107</f>
        <v>57SA</v>
      </c>
      <c r="F22" s="784">
        <f>'SAME R Results'!E107</f>
        <v>0</v>
      </c>
      <c r="G22" s="784" t="str">
        <f>'SAME R Results'!F107</f>
        <v>104a</v>
      </c>
      <c r="H22" s="785" t="str">
        <f>'SAME R Results'!G107</f>
        <v>aged</v>
      </c>
      <c r="I22" s="784">
        <f>'SAME R Results'!H107</f>
        <v>252</v>
      </c>
      <c r="J22" s="786">
        <f>'SAME R Results'!I107</f>
        <v>40430.305555555555</v>
      </c>
      <c r="K22" s="784">
        <f>'SAME R Results'!J107</f>
        <v>0</v>
      </c>
      <c r="L22" s="790"/>
      <c r="M22" s="790"/>
      <c r="N22" s="855">
        <f>'SAME R Results'!K107</f>
        <v>0</v>
      </c>
      <c r="O22" s="854">
        <f>'SAME R Results'!L107</f>
        <v>1.35</v>
      </c>
      <c r="P22" s="855">
        <f>'SAME R Results'!M107</f>
        <v>0</v>
      </c>
      <c r="Q22" s="855">
        <f>'SAME R Results'!N107</f>
        <v>0</v>
      </c>
      <c r="R22" s="855">
        <f>'SAME R Results'!O107</f>
        <v>0</v>
      </c>
      <c r="S22" s="855">
        <f>'SAME R Results'!P107</f>
        <v>0</v>
      </c>
      <c r="T22" s="855">
        <f>'SAME R Results'!Q107</f>
        <v>0</v>
      </c>
      <c r="U22" s="855">
        <f>'SAME R Results'!R107</f>
        <v>636.14285714285711</v>
      </c>
      <c r="V22" s="784">
        <f>'SAME R Results'!S107</f>
        <v>0</v>
      </c>
      <c r="W22" s="784">
        <f>'SAME R Results'!T107</f>
        <v>0</v>
      </c>
      <c r="X22" s="784" t="str">
        <f>'SAME R Results'!U107</f>
        <v>n</v>
      </c>
      <c r="Y22" s="784" t="str">
        <f>'SAME R Results'!V107</f>
        <v>y</v>
      </c>
      <c r="Z22" s="784" t="str">
        <f>'SAME R Results'!W107</f>
        <v>y</v>
      </c>
      <c r="AA22" s="784" t="str">
        <f>'SAME R Results'!X107</f>
        <v>y</v>
      </c>
      <c r="AB22" s="784" t="str">
        <f>'SAME R Results'!Y107</f>
        <v>y</v>
      </c>
      <c r="AC22" s="809"/>
      <c r="AD22" s="784" t="str">
        <f>'SAME R Results'!Z107</f>
        <v>y</v>
      </c>
      <c r="AE22" s="784">
        <f>'SAME R Results'!AA107</f>
        <v>10</v>
      </c>
      <c r="AF22" s="784" t="str">
        <f>'SAME R Results'!AB107</f>
        <v>y</v>
      </c>
      <c r="AG22" s="817">
        <f>'SAME R Results'!AC107</f>
        <v>7.8816036857303803E-2</v>
      </c>
      <c r="AH22" s="819">
        <f>'SAME R Results'!AD107</f>
        <v>0</v>
      </c>
      <c r="AI22" s="784">
        <f>'SAME R Results'!AE107</f>
        <v>0</v>
      </c>
      <c r="AJ22" s="784">
        <f>'SAME R Results'!AF107</f>
        <v>0</v>
      </c>
      <c r="AK22" s="784">
        <f>'SAME R Results'!AG107</f>
        <v>0</v>
      </c>
      <c r="AL22" s="784">
        <f>'SAME R Results'!AH107</f>
        <v>0</v>
      </c>
      <c r="AM22" s="784">
        <f>'SAME R Results'!AI107</f>
        <v>0</v>
      </c>
      <c r="AN22" s="784">
        <f>'SAME R Results'!AJ107</f>
        <v>0</v>
      </c>
      <c r="AO22" s="784">
        <f>'SAME R Results'!AK107</f>
        <v>0</v>
      </c>
      <c r="AP22" s="784">
        <f>'SAME R Results'!AL107</f>
        <v>0</v>
      </c>
      <c r="AQ22" s="784">
        <f>'SAME R Results'!AM107</f>
        <v>0</v>
      </c>
      <c r="AR22" s="817">
        <f>'SAME R Results'!AN107</f>
        <v>0</v>
      </c>
      <c r="AS22" s="819">
        <f>'SAME R Results'!AO107</f>
        <v>0</v>
      </c>
      <c r="AT22" s="784">
        <f>'SAME R Results'!AP107</f>
        <v>0</v>
      </c>
      <c r="AU22" s="809"/>
      <c r="AV22" s="821">
        <f>'SAME R Results'!AQ107</f>
        <v>0</v>
      </c>
      <c r="AW22" s="821">
        <f>'SAME R Results'!AR107</f>
        <v>6.2513584999999985</v>
      </c>
      <c r="AX22" s="821">
        <f>'SAME R Results'!AS107</f>
        <v>0</v>
      </c>
      <c r="AY22" s="821">
        <f>'SAME R Results'!AT107</f>
        <v>0</v>
      </c>
      <c r="AZ22" s="825"/>
      <c r="BA22" s="825"/>
      <c r="BB22" s="821">
        <f>'SAME R Results'!AU107</f>
        <v>2.3126975000000001</v>
      </c>
      <c r="BC22" s="821">
        <f>'SAME R Results'!AV107</f>
        <v>7.4279755000000003E-2</v>
      </c>
      <c r="BD22" s="821">
        <f>'SAME R Results'!AW107</f>
        <v>5.5124820000000003</v>
      </c>
      <c r="BE22" s="821">
        <f>'SAME R Results'!AX107</f>
        <v>4.6363214999999993</v>
      </c>
      <c r="BF22" s="827">
        <f>'SAME R Results'!AY107</f>
        <v>8168</v>
      </c>
      <c r="BG22" s="784">
        <f>'SAME R Results'!AZ107</f>
        <v>2.4848319999999999</v>
      </c>
      <c r="BH22" s="784">
        <f>'SAME R Results'!BA107</f>
        <v>0.13284289499999999</v>
      </c>
      <c r="BI22" s="809"/>
      <c r="BJ22" s="784">
        <f>'SAME R Results'!BB107</f>
        <v>81.520199999999974</v>
      </c>
      <c r="BK22" s="784">
        <f>'SAME R Results'!BC107</f>
        <v>0.87616050000000101</v>
      </c>
      <c r="BL22" s="784">
        <f>'SAME R Results'!BD107</f>
        <v>144873.32405044511</v>
      </c>
      <c r="BM22" s="784">
        <f>'SAME R Results'!BE107</f>
        <v>159.74285125148558</v>
      </c>
      <c r="BN22" s="784">
        <f>'SAME R Results'!BF107</f>
        <v>5.9374594452505498</v>
      </c>
      <c r="BO22" s="784">
        <f>'SAME R Results'!BG107</f>
        <v>1.5596775845127868</v>
      </c>
      <c r="BP22" s="809"/>
      <c r="BQ22" s="784">
        <f>'SAME R Results'!BH107</f>
        <v>118.35054019742921</v>
      </c>
      <c r="BR22" s="817">
        <f>'SAME R Results'!BI107</f>
        <v>1.1026381309223143</v>
      </c>
      <c r="BS22" s="817">
        <f>'SAME R Results'!BJ107</f>
        <v>1.2012873282774046</v>
      </c>
      <c r="BT22" s="817">
        <f>'SAME R Results'!BL107</f>
        <v>3.8068505338590843</v>
      </c>
      <c r="BU22" s="817">
        <f>'SAME R Results'!BM107</f>
        <v>1.3400747238642703</v>
      </c>
      <c r="BV22" s="817">
        <f>'SAME R Results'!BN107</f>
        <v>1.0563943322697535</v>
      </c>
      <c r="BW22" s="784">
        <f>'SAME R Results'!BO107</f>
        <v>144873.32405044511</v>
      </c>
      <c r="BX22" s="784">
        <f>'SAME R Results'!BP107</f>
        <v>142489.74822640148</v>
      </c>
      <c r="BY22" s="784">
        <f>'SAME R Results'!BQ107</f>
        <v>135456.33413830618</v>
      </c>
      <c r="BZ22" s="784">
        <f>'SAME R Results'!BR107</f>
        <v>159.74285125148558</v>
      </c>
      <c r="CA22" s="784">
        <f>'SAME R Results'!BS107</f>
        <v>0.19447760365799541</v>
      </c>
      <c r="CB22" s="784">
        <f>'SAME R Results'!BT107</f>
        <v>0.55000000000000004</v>
      </c>
      <c r="CC22" s="784">
        <f>'SAME R Results'!BV107</f>
        <v>2.6396255205330981</v>
      </c>
      <c r="CD22" s="784">
        <f>'SAME R Results'!BW107</f>
        <v>0.9</v>
      </c>
      <c r="CE22" s="27"/>
    </row>
    <row r="23" spans="1:83" ht="16.5" customHeight="1" x14ac:dyDescent="0.2">
      <c r="A23" s="780">
        <v>2</v>
      </c>
      <c r="B23" s="784" t="str">
        <f>'SAME R Results'!A105</f>
        <v>10 (4)</v>
      </c>
      <c r="C23" s="836" t="str">
        <f>'SAME R Results'!B105</f>
        <v>Silicone</v>
      </c>
      <c r="D23" s="784" t="str">
        <f>'SAME R Results'!C105</f>
        <v>S11</v>
      </c>
      <c r="E23" s="784" t="str">
        <f>'SAME R Results'!D105</f>
        <v>56SA</v>
      </c>
      <c r="F23" s="784">
        <f>'SAME R Results'!E105</f>
        <v>0</v>
      </c>
      <c r="G23" s="784" t="str">
        <f>'SAME R Results'!F105</f>
        <v>103a</v>
      </c>
      <c r="H23" s="785" t="str">
        <f>'SAME R Results'!G105</f>
        <v>aged</v>
      </c>
      <c r="I23" s="784">
        <f>'SAME R Results'!H105</f>
        <v>252</v>
      </c>
      <c r="J23" s="786">
        <f>'SAME R Results'!I105</f>
        <v>40430.305555555555</v>
      </c>
      <c r="K23" s="784">
        <f>'SAME R Results'!J105</f>
        <v>0</v>
      </c>
      <c r="L23" s="788"/>
      <c r="M23" s="788"/>
      <c r="N23" s="855">
        <f>'SAME R Results'!K105</f>
        <v>1</v>
      </c>
      <c r="O23" s="854">
        <f>'SAME R Results'!L105</f>
        <v>1.35</v>
      </c>
      <c r="P23" s="855">
        <f>'SAME R Results'!M105</f>
        <v>0</v>
      </c>
      <c r="Q23" s="855">
        <f>'SAME R Results'!N105</f>
        <v>0</v>
      </c>
      <c r="R23" s="855">
        <f>'SAME R Results'!O105</f>
        <v>0</v>
      </c>
      <c r="S23" s="855">
        <f>'SAME R Results'!P105</f>
        <v>0</v>
      </c>
      <c r="T23" s="855">
        <f>'SAME R Results'!Q105</f>
        <v>0</v>
      </c>
      <c r="U23" s="855">
        <f>'SAME R Results'!R105</f>
        <v>619</v>
      </c>
      <c r="V23" s="784">
        <f>'SAME R Results'!S105</f>
        <v>0</v>
      </c>
      <c r="W23" s="784">
        <f>'SAME R Results'!T105</f>
        <v>0</v>
      </c>
      <c r="X23" s="784" t="str">
        <f>'SAME R Results'!U105</f>
        <v>n</v>
      </c>
      <c r="Y23" s="784" t="str">
        <f>'SAME R Results'!V105</f>
        <v>y</v>
      </c>
      <c r="Z23" s="784" t="str">
        <f>'SAME R Results'!W105</f>
        <v>y</v>
      </c>
      <c r="AA23" s="784" t="str">
        <f>'SAME R Results'!X105</f>
        <v>y</v>
      </c>
      <c r="AB23" s="784" t="str">
        <f>'SAME R Results'!Y105</f>
        <v>y</v>
      </c>
      <c r="AC23" s="789"/>
      <c r="AD23" s="784" t="str">
        <f>'SAME R Results'!Z105</f>
        <v>y</v>
      </c>
      <c r="AE23" s="784">
        <f>'SAME R Results'!AA105</f>
        <v>10</v>
      </c>
      <c r="AF23" s="784" t="str">
        <f>'SAME R Results'!AB105</f>
        <v>y</v>
      </c>
      <c r="AG23" s="817">
        <f>'SAME R Results'!AC105</f>
        <v>3.1809999999999998E-2</v>
      </c>
      <c r="AH23" s="819">
        <f>'SAME R Results'!AD105</f>
        <v>0</v>
      </c>
      <c r="AI23" s="784">
        <f>'SAME R Results'!AE105</f>
        <v>0</v>
      </c>
      <c r="AJ23" s="784">
        <f>'SAME R Results'!AF105</f>
        <v>0</v>
      </c>
      <c r="AK23" s="784">
        <f>'SAME R Results'!AG105</f>
        <v>0</v>
      </c>
      <c r="AL23" s="784">
        <f>'SAME R Results'!AH105</f>
        <v>0</v>
      </c>
      <c r="AM23" s="784">
        <f>'SAME R Results'!AI105</f>
        <v>0</v>
      </c>
      <c r="AN23" s="784">
        <f>'SAME R Results'!AJ105</f>
        <v>0</v>
      </c>
      <c r="AO23" s="784">
        <f>'SAME R Results'!AK105</f>
        <v>0</v>
      </c>
      <c r="AP23" s="784">
        <f>'SAME R Results'!AL105</f>
        <v>0</v>
      </c>
      <c r="AQ23" s="784">
        <f>'SAME R Results'!AM105</f>
        <v>0</v>
      </c>
      <c r="AR23" s="817">
        <f>'SAME R Results'!AN105</f>
        <v>0</v>
      </c>
      <c r="AS23" s="819">
        <f>'SAME R Results'!AO105</f>
        <v>0</v>
      </c>
      <c r="AT23" s="784">
        <f>'SAME R Results'!AP105</f>
        <v>0</v>
      </c>
      <c r="AU23" s="789"/>
      <c r="AV23" s="821">
        <f>'SAME R Results'!AQ105</f>
        <v>0</v>
      </c>
      <c r="AW23" s="821">
        <f>'SAME R Results'!AR105</f>
        <v>6.2601764999999991</v>
      </c>
      <c r="AX23" s="821">
        <f>'SAME R Results'!AS105</f>
        <v>0</v>
      </c>
      <c r="AY23" s="821">
        <f>'SAME R Results'!AT105</f>
        <v>0</v>
      </c>
      <c r="AZ23" s="824"/>
      <c r="BA23" s="824"/>
      <c r="BB23" s="821">
        <f>'SAME R Results'!AU105</f>
        <v>1.852279</v>
      </c>
      <c r="BC23" s="821">
        <f>'SAME R Results'!AV105</f>
        <v>6.5734845E-2</v>
      </c>
      <c r="BD23" s="821">
        <f>'SAME R Results'!AW105</f>
        <v>5.3928839999999996</v>
      </c>
      <c r="BE23" s="821">
        <f>'SAME R Results'!AX105</f>
        <v>4.664061499999999</v>
      </c>
      <c r="BF23" s="827">
        <f>'SAME R Results'!AY105</f>
        <v>6686</v>
      </c>
      <c r="BG23" s="784">
        <f>'SAME R Results'!AZ105</f>
        <v>1.9778424999999995</v>
      </c>
      <c r="BH23" s="784">
        <f>'SAME R Results'!BA105</f>
        <v>0.11837764000000002</v>
      </c>
      <c r="BI23" s="789"/>
      <c r="BJ23" s="784">
        <f>'SAME R Results'!BB105</f>
        <v>64.542350000000013</v>
      </c>
      <c r="BK23" s="784">
        <f>'SAME R Results'!BC105</f>
        <v>0.72882250000000059</v>
      </c>
      <c r="BL23" s="784">
        <f>'SAME R Results'!BD105</f>
        <v>293202.85419679346</v>
      </c>
      <c r="BM23" s="784">
        <f>'SAME R Results'!BE105</f>
        <v>130.00855832868439</v>
      </c>
      <c r="BN23" s="784">
        <f>'SAME R Results'!BF105</f>
        <v>4.7043451370904972</v>
      </c>
      <c r="BO23" s="784">
        <f>'SAME R Results'!BG105</f>
        <v>1.2240901585401425</v>
      </c>
      <c r="BP23" s="789"/>
      <c r="BQ23" s="784">
        <f>'SAME R Results'!BH105</f>
        <v>93.025149253985816</v>
      </c>
      <c r="BR23" s="817">
        <f>'SAME R Results'!BI105</f>
        <v>0.44340822903935495</v>
      </c>
      <c r="BS23" s="817">
        <f>'SAME R Results'!BJ105</f>
        <v>0.87645646736377714</v>
      </c>
      <c r="BT23" s="817">
        <f>'SAME R Results'!BL105</f>
        <v>3.8431361483217286</v>
      </c>
      <c r="BU23" s="817">
        <f>'SAME R Results'!BM105</f>
        <v>2.2829472231124459</v>
      </c>
      <c r="BV23" s="817">
        <f>'SAME R Results'!BN105</f>
        <v>0.31538457450106333</v>
      </c>
      <c r="BW23" s="784">
        <f>'SAME R Results'!BO105</f>
        <v>293202.85419679346</v>
      </c>
      <c r="BX23" s="784">
        <f>'SAME R Results'!BP105</f>
        <v>288368.58824269101</v>
      </c>
      <c r="BY23" s="784">
        <f>'SAME R Results'!BQ105</f>
        <v>274415.21521534107</v>
      </c>
      <c r="BZ23" s="784">
        <f>'SAME R Results'!BR105</f>
        <v>130.00855832868439</v>
      </c>
      <c r="CA23" s="784">
        <f>'SAME R Results'!BS105</f>
        <v>0.16177361715351163</v>
      </c>
      <c r="CB23" s="784">
        <f>'SAME R Results'!BT105</f>
        <v>0.55000000000000004</v>
      </c>
      <c r="CC23" s="784">
        <f>'SAME R Results'!BV105</f>
        <v>2.6205527844469079</v>
      </c>
      <c r="CD23" s="784">
        <f>'SAME R Results'!BW105</f>
        <v>0.9</v>
      </c>
      <c r="CE23" s="27"/>
    </row>
    <row r="24" spans="1:83" ht="16.5" customHeight="1" x14ac:dyDescent="0.2">
      <c r="A24" s="778">
        <v>1</v>
      </c>
      <c r="B24" s="779">
        <f>'SAME1 Flight Tests 8-27-09'!A7</f>
        <v>1</v>
      </c>
      <c r="C24" s="835" t="str">
        <f>'SAME1 Flight Tests 8-27-09'!B7</f>
        <v>Silicone</v>
      </c>
      <c r="D24" s="782"/>
      <c r="E24" s="779" t="str">
        <f>'SAME1 Flight Tests 8-27-09'!C7</f>
        <v>5S</v>
      </c>
      <c r="F24" s="779">
        <f>'SAME1 Flight Tests 8-27-09'!D7</f>
        <v>6</v>
      </c>
      <c r="G24" s="779">
        <f>'SAME1 Flight Tests 8-27-09'!E7</f>
        <v>5</v>
      </c>
      <c r="H24" s="779" t="str">
        <f>'SAME1 Flight Tests 8-27-09'!F7</f>
        <v>Aging up</v>
      </c>
      <c r="I24" s="779" t="str">
        <f>'SAME1 Flight Tests 8-27-09'!G7</f>
        <v>255 13:30</v>
      </c>
      <c r="J24" s="791">
        <f>'SAME1 Flight Tests 8-27-09'!H7</f>
        <v>39337.395833333336</v>
      </c>
      <c r="K24" s="779">
        <f>'SAME1 Flight Tests 8-27-09'!I7</f>
        <v>3</v>
      </c>
      <c r="L24" s="779" t="str">
        <f>'SAME1 Flight Tests 8-27-09'!J7</f>
        <v>n</v>
      </c>
      <c r="M24" s="779" t="str">
        <f>'SAME1 Flight Tests 8-27-09'!K7</f>
        <v>n</v>
      </c>
      <c r="N24" s="779">
        <f>'SAME1 Flight Tests 8-27-09'!L7</f>
        <v>8</v>
      </c>
      <c r="O24" s="804">
        <f>'SAME1 Flight Tests 8-27-09'!M7</f>
        <v>1.327</v>
      </c>
      <c r="P24" s="805">
        <f>'SAME1 Flight Tests 8-27-09'!N7</f>
        <v>45</v>
      </c>
      <c r="Q24" s="805">
        <f>'SAME1 Flight Tests 8-27-09'!O7</f>
        <v>720</v>
      </c>
      <c r="R24" s="805">
        <f>'SAME1 Flight Tests 8-27-09'!P7</f>
        <v>0</v>
      </c>
      <c r="S24" s="806"/>
      <c r="T24" s="806"/>
      <c r="U24" s="805">
        <f>'SAME1 Flight Tests 8-27-09'!Q7</f>
        <v>755</v>
      </c>
      <c r="V24" s="806"/>
      <c r="W24" s="806"/>
      <c r="X24" s="806"/>
      <c r="Y24" s="806"/>
      <c r="Z24" s="806"/>
      <c r="AA24" s="805" t="str">
        <f>'SAME1 Flight Tests 8-27-09'!R7</f>
        <v>y</v>
      </c>
      <c r="AB24" s="805" t="str">
        <f>'SAME1 Flight Tests 8-27-09'!S7</f>
        <v>y</v>
      </c>
      <c r="AC24" s="805">
        <f>'SAME1 Flight Tests 8-27-09'!T7</f>
        <v>1</v>
      </c>
      <c r="AD24" s="806"/>
      <c r="AE24" s="805">
        <f>'SAME1 Flight Tests 8-27-09'!U7</f>
        <v>10</v>
      </c>
      <c r="AF24" s="806"/>
      <c r="AG24" s="816">
        <f>'SAME1 Flight Tests 8-27-09'!V7</f>
        <v>3.1812241356819398E-2</v>
      </c>
      <c r="AH24" s="818">
        <f>'SAME1 Flight Tests 8-27-09'!W7</f>
        <v>0.45912275840214306</v>
      </c>
      <c r="AI24" s="806"/>
      <c r="AJ24" s="806"/>
      <c r="AK24" s="806"/>
      <c r="AL24" s="806"/>
      <c r="AM24" s="806"/>
      <c r="AN24" s="806"/>
      <c r="AO24" s="806"/>
      <c r="AP24" s="806"/>
      <c r="AQ24" s="806"/>
      <c r="AR24" s="806"/>
      <c r="AS24" s="806"/>
      <c r="AT24" s="806"/>
      <c r="AU24" s="805">
        <f>'SAME1 Flight Tests 8-27-09'!X7</f>
        <v>1.21</v>
      </c>
      <c r="AV24" s="820">
        <f>'SAME1 Flight Tests 8-27-09'!Y7</f>
        <v>2.8774000000000002</v>
      </c>
      <c r="AW24" s="820">
        <f>'SAME1 Flight Tests 8-27-09'!Z7</f>
        <v>6.2938999999999998</v>
      </c>
      <c r="AX24" s="820">
        <f>'SAME1 Flight Tests 8-27-09'!AA7</f>
        <v>4.3936000000000002</v>
      </c>
      <c r="AY24" s="822"/>
      <c r="AZ24" s="822"/>
      <c r="BA24" s="820">
        <f>'SAME1 Flight Tests 8-27-09'!AC7</f>
        <v>4.9352</v>
      </c>
      <c r="BB24" s="822"/>
      <c r="BC24" s="822"/>
      <c r="BD24" s="820">
        <f>'SAME1 Flight Tests 8-27-09'!AB7</f>
        <v>6.4202000000000004</v>
      </c>
      <c r="BE24" s="820">
        <f>'SAME1 Flight Tests 8-27-09'!AD7</f>
        <v>4.6092000000000004</v>
      </c>
      <c r="BF24" s="826">
        <f>'SAME1 Flight Tests 8-27-09'!AE7</f>
        <v>26480</v>
      </c>
      <c r="BG24" s="806"/>
      <c r="BH24" s="806"/>
      <c r="BI24" s="805">
        <f>'SAME1 Flight Tests 8-27-09'!AF7</f>
        <v>48.5747</v>
      </c>
      <c r="BJ24" s="805">
        <f>'SAME1 Flight Tests 8-27-09'!AG7</f>
        <v>104.0436</v>
      </c>
      <c r="BK24" s="805">
        <f>'SAME1 Flight Tests 8-27-09'!AH7</f>
        <v>1.8109999999999999</v>
      </c>
      <c r="BL24" s="805">
        <f>'SAME1 Flight Tests 8-27-09'!AK7</f>
        <v>1194104.7590429184</v>
      </c>
      <c r="BM24" s="805">
        <f>'SAME1 Flight Tests 8-27-09'!AL7</f>
        <v>389.22953313940434</v>
      </c>
      <c r="BN24" s="806"/>
      <c r="BO24" s="805"/>
      <c r="BP24" s="806"/>
      <c r="BQ24" s="805">
        <f>'SAME1 Flight Tests 8-27-09'!AM7</f>
        <v>124.63764636532751</v>
      </c>
      <c r="BR24" s="816">
        <f>'SAME1 Flight Tests 8-27-09'!AP7</f>
        <v>0.32595928472085983</v>
      </c>
      <c r="BS24" s="816">
        <f>'SAME1 Flight Tests 8-27-09'!AQ7</f>
        <v>0.6067457889995036</v>
      </c>
      <c r="BT24" s="816"/>
      <c r="BU24" s="816">
        <f>'SAME1 Flight Tests 8-27-09'!AS7</f>
        <v>2.1995429640078377</v>
      </c>
      <c r="BV24" s="816">
        <f>'SAME1 Flight Tests 8-27-09'!AT7</f>
        <v>0.23891402709415155</v>
      </c>
      <c r="BW24" s="807">
        <f>'SAME1 Flight Tests 8-27-09'!BB7</f>
        <v>1194104.7590429184</v>
      </c>
      <c r="BX24" s="807">
        <f>'SAME1 Flight Tests 8-27-09'!BC7</f>
        <v>1174959.927555921</v>
      </c>
      <c r="BY24" s="807">
        <f>'SAME1 Flight Tests 8-27-09'!BD7</f>
        <v>1103225.0763581193</v>
      </c>
      <c r="BZ24" s="806"/>
      <c r="CA24" s="805">
        <f>'SAME1 Flight Tests 8-27-09'!BG7</f>
        <v>0.38862660944206007</v>
      </c>
      <c r="CB24" s="805">
        <f>'SAME1 Flight Tests 8-27-09'!BF7</f>
        <v>0.55000000000000004</v>
      </c>
      <c r="CC24" s="805">
        <f>'SAME1 Flight Tests 8-27-09'!CN7</f>
        <v>0</v>
      </c>
      <c r="CD24" s="805">
        <f>'SAME1 Flight Tests 8-27-09'!BE7</f>
        <v>0.9</v>
      </c>
      <c r="CE24" s="27"/>
    </row>
    <row r="25" spans="1:83" ht="16.5" customHeight="1" x14ac:dyDescent="0.2">
      <c r="A25" s="780">
        <v>2</v>
      </c>
      <c r="B25" s="784">
        <f>'SAME R Results'!A36</f>
        <v>6</v>
      </c>
      <c r="C25" s="836" t="str">
        <f>'SAME R Results'!B36</f>
        <v>Silicone</v>
      </c>
      <c r="D25" s="784" t="str">
        <f>'SAME R Results'!C36</f>
        <v>S02</v>
      </c>
      <c r="E25" s="784" t="str">
        <f>'SAME R Results'!D36</f>
        <v>20 S</v>
      </c>
      <c r="F25" s="784">
        <f>'SAME R Results'!E36</f>
        <v>1</v>
      </c>
      <c r="G25" s="784">
        <f>'SAME R Results'!F36</f>
        <v>67</v>
      </c>
      <c r="H25" s="785" t="str">
        <f>'SAME R Results'!G36</f>
        <v>High temp aged STS det</v>
      </c>
      <c r="I25" s="784">
        <f>'SAME R Results'!H36</f>
        <v>236</v>
      </c>
      <c r="J25" s="786">
        <f>'SAME R Results'!I36</f>
        <v>40414</v>
      </c>
      <c r="K25" s="784">
        <f>'SAME R Results'!J36</f>
        <v>0</v>
      </c>
      <c r="L25" s="788"/>
      <c r="M25" s="788"/>
      <c r="N25" s="784">
        <f>'SAME R Results'!K36</f>
        <v>8.1</v>
      </c>
      <c r="O25" s="793">
        <f>'SAME R Results'!L36</f>
        <v>1.35</v>
      </c>
      <c r="P25" s="784">
        <f>'SAME R Results'!M36</f>
        <v>60</v>
      </c>
      <c r="Q25" s="784">
        <f>'SAME R Results'!N36</f>
        <v>720</v>
      </c>
      <c r="R25" s="784">
        <f>'SAME R Results'!O36</f>
        <v>8</v>
      </c>
      <c r="S25" s="784" t="str">
        <f>'SAME R Results'!P36</f>
        <v>n</v>
      </c>
      <c r="T25" s="784" t="str">
        <f>'SAME R Results'!Q36</f>
        <v>n</v>
      </c>
      <c r="U25" s="784">
        <f>'SAME R Results'!R36</f>
        <v>750.85714285714289</v>
      </c>
      <c r="V25" s="784" t="str">
        <f>'SAME R Results'!S36</f>
        <v>y</v>
      </c>
      <c r="W25" s="784">
        <f>'SAME R Results'!T36</f>
        <v>300</v>
      </c>
      <c r="X25" s="784" t="str">
        <f>'SAME R Results'!U36</f>
        <v>y</v>
      </c>
      <c r="Y25" s="784" t="str">
        <f>'SAME R Results'!V36</f>
        <v>y</v>
      </c>
      <c r="Z25" s="784" t="str">
        <f>'SAME R Results'!W36</f>
        <v>y</v>
      </c>
      <c r="AA25" s="784" t="str">
        <f>'SAME R Results'!X36</f>
        <v>y</v>
      </c>
      <c r="AB25" s="784" t="str">
        <f>'SAME R Results'!Y36</f>
        <v>y</v>
      </c>
      <c r="AC25" s="789"/>
      <c r="AD25" s="784" t="str">
        <f>'SAME R Results'!Z36</f>
        <v>y</v>
      </c>
      <c r="AE25" s="784">
        <f>'SAME R Results'!AA36</f>
        <v>10</v>
      </c>
      <c r="AF25" s="784" t="str">
        <f>'SAME R Results'!AB36</f>
        <v>y</v>
      </c>
      <c r="AG25" s="817">
        <f>'SAME R Results'!AC36</f>
        <v>3.1809999999999998E-2</v>
      </c>
      <c r="AH25" s="819">
        <f>'SAME R Results'!AD36</f>
        <v>0</v>
      </c>
      <c r="AI25" s="784">
        <f>'SAME R Results'!AE36</f>
        <v>0</v>
      </c>
      <c r="AJ25" s="784">
        <f>'SAME R Results'!AF36</f>
        <v>0</v>
      </c>
      <c r="AK25" s="784">
        <f>'SAME R Results'!AG36</f>
        <v>0</v>
      </c>
      <c r="AL25" s="784">
        <f>'SAME R Results'!AH36</f>
        <v>0</v>
      </c>
      <c r="AM25" s="784">
        <f>'SAME R Results'!AI36</f>
        <v>0</v>
      </c>
      <c r="AN25" s="784">
        <f>'SAME R Results'!AJ36</f>
        <v>0</v>
      </c>
      <c r="AO25" s="784">
        <f>'SAME R Results'!AK36</f>
        <v>0</v>
      </c>
      <c r="AP25" s="784">
        <f>'SAME R Results'!AL36</f>
        <v>0</v>
      </c>
      <c r="AQ25" s="784">
        <f>'SAME R Results'!AM36</f>
        <v>0</v>
      </c>
      <c r="AR25" s="817">
        <f>'SAME R Results'!AN36</f>
        <v>0</v>
      </c>
      <c r="AS25" s="819">
        <f>'SAME R Results'!AO36</f>
        <v>0</v>
      </c>
      <c r="AT25" s="784">
        <f>'SAME R Results'!AP36</f>
        <v>0</v>
      </c>
      <c r="AU25" s="789"/>
      <c r="AV25" s="821">
        <f>'SAME R Results'!AQ36</f>
        <v>0</v>
      </c>
      <c r="AW25" s="821">
        <f>'SAME R Results'!AR36</f>
        <v>6.2453619999999983</v>
      </c>
      <c r="AX25" s="821">
        <f>'SAME R Results'!AS36</f>
        <v>4.4173289999999996</v>
      </c>
      <c r="AY25" s="821">
        <f>'SAME R Results'!AT36</f>
        <v>5.0926355000000001</v>
      </c>
      <c r="AZ25" s="824"/>
      <c r="BA25" s="824"/>
      <c r="BB25" s="821">
        <f>'SAME R Results'!AU36</f>
        <v>5.843048500000001</v>
      </c>
      <c r="BC25" s="821">
        <f>'SAME R Results'!AV36</f>
        <v>5.2383415000000003E-2</v>
      </c>
      <c r="BD25" s="821">
        <f>'SAME R Results'!AW36</f>
        <v>6.8808900000000008</v>
      </c>
      <c r="BE25" s="821">
        <f>'SAME R Results'!AX36</f>
        <v>4.7017359999999986</v>
      </c>
      <c r="BF25" s="827">
        <f>'SAME R Results'!AY36</f>
        <v>29840</v>
      </c>
      <c r="BG25" s="784">
        <f>'SAME R Results'!AZ36</f>
        <v>5.0561219999999993</v>
      </c>
      <c r="BH25" s="784">
        <f>'SAME R Results'!BA36</f>
        <v>9.678645000000001E-2</v>
      </c>
      <c r="BI25" s="789"/>
      <c r="BJ25" s="784">
        <f>'SAME R Results'!BB36</f>
        <v>150.76660000000001</v>
      </c>
      <c r="BK25" s="784">
        <f>'SAME R Results'!BC36</f>
        <v>2.1791540000000023</v>
      </c>
      <c r="BL25" s="784">
        <f>'SAME R Results'!BD36</f>
        <v>1352021.2260295507</v>
      </c>
      <c r="BM25" s="784">
        <f>'SAME R Results'!BE36</f>
        <v>520.57349289091769</v>
      </c>
      <c r="BN25" s="784">
        <f>'SAME R Results'!BF36</f>
        <v>5.7906650850000005</v>
      </c>
      <c r="BO25" s="784">
        <f>'SAME R Results'!BG36</f>
        <v>1.2398338874999999</v>
      </c>
      <c r="BP25" s="789"/>
      <c r="BQ25" s="784">
        <f>'SAME R Results'!BH36</f>
        <v>189.82535759302968</v>
      </c>
      <c r="BR25" s="817">
        <f>'SAME R Results'!BI36</f>
        <v>0.38503352082694281</v>
      </c>
      <c r="BS25" s="817">
        <f>'SAME R Results'!BJ36</f>
        <v>0.66789756739767003</v>
      </c>
      <c r="BT25" s="817">
        <f>'SAME R Results'!BL36</f>
        <v>4.6705168679300204</v>
      </c>
      <c r="BU25" s="817">
        <f>'SAME R Results'!BM36</f>
        <v>2.1004718117092902</v>
      </c>
      <c r="BV25" s="817">
        <f>'SAME R Results'!BN36</f>
        <v>0.29234312166121146</v>
      </c>
      <c r="BW25" s="784">
        <f>'SAME R Results'!BO36</f>
        <v>1352021.2260295507</v>
      </c>
      <c r="BX25" s="784">
        <f>'SAME R Results'!BP36</f>
        <v>1330445.620873939</v>
      </c>
      <c r="BY25" s="784">
        <f>'SAME R Results'!BQ36</f>
        <v>1246450.8519333545</v>
      </c>
      <c r="BZ25" s="784">
        <f>'SAME R Results'!BR36</f>
        <v>520.57349289091769</v>
      </c>
      <c r="CA25" s="784">
        <f>'SAME R Results'!BS36</f>
        <v>0.4836975051052122</v>
      </c>
      <c r="CB25" s="784">
        <f>'SAME R Results'!BT36</f>
        <v>0.55000000000000004</v>
      </c>
      <c r="CC25" s="784">
        <f>'SAME R Results'!BV36</f>
        <v>2.2892140156076244</v>
      </c>
      <c r="CD25" s="784">
        <f>'SAME R Results'!BW36</f>
        <v>0.9</v>
      </c>
      <c r="CE25" s="27"/>
    </row>
    <row r="26" spans="1:83" ht="16.5" customHeight="1" x14ac:dyDescent="0.2">
      <c r="A26" s="778">
        <v>1</v>
      </c>
      <c r="B26" s="779">
        <f>'SAME1 Flight Tests 8-27-09'!A27</f>
        <v>3</v>
      </c>
      <c r="C26" s="835" t="str">
        <f>'SAME1 Flight Tests 8-27-09'!B27</f>
        <v>Silicone</v>
      </c>
      <c r="D26" s="782"/>
      <c r="E26" s="779" t="str">
        <f>'SAME1 Flight Tests 8-27-09'!C27</f>
        <v>23 S a</v>
      </c>
      <c r="F26" s="779">
        <f>'SAME1 Flight Tests 8-27-09'!D27</f>
        <v>1</v>
      </c>
      <c r="G26" s="779" t="str">
        <f>'SAME1 Flight Tests 8-27-09'!E27</f>
        <v>23a</v>
      </c>
      <c r="H26" s="779" t="str">
        <f>'SAME1 Flight Tests 8-27-09'!F27</f>
        <v>after secondary aging</v>
      </c>
      <c r="I26" s="779">
        <f>'SAME1 Flight Tests 8-27-09'!G27</f>
        <v>267</v>
      </c>
      <c r="J26" s="791">
        <f>'SAME1 Flight Tests 8-27-09'!H27</f>
        <v>39349</v>
      </c>
      <c r="K26" s="779">
        <f>'SAME1 Flight Tests 8-27-09'!I27</f>
        <v>0</v>
      </c>
      <c r="L26" s="779" t="str">
        <f>'SAME1 Flight Tests 8-27-09'!J27</f>
        <v>n</v>
      </c>
      <c r="M26" s="779" t="str">
        <f>'SAME1 Flight Tests 8-27-09'!K27</f>
        <v>n</v>
      </c>
      <c r="N26" s="779">
        <f>'SAME1 Flight Tests 8-27-09'!L27</f>
        <v>8</v>
      </c>
      <c r="O26" s="804">
        <f>'SAME1 Flight Tests 8-27-09'!M27</f>
        <v>1.327</v>
      </c>
      <c r="P26" s="805">
        <f>'SAME1 Flight Tests 8-27-09'!N27</f>
        <v>0</v>
      </c>
      <c r="Q26" s="805">
        <f>'SAME1 Flight Tests 8-27-09'!O27</f>
        <v>720</v>
      </c>
      <c r="R26" s="805">
        <f>'SAME1 Flight Tests 8-27-09'!P27</f>
        <v>8</v>
      </c>
      <c r="S26" s="806"/>
      <c r="T26" s="806"/>
      <c r="U26" s="805">
        <f>'SAME1 Flight Tests 8-27-09'!Q27</f>
        <v>890</v>
      </c>
      <c r="V26" s="806"/>
      <c r="W26" s="806"/>
      <c r="X26" s="806"/>
      <c r="Y26" s="806"/>
      <c r="Z26" s="806"/>
      <c r="AA26" s="805" t="str">
        <f>'SAME1 Flight Tests 8-27-09'!R27</f>
        <v>y</v>
      </c>
      <c r="AB26" s="805" t="str">
        <f>'SAME1 Flight Tests 8-27-09'!S27</f>
        <v>y</v>
      </c>
      <c r="AC26" s="805">
        <f>'SAME1 Flight Tests 8-27-09'!T27</f>
        <v>1</v>
      </c>
      <c r="AD26" s="806"/>
      <c r="AE26" s="805">
        <f>'SAME1 Flight Tests 8-27-09'!U27</f>
        <v>10</v>
      </c>
      <c r="AF26" s="806"/>
      <c r="AG26" s="816">
        <f>'SAME1 Flight Tests 8-27-09'!V27</f>
        <v>3.1812241356819398E-2</v>
      </c>
      <c r="AH26" s="818">
        <f>'SAME1 Flight Tests 8-27-09'!W27</f>
        <v>0.37873889934501642</v>
      </c>
      <c r="AI26" s="806"/>
      <c r="AJ26" s="806"/>
      <c r="AK26" s="806"/>
      <c r="AL26" s="806"/>
      <c r="AM26" s="806"/>
      <c r="AN26" s="806"/>
      <c r="AO26" s="806"/>
      <c r="AP26" s="806"/>
      <c r="AQ26" s="806"/>
      <c r="AR26" s="806"/>
      <c r="AS26" s="806"/>
      <c r="AT26" s="806"/>
      <c r="AU26" s="805">
        <f>'SAME1 Flight Tests 8-27-09'!X27</f>
        <v>0.93</v>
      </c>
      <c r="AV26" s="820">
        <f>'SAME1 Flight Tests 8-27-09'!Y27</f>
        <v>2.9691765000000006</v>
      </c>
      <c r="AW26" s="820">
        <f>'SAME1 Flight Tests 8-27-09'!Z27</f>
        <v>6.2438805000000004</v>
      </c>
      <c r="AX26" s="820">
        <f>'SAME1 Flight Tests 8-27-09'!AA27</f>
        <v>-6.8664509999999998E-4</v>
      </c>
      <c r="AY26" s="822"/>
      <c r="AZ26" s="822"/>
      <c r="BA26" s="820">
        <f>'SAME1 Flight Tests 8-27-09'!AC27</f>
        <v>4.8843080000000008</v>
      </c>
      <c r="BB26" s="822"/>
      <c r="BC26" s="822"/>
      <c r="BD26" s="820">
        <f>'SAME1 Flight Tests 8-27-09'!AB27</f>
        <v>6.5975190000000001</v>
      </c>
      <c r="BE26" s="820">
        <f>'SAME1 Flight Tests 8-27-09'!AD27</f>
        <v>4.6310120000000001</v>
      </c>
      <c r="BF26" s="826">
        <f>'SAME1 Flight Tests 8-27-09'!AE27</f>
        <v>26080</v>
      </c>
      <c r="BG26" s="806"/>
      <c r="BH26" s="806"/>
      <c r="BI26" s="805">
        <f>'SAME1 Flight Tests 8-27-09'!AF27</f>
        <v>44.263400000000004</v>
      </c>
      <c r="BJ26" s="805">
        <f>'SAME1 Flight Tests 8-27-09'!AG27</f>
        <v>91.490199999999987</v>
      </c>
      <c r="BK26" s="805">
        <f>'SAME1 Flight Tests 8-27-09'!AH27</f>
        <v>1.966507</v>
      </c>
      <c r="BL26" s="805">
        <f>'SAME1 Flight Tests 8-27-09'!AK27</f>
        <v>1175411.0746423218</v>
      </c>
      <c r="BM26" s="805">
        <f>'SAME1 Flight Tests 8-27-09'!AL27</f>
        <v>437.79521318459678</v>
      </c>
      <c r="BN26" s="806"/>
      <c r="BO26" s="805"/>
      <c r="BP26" s="806"/>
      <c r="BQ26" s="805">
        <f>'SAME1 Flight Tests 8-27-09'!AM27</f>
        <v>132.86095008202679</v>
      </c>
      <c r="BR26" s="816">
        <f>'SAME1 Flight Tests 8-27-09'!AP27</f>
        <v>0.37246136490403414</v>
      </c>
      <c r="BS26" s="816">
        <f>'SAME1 Flight Tests 8-27-09'!AQ27</f>
        <v>0.62305850078142455</v>
      </c>
      <c r="BT26" s="816"/>
      <c r="BU26" s="816">
        <f>'SAME1 Flight Tests 8-27-09'!AS27</f>
        <v>2.0488763158107242</v>
      </c>
      <c r="BV26" s="816">
        <f>'SAME1 Flight Tests 8-27-09'!AT27</f>
        <v>0.28797675441329762</v>
      </c>
      <c r="BW26" s="807">
        <f>'SAME1 Flight Tests 8-27-09'!BB27</f>
        <v>1175411.0746423218</v>
      </c>
      <c r="BX26" s="807">
        <f>'SAME1 Flight Tests 8-27-09'!BC27</f>
        <v>1156555.4400055809</v>
      </c>
      <c r="BY26" s="807">
        <f>'SAME1 Flight Tests 8-27-09'!BD27</f>
        <v>1086232.120912554</v>
      </c>
      <c r="BZ26" s="806"/>
      <c r="CA26" s="805">
        <f>'SAME1 Flight Tests 8-27-09'!BG27</f>
        <v>0.42199721030042919</v>
      </c>
      <c r="CB26" s="805">
        <f>'SAME1 Flight Tests 8-27-09'!BF27</f>
        <v>0.55000000000000004</v>
      </c>
      <c r="CC26" s="783"/>
      <c r="CD26" s="805">
        <f>'SAME1 Flight Tests 8-27-09'!BE27</f>
        <v>0.9</v>
      </c>
      <c r="CE26" s="27"/>
    </row>
    <row r="27" spans="1:83" ht="16.5" customHeight="1" x14ac:dyDescent="0.2">
      <c r="A27" s="780">
        <v>2</v>
      </c>
      <c r="B27" s="784">
        <f>'SAME R Results'!A19</f>
        <v>2</v>
      </c>
      <c r="C27" s="836" t="str">
        <f>'SAME R Results'!B19</f>
        <v>Silicone</v>
      </c>
      <c r="D27" s="784" t="str">
        <f>'SAME R Results'!C19</f>
        <v>S07</v>
      </c>
      <c r="E27" s="784" t="str">
        <f>'SAME R Results'!D19</f>
        <v>12Sa</v>
      </c>
      <c r="F27" s="784">
        <f>'SAME R Results'!E19</f>
        <v>1</v>
      </c>
      <c r="G27" s="784" t="str">
        <f>'SAME R Results'!F19</f>
        <v>59a</v>
      </c>
      <c r="H27" s="785" t="str">
        <f>'SAME R Results'!G19</f>
        <v>aged</v>
      </c>
      <c r="I27" s="784">
        <f>'SAME R Results'!H19</f>
        <v>211</v>
      </c>
      <c r="J27" s="786">
        <f>'SAME R Results'!I19</f>
        <v>40389</v>
      </c>
      <c r="K27" s="784">
        <f>'SAME R Results'!J19</f>
        <v>0</v>
      </c>
      <c r="L27" s="788"/>
      <c r="M27" s="788"/>
      <c r="N27" s="784">
        <f>'SAME R Results'!K19</f>
        <v>8.1</v>
      </c>
      <c r="O27" s="793">
        <f>'SAME R Results'!L19</f>
        <v>1.327</v>
      </c>
      <c r="P27" s="784">
        <f>'SAME R Results'!M19</f>
        <v>0</v>
      </c>
      <c r="Q27" s="784">
        <f>'SAME R Results'!N19</f>
        <v>0</v>
      </c>
      <c r="R27" s="784">
        <f>'SAME R Results'!O19</f>
        <v>0</v>
      </c>
      <c r="S27" s="784">
        <f>'SAME R Results'!P19</f>
        <v>0</v>
      </c>
      <c r="T27" s="784">
        <f>'SAME R Results'!Q19</f>
        <v>0</v>
      </c>
      <c r="U27" s="784">
        <f>'SAME R Results'!R19</f>
        <v>855.6</v>
      </c>
      <c r="V27" s="784">
        <f>'SAME R Results'!S19</f>
        <v>0</v>
      </c>
      <c r="W27" s="784">
        <f>'SAME R Results'!T19</f>
        <v>0</v>
      </c>
      <c r="X27" s="784" t="str">
        <f>'SAME R Results'!U19</f>
        <v>n</v>
      </c>
      <c r="Y27" s="784" t="str">
        <f>'SAME R Results'!V19</f>
        <v>y</v>
      </c>
      <c r="Z27" s="784" t="str">
        <f>'SAME R Results'!W19</f>
        <v>y</v>
      </c>
      <c r="AA27" s="784" t="str">
        <f>'SAME R Results'!X19</f>
        <v>y</v>
      </c>
      <c r="AB27" s="784" t="str">
        <f>'SAME R Results'!Y19</f>
        <v>y</v>
      </c>
      <c r="AC27" s="789"/>
      <c r="AD27" s="784" t="str">
        <f>'SAME R Results'!Z19</f>
        <v>y</v>
      </c>
      <c r="AE27" s="784">
        <f>'SAME R Results'!AA19</f>
        <v>10</v>
      </c>
      <c r="AF27" s="784" t="str">
        <f>'SAME R Results'!AB19</f>
        <v>y</v>
      </c>
      <c r="AG27" s="817">
        <f>'SAME R Results'!AC19</f>
        <v>3.1809999999999998E-2</v>
      </c>
      <c r="AH27" s="819">
        <f>'SAME R Results'!AD19</f>
        <v>0</v>
      </c>
      <c r="AI27" s="784">
        <f>'SAME R Results'!AE19</f>
        <v>70</v>
      </c>
      <c r="AJ27" s="784">
        <f>'SAME R Results'!AF19</f>
        <v>720</v>
      </c>
      <c r="AK27" s="784">
        <f>'SAME R Results'!AG19</f>
        <v>0</v>
      </c>
      <c r="AL27" s="784" t="str">
        <f>'SAME R Results'!AH19</f>
        <v>n</v>
      </c>
      <c r="AM27" s="784" t="str">
        <f>'SAME R Results'!AI19</f>
        <v>y</v>
      </c>
      <c r="AN27" s="784" t="str">
        <f>'SAME R Results'!AJ19</f>
        <v>y</v>
      </c>
      <c r="AO27" s="784" t="str">
        <f>'SAME R Results'!AK19</f>
        <v>y</v>
      </c>
      <c r="AP27" s="784" t="str">
        <f>'SAME R Results'!AL19</f>
        <v>y</v>
      </c>
      <c r="AQ27" s="784" t="str">
        <f>'SAME R Results'!AM19</f>
        <v>y</v>
      </c>
      <c r="AR27" s="817">
        <f>'SAME R Results'!AN19</f>
        <v>3.1809999999999998E-2</v>
      </c>
      <c r="AS27" s="819">
        <f>'SAME R Results'!AO19</f>
        <v>0</v>
      </c>
      <c r="AT27" s="784">
        <f>'SAME R Results'!AP19</f>
        <v>0</v>
      </c>
      <c r="AU27" s="789"/>
      <c r="AV27" s="821">
        <f>'SAME R Results'!AQ19</f>
        <v>0</v>
      </c>
      <c r="AW27" s="821">
        <f>'SAME R Results'!AR19</f>
        <v>6.2489999999999997</v>
      </c>
      <c r="AX27" s="821">
        <f>'SAME R Results'!AS19</f>
        <v>0</v>
      </c>
      <c r="AY27" s="821">
        <f>'SAME R Results'!AT19</f>
        <v>0</v>
      </c>
      <c r="AZ27" s="824"/>
      <c r="BA27" s="824"/>
      <c r="BB27" s="821">
        <f>'SAME R Results'!AU19</f>
        <v>2.6970060000000005</v>
      </c>
      <c r="BC27" s="821">
        <f>'SAME R Results'!AV19</f>
        <v>8.3206175000000007E-2</v>
      </c>
      <c r="BD27" s="821">
        <f>'SAME R Results'!AW19</f>
        <v>6.7254940000000003</v>
      </c>
      <c r="BE27" s="821">
        <f>'SAME R Results'!AX19</f>
        <v>4.718307499999999</v>
      </c>
      <c r="BF27" s="827">
        <f>'SAME R Results'!AY19</f>
        <v>29880</v>
      </c>
      <c r="BG27" s="784">
        <f>'SAME R Results'!AZ19</f>
        <v>2.3000949999999998</v>
      </c>
      <c r="BH27" s="784">
        <f>'SAME R Results'!BA19</f>
        <v>0.12911993999999999</v>
      </c>
      <c r="BI27" s="789"/>
      <c r="BJ27" s="784">
        <f>'SAME R Results'!BB19</f>
        <v>90.332549999999998</v>
      </c>
      <c r="BK27" s="784">
        <f>'SAME R Results'!BC19</f>
        <v>2.0071865000000013</v>
      </c>
      <c r="BL27" s="784">
        <f>'SAME R Results'!BD19</f>
        <v>1353908.7331027978</v>
      </c>
      <c r="BM27" s="784">
        <f>'SAME R Results'!BE19</f>
        <v>457.72308303012852</v>
      </c>
      <c r="BN27" s="784">
        <f>'SAME R Results'!BF19</f>
        <v>7.8427258028568954</v>
      </c>
      <c r="BO27" s="784">
        <f>'SAME R Results'!BG19</f>
        <v>1.6285067010076788</v>
      </c>
      <c r="BP27" s="789"/>
      <c r="BQ27" s="784">
        <f>'SAME R Results'!BH19</f>
        <v>148.19718360984319</v>
      </c>
      <c r="BR27" s="817">
        <f>'SAME R Results'!BI19</f>
        <v>0.3380752866414779</v>
      </c>
      <c r="BS27" s="817">
        <f>'SAME R Results'!BJ19</f>
        <v>0.61470933677630357</v>
      </c>
      <c r="BT27" s="817">
        <f>'SAME R Results'!BL19</f>
        <v>4.8159002342477404</v>
      </c>
      <c r="BU27" s="817">
        <f>'SAME R Results'!BM19</f>
        <v>2.1667483760997981</v>
      </c>
      <c r="BV27" s="817">
        <f>'SAME R Results'!BN19</f>
        <v>0.25071783710999912</v>
      </c>
      <c r="BW27" s="784">
        <f>'SAME R Results'!BO19</f>
        <v>1353908.7331027978</v>
      </c>
      <c r="BX27" s="784">
        <f>'SAME R Results'!BP19</f>
        <v>1332304.2062244578</v>
      </c>
      <c r="BY27" s="784">
        <f>'SAME R Results'!BQ19</f>
        <v>1248159.2706696007</v>
      </c>
      <c r="BZ27" s="784">
        <f>'SAME R Results'!BR19</f>
        <v>457.72308303012852</v>
      </c>
      <c r="CA27" s="784">
        <f>'SAME R Results'!BS19</f>
        <v>0.4455266136908464</v>
      </c>
      <c r="CB27" s="784">
        <f>'SAME R Results'!BT19</f>
        <v>0.55000000000000004</v>
      </c>
      <c r="CC27" s="784">
        <f>'SAME R Results'!BV19</f>
        <v>2.9828608264149459</v>
      </c>
      <c r="CD27" s="784">
        <f>'SAME R Results'!BW19</f>
        <v>0.9</v>
      </c>
      <c r="CE27" s="27"/>
    </row>
    <row r="28" spans="1:83" ht="16.5" customHeight="1" x14ac:dyDescent="0.2">
      <c r="A28" s="780">
        <v>2</v>
      </c>
      <c r="B28" s="784">
        <f>'SAME R Results'!A21</f>
        <v>2</v>
      </c>
      <c r="C28" s="836" t="str">
        <f>'SAME R Results'!B21</f>
        <v>Silicone</v>
      </c>
      <c r="D28" s="784" t="str">
        <f>'SAME R Results'!C21</f>
        <v>S09</v>
      </c>
      <c r="E28" s="784" t="str">
        <f>'SAME R Results'!D21</f>
        <v>13Sa</v>
      </c>
      <c r="F28" s="784">
        <f>'SAME R Results'!E21</f>
        <v>2</v>
      </c>
      <c r="G28" s="784" t="str">
        <f>'SAME R Results'!F21</f>
        <v>60a</v>
      </c>
      <c r="H28" s="785" t="str">
        <f>'SAME R Results'!G21</f>
        <v>aged</v>
      </c>
      <c r="I28" s="784">
        <f>'SAME R Results'!H21</f>
        <v>211</v>
      </c>
      <c r="J28" s="786">
        <f>'SAME R Results'!I21</f>
        <v>40389</v>
      </c>
      <c r="K28" s="784">
        <f>'SAME R Results'!J21</f>
        <v>0</v>
      </c>
      <c r="L28" s="790"/>
      <c r="M28" s="790"/>
      <c r="N28" s="784">
        <f>'SAME R Results'!K21</f>
        <v>8.1</v>
      </c>
      <c r="O28" s="793">
        <f>'SAME R Results'!L21</f>
        <v>1.35</v>
      </c>
      <c r="P28" s="784">
        <f>'SAME R Results'!M21</f>
        <v>0</v>
      </c>
      <c r="Q28" s="784">
        <f>'SAME R Results'!N21</f>
        <v>0</v>
      </c>
      <c r="R28" s="784">
        <f>'SAME R Results'!O21</f>
        <v>0</v>
      </c>
      <c r="S28" s="784">
        <f>'SAME R Results'!P21</f>
        <v>0</v>
      </c>
      <c r="T28" s="784">
        <f>'SAME R Results'!Q21</f>
        <v>0</v>
      </c>
      <c r="U28" s="784">
        <f>'SAME R Results'!R21</f>
        <v>856</v>
      </c>
      <c r="V28" s="784">
        <f>'SAME R Results'!S21</f>
        <v>0</v>
      </c>
      <c r="W28" s="784">
        <f>'SAME R Results'!T21</f>
        <v>0</v>
      </c>
      <c r="X28" s="784" t="str">
        <f>'SAME R Results'!U21</f>
        <v>n</v>
      </c>
      <c r="Y28" s="784" t="str">
        <f>'SAME R Results'!V21</f>
        <v>y</v>
      </c>
      <c r="Z28" s="784" t="str">
        <f>'SAME R Results'!W21</f>
        <v>y</v>
      </c>
      <c r="AA28" s="784" t="str">
        <f>'SAME R Results'!X21</f>
        <v>y</v>
      </c>
      <c r="AB28" s="784" t="str">
        <f>'SAME R Results'!Y21</f>
        <v>y</v>
      </c>
      <c r="AC28" s="809"/>
      <c r="AD28" s="784" t="str">
        <f>'SAME R Results'!Z21</f>
        <v>y</v>
      </c>
      <c r="AE28" s="784">
        <f>'SAME R Results'!AA21</f>
        <v>10</v>
      </c>
      <c r="AF28" s="784" t="str">
        <f>'SAME R Results'!AB21</f>
        <v>y</v>
      </c>
      <c r="AG28" s="817">
        <f>'SAME R Results'!AC21</f>
        <v>3.1809999999999998E-2</v>
      </c>
      <c r="AH28" s="819">
        <f>'SAME R Results'!AD21</f>
        <v>0</v>
      </c>
      <c r="AI28" s="784">
        <f>'SAME R Results'!AE21</f>
        <v>70</v>
      </c>
      <c r="AJ28" s="784">
        <f>'SAME R Results'!AF21</f>
        <v>720</v>
      </c>
      <c r="AK28" s="784">
        <f>'SAME R Results'!AG21</f>
        <v>0</v>
      </c>
      <c r="AL28" s="784" t="str">
        <f>'SAME R Results'!AH21</f>
        <v>n</v>
      </c>
      <c r="AM28" s="784" t="str">
        <f>'SAME R Results'!AI21</f>
        <v>y</v>
      </c>
      <c r="AN28" s="784" t="str">
        <f>'SAME R Results'!AJ21</f>
        <v>y</v>
      </c>
      <c r="AO28" s="784" t="str">
        <f>'SAME R Results'!AK21</f>
        <v>y</v>
      </c>
      <c r="AP28" s="784" t="str">
        <f>'SAME R Results'!AL21</f>
        <v>y</v>
      </c>
      <c r="AQ28" s="784" t="str">
        <f>'SAME R Results'!AM21</f>
        <v>y</v>
      </c>
      <c r="AR28" s="817">
        <f>'SAME R Results'!AN21</f>
        <v>3.1809999999999998E-2</v>
      </c>
      <c r="AS28" s="819">
        <f>'SAME R Results'!AO21</f>
        <v>0</v>
      </c>
      <c r="AT28" s="784">
        <f>'SAME R Results'!AP21</f>
        <v>0</v>
      </c>
      <c r="AU28" s="809"/>
      <c r="AV28" s="821">
        <f>'SAME R Results'!AQ21</f>
        <v>0</v>
      </c>
      <c r="AW28" s="821">
        <f>'SAME R Results'!AR21</f>
        <v>6.25</v>
      </c>
      <c r="AX28" s="821">
        <f>'SAME R Results'!AS21</f>
        <v>0</v>
      </c>
      <c r="AY28" s="821">
        <f>'SAME R Results'!AT21</f>
        <v>0</v>
      </c>
      <c r="AZ28" s="825"/>
      <c r="BA28" s="825"/>
      <c r="BB28" s="821">
        <f>'SAME R Results'!AU21</f>
        <v>5.1241454999999991</v>
      </c>
      <c r="BC28" s="821">
        <f>'SAME R Results'!AV21</f>
        <v>2.6800000000000001E-2</v>
      </c>
      <c r="BD28" s="821">
        <f>'SAME R Results'!AW21</f>
        <v>7.2423695000000006</v>
      </c>
      <c r="BE28" s="821">
        <f>'SAME R Results'!AX21</f>
        <v>4.640504</v>
      </c>
      <c r="BF28" s="827">
        <f>'SAME R Results'!AY21</f>
        <v>33460</v>
      </c>
      <c r="BG28" s="784">
        <f>'SAME R Results'!AZ21</f>
        <v>4.8401190000000005</v>
      </c>
      <c r="BH28" s="784">
        <f>'SAME R Results'!BA21</f>
        <v>8.2000000000000003E-2</v>
      </c>
      <c r="BI28" s="809"/>
      <c r="BJ28" s="784">
        <f>'SAME R Results'!BB21</f>
        <v>183.79400000000001</v>
      </c>
      <c r="BK28" s="784">
        <f>'SAME R Results'!BC21</f>
        <v>2.6018655000000006</v>
      </c>
      <c r="BL28" s="784">
        <f>'SAME R Results'!BD21</f>
        <v>1523655.4291103429</v>
      </c>
      <c r="BM28" s="784">
        <f>'SAME R Results'!BE21</f>
        <v>712.59201459586927</v>
      </c>
      <c r="BN28" s="784">
        <f>'SAME R Results'!BF21</f>
        <v>15.270789713164884</v>
      </c>
      <c r="BO28" s="784">
        <f>'SAME R Results'!BG21</f>
        <v>3.5636310447866641</v>
      </c>
      <c r="BP28" s="809"/>
      <c r="BQ28" s="784">
        <f>'SAME R Results'!BH21</f>
        <v>301.06183061912731</v>
      </c>
      <c r="BR28" s="817">
        <f>'SAME R Results'!BI21</f>
        <v>0.46768580414007993</v>
      </c>
      <c r="BS28" s="817">
        <f>'SAME R Results'!BJ21</f>
        <v>0.74847264808873848</v>
      </c>
      <c r="BT28" s="817">
        <f>'SAME R Results'!BL21</f>
        <v>4.2851769785497158</v>
      </c>
      <c r="BU28" s="817">
        <f>'SAME R Results'!BM21</f>
        <v>1.985238345650711</v>
      </c>
      <c r="BV28" s="817">
        <f>'SAME R Results'!BN21</f>
        <v>0.36969477664981848</v>
      </c>
      <c r="BW28" s="784">
        <f>'SAME R Results'!BO21</f>
        <v>1523655.4291103429</v>
      </c>
      <c r="BX28" s="784">
        <f>'SAME R Results'!BP21</f>
        <v>1499462.4080477841</v>
      </c>
      <c r="BY28" s="784">
        <f>'SAME R Results'!BQ21</f>
        <v>1401470.1540396102</v>
      </c>
      <c r="BZ28" s="784">
        <f>'SAME R Results'!BR21</f>
        <v>712.59201459586927</v>
      </c>
      <c r="CA28" s="784">
        <f>'SAME R Results'!BS21</f>
        <v>0.57752497114445545</v>
      </c>
      <c r="CB28" s="784">
        <f>'SAME R Results'!BT21</f>
        <v>0.55000000000000004</v>
      </c>
      <c r="CC28" s="784">
        <f>'SAME R Results'!BV21</f>
        <v>2.9782536240586275</v>
      </c>
      <c r="CD28" s="784">
        <f>'SAME R Results'!BW21</f>
        <v>0.9</v>
      </c>
      <c r="CE28" s="27"/>
    </row>
    <row r="29" spans="1:83" ht="16.5" customHeight="1" x14ac:dyDescent="0.2">
      <c r="A29" s="780">
        <v>2</v>
      </c>
      <c r="B29" s="784">
        <f>'SAME R Results'!A34</f>
        <v>3</v>
      </c>
      <c r="C29" s="836" t="str">
        <f>'SAME R Results'!B34</f>
        <v>Silicone</v>
      </c>
      <c r="D29" s="784" t="str">
        <f>'SAME R Results'!C34</f>
        <v>S13</v>
      </c>
      <c r="E29" s="784" t="str">
        <f>'SAME R Results'!D34</f>
        <v>19Sa</v>
      </c>
      <c r="F29" s="784">
        <f>'SAME R Results'!E34</f>
        <v>6</v>
      </c>
      <c r="G29" s="784" t="str">
        <f>'SAME R Results'!F34</f>
        <v>66a</v>
      </c>
      <c r="H29" s="785" t="str">
        <f>'SAME R Results'!G34</f>
        <v>aged</v>
      </c>
      <c r="I29" s="784">
        <f>'SAME R Results'!H34</f>
        <v>235</v>
      </c>
      <c r="J29" s="786">
        <f>'SAME R Results'!I34</f>
        <v>40413</v>
      </c>
      <c r="K29" s="784">
        <f>'SAME R Results'!J34</f>
        <v>0</v>
      </c>
      <c r="L29" s="790"/>
      <c r="M29" s="790"/>
      <c r="N29" s="784">
        <f>'SAME R Results'!K34</f>
        <v>8.1</v>
      </c>
      <c r="O29" s="793">
        <f>'SAME R Results'!L34</f>
        <v>1.36</v>
      </c>
      <c r="P29" s="784">
        <f>'SAME R Results'!M34</f>
        <v>0</v>
      </c>
      <c r="Q29" s="784">
        <f>'SAME R Results'!N34</f>
        <v>0</v>
      </c>
      <c r="R29" s="784">
        <f>'SAME R Results'!O34</f>
        <v>0</v>
      </c>
      <c r="S29" s="784">
        <f>'SAME R Results'!P34</f>
        <v>0</v>
      </c>
      <c r="T29" s="784">
        <f>'SAME R Results'!Q34</f>
        <v>0</v>
      </c>
      <c r="U29" s="784">
        <f>'SAME R Results'!R34</f>
        <v>836.6</v>
      </c>
      <c r="V29" s="784">
        <f>'SAME R Results'!S34</f>
        <v>0</v>
      </c>
      <c r="W29" s="784">
        <f>'SAME R Results'!T34</f>
        <v>0</v>
      </c>
      <c r="X29" s="784" t="str">
        <f>'SAME R Results'!U34</f>
        <v>n</v>
      </c>
      <c r="Y29" s="784" t="str">
        <f>'SAME R Results'!V34</f>
        <v>y</v>
      </c>
      <c r="Z29" s="784" t="str">
        <f>'SAME R Results'!W34</f>
        <v>y</v>
      </c>
      <c r="AA29" s="784" t="str">
        <f>'SAME R Results'!X34</f>
        <v>y</v>
      </c>
      <c r="AB29" s="784" t="str">
        <f>'SAME R Results'!Y34</f>
        <v>y</v>
      </c>
      <c r="AC29" s="809"/>
      <c r="AD29" s="784" t="str">
        <f>'SAME R Results'!Z34</f>
        <v>y</v>
      </c>
      <c r="AE29" s="784">
        <f>'SAME R Results'!AA34</f>
        <v>10</v>
      </c>
      <c r="AF29" s="784" t="str">
        <f>'SAME R Results'!AB34</f>
        <v>y</v>
      </c>
      <c r="AG29" s="817">
        <f>'SAME R Results'!AC34</f>
        <v>3.1809999999999998E-2</v>
      </c>
      <c r="AH29" s="819">
        <f>'SAME R Results'!AD34</f>
        <v>0</v>
      </c>
      <c r="AI29" s="784">
        <f>'SAME R Results'!AE34</f>
        <v>70</v>
      </c>
      <c r="AJ29" s="784">
        <f>'SAME R Results'!AF34</f>
        <v>720</v>
      </c>
      <c r="AK29" s="784">
        <f>'SAME R Results'!AG34</f>
        <v>0</v>
      </c>
      <c r="AL29" s="784" t="str">
        <f>'SAME R Results'!AH34</f>
        <v>n</v>
      </c>
      <c r="AM29" s="784" t="str">
        <f>'SAME R Results'!AI34</f>
        <v>y</v>
      </c>
      <c r="AN29" s="784" t="str">
        <f>'SAME R Results'!AJ34</f>
        <v>y</v>
      </c>
      <c r="AO29" s="784" t="str">
        <f>'SAME R Results'!AK34</f>
        <v>y</v>
      </c>
      <c r="AP29" s="784" t="str">
        <f>'SAME R Results'!AL34</f>
        <v>y</v>
      </c>
      <c r="AQ29" s="784" t="str">
        <f>'SAME R Results'!AM34</f>
        <v>y</v>
      </c>
      <c r="AR29" s="817">
        <f>'SAME R Results'!AN34</f>
        <v>3.1809999999999998E-2</v>
      </c>
      <c r="AS29" s="819">
        <f>'SAME R Results'!AO34</f>
        <v>0</v>
      </c>
      <c r="AT29" s="784">
        <f>'SAME R Results'!AP34</f>
        <v>0</v>
      </c>
      <c r="AU29" s="809"/>
      <c r="AV29" s="821">
        <f>'SAME R Results'!AQ34</f>
        <v>0</v>
      </c>
      <c r="AW29" s="821">
        <f>'SAME R Results'!AR34</f>
        <v>6.2502130000000005</v>
      </c>
      <c r="AX29" s="821">
        <f>'SAME R Results'!AS34</f>
        <v>0</v>
      </c>
      <c r="AY29" s="821">
        <f>'SAME R Results'!AT34</f>
        <v>0</v>
      </c>
      <c r="AZ29" s="825"/>
      <c r="BA29" s="825"/>
      <c r="BB29" s="821">
        <f>'SAME R Results'!AU34</f>
        <v>5.6179365000000008</v>
      </c>
      <c r="BC29" s="821">
        <f>'SAME R Results'!AV34</f>
        <v>0.15069580499999999</v>
      </c>
      <c r="BD29" s="821">
        <f>'SAME R Results'!AW34</f>
        <v>7.1696314999999995</v>
      </c>
      <c r="BE29" s="821">
        <f>'SAME R Results'!AX34</f>
        <v>4.6351180000000003</v>
      </c>
      <c r="BF29" s="827">
        <f>'SAME R Results'!AY34</f>
        <v>32750</v>
      </c>
      <c r="BG29" s="784">
        <f>'SAME R Results'!AZ34</f>
        <v>5.7104030000000003</v>
      </c>
      <c r="BH29" s="784">
        <f>'SAME R Results'!BA34</f>
        <v>0.19427495</v>
      </c>
      <c r="BI29" s="809"/>
      <c r="BJ29" s="784">
        <f>'SAME R Results'!BB34</f>
        <v>217.52354999999997</v>
      </c>
      <c r="BK29" s="784">
        <f>'SAME R Results'!BC34</f>
        <v>2.5345134999999992</v>
      </c>
      <c r="BL29" s="784">
        <f>'SAME R Results'!BD34</f>
        <v>1489862.4646337628</v>
      </c>
      <c r="BM29" s="784">
        <f>'SAME R Results'!BE34</f>
        <v>677.46801769063723</v>
      </c>
      <c r="BN29" s="784">
        <f>'SAME R Results'!BF34</f>
        <v>14.408670126353368</v>
      </c>
      <c r="BO29" s="784">
        <f>'SAME R Results'!BG34</f>
        <v>3.6343776450094105</v>
      </c>
      <c r="BP29" s="809"/>
      <c r="BQ29" s="784">
        <f>'SAME R Results'!BH34</f>
        <v>313.78291660585643</v>
      </c>
      <c r="BR29" s="817">
        <f>'SAME R Results'!BI34</f>
        <v>0.45471849501032435</v>
      </c>
      <c r="BS29" s="817">
        <f>'SAME R Results'!BJ34</f>
        <v>0.76456426382863152</v>
      </c>
      <c r="BT29" s="817">
        <f>'SAME R Results'!BL34</f>
        <v>3.964549514038203</v>
      </c>
      <c r="BU29" s="817">
        <f>'SAME R Results'!BM34</f>
        <v>2.0561842490103599</v>
      </c>
      <c r="BV29" s="817">
        <f>'SAME R Results'!BN34</f>
        <v>0.35067671596166072</v>
      </c>
      <c r="BW29" s="784">
        <f>'SAME R Results'!BO34</f>
        <v>1489862.4646337628</v>
      </c>
      <c r="BX29" s="784">
        <f>'SAME R Results'!BP34</f>
        <v>1466182.8041496386</v>
      </c>
      <c r="BY29" s="784">
        <f>'SAME R Results'!BQ34</f>
        <v>1371000.8645080165</v>
      </c>
      <c r="BZ29" s="784">
        <f>'SAME R Results'!BR34</f>
        <v>677.46801769063723</v>
      </c>
      <c r="CA29" s="784">
        <f>'SAME R Results'!BS34</f>
        <v>0.56257513539909421</v>
      </c>
      <c r="CB29" s="784">
        <f>'SAME R Results'!BT34</f>
        <v>0.55000000000000004</v>
      </c>
      <c r="CC29" s="784">
        <f>'SAME R Results'!BV34</f>
        <v>2.6227707015117669</v>
      </c>
      <c r="CD29" s="784">
        <f>'SAME R Results'!BW34</f>
        <v>0.9</v>
      </c>
      <c r="CE29" s="27"/>
    </row>
    <row r="30" spans="1:83" ht="16.5" customHeight="1" x14ac:dyDescent="0.2">
      <c r="A30" s="778">
        <v>1</v>
      </c>
      <c r="B30" s="779">
        <f>'SAME1 Flight Tests 8-27-09'!A43</f>
        <v>5</v>
      </c>
      <c r="C30" s="835" t="str">
        <f>'SAME1 Flight Tests 8-27-09'!B43</f>
        <v>Silicone</v>
      </c>
      <c r="D30" s="782"/>
      <c r="E30" s="779" t="str">
        <f>'SAME1 Flight Tests 8-27-09'!C43</f>
        <v>35 s a</v>
      </c>
      <c r="F30" s="779">
        <f>'SAME1 Flight Tests 8-27-09'!D43</f>
        <v>1</v>
      </c>
      <c r="G30" s="779" t="str">
        <f>'SAME1 Flight Tests 8-27-09'!E43</f>
        <v>35a</v>
      </c>
      <c r="H30" s="779" t="str">
        <f>'SAME1 Flight Tests 8-27-09'!F43</f>
        <v xml:space="preserve">     Aging</v>
      </c>
      <c r="I30" s="779">
        <f>'SAME1 Flight Tests 8-27-09'!G43</f>
        <v>276</v>
      </c>
      <c r="J30" s="791">
        <f>'SAME1 Flight Tests 8-27-09'!H43</f>
        <v>39358</v>
      </c>
      <c r="K30" s="779">
        <f>'SAME1 Flight Tests 8-27-09'!I43</f>
        <v>0</v>
      </c>
      <c r="L30" s="779" t="str">
        <f>'SAME1 Flight Tests 8-27-09'!J43</f>
        <v>n</v>
      </c>
      <c r="M30" s="779" t="str">
        <f>'SAME1 Flight Tests 8-27-09'!K43</f>
        <v>n</v>
      </c>
      <c r="N30" s="779">
        <f>'SAME1 Flight Tests 8-27-09'!L43</f>
        <v>8</v>
      </c>
      <c r="O30" s="804">
        <f>'SAME1 Flight Tests 8-27-09'!M43</f>
        <v>1.38</v>
      </c>
      <c r="P30" s="805">
        <f>'SAME1 Flight Tests 8-27-09'!N43</f>
        <v>0</v>
      </c>
      <c r="Q30" s="805">
        <f>'SAME1 Flight Tests 8-27-09'!O43</f>
        <v>720</v>
      </c>
      <c r="R30" s="805">
        <f>'SAME1 Flight Tests 8-27-09'!P43</f>
        <v>8</v>
      </c>
      <c r="S30" s="806"/>
      <c r="T30" s="806"/>
      <c r="U30" s="805">
        <f>'SAME1 Flight Tests 8-27-09'!Q43</f>
        <v>890</v>
      </c>
      <c r="V30" s="806"/>
      <c r="W30" s="806"/>
      <c r="X30" s="806"/>
      <c r="Y30" s="806"/>
      <c r="Z30" s="806"/>
      <c r="AA30" s="805" t="str">
        <f>'SAME1 Flight Tests 8-27-09'!R43</f>
        <v>y</v>
      </c>
      <c r="AB30" s="805" t="str">
        <f>'SAME1 Flight Tests 8-27-09'!S43</f>
        <v>y</v>
      </c>
      <c r="AC30" s="805">
        <f>'SAME1 Flight Tests 8-27-09'!T43</f>
        <v>1</v>
      </c>
      <c r="AD30" s="806"/>
      <c r="AE30" s="805">
        <f>'SAME1 Flight Tests 8-27-09'!U43</f>
        <v>10</v>
      </c>
      <c r="AF30" s="806"/>
      <c r="AG30" s="816">
        <f>'SAME1 Flight Tests 8-27-09'!V43</f>
        <v>3.1812241356819398E-2</v>
      </c>
      <c r="AH30" s="818">
        <f>'SAME1 Flight Tests 8-27-09'!W43</f>
        <v>0.37327255277633048</v>
      </c>
      <c r="AI30" s="806"/>
      <c r="AJ30" s="806"/>
      <c r="AK30" s="806"/>
      <c r="AL30" s="806"/>
      <c r="AM30" s="806"/>
      <c r="AN30" s="806"/>
      <c r="AO30" s="806"/>
      <c r="AP30" s="806"/>
      <c r="AQ30" s="806"/>
      <c r="AR30" s="806"/>
      <c r="AS30" s="806"/>
      <c r="AT30" s="806"/>
      <c r="AU30" s="805">
        <f>'SAME1 Flight Tests 8-27-09'!X43</f>
        <v>0.13</v>
      </c>
      <c r="AV30" s="820">
        <f>'SAME1 Flight Tests 8-27-09'!Y43</f>
        <v>3.3016975000000004</v>
      </c>
      <c r="AW30" s="820">
        <f>'SAME1 Flight Tests 8-27-09'!Z43</f>
        <v>6.2213280000000006</v>
      </c>
      <c r="AX30" s="820">
        <f>'SAME1 Flight Tests 8-27-09'!AA43</f>
        <v>-7.6293924999999989E-4</v>
      </c>
      <c r="AY30" s="822"/>
      <c r="AZ30" s="822"/>
      <c r="BA30" s="820">
        <f>'SAME1 Flight Tests 8-27-09'!AC43</f>
        <v>4.8304750000000007</v>
      </c>
      <c r="BB30" s="822"/>
      <c r="BC30" s="822"/>
      <c r="BD30" s="820">
        <f>'SAME1 Flight Tests 8-27-09'!AB43</f>
        <v>6.1315005000000005</v>
      </c>
      <c r="BE30" s="820">
        <f>'SAME1 Flight Tests 8-27-09'!AD43</f>
        <v>4.6585695000000005</v>
      </c>
      <c r="BF30" s="826">
        <f>'SAME1 Flight Tests 8-27-09'!AE43</f>
        <v>23840</v>
      </c>
      <c r="BG30" s="806"/>
      <c r="BH30" s="806"/>
      <c r="BI30" s="805">
        <f>'SAME1 Flight Tests 8-27-09'!AF43</f>
        <v>23.238350000000004</v>
      </c>
      <c r="BJ30" s="805">
        <f>'SAME1 Flight Tests 8-27-09'!AG43</f>
        <v>40.49015</v>
      </c>
      <c r="BK30" s="805">
        <f>'SAME1 Flight Tests 8-27-09'!AH43</f>
        <v>1.472931</v>
      </c>
      <c r="BL30" s="805">
        <f>'SAME1 Flight Tests 8-27-09'!AK43</f>
        <v>1071098.2234106481</v>
      </c>
      <c r="BM30" s="805">
        <f>'SAME1 Flight Tests 8-27-09'!AL43</f>
        <v>295.73047982834879</v>
      </c>
      <c r="BN30" s="806"/>
      <c r="BO30" s="805"/>
      <c r="BP30" s="806"/>
      <c r="BQ30" s="805">
        <f>'SAME1 Flight Tests 8-27-09'!AM43</f>
        <v>59.660380422731514</v>
      </c>
      <c r="BR30" s="816">
        <f>'SAME1 Flight Tests 8-27-09'!AP43</f>
        <v>0.27610024306330005</v>
      </c>
      <c r="BS30" s="816">
        <f>'SAME1 Flight Tests 8-27-09'!AQ43</f>
        <v>0.49224463412617764</v>
      </c>
      <c r="BT30" s="816"/>
      <c r="BU30" s="816">
        <f>'SAME1 Flight Tests 8-27-09'!AS43</f>
        <v>2.1391368466041962</v>
      </c>
      <c r="BV30" s="816">
        <f>'SAME1 Flight Tests 8-27-09'!AT43</f>
        <v>0.20678055094271619</v>
      </c>
      <c r="BW30" s="807">
        <f>'SAME1 Flight Tests 8-27-09'!BB43</f>
        <v>1071098.2234106481</v>
      </c>
      <c r="BX30" s="807">
        <f>'SAME1 Flight Tests 8-27-09'!BC43</f>
        <v>1053862.0911353452</v>
      </c>
      <c r="BY30" s="807">
        <f>'SAME1 Flight Tests 8-27-09'!BD43</f>
        <v>991257.4611232233</v>
      </c>
      <c r="BZ30" s="806"/>
      <c r="CA30" s="805">
        <f>'SAME1 Flight Tests 8-27-09'!BG43</f>
        <v>0.31607961373390558</v>
      </c>
      <c r="CB30" s="805">
        <f>'SAME1 Flight Tests 8-27-09'!BF43</f>
        <v>0.55000000000000004</v>
      </c>
      <c r="CC30" s="783"/>
      <c r="CD30" s="805">
        <f>'SAME1 Flight Tests 8-27-09'!BE43</f>
        <v>0.9</v>
      </c>
      <c r="CE30" s="27"/>
    </row>
    <row r="31" spans="1:83" ht="16.5" customHeight="1" x14ac:dyDescent="0.2">
      <c r="A31" s="780">
        <v>2</v>
      </c>
      <c r="B31" s="784">
        <f>'SAME R Results'!A32</f>
        <v>3</v>
      </c>
      <c r="C31" s="836" t="str">
        <f>'SAME R Results'!B32</f>
        <v>Silicone</v>
      </c>
      <c r="D31" s="784" t="str">
        <f>'SAME R Results'!C32</f>
        <v>S12</v>
      </c>
      <c r="E31" s="784" t="str">
        <f>'SAME R Results'!D32</f>
        <v>18Sa</v>
      </c>
      <c r="F31" s="784">
        <f>'SAME R Results'!E32</f>
        <v>5</v>
      </c>
      <c r="G31" s="784" t="str">
        <f>'SAME R Results'!F32</f>
        <v>65a</v>
      </c>
      <c r="H31" s="785" t="str">
        <f>'SAME R Results'!G32</f>
        <v>aged</v>
      </c>
      <c r="I31" s="784">
        <f>'SAME R Results'!H32</f>
        <v>235</v>
      </c>
      <c r="J31" s="786">
        <f>'SAME R Results'!I32</f>
        <v>40413</v>
      </c>
      <c r="K31" s="784">
        <f>'SAME R Results'!J32</f>
        <v>0</v>
      </c>
      <c r="L31" s="788"/>
      <c r="M31" s="788"/>
      <c r="N31" s="784">
        <f>'SAME R Results'!K32</f>
        <v>8.1</v>
      </c>
      <c r="O31" s="793">
        <f>'SAME R Results'!L32</f>
        <v>1.327</v>
      </c>
      <c r="P31" s="784">
        <f>'SAME R Results'!M32</f>
        <v>0</v>
      </c>
      <c r="Q31" s="784">
        <f>'SAME R Results'!N32</f>
        <v>0</v>
      </c>
      <c r="R31" s="784">
        <f>'SAME R Results'!O32</f>
        <v>0</v>
      </c>
      <c r="S31" s="784">
        <f>'SAME R Results'!P32</f>
        <v>0</v>
      </c>
      <c r="T31" s="784">
        <f>'SAME R Results'!Q32</f>
        <v>0</v>
      </c>
      <c r="U31" s="784">
        <f>'SAME R Results'!R32</f>
        <v>1922.8</v>
      </c>
      <c r="V31" s="784">
        <f>'SAME R Results'!S32</f>
        <v>0</v>
      </c>
      <c r="W31" s="784">
        <f>'SAME R Results'!T32</f>
        <v>0</v>
      </c>
      <c r="X31" s="784" t="str">
        <f>'SAME R Results'!U32</f>
        <v>n</v>
      </c>
      <c r="Y31" s="784" t="str">
        <f>'SAME R Results'!V32</f>
        <v>y</v>
      </c>
      <c r="Z31" s="784" t="str">
        <f>'SAME R Results'!W32</f>
        <v>y</v>
      </c>
      <c r="AA31" s="784" t="str">
        <f>'SAME R Results'!X32</f>
        <v>y</v>
      </c>
      <c r="AB31" s="784" t="str">
        <f>'SAME R Results'!Y32</f>
        <v>y</v>
      </c>
      <c r="AC31" s="789"/>
      <c r="AD31" s="784" t="str">
        <f>'SAME R Results'!Z32</f>
        <v>y</v>
      </c>
      <c r="AE31" s="784">
        <f>'SAME R Results'!AA32</f>
        <v>10</v>
      </c>
      <c r="AF31" s="784" t="str">
        <f>'SAME R Results'!AB32</f>
        <v>y</v>
      </c>
      <c r="AG31" s="817">
        <f>'SAME R Results'!AC32</f>
        <v>3.1809999999999998E-2</v>
      </c>
      <c r="AH31" s="819">
        <f>'SAME R Results'!AD32</f>
        <v>0</v>
      </c>
      <c r="AI31" s="784">
        <f>'SAME R Results'!AE32</f>
        <v>70</v>
      </c>
      <c r="AJ31" s="784">
        <f>'SAME R Results'!AF32</f>
        <v>1800</v>
      </c>
      <c r="AK31" s="784">
        <f>'SAME R Results'!AG32</f>
        <v>0</v>
      </c>
      <c r="AL31" s="784" t="str">
        <f>'SAME R Results'!AH32</f>
        <v>n</v>
      </c>
      <c r="AM31" s="784" t="str">
        <f>'SAME R Results'!AI32</f>
        <v>y</v>
      </c>
      <c r="AN31" s="784" t="str">
        <f>'SAME R Results'!AJ32</f>
        <v>y</v>
      </c>
      <c r="AO31" s="784" t="str">
        <f>'SAME R Results'!AK32</f>
        <v>y</v>
      </c>
      <c r="AP31" s="784" t="str">
        <f>'SAME R Results'!AL32</f>
        <v>y</v>
      </c>
      <c r="AQ31" s="784" t="str">
        <f>'SAME R Results'!AM32</f>
        <v>y</v>
      </c>
      <c r="AR31" s="817">
        <f>'SAME R Results'!AN32</f>
        <v>3.1809999999999998E-2</v>
      </c>
      <c r="AS31" s="819">
        <f>'SAME R Results'!AO32</f>
        <v>0</v>
      </c>
      <c r="AT31" s="784">
        <f>'SAME R Results'!AP32</f>
        <v>0</v>
      </c>
      <c r="AU31" s="789"/>
      <c r="AV31" s="821">
        <f>'SAME R Results'!AQ32</f>
        <v>0</v>
      </c>
      <c r="AW31" s="821">
        <f>'SAME R Results'!AR32</f>
        <v>6.2469999999999999</v>
      </c>
      <c r="AX31" s="821">
        <f>'SAME R Results'!AS32</f>
        <v>0</v>
      </c>
      <c r="AY31" s="821">
        <f>'SAME R Results'!AT32</f>
        <v>0</v>
      </c>
      <c r="AZ31" s="824"/>
      <c r="BA31" s="824"/>
      <c r="BB31" s="821">
        <f>'SAME R Results'!AU32</f>
        <v>3.7448719999999995</v>
      </c>
      <c r="BC31" s="821">
        <f>'SAME R Results'!AV32</f>
        <v>2.6800000000000001E-2</v>
      </c>
      <c r="BD31" s="821">
        <f>'SAME R Results'!AW32</f>
        <v>6.4597160000000002</v>
      </c>
      <c r="BE31" s="821">
        <f>'SAME R Results'!AX32</f>
        <v>4.651154</v>
      </c>
      <c r="BF31" s="827">
        <f>'SAME R Results'!AY32</f>
        <v>19050</v>
      </c>
      <c r="BG31" s="784">
        <f>'SAME R Results'!AZ32</f>
        <v>3.2542115000000003</v>
      </c>
      <c r="BH31" s="784">
        <f>'SAME R Results'!BA32</f>
        <v>8.2000000000000003E-2</v>
      </c>
      <c r="BI31" s="789"/>
      <c r="BJ31" s="784">
        <f>'SAME R Results'!BB32</f>
        <v>97.737300000000019</v>
      </c>
      <c r="BK31" s="784">
        <f>'SAME R Results'!BC32</f>
        <v>1.8085620000000002</v>
      </c>
      <c r="BL31" s="784">
        <f>'SAME R Results'!BD32</f>
        <v>850213.29770512425</v>
      </c>
      <c r="BM31" s="784">
        <f>'SAME R Results'!BE32</f>
        <v>392.88604316583246</v>
      </c>
      <c r="BN31" s="784">
        <f>'SAME R Results'!BF32</f>
        <v>9.7802278466566275</v>
      </c>
      <c r="BO31" s="784">
        <f>'SAME R Results'!BG32</f>
        <v>2.0860913430256596</v>
      </c>
      <c r="BP31" s="789"/>
      <c r="BQ31" s="784">
        <f>'SAME R Results'!BH32</f>
        <v>140.72304115770493</v>
      </c>
      <c r="BR31" s="817">
        <f>'SAME R Results'!BI32</f>
        <v>0.46210291491123606</v>
      </c>
      <c r="BS31" s="817">
        <f>'SAME R Results'!BJ32</f>
        <v>0.70555693079205239</v>
      </c>
      <c r="BT31" s="817">
        <f>'SAME R Results'!BL32</f>
        <v>4.6883027818290159</v>
      </c>
      <c r="BU31" s="817">
        <f>'SAME R Results'!BM32</f>
        <v>1.9165718859067358</v>
      </c>
      <c r="BV31" s="817">
        <f>'SAME R Results'!BN32</f>
        <v>0.37397453500803451</v>
      </c>
      <c r="BW31" s="784">
        <f>'SAME R Results'!BO32</f>
        <v>850213.29770512425</v>
      </c>
      <c r="BX31" s="784">
        <f>'SAME R Results'!BP32</f>
        <v>836439.32725558011</v>
      </c>
      <c r="BY31" s="784">
        <f>'SAME R Results'!BQ32</f>
        <v>789278.45017290162</v>
      </c>
      <c r="BZ31" s="784">
        <f>'SAME R Results'!BR32</f>
        <v>392.88604316583246</v>
      </c>
      <c r="CA31" s="784">
        <f>'SAME R Results'!BS32</f>
        <v>0.40143878185208204</v>
      </c>
      <c r="CB31" s="784">
        <f>'SAME R Results'!BT32</f>
        <v>0.55000000000000004</v>
      </c>
      <c r="CC31" s="784">
        <f>'SAME R Results'!BV32</f>
        <v>2.6178344893115599</v>
      </c>
      <c r="CD31" s="784">
        <f>'SAME R Results'!BW32</f>
        <v>0.9</v>
      </c>
      <c r="CE31" s="27"/>
    </row>
    <row r="32" spans="1:83" ht="23.25" x14ac:dyDescent="0.35">
      <c r="B32" s="27"/>
      <c r="C32" s="752"/>
      <c r="D32" s="28"/>
      <c r="E32" s="29"/>
      <c r="F32" s="29"/>
      <c r="G32" s="29"/>
      <c r="H32" s="751"/>
      <c r="I32" s="2104" t="s">
        <v>71</v>
      </c>
      <c r="J32" s="2104"/>
      <c r="K32" s="2104"/>
      <c r="L32" s="2104"/>
      <c r="M32" s="2104"/>
      <c r="N32" s="2104"/>
      <c r="O32" s="2104"/>
      <c r="P32" s="2104"/>
      <c r="Q32" s="2104"/>
      <c r="R32" s="2104"/>
      <c r="S32" s="2104"/>
      <c r="T32" s="2104"/>
      <c r="U32" s="2104"/>
      <c r="V32" s="2104"/>
      <c r="W32" s="35"/>
      <c r="X32" s="35"/>
      <c r="Y32" s="35"/>
      <c r="Z32" s="35"/>
      <c r="AA32" s="35"/>
      <c r="AB32" s="35"/>
      <c r="AC32" s="35"/>
      <c r="AD32" s="35"/>
      <c r="AE32" s="35"/>
      <c r="AF32" s="810"/>
      <c r="AG32" s="41"/>
      <c r="AH32" s="811"/>
      <c r="AI32" s="812"/>
      <c r="AJ32" s="812"/>
      <c r="AK32" s="812"/>
      <c r="AL32" s="812"/>
      <c r="AM32" s="813"/>
      <c r="AN32" s="814"/>
      <c r="AO32" s="814"/>
      <c r="AP32" s="814"/>
      <c r="AQ32" s="814"/>
      <c r="AR32" s="814"/>
      <c r="AS32" s="814"/>
      <c r="AT32" s="814"/>
      <c r="AU32" s="814"/>
      <c r="AV32" s="35"/>
      <c r="AW32" s="35"/>
      <c r="AX32" s="35"/>
      <c r="AY32" s="35"/>
      <c r="AZ32" s="35"/>
      <c r="BA32" s="35"/>
      <c r="BB32" s="35"/>
      <c r="BC32" s="35"/>
      <c r="BD32" s="35"/>
      <c r="BE32" s="35"/>
      <c r="BF32" s="35"/>
      <c r="BG32" s="35"/>
      <c r="BH32" s="35"/>
      <c r="BI32" s="35"/>
      <c r="BJ32" s="35"/>
      <c r="BK32" s="35"/>
      <c r="BL32" s="35"/>
      <c r="BM32" s="35"/>
      <c r="BN32" s="35"/>
      <c r="BO32" s="35"/>
      <c r="BP32" s="35"/>
      <c r="BQ32" s="35"/>
      <c r="BR32" s="35"/>
      <c r="BS32" s="35"/>
      <c r="BT32" s="35"/>
      <c r="BU32" s="35"/>
      <c r="BV32" s="35"/>
      <c r="BW32" s="35"/>
      <c r="BX32" s="35"/>
      <c r="BY32" s="35"/>
      <c r="BZ32" s="35"/>
      <c r="CA32" s="35"/>
      <c r="CB32" s="35"/>
      <c r="CC32" s="35"/>
      <c r="CD32" s="35"/>
      <c r="CE32" s="27"/>
    </row>
    <row r="33" spans="2:87" ht="12.75" customHeight="1" x14ac:dyDescent="0.25">
      <c r="E33" s="5"/>
      <c r="F33" s="24"/>
      <c r="G33" s="24"/>
      <c r="H33" s="749"/>
      <c r="AQ33" s="456"/>
      <c r="AR33" s="456"/>
      <c r="AS33" s="456"/>
      <c r="AT33" s="456"/>
      <c r="AU33" s="456"/>
    </row>
    <row r="34" spans="2:87" ht="12.75" customHeight="1" x14ac:dyDescent="0.25">
      <c r="E34" s="5"/>
      <c r="F34" s="5"/>
      <c r="G34" s="5"/>
      <c r="H34" s="749"/>
      <c r="AQ34" s="456"/>
      <c r="AR34" s="456"/>
      <c r="AS34" s="456"/>
      <c r="AT34" s="456"/>
      <c r="AU34" s="456"/>
    </row>
    <row r="35" spans="2:87" ht="13.5" customHeight="1" x14ac:dyDescent="0.25">
      <c r="AQ35" s="456"/>
      <c r="AR35" s="456"/>
      <c r="AS35" s="456"/>
      <c r="AT35" s="456"/>
      <c r="AU35" s="456"/>
    </row>
    <row r="36" spans="2:87" ht="13.5" customHeight="1" x14ac:dyDescent="0.25">
      <c r="AQ36" s="456"/>
      <c r="AR36" s="456"/>
      <c r="AS36" s="456"/>
      <c r="AT36" s="456"/>
      <c r="AU36" s="456"/>
    </row>
    <row r="37" spans="2:87" ht="12.75" customHeight="1" x14ac:dyDescent="0.25">
      <c r="AQ37" s="456"/>
      <c r="AR37" s="456"/>
      <c r="AS37" s="456"/>
      <c r="AT37" s="456"/>
      <c r="AU37" s="456"/>
    </row>
    <row r="38" spans="2:87" ht="12.75" customHeight="1" x14ac:dyDescent="0.25">
      <c r="AQ38" s="456"/>
      <c r="AR38" s="456"/>
      <c r="AS38" s="456"/>
      <c r="AT38" s="456"/>
      <c r="AU38" s="456"/>
    </row>
    <row r="39" spans="2:87" ht="13.5" customHeight="1" x14ac:dyDescent="0.25">
      <c r="AQ39" s="456"/>
      <c r="AR39" s="456"/>
      <c r="AS39" s="456"/>
      <c r="AT39" s="456"/>
      <c r="AU39" s="456"/>
    </row>
    <row r="40" spans="2:87" ht="13.5" customHeight="1" x14ac:dyDescent="0.25"/>
    <row r="41" spans="2:87" ht="12.75" customHeight="1" x14ac:dyDescent="0.25"/>
    <row r="42" spans="2:87" s="762" customFormat="1" ht="12.75" customHeight="1" x14ac:dyDescent="0.25">
      <c r="B42" s="3"/>
      <c r="C42" s="750"/>
      <c r="D42" s="4"/>
      <c r="E42" s="4"/>
      <c r="F42" s="4"/>
      <c r="G42" s="4"/>
      <c r="H42" s="750"/>
      <c r="I42" s="3"/>
      <c r="J42" s="792"/>
      <c r="K42" s="3"/>
      <c r="L42" s="3"/>
      <c r="M42" s="3"/>
      <c r="N42" s="3"/>
      <c r="O42" s="6"/>
      <c r="P42" s="6"/>
      <c r="Q42" s="6"/>
      <c r="R42" s="6"/>
      <c r="S42" s="6"/>
      <c r="T42" s="6"/>
      <c r="U42" s="6"/>
      <c r="V42" s="6"/>
      <c r="W42" s="6"/>
      <c r="X42" s="6"/>
      <c r="Y42" s="6"/>
      <c r="Z42" s="6"/>
      <c r="AA42" s="6"/>
      <c r="AB42" s="6"/>
      <c r="AC42" s="6"/>
      <c r="AD42" s="6"/>
      <c r="AE42" s="6"/>
      <c r="AF42" s="6"/>
      <c r="AG42" s="6"/>
      <c r="AH42" s="815"/>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3"/>
      <c r="CF42" s="3"/>
      <c r="CG42" s="3"/>
      <c r="CH42" s="3"/>
      <c r="CI42" s="3"/>
    </row>
    <row r="43" spans="2:87" s="762" customFormat="1" ht="12.75" customHeight="1" x14ac:dyDescent="0.25">
      <c r="B43" s="3"/>
      <c r="C43" s="750"/>
      <c r="D43" s="4"/>
      <c r="E43" s="4"/>
      <c r="F43" s="4"/>
      <c r="G43" s="4"/>
      <c r="H43" s="750"/>
      <c r="I43" s="3"/>
      <c r="J43" s="792"/>
      <c r="K43" s="3"/>
      <c r="L43" s="3"/>
      <c r="M43" s="3"/>
      <c r="N43" s="3"/>
      <c r="O43" s="6"/>
      <c r="P43" s="6"/>
      <c r="Q43" s="6"/>
      <c r="R43" s="6"/>
      <c r="S43" s="6"/>
      <c r="T43" s="6"/>
      <c r="U43" s="6"/>
      <c r="V43" s="6"/>
      <c r="W43" s="6"/>
      <c r="X43" s="6"/>
      <c r="Y43" s="6"/>
      <c r="Z43" s="6"/>
      <c r="AA43" s="6"/>
      <c r="AB43" s="6"/>
      <c r="AC43" s="6"/>
      <c r="AD43" s="6"/>
      <c r="AE43" s="6"/>
      <c r="AF43" s="6"/>
      <c r="AG43" s="6"/>
      <c r="AH43" s="815"/>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3"/>
      <c r="CF43" s="3"/>
      <c r="CG43" s="3"/>
      <c r="CH43" s="3"/>
      <c r="CI43" s="3"/>
    </row>
    <row r="44" spans="2:87" s="762" customFormat="1" ht="13.5" customHeight="1" x14ac:dyDescent="0.25">
      <c r="B44" s="3"/>
      <c r="C44" s="750"/>
      <c r="D44" s="4"/>
      <c r="E44" s="4"/>
      <c r="F44" s="4"/>
      <c r="G44" s="4"/>
      <c r="H44" s="750"/>
      <c r="I44" s="3"/>
      <c r="J44" s="792"/>
      <c r="K44" s="3"/>
      <c r="L44" s="3"/>
      <c r="M44" s="3"/>
      <c r="N44" s="3"/>
      <c r="O44" s="6"/>
      <c r="P44" s="6"/>
      <c r="Q44" s="6"/>
      <c r="R44" s="6"/>
      <c r="S44" s="6"/>
      <c r="T44" s="6"/>
      <c r="U44" s="6"/>
      <c r="V44" s="6"/>
      <c r="W44" s="6"/>
      <c r="X44" s="6"/>
      <c r="Y44" s="6"/>
      <c r="Z44" s="6"/>
      <c r="AA44" s="6"/>
      <c r="AB44" s="6"/>
      <c r="AC44" s="6"/>
      <c r="AD44" s="6"/>
      <c r="AE44" s="6"/>
      <c r="AF44" s="6"/>
      <c r="AG44" s="6"/>
      <c r="AH44" s="815"/>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3"/>
      <c r="CF44" s="3"/>
      <c r="CG44" s="3"/>
      <c r="CH44" s="3"/>
      <c r="CI44" s="3"/>
    </row>
    <row r="45" spans="2:87" s="762" customFormat="1" ht="13.5" customHeight="1" x14ac:dyDescent="0.25">
      <c r="B45" s="3"/>
      <c r="C45" s="750"/>
      <c r="D45" s="4"/>
      <c r="E45" s="4"/>
      <c r="F45" s="4"/>
      <c r="G45" s="4"/>
      <c r="H45" s="750"/>
      <c r="I45" s="3"/>
      <c r="J45" s="792"/>
      <c r="K45" s="3"/>
      <c r="L45" s="3"/>
      <c r="M45" s="3"/>
      <c r="N45" s="3"/>
      <c r="O45" s="6"/>
      <c r="P45" s="6"/>
      <c r="Q45" s="6"/>
      <c r="R45" s="6"/>
      <c r="S45" s="6"/>
      <c r="T45" s="6"/>
      <c r="U45" s="6"/>
      <c r="V45" s="6"/>
      <c r="W45" s="6"/>
      <c r="X45" s="6"/>
      <c r="Y45" s="6"/>
      <c r="Z45" s="6"/>
      <c r="AA45" s="6"/>
      <c r="AB45" s="6"/>
      <c r="AC45" s="6"/>
      <c r="AD45" s="6"/>
      <c r="AE45" s="6"/>
      <c r="AF45" s="6"/>
      <c r="AG45" s="6"/>
      <c r="AH45" s="815"/>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3"/>
      <c r="CF45" s="3"/>
      <c r="CG45" s="3"/>
      <c r="CH45" s="3"/>
      <c r="CI45" s="3"/>
    </row>
    <row r="46" spans="2:87" s="762" customFormat="1" ht="12.75" customHeight="1" x14ac:dyDescent="0.25">
      <c r="B46" s="3"/>
      <c r="C46" s="750"/>
      <c r="D46" s="4"/>
      <c r="E46" s="4"/>
      <c r="F46" s="4"/>
      <c r="G46" s="4"/>
      <c r="H46" s="750"/>
      <c r="I46" s="3"/>
      <c r="J46" s="792"/>
      <c r="K46" s="3"/>
      <c r="L46" s="3"/>
      <c r="M46" s="3"/>
      <c r="N46" s="3"/>
      <c r="O46" s="6"/>
      <c r="P46" s="6"/>
      <c r="Q46" s="6"/>
      <c r="R46" s="6"/>
      <c r="S46" s="6"/>
      <c r="T46" s="6"/>
      <c r="U46" s="6"/>
      <c r="V46" s="6"/>
      <c r="W46" s="6"/>
      <c r="X46" s="6"/>
      <c r="Y46" s="6"/>
      <c r="Z46" s="6"/>
      <c r="AA46" s="6"/>
      <c r="AB46" s="6"/>
      <c r="AC46" s="6"/>
      <c r="AD46" s="6"/>
      <c r="AE46" s="6"/>
      <c r="AF46" s="6"/>
      <c r="AG46" s="6"/>
      <c r="AH46" s="815"/>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3"/>
      <c r="CF46" s="3"/>
      <c r="CG46" s="3"/>
      <c r="CH46" s="3"/>
      <c r="CI46" s="3"/>
    </row>
    <row r="47" spans="2:87" s="762" customFormat="1" ht="12.75" customHeight="1" x14ac:dyDescent="0.25">
      <c r="B47" s="3"/>
      <c r="C47" s="750"/>
      <c r="D47" s="4"/>
      <c r="E47" s="4"/>
      <c r="F47" s="4"/>
      <c r="G47" s="4"/>
      <c r="H47" s="750"/>
      <c r="I47" s="3"/>
      <c r="J47" s="792"/>
      <c r="K47" s="3"/>
      <c r="L47" s="3"/>
      <c r="M47" s="3"/>
      <c r="N47" s="3"/>
      <c r="O47" s="6"/>
      <c r="P47" s="6"/>
      <c r="Q47" s="6"/>
      <c r="R47" s="6"/>
      <c r="S47" s="6"/>
      <c r="T47" s="6"/>
      <c r="U47" s="6"/>
      <c r="V47" s="6"/>
      <c r="W47" s="6"/>
      <c r="X47" s="6"/>
      <c r="Y47" s="6"/>
      <c r="Z47" s="6"/>
      <c r="AA47" s="6"/>
      <c r="AB47" s="6"/>
      <c r="AC47" s="6"/>
      <c r="AD47" s="6"/>
      <c r="AE47" s="6"/>
      <c r="AF47" s="6"/>
      <c r="AG47" s="6"/>
      <c r="AH47" s="815"/>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3"/>
      <c r="CF47" s="3"/>
      <c r="CG47" s="3"/>
      <c r="CH47" s="3"/>
      <c r="CI47" s="3"/>
    </row>
    <row r="48" spans="2:87" s="762" customFormat="1" ht="13.5" customHeight="1" x14ac:dyDescent="0.25">
      <c r="B48" s="3"/>
      <c r="C48" s="750"/>
      <c r="D48" s="4"/>
      <c r="E48" s="4"/>
      <c r="F48" s="4"/>
      <c r="G48" s="4"/>
      <c r="H48" s="750"/>
      <c r="I48" s="3"/>
      <c r="J48" s="792"/>
      <c r="K48" s="3"/>
      <c r="L48" s="3"/>
      <c r="M48" s="3"/>
      <c r="N48" s="3"/>
      <c r="O48" s="6"/>
      <c r="P48" s="6"/>
      <c r="Q48" s="6"/>
      <c r="R48" s="6"/>
      <c r="S48" s="6"/>
      <c r="T48" s="6"/>
      <c r="U48" s="6"/>
      <c r="V48" s="6"/>
      <c r="W48" s="6"/>
      <c r="X48" s="6"/>
      <c r="Y48" s="6"/>
      <c r="Z48" s="6"/>
      <c r="AA48" s="6"/>
      <c r="AB48" s="6"/>
      <c r="AC48" s="6"/>
      <c r="AD48" s="6"/>
      <c r="AE48" s="6"/>
      <c r="AF48" s="6"/>
      <c r="AG48" s="6"/>
      <c r="AH48" s="815"/>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3"/>
      <c r="CF48" s="3"/>
      <c r="CG48" s="3"/>
      <c r="CH48" s="3"/>
      <c r="CI48" s="3"/>
    </row>
    <row r="49" spans="2:87" s="762" customFormat="1" ht="13.5" customHeight="1" x14ac:dyDescent="0.25">
      <c r="B49" s="3"/>
      <c r="C49" s="750"/>
      <c r="D49" s="4"/>
      <c r="E49" s="4"/>
      <c r="F49" s="4"/>
      <c r="G49" s="4"/>
      <c r="H49" s="750"/>
      <c r="I49" s="3"/>
      <c r="J49" s="792"/>
      <c r="K49" s="3"/>
      <c r="L49" s="3"/>
      <c r="M49" s="3"/>
      <c r="N49" s="3"/>
      <c r="O49" s="6"/>
      <c r="P49" s="6"/>
      <c r="Q49" s="6"/>
      <c r="R49" s="6"/>
      <c r="S49" s="6"/>
      <c r="T49" s="6"/>
      <c r="U49" s="6"/>
      <c r="V49" s="6"/>
      <c r="W49" s="6"/>
      <c r="X49" s="6"/>
      <c r="Y49" s="6"/>
      <c r="Z49" s="6"/>
      <c r="AA49" s="6"/>
      <c r="AB49" s="6"/>
      <c r="AC49" s="6"/>
      <c r="AD49" s="6"/>
      <c r="AE49" s="6"/>
      <c r="AF49" s="6"/>
      <c r="AG49" s="6"/>
      <c r="AH49" s="815"/>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3"/>
      <c r="CF49" s="3"/>
      <c r="CG49" s="3"/>
      <c r="CH49" s="3"/>
      <c r="CI49" s="3"/>
    </row>
    <row r="50" spans="2:87" s="762" customFormat="1" ht="12.75" customHeight="1" x14ac:dyDescent="0.25">
      <c r="B50" s="3"/>
      <c r="C50" s="750"/>
      <c r="D50" s="4"/>
      <c r="E50" s="4"/>
      <c r="F50" s="4"/>
      <c r="G50" s="4"/>
      <c r="H50" s="750"/>
      <c r="I50" s="3"/>
      <c r="J50" s="792"/>
      <c r="K50" s="3"/>
      <c r="L50" s="3"/>
      <c r="M50" s="3"/>
      <c r="N50" s="3"/>
      <c r="O50" s="6"/>
      <c r="P50" s="6"/>
      <c r="Q50" s="6"/>
      <c r="R50" s="6"/>
      <c r="S50" s="6"/>
      <c r="T50" s="6"/>
      <c r="U50" s="6"/>
      <c r="V50" s="6"/>
      <c r="W50" s="6"/>
      <c r="X50" s="6"/>
      <c r="Y50" s="6"/>
      <c r="Z50" s="6"/>
      <c r="AA50" s="6"/>
      <c r="AB50" s="6"/>
      <c r="AC50" s="6"/>
      <c r="AD50" s="6"/>
      <c r="AE50" s="6"/>
      <c r="AF50" s="6"/>
      <c r="AG50" s="6"/>
      <c r="AH50" s="815"/>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3"/>
      <c r="CF50" s="3"/>
      <c r="CG50" s="3"/>
      <c r="CH50" s="3"/>
      <c r="CI50" s="3"/>
    </row>
    <row r="51" spans="2:87" s="762" customFormat="1" ht="12.75" customHeight="1" x14ac:dyDescent="0.25">
      <c r="B51" s="3"/>
      <c r="C51" s="750"/>
      <c r="D51" s="4"/>
      <c r="E51" s="4"/>
      <c r="F51" s="4"/>
      <c r="G51" s="4"/>
      <c r="H51" s="750"/>
      <c r="I51" s="3"/>
      <c r="J51" s="792"/>
      <c r="K51" s="3"/>
      <c r="L51" s="3"/>
      <c r="M51" s="3"/>
      <c r="N51" s="3"/>
      <c r="O51" s="6"/>
      <c r="P51" s="6"/>
      <c r="Q51" s="6"/>
      <c r="R51" s="6"/>
      <c r="S51" s="6"/>
      <c r="T51" s="6"/>
      <c r="U51" s="6"/>
      <c r="V51" s="6"/>
      <c r="W51" s="6"/>
      <c r="X51" s="6"/>
      <c r="Y51" s="6"/>
      <c r="Z51" s="6"/>
      <c r="AA51" s="6"/>
      <c r="AB51" s="6"/>
      <c r="AC51" s="6"/>
      <c r="AD51" s="6"/>
      <c r="AE51" s="6"/>
      <c r="AF51" s="6"/>
      <c r="AG51" s="6"/>
      <c r="AH51" s="815"/>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3"/>
      <c r="CF51" s="3"/>
      <c r="CG51" s="3"/>
      <c r="CH51" s="3"/>
      <c r="CI51" s="3"/>
    </row>
    <row r="52" spans="2:87" s="762" customFormat="1" ht="13.5" customHeight="1" x14ac:dyDescent="0.25">
      <c r="B52" s="3"/>
      <c r="C52" s="750"/>
      <c r="D52" s="4"/>
      <c r="E52" s="4"/>
      <c r="F52" s="4"/>
      <c r="G52" s="4"/>
      <c r="H52" s="750"/>
      <c r="I52" s="3"/>
      <c r="J52" s="792"/>
      <c r="K52" s="3"/>
      <c r="L52" s="3"/>
      <c r="M52" s="3"/>
      <c r="N52" s="3"/>
      <c r="O52" s="6"/>
      <c r="P52" s="6"/>
      <c r="Q52" s="6"/>
      <c r="R52" s="6"/>
      <c r="S52" s="6"/>
      <c r="T52" s="6"/>
      <c r="U52" s="6"/>
      <c r="V52" s="6"/>
      <c r="W52" s="6"/>
      <c r="X52" s="6"/>
      <c r="Y52" s="6"/>
      <c r="Z52" s="6"/>
      <c r="AA52" s="6"/>
      <c r="AB52" s="6"/>
      <c r="AC52" s="6"/>
      <c r="AD52" s="6"/>
      <c r="AE52" s="6"/>
      <c r="AF52" s="6"/>
      <c r="AG52" s="6"/>
      <c r="AH52" s="815"/>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3"/>
      <c r="CF52" s="3"/>
      <c r="CG52" s="3"/>
      <c r="CH52" s="3"/>
      <c r="CI52" s="3"/>
    </row>
    <row r="67" spans="8:35" ht="20.25" x14ac:dyDescent="0.3">
      <c r="J67" s="874" t="s">
        <v>501</v>
      </c>
      <c r="K67" s="882"/>
      <c r="AH67" s="883" t="s">
        <v>500</v>
      </c>
      <c r="AI67" s="884"/>
    </row>
    <row r="72" spans="8:35" ht="18" x14ac:dyDescent="0.25">
      <c r="H72" s="845"/>
    </row>
    <row r="73" spans="8:35" ht="18" x14ac:dyDescent="0.25">
      <c r="H73" s="845"/>
    </row>
  </sheetData>
  <sortState ref="A3:CD31">
    <sortCondition ref="U3:U31"/>
    <sortCondition ref="O3:O31"/>
    <sortCondition ref="N3:N31"/>
  </sortState>
  <mergeCells count="5">
    <mergeCell ref="B1:K1"/>
    <mergeCell ref="N1:T1"/>
    <mergeCell ref="V1:AH1"/>
    <mergeCell ref="AI1:AT1"/>
    <mergeCell ref="I32:V32"/>
  </mergeCells>
  <conditionalFormatting sqref="I1:J1048576 H99:H1048576 H1:H95 D1:G1048576">
    <cfRule type="cellIs" dxfId="36" priority="4" operator="equal">
      <formula>0</formula>
    </cfRule>
  </conditionalFormatting>
  <conditionalFormatting sqref="H72:H73">
    <cfRule type="cellIs" dxfId="35" priority="3" operator="equal">
      <formula>0</formula>
    </cfRule>
  </conditionalFormatting>
  <conditionalFormatting sqref="H72:H73">
    <cfRule type="cellIs" dxfId="34" priority="2" operator="equal">
      <formula>0</formula>
    </cfRule>
  </conditionalFormatting>
  <conditionalFormatting sqref="AH67">
    <cfRule type="cellIs" dxfId="33" priority="1" operator="equal">
      <formula>0</formula>
    </cfRule>
  </conditionalFormatting>
  <pageMargins left="0.5" right="0.5" top="1" bottom="0.5" header="0.5" footer="0.5"/>
  <pageSetup paperSize="17" scale="45" fitToWidth="2" fitToHeight="2" orientation="landscape" r:id="rId1"/>
  <headerFooter alignWithMargins="0">
    <oddFooter>&amp;L&amp;D&amp;C&amp;T&amp;R&amp;F</oddFooter>
  </headerFooter>
  <rowBreaks count="1" manualBreakCount="1">
    <brk id="19" max="81" man="1"/>
  </rowBreaks>
  <colBreaks count="1" manualBreakCount="1">
    <brk id="62" max="16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T28"/>
  <sheetViews>
    <sheetView topLeftCell="C1" zoomScale="90" zoomScaleNormal="90" workbookViewId="0">
      <selection activeCell="F25" sqref="F25"/>
    </sheetView>
  </sheetViews>
  <sheetFormatPr defaultRowHeight="15" x14ac:dyDescent="0.25"/>
  <cols>
    <col min="3" max="3" width="9.7109375" bestFit="1" customWidth="1"/>
    <col min="4" max="4" width="17.5703125" customWidth="1"/>
    <col min="10" max="10" width="0" hidden="1" customWidth="1"/>
    <col min="11" max="11" width="9.7109375" bestFit="1" customWidth="1"/>
    <col min="12" max="13" width="15.85546875" customWidth="1"/>
  </cols>
  <sheetData>
    <row r="2" spans="3:20" ht="126" x14ac:dyDescent="0.25">
      <c r="E2" s="775" t="s">
        <v>76</v>
      </c>
      <c r="F2" s="775" t="s">
        <v>77</v>
      </c>
      <c r="G2" s="775" t="s">
        <v>75</v>
      </c>
      <c r="H2" s="775" t="s">
        <v>79</v>
      </c>
      <c r="I2" s="775" t="s">
        <v>80</v>
      </c>
      <c r="M2" s="775" t="s">
        <v>80</v>
      </c>
      <c r="N2" s="775" t="s">
        <v>76</v>
      </c>
      <c r="O2" s="775" t="s">
        <v>77</v>
      </c>
      <c r="P2" s="775" t="s">
        <v>79</v>
      </c>
      <c r="Q2" s="980" t="s">
        <v>572</v>
      </c>
      <c r="R2" s="980" t="s">
        <v>573</v>
      </c>
      <c r="S2" s="981" t="s">
        <v>574</v>
      </c>
      <c r="T2" s="981" t="s">
        <v>575</v>
      </c>
    </row>
    <row r="3" spans="3:20" ht="13.5" customHeight="1" x14ac:dyDescent="0.25">
      <c r="C3" t="s">
        <v>114</v>
      </c>
      <c r="D3" s="966" t="s">
        <v>145</v>
      </c>
      <c r="E3" s="1115">
        <f>'Pyrell R&amp;T plots'!BR26</f>
        <v>0.20423289404109865</v>
      </c>
      <c r="F3" s="1115">
        <f>'Pyrell R&amp;T plots'!BS26</f>
        <v>0.38385364592647314</v>
      </c>
      <c r="G3" s="969"/>
      <c r="H3" s="1116">
        <f>'Pyrell R&amp;T plots'!BU26</f>
        <v>2.2110589059475561</v>
      </c>
      <c r="I3" s="1115">
        <f>'Pyrell R&amp;T plots'!BV26</f>
        <v>0.14903512645451431</v>
      </c>
      <c r="K3" t="s">
        <v>108</v>
      </c>
      <c r="L3" s="966" t="s">
        <v>145</v>
      </c>
      <c r="M3" s="978">
        <f t="shared" ref="M3:P12" si="0">ROUND(M19,3)</f>
        <v>4.2000000000000003E-2</v>
      </c>
      <c r="N3" s="978">
        <f t="shared" si="0"/>
        <v>5.6000000000000001E-2</v>
      </c>
      <c r="O3" s="978">
        <f t="shared" si="0"/>
        <v>0.10100000000000001</v>
      </c>
      <c r="P3" s="978">
        <f t="shared" si="0"/>
        <v>2.1539999999999999</v>
      </c>
      <c r="Q3" s="979">
        <f>M3*1000</f>
        <v>42</v>
      </c>
      <c r="R3" s="979">
        <f t="shared" ref="R3:S12" si="1">N3*1000</f>
        <v>56</v>
      </c>
      <c r="S3" s="979">
        <f t="shared" si="1"/>
        <v>101</v>
      </c>
      <c r="T3" s="459">
        <f t="shared" ref="T3:T13" si="2">P3</f>
        <v>2.1539999999999999</v>
      </c>
    </row>
    <row r="4" spans="3:20" ht="13.5" customHeight="1" x14ac:dyDescent="0.25">
      <c r="C4" t="s">
        <v>114</v>
      </c>
      <c r="D4" s="973" t="s">
        <v>570</v>
      </c>
      <c r="E4" s="1115">
        <f>'Pyrell R&amp;T plots'!BR27</f>
        <v>0.35904274479868281</v>
      </c>
      <c r="F4" s="1115">
        <f>'Pyrell R&amp;T plots'!BS27</f>
        <v>0.53924153627656501</v>
      </c>
      <c r="G4" s="969"/>
      <c r="H4" s="1116">
        <f>'Pyrell R&amp;T plots'!BU27</f>
        <v>1.8922142617359956</v>
      </c>
      <c r="I4" s="1115">
        <f>'Pyrell R&amp;T plots'!BV27</f>
        <v>0.29297297716135123</v>
      </c>
      <c r="K4" t="s">
        <v>108</v>
      </c>
      <c r="L4" s="973" t="s">
        <v>570</v>
      </c>
      <c r="M4" s="978">
        <f t="shared" si="0"/>
        <v>8.8999999999999996E-2</v>
      </c>
      <c r="N4" s="978">
        <f t="shared" si="0"/>
        <v>0.109</v>
      </c>
      <c r="O4" s="978">
        <f t="shared" si="0"/>
        <v>0.161</v>
      </c>
      <c r="P4" s="978">
        <f t="shared" si="0"/>
        <v>1.8720000000000001</v>
      </c>
      <c r="Q4" s="979">
        <f t="shared" ref="Q4:Q12" si="3">M4*1000</f>
        <v>89</v>
      </c>
      <c r="R4" s="979">
        <f t="shared" si="1"/>
        <v>109</v>
      </c>
      <c r="S4" s="979">
        <f t="shared" si="1"/>
        <v>161</v>
      </c>
      <c r="T4" s="459">
        <f t="shared" si="2"/>
        <v>1.8720000000000001</v>
      </c>
    </row>
    <row r="5" spans="3:20" ht="13.5" customHeight="1" x14ac:dyDescent="0.25">
      <c r="C5" t="s">
        <v>114</v>
      </c>
      <c r="D5" s="972" t="s">
        <v>571</v>
      </c>
      <c r="E5" s="1115">
        <f>'Pyrell R&amp;T plots'!BR28</f>
        <v>0.37899697072214944</v>
      </c>
      <c r="F5" s="1115">
        <f>'Pyrell R&amp;T plots'!BS28</f>
        <v>0.51218868310446886</v>
      </c>
      <c r="G5" s="969"/>
      <c r="H5" s="1116">
        <f>'Pyrell R&amp;T plots'!BU28</f>
        <v>1.731148221373688</v>
      </c>
      <c r="I5" s="1115">
        <f>'Pyrell R&amp;T plots'!BV28</f>
        <v>0.32601577798716497</v>
      </c>
      <c r="K5" t="s">
        <v>99</v>
      </c>
      <c r="L5" s="966" t="s">
        <v>145</v>
      </c>
      <c r="M5" s="978">
        <f t="shared" si="0"/>
        <v>0.09</v>
      </c>
      <c r="N5" s="978">
        <f t="shared" si="0"/>
        <v>0.128</v>
      </c>
      <c r="O5" s="978">
        <f t="shared" si="0"/>
        <v>0.25800000000000001</v>
      </c>
      <c r="P5" s="978">
        <f t="shared" si="0"/>
        <v>2.3119999999999998</v>
      </c>
      <c r="Q5" s="979">
        <f t="shared" si="3"/>
        <v>90</v>
      </c>
      <c r="R5" s="979">
        <f t="shared" si="1"/>
        <v>128</v>
      </c>
      <c r="S5" s="979">
        <f t="shared" si="1"/>
        <v>258</v>
      </c>
      <c r="T5" s="459">
        <f t="shared" si="2"/>
        <v>2.3119999999999998</v>
      </c>
    </row>
    <row r="6" spans="3:20" ht="13.5" customHeight="1" x14ac:dyDescent="0.25">
      <c r="C6" t="s">
        <v>99</v>
      </c>
      <c r="D6" s="966" t="s">
        <v>145</v>
      </c>
      <c r="E6" s="1115">
        <f>'Lampwick R&amp;T Plots'!BR31</f>
        <v>0.12781495664217782</v>
      </c>
      <c r="F6" s="1115">
        <f>'Lampwick R&amp;T Plots'!BS31</f>
        <v>0.25803430373529784</v>
      </c>
      <c r="G6" s="969"/>
      <c r="H6" s="1116">
        <f>'Lampwick R&amp;T Plots'!BU31</f>
        <v>2.31183483796171</v>
      </c>
      <c r="I6" s="1115">
        <f>'Lampwick R&amp;T Plots'!BV31</f>
        <v>8.9959598407021474E-2</v>
      </c>
      <c r="K6" t="s">
        <v>99</v>
      </c>
      <c r="L6" s="973" t="s">
        <v>570</v>
      </c>
      <c r="M6" s="978">
        <f t="shared" si="0"/>
        <v>0.22900000000000001</v>
      </c>
      <c r="N6" s="978">
        <f t="shared" si="0"/>
        <v>0.27600000000000002</v>
      </c>
      <c r="O6" s="978">
        <f t="shared" si="0"/>
        <v>0.39800000000000002</v>
      </c>
      <c r="P6" s="978">
        <f t="shared" si="0"/>
        <v>1.8340000000000001</v>
      </c>
      <c r="Q6" s="979">
        <f t="shared" si="3"/>
        <v>229</v>
      </c>
      <c r="R6" s="979">
        <f t="shared" si="1"/>
        <v>276</v>
      </c>
      <c r="S6" s="979">
        <f t="shared" si="1"/>
        <v>398</v>
      </c>
      <c r="T6" s="459">
        <f t="shared" si="2"/>
        <v>1.8340000000000001</v>
      </c>
    </row>
    <row r="7" spans="3:20" ht="13.5" customHeight="1" x14ac:dyDescent="0.25">
      <c r="C7" t="s">
        <v>99</v>
      </c>
      <c r="D7" s="973" t="s">
        <v>570</v>
      </c>
      <c r="E7" s="1115">
        <f>'Lampwick R&amp;T Plots'!BR32</f>
        <v>0.27572006122365567</v>
      </c>
      <c r="F7" s="1115">
        <f>'Lampwick R&amp;T Plots'!BS32</f>
        <v>0.39839240656225133</v>
      </c>
      <c r="G7" s="969"/>
      <c r="H7" s="1116">
        <f>'Lampwick R&amp;T Plots'!BU32</f>
        <v>1.8343173343211712</v>
      </c>
      <c r="I7" s="1115">
        <f>'Lampwick R&amp;T Plots'!BV32</f>
        <v>0.2293754973875925</v>
      </c>
      <c r="K7" t="s">
        <v>92</v>
      </c>
      <c r="L7" s="966" t="s">
        <v>145</v>
      </c>
      <c r="M7" s="978">
        <f t="shared" si="0"/>
        <v>0.128</v>
      </c>
      <c r="N7" s="978">
        <f t="shared" si="0"/>
        <v>0.19600000000000001</v>
      </c>
      <c r="O7" s="978">
        <f t="shared" si="0"/>
        <v>0.46500000000000002</v>
      </c>
      <c r="P7" s="978">
        <f t="shared" si="0"/>
        <v>2.5299999999999998</v>
      </c>
      <c r="Q7" s="979">
        <f t="shared" si="3"/>
        <v>128</v>
      </c>
      <c r="R7" s="979">
        <f t="shared" si="1"/>
        <v>196</v>
      </c>
      <c r="S7" s="979">
        <f t="shared" si="1"/>
        <v>465</v>
      </c>
      <c r="T7" s="459">
        <f t="shared" si="2"/>
        <v>2.5299999999999998</v>
      </c>
    </row>
    <row r="8" spans="3:20" ht="13.5" customHeight="1" x14ac:dyDescent="0.25">
      <c r="C8" t="s">
        <v>99</v>
      </c>
      <c r="D8" s="972" t="s">
        <v>571</v>
      </c>
      <c r="E8" s="1115">
        <f>'Lampwick R&amp;T Plots'!BR33</f>
        <v>0.22351514410596268</v>
      </c>
      <c r="F8" s="1115">
        <f>'Lampwick R&amp;T Plots'!BS33</f>
        <v>0.35512120146580972</v>
      </c>
      <c r="G8" s="969"/>
      <c r="H8" s="1116">
        <f>'Lampwick R&amp;T Plots'!BU33</f>
        <v>1.9747194096960874</v>
      </c>
      <c r="I8" s="1115">
        <f>'Lampwick R&amp;T Plots'!BV33</f>
        <v>0.17732588253993828</v>
      </c>
      <c r="K8" t="s">
        <v>92</v>
      </c>
      <c r="L8" s="973" t="s">
        <v>570</v>
      </c>
      <c r="M8" s="978">
        <f t="shared" si="0"/>
        <v>0.26900000000000002</v>
      </c>
      <c r="N8" s="978">
        <f t="shared" si="0"/>
        <v>0.35499999999999998</v>
      </c>
      <c r="O8" s="978">
        <f t="shared" si="0"/>
        <v>0.61899999999999999</v>
      </c>
      <c r="P8" s="978">
        <f t="shared" si="0"/>
        <v>2.1080000000000001</v>
      </c>
      <c r="Q8" s="979">
        <f t="shared" si="3"/>
        <v>269</v>
      </c>
      <c r="R8" s="979">
        <f t="shared" si="1"/>
        <v>355</v>
      </c>
      <c r="S8" s="979">
        <f t="shared" si="1"/>
        <v>619</v>
      </c>
      <c r="T8" s="459">
        <f t="shared" si="2"/>
        <v>2.1080000000000001</v>
      </c>
    </row>
    <row r="9" spans="3:20" ht="13.5" customHeight="1" x14ac:dyDescent="0.25">
      <c r="C9" t="s">
        <v>92</v>
      </c>
      <c r="D9" s="966" t="s">
        <v>145</v>
      </c>
      <c r="E9" s="1117">
        <f>'Silicone R&amp;T plots'!BR34</f>
        <v>0.19647566362757626</v>
      </c>
      <c r="F9" s="1117">
        <f>'Silicone R&amp;T plots'!BS34</f>
        <v>0.46470834991148385</v>
      </c>
      <c r="G9" s="1019"/>
      <c r="H9" s="1118">
        <f>'Silicone R&amp;T plots'!BU34</f>
        <v>2.5300783774484663</v>
      </c>
      <c r="I9" s="1117">
        <f>'Silicone R&amp;T plots'!BV34</f>
        <v>0.12781894386928067</v>
      </c>
      <c r="K9" t="s">
        <v>104</v>
      </c>
      <c r="L9" s="966" t="s">
        <v>145</v>
      </c>
      <c r="M9" s="978">
        <f t="shared" si="0"/>
        <v>8.1000000000000003E-2</v>
      </c>
      <c r="N9" s="978">
        <f t="shared" si="0"/>
        <v>0.10100000000000001</v>
      </c>
      <c r="O9" s="978">
        <f t="shared" si="0"/>
        <v>0.17</v>
      </c>
      <c r="P9" s="978">
        <f t="shared" si="0"/>
        <v>2.198</v>
      </c>
      <c r="Q9" s="979">
        <f t="shared" si="3"/>
        <v>81</v>
      </c>
      <c r="R9" s="979">
        <f t="shared" si="1"/>
        <v>101</v>
      </c>
      <c r="S9" s="979">
        <f t="shared" si="1"/>
        <v>170</v>
      </c>
      <c r="T9" s="459">
        <f t="shared" si="2"/>
        <v>2.198</v>
      </c>
    </row>
    <row r="10" spans="3:20" ht="13.5" customHeight="1" x14ac:dyDescent="0.25">
      <c r="C10" t="s">
        <v>92</v>
      </c>
      <c r="D10" s="973" t="s">
        <v>570</v>
      </c>
      <c r="E10" s="1117">
        <f>'Silicone R&amp;T plots'!BR35</f>
        <v>0.35526832577275602</v>
      </c>
      <c r="F10" s="1117">
        <f>'Silicone R&amp;T plots'!BS35</f>
        <v>0.61888391877886406</v>
      </c>
      <c r="G10" s="1019"/>
      <c r="H10" s="1118">
        <f>'Silicone R&amp;T plots'!BU35</f>
        <v>2.1078123459552609</v>
      </c>
      <c r="I10" s="1117">
        <f>'Silicone R&amp;T plots'!BV35</f>
        <v>0.2693472957616484</v>
      </c>
      <c r="K10" t="s">
        <v>104</v>
      </c>
      <c r="L10" s="973" t="s">
        <v>570</v>
      </c>
      <c r="M10" s="978">
        <f t="shared" si="0"/>
        <v>7.0000000000000007E-2</v>
      </c>
      <c r="N10" s="978">
        <f t="shared" si="0"/>
        <v>0.105</v>
      </c>
      <c r="O10" s="978">
        <f t="shared" si="0"/>
        <v>0.23200000000000001</v>
      </c>
      <c r="P10" s="978">
        <f t="shared" si="0"/>
        <v>2.4420000000000002</v>
      </c>
      <c r="Q10" s="979">
        <f t="shared" si="3"/>
        <v>70</v>
      </c>
      <c r="R10" s="979">
        <f t="shared" si="1"/>
        <v>105</v>
      </c>
      <c r="S10" s="979">
        <f t="shared" si="1"/>
        <v>232</v>
      </c>
      <c r="T10" s="459">
        <f t="shared" si="2"/>
        <v>2.4420000000000002</v>
      </c>
    </row>
    <row r="11" spans="3:20" ht="13.5" customHeight="1" x14ac:dyDescent="0.25">
      <c r="C11" t="s">
        <v>92</v>
      </c>
      <c r="D11" s="972" t="s">
        <v>571</v>
      </c>
      <c r="E11" s="1117"/>
      <c r="F11" s="1117"/>
      <c r="G11" s="1019"/>
      <c r="H11" s="1118"/>
      <c r="I11" s="1117"/>
      <c r="K11" t="s">
        <v>114</v>
      </c>
      <c r="L11" s="966" t="s">
        <v>145</v>
      </c>
      <c r="M11" s="978">
        <f t="shared" si="0"/>
        <v>0.14899999999999999</v>
      </c>
      <c r="N11" s="978">
        <f t="shared" si="0"/>
        <v>0.20399999999999999</v>
      </c>
      <c r="O11" s="978">
        <f t="shared" si="0"/>
        <v>0.38400000000000001</v>
      </c>
      <c r="P11" s="978">
        <f t="shared" si="0"/>
        <v>2.2109999999999999</v>
      </c>
      <c r="Q11" s="979">
        <f t="shared" si="3"/>
        <v>149</v>
      </c>
      <c r="R11" s="979">
        <f t="shared" si="1"/>
        <v>204</v>
      </c>
      <c r="S11" s="979">
        <f t="shared" si="1"/>
        <v>384</v>
      </c>
      <c r="T11" s="459">
        <f t="shared" si="2"/>
        <v>2.2109999999999999</v>
      </c>
    </row>
    <row r="12" spans="3:20" ht="13.5" customHeight="1" x14ac:dyDescent="0.25">
      <c r="C12" t="s">
        <v>104</v>
      </c>
      <c r="D12" s="966" t="s">
        <v>145</v>
      </c>
      <c r="E12" s="1117">
        <f>'Teflon R&amp;T plots'!BR28</f>
        <v>0.10072334651801898</v>
      </c>
      <c r="F12" s="1117">
        <f>'Teflon R&amp;T plots'!BS28</f>
        <v>0.16957356386906769</v>
      </c>
      <c r="G12" s="1019"/>
      <c r="H12" s="1118">
        <f>'Teflon R&amp;T plots'!BU28</f>
        <v>2.1983216957119831</v>
      </c>
      <c r="I12" s="1117">
        <f>'Teflon R&amp;T plots'!BV28</f>
        <v>8.1474957829452105E-2</v>
      </c>
      <c r="K12" t="s">
        <v>114</v>
      </c>
      <c r="L12" s="973" t="s">
        <v>570</v>
      </c>
      <c r="M12" s="978">
        <f t="shared" si="0"/>
        <v>0.29299999999999998</v>
      </c>
      <c r="N12" s="978">
        <f t="shared" si="0"/>
        <v>0.35899999999999999</v>
      </c>
      <c r="O12" s="978">
        <f t="shared" si="0"/>
        <v>0.53900000000000003</v>
      </c>
      <c r="P12" s="978">
        <f t="shared" si="0"/>
        <v>1.8919999999999999</v>
      </c>
      <c r="Q12" s="979">
        <f t="shared" si="3"/>
        <v>293</v>
      </c>
      <c r="R12" s="979">
        <f t="shared" si="1"/>
        <v>359</v>
      </c>
      <c r="S12" s="979">
        <f t="shared" si="1"/>
        <v>539</v>
      </c>
      <c r="T12" s="459">
        <f t="shared" si="2"/>
        <v>1.8919999999999999</v>
      </c>
    </row>
    <row r="13" spans="3:20" ht="13.5" customHeight="1" x14ac:dyDescent="0.25">
      <c r="C13" t="s">
        <v>104</v>
      </c>
      <c r="D13" s="973" t="s">
        <v>570</v>
      </c>
      <c r="E13" s="1117">
        <f>'Teflon R&amp;T plots'!BR29</f>
        <v>0.10459065809534994</v>
      </c>
      <c r="F13" s="1117">
        <f>'Teflon R&amp;T plots'!BS29</f>
        <v>0.23211570631965311</v>
      </c>
      <c r="G13" s="1019"/>
      <c r="H13" s="1118">
        <f>'Teflon R&amp;T plots'!BU29</f>
        <v>2.4420805206174716</v>
      </c>
      <c r="I13" s="1117">
        <f>'Teflon R&amp;T plots'!BV29</f>
        <v>7.0208077224969093E-2</v>
      </c>
      <c r="P13" s="978"/>
      <c r="Q13" s="446"/>
      <c r="R13" s="446"/>
      <c r="T13" s="459">
        <f t="shared" si="2"/>
        <v>0</v>
      </c>
    </row>
    <row r="14" spans="3:20" ht="13.5" customHeight="1" x14ac:dyDescent="0.25">
      <c r="C14" t="s">
        <v>104</v>
      </c>
      <c r="D14" s="972" t="s">
        <v>571</v>
      </c>
      <c r="E14" s="1117"/>
      <c r="F14" s="1117"/>
      <c r="G14" s="1019"/>
      <c r="H14" s="1118"/>
      <c r="I14" s="1117"/>
      <c r="Q14" s="446"/>
      <c r="R14" s="446"/>
    </row>
    <row r="15" spans="3:20" ht="13.5" customHeight="1" x14ac:dyDescent="0.25">
      <c r="C15" t="s">
        <v>108</v>
      </c>
      <c r="D15" s="966" t="s">
        <v>145</v>
      </c>
      <c r="E15" s="1117">
        <f>'Kapton R&amp;T plots'!BR41</f>
        <v>5.568558427933934E-2</v>
      </c>
      <c r="F15" s="1117">
        <f>'Kapton R&amp;T plots'!BS41</f>
        <v>0.10062030007959785</v>
      </c>
      <c r="G15" s="1019"/>
      <c r="H15" s="1118">
        <f>'Kapton R&amp;T plots'!BU41</f>
        <v>2.1539404291699316</v>
      </c>
      <c r="I15" s="1117">
        <f>'Kapton R&amp;T plots'!BV41</f>
        <v>4.1741049543029582E-2</v>
      </c>
    </row>
    <row r="16" spans="3:20" ht="13.5" customHeight="1" x14ac:dyDescent="0.25">
      <c r="C16" t="s">
        <v>108</v>
      </c>
      <c r="D16" s="973" t="s">
        <v>570</v>
      </c>
      <c r="E16" s="1117">
        <f>'Kapton R&amp;T plots'!BR42</f>
        <v>0.10874987326977262</v>
      </c>
      <c r="F16" s="1117">
        <f>'Kapton R&amp;T plots'!BS42</f>
        <v>0.16113218439894053</v>
      </c>
      <c r="G16" s="1019"/>
      <c r="H16" s="1118">
        <f>'Kapton R&amp;T plots'!BU42</f>
        <v>1.8720541771345789</v>
      </c>
      <c r="I16" s="1117">
        <f>'Kapton R&amp;T plots'!BV42</f>
        <v>8.9341243300171097E-2</v>
      </c>
    </row>
    <row r="17" spans="3:16" ht="13.5" customHeight="1" x14ac:dyDescent="0.25">
      <c r="C17" t="s">
        <v>108</v>
      </c>
      <c r="D17" s="972" t="s">
        <v>571</v>
      </c>
      <c r="E17" s="1117">
        <f>'Kapton R&amp;T plots'!BR43</f>
        <v>9.5517612038381369E-2</v>
      </c>
      <c r="F17" s="1117">
        <f>'Kapton R&amp;T plots'!BS43</f>
        <v>0.12419732499439015</v>
      </c>
      <c r="G17" s="1019"/>
      <c r="H17" s="1118">
        <f>'Kapton R&amp;T plots'!BU43</f>
        <v>1.6693044569636455</v>
      </c>
      <c r="I17" s="1117">
        <f>'Kapton R&amp;T plots'!BV43</f>
        <v>8.376624808810354E-2</v>
      </c>
    </row>
    <row r="18" spans="3:16" x14ac:dyDescent="0.25">
      <c r="F18" s="446"/>
      <c r="L18" t="s">
        <v>664</v>
      </c>
    </row>
    <row r="19" spans="3:16" x14ac:dyDescent="0.25">
      <c r="K19" t="s">
        <v>108</v>
      </c>
      <c r="L19" s="966" t="s">
        <v>145</v>
      </c>
      <c r="M19" s="1019">
        <f>I15</f>
        <v>4.1741049543029582E-2</v>
      </c>
      <c r="N19" s="1019">
        <f>E15</f>
        <v>5.568558427933934E-2</v>
      </c>
      <c r="O19" s="1019">
        <f>F15</f>
        <v>0.10062030007959785</v>
      </c>
      <c r="P19" s="1019">
        <f>H15</f>
        <v>2.1539404291699316</v>
      </c>
    </row>
    <row r="20" spans="3:16" x14ac:dyDescent="0.25">
      <c r="E20" s="1120"/>
      <c r="K20" t="s">
        <v>108</v>
      </c>
      <c r="L20" s="973" t="s">
        <v>570</v>
      </c>
      <c r="M20" s="1019">
        <f>I16</f>
        <v>8.9341243300171097E-2</v>
      </c>
      <c r="N20" s="1019">
        <f>E16</f>
        <v>0.10874987326977262</v>
      </c>
      <c r="O20" s="1019">
        <f>F16</f>
        <v>0.16113218439894053</v>
      </c>
      <c r="P20" s="1019">
        <f>H16</f>
        <v>1.8720541771345789</v>
      </c>
    </row>
    <row r="21" spans="3:16" x14ac:dyDescent="0.25">
      <c r="K21" t="s">
        <v>99</v>
      </c>
      <c r="L21" s="966" t="s">
        <v>145</v>
      </c>
      <c r="M21" s="1019">
        <f>I6</f>
        <v>8.9959598407021474E-2</v>
      </c>
      <c r="N21" s="1019">
        <f>E6</f>
        <v>0.12781495664217782</v>
      </c>
      <c r="O21" s="1019">
        <f>F6</f>
        <v>0.25803430373529784</v>
      </c>
      <c r="P21" s="1019">
        <f>H6</f>
        <v>2.31183483796171</v>
      </c>
    </row>
    <row r="22" spans="3:16" x14ac:dyDescent="0.25">
      <c r="K22" t="s">
        <v>99</v>
      </c>
      <c r="L22" s="973" t="s">
        <v>570</v>
      </c>
      <c r="M22" s="1019">
        <f>I7</f>
        <v>0.2293754973875925</v>
      </c>
      <c r="N22" s="1019">
        <f>E7</f>
        <v>0.27572006122365567</v>
      </c>
      <c r="O22" s="1019">
        <f>F7</f>
        <v>0.39839240656225133</v>
      </c>
      <c r="P22" s="1019">
        <f>H7</f>
        <v>1.8343173343211712</v>
      </c>
    </row>
    <row r="23" spans="3:16" x14ac:dyDescent="0.25">
      <c r="K23" t="s">
        <v>92</v>
      </c>
      <c r="L23" s="966" t="s">
        <v>145</v>
      </c>
      <c r="M23" s="1019">
        <f>I9</f>
        <v>0.12781894386928067</v>
      </c>
      <c r="N23" s="1019">
        <f>E9</f>
        <v>0.19647566362757626</v>
      </c>
      <c r="O23" s="1019">
        <f>F9</f>
        <v>0.46470834991148385</v>
      </c>
      <c r="P23" s="1019">
        <f>H9</f>
        <v>2.5300783774484663</v>
      </c>
    </row>
    <row r="24" spans="3:16" x14ac:dyDescent="0.25">
      <c r="K24" t="s">
        <v>92</v>
      </c>
      <c r="L24" s="973" t="s">
        <v>570</v>
      </c>
      <c r="M24" s="1019">
        <f>I10</f>
        <v>0.2693472957616484</v>
      </c>
      <c r="N24" s="1019">
        <f>E10</f>
        <v>0.35526832577275602</v>
      </c>
      <c r="O24" s="1019">
        <f>F10</f>
        <v>0.61888391877886406</v>
      </c>
      <c r="P24" s="1019">
        <f>H10</f>
        <v>2.1078123459552609</v>
      </c>
    </row>
    <row r="25" spans="3:16" x14ac:dyDescent="0.25">
      <c r="K25" t="s">
        <v>104</v>
      </c>
      <c r="L25" s="966" t="s">
        <v>145</v>
      </c>
      <c r="M25" s="1019">
        <f>I12</f>
        <v>8.1474957829452105E-2</v>
      </c>
      <c r="N25" s="1019">
        <f>E12</f>
        <v>0.10072334651801898</v>
      </c>
      <c r="O25" s="1019">
        <f>F12</f>
        <v>0.16957356386906769</v>
      </c>
      <c r="P25" s="1019">
        <f>H12</f>
        <v>2.1983216957119831</v>
      </c>
    </row>
    <row r="26" spans="3:16" x14ac:dyDescent="0.25">
      <c r="K26" t="s">
        <v>104</v>
      </c>
      <c r="L26" s="973" t="s">
        <v>570</v>
      </c>
      <c r="M26" s="1019">
        <f>I13</f>
        <v>7.0208077224969093E-2</v>
      </c>
      <c r="N26" s="1019">
        <f>E13</f>
        <v>0.10459065809534994</v>
      </c>
      <c r="O26" s="1019">
        <f>F13</f>
        <v>0.23211570631965311</v>
      </c>
      <c r="P26" s="1019">
        <f>H13</f>
        <v>2.4420805206174716</v>
      </c>
    </row>
    <row r="27" spans="3:16" x14ac:dyDescent="0.25">
      <c r="K27" t="s">
        <v>114</v>
      </c>
      <c r="L27" s="966" t="s">
        <v>145</v>
      </c>
      <c r="M27" s="1019">
        <f>I3</f>
        <v>0.14903512645451431</v>
      </c>
      <c r="N27" s="1019">
        <f>E3</f>
        <v>0.20423289404109865</v>
      </c>
      <c r="O27" s="1019">
        <f>F3</f>
        <v>0.38385364592647314</v>
      </c>
      <c r="P27" s="1019">
        <f>H3</f>
        <v>2.2110589059475561</v>
      </c>
    </row>
    <row r="28" spans="3:16" x14ac:dyDescent="0.25">
      <c r="K28" t="s">
        <v>114</v>
      </c>
      <c r="L28" s="973" t="s">
        <v>570</v>
      </c>
      <c r="M28" s="1019">
        <f>I4</f>
        <v>0.29297297716135123</v>
      </c>
      <c r="N28" s="1019">
        <f>E4</f>
        <v>0.35904274479868281</v>
      </c>
      <c r="O28" s="1019">
        <f>F4</f>
        <v>0.53924153627656501</v>
      </c>
      <c r="P28" s="1019">
        <f>H4</f>
        <v>1.8922142617359956</v>
      </c>
    </row>
  </sheetData>
  <conditionalFormatting sqref="D3:D17 L3:L12 L19:L28">
    <cfRule type="cellIs" dxfId="32" priority="4" operator="equal">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T18"/>
  <sheetViews>
    <sheetView topLeftCell="C1" zoomScale="90" zoomScaleNormal="90" workbookViewId="0">
      <selection activeCell="I12" sqref="I12"/>
    </sheetView>
  </sheetViews>
  <sheetFormatPr defaultRowHeight="15" x14ac:dyDescent="0.25"/>
  <cols>
    <col min="3" max="3" width="9.7109375" bestFit="1" customWidth="1"/>
    <col min="4" max="4" width="17.5703125" customWidth="1"/>
    <col min="10" max="10" width="0" hidden="1" customWidth="1"/>
    <col min="11" max="11" width="9.7109375" bestFit="1" customWidth="1"/>
    <col min="12" max="13" width="15.85546875" customWidth="1"/>
  </cols>
  <sheetData>
    <row r="2" spans="3:20" ht="126" x14ac:dyDescent="0.25">
      <c r="E2" s="775" t="s">
        <v>76</v>
      </c>
      <c r="F2" s="775" t="s">
        <v>77</v>
      </c>
      <c r="G2" s="775" t="s">
        <v>75</v>
      </c>
      <c r="H2" s="775" t="s">
        <v>79</v>
      </c>
      <c r="I2" s="775" t="s">
        <v>80</v>
      </c>
      <c r="M2" s="775" t="s">
        <v>80</v>
      </c>
      <c r="N2" s="775" t="s">
        <v>76</v>
      </c>
      <c r="O2" s="775" t="s">
        <v>77</v>
      </c>
      <c r="P2" s="775" t="s">
        <v>79</v>
      </c>
      <c r="Q2" s="980" t="s">
        <v>572</v>
      </c>
      <c r="R2" s="980" t="s">
        <v>573</v>
      </c>
      <c r="S2" s="981" t="s">
        <v>574</v>
      </c>
      <c r="T2" s="981" t="s">
        <v>575</v>
      </c>
    </row>
    <row r="3" spans="3:20" ht="13.5" customHeight="1" x14ac:dyDescent="0.25">
      <c r="C3" t="s">
        <v>114</v>
      </c>
      <c r="D3" s="966" t="s">
        <v>145</v>
      </c>
      <c r="E3" s="988">
        <f>'Pyrell R&amp;T plots'!BR26</f>
        <v>0.20423289404109865</v>
      </c>
      <c r="F3" s="988">
        <f>'Pyrell R&amp;T plots'!BS26</f>
        <v>0.38385364592647314</v>
      </c>
      <c r="G3" s="6"/>
      <c r="H3" s="986">
        <f>'Pyrell R&amp;T plots'!BU26</f>
        <v>2.2110589059475561</v>
      </c>
      <c r="I3" s="988">
        <f>'Pyrell R&amp;T plots'!BV26</f>
        <v>0.14903512645451431</v>
      </c>
      <c r="K3" t="s">
        <v>108</v>
      </c>
      <c r="L3" s="966" t="s">
        <v>145</v>
      </c>
      <c r="M3" s="978">
        <v>4.7E-2</v>
      </c>
      <c r="N3" s="978">
        <v>6.2006054701005391E-2</v>
      </c>
      <c r="O3" s="978">
        <v>0.106</v>
      </c>
      <c r="P3" s="978">
        <v>2.0720000000000001</v>
      </c>
      <c r="Q3" s="979">
        <f>M3*1000</f>
        <v>47</v>
      </c>
      <c r="R3" s="979">
        <f t="shared" ref="R3:S12" si="0">N3*1000</f>
        <v>62.00605470100539</v>
      </c>
      <c r="S3" s="979">
        <f t="shared" si="0"/>
        <v>106</v>
      </c>
      <c r="T3" s="459">
        <f t="shared" ref="T3:T13" si="1">P3</f>
        <v>2.0720000000000001</v>
      </c>
    </row>
    <row r="4" spans="3:20" ht="13.5" customHeight="1" x14ac:dyDescent="0.25">
      <c r="C4" t="s">
        <v>114</v>
      </c>
      <c r="D4" s="973" t="s">
        <v>570</v>
      </c>
      <c r="E4" s="988">
        <f>'Pyrell R&amp;T plots'!BR27</f>
        <v>0.35904274479868281</v>
      </c>
      <c r="F4" s="988">
        <f>'Pyrell R&amp;T plots'!BS27</f>
        <v>0.53924153627656501</v>
      </c>
      <c r="G4" s="6"/>
      <c r="H4" s="986">
        <f>'Pyrell R&amp;T plots'!BU27</f>
        <v>1.8922142617359956</v>
      </c>
      <c r="I4" s="988">
        <f>'Pyrell R&amp;T plots'!BV27</f>
        <v>0.29297297716135123</v>
      </c>
      <c r="K4" t="s">
        <v>108</v>
      </c>
      <c r="L4" s="973" t="s">
        <v>570</v>
      </c>
      <c r="M4" s="978">
        <v>0.10199999999999999</v>
      </c>
      <c r="N4" s="978">
        <v>0.1210932897258796</v>
      </c>
      <c r="O4" s="978">
        <v>0.16900000000000001</v>
      </c>
      <c r="P4" s="978">
        <v>1.79</v>
      </c>
      <c r="Q4" s="979">
        <f t="shared" ref="Q4:Q12" si="2">M4*1000</f>
        <v>102</v>
      </c>
      <c r="R4" s="979">
        <f t="shared" si="0"/>
        <v>121.0932897258796</v>
      </c>
      <c r="S4" s="979">
        <f t="shared" si="0"/>
        <v>169</v>
      </c>
      <c r="T4" s="459">
        <f t="shared" si="1"/>
        <v>1.79</v>
      </c>
    </row>
    <row r="5" spans="3:20" ht="13.5" customHeight="1" x14ac:dyDescent="0.25">
      <c r="C5" t="s">
        <v>114</v>
      </c>
      <c r="D5" s="972" t="s">
        <v>571</v>
      </c>
      <c r="E5" s="988">
        <f>'Pyrell R&amp;T plots'!BR28</f>
        <v>0.37899697072214944</v>
      </c>
      <c r="F5" s="988">
        <f>'Pyrell R&amp;T plots'!BS28</f>
        <v>0.51218868310446886</v>
      </c>
      <c r="G5" s="6"/>
      <c r="H5" s="986">
        <f>'Pyrell R&amp;T plots'!BU28</f>
        <v>1.731148221373688</v>
      </c>
      <c r="I5" s="988">
        <f>'Pyrell R&amp;T plots'!BV28</f>
        <v>0.32601577798716497</v>
      </c>
      <c r="K5" t="s">
        <v>99</v>
      </c>
      <c r="L5" s="966" t="s">
        <v>145</v>
      </c>
      <c r="M5" s="815">
        <v>0.10299999999999999</v>
      </c>
      <c r="N5" s="815">
        <v>0.14232231367826348</v>
      </c>
      <c r="O5" s="815">
        <v>0.27100000000000002</v>
      </c>
      <c r="P5" s="815">
        <v>2.2320000000000002</v>
      </c>
      <c r="Q5" s="979">
        <f t="shared" si="2"/>
        <v>103</v>
      </c>
      <c r="R5" s="979">
        <f t="shared" si="0"/>
        <v>142.32231367826347</v>
      </c>
      <c r="S5" s="979">
        <f t="shared" si="0"/>
        <v>271</v>
      </c>
      <c r="T5" s="459">
        <f t="shared" si="1"/>
        <v>2.2320000000000002</v>
      </c>
    </row>
    <row r="6" spans="3:20" ht="13.5" customHeight="1" x14ac:dyDescent="0.25">
      <c r="C6" t="s">
        <v>99</v>
      </c>
      <c r="D6" s="966" t="s">
        <v>145</v>
      </c>
      <c r="E6" s="988">
        <f>'Lampwick R&amp;T Plots'!BR31</f>
        <v>0.12781495664217782</v>
      </c>
      <c r="F6" s="988">
        <f>'Lampwick R&amp;T Plots'!BS31</f>
        <v>0.25803430373529784</v>
      </c>
      <c r="G6" s="6"/>
      <c r="H6" s="986">
        <f>'Lampwick R&amp;T Plots'!BU31</f>
        <v>2.31183483796171</v>
      </c>
      <c r="I6" s="988">
        <f>'Lampwick R&amp;T Plots'!BV31</f>
        <v>8.9959598407021474E-2</v>
      </c>
      <c r="K6" t="s">
        <v>99</v>
      </c>
      <c r="L6" s="973" t="s">
        <v>570</v>
      </c>
      <c r="M6" s="815">
        <v>0.26900000000000002</v>
      </c>
      <c r="N6" s="815">
        <v>0.30773071641583688</v>
      </c>
      <c r="O6" s="815">
        <v>0.40100000000000002</v>
      </c>
      <c r="P6" s="815">
        <v>1.673</v>
      </c>
      <c r="Q6" s="979">
        <f t="shared" si="2"/>
        <v>269</v>
      </c>
      <c r="R6" s="979">
        <f t="shared" si="0"/>
        <v>307.73071641583687</v>
      </c>
      <c r="S6" s="979">
        <f t="shared" si="0"/>
        <v>401</v>
      </c>
      <c r="T6" s="459">
        <f t="shared" si="1"/>
        <v>1.673</v>
      </c>
    </row>
    <row r="7" spans="3:20" ht="13.5" customHeight="1" x14ac:dyDescent="0.25">
      <c r="C7" t="s">
        <v>99</v>
      </c>
      <c r="D7" s="973" t="s">
        <v>570</v>
      </c>
      <c r="E7" s="988">
        <f>'Lampwick R&amp;T Plots'!BR32</f>
        <v>0.27572006122365567</v>
      </c>
      <c r="F7" s="988">
        <f>'Lampwick R&amp;T Plots'!BS32</f>
        <v>0.39839240656225133</v>
      </c>
      <c r="G7" s="6"/>
      <c r="H7" s="986">
        <f>'Lampwick R&amp;T Plots'!BU32</f>
        <v>1.8343173343211712</v>
      </c>
      <c r="I7" s="988">
        <f>'Lampwick R&amp;T Plots'!BV32</f>
        <v>0.2293754973875925</v>
      </c>
      <c r="K7" t="s">
        <v>92</v>
      </c>
      <c r="L7" s="966" t="s">
        <v>145</v>
      </c>
      <c r="M7" s="978">
        <v>0.152</v>
      </c>
      <c r="N7" s="978">
        <v>0.22092642493943737</v>
      </c>
      <c r="O7" s="978">
        <v>0.46800000000000003</v>
      </c>
      <c r="P7" s="978">
        <v>2.3820000000000001</v>
      </c>
      <c r="Q7" s="979">
        <f t="shared" si="2"/>
        <v>152</v>
      </c>
      <c r="R7" s="979">
        <f t="shared" si="0"/>
        <v>220.92642493943737</v>
      </c>
      <c r="S7" s="979">
        <f t="shared" si="0"/>
        <v>468</v>
      </c>
      <c r="T7" s="459">
        <f t="shared" si="1"/>
        <v>2.3820000000000001</v>
      </c>
    </row>
    <row r="8" spans="3:20" ht="13.5" customHeight="1" x14ac:dyDescent="0.25">
      <c r="C8" t="s">
        <v>99</v>
      </c>
      <c r="D8" s="972" t="s">
        <v>571</v>
      </c>
      <c r="E8" s="988">
        <f>'Lampwick R&amp;T Plots'!BR33</f>
        <v>0.22351514410596268</v>
      </c>
      <c r="F8" s="988">
        <f>'Lampwick R&amp;T Plots'!BS33</f>
        <v>0.35512120146580972</v>
      </c>
      <c r="G8" s="6"/>
      <c r="H8" s="986">
        <f>'Lampwick R&amp;T Plots'!BU33</f>
        <v>1.9747194096960874</v>
      </c>
      <c r="I8" s="988">
        <f>'Lampwick R&amp;T Plots'!BV33</f>
        <v>0.17732588253993828</v>
      </c>
      <c r="K8" t="s">
        <v>92</v>
      </c>
      <c r="L8" s="973" t="s">
        <v>570</v>
      </c>
      <c r="M8" s="978">
        <v>0.32</v>
      </c>
      <c r="N8" s="978">
        <v>0.40045507946247266</v>
      </c>
      <c r="O8" s="978">
        <v>0.628</v>
      </c>
      <c r="P8" s="978">
        <v>1.956</v>
      </c>
      <c r="Q8" s="979">
        <f t="shared" si="2"/>
        <v>320</v>
      </c>
      <c r="R8" s="979">
        <f t="shared" si="0"/>
        <v>400.45507946247267</v>
      </c>
      <c r="S8" s="979">
        <f t="shared" si="0"/>
        <v>628</v>
      </c>
      <c r="T8" s="459">
        <f t="shared" si="1"/>
        <v>1.956</v>
      </c>
    </row>
    <row r="9" spans="3:20" ht="13.5" customHeight="1" x14ac:dyDescent="0.25">
      <c r="C9" t="s">
        <v>92</v>
      </c>
      <c r="D9" s="966" t="s">
        <v>145</v>
      </c>
      <c r="E9" s="446">
        <f>'Silicone R&amp;T plots'!BR34</f>
        <v>0.19647566362757626</v>
      </c>
      <c r="F9" s="446">
        <f>'Silicone R&amp;T plots'!BS34</f>
        <v>0.46470834991148385</v>
      </c>
      <c r="H9" s="987">
        <f>'Silicone R&amp;T plots'!BU34</f>
        <v>2.5300783774484663</v>
      </c>
      <c r="I9" s="446">
        <f>'Silicone R&amp;T plots'!BV34</f>
        <v>0.12781894386928067</v>
      </c>
      <c r="K9" t="s">
        <v>104</v>
      </c>
      <c r="L9" s="966" t="s">
        <v>145</v>
      </c>
      <c r="M9" s="978">
        <v>9.2999999999999999E-2</v>
      </c>
      <c r="N9" s="978">
        <v>0.11089395509497846</v>
      </c>
      <c r="O9" s="978">
        <v>0.17299999999999999</v>
      </c>
      <c r="P9" s="978">
        <v>2.081</v>
      </c>
      <c r="Q9" s="979">
        <f t="shared" si="2"/>
        <v>93</v>
      </c>
      <c r="R9" s="979">
        <f t="shared" si="0"/>
        <v>110.89395509497845</v>
      </c>
      <c r="S9" s="979">
        <f t="shared" si="0"/>
        <v>173</v>
      </c>
      <c r="T9" s="459">
        <f t="shared" si="1"/>
        <v>2.081</v>
      </c>
    </row>
    <row r="10" spans="3:20" ht="13.5" customHeight="1" x14ac:dyDescent="0.25">
      <c r="C10" t="s">
        <v>92</v>
      </c>
      <c r="D10" s="973" t="s">
        <v>570</v>
      </c>
      <c r="E10" s="446">
        <f>'Silicone R&amp;T plots'!BR35</f>
        <v>0.35526832577275602</v>
      </c>
      <c r="F10" s="446">
        <f>'Silicone R&amp;T plots'!BS35</f>
        <v>0.61888391877886406</v>
      </c>
      <c r="H10" s="987">
        <f>'Silicone R&amp;T plots'!BU35</f>
        <v>2.1078123459552609</v>
      </c>
      <c r="I10" s="446">
        <f>'Silicone R&amp;T plots'!BV35</f>
        <v>0.2693472957616484</v>
      </c>
      <c r="K10" t="s">
        <v>104</v>
      </c>
      <c r="L10" s="973" t="s">
        <v>570</v>
      </c>
      <c r="M10" s="978">
        <v>0.08</v>
      </c>
      <c r="N10" s="978">
        <v>0.11494424563590547</v>
      </c>
      <c r="O10" s="978">
        <v>0.23699999999999999</v>
      </c>
      <c r="P10" s="978">
        <v>2.3420000000000001</v>
      </c>
      <c r="Q10" s="979">
        <f t="shared" si="2"/>
        <v>80</v>
      </c>
      <c r="R10" s="979">
        <f t="shared" si="0"/>
        <v>114.94424563590547</v>
      </c>
      <c r="S10" s="979">
        <f t="shared" si="0"/>
        <v>237</v>
      </c>
      <c r="T10" s="459">
        <f t="shared" si="1"/>
        <v>2.3420000000000001</v>
      </c>
    </row>
    <row r="11" spans="3:20" ht="13.5" customHeight="1" x14ac:dyDescent="0.25">
      <c r="C11" t="s">
        <v>92</v>
      </c>
      <c r="D11" s="972" t="s">
        <v>571</v>
      </c>
      <c r="E11" s="446"/>
      <c r="F11" s="446"/>
      <c r="H11" s="987"/>
      <c r="I11" s="446"/>
      <c r="K11" t="s">
        <v>114</v>
      </c>
      <c r="L11" s="966" t="s">
        <v>145</v>
      </c>
      <c r="M11" s="815">
        <v>0.17699999999999999</v>
      </c>
      <c r="N11" s="815">
        <v>0.22741390188403796</v>
      </c>
      <c r="O11" s="815">
        <v>0.377</v>
      </c>
      <c r="P11" s="815">
        <v>2.032</v>
      </c>
      <c r="Q11" s="979">
        <f t="shared" si="2"/>
        <v>177</v>
      </c>
      <c r="R11" s="979">
        <f t="shared" si="0"/>
        <v>227.41390188403795</v>
      </c>
      <c r="S11" s="979">
        <f t="shared" si="0"/>
        <v>377</v>
      </c>
      <c r="T11" s="459">
        <f t="shared" si="1"/>
        <v>2.032</v>
      </c>
    </row>
    <row r="12" spans="3:20" ht="13.5" customHeight="1" x14ac:dyDescent="0.25">
      <c r="C12" t="s">
        <v>104</v>
      </c>
      <c r="D12" s="966" t="s">
        <v>145</v>
      </c>
      <c r="E12" s="446">
        <f>'Teflon R&amp;T plots'!BR28</f>
        <v>0.10072334651801898</v>
      </c>
      <c r="F12" s="446">
        <f>'Teflon R&amp;T plots'!BS28</f>
        <v>0.16957356386906769</v>
      </c>
      <c r="H12" s="987">
        <f>'Teflon R&amp;T plots'!BU28</f>
        <v>2.1983216957119831</v>
      </c>
      <c r="I12" s="446">
        <f>'Teflon R&amp;T plots'!BV28</f>
        <v>8.1474957829452105E-2</v>
      </c>
      <c r="K12" t="s">
        <v>114</v>
      </c>
      <c r="L12" s="973" t="s">
        <v>570</v>
      </c>
      <c r="M12" s="815">
        <v>0.34799999999999998</v>
      </c>
      <c r="N12" s="815">
        <v>0.39979510607822205</v>
      </c>
      <c r="O12" s="815">
        <v>0.52900000000000003</v>
      </c>
      <c r="P12" s="815">
        <v>1.6970000000000001</v>
      </c>
      <c r="Q12" s="979">
        <f t="shared" si="2"/>
        <v>348</v>
      </c>
      <c r="R12" s="979">
        <f t="shared" si="0"/>
        <v>399.79510607822203</v>
      </c>
      <c r="S12" s="979">
        <f t="shared" si="0"/>
        <v>529</v>
      </c>
      <c r="T12" s="459">
        <f t="shared" si="1"/>
        <v>1.6970000000000001</v>
      </c>
    </row>
    <row r="13" spans="3:20" ht="13.5" customHeight="1" x14ac:dyDescent="0.25">
      <c r="C13" t="s">
        <v>104</v>
      </c>
      <c r="D13" s="973" t="s">
        <v>570</v>
      </c>
      <c r="E13" s="446">
        <f>'Teflon R&amp;T plots'!BR29</f>
        <v>0.10459065809534994</v>
      </c>
      <c r="F13" s="446">
        <f>'Teflon R&amp;T plots'!BS29</f>
        <v>0.23211570631965311</v>
      </c>
      <c r="H13" s="987">
        <f>'Teflon R&amp;T plots'!BU29</f>
        <v>2.4420805206174716</v>
      </c>
      <c r="I13" s="446">
        <f>'Teflon R&amp;T plots'!BV29</f>
        <v>7.0208077224969093E-2</v>
      </c>
      <c r="P13" s="978"/>
      <c r="Q13" s="446"/>
      <c r="R13" s="446"/>
      <c r="T13" s="459">
        <f t="shared" si="1"/>
        <v>0</v>
      </c>
    </row>
    <row r="14" spans="3:20" ht="13.5" customHeight="1" x14ac:dyDescent="0.25">
      <c r="C14" t="s">
        <v>104</v>
      </c>
      <c r="D14" s="972" t="s">
        <v>571</v>
      </c>
      <c r="E14" s="446"/>
      <c r="F14" s="446"/>
      <c r="H14" s="987"/>
      <c r="I14" s="446"/>
      <c r="Q14" s="446"/>
      <c r="R14" s="446"/>
    </row>
    <row r="15" spans="3:20" ht="13.5" customHeight="1" x14ac:dyDescent="0.25">
      <c r="C15" t="s">
        <v>108</v>
      </c>
      <c r="D15" s="966" t="s">
        <v>145</v>
      </c>
      <c r="E15" s="446">
        <f>'Kapton R&amp;T plots'!BR41</f>
        <v>5.568558427933934E-2</v>
      </c>
      <c r="F15" s="446">
        <f>'Kapton R&amp;T plots'!BS41</f>
        <v>0.10062030007959785</v>
      </c>
      <c r="H15" s="987">
        <f>'Kapton R&amp;T plots'!BU41</f>
        <v>2.1539404291699316</v>
      </c>
      <c r="I15" s="446">
        <f>'Kapton R&amp;T plots'!BV41</f>
        <v>4.1741049543029582E-2</v>
      </c>
    </row>
    <row r="16" spans="3:20" ht="13.5" customHeight="1" x14ac:dyDescent="0.25">
      <c r="C16" t="s">
        <v>108</v>
      </c>
      <c r="D16" s="973" t="s">
        <v>570</v>
      </c>
      <c r="E16" s="446">
        <f>'Kapton R&amp;T plots'!BR42</f>
        <v>0.10874987326977262</v>
      </c>
      <c r="F16" s="446">
        <f>'Kapton R&amp;T plots'!BS42</f>
        <v>0.16113218439894053</v>
      </c>
      <c r="H16" s="987">
        <f>'Kapton R&amp;T plots'!BU42</f>
        <v>1.8720541771345789</v>
      </c>
      <c r="I16" s="446">
        <f>'Kapton R&amp;T plots'!BV42</f>
        <v>8.9341243300171097E-2</v>
      </c>
    </row>
    <row r="17" spans="3:9" ht="13.5" customHeight="1" x14ac:dyDescent="0.25">
      <c r="C17" t="s">
        <v>108</v>
      </c>
      <c r="D17" s="972" t="s">
        <v>571</v>
      </c>
      <c r="E17" s="446">
        <f>'Kapton R&amp;T plots'!BR43</f>
        <v>9.5517612038381369E-2</v>
      </c>
      <c r="F17" s="446">
        <f>'Kapton R&amp;T plots'!BS43</f>
        <v>0.12419732499439015</v>
      </c>
      <c r="H17" s="987">
        <f>'Kapton R&amp;T plots'!BU43</f>
        <v>1.6693044569636455</v>
      </c>
      <c r="I17" s="446">
        <f>'Kapton R&amp;T plots'!BV43</f>
        <v>8.376624808810354E-2</v>
      </c>
    </row>
    <row r="18" spans="3:9" x14ac:dyDescent="0.25">
      <c r="F18" s="446"/>
    </row>
  </sheetData>
  <conditionalFormatting sqref="D3:D17 L3:L12">
    <cfRule type="cellIs" dxfId="31" priority="1" operator="equal">
      <formula>0</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CJ83"/>
  <sheetViews>
    <sheetView topLeftCell="A2" zoomScale="70" zoomScaleNormal="70" workbookViewId="0">
      <pane xSplit="8" ySplit="1" topLeftCell="BM20" activePane="bottomRight" state="frozen"/>
      <selection activeCell="BM3" sqref="BM3"/>
      <selection pane="topRight" activeCell="BM3" sqref="BM3"/>
      <selection pane="bottomLeft" activeCell="BM3" sqref="BM3"/>
      <selection pane="bottomRight" activeCell="BV28" sqref="BV28"/>
    </sheetView>
  </sheetViews>
  <sheetFormatPr defaultRowHeight="15.75" x14ac:dyDescent="0.25"/>
  <cols>
    <col min="1" max="1" width="5" style="762" customWidth="1"/>
    <col min="2" max="2" width="3.5703125" style="3" customWidth="1"/>
    <col min="3" max="3" width="9" style="750" customWidth="1"/>
    <col min="4" max="4" width="4.42578125" style="4" customWidth="1"/>
    <col min="5" max="5" width="6.85546875" style="4" customWidth="1"/>
    <col min="6" max="6" width="3.42578125" style="4" customWidth="1"/>
    <col min="7" max="7" width="5" style="914" bestFit="1" customWidth="1"/>
    <col min="8" max="8" width="39.85546875" style="750" bestFit="1" customWidth="1"/>
    <col min="9" max="9" width="6.42578125" style="3" customWidth="1"/>
    <col min="10" max="10" width="16.42578125" style="792" bestFit="1" customWidth="1"/>
    <col min="11" max="11" width="4.5703125" style="3" customWidth="1"/>
    <col min="12" max="13" width="3.7109375" style="3" customWidth="1"/>
    <col min="14" max="14" width="4.7109375" style="3" customWidth="1"/>
    <col min="15" max="15" width="7.5703125" style="6" bestFit="1" customWidth="1"/>
    <col min="16" max="16" width="4.7109375" style="6" customWidth="1"/>
    <col min="17" max="17" width="7.140625" style="6" bestFit="1" customWidth="1"/>
    <col min="18" max="18" width="6.5703125" style="6" customWidth="1"/>
    <col min="19" max="19" width="7.140625" style="6" bestFit="1" customWidth="1"/>
    <col min="20" max="21" width="6.85546875" style="6" customWidth="1"/>
    <col min="22" max="22" width="7.140625" style="6" bestFit="1" customWidth="1"/>
    <col min="23" max="23" width="10.28515625" style="6" bestFit="1" customWidth="1"/>
    <col min="24" max="28" width="5.28515625" style="6" customWidth="1"/>
    <col min="29" max="29" width="7.28515625" style="6" bestFit="1" customWidth="1"/>
    <col min="30" max="30" width="4.85546875" style="6" customWidth="1"/>
    <col min="31" max="31" width="6.42578125" style="6" customWidth="1"/>
    <col min="32" max="32" width="5.28515625" style="6" customWidth="1"/>
    <col min="33" max="33" width="10.85546875" style="6" bestFit="1" customWidth="1"/>
    <col min="34" max="34" width="8" style="815" bestFit="1" customWidth="1"/>
    <col min="35" max="35" width="10.28515625" style="6" bestFit="1" customWidth="1"/>
    <col min="36" max="37" width="7.140625" style="6" bestFit="1" customWidth="1"/>
    <col min="38" max="38" width="4.5703125" style="6" customWidth="1"/>
    <col min="39" max="39" width="5" style="6" customWidth="1"/>
    <col min="40" max="40" width="9" style="6" customWidth="1"/>
    <col min="41" max="41" width="5" style="6" customWidth="1"/>
    <col min="42" max="42" width="8.42578125" style="6" bestFit="1" customWidth="1"/>
    <col min="43" max="43" width="5" style="6" customWidth="1"/>
    <col min="44" max="44" width="10.28515625" style="6" bestFit="1" customWidth="1"/>
    <col min="45" max="45" width="9.5703125" style="6" bestFit="1" customWidth="1"/>
    <col min="46" max="47" width="9.7109375" style="6" customWidth="1"/>
    <col min="48" max="57" width="9.140625" style="6" customWidth="1"/>
    <col min="58" max="58" width="10.28515625" style="6" customWidth="1"/>
    <col min="59" max="61" width="9.140625" style="6" customWidth="1"/>
    <col min="62" max="62" width="15.42578125" style="6" customWidth="1"/>
    <col min="63" max="63" width="17" style="6" customWidth="1"/>
    <col min="64" max="64" width="13.28515625" style="6" bestFit="1" customWidth="1"/>
    <col min="65" max="65" width="9.85546875" style="6" bestFit="1" customWidth="1"/>
    <col min="66" max="68" width="9.85546875" style="6" customWidth="1"/>
    <col min="69" max="74" width="9.140625" style="6" customWidth="1"/>
    <col min="75" max="77" width="10.42578125" style="6" bestFit="1" customWidth="1"/>
    <col min="78" max="83" width="9.140625" style="6"/>
    <col min="84" max="16384" width="9.140625" style="3"/>
  </cols>
  <sheetData>
    <row r="1" spans="1:84" s="1" customFormat="1" ht="64.5" customHeight="1" x14ac:dyDescent="0.6">
      <c r="A1" s="763"/>
      <c r="B1" s="2098" t="s">
        <v>431</v>
      </c>
      <c r="C1" s="2099"/>
      <c r="D1" s="2099"/>
      <c r="E1" s="2099"/>
      <c r="F1" s="2099"/>
      <c r="G1" s="2099"/>
      <c r="H1" s="2099"/>
      <c r="I1" s="2099"/>
      <c r="J1" s="2099"/>
      <c r="K1" s="2099"/>
      <c r="L1" s="829"/>
      <c r="M1" s="829"/>
      <c r="N1" s="2100" t="s">
        <v>2</v>
      </c>
      <c r="O1" s="2100"/>
      <c r="P1" s="2100"/>
      <c r="Q1" s="2100"/>
      <c r="R1" s="2100"/>
      <c r="S1" s="2100"/>
      <c r="T1" s="2100"/>
      <c r="U1" s="832"/>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828"/>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1085"/>
      <c r="CF1" s="25"/>
    </row>
    <row r="2" spans="1:84" s="2" customFormat="1" ht="156.75" customHeight="1" x14ac:dyDescent="0.25">
      <c r="A2" s="781" t="s">
        <v>475</v>
      </c>
      <c r="B2" s="768" t="s">
        <v>25</v>
      </c>
      <c r="C2" s="769" t="s">
        <v>1</v>
      </c>
      <c r="D2" s="769" t="s">
        <v>33</v>
      </c>
      <c r="E2" s="769" t="s">
        <v>0</v>
      </c>
      <c r="F2" s="769" t="s">
        <v>26</v>
      </c>
      <c r="G2" s="767"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484</v>
      </c>
      <c r="BN2" s="36" t="s">
        <v>585</v>
      </c>
      <c r="BO2" s="47" t="s">
        <v>584</v>
      </c>
      <c r="BP2" s="774" t="s">
        <v>91</v>
      </c>
      <c r="BQ2" s="774" t="s">
        <v>67</v>
      </c>
      <c r="BR2" s="775" t="s">
        <v>76</v>
      </c>
      <c r="BS2" s="775" t="s">
        <v>77</v>
      </c>
      <c r="BT2" s="775" t="s">
        <v>75</v>
      </c>
      <c r="BU2" s="775" t="s">
        <v>79</v>
      </c>
      <c r="BV2" s="775" t="s">
        <v>80</v>
      </c>
      <c r="BW2" s="776" t="s">
        <v>62</v>
      </c>
      <c r="BX2" s="776" t="s">
        <v>63</v>
      </c>
      <c r="BY2" s="776" t="s">
        <v>64</v>
      </c>
      <c r="BZ2" s="777" t="s">
        <v>483</v>
      </c>
      <c r="CA2" s="777" t="s">
        <v>65</v>
      </c>
      <c r="CB2" s="777" t="s">
        <v>68</v>
      </c>
      <c r="CC2" s="777" t="s">
        <v>66</v>
      </c>
      <c r="CD2" s="777" t="s">
        <v>72</v>
      </c>
      <c r="CE2" s="1109" t="s">
        <v>662</v>
      </c>
      <c r="CF2" s="26"/>
    </row>
    <row r="3" spans="1:84" ht="16.5" customHeight="1" x14ac:dyDescent="0.2">
      <c r="A3" s="780">
        <v>2</v>
      </c>
      <c r="B3" s="784" t="str">
        <f>'SAME R Results'!A97</f>
        <v>9(4)</v>
      </c>
      <c r="C3" s="785" t="str">
        <f>'SAME R Results'!B97</f>
        <v>Teflon</v>
      </c>
      <c r="D3" s="784" t="str">
        <f>'SAME R Results'!C97</f>
        <v>T09</v>
      </c>
      <c r="E3" s="784" t="str">
        <f>'SAME R Results'!D97</f>
        <v>53 T</v>
      </c>
      <c r="F3" s="784">
        <f>'SAME R Results'!E97</f>
        <v>0</v>
      </c>
      <c r="G3" s="784">
        <f>'SAME R Results'!F97</f>
        <v>100</v>
      </c>
      <c r="H3" s="785" t="str">
        <f>'SAME R Results'!G97</f>
        <v>No flow run w/ aging</v>
      </c>
      <c r="I3" s="784">
        <f>'SAME R Results'!H97</f>
        <v>251</v>
      </c>
      <c r="J3" s="786">
        <f>'SAME R Results'!I97</f>
        <v>40429.354166666664</v>
      </c>
      <c r="K3" s="784">
        <f>'SAME R Results'!J97</f>
        <v>0</v>
      </c>
      <c r="L3" s="788"/>
      <c r="M3" s="788"/>
      <c r="N3" s="784">
        <f>'SAME R Results'!K97</f>
        <v>0</v>
      </c>
      <c r="O3" s="793">
        <f>'SAME R Results'!L97</f>
        <v>1.45</v>
      </c>
      <c r="P3" s="784">
        <f>'SAME R Results'!M97</f>
        <v>60</v>
      </c>
      <c r="Q3" s="784">
        <f>'SAME R Results'!N97</f>
        <v>11</v>
      </c>
      <c r="R3" s="784">
        <f>'SAME R Results'!O97</f>
        <v>8</v>
      </c>
      <c r="S3" s="784" t="str">
        <f>'SAME R Results'!P97</f>
        <v>n</v>
      </c>
      <c r="T3" s="784" t="str">
        <f>'SAME R Results'!Q97</f>
        <v>N</v>
      </c>
      <c r="U3" s="784">
        <f>'SAME R Results'!R97</f>
        <v>28.714285714285715</v>
      </c>
      <c r="V3" s="784" t="str">
        <f>'SAME R Results'!S97</f>
        <v>Y</v>
      </c>
      <c r="W3" s="784">
        <f>'SAME R Results'!T97</f>
        <v>75</v>
      </c>
      <c r="X3" s="784" t="str">
        <f>'SAME R Results'!U97</f>
        <v>n</v>
      </c>
      <c r="Y3" s="784" t="str">
        <f>'SAME R Results'!V97</f>
        <v>y</v>
      </c>
      <c r="Z3" s="784" t="str">
        <f>'SAME R Results'!W97</f>
        <v>y</v>
      </c>
      <c r="AA3" s="784" t="str">
        <f>'SAME R Results'!X97</f>
        <v>n</v>
      </c>
      <c r="AB3" s="784" t="str">
        <f>'SAME R Results'!Y97</f>
        <v>n</v>
      </c>
      <c r="AC3" s="789"/>
      <c r="AD3" s="784" t="str">
        <f>'SAME R Results'!Z97</f>
        <v>y</v>
      </c>
      <c r="AE3" s="784">
        <f>'SAME R Results'!AA97</f>
        <v>10</v>
      </c>
      <c r="AF3" s="784" t="str">
        <f>'SAME R Results'!AB97</f>
        <v>y</v>
      </c>
      <c r="AG3" s="817">
        <f>'SAME R Results'!AC97</f>
        <v>5.19567251427413E-2</v>
      </c>
      <c r="AH3" s="819">
        <f>'SAME R Results'!AD97</f>
        <v>0</v>
      </c>
      <c r="AI3" s="784">
        <f>'SAME R Results'!AE97</f>
        <v>58</v>
      </c>
      <c r="AJ3" s="784">
        <f>'SAME R Results'!AF97</f>
        <v>480</v>
      </c>
      <c r="AK3" s="784">
        <f>'SAME R Results'!AG97</f>
        <v>0</v>
      </c>
      <c r="AL3" s="784" t="str">
        <f>'SAME R Results'!AH97</f>
        <v>n</v>
      </c>
      <c r="AM3" s="784" t="str">
        <f>'SAME R Results'!AI97</f>
        <v>y</v>
      </c>
      <c r="AN3" s="784" t="str">
        <f>'SAME R Results'!AJ97</f>
        <v>y</v>
      </c>
      <c r="AO3" s="784" t="str">
        <f>'SAME R Results'!AK97</f>
        <v>n</v>
      </c>
      <c r="AP3" s="784" t="str">
        <f>'SAME R Results'!AL97</f>
        <v>n</v>
      </c>
      <c r="AQ3" s="784" t="str">
        <f>'SAME R Results'!AM97</f>
        <v>y</v>
      </c>
      <c r="AR3" s="817">
        <f>'SAME R Results'!AN97</f>
        <v>5.19567251427413E-2</v>
      </c>
      <c r="AS3" s="819">
        <f>'SAME R Results'!AO97</f>
        <v>0</v>
      </c>
      <c r="AT3" s="784">
        <f>'SAME R Results'!AP97</f>
        <v>0</v>
      </c>
      <c r="AU3" s="789"/>
      <c r="AV3" s="821">
        <f>'SAME R Results'!AQ97</f>
        <v>0</v>
      </c>
      <c r="AW3" s="821">
        <f>'SAME R Results'!AR97</f>
        <v>0.94950894999999991</v>
      </c>
      <c r="AX3" s="821">
        <f>'SAME R Results'!AS97</f>
        <v>0</v>
      </c>
      <c r="AY3" s="821">
        <f>'SAME R Results'!AT97</f>
        <v>0</v>
      </c>
      <c r="AZ3" s="824"/>
      <c r="BA3" s="824"/>
      <c r="BB3" s="821">
        <f>'SAME R Results'!AU97</f>
        <v>9.9487275E-2</v>
      </c>
      <c r="BC3" s="821">
        <f>'SAME R Results'!AV97</f>
        <v>4.5669559999999998E-2</v>
      </c>
      <c r="BD3" s="821">
        <f>'SAME R Results'!AW97</f>
        <v>5.3802945000000006</v>
      </c>
      <c r="BE3" s="821">
        <f>'SAME R Results'!AX97</f>
        <v>4.7662969999999998</v>
      </c>
      <c r="BF3" s="827">
        <f>'SAME R Results'!AY97</f>
        <v>20005</v>
      </c>
      <c r="BG3" s="784">
        <f>'SAME R Results'!AZ97</f>
        <v>0.16552729999999999</v>
      </c>
      <c r="BH3" s="784">
        <f>'SAME R Results'!BA97</f>
        <v>0.10591135</v>
      </c>
      <c r="BI3" s="789"/>
      <c r="BJ3" s="784">
        <f>'SAME R Results'!BB97</f>
        <v>6.1547000000000001</v>
      </c>
      <c r="BK3" s="784">
        <f>'SAME R Results'!BC97</f>
        <v>0.61399750000000086</v>
      </c>
      <c r="BL3" s="784">
        <f>'SAME R Results'!BD97</f>
        <v>547365.29240186652</v>
      </c>
      <c r="BM3" s="784">
        <f>'SAME R Results'!BE97</f>
        <v>107.76767704558564</v>
      </c>
      <c r="BN3" s="784">
        <f>'SAME R Results'!BF97</f>
        <v>5.3817715000000002E-2</v>
      </c>
      <c r="BO3" s="784">
        <f>'SAME R Results'!BG97</f>
        <v>1.4903987499999997E-2</v>
      </c>
      <c r="BP3" s="789"/>
      <c r="BQ3" s="784">
        <f>'SAME R Results'!BH97</f>
        <v>13.909621999999999</v>
      </c>
      <c r="BR3" s="817">
        <f>'SAME R Results'!BI97</f>
        <v>0.19688438149356463</v>
      </c>
      <c r="BS3" s="817">
        <f>'SAME R Results'!BJ97</f>
        <v>0.28046085669391252</v>
      </c>
      <c r="BT3" s="817">
        <f>'SAME R Results'!BL97</f>
        <v>3.6109608250812082</v>
      </c>
      <c r="BU3" s="817">
        <f>'SAME R Results'!BM97</f>
        <v>1.8127147982276335</v>
      </c>
      <c r="BV3" s="817">
        <f>'SAME R Results'!BN97</f>
        <v>0.16496080616084327</v>
      </c>
      <c r="BW3" s="784">
        <f>'SAME R Results'!BO97</f>
        <v>547365.29240186652</v>
      </c>
      <c r="BX3" s="784">
        <f>'SAME R Results'!BP97</f>
        <v>538509.55719654087</v>
      </c>
      <c r="BY3" s="784">
        <f>'SAME R Results'!BQ97</f>
        <v>507820.58439043316</v>
      </c>
      <c r="BZ3" s="784">
        <f>'SAME R Results'!BR97</f>
        <v>107.76767704558564</v>
      </c>
      <c r="CA3" s="784">
        <f>'SAME R Results'!BS97</f>
        <v>0.13628640237947279</v>
      </c>
      <c r="CB3" s="784">
        <f>'SAME R Results'!BT97</f>
        <v>2.2599999999999998</v>
      </c>
      <c r="CC3" s="784">
        <f>'SAME R Results'!BV97</f>
        <v>1</v>
      </c>
      <c r="CD3" s="784">
        <f>'SAME R Results'!BW97</f>
        <v>2.2000000000000002</v>
      </c>
      <c r="CE3" s="784">
        <f>'SAME R Results'!BZ97</f>
        <v>524.94478411670389</v>
      </c>
      <c r="CF3" s="27"/>
    </row>
    <row r="4" spans="1:84" ht="16.5" customHeight="1" x14ac:dyDescent="0.2">
      <c r="A4" s="780">
        <v>2</v>
      </c>
      <c r="B4" s="784" t="str">
        <f>'SAME R Results'!A108</f>
        <v>10 (4)</v>
      </c>
      <c r="C4" s="785" t="str">
        <f>'SAME R Results'!B108</f>
        <v>Teflon</v>
      </c>
      <c r="D4" s="784" t="str">
        <f>'SAME R Results'!C108</f>
        <v>T10</v>
      </c>
      <c r="E4" s="784" t="str">
        <f>'SAME R Results'!D108</f>
        <v>58 T</v>
      </c>
      <c r="F4" s="784">
        <f>'SAME R Results'!E108</f>
        <v>0</v>
      </c>
      <c r="G4" s="784">
        <f>'SAME R Results'!F108</f>
        <v>105</v>
      </c>
      <c r="H4" s="785" t="str">
        <f>'SAME R Results'!G108</f>
        <v>No flow run w/ aging</v>
      </c>
      <c r="I4" s="784">
        <f>'SAME R Results'!H108</f>
        <v>252</v>
      </c>
      <c r="J4" s="786">
        <f>'SAME R Results'!I108</f>
        <v>40430.305555555555</v>
      </c>
      <c r="K4" s="784">
        <f>'SAME R Results'!J108</f>
        <v>0</v>
      </c>
      <c r="L4" s="788"/>
      <c r="M4" s="788"/>
      <c r="N4" s="784">
        <f>'SAME R Results'!K108</f>
        <v>0</v>
      </c>
      <c r="O4" s="793">
        <f>'SAME R Results'!L108</f>
        <v>1.45</v>
      </c>
      <c r="P4" s="784">
        <f>'SAME R Results'!M108</f>
        <v>60</v>
      </c>
      <c r="Q4" s="784">
        <f>'SAME R Results'!N108</f>
        <v>11</v>
      </c>
      <c r="R4" s="784">
        <f>'SAME R Results'!O108</f>
        <v>8</v>
      </c>
      <c r="S4" s="784" t="str">
        <f>'SAME R Results'!P108</f>
        <v>n</v>
      </c>
      <c r="T4" s="784" t="str">
        <f>'SAME R Results'!Q108</f>
        <v>N</v>
      </c>
      <c r="U4" s="784">
        <f>'SAME R Results'!R108</f>
        <v>24.142857142857142</v>
      </c>
      <c r="V4" s="784" t="str">
        <f>'SAME R Results'!S108</f>
        <v>Y</v>
      </c>
      <c r="W4" s="784">
        <f>'SAME R Results'!T108</f>
        <v>75</v>
      </c>
      <c r="X4" s="784" t="str">
        <f>'SAME R Results'!U108</f>
        <v>n</v>
      </c>
      <c r="Y4" s="784" t="str">
        <f>'SAME R Results'!V108</f>
        <v>y</v>
      </c>
      <c r="Z4" s="784" t="str">
        <f>'SAME R Results'!W108</f>
        <v>y</v>
      </c>
      <c r="AA4" s="784" t="str">
        <f>'SAME R Results'!X108</f>
        <v>n</v>
      </c>
      <c r="AB4" s="784" t="str">
        <f>'SAME R Results'!Y108</f>
        <v>n</v>
      </c>
      <c r="AC4" s="789"/>
      <c r="AD4" s="784" t="str">
        <f>'SAME R Results'!Z108</f>
        <v>y</v>
      </c>
      <c r="AE4" s="784">
        <f>'SAME R Results'!AA108</f>
        <v>10</v>
      </c>
      <c r="AF4" s="784" t="str">
        <f>'SAME R Results'!AB108</f>
        <v>y</v>
      </c>
      <c r="AG4" s="817">
        <f>'SAME R Results'!AC108</f>
        <v>7.8816036857303803E-2</v>
      </c>
      <c r="AH4" s="819">
        <f>'SAME R Results'!AD108</f>
        <v>0</v>
      </c>
      <c r="AI4" s="784">
        <f>'SAME R Results'!AE108</f>
        <v>58</v>
      </c>
      <c r="AJ4" s="784">
        <f>'SAME R Results'!AF108</f>
        <v>480</v>
      </c>
      <c r="AK4" s="784">
        <f>'SAME R Results'!AG108</f>
        <v>0</v>
      </c>
      <c r="AL4" s="784" t="str">
        <f>'SAME R Results'!AH108</f>
        <v>n</v>
      </c>
      <c r="AM4" s="784" t="str">
        <f>'SAME R Results'!AI108</f>
        <v>y</v>
      </c>
      <c r="AN4" s="784" t="str">
        <f>'SAME R Results'!AJ108</f>
        <v>y</v>
      </c>
      <c r="AO4" s="784" t="str">
        <f>'SAME R Results'!AK108</f>
        <v>n</v>
      </c>
      <c r="AP4" s="784" t="str">
        <f>'SAME R Results'!AL108</f>
        <v>n</v>
      </c>
      <c r="AQ4" s="784" t="str">
        <f>'SAME R Results'!AM108</f>
        <v>y</v>
      </c>
      <c r="AR4" s="817">
        <f>'SAME R Results'!AN108</f>
        <v>7.8816036857303803E-2</v>
      </c>
      <c r="AS4" s="819">
        <f>'SAME R Results'!AO108</f>
        <v>0</v>
      </c>
      <c r="AT4" s="784">
        <f>'SAME R Results'!AP108</f>
        <v>0</v>
      </c>
      <c r="AU4" s="789"/>
      <c r="AV4" s="821">
        <f>'SAME R Results'!AQ108</f>
        <v>0</v>
      </c>
      <c r="AW4" s="821">
        <f>'SAME R Results'!AR108</f>
        <v>0.72790545000000006</v>
      </c>
      <c r="AX4" s="821">
        <f>'SAME R Results'!AS108</f>
        <v>0</v>
      </c>
      <c r="AY4" s="821">
        <f>'SAME R Results'!AT108</f>
        <v>0</v>
      </c>
      <c r="AZ4" s="824"/>
      <c r="BA4" s="824"/>
      <c r="BB4" s="821">
        <f>'SAME R Results'!AU108</f>
        <v>7.0968630000000005E-2</v>
      </c>
      <c r="BC4" s="821">
        <f>'SAME R Results'!AV108</f>
        <v>3.3172600000000003E-2</v>
      </c>
      <c r="BD4" s="821">
        <f>'SAME R Results'!AW108</f>
        <v>4.9005119999999991</v>
      </c>
      <c r="BE4" s="821">
        <f>'SAME R Results'!AX108</f>
        <v>4.6981969999999995</v>
      </c>
      <c r="BF4" s="827">
        <f>'SAME R Results'!AY108</f>
        <v>10972.5</v>
      </c>
      <c r="BG4" s="784">
        <f>'SAME R Results'!AZ108</f>
        <v>0.11625669499999998</v>
      </c>
      <c r="BH4" s="784">
        <f>'SAME R Results'!BA108</f>
        <v>7.9238889999999992E-2</v>
      </c>
      <c r="BI4" s="789"/>
      <c r="BJ4" s="784">
        <f>'SAME R Results'!BB108</f>
        <v>2.8476999999999997</v>
      </c>
      <c r="BK4" s="784">
        <f>'SAME R Results'!BC108</f>
        <v>0.20231499999999958</v>
      </c>
      <c r="BL4" s="784">
        <f>'SAME R Results'!BD108</f>
        <v>195396.75079555667</v>
      </c>
      <c r="BM4" s="784">
        <f>'SAME R Results'!BE108</f>
        <v>33.687000501383118</v>
      </c>
      <c r="BN4" s="784">
        <f>'SAME R Results'!BF108</f>
        <v>3.7796030000000001E-2</v>
      </c>
      <c r="BO4" s="784">
        <f>'SAME R Results'!BG108</f>
        <v>9.2544512499999967E-3</v>
      </c>
      <c r="BP4" s="789"/>
      <c r="BQ4" s="784">
        <f>'SAME R Results'!BH108</f>
        <v>6.4358019999999989</v>
      </c>
      <c r="BR4" s="817">
        <f>'SAME R Results'!BI108</f>
        <v>0.17240307407480779</v>
      </c>
      <c r="BS4" s="817">
        <f>'SAME R Results'!BJ108</f>
        <v>0.30578863797657757</v>
      </c>
      <c r="BT4" s="817">
        <f>'SAME R Results'!BL108</f>
        <v>4.0840919660147339</v>
      </c>
      <c r="BU4" s="817">
        <f>'SAME R Results'!BM108</f>
        <v>2.1318850131134703</v>
      </c>
      <c r="BV4" s="817">
        <f>'SAME R Results'!BN108</f>
        <v>0.1294514250758422</v>
      </c>
      <c r="BW4" s="784">
        <f>'SAME R Results'!BO108</f>
        <v>195396.75079555667</v>
      </c>
      <c r="BX4" s="784">
        <f>'SAME R Results'!BP108</f>
        <v>192194.7691930446</v>
      </c>
      <c r="BY4" s="784">
        <f>'SAME R Results'!BQ108</f>
        <v>182355.98463636919</v>
      </c>
      <c r="BZ4" s="784">
        <f>'SAME R Results'!BR108</f>
        <v>33.687000501383118</v>
      </c>
      <c r="CA4" s="784">
        <f>'SAME R Results'!BS108</f>
        <v>4.4906996359761954E-2</v>
      </c>
      <c r="CB4" s="784">
        <f>'SAME R Results'!BT108</f>
        <v>2.2599999999999998</v>
      </c>
      <c r="CC4" s="784">
        <f>'SAME R Results'!BV108</f>
        <v>1</v>
      </c>
      <c r="CD4" s="784">
        <f>'SAME R Results'!BW108</f>
        <v>2.2000000000000002</v>
      </c>
      <c r="CE4" s="784">
        <f>'SAME R Results'!BZ108</f>
        <v>527.87656862261747</v>
      </c>
      <c r="CF4" s="27"/>
    </row>
    <row r="5" spans="1:84" ht="16.5" customHeight="1" x14ac:dyDescent="0.2">
      <c r="A5" s="778">
        <v>1</v>
      </c>
      <c r="B5" s="779">
        <f>'SAME1 Flight Tests 8-27-09'!A53</f>
        <v>5</v>
      </c>
      <c r="C5" s="779" t="str">
        <f>'SAME1 Flight Tests 8-27-09'!B53</f>
        <v>Teflon</v>
      </c>
      <c r="D5" s="782"/>
      <c r="E5" s="779" t="str">
        <f>'SAME1 Flight Tests 8-27-09'!C53</f>
        <v>41 T</v>
      </c>
      <c r="F5" s="779">
        <f>'SAME1 Flight Tests 8-27-09'!D53</f>
        <v>2</v>
      </c>
      <c r="G5" s="805">
        <f>'SAME1 Flight Tests 8-27-09'!E53</f>
        <v>41</v>
      </c>
      <c r="H5" s="779" t="str">
        <f>'SAME1 Flight Tests 8-27-09'!F53</f>
        <v>low flow aging</v>
      </c>
      <c r="I5" s="779">
        <f>'SAME1 Flight Tests 8-27-09'!G53</f>
        <v>277</v>
      </c>
      <c r="J5" s="791">
        <f>'SAME1 Flight Tests 8-27-09'!H53</f>
        <v>39359</v>
      </c>
      <c r="K5" s="779">
        <f>'SAME1 Flight Tests 8-27-09'!I53</f>
        <v>0</v>
      </c>
      <c r="L5" s="779" t="str">
        <f>'SAME1 Flight Tests 8-27-09'!J53</f>
        <v>n</v>
      </c>
      <c r="M5" s="779" t="str">
        <f>'SAME1 Flight Tests 8-27-09'!K53</f>
        <v>n</v>
      </c>
      <c r="N5" s="779">
        <f>'SAME1 Flight Tests 8-27-09'!L53</f>
        <v>2</v>
      </c>
      <c r="O5" s="804">
        <f>'SAME1 Flight Tests 8-27-09'!M53</f>
        <v>1.44</v>
      </c>
      <c r="P5" s="805">
        <f>'SAME1 Flight Tests 8-27-09'!N53</f>
        <v>60</v>
      </c>
      <c r="Q5" s="805">
        <f>'SAME1 Flight Tests 8-27-09'!O53</f>
        <v>11</v>
      </c>
      <c r="R5" s="805">
        <f>'SAME1 Flight Tests 8-27-09'!P53</f>
        <v>8</v>
      </c>
      <c r="S5" s="806"/>
      <c r="T5" s="806"/>
      <c r="U5" s="805">
        <f>'SAME1 Flight Tests 8-27-09'!Q53</f>
        <v>36.166666666666664</v>
      </c>
      <c r="V5" s="806"/>
      <c r="W5" s="806"/>
      <c r="X5" s="806"/>
      <c r="Y5" s="806"/>
      <c r="Z5" s="806"/>
      <c r="AA5" s="805" t="str">
        <f>'SAME1 Flight Tests 8-27-09'!R53</f>
        <v>n</v>
      </c>
      <c r="AB5" s="805" t="str">
        <f>'SAME1 Flight Tests 8-27-09'!S53</f>
        <v>n</v>
      </c>
      <c r="AC5" s="805">
        <f>'SAME1 Flight Tests 8-27-09'!T53</f>
        <v>1</v>
      </c>
      <c r="AD5" s="806"/>
      <c r="AE5" s="805">
        <f>'SAME1 Flight Tests 8-27-09'!U53</f>
        <v>10</v>
      </c>
      <c r="AF5" s="806"/>
      <c r="AG5" s="816">
        <f>'SAME1 Flight Tests 8-27-09'!V53</f>
        <v>5.19567251427413E-2</v>
      </c>
      <c r="AH5" s="818">
        <f>'SAME1 Flight Tests 8-27-09'!W53</f>
        <v>0</v>
      </c>
      <c r="AI5" s="806"/>
      <c r="AJ5" s="806"/>
      <c r="AK5" s="806"/>
      <c r="AL5" s="806"/>
      <c r="AM5" s="806"/>
      <c r="AN5" s="806"/>
      <c r="AO5" s="806"/>
      <c r="AP5" s="806"/>
      <c r="AQ5" s="806"/>
      <c r="AR5" s="806"/>
      <c r="AS5" s="806"/>
      <c r="AT5" s="806"/>
      <c r="AU5" s="805">
        <f>'SAME1 Flight Tests 8-27-09'!X53</f>
        <v>1.52</v>
      </c>
      <c r="AV5" s="820">
        <f>'SAME1 Flight Tests 8-27-09'!Y53</f>
        <v>3.4109799999999999</v>
      </c>
      <c r="AW5" s="820">
        <f>'SAME1 Flight Tests 8-27-09'!Z53</f>
        <v>6.8664520000000001E-4</v>
      </c>
      <c r="AX5" s="820">
        <f>'SAME1 Flight Tests 8-27-09'!AA53</f>
        <v>-6.8664520000000001E-4</v>
      </c>
      <c r="AY5" s="822"/>
      <c r="AZ5" s="822"/>
      <c r="BA5" s="820">
        <f>'SAME1 Flight Tests 8-27-09'!AC53</f>
        <v>4.8838045000000001</v>
      </c>
      <c r="BB5" s="822"/>
      <c r="BC5" s="822"/>
      <c r="BD5" s="820">
        <f>'SAME1 Flight Tests 8-27-09'!AB53</f>
        <v>5.6414489999999997</v>
      </c>
      <c r="BE5" s="820">
        <f>'SAME1 Flight Tests 8-27-09'!AD53</f>
        <v>4.6681819999999998</v>
      </c>
      <c r="BF5" s="826">
        <f>'SAME1 Flight Tests 8-27-09'!AE53</f>
        <v>36115</v>
      </c>
      <c r="BG5" s="806"/>
      <c r="BH5" s="806"/>
      <c r="BI5" s="805">
        <f>'SAME1 Flight Tests 8-27-09'!AF53</f>
        <v>26.416450000000005</v>
      </c>
      <c r="BJ5" s="805">
        <f>'SAME1 Flight Tests 8-27-09'!AG53</f>
        <v>30.194600000000001</v>
      </c>
      <c r="BK5" s="805">
        <f>'SAME1 Flight Tests 8-27-09'!AH53</f>
        <v>0.97326699999999988</v>
      </c>
      <c r="BL5" s="805">
        <f>'SAME1 Flight Tests 8-27-09'!AK53</f>
        <v>1010553.8850986513</v>
      </c>
      <c r="BM5" s="805">
        <f>'SAME1 Flight Tests 8-27-09'!AL53</f>
        <v>179.6819752300683</v>
      </c>
      <c r="BN5" s="806"/>
      <c r="BO5" s="805"/>
      <c r="BP5" s="806"/>
      <c r="BQ5" s="805">
        <f>'SAME1 Flight Tests 8-27-09'!AM53</f>
        <v>68.239795999999998</v>
      </c>
      <c r="BR5" s="816">
        <f>'SAME1 Flight Tests 8-27-09'!AP53</f>
        <v>0.17780543707723964</v>
      </c>
      <c r="BS5" s="816">
        <f>'SAME1 Flight Tests 8-27-09'!AQ53</f>
        <v>0.38972921366338154</v>
      </c>
      <c r="BT5" s="816"/>
      <c r="BU5" s="816">
        <f>'SAME1 Flight Tests 8-27-09'!AS53</f>
        <v>2.4250886715837647</v>
      </c>
      <c r="BV5" s="816">
        <f>'SAME1 Flight Tests 8-27-09'!AT53</f>
        <v>0.12009808290984868</v>
      </c>
      <c r="BW5" s="807">
        <f>'SAME1 Flight Tests 8-27-09'!BB53</f>
        <v>1010553.8850986513</v>
      </c>
      <c r="BX5" s="807">
        <f>'SAME1 Flight Tests 8-27-09'!BC53</f>
        <v>994566.63806339353</v>
      </c>
      <c r="BY5" s="807">
        <f>'SAME1 Flight Tests 8-27-09'!BD53</f>
        <v>927965.8522076006</v>
      </c>
      <c r="BZ5" s="806"/>
      <c r="CA5" s="805">
        <f>'SAME1 Flight Tests 8-27-09'!BG53</f>
        <v>0.20885557939914159</v>
      </c>
      <c r="CB5" s="805">
        <f>'SAME1 Flight Tests 8-27-09'!BF53</f>
        <v>2.2599999999999998</v>
      </c>
      <c r="CC5" s="783"/>
      <c r="CD5" s="805">
        <f>'SAME1 Flight Tests 8-27-09'!BE53</f>
        <v>2.2000000000000002</v>
      </c>
      <c r="CE5" s="805">
        <f>'SAME1 Flight Tests 8-27-09'!BH53</f>
        <v>517.69385314585145</v>
      </c>
      <c r="CF5" s="27"/>
    </row>
    <row r="6" spans="1:84" ht="16.5" customHeight="1" x14ac:dyDescent="0.2">
      <c r="A6" s="780">
        <v>2</v>
      </c>
      <c r="B6" s="784" t="str">
        <f>'SAME R Results'!A119</f>
        <v>11(4)</v>
      </c>
      <c r="C6" s="785" t="str">
        <f>'SAME R Results'!B119</f>
        <v>Teflon</v>
      </c>
      <c r="D6" s="784" t="str">
        <f>'SAME R Results'!C119</f>
        <v>T11</v>
      </c>
      <c r="E6" s="784" t="str">
        <f>'SAME R Results'!D119</f>
        <v>64 T</v>
      </c>
      <c r="F6" s="784">
        <f>'SAME R Results'!E119</f>
        <v>0</v>
      </c>
      <c r="G6" s="784">
        <f>'SAME R Results'!F119</f>
        <v>111</v>
      </c>
      <c r="H6" s="785" t="str">
        <f>'SAME R Results'!G119</f>
        <v>low flow run w STS</v>
      </c>
      <c r="I6" s="784">
        <f>'SAME R Results'!H119</f>
        <v>253</v>
      </c>
      <c r="J6" s="786">
        <f>'SAME R Results'!I119</f>
        <v>40430.305555555555</v>
      </c>
      <c r="K6" s="784">
        <f>'SAME R Results'!J119</f>
        <v>0</v>
      </c>
      <c r="L6" s="788"/>
      <c r="M6" s="788"/>
      <c r="N6" s="784">
        <f>'SAME R Results'!K119</f>
        <v>2</v>
      </c>
      <c r="O6" s="793">
        <f>'SAME R Results'!L119</f>
        <v>1.45</v>
      </c>
      <c r="P6" s="784">
        <f>'SAME R Results'!M119</f>
        <v>60</v>
      </c>
      <c r="Q6" s="784">
        <f>'SAME R Results'!N119</f>
        <v>11</v>
      </c>
      <c r="R6" s="784">
        <f>'SAME R Results'!O119</f>
        <v>8</v>
      </c>
      <c r="S6" s="784" t="str">
        <f>'SAME R Results'!P119</f>
        <v>n</v>
      </c>
      <c r="T6" s="784" t="str">
        <f>'SAME R Results'!Q119</f>
        <v>n</v>
      </c>
      <c r="U6" s="784">
        <f>'SAME R Results'!R119</f>
        <v>42.571428571428569</v>
      </c>
      <c r="V6" s="784" t="str">
        <f>'SAME R Results'!S119</f>
        <v>n</v>
      </c>
      <c r="W6" s="784">
        <f>'SAME R Results'!T119</f>
        <v>0</v>
      </c>
      <c r="X6" s="784" t="str">
        <f>'SAME R Results'!U119</f>
        <v>y</v>
      </c>
      <c r="Y6" s="784" t="str">
        <f>'SAME R Results'!V119</f>
        <v>n</v>
      </c>
      <c r="Z6" s="784" t="str">
        <f>'SAME R Results'!W119</f>
        <v>y</v>
      </c>
      <c r="AA6" s="784" t="str">
        <f>'SAME R Results'!X119</f>
        <v>n</v>
      </c>
      <c r="AB6" s="784" t="str">
        <f>'SAME R Results'!Y119</f>
        <v>n</v>
      </c>
      <c r="AC6" s="789"/>
      <c r="AD6" s="784" t="str">
        <f>'SAME R Results'!Z119</f>
        <v>y</v>
      </c>
      <c r="AE6" s="784">
        <f>'SAME R Results'!AA119</f>
        <v>10</v>
      </c>
      <c r="AF6" s="784" t="str">
        <f>'SAME R Results'!AB119</f>
        <v>y</v>
      </c>
      <c r="AG6" s="817">
        <f>'SAME R Results'!AC119</f>
        <v>5.19567251427413E-2</v>
      </c>
      <c r="AH6" s="819">
        <f>'SAME R Results'!AD119</f>
        <v>0</v>
      </c>
      <c r="AI6" s="784">
        <f>'SAME R Results'!AE119</f>
        <v>0</v>
      </c>
      <c r="AJ6" s="784">
        <f>'SAME R Results'!AF119</f>
        <v>0</v>
      </c>
      <c r="AK6" s="784">
        <f>'SAME R Results'!AG119</f>
        <v>0</v>
      </c>
      <c r="AL6" s="784">
        <f>'SAME R Results'!AH119</f>
        <v>0</v>
      </c>
      <c r="AM6" s="784">
        <f>'SAME R Results'!AI119</f>
        <v>0</v>
      </c>
      <c r="AN6" s="784">
        <f>'SAME R Results'!AJ119</f>
        <v>0</v>
      </c>
      <c r="AO6" s="784">
        <f>'SAME R Results'!AK119</f>
        <v>0</v>
      </c>
      <c r="AP6" s="784">
        <f>'SAME R Results'!AL119</f>
        <v>0</v>
      </c>
      <c r="AQ6" s="784">
        <f>'SAME R Results'!AM119</f>
        <v>0</v>
      </c>
      <c r="AR6" s="817">
        <f>'SAME R Results'!AN119</f>
        <v>0</v>
      </c>
      <c r="AS6" s="819">
        <f>'SAME R Results'!AO119</f>
        <v>0</v>
      </c>
      <c r="AT6" s="784">
        <f>'SAME R Results'!AP119</f>
        <v>0</v>
      </c>
      <c r="AU6" s="789"/>
      <c r="AV6" s="821">
        <f>'SAME R Results'!AQ119</f>
        <v>0</v>
      </c>
      <c r="AW6" s="821">
        <f>'SAME R Results'!AR119</f>
        <v>4.0240935000000002</v>
      </c>
      <c r="AX6" s="821">
        <f>'SAME R Results'!AS119</f>
        <v>8.3923319999999984E-4</v>
      </c>
      <c r="AY6" s="821">
        <f>'SAME R Results'!AT119</f>
        <v>5.0353989999999999E-4</v>
      </c>
      <c r="AZ6" s="824"/>
      <c r="BA6" s="824"/>
      <c r="BB6" s="821">
        <f>'SAME R Results'!AU119</f>
        <v>0</v>
      </c>
      <c r="BC6" s="821">
        <f>'SAME R Results'!AV119</f>
        <v>0</v>
      </c>
      <c r="BD6" s="821">
        <f>'SAME R Results'!AW119</f>
        <v>6.3572225000000007</v>
      </c>
      <c r="BE6" s="821">
        <f>'SAME R Results'!AX119</f>
        <v>4.6339724999999996</v>
      </c>
      <c r="BF6" s="827">
        <f>'SAME R Results'!AY119</f>
        <v>46965</v>
      </c>
      <c r="BG6" s="784">
        <f>'SAME R Results'!AZ119</f>
        <v>0</v>
      </c>
      <c r="BH6" s="784">
        <f>'SAME R Results'!BA119</f>
        <v>0</v>
      </c>
      <c r="BI6" s="789"/>
      <c r="BJ6" s="784">
        <f>'SAME R Results'!BB119</f>
        <v>31.824649999999998</v>
      </c>
      <c r="BK6" s="784">
        <f>'SAME R Results'!BC119</f>
        <v>1.7232500000000011</v>
      </c>
      <c r="BL6" s="784">
        <f>'SAME R Results'!BD119</f>
        <v>1333768.9444362801</v>
      </c>
      <c r="BM6" s="784">
        <f>'SAME R Results'!BE119</f>
        <v>367.17168120282838</v>
      </c>
      <c r="BN6" s="784">
        <f>'SAME R Results'!BF119</f>
        <v>0</v>
      </c>
      <c r="BO6" s="784">
        <f>'SAME R Results'!BG119</f>
        <v>0</v>
      </c>
      <c r="BP6" s="789"/>
      <c r="BQ6" s="784">
        <f>'SAME R Results'!BH119</f>
        <v>71.923708999999988</v>
      </c>
      <c r="BR6" s="817">
        <f>'SAME R Results'!BI119</f>
        <v>0.27528882175166719</v>
      </c>
      <c r="BS6" s="817">
        <f>'SAME R Results'!BJ119</f>
        <v>0.3604043772501847</v>
      </c>
      <c r="BT6" s="817">
        <f>'SAME R Results'!BL119</f>
        <v>0</v>
      </c>
      <c r="BU6" s="817">
        <f>'SAME R Results'!BM119</f>
        <v>1.680419088152735</v>
      </c>
      <c r="BV6" s="817">
        <f>'SAME R Results'!BN119</f>
        <v>0.24059568656859387</v>
      </c>
      <c r="BW6" s="784">
        <f>'SAME R Results'!BO119</f>
        <v>1333768.9444362801</v>
      </c>
      <c r="BX6" s="784">
        <f>'SAME R Results'!BP119</f>
        <v>1312978.6618110307</v>
      </c>
      <c r="BY6" s="784">
        <f>'SAME R Results'!BQ119</f>
        <v>1216561.466323107</v>
      </c>
      <c r="BZ6" s="784">
        <f>'SAME R Results'!BR119</f>
        <v>367.17168120282838</v>
      </c>
      <c r="CA6" s="784">
        <f>'SAME R Results'!BS119</f>
        <v>0.38250244162301361</v>
      </c>
      <c r="CB6" s="784">
        <f>'SAME R Results'!BT119</f>
        <v>2.2599999999999998</v>
      </c>
      <c r="CC6" s="784">
        <f>'SAME R Results'!BV119</f>
        <v>1</v>
      </c>
      <c r="CD6" s="784">
        <f>'SAME R Results'!BW119</f>
        <v>2.2000000000000002</v>
      </c>
      <c r="CE6" s="784">
        <f>'SAME R Results'!BZ119</f>
        <v>528.55724747805561</v>
      </c>
      <c r="CF6" s="27"/>
    </row>
    <row r="7" spans="1:84" ht="16.5" customHeight="1" x14ac:dyDescent="0.2">
      <c r="A7" s="778">
        <v>1</v>
      </c>
      <c r="B7" s="779">
        <f>'SAME1 Flight Tests 8-27-09'!A29</f>
        <v>3</v>
      </c>
      <c r="C7" s="779" t="str">
        <f>'SAME1 Flight Tests 8-27-09'!B29</f>
        <v>Teflon</v>
      </c>
      <c r="D7" s="782"/>
      <c r="E7" s="779" t="str">
        <f>'SAME1 Flight Tests 8-27-09'!C29</f>
        <v>25 T</v>
      </c>
      <c r="F7" s="779">
        <f>'SAME1 Flight Tests 8-27-09'!D29</f>
        <v>4</v>
      </c>
      <c r="G7" s="805">
        <f>'SAME1 Flight Tests 8-27-09'!E29</f>
        <v>25</v>
      </c>
      <c r="H7" s="779" t="str">
        <f>'SAME1 Flight Tests 8-27-09'!F29</f>
        <v>Air flow down</v>
      </c>
      <c r="I7" s="779">
        <f>'SAME1 Flight Tests 8-27-09'!G29</f>
        <v>268</v>
      </c>
      <c r="J7" s="791">
        <f>'SAME1 Flight Tests 8-27-09'!H29</f>
        <v>39350</v>
      </c>
      <c r="K7" s="779">
        <f>'SAME1 Flight Tests 8-27-09'!I29</f>
        <v>0</v>
      </c>
      <c r="L7" s="779" t="str">
        <f>'SAME1 Flight Tests 8-27-09'!J29</f>
        <v>n</v>
      </c>
      <c r="M7" s="779" t="str">
        <f>'SAME1 Flight Tests 8-27-09'!K29</f>
        <v>n</v>
      </c>
      <c r="N7" s="779">
        <f>'SAME1 Flight Tests 8-27-09'!L29</f>
        <v>4</v>
      </c>
      <c r="O7" s="804">
        <f>'SAME1 Flight Tests 8-27-09'!M29</f>
        <v>1.4450000000000001</v>
      </c>
      <c r="P7" s="805">
        <f>'SAME1 Flight Tests 8-27-09'!N29</f>
        <v>60</v>
      </c>
      <c r="Q7" s="805">
        <f>'SAME1 Flight Tests 8-27-09'!O29</f>
        <v>11</v>
      </c>
      <c r="R7" s="805">
        <f>'SAME1 Flight Tests 8-27-09'!P29</f>
        <v>8</v>
      </c>
      <c r="S7" s="806"/>
      <c r="T7" s="806"/>
      <c r="U7" s="805">
        <f>'SAME1 Flight Tests 8-27-09'!Q29</f>
        <v>33.5</v>
      </c>
      <c r="V7" s="806"/>
      <c r="W7" s="806"/>
      <c r="X7" s="806"/>
      <c r="Y7" s="806"/>
      <c r="Z7" s="806"/>
      <c r="AA7" s="805" t="str">
        <f>'SAME1 Flight Tests 8-27-09'!R29</f>
        <v>n</v>
      </c>
      <c r="AB7" s="805" t="str">
        <f>'SAME1 Flight Tests 8-27-09'!S29</f>
        <v>n</v>
      </c>
      <c r="AC7" s="805">
        <f>'SAME1 Flight Tests 8-27-09'!T29</f>
        <v>1</v>
      </c>
      <c r="AD7" s="806"/>
      <c r="AE7" s="805">
        <f>'SAME1 Flight Tests 8-27-09'!U29</f>
        <v>10</v>
      </c>
      <c r="AF7" s="806"/>
      <c r="AG7" s="816">
        <f>'SAME1 Flight Tests 8-27-09'!V29</f>
        <v>5.19567251427413E-2</v>
      </c>
      <c r="AH7" s="818">
        <f>'SAME1 Flight Tests 8-27-09'!W29</f>
        <v>0</v>
      </c>
      <c r="AI7" s="806"/>
      <c r="AJ7" s="806"/>
      <c r="AK7" s="806"/>
      <c r="AL7" s="806"/>
      <c r="AM7" s="806"/>
      <c r="AN7" s="806"/>
      <c r="AO7" s="806"/>
      <c r="AP7" s="806"/>
      <c r="AQ7" s="806"/>
      <c r="AR7" s="806"/>
      <c r="AS7" s="806"/>
      <c r="AT7" s="806"/>
      <c r="AU7" s="805">
        <f>'SAME1 Flight Tests 8-27-09'!X29</f>
        <v>1.63</v>
      </c>
      <c r="AV7" s="820">
        <f>'SAME1 Flight Tests 8-27-09'!Y29</f>
        <v>3.4152369999999999</v>
      </c>
      <c r="AW7" s="820">
        <f>'SAME1 Flight Tests 8-27-09'!Z29</f>
        <v>1.6403656500000001</v>
      </c>
      <c r="AX7" s="820">
        <f>'SAME1 Flight Tests 8-27-09'!AA29</f>
        <v>4.5407105000000003</v>
      </c>
      <c r="AY7" s="822"/>
      <c r="AZ7" s="822"/>
      <c r="BA7" s="820">
        <f>'SAME1 Flight Tests 8-27-09'!AC29</f>
        <v>4.9711755000000002</v>
      </c>
      <c r="BB7" s="822"/>
      <c r="BC7" s="822"/>
      <c r="BD7" s="820">
        <f>'SAME1 Flight Tests 8-27-09'!AB29</f>
        <v>5.8821555000000005</v>
      </c>
      <c r="BE7" s="820">
        <f>'SAME1 Flight Tests 8-27-09'!AD29</f>
        <v>4.6703039999999998</v>
      </c>
      <c r="BF7" s="826">
        <f>'SAME1 Flight Tests 8-27-09'!AE29</f>
        <v>60120</v>
      </c>
      <c r="BG7" s="806"/>
      <c r="BH7" s="806"/>
      <c r="BI7" s="805">
        <f>'SAME1 Flight Tests 8-27-09'!AF29</f>
        <v>19.292899999999996</v>
      </c>
      <c r="BJ7" s="805">
        <f>'SAME1 Flight Tests 8-27-09'!AG29</f>
        <v>24.178900000000006</v>
      </c>
      <c r="BK7" s="805">
        <f>'SAME1 Flight Tests 8-27-09'!AH29</f>
        <v>1.2118515000000007</v>
      </c>
      <c r="BL7" s="805">
        <f>'SAME1 Flight Tests 8-27-09'!AK29</f>
        <v>1737804.3083343599</v>
      </c>
      <c r="BM7" s="805">
        <f>'SAME1 Flight Tests 8-27-09'!AL29</f>
        <v>232.37147658869438</v>
      </c>
      <c r="BN7" s="806"/>
      <c r="BO7" s="805"/>
      <c r="BP7" s="806"/>
      <c r="BQ7" s="805">
        <f>'SAME1 Flight Tests 8-27-09'!AM29</f>
        <v>54.644314000000008</v>
      </c>
      <c r="BR7" s="816">
        <f>'SAME1 Flight Tests 8-27-09'!AP29</f>
        <v>0.13371556018952235</v>
      </c>
      <c r="BS7" s="816">
        <f>'SAME1 Flight Tests 8-27-09'!AQ29</f>
        <v>0.30215438008227241</v>
      </c>
      <c r="BT7" s="816"/>
      <c r="BU7" s="816">
        <f>'SAME1 Flight Tests 8-27-09'!AS29</f>
        <v>2.4667392237221515</v>
      </c>
      <c r="BV7" s="816">
        <f>'SAME1 Flight Tests 8-27-09'!AT29</f>
        <v>8.895256485759552E-2</v>
      </c>
      <c r="BW7" s="807">
        <f>'SAME1 Flight Tests 8-27-09'!BB29</f>
        <v>1737804.3083343599</v>
      </c>
      <c r="BX7" s="807">
        <f>'SAME1 Flight Tests 8-27-09'!BC29</f>
        <v>1711190.6217288026</v>
      </c>
      <c r="BY7" s="807">
        <f>'SAME1 Flight Tests 8-27-09'!BD29</f>
        <v>1572544.8856819381</v>
      </c>
      <c r="BZ7" s="806"/>
      <c r="CA7" s="805">
        <f>'SAME1 Flight Tests 8-27-09'!BG29</f>
        <v>0.26005396995708169</v>
      </c>
      <c r="CB7" s="805">
        <f>'SAME1 Flight Tests 8-27-09'!BF29</f>
        <v>2.2599999999999998</v>
      </c>
      <c r="CC7" s="783"/>
      <c r="CD7" s="805">
        <f>'SAME1 Flight Tests 8-27-09'!BE29</f>
        <v>2.2000000000000002</v>
      </c>
      <c r="CE7" s="805">
        <f>'SAME1 Flight Tests 8-27-09'!BH29</f>
        <v>516.30303768525073</v>
      </c>
      <c r="CF7" s="27"/>
    </row>
    <row r="8" spans="1:84" ht="16.5" customHeight="1" x14ac:dyDescent="0.2">
      <c r="A8" s="778">
        <v>1</v>
      </c>
      <c r="B8" s="779">
        <f>'SAME1 Flight Tests 8-27-09'!A30</f>
        <v>3</v>
      </c>
      <c r="C8" s="779" t="str">
        <f>'SAME1 Flight Tests 8-27-09'!B30</f>
        <v>Teflon</v>
      </c>
      <c r="D8" s="782"/>
      <c r="E8" s="779" t="str">
        <f>'SAME1 Flight Tests 8-27-09'!C30</f>
        <v>26 T</v>
      </c>
      <c r="F8" s="779">
        <f>'SAME1 Flight Tests 8-27-09'!D30</f>
        <v>5</v>
      </c>
      <c r="G8" s="805">
        <f>'SAME1 Flight Tests 8-27-09'!E30</f>
        <v>26</v>
      </c>
      <c r="H8" s="840" t="str">
        <f>'SAME1 Flight Tests 8-27-09'!F30</f>
        <v>Base line / Aging</v>
      </c>
      <c r="I8" s="779">
        <f>'SAME1 Flight Tests 8-27-09'!G30</f>
        <v>268</v>
      </c>
      <c r="J8" s="791">
        <f>'SAME1 Flight Tests 8-27-09'!H30</f>
        <v>39350</v>
      </c>
      <c r="K8" s="779">
        <f>'SAME1 Flight Tests 8-27-09'!I30</f>
        <v>0</v>
      </c>
      <c r="L8" s="779" t="str">
        <f>'SAME1 Flight Tests 8-27-09'!J30</f>
        <v>n</v>
      </c>
      <c r="M8" s="779" t="str">
        <f>'SAME1 Flight Tests 8-27-09'!K30</f>
        <v>n</v>
      </c>
      <c r="N8" s="871">
        <f>'SAME1 Flight Tests 8-27-09'!L30</f>
        <v>8</v>
      </c>
      <c r="O8" s="872">
        <f>'SAME1 Flight Tests 8-27-09'!M30</f>
        <v>1.4450000000000001</v>
      </c>
      <c r="P8" s="807">
        <f>'SAME1 Flight Tests 8-27-09'!N30</f>
        <v>60</v>
      </c>
      <c r="Q8" s="807">
        <f>'SAME1 Flight Tests 8-27-09'!O30</f>
        <v>11</v>
      </c>
      <c r="R8" s="807">
        <f>'SAME1 Flight Tests 8-27-09'!P30</f>
        <v>8</v>
      </c>
      <c r="S8" s="873"/>
      <c r="T8" s="873"/>
      <c r="U8" s="807">
        <f>'SAME1 Flight Tests 8-27-09'!Q30</f>
        <v>35.166666666666664</v>
      </c>
      <c r="V8" s="806"/>
      <c r="W8" s="806"/>
      <c r="X8" s="806"/>
      <c r="Y8" s="806"/>
      <c r="Z8" s="806"/>
      <c r="AA8" s="805" t="str">
        <f>'SAME1 Flight Tests 8-27-09'!R30</f>
        <v>n</v>
      </c>
      <c r="AB8" s="805" t="str">
        <f>'SAME1 Flight Tests 8-27-09'!S30</f>
        <v>n</v>
      </c>
      <c r="AC8" s="805">
        <f>'SAME1 Flight Tests 8-27-09'!T30</f>
        <v>1</v>
      </c>
      <c r="AD8" s="806"/>
      <c r="AE8" s="805">
        <f>'SAME1 Flight Tests 8-27-09'!U30</f>
        <v>10</v>
      </c>
      <c r="AF8" s="806"/>
      <c r="AG8" s="816">
        <f>'SAME1 Flight Tests 8-27-09'!V30</f>
        <v>5.19567251427413E-2</v>
      </c>
      <c r="AH8" s="818">
        <f>'SAME1 Flight Tests 8-27-09'!W30</f>
        <v>0</v>
      </c>
      <c r="AI8" s="806"/>
      <c r="AJ8" s="806"/>
      <c r="AK8" s="806"/>
      <c r="AL8" s="806"/>
      <c r="AM8" s="806"/>
      <c r="AN8" s="806"/>
      <c r="AO8" s="806"/>
      <c r="AP8" s="806"/>
      <c r="AQ8" s="806"/>
      <c r="AR8" s="806"/>
      <c r="AS8" s="806"/>
      <c r="AT8" s="806"/>
      <c r="AU8" s="805">
        <f>'SAME1 Flight Tests 8-27-09'!X30</f>
        <v>3.4</v>
      </c>
      <c r="AV8" s="820">
        <f>'SAME1 Flight Tests 8-27-09'!Y30</f>
        <v>3.4348439999999996</v>
      </c>
      <c r="AW8" s="820">
        <f>'SAME1 Flight Tests 8-27-09'!Z30</f>
        <v>0.81913770000000008</v>
      </c>
      <c r="AX8" s="820">
        <f>'SAME1 Flight Tests 8-27-09'!AA30</f>
        <v>-5.0353999999999991E-4</v>
      </c>
      <c r="AY8" s="822"/>
      <c r="AZ8" s="822"/>
      <c r="BA8" s="820">
        <f>'SAME1 Flight Tests 8-27-09'!AC30</f>
        <v>4.9309689999999993</v>
      </c>
      <c r="BB8" s="822"/>
      <c r="BC8" s="822"/>
      <c r="BD8" s="820">
        <f>'SAME1 Flight Tests 8-27-09'!AB30</f>
        <v>6.0437455</v>
      </c>
      <c r="BE8" s="820">
        <f>'SAME1 Flight Tests 8-27-09'!AD30</f>
        <v>4.700469</v>
      </c>
      <c r="BF8" s="826">
        <f>'SAME1 Flight Tests 8-27-09'!AE30</f>
        <v>49480</v>
      </c>
      <c r="BG8" s="806"/>
      <c r="BH8" s="806"/>
      <c r="BI8" s="805">
        <f>'SAME1 Flight Tests 8-27-09'!AF30</f>
        <v>4.7793000000000001</v>
      </c>
      <c r="BJ8" s="805">
        <f>'SAME1 Flight Tests 8-27-09'!AG30</f>
        <v>5.9073499999999992</v>
      </c>
      <c r="BK8" s="805">
        <f>'SAME1 Flight Tests 8-27-09'!AH30</f>
        <v>1.3432765</v>
      </c>
      <c r="BL8" s="805">
        <f>'SAME1 Flight Tests 8-27-09'!AK30</f>
        <v>1409983.1850205562</v>
      </c>
      <c r="BM8" s="805">
        <f>'SAME1 Flight Tests 8-27-09'!AL30</f>
        <v>263.43796766269088</v>
      </c>
      <c r="BN8" s="806"/>
      <c r="BO8" s="805"/>
      <c r="BP8" s="806"/>
      <c r="BQ8" s="805">
        <f>'SAME1 Flight Tests 8-27-09'!AM30</f>
        <v>13.350610999999997</v>
      </c>
      <c r="BR8" s="816">
        <f>'SAME1 Flight Tests 8-27-09'!AP30</f>
        <v>0.18683766619447323</v>
      </c>
      <c r="BS8" s="816">
        <f>'SAME1 Flight Tests 8-27-09'!AQ30</f>
        <v>0.20260508750416512</v>
      </c>
      <c r="BT8" s="816"/>
      <c r="BU8" s="816">
        <f>'SAME1 Flight Tests 8-27-09'!AS30</f>
        <v>1.329280197104588</v>
      </c>
      <c r="BV8" s="816">
        <f>'SAME1 Flight Tests 8-27-09'!AT30</f>
        <v>0.17942025827856098</v>
      </c>
      <c r="BW8" s="807">
        <f>'SAME1 Flight Tests 8-27-09'!BB30</f>
        <v>1409983.1850205562</v>
      </c>
      <c r="BX8" s="807">
        <f>'SAME1 Flight Tests 8-27-09'!BC30</f>
        <v>1388079.5720258295</v>
      </c>
      <c r="BY8" s="807">
        <f>'SAME1 Flight Tests 8-27-09'!BD30</f>
        <v>1284104.0734708607</v>
      </c>
      <c r="BZ8" s="806"/>
      <c r="CA8" s="805">
        <f>'SAME1 Flight Tests 8-27-09'!BG30</f>
        <v>0.28825675965665237</v>
      </c>
      <c r="CB8" s="805">
        <f>'SAME1 Flight Tests 8-27-09'!BF30</f>
        <v>2.2599999999999998</v>
      </c>
      <c r="CC8" s="783"/>
      <c r="CD8" s="805">
        <f>'SAME1 Flight Tests 8-27-09'!BE30</f>
        <v>2.2000000000000002</v>
      </c>
      <c r="CE8" s="805">
        <f>'SAME1 Flight Tests 8-27-09'!BH30</f>
        <v>517.61263896959224</v>
      </c>
      <c r="CF8" s="27"/>
    </row>
    <row r="9" spans="1:84" ht="16.5" customHeight="1" x14ac:dyDescent="0.2">
      <c r="A9" s="778">
        <v>1</v>
      </c>
      <c r="B9" s="779">
        <f>'SAME1 Flight Tests 8-27-09'!A33</f>
        <v>3</v>
      </c>
      <c r="C9" s="779" t="str">
        <f>'SAME1 Flight Tests 8-27-09'!B33</f>
        <v>Teflon</v>
      </c>
      <c r="D9" s="782"/>
      <c r="E9" s="779" t="str">
        <f>'SAME1 Flight Tests 8-27-09'!C33</f>
        <v>28T</v>
      </c>
      <c r="F9" s="779">
        <f>'SAME1 Flight Tests 8-27-09'!D33</f>
        <v>6</v>
      </c>
      <c r="G9" s="805">
        <f>'SAME1 Flight Tests 8-27-09'!E33</f>
        <v>28</v>
      </c>
      <c r="H9" s="779" t="str">
        <f>'SAME1 Flight Tests 8-27-09'!F33</f>
        <v>Heat down</v>
      </c>
      <c r="I9" s="779">
        <f>'SAME1 Flight Tests 8-27-09'!G33</f>
        <v>269</v>
      </c>
      <c r="J9" s="791">
        <f>'SAME1 Flight Tests 8-27-09'!H33</f>
        <v>39351</v>
      </c>
      <c r="K9" s="779">
        <f>'SAME1 Flight Tests 8-27-09'!I33</f>
        <v>0</v>
      </c>
      <c r="L9" s="779" t="str">
        <f>'SAME1 Flight Tests 8-27-09'!J33</f>
        <v>n</v>
      </c>
      <c r="M9" s="779" t="str">
        <f>'SAME1 Flight Tests 8-27-09'!K33</f>
        <v>n</v>
      </c>
      <c r="N9" s="871">
        <f>'SAME1 Flight Tests 8-27-09'!L33</f>
        <v>8</v>
      </c>
      <c r="O9" s="872">
        <f>'SAME1 Flight Tests 8-27-09'!M33</f>
        <v>1.44</v>
      </c>
      <c r="P9" s="807">
        <f>'SAME1 Flight Tests 8-27-09'!N33</f>
        <v>60</v>
      </c>
      <c r="Q9" s="807">
        <f>'SAME1 Flight Tests 8-27-09'!O33</f>
        <v>11</v>
      </c>
      <c r="R9" s="807">
        <f>'SAME1 Flight Tests 8-27-09'!P33</f>
        <v>8</v>
      </c>
      <c r="S9" s="873"/>
      <c r="T9" s="873"/>
      <c r="U9" s="807">
        <f>'SAME1 Flight Tests 8-27-09'!Q33</f>
        <v>41.333333333333336</v>
      </c>
      <c r="V9" s="806"/>
      <c r="W9" s="806"/>
      <c r="X9" s="806"/>
      <c r="Y9" s="806"/>
      <c r="Z9" s="806"/>
      <c r="AA9" s="805" t="str">
        <f>'SAME1 Flight Tests 8-27-09'!R33</f>
        <v>n</v>
      </c>
      <c r="AB9" s="805" t="str">
        <f>'SAME1 Flight Tests 8-27-09'!S33</f>
        <v>n</v>
      </c>
      <c r="AC9" s="805">
        <f>'SAME1 Flight Tests 8-27-09'!T33</f>
        <v>1</v>
      </c>
      <c r="AD9" s="806"/>
      <c r="AE9" s="805">
        <f>'SAME1 Flight Tests 8-27-09'!U33</f>
        <v>10</v>
      </c>
      <c r="AF9" s="806"/>
      <c r="AG9" s="816">
        <f>'SAME1 Flight Tests 8-27-09'!V33</f>
        <v>5.19567251427413E-2</v>
      </c>
      <c r="AH9" s="818">
        <f>'SAME1 Flight Tests 8-27-09'!W33</f>
        <v>0</v>
      </c>
      <c r="AI9" s="806"/>
      <c r="AJ9" s="806"/>
      <c r="AK9" s="806"/>
      <c r="AL9" s="806"/>
      <c r="AM9" s="806"/>
      <c r="AN9" s="806"/>
      <c r="AO9" s="806"/>
      <c r="AP9" s="806"/>
      <c r="AQ9" s="806"/>
      <c r="AR9" s="806"/>
      <c r="AS9" s="806"/>
      <c r="AT9" s="806"/>
      <c r="AU9" s="805">
        <f>'SAME1 Flight Tests 8-27-09'!X33</f>
        <v>2.1</v>
      </c>
      <c r="AV9" s="820">
        <f>'SAME1 Flight Tests 8-27-09'!Y33</f>
        <v>3.432862000000001</v>
      </c>
      <c r="AW9" s="820">
        <f>'SAME1 Flight Tests 8-27-09'!Z33</f>
        <v>0.86352554999999975</v>
      </c>
      <c r="AX9" s="820">
        <f>'SAME1 Flight Tests 8-27-09'!AA33</f>
        <v>4.6410369999999999</v>
      </c>
      <c r="AY9" s="822"/>
      <c r="AZ9" s="822"/>
      <c r="BA9" s="820">
        <f>'SAME1 Flight Tests 8-27-09'!AC33</f>
        <v>4.9983979999999999</v>
      </c>
      <c r="BB9" s="822"/>
      <c r="BC9" s="822"/>
      <c r="BD9" s="820">
        <f>'SAME1 Flight Tests 8-27-09'!AB33</f>
        <v>5.7739715</v>
      </c>
      <c r="BE9" s="820">
        <f>'SAME1 Flight Tests 8-27-09'!AD33</f>
        <v>4.7225805000000012</v>
      </c>
      <c r="BF9" s="826">
        <f>'SAME1 Flight Tests 8-27-09'!AE33</f>
        <v>45575</v>
      </c>
      <c r="BG9" s="806"/>
      <c r="BH9" s="806"/>
      <c r="BI9" s="805">
        <f>'SAME1 Flight Tests 8-27-09'!AF33</f>
        <v>4.594949999999999</v>
      </c>
      <c r="BJ9" s="805">
        <f>'SAME1 Flight Tests 8-27-09'!AG33</f>
        <v>5.7398999999999996</v>
      </c>
      <c r="BK9" s="805">
        <f>'SAME1 Flight Tests 8-27-09'!AH33</f>
        <v>1.0513909999999989</v>
      </c>
      <c r="BL9" s="805">
        <f>'SAME1 Flight Tests 8-27-09'!AK33</f>
        <v>1291855.5021625953</v>
      </c>
      <c r="BM9" s="805">
        <f>'SAME1 Flight Tests 8-27-09'!AL33</f>
        <v>196.45114432072162</v>
      </c>
      <c r="BN9" s="806"/>
      <c r="BO9" s="805"/>
      <c r="BP9" s="806"/>
      <c r="BQ9" s="805">
        <f>'SAME1 Flight Tests 8-27-09'!AM33</f>
        <v>12.972173999999997</v>
      </c>
      <c r="BR9" s="816">
        <f>'SAME1 Flight Tests 8-27-09'!AP33</f>
        <v>0.15206897674845057</v>
      </c>
      <c r="BS9" s="816">
        <f>'SAME1 Flight Tests 8-27-09'!AQ33</f>
        <v>0.2066073251604415</v>
      </c>
      <c r="BT9" s="816"/>
      <c r="BU9" s="816">
        <f>'SAME1 Flight Tests 8-27-09'!AS33</f>
        <v>1.7395241455507557</v>
      </c>
      <c r="BV9" s="816">
        <f>'SAME1 Flight Tests 8-27-09'!AT33</f>
        <v>0.13046321538133326</v>
      </c>
      <c r="BW9" s="807">
        <f>'SAME1 Flight Tests 8-27-09'!BB33</f>
        <v>1291855.5021625953</v>
      </c>
      <c r="BX9" s="807">
        <f>'SAME1 Flight Tests 8-27-09'!BC33</f>
        <v>1271680.539304174</v>
      </c>
      <c r="BY9" s="807">
        <f>'SAME1 Flight Tests 8-27-09'!BD33</f>
        <v>1179336.2256119878</v>
      </c>
      <c r="BZ9" s="806"/>
      <c r="CA9" s="805">
        <f>'SAME1 Flight Tests 8-27-09'!BG33</f>
        <v>0.22562038626609418</v>
      </c>
      <c r="CB9" s="805">
        <f>'SAME1 Flight Tests 8-27-09'!BF33</f>
        <v>2.2599999999999998</v>
      </c>
      <c r="CC9" s="783"/>
      <c r="CD9" s="805">
        <f>'SAME1 Flight Tests 8-27-09'!BE33</f>
        <v>2.2000000000000002</v>
      </c>
      <c r="CE9" s="805">
        <f>'SAME1 Flight Tests 8-27-09'!BH33</f>
        <v>511.74122532819257</v>
      </c>
      <c r="CF9" s="27"/>
    </row>
    <row r="10" spans="1:84" ht="16.5" customHeight="1" x14ac:dyDescent="0.2">
      <c r="A10" s="780">
        <v>2</v>
      </c>
      <c r="B10" s="784">
        <f>'SAME R Results'!A16</f>
        <v>2</v>
      </c>
      <c r="C10" s="785" t="str">
        <f>'SAME R Results'!B16</f>
        <v>Teflon</v>
      </c>
      <c r="D10" s="784" t="str">
        <f>'SAME R Results'!C16</f>
        <v>T03</v>
      </c>
      <c r="E10" s="784" t="str">
        <f>'SAME R Results'!D16</f>
        <v>11 T</v>
      </c>
      <c r="F10" s="784">
        <f>'SAME R Results'!E16</f>
        <v>6</v>
      </c>
      <c r="G10" s="784">
        <f>'SAME R Results'!F16</f>
        <v>58</v>
      </c>
      <c r="H10" s="976" t="str">
        <f>'SAME R Results'!G16</f>
        <v>Baseline aging</v>
      </c>
      <c r="I10" s="784">
        <f>'SAME R Results'!H16</f>
        <v>211</v>
      </c>
      <c r="J10" s="786">
        <f>'SAME R Results'!I16</f>
        <v>40389</v>
      </c>
      <c r="K10" s="784">
        <f>'SAME R Results'!J16</f>
        <v>0</v>
      </c>
      <c r="L10" s="788"/>
      <c r="M10" s="788"/>
      <c r="N10" s="853">
        <f>'SAME R Results'!K16</f>
        <v>8.1</v>
      </c>
      <c r="O10" s="852">
        <f>'SAME R Results'!L16</f>
        <v>1.4450000000000001</v>
      </c>
      <c r="P10" s="853">
        <f>'SAME R Results'!M16</f>
        <v>60</v>
      </c>
      <c r="Q10" s="853">
        <f>'SAME R Results'!N16</f>
        <v>11</v>
      </c>
      <c r="R10" s="853">
        <f>'SAME R Results'!O16</f>
        <v>8</v>
      </c>
      <c r="S10" s="853" t="str">
        <f>'SAME R Results'!P16</f>
        <v>n</v>
      </c>
      <c r="T10" s="853" t="str">
        <f>'SAME R Results'!Q16</f>
        <v>n</v>
      </c>
      <c r="U10" s="853">
        <f>'SAME R Results'!R16</f>
        <v>34.4</v>
      </c>
      <c r="V10" s="784" t="str">
        <f>'SAME R Results'!S16</f>
        <v>y</v>
      </c>
      <c r="W10" s="784">
        <f>'SAME R Results'!T16</f>
        <v>75</v>
      </c>
      <c r="X10" s="784" t="str">
        <f>'SAME R Results'!U16</f>
        <v>n</v>
      </c>
      <c r="Y10" s="784" t="str">
        <f>'SAME R Results'!V16</f>
        <v>y</v>
      </c>
      <c r="Z10" s="784" t="str">
        <f>'SAME R Results'!W16</f>
        <v>y</v>
      </c>
      <c r="AA10" s="784" t="str">
        <f>'SAME R Results'!X16</f>
        <v>n</v>
      </c>
      <c r="AB10" s="784" t="str">
        <f>'SAME R Results'!Y16</f>
        <v>n</v>
      </c>
      <c r="AC10" s="789"/>
      <c r="AD10" s="784" t="str">
        <f>'SAME R Results'!Z16</f>
        <v>y</v>
      </c>
      <c r="AE10" s="784">
        <f>'SAME R Results'!AA16</f>
        <v>10</v>
      </c>
      <c r="AF10" s="784" t="str">
        <f>'SAME R Results'!AB16</f>
        <v>y</v>
      </c>
      <c r="AG10" s="817">
        <f>'SAME R Results'!AC16</f>
        <v>5.19567251427413E-2</v>
      </c>
      <c r="AH10" s="819">
        <f>'SAME R Results'!AD16</f>
        <v>0</v>
      </c>
      <c r="AI10" s="784">
        <f>'SAME R Results'!AE16</f>
        <v>0</v>
      </c>
      <c r="AJ10" s="784">
        <f>'SAME R Results'!AF16</f>
        <v>0</v>
      </c>
      <c r="AK10" s="784">
        <f>'SAME R Results'!AG16</f>
        <v>0</v>
      </c>
      <c r="AL10" s="784">
        <f>'SAME R Results'!AH16</f>
        <v>0</v>
      </c>
      <c r="AM10" s="784">
        <f>'SAME R Results'!AI16</f>
        <v>0</v>
      </c>
      <c r="AN10" s="784">
        <f>'SAME R Results'!AJ16</f>
        <v>0</v>
      </c>
      <c r="AO10" s="784">
        <f>'SAME R Results'!AK16</f>
        <v>0</v>
      </c>
      <c r="AP10" s="784">
        <f>'SAME R Results'!AL16</f>
        <v>0</v>
      </c>
      <c r="AQ10" s="784">
        <f>'SAME R Results'!AM16</f>
        <v>0</v>
      </c>
      <c r="AR10" s="817">
        <f>'SAME R Results'!AN16</f>
        <v>0</v>
      </c>
      <c r="AS10" s="819">
        <f>'SAME R Results'!AO16</f>
        <v>0</v>
      </c>
      <c r="AT10" s="784">
        <f>'SAME R Results'!AP16</f>
        <v>0</v>
      </c>
      <c r="AU10" s="789"/>
      <c r="AV10" s="821">
        <f>'SAME R Results'!AQ16</f>
        <v>0</v>
      </c>
      <c r="AW10" s="821">
        <f>'SAME R Results'!AR16</f>
        <v>0.188</v>
      </c>
      <c r="AX10" s="821">
        <f>'SAME R Results'!AS16</f>
        <v>0</v>
      </c>
      <c r="AY10" s="821">
        <f>'SAME R Results'!AT16</f>
        <v>0</v>
      </c>
      <c r="AZ10" s="824"/>
      <c r="BA10" s="824"/>
      <c r="BB10" s="821">
        <f>'SAME R Results'!AU16</f>
        <v>8.422855999999998E-2</v>
      </c>
      <c r="BC10" s="821">
        <f>'SAME R Results'!AV16</f>
        <v>2.6800000000000001E-2</v>
      </c>
      <c r="BD10" s="821">
        <f>'SAME R Results'!AW16</f>
        <v>5.3473210000000009</v>
      </c>
      <c r="BE10" s="821">
        <f>'SAME R Results'!AX16</f>
        <v>4.7119444999999995</v>
      </c>
      <c r="BF10" s="827">
        <f>'SAME R Results'!AY16</f>
        <v>71725</v>
      </c>
      <c r="BG10" s="784">
        <f>'SAME R Results'!AZ16</f>
        <v>0.1441955</v>
      </c>
      <c r="BH10" s="784">
        <f>'SAME R Results'!BA16</f>
        <v>8.2000000000000003E-2</v>
      </c>
      <c r="BI10" s="789"/>
      <c r="BJ10" s="784">
        <f>'SAME R Results'!BB16</f>
        <v>3.5743500000000004</v>
      </c>
      <c r="BK10" s="784">
        <f>'SAME R Results'!BC16</f>
        <v>0.63537650000000134</v>
      </c>
      <c r="BL10" s="784">
        <f>'SAME R Results'!BD16</f>
        <v>2105294.5686913007</v>
      </c>
      <c r="BM10" s="784">
        <f>'SAME R Results'!BE16</f>
        <v>111.85065367881325</v>
      </c>
      <c r="BN10" s="784">
        <f>'SAME R Results'!BF16</f>
        <v>5.7428559999999976E-2</v>
      </c>
      <c r="BO10" s="784">
        <f>'SAME R Results'!BG16</f>
        <v>1.5548875E-2</v>
      </c>
      <c r="BP10" s="789"/>
      <c r="BQ10" s="784">
        <f>'SAME R Results'!BH16</f>
        <v>8.0780309999999993</v>
      </c>
      <c r="BR10" s="817">
        <f>'SAME R Results'!BI16</f>
        <v>5.3128267816860503E-2</v>
      </c>
      <c r="BS10" s="817">
        <f>'SAME R Results'!BJ16</f>
        <v>0.14934491754394455</v>
      </c>
      <c r="BT10" s="817">
        <f>'SAME R Results'!BL16</f>
        <v>3.6934221929239239</v>
      </c>
      <c r="BU10" s="817">
        <f>'SAME R Results'!BM16</f>
        <v>2.7638822532432576</v>
      </c>
      <c r="BV10" s="817">
        <f>'SAME R Results'!BN16</f>
        <v>3.1687885565052865E-2</v>
      </c>
      <c r="BW10" s="784">
        <f>'SAME R Results'!BO16</f>
        <v>2105294.5686913007</v>
      </c>
      <c r="BX10" s="784">
        <f>'SAME R Results'!BP16</f>
        <v>2073543.6260468629</v>
      </c>
      <c r="BY10" s="784">
        <f>'SAME R Results'!BQ16</f>
        <v>1892114.5983492436</v>
      </c>
      <c r="BZ10" s="784">
        <f>'SAME R Results'!BR16</f>
        <v>111.85065367881325</v>
      </c>
      <c r="CA10" s="784">
        <f>'SAME R Results'!BS16</f>
        <v>0.14103180768889312</v>
      </c>
      <c r="CB10" s="784">
        <f>'SAME R Results'!BT16</f>
        <v>2.2599999999999998</v>
      </c>
      <c r="CC10" s="784">
        <f>'SAME R Results'!BV16</f>
        <v>1</v>
      </c>
      <c r="CD10" s="784">
        <f>'SAME R Results'!BW16</f>
        <v>2.2000000000000002</v>
      </c>
      <c r="CE10" s="784">
        <f>'SAME R Results'!BZ16</f>
        <v>516.33842203068309</v>
      </c>
      <c r="CF10" s="27"/>
    </row>
    <row r="11" spans="1:84" ht="16.5" customHeight="1" x14ac:dyDescent="0.2">
      <c r="A11" s="780">
        <v>2</v>
      </c>
      <c r="B11" s="784">
        <f>'SAME R Results'!A56</f>
        <v>4</v>
      </c>
      <c r="C11" s="785" t="str">
        <f>'SAME R Results'!B56</f>
        <v>Teflon</v>
      </c>
      <c r="D11" s="784" t="str">
        <f>'SAME R Results'!C56</f>
        <v>T04</v>
      </c>
      <c r="E11" s="784" t="str">
        <f>'SAME R Results'!D56</f>
        <v>32 T</v>
      </c>
      <c r="F11" s="784">
        <f>'SAME R Results'!E56</f>
        <v>4</v>
      </c>
      <c r="G11" s="784">
        <f>'SAME R Results'!F56</f>
        <v>79</v>
      </c>
      <c r="H11" s="976" t="str">
        <f>'SAME R Results'!G56</f>
        <v>Baseline aging</v>
      </c>
      <c r="I11" s="784">
        <f>'SAME R Results'!H56</f>
        <v>239</v>
      </c>
      <c r="J11" s="786">
        <f>'SAME R Results'!I56</f>
        <v>40416</v>
      </c>
      <c r="K11" s="784">
        <f>'SAME R Results'!J56</f>
        <v>0</v>
      </c>
      <c r="L11" s="788"/>
      <c r="M11" s="788"/>
      <c r="N11" s="853">
        <f>'SAME R Results'!K56</f>
        <v>8.1</v>
      </c>
      <c r="O11" s="852">
        <f>'SAME R Results'!L56</f>
        <v>1.4450000000000001</v>
      </c>
      <c r="P11" s="853">
        <f>'SAME R Results'!M56</f>
        <v>60</v>
      </c>
      <c r="Q11" s="853">
        <f>'SAME R Results'!N56</f>
        <v>11</v>
      </c>
      <c r="R11" s="853">
        <f>'SAME R Results'!O56</f>
        <v>8</v>
      </c>
      <c r="S11" s="853" t="str">
        <f>'SAME R Results'!P56</f>
        <v>n</v>
      </c>
      <c r="T11" s="853" t="str">
        <f>'SAME R Results'!Q56</f>
        <v>n</v>
      </c>
      <c r="U11" s="853">
        <f>'SAME R Results'!R56</f>
        <v>33</v>
      </c>
      <c r="V11" s="784" t="str">
        <f>'SAME R Results'!S56</f>
        <v>y</v>
      </c>
      <c r="W11" s="784">
        <f>'SAME R Results'!T56</f>
        <v>75</v>
      </c>
      <c r="X11" s="784" t="str">
        <f>'SAME R Results'!U56</f>
        <v>n</v>
      </c>
      <c r="Y11" s="784" t="str">
        <f>'SAME R Results'!V56</f>
        <v>y</v>
      </c>
      <c r="Z11" s="784" t="str">
        <f>'SAME R Results'!W56</f>
        <v>y</v>
      </c>
      <c r="AA11" s="784" t="str">
        <f>'SAME R Results'!X56</f>
        <v>n</v>
      </c>
      <c r="AB11" s="784" t="str">
        <f>'SAME R Results'!Y56</f>
        <v>n</v>
      </c>
      <c r="AC11" s="789"/>
      <c r="AD11" s="784" t="str">
        <f>'SAME R Results'!Z56</f>
        <v>y</v>
      </c>
      <c r="AE11" s="784">
        <f>'SAME R Results'!AA56</f>
        <v>10</v>
      </c>
      <c r="AF11" s="784" t="str">
        <f>'SAME R Results'!AB56</f>
        <v>y</v>
      </c>
      <c r="AG11" s="817">
        <f>'SAME R Results'!AC56</f>
        <v>5.19567251427413E-2</v>
      </c>
      <c r="AH11" s="819">
        <f>'SAME R Results'!AD56</f>
        <v>0</v>
      </c>
      <c r="AI11" s="784">
        <f>'SAME R Results'!AE56</f>
        <v>58</v>
      </c>
      <c r="AJ11" s="784">
        <f>'SAME R Results'!AF56</f>
        <v>480</v>
      </c>
      <c r="AK11" s="784">
        <f>'SAME R Results'!AG56</f>
        <v>0</v>
      </c>
      <c r="AL11" s="784" t="str">
        <f>'SAME R Results'!AH56</f>
        <v>n</v>
      </c>
      <c r="AM11" s="784" t="str">
        <f>'SAME R Results'!AI56</f>
        <v>y</v>
      </c>
      <c r="AN11" s="784" t="str">
        <f>'SAME R Results'!AJ56</f>
        <v>y</v>
      </c>
      <c r="AO11" s="784" t="str">
        <f>'SAME R Results'!AK56</f>
        <v>n</v>
      </c>
      <c r="AP11" s="784" t="str">
        <f>'SAME R Results'!AL56</f>
        <v>n</v>
      </c>
      <c r="AQ11" s="784" t="str">
        <f>'SAME R Results'!AM56</f>
        <v>y</v>
      </c>
      <c r="AR11" s="817">
        <f>'SAME R Results'!AN56</f>
        <v>5.19567251427413E-2</v>
      </c>
      <c r="AS11" s="819">
        <f>'SAME R Results'!AO56</f>
        <v>0</v>
      </c>
      <c r="AT11" s="784">
        <f>'SAME R Results'!AP56</f>
        <v>0</v>
      </c>
      <c r="AU11" s="789"/>
      <c r="AV11" s="821">
        <f>'SAME R Results'!AQ56</f>
        <v>0</v>
      </c>
      <c r="AW11" s="821">
        <f>'SAME R Results'!AR56</f>
        <v>1.1039280000000002</v>
      </c>
      <c r="AX11" s="821">
        <f>'SAME R Results'!AS56</f>
        <v>0</v>
      </c>
      <c r="AY11" s="821">
        <f>'SAME R Results'!AT56</f>
        <v>0</v>
      </c>
      <c r="AZ11" s="824"/>
      <c r="BA11" s="824"/>
      <c r="BB11" s="821">
        <f>'SAME R Results'!AU56</f>
        <v>0.13360604999999998</v>
      </c>
      <c r="BC11" s="821">
        <f>'SAME R Results'!AV56</f>
        <v>2.6016234999999999E-2</v>
      </c>
      <c r="BD11" s="821">
        <f>'SAME R Results'!AW56</f>
        <v>6.5771334999999995</v>
      </c>
      <c r="BE11" s="821">
        <f>'SAME R Results'!AX56</f>
        <v>4.6742254999999995</v>
      </c>
      <c r="BF11" s="827">
        <f>'SAME R Results'!AY56</f>
        <v>86740</v>
      </c>
      <c r="BG11" s="784">
        <f>'SAME R Results'!AZ56</f>
        <v>0.20437635000000004</v>
      </c>
      <c r="BH11" s="784">
        <f>'SAME R Results'!BA56</f>
        <v>8.772278E-2</v>
      </c>
      <c r="BI11" s="789"/>
      <c r="BJ11" s="784">
        <f>'SAME R Results'!BB56</f>
        <v>9.5280000000000005</v>
      </c>
      <c r="BK11" s="784">
        <f>'SAME R Results'!BC56</f>
        <v>1.902908</v>
      </c>
      <c r="BL11" s="784">
        <f>'SAME R Results'!BD56</f>
        <v>2596153.6033963198</v>
      </c>
      <c r="BM11" s="784">
        <f>'SAME R Results'!BE56</f>
        <v>422.75684358189562</v>
      </c>
      <c r="BN11" s="784">
        <f>'SAME R Results'!BF56</f>
        <v>0.10758981499999998</v>
      </c>
      <c r="BO11" s="784">
        <f>'SAME R Results'!BG56</f>
        <v>2.916339250000001E-2</v>
      </c>
      <c r="BP11" s="789"/>
      <c r="BQ11" s="784">
        <f>'SAME R Results'!BH56</f>
        <v>21.533279999999998</v>
      </c>
      <c r="BR11" s="817">
        <f>'SAME R Results'!BI56</f>
        <v>0.16283968830998286</v>
      </c>
      <c r="BS11" s="817">
        <f>'SAME R Results'!BJ56</f>
        <v>0.19310173093440533</v>
      </c>
      <c r="BT11" s="817">
        <f>'SAME R Results'!BL56</f>
        <v>3.6892077970695603</v>
      </c>
      <c r="BU11" s="817">
        <f>'SAME R Results'!BM56</f>
        <v>1.5111289946801014</v>
      </c>
      <c r="BV11" s="817">
        <f>'SAME R Results'!BN56</f>
        <v>0.14953653401481964</v>
      </c>
      <c r="BW11" s="784">
        <f>'SAME R Results'!BO56</f>
        <v>2596153.6033963198</v>
      </c>
      <c r="BX11" s="784">
        <f>'SAME R Results'!BP56</f>
        <v>2557755.8792418619</v>
      </c>
      <c r="BY11" s="784">
        <f>'SAME R Results'!BQ56</f>
        <v>2313279.2390166917</v>
      </c>
      <c r="BZ11" s="784">
        <f>'SAME R Results'!BR56</f>
        <v>422.75684358189562</v>
      </c>
      <c r="CA11" s="784">
        <f>'SAME R Results'!BS56</f>
        <v>0.42238036047234306</v>
      </c>
      <c r="CB11" s="784">
        <f>'SAME R Results'!BT56</f>
        <v>2.2599999999999998</v>
      </c>
      <c r="CC11" s="784">
        <f>'SAME R Results'!BV56</f>
        <v>1</v>
      </c>
      <c r="CD11" s="784">
        <f>'SAME R Results'!BW56</f>
        <v>2.2000000000000002</v>
      </c>
      <c r="CE11" s="784">
        <f>'SAME R Results'!BZ56</f>
        <v>513.37523874459316</v>
      </c>
      <c r="CF11" s="27"/>
    </row>
    <row r="12" spans="1:84" ht="16.5" customHeight="1" x14ac:dyDescent="0.2">
      <c r="A12" s="780">
        <v>2</v>
      </c>
      <c r="B12" s="784">
        <f>'SAME R Results'!A60</f>
        <v>4</v>
      </c>
      <c r="C12" s="785" t="str">
        <f>'SAME R Results'!B60</f>
        <v>Teflon</v>
      </c>
      <c r="D12" s="784" t="str">
        <f>'SAME R Results'!C60</f>
        <v>T06</v>
      </c>
      <c r="E12" s="784" t="str">
        <f>'SAME R Results'!D60</f>
        <v>34 T</v>
      </c>
      <c r="F12" s="784">
        <f>'SAME R Results'!E60</f>
        <v>6</v>
      </c>
      <c r="G12" s="784">
        <f>'SAME R Results'!F60</f>
        <v>81</v>
      </c>
      <c r="H12" s="785" t="str">
        <f>'SAME R Results'!G60</f>
        <v>High temp  aging</v>
      </c>
      <c r="I12" s="784">
        <f>'SAME R Results'!H60</f>
        <v>239</v>
      </c>
      <c r="J12" s="786">
        <f>'SAME R Results'!I60</f>
        <v>40416</v>
      </c>
      <c r="K12" s="784">
        <f>'SAME R Results'!J60</f>
        <v>0</v>
      </c>
      <c r="L12" s="788"/>
      <c r="M12" s="788"/>
      <c r="N12" s="853">
        <f>'SAME R Results'!K60</f>
        <v>8.1</v>
      </c>
      <c r="O12" s="852">
        <f>'SAME R Results'!L60</f>
        <v>1.45</v>
      </c>
      <c r="P12" s="853">
        <f>'SAME R Results'!M60</f>
        <v>60</v>
      </c>
      <c r="Q12" s="853">
        <f>'SAME R Results'!N60</f>
        <v>11</v>
      </c>
      <c r="R12" s="853">
        <f>'SAME R Results'!O60</f>
        <v>8</v>
      </c>
      <c r="S12" s="853" t="str">
        <f>'SAME R Results'!P60</f>
        <v>n</v>
      </c>
      <c r="T12" s="853" t="str">
        <f>'SAME R Results'!Q60</f>
        <v>n</v>
      </c>
      <c r="U12" s="853">
        <f>'SAME R Results'!R60</f>
        <v>30.166666666666668</v>
      </c>
      <c r="V12" s="784" t="str">
        <f>'SAME R Results'!S60</f>
        <v>y</v>
      </c>
      <c r="W12" s="784">
        <f>'SAME R Results'!T60</f>
        <v>45</v>
      </c>
      <c r="X12" s="784" t="str">
        <f>'SAME R Results'!U60</f>
        <v>n</v>
      </c>
      <c r="Y12" s="784" t="str">
        <f>'SAME R Results'!V60</f>
        <v>y</v>
      </c>
      <c r="Z12" s="784" t="str">
        <f>'SAME R Results'!W60</f>
        <v>y</v>
      </c>
      <c r="AA12" s="784" t="str">
        <f>'SAME R Results'!X60</f>
        <v>n</v>
      </c>
      <c r="AB12" s="784" t="str">
        <f>'SAME R Results'!Y60</f>
        <v>n</v>
      </c>
      <c r="AC12" s="789"/>
      <c r="AD12" s="784" t="str">
        <f>'SAME R Results'!Z60</f>
        <v>y</v>
      </c>
      <c r="AE12" s="784">
        <f>'SAME R Results'!AA60</f>
        <v>10</v>
      </c>
      <c r="AF12" s="784" t="str">
        <f>'SAME R Results'!AB60</f>
        <v>y</v>
      </c>
      <c r="AG12" s="817">
        <f>'SAME R Results'!AC60</f>
        <v>5.19567251427413E-2</v>
      </c>
      <c r="AH12" s="819">
        <f>'SAME R Results'!AD60</f>
        <v>0</v>
      </c>
      <c r="AI12" s="784">
        <f>'SAME R Results'!AE60</f>
        <v>58</v>
      </c>
      <c r="AJ12" s="784">
        <f>'SAME R Results'!AF60</f>
        <v>480</v>
      </c>
      <c r="AK12" s="784">
        <f>'SAME R Results'!AG60</f>
        <v>0</v>
      </c>
      <c r="AL12" s="784" t="str">
        <f>'SAME R Results'!AH60</f>
        <v>n</v>
      </c>
      <c r="AM12" s="784" t="str">
        <f>'SAME R Results'!AI60</f>
        <v>y</v>
      </c>
      <c r="AN12" s="784" t="str">
        <f>'SAME R Results'!AJ60</f>
        <v>y</v>
      </c>
      <c r="AO12" s="784" t="str">
        <f>'SAME R Results'!AK60</f>
        <v>n</v>
      </c>
      <c r="AP12" s="784" t="str">
        <f>'SAME R Results'!AL60</f>
        <v>n</v>
      </c>
      <c r="AQ12" s="784" t="str">
        <f>'SAME R Results'!AM60</f>
        <v>y</v>
      </c>
      <c r="AR12" s="817">
        <f>'SAME R Results'!AN60</f>
        <v>5.19567251427413E-2</v>
      </c>
      <c r="AS12" s="819">
        <f>'SAME R Results'!AO60</f>
        <v>0</v>
      </c>
      <c r="AT12" s="784">
        <f>'SAME R Results'!AP60</f>
        <v>0</v>
      </c>
      <c r="AU12" s="789"/>
      <c r="AV12" s="821">
        <f>'SAME R Results'!AQ60</f>
        <v>0</v>
      </c>
      <c r="AW12" s="821">
        <f>'SAME R Results'!AR60</f>
        <v>2.1625675000000006</v>
      </c>
      <c r="AX12" s="821">
        <f>'SAME R Results'!AS60</f>
        <v>0</v>
      </c>
      <c r="AY12" s="821">
        <f>'SAME R Results'!AT60</f>
        <v>0</v>
      </c>
      <c r="AZ12" s="824"/>
      <c r="BA12" s="824"/>
      <c r="BB12" s="821">
        <f>'SAME R Results'!AU60</f>
        <v>0.25022875</v>
      </c>
      <c r="BC12" s="821">
        <f>'SAME R Results'!AV60</f>
        <v>2.6962295000000004E-2</v>
      </c>
      <c r="BD12" s="821">
        <f>'SAME R Results'!AW60</f>
        <v>6.9776150000000001</v>
      </c>
      <c r="BE12" s="821">
        <f>'SAME R Results'!AX60</f>
        <v>4.7162929999999994</v>
      </c>
      <c r="BF12" s="827">
        <f>'SAME R Results'!AY60</f>
        <v>88505</v>
      </c>
      <c r="BG12" s="784">
        <f>'SAME R Results'!AZ60</f>
        <v>0.33628839999999993</v>
      </c>
      <c r="BH12" s="784">
        <f>'SAME R Results'!BA60</f>
        <v>8.1741344999999993E-2</v>
      </c>
      <c r="BI12" s="789"/>
      <c r="BJ12" s="784">
        <f>'SAME R Results'!BB60</f>
        <v>21.487300000000005</v>
      </c>
      <c r="BK12" s="784">
        <f>'SAME R Results'!BC60</f>
        <v>2.2613220000000007</v>
      </c>
      <c r="BL12" s="784">
        <f>'SAME R Results'!BD60</f>
        <v>2654993.7023748658</v>
      </c>
      <c r="BM12" s="784">
        <f>'SAME R Results'!BE60</f>
        <v>553.24833622876997</v>
      </c>
      <c r="BN12" s="784">
        <f>'SAME R Results'!BF60</f>
        <v>0.223266455</v>
      </c>
      <c r="BO12" s="784">
        <f>'SAME R Results'!BG60</f>
        <v>6.3636763749999992E-2</v>
      </c>
      <c r="BP12" s="789"/>
      <c r="BQ12" s="784">
        <f>'SAME R Results'!BH60</f>
        <v>48.561298000000008</v>
      </c>
      <c r="BR12" s="817">
        <f>'SAME R Results'!BI60</f>
        <v>0.20838028193207944</v>
      </c>
      <c r="BS12" s="817">
        <f>'SAME R Results'!BJ60</f>
        <v>0.25134398476976683</v>
      </c>
      <c r="BT12" s="817">
        <f>'SAME R Results'!BL60</f>
        <v>3.5084508049012788</v>
      </c>
      <c r="BU12" s="817">
        <f>'SAME R Results'!BM60</f>
        <v>1.541820614289457</v>
      </c>
      <c r="BV12" s="817">
        <f>'SAME R Results'!BN60</f>
        <v>0.18973641212359585</v>
      </c>
      <c r="BW12" s="784">
        <f>'SAME R Results'!BO60</f>
        <v>2654993.7023748658</v>
      </c>
      <c r="BX12" s="784">
        <f>'SAME R Results'!BP60</f>
        <v>2615814.6549193626</v>
      </c>
      <c r="BY12" s="784">
        <f>'SAME R Results'!BQ60</f>
        <v>2363356.7971740211</v>
      </c>
      <c r="BZ12" s="784">
        <f>'SAME R Results'!BR60</f>
        <v>553.24833622876997</v>
      </c>
      <c r="CA12" s="784">
        <f>'SAME R Results'!BS60</f>
        <v>0.50193598508390314</v>
      </c>
      <c r="CB12" s="784">
        <f>'SAME R Results'!BT60</f>
        <v>2.2599999999999998</v>
      </c>
      <c r="CC12" s="784">
        <f>'SAME R Results'!BV60</f>
        <v>1</v>
      </c>
      <c r="CD12" s="784">
        <f>'SAME R Results'!BW60</f>
        <v>2.2000000000000002</v>
      </c>
      <c r="CE12" s="784">
        <f>'SAME R Results'!BZ60</f>
        <v>538.43096293819656</v>
      </c>
      <c r="CF12" s="27"/>
    </row>
    <row r="13" spans="1:84" ht="16.5" customHeight="1" x14ac:dyDescent="0.2">
      <c r="A13" s="780">
        <v>2</v>
      </c>
      <c r="B13" s="784">
        <f>'SAME R Results'!A64</f>
        <v>4</v>
      </c>
      <c r="C13" s="785" t="str">
        <f>'SAME R Results'!B64</f>
        <v>Teflon</v>
      </c>
      <c r="D13" s="784" t="str">
        <f>'SAME R Results'!C64</f>
        <v>T05</v>
      </c>
      <c r="E13" s="784" t="str">
        <f>'SAME R Results'!D64</f>
        <v>36 T</v>
      </c>
      <c r="F13" s="784">
        <f>'SAME R Results'!E64</f>
        <v>5</v>
      </c>
      <c r="G13" s="784">
        <f>'SAME R Results'!F64</f>
        <v>83</v>
      </c>
      <c r="H13" s="785" t="str">
        <f>'SAME R Results'!G64</f>
        <v>Mid temp aging</v>
      </c>
      <c r="I13" s="784">
        <f>'SAME R Results'!H64</f>
        <v>239</v>
      </c>
      <c r="J13" s="786">
        <f>'SAME R Results'!I64</f>
        <v>40416</v>
      </c>
      <c r="K13" s="784">
        <f>'SAME R Results'!J64</f>
        <v>0</v>
      </c>
      <c r="L13" s="788"/>
      <c r="M13" s="788"/>
      <c r="N13" s="853">
        <f>'SAME R Results'!K64</f>
        <v>8.1</v>
      </c>
      <c r="O13" s="852">
        <f>'SAME R Results'!L64</f>
        <v>1.448</v>
      </c>
      <c r="P13" s="853">
        <f>'SAME R Results'!M64</f>
        <v>60</v>
      </c>
      <c r="Q13" s="853">
        <f>'SAME R Results'!N64</f>
        <v>11</v>
      </c>
      <c r="R13" s="853">
        <f>'SAME R Results'!O64</f>
        <v>8</v>
      </c>
      <c r="S13" s="853" t="str">
        <f>'SAME R Results'!P64</f>
        <v>n</v>
      </c>
      <c r="T13" s="853" t="str">
        <f>'SAME R Results'!Q64</f>
        <v>n</v>
      </c>
      <c r="U13" s="853">
        <f>'SAME R Results'!R64</f>
        <v>30.333333333333332</v>
      </c>
      <c r="V13" s="784" t="str">
        <f>'SAME R Results'!S64</f>
        <v>y</v>
      </c>
      <c r="W13" s="784">
        <f>'SAME R Results'!T64</f>
        <v>60</v>
      </c>
      <c r="X13" s="784" t="str">
        <f>'SAME R Results'!U64</f>
        <v>n</v>
      </c>
      <c r="Y13" s="784" t="str">
        <f>'SAME R Results'!V64</f>
        <v>y</v>
      </c>
      <c r="Z13" s="784" t="str">
        <f>'SAME R Results'!W64</f>
        <v>y</v>
      </c>
      <c r="AA13" s="784" t="str">
        <f>'SAME R Results'!X64</f>
        <v>n</v>
      </c>
      <c r="AB13" s="784" t="str">
        <f>'SAME R Results'!Y64</f>
        <v>n</v>
      </c>
      <c r="AC13" s="789"/>
      <c r="AD13" s="784" t="str">
        <f>'SAME R Results'!Z64</f>
        <v>y</v>
      </c>
      <c r="AE13" s="784">
        <f>'SAME R Results'!AA64</f>
        <v>10</v>
      </c>
      <c r="AF13" s="784" t="str">
        <f>'SAME R Results'!AB64</f>
        <v>y</v>
      </c>
      <c r="AG13" s="817">
        <f>'SAME R Results'!AC64</f>
        <v>5.19567251427413E-2</v>
      </c>
      <c r="AH13" s="819">
        <f>'SAME R Results'!AD64</f>
        <v>0</v>
      </c>
      <c r="AI13" s="784">
        <f>'SAME R Results'!AE64</f>
        <v>58</v>
      </c>
      <c r="AJ13" s="784">
        <f>'SAME R Results'!AF64</f>
        <v>480</v>
      </c>
      <c r="AK13" s="784">
        <f>'SAME R Results'!AG64</f>
        <v>0</v>
      </c>
      <c r="AL13" s="784" t="str">
        <f>'SAME R Results'!AH64</f>
        <v>n</v>
      </c>
      <c r="AM13" s="784" t="str">
        <f>'SAME R Results'!AI64</f>
        <v>y</v>
      </c>
      <c r="AN13" s="784" t="str">
        <f>'SAME R Results'!AJ64</f>
        <v>y</v>
      </c>
      <c r="AO13" s="784" t="str">
        <f>'SAME R Results'!AK64</f>
        <v>n</v>
      </c>
      <c r="AP13" s="784" t="str">
        <f>'SAME R Results'!AL64</f>
        <v>n</v>
      </c>
      <c r="AQ13" s="784" t="str">
        <f>'SAME R Results'!AM64</f>
        <v>y</v>
      </c>
      <c r="AR13" s="817">
        <f>'SAME R Results'!AN64</f>
        <v>5.19567251427413E-2</v>
      </c>
      <c r="AS13" s="819">
        <f>'SAME R Results'!AO64</f>
        <v>0</v>
      </c>
      <c r="AT13" s="784">
        <f>'SAME R Results'!AP64</f>
        <v>0</v>
      </c>
      <c r="AU13" s="789"/>
      <c r="AV13" s="821">
        <f>'SAME R Results'!AQ64</f>
        <v>0</v>
      </c>
      <c r="AW13" s="821">
        <f>'SAME R Results'!AR64</f>
        <v>1.7692875000000003</v>
      </c>
      <c r="AX13" s="821">
        <f>'SAME R Results'!AS64</f>
        <v>0</v>
      </c>
      <c r="AY13" s="821">
        <f>'SAME R Results'!AT64</f>
        <v>0</v>
      </c>
      <c r="AZ13" s="824"/>
      <c r="BA13" s="824"/>
      <c r="BB13" s="821">
        <f>'SAME R Results'!AU64</f>
        <v>0.20867914999999998</v>
      </c>
      <c r="BC13" s="821">
        <f>'SAME R Results'!AV64</f>
        <v>2.6794425E-2</v>
      </c>
      <c r="BD13" s="821">
        <f>'SAME R Results'!AW64</f>
        <v>6.8408974999999996</v>
      </c>
      <c r="BE13" s="821">
        <f>'SAME R Results'!AX64</f>
        <v>4.7303164999999989</v>
      </c>
      <c r="BF13" s="827">
        <f>'SAME R Results'!AY64</f>
        <v>107645</v>
      </c>
      <c r="BG13" s="784">
        <f>'SAME R Results'!AZ64</f>
        <v>0.27722160000000001</v>
      </c>
      <c r="BH13" s="784">
        <f>'SAME R Results'!BA64</f>
        <v>7.8613274999999996E-2</v>
      </c>
      <c r="BI13" s="789"/>
      <c r="BJ13" s="784">
        <f>'SAME R Results'!BB64</f>
        <v>17.034399999999994</v>
      </c>
      <c r="BK13" s="784">
        <f>'SAME R Results'!BC64</f>
        <v>2.1105810000000007</v>
      </c>
      <c r="BL13" s="784">
        <f>'SAME R Results'!BD64</f>
        <v>3535853.9755014894</v>
      </c>
      <c r="BM13" s="784">
        <f>'SAME R Results'!BE64</f>
        <v>494.67025905930427</v>
      </c>
      <c r="BN13" s="784">
        <f>'SAME R Results'!BF64</f>
        <v>0.18188472499999997</v>
      </c>
      <c r="BO13" s="784">
        <f>'SAME R Results'!BG64</f>
        <v>4.9652081250000007E-2</v>
      </c>
      <c r="BP13" s="789"/>
      <c r="BQ13" s="784">
        <f>'SAME R Results'!BH64</f>
        <v>38.497743999999983</v>
      </c>
      <c r="BR13" s="817">
        <f>'SAME R Results'!BI64</f>
        <v>0.13990121268770589</v>
      </c>
      <c r="BS13" s="817">
        <f>'SAME R Results'!BJ64</f>
        <v>0.21143321745634569</v>
      </c>
      <c r="BT13" s="817">
        <f>'SAME R Results'!BL64</f>
        <v>3.6631843101239578</v>
      </c>
      <c r="BU13" s="817">
        <f>'SAME R Results'!BM64</f>
        <v>1.9014741902301655</v>
      </c>
      <c r="BV13" s="817">
        <f>'SAME R Results'!BN64</f>
        <v>0.11380087707932458</v>
      </c>
      <c r="BW13" s="784">
        <f>'SAME R Results'!BO64</f>
        <v>3535853.9755014894</v>
      </c>
      <c r="BX13" s="784">
        <f>'SAME R Results'!BP64</f>
        <v>3303545.048854555</v>
      </c>
      <c r="BY13" s="784">
        <f>'SAME R Results'!BQ64</f>
        <v>2901632.0622752355</v>
      </c>
      <c r="BZ13" s="784">
        <f>'SAME R Results'!BR64</f>
        <v>494.67025905930427</v>
      </c>
      <c r="CA13" s="784">
        <f>'SAME R Results'!BS64</f>
        <v>0.46847664920536281</v>
      </c>
      <c r="CB13" s="784">
        <f>'SAME R Results'!BT64</f>
        <v>2.2599999999999998</v>
      </c>
      <c r="CC13" s="784">
        <f>'SAME R Results'!BV64</f>
        <v>1</v>
      </c>
      <c r="CD13" s="784">
        <f>'SAME R Results'!BW64</f>
        <v>2.2000000000000002</v>
      </c>
      <c r="CE13" s="784">
        <f>'SAME R Results'!BZ64</f>
        <v>532.36353982539481</v>
      </c>
      <c r="CF13" s="27"/>
    </row>
    <row r="14" spans="1:84" ht="16.5" customHeight="1" x14ac:dyDescent="0.2">
      <c r="A14" s="780">
        <v>2</v>
      </c>
      <c r="B14" s="784">
        <f>'SAME R Results'!A5</f>
        <v>1</v>
      </c>
      <c r="C14" s="785" t="str">
        <f>'SAME R Results'!B5</f>
        <v>Teflon</v>
      </c>
      <c r="D14" s="784" t="str">
        <f>'SAME R Results'!C5</f>
        <v>T01</v>
      </c>
      <c r="E14" s="784" t="str">
        <f>'SAME R Results'!D5</f>
        <v>3T</v>
      </c>
      <c r="F14" s="784">
        <f>'SAME R Results'!E5</f>
        <v>3</v>
      </c>
      <c r="G14" s="784">
        <f>'SAME R Results'!F5</f>
        <v>50</v>
      </c>
      <c r="H14" s="785" t="str">
        <f>'SAME R Results'!G5</f>
        <v>Baseline High RT/R0</v>
      </c>
      <c r="I14" s="784" t="str">
        <f>'SAME R Results'!H5</f>
        <v>201 11:00</v>
      </c>
      <c r="J14" s="786">
        <f>'SAME R Results'!I5</f>
        <v>40379.291666666664</v>
      </c>
      <c r="K14" s="784">
        <f>'SAME R Results'!J5</f>
        <v>0</v>
      </c>
      <c r="L14" s="788"/>
      <c r="M14" s="788"/>
      <c r="N14" s="853">
        <f>'SAME R Results'!K5</f>
        <v>8.1</v>
      </c>
      <c r="O14" s="852">
        <f>'SAME R Results'!L5</f>
        <v>1.4524143054229013</v>
      </c>
      <c r="P14" s="853">
        <f>'SAME R Results'!M5</f>
        <v>60</v>
      </c>
      <c r="Q14" s="853">
        <f>'SAME R Results'!N5</f>
        <v>11</v>
      </c>
      <c r="R14" s="853">
        <f>'SAME R Results'!O5</f>
        <v>8</v>
      </c>
      <c r="S14" s="853" t="str">
        <f>'SAME R Results'!P5</f>
        <v>n</v>
      </c>
      <c r="T14" s="853">
        <f>'SAME R Results'!Q5</f>
        <v>0</v>
      </c>
      <c r="U14" s="853">
        <f>'SAME R Results'!R5</f>
        <v>33.200000000000003</v>
      </c>
      <c r="V14" s="784" t="str">
        <f>'SAME R Results'!S5</f>
        <v>y</v>
      </c>
      <c r="W14" s="784">
        <f>'SAME R Results'!T5</f>
        <v>75</v>
      </c>
      <c r="X14" s="784" t="str">
        <f>'SAME R Results'!U5</f>
        <v>n</v>
      </c>
      <c r="Y14" s="784" t="str">
        <f>'SAME R Results'!V5</f>
        <v>y</v>
      </c>
      <c r="Z14" s="784" t="str">
        <f>'SAME R Results'!W5</f>
        <v>y</v>
      </c>
      <c r="AA14" s="784" t="str">
        <f>'SAME R Results'!X5</f>
        <v>n</v>
      </c>
      <c r="AB14" s="784" t="str">
        <f>'SAME R Results'!Y5</f>
        <v>n</v>
      </c>
      <c r="AC14" s="789"/>
      <c r="AD14" s="784" t="str">
        <f>'SAME R Results'!Z5</f>
        <v>y</v>
      </c>
      <c r="AE14" s="784">
        <f>'SAME R Results'!AA5</f>
        <v>10</v>
      </c>
      <c r="AF14" s="784" t="str">
        <f>'SAME R Results'!AB5</f>
        <v>y</v>
      </c>
      <c r="AG14" s="817">
        <f>'SAME R Results'!AC5</f>
        <v>5.19567251427413E-2</v>
      </c>
      <c r="AH14" s="819">
        <f>'SAME R Results'!AD5</f>
        <v>0</v>
      </c>
      <c r="AI14" s="784">
        <f>'SAME R Results'!AE5</f>
        <v>0</v>
      </c>
      <c r="AJ14" s="784">
        <f>'SAME R Results'!AF5</f>
        <v>0</v>
      </c>
      <c r="AK14" s="784">
        <f>'SAME R Results'!AG5</f>
        <v>0</v>
      </c>
      <c r="AL14" s="784">
        <f>'SAME R Results'!AH5</f>
        <v>0</v>
      </c>
      <c r="AM14" s="784">
        <f>'SAME R Results'!AI5</f>
        <v>0</v>
      </c>
      <c r="AN14" s="784">
        <f>'SAME R Results'!AJ5</f>
        <v>0</v>
      </c>
      <c r="AO14" s="784">
        <f>'SAME R Results'!AK5</f>
        <v>0</v>
      </c>
      <c r="AP14" s="784">
        <f>'SAME R Results'!AL5</f>
        <v>0</v>
      </c>
      <c r="AQ14" s="784">
        <f>'SAME R Results'!AM5</f>
        <v>0</v>
      </c>
      <c r="AR14" s="817">
        <f>'SAME R Results'!AN5</f>
        <v>0</v>
      </c>
      <c r="AS14" s="819">
        <f>'SAME R Results'!AO5</f>
        <v>0</v>
      </c>
      <c r="AT14" s="784">
        <f>'SAME R Results'!AP5</f>
        <v>0</v>
      </c>
      <c r="AU14" s="789"/>
      <c r="AV14" s="821">
        <f>'SAME R Results'!AQ5</f>
        <v>0</v>
      </c>
      <c r="AW14" s="821">
        <f>'SAME R Results'!AR5</f>
        <v>3.4159999999999999</v>
      </c>
      <c r="AX14" s="821">
        <f>'SAME R Results'!AS5</f>
        <v>0</v>
      </c>
      <c r="AY14" s="821">
        <f>'SAME R Results'!AT5</f>
        <v>0</v>
      </c>
      <c r="AZ14" s="824"/>
      <c r="BA14" s="824"/>
      <c r="BB14" s="821">
        <f>'SAME R Results'!AU5</f>
        <v>0.37197884999999997</v>
      </c>
      <c r="BC14" s="821">
        <f>'SAME R Results'!AV5</f>
        <v>2.6800000000000001E-2</v>
      </c>
      <c r="BD14" s="821">
        <f>'SAME R Results'!AW5</f>
        <v>6.9054574999999998</v>
      </c>
      <c r="BE14" s="821">
        <f>'SAME R Results'!AX5</f>
        <v>4.6738274999999998</v>
      </c>
      <c r="BF14" s="827">
        <f>'SAME R Results'!AY5</f>
        <v>111735</v>
      </c>
      <c r="BG14" s="784">
        <f>'SAME R Results'!AZ5</f>
        <v>0.46403510000000009</v>
      </c>
      <c r="BH14" s="784">
        <f>'SAME R Results'!BA5</f>
        <v>8.2000000000000003E-2</v>
      </c>
      <c r="BI14" s="789"/>
      <c r="BJ14" s="784">
        <f>'SAME R Results'!BB5</f>
        <v>30.150949999999995</v>
      </c>
      <c r="BK14" s="784">
        <f>'SAME R Results'!BC5</f>
        <v>2.23163</v>
      </c>
      <c r="BL14" s="784">
        <f>'SAME R Results'!BD5</f>
        <v>3654789.4777492345</v>
      </c>
      <c r="BM14" s="784">
        <f>'SAME R Results'!BE5</f>
        <v>541.22426782057232</v>
      </c>
      <c r="BN14" s="784">
        <f>'SAME R Results'!BF5</f>
        <v>0.34517884999999998</v>
      </c>
      <c r="BO14" s="784">
        <f>'SAME R Results'!BG5</f>
        <v>9.5508775000000018E-2</v>
      </c>
      <c r="BP14" s="789"/>
      <c r="BQ14" s="784">
        <f>'SAME R Results'!BH5</f>
        <v>68.141146999999975</v>
      </c>
      <c r="BR14" s="817">
        <f>'SAME R Results'!BI5</f>
        <v>0.14808630459171615</v>
      </c>
      <c r="BS14" s="817">
        <f>'SAME R Results'!BJ5</f>
        <v>0.25295421677328306</v>
      </c>
      <c r="BT14" s="817">
        <f>'SAME R Results'!BL5</f>
        <v>3.6141061384150297</v>
      </c>
      <c r="BU14" s="817">
        <f>'SAME R Results'!BM5</f>
        <v>2.0786515528876603</v>
      </c>
      <c r="BV14" s="817">
        <f>'SAME R Results'!BN5</f>
        <v>0.11330560179039686</v>
      </c>
      <c r="BW14" s="784">
        <f>'SAME R Results'!BO5</f>
        <v>3654789.4777492345</v>
      </c>
      <c r="BX14" s="784">
        <f>'SAME R Results'!BP5</f>
        <v>3408235.496242383</v>
      </c>
      <c r="BY14" s="784">
        <f>'SAME R Results'!BQ5</f>
        <v>3023464.4368640776</v>
      </c>
      <c r="BZ14" s="784">
        <f>'SAME R Results'!BR5</f>
        <v>541.22426782057232</v>
      </c>
      <c r="CA14" s="784">
        <f>'SAME R Results'!BS5</f>
        <v>0.49534537867353279</v>
      </c>
      <c r="CB14" s="784">
        <f>'SAME R Results'!BT5</f>
        <v>2.2599999999999998</v>
      </c>
      <c r="CC14" s="784">
        <f>'SAME R Results'!BV5</f>
        <v>1</v>
      </c>
      <c r="CD14" s="784">
        <f>'SAME R Results'!BW5</f>
        <v>2.2000000000000002</v>
      </c>
      <c r="CE14" s="784">
        <f>'SAME R Results'!BZ5</f>
        <v>529.63562470856755</v>
      </c>
      <c r="CF14" s="27"/>
    </row>
    <row r="15" spans="1:84" ht="16.5" customHeight="1" x14ac:dyDescent="0.2">
      <c r="A15" s="780">
        <v>2</v>
      </c>
      <c r="B15" s="784" t="str">
        <f>'SAME R Results'!A75</f>
        <v>7 (4)</v>
      </c>
      <c r="C15" s="785" t="str">
        <f>'SAME R Results'!B75</f>
        <v>Teflon</v>
      </c>
      <c r="D15" s="784" t="str">
        <f>'SAME R Results'!C75</f>
        <v>T08</v>
      </c>
      <c r="E15" s="784" t="str">
        <f>'SAME R Results'!D75</f>
        <v>42 T</v>
      </c>
      <c r="F15" s="784">
        <f>'SAME R Results'!E75</f>
        <v>0</v>
      </c>
      <c r="G15" s="784">
        <f>'SAME R Results'!F75</f>
        <v>89</v>
      </c>
      <c r="H15" s="976" t="str">
        <f>'SAME R Results'!G75</f>
        <v>Baseline STS det</v>
      </c>
      <c r="I15" s="784">
        <f>'SAME R Results'!H75</f>
        <v>242</v>
      </c>
      <c r="J15" s="786">
        <f>'SAME R Results'!I75</f>
        <v>40420.277777777781</v>
      </c>
      <c r="K15" s="784">
        <f>'SAME R Results'!J75</f>
        <v>0</v>
      </c>
      <c r="L15" s="788"/>
      <c r="M15" s="788"/>
      <c r="N15" s="853">
        <f>'SAME R Results'!K75</f>
        <v>8.1</v>
      </c>
      <c r="O15" s="852">
        <f>'SAME R Results'!L75</f>
        <v>1.4450000000000001</v>
      </c>
      <c r="P15" s="853">
        <f>'SAME R Results'!M75</f>
        <v>60</v>
      </c>
      <c r="Q15" s="853">
        <f>'SAME R Results'!N75</f>
        <v>11</v>
      </c>
      <c r="R15" s="853">
        <f>'SAME R Results'!O75</f>
        <v>8</v>
      </c>
      <c r="S15" s="853" t="str">
        <f>'SAME R Results'!P75</f>
        <v>n</v>
      </c>
      <c r="T15" s="853" t="str">
        <f>'SAME R Results'!Q75</f>
        <v>n</v>
      </c>
      <c r="U15" s="853">
        <f>'SAME R Results'!R75</f>
        <v>31.285714285714285</v>
      </c>
      <c r="V15" s="784" t="str">
        <f>'SAME R Results'!S75</f>
        <v>y</v>
      </c>
      <c r="W15" s="784">
        <f>'SAME R Results'!T75</f>
        <v>75</v>
      </c>
      <c r="X15" s="784" t="str">
        <f>'SAME R Results'!U75</f>
        <v>y</v>
      </c>
      <c r="Y15" s="784" t="str">
        <f>'SAME R Results'!V75</f>
        <v>n</v>
      </c>
      <c r="Z15" s="784" t="str">
        <f>'SAME R Results'!W75</f>
        <v>y</v>
      </c>
      <c r="AA15" s="784" t="str">
        <f>'SAME R Results'!X75</f>
        <v>n</v>
      </c>
      <c r="AB15" s="784" t="str">
        <f>'SAME R Results'!Y75</f>
        <v>n</v>
      </c>
      <c r="AC15" s="789"/>
      <c r="AD15" s="784" t="str">
        <f>'SAME R Results'!Z75</f>
        <v>y</v>
      </c>
      <c r="AE15" s="784">
        <f>'SAME R Results'!AA75</f>
        <v>10</v>
      </c>
      <c r="AF15" s="784" t="str">
        <f>'SAME R Results'!AB75</f>
        <v>y</v>
      </c>
      <c r="AG15" s="817">
        <f>'SAME R Results'!AC75</f>
        <v>5.19567251427413E-2</v>
      </c>
      <c r="AH15" s="819">
        <f>'SAME R Results'!AD75</f>
        <v>0</v>
      </c>
      <c r="AI15" s="784">
        <f>'SAME R Results'!AE75</f>
        <v>0</v>
      </c>
      <c r="AJ15" s="784">
        <f>'SAME R Results'!AF75</f>
        <v>0</v>
      </c>
      <c r="AK15" s="784">
        <f>'SAME R Results'!AG75</f>
        <v>0</v>
      </c>
      <c r="AL15" s="784">
        <f>'SAME R Results'!AH75</f>
        <v>0</v>
      </c>
      <c r="AM15" s="784">
        <f>'SAME R Results'!AI75</f>
        <v>0</v>
      </c>
      <c r="AN15" s="784">
        <f>'SAME R Results'!AJ75</f>
        <v>0</v>
      </c>
      <c r="AO15" s="784">
        <f>'SAME R Results'!AK75</f>
        <v>0</v>
      </c>
      <c r="AP15" s="784">
        <f>'SAME R Results'!AL75</f>
        <v>0</v>
      </c>
      <c r="AQ15" s="784">
        <f>'SAME R Results'!AM75</f>
        <v>0</v>
      </c>
      <c r="AR15" s="817">
        <f>'SAME R Results'!AN75</f>
        <v>0</v>
      </c>
      <c r="AS15" s="819">
        <f>'SAME R Results'!AO75</f>
        <v>0</v>
      </c>
      <c r="AT15" s="784">
        <f>'SAME R Results'!AP75</f>
        <v>0</v>
      </c>
      <c r="AU15" s="789"/>
      <c r="AV15" s="821">
        <f>'SAME R Results'!AQ75</f>
        <v>0</v>
      </c>
      <c r="AW15" s="821">
        <f>'SAME R Results'!AR75</f>
        <v>0.96562269999999994</v>
      </c>
      <c r="AX15" s="821">
        <f>'SAME R Results'!AS75</f>
        <v>4.8666369999999999</v>
      </c>
      <c r="AY15" s="821">
        <f>'SAME R Results'!AT75</f>
        <v>5.1071314999999995</v>
      </c>
      <c r="AZ15" s="824"/>
      <c r="BA15" s="824"/>
      <c r="BB15" s="821">
        <f>'SAME R Results'!AU75</f>
        <v>0</v>
      </c>
      <c r="BC15" s="821">
        <f>'SAME R Results'!AV75</f>
        <v>0</v>
      </c>
      <c r="BD15" s="821">
        <f>'SAME R Results'!AW75</f>
        <v>5.5377190000000001</v>
      </c>
      <c r="BE15" s="821">
        <f>'SAME R Results'!AX75</f>
        <v>4.695174999999999</v>
      </c>
      <c r="BF15" s="827">
        <f>'SAME R Results'!AY75</f>
        <v>70225</v>
      </c>
      <c r="BG15" s="784">
        <f>'SAME R Results'!AZ75</f>
        <v>0</v>
      </c>
      <c r="BH15" s="784">
        <f>'SAME R Results'!BA75</f>
        <v>0</v>
      </c>
      <c r="BI15" s="789"/>
      <c r="BJ15" s="784">
        <f>'SAME R Results'!BB75</f>
        <v>4.9000499999999985</v>
      </c>
      <c r="BK15" s="784">
        <f>'SAME R Results'!BC75</f>
        <v>0.84254400000000107</v>
      </c>
      <c r="BL15" s="784">
        <f>'SAME R Results'!BD75</f>
        <v>2774308.1223761402</v>
      </c>
      <c r="BM15" s="784">
        <f>'SAME R Results'!BE75</f>
        <v>152.83296312126674</v>
      </c>
      <c r="BN15" s="784">
        <f>'SAME R Results'!BF75</f>
        <v>0</v>
      </c>
      <c r="BO15" s="784">
        <f>'SAME R Results'!BG75</f>
        <v>0</v>
      </c>
      <c r="BP15" s="789"/>
      <c r="BQ15" s="784">
        <f>'SAME R Results'!BH75</f>
        <v>11.074112999999995</v>
      </c>
      <c r="BR15" s="817">
        <f>'SAME R Results'!BI75</f>
        <v>5.5088676664496919E-2</v>
      </c>
      <c r="BS15" s="817">
        <f>'SAME R Results'!BJ75</f>
        <v>0.15132510528359466</v>
      </c>
      <c r="BT15" s="817">
        <f>'SAME R Results'!BL75</f>
        <v>0</v>
      </c>
      <c r="BU15" s="817">
        <f>'SAME R Results'!BM75</f>
        <v>2.7325343174873762</v>
      </c>
      <c r="BV15" s="817">
        <f>'SAME R Results'!BN75</f>
        <v>3.3238239856937329E-2</v>
      </c>
      <c r="BW15" s="784">
        <f>'SAME R Results'!BO75</f>
        <v>2774308.1223761402</v>
      </c>
      <c r="BX15" s="784">
        <f>'SAME R Results'!BP75</f>
        <v>2732385.0010498692</v>
      </c>
      <c r="BY15" s="784">
        <f>'SAME R Results'!BQ75</f>
        <v>2495564.9341665735</v>
      </c>
      <c r="BZ15" s="784">
        <f>'SAME R Results'!BR75</f>
        <v>152.83296312126674</v>
      </c>
      <c r="CA15" s="784">
        <f>'SAME R Results'!BS75</f>
        <v>0.18701589274616021</v>
      </c>
      <c r="CB15" s="784">
        <f>'SAME R Results'!BT75</f>
        <v>2.2599999999999998</v>
      </c>
      <c r="CC15" s="784">
        <f>'SAME R Results'!BV75</f>
        <v>1</v>
      </c>
      <c r="CD15" s="784">
        <f>'SAME R Results'!BW75</f>
        <v>2.2000000000000002</v>
      </c>
      <c r="CE15" s="784">
        <f>'SAME R Results'!BZ75</f>
        <v>515.16984376150162</v>
      </c>
      <c r="CF15" s="27"/>
    </row>
    <row r="16" spans="1:84" ht="16.5" customHeight="1" x14ac:dyDescent="0.2">
      <c r="A16" s="780">
        <v>2</v>
      </c>
      <c r="B16" s="784">
        <f>'SAME R Results'!A14</f>
        <v>2</v>
      </c>
      <c r="C16" s="785" t="str">
        <f>'SAME R Results'!B14</f>
        <v>Teflon</v>
      </c>
      <c r="D16" s="784" t="str">
        <f>'SAME R Results'!C14</f>
        <v>T02</v>
      </c>
      <c r="E16" s="784" t="str">
        <f>'SAME R Results'!D14</f>
        <v>9 T</v>
      </c>
      <c r="F16" s="784">
        <f>'SAME R Results'!E14</f>
        <v>5</v>
      </c>
      <c r="G16" s="784">
        <f>'SAME R Results'!F14</f>
        <v>56</v>
      </c>
      <c r="H16" s="976" t="str">
        <f>'SAME R Results'!G14</f>
        <v>Baseline</v>
      </c>
      <c r="I16" s="784">
        <f>'SAME R Results'!H14</f>
        <v>210</v>
      </c>
      <c r="J16" s="786">
        <f>'SAME R Results'!I14</f>
        <v>40388</v>
      </c>
      <c r="K16" s="784">
        <f>'SAME R Results'!J14</f>
        <v>0</v>
      </c>
      <c r="L16" s="788"/>
      <c r="M16" s="788"/>
      <c r="N16" s="853">
        <f>'SAME R Results'!K14</f>
        <v>8.1</v>
      </c>
      <c r="O16" s="852">
        <f>'SAME R Results'!L14</f>
        <v>1.4450000000000001</v>
      </c>
      <c r="P16" s="853">
        <f>'SAME R Results'!M14</f>
        <v>60</v>
      </c>
      <c r="Q16" s="853">
        <f>'SAME R Results'!N14</f>
        <v>11</v>
      </c>
      <c r="R16" s="853">
        <f>'SAME R Results'!O14</f>
        <v>8</v>
      </c>
      <c r="S16" s="853" t="str">
        <f>'SAME R Results'!P14</f>
        <v>n</v>
      </c>
      <c r="T16" s="853" t="str">
        <f>'SAME R Results'!Q14</f>
        <v>n</v>
      </c>
      <c r="U16" s="853">
        <f>'SAME R Results'!R14</f>
        <v>40.6</v>
      </c>
      <c r="V16" s="784" t="str">
        <f>'SAME R Results'!S14</f>
        <v>y</v>
      </c>
      <c r="W16" s="784">
        <f>'SAME R Results'!T14</f>
        <v>75</v>
      </c>
      <c r="X16" s="784" t="str">
        <f>'SAME R Results'!U14</f>
        <v>n</v>
      </c>
      <c r="Y16" s="784" t="str">
        <f>'SAME R Results'!V14</f>
        <v>y</v>
      </c>
      <c r="Z16" s="784" t="str">
        <f>'SAME R Results'!W14</f>
        <v>y</v>
      </c>
      <c r="AA16" s="784" t="str">
        <f>'SAME R Results'!X14</f>
        <v>n</v>
      </c>
      <c r="AB16" s="784" t="str">
        <f>'SAME R Results'!Y14</f>
        <v>n</v>
      </c>
      <c r="AC16" s="789"/>
      <c r="AD16" s="784" t="str">
        <f>'SAME R Results'!Z14</f>
        <v>y</v>
      </c>
      <c r="AE16" s="784">
        <f>'SAME R Results'!AA14</f>
        <v>10</v>
      </c>
      <c r="AF16" s="784" t="str">
        <f>'SAME R Results'!AB14</f>
        <v>y</v>
      </c>
      <c r="AG16" s="817">
        <f>'SAME R Results'!AC14</f>
        <v>5.19567251427413E-2</v>
      </c>
      <c r="AH16" s="819">
        <f>'SAME R Results'!AD14</f>
        <v>0</v>
      </c>
      <c r="AI16" s="784">
        <f>'SAME R Results'!AE14</f>
        <v>0</v>
      </c>
      <c r="AJ16" s="784">
        <f>'SAME R Results'!AF14</f>
        <v>0</v>
      </c>
      <c r="AK16" s="784">
        <f>'SAME R Results'!AG14</f>
        <v>0</v>
      </c>
      <c r="AL16" s="784">
        <f>'SAME R Results'!AH14</f>
        <v>0</v>
      </c>
      <c r="AM16" s="784">
        <f>'SAME R Results'!AI14</f>
        <v>0</v>
      </c>
      <c r="AN16" s="784">
        <f>'SAME R Results'!AJ14</f>
        <v>0</v>
      </c>
      <c r="AO16" s="784">
        <f>'SAME R Results'!AK14</f>
        <v>0</v>
      </c>
      <c r="AP16" s="784">
        <f>'SAME R Results'!AL14</f>
        <v>0</v>
      </c>
      <c r="AQ16" s="784">
        <f>'SAME R Results'!AM14</f>
        <v>0</v>
      </c>
      <c r="AR16" s="817">
        <f>'SAME R Results'!AN14</f>
        <v>0</v>
      </c>
      <c r="AS16" s="819">
        <f>'SAME R Results'!AO14</f>
        <v>0</v>
      </c>
      <c r="AT16" s="784">
        <f>'SAME R Results'!AP14</f>
        <v>0</v>
      </c>
      <c r="AU16" s="789"/>
      <c r="AV16" s="821">
        <f>'SAME R Results'!AQ14</f>
        <v>0</v>
      </c>
      <c r="AW16" s="821">
        <f>'SAME R Results'!AR14</f>
        <v>0.1842</v>
      </c>
      <c r="AX16" s="821">
        <f>'SAME R Results'!AS14</f>
        <v>0</v>
      </c>
      <c r="AY16" s="821">
        <f>'SAME R Results'!AT14</f>
        <v>0</v>
      </c>
      <c r="AZ16" s="824"/>
      <c r="BA16" s="824"/>
      <c r="BB16" s="821">
        <f>'SAME R Results'!AU14</f>
        <v>0.14634710000000001</v>
      </c>
      <c r="BC16" s="821">
        <f>'SAME R Results'!AV14</f>
        <v>2.6800000000000001E-2</v>
      </c>
      <c r="BD16" s="821">
        <f>'SAME R Results'!AW14</f>
        <v>6.4934835000000009</v>
      </c>
      <c r="BE16" s="821">
        <f>'SAME R Results'!AX14</f>
        <v>4.660736</v>
      </c>
      <c r="BF16" s="827">
        <f>'SAME R Results'!AY14</f>
        <v>99795</v>
      </c>
      <c r="BG16" s="784">
        <f>'SAME R Results'!AZ14</f>
        <v>0.22479245000000003</v>
      </c>
      <c r="BH16" s="784">
        <f>'SAME R Results'!BA14</f>
        <v>8.2000000000000003E-2</v>
      </c>
      <c r="BI16" s="789"/>
      <c r="BJ16" s="784">
        <f>'SAME R Results'!BB14</f>
        <v>9.7255000000000003</v>
      </c>
      <c r="BK16" s="784">
        <f>'SAME R Results'!BC14</f>
        <v>1.8327475000000009</v>
      </c>
      <c r="BL16" s="784">
        <f>'SAME R Results'!BD14</f>
        <v>3037043.9171539079</v>
      </c>
      <c r="BM16" s="784">
        <f>'SAME R Results'!BE14</f>
        <v>400.39400960857876</v>
      </c>
      <c r="BN16" s="784">
        <f>'SAME R Results'!BF14</f>
        <v>0.1195471</v>
      </c>
      <c r="BO16" s="784">
        <f>'SAME R Results'!BG14</f>
        <v>3.5698112500000004E-2</v>
      </c>
      <c r="BP16" s="789"/>
      <c r="BQ16" s="784">
        <f>'SAME R Results'!BH14</f>
        <v>21.97963</v>
      </c>
      <c r="BR16" s="817">
        <f>'SAME R Results'!BI14</f>
        <v>0.13183675328073566</v>
      </c>
      <c r="BS16" s="817">
        <f>'SAME R Results'!BJ14</f>
        <v>0.18452250171432627</v>
      </c>
      <c r="BT16" s="817">
        <f>'SAME R Results'!BL14</f>
        <v>3.3488353200746954</v>
      </c>
      <c r="BU16" s="817">
        <f>'SAME R Results'!BM14</f>
        <v>1.7857412174371969</v>
      </c>
      <c r="BV16" s="817">
        <f>'SAME R Results'!BN14</f>
        <v>0.11143717188099855</v>
      </c>
      <c r="BW16" s="784">
        <f>'SAME R Results'!BO14</f>
        <v>3037043.9171539079</v>
      </c>
      <c r="BX16" s="784">
        <f>'SAME R Results'!BP14</f>
        <v>2992867.0566282663</v>
      </c>
      <c r="BY16" s="784">
        <f>'SAME R Results'!BQ14</f>
        <v>2686519.7362136026</v>
      </c>
      <c r="BZ16" s="784">
        <f>'SAME R Results'!BR14</f>
        <v>400.39400960857876</v>
      </c>
      <c r="CA16" s="784">
        <f>'SAME R Results'!BS14</f>
        <v>0.40680713397851387</v>
      </c>
      <c r="CB16" s="784">
        <f>'SAME R Results'!BT14</f>
        <v>2.2599999999999998</v>
      </c>
      <c r="CC16" s="784">
        <f>'SAME R Results'!BV14</f>
        <v>1</v>
      </c>
      <c r="CD16" s="784">
        <f>'SAME R Results'!BW14</f>
        <v>2.2000000000000002</v>
      </c>
      <c r="CE16" s="784">
        <f>'SAME R Results'!BZ14</f>
        <v>514.13740453829121</v>
      </c>
      <c r="CF16" s="27"/>
    </row>
    <row r="17" spans="1:84" ht="16.5" customHeight="1" x14ac:dyDescent="0.2">
      <c r="A17" s="780">
        <v>2</v>
      </c>
      <c r="B17" s="784" t="str">
        <f>'SAME R Results'!A98</f>
        <v>9(4)</v>
      </c>
      <c r="C17" s="785" t="str">
        <f>'SAME R Results'!B98</f>
        <v>Teflon</v>
      </c>
      <c r="D17" s="784" t="str">
        <f>'SAME R Results'!C98</f>
        <v>T09</v>
      </c>
      <c r="E17" s="784" t="str">
        <f>'SAME R Results'!D98</f>
        <v>53TA</v>
      </c>
      <c r="F17" s="784">
        <f>'SAME R Results'!E98</f>
        <v>0</v>
      </c>
      <c r="G17" s="784" t="str">
        <f>'SAME R Results'!F98</f>
        <v>100a</v>
      </c>
      <c r="H17" s="785" t="str">
        <f>'SAME R Results'!G98</f>
        <v>aged</v>
      </c>
      <c r="I17" s="784">
        <f>'SAME R Results'!H98</f>
        <v>251</v>
      </c>
      <c r="J17" s="786">
        <f>'SAME R Results'!I98</f>
        <v>40429.354166666664</v>
      </c>
      <c r="K17" s="784">
        <f>'SAME R Results'!J98</f>
        <v>0</v>
      </c>
      <c r="L17" s="788"/>
      <c r="M17" s="788"/>
      <c r="N17" s="784">
        <f>'SAME R Results'!K98</f>
        <v>0</v>
      </c>
      <c r="O17" s="793">
        <f>'SAME R Results'!L98</f>
        <v>1.45</v>
      </c>
      <c r="P17" s="784">
        <f>'SAME R Results'!M98</f>
        <v>0</v>
      </c>
      <c r="Q17" s="784">
        <f>'SAME R Results'!N98</f>
        <v>0</v>
      </c>
      <c r="R17" s="784">
        <f>'SAME R Results'!O98</f>
        <v>0</v>
      </c>
      <c r="S17" s="784">
        <f>'SAME R Results'!P98</f>
        <v>0</v>
      </c>
      <c r="T17" s="784">
        <f>'SAME R Results'!Q98</f>
        <v>0</v>
      </c>
      <c r="U17" s="784">
        <f>'SAME R Results'!R98</f>
        <v>560.42857142857144</v>
      </c>
      <c r="V17" s="784">
        <f>'SAME R Results'!S98</f>
        <v>0</v>
      </c>
      <c r="W17" s="784">
        <f>'SAME R Results'!T98</f>
        <v>0</v>
      </c>
      <c r="X17" s="784" t="str">
        <f>'SAME R Results'!U98</f>
        <v>n</v>
      </c>
      <c r="Y17" s="784" t="str">
        <f>'SAME R Results'!V98</f>
        <v>y</v>
      </c>
      <c r="Z17" s="784" t="str">
        <f>'SAME R Results'!W98</f>
        <v>y</v>
      </c>
      <c r="AA17" s="784" t="str">
        <f>'SAME R Results'!X98</f>
        <v>n</v>
      </c>
      <c r="AB17" s="784" t="str">
        <f>'SAME R Results'!Y98</f>
        <v>n</v>
      </c>
      <c r="AC17" s="789"/>
      <c r="AD17" s="784" t="str">
        <f>'SAME R Results'!Z98</f>
        <v>y</v>
      </c>
      <c r="AE17" s="784">
        <f>'SAME R Results'!AA98</f>
        <v>10</v>
      </c>
      <c r="AF17" s="784" t="str">
        <f>'SAME R Results'!AB98</f>
        <v>y</v>
      </c>
      <c r="AG17" s="817">
        <f>'SAME R Results'!AC98</f>
        <v>5.19567251427413E-2</v>
      </c>
      <c r="AH17" s="819">
        <f>'SAME R Results'!AD98</f>
        <v>0</v>
      </c>
      <c r="AI17" s="784">
        <f>'SAME R Results'!AE98</f>
        <v>0</v>
      </c>
      <c r="AJ17" s="784">
        <f>'SAME R Results'!AF98</f>
        <v>0</v>
      </c>
      <c r="AK17" s="784">
        <f>'SAME R Results'!AG98</f>
        <v>0</v>
      </c>
      <c r="AL17" s="784">
        <f>'SAME R Results'!AH98</f>
        <v>0</v>
      </c>
      <c r="AM17" s="784">
        <f>'SAME R Results'!AI98</f>
        <v>0</v>
      </c>
      <c r="AN17" s="784">
        <f>'SAME R Results'!AJ98</f>
        <v>0</v>
      </c>
      <c r="AO17" s="784">
        <f>'SAME R Results'!AK98</f>
        <v>0</v>
      </c>
      <c r="AP17" s="784">
        <f>'SAME R Results'!AL98</f>
        <v>0</v>
      </c>
      <c r="AQ17" s="784">
        <f>'SAME R Results'!AM98</f>
        <v>0</v>
      </c>
      <c r="AR17" s="817">
        <f>'SAME R Results'!AN98</f>
        <v>0</v>
      </c>
      <c r="AS17" s="819">
        <f>'SAME R Results'!AO98</f>
        <v>0</v>
      </c>
      <c r="AT17" s="784">
        <f>'SAME R Results'!AP98</f>
        <v>0</v>
      </c>
      <c r="AU17" s="789"/>
      <c r="AV17" s="821">
        <f>'SAME R Results'!AQ98</f>
        <v>0</v>
      </c>
      <c r="AW17" s="821">
        <f>'SAME R Results'!AR98</f>
        <v>0.94136045000000002</v>
      </c>
      <c r="AX17" s="821">
        <f>'SAME R Results'!AS98</f>
        <v>0</v>
      </c>
      <c r="AY17" s="821">
        <f>'SAME R Results'!AT98</f>
        <v>0</v>
      </c>
      <c r="AZ17" s="824"/>
      <c r="BA17" s="824"/>
      <c r="BB17" s="821">
        <f>'SAME R Results'!AU98</f>
        <v>9.6603485000000003E-2</v>
      </c>
      <c r="BC17" s="821">
        <f>'SAME R Results'!AV98</f>
        <v>2.8198234999999999E-2</v>
      </c>
      <c r="BD17" s="821">
        <f>'SAME R Results'!AW98</f>
        <v>5.2430104999999987</v>
      </c>
      <c r="BE17" s="821">
        <f>'SAME R Results'!AX98</f>
        <v>4.7216490000000002</v>
      </c>
      <c r="BF17" s="827">
        <f>'SAME R Results'!AY98</f>
        <v>14470</v>
      </c>
      <c r="BG17" s="784">
        <f>'SAME R Results'!AZ98</f>
        <v>0.15423579999999998</v>
      </c>
      <c r="BH17" s="784">
        <f>'SAME R Results'!BA98</f>
        <v>8.006286999999998E-2</v>
      </c>
      <c r="BI17" s="789"/>
      <c r="BJ17" s="784">
        <f>'SAME R Results'!BB98</f>
        <v>5.9327000000000014</v>
      </c>
      <c r="BK17" s="784">
        <f>'SAME R Results'!BC98</f>
        <v>0.52136149999999848</v>
      </c>
      <c r="BL17" s="784">
        <f>'SAME R Results'!BD98</f>
        <v>392836.80301108205</v>
      </c>
      <c r="BM17" s="784">
        <f>'SAME R Results'!BE98</f>
        <v>90.366661536283615</v>
      </c>
      <c r="BN17" s="784">
        <f>'SAME R Results'!BF98</f>
        <v>6.8405250000000001E-2</v>
      </c>
      <c r="BO17" s="784">
        <f>'SAME R Results'!BG98</f>
        <v>1.85432325E-2</v>
      </c>
      <c r="BP17" s="789"/>
      <c r="BQ17" s="784">
        <f>'SAME R Results'!BH98</f>
        <v>13.407902000000002</v>
      </c>
      <c r="BR17" s="817">
        <f>'SAME R Results'!BI98</f>
        <v>0.23003613929149694</v>
      </c>
      <c r="BS17" s="817">
        <f>'SAME R Results'!BJ98</f>
        <v>0.30943952466942082</v>
      </c>
      <c r="BT17" s="817">
        <f>'SAME R Results'!BL98</f>
        <v>3.6889603794807622</v>
      </c>
      <c r="BU17" s="817">
        <f>'SAME R Results'!BM98</f>
        <v>1.7238191080253453</v>
      </c>
      <c r="BV17" s="817">
        <f>'SAME R Results'!BN98</f>
        <v>0.19833812927809957</v>
      </c>
      <c r="BW17" s="784">
        <f>'SAME R Results'!BO98</f>
        <v>392836.80301108205</v>
      </c>
      <c r="BX17" s="784">
        <f>'SAME R Results'!BP98</f>
        <v>386431.2799707891</v>
      </c>
      <c r="BY17" s="784">
        <f>'SAME R Results'!BQ98</f>
        <v>365774.86067085288</v>
      </c>
      <c r="BZ17" s="784">
        <f>'SAME R Results'!BR98</f>
        <v>90.366661536283615</v>
      </c>
      <c r="CA17" s="784">
        <f>'SAME R Results'!BS98</f>
        <v>0.11572438515493173</v>
      </c>
      <c r="CB17" s="784">
        <f>'SAME R Results'!BT98</f>
        <v>2.2599999999999998</v>
      </c>
      <c r="CC17" s="784">
        <f>'SAME R Results'!BV98</f>
        <v>1</v>
      </c>
      <c r="CD17" s="784">
        <f>'SAME R Results'!BW98</f>
        <v>2.2000000000000002</v>
      </c>
      <c r="CE17" s="784">
        <f>'SAME R Results'!BZ98</f>
        <v>524.94478411670389</v>
      </c>
      <c r="CF17" s="27"/>
    </row>
    <row r="18" spans="1:84" ht="16.5" customHeight="1" x14ac:dyDescent="0.2">
      <c r="A18" s="780">
        <v>2</v>
      </c>
      <c r="B18" s="784" t="str">
        <f>'SAME R Results'!A109</f>
        <v>10 (4)</v>
      </c>
      <c r="C18" s="785" t="str">
        <f>'SAME R Results'!B109</f>
        <v>Teflon</v>
      </c>
      <c r="D18" s="784" t="str">
        <f>'SAME R Results'!C109</f>
        <v>T10</v>
      </c>
      <c r="E18" s="784" t="str">
        <f>'SAME R Results'!D109</f>
        <v>58TA</v>
      </c>
      <c r="F18" s="784">
        <f>'SAME R Results'!E109</f>
        <v>0</v>
      </c>
      <c r="G18" s="784" t="str">
        <f>'SAME R Results'!F109</f>
        <v>105a</v>
      </c>
      <c r="H18" s="785" t="str">
        <f>'SAME R Results'!G109</f>
        <v>aged</v>
      </c>
      <c r="I18" s="784">
        <f>'SAME R Results'!H109</f>
        <v>252</v>
      </c>
      <c r="J18" s="786">
        <f>'SAME R Results'!I109</f>
        <v>40430.305555555555</v>
      </c>
      <c r="K18" s="784">
        <f>'SAME R Results'!J109</f>
        <v>0</v>
      </c>
      <c r="L18" s="788"/>
      <c r="M18" s="788"/>
      <c r="N18" s="784">
        <f>'SAME R Results'!K109</f>
        <v>0</v>
      </c>
      <c r="O18" s="793">
        <f>'SAME R Results'!L109</f>
        <v>1.45</v>
      </c>
      <c r="P18" s="784">
        <f>'SAME R Results'!M109</f>
        <v>0</v>
      </c>
      <c r="Q18" s="784">
        <f>'SAME R Results'!N109</f>
        <v>0</v>
      </c>
      <c r="R18" s="784">
        <f>'SAME R Results'!O109</f>
        <v>0</v>
      </c>
      <c r="S18" s="784">
        <f>'SAME R Results'!P109</f>
        <v>0</v>
      </c>
      <c r="T18" s="784">
        <f>'SAME R Results'!Q109</f>
        <v>0</v>
      </c>
      <c r="U18" s="784">
        <f>'SAME R Results'!R109</f>
        <v>558.71428571428567</v>
      </c>
      <c r="V18" s="784">
        <f>'SAME R Results'!S109</f>
        <v>0</v>
      </c>
      <c r="W18" s="784">
        <f>'SAME R Results'!T109</f>
        <v>0</v>
      </c>
      <c r="X18" s="784" t="str">
        <f>'SAME R Results'!U109</f>
        <v>n</v>
      </c>
      <c r="Y18" s="784" t="str">
        <f>'SAME R Results'!V109</f>
        <v>y</v>
      </c>
      <c r="Z18" s="784" t="str">
        <f>'SAME R Results'!W109</f>
        <v>y</v>
      </c>
      <c r="AA18" s="784" t="str">
        <f>'SAME R Results'!X109</f>
        <v>n</v>
      </c>
      <c r="AB18" s="784" t="str">
        <f>'SAME R Results'!Y109</f>
        <v>n</v>
      </c>
      <c r="AC18" s="789"/>
      <c r="AD18" s="784" t="str">
        <f>'SAME R Results'!Z109</f>
        <v>y</v>
      </c>
      <c r="AE18" s="784">
        <f>'SAME R Results'!AA109</f>
        <v>10</v>
      </c>
      <c r="AF18" s="784" t="str">
        <f>'SAME R Results'!AB109</f>
        <v>y</v>
      </c>
      <c r="AG18" s="817">
        <f>'SAME R Results'!AC109</f>
        <v>7.8816036857303803E-2</v>
      </c>
      <c r="AH18" s="819">
        <f>'SAME R Results'!AD109</f>
        <v>0</v>
      </c>
      <c r="AI18" s="784">
        <f>'SAME R Results'!AE109</f>
        <v>0</v>
      </c>
      <c r="AJ18" s="784">
        <f>'SAME R Results'!AF109</f>
        <v>0</v>
      </c>
      <c r="AK18" s="784">
        <f>'SAME R Results'!AG109</f>
        <v>0</v>
      </c>
      <c r="AL18" s="784">
        <f>'SAME R Results'!AH109</f>
        <v>0</v>
      </c>
      <c r="AM18" s="784">
        <f>'SAME R Results'!AI109</f>
        <v>0</v>
      </c>
      <c r="AN18" s="784">
        <f>'SAME R Results'!AJ109</f>
        <v>0</v>
      </c>
      <c r="AO18" s="784">
        <f>'SAME R Results'!AK109</f>
        <v>0</v>
      </c>
      <c r="AP18" s="784">
        <f>'SAME R Results'!AL109</f>
        <v>0</v>
      </c>
      <c r="AQ18" s="784">
        <f>'SAME R Results'!AM109</f>
        <v>0</v>
      </c>
      <c r="AR18" s="817">
        <f>'SAME R Results'!AN109</f>
        <v>0</v>
      </c>
      <c r="AS18" s="819">
        <f>'SAME R Results'!AO109</f>
        <v>0</v>
      </c>
      <c r="AT18" s="784">
        <f>'SAME R Results'!AP109</f>
        <v>75</v>
      </c>
      <c r="AU18" s="789"/>
      <c r="AV18" s="821">
        <f>'SAME R Results'!AQ109</f>
        <v>0</v>
      </c>
      <c r="AW18" s="821">
        <f>'SAME R Results'!AR109</f>
        <v>0.69680799999999998</v>
      </c>
      <c r="AX18" s="821">
        <f>'SAME R Results'!AS109</f>
        <v>0</v>
      </c>
      <c r="AY18" s="821">
        <f>'SAME R Results'!AT109</f>
        <v>0</v>
      </c>
      <c r="AZ18" s="824"/>
      <c r="BA18" s="824"/>
      <c r="BB18" s="821">
        <f>'SAME R Results'!AU109</f>
        <v>6.3903805000000008E-2</v>
      </c>
      <c r="BC18" s="821">
        <f>'SAME R Results'!AV109</f>
        <v>2.6962280000000005E-2</v>
      </c>
      <c r="BD18" s="821">
        <f>'SAME R Results'!AW109</f>
        <v>4.8481904999999994</v>
      </c>
      <c r="BE18" s="821">
        <f>'SAME R Results'!AX109</f>
        <v>4.7044519999999999</v>
      </c>
      <c r="BF18" s="827">
        <f>'SAME R Results'!AY109</f>
        <v>8263</v>
      </c>
      <c r="BG18" s="784">
        <f>'SAME R Results'!AZ109</f>
        <v>0.11189272000000001</v>
      </c>
      <c r="BH18" s="784">
        <f>'SAME R Results'!BA109</f>
        <v>7.5668350000000023E-2</v>
      </c>
      <c r="BI18" s="789"/>
      <c r="BJ18" s="784">
        <f>'SAME R Results'!BB109</f>
        <v>2.5410500000000007</v>
      </c>
      <c r="BK18" s="784">
        <f>'SAME R Results'!BC109</f>
        <v>0.14373849999999955</v>
      </c>
      <c r="BL18" s="784">
        <f>'SAME R Results'!BD109</f>
        <v>146578.22949047992</v>
      </c>
      <c r="BM18" s="784">
        <f>'SAME R Results'!BE109</f>
        <v>23.76915243829556</v>
      </c>
      <c r="BN18" s="784">
        <f>'SAME R Results'!BF109</f>
        <v>3.6941525000000003E-2</v>
      </c>
      <c r="BO18" s="784">
        <f>'SAME R Results'!BG109</f>
        <v>9.056092499999998E-3</v>
      </c>
      <c r="BP18" s="789"/>
      <c r="BQ18" s="784">
        <f>'SAME R Results'!BH109</f>
        <v>5.7427730000000015</v>
      </c>
      <c r="BR18" s="817">
        <f>'SAME R Results'!BI109</f>
        <v>0.16216018245628583</v>
      </c>
      <c r="BS18" s="817">
        <f>'SAME R Results'!BJ109</f>
        <v>0.32399896662237215</v>
      </c>
      <c r="BT18" s="817">
        <f>'SAME R Results'!BL109</f>
        <v>4.0791903351252223</v>
      </c>
      <c r="BU18" s="817">
        <f>'SAME R Results'!BM109</f>
        <v>2.2978156464703408</v>
      </c>
      <c r="BV18" s="817">
        <f>'SAME R Results'!BN109</f>
        <v>0.11472142264367631</v>
      </c>
      <c r="BW18" s="784">
        <f>'SAME R Results'!BO109</f>
        <v>146578.22949047992</v>
      </c>
      <c r="BX18" s="784">
        <f>'SAME R Results'!BP109</f>
        <v>144166.93088199897</v>
      </c>
      <c r="BY18" s="784">
        <f>'SAME R Results'!BQ109</f>
        <v>137041.75317207762</v>
      </c>
      <c r="BZ18" s="784">
        <f>'SAME R Results'!BR109</f>
        <v>23.76915243829556</v>
      </c>
      <c r="CA18" s="784">
        <f>'SAME R Results'!BS109</f>
        <v>3.1905020864778373E-2</v>
      </c>
      <c r="CB18" s="784">
        <f>'SAME R Results'!BT109</f>
        <v>2.2599999999999998</v>
      </c>
      <c r="CC18" s="784">
        <f>'SAME R Results'!BV109</f>
        <v>1</v>
      </c>
      <c r="CD18" s="784">
        <f>'SAME R Results'!BW109</f>
        <v>2.2000000000000002</v>
      </c>
      <c r="CE18" s="784">
        <f>'SAME R Results'!BZ109</f>
        <v>527.87656862261747</v>
      </c>
      <c r="CF18" s="27"/>
    </row>
    <row r="19" spans="1:84" ht="16.5" customHeight="1" x14ac:dyDescent="0.2">
      <c r="A19" s="780">
        <v>2</v>
      </c>
      <c r="B19" s="784">
        <f>'SAME R Results'!A57</f>
        <v>4</v>
      </c>
      <c r="C19" s="785" t="str">
        <f>'SAME R Results'!B57</f>
        <v>Teflon</v>
      </c>
      <c r="D19" s="784" t="str">
        <f>'SAME R Results'!C57</f>
        <v>T04</v>
      </c>
      <c r="E19" s="784" t="str">
        <f>'SAME R Results'!D57</f>
        <v>32 Ta</v>
      </c>
      <c r="F19" s="784">
        <f>'SAME R Results'!E57</f>
        <v>4</v>
      </c>
      <c r="G19" s="784" t="str">
        <f>'SAME R Results'!F57</f>
        <v>79a</v>
      </c>
      <c r="H19" s="971" t="str">
        <f>'SAME R Results'!G57</f>
        <v>aged</v>
      </c>
      <c r="I19" s="784">
        <f>'SAME R Results'!H57</f>
        <v>239</v>
      </c>
      <c r="J19" s="786">
        <f>'SAME R Results'!I57</f>
        <v>40416</v>
      </c>
      <c r="K19" s="784">
        <f>'SAME R Results'!J57</f>
        <v>0</v>
      </c>
      <c r="L19" s="788"/>
      <c r="M19" s="788"/>
      <c r="N19" s="855">
        <f>'SAME R Results'!K57</f>
        <v>8.1</v>
      </c>
      <c r="O19" s="854">
        <f>'SAME R Results'!L57</f>
        <v>1.4450000000000001</v>
      </c>
      <c r="P19" s="855">
        <f>'SAME R Results'!M57</f>
        <v>0</v>
      </c>
      <c r="Q19" s="855">
        <f>'SAME R Results'!N57</f>
        <v>0</v>
      </c>
      <c r="R19" s="855">
        <f>'SAME R Results'!O57</f>
        <v>0</v>
      </c>
      <c r="S19" s="855">
        <f>'SAME R Results'!P57</f>
        <v>0</v>
      </c>
      <c r="T19" s="855">
        <f>'SAME R Results'!Q57</f>
        <v>0</v>
      </c>
      <c r="U19" s="855">
        <f>'SAME R Results'!R57</f>
        <v>560</v>
      </c>
      <c r="V19" s="784">
        <f>'SAME R Results'!S57</f>
        <v>0</v>
      </c>
      <c r="W19" s="784">
        <f>'SAME R Results'!T57</f>
        <v>0</v>
      </c>
      <c r="X19" s="784" t="str">
        <f>'SAME R Results'!U57</f>
        <v>n</v>
      </c>
      <c r="Y19" s="784" t="str">
        <f>'SAME R Results'!V57</f>
        <v>y</v>
      </c>
      <c r="Z19" s="784" t="str">
        <f>'SAME R Results'!W57</f>
        <v>y</v>
      </c>
      <c r="AA19" s="784" t="str">
        <f>'SAME R Results'!X57</f>
        <v>n</v>
      </c>
      <c r="AB19" s="784" t="str">
        <f>'SAME R Results'!Y57</f>
        <v>n</v>
      </c>
      <c r="AC19" s="789"/>
      <c r="AD19" s="784" t="str">
        <f>'SAME R Results'!Z57</f>
        <v>y</v>
      </c>
      <c r="AE19" s="784">
        <f>'SAME R Results'!AA57</f>
        <v>10</v>
      </c>
      <c r="AF19" s="784" t="str">
        <f>'SAME R Results'!AB57</f>
        <v>y</v>
      </c>
      <c r="AG19" s="817">
        <f>'SAME R Results'!AC57</f>
        <v>5.19567251427413E-2</v>
      </c>
      <c r="AH19" s="819">
        <f>'SAME R Results'!AD57</f>
        <v>0</v>
      </c>
      <c r="AI19" s="784">
        <f>'SAME R Results'!AE57</f>
        <v>0</v>
      </c>
      <c r="AJ19" s="784">
        <f>'SAME R Results'!AF57</f>
        <v>0</v>
      </c>
      <c r="AK19" s="784">
        <f>'SAME R Results'!AG57</f>
        <v>0</v>
      </c>
      <c r="AL19" s="784">
        <f>'SAME R Results'!AH57</f>
        <v>0</v>
      </c>
      <c r="AM19" s="784">
        <f>'SAME R Results'!AI57</f>
        <v>0</v>
      </c>
      <c r="AN19" s="784">
        <f>'SAME R Results'!AJ57</f>
        <v>0</v>
      </c>
      <c r="AO19" s="784">
        <f>'SAME R Results'!AK57</f>
        <v>0</v>
      </c>
      <c r="AP19" s="784">
        <f>'SAME R Results'!AL57</f>
        <v>0</v>
      </c>
      <c r="AQ19" s="784">
        <f>'SAME R Results'!AM57</f>
        <v>0</v>
      </c>
      <c r="AR19" s="817">
        <f>'SAME R Results'!AN57</f>
        <v>0</v>
      </c>
      <c r="AS19" s="819">
        <f>'SAME R Results'!AO57</f>
        <v>0</v>
      </c>
      <c r="AT19" s="784">
        <f>'SAME R Results'!AP57</f>
        <v>75</v>
      </c>
      <c r="AU19" s="789"/>
      <c r="AV19" s="821">
        <f>'SAME R Results'!AQ57</f>
        <v>0</v>
      </c>
      <c r="AW19" s="821">
        <f>'SAME R Results'!AR57</f>
        <v>1.1247265</v>
      </c>
      <c r="AX19" s="821">
        <f>'SAME R Results'!AS57</f>
        <v>0</v>
      </c>
      <c r="AY19" s="821">
        <f>'SAME R Results'!AT57</f>
        <v>0</v>
      </c>
      <c r="AZ19" s="824"/>
      <c r="BA19" s="824"/>
      <c r="BB19" s="821">
        <f>'SAME R Results'!AU57</f>
        <v>0.12048334999999999</v>
      </c>
      <c r="BC19" s="821">
        <f>'SAME R Results'!AV57</f>
        <v>2.7542105000000001E-2</v>
      </c>
      <c r="BD19" s="821">
        <f>'SAME R Results'!AW57</f>
        <v>6.0513774999999992</v>
      </c>
      <c r="BE19" s="821">
        <f>'SAME R Results'!AX57</f>
        <v>4.7287134999999996</v>
      </c>
      <c r="BF19" s="827">
        <f>'SAME R Results'!AY57</f>
        <v>34885</v>
      </c>
      <c r="BG19" s="784">
        <f>'SAME R Results'!AZ57</f>
        <v>0.18905644999999999</v>
      </c>
      <c r="BH19" s="784">
        <f>'SAME R Results'!BA57</f>
        <v>8.4350620000000015E-2</v>
      </c>
      <c r="BI19" s="789"/>
      <c r="BJ19" s="784">
        <f>'SAME R Results'!BB57</f>
        <v>9.057850000000002</v>
      </c>
      <c r="BK19" s="784">
        <f>'SAME R Results'!BC57</f>
        <v>1.3226639999999996</v>
      </c>
      <c r="BL19" s="784">
        <f>'SAME R Results'!BD57</f>
        <v>974484.86814557225</v>
      </c>
      <c r="BM19" s="784">
        <f>'SAME R Results'!BE57</f>
        <v>259.88856497328499</v>
      </c>
      <c r="BN19" s="784">
        <f>'SAME R Results'!BF57</f>
        <v>9.2941244999999992E-2</v>
      </c>
      <c r="BO19" s="784">
        <f>'SAME R Results'!BG57</f>
        <v>2.6176457499999993E-2</v>
      </c>
      <c r="BP19" s="789"/>
      <c r="BQ19" s="784">
        <f>'SAME R Results'!BH57</f>
        <v>20.470741000000004</v>
      </c>
      <c r="BR19" s="817">
        <f>'SAME R Results'!BI57</f>
        <v>0.26669327915563062</v>
      </c>
      <c r="BS19" s="817">
        <f>'SAME R Results'!BJ57</f>
        <v>0.26321606173734746</v>
      </c>
      <c r="BT19" s="817">
        <f>'SAME R Results'!BL57</f>
        <v>3.5505661910134334</v>
      </c>
      <c r="BU19" s="817" t="e">
        <f>'SAME R Results'!BM57</f>
        <v>#NUM!</v>
      </c>
      <c r="BV19" s="817" t="e">
        <f>'SAME R Results'!BN57</f>
        <v>#NUM!</v>
      </c>
      <c r="BW19" s="784">
        <f>'SAME R Results'!BO57</f>
        <v>974484.86814557225</v>
      </c>
      <c r="BX19" s="784">
        <f>'SAME R Results'!BP57</f>
        <v>959042.11270254408</v>
      </c>
      <c r="BY19" s="784">
        <f>'SAME R Results'!BQ57</f>
        <v>895535.4595034637</v>
      </c>
      <c r="BZ19" s="784">
        <f>'SAME R Results'!BR57</f>
        <v>259.88856497328499</v>
      </c>
      <c r="CA19" s="784">
        <f>'SAME R Results'!BS57</f>
        <v>0.29358607830950889</v>
      </c>
      <c r="CB19" s="784">
        <f>'SAME R Results'!BT57</f>
        <v>2.2599999999999998</v>
      </c>
      <c r="CC19" s="784">
        <f>'SAME R Results'!BV57</f>
        <v>1</v>
      </c>
      <c r="CD19" s="784">
        <f>'SAME R Results'!BW57</f>
        <v>2.2000000000000002</v>
      </c>
      <c r="CE19" s="784">
        <f>'SAME R Results'!BZ57</f>
        <v>513.37523874459316</v>
      </c>
      <c r="CF19" s="27"/>
    </row>
    <row r="20" spans="1:84" ht="16.5" customHeight="1" x14ac:dyDescent="0.2">
      <c r="A20" s="780">
        <v>2</v>
      </c>
      <c r="B20" s="784">
        <f>'SAME R Results'!A61</f>
        <v>4</v>
      </c>
      <c r="C20" s="785" t="str">
        <f>'SAME R Results'!B61</f>
        <v>Teflon</v>
      </c>
      <c r="D20" s="784" t="str">
        <f>'SAME R Results'!C61</f>
        <v>T06</v>
      </c>
      <c r="E20" s="784" t="str">
        <f>'SAME R Results'!D61</f>
        <v>34TA</v>
      </c>
      <c r="F20" s="784">
        <f>'SAME R Results'!E61</f>
        <v>6</v>
      </c>
      <c r="G20" s="784" t="str">
        <f>'SAME R Results'!F61</f>
        <v>81a</v>
      </c>
      <c r="H20" s="785" t="str">
        <f>'SAME R Results'!G61</f>
        <v>aged</v>
      </c>
      <c r="I20" s="784">
        <f>'SAME R Results'!H61</f>
        <v>239</v>
      </c>
      <c r="J20" s="786">
        <f>'SAME R Results'!I61</f>
        <v>40417</v>
      </c>
      <c r="K20" s="784">
        <f>'SAME R Results'!J61</f>
        <v>0</v>
      </c>
      <c r="L20" s="788"/>
      <c r="M20" s="788"/>
      <c r="N20" s="855">
        <f>'SAME R Results'!K61</f>
        <v>8.1</v>
      </c>
      <c r="O20" s="854">
        <f>'SAME R Results'!L61</f>
        <v>1.45</v>
      </c>
      <c r="P20" s="855">
        <f>'SAME R Results'!M61</f>
        <v>0</v>
      </c>
      <c r="Q20" s="855">
        <f>'SAME R Results'!N61</f>
        <v>0</v>
      </c>
      <c r="R20" s="855">
        <f>'SAME R Results'!O61</f>
        <v>0</v>
      </c>
      <c r="S20" s="855">
        <f>'SAME R Results'!P61</f>
        <v>0</v>
      </c>
      <c r="T20" s="855">
        <f>'SAME R Results'!Q61</f>
        <v>0</v>
      </c>
      <c r="U20" s="855">
        <f>'SAME R Results'!R61</f>
        <v>559</v>
      </c>
      <c r="V20" s="784">
        <f>'SAME R Results'!S61</f>
        <v>0</v>
      </c>
      <c r="W20" s="784">
        <f>'SAME R Results'!T61</f>
        <v>0</v>
      </c>
      <c r="X20" s="784" t="str">
        <f>'SAME R Results'!U61</f>
        <v>n</v>
      </c>
      <c r="Y20" s="784" t="str">
        <f>'SAME R Results'!V61</f>
        <v>y</v>
      </c>
      <c r="Z20" s="784" t="str">
        <f>'SAME R Results'!W61</f>
        <v>y</v>
      </c>
      <c r="AA20" s="784" t="str">
        <f>'SAME R Results'!X61</f>
        <v>n</v>
      </c>
      <c r="AB20" s="784" t="str">
        <f>'SAME R Results'!Y61</f>
        <v>n</v>
      </c>
      <c r="AC20" s="789"/>
      <c r="AD20" s="784" t="str">
        <f>'SAME R Results'!Z61</f>
        <v>y</v>
      </c>
      <c r="AE20" s="784">
        <f>'SAME R Results'!AA61</f>
        <v>10</v>
      </c>
      <c r="AF20" s="784" t="str">
        <f>'SAME R Results'!AB61</f>
        <v>y</v>
      </c>
      <c r="AG20" s="817">
        <f>'SAME R Results'!AC61</f>
        <v>5.19567251427413E-2</v>
      </c>
      <c r="AH20" s="819">
        <f>'SAME R Results'!AD61</f>
        <v>0</v>
      </c>
      <c r="AI20" s="784">
        <f>'SAME R Results'!AE61</f>
        <v>0</v>
      </c>
      <c r="AJ20" s="784">
        <f>'SAME R Results'!AF61</f>
        <v>0</v>
      </c>
      <c r="AK20" s="784">
        <f>'SAME R Results'!AG61</f>
        <v>0</v>
      </c>
      <c r="AL20" s="784">
        <f>'SAME R Results'!AH61</f>
        <v>0</v>
      </c>
      <c r="AM20" s="784">
        <f>'SAME R Results'!AI61</f>
        <v>0</v>
      </c>
      <c r="AN20" s="784">
        <f>'SAME R Results'!AJ61</f>
        <v>0</v>
      </c>
      <c r="AO20" s="784">
        <f>'SAME R Results'!AK61</f>
        <v>0</v>
      </c>
      <c r="AP20" s="784">
        <f>'SAME R Results'!AL61</f>
        <v>0</v>
      </c>
      <c r="AQ20" s="784">
        <f>'SAME R Results'!AM61</f>
        <v>0</v>
      </c>
      <c r="AR20" s="817">
        <f>'SAME R Results'!AN61</f>
        <v>0</v>
      </c>
      <c r="AS20" s="819">
        <f>'SAME R Results'!AO61</f>
        <v>0</v>
      </c>
      <c r="AT20" s="784">
        <f>'SAME R Results'!AP61</f>
        <v>45</v>
      </c>
      <c r="AU20" s="789"/>
      <c r="AV20" s="821">
        <f>'SAME R Results'!AQ61</f>
        <v>0</v>
      </c>
      <c r="AW20" s="821">
        <f>'SAME R Results'!AR61</f>
        <v>2.1021720000000004</v>
      </c>
      <c r="AX20" s="821">
        <f>'SAME R Results'!AS61</f>
        <v>0</v>
      </c>
      <c r="AY20" s="821">
        <f>'SAME R Results'!AT61</f>
        <v>0</v>
      </c>
      <c r="AZ20" s="824"/>
      <c r="BA20" s="824"/>
      <c r="BB20" s="821">
        <f>'SAME R Results'!AU61</f>
        <v>0.23783875000000002</v>
      </c>
      <c r="BC20" s="821">
        <f>'SAME R Results'!AV61</f>
        <v>2.9037475E-2</v>
      </c>
      <c r="BD20" s="821">
        <f>'SAME R Results'!AW61</f>
        <v>6.4018399999999982</v>
      </c>
      <c r="BE20" s="821">
        <f>'SAME R Results'!AX61</f>
        <v>4.7223504999999992</v>
      </c>
      <c r="BF20" s="827">
        <f>'SAME R Results'!AY61</f>
        <v>33040</v>
      </c>
      <c r="BG20" s="784">
        <f>'SAME R Results'!AZ61</f>
        <v>0.33061214999999999</v>
      </c>
      <c r="BH20" s="784">
        <f>'SAME R Results'!BA61</f>
        <v>8.5174565000000008E-2</v>
      </c>
      <c r="BI20" s="789"/>
      <c r="BJ20" s="784">
        <f>'SAME R Results'!BB61</f>
        <v>19.779400000000003</v>
      </c>
      <c r="BK20" s="784">
        <f>'SAME R Results'!BC61</f>
        <v>1.679489499999999</v>
      </c>
      <c r="BL20" s="784">
        <f>'SAME R Results'!BD61</f>
        <v>920599.7311915328</v>
      </c>
      <c r="BM20" s="784">
        <f>'SAME R Results'!BE61</f>
        <v>354.42148985691654</v>
      </c>
      <c r="BN20" s="784">
        <f>'SAME R Results'!BF61</f>
        <v>0.20880127500000001</v>
      </c>
      <c r="BO20" s="784">
        <f>'SAME R Results'!BG61</f>
        <v>6.1359396249999996E-2</v>
      </c>
      <c r="BP20" s="789"/>
      <c r="BQ20" s="784">
        <f>'SAME R Results'!BH61</f>
        <v>44.701444000000002</v>
      </c>
      <c r="BR20" s="817">
        <f>'SAME R Results'!BI61</f>
        <v>0.38498978203935447</v>
      </c>
      <c r="BS20" s="817">
        <f>'SAME R Results'!BJ61</f>
        <v>0.34802448690651788</v>
      </c>
      <c r="BT20" s="817">
        <f>'SAME R Results'!BL61</f>
        <v>3.4029225800930205</v>
      </c>
      <c r="BU20" s="817" t="e">
        <f>'SAME R Results'!BM61</f>
        <v>#NUM!</v>
      </c>
      <c r="BV20" s="817" t="e">
        <f>'SAME R Results'!BN61</f>
        <v>#NUM!</v>
      </c>
      <c r="BW20" s="784">
        <f>'SAME R Results'!BO61</f>
        <v>920599.7311915328</v>
      </c>
      <c r="BX20" s="784">
        <f>'SAME R Results'!BP61</f>
        <v>905973.71313684864</v>
      </c>
      <c r="BY20" s="784">
        <f>'SAME R Results'!BQ61</f>
        <v>846999.06468504795</v>
      </c>
      <c r="BZ20" s="784">
        <f>'SAME R Results'!BR61</f>
        <v>354.42148985691654</v>
      </c>
      <c r="CA20" s="784">
        <f>'SAME R Results'!BS61</f>
        <v>0.37278911036135998</v>
      </c>
      <c r="CB20" s="784">
        <f>'SAME R Results'!BT61</f>
        <v>2.2599999999999998</v>
      </c>
      <c r="CC20" s="784">
        <f>'SAME R Results'!BV61</f>
        <v>1</v>
      </c>
      <c r="CD20" s="784">
        <f>'SAME R Results'!BW61</f>
        <v>2.2000000000000002</v>
      </c>
      <c r="CE20" s="784">
        <f>'SAME R Results'!BZ61</f>
        <v>538.43096293819656</v>
      </c>
      <c r="CF20" s="27"/>
    </row>
    <row r="21" spans="1:84" s="11" customFormat="1" ht="16.5" customHeight="1" x14ac:dyDescent="0.2">
      <c r="A21" s="780">
        <v>2</v>
      </c>
      <c r="B21" s="784">
        <f>'SAME R Results'!A65</f>
        <v>4</v>
      </c>
      <c r="C21" s="785" t="str">
        <f>'SAME R Results'!B65</f>
        <v>Teflon</v>
      </c>
      <c r="D21" s="784" t="str">
        <f>'SAME R Results'!C65</f>
        <v>T05</v>
      </c>
      <c r="E21" s="784" t="str">
        <f>'SAME R Results'!D65</f>
        <v>36TA</v>
      </c>
      <c r="F21" s="784">
        <f>'SAME R Results'!E65</f>
        <v>5</v>
      </c>
      <c r="G21" s="784" t="str">
        <f>'SAME R Results'!F65</f>
        <v>83a</v>
      </c>
      <c r="H21" s="785" t="str">
        <f>'SAME R Results'!G65</f>
        <v>aged</v>
      </c>
      <c r="I21" s="784">
        <f>'SAME R Results'!H65</f>
        <v>239</v>
      </c>
      <c r="J21" s="786">
        <f>'SAME R Results'!I65</f>
        <v>40417</v>
      </c>
      <c r="K21" s="784">
        <f>'SAME R Results'!J65</f>
        <v>0</v>
      </c>
      <c r="L21" s="788"/>
      <c r="M21" s="788"/>
      <c r="N21" s="855">
        <f>'SAME R Results'!K65</f>
        <v>8.1</v>
      </c>
      <c r="O21" s="854">
        <f>'SAME R Results'!L65</f>
        <v>1.448</v>
      </c>
      <c r="P21" s="855">
        <f>'SAME R Results'!M65</f>
        <v>0</v>
      </c>
      <c r="Q21" s="855">
        <f>'SAME R Results'!N65</f>
        <v>0</v>
      </c>
      <c r="R21" s="855">
        <f>'SAME R Results'!O65</f>
        <v>0</v>
      </c>
      <c r="S21" s="855">
        <f>'SAME R Results'!P65</f>
        <v>0</v>
      </c>
      <c r="T21" s="855">
        <f>'SAME R Results'!Q65</f>
        <v>0</v>
      </c>
      <c r="U21" s="855">
        <f>'SAME R Results'!R65</f>
        <v>557.33333333333337</v>
      </c>
      <c r="V21" s="784">
        <f>'SAME R Results'!S65</f>
        <v>0</v>
      </c>
      <c r="W21" s="784">
        <f>'SAME R Results'!T65</f>
        <v>0</v>
      </c>
      <c r="X21" s="784" t="str">
        <f>'SAME R Results'!U65</f>
        <v>n</v>
      </c>
      <c r="Y21" s="784" t="str">
        <f>'SAME R Results'!V65</f>
        <v>y</v>
      </c>
      <c r="Z21" s="784" t="str">
        <f>'SAME R Results'!W65</f>
        <v>y</v>
      </c>
      <c r="AA21" s="784" t="str">
        <f>'SAME R Results'!X65</f>
        <v>n</v>
      </c>
      <c r="AB21" s="784" t="str">
        <f>'SAME R Results'!Y65</f>
        <v>n</v>
      </c>
      <c r="AC21" s="789"/>
      <c r="AD21" s="784" t="str">
        <f>'SAME R Results'!Z65</f>
        <v>y</v>
      </c>
      <c r="AE21" s="784">
        <f>'SAME R Results'!AA65</f>
        <v>10</v>
      </c>
      <c r="AF21" s="784" t="str">
        <f>'SAME R Results'!AB65</f>
        <v>y</v>
      </c>
      <c r="AG21" s="817">
        <f>'SAME R Results'!AC65</f>
        <v>5.19567251427413E-2</v>
      </c>
      <c r="AH21" s="819">
        <f>'SAME R Results'!AD65</f>
        <v>0</v>
      </c>
      <c r="AI21" s="784">
        <f>'SAME R Results'!AE65</f>
        <v>0</v>
      </c>
      <c r="AJ21" s="784">
        <f>'SAME R Results'!AF65</f>
        <v>0</v>
      </c>
      <c r="AK21" s="784">
        <f>'SAME R Results'!AG65</f>
        <v>0</v>
      </c>
      <c r="AL21" s="784">
        <f>'SAME R Results'!AH65</f>
        <v>0</v>
      </c>
      <c r="AM21" s="784">
        <f>'SAME R Results'!AI65</f>
        <v>0</v>
      </c>
      <c r="AN21" s="784">
        <f>'SAME R Results'!AJ65</f>
        <v>0</v>
      </c>
      <c r="AO21" s="784">
        <f>'SAME R Results'!AK65</f>
        <v>0</v>
      </c>
      <c r="AP21" s="784">
        <f>'SAME R Results'!AL65</f>
        <v>0</v>
      </c>
      <c r="AQ21" s="784">
        <f>'SAME R Results'!AM65</f>
        <v>0</v>
      </c>
      <c r="AR21" s="817">
        <f>'SAME R Results'!AN65</f>
        <v>0</v>
      </c>
      <c r="AS21" s="819">
        <f>'SAME R Results'!AO65</f>
        <v>0</v>
      </c>
      <c r="AT21" s="784">
        <f>'SAME R Results'!AP65</f>
        <v>60</v>
      </c>
      <c r="AU21" s="789"/>
      <c r="AV21" s="821">
        <f>'SAME R Results'!AQ65</f>
        <v>0</v>
      </c>
      <c r="AW21" s="821">
        <f>'SAME R Results'!AR65</f>
        <v>1.8084105000000001</v>
      </c>
      <c r="AX21" s="821">
        <f>'SAME R Results'!AS65</f>
        <v>0</v>
      </c>
      <c r="AY21" s="821">
        <f>'SAME R Results'!AT65</f>
        <v>0</v>
      </c>
      <c r="AZ21" s="824"/>
      <c r="BA21" s="824"/>
      <c r="BB21" s="821">
        <f>'SAME R Results'!AU65</f>
        <v>0.1945191</v>
      </c>
      <c r="BC21" s="821">
        <f>'SAME R Results'!AV65</f>
        <v>3.1631470000000009E-2</v>
      </c>
      <c r="BD21" s="821">
        <f>'SAME R Results'!AW65</f>
        <v>6.2427220000000005</v>
      </c>
      <c r="BE21" s="821">
        <f>'SAME R Results'!AX65</f>
        <v>4.7371219999999985</v>
      </c>
      <c r="BF21" s="827">
        <f>'SAME R Results'!AY65</f>
        <v>32650</v>
      </c>
      <c r="BG21" s="784">
        <f>'SAME R Results'!AZ65</f>
        <v>0.27603149999999999</v>
      </c>
      <c r="BH21" s="784">
        <f>'SAME R Results'!BA65</f>
        <v>8.1985459999999996E-2</v>
      </c>
      <c r="BI21" s="789"/>
      <c r="BJ21" s="784">
        <f>'SAME R Results'!BB65</f>
        <v>15.891600000000002</v>
      </c>
      <c r="BK21" s="784">
        <f>'SAME R Results'!BC65</f>
        <v>1.505600000000002</v>
      </c>
      <c r="BL21" s="784">
        <f>'SAME R Results'!BD65</f>
        <v>909242.92996168404</v>
      </c>
      <c r="BM21" s="784">
        <f>'SAME R Results'!BE65</f>
        <v>306.40643784651229</v>
      </c>
      <c r="BN21" s="784">
        <f>'SAME R Results'!BF65</f>
        <v>0.16288763000000001</v>
      </c>
      <c r="BO21" s="784">
        <f>'SAME R Results'!BG65</f>
        <v>4.8511509999999994E-2</v>
      </c>
      <c r="BP21" s="789"/>
      <c r="BQ21" s="784">
        <f>'SAME R Results'!BH65</f>
        <v>35.915016000000001</v>
      </c>
      <c r="BR21" s="817">
        <f>'SAME R Results'!BI65</f>
        <v>0.3369907290446838</v>
      </c>
      <c r="BS21" s="817">
        <f>'SAME R Results'!BJ65</f>
        <v>0.32488147091855835</v>
      </c>
      <c r="BT21" s="817">
        <f>'SAME R Results'!BL65</f>
        <v>3.3577109844653368</v>
      </c>
      <c r="BU21" s="817" t="e">
        <f>'SAME R Results'!BM65</f>
        <v>#NUM!</v>
      </c>
      <c r="BV21" s="817" t="e">
        <f>'SAME R Results'!BN65</f>
        <v>#NUM!</v>
      </c>
      <c r="BW21" s="784">
        <f>'SAME R Results'!BO65</f>
        <v>909242.92996168404</v>
      </c>
      <c r="BX21" s="784">
        <f>'SAME R Results'!BP65</f>
        <v>894789.55558258481</v>
      </c>
      <c r="BY21" s="784">
        <f>'SAME R Results'!BQ65</f>
        <v>836756.11541259277</v>
      </c>
      <c r="BZ21" s="784">
        <f>'SAME R Results'!BR65</f>
        <v>306.40643784651229</v>
      </c>
      <c r="CA21" s="784">
        <f>'SAME R Results'!BS65</f>
        <v>0.3341916008168343</v>
      </c>
      <c r="CB21" s="784">
        <f>'SAME R Results'!BT65</f>
        <v>2.2599999999999998</v>
      </c>
      <c r="CC21" s="784">
        <f>'SAME R Results'!BV65</f>
        <v>1</v>
      </c>
      <c r="CD21" s="784">
        <f>'SAME R Results'!BW65</f>
        <v>2.2000000000000002</v>
      </c>
      <c r="CE21" s="784">
        <f>'SAME R Results'!BZ65</f>
        <v>532.36353982539481</v>
      </c>
      <c r="CF21" s="27"/>
    </row>
    <row r="22" spans="1:84" ht="16.5" customHeight="1" x14ac:dyDescent="0.2">
      <c r="A22" s="780">
        <v>2</v>
      </c>
      <c r="B22" s="784">
        <f>'SAME R Results'!A38</f>
        <v>6</v>
      </c>
      <c r="C22" s="785" t="str">
        <f>'SAME R Results'!B38</f>
        <v>Teflon</v>
      </c>
      <c r="D22" s="784" t="str">
        <f>'SAME R Results'!C38</f>
        <v>T07</v>
      </c>
      <c r="E22" s="784" t="str">
        <f>'SAME R Results'!D38</f>
        <v>22 T</v>
      </c>
      <c r="F22" s="784">
        <f>'SAME R Results'!E38</f>
        <v>3</v>
      </c>
      <c r="G22" s="784">
        <f>'SAME R Results'!F38</f>
        <v>69</v>
      </c>
      <c r="H22" s="785" t="str">
        <f>'SAME R Results'!G38</f>
        <v>High temp aged STS det</v>
      </c>
      <c r="I22" s="784">
        <f>'SAME R Results'!H38</f>
        <v>236</v>
      </c>
      <c r="J22" s="786">
        <f>'SAME R Results'!I38</f>
        <v>40414</v>
      </c>
      <c r="K22" s="784">
        <f>'SAME R Results'!J38</f>
        <v>0</v>
      </c>
      <c r="L22" s="788"/>
      <c r="M22" s="788"/>
      <c r="N22" s="784">
        <f>'SAME R Results'!K38</f>
        <v>8.1</v>
      </c>
      <c r="O22" s="793">
        <f>'SAME R Results'!L38</f>
        <v>1.45</v>
      </c>
      <c r="P22" s="784">
        <f>'SAME R Results'!M38</f>
        <v>60</v>
      </c>
      <c r="Q22" s="784">
        <f>'SAME R Results'!N38</f>
        <v>720</v>
      </c>
      <c r="R22" s="784">
        <f>'SAME R Results'!O38</f>
        <v>8</v>
      </c>
      <c r="S22" s="784" t="str">
        <f>'SAME R Results'!P38</f>
        <v>n</v>
      </c>
      <c r="T22" s="784" t="str">
        <f>'SAME R Results'!Q38</f>
        <v>n</v>
      </c>
      <c r="U22" s="784">
        <f>'SAME R Results'!R38</f>
        <v>744.57142857142856</v>
      </c>
      <c r="V22" s="784" t="str">
        <f>'SAME R Results'!S38</f>
        <v>y</v>
      </c>
      <c r="W22" s="784">
        <f>'SAME R Results'!T38</f>
        <v>45</v>
      </c>
      <c r="X22" s="784" t="str">
        <f>'SAME R Results'!U38</f>
        <v>y</v>
      </c>
      <c r="Y22" s="784" t="str">
        <f>'SAME R Results'!V38</f>
        <v>n</v>
      </c>
      <c r="Z22" s="784" t="str">
        <f>'SAME R Results'!W38</f>
        <v>y</v>
      </c>
      <c r="AA22" s="784" t="str">
        <f>'SAME R Results'!X38</f>
        <v>n</v>
      </c>
      <c r="AB22" s="784" t="str">
        <f>'SAME R Results'!Y38</f>
        <v>n</v>
      </c>
      <c r="AC22" s="789"/>
      <c r="AD22" s="784" t="str">
        <f>'SAME R Results'!Z38</f>
        <v>y</v>
      </c>
      <c r="AE22" s="784">
        <f>'SAME R Results'!AA38</f>
        <v>10</v>
      </c>
      <c r="AF22" s="784" t="str">
        <f>'SAME R Results'!AB38</f>
        <v>y</v>
      </c>
      <c r="AG22" s="817">
        <f>'SAME R Results'!AC38</f>
        <v>5.19567251427413E-2</v>
      </c>
      <c r="AH22" s="819">
        <f>'SAME R Results'!AD38</f>
        <v>0</v>
      </c>
      <c r="AI22" s="784">
        <f>'SAME R Results'!AE38</f>
        <v>0</v>
      </c>
      <c r="AJ22" s="784">
        <f>'SAME R Results'!AF38</f>
        <v>0</v>
      </c>
      <c r="AK22" s="784">
        <f>'SAME R Results'!AG38</f>
        <v>0</v>
      </c>
      <c r="AL22" s="784">
        <f>'SAME R Results'!AH38</f>
        <v>0</v>
      </c>
      <c r="AM22" s="784">
        <f>'SAME R Results'!AI38</f>
        <v>0</v>
      </c>
      <c r="AN22" s="784">
        <f>'SAME R Results'!AJ38</f>
        <v>0</v>
      </c>
      <c r="AO22" s="784">
        <f>'SAME R Results'!AK38</f>
        <v>0</v>
      </c>
      <c r="AP22" s="784">
        <f>'SAME R Results'!AL38</f>
        <v>0</v>
      </c>
      <c r="AQ22" s="784">
        <f>'SAME R Results'!AM38</f>
        <v>0</v>
      </c>
      <c r="AR22" s="817">
        <f>'SAME R Results'!AN38</f>
        <v>0</v>
      </c>
      <c r="AS22" s="819">
        <f>'SAME R Results'!AO38</f>
        <v>0</v>
      </c>
      <c r="AT22" s="784">
        <f>'SAME R Results'!AP38</f>
        <v>0</v>
      </c>
      <c r="AU22" s="789"/>
      <c r="AV22" s="821">
        <f>'SAME R Results'!AQ38</f>
        <v>0</v>
      </c>
      <c r="AW22" s="821">
        <f>'SAME R Results'!AR38</f>
        <v>5.0415189999999992</v>
      </c>
      <c r="AX22" s="821">
        <f>'SAME R Results'!AS38</f>
        <v>4.6750034999999999</v>
      </c>
      <c r="AY22" s="821">
        <f>'SAME R Results'!AT38</f>
        <v>5.1367965</v>
      </c>
      <c r="AZ22" s="824"/>
      <c r="BA22" s="824"/>
      <c r="BB22" s="821">
        <f>'SAME R Results'!AU38</f>
        <v>0</v>
      </c>
      <c r="BC22" s="821">
        <f>'SAME R Results'!AV38</f>
        <v>0</v>
      </c>
      <c r="BD22" s="821">
        <f>'SAME R Results'!AW38</f>
        <v>6.5043949999999997</v>
      </c>
      <c r="BE22" s="821">
        <f>'SAME R Results'!AX38</f>
        <v>4.6807259999999999</v>
      </c>
      <c r="BF22" s="827">
        <f>'SAME R Results'!AY38</f>
        <v>30275</v>
      </c>
      <c r="BG22" s="784">
        <f>'SAME R Results'!AZ38</f>
        <v>0</v>
      </c>
      <c r="BH22" s="784">
        <f>'SAME R Results'!BA38</f>
        <v>0</v>
      </c>
      <c r="BI22" s="789"/>
      <c r="BJ22" s="784">
        <f>'SAME R Results'!BB38</f>
        <v>37.934999999999995</v>
      </c>
      <c r="BK22" s="784">
        <f>'SAME R Results'!BC38</f>
        <v>1.8236689999999998</v>
      </c>
      <c r="BL22" s="784">
        <f>'SAME R Results'!BD38</f>
        <v>840335.70495541021</v>
      </c>
      <c r="BM22" s="784">
        <f>'SAME R Results'!BE38</f>
        <v>397.56403067241467</v>
      </c>
      <c r="BN22" s="784">
        <f>'SAME R Results'!BF38</f>
        <v>0</v>
      </c>
      <c r="BO22" s="784">
        <f>'SAME R Results'!BG38</f>
        <v>0</v>
      </c>
      <c r="BP22" s="789"/>
      <c r="BQ22" s="784">
        <f>'SAME R Results'!BH38</f>
        <v>85.733099999999979</v>
      </c>
      <c r="BR22" s="817">
        <f>'SAME R Results'!BI38</f>
        <v>0.47310143830376716</v>
      </c>
      <c r="BS22" s="817">
        <f>'SAME R Results'!BJ38</f>
        <v>0.44575012050849505</v>
      </c>
      <c r="BT22" s="817">
        <f>'SAME R Results'!BL38</f>
        <v>0</v>
      </c>
      <c r="BU22" s="817" t="e">
        <f>'SAME R Results'!BM38</f>
        <v>#NUM!</v>
      </c>
      <c r="BV22" s="817" t="e">
        <f>'SAME R Results'!BN38</f>
        <v>#NUM!</v>
      </c>
      <c r="BW22" s="784">
        <f>'SAME R Results'!BO38</f>
        <v>840335.70495541021</v>
      </c>
      <c r="BX22" s="784">
        <f>'SAME R Results'!BP38</f>
        <v>826933.68629301421</v>
      </c>
      <c r="BY22" s="784">
        <f>'SAME R Results'!BQ38</f>
        <v>774505.57198218454</v>
      </c>
      <c r="BZ22" s="784">
        <f>'SAME R Results'!BR38</f>
        <v>397.56403067241467</v>
      </c>
      <c r="CA22" s="784">
        <f>'SAME R Results'!BS38</f>
        <v>0.40479201811240334</v>
      </c>
      <c r="CB22" s="784">
        <f>'SAME R Results'!BT38</f>
        <v>2.2599999999999998</v>
      </c>
      <c r="CC22" s="784">
        <f>'SAME R Results'!BV38</f>
        <v>1</v>
      </c>
      <c r="CD22" s="784">
        <f>'SAME R Results'!BW38</f>
        <v>2.2000000000000002</v>
      </c>
      <c r="CE22" s="784">
        <f>'SAME R Results'!BZ38</f>
        <v>527.99672644531518</v>
      </c>
      <c r="CF22" s="27"/>
    </row>
    <row r="23" spans="1:84" ht="16.5" customHeight="1" x14ac:dyDescent="0.2">
      <c r="A23" s="778">
        <v>1</v>
      </c>
      <c r="B23" s="779">
        <f>'SAME1 Flight Tests 8-27-09'!A54</f>
        <v>5</v>
      </c>
      <c r="C23" s="779" t="str">
        <f>'SAME1 Flight Tests 8-27-09'!B54</f>
        <v>Teflon</v>
      </c>
      <c r="D23" s="782"/>
      <c r="E23" s="779" t="str">
        <f>'SAME1 Flight Tests 8-27-09'!C54</f>
        <v>41 Ta</v>
      </c>
      <c r="F23" s="779">
        <f>'SAME1 Flight Tests 8-27-09'!D54</f>
        <v>2</v>
      </c>
      <c r="G23" s="805" t="str">
        <f>'SAME1 Flight Tests 8-27-09'!E54</f>
        <v>41a</v>
      </c>
      <c r="H23" s="779" t="str">
        <f>'SAME1 Flight Tests 8-27-09'!F54</f>
        <v xml:space="preserve">     Aging</v>
      </c>
      <c r="I23" s="779">
        <f>'SAME1 Flight Tests 8-27-09'!G54</f>
        <v>277</v>
      </c>
      <c r="J23" s="791">
        <f>'SAME1 Flight Tests 8-27-09'!H54</f>
        <v>39359</v>
      </c>
      <c r="K23" s="779">
        <f>'SAME1 Flight Tests 8-27-09'!I54</f>
        <v>0</v>
      </c>
      <c r="L23" s="779" t="str">
        <f>'SAME1 Flight Tests 8-27-09'!J54</f>
        <v>n</v>
      </c>
      <c r="M23" s="779" t="str">
        <f>'SAME1 Flight Tests 8-27-09'!K54</f>
        <v>n</v>
      </c>
      <c r="N23" s="779">
        <f>'SAME1 Flight Tests 8-27-09'!L54</f>
        <v>2</v>
      </c>
      <c r="O23" s="804">
        <f>'SAME1 Flight Tests 8-27-09'!M54</f>
        <v>1.44</v>
      </c>
      <c r="P23" s="805">
        <f>'SAME1 Flight Tests 8-27-09'!N54</f>
        <v>60</v>
      </c>
      <c r="Q23" s="805">
        <f>'SAME1 Flight Tests 8-27-09'!O54</f>
        <v>720</v>
      </c>
      <c r="R23" s="805">
        <f>'SAME1 Flight Tests 8-27-09'!P54</f>
        <v>8</v>
      </c>
      <c r="S23" s="806"/>
      <c r="T23" s="806"/>
      <c r="U23" s="805">
        <f>'SAME1 Flight Tests 8-27-09'!Q54</f>
        <v>807.16666666666663</v>
      </c>
      <c r="V23" s="806"/>
      <c r="W23" s="806"/>
      <c r="X23" s="806"/>
      <c r="Y23" s="806"/>
      <c r="Z23" s="806"/>
      <c r="AA23" s="805" t="str">
        <f>'SAME1 Flight Tests 8-27-09'!R54</f>
        <v>n</v>
      </c>
      <c r="AB23" s="805" t="str">
        <f>'SAME1 Flight Tests 8-27-09'!S54</f>
        <v>n</v>
      </c>
      <c r="AC23" s="805">
        <f>'SAME1 Flight Tests 8-27-09'!T54</f>
        <v>1</v>
      </c>
      <c r="AD23" s="806"/>
      <c r="AE23" s="805">
        <f>'SAME1 Flight Tests 8-27-09'!U54</f>
        <v>10</v>
      </c>
      <c r="AF23" s="806"/>
      <c r="AG23" s="816">
        <f>'SAME1 Flight Tests 8-27-09'!V54</f>
        <v>5.19567251427413E-2</v>
      </c>
      <c r="AH23" s="818">
        <f>'SAME1 Flight Tests 8-27-09'!W54</f>
        <v>0</v>
      </c>
      <c r="AI23" s="806"/>
      <c r="AJ23" s="806"/>
      <c r="AK23" s="806"/>
      <c r="AL23" s="806"/>
      <c r="AM23" s="806"/>
      <c r="AN23" s="806"/>
      <c r="AO23" s="806"/>
      <c r="AP23" s="806"/>
      <c r="AQ23" s="806"/>
      <c r="AR23" s="806"/>
      <c r="AS23" s="806"/>
      <c r="AT23" s="806"/>
      <c r="AU23" s="805">
        <f>'SAME1 Flight Tests 8-27-09'!X54</f>
        <v>1.52</v>
      </c>
      <c r="AV23" s="820">
        <f>'SAME1 Flight Tests 8-27-09'!Y54</f>
        <v>3.4151094736842111</v>
      </c>
      <c r="AW23" s="820">
        <f>'SAME1 Flight Tests 8-27-09'!Z54</f>
        <v>7.0672257894736836E-4</v>
      </c>
      <c r="AX23" s="820">
        <f>'SAME1 Flight Tests 8-27-09'!AA54</f>
        <v>-7.0672257894736836E-4</v>
      </c>
      <c r="AY23" s="822"/>
      <c r="AZ23" s="822"/>
      <c r="BA23" s="820">
        <f>'SAME1 Flight Tests 8-27-09'!AC54</f>
        <v>4.8614654999999996</v>
      </c>
      <c r="BB23" s="822"/>
      <c r="BC23" s="822"/>
      <c r="BD23" s="820">
        <f>'SAME1 Flight Tests 8-27-09'!AB54</f>
        <v>5.2670768421052632</v>
      </c>
      <c r="BE23" s="820">
        <f>'SAME1 Flight Tests 8-27-09'!AD54</f>
        <v>4.6800230000000003</v>
      </c>
      <c r="BF23" s="826">
        <f>'SAME1 Flight Tests 8-27-09'!AE54</f>
        <v>20590</v>
      </c>
      <c r="BG23" s="806"/>
      <c r="BH23" s="806"/>
      <c r="BI23" s="805">
        <f>'SAME1 Flight Tests 8-27-09'!AF54</f>
        <v>13.155899999999999</v>
      </c>
      <c r="BJ23" s="805">
        <f>'SAME1 Flight Tests 8-27-09'!AG54</f>
        <v>19.547599999999999</v>
      </c>
      <c r="BK23" s="805">
        <f>'SAME1 Flight Tests 8-27-09'!AH54</f>
        <v>0.5870538421052629</v>
      </c>
      <c r="BL23" s="805">
        <f>'SAME1 Flight Tests 8-27-09'!AK54</f>
        <v>563835.38645896956</v>
      </c>
      <c r="BM23" s="805">
        <f>'SAME1 Flight Tests 8-27-09'!AL54</f>
        <v>102.64261980254548</v>
      </c>
      <c r="BN23" s="806"/>
      <c r="BO23" s="805"/>
      <c r="BP23" s="806"/>
      <c r="BQ23" s="805">
        <f>'SAME1 Flight Tests 8-27-09'!AM54</f>
        <v>44.177575999999995</v>
      </c>
      <c r="BR23" s="816">
        <f>'SAME1 Flight Tests 8-27-09'!AP54</f>
        <v>0.18204359333877107</v>
      </c>
      <c r="BS23" s="816">
        <f>'SAME1 Flight Tests 8-27-09'!AQ54</f>
        <v>0.4095106563201677</v>
      </c>
      <c r="BT23" s="816"/>
      <c r="BU23" s="816">
        <f>'SAME1 Flight Tests 8-27-09'!AS54</f>
        <v>2.4605824809110279</v>
      </c>
      <c r="BV23" s="816">
        <f>'SAME1 Flight Tests 8-27-09'!AT54</f>
        <v>0.12137535003189111</v>
      </c>
      <c r="BW23" s="807">
        <f>'SAME1 Flight Tests 8-27-09'!BB54</f>
        <v>563835.38645896956</v>
      </c>
      <c r="BX23" s="807">
        <f>'SAME1 Flight Tests 8-27-09'!BC54</f>
        <v>554720.68574026646</v>
      </c>
      <c r="BY23" s="807">
        <f>'SAME1 Flight Tests 8-27-09'!BD54</f>
        <v>522902.45440528099</v>
      </c>
      <c r="BZ23" s="806"/>
      <c r="CA23" s="805">
        <f>'SAME1 Flight Tests 8-27-09'!BG54</f>
        <v>0.12597721933589331</v>
      </c>
      <c r="CB23" s="805">
        <f>'SAME1 Flight Tests 8-27-09'!BF54</f>
        <v>2.2599999999999998</v>
      </c>
      <c r="CC23" s="783"/>
      <c r="CD23" s="805">
        <f>'SAME1 Flight Tests 8-27-09'!BE54</f>
        <v>2.2000000000000002</v>
      </c>
      <c r="CE23" s="805">
        <f>'SAME1 Flight Tests 8-27-09'!BH54</f>
        <v>517.69385314585145</v>
      </c>
      <c r="CF23" s="27"/>
    </row>
    <row r="24" spans="1:84" ht="16.5" customHeight="1" x14ac:dyDescent="0.2">
      <c r="A24" s="778">
        <v>1</v>
      </c>
      <c r="B24" s="779">
        <f>'SAME1 Flight Tests 8-27-09'!A31</f>
        <v>3</v>
      </c>
      <c r="C24" s="779" t="str">
        <f>'SAME1 Flight Tests 8-27-09'!B31</f>
        <v>Teflon</v>
      </c>
      <c r="D24" s="782"/>
      <c r="E24" s="779" t="str">
        <f>'SAME1 Flight Tests 8-27-09'!C31</f>
        <v>26 Ta</v>
      </c>
      <c r="F24" s="779">
        <f>'SAME1 Flight Tests 8-27-09'!D31</f>
        <v>5</v>
      </c>
      <c r="G24" s="805" t="str">
        <f>'SAME1 Flight Tests 8-27-09'!E31</f>
        <v>26a</v>
      </c>
      <c r="H24" s="970" t="str">
        <f>'SAME1 Flight Tests 8-27-09'!F31</f>
        <v>after secondary aging</v>
      </c>
      <c r="I24" s="779">
        <f>'SAME1 Flight Tests 8-27-09'!G31</f>
        <v>268</v>
      </c>
      <c r="J24" s="791">
        <f>'SAME1 Flight Tests 8-27-09'!H31</f>
        <v>39350</v>
      </c>
      <c r="K24" s="779">
        <f>'SAME1 Flight Tests 8-27-09'!I31</f>
        <v>0</v>
      </c>
      <c r="L24" s="779" t="str">
        <f>'SAME1 Flight Tests 8-27-09'!J31</f>
        <v>n</v>
      </c>
      <c r="M24" s="779" t="str">
        <f>'SAME1 Flight Tests 8-27-09'!K31</f>
        <v>n</v>
      </c>
      <c r="N24" s="779">
        <f>'SAME1 Flight Tests 8-27-09'!L31</f>
        <v>8</v>
      </c>
      <c r="O24" s="804">
        <f>'SAME1 Flight Tests 8-27-09'!M31</f>
        <v>1.4450000000000001</v>
      </c>
      <c r="P24" s="805" t="str">
        <f>'SAME1 Flight Tests 8-27-09'!N31</f>
        <v>NA</v>
      </c>
      <c r="Q24" s="805">
        <f>'SAME1 Flight Tests 8-27-09'!O31</f>
        <v>720</v>
      </c>
      <c r="R24" s="805">
        <f>'SAME1 Flight Tests 8-27-09'!P31</f>
        <v>8</v>
      </c>
      <c r="S24" s="806"/>
      <c r="T24" s="806"/>
      <c r="U24" s="805">
        <f>'SAME1 Flight Tests 8-27-09'!Q31</f>
        <v>801</v>
      </c>
      <c r="V24" s="806"/>
      <c r="W24" s="806"/>
      <c r="X24" s="806"/>
      <c r="Y24" s="806"/>
      <c r="Z24" s="806"/>
      <c r="AA24" s="805" t="str">
        <f>'SAME1 Flight Tests 8-27-09'!R31</f>
        <v>n</v>
      </c>
      <c r="AB24" s="805" t="str">
        <f>'SAME1 Flight Tests 8-27-09'!S31</f>
        <v>n</v>
      </c>
      <c r="AC24" s="805">
        <f>'SAME1 Flight Tests 8-27-09'!T31</f>
        <v>1</v>
      </c>
      <c r="AD24" s="806"/>
      <c r="AE24" s="805">
        <f>'SAME1 Flight Tests 8-27-09'!U31</f>
        <v>10</v>
      </c>
      <c r="AF24" s="806"/>
      <c r="AG24" s="816">
        <f>'SAME1 Flight Tests 8-27-09'!V31</f>
        <v>5.19567251427413E-2</v>
      </c>
      <c r="AH24" s="818">
        <f>'SAME1 Flight Tests 8-27-09'!W31</f>
        <v>0</v>
      </c>
      <c r="AI24" s="806"/>
      <c r="AJ24" s="806"/>
      <c r="AK24" s="806"/>
      <c r="AL24" s="806"/>
      <c r="AM24" s="806"/>
      <c r="AN24" s="806"/>
      <c r="AO24" s="806"/>
      <c r="AP24" s="806"/>
      <c r="AQ24" s="806"/>
      <c r="AR24" s="806"/>
      <c r="AS24" s="806"/>
      <c r="AT24" s="806"/>
      <c r="AU24" s="805">
        <f>'SAME1 Flight Tests 8-27-09'!X31</f>
        <v>3.4</v>
      </c>
      <c r="AV24" s="820">
        <f>'SAME1 Flight Tests 8-27-09'!Y31</f>
        <v>3.4342635000000001</v>
      </c>
      <c r="AW24" s="820">
        <f>'SAME1 Flight Tests 8-27-09'!Z31</f>
        <v>0.93556209999999995</v>
      </c>
      <c r="AX24" s="820">
        <f>'SAME1 Flight Tests 8-27-09'!AA31</f>
        <v>-5.9509264999999987E-4</v>
      </c>
      <c r="AY24" s="822"/>
      <c r="AZ24" s="822"/>
      <c r="BA24" s="820">
        <f>'SAME1 Flight Tests 8-27-09'!AC31</f>
        <v>4.9389489999999983</v>
      </c>
      <c r="BB24" s="822"/>
      <c r="BC24" s="822"/>
      <c r="BD24" s="820">
        <f>'SAME1 Flight Tests 8-27-09'!AB31</f>
        <v>5.6081389999999995</v>
      </c>
      <c r="BE24" s="820">
        <f>'SAME1 Flight Tests 8-27-09'!AD31</f>
        <v>4.7239370000000003</v>
      </c>
      <c r="BF24" s="826">
        <f>'SAME1 Flight Tests 8-27-09'!AE31</f>
        <v>23505</v>
      </c>
      <c r="BG24" s="806"/>
      <c r="BH24" s="806"/>
      <c r="BI24" s="805">
        <f>'SAME1 Flight Tests 8-27-09'!AF31</f>
        <v>5.0347500000000007</v>
      </c>
      <c r="BJ24" s="805">
        <f>'SAME1 Flight Tests 8-27-09'!AG31</f>
        <v>6.2168499999999991</v>
      </c>
      <c r="BK24" s="805">
        <f>'SAME1 Flight Tests 8-27-09'!AH31</f>
        <v>0.88420199999999927</v>
      </c>
      <c r="BL24" s="805">
        <f>'SAME1 Flight Tests 8-27-09'!AK31</f>
        <v>646297.04735521181</v>
      </c>
      <c r="BM24" s="805">
        <f>'SAME1 Flight Tests 8-27-09'!AL31</f>
        <v>161.08926223441955</v>
      </c>
      <c r="BN24" s="806"/>
      <c r="BO24" s="805"/>
      <c r="BP24" s="806"/>
      <c r="BQ24" s="805">
        <f>'SAME1 Flight Tests 8-27-09'!AM31</f>
        <v>14.050080999999997</v>
      </c>
      <c r="BR24" s="816">
        <f>'SAME1 Flight Tests 8-27-09'!AP31</f>
        <v>0.24924957168477233</v>
      </c>
      <c r="BS24" s="816">
        <f>'SAME1 Flight Tests 8-27-09'!AQ31</f>
        <v>0.2672082375696318</v>
      </c>
      <c r="BT24" s="816"/>
      <c r="BU24" s="816">
        <f>'SAME1 Flight Tests 8-27-09'!AS31</f>
        <v>1.3018261923011838</v>
      </c>
      <c r="BV24" s="816">
        <f>'SAME1 Flight Tests 8-27-09'!AT31</f>
        <v>0.2407280565775852</v>
      </c>
      <c r="BW24" s="807">
        <f>'SAME1 Flight Tests 8-27-09'!BB31</f>
        <v>646297.04735521181</v>
      </c>
      <c r="BX24" s="807">
        <f>'SAME1 Flight Tests 8-27-09'!BC31</f>
        <v>635891.9458305341</v>
      </c>
      <c r="BY24" s="807">
        <f>'SAME1 Flight Tests 8-27-09'!BD31</f>
        <v>598250.36007571616</v>
      </c>
      <c r="BZ24" s="806"/>
      <c r="CA24" s="805">
        <f>'SAME1 Flight Tests 8-27-09'!BG31</f>
        <v>0.18974291845493546</v>
      </c>
      <c r="CB24" s="805">
        <f>'SAME1 Flight Tests 8-27-09'!BF31</f>
        <v>2.2599999999999998</v>
      </c>
      <c r="CC24" s="783"/>
      <c r="CD24" s="805">
        <f>'SAME1 Flight Tests 8-27-09'!BE31</f>
        <v>2.2000000000000002</v>
      </c>
      <c r="CE24" s="805">
        <f>'SAME1 Flight Tests 8-27-09'!BH31</f>
        <v>517.61263896959224</v>
      </c>
      <c r="CF24" s="27"/>
    </row>
    <row r="25" spans="1:84" s="4" customFormat="1" ht="16.5" customHeight="1" x14ac:dyDescent="0.2">
      <c r="A25" s="780">
        <v>2</v>
      </c>
      <c r="B25" s="784">
        <f>'SAME R Results'!A17</f>
        <v>2</v>
      </c>
      <c r="C25" s="785" t="str">
        <f>'SAME R Results'!B17</f>
        <v>Teflon</v>
      </c>
      <c r="D25" s="784" t="str">
        <f>'SAME R Results'!C17</f>
        <v>T03</v>
      </c>
      <c r="E25" s="784" t="str">
        <f>'SAME R Results'!D17</f>
        <v>11Ta</v>
      </c>
      <c r="F25" s="784">
        <f>'SAME R Results'!E17</f>
        <v>6</v>
      </c>
      <c r="G25" s="784" t="str">
        <f>'SAME R Results'!F17</f>
        <v>58a</v>
      </c>
      <c r="H25" s="968" t="str">
        <f>'SAME R Results'!G17</f>
        <v>aged</v>
      </c>
      <c r="I25" s="784">
        <f>'SAME R Results'!H17</f>
        <v>211</v>
      </c>
      <c r="J25" s="786">
        <f>'SAME R Results'!I17</f>
        <v>40389</v>
      </c>
      <c r="K25" s="784">
        <f>'SAME R Results'!J17</f>
        <v>0</v>
      </c>
      <c r="L25" s="788"/>
      <c r="M25" s="788"/>
      <c r="N25" s="784">
        <f>'SAME R Results'!K17</f>
        <v>8.1</v>
      </c>
      <c r="O25" s="793">
        <f>'SAME R Results'!L17</f>
        <v>1.4450000000000001</v>
      </c>
      <c r="P25" s="784">
        <f>'SAME R Results'!M17</f>
        <v>0</v>
      </c>
      <c r="Q25" s="784">
        <f>'SAME R Results'!N17</f>
        <v>0</v>
      </c>
      <c r="R25" s="784">
        <f>'SAME R Results'!O17</f>
        <v>0</v>
      </c>
      <c r="S25" s="784">
        <f>'SAME R Results'!P17</f>
        <v>0</v>
      </c>
      <c r="T25" s="784">
        <f>'SAME R Results'!Q17</f>
        <v>0</v>
      </c>
      <c r="U25" s="784">
        <f>'SAME R Results'!R17</f>
        <v>805.4</v>
      </c>
      <c r="V25" s="784">
        <f>'SAME R Results'!S17</f>
        <v>0</v>
      </c>
      <c r="W25" s="784">
        <f>'SAME R Results'!T17</f>
        <v>0</v>
      </c>
      <c r="X25" s="784" t="str">
        <f>'SAME R Results'!U17</f>
        <v>n</v>
      </c>
      <c r="Y25" s="784" t="str">
        <f>'SAME R Results'!V17</f>
        <v>y</v>
      </c>
      <c r="Z25" s="784" t="str">
        <f>'SAME R Results'!W17</f>
        <v>y</v>
      </c>
      <c r="AA25" s="784" t="str">
        <f>'SAME R Results'!X17</f>
        <v>n</v>
      </c>
      <c r="AB25" s="784" t="str">
        <f>'SAME R Results'!Y17</f>
        <v>n</v>
      </c>
      <c r="AC25" s="789"/>
      <c r="AD25" s="784" t="str">
        <f>'SAME R Results'!Z17</f>
        <v>y</v>
      </c>
      <c r="AE25" s="784">
        <f>'SAME R Results'!AA17</f>
        <v>10</v>
      </c>
      <c r="AF25" s="784" t="str">
        <f>'SAME R Results'!AB17</f>
        <v>y</v>
      </c>
      <c r="AG25" s="817">
        <f>'SAME R Results'!AC17</f>
        <v>5.19567251427413E-2</v>
      </c>
      <c r="AH25" s="819">
        <f>'SAME R Results'!AD17</f>
        <v>0</v>
      </c>
      <c r="AI25" s="784">
        <f>'SAME R Results'!AE17</f>
        <v>50</v>
      </c>
      <c r="AJ25" s="784">
        <f>'SAME R Results'!AF17</f>
        <v>720</v>
      </c>
      <c r="AK25" s="784">
        <f>'SAME R Results'!AG17</f>
        <v>0</v>
      </c>
      <c r="AL25" s="784" t="str">
        <f>'SAME R Results'!AH17</f>
        <v>n</v>
      </c>
      <c r="AM25" s="784" t="str">
        <f>'SAME R Results'!AI17</f>
        <v>y</v>
      </c>
      <c r="AN25" s="784" t="str">
        <f>'SAME R Results'!AJ17</f>
        <v>y</v>
      </c>
      <c r="AO25" s="784" t="str">
        <f>'SAME R Results'!AK17</f>
        <v>n</v>
      </c>
      <c r="AP25" s="784" t="str">
        <f>'SAME R Results'!AL17</f>
        <v>n</v>
      </c>
      <c r="AQ25" s="784" t="str">
        <f>'SAME R Results'!AM17</f>
        <v>y</v>
      </c>
      <c r="AR25" s="817">
        <f>'SAME R Results'!AN17</f>
        <v>5.19567251427413E-2</v>
      </c>
      <c r="AS25" s="819">
        <f>'SAME R Results'!AO17</f>
        <v>0</v>
      </c>
      <c r="AT25" s="784">
        <f>'SAME R Results'!AP17</f>
        <v>0</v>
      </c>
      <c r="AU25" s="789"/>
      <c r="AV25" s="821">
        <f>'SAME R Results'!AQ17</f>
        <v>0</v>
      </c>
      <c r="AW25" s="821">
        <f>'SAME R Results'!AR17</f>
        <v>0.78200000000000003</v>
      </c>
      <c r="AX25" s="821">
        <f>'SAME R Results'!AS17</f>
        <v>0</v>
      </c>
      <c r="AY25" s="821">
        <f>'SAME R Results'!AT17</f>
        <v>0</v>
      </c>
      <c r="AZ25" s="824"/>
      <c r="BA25" s="824"/>
      <c r="BB25" s="821">
        <f>'SAME R Results'!AU17</f>
        <v>8.644104499999998E-2</v>
      </c>
      <c r="BC25" s="821">
        <f>'SAME R Results'!AV17</f>
        <v>2.6800000000000001E-2</v>
      </c>
      <c r="BD25" s="821">
        <f>'SAME R Results'!AW17</f>
        <v>5.0834199999999994</v>
      </c>
      <c r="BE25" s="821">
        <f>'SAME R Results'!AX17</f>
        <v>4.7389840000000003</v>
      </c>
      <c r="BF25" s="827">
        <f>'SAME R Results'!AY17</f>
        <v>20380</v>
      </c>
      <c r="BG25" s="784">
        <f>'SAME R Results'!AZ17</f>
        <v>0.14796445</v>
      </c>
      <c r="BH25" s="784">
        <f>'SAME R Results'!BA17</f>
        <v>8.2000000000000003E-2</v>
      </c>
      <c r="BI25" s="789"/>
      <c r="BJ25" s="784">
        <f>'SAME R Results'!BB17</f>
        <v>3.5562999999999994</v>
      </c>
      <c r="BK25" s="784">
        <f>'SAME R Results'!BC17</f>
        <v>0.34443599999999908</v>
      </c>
      <c r="BL25" s="784">
        <f>'SAME R Results'!BD17</f>
        <v>557920.01363368786</v>
      </c>
      <c r="BM25" s="784">
        <f>'SAME R Results'!BE17</f>
        <v>58.353221390514022</v>
      </c>
      <c r="BN25" s="784">
        <f>'SAME R Results'!BF17</f>
        <v>5.9641044999999976E-2</v>
      </c>
      <c r="BO25" s="784">
        <f>'SAME R Results'!BG17</f>
        <v>1.6491112499999998E-2</v>
      </c>
      <c r="BP25" s="789"/>
      <c r="BQ25" s="784">
        <f>'SAME R Results'!BH17</f>
        <v>8.0372379999999986</v>
      </c>
      <c r="BR25" s="817">
        <f>'SAME R Results'!BI17</f>
        <v>0.10459065809534994</v>
      </c>
      <c r="BS25" s="817">
        <f>'SAME R Results'!BJ17</f>
        <v>0.23211570631965311</v>
      </c>
      <c r="BT25" s="817">
        <f>'SAME R Results'!BL17</f>
        <v>3.6165567968807428</v>
      </c>
      <c r="BU25" s="817">
        <f>'SAME R Results'!BM17</f>
        <v>2.4420805206174716</v>
      </c>
      <c r="BV25" s="817">
        <f>'SAME R Results'!BN17</f>
        <v>7.0208077224969093E-2</v>
      </c>
      <c r="BW25" s="784">
        <f>'SAME R Results'!BO17</f>
        <v>557920.01363368786</v>
      </c>
      <c r="BX25" s="784">
        <f>'SAME R Results'!BP17</f>
        <v>548898.27489414602</v>
      </c>
      <c r="BY25" s="784">
        <f>'SAME R Results'!BQ17</f>
        <v>517486.93410012359</v>
      </c>
      <c r="BZ25" s="784">
        <f>'SAME R Results'!BR17</f>
        <v>58.353221390514022</v>
      </c>
      <c r="CA25" s="784">
        <f>'SAME R Results'!BS17</f>
        <v>7.6452987658705285E-2</v>
      </c>
      <c r="CB25" s="784">
        <f>'SAME R Results'!BT17</f>
        <v>2.2599999999999998</v>
      </c>
      <c r="CC25" s="784">
        <f>'SAME R Results'!BV17</f>
        <v>1</v>
      </c>
      <c r="CD25" s="784">
        <f>'SAME R Results'!BW17</f>
        <v>2.2000000000000002</v>
      </c>
      <c r="CE25" s="784">
        <f>'SAME R Results'!BZ17</f>
        <v>516.33842203068309</v>
      </c>
      <c r="CF25" s="28"/>
    </row>
    <row r="26" spans="1:84" ht="23.25" x14ac:dyDescent="0.35">
      <c r="B26" s="27"/>
      <c r="C26" s="752"/>
      <c r="D26" s="28"/>
      <c r="E26" s="29"/>
      <c r="F26" s="29"/>
      <c r="G26" s="912"/>
      <c r="H26" s="751"/>
      <c r="I26" s="2104" t="s">
        <v>71</v>
      </c>
      <c r="J26" s="2104"/>
      <c r="K26" s="2104"/>
      <c r="L26" s="2104"/>
      <c r="M26" s="2104"/>
      <c r="N26" s="2104"/>
      <c r="O26" s="2104"/>
      <c r="P26" s="2104"/>
      <c r="Q26" s="2104"/>
      <c r="R26" s="2104"/>
      <c r="S26" s="2104"/>
      <c r="T26" s="2104"/>
      <c r="U26" s="2104"/>
      <c r="V26" s="2104"/>
      <c r="W26" s="35"/>
      <c r="X26" s="35"/>
      <c r="Y26" s="35"/>
      <c r="Z26" s="35"/>
      <c r="AA26" s="35"/>
      <c r="AB26" s="35"/>
      <c r="AC26" s="35"/>
      <c r="AD26" s="35"/>
      <c r="AE26" s="35"/>
      <c r="AF26" s="810"/>
      <c r="AG26" s="41"/>
      <c r="AH26" s="811"/>
      <c r="AI26" s="812"/>
      <c r="AJ26" s="812"/>
      <c r="AK26" s="812"/>
      <c r="AL26" s="812"/>
      <c r="AM26" s="813"/>
      <c r="AN26" s="814"/>
      <c r="AO26" s="814"/>
      <c r="AP26" s="814"/>
      <c r="AQ26" s="814"/>
      <c r="AR26" s="814"/>
      <c r="AS26" s="814"/>
      <c r="AT26" s="814"/>
      <c r="AU26" s="814"/>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c r="CD26" s="35"/>
      <c r="CE26" s="35"/>
      <c r="CF26" s="27"/>
    </row>
    <row r="27" spans="1:84" ht="12.75" customHeight="1" x14ac:dyDescent="0.25">
      <c r="E27" s="5"/>
      <c r="F27" s="24"/>
      <c r="G27" s="916"/>
      <c r="H27" s="749"/>
      <c r="AQ27" s="456"/>
      <c r="AR27" s="456"/>
      <c r="AS27" s="456"/>
      <c r="AT27" s="456"/>
      <c r="AU27" s="456"/>
    </row>
    <row r="28" spans="1:84" ht="12.75" customHeight="1" x14ac:dyDescent="0.25">
      <c r="E28" s="5"/>
      <c r="F28" s="5"/>
      <c r="G28" s="913"/>
      <c r="H28" s="966" t="s">
        <v>145</v>
      </c>
      <c r="AQ28" s="456"/>
      <c r="AR28" s="456"/>
      <c r="AS28" s="456"/>
      <c r="AT28" s="456"/>
      <c r="AU28" s="456"/>
      <c r="BR28" s="969">
        <f>AVERAGE(BR10:BR11,BR15:BR16)</f>
        <v>0.10072334651801898</v>
      </c>
      <c r="BS28" s="969">
        <f>AVERAGE(BS10:BS11,BS15:BS16)</f>
        <v>0.16957356386906769</v>
      </c>
      <c r="BT28" s="969"/>
      <c r="BU28" s="969">
        <f>AVERAGE(BU10:BU11,BU15:BU16)</f>
        <v>2.1983216957119831</v>
      </c>
      <c r="BV28" s="969">
        <f>AVERAGE(BV10:BV11,BV15:BV16)</f>
        <v>8.1474957829452105E-2</v>
      </c>
      <c r="CE28" s="1112" t="s">
        <v>663</v>
      </c>
    </row>
    <row r="29" spans="1:84" ht="13.5" customHeight="1" x14ac:dyDescent="0.25">
      <c r="H29" s="973" t="s">
        <v>570</v>
      </c>
      <c r="AQ29" s="456"/>
      <c r="AR29" s="456"/>
      <c r="AS29" s="456"/>
      <c r="AT29" s="456"/>
      <c r="AU29" s="456"/>
      <c r="BR29" s="969">
        <f>BR25</f>
        <v>0.10459065809534994</v>
      </c>
      <c r="BS29" s="969">
        <f>BS25</f>
        <v>0.23211570631965311</v>
      </c>
      <c r="BT29" s="969"/>
      <c r="BU29" s="969">
        <f>BU25</f>
        <v>2.4420805206174716</v>
      </c>
      <c r="BV29" s="969">
        <f>BV25</f>
        <v>7.0208077224969093E-2</v>
      </c>
      <c r="CE29" s="6">
        <f>MIN(CE9:CE25)</f>
        <v>511.74122532819257</v>
      </c>
    </row>
    <row r="30" spans="1:84" ht="13.5" customHeight="1" x14ac:dyDescent="0.25">
      <c r="H30" s="972" t="s">
        <v>571</v>
      </c>
      <c r="AQ30" s="456"/>
      <c r="AR30" s="456"/>
      <c r="AS30" s="456"/>
      <c r="AT30" s="456"/>
      <c r="AU30" s="456"/>
      <c r="BR30" s="969"/>
      <c r="BS30" s="969"/>
      <c r="BT30" s="969"/>
      <c r="BU30" s="969"/>
      <c r="BV30" s="969"/>
      <c r="CE30" s="6">
        <f>MAX(CE9:CE25)</f>
        <v>538.43096293819656</v>
      </c>
    </row>
    <row r="31" spans="1:84" ht="12.75" customHeight="1" x14ac:dyDescent="0.25">
      <c r="AQ31" s="456"/>
      <c r="AR31" s="456"/>
      <c r="AS31" s="456"/>
      <c r="AT31" s="456"/>
      <c r="AU31" s="456"/>
    </row>
    <row r="32" spans="1:84" ht="12.75" customHeight="1" x14ac:dyDescent="0.25">
      <c r="AQ32" s="456"/>
      <c r="AR32" s="456"/>
      <c r="AS32" s="456"/>
      <c r="AT32" s="456"/>
      <c r="AU32" s="456"/>
    </row>
    <row r="33" spans="2:88" ht="13.5" customHeight="1" x14ac:dyDescent="0.25">
      <c r="AQ33" s="456"/>
      <c r="AR33" s="456"/>
      <c r="AS33" s="456"/>
      <c r="AT33" s="456"/>
      <c r="AU33" s="456"/>
    </row>
    <row r="34" spans="2:88" ht="13.5" customHeight="1" x14ac:dyDescent="0.25"/>
    <row r="35" spans="2:88" ht="12.75" customHeight="1" x14ac:dyDescent="0.25"/>
    <row r="36" spans="2:88" s="762" customFormat="1" ht="12.75" customHeight="1" x14ac:dyDescent="0.25">
      <c r="B36" s="3"/>
      <c r="C36" s="750"/>
      <c r="D36" s="4"/>
      <c r="E36" s="4"/>
      <c r="F36" s="4"/>
      <c r="G36" s="914"/>
      <c r="H36" s="750"/>
      <c r="I36" s="3"/>
      <c r="J36" s="792"/>
      <c r="K36" s="3"/>
      <c r="L36" s="3"/>
      <c r="M36" s="3"/>
      <c r="N36" s="3"/>
      <c r="O36" s="6"/>
      <c r="P36" s="6"/>
      <c r="Q36" s="6"/>
      <c r="R36" s="6"/>
      <c r="S36" s="6"/>
      <c r="T36" s="6"/>
      <c r="U36" s="6"/>
      <c r="V36" s="6"/>
      <c r="W36" s="6"/>
      <c r="X36" s="6"/>
      <c r="Y36" s="6"/>
      <c r="Z36" s="6"/>
      <c r="AA36" s="6"/>
      <c r="AB36" s="6"/>
      <c r="AC36" s="6"/>
      <c r="AD36" s="6"/>
      <c r="AE36" s="6"/>
      <c r="AF36" s="6"/>
      <c r="AG36" s="6"/>
      <c r="AH36" s="815"/>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3"/>
      <c r="CG36" s="3"/>
      <c r="CH36" s="3"/>
      <c r="CI36" s="3"/>
      <c r="CJ36" s="3"/>
    </row>
    <row r="37" spans="2:88" s="762" customFormat="1" ht="12.75" customHeight="1" x14ac:dyDescent="0.25">
      <c r="B37" s="3"/>
      <c r="C37" s="750"/>
      <c r="D37" s="4"/>
      <c r="E37" s="4"/>
      <c r="F37" s="4"/>
      <c r="G37" s="914"/>
      <c r="H37" s="750"/>
      <c r="I37" s="3"/>
      <c r="J37" s="792"/>
      <c r="K37" s="3"/>
      <c r="L37" s="3"/>
      <c r="M37" s="3"/>
      <c r="N37" s="3"/>
      <c r="O37" s="6"/>
      <c r="P37" s="6"/>
      <c r="Q37" s="6"/>
      <c r="R37" s="6"/>
      <c r="S37" s="6"/>
      <c r="T37" s="6"/>
      <c r="U37" s="6"/>
      <c r="V37" s="6"/>
      <c r="W37" s="6"/>
      <c r="X37" s="6"/>
      <c r="Y37" s="6"/>
      <c r="Z37" s="6"/>
      <c r="AA37" s="6"/>
      <c r="AB37" s="6"/>
      <c r="AC37" s="6"/>
      <c r="AD37" s="6"/>
      <c r="AE37" s="6"/>
      <c r="AF37" s="6"/>
      <c r="AG37" s="6"/>
      <c r="AH37" s="815"/>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3"/>
      <c r="CG37" s="3"/>
      <c r="CH37" s="3"/>
      <c r="CI37" s="3"/>
      <c r="CJ37" s="3"/>
    </row>
    <row r="38" spans="2:88" s="762" customFormat="1" ht="13.5" customHeight="1" x14ac:dyDescent="0.25">
      <c r="B38" s="3"/>
      <c r="C38" s="750"/>
      <c r="D38" s="4"/>
      <c r="E38" s="4"/>
      <c r="F38" s="4"/>
      <c r="G38" s="914"/>
      <c r="H38" s="750"/>
      <c r="I38" s="3"/>
      <c r="J38" s="792"/>
      <c r="K38" s="3"/>
      <c r="L38" s="3"/>
      <c r="M38" s="3"/>
      <c r="N38" s="3"/>
      <c r="O38" s="6"/>
      <c r="P38" s="6"/>
      <c r="Q38" s="6"/>
      <c r="R38" s="6"/>
      <c r="S38" s="6"/>
      <c r="T38" s="6"/>
      <c r="U38" s="6"/>
      <c r="V38" s="6"/>
      <c r="W38" s="6"/>
      <c r="X38" s="6"/>
      <c r="Y38" s="6"/>
      <c r="Z38" s="6"/>
      <c r="AA38" s="6"/>
      <c r="AB38" s="6"/>
      <c r="AC38" s="6"/>
      <c r="AD38" s="6"/>
      <c r="AE38" s="6"/>
      <c r="AF38" s="6"/>
      <c r="AG38" s="6"/>
      <c r="AH38" s="815"/>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3"/>
      <c r="CG38" s="3"/>
      <c r="CH38" s="3"/>
      <c r="CI38" s="3"/>
      <c r="CJ38" s="3"/>
    </row>
    <row r="39" spans="2:88" s="762" customFormat="1" ht="13.5" customHeight="1" x14ac:dyDescent="0.25">
      <c r="B39" s="3"/>
      <c r="C39" s="750"/>
      <c r="D39" s="4"/>
      <c r="E39" s="4"/>
      <c r="F39" s="4"/>
      <c r="G39" s="914"/>
      <c r="H39" s="750"/>
      <c r="I39" s="3"/>
      <c r="J39" s="792"/>
      <c r="K39" s="3"/>
      <c r="L39" s="3"/>
      <c r="M39" s="3"/>
      <c r="N39" s="3"/>
      <c r="O39" s="6"/>
      <c r="P39" s="6"/>
      <c r="Q39" s="6"/>
      <c r="R39" s="6"/>
      <c r="S39" s="6"/>
      <c r="T39" s="6"/>
      <c r="U39" s="6"/>
      <c r="V39" s="6"/>
      <c r="W39" s="6"/>
      <c r="X39" s="6"/>
      <c r="Y39" s="6"/>
      <c r="Z39" s="6"/>
      <c r="AA39" s="6"/>
      <c r="AB39" s="6"/>
      <c r="AC39" s="6"/>
      <c r="AD39" s="6"/>
      <c r="AE39" s="6"/>
      <c r="AF39" s="6"/>
      <c r="AG39" s="6"/>
      <c r="AH39" s="815"/>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3"/>
      <c r="CG39" s="3"/>
      <c r="CH39" s="3"/>
      <c r="CI39" s="3"/>
      <c r="CJ39" s="3"/>
    </row>
    <row r="40" spans="2:88" s="762" customFormat="1" ht="12.75" customHeight="1" x14ac:dyDescent="0.25">
      <c r="B40" s="3"/>
      <c r="C40" s="750"/>
      <c r="D40" s="4"/>
      <c r="E40" s="4"/>
      <c r="F40" s="4"/>
      <c r="G40" s="914"/>
      <c r="H40" s="750"/>
      <c r="I40" s="3"/>
      <c r="J40" s="792"/>
      <c r="K40" s="3"/>
      <c r="L40" s="3"/>
      <c r="M40" s="3"/>
      <c r="N40" s="3"/>
      <c r="O40" s="6"/>
      <c r="P40" s="6"/>
      <c r="Q40" s="6"/>
      <c r="R40" s="6"/>
      <c r="S40" s="6"/>
      <c r="T40" s="6"/>
      <c r="U40" s="6"/>
      <c r="V40" s="6"/>
      <c r="W40" s="6"/>
      <c r="X40" s="6"/>
      <c r="Y40" s="6"/>
      <c r="Z40" s="6"/>
      <c r="AA40" s="6"/>
      <c r="AB40" s="6"/>
      <c r="AC40" s="6"/>
      <c r="AD40" s="6"/>
      <c r="AE40" s="6"/>
      <c r="AF40" s="6"/>
      <c r="AG40" s="6"/>
      <c r="AH40" s="815"/>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3"/>
      <c r="CG40" s="3"/>
      <c r="CH40" s="3"/>
      <c r="CI40" s="3"/>
      <c r="CJ40" s="3"/>
    </row>
    <row r="41" spans="2:88" s="762" customFormat="1" ht="12.75" customHeight="1" x14ac:dyDescent="0.25">
      <c r="B41" s="3"/>
      <c r="C41" s="750"/>
      <c r="D41" s="4"/>
      <c r="E41" s="4"/>
      <c r="F41" s="4"/>
      <c r="G41" s="914"/>
      <c r="H41" s="750"/>
      <c r="I41" s="3"/>
      <c r="J41" s="792"/>
      <c r="K41" s="3"/>
      <c r="L41" s="3"/>
      <c r="M41" s="3"/>
      <c r="N41" s="3"/>
      <c r="O41" s="6"/>
      <c r="P41" s="6"/>
      <c r="Q41" s="6"/>
      <c r="R41" s="6"/>
      <c r="S41" s="6"/>
      <c r="T41" s="6"/>
      <c r="U41" s="6"/>
      <c r="V41" s="6"/>
      <c r="W41" s="6"/>
      <c r="X41" s="6"/>
      <c r="Y41" s="6"/>
      <c r="Z41" s="6"/>
      <c r="AA41" s="6"/>
      <c r="AB41" s="6"/>
      <c r="AC41" s="6"/>
      <c r="AD41" s="6"/>
      <c r="AE41" s="6"/>
      <c r="AF41" s="6"/>
      <c r="AG41" s="6"/>
      <c r="AH41" s="815"/>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3"/>
      <c r="CG41" s="3"/>
      <c r="CH41" s="3"/>
      <c r="CI41" s="3"/>
      <c r="CJ41" s="3"/>
    </row>
    <row r="42" spans="2:88" s="762" customFormat="1" ht="13.5" customHeight="1" x14ac:dyDescent="0.25">
      <c r="B42" s="3"/>
      <c r="C42" s="750"/>
      <c r="D42" s="4"/>
      <c r="E42" s="4"/>
      <c r="F42" s="4"/>
      <c r="G42" s="914"/>
      <c r="H42" s="750"/>
      <c r="I42" s="3"/>
      <c r="J42" s="792"/>
      <c r="K42" s="3"/>
      <c r="L42" s="3"/>
      <c r="M42" s="3"/>
      <c r="N42" s="3"/>
      <c r="O42" s="6"/>
      <c r="P42" s="6"/>
      <c r="Q42" s="6"/>
      <c r="R42" s="6"/>
      <c r="S42" s="6"/>
      <c r="T42" s="6"/>
      <c r="U42" s="6"/>
      <c r="V42" s="6"/>
      <c r="W42" s="6"/>
      <c r="X42" s="6"/>
      <c r="Y42" s="6"/>
      <c r="Z42" s="6"/>
      <c r="AA42" s="6"/>
      <c r="AB42" s="6"/>
      <c r="AC42" s="6"/>
      <c r="AD42" s="6"/>
      <c r="AE42" s="6"/>
      <c r="AF42" s="6"/>
      <c r="AG42" s="6"/>
      <c r="AH42" s="815"/>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3"/>
      <c r="CG42" s="3"/>
      <c r="CH42" s="3"/>
      <c r="CI42" s="3"/>
      <c r="CJ42" s="3"/>
    </row>
    <row r="43" spans="2:88" s="762" customFormat="1" ht="13.5" customHeight="1" x14ac:dyDescent="0.25">
      <c r="B43" s="3"/>
      <c r="C43" s="750"/>
      <c r="D43" s="4"/>
      <c r="E43" s="4"/>
      <c r="F43" s="4"/>
      <c r="G43" s="914"/>
      <c r="H43" s="750"/>
      <c r="I43" s="3"/>
      <c r="J43" s="792"/>
      <c r="K43" s="3"/>
      <c r="L43" s="3"/>
      <c r="M43" s="3"/>
      <c r="N43" s="3"/>
      <c r="O43" s="6"/>
      <c r="P43" s="6"/>
      <c r="Q43" s="6"/>
      <c r="R43" s="6"/>
      <c r="S43" s="6"/>
      <c r="T43" s="6"/>
      <c r="U43" s="6"/>
      <c r="V43" s="6"/>
      <c r="W43" s="6"/>
      <c r="X43" s="6"/>
      <c r="Y43" s="6"/>
      <c r="Z43" s="6"/>
      <c r="AA43" s="6"/>
      <c r="AB43" s="6"/>
      <c r="AC43" s="6"/>
      <c r="AD43" s="6"/>
      <c r="AE43" s="6"/>
      <c r="AF43" s="6"/>
      <c r="AG43" s="6"/>
      <c r="AH43" s="815"/>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3"/>
      <c r="CG43" s="3"/>
      <c r="CH43" s="3"/>
      <c r="CI43" s="3"/>
      <c r="CJ43" s="3"/>
    </row>
    <row r="44" spans="2:88" s="762" customFormat="1" ht="12.75" customHeight="1" x14ac:dyDescent="0.25">
      <c r="B44" s="3"/>
      <c r="C44" s="750"/>
      <c r="D44" s="4"/>
      <c r="E44" s="4"/>
      <c r="F44" s="4"/>
      <c r="G44" s="914"/>
      <c r="H44" s="750"/>
      <c r="I44" s="3"/>
      <c r="J44" s="792"/>
      <c r="K44" s="3"/>
      <c r="L44" s="3"/>
      <c r="M44" s="3"/>
      <c r="N44" s="3"/>
      <c r="O44" s="6"/>
      <c r="P44" s="6"/>
      <c r="Q44" s="6"/>
      <c r="R44" s="6"/>
      <c r="S44" s="6"/>
      <c r="T44" s="6"/>
      <c r="U44" s="6"/>
      <c r="V44" s="6"/>
      <c r="W44" s="6"/>
      <c r="X44" s="6"/>
      <c r="Y44" s="6"/>
      <c r="Z44" s="6"/>
      <c r="AA44" s="6"/>
      <c r="AB44" s="6"/>
      <c r="AC44" s="6"/>
      <c r="AD44" s="6"/>
      <c r="AE44" s="6"/>
      <c r="AF44" s="6"/>
      <c r="AG44" s="6"/>
      <c r="AH44" s="815"/>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3"/>
      <c r="CG44" s="3"/>
      <c r="CH44" s="3"/>
      <c r="CI44" s="3"/>
      <c r="CJ44" s="3"/>
    </row>
    <row r="45" spans="2:88" s="762" customFormat="1" ht="12.75" customHeight="1" x14ac:dyDescent="0.25">
      <c r="B45" s="3"/>
      <c r="C45" s="750"/>
      <c r="D45" s="4"/>
      <c r="E45" s="4"/>
      <c r="F45" s="4"/>
      <c r="G45" s="914"/>
      <c r="H45" s="750"/>
      <c r="I45" s="3"/>
      <c r="J45" s="792"/>
      <c r="K45" s="3"/>
      <c r="L45" s="3"/>
      <c r="M45" s="3"/>
      <c r="N45" s="3"/>
      <c r="O45" s="6"/>
      <c r="P45" s="6"/>
      <c r="Q45" s="6"/>
      <c r="R45" s="6"/>
      <c r="S45" s="6"/>
      <c r="T45" s="6"/>
      <c r="U45" s="6"/>
      <c r="V45" s="6"/>
      <c r="W45" s="6"/>
      <c r="X45" s="6"/>
      <c r="Y45" s="6"/>
      <c r="Z45" s="6"/>
      <c r="AA45" s="6"/>
      <c r="AB45" s="6"/>
      <c r="AC45" s="6"/>
      <c r="AD45" s="6"/>
      <c r="AE45" s="6"/>
      <c r="AF45" s="6"/>
      <c r="AG45" s="6"/>
      <c r="AH45" s="815"/>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3"/>
      <c r="CG45" s="3"/>
      <c r="CH45" s="3"/>
      <c r="CI45" s="3"/>
      <c r="CJ45" s="3"/>
    </row>
    <row r="46" spans="2:88" s="762" customFormat="1" ht="13.5" customHeight="1" x14ac:dyDescent="0.25">
      <c r="B46" s="3"/>
      <c r="C46" s="750"/>
      <c r="D46" s="4"/>
      <c r="E46" s="4"/>
      <c r="F46" s="4"/>
      <c r="G46" s="914"/>
      <c r="H46" s="750"/>
      <c r="I46" s="3"/>
      <c r="J46" s="792"/>
      <c r="K46" s="3"/>
      <c r="L46" s="3"/>
      <c r="M46" s="3"/>
      <c r="N46" s="3"/>
      <c r="O46" s="6"/>
      <c r="P46" s="6"/>
      <c r="Q46" s="6"/>
      <c r="R46" s="6"/>
      <c r="S46" s="6"/>
      <c r="T46" s="6"/>
      <c r="U46" s="6"/>
      <c r="V46" s="6"/>
      <c r="W46" s="6"/>
      <c r="X46" s="6"/>
      <c r="Y46" s="6"/>
      <c r="Z46" s="6"/>
      <c r="AA46" s="6"/>
      <c r="AB46" s="6"/>
      <c r="AC46" s="6"/>
      <c r="AD46" s="6"/>
      <c r="AE46" s="6"/>
      <c r="AF46" s="6"/>
      <c r="AG46" s="6"/>
      <c r="AH46" s="815"/>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3"/>
      <c r="CG46" s="3"/>
      <c r="CH46" s="3"/>
      <c r="CI46" s="3"/>
      <c r="CJ46" s="3"/>
    </row>
    <row r="72" spans="48:48" ht="18" x14ac:dyDescent="0.25">
      <c r="AV72" s="870" t="s">
        <v>497</v>
      </c>
    </row>
    <row r="83" spans="23:24" ht="24" customHeight="1" x14ac:dyDescent="0.25">
      <c r="W83" s="868" t="s">
        <v>496</v>
      </c>
      <c r="X83" s="869"/>
    </row>
  </sheetData>
  <sortState ref="A3:CD25">
    <sortCondition ref="U3:U25"/>
    <sortCondition ref="N3:N25"/>
    <sortCondition ref="A3:A25"/>
  </sortState>
  <mergeCells count="5">
    <mergeCell ref="B1:K1"/>
    <mergeCell ref="N1:T1"/>
    <mergeCell ref="V1:AH1"/>
    <mergeCell ref="AI1:AT1"/>
    <mergeCell ref="I26:V26"/>
  </mergeCells>
  <conditionalFormatting sqref="D1:J1048576">
    <cfRule type="cellIs" dxfId="30" priority="4" operator="equal">
      <formula>0</formula>
    </cfRule>
  </conditionalFormatting>
  <pageMargins left="0.5" right="0.5" top="1" bottom="0.5" header="0.5" footer="0.5"/>
  <pageSetup paperSize="17" scale="45" fitToWidth="2" fitToHeight="2" orientation="landscape" r:id="rId1"/>
  <headerFooter alignWithMargins="0">
    <oddFooter>&amp;L&amp;D&amp;C&amp;T&amp;R&amp;F</oddFooter>
  </headerFooter>
  <colBreaks count="1" manualBreakCount="1">
    <brk id="62" max="16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CI58"/>
  <sheetViews>
    <sheetView topLeftCell="A2" zoomScale="70" zoomScaleNormal="70" workbookViewId="0">
      <pane xSplit="8" ySplit="1" topLeftCell="AY12" activePane="bottomRight" state="frozen"/>
      <selection activeCell="BM3" sqref="BM3"/>
      <selection pane="topRight" activeCell="BM3" sqref="BM3"/>
      <selection pane="bottomLeft" activeCell="BM3" sqref="BM3"/>
      <selection pane="bottomRight" activeCell="H56" sqref="H56"/>
    </sheetView>
  </sheetViews>
  <sheetFormatPr defaultRowHeight="15.75" x14ac:dyDescent="0.25"/>
  <cols>
    <col min="1" max="1" width="5" style="762" customWidth="1"/>
    <col min="2" max="2" width="3.5703125" style="3" customWidth="1"/>
    <col min="3" max="3" width="9" style="750" customWidth="1"/>
    <col min="4" max="4" width="4.42578125" style="4" customWidth="1"/>
    <col min="5" max="5" width="6.85546875" style="4" customWidth="1"/>
    <col min="6" max="6" width="3.42578125" style="4" customWidth="1"/>
    <col min="7" max="7" width="5" style="4" bestFit="1" customWidth="1"/>
    <col min="8" max="8" width="39.85546875" style="750" bestFit="1" customWidth="1"/>
    <col min="9" max="9" width="6.42578125" style="3" customWidth="1"/>
    <col min="10" max="10" width="16.42578125" style="792" bestFit="1" customWidth="1"/>
    <col min="11" max="11" width="4.5703125" style="3" customWidth="1"/>
    <col min="12" max="13" width="3.7109375" style="3" customWidth="1"/>
    <col min="14" max="14" width="4.7109375" style="3" customWidth="1"/>
    <col min="15" max="15" width="7.5703125" style="6" bestFit="1" customWidth="1"/>
    <col min="16" max="16" width="4.7109375" style="6" customWidth="1"/>
    <col min="17" max="17" width="7.140625" style="6" bestFit="1" customWidth="1"/>
    <col min="18" max="18" width="6.5703125" style="6" customWidth="1"/>
    <col min="19" max="19" width="7.140625" style="6" bestFit="1" customWidth="1"/>
    <col min="20" max="21" width="6.85546875" style="6" customWidth="1"/>
    <col min="22" max="22" width="7.140625" style="6" bestFit="1" customWidth="1"/>
    <col min="23" max="23" width="10.28515625" style="6" bestFit="1" customWidth="1"/>
    <col min="24" max="28" width="5.28515625" style="6" customWidth="1"/>
    <col min="29" max="29" width="7.28515625" style="6" bestFit="1" customWidth="1"/>
    <col min="30" max="30" width="4.85546875" style="6" customWidth="1"/>
    <col min="31" max="31" width="6.42578125" style="6" customWidth="1"/>
    <col min="32" max="32" width="5.28515625" style="6" customWidth="1"/>
    <col min="33" max="33" width="10.85546875" style="6" bestFit="1" customWidth="1"/>
    <col min="34" max="34" width="8" style="815" bestFit="1" customWidth="1"/>
    <col min="35" max="35" width="10.28515625" style="6" bestFit="1" customWidth="1"/>
    <col min="36" max="37" width="7.140625" style="6" bestFit="1" customWidth="1"/>
    <col min="38" max="38" width="4.5703125" style="6" customWidth="1"/>
    <col min="39" max="39" width="5" style="6" customWidth="1"/>
    <col min="40" max="40" width="9" style="6" customWidth="1"/>
    <col min="41" max="41" width="5" style="6" customWidth="1"/>
    <col min="42" max="42" width="8.42578125" style="6" bestFit="1" customWidth="1"/>
    <col min="43" max="43" width="5" style="6" customWidth="1"/>
    <col min="44" max="44" width="10.28515625" style="6" bestFit="1" customWidth="1"/>
    <col min="45" max="45" width="9.5703125" style="6" bestFit="1" customWidth="1"/>
    <col min="46" max="47" width="9.7109375" style="6" customWidth="1"/>
    <col min="48" max="57" width="9.140625" style="6" customWidth="1"/>
    <col min="58" max="58" width="10.28515625" style="6" customWidth="1"/>
    <col min="59" max="61" width="9.140625" style="6" customWidth="1"/>
    <col min="62" max="62" width="15.42578125" style="6" customWidth="1"/>
    <col min="63" max="63" width="17" style="6" customWidth="1"/>
    <col min="64" max="64" width="13.28515625" style="6" bestFit="1" customWidth="1"/>
    <col min="65" max="65" width="9.85546875" style="6" bestFit="1" customWidth="1"/>
    <col min="66" max="68" width="9.85546875" style="6" customWidth="1"/>
    <col min="69" max="74" width="9.140625" style="6" customWidth="1"/>
    <col min="75" max="77" width="10.42578125" style="6" bestFit="1" customWidth="1"/>
    <col min="78" max="82" width="9.140625" style="6"/>
    <col min="83" max="16384" width="9.140625" style="3"/>
  </cols>
  <sheetData>
    <row r="1" spans="1:83" s="1" customFormat="1" ht="64.5" customHeight="1" x14ac:dyDescent="0.6">
      <c r="A1" s="763"/>
      <c r="B1" s="2098" t="s">
        <v>431</v>
      </c>
      <c r="C1" s="2099"/>
      <c r="D1" s="2099"/>
      <c r="E1" s="2099"/>
      <c r="F1" s="2099"/>
      <c r="G1" s="2099"/>
      <c r="H1" s="2099"/>
      <c r="I1" s="2099"/>
      <c r="J1" s="2099"/>
      <c r="K1" s="2099"/>
      <c r="L1" s="842"/>
      <c r="M1" s="842"/>
      <c r="N1" s="2100" t="s">
        <v>2</v>
      </c>
      <c r="O1" s="2100"/>
      <c r="P1" s="2100"/>
      <c r="Q1" s="2100"/>
      <c r="R1" s="2100"/>
      <c r="S1" s="2100"/>
      <c r="T1" s="2100"/>
      <c r="U1" s="843"/>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844"/>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25"/>
    </row>
    <row r="2" spans="1:83" s="2" customFormat="1" ht="156.75" customHeight="1" x14ac:dyDescent="0.25">
      <c r="A2" s="781" t="s">
        <v>475</v>
      </c>
      <c r="B2" s="768" t="s">
        <v>25</v>
      </c>
      <c r="C2" s="769" t="s">
        <v>1</v>
      </c>
      <c r="D2" s="769" t="s">
        <v>33</v>
      </c>
      <c r="E2" s="769" t="s">
        <v>0</v>
      </c>
      <c r="F2" s="769" t="s">
        <v>26</v>
      </c>
      <c r="G2" s="769"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484</v>
      </c>
      <c r="BN2" s="36" t="s">
        <v>585</v>
      </c>
      <c r="BO2" s="47" t="s">
        <v>584</v>
      </c>
      <c r="BP2" s="774" t="s">
        <v>91</v>
      </c>
      <c r="BQ2" s="774" t="s">
        <v>67</v>
      </c>
      <c r="BR2" s="775" t="s">
        <v>596</v>
      </c>
      <c r="BS2" s="775" t="s">
        <v>595</v>
      </c>
      <c r="BT2" s="775" t="s">
        <v>75</v>
      </c>
      <c r="BU2" s="775" t="s">
        <v>79</v>
      </c>
      <c r="BV2" s="775" t="s">
        <v>80</v>
      </c>
      <c r="BW2" s="776" t="s">
        <v>62</v>
      </c>
      <c r="BX2" s="776" t="s">
        <v>63</v>
      </c>
      <c r="BY2" s="776" t="s">
        <v>64</v>
      </c>
      <c r="BZ2" s="777" t="s">
        <v>483</v>
      </c>
      <c r="CA2" s="777" t="s">
        <v>65</v>
      </c>
      <c r="CB2" s="777" t="s">
        <v>68</v>
      </c>
      <c r="CC2" s="777" t="s">
        <v>66</v>
      </c>
      <c r="CD2" s="777" t="s">
        <v>72</v>
      </c>
      <c r="CE2" s="26"/>
    </row>
    <row r="3" spans="1:83" ht="16.5" customHeight="1" x14ac:dyDescent="0.2">
      <c r="A3" s="778">
        <v>1</v>
      </c>
      <c r="B3" s="779">
        <f>'SAME1 Flight Tests 8-27-09'!A53</f>
        <v>5</v>
      </c>
      <c r="C3" s="779" t="str">
        <f>'SAME1 Flight Tests 8-27-09'!B53</f>
        <v>Teflon</v>
      </c>
      <c r="D3" s="782"/>
      <c r="E3" s="779" t="str">
        <f>'SAME1 Flight Tests 8-27-09'!C53</f>
        <v>41 T</v>
      </c>
      <c r="F3" s="779">
        <f>'SAME1 Flight Tests 8-27-09'!D53</f>
        <v>2</v>
      </c>
      <c r="G3" s="779">
        <f>'SAME1 Flight Tests 8-27-09'!E53</f>
        <v>41</v>
      </c>
      <c r="H3" s="779" t="str">
        <f>'SAME1 Flight Tests 8-27-09'!F53</f>
        <v>low flow aging</v>
      </c>
      <c r="I3" s="779">
        <f>'SAME1 Flight Tests 8-27-09'!G53</f>
        <v>277</v>
      </c>
      <c r="J3" s="791">
        <f>'SAME1 Flight Tests 8-27-09'!H53</f>
        <v>39359</v>
      </c>
      <c r="K3" s="779">
        <f>'SAME1 Flight Tests 8-27-09'!I53</f>
        <v>0</v>
      </c>
      <c r="L3" s="779" t="str">
        <f>'SAME1 Flight Tests 8-27-09'!J53</f>
        <v>n</v>
      </c>
      <c r="M3" s="779" t="str">
        <f>'SAME1 Flight Tests 8-27-09'!K53</f>
        <v>n</v>
      </c>
      <c r="N3" s="779">
        <f>'SAME1 Flight Tests 8-27-09'!L53</f>
        <v>2</v>
      </c>
      <c r="O3" s="804">
        <f>'SAME1 Flight Tests 8-27-09'!M53</f>
        <v>1.44</v>
      </c>
      <c r="P3" s="805">
        <f>'SAME1 Flight Tests 8-27-09'!N53</f>
        <v>60</v>
      </c>
      <c r="Q3" s="805">
        <f>'SAME1 Flight Tests 8-27-09'!O53</f>
        <v>11</v>
      </c>
      <c r="R3" s="805">
        <f>'SAME1 Flight Tests 8-27-09'!P53</f>
        <v>8</v>
      </c>
      <c r="S3" s="806"/>
      <c r="T3" s="806"/>
      <c r="U3" s="805">
        <f>'SAME1 Flight Tests 8-27-09'!Q53</f>
        <v>36.166666666666664</v>
      </c>
      <c r="V3" s="806"/>
      <c r="W3" s="806"/>
      <c r="X3" s="806"/>
      <c r="Y3" s="806"/>
      <c r="Z3" s="806"/>
      <c r="AA3" s="805" t="str">
        <f>'SAME1 Flight Tests 8-27-09'!R53</f>
        <v>n</v>
      </c>
      <c r="AB3" s="805" t="str">
        <f>'SAME1 Flight Tests 8-27-09'!S53</f>
        <v>n</v>
      </c>
      <c r="AC3" s="805">
        <f>'SAME1 Flight Tests 8-27-09'!T53</f>
        <v>1</v>
      </c>
      <c r="AD3" s="806"/>
      <c r="AE3" s="805">
        <f>'SAME1 Flight Tests 8-27-09'!U53</f>
        <v>10</v>
      </c>
      <c r="AF3" s="806"/>
      <c r="AG3" s="816">
        <f>'SAME1 Flight Tests 8-27-09'!V53</f>
        <v>5.19567251427413E-2</v>
      </c>
      <c r="AH3" s="818">
        <f>'SAME1 Flight Tests 8-27-09'!W53</f>
        <v>0</v>
      </c>
      <c r="AI3" s="806"/>
      <c r="AJ3" s="806"/>
      <c r="AK3" s="806"/>
      <c r="AL3" s="806"/>
      <c r="AM3" s="806"/>
      <c r="AN3" s="806"/>
      <c r="AO3" s="806"/>
      <c r="AP3" s="806"/>
      <c r="AQ3" s="806"/>
      <c r="AR3" s="806"/>
      <c r="AS3" s="806"/>
      <c r="AT3" s="806"/>
      <c r="AU3" s="805">
        <f>'SAME1 Flight Tests 8-27-09'!X53</f>
        <v>1.52</v>
      </c>
      <c r="AV3" s="820">
        <f>'SAME1 Flight Tests 8-27-09'!Y53</f>
        <v>3.4109799999999999</v>
      </c>
      <c r="AW3" s="820">
        <f>'SAME1 Flight Tests 8-27-09'!Z53</f>
        <v>6.8664520000000001E-4</v>
      </c>
      <c r="AX3" s="820">
        <f>'SAME1 Flight Tests 8-27-09'!AA53</f>
        <v>-6.8664520000000001E-4</v>
      </c>
      <c r="AY3" s="822"/>
      <c r="AZ3" s="822"/>
      <c r="BA3" s="820">
        <f>'SAME1 Flight Tests 8-27-09'!AC53</f>
        <v>4.8838045000000001</v>
      </c>
      <c r="BB3" s="822"/>
      <c r="BC3" s="822"/>
      <c r="BD3" s="820">
        <f>'SAME1 Flight Tests 8-27-09'!AB53</f>
        <v>5.6414489999999997</v>
      </c>
      <c r="BE3" s="820">
        <f>'SAME1 Flight Tests 8-27-09'!AD53</f>
        <v>4.6681819999999998</v>
      </c>
      <c r="BF3" s="826">
        <f>'SAME1 Flight Tests 8-27-09'!AE53</f>
        <v>36115</v>
      </c>
      <c r="BG3" s="806"/>
      <c r="BH3" s="806"/>
      <c r="BI3" s="805">
        <f>'SAME1 Flight Tests 8-27-09'!AF53</f>
        <v>26.416450000000005</v>
      </c>
      <c r="BJ3" s="805">
        <f>'SAME1 Flight Tests 8-27-09'!AG53</f>
        <v>30.194600000000001</v>
      </c>
      <c r="BK3" s="805">
        <f>'SAME1 Flight Tests 8-27-09'!AH53</f>
        <v>0.97326699999999988</v>
      </c>
      <c r="BL3" s="805">
        <f>'SAME1 Flight Tests 8-27-09'!AK53</f>
        <v>1010553.8850986513</v>
      </c>
      <c r="BM3" s="805">
        <f>'SAME1 Flight Tests 8-27-09'!AL53</f>
        <v>179.6819752300683</v>
      </c>
      <c r="BN3" s="806"/>
      <c r="BO3" s="805"/>
      <c r="BP3" s="806"/>
      <c r="BQ3" s="805">
        <f>'SAME1 Flight Tests 8-27-09'!AM53</f>
        <v>68.239795999999998</v>
      </c>
      <c r="BR3" s="816">
        <f>'SAME1 Flight Tests 8-27-09'!AP53</f>
        <v>0.17780543707723964</v>
      </c>
      <c r="BS3" s="816">
        <f>'SAME1 Flight Tests 8-27-09'!AQ53</f>
        <v>0.38972921366338154</v>
      </c>
      <c r="BT3" s="816"/>
      <c r="BU3" s="816">
        <f>'SAME1 Flight Tests 8-27-09'!AS53</f>
        <v>2.4250886715837647</v>
      </c>
      <c r="BV3" s="816">
        <f>'SAME1 Flight Tests 8-27-09'!AT53</f>
        <v>0.12009808290984868</v>
      </c>
      <c r="BW3" s="807">
        <f>'SAME1 Flight Tests 8-27-09'!BB53</f>
        <v>1010553.8850986513</v>
      </c>
      <c r="BX3" s="807">
        <f>'SAME1 Flight Tests 8-27-09'!BC53</f>
        <v>994566.63806339353</v>
      </c>
      <c r="BY3" s="807">
        <f>'SAME1 Flight Tests 8-27-09'!BD53</f>
        <v>927965.8522076006</v>
      </c>
      <c r="BZ3" s="806"/>
      <c r="CA3" s="805">
        <f>'SAME1 Flight Tests 8-27-09'!BG53</f>
        <v>0.20885557939914159</v>
      </c>
      <c r="CB3" s="805">
        <f>'SAME1 Flight Tests 8-27-09'!BF53</f>
        <v>2.2599999999999998</v>
      </c>
      <c r="CC3" s="783"/>
      <c r="CD3" s="805">
        <f>'SAME1 Flight Tests 8-27-09'!BE53</f>
        <v>2.2000000000000002</v>
      </c>
      <c r="CE3" s="27"/>
    </row>
    <row r="4" spans="1:83" ht="16.5" customHeight="1" x14ac:dyDescent="0.2">
      <c r="A4" s="778">
        <v>1</v>
      </c>
      <c r="B4" s="779">
        <f>'SAME1 Flight Tests 8-27-09'!A33</f>
        <v>3</v>
      </c>
      <c r="C4" s="779" t="str">
        <f>'SAME1 Flight Tests 8-27-09'!B33</f>
        <v>Teflon</v>
      </c>
      <c r="D4" s="782"/>
      <c r="E4" s="779" t="str">
        <f>'SAME1 Flight Tests 8-27-09'!C33</f>
        <v>28T</v>
      </c>
      <c r="F4" s="779">
        <f>'SAME1 Flight Tests 8-27-09'!D33</f>
        <v>6</v>
      </c>
      <c r="G4" s="779">
        <f>'SAME1 Flight Tests 8-27-09'!E33</f>
        <v>28</v>
      </c>
      <c r="H4" s="779" t="str">
        <f>'SAME1 Flight Tests 8-27-09'!F33</f>
        <v>Heat down</v>
      </c>
      <c r="I4" s="779">
        <f>'SAME1 Flight Tests 8-27-09'!G33</f>
        <v>269</v>
      </c>
      <c r="J4" s="791">
        <f>'SAME1 Flight Tests 8-27-09'!H33</f>
        <v>39351</v>
      </c>
      <c r="K4" s="779">
        <f>'SAME1 Flight Tests 8-27-09'!I33</f>
        <v>0</v>
      </c>
      <c r="L4" s="779" t="str">
        <f>'SAME1 Flight Tests 8-27-09'!J33</f>
        <v>n</v>
      </c>
      <c r="M4" s="779" t="str">
        <f>'SAME1 Flight Tests 8-27-09'!K33</f>
        <v>n</v>
      </c>
      <c r="N4" s="779">
        <f>'SAME1 Flight Tests 8-27-09'!L33</f>
        <v>8</v>
      </c>
      <c r="O4" s="804">
        <f>'SAME1 Flight Tests 8-27-09'!M33</f>
        <v>1.44</v>
      </c>
      <c r="P4" s="805">
        <f>'SAME1 Flight Tests 8-27-09'!N33</f>
        <v>60</v>
      </c>
      <c r="Q4" s="805">
        <f>'SAME1 Flight Tests 8-27-09'!O33</f>
        <v>11</v>
      </c>
      <c r="R4" s="805">
        <f>'SAME1 Flight Tests 8-27-09'!P33</f>
        <v>8</v>
      </c>
      <c r="S4" s="806"/>
      <c r="T4" s="806"/>
      <c r="U4" s="805">
        <f>'SAME1 Flight Tests 8-27-09'!Q33</f>
        <v>41.333333333333336</v>
      </c>
      <c r="V4" s="806"/>
      <c r="W4" s="806"/>
      <c r="X4" s="806"/>
      <c r="Y4" s="806"/>
      <c r="Z4" s="806"/>
      <c r="AA4" s="805" t="str">
        <f>'SAME1 Flight Tests 8-27-09'!R33</f>
        <v>n</v>
      </c>
      <c r="AB4" s="805" t="str">
        <f>'SAME1 Flight Tests 8-27-09'!S33</f>
        <v>n</v>
      </c>
      <c r="AC4" s="805">
        <f>'SAME1 Flight Tests 8-27-09'!T33</f>
        <v>1</v>
      </c>
      <c r="AD4" s="806"/>
      <c r="AE4" s="805">
        <f>'SAME1 Flight Tests 8-27-09'!U33</f>
        <v>10</v>
      </c>
      <c r="AF4" s="806"/>
      <c r="AG4" s="816">
        <f>'SAME1 Flight Tests 8-27-09'!V33</f>
        <v>5.19567251427413E-2</v>
      </c>
      <c r="AH4" s="818">
        <f>'SAME1 Flight Tests 8-27-09'!W33</f>
        <v>0</v>
      </c>
      <c r="AI4" s="806"/>
      <c r="AJ4" s="806"/>
      <c r="AK4" s="806"/>
      <c r="AL4" s="806"/>
      <c r="AM4" s="806"/>
      <c r="AN4" s="806"/>
      <c r="AO4" s="806"/>
      <c r="AP4" s="806"/>
      <c r="AQ4" s="806"/>
      <c r="AR4" s="806"/>
      <c r="AS4" s="806"/>
      <c r="AT4" s="806"/>
      <c r="AU4" s="805">
        <f>'SAME1 Flight Tests 8-27-09'!X33</f>
        <v>2.1</v>
      </c>
      <c r="AV4" s="820">
        <f>'SAME1 Flight Tests 8-27-09'!Y33</f>
        <v>3.432862000000001</v>
      </c>
      <c r="AW4" s="820">
        <f>'SAME1 Flight Tests 8-27-09'!Z33</f>
        <v>0.86352554999999975</v>
      </c>
      <c r="AX4" s="820">
        <f>'SAME1 Flight Tests 8-27-09'!AA33</f>
        <v>4.6410369999999999</v>
      </c>
      <c r="AY4" s="822"/>
      <c r="AZ4" s="822"/>
      <c r="BA4" s="820">
        <f>'SAME1 Flight Tests 8-27-09'!AC33</f>
        <v>4.9983979999999999</v>
      </c>
      <c r="BB4" s="822"/>
      <c r="BC4" s="822"/>
      <c r="BD4" s="820">
        <f>'SAME1 Flight Tests 8-27-09'!AB33</f>
        <v>5.7739715</v>
      </c>
      <c r="BE4" s="820">
        <f>'SAME1 Flight Tests 8-27-09'!AD33</f>
        <v>4.7225805000000012</v>
      </c>
      <c r="BF4" s="826">
        <f>'SAME1 Flight Tests 8-27-09'!AE33</f>
        <v>45575</v>
      </c>
      <c r="BG4" s="806"/>
      <c r="BH4" s="806"/>
      <c r="BI4" s="805">
        <f>'SAME1 Flight Tests 8-27-09'!AF33</f>
        <v>4.594949999999999</v>
      </c>
      <c r="BJ4" s="805">
        <f>'SAME1 Flight Tests 8-27-09'!AG33</f>
        <v>5.7398999999999996</v>
      </c>
      <c r="BK4" s="805">
        <f>'SAME1 Flight Tests 8-27-09'!AH33</f>
        <v>1.0513909999999989</v>
      </c>
      <c r="BL4" s="805">
        <f>'SAME1 Flight Tests 8-27-09'!AK33</f>
        <v>1291855.5021625953</v>
      </c>
      <c r="BM4" s="805">
        <f>'SAME1 Flight Tests 8-27-09'!AL33</f>
        <v>196.45114432072162</v>
      </c>
      <c r="BN4" s="806"/>
      <c r="BO4" s="805"/>
      <c r="BP4" s="806"/>
      <c r="BQ4" s="805">
        <f>'SAME1 Flight Tests 8-27-09'!AM33</f>
        <v>12.972173999999997</v>
      </c>
      <c r="BR4" s="816">
        <f>'SAME1 Flight Tests 8-27-09'!AP33</f>
        <v>0.15206897674845057</v>
      </c>
      <c r="BS4" s="816">
        <f>'SAME1 Flight Tests 8-27-09'!AQ33</f>
        <v>0.2066073251604415</v>
      </c>
      <c r="BT4" s="816"/>
      <c r="BU4" s="816">
        <f>'SAME1 Flight Tests 8-27-09'!AS33</f>
        <v>1.7395241455507557</v>
      </c>
      <c r="BV4" s="816">
        <f>'SAME1 Flight Tests 8-27-09'!AT33</f>
        <v>0.13046321538133326</v>
      </c>
      <c r="BW4" s="807">
        <f>'SAME1 Flight Tests 8-27-09'!BB33</f>
        <v>1291855.5021625953</v>
      </c>
      <c r="BX4" s="807">
        <f>'SAME1 Flight Tests 8-27-09'!BC33</f>
        <v>1271680.539304174</v>
      </c>
      <c r="BY4" s="807">
        <f>'SAME1 Flight Tests 8-27-09'!BD33</f>
        <v>1179336.2256119878</v>
      </c>
      <c r="BZ4" s="806"/>
      <c r="CA4" s="805">
        <f>'SAME1 Flight Tests 8-27-09'!BG33</f>
        <v>0.22562038626609418</v>
      </c>
      <c r="CB4" s="805">
        <f>'SAME1 Flight Tests 8-27-09'!BF33</f>
        <v>2.2599999999999998</v>
      </c>
      <c r="CC4" s="783"/>
      <c r="CD4" s="805">
        <f>'SAME1 Flight Tests 8-27-09'!BE33</f>
        <v>2.2000000000000002</v>
      </c>
      <c r="CE4" s="27"/>
    </row>
    <row r="5" spans="1:83" ht="16.5" customHeight="1" x14ac:dyDescent="0.2">
      <c r="A5" s="778">
        <v>1</v>
      </c>
      <c r="B5" s="779">
        <f>'SAME1 Flight Tests 8-27-09'!A29</f>
        <v>3</v>
      </c>
      <c r="C5" s="779" t="str">
        <f>'SAME1 Flight Tests 8-27-09'!B29</f>
        <v>Teflon</v>
      </c>
      <c r="D5" s="782"/>
      <c r="E5" s="779" t="str">
        <f>'SAME1 Flight Tests 8-27-09'!C29</f>
        <v>25 T</v>
      </c>
      <c r="F5" s="779">
        <f>'SAME1 Flight Tests 8-27-09'!D29</f>
        <v>4</v>
      </c>
      <c r="G5" s="779">
        <f>'SAME1 Flight Tests 8-27-09'!E29</f>
        <v>25</v>
      </c>
      <c r="H5" s="779" t="str">
        <f>'SAME1 Flight Tests 8-27-09'!F29</f>
        <v>Air flow down</v>
      </c>
      <c r="I5" s="779">
        <f>'SAME1 Flight Tests 8-27-09'!G29</f>
        <v>268</v>
      </c>
      <c r="J5" s="791">
        <f>'SAME1 Flight Tests 8-27-09'!H29</f>
        <v>39350</v>
      </c>
      <c r="K5" s="779">
        <f>'SAME1 Flight Tests 8-27-09'!I29</f>
        <v>0</v>
      </c>
      <c r="L5" s="779" t="str">
        <f>'SAME1 Flight Tests 8-27-09'!J29</f>
        <v>n</v>
      </c>
      <c r="M5" s="779" t="str">
        <f>'SAME1 Flight Tests 8-27-09'!K29</f>
        <v>n</v>
      </c>
      <c r="N5" s="871">
        <f>'SAME1 Flight Tests 8-27-09'!L29</f>
        <v>4</v>
      </c>
      <c r="O5" s="872">
        <f>'SAME1 Flight Tests 8-27-09'!M29</f>
        <v>1.4450000000000001</v>
      </c>
      <c r="P5" s="807">
        <f>'SAME1 Flight Tests 8-27-09'!N29</f>
        <v>60</v>
      </c>
      <c r="Q5" s="807">
        <f>'SAME1 Flight Tests 8-27-09'!O29</f>
        <v>11</v>
      </c>
      <c r="R5" s="807">
        <f>'SAME1 Flight Tests 8-27-09'!P29</f>
        <v>8</v>
      </c>
      <c r="S5" s="873"/>
      <c r="T5" s="873"/>
      <c r="U5" s="807">
        <f>'SAME1 Flight Tests 8-27-09'!Q29</f>
        <v>33.5</v>
      </c>
      <c r="V5" s="806"/>
      <c r="W5" s="806"/>
      <c r="X5" s="806"/>
      <c r="Y5" s="806"/>
      <c r="Z5" s="806"/>
      <c r="AA5" s="805" t="str">
        <f>'SAME1 Flight Tests 8-27-09'!R29</f>
        <v>n</v>
      </c>
      <c r="AB5" s="805" t="str">
        <f>'SAME1 Flight Tests 8-27-09'!S29</f>
        <v>n</v>
      </c>
      <c r="AC5" s="805">
        <f>'SAME1 Flight Tests 8-27-09'!T29</f>
        <v>1</v>
      </c>
      <c r="AD5" s="806"/>
      <c r="AE5" s="805">
        <f>'SAME1 Flight Tests 8-27-09'!U29</f>
        <v>10</v>
      </c>
      <c r="AF5" s="806"/>
      <c r="AG5" s="816">
        <f>'SAME1 Flight Tests 8-27-09'!V29</f>
        <v>5.19567251427413E-2</v>
      </c>
      <c r="AH5" s="818">
        <f>'SAME1 Flight Tests 8-27-09'!W29</f>
        <v>0</v>
      </c>
      <c r="AI5" s="806"/>
      <c r="AJ5" s="806"/>
      <c r="AK5" s="806"/>
      <c r="AL5" s="806"/>
      <c r="AM5" s="806"/>
      <c r="AN5" s="806"/>
      <c r="AO5" s="806"/>
      <c r="AP5" s="806"/>
      <c r="AQ5" s="806"/>
      <c r="AR5" s="806"/>
      <c r="AS5" s="806"/>
      <c r="AT5" s="806"/>
      <c r="AU5" s="805">
        <f>'SAME1 Flight Tests 8-27-09'!X29</f>
        <v>1.63</v>
      </c>
      <c r="AV5" s="820">
        <f>'SAME1 Flight Tests 8-27-09'!Y29</f>
        <v>3.4152369999999999</v>
      </c>
      <c r="AW5" s="820">
        <f>'SAME1 Flight Tests 8-27-09'!Z29</f>
        <v>1.6403656500000001</v>
      </c>
      <c r="AX5" s="820">
        <f>'SAME1 Flight Tests 8-27-09'!AA29</f>
        <v>4.5407105000000003</v>
      </c>
      <c r="AY5" s="822"/>
      <c r="AZ5" s="822"/>
      <c r="BA5" s="820">
        <f>'SAME1 Flight Tests 8-27-09'!AC29</f>
        <v>4.9711755000000002</v>
      </c>
      <c r="BB5" s="822"/>
      <c r="BC5" s="822"/>
      <c r="BD5" s="820">
        <f>'SAME1 Flight Tests 8-27-09'!AB29</f>
        <v>5.8821555000000005</v>
      </c>
      <c r="BE5" s="820">
        <f>'SAME1 Flight Tests 8-27-09'!AD29</f>
        <v>4.6703039999999998</v>
      </c>
      <c r="BF5" s="826">
        <f>'SAME1 Flight Tests 8-27-09'!AE29</f>
        <v>60120</v>
      </c>
      <c r="BG5" s="806"/>
      <c r="BH5" s="806"/>
      <c r="BI5" s="805">
        <f>'SAME1 Flight Tests 8-27-09'!AF29</f>
        <v>19.292899999999996</v>
      </c>
      <c r="BJ5" s="805">
        <f>'SAME1 Flight Tests 8-27-09'!AG29</f>
        <v>24.178900000000006</v>
      </c>
      <c r="BK5" s="805">
        <f>'SAME1 Flight Tests 8-27-09'!AH29</f>
        <v>1.2118515000000007</v>
      </c>
      <c r="BL5" s="805">
        <f>'SAME1 Flight Tests 8-27-09'!AK29</f>
        <v>1737804.3083343599</v>
      </c>
      <c r="BM5" s="805">
        <f>'SAME1 Flight Tests 8-27-09'!AL29</f>
        <v>232.37147658869438</v>
      </c>
      <c r="BN5" s="806"/>
      <c r="BO5" s="805"/>
      <c r="BP5" s="806"/>
      <c r="BQ5" s="805">
        <f>'SAME1 Flight Tests 8-27-09'!AM29</f>
        <v>54.644314000000008</v>
      </c>
      <c r="BR5" s="816">
        <f>'SAME1 Flight Tests 8-27-09'!AP29</f>
        <v>0.13371556018952235</v>
      </c>
      <c r="BS5" s="816">
        <f>'SAME1 Flight Tests 8-27-09'!AQ29</f>
        <v>0.30215438008227241</v>
      </c>
      <c r="BT5" s="816"/>
      <c r="BU5" s="816">
        <f>'SAME1 Flight Tests 8-27-09'!AS29</f>
        <v>2.4667392237221515</v>
      </c>
      <c r="BV5" s="816">
        <f>'SAME1 Flight Tests 8-27-09'!AT29</f>
        <v>8.895256485759552E-2</v>
      </c>
      <c r="BW5" s="807">
        <f>'SAME1 Flight Tests 8-27-09'!BB29</f>
        <v>1737804.3083343599</v>
      </c>
      <c r="BX5" s="807">
        <f>'SAME1 Flight Tests 8-27-09'!BC29</f>
        <v>1711190.6217288026</v>
      </c>
      <c r="BY5" s="807">
        <f>'SAME1 Flight Tests 8-27-09'!BD29</f>
        <v>1572544.8856819381</v>
      </c>
      <c r="BZ5" s="806"/>
      <c r="CA5" s="805">
        <f>'SAME1 Flight Tests 8-27-09'!BG29</f>
        <v>0.26005396995708169</v>
      </c>
      <c r="CB5" s="805">
        <f>'SAME1 Flight Tests 8-27-09'!BF29</f>
        <v>2.2599999999999998</v>
      </c>
      <c r="CC5" s="783"/>
      <c r="CD5" s="805">
        <f>'SAME1 Flight Tests 8-27-09'!BE29</f>
        <v>2.2000000000000002</v>
      </c>
      <c r="CE5" s="27"/>
    </row>
    <row r="6" spans="1:83" ht="16.5" customHeight="1" x14ac:dyDescent="0.2">
      <c r="A6" s="778">
        <v>1</v>
      </c>
      <c r="B6" s="779">
        <f>'SAME1 Flight Tests 8-27-09'!A30</f>
        <v>3</v>
      </c>
      <c r="C6" s="779" t="str">
        <f>'SAME1 Flight Tests 8-27-09'!B30</f>
        <v>Teflon</v>
      </c>
      <c r="D6" s="782"/>
      <c r="E6" s="779" t="str">
        <f>'SAME1 Flight Tests 8-27-09'!C30</f>
        <v>26 T</v>
      </c>
      <c r="F6" s="779">
        <f>'SAME1 Flight Tests 8-27-09'!D30</f>
        <v>5</v>
      </c>
      <c r="G6" s="779">
        <f>'SAME1 Flight Tests 8-27-09'!E30</f>
        <v>26</v>
      </c>
      <c r="H6" s="779" t="str">
        <f>'SAME1 Flight Tests 8-27-09'!F30</f>
        <v>Base line / Aging</v>
      </c>
      <c r="I6" s="779">
        <f>'SAME1 Flight Tests 8-27-09'!G30</f>
        <v>268</v>
      </c>
      <c r="J6" s="791">
        <f>'SAME1 Flight Tests 8-27-09'!H30</f>
        <v>39350</v>
      </c>
      <c r="K6" s="779">
        <f>'SAME1 Flight Tests 8-27-09'!I30</f>
        <v>0</v>
      </c>
      <c r="L6" s="779" t="str">
        <f>'SAME1 Flight Tests 8-27-09'!J30</f>
        <v>n</v>
      </c>
      <c r="M6" s="779" t="str">
        <f>'SAME1 Flight Tests 8-27-09'!K30</f>
        <v>n</v>
      </c>
      <c r="N6" s="871">
        <f>'SAME1 Flight Tests 8-27-09'!L30</f>
        <v>8</v>
      </c>
      <c r="O6" s="872">
        <f>'SAME1 Flight Tests 8-27-09'!M30</f>
        <v>1.4450000000000001</v>
      </c>
      <c r="P6" s="807">
        <f>'SAME1 Flight Tests 8-27-09'!N30</f>
        <v>60</v>
      </c>
      <c r="Q6" s="807">
        <f>'SAME1 Flight Tests 8-27-09'!O30</f>
        <v>11</v>
      </c>
      <c r="R6" s="807">
        <f>'SAME1 Flight Tests 8-27-09'!P30</f>
        <v>8</v>
      </c>
      <c r="S6" s="873"/>
      <c r="T6" s="873"/>
      <c r="U6" s="807">
        <f>'SAME1 Flight Tests 8-27-09'!Q30</f>
        <v>35.166666666666664</v>
      </c>
      <c r="V6" s="806"/>
      <c r="W6" s="806"/>
      <c r="X6" s="806"/>
      <c r="Y6" s="806"/>
      <c r="Z6" s="806"/>
      <c r="AA6" s="805" t="str">
        <f>'SAME1 Flight Tests 8-27-09'!R30</f>
        <v>n</v>
      </c>
      <c r="AB6" s="805" t="str">
        <f>'SAME1 Flight Tests 8-27-09'!S30</f>
        <v>n</v>
      </c>
      <c r="AC6" s="805">
        <f>'SAME1 Flight Tests 8-27-09'!T30</f>
        <v>1</v>
      </c>
      <c r="AD6" s="806"/>
      <c r="AE6" s="805">
        <f>'SAME1 Flight Tests 8-27-09'!U30</f>
        <v>10</v>
      </c>
      <c r="AF6" s="806"/>
      <c r="AG6" s="816">
        <f>'SAME1 Flight Tests 8-27-09'!V30</f>
        <v>5.19567251427413E-2</v>
      </c>
      <c r="AH6" s="818">
        <f>'SAME1 Flight Tests 8-27-09'!W30</f>
        <v>0</v>
      </c>
      <c r="AI6" s="806"/>
      <c r="AJ6" s="806"/>
      <c r="AK6" s="806"/>
      <c r="AL6" s="806"/>
      <c r="AM6" s="806"/>
      <c r="AN6" s="806"/>
      <c r="AO6" s="806"/>
      <c r="AP6" s="806"/>
      <c r="AQ6" s="806"/>
      <c r="AR6" s="806"/>
      <c r="AS6" s="806"/>
      <c r="AT6" s="806"/>
      <c r="AU6" s="805">
        <f>'SAME1 Flight Tests 8-27-09'!X30</f>
        <v>3.4</v>
      </c>
      <c r="AV6" s="820">
        <f>'SAME1 Flight Tests 8-27-09'!Y30</f>
        <v>3.4348439999999996</v>
      </c>
      <c r="AW6" s="820">
        <f>'SAME1 Flight Tests 8-27-09'!Z30</f>
        <v>0.81913770000000008</v>
      </c>
      <c r="AX6" s="820">
        <f>'SAME1 Flight Tests 8-27-09'!AA30</f>
        <v>-5.0353999999999991E-4</v>
      </c>
      <c r="AY6" s="822"/>
      <c r="AZ6" s="822"/>
      <c r="BA6" s="820">
        <f>'SAME1 Flight Tests 8-27-09'!AC30</f>
        <v>4.9309689999999993</v>
      </c>
      <c r="BB6" s="822"/>
      <c r="BC6" s="822"/>
      <c r="BD6" s="820">
        <f>'SAME1 Flight Tests 8-27-09'!AB30</f>
        <v>6.0437455</v>
      </c>
      <c r="BE6" s="820">
        <f>'SAME1 Flight Tests 8-27-09'!AD30</f>
        <v>4.700469</v>
      </c>
      <c r="BF6" s="826">
        <f>'SAME1 Flight Tests 8-27-09'!AE30</f>
        <v>49480</v>
      </c>
      <c r="BG6" s="806"/>
      <c r="BH6" s="806"/>
      <c r="BI6" s="805">
        <f>'SAME1 Flight Tests 8-27-09'!AF30</f>
        <v>4.7793000000000001</v>
      </c>
      <c r="BJ6" s="805">
        <f>'SAME1 Flight Tests 8-27-09'!AG30</f>
        <v>5.9073499999999992</v>
      </c>
      <c r="BK6" s="805">
        <f>'SAME1 Flight Tests 8-27-09'!AH30</f>
        <v>1.3432765</v>
      </c>
      <c r="BL6" s="805">
        <f>'SAME1 Flight Tests 8-27-09'!AK30</f>
        <v>1409983.1850205562</v>
      </c>
      <c r="BM6" s="805">
        <f>'SAME1 Flight Tests 8-27-09'!AL30</f>
        <v>263.43796766269088</v>
      </c>
      <c r="BN6" s="806"/>
      <c r="BO6" s="805"/>
      <c r="BP6" s="806"/>
      <c r="BQ6" s="805">
        <f>'SAME1 Flight Tests 8-27-09'!AM30</f>
        <v>13.350610999999997</v>
      </c>
      <c r="BR6" s="816">
        <f>'SAME1 Flight Tests 8-27-09'!AP30</f>
        <v>0.18683766619447323</v>
      </c>
      <c r="BS6" s="816">
        <f>'SAME1 Flight Tests 8-27-09'!AQ30</f>
        <v>0.20260508750416512</v>
      </c>
      <c r="BT6" s="816"/>
      <c r="BU6" s="816">
        <f>'SAME1 Flight Tests 8-27-09'!AS30</f>
        <v>1.329280197104588</v>
      </c>
      <c r="BV6" s="816">
        <f>'SAME1 Flight Tests 8-27-09'!AT30</f>
        <v>0.17942025827856098</v>
      </c>
      <c r="BW6" s="807">
        <f>'SAME1 Flight Tests 8-27-09'!BB30</f>
        <v>1409983.1850205562</v>
      </c>
      <c r="BX6" s="807">
        <f>'SAME1 Flight Tests 8-27-09'!BC30</f>
        <v>1388079.5720258295</v>
      </c>
      <c r="BY6" s="807">
        <f>'SAME1 Flight Tests 8-27-09'!BD30</f>
        <v>1284104.0734708607</v>
      </c>
      <c r="BZ6" s="806"/>
      <c r="CA6" s="805">
        <f>'SAME1 Flight Tests 8-27-09'!BG30</f>
        <v>0.28825675965665237</v>
      </c>
      <c r="CB6" s="805">
        <f>'SAME1 Flight Tests 8-27-09'!BF30</f>
        <v>2.2599999999999998</v>
      </c>
      <c r="CC6" s="783"/>
      <c r="CD6" s="805">
        <f>'SAME1 Flight Tests 8-27-09'!BE30</f>
        <v>2.2000000000000002</v>
      </c>
      <c r="CE6" s="27"/>
    </row>
    <row r="7" spans="1:83" ht="16.5" customHeight="1" x14ac:dyDescent="0.2">
      <c r="A7" s="780">
        <v>2</v>
      </c>
      <c r="B7" s="784">
        <f>'SAME R Results'!A16</f>
        <v>2</v>
      </c>
      <c r="C7" s="785" t="str">
        <f>'SAME R Results'!B16</f>
        <v>Teflon</v>
      </c>
      <c r="D7" s="784" t="str">
        <f>'SAME R Results'!C16</f>
        <v>T03</v>
      </c>
      <c r="E7" s="784" t="str">
        <f>'SAME R Results'!D16</f>
        <v>11 T</v>
      </c>
      <c r="F7" s="784">
        <f>'SAME R Results'!E16</f>
        <v>6</v>
      </c>
      <c r="G7" s="784">
        <f>'SAME R Results'!F16</f>
        <v>58</v>
      </c>
      <c r="H7" s="785" t="str">
        <f>'SAME R Results'!G16</f>
        <v>Baseline aging</v>
      </c>
      <c r="I7" s="784">
        <f>'SAME R Results'!H16</f>
        <v>211</v>
      </c>
      <c r="J7" s="786">
        <f>'SAME R Results'!I16</f>
        <v>40389</v>
      </c>
      <c r="K7" s="784">
        <f>'SAME R Results'!J16</f>
        <v>0</v>
      </c>
      <c r="L7" s="788"/>
      <c r="M7" s="788"/>
      <c r="N7" s="853">
        <f>'SAME R Results'!K16</f>
        <v>8.1</v>
      </c>
      <c r="O7" s="852">
        <f>'SAME R Results'!L16</f>
        <v>1.4450000000000001</v>
      </c>
      <c r="P7" s="853">
        <f>'SAME R Results'!M16</f>
        <v>60</v>
      </c>
      <c r="Q7" s="853">
        <f>'SAME R Results'!N16</f>
        <v>11</v>
      </c>
      <c r="R7" s="853">
        <f>'SAME R Results'!O16</f>
        <v>8</v>
      </c>
      <c r="S7" s="853" t="str">
        <f>'SAME R Results'!P16</f>
        <v>n</v>
      </c>
      <c r="T7" s="853" t="str">
        <f>'SAME R Results'!Q16</f>
        <v>n</v>
      </c>
      <c r="U7" s="853">
        <f>'SAME R Results'!R16</f>
        <v>34.4</v>
      </c>
      <c r="V7" s="784" t="str">
        <f>'SAME R Results'!S16</f>
        <v>y</v>
      </c>
      <c r="W7" s="784">
        <f>'SAME R Results'!T16</f>
        <v>75</v>
      </c>
      <c r="X7" s="784" t="str">
        <f>'SAME R Results'!U16</f>
        <v>n</v>
      </c>
      <c r="Y7" s="784" t="str">
        <f>'SAME R Results'!V16</f>
        <v>y</v>
      </c>
      <c r="Z7" s="784" t="str">
        <f>'SAME R Results'!W16</f>
        <v>y</v>
      </c>
      <c r="AA7" s="784" t="str">
        <f>'SAME R Results'!X16</f>
        <v>n</v>
      </c>
      <c r="AB7" s="784" t="str">
        <f>'SAME R Results'!Y16</f>
        <v>n</v>
      </c>
      <c r="AC7" s="789"/>
      <c r="AD7" s="784" t="str">
        <f>'SAME R Results'!Z16</f>
        <v>y</v>
      </c>
      <c r="AE7" s="784">
        <f>'SAME R Results'!AA16</f>
        <v>10</v>
      </c>
      <c r="AF7" s="784" t="str">
        <f>'SAME R Results'!AB16</f>
        <v>y</v>
      </c>
      <c r="AG7" s="817">
        <f>'SAME R Results'!AC16</f>
        <v>5.19567251427413E-2</v>
      </c>
      <c r="AH7" s="819">
        <f>'SAME R Results'!AD16</f>
        <v>0</v>
      </c>
      <c r="AI7" s="784">
        <f>'SAME R Results'!AE16</f>
        <v>0</v>
      </c>
      <c r="AJ7" s="784">
        <f>'SAME R Results'!AF16</f>
        <v>0</v>
      </c>
      <c r="AK7" s="784">
        <f>'SAME R Results'!AG16</f>
        <v>0</v>
      </c>
      <c r="AL7" s="784">
        <f>'SAME R Results'!AH16</f>
        <v>0</v>
      </c>
      <c r="AM7" s="784">
        <f>'SAME R Results'!AI16</f>
        <v>0</v>
      </c>
      <c r="AN7" s="784">
        <f>'SAME R Results'!AJ16</f>
        <v>0</v>
      </c>
      <c r="AO7" s="784">
        <f>'SAME R Results'!AK16</f>
        <v>0</v>
      </c>
      <c r="AP7" s="784">
        <f>'SAME R Results'!AL16</f>
        <v>0</v>
      </c>
      <c r="AQ7" s="784">
        <f>'SAME R Results'!AM16</f>
        <v>0</v>
      </c>
      <c r="AR7" s="817">
        <f>'SAME R Results'!AN16</f>
        <v>0</v>
      </c>
      <c r="AS7" s="819">
        <f>'SAME R Results'!AO16</f>
        <v>0</v>
      </c>
      <c r="AT7" s="784">
        <f>'SAME R Results'!AP16</f>
        <v>0</v>
      </c>
      <c r="AU7" s="789"/>
      <c r="AV7" s="821">
        <f>'SAME R Results'!AQ16</f>
        <v>0</v>
      </c>
      <c r="AW7" s="821">
        <f>'SAME R Results'!AR16</f>
        <v>0.188</v>
      </c>
      <c r="AX7" s="821">
        <f>'SAME R Results'!AS16</f>
        <v>0</v>
      </c>
      <c r="AY7" s="821">
        <f>'SAME R Results'!AT16</f>
        <v>0</v>
      </c>
      <c r="AZ7" s="824"/>
      <c r="BA7" s="824"/>
      <c r="BB7" s="821">
        <f>'SAME R Results'!AU16</f>
        <v>8.422855999999998E-2</v>
      </c>
      <c r="BC7" s="821">
        <f>'SAME R Results'!AV16</f>
        <v>2.6800000000000001E-2</v>
      </c>
      <c r="BD7" s="821">
        <f>'SAME R Results'!AW16</f>
        <v>5.3473210000000009</v>
      </c>
      <c r="BE7" s="821">
        <f>'SAME R Results'!AX16</f>
        <v>4.7119444999999995</v>
      </c>
      <c r="BF7" s="827">
        <f>'SAME R Results'!AY16</f>
        <v>71725</v>
      </c>
      <c r="BG7" s="784">
        <f>'SAME R Results'!AZ16</f>
        <v>0.1441955</v>
      </c>
      <c r="BH7" s="784">
        <f>'SAME R Results'!BA16</f>
        <v>8.2000000000000003E-2</v>
      </c>
      <c r="BI7" s="789"/>
      <c r="BJ7" s="784">
        <f>'SAME R Results'!BB16</f>
        <v>3.5743500000000004</v>
      </c>
      <c r="BK7" s="784">
        <f>'SAME R Results'!BC16</f>
        <v>0.63537650000000134</v>
      </c>
      <c r="BL7" s="784">
        <f>'SAME R Results'!BD16</f>
        <v>2105294.5686913007</v>
      </c>
      <c r="BM7" s="784">
        <f>'SAME R Results'!BE16</f>
        <v>111.85065367881325</v>
      </c>
      <c r="BN7" s="784">
        <f>'SAME R Results'!BF16</f>
        <v>5.7428559999999976E-2</v>
      </c>
      <c r="BO7" s="784">
        <f>'SAME R Results'!BG16</f>
        <v>1.5548875E-2</v>
      </c>
      <c r="BP7" s="789"/>
      <c r="BQ7" s="784">
        <f>'SAME R Results'!BH16</f>
        <v>8.0780309999999993</v>
      </c>
      <c r="BR7" s="817">
        <f>'SAME R Results'!BI16</f>
        <v>5.3128267816860503E-2</v>
      </c>
      <c r="BS7" s="817">
        <f>'SAME R Results'!BJ16</f>
        <v>0.14934491754394455</v>
      </c>
      <c r="BT7" s="817">
        <f>'SAME R Results'!BL16</f>
        <v>3.6934221929239239</v>
      </c>
      <c r="BU7" s="817">
        <f>'SAME R Results'!BM16</f>
        <v>2.7638822532432576</v>
      </c>
      <c r="BV7" s="817">
        <f>'SAME R Results'!BN16</f>
        <v>3.1687885565052865E-2</v>
      </c>
      <c r="BW7" s="784">
        <f>'SAME R Results'!BO16</f>
        <v>2105294.5686913007</v>
      </c>
      <c r="BX7" s="784">
        <f>'SAME R Results'!BP16</f>
        <v>2073543.6260468629</v>
      </c>
      <c r="BY7" s="784">
        <f>'SAME R Results'!BQ16</f>
        <v>1892114.5983492436</v>
      </c>
      <c r="BZ7" s="784">
        <f>'SAME R Results'!BR16</f>
        <v>111.85065367881325</v>
      </c>
      <c r="CA7" s="784">
        <f>'SAME R Results'!BS16</f>
        <v>0.14103180768889312</v>
      </c>
      <c r="CB7" s="784">
        <f>'SAME R Results'!BT16</f>
        <v>2.2599999999999998</v>
      </c>
      <c r="CC7" s="784">
        <f>'SAME R Results'!BV16</f>
        <v>1</v>
      </c>
      <c r="CD7" s="784">
        <f>'SAME R Results'!BW16</f>
        <v>2.2000000000000002</v>
      </c>
      <c r="CE7" s="27"/>
    </row>
    <row r="8" spans="1:83" ht="16.5" customHeight="1" x14ac:dyDescent="0.2">
      <c r="A8" s="780">
        <v>2</v>
      </c>
      <c r="B8" s="784">
        <f>'SAME R Results'!A56</f>
        <v>4</v>
      </c>
      <c r="C8" s="785" t="str">
        <f>'SAME R Results'!B56</f>
        <v>Teflon</v>
      </c>
      <c r="D8" s="784" t="str">
        <f>'SAME R Results'!C56</f>
        <v>T04</v>
      </c>
      <c r="E8" s="784" t="str">
        <f>'SAME R Results'!D56</f>
        <v>32 T</v>
      </c>
      <c r="F8" s="784">
        <f>'SAME R Results'!E56</f>
        <v>4</v>
      </c>
      <c r="G8" s="784">
        <f>'SAME R Results'!F56</f>
        <v>79</v>
      </c>
      <c r="H8" s="785" t="str">
        <f>'SAME R Results'!G56</f>
        <v>Baseline aging</v>
      </c>
      <c r="I8" s="784">
        <f>'SAME R Results'!H56</f>
        <v>239</v>
      </c>
      <c r="J8" s="786">
        <f>'SAME R Results'!I56</f>
        <v>40416</v>
      </c>
      <c r="K8" s="784">
        <f>'SAME R Results'!J56</f>
        <v>0</v>
      </c>
      <c r="L8" s="788"/>
      <c r="M8" s="788"/>
      <c r="N8" s="853">
        <f>'SAME R Results'!K56</f>
        <v>8.1</v>
      </c>
      <c r="O8" s="852">
        <f>'SAME R Results'!L56</f>
        <v>1.4450000000000001</v>
      </c>
      <c r="P8" s="853">
        <f>'SAME R Results'!M56</f>
        <v>60</v>
      </c>
      <c r="Q8" s="853">
        <f>'SAME R Results'!N56</f>
        <v>11</v>
      </c>
      <c r="R8" s="853">
        <f>'SAME R Results'!O56</f>
        <v>8</v>
      </c>
      <c r="S8" s="853" t="str">
        <f>'SAME R Results'!P56</f>
        <v>n</v>
      </c>
      <c r="T8" s="853" t="str">
        <f>'SAME R Results'!Q56</f>
        <v>n</v>
      </c>
      <c r="U8" s="853">
        <f>'SAME R Results'!R56</f>
        <v>33</v>
      </c>
      <c r="V8" s="784" t="str">
        <f>'SAME R Results'!S56</f>
        <v>y</v>
      </c>
      <c r="W8" s="784">
        <f>'SAME R Results'!T56</f>
        <v>75</v>
      </c>
      <c r="X8" s="784" t="str">
        <f>'SAME R Results'!U56</f>
        <v>n</v>
      </c>
      <c r="Y8" s="784" t="str">
        <f>'SAME R Results'!V56</f>
        <v>y</v>
      </c>
      <c r="Z8" s="784" t="str">
        <f>'SAME R Results'!W56</f>
        <v>y</v>
      </c>
      <c r="AA8" s="784" t="str">
        <f>'SAME R Results'!X56</f>
        <v>n</v>
      </c>
      <c r="AB8" s="784" t="str">
        <f>'SAME R Results'!Y56</f>
        <v>n</v>
      </c>
      <c r="AC8" s="789"/>
      <c r="AD8" s="784" t="str">
        <f>'SAME R Results'!Z56</f>
        <v>y</v>
      </c>
      <c r="AE8" s="784">
        <f>'SAME R Results'!AA56</f>
        <v>10</v>
      </c>
      <c r="AF8" s="784" t="str">
        <f>'SAME R Results'!AB56</f>
        <v>y</v>
      </c>
      <c r="AG8" s="817">
        <f>'SAME R Results'!AC56</f>
        <v>5.19567251427413E-2</v>
      </c>
      <c r="AH8" s="819">
        <f>'SAME R Results'!AD56</f>
        <v>0</v>
      </c>
      <c r="AI8" s="784">
        <f>'SAME R Results'!AE56</f>
        <v>58</v>
      </c>
      <c r="AJ8" s="784">
        <f>'SAME R Results'!AF56</f>
        <v>480</v>
      </c>
      <c r="AK8" s="784">
        <f>'SAME R Results'!AG56</f>
        <v>0</v>
      </c>
      <c r="AL8" s="784" t="str">
        <f>'SAME R Results'!AH56</f>
        <v>n</v>
      </c>
      <c r="AM8" s="784" t="str">
        <f>'SAME R Results'!AI56</f>
        <v>y</v>
      </c>
      <c r="AN8" s="784" t="str">
        <f>'SAME R Results'!AJ56</f>
        <v>y</v>
      </c>
      <c r="AO8" s="784" t="str">
        <f>'SAME R Results'!AK56</f>
        <v>n</v>
      </c>
      <c r="AP8" s="784" t="str">
        <f>'SAME R Results'!AL56</f>
        <v>n</v>
      </c>
      <c r="AQ8" s="784" t="str">
        <f>'SAME R Results'!AM56</f>
        <v>y</v>
      </c>
      <c r="AR8" s="817">
        <f>'SAME R Results'!AN56</f>
        <v>5.19567251427413E-2</v>
      </c>
      <c r="AS8" s="819">
        <f>'SAME R Results'!AO56</f>
        <v>0</v>
      </c>
      <c r="AT8" s="784">
        <f>'SAME R Results'!AP56</f>
        <v>0</v>
      </c>
      <c r="AU8" s="789"/>
      <c r="AV8" s="821">
        <f>'SAME R Results'!AQ56</f>
        <v>0</v>
      </c>
      <c r="AW8" s="821">
        <f>'SAME R Results'!AR56</f>
        <v>1.1039280000000002</v>
      </c>
      <c r="AX8" s="821">
        <f>'SAME R Results'!AS56</f>
        <v>0</v>
      </c>
      <c r="AY8" s="821">
        <f>'SAME R Results'!AT56</f>
        <v>0</v>
      </c>
      <c r="AZ8" s="824"/>
      <c r="BA8" s="824"/>
      <c r="BB8" s="821">
        <f>'SAME R Results'!AU56</f>
        <v>0.13360604999999998</v>
      </c>
      <c r="BC8" s="821">
        <f>'SAME R Results'!AV56</f>
        <v>2.6016234999999999E-2</v>
      </c>
      <c r="BD8" s="821">
        <f>'SAME R Results'!AW56</f>
        <v>6.5771334999999995</v>
      </c>
      <c r="BE8" s="821">
        <f>'SAME R Results'!AX56</f>
        <v>4.6742254999999995</v>
      </c>
      <c r="BF8" s="827">
        <f>'SAME R Results'!AY56</f>
        <v>86740</v>
      </c>
      <c r="BG8" s="784">
        <f>'SAME R Results'!AZ56</f>
        <v>0.20437635000000004</v>
      </c>
      <c r="BH8" s="784">
        <f>'SAME R Results'!BA56</f>
        <v>8.772278E-2</v>
      </c>
      <c r="BI8" s="789"/>
      <c r="BJ8" s="784">
        <f>'SAME R Results'!BB56</f>
        <v>9.5280000000000005</v>
      </c>
      <c r="BK8" s="784">
        <f>'SAME R Results'!BC56</f>
        <v>1.902908</v>
      </c>
      <c r="BL8" s="784">
        <f>'SAME R Results'!BD56</f>
        <v>2596153.6033963198</v>
      </c>
      <c r="BM8" s="784">
        <f>'SAME R Results'!BE56</f>
        <v>422.75684358189562</v>
      </c>
      <c r="BN8" s="784">
        <f>'SAME R Results'!BF56</f>
        <v>0.10758981499999998</v>
      </c>
      <c r="BO8" s="784">
        <f>'SAME R Results'!BG56</f>
        <v>2.916339250000001E-2</v>
      </c>
      <c r="BP8" s="789"/>
      <c r="BQ8" s="784">
        <f>'SAME R Results'!BH56</f>
        <v>21.533279999999998</v>
      </c>
      <c r="BR8" s="817">
        <f>'SAME R Results'!BI56</f>
        <v>0.16283968830998286</v>
      </c>
      <c r="BS8" s="817">
        <f>'SAME R Results'!BJ56</f>
        <v>0.19310173093440533</v>
      </c>
      <c r="BT8" s="817">
        <f>'SAME R Results'!BL56</f>
        <v>3.6892077970695603</v>
      </c>
      <c r="BU8" s="817">
        <f>'SAME R Results'!BM56</f>
        <v>1.5111289946801014</v>
      </c>
      <c r="BV8" s="817">
        <f>'SAME R Results'!BN56</f>
        <v>0.14953653401481964</v>
      </c>
      <c r="BW8" s="784">
        <f>'SAME R Results'!BO56</f>
        <v>2596153.6033963198</v>
      </c>
      <c r="BX8" s="784">
        <f>'SAME R Results'!BP56</f>
        <v>2557755.8792418619</v>
      </c>
      <c r="BY8" s="784">
        <f>'SAME R Results'!BQ56</f>
        <v>2313279.2390166917</v>
      </c>
      <c r="BZ8" s="784">
        <f>'SAME R Results'!BR56</f>
        <v>422.75684358189562</v>
      </c>
      <c r="CA8" s="784">
        <f>'SAME R Results'!BS56</f>
        <v>0.42238036047234306</v>
      </c>
      <c r="CB8" s="784">
        <f>'SAME R Results'!BT56</f>
        <v>2.2599999999999998</v>
      </c>
      <c r="CC8" s="784">
        <f>'SAME R Results'!BV56</f>
        <v>1</v>
      </c>
      <c r="CD8" s="784">
        <f>'SAME R Results'!BW56</f>
        <v>2.2000000000000002</v>
      </c>
      <c r="CE8" s="27"/>
    </row>
    <row r="9" spans="1:83" ht="16.5" customHeight="1" x14ac:dyDescent="0.2">
      <c r="A9" s="780">
        <v>2</v>
      </c>
      <c r="B9" s="784" t="str">
        <f>'SAME R Results'!A75</f>
        <v>7 (4)</v>
      </c>
      <c r="C9" s="785" t="str">
        <f>'SAME R Results'!B75</f>
        <v>Teflon</v>
      </c>
      <c r="D9" s="784" t="str">
        <f>'SAME R Results'!C75</f>
        <v>T08</v>
      </c>
      <c r="E9" s="784" t="str">
        <f>'SAME R Results'!D75</f>
        <v>42 T</v>
      </c>
      <c r="F9" s="784">
        <f>'SAME R Results'!E75</f>
        <v>0</v>
      </c>
      <c r="G9" s="784">
        <f>'SAME R Results'!F75</f>
        <v>89</v>
      </c>
      <c r="H9" s="785" t="str">
        <f>'SAME R Results'!G75</f>
        <v>Baseline STS det</v>
      </c>
      <c r="I9" s="784">
        <f>'SAME R Results'!H75</f>
        <v>242</v>
      </c>
      <c r="J9" s="786">
        <f>'SAME R Results'!I75</f>
        <v>40420.277777777781</v>
      </c>
      <c r="K9" s="784">
        <f>'SAME R Results'!J75</f>
        <v>0</v>
      </c>
      <c r="L9" s="788"/>
      <c r="M9" s="788"/>
      <c r="N9" s="853">
        <f>'SAME R Results'!K75</f>
        <v>8.1</v>
      </c>
      <c r="O9" s="852">
        <f>'SAME R Results'!L75</f>
        <v>1.4450000000000001</v>
      </c>
      <c r="P9" s="853">
        <f>'SAME R Results'!M75</f>
        <v>60</v>
      </c>
      <c r="Q9" s="853">
        <f>'SAME R Results'!N75</f>
        <v>11</v>
      </c>
      <c r="R9" s="853">
        <f>'SAME R Results'!O75</f>
        <v>8</v>
      </c>
      <c r="S9" s="853" t="str">
        <f>'SAME R Results'!P75</f>
        <v>n</v>
      </c>
      <c r="T9" s="853" t="str">
        <f>'SAME R Results'!Q75</f>
        <v>n</v>
      </c>
      <c r="U9" s="853">
        <f>'SAME R Results'!R75</f>
        <v>31.285714285714285</v>
      </c>
      <c r="V9" s="784" t="str">
        <f>'SAME R Results'!S75</f>
        <v>y</v>
      </c>
      <c r="W9" s="784">
        <f>'SAME R Results'!T75</f>
        <v>75</v>
      </c>
      <c r="X9" s="784" t="str">
        <f>'SAME R Results'!U75</f>
        <v>y</v>
      </c>
      <c r="Y9" s="784" t="str">
        <f>'SAME R Results'!V75</f>
        <v>n</v>
      </c>
      <c r="Z9" s="784" t="str">
        <f>'SAME R Results'!W75</f>
        <v>y</v>
      </c>
      <c r="AA9" s="784" t="str">
        <f>'SAME R Results'!X75</f>
        <v>n</v>
      </c>
      <c r="AB9" s="784" t="str">
        <f>'SAME R Results'!Y75</f>
        <v>n</v>
      </c>
      <c r="AC9" s="789"/>
      <c r="AD9" s="784" t="str">
        <f>'SAME R Results'!Z75</f>
        <v>y</v>
      </c>
      <c r="AE9" s="784">
        <f>'SAME R Results'!AA75</f>
        <v>10</v>
      </c>
      <c r="AF9" s="784" t="str">
        <f>'SAME R Results'!AB75</f>
        <v>y</v>
      </c>
      <c r="AG9" s="817">
        <f>'SAME R Results'!AC75</f>
        <v>5.19567251427413E-2</v>
      </c>
      <c r="AH9" s="819">
        <f>'SAME R Results'!AD75</f>
        <v>0</v>
      </c>
      <c r="AI9" s="784">
        <f>'SAME R Results'!AE75</f>
        <v>0</v>
      </c>
      <c r="AJ9" s="784">
        <f>'SAME R Results'!AF75</f>
        <v>0</v>
      </c>
      <c r="AK9" s="784">
        <f>'SAME R Results'!AG75</f>
        <v>0</v>
      </c>
      <c r="AL9" s="784">
        <f>'SAME R Results'!AH75</f>
        <v>0</v>
      </c>
      <c r="AM9" s="784">
        <f>'SAME R Results'!AI75</f>
        <v>0</v>
      </c>
      <c r="AN9" s="784">
        <f>'SAME R Results'!AJ75</f>
        <v>0</v>
      </c>
      <c r="AO9" s="784">
        <f>'SAME R Results'!AK75</f>
        <v>0</v>
      </c>
      <c r="AP9" s="784">
        <f>'SAME R Results'!AL75</f>
        <v>0</v>
      </c>
      <c r="AQ9" s="784">
        <f>'SAME R Results'!AM75</f>
        <v>0</v>
      </c>
      <c r="AR9" s="817">
        <f>'SAME R Results'!AN75</f>
        <v>0</v>
      </c>
      <c r="AS9" s="819">
        <f>'SAME R Results'!AO75</f>
        <v>0</v>
      </c>
      <c r="AT9" s="784">
        <f>'SAME R Results'!AP75</f>
        <v>0</v>
      </c>
      <c r="AU9" s="789"/>
      <c r="AV9" s="821">
        <f>'SAME R Results'!AQ75</f>
        <v>0</v>
      </c>
      <c r="AW9" s="821">
        <f>'SAME R Results'!AR75</f>
        <v>0.96562269999999994</v>
      </c>
      <c r="AX9" s="821">
        <f>'SAME R Results'!AS75</f>
        <v>4.8666369999999999</v>
      </c>
      <c r="AY9" s="821">
        <f>'SAME R Results'!AT75</f>
        <v>5.1071314999999995</v>
      </c>
      <c r="AZ9" s="824"/>
      <c r="BA9" s="824"/>
      <c r="BB9" s="821">
        <f>'SAME R Results'!AU75</f>
        <v>0</v>
      </c>
      <c r="BC9" s="821">
        <f>'SAME R Results'!AV75</f>
        <v>0</v>
      </c>
      <c r="BD9" s="821">
        <f>'SAME R Results'!AW75</f>
        <v>5.5377190000000001</v>
      </c>
      <c r="BE9" s="821">
        <f>'SAME R Results'!AX75</f>
        <v>4.695174999999999</v>
      </c>
      <c r="BF9" s="827">
        <f>'SAME R Results'!AY75</f>
        <v>70225</v>
      </c>
      <c r="BG9" s="784">
        <f>'SAME R Results'!AZ75</f>
        <v>0</v>
      </c>
      <c r="BH9" s="784">
        <f>'SAME R Results'!BA75</f>
        <v>0</v>
      </c>
      <c r="BI9" s="789"/>
      <c r="BJ9" s="784">
        <f>'SAME R Results'!BB75</f>
        <v>4.9000499999999985</v>
      </c>
      <c r="BK9" s="784">
        <f>'SAME R Results'!BC75</f>
        <v>0.84254400000000107</v>
      </c>
      <c r="BL9" s="784">
        <f>'SAME R Results'!BD75</f>
        <v>2774308.1223761402</v>
      </c>
      <c r="BM9" s="784">
        <f>'SAME R Results'!BE75</f>
        <v>152.83296312126674</v>
      </c>
      <c r="BN9" s="784">
        <f>'SAME R Results'!BF75</f>
        <v>0</v>
      </c>
      <c r="BO9" s="784">
        <f>'SAME R Results'!BG75</f>
        <v>0</v>
      </c>
      <c r="BP9" s="789"/>
      <c r="BQ9" s="784">
        <f>'SAME R Results'!BH75</f>
        <v>11.074112999999995</v>
      </c>
      <c r="BR9" s="817">
        <f>'SAME R Results'!BI75</f>
        <v>5.5088676664496919E-2</v>
      </c>
      <c r="BS9" s="817">
        <f>'SAME R Results'!BJ75</f>
        <v>0.15132510528359466</v>
      </c>
      <c r="BT9" s="817">
        <f>'SAME R Results'!BL75</f>
        <v>0</v>
      </c>
      <c r="BU9" s="817">
        <f>'SAME R Results'!BM75</f>
        <v>2.7325343174873762</v>
      </c>
      <c r="BV9" s="817">
        <f>'SAME R Results'!BN75</f>
        <v>3.3238239856937329E-2</v>
      </c>
      <c r="BW9" s="784">
        <f>'SAME R Results'!BO75</f>
        <v>2774308.1223761402</v>
      </c>
      <c r="BX9" s="784">
        <f>'SAME R Results'!BP75</f>
        <v>2732385.0010498692</v>
      </c>
      <c r="BY9" s="784">
        <f>'SAME R Results'!BQ75</f>
        <v>2495564.9341665735</v>
      </c>
      <c r="BZ9" s="784">
        <f>'SAME R Results'!BR75</f>
        <v>152.83296312126674</v>
      </c>
      <c r="CA9" s="784">
        <f>'SAME R Results'!BS75</f>
        <v>0.18701589274616021</v>
      </c>
      <c r="CB9" s="784">
        <f>'SAME R Results'!BT75</f>
        <v>2.2599999999999998</v>
      </c>
      <c r="CC9" s="784">
        <f>'SAME R Results'!BV75</f>
        <v>1</v>
      </c>
      <c r="CD9" s="784">
        <f>'SAME R Results'!BW75</f>
        <v>2.2000000000000002</v>
      </c>
      <c r="CE9" s="27"/>
    </row>
    <row r="10" spans="1:83" ht="16.5" customHeight="1" x14ac:dyDescent="0.2">
      <c r="A10" s="780">
        <v>2</v>
      </c>
      <c r="B10" s="784">
        <f>'SAME R Results'!A14</f>
        <v>2</v>
      </c>
      <c r="C10" s="785" t="str">
        <f>'SAME R Results'!B14</f>
        <v>Teflon</v>
      </c>
      <c r="D10" s="784" t="str">
        <f>'SAME R Results'!C14</f>
        <v>T02</v>
      </c>
      <c r="E10" s="784" t="str">
        <f>'SAME R Results'!D14</f>
        <v>9 T</v>
      </c>
      <c r="F10" s="784">
        <f>'SAME R Results'!E14</f>
        <v>5</v>
      </c>
      <c r="G10" s="784">
        <f>'SAME R Results'!F14</f>
        <v>56</v>
      </c>
      <c r="H10" s="785" t="str">
        <f>'SAME R Results'!G14</f>
        <v>Baseline</v>
      </c>
      <c r="I10" s="784">
        <f>'SAME R Results'!H14</f>
        <v>210</v>
      </c>
      <c r="J10" s="786">
        <f>'SAME R Results'!I14</f>
        <v>40388</v>
      </c>
      <c r="K10" s="784">
        <f>'SAME R Results'!J14</f>
        <v>0</v>
      </c>
      <c r="L10" s="788"/>
      <c r="M10" s="788"/>
      <c r="N10" s="853">
        <f>'SAME R Results'!K14</f>
        <v>8.1</v>
      </c>
      <c r="O10" s="852">
        <f>'SAME R Results'!L14</f>
        <v>1.4450000000000001</v>
      </c>
      <c r="P10" s="853">
        <f>'SAME R Results'!M14</f>
        <v>60</v>
      </c>
      <c r="Q10" s="853">
        <f>'SAME R Results'!N14</f>
        <v>11</v>
      </c>
      <c r="R10" s="853">
        <f>'SAME R Results'!O14</f>
        <v>8</v>
      </c>
      <c r="S10" s="853" t="str">
        <f>'SAME R Results'!P14</f>
        <v>n</v>
      </c>
      <c r="T10" s="853" t="str">
        <f>'SAME R Results'!Q14</f>
        <v>n</v>
      </c>
      <c r="U10" s="853">
        <f>'SAME R Results'!R14</f>
        <v>40.6</v>
      </c>
      <c r="V10" s="784" t="str">
        <f>'SAME R Results'!S14</f>
        <v>y</v>
      </c>
      <c r="W10" s="784">
        <f>'SAME R Results'!T14</f>
        <v>75</v>
      </c>
      <c r="X10" s="784" t="str">
        <f>'SAME R Results'!U14</f>
        <v>n</v>
      </c>
      <c r="Y10" s="784" t="str">
        <f>'SAME R Results'!V14</f>
        <v>y</v>
      </c>
      <c r="Z10" s="784" t="str">
        <f>'SAME R Results'!W14</f>
        <v>y</v>
      </c>
      <c r="AA10" s="784" t="str">
        <f>'SAME R Results'!X14</f>
        <v>n</v>
      </c>
      <c r="AB10" s="784" t="str">
        <f>'SAME R Results'!Y14</f>
        <v>n</v>
      </c>
      <c r="AC10" s="789"/>
      <c r="AD10" s="784" t="str">
        <f>'SAME R Results'!Z14</f>
        <v>y</v>
      </c>
      <c r="AE10" s="784">
        <f>'SAME R Results'!AA14</f>
        <v>10</v>
      </c>
      <c r="AF10" s="784" t="str">
        <f>'SAME R Results'!AB14</f>
        <v>y</v>
      </c>
      <c r="AG10" s="817">
        <f>'SAME R Results'!AC14</f>
        <v>5.19567251427413E-2</v>
      </c>
      <c r="AH10" s="819">
        <f>'SAME R Results'!AD14</f>
        <v>0</v>
      </c>
      <c r="AI10" s="784">
        <f>'SAME R Results'!AE14</f>
        <v>0</v>
      </c>
      <c r="AJ10" s="784">
        <f>'SAME R Results'!AF14</f>
        <v>0</v>
      </c>
      <c r="AK10" s="784">
        <f>'SAME R Results'!AG14</f>
        <v>0</v>
      </c>
      <c r="AL10" s="784">
        <f>'SAME R Results'!AH14</f>
        <v>0</v>
      </c>
      <c r="AM10" s="784">
        <f>'SAME R Results'!AI14</f>
        <v>0</v>
      </c>
      <c r="AN10" s="784">
        <f>'SAME R Results'!AJ14</f>
        <v>0</v>
      </c>
      <c r="AO10" s="784">
        <f>'SAME R Results'!AK14</f>
        <v>0</v>
      </c>
      <c r="AP10" s="784">
        <f>'SAME R Results'!AL14</f>
        <v>0</v>
      </c>
      <c r="AQ10" s="784">
        <f>'SAME R Results'!AM14</f>
        <v>0</v>
      </c>
      <c r="AR10" s="817">
        <f>'SAME R Results'!AN14</f>
        <v>0</v>
      </c>
      <c r="AS10" s="819">
        <f>'SAME R Results'!AO14</f>
        <v>0</v>
      </c>
      <c r="AT10" s="784">
        <f>'SAME R Results'!AP14</f>
        <v>0</v>
      </c>
      <c r="AU10" s="789"/>
      <c r="AV10" s="821">
        <f>'SAME R Results'!AQ14</f>
        <v>0</v>
      </c>
      <c r="AW10" s="821">
        <f>'SAME R Results'!AR14</f>
        <v>0.1842</v>
      </c>
      <c r="AX10" s="821">
        <f>'SAME R Results'!AS14</f>
        <v>0</v>
      </c>
      <c r="AY10" s="821">
        <f>'SAME R Results'!AT14</f>
        <v>0</v>
      </c>
      <c r="AZ10" s="824"/>
      <c r="BA10" s="824"/>
      <c r="BB10" s="821">
        <f>'SAME R Results'!AU14</f>
        <v>0.14634710000000001</v>
      </c>
      <c r="BC10" s="821">
        <f>'SAME R Results'!AV14</f>
        <v>2.6800000000000001E-2</v>
      </c>
      <c r="BD10" s="821">
        <f>'SAME R Results'!AW14</f>
        <v>6.4934835000000009</v>
      </c>
      <c r="BE10" s="821">
        <f>'SAME R Results'!AX14</f>
        <v>4.660736</v>
      </c>
      <c r="BF10" s="827">
        <f>'SAME R Results'!AY14</f>
        <v>99795</v>
      </c>
      <c r="BG10" s="784">
        <f>'SAME R Results'!AZ14</f>
        <v>0.22479245000000003</v>
      </c>
      <c r="BH10" s="784">
        <f>'SAME R Results'!BA14</f>
        <v>8.2000000000000003E-2</v>
      </c>
      <c r="BI10" s="789"/>
      <c r="BJ10" s="784">
        <f>'SAME R Results'!BB14</f>
        <v>9.7255000000000003</v>
      </c>
      <c r="BK10" s="784">
        <f>'SAME R Results'!BC14</f>
        <v>1.8327475000000009</v>
      </c>
      <c r="BL10" s="784">
        <f>'SAME R Results'!BD14</f>
        <v>3037043.9171539079</v>
      </c>
      <c r="BM10" s="784">
        <f>'SAME R Results'!BE14</f>
        <v>400.39400960857876</v>
      </c>
      <c r="BN10" s="784">
        <f>'SAME R Results'!BF14</f>
        <v>0.1195471</v>
      </c>
      <c r="BO10" s="784">
        <f>'SAME R Results'!BG14</f>
        <v>3.5698112500000004E-2</v>
      </c>
      <c r="BP10" s="789"/>
      <c r="BQ10" s="784">
        <f>'SAME R Results'!BH14</f>
        <v>21.97963</v>
      </c>
      <c r="BR10" s="817">
        <f>'SAME R Results'!BI14</f>
        <v>0.13183675328073566</v>
      </c>
      <c r="BS10" s="817">
        <f>'SAME R Results'!BJ14</f>
        <v>0.18452250171432627</v>
      </c>
      <c r="BT10" s="817">
        <f>'SAME R Results'!BL14</f>
        <v>3.3488353200746954</v>
      </c>
      <c r="BU10" s="817">
        <f>'SAME R Results'!BM14</f>
        <v>1.7857412174371969</v>
      </c>
      <c r="BV10" s="817">
        <f>'SAME R Results'!BN14</f>
        <v>0.11143717188099855</v>
      </c>
      <c r="BW10" s="784">
        <f>'SAME R Results'!BO14</f>
        <v>3037043.9171539079</v>
      </c>
      <c r="BX10" s="784">
        <f>'SAME R Results'!BP14</f>
        <v>2992867.0566282663</v>
      </c>
      <c r="BY10" s="784">
        <f>'SAME R Results'!BQ14</f>
        <v>2686519.7362136026</v>
      </c>
      <c r="BZ10" s="784">
        <f>'SAME R Results'!BR14</f>
        <v>400.39400960857876</v>
      </c>
      <c r="CA10" s="784">
        <f>'SAME R Results'!BS14</f>
        <v>0.40680713397851387</v>
      </c>
      <c r="CB10" s="784">
        <f>'SAME R Results'!BT14</f>
        <v>2.2599999999999998</v>
      </c>
      <c r="CC10" s="784">
        <f>'SAME R Results'!BV14</f>
        <v>1</v>
      </c>
      <c r="CD10" s="784">
        <f>'SAME R Results'!BW14</f>
        <v>2.2000000000000002</v>
      </c>
      <c r="CE10" s="27"/>
    </row>
    <row r="11" spans="1:83" ht="16.5" customHeight="1" x14ac:dyDescent="0.2">
      <c r="A11" s="780">
        <v>2</v>
      </c>
      <c r="B11" s="784">
        <f>'SAME R Results'!A64</f>
        <v>4</v>
      </c>
      <c r="C11" s="785" t="str">
        <f>'SAME R Results'!B64</f>
        <v>Teflon</v>
      </c>
      <c r="D11" s="784" t="str">
        <f>'SAME R Results'!C64</f>
        <v>T05</v>
      </c>
      <c r="E11" s="784" t="str">
        <f>'SAME R Results'!D64</f>
        <v>36 T</v>
      </c>
      <c r="F11" s="784">
        <f>'SAME R Results'!E64</f>
        <v>5</v>
      </c>
      <c r="G11" s="784">
        <f>'SAME R Results'!F64</f>
        <v>83</v>
      </c>
      <c r="H11" s="785" t="str">
        <f>'SAME R Results'!G64</f>
        <v>Mid temp aging</v>
      </c>
      <c r="I11" s="784">
        <f>'SAME R Results'!H64</f>
        <v>239</v>
      </c>
      <c r="J11" s="786">
        <f>'SAME R Results'!I64</f>
        <v>40416</v>
      </c>
      <c r="K11" s="784">
        <f>'SAME R Results'!J64</f>
        <v>0</v>
      </c>
      <c r="L11" s="788"/>
      <c r="M11" s="788"/>
      <c r="N11" s="784">
        <f>'SAME R Results'!K64</f>
        <v>8.1</v>
      </c>
      <c r="O11" s="793">
        <f>'SAME R Results'!L64</f>
        <v>1.448</v>
      </c>
      <c r="P11" s="784">
        <f>'SAME R Results'!M64</f>
        <v>60</v>
      </c>
      <c r="Q11" s="784">
        <f>'SAME R Results'!N64</f>
        <v>11</v>
      </c>
      <c r="R11" s="784">
        <f>'SAME R Results'!O64</f>
        <v>8</v>
      </c>
      <c r="S11" s="784" t="str">
        <f>'SAME R Results'!P64</f>
        <v>n</v>
      </c>
      <c r="T11" s="784" t="str">
        <f>'SAME R Results'!Q64</f>
        <v>n</v>
      </c>
      <c r="U11" s="784">
        <f>'SAME R Results'!R64</f>
        <v>30.333333333333332</v>
      </c>
      <c r="V11" s="784" t="str">
        <f>'SAME R Results'!S64</f>
        <v>y</v>
      </c>
      <c r="W11" s="784">
        <f>'SAME R Results'!T64</f>
        <v>60</v>
      </c>
      <c r="X11" s="784" t="str">
        <f>'SAME R Results'!U64</f>
        <v>n</v>
      </c>
      <c r="Y11" s="784" t="str">
        <f>'SAME R Results'!V64</f>
        <v>y</v>
      </c>
      <c r="Z11" s="784" t="str">
        <f>'SAME R Results'!W64</f>
        <v>y</v>
      </c>
      <c r="AA11" s="784" t="str">
        <f>'SAME R Results'!X64</f>
        <v>n</v>
      </c>
      <c r="AB11" s="784" t="str">
        <f>'SAME R Results'!Y64</f>
        <v>n</v>
      </c>
      <c r="AC11" s="789"/>
      <c r="AD11" s="784" t="str">
        <f>'SAME R Results'!Z64</f>
        <v>y</v>
      </c>
      <c r="AE11" s="784">
        <f>'SAME R Results'!AA64</f>
        <v>10</v>
      </c>
      <c r="AF11" s="784" t="str">
        <f>'SAME R Results'!AB64</f>
        <v>y</v>
      </c>
      <c r="AG11" s="817">
        <f>'SAME R Results'!AC64</f>
        <v>5.19567251427413E-2</v>
      </c>
      <c r="AH11" s="819">
        <f>'SAME R Results'!AD64</f>
        <v>0</v>
      </c>
      <c r="AI11" s="784">
        <f>'SAME R Results'!AE64</f>
        <v>58</v>
      </c>
      <c r="AJ11" s="784">
        <f>'SAME R Results'!AF64</f>
        <v>480</v>
      </c>
      <c r="AK11" s="784">
        <f>'SAME R Results'!AG64</f>
        <v>0</v>
      </c>
      <c r="AL11" s="784" t="str">
        <f>'SAME R Results'!AH64</f>
        <v>n</v>
      </c>
      <c r="AM11" s="784" t="str">
        <f>'SAME R Results'!AI64</f>
        <v>y</v>
      </c>
      <c r="AN11" s="784" t="str">
        <f>'SAME R Results'!AJ64</f>
        <v>y</v>
      </c>
      <c r="AO11" s="784" t="str">
        <f>'SAME R Results'!AK64</f>
        <v>n</v>
      </c>
      <c r="AP11" s="784" t="str">
        <f>'SAME R Results'!AL64</f>
        <v>n</v>
      </c>
      <c r="AQ11" s="784" t="str">
        <f>'SAME R Results'!AM64</f>
        <v>y</v>
      </c>
      <c r="AR11" s="817">
        <f>'SAME R Results'!AN64</f>
        <v>5.19567251427413E-2</v>
      </c>
      <c r="AS11" s="819">
        <f>'SAME R Results'!AO64</f>
        <v>0</v>
      </c>
      <c r="AT11" s="784">
        <f>'SAME R Results'!AP64</f>
        <v>0</v>
      </c>
      <c r="AU11" s="789"/>
      <c r="AV11" s="821">
        <f>'SAME R Results'!AQ64</f>
        <v>0</v>
      </c>
      <c r="AW11" s="821">
        <f>'SAME R Results'!AR64</f>
        <v>1.7692875000000003</v>
      </c>
      <c r="AX11" s="821">
        <f>'SAME R Results'!AS64</f>
        <v>0</v>
      </c>
      <c r="AY11" s="821">
        <f>'SAME R Results'!AT64</f>
        <v>0</v>
      </c>
      <c r="AZ11" s="824"/>
      <c r="BA11" s="824"/>
      <c r="BB11" s="821">
        <f>'SAME R Results'!AU64</f>
        <v>0.20867914999999998</v>
      </c>
      <c r="BC11" s="821">
        <f>'SAME R Results'!AV64</f>
        <v>2.6794425E-2</v>
      </c>
      <c r="BD11" s="821">
        <f>'SAME R Results'!AW64</f>
        <v>6.8408974999999996</v>
      </c>
      <c r="BE11" s="821">
        <f>'SAME R Results'!AX64</f>
        <v>4.7303164999999989</v>
      </c>
      <c r="BF11" s="827">
        <f>'SAME R Results'!AY64</f>
        <v>107645</v>
      </c>
      <c r="BG11" s="784">
        <f>'SAME R Results'!AZ64</f>
        <v>0.27722160000000001</v>
      </c>
      <c r="BH11" s="784">
        <f>'SAME R Results'!BA64</f>
        <v>7.8613274999999996E-2</v>
      </c>
      <c r="BI11" s="789"/>
      <c r="BJ11" s="784">
        <f>'SAME R Results'!BB64</f>
        <v>17.034399999999994</v>
      </c>
      <c r="BK11" s="784">
        <f>'SAME R Results'!BC64</f>
        <v>2.1105810000000007</v>
      </c>
      <c r="BL11" s="784">
        <f>'SAME R Results'!BD64</f>
        <v>3535853.9755014894</v>
      </c>
      <c r="BM11" s="784">
        <f>'SAME R Results'!BE64</f>
        <v>494.67025905930427</v>
      </c>
      <c r="BN11" s="784">
        <f>'SAME R Results'!BF64</f>
        <v>0.18188472499999997</v>
      </c>
      <c r="BO11" s="784">
        <f>'SAME R Results'!BG64</f>
        <v>4.9652081250000007E-2</v>
      </c>
      <c r="BP11" s="789"/>
      <c r="BQ11" s="784">
        <f>'SAME R Results'!BH64</f>
        <v>38.497743999999983</v>
      </c>
      <c r="BR11" s="817">
        <f>'SAME R Results'!BI64</f>
        <v>0.13990121268770589</v>
      </c>
      <c r="BS11" s="817">
        <f>'SAME R Results'!BJ64</f>
        <v>0.21143321745634569</v>
      </c>
      <c r="BT11" s="817">
        <f>'SAME R Results'!BL64</f>
        <v>3.6631843101239578</v>
      </c>
      <c r="BU11" s="817">
        <f>'SAME R Results'!BM64</f>
        <v>1.9014741902301655</v>
      </c>
      <c r="BV11" s="817">
        <f>'SAME R Results'!BN64</f>
        <v>0.11380087707932458</v>
      </c>
      <c r="BW11" s="784">
        <f>'SAME R Results'!BO64</f>
        <v>3535853.9755014894</v>
      </c>
      <c r="BX11" s="784">
        <f>'SAME R Results'!BP64</f>
        <v>3303545.048854555</v>
      </c>
      <c r="BY11" s="784">
        <f>'SAME R Results'!BQ64</f>
        <v>2901632.0622752355</v>
      </c>
      <c r="BZ11" s="784">
        <f>'SAME R Results'!BR64</f>
        <v>494.67025905930427</v>
      </c>
      <c r="CA11" s="784">
        <f>'SAME R Results'!BS64</f>
        <v>0.46847664920536281</v>
      </c>
      <c r="CB11" s="784">
        <f>'SAME R Results'!BT64</f>
        <v>2.2599999999999998</v>
      </c>
      <c r="CC11" s="784">
        <f>'SAME R Results'!BV64</f>
        <v>1</v>
      </c>
      <c r="CD11" s="784">
        <f>'SAME R Results'!BW64</f>
        <v>2.2000000000000002</v>
      </c>
      <c r="CE11" s="27"/>
    </row>
    <row r="12" spans="1:83" ht="16.5" customHeight="1" x14ac:dyDescent="0.2">
      <c r="A12" s="780">
        <v>2</v>
      </c>
      <c r="B12" s="784" t="str">
        <f>'SAME R Results'!A97</f>
        <v>9(4)</v>
      </c>
      <c r="C12" s="785" t="str">
        <f>'SAME R Results'!B97</f>
        <v>Teflon</v>
      </c>
      <c r="D12" s="784" t="str">
        <f>'SAME R Results'!C97</f>
        <v>T09</v>
      </c>
      <c r="E12" s="784" t="str">
        <f>'SAME R Results'!D97</f>
        <v>53 T</v>
      </c>
      <c r="F12" s="784">
        <f>'SAME R Results'!E97</f>
        <v>0</v>
      </c>
      <c r="G12" s="784">
        <f>'SAME R Results'!F97</f>
        <v>100</v>
      </c>
      <c r="H12" s="785" t="str">
        <f>'SAME R Results'!G97</f>
        <v>No flow run w/ aging</v>
      </c>
      <c r="I12" s="784">
        <f>'SAME R Results'!H97</f>
        <v>251</v>
      </c>
      <c r="J12" s="786">
        <f>'SAME R Results'!I97</f>
        <v>40429.354166666664</v>
      </c>
      <c r="K12" s="784">
        <f>'SAME R Results'!J97</f>
        <v>0</v>
      </c>
      <c r="L12" s="788"/>
      <c r="M12" s="788"/>
      <c r="N12" s="855">
        <f>'SAME R Results'!K97</f>
        <v>0</v>
      </c>
      <c r="O12" s="854">
        <f>'SAME R Results'!L97</f>
        <v>1.45</v>
      </c>
      <c r="P12" s="855">
        <f>'SAME R Results'!M97</f>
        <v>60</v>
      </c>
      <c r="Q12" s="855">
        <f>'SAME R Results'!N97</f>
        <v>11</v>
      </c>
      <c r="R12" s="855">
        <f>'SAME R Results'!O97</f>
        <v>8</v>
      </c>
      <c r="S12" s="855" t="str">
        <f>'SAME R Results'!P97</f>
        <v>n</v>
      </c>
      <c r="T12" s="855" t="str">
        <f>'SAME R Results'!Q97</f>
        <v>N</v>
      </c>
      <c r="U12" s="855">
        <f>'SAME R Results'!R97</f>
        <v>28.714285714285715</v>
      </c>
      <c r="V12" s="784" t="str">
        <f>'SAME R Results'!S97</f>
        <v>Y</v>
      </c>
      <c r="W12" s="784">
        <f>'SAME R Results'!T97</f>
        <v>75</v>
      </c>
      <c r="X12" s="784" t="str">
        <f>'SAME R Results'!U97</f>
        <v>n</v>
      </c>
      <c r="Y12" s="784" t="str">
        <f>'SAME R Results'!V97</f>
        <v>y</v>
      </c>
      <c r="Z12" s="784" t="str">
        <f>'SAME R Results'!W97</f>
        <v>y</v>
      </c>
      <c r="AA12" s="784" t="str">
        <f>'SAME R Results'!X97</f>
        <v>n</v>
      </c>
      <c r="AB12" s="784" t="str">
        <f>'SAME R Results'!Y97</f>
        <v>n</v>
      </c>
      <c r="AC12" s="789"/>
      <c r="AD12" s="784" t="str">
        <f>'SAME R Results'!Z97</f>
        <v>y</v>
      </c>
      <c r="AE12" s="784">
        <f>'SAME R Results'!AA97</f>
        <v>10</v>
      </c>
      <c r="AF12" s="784" t="str">
        <f>'SAME R Results'!AB97</f>
        <v>y</v>
      </c>
      <c r="AG12" s="817">
        <f>'SAME R Results'!AC97</f>
        <v>5.19567251427413E-2</v>
      </c>
      <c r="AH12" s="819">
        <f>'SAME R Results'!AD97</f>
        <v>0</v>
      </c>
      <c r="AI12" s="784">
        <f>'SAME R Results'!AE97</f>
        <v>58</v>
      </c>
      <c r="AJ12" s="784">
        <f>'SAME R Results'!AF97</f>
        <v>480</v>
      </c>
      <c r="AK12" s="784">
        <f>'SAME R Results'!AG97</f>
        <v>0</v>
      </c>
      <c r="AL12" s="784" t="str">
        <f>'SAME R Results'!AH97</f>
        <v>n</v>
      </c>
      <c r="AM12" s="784" t="str">
        <f>'SAME R Results'!AI97</f>
        <v>y</v>
      </c>
      <c r="AN12" s="784" t="str">
        <f>'SAME R Results'!AJ97</f>
        <v>y</v>
      </c>
      <c r="AO12" s="784" t="str">
        <f>'SAME R Results'!AK97</f>
        <v>n</v>
      </c>
      <c r="AP12" s="784" t="str">
        <f>'SAME R Results'!AL97</f>
        <v>n</v>
      </c>
      <c r="AQ12" s="784" t="str">
        <f>'SAME R Results'!AM97</f>
        <v>y</v>
      </c>
      <c r="AR12" s="817">
        <f>'SAME R Results'!AN97</f>
        <v>5.19567251427413E-2</v>
      </c>
      <c r="AS12" s="819">
        <f>'SAME R Results'!AO97</f>
        <v>0</v>
      </c>
      <c r="AT12" s="784">
        <f>'SAME R Results'!AP97</f>
        <v>0</v>
      </c>
      <c r="AU12" s="789"/>
      <c r="AV12" s="821">
        <f>'SAME R Results'!AQ97</f>
        <v>0</v>
      </c>
      <c r="AW12" s="821">
        <f>'SAME R Results'!AR97</f>
        <v>0.94950894999999991</v>
      </c>
      <c r="AX12" s="821">
        <f>'SAME R Results'!AS97</f>
        <v>0</v>
      </c>
      <c r="AY12" s="821">
        <f>'SAME R Results'!AT97</f>
        <v>0</v>
      </c>
      <c r="AZ12" s="824"/>
      <c r="BA12" s="824"/>
      <c r="BB12" s="821">
        <f>'SAME R Results'!AU97</f>
        <v>9.9487275E-2</v>
      </c>
      <c r="BC12" s="821">
        <f>'SAME R Results'!AV97</f>
        <v>4.5669559999999998E-2</v>
      </c>
      <c r="BD12" s="821">
        <f>'SAME R Results'!AW97</f>
        <v>5.3802945000000006</v>
      </c>
      <c r="BE12" s="821">
        <f>'SAME R Results'!AX97</f>
        <v>4.7662969999999998</v>
      </c>
      <c r="BF12" s="827">
        <f>'SAME R Results'!AY97</f>
        <v>20005</v>
      </c>
      <c r="BG12" s="784">
        <f>'SAME R Results'!AZ97</f>
        <v>0.16552729999999999</v>
      </c>
      <c r="BH12" s="784">
        <f>'SAME R Results'!BA97</f>
        <v>0.10591135</v>
      </c>
      <c r="BI12" s="789"/>
      <c r="BJ12" s="784">
        <f>'SAME R Results'!BB97</f>
        <v>6.1547000000000001</v>
      </c>
      <c r="BK12" s="784">
        <f>'SAME R Results'!BC97</f>
        <v>0.61399750000000086</v>
      </c>
      <c r="BL12" s="784">
        <f>'SAME R Results'!BD97</f>
        <v>547365.29240186652</v>
      </c>
      <c r="BM12" s="784">
        <f>'SAME R Results'!BE97</f>
        <v>107.76767704558564</v>
      </c>
      <c r="BN12" s="784">
        <f>'SAME R Results'!BF97</f>
        <v>5.3817715000000002E-2</v>
      </c>
      <c r="BO12" s="784">
        <f>'SAME R Results'!BG97</f>
        <v>1.4903987499999997E-2</v>
      </c>
      <c r="BP12" s="789"/>
      <c r="BQ12" s="784">
        <f>'SAME R Results'!BH97</f>
        <v>13.909621999999999</v>
      </c>
      <c r="BR12" s="817">
        <f>'SAME R Results'!BI97</f>
        <v>0.19688438149356463</v>
      </c>
      <c r="BS12" s="817">
        <f>'SAME R Results'!BJ97</f>
        <v>0.28046085669391252</v>
      </c>
      <c r="BT12" s="817">
        <f>'SAME R Results'!BL97</f>
        <v>3.6109608250812082</v>
      </c>
      <c r="BU12" s="817">
        <f>'SAME R Results'!BM97</f>
        <v>1.8127147982276335</v>
      </c>
      <c r="BV12" s="817">
        <f>'SAME R Results'!BN97</f>
        <v>0.16496080616084327</v>
      </c>
      <c r="BW12" s="784">
        <f>'SAME R Results'!BO97</f>
        <v>547365.29240186652</v>
      </c>
      <c r="BX12" s="784">
        <f>'SAME R Results'!BP97</f>
        <v>538509.55719654087</v>
      </c>
      <c r="BY12" s="784">
        <f>'SAME R Results'!BQ97</f>
        <v>507820.58439043316</v>
      </c>
      <c r="BZ12" s="784">
        <f>'SAME R Results'!BR97</f>
        <v>107.76767704558564</v>
      </c>
      <c r="CA12" s="784">
        <f>'SAME R Results'!BS97</f>
        <v>0.13628640237947279</v>
      </c>
      <c r="CB12" s="784">
        <f>'SAME R Results'!BT97</f>
        <v>2.2599999999999998</v>
      </c>
      <c r="CC12" s="784">
        <f>'SAME R Results'!BV97</f>
        <v>1</v>
      </c>
      <c r="CD12" s="784">
        <f>'SAME R Results'!BW97</f>
        <v>2.2000000000000002</v>
      </c>
      <c r="CE12" s="27"/>
    </row>
    <row r="13" spans="1:83" ht="16.5" customHeight="1" x14ac:dyDescent="0.2">
      <c r="A13" s="780">
        <v>2</v>
      </c>
      <c r="B13" s="784" t="str">
        <f>'SAME R Results'!A108</f>
        <v>10 (4)</v>
      </c>
      <c r="C13" s="785" t="str">
        <f>'SAME R Results'!B108</f>
        <v>Teflon</v>
      </c>
      <c r="D13" s="784" t="str">
        <f>'SAME R Results'!C108</f>
        <v>T10</v>
      </c>
      <c r="E13" s="784" t="str">
        <f>'SAME R Results'!D108</f>
        <v>58 T</v>
      </c>
      <c r="F13" s="784">
        <f>'SAME R Results'!E108</f>
        <v>0</v>
      </c>
      <c r="G13" s="784">
        <f>'SAME R Results'!F108</f>
        <v>105</v>
      </c>
      <c r="H13" s="785" t="str">
        <f>'SAME R Results'!G108</f>
        <v>No flow run w/ aging</v>
      </c>
      <c r="I13" s="784">
        <f>'SAME R Results'!H108</f>
        <v>252</v>
      </c>
      <c r="J13" s="786">
        <f>'SAME R Results'!I108</f>
        <v>40430.305555555555</v>
      </c>
      <c r="K13" s="784">
        <f>'SAME R Results'!J108</f>
        <v>0</v>
      </c>
      <c r="L13" s="788"/>
      <c r="M13" s="788"/>
      <c r="N13" s="855">
        <f>'SAME R Results'!K108</f>
        <v>0</v>
      </c>
      <c r="O13" s="854">
        <f>'SAME R Results'!L108</f>
        <v>1.45</v>
      </c>
      <c r="P13" s="855">
        <f>'SAME R Results'!M108</f>
        <v>60</v>
      </c>
      <c r="Q13" s="855">
        <f>'SAME R Results'!N108</f>
        <v>11</v>
      </c>
      <c r="R13" s="855">
        <f>'SAME R Results'!O108</f>
        <v>8</v>
      </c>
      <c r="S13" s="855" t="str">
        <f>'SAME R Results'!P108</f>
        <v>n</v>
      </c>
      <c r="T13" s="855" t="str">
        <f>'SAME R Results'!Q108</f>
        <v>N</v>
      </c>
      <c r="U13" s="855">
        <f>'SAME R Results'!R108</f>
        <v>24.142857142857142</v>
      </c>
      <c r="V13" s="784" t="str">
        <f>'SAME R Results'!S108</f>
        <v>Y</v>
      </c>
      <c r="W13" s="784">
        <f>'SAME R Results'!T108</f>
        <v>75</v>
      </c>
      <c r="X13" s="784" t="str">
        <f>'SAME R Results'!U108</f>
        <v>n</v>
      </c>
      <c r="Y13" s="784" t="str">
        <f>'SAME R Results'!V108</f>
        <v>y</v>
      </c>
      <c r="Z13" s="784" t="str">
        <f>'SAME R Results'!W108</f>
        <v>y</v>
      </c>
      <c r="AA13" s="784" t="str">
        <f>'SAME R Results'!X108</f>
        <v>n</v>
      </c>
      <c r="AB13" s="784" t="str">
        <f>'SAME R Results'!Y108</f>
        <v>n</v>
      </c>
      <c r="AC13" s="789"/>
      <c r="AD13" s="784" t="str">
        <f>'SAME R Results'!Z108</f>
        <v>y</v>
      </c>
      <c r="AE13" s="784">
        <f>'SAME R Results'!AA108</f>
        <v>10</v>
      </c>
      <c r="AF13" s="784" t="str">
        <f>'SAME R Results'!AB108</f>
        <v>y</v>
      </c>
      <c r="AG13" s="817">
        <f>'SAME R Results'!AC108</f>
        <v>7.8816036857303803E-2</v>
      </c>
      <c r="AH13" s="819">
        <f>'SAME R Results'!AD108</f>
        <v>0</v>
      </c>
      <c r="AI13" s="784">
        <f>'SAME R Results'!AE108</f>
        <v>58</v>
      </c>
      <c r="AJ13" s="784">
        <f>'SAME R Results'!AF108</f>
        <v>480</v>
      </c>
      <c r="AK13" s="784">
        <f>'SAME R Results'!AG108</f>
        <v>0</v>
      </c>
      <c r="AL13" s="784" t="str">
        <f>'SAME R Results'!AH108</f>
        <v>n</v>
      </c>
      <c r="AM13" s="784" t="str">
        <f>'SAME R Results'!AI108</f>
        <v>y</v>
      </c>
      <c r="AN13" s="784" t="str">
        <f>'SAME R Results'!AJ108</f>
        <v>y</v>
      </c>
      <c r="AO13" s="784" t="str">
        <f>'SAME R Results'!AK108</f>
        <v>n</v>
      </c>
      <c r="AP13" s="784" t="str">
        <f>'SAME R Results'!AL108</f>
        <v>n</v>
      </c>
      <c r="AQ13" s="784" t="str">
        <f>'SAME R Results'!AM108</f>
        <v>y</v>
      </c>
      <c r="AR13" s="817">
        <f>'SAME R Results'!AN108</f>
        <v>7.8816036857303803E-2</v>
      </c>
      <c r="AS13" s="819">
        <f>'SAME R Results'!AO108</f>
        <v>0</v>
      </c>
      <c r="AT13" s="784">
        <f>'SAME R Results'!AP108</f>
        <v>0</v>
      </c>
      <c r="AU13" s="789"/>
      <c r="AV13" s="821">
        <f>'SAME R Results'!AQ108</f>
        <v>0</v>
      </c>
      <c r="AW13" s="821">
        <f>'SAME R Results'!AR108</f>
        <v>0.72790545000000006</v>
      </c>
      <c r="AX13" s="821">
        <f>'SAME R Results'!AS108</f>
        <v>0</v>
      </c>
      <c r="AY13" s="821">
        <f>'SAME R Results'!AT108</f>
        <v>0</v>
      </c>
      <c r="AZ13" s="824"/>
      <c r="BA13" s="824"/>
      <c r="BB13" s="821">
        <f>'SAME R Results'!AU108</f>
        <v>7.0968630000000005E-2</v>
      </c>
      <c r="BC13" s="821">
        <f>'SAME R Results'!AV108</f>
        <v>3.3172600000000003E-2</v>
      </c>
      <c r="BD13" s="821">
        <f>'SAME R Results'!AW108</f>
        <v>4.9005119999999991</v>
      </c>
      <c r="BE13" s="821">
        <f>'SAME R Results'!AX108</f>
        <v>4.6981969999999995</v>
      </c>
      <c r="BF13" s="827">
        <f>'SAME R Results'!AY108</f>
        <v>10972.5</v>
      </c>
      <c r="BG13" s="784">
        <f>'SAME R Results'!AZ108</f>
        <v>0.11625669499999998</v>
      </c>
      <c r="BH13" s="784">
        <f>'SAME R Results'!BA108</f>
        <v>7.9238889999999992E-2</v>
      </c>
      <c r="BI13" s="789"/>
      <c r="BJ13" s="784">
        <f>'SAME R Results'!BB108</f>
        <v>2.8476999999999997</v>
      </c>
      <c r="BK13" s="784">
        <f>'SAME R Results'!BC108</f>
        <v>0.20231499999999958</v>
      </c>
      <c r="BL13" s="784">
        <f>'SAME R Results'!BD108</f>
        <v>195396.75079555667</v>
      </c>
      <c r="BM13" s="784">
        <f>'SAME R Results'!BE108</f>
        <v>33.687000501383118</v>
      </c>
      <c r="BN13" s="784">
        <f>'SAME R Results'!BF108</f>
        <v>3.7796030000000001E-2</v>
      </c>
      <c r="BO13" s="784">
        <f>'SAME R Results'!BG108</f>
        <v>9.2544512499999967E-3</v>
      </c>
      <c r="BP13" s="789"/>
      <c r="BQ13" s="784">
        <f>'SAME R Results'!BH108</f>
        <v>6.4358019999999989</v>
      </c>
      <c r="BR13" s="817">
        <f>'SAME R Results'!BI108</f>
        <v>0.17240307407480779</v>
      </c>
      <c r="BS13" s="817">
        <f>'SAME R Results'!BJ108</f>
        <v>0.30578863797657757</v>
      </c>
      <c r="BT13" s="817">
        <f>'SAME R Results'!BL108</f>
        <v>4.0840919660147339</v>
      </c>
      <c r="BU13" s="817">
        <f>'SAME R Results'!BM108</f>
        <v>2.1318850131134703</v>
      </c>
      <c r="BV13" s="817">
        <f>'SAME R Results'!BN108</f>
        <v>0.1294514250758422</v>
      </c>
      <c r="BW13" s="784">
        <f>'SAME R Results'!BO108</f>
        <v>195396.75079555667</v>
      </c>
      <c r="BX13" s="784">
        <f>'SAME R Results'!BP108</f>
        <v>192194.7691930446</v>
      </c>
      <c r="BY13" s="784">
        <f>'SAME R Results'!BQ108</f>
        <v>182355.98463636919</v>
      </c>
      <c r="BZ13" s="784">
        <f>'SAME R Results'!BR108</f>
        <v>33.687000501383118</v>
      </c>
      <c r="CA13" s="784">
        <f>'SAME R Results'!BS108</f>
        <v>4.4906996359761954E-2</v>
      </c>
      <c r="CB13" s="784">
        <f>'SAME R Results'!BT108</f>
        <v>2.2599999999999998</v>
      </c>
      <c r="CC13" s="784">
        <f>'SAME R Results'!BV108</f>
        <v>1</v>
      </c>
      <c r="CD13" s="784">
        <f>'SAME R Results'!BW108</f>
        <v>2.2000000000000002</v>
      </c>
      <c r="CE13" s="27"/>
    </row>
    <row r="14" spans="1:83" ht="16.5" customHeight="1" x14ac:dyDescent="0.2">
      <c r="A14" s="780">
        <v>2</v>
      </c>
      <c r="B14" s="784" t="str">
        <f>'SAME R Results'!A119</f>
        <v>11(4)</v>
      </c>
      <c r="C14" s="785" t="str">
        <f>'SAME R Results'!B119</f>
        <v>Teflon</v>
      </c>
      <c r="D14" s="784" t="str">
        <f>'SAME R Results'!C119</f>
        <v>T11</v>
      </c>
      <c r="E14" s="784" t="str">
        <f>'SAME R Results'!D119</f>
        <v>64 T</v>
      </c>
      <c r="F14" s="784">
        <f>'SAME R Results'!E119</f>
        <v>0</v>
      </c>
      <c r="G14" s="784">
        <f>'SAME R Results'!F119</f>
        <v>111</v>
      </c>
      <c r="H14" s="785" t="str">
        <f>'SAME R Results'!G119</f>
        <v>low flow run w STS</v>
      </c>
      <c r="I14" s="784">
        <f>'SAME R Results'!H119</f>
        <v>253</v>
      </c>
      <c r="J14" s="786">
        <f>'SAME R Results'!I119</f>
        <v>40430.305555555555</v>
      </c>
      <c r="K14" s="784">
        <f>'SAME R Results'!J119</f>
        <v>0</v>
      </c>
      <c r="L14" s="788"/>
      <c r="M14" s="788"/>
      <c r="N14" s="855">
        <f>'SAME R Results'!K119</f>
        <v>2</v>
      </c>
      <c r="O14" s="854">
        <f>'SAME R Results'!L119</f>
        <v>1.45</v>
      </c>
      <c r="P14" s="855">
        <f>'SAME R Results'!M119</f>
        <v>60</v>
      </c>
      <c r="Q14" s="855">
        <f>'SAME R Results'!N119</f>
        <v>11</v>
      </c>
      <c r="R14" s="855">
        <f>'SAME R Results'!O119</f>
        <v>8</v>
      </c>
      <c r="S14" s="855" t="str">
        <f>'SAME R Results'!P119</f>
        <v>n</v>
      </c>
      <c r="T14" s="855" t="str">
        <f>'SAME R Results'!Q119</f>
        <v>n</v>
      </c>
      <c r="U14" s="855">
        <f>'SAME R Results'!R119</f>
        <v>42.571428571428569</v>
      </c>
      <c r="V14" s="784" t="str">
        <f>'SAME R Results'!S119</f>
        <v>n</v>
      </c>
      <c r="W14" s="784">
        <f>'SAME R Results'!T119</f>
        <v>0</v>
      </c>
      <c r="X14" s="784" t="str">
        <f>'SAME R Results'!U119</f>
        <v>y</v>
      </c>
      <c r="Y14" s="784" t="str">
        <f>'SAME R Results'!V119</f>
        <v>n</v>
      </c>
      <c r="Z14" s="784" t="str">
        <f>'SAME R Results'!W119</f>
        <v>y</v>
      </c>
      <c r="AA14" s="784" t="str">
        <f>'SAME R Results'!X119</f>
        <v>n</v>
      </c>
      <c r="AB14" s="784" t="str">
        <f>'SAME R Results'!Y119</f>
        <v>n</v>
      </c>
      <c r="AC14" s="789"/>
      <c r="AD14" s="784" t="str">
        <f>'SAME R Results'!Z119</f>
        <v>y</v>
      </c>
      <c r="AE14" s="784">
        <f>'SAME R Results'!AA119</f>
        <v>10</v>
      </c>
      <c r="AF14" s="784" t="str">
        <f>'SAME R Results'!AB119</f>
        <v>y</v>
      </c>
      <c r="AG14" s="817">
        <f>'SAME R Results'!AC119</f>
        <v>5.19567251427413E-2</v>
      </c>
      <c r="AH14" s="819">
        <f>'SAME R Results'!AD119</f>
        <v>0</v>
      </c>
      <c r="AI14" s="784">
        <f>'SAME R Results'!AE119</f>
        <v>0</v>
      </c>
      <c r="AJ14" s="784">
        <f>'SAME R Results'!AF119</f>
        <v>0</v>
      </c>
      <c r="AK14" s="784">
        <f>'SAME R Results'!AG119</f>
        <v>0</v>
      </c>
      <c r="AL14" s="784">
        <f>'SAME R Results'!AH119</f>
        <v>0</v>
      </c>
      <c r="AM14" s="784">
        <f>'SAME R Results'!AI119</f>
        <v>0</v>
      </c>
      <c r="AN14" s="784">
        <f>'SAME R Results'!AJ119</f>
        <v>0</v>
      </c>
      <c r="AO14" s="784">
        <f>'SAME R Results'!AK119</f>
        <v>0</v>
      </c>
      <c r="AP14" s="784">
        <f>'SAME R Results'!AL119</f>
        <v>0</v>
      </c>
      <c r="AQ14" s="784">
        <f>'SAME R Results'!AM119</f>
        <v>0</v>
      </c>
      <c r="AR14" s="817">
        <f>'SAME R Results'!AN119</f>
        <v>0</v>
      </c>
      <c r="AS14" s="819">
        <f>'SAME R Results'!AO119</f>
        <v>0</v>
      </c>
      <c r="AT14" s="784">
        <f>'SAME R Results'!AP119</f>
        <v>0</v>
      </c>
      <c r="AU14" s="789"/>
      <c r="AV14" s="821">
        <f>'SAME R Results'!AQ119</f>
        <v>0</v>
      </c>
      <c r="AW14" s="821">
        <f>'SAME R Results'!AR119</f>
        <v>4.0240935000000002</v>
      </c>
      <c r="AX14" s="821">
        <f>'SAME R Results'!AS119</f>
        <v>8.3923319999999984E-4</v>
      </c>
      <c r="AY14" s="821">
        <f>'SAME R Results'!AT119</f>
        <v>5.0353989999999999E-4</v>
      </c>
      <c r="AZ14" s="824"/>
      <c r="BA14" s="824"/>
      <c r="BB14" s="821">
        <f>'SAME R Results'!AU119</f>
        <v>0</v>
      </c>
      <c r="BC14" s="821">
        <f>'SAME R Results'!AV119</f>
        <v>0</v>
      </c>
      <c r="BD14" s="821">
        <f>'SAME R Results'!AW119</f>
        <v>6.3572225000000007</v>
      </c>
      <c r="BE14" s="821">
        <f>'SAME R Results'!AX119</f>
        <v>4.6339724999999996</v>
      </c>
      <c r="BF14" s="827">
        <f>'SAME R Results'!AY119</f>
        <v>46965</v>
      </c>
      <c r="BG14" s="784">
        <f>'SAME R Results'!AZ119</f>
        <v>0</v>
      </c>
      <c r="BH14" s="784">
        <f>'SAME R Results'!BA119</f>
        <v>0</v>
      </c>
      <c r="BI14" s="789"/>
      <c r="BJ14" s="784">
        <f>'SAME R Results'!BB119</f>
        <v>31.824649999999998</v>
      </c>
      <c r="BK14" s="784">
        <f>'SAME R Results'!BC119</f>
        <v>1.7232500000000011</v>
      </c>
      <c r="BL14" s="784">
        <f>'SAME R Results'!BD119</f>
        <v>1333768.9444362801</v>
      </c>
      <c r="BM14" s="784">
        <f>'SAME R Results'!BE119</f>
        <v>367.17168120282838</v>
      </c>
      <c r="BN14" s="784">
        <f>'SAME R Results'!BF119</f>
        <v>0</v>
      </c>
      <c r="BO14" s="784">
        <f>'SAME R Results'!BG119</f>
        <v>0</v>
      </c>
      <c r="BP14" s="789"/>
      <c r="BQ14" s="784">
        <f>'SAME R Results'!BH119</f>
        <v>71.923708999999988</v>
      </c>
      <c r="BR14" s="817">
        <f>'SAME R Results'!BI119</f>
        <v>0.27528882175166719</v>
      </c>
      <c r="BS14" s="817">
        <f>'SAME R Results'!BJ119</f>
        <v>0.3604043772501847</v>
      </c>
      <c r="BT14" s="817">
        <f>'SAME R Results'!BL119</f>
        <v>0</v>
      </c>
      <c r="BU14" s="817">
        <f>'SAME R Results'!BM119</f>
        <v>1.680419088152735</v>
      </c>
      <c r="BV14" s="817">
        <f>'SAME R Results'!BN119</f>
        <v>0.24059568656859387</v>
      </c>
      <c r="BW14" s="784">
        <f>'SAME R Results'!BO119</f>
        <v>1333768.9444362801</v>
      </c>
      <c r="BX14" s="784">
        <f>'SAME R Results'!BP119</f>
        <v>1312978.6618110307</v>
      </c>
      <c r="BY14" s="784">
        <f>'SAME R Results'!BQ119</f>
        <v>1216561.466323107</v>
      </c>
      <c r="BZ14" s="784">
        <f>'SAME R Results'!BR119</f>
        <v>367.17168120282838</v>
      </c>
      <c r="CA14" s="784">
        <f>'SAME R Results'!BS119</f>
        <v>0.38250244162301361</v>
      </c>
      <c r="CB14" s="784">
        <f>'SAME R Results'!BT119</f>
        <v>2.2599999999999998</v>
      </c>
      <c r="CC14" s="784">
        <f>'SAME R Results'!BV119</f>
        <v>1</v>
      </c>
      <c r="CD14" s="784">
        <f>'SAME R Results'!BW119</f>
        <v>2.2000000000000002</v>
      </c>
      <c r="CE14" s="27"/>
    </row>
    <row r="15" spans="1:83" ht="16.5" customHeight="1" x14ac:dyDescent="0.2">
      <c r="A15" s="780">
        <v>2</v>
      </c>
      <c r="B15" s="784">
        <f>'SAME R Results'!A60</f>
        <v>4</v>
      </c>
      <c r="C15" s="785" t="str">
        <f>'SAME R Results'!B60</f>
        <v>Teflon</v>
      </c>
      <c r="D15" s="784" t="str">
        <f>'SAME R Results'!C60</f>
        <v>T06</v>
      </c>
      <c r="E15" s="784" t="str">
        <f>'SAME R Results'!D60</f>
        <v>34 T</v>
      </c>
      <c r="F15" s="784">
        <f>'SAME R Results'!E60</f>
        <v>6</v>
      </c>
      <c r="G15" s="784">
        <f>'SAME R Results'!F60</f>
        <v>81</v>
      </c>
      <c r="H15" s="785" t="str">
        <f>'SAME R Results'!G60</f>
        <v>High temp  aging</v>
      </c>
      <c r="I15" s="784">
        <f>'SAME R Results'!H60</f>
        <v>239</v>
      </c>
      <c r="J15" s="786">
        <f>'SAME R Results'!I60</f>
        <v>40416</v>
      </c>
      <c r="K15" s="784">
        <f>'SAME R Results'!J60</f>
        <v>0</v>
      </c>
      <c r="L15" s="788"/>
      <c r="M15" s="788"/>
      <c r="N15" s="855">
        <f>'SAME R Results'!K60</f>
        <v>8.1</v>
      </c>
      <c r="O15" s="854">
        <f>'SAME R Results'!L60</f>
        <v>1.45</v>
      </c>
      <c r="P15" s="855">
        <f>'SAME R Results'!M60</f>
        <v>60</v>
      </c>
      <c r="Q15" s="855">
        <f>'SAME R Results'!N60</f>
        <v>11</v>
      </c>
      <c r="R15" s="855">
        <f>'SAME R Results'!O60</f>
        <v>8</v>
      </c>
      <c r="S15" s="855" t="str">
        <f>'SAME R Results'!P60</f>
        <v>n</v>
      </c>
      <c r="T15" s="855" t="str">
        <f>'SAME R Results'!Q60</f>
        <v>n</v>
      </c>
      <c r="U15" s="855">
        <f>'SAME R Results'!R60</f>
        <v>30.166666666666668</v>
      </c>
      <c r="V15" s="784" t="str">
        <f>'SAME R Results'!S60</f>
        <v>y</v>
      </c>
      <c r="W15" s="784">
        <f>'SAME R Results'!T60</f>
        <v>45</v>
      </c>
      <c r="X15" s="784" t="str">
        <f>'SAME R Results'!U60</f>
        <v>n</v>
      </c>
      <c r="Y15" s="784" t="str">
        <f>'SAME R Results'!V60</f>
        <v>y</v>
      </c>
      <c r="Z15" s="784" t="str">
        <f>'SAME R Results'!W60</f>
        <v>y</v>
      </c>
      <c r="AA15" s="784" t="str">
        <f>'SAME R Results'!X60</f>
        <v>n</v>
      </c>
      <c r="AB15" s="784" t="str">
        <f>'SAME R Results'!Y60</f>
        <v>n</v>
      </c>
      <c r="AC15" s="789"/>
      <c r="AD15" s="784" t="str">
        <f>'SAME R Results'!Z60</f>
        <v>y</v>
      </c>
      <c r="AE15" s="784">
        <f>'SAME R Results'!AA60</f>
        <v>10</v>
      </c>
      <c r="AF15" s="784" t="str">
        <f>'SAME R Results'!AB60</f>
        <v>y</v>
      </c>
      <c r="AG15" s="817">
        <f>'SAME R Results'!AC60</f>
        <v>5.19567251427413E-2</v>
      </c>
      <c r="AH15" s="819">
        <f>'SAME R Results'!AD60</f>
        <v>0</v>
      </c>
      <c r="AI15" s="784">
        <f>'SAME R Results'!AE60</f>
        <v>58</v>
      </c>
      <c r="AJ15" s="784">
        <f>'SAME R Results'!AF60</f>
        <v>480</v>
      </c>
      <c r="AK15" s="784">
        <f>'SAME R Results'!AG60</f>
        <v>0</v>
      </c>
      <c r="AL15" s="784" t="str">
        <f>'SAME R Results'!AH60</f>
        <v>n</v>
      </c>
      <c r="AM15" s="784" t="str">
        <f>'SAME R Results'!AI60</f>
        <v>y</v>
      </c>
      <c r="AN15" s="784" t="str">
        <f>'SAME R Results'!AJ60</f>
        <v>y</v>
      </c>
      <c r="AO15" s="784" t="str">
        <f>'SAME R Results'!AK60</f>
        <v>n</v>
      </c>
      <c r="AP15" s="784" t="str">
        <f>'SAME R Results'!AL60</f>
        <v>n</v>
      </c>
      <c r="AQ15" s="784" t="str">
        <f>'SAME R Results'!AM60</f>
        <v>y</v>
      </c>
      <c r="AR15" s="817">
        <f>'SAME R Results'!AN60</f>
        <v>5.19567251427413E-2</v>
      </c>
      <c r="AS15" s="819">
        <f>'SAME R Results'!AO60</f>
        <v>0</v>
      </c>
      <c r="AT15" s="784">
        <f>'SAME R Results'!AP60</f>
        <v>0</v>
      </c>
      <c r="AU15" s="789"/>
      <c r="AV15" s="821">
        <f>'SAME R Results'!AQ60</f>
        <v>0</v>
      </c>
      <c r="AW15" s="821">
        <f>'SAME R Results'!AR60</f>
        <v>2.1625675000000006</v>
      </c>
      <c r="AX15" s="821">
        <f>'SAME R Results'!AS60</f>
        <v>0</v>
      </c>
      <c r="AY15" s="821">
        <f>'SAME R Results'!AT60</f>
        <v>0</v>
      </c>
      <c r="AZ15" s="824"/>
      <c r="BA15" s="824"/>
      <c r="BB15" s="821">
        <f>'SAME R Results'!AU60</f>
        <v>0.25022875</v>
      </c>
      <c r="BC15" s="821">
        <f>'SAME R Results'!AV60</f>
        <v>2.6962295000000004E-2</v>
      </c>
      <c r="BD15" s="821">
        <f>'SAME R Results'!AW60</f>
        <v>6.9776150000000001</v>
      </c>
      <c r="BE15" s="821">
        <f>'SAME R Results'!AX60</f>
        <v>4.7162929999999994</v>
      </c>
      <c r="BF15" s="827">
        <f>'SAME R Results'!AY60</f>
        <v>88505</v>
      </c>
      <c r="BG15" s="784">
        <f>'SAME R Results'!AZ60</f>
        <v>0.33628839999999993</v>
      </c>
      <c r="BH15" s="784">
        <f>'SAME R Results'!BA60</f>
        <v>8.1741344999999993E-2</v>
      </c>
      <c r="BI15" s="789"/>
      <c r="BJ15" s="784">
        <f>'SAME R Results'!BB60</f>
        <v>21.487300000000005</v>
      </c>
      <c r="BK15" s="784">
        <f>'SAME R Results'!BC60</f>
        <v>2.2613220000000007</v>
      </c>
      <c r="BL15" s="784">
        <f>'SAME R Results'!BD60</f>
        <v>2654993.7023748658</v>
      </c>
      <c r="BM15" s="784">
        <f>'SAME R Results'!BE60</f>
        <v>553.24833622876997</v>
      </c>
      <c r="BN15" s="784">
        <f>'SAME R Results'!BF60</f>
        <v>0.223266455</v>
      </c>
      <c r="BO15" s="784">
        <f>'SAME R Results'!BG60</f>
        <v>6.3636763749999992E-2</v>
      </c>
      <c r="BP15" s="789"/>
      <c r="BQ15" s="784">
        <f>'SAME R Results'!BH60</f>
        <v>48.561298000000008</v>
      </c>
      <c r="BR15" s="817">
        <f>'SAME R Results'!BI60</f>
        <v>0.20838028193207944</v>
      </c>
      <c r="BS15" s="817">
        <f>'SAME R Results'!BJ60</f>
        <v>0.25134398476976683</v>
      </c>
      <c r="BT15" s="817">
        <f>'SAME R Results'!BL60</f>
        <v>3.5084508049012788</v>
      </c>
      <c r="BU15" s="817">
        <f>'SAME R Results'!BM60</f>
        <v>1.541820614289457</v>
      </c>
      <c r="BV15" s="817">
        <f>'SAME R Results'!BN60</f>
        <v>0.18973641212359585</v>
      </c>
      <c r="BW15" s="784">
        <f>'SAME R Results'!BO60</f>
        <v>2654993.7023748658</v>
      </c>
      <c r="BX15" s="784">
        <f>'SAME R Results'!BP60</f>
        <v>2615814.6549193626</v>
      </c>
      <c r="BY15" s="784">
        <f>'SAME R Results'!BQ60</f>
        <v>2363356.7971740211</v>
      </c>
      <c r="BZ15" s="784">
        <f>'SAME R Results'!BR60</f>
        <v>553.24833622876997</v>
      </c>
      <c r="CA15" s="784">
        <f>'SAME R Results'!BS60</f>
        <v>0.50193598508390314</v>
      </c>
      <c r="CB15" s="784">
        <f>'SAME R Results'!BT60</f>
        <v>2.2599999999999998</v>
      </c>
      <c r="CC15" s="784">
        <f>'SAME R Results'!BV60</f>
        <v>1</v>
      </c>
      <c r="CD15" s="784">
        <f>'SAME R Results'!BW60</f>
        <v>2.2000000000000002</v>
      </c>
      <c r="CE15" s="27"/>
    </row>
    <row r="16" spans="1:83" ht="16.5" customHeight="1" x14ac:dyDescent="0.2">
      <c r="A16" s="780">
        <v>2</v>
      </c>
      <c r="B16" s="784">
        <f>'SAME R Results'!A5</f>
        <v>1</v>
      </c>
      <c r="C16" s="785" t="str">
        <f>'SAME R Results'!B5</f>
        <v>Teflon</v>
      </c>
      <c r="D16" s="784" t="str">
        <f>'SAME R Results'!C5</f>
        <v>T01</v>
      </c>
      <c r="E16" s="784" t="str">
        <f>'SAME R Results'!D5</f>
        <v>3T</v>
      </c>
      <c r="F16" s="784">
        <f>'SAME R Results'!E5</f>
        <v>3</v>
      </c>
      <c r="G16" s="784">
        <f>'SAME R Results'!F5</f>
        <v>50</v>
      </c>
      <c r="H16" s="785" t="str">
        <f>'SAME R Results'!G5</f>
        <v>Baseline High RT/R0</v>
      </c>
      <c r="I16" s="784" t="str">
        <f>'SAME R Results'!H5</f>
        <v>201 11:00</v>
      </c>
      <c r="J16" s="786">
        <f>'SAME R Results'!I5</f>
        <v>40379.291666666664</v>
      </c>
      <c r="K16" s="784">
        <f>'SAME R Results'!J5</f>
        <v>0</v>
      </c>
      <c r="L16" s="788"/>
      <c r="M16" s="788"/>
      <c r="N16" s="855">
        <f>'SAME R Results'!K5</f>
        <v>8.1</v>
      </c>
      <c r="O16" s="854">
        <f>'SAME R Results'!L5</f>
        <v>1.4524143054229013</v>
      </c>
      <c r="P16" s="855">
        <f>'SAME R Results'!M5</f>
        <v>60</v>
      </c>
      <c r="Q16" s="855">
        <f>'SAME R Results'!N5</f>
        <v>11</v>
      </c>
      <c r="R16" s="855">
        <f>'SAME R Results'!O5</f>
        <v>8</v>
      </c>
      <c r="S16" s="855" t="str">
        <f>'SAME R Results'!P5</f>
        <v>n</v>
      </c>
      <c r="T16" s="855">
        <f>'SAME R Results'!Q5</f>
        <v>0</v>
      </c>
      <c r="U16" s="855">
        <f>'SAME R Results'!R5</f>
        <v>33.200000000000003</v>
      </c>
      <c r="V16" s="784" t="str">
        <f>'SAME R Results'!S5</f>
        <v>y</v>
      </c>
      <c r="W16" s="784">
        <f>'SAME R Results'!T5</f>
        <v>75</v>
      </c>
      <c r="X16" s="784" t="str">
        <f>'SAME R Results'!U5</f>
        <v>n</v>
      </c>
      <c r="Y16" s="784" t="str">
        <f>'SAME R Results'!V5</f>
        <v>y</v>
      </c>
      <c r="Z16" s="784" t="str">
        <f>'SAME R Results'!W5</f>
        <v>y</v>
      </c>
      <c r="AA16" s="784" t="str">
        <f>'SAME R Results'!X5</f>
        <v>n</v>
      </c>
      <c r="AB16" s="784" t="str">
        <f>'SAME R Results'!Y5</f>
        <v>n</v>
      </c>
      <c r="AC16" s="789"/>
      <c r="AD16" s="784" t="str">
        <f>'SAME R Results'!Z5</f>
        <v>y</v>
      </c>
      <c r="AE16" s="784">
        <f>'SAME R Results'!AA5</f>
        <v>10</v>
      </c>
      <c r="AF16" s="784" t="str">
        <f>'SAME R Results'!AB5</f>
        <v>y</v>
      </c>
      <c r="AG16" s="817">
        <f>'SAME R Results'!AC5</f>
        <v>5.19567251427413E-2</v>
      </c>
      <c r="AH16" s="819">
        <f>'SAME R Results'!AD5</f>
        <v>0</v>
      </c>
      <c r="AI16" s="784">
        <f>'SAME R Results'!AE5</f>
        <v>0</v>
      </c>
      <c r="AJ16" s="784">
        <f>'SAME R Results'!AF5</f>
        <v>0</v>
      </c>
      <c r="AK16" s="784">
        <f>'SAME R Results'!AG5</f>
        <v>0</v>
      </c>
      <c r="AL16" s="784">
        <f>'SAME R Results'!AH5</f>
        <v>0</v>
      </c>
      <c r="AM16" s="784">
        <f>'SAME R Results'!AI5</f>
        <v>0</v>
      </c>
      <c r="AN16" s="784">
        <f>'SAME R Results'!AJ5</f>
        <v>0</v>
      </c>
      <c r="AO16" s="784">
        <f>'SAME R Results'!AK5</f>
        <v>0</v>
      </c>
      <c r="AP16" s="784">
        <f>'SAME R Results'!AL5</f>
        <v>0</v>
      </c>
      <c r="AQ16" s="784">
        <f>'SAME R Results'!AM5</f>
        <v>0</v>
      </c>
      <c r="AR16" s="817">
        <f>'SAME R Results'!AN5</f>
        <v>0</v>
      </c>
      <c r="AS16" s="819">
        <f>'SAME R Results'!AO5</f>
        <v>0</v>
      </c>
      <c r="AT16" s="784">
        <f>'SAME R Results'!AP5</f>
        <v>0</v>
      </c>
      <c r="AU16" s="789"/>
      <c r="AV16" s="821">
        <f>'SAME R Results'!AQ5</f>
        <v>0</v>
      </c>
      <c r="AW16" s="821">
        <f>'SAME R Results'!AR5</f>
        <v>3.4159999999999999</v>
      </c>
      <c r="AX16" s="821">
        <f>'SAME R Results'!AS5</f>
        <v>0</v>
      </c>
      <c r="AY16" s="821">
        <f>'SAME R Results'!AT5</f>
        <v>0</v>
      </c>
      <c r="AZ16" s="824"/>
      <c r="BA16" s="824"/>
      <c r="BB16" s="821">
        <f>'SAME R Results'!AU5</f>
        <v>0.37197884999999997</v>
      </c>
      <c r="BC16" s="821">
        <f>'SAME R Results'!AV5</f>
        <v>2.6800000000000001E-2</v>
      </c>
      <c r="BD16" s="821">
        <f>'SAME R Results'!AW5</f>
        <v>6.9054574999999998</v>
      </c>
      <c r="BE16" s="821">
        <f>'SAME R Results'!AX5</f>
        <v>4.6738274999999998</v>
      </c>
      <c r="BF16" s="827">
        <f>'SAME R Results'!AY5</f>
        <v>111735</v>
      </c>
      <c r="BG16" s="784">
        <f>'SAME R Results'!AZ5</f>
        <v>0.46403510000000009</v>
      </c>
      <c r="BH16" s="784">
        <f>'SAME R Results'!BA5</f>
        <v>8.2000000000000003E-2</v>
      </c>
      <c r="BI16" s="789"/>
      <c r="BJ16" s="784">
        <f>'SAME R Results'!BB5</f>
        <v>30.150949999999995</v>
      </c>
      <c r="BK16" s="784">
        <f>'SAME R Results'!BC5</f>
        <v>2.23163</v>
      </c>
      <c r="BL16" s="784">
        <f>'SAME R Results'!BD5</f>
        <v>3654789.4777492345</v>
      </c>
      <c r="BM16" s="784">
        <f>'SAME R Results'!BE5</f>
        <v>541.22426782057232</v>
      </c>
      <c r="BN16" s="784">
        <f>'SAME R Results'!BF5</f>
        <v>0.34517884999999998</v>
      </c>
      <c r="BO16" s="784">
        <f>'SAME R Results'!BG5</f>
        <v>9.5508775000000018E-2</v>
      </c>
      <c r="BP16" s="789"/>
      <c r="BQ16" s="784">
        <f>'SAME R Results'!BH5</f>
        <v>68.141146999999975</v>
      </c>
      <c r="BR16" s="817">
        <f>'SAME R Results'!BI5</f>
        <v>0.14808630459171615</v>
      </c>
      <c r="BS16" s="817">
        <f>'SAME R Results'!BJ5</f>
        <v>0.25295421677328306</v>
      </c>
      <c r="BT16" s="817">
        <f>'SAME R Results'!BL5</f>
        <v>3.6141061384150297</v>
      </c>
      <c r="BU16" s="817">
        <f>'SAME R Results'!BM5</f>
        <v>2.0786515528876603</v>
      </c>
      <c r="BV16" s="817">
        <f>'SAME R Results'!BN5</f>
        <v>0.11330560179039686</v>
      </c>
      <c r="BW16" s="784">
        <f>'SAME R Results'!BO5</f>
        <v>3654789.4777492345</v>
      </c>
      <c r="BX16" s="784">
        <f>'SAME R Results'!BP5</f>
        <v>3408235.496242383</v>
      </c>
      <c r="BY16" s="784">
        <f>'SAME R Results'!BQ5</f>
        <v>3023464.4368640776</v>
      </c>
      <c r="BZ16" s="784">
        <f>'SAME R Results'!BR5</f>
        <v>541.22426782057232</v>
      </c>
      <c r="CA16" s="784">
        <f>'SAME R Results'!BS5</f>
        <v>0.49534537867353279</v>
      </c>
      <c r="CB16" s="784">
        <f>'SAME R Results'!BT5</f>
        <v>2.2599999999999998</v>
      </c>
      <c r="CC16" s="784">
        <f>'SAME R Results'!BV5</f>
        <v>1</v>
      </c>
      <c r="CD16" s="784">
        <f>'SAME R Results'!BW5</f>
        <v>2.2000000000000002</v>
      </c>
      <c r="CE16" s="27"/>
    </row>
    <row r="17" spans="1:83" ht="16.5" customHeight="1" x14ac:dyDescent="0.2">
      <c r="A17" s="780">
        <v>2</v>
      </c>
      <c r="B17" s="784">
        <f>'SAME R Results'!A57</f>
        <v>4</v>
      </c>
      <c r="C17" s="785" t="str">
        <f>'SAME R Results'!B57</f>
        <v>Teflon</v>
      </c>
      <c r="D17" s="784" t="str">
        <f>'SAME R Results'!C57</f>
        <v>T04</v>
      </c>
      <c r="E17" s="784" t="str">
        <f>'SAME R Results'!D57</f>
        <v>32 Ta</v>
      </c>
      <c r="F17" s="784">
        <f>'SAME R Results'!E57</f>
        <v>4</v>
      </c>
      <c r="G17" s="784" t="str">
        <f>'SAME R Results'!F57</f>
        <v>79a</v>
      </c>
      <c r="H17" s="785" t="str">
        <f>'SAME R Results'!G57</f>
        <v>aged</v>
      </c>
      <c r="I17" s="784">
        <f>'SAME R Results'!H57</f>
        <v>239</v>
      </c>
      <c r="J17" s="786">
        <f>'SAME R Results'!I57</f>
        <v>40416</v>
      </c>
      <c r="K17" s="784">
        <f>'SAME R Results'!J57</f>
        <v>0</v>
      </c>
      <c r="L17" s="788"/>
      <c r="M17" s="788"/>
      <c r="N17" s="784">
        <f>'SAME R Results'!K57</f>
        <v>8.1</v>
      </c>
      <c r="O17" s="793">
        <f>'SAME R Results'!L57</f>
        <v>1.4450000000000001</v>
      </c>
      <c r="P17" s="784">
        <f>'SAME R Results'!M57</f>
        <v>0</v>
      </c>
      <c r="Q17" s="784">
        <f>'SAME R Results'!N57</f>
        <v>0</v>
      </c>
      <c r="R17" s="784">
        <f>'SAME R Results'!O57</f>
        <v>0</v>
      </c>
      <c r="S17" s="784">
        <f>'SAME R Results'!P57</f>
        <v>0</v>
      </c>
      <c r="T17" s="784">
        <f>'SAME R Results'!Q57</f>
        <v>0</v>
      </c>
      <c r="U17" s="784">
        <f>'SAME R Results'!R57</f>
        <v>560</v>
      </c>
      <c r="V17" s="784">
        <f>'SAME R Results'!S57</f>
        <v>0</v>
      </c>
      <c r="W17" s="784">
        <f>'SAME R Results'!T57</f>
        <v>0</v>
      </c>
      <c r="X17" s="784" t="str">
        <f>'SAME R Results'!U57</f>
        <v>n</v>
      </c>
      <c r="Y17" s="784" t="str">
        <f>'SAME R Results'!V57</f>
        <v>y</v>
      </c>
      <c r="Z17" s="784" t="str">
        <f>'SAME R Results'!W57</f>
        <v>y</v>
      </c>
      <c r="AA17" s="784" t="str">
        <f>'SAME R Results'!X57</f>
        <v>n</v>
      </c>
      <c r="AB17" s="784" t="str">
        <f>'SAME R Results'!Y57</f>
        <v>n</v>
      </c>
      <c r="AC17" s="789"/>
      <c r="AD17" s="784" t="str">
        <f>'SAME R Results'!Z57</f>
        <v>y</v>
      </c>
      <c r="AE17" s="784">
        <f>'SAME R Results'!AA57</f>
        <v>10</v>
      </c>
      <c r="AF17" s="784" t="str">
        <f>'SAME R Results'!AB57</f>
        <v>y</v>
      </c>
      <c r="AG17" s="817">
        <f>'SAME R Results'!AC57</f>
        <v>5.19567251427413E-2</v>
      </c>
      <c r="AH17" s="819">
        <f>'SAME R Results'!AD57</f>
        <v>0</v>
      </c>
      <c r="AI17" s="784">
        <f>'SAME R Results'!AE57</f>
        <v>0</v>
      </c>
      <c r="AJ17" s="784">
        <f>'SAME R Results'!AF57</f>
        <v>0</v>
      </c>
      <c r="AK17" s="784">
        <f>'SAME R Results'!AG57</f>
        <v>0</v>
      </c>
      <c r="AL17" s="784">
        <f>'SAME R Results'!AH57</f>
        <v>0</v>
      </c>
      <c r="AM17" s="784">
        <f>'SAME R Results'!AI57</f>
        <v>0</v>
      </c>
      <c r="AN17" s="784">
        <f>'SAME R Results'!AJ57</f>
        <v>0</v>
      </c>
      <c r="AO17" s="784">
        <f>'SAME R Results'!AK57</f>
        <v>0</v>
      </c>
      <c r="AP17" s="784">
        <f>'SAME R Results'!AL57</f>
        <v>0</v>
      </c>
      <c r="AQ17" s="784">
        <f>'SAME R Results'!AM57</f>
        <v>0</v>
      </c>
      <c r="AR17" s="817">
        <f>'SAME R Results'!AN57</f>
        <v>0</v>
      </c>
      <c r="AS17" s="819">
        <f>'SAME R Results'!AO57</f>
        <v>0</v>
      </c>
      <c r="AT17" s="784">
        <f>'SAME R Results'!AP57</f>
        <v>75</v>
      </c>
      <c r="AU17" s="789"/>
      <c r="AV17" s="821">
        <f>'SAME R Results'!AQ57</f>
        <v>0</v>
      </c>
      <c r="AW17" s="821">
        <f>'SAME R Results'!AR57</f>
        <v>1.1247265</v>
      </c>
      <c r="AX17" s="821">
        <f>'SAME R Results'!AS57</f>
        <v>0</v>
      </c>
      <c r="AY17" s="821">
        <f>'SAME R Results'!AT57</f>
        <v>0</v>
      </c>
      <c r="AZ17" s="824"/>
      <c r="BA17" s="824"/>
      <c r="BB17" s="821">
        <f>'SAME R Results'!AU57</f>
        <v>0.12048334999999999</v>
      </c>
      <c r="BC17" s="821">
        <f>'SAME R Results'!AV57</f>
        <v>2.7542105000000001E-2</v>
      </c>
      <c r="BD17" s="821">
        <f>'SAME R Results'!AW57</f>
        <v>6.0513774999999992</v>
      </c>
      <c r="BE17" s="821">
        <f>'SAME R Results'!AX57</f>
        <v>4.7287134999999996</v>
      </c>
      <c r="BF17" s="827">
        <f>'SAME R Results'!AY57</f>
        <v>34885</v>
      </c>
      <c r="BG17" s="784">
        <f>'SAME R Results'!AZ57</f>
        <v>0.18905644999999999</v>
      </c>
      <c r="BH17" s="784">
        <f>'SAME R Results'!BA57</f>
        <v>8.4350620000000015E-2</v>
      </c>
      <c r="BI17" s="789"/>
      <c r="BJ17" s="784">
        <f>'SAME R Results'!BB57</f>
        <v>9.057850000000002</v>
      </c>
      <c r="BK17" s="784">
        <f>'SAME R Results'!BC57</f>
        <v>1.3226639999999996</v>
      </c>
      <c r="BL17" s="784">
        <f>'SAME R Results'!BD57</f>
        <v>974484.86814557225</v>
      </c>
      <c r="BM17" s="784">
        <f>'SAME R Results'!BE57</f>
        <v>259.88856497328499</v>
      </c>
      <c r="BN17" s="784">
        <f>'SAME R Results'!BF57</f>
        <v>9.2941244999999992E-2</v>
      </c>
      <c r="BO17" s="784">
        <f>'SAME R Results'!BG57</f>
        <v>2.6176457499999993E-2</v>
      </c>
      <c r="BP17" s="789"/>
      <c r="BQ17" s="784">
        <f>'SAME R Results'!BH57</f>
        <v>20.470741000000004</v>
      </c>
      <c r="BR17" s="817">
        <f>'SAME R Results'!BI57</f>
        <v>0.26669327915563062</v>
      </c>
      <c r="BS17" s="817">
        <f>'SAME R Results'!BJ57</f>
        <v>0.26321606173734746</v>
      </c>
      <c r="BT17" s="817">
        <f>'SAME R Results'!BL57</f>
        <v>3.5505661910134334</v>
      </c>
      <c r="BU17" s="817" t="e">
        <f>'SAME R Results'!BM57</f>
        <v>#NUM!</v>
      </c>
      <c r="BV17" s="817" t="e">
        <f>'SAME R Results'!BN57</f>
        <v>#NUM!</v>
      </c>
      <c r="BW17" s="784">
        <f>'SAME R Results'!BO57</f>
        <v>974484.86814557225</v>
      </c>
      <c r="BX17" s="784">
        <f>'SAME R Results'!BP57</f>
        <v>959042.11270254408</v>
      </c>
      <c r="BY17" s="784">
        <f>'SAME R Results'!BQ57</f>
        <v>895535.4595034637</v>
      </c>
      <c r="BZ17" s="784">
        <f>'SAME R Results'!BR57</f>
        <v>259.88856497328499</v>
      </c>
      <c r="CA17" s="784">
        <f>'SAME R Results'!BS57</f>
        <v>0.29358607830950889</v>
      </c>
      <c r="CB17" s="784">
        <f>'SAME R Results'!BT57</f>
        <v>2.2599999999999998</v>
      </c>
      <c r="CC17" s="784">
        <f>'SAME R Results'!BV57</f>
        <v>1</v>
      </c>
      <c r="CD17" s="784">
        <f>'SAME R Results'!BW57</f>
        <v>2.2000000000000002</v>
      </c>
      <c r="CE17" s="27"/>
    </row>
    <row r="18" spans="1:83" ht="16.5" customHeight="1" x14ac:dyDescent="0.2">
      <c r="A18" s="780">
        <v>2</v>
      </c>
      <c r="B18" s="784">
        <f>'SAME R Results'!A65</f>
        <v>4</v>
      </c>
      <c r="C18" s="785" t="str">
        <f>'SAME R Results'!B65</f>
        <v>Teflon</v>
      </c>
      <c r="D18" s="784" t="str">
        <f>'SAME R Results'!C65</f>
        <v>T05</v>
      </c>
      <c r="E18" s="784" t="str">
        <f>'SAME R Results'!D65</f>
        <v>36TA</v>
      </c>
      <c r="F18" s="784">
        <f>'SAME R Results'!E65</f>
        <v>5</v>
      </c>
      <c r="G18" s="784" t="str">
        <f>'SAME R Results'!F65</f>
        <v>83a</v>
      </c>
      <c r="H18" s="785" t="str">
        <f>'SAME R Results'!G65</f>
        <v>aged</v>
      </c>
      <c r="I18" s="784">
        <f>'SAME R Results'!H65</f>
        <v>239</v>
      </c>
      <c r="J18" s="786">
        <f>'SAME R Results'!I65</f>
        <v>40417</v>
      </c>
      <c r="K18" s="784">
        <f>'SAME R Results'!J65</f>
        <v>0</v>
      </c>
      <c r="L18" s="788"/>
      <c r="M18" s="788"/>
      <c r="N18" s="784">
        <f>'SAME R Results'!K65</f>
        <v>8.1</v>
      </c>
      <c r="O18" s="793">
        <f>'SAME R Results'!L65</f>
        <v>1.448</v>
      </c>
      <c r="P18" s="784">
        <f>'SAME R Results'!M65</f>
        <v>0</v>
      </c>
      <c r="Q18" s="784">
        <f>'SAME R Results'!N65</f>
        <v>0</v>
      </c>
      <c r="R18" s="784">
        <f>'SAME R Results'!O65</f>
        <v>0</v>
      </c>
      <c r="S18" s="784">
        <f>'SAME R Results'!P65</f>
        <v>0</v>
      </c>
      <c r="T18" s="784">
        <f>'SAME R Results'!Q65</f>
        <v>0</v>
      </c>
      <c r="U18" s="784">
        <f>'SAME R Results'!R65</f>
        <v>557.33333333333337</v>
      </c>
      <c r="V18" s="784">
        <f>'SAME R Results'!S65</f>
        <v>0</v>
      </c>
      <c r="W18" s="784">
        <f>'SAME R Results'!T65</f>
        <v>0</v>
      </c>
      <c r="X18" s="784" t="str">
        <f>'SAME R Results'!U65</f>
        <v>n</v>
      </c>
      <c r="Y18" s="784" t="str">
        <f>'SAME R Results'!V65</f>
        <v>y</v>
      </c>
      <c r="Z18" s="784" t="str">
        <f>'SAME R Results'!W65</f>
        <v>y</v>
      </c>
      <c r="AA18" s="784" t="str">
        <f>'SAME R Results'!X65</f>
        <v>n</v>
      </c>
      <c r="AB18" s="784" t="str">
        <f>'SAME R Results'!Y65</f>
        <v>n</v>
      </c>
      <c r="AC18" s="789"/>
      <c r="AD18" s="784" t="str">
        <f>'SAME R Results'!Z65</f>
        <v>y</v>
      </c>
      <c r="AE18" s="784">
        <f>'SAME R Results'!AA65</f>
        <v>10</v>
      </c>
      <c r="AF18" s="784" t="str">
        <f>'SAME R Results'!AB65</f>
        <v>y</v>
      </c>
      <c r="AG18" s="817">
        <f>'SAME R Results'!AC65</f>
        <v>5.19567251427413E-2</v>
      </c>
      <c r="AH18" s="819">
        <f>'SAME R Results'!AD65</f>
        <v>0</v>
      </c>
      <c r="AI18" s="784">
        <f>'SAME R Results'!AE65</f>
        <v>0</v>
      </c>
      <c r="AJ18" s="784">
        <f>'SAME R Results'!AF65</f>
        <v>0</v>
      </c>
      <c r="AK18" s="784">
        <f>'SAME R Results'!AG65</f>
        <v>0</v>
      </c>
      <c r="AL18" s="784">
        <f>'SAME R Results'!AH65</f>
        <v>0</v>
      </c>
      <c r="AM18" s="784">
        <f>'SAME R Results'!AI65</f>
        <v>0</v>
      </c>
      <c r="AN18" s="784">
        <f>'SAME R Results'!AJ65</f>
        <v>0</v>
      </c>
      <c r="AO18" s="784">
        <f>'SAME R Results'!AK65</f>
        <v>0</v>
      </c>
      <c r="AP18" s="784">
        <f>'SAME R Results'!AL65</f>
        <v>0</v>
      </c>
      <c r="AQ18" s="784">
        <f>'SAME R Results'!AM65</f>
        <v>0</v>
      </c>
      <c r="AR18" s="817">
        <f>'SAME R Results'!AN65</f>
        <v>0</v>
      </c>
      <c r="AS18" s="819">
        <f>'SAME R Results'!AO65</f>
        <v>0</v>
      </c>
      <c r="AT18" s="784">
        <f>'SAME R Results'!AP65</f>
        <v>60</v>
      </c>
      <c r="AU18" s="789"/>
      <c r="AV18" s="821">
        <f>'SAME R Results'!AQ65</f>
        <v>0</v>
      </c>
      <c r="AW18" s="821">
        <f>'SAME R Results'!AR65</f>
        <v>1.8084105000000001</v>
      </c>
      <c r="AX18" s="821">
        <f>'SAME R Results'!AS65</f>
        <v>0</v>
      </c>
      <c r="AY18" s="821">
        <f>'SAME R Results'!AT65</f>
        <v>0</v>
      </c>
      <c r="AZ18" s="824"/>
      <c r="BA18" s="824"/>
      <c r="BB18" s="821">
        <f>'SAME R Results'!AU65</f>
        <v>0.1945191</v>
      </c>
      <c r="BC18" s="821">
        <f>'SAME R Results'!AV65</f>
        <v>3.1631470000000009E-2</v>
      </c>
      <c r="BD18" s="821">
        <f>'SAME R Results'!AW65</f>
        <v>6.2427220000000005</v>
      </c>
      <c r="BE18" s="821">
        <f>'SAME R Results'!AX65</f>
        <v>4.7371219999999985</v>
      </c>
      <c r="BF18" s="827">
        <f>'SAME R Results'!AY65</f>
        <v>32650</v>
      </c>
      <c r="BG18" s="784">
        <f>'SAME R Results'!AZ65</f>
        <v>0.27603149999999999</v>
      </c>
      <c r="BH18" s="784">
        <f>'SAME R Results'!BA65</f>
        <v>8.1985459999999996E-2</v>
      </c>
      <c r="BI18" s="789"/>
      <c r="BJ18" s="784">
        <f>'SAME R Results'!BB65</f>
        <v>15.891600000000002</v>
      </c>
      <c r="BK18" s="784">
        <f>'SAME R Results'!BC65</f>
        <v>1.505600000000002</v>
      </c>
      <c r="BL18" s="784">
        <f>'SAME R Results'!BD65</f>
        <v>909242.92996168404</v>
      </c>
      <c r="BM18" s="784">
        <f>'SAME R Results'!BE65</f>
        <v>306.40643784651229</v>
      </c>
      <c r="BN18" s="784">
        <f>'SAME R Results'!BF65</f>
        <v>0.16288763000000001</v>
      </c>
      <c r="BO18" s="784">
        <f>'SAME R Results'!BG65</f>
        <v>4.8511509999999994E-2</v>
      </c>
      <c r="BP18" s="789"/>
      <c r="BQ18" s="784">
        <f>'SAME R Results'!BH65</f>
        <v>35.915016000000001</v>
      </c>
      <c r="BR18" s="817">
        <f>'SAME R Results'!BI65</f>
        <v>0.3369907290446838</v>
      </c>
      <c r="BS18" s="817">
        <f>'SAME R Results'!BJ65</f>
        <v>0.32488147091855835</v>
      </c>
      <c r="BT18" s="817">
        <f>'SAME R Results'!BL65</f>
        <v>3.3577109844653368</v>
      </c>
      <c r="BU18" s="817" t="e">
        <f>'SAME R Results'!BM65</f>
        <v>#NUM!</v>
      </c>
      <c r="BV18" s="817" t="e">
        <f>'SAME R Results'!BN65</f>
        <v>#NUM!</v>
      </c>
      <c r="BW18" s="784">
        <f>'SAME R Results'!BO65</f>
        <v>909242.92996168404</v>
      </c>
      <c r="BX18" s="784">
        <f>'SAME R Results'!BP65</f>
        <v>894789.55558258481</v>
      </c>
      <c r="BY18" s="784">
        <f>'SAME R Results'!BQ65</f>
        <v>836756.11541259277</v>
      </c>
      <c r="BZ18" s="784">
        <f>'SAME R Results'!BR65</f>
        <v>306.40643784651229</v>
      </c>
      <c r="CA18" s="784">
        <f>'SAME R Results'!BS65</f>
        <v>0.3341916008168343</v>
      </c>
      <c r="CB18" s="784">
        <f>'SAME R Results'!BT65</f>
        <v>2.2599999999999998</v>
      </c>
      <c r="CC18" s="784">
        <f>'SAME R Results'!BV65</f>
        <v>1</v>
      </c>
      <c r="CD18" s="784">
        <f>'SAME R Results'!BW65</f>
        <v>2.2000000000000002</v>
      </c>
      <c r="CE18" s="27"/>
    </row>
    <row r="19" spans="1:83" ht="16.5" customHeight="1" x14ac:dyDescent="0.2">
      <c r="A19" s="780">
        <v>2</v>
      </c>
      <c r="B19" s="784" t="str">
        <f>'SAME R Results'!A98</f>
        <v>9(4)</v>
      </c>
      <c r="C19" s="785" t="str">
        <f>'SAME R Results'!B98</f>
        <v>Teflon</v>
      </c>
      <c r="D19" s="784" t="str">
        <f>'SAME R Results'!C98</f>
        <v>T09</v>
      </c>
      <c r="E19" s="784" t="str">
        <f>'SAME R Results'!D98</f>
        <v>53TA</v>
      </c>
      <c r="F19" s="784">
        <f>'SAME R Results'!E98</f>
        <v>0</v>
      </c>
      <c r="G19" s="784" t="str">
        <f>'SAME R Results'!F98</f>
        <v>100a</v>
      </c>
      <c r="H19" s="785" t="str">
        <f>'SAME R Results'!G98</f>
        <v>aged</v>
      </c>
      <c r="I19" s="784">
        <f>'SAME R Results'!H98</f>
        <v>251</v>
      </c>
      <c r="J19" s="786">
        <f>'SAME R Results'!I98</f>
        <v>40429.354166666664</v>
      </c>
      <c r="K19" s="784">
        <f>'SAME R Results'!J98</f>
        <v>0</v>
      </c>
      <c r="L19" s="788"/>
      <c r="M19" s="788"/>
      <c r="N19" s="863">
        <f>'SAME R Results'!K98</f>
        <v>0</v>
      </c>
      <c r="O19" s="862">
        <f>'SAME R Results'!L98</f>
        <v>1.45</v>
      </c>
      <c r="P19" s="863">
        <f>'SAME R Results'!M98</f>
        <v>0</v>
      </c>
      <c r="Q19" s="863">
        <f>'SAME R Results'!N98</f>
        <v>0</v>
      </c>
      <c r="R19" s="863">
        <f>'SAME R Results'!O98</f>
        <v>0</v>
      </c>
      <c r="S19" s="863">
        <f>'SAME R Results'!P98</f>
        <v>0</v>
      </c>
      <c r="T19" s="863">
        <f>'SAME R Results'!Q98</f>
        <v>0</v>
      </c>
      <c r="U19" s="863">
        <f>'SAME R Results'!R98</f>
        <v>560.42857142857144</v>
      </c>
      <c r="V19" s="784">
        <f>'SAME R Results'!S98</f>
        <v>0</v>
      </c>
      <c r="W19" s="784">
        <f>'SAME R Results'!T98</f>
        <v>0</v>
      </c>
      <c r="X19" s="784" t="str">
        <f>'SAME R Results'!U98</f>
        <v>n</v>
      </c>
      <c r="Y19" s="784" t="str">
        <f>'SAME R Results'!V98</f>
        <v>y</v>
      </c>
      <c r="Z19" s="784" t="str">
        <f>'SAME R Results'!W98</f>
        <v>y</v>
      </c>
      <c r="AA19" s="784" t="str">
        <f>'SAME R Results'!X98</f>
        <v>n</v>
      </c>
      <c r="AB19" s="784" t="str">
        <f>'SAME R Results'!Y98</f>
        <v>n</v>
      </c>
      <c r="AC19" s="789"/>
      <c r="AD19" s="784" t="str">
        <f>'SAME R Results'!Z98</f>
        <v>y</v>
      </c>
      <c r="AE19" s="784">
        <f>'SAME R Results'!AA98</f>
        <v>10</v>
      </c>
      <c r="AF19" s="784" t="str">
        <f>'SAME R Results'!AB98</f>
        <v>y</v>
      </c>
      <c r="AG19" s="817">
        <f>'SAME R Results'!AC98</f>
        <v>5.19567251427413E-2</v>
      </c>
      <c r="AH19" s="819">
        <f>'SAME R Results'!AD98</f>
        <v>0</v>
      </c>
      <c r="AI19" s="784">
        <f>'SAME R Results'!AE98</f>
        <v>0</v>
      </c>
      <c r="AJ19" s="784">
        <f>'SAME R Results'!AF98</f>
        <v>0</v>
      </c>
      <c r="AK19" s="784">
        <f>'SAME R Results'!AG98</f>
        <v>0</v>
      </c>
      <c r="AL19" s="784">
        <f>'SAME R Results'!AH98</f>
        <v>0</v>
      </c>
      <c r="AM19" s="784">
        <f>'SAME R Results'!AI98</f>
        <v>0</v>
      </c>
      <c r="AN19" s="784">
        <f>'SAME R Results'!AJ98</f>
        <v>0</v>
      </c>
      <c r="AO19" s="784">
        <f>'SAME R Results'!AK98</f>
        <v>0</v>
      </c>
      <c r="AP19" s="784">
        <f>'SAME R Results'!AL98</f>
        <v>0</v>
      </c>
      <c r="AQ19" s="784">
        <f>'SAME R Results'!AM98</f>
        <v>0</v>
      </c>
      <c r="AR19" s="817">
        <f>'SAME R Results'!AN98</f>
        <v>0</v>
      </c>
      <c r="AS19" s="819">
        <f>'SAME R Results'!AO98</f>
        <v>0</v>
      </c>
      <c r="AT19" s="784">
        <f>'SAME R Results'!AP98</f>
        <v>0</v>
      </c>
      <c r="AU19" s="789"/>
      <c r="AV19" s="821">
        <f>'SAME R Results'!AQ98</f>
        <v>0</v>
      </c>
      <c r="AW19" s="821">
        <f>'SAME R Results'!AR98</f>
        <v>0.94136045000000002</v>
      </c>
      <c r="AX19" s="821">
        <f>'SAME R Results'!AS98</f>
        <v>0</v>
      </c>
      <c r="AY19" s="821">
        <f>'SAME R Results'!AT98</f>
        <v>0</v>
      </c>
      <c r="AZ19" s="824"/>
      <c r="BA19" s="824"/>
      <c r="BB19" s="821">
        <f>'SAME R Results'!AU98</f>
        <v>9.6603485000000003E-2</v>
      </c>
      <c r="BC19" s="821">
        <f>'SAME R Results'!AV98</f>
        <v>2.8198234999999999E-2</v>
      </c>
      <c r="BD19" s="821">
        <f>'SAME R Results'!AW98</f>
        <v>5.2430104999999987</v>
      </c>
      <c r="BE19" s="821">
        <f>'SAME R Results'!AX98</f>
        <v>4.7216490000000002</v>
      </c>
      <c r="BF19" s="827">
        <f>'SAME R Results'!AY98</f>
        <v>14470</v>
      </c>
      <c r="BG19" s="784">
        <f>'SAME R Results'!AZ98</f>
        <v>0.15423579999999998</v>
      </c>
      <c r="BH19" s="784">
        <f>'SAME R Results'!BA98</f>
        <v>8.006286999999998E-2</v>
      </c>
      <c r="BI19" s="789"/>
      <c r="BJ19" s="784">
        <f>'SAME R Results'!BB98</f>
        <v>5.9327000000000014</v>
      </c>
      <c r="BK19" s="784">
        <f>'SAME R Results'!BC98</f>
        <v>0.52136149999999848</v>
      </c>
      <c r="BL19" s="784">
        <f>'SAME R Results'!BD98</f>
        <v>392836.80301108205</v>
      </c>
      <c r="BM19" s="784">
        <f>'SAME R Results'!BE98</f>
        <v>90.366661536283615</v>
      </c>
      <c r="BN19" s="784">
        <f>'SAME R Results'!BF98</f>
        <v>6.8405250000000001E-2</v>
      </c>
      <c r="BO19" s="784">
        <f>'SAME R Results'!BG98</f>
        <v>1.85432325E-2</v>
      </c>
      <c r="BP19" s="789"/>
      <c r="BQ19" s="784">
        <f>'SAME R Results'!BH98</f>
        <v>13.407902000000002</v>
      </c>
      <c r="BR19" s="817">
        <f>'SAME R Results'!BI98</f>
        <v>0.23003613929149694</v>
      </c>
      <c r="BS19" s="817">
        <f>'SAME R Results'!BJ98</f>
        <v>0.30943952466942082</v>
      </c>
      <c r="BT19" s="817">
        <f>'SAME R Results'!BL98</f>
        <v>3.6889603794807622</v>
      </c>
      <c r="BU19" s="817">
        <f>'SAME R Results'!BM98</f>
        <v>1.7238191080253453</v>
      </c>
      <c r="BV19" s="817">
        <f>'SAME R Results'!BN98</f>
        <v>0.19833812927809957</v>
      </c>
      <c r="BW19" s="784">
        <f>'SAME R Results'!BO98</f>
        <v>392836.80301108205</v>
      </c>
      <c r="BX19" s="784">
        <f>'SAME R Results'!BP98</f>
        <v>386431.2799707891</v>
      </c>
      <c r="BY19" s="784">
        <f>'SAME R Results'!BQ98</f>
        <v>365774.86067085288</v>
      </c>
      <c r="BZ19" s="784">
        <f>'SAME R Results'!BR98</f>
        <v>90.366661536283615</v>
      </c>
      <c r="CA19" s="784">
        <f>'SAME R Results'!BS98</f>
        <v>0.11572438515493173</v>
      </c>
      <c r="CB19" s="784">
        <f>'SAME R Results'!BT98</f>
        <v>2.2599999999999998</v>
      </c>
      <c r="CC19" s="784">
        <f>'SAME R Results'!BV98</f>
        <v>1</v>
      </c>
      <c r="CD19" s="784">
        <f>'SAME R Results'!BW98</f>
        <v>2.2000000000000002</v>
      </c>
      <c r="CE19" s="27"/>
    </row>
    <row r="20" spans="1:83" ht="16.5" customHeight="1" x14ac:dyDescent="0.2">
      <c r="A20" s="780">
        <v>2</v>
      </c>
      <c r="B20" s="784" t="str">
        <f>'SAME R Results'!A109</f>
        <v>10 (4)</v>
      </c>
      <c r="C20" s="785" t="str">
        <f>'SAME R Results'!B109</f>
        <v>Teflon</v>
      </c>
      <c r="D20" s="784" t="str">
        <f>'SAME R Results'!C109</f>
        <v>T10</v>
      </c>
      <c r="E20" s="784" t="str">
        <f>'SAME R Results'!D109</f>
        <v>58TA</v>
      </c>
      <c r="F20" s="784">
        <f>'SAME R Results'!E109</f>
        <v>0</v>
      </c>
      <c r="G20" s="784" t="str">
        <f>'SAME R Results'!F109</f>
        <v>105a</v>
      </c>
      <c r="H20" s="785" t="str">
        <f>'SAME R Results'!G109</f>
        <v>aged</v>
      </c>
      <c r="I20" s="784">
        <f>'SAME R Results'!H109</f>
        <v>252</v>
      </c>
      <c r="J20" s="786">
        <f>'SAME R Results'!I109</f>
        <v>40430.305555555555</v>
      </c>
      <c r="K20" s="784">
        <f>'SAME R Results'!J109</f>
        <v>0</v>
      </c>
      <c r="L20" s="788"/>
      <c r="M20" s="788"/>
      <c r="N20" s="863">
        <f>'SAME R Results'!K109</f>
        <v>0</v>
      </c>
      <c r="O20" s="862">
        <f>'SAME R Results'!L109</f>
        <v>1.45</v>
      </c>
      <c r="P20" s="863">
        <f>'SAME R Results'!M109</f>
        <v>0</v>
      </c>
      <c r="Q20" s="863">
        <f>'SAME R Results'!N109</f>
        <v>0</v>
      </c>
      <c r="R20" s="863">
        <f>'SAME R Results'!O109</f>
        <v>0</v>
      </c>
      <c r="S20" s="863">
        <f>'SAME R Results'!P109</f>
        <v>0</v>
      </c>
      <c r="T20" s="863">
        <f>'SAME R Results'!Q109</f>
        <v>0</v>
      </c>
      <c r="U20" s="863">
        <f>'SAME R Results'!R109</f>
        <v>558.71428571428567</v>
      </c>
      <c r="V20" s="784">
        <f>'SAME R Results'!S109</f>
        <v>0</v>
      </c>
      <c r="W20" s="784">
        <f>'SAME R Results'!T109</f>
        <v>0</v>
      </c>
      <c r="X20" s="784" t="str">
        <f>'SAME R Results'!U109</f>
        <v>n</v>
      </c>
      <c r="Y20" s="784" t="str">
        <f>'SAME R Results'!V109</f>
        <v>y</v>
      </c>
      <c r="Z20" s="784" t="str">
        <f>'SAME R Results'!W109</f>
        <v>y</v>
      </c>
      <c r="AA20" s="784" t="str">
        <f>'SAME R Results'!X109</f>
        <v>n</v>
      </c>
      <c r="AB20" s="784" t="str">
        <f>'SAME R Results'!Y109</f>
        <v>n</v>
      </c>
      <c r="AC20" s="789"/>
      <c r="AD20" s="784" t="str">
        <f>'SAME R Results'!Z109</f>
        <v>y</v>
      </c>
      <c r="AE20" s="784">
        <f>'SAME R Results'!AA109</f>
        <v>10</v>
      </c>
      <c r="AF20" s="784" t="str">
        <f>'SAME R Results'!AB109</f>
        <v>y</v>
      </c>
      <c r="AG20" s="817">
        <f>'SAME R Results'!AC109</f>
        <v>7.8816036857303803E-2</v>
      </c>
      <c r="AH20" s="819">
        <f>'SAME R Results'!AD109</f>
        <v>0</v>
      </c>
      <c r="AI20" s="784">
        <f>'SAME R Results'!AE109</f>
        <v>0</v>
      </c>
      <c r="AJ20" s="784">
        <f>'SAME R Results'!AF109</f>
        <v>0</v>
      </c>
      <c r="AK20" s="784">
        <f>'SAME R Results'!AG109</f>
        <v>0</v>
      </c>
      <c r="AL20" s="784">
        <f>'SAME R Results'!AH109</f>
        <v>0</v>
      </c>
      <c r="AM20" s="784">
        <f>'SAME R Results'!AI109</f>
        <v>0</v>
      </c>
      <c r="AN20" s="784">
        <f>'SAME R Results'!AJ109</f>
        <v>0</v>
      </c>
      <c r="AO20" s="784">
        <f>'SAME R Results'!AK109</f>
        <v>0</v>
      </c>
      <c r="AP20" s="784">
        <f>'SAME R Results'!AL109</f>
        <v>0</v>
      </c>
      <c r="AQ20" s="784">
        <f>'SAME R Results'!AM109</f>
        <v>0</v>
      </c>
      <c r="AR20" s="817">
        <f>'SAME R Results'!AN109</f>
        <v>0</v>
      </c>
      <c r="AS20" s="819">
        <f>'SAME R Results'!AO109</f>
        <v>0</v>
      </c>
      <c r="AT20" s="784">
        <f>'SAME R Results'!AP109</f>
        <v>75</v>
      </c>
      <c r="AU20" s="789"/>
      <c r="AV20" s="821">
        <f>'SAME R Results'!AQ109</f>
        <v>0</v>
      </c>
      <c r="AW20" s="821">
        <f>'SAME R Results'!AR109</f>
        <v>0.69680799999999998</v>
      </c>
      <c r="AX20" s="821">
        <f>'SAME R Results'!AS109</f>
        <v>0</v>
      </c>
      <c r="AY20" s="821">
        <f>'SAME R Results'!AT109</f>
        <v>0</v>
      </c>
      <c r="AZ20" s="824"/>
      <c r="BA20" s="824"/>
      <c r="BB20" s="821">
        <f>'SAME R Results'!AU109</f>
        <v>6.3903805000000008E-2</v>
      </c>
      <c r="BC20" s="821">
        <f>'SAME R Results'!AV109</f>
        <v>2.6962280000000005E-2</v>
      </c>
      <c r="BD20" s="821">
        <f>'SAME R Results'!AW109</f>
        <v>4.8481904999999994</v>
      </c>
      <c r="BE20" s="821">
        <f>'SAME R Results'!AX109</f>
        <v>4.7044519999999999</v>
      </c>
      <c r="BF20" s="827">
        <f>'SAME R Results'!AY109</f>
        <v>8263</v>
      </c>
      <c r="BG20" s="784">
        <f>'SAME R Results'!AZ109</f>
        <v>0.11189272000000001</v>
      </c>
      <c r="BH20" s="784">
        <f>'SAME R Results'!BA109</f>
        <v>7.5668350000000023E-2</v>
      </c>
      <c r="BI20" s="789"/>
      <c r="BJ20" s="784">
        <f>'SAME R Results'!BB109</f>
        <v>2.5410500000000007</v>
      </c>
      <c r="BK20" s="784">
        <f>'SAME R Results'!BC109</f>
        <v>0.14373849999999955</v>
      </c>
      <c r="BL20" s="784">
        <f>'SAME R Results'!BD109</f>
        <v>146578.22949047992</v>
      </c>
      <c r="BM20" s="784">
        <f>'SAME R Results'!BE109</f>
        <v>23.76915243829556</v>
      </c>
      <c r="BN20" s="784">
        <f>'SAME R Results'!BF109</f>
        <v>3.6941525000000003E-2</v>
      </c>
      <c r="BO20" s="784">
        <f>'SAME R Results'!BG109</f>
        <v>9.056092499999998E-3</v>
      </c>
      <c r="BP20" s="789"/>
      <c r="BQ20" s="784">
        <f>'SAME R Results'!BH109</f>
        <v>5.7427730000000015</v>
      </c>
      <c r="BR20" s="817">
        <f>'SAME R Results'!BI109</f>
        <v>0.16216018245628583</v>
      </c>
      <c r="BS20" s="817">
        <f>'SAME R Results'!BJ109</f>
        <v>0.32399896662237215</v>
      </c>
      <c r="BT20" s="817">
        <f>'SAME R Results'!BL109</f>
        <v>4.0791903351252223</v>
      </c>
      <c r="BU20" s="817">
        <f>'SAME R Results'!BM109</f>
        <v>2.2978156464703408</v>
      </c>
      <c r="BV20" s="817">
        <f>'SAME R Results'!BN109</f>
        <v>0.11472142264367631</v>
      </c>
      <c r="BW20" s="784">
        <f>'SAME R Results'!BO109</f>
        <v>146578.22949047992</v>
      </c>
      <c r="BX20" s="784">
        <f>'SAME R Results'!BP109</f>
        <v>144166.93088199897</v>
      </c>
      <c r="BY20" s="784">
        <f>'SAME R Results'!BQ109</f>
        <v>137041.75317207762</v>
      </c>
      <c r="BZ20" s="784">
        <f>'SAME R Results'!BR109</f>
        <v>23.76915243829556</v>
      </c>
      <c r="CA20" s="784">
        <f>'SAME R Results'!BS109</f>
        <v>3.1905020864778373E-2</v>
      </c>
      <c r="CB20" s="784">
        <f>'SAME R Results'!BT109</f>
        <v>2.2599999999999998</v>
      </c>
      <c r="CC20" s="784">
        <f>'SAME R Results'!BV109</f>
        <v>1</v>
      </c>
      <c r="CD20" s="784">
        <f>'SAME R Results'!BW109</f>
        <v>2.2000000000000002</v>
      </c>
      <c r="CE20" s="27"/>
    </row>
    <row r="21" spans="1:83" s="11" customFormat="1" ht="16.5" customHeight="1" x14ac:dyDescent="0.2">
      <c r="A21" s="780">
        <v>2</v>
      </c>
      <c r="B21" s="784">
        <f>'SAME R Results'!A61</f>
        <v>4</v>
      </c>
      <c r="C21" s="785" t="str">
        <f>'SAME R Results'!B61</f>
        <v>Teflon</v>
      </c>
      <c r="D21" s="784" t="str">
        <f>'SAME R Results'!C61</f>
        <v>T06</v>
      </c>
      <c r="E21" s="784" t="str">
        <f>'SAME R Results'!D61</f>
        <v>34TA</v>
      </c>
      <c r="F21" s="784">
        <f>'SAME R Results'!E61</f>
        <v>6</v>
      </c>
      <c r="G21" s="784" t="str">
        <f>'SAME R Results'!F61</f>
        <v>81a</v>
      </c>
      <c r="H21" s="785" t="str">
        <f>'SAME R Results'!G61</f>
        <v>aged</v>
      </c>
      <c r="I21" s="784">
        <f>'SAME R Results'!H61</f>
        <v>239</v>
      </c>
      <c r="J21" s="786">
        <f>'SAME R Results'!I61</f>
        <v>40417</v>
      </c>
      <c r="K21" s="784">
        <f>'SAME R Results'!J61</f>
        <v>0</v>
      </c>
      <c r="L21" s="788"/>
      <c r="M21" s="788"/>
      <c r="N21" s="863">
        <f>'SAME R Results'!K61</f>
        <v>8.1</v>
      </c>
      <c r="O21" s="862">
        <f>'SAME R Results'!L61</f>
        <v>1.45</v>
      </c>
      <c r="P21" s="863">
        <f>'SAME R Results'!M61</f>
        <v>0</v>
      </c>
      <c r="Q21" s="863">
        <f>'SAME R Results'!N61</f>
        <v>0</v>
      </c>
      <c r="R21" s="863">
        <f>'SAME R Results'!O61</f>
        <v>0</v>
      </c>
      <c r="S21" s="863">
        <f>'SAME R Results'!P61</f>
        <v>0</v>
      </c>
      <c r="T21" s="863">
        <f>'SAME R Results'!Q61</f>
        <v>0</v>
      </c>
      <c r="U21" s="863">
        <f>'SAME R Results'!R61</f>
        <v>559</v>
      </c>
      <c r="V21" s="784">
        <f>'SAME R Results'!S61</f>
        <v>0</v>
      </c>
      <c r="W21" s="784">
        <f>'SAME R Results'!T61</f>
        <v>0</v>
      </c>
      <c r="X21" s="784" t="str">
        <f>'SAME R Results'!U61</f>
        <v>n</v>
      </c>
      <c r="Y21" s="784" t="str">
        <f>'SAME R Results'!V61</f>
        <v>y</v>
      </c>
      <c r="Z21" s="784" t="str">
        <f>'SAME R Results'!W61</f>
        <v>y</v>
      </c>
      <c r="AA21" s="784" t="str">
        <f>'SAME R Results'!X61</f>
        <v>n</v>
      </c>
      <c r="AB21" s="784" t="str">
        <f>'SAME R Results'!Y61</f>
        <v>n</v>
      </c>
      <c r="AC21" s="789"/>
      <c r="AD21" s="784" t="str">
        <f>'SAME R Results'!Z61</f>
        <v>y</v>
      </c>
      <c r="AE21" s="784">
        <f>'SAME R Results'!AA61</f>
        <v>10</v>
      </c>
      <c r="AF21" s="784" t="str">
        <f>'SAME R Results'!AB61</f>
        <v>y</v>
      </c>
      <c r="AG21" s="817">
        <f>'SAME R Results'!AC61</f>
        <v>5.19567251427413E-2</v>
      </c>
      <c r="AH21" s="819">
        <f>'SAME R Results'!AD61</f>
        <v>0</v>
      </c>
      <c r="AI21" s="784">
        <f>'SAME R Results'!AE61</f>
        <v>0</v>
      </c>
      <c r="AJ21" s="784">
        <f>'SAME R Results'!AF61</f>
        <v>0</v>
      </c>
      <c r="AK21" s="784">
        <f>'SAME R Results'!AG61</f>
        <v>0</v>
      </c>
      <c r="AL21" s="784">
        <f>'SAME R Results'!AH61</f>
        <v>0</v>
      </c>
      <c r="AM21" s="784">
        <f>'SAME R Results'!AI61</f>
        <v>0</v>
      </c>
      <c r="AN21" s="784">
        <f>'SAME R Results'!AJ61</f>
        <v>0</v>
      </c>
      <c r="AO21" s="784">
        <f>'SAME R Results'!AK61</f>
        <v>0</v>
      </c>
      <c r="AP21" s="784">
        <f>'SAME R Results'!AL61</f>
        <v>0</v>
      </c>
      <c r="AQ21" s="784">
        <f>'SAME R Results'!AM61</f>
        <v>0</v>
      </c>
      <c r="AR21" s="817">
        <f>'SAME R Results'!AN61</f>
        <v>0</v>
      </c>
      <c r="AS21" s="819">
        <f>'SAME R Results'!AO61</f>
        <v>0</v>
      </c>
      <c r="AT21" s="784">
        <f>'SAME R Results'!AP61</f>
        <v>45</v>
      </c>
      <c r="AU21" s="789"/>
      <c r="AV21" s="821">
        <f>'SAME R Results'!AQ61</f>
        <v>0</v>
      </c>
      <c r="AW21" s="821">
        <f>'SAME R Results'!AR61</f>
        <v>2.1021720000000004</v>
      </c>
      <c r="AX21" s="821">
        <f>'SAME R Results'!AS61</f>
        <v>0</v>
      </c>
      <c r="AY21" s="821">
        <f>'SAME R Results'!AT61</f>
        <v>0</v>
      </c>
      <c r="AZ21" s="824"/>
      <c r="BA21" s="824"/>
      <c r="BB21" s="821">
        <f>'SAME R Results'!AU61</f>
        <v>0.23783875000000002</v>
      </c>
      <c r="BC21" s="821">
        <f>'SAME R Results'!AV61</f>
        <v>2.9037475E-2</v>
      </c>
      <c r="BD21" s="821">
        <f>'SAME R Results'!AW61</f>
        <v>6.4018399999999982</v>
      </c>
      <c r="BE21" s="821">
        <f>'SAME R Results'!AX61</f>
        <v>4.7223504999999992</v>
      </c>
      <c r="BF21" s="827">
        <f>'SAME R Results'!AY61</f>
        <v>33040</v>
      </c>
      <c r="BG21" s="784">
        <f>'SAME R Results'!AZ61</f>
        <v>0.33061214999999999</v>
      </c>
      <c r="BH21" s="784">
        <f>'SAME R Results'!BA61</f>
        <v>8.5174565000000008E-2</v>
      </c>
      <c r="BI21" s="789"/>
      <c r="BJ21" s="784">
        <f>'SAME R Results'!BB61</f>
        <v>19.779400000000003</v>
      </c>
      <c r="BK21" s="784">
        <f>'SAME R Results'!BC61</f>
        <v>1.679489499999999</v>
      </c>
      <c r="BL21" s="784">
        <f>'SAME R Results'!BD61</f>
        <v>920599.7311915328</v>
      </c>
      <c r="BM21" s="784">
        <f>'SAME R Results'!BE61</f>
        <v>354.42148985691654</v>
      </c>
      <c r="BN21" s="784">
        <f>'SAME R Results'!BF61</f>
        <v>0.20880127500000001</v>
      </c>
      <c r="BO21" s="784">
        <f>'SAME R Results'!BG61</f>
        <v>6.1359396249999996E-2</v>
      </c>
      <c r="BP21" s="789"/>
      <c r="BQ21" s="784">
        <f>'SAME R Results'!BH61</f>
        <v>44.701444000000002</v>
      </c>
      <c r="BR21" s="817">
        <f>'SAME R Results'!BI61</f>
        <v>0.38498978203935447</v>
      </c>
      <c r="BS21" s="817">
        <f>'SAME R Results'!BJ61</f>
        <v>0.34802448690651788</v>
      </c>
      <c r="BT21" s="817">
        <f>'SAME R Results'!BL61</f>
        <v>3.4029225800930205</v>
      </c>
      <c r="BU21" s="817" t="e">
        <f>'SAME R Results'!BM61</f>
        <v>#NUM!</v>
      </c>
      <c r="BV21" s="817" t="e">
        <f>'SAME R Results'!BN61</f>
        <v>#NUM!</v>
      </c>
      <c r="BW21" s="784">
        <f>'SAME R Results'!BO61</f>
        <v>920599.7311915328</v>
      </c>
      <c r="BX21" s="784">
        <f>'SAME R Results'!BP61</f>
        <v>905973.71313684864</v>
      </c>
      <c r="BY21" s="784">
        <f>'SAME R Results'!BQ61</f>
        <v>846999.06468504795</v>
      </c>
      <c r="BZ21" s="784">
        <f>'SAME R Results'!BR61</f>
        <v>354.42148985691654</v>
      </c>
      <c r="CA21" s="784">
        <f>'SAME R Results'!BS61</f>
        <v>0.37278911036135998</v>
      </c>
      <c r="CB21" s="784">
        <f>'SAME R Results'!BT61</f>
        <v>2.2599999999999998</v>
      </c>
      <c r="CC21" s="784">
        <f>'SAME R Results'!BV61</f>
        <v>1</v>
      </c>
      <c r="CD21" s="784">
        <f>'SAME R Results'!BW61</f>
        <v>2.2000000000000002</v>
      </c>
      <c r="CE21" s="27"/>
    </row>
    <row r="22" spans="1:83" ht="16.5" customHeight="1" x14ac:dyDescent="0.2">
      <c r="A22" s="780">
        <v>2</v>
      </c>
      <c r="B22" s="784">
        <f>'SAME R Results'!A38</f>
        <v>6</v>
      </c>
      <c r="C22" s="785" t="str">
        <f>'SAME R Results'!B38</f>
        <v>Teflon</v>
      </c>
      <c r="D22" s="784" t="str">
        <f>'SAME R Results'!C38</f>
        <v>T07</v>
      </c>
      <c r="E22" s="784" t="str">
        <f>'SAME R Results'!D38</f>
        <v>22 T</v>
      </c>
      <c r="F22" s="784">
        <f>'SAME R Results'!E38</f>
        <v>3</v>
      </c>
      <c r="G22" s="784">
        <f>'SAME R Results'!F38</f>
        <v>69</v>
      </c>
      <c r="H22" s="785" t="str">
        <f>'SAME R Results'!G38</f>
        <v>High temp aged STS det</v>
      </c>
      <c r="I22" s="784">
        <f>'SAME R Results'!H38</f>
        <v>236</v>
      </c>
      <c r="J22" s="786">
        <f>'SAME R Results'!I38</f>
        <v>40414</v>
      </c>
      <c r="K22" s="784">
        <f>'SAME R Results'!J38</f>
        <v>0</v>
      </c>
      <c r="L22" s="788"/>
      <c r="M22" s="788"/>
      <c r="N22" s="784">
        <f>'SAME R Results'!K38</f>
        <v>8.1</v>
      </c>
      <c r="O22" s="793">
        <f>'SAME R Results'!L38</f>
        <v>1.45</v>
      </c>
      <c r="P22" s="784">
        <f>'SAME R Results'!M38</f>
        <v>60</v>
      </c>
      <c r="Q22" s="784">
        <f>'SAME R Results'!N38</f>
        <v>720</v>
      </c>
      <c r="R22" s="784">
        <f>'SAME R Results'!O38</f>
        <v>8</v>
      </c>
      <c r="S22" s="784" t="str">
        <f>'SAME R Results'!P38</f>
        <v>n</v>
      </c>
      <c r="T22" s="784" t="str">
        <f>'SAME R Results'!Q38</f>
        <v>n</v>
      </c>
      <c r="U22" s="784">
        <f>'SAME R Results'!R38</f>
        <v>744.57142857142856</v>
      </c>
      <c r="V22" s="784" t="str">
        <f>'SAME R Results'!S38</f>
        <v>y</v>
      </c>
      <c r="W22" s="784">
        <f>'SAME R Results'!T38</f>
        <v>45</v>
      </c>
      <c r="X22" s="784" t="str">
        <f>'SAME R Results'!U38</f>
        <v>y</v>
      </c>
      <c r="Y22" s="784" t="str">
        <f>'SAME R Results'!V38</f>
        <v>n</v>
      </c>
      <c r="Z22" s="784" t="str">
        <f>'SAME R Results'!W38</f>
        <v>y</v>
      </c>
      <c r="AA22" s="784" t="str">
        <f>'SAME R Results'!X38</f>
        <v>n</v>
      </c>
      <c r="AB22" s="784" t="str">
        <f>'SAME R Results'!Y38</f>
        <v>n</v>
      </c>
      <c r="AC22" s="789"/>
      <c r="AD22" s="784" t="str">
        <f>'SAME R Results'!Z38</f>
        <v>y</v>
      </c>
      <c r="AE22" s="784">
        <f>'SAME R Results'!AA38</f>
        <v>10</v>
      </c>
      <c r="AF22" s="784" t="str">
        <f>'SAME R Results'!AB38</f>
        <v>y</v>
      </c>
      <c r="AG22" s="817">
        <f>'SAME R Results'!AC38</f>
        <v>5.19567251427413E-2</v>
      </c>
      <c r="AH22" s="819">
        <f>'SAME R Results'!AD38</f>
        <v>0</v>
      </c>
      <c r="AI22" s="784">
        <f>'SAME R Results'!AE38</f>
        <v>0</v>
      </c>
      <c r="AJ22" s="784">
        <f>'SAME R Results'!AF38</f>
        <v>0</v>
      </c>
      <c r="AK22" s="784">
        <f>'SAME R Results'!AG38</f>
        <v>0</v>
      </c>
      <c r="AL22" s="784">
        <f>'SAME R Results'!AH38</f>
        <v>0</v>
      </c>
      <c r="AM22" s="784">
        <f>'SAME R Results'!AI38</f>
        <v>0</v>
      </c>
      <c r="AN22" s="784">
        <f>'SAME R Results'!AJ38</f>
        <v>0</v>
      </c>
      <c r="AO22" s="784">
        <f>'SAME R Results'!AK38</f>
        <v>0</v>
      </c>
      <c r="AP22" s="784">
        <f>'SAME R Results'!AL38</f>
        <v>0</v>
      </c>
      <c r="AQ22" s="784">
        <f>'SAME R Results'!AM38</f>
        <v>0</v>
      </c>
      <c r="AR22" s="817">
        <f>'SAME R Results'!AN38</f>
        <v>0</v>
      </c>
      <c r="AS22" s="819">
        <f>'SAME R Results'!AO38</f>
        <v>0</v>
      </c>
      <c r="AT22" s="784">
        <f>'SAME R Results'!AP38</f>
        <v>0</v>
      </c>
      <c r="AU22" s="789"/>
      <c r="AV22" s="821">
        <f>'SAME R Results'!AQ38</f>
        <v>0</v>
      </c>
      <c r="AW22" s="821">
        <f>'SAME R Results'!AR38</f>
        <v>5.0415189999999992</v>
      </c>
      <c r="AX22" s="821">
        <f>'SAME R Results'!AS38</f>
        <v>4.6750034999999999</v>
      </c>
      <c r="AY22" s="821">
        <f>'SAME R Results'!AT38</f>
        <v>5.1367965</v>
      </c>
      <c r="AZ22" s="824"/>
      <c r="BA22" s="824"/>
      <c r="BB22" s="821">
        <f>'SAME R Results'!AU38</f>
        <v>0</v>
      </c>
      <c r="BC22" s="821">
        <f>'SAME R Results'!AV38</f>
        <v>0</v>
      </c>
      <c r="BD22" s="821">
        <f>'SAME R Results'!AW38</f>
        <v>6.5043949999999997</v>
      </c>
      <c r="BE22" s="821">
        <f>'SAME R Results'!AX38</f>
        <v>4.6807259999999999</v>
      </c>
      <c r="BF22" s="827">
        <f>'SAME R Results'!AY38</f>
        <v>30275</v>
      </c>
      <c r="BG22" s="784">
        <f>'SAME R Results'!AZ38</f>
        <v>0</v>
      </c>
      <c r="BH22" s="784">
        <f>'SAME R Results'!BA38</f>
        <v>0</v>
      </c>
      <c r="BI22" s="789"/>
      <c r="BJ22" s="784">
        <f>'SAME R Results'!BB38</f>
        <v>37.934999999999995</v>
      </c>
      <c r="BK22" s="784">
        <f>'SAME R Results'!BC38</f>
        <v>1.8236689999999998</v>
      </c>
      <c r="BL22" s="784">
        <f>'SAME R Results'!BD38</f>
        <v>840335.70495541021</v>
      </c>
      <c r="BM22" s="784">
        <f>'SAME R Results'!BE38</f>
        <v>397.56403067241467</v>
      </c>
      <c r="BN22" s="784">
        <f>'SAME R Results'!BF38</f>
        <v>0</v>
      </c>
      <c r="BO22" s="784">
        <f>'SAME R Results'!BG38</f>
        <v>0</v>
      </c>
      <c r="BP22" s="789"/>
      <c r="BQ22" s="784">
        <f>'SAME R Results'!BH38</f>
        <v>85.733099999999979</v>
      </c>
      <c r="BR22" s="817">
        <f>'SAME R Results'!BI38</f>
        <v>0.47310143830376716</v>
      </c>
      <c r="BS22" s="817">
        <f>'SAME R Results'!BJ38</f>
        <v>0.44575012050849505</v>
      </c>
      <c r="BT22" s="817">
        <f>'SAME R Results'!BL38</f>
        <v>0</v>
      </c>
      <c r="BU22" s="817" t="e">
        <f>'SAME R Results'!BM38</f>
        <v>#NUM!</v>
      </c>
      <c r="BV22" s="817" t="e">
        <f>'SAME R Results'!BN38</f>
        <v>#NUM!</v>
      </c>
      <c r="BW22" s="784">
        <f>'SAME R Results'!BO38</f>
        <v>840335.70495541021</v>
      </c>
      <c r="BX22" s="784">
        <f>'SAME R Results'!BP38</f>
        <v>826933.68629301421</v>
      </c>
      <c r="BY22" s="784">
        <f>'SAME R Results'!BQ38</f>
        <v>774505.57198218454</v>
      </c>
      <c r="BZ22" s="784">
        <f>'SAME R Results'!BR38</f>
        <v>397.56403067241467</v>
      </c>
      <c r="CA22" s="784">
        <f>'SAME R Results'!BS38</f>
        <v>0.40479201811240334</v>
      </c>
      <c r="CB22" s="784">
        <f>'SAME R Results'!BT38</f>
        <v>2.2599999999999998</v>
      </c>
      <c r="CC22" s="784">
        <f>'SAME R Results'!BV38</f>
        <v>1</v>
      </c>
      <c r="CD22" s="784">
        <f>'SAME R Results'!BW38</f>
        <v>2.2000000000000002</v>
      </c>
      <c r="CE22" s="27"/>
    </row>
    <row r="23" spans="1:83" ht="16.5" customHeight="1" x14ac:dyDescent="0.2">
      <c r="A23" s="778">
        <v>1</v>
      </c>
      <c r="B23" s="779">
        <f>'SAME1 Flight Tests 8-27-09'!A54</f>
        <v>5</v>
      </c>
      <c r="C23" s="779" t="str">
        <f>'SAME1 Flight Tests 8-27-09'!B54</f>
        <v>Teflon</v>
      </c>
      <c r="D23" s="782"/>
      <c r="E23" s="779" t="str">
        <f>'SAME1 Flight Tests 8-27-09'!C54</f>
        <v>41 Ta</v>
      </c>
      <c r="F23" s="779">
        <f>'SAME1 Flight Tests 8-27-09'!D54</f>
        <v>2</v>
      </c>
      <c r="G23" s="779" t="str">
        <f>'SAME1 Flight Tests 8-27-09'!E54</f>
        <v>41a</v>
      </c>
      <c r="H23" s="779" t="str">
        <f>'SAME1 Flight Tests 8-27-09'!F54</f>
        <v xml:space="preserve">     Aging</v>
      </c>
      <c r="I23" s="779">
        <f>'SAME1 Flight Tests 8-27-09'!G54</f>
        <v>277</v>
      </c>
      <c r="J23" s="791">
        <f>'SAME1 Flight Tests 8-27-09'!H54</f>
        <v>39359</v>
      </c>
      <c r="K23" s="779">
        <f>'SAME1 Flight Tests 8-27-09'!I54</f>
        <v>0</v>
      </c>
      <c r="L23" s="779" t="str">
        <f>'SAME1 Flight Tests 8-27-09'!J54</f>
        <v>n</v>
      </c>
      <c r="M23" s="779" t="str">
        <f>'SAME1 Flight Tests 8-27-09'!K54</f>
        <v>n</v>
      </c>
      <c r="N23" s="779">
        <f>'SAME1 Flight Tests 8-27-09'!L54</f>
        <v>2</v>
      </c>
      <c r="O23" s="804">
        <f>'SAME1 Flight Tests 8-27-09'!M54</f>
        <v>1.44</v>
      </c>
      <c r="P23" s="805">
        <f>'SAME1 Flight Tests 8-27-09'!N54</f>
        <v>60</v>
      </c>
      <c r="Q23" s="805">
        <f>'SAME1 Flight Tests 8-27-09'!O54</f>
        <v>720</v>
      </c>
      <c r="R23" s="805">
        <f>'SAME1 Flight Tests 8-27-09'!P54</f>
        <v>8</v>
      </c>
      <c r="S23" s="806"/>
      <c r="T23" s="806"/>
      <c r="U23" s="805">
        <f>'SAME1 Flight Tests 8-27-09'!Q54</f>
        <v>807.16666666666663</v>
      </c>
      <c r="V23" s="806"/>
      <c r="W23" s="806"/>
      <c r="X23" s="806"/>
      <c r="Y23" s="806"/>
      <c r="Z23" s="806"/>
      <c r="AA23" s="805" t="str">
        <f>'SAME1 Flight Tests 8-27-09'!R54</f>
        <v>n</v>
      </c>
      <c r="AB23" s="805" t="str">
        <f>'SAME1 Flight Tests 8-27-09'!S54</f>
        <v>n</v>
      </c>
      <c r="AC23" s="805">
        <f>'SAME1 Flight Tests 8-27-09'!T54</f>
        <v>1</v>
      </c>
      <c r="AD23" s="806"/>
      <c r="AE23" s="805">
        <f>'SAME1 Flight Tests 8-27-09'!U54</f>
        <v>10</v>
      </c>
      <c r="AF23" s="806"/>
      <c r="AG23" s="816">
        <f>'SAME1 Flight Tests 8-27-09'!V54</f>
        <v>5.19567251427413E-2</v>
      </c>
      <c r="AH23" s="818">
        <f>'SAME1 Flight Tests 8-27-09'!W54</f>
        <v>0</v>
      </c>
      <c r="AI23" s="806"/>
      <c r="AJ23" s="806"/>
      <c r="AK23" s="806"/>
      <c r="AL23" s="806"/>
      <c r="AM23" s="806"/>
      <c r="AN23" s="806"/>
      <c r="AO23" s="806"/>
      <c r="AP23" s="806"/>
      <c r="AQ23" s="806"/>
      <c r="AR23" s="806"/>
      <c r="AS23" s="806"/>
      <c r="AT23" s="806"/>
      <c r="AU23" s="805">
        <f>'SAME1 Flight Tests 8-27-09'!X54</f>
        <v>1.52</v>
      </c>
      <c r="AV23" s="820">
        <f>'SAME1 Flight Tests 8-27-09'!Y54</f>
        <v>3.4151094736842111</v>
      </c>
      <c r="AW23" s="820">
        <f>'SAME1 Flight Tests 8-27-09'!Z54</f>
        <v>7.0672257894736836E-4</v>
      </c>
      <c r="AX23" s="820">
        <f>'SAME1 Flight Tests 8-27-09'!AA54</f>
        <v>-7.0672257894736836E-4</v>
      </c>
      <c r="AY23" s="822"/>
      <c r="AZ23" s="822"/>
      <c r="BA23" s="820">
        <f>'SAME1 Flight Tests 8-27-09'!AC54</f>
        <v>4.8614654999999996</v>
      </c>
      <c r="BB23" s="822"/>
      <c r="BC23" s="822"/>
      <c r="BD23" s="820">
        <f>'SAME1 Flight Tests 8-27-09'!AB54</f>
        <v>5.2670768421052632</v>
      </c>
      <c r="BE23" s="820">
        <f>'SAME1 Flight Tests 8-27-09'!AD54</f>
        <v>4.6800230000000003</v>
      </c>
      <c r="BF23" s="826">
        <f>'SAME1 Flight Tests 8-27-09'!AE54</f>
        <v>20590</v>
      </c>
      <c r="BG23" s="806"/>
      <c r="BH23" s="806"/>
      <c r="BI23" s="805">
        <f>'SAME1 Flight Tests 8-27-09'!AF54</f>
        <v>13.155899999999999</v>
      </c>
      <c r="BJ23" s="805">
        <f>'SAME1 Flight Tests 8-27-09'!AG54</f>
        <v>19.547599999999999</v>
      </c>
      <c r="BK23" s="805">
        <f>'SAME1 Flight Tests 8-27-09'!AH54</f>
        <v>0.5870538421052629</v>
      </c>
      <c r="BL23" s="805">
        <f>'SAME1 Flight Tests 8-27-09'!AK54</f>
        <v>563835.38645896956</v>
      </c>
      <c r="BM23" s="805">
        <f>'SAME1 Flight Tests 8-27-09'!AL54</f>
        <v>102.64261980254548</v>
      </c>
      <c r="BN23" s="806"/>
      <c r="BO23" s="805"/>
      <c r="BP23" s="806"/>
      <c r="BQ23" s="805">
        <f>'SAME1 Flight Tests 8-27-09'!AM54</f>
        <v>44.177575999999995</v>
      </c>
      <c r="BR23" s="816">
        <f>'SAME1 Flight Tests 8-27-09'!AP54</f>
        <v>0.18204359333877107</v>
      </c>
      <c r="BS23" s="816">
        <f>'SAME1 Flight Tests 8-27-09'!AQ54</f>
        <v>0.4095106563201677</v>
      </c>
      <c r="BT23" s="816"/>
      <c r="BU23" s="816">
        <f>'SAME1 Flight Tests 8-27-09'!AS54</f>
        <v>2.4605824809110279</v>
      </c>
      <c r="BV23" s="816">
        <f>'SAME1 Flight Tests 8-27-09'!AT54</f>
        <v>0.12137535003189111</v>
      </c>
      <c r="BW23" s="807">
        <f>'SAME1 Flight Tests 8-27-09'!BB54</f>
        <v>563835.38645896956</v>
      </c>
      <c r="BX23" s="807">
        <f>'SAME1 Flight Tests 8-27-09'!BC54</f>
        <v>554720.68574026646</v>
      </c>
      <c r="BY23" s="807">
        <f>'SAME1 Flight Tests 8-27-09'!BD54</f>
        <v>522902.45440528099</v>
      </c>
      <c r="BZ23" s="806"/>
      <c r="CA23" s="805">
        <f>'SAME1 Flight Tests 8-27-09'!BG54</f>
        <v>0.12597721933589331</v>
      </c>
      <c r="CB23" s="805">
        <f>'SAME1 Flight Tests 8-27-09'!BF54</f>
        <v>2.2599999999999998</v>
      </c>
      <c r="CC23" s="783"/>
      <c r="CD23" s="805">
        <f>'SAME1 Flight Tests 8-27-09'!BE54</f>
        <v>2.2000000000000002</v>
      </c>
      <c r="CE23" s="27"/>
    </row>
    <row r="24" spans="1:83" ht="16.5" customHeight="1" x14ac:dyDescent="0.2">
      <c r="A24" s="778">
        <v>1</v>
      </c>
      <c r="B24" s="779">
        <f>'SAME1 Flight Tests 8-27-09'!A31</f>
        <v>3</v>
      </c>
      <c r="C24" s="779" t="str">
        <f>'SAME1 Flight Tests 8-27-09'!B31</f>
        <v>Teflon</v>
      </c>
      <c r="D24" s="782"/>
      <c r="E24" s="779" t="str">
        <f>'SAME1 Flight Tests 8-27-09'!C31</f>
        <v>26 Ta</v>
      </c>
      <c r="F24" s="779">
        <f>'SAME1 Flight Tests 8-27-09'!D31</f>
        <v>5</v>
      </c>
      <c r="G24" s="779" t="str">
        <f>'SAME1 Flight Tests 8-27-09'!E31</f>
        <v>26a</v>
      </c>
      <c r="H24" s="779" t="str">
        <f>'SAME1 Flight Tests 8-27-09'!F31</f>
        <v>after secondary aging</v>
      </c>
      <c r="I24" s="779">
        <f>'SAME1 Flight Tests 8-27-09'!G31</f>
        <v>268</v>
      </c>
      <c r="J24" s="791">
        <f>'SAME1 Flight Tests 8-27-09'!H31</f>
        <v>39350</v>
      </c>
      <c r="K24" s="779">
        <f>'SAME1 Flight Tests 8-27-09'!I31</f>
        <v>0</v>
      </c>
      <c r="L24" s="779" t="str">
        <f>'SAME1 Flight Tests 8-27-09'!J31</f>
        <v>n</v>
      </c>
      <c r="M24" s="779" t="str">
        <f>'SAME1 Flight Tests 8-27-09'!K31</f>
        <v>n</v>
      </c>
      <c r="N24" s="779">
        <f>'SAME1 Flight Tests 8-27-09'!L31</f>
        <v>8</v>
      </c>
      <c r="O24" s="804">
        <f>'SAME1 Flight Tests 8-27-09'!M31</f>
        <v>1.4450000000000001</v>
      </c>
      <c r="P24" s="805" t="str">
        <f>'SAME1 Flight Tests 8-27-09'!N31</f>
        <v>NA</v>
      </c>
      <c r="Q24" s="805">
        <f>'SAME1 Flight Tests 8-27-09'!O31</f>
        <v>720</v>
      </c>
      <c r="R24" s="805">
        <f>'SAME1 Flight Tests 8-27-09'!P31</f>
        <v>8</v>
      </c>
      <c r="S24" s="806"/>
      <c r="T24" s="806"/>
      <c r="U24" s="805">
        <f>'SAME1 Flight Tests 8-27-09'!Q31</f>
        <v>801</v>
      </c>
      <c r="V24" s="806"/>
      <c r="W24" s="806"/>
      <c r="X24" s="806"/>
      <c r="Y24" s="806"/>
      <c r="Z24" s="806"/>
      <c r="AA24" s="805" t="str">
        <f>'SAME1 Flight Tests 8-27-09'!R31</f>
        <v>n</v>
      </c>
      <c r="AB24" s="805" t="str">
        <f>'SAME1 Flight Tests 8-27-09'!S31</f>
        <v>n</v>
      </c>
      <c r="AC24" s="805">
        <f>'SAME1 Flight Tests 8-27-09'!T31</f>
        <v>1</v>
      </c>
      <c r="AD24" s="806"/>
      <c r="AE24" s="805">
        <f>'SAME1 Flight Tests 8-27-09'!U31</f>
        <v>10</v>
      </c>
      <c r="AF24" s="806"/>
      <c r="AG24" s="816">
        <f>'SAME1 Flight Tests 8-27-09'!V31</f>
        <v>5.19567251427413E-2</v>
      </c>
      <c r="AH24" s="818">
        <f>'SAME1 Flight Tests 8-27-09'!W31</f>
        <v>0</v>
      </c>
      <c r="AI24" s="806"/>
      <c r="AJ24" s="806"/>
      <c r="AK24" s="806"/>
      <c r="AL24" s="806"/>
      <c r="AM24" s="806"/>
      <c r="AN24" s="806"/>
      <c r="AO24" s="806"/>
      <c r="AP24" s="806"/>
      <c r="AQ24" s="806"/>
      <c r="AR24" s="806"/>
      <c r="AS24" s="806"/>
      <c r="AT24" s="806"/>
      <c r="AU24" s="805">
        <f>'SAME1 Flight Tests 8-27-09'!X31</f>
        <v>3.4</v>
      </c>
      <c r="AV24" s="820">
        <f>'SAME1 Flight Tests 8-27-09'!Y31</f>
        <v>3.4342635000000001</v>
      </c>
      <c r="AW24" s="820">
        <f>'SAME1 Flight Tests 8-27-09'!Z31</f>
        <v>0.93556209999999995</v>
      </c>
      <c r="AX24" s="820">
        <f>'SAME1 Flight Tests 8-27-09'!AA31</f>
        <v>-5.9509264999999987E-4</v>
      </c>
      <c r="AY24" s="822"/>
      <c r="AZ24" s="822"/>
      <c r="BA24" s="820">
        <f>'SAME1 Flight Tests 8-27-09'!AC31</f>
        <v>4.9389489999999983</v>
      </c>
      <c r="BB24" s="822"/>
      <c r="BC24" s="822"/>
      <c r="BD24" s="820">
        <f>'SAME1 Flight Tests 8-27-09'!AB31</f>
        <v>5.6081389999999995</v>
      </c>
      <c r="BE24" s="820">
        <f>'SAME1 Flight Tests 8-27-09'!AD31</f>
        <v>4.7239370000000003</v>
      </c>
      <c r="BF24" s="826">
        <f>'SAME1 Flight Tests 8-27-09'!AE31</f>
        <v>23505</v>
      </c>
      <c r="BG24" s="806"/>
      <c r="BH24" s="806"/>
      <c r="BI24" s="805">
        <f>'SAME1 Flight Tests 8-27-09'!AF31</f>
        <v>5.0347500000000007</v>
      </c>
      <c r="BJ24" s="805">
        <f>'SAME1 Flight Tests 8-27-09'!AG31</f>
        <v>6.2168499999999991</v>
      </c>
      <c r="BK24" s="805">
        <f>'SAME1 Flight Tests 8-27-09'!AH31</f>
        <v>0.88420199999999927</v>
      </c>
      <c r="BL24" s="805">
        <f>'SAME1 Flight Tests 8-27-09'!AK31</f>
        <v>646297.04735521181</v>
      </c>
      <c r="BM24" s="805">
        <f>'SAME1 Flight Tests 8-27-09'!AL31</f>
        <v>161.08926223441955</v>
      </c>
      <c r="BN24" s="806"/>
      <c r="BO24" s="805"/>
      <c r="BP24" s="806"/>
      <c r="BQ24" s="805">
        <f>'SAME1 Flight Tests 8-27-09'!AM31</f>
        <v>14.050080999999997</v>
      </c>
      <c r="BR24" s="816">
        <f>'SAME1 Flight Tests 8-27-09'!AP31</f>
        <v>0.24924957168477233</v>
      </c>
      <c r="BS24" s="816">
        <f>'SAME1 Flight Tests 8-27-09'!AQ31</f>
        <v>0.2672082375696318</v>
      </c>
      <c r="BT24" s="816"/>
      <c r="BU24" s="816">
        <f>'SAME1 Flight Tests 8-27-09'!AS31</f>
        <v>1.3018261923011838</v>
      </c>
      <c r="BV24" s="816">
        <f>'SAME1 Flight Tests 8-27-09'!AT31</f>
        <v>0.2407280565775852</v>
      </c>
      <c r="BW24" s="807">
        <f>'SAME1 Flight Tests 8-27-09'!BB31</f>
        <v>646297.04735521181</v>
      </c>
      <c r="BX24" s="807">
        <f>'SAME1 Flight Tests 8-27-09'!BC31</f>
        <v>635891.9458305341</v>
      </c>
      <c r="BY24" s="807">
        <f>'SAME1 Flight Tests 8-27-09'!BD31</f>
        <v>598250.36007571616</v>
      </c>
      <c r="BZ24" s="806"/>
      <c r="CA24" s="805">
        <f>'SAME1 Flight Tests 8-27-09'!BG31</f>
        <v>0.18974291845493546</v>
      </c>
      <c r="CB24" s="805">
        <f>'SAME1 Flight Tests 8-27-09'!BF31</f>
        <v>2.2599999999999998</v>
      </c>
      <c r="CC24" s="783"/>
      <c r="CD24" s="805">
        <f>'SAME1 Flight Tests 8-27-09'!BE31</f>
        <v>2.2000000000000002</v>
      </c>
      <c r="CE24" s="27"/>
    </row>
    <row r="25" spans="1:83" s="4" customFormat="1" ht="16.5" customHeight="1" x14ac:dyDescent="0.2">
      <c r="A25" s="780">
        <v>2</v>
      </c>
      <c r="B25" s="784">
        <f>'SAME R Results'!A17</f>
        <v>2</v>
      </c>
      <c r="C25" s="785" t="str">
        <f>'SAME R Results'!B17</f>
        <v>Teflon</v>
      </c>
      <c r="D25" s="784" t="str">
        <f>'SAME R Results'!C17</f>
        <v>T03</v>
      </c>
      <c r="E25" s="784" t="str">
        <f>'SAME R Results'!D17</f>
        <v>11Ta</v>
      </c>
      <c r="F25" s="784">
        <f>'SAME R Results'!E17</f>
        <v>6</v>
      </c>
      <c r="G25" s="784" t="str">
        <f>'SAME R Results'!F17</f>
        <v>58a</v>
      </c>
      <c r="H25" s="785" t="str">
        <f>'SAME R Results'!G17</f>
        <v>aged</v>
      </c>
      <c r="I25" s="784">
        <f>'SAME R Results'!H17</f>
        <v>211</v>
      </c>
      <c r="J25" s="786">
        <f>'SAME R Results'!I17</f>
        <v>40389</v>
      </c>
      <c r="K25" s="784">
        <f>'SAME R Results'!J17</f>
        <v>0</v>
      </c>
      <c r="L25" s="788"/>
      <c r="M25" s="788"/>
      <c r="N25" s="784">
        <f>'SAME R Results'!K17</f>
        <v>8.1</v>
      </c>
      <c r="O25" s="793">
        <f>'SAME R Results'!L17</f>
        <v>1.4450000000000001</v>
      </c>
      <c r="P25" s="784">
        <f>'SAME R Results'!M17</f>
        <v>0</v>
      </c>
      <c r="Q25" s="784">
        <f>'SAME R Results'!N17</f>
        <v>0</v>
      </c>
      <c r="R25" s="784">
        <f>'SAME R Results'!O17</f>
        <v>0</v>
      </c>
      <c r="S25" s="784">
        <f>'SAME R Results'!P17</f>
        <v>0</v>
      </c>
      <c r="T25" s="784">
        <f>'SAME R Results'!Q17</f>
        <v>0</v>
      </c>
      <c r="U25" s="784">
        <f>'SAME R Results'!R17</f>
        <v>805.4</v>
      </c>
      <c r="V25" s="784">
        <f>'SAME R Results'!S17</f>
        <v>0</v>
      </c>
      <c r="W25" s="784">
        <f>'SAME R Results'!T17</f>
        <v>0</v>
      </c>
      <c r="X25" s="784" t="str">
        <f>'SAME R Results'!U17</f>
        <v>n</v>
      </c>
      <c r="Y25" s="784" t="str">
        <f>'SAME R Results'!V17</f>
        <v>y</v>
      </c>
      <c r="Z25" s="784" t="str">
        <f>'SAME R Results'!W17</f>
        <v>y</v>
      </c>
      <c r="AA25" s="784" t="str">
        <f>'SAME R Results'!X17</f>
        <v>n</v>
      </c>
      <c r="AB25" s="784" t="str">
        <f>'SAME R Results'!Y17</f>
        <v>n</v>
      </c>
      <c r="AC25" s="789"/>
      <c r="AD25" s="784" t="str">
        <f>'SAME R Results'!Z17</f>
        <v>y</v>
      </c>
      <c r="AE25" s="784">
        <f>'SAME R Results'!AA17</f>
        <v>10</v>
      </c>
      <c r="AF25" s="784" t="str">
        <f>'SAME R Results'!AB17</f>
        <v>y</v>
      </c>
      <c r="AG25" s="817">
        <f>'SAME R Results'!AC17</f>
        <v>5.19567251427413E-2</v>
      </c>
      <c r="AH25" s="819">
        <f>'SAME R Results'!AD17</f>
        <v>0</v>
      </c>
      <c r="AI25" s="784">
        <f>'SAME R Results'!AE17</f>
        <v>50</v>
      </c>
      <c r="AJ25" s="784">
        <f>'SAME R Results'!AF17</f>
        <v>720</v>
      </c>
      <c r="AK25" s="784">
        <f>'SAME R Results'!AG17</f>
        <v>0</v>
      </c>
      <c r="AL25" s="784" t="str">
        <f>'SAME R Results'!AH17</f>
        <v>n</v>
      </c>
      <c r="AM25" s="784" t="str">
        <f>'SAME R Results'!AI17</f>
        <v>y</v>
      </c>
      <c r="AN25" s="784" t="str">
        <f>'SAME R Results'!AJ17</f>
        <v>y</v>
      </c>
      <c r="AO25" s="784" t="str">
        <f>'SAME R Results'!AK17</f>
        <v>n</v>
      </c>
      <c r="AP25" s="784" t="str">
        <f>'SAME R Results'!AL17</f>
        <v>n</v>
      </c>
      <c r="AQ25" s="784" t="str">
        <f>'SAME R Results'!AM17</f>
        <v>y</v>
      </c>
      <c r="AR25" s="817">
        <f>'SAME R Results'!AN17</f>
        <v>5.19567251427413E-2</v>
      </c>
      <c r="AS25" s="819">
        <f>'SAME R Results'!AO17</f>
        <v>0</v>
      </c>
      <c r="AT25" s="784">
        <f>'SAME R Results'!AP17</f>
        <v>0</v>
      </c>
      <c r="AU25" s="789"/>
      <c r="AV25" s="821">
        <f>'SAME R Results'!AQ17</f>
        <v>0</v>
      </c>
      <c r="AW25" s="821">
        <f>'SAME R Results'!AR17</f>
        <v>0.78200000000000003</v>
      </c>
      <c r="AX25" s="821">
        <f>'SAME R Results'!AS17</f>
        <v>0</v>
      </c>
      <c r="AY25" s="821">
        <f>'SAME R Results'!AT17</f>
        <v>0</v>
      </c>
      <c r="AZ25" s="824"/>
      <c r="BA25" s="824"/>
      <c r="BB25" s="821">
        <f>'SAME R Results'!AU17</f>
        <v>8.644104499999998E-2</v>
      </c>
      <c r="BC25" s="821">
        <f>'SAME R Results'!AV17</f>
        <v>2.6800000000000001E-2</v>
      </c>
      <c r="BD25" s="821">
        <f>'SAME R Results'!AW17</f>
        <v>5.0834199999999994</v>
      </c>
      <c r="BE25" s="821">
        <f>'SAME R Results'!AX17</f>
        <v>4.7389840000000003</v>
      </c>
      <c r="BF25" s="827">
        <f>'SAME R Results'!AY17</f>
        <v>20380</v>
      </c>
      <c r="BG25" s="784">
        <f>'SAME R Results'!AZ17</f>
        <v>0.14796445</v>
      </c>
      <c r="BH25" s="784">
        <f>'SAME R Results'!BA17</f>
        <v>8.2000000000000003E-2</v>
      </c>
      <c r="BI25" s="789"/>
      <c r="BJ25" s="784">
        <f>'SAME R Results'!BB17</f>
        <v>3.5562999999999994</v>
      </c>
      <c r="BK25" s="784">
        <f>'SAME R Results'!BC17</f>
        <v>0.34443599999999908</v>
      </c>
      <c r="BL25" s="784">
        <f>'SAME R Results'!BD17</f>
        <v>557920.01363368786</v>
      </c>
      <c r="BM25" s="784">
        <f>'SAME R Results'!BE17</f>
        <v>58.353221390514022</v>
      </c>
      <c r="BN25" s="784">
        <f>'SAME R Results'!BF17</f>
        <v>5.9641044999999976E-2</v>
      </c>
      <c r="BO25" s="784">
        <f>'SAME R Results'!BG17</f>
        <v>1.6491112499999998E-2</v>
      </c>
      <c r="BP25" s="789"/>
      <c r="BQ25" s="784">
        <f>'SAME R Results'!BH17</f>
        <v>8.0372379999999986</v>
      </c>
      <c r="BR25" s="817">
        <f>'SAME R Results'!BI17</f>
        <v>0.10459065809534994</v>
      </c>
      <c r="BS25" s="817">
        <f>'SAME R Results'!BJ17</f>
        <v>0.23211570631965311</v>
      </c>
      <c r="BT25" s="817">
        <f>'SAME R Results'!BL17</f>
        <v>3.6165567968807428</v>
      </c>
      <c r="BU25" s="817">
        <f>'SAME R Results'!BM17</f>
        <v>2.4420805206174716</v>
      </c>
      <c r="BV25" s="817">
        <f>'SAME R Results'!BN17</f>
        <v>7.0208077224969093E-2</v>
      </c>
      <c r="BW25" s="784">
        <f>'SAME R Results'!BO17</f>
        <v>557920.01363368786</v>
      </c>
      <c r="BX25" s="784">
        <f>'SAME R Results'!BP17</f>
        <v>548898.27489414602</v>
      </c>
      <c r="BY25" s="784">
        <f>'SAME R Results'!BQ17</f>
        <v>517486.93410012359</v>
      </c>
      <c r="BZ25" s="784">
        <f>'SAME R Results'!BR17</f>
        <v>58.353221390514022</v>
      </c>
      <c r="CA25" s="784">
        <f>'SAME R Results'!BS17</f>
        <v>7.6452987658705285E-2</v>
      </c>
      <c r="CB25" s="784">
        <f>'SAME R Results'!BT17</f>
        <v>2.2599999999999998</v>
      </c>
      <c r="CC25" s="784">
        <f>'SAME R Results'!BV17</f>
        <v>1</v>
      </c>
      <c r="CD25" s="784">
        <f>'SAME R Results'!BW17</f>
        <v>2.2000000000000002</v>
      </c>
      <c r="CE25" s="28"/>
    </row>
    <row r="26" spans="1:83" ht="23.25" x14ac:dyDescent="0.35">
      <c r="B26" s="27"/>
      <c r="C26" s="752"/>
      <c r="D26" s="28"/>
      <c r="E26" s="29"/>
      <c r="F26" s="29"/>
      <c r="G26" s="29"/>
      <c r="H26" s="751"/>
      <c r="I26" s="2104" t="s">
        <v>71</v>
      </c>
      <c r="J26" s="2104"/>
      <c r="K26" s="2104"/>
      <c r="L26" s="2104"/>
      <c r="M26" s="2104"/>
      <c r="N26" s="2104"/>
      <c r="O26" s="2104"/>
      <c r="P26" s="2104"/>
      <c r="Q26" s="2104"/>
      <c r="R26" s="2104"/>
      <c r="S26" s="2104"/>
      <c r="T26" s="2104"/>
      <c r="U26" s="2104"/>
      <c r="V26" s="2104"/>
      <c r="W26" s="35"/>
      <c r="X26" s="35"/>
      <c r="Y26" s="35"/>
      <c r="Z26" s="35"/>
      <c r="AA26" s="35"/>
      <c r="AB26" s="35"/>
      <c r="AC26" s="35"/>
      <c r="AD26" s="35"/>
      <c r="AE26" s="35"/>
      <c r="AF26" s="810"/>
      <c r="AG26" s="41"/>
      <c r="AH26" s="811"/>
      <c r="AI26" s="812"/>
      <c r="AJ26" s="812"/>
      <c r="AK26" s="812"/>
      <c r="AL26" s="812"/>
      <c r="AM26" s="813"/>
      <c r="AN26" s="814"/>
      <c r="AO26" s="814"/>
      <c r="AP26" s="814"/>
      <c r="AQ26" s="814"/>
      <c r="AR26" s="814"/>
      <c r="AS26" s="814"/>
      <c r="AT26" s="814"/>
      <c r="AU26" s="814"/>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c r="CD26" s="35"/>
      <c r="CE26" s="27"/>
    </row>
    <row r="27" spans="1:83" ht="12.75" customHeight="1" x14ac:dyDescent="0.25">
      <c r="E27" s="5"/>
      <c r="F27" s="24"/>
      <c r="G27" s="24"/>
      <c r="H27" s="749"/>
      <c r="AQ27" s="456"/>
      <c r="AR27" s="456"/>
      <c r="AS27" s="456"/>
      <c r="AT27" s="456"/>
      <c r="AU27" s="456"/>
    </row>
    <row r="28" spans="1:83" ht="12.75" customHeight="1" x14ac:dyDescent="0.25">
      <c r="E28" s="5"/>
      <c r="F28" s="5"/>
      <c r="G28" s="5"/>
      <c r="H28" s="749"/>
      <c r="AQ28" s="456"/>
      <c r="AR28" s="456"/>
      <c r="AS28" s="456"/>
      <c r="AT28" s="456"/>
      <c r="AU28" s="456"/>
    </row>
    <row r="29" spans="1:83" ht="13.5" customHeight="1" x14ac:dyDescent="0.25">
      <c r="AQ29" s="456"/>
      <c r="AR29" s="456"/>
      <c r="AS29" s="456"/>
      <c r="AT29" s="456"/>
      <c r="AU29" s="456"/>
    </row>
    <row r="30" spans="1:83" ht="13.5" customHeight="1" x14ac:dyDescent="0.25">
      <c r="AQ30" s="456"/>
      <c r="AR30" s="456"/>
      <c r="AS30" s="456"/>
      <c r="AT30" s="456"/>
      <c r="AU30" s="456"/>
    </row>
    <row r="31" spans="1:83" ht="12.75" customHeight="1" x14ac:dyDescent="0.25">
      <c r="AQ31" s="456"/>
      <c r="AR31" s="456"/>
      <c r="AS31" s="456"/>
      <c r="AT31" s="456"/>
      <c r="AU31" s="456"/>
    </row>
    <row r="32" spans="1:83" ht="12.75" customHeight="1" x14ac:dyDescent="0.25">
      <c r="AQ32" s="456"/>
      <c r="AR32" s="456"/>
      <c r="AS32" s="456"/>
      <c r="AT32" s="456"/>
      <c r="AU32" s="456"/>
    </row>
    <row r="33" spans="2:87" ht="13.5" customHeight="1" x14ac:dyDescent="0.25">
      <c r="AQ33" s="456"/>
      <c r="AR33" s="456"/>
      <c r="AS33" s="456"/>
      <c r="AT33" s="456"/>
      <c r="AU33" s="456"/>
    </row>
    <row r="34" spans="2:87" ht="13.5" customHeight="1" x14ac:dyDescent="0.25"/>
    <row r="35" spans="2:87" ht="12.75" customHeight="1" x14ac:dyDescent="0.25"/>
    <row r="36" spans="2:87" s="762" customFormat="1" ht="12.75" customHeight="1" x14ac:dyDescent="0.25">
      <c r="B36" s="3"/>
      <c r="C36" s="750"/>
      <c r="D36" s="4"/>
      <c r="E36" s="4"/>
      <c r="F36" s="4"/>
      <c r="G36" s="4"/>
      <c r="H36" s="750"/>
      <c r="I36" s="3"/>
      <c r="J36" s="792"/>
      <c r="K36" s="3"/>
      <c r="L36" s="3"/>
      <c r="M36" s="3"/>
      <c r="N36" s="3"/>
      <c r="O36" s="6"/>
      <c r="P36" s="6"/>
      <c r="Q36" s="6"/>
      <c r="R36" s="6"/>
      <c r="S36" s="6"/>
      <c r="T36" s="6"/>
      <c r="U36" s="6"/>
      <c r="V36" s="6"/>
      <c r="W36" s="6"/>
      <c r="X36" s="6"/>
      <c r="Y36" s="6"/>
      <c r="Z36" s="6"/>
      <c r="AA36" s="6"/>
      <c r="AB36" s="6"/>
      <c r="AC36" s="6"/>
      <c r="AD36" s="6"/>
      <c r="AE36" s="6"/>
      <c r="AF36" s="6"/>
      <c r="AG36" s="6"/>
      <c r="AH36" s="815"/>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3"/>
      <c r="CF36" s="3"/>
      <c r="CG36" s="3"/>
      <c r="CH36" s="3"/>
      <c r="CI36" s="3"/>
    </row>
    <row r="37" spans="2:87" s="762" customFormat="1" ht="12.75" customHeight="1" x14ac:dyDescent="0.25">
      <c r="B37" s="3"/>
      <c r="C37" s="750"/>
      <c r="D37" s="4"/>
      <c r="E37" s="4"/>
      <c r="F37" s="4"/>
      <c r="G37" s="4"/>
      <c r="H37" s="750"/>
      <c r="I37" s="3"/>
      <c r="J37" s="792"/>
      <c r="K37" s="3"/>
      <c r="L37" s="3"/>
      <c r="M37" s="3"/>
      <c r="N37" s="3"/>
      <c r="O37" s="6"/>
      <c r="P37" s="6"/>
      <c r="Q37" s="6"/>
      <c r="R37" s="6"/>
      <c r="S37" s="6"/>
      <c r="T37" s="6"/>
      <c r="U37" s="6"/>
      <c r="V37" s="6"/>
      <c r="W37" s="6"/>
      <c r="X37" s="6"/>
      <c r="Y37" s="6"/>
      <c r="Z37" s="6"/>
      <c r="AA37" s="6"/>
      <c r="AB37" s="6"/>
      <c r="AC37" s="6"/>
      <c r="AD37" s="6"/>
      <c r="AE37" s="6"/>
      <c r="AF37" s="6"/>
      <c r="AG37" s="6"/>
      <c r="AH37" s="815"/>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3"/>
      <c r="CF37" s="3"/>
      <c r="CG37" s="3"/>
      <c r="CH37" s="3"/>
      <c r="CI37" s="3"/>
    </row>
    <row r="38" spans="2:87" s="762" customFormat="1" ht="13.5" customHeight="1" x14ac:dyDescent="0.25">
      <c r="B38" s="3"/>
      <c r="C38" s="750"/>
      <c r="D38" s="4"/>
      <c r="E38" s="4"/>
      <c r="F38" s="4"/>
      <c r="G38" s="4"/>
      <c r="H38" s="750"/>
      <c r="I38" s="3"/>
      <c r="J38" s="792"/>
      <c r="K38" s="3"/>
      <c r="L38" s="3"/>
      <c r="M38" s="3"/>
      <c r="N38" s="3"/>
      <c r="O38" s="6"/>
      <c r="P38" s="6"/>
      <c r="Q38" s="6"/>
      <c r="R38" s="6"/>
      <c r="S38" s="6"/>
      <c r="T38" s="6"/>
      <c r="U38" s="6"/>
      <c r="V38" s="6"/>
      <c r="W38" s="6"/>
      <c r="X38" s="6"/>
      <c r="Y38" s="6"/>
      <c r="Z38" s="6"/>
      <c r="AA38" s="6"/>
      <c r="AB38" s="6"/>
      <c r="AC38" s="6"/>
      <c r="AD38" s="6"/>
      <c r="AE38" s="6"/>
      <c r="AF38" s="6"/>
      <c r="AG38" s="6"/>
      <c r="AH38" s="815"/>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3"/>
      <c r="CF38" s="3"/>
      <c r="CG38" s="3"/>
      <c r="CH38" s="3"/>
      <c r="CI38" s="3"/>
    </row>
    <row r="39" spans="2:87" s="762" customFormat="1" ht="13.5" customHeight="1" x14ac:dyDescent="0.25">
      <c r="B39" s="3"/>
      <c r="C39" s="750"/>
      <c r="D39" s="4"/>
      <c r="E39" s="4"/>
      <c r="F39" s="4"/>
      <c r="G39" s="4"/>
      <c r="H39" s="750"/>
      <c r="I39" s="3"/>
      <c r="J39" s="792"/>
      <c r="K39" s="3"/>
      <c r="L39" s="3"/>
      <c r="M39" s="3"/>
      <c r="N39" s="3"/>
      <c r="O39" s="6"/>
      <c r="P39" s="6"/>
      <c r="Q39" s="6"/>
      <c r="R39" s="6"/>
      <c r="S39" s="6"/>
      <c r="T39" s="6"/>
      <c r="U39" s="6"/>
      <c r="V39" s="6"/>
      <c r="W39" s="6"/>
      <c r="X39" s="6"/>
      <c r="Y39" s="6"/>
      <c r="Z39" s="6"/>
      <c r="AA39" s="6"/>
      <c r="AB39" s="6"/>
      <c r="AC39" s="6"/>
      <c r="AD39" s="6"/>
      <c r="AE39" s="6"/>
      <c r="AF39" s="6"/>
      <c r="AG39" s="6"/>
      <c r="AH39" s="815"/>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3"/>
      <c r="CF39" s="3"/>
      <c r="CG39" s="3"/>
      <c r="CH39" s="3"/>
      <c r="CI39" s="3"/>
    </row>
    <row r="40" spans="2:87" s="762" customFormat="1" ht="12.75" customHeight="1" x14ac:dyDescent="0.25">
      <c r="B40" s="3"/>
      <c r="C40" s="750"/>
      <c r="D40" s="4"/>
      <c r="E40" s="4"/>
      <c r="F40" s="4"/>
      <c r="G40" s="4"/>
      <c r="H40" s="750"/>
      <c r="I40" s="3"/>
      <c r="J40" s="792"/>
      <c r="K40" s="3"/>
      <c r="L40" s="3"/>
      <c r="M40" s="3"/>
      <c r="N40" s="3"/>
      <c r="O40" s="6"/>
      <c r="P40" s="6"/>
      <c r="Q40" s="6"/>
      <c r="R40" s="6"/>
      <c r="S40" s="6"/>
      <c r="T40" s="6"/>
      <c r="U40" s="6"/>
      <c r="V40" s="6"/>
      <c r="W40" s="6"/>
      <c r="X40" s="6"/>
      <c r="Y40" s="6"/>
      <c r="Z40" s="6"/>
      <c r="AA40" s="6"/>
      <c r="AB40" s="6"/>
      <c r="AC40" s="6"/>
      <c r="AD40" s="6"/>
      <c r="AE40" s="6"/>
      <c r="AF40" s="6"/>
      <c r="AG40" s="6"/>
      <c r="AH40" s="815"/>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3"/>
      <c r="CF40" s="3"/>
      <c r="CG40" s="3"/>
      <c r="CH40" s="3"/>
      <c r="CI40" s="3"/>
    </row>
    <row r="41" spans="2:87" s="762" customFormat="1" ht="12.75" customHeight="1" x14ac:dyDescent="0.25">
      <c r="B41" s="3"/>
      <c r="C41" s="750"/>
      <c r="D41" s="4"/>
      <c r="E41" s="4"/>
      <c r="F41" s="4"/>
      <c r="G41" s="4"/>
      <c r="H41" s="750"/>
      <c r="I41" s="3"/>
      <c r="J41" s="792"/>
      <c r="K41" s="3"/>
      <c r="L41" s="3"/>
      <c r="M41" s="3"/>
      <c r="N41" s="3"/>
      <c r="O41" s="6"/>
      <c r="P41" s="6"/>
      <c r="Q41" s="6"/>
      <c r="R41" s="6"/>
      <c r="S41" s="6"/>
      <c r="T41" s="6"/>
      <c r="U41" s="6"/>
      <c r="V41" s="6"/>
      <c r="W41" s="6"/>
      <c r="X41" s="6"/>
      <c r="Y41" s="6"/>
      <c r="Z41" s="6"/>
      <c r="AA41" s="6"/>
      <c r="AB41" s="6"/>
      <c r="AC41" s="6"/>
      <c r="AD41" s="6"/>
      <c r="AE41" s="6"/>
      <c r="AF41" s="6"/>
      <c r="AG41" s="6"/>
      <c r="AH41" s="815"/>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3"/>
      <c r="CF41" s="3"/>
      <c r="CG41" s="3"/>
      <c r="CH41" s="3"/>
      <c r="CI41" s="3"/>
    </row>
    <row r="42" spans="2:87" s="762" customFormat="1" ht="13.5" customHeight="1" x14ac:dyDescent="0.25">
      <c r="B42" s="3"/>
      <c r="C42" s="750"/>
      <c r="D42" s="4"/>
      <c r="E42" s="4"/>
      <c r="F42" s="4"/>
      <c r="G42" s="4"/>
      <c r="H42" s="750"/>
      <c r="I42" s="3"/>
      <c r="J42" s="792"/>
      <c r="K42" s="3"/>
      <c r="L42" s="3"/>
      <c r="M42" s="3"/>
      <c r="N42" s="3"/>
      <c r="O42" s="6"/>
      <c r="P42" s="6"/>
      <c r="Q42" s="6"/>
      <c r="R42" s="6"/>
      <c r="S42" s="6"/>
      <c r="T42" s="6"/>
      <c r="U42" s="6"/>
      <c r="V42" s="6"/>
      <c r="W42" s="6"/>
      <c r="X42" s="6"/>
      <c r="Y42" s="6"/>
      <c r="Z42" s="6"/>
      <c r="AA42" s="6"/>
      <c r="AB42" s="6"/>
      <c r="AC42" s="6"/>
      <c r="AD42" s="6"/>
      <c r="AE42" s="6"/>
      <c r="AF42" s="6"/>
      <c r="AG42" s="6"/>
      <c r="AH42" s="815"/>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3"/>
      <c r="CF42" s="3"/>
      <c r="CG42" s="3"/>
      <c r="CH42" s="3"/>
      <c r="CI42" s="3"/>
    </row>
    <row r="43" spans="2:87" s="762" customFormat="1" ht="13.5" customHeight="1" x14ac:dyDescent="0.25">
      <c r="B43" s="3"/>
      <c r="C43" s="750"/>
      <c r="D43" s="4"/>
      <c r="E43" s="4"/>
      <c r="F43" s="4"/>
      <c r="G43" s="4"/>
      <c r="H43" s="750"/>
      <c r="I43" s="3"/>
      <c r="J43" s="792"/>
      <c r="K43" s="3"/>
      <c r="L43" s="3"/>
      <c r="M43" s="3"/>
      <c r="N43" s="3"/>
      <c r="O43" s="6"/>
      <c r="P43" s="6"/>
      <c r="Q43" s="6"/>
      <c r="R43" s="6"/>
      <c r="S43" s="6"/>
      <c r="T43" s="6"/>
      <c r="U43" s="6"/>
      <c r="V43" s="6"/>
      <c r="W43" s="6"/>
      <c r="X43" s="6"/>
      <c r="Y43" s="6"/>
      <c r="Z43" s="6"/>
      <c r="AA43" s="6"/>
      <c r="AB43" s="6"/>
      <c r="AC43" s="6"/>
      <c r="AD43" s="6"/>
      <c r="AE43" s="6"/>
      <c r="AF43" s="6"/>
      <c r="AG43" s="6"/>
      <c r="AH43" s="815"/>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3"/>
      <c r="CF43" s="3"/>
      <c r="CG43" s="3"/>
      <c r="CH43" s="3"/>
      <c r="CI43" s="3"/>
    </row>
    <row r="44" spans="2:87" s="762" customFormat="1" ht="12.75" customHeight="1" x14ac:dyDescent="0.25">
      <c r="B44" s="3"/>
      <c r="C44" s="750"/>
      <c r="D44" s="4"/>
      <c r="E44" s="4"/>
      <c r="F44" s="4"/>
      <c r="G44" s="4"/>
      <c r="H44" s="750"/>
      <c r="I44" s="3"/>
      <c r="J44" s="792"/>
      <c r="K44" s="3"/>
      <c r="L44" s="3"/>
      <c r="M44" s="3"/>
      <c r="N44" s="3"/>
      <c r="O44" s="6"/>
      <c r="P44" s="6"/>
      <c r="Q44" s="6"/>
      <c r="R44" s="6"/>
      <c r="S44" s="6"/>
      <c r="T44" s="6"/>
      <c r="U44" s="6"/>
      <c r="V44" s="6"/>
      <c r="W44" s="6"/>
      <c r="X44" s="6"/>
      <c r="Y44" s="6"/>
      <c r="Z44" s="6"/>
      <c r="AA44" s="6"/>
      <c r="AB44" s="6"/>
      <c r="AC44" s="6"/>
      <c r="AD44" s="6"/>
      <c r="AE44" s="6"/>
      <c r="AF44" s="6"/>
      <c r="AG44" s="6"/>
      <c r="AH44" s="815"/>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3"/>
      <c r="CF44" s="3"/>
      <c r="CG44" s="3"/>
      <c r="CH44" s="3"/>
      <c r="CI44" s="3"/>
    </row>
    <row r="45" spans="2:87" s="762" customFormat="1" ht="12.75" customHeight="1" x14ac:dyDescent="0.25">
      <c r="B45" s="3"/>
      <c r="C45" s="750"/>
      <c r="D45" s="4"/>
      <c r="E45" s="4"/>
      <c r="F45" s="4"/>
      <c r="G45" s="4"/>
      <c r="H45" s="750"/>
      <c r="I45" s="3"/>
      <c r="J45" s="792"/>
      <c r="K45" s="3"/>
      <c r="L45" s="3"/>
      <c r="M45" s="3"/>
      <c r="N45" s="3"/>
      <c r="O45" s="6"/>
      <c r="P45" s="6"/>
      <c r="Q45" s="6"/>
      <c r="R45" s="6"/>
      <c r="S45" s="6"/>
      <c r="T45" s="6"/>
      <c r="U45" s="6"/>
      <c r="V45" s="6"/>
      <c r="W45" s="6"/>
      <c r="X45" s="6"/>
      <c r="Y45" s="6"/>
      <c r="Z45" s="6"/>
      <c r="AA45" s="6"/>
      <c r="AB45" s="6"/>
      <c r="AC45" s="6"/>
      <c r="AD45" s="6"/>
      <c r="AE45" s="6"/>
      <c r="AF45" s="6"/>
      <c r="AG45" s="6"/>
      <c r="AH45" s="815"/>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3"/>
      <c r="CF45" s="3"/>
      <c r="CG45" s="3"/>
      <c r="CH45" s="3"/>
      <c r="CI45" s="3"/>
    </row>
    <row r="46" spans="2:87" s="762" customFormat="1" ht="13.5" customHeight="1" x14ac:dyDescent="0.25">
      <c r="B46" s="3"/>
      <c r="C46" s="750"/>
      <c r="D46" s="4"/>
      <c r="E46" s="4"/>
      <c r="F46" s="4"/>
      <c r="G46" s="4"/>
      <c r="H46" s="750"/>
      <c r="I46" s="3"/>
      <c r="J46" s="792"/>
      <c r="K46" s="3"/>
      <c r="L46" s="3"/>
      <c r="M46" s="3"/>
      <c r="N46" s="3"/>
      <c r="O46" s="6"/>
      <c r="P46" s="6"/>
      <c r="Q46" s="6"/>
      <c r="R46" s="6"/>
      <c r="S46" s="6"/>
      <c r="T46" s="6"/>
      <c r="U46" s="6"/>
      <c r="V46" s="6"/>
      <c r="W46" s="6"/>
      <c r="X46" s="6"/>
      <c r="Y46" s="6"/>
      <c r="Z46" s="6"/>
      <c r="AA46" s="6"/>
      <c r="AB46" s="6"/>
      <c r="AC46" s="6"/>
      <c r="AD46" s="6"/>
      <c r="AE46" s="6"/>
      <c r="AF46" s="6"/>
      <c r="AG46" s="6"/>
      <c r="AH46" s="815"/>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3"/>
      <c r="CF46" s="3"/>
      <c r="CG46" s="3"/>
      <c r="CH46" s="3"/>
      <c r="CI46" s="3"/>
    </row>
    <row r="58" spans="17:53" ht="23.25" x14ac:dyDescent="0.35">
      <c r="Q58" s="875" t="s">
        <v>498</v>
      </c>
      <c r="R58" s="876"/>
      <c r="AI58" s="877" t="s">
        <v>499</v>
      </c>
      <c r="BA58" s="878" t="s">
        <v>496</v>
      </c>
    </row>
  </sheetData>
  <sortState ref="A3:CD25">
    <sortCondition ref="U3:U25"/>
    <sortCondition ref="O3:O25"/>
    <sortCondition ref="N3:N25"/>
  </sortState>
  <mergeCells count="5">
    <mergeCell ref="B1:K1"/>
    <mergeCell ref="N1:T1"/>
    <mergeCell ref="V1:AH1"/>
    <mergeCell ref="AI1:AT1"/>
    <mergeCell ref="I26:V26"/>
  </mergeCells>
  <conditionalFormatting sqref="D1:J1048576">
    <cfRule type="cellIs" dxfId="29" priority="1" operator="equal">
      <formula>0</formula>
    </cfRule>
  </conditionalFormatting>
  <pageMargins left="0.5" right="0.5" top="1" bottom="0.5" header="0.5" footer="0.5"/>
  <pageSetup paperSize="17" scale="45" fitToWidth="2" fitToHeight="2" orientation="landscape" r:id="rId1"/>
  <headerFooter alignWithMargins="0">
    <oddFooter>&amp;L&amp;D&amp;C&amp;T&amp;R&amp;F</oddFooter>
  </headerFooter>
  <colBreaks count="1" manualBreakCount="1">
    <brk id="62" max="16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CJ95"/>
  <sheetViews>
    <sheetView zoomScale="70" zoomScaleNormal="70" workbookViewId="0">
      <pane xSplit="8" ySplit="2" topLeftCell="AA141" activePane="bottomRight" state="frozen"/>
      <selection pane="topRight" activeCell="I1" sqref="I1"/>
      <selection pane="bottomLeft" activeCell="A3" sqref="A3"/>
      <selection pane="bottomRight" activeCell="H152" sqref="H152"/>
    </sheetView>
  </sheetViews>
  <sheetFormatPr defaultRowHeight="15.75" x14ac:dyDescent="0.25"/>
  <cols>
    <col min="1" max="1" width="5" style="762" customWidth="1"/>
    <col min="2" max="2" width="6.42578125" style="3" bestFit="1" customWidth="1"/>
    <col min="3" max="3" width="11.85546875" style="750" customWidth="1"/>
    <col min="4" max="4" width="4.42578125" style="4" customWidth="1"/>
    <col min="5" max="5" width="6.85546875" style="914" customWidth="1"/>
    <col min="6" max="6" width="3.42578125" style="4" customWidth="1"/>
    <col min="7" max="7" width="5" style="4" bestFit="1" customWidth="1"/>
    <col min="8" max="8" width="39.85546875" style="750" bestFit="1" customWidth="1"/>
    <col min="9" max="9" width="6.42578125" style="3" customWidth="1"/>
    <col min="10" max="10" width="16.42578125" style="792" bestFit="1" customWidth="1"/>
    <col min="11" max="11" width="4.5703125" style="3" customWidth="1"/>
    <col min="12" max="13" width="3.7109375" style="3" customWidth="1"/>
    <col min="14" max="14" width="4.7109375" style="3" customWidth="1"/>
    <col min="15" max="15" width="7.5703125" style="6" bestFit="1" customWidth="1"/>
    <col min="16" max="16" width="4.7109375" style="6" customWidth="1"/>
    <col min="17" max="17" width="7.140625" style="6" bestFit="1" customWidth="1"/>
    <col min="18" max="18" width="6.5703125" style="6" customWidth="1"/>
    <col min="19" max="19" width="7.140625" style="6" bestFit="1" customWidth="1"/>
    <col min="20" max="21" width="6.85546875" style="6" customWidth="1"/>
    <col min="22" max="22" width="7.140625" style="6" bestFit="1" customWidth="1"/>
    <col min="23" max="23" width="10.28515625" style="6" bestFit="1" customWidth="1"/>
    <col min="24" max="28" width="5.28515625" style="6" customWidth="1"/>
    <col min="29" max="29" width="7.28515625" style="6" bestFit="1" customWidth="1"/>
    <col min="30" max="30" width="4.85546875" style="6" customWidth="1"/>
    <col min="31" max="31" width="6.42578125" style="6" customWidth="1"/>
    <col min="32" max="32" width="5.28515625" style="6" customWidth="1"/>
    <col min="33" max="33" width="10.85546875" style="6" bestFit="1" customWidth="1"/>
    <col min="34" max="34" width="8" style="815" bestFit="1" customWidth="1"/>
    <col min="35" max="35" width="10.28515625" style="6" bestFit="1" customWidth="1"/>
    <col min="36" max="37" width="7.140625" style="6" bestFit="1" customWidth="1"/>
    <col min="38" max="38" width="4.5703125" style="6" customWidth="1"/>
    <col min="39" max="39" width="5" style="6" customWidth="1"/>
    <col min="40" max="40" width="9" style="6" customWidth="1"/>
    <col min="41" max="41" width="5" style="6" customWidth="1"/>
    <col min="42" max="42" width="8.42578125" style="6" bestFit="1" customWidth="1"/>
    <col min="43" max="43" width="5" style="6" customWidth="1"/>
    <col min="44" max="44" width="10.28515625" style="6" bestFit="1" customWidth="1"/>
    <col min="45" max="45" width="9.5703125" style="6" bestFit="1" customWidth="1"/>
    <col min="46" max="47" width="9.7109375" style="6" customWidth="1"/>
    <col min="48" max="57" width="9.140625" style="6" customWidth="1"/>
    <col min="58" max="58" width="10.28515625" style="6" customWidth="1"/>
    <col min="59" max="61" width="9.140625" style="6" customWidth="1"/>
    <col min="62" max="62" width="15.42578125" style="6" customWidth="1"/>
    <col min="63" max="63" width="17" style="6" customWidth="1"/>
    <col min="64" max="64" width="13.28515625" style="6" bestFit="1" customWidth="1"/>
    <col min="65" max="65" width="9.85546875" style="6" bestFit="1" customWidth="1"/>
    <col min="66" max="68" width="9.85546875" style="6" customWidth="1"/>
    <col min="69" max="74" width="9.140625" style="6" customWidth="1"/>
    <col min="75" max="77" width="10.42578125" style="6" bestFit="1" customWidth="1"/>
    <col min="78" max="83" width="9.140625" style="6"/>
    <col min="84" max="16384" width="9.140625" style="3"/>
  </cols>
  <sheetData>
    <row r="1" spans="1:84" s="1" customFormat="1" ht="64.5" customHeight="1" x14ac:dyDescent="0.6">
      <c r="A1" s="763"/>
      <c r="B1" s="2098" t="s">
        <v>431</v>
      </c>
      <c r="C1" s="2099"/>
      <c r="D1" s="2099"/>
      <c r="E1" s="2099"/>
      <c r="F1" s="2099"/>
      <c r="G1" s="2099"/>
      <c r="H1" s="2099"/>
      <c r="I1" s="2099"/>
      <c r="J1" s="2099"/>
      <c r="K1" s="2099"/>
      <c r="L1" s="829"/>
      <c r="M1" s="829"/>
      <c r="N1" s="2100" t="s">
        <v>2</v>
      </c>
      <c r="O1" s="2100"/>
      <c r="P1" s="2100"/>
      <c r="Q1" s="2100"/>
      <c r="R1" s="2100"/>
      <c r="S1" s="2100"/>
      <c r="T1" s="2100"/>
      <c r="U1" s="832"/>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828"/>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1085"/>
      <c r="CF1" s="25"/>
    </row>
    <row r="2" spans="1:84" s="2" customFormat="1" ht="156.75" customHeight="1" x14ac:dyDescent="0.25">
      <c r="A2" s="781" t="s">
        <v>475</v>
      </c>
      <c r="B2" s="768" t="s">
        <v>25</v>
      </c>
      <c r="C2" s="769" t="s">
        <v>1</v>
      </c>
      <c r="D2" s="769" t="s">
        <v>33</v>
      </c>
      <c r="E2" s="767" t="s">
        <v>0</v>
      </c>
      <c r="F2" s="769" t="s">
        <v>26</v>
      </c>
      <c r="G2" s="769"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484</v>
      </c>
      <c r="BN2" s="36" t="s">
        <v>585</v>
      </c>
      <c r="BO2" s="47" t="s">
        <v>584</v>
      </c>
      <c r="BP2" s="774" t="s">
        <v>91</v>
      </c>
      <c r="BQ2" s="774" t="s">
        <v>67</v>
      </c>
      <c r="BR2" s="775" t="s">
        <v>76</v>
      </c>
      <c r="BS2" s="775" t="s">
        <v>77</v>
      </c>
      <c r="BT2" s="775" t="s">
        <v>75</v>
      </c>
      <c r="BU2" s="775" t="s">
        <v>79</v>
      </c>
      <c r="BV2" s="775" t="s">
        <v>80</v>
      </c>
      <c r="BW2" s="776" t="s">
        <v>62</v>
      </c>
      <c r="BX2" s="776" t="s">
        <v>63</v>
      </c>
      <c r="BY2" s="776" t="s">
        <v>64</v>
      </c>
      <c r="BZ2" s="777" t="s">
        <v>483</v>
      </c>
      <c r="CA2" s="777" t="s">
        <v>65</v>
      </c>
      <c r="CB2" s="777" t="s">
        <v>68</v>
      </c>
      <c r="CC2" s="777" t="s">
        <v>66</v>
      </c>
      <c r="CD2" s="777" t="s">
        <v>72</v>
      </c>
      <c r="CE2" s="1109" t="s">
        <v>662</v>
      </c>
      <c r="CF2" s="26"/>
    </row>
    <row r="3" spans="1:84" s="2" customFormat="1" ht="16.5" customHeight="1" x14ac:dyDescent="0.25">
      <c r="A3" s="780">
        <v>2</v>
      </c>
      <c r="B3" s="784" t="str">
        <f>'SAME R Results'!A99</f>
        <v>9(4)</v>
      </c>
      <c r="C3" s="831" t="str">
        <f>'SAME R Results'!B99</f>
        <v>Kapton</v>
      </c>
      <c r="D3" s="784" t="str">
        <f>'SAME R Results'!C99</f>
        <v>K12</v>
      </c>
      <c r="E3" s="784" t="str">
        <f>'SAME R Results'!D99</f>
        <v>54 K</v>
      </c>
      <c r="F3" s="784">
        <f>'SAME R Results'!E99</f>
        <v>0</v>
      </c>
      <c r="G3" s="784">
        <f>'SAME R Results'!F99</f>
        <v>101</v>
      </c>
      <c r="H3" s="785" t="str">
        <f>'SAME R Results'!G99</f>
        <v>No flow run w/ aging</v>
      </c>
      <c r="I3" s="784">
        <f>'SAME R Results'!H99</f>
        <v>251</v>
      </c>
      <c r="J3" s="786">
        <f>'SAME R Results'!I99</f>
        <v>40429.354166666664</v>
      </c>
      <c r="K3" s="784">
        <f>'SAME R Results'!J99</f>
        <v>0</v>
      </c>
      <c r="L3" s="788"/>
      <c r="M3" s="788"/>
      <c r="N3" s="784">
        <f>'SAME R Results'!K99</f>
        <v>0</v>
      </c>
      <c r="O3" s="793">
        <f>'SAME R Results'!L99</f>
        <v>1.48</v>
      </c>
      <c r="P3" s="784">
        <f>'SAME R Results'!M99</f>
        <v>60</v>
      </c>
      <c r="Q3" s="784">
        <f>'SAME R Results'!N99</f>
        <v>11</v>
      </c>
      <c r="R3" s="784">
        <f>'SAME R Results'!O99</f>
        <v>8</v>
      </c>
      <c r="S3" s="784" t="str">
        <f>'SAME R Results'!P99</f>
        <v>n</v>
      </c>
      <c r="T3" s="784" t="str">
        <f>'SAME R Results'!Q99</f>
        <v>N</v>
      </c>
      <c r="U3" s="784">
        <f>'SAME R Results'!R99</f>
        <v>29.428571428571427</v>
      </c>
      <c r="V3" s="784" t="str">
        <f>'SAME R Results'!S99</f>
        <v>Y</v>
      </c>
      <c r="W3" s="784">
        <f>'SAME R Results'!T99</f>
        <v>90</v>
      </c>
      <c r="X3" s="784" t="str">
        <f>'SAME R Results'!U99</f>
        <v>n</v>
      </c>
      <c r="Y3" s="784" t="str">
        <f>'SAME R Results'!V99</f>
        <v>y</v>
      </c>
      <c r="Z3" s="784" t="str">
        <f>'SAME R Results'!W99</f>
        <v>y</v>
      </c>
      <c r="AA3" s="784" t="str">
        <f>'SAME R Results'!X99</f>
        <v>n</v>
      </c>
      <c r="AB3" s="784" t="str">
        <f>'SAME R Results'!Y99</f>
        <v>n</v>
      </c>
      <c r="AC3" s="789"/>
      <c r="AD3" s="784" t="str">
        <f>'SAME R Results'!Z99</f>
        <v>y</v>
      </c>
      <c r="AE3" s="784">
        <f>'SAME R Results'!AA99</f>
        <v>10</v>
      </c>
      <c r="AF3" s="784" t="str">
        <f>'SAME R Results'!AB99</f>
        <v>y</v>
      </c>
      <c r="AG3" s="817">
        <f>'SAME R Results'!AC99</f>
        <v>3.852706928546E-2</v>
      </c>
      <c r="AH3" s="819">
        <f>'SAME R Results'!AD99</f>
        <v>0</v>
      </c>
      <c r="AI3" s="784">
        <f>'SAME R Results'!AE99</f>
        <v>58</v>
      </c>
      <c r="AJ3" s="784">
        <f>'SAME R Results'!AF99</f>
        <v>480</v>
      </c>
      <c r="AK3" s="784">
        <f>'SAME R Results'!AG99</f>
        <v>0</v>
      </c>
      <c r="AL3" s="784" t="str">
        <f>'SAME R Results'!AH99</f>
        <v>n</v>
      </c>
      <c r="AM3" s="784" t="str">
        <f>'SAME R Results'!AI99</f>
        <v>y</v>
      </c>
      <c r="AN3" s="784" t="str">
        <f>'SAME R Results'!AJ99</f>
        <v>y</v>
      </c>
      <c r="AO3" s="784" t="str">
        <f>'SAME R Results'!AK99</f>
        <v>n</v>
      </c>
      <c r="AP3" s="784" t="str">
        <f>'SAME R Results'!AL99</f>
        <v>n</v>
      </c>
      <c r="AQ3" s="784" t="str">
        <f>'SAME R Results'!AM99</f>
        <v>y</v>
      </c>
      <c r="AR3" s="817">
        <f>'SAME R Results'!AN99</f>
        <v>3.852706928546E-2</v>
      </c>
      <c r="AS3" s="819">
        <f>'SAME R Results'!AO99</f>
        <v>0</v>
      </c>
      <c r="AT3" s="784">
        <f>'SAME R Results'!AP99</f>
        <v>0</v>
      </c>
      <c r="AU3" s="789"/>
      <c r="AV3" s="821">
        <f>'SAME R Results'!AQ99</f>
        <v>0</v>
      </c>
      <c r="AW3" s="821">
        <f>'SAME R Results'!AR99</f>
        <v>2.7684004999999998</v>
      </c>
      <c r="AX3" s="821">
        <f>'SAME R Results'!AS99</f>
        <v>0</v>
      </c>
      <c r="AY3" s="821">
        <f>'SAME R Results'!AT99</f>
        <v>0</v>
      </c>
      <c r="AZ3" s="824"/>
      <c r="BA3" s="824"/>
      <c r="BB3" s="821">
        <f>'SAME R Results'!AU99</f>
        <v>0.24699400000000002</v>
      </c>
      <c r="BC3" s="821">
        <f>'SAME R Results'!AV99</f>
        <v>3.4469605E-2</v>
      </c>
      <c r="BD3" s="821">
        <f>'SAME R Results'!AW99</f>
        <v>5.080413000000001</v>
      </c>
      <c r="BE3" s="821">
        <f>'SAME R Results'!AX99</f>
        <v>4.7153630000000009</v>
      </c>
      <c r="BF3" s="827">
        <f>'SAME R Results'!AY99</f>
        <v>7657.5</v>
      </c>
      <c r="BG3" s="784">
        <f>'SAME R Results'!AZ99</f>
        <v>0.31900019999999996</v>
      </c>
      <c r="BH3" s="784">
        <f>'SAME R Results'!BA99</f>
        <v>9.0896630000000006E-2</v>
      </c>
      <c r="BI3" s="789"/>
      <c r="BJ3" s="784">
        <f>'SAME R Results'!BB99</f>
        <v>18.921150000000001</v>
      </c>
      <c r="BK3" s="784">
        <f>'SAME R Results'!BC99</f>
        <v>0.3650500000000001</v>
      </c>
      <c r="BL3" s="784">
        <f>'SAME R Results'!BD99</f>
        <v>277645.73872056679</v>
      </c>
      <c r="BM3" s="784">
        <f>'SAME R Results'!BE99</f>
        <v>62.00566341405532</v>
      </c>
      <c r="BN3" s="784">
        <f>'SAME R Results'!BF99</f>
        <v>0.21252439500000003</v>
      </c>
      <c r="BO3" s="784">
        <f>'SAME R Results'!BG99</f>
        <v>5.7025892499999987E-2</v>
      </c>
      <c r="BP3" s="789"/>
      <c r="BQ3" s="784">
        <f>'SAME R Results'!BH99</f>
        <v>8.5145175000000002</v>
      </c>
      <c r="BR3" s="817">
        <f>'SAME R Results'!BI99</f>
        <v>0.22332654446557226</v>
      </c>
      <c r="BS3" s="841">
        <f>'SAME R Results'!BJ99</f>
        <v>0.34551005269730162</v>
      </c>
      <c r="BT3" s="817">
        <f>'SAME R Results'!BL99</f>
        <v>3.7268052402687091</v>
      </c>
      <c r="BU3" s="817">
        <f>'SAME R Results'!BM99</f>
        <v>1.9359452843564022</v>
      </c>
      <c r="BV3" s="817">
        <f>'SAME R Results'!BN99</f>
        <v>0.17954783605894736</v>
      </c>
      <c r="BW3" s="784">
        <f>'SAME R Results'!BO99</f>
        <v>277645.73872056679</v>
      </c>
      <c r="BX3" s="784">
        <f>'SAME R Results'!BP99</f>
        <v>273074.34247199545</v>
      </c>
      <c r="BY3" s="784">
        <f>'SAME R Results'!BQ99</f>
        <v>259686.61104533699</v>
      </c>
      <c r="BZ3" s="784">
        <f>'SAME R Results'!BR99</f>
        <v>62.00566341405532</v>
      </c>
      <c r="CA3" s="784">
        <f>'SAME R Results'!BS99</f>
        <v>8.1028589185829725E-2</v>
      </c>
      <c r="CB3" s="784">
        <f>'SAME R Results'!BT99</f>
        <v>0.45</v>
      </c>
      <c r="CC3" s="784">
        <f>'SAME R Results'!BV99</f>
        <v>1</v>
      </c>
      <c r="CD3" s="784">
        <f>'SAME R Results'!BW99</f>
        <v>1.42</v>
      </c>
      <c r="CE3" s="784">
        <f>'SAME R Results'!BZ99</f>
        <v>578.19370520881728</v>
      </c>
      <c r="CF3" s="26"/>
    </row>
    <row r="4" spans="1:84" s="2" customFormat="1" ht="16.5" customHeight="1" x14ac:dyDescent="0.25">
      <c r="A4" s="780">
        <v>2</v>
      </c>
      <c r="B4" s="784" t="str">
        <f>'SAME R Results'!A101</f>
        <v>9(4)</v>
      </c>
      <c r="C4" s="831" t="str">
        <f>'SAME R Results'!B101</f>
        <v>Kapton</v>
      </c>
      <c r="D4" s="784" t="str">
        <f>'SAME R Results'!C101</f>
        <v>K13</v>
      </c>
      <c r="E4" s="784" t="str">
        <f>'SAME R Results'!D101</f>
        <v>55 K</v>
      </c>
      <c r="F4" s="784">
        <f>'SAME R Results'!E101</f>
        <v>0</v>
      </c>
      <c r="G4" s="784">
        <f>'SAME R Results'!F101</f>
        <v>102</v>
      </c>
      <c r="H4" s="785" t="str">
        <f>'SAME R Results'!G101</f>
        <v>No flow run w/ aging</v>
      </c>
      <c r="I4" s="784">
        <f>'SAME R Results'!H101</f>
        <v>251</v>
      </c>
      <c r="J4" s="786">
        <f>'SAME R Results'!I101</f>
        <v>40429.354166666664</v>
      </c>
      <c r="K4" s="784">
        <f>'SAME R Results'!J101</f>
        <v>0</v>
      </c>
      <c r="L4" s="788"/>
      <c r="M4" s="788"/>
      <c r="N4" s="784">
        <f>'SAME R Results'!K101</f>
        <v>0</v>
      </c>
      <c r="O4" s="793">
        <f>'SAME R Results'!L101</f>
        <v>1.48</v>
      </c>
      <c r="P4" s="784">
        <f>'SAME R Results'!M101</f>
        <v>120</v>
      </c>
      <c r="Q4" s="784">
        <f>'SAME R Results'!N101</f>
        <v>11</v>
      </c>
      <c r="R4" s="784">
        <f>'SAME R Results'!O101</f>
        <v>8</v>
      </c>
      <c r="S4" s="784" t="str">
        <f>'SAME R Results'!P101</f>
        <v>n</v>
      </c>
      <c r="T4" s="784" t="str">
        <f>'SAME R Results'!Q101</f>
        <v>N</v>
      </c>
      <c r="U4" s="784">
        <f>'SAME R Results'!R101</f>
        <v>27.571428571428573</v>
      </c>
      <c r="V4" s="784" t="str">
        <f>'SAME R Results'!S101</f>
        <v>N</v>
      </c>
      <c r="W4" s="784">
        <f>'SAME R Results'!T101</f>
        <v>0</v>
      </c>
      <c r="X4" s="784" t="str">
        <f>'SAME R Results'!U101</f>
        <v>n</v>
      </c>
      <c r="Y4" s="784" t="str">
        <f>'SAME R Results'!V101</f>
        <v>y</v>
      </c>
      <c r="Z4" s="784" t="str">
        <f>'SAME R Results'!W101</f>
        <v>y</v>
      </c>
      <c r="AA4" s="784" t="str">
        <f>'SAME R Results'!X101</f>
        <v>n</v>
      </c>
      <c r="AB4" s="784" t="str">
        <f>'SAME R Results'!Y101</f>
        <v>n</v>
      </c>
      <c r="AC4" s="789"/>
      <c r="AD4" s="784" t="str">
        <f>'SAME R Results'!Z101</f>
        <v>y</v>
      </c>
      <c r="AE4" s="784">
        <f>'SAME R Results'!AA101</f>
        <v>10</v>
      </c>
      <c r="AF4" s="784" t="str">
        <f>'SAME R Results'!AB101</f>
        <v>y</v>
      </c>
      <c r="AG4" s="817">
        <f>'SAME R Results'!AC101</f>
        <v>3.852706928546E-2</v>
      </c>
      <c r="AH4" s="819">
        <f>'SAME R Results'!AD101</f>
        <v>0</v>
      </c>
      <c r="AI4" s="784">
        <f>'SAME R Results'!AE101</f>
        <v>58</v>
      </c>
      <c r="AJ4" s="784">
        <f>'SAME R Results'!AF101</f>
        <v>480</v>
      </c>
      <c r="AK4" s="784">
        <f>'SAME R Results'!AG101</f>
        <v>0</v>
      </c>
      <c r="AL4" s="784" t="str">
        <f>'SAME R Results'!AH101</f>
        <v>n</v>
      </c>
      <c r="AM4" s="784" t="str">
        <f>'SAME R Results'!AI101</f>
        <v>y</v>
      </c>
      <c r="AN4" s="784" t="str">
        <f>'SAME R Results'!AJ101</f>
        <v>y</v>
      </c>
      <c r="AO4" s="784" t="str">
        <f>'SAME R Results'!AK101</f>
        <v>n</v>
      </c>
      <c r="AP4" s="784" t="str">
        <f>'SAME R Results'!AL101</f>
        <v>n</v>
      </c>
      <c r="AQ4" s="784" t="str">
        <f>'SAME R Results'!AM101</f>
        <v>y</v>
      </c>
      <c r="AR4" s="817">
        <f>'SAME R Results'!AN101</f>
        <v>3.852706928546E-2</v>
      </c>
      <c r="AS4" s="819">
        <f>'SAME R Results'!AO101</f>
        <v>0</v>
      </c>
      <c r="AT4" s="784">
        <f>'SAME R Results'!AP101</f>
        <v>0</v>
      </c>
      <c r="AU4" s="789"/>
      <c r="AV4" s="821">
        <f>'SAME R Results'!AQ101</f>
        <v>0</v>
      </c>
      <c r="AW4" s="821">
        <f>'SAME R Results'!AR101</f>
        <v>5.4696210000000018</v>
      </c>
      <c r="AX4" s="821">
        <f>'SAME R Results'!AS101</f>
        <v>0</v>
      </c>
      <c r="AY4" s="821">
        <f>'SAME R Results'!AT101</f>
        <v>0</v>
      </c>
      <c r="AZ4" s="824"/>
      <c r="BA4" s="824"/>
      <c r="BB4" s="821">
        <f>'SAME R Results'!AU101</f>
        <v>0.5754089</v>
      </c>
      <c r="BC4" s="821">
        <f>'SAME R Results'!AV101</f>
        <v>4.9285889999999999E-2</v>
      </c>
      <c r="BD4" s="821">
        <f>'SAME R Results'!AW101</f>
        <v>5.1784979999999994</v>
      </c>
      <c r="BE4" s="821">
        <f>'SAME R Results'!AX101</f>
        <v>4.7215885000000002</v>
      </c>
      <c r="BF4" s="827">
        <f>'SAME R Results'!AY101</f>
        <v>7124.5</v>
      </c>
      <c r="BG4" s="784">
        <f>'SAME R Results'!AZ101</f>
        <v>0.67291259999999997</v>
      </c>
      <c r="BH4" s="784">
        <f>'SAME R Results'!BA101</f>
        <v>0.10229490999999999</v>
      </c>
      <c r="BI4" s="789"/>
      <c r="BJ4" s="784">
        <f>'SAME R Results'!BB101</f>
        <v>38.379599999999996</v>
      </c>
      <c r="BK4" s="784">
        <f>'SAME R Results'!BC101</f>
        <v>0.45690949999999919</v>
      </c>
      <c r="BL4" s="784">
        <f>'SAME R Results'!BD101</f>
        <v>258123.09072398374</v>
      </c>
      <c r="BM4" s="784">
        <f>'SAME R Results'!BE101</f>
        <v>78.526166726178445</v>
      </c>
      <c r="BN4" s="784">
        <f>'SAME R Results'!BF101</f>
        <v>0.52612301000000006</v>
      </c>
      <c r="BO4" s="784">
        <f>'SAME R Results'!BG101</f>
        <v>0.14265442249999999</v>
      </c>
      <c r="BP4" s="789"/>
      <c r="BQ4" s="784">
        <f>'SAME R Results'!BH101</f>
        <v>17.270820000000001</v>
      </c>
      <c r="BR4" s="817">
        <f>'SAME R Results'!BI101</f>
        <v>0.30421984529136165</v>
      </c>
      <c r="BS4" s="841">
        <f>'SAME R Results'!BJ101</f>
        <v>0.44812555565829937</v>
      </c>
      <c r="BT4" s="817">
        <f>'SAME R Results'!BL101</f>
        <v>3.6880946330282898</v>
      </c>
      <c r="BU4" s="817">
        <f>'SAME R Results'!BM101</f>
        <v>1.8633066199621118</v>
      </c>
      <c r="BV4" s="817">
        <f>'SAME R Results'!BN101</f>
        <v>0.25065793411164244</v>
      </c>
      <c r="BW4" s="784">
        <f>'SAME R Results'!BO101</f>
        <v>258123.09072398374</v>
      </c>
      <c r="BX4" s="784">
        <f>'SAME R Results'!BP101</f>
        <v>253869.88633966167</v>
      </c>
      <c r="BY4" s="784">
        <f>'SAME R Results'!BQ101</f>
        <v>241512.57084487329</v>
      </c>
      <c r="BZ4" s="784">
        <f>'SAME R Results'!BR101</f>
        <v>78.526166726178445</v>
      </c>
      <c r="CA4" s="784">
        <f>'SAME R Results'!BS101</f>
        <v>0.10141825002219639</v>
      </c>
      <c r="CB4" s="784">
        <f>'SAME R Results'!BT101</f>
        <v>0.45</v>
      </c>
      <c r="CC4" s="784">
        <f>'SAME R Results'!BV101</f>
        <v>1</v>
      </c>
      <c r="CD4" s="784">
        <f>'SAME R Results'!BW101</f>
        <v>1.42</v>
      </c>
      <c r="CE4" s="784">
        <f>'SAME R Results'!BZ101</f>
        <v>578.7984573834824</v>
      </c>
      <c r="CF4" s="26"/>
    </row>
    <row r="5" spans="1:84" s="2" customFormat="1" ht="16.5" customHeight="1" x14ac:dyDescent="0.25">
      <c r="A5" s="780">
        <v>2</v>
      </c>
      <c r="B5" s="784" t="str">
        <f>'SAME R Results'!A114</f>
        <v>10 (4)</v>
      </c>
      <c r="C5" s="831" t="str">
        <f>'SAME R Results'!B114</f>
        <v>Kapton</v>
      </c>
      <c r="D5" s="784" t="str">
        <f>'SAME R Results'!C114</f>
        <v>K14</v>
      </c>
      <c r="E5" s="784" t="str">
        <f>'SAME R Results'!D114</f>
        <v>61 K</v>
      </c>
      <c r="F5" s="784">
        <f>'SAME R Results'!E114</f>
        <v>0</v>
      </c>
      <c r="G5" s="784">
        <f>'SAME R Results'!F114</f>
        <v>108</v>
      </c>
      <c r="H5" s="785" t="str">
        <f>'SAME R Results'!G114</f>
        <v>Low flow run w/ aging</v>
      </c>
      <c r="I5" s="784">
        <f>'SAME R Results'!H114</f>
        <v>252</v>
      </c>
      <c r="J5" s="786">
        <f>'SAME R Results'!I114</f>
        <v>40430.305555555555</v>
      </c>
      <c r="K5" s="784">
        <f>'SAME R Results'!J114</f>
        <v>0</v>
      </c>
      <c r="L5" s="788"/>
      <c r="M5" s="788"/>
      <c r="N5" s="784">
        <f>'SAME R Results'!K114</f>
        <v>1</v>
      </c>
      <c r="O5" s="793">
        <f>'SAME R Results'!L114</f>
        <v>1.48</v>
      </c>
      <c r="P5" s="784">
        <f>'SAME R Results'!M114</f>
        <v>60</v>
      </c>
      <c r="Q5" s="784">
        <f>'SAME R Results'!N114</f>
        <v>11</v>
      </c>
      <c r="R5" s="784">
        <f>'SAME R Results'!O114</f>
        <v>8</v>
      </c>
      <c r="S5" s="784" t="str">
        <f>'SAME R Results'!P114</f>
        <v>n</v>
      </c>
      <c r="T5" s="784" t="str">
        <f>'SAME R Results'!Q114</f>
        <v>N</v>
      </c>
      <c r="U5" s="784">
        <f>'SAME R Results'!R114</f>
        <v>29.571428571428573</v>
      </c>
      <c r="V5" s="784" t="str">
        <f>'SAME R Results'!S114</f>
        <v>Y</v>
      </c>
      <c r="W5" s="784">
        <f>'SAME R Results'!T114</f>
        <v>90</v>
      </c>
      <c r="X5" s="784" t="str">
        <f>'SAME R Results'!U114</f>
        <v>n</v>
      </c>
      <c r="Y5" s="784" t="str">
        <f>'SAME R Results'!V114</f>
        <v>y</v>
      </c>
      <c r="Z5" s="784" t="str">
        <f>'SAME R Results'!W114</f>
        <v>y</v>
      </c>
      <c r="AA5" s="784" t="str">
        <f>'SAME R Results'!X114</f>
        <v>n</v>
      </c>
      <c r="AB5" s="784" t="str">
        <f>'SAME R Results'!Y114</f>
        <v>n</v>
      </c>
      <c r="AC5" s="789"/>
      <c r="AD5" s="784" t="str">
        <f>'SAME R Results'!Z114</f>
        <v>y</v>
      </c>
      <c r="AE5" s="784">
        <f>'SAME R Results'!AA114</f>
        <v>10</v>
      </c>
      <c r="AF5" s="784" t="str">
        <f>'SAME R Results'!AB114</f>
        <v>y</v>
      </c>
      <c r="AG5" s="817">
        <f>'SAME R Results'!AC114</f>
        <v>3.852706928546E-2</v>
      </c>
      <c r="AH5" s="819">
        <f>'SAME R Results'!AD114</f>
        <v>0</v>
      </c>
      <c r="AI5" s="784">
        <f>'SAME R Results'!AE114</f>
        <v>58</v>
      </c>
      <c r="AJ5" s="784">
        <f>'SAME R Results'!AF114</f>
        <v>480</v>
      </c>
      <c r="AK5" s="784">
        <f>'SAME R Results'!AG114</f>
        <v>0</v>
      </c>
      <c r="AL5" s="784" t="str">
        <f>'SAME R Results'!AH114</f>
        <v>n</v>
      </c>
      <c r="AM5" s="784" t="str">
        <f>'SAME R Results'!AI114</f>
        <v>y</v>
      </c>
      <c r="AN5" s="784" t="str">
        <f>'SAME R Results'!AJ114</f>
        <v>y</v>
      </c>
      <c r="AO5" s="784" t="str">
        <f>'SAME R Results'!AK114</f>
        <v>n</v>
      </c>
      <c r="AP5" s="784" t="str">
        <f>'SAME R Results'!AL114</f>
        <v>n</v>
      </c>
      <c r="AQ5" s="784" t="str">
        <f>'SAME R Results'!AM114</f>
        <v>y</v>
      </c>
      <c r="AR5" s="817">
        <f>'SAME R Results'!AN114</f>
        <v>3.852706928546E-2</v>
      </c>
      <c r="AS5" s="819">
        <f>'SAME R Results'!AO114</f>
        <v>0</v>
      </c>
      <c r="AT5" s="784">
        <f>'SAME R Results'!AP114</f>
        <v>0</v>
      </c>
      <c r="AU5" s="789"/>
      <c r="AV5" s="821">
        <f>'SAME R Results'!AQ114</f>
        <v>0</v>
      </c>
      <c r="AW5" s="821">
        <f>'SAME R Results'!AR114</f>
        <v>4.6021415000000001</v>
      </c>
      <c r="AX5" s="821">
        <f>'SAME R Results'!AS114</f>
        <v>0</v>
      </c>
      <c r="AY5" s="821">
        <f>'SAME R Results'!AT114</f>
        <v>0</v>
      </c>
      <c r="AZ5" s="824"/>
      <c r="BA5" s="824"/>
      <c r="BB5" s="821">
        <f>'SAME R Results'!AU114</f>
        <v>0.46356204999999989</v>
      </c>
      <c r="BC5" s="821">
        <f>'SAME R Results'!AV114</f>
        <v>7.0114144999999989E-2</v>
      </c>
      <c r="BD5" s="821">
        <f>'SAME R Results'!AW114</f>
        <v>5.1120915000000009</v>
      </c>
      <c r="BE5" s="821">
        <f>'SAME R Results'!AX114</f>
        <v>4.7208705000000002</v>
      </c>
      <c r="BF5" s="827">
        <f>'SAME R Results'!AY114</f>
        <v>13540</v>
      </c>
      <c r="BG5" s="784">
        <f>'SAME R Results'!AZ114</f>
        <v>0.56076055000000002</v>
      </c>
      <c r="BH5" s="784">
        <f>'SAME R Results'!BA114</f>
        <v>0.12005624500000001</v>
      </c>
      <c r="BI5" s="789"/>
      <c r="BJ5" s="784">
        <f>'SAME R Results'!BB114</f>
        <v>33.148649999999996</v>
      </c>
      <c r="BK5" s="784">
        <f>'SAME R Results'!BC114</f>
        <v>0.39122100000000071</v>
      </c>
      <c r="BL5" s="784">
        <f>'SAME R Results'!BD114</f>
        <v>495068.20928105974</v>
      </c>
      <c r="BM5" s="784">
        <f>'SAME R Results'!BE114</f>
        <v>66.67123351132058</v>
      </c>
      <c r="BN5" s="784">
        <f>'SAME R Results'!BF114</f>
        <v>0.39344790499999993</v>
      </c>
      <c r="BO5" s="784">
        <f>'SAME R Results'!BG114</f>
        <v>0.11017607625</v>
      </c>
      <c r="BP5" s="789"/>
      <c r="BQ5" s="784">
        <f>'SAME R Results'!BH114</f>
        <v>14.916892499999999</v>
      </c>
      <c r="BR5" s="817">
        <f>'SAME R Results'!BI114</f>
        <v>0.1346708034598724</v>
      </c>
      <c r="BS5" s="817">
        <f>'SAME R Results'!BJ114</f>
        <v>0.34348579768208154</v>
      </c>
      <c r="BT5" s="817">
        <f>'SAME R Results'!BL114</f>
        <v>3.5710829282686487</v>
      </c>
      <c r="BU5" s="817">
        <f>'SAME R Results'!BM114</f>
        <v>2.6317062440357741</v>
      </c>
      <c r="BV5" s="817">
        <f>'SAME R Results'!BN114</f>
        <v>8.432489020675428E-2</v>
      </c>
      <c r="BW5" s="784">
        <f>'SAME R Results'!BO114</f>
        <v>495068.20928105974</v>
      </c>
      <c r="BX5" s="784">
        <f>'SAME R Results'!BP114</f>
        <v>486985.06135998154</v>
      </c>
      <c r="BY5" s="784">
        <f>'SAME R Results'!BQ114</f>
        <v>461245.5068495571</v>
      </c>
      <c r="BZ5" s="784">
        <f>'SAME R Results'!BR114</f>
        <v>66.67123351132058</v>
      </c>
      <c r="CA5" s="784">
        <f>'SAME R Results'!BS114</f>
        <v>8.6837654266181452E-2</v>
      </c>
      <c r="CB5" s="784">
        <f>'SAME R Results'!BT114</f>
        <v>0.45</v>
      </c>
      <c r="CC5" s="784">
        <f>'SAME R Results'!BV114</f>
        <v>1</v>
      </c>
      <c r="CD5" s="784">
        <f>'SAME R Results'!BW114</f>
        <v>1.42</v>
      </c>
      <c r="CE5" s="784">
        <f>'SAME R Results'!BZ114</f>
        <v>579.39177547442239</v>
      </c>
      <c r="CF5" s="26"/>
    </row>
    <row r="6" spans="1:84" s="2" customFormat="1" ht="16.5" customHeight="1" x14ac:dyDescent="0.25">
      <c r="A6" s="778">
        <v>1</v>
      </c>
      <c r="B6" s="779">
        <f>'SAME1 Flight Tests 8-27-09'!A40</f>
        <v>4</v>
      </c>
      <c r="C6" s="830" t="str">
        <f>'SAME1 Flight Tests 8-27-09'!B40</f>
        <v>Kapton</v>
      </c>
      <c r="D6" s="782"/>
      <c r="E6" s="805" t="str">
        <f>'SAME1 Flight Tests 8-27-09'!C40</f>
        <v>33 K</v>
      </c>
      <c r="F6" s="779">
        <f>'SAME1 Flight Tests 8-27-09'!D40</f>
        <v>6</v>
      </c>
      <c r="G6" s="779">
        <f>'SAME1 Flight Tests 8-27-09'!E40</f>
        <v>33</v>
      </c>
      <c r="H6" s="779" t="str">
        <f>'SAME1 Flight Tests 8-27-09'!F40</f>
        <v>lower flow (2)</v>
      </c>
      <c r="I6" s="779">
        <f>'SAME1 Flight Tests 8-27-09'!G40</f>
        <v>273</v>
      </c>
      <c r="J6" s="791">
        <f>'SAME1 Flight Tests 8-27-09'!H40</f>
        <v>39355</v>
      </c>
      <c r="K6" s="779">
        <f>'SAME1 Flight Tests 8-27-09'!I40</f>
        <v>0</v>
      </c>
      <c r="L6" s="779" t="str">
        <f>'SAME1 Flight Tests 8-27-09'!J40</f>
        <v>n</v>
      </c>
      <c r="M6" s="779" t="str">
        <f>'SAME1 Flight Tests 8-27-09'!K40</f>
        <v>n</v>
      </c>
      <c r="N6" s="779">
        <f>'SAME1 Flight Tests 8-27-09'!L40</f>
        <v>2</v>
      </c>
      <c r="O6" s="804">
        <f>'SAME1 Flight Tests 8-27-09'!M40</f>
        <v>1.38</v>
      </c>
      <c r="P6" s="805">
        <f>'SAME1 Flight Tests 8-27-09'!N40</f>
        <v>60</v>
      </c>
      <c r="Q6" s="805">
        <f>'SAME1 Flight Tests 8-27-09'!O40</f>
        <v>11</v>
      </c>
      <c r="R6" s="805">
        <f>'SAME1 Flight Tests 8-27-09'!P40</f>
        <v>8</v>
      </c>
      <c r="S6" s="806"/>
      <c r="T6" s="806"/>
      <c r="U6" s="805">
        <f>'SAME1 Flight Tests 8-27-09'!Q40</f>
        <v>11</v>
      </c>
      <c r="V6" s="806"/>
      <c r="W6" s="806"/>
      <c r="X6" s="806"/>
      <c r="Y6" s="806"/>
      <c r="Z6" s="806"/>
      <c r="AA6" s="805" t="str">
        <f>'SAME1 Flight Tests 8-27-09'!R40</f>
        <v>n</v>
      </c>
      <c r="AB6" s="805" t="str">
        <f>'SAME1 Flight Tests 8-27-09'!S40</f>
        <v>n</v>
      </c>
      <c r="AC6" s="805">
        <f>'SAME1 Flight Tests 8-27-09'!T40</f>
        <v>1</v>
      </c>
      <c r="AD6" s="806"/>
      <c r="AE6" s="805">
        <f>'SAME1 Flight Tests 8-27-09'!U40</f>
        <v>10</v>
      </c>
      <c r="AF6" s="806"/>
      <c r="AG6" s="816">
        <f>'SAME1 Flight Tests 8-27-09'!V40</f>
        <v>3.852706928546E-2</v>
      </c>
      <c r="AH6" s="818">
        <f>'SAME1 Flight Tests 8-27-09'!W40</f>
        <v>0</v>
      </c>
      <c r="AI6" s="806"/>
      <c r="AJ6" s="806"/>
      <c r="AK6" s="806"/>
      <c r="AL6" s="806"/>
      <c r="AM6" s="806"/>
      <c r="AN6" s="806"/>
      <c r="AO6" s="806"/>
      <c r="AP6" s="806"/>
      <c r="AQ6" s="806"/>
      <c r="AR6" s="806"/>
      <c r="AS6" s="806"/>
      <c r="AT6" s="806"/>
      <c r="AU6" s="805">
        <f>'SAME1 Flight Tests 8-27-09'!X40</f>
        <v>1.08</v>
      </c>
      <c r="AV6" s="820">
        <f>'SAME1 Flight Tests 8-27-09'!Y40</f>
        <v>3.3642119999999998</v>
      </c>
      <c r="AW6" s="820">
        <f>'SAME1 Flight Tests 8-27-09'!Z40</f>
        <v>5.0839389999999991</v>
      </c>
      <c r="AX6" s="820">
        <f>'SAME1 Flight Tests 8-27-09'!AA40</f>
        <v>4.6117100000000004</v>
      </c>
      <c r="AY6" s="822"/>
      <c r="AZ6" s="822"/>
      <c r="BA6" s="820">
        <f>'SAME1 Flight Tests 8-27-09'!AC40</f>
        <v>4.8924564999999998</v>
      </c>
      <c r="BB6" s="822"/>
      <c r="BC6" s="822"/>
      <c r="BD6" s="820">
        <f>'SAME1 Flight Tests 8-27-09'!AB40</f>
        <v>5.7856904999999994</v>
      </c>
      <c r="BE6" s="820">
        <f>'SAME1 Flight Tests 8-27-09'!AD40</f>
        <v>4.6646415000000001</v>
      </c>
      <c r="BF6" s="826">
        <f>'SAME1 Flight Tests 8-27-09'!AE40</f>
        <v>36820</v>
      </c>
      <c r="BG6" s="806"/>
      <c r="BH6" s="806"/>
      <c r="BI6" s="805">
        <f>'SAME1 Flight Tests 8-27-09'!AF40</f>
        <v>29.332799999999999</v>
      </c>
      <c r="BJ6" s="805">
        <f>'SAME1 Flight Tests 8-27-09'!AG40</f>
        <v>39.795949999999998</v>
      </c>
      <c r="BK6" s="805">
        <f>'SAME1 Flight Tests 8-27-09'!AH40</f>
        <v>1.1210489999999993</v>
      </c>
      <c r="BL6" s="805">
        <f>'SAME1 Flight Tests 8-27-09'!AK40</f>
        <v>1390760.7766112036</v>
      </c>
      <c r="BM6" s="805">
        <f>'SAME1 Flight Tests 8-27-09'!AL40</f>
        <v>211.79027632252951</v>
      </c>
      <c r="BN6" s="806"/>
      <c r="BO6" s="805"/>
      <c r="BP6" s="806"/>
      <c r="BQ6" s="805">
        <f>'SAME1 Flight Tests 8-27-09'!AM40</f>
        <v>17.908177500000001</v>
      </c>
      <c r="BR6" s="816">
        <f>'SAME1 Flight Tests 8-27-09'!AP40</f>
        <v>0.15228375712362852</v>
      </c>
      <c r="BS6" s="816">
        <f>'SAME1 Flight Tests 8-27-09'!AQ40</f>
        <v>0.25967162312878556</v>
      </c>
      <c r="BT6" s="816"/>
      <c r="BU6" s="816">
        <f>'SAME1 Flight Tests 8-27-09'!AS40</f>
        <v>2.0761780775587804</v>
      </c>
      <c r="BV6" s="816">
        <f>'SAME1 Flight Tests 8-27-09'!AT40</f>
        <v>0.11661868188901976</v>
      </c>
      <c r="BW6" s="807">
        <f>'SAME1 Flight Tests 8-27-09'!BB40</f>
        <v>1390760.7766112036</v>
      </c>
      <c r="BX6" s="807">
        <f>'SAME1 Flight Tests 8-27-09'!BC40</f>
        <v>1368779.8677150367</v>
      </c>
      <c r="BY6" s="807">
        <f>'SAME1 Flight Tests 8-27-09'!BD40</f>
        <v>1276536.5056864277</v>
      </c>
      <c r="BZ6" s="806"/>
      <c r="CA6" s="805">
        <f>'SAME1 Flight Tests 8-27-09'!BG40</f>
        <v>0.24056845493562215</v>
      </c>
      <c r="CB6" s="805">
        <f>'SAME1 Flight Tests 8-27-09'!BF40</f>
        <v>0.45</v>
      </c>
      <c r="CC6" s="783"/>
      <c r="CD6" s="805">
        <f>'SAME1 Flight Tests 8-27-09'!BE40</f>
        <v>1.42</v>
      </c>
      <c r="CE6" s="805">
        <f>'SAME1 Flight Tests 8-27-09'!BH40</f>
        <v>417.30093380418288</v>
      </c>
      <c r="CF6" s="26"/>
    </row>
    <row r="7" spans="1:84" s="2" customFormat="1" ht="16.5" customHeight="1" x14ac:dyDescent="0.25">
      <c r="A7" s="780">
        <v>2</v>
      </c>
      <c r="B7" s="784" t="str">
        <f>'SAME R Results'!A122</f>
        <v>11(4)</v>
      </c>
      <c r="C7" s="831" t="str">
        <f>'SAME R Results'!B122</f>
        <v>Kapton</v>
      </c>
      <c r="D7" s="784" t="str">
        <f>'SAME R Results'!C122</f>
        <v>K16</v>
      </c>
      <c r="E7" s="784" t="str">
        <f>'SAME R Results'!D122</f>
        <v>67 K</v>
      </c>
      <c r="F7" s="784">
        <f>'SAME R Results'!E122</f>
        <v>0</v>
      </c>
      <c r="G7" s="784">
        <f>'SAME R Results'!F122</f>
        <v>114</v>
      </c>
      <c r="H7" s="785" t="str">
        <f>'SAME R Results'!G122</f>
        <v>low flow run w STS no Ptrak</v>
      </c>
      <c r="I7" s="784">
        <f>'SAME R Results'!H122</f>
        <v>253</v>
      </c>
      <c r="J7" s="786">
        <f>'SAME R Results'!I122</f>
        <v>40430.305555555555</v>
      </c>
      <c r="K7" s="784">
        <f>'SAME R Results'!J122</f>
        <v>0</v>
      </c>
      <c r="L7" s="788"/>
      <c r="M7" s="788"/>
      <c r="N7" s="784">
        <f>'SAME R Results'!K122</f>
        <v>2</v>
      </c>
      <c r="O7" s="793">
        <f>'SAME R Results'!L122</f>
        <v>1.43</v>
      </c>
      <c r="P7" s="784">
        <f>'SAME R Results'!M122</f>
        <v>60</v>
      </c>
      <c r="Q7" s="784">
        <f>'SAME R Results'!N122</f>
        <v>11</v>
      </c>
      <c r="R7" s="784">
        <f>'SAME R Results'!O122</f>
        <v>8</v>
      </c>
      <c r="S7" s="784" t="str">
        <f>'SAME R Results'!P122</f>
        <v>n</v>
      </c>
      <c r="T7" s="784" t="str">
        <f>'SAME R Results'!Q122</f>
        <v>n</v>
      </c>
      <c r="U7" s="784">
        <f>'SAME R Results'!R122</f>
        <v>28.285714285714285</v>
      </c>
      <c r="V7" s="784" t="str">
        <f>'SAME R Results'!S122</f>
        <v>n</v>
      </c>
      <c r="W7" s="784">
        <f>'SAME R Results'!T122</f>
        <v>0</v>
      </c>
      <c r="X7" s="784" t="str">
        <f>'SAME R Results'!U122</f>
        <v>y</v>
      </c>
      <c r="Y7" s="784" t="str">
        <f>'SAME R Results'!V122</f>
        <v>n</v>
      </c>
      <c r="Z7" s="784" t="str">
        <f>'SAME R Results'!W122</f>
        <v>y</v>
      </c>
      <c r="AA7" s="784" t="str">
        <f>'SAME R Results'!X122</f>
        <v>n</v>
      </c>
      <c r="AB7" s="784" t="str">
        <f>'SAME R Results'!Y122</f>
        <v>n</v>
      </c>
      <c r="AC7" s="789"/>
      <c r="AD7" s="784" t="str">
        <f>'SAME R Results'!Z122</f>
        <v>y</v>
      </c>
      <c r="AE7" s="784">
        <f>'SAME R Results'!AA122</f>
        <v>10</v>
      </c>
      <c r="AF7" s="784" t="str">
        <f>'SAME R Results'!AB122</f>
        <v>y</v>
      </c>
      <c r="AG7" s="817">
        <f>'SAME R Results'!AC122</f>
        <v>3.852706928546E-2</v>
      </c>
      <c r="AH7" s="819">
        <f>'SAME R Results'!AD122</f>
        <v>0</v>
      </c>
      <c r="AI7" s="784">
        <f>'SAME R Results'!AE122</f>
        <v>0</v>
      </c>
      <c r="AJ7" s="784">
        <f>'SAME R Results'!AF122</f>
        <v>0</v>
      </c>
      <c r="AK7" s="784">
        <f>'SAME R Results'!AG122</f>
        <v>0</v>
      </c>
      <c r="AL7" s="784">
        <f>'SAME R Results'!AH122</f>
        <v>0</v>
      </c>
      <c r="AM7" s="784">
        <f>'SAME R Results'!AI122</f>
        <v>0</v>
      </c>
      <c r="AN7" s="784">
        <f>'SAME R Results'!AJ122</f>
        <v>0</v>
      </c>
      <c r="AO7" s="784">
        <f>'SAME R Results'!AK122</f>
        <v>0</v>
      </c>
      <c r="AP7" s="784">
        <f>'SAME R Results'!AL122</f>
        <v>0</v>
      </c>
      <c r="AQ7" s="784">
        <f>'SAME R Results'!AM122</f>
        <v>0</v>
      </c>
      <c r="AR7" s="817">
        <f>'SAME R Results'!AN122</f>
        <v>0</v>
      </c>
      <c r="AS7" s="819">
        <f>'SAME R Results'!AO122</f>
        <v>0</v>
      </c>
      <c r="AT7" s="784">
        <f>'SAME R Results'!AP122</f>
        <v>0</v>
      </c>
      <c r="AU7" s="789"/>
      <c r="AV7" s="821">
        <f>'SAME R Results'!AQ122</f>
        <v>0</v>
      </c>
      <c r="AW7" s="821">
        <f>'SAME R Results'!AR122</f>
        <v>0.76524354999999988</v>
      </c>
      <c r="AX7" s="821">
        <f>'SAME R Results'!AS122</f>
        <v>4.9595634999999998</v>
      </c>
      <c r="AY7" s="821">
        <f>'SAME R Results'!AT122</f>
        <v>5.1737520000000021</v>
      </c>
      <c r="AZ7" s="824"/>
      <c r="BA7" s="824"/>
      <c r="BB7" s="821">
        <f>'SAME R Results'!AU122</f>
        <v>0</v>
      </c>
      <c r="BC7" s="821">
        <f>'SAME R Results'!AV122</f>
        <v>0</v>
      </c>
      <c r="BD7" s="821">
        <f>'SAME R Results'!AW122</f>
        <v>5.1720425000000008</v>
      </c>
      <c r="BE7" s="821">
        <f>'SAME R Results'!AX122</f>
        <v>4.7013859999999994</v>
      </c>
      <c r="BF7" s="827" t="str">
        <f>'SAME R Results'!AY122</f>
        <v>n/a</v>
      </c>
      <c r="BG7" s="784">
        <f>'SAME R Results'!AZ122</f>
        <v>0</v>
      </c>
      <c r="BH7" s="784">
        <f>'SAME R Results'!BA122</f>
        <v>0</v>
      </c>
      <c r="BI7" s="789"/>
      <c r="BJ7" s="784">
        <f>'SAME R Results'!BB122</f>
        <v>5.2118999999999991</v>
      </c>
      <c r="BK7" s="784">
        <f>'SAME R Results'!BC122</f>
        <v>0.47065650000000137</v>
      </c>
      <c r="BL7" s="784"/>
      <c r="BM7" s="784">
        <f>'SAME R Results'!BE122</f>
        <v>81.033945832324562</v>
      </c>
      <c r="BN7" s="784">
        <f>'SAME R Results'!BF122</f>
        <v>0</v>
      </c>
      <c r="BO7" s="784">
        <f>'SAME R Results'!BG122</f>
        <v>0</v>
      </c>
      <c r="BP7" s="789"/>
      <c r="BQ7" s="784">
        <f>'SAME R Results'!BH122</f>
        <v>2.3453549999999996</v>
      </c>
      <c r="BR7" s="817">
        <f>'SAME R Results'!BI122</f>
        <v>0</v>
      </c>
      <c r="BS7" s="817">
        <f>'SAME R Results'!BJ122</f>
        <v>0</v>
      </c>
      <c r="BT7" s="817">
        <f>'SAME R Results'!BL122</f>
        <v>0</v>
      </c>
      <c r="BU7" s="817">
        <f>'SAME R Results'!BM122</f>
        <v>0</v>
      </c>
      <c r="BV7" s="817">
        <f>'SAME R Results'!BN122</f>
        <v>0</v>
      </c>
      <c r="BW7" s="784" t="e">
        <f>'SAME R Results'!BO122</f>
        <v>#VALUE!</v>
      </c>
      <c r="BX7" s="784" t="e">
        <f>'SAME R Results'!BP122</f>
        <v>#VALUE!</v>
      </c>
      <c r="BY7" s="784" t="e">
        <f>'SAME R Results'!BQ122</f>
        <v>#VALUE!</v>
      </c>
      <c r="BZ7" s="784">
        <f>'SAME R Results'!BR122</f>
        <v>81.033945832324562</v>
      </c>
      <c r="CA7" s="784">
        <f>'SAME R Results'!BS122</f>
        <v>0.1044696128917698</v>
      </c>
      <c r="CB7" s="784">
        <f>'SAME R Results'!BT122</f>
        <v>0.45</v>
      </c>
      <c r="CC7" s="784">
        <f>'SAME R Results'!BV122</f>
        <v>1</v>
      </c>
      <c r="CD7" s="784">
        <f>'SAME R Results'!BW122</f>
        <v>1.42</v>
      </c>
      <c r="CE7" s="784">
        <f>'SAME R Results'!BZ122</f>
        <v>497.24008696531865</v>
      </c>
      <c r="CF7" s="26"/>
    </row>
    <row r="8" spans="1:84" s="2" customFormat="1" ht="16.5" customHeight="1" x14ac:dyDescent="0.25">
      <c r="A8" s="780">
        <v>2</v>
      </c>
      <c r="B8" s="784" t="str">
        <f>'SAME R Results'!A120</f>
        <v>11(4)</v>
      </c>
      <c r="C8" s="831" t="str">
        <f>'SAME R Results'!B120</f>
        <v>Kapton</v>
      </c>
      <c r="D8" s="784" t="str">
        <f>'SAME R Results'!C120</f>
        <v>K15</v>
      </c>
      <c r="E8" s="784" t="str">
        <f>'SAME R Results'!D120</f>
        <v>65 K</v>
      </c>
      <c r="F8" s="784">
        <f>'SAME R Results'!E120</f>
        <v>0</v>
      </c>
      <c r="G8" s="784">
        <f>'SAME R Results'!F120</f>
        <v>112</v>
      </c>
      <c r="H8" s="785" t="str">
        <f>'SAME R Results'!G120</f>
        <v>low flow run w STS</v>
      </c>
      <c r="I8" s="784">
        <f>'SAME R Results'!H120</f>
        <v>253</v>
      </c>
      <c r="J8" s="786">
        <f>'SAME R Results'!I120</f>
        <v>40430.305555555555</v>
      </c>
      <c r="K8" s="784">
        <f>'SAME R Results'!J120</f>
        <v>0</v>
      </c>
      <c r="L8" s="788"/>
      <c r="M8" s="788"/>
      <c r="N8" s="784">
        <f>'SAME R Results'!K120</f>
        <v>2</v>
      </c>
      <c r="O8" s="793">
        <f>'SAME R Results'!L120</f>
        <v>1.48</v>
      </c>
      <c r="P8" s="784">
        <f>'SAME R Results'!M120</f>
        <v>60</v>
      </c>
      <c r="Q8" s="784">
        <f>'SAME R Results'!N120</f>
        <v>11</v>
      </c>
      <c r="R8" s="784">
        <f>'SAME R Results'!O120</f>
        <v>8</v>
      </c>
      <c r="S8" s="784" t="str">
        <f>'SAME R Results'!P120</f>
        <v>n</v>
      </c>
      <c r="T8" s="784" t="str">
        <f>'SAME R Results'!Q120</f>
        <v>n</v>
      </c>
      <c r="U8" s="784">
        <f>'SAME R Results'!R120</f>
        <v>22.285714285714285</v>
      </c>
      <c r="V8" s="784" t="str">
        <f>'SAME R Results'!S120</f>
        <v>n</v>
      </c>
      <c r="W8" s="784">
        <f>'SAME R Results'!T120</f>
        <v>0</v>
      </c>
      <c r="X8" s="784" t="str">
        <f>'SAME R Results'!U120</f>
        <v>y</v>
      </c>
      <c r="Y8" s="784" t="str">
        <f>'SAME R Results'!V120</f>
        <v>n</v>
      </c>
      <c r="Z8" s="784" t="str">
        <f>'SAME R Results'!W120</f>
        <v>y</v>
      </c>
      <c r="AA8" s="784" t="str">
        <f>'SAME R Results'!X120</f>
        <v>n</v>
      </c>
      <c r="AB8" s="784" t="str">
        <f>'SAME R Results'!Y120</f>
        <v>n</v>
      </c>
      <c r="AC8" s="789"/>
      <c r="AD8" s="784" t="str">
        <f>'SAME R Results'!Z120</f>
        <v>y</v>
      </c>
      <c r="AE8" s="784">
        <f>'SAME R Results'!AA120</f>
        <v>10</v>
      </c>
      <c r="AF8" s="784" t="str">
        <f>'SAME R Results'!AB120</f>
        <v>y</v>
      </c>
      <c r="AG8" s="817">
        <f>'SAME R Results'!AC120</f>
        <v>3.852706928546E-2</v>
      </c>
      <c r="AH8" s="819">
        <f>'SAME R Results'!AD120</f>
        <v>0</v>
      </c>
      <c r="AI8" s="784">
        <f>'SAME R Results'!AE120</f>
        <v>0</v>
      </c>
      <c r="AJ8" s="784">
        <f>'SAME R Results'!AF120</f>
        <v>0</v>
      </c>
      <c r="AK8" s="784">
        <f>'SAME R Results'!AG120</f>
        <v>0</v>
      </c>
      <c r="AL8" s="784">
        <f>'SAME R Results'!AH120</f>
        <v>0</v>
      </c>
      <c r="AM8" s="784">
        <f>'SAME R Results'!AI120</f>
        <v>0</v>
      </c>
      <c r="AN8" s="784">
        <f>'SAME R Results'!AJ120</f>
        <v>0</v>
      </c>
      <c r="AO8" s="784">
        <f>'SAME R Results'!AK120</f>
        <v>0</v>
      </c>
      <c r="AP8" s="784">
        <f>'SAME R Results'!AL120</f>
        <v>0</v>
      </c>
      <c r="AQ8" s="784">
        <f>'SAME R Results'!AM120</f>
        <v>0</v>
      </c>
      <c r="AR8" s="817">
        <f>'SAME R Results'!AN120</f>
        <v>0</v>
      </c>
      <c r="AS8" s="819">
        <f>'SAME R Results'!AO120</f>
        <v>0</v>
      </c>
      <c r="AT8" s="784">
        <f>'SAME R Results'!AP120</f>
        <v>0</v>
      </c>
      <c r="AU8" s="789"/>
      <c r="AV8" s="821">
        <f>'SAME R Results'!AQ120</f>
        <v>0</v>
      </c>
      <c r="AW8" s="821">
        <f>'SAME R Results'!AR120</f>
        <v>5.4159850000000009</v>
      </c>
      <c r="AX8" s="821">
        <f>'SAME R Results'!AS120</f>
        <v>4.5750275</v>
      </c>
      <c r="AY8" s="821">
        <f>'SAME R Results'!AT120</f>
        <v>5.1413255000000007</v>
      </c>
      <c r="AZ8" s="824"/>
      <c r="BA8" s="824"/>
      <c r="BB8" s="821">
        <f>'SAME R Results'!AU120</f>
        <v>0</v>
      </c>
      <c r="BC8" s="821">
        <f>'SAME R Results'!AV120</f>
        <v>0</v>
      </c>
      <c r="BD8" s="821">
        <f>'SAME R Results'!AW120</f>
        <v>6.2289425000000005</v>
      </c>
      <c r="BE8" s="821">
        <f>'SAME R Results'!AX120</f>
        <v>4.7178950000000004</v>
      </c>
      <c r="BF8" s="827">
        <f>'SAME R Results'!AY120</f>
        <v>42430</v>
      </c>
      <c r="BG8" s="784">
        <f>'SAME R Results'!AZ120</f>
        <v>0</v>
      </c>
      <c r="BH8" s="784">
        <f>'SAME R Results'!BA120</f>
        <v>0</v>
      </c>
      <c r="BI8" s="789"/>
      <c r="BJ8" s="784">
        <f>'SAME R Results'!BB120</f>
        <v>62.8611</v>
      </c>
      <c r="BK8" s="784">
        <f>'SAME R Results'!BC120</f>
        <v>1.5110475000000001</v>
      </c>
      <c r="BL8" s="784">
        <f>'SAME R Results'!BD120</f>
        <v>1615017.6733915848</v>
      </c>
      <c r="BM8" s="784">
        <f>'SAME R Results'!BE120</f>
        <v>307.8509299586508</v>
      </c>
      <c r="BN8" s="784">
        <f>'SAME R Results'!BF120</f>
        <v>0</v>
      </c>
      <c r="BO8" s="784">
        <f>'SAME R Results'!BG120</f>
        <v>0</v>
      </c>
      <c r="BP8" s="789"/>
      <c r="BQ8" s="784">
        <f>'SAME R Results'!BH120</f>
        <v>28.287495</v>
      </c>
      <c r="BR8" s="817">
        <f>'SAME R Results'!BI120</f>
        <v>0.19061768489019365</v>
      </c>
      <c r="BS8" s="817">
        <f>'SAME R Results'!BJ120</f>
        <v>0.28666637066468903</v>
      </c>
      <c r="BT8" s="817">
        <f>'SAME R Results'!BL120</f>
        <v>0</v>
      </c>
      <c r="BU8" s="817">
        <f>'SAME R Results'!BM120</f>
        <v>1.8941825311333986</v>
      </c>
      <c r="BV8" s="817">
        <f>'SAME R Results'!BN120</f>
        <v>0.15543771805529163</v>
      </c>
      <c r="BW8" s="784">
        <f>'SAME R Results'!BO120</f>
        <v>1615017.6733915848</v>
      </c>
      <c r="BX8" s="784">
        <f>'SAME R Results'!BP120</f>
        <v>1589687.6906521944</v>
      </c>
      <c r="BY8" s="784">
        <f>'SAME R Results'!BQ120</f>
        <v>1477211.5542533272</v>
      </c>
      <c r="BZ8" s="784">
        <f>'SAME R Results'!BR120</f>
        <v>307.8509299586508</v>
      </c>
      <c r="CA8" s="784">
        <f>'SAME R Results'!BS120</f>
        <v>0.33540075912279144</v>
      </c>
      <c r="CB8" s="784">
        <f>'SAME R Results'!BT120</f>
        <v>0.45</v>
      </c>
      <c r="CC8" s="784">
        <f>'SAME R Results'!BV120</f>
        <v>1</v>
      </c>
      <c r="CD8" s="784">
        <f>'SAME R Results'!BW120</f>
        <v>1.42</v>
      </c>
      <c r="CE8" s="784">
        <f>'SAME R Results'!BZ120</f>
        <v>583.20436719326278</v>
      </c>
      <c r="CF8" s="26"/>
    </row>
    <row r="9" spans="1:84" s="2" customFormat="1" ht="16.5" customHeight="1" x14ac:dyDescent="0.25">
      <c r="A9" s="778">
        <v>1</v>
      </c>
      <c r="B9" s="779">
        <f>'SAME1 Flight Tests 8-27-09'!A36</f>
        <v>4</v>
      </c>
      <c r="C9" s="830" t="str">
        <f>'SAME1 Flight Tests 8-27-09'!B36</f>
        <v>Kapton</v>
      </c>
      <c r="D9" s="782"/>
      <c r="E9" s="805" t="str">
        <f>'SAME1 Flight Tests 8-27-09'!C36</f>
        <v>30 K</v>
      </c>
      <c r="F9" s="779">
        <f>'SAME1 Flight Tests 8-27-09'!D36</f>
        <v>5</v>
      </c>
      <c r="G9" s="779">
        <f>'SAME1 Flight Tests 8-27-09'!E36</f>
        <v>30</v>
      </c>
      <c r="H9" s="779" t="str">
        <f>'SAME1 Flight Tests 8-27-09'!F36</f>
        <v>Air flow down (4)</v>
      </c>
      <c r="I9" s="779">
        <f>'SAME1 Flight Tests 8-27-09'!G36</f>
        <v>272</v>
      </c>
      <c r="J9" s="791">
        <f>'SAME1 Flight Tests 8-27-09'!H36</f>
        <v>39354</v>
      </c>
      <c r="K9" s="779">
        <f>'SAME1 Flight Tests 8-27-09'!I36</f>
        <v>0</v>
      </c>
      <c r="L9" s="779" t="str">
        <f>'SAME1 Flight Tests 8-27-09'!J36</f>
        <v>n</v>
      </c>
      <c r="M9" s="779" t="str">
        <f>'SAME1 Flight Tests 8-27-09'!K36</f>
        <v>n</v>
      </c>
      <c r="N9" s="779">
        <f>'SAME1 Flight Tests 8-27-09'!L36</f>
        <v>4</v>
      </c>
      <c r="O9" s="804">
        <f>'SAME1 Flight Tests 8-27-09'!M36</f>
        <v>1.38</v>
      </c>
      <c r="P9" s="805">
        <f>'SAME1 Flight Tests 8-27-09'!N36</f>
        <v>60</v>
      </c>
      <c r="Q9" s="805">
        <f>'SAME1 Flight Tests 8-27-09'!O36</f>
        <v>11</v>
      </c>
      <c r="R9" s="805">
        <f>'SAME1 Flight Tests 8-27-09'!P36</f>
        <v>8</v>
      </c>
      <c r="S9" s="806"/>
      <c r="T9" s="806"/>
      <c r="U9" s="805">
        <f>'SAME1 Flight Tests 8-27-09'!Q36</f>
        <v>11</v>
      </c>
      <c r="V9" s="806"/>
      <c r="W9" s="806"/>
      <c r="X9" s="806"/>
      <c r="Y9" s="806"/>
      <c r="Z9" s="806"/>
      <c r="AA9" s="805" t="str">
        <f>'SAME1 Flight Tests 8-27-09'!R36</f>
        <v>n</v>
      </c>
      <c r="AB9" s="805" t="str">
        <f>'SAME1 Flight Tests 8-27-09'!S36</f>
        <v>n</v>
      </c>
      <c r="AC9" s="805">
        <f>'SAME1 Flight Tests 8-27-09'!T36</f>
        <v>1</v>
      </c>
      <c r="AD9" s="806"/>
      <c r="AE9" s="805">
        <f>'SAME1 Flight Tests 8-27-09'!U36</f>
        <v>10</v>
      </c>
      <c r="AF9" s="806"/>
      <c r="AG9" s="816">
        <f>'SAME1 Flight Tests 8-27-09'!V36</f>
        <v>3.852706928546E-2</v>
      </c>
      <c r="AH9" s="818">
        <f>'SAME1 Flight Tests 8-27-09'!W36</f>
        <v>0</v>
      </c>
      <c r="AI9" s="806"/>
      <c r="AJ9" s="806"/>
      <c r="AK9" s="806"/>
      <c r="AL9" s="806"/>
      <c r="AM9" s="806"/>
      <c r="AN9" s="806"/>
      <c r="AO9" s="806"/>
      <c r="AP9" s="806"/>
      <c r="AQ9" s="806"/>
      <c r="AR9" s="806"/>
      <c r="AS9" s="806"/>
      <c r="AT9" s="806"/>
      <c r="AU9" s="805">
        <f>'SAME1 Flight Tests 8-27-09'!X36</f>
        <v>1.0900000000000001</v>
      </c>
      <c r="AV9" s="820">
        <f>'SAME1 Flight Tests 8-27-09'!Y36</f>
        <v>3.3880618181818183</v>
      </c>
      <c r="AW9" s="820">
        <f>'SAME1 Flight Tests 8-27-09'!Z36</f>
        <v>4.2031577272727265</v>
      </c>
      <c r="AX9" s="820">
        <f>'SAME1 Flight Tests 8-27-09'!AA36</f>
        <v>4.559117727272727</v>
      </c>
      <c r="AY9" s="822"/>
      <c r="AZ9" s="822"/>
      <c r="BA9" s="820">
        <f>'SAME1 Flight Tests 8-27-09'!AC36</f>
        <v>4.9302524999999999</v>
      </c>
      <c r="BB9" s="822"/>
      <c r="BC9" s="822"/>
      <c r="BD9" s="820">
        <f>'SAME1 Flight Tests 8-27-09'!AB36</f>
        <v>5.8861463636363647</v>
      </c>
      <c r="BE9" s="820">
        <f>'SAME1 Flight Tests 8-27-09'!AD36</f>
        <v>4.6907199999999998</v>
      </c>
      <c r="BF9" s="826">
        <f>'SAME1 Flight Tests 8-27-09'!AE36</f>
        <v>51736.363636363603</v>
      </c>
      <c r="BG9" s="806"/>
      <c r="BH9" s="806"/>
      <c r="BI9" s="805">
        <f>'SAME1 Flight Tests 8-27-09'!AF36</f>
        <v>26.32386363636364</v>
      </c>
      <c r="BJ9" s="805">
        <f>'SAME1 Flight Tests 8-27-09'!AG36</f>
        <v>31.334590909090913</v>
      </c>
      <c r="BK9" s="805">
        <f>'SAME1 Flight Tests 8-27-09'!AH36</f>
        <v>1.1954263636363649</v>
      </c>
      <c r="BL9" s="805">
        <f>'SAME1 Flight Tests 8-27-09'!AK36</f>
        <v>1994241.0380439789</v>
      </c>
      <c r="BM9" s="805">
        <f>'SAME1 Flight Tests 8-27-09'!AL36</f>
        <v>228.59740301299937</v>
      </c>
      <c r="BN9" s="806"/>
      <c r="BO9" s="805"/>
      <c r="BP9" s="806"/>
      <c r="BQ9" s="805">
        <f>'SAME1 Flight Tests 8-27-09'!AM36</f>
        <v>14.100565909090911</v>
      </c>
      <c r="BR9" s="816">
        <f>'SAME1 Flight Tests 8-27-09'!AP36</f>
        <v>0.11462877287753323</v>
      </c>
      <c r="BS9" s="816">
        <f>'SAME1 Flight Tests 8-27-09'!AQ36</f>
        <v>0.21268225274370534</v>
      </c>
      <c r="BT9" s="816"/>
      <c r="BU9" s="816">
        <f>'SAME1 Flight Tests 8-27-09'!AS36</f>
        <v>2.1950254424894462</v>
      </c>
      <c r="BV9" s="816">
        <f>'SAME1 Flight Tests 8-27-09'!AT36</f>
        <v>8.4154014596173179E-2</v>
      </c>
      <c r="BW9" s="807">
        <f>'SAME1 Flight Tests 8-27-09'!BB36</f>
        <v>1994241.0380439789</v>
      </c>
      <c r="BX9" s="807">
        <f>'SAME1 Flight Tests 8-27-09'!BC36</f>
        <v>1963355.3157270353</v>
      </c>
      <c r="BY9" s="807">
        <f>'SAME1 Flight Tests 8-27-09'!BD36</f>
        <v>1813712.1599321368</v>
      </c>
      <c r="BZ9" s="806"/>
      <c r="CA9" s="805">
        <f>'SAME1 Flight Tests 8-27-09'!BG36</f>
        <v>0.25652926258291092</v>
      </c>
      <c r="CB9" s="805">
        <f>'SAME1 Flight Tests 8-27-09'!BF36</f>
        <v>0.45</v>
      </c>
      <c r="CC9" s="783"/>
      <c r="CD9" s="805">
        <f>'SAME1 Flight Tests 8-27-09'!BE36</f>
        <v>1.42</v>
      </c>
      <c r="CE9" s="805"/>
      <c r="CF9" s="26"/>
    </row>
    <row r="10" spans="1:84" s="2" customFormat="1" ht="16.5" customHeight="1" x14ac:dyDescent="0.25">
      <c r="A10" s="778">
        <v>1</v>
      </c>
      <c r="B10" s="779">
        <f>'SAME1 Flight Tests 8-27-09'!A34</f>
        <v>4</v>
      </c>
      <c r="C10" s="830" t="str">
        <f>'SAME1 Flight Tests 8-27-09'!B34</f>
        <v>Kapton</v>
      </c>
      <c r="D10" s="782"/>
      <c r="E10" s="805" t="str">
        <f>'SAME1 Flight Tests 8-27-09'!C34</f>
        <v>29 K</v>
      </c>
      <c r="F10" s="779">
        <f>'SAME1 Flight Tests 8-27-09'!D34</f>
        <v>4</v>
      </c>
      <c r="G10" s="779">
        <f>'SAME1 Flight Tests 8-27-09'!E34</f>
        <v>29</v>
      </c>
      <c r="H10" s="779" t="str">
        <f>'SAME1 Flight Tests 8-27-09'!F34</f>
        <v>Baseline</v>
      </c>
      <c r="I10" s="779">
        <f>'SAME1 Flight Tests 8-27-09'!G34</f>
        <v>271</v>
      </c>
      <c r="J10" s="791">
        <f>'SAME1 Flight Tests 8-27-09'!H34</f>
        <v>39353</v>
      </c>
      <c r="K10" s="779">
        <f>'SAME1 Flight Tests 8-27-09'!I34</f>
        <v>0</v>
      </c>
      <c r="L10" s="779" t="str">
        <f>'SAME1 Flight Tests 8-27-09'!J34</f>
        <v>n</v>
      </c>
      <c r="M10" s="779" t="str">
        <f>'SAME1 Flight Tests 8-27-09'!K34</f>
        <v>n</v>
      </c>
      <c r="N10" s="779">
        <f>'SAME1 Flight Tests 8-27-09'!L34</f>
        <v>8</v>
      </c>
      <c r="O10" s="804">
        <f>'SAME1 Flight Tests 8-27-09'!M34</f>
        <v>1.38</v>
      </c>
      <c r="P10" s="805">
        <f>'SAME1 Flight Tests 8-27-09'!N34</f>
        <v>60</v>
      </c>
      <c r="Q10" s="805">
        <f>'SAME1 Flight Tests 8-27-09'!O34</f>
        <v>11</v>
      </c>
      <c r="R10" s="805">
        <f>'SAME1 Flight Tests 8-27-09'!P34</f>
        <v>8</v>
      </c>
      <c r="S10" s="806"/>
      <c r="T10" s="806"/>
      <c r="U10" s="805">
        <f>'SAME1 Flight Tests 8-27-09'!Q34</f>
        <v>38.166666666666664</v>
      </c>
      <c r="V10" s="806"/>
      <c r="W10" s="806"/>
      <c r="X10" s="806"/>
      <c r="Y10" s="806"/>
      <c r="Z10" s="806"/>
      <c r="AA10" s="805" t="str">
        <f>'SAME1 Flight Tests 8-27-09'!R34</f>
        <v>n</v>
      </c>
      <c r="AB10" s="805" t="str">
        <f>'SAME1 Flight Tests 8-27-09'!S34</f>
        <v>n</v>
      </c>
      <c r="AC10" s="805">
        <f>'SAME1 Flight Tests 8-27-09'!T34</f>
        <v>1</v>
      </c>
      <c r="AD10" s="806"/>
      <c r="AE10" s="805">
        <f>'SAME1 Flight Tests 8-27-09'!U34</f>
        <v>10</v>
      </c>
      <c r="AF10" s="806"/>
      <c r="AG10" s="816">
        <f>'SAME1 Flight Tests 8-27-09'!V34</f>
        <v>3.852706928546E-2</v>
      </c>
      <c r="AH10" s="818">
        <f>'SAME1 Flight Tests 8-27-09'!W34</f>
        <v>0</v>
      </c>
      <c r="AI10" s="806"/>
      <c r="AJ10" s="806"/>
      <c r="AK10" s="806"/>
      <c r="AL10" s="806"/>
      <c r="AM10" s="806"/>
      <c r="AN10" s="806"/>
      <c r="AO10" s="806"/>
      <c r="AP10" s="806"/>
      <c r="AQ10" s="806"/>
      <c r="AR10" s="806"/>
      <c r="AS10" s="806"/>
      <c r="AT10" s="806"/>
      <c r="AU10" s="805">
        <f>'SAME1 Flight Tests 8-27-09'!X34</f>
        <v>1.1599999999999999</v>
      </c>
      <c r="AV10" s="820">
        <f>'SAME1 Flight Tests 8-27-09'!Y34</f>
        <v>3.414307</v>
      </c>
      <c r="AW10" s="820">
        <f>'SAME1 Flight Tests 8-27-09'!Z34</f>
        <v>3.6637120000000003</v>
      </c>
      <c r="AX10" s="820">
        <f>'SAME1 Flight Tests 8-27-09'!AA34</f>
        <v>-6.4086874999999988E-4</v>
      </c>
      <c r="AY10" s="822"/>
      <c r="AZ10" s="822"/>
      <c r="BA10" s="820">
        <f>'SAME1 Flight Tests 8-27-09'!AC34</f>
        <v>4.9554546666666663</v>
      </c>
      <c r="BB10" s="822"/>
      <c r="BC10" s="822"/>
      <c r="BD10" s="820">
        <f>'SAME1 Flight Tests 8-27-09'!AB34</f>
        <v>5.9674839999999998</v>
      </c>
      <c r="BE10" s="820">
        <f>'SAME1 Flight Tests 8-27-09'!AD34</f>
        <v>4.7121579999999996</v>
      </c>
      <c r="BF10" s="826">
        <f>'SAME1 Flight Tests 8-27-09'!AE34</f>
        <v>65575</v>
      </c>
      <c r="BG10" s="806"/>
      <c r="BH10" s="806"/>
      <c r="BI10" s="805">
        <f>'SAME1 Flight Tests 8-27-09'!AF34</f>
        <v>20.278299999999998</v>
      </c>
      <c r="BJ10" s="805">
        <f>'SAME1 Flight Tests 8-27-09'!AG34</f>
        <v>25.268750000000001</v>
      </c>
      <c r="BK10" s="805">
        <f>'SAME1 Flight Tests 8-27-09'!AH34</f>
        <v>1.2553260000000002</v>
      </c>
      <c r="BL10" s="805">
        <f>'SAME1 Flight Tests 8-27-09'!AK34</f>
        <v>2574776.2051404528</v>
      </c>
      <c r="BM10" s="805">
        <f>'SAME1 Flight Tests 8-27-09'!AL34</f>
        <v>242.4741726367576</v>
      </c>
      <c r="BN10" s="806"/>
      <c r="BO10" s="805"/>
      <c r="BP10" s="806"/>
      <c r="BQ10" s="805">
        <f>'SAME1 Flight Tests 8-27-09'!AM34</f>
        <v>11.3709375</v>
      </c>
      <c r="BR10" s="816">
        <f>'SAME1 Flight Tests 8-27-09'!AP34</f>
        <v>9.4172911864210257E-2</v>
      </c>
      <c r="BS10" s="816">
        <f>'SAME1 Flight Tests 8-27-09'!AQ34</f>
        <v>0.18182992084451238</v>
      </c>
      <c r="BT10" s="816"/>
      <c r="BU10" s="816">
        <f>'SAME1 Flight Tests 8-27-09'!AS34</f>
        <v>2.2504596741074545</v>
      </c>
      <c r="BV10" s="816">
        <f>'SAME1 Flight Tests 8-27-09'!AT34</f>
        <v>6.7772939709597191E-2</v>
      </c>
      <c r="BW10" s="807">
        <f>'SAME1 Flight Tests 8-27-09'!BB34</f>
        <v>2574776.2051404528</v>
      </c>
      <c r="BX10" s="807">
        <f>'SAME1 Flight Tests 8-27-09'!BC34</f>
        <v>2535629.0541120409</v>
      </c>
      <c r="BY10" s="807">
        <f>'SAME1 Flight Tests 8-27-09'!BD34</f>
        <v>2322404.7347605485</v>
      </c>
      <c r="BZ10" s="806"/>
      <c r="CA10" s="805">
        <f>'SAME1 Flight Tests 8-27-09'!BG34</f>
        <v>0.26938326180257516</v>
      </c>
      <c r="CB10" s="805">
        <f>'SAME1 Flight Tests 8-27-09'!BF34</f>
        <v>0.45</v>
      </c>
      <c r="CC10" s="783"/>
      <c r="CD10" s="805">
        <f>'SAME1 Flight Tests 8-27-09'!BE34</f>
        <v>1.42</v>
      </c>
      <c r="CE10" s="805">
        <f>'SAME1 Flight Tests 8-27-09'!BH34</f>
        <v>418.31918332608569</v>
      </c>
      <c r="CF10" s="26"/>
    </row>
    <row r="11" spans="1:84" s="2" customFormat="1" ht="16.5" customHeight="1" x14ac:dyDescent="0.25">
      <c r="A11" s="778">
        <v>1</v>
      </c>
      <c r="B11" s="779">
        <f>'SAME1 Flight Tests 8-27-09'!A65</f>
        <v>5</v>
      </c>
      <c r="C11" s="830" t="str">
        <f>'SAME1 Flight Tests 8-27-09'!B65</f>
        <v>Kapton</v>
      </c>
      <c r="D11" s="782"/>
      <c r="E11" s="805" t="str">
        <f>'SAME1 Flight Tests 8-27-09'!C65</f>
        <v>47 K</v>
      </c>
      <c r="F11" s="779">
        <f>'SAME1 Flight Tests 8-27-09'!D65</f>
        <v>4</v>
      </c>
      <c r="G11" s="779">
        <f>'SAME1 Flight Tests 8-27-09'!E65</f>
        <v>47</v>
      </c>
      <c r="H11" s="779" t="str">
        <f>'SAME1 Flight Tests 8-27-09'!F65</f>
        <v>High Temp Aging</v>
      </c>
      <c r="I11" s="779">
        <f>'SAME1 Flight Tests 8-27-09'!G65</f>
        <v>278</v>
      </c>
      <c r="J11" s="791">
        <f>'SAME1 Flight Tests 8-27-09'!H65</f>
        <v>39360</v>
      </c>
      <c r="K11" s="779">
        <f>'SAME1 Flight Tests 8-27-09'!I65</f>
        <v>0</v>
      </c>
      <c r="L11" s="779" t="str">
        <f>'SAME1 Flight Tests 8-27-09'!J65</f>
        <v>n</v>
      </c>
      <c r="M11" s="779" t="str">
        <f>'SAME1 Flight Tests 8-27-09'!K65</f>
        <v>n</v>
      </c>
      <c r="N11" s="779">
        <f>'SAME1 Flight Tests 8-27-09'!L65</f>
        <v>8</v>
      </c>
      <c r="O11" s="804">
        <f>'SAME1 Flight Tests 8-27-09'!M65</f>
        <v>1.48</v>
      </c>
      <c r="P11" s="805">
        <f>'SAME1 Flight Tests 8-27-09'!N65</f>
        <v>20</v>
      </c>
      <c r="Q11" s="805">
        <f>'SAME1 Flight Tests 8-27-09'!O65</f>
        <v>11</v>
      </c>
      <c r="R11" s="805">
        <f>'SAME1 Flight Tests 8-27-09'!P65</f>
        <v>8</v>
      </c>
      <c r="S11" s="806"/>
      <c r="T11" s="806"/>
      <c r="U11" s="805">
        <f>'SAME1 Flight Tests 8-27-09'!Q65</f>
        <v>11</v>
      </c>
      <c r="V11" s="806"/>
      <c r="W11" s="806"/>
      <c r="X11" s="806"/>
      <c r="Y11" s="806"/>
      <c r="Z11" s="806"/>
      <c r="AA11" s="805" t="str">
        <f>'SAME1 Flight Tests 8-27-09'!R65</f>
        <v>n</v>
      </c>
      <c r="AB11" s="805" t="str">
        <f>'SAME1 Flight Tests 8-27-09'!S65</f>
        <v>n</v>
      </c>
      <c r="AC11" s="805">
        <f>'SAME1 Flight Tests 8-27-09'!T65</f>
        <v>1</v>
      </c>
      <c r="AD11" s="806"/>
      <c r="AE11" s="805">
        <f>'SAME1 Flight Tests 8-27-09'!U65</f>
        <v>10</v>
      </c>
      <c r="AF11" s="806"/>
      <c r="AG11" s="816">
        <f>'SAME1 Flight Tests 8-27-09'!V65</f>
        <v>3.852706928546E-2</v>
      </c>
      <c r="AH11" s="818">
        <f>'SAME1 Flight Tests 8-27-09'!W65</f>
        <v>0</v>
      </c>
      <c r="AI11" s="806"/>
      <c r="AJ11" s="806"/>
      <c r="AK11" s="806"/>
      <c r="AL11" s="806"/>
      <c r="AM11" s="806"/>
      <c r="AN11" s="806"/>
      <c r="AO11" s="806"/>
      <c r="AP11" s="806"/>
      <c r="AQ11" s="806"/>
      <c r="AR11" s="806"/>
      <c r="AS11" s="806"/>
      <c r="AT11" s="806"/>
      <c r="AU11" s="805">
        <f>'SAME1 Flight Tests 8-27-09'!X65</f>
        <v>1.99</v>
      </c>
      <c r="AV11" s="820">
        <f>'SAME1 Flight Tests 8-27-09'!Y65</f>
        <v>3.3899690000000007</v>
      </c>
      <c r="AW11" s="820">
        <f>'SAME1 Flight Tests 8-27-09'!Z65</f>
        <v>5.6411435000000001</v>
      </c>
      <c r="AX11" s="820">
        <f>'SAME1 Flight Tests 8-27-09'!AA65</f>
        <v>-6.5612754999999981E-4</v>
      </c>
      <c r="AY11" s="822"/>
      <c r="AZ11" s="822"/>
      <c r="BA11" s="820">
        <f>'SAME1 Flight Tests 8-27-09'!AC65</f>
        <v>4.898957499999999</v>
      </c>
      <c r="BB11" s="822"/>
      <c r="BC11" s="822"/>
      <c r="BD11" s="820">
        <f>'SAME1 Flight Tests 8-27-09'!AB65</f>
        <v>6.4548480000000001</v>
      </c>
      <c r="BE11" s="820">
        <f>'SAME1 Flight Tests 8-27-09'!AD65</f>
        <v>4.6911924999999997</v>
      </c>
      <c r="BF11" s="826">
        <f>'SAME1 Flight Tests 8-27-09'!AE65</f>
        <v>44955</v>
      </c>
      <c r="BG11" s="806"/>
      <c r="BH11" s="806"/>
      <c r="BI11" s="805">
        <f>'SAME1 Flight Tests 8-27-09'!AF65</f>
        <v>47.363099999999996</v>
      </c>
      <c r="BJ11" s="805">
        <f>'SAME1 Flight Tests 8-27-09'!AG65</f>
        <v>60.055600000000005</v>
      </c>
      <c r="BK11" s="805">
        <f>'SAME1 Flight Tests 8-27-09'!AH65</f>
        <v>1.7636555000000005</v>
      </c>
      <c r="BL11" s="805">
        <f>'SAME1 Flight Tests 8-27-09'!AK65</f>
        <v>1717019.5729101424</v>
      </c>
      <c r="BM11" s="805">
        <f>'SAME1 Flight Tests 8-27-09'!AL65</f>
        <v>375.20876029198155</v>
      </c>
      <c r="BN11" s="806"/>
      <c r="BO11" s="805"/>
      <c r="BP11" s="806"/>
      <c r="BQ11" s="805">
        <f>'SAME1 Flight Tests 8-27-09'!AM65</f>
        <v>27.025020000000001</v>
      </c>
      <c r="BR11" s="816">
        <f>'SAME1 Flight Tests 8-27-09'!AP65</f>
        <v>0.21852328663676657</v>
      </c>
      <c r="BS11" s="816">
        <f>'SAME1 Flight Tests 8-27-09'!AQ65</f>
        <v>0.2776255099104501</v>
      </c>
      <c r="BT11" s="816"/>
      <c r="BU11" s="816">
        <f>'SAME1 Flight Tests 8-27-09'!AS65</f>
        <v>1.6311173997752317</v>
      </c>
      <c r="BV11" s="816">
        <f>'SAME1 Flight Tests 8-27-09'!AT65</f>
        <v>0.19387280822319733</v>
      </c>
      <c r="BW11" s="807">
        <f>'SAME1 Flight Tests 8-27-09'!BB65</f>
        <v>1717019.5729101424</v>
      </c>
      <c r="BX11" s="807">
        <f>'SAME1 Flight Tests 8-27-09'!BC65</f>
        <v>1690182.2084498715</v>
      </c>
      <c r="BY11" s="807">
        <f>'SAME1 Flight Tests 8-27-09'!BD65</f>
        <v>1568066.3659459737</v>
      </c>
      <c r="BZ11" s="806"/>
      <c r="CA11" s="805">
        <f>'SAME1 Flight Tests 8-27-09'!BG65</f>
        <v>0.3784668454935623</v>
      </c>
      <c r="CB11" s="805">
        <f>'SAME1 Flight Tests 8-27-09'!BF65</f>
        <v>0.45</v>
      </c>
      <c r="CC11" s="783"/>
      <c r="CD11" s="805">
        <f>'SAME1 Flight Tests 8-27-09'!BE65</f>
        <v>1.42</v>
      </c>
      <c r="CE11" s="805">
        <f>'SAME1 Flight Tests 8-27-09'!BH65</f>
        <v>581.04830756229353</v>
      </c>
      <c r="CF11" s="26"/>
    </row>
    <row r="12" spans="1:84" s="2" customFormat="1" ht="16.5" customHeight="1" x14ac:dyDescent="0.25">
      <c r="A12" s="780">
        <v>2</v>
      </c>
      <c r="B12" s="784">
        <f>'SAME R Results'!A23</f>
        <v>3</v>
      </c>
      <c r="C12" s="831" t="str">
        <f>'SAME R Results'!B23</f>
        <v>Kapton</v>
      </c>
      <c r="D12" s="784" t="str">
        <f>'SAME R Results'!C23</f>
        <v>K02</v>
      </c>
      <c r="E12" s="784" t="str">
        <f>'SAME R Results'!D23</f>
        <v>14k</v>
      </c>
      <c r="F12" s="784">
        <f>'SAME R Results'!E23</f>
        <v>1</v>
      </c>
      <c r="G12" s="784">
        <f>'SAME R Results'!F23</f>
        <v>61</v>
      </c>
      <c r="H12" s="967" t="str">
        <f>'SAME R Results'!G23</f>
        <v>Baseline Aging</v>
      </c>
      <c r="I12" s="784">
        <f>'SAME R Results'!H23</f>
        <v>214</v>
      </c>
      <c r="J12" s="786">
        <f>'SAME R Results'!I23</f>
        <v>40392</v>
      </c>
      <c r="K12" s="784">
        <f>'SAME R Results'!J23</f>
        <v>0</v>
      </c>
      <c r="L12" s="788"/>
      <c r="M12" s="788"/>
      <c r="N12" s="855">
        <f>'SAME R Results'!K23</f>
        <v>8.1</v>
      </c>
      <c r="O12" s="854">
        <f>'SAME R Results'!L23</f>
        <v>1.38</v>
      </c>
      <c r="P12" s="855">
        <f>'SAME R Results'!M23</f>
        <v>60</v>
      </c>
      <c r="Q12" s="855">
        <f>'SAME R Results'!N23</f>
        <v>11</v>
      </c>
      <c r="R12" s="855">
        <f>'SAME R Results'!O23</f>
        <v>8</v>
      </c>
      <c r="S12" s="855" t="str">
        <f>'SAME R Results'!P23</f>
        <v>n</v>
      </c>
      <c r="T12" s="855">
        <f>'SAME R Results'!Q23</f>
        <v>0</v>
      </c>
      <c r="U12" s="855">
        <f>'SAME R Results'!R23</f>
        <v>38</v>
      </c>
      <c r="V12" s="784" t="str">
        <f>'SAME R Results'!S23</f>
        <v>n</v>
      </c>
      <c r="W12" s="784">
        <f>'SAME R Results'!T23</f>
        <v>0</v>
      </c>
      <c r="X12" s="784" t="str">
        <f>'SAME R Results'!U23</f>
        <v>n</v>
      </c>
      <c r="Y12" s="784" t="str">
        <f>'SAME R Results'!V23</f>
        <v>y</v>
      </c>
      <c r="Z12" s="784" t="str">
        <f>'SAME R Results'!W23</f>
        <v>y</v>
      </c>
      <c r="AA12" s="784" t="str">
        <f>'SAME R Results'!X23</f>
        <v>n</v>
      </c>
      <c r="AB12" s="784" t="str">
        <f>'SAME R Results'!Y23</f>
        <v>n</v>
      </c>
      <c r="AC12" s="789"/>
      <c r="AD12" s="784" t="str">
        <f>'SAME R Results'!Z23</f>
        <v>y</v>
      </c>
      <c r="AE12" s="784">
        <f>'SAME R Results'!AA23</f>
        <v>10</v>
      </c>
      <c r="AF12" s="784" t="str">
        <f>'SAME R Results'!AB23</f>
        <v>y</v>
      </c>
      <c r="AG12" s="817">
        <f>'SAME R Results'!AC23</f>
        <v>3.852706928546E-2</v>
      </c>
      <c r="AH12" s="819">
        <f>'SAME R Results'!AD23</f>
        <v>0</v>
      </c>
      <c r="AI12" s="784">
        <f>'SAME R Results'!AE23</f>
        <v>0</v>
      </c>
      <c r="AJ12" s="784">
        <f>'SAME R Results'!AF23</f>
        <v>720</v>
      </c>
      <c r="AK12" s="784">
        <f>'SAME R Results'!AG23</f>
        <v>0</v>
      </c>
      <c r="AL12" s="784">
        <f>'SAME R Results'!AH23</f>
        <v>0</v>
      </c>
      <c r="AM12" s="784">
        <f>'SAME R Results'!AI23</f>
        <v>0</v>
      </c>
      <c r="AN12" s="784">
        <f>'SAME R Results'!AJ23</f>
        <v>0</v>
      </c>
      <c r="AO12" s="784">
        <f>'SAME R Results'!AK23</f>
        <v>0</v>
      </c>
      <c r="AP12" s="784">
        <f>'SAME R Results'!AL23</f>
        <v>0</v>
      </c>
      <c r="AQ12" s="784">
        <f>'SAME R Results'!AM23</f>
        <v>0</v>
      </c>
      <c r="AR12" s="817">
        <f>'SAME R Results'!AN23</f>
        <v>0</v>
      </c>
      <c r="AS12" s="819">
        <f>'SAME R Results'!AO23</f>
        <v>0</v>
      </c>
      <c r="AT12" s="784">
        <f>'SAME R Results'!AP23</f>
        <v>0</v>
      </c>
      <c r="AU12" s="789"/>
      <c r="AV12" s="821">
        <f>'SAME R Results'!AQ23</f>
        <v>0</v>
      </c>
      <c r="AW12" s="821">
        <f>'SAME R Results'!AR23</f>
        <v>0.67800000000000005</v>
      </c>
      <c r="AX12" s="821">
        <f>'SAME R Results'!AS23</f>
        <v>0</v>
      </c>
      <c r="AY12" s="821">
        <f>'SAME R Results'!AT23</f>
        <v>0</v>
      </c>
      <c r="AZ12" s="824"/>
      <c r="BA12" s="824"/>
      <c r="BB12" s="821">
        <f>'SAME R Results'!AU23</f>
        <v>7.9864505000000002E-2</v>
      </c>
      <c r="BC12" s="821">
        <f>'SAME R Results'!AV23</f>
        <v>2.6800000000000001E-2</v>
      </c>
      <c r="BD12" s="821">
        <f>'SAME R Results'!AW23</f>
        <v>5.6014710000000001</v>
      </c>
      <c r="BE12" s="821">
        <f>'SAME R Results'!AX23</f>
        <v>4.7176113333333332</v>
      </c>
      <c r="BF12" s="827">
        <f>'SAME R Results'!AY23</f>
        <v>69755</v>
      </c>
      <c r="BG12" s="784">
        <f>'SAME R Results'!AZ23</f>
        <v>0.16317759999999998</v>
      </c>
      <c r="BH12" s="784">
        <f>'SAME R Results'!BA23</f>
        <v>8.2000000000000003E-2</v>
      </c>
      <c r="BI12" s="789"/>
      <c r="BJ12" s="784">
        <f>'SAME R Results'!BB23</f>
        <v>5.4066500000000008</v>
      </c>
      <c r="BK12" s="784">
        <f>'SAME R Results'!BC23</f>
        <v>0.88385966666666693</v>
      </c>
      <c r="BL12" s="784">
        <f>'SAME R Results'!BD23</f>
        <v>2754038.3947668634</v>
      </c>
      <c r="BM12" s="784">
        <f>'SAME R Results'!BE23</f>
        <v>161.3363291840426</v>
      </c>
      <c r="BN12" s="784">
        <f>'SAME R Results'!BF23</f>
        <v>5.3064504999999998E-2</v>
      </c>
      <c r="BO12" s="784">
        <f>'SAME R Results'!BG23</f>
        <v>2.0294399999999994E-2</v>
      </c>
      <c r="BP12" s="789"/>
      <c r="BQ12" s="784">
        <f>'SAME R Results'!BH23</f>
        <v>2.4329925000000006</v>
      </c>
      <c r="BR12" s="817">
        <f>'SAME R Results'!BI23</f>
        <v>5.8581728377719348E-2</v>
      </c>
      <c r="BS12" s="841">
        <f>'SAME R Results'!BJ23</f>
        <v>0.10591592684287916</v>
      </c>
      <c r="BT12" s="817">
        <f>'SAME R Results'!BL23</f>
        <v>2.6147363312046679</v>
      </c>
      <c r="BU12" s="817">
        <f>'SAME R Results'!BM23</f>
        <v>2.1588164423810263</v>
      </c>
      <c r="BV12" s="817">
        <f>'SAME R Results'!BN23</f>
        <v>4.3567499587897025E-2</v>
      </c>
      <c r="BW12" s="784">
        <f>'SAME R Results'!BO23</f>
        <v>2754038.3947668634</v>
      </c>
      <c r="BX12" s="784">
        <f>'SAME R Results'!BP23</f>
        <v>2712395.8553846772</v>
      </c>
      <c r="BY12" s="784">
        <f>'SAME R Results'!BQ23</f>
        <v>2478011.7277446347</v>
      </c>
      <c r="BZ12" s="784">
        <f>'SAME R Results'!BR23</f>
        <v>161.3363291840426</v>
      </c>
      <c r="CA12" s="784">
        <f>'SAME R Results'!BS23</f>
        <v>0.19618655479593955</v>
      </c>
      <c r="CB12" s="784">
        <f>'SAME R Results'!BT23</f>
        <v>0.45</v>
      </c>
      <c r="CC12" s="784">
        <f>'SAME R Results'!BV23</f>
        <v>1</v>
      </c>
      <c r="CD12" s="784">
        <f>'SAME R Results'!BW23</f>
        <v>1.42</v>
      </c>
      <c r="CE12" s="784">
        <f>'SAME R Results'!BZ23</f>
        <v>417.28565622998752</v>
      </c>
      <c r="CF12" s="26"/>
    </row>
    <row r="13" spans="1:84" s="2" customFormat="1" ht="16.5" customHeight="1" x14ac:dyDescent="0.25">
      <c r="A13" s="780">
        <v>2</v>
      </c>
      <c r="B13" s="784">
        <f>'SAME R Results'!A43</f>
        <v>5</v>
      </c>
      <c r="C13" s="831" t="str">
        <f>'SAME R Results'!B43</f>
        <v>Kapton</v>
      </c>
      <c r="D13" s="784" t="str">
        <f>'SAME R Results'!C43</f>
        <v>K04</v>
      </c>
      <c r="E13" s="784" t="str">
        <f>'SAME R Results'!D43</f>
        <v>26 K</v>
      </c>
      <c r="F13" s="784">
        <f>'SAME R Results'!E43</f>
        <v>1</v>
      </c>
      <c r="G13" s="784">
        <f>'SAME R Results'!F43</f>
        <v>73</v>
      </c>
      <c r="H13" s="967" t="str">
        <f>'SAME R Results'!G43</f>
        <v>Baseline Aging</v>
      </c>
      <c r="I13" s="784">
        <f>'SAME R Results'!H43</f>
        <v>238</v>
      </c>
      <c r="J13" s="786">
        <f>'SAME R Results'!I43</f>
        <v>40416</v>
      </c>
      <c r="K13" s="784">
        <f>'SAME R Results'!J43</f>
        <v>0</v>
      </c>
      <c r="L13" s="788"/>
      <c r="M13" s="788"/>
      <c r="N13" s="855">
        <f>'SAME R Results'!K43</f>
        <v>8.1</v>
      </c>
      <c r="O13" s="854">
        <f>'SAME R Results'!L43</f>
        <v>1.38</v>
      </c>
      <c r="P13" s="855">
        <f>'SAME R Results'!M43</f>
        <v>60</v>
      </c>
      <c r="Q13" s="855">
        <f>'SAME R Results'!N43</f>
        <v>11</v>
      </c>
      <c r="R13" s="855">
        <f>'SAME R Results'!O43</f>
        <v>8</v>
      </c>
      <c r="S13" s="855" t="str">
        <f>'SAME R Results'!P43</f>
        <v>n</v>
      </c>
      <c r="T13" s="855">
        <f>'SAME R Results'!Q43</f>
        <v>0</v>
      </c>
      <c r="U13" s="855">
        <f>'SAME R Results'!R43</f>
        <v>33.285714285714285</v>
      </c>
      <c r="V13" s="784" t="str">
        <f>'SAME R Results'!S43</f>
        <v>y</v>
      </c>
      <c r="W13" s="784">
        <f>'SAME R Results'!T43</f>
        <v>60</v>
      </c>
      <c r="X13" s="784" t="str">
        <f>'SAME R Results'!U43</f>
        <v>n</v>
      </c>
      <c r="Y13" s="784" t="str">
        <f>'SAME R Results'!V43</f>
        <v>y</v>
      </c>
      <c r="Z13" s="784" t="str">
        <f>'SAME R Results'!W43</f>
        <v>y</v>
      </c>
      <c r="AA13" s="784" t="str">
        <f>'SAME R Results'!X43</f>
        <v>n</v>
      </c>
      <c r="AB13" s="784" t="str">
        <f>'SAME R Results'!Y43</f>
        <v>n</v>
      </c>
      <c r="AC13" s="789"/>
      <c r="AD13" s="784" t="str">
        <f>'SAME R Results'!Z43</f>
        <v>y</v>
      </c>
      <c r="AE13" s="784">
        <f>'SAME R Results'!AA43</f>
        <v>10</v>
      </c>
      <c r="AF13" s="784" t="str">
        <f>'SAME R Results'!AB43</f>
        <v>y</v>
      </c>
      <c r="AG13" s="817">
        <f>'SAME R Results'!AC43</f>
        <v>3.852706928546E-2</v>
      </c>
      <c r="AH13" s="819">
        <f>'SAME R Results'!AD43</f>
        <v>0</v>
      </c>
      <c r="AI13" s="784">
        <f>'SAME R Results'!AE43</f>
        <v>58</v>
      </c>
      <c r="AJ13" s="784">
        <f>'SAME R Results'!AF43</f>
        <v>480</v>
      </c>
      <c r="AK13" s="784">
        <f>'SAME R Results'!AG43</f>
        <v>0</v>
      </c>
      <c r="AL13" s="784" t="str">
        <f>'SAME R Results'!AH43</f>
        <v>n</v>
      </c>
      <c r="AM13" s="784" t="str">
        <f>'SAME R Results'!AI43</f>
        <v>y</v>
      </c>
      <c r="AN13" s="784" t="str">
        <f>'SAME R Results'!AJ43</f>
        <v>y</v>
      </c>
      <c r="AO13" s="784" t="str">
        <f>'SAME R Results'!AK43</f>
        <v>n</v>
      </c>
      <c r="AP13" s="784" t="str">
        <f>'SAME R Results'!AL43</f>
        <v>n</v>
      </c>
      <c r="AQ13" s="784" t="str">
        <f>'SAME R Results'!AM43</f>
        <v>y</v>
      </c>
      <c r="AR13" s="817">
        <f>'SAME R Results'!AN43</f>
        <v>3.852706928546E-2</v>
      </c>
      <c r="AS13" s="819">
        <f>'SAME R Results'!AO43</f>
        <v>0</v>
      </c>
      <c r="AT13" s="784">
        <f>'SAME R Results'!AP43</f>
        <v>0</v>
      </c>
      <c r="AU13" s="789"/>
      <c r="AV13" s="821">
        <f>'SAME R Results'!AQ43</f>
        <v>0</v>
      </c>
      <c r="AW13" s="821">
        <f>'SAME R Results'!AR43</f>
        <v>0.43725589999999998</v>
      </c>
      <c r="AX13" s="821">
        <f>'SAME R Results'!AS43</f>
        <v>0</v>
      </c>
      <c r="AY13" s="821">
        <f>'SAME R Results'!AT43</f>
        <v>0</v>
      </c>
      <c r="AZ13" s="824"/>
      <c r="BA13" s="824"/>
      <c r="BB13" s="821">
        <f>'SAME R Results'!AU43</f>
        <v>5.1956175000000007E-2</v>
      </c>
      <c r="BC13" s="821">
        <f>'SAME R Results'!AV43</f>
        <v>3.2562264999999993E-2</v>
      </c>
      <c r="BD13" s="821">
        <f>'SAME R Results'!AW43</f>
        <v>5.6292564999999994</v>
      </c>
      <c r="BE13" s="821">
        <f>'SAME R Results'!AX43</f>
        <v>4.7853700000000003</v>
      </c>
      <c r="BF13" s="827">
        <f>'SAME R Results'!AY43</f>
        <v>66274.5</v>
      </c>
      <c r="BG13" s="784">
        <f>'SAME R Results'!AZ43</f>
        <v>0.12284855000000001</v>
      </c>
      <c r="BH13" s="784">
        <f>'SAME R Results'!BA43</f>
        <v>8.7844829999999985E-2</v>
      </c>
      <c r="BI13" s="789"/>
      <c r="BJ13" s="784">
        <f>'SAME R Results'!BB43</f>
        <v>3.0072999999999999</v>
      </c>
      <c r="BK13" s="784">
        <f>'SAME R Results'!BC43</f>
        <v>0.8438864999999991</v>
      </c>
      <c r="BL13" s="784">
        <f>'SAME R Results'!BD43</f>
        <v>2604648.3618304073</v>
      </c>
      <c r="BM13" s="784">
        <f>'SAME R Results'!BE43</f>
        <v>153.1074447736288</v>
      </c>
      <c r="BN13" s="784">
        <f>'SAME R Results'!BF43</f>
        <v>1.9393910000000014E-2</v>
      </c>
      <c r="BO13" s="784">
        <f>'SAME R Results'!BG43</f>
        <v>8.7509300000000075E-3</v>
      </c>
      <c r="BP13" s="789"/>
      <c r="BQ13" s="784">
        <f>'SAME R Results'!BH43</f>
        <v>1.3532850000000001</v>
      </c>
      <c r="BR13" s="817">
        <f>'SAME R Results'!BI43</f>
        <v>5.8782385759754953E-2</v>
      </c>
      <c r="BS13" s="817">
        <f>'SAME R Results'!BJ43</f>
        <v>8.8739654555589506E-2</v>
      </c>
      <c r="BT13" s="817">
        <f>'SAME R Results'!BL43</f>
        <v>2.2162113055412394</v>
      </c>
      <c r="BU13" s="817">
        <f>'SAME R Results'!BM43</f>
        <v>1.8998345130936856</v>
      </c>
      <c r="BV13" s="817">
        <f>'SAME R Results'!BN43</f>
        <v>4.7842288526491916E-2</v>
      </c>
      <c r="BW13" s="784">
        <f>'SAME R Results'!BO43</f>
        <v>2604648.3618304073</v>
      </c>
      <c r="BX13" s="784">
        <f>'SAME R Results'!BP43</f>
        <v>2565083.6212915974</v>
      </c>
      <c r="BY13" s="784">
        <f>'SAME R Results'!BQ43</f>
        <v>2348381.5166391456</v>
      </c>
      <c r="BZ13" s="784">
        <f>'SAME R Results'!BR43</f>
        <v>153.1074447736288</v>
      </c>
      <c r="CA13" s="784">
        <f>'SAME R Results'!BS43</f>
        <v>0.18731388173665964</v>
      </c>
      <c r="CB13" s="784">
        <f>'SAME R Results'!BT43</f>
        <v>0.45</v>
      </c>
      <c r="CC13" s="784">
        <f>'SAME R Results'!BV43</f>
        <v>1</v>
      </c>
      <c r="CD13" s="784">
        <f>'SAME R Results'!BW43</f>
        <v>1.42</v>
      </c>
      <c r="CE13" s="784">
        <f>'SAME R Results'!BZ43</f>
        <v>425.41768860835083</v>
      </c>
      <c r="CF13" s="26"/>
    </row>
    <row r="14" spans="1:84" s="2" customFormat="1" ht="16.5" customHeight="1" x14ac:dyDescent="0.25">
      <c r="A14" s="780">
        <v>2</v>
      </c>
      <c r="B14" s="784" t="str">
        <f>'SAME R Results'!A80</f>
        <v>8(4)</v>
      </c>
      <c r="C14" s="831" t="str">
        <f>'SAME R Results'!B80</f>
        <v>Kapton</v>
      </c>
      <c r="D14" s="784" t="str">
        <f>'SAME R Results'!C80</f>
        <v>K09</v>
      </c>
      <c r="E14" s="784" t="str">
        <f>'SAME R Results'!D80</f>
        <v>45 K</v>
      </c>
      <c r="F14" s="784">
        <f>'SAME R Results'!E80</f>
        <v>0</v>
      </c>
      <c r="G14" s="784">
        <f>'SAME R Results'!F80</f>
        <v>92</v>
      </c>
      <c r="H14" s="967" t="str">
        <f>'SAME R Results'!G80</f>
        <v>Baseline STS det</v>
      </c>
      <c r="I14" s="784">
        <f>'SAME R Results'!H80</f>
        <v>250</v>
      </c>
      <c r="J14" s="786">
        <f>'SAME R Results'!I80</f>
        <v>40428.354166666664</v>
      </c>
      <c r="K14" s="784">
        <f>'SAME R Results'!J80</f>
        <v>0</v>
      </c>
      <c r="L14" s="788"/>
      <c r="M14" s="788"/>
      <c r="N14" s="855">
        <f>'SAME R Results'!K80</f>
        <v>8.1</v>
      </c>
      <c r="O14" s="854">
        <f>'SAME R Results'!L80</f>
        <v>1.38</v>
      </c>
      <c r="P14" s="855">
        <f>'SAME R Results'!M80</f>
        <v>60</v>
      </c>
      <c r="Q14" s="855">
        <f>'SAME R Results'!N80</f>
        <v>11</v>
      </c>
      <c r="R14" s="855">
        <f>'SAME R Results'!O80</f>
        <v>8</v>
      </c>
      <c r="S14" s="855" t="str">
        <f>'SAME R Results'!P80</f>
        <v>n</v>
      </c>
      <c r="T14" s="855" t="str">
        <f>'SAME R Results'!Q80</f>
        <v>n</v>
      </c>
      <c r="U14" s="855">
        <f>'SAME R Results'!R80</f>
        <v>35.285714285714285</v>
      </c>
      <c r="V14" s="784" t="str">
        <f>'SAME R Results'!S80</f>
        <v>n</v>
      </c>
      <c r="W14" s="784">
        <f>'SAME R Results'!T80</f>
        <v>0</v>
      </c>
      <c r="X14" s="784" t="str">
        <f>'SAME R Results'!U80</f>
        <v>y</v>
      </c>
      <c r="Y14" s="784" t="str">
        <f>'SAME R Results'!V80</f>
        <v>n</v>
      </c>
      <c r="Z14" s="784" t="str">
        <f>'SAME R Results'!W80</f>
        <v>y</v>
      </c>
      <c r="AA14" s="784" t="str">
        <f>'SAME R Results'!X80</f>
        <v>n</v>
      </c>
      <c r="AB14" s="784" t="str">
        <f>'SAME R Results'!Y80</f>
        <v>n</v>
      </c>
      <c r="AC14" s="789"/>
      <c r="AD14" s="784" t="str">
        <f>'SAME R Results'!Z80</f>
        <v>y</v>
      </c>
      <c r="AE14" s="784">
        <f>'SAME R Results'!AA80</f>
        <v>10</v>
      </c>
      <c r="AF14" s="784" t="str">
        <f>'SAME R Results'!AB80</f>
        <v>y</v>
      </c>
      <c r="AG14" s="817">
        <f>'SAME R Results'!AC80</f>
        <v>3.852706928546E-2</v>
      </c>
      <c r="AH14" s="819">
        <f>'SAME R Results'!AD80</f>
        <v>0</v>
      </c>
      <c r="AI14" s="784">
        <f>'SAME R Results'!AE80</f>
        <v>0</v>
      </c>
      <c r="AJ14" s="784">
        <f>'SAME R Results'!AF80</f>
        <v>0</v>
      </c>
      <c r="AK14" s="784">
        <f>'SAME R Results'!AG80</f>
        <v>0</v>
      </c>
      <c r="AL14" s="784">
        <f>'SAME R Results'!AH80</f>
        <v>0</v>
      </c>
      <c r="AM14" s="784">
        <f>'SAME R Results'!AI80</f>
        <v>0</v>
      </c>
      <c r="AN14" s="784">
        <f>'SAME R Results'!AJ80</f>
        <v>0</v>
      </c>
      <c r="AO14" s="784">
        <f>'SAME R Results'!AK80</f>
        <v>0</v>
      </c>
      <c r="AP14" s="784">
        <f>'SAME R Results'!AL80</f>
        <v>0</v>
      </c>
      <c r="AQ14" s="784">
        <f>'SAME R Results'!AM80</f>
        <v>0</v>
      </c>
      <c r="AR14" s="817">
        <f>'SAME R Results'!AN80</f>
        <v>0</v>
      </c>
      <c r="AS14" s="819">
        <f>'SAME R Results'!AO80</f>
        <v>0</v>
      </c>
      <c r="AT14" s="784">
        <f>'SAME R Results'!AP80</f>
        <v>0</v>
      </c>
      <c r="AU14" s="789"/>
      <c r="AV14" s="821">
        <f>'SAME R Results'!AQ80</f>
        <v>0</v>
      </c>
      <c r="AW14" s="821">
        <f>'SAME R Results'!AR80</f>
        <v>0.74995434999999999</v>
      </c>
      <c r="AX14" s="821">
        <f>'SAME R Results'!AS80</f>
        <v>4.9005890000000001</v>
      </c>
      <c r="AY14" s="821">
        <f>'SAME R Results'!AT80</f>
        <v>5.1032875000000004</v>
      </c>
      <c r="AZ14" s="824"/>
      <c r="BA14" s="824"/>
      <c r="BB14" s="821">
        <f>'SAME R Results'!AU80</f>
        <v>0</v>
      </c>
      <c r="BC14" s="821">
        <f>'SAME R Results'!AV80</f>
        <v>0</v>
      </c>
      <c r="BD14" s="821">
        <f>'SAME R Results'!AW80</f>
        <v>5.1792145000000005</v>
      </c>
      <c r="BE14" s="821">
        <f>'SAME R Results'!AX80</f>
        <v>4.6861270000000008</v>
      </c>
      <c r="BF14" s="827">
        <f>'SAME R Results'!AY80</f>
        <v>45460</v>
      </c>
      <c r="BG14" s="784">
        <f>'SAME R Results'!AZ80</f>
        <v>0</v>
      </c>
      <c r="BH14" s="784">
        <f>'SAME R Results'!BA80</f>
        <v>0</v>
      </c>
      <c r="BI14" s="789"/>
      <c r="BJ14" s="784">
        <f>'SAME R Results'!BB80</f>
        <v>3.8962500000000002</v>
      </c>
      <c r="BK14" s="784">
        <f>'SAME R Results'!BC80</f>
        <v>0.49308749999999968</v>
      </c>
      <c r="BL14" s="784">
        <f>'SAME R Results'!BD80</f>
        <v>1737499.3852767106</v>
      </c>
      <c r="BM14" s="784">
        <f>'SAME R Results'!BE80</f>
        <v>85.146338022144931</v>
      </c>
      <c r="BN14" s="784">
        <f>'SAME R Results'!BF80</f>
        <v>0</v>
      </c>
      <c r="BO14" s="784">
        <f>'SAME R Results'!BG80</f>
        <v>0</v>
      </c>
      <c r="BP14" s="789"/>
      <c r="BQ14" s="784">
        <f>'SAME R Results'!BH80</f>
        <v>1.7533125000000001</v>
      </c>
      <c r="BR14" s="817">
        <f>'SAME R Results'!BI80</f>
        <v>4.9005103969337348E-2</v>
      </c>
      <c r="BS14" s="817">
        <f>'SAME R Results'!BJ80</f>
        <v>0.1107174056889626</v>
      </c>
      <c r="BT14" s="817">
        <f>'SAME R Results'!BL80</f>
        <v>0</v>
      </c>
      <c r="BU14" s="817">
        <f>'SAME R Results'!BM80</f>
        <v>2.4665116237361828</v>
      </c>
      <c r="BV14" s="817">
        <f>'SAME R Results'!BN80</f>
        <v>3.2602734095945066E-2</v>
      </c>
      <c r="BW14" s="784">
        <f>'SAME R Results'!BO80</f>
        <v>1737499.3852767106</v>
      </c>
      <c r="BX14" s="784">
        <f>'SAME R Results'!BP80</f>
        <v>1710360.5444722641</v>
      </c>
      <c r="BY14" s="784">
        <f>'SAME R Results'!BQ80</f>
        <v>1586277.0445159313</v>
      </c>
      <c r="BZ14" s="784">
        <f>'SAME R Results'!BR80</f>
        <v>85.146338022144931</v>
      </c>
      <c r="CA14" s="784">
        <f>'SAME R Results'!BS80</f>
        <v>0.10944852614756274</v>
      </c>
      <c r="CB14" s="784">
        <f>'SAME R Results'!BT80</f>
        <v>0.45</v>
      </c>
      <c r="CC14" s="784">
        <f>'SAME R Results'!BV80</f>
        <v>1</v>
      </c>
      <c r="CD14" s="784">
        <f>'SAME R Results'!BW80</f>
        <v>1.42</v>
      </c>
      <c r="CE14" s="784">
        <f>'SAME R Results'!BZ80</f>
        <v>424.84905390857256</v>
      </c>
      <c r="CF14" s="26"/>
    </row>
    <row r="15" spans="1:84" s="2" customFormat="1" ht="16.5" customHeight="1" x14ac:dyDescent="0.25">
      <c r="A15" s="780">
        <v>2</v>
      </c>
      <c r="B15" s="784">
        <f>'SAME R Results'!A6</f>
        <v>1</v>
      </c>
      <c r="C15" s="831" t="str">
        <f>'SAME R Results'!B6</f>
        <v>Kapton</v>
      </c>
      <c r="D15" s="784" t="str">
        <f>'SAME R Results'!C6</f>
        <v>K01</v>
      </c>
      <c r="E15" s="784" t="str">
        <f>'SAME R Results'!D6</f>
        <v>4K</v>
      </c>
      <c r="F15" s="784">
        <f>'SAME R Results'!E6</f>
        <v>4</v>
      </c>
      <c r="G15" s="784">
        <f>'SAME R Results'!F6</f>
        <v>51</v>
      </c>
      <c r="H15" s="967" t="str">
        <f>'SAME R Results'!G6</f>
        <v>Baseline new formula</v>
      </c>
      <c r="I15" s="784" t="str">
        <f>'SAME R Results'!H6</f>
        <v>202 12:00</v>
      </c>
      <c r="J15" s="786">
        <f>'SAME R Results'!I6</f>
        <v>40380.333333333336</v>
      </c>
      <c r="K15" s="784">
        <f>'SAME R Results'!J6</f>
        <v>0</v>
      </c>
      <c r="L15" s="788"/>
      <c r="M15" s="788"/>
      <c r="N15" s="855">
        <f>'SAME R Results'!K6</f>
        <v>8.1</v>
      </c>
      <c r="O15" s="854">
        <f>'SAME R Results'!L6</f>
        <v>1.38</v>
      </c>
      <c r="P15" s="855">
        <f>'SAME R Results'!M6</f>
        <v>60</v>
      </c>
      <c r="Q15" s="855">
        <f>'SAME R Results'!N6</f>
        <v>11</v>
      </c>
      <c r="R15" s="855">
        <f>'SAME R Results'!O6</f>
        <v>8</v>
      </c>
      <c r="S15" s="855" t="str">
        <f>'SAME R Results'!P6</f>
        <v>n</v>
      </c>
      <c r="T15" s="855">
        <f>'SAME R Results'!Q6</f>
        <v>0</v>
      </c>
      <c r="U15" s="855">
        <f>'SAME R Results'!R6</f>
        <v>38.142857142857146</v>
      </c>
      <c r="V15" s="784" t="str">
        <f>'SAME R Results'!S6</f>
        <v>y</v>
      </c>
      <c r="W15" s="784" t="str">
        <f>'SAME R Results'!T6</f>
        <v>?</v>
      </c>
      <c r="X15" s="784" t="str">
        <f>'SAME R Results'!U6</f>
        <v>n</v>
      </c>
      <c r="Y15" s="784" t="str">
        <f>'SAME R Results'!V6</f>
        <v>y</v>
      </c>
      <c r="Z15" s="784" t="str">
        <f>'SAME R Results'!W6</f>
        <v>y</v>
      </c>
      <c r="AA15" s="784" t="str">
        <f>'SAME R Results'!X6</f>
        <v>n</v>
      </c>
      <c r="AB15" s="784" t="str">
        <f>'SAME R Results'!Y6</f>
        <v>n</v>
      </c>
      <c r="AC15" s="789"/>
      <c r="AD15" s="784" t="str">
        <f>'SAME R Results'!Z6</f>
        <v>y</v>
      </c>
      <c r="AE15" s="784">
        <f>'SAME R Results'!AA6</f>
        <v>10</v>
      </c>
      <c r="AF15" s="784" t="str">
        <f>'SAME R Results'!AB6</f>
        <v>y</v>
      </c>
      <c r="AG15" s="817">
        <f>'SAME R Results'!AC6</f>
        <v>3.852706928546E-2</v>
      </c>
      <c r="AH15" s="819">
        <f>'SAME R Results'!AD6</f>
        <v>0</v>
      </c>
      <c r="AI15" s="784">
        <f>'SAME R Results'!AE6</f>
        <v>0</v>
      </c>
      <c r="AJ15" s="784">
        <f>'SAME R Results'!AF6</f>
        <v>180</v>
      </c>
      <c r="AK15" s="784">
        <f>'SAME R Results'!AG6</f>
        <v>0</v>
      </c>
      <c r="AL15" s="784" t="str">
        <f>'SAME R Results'!AH6</f>
        <v>n</v>
      </c>
      <c r="AM15" s="784" t="str">
        <f>'SAME R Results'!AI6</f>
        <v>y</v>
      </c>
      <c r="AN15" s="784" t="str">
        <f>'SAME R Results'!AJ6</f>
        <v>y</v>
      </c>
      <c r="AO15" s="784" t="str">
        <f>'SAME R Results'!AK6</f>
        <v>n</v>
      </c>
      <c r="AP15" s="784" t="str">
        <f>'SAME R Results'!AL6</f>
        <v>n</v>
      </c>
      <c r="AQ15" s="784" t="str">
        <f>'SAME R Results'!AM6</f>
        <v>y</v>
      </c>
      <c r="AR15" s="817">
        <f>'SAME R Results'!AN6</f>
        <v>3.852706928546E-2</v>
      </c>
      <c r="AS15" s="819">
        <f>'SAME R Results'!AO6</f>
        <v>0</v>
      </c>
      <c r="AT15" s="784">
        <f>'SAME R Results'!AP6</f>
        <v>0</v>
      </c>
      <c r="AU15" s="789"/>
      <c r="AV15" s="821">
        <f>'SAME R Results'!AQ6</f>
        <v>0</v>
      </c>
      <c r="AW15" s="821">
        <f>'SAME R Results'!AR6</f>
        <v>0.4175567</v>
      </c>
      <c r="AX15" s="821">
        <f>'SAME R Results'!AS6</f>
        <v>0</v>
      </c>
      <c r="AY15" s="821">
        <f>'SAME R Results'!AT6</f>
        <v>0</v>
      </c>
      <c r="AZ15" s="824"/>
      <c r="BA15" s="824"/>
      <c r="BB15" s="821">
        <f>'SAME R Results'!AU6</f>
        <v>5.9158320000000007E-2</v>
      </c>
      <c r="BC15" s="821">
        <f>'SAME R Results'!AV6</f>
        <v>2.5772090000000004E-2</v>
      </c>
      <c r="BD15" s="821">
        <f>'SAME R Results'!AW6</f>
        <v>5.2833100000000002</v>
      </c>
      <c r="BE15" s="821">
        <f>'SAME R Results'!AX6</f>
        <v>4.6948999999999996</v>
      </c>
      <c r="BF15" s="827">
        <f>'SAME R Results'!AY6</f>
        <v>47624.95</v>
      </c>
      <c r="BG15" s="784">
        <f>'SAME R Results'!AZ6</f>
        <v>0.12976084999999998</v>
      </c>
      <c r="BH15" s="784">
        <f>'SAME R Results'!BA6</f>
        <v>7.8816036857303803E-2</v>
      </c>
      <c r="BI15" s="789"/>
      <c r="BJ15" s="784">
        <f>'SAME R Results'!BB6</f>
        <v>2.7621500000000001</v>
      </c>
      <c r="BK15" s="784">
        <f>'SAME R Results'!BC6</f>
        <v>0.58841000000000054</v>
      </c>
      <c r="BL15" s="784">
        <f>'SAME R Results'!BD6</f>
        <v>1825597.0139817814</v>
      </c>
      <c r="BM15" s="784">
        <f>'SAME R Results'!BE6</f>
        <v>102.91459773449184</v>
      </c>
      <c r="BN15" s="784">
        <f>'SAME R Results'!BF6</f>
        <v>3.3386230000000003E-2</v>
      </c>
      <c r="BO15" s="784">
        <f>'SAME R Results'!BG6</f>
        <v>1.2736203285674045E-2</v>
      </c>
      <c r="BP15" s="789"/>
      <c r="BQ15" s="784">
        <f>'SAME R Results'!BH6</f>
        <v>1.2429675</v>
      </c>
      <c r="BR15" s="817">
        <f>'SAME R Results'!BI6</f>
        <v>5.6373119010545703E-2</v>
      </c>
      <c r="BS15" s="817">
        <f>'SAME R Results'!BJ6</f>
        <v>9.7108213230960166E-2</v>
      </c>
      <c r="BT15" s="817">
        <f>'SAME R Results'!BL6</f>
        <v>2.6213644090899169</v>
      </c>
      <c r="BU15" s="817">
        <f>'SAME R Results'!BM6</f>
        <v>2.090599137468832</v>
      </c>
      <c r="BV15" s="817">
        <f>'SAME R Results'!BN6</f>
        <v>4.2951675961784321E-2</v>
      </c>
      <c r="BW15" s="784">
        <f>'SAME R Results'!BO6</f>
        <v>1825597.0139817814</v>
      </c>
      <c r="BX15" s="784">
        <f>'SAME R Results'!BP6</f>
        <v>1797165.7351351089</v>
      </c>
      <c r="BY15" s="784">
        <f>'SAME R Results'!BQ6</f>
        <v>1664496.7968457509</v>
      </c>
      <c r="BZ15" s="784">
        <f>'SAME R Results'!BR6</f>
        <v>102.91459773449184</v>
      </c>
      <c r="CA15" s="784">
        <f>'SAME R Results'!BS6</f>
        <v>0.13060685430169594</v>
      </c>
      <c r="CB15" s="784">
        <f>'SAME R Results'!BT6</f>
        <v>0.45</v>
      </c>
      <c r="CC15" s="784">
        <f>'SAME R Results'!BV6</f>
        <v>1</v>
      </c>
      <c r="CD15" s="784">
        <f>'SAME R Results'!BW6</f>
        <v>1.42</v>
      </c>
      <c r="CE15" s="784">
        <f>'SAME R Results'!BZ6</f>
        <v>419.92824630174431</v>
      </c>
      <c r="CF15" s="26"/>
    </row>
    <row r="16" spans="1:84" s="2" customFormat="1" ht="16.5" customHeight="1" x14ac:dyDescent="0.25">
      <c r="A16" s="780">
        <v>2</v>
      </c>
      <c r="B16" s="784">
        <f>'SAME R Results'!A47</f>
        <v>5</v>
      </c>
      <c r="C16" s="831" t="str">
        <f>'SAME R Results'!B47</f>
        <v>Kapton</v>
      </c>
      <c r="D16" s="784" t="str">
        <f>'SAME R Results'!C47</f>
        <v>K05</v>
      </c>
      <c r="E16" s="784" t="str">
        <f>'SAME R Results'!D47</f>
        <v>28 K</v>
      </c>
      <c r="F16" s="784">
        <f>'SAME R Results'!E47</f>
        <v>3</v>
      </c>
      <c r="G16" s="784">
        <f>'SAME R Results'!F47</f>
        <v>75</v>
      </c>
      <c r="H16" s="785" t="str">
        <f>'SAME R Results'!G47</f>
        <v>Mid Temp aging (no Ptrak)</v>
      </c>
      <c r="I16" s="784">
        <f>'SAME R Results'!H47</f>
        <v>238</v>
      </c>
      <c r="J16" s="786">
        <f>'SAME R Results'!I47</f>
        <v>40416</v>
      </c>
      <c r="K16" s="784">
        <f>'SAME R Results'!J47</f>
        <v>0</v>
      </c>
      <c r="L16" s="788"/>
      <c r="M16" s="788"/>
      <c r="N16" s="855">
        <f>'SAME R Results'!K47</f>
        <v>8.1</v>
      </c>
      <c r="O16" s="854">
        <f>'SAME R Results'!L47</f>
        <v>1.43</v>
      </c>
      <c r="P16" s="855">
        <f>'SAME R Results'!M47</f>
        <v>60</v>
      </c>
      <c r="Q16" s="855">
        <f>'SAME R Results'!N47</f>
        <v>11</v>
      </c>
      <c r="R16" s="855">
        <f>'SAME R Results'!O47</f>
        <v>8</v>
      </c>
      <c r="S16" s="855" t="str">
        <f>'SAME R Results'!P47</f>
        <v>n</v>
      </c>
      <c r="T16" s="855">
        <f>'SAME R Results'!Q47</f>
        <v>0</v>
      </c>
      <c r="U16" s="855">
        <f>'SAME R Results'!R47</f>
        <v>31.714285714285715</v>
      </c>
      <c r="V16" s="784" t="str">
        <f>'SAME R Results'!S47</f>
        <v>y</v>
      </c>
      <c r="W16" s="784">
        <f>'SAME R Results'!T47</f>
        <v>60</v>
      </c>
      <c r="X16" s="784" t="str">
        <f>'SAME R Results'!U47</f>
        <v>n</v>
      </c>
      <c r="Y16" s="784" t="str">
        <f>'SAME R Results'!V47</f>
        <v>y</v>
      </c>
      <c r="Z16" s="784" t="str">
        <f>'SAME R Results'!W47</f>
        <v>y</v>
      </c>
      <c r="AA16" s="784" t="str">
        <f>'SAME R Results'!X47</f>
        <v>n</v>
      </c>
      <c r="AB16" s="784" t="str">
        <f>'SAME R Results'!Y47</f>
        <v>n</v>
      </c>
      <c r="AC16" s="789"/>
      <c r="AD16" s="784" t="str">
        <f>'SAME R Results'!Z47</f>
        <v>y</v>
      </c>
      <c r="AE16" s="784">
        <f>'SAME R Results'!AA47</f>
        <v>10</v>
      </c>
      <c r="AF16" s="784" t="str">
        <f>'SAME R Results'!AB47</f>
        <v>y</v>
      </c>
      <c r="AG16" s="817">
        <f>'SAME R Results'!AC47</f>
        <v>3.852706928546E-2</v>
      </c>
      <c r="AH16" s="819">
        <f>'SAME R Results'!AD47</f>
        <v>0</v>
      </c>
      <c r="AI16" s="784">
        <f>'SAME R Results'!AE47</f>
        <v>58</v>
      </c>
      <c r="AJ16" s="784">
        <f>'SAME R Results'!AF47</f>
        <v>480</v>
      </c>
      <c r="AK16" s="784">
        <f>'SAME R Results'!AG47</f>
        <v>0</v>
      </c>
      <c r="AL16" s="784" t="str">
        <f>'SAME R Results'!AH47</f>
        <v>n</v>
      </c>
      <c r="AM16" s="784" t="str">
        <f>'SAME R Results'!AI47</f>
        <v>y</v>
      </c>
      <c r="AN16" s="784" t="str">
        <f>'SAME R Results'!AJ47</f>
        <v>y</v>
      </c>
      <c r="AO16" s="784" t="str">
        <f>'SAME R Results'!AK47</f>
        <v>n</v>
      </c>
      <c r="AP16" s="784" t="str">
        <f>'SAME R Results'!AL47</f>
        <v>n</v>
      </c>
      <c r="AQ16" s="784" t="str">
        <f>'SAME R Results'!AM47</f>
        <v>y</v>
      </c>
      <c r="AR16" s="817">
        <f>'SAME R Results'!AN47</f>
        <v>3.852706928546E-2</v>
      </c>
      <c r="AS16" s="819">
        <f>'SAME R Results'!AO47</f>
        <v>0</v>
      </c>
      <c r="AT16" s="784">
        <f>'SAME R Results'!AP47</f>
        <v>0</v>
      </c>
      <c r="AU16" s="789"/>
      <c r="AV16" s="821">
        <f>'SAME R Results'!AQ47</f>
        <v>0</v>
      </c>
      <c r="AW16" s="821">
        <f>'SAME R Results'!AR47</f>
        <v>0.67108155000000003</v>
      </c>
      <c r="AX16" s="821">
        <f>'SAME R Results'!AS47</f>
        <v>0</v>
      </c>
      <c r="AY16" s="821">
        <f>'SAME R Results'!AT47</f>
        <v>0</v>
      </c>
      <c r="AZ16" s="824"/>
      <c r="BA16" s="824"/>
      <c r="BB16" s="821">
        <f>'SAME R Results'!AU47</f>
        <v>8.2748420000000003E-2</v>
      </c>
      <c r="BC16" s="821">
        <f>'SAME R Results'!AV47</f>
        <v>2.8671285000000001E-2</v>
      </c>
      <c r="BD16" s="821">
        <f>'SAME R Results'!AW47</f>
        <v>5.775649500000001</v>
      </c>
      <c r="BE16" s="821">
        <f>'SAME R Results'!AX47</f>
        <v>4.6388539999999985</v>
      </c>
      <c r="BF16" s="827">
        <f>'SAME R Results'!AY47</f>
        <v>999</v>
      </c>
      <c r="BG16" s="784">
        <f>'SAME R Results'!AZ47</f>
        <v>0.15835569999999996</v>
      </c>
      <c r="BH16" s="784">
        <f>'SAME R Results'!BA47</f>
        <v>8.1115724999999986E-2</v>
      </c>
      <c r="BI16" s="789"/>
      <c r="BJ16" s="784">
        <f>'SAME R Results'!BB47</f>
        <v>5.4232000000000005</v>
      </c>
      <c r="BK16" s="784">
        <f>'SAME R Results'!BC47</f>
        <v>1.1367955000000025</v>
      </c>
      <c r="BL16" s="784"/>
      <c r="BM16" s="784">
        <f>'SAME R Results'!BE47</f>
        <v>216.14450778493114</v>
      </c>
      <c r="BN16" s="784">
        <f>'SAME R Results'!BF47</f>
        <v>5.4077134999999998E-2</v>
      </c>
      <c r="BO16" s="784">
        <f>'SAME R Results'!BG47</f>
        <v>1.9309993749999994E-2</v>
      </c>
      <c r="BP16" s="789"/>
      <c r="BQ16" s="784">
        <f>'SAME R Results'!BH47</f>
        <v>2.4404400000000002</v>
      </c>
      <c r="BR16" s="817">
        <f>'SAME R Results'!BI47</f>
        <v>0</v>
      </c>
      <c r="BS16" s="817">
        <f>'SAME R Results'!BJ47</f>
        <v>0</v>
      </c>
      <c r="BT16" s="817">
        <f>'SAME R Results'!BL47</f>
        <v>2.8004739773672904</v>
      </c>
      <c r="BU16" s="817">
        <f>'SAME R Results'!BM47</f>
        <v>0</v>
      </c>
      <c r="BV16" s="817">
        <f>'SAME R Results'!BN47</f>
        <v>0</v>
      </c>
      <c r="BW16" s="784">
        <f>'SAME R Results'!BO47</f>
        <v>0</v>
      </c>
      <c r="BX16" s="784">
        <f>'SAME R Results'!BP47</f>
        <v>0</v>
      </c>
      <c r="BY16" s="784">
        <f>'SAME R Results'!BQ47</f>
        <v>0</v>
      </c>
      <c r="BZ16" s="784">
        <f>'SAME R Results'!BR47</f>
        <v>216.14450778493114</v>
      </c>
      <c r="CA16" s="784">
        <f>'SAME R Results'!BS47</f>
        <v>0.25232964130338331</v>
      </c>
      <c r="CB16" s="784">
        <f>'SAME R Results'!BT47</f>
        <v>0.45</v>
      </c>
      <c r="CC16" s="784">
        <f>'SAME R Results'!BV47</f>
        <v>1</v>
      </c>
      <c r="CD16" s="784">
        <f>'SAME R Results'!BW47</f>
        <v>1.42</v>
      </c>
      <c r="CE16" s="784">
        <f>'SAME R Results'!BZ47</f>
        <v>500.25380703397519</v>
      </c>
      <c r="CF16" s="26"/>
    </row>
    <row r="17" spans="1:84" s="2" customFormat="1" ht="16.5" customHeight="1" x14ac:dyDescent="0.25">
      <c r="A17" s="780">
        <v>2</v>
      </c>
      <c r="B17" s="784" t="str">
        <f>'SAME R Results'!A69</f>
        <v>7 (4)</v>
      </c>
      <c r="C17" s="831" t="str">
        <f>'SAME R Results'!B69</f>
        <v>Kapton</v>
      </c>
      <c r="D17" s="784" t="str">
        <f>'SAME R Results'!C69</f>
        <v>K08</v>
      </c>
      <c r="E17" s="784" t="str">
        <f>'SAME R Results'!D69</f>
        <v>38 K</v>
      </c>
      <c r="F17" s="784">
        <f>'SAME R Results'!E69</f>
        <v>0</v>
      </c>
      <c r="G17" s="784">
        <f>'SAME R Results'!F69</f>
        <v>85</v>
      </c>
      <c r="H17" s="785" t="str">
        <f>'SAME R Results'!G69</f>
        <v>Mid Temp aging run 75 repeat, low ptrack on peak one</v>
      </c>
      <c r="I17" s="784">
        <f>'SAME R Results'!H69</f>
        <v>242</v>
      </c>
      <c r="J17" s="786">
        <f>'SAME R Results'!I69</f>
        <v>40420.277777777781</v>
      </c>
      <c r="K17" s="784">
        <f>'SAME R Results'!J69</f>
        <v>0</v>
      </c>
      <c r="L17" s="788"/>
      <c r="M17" s="788"/>
      <c r="N17" s="855">
        <f>'SAME R Results'!K69</f>
        <v>8.1</v>
      </c>
      <c r="O17" s="854">
        <f>'SAME R Results'!L69</f>
        <v>1.43</v>
      </c>
      <c r="P17" s="855">
        <f>'SAME R Results'!M69</f>
        <v>60</v>
      </c>
      <c r="Q17" s="855">
        <f>'SAME R Results'!N69</f>
        <v>11</v>
      </c>
      <c r="R17" s="855">
        <f>'SAME R Results'!O69</f>
        <v>8</v>
      </c>
      <c r="S17" s="855" t="str">
        <f>'SAME R Results'!P69</f>
        <v>n</v>
      </c>
      <c r="T17" s="855">
        <f>'SAME R Results'!Q69</f>
        <v>0</v>
      </c>
      <c r="U17" s="855">
        <f>'SAME R Results'!R69</f>
        <v>33</v>
      </c>
      <c r="V17" s="784" t="str">
        <f>'SAME R Results'!S69</f>
        <v>y</v>
      </c>
      <c r="W17" s="784">
        <f>'SAME R Results'!T69</f>
        <v>60</v>
      </c>
      <c r="X17" s="784" t="str">
        <f>'SAME R Results'!U69</f>
        <v>n</v>
      </c>
      <c r="Y17" s="784" t="str">
        <f>'SAME R Results'!V69</f>
        <v>y</v>
      </c>
      <c r="Z17" s="784" t="str">
        <f>'SAME R Results'!W69</f>
        <v>y</v>
      </c>
      <c r="AA17" s="784" t="str">
        <f>'SAME R Results'!X69</f>
        <v>n</v>
      </c>
      <c r="AB17" s="784" t="str">
        <f>'SAME R Results'!Y69</f>
        <v>n</v>
      </c>
      <c r="AC17" s="789"/>
      <c r="AD17" s="784" t="str">
        <f>'SAME R Results'!Z69</f>
        <v>y</v>
      </c>
      <c r="AE17" s="784">
        <f>'SAME R Results'!AA69</f>
        <v>10</v>
      </c>
      <c r="AF17" s="784" t="str">
        <f>'SAME R Results'!AB69</f>
        <v>y</v>
      </c>
      <c r="AG17" s="817">
        <f>'SAME R Results'!AC69</f>
        <v>3.852706928546E-2</v>
      </c>
      <c r="AH17" s="819">
        <f>'SAME R Results'!AD69</f>
        <v>0</v>
      </c>
      <c r="AI17" s="784">
        <f>'SAME R Results'!AE69</f>
        <v>58</v>
      </c>
      <c r="AJ17" s="784">
        <f>'SAME R Results'!AF69</f>
        <v>480</v>
      </c>
      <c r="AK17" s="784">
        <f>'SAME R Results'!AG69</f>
        <v>0</v>
      </c>
      <c r="AL17" s="784" t="str">
        <f>'SAME R Results'!AH69</f>
        <v>n</v>
      </c>
      <c r="AM17" s="784" t="str">
        <f>'SAME R Results'!AI69</f>
        <v>y</v>
      </c>
      <c r="AN17" s="784" t="str">
        <f>'SAME R Results'!AJ69</f>
        <v>y</v>
      </c>
      <c r="AO17" s="784" t="str">
        <f>'SAME R Results'!AK69</f>
        <v>n</v>
      </c>
      <c r="AP17" s="784" t="str">
        <f>'SAME R Results'!AL69</f>
        <v>n</v>
      </c>
      <c r="AQ17" s="784" t="str">
        <f>'SAME R Results'!AM69</f>
        <v>y</v>
      </c>
      <c r="AR17" s="817">
        <f>'SAME R Results'!AN69</f>
        <v>3.852706928546E-2</v>
      </c>
      <c r="AS17" s="819">
        <f>'SAME R Results'!AO69</f>
        <v>0</v>
      </c>
      <c r="AT17" s="784">
        <f>'SAME R Results'!AP69</f>
        <v>0</v>
      </c>
      <c r="AU17" s="789"/>
      <c r="AV17" s="821">
        <f>'SAME R Results'!AQ69</f>
        <v>0</v>
      </c>
      <c r="AW17" s="821">
        <f>'SAME R Results'!AR69</f>
        <v>0.9827577999999999</v>
      </c>
      <c r="AX17" s="821">
        <f>'SAME R Results'!AS69</f>
        <v>0</v>
      </c>
      <c r="AY17" s="821">
        <f>'SAME R Results'!AT69</f>
        <v>0</v>
      </c>
      <c r="AZ17" s="824"/>
      <c r="BA17" s="824"/>
      <c r="BB17" s="821">
        <f>'SAME R Results'!AU69</f>
        <v>0.10746770999999999</v>
      </c>
      <c r="BC17" s="821">
        <f>'SAME R Results'!AV69</f>
        <v>2.6138314999999995E-2</v>
      </c>
      <c r="BD17" s="821">
        <f>'SAME R Results'!AW69</f>
        <v>5.6980750000000011</v>
      </c>
      <c r="BE17" s="821">
        <f>'SAME R Results'!AX69</f>
        <v>4.7271559999999999</v>
      </c>
      <c r="BF17" s="827">
        <f>'SAME R Results'!AY69</f>
        <v>623.25</v>
      </c>
      <c r="BG17" s="784">
        <f>'SAME R Results'!AZ69</f>
        <v>0.19158935000000002</v>
      </c>
      <c r="BH17" s="784">
        <f>'SAME R Results'!BA69</f>
        <v>9.0484619999999988E-2</v>
      </c>
      <c r="BI17" s="789"/>
      <c r="BJ17" s="784">
        <f>'SAME R Results'!BB69</f>
        <v>7.408850000000001</v>
      </c>
      <c r="BK17" s="784">
        <f>'SAME R Results'!BC69</f>
        <v>0.9709190000000012</v>
      </c>
      <c r="BL17" s="784"/>
      <c r="BM17" s="784">
        <f>'SAME R Results'!BE69</f>
        <v>179.64802163463835</v>
      </c>
      <c r="BN17" s="784">
        <f>'SAME R Results'!BF69</f>
        <v>8.1329394999999999E-2</v>
      </c>
      <c r="BO17" s="784">
        <f>'SAME R Results'!BG69</f>
        <v>2.5276182500000008E-2</v>
      </c>
      <c r="BP17" s="789"/>
      <c r="BQ17" s="784">
        <f>'SAME R Results'!BH69</f>
        <v>3.3339825000000007</v>
      </c>
      <c r="BR17" s="817">
        <f>'SAME R Results'!BI69</f>
        <v>0</v>
      </c>
      <c r="BS17" s="817">
        <f>'SAME R Results'!BJ69</f>
        <v>0</v>
      </c>
      <c r="BT17" s="817">
        <f>'SAME R Results'!BL69</f>
        <v>3.2176296796401109</v>
      </c>
      <c r="BU17" s="817">
        <f>'SAME R Results'!BM69</f>
        <v>0</v>
      </c>
      <c r="BV17" s="817">
        <f>'SAME R Results'!BN69</f>
        <v>0</v>
      </c>
      <c r="BW17" s="784">
        <f>'SAME R Results'!BO69</f>
        <v>22370.221693718679</v>
      </c>
      <c r="BX17" s="784">
        <f>'SAME R Results'!BP69</f>
        <v>21998.152126376586</v>
      </c>
      <c r="BY17" s="784">
        <f>'SAME R Results'!BQ69</f>
        <v>21022.306668630106</v>
      </c>
      <c r="BZ17" s="784">
        <f>'SAME R Results'!BR69</f>
        <v>179.64802163463835</v>
      </c>
      <c r="CA17" s="784">
        <f>'SAME R Results'!BS69</f>
        <v>0.21551074314125923</v>
      </c>
      <c r="CB17" s="784">
        <f>'SAME R Results'!BT69</f>
        <v>0.45</v>
      </c>
      <c r="CC17" s="784">
        <f>'SAME R Results'!BV69</f>
        <v>1</v>
      </c>
      <c r="CD17" s="784">
        <f>'SAME R Results'!BW69</f>
        <v>1.42</v>
      </c>
      <c r="CE17" s="784">
        <f>'SAME R Results'!BZ69</f>
        <v>493.52026976410559</v>
      </c>
      <c r="CF17" s="26"/>
    </row>
    <row r="18" spans="1:84" s="2" customFormat="1" ht="16.5" customHeight="1" x14ac:dyDescent="0.25">
      <c r="A18" s="780">
        <v>2</v>
      </c>
      <c r="B18" s="784" t="str">
        <f>'SAME R Results'!A76</f>
        <v>7 (4)</v>
      </c>
      <c r="C18" s="831" t="str">
        <f>'SAME R Results'!B76</f>
        <v>Kapton</v>
      </c>
      <c r="D18" s="784" t="str">
        <f>'SAME R Results'!C76</f>
        <v>K08</v>
      </c>
      <c r="E18" s="784" t="str">
        <f>'SAME R Results'!D76</f>
        <v>43 K</v>
      </c>
      <c r="F18" s="784">
        <f>'SAME R Results'!E76</f>
        <v>0</v>
      </c>
      <c r="G18" s="784">
        <f>'SAME R Results'!F76</f>
        <v>90</v>
      </c>
      <c r="H18" s="785" t="str">
        <f>'SAME R Results'!G76</f>
        <v>Mid Temp aging reburn 85</v>
      </c>
      <c r="I18" s="784">
        <f>'SAME R Results'!H76</f>
        <v>242</v>
      </c>
      <c r="J18" s="786">
        <f>'SAME R Results'!I76</f>
        <v>40420.277777777781</v>
      </c>
      <c r="K18" s="784">
        <f>'SAME R Results'!J76</f>
        <v>0</v>
      </c>
      <c r="L18" s="788"/>
      <c r="M18" s="788"/>
      <c r="N18" s="855">
        <f>'SAME R Results'!K76</f>
        <v>8.1</v>
      </c>
      <c r="O18" s="854">
        <f>'SAME R Results'!L76</f>
        <v>1.43</v>
      </c>
      <c r="P18" s="855">
        <f>'SAME R Results'!M76</f>
        <v>60</v>
      </c>
      <c r="Q18" s="855">
        <f>'SAME R Results'!N76</f>
        <v>11</v>
      </c>
      <c r="R18" s="855">
        <f>'SAME R Results'!O76</f>
        <v>8</v>
      </c>
      <c r="S18" s="855" t="str">
        <f>'SAME R Results'!P76</f>
        <v>n</v>
      </c>
      <c r="T18" s="855">
        <f>'SAME R Results'!Q76</f>
        <v>0</v>
      </c>
      <c r="U18" s="855">
        <f>'SAME R Results'!R76</f>
        <v>38</v>
      </c>
      <c r="V18" s="784" t="str">
        <f>'SAME R Results'!S76</f>
        <v>n</v>
      </c>
      <c r="W18" s="784">
        <f>'SAME R Results'!T76</f>
        <v>60</v>
      </c>
      <c r="X18" s="784" t="str">
        <f>'SAME R Results'!U76</f>
        <v>n</v>
      </c>
      <c r="Y18" s="784" t="str">
        <f>'SAME R Results'!V76</f>
        <v>y</v>
      </c>
      <c r="Z18" s="784" t="str">
        <f>'SAME R Results'!W76</f>
        <v>y</v>
      </c>
      <c r="AA18" s="784" t="str">
        <f>'SAME R Results'!X76</f>
        <v>n</v>
      </c>
      <c r="AB18" s="784" t="str">
        <f>'SAME R Results'!Y76</f>
        <v>n</v>
      </c>
      <c r="AC18" s="789"/>
      <c r="AD18" s="784" t="str">
        <f>'SAME R Results'!Z76</f>
        <v>y</v>
      </c>
      <c r="AE18" s="784">
        <f>'SAME R Results'!AA76</f>
        <v>10</v>
      </c>
      <c r="AF18" s="784" t="str">
        <f>'SAME R Results'!AB76</f>
        <v>y</v>
      </c>
      <c r="AG18" s="817">
        <f>'SAME R Results'!AC76</f>
        <v>3.852706928546E-2</v>
      </c>
      <c r="AH18" s="819">
        <f>'SAME R Results'!AD76</f>
        <v>0</v>
      </c>
      <c r="AI18" s="784">
        <f>'SAME R Results'!AE76</f>
        <v>58</v>
      </c>
      <c r="AJ18" s="784">
        <f>'SAME R Results'!AF76</f>
        <v>480</v>
      </c>
      <c r="AK18" s="784">
        <f>'SAME R Results'!AG76</f>
        <v>0</v>
      </c>
      <c r="AL18" s="784" t="str">
        <f>'SAME R Results'!AH76</f>
        <v>n</v>
      </c>
      <c r="AM18" s="784" t="str">
        <f>'SAME R Results'!AI76</f>
        <v>y</v>
      </c>
      <c r="AN18" s="784" t="str">
        <f>'SAME R Results'!AJ76</f>
        <v>y</v>
      </c>
      <c r="AO18" s="784" t="str">
        <f>'SAME R Results'!AK76</f>
        <v>n</v>
      </c>
      <c r="AP18" s="784" t="str">
        <f>'SAME R Results'!AL76</f>
        <v>n</v>
      </c>
      <c r="AQ18" s="784" t="str">
        <f>'SAME R Results'!AM76</f>
        <v>y</v>
      </c>
      <c r="AR18" s="817">
        <f>'SAME R Results'!AN76</f>
        <v>3.852706928546E-2</v>
      </c>
      <c r="AS18" s="819">
        <f>'SAME R Results'!AO76</f>
        <v>0</v>
      </c>
      <c r="AT18" s="784">
        <f>'SAME R Results'!AP76</f>
        <v>0</v>
      </c>
      <c r="AU18" s="789"/>
      <c r="AV18" s="821">
        <f>'SAME R Results'!AQ76</f>
        <v>0</v>
      </c>
      <c r="AW18" s="821">
        <f>'SAME R Results'!AR76</f>
        <v>0.18647764999999999</v>
      </c>
      <c r="AX18" s="821">
        <f>'SAME R Results'!AS76</f>
        <v>0</v>
      </c>
      <c r="AY18" s="821">
        <f>'SAME R Results'!AT76</f>
        <v>0</v>
      </c>
      <c r="AZ18" s="824"/>
      <c r="BA18" s="824"/>
      <c r="BB18" s="821">
        <f>'SAME R Results'!AU76</f>
        <v>2.7252200000000004E-2</v>
      </c>
      <c r="BC18" s="821">
        <f>'SAME R Results'!AV76</f>
        <v>2.5772099999999999E-2</v>
      </c>
      <c r="BD18" s="821">
        <f>'SAME R Results'!AW76</f>
        <v>5.2543179999999996</v>
      </c>
      <c r="BE18" s="821">
        <f>'SAME R Results'!AX76</f>
        <v>4.6569510000000012</v>
      </c>
      <c r="BF18" s="827">
        <f>'SAME R Results'!AY76</f>
        <v>54970</v>
      </c>
      <c r="BG18" s="784">
        <f>'SAME R Results'!AZ76</f>
        <v>8.9004525000000015E-2</v>
      </c>
      <c r="BH18" s="784">
        <f>'SAME R Results'!BA76</f>
        <v>8.8699344999999999E-2</v>
      </c>
      <c r="BI18" s="789"/>
      <c r="BJ18" s="784">
        <f>'SAME R Results'!BB76</f>
        <v>7.3649999999999993E-2</v>
      </c>
      <c r="BK18" s="784">
        <f>'SAME R Results'!BC76</f>
        <v>0.59736699999999843</v>
      </c>
      <c r="BL18" s="784">
        <f>'SAME R Results'!BD76</f>
        <v>1578043.1421485487</v>
      </c>
      <c r="BM18" s="784">
        <f>'SAME R Results'!BE76</f>
        <v>104.60930715546857</v>
      </c>
      <c r="BN18" s="784">
        <f>'SAME R Results'!BF76</f>
        <v>1.480100000000005E-3</v>
      </c>
      <c r="BO18" s="784">
        <f>'SAME R Results'!BG76</f>
        <v>7.6295000000003999E-5</v>
      </c>
      <c r="BP18" s="789"/>
      <c r="BQ18" s="784">
        <f>'SAME R Results'!BH76</f>
        <v>3.3142499999999998E-2</v>
      </c>
      <c r="BR18" s="817">
        <f>'SAME R Results'!BI76</f>
        <v>6.6290524233095519E-2</v>
      </c>
      <c r="BS18" s="817">
        <f>'SAME R Results'!BJ76</f>
        <v>3.0455084489988071E-2</v>
      </c>
      <c r="BT18" s="817">
        <f>'SAME R Results'!BL76</f>
        <v>0</v>
      </c>
      <c r="BU18" s="817" t="e">
        <f>'SAME R Results'!BM76</f>
        <v>#NUM!</v>
      </c>
      <c r="BV18" s="817" t="e">
        <f>'SAME R Results'!BN76</f>
        <v>#NUM!</v>
      </c>
      <c r="BW18" s="784">
        <f>'SAME R Results'!BO76</f>
        <v>1578043.1421485487</v>
      </c>
      <c r="BX18" s="784">
        <f>'SAME R Results'!BP76</f>
        <v>1553709.2374128953</v>
      </c>
      <c r="BY18" s="784">
        <f>'SAME R Results'!BQ76</f>
        <v>1432388.8523677916</v>
      </c>
      <c r="BZ18" s="784">
        <f>'SAME R Results'!BR76</f>
        <v>104.60930715546857</v>
      </c>
      <c r="CA18" s="784">
        <f>'SAME R Results'!BS76</f>
        <v>0.132595001331794</v>
      </c>
      <c r="CB18" s="784">
        <f>'SAME R Results'!BT76</f>
        <v>0.45</v>
      </c>
      <c r="CC18" s="784">
        <f>'SAME R Results'!BV76</f>
        <v>1</v>
      </c>
      <c r="CD18" s="784">
        <f>'SAME R Results'!BW76</f>
        <v>1.42</v>
      </c>
      <c r="CE18" s="784">
        <f>'SAME R Results'!BZ76</f>
        <v>492.34226541017085</v>
      </c>
      <c r="CF18" s="26"/>
    </row>
    <row r="19" spans="1:84" s="2" customFormat="1" ht="16.5" customHeight="1" x14ac:dyDescent="0.25">
      <c r="A19" s="780">
        <v>2</v>
      </c>
      <c r="B19" s="784" t="str">
        <f>'SAME R Results'!A81</f>
        <v>8(4)</v>
      </c>
      <c r="C19" s="831" t="str">
        <f>'SAME R Results'!B81</f>
        <v>Kapton</v>
      </c>
      <c r="D19" s="784" t="str">
        <f>'SAME R Results'!C81</f>
        <v>K10</v>
      </c>
      <c r="E19" s="784" t="str">
        <f>'SAME R Results'!D81</f>
        <v>46 K</v>
      </c>
      <c r="F19" s="784">
        <f>'SAME R Results'!E81</f>
        <v>0</v>
      </c>
      <c r="G19" s="784">
        <f>'SAME R Results'!F81</f>
        <v>93</v>
      </c>
      <c r="H19" s="785" t="str">
        <f>'SAME R Results'!G81</f>
        <v>Mid Temp aging run 75 repeat</v>
      </c>
      <c r="I19" s="784">
        <f>'SAME R Results'!H81</f>
        <v>250</v>
      </c>
      <c r="J19" s="786">
        <f>'SAME R Results'!I81</f>
        <v>40428.354166666664</v>
      </c>
      <c r="K19" s="784">
        <f>'SAME R Results'!J81</f>
        <v>0</v>
      </c>
      <c r="L19" s="788"/>
      <c r="M19" s="788"/>
      <c r="N19" s="855">
        <f>'SAME R Results'!K81</f>
        <v>8.1</v>
      </c>
      <c r="O19" s="854">
        <f>'SAME R Results'!L81</f>
        <v>1.43</v>
      </c>
      <c r="P19" s="855">
        <f>'SAME R Results'!M81</f>
        <v>60</v>
      </c>
      <c r="Q19" s="855">
        <f>'SAME R Results'!N81</f>
        <v>11</v>
      </c>
      <c r="R19" s="855">
        <f>'SAME R Results'!O81</f>
        <v>8</v>
      </c>
      <c r="S19" s="855" t="str">
        <f>'SAME R Results'!P81</f>
        <v>n</v>
      </c>
      <c r="T19" s="855">
        <f>'SAME R Results'!Q81</f>
        <v>0</v>
      </c>
      <c r="U19" s="855">
        <f>'SAME R Results'!R81</f>
        <v>35.714285714285715</v>
      </c>
      <c r="V19" s="784" t="str">
        <f>'SAME R Results'!S81</f>
        <v>y</v>
      </c>
      <c r="W19" s="784">
        <f>'SAME R Results'!T81</f>
        <v>60</v>
      </c>
      <c r="X19" s="784" t="str">
        <f>'SAME R Results'!U81</f>
        <v>n</v>
      </c>
      <c r="Y19" s="784" t="str">
        <f>'SAME R Results'!V81</f>
        <v>y</v>
      </c>
      <c r="Z19" s="784" t="str">
        <f>'SAME R Results'!W81</f>
        <v>y</v>
      </c>
      <c r="AA19" s="784" t="str">
        <f>'SAME R Results'!X81</f>
        <v>n</v>
      </c>
      <c r="AB19" s="784" t="str">
        <f>'SAME R Results'!Y81</f>
        <v>n</v>
      </c>
      <c r="AC19" s="789"/>
      <c r="AD19" s="784" t="str">
        <f>'SAME R Results'!Z81</f>
        <v>y</v>
      </c>
      <c r="AE19" s="784">
        <f>'SAME R Results'!AA81</f>
        <v>10</v>
      </c>
      <c r="AF19" s="784" t="str">
        <f>'SAME R Results'!AB81</f>
        <v>y</v>
      </c>
      <c r="AG19" s="817">
        <f>'SAME R Results'!AC81</f>
        <v>3.852706928546E-2</v>
      </c>
      <c r="AH19" s="819">
        <f>'SAME R Results'!AD81</f>
        <v>0</v>
      </c>
      <c r="AI19" s="784">
        <f>'SAME R Results'!AE81</f>
        <v>58</v>
      </c>
      <c r="AJ19" s="784">
        <f>'SAME R Results'!AF81</f>
        <v>480</v>
      </c>
      <c r="AK19" s="784">
        <f>'SAME R Results'!AG81</f>
        <v>0</v>
      </c>
      <c r="AL19" s="784" t="str">
        <f>'SAME R Results'!AH81</f>
        <v>n</v>
      </c>
      <c r="AM19" s="784" t="str">
        <f>'SAME R Results'!AI81</f>
        <v>y</v>
      </c>
      <c r="AN19" s="784" t="str">
        <f>'SAME R Results'!AJ81</f>
        <v>y</v>
      </c>
      <c r="AO19" s="784" t="str">
        <f>'SAME R Results'!AK81</f>
        <v>n</v>
      </c>
      <c r="AP19" s="784" t="str">
        <f>'SAME R Results'!AL81</f>
        <v>n</v>
      </c>
      <c r="AQ19" s="784" t="str">
        <f>'SAME R Results'!AM81</f>
        <v>y</v>
      </c>
      <c r="AR19" s="817">
        <f>'SAME R Results'!AN81</f>
        <v>3.852706928546E-2</v>
      </c>
      <c r="AS19" s="819">
        <f>'SAME R Results'!AO81</f>
        <v>0</v>
      </c>
      <c r="AT19" s="784">
        <f>'SAME R Results'!AP81</f>
        <v>0</v>
      </c>
      <c r="AU19" s="789"/>
      <c r="AV19" s="821">
        <f>'SAME R Results'!AQ81</f>
        <v>0</v>
      </c>
      <c r="AW19" s="821">
        <f>'SAME R Results'!AR81</f>
        <v>0.71632394999999993</v>
      </c>
      <c r="AX19" s="821">
        <f>'SAME R Results'!AS81</f>
        <v>0</v>
      </c>
      <c r="AY19" s="821">
        <f>'SAME R Results'!AT81</f>
        <v>0</v>
      </c>
      <c r="AZ19" s="824"/>
      <c r="BA19" s="824"/>
      <c r="BB19" s="821">
        <f>'SAME R Results'!AU81</f>
        <v>9.4268800000000014E-2</v>
      </c>
      <c r="BC19" s="821">
        <f>'SAME R Results'!AV81</f>
        <v>2.7206414999999994E-2</v>
      </c>
      <c r="BD19" s="821">
        <f>'SAME R Results'!AW81</f>
        <v>5.700210499999999</v>
      </c>
      <c r="BE19" s="821">
        <f>'SAME R Results'!AX81</f>
        <v>4.68161</v>
      </c>
      <c r="BF19" s="827">
        <f>'SAME R Results'!AY81</f>
        <v>74315</v>
      </c>
      <c r="BG19" s="784">
        <f>'SAME R Results'!AZ81</f>
        <v>0.16212465000000001</v>
      </c>
      <c r="BH19" s="784">
        <f>'SAME R Results'!BA81</f>
        <v>8.8195800000000019E-2</v>
      </c>
      <c r="BI19" s="789"/>
      <c r="BJ19" s="784">
        <f>'SAME R Results'!BB81</f>
        <v>4.8229000000000006</v>
      </c>
      <c r="BK19" s="784">
        <f>'SAME R Results'!BC81</f>
        <v>1.0186004999999989</v>
      </c>
      <c r="BL19" s="784">
        <f>'SAME R Results'!BD81</f>
        <v>2951666.0508853504</v>
      </c>
      <c r="BM19" s="784">
        <f>'SAME R Results'!BE81</f>
        <v>189.91484044897103</v>
      </c>
      <c r="BN19" s="784">
        <f>'SAME R Results'!BF81</f>
        <v>6.7062385000000016E-2</v>
      </c>
      <c r="BO19" s="784">
        <f>'SAME R Results'!BG81</f>
        <v>1.8482212499999998E-2</v>
      </c>
      <c r="BP19" s="789"/>
      <c r="BQ19" s="784">
        <f>'SAME R Results'!BH81</f>
        <v>2.1703050000000004</v>
      </c>
      <c r="BR19" s="817">
        <f>'SAME R Results'!BI81</f>
        <v>6.4341574275316893E-2</v>
      </c>
      <c r="BS19" s="817">
        <f>'SAME R Results'!BJ81</f>
        <v>9.9629708891046054E-2</v>
      </c>
      <c r="BT19" s="817">
        <f>'SAME R Results'!BL81</f>
        <v>3.6284825206938849</v>
      </c>
      <c r="BU19" s="817">
        <f>'SAME R Results'!BM81</f>
        <v>1.9372165118252334</v>
      </c>
      <c r="BV19" s="817">
        <f>'SAME R Results'!BN81</f>
        <v>5.1706256170254025E-2</v>
      </c>
      <c r="BW19" s="784">
        <f>'SAME R Results'!BO81</f>
        <v>2951666.0508853504</v>
      </c>
      <c r="BX19" s="784">
        <f>'SAME R Results'!BP81</f>
        <v>2907301.2696626824</v>
      </c>
      <c r="BY19" s="784">
        <f>'SAME R Results'!BQ81</f>
        <v>2648799.2628993848</v>
      </c>
      <c r="BZ19" s="784">
        <f>'SAME R Results'!BR81</f>
        <v>189.91484044897103</v>
      </c>
      <c r="CA19" s="784">
        <f>'SAME R Results'!BS81</f>
        <v>0.22609440202432718</v>
      </c>
      <c r="CB19" s="784">
        <f>'SAME R Results'!BT81</f>
        <v>0.45</v>
      </c>
      <c r="CC19" s="784">
        <f>'SAME R Results'!BV81</f>
        <v>1</v>
      </c>
      <c r="CD19" s="784">
        <f>'SAME R Results'!BW81</f>
        <v>1.42</v>
      </c>
      <c r="CE19" s="784">
        <f>'SAME R Results'!BZ81</f>
        <v>494.14786984146389</v>
      </c>
      <c r="CF19" s="26"/>
    </row>
    <row r="20" spans="1:84" s="2" customFormat="1" ht="16.5" customHeight="1" x14ac:dyDescent="0.25">
      <c r="A20" s="780">
        <v>2</v>
      </c>
      <c r="B20" s="784" t="str">
        <f>'SAME R Results'!A83</f>
        <v>8(4)</v>
      </c>
      <c r="C20" s="831" t="str">
        <f>'SAME R Results'!B83</f>
        <v>Kapton</v>
      </c>
      <c r="D20" s="784" t="str">
        <f>'SAME R Results'!C83</f>
        <v>K11</v>
      </c>
      <c r="E20" s="784" t="str">
        <f>'SAME R Results'!D83</f>
        <v>47 K</v>
      </c>
      <c r="F20" s="784">
        <f>'SAME R Results'!E83</f>
        <v>0</v>
      </c>
      <c r="G20" s="784">
        <f>'SAME R Results'!F83</f>
        <v>94</v>
      </c>
      <c r="H20" s="785" t="str">
        <f>'SAME R Results'!G83</f>
        <v>Mid Temp aging run mid high</v>
      </c>
      <c r="I20" s="784">
        <f>'SAME R Results'!H83</f>
        <v>250</v>
      </c>
      <c r="J20" s="786">
        <f>'SAME R Results'!I83</f>
        <v>40428.354166666664</v>
      </c>
      <c r="K20" s="784">
        <f>'SAME R Results'!J83</f>
        <v>0</v>
      </c>
      <c r="L20" s="788"/>
      <c r="M20" s="788"/>
      <c r="N20" s="855">
        <f>'SAME R Results'!K83</f>
        <v>8.1</v>
      </c>
      <c r="O20" s="854">
        <f>'SAME R Results'!L83</f>
        <v>1.45</v>
      </c>
      <c r="P20" s="855">
        <f>'SAME R Results'!M83</f>
        <v>60</v>
      </c>
      <c r="Q20" s="855">
        <f>'SAME R Results'!N83</f>
        <v>11</v>
      </c>
      <c r="R20" s="855">
        <f>'SAME R Results'!O83</f>
        <v>8</v>
      </c>
      <c r="S20" s="855" t="str">
        <f>'SAME R Results'!P83</f>
        <v>n</v>
      </c>
      <c r="T20" s="855">
        <f>'SAME R Results'!Q83</f>
        <v>0</v>
      </c>
      <c r="U20" s="855">
        <f>'SAME R Results'!R83</f>
        <v>42.142857142857146</v>
      </c>
      <c r="V20" s="784" t="str">
        <f>'SAME R Results'!S83</f>
        <v>y</v>
      </c>
      <c r="W20" s="784">
        <f>'SAME R Results'!T83</f>
        <v>60</v>
      </c>
      <c r="X20" s="784" t="str">
        <f>'SAME R Results'!U83</f>
        <v>n</v>
      </c>
      <c r="Y20" s="784" t="str">
        <f>'SAME R Results'!V83</f>
        <v>y</v>
      </c>
      <c r="Z20" s="784" t="str">
        <f>'SAME R Results'!W83</f>
        <v>y</v>
      </c>
      <c r="AA20" s="784" t="str">
        <f>'SAME R Results'!X83</f>
        <v>n</v>
      </c>
      <c r="AB20" s="784" t="str">
        <f>'SAME R Results'!Y83</f>
        <v>n</v>
      </c>
      <c r="AC20" s="789"/>
      <c r="AD20" s="784" t="str">
        <f>'SAME R Results'!Z83</f>
        <v>y</v>
      </c>
      <c r="AE20" s="784">
        <f>'SAME R Results'!AA83</f>
        <v>10</v>
      </c>
      <c r="AF20" s="784" t="str">
        <f>'SAME R Results'!AB83</f>
        <v>y</v>
      </c>
      <c r="AG20" s="817">
        <f>'SAME R Results'!AC83</f>
        <v>3.852706928546E-2</v>
      </c>
      <c r="AH20" s="819">
        <f>'SAME R Results'!AD83</f>
        <v>0</v>
      </c>
      <c r="AI20" s="784">
        <f>'SAME R Results'!AE83</f>
        <v>58</v>
      </c>
      <c r="AJ20" s="784">
        <f>'SAME R Results'!AF83</f>
        <v>480</v>
      </c>
      <c r="AK20" s="784">
        <f>'SAME R Results'!AG83</f>
        <v>0</v>
      </c>
      <c r="AL20" s="784" t="str">
        <f>'SAME R Results'!AH83</f>
        <v>n</v>
      </c>
      <c r="AM20" s="784" t="str">
        <f>'SAME R Results'!AI83</f>
        <v>y</v>
      </c>
      <c r="AN20" s="784" t="str">
        <f>'SAME R Results'!AJ83</f>
        <v>y</v>
      </c>
      <c r="AO20" s="784" t="str">
        <f>'SAME R Results'!AK83</f>
        <v>n</v>
      </c>
      <c r="AP20" s="784" t="str">
        <f>'SAME R Results'!AL83</f>
        <v>n</v>
      </c>
      <c r="AQ20" s="784" t="str">
        <f>'SAME R Results'!AM83</f>
        <v>y</v>
      </c>
      <c r="AR20" s="817">
        <f>'SAME R Results'!AN83</f>
        <v>3.852706928546E-2</v>
      </c>
      <c r="AS20" s="819">
        <f>'SAME R Results'!AO83</f>
        <v>0</v>
      </c>
      <c r="AT20" s="784">
        <f>'SAME R Results'!AP83</f>
        <v>0</v>
      </c>
      <c r="AU20" s="789"/>
      <c r="AV20" s="821">
        <f>'SAME R Results'!AQ83</f>
        <v>0</v>
      </c>
      <c r="AW20" s="821">
        <f>'SAME R Results'!AR83</f>
        <v>0.7454529000000002</v>
      </c>
      <c r="AX20" s="821">
        <f>'SAME R Results'!AS83</f>
        <v>0</v>
      </c>
      <c r="AY20" s="821">
        <f>'SAME R Results'!AT83</f>
        <v>0</v>
      </c>
      <c r="AZ20" s="824"/>
      <c r="BA20" s="824"/>
      <c r="BB20" s="821">
        <f>'SAME R Results'!AU83</f>
        <v>0.10324098999999998</v>
      </c>
      <c r="BC20" s="821">
        <f>'SAME R Results'!AV83</f>
        <v>2.8869634999999998E-2</v>
      </c>
      <c r="BD20" s="821">
        <f>'SAME R Results'!AW83</f>
        <v>6.0749664999999995</v>
      </c>
      <c r="BE20" s="821">
        <f>'SAME R Results'!AX83</f>
        <v>4.6810754999999995</v>
      </c>
      <c r="BF20" s="827">
        <f>'SAME R Results'!AY83</f>
        <v>75855</v>
      </c>
      <c r="BG20" s="784">
        <f>'SAME R Results'!AZ83</f>
        <v>0.18572995000000003</v>
      </c>
      <c r="BH20" s="784">
        <f>'SAME R Results'!BA83</f>
        <v>8.1817625000000005E-2</v>
      </c>
      <c r="BI20" s="789"/>
      <c r="BJ20" s="784">
        <f>'SAME R Results'!BB83</f>
        <v>7.88</v>
      </c>
      <c r="BK20" s="784">
        <f>'SAME R Results'!BC83</f>
        <v>1.393891</v>
      </c>
      <c r="BL20" s="784">
        <f>'SAME R Results'!BD83</f>
        <v>3018896.3813527012</v>
      </c>
      <c r="BM20" s="784">
        <f>'SAME R Results'!BE83</f>
        <v>277.55824331110045</v>
      </c>
      <c r="BN20" s="784">
        <f>'SAME R Results'!BF83</f>
        <v>7.4371354999999972E-2</v>
      </c>
      <c r="BO20" s="784">
        <f>'SAME R Results'!BG83</f>
        <v>2.5978081250000007E-2</v>
      </c>
      <c r="BP20" s="789"/>
      <c r="BQ20" s="784">
        <f>'SAME R Results'!BH83</f>
        <v>3.5459999999999998</v>
      </c>
      <c r="BR20" s="817">
        <f>'SAME R Results'!BI83</f>
        <v>9.1940301437816396E-2</v>
      </c>
      <c r="BS20" s="817">
        <f>'SAME R Results'!BJ83</f>
        <v>0.11646654330236111</v>
      </c>
      <c r="BT20" s="817">
        <f>'SAME R Results'!BL83</f>
        <v>2.8628501960667303</v>
      </c>
      <c r="BU20" s="817">
        <f>'SAME R Results'!BM83</f>
        <v>1.6262491679176359</v>
      </c>
      <c r="BV20" s="817">
        <f>'SAME R Results'!BN83</f>
        <v>8.1688005420539944E-2</v>
      </c>
      <c r="BW20" s="784">
        <f>'SAME R Results'!BO83</f>
        <v>3018896.3813527012</v>
      </c>
      <c r="BX20" s="784">
        <f>'SAME R Results'!BP83</f>
        <v>2973612.2465260113</v>
      </c>
      <c r="BY20" s="784">
        <f>'SAME R Results'!BQ83</f>
        <v>2706721.3379854904</v>
      </c>
      <c r="BZ20" s="784">
        <f>'SAME R Results'!BR83</f>
        <v>277.55824331110045</v>
      </c>
      <c r="CA20" s="784">
        <f>'SAME R Results'!BS83</f>
        <v>0.30939603125277454</v>
      </c>
      <c r="CB20" s="784">
        <f>'SAME R Results'!BT83</f>
        <v>0.45</v>
      </c>
      <c r="CC20" s="784">
        <f>'SAME R Results'!BV83</f>
        <v>1</v>
      </c>
      <c r="CD20" s="784">
        <f>'SAME R Results'!BW83</f>
        <v>1.42</v>
      </c>
      <c r="CE20" s="784">
        <f>'SAME R Results'!BZ83</f>
        <v>527.34367563845251</v>
      </c>
      <c r="CF20" s="26"/>
    </row>
    <row r="21" spans="1:84" s="2" customFormat="1" ht="16.5" customHeight="1" x14ac:dyDescent="0.25">
      <c r="A21" s="780">
        <v>2</v>
      </c>
      <c r="B21" s="784">
        <f>'SAME R Results'!A25</f>
        <v>3</v>
      </c>
      <c r="C21" s="831" t="str">
        <f>'SAME R Results'!B25</f>
        <v>Kapton</v>
      </c>
      <c r="D21" s="784" t="str">
        <f>'SAME R Results'!C25</f>
        <v>K03</v>
      </c>
      <c r="E21" s="784" t="str">
        <f>'SAME R Results'!D25</f>
        <v>15k</v>
      </c>
      <c r="F21" s="784">
        <f>'SAME R Results'!E25</f>
        <v>2</v>
      </c>
      <c r="G21" s="784">
        <f>'SAME R Results'!F25</f>
        <v>62</v>
      </c>
      <c r="H21" s="785" t="str">
        <f>'SAME R Results'!G25</f>
        <v>High Temp aging</v>
      </c>
      <c r="I21" s="784">
        <f>'SAME R Results'!H25</f>
        <v>214</v>
      </c>
      <c r="J21" s="786">
        <f>'SAME R Results'!I25</f>
        <v>40392</v>
      </c>
      <c r="K21" s="784">
        <f>'SAME R Results'!J25</f>
        <v>0</v>
      </c>
      <c r="L21" s="788"/>
      <c r="M21" s="788"/>
      <c r="N21" s="855">
        <f>'SAME R Results'!K25</f>
        <v>8.1</v>
      </c>
      <c r="O21" s="854">
        <f>'SAME R Results'!L25</f>
        <v>1.48</v>
      </c>
      <c r="P21" s="855">
        <f>'SAME R Results'!M25</f>
        <v>60</v>
      </c>
      <c r="Q21" s="855">
        <f>'SAME R Results'!N25</f>
        <v>11</v>
      </c>
      <c r="R21" s="855">
        <f>'SAME R Results'!O25</f>
        <v>8</v>
      </c>
      <c r="S21" s="855" t="str">
        <f>'SAME R Results'!P25</f>
        <v>n</v>
      </c>
      <c r="T21" s="855">
        <f>'SAME R Results'!Q25</f>
        <v>0</v>
      </c>
      <c r="U21" s="855">
        <f>'SAME R Results'!R25</f>
        <v>38.799999999999997</v>
      </c>
      <c r="V21" s="784" t="str">
        <f>'SAME R Results'!S25</f>
        <v>y, 60</v>
      </c>
      <c r="W21" s="784" t="str">
        <f>'SAME R Results'!T25</f>
        <v>?</v>
      </c>
      <c r="X21" s="784" t="str">
        <f>'SAME R Results'!U25</f>
        <v>n</v>
      </c>
      <c r="Y21" s="784" t="str">
        <f>'SAME R Results'!V25</f>
        <v>y</v>
      </c>
      <c r="Z21" s="784" t="str">
        <f>'SAME R Results'!W25</f>
        <v>y</v>
      </c>
      <c r="AA21" s="784" t="str">
        <f>'SAME R Results'!X25</f>
        <v>n</v>
      </c>
      <c r="AB21" s="784" t="str">
        <f>'SAME R Results'!Y25</f>
        <v>n</v>
      </c>
      <c r="AC21" s="789"/>
      <c r="AD21" s="784" t="str">
        <f>'SAME R Results'!Z25</f>
        <v>y</v>
      </c>
      <c r="AE21" s="784">
        <f>'SAME R Results'!AA25</f>
        <v>10</v>
      </c>
      <c r="AF21" s="784" t="str">
        <f>'SAME R Results'!AB25</f>
        <v>y</v>
      </c>
      <c r="AG21" s="817">
        <f>'SAME R Results'!AC25</f>
        <v>3.852706928546E-2</v>
      </c>
      <c r="AH21" s="819">
        <f>'SAME R Results'!AD25</f>
        <v>0</v>
      </c>
      <c r="AI21" s="784">
        <f>'SAME R Results'!AE25</f>
        <v>0</v>
      </c>
      <c r="AJ21" s="784">
        <f>'SAME R Results'!AF25</f>
        <v>0</v>
      </c>
      <c r="AK21" s="784">
        <f>'SAME R Results'!AG25</f>
        <v>0</v>
      </c>
      <c r="AL21" s="784">
        <f>'SAME R Results'!AH25</f>
        <v>0</v>
      </c>
      <c r="AM21" s="784">
        <f>'SAME R Results'!AI25</f>
        <v>0</v>
      </c>
      <c r="AN21" s="784">
        <f>'SAME R Results'!AJ25</f>
        <v>0</v>
      </c>
      <c r="AO21" s="784">
        <f>'SAME R Results'!AK25</f>
        <v>0</v>
      </c>
      <c r="AP21" s="784">
        <f>'SAME R Results'!AL25</f>
        <v>0</v>
      </c>
      <c r="AQ21" s="784">
        <f>'SAME R Results'!AM25</f>
        <v>0</v>
      </c>
      <c r="AR21" s="817">
        <f>'SAME R Results'!AN25</f>
        <v>0</v>
      </c>
      <c r="AS21" s="819">
        <f>'SAME R Results'!AO25</f>
        <v>0</v>
      </c>
      <c r="AT21" s="784">
        <f>'SAME R Results'!AP25</f>
        <v>0</v>
      </c>
      <c r="AU21" s="789"/>
      <c r="AV21" s="821">
        <f>'SAME R Results'!AQ25</f>
        <v>0</v>
      </c>
      <c r="AW21" s="821">
        <f>'SAME R Results'!AR25</f>
        <v>6.242</v>
      </c>
      <c r="AX21" s="821">
        <f>'SAME R Results'!AS25</f>
        <v>0</v>
      </c>
      <c r="AY21" s="821">
        <f>'SAME R Results'!AT25</f>
        <v>0</v>
      </c>
      <c r="AZ21" s="824"/>
      <c r="BA21" s="824"/>
      <c r="BB21" s="821">
        <f>'SAME R Results'!AU25</f>
        <v>1.8512279999999997</v>
      </c>
      <c r="BC21" s="821">
        <f>'SAME R Results'!AV25</f>
        <v>2.6800000000000001E-2</v>
      </c>
      <c r="BD21" s="821">
        <f>'SAME R Results'!AW25</f>
        <v>7.4879160000000002</v>
      </c>
      <c r="BE21" s="821">
        <f>'SAME R Results'!AX25</f>
        <v>4.6306145000000001</v>
      </c>
      <c r="BF21" s="827">
        <f>'SAME R Results'!AY25</f>
        <v>133080</v>
      </c>
      <c r="BG21" s="784">
        <f>'SAME R Results'!AZ25</f>
        <v>2.7725520000000001</v>
      </c>
      <c r="BH21" s="784">
        <f>'SAME R Results'!BA25</f>
        <v>8.2000000000000003E-2</v>
      </c>
      <c r="BI21" s="789"/>
      <c r="BJ21" s="784">
        <f>'SAME R Results'!BB25</f>
        <v>153.16074999999995</v>
      </c>
      <c r="BK21" s="784">
        <f>'SAME R Results'!BC25</f>
        <v>2.8573015000000002</v>
      </c>
      <c r="BL21" s="784">
        <f>'SAME R Results'!BD25</f>
        <v>5850382.3566217786</v>
      </c>
      <c r="BM21" s="784">
        <f>'SAME R Results'!BE25</f>
        <v>867.82464634749272</v>
      </c>
      <c r="BN21" s="784">
        <f>'SAME R Results'!BF25</f>
        <v>1.8244279999999997</v>
      </c>
      <c r="BO21" s="784">
        <f>'SAME R Results'!BG25</f>
        <v>0.67263800000000007</v>
      </c>
      <c r="BP21" s="789"/>
      <c r="BQ21" s="784">
        <f>'SAME R Results'!BH25</f>
        <v>68.922337499999983</v>
      </c>
      <c r="BR21" s="817">
        <f>'SAME R Results'!BI25</f>
        <v>0.14833639810998711</v>
      </c>
      <c r="BS21" s="817">
        <f>'SAME R Results'!BJ25</f>
        <v>0.25116720161368244</v>
      </c>
      <c r="BT21" s="817">
        <f>'SAME R Results'!BL25</f>
        <v>2.7123475034119386</v>
      </c>
      <c r="BU21" s="817">
        <f>'SAME R Results'!BM25</f>
        <v>2.0661708170425976</v>
      </c>
      <c r="BV21" s="817">
        <f>'SAME R Results'!BN25</f>
        <v>0.11399613592531087</v>
      </c>
      <c r="BW21" s="784">
        <f>'SAME R Results'!BO25</f>
        <v>5850382.3566217786</v>
      </c>
      <c r="BX21" s="784">
        <f>'SAME R Results'!BP25</f>
        <v>5389445.4328080062</v>
      </c>
      <c r="BY21" s="784">
        <f>'SAME R Results'!BQ25</f>
        <v>4948921.7305183746</v>
      </c>
      <c r="BZ21" s="784">
        <f>'SAME R Results'!BR25</f>
        <v>867.82464634749272</v>
      </c>
      <c r="CA21" s="784">
        <f>'SAME R Results'!BS25</f>
        <v>0.63422300896741546</v>
      </c>
      <c r="CB21" s="784">
        <f>'SAME R Results'!BT25</f>
        <v>0.45</v>
      </c>
      <c r="CC21" s="784">
        <f>'SAME R Results'!BV25</f>
        <v>1</v>
      </c>
      <c r="CD21" s="784">
        <f>'SAME R Results'!BW25</f>
        <v>1.42</v>
      </c>
      <c r="CE21" s="784">
        <f>'SAME R Results'!BZ25</f>
        <v>574.26697593037989</v>
      </c>
      <c r="CF21" s="26"/>
    </row>
    <row r="22" spans="1:84" s="2" customFormat="1" ht="16.5" customHeight="1" x14ac:dyDescent="0.25">
      <c r="A22" s="780">
        <v>2</v>
      </c>
      <c r="B22" s="784">
        <f>'SAME R Results'!A51</f>
        <v>5</v>
      </c>
      <c r="C22" s="831" t="str">
        <f>'SAME R Results'!B51</f>
        <v>Kapton</v>
      </c>
      <c r="D22" s="784" t="str">
        <f>'SAME R Results'!C51</f>
        <v>K06</v>
      </c>
      <c r="E22" s="784" t="str">
        <f>'SAME R Results'!D51</f>
        <v>30 K</v>
      </c>
      <c r="F22" s="784">
        <f>'SAME R Results'!E51</f>
        <v>2</v>
      </c>
      <c r="G22" s="784">
        <f>'SAME R Results'!F51</f>
        <v>77</v>
      </c>
      <c r="H22" s="785" t="str">
        <f>'SAME R Results'!G51</f>
        <v>High Temp aging</v>
      </c>
      <c r="I22" s="784">
        <f>'SAME R Results'!H51</f>
        <v>238</v>
      </c>
      <c r="J22" s="786">
        <f>'SAME R Results'!I51</f>
        <v>40416</v>
      </c>
      <c r="K22" s="784">
        <f>'SAME R Results'!J51</f>
        <v>0</v>
      </c>
      <c r="L22" s="788"/>
      <c r="M22" s="788"/>
      <c r="N22" s="855">
        <f>'SAME R Results'!K51</f>
        <v>8.1</v>
      </c>
      <c r="O22" s="854">
        <f>'SAME R Results'!L51</f>
        <v>1.48</v>
      </c>
      <c r="P22" s="855">
        <f>'SAME R Results'!M51</f>
        <v>60</v>
      </c>
      <c r="Q22" s="855">
        <f>'SAME R Results'!N51</f>
        <v>11</v>
      </c>
      <c r="R22" s="855">
        <f>'SAME R Results'!O51</f>
        <v>8</v>
      </c>
      <c r="S22" s="855" t="str">
        <f>'SAME R Results'!P51</f>
        <v>n</v>
      </c>
      <c r="T22" s="855">
        <f>'SAME R Results'!Q51</f>
        <v>0</v>
      </c>
      <c r="U22" s="855">
        <f>'SAME R Results'!R51</f>
        <v>31.285714285714285</v>
      </c>
      <c r="V22" s="784" t="str">
        <f>'SAME R Results'!S51</f>
        <v>y</v>
      </c>
      <c r="W22" s="784">
        <f>'SAME R Results'!T51</f>
        <v>60</v>
      </c>
      <c r="X22" s="784" t="str">
        <f>'SAME R Results'!U51</f>
        <v>n</v>
      </c>
      <c r="Y22" s="784" t="str">
        <f>'SAME R Results'!V51</f>
        <v>y</v>
      </c>
      <c r="Z22" s="784" t="str">
        <f>'SAME R Results'!W51</f>
        <v>y</v>
      </c>
      <c r="AA22" s="784" t="str">
        <f>'SAME R Results'!X51</f>
        <v>n</v>
      </c>
      <c r="AB22" s="784" t="str">
        <f>'SAME R Results'!Y51</f>
        <v>n</v>
      </c>
      <c r="AC22" s="789"/>
      <c r="AD22" s="784" t="str">
        <f>'SAME R Results'!Z51</f>
        <v>y</v>
      </c>
      <c r="AE22" s="784">
        <f>'SAME R Results'!AA51</f>
        <v>10</v>
      </c>
      <c r="AF22" s="784" t="str">
        <f>'SAME R Results'!AB51</f>
        <v>y</v>
      </c>
      <c r="AG22" s="817">
        <f>'SAME R Results'!AC51</f>
        <v>3.852706928546E-2</v>
      </c>
      <c r="AH22" s="819">
        <f>'SAME R Results'!AD51</f>
        <v>0</v>
      </c>
      <c r="AI22" s="784">
        <f>'SAME R Results'!AE51</f>
        <v>58</v>
      </c>
      <c r="AJ22" s="784">
        <f>'SAME R Results'!AF51</f>
        <v>480</v>
      </c>
      <c r="AK22" s="784">
        <f>'SAME R Results'!AG51</f>
        <v>0</v>
      </c>
      <c r="AL22" s="784" t="str">
        <f>'SAME R Results'!AH51</f>
        <v>n</v>
      </c>
      <c r="AM22" s="784" t="str">
        <f>'SAME R Results'!AI51</f>
        <v>y</v>
      </c>
      <c r="AN22" s="784" t="str">
        <f>'SAME R Results'!AJ51</f>
        <v>y</v>
      </c>
      <c r="AO22" s="784" t="str">
        <f>'SAME R Results'!AK51</f>
        <v>n</v>
      </c>
      <c r="AP22" s="784" t="str">
        <f>'SAME R Results'!AL51</f>
        <v>n</v>
      </c>
      <c r="AQ22" s="784" t="str">
        <f>'SAME R Results'!AM51</f>
        <v>y</v>
      </c>
      <c r="AR22" s="817">
        <f>'SAME R Results'!AN51</f>
        <v>3.852706928546E-2</v>
      </c>
      <c r="AS22" s="819">
        <f>'SAME R Results'!AO51</f>
        <v>0</v>
      </c>
      <c r="AT22" s="784">
        <f>'SAME R Results'!AP51</f>
        <v>0</v>
      </c>
      <c r="AU22" s="789"/>
      <c r="AV22" s="821">
        <f>'SAME R Results'!AQ51</f>
        <v>0</v>
      </c>
      <c r="AW22" s="821">
        <f>'SAME R Results'!AR51</f>
        <v>0.65225210000000011</v>
      </c>
      <c r="AX22" s="821">
        <f>'SAME R Results'!AS51</f>
        <v>0</v>
      </c>
      <c r="AY22" s="821">
        <f>'SAME R Results'!AT51</f>
        <v>0</v>
      </c>
      <c r="AZ22" s="824"/>
      <c r="BA22" s="824"/>
      <c r="BB22" s="821">
        <f>'SAME R Results'!AU51</f>
        <v>8.4121685000000002E-2</v>
      </c>
      <c r="BC22" s="821">
        <f>'SAME R Results'!AV51</f>
        <v>3.2028185000000001E-2</v>
      </c>
      <c r="BD22" s="821">
        <f>'SAME R Results'!AW51</f>
        <v>6.2035524999999998</v>
      </c>
      <c r="BE22" s="821">
        <f>'SAME R Results'!AX51</f>
        <v>4.699936000000001</v>
      </c>
      <c r="BF22" s="827">
        <f>'SAME R Results'!AY51</f>
        <v>85830</v>
      </c>
      <c r="BG22" s="784">
        <f>'SAME R Results'!AZ51</f>
        <v>0.1690063</v>
      </c>
      <c r="BH22" s="784">
        <f>'SAME R Results'!BA51</f>
        <v>8.7356560000000014E-2</v>
      </c>
      <c r="BI22" s="789"/>
      <c r="BJ22" s="784">
        <f>'SAME R Results'!BB51</f>
        <v>6.9188999999999989</v>
      </c>
      <c r="BK22" s="784">
        <f>'SAME R Results'!BC51</f>
        <v>1.5036164999999988</v>
      </c>
      <c r="BL22" s="784">
        <f>'SAME R Results'!BD51</f>
        <v>3460328.2386265798</v>
      </c>
      <c r="BM22" s="784">
        <f>'SAME R Results'!BE51</f>
        <v>305.88138364350294</v>
      </c>
      <c r="BN22" s="784">
        <f>'SAME R Results'!BF51</f>
        <v>5.2093500000000001E-2</v>
      </c>
      <c r="BO22" s="784">
        <f>'SAME R Results'!BG51</f>
        <v>2.0412434999999996E-2</v>
      </c>
      <c r="BP22" s="789"/>
      <c r="BQ22" s="784">
        <f>'SAME R Results'!BH51</f>
        <v>3.1135049999999995</v>
      </c>
      <c r="BR22" s="817">
        <f>'SAME R Results'!BI51</f>
        <v>8.83966382810287E-2</v>
      </c>
      <c r="BS22" s="817">
        <f>'SAME R Results'!BJ51</f>
        <v>0.10656512563679277</v>
      </c>
      <c r="BT22" s="817">
        <f>'SAME R Results'!BL51</f>
        <v>2.5520473182155881</v>
      </c>
      <c r="BU22" s="817">
        <f>'SAME R Results'!BM51</f>
        <v>1.5408669202805201</v>
      </c>
      <c r="BV22" s="817">
        <f>'SAME R Results'!BN51</f>
        <v>8.0509304157939804E-2</v>
      </c>
      <c r="BW22" s="784">
        <f>'SAME R Results'!BO51</f>
        <v>3460328.2386265798</v>
      </c>
      <c r="BX22" s="784">
        <f>'SAME R Results'!BP51</f>
        <v>3409089.1997738369</v>
      </c>
      <c r="BY22" s="784">
        <f>'SAME R Results'!BQ51</f>
        <v>3084879.7508938513</v>
      </c>
      <c r="BZ22" s="784">
        <f>'SAME R Results'!BR51</f>
        <v>305.88138364350294</v>
      </c>
      <c r="CA22" s="784">
        <f>'SAME R Results'!BS51</f>
        <v>0.33375133179437066</v>
      </c>
      <c r="CB22" s="784">
        <f>'SAME R Results'!BT51</f>
        <v>0.45</v>
      </c>
      <c r="CC22" s="784">
        <f>'SAME R Results'!BV51</f>
        <v>1</v>
      </c>
      <c r="CD22" s="784">
        <f>'SAME R Results'!BW51</f>
        <v>1.42</v>
      </c>
      <c r="CE22" s="784">
        <f>'SAME R Results'!BZ51</f>
        <v>527.51193106525511</v>
      </c>
      <c r="CF22" s="26"/>
    </row>
    <row r="23" spans="1:84" s="2" customFormat="1" ht="16.5" customHeight="1" x14ac:dyDescent="0.25">
      <c r="A23" s="780">
        <v>2</v>
      </c>
      <c r="B23" s="784" t="str">
        <f>'SAME R Results'!A100</f>
        <v>9(4)</v>
      </c>
      <c r="C23" s="831" t="str">
        <f>'SAME R Results'!B100</f>
        <v>Kapton</v>
      </c>
      <c r="D23" s="784" t="str">
        <f>'SAME R Results'!C100</f>
        <v>K12</v>
      </c>
      <c r="E23" s="784" t="str">
        <f>'SAME R Results'!D100</f>
        <v>54KA</v>
      </c>
      <c r="F23" s="784">
        <f>'SAME R Results'!E100</f>
        <v>0</v>
      </c>
      <c r="G23" s="784" t="str">
        <f>'SAME R Results'!F100</f>
        <v>101a</v>
      </c>
      <c r="H23" s="785" t="str">
        <f>'SAME R Results'!G100</f>
        <v>aged</v>
      </c>
      <c r="I23" s="784">
        <f>'SAME R Results'!H100</f>
        <v>251</v>
      </c>
      <c r="J23" s="786">
        <f>'SAME R Results'!I100</f>
        <v>40429.354166666664</v>
      </c>
      <c r="K23" s="784">
        <f>'SAME R Results'!J100</f>
        <v>0</v>
      </c>
      <c r="L23" s="788"/>
      <c r="M23" s="788"/>
      <c r="N23" s="784">
        <f>'SAME R Results'!K100</f>
        <v>0</v>
      </c>
      <c r="O23" s="793">
        <f>'SAME R Results'!L100</f>
        <v>1.48</v>
      </c>
      <c r="P23" s="784">
        <f>'SAME R Results'!M100</f>
        <v>0</v>
      </c>
      <c r="Q23" s="784">
        <f>'SAME R Results'!N100</f>
        <v>0</v>
      </c>
      <c r="R23" s="784">
        <f>'SAME R Results'!O100</f>
        <v>0</v>
      </c>
      <c r="S23" s="784">
        <f>'SAME R Results'!P100</f>
        <v>0</v>
      </c>
      <c r="T23" s="784">
        <f>'SAME R Results'!Q100</f>
        <v>0</v>
      </c>
      <c r="U23" s="784">
        <f>'SAME R Results'!R100</f>
        <v>560.57142857142856</v>
      </c>
      <c r="V23" s="784">
        <f>'SAME R Results'!S100</f>
        <v>0</v>
      </c>
      <c r="W23" s="784">
        <f>'SAME R Results'!T100</f>
        <v>0</v>
      </c>
      <c r="X23" s="784" t="str">
        <f>'SAME R Results'!U100</f>
        <v>n</v>
      </c>
      <c r="Y23" s="784" t="str">
        <f>'SAME R Results'!V100</f>
        <v>y</v>
      </c>
      <c r="Z23" s="784" t="str">
        <f>'SAME R Results'!W100</f>
        <v>y</v>
      </c>
      <c r="AA23" s="784" t="str">
        <f>'SAME R Results'!X100</f>
        <v>n</v>
      </c>
      <c r="AB23" s="784" t="str">
        <f>'SAME R Results'!Y100</f>
        <v>n</v>
      </c>
      <c r="AC23" s="789"/>
      <c r="AD23" s="784" t="str">
        <f>'SAME R Results'!Z100</f>
        <v>y</v>
      </c>
      <c r="AE23" s="784">
        <f>'SAME R Results'!AA100</f>
        <v>10</v>
      </c>
      <c r="AF23" s="784" t="str">
        <f>'SAME R Results'!AB100</f>
        <v>y</v>
      </c>
      <c r="AG23" s="817">
        <f>'SAME R Results'!AC100</f>
        <v>3.852706928546E-2</v>
      </c>
      <c r="AH23" s="819">
        <f>'SAME R Results'!AD100</f>
        <v>0</v>
      </c>
      <c r="AI23" s="784">
        <f>'SAME R Results'!AE100</f>
        <v>0</v>
      </c>
      <c r="AJ23" s="784">
        <f>'SAME R Results'!AF100</f>
        <v>0</v>
      </c>
      <c r="AK23" s="784">
        <f>'SAME R Results'!AG100</f>
        <v>0</v>
      </c>
      <c r="AL23" s="784">
        <f>'SAME R Results'!AH100</f>
        <v>0</v>
      </c>
      <c r="AM23" s="784">
        <f>'SAME R Results'!AI100</f>
        <v>0</v>
      </c>
      <c r="AN23" s="784">
        <f>'SAME R Results'!AJ100</f>
        <v>0</v>
      </c>
      <c r="AO23" s="784">
        <f>'SAME R Results'!AK100</f>
        <v>0</v>
      </c>
      <c r="AP23" s="784">
        <f>'SAME R Results'!AL100</f>
        <v>0</v>
      </c>
      <c r="AQ23" s="784">
        <f>'SAME R Results'!AM100</f>
        <v>0</v>
      </c>
      <c r="AR23" s="817">
        <f>'SAME R Results'!AN100</f>
        <v>0</v>
      </c>
      <c r="AS23" s="819">
        <f>'SAME R Results'!AO100</f>
        <v>0</v>
      </c>
      <c r="AT23" s="784">
        <f>'SAME R Results'!AP100</f>
        <v>90</v>
      </c>
      <c r="AU23" s="789"/>
      <c r="AV23" s="821">
        <f>'SAME R Results'!AQ100</f>
        <v>0</v>
      </c>
      <c r="AW23" s="821">
        <f>'SAME R Results'!AR100</f>
        <v>2.4593499999999997</v>
      </c>
      <c r="AX23" s="821">
        <f>'SAME R Results'!AS100</f>
        <v>0</v>
      </c>
      <c r="AY23" s="821">
        <f>'SAME R Results'!AT100</f>
        <v>0</v>
      </c>
      <c r="AZ23" s="824"/>
      <c r="BA23" s="824"/>
      <c r="BB23" s="821">
        <f>'SAME R Results'!AU100</f>
        <v>0.24140934999999999</v>
      </c>
      <c r="BC23" s="821">
        <f>'SAME R Results'!AV100</f>
        <v>2.7633670000000006E-2</v>
      </c>
      <c r="BD23" s="821">
        <f>'SAME R Results'!AW100</f>
        <v>5.0475170000000009</v>
      </c>
      <c r="BE23" s="821">
        <f>'SAME R Results'!AX100</f>
        <v>4.6985919999999997</v>
      </c>
      <c r="BF23" s="827">
        <f>'SAME R Results'!AY100</f>
        <v>6987.5</v>
      </c>
      <c r="BG23" s="784">
        <f>'SAME R Results'!AZ100</f>
        <v>0.31419369999999991</v>
      </c>
      <c r="BH23" s="784">
        <f>'SAME R Results'!BA100</f>
        <v>7.9284674999999999E-2</v>
      </c>
      <c r="BI23" s="789"/>
      <c r="BJ23" s="784">
        <f>'SAME R Results'!BB100</f>
        <v>18.121100000000002</v>
      </c>
      <c r="BK23" s="784">
        <f>'SAME R Results'!BC100</f>
        <v>0.34892500000000126</v>
      </c>
      <c r="BL23" s="784">
        <f>'SAME R Results'!BD100</f>
        <v>253109.83922102317</v>
      </c>
      <c r="BM23" s="784">
        <f>'SAME R Results'!BE100</f>
        <v>59.146924907156333</v>
      </c>
      <c r="BN23" s="784">
        <f>'SAME R Results'!BF100</f>
        <v>0.21377568</v>
      </c>
      <c r="BO23" s="784">
        <f>'SAME R Results'!BG100</f>
        <v>5.8727256249999978E-2</v>
      </c>
      <c r="BP23" s="789"/>
      <c r="BQ23" s="784">
        <f>'SAME R Results'!BH100</f>
        <v>8.1544950000000007</v>
      </c>
      <c r="BR23" s="817">
        <f>'SAME R Results'!BI100</f>
        <v>0.23368086001393035</v>
      </c>
      <c r="BS23" s="817">
        <f>'SAME R Results'!BJ100</f>
        <v>0.35123708057095632</v>
      </c>
      <c r="BT23" s="817">
        <f>'SAME R Results'!BL100</f>
        <v>3.6401441792200204</v>
      </c>
      <c r="BU23" s="817">
        <f>'SAME R Results'!BM100</f>
        <v>1.8933755883208117</v>
      </c>
      <c r="BV23" s="817">
        <f>'SAME R Results'!BN100</f>
        <v>0.19060510757829099</v>
      </c>
      <c r="BW23" s="784">
        <f>'SAME R Results'!BO100</f>
        <v>253109.83922102317</v>
      </c>
      <c r="BX23" s="784">
        <f>'SAME R Results'!BP100</f>
        <v>248938.42148848745</v>
      </c>
      <c r="BY23" s="784">
        <f>'SAME R Results'!BQ100</f>
        <v>236843.57713898845</v>
      </c>
      <c r="BZ23" s="784">
        <f>'SAME R Results'!BR100</f>
        <v>59.146924907156333</v>
      </c>
      <c r="CA23" s="784">
        <f>'SAME R Results'!BS100</f>
        <v>7.7449391813904214E-2</v>
      </c>
      <c r="CB23" s="784">
        <f>'SAME R Results'!BT100</f>
        <v>0.45</v>
      </c>
      <c r="CC23" s="784">
        <f>'SAME R Results'!BV100</f>
        <v>1</v>
      </c>
      <c r="CD23" s="784">
        <f>'SAME R Results'!BW100</f>
        <v>1.42</v>
      </c>
      <c r="CE23" s="784">
        <f>'SAME R Results'!BZ100</f>
        <v>578.19370520881728</v>
      </c>
      <c r="CF23" s="26"/>
    </row>
    <row r="24" spans="1:84" s="2" customFormat="1" ht="16.5" customHeight="1" x14ac:dyDescent="0.25">
      <c r="A24" s="780">
        <v>2</v>
      </c>
      <c r="B24" s="784" t="str">
        <f>'SAME R Results'!A102</f>
        <v>9(4)</v>
      </c>
      <c r="C24" s="831" t="str">
        <f>'SAME R Results'!B102</f>
        <v>Kapton</v>
      </c>
      <c r="D24" s="784" t="str">
        <f>'SAME R Results'!C102</f>
        <v>K13</v>
      </c>
      <c r="E24" s="784" t="str">
        <f>'SAME R Results'!D102</f>
        <v>55KA</v>
      </c>
      <c r="F24" s="784">
        <f>'SAME R Results'!E102</f>
        <v>0</v>
      </c>
      <c r="G24" s="784" t="str">
        <f>'SAME R Results'!F102</f>
        <v>102a</v>
      </c>
      <c r="H24" s="785" t="str">
        <f>'SAME R Results'!G102</f>
        <v>aged</v>
      </c>
      <c r="I24" s="784">
        <f>'SAME R Results'!H102</f>
        <v>251</v>
      </c>
      <c r="J24" s="786">
        <f>'SAME R Results'!I102</f>
        <v>40429.354166666664</v>
      </c>
      <c r="K24" s="784">
        <f>'SAME R Results'!J102</f>
        <v>0</v>
      </c>
      <c r="L24" s="788"/>
      <c r="M24" s="788"/>
      <c r="N24" s="784">
        <f>'SAME R Results'!K102</f>
        <v>0</v>
      </c>
      <c r="O24" s="793">
        <f>'SAME R Results'!L102</f>
        <v>1.48</v>
      </c>
      <c r="P24" s="784">
        <f>'SAME R Results'!M102</f>
        <v>0</v>
      </c>
      <c r="Q24" s="784">
        <f>'SAME R Results'!N102</f>
        <v>0</v>
      </c>
      <c r="R24" s="784">
        <f>'SAME R Results'!O102</f>
        <v>0</v>
      </c>
      <c r="S24" s="784">
        <f>'SAME R Results'!P102</f>
        <v>0</v>
      </c>
      <c r="T24" s="784">
        <f>'SAME R Results'!Q102</f>
        <v>0</v>
      </c>
      <c r="U24" s="784">
        <f>'SAME R Results'!R102</f>
        <v>562.71428571428567</v>
      </c>
      <c r="V24" s="784">
        <f>'SAME R Results'!S102</f>
        <v>0</v>
      </c>
      <c r="W24" s="784">
        <f>'SAME R Results'!T102</f>
        <v>0</v>
      </c>
      <c r="X24" s="784" t="str">
        <f>'SAME R Results'!U102</f>
        <v>n</v>
      </c>
      <c r="Y24" s="784" t="str">
        <f>'SAME R Results'!V102</f>
        <v>y</v>
      </c>
      <c r="Z24" s="784" t="str">
        <f>'SAME R Results'!W102</f>
        <v>y</v>
      </c>
      <c r="AA24" s="784" t="str">
        <f>'SAME R Results'!X102</f>
        <v>n</v>
      </c>
      <c r="AB24" s="784" t="str">
        <f>'SAME R Results'!Y102</f>
        <v>n</v>
      </c>
      <c r="AC24" s="789"/>
      <c r="AD24" s="784" t="str">
        <f>'SAME R Results'!Z102</f>
        <v>y</v>
      </c>
      <c r="AE24" s="784">
        <f>'SAME R Results'!AA102</f>
        <v>10</v>
      </c>
      <c r="AF24" s="784" t="str">
        <f>'SAME R Results'!AB102</f>
        <v>y</v>
      </c>
      <c r="AG24" s="817">
        <f>'SAME R Results'!AC102</f>
        <v>3.852706928546E-2</v>
      </c>
      <c r="AH24" s="819">
        <f>'SAME R Results'!AD102</f>
        <v>0</v>
      </c>
      <c r="AI24" s="784">
        <f>'SAME R Results'!AE102</f>
        <v>0</v>
      </c>
      <c r="AJ24" s="784">
        <f>'SAME R Results'!AF102</f>
        <v>0</v>
      </c>
      <c r="AK24" s="784">
        <f>'SAME R Results'!AG102</f>
        <v>0</v>
      </c>
      <c r="AL24" s="784">
        <f>'SAME R Results'!AH102</f>
        <v>0</v>
      </c>
      <c r="AM24" s="784">
        <f>'SAME R Results'!AI102</f>
        <v>0</v>
      </c>
      <c r="AN24" s="784">
        <f>'SAME R Results'!AJ102</f>
        <v>0</v>
      </c>
      <c r="AO24" s="784">
        <f>'SAME R Results'!AK102</f>
        <v>0</v>
      </c>
      <c r="AP24" s="784">
        <f>'SAME R Results'!AL102</f>
        <v>0</v>
      </c>
      <c r="AQ24" s="784">
        <f>'SAME R Results'!AM102</f>
        <v>0</v>
      </c>
      <c r="AR24" s="817">
        <f>'SAME R Results'!AN102</f>
        <v>0</v>
      </c>
      <c r="AS24" s="819">
        <f>'SAME R Results'!AO102</f>
        <v>0</v>
      </c>
      <c r="AT24" s="784">
        <f>'SAME R Results'!AP102</f>
        <v>0</v>
      </c>
      <c r="AU24" s="789"/>
      <c r="AV24" s="821">
        <f>'SAME R Results'!AQ102</f>
        <v>0</v>
      </c>
      <c r="AW24" s="821">
        <f>'SAME R Results'!AR102</f>
        <v>5.1269247619047622</v>
      </c>
      <c r="AX24" s="821">
        <f>'SAME R Results'!AS102</f>
        <v>0</v>
      </c>
      <c r="AY24" s="821">
        <f>'SAME R Results'!AT102</f>
        <v>0</v>
      </c>
      <c r="AZ24" s="824"/>
      <c r="BA24" s="824"/>
      <c r="BB24" s="821">
        <f>'SAME R Results'!AU102</f>
        <v>0.52292585714285722</v>
      </c>
      <c r="BC24" s="821">
        <f>'SAME R Results'!AV102</f>
        <v>3.4881599999999999E-2</v>
      </c>
      <c r="BD24" s="821">
        <f>'SAME R Results'!AW102</f>
        <v>5.1096040000000009</v>
      </c>
      <c r="BE24" s="821">
        <f>'SAME R Results'!AX102</f>
        <v>4.7008985000000001</v>
      </c>
      <c r="BF24" s="827">
        <f>'SAME R Results'!AY102</f>
        <v>5855.5</v>
      </c>
      <c r="BG24" s="784">
        <f>'SAME R Results'!AZ102</f>
        <v>0.59019538095238111</v>
      </c>
      <c r="BH24" s="784">
        <f>'SAME R Results'!BA102</f>
        <v>8.3618164999999994E-2</v>
      </c>
      <c r="BI24" s="789"/>
      <c r="BJ24" s="784">
        <f>'SAME R Results'!BB102</f>
        <v>34.066571428571429</v>
      </c>
      <c r="BK24" s="784">
        <f>'SAME R Results'!BC102</f>
        <v>0.40870550000000083</v>
      </c>
      <c r="BL24" s="784">
        <f>'SAME R Results'!BD102</f>
        <v>211761.04779864493</v>
      </c>
      <c r="BM24" s="784">
        <f>'SAME R Results'!BE102</f>
        <v>69.806300393142521</v>
      </c>
      <c r="BN24" s="784">
        <f>'SAME R Results'!BF102</f>
        <v>0.48804425714285721</v>
      </c>
      <c r="BO24" s="784">
        <f>'SAME R Results'!BG102</f>
        <v>0.12664430398809529</v>
      </c>
      <c r="BP24" s="789"/>
      <c r="BQ24" s="784">
        <f>'SAME R Results'!BH102</f>
        <v>15.329957142857143</v>
      </c>
      <c r="BR24" s="817">
        <f>'SAME R Results'!BI102</f>
        <v>0.32964655737592746</v>
      </c>
      <c r="BS24" s="817">
        <f>'SAME R Results'!BJ102</f>
        <v>0.460047454751769</v>
      </c>
      <c r="BT24" s="817">
        <f>'SAME R Results'!BL102</f>
        <v>3.8536613315726695</v>
      </c>
      <c r="BU24" s="817">
        <f>'SAME R Results'!BM102</f>
        <v>1.7812740254848882</v>
      </c>
      <c r="BV24" s="817">
        <f>'SAME R Results'!BN102</f>
        <v>0.27904323668687664</v>
      </c>
      <c r="BW24" s="784">
        <f>'SAME R Results'!BO102</f>
        <v>211761.04779864493</v>
      </c>
      <c r="BX24" s="784">
        <f>'SAME R Results'!BP102</f>
        <v>208265.41466335149</v>
      </c>
      <c r="BY24" s="784">
        <f>'SAME R Results'!BQ102</f>
        <v>198302.02431549371</v>
      </c>
      <c r="BZ24" s="784">
        <f>'SAME R Results'!BR102</f>
        <v>69.806300393142521</v>
      </c>
      <c r="CA24" s="784">
        <f>'SAME R Results'!BS102</f>
        <v>9.0718614045991477E-2</v>
      </c>
      <c r="CB24" s="784">
        <f>'SAME R Results'!BT102</f>
        <v>0.45</v>
      </c>
      <c r="CC24" s="784">
        <f>'SAME R Results'!BV102</f>
        <v>1</v>
      </c>
      <c r="CD24" s="784">
        <f>'SAME R Results'!BW102</f>
        <v>1.42</v>
      </c>
      <c r="CE24" s="784">
        <f>'SAME R Results'!BZ102</f>
        <v>578.7984573834824</v>
      </c>
      <c r="CF24" s="26"/>
    </row>
    <row r="25" spans="1:84" s="2" customFormat="1" ht="16.5" customHeight="1" x14ac:dyDescent="0.25">
      <c r="A25" s="780">
        <v>2</v>
      </c>
      <c r="B25" s="784" t="str">
        <f>'SAME R Results'!A115</f>
        <v>10 (4)</v>
      </c>
      <c r="C25" s="831" t="str">
        <f>'SAME R Results'!B115</f>
        <v>Kapton</v>
      </c>
      <c r="D25" s="784" t="str">
        <f>'SAME R Results'!C115</f>
        <v>K14</v>
      </c>
      <c r="E25" s="784" t="str">
        <f>'SAME R Results'!D115</f>
        <v>61KA</v>
      </c>
      <c r="F25" s="784">
        <f>'SAME R Results'!E115</f>
        <v>0</v>
      </c>
      <c r="G25" s="784" t="str">
        <f>'SAME R Results'!F115</f>
        <v>108a</v>
      </c>
      <c r="H25" s="785" t="str">
        <f>'SAME R Results'!G115</f>
        <v>aged</v>
      </c>
      <c r="I25" s="784">
        <f>'SAME R Results'!H115</f>
        <v>252</v>
      </c>
      <c r="J25" s="786">
        <f>'SAME R Results'!I115</f>
        <v>40430.305555555555</v>
      </c>
      <c r="K25" s="784">
        <f>'SAME R Results'!J115</f>
        <v>0</v>
      </c>
      <c r="L25" s="788"/>
      <c r="M25" s="788"/>
      <c r="N25" s="784">
        <f>'SAME R Results'!K115</f>
        <v>1</v>
      </c>
      <c r="O25" s="793">
        <f>'SAME R Results'!L115</f>
        <v>1.48</v>
      </c>
      <c r="P25" s="784">
        <f>'SAME R Results'!M115</f>
        <v>0</v>
      </c>
      <c r="Q25" s="784">
        <f>'SAME R Results'!N115</f>
        <v>0</v>
      </c>
      <c r="R25" s="784">
        <f>'SAME R Results'!O115</f>
        <v>0</v>
      </c>
      <c r="S25" s="784">
        <f>'SAME R Results'!P115</f>
        <v>0</v>
      </c>
      <c r="T25" s="784">
        <f>'SAME R Results'!Q115</f>
        <v>0</v>
      </c>
      <c r="U25" s="784">
        <f>'SAME R Results'!R115</f>
        <v>559.71428571428567</v>
      </c>
      <c r="V25" s="784">
        <f>'SAME R Results'!S115</f>
        <v>0</v>
      </c>
      <c r="W25" s="784">
        <f>'SAME R Results'!T115</f>
        <v>0</v>
      </c>
      <c r="X25" s="784" t="str">
        <f>'SAME R Results'!U115</f>
        <v>n</v>
      </c>
      <c r="Y25" s="784" t="str">
        <f>'SAME R Results'!V115</f>
        <v>y</v>
      </c>
      <c r="Z25" s="784" t="str">
        <f>'SAME R Results'!W115</f>
        <v>y</v>
      </c>
      <c r="AA25" s="784" t="str">
        <f>'SAME R Results'!X115</f>
        <v>n</v>
      </c>
      <c r="AB25" s="784" t="str">
        <f>'SAME R Results'!Y115</f>
        <v>n</v>
      </c>
      <c r="AC25" s="789"/>
      <c r="AD25" s="784" t="str">
        <f>'SAME R Results'!Z115</f>
        <v>y</v>
      </c>
      <c r="AE25" s="784">
        <f>'SAME R Results'!AA115</f>
        <v>10</v>
      </c>
      <c r="AF25" s="784" t="str">
        <f>'SAME R Results'!AB115</f>
        <v>y</v>
      </c>
      <c r="AG25" s="817">
        <f>'SAME R Results'!AC115</f>
        <v>3.852706928546E-2</v>
      </c>
      <c r="AH25" s="819">
        <f>'SAME R Results'!AD115</f>
        <v>0</v>
      </c>
      <c r="AI25" s="784">
        <f>'SAME R Results'!AE115</f>
        <v>0</v>
      </c>
      <c r="AJ25" s="784">
        <f>'SAME R Results'!AF115</f>
        <v>0</v>
      </c>
      <c r="AK25" s="784">
        <f>'SAME R Results'!AG115</f>
        <v>0</v>
      </c>
      <c r="AL25" s="784">
        <f>'SAME R Results'!AH115</f>
        <v>0</v>
      </c>
      <c r="AM25" s="784">
        <f>'SAME R Results'!AI115</f>
        <v>0</v>
      </c>
      <c r="AN25" s="784">
        <f>'SAME R Results'!AJ115</f>
        <v>0</v>
      </c>
      <c r="AO25" s="784">
        <f>'SAME R Results'!AK115</f>
        <v>0</v>
      </c>
      <c r="AP25" s="784">
        <f>'SAME R Results'!AL115</f>
        <v>0</v>
      </c>
      <c r="AQ25" s="784">
        <f>'SAME R Results'!AM115</f>
        <v>0</v>
      </c>
      <c r="AR25" s="817">
        <f>'SAME R Results'!AN115</f>
        <v>0</v>
      </c>
      <c r="AS25" s="819">
        <f>'SAME R Results'!AO115</f>
        <v>0</v>
      </c>
      <c r="AT25" s="784">
        <f>'SAME R Results'!AP115</f>
        <v>90</v>
      </c>
      <c r="AU25" s="789"/>
      <c r="AV25" s="821">
        <f>'SAME R Results'!AQ115</f>
        <v>0</v>
      </c>
      <c r="AW25" s="821">
        <f>'SAME R Results'!AR115</f>
        <v>4.4236300000000002</v>
      </c>
      <c r="AX25" s="821">
        <f>'SAME R Results'!AS115</f>
        <v>0</v>
      </c>
      <c r="AY25" s="821">
        <f>'SAME R Results'!AT115</f>
        <v>0</v>
      </c>
      <c r="AZ25" s="824"/>
      <c r="BA25" s="824"/>
      <c r="BB25" s="821">
        <f>'SAME R Results'!AU115</f>
        <v>0.45486455000000003</v>
      </c>
      <c r="BC25" s="821">
        <f>'SAME R Results'!AV115</f>
        <v>3.2669070000000001E-2</v>
      </c>
      <c r="BD25" s="821">
        <f>'SAME R Results'!AW115</f>
        <v>5.0758205000000007</v>
      </c>
      <c r="BE25" s="821">
        <f>'SAME R Results'!AX115</f>
        <v>4.6911620000000003</v>
      </c>
      <c r="BF25" s="827">
        <f>'SAME R Results'!AY115</f>
        <v>12375</v>
      </c>
      <c r="BG25" s="784">
        <f>'SAME R Results'!AZ115</f>
        <v>0.56849660000000002</v>
      </c>
      <c r="BH25" s="784">
        <f>'SAME R Results'!BA115</f>
        <v>7.8445445000000003E-2</v>
      </c>
      <c r="BI25" s="789"/>
      <c r="BJ25" s="784">
        <f>'SAME R Results'!BB115</f>
        <v>32.295349999999999</v>
      </c>
      <c r="BK25" s="784">
        <f>'SAME R Results'!BC115</f>
        <v>0.38465850000000046</v>
      </c>
      <c r="BL25" s="784">
        <f>'SAME R Results'!BD115</f>
        <v>451723.46541728929</v>
      </c>
      <c r="BM25" s="784">
        <f>'SAME R Results'!BE115</f>
        <v>65.498293038665565</v>
      </c>
      <c r="BN25" s="784">
        <f>'SAME R Results'!BF115</f>
        <v>0.42219548000000001</v>
      </c>
      <c r="BO25" s="784">
        <f>'SAME R Results'!BG115</f>
        <v>0.12251278875</v>
      </c>
      <c r="BP25" s="789"/>
      <c r="BQ25" s="784">
        <f>'SAME R Results'!BH115</f>
        <v>14.5329075</v>
      </c>
      <c r="BR25" s="817">
        <f>'SAME R Results'!BI115</f>
        <v>0.14499643709710786</v>
      </c>
      <c r="BS25" s="817">
        <f>'SAME R Results'!BJ115</f>
        <v>0.35107316171962338</v>
      </c>
      <c r="BT25" s="817">
        <f>'SAME R Results'!BL115</f>
        <v>3.4461339449347896</v>
      </c>
      <c r="BU25" s="817">
        <f>'SAME R Results'!BM115</f>
        <v>2.5609148057473199</v>
      </c>
      <c r="BV25" s="817">
        <f>'SAME R Results'!BN115</f>
        <v>9.3183105678405501E-2</v>
      </c>
      <c r="BW25" s="784">
        <f>'SAME R Results'!BO115</f>
        <v>451723.46541728929</v>
      </c>
      <c r="BX25" s="784">
        <f>'SAME R Results'!BP115</f>
        <v>444335.80252782535</v>
      </c>
      <c r="BY25" s="784">
        <f>'SAME R Results'!BQ115</f>
        <v>421185.1154513855</v>
      </c>
      <c r="BZ25" s="784">
        <f>'SAME R Results'!BR115</f>
        <v>65.498293038665565</v>
      </c>
      <c r="CA25" s="784">
        <f>'SAME R Results'!BS115</f>
        <v>8.5381004172955785E-2</v>
      </c>
      <c r="CB25" s="784">
        <f>'SAME R Results'!BT115</f>
        <v>0.45</v>
      </c>
      <c r="CC25" s="784">
        <f>'SAME R Results'!BV115</f>
        <v>1</v>
      </c>
      <c r="CD25" s="784">
        <f>'SAME R Results'!BW115</f>
        <v>1.42</v>
      </c>
      <c r="CE25" s="784">
        <f>'SAME R Results'!BZ115</f>
        <v>579.39177547442239</v>
      </c>
      <c r="CF25" s="26"/>
    </row>
    <row r="26" spans="1:84" s="2" customFormat="1" ht="16.5" customHeight="1" x14ac:dyDescent="0.25">
      <c r="A26" s="780">
        <v>2</v>
      </c>
      <c r="B26" s="784">
        <f>'SAME R Results'!A44</f>
        <v>5</v>
      </c>
      <c r="C26" s="831" t="str">
        <f>'SAME R Results'!B44</f>
        <v>Kapton</v>
      </c>
      <c r="D26" s="784" t="str">
        <f>'SAME R Results'!C44</f>
        <v>K04</v>
      </c>
      <c r="E26" s="784" t="str">
        <f>'SAME R Results'!D44</f>
        <v>26 Ka</v>
      </c>
      <c r="F26" s="784">
        <f>'SAME R Results'!E44</f>
        <v>1</v>
      </c>
      <c r="G26" s="784" t="str">
        <f>'SAME R Results'!F44</f>
        <v>73a</v>
      </c>
      <c r="H26" s="971" t="str">
        <f>'SAME R Results'!G44</f>
        <v>aged</v>
      </c>
      <c r="I26" s="784">
        <f>'SAME R Results'!H44</f>
        <v>238</v>
      </c>
      <c r="J26" s="786">
        <f>'SAME R Results'!I44</f>
        <v>40416</v>
      </c>
      <c r="K26" s="784">
        <f>'SAME R Results'!J44</f>
        <v>0</v>
      </c>
      <c r="L26" s="788"/>
      <c r="M26" s="788"/>
      <c r="N26" s="853">
        <f>'SAME R Results'!K44</f>
        <v>8.1</v>
      </c>
      <c r="O26" s="852">
        <f>'SAME R Results'!L44</f>
        <v>1.38</v>
      </c>
      <c r="P26" s="853">
        <f>'SAME R Results'!M44</f>
        <v>0</v>
      </c>
      <c r="Q26" s="853">
        <f>'SAME R Results'!N44</f>
        <v>0</v>
      </c>
      <c r="R26" s="853">
        <f>'SAME R Results'!O44</f>
        <v>0</v>
      </c>
      <c r="S26" s="853">
        <f>'SAME R Results'!P44</f>
        <v>0</v>
      </c>
      <c r="T26" s="853">
        <f>'SAME R Results'!Q44</f>
        <v>0</v>
      </c>
      <c r="U26" s="853">
        <f>'SAME R Results'!R44</f>
        <v>559.85714285714289</v>
      </c>
      <c r="V26" s="784">
        <f>'SAME R Results'!S44</f>
        <v>0</v>
      </c>
      <c r="W26" s="784">
        <f>'SAME R Results'!T44</f>
        <v>0</v>
      </c>
      <c r="X26" s="784" t="str">
        <f>'SAME R Results'!U44</f>
        <v>n</v>
      </c>
      <c r="Y26" s="784" t="str">
        <f>'SAME R Results'!V44</f>
        <v>y</v>
      </c>
      <c r="Z26" s="784" t="str">
        <f>'SAME R Results'!W44</f>
        <v>y</v>
      </c>
      <c r="AA26" s="784" t="str">
        <f>'SAME R Results'!X44</f>
        <v>n</v>
      </c>
      <c r="AB26" s="784" t="str">
        <f>'SAME R Results'!Y44</f>
        <v>n</v>
      </c>
      <c r="AC26" s="789"/>
      <c r="AD26" s="784" t="str">
        <f>'SAME R Results'!Z44</f>
        <v>y</v>
      </c>
      <c r="AE26" s="784">
        <f>'SAME R Results'!AA44</f>
        <v>10</v>
      </c>
      <c r="AF26" s="784" t="str">
        <f>'SAME R Results'!AB44</f>
        <v>y</v>
      </c>
      <c r="AG26" s="817">
        <f>'SAME R Results'!AC44</f>
        <v>3.852706928546E-2</v>
      </c>
      <c r="AH26" s="819">
        <f>'SAME R Results'!AD44</f>
        <v>0</v>
      </c>
      <c r="AI26" s="784">
        <f>'SAME R Results'!AE44</f>
        <v>0</v>
      </c>
      <c r="AJ26" s="784">
        <f>'SAME R Results'!AF44</f>
        <v>0</v>
      </c>
      <c r="AK26" s="784">
        <f>'SAME R Results'!AG44</f>
        <v>0</v>
      </c>
      <c r="AL26" s="784">
        <f>'SAME R Results'!AH44</f>
        <v>0</v>
      </c>
      <c r="AM26" s="784">
        <f>'SAME R Results'!AI44</f>
        <v>0</v>
      </c>
      <c r="AN26" s="784">
        <f>'SAME R Results'!AJ44</f>
        <v>0</v>
      </c>
      <c r="AO26" s="784">
        <f>'SAME R Results'!AK44</f>
        <v>0</v>
      </c>
      <c r="AP26" s="784">
        <f>'SAME R Results'!AL44</f>
        <v>0</v>
      </c>
      <c r="AQ26" s="784">
        <f>'SAME R Results'!AM44</f>
        <v>0</v>
      </c>
      <c r="AR26" s="817">
        <f>'SAME R Results'!AN44</f>
        <v>0</v>
      </c>
      <c r="AS26" s="819">
        <f>'SAME R Results'!AO44</f>
        <v>0</v>
      </c>
      <c r="AT26" s="784">
        <f>'SAME R Results'!AP44</f>
        <v>60</v>
      </c>
      <c r="AU26" s="789"/>
      <c r="AV26" s="821">
        <f>'SAME R Results'!AQ44</f>
        <v>0</v>
      </c>
      <c r="AW26" s="821">
        <f>'SAME R Results'!AR44</f>
        <v>0.49409475000000008</v>
      </c>
      <c r="AX26" s="821">
        <f>'SAME R Results'!AS44</f>
        <v>0</v>
      </c>
      <c r="AY26" s="821">
        <f>'SAME R Results'!AT44</f>
        <v>0</v>
      </c>
      <c r="AZ26" s="824"/>
      <c r="BA26" s="824"/>
      <c r="BB26" s="821">
        <f>'SAME R Results'!AU44</f>
        <v>5.7250975000000003E-2</v>
      </c>
      <c r="BC26" s="821">
        <f>'SAME R Results'!AV44</f>
        <v>2.6229865000000002E-2</v>
      </c>
      <c r="BD26" s="821">
        <f>'SAME R Results'!AW44</f>
        <v>5.2117314999999991</v>
      </c>
      <c r="BE26" s="821">
        <f>'SAME R Results'!AX44</f>
        <v>4.6352390000000003</v>
      </c>
      <c r="BF26" s="827">
        <f>'SAME R Results'!AY44</f>
        <v>28235</v>
      </c>
      <c r="BG26" s="784">
        <f>'SAME R Results'!AZ44</f>
        <v>0.12185680000000002</v>
      </c>
      <c r="BH26" s="784">
        <f>'SAME R Results'!BA44</f>
        <v>7.8414915000000002E-2</v>
      </c>
      <c r="BI26" s="789"/>
      <c r="BJ26" s="784">
        <f>'SAME R Results'!BB44</f>
        <v>3.3358999999999988</v>
      </c>
      <c r="BK26" s="784">
        <f>'SAME R Results'!BC44</f>
        <v>0.57649249999999874</v>
      </c>
      <c r="BL26" s="784">
        <f>'SAME R Results'!BD44</f>
        <v>1053905.9212926894</v>
      </c>
      <c r="BM26" s="784">
        <f>'SAME R Results'!BE44</f>
        <v>100.666576914988</v>
      </c>
      <c r="BN26" s="784">
        <f>'SAME R Results'!BF44</f>
        <v>3.1021110000000001E-2</v>
      </c>
      <c r="BO26" s="784">
        <f>'SAME R Results'!BG44</f>
        <v>1.0860471250000003E-2</v>
      </c>
      <c r="BP26" s="789"/>
      <c r="BQ26" s="784">
        <f>'SAME R Results'!BH44</f>
        <v>1.5011549999999996</v>
      </c>
      <c r="BR26" s="817">
        <f>'SAME R Results'!BI44</f>
        <v>9.5517612038381369E-2</v>
      </c>
      <c r="BS26" s="817">
        <f>'SAME R Results'!BJ44</f>
        <v>0.12419732499439015</v>
      </c>
      <c r="BT26" s="817">
        <f>'SAME R Results'!BL44</f>
        <v>2.856331855765466</v>
      </c>
      <c r="BU26" s="817">
        <f>'SAME R Results'!BM44</f>
        <v>1.6693044569636455</v>
      </c>
      <c r="BV26" s="817">
        <f>'SAME R Results'!BN44</f>
        <v>8.376624808810354E-2</v>
      </c>
      <c r="BW26" s="784">
        <f>'SAME R Results'!BO44</f>
        <v>1053905.9212926894</v>
      </c>
      <c r="BX26" s="784">
        <f>'SAME R Results'!BP44</f>
        <v>1037050.1102475165</v>
      </c>
      <c r="BY26" s="784">
        <f>'SAME R Results'!BQ44</f>
        <v>972605.94745372166</v>
      </c>
      <c r="BZ26" s="784">
        <f>'SAME R Results'!BR44</f>
        <v>100.666576914988</v>
      </c>
      <c r="CA26" s="784">
        <f>'SAME R Results'!BS44</f>
        <v>0.12796157773239783</v>
      </c>
      <c r="CB26" s="784">
        <f>'SAME R Results'!BT44</f>
        <v>0.45</v>
      </c>
      <c r="CC26" s="784">
        <f>'SAME R Results'!BV44</f>
        <v>1</v>
      </c>
      <c r="CD26" s="784">
        <f>'SAME R Results'!BW44</f>
        <v>1.42</v>
      </c>
      <c r="CE26" s="784">
        <f>'SAME R Results'!BZ44</f>
        <v>425.41768860835083</v>
      </c>
      <c r="CF26" s="26"/>
    </row>
    <row r="27" spans="1:84" s="2" customFormat="1" ht="16.5" customHeight="1" x14ac:dyDescent="0.25">
      <c r="A27" s="780">
        <v>2</v>
      </c>
      <c r="B27" s="784">
        <f>'SAME R Results'!A7</f>
        <v>1</v>
      </c>
      <c r="C27" s="831" t="str">
        <f>'SAME R Results'!B7</f>
        <v>Kapton</v>
      </c>
      <c r="D27" s="784" t="str">
        <f>'SAME R Results'!C7</f>
        <v>K02</v>
      </c>
      <c r="E27" s="784" t="str">
        <f>'SAME R Results'!D7</f>
        <v>4K</v>
      </c>
      <c r="F27" s="784">
        <f>'SAME R Results'!E7</f>
        <v>4</v>
      </c>
      <c r="G27" s="784" t="str">
        <f>'SAME R Results'!F7</f>
        <v>51a</v>
      </c>
      <c r="H27" s="977" t="str">
        <f>'SAME R Results'!G7</f>
        <v>Baseline new formula</v>
      </c>
      <c r="I27" s="784"/>
      <c r="J27" s="786"/>
      <c r="K27" s="784"/>
      <c r="L27" s="788"/>
      <c r="M27" s="788"/>
      <c r="N27" s="855">
        <f>'SAME R Results'!K7</f>
        <v>8.1</v>
      </c>
      <c r="O27" s="854">
        <f>'SAME R Results'!L7</f>
        <v>1.38</v>
      </c>
      <c r="P27" s="855">
        <f>'SAME R Results'!M7</f>
        <v>60</v>
      </c>
      <c r="Q27" s="855">
        <f>'SAME R Results'!N7</f>
        <v>0</v>
      </c>
      <c r="R27" s="855">
        <f>'SAME R Results'!O7</f>
        <v>0</v>
      </c>
      <c r="S27" s="855">
        <f>'SAME R Results'!P7</f>
        <v>0</v>
      </c>
      <c r="T27" s="855">
        <f>'SAME R Results'!Q7</f>
        <v>0</v>
      </c>
      <c r="U27" s="855">
        <f>'SAME R Results'!R7</f>
        <v>261.14285714285717</v>
      </c>
      <c r="V27" s="784">
        <f>'SAME R Results'!S7</f>
        <v>0</v>
      </c>
      <c r="W27" s="784">
        <f>'SAME R Results'!T7</f>
        <v>0</v>
      </c>
      <c r="X27" s="784" t="str">
        <f>'SAME R Results'!U7</f>
        <v>n</v>
      </c>
      <c r="Y27" s="784" t="str">
        <f>'SAME R Results'!V7</f>
        <v>y</v>
      </c>
      <c r="Z27" s="784" t="str">
        <f>'SAME R Results'!W7</f>
        <v>y</v>
      </c>
      <c r="AA27" s="784" t="str">
        <f>'SAME R Results'!X7</f>
        <v>n</v>
      </c>
      <c r="AB27" s="784" t="str">
        <f>'SAME R Results'!Y7</f>
        <v>n</v>
      </c>
      <c r="AC27" s="789"/>
      <c r="AD27" s="784" t="str">
        <f>'SAME R Results'!Z7</f>
        <v>y</v>
      </c>
      <c r="AE27" s="784">
        <f>'SAME R Results'!AA7</f>
        <v>10</v>
      </c>
      <c r="AF27" s="784" t="str">
        <f>'SAME R Results'!AB7</f>
        <v>y</v>
      </c>
      <c r="AG27" s="817">
        <f>'SAME R Results'!AC7</f>
        <v>3.852706928546E-2</v>
      </c>
      <c r="AH27" s="819">
        <f>'SAME R Results'!AD7</f>
        <v>0</v>
      </c>
      <c r="AI27" s="784">
        <f>'SAME R Results'!AE7</f>
        <v>0</v>
      </c>
      <c r="AJ27" s="784">
        <f>'SAME R Results'!AF7</f>
        <v>0</v>
      </c>
      <c r="AK27" s="784">
        <f>'SAME R Results'!AG7</f>
        <v>0</v>
      </c>
      <c r="AL27" s="784">
        <f>'SAME R Results'!AH7</f>
        <v>0</v>
      </c>
      <c r="AM27" s="784">
        <f>'SAME R Results'!AI7</f>
        <v>0</v>
      </c>
      <c r="AN27" s="784">
        <f>'SAME R Results'!AJ7</f>
        <v>0</v>
      </c>
      <c r="AO27" s="784">
        <f>'SAME R Results'!AK7</f>
        <v>0</v>
      </c>
      <c r="AP27" s="784">
        <f>'SAME R Results'!AL7</f>
        <v>0</v>
      </c>
      <c r="AQ27" s="784">
        <f>'SAME R Results'!AM7</f>
        <v>0</v>
      </c>
      <c r="AR27" s="817">
        <f>'SAME R Results'!AN7</f>
        <v>0</v>
      </c>
      <c r="AS27" s="819">
        <f>'SAME R Results'!AO7</f>
        <v>0</v>
      </c>
      <c r="AT27" s="784">
        <f>'SAME R Results'!AP7</f>
        <v>0</v>
      </c>
      <c r="AU27" s="789"/>
      <c r="AV27" s="821">
        <f>'SAME R Results'!AQ7</f>
        <v>0</v>
      </c>
      <c r="AW27" s="821">
        <f>'SAME R Results'!AR7</f>
        <v>0.40887450000000003</v>
      </c>
      <c r="AX27" s="821">
        <f>'SAME R Results'!AS7</f>
        <v>0</v>
      </c>
      <c r="AY27" s="821">
        <f>'SAME R Results'!AT7</f>
        <v>0</v>
      </c>
      <c r="AZ27" s="824"/>
      <c r="BA27" s="824"/>
      <c r="BB27" s="821">
        <f>'SAME R Results'!AU7</f>
        <v>5.1452640000000008E-2</v>
      </c>
      <c r="BC27" s="821">
        <f>'SAME R Results'!AV7</f>
        <v>3.01056E-2</v>
      </c>
      <c r="BD27" s="821">
        <f>'SAME R Results'!AW7</f>
        <v>5.093612499999999</v>
      </c>
      <c r="BE27" s="821">
        <f>'SAME R Results'!AX7</f>
        <v>4.6792749999999996</v>
      </c>
      <c r="BF27" s="827">
        <f>'SAME R Results'!AY7</f>
        <v>28390</v>
      </c>
      <c r="BG27" s="784">
        <f>'SAME R Results'!AZ7</f>
        <v>0.12408455</v>
      </c>
      <c r="BH27" s="784">
        <f>'SAME R Results'!BA7</f>
        <v>9.0270984999999998E-2</v>
      </c>
      <c r="BI27" s="789"/>
      <c r="BJ27" s="784">
        <f>'SAME R Results'!BB7</f>
        <v>2.6983499999999996</v>
      </c>
      <c r="BK27" s="784">
        <f>'SAME R Results'!BC7</f>
        <v>0.41433749999999936</v>
      </c>
      <c r="BL27" s="784">
        <f>'SAME R Results'!BD7</f>
        <v>1059919.9201329139</v>
      </c>
      <c r="BM27" s="784">
        <f>'SAME R Results'!BE7</f>
        <v>70.819266638717124</v>
      </c>
      <c r="BN27" s="784">
        <f>'SAME R Results'!BF7</f>
        <v>2.1347040000000008E-2</v>
      </c>
      <c r="BO27" s="784">
        <f>'SAME R Results'!BG7</f>
        <v>8.4533912500000009E-3</v>
      </c>
      <c r="BP27" s="789"/>
      <c r="BQ27" s="784">
        <f>'SAME R Results'!BH7</f>
        <v>1.2142574999999998</v>
      </c>
      <c r="BR27" s="817">
        <f>'SAME R Results'!BI7</f>
        <v>6.6815676631340595E-2</v>
      </c>
      <c r="BS27" s="817">
        <f>'SAME R Results'!BJ7</f>
        <v>0.11550042736986271</v>
      </c>
      <c r="BT27" s="817">
        <f>'SAME R Results'!BL7</f>
        <v>2.5252634556575155</v>
      </c>
      <c r="BU27" s="817">
        <f>'SAME R Results'!BM7</f>
        <v>2.0955623370880416</v>
      </c>
      <c r="BV27" s="817">
        <f>'SAME R Results'!BN7</f>
        <v>5.0818958542366073E-2</v>
      </c>
      <c r="BW27" s="784">
        <f>'SAME R Results'!BO7</f>
        <v>1059919.9201329139</v>
      </c>
      <c r="BX27" s="784">
        <f>'SAME R Results'!BP7</f>
        <v>1042971.5767444789</v>
      </c>
      <c r="BY27" s="784">
        <f>'SAME R Results'!BQ7</f>
        <v>978059.42156677309</v>
      </c>
      <c r="BZ27" s="784">
        <f>'SAME R Results'!BR7</f>
        <v>70.819266638717124</v>
      </c>
      <c r="CA27" s="784">
        <f>'SAME R Results'!BS7</f>
        <v>9.1968725028855391E-2</v>
      </c>
      <c r="CB27" s="784">
        <f>'SAME R Results'!BT7</f>
        <v>0.45</v>
      </c>
      <c r="CC27" s="784">
        <f>'SAME R Results'!BV7</f>
        <v>1</v>
      </c>
      <c r="CD27" s="784">
        <f>'SAME R Results'!BW7</f>
        <v>1.42</v>
      </c>
      <c r="CE27" s="784">
        <f>'SAME R Results'!BZ7</f>
        <v>419.92824630174431</v>
      </c>
      <c r="CF27" s="26"/>
    </row>
    <row r="28" spans="1:84" s="2" customFormat="1" ht="16.5" customHeight="1" x14ac:dyDescent="0.25">
      <c r="A28" s="780">
        <v>2</v>
      </c>
      <c r="B28" s="784">
        <f>'SAME R Results'!A48</f>
        <v>5</v>
      </c>
      <c r="C28" s="831" t="str">
        <f>'SAME R Results'!B48</f>
        <v>Kapton</v>
      </c>
      <c r="D28" s="784" t="str">
        <f>'SAME R Results'!C48</f>
        <v>K05</v>
      </c>
      <c r="E28" s="784" t="str">
        <f>'SAME R Results'!D48</f>
        <v>28 Ka</v>
      </c>
      <c r="F28" s="784">
        <f>'SAME R Results'!E48</f>
        <v>3</v>
      </c>
      <c r="G28" s="784" t="str">
        <f>'SAME R Results'!F48</f>
        <v>75a</v>
      </c>
      <c r="H28" s="785" t="str">
        <f>'SAME R Results'!G48</f>
        <v>aged</v>
      </c>
      <c r="I28" s="784">
        <f>'SAME R Results'!H48</f>
        <v>238</v>
      </c>
      <c r="J28" s="786">
        <f>'SAME R Results'!I48</f>
        <v>40416</v>
      </c>
      <c r="K28" s="784">
        <f>'SAME R Results'!J48</f>
        <v>0</v>
      </c>
      <c r="L28" s="788"/>
      <c r="M28" s="788"/>
      <c r="N28" s="853">
        <f>'SAME R Results'!K48</f>
        <v>8.1</v>
      </c>
      <c r="O28" s="852">
        <f>'SAME R Results'!L48</f>
        <v>1.43</v>
      </c>
      <c r="P28" s="853">
        <f>'SAME R Results'!M48</f>
        <v>0</v>
      </c>
      <c r="Q28" s="853">
        <f>'SAME R Results'!N48</f>
        <v>0</v>
      </c>
      <c r="R28" s="853">
        <f>'SAME R Results'!O48</f>
        <v>0</v>
      </c>
      <c r="S28" s="853">
        <f>'SAME R Results'!P48</f>
        <v>0</v>
      </c>
      <c r="T28" s="853">
        <f>'SAME R Results'!Q48</f>
        <v>0</v>
      </c>
      <c r="U28" s="853">
        <f>'SAME R Results'!R48</f>
        <v>562.57142857142856</v>
      </c>
      <c r="V28" s="784">
        <f>'SAME R Results'!S48</f>
        <v>0</v>
      </c>
      <c r="W28" s="784">
        <f>'SAME R Results'!T48</f>
        <v>0</v>
      </c>
      <c r="X28" s="784" t="str">
        <f>'SAME R Results'!U48</f>
        <v>n</v>
      </c>
      <c r="Y28" s="784" t="str">
        <f>'SAME R Results'!V48</f>
        <v>y</v>
      </c>
      <c r="Z28" s="784" t="str">
        <f>'SAME R Results'!W48</f>
        <v>y</v>
      </c>
      <c r="AA28" s="784" t="str">
        <f>'SAME R Results'!X48</f>
        <v>n</v>
      </c>
      <c r="AB28" s="784" t="str">
        <f>'SAME R Results'!Y48</f>
        <v>n</v>
      </c>
      <c r="AC28" s="789"/>
      <c r="AD28" s="784" t="str">
        <f>'SAME R Results'!Z48</f>
        <v>y</v>
      </c>
      <c r="AE28" s="784">
        <f>'SAME R Results'!AA48</f>
        <v>10</v>
      </c>
      <c r="AF28" s="784" t="str">
        <f>'SAME R Results'!AB48</f>
        <v>y</v>
      </c>
      <c r="AG28" s="817">
        <f>'SAME R Results'!AC48</f>
        <v>3.852706928546E-2</v>
      </c>
      <c r="AH28" s="819">
        <f>'SAME R Results'!AD48</f>
        <v>0</v>
      </c>
      <c r="AI28" s="784">
        <f>'SAME R Results'!AE48</f>
        <v>0</v>
      </c>
      <c r="AJ28" s="784">
        <f>'SAME R Results'!AF48</f>
        <v>0</v>
      </c>
      <c r="AK28" s="784">
        <f>'SAME R Results'!AG48</f>
        <v>0</v>
      </c>
      <c r="AL28" s="784">
        <f>'SAME R Results'!AH48</f>
        <v>0</v>
      </c>
      <c r="AM28" s="784">
        <f>'SAME R Results'!AI48</f>
        <v>0</v>
      </c>
      <c r="AN28" s="784">
        <f>'SAME R Results'!AJ48</f>
        <v>0</v>
      </c>
      <c r="AO28" s="784">
        <f>'SAME R Results'!AK48</f>
        <v>0</v>
      </c>
      <c r="AP28" s="784">
        <f>'SAME R Results'!AL48</f>
        <v>0</v>
      </c>
      <c r="AQ28" s="784">
        <f>'SAME R Results'!AM48</f>
        <v>0</v>
      </c>
      <c r="AR28" s="817">
        <f>'SAME R Results'!AN48</f>
        <v>0</v>
      </c>
      <c r="AS28" s="819">
        <f>'SAME R Results'!AO48</f>
        <v>0</v>
      </c>
      <c r="AT28" s="784">
        <f>'SAME R Results'!AP48</f>
        <v>60</v>
      </c>
      <c r="AU28" s="789"/>
      <c r="AV28" s="821">
        <f>'SAME R Results'!AQ48</f>
        <v>0</v>
      </c>
      <c r="AW28" s="821">
        <f>'SAME R Results'!AR48</f>
        <v>0.72169489999999992</v>
      </c>
      <c r="AX28" s="821">
        <f>'SAME R Results'!AS48</f>
        <v>0</v>
      </c>
      <c r="AY28" s="821">
        <f>'SAME R Results'!AT48</f>
        <v>0</v>
      </c>
      <c r="AZ28" s="824"/>
      <c r="BA28" s="824"/>
      <c r="BB28" s="821">
        <f>'SAME R Results'!AU48</f>
        <v>9.164425000000001E-2</v>
      </c>
      <c r="BC28" s="821">
        <f>'SAME R Results'!AV48</f>
        <v>2.7626442105263157E-2</v>
      </c>
      <c r="BD28" s="821">
        <f>'SAME R Results'!AW48</f>
        <v>5.3254704999999998</v>
      </c>
      <c r="BE28" s="821">
        <f>'SAME R Results'!AX48</f>
        <v>4.6329368421052637</v>
      </c>
      <c r="BF28" s="827">
        <f>'SAME R Results'!AY48</f>
        <v>27920</v>
      </c>
      <c r="BG28" s="784">
        <f>'SAME R Results'!AZ48</f>
        <v>0.17077645</v>
      </c>
      <c r="BH28" s="784">
        <f>'SAME R Results'!BA48</f>
        <v>8.0196984210526318E-2</v>
      </c>
      <c r="BI28" s="789"/>
      <c r="BJ28" s="784">
        <f>'SAME R Results'!BB48</f>
        <v>6.07775</v>
      </c>
      <c r="BK28" s="784">
        <f>'SAME R Results'!BC48</f>
        <v>0.69253365789473609</v>
      </c>
      <c r="BL28" s="784">
        <f>'SAME R Results'!BD48</f>
        <v>1041691.6091550778</v>
      </c>
      <c r="BM28" s="784">
        <f>'SAME R Results'!BE48</f>
        <v>122.89565377062094</v>
      </c>
      <c r="BN28" s="784">
        <f>'SAME R Results'!BF48</f>
        <v>6.401780789473685E-2</v>
      </c>
      <c r="BO28" s="784">
        <f>'SAME R Results'!BG48</f>
        <v>2.264486644736842E-2</v>
      </c>
      <c r="BP28" s="789"/>
      <c r="BQ28" s="784">
        <f>'SAME R Results'!BH48</f>
        <v>2.7349874999999999</v>
      </c>
      <c r="BR28" s="817">
        <f>'SAME R Results'!BI48</f>
        <v>0.11797700268537473</v>
      </c>
      <c r="BS28" s="817">
        <f>'SAME R Results'!BJ48</f>
        <v>0.15228007114746611</v>
      </c>
      <c r="BT28" s="817">
        <f>'SAME R Results'!BL48</f>
        <v>2.8270340230766262</v>
      </c>
      <c r="BU28" s="817">
        <f>'SAME R Results'!BM48</f>
        <v>1.6573245709263189</v>
      </c>
      <c r="BV28" s="817">
        <f>'SAME R Results'!BN48</f>
        <v>0.10384234859058263</v>
      </c>
      <c r="BW28" s="784">
        <f>'SAME R Results'!BO48</f>
        <v>1041691.6091550778</v>
      </c>
      <c r="BX28" s="784">
        <f>'SAME R Results'!BP48</f>
        <v>1025023.8477107275</v>
      </c>
      <c r="BY28" s="784">
        <f>'SAME R Results'!BQ48</f>
        <v>961526.92346055491</v>
      </c>
      <c r="BZ28" s="784">
        <f>'SAME R Results'!BR48</f>
        <v>122.89565377062094</v>
      </c>
      <c r="CA28" s="784">
        <f>'SAME R Results'!BS48</f>
        <v>0.1537187378795028</v>
      </c>
      <c r="CB28" s="784">
        <f>'SAME R Results'!BT48</f>
        <v>0.45</v>
      </c>
      <c r="CC28" s="784">
        <f>'SAME R Results'!BV48</f>
        <v>1</v>
      </c>
      <c r="CD28" s="784">
        <f>'SAME R Results'!BW48</f>
        <v>1.42</v>
      </c>
      <c r="CE28" s="784">
        <f>'SAME R Results'!BZ48</f>
        <v>500.25380703397519</v>
      </c>
      <c r="CF28" s="26"/>
    </row>
    <row r="29" spans="1:84" s="747" customFormat="1" ht="16.5" customHeight="1" x14ac:dyDescent="0.2">
      <c r="A29" s="780">
        <v>2</v>
      </c>
      <c r="B29" s="784" t="str">
        <f>'SAME R Results'!A70</f>
        <v>7 (4)</v>
      </c>
      <c r="C29" s="831" t="str">
        <f>'SAME R Results'!B70</f>
        <v>Kapton</v>
      </c>
      <c r="D29" s="784" t="str">
        <f>'SAME R Results'!C70</f>
        <v>K08</v>
      </c>
      <c r="E29" s="784" t="str">
        <f>'SAME R Results'!D70</f>
        <v>38Ka</v>
      </c>
      <c r="F29" s="784">
        <f>'SAME R Results'!E70</f>
        <v>0</v>
      </c>
      <c r="G29" s="784" t="str">
        <f>'SAME R Results'!F70</f>
        <v>85a</v>
      </c>
      <c r="H29" s="785" t="str">
        <f>'SAME R Results'!G70</f>
        <v>aged</v>
      </c>
      <c r="I29" s="784">
        <f>'SAME R Results'!H70</f>
        <v>242</v>
      </c>
      <c r="J29" s="786">
        <f>'SAME R Results'!I70</f>
        <v>40420.277777777781</v>
      </c>
      <c r="K29" s="784">
        <f>'SAME R Results'!J70</f>
        <v>0</v>
      </c>
      <c r="L29" s="788"/>
      <c r="M29" s="788"/>
      <c r="N29" s="853">
        <f>'SAME R Results'!K70</f>
        <v>8.1</v>
      </c>
      <c r="O29" s="852">
        <f>'SAME R Results'!L70</f>
        <v>1.43</v>
      </c>
      <c r="P29" s="853">
        <f>'SAME R Results'!M70</f>
        <v>0</v>
      </c>
      <c r="Q29" s="853">
        <f>'SAME R Results'!N70</f>
        <v>0</v>
      </c>
      <c r="R29" s="853">
        <f>'SAME R Results'!O70</f>
        <v>0</v>
      </c>
      <c r="S29" s="853">
        <f>'SAME R Results'!P70</f>
        <v>0</v>
      </c>
      <c r="T29" s="853">
        <f>'SAME R Results'!Q70</f>
        <v>0</v>
      </c>
      <c r="U29" s="853">
        <f>'SAME R Results'!R70</f>
        <v>562.57142857142856</v>
      </c>
      <c r="V29" s="784">
        <f>'SAME R Results'!S70</f>
        <v>0</v>
      </c>
      <c r="W29" s="784">
        <f>'SAME R Results'!T70</f>
        <v>0</v>
      </c>
      <c r="X29" s="784" t="str">
        <f>'SAME R Results'!U70</f>
        <v>n</v>
      </c>
      <c r="Y29" s="784" t="str">
        <f>'SAME R Results'!V70</f>
        <v>y</v>
      </c>
      <c r="Z29" s="784" t="str">
        <f>'SAME R Results'!W70</f>
        <v>y</v>
      </c>
      <c r="AA29" s="784" t="str">
        <f>'SAME R Results'!X70</f>
        <v>n</v>
      </c>
      <c r="AB29" s="784" t="str">
        <f>'SAME R Results'!Y70</f>
        <v>n</v>
      </c>
      <c r="AC29" s="789"/>
      <c r="AD29" s="784" t="str">
        <f>'SAME R Results'!Z70</f>
        <v>y</v>
      </c>
      <c r="AE29" s="784">
        <f>'SAME R Results'!AA70</f>
        <v>10</v>
      </c>
      <c r="AF29" s="784" t="str">
        <f>'SAME R Results'!AB70</f>
        <v>y</v>
      </c>
      <c r="AG29" s="817">
        <f>'SAME R Results'!AC70</f>
        <v>3.852706928546E-2</v>
      </c>
      <c r="AH29" s="819">
        <f>'SAME R Results'!AD70</f>
        <v>0</v>
      </c>
      <c r="AI29" s="784">
        <f>'SAME R Results'!AE70</f>
        <v>0</v>
      </c>
      <c r="AJ29" s="784">
        <f>'SAME R Results'!AF70</f>
        <v>0</v>
      </c>
      <c r="AK29" s="784">
        <f>'SAME R Results'!AG70</f>
        <v>0</v>
      </c>
      <c r="AL29" s="784">
        <f>'SAME R Results'!AH70</f>
        <v>0</v>
      </c>
      <c r="AM29" s="784">
        <f>'SAME R Results'!AI70</f>
        <v>0</v>
      </c>
      <c r="AN29" s="784">
        <f>'SAME R Results'!AJ70</f>
        <v>0</v>
      </c>
      <c r="AO29" s="784">
        <f>'SAME R Results'!AK70</f>
        <v>0</v>
      </c>
      <c r="AP29" s="784">
        <f>'SAME R Results'!AL70</f>
        <v>0</v>
      </c>
      <c r="AQ29" s="784">
        <f>'SAME R Results'!AM70</f>
        <v>0</v>
      </c>
      <c r="AR29" s="817">
        <f>'SAME R Results'!AN70</f>
        <v>3.852706928546E-2</v>
      </c>
      <c r="AS29" s="819">
        <f>'SAME R Results'!AO70</f>
        <v>0</v>
      </c>
      <c r="AT29" s="784">
        <f>'SAME R Results'!AP70</f>
        <v>0</v>
      </c>
      <c r="AU29" s="789"/>
      <c r="AV29" s="821">
        <f>'SAME R Results'!AQ70</f>
        <v>0</v>
      </c>
      <c r="AW29" s="821">
        <f>'SAME R Results'!AR70</f>
        <v>1.1677094999999995</v>
      </c>
      <c r="AX29" s="821">
        <f>'SAME R Results'!AS70</f>
        <v>0</v>
      </c>
      <c r="AY29" s="821">
        <f>'SAME R Results'!AT70</f>
        <v>0</v>
      </c>
      <c r="AZ29" s="824"/>
      <c r="BA29" s="824"/>
      <c r="BB29" s="821">
        <f>'SAME R Results'!AU70</f>
        <v>0.13549792499999996</v>
      </c>
      <c r="BC29" s="821">
        <f>'SAME R Results'!AV70</f>
        <v>2.6306145000000003E-2</v>
      </c>
      <c r="BD29" s="821">
        <f>'SAME R Results'!AW70</f>
        <v>5.3258659999999995</v>
      </c>
      <c r="BE29" s="821">
        <f>'SAME R Results'!AX70</f>
        <v>4.7153780000000003</v>
      </c>
      <c r="BF29" s="827">
        <f>'SAME R Results'!AY70</f>
        <v>25665</v>
      </c>
      <c r="BG29" s="784">
        <f>'SAME R Results'!AZ70</f>
        <v>0.21681214999999998</v>
      </c>
      <c r="BH29" s="784">
        <f>'SAME R Results'!BA70</f>
        <v>8.4304810000000008E-2</v>
      </c>
      <c r="BI29" s="789"/>
      <c r="BJ29" s="784">
        <f>'SAME R Results'!BB70</f>
        <v>8.2464500000000012</v>
      </c>
      <c r="BK29" s="784">
        <f>'SAME R Results'!BC70</f>
        <v>0.61048799999999925</v>
      </c>
      <c r="BL29" s="784">
        <f>'SAME R Results'!BD70</f>
        <v>954553.49010622012</v>
      </c>
      <c r="BM29" s="784">
        <f>'SAME R Results'!BE70</f>
        <v>107.0998891009646</v>
      </c>
      <c r="BN29" s="784">
        <f>'SAME R Results'!BF70</f>
        <v>0.10919177999999996</v>
      </c>
      <c r="BO29" s="784">
        <f>'SAME R Results'!BG70</f>
        <v>3.3126834999999993E-2</v>
      </c>
      <c r="BP29" s="789"/>
      <c r="BQ29" s="784">
        <f>'SAME R Results'!BH70</f>
        <v>3.7109025000000004</v>
      </c>
      <c r="BR29" s="817">
        <f>'SAME R Results'!BI70</f>
        <v>0.11219893930621616</v>
      </c>
      <c r="BS29" s="817">
        <f>'SAME R Results'!BJ70</f>
        <v>0.17356577923315275</v>
      </c>
      <c r="BT29" s="817">
        <f>'SAME R Results'!BL70</f>
        <v>3.2961730270941967</v>
      </c>
      <c r="BU29" s="817">
        <f>'SAME R Results'!BM70</f>
        <v>1.9357934841342599</v>
      </c>
      <c r="BV29" s="817">
        <f>'SAME R Results'!BN70</f>
        <v>9.0209250738542343E-2</v>
      </c>
      <c r="BW29" s="784">
        <f>'SAME R Results'!BO70</f>
        <v>954553.49010622012</v>
      </c>
      <c r="BX29" s="784">
        <f>'SAME R Results'!BP70</f>
        <v>939231.92501061677</v>
      </c>
      <c r="BY29" s="784">
        <f>'SAME R Results'!BQ70</f>
        <v>882365.60308078234</v>
      </c>
      <c r="BZ29" s="784">
        <f>'SAME R Results'!BR70</f>
        <v>107.0998891009646</v>
      </c>
      <c r="CA29" s="784">
        <f>'SAME R Results'!BS70</f>
        <v>0.13550741365533145</v>
      </c>
      <c r="CB29" s="784">
        <f>'SAME R Results'!BT70</f>
        <v>0.45</v>
      </c>
      <c r="CC29" s="784">
        <f>'SAME R Results'!BV70</f>
        <v>1</v>
      </c>
      <c r="CD29" s="784">
        <f>'SAME R Results'!BW70</f>
        <v>1.42</v>
      </c>
      <c r="CE29" s="784">
        <f>'SAME R Results'!BZ70</f>
        <v>493.52026976410559</v>
      </c>
      <c r="CF29" s="748"/>
    </row>
    <row r="30" spans="1:84" ht="16.5" customHeight="1" x14ac:dyDescent="0.2">
      <c r="A30" s="780">
        <v>2</v>
      </c>
      <c r="B30" s="784" t="str">
        <f>'SAME R Results'!A77</f>
        <v>7 (4)</v>
      </c>
      <c r="C30" s="831" t="str">
        <f>'SAME R Results'!B77</f>
        <v>Kapton</v>
      </c>
      <c r="D30" s="784" t="str">
        <f>'SAME R Results'!C77</f>
        <v>K08</v>
      </c>
      <c r="E30" s="784" t="str">
        <f>'SAME R Results'!D77</f>
        <v>43Ka</v>
      </c>
      <c r="F30" s="784">
        <f>'SAME R Results'!E77</f>
        <v>0</v>
      </c>
      <c r="G30" s="784" t="str">
        <f>'SAME R Results'!F77</f>
        <v>90a</v>
      </c>
      <c r="H30" s="785" t="str">
        <f>'SAME R Results'!G77</f>
        <v>aged</v>
      </c>
      <c r="I30" s="784">
        <f>'SAME R Results'!H77</f>
        <v>242</v>
      </c>
      <c r="J30" s="786">
        <f>'SAME R Results'!I77</f>
        <v>40420.277777777781</v>
      </c>
      <c r="K30" s="784">
        <f>'SAME R Results'!J77</f>
        <v>0</v>
      </c>
      <c r="L30" s="788"/>
      <c r="M30" s="788"/>
      <c r="N30" s="853">
        <f>'SAME R Results'!K77</f>
        <v>8.1</v>
      </c>
      <c r="O30" s="852">
        <f>'SAME R Results'!L77</f>
        <v>1.43</v>
      </c>
      <c r="P30" s="853">
        <f>'SAME R Results'!M77</f>
        <v>0</v>
      </c>
      <c r="Q30" s="853">
        <f>'SAME R Results'!N77</f>
        <v>0</v>
      </c>
      <c r="R30" s="853">
        <f>'SAME R Results'!O77</f>
        <v>0</v>
      </c>
      <c r="S30" s="853">
        <f>'SAME R Results'!P77</f>
        <v>0</v>
      </c>
      <c r="T30" s="853">
        <f>'SAME R Results'!Q77</f>
        <v>0</v>
      </c>
      <c r="U30" s="853">
        <f>'SAME R Results'!R77</f>
        <v>569.28571428571433</v>
      </c>
      <c r="V30" s="784">
        <f>'SAME R Results'!S77</f>
        <v>0</v>
      </c>
      <c r="W30" s="784">
        <f>'SAME R Results'!T77</f>
        <v>0</v>
      </c>
      <c r="X30" s="784" t="str">
        <f>'SAME R Results'!U77</f>
        <v>n</v>
      </c>
      <c r="Y30" s="784" t="str">
        <f>'SAME R Results'!V77</f>
        <v>y</v>
      </c>
      <c r="Z30" s="784" t="str">
        <f>'SAME R Results'!W77</f>
        <v>y</v>
      </c>
      <c r="AA30" s="784" t="str">
        <f>'SAME R Results'!X77</f>
        <v>n</v>
      </c>
      <c r="AB30" s="784" t="str">
        <f>'SAME R Results'!Y77</f>
        <v>n</v>
      </c>
      <c r="AC30" s="789"/>
      <c r="AD30" s="784" t="str">
        <f>'SAME R Results'!Z77</f>
        <v>y</v>
      </c>
      <c r="AE30" s="784">
        <f>'SAME R Results'!AA77</f>
        <v>10</v>
      </c>
      <c r="AF30" s="784" t="str">
        <f>'SAME R Results'!AB77</f>
        <v>y</v>
      </c>
      <c r="AG30" s="817">
        <f>'SAME R Results'!AC77</f>
        <v>3.852706928546E-2</v>
      </c>
      <c r="AH30" s="819">
        <f>'SAME R Results'!AD77</f>
        <v>0</v>
      </c>
      <c r="AI30" s="784">
        <f>'SAME R Results'!AE77</f>
        <v>0</v>
      </c>
      <c r="AJ30" s="784">
        <f>'SAME R Results'!AF77</f>
        <v>0</v>
      </c>
      <c r="AK30" s="784">
        <f>'SAME R Results'!AG77</f>
        <v>0</v>
      </c>
      <c r="AL30" s="784">
        <f>'SAME R Results'!AH77</f>
        <v>0</v>
      </c>
      <c r="AM30" s="784">
        <f>'SAME R Results'!AI77</f>
        <v>0</v>
      </c>
      <c r="AN30" s="784">
        <f>'SAME R Results'!AJ77</f>
        <v>0</v>
      </c>
      <c r="AO30" s="784">
        <f>'SAME R Results'!AK77</f>
        <v>0</v>
      </c>
      <c r="AP30" s="784">
        <f>'SAME R Results'!AL77</f>
        <v>0</v>
      </c>
      <c r="AQ30" s="784">
        <f>'SAME R Results'!AM77</f>
        <v>0</v>
      </c>
      <c r="AR30" s="817">
        <f>'SAME R Results'!AN77</f>
        <v>3.852706928546E-2</v>
      </c>
      <c r="AS30" s="819">
        <f>'SAME R Results'!AO77</f>
        <v>0</v>
      </c>
      <c r="AT30" s="784">
        <f>'SAME R Results'!AP77</f>
        <v>0</v>
      </c>
      <c r="AU30" s="789"/>
      <c r="AV30" s="821">
        <f>'SAME R Results'!AQ77</f>
        <v>0</v>
      </c>
      <c r="AW30" s="821">
        <f>'SAME R Results'!AR77</f>
        <v>0.18695069999999997</v>
      </c>
      <c r="AX30" s="821">
        <f>'SAME R Results'!AS77</f>
        <v>0</v>
      </c>
      <c r="AY30" s="821">
        <f>'SAME R Results'!AT77</f>
        <v>0</v>
      </c>
      <c r="AZ30" s="824"/>
      <c r="BA30" s="824"/>
      <c r="BB30" s="821">
        <f>'SAME R Results'!AU77</f>
        <v>2.674866E-2</v>
      </c>
      <c r="BC30" s="821">
        <f>'SAME R Results'!AV77</f>
        <v>2.9586800000000003E-2</v>
      </c>
      <c r="BD30" s="821">
        <f>'SAME R Results'!AW77</f>
        <v>5.0176534999999998</v>
      </c>
      <c r="BE30" s="821">
        <f>'SAME R Results'!AX77</f>
        <v>4.6584625000000006</v>
      </c>
      <c r="BF30" s="827">
        <f>'SAME R Results'!AY77</f>
        <v>19920</v>
      </c>
      <c r="BG30" s="784">
        <f>'SAME R Results'!AZ77</f>
        <v>8.4869389999999989E-2</v>
      </c>
      <c r="BH30" s="784">
        <f>'SAME R Results'!BA77</f>
        <v>8.3877565000000015E-2</v>
      </c>
      <c r="BI30" s="789"/>
      <c r="BJ30" s="784">
        <f>'SAME R Results'!BB77</f>
        <v>0.10575000000000004</v>
      </c>
      <c r="BK30" s="784">
        <f>'SAME R Results'!BC77</f>
        <v>0.35919099999999915</v>
      </c>
      <c r="BL30" s="784">
        <f>'SAME R Results'!BD77</f>
        <v>734940.01296086202</v>
      </c>
      <c r="BM30" s="784">
        <f>'SAME R Results'!BE77</f>
        <v>60.965552179944517</v>
      </c>
      <c r="BN30" s="784">
        <f>'SAME R Results'!BF77</f>
        <v>-2.8381400000000029E-3</v>
      </c>
      <c r="BO30" s="784">
        <f>'SAME R Results'!BG77</f>
        <v>2.4795624999999349E-4</v>
      </c>
      <c r="BP30" s="789"/>
      <c r="BQ30" s="784">
        <f>'SAME R Results'!BH77</f>
        <v>4.7587500000000019E-2</v>
      </c>
      <c r="BR30" s="817">
        <f>'SAME R Results'!BI77</f>
        <v>8.2953099715352058E-2</v>
      </c>
      <c r="BS30" s="817">
        <f>'SAME R Results'!BJ77</f>
        <v>4.432526528140724E-2</v>
      </c>
      <c r="BT30" s="817">
        <f>'SAME R Results'!BL77</f>
        <v>0</v>
      </c>
      <c r="BU30" s="817" t="e">
        <f>'SAME R Results'!BM77</f>
        <v>#NUM!</v>
      </c>
      <c r="BV30" s="817" t="e">
        <f>'SAME R Results'!BN77</f>
        <v>#NUM!</v>
      </c>
      <c r="BW30" s="784">
        <f>'SAME R Results'!BO77</f>
        <v>734940.01296086202</v>
      </c>
      <c r="BX30" s="784">
        <f>'SAME R Results'!BP77</f>
        <v>723048.11439454916</v>
      </c>
      <c r="BY30" s="784">
        <f>'SAME R Results'!BQ77</f>
        <v>681881.46379238227</v>
      </c>
      <c r="BZ30" s="784">
        <f>'SAME R Results'!BR77</f>
        <v>60.965552179944517</v>
      </c>
      <c r="CA30" s="784">
        <f>'SAME R Results'!BS77</f>
        <v>7.9728091982597699E-2</v>
      </c>
      <c r="CB30" s="784">
        <f>'SAME R Results'!BT77</f>
        <v>0.45</v>
      </c>
      <c r="CC30" s="784">
        <f>'SAME R Results'!BV77</f>
        <v>1</v>
      </c>
      <c r="CD30" s="784">
        <f>'SAME R Results'!BW77</f>
        <v>1.42</v>
      </c>
      <c r="CE30" s="784">
        <f>'SAME R Results'!BZ77</f>
        <v>492.34226541017085</v>
      </c>
      <c r="CF30" s="27"/>
    </row>
    <row r="31" spans="1:84" ht="16.5" customHeight="1" x14ac:dyDescent="0.2">
      <c r="A31" s="780">
        <v>2</v>
      </c>
      <c r="B31" s="784" t="str">
        <f>'SAME R Results'!A82</f>
        <v>8(4)</v>
      </c>
      <c r="C31" s="831" t="str">
        <f>'SAME R Results'!B82</f>
        <v>Kapton</v>
      </c>
      <c r="D31" s="784" t="str">
        <f>'SAME R Results'!C82</f>
        <v>K10</v>
      </c>
      <c r="E31" s="784" t="str">
        <f>'SAME R Results'!D82</f>
        <v>46 KA</v>
      </c>
      <c r="F31" s="784">
        <f>'SAME R Results'!E82</f>
        <v>0</v>
      </c>
      <c r="G31" s="784" t="str">
        <f>'SAME R Results'!F82</f>
        <v>93a</v>
      </c>
      <c r="H31" s="785" t="str">
        <f>'SAME R Results'!G82</f>
        <v>aged</v>
      </c>
      <c r="I31" s="784">
        <f>'SAME R Results'!H82</f>
        <v>250</v>
      </c>
      <c r="J31" s="786">
        <f>'SAME R Results'!I82</f>
        <v>40428.354166666664</v>
      </c>
      <c r="K31" s="784">
        <f>'SAME R Results'!J82</f>
        <v>0</v>
      </c>
      <c r="L31" s="788"/>
      <c r="M31" s="788"/>
      <c r="N31" s="853">
        <f>'SAME R Results'!K82</f>
        <v>8.1</v>
      </c>
      <c r="O31" s="852">
        <f>'SAME R Results'!L82</f>
        <v>1.43</v>
      </c>
      <c r="P31" s="853">
        <f>'SAME R Results'!M82</f>
        <v>0</v>
      </c>
      <c r="Q31" s="853">
        <f>'SAME R Results'!N82</f>
        <v>0</v>
      </c>
      <c r="R31" s="853">
        <f>'SAME R Results'!O82</f>
        <v>0</v>
      </c>
      <c r="S31" s="853">
        <f>'SAME R Results'!P82</f>
        <v>0</v>
      </c>
      <c r="T31" s="853">
        <f>'SAME R Results'!Q82</f>
        <v>0</v>
      </c>
      <c r="U31" s="853">
        <f>'SAME R Results'!R82</f>
        <v>567.71428571428567</v>
      </c>
      <c r="V31" s="784">
        <f>'SAME R Results'!S82</f>
        <v>0</v>
      </c>
      <c r="W31" s="784">
        <f>'SAME R Results'!T82</f>
        <v>0</v>
      </c>
      <c r="X31" s="784" t="str">
        <f>'SAME R Results'!U82</f>
        <v>n</v>
      </c>
      <c r="Y31" s="784" t="str">
        <f>'SAME R Results'!V82</f>
        <v>y</v>
      </c>
      <c r="Z31" s="784" t="str">
        <f>'SAME R Results'!W82</f>
        <v>y</v>
      </c>
      <c r="AA31" s="784" t="str">
        <f>'SAME R Results'!X82</f>
        <v>n</v>
      </c>
      <c r="AB31" s="784" t="str">
        <f>'SAME R Results'!Y82</f>
        <v>n</v>
      </c>
      <c r="AC31" s="789"/>
      <c r="AD31" s="784" t="str">
        <f>'SAME R Results'!Z82</f>
        <v>y</v>
      </c>
      <c r="AE31" s="784">
        <f>'SAME R Results'!AA82</f>
        <v>10</v>
      </c>
      <c r="AF31" s="784" t="str">
        <f>'SAME R Results'!AB82</f>
        <v>y</v>
      </c>
      <c r="AG31" s="817">
        <f>'SAME R Results'!AC82</f>
        <v>3.852706928546E-2</v>
      </c>
      <c r="AH31" s="819">
        <f>'SAME R Results'!AD82</f>
        <v>0</v>
      </c>
      <c r="AI31" s="784">
        <f>'SAME R Results'!AE82</f>
        <v>0</v>
      </c>
      <c r="AJ31" s="784">
        <f>'SAME R Results'!AF82</f>
        <v>0</v>
      </c>
      <c r="AK31" s="784">
        <f>'SAME R Results'!AG82</f>
        <v>0</v>
      </c>
      <c r="AL31" s="784">
        <f>'SAME R Results'!AH82</f>
        <v>0</v>
      </c>
      <c r="AM31" s="784">
        <f>'SAME R Results'!AI82</f>
        <v>0</v>
      </c>
      <c r="AN31" s="784">
        <f>'SAME R Results'!AJ82</f>
        <v>0</v>
      </c>
      <c r="AO31" s="784">
        <f>'SAME R Results'!AK82</f>
        <v>0</v>
      </c>
      <c r="AP31" s="784">
        <f>'SAME R Results'!AL82</f>
        <v>0</v>
      </c>
      <c r="AQ31" s="784">
        <f>'SAME R Results'!AM82</f>
        <v>0</v>
      </c>
      <c r="AR31" s="817">
        <f>'SAME R Results'!AN82</f>
        <v>0</v>
      </c>
      <c r="AS31" s="819">
        <f>'SAME R Results'!AO82</f>
        <v>0</v>
      </c>
      <c r="AT31" s="784">
        <f>'SAME R Results'!AP82</f>
        <v>60</v>
      </c>
      <c r="AU31" s="789"/>
      <c r="AV31" s="821">
        <f>'SAME R Results'!AQ82</f>
        <v>0</v>
      </c>
      <c r="AW31" s="821">
        <f>'SAME R Results'!AR82</f>
        <v>0.7473449499999999</v>
      </c>
      <c r="AX31" s="821">
        <f>'SAME R Results'!AS82</f>
        <v>0</v>
      </c>
      <c r="AY31" s="821">
        <f>'SAME R Results'!AT82</f>
        <v>0</v>
      </c>
      <c r="AZ31" s="824"/>
      <c r="BA31" s="824"/>
      <c r="BB31" s="821">
        <f>'SAME R Results'!AU82</f>
        <v>8.7951664999999998E-2</v>
      </c>
      <c r="BC31" s="821">
        <f>'SAME R Results'!AV82</f>
        <v>2.6687625E-2</v>
      </c>
      <c r="BD31" s="821">
        <f>'SAME R Results'!AW82</f>
        <v>5.2675324999999997</v>
      </c>
      <c r="BE31" s="821">
        <f>'SAME R Results'!AX82</f>
        <v>4.6730350000000005</v>
      </c>
      <c r="BF31" s="827">
        <f>'SAME R Results'!AY82</f>
        <v>26590</v>
      </c>
      <c r="BG31" s="784">
        <f>'SAME R Results'!AZ82</f>
        <v>0.16003419999999999</v>
      </c>
      <c r="BH31" s="784">
        <f>'SAME R Results'!BA82</f>
        <v>8.631896E-2</v>
      </c>
      <c r="BI31" s="789"/>
      <c r="BJ31" s="784">
        <f>'SAME R Results'!BB82</f>
        <v>6.074349999999999</v>
      </c>
      <c r="BK31" s="784">
        <f>'SAME R Results'!BC82</f>
        <v>0.59449749999999923</v>
      </c>
      <c r="BL31" s="784">
        <f>'SAME R Results'!BD82</f>
        <v>990233.64370977459</v>
      </c>
      <c r="BM31" s="784">
        <f>'SAME R Results'!BE82</f>
        <v>104.06590153459113</v>
      </c>
      <c r="BN31" s="784">
        <f>'SAME R Results'!BF82</f>
        <v>6.1264039999999999E-2</v>
      </c>
      <c r="BO31" s="784">
        <f>'SAME R Results'!BG82</f>
        <v>1.8428809999999997E-2</v>
      </c>
      <c r="BP31" s="789"/>
      <c r="BQ31" s="784">
        <f>'SAME R Results'!BH82</f>
        <v>2.7334574999999997</v>
      </c>
      <c r="BR31" s="817">
        <f>'SAME R Results'!BI82</f>
        <v>0.10509227008761539</v>
      </c>
      <c r="BS31" s="817">
        <f>'SAME R Results'!BJ82</f>
        <v>0.154844539147029</v>
      </c>
      <c r="BT31" s="817">
        <f>'SAME R Results'!BL82</f>
        <v>3.3243622350005242</v>
      </c>
      <c r="BU31" s="817">
        <f>'SAME R Results'!BM82</f>
        <v>1.8636959275172889</v>
      </c>
      <c r="BV31" s="817">
        <f>'SAME R Results'!BN82</f>
        <v>8.6578132344292139E-2</v>
      </c>
      <c r="BW31" s="784">
        <f>'SAME R Results'!BO82</f>
        <v>990233.64370977459</v>
      </c>
      <c r="BX31" s="784">
        <f>'SAME R Results'!BP82</f>
        <v>974359.86946889805</v>
      </c>
      <c r="BY31" s="784">
        <f>'SAME R Results'!BQ82</f>
        <v>914805.60950171377</v>
      </c>
      <c r="BZ31" s="784">
        <f>'SAME R Results'!BR82</f>
        <v>104.06590153459113</v>
      </c>
      <c r="CA31" s="784">
        <f>'SAME R Results'!BS82</f>
        <v>0.13195807067388776</v>
      </c>
      <c r="CB31" s="784">
        <f>'SAME R Results'!BT82</f>
        <v>0.45</v>
      </c>
      <c r="CC31" s="784">
        <f>'SAME R Results'!BV82</f>
        <v>1</v>
      </c>
      <c r="CD31" s="784">
        <f>'SAME R Results'!BW82</f>
        <v>1.42</v>
      </c>
      <c r="CE31" s="784">
        <f>'SAME R Results'!BZ82</f>
        <v>494.14786984146389</v>
      </c>
      <c r="CF31" s="27"/>
    </row>
    <row r="32" spans="1:84" ht="16.5" customHeight="1" x14ac:dyDescent="0.2">
      <c r="A32" s="780">
        <v>2</v>
      </c>
      <c r="B32" s="784" t="str">
        <f>'SAME R Results'!A84</f>
        <v>8(4)</v>
      </c>
      <c r="C32" s="831" t="str">
        <f>'SAME R Results'!B84</f>
        <v>Kapton</v>
      </c>
      <c r="D32" s="784" t="str">
        <f>'SAME R Results'!C84</f>
        <v>K11</v>
      </c>
      <c r="E32" s="784" t="str">
        <f>'SAME R Results'!D84</f>
        <v>47KA</v>
      </c>
      <c r="F32" s="784">
        <f>'SAME R Results'!E84</f>
        <v>0</v>
      </c>
      <c r="G32" s="784" t="str">
        <f>'SAME R Results'!F84</f>
        <v>94a</v>
      </c>
      <c r="H32" s="785" t="str">
        <f>'SAME R Results'!G84</f>
        <v>aged</v>
      </c>
      <c r="I32" s="784">
        <f>'SAME R Results'!H84</f>
        <v>250</v>
      </c>
      <c r="J32" s="786">
        <f>'SAME R Results'!I84</f>
        <v>40428.354166666664</v>
      </c>
      <c r="K32" s="784">
        <f>'SAME R Results'!J84</f>
        <v>0</v>
      </c>
      <c r="L32" s="788"/>
      <c r="M32" s="788"/>
      <c r="N32" s="853">
        <f>'SAME R Results'!K84</f>
        <v>8.1</v>
      </c>
      <c r="O32" s="852">
        <f>'SAME R Results'!L84</f>
        <v>1.45</v>
      </c>
      <c r="P32" s="853">
        <f>'SAME R Results'!M84</f>
        <v>0</v>
      </c>
      <c r="Q32" s="853">
        <f>'SAME R Results'!N84</f>
        <v>0</v>
      </c>
      <c r="R32" s="853">
        <f>'SAME R Results'!O84</f>
        <v>0</v>
      </c>
      <c r="S32" s="853">
        <f>'SAME R Results'!P84</f>
        <v>0</v>
      </c>
      <c r="T32" s="853">
        <f>'SAME R Results'!Q84</f>
        <v>0</v>
      </c>
      <c r="U32" s="853">
        <f>'SAME R Results'!R84</f>
        <v>567.42857142857144</v>
      </c>
      <c r="V32" s="784">
        <f>'SAME R Results'!S84</f>
        <v>0</v>
      </c>
      <c r="W32" s="784">
        <f>'SAME R Results'!T84</f>
        <v>0</v>
      </c>
      <c r="X32" s="784" t="str">
        <f>'SAME R Results'!U84</f>
        <v>n</v>
      </c>
      <c r="Y32" s="784" t="str">
        <f>'SAME R Results'!V84</f>
        <v>y</v>
      </c>
      <c r="Z32" s="784" t="str">
        <f>'SAME R Results'!W84</f>
        <v>y</v>
      </c>
      <c r="AA32" s="784" t="str">
        <f>'SAME R Results'!X84</f>
        <v>n</v>
      </c>
      <c r="AB32" s="784" t="str">
        <f>'SAME R Results'!Y84</f>
        <v>n</v>
      </c>
      <c r="AC32" s="789"/>
      <c r="AD32" s="784" t="str">
        <f>'SAME R Results'!Z84</f>
        <v>y</v>
      </c>
      <c r="AE32" s="784">
        <f>'SAME R Results'!AA84</f>
        <v>10</v>
      </c>
      <c r="AF32" s="784" t="str">
        <f>'SAME R Results'!AB84</f>
        <v>y</v>
      </c>
      <c r="AG32" s="817">
        <f>'SAME R Results'!AC84</f>
        <v>3.852706928546E-2</v>
      </c>
      <c r="AH32" s="819">
        <f>'SAME R Results'!AD84</f>
        <v>0</v>
      </c>
      <c r="AI32" s="784">
        <f>'SAME R Results'!AE84</f>
        <v>0</v>
      </c>
      <c r="AJ32" s="784">
        <f>'SAME R Results'!AF84</f>
        <v>0</v>
      </c>
      <c r="AK32" s="784">
        <f>'SAME R Results'!AG84</f>
        <v>0</v>
      </c>
      <c r="AL32" s="784">
        <f>'SAME R Results'!AH84</f>
        <v>0</v>
      </c>
      <c r="AM32" s="784">
        <f>'SAME R Results'!AI84</f>
        <v>0</v>
      </c>
      <c r="AN32" s="784">
        <f>'SAME R Results'!AJ84</f>
        <v>0</v>
      </c>
      <c r="AO32" s="784">
        <f>'SAME R Results'!AK84</f>
        <v>0</v>
      </c>
      <c r="AP32" s="784">
        <f>'SAME R Results'!AL84</f>
        <v>0</v>
      </c>
      <c r="AQ32" s="784">
        <f>'SAME R Results'!AM84</f>
        <v>0</v>
      </c>
      <c r="AR32" s="817">
        <f>'SAME R Results'!AN84</f>
        <v>0</v>
      </c>
      <c r="AS32" s="819">
        <f>'SAME R Results'!AO84</f>
        <v>0</v>
      </c>
      <c r="AT32" s="784">
        <f>'SAME R Results'!AP84</f>
        <v>60</v>
      </c>
      <c r="AU32" s="789"/>
      <c r="AV32" s="821">
        <f>'SAME R Results'!AQ84</f>
        <v>0</v>
      </c>
      <c r="AW32" s="821">
        <f>'SAME R Results'!AR84</f>
        <v>0.84228519999999985</v>
      </c>
      <c r="AX32" s="821">
        <f>'SAME R Results'!AS84</f>
        <v>0</v>
      </c>
      <c r="AY32" s="821">
        <f>'SAME R Results'!AT84</f>
        <v>0</v>
      </c>
      <c r="AZ32" s="824"/>
      <c r="BA32" s="824"/>
      <c r="BB32" s="821">
        <f>'SAME R Results'!AU84</f>
        <v>0.11454768499999998</v>
      </c>
      <c r="BC32" s="821">
        <f>'SAME R Results'!AV84</f>
        <v>2.7988971428571426E-2</v>
      </c>
      <c r="BD32" s="821">
        <f>'SAME R Results'!AW84</f>
        <v>5.5408479999999987</v>
      </c>
      <c r="BE32" s="821">
        <f>'SAME R Results'!AX84</f>
        <v>4.6827623809523802</v>
      </c>
      <c r="BF32" s="827">
        <f>'SAME R Results'!AY84</f>
        <v>30740</v>
      </c>
      <c r="BG32" s="784">
        <f>'SAME R Results'!AZ84</f>
        <v>0.21058654999999998</v>
      </c>
      <c r="BH32" s="784">
        <f>'SAME R Results'!BA84</f>
        <v>7.9636342857142856E-2</v>
      </c>
      <c r="BI32" s="789"/>
      <c r="BJ32" s="784">
        <f>'SAME R Results'!BB84</f>
        <v>10.396850000000001</v>
      </c>
      <c r="BK32" s="784">
        <f>'SAME R Results'!BC84</f>
        <v>0.85808561904761849</v>
      </c>
      <c r="BL32" s="784">
        <f>'SAME R Results'!BD84</f>
        <v>1151405.4928839717</v>
      </c>
      <c r="BM32" s="784">
        <f>'SAME R Results'!BE84</f>
        <v>156.01798358413714</v>
      </c>
      <c r="BN32" s="784">
        <f>'SAME R Results'!BF84</f>
        <v>8.6558713571428553E-2</v>
      </c>
      <c r="BO32" s="784">
        <f>'SAME R Results'!BG84</f>
        <v>3.2737551785714282E-2</v>
      </c>
      <c r="BP32" s="789"/>
      <c r="BQ32" s="784">
        <f>'SAME R Results'!BH84</f>
        <v>4.6785825000000001</v>
      </c>
      <c r="BR32" s="817">
        <f>'SAME R Results'!BI84</f>
        <v>0.13550220539017285</v>
      </c>
      <c r="BS32" s="817">
        <f>'SAME R Results'!BJ84</f>
        <v>0.17614338692128539</v>
      </c>
      <c r="BT32" s="817">
        <f>'SAME R Results'!BL84</f>
        <v>2.6440191416268415</v>
      </c>
      <c r="BU32" s="817">
        <f>'SAME R Results'!BM84</f>
        <v>1.6688963150865648</v>
      </c>
      <c r="BV32" s="817">
        <f>'SAME R Results'!BN84</f>
        <v>0.118846493917783</v>
      </c>
      <c r="BW32" s="784">
        <f>'SAME R Results'!BO84</f>
        <v>1151405.4928839717</v>
      </c>
      <c r="BX32" s="784">
        <f>'SAME R Results'!BP84</f>
        <v>1133054.2397751133</v>
      </c>
      <c r="BY32" s="784">
        <f>'SAME R Results'!BQ84</f>
        <v>1060893.9210288024</v>
      </c>
      <c r="BZ32" s="784">
        <f>'SAME R Results'!BR84</f>
        <v>156.01798358413714</v>
      </c>
      <c r="CA32" s="784">
        <f>'SAME R Results'!BS84</f>
        <v>0.19046559954000231</v>
      </c>
      <c r="CB32" s="784">
        <f>'SAME R Results'!BT84</f>
        <v>0.45</v>
      </c>
      <c r="CC32" s="784">
        <f>'SAME R Results'!BV84</f>
        <v>1</v>
      </c>
      <c r="CD32" s="784">
        <f>'SAME R Results'!BW84</f>
        <v>1.42</v>
      </c>
      <c r="CE32" s="784">
        <f>'SAME R Results'!BZ84</f>
        <v>527.34367563845251</v>
      </c>
      <c r="CF32" s="27"/>
    </row>
    <row r="33" spans="1:84" ht="16.5" customHeight="1" x14ac:dyDescent="0.2">
      <c r="A33" s="780">
        <v>2</v>
      </c>
      <c r="B33" s="784">
        <f>'SAME R Results'!A52</f>
        <v>5</v>
      </c>
      <c r="C33" s="831" t="str">
        <f>'SAME R Results'!B52</f>
        <v>Kapton</v>
      </c>
      <c r="D33" s="784" t="str">
        <f>'SAME R Results'!C52</f>
        <v>K06</v>
      </c>
      <c r="E33" s="784" t="str">
        <f>'SAME R Results'!D52</f>
        <v>30 Ka</v>
      </c>
      <c r="F33" s="784">
        <f>'SAME R Results'!E52</f>
        <v>2</v>
      </c>
      <c r="G33" s="784" t="str">
        <f>'SAME R Results'!F52</f>
        <v>77a</v>
      </c>
      <c r="H33" s="785" t="str">
        <f>'SAME R Results'!G52</f>
        <v>aged</v>
      </c>
      <c r="I33" s="784">
        <f>'SAME R Results'!H52</f>
        <v>238</v>
      </c>
      <c r="J33" s="786">
        <f>'SAME R Results'!I52</f>
        <v>40416</v>
      </c>
      <c r="K33" s="784">
        <f>'SAME R Results'!J52</f>
        <v>0</v>
      </c>
      <c r="L33" s="790"/>
      <c r="M33" s="790"/>
      <c r="N33" s="853">
        <f>'SAME R Results'!K52</f>
        <v>8.1</v>
      </c>
      <c r="O33" s="852">
        <f>'SAME R Results'!L52</f>
        <v>1.48</v>
      </c>
      <c r="P33" s="853">
        <f>'SAME R Results'!M52</f>
        <v>0</v>
      </c>
      <c r="Q33" s="853">
        <f>'SAME R Results'!N52</f>
        <v>0</v>
      </c>
      <c r="R33" s="853">
        <f>'SAME R Results'!O52</f>
        <v>0</v>
      </c>
      <c r="S33" s="853">
        <f>'SAME R Results'!P52</f>
        <v>0</v>
      </c>
      <c r="T33" s="853">
        <f>'SAME R Results'!Q52</f>
        <v>0</v>
      </c>
      <c r="U33" s="853">
        <f>'SAME R Results'!R52</f>
        <v>558.85714285714289</v>
      </c>
      <c r="V33" s="784">
        <f>'SAME R Results'!S52</f>
        <v>0</v>
      </c>
      <c r="W33" s="784">
        <f>'SAME R Results'!T52</f>
        <v>0</v>
      </c>
      <c r="X33" s="784" t="str">
        <f>'SAME R Results'!U52</f>
        <v>n</v>
      </c>
      <c r="Y33" s="784" t="str">
        <f>'SAME R Results'!V52</f>
        <v>y</v>
      </c>
      <c r="Z33" s="784" t="str">
        <f>'SAME R Results'!W52</f>
        <v>y</v>
      </c>
      <c r="AA33" s="784" t="str">
        <f>'SAME R Results'!X52</f>
        <v>n</v>
      </c>
      <c r="AB33" s="784" t="str">
        <f>'SAME R Results'!Y52</f>
        <v>n</v>
      </c>
      <c r="AC33" s="809"/>
      <c r="AD33" s="784" t="str">
        <f>'SAME R Results'!Z52</f>
        <v>y</v>
      </c>
      <c r="AE33" s="784">
        <f>'SAME R Results'!AA52</f>
        <v>10</v>
      </c>
      <c r="AF33" s="784" t="str">
        <f>'SAME R Results'!AB52</f>
        <v>y</v>
      </c>
      <c r="AG33" s="817">
        <f>'SAME R Results'!AC52</f>
        <v>3.852706928546E-2</v>
      </c>
      <c r="AH33" s="819">
        <f>'SAME R Results'!AD52</f>
        <v>0</v>
      </c>
      <c r="AI33" s="784">
        <f>'SAME R Results'!AE52</f>
        <v>0</v>
      </c>
      <c r="AJ33" s="784">
        <f>'SAME R Results'!AF52</f>
        <v>0</v>
      </c>
      <c r="AK33" s="784">
        <f>'SAME R Results'!AG52</f>
        <v>0</v>
      </c>
      <c r="AL33" s="784">
        <f>'SAME R Results'!AH52</f>
        <v>0</v>
      </c>
      <c r="AM33" s="784">
        <f>'SAME R Results'!AI52</f>
        <v>0</v>
      </c>
      <c r="AN33" s="784">
        <f>'SAME R Results'!AJ52</f>
        <v>0</v>
      </c>
      <c r="AO33" s="784">
        <f>'SAME R Results'!AK52</f>
        <v>0</v>
      </c>
      <c r="AP33" s="784">
        <f>'SAME R Results'!AL52</f>
        <v>0</v>
      </c>
      <c r="AQ33" s="784">
        <f>'SAME R Results'!AM52</f>
        <v>0</v>
      </c>
      <c r="AR33" s="817">
        <f>'SAME R Results'!AN52</f>
        <v>0</v>
      </c>
      <c r="AS33" s="819">
        <f>'SAME R Results'!AO52</f>
        <v>0</v>
      </c>
      <c r="AT33" s="784">
        <f>'SAME R Results'!AP52</f>
        <v>60</v>
      </c>
      <c r="AU33" s="809"/>
      <c r="AV33" s="821">
        <f>'SAME R Results'!AQ52</f>
        <v>0</v>
      </c>
      <c r="AW33" s="821">
        <f>'SAME R Results'!AR52</f>
        <v>0.74058540000000006</v>
      </c>
      <c r="AX33" s="821">
        <f>'SAME R Results'!AS52</f>
        <v>0</v>
      </c>
      <c r="AY33" s="821">
        <f>'SAME R Results'!AT52</f>
        <v>0</v>
      </c>
      <c r="AZ33" s="825"/>
      <c r="BA33" s="825"/>
      <c r="BB33" s="821">
        <f>'SAME R Results'!AU52</f>
        <v>0.10549928000000004</v>
      </c>
      <c r="BC33" s="821">
        <f>'SAME R Results'!AV52</f>
        <v>2.8045654999999996E-2</v>
      </c>
      <c r="BD33" s="821">
        <f>'SAME R Results'!AW52</f>
        <v>5.5774995000000001</v>
      </c>
      <c r="BE33" s="821">
        <f>'SAME R Results'!AX52</f>
        <v>4.6472010000000008</v>
      </c>
      <c r="BF33" s="827">
        <f>'SAME R Results'!AY52</f>
        <v>32945</v>
      </c>
      <c r="BG33" s="784">
        <f>'SAME R Results'!AZ52</f>
        <v>0.20123294999999999</v>
      </c>
      <c r="BH33" s="784">
        <f>'SAME R Results'!BA52</f>
        <v>7.8506465000000011E-2</v>
      </c>
      <c r="BI33" s="809"/>
      <c r="BJ33" s="784">
        <f>'SAME R Results'!BB52</f>
        <v>9.2403500000000012</v>
      </c>
      <c r="BK33" s="784">
        <f>'SAME R Results'!BC52</f>
        <v>0.93029849999999925</v>
      </c>
      <c r="BL33" s="784">
        <f>'SAME R Results'!BD52</f>
        <v>1237767.5991045895</v>
      </c>
      <c r="BM33" s="784">
        <f>'SAME R Results'!BE52</f>
        <v>171.03601084781371</v>
      </c>
      <c r="BN33" s="784">
        <f>'SAME R Results'!BF52</f>
        <v>7.7453625000000054E-2</v>
      </c>
      <c r="BO33" s="784">
        <f>'SAME R Results'!BG52</f>
        <v>3.0681621249999996E-2</v>
      </c>
      <c r="BP33" s="809"/>
      <c r="BQ33" s="784">
        <f>'SAME R Results'!BH52</f>
        <v>4.1581575000000006</v>
      </c>
      <c r="BR33" s="817">
        <f>'SAME R Results'!BI52</f>
        <v>0.13818103735430015</v>
      </c>
      <c r="BS33" s="817">
        <f>'SAME R Results'!BJ52</f>
        <v>0.16531983107175491</v>
      </c>
      <c r="BT33" s="817">
        <f>'SAME R Results'!BL52</f>
        <v>2.5244306475493064</v>
      </c>
      <c r="BU33" s="817">
        <f>'SAME R Results'!BM52</f>
        <v>1.5272346903307832</v>
      </c>
      <c r="BV33" s="817">
        <f>'SAME R Results'!BN52</f>
        <v>0.12633107642464864</v>
      </c>
      <c r="BW33" s="784">
        <f>'SAME R Results'!BO52</f>
        <v>1237767.5991045895</v>
      </c>
      <c r="BX33" s="784">
        <f>'SAME R Results'!BP52</f>
        <v>1218099.9987899722</v>
      </c>
      <c r="BY33" s="784">
        <f>'SAME R Results'!BQ52</f>
        <v>1138878.049609636</v>
      </c>
      <c r="BZ33" s="784">
        <f>'SAME R Results'!BR52</f>
        <v>171.03601084781371</v>
      </c>
      <c r="CA33" s="784">
        <f>'SAME R Results'!BS52</f>
        <v>0.20649438426706898</v>
      </c>
      <c r="CB33" s="784">
        <f>'SAME R Results'!BT52</f>
        <v>0.45</v>
      </c>
      <c r="CC33" s="784">
        <f>'SAME R Results'!BV52</f>
        <v>1</v>
      </c>
      <c r="CD33" s="784">
        <f>'SAME R Results'!BW52</f>
        <v>1.42</v>
      </c>
      <c r="CE33" s="784">
        <f>'SAME R Results'!BZ52</f>
        <v>527.51193106525511</v>
      </c>
      <c r="CF33" s="27"/>
    </row>
    <row r="34" spans="1:84" s="11" customFormat="1" ht="16.5" customHeight="1" x14ac:dyDescent="0.2">
      <c r="A34" s="780">
        <v>2</v>
      </c>
      <c r="B34" s="784">
        <f>'SAME R Results'!A39</f>
        <v>6</v>
      </c>
      <c r="C34" s="831" t="str">
        <f>'SAME R Results'!B39</f>
        <v>Kapton</v>
      </c>
      <c r="D34" s="784" t="str">
        <f>'SAME R Results'!C39</f>
        <v>K07</v>
      </c>
      <c r="E34" s="784" t="str">
        <f>'SAME R Results'!D39</f>
        <v>23 K</v>
      </c>
      <c r="F34" s="784">
        <f>'SAME R Results'!E39</f>
        <v>4</v>
      </c>
      <c r="G34" s="784">
        <f>'SAME R Results'!F39</f>
        <v>70</v>
      </c>
      <c r="H34" s="785" t="str">
        <f>'SAME R Results'!G39</f>
        <v>High temp aged STS det</v>
      </c>
      <c r="I34" s="784">
        <f>'SAME R Results'!H39</f>
        <v>236</v>
      </c>
      <c r="J34" s="786">
        <f>'SAME R Results'!I39</f>
        <v>40414</v>
      </c>
      <c r="K34" s="784">
        <f>'SAME R Results'!J39</f>
        <v>0</v>
      </c>
      <c r="L34" s="788"/>
      <c r="M34" s="788"/>
      <c r="N34" s="784">
        <f>'SAME R Results'!K39</f>
        <v>8.1</v>
      </c>
      <c r="O34" s="793">
        <f>'SAME R Results'!L39</f>
        <v>1.48</v>
      </c>
      <c r="P34" s="784">
        <f>'SAME R Results'!M39</f>
        <v>60</v>
      </c>
      <c r="Q34" s="784">
        <f>'SAME R Results'!N39</f>
        <v>720</v>
      </c>
      <c r="R34" s="784">
        <f>'SAME R Results'!O39</f>
        <v>8</v>
      </c>
      <c r="S34" s="784" t="str">
        <f>'SAME R Results'!P39</f>
        <v>n</v>
      </c>
      <c r="T34" s="784" t="str">
        <f>'SAME R Results'!Q39</f>
        <v>n</v>
      </c>
      <c r="U34" s="784">
        <f>'SAME R Results'!R39</f>
        <v>747</v>
      </c>
      <c r="V34" s="784" t="str">
        <f>'SAME R Results'!S39</f>
        <v>y</v>
      </c>
      <c r="W34" s="784">
        <f>'SAME R Results'!T39</f>
        <v>60</v>
      </c>
      <c r="X34" s="784" t="str">
        <f>'SAME R Results'!U39</f>
        <v>y</v>
      </c>
      <c r="Y34" s="784" t="str">
        <f>'SAME R Results'!V39</f>
        <v>n</v>
      </c>
      <c r="Z34" s="784" t="str">
        <f>'SAME R Results'!W39</f>
        <v>y</v>
      </c>
      <c r="AA34" s="784" t="str">
        <f>'SAME R Results'!X39</f>
        <v>n</v>
      </c>
      <c r="AB34" s="784" t="str">
        <f>'SAME R Results'!Y39</f>
        <v>n</v>
      </c>
      <c r="AC34" s="789"/>
      <c r="AD34" s="784" t="str">
        <f>'SAME R Results'!Z39</f>
        <v>y</v>
      </c>
      <c r="AE34" s="784">
        <f>'SAME R Results'!AA39</f>
        <v>10</v>
      </c>
      <c r="AF34" s="784" t="str">
        <f>'SAME R Results'!AB39</f>
        <v>y</v>
      </c>
      <c r="AG34" s="817">
        <f>'SAME R Results'!AC39</f>
        <v>3.852706928546E-2</v>
      </c>
      <c r="AH34" s="819">
        <f>'SAME R Results'!AD39</f>
        <v>0</v>
      </c>
      <c r="AI34" s="784">
        <f>'SAME R Results'!AE39</f>
        <v>0</v>
      </c>
      <c r="AJ34" s="784">
        <f>'SAME R Results'!AF39</f>
        <v>0</v>
      </c>
      <c r="AK34" s="784">
        <f>'SAME R Results'!AG39</f>
        <v>0</v>
      </c>
      <c r="AL34" s="784">
        <f>'SAME R Results'!AH39</f>
        <v>0</v>
      </c>
      <c r="AM34" s="784">
        <f>'SAME R Results'!AI39</f>
        <v>0</v>
      </c>
      <c r="AN34" s="784">
        <f>'SAME R Results'!AJ39</f>
        <v>0</v>
      </c>
      <c r="AO34" s="784">
        <f>'SAME R Results'!AK39</f>
        <v>0</v>
      </c>
      <c r="AP34" s="784">
        <f>'SAME R Results'!AL39</f>
        <v>0</v>
      </c>
      <c r="AQ34" s="784">
        <f>'SAME R Results'!AM39</f>
        <v>0</v>
      </c>
      <c r="AR34" s="817">
        <f>'SAME R Results'!AN39</f>
        <v>0</v>
      </c>
      <c r="AS34" s="819">
        <f>'SAME R Results'!AO39</f>
        <v>0</v>
      </c>
      <c r="AT34" s="784">
        <f>'SAME R Results'!AP39</f>
        <v>0</v>
      </c>
      <c r="AU34" s="789"/>
      <c r="AV34" s="821">
        <f>'SAME R Results'!AQ39</f>
        <v>0</v>
      </c>
      <c r="AW34" s="821">
        <f>'SAME R Results'!AR39</f>
        <v>0.89775074999999982</v>
      </c>
      <c r="AX34" s="821">
        <f>'SAME R Results'!AS39</f>
        <v>4.8226310000000003</v>
      </c>
      <c r="AY34" s="821">
        <f>'SAME R Results'!AT39</f>
        <v>5.140595499999999</v>
      </c>
      <c r="AZ34" s="824"/>
      <c r="BA34" s="824"/>
      <c r="BB34" s="821">
        <f>'SAME R Results'!AU39</f>
        <v>0</v>
      </c>
      <c r="BC34" s="821">
        <f>'SAME R Results'!AV39</f>
        <v>0</v>
      </c>
      <c r="BD34" s="821">
        <f>'SAME R Results'!AW39</f>
        <v>5.7099604999999993</v>
      </c>
      <c r="BE34" s="821">
        <f>'SAME R Results'!AX39</f>
        <v>4.7415919999999989</v>
      </c>
      <c r="BF34" s="827">
        <f>'SAME R Results'!AY39</f>
        <v>29740</v>
      </c>
      <c r="BG34" s="784">
        <f>'SAME R Results'!AZ39</f>
        <v>0</v>
      </c>
      <c r="BH34" s="784">
        <f>'SAME R Results'!BA39</f>
        <v>0</v>
      </c>
      <c r="BI34" s="789"/>
      <c r="BJ34" s="784">
        <f>'SAME R Results'!BB39</f>
        <v>16.565649999999998</v>
      </c>
      <c r="BK34" s="784">
        <f>'SAME R Results'!BC39</f>
        <v>0.96836850000000041</v>
      </c>
      <c r="BL34" s="784">
        <f>'SAME R Results'!BD39</f>
        <v>1112405.3813294948</v>
      </c>
      <c r="BM34" s="784">
        <f>'SAME R Results'!BE39</f>
        <v>179.10369913787741</v>
      </c>
      <c r="BN34" s="784">
        <f>'SAME R Results'!BF39</f>
        <v>0</v>
      </c>
      <c r="BO34" s="784">
        <f>'SAME R Results'!BG39</f>
        <v>0</v>
      </c>
      <c r="BP34" s="789"/>
      <c r="BQ34" s="784">
        <f>'SAME R Results'!BH39</f>
        <v>7.4545424999999996</v>
      </c>
      <c r="BR34" s="817">
        <f>'SAME R Results'!BI39</f>
        <v>0.16100578273346813</v>
      </c>
      <c r="BS34" s="817">
        <f>'SAME R Results'!BJ39</f>
        <v>0.20810873807384611</v>
      </c>
      <c r="BT34" s="817">
        <f>'SAME R Results'!BL39</f>
        <v>0</v>
      </c>
      <c r="BU34" s="817">
        <f>'SAME R Results'!BM39</f>
        <v>1.6596009485865952</v>
      </c>
      <c r="BV34" s="817">
        <f>'SAME R Results'!BN39</f>
        <v>0.14161754256505463</v>
      </c>
      <c r="BW34" s="784">
        <f>'SAME R Results'!BO39</f>
        <v>1112405.3813294948</v>
      </c>
      <c r="BX34" s="784">
        <f>'SAME R Results'!BP39</f>
        <v>1094651.1110803911</v>
      </c>
      <c r="BY34" s="784">
        <f>'SAME R Results'!BQ39</f>
        <v>1025610.157555181</v>
      </c>
      <c r="BZ34" s="784">
        <f>'SAME R Results'!BR39</f>
        <v>179.10369913787741</v>
      </c>
      <c r="CA34" s="784">
        <f>'SAME R Results'!BS39</f>
        <v>0.21494461955074143</v>
      </c>
      <c r="CB34" s="784">
        <f>'SAME R Results'!BT39</f>
        <v>0.45</v>
      </c>
      <c r="CC34" s="784">
        <f>'SAME R Results'!BV39</f>
        <v>1</v>
      </c>
      <c r="CD34" s="784">
        <f>'SAME R Results'!BW39</f>
        <v>1.42</v>
      </c>
      <c r="CE34" s="784">
        <f>'SAME R Results'!BZ39</f>
        <v>576.76029004518568</v>
      </c>
      <c r="CF34" s="27"/>
    </row>
    <row r="35" spans="1:84" ht="16.5" customHeight="1" x14ac:dyDescent="0.2">
      <c r="A35" s="778">
        <v>1</v>
      </c>
      <c r="B35" s="779">
        <f>'SAME1 Flight Tests 8-27-09'!A35</f>
        <v>4</v>
      </c>
      <c r="C35" s="830" t="str">
        <f>'SAME1 Flight Tests 8-27-09'!B35</f>
        <v>Kapton</v>
      </c>
      <c r="D35" s="782"/>
      <c r="E35" s="805" t="str">
        <f>'SAME1 Flight Tests 8-27-09'!C35</f>
        <v>29 K a</v>
      </c>
      <c r="F35" s="779">
        <f>'SAME1 Flight Tests 8-27-09'!D35</f>
        <v>4</v>
      </c>
      <c r="G35" s="779" t="str">
        <f>'SAME1 Flight Tests 8-27-09'!E35</f>
        <v>29a</v>
      </c>
      <c r="H35" s="779" t="str">
        <f>'SAME1 Flight Tests 8-27-09'!F35</f>
        <v>after secondary aging</v>
      </c>
      <c r="I35" s="779">
        <f>'SAME1 Flight Tests 8-27-09'!G35</f>
        <v>271</v>
      </c>
      <c r="J35" s="791">
        <f>'SAME1 Flight Tests 8-27-09'!H35</f>
        <v>39353</v>
      </c>
      <c r="K35" s="779">
        <f>'SAME1 Flight Tests 8-27-09'!I35</f>
        <v>0</v>
      </c>
      <c r="L35" s="779" t="str">
        <f>'SAME1 Flight Tests 8-27-09'!J35</f>
        <v>n</v>
      </c>
      <c r="M35" s="779" t="str">
        <f>'SAME1 Flight Tests 8-27-09'!K35</f>
        <v>n</v>
      </c>
      <c r="N35" s="779">
        <f>'SAME1 Flight Tests 8-27-09'!L35</f>
        <v>8</v>
      </c>
      <c r="O35" s="804">
        <f>'SAME1 Flight Tests 8-27-09'!M35</f>
        <v>1.38</v>
      </c>
      <c r="P35" s="805">
        <f>'SAME1 Flight Tests 8-27-09'!N35</f>
        <v>60</v>
      </c>
      <c r="Q35" s="805">
        <f>'SAME1 Flight Tests 8-27-09'!O35</f>
        <v>720</v>
      </c>
      <c r="R35" s="805">
        <f>'SAME1 Flight Tests 8-27-09'!P35</f>
        <v>8</v>
      </c>
      <c r="S35" s="806"/>
      <c r="T35" s="806"/>
      <c r="U35" s="805">
        <f>'SAME1 Flight Tests 8-27-09'!Q35</f>
        <v>802.66666666666663</v>
      </c>
      <c r="V35" s="806"/>
      <c r="W35" s="806"/>
      <c r="X35" s="806"/>
      <c r="Y35" s="806"/>
      <c r="Z35" s="806"/>
      <c r="AA35" s="805" t="str">
        <f>'SAME1 Flight Tests 8-27-09'!R35</f>
        <v>n</v>
      </c>
      <c r="AB35" s="805" t="str">
        <f>'SAME1 Flight Tests 8-27-09'!S35</f>
        <v>n</v>
      </c>
      <c r="AC35" s="805">
        <f>'SAME1 Flight Tests 8-27-09'!T35</f>
        <v>1</v>
      </c>
      <c r="AD35" s="806"/>
      <c r="AE35" s="805">
        <f>'SAME1 Flight Tests 8-27-09'!U35</f>
        <v>10</v>
      </c>
      <c r="AF35" s="806"/>
      <c r="AG35" s="816">
        <f>'SAME1 Flight Tests 8-27-09'!V35</f>
        <v>3.852706928546E-2</v>
      </c>
      <c r="AH35" s="818">
        <f>'SAME1 Flight Tests 8-27-09'!W35</f>
        <v>0</v>
      </c>
      <c r="AI35" s="806"/>
      <c r="AJ35" s="806"/>
      <c r="AK35" s="806"/>
      <c r="AL35" s="806"/>
      <c r="AM35" s="806"/>
      <c r="AN35" s="806"/>
      <c r="AO35" s="806"/>
      <c r="AP35" s="806"/>
      <c r="AQ35" s="806"/>
      <c r="AR35" s="806"/>
      <c r="AS35" s="806"/>
      <c r="AT35" s="806"/>
      <c r="AU35" s="805">
        <f>'SAME1 Flight Tests 8-27-09'!X35</f>
        <v>1.1599999999999999</v>
      </c>
      <c r="AV35" s="820">
        <f>'SAME1 Flight Tests 8-27-09'!Y35</f>
        <v>3.4089354999999997</v>
      </c>
      <c r="AW35" s="820">
        <f>'SAME1 Flight Tests 8-27-09'!Z35</f>
        <v>4.826384</v>
      </c>
      <c r="AX35" s="820">
        <f>'SAME1 Flight Tests 8-27-09'!AA35</f>
        <v>-6.7138655000000002E-4</v>
      </c>
      <c r="AY35" s="822"/>
      <c r="AZ35" s="822"/>
      <c r="BA35" s="820">
        <f>'SAME1 Flight Tests 8-27-09'!AC35</f>
        <v>4.8267365</v>
      </c>
      <c r="BB35" s="822"/>
      <c r="BC35" s="822"/>
      <c r="BD35" s="820">
        <f>'SAME1 Flight Tests 8-27-09'!AB35</f>
        <v>5.4728638095238091</v>
      </c>
      <c r="BE35" s="820">
        <f>'SAME1 Flight Tests 8-27-09'!AD35</f>
        <v>4.6391295000000001</v>
      </c>
      <c r="BF35" s="826">
        <f>'SAME1 Flight Tests 8-27-09'!AE35</f>
        <v>24438.0952380952</v>
      </c>
      <c r="BG35" s="806"/>
      <c r="BH35" s="806"/>
      <c r="BI35" s="805">
        <f>'SAME1 Flight Tests 8-27-09'!AF35</f>
        <v>23.405499999999996</v>
      </c>
      <c r="BJ35" s="805">
        <f>'SAME1 Flight Tests 8-27-09'!AG35</f>
        <v>29.428500000000003</v>
      </c>
      <c r="BK35" s="805">
        <f>'SAME1 Flight Tests 8-27-09'!AH35</f>
        <v>0.833734309523809</v>
      </c>
      <c r="BL35" s="805">
        <f>'SAME1 Flight Tests 8-27-09'!AK35</f>
        <v>907364.97810586996</v>
      </c>
      <c r="BM35" s="805">
        <f>'SAME1 Flight Tests 8-27-09'!AL35</f>
        <v>150.78802566833693</v>
      </c>
      <c r="BN35" s="806"/>
      <c r="BO35" s="805"/>
      <c r="BP35" s="806"/>
      <c r="BQ35" s="805">
        <f>'SAME1 Flight Tests 8-27-09'!AM35</f>
        <v>13.242825000000002</v>
      </c>
      <c r="BR35" s="816">
        <f>'SAME1 Flight Tests 8-27-09'!AP35</f>
        <v>0.1661823293897764</v>
      </c>
      <c r="BS35" s="816">
        <f>'SAME1 Flight Tests 8-27-09'!AQ35</f>
        <v>0.27073199466111803</v>
      </c>
      <c r="BT35" s="816"/>
      <c r="BU35" s="816">
        <f>'SAME1 Flight Tests 8-27-09'!AS35</f>
        <v>2.010938112687044</v>
      </c>
      <c r="BV35" s="816">
        <f>'SAME1 Flight Tests 8-27-09'!AT35</f>
        <v>0.13019894699337761</v>
      </c>
      <c r="BW35" s="807">
        <f>'SAME1 Flight Tests 8-27-09'!BB35</f>
        <v>907364.97810586996</v>
      </c>
      <c r="BX35" s="807">
        <f>'SAME1 Flight Tests 8-27-09'!BC35</f>
        <v>892775.85412367515</v>
      </c>
      <c r="BY35" s="807">
        <f>'SAME1 Flight Tests 8-27-09'!BD35</f>
        <v>839406.24094740138</v>
      </c>
      <c r="BZ35" s="806"/>
      <c r="CA35" s="805">
        <f>'SAME1 Flight Tests 8-27-09'!BG35</f>
        <v>0.17891294195789892</v>
      </c>
      <c r="CB35" s="805">
        <f>'SAME1 Flight Tests 8-27-09'!BF35</f>
        <v>0.45</v>
      </c>
      <c r="CC35" s="783"/>
      <c r="CD35" s="805">
        <f>'SAME1 Flight Tests 8-27-09'!BE35</f>
        <v>1.42</v>
      </c>
      <c r="CE35" s="805">
        <f>'SAME1 Flight Tests 8-27-09'!BH35</f>
        <v>418.31918332608569</v>
      </c>
      <c r="CF35" s="27"/>
    </row>
    <row r="36" spans="1:84" ht="16.5" customHeight="1" x14ac:dyDescent="0.2">
      <c r="A36" s="778">
        <v>1</v>
      </c>
      <c r="B36" s="779">
        <f>'SAME1 Flight Tests 8-27-09'!A66</f>
        <v>5</v>
      </c>
      <c r="C36" s="830" t="str">
        <f>'SAME1 Flight Tests 8-27-09'!B66</f>
        <v>Kapton</v>
      </c>
      <c r="D36" s="782"/>
      <c r="E36" s="805" t="str">
        <f>'SAME1 Flight Tests 8-27-09'!C66</f>
        <v>47 Ka</v>
      </c>
      <c r="F36" s="779">
        <f>'SAME1 Flight Tests 8-27-09'!D66</f>
        <v>4</v>
      </c>
      <c r="G36" s="779" t="str">
        <f>'SAME1 Flight Tests 8-27-09'!E66</f>
        <v>47a</v>
      </c>
      <c r="H36" s="779" t="str">
        <f>'SAME1 Flight Tests 8-27-09'!F66</f>
        <v>Aging</v>
      </c>
      <c r="I36" s="779">
        <f>'SAME1 Flight Tests 8-27-09'!G66</f>
        <v>278</v>
      </c>
      <c r="J36" s="791">
        <f>'SAME1 Flight Tests 8-27-09'!H66</f>
        <v>39360</v>
      </c>
      <c r="K36" s="779">
        <f>'SAME1 Flight Tests 8-27-09'!I66</f>
        <v>0</v>
      </c>
      <c r="L36" s="779" t="str">
        <f>'SAME1 Flight Tests 8-27-09'!J66</f>
        <v>n</v>
      </c>
      <c r="M36" s="779" t="str">
        <f>'SAME1 Flight Tests 8-27-09'!K66</f>
        <v>n</v>
      </c>
      <c r="N36" s="779">
        <f>'SAME1 Flight Tests 8-27-09'!L66</f>
        <v>8</v>
      </c>
      <c r="O36" s="804">
        <f>'SAME1 Flight Tests 8-27-09'!M66</f>
        <v>1.48</v>
      </c>
      <c r="P36" s="805">
        <f>'SAME1 Flight Tests 8-27-09'!N66</f>
        <v>20</v>
      </c>
      <c r="Q36" s="805">
        <f>'SAME1 Flight Tests 8-27-09'!O66</f>
        <v>720</v>
      </c>
      <c r="R36" s="805">
        <f>'SAME1 Flight Tests 8-27-09'!P66</f>
        <v>8</v>
      </c>
      <c r="S36" s="806"/>
      <c r="T36" s="806"/>
      <c r="U36" s="805">
        <f>'SAME1 Flight Tests 8-27-09'!Q66</f>
        <v>731</v>
      </c>
      <c r="V36" s="806"/>
      <c r="W36" s="806"/>
      <c r="X36" s="806"/>
      <c r="Y36" s="806"/>
      <c r="Z36" s="806"/>
      <c r="AA36" s="805" t="str">
        <f>'SAME1 Flight Tests 8-27-09'!R66</f>
        <v>n</v>
      </c>
      <c r="AB36" s="805" t="str">
        <f>'SAME1 Flight Tests 8-27-09'!S66</f>
        <v>n</v>
      </c>
      <c r="AC36" s="805">
        <f>'SAME1 Flight Tests 8-27-09'!T66</f>
        <v>1</v>
      </c>
      <c r="AD36" s="806"/>
      <c r="AE36" s="805">
        <f>'SAME1 Flight Tests 8-27-09'!U66</f>
        <v>10</v>
      </c>
      <c r="AF36" s="806"/>
      <c r="AG36" s="816">
        <f>'SAME1 Flight Tests 8-27-09'!V66</f>
        <v>3.852706928546E-2</v>
      </c>
      <c r="AH36" s="818">
        <f>'SAME1 Flight Tests 8-27-09'!W66</f>
        <v>0</v>
      </c>
      <c r="AI36" s="806"/>
      <c r="AJ36" s="806"/>
      <c r="AK36" s="806"/>
      <c r="AL36" s="806"/>
      <c r="AM36" s="806"/>
      <c r="AN36" s="806"/>
      <c r="AO36" s="806"/>
      <c r="AP36" s="806"/>
      <c r="AQ36" s="806"/>
      <c r="AR36" s="806"/>
      <c r="AS36" s="806"/>
      <c r="AT36" s="806"/>
      <c r="AU36" s="805">
        <f>'SAME1 Flight Tests 8-27-09'!X66</f>
        <v>1.99</v>
      </c>
      <c r="AV36" s="820">
        <f>'SAME1 Flight Tests 8-27-09'!Y66</f>
        <v>3.3815460000000002</v>
      </c>
      <c r="AW36" s="820">
        <f>'SAME1 Flight Tests 8-27-09'!Z66</f>
        <v>5.8833320000000011</v>
      </c>
      <c r="AX36" s="820">
        <f>'SAME1 Flight Tests 8-27-09'!AA66</f>
        <v>-6.2561029999999985E-4</v>
      </c>
      <c r="AY36" s="822"/>
      <c r="AZ36" s="822"/>
      <c r="BA36" s="820">
        <f>'SAME1 Flight Tests 8-27-09'!AC66</f>
        <v>4.8104844999999994</v>
      </c>
      <c r="BB36" s="822"/>
      <c r="BC36" s="822"/>
      <c r="BD36" s="820">
        <f>'SAME1 Flight Tests 8-27-09'!AB66</f>
        <v>5.8091734999999991</v>
      </c>
      <c r="BE36" s="820">
        <f>'SAME1 Flight Tests 8-27-09'!AD66</f>
        <v>4.6514144999999996</v>
      </c>
      <c r="BF36" s="826">
        <f>'SAME1 Flight Tests 8-27-09'!AE66</f>
        <v>23400</v>
      </c>
      <c r="BG36" s="806"/>
      <c r="BH36" s="806"/>
      <c r="BI36" s="805">
        <f>'SAME1 Flight Tests 8-27-09'!AF66</f>
        <v>50.152600000000007</v>
      </c>
      <c r="BJ36" s="805">
        <f>'SAME1 Flight Tests 8-27-09'!AG66</f>
        <v>63.725150000000021</v>
      </c>
      <c r="BK36" s="805">
        <f>'SAME1 Flight Tests 8-27-09'!AH66</f>
        <v>1.1577589999999995</v>
      </c>
      <c r="BL36" s="805">
        <f>'SAME1 Flight Tests 8-27-09'!AK66</f>
        <v>867560.40934092866</v>
      </c>
      <c r="BM36" s="805">
        <f>'SAME1 Flight Tests 8-27-09'!AL66</f>
        <v>220.02864863456827</v>
      </c>
      <c r="BN36" s="806"/>
      <c r="BO36" s="805"/>
      <c r="BP36" s="806"/>
      <c r="BQ36" s="805">
        <f>'SAME1 Flight Tests 8-27-09'!AM66</f>
        <v>28.67631750000001</v>
      </c>
      <c r="BR36" s="816">
        <f>'SAME1 Flight Tests 8-27-09'!AP66</f>
        <v>0.25361766888569798</v>
      </c>
      <c r="BS36" s="816">
        <f>'SAME1 Flight Tests 8-27-09'!AQ66</f>
        <v>0.35543723128901628</v>
      </c>
      <c r="BT36" s="816"/>
      <c r="BU36" s="816">
        <f>'SAME1 Flight Tests 8-27-09'!AS66</f>
        <v>1.7877634750699363</v>
      </c>
      <c r="BV36" s="816">
        <f>'SAME1 Flight Tests 8-27-09'!AT66</f>
        <v>0.21423370617576701</v>
      </c>
      <c r="BW36" s="807">
        <f>'SAME1 Flight Tests 8-27-09'!BB66</f>
        <v>867560.40934092866</v>
      </c>
      <c r="BX36" s="807">
        <f>'SAME1 Flight Tests 8-27-09'!BC66</f>
        <v>853591.01042266958</v>
      </c>
      <c r="BY36" s="807">
        <f>'SAME1 Flight Tests 8-27-09'!BD66</f>
        <v>803118.96476582892</v>
      </c>
      <c r="BZ36" s="806"/>
      <c r="CA36" s="805">
        <f>'SAME1 Flight Tests 8-27-09'!BG66</f>
        <v>0.24844613733905568</v>
      </c>
      <c r="CB36" s="805">
        <f>'SAME1 Flight Tests 8-27-09'!BF66</f>
        <v>0.45</v>
      </c>
      <c r="CC36" s="783"/>
      <c r="CD36" s="805">
        <f>'SAME1 Flight Tests 8-27-09'!BE66</f>
        <v>1.42</v>
      </c>
      <c r="CE36" s="805">
        <f>'SAME1 Flight Tests 8-27-09'!BH66</f>
        <v>581.04830756229353</v>
      </c>
      <c r="CF36" s="27"/>
    </row>
    <row r="37" spans="1:84" ht="16.5" customHeight="1" x14ac:dyDescent="0.2">
      <c r="A37" s="780">
        <v>2</v>
      </c>
      <c r="B37" s="784">
        <f>'SAME R Results'!A24</f>
        <v>3</v>
      </c>
      <c r="C37" s="831" t="str">
        <f>'SAME R Results'!B24</f>
        <v>Kapton</v>
      </c>
      <c r="D37" s="784" t="str">
        <f>'SAME R Results'!C24</f>
        <v>K02</v>
      </c>
      <c r="E37" s="784" t="str">
        <f>'SAME R Results'!D24</f>
        <v>14Ka</v>
      </c>
      <c r="F37" s="784">
        <f>'SAME R Results'!E24</f>
        <v>1</v>
      </c>
      <c r="G37" s="784" t="str">
        <f>'SAME R Results'!F24</f>
        <v>61a</v>
      </c>
      <c r="H37" s="968" t="str">
        <f>'SAME R Results'!G24</f>
        <v>aged</v>
      </c>
      <c r="I37" s="784">
        <f>'SAME R Results'!H24</f>
        <v>214</v>
      </c>
      <c r="J37" s="786">
        <f>'SAME R Results'!I24</f>
        <v>40392</v>
      </c>
      <c r="K37" s="784">
        <f>'SAME R Results'!J24</f>
        <v>0</v>
      </c>
      <c r="L37" s="788"/>
      <c r="M37" s="788"/>
      <c r="N37" s="784">
        <f>'SAME R Results'!K24</f>
        <v>8.1</v>
      </c>
      <c r="O37" s="793">
        <f>'SAME R Results'!L24</f>
        <v>1.38</v>
      </c>
      <c r="P37" s="784">
        <f>'SAME R Results'!M24</f>
        <v>0</v>
      </c>
      <c r="Q37" s="784">
        <f>'SAME R Results'!N24</f>
        <v>0</v>
      </c>
      <c r="R37" s="784">
        <f>'SAME R Results'!O24</f>
        <v>0</v>
      </c>
      <c r="S37" s="784">
        <f>'SAME R Results'!P24</f>
        <v>0</v>
      </c>
      <c r="T37" s="784">
        <f>'SAME R Results'!Q24</f>
        <v>0</v>
      </c>
      <c r="U37" s="784">
        <f>'SAME R Results'!R24</f>
        <v>807</v>
      </c>
      <c r="V37" s="784">
        <f>'SAME R Results'!S24</f>
        <v>0</v>
      </c>
      <c r="W37" s="784">
        <f>'SAME R Results'!T24</f>
        <v>0</v>
      </c>
      <c r="X37" s="784" t="str">
        <f>'SAME R Results'!U24</f>
        <v>n</v>
      </c>
      <c r="Y37" s="784" t="str">
        <f>'SAME R Results'!V24</f>
        <v>y</v>
      </c>
      <c r="Z37" s="784" t="str">
        <f>'SAME R Results'!W24</f>
        <v>y</v>
      </c>
      <c r="AA37" s="784" t="str">
        <f>'SAME R Results'!X24</f>
        <v>n</v>
      </c>
      <c r="AB37" s="784" t="str">
        <f>'SAME R Results'!Y24</f>
        <v>n</v>
      </c>
      <c r="AC37" s="789"/>
      <c r="AD37" s="784" t="str">
        <f>'SAME R Results'!Z24</f>
        <v>y</v>
      </c>
      <c r="AE37" s="784">
        <f>'SAME R Results'!AA24</f>
        <v>10</v>
      </c>
      <c r="AF37" s="784" t="str">
        <f>'SAME R Results'!AB24</f>
        <v>y</v>
      </c>
      <c r="AG37" s="817">
        <f>'SAME R Results'!AC24</f>
        <v>3.852706928546E-2</v>
      </c>
      <c r="AH37" s="819">
        <f>'SAME R Results'!AD24</f>
        <v>0</v>
      </c>
      <c r="AI37" s="784">
        <f>'SAME R Results'!AE24</f>
        <v>0</v>
      </c>
      <c r="AJ37" s="784">
        <f>'SAME R Results'!AF24</f>
        <v>0</v>
      </c>
      <c r="AK37" s="784">
        <f>'SAME R Results'!AG24</f>
        <v>0</v>
      </c>
      <c r="AL37" s="784">
        <f>'SAME R Results'!AH24</f>
        <v>0</v>
      </c>
      <c r="AM37" s="784">
        <f>'SAME R Results'!AI24</f>
        <v>0</v>
      </c>
      <c r="AN37" s="784">
        <f>'SAME R Results'!AJ24</f>
        <v>0</v>
      </c>
      <c r="AO37" s="784">
        <f>'SAME R Results'!AK24</f>
        <v>0</v>
      </c>
      <c r="AP37" s="784">
        <f>'SAME R Results'!AL24</f>
        <v>0</v>
      </c>
      <c r="AQ37" s="784">
        <f>'SAME R Results'!AM24</f>
        <v>0</v>
      </c>
      <c r="AR37" s="817">
        <f>'SAME R Results'!AN24</f>
        <v>0</v>
      </c>
      <c r="AS37" s="819">
        <f>'SAME R Results'!AO24</f>
        <v>0</v>
      </c>
      <c r="AT37" s="784">
        <f>'SAME R Results'!AP24</f>
        <v>0</v>
      </c>
      <c r="AU37" s="789"/>
      <c r="AV37" s="821">
        <f>'SAME R Results'!AQ24</f>
        <v>0</v>
      </c>
      <c r="AW37" s="821">
        <f>'SAME R Results'!AR24</f>
        <v>0.623</v>
      </c>
      <c r="AX37" s="821">
        <f>'SAME R Results'!AS24</f>
        <v>0</v>
      </c>
      <c r="AY37" s="821">
        <f>'SAME R Results'!AT24</f>
        <v>0</v>
      </c>
      <c r="AZ37" s="824"/>
      <c r="BA37" s="824"/>
      <c r="BB37" s="821">
        <f>'SAME R Results'!AU24</f>
        <v>8.3435095000000001E-2</v>
      </c>
      <c r="BC37" s="821">
        <f>'SAME R Results'!AV24</f>
        <v>2.6800000000000001E-2</v>
      </c>
      <c r="BD37" s="821">
        <f>'SAME R Results'!AW24</f>
        <v>5.1411434999999992</v>
      </c>
      <c r="BE37" s="821">
        <f>'SAME R Results'!AX24</f>
        <v>4.6551214999999999</v>
      </c>
      <c r="BF37" s="827">
        <f>'SAME R Results'!AY24</f>
        <v>20870</v>
      </c>
      <c r="BG37" s="784">
        <f>'SAME R Results'!AZ24</f>
        <v>0.16290284999999999</v>
      </c>
      <c r="BH37" s="784">
        <f>'SAME R Results'!BA24</f>
        <v>8.2000000000000003E-2</v>
      </c>
      <c r="BI37" s="789"/>
      <c r="BJ37" s="784">
        <f>'SAME R Results'!BB24</f>
        <v>5.3295000000000003</v>
      </c>
      <c r="BK37" s="784">
        <f>'SAME R Results'!BC24</f>
        <v>0.48602199999999929</v>
      </c>
      <c r="BL37" s="784">
        <f>'SAME R Results'!BD24</f>
        <v>771019.08738255932</v>
      </c>
      <c r="BM37" s="784">
        <f>'SAME R Results'!BE24</f>
        <v>83.848228041429067</v>
      </c>
      <c r="BN37" s="784">
        <f>'SAME R Results'!BF24</f>
        <v>5.6635094999999996E-2</v>
      </c>
      <c r="BO37" s="784">
        <f>'SAME R Results'!BG24</f>
        <v>2.0225712499999996E-2</v>
      </c>
      <c r="BP37" s="789"/>
      <c r="BQ37" s="784">
        <f>'SAME R Results'!BH24</f>
        <v>2.3982750000000004</v>
      </c>
      <c r="BR37" s="817">
        <f>'SAME R Results'!BI24</f>
        <v>0.10874987326977262</v>
      </c>
      <c r="BS37" s="817">
        <f>'SAME R Results'!BJ24</f>
        <v>0.16113218439894053</v>
      </c>
      <c r="BT37" s="817">
        <f>'SAME R Results'!BL24</f>
        <v>2.8001532702494414</v>
      </c>
      <c r="BU37" s="817">
        <f>'SAME R Results'!BM24</f>
        <v>1.8720541771345789</v>
      </c>
      <c r="BV37" s="817">
        <f>'SAME R Results'!BN24</f>
        <v>8.9341243300171097E-2</v>
      </c>
      <c r="BW37" s="784">
        <f>'SAME R Results'!BO24</f>
        <v>771019.08738255932</v>
      </c>
      <c r="BX37" s="784">
        <f>'SAME R Results'!BP24</f>
        <v>758560.05509947939</v>
      </c>
      <c r="BY37" s="784">
        <f>'SAME R Results'!BQ24</f>
        <v>714915.52331479487</v>
      </c>
      <c r="BZ37" s="784">
        <f>'SAME R Results'!BR24</f>
        <v>83.848228041429067</v>
      </c>
      <c r="CA37" s="784">
        <f>'SAME R Results'!BS24</f>
        <v>0.10788022729290581</v>
      </c>
      <c r="CB37" s="784">
        <f>'SAME R Results'!BT24</f>
        <v>0.45</v>
      </c>
      <c r="CC37" s="784">
        <f>'SAME R Results'!BV24</f>
        <v>1</v>
      </c>
      <c r="CD37" s="784">
        <f>'SAME R Results'!BW24</f>
        <v>1.42</v>
      </c>
      <c r="CE37" s="784">
        <f>'SAME R Results'!BZ24</f>
        <v>417.28565622998752</v>
      </c>
      <c r="CF37" s="27"/>
    </row>
    <row r="38" spans="1:84" ht="16.5" customHeight="1" x14ac:dyDescent="0.2">
      <c r="A38" s="780">
        <v>2</v>
      </c>
      <c r="B38" s="784">
        <f>'SAME R Results'!A26</f>
        <v>3</v>
      </c>
      <c r="C38" s="831" t="str">
        <f>'SAME R Results'!B26</f>
        <v>Kapton</v>
      </c>
      <c r="D38" s="784" t="str">
        <f>'SAME R Results'!C26</f>
        <v>K03</v>
      </c>
      <c r="E38" s="784" t="str">
        <f>'SAME R Results'!D26</f>
        <v>15Ka</v>
      </c>
      <c r="F38" s="784">
        <f>'SAME R Results'!E26</f>
        <v>2</v>
      </c>
      <c r="G38" s="784" t="str">
        <f>'SAME R Results'!F26</f>
        <v>62a</v>
      </c>
      <c r="H38" s="785" t="str">
        <f>'SAME R Results'!G26</f>
        <v>aged</v>
      </c>
      <c r="I38" s="784">
        <f>'SAME R Results'!H26</f>
        <v>214</v>
      </c>
      <c r="J38" s="786">
        <f>'SAME R Results'!I26</f>
        <v>40392</v>
      </c>
      <c r="K38" s="784">
        <f>'SAME R Results'!J26</f>
        <v>0</v>
      </c>
      <c r="L38" s="788"/>
      <c r="M38" s="788"/>
      <c r="N38" s="784">
        <f>'SAME R Results'!K26</f>
        <v>8.1</v>
      </c>
      <c r="O38" s="793">
        <f>'SAME R Results'!L26</f>
        <v>1.48</v>
      </c>
      <c r="P38" s="784">
        <f>'SAME R Results'!M26</f>
        <v>0</v>
      </c>
      <c r="Q38" s="784">
        <f>'SAME R Results'!N26</f>
        <v>0</v>
      </c>
      <c r="R38" s="784">
        <f>'SAME R Results'!O26</f>
        <v>0</v>
      </c>
      <c r="S38" s="784">
        <f>'SAME R Results'!P26</f>
        <v>0</v>
      </c>
      <c r="T38" s="784">
        <f>'SAME R Results'!Q26</f>
        <v>0</v>
      </c>
      <c r="U38" s="784">
        <f>'SAME R Results'!R26</f>
        <v>807.6</v>
      </c>
      <c r="V38" s="784">
        <f>'SAME R Results'!S26</f>
        <v>0</v>
      </c>
      <c r="W38" s="784">
        <f>'SAME R Results'!T26</f>
        <v>0</v>
      </c>
      <c r="X38" s="784" t="str">
        <f>'SAME R Results'!U26</f>
        <v>n</v>
      </c>
      <c r="Y38" s="784" t="str">
        <f>'SAME R Results'!V26</f>
        <v>y</v>
      </c>
      <c r="Z38" s="784" t="str">
        <f>'SAME R Results'!W26</f>
        <v>y</v>
      </c>
      <c r="AA38" s="784" t="str">
        <f>'SAME R Results'!X26</f>
        <v>n</v>
      </c>
      <c r="AB38" s="784" t="str">
        <f>'SAME R Results'!Y26</f>
        <v>n</v>
      </c>
      <c r="AC38" s="789"/>
      <c r="AD38" s="784" t="str">
        <f>'SAME R Results'!Z26</f>
        <v>y</v>
      </c>
      <c r="AE38" s="784">
        <f>'SAME R Results'!AA26</f>
        <v>10</v>
      </c>
      <c r="AF38" s="784" t="str">
        <f>'SAME R Results'!AB26</f>
        <v>y</v>
      </c>
      <c r="AG38" s="817">
        <f>'SAME R Results'!AC26</f>
        <v>3.852706928546E-2</v>
      </c>
      <c r="AH38" s="819">
        <f>'SAME R Results'!AD26</f>
        <v>0</v>
      </c>
      <c r="AI38" s="784">
        <f>'SAME R Results'!AE26</f>
        <v>50</v>
      </c>
      <c r="AJ38" s="784">
        <f>'SAME R Results'!AF26</f>
        <v>720</v>
      </c>
      <c r="AK38" s="784">
        <f>'SAME R Results'!AG26</f>
        <v>0</v>
      </c>
      <c r="AL38" s="784" t="str">
        <f>'SAME R Results'!AH26</f>
        <v>n</v>
      </c>
      <c r="AM38" s="784" t="str">
        <f>'SAME R Results'!AI26</f>
        <v>y</v>
      </c>
      <c r="AN38" s="784" t="str">
        <f>'SAME R Results'!AJ26</f>
        <v>y</v>
      </c>
      <c r="AO38" s="784" t="str">
        <f>'SAME R Results'!AK26</f>
        <v>n</v>
      </c>
      <c r="AP38" s="784" t="str">
        <f>'SAME R Results'!AL26</f>
        <v>n</v>
      </c>
      <c r="AQ38" s="784" t="str">
        <f>'SAME R Results'!AM26</f>
        <v>y</v>
      </c>
      <c r="AR38" s="817">
        <f>'SAME R Results'!AN26</f>
        <v>3.852706928546E-2</v>
      </c>
      <c r="AS38" s="819">
        <f>'SAME R Results'!AO26</f>
        <v>0</v>
      </c>
      <c r="AT38" s="784">
        <f>'SAME R Results'!AP26</f>
        <v>60</v>
      </c>
      <c r="AU38" s="789"/>
      <c r="AV38" s="821">
        <f>'SAME R Results'!AQ26</f>
        <v>0</v>
      </c>
      <c r="AW38" s="821">
        <f>'SAME R Results'!AR26</f>
        <v>6.2480000000000002</v>
      </c>
      <c r="AX38" s="821">
        <f>'SAME R Results'!AS26</f>
        <v>0</v>
      </c>
      <c r="AY38" s="821">
        <f>'SAME R Results'!AT26</f>
        <v>0</v>
      </c>
      <c r="AZ38" s="824"/>
      <c r="BA38" s="824"/>
      <c r="BB38" s="821">
        <f>'SAME R Results'!AU26</f>
        <v>2.6282805000000002</v>
      </c>
      <c r="BC38" s="821">
        <f>'SAME R Results'!AV26</f>
        <v>2.6800000000000001E-2</v>
      </c>
      <c r="BD38" s="821">
        <f>'SAME R Results'!AW26</f>
        <v>6.5433649999999997</v>
      </c>
      <c r="BE38" s="821">
        <f>'SAME R Results'!AX26</f>
        <v>4.5969426315789486</v>
      </c>
      <c r="BF38" s="827">
        <f>'SAME R Results'!AY26</f>
        <v>46945</v>
      </c>
      <c r="BG38" s="784">
        <f>'SAME R Results'!AZ26</f>
        <v>3.4077610000000007</v>
      </c>
      <c r="BH38" s="784">
        <f>'SAME R Results'!BA26</f>
        <v>8.2000000000000003E-2</v>
      </c>
      <c r="BI38" s="789"/>
      <c r="BJ38" s="784">
        <f>'SAME R Results'!BB26</f>
        <v>166.78314999999998</v>
      </c>
      <c r="BK38" s="784">
        <f>'SAME R Results'!BC26</f>
        <v>1.9464223684210511</v>
      </c>
      <c r="BL38" s="784">
        <f>'SAME R Results'!BD26</f>
        <v>1797875.6062855036</v>
      </c>
      <c r="BM38" s="784">
        <f>'SAME R Results'!BE26</f>
        <v>437.08545896503455</v>
      </c>
      <c r="BN38" s="784">
        <f>'SAME R Results'!BF26</f>
        <v>2.6014805000000001</v>
      </c>
      <c r="BO38" s="784">
        <f>'SAME R Results'!BG26</f>
        <v>0.83144025000000021</v>
      </c>
      <c r="BP38" s="789"/>
      <c r="BQ38" s="784">
        <f>'SAME R Results'!BH26</f>
        <v>75.05241749999999</v>
      </c>
      <c r="BR38" s="817">
        <f>'SAME R Results'!BI26</f>
        <v>0.24311218052959396</v>
      </c>
      <c r="BS38" s="817">
        <f>'SAME R Results'!BJ26</f>
        <v>0.38291821556498301</v>
      </c>
      <c r="BT38" s="817">
        <f>'SAME R Results'!BL26</f>
        <v>3.1288844868888646</v>
      </c>
      <c r="BU38" s="817">
        <f>'SAME R Results'!BM26</f>
        <v>1.9621025940506183</v>
      </c>
      <c r="BV38" s="817">
        <f>'SAME R Results'!BN26</f>
        <v>0.19371224071885487</v>
      </c>
      <c r="BW38" s="784">
        <f>'SAME R Results'!BO26</f>
        <v>1797875.6062855036</v>
      </c>
      <c r="BX38" s="784">
        <f>'SAME R Results'!BP26</f>
        <v>1769850.2459343208</v>
      </c>
      <c r="BY38" s="784">
        <f>'SAME R Results'!BQ26</f>
        <v>1639903.9609494563</v>
      </c>
      <c r="BZ38" s="784">
        <f>'SAME R Results'!BR26</f>
        <v>437.08545896503455</v>
      </c>
      <c r="CA38" s="784">
        <f>'SAME R Results'!BS26</f>
        <v>0.43203905895877009</v>
      </c>
      <c r="CB38" s="784">
        <f>'SAME R Results'!BT26</f>
        <v>0.45</v>
      </c>
      <c r="CC38" s="784">
        <f>'SAME R Results'!BV26</f>
        <v>1</v>
      </c>
      <c r="CD38" s="784">
        <f>'SAME R Results'!BW26</f>
        <v>1.42</v>
      </c>
      <c r="CE38" s="784">
        <f>'SAME R Results'!BZ26</f>
        <v>574.26697593037989</v>
      </c>
      <c r="CF38" s="27"/>
    </row>
    <row r="39" spans="1:84" ht="23.25" x14ac:dyDescent="0.35">
      <c r="B39" s="27"/>
      <c r="C39" s="752"/>
      <c r="D39" s="28"/>
      <c r="E39" s="912"/>
      <c r="F39" s="29"/>
      <c r="G39" s="29"/>
      <c r="H39" s="751"/>
      <c r="I39" s="2104" t="s">
        <v>71</v>
      </c>
      <c r="J39" s="2104"/>
      <c r="K39" s="2104"/>
      <c r="L39" s="2104"/>
      <c r="M39" s="2104"/>
      <c r="N39" s="2104"/>
      <c r="O39" s="2104"/>
      <c r="P39" s="2104"/>
      <c r="Q39" s="2104"/>
      <c r="R39" s="2104"/>
      <c r="S39" s="2104"/>
      <c r="T39" s="2104"/>
      <c r="U39" s="2104"/>
      <c r="V39" s="2104"/>
      <c r="W39" s="35"/>
      <c r="X39" s="35"/>
      <c r="Y39" s="35"/>
      <c r="Z39" s="35"/>
      <c r="AA39" s="35"/>
      <c r="AB39" s="35"/>
      <c r="AC39" s="35"/>
      <c r="AD39" s="35"/>
      <c r="AE39" s="35"/>
      <c r="AF39" s="810"/>
      <c r="AG39" s="41"/>
      <c r="AH39" s="811"/>
      <c r="AI39" s="812"/>
      <c r="AJ39" s="812"/>
      <c r="AK39" s="812"/>
      <c r="AL39" s="812"/>
      <c r="AM39" s="813"/>
      <c r="AN39" s="814"/>
      <c r="AO39" s="814"/>
      <c r="AP39" s="814"/>
      <c r="AQ39" s="814"/>
      <c r="AR39" s="814"/>
      <c r="AS39" s="814"/>
      <c r="AT39" s="814"/>
      <c r="AU39" s="814"/>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27"/>
    </row>
    <row r="40" spans="1:84" ht="12.75" customHeight="1" x14ac:dyDescent="0.25">
      <c r="E40" s="913"/>
      <c r="F40" s="24"/>
      <c r="G40" s="24"/>
      <c r="H40" s="749"/>
      <c r="AQ40" s="456"/>
      <c r="AR40" s="456"/>
      <c r="AS40" s="456"/>
      <c r="AT40" s="456"/>
      <c r="AU40" s="456"/>
    </row>
    <row r="41" spans="1:84" ht="12.75" customHeight="1" x14ac:dyDescent="0.25">
      <c r="E41" s="913"/>
      <c r="F41" s="5"/>
      <c r="G41" s="5"/>
      <c r="H41" s="966" t="s">
        <v>145</v>
      </c>
      <c r="AQ41" s="456"/>
      <c r="AR41" s="456"/>
      <c r="AS41" s="456"/>
      <c r="AT41" s="456"/>
      <c r="AU41" s="456"/>
      <c r="BR41" s="969">
        <f>AVERAGE(BR12:BR15)</f>
        <v>5.568558427933934E-2</v>
      </c>
      <c r="BS41" s="969">
        <f>AVERAGE(BS12:BS15)</f>
        <v>0.10062030007959785</v>
      </c>
      <c r="BT41" s="969"/>
      <c r="BU41" s="969">
        <f>AVERAGE(BU12:BU15)</f>
        <v>2.1539404291699316</v>
      </c>
      <c r="BV41" s="969">
        <f>AVERAGE(BV12:BV15)</f>
        <v>4.1741049543029582E-2</v>
      </c>
      <c r="CE41" s="1112" t="s">
        <v>663</v>
      </c>
    </row>
    <row r="42" spans="1:84" ht="13.5" customHeight="1" x14ac:dyDescent="0.25">
      <c r="H42" s="973" t="s">
        <v>570</v>
      </c>
      <c r="AQ42" s="456"/>
      <c r="AR42" s="456"/>
      <c r="AS42" s="456"/>
      <c r="AT42" s="456"/>
      <c r="AU42" s="456"/>
      <c r="BR42" s="969">
        <f>BR37</f>
        <v>0.10874987326977262</v>
      </c>
      <c r="BS42" s="969">
        <f>BS37</f>
        <v>0.16113218439894053</v>
      </c>
      <c r="BT42" s="969"/>
      <c r="BU42" s="969">
        <f>BU37</f>
        <v>1.8720541771345789</v>
      </c>
      <c r="BV42" s="969">
        <f>BV37</f>
        <v>8.9341243300171097E-2</v>
      </c>
      <c r="CE42" s="6">
        <f>MIN(CE17:CE38)</f>
        <v>417.28565622998752</v>
      </c>
    </row>
    <row r="43" spans="1:84" ht="13.5" customHeight="1" x14ac:dyDescent="0.25">
      <c r="H43" s="972" t="s">
        <v>571</v>
      </c>
      <c r="AQ43" s="456"/>
      <c r="AR43" s="456"/>
      <c r="AS43" s="456"/>
      <c r="AT43" s="456"/>
      <c r="AU43" s="456"/>
      <c r="BR43" s="969">
        <f>BR26</f>
        <v>9.5517612038381369E-2</v>
      </c>
      <c r="BS43" s="969">
        <f>BS26</f>
        <v>0.12419732499439015</v>
      </c>
      <c r="BT43" s="969"/>
      <c r="BU43" s="969">
        <f>BU26</f>
        <v>1.6693044569636455</v>
      </c>
      <c r="BV43" s="969">
        <f>BV26</f>
        <v>8.376624808810354E-2</v>
      </c>
      <c r="CE43" s="6">
        <f>MAX(CE17:CE38)</f>
        <v>581.04830756229353</v>
      </c>
    </row>
    <row r="44" spans="1:84" ht="12.75" customHeight="1" x14ac:dyDescent="0.25">
      <c r="AQ44" s="456"/>
      <c r="AR44" s="456"/>
      <c r="AS44" s="456"/>
      <c r="AT44" s="456"/>
      <c r="AU44" s="456"/>
    </row>
    <row r="45" spans="1:84" ht="12.75" customHeight="1" x14ac:dyDescent="0.25">
      <c r="AQ45" s="456"/>
      <c r="AR45" s="456"/>
      <c r="AS45" s="456"/>
      <c r="AT45" s="456"/>
      <c r="AU45" s="456"/>
    </row>
    <row r="46" spans="1:84" ht="13.5" customHeight="1" x14ac:dyDescent="0.25">
      <c r="AQ46" s="456"/>
      <c r="AR46" s="456"/>
      <c r="AS46" s="456"/>
      <c r="AT46" s="456"/>
      <c r="AU46" s="456"/>
    </row>
    <row r="47" spans="1:84" ht="13.5" customHeight="1" x14ac:dyDescent="0.25"/>
    <row r="48" spans="1:84" ht="12.75" customHeight="1" x14ac:dyDescent="0.25"/>
    <row r="49" spans="2:88" s="762" customFormat="1" ht="12.75" customHeight="1" x14ac:dyDescent="0.25">
      <c r="B49" s="3"/>
      <c r="C49" s="750"/>
      <c r="D49" s="4"/>
      <c r="E49" s="914"/>
      <c r="F49" s="4"/>
      <c r="G49" s="4"/>
      <c r="H49" s="750"/>
      <c r="I49" s="3"/>
      <c r="J49" s="792"/>
      <c r="K49" s="3"/>
      <c r="L49" s="3"/>
      <c r="M49" s="3"/>
      <c r="N49" s="3"/>
      <c r="O49" s="6"/>
      <c r="P49" s="6"/>
      <c r="Q49" s="6"/>
      <c r="R49" s="6"/>
      <c r="S49" s="6"/>
      <c r="T49" s="6"/>
      <c r="U49" s="6"/>
      <c r="V49" s="6"/>
      <c r="W49" s="6"/>
      <c r="X49" s="6"/>
      <c r="Y49" s="6"/>
      <c r="Z49" s="6"/>
      <c r="AA49" s="6"/>
      <c r="AB49" s="6"/>
      <c r="AC49" s="6"/>
      <c r="AD49" s="6"/>
      <c r="AE49" s="6"/>
      <c r="AF49" s="6"/>
      <c r="AG49" s="6"/>
      <c r="AH49" s="815"/>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3"/>
      <c r="CG49" s="3"/>
      <c r="CH49" s="3"/>
      <c r="CI49" s="3"/>
      <c r="CJ49" s="3"/>
    </row>
    <row r="50" spans="2:88" s="762" customFormat="1" ht="12.75" customHeight="1" x14ac:dyDescent="0.25">
      <c r="B50" s="3"/>
      <c r="C50" s="750"/>
      <c r="D50" s="4"/>
      <c r="E50" s="914"/>
      <c r="F50" s="4"/>
      <c r="G50" s="4"/>
      <c r="H50" s="750"/>
      <c r="I50" s="3"/>
      <c r="J50" s="792"/>
      <c r="K50" s="3"/>
      <c r="L50" s="3"/>
      <c r="M50" s="3"/>
      <c r="N50" s="3"/>
      <c r="O50" s="6"/>
      <c r="P50" s="6"/>
      <c r="Q50" s="6"/>
      <c r="R50" s="6"/>
      <c r="S50" s="6"/>
      <c r="T50" s="6"/>
      <c r="U50" s="6"/>
      <c r="V50" s="6"/>
      <c r="W50" s="6"/>
      <c r="X50" s="6"/>
      <c r="Y50" s="6"/>
      <c r="Z50" s="6"/>
      <c r="AA50" s="6"/>
      <c r="AB50" s="6"/>
      <c r="AC50" s="6"/>
      <c r="AD50" s="6"/>
      <c r="AE50" s="6"/>
      <c r="AF50" s="6"/>
      <c r="AG50" s="6"/>
      <c r="AH50" s="815"/>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3"/>
      <c r="CG50" s="3"/>
      <c r="CH50" s="3"/>
      <c r="CI50" s="3"/>
      <c r="CJ50" s="3"/>
    </row>
    <row r="51" spans="2:88" s="762" customFormat="1" ht="13.5" customHeight="1" x14ac:dyDescent="0.25">
      <c r="B51" s="3"/>
      <c r="C51" s="750"/>
      <c r="D51" s="4"/>
      <c r="E51" s="914"/>
      <c r="F51" s="4"/>
      <c r="G51" s="4"/>
      <c r="H51" s="750"/>
      <c r="I51" s="3"/>
      <c r="J51" s="792"/>
      <c r="K51" s="3"/>
      <c r="L51" s="3"/>
      <c r="M51" s="3"/>
      <c r="N51" s="3"/>
      <c r="O51" s="6"/>
      <c r="P51" s="6"/>
      <c r="Q51" s="6"/>
      <c r="R51" s="6"/>
      <c r="S51" s="6"/>
      <c r="T51" s="6"/>
      <c r="U51" s="6"/>
      <c r="V51" s="6"/>
      <c r="W51" s="6"/>
      <c r="X51" s="6"/>
      <c r="Y51" s="6"/>
      <c r="Z51" s="6"/>
      <c r="AA51" s="6"/>
      <c r="AB51" s="6"/>
      <c r="AC51" s="6"/>
      <c r="AD51" s="6"/>
      <c r="AE51" s="6"/>
      <c r="AF51" s="6"/>
      <c r="AG51" s="6"/>
      <c r="AH51" s="815"/>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3"/>
      <c r="CG51" s="3"/>
      <c r="CH51" s="3"/>
      <c r="CI51" s="3"/>
      <c r="CJ51" s="3"/>
    </row>
    <row r="52" spans="2:88" s="762" customFormat="1" ht="13.5" customHeight="1" x14ac:dyDescent="0.25">
      <c r="B52" s="3"/>
      <c r="C52" s="750"/>
      <c r="D52" s="4"/>
      <c r="E52" s="914"/>
      <c r="F52" s="4"/>
      <c r="G52" s="4"/>
      <c r="H52" s="750"/>
      <c r="I52" s="3"/>
      <c r="J52" s="792"/>
      <c r="K52" s="3"/>
      <c r="L52" s="3"/>
      <c r="M52" s="3"/>
      <c r="N52" s="3"/>
      <c r="O52" s="6"/>
      <c r="P52" s="6"/>
      <c r="Q52" s="6"/>
      <c r="R52" s="6"/>
      <c r="S52" s="6"/>
      <c r="T52" s="6"/>
      <c r="U52" s="6"/>
      <c r="V52" s="6"/>
      <c r="W52" s="6"/>
      <c r="X52" s="6"/>
      <c r="Y52" s="6"/>
      <c r="Z52" s="6"/>
      <c r="AA52" s="6"/>
      <c r="AB52" s="6"/>
      <c r="AC52" s="6"/>
      <c r="AD52" s="6"/>
      <c r="AE52" s="6"/>
      <c r="AF52" s="6"/>
      <c r="AG52" s="6"/>
      <c r="AH52" s="815"/>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3"/>
      <c r="CG52" s="3"/>
      <c r="CH52" s="3"/>
      <c r="CI52" s="3"/>
      <c r="CJ52" s="3"/>
    </row>
    <row r="53" spans="2:88" s="762" customFormat="1" ht="12.75" customHeight="1" x14ac:dyDescent="0.25">
      <c r="B53" s="3"/>
      <c r="C53" s="750"/>
      <c r="D53" s="4"/>
      <c r="E53" s="914"/>
      <c r="F53" s="4"/>
      <c r="G53" s="4"/>
      <c r="H53" s="750"/>
      <c r="I53" s="3"/>
      <c r="J53" s="792"/>
      <c r="K53" s="3"/>
      <c r="L53" s="3"/>
      <c r="M53" s="3"/>
      <c r="N53" s="3"/>
      <c r="O53" s="6"/>
      <c r="P53" s="6"/>
      <c r="Q53" s="6"/>
      <c r="R53" s="6"/>
      <c r="S53" s="6"/>
      <c r="T53" s="6"/>
      <c r="U53" s="6"/>
      <c r="V53" s="6"/>
      <c r="W53" s="6"/>
      <c r="X53" s="6"/>
      <c r="Y53" s="6"/>
      <c r="Z53" s="6"/>
      <c r="AA53" s="6"/>
      <c r="AB53" s="6"/>
      <c r="AC53" s="6"/>
      <c r="AD53" s="6"/>
      <c r="AE53" s="6"/>
      <c r="AF53" s="6"/>
      <c r="AG53" s="6"/>
      <c r="AH53" s="815"/>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3"/>
      <c r="CG53" s="3"/>
      <c r="CH53" s="3"/>
      <c r="CI53" s="3"/>
      <c r="CJ53" s="3"/>
    </row>
    <row r="54" spans="2:88" s="762" customFormat="1" ht="12.75" customHeight="1" x14ac:dyDescent="0.25">
      <c r="B54" s="3"/>
      <c r="C54" s="750"/>
      <c r="D54" s="4"/>
      <c r="E54" s="914"/>
      <c r="F54" s="4"/>
      <c r="G54" s="4"/>
      <c r="H54" s="750"/>
      <c r="I54" s="3"/>
      <c r="J54" s="792"/>
      <c r="K54" s="3"/>
      <c r="L54" s="3"/>
      <c r="M54" s="3"/>
      <c r="N54" s="3"/>
      <c r="O54" s="6"/>
      <c r="P54" s="6"/>
      <c r="Q54" s="6"/>
      <c r="R54" s="6"/>
      <c r="S54" s="6"/>
      <c r="T54" s="6"/>
      <c r="U54" s="6"/>
      <c r="V54" s="6"/>
      <c r="W54" s="6"/>
      <c r="X54" s="6"/>
      <c r="Y54" s="6"/>
      <c r="Z54" s="6"/>
      <c r="AA54" s="6"/>
      <c r="AB54" s="6"/>
      <c r="AC54" s="6"/>
      <c r="AD54" s="6"/>
      <c r="AE54" s="6"/>
      <c r="AF54" s="6"/>
      <c r="AG54" s="6"/>
      <c r="AH54" s="815"/>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3"/>
      <c r="CG54" s="3"/>
      <c r="CH54" s="3"/>
      <c r="CI54" s="3"/>
      <c r="CJ54" s="3"/>
    </row>
    <row r="55" spans="2:88" s="762" customFormat="1" ht="13.5" customHeight="1" x14ac:dyDescent="0.25">
      <c r="B55" s="3"/>
      <c r="C55" s="750"/>
      <c r="D55" s="4"/>
      <c r="E55" s="914"/>
      <c r="F55" s="4"/>
      <c r="G55" s="4"/>
      <c r="H55" s="750"/>
      <c r="I55" s="3"/>
      <c r="J55" s="792"/>
      <c r="K55" s="3"/>
      <c r="L55" s="3"/>
      <c r="M55" s="3"/>
      <c r="N55" s="3"/>
      <c r="O55" s="6"/>
      <c r="P55" s="6"/>
      <c r="Q55" s="6"/>
      <c r="R55" s="6"/>
      <c r="S55" s="6"/>
      <c r="T55" s="6"/>
      <c r="U55" s="6"/>
      <c r="V55" s="6"/>
      <c r="W55" s="6"/>
      <c r="X55" s="6"/>
      <c r="Y55" s="6"/>
      <c r="Z55" s="6"/>
      <c r="AA55" s="6"/>
      <c r="AB55" s="6"/>
      <c r="AC55" s="6"/>
      <c r="AD55" s="6"/>
      <c r="AE55" s="6"/>
      <c r="AF55" s="6"/>
      <c r="AG55" s="6"/>
      <c r="AH55" s="815"/>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3"/>
      <c r="CG55" s="3"/>
      <c r="CH55" s="3"/>
      <c r="CI55" s="3"/>
      <c r="CJ55" s="3"/>
    </row>
    <row r="56" spans="2:88" s="762" customFormat="1" ht="13.5" customHeight="1" x14ac:dyDescent="0.25">
      <c r="B56" s="3"/>
      <c r="C56" s="750"/>
      <c r="D56" s="4"/>
      <c r="E56" s="914"/>
      <c r="F56" s="4"/>
      <c r="G56" s="4"/>
      <c r="H56" s="750"/>
      <c r="I56" s="3"/>
      <c r="J56" s="792"/>
      <c r="K56" s="3"/>
      <c r="L56" s="3"/>
      <c r="M56" s="3"/>
      <c r="N56" s="3"/>
      <c r="O56" s="6"/>
      <c r="P56" s="6"/>
      <c r="Q56" s="6"/>
      <c r="R56" s="6"/>
      <c r="S56" s="6"/>
      <c r="T56" s="6"/>
      <c r="U56" s="6"/>
      <c r="V56" s="6"/>
      <c r="W56" s="6"/>
      <c r="X56" s="6"/>
      <c r="Y56" s="6"/>
      <c r="Z56" s="6"/>
      <c r="AA56" s="6"/>
      <c r="AB56" s="6"/>
      <c r="AC56" s="6"/>
      <c r="AD56" s="6"/>
      <c r="AE56" s="6"/>
      <c r="AF56" s="6"/>
      <c r="AG56" s="6"/>
      <c r="AH56" s="815"/>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3"/>
      <c r="CG56" s="3"/>
      <c r="CH56" s="3"/>
      <c r="CI56" s="3"/>
      <c r="CJ56" s="3"/>
    </row>
    <row r="57" spans="2:88" s="762" customFormat="1" ht="12.75" customHeight="1" x14ac:dyDescent="0.25">
      <c r="B57" s="3"/>
      <c r="C57" s="750"/>
      <c r="D57" s="4"/>
      <c r="E57" s="914"/>
      <c r="F57" s="4"/>
      <c r="G57" s="4"/>
      <c r="H57" s="750"/>
      <c r="I57" s="3"/>
      <c r="J57" s="792"/>
      <c r="K57" s="3"/>
      <c r="L57" s="3"/>
      <c r="M57" s="3"/>
      <c r="N57" s="3"/>
      <c r="O57" s="6"/>
      <c r="P57" s="6"/>
      <c r="Q57" s="6"/>
      <c r="R57" s="6"/>
      <c r="S57" s="6"/>
      <c r="T57" s="6"/>
      <c r="U57" s="6"/>
      <c r="V57" s="6"/>
      <c r="W57" s="6"/>
      <c r="X57" s="6"/>
      <c r="Y57" s="6"/>
      <c r="Z57" s="6"/>
      <c r="AA57" s="6"/>
      <c r="AB57" s="6"/>
      <c r="AC57" s="6"/>
      <c r="AD57" s="6"/>
      <c r="AE57" s="6"/>
      <c r="AF57" s="6"/>
      <c r="AG57" s="6"/>
      <c r="AH57" s="815"/>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3"/>
      <c r="CG57" s="3"/>
      <c r="CH57" s="3"/>
      <c r="CI57" s="3"/>
      <c r="CJ57" s="3"/>
    </row>
    <row r="58" spans="2:88" s="762" customFormat="1" ht="12.75" customHeight="1" x14ac:dyDescent="0.25">
      <c r="B58" s="3"/>
      <c r="C58" s="750"/>
      <c r="D58" s="4"/>
      <c r="E58" s="914"/>
      <c r="F58" s="4"/>
      <c r="G58" s="4"/>
      <c r="H58" s="750"/>
      <c r="I58" s="3"/>
      <c r="J58" s="792"/>
      <c r="K58" s="3"/>
      <c r="L58" s="3"/>
      <c r="M58" s="3"/>
      <c r="N58" s="3"/>
      <c r="O58" s="6"/>
      <c r="P58" s="6"/>
      <c r="Q58" s="6"/>
      <c r="R58" s="6"/>
      <c r="S58" s="6"/>
      <c r="T58" s="6"/>
      <c r="U58" s="6"/>
      <c r="V58" s="6"/>
      <c r="W58" s="6"/>
      <c r="X58" s="6"/>
      <c r="Y58" s="6"/>
      <c r="Z58" s="6"/>
      <c r="AA58" s="6"/>
      <c r="AB58" s="6"/>
      <c r="AC58" s="6"/>
      <c r="AD58" s="6"/>
      <c r="AE58" s="6"/>
      <c r="AF58" s="6"/>
      <c r="AG58" s="6"/>
      <c r="AH58" s="815"/>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3"/>
      <c r="CG58" s="3"/>
      <c r="CH58" s="3"/>
      <c r="CI58" s="3"/>
      <c r="CJ58" s="3"/>
    </row>
    <row r="59" spans="2:88" s="762" customFormat="1" ht="13.5" customHeight="1" x14ac:dyDescent="0.25">
      <c r="B59" s="3"/>
      <c r="C59" s="750"/>
      <c r="D59" s="4"/>
      <c r="E59" s="914"/>
      <c r="F59" s="4"/>
      <c r="G59" s="4"/>
      <c r="H59" s="750"/>
      <c r="I59" s="3"/>
      <c r="J59" s="792"/>
      <c r="K59" s="3"/>
      <c r="L59" s="3"/>
      <c r="M59" s="3"/>
      <c r="N59" s="3"/>
      <c r="O59" s="6"/>
      <c r="P59" s="6"/>
      <c r="Q59" s="6"/>
      <c r="R59" s="6"/>
      <c r="S59" s="6"/>
      <c r="T59" s="6"/>
      <c r="U59" s="6"/>
      <c r="V59" s="6"/>
      <c r="W59" s="6"/>
      <c r="X59" s="6"/>
      <c r="Y59" s="6"/>
      <c r="Z59" s="6"/>
      <c r="AA59" s="6"/>
      <c r="AB59" s="6"/>
      <c r="AC59" s="6"/>
      <c r="AD59" s="6"/>
      <c r="AE59" s="6"/>
      <c r="AF59" s="6"/>
      <c r="AG59" s="6"/>
      <c r="AH59" s="815"/>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3"/>
      <c r="CG59" s="3"/>
      <c r="CH59" s="3"/>
      <c r="CI59" s="3"/>
      <c r="CJ59" s="3"/>
    </row>
    <row r="92" spans="10:16" x14ac:dyDescent="0.25">
      <c r="J92" s="867" t="s">
        <v>495</v>
      </c>
      <c r="O92" s="866" t="s">
        <v>494</v>
      </c>
    </row>
    <row r="95" spans="10:16" x14ac:dyDescent="0.25">
      <c r="N95" s="1111"/>
      <c r="P95" s="1111"/>
    </row>
  </sheetData>
  <sortState ref="A3:CD37">
    <sortCondition ref="U3:U37"/>
    <sortCondition ref="N3:N37"/>
    <sortCondition ref="O3:O37"/>
  </sortState>
  <mergeCells count="5">
    <mergeCell ref="B1:K1"/>
    <mergeCell ref="N1:T1"/>
    <mergeCell ref="V1:AH1"/>
    <mergeCell ref="AI1:AT1"/>
    <mergeCell ref="I39:V39"/>
  </mergeCells>
  <conditionalFormatting sqref="D1:J2 D29:I1048576 J29:J90 J93:J1048576">
    <cfRule type="cellIs" dxfId="28" priority="4" operator="equal">
      <formula>0</formula>
    </cfRule>
  </conditionalFormatting>
  <pageMargins left="0.5" right="0.5" top="1" bottom="0.5" header="0.5" footer="0.5"/>
  <pageSetup paperSize="17" scale="44" fitToWidth="2" fitToHeight="2" orientation="landscape" r:id="rId1"/>
  <headerFooter alignWithMargins="0">
    <oddFooter>&amp;L&amp;D&amp;C&amp;T&amp;R&amp;F</oddFooter>
  </headerFooter>
  <colBreaks count="1" manualBreakCount="1">
    <brk id="62" max="16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CI70"/>
  <sheetViews>
    <sheetView zoomScale="40" zoomScaleNormal="40" workbookViewId="0">
      <pane xSplit="8" ySplit="2" topLeftCell="I24" activePane="bottomRight" state="frozen"/>
      <selection pane="topRight" activeCell="I1" sqref="I1"/>
      <selection pane="bottomLeft" activeCell="A3" sqref="A3"/>
      <selection pane="bottomRight" activeCell="BF20" sqref="BF20"/>
    </sheetView>
  </sheetViews>
  <sheetFormatPr defaultRowHeight="15.75" x14ac:dyDescent="0.25"/>
  <cols>
    <col min="1" max="1" width="5" style="762" customWidth="1"/>
    <col min="2" max="2" width="6.42578125" style="3" bestFit="1" customWidth="1"/>
    <col min="3" max="3" width="11.85546875" style="750" customWidth="1"/>
    <col min="4" max="4" width="4.42578125" style="914" customWidth="1"/>
    <col min="5" max="5" width="6.85546875" style="914" customWidth="1"/>
    <col min="6" max="6" width="3.42578125" style="914" customWidth="1"/>
    <col min="7" max="7" width="5" style="914" bestFit="1" customWidth="1"/>
    <col min="8" max="8" width="39.85546875" style="750" bestFit="1" customWidth="1"/>
    <col min="9" max="9" width="6.42578125" style="3" customWidth="1"/>
    <col min="10" max="10" width="16.42578125" style="792" bestFit="1" customWidth="1"/>
    <col min="11" max="11" width="4.5703125" style="3" customWidth="1"/>
    <col min="12" max="13" width="3.7109375" style="3" customWidth="1"/>
    <col min="14" max="14" width="4.7109375" style="3" customWidth="1"/>
    <col min="15" max="15" width="7.5703125" style="6" bestFit="1" customWidth="1"/>
    <col min="16" max="16" width="4.7109375" style="6" customWidth="1"/>
    <col min="17" max="17" width="7.140625" style="6" bestFit="1" customWidth="1"/>
    <col min="18" max="18" width="6.5703125" style="6" customWidth="1"/>
    <col min="19" max="19" width="7.140625" style="6" bestFit="1" customWidth="1"/>
    <col min="20" max="21" width="6.85546875" style="6" customWidth="1"/>
    <col min="22" max="22" width="7.140625" style="6" bestFit="1" customWidth="1"/>
    <col min="23" max="23" width="10.28515625" style="6" bestFit="1" customWidth="1"/>
    <col min="24" max="28" width="5.28515625" style="6" customWidth="1"/>
    <col min="29" max="29" width="7.28515625" style="6" bestFit="1" customWidth="1"/>
    <col min="30" max="30" width="4.85546875" style="6" customWidth="1"/>
    <col min="31" max="31" width="6.42578125" style="6" customWidth="1"/>
    <col min="32" max="32" width="5.28515625" style="6" customWidth="1"/>
    <col min="33" max="33" width="10.85546875" style="6" bestFit="1" customWidth="1"/>
    <col min="34" max="34" width="8" style="815" bestFit="1" customWidth="1"/>
    <col min="35" max="35" width="10.28515625" style="6" bestFit="1" customWidth="1"/>
    <col min="36" max="37" width="7.140625" style="6" bestFit="1" customWidth="1"/>
    <col min="38" max="38" width="4.5703125" style="6" customWidth="1"/>
    <col min="39" max="39" width="5" style="6" customWidth="1"/>
    <col min="40" max="40" width="9" style="6" customWidth="1"/>
    <col min="41" max="41" width="5" style="6" customWidth="1"/>
    <col min="42" max="42" width="8.42578125" style="6" bestFit="1" customWidth="1"/>
    <col min="43" max="43" width="5" style="6" customWidth="1"/>
    <col min="44" max="44" width="10.28515625" style="6" bestFit="1" customWidth="1"/>
    <col min="45" max="45" width="9.5703125" style="6" bestFit="1" customWidth="1"/>
    <col min="46" max="47" width="9.7109375" style="6" customWidth="1"/>
    <col min="48" max="57" width="9.140625" style="6" customWidth="1"/>
    <col min="58" max="58" width="10.28515625" style="6" customWidth="1"/>
    <col min="59" max="61" width="9.140625" style="6" customWidth="1"/>
    <col min="62" max="62" width="15.42578125" style="6" customWidth="1"/>
    <col min="63" max="63" width="17" style="6" customWidth="1"/>
    <col min="64" max="64" width="13.28515625" style="6" bestFit="1" customWidth="1"/>
    <col min="65" max="65" width="9.85546875" style="6" bestFit="1" customWidth="1"/>
    <col min="66" max="68" width="9.85546875" style="6" customWidth="1"/>
    <col min="69" max="74" width="9.140625" style="6" customWidth="1"/>
    <col min="75" max="77" width="10.42578125" style="6" bestFit="1" customWidth="1"/>
    <col min="78" max="82" width="9.140625" style="6"/>
    <col min="83" max="16384" width="9.140625" style="3"/>
  </cols>
  <sheetData>
    <row r="1" spans="1:83" s="1" customFormat="1" ht="64.5" customHeight="1" x14ac:dyDescent="0.6">
      <c r="A1" s="763"/>
      <c r="B1" s="2098" t="s">
        <v>431</v>
      </c>
      <c r="C1" s="2099"/>
      <c r="D1" s="2099"/>
      <c r="E1" s="2099"/>
      <c r="F1" s="2099"/>
      <c r="G1" s="2099"/>
      <c r="H1" s="2099"/>
      <c r="I1" s="2099"/>
      <c r="J1" s="2099"/>
      <c r="K1" s="2099"/>
      <c r="L1" s="842"/>
      <c r="M1" s="842"/>
      <c r="N1" s="2100" t="s">
        <v>2</v>
      </c>
      <c r="O1" s="2100"/>
      <c r="P1" s="2100"/>
      <c r="Q1" s="2100"/>
      <c r="R1" s="2100"/>
      <c r="S1" s="2100"/>
      <c r="T1" s="2100"/>
      <c r="U1" s="843"/>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844"/>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25"/>
    </row>
    <row r="2" spans="1:83" s="2" customFormat="1" ht="126" customHeight="1" x14ac:dyDescent="0.25">
      <c r="A2" s="781" t="s">
        <v>475</v>
      </c>
      <c r="B2" s="768" t="s">
        <v>25</v>
      </c>
      <c r="C2" s="769" t="s">
        <v>1</v>
      </c>
      <c r="D2" s="767" t="s">
        <v>33</v>
      </c>
      <c r="E2" s="767" t="s">
        <v>0</v>
      </c>
      <c r="F2" s="767" t="s">
        <v>26</v>
      </c>
      <c r="G2" s="767"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484</v>
      </c>
      <c r="BN2" s="36" t="s">
        <v>585</v>
      </c>
      <c r="BO2" s="47" t="s">
        <v>584</v>
      </c>
      <c r="BP2" s="774" t="s">
        <v>91</v>
      </c>
      <c r="BQ2" s="774" t="s">
        <v>67</v>
      </c>
      <c r="BR2" s="775" t="s">
        <v>596</v>
      </c>
      <c r="BS2" s="775" t="s">
        <v>595</v>
      </c>
      <c r="BT2" s="775" t="s">
        <v>75</v>
      </c>
      <c r="BU2" s="775" t="s">
        <v>79</v>
      </c>
      <c r="BV2" s="775" t="s">
        <v>80</v>
      </c>
      <c r="BW2" s="776" t="s">
        <v>62</v>
      </c>
      <c r="BX2" s="776" t="s">
        <v>63</v>
      </c>
      <c r="BY2" s="776" t="s">
        <v>64</v>
      </c>
      <c r="BZ2" s="777" t="s">
        <v>483</v>
      </c>
      <c r="CA2" s="777" t="s">
        <v>65</v>
      </c>
      <c r="CB2" s="777" t="s">
        <v>68</v>
      </c>
      <c r="CC2" s="777" t="s">
        <v>66</v>
      </c>
      <c r="CD2" s="777" t="s">
        <v>72</v>
      </c>
      <c r="CE2" s="26"/>
    </row>
    <row r="3" spans="1:83" s="2" customFormat="1" ht="16.5" customHeight="1" x14ac:dyDescent="0.25">
      <c r="A3" s="778">
        <v>1</v>
      </c>
      <c r="B3" s="779">
        <f>'SAME1 Flight Tests 8-27-09'!A40</f>
        <v>4</v>
      </c>
      <c r="C3" s="830" t="str">
        <f>'SAME1 Flight Tests 8-27-09'!B40</f>
        <v>Kapton</v>
      </c>
      <c r="D3" s="806"/>
      <c r="E3" s="805" t="str">
        <f>'SAME1 Flight Tests 8-27-09'!C40</f>
        <v>33 K</v>
      </c>
      <c r="F3" s="805">
        <f>'SAME1 Flight Tests 8-27-09'!D40</f>
        <v>6</v>
      </c>
      <c r="G3" s="805">
        <f>'SAME1 Flight Tests 8-27-09'!E40</f>
        <v>33</v>
      </c>
      <c r="H3" s="779" t="str">
        <f>'SAME1 Flight Tests 8-27-09'!F40</f>
        <v>lower flow (2)</v>
      </c>
      <c r="I3" s="779">
        <f>'SAME1 Flight Tests 8-27-09'!G40</f>
        <v>273</v>
      </c>
      <c r="J3" s="791">
        <f>'SAME1 Flight Tests 8-27-09'!H40</f>
        <v>39355</v>
      </c>
      <c r="K3" s="779">
        <f>'SAME1 Flight Tests 8-27-09'!I40</f>
        <v>0</v>
      </c>
      <c r="L3" s="779" t="str">
        <f>'SAME1 Flight Tests 8-27-09'!J40</f>
        <v>n</v>
      </c>
      <c r="M3" s="779" t="str">
        <f>'SAME1 Flight Tests 8-27-09'!K40</f>
        <v>n</v>
      </c>
      <c r="N3" s="864">
        <f>'SAME1 Flight Tests 8-27-09'!L40</f>
        <v>2</v>
      </c>
      <c r="O3" s="859">
        <f>'SAME1 Flight Tests 8-27-09'!M40</f>
        <v>1.38</v>
      </c>
      <c r="P3" s="860">
        <f>'SAME1 Flight Tests 8-27-09'!N40</f>
        <v>60</v>
      </c>
      <c r="Q3" s="860">
        <f>'SAME1 Flight Tests 8-27-09'!O40</f>
        <v>11</v>
      </c>
      <c r="R3" s="860">
        <f>'SAME1 Flight Tests 8-27-09'!P40</f>
        <v>8</v>
      </c>
      <c r="S3" s="861"/>
      <c r="T3" s="861"/>
      <c r="U3" s="860">
        <f>'SAME1 Flight Tests 8-27-09'!Q40</f>
        <v>11</v>
      </c>
      <c r="V3" s="806"/>
      <c r="W3" s="806"/>
      <c r="X3" s="806"/>
      <c r="Y3" s="806"/>
      <c r="Z3" s="806"/>
      <c r="AA3" s="805" t="str">
        <f>'SAME1 Flight Tests 8-27-09'!R40</f>
        <v>n</v>
      </c>
      <c r="AB3" s="805" t="str">
        <f>'SAME1 Flight Tests 8-27-09'!S40</f>
        <v>n</v>
      </c>
      <c r="AC3" s="805">
        <f>'SAME1 Flight Tests 8-27-09'!T40</f>
        <v>1</v>
      </c>
      <c r="AD3" s="806"/>
      <c r="AE3" s="805">
        <f>'SAME1 Flight Tests 8-27-09'!U40</f>
        <v>10</v>
      </c>
      <c r="AF3" s="806"/>
      <c r="AG3" s="816">
        <f>'SAME1 Flight Tests 8-27-09'!V40</f>
        <v>3.852706928546E-2</v>
      </c>
      <c r="AH3" s="818">
        <f>'SAME1 Flight Tests 8-27-09'!W40</f>
        <v>0</v>
      </c>
      <c r="AI3" s="806"/>
      <c r="AJ3" s="806"/>
      <c r="AK3" s="806"/>
      <c r="AL3" s="806"/>
      <c r="AM3" s="806"/>
      <c r="AN3" s="806"/>
      <c r="AO3" s="806"/>
      <c r="AP3" s="806"/>
      <c r="AQ3" s="806"/>
      <c r="AR3" s="806"/>
      <c r="AS3" s="806"/>
      <c r="AT3" s="806"/>
      <c r="AU3" s="805">
        <f>'SAME1 Flight Tests 8-27-09'!X40</f>
        <v>1.08</v>
      </c>
      <c r="AV3" s="820">
        <f>'SAME1 Flight Tests 8-27-09'!Y40</f>
        <v>3.3642119999999998</v>
      </c>
      <c r="AW3" s="820">
        <f>'SAME1 Flight Tests 8-27-09'!Z40</f>
        <v>5.0839389999999991</v>
      </c>
      <c r="AX3" s="820">
        <f>'SAME1 Flight Tests 8-27-09'!AA40</f>
        <v>4.6117100000000004</v>
      </c>
      <c r="AY3" s="822"/>
      <c r="AZ3" s="822"/>
      <c r="BA3" s="820">
        <f>'SAME1 Flight Tests 8-27-09'!AC40</f>
        <v>4.8924564999999998</v>
      </c>
      <c r="BB3" s="822"/>
      <c r="BC3" s="822"/>
      <c r="BD3" s="820">
        <f>'SAME1 Flight Tests 8-27-09'!AB40</f>
        <v>5.7856904999999994</v>
      </c>
      <c r="BE3" s="820">
        <f>'SAME1 Flight Tests 8-27-09'!AD40</f>
        <v>4.6646415000000001</v>
      </c>
      <c r="BF3" s="826">
        <f>'SAME1 Flight Tests 8-27-09'!AE40</f>
        <v>36820</v>
      </c>
      <c r="BG3" s="806"/>
      <c r="BH3" s="806"/>
      <c r="BI3" s="805">
        <f>'SAME1 Flight Tests 8-27-09'!AF40</f>
        <v>29.332799999999999</v>
      </c>
      <c r="BJ3" s="805">
        <f>'SAME1 Flight Tests 8-27-09'!AG40</f>
        <v>39.795949999999998</v>
      </c>
      <c r="BK3" s="805">
        <f>'SAME1 Flight Tests 8-27-09'!AH40</f>
        <v>1.1210489999999993</v>
      </c>
      <c r="BL3" s="805">
        <f>'SAME1 Flight Tests 8-27-09'!AK40</f>
        <v>1390760.7766112036</v>
      </c>
      <c r="BM3" s="805">
        <f>'SAME1 Flight Tests 8-27-09'!AL40</f>
        <v>211.79027632252951</v>
      </c>
      <c r="BN3" s="806"/>
      <c r="BO3" s="805"/>
      <c r="BP3" s="806"/>
      <c r="BQ3" s="805">
        <f>'SAME1 Flight Tests 8-27-09'!AM40</f>
        <v>17.908177500000001</v>
      </c>
      <c r="BR3" s="816">
        <f>'SAME1 Flight Tests 8-27-09'!AP40</f>
        <v>0.15228375712362852</v>
      </c>
      <c r="BS3" s="816">
        <f>'SAME1 Flight Tests 8-27-09'!AQ40</f>
        <v>0.25967162312878556</v>
      </c>
      <c r="BT3" s="816"/>
      <c r="BU3" s="816">
        <f>'SAME1 Flight Tests 8-27-09'!AS40</f>
        <v>2.0761780775587804</v>
      </c>
      <c r="BV3" s="816">
        <f>'SAME1 Flight Tests 8-27-09'!AT40</f>
        <v>0.11661868188901976</v>
      </c>
      <c r="BW3" s="807">
        <f>'SAME1 Flight Tests 8-27-09'!BB40</f>
        <v>1390760.7766112036</v>
      </c>
      <c r="BX3" s="807">
        <f>'SAME1 Flight Tests 8-27-09'!BC40</f>
        <v>1368779.8677150367</v>
      </c>
      <c r="BY3" s="807">
        <f>'SAME1 Flight Tests 8-27-09'!BD40</f>
        <v>1276536.5056864277</v>
      </c>
      <c r="BZ3" s="806"/>
      <c r="CA3" s="805">
        <f>'SAME1 Flight Tests 8-27-09'!BG40</f>
        <v>0.24056845493562215</v>
      </c>
      <c r="CB3" s="805">
        <f>'SAME1 Flight Tests 8-27-09'!BF40</f>
        <v>0.45</v>
      </c>
      <c r="CC3" s="783"/>
      <c r="CD3" s="805">
        <f>'SAME1 Flight Tests 8-27-09'!BE40</f>
        <v>1.42</v>
      </c>
      <c r="CE3" s="26"/>
    </row>
    <row r="4" spans="1:83" s="2" customFormat="1" ht="16.5" customHeight="1" x14ac:dyDescent="0.25">
      <c r="A4" s="778">
        <v>1</v>
      </c>
      <c r="B4" s="779">
        <f>'SAME1 Flight Tests 8-27-09'!A36</f>
        <v>4</v>
      </c>
      <c r="C4" s="830" t="str">
        <f>'SAME1 Flight Tests 8-27-09'!B36</f>
        <v>Kapton</v>
      </c>
      <c r="D4" s="806"/>
      <c r="E4" s="805" t="str">
        <f>'SAME1 Flight Tests 8-27-09'!C36</f>
        <v>30 K</v>
      </c>
      <c r="F4" s="805">
        <f>'SAME1 Flight Tests 8-27-09'!D36</f>
        <v>5</v>
      </c>
      <c r="G4" s="805">
        <f>'SAME1 Flight Tests 8-27-09'!E36</f>
        <v>30</v>
      </c>
      <c r="H4" s="779" t="str">
        <f>'SAME1 Flight Tests 8-27-09'!F36</f>
        <v>Air flow down (4)</v>
      </c>
      <c r="I4" s="779">
        <f>'SAME1 Flight Tests 8-27-09'!G36</f>
        <v>272</v>
      </c>
      <c r="J4" s="791">
        <f>'SAME1 Flight Tests 8-27-09'!H36</f>
        <v>39354</v>
      </c>
      <c r="K4" s="779">
        <f>'SAME1 Flight Tests 8-27-09'!I36</f>
        <v>0</v>
      </c>
      <c r="L4" s="779" t="str">
        <f>'SAME1 Flight Tests 8-27-09'!J36</f>
        <v>n</v>
      </c>
      <c r="M4" s="779" t="str">
        <f>'SAME1 Flight Tests 8-27-09'!K36</f>
        <v>n</v>
      </c>
      <c r="N4" s="864">
        <f>'SAME1 Flight Tests 8-27-09'!L36</f>
        <v>4</v>
      </c>
      <c r="O4" s="859">
        <f>'SAME1 Flight Tests 8-27-09'!M36</f>
        <v>1.38</v>
      </c>
      <c r="P4" s="860">
        <f>'SAME1 Flight Tests 8-27-09'!N36</f>
        <v>60</v>
      </c>
      <c r="Q4" s="860">
        <f>'SAME1 Flight Tests 8-27-09'!O36</f>
        <v>11</v>
      </c>
      <c r="R4" s="860">
        <f>'SAME1 Flight Tests 8-27-09'!P36</f>
        <v>8</v>
      </c>
      <c r="S4" s="861"/>
      <c r="T4" s="861"/>
      <c r="U4" s="860">
        <f>'SAME1 Flight Tests 8-27-09'!Q36</f>
        <v>11</v>
      </c>
      <c r="V4" s="806"/>
      <c r="W4" s="806"/>
      <c r="X4" s="806"/>
      <c r="Y4" s="806"/>
      <c r="Z4" s="806"/>
      <c r="AA4" s="805" t="str">
        <f>'SAME1 Flight Tests 8-27-09'!R36</f>
        <v>n</v>
      </c>
      <c r="AB4" s="805" t="str">
        <f>'SAME1 Flight Tests 8-27-09'!S36</f>
        <v>n</v>
      </c>
      <c r="AC4" s="805">
        <f>'SAME1 Flight Tests 8-27-09'!T36</f>
        <v>1</v>
      </c>
      <c r="AD4" s="806"/>
      <c r="AE4" s="805">
        <f>'SAME1 Flight Tests 8-27-09'!U36</f>
        <v>10</v>
      </c>
      <c r="AF4" s="806"/>
      <c r="AG4" s="816">
        <f>'SAME1 Flight Tests 8-27-09'!V36</f>
        <v>3.852706928546E-2</v>
      </c>
      <c r="AH4" s="818">
        <f>'SAME1 Flight Tests 8-27-09'!W36</f>
        <v>0</v>
      </c>
      <c r="AI4" s="806"/>
      <c r="AJ4" s="806"/>
      <c r="AK4" s="806"/>
      <c r="AL4" s="806"/>
      <c r="AM4" s="806"/>
      <c r="AN4" s="806"/>
      <c r="AO4" s="806"/>
      <c r="AP4" s="806"/>
      <c r="AQ4" s="806"/>
      <c r="AR4" s="806"/>
      <c r="AS4" s="806"/>
      <c r="AT4" s="806"/>
      <c r="AU4" s="805">
        <f>'SAME1 Flight Tests 8-27-09'!X36</f>
        <v>1.0900000000000001</v>
      </c>
      <c r="AV4" s="820">
        <f>'SAME1 Flight Tests 8-27-09'!Y36</f>
        <v>3.3880618181818183</v>
      </c>
      <c r="AW4" s="820">
        <f>'SAME1 Flight Tests 8-27-09'!Z36</f>
        <v>4.2031577272727265</v>
      </c>
      <c r="AX4" s="820">
        <f>'SAME1 Flight Tests 8-27-09'!AA36</f>
        <v>4.559117727272727</v>
      </c>
      <c r="AY4" s="822"/>
      <c r="AZ4" s="822"/>
      <c r="BA4" s="820">
        <f>'SAME1 Flight Tests 8-27-09'!AC36</f>
        <v>4.9302524999999999</v>
      </c>
      <c r="BB4" s="822"/>
      <c r="BC4" s="822"/>
      <c r="BD4" s="820">
        <f>'SAME1 Flight Tests 8-27-09'!AB36</f>
        <v>5.8861463636363647</v>
      </c>
      <c r="BE4" s="820">
        <f>'SAME1 Flight Tests 8-27-09'!AD36</f>
        <v>4.6907199999999998</v>
      </c>
      <c r="BF4" s="826">
        <f>'SAME1 Flight Tests 8-27-09'!AE36</f>
        <v>51736.363636363603</v>
      </c>
      <c r="BG4" s="806"/>
      <c r="BH4" s="806"/>
      <c r="BI4" s="805">
        <f>'SAME1 Flight Tests 8-27-09'!AF36</f>
        <v>26.32386363636364</v>
      </c>
      <c r="BJ4" s="805">
        <f>'SAME1 Flight Tests 8-27-09'!AG36</f>
        <v>31.334590909090913</v>
      </c>
      <c r="BK4" s="805">
        <f>'SAME1 Flight Tests 8-27-09'!AH36</f>
        <v>1.1954263636363649</v>
      </c>
      <c r="BL4" s="805">
        <f>'SAME1 Flight Tests 8-27-09'!AK36</f>
        <v>1994241.0380439789</v>
      </c>
      <c r="BM4" s="805">
        <f>'SAME1 Flight Tests 8-27-09'!AL36</f>
        <v>228.59740301299937</v>
      </c>
      <c r="BN4" s="806"/>
      <c r="BO4" s="805"/>
      <c r="BP4" s="806"/>
      <c r="BQ4" s="805">
        <f>'SAME1 Flight Tests 8-27-09'!AM36</f>
        <v>14.100565909090911</v>
      </c>
      <c r="BR4" s="816">
        <f>'SAME1 Flight Tests 8-27-09'!AP36</f>
        <v>0.11462877287753323</v>
      </c>
      <c r="BS4" s="816">
        <f>'SAME1 Flight Tests 8-27-09'!AQ36</f>
        <v>0.21268225274370534</v>
      </c>
      <c r="BT4" s="816"/>
      <c r="BU4" s="816">
        <f>'SAME1 Flight Tests 8-27-09'!AS36</f>
        <v>2.1950254424894462</v>
      </c>
      <c r="BV4" s="816">
        <f>'SAME1 Flight Tests 8-27-09'!AT36</f>
        <v>8.4154014596173179E-2</v>
      </c>
      <c r="BW4" s="807">
        <f>'SAME1 Flight Tests 8-27-09'!BB36</f>
        <v>1994241.0380439789</v>
      </c>
      <c r="BX4" s="807">
        <f>'SAME1 Flight Tests 8-27-09'!BC36</f>
        <v>1963355.3157270353</v>
      </c>
      <c r="BY4" s="807">
        <f>'SAME1 Flight Tests 8-27-09'!BD36</f>
        <v>1813712.1599321368</v>
      </c>
      <c r="BZ4" s="806"/>
      <c r="CA4" s="805">
        <f>'SAME1 Flight Tests 8-27-09'!BG36</f>
        <v>0.25652926258291092</v>
      </c>
      <c r="CB4" s="805">
        <f>'SAME1 Flight Tests 8-27-09'!BF36</f>
        <v>0.45</v>
      </c>
      <c r="CC4" s="783"/>
      <c r="CD4" s="805">
        <f>'SAME1 Flight Tests 8-27-09'!BE36</f>
        <v>1.42</v>
      </c>
      <c r="CE4" s="26"/>
    </row>
    <row r="5" spans="1:83" s="2" customFormat="1" ht="16.5" customHeight="1" x14ac:dyDescent="0.25">
      <c r="A5" s="778">
        <v>1</v>
      </c>
      <c r="B5" s="779">
        <f>'SAME1 Flight Tests 8-27-09'!A34</f>
        <v>4</v>
      </c>
      <c r="C5" s="830" t="str">
        <f>'SAME1 Flight Tests 8-27-09'!B34</f>
        <v>Kapton</v>
      </c>
      <c r="D5" s="806"/>
      <c r="E5" s="805" t="str">
        <f>'SAME1 Flight Tests 8-27-09'!C34</f>
        <v>29 K</v>
      </c>
      <c r="F5" s="805">
        <f>'SAME1 Flight Tests 8-27-09'!D34</f>
        <v>4</v>
      </c>
      <c r="G5" s="805">
        <f>'SAME1 Flight Tests 8-27-09'!E34</f>
        <v>29</v>
      </c>
      <c r="H5" s="779" t="str">
        <f>'SAME1 Flight Tests 8-27-09'!F34</f>
        <v>Baseline</v>
      </c>
      <c r="I5" s="779">
        <f>'SAME1 Flight Tests 8-27-09'!G34</f>
        <v>271</v>
      </c>
      <c r="J5" s="791">
        <f>'SAME1 Flight Tests 8-27-09'!H34</f>
        <v>39353</v>
      </c>
      <c r="K5" s="779">
        <f>'SAME1 Flight Tests 8-27-09'!I34</f>
        <v>0</v>
      </c>
      <c r="L5" s="779" t="str">
        <f>'SAME1 Flight Tests 8-27-09'!J34</f>
        <v>n</v>
      </c>
      <c r="M5" s="779" t="str">
        <f>'SAME1 Flight Tests 8-27-09'!K34</f>
        <v>n</v>
      </c>
      <c r="N5" s="864">
        <f>'SAME1 Flight Tests 8-27-09'!L34</f>
        <v>8</v>
      </c>
      <c r="O5" s="859">
        <f>'SAME1 Flight Tests 8-27-09'!M34</f>
        <v>1.38</v>
      </c>
      <c r="P5" s="860">
        <f>'SAME1 Flight Tests 8-27-09'!N34</f>
        <v>60</v>
      </c>
      <c r="Q5" s="860">
        <f>'SAME1 Flight Tests 8-27-09'!O34</f>
        <v>11</v>
      </c>
      <c r="R5" s="860">
        <f>'SAME1 Flight Tests 8-27-09'!P34</f>
        <v>8</v>
      </c>
      <c r="S5" s="861"/>
      <c r="T5" s="861"/>
      <c r="U5" s="860">
        <f>'SAME1 Flight Tests 8-27-09'!Q34</f>
        <v>38.166666666666664</v>
      </c>
      <c r="V5" s="806"/>
      <c r="W5" s="806"/>
      <c r="X5" s="806"/>
      <c r="Y5" s="806"/>
      <c r="Z5" s="806"/>
      <c r="AA5" s="805" t="str">
        <f>'SAME1 Flight Tests 8-27-09'!R34</f>
        <v>n</v>
      </c>
      <c r="AB5" s="805" t="str">
        <f>'SAME1 Flight Tests 8-27-09'!S34</f>
        <v>n</v>
      </c>
      <c r="AC5" s="805">
        <f>'SAME1 Flight Tests 8-27-09'!T34</f>
        <v>1</v>
      </c>
      <c r="AD5" s="806"/>
      <c r="AE5" s="805">
        <f>'SAME1 Flight Tests 8-27-09'!U34</f>
        <v>10</v>
      </c>
      <c r="AF5" s="806"/>
      <c r="AG5" s="816">
        <f>'SAME1 Flight Tests 8-27-09'!V34</f>
        <v>3.852706928546E-2</v>
      </c>
      <c r="AH5" s="818">
        <f>'SAME1 Flight Tests 8-27-09'!W34</f>
        <v>0</v>
      </c>
      <c r="AI5" s="806"/>
      <c r="AJ5" s="806"/>
      <c r="AK5" s="806"/>
      <c r="AL5" s="806"/>
      <c r="AM5" s="806"/>
      <c r="AN5" s="806"/>
      <c r="AO5" s="806"/>
      <c r="AP5" s="806"/>
      <c r="AQ5" s="806"/>
      <c r="AR5" s="806"/>
      <c r="AS5" s="806"/>
      <c r="AT5" s="806"/>
      <c r="AU5" s="805">
        <f>'SAME1 Flight Tests 8-27-09'!X34</f>
        <v>1.1599999999999999</v>
      </c>
      <c r="AV5" s="820">
        <f>'SAME1 Flight Tests 8-27-09'!Y34</f>
        <v>3.414307</v>
      </c>
      <c r="AW5" s="820">
        <f>'SAME1 Flight Tests 8-27-09'!Z34</f>
        <v>3.6637120000000003</v>
      </c>
      <c r="AX5" s="820">
        <f>'SAME1 Flight Tests 8-27-09'!AA34</f>
        <v>-6.4086874999999988E-4</v>
      </c>
      <c r="AY5" s="822"/>
      <c r="AZ5" s="822"/>
      <c r="BA5" s="820">
        <f>'SAME1 Flight Tests 8-27-09'!AC34</f>
        <v>4.9554546666666663</v>
      </c>
      <c r="BB5" s="822"/>
      <c r="BC5" s="822"/>
      <c r="BD5" s="820">
        <f>'SAME1 Flight Tests 8-27-09'!AB34</f>
        <v>5.9674839999999998</v>
      </c>
      <c r="BE5" s="820">
        <f>'SAME1 Flight Tests 8-27-09'!AD34</f>
        <v>4.7121579999999996</v>
      </c>
      <c r="BF5" s="826">
        <f>'SAME1 Flight Tests 8-27-09'!AE34</f>
        <v>65575</v>
      </c>
      <c r="BG5" s="806"/>
      <c r="BH5" s="806"/>
      <c r="BI5" s="805">
        <f>'SAME1 Flight Tests 8-27-09'!AF34</f>
        <v>20.278299999999998</v>
      </c>
      <c r="BJ5" s="805">
        <f>'SAME1 Flight Tests 8-27-09'!AG34</f>
        <v>25.268750000000001</v>
      </c>
      <c r="BK5" s="805">
        <f>'SAME1 Flight Tests 8-27-09'!AH34</f>
        <v>1.2553260000000002</v>
      </c>
      <c r="BL5" s="805">
        <f>'SAME1 Flight Tests 8-27-09'!AK34</f>
        <v>2574776.2051404528</v>
      </c>
      <c r="BM5" s="805">
        <f>'SAME1 Flight Tests 8-27-09'!AL34</f>
        <v>242.4741726367576</v>
      </c>
      <c r="BN5" s="806"/>
      <c r="BO5" s="805"/>
      <c r="BP5" s="806"/>
      <c r="BQ5" s="805">
        <f>'SAME1 Flight Tests 8-27-09'!AM34</f>
        <v>11.3709375</v>
      </c>
      <c r="BR5" s="816">
        <f>'SAME1 Flight Tests 8-27-09'!AP34</f>
        <v>9.4172911864210257E-2</v>
      </c>
      <c r="BS5" s="816">
        <f>'SAME1 Flight Tests 8-27-09'!AQ34</f>
        <v>0.18182992084451238</v>
      </c>
      <c r="BT5" s="816"/>
      <c r="BU5" s="816">
        <f>'SAME1 Flight Tests 8-27-09'!AS34</f>
        <v>2.2504596741074545</v>
      </c>
      <c r="BV5" s="816">
        <f>'SAME1 Flight Tests 8-27-09'!AT34</f>
        <v>6.7772939709597191E-2</v>
      </c>
      <c r="BW5" s="807">
        <f>'SAME1 Flight Tests 8-27-09'!BB34</f>
        <v>2574776.2051404528</v>
      </c>
      <c r="BX5" s="807">
        <f>'SAME1 Flight Tests 8-27-09'!BC34</f>
        <v>2535629.0541120409</v>
      </c>
      <c r="BY5" s="807">
        <f>'SAME1 Flight Tests 8-27-09'!BD34</f>
        <v>2322404.7347605485</v>
      </c>
      <c r="BZ5" s="806"/>
      <c r="CA5" s="805">
        <f>'SAME1 Flight Tests 8-27-09'!BG34</f>
        <v>0.26938326180257516</v>
      </c>
      <c r="CB5" s="805">
        <f>'SAME1 Flight Tests 8-27-09'!BF34</f>
        <v>0.45</v>
      </c>
      <c r="CC5" s="783"/>
      <c r="CD5" s="805">
        <f>'SAME1 Flight Tests 8-27-09'!BE34</f>
        <v>1.42</v>
      </c>
      <c r="CE5" s="26"/>
    </row>
    <row r="6" spans="1:83" s="2" customFormat="1" ht="16.5" customHeight="1" x14ac:dyDescent="0.25">
      <c r="A6" s="780">
        <v>2</v>
      </c>
      <c r="B6" s="784">
        <f>'SAME R Results'!A23</f>
        <v>3</v>
      </c>
      <c r="C6" s="831" t="str">
        <f>'SAME R Results'!B23</f>
        <v>Kapton</v>
      </c>
      <c r="D6" s="784" t="str">
        <f>'SAME R Results'!C23</f>
        <v>K02</v>
      </c>
      <c r="E6" s="784" t="str">
        <f>'SAME R Results'!D23</f>
        <v>14k</v>
      </c>
      <c r="F6" s="784">
        <f>'SAME R Results'!E23</f>
        <v>1</v>
      </c>
      <c r="G6" s="784">
        <f>'SAME R Results'!F23</f>
        <v>61</v>
      </c>
      <c r="H6" s="785" t="str">
        <f>'SAME R Results'!G23</f>
        <v>Baseline Aging</v>
      </c>
      <c r="I6" s="784">
        <f>'SAME R Results'!H23</f>
        <v>214</v>
      </c>
      <c r="J6" s="786">
        <f>'SAME R Results'!I23</f>
        <v>40392</v>
      </c>
      <c r="K6" s="784">
        <f>'SAME R Results'!J23</f>
        <v>0</v>
      </c>
      <c r="L6" s="788"/>
      <c r="M6" s="788"/>
      <c r="N6" s="863">
        <f>'SAME R Results'!K23</f>
        <v>8.1</v>
      </c>
      <c r="O6" s="862">
        <f>'SAME R Results'!L23</f>
        <v>1.38</v>
      </c>
      <c r="P6" s="863">
        <f>'SAME R Results'!M23</f>
        <v>60</v>
      </c>
      <c r="Q6" s="863">
        <f>'SAME R Results'!N23</f>
        <v>11</v>
      </c>
      <c r="R6" s="863">
        <f>'SAME R Results'!O23</f>
        <v>8</v>
      </c>
      <c r="S6" s="863" t="str">
        <f>'SAME R Results'!P23</f>
        <v>n</v>
      </c>
      <c r="T6" s="863">
        <f>'SAME R Results'!Q23</f>
        <v>0</v>
      </c>
      <c r="U6" s="863">
        <f>'SAME R Results'!R23</f>
        <v>38</v>
      </c>
      <c r="V6" s="784" t="str">
        <f>'SAME R Results'!S23</f>
        <v>n</v>
      </c>
      <c r="W6" s="784">
        <f>'SAME R Results'!T23</f>
        <v>0</v>
      </c>
      <c r="X6" s="784" t="str">
        <f>'SAME R Results'!U23</f>
        <v>n</v>
      </c>
      <c r="Y6" s="784" t="str">
        <f>'SAME R Results'!V23</f>
        <v>y</v>
      </c>
      <c r="Z6" s="784" t="str">
        <f>'SAME R Results'!W23</f>
        <v>y</v>
      </c>
      <c r="AA6" s="784" t="str">
        <f>'SAME R Results'!X23</f>
        <v>n</v>
      </c>
      <c r="AB6" s="784" t="str">
        <f>'SAME R Results'!Y23</f>
        <v>n</v>
      </c>
      <c r="AC6" s="789"/>
      <c r="AD6" s="784" t="str">
        <f>'SAME R Results'!Z23</f>
        <v>y</v>
      </c>
      <c r="AE6" s="784">
        <f>'SAME R Results'!AA23</f>
        <v>10</v>
      </c>
      <c r="AF6" s="784" t="str">
        <f>'SAME R Results'!AB23</f>
        <v>y</v>
      </c>
      <c r="AG6" s="817">
        <f>'SAME R Results'!AC23</f>
        <v>3.852706928546E-2</v>
      </c>
      <c r="AH6" s="819">
        <f>'SAME R Results'!AD23</f>
        <v>0</v>
      </c>
      <c r="AI6" s="784">
        <f>'SAME R Results'!AE23</f>
        <v>0</v>
      </c>
      <c r="AJ6" s="784">
        <f>'SAME R Results'!AF23</f>
        <v>720</v>
      </c>
      <c r="AK6" s="784">
        <f>'SAME R Results'!AG23</f>
        <v>0</v>
      </c>
      <c r="AL6" s="784">
        <f>'SAME R Results'!AH23</f>
        <v>0</v>
      </c>
      <c r="AM6" s="784">
        <f>'SAME R Results'!AI23</f>
        <v>0</v>
      </c>
      <c r="AN6" s="784">
        <f>'SAME R Results'!AJ23</f>
        <v>0</v>
      </c>
      <c r="AO6" s="784">
        <f>'SAME R Results'!AK23</f>
        <v>0</v>
      </c>
      <c r="AP6" s="784">
        <f>'SAME R Results'!AL23</f>
        <v>0</v>
      </c>
      <c r="AQ6" s="784">
        <f>'SAME R Results'!AM23</f>
        <v>0</v>
      </c>
      <c r="AR6" s="817">
        <f>'SAME R Results'!AN23</f>
        <v>0</v>
      </c>
      <c r="AS6" s="819">
        <f>'SAME R Results'!AO23</f>
        <v>0</v>
      </c>
      <c r="AT6" s="784">
        <f>'SAME R Results'!AP23</f>
        <v>0</v>
      </c>
      <c r="AU6" s="789"/>
      <c r="AV6" s="821">
        <f>'SAME R Results'!AQ23</f>
        <v>0</v>
      </c>
      <c r="AW6" s="821">
        <f>'SAME R Results'!AR23</f>
        <v>0.67800000000000005</v>
      </c>
      <c r="AX6" s="821">
        <f>'SAME R Results'!AS23</f>
        <v>0</v>
      </c>
      <c r="AY6" s="821">
        <f>'SAME R Results'!AT23</f>
        <v>0</v>
      </c>
      <c r="AZ6" s="824"/>
      <c r="BA6" s="824"/>
      <c r="BB6" s="821">
        <f>'SAME R Results'!AU23</f>
        <v>7.9864505000000002E-2</v>
      </c>
      <c r="BC6" s="821">
        <f>'SAME R Results'!AV23</f>
        <v>2.6800000000000001E-2</v>
      </c>
      <c r="BD6" s="821">
        <f>'SAME R Results'!AW23</f>
        <v>5.6014710000000001</v>
      </c>
      <c r="BE6" s="821">
        <f>'SAME R Results'!AX23</f>
        <v>4.7176113333333332</v>
      </c>
      <c r="BF6" s="827">
        <f>'SAME R Results'!AY23</f>
        <v>69755</v>
      </c>
      <c r="BG6" s="784">
        <f>'SAME R Results'!AZ23</f>
        <v>0.16317759999999998</v>
      </c>
      <c r="BH6" s="784">
        <f>'SAME R Results'!BA23</f>
        <v>8.2000000000000003E-2</v>
      </c>
      <c r="BI6" s="789"/>
      <c r="BJ6" s="784">
        <f>'SAME R Results'!BB23</f>
        <v>5.4066500000000008</v>
      </c>
      <c r="BK6" s="784">
        <f>'SAME R Results'!BC23</f>
        <v>0.88385966666666693</v>
      </c>
      <c r="BL6" s="784">
        <f>'SAME R Results'!BD23</f>
        <v>2754038.3947668634</v>
      </c>
      <c r="BM6" s="784">
        <f>'SAME R Results'!BE23</f>
        <v>161.3363291840426</v>
      </c>
      <c r="BN6" s="784">
        <f>'SAME R Results'!BF23</f>
        <v>5.3064504999999998E-2</v>
      </c>
      <c r="BO6" s="784">
        <f>'SAME R Results'!BG23</f>
        <v>2.0294399999999994E-2</v>
      </c>
      <c r="BP6" s="789"/>
      <c r="BQ6" s="784">
        <f>'SAME R Results'!BH23</f>
        <v>2.4329925000000006</v>
      </c>
      <c r="BR6" s="817">
        <f>'SAME R Results'!BI23</f>
        <v>5.8581728377719348E-2</v>
      </c>
      <c r="BS6" s="841">
        <f>'SAME R Results'!BJ23</f>
        <v>0.10591592684287916</v>
      </c>
      <c r="BT6" s="817">
        <f>'SAME R Results'!BL23</f>
        <v>2.6147363312046679</v>
      </c>
      <c r="BU6" s="817">
        <f>'SAME R Results'!BM23</f>
        <v>2.1588164423810263</v>
      </c>
      <c r="BV6" s="817">
        <f>'SAME R Results'!BN23</f>
        <v>4.3567499587897025E-2</v>
      </c>
      <c r="BW6" s="784">
        <f>'SAME R Results'!BO23</f>
        <v>2754038.3947668634</v>
      </c>
      <c r="BX6" s="784">
        <f>'SAME R Results'!BP23</f>
        <v>2712395.8553846772</v>
      </c>
      <c r="BY6" s="784">
        <f>'SAME R Results'!BQ23</f>
        <v>2478011.7277446347</v>
      </c>
      <c r="BZ6" s="784">
        <f>'SAME R Results'!BR23</f>
        <v>161.3363291840426</v>
      </c>
      <c r="CA6" s="784">
        <f>'SAME R Results'!BS23</f>
        <v>0.19618655479593955</v>
      </c>
      <c r="CB6" s="784">
        <f>'SAME R Results'!BT23</f>
        <v>0.45</v>
      </c>
      <c r="CC6" s="784">
        <f>'SAME R Results'!BV23</f>
        <v>1</v>
      </c>
      <c r="CD6" s="784">
        <f>'SAME R Results'!BW23</f>
        <v>1.42</v>
      </c>
      <c r="CE6" s="26"/>
    </row>
    <row r="7" spans="1:83" s="2" customFormat="1" ht="16.5" customHeight="1" x14ac:dyDescent="0.25">
      <c r="A7" s="780">
        <v>2</v>
      </c>
      <c r="B7" s="784">
        <f>'SAME R Results'!A43</f>
        <v>5</v>
      </c>
      <c r="C7" s="831" t="str">
        <f>'SAME R Results'!B43</f>
        <v>Kapton</v>
      </c>
      <c r="D7" s="784" t="str">
        <f>'SAME R Results'!C43</f>
        <v>K04</v>
      </c>
      <c r="E7" s="784" t="str">
        <f>'SAME R Results'!D43</f>
        <v>26 K</v>
      </c>
      <c r="F7" s="784">
        <f>'SAME R Results'!E43</f>
        <v>1</v>
      </c>
      <c r="G7" s="784">
        <f>'SAME R Results'!F43</f>
        <v>73</v>
      </c>
      <c r="H7" s="785" t="str">
        <f>'SAME R Results'!G43</f>
        <v>Baseline Aging</v>
      </c>
      <c r="I7" s="784">
        <f>'SAME R Results'!H43</f>
        <v>238</v>
      </c>
      <c r="J7" s="786">
        <f>'SAME R Results'!I43</f>
        <v>40416</v>
      </c>
      <c r="K7" s="784">
        <f>'SAME R Results'!J43</f>
        <v>0</v>
      </c>
      <c r="L7" s="788"/>
      <c r="M7" s="788"/>
      <c r="N7" s="863">
        <f>'SAME R Results'!K43</f>
        <v>8.1</v>
      </c>
      <c r="O7" s="862">
        <f>'SAME R Results'!L43</f>
        <v>1.38</v>
      </c>
      <c r="P7" s="863">
        <f>'SAME R Results'!M43</f>
        <v>60</v>
      </c>
      <c r="Q7" s="863">
        <f>'SAME R Results'!N43</f>
        <v>11</v>
      </c>
      <c r="R7" s="863">
        <f>'SAME R Results'!O43</f>
        <v>8</v>
      </c>
      <c r="S7" s="863" t="str">
        <f>'SAME R Results'!P43</f>
        <v>n</v>
      </c>
      <c r="T7" s="863">
        <f>'SAME R Results'!Q43</f>
        <v>0</v>
      </c>
      <c r="U7" s="863">
        <f>'SAME R Results'!R43</f>
        <v>33.285714285714285</v>
      </c>
      <c r="V7" s="784" t="str">
        <f>'SAME R Results'!S43</f>
        <v>y</v>
      </c>
      <c r="W7" s="784">
        <f>'SAME R Results'!T43</f>
        <v>60</v>
      </c>
      <c r="X7" s="784" t="str">
        <f>'SAME R Results'!U43</f>
        <v>n</v>
      </c>
      <c r="Y7" s="784" t="str">
        <f>'SAME R Results'!V43</f>
        <v>y</v>
      </c>
      <c r="Z7" s="784" t="str">
        <f>'SAME R Results'!W43</f>
        <v>y</v>
      </c>
      <c r="AA7" s="784" t="str">
        <f>'SAME R Results'!X43</f>
        <v>n</v>
      </c>
      <c r="AB7" s="784" t="str">
        <f>'SAME R Results'!Y43</f>
        <v>n</v>
      </c>
      <c r="AC7" s="789"/>
      <c r="AD7" s="784" t="str">
        <f>'SAME R Results'!Z43</f>
        <v>y</v>
      </c>
      <c r="AE7" s="784">
        <f>'SAME R Results'!AA43</f>
        <v>10</v>
      </c>
      <c r="AF7" s="784" t="str">
        <f>'SAME R Results'!AB43</f>
        <v>y</v>
      </c>
      <c r="AG7" s="817">
        <f>'SAME R Results'!AC43</f>
        <v>3.852706928546E-2</v>
      </c>
      <c r="AH7" s="819">
        <f>'SAME R Results'!AD43</f>
        <v>0</v>
      </c>
      <c r="AI7" s="784">
        <f>'SAME R Results'!AE43</f>
        <v>58</v>
      </c>
      <c r="AJ7" s="784">
        <f>'SAME R Results'!AF43</f>
        <v>480</v>
      </c>
      <c r="AK7" s="784">
        <f>'SAME R Results'!AG43</f>
        <v>0</v>
      </c>
      <c r="AL7" s="784" t="str">
        <f>'SAME R Results'!AH43</f>
        <v>n</v>
      </c>
      <c r="AM7" s="784" t="str">
        <f>'SAME R Results'!AI43</f>
        <v>y</v>
      </c>
      <c r="AN7" s="784" t="str">
        <f>'SAME R Results'!AJ43</f>
        <v>y</v>
      </c>
      <c r="AO7" s="784" t="str">
        <f>'SAME R Results'!AK43</f>
        <v>n</v>
      </c>
      <c r="AP7" s="784" t="str">
        <f>'SAME R Results'!AL43</f>
        <v>n</v>
      </c>
      <c r="AQ7" s="784" t="str">
        <f>'SAME R Results'!AM43</f>
        <v>y</v>
      </c>
      <c r="AR7" s="817">
        <f>'SAME R Results'!AN43</f>
        <v>3.852706928546E-2</v>
      </c>
      <c r="AS7" s="819">
        <f>'SAME R Results'!AO43</f>
        <v>0</v>
      </c>
      <c r="AT7" s="784">
        <f>'SAME R Results'!AP43</f>
        <v>0</v>
      </c>
      <c r="AU7" s="789"/>
      <c r="AV7" s="821">
        <f>'SAME R Results'!AQ43</f>
        <v>0</v>
      </c>
      <c r="AW7" s="821">
        <f>'SAME R Results'!AR43</f>
        <v>0.43725589999999998</v>
      </c>
      <c r="AX7" s="821">
        <f>'SAME R Results'!AS43</f>
        <v>0</v>
      </c>
      <c r="AY7" s="821">
        <f>'SAME R Results'!AT43</f>
        <v>0</v>
      </c>
      <c r="AZ7" s="824"/>
      <c r="BA7" s="824"/>
      <c r="BB7" s="821">
        <f>'SAME R Results'!AU43</f>
        <v>5.1956175000000007E-2</v>
      </c>
      <c r="BC7" s="821">
        <f>'SAME R Results'!AV43</f>
        <v>3.2562264999999993E-2</v>
      </c>
      <c r="BD7" s="821">
        <f>'SAME R Results'!AW43</f>
        <v>5.6292564999999994</v>
      </c>
      <c r="BE7" s="821">
        <f>'SAME R Results'!AX43</f>
        <v>4.7853700000000003</v>
      </c>
      <c r="BF7" s="827">
        <f>'SAME R Results'!AY43</f>
        <v>66274.5</v>
      </c>
      <c r="BG7" s="784">
        <f>'SAME R Results'!AZ43</f>
        <v>0.12284855000000001</v>
      </c>
      <c r="BH7" s="784">
        <f>'SAME R Results'!BA43</f>
        <v>8.7844829999999985E-2</v>
      </c>
      <c r="BI7" s="789"/>
      <c r="BJ7" s="784">
        <f>'SAME R Results'!BB43</f>
        <v>3.0072999999999999</v>
      </c>
      <c r="BK7" s="784">
        <f>'SAME R Results'!BC43</f>
        <v>0.8438864999999991</v>
      </c>
      <c r="BL7" s="784">
        <f>'SAME R Results'!BD43</f>
        <v>2604648.3618304073</v>
      </c>
      <c r="BM7" s="784">
        <f>'SAME R Results'!BE43</f>
        <v>153.1074447736288</v>
      </c>
      <c r="BN7" s="784">
        <f>'SAME R Results'!BF43</f>
        <v>1.9393910000000014E-2</v>
      </c>
      <c r="BO7" s="784">
        <f>'SAME R Results'!BG43</f>
        <v>8.7509300000000075E-3</v>
      </c>
      <c r="BP7" s="789"/>
      <c r="BQ7" s="784">
        <f>'SAME R Results'!BH43</f>
        <v>1.3532850000000001</v>
      </c>
      <c r="BR7" s="817">
        <f>'SAME R Results'!BI43</f>
        <v>5.8782385759754953E-2</v>
      </c>
      <c r="BS7" s="817">
        <f>'SAME R Results'!BJ43</f>
        <v>8.8739654555589506E-2</v>
      </c>
      <c r="BT7" s="817">
        <f>'SAME R Results'!BL43</f>
        <v>2.2162113055412394</v>
      </c>
      <c r="BU7" s="817">
        <f>'SAME R Results'!BM43</f>
        <v>1.8998345130936856</v>
      </c>
      <c r="BV7" s="817">
        <f>'SAME R Results'!BN43</f>
        <v>4.7842288526491916E-2</v>
      </c>
      <c r="BW7" s="784">
        <f>'SAME R Results'!BO43</f>
        <v>2604648.3618304073</v>
      </c>
      <c r="BX7" s="784">
        <f>'SAME R Results'!BP43</f>
        <v>2565083.6212915974</v>
      </c>
      <c r="BY7" s="784">
        <f>'SAME R Results'!BQ43</f>
        <v>2348381.5166391456</v>
      </c>
      <c r="BZ7" s="784">
        <f>'SAME R Results'!BR43</f>
        <v>153.1074447736288</v>
      </c>
      <c r="CA7" s="784">
        <f>'SAME R Results'!BS43</f>
        <v>0.18731388173665964</v>
      </c>
      <c r="CB7" s="784">
        <f>'SAME R Results'!BT43</f>
        <v>0.45</v>
      </c>
      <c r="CC7" s="784">
        <f>'SAME R Results'!BV43</f>
        <v>1</v>
      </c>
      <c r="CD7" s="784">
        <f>'SAME R Results'!BW43</f>
        <v>1.42</v>
      </c>
      <c r="CE7" s="26"/>
    </row>
    <row r="8" spans="1:83" s="2" customFormat="1" ht="16.5" customHeight="1" x14ac:dyDescent="0.25">
      <c r="A8" s="780">
        <v>2</v>
      </c>
      <c r="B8" s="784" t="str">
        <f>'SAME R Results'!A80</f>
        <v>8(4)</v>
      </c>
      <c r="C8" s="831" t="str">
        <f>'SAME R Results'!B80</f>
        <v>Kapton</v>
      </c>
      <c r="D8" s="784" t="str">
        <f>'SAME R Results'!C80</f>
        <v>K09</v>
      </c>
      <c r="E8" s="784" t="str">
        <f>'SAME R Results'!D80</f>
        <v>45 K</v>
      </c>
      <c r="F8" s="784">
        <f>'SAME R Results'!E80</f>
        <v>0</v>
      </c>
      <c r="G8" s="784">
        <f>'SAME R Results'!F80</f>
        <v>92</v>
      </c>
      <c r="H8" s="785" t="str">
        <f>'SAME R Results'!G80</f>
        <v>Baseline STS det</v>
      </c>
      <c r="I8" s="784">
        <f>'SAME R Results'!H80</f>
        <v>250</v>
      </c>
      <c r="J8" s="786">
        <f>'SAME R Results'!I80</f>
        <v>40428.354166666664</v>
      </c>
      <c r="K8" s="784">
        <f>'SAME R Results'!J80</f>
        <v>0</v>
      </c>
      <c r="L8" s="788"/>
      <c r="M8" s="788"/>
      <c r="N8" s="863">
        <f>'SAME R Results'!K80</f>
        <v>8.1</v>
      </c>
      <c r="O8" s="862">
        <f>'SAME R Results'!L80</f>
        <v>1.38</v>
      </c>
      <c r="P8" s="863">
        <f>'SAME R Results'!M80</f>
        <v>60</v>
      </c>
      <c r="Q8" s="863">
        <f>'SAME R Results'!N80</f>
        <v>11</v>
      </c>
      <c r="R8" s="863">
        <f>'SAME R Results'!O80</f>
        <v>8</v>
      </c>
      <c r="S8" s="863" t="str">
        <f>'SAME R Results'!P80</f>
        <v>n</v>
      </c>
      <c r="T8" s="863" t="str">
        <f>'SAME R Results'!Q80</f>
        <v>n</v>
      </c>
      <c r="U8" s="863">
        <f>'SAME R Results'!R80</f>
        <v>35.285714285714285</v>
      </c>
      <c r="V8" s="784" t="str">
        <f>'SAME R Results'!S80</f>
        <v>n</v>
      </c>
      <c r="W8" s="784">
        <f>'SAME R Results'!T80</f>
        <v>0</v>
      </c>
      <c r="X8" s="784" t="str">
        <f>'SAME R Results'!U80</f>
        <v>y</v>
      </c>
      <c r="Y8" s="784" t="str">
        <f>'SAME R Results'!V80</f>
        <v>n</v>
      </c>
      <c r="Z8" s="784" t="str">
        <f>'SAME R Results'!W80</f>
        <v>y</v>
      </c>
      <c r="AA8" s="784" t="str">
        <f>'SAME R Results'!X80</f>
        <v>n</v>
      </c>
      <c r="AB8" s="784" t="str">
        <f>'SAME R Results'!Y80</f>
        <v>n</v>
      </c>
      <c r="AC8" s="789"/>
      <c r="AD8" s="784" t="str">
        <f>'SAME R Results'!Z80</f>
        <v>y</v>
      </c>
      <c r="AE8" s="784">
        <f>'SAME R Results'!AA80</f>
        <v>10</v>
      </c>
      <c r="AF8" s="784" t="str">
        <f>'SAME R Results'!AB80</f>
        <v>y</v>
      </c>
      <c r="AG8" s="817">
        <f>'SAME R Results'!AC80</f>
        <v>3.852706928546E-2</v>
      </c>
      <c r="AH8" s="819">
        <f>'SAME R Results'!AD80</f>
        <v>0</v>
      </c>
      <c r="AI8" s="784">
        <f>'SAME R Results'!AE80</f>
        <v>0</v>
      </c>
      <c r="AJ8" s="784">
        <f>'SAME R Results'!AF80</f>
        <v>0</v>
      </c>
      <c r="AK8" s="784">
        <f>'SAME R Results'!AG80</f>
        <v>0</v>
      </c>
      <c r="AL8" s="784">
        <f>'SAME R Results'!AH80</f>
        <v>0</v>
      </c>
      <c r="AM8" s="784">
        <f>'SAME R Results'!AI80</f>
        <v>0</v>
      </c>
      <c r="AN8" s="784">
        <f>'SAME R Results'!AJ80</f>
        <v>0</v>
      </c>
      <c r="AO8" s="784">
        <f>'SAME R Results'!AK80</f>
        <v>0</v>
      </c>
      <c r="AP8" s="784">
        <f>'SAME R Results'!AL80</f>
        <v>0</v>
      </c>
      <c r="AQ8" s="784">
        <f>'SAME R Results'!AM80</f>
        <v>0</v>
      </c>
      <c r="AR8" s="817">
        <f>'SAME R Results'!AN80</f>
        <v>0</v>
      </c>
      <c r="AS8" s="819">
        <f>'SAME R Results'!AO80</f>
        <v>0</v>
      </c>
      <c r="AT8" s="784">
        <f>'SAME R Results'!AP80</f>
        <v>0</v>
      </c>
      <c r="AU8" s="789"/>
      <c r="AV8" s="821">
        <f>'SAME R Results'!AQ80</f>
        <v>0</v>
      </c>
      <c r="AW8" s="821">
        <f>'SAME R Results'!AR80</f>
        <v>0.74995434999999999</v>
      </c>
      <c r="AX8" s="821">
        <f>'SAME R Results'!AS80</f>
        <v>4.9005890000000001</v>
      </c>
      <c r="AY8" s="821">
        <f>'SAME R Results'!AT80</f>
        <v>5.1032875000000004</v>
      </c>
      <c r="AZ8" s="824"/>
      <c r="BA8" s="824"/>
      <c r="BB8" s="821">
        <f>'SAME R Results'!AU80</f>
        <v>0</v>
      </c>
      <c r="BC8" s="821">
        <f>'SAME R Results'!AV80</f>
        <v>0</v>
      </c>
      <c r="BD8" s="821">
        <f>'SAME R Results'!AW80</f>
        <v>5.1792145000000005</v>
      </c>
      <c r="BE8" s="821">
        <f>'SAME R Results'!AX80</f>
        <v>4.6861270000000008</v>
      </c>
      <c r="BF8" s="827">
        <f>'SAME R Results'!AY80</f>
        <v>45460</v>
      </c>
      <c r="BG8" s="784">
        <f>'SAME R Results'!AZ80</f>
        <v>0</v>
      </c>
      <c r="BH8" s="784">
        <f>'SAME R Results'!BA80</f>
        <v>0</v>
      </c>
      <c r="BI8" s="789"/>
      <c r="BJ8" s="784">
        <f>'SAME R Results'!BB80</f>
        <v>3.8962500000000002</v>
      </c>
      <c r="BK8" s="784">
        <f>'SAME R Results'!BC80</f>
        <v>0.49308749999999968</v>
      </c>
      <c r="BL8" s="784">
        <f>'SAME R Results'!BD80</f>
        <v>1737499.3852767106</v>
      </c>
      <c r="BM8" s="784">
        <f>'SAME R Results'!BE80</f>
        <v>85.146338022144931</v>
      </c>
      <c r="BN8" s="784">
        <f>'SAME R Results'!BF80</f>
        <v>0</v>
      </c>
      <c r="BO8" s="784">
        <f>'SAME R Results'!BG80</f>
        <v>0</v>
      </c>
      <c r="BP8" s="789"/>
      <c r="BQ8" s="784">
        <f>'SAME R Results'!BH80</f>
        <v>1.7533125000000001</v>
      </c>
      <c r="BR8" s="817">
        <f>'SAME R Results'!BI80</f>
        <v>4.9005103969337348E-2</v>
      </c>
      <c r="BS8" s="817">
        <f>'SAME R Results'!BJ80</f>
        <v>0.1107174056889626</v>
      </c>
      <c r="BT8" s="817">
        <f>'SAME R Results'!BL80</f>
        <v>0</v>
      </c>
      <c r="BU8" s="817">
        <f>'SAME R Results'!BM80</f>
        <v>2.4665116237361828</v>
      </c>
      <c r="BV8" s="817">
        <f>'SAME R Results'!BN80</f>
        <v>3.2602734095945066E-2</v>
      </c>
      <c r="BW8" s="784">
        <f>'SAME R Results'!BO80</f>
        <v>1737499.3852767106</v>
      </c>
      <c r="BX8" s="784">
        <f>'SAME R Results'!BP80</f>
        <v>1710360.5444722641</v>
      </c>
      <c r="BY8" s="784">
        <f>'SAME R Results'!BQ80</f>
        <v>1586277.0445159313</v>
      </c>
      <c r="BZ8" s="784">
        <f>'SAME R Results'!BR80</f>
        <v>85.146338022144931</v>
      </c>
      <c r="CA8" s="784">
        <f>'SAME R Results'!BS80</f>
        <v>0.10944852614756274</v>
      </c>
      <c r="CB8" s="784">
        <f>'SAME R Results'!BT80</f>
        <v>0.45</v>
      </c>
      <c r="CC8" s="784">
        <f>'SAME R Results'!BV80</f>
        <v>1</v>
      </c>
      <c r="CD8" s="784">
        <f>'SAME R Results'!BW80</f>
        <v>1.42</v>
      </c>
      <c r="CE8" s="26"/>
    </row>
    <row r="9" spans="1:83" s="2" customFormat="1" ht="16.5" customHeight="1" x14ac:dyDescent="0.25">
      <c r="A9" s="780">
        <v>2</v>
      </c>
      <c r="B9" s="784">
        <f>'SAME R Results'!A6</f>
        <v>1</v>
      </c>
      <c r="C9" s="831" t="str">
        <f>'SAME R Results'!B6</f>
        <v>Kapton</v>
      </c>
      <c r="D9" s="784" t="str">
        <f>'SAME R Results'!C6</f>
        <v>K01</v>
      </c>
      <c r="E9" s="784" t="str">
        <f>'SAME R Results'!D6</f>
        <v>4K</v>
      </c>
      <c r="F9" s="784">
        <f>'SAME R Results'!E6</f>
        <v>4</v>
      </c>
      <c r="G9" s="784">
        <f>'SAME R Results'!F6</f>
        <v>51</v>
      </c>
      <c r="H9" s="785" t="str">
        <f>'SAME R Results'!G6</f>
        <v>Baseline new formula</v>
      </c>
      <c r="I9" s="784" t="str">
        <f>'SAME R Results'!H6</f>
        <v>202 12:00</v>
      </c>
      <c r="J9" s="786">
        <f>'SAME R Results'!I6</f>
        <v>40380.333333333336</v>
      </c>
      <c r="K9" s="784">
        <f>'SAME R Results'!J6</f>
        <v>0</v>
      </c>
      <c r="L9" s="788"/>
      <c r="M9" s="788"/>
      <c r="N9" s="863">
        <f>'SAME R Results'!K6</f>
        <v>8.1</v>
      </c>
      <c r="O9" s="862">
        <f>'SAME R Results'!L6</f>
        <v>1.38</v>
      </c>
      <c r="P9" s="863">
        <f>'SAME R Results'!M6</f>
        <v>60</v>
      </c>
      <c r="Q9" s="863">
        <f>'SAME R Results'!N6</f>
        <v>11</v>
      </c>
      <c r="R9" s="863">
        <f>'SAME R Results'!O6</f>
        <v>8</v>
      </c>
      <c r="S9" s="863" t="str">
        <f>'SAME R Results'!P6</f>
        <v>n</v>
      </c>
      <c r="T9" s="863">
        <f>'SAME R Results'!Q6</f>
        <v>0</v>
      </c>
      <c r="U9" s="863">
        <f>'SAME R Results'!R6</f>
        <v>38.142857142857146</v>
      </c>
      <c r="V9" s="784" t="str">
        <f>'SAME R Results'!S6</f>
        <v>y</v>
      </c>
      <c r="W9" s="784" t="str">
        <f>'SAME R Results'!T6</f>
        <v>?</v>
      </c>
      <c r="X9" s="784" t="str">
        <f>'SAME R Results'!U6</f>
        <v>n</v>
      </c>
      <c r="Y9" s="784" t="str">
        <f>'SAME R Results'!V6</f>
        <v>y</v>
      </c>
      <c r="Z9" s="784" t="str">
        <f>'SAME R Results'!W6</f>
        <v>y</v>
      </c>
      <c r="AA9" s="784" t="str">
        <f>'SAME R Results'!X6</f>
        <v>n</v>
      </c>
      <c r="AB9" s="784" t="str">
        <f>'SAME R Results'!Y6</f>
        <v>n</v>
      </c>
      <c r="AC9" s="789"/>
      <c r="AD9" s="784" t="str">
        <f>'SAME R Results'!Z6</f>
        <v>y</v>
      </c>
      <c r="AE9" s="784">
        <f>'SAME R Results'!AA6</f>
        <v>10</v>
      </c>
      <c r="AF9" s="784" t="str">
        <f>'SAME R Results'!AB6</f>
        <v>y</v>
      </c>
      <c r="AG9" s="817">
        <f>'SAME R Results'!AC6</f>
        <v>3.852706928546E-2</v>
      </c>
      <c r="AH9" s="819">
        <f>'SAME R Results'!AD6</f>
        <v>0</v>
      </c>
      <c r="AI9" s="784">
        <f>'SAME R Results'!AE6</f>
        <v>0</v>
      </c>
      <c r="AJ9" s="784">
        <f>'SAME R Results'!AF6</f>
        <v>180</v>
      </c>
      <c r="AK9" s="784">
        <f>'SAME R Results'!AG6</f>
        <v>0</v>
      </c>
      <c r="AL9" s="784" t="str">
        <f>'SAME R Results'!AH6</f>
        <v>n</v>
      </c>
      <c r="AM9" s="784" t="str">
        <f>'SAME R Results'!AI6</f>
        <v>y</v>
      </c>
      <c r="AN9" s="784" t="str">
        <f>'SAME R Results'!AJ6</f>
        <v>y</v>
      </c>
      <c r="AO9" s="784" t="str">
        <f>'SAME R Results'!AK6</f>
        <v>n</v>
      </c>
      <c r="AP9" s="784" t="str">
        <f>'SAME R Results'!AL6</f>
        <v>n</v>
      </c>
      <c r="AQ9" s="784" t="str">
        <f>'SAME R Results'!AM6</f>
        <v>y</v>
      </c>
      <c r="AR9" s="817">
        <f>'SAME R Results'!AN6</f>
        <v>3.852706928546E-2</v>
      </c>
      <c r="AS9" s="819">
        <f>'SAME R Results'!AO6</f>
        <v>0</v>
      </c>
      <c r="AT9" s="784">
        <f>'SAME R Results'!AP6</f>
        <v>0</v>
      </c>
      <c r="AU9" s="789"/>
      <c r="AV9" s="821">
        <f>'SAME R Results'!AQ6</f>
        <v>0</v>
      </c>
      <c r="AW9" s="821">
        <f>'SAME R Results'!AR6</f>
        <v>0.4175567</v>
      </c>
      <c r="AX9" s="821">
        <f>'SAME R Results'!AS6</f>
        <v>0</v>
      </c>
      <c r="AY9" s="821">
        <f>'SAME R Results'!AT6</f>
        <v>0</v>
      </c>
      <c r="AZ9" s="824"/>
      <c r="BA9" s="824"/>
      <c r="BB9" s="821">
        <f>'SAME R Results'!AU6</f>
        <v>5.9158320000000007E-2</v>
      </c>
      <c r="BC9" s="821">
        <f>'SAME R Results'!AV6</f>
        <v>2.5772090000000004E-2</v>
      </c>
      <c r="BD9" s="821">
        <f>'SAME R Results'!AW6</f>
        <v>5.2833100000000002</v>
      </c>
      <c r="BE9" s="821">
        <f>'SAME R Results'!AX6</f>
        <v>4.6948999999999996</v>
      </c>
      <c r="BF9" s="827">
        <f>'SAME R Results'!AY6</f>
        <v>47624.95</v>
      </c>
      <c r="BG9" s="784">
        <f>'SAME R Results'!AZ6</f>
        <v>0.12976084999999998</v>
      </c>
      <c r="BH9" s="784">
        <f>'SAME R Results'!BA6</f>
        <v>7.8816036857303803E-2</v>
      </c>
      <c r="BI9" s="789"/>
      <c r="BJ9" s="784">
        <f>'SAME R Results'!BB6</f>
        <v>2.7621500000000001</v>
      </c>
      <c r="BK9" s="784">
        <f>'SAME R Results'!BC6</f>
        <v>0.58841000000000054</v>
      </c>
      <c r="BL9" s="784">
        <f>'SAME R Results'!BD6</f>
        <v>1825597.0139817814</v>
      </c>
      <c r="BM9" s="784">
        <f>'SAME R Results'!BE6</f>
        <v>102.91459773449184</v>
      </c>
      <c r="BN9" s="784">
        <f>'SAME R Results'!BF6</f>
        <v>3.3386230000000003E-2</v>
      </c>
      <c r="BO9" s="784">
        <f>'SAME R Results'!BG6</f>
        <v>1.2736203285674045E-2</v>
      </c>
      <c r="BP9" s="789"/>
      <c r="BQ9" s="784">
        <f>'SAME R Results'!BH6</f>
        <v>1.2429675</v>
      </c>
      <c r="BR9" s="817">
        <f>'SAME R Results'!BI6</f>
        <v>5.6373119010545703E-2</v>
      </c>
      <c r="BS9" s="817">
        <f>'SAME R Results'!BJ6</f>
        <v>9.7108213230960166E-2</v>
      </c>
      <c r="BT9" s="817">
        <f>'SAME R Results'!BL6</f>
        <v>2.6213644090899169</v>
      </c>
      <c r="BU9" s="817">
        <f>'SAME R Results'!BM6</f>
        <v>2.090599137468832</v>
      </c>
      <c r="BV9" s="817">
        <f>'SAME R Results'!BN6</f>
        <v>4.2951675961784321E-2</v>
      </c>
      <c r="BW9" s="784">
        <f>'SAME R Results'!BO6</f>
        <v>1825597.0139817814</v>
      </c>
      <c r="BX9" s="784">
        <f>'SAME R Results'!BP6</f>
        <v>1797165.7351351089</v>
      </c>
      <c r="BY9" s="784">
        <f>'SAME R Results'!BQ6</f>
        <v>1664496.7968457509</v>
      </c>
      <c r="BZ9" s="784">
        <f>'SAME R Results'!BR6</f>
        <v>102.91459773449184</v>
      </c>
      <c r="CA9" s="784">
        <f>'SAME R Results'!BS6</f>
        <v>0.13060685430169594</v>
      </c>
      <c r="CB9" s="784">
        <f>'SAME R Results'!BT6</f>
        <v>0.45</v>
      </c>
      <c r="CC9" s="784">
        <f>'SAME R Results'!BV6</f>
        <v>1</v>
      </c>
      <c r="CD9" s="784">
        <f>'SAME R Results'!BW6</f>
        <v>1.42</v>
      </c>
      <c r="CE9" s="26"/>
    </row>
    <row r="10" spans="1:83" s="2" customFormat="1" ht="16.5" customHeight="1" x14ac:dyDescent="0.25">
      <c r="A10" s="780">
        <v>2</v>
      </c>
      <c r="B10" s="784" t="str">
        <f>'SAME R Results'!A122</f>
        <v>11(4)</v>
      </c>
      <c r="C10" s="831" t="str">
        <f>'SAME R Results'!B122</f>
        <v>Kapton</v>
      </c>
      <c r="D10" s="784" t="str">
        <f>'SAME R Results'!C122</f>
        <v>K16</v>
      </c>
      <c r="E10" s="784" t="str">
        <f>'SAME R Results'!D122</f>
        <v>67 K</v>
      </c>
      <c r="F10" s="784">
        <f>'SAME R Results'!E122</f>
        <v>0</v>
      </c>
      <c r="G10" s="784">
        <f>'SAME R Results'!F122</f>
        <v>114</v>
      </c>
      <c r="H10" s="785" t="str">
        <f>'SAME R Results'!G122</f>
        <v>low flow run w STS no Ptrak</v>
      </c>
      <c r="I10" s="784">
        <f>'SAME R Results'!H122</f>
        <v>253</v>
      </c>
      <c r="J10" s="786">
        <f>'SAME R Results'!I122</f>
        <v>40430.305555555555</v>
      </c>
      <c r="K10" s="784">
        <f>'SAME R Results'!J122</f>
        <v>0</v>
      </c>
      <c r="L10" s="788"/>
      <c r="M10" s="788"/>
      <c r="N10" s="784">
        <f>'SAME R Results'!K122</f>
        <v>2</v>
      </c>
      <c r="O10" s="793">
        <f>'SAME R Results'!L122</f>
        <v>1.43</v>
      </c>
      <c r="P10" s="784">
        <f>'SAME R Results'!M122</f>
        <v>60</v>
      </c>
      <c r="Q10" s="784">
        <f>'SAME R Results'!N122</f>
        <v>11</v>
      </c>
      <c r="R10" s="784">
        <f>'SAME R Results'!O122</f>
        <v>8</v>
      </c>
      <c r="S10" s="784" t="str">
        <f>'SAME R Results'!P122</f>
        <v>n</v>
      </c>
      <c r="T10" s="784" t="str">
        <f>'SAME R Results'!Q122</f>
        <v>n</v>
      </c>
      <c r="U10" s="784">
        <f>'SAME R Results'!R122</f>
        <v>28.285714285714285</v>
      </c>
      <c r="V10" s="784" t="str">
        <f>'SAME R Results'!S122</f>
        <v>n</v>
      </c>
      <c r="W10" s="784">
        <f>'SAME R Results'!T122</f>
        <v>0</v>
      </c>
      <c r="X10" s="784" t="str">
        <f>'SAME R Results'!U122</f>
        <v>y</v>
      </c>
      <c r="Y10" s="784" t="str">
        <f>'SAME R Results'!V122</f>
        <v>n</v>
      </c>
      <c r="Z10" s="784" t="str">
        <f>'SAME R Results'!W122</f>
        <v>y</v>
      </c>
      <c r="AA10" s="784" t="str">
        <f>'SAME R Results'!X122</f>
        <v>n</v>
      </c>
      <c r="AB10" s="784" t="str">
        <f>'SAME R Results'!Y122</f>
        <v>n</v>
      </c>
      <c r="AC10" s="789"/>
      <c r="AD10" s="784" t="str">
        <f>'SAME R Results'!Z122</f>
        <v>y</v>
      </c>
      <c r="AE10" s="784">
        <f>'SAME R Results'!AA122</f>
        <v>10</v>
      </c>
      <c r="AF10" s="784" t="str">
        <f>'SAME R Results'!AB122</f>
        <v>y</v>
      </c>
      <c r="AG10" s="817">
        <f>'SAME R Results'!AC122</f>
        <v>3.852706928546E-2</v>
      </c>
      <c r="AH10" s="819">
        <f>'SAME R Results'!AD122</f>
        <v>0</v>
      </c>
      <c r="AI10" s="784">
        <f>'SAME R Results'!AE122</f>
        <v>0</v>
      </c>
      <c r="AJ10" s="784">
        <f>'SAME R Results'!AF122</f>
        <v>0</v>
      </c>
      <c r="AK10" s="784">
        <f>'SAME R Results'!AG122</f>
        <v>0</v>
      </c>
      <c r="AL10" s="784">
        <f>'SAME R Results'!AH122</f>
        <v>0</v>
      </c>
      <c r="AM10" s="784">
        <f>'SAME R Results'!AI122</f>
        <v>0</v>
      </c>
      <c r="AN10" s="784">
        <f>'SAME R Results'!AJ122</f>
        <v>0</v>
      </c>
      <c r="AO10" s="784">
        <f>'SAME R Results'!AK122</f>
        <v>0</v>
      </c>
      <c r="AP10" s="784">
        <f>'SAME R Results'!AL122</f>
        <v>0</v>
      </c>
      <c r="AQ10" s="784">
        <f>'SAME R Results'!AM122</f>
        <v>0</v>
      </c>
      <c r="AR10" s="817">
        <f>'SAME R Results'!AN122</f>
        <v>0</v>
      </c>
      <c r="AS10" s="819">
        <f>'SAME R Results'!AO122</f>
        <v>0</v>
      </c>
      <c r="AT10" s="784">
        <f>'SAME R Results'!AP122</f>
        <v>0</v>
      </c>
      <c r="AU10" s="789"/>
      <c r="AV10" s="821">
        <f>'SAME R Results'!AQ122</f>
        <v>0</v>
      </c>
      <c r="AW10" s="821">
        <f>'SAME R Results'!AR122</f>
        <v>0.76524354999999988</v>
      </c>
      <c r="AX10" s="821">
        <f>'SAME R Results'!AS122</f>
        <v>4.9595634999999998</v>
      </c>
      <c r="AY10" s="821">
        <f>'SAME R Results'!AT122</f>
        <v>5.1737520000000021</v>
      </c>
      <c r="AZ10" s="824"/>
      <c r="BA10" s="824"/>
      <c r="BB10" s="821">
        <f>'SAME R Results'!AU122</f>
        <v>0</v>
      </c>
      <c r="BC10" s="821">
        <f>'SAME R Results'!AV122</f>
        <v>0</v>
      </c>
      <c r="BD10" s="821">
        <f>'SAME R Results'!AW122</f>
        <v>5.1720425000000008</v>
      </c>
      <c r="BE10" s="821">
        <f>'SAME R Results'!AX122</f>
        <v>4.7013859999999994</v>
      </c>
      <c r="BF10" s="827" t="str">
        <f>'SAME R Results'!AY122</f>
        <v>n/a</v>
      </c>
      <c r="BG10" s="784">
        <f>'SAME R Results'!AZ122</f>
        <v>0</v>
      </c>
      <c r="BH10" s="784">
        <f>'SAME R Results'!BA122</f>
        <v>0</v>
      </c>
      <c r="BI10" s="789"/>
      <c r="BJ10" s="784">
        <f>'SAME R Results'!BB122</f>
        <v>5.2118999999999991</v>
      </c>
      <c r="BK10" s="784">
        <f>'SAME R Results'!BC122</f>
        <v>0.47065650000000137</v>
      </c>
      <c r="BL10" s="784" t="e">
        <f>'SAME R Results'!BD122</f>
        <v>#VALUE!</v>
      </c>
      <c r="BM10" s="784">
        <f>'SAME R Results'!BE122</f>
        <v>81.033945832324562</v>
      </c>
      <c r="BN10" s="784">
        <f>'SAME R Results'!BF122</f>
        <v>0</v>
      </c>
      <c r="BO10" s="784">
        <f>'SAME R Results'!BG122</f>
        <v>0</v>
      </c>
      <c r="BP10" s="789"/>
      <c r="BQ10" s="784">
        <f>'SAME R Results'!BH122</f>
        <v>2.3453549999999996</v>
      </c>
      <c r="BR10" s="817">
        <f>'SAME R Results'!BI122</f>
        <v>0</v>
      </c>
      <c r="BS10" s="817">
        <f>'SAME R Results'!BJ122</f>
        <v>0</v>
      </c>
      <c r="BT10" s="817">
        <f>'SAME R Results'!BL122</f>
        <v>0</v>
      </c>
      <c r="BU10" s="817">
        <f>'SAME R Results'!BM122</f>
        <v>0</v>
      </c>
      <c r="BV10" s="817">
        <f>'SAME R Results'!BN122</f>
        <v>0</v>
      </c>
      <c r="BW10" s="784" t="e">
        <f>'SAME R Results'!BO122</f>
        <v>#VALUE!</v>
      </c>
      <c r="BX10" s="784" t="e">
        <f>'SAME R Results'!BP122</f>
        <v>#VALUE!</v>
      </c>
      <c r="BY10" s="784" t="e">
        <f>'SAME R Results'!BQ122</f>
        <v>#VALUE!</v>
      </c>
      <c r="BZ10" s="784">
        <f>'SAME R Results'!BR122</f>
        <v>81.033945832324562</v>
      </c>
      <c r="CA10" s="784">
        <f>'SAME R Results'!BS122</f>
        <v>0.1044696128917698</v>
      </c>
      <c r="CB10" s="784">
        <f>'SAME R Results'!BT122</f>
        <v>0.45</v>
      </c>
      <c r="CC10" s="784">
        <f>'SAME R Results'!BV122</f>
        <v>1</v>
      </c>
      <c r="CD10" s="784">
        <f>'SAME R Results'!BW122</f>
        <v>1.42</v>
      </c>
      <c r="CE10" s="26"/>
    </row>
    <row r="11" spans="1:83" s="2" customFormat="1" ht="16.5" customHeight="1" x14ac:dyDescent="0.25">
      <c r="A11" s="780">
        <v>2</v>
      </c>
      <c r="B11" s="784">
        <f>'SAME R Results'!A47</f>
        <v>5</v>
      </c>
      <c r="C11" s="831" t="str">
        <f>'SAME R Results'!B47</f>
        <v>Kapton</v>
      </c>
      <c r="D11" s="784" t="str">
        <f>'SAME R Results'!C47</f>
        <v>K05</v>
      </c>
      <c r="E11" s="784" t="str">
        <f>'SAME R Results'!D47</f>
        <v>28 K</v>
      </c>
      <c r="F11" s="784">
        <f>'SAME R Results'!E47</f>
        <v>3</v>
      </c>
      <c r="G11" s="784">
        <f>'SAME R Results'!F47</f>
        <v>75</v>
      </c>
      <c r="H11" s="785" t="str">
        <f>'SAME R Results'!G47</f>
        <v>Mid Temp aging (no Ptrak)</v>
      </c>
      <c r="I11" s="784">
        <f>'SAME R Results'!H47</f>
        <v>238</v>
      </c>
      <c r="J11" s="786">
        <f>'SAME R Results'!I47</f>
        <v>40416</v>
      </c>
      <c r="K11" s="784">
        <f>'SAME R Results'!J47</f>
        <v>0</v>
      </c>
      <c r="L11" s="788"/>
      <c r="M11" s="788"/>
      <c r="N11" s="784">
        <f>'SAME R Results'!K47</f>
        <v>8.1</v>
      </c>
      <c r="O11" s="793">
        <f>'SAME R Results'!L47</f>
        <v>1.43</v>
      </c>
      <c r="P11" s="784">
        <f>'SAME R Results'!M47</f>
        <v>60</v>
      </c>
      <c r="Q11" s="784">
        <f>'SAME R Results'!N47</f>
        <v>11</v>
      </c>
      <c r="R11" s="784">
        <f>'SAME R Results'!O47</f>
        <v>8</v>
      </c>
      <c r="S11" s="784" t="str">
        <f>'SAME R Results'!P47</f>
        <v>n</v>
      </c>
      <c r="T11" s="784">
        <f>'SAME R Results'!Q47</f>
        <v>0</v>
      </c>
      <c r="U11" s="784">
        <f>'SAME R Results'!R47</f>
        <v>31.714285714285715</v>
      </c>
      <c r="V11" s="784" t="str">
        <f>'SAME R Results'!S47</f>
        <v>y</v>
      </c>
      <c r="W11" s="784">
        <f>'SAME R Results'!T47</f>
        <v>60</v>
      </c>
      <c r="X11" s="784" t="str">
        <f>'SAME R Results'!U47</f>
        <v>n</v>
      </c>
      <c r="Y11" s="784" t="str">
        <f>'SAME R Results'!V47</f>
        <v>y</v>
      </c>
      <c r="Z11" s="784" t="str">
        <f>'SAME R Results'!W47</f>
        <v>y</v>
      </c>
      <c r="AA11" s="784" t="str">
        <f>'SAME R Results'!X47</f>
        <v>n</v>
      </c>
      <c r="AB11" s="784" t="str">
        <f>'SAME R Results'!Y47</f>
        <v>n</v>
      </c>
      <c r="AC11" s="789"/>
      <c r="AD11" s="784" t="str">
        <f>'SAME R Results'!Z47</f>
        <v>y</v>
      </c>
      <c r="AE11" s="784">
        <f>'SAME R Results'!AA47</f>
        <v>10</v>
      </c>
      <c r="AF11" s="784" t="str">
        <f>'SAME R Results'!AB47</f>
        <v>y</v>
      </c>
      <c r="AG11" s="817">
        <f>'SAME R Results'!AC47</f>
        <v>3.852706928546E-2</v>
      </c>
      <c r="AH11" s="819">
        <f>'SAME R Results'!AD47</f>
        <v>0</v>
      </c>
      <c r="AI11" s="784">
        <f>'SAME R Results'!AE47</f>
        <v>58</v>
      </c>
      <c r="AJ11" s="784">
        <f>'SAME R Results'!AF47</f>
        <v>480</v>
      </c>
      <c r="AK11" s="784">
        <f>'SAME R Results'!AG47</f>
        <v>0</v>
      </c>
      <c r="AL11" s="784" t="str">
        <f>'SAME R Results'!AH47</f>
        <v>n</v>
      </c>
      <c r="AM11" s="784" t="str">
        <f>'SAME R Results'!AI47</f>
        <v>y</v>
      </c>
      <c r="AN11" s="784" t="str">
        <f>'SAME R Results'!AJ47</f>
        <v>y</v>
      </c>
      <c r="AO11" s="784" t="str">
        <f>'SAME R Results'!AK47</f>
        <v>n</v>
      </c>
      <c r="AP11" s="784" t="str">
        <f>'SAME R Results'!AL47</f>
        <v>n</v>
      </c>
      <c r="AQ11" s="784" t="str">
        <f>'SAME R Results'!AM47</f>
        <v>y</v>
      </c>
      <c r="AR11" s="817">
        <f>'SAME R Results'!AN47</f>
        <v>3.852706928546E-2</v>
      </c>
      <c r="AS11" s="819">
        <f>'SAME R Results'!AO47</f>
        <v>0</v>
      </c>
      <c r="AT11" s="784">
        <f>'SAME R Results'!AP47</f>
        <v>0</v>
      </c>
      <c r="AU11" s="789"/>
      <c r="AV11" s="821">
        <f>'SAME R Results'!AQ47</f>
        <v>0</v>
      </c>
      <c r="AW11" s="821">
        <f>'SAME R Results'!AR47</f>
        <v>0.67108155000000003</v>
      </c>
      <c r="AX11" s="821">
        <f>'SAME R Results'!AS47</f>
        <v>0</v>
      </c>
      <c r="AY11" s="821">
        <f>'SAME R Results'!AT47</f>
        <v>0</v>
      </c>
      <c r="AZ11" s="824"/>
      <c r="BA11" s="824"/>
      <c r="BB11" s="821">
        <f>'SAME R Results'!AU47</f>
        <v>8.2748420000000003E-2</v>
      </c>
      <c r="BC11" s="821">
        <f>'SAME R Results'!AV47</f>
        <v>2.8671285000000001E-2</v>
      </c>
      <c r="BD11" s="821">
        <f>'SAME R Results'!AW47</f>
        <v>5.775649500000001</v>
      </c>
      <c r="BE11" s="821">
        <f>'SAME R Results'!AX47</f>
        <v>4.6388539999999985</v>
      </c>
      <c r="BF11" s="827">
        <f>'SAME R Results'!AY47</f>
        <v>999</v>
      </c>
      <c r="BG11" s="784">
        <f>'SAME R Results'!AZ47</f>
        <v>0.15835569999999996</v>
      </c>
      <c r="BH11" s="784">
        <f>'SAME R Results'!BA47</f>
        <v>8.1115724999999986E-2</v>
      </c>
      <c r="BI11" s="789"/>
      <c r="BJ11" s="784">
        <f>'SAME R Results'!BB47</f>
        <v>5.4232000000000005</v>
      </c>
      <c r="BK11" s="784">
        <f>'SAME R Results'!BC47</f>
        <v>1.1367955000000025</v>
      </c>
      <c r="BL11" s="784">
        <f>'SAME R Results'!BD47</f>
        <v>0</v>
      </c>
      <c r="BM11" s="784">
        <f>'SAME R Results'!BE47</f>
        <v>216.14450778493114</v>
      </c>
      <c r="BN11" s="784">
        <f>'SAME R Results'!BF47</f>
        <v>5.4077134999999998E-2</v>
      </c>
      <c r="BO11" s="784">
        <f>'SAME R Results'!BG47</f>
        <v>1.9309993749999994E-2</v>
      </c>
      <c r="BP11" s="789"/>
      <c r="BQ11" s="784">
        <f>'SAME R Results'!BH47</f>
        <v>2.4404400000000002</v>
      </c>
      <c r="BR11" s="817">
        <f>'SAME R Results'!BI47</f>
        <v>0</v>
      </c>
      <c r="BS11" s="817">
        <f>'SAME R Results'!BJ47</f>
        <v>0</v>
      </c>
      <c r="BT11" s="817">
        <f>'SAME R Results'!BL47</f>
        <v>2.8004739773672904</v>
      </c>
      <c r="BU11" s="817">
        <f>'SAME R Results'!BM47</f>
        <v>0</v>
      </c>
      <c r="BV11" s="817">
        <f>'SAME R Results'!BN47</f>
        <v>0</v>
      </c>
      <c r="BW11" s="784">
        <f>'SAME R Results'!BO47</f>
        <v>0</v>
      </c>
      <c r="BX11" s="784">
        <f>'SAME R Results'!BP47</f>
        <v>0</v>
      </c>
      <c r="BY11" s="784">
        <f>'SAME R Results'!BQ47</f>
        <v>0</v>
      </c>
      <c r="BZ11" s="784">
        <f>'SAME R Results'!BR47</f>
        <v>216.14450778493114</v>
      </c>
      <c r="CA11" s="784">
        <f>'SAME R Results'!BS47</f>
        <v>0.25232964130338331</v>
      </c>
      <c r="CB11" s="784">
        <f>'SAME R Results'!BT47</f>
        <v>0.45</v>
      </c>
      <c r="CC11" s="784">
        <f>'SAME R Results'!BV47</f>
        <v>1</v>
      </c>
      <c r="CD11" s="784">
        <f>'SAME R Results'!BW47</f>
        <v>1.42</v>
      </c>
      <c r="CE11" s="26"/>
    </row>
    <row r="12" spans="1:83" s="2" customFormat="1" ht="16.5" customHeight="1" x14ac:dyDescent="0.25">
      <c r="A12" s="780">
        <v>2</v>
      </c>
      <c r="B12" s="784" t="str">
        <f>'SAME R Results'!A69</f>
        <v>7 (4)</v>
      </c>
      <c r="C12" s="831" t="str">
        <f>'SAME R Results'!B69</f>
        <v>Kapton</v>
      </c>
      <c r="D12" s="784" t="str">
        <f>'SAME R Results'!C69</f>
        <v>K08</v>
      </c>
      <c r="E12" s="784" t="str">
        <f>'SAME R Results'!D69</f>
        <v>38 K</v>
      </c>
      <c r="F12" s="784">
        <f>'SAME R Results'!E69</f>
        <v>0</v>
      </c>
      <c r="G12" s="784">
        <f>'SAME R Results'!F69</f>
        <v>85</v>
      </c>
      <c r="H12" s="785" t="str">
        <f>'SAME R Results'!G69</f>
        <v>Mid Temp aging run 75 repeat, low ptrack on peak one</v>
      </c>
      <c r="I12" s="784">
        <f>'SAME R Results'!H69</f>
        <v>242</v>
      </c>
      <c r="J12" s="786">
        <f>'SAME R Results'!I69</f>
        <v>40420.277777777781</v>
      </c>
      <c r="K12" s="784">
        <f>'SAME R Results'!J69</f>
        <v>0</v>
      </c>
      <c r="L12" s="788"/>
      <c r="M12" s="788"/>
      <c r="N12" s="784">
        <f>'SAME R Results'!K69</f>
        <v>8.1</v>
      </c>
      <c r="O12" s="793">
        <f>'SAME R Results'!L69</f>
        <v>1.43</v>
      </c>
      <c r="P12" s="784">
        <f>'SAME R Results'!M69</f>
        <v>60</v>
      </c>
      <c r="Q12" s="784">
        <f>'SAME R Results'!N69</f>
        <v>11</v>
      </c>
      <c r="R12" s="784">
        <f>'SAME R Results'!O69</f>
        <v>8</v>
      </c>
      <c r="S12" s="784" t="str">
        <f>'SAME R Results'!P69</f>
        <v>n</v>
      </c>
      <c r="T12" s="784">
        <f>'SAME R Results'!Q69</f>
        <v>0</v>
      </c>
      <c r="U12" s="784">
        <f>'SAME R Results'!R69</f>
        <v>33</v>
      </c>
      <c r="V12" s="784" t="str">
        <f>'SAME R Results'!S69</f>
        <v>y</v>
      </c>
      <c r="W12" s="784">
        <f>'SAME R Results'!T69</f>
        <v>60</v>
      </c>
      <c r="X12" s="784" t="str">
        <f>'SAME R Results'!U69</f>
        <v>n</v>
      </c>
      <c r="Y12" s="784" t="str">
        <f>'SAME R Results'!V69</f>
        <v>y</v>
      </c>
      <c r="Z12" s="784" t="str">
        <f>'SAME R Results'!W69</f>
        <v>y</v>
      </c>
      <c r="AA12" s="784" t="str">
        <f>'SAME R Results'!X69</f>
        <v>n</v>
      </c>
      <c r="AB12" s="784" t="str">
        <f>'SAME R Results'!Y69</f>
        <v>n</v>
      </c>
      <c r="AC12" s="789"/>
      <c r="AD12" s="784" t="str">
        <f>'SAME R Results'!Z69</f>
        <v>y</v>
      </c>
      <c r="AE12" s="784">
        <f>'SAME R Results'!AA69</f>
        <v>10</v>
      </c>
      <c r="AF12" s="784" t="str">
        <f>'SAME R Results'!AB69</f>
        <v>y</v>
      </c>
      <c r="AG12" s="817">
        <f>'SAME R Results'!AC69</f>
        <v>3.852706928546E-2</v>
      </c>
      <c r="AH12" s="819">
        <f>'SAME R Results'!AD69</f>
        <v>0</v>
      </c>
      <c r="AI12" s="784">
        <f>'SAME R Results'!AE69</f>
        <v>58</v>
      </c>
      <c r="AJ12" s="784">
        <f>'SAME R Results'!AF69</f>
        <v>480</v>
      </c>
      <c r="AK12" s="784">
        <f>'SAME R Results'!AG69</f>
        <v>0</v>
      </c>
      <c r="AL12" s="784" t="str">
        <f>'SAME R Results'!AH69</f>
        <v>n</v>
      </c>
      <c r="AM12" s="784" t="str">
        <f>'SAME R Results'!AI69</f>
        <v>y</v>
      </c>
      <c r="AN12" s="784" t="str">
        <f>'SAME R Results'!AJ69</f>
        <v>y</v>
      </c>
      <c r="AO12" s="784" t="str">
        <f>'SAME R Results'!AK69</f>
        <v>n</v>
      </c>
      <c r="AP12" s="784" t="str">
        <f>'SAME R Results'!AL69</f>
        <v>n</v>
      </c>
      <c r="AQ12" s="784" t="str">
        <f>'SAME R Results'!AM69</f>
        <v>y</v>
      </c>
      <c r="AR12" s="817">
        <f>'SAME R Results'!AN69</f>
        <v>3.852706928546E-2</v>
      </c>
      <c r="AS12" s="819">
        <f>'SAME R Results'!AO69</f>
        <v>0</v>
      </c>
      <c r="AT12" s="784">
        <f>'SAME R Results'!AP69</f>
        <v>0</v>
      </c>
      <c r="AU12" s="789"/>
      <c r="AV12" s="821">
        <f>'SAME R Results'!AQ69</f>
        <v>0</v>
      </c>
      <c r="AW12" s="821">
        <f>'SAME R Results'!AR69</f>
        <v>0.9827577999999999</v>
      </c>
      <c r="AX12" s="821">
        <f>'SAME R Results'!AS69</f>
        <v>0</v>
      </c>
      <c r="AY12" s="821">
        <f>'SAME R Results'!AT69</f>
        <v>0</v>
      </c>
      <c r="AZ12" s="824"/>
      <c r="BA12" s="824"/>
      <c r="BB12" s="821">
        <f>'SAME R Results'!AU69</f>
        <v>0.10746770999999999</v>
      </c>
      <c r="BC12" s="821">
        <f>'SAME R Results'!AV69</f>
        <v>2.6138314999999995E-2</v>
      </c>
      <c r="BD12" s="821">
        <f>'SAME R Results'!AW69</f>
        <v>5.6980750000000011</v>
      </c>
      <c r="BE12" s="821">
        <f>'SAME R Results'!AX69</f>
        <v>4.7271559999999999</v>
      </c>
      <c r="BF12" s="827">
        <f>'SAME R Results'!AY69</f>
        <v>623.25</v>
      </c>
      <c r="BG12" s="784">
        <f>'SAME R Results'!AZ69</f>
        <v>0.19158935000000002</v>
      </c>
      <c r="BH12" s="784">
        <f>'SAME R Results'!BA69</f>
        <v>9.0484619999999988E-2</v>
      </c>
      <c r="BI12" s="789"/>
      <c r="BJ12" s="784">
        <f>'SAME R Results'!BB69</f>
        <v>7.408850000000001</v>
      </c>
      <c r="BK12" s="784">
        <f>'SAME R Results'!BC69</f>
        <v>0.9709190000000012</v>
      </c>
      <c r="BL12" s="784">
        <f>'SAME R Results'!BD69</f>
        <v>0</v>
      </c>
      <c r="BM12" s="784">
        <f>'SAME R Results'!BE69</f>
        <v>179.64802163463835</v>
      </c>
      <c r="BN12" s="784">
        <f>'SAME R Results'!BF69</f>
        <v>8.1329394999999999E-2</v>
      </c>
      <c r="BO12" s="784">
        <f>'SAME R Results'!BG69</f>
        <v>2.5276182500000008E-2</v>
      </c>
      <c r="BP12" s="789"/>
      <c r="BQ12" s="784">
        <f>'SAME R Results'!BH69</f>
        <v>3.3339825000000007</v>
      </c>
      <c r="BR12" s="817">
        <f>'SAME R Results'!BI69</f>
        <v>0</v>
      </c>
      <c r="BS12" s="817">
        <f>'SAME R Results'!BJ69</f>
        <v>0</v>
      </c>
      <c r="BT12" s="817">
        <f>'SAME R Results'!BL69</f>
        <v>3.2176296796401109</v>
      </c>
      <c r="BU12" s="817">
        <f>'SAME R Results'!BM69</f>
        <v>0</v>
      </c>
      <c r="BV12" s="817">
        <f>'SAME R Results'!BN69</f>
        <v>0</v>
      </c>
      <c r="BW12" s="784">
        <f>'SAME R Results'!BO69</f>
        <v>22370.221693718679</v>
      </c>
      <c r="BX12" s="784">
        <f>'SAME R Results'!BP69</f>
        <v>21998.152126376586</v>
      </c>
      <c r="BY12" s="784">
        <f>'SAME R Results'!BQ69</f>
        <v>21022.306668630106</v>
      </c>
      <c r="BZ12" s="784">
        <f>'SAME R Results'!BR69</f>
        <v>179.64802163463835</v>
      </c>
      <c r="CA12" s="784">
        <f>'SAME R Results'!BS69</f>
        <v>0.21551074314125923</v>
      </c>
      <c r="CB12" s="784">
        <f>'SAME R Results'!BT69</f>
        <v>0.45</v>
      </c>
      <c r="CC12" s="784">
        <f>'SAME R Results'!BV69</f>
        <v>1</v>
      </c>
      <c r="CD12" s="784">
        <f>'SAME R Results'!BW69</f>
        <v>1.42</v>
      </c>
      <c r="CE12" s="26"/>
    </row>
    <row r="13" spans="1:83" s="2" customFormat="1" ht="16.5" customHeight="1" x14ac:dyDescent="0.25">
      <c r="A13" s="780">
        <v>2</v>
      </c>
      <c r="B13" s="784" t="str">
        <f>'SAME R Results'!A76</f>
        <v>7 (4)</v>
      </c>
      <c r="C13" s="831" t="str">
        <f>'SAME R Results'!B76</f>
        <v>Kapton</v>
      </c>
      <c r="D13" s="784" t="str">
        <f>'SAME R Results'!C76</f>
        <v>K08</v>
      </c>
      <c r="E13" s="784" t="str">
        <f>'SAME R Results'!D76</f>
        <v>43 K</v>
      </c>
      <c r="F13" s="784">
        <f>'SAME R Results'!E76</f>
        <v>0</v>
      </c>
      <c r="G13" s="784">
        <f>'SAME R Results'!F76</f>
        <v>90</v>
      </c>
      <c r="H13" s="785" t="str">
        <f>'SAME R Results'!G76</f>
        <v>Mid Temp aging reburn 85</v>
      </c>
      <c r="I13" s="784">
        <f>'SAME R Results'!H76</f>
        <v>242</v>
      </c>
      <c r="J13" s="786">
        <f>'SAME R Results'!I76</f>
        <v>40420.277777777781</v>
      </c>
      <c r="K13" s="784">
        <f>'SAME R Results'!J76</f>
        <v>0</v>
      </c>
      <c r="L13" s="788"/>
      <c r="M13" s="788"/>
      <c r="N13" s="784">
        <f>'SAME R Results'!K76</f>
        <v>8.1</v>
      </c>
      <c r="O13" s="793">
        <f>'SAME R Results'!L76</f>
        <v>1.43</v>
      </c>
      <c r="P13" s="784">
        <f>'SAME R Results'!M76</f>
        <v>60</v>
      </c>
      <c r="Q13" s="784">
        <f>'SAME R Results'!N76</f>
        <v>11</v>
      </c>
      <c r="R13" s="784">
        <f>'SAME R Results'!O76</f>
        <v>8</v>
      </c>
      <c r="S13" s="784" t="str">
        <f>'SAME R Results'!P76</f>
        <v>n</v>
      </c>
      <c r="T13" s="784">
        <f>'SAME R Results'!Q76</f>
        <v>0</v>
      </c>
      <c r="U13" s="784">
        <f>'SAME R Results'!R76</f>
        <v>38</v>
      </c>
      <c r="V13" s="784" t="str">
        <f>'SAME R Results'!S76</f>
        <v>n</v>
      </c>
      <c r="W13" s="784">
        <f>'SAME R Results'!T76</f>
        <v>60</v>
      </c>
      <c r="X13" s="784" t="str">
        <f>'SAME R Results'!U76</f>
        <v>n</v>
      </c>
      <c r="Y13" s="784" t="str">
        <f>'SAME R Results'!V76</f>
        <v>y</v>
      </c>
      <c r="Z13" s="784" t="str">
        <f>'SAME R Results'!W76</f>
        <v>y</v>
      </c>
      <c r="AA13" s="784" t="str">
        <f>'SAME R Results'!X76</f>
        <v>n</v>
      </c>
      <c r="AB13" s="784" t="str">
        <f>'SAME R Results'!Y76</f>
        <v>n</v>
      </c>
      <c r="AC13" s="789"/>
      <c r="AD13" s="784" t="str">
        <f>'SAME R Results'!Z76</f>
        <v>y</v>
      </c>
      <c r="AE13" s="784">
        <f>'SAME R Results'!AA76</f>
        <v>10</v>
      </c>
      <c r="AF13" s="784" t="str">
        <f>'SAME R Results'!AB76</f>
        <v>y</v>
      </c>
      <c r="AG13" s="817">
        <f>'SAME R Results'!AC76</f>
        <v>3.852706928546E-2</v>
      </c>
      <c r="AH13" s="819">
        <f>'SAME R Results'!AD76</f>
        <v>0</v>
      </c>
      <c r="AI13" s="784">
        <f>'SAME R Results'!AE76</f>
        <v>58</v>
      </c>
      <c r="AJ13" s="784">
        <f>'SAME R Results'!AF76</f>
        <v>480</v>
      </c>
      <c r="AK13" s="784">
        <f>'SAME R Results'!AG76</f>
        <v>0</v>
      </c>
      <c r="AL13" s="784" t="str">
        <f>'SAME R Results'!AH76</f>
        <v>n</v>
      </c>
      <c r="AM13" s="784" t="str">
        <f>'SAME R Results'!AI76</f>
        <v>y</v>
      </c>
      <c r="AN13" s="784" t="str">
        <f>'SAME R Results'!AJ76</f>
        <v>y</v>
      </c>
      <c r="AO13" s="784" t="str">
        <f>'SAME R Results'!AK76</f>
        <v>n</v>
      </c>
      <c r="AP13" s="784" t="str">
        <f>'SAME R Results'!AL76</f>
        <v>n</v>
      </c>
      <c r="AQ13" s="784" t="str">
        <f>'SAME R Results'!AM76</f>
        <v>y</v>
      </c>
      <c r="AR13" s="817">
        <f>'SAME R Results'!AN76</f>
        <v>3.852706928546E-2</v>
      </c>
      <c r="AS13" s="819">
        <f>'SAME R Results'!AO76</f>
        <v>0</v>
      </c>
      <c r="AT13" s="784">
        <f>'SAME R Results'!AP76</f>
        <v>0</v>
      </c>
      <c r="AU13" s="789"/>
      <c r="AV13" s="821">
        <f>'SAME R Results'!AQ76</f>
        <v>0</v>
      </c>
      <c r="AW13" s="821">
        <f>'SAME R Results'!AR76</f>
        <v>0.18647764999999999</v>
      </c>
      <c r="AX13" s="821">
        <f>'SAME R Results'!AS76</f>
        <v>0</v>
      </c>
      <c r="AY13" s="821">
        <f>'SAME R Results'!AT76</f>
        <v>0</v>
      </c>
      <c r="AZ13" s="824"/>
      <c r="BA13" s="824"/>
      <c r="BB13" s="821">
        <f>'SAME R Results'!AU76</f>
        <v>2.7252200000000004E-2</v>
      </c>
      <c r="BC13" s="821">
        <f>'SAME R Results'!AV76</f>
        <v>2.5772099999999999E-2</v>
      </c>
      <c r="BD13" s="821">
        <f>'SAME R Results'!AW76</f>
        <v>5.2543179999999996</v>
      </c>
      <c r="BE13" s="821">
        <f>'SAME R Results'!AX76</f>
        <v>4.6569510000000012</v>
      </c>
      <c r="BF13" s="827">
        <f>'SAME R Results'!AY76</f>
        <v>54970</v>
      </c>
      <c r="BG13" s="784">
        <f>'SAME R Results'!AZ76</f>
        <v>8.9004525000000015E-2</v>
      </c>
      <c r="BH13" s="784">
        <f>'SAME R Results'!BA76</f>
        <v>8.8699344999999999E-2</v>
      </c>
      <c r="BI13" s="789"/>
      <c r="BJ13" s="784">
        <f>'SAME R Results'!BB76</f>
        <v>7.3649999999999993E-2</v>
      </c>
      <c r="BK13" s="784">
        <f>'SAME R Results'!BC76</f>
        <v>0.59736699999999843</v>
      </c>
      <c r="BL13" s="784">
        <f>'SAME R Results'!BD76</f>
        <v>1578043.1421485487</v>
      </c>
      <c r="BM13" s="784">
        <f>'SAME R Results'!BE76</f>
        <v>104.60930715546857</v>
      </c>
      <c r="BN13" s="784">
        <f>'SAME R Results'!BF76</f>
        <v>1.480100000000005E-3</v>
      </c>
      <c r="BO13" s="784">
        <f>'SAME R Results'!BG76</f>
        <v>7.6295000000003999E-5</v>
      </c>
      <c r="BP13" s="789"/>
      <c r="BQ13" s="784">
        <f>'SAME R Results'!BH76</f>
        <v>3.3142499999999998E-2</v>
      </c>
      <c r="BR13" s="817">
        <f>'SAME R Results'!BI76</f>
        <v>6.6290524233095519E-2</v>
      </c>
      <c r="BS13" s="817">
        <f>'SAME R Results'!BJ76</f>
        <v>3.0455084489988071E-2</v>
      </c>
      <c r="BT13" s="817">
        <f>'SAME R Results'!BL76</f>
        <v>0</v>
      </c>
      <c r="BU13" s="817" t="e">
        <f>'SAME R Results'!BM76</f>
        <v>#NUM!</v>
      </c>
      <c r="BV13" s="817" t="e">
        <f>'SAME R Results'!BN76</f>
        <v>#NUM!</v>
      </c>
      <c r="BW13" s="784">
        <f>'SAME R Results'!BO76</f>
        <v>1578043.1421485487</v>
      </c>
      <c r="BX13" s="784">
        <f>'SAME R Results'!BP76</f>
        <v>1553709.2374128953</v>
      </c>
      <c r="BY13" s="784">
        <f>'SAME R Results'!BQ76</f>
        <v>1432388.8523677916</v>
      </c>
      <c r="BZ13" s="784">
        <f>'SAME R Results'!BR76</f>
        <v>104.60930715546857</v>
      </c>
      <c r="CA13" s="784">
        <f>'SAME R Results'!BS76</f>
        <v>0.132595001331794</v>
      </c>
      <c r="CB13" s="784">
        <f>'SAME R Results'!BT76</f>
        <v>0.45</v>
      </c>
      <c r="CC13" s="784">
        <f>'SAME R Results'!BV76</f>
        <v>1</v>
      </c>
      <c r="CD13" s="784">
        <f>'SAME R Results'!BW76</f>
        <v>1.42</v>
      </c>
      <c r="CE13" s="26"/>
    </row>
    <row r="14" spans="1:83" s="2" customFormat="1" ht="16.5" customHeight="1" x14ac:dyDescent="0.25">
      <c r="A14" s="780">
        <v>2</v>
      </c>
      <c r="B14" s="784" t="str">
        <f>'SAME R Results'!A81</f>
        <v>8(4)</v>
      </c>
      <c r="C14" s="831" t="str">
        <f>'SAME R Results'!B81</f>
        <v>Kapton</v>
      </c>
      <c r="D14" s="784" t="str">
        <f>'SAME R Results'!C81</f>
        <v>K10</v>
      </c>
      <c r="E14" s="784" t="str">
        <f>'SAME R Results'!D81</f>
        <v>46 K</v>
      </c>
      <c r="F14" s="784">
        <f>'SAME R Results'!E81</f>
        <v>0</v>
      </c>
      <c r="G14" s="784">
        <f>'SAME R Results'!F81</f>
        <v>93</v>
      </c>
      <c r="H14" s="785" t="str">
        <f>'SAME R Results'!G81</f>
        <v>Mid Temp aging run 75 repeat</v>
      </c>
      <c r="I14" s="784">
        <f>'SAME R Results'!H81</f>
        <v>250</v>
      </c>
      <c r="J14" s="786">
        <f>'SAME R Results'!I81</f>
        <v>40428.354166666664</v>
      </c>
      <c r="K14" s="784">
        <f>'SAME R Results'!J81</f>
        <v>0</v>
      </c>
      <c r="L14" s="788"/>
      <c r="M14" s="788"/>
      <c r="N14" s="784">
        <f>'SAME R Results'!K81</f>
        <v>8.1</v>
      </c>
      <c r="O14" s="793">
        <f>'SAME R Results'!L81</f>
        <v>1.43</v>
      </c>
      <c r="P14" s="784">
        <f>'SAME R Results'!M81</f>
        <v>60</v>
      </c>
      <c r="Q14" s="784">
        <f>'SAME R Results'!N81</f>
        <v>11</v>
      </c>
      <c r="R14" s="784">
        <f>'SAME R Results'!O81</f>
        <v>8</v>
      </c>
      <c r="S14" s="784" t="str">
        <f>'SAME R Results'!P81</f>
        <v>n</v>
      </c>
      <c r="T14" s="784">
        <f>'SAME R Results'!Q81</f>
        <v>0</v>
      </c>
      <c r="U14" s="784">
        <f>'SAME R Results'!R81</f>
        <v>35.714285714285715</v>
      </c>
      <c r="V14" s="784" t="str">
        <f>'SAME R Results'!S81</f>
        <v>y</v>
      </c>
      <c r="W14" s="784">
        <f>'SAME R Results'!T81</f>
        <v>60</v>
      </c>
      <c r="X14" s="784" t="str">
        <f>'SAME R Results'!U81</f>
        <v>n</v>
      </c>
      <c r="Y14" s="784" t="str">
        <f>'SAME R Results'!V81</f>
        <v>y</v>
      </c>
      <c r="Z14" s="784" t="str">
        <f>'SAME R Results'!W81</f>
        <v>y</v>
      </c>
      <c r="AA14" s="784" t="str">
        <f>'SAME R Results'!X81</f>
        <v>n</v>
      </c>
      <c r="AB14" s="784" t="str">
        <f>'SAME R Results'!Y81</f>
        <v>n</v>
      </c>
      <c r="AC14" s="789"/>
      <c r="AD14" s="784" t="str">
        <f>'SAME R Results'!Z81</f>
        <v>y</v>
      </c>
      <c r="AE14" s="784">
        <f>'SAME R Results'!AA81</f>
        <v>10</v>
      </c>
      <c r="AF14" s="784" t="str">
        <f>'SAME R Results'!AB81</f>
        <v>y</v>
      </c>
      <c r="AG14" s="817">
        <f>'SAME R Results'!AC81</f>
        <v>3.852706928546E-2</v>
      </c>
      <c r="AH14" s="819">
        <f>'SAME R Results'!AD81</f>
        <v>0</v>
      </c>
      <c r="AI14" s="784">
        <f>'SAME R Results'!AE81</f>
        <v>58</v>
      </c>
      <c r="AJ14" s="784">
        <f>'SAME R Results'!AF81</f>
        <v>480</v>
      </c>
      <c r="AK14" s="784">
        <f>'SAME R Results'!AG81</f>
        <v>0</v>
      </c>
      <c r="AL14" s="784" t="str">
        <f>'SAME R Results'!AH81</f>
        <v>n</v>
      </c>
      <c r="AM14" s="784" t="str">
        <f>'SAME R Results'!AI81</f>
        <v>y</v>
      </c>
      <c r="AN14" s="784" t="str">
        <f>'SAME R Results'!AJ81</f>
        <v>y</v>
      </c>
      <c r="AO14" s="784" t="str">
        <f>'SAME R Results'!AK81</f>
        <v>n</v>
      </c>
      <c r="AP14" s="784" t="str">
        <f>'SAME R Results'!AL81</f>
        <v>n</v>
      </c>
      <c r="AQ14" s="784" t="str">
        <f>'SAME R Results'!AM81</f>
        <v>y</v>
      </c>
      <c r="AR14" s="817">
        <f>'SAME R Results'!AN81</f>
        <v>3.852706928546E-2</v>
      </c>
      <c r="AS14" s="819">
        <f>'SAME R Results'!AO81</f>
        <v>0</v>
      </c>
      <c r="AT14" s="784">
        <f>'SAME R Results'!AP81</f>
        <v>0</v>
      </c>
      <c r="AU14" s="789"/>
      <c r="AV14" s="821">
        <f>'SAME R Results'!AQ81</f>
        <v>0</v>
      </c>
      <c r="AW14" s="821">
        <f>'SAME R Results'!AR81</f>
        <v>0.71632394999999993</v>
      </c>
      <c r="AX14" s="821">
        <f>'SAME R Results'!AS81</f>
        <v>0</v>
      </c>
      <c r="AY14" s="821">
        <f>'SAME R Results'!AT81</f>
        <v>0</v>
      </c>
      <c r="AZ14" s="824"/>
      <c r="BA14" s="824"/>
      <c r="BB14" s="821">
        <f>'SAME R Results'!AU81</f>
        <v>9.4268800000000014E-2</v>
      </c>
      <c r="BC14" s="821">
        <f>'SAME R Results'!AV81</f>
        <v>2.7206414999999994E-2</v>
      </c>
      <c r="BD14" s="821">
        <f>'SAME R Results'!AW81</f>
        <v>5.700210499999999</v>
      </c>
      <c r="BE14" s="821">
        <f>'SAME R Results'!AX81</f>
        <v>4.68161</v>
      </c>
      <c r="BF14" s="827">
        <f>'SAME R Results'!AY81</f>
        <v>74315</v>
      </c>
      <c r="BG14" s="784">
        <f>'SAME R Results'!AZ81</f>
        <v>0.16212465000000001</v>
      </c>
      <c r="BH14" s="784">
        <f>'SAME R Results'!BA81</f>
        <v>8.8195800000000019E-2</v>
      </c>
      <c r="BI14" s="789"/>
      <c r="BJ14" s="784">
        <f>'SAME R Results'!BB81</f>
        <v>4.8229000000000006</v>
      </c>
      <c r="BK14" s="784">
        <f>'SAME R Results'!BC81</f>
        <v>1.0186004999999989</v>
      </c>
      <c r="BL14" s="784">
        <f>'SAME R Results'!BD81</f>
        <v>2951666.0508853504</v>
      </c>
      <c r="BM14" s="784">
        <f>'SAME R Results'!BE81</f>
        <v>189.91484044897103</v>
      </c>
      <c r="BN14" s="784">
        <f>'SAME R Results'!BF81</f>
        <v>6.7062385000000016E-2</v>
      </c>
      <c r="BO14" s="784">
        <f>'SAME R Results'!BG81</f>
        <v>1.8482212499999998E-2</v>
      </c>
      <c r="BP14" s="789"/>
      <c r="BQ14" s="784">
        <f>'SAME R Results'!BH81</f>
        <v>2.1703050000000004</v>
      </c>
      <c r="BR14" s="817">
        <f>'SAME R Results'!BI81</f>
        <v>6.4341574275316893E-2</v>
      </c>
      <c r="BS14" s="817">
        <f>'SAME R Results'!BJ81</f>
        <v>9.9629708891046054E-2</v>
      </c>
      <c r="BT14" s="817">
        <f>'SAME R Results'!BL81</f>
        <v>3.6284825206938849</v>
      </c>
      <c r="BU14" s="817">
        <f>'SAME R Results'!BM81</f>
        <v>1.9372165118252334</v>
      </c>
      <c r="BV14" s="817">
        <f>'SAME R Results'!BN81</f>
        <v>5.1706256170254025E-2</v>
      </c>
      <c r="BW14" s="784">
        <f>'SAME R Results'!BO81</f>
        <v>2951666.0508853504</v>
      </c>
      <c r="BX14" s="784">
        <f>'SAME R Results'!BP81</f>
        <v>2907301.2696626824</v>
      </c>
      <c r="BY14" s="784">
        <f>'SAME R Results'!BQ81</f>
        <v>2648799.2628993848</v>
      </c>
      <c r="BZ14" s="784">
        <f>'SAME R Results'!BR81</f>
        <v>189.91484044897103</v>
      </c>
      <c r="CA14" s="784">
        <f>'SAME R Results'!BS81</f>
        <v>0.22609440202432718</v>
      </c>
      <c r="CB14" s="784">
        <f>'SAME R Results'!BT81</f>
        <v>0.45</v>
      </c>
      <c r="CC14" s="784">
        <f>'SAME R Results'!BV81</f>
        <v>1</v>
      </c>
      <c r="CD14" s="784">
        <f>'SAME R Results'!BW81</f>
        <v>1.42</v>
      </c>
      <c r="CE14" s="26"/>
    </row>
    <row r="15" spans="1:83" s="2" customFormat="1" ht="16.5" customHeight="1" x14ac:dyDescent="0.25">
      <c r="A15" s="780">
        <v>2</v>
      </c>
      <c r="B15" s="784" t="str">
        <f>'SAME R Results'!A83</f>
        <v>8(4)</v>
      </c>
      <c r="C15" s="831" t="str">
        <f>'SAME R Results'!B83</f>
        <v>Kapton</v>
      </c>
      <c r="D15" s="784" t="str">
        <f>'SAME R Results'!C83</f>
        <v>K11</v>
      </c>
      <c r="E15" s="784" t="str">
        <f>'SAME R Results'!D83</f>
        <v>47 K</v>
      </c>
      <c r="F15" s="784">
        <f>'SAME R Results'!E83</f>
        <v>0</v>
      </c>
      <c r="G15" s="784">
        <f>'SAME R Results'!F83</f>
        <v>94</v>
      </c>
      <c r="H15" s="785" t="str">
        <f>'SAME R Results'!G83</f>
        <v>Mid Temp aging run mid high</v>
      </c>
      <c r="I15" s="784">
        <f>'SAME R Results'!H83</f>
        <v>250</v>
      </c>
      <c r="J15" s="786">
        <f>'SAME R Results'!I83</f>
        <v>40428.354166666664</v>
      </c>
      <c r="K15" s="784">
        <f>'SAME R Results'!J83</f>
        <v>0</v>
      </c>
      <c r="L15" s="788"/>
      <c r="M15" s="788"/>
      <c r="N15" s="784">
        <f>'SAME R Results'!K83</f>
        <v>8.1</v>
      </c>
      <c r="O15" s="793">
        <f>'SAME R Results'!L83</f>
        <v>1.45</v>
      </c>
      <c r="P15" s="784">
        <f>'SAME R Results'!M83</f>
        <v>60</v>
      </c>
      <c r="Q15" s="784">
        <f>'SAME R Results'!N83</f>
        <v>11</v>
      </c>
      <c r="R15" s="784">
        <f>'SAME R Results'!O83</f>
        <v>8</v>
      </c>
      <c r="S15" s="784" t="str">
        <f>'SAME R Results'!P83</f>
        <v>n</v>
      </c>
      <c r="T15" s="784">
        <f>'SAME R Results'!Q83</f>
        <v>0</v>
      </c>
      <c r="U15" s="784">
        <f>'SAME R Results'!R83</f>
        <v>42.142857142857146</v>
      </c>
      <c r="V15" s="784" t="str">
        <f>'SAME R Results'!S83</f>
        <v>y</v>
      </c>
      <c r="W15" s="784">
        <f>'SAME R Results'!T83</f>
        <v>60</v>
      </c>
      <c r="X15" s="784" t="str">
        <f>'SAME R Results'!U83</f>
        <v>n</v>
      </c>
      <c r="Y15" s="784" t="str">
        <f>'SAME R Results'!V83</f>
        <v>y</v>
      </c>
      <c r="Z15" s="784" t="str">
        <f>'SAME R Results'!W83</f>
        <v>y</v>
      </c>
      <c r="AA15" s="784" t="str">
        <f>'SAME R Results'!X83</f>
        <v>n</v>
      </c>
      <c r="AB15" s="784" t="str">
        <f>'SAME R Results'!Y83</f>
        <v>n</v>
      </c>
      <c r="AC15" s="789"/>
      <c r="AD15" s="784" t="str">
        <f>'SAME R Results'!Z83</f>
        <v>y</v>
      </c>
      <c r="AE15" s="784">
        <f>'SAME R Results'!AA83</f>
        <v>10</v>
      </c>
      <c r="AF15" s="784" t="str">
        <f>'SAME R Results'!AB83</f>
        <v>y</v>
      </c>
      <c r="AG15" s="817">
        <f>'SAME R Results'!AC83</f>
        <v>3.852706928546E-2</v>
      </c>
      <c r="AH15" s="819">
        <f>'SAME R Results'!AD83</f>
        <v>0</v>
      </c>
      <c r="AI15" s="784">
        <f>'SAME R Results'!AE83</f>
        <v>58</v>
      </c>
      <c r="AJ15" s="784">
        <f>'SAME R Results'!AF83</f>
        <v>480</v>
      </c>
      <c r="AK15" s="784">
        <f>'SAME R Results'!AG83</f>
        <v>0</v>
      </c>
      <c r="AL15" s="784" t="str">
        <f>'SAME R Results'!AH83</f>
        <v>n</v>
      </c>
      <c r="AM15" s="784" t="str">
        <f>'SAME R Results'!AI83</f>
        <v>y</v>
      </c>
      <c r="AN15" s="784" t="str">
        <f>'SAME R Results'!AJ83</f>
        <v>y</v>
      </c>
      <c r="AO15" s="784" t="str">
        <f>'SAME R Results'!AK83</f>
        <v>n</v>
      </c>
      <c r="AP15" s="784" t="str">
        <f>'SAME R Results'!AL83</f>
        <v>n</v>
      </c>
      <c r="AQ15" s="784" t="str">
        <f>'SAME R Results'!AM83</f>
        <v>y</v>
      </c>
      <c r="AR15" s="817">
        <f>'SAME R Results'!AN83</f>
        <v>3.852706928546E-2</v>
      </c>
      <c r="AS15" s="819">
        <f>'SAME R Results'!AO83</f>
        <v>0</v>
      </c>
      <c r="AT15" s="784">
        <f>'SAME R Results'!AP83</f>
        <v>0</v>
      </c>
      <c r="AU15" s="789"/>
      <c r="AV15" s="821">
        <f>'SAME R Results'!AQ83</f>
        <v>0</v>
      </c>
      <c r="AW15" s="821">
        <f>'SAME R Results'!AR83</f>
        <v>0.7454529000000002</v>
      </c>
      <c r="AX15" s="821">
        <f>'SAME R Results'!AS83</f>
        <v>0</v>
      </c>
      <c r="AY15" s="821">
        <f>'SAME R Results'!AT83</f>
        <v>0</v>
      </c>
      <c r="AZ15" s="824"/>
      <c r="BA15" s="824"/>
      <c r="BB15" s="821">
        <f>'SAME R Results'!AU83</f>
        <v>0.10324098999999998</v>
      </c>
      <c r="BC15" s="821">
        <f>'SAME R Results'!AV83</f>
        <v>2.8869634999999998E-2</v>
      </c>
      <c r="BD15" s="821">
        <f>'SAME R Results'!AW83</f>
        <v>6.0749664999999995</v>
      </c>
      <c r="BE15" s="821">
        <f>'SAME R Results'!AX83</f>
        <v>4.6810754999999995</v>
      </c>
      <c r="BF15" s="827">
        <f>'SAME R Results'!AY83</f>
        <v>75855</v>
      </c>
      <c r="BG15" s="784">
        <f>'SAME R Results'!AZ83</f>
        <v>0.18572995000000003</v>
      </c>
      <c r="BH15" s="784">
        <f>'SAME R Results'!BA83</f>
        <v>8.1817625000000005E-2</v>
      </c>
      <c r="BI15" s="789"/>
      <c r="BJ15" s="784">
        <f>'SAME R Results'!BB83</f>
        <v>7.88</v>
      </c>
      <c r="BK15" s="784">
        <f>'SAME R Results'!BC83</f>
        <v>1.393891</v>
      </c>
      <c r="BL15" s="784">
        <f>'SAME R Results'!BD83</f>
        <v>3018896.3813527012</v>
      </c>
      <c r="BM15" s="784">
        <f>'SAME R Results'!BE83</f>
        <v>277.55824331110045</v>
      </c>
      <c r="BN15" s="784">
        <f>'SAME R Results'!BF83</f>
        <v>7.4371354999999972E-2</v>
      </c>
      <c r="BO15" s="784">
        <f>'SAME R Results'!BG83</f>
        <v>2.5978081250000007E-2</v>
      </c>
      <c r="BP15" s="789"/>
      <c r="BQ15" s="784">
        <f>'SAME R Results'!BH83</f>
        <v>3.5459999999999998</v>
      </c>
      <c r="BR15" s="817">
        <f>'SAME R Results'!BI83</f>
        <v>9.1940301437816396E-2</v>
      </c>
      <c r="BS15" s="817">
        <f>'SAME R Results'!BJ83</f>
        <v>0.11646654330236111</v>
      </c>
      <c r="BT15" s="817">
        <f>'SAME R Results'!BL83</f>
        <v>2.8628501960667303</v>
      </c>
      <c r="BU15" s="817">
        <f>'SAME R Results'!BM83</f>
        <v>1.6262491679176359</v>
      </c>
      <c r="BV15" s="817">
        <f>'SAME R Results'!BN83</f>
        <v>8.1688005420539944E-2</v>
      </c>
      <c r="BW15" s="784">
        <f>'SAME R Results'!BO83</f>
        <v>3018896.3813527012</v>
      </c>
      <c r="BX15" s="784">
        <f>'SAME R Results'!BP83</f>
        <v>2973612.2465260113</v>
      </c>
      <c r="BY15" s="784">
        <f>'SAME R Results'!BQ83</f>
        <v>2706721.3379854904</v>
      </c>
      <c r="BZ15" s="784">
        <f>'SAME R Results'!BR83</f>
        <v>277.55824331110045</v>
      </c>
      <c r="CA15" s="784">
        <f>'SAME R Results'!BS83</f>
        <v>0.30939603125277454</v>
      </c>
      <c r="CB15" s="784">
        <f>'SAME R Results'!BT83</f>
        <v>0.45</v>
      </c>
      <c r="CC15" s="784">
        <f>'SAME R Results'!BV83</f>
        <v>1</v>
      </c>
      <c r="CD15" s="784">
        <f>'SAME R Results'!BW83</f>
        <v>1.42</v>
      </c>
      <c r="CE15" s="26"/>
    </row>
    <row r="16" spans="1:83" s="2" customFormat="1" ht="16.5" customHeight="1" x14ac:dyDescent="0.25">
      <c r="A16" s="780">
        <v>2</v>
      </c>
      <c r="B16" s="784" t="str">
        <f>'SAME R Results'!A99</f>
        <v>9(4)</v>
      </c>
      <c r="C16" s="831" t="str">
        <f>'SAME R Results'!B99</f>
        <v>Kapton</v>
      </c>
      <c r="D16" s="784" t="str">
        <f>'SAME R Results'!C99</f>
        <v>K12</v>
      </c>
      <c r="E16" s="784" t="str">
        <f>'SAME R Results'!D99</f>
        <v>54 K</v>
      </c>
      <c r="F16" s="784">
        <f>'SAME R Results'!E99</f>
        <v>0</v>
      </c>
      <c r="G16" s="784">
        <f>'SAME R Results'!F99</f>
        <v>101</v>
      </c>
      <c r="H16" s="785" t="str">
        <f>'SAME R Results'!G99</f>
        <v>No flow run w/ aging</v>
      </c>
      <c r="I16" s="784">
        <f>'SAME R Results'!H99</f>
        <v>251</v>
      </c>
      <c r="J16" s="786">
        <f>'SAME R Results'!I99</f>
        <v>40429.354166666664</v>
      </c>
      <c r="K16" s="784">
        <f>'SAME R Results'!J99</f>
        <v>0</v>
      </c>
      <c r="L16" s="788"/>
      <c r="M16" s="788"/>
      <c r="N16" s="855">
        <f>'SAME R Results'!K99</f>
        <v>0</v>
      </c>
      <c r="O16" s="854">
        <f>'SAME R Results'!L99</f>
        <v>1.48</v>
      </c>
      <c r="P16" s="855">
        <f>'SAME R Results'!M99</f>
        <v>60</v>
      </c>
      <c r="Q16" s="855">
        <f>'SAME R Results'!N99</f>
        <v>11</v>
      </c>
      <c r="R16" s="855">
        <f>'SAME R Results'!O99</f>
        <v>8</v>
      </c>
      <c r="S16" s="855" t="str">
        <f>'SAME R Results'!P99</f>
        <v>n</v>
      </c>
      <c r="T16" s="855" t="str">
        <f>'SAME R Results'!Q99</f>
        <v>N</v>
      </c>
      <c r="U16" s="855">
        <f>'SAME R Results'!R99</f>
        <v>29.428571428571427</v>
      </c>
      <c r="V16" s="784" t="str">
        <f>'SAME R Results'!S99</f>
        <v>Y</v>
      </c>
      <c r="W16" s="784">
        <f>'SAME R Results'!T99</f>
        <v>90</v>
      </c>
      <c r="X16" s="784" t="str">
        <f>'SAME R Results'!U99</f>
        <v>n</v>
      </c>
      <c r="Y16" s="784" t="str">
        <f>'SAME R Results'!V99</f>
        <v>y</v>
      </c>
      <c r="Z16" s="784" t="str">
        <f>'SAME R Results'!W99</f>
        <v>y</v>
      </c>
      <c r="AA16" s="784" t="str">
        <f>'SAME R Results'!X99</f>
        <v>n</v>
      </c>
      <c r="AB16" s="784" t="str">
        <f>'SAME R Results'!Y99</f>
        <v>n</v>
      </c>
      <c r="AC16" s="789"/>
      <c r="AD16" s="784" t="str">
        <f>'SAME R Results'!Z99</f>
        <v>y</v>
      </c>
      <c r="AE16" s="784">
        <f>'SAME R Results'!AA99</f>
        <v>10</v>
      </c>
      <c r="AF16" s="784" t="str">
        <f>'SAME R Results'!AB99</f>
        <v>y</v>
      </c>
      <c r="AG16" s="817">
        <f>'SAME R Results'!AC99</f>
        <v>3.852706928546E-2</v>
      </c>
      <c r="AH16" s="819">
        <f>'SAME R Results'!AD99</f>
        <v>0</v>
      </c>
      <c r="AI16" s="784">
        <f>'SAME R Results'!AE99</f>
        <v>58</v>
      </c>
      <c r="AJ16" s="784">
        <f>'SAME R Results'!AF99</f>
        <v>480</v>
      </c>
      <c r="AK16" s="784">
        <f>'SAME R Results'!AG99</f>
        <v>0</v>
      </c>
      <c r="AL16" s="784" t="str">
        <f>'SAME R Results'!AH99</f>
        <v>n</v>
      </c>
      <c r="AM16" s="784" t="str">
        <f>'SAME R Results'!AI99</f>
        <v>y</v>
      </c>
      <c r="AN16" s="784" t="str">
        <f>'SAME R Results'!AJ99</f>
        <v>y</v>
      </c>
      <c r="AO16" s="784" t="str">
        <f>'SAME R Results'!AK99</f>
        <v>n</v>
      </c>
      <c r="AP16" s="784" t="str">
        <f>'SAME R Results'!AL99</f>
        <v>n</v>
      </c>
      <c r="AQ16" s="784" t="str">
        <f>'SAME R Results'!AM99</f>
        <v>y</v>
      </c>
      <c r="AR16" s="817">
        <f>'SAME R Results'!AN99</f>
        <v>3.852706928546E-2</v>
      </c>
      <c r="AS16" s="819">
        <f>'SAME R Results'!AO99</f>
        <v>0</v>
      </c>
      <c r="AT16" s="784">
        <f>'SAME R Results'!AP99</f>
        <v>0</v>
      </c>
      <c r="AU16" s="789"/>
      <c r="AV16" s="821">
        <f>'SAME R Results'!AQ99</f>
        <v>0</v>
      </c>
      <c r="AW16" s="821">
        <f>'SAME R Results'!AR99</f>
        <v>2.7684004999999998</v>
      </c>
      <c r="AX16" s="821">
        <f>'SAME R Results'!AS99</f>
        <v>0</v>
      </c>
      <c r="AY16" s="821">
        <f>'SAME R Results'!AT99</f>
        <v>0</v>
      </c>
      <c r="AZ16" s="824"/>
      <c r="BA16" s="824"/>
      <c r="BB16" s="821">
        <f>'SAME R Results'!AU99</f>
        <v>0.24699400000000002</v>
      </c>
      <c r="BC16" s="821">
        <f>'SAME R Results'!AV99</f>
        <v>3.4469605E-2</v>
      </c>
      <c r="BD16" s="821">
        <f>'SAME R Results'!AW99</f>
        <v>5.080413000000001</v>
      </c>
      <c r="BE16" s="821">
        <f>'SAME R Results'!AX99</f>
        <v>4.7153630000000009</v>
      </c>
      <c r="BF16" s="827">
        <f>'SAME R Results'!AY99</f>
        <v>7657.5</v>
      </c>
      <c r="BG16" s="784">
        <f>'SAME R Results'!AZ99</f>
        <v>0.31900019999999996</v>
      </c>
      <c r="BH16" s="784">
        <f>'SAME R Results'!BA99</f>
        <v>9.0896630000000006E-2</v>
      </c>
      <c r="BI16" s="789"/>
      <c r="BJ16" s="784">
        <f>'SAME R Results'!BB99</f>
        <v>18.921150000000001</v>
      </c>
      <c r="BK16" s="784">
        <f>'SAME R Results'!BC99</f>
        <v>0.3650500000000001</v>
      </c>
      <c r="BL16" s="784">
        <f>'SAME R Results'!BD99</f>
        <v>277645.73872056679</v>
      </c>
      <c r="BM16" s="784">
        <f>'SAME R Results'!BE99</f>
        <v>62.00566341405532</v>
      </c>
      <c r="BN16" s="784">
        <f>'SAME R Results'!BF99</f>
        <v>0.21252439500000003</v>
      </c>
      <c r="BO16" s="784">
        <f>'SAME R Results'!BG99</f>
        <v>5.7025892499999987E-2</v>
      </c>
      <c r="BP16" s="789"/>
      <c r="BQ16" s="784">
        <f>'SAME R Results'!BH99</f>
        <v>8.5145175000000002</v>
      </c>
      <c r="BR16" s="817">
        <f>'SAME R Results'!BI99</f>
        <v>0.22332654446557226</v>
      </c>
      <c r="BS16" s="841">
        <f>'SAME R Results'!BJ99</f>
        <v>0.34551005269730162</v>
      </c>
      <c r="BT16" s="817">
        <f>'SAME R Results'!BL99</f>
        <v>3.7268052402687091</v>
      </c>
      <c r="BU16" s="817">
        <f>'SAME R Results'!BM99</f>
        <v>1.9359452843564022</v>
      </c>
      <c r="BV16" s="817">
        <f>'SAME R Results'!BN99</f>
        <v>0.17954783605894736</v>
      </c>
      <c r="BW16" s="784">
        <f>'SAME R Results'!BO99</f>
        <v>277645.73872056679</v>
      </c>
      <c r="BX16" s="784">
        <f>'SAME R Results'!BP99</f>
        <v>273074.34247199545</v>
      </c>
      <c r="BY16" s="784">
        <f>'SAME R Results'!BQ99</f>
        <v>259686.61104533699</v>
      </c>
      <c r="BZ16" s="784">
        <f>'SAME R Results'!BR99</f>
        <v>62.00566341405532</v>
      </c>
      <c r="CA16" s="784">
        <f>'SAME R Results'!BS99</f>
        <v>8.1028589185829725E-2</v>
      </c>
      <c r="CB16" s="784">
        <f>'SAME R Results'!BT99</f>
        <v>0.45</v>
      </c>
      <c r="CC16" s="784">
        <f>'SAME R Results'!BV99</f>
        <v>1</v>
      </c>
      <c r="CD16" s="784">
        <f>'SAME R Results'!BW99</f>
        <v>1.42</v>
      </c>
      <c r="CE16" s="26"/>
    </row>
    <row r="17" spans="1:83" s="2" customFormat="1" ht="16.5" customHeight="1" x14ac:dyDescent="0.25">
      <c r="A17" s="780">
        <v>2</v>
      </c>
      <c r="B17" s="784" t="str">
        <f>'SAME R Results'!A101</f>
        <v>9(4)</v>
      </c>
      <c r="C17" s="831" t="str">
        <f>'SAME R Results'!B101</f>
        <v>Kapton</v>
      </c>
      <c r="D17" s="784" t="str">
        <f>'SAME R Results'!C101</f>
        <v>K13</v>
      </c>
      <c r="E17" s="784" t="str">
        <f>'SAME R Results'!D101</f>
        <v>55 K</v>
      </c>
      <c r="F17" s="784">
        <f>'SAME R Results'!E101</f>
        <v>0</v>
      </c>
      <c r="G17" s="784">
        <f>'SAME R Results'!F101</f>
        <v>102</v>
      </c>
      <c r="H17" s="785" t="str">
        <f>'SAME R Results'!G101</f>
        <v>No flow run w/ aging</v>
      </c>
      <c r="I17" s="784">
        <f>'SAME R Results'!H101</f>
        <v>251</v>
      </c>
      <c r="J17" s="786">
        <f>'SAME R Results'!I101</f>
        <v>40429.354166666664</v>
      </c>
      <c r="K17" s="784">
        <f>'SAME R Results'!J101</f>
        <v>0</v>
      </c>
      <c r="L17" s="788"/>
      <c r="M17" s="788"/>
      <c r="N17" s="855">
        <f>'SAME R Results'!K101</f>
        <v>0</v>
      </c>
      <c r="O17" s="854">
        <f>'SAME R Results'!L101</f>
        <v>1.48</v>
      </c>
      <c r="P17" s="855">
        <f>'SAME R Results'!M101</f>
        <v>120</v>
      </c>
      <c r="Q17" s="855">
        <f>'SAME R Results'!N101</f>
        <v>11</v>
      </c>
      <c r="R17" s="855">
        <f>'SAME R Results'!O101</f>
        <v>8</v>
      </c>
      <c r="S17" s="855" t="str">
        <f>'SAME R Results'!P101</f>
        <v>n</v>
      </c>
      <c r="T17" s="855" t="str">
        <f>'SAME R Results'!Q101</f>
        <v>N</v>
      </c>
      <c r="U17" s="855">
        <f>'SAME R Results'!R101</f>
        <v>27.571428571428573</v>
      </c>
      <c r="V17" s="784" t="str">
        <f>'SAME R Results'!S101</f>
        <v>N</v>
      </c>
      <c r="W17" s="784">
        <f>'SAME R Results'!T101</f>
        <v>0</v>
      </c>
      <c r="X17" s="784" t="str">
        <f>'SAME R Results'!U101</f>
        <v>n</v>
      </c>
      <c r="Y17" s="784" t="str">
        <f>'SAME R Results'!V101</f>
        <v>y</v>
      </c>
      <c r="Z17" s="784" t="str">
        <f>'SAME R Results'!W101</f>
        <v>y</v>
      </c>
      <c r="AA17" s="784" t="str">
        <f>'SAME R Results'!X101</f>
        <v>n</v>
      </c>
      <c r="AB17" s="784" t="str">
        <f>'SAME R Results'!Y101</f>
        <v>n</v>
      </c>
      <c r="AC17" s="789"/>
      <c r="AD17" s="784" t="str">
        <f>'SAME R Results'!Z101</f>
        <v>y</v>
      </c>
      <c r="AE17" s="784">
        <f>'SAME R Results'!AA101</f>
        <v>10</v>
      </c>
      <c r="AF17" s="784" t="str">
        <f>'SAME R Results'!AB101</f>
        <v>y</v>
      </c>
      <c r="AG17" s="817">
        <f>'SAME R Results'!AC101</f>
        <v>3.852706928546E-2</v>
      </c>
      <c r="AH17" s="819">
        <f>'SAME R Results'!AD101</f>
        <v>0</v>
      </c>
      <c r="AI17" s="784">
        <f>'SAME R Results'!AE101</f>
        <v>58</v>
      </c>
      <c r="AJ17" s="784">
        <f>'SAME R Results'!AF101</f>
        <v>480</v>
      </c>
      <c r="AK17" s="784">
        <f>'SAME R Results'!AG101</f>
        <v>0</v>
      </c>
      <c r="AL17" s="784" t="str">
        <f>'SAME R Results'!AH101</f>
        <v>n</v>
      </c>
      <c r="AM17" s="784" t="str">
        <f>'SAME R Results'!AI101</f>
        <v>y</v>
      </c>
      <c r="AN17" s="784" t="str">
        <f>'SAME R Results'!AJ101</f>
        <v>y</v>
      </c>
      <c r="AO17" s="784" t="str">
        <f>'SAME R Results'!AK101</f>
        <v>n</v>
      </c>
      <c r="AP17" s="784" t="str">
        <f>'SAME R Results'!AL101</f>
        <v>n</v>
      </c>
      <c r="AQ17" s="784" t="str">
        <f>'SAME R Results'!AM101</f>
        <v>y</v>
      </c>
      <c r="AR17" s="817">
        <f>'SAME R Results'!AN101</f>
        <v>3.852706928546E-2</v>
      </c>
      <c r="AS17" s="819">
        <f>'SAME R Results'!AO101</f>
        <v>0</v>
      </c>
      <c r="AT17" s="784">
        <f>'SAME R Results'!AP101</f>
        <v>0</v>
      </c>
      <c r="AU17" s="789"/>
      <c r="AV17" s="821">
        <f>'SAME R Results'!AQ101</f>
        <v>0</v>
      </c>
      <c r="AW17" s="821">
        <f>'SAME R Results'!AR101</f>
        <v>5.4696210000000018</v>
      </c>
      <c r="AX17" s="821">
        <f>'SAME R Results'!AS101</f>
        <v>0</v>
      </c>
      <c r="AY17" s="821">
        <f>'SAME R Results'!AT101</f>
        <v>0</v>
      </c>
      <c r="AZ17" s="824"/>
      <c r="BA17" s="824"/>
      <c r="BB17" s="821">
        <f>'SAME R Results'!AU101</f>
        <v>0.5754089</v>
      </c>
      <c r="BC17" s="821">
        <f>'SAME R Results'!AV101</f>
        <v>4.9285889999999999E-2</v>
      </c>
      <c r="BD17" s="821">
        <f>'SAME R Results'!AW101</f>
        <v>5.1784979999999994</v>
      </c>
      <c r="BE17" s="821">
        <f>'SAME R Results'!AX101</f>
        <v>4.7215885000000002</v>
      </c>
      <c r="BF17" s="827">
        <f>'SAME R Results'!AY101</f>
        <v>7124.5</v>
      </c>
      <c r="BG17" s="784">
        <f>'SAME R Results'!AZ101</f>
        <v>0.67291259999999997</v>
      </c>
      <c r="BH17" s="784">
        <f>'SAME R Results'!BA101</f>
        <v>0.10229490999999999</v>
      </c>
      <c r="BI17" s="789"/>
      <c r="BJ17" s="784">
        <f>'SAME R Results'!BB101</f>
        <v>38.379599999999996</v>
      </c>
      <c r="BK17" s="784">
        <f>'SAME R Results'!BC101</f>
        <v>0.45690949999999919</v>
      </c>
      <c r="BL17" s="784">
        <f>'SAME R Results'!BD101</f>
        <v>258123.09072398374</v>
      </c>
      <c r="BM17" s="784">
        <f>'SAME R Results'!BE101</f>
        <v>78.526166726178445</v>
      </c>
      <c r="BN17" s="784">
        <f>'SAME R Results'!BF101</f>
        <v>0.52612301000000006</v>
      </c>
      <c r="BO17" s="784">
        <f>'SAME R Results'!BG101</f>
        <v>0.14265442249999999</v>
      </c>
      <c r="BP17" s="789"/>
      <c r="BQ17" s="784">
        <f>'SAME R Results'!BH101</f>
        <v>17.270820000000001</v>
      </c>
      <c r="BR17" s="817">
        <f>'SAME R Results'!BI101</f>
        <v>0.30421984529136165</v>
      </c>
      <c r="BS17" s="841">
        <f>'SAME R Results'!BJ101</f>
        <v>0.44812555565829937</v>
      </c>
      <c r="BT17" s="817">
        <f>'SAME R Results'!BL101</f>
        <v>3.6880946330282898</v>
      </c>
      <c r="BU17" s="817">
        <f>'SAME R Results'!BM101</f>
        <v>1.8633066199621118</v>
      </c>
      <c r="BV17" s="817">
        <f>'SAME R Results'!BN101</f>
        <v>0.25065793411164244</v>
      </c>
      <c r="BW17" s="784">
        <f>'SAME R Results'!BO101</f>
        <v>258123.09072398374</v>
      </c>
      <c r="BX17" s="784">
        <f>'SAME R Results'!BP101</f>
        <v>253869.88633966167</v>
      </c>
      <c r="BY17" s="784">
        <f>'SAME R Results'!BQ101</f>
        <v>241512.57084487329</v>
      </c>
      <c r="BZ17" s="784">
        <f>'SAME R Results'!BR101</f>
        <v>78.526166726178445</v>
      </c>
      <c r="CA17" s="784">
        <f>'SAME R Results'!BS101</f>
        <v>0.10141825002219639</v>
      </c>
      <c r="CB17" s="784">
        <f>'SAME R Results'!BT101</f>
        <v>0.45</v>
      </c>
      <c r="CC17" s="784">
        <f>'SAME R Results'!BV101</f>
        <v>1</v>
      </c>
      <c r="CD17" s="784">
        <f>'SAME R Results'!BW101</f>
        <v>1.42</v>
      </c>
      <c r="CE17" s="26"/>
    </row>
    <row r="18" spans="1:83" s="2" customFormat="1" ht="16.5" customHeight="1" x14ac:dyDescent="0.25">
      <c r="A18" s="780">
        <v>2</v>
      </c>
      <c r="B18" s="784" t="str">
        <f>'SAME R Results'!A114</f>
        <v>10 (4)</v>
      </c>
      <c r="C18" s="831" t="str">
        <f>'SAME R Results'!B114</f>
        <v>Kapton</v>
      </c>
      <c r="D18" s="784" t="str">
        <f>'SAME R Results'!C114</f>
        <v>K14</v>
      </c>
      <c r="E18" s="784" t="str">
        <f>'SAME R Results'!D114</f>
        <v>61 K</v>
      </c>
      <c r="F18" s="784">
        <f>'SAME R Results'!E114</f>
        <v>0</v>
      </c>
      <c r="G18" s="784">
        <f>'SAME R Results'!F114</f>
        <v>108</v>
      </c>
      <c r="H18" s="785" t="str">
        <f>'SAME R Results'!G114</f>
        <v>Low flow run w/ aging</v>
      </c>
      <c r="I18" s="784">
        <f>'SAME R Results'!H114</f>
        <v>252</v>
      </c>
      <c r="J18" s="786">
        <f>'SAME R Results'!I114</f>
        <v>40430.305555555555</v>
      </c>
      <c r="K18" s="784">
        <f>'SAME R Results'!J114</f>
        <v>0</v>
      </c>
      <c r="L18" s="788"/>
      <c r="M18" s="788"/>
      <c r="N18" s="855">
        <f>'SAME R Results'!K114</f>
        <v>1</v>
      </c>
      <c r="O18" s="854">
        <f>'SAME R Results'!L114</f>
        <v>1.48</v>
      </c>
      <c r="P18" s="855">
        <f>'SAME R Results'!M114</f>
        <v>60</v>
      </c>
      <c r="Q18" s="855">
        <f>'SAME R Results'!N114</f>
        <v>11</v>
      </c>
      <c r="R18" s="855">
        <f>'SAME R Results'!O114</f>
        <v>8</v>
      </c>
      <c r="S18" s="855" t="str">
        <f>'SAME R Results'!P114</f>
        <v>n</v>
      </c>
      <c r="T18" s="855" t="str">
        <f>'SAME R Results'!Q114</f>
        <v>N</v>
      </c>
      <c r="U18" s="855">
        <f>'SAME R Results'!R114</f>
        <v>29.571428571428573</v>
      </c>
      <c r="V18" s="784" t="str">
        <f>'SAME R Results'!S114</f>
        <v>Y</v>
      </c>
      <c r="W18" s="784">
        <f>'SAME R Results'!T114</f>
        <v>90</v>
      </c>
      <c r="X18" s="784" t="str">
        <f>'SAME R Results'!U114</f>
        <v>n</v>
      </c>
      <c r="Y18" s="784" t="str">
        <f>'SAME R Results'!V114</f>
        <v>y</v>
      </c>
      <c r="Z18" s="784" t="str">
        <f>'SAME R Results'!W114</f>
        <v>y</v>
      </c>
      <c r="AA18" s="784" t="str">
        <f>'SAME R Results'!X114</f>
        <v>n</v>
      </c>
      <c r="AB18" s="784" t="str">
        <f>'SAME R Results'!Y114</f>
        <v>n</v>
      </c>
      <c r="AC18" s="789"/>
      <c r="AD18" s="784" t="str">
        <f>'SAME R Results'!Z114</f>
        <v>y</v>
      </c>
      <c r="AE18" s="784">
        <f>'SAME R Results'!AA114</f>
        <v>10</v>
      </c>
      <c r="AF18" s="784" t="str">
        <f>'SAME R Results'!AB114</f>
        <v>y</v>
      </c>
      <c r="AG18" s="817">
        <f>'SAME R Results'!AC114</f>
        <v>3.852706928546E-2</v>
      </c>
      <c r="AH18" s="819">
        <f>'SAME R Results'!AD114</f>
        <v>0</v>
      </c>
      <c r="AI18" s="784">
        <f>'SAME R Results'!AE114</f>
        <v>58</v>
      </c>
      <c r="AJ18" s="784">
        <f>'SAME R Results'!AF114</f>
        <v>480</v>
      </c>
      <c r="AK18" s="784">
        <f>'SAME R Results'!AG114</f>
        <v>0</v>
      </c>
      <c r="AL18" s="784" t="str">
        <f>'SAME R Results'!AH114</f>
        <v>n</v>
      </c>
      <c r="AM18" s="784" t="str">
        <f>'SAME R Results'!AI114</f>
        <v>y</v>
      </c>
      <c r="AN18" s="784" t="str">
        <f>'SAME R Results'!AJ114</f>
        <v>y</v>
      </c>
      <c r="AO18" s="784" t="str">
        <f>'SAME R Results'!AK114</f>
        <v>n</v>
      </c>
      <c r="AP18" s="784" t="str">
        <f>'SAME R Results'!AL114</f>
        <v>n</v>
      </c>
      <c r="AQ18" s="784" t="str">
        <f>'SAME R Results'!AM114</f>
        <v>y</v>
      </c>
      <c r="AR18" s="817">
        <f>'SAME R Results'!AN114</f>
        <v>3.852706928546E-2</v>
      </c>
      <c r="AS18" s="819">
        <f>'SAME R Results'!AO114</f>
        <v>0</v>
      </c>
      <c r="AT18" s="784">
        <f>'SAME R Results'!AP114</f>
        <v>0</v>
      </c>
      <c r="AU18" s="789"/>
      <c r="AV18" s="821">
        <f>'SAME R Results'!AQ114</f>
        <v>0</v>
      </c>
      <c r="AW18" s="821">
        <f>'SAME R Results'!AR114</f>
        <v>4.6021415000000001</v>
      </c>
      <c r="AX18" s="821">
        <f>'SAME R Results'!AS114</f>
        <v>0</v>
      </c>
      <c r="AY18" s="821">
        <f>'SAME R Results'!AT114</f>
        <v>0</v>
      </c>
      <c r="AZ18" s="824"/>
      <c r="BA18" s="824"/>
      <c r="BB18" s="821">
        <f>'SAME R Results'!AU114</f>
        <v>0.46356204999999989</v>
      </c>
      <c r="BC18" s="821">
        <f>'SAME R Results'!AV114</f>
        <v>7.0114144999999989E-2</v>
      </c>
      <c r="BD18" s="821">
        <f>'SAME R Results'!AW114</f>
        <v>5.1120915000000009</v>
      </c>
      <c r="BE18" s="821">
        <f>'SAME R Results'!AX114</f>
        <v>4.7208705000000002</v>
      </c>
      <c r="BF18" s="827">
        <f>'SAME R Results'!AY114</f>
        <v>13540</v>
      </c>
      <c r="BG18" s="784">
        <f>'SAME R Results'!AZ114</f>
        <v>0.56076055000000002</v>
      </c>
      <c r="BH18" s="784">
        <f>'SAME R Results'!BA114</f>
        <v>0.12005624500000001</v>
      </c>
      <c r="BI18" s="789"/>
      <c r="BJ18" s="784">
        <f>'SAME R Results'!BB114</f>
        <v>33.148649999999996</v>
      </c>
      <c r="BK18" s="784">
        <f>'SAME R Results'!BC114</f>
        <v>0.39122100000000071</v>
      </c>
      <c r="BL18" s="784">
        <f>'SAME R Results'!BD114</f>
        <v>495068.20928105974</v>
      </c>
      <c r="BM18" s="784">
        <f>'SAME R Results'!BE114</f>
        <v>66.67123351132058</v>
      </c>
      <c r="BN18" s="784">
        <f>'SAME R Results'!BF114</f>
        <v>0.39344790499999993</v>
      </c>
      <c r="BO18" s="784">
        <f>'SAME R Results'!BG114</f>
        <v>0.11017607625</v>
      </c>
      <c r="BP18" s="789"/>
      <c r="BQ18" s="784">
        <f>'SAME R Results'!BH114</f>
        <v>14.916892499999999</v>
      </c>
      <c r="BR18" s="817">
        <f>'SAME R Results'!BI114</f>
        <v>0.1346708034598724</v>
      </c>
      <c r="BS18" s="817">
        <f>'SAME R Results'!BJ114</f>
        <v>0.34348579768208154</v>
      </c>
      <c r="BT18" s="817">
        <f>'SAME R Results'!BL114</f>
        <v>3.5710829282686487</v>
      </c>
      <c r="BU18" s="817">
        <f>'SAME R Results'!BM114</f>
        <v>2.6317062440357741</v>
      </c>
      <c r="BV18" s="817">
        <f>'SAME R Results'!BN114</f>
        <v>8.432489020675428E-2</v>
      </c>
      <c r="BW18" s="784">
        <f>'SAME R Results'!BO114</f>
        <v>495068.20928105974</v>
      </c>
      <c r="BX18" s="784">
        <f>'SAME R Results'!BP114</f>
        <v>486985.06135998154</v>
      </c>
      <c r="BY18" s="784">
        <f>'SAME R Results'!BQ114</f>
        <v>461245.5068495571</v>
      </c>
      <c r="BZ18" s="784">
        <f>'SAME R Results'!BR114</f>
        <v>66.67123351132058</v>
      </c>
      <c r="CA18" s="784">
        <f>'SAME R Results'!BS114</f>
        <v>8.6837654266181452E-2</v>
      </c>
      <c r="CB18" s="784">
        <f>'SAME R Results'!BT114</f>
        <v>0.45</v>
      </c>
      <c r="CC18" s="784">
        <f>'SAME R Results'!BV114</f>
        <v>1</v>
      </c>
      <c r="CD18" s="784">
        <f>'SAME R Results'!BW114</f>
        <v>1.42</v>
      </c>
      <c r="CE18" s="26"/>
    </row>
    <row r="19" spans="1:83" s="2" customFormat="1" ht="16.5" customHeight="1" x14ac:dyDescent="0.25">
      <c r="A19" s="780">
        <v>2</v>
      </c>
      <c r="B19" s="784" t="str">
        <f>'SAME R Results'!A120</f>
        <v>11(4)</v>
      </c>
      <c r="C19" s="831" t="str">
        <f>'SAME R Results'!B120</f>
        <v>Kapton</v>
      </c>
      <c r="D19" s="784" t="str">
        <f>'SAME R Results'!C120</f>
        <v>K15</v>
      </c>
      <c r="E19" s="784" t="str">
        <f>'SAME R Results'!D120</f>
        <v>65 K</v>
      </c>
      <c r="F19" s="784">
        <f>'SAME R Results'!E120</f>
        <v>0</v>
      </c>
      <c r="G19" s="784">
        <f>'SAME R Results'!F120</f>
        <v>112</v>
      </c>
      <c r="H19" s="785" t="str">
        <f>'SAME R Results'!G120</f>
        <v>low flow run w STS</v>
      </c>
      <c r="I19" s="784">
        <f>'SAME R Results'!H120</f>
        <v>253</v>
      </c>
      <c r="J19" s="786">
        <f>'SAME R Results'!I120</f>
        <v>40430.305555555555</v>
      </c>
      <c r="K19" s="784">
        <f>'SAME R Results'!J120</f>
        <v>0</v>
      </c>
      <c r="L19" s="788"/>
      <c r="M19" s="788"/>
      <c r="N19" s="855">
        <f>'SAME R Results'!K120</f>
        <v>2</v>
      </c>
      <c r="O19" s="854">
        <f>'SAME R Results'!L120</f>
        <v>1.48</v>
      </c>
      <c r="P19" s="855">
        <f>'SAME R Results'!M120</f>
        <v>60</v>
      </c>
      <c r="Q19" s="855">
        <f>'SAME R Results'!N120</f>
        <v>11</v>
      </c>
      <c r="R19" s="855">
        <f>'SAME R Results'!O120</f>
        <v>8</v>
      </c>
      <c r="S19" s="855" t="str">
        <f>'SAME R Results'!P120</f>
        <v>n</v>
      </c>
      <c r="T19" s="855" t="str">
        <f>'SAME R Results'!Q120</f>
        <v>n</v>
      </c>
      <c r="U19" s="855">
        <f>'SAME R Results'!R120</f>
        <v>22.285714285714285</v>
      </c>
      <c r="V19" s="784" t="str">
        <f>'SAME R Results'!S120</f>
        <v>n</v>
      </c>
      <c r="W19" s="784">
        <f>'SAME R Results'!T120</f>
        <v>0</v>
      </c>
      <c r="X19" s="784" t="str">
        <f>'SAME R Results'!U120</f>
        <v>y</v>
      </c>
      <c r="Y19" s="784" t="str">
        <f>'SAME R Results'!V120</f>
        <v>n</v>
      </c>
      <c r="Z19" s="784" t="str">
        <f>'SAME R Results'!W120</f>
        <v>y</v>
      </c>
      <c r="AA19" s="784" t="str">
        <f>'SAME R Results'!X120</f>
        <v>n</v>
      </c>
      <c r="AB19" s="784" t="str">
        <f>'SAME R Results'!Y120</f>
        <v>n</v>
      </c>
      <c r="AC19" s="789"/>
      <c r="AD19" s="784" t="str">
        <f>'SAME R Results'!Z120</f>
        <v>y</v>
      </c>
      <c r="AE19" s="784">
        <f>'SAME R Results'!AA120</f>
        <v>10</v>
      </c>
      <c r="AF19" s="784" t="str">
        <f>'SAME R Results'!AB120</f>
        <v>y</v>
      </c>
      <c r="AG19" s="817">
        <f>'SAME R Results'!AC120</f>
        <v>3.852706928546E-2</v>
      </c>
      <c r="AH19" s="819">
        <f>'SAME R Results'!AD120</f>
        <v>0</v>
      </c>
      <c r="AI19" s="784">
        <f>'SAME R Results'!AE120</f>
        <v>0</v>
      </c>
      <c r="AJ19" s="784">
        <f>'SAME R Results'!AF120</f>
        <v>0</v>
      </c>
      <c r="AK19" s="784">
        <f>'SAME R Results'!AG120</f>
        <v>0</v>
      </c>
      <c r="AL19" s="784">
        <f>'SAME R Results'!AH120</f>
        <v>0</v>
      </c>
      <c r="AM19" s="784">
        <f>'SAME R Results'!AI120</f>
        <v>0</v>
      </c>
      <c r="AN19" s="784">
        <f>'SAME R Results'!AJ120</f>
        <v>0</v>
      </c>
      <c r="AO19" s="784">
        <f>'SAME R Results'!AK120</f>
        <v>0</v>
      </c>
      <c r="AP19" s="784">
        <f>'SAME R Results'!AL120</f>
        <v>0</v>
      </c>
      <c r="AQ19" s="784">
        <f>'SAME R Results'!AM120</f>
        <v>0</v>
      </c>
      <c r="AR19" s="817">
        <f>'SAME R Results'!AN120</f>
        <v>0</v>
      </c>
      <c r="AS19" s="819">
        <f>'SAME R Results'!AO120</f>
        <v>0</v>
      </c>
      <c r="AT19" s="784">
        <f>'SAME R Results'!AP120</f>
        <v>0</v>
      </c>
      <c r="AU19" s="789"/>
      <c r="AV19" s="821">
        <f>'SAME R Results'!AQ120</f>
        <v>0</v>
      </c>
      <c r="AW19" s="821">
        <f>'SAME R Results'!AR120</f>
        <v>5.4159850000000009</v>
      </c>
      <c r="AX19" s="821">
        <f>'SAME R Results'!AS120</f>
        <v>4.5750275</v>
      </c>
      <c r="AY19" s="821">
        <f>'SAME R Results'!AT120</f>
        <v>5.1413255000000007</v>
      </c>
      <c r="AZ19" s="824"/>
      <c r="BA19" s="824"/>
      <c r="BB19" s="821">
        <f>'SAME R Results'!AU120</f>
        <v>0</v>
      </c>
      <c r="BC19" s="821">
        <f>'SAME R Results'!AV120</f>
        <v>0</v>
      </c>
      <c r="BD19" s="821">
        <f>'SAME R Results'!AW120</f>
        <v>6.2289425000000005</v>
      </c>
      <c r="BE19" s="821">
        <f>'SAME R Results'!AX120</f>
        <v>4.7178950000000004</v>
      </c>
      <c r="BF19" s="827">
        <f>'SAME R Results'!AY120</f>
        <v>42430</v>
      </c>
      <c r="BG19" s="784">
        <f>'SAME R Results'!AZ120</f>
        <v>0</v>
      </c>
      <c r="BH19" s="784">
        <f>'SAME R Results'!BA120</f>
        <v>0</v>
      </c>
      <c r="BI19" s="789"/>
      <c r="BJ19" s="784">
        <f>'SAME R Results'!BB120</f>
        <v>62.8611</v>
      </c>
      <c r="BK19" s="784">
        <f>'SAME R Results'!BC120</f>
        <v>1.5110475000000001</v>
      </c>
      <c r="BL19" s="784">
        <f>'SAME R Results'!BD120</f>
        <v>1615017.6733915848</v>
      </c>
      <c r="BM19" s="784">
        <f>'SAME R Results'!BE120</f>
        <v>307.8509299586508</v>
      </c>
      <c r="BN19" s="784">
        <f>'SAME R Results'!BF120</f>
        <v>0</v>
      </c>
      <c r="BO19" s="784">
        <f>'SAME R Results'!BG120</f>
        <v>0</v>
      </c>
      <c r="BP19" s="789"/>
      <c r="BQ19" s="784">
        <f>'SAME R Results'!BH120</f>
        <v>28.287495</v>
      </c>
      <c r="BR19" s="817">
        <f>'SAME R Results'!BI120</f>
        <v>0.19061768489019365</v>
      </c>
      <c r="BS19" s="817">
        <f>'SAME R Results'!BJ120</f>
        <v>0.28666637066468903</v>
      </c>
      <c r="BT19" s="817">
        <f>'SAME R Results'!BL120</f>
        <v>0</v>
      </c>
      <c r="BU19" s="817">
        <f>'SAME R Results'!BM120</f>
        <v>1.8941825311333986</v>
      </c>
      <c r="BV19" s="817">
        <f>'SAME R Results'!BN120</f>
        <v>0.15543771805529163</v>
      </c>
      <c r="BW19" s="784">
        <f>'SAME R Results'!BO120</f>
        <v>1615017.6733915848</v>
      </c>
      <c r="BX19" s="784">
        <f>'SAME R Results'!BP120</f>
        <v>1589687.6906521944</v>
      </c>
      <c r="BY19" s="784">
        <f>'SAME R Results'!BQ120</f>
        <v>1477211.5542533272</v>
      </c>
      <c r="BZ19" s="784">
        <f>'SAME R Results'!BR120</f>
        <v>307.8509299586508</v>
      </c>
      <c r="CA19" s="784">
        <f>'SAME R Results'!BS120</f>
        <v>0.33540075912279144</v>
      </c>
      <c r="CB19" s="784">
        <f>'SAME R Results'!BT120</f>
        <v>0.45</v>
      </c>
      <c r="CC19" s="784">
        <f>'SAME R Results'!BV120</f>
        <v>1</v>
      </c>
      <c r="CD19" s="784">
        <f>'SAME R Results'!BW120</f>
        <v>1.42</v>
      </c>
      <c r="CE19" s="26"/>
    </row>
    <row r="20" spans="1:83" s="2" customFormat="1" ht="16.5" customHeight="1" x14ac:dyDescent="0.25">
      <c r="A20" s="778">
        <v>1</v>
      </c>
      <c r="B20" s="779">
        <f>'SAME1 Flight Tests 8-27-09'!A65</f>
        <v>5</v>
      </c>
      <c r="C20" s="830" t="str">
        <f>'SAME1 Flight Tests 8-27-09'!B65</f>
        <v>Kapton</v>
      </c>
      <c r="D20" s="806"/>
      <c r="E20" s="805" t="str">
        <f>'SAME1 Flight Tests 8-27-09'!C65</f>
        <v>47 K</v>
      </c>
      <c r="F20" s="805">
        <f>'SAME1 Flight Tests 8-27-09'!D65</f>
        <v>4</v>
      </c>
      <c r="G20" s="805">
        <f>'SAME1 Flight Tests 8-27-09'!E65</f>
        <v>47</v>
      </c>
      <c r="H20" s="779" t="str">
        <f>'SAME1 Flight Tests 8-27-09'!F65</f>
        <v>High Temp Aging</v>
      </c>
      <c r="I20" s="779">
        <f>'SAME1 Flight Tests 8-27-09'!G65</f>
        <v>278</v>
      </c>
      <c r="J20" s="791">
        <f>'SAME1 Flight Tests 8-27-09'!H65</f>
        <v>39360</v>
      </c>
      <c r="K20" s="779">
        <f>'SAME1 Flight Tests 8-27-09'!I65</f>
        <v>0</v>
      </c>
      <c r="L20" s="779" t="str">
        <f>'SAME1 Flight Tests 8-27-09'!J65</f>
        <v>n</v>
      </c>
      <c r="M20" s="779" t="str">
        <f>'SAME1 Flight Tests 8-27-09'!K65</f>
        <v>n</v>
      </c>
      <c r="N20" s="865">
        <f>'SAME1 Flight Tests 8-27-09'!L65</f>
        <v>8</v>
      </c>
      <c r="O20" s="856">
        <f>'SAME1 Flight Tests 8-27-09'!M65</f>
        <v>1.48</v>
      </c>
      <c r="P20" s="857">
        <f>'SAME1 Flight Tests 8-27-09'!N65</f>
        <v>20</v>
      </c>
      <c r="Q20" s="857">
        <f>'SAME1 Flight Tests 8-27-09'!O65</f>
        <v>11</v>
      </c>
      <c r="R20" s="857">
        <f>'SAME1 Flight Tests 8-27-09'!P65</f>
        <v>8</v>
      </c>
      <c r="S20" s="858"/>
      <c r="T20" s="858"/>
      <c r="U20" s="857">
        <f>'SAME1 Flight Tests 8-27-09'!Q65</f>
        <v>11</v>
      </c>
      <c r="V20" s="806"/>
      <c r="W20" s="806"/>
      <c r="X20" s="806"/>
      <c r="Y20" s="806"/>
      <c r="Z20" s="806"/>
      <c r="AA20" s="805" t="str">
        <f>'SAME1 Flight Tests 8-27-09'!R65</f>
        <v>n</v>
      </c>
      <c r="AB20" s="805" t="str">
        <f>'SAME1 Flight Tests 8-27-09'!S65</f>
        <v>n</v>
      </c>
      <c r="AC20" s="805">
        <f>'SAME1 Flight Tests 8-27-09'!T65</f>
        <v>1</v>
      </c>
      <c r="AD20" s="806"/>
      <c r="AE20" s="805">
        <f>'SAME1 Flight Tests 8-27-09'!U65</f>
        <v>10</v>
      </c>
      <c r="AF20" s="806"/>
      <c r="AG20" s="816">
        <f>'SAME1 Flight Tests 8-27-09'!V65</f>
        <v>3.852706928546E-2</v>
      </c>
      <c r="AH20" s="818">
        <f>'SAME1 Flight Tests 8-27-09'!W65</f>
        <v>0</v>
      </c>
      <c r="AI20" s="806"/>
      <c r="AJ20" s="806"/>
      <c r="AK20" s="806"/>
      <c r="AL20" s="806"/>
      <c r="AM20" s="806"/>
      <c r="AN20" s="806"/>
      <c r="AO20" s="806"/>
      <c r="AP20" s="806"/>
      <c r="AQ20" s="806"/>
      <c r="AR20" s="806"/>
      <c r="AS20" s="806"/>
      <c r="AT20" s="806"/>
      <c r="AU20" s="805">
        <f>'SAME1 Flight Tests 8-27-09'!X65</f>
        <v>1.99</v>
      </c>
      <c r="AV20" s="820">
        <f>'SAME1 Flight Tests 8-27-09'!Y65</f>
        <v>3.3899690000000007</v>
      </c>
      <c r="AW20" s="820">
        <f>'SAME1 Flight Tests 8-27-09'!Z65</f>
        <v>5.6411435000000001</v>
      </c>
      <c r="AX20" s="820">
        <f>'SAME1 Flight Tests 8-27-09'!AA65</f>
        <v>-6.5612754999999981E-4</v>
      </c>
      <c r="AY20" s="822"/>
      <c r="AZ20" s="822"/>
      <c r="BA20" s="820">
        <f>'SAME1 Flight Tests 8-27-09'!AC65</f>
        <v>4.898957499999999</v>
      </c>
      <c r="BB20" s="822"/>
      <c r="BC20" s="822"/>
      <c r="BD20" s="820">
        <f>'SAME1 Flight Tests 8-27-09'!AB65</f>
        <v>6.4548480000000001</v>
      </c>
      <c r="BE20" s="820">
        <f>'SAME1 Flight Tests 8-27-09'!AD65</f>
        <v>4.6911924999999997</v>
      </c>
      <c r="BF20" s="826">
        <f>'SAME1 Flight Tests 8-27-09'!AE65</f>
        <v>44955</v>
      </c>
      <c r="BG20" s="806"/>
      <c r="BH20" s="806"/>
      <c r="BI20" s="805">
        <f>'SAME1 Flight Tests 8-27-09'!AF65</f>
        <v>47.363099999999996</v>
      </c>
      <c r="BJ20" s="805">
        <f>'SAME1 Flight Tests 8-27-09'!AG65</f>
        <v>60.055600000000005</v>
      </c>
      <c r="BK20" s="805">
        <f>'SAME1 Flight Tests 8-27-09'!AH65</f>
        <v>1.7636555000000005</v>
      </c>
      <c r="BL20" s="805">
        <f>'SAME1 Flight Tests 8-27-09'!AK65</f>
        <v>1717019.5729101424</v>
      </c>
      <c r="BM20" s="805">
        <f>'SAME1 Flight Tests 8-27-09'!AL65</f>
        <v>375.20876029198155</v>
      </c>
      <c r="BN20" s="806"/>
      <c r="BO20" s="805"/>
      <c r="BP20" s="806"/>
      <c r="BQ20" s="805">
        <f>'SAME1 Flight Tests 8-27-09'!AM65</f>
        <v>27.025020000000001</v>
      </c>
      <c r="BR20" s="816">
        <f>'SAME1 Flight Tests 8-27-09'!AP65</f>
        <v>0.21852328663676657</v>
      </c>
      <c r="BS20" s="816">
        <f>'SAME1 Flight Tests 8-27-09'!AQ65</f>
        <v>0.2776255099104501</v>
      </c>
      <c r="BT20" s="816"/>
      <c r="BU20" s="816">
        <f>'SAME1 Flight Tests 8-27-09'!AS65</f>
        <v>1.6311173997752317</v>
      </c>
      <c r="BV20" s="816">
        <f>'SAME1 Flight Tests 8-27-09'!AT65</f>
        <v>0.19387280822319733</v>
      </c>
      <c r="BW20" s="807">
        <f>'SAME1 Flight Tests 8-27-09'!BB65</f>
        <v>1717019.5729101424</v>
      </c>
      <c r="BX20" s="807">
        <f>'SAME1 Flight Tests 8-27-09'!BC65</f>
        <v>1690182.2084498715</v>
      </c>
      <c r="BY20" s="807">
        <f>'SAME1 Flight Tests 8-27-09'!BD65</f>
        <v>1568066.3659459737</v>
      </c>
      <c r="BZ20" s="806"/>
      <c r="CA20" s="805">
        <f>'SAME1 Flight Tests 8-27-09'!BG65</f>
        <v>0.3784668454935623</v>
      </c>
      <c r="CB20" s="805">
        <f>'SAME1 Flight Tests 8-27-09'!BF65</f>
        <v>0.45</v>
      </c>
      <c r="CC20" s="783"/>
      <c r="CD20" s="805">
        <f>'SAME1 Flight Tests 8-27-09'!BE65</f>
        <v>1.42</v>
      </c>
      <c r="CE20" s="26"/>
    </row>
    <row r="21" spans="1:83" s="2" customFormat="1" ht="16.5" customHeight="1" x14ac:dyDescent="0.25">
      <c r="A21" s="780">
        <v>2</v>
      </c>
      <c r="B21" s="784">
        <f>'SAME R Results'!A25</f>
        <v>3</v>
      </c>
      <c r="C21" s="831" t="str">
        <f>'SAME R Results'!B25</f>
        <v>Kapton</v>
      </c>
      <c r="D21" s="784" t="str">
        <f>'SAME R Results'!C25</f>
        <v>K03</v>
      </c>
      <c r="E21" s="784" t="str">
        <f>'SAME R Results'!D25</f>
        <v>15k</v>
      </c>
      <c r="F21" s="784">
        <f>'SAME R Results'!E25</f>
        <v>2</v>
      </c>
      <c r="G21" s="784">
        <f>'SAME R Results'!F25</f>
        <v>62</v>
      </c>
      <c r="H21" s="785" t="str">
        <f>'SAME R Results'!G25</f>
        <v>High Temp aging</v>
      </c>
      <c r="I21" s="784">
        <f>'SAME R Results'!H25</f>
        <v>214</v>
      </c>
      <c r="J21" s="786">
        <f>'SAME R Results'!I25</f>
        <v>40392</v>
      </c>
      <c r="K21" s="784">
        <f>'SAME R Results'!J25</f>
        <v>0</v>
      </c>
      <c r="L21" s="788"/>
      <c r="M21" s="788"/>
      <c r="N21" s="855">
        <f>'SAME R Results'!K25</f>
        <v>8.1</v>
      </c>
      <c r="O21" s="854">
        <f>'SAME R Results'!L25</f>
        <v>1.48</v>
      </c>
      <c r="P21" s="855">
        <f>'SAME R Results'!M25</f>
        <v>60</v>
      </c>
      <c r="Q21" s="855">
        <f>'SAME R Results'!N25</f>
        <v>11</v>
      </c>
      <c r="R21" s="855">
        <f>'SAME R Results'!O25</f>
        <v>8</v>
      </c>
      <c r="S21" s="855" t="str">
        <f>'SAME R Results'!P25</f>
        <v>n</v>
      </c>
      <c r="T21" s="855">
        <f>'SAME R Results'!Q25</f>
        <v>0</v>
      </c>
      <c r="U21" s="855">
        <f>'SAME R Results'!R25</f>
        <v>38.799999999999997</v>
      </c>
      <c r="V21" s="784" t="str">
        <f>'SAME R Results'!S25</f>
        <v>y, 60</v>
      </c>
      <c r="W21" s="784" t="str">
        <f>'SAME R Results'!T25</f>
        <v>?</v>
      </c>
      <c r="X21" s="784" t="str">
        <f>'SAME R Results'!U25</f>
        <v>n</v>
      </c>
      <c r="Y21" s="784" t="str">
        <f>'SAME R Results'!V25</f>
        <v>y</v>
      </c>
      <c r="Z21" s="784" t="str">
        <f>'SAME R Results'!W25</f>
        <v>y</v>
      </c>
      <c r="AA21" s="784" t="str">
        <f>'SAME R Results'!X25</f>
        <v>n</v>
      </c>
      <c r="AB21" s="784" t="str">
        <f>'SAME R Results'!Y25</f>
        <v>n</v>
      </c>
      <c r="AC21" s="789"/>
      <c r="AD21" s="784" t="str">
        <f>'SAME R Results'!Z25</f>
        <v>y</v>
      </c>
      <c r="AE21" s="784">
        <f>'SAME R Results'!AA25</f>
        <v>10</v>
      </c>
      <c r="AF21" s="784" t="str">
        <f>'SAME R Results'!AB25</f>
        <v>y</v>
      </c>
      <c r="AG21" s="817">
        <f>'SAME R Results'!AC25</f>
        <v>3.852706928546E-2</v>
      </c>
      <c r="AH21" s="819">
        <f>'SAME R Results'!AD25</f>
        <v>0</v>
      </c>
      <c r="AI21" s="784">
        <f>'SAME R Results'!AE25</f>
        <v>0</v>
      </c>
      <c r="AJ21" s="784">
        <f>'SAME R Results'!AF25</f>
        <v>0</v>
      </c>
      <c r="AK21" s="784">
        <f>'SAME R Results'!AG25</f>
        <v>0</v>
      </c>
      <c r="AL21" s="784">
        <f>'SAME R Results'!AH25</f>
        <v>0</v>
      </c>
      <c r="AM21" s="784">
        <f>'SAME R Results'!AI25</f>
        <v>0</v>
      </c>
      <c r="AN21" s="784">
        <f>'SAME R Results'!AJ25</f>
        <v>0</v>
      </c>
      <c r="AO21" s="784">
        <f>'SAME R Results'!AK25</f>
        <v>0</v>
      </c>
      <c r="AP21" s="784">
        <f>'SAME R Results'!AL25</f>
        <v>0</v>
      </c>
      <c r="AQ21" s="784">
        <f>'SAME R Results'!AM25</f>
        <v>0</v>
      </c>
      <c r="AR21" s="817">
        <f>'SAME R Results'!AN25</f>
        <v>0</v>
      </c>
      <c r="AS21" s="819">
        <f>'SAME R Results'!AO25</f>
        <v>0</v>
      </c>
      <c r="AT21" s="784">
        <f>'SAME R Results'!AP25</f>
        <v>0</v>
      </c>
      <c r="AU21" s="789"/>
      <c r="AV21" s="821">
        <f>'SAME R Results'!AQ25</f>
        <v>0</v>
      </c>
      <c r="AW21" s="821">
        <f>'SAME R Results'!AR25</f>
        <v>6.242</v>
      </c>
      <c r="AX21" s="821">
        <f>'SAME R Results'!AS25</f>
        <v>0</v>
      </c>
      <c r="AY21" s="821">
        <f>'SAME R Results'!AT25</f>
        <v>0</v>
      </c>
      <c r="AZ21" s="824"/>
      <c r="BA21" s="824"/>
      <c r="BB21" s="821">
        <f>'SAME R Results'!AU25</f>
        <v>1.8512279999999997</v>
      </c>
      <c r="BC21" s="821">
        <f>'SAME R Results'!AV25</f>
        <v>2.6800000000000001E-2</v>
      </c>
      <c r="BD21" s="821">
        <f>'SAME R Results'!AW25</f>
        <v>7.4879160000000002</v>
      </c>
      <c r="BE21" s="821">
        <f>'SAME R Results'!AX25</f>
        <v>4.6306145000000001</v>
      </c>
      <c r="BF21" s="827">
        <f>'SAME R Results'!AY25</f>
        <v>133080</v>
      </c>
      <c r="BG21" s="784">
        <f>'SAME R Results'!AZ25</f>
        <v>2.7725520000000001</v>
      </c>
      <c r="BH21" s="784">
        <f>'SAME R Results'!BA25</f>
        <v>8.2000000000000003E-2</v>
      </c>
      <c r="BI21" s="789"/>
      <c r="BJ21" s="784">
        <f>'SAME R Results'!BB25</f>
        <v>153.16074999999995</v>
      </c>
      <c r="BK21" s="784">
        <f>'SAME R Results'!BC25</f>
        <v>2.8573015000000002</v>
      </c>
      <c r="BL21" s="784">
        <f>'SAME R Results'!BD25</f>
        <v>5850382.3566217786</v>
      </c>
      <c r="BM21" s="784">
        <f>'SAME R Results'!BE25</f>
        <v>867.82464634749272</v>
      </c>
      <c r="BN21" s="784">
        <f>'SAME R Results'!BF25</f>
        <v>1.8244279999999997</v>
      </c>
      <c r="BO21" s="784">
        <f>'SAME R Results'!BG25</f>
        <v>0.67263800000000007</v>
      </c>
      <c r="BP21" s="789"/>
      <c r="BQ21" s="784">
        <f>'SAME R Results'!BH25</f>
        <v>68.922337499999983</v>
      </c>
      <c r="BR21" s="817">
        <f>'SAME R Results'!BI25</f>
        <v>0.14833639810998711</v>
      </c>
      <c r="BS21" s="817">
        <f>'SAME R Results'!BJ25</f>
        <v>0.25116720161368244</v>
      </c>
      <c r="BT21" s="817">
        <f>'SAME R Results'!BL25</f>
        <v>2.7123475034119386</v>
      </c>
      <c r="BU21" s="817">
        <f>'SAME R Results'!BM25</f>
        <v>2.0661708170425976</v>
      </c>
      <c r="BV21" s="817">
        <f>'SAME R Results'!BN25</f>
        <v>0.11399613592531087</v>
      </c>
      <c r="BW21" s="784">
        <f>'SAME R Results'!BO25</f>
        <v>5850382.3566217786</v>
      </c>
      <c r="BX21" s="784">
        <f>'SAME R Results'!BP25</f>
        <v>5389445.4328080062</v>
      </c>
      <c r="BY21" s="784">
        <f>'SAME R Results'!BQ25</f>
        <v>4948921.7305183746</v>
      </c>
      <c r="BZ21" s="784">
        <f>'SAME R Results'!BR25</f>
        <v>867.82464634749272</v>
      </c>
      <c r="CA21" s="784">
        <f>'SAME R Results'!BS25</f>
        <v>0.63422300896741546</v>
      </c>
      <c r="CB21" s="784">
        <f>'SAME R Results'!BT25</f>
        <v>0.45</v>
      </c>
      <c r="CC21" s="784">
        <f>'SAME R Results'!BV25</f>
        <v>1</v>
      </c>
      <c r="CD21" s="784">
        <f>'SAME R Results'!BW25</f>
        <v>1.42</v>
      </c>
      <c r="CE21" s="26"/>
    </row>
    <row r="22" spans="1:83" s="2" customFormat="1" ht="16.5" customHeight="1" x14ac:dyDescent="0.25">
      <c r="A22" s="780">
        <v>2</v>
      </c>
      <c r="B22" s="784">
        <f>'SAME R Results'!A51</f>
        <v>5</v>
      </c>
      <c r="C22" s="831" t="str">
        <f>'SAME R Results'!B51</f>
        <v>Kapton</v>
      </c>
      <c r="D22" s="784" t="str">
        <f>'SAME R Results'!C51</f>
        <v>K06</v>
      </c>
      <c r="E22" s="784" t="str">
        <f>'SAME R Results'!D51</f>
        <v>30 K</v>
      </c>
      <c r="F22" s="784">
        <f>'SAME R Results'!E51</f>
        <v>2</v>
      </c>
      <c r="G22" s="784">
        <f>'SAME R Results'!F51</f>
        <v>77</v>
      </c>
      <c r="H22" s="785" t="str">
        <f>'SAME R Results'!G51</f>
        <v>High Temp aging</v>
      </c>
      <c r="I22" s="784">
        <f>'SAME R Results'!H51</f>
        <v>238</v>
      </c>
      <c r="J22" s="786">
        <f>'SAME R Results'!I51</f>
        <v>40416</v>
      </c>
      <c r="K22" s="784">
        <f>'SAME R Results'!J51</f>
        <v>0</v>
      </c>
      <c r="L22" s="788"/>
      <c r="M22" s="788"/>
      <c r="N22" s="855">
        <f>'SAME R Results'!K51</f>
        <v>8.1</v>
      </c>
      <c r="O22" s="854">
        <f>'SAME R Results'!L51</f>
        <v>1.48</v>
      </c>
      <c r="P22" s="855">
        <f>'SAME R Results'!M51</f>
        <v>60</v>
      </c>
      <c r="Q22" s="855">
        <f>'SAME R Results'!N51</f>
        <v>11</v>
      </c>
      <c r="R22" s="855">
        <f>'SAME R Results'!O51</f>
        <v>8</v>
      </c>
      <c r="S22" s="855" t="str">
        <f>'SAME R Results'!P51</f>
        <v>n</v>
      </c>
      <c r="T22" s="855">
        <f>'SAME R Results'!Q51</f>
        <v>0</v>
      </c>
      <c r="U22" s="855">
        <f>'SAME R Results'!R51</f>
        <v>31.285714285714285</v>
      </c>
      <c r="V22" s="784" t="str">
        <f>'SAME R Results'!S51</f>
        <v>y</v>
      </c>
      <c r="W22" s="784">
        <f>'SAME R Results'!T51</f>
        <v>60</v>
      </c>
      <c r="X22" s="784" t="str">
        <f>'SAME R Results'!U51</f>
        <v>n</v>
      </c>
      <c r="Y22" s="784" t="str">
        <f>'SAME R Results'!V51</f>
        <v>y</v>
      </c>
      <c r="Z22" s="784" t="str">
        <f>'SAME R Results'!W51</f>
        <v>y</v>
      </c>
      <c r="AA22" s="784" t="str">
        <f>'SAME R Results'!X51</f>
        <v>n</v>
      </c>
      <c r="AB22" s="784" t="str">
        <f>'SAME R Results'!Y51</f>
        <v>n</v>
      </c>
      <c r="AC22" s="789"/>
      <c r="AD22" s="784" t="str">
        <f>'SAME R Results'!Z51</f>
        <v>y</v>
      </c>
      <c r="AE22" s="784">
        <f>'SAME R Results'!AA51</f>
        <v>10</v>
      </c>
      <c r="AF22" s="784" t="str">
        <f>'SAME R Results'!AB51</f>
        <v>y</v>
      </c>
      <c r="AG22" s="817">
        <f>'SAME R Results'!AC51</f>
        <v>3.852706928546E-2</v>
      </c>
      <c r="AH22" s="819">
        <f>'SAME R Results'!AD51</f>
        <v>0</v>
      </c>
      <c r="AI22" s="784">
        <f>'SAME R Results'!AE51</f>
        <v>58</v>
      </c>
      <c r="AJ22" s="784">
        <f>'SAME R Results'!AF51</f>
        <v>480</v>
      </c>
      <c r="AK22" s="784">
        <f>'SAME R Results'!AG51</f>
        <v>0</v>
      </c>
      <c r="AL22" s="784" t="str">
        <f>'SAME R Results'!AH51</f>
        <v>n</v>
      </c>
      <c r="AM22" s="784" t="str">
        <f>'SAME R Results'!AI51</f>
        <v>y</v>
      </c>
      <c r="AN22" s="784" t="str">
        <f>'SAME R Results'!AJ51</f>
        <v>y</v>
      </c>
      <c r="AO22" s="784" t="str">
        <f>'SAME R Results'!AK51</f>
        <v>n</v>
      </c>
      <c r="AP22" s="784" t="str">
        <f>'SAME R Results'!AL51</f>
        <v>n</v>
      </c>
      <c r="AQ22" s="784" t="str">
        <f>'SAME R Results'!AM51</f>
        <v>y</v>
      </c>
      <c r="AR22" s="817">
        <f>'SAME R Results'!AN51</f>
        <v>3.852706928546E-2</v>
      </c>
      <c r="AS22" s="819">
        <f>'SAME R Results'!AO51</f>
        <v>0</v>
      </c>
      <c r="AT22" s="784">
        <f>'SAME R Results'!AP51</f>
        <v>0</v>
      </c>
      <c r="AU22" s="789"/>
      <c r="AV22" s="821">
        <f>'SAME R Results'!AQ51</f>
        <v>0</v>
      </c>
      <c r="AW22" s="821">
        <f>'SAME R Results'!AR51</f>
        <v>0.65225210000000011</v>
      </c>
      <c r="AX22" s="821">
        <f>'SAME R Results'!AS51</f>
        <v>0</v>
      </c>
      <c r="AY22" s="821">
        <f>'SAME R Results'!AT51</f>
        <v>0</v>
      </c>
      <c r="AZ22" s="824"/>
      <c r="BA22" s="824"/>
      <c r="BB22" s="821">
        <f>'SAME R Results'!AU51</f>
        <v>8.4121685000000002E-2</v>
      </c>
      <c r="BC22" s="821">
        <f>'SAME R Results'!AV51</f>
        <v>3.2028185000000001E-2</v>
      </c>
      <c r="BD22" s="821">
        <f>'SAME R Results'!AW51</f>
        <v>6.2035524999999998</v>
      </c>
      <c r="BE22" s="821">
        <f>'SAME R Results'!AX51</f>
        <v>4.699936000000001</v>
      </c>
      <c r="BF22" s="827">
        <f>'SAME R Results'!AY51</f>
        <v>85830</v>
      </c>
      <c r="BG22" s="784">
        <f>'SAME R Results'!AZ51</f>
        <v>0.1690063</v>
      </c>
      <c r="BH22" s="784">
        <f>'SAME R Results'!BA51</f>
        <v>8.7356560000000014E-2</v>
      </c>
      <c r="BI22" s="789"/>
      <c r="BJ22" s="784">
        <f>'SAME R Results'!BB51</f>
        <v>6.9188999999999989</v>
      </c>
      <c r="BK22" s="784">
        <f>'SAME R Results'!BC51</f>
        <v>1.5036164999999988</v>
      </c>
      <c r="BL22" s="784">
        <f>'SAME R Results'!BD51</f>
        <v>3460328.2386265798</v>
      </c>
      <c r="BM22" s="784">
        <f>'SAME R Results'!BE51</f>
        <v>305.88138364350294</v>
      </c>
      <c r="BN22" s="784">
        <f>'SAME R Results'!BF51</f>
        <v>5.2093500000000001E-2</v>
      </c>
      <c r="BO22" s="784">
        <f>'SAME R Results'!BG51</f>
        <v>2.0412434999999996E-2</v>
      </c>
      <c r="BP22" s="789"/>
      <c r="BQ22" s="784">
        <f>'SAME R Results'!BH51</f>
        <v>3.1135049999999995</v>
      </c>
      <c r="BR22" s="817">
        <f>'SAME R Results'!BI51</f>
        <v>8.83966382810287E-2</v>
      </c>
      <c r="BS22" s="817">
        <f>'SAME R Results'!BJ51</f>
        <v>0.10656512563679277</v>
      </c>
      <c r="BT22" s="817">
        <f>'SAME R Results'!BL51</f>
        <v>2.5520473182155881</v>
      </c>
      <c r="BU22" s="817">
        <f>'SAME R Results'!BM51</f>
        <v>1.5408669202805201</v>
      </c>
      <c r="BV22" s="817">
        <f>'SAME R Results'!BN51</f>
        <v>8.0509304157939804E-2</v>
      </c>
      <c r="BW22" s="784">
        <f>'SAME R Results'!BO51</f>
        <v>3460328.2386265798</v>
      </c>
      <c r="BX22" s="784">
        <f>'SAME R Results'!BP51</f>
        <v>3409089.1997738369</v>
      </c>
      <c r="BY22" s="784">
        <f>'SAME R Results'!BQ51</f>
        <v>3084879.7508938513</v>
      </c>
      <c r="BZ22" s="784">
        <f>'SAME R Results'!BR51</f>
        <v>305.88138364350294</v>
      </c>
      <c r="CA22" s="784">
        <f>'SAME R Results'!BS51</f>
        <v>0.33375133179437066</v>
      </c>
      <c r="CB22" s="784">
        <f>'SAME R Results'!BT51</f>
        <v>0.45</v>
      </c>
      <c r="CC22" s="784">
        <f>'SAME R Results'!BV51</f>
        <v>1</v>
      </c>
      <c r="CD22" s="784">
        <f>'SAME R Results'!BW51</f>
        <v>1.42</v>
      </c>
      <c r="CE22" s="26"/>
    </row>
    <row r="23" spans="1:83" s="2" customFormat="1" ht="16.5" customHeight="1" x14ac:dyDescent="0.25">
      <c r="A23" s="780">
        <v>2</v>
      </c>
      <c r="B23" s="784">
        <f>'SAME R Results'!A44</f>
        <v>5</v>
      </c>
      <c r="C23" s="831" t="str">
        <f>'SAME R Results'!B44</f>
        <v>Kapton</v>
      </c>
      <c r="D23" s="784" t="str">
        <f>'SAME R Results'!C44</f>
        <v>K04</v>
      </c>
      <c r="E23" s="784" t="str">
        <f>'SAME R Results'!D44</f>
        <v>26 Ka</v>
      </c>
      <c r="F23" s="784">
        <f>'SAME R Results'!E44</f>
        <v>1</v>
      </c>
      <c r="G23" s="784" t="str">
        <f>'SAME R Results'!F44</f>
        <v>73a</v>
      </c>
      <c r="H23" s="785" t="str">
        <f>'SAME R Results'!G44</f>
        <v>aged</v>
      </c>
      <c r="I23" s="784">
        <f>'SAME R Results'!H44</f>
        <v>238</v>
      </c>
      <c r="J23" s="786">
        <f>'SAME R Results'!I44</f>
        <v>40416</v>
      </c>
      <c r="K23" s="784">
        <f>'SAME R Results'!J44</f>
        <v>0</v>
      </c>
      <c r="L23" s="788"/>
      <c r="M23" s="788"/>
      <c r="N23" s="784">
        <f>'SAME R Results'!K44</f>
        <v>8.1</v>
      </c>
      <c r="O23" s="793">
        <f>'SAME R Results'!L44</f>
        <v>1.38</v>
      </c>
      <c r="P23" s="784">
        <f>'SAME R Results'!M44</f>
        <v>0</v>
      </c>
      <c r="Q23" s="784">
        <f>'SAME R Results'!N44</f>
        <v>0</v>
      </c>
      <c r="R23" s="784">
        <f>'SAME R Results'!O44</f>
        <v>0</v>
      </c>
      <c r="S23" s="784">
        <f>'SAME R Results'!P44</f>
        <v>0</v>
      </c>
      <c r="T23" s="784">
        <f>'SAME R Results'!Q44</f>
        <v>0</v>
      </c>
      <c r="U23" s="784">
        <f>'SAME R Results'!R44</f>
        <v>559.85714285714289</v>
      </c>
      <c r="V23" s="784">
        <f>'SAME R Results'!S44</f>
        <v>0</v>
      </c>
      <c r="W23" s="784">
        <f>'SAME R Results'!T44</f>
        <v>0</v>
      </c>
      <c r="X23" s="784" t="str">
        <f>'SAME R Results'!U44</f>
        <v>n</v>
      </c>
      <c r="Y23" s="784" t="str">
        <f>'SAME R Results'!V44</f>
        <v>y</v>
      </c>
      <c r="Z23" s="784" t="str">
        <f>'SAME R Results'!W44</f>
        <v>y</v>
      </c>
      <c r="AA23" s="784" t="str">
        <f>'SAME R Results'!X44</f>
        <v>n</v>
      </c>
      <c r="AB23" s="784" t="str">
        <f>'SAME R Results'!Y44</f>
        <v>n</v>
      </c>
      <c r="AC23" s="789"/>
      <c r="AD23" s="784" t="str">
        <f>'SAME R Results'!Z44</f>
        <v>y</v>
      </c>
      <c r="AE23" s="784">
        <f>'SAME R Results'!AA44</f>
        <v>10</v>
      </c>
      <c r="AF23" s="784" t="str">
        <f>'SAME R Results'!AB44</f>
        <v>y</v>
      </c>
      <c r="AG23" s="817">
        <f>'SAME R Results'!AC44</f>
        <v>3.852706928546E-2</v>
      </c>
      <c r="AH23" s="819">
        <f>'SAME R Results'!AD44</f>
        <v>0</v>
      </c>
      <c r="AI23" s="784">
        <f>'SAME R Results'!AE44</f>
        <v>0</v>
      </c>
      <c r="AJ23" s="784">
        <f>'SAME R Results'!AF44</f>
        <v>0</v>
      </c>
      <c r="AK23" s="784">
        <f>'SAME R Results'!AG44</f>
        <v>0</v>
      </c>
      <c r="AL23" s="784">
        <f>'SAME R Results'!AH44</f>
        <v>0</v>
      </c>
      <c r="AM23" s="784">
        <f>'SAME R Results'!AI44</f>
        <v>0</v>
      </c>
      <c r="AN23" s="784">
        <f>'SAME R Results'!AJ44</f>
        <v>0</v>
      </c>
      <c r="AO23" s="784">
        <f>'SAME R Results'!AK44</f>
        <v>0</v>
      </c>
      <c r="AP23" s="784">
        <f>'SAME R Results'!AL44</f>
        <v>0</v>
      </c>
      <c r="AQ23" s="784">
        <f>'SAME R Results'!AM44</f>
        <v>0</v>
      </c>
      <c r="AR23" s="817">
        <f>'SAME R Results'!AN44</f>
        <v>0</v>
      </c>
      <c r="AS23" s="819">
        <f>'SAME R Results'!AO44</f>
        <v>0</v>
      </c>
      <c r="AT23" s="784">
        <f>'SAME R Results'!AP44</f>
        <v>60</v>
      </c>
      <c r="AU23" s="789"/>
      <c r="AV23" s="821">
        <f>'SAME R Results'!AQ44</f>
        <v>0</v>
      </c>
      <c r="AW23" s="821">
        <f>'SAME R Results'!AR44</f>
        <v>0.49409475000000008</v>
      </c>
      <c r="AX23" s="821">
        <f>'SAME R Results'!AS44</f>
        <v>0</v>
      </c>
      <c r="AY23" s="821">
        <f>'SAME R Results'!AT44</f>
        <v>0</v>
      </c>
      <c r="AZ23" s="824"/>
      <c r="BA23" s="824"/>
      <c r="BB23" s="821">
        <f>'SAME R Results'!AU44</f>
        <v>5.7250975000000003E-2</v>
      </c>
      <c r="BC23" s="821">
        <f>'SAME R Results'!AV44</f>
        <v>2.6229865000000002E-2</v>
      </c>
      <c r="BD23" s="821">
        <f>'SAME R Results'!AW44</f>
        <v>5.2117314999999991</v>
      </c>
      <c r="BE23" s="821">
        <f>'SAME R Results'!AX44</f>
        <v>4.6352390000000003</v>
      </c>
      <c r="BF23" s="827">
        <f>'SAME R Results'!AY44</f>
        <v>28235</v>
      </c>
      <c r="BG23" s="784">
        <f>'SAME R Results'!AZ44</f>
        <v>0.12185680000000002</v>
      </c>
      <c r="BH23" s="784">
        <f>'SAME R Results'!BA44</f>
        <v>7.8414915000000002E-2</v>
      </c>
      <c r="BI23" s="789"/>
      <c r="BJ23" s="784">
        <f>'SAME R Results'!BB44</f>
        <v>3.3358999999999988</v>
      </c>
      <c r="BK23" s="784">
        <f>'SAME R Results'!BC44</f>
        <v>0.57649249999999874</v>
      </c>
      <c r="BL23" s="784">
        <f>'SAME R Results'!BD44</f>
        <v>1053905.9212926894</v>
      </c>
      <c r="BM23" s="784">
        <f>'SAME R Results'!BE44</f>
        <v>100.666576914988</v>
      </c>
      <c r="BN23" s="784">
        <f>'SAME R Results'!BF44</f>
        <v>3.1021110000000001E-2</v>
      </c>
      <c r="BO23" s="784">
        <f>'SAME R Results'!BG44</f>
        <v>1.0860471250000003E-2</v>
      </c>
      <c r="BP23" s="789"/>
      <c r="BQ23" s="784">
        <f>'SAME R Results'!BH44</f>
        <v>1.5011549999999996</v>
      </c>
      <c r="BR23" s="817">
        <f>'SAME R Results'!BI44</f>
        <v>9.5517612038381369E-2</v>
      </c>
      <c r="BS23" s="817">
        <f>'SAME R Results'!BJ44</f>
        <v>0.12419732499439015</v>
      </c>
      <c r="BT23" s="817">
        <f>'SAME R Results'!BL44</f>
        <v>2.856331855765466</v>
      </c>
      <c r="BU23" s="817">
        <f>'SAME R Results'!BM44</f>
        <v>1.6693044569636455</v>
      </c>
      <c r="BV23" s="817">
        <f>'SAME R Results'!BN44</f>
        <v>8.376624808810354E-2</v>
      </c>
      <c r="BW23" s="784">
        <f>'SAME R Results'!BO44</f>
        <v>1053905.9212926894</v>
      </c>
      <c r="BX23" s="784">
        <f>'SAME R Results'!BP44</f>
        <v>1037050.1102475165</v>
      </c>
      <c r="BY23" s="784">
        <f>'SAME R Results'!BQ44</f>
        <v>972605.94745372166</v>
      </c>
      <c r="BZ23" s="784">
        <f>'SAME R Results'!BR44</f>
        <v>100.666576914988</v>
      </c>
      <c r="CA23" s="784">
        <f>'SAME R Results'!BS44</f>
        <v>0.12796157773239783</v>
      </c>
      <c r="CB23" s="784">
        <f>'SAME R Results'!BT44</f>
        <v>0.45</v>
      </c>
      <c r="CC23" s="784">
        <f>'SAME R Results'!BV44</f>
        <v>1</v>
      </c>
      <c r="CD23" s="784">
        <f>'SAME R Results'!BW44</f>
        <v>1.42</v>
      </c>
      <c r="CE23" s="26"/>
    </row>
    <row r="24" spans="1:83" s="2" customFormat="1" ht="16.5" customHeight="1" x14ac:dyDescent="0.25">
      <c r="A24" s="780">
        <v>2</v>
      </c>
      <c r="B24" s="784">
        <f>'SAME R Results'!A7</f>
        <v>1</v>
      </c>
      <c r="C24" s="831" t="str">
        <f>'SAME R Results'!B7</f>
        <v>Kapton</v>
      </c>
      <c r="D24" s="784" t="str">
        <f>'SAME R Results'!C7</f>
        <v>K02</v>
      </c>
      <c r="E24" s="784" t="str">
        <f>'SAME R Results'!D7</f>
        <v>4K</v>
      </c>
      <c r="F24" s="784">
        <f>'SAME R Results'!E7</f>
        <v>4</v>
      </c>
      <c r="G24" s="784" t="str">
        <f>'SAME R Results'!F7</f>
        <v>51a</v>
      </c>
      <c r="H24" s="785" t="str">
        <f>'SAME R Results'!G7</f>
        <v>Baseline new formula</v>
      </c>
      <c r="I24" s="784" t="str">
        <f>'SAME R Results'!H7</f>
        <v>203 12:00</v>
      </c>
      <c r="J24" s="786">
        <f>'SAME R Results'!I7</f>
        <v>40381.333333333336</v>
      </c>
      <c r="K24" s="784">
        <f>'SAME R Results'!J7</f>
        <v>0</v>
      </c>
      <c r="L24" s="788"/>
      <c r="M24" s="788"/>
      <c r="N24" s="863">
        <f>'SAME R Results'!K7</f>
        <v>8.1</v>
      </c>
      <c r="O24" s="862">
        <f>'SAME R Results'!L7</f>
        <v>1.38</v>
      </c>
      <c r="P24" s="863">
        <f>'SAME R Results'!M7</f>
        <v>60</v>
      </c>
      <c r="Q24" s="863">
        <f>'SAME R Results'!N7</f>
        <v>0</v>
      </c>
      <c r="R24" s="863">
        <f>'SAME R Results'!O7</f>
        <v>0</v>
      </c>
      <c r="S24" s="863">
        <f>'SAME R Results'!P7</f>
        <v>0</v>
      </c>
      <c r="T24" s="863">
        <f>'SAME R Results'!Q7</f>
        <v>0</v>
      </c>
      <c r="U24" s="863">
        <f>'SAME R Results'!R7</f>
        <v>261.14285714285717</v>
      </c>
      <c r="V24" s="784">
        <f>'SAME R Results'!S7</f>
        <v>0</v>
      </c>
      <c r="W24" s="784">
        <f>'SAME R Results'!T7</f>
        <v>0</v>
      </c>
      <c r="X24" s="784" t="str">
        <f>'SAME R Results'!U7</f>
        <v>n</v>
      </c>
      <c r="Y24" s="784" t="str">
        <f>'SAME R Results'!V7</f>
        <v>y</v>
      </c>
      <c r="Z24" s="784" t="str">
        <f>'SAME R Results'!W7</f>
        <v>y</v>
      </c>
      <c r="AA24" s="784" t="str">
        <f>'SAME R Results'!X7</f>
        <v>n</v>
      </c>
      <c r="AB24" s="784" t="str">
        <f>'SAME R Results'!Y7</f>
        <v>n</v>
      </c>
      <c r="AC24" s="789"/>
      <c r="AD24" s="784" t="str">
        <f>'SAME R Results'!Z7</f>
        <v>y</v>
      </c>
      <c r="AE24" s="784">
        <f>'SAME R Results'!AA7</f>
        <v>10</v>
      </c>
      <c r="AF24" s="784" t="str">
        <f>'SAME R Results'!AB7</f>
        <v>y</v>
      </c>
      <c r="AG24" s="817">
        <f>'SAME R Results'!AC7</f>
        <v>3.852706928546E-2</v>
      </c>
      <c r="AH24" s="819">
        <f>'SAME R Results'!AD7</f>
        <v>0</v>
      </c>
      <c r="AI24" s="784">
        <f>'SAME R Results'!AE7</f>
        <v>0</v>
      </c>
      <c r="AJ24" s="784">
        <f>'SAME R Results'!AF7</f>
        <v>0</v>
      </c>
      <c r="AK24" s="784">
        <f>'SAME R Results'!AG7</f>
        <v>0</v>
      </c>
      <c r="AL24" s="784">
        <f>'SAME R Results'!AH7</f>
        <v>0</v>
      </c>
      <c r="AM24" s="784">
        <f>'SAME R Results'!AI7</f>
        <v>0</v>
      </c>
      <c r="AN24" s="784">
        <f>'SAME R Results'!AJ7</f>
        <v>0</v>
      </c>
      <c r="AO24" s="784">
        <f>'SAME R Results'!AK7</f>
        <v>0</v>
      </c>
      <c r="AP24" s="784">
        <f>'SAME R Results'!AL7</f>
        <v>0</v>
      </c>
      <c r="AQ24" s="784">
        <f>'SAME R Results'!AM7</f>
        <v>0</v>
      </c>
      <c r="AR24" s="817">
        <f>'SAME R Results'!AN7</f>
        <v>0</v>
      </c>
      <c r="AS24" s="819">
        <f>'SAME R Results'!AO7</f>
        <v>0</v>
      </c>
      <c r="AT24" s="784">
        <f>'SAME R Results'!AP7</f>
        <v>0</v>
      </c>
      <c r="AU24" s="789"/>
      <c r="AV24" s="821">
        <f>'SAME R Results'!AQ7</f>
        <v>0</v>
      </c>
      <c r="AW24" s="821">
        <f>'SAME R Results'!AR7</f>
        <v>0.40887450000000003</v>
      </c>
      <c r="AX24" s="821">
        <f>'SAME R Results'!AS7</f>
        <v>0</v>
      </c>
      <c r="AY24" s="821">
        <f>'SAME R Results'!AT7</f>
        <v>0</v>
      </c>
      <c r="AZ24" s="824"/>
      <c r="BA24" s="824"/>
      <c r="BB24" s="821">
        <f>'SAME R Results'!AU7</f>
        <v>5.1452640000000008E-2</v>
      </c>
      <c r="BC24" s="821">
        <f>'SAME R Results'!AV7</f>
        <v>3.01056E-2</v>
      </c>
      <c r="BD24" s="821">
        <f>'SAME R Results'!AW7</f>
        <v>5.093612499999999</v>
      </c>
      <c r="BE24" s="821">
        <f>'SAME R Results'!AX7</f>
        <v>4.6792749999999996</v>
      </c>
      <c r="BF24" s="827">
        <f>'SAME R Results'!AY7</f>
        <v>28390</v>
      </c>
      <c r="BG24" s="784">
        <f>'SAME R Results'!AZ7</f>
        <v>0.12408455</v>
      </c>
      <c r="BH24" s="784">
        <f>'SAME R Results'!BA7</f>
        <v>9.0270984999999998E-2</v>
      </c>
      <c r="BI24" s="789"/>
      <c r="BJ24" s="784">
        <f>'SAME R Results'!BB7</f>
        <v>2.6983499999999996</v>
      </c>
      <c r="BK24" s="784">
        <f>'SAME R Results'!BC7</f>
        <v>0.41433749999999936</v>
      </c>
      <c r="BL24" s="784">
        <f>'SAME R Results'!BD7</f>
        <v>1059919.9201329139</v>
      </c>
      <c r="BM24" s="784">
        <f>'SAME R Results'!BE7</f>
        <v>70.819266638717124</v>
      </c>
      <c r="BN24" s="784">
        <f>'SAME R Results'!BF7</f>
        <v>2.1347040000000008E-2</v>
      </c>
      <c r="BO24" s="784">
        <f>'SAME R Results'!BG7</f>
        <v>8.4533912500000009E-3</v>
      </c>
      <c r="BP24" s="789"/>
      <c r="BQ24" s="784">
        <f>'SAME R Results'!BH7</f>
        <v>1.2142574999999998</v>
      </c>
      <c r="BR24" s="817">
        <f>'SAME R Results'!BI7</f>
        <v>6.6815676631340595E-2</v>
      </c>
      <c r="BS24" s="817">
        <f>'SAME R Results'!BJ7</f>
        <v>0.11550042736986271</v>
      </c>
      <c r="BT24" s="817">
        <f>'SAME R Results'!BL7</f>
        <v>2.5252634556575155</v>
      </c>
      <c r="BU24" s="817">
        <f>'SAME R Results'!BM7</f>
        <v>2.0955623370880416</v>
      </c>
      <c r="BV24" s="817">
        <f>'SAME R Results'!BN7</f>
        <v>5.0818958542366073E-2</v>
      </c>
      <c r="BW24" s="784">
        <f>'SAME R Results'!BO7</f>
        <v>1059919.9201329139</v>
      </c>
      <c r="BX24" s="784">
        <f>'SAME R Results'!BP7</f>
        <v>1042971.5767444789</v>
      </c>
      <c r="BY24" s="784">
        <f>'SAME R Results'!BQ7</f>
        <v>978059.42156677309</v>
      </c>
      <c r="BZ24" s="784">
        <f>'SAME R Results'!BR7</f>
        <v>70.819266638717124</v>
      </c>
      <c r="CA24" s="784">
        <f>'SAME R Results'!BS7</f>
        <v>9.1968725028855391E-2</v>
      </c>
      <c r="CB24" s="784">
        <f>'SAME R Results'!BT7</f>
        <v>0.45</v>
      </c>
      <c r="CC24" s="784">
        <f>'SAME R Results'!BV7</f>
        <v>1</v>
      </c>
      <c r="CD24" s="784">
        <f>'SAME R Results'!BW7</f>
        <v>1.42</v>
      </c>
      <c r="CE24" s="26"/>
    </row>
    <row r="25" spans="1:83" s="2" customFormat="1" ht="16.5" customHeight="1" x14ac:dyDescent="0.25">
      <c r="A25" s="780">
        <v>2</v>
      </c>
      <c r="B25" s="784">
        <f>'SAME R Results'!A48</f>
        <v>5</v>
      </c>
      <c r="C25" s="831" t="str">
        <f>'SAME R Results'!B48</f>
        <v>Kapton</v>
      </c>
      <c r="D25" s="784" t="str">
        <f>'SAME R Results'!C48</f>
        <v>K05</v>
      </c>
      <c r="E25" s="784" t="str">
        <f>'SAME R Results'!D48</f>
        <v>28 Ka</v>
      </c>
      <c r="F25" s="784">
        <f>'SAME R Results'!E48</f>
        <v>3</v>
      </c>
      <c r="G25" s="784" t="str">
        <f>'SAME R Results'!F48</f>
        <v>75a</v>
      </c>
      <c r="H25" s="785" t="str">
        <f>'SAME R Results'!G48</f>
        <v>aged</v>
      </c>
      <c r="I25" s="784">
        <f>'SAME R Results'!H48</f>
        <v>238</v>
      </c>
      <c r="J25" s="786">
        <f>'SAME R Results'!I48</f>
        <v>40416</v>
      </c>
      <c r="K25" s="784">
        <f>'SAME R Results'!J48</f>
        <v>0</v>
      </c>
      <c r="L25" s="788"/>
      <c r="M25" s="788"/>
      <c r="N25" s="784">
        <f>'SAME R Results'!K48</f>
        <v>8.1</v>
      </c>
      <c r="O25" s="793">
        <f>'SAME R Results'!L48</f>
        <v>1.43</v>
      </c>
      <c r="P25" s="784">
        <f>'SAME R Results'!M48</f>
        <v>0</v>
      </c>
      <c r="Q25" s="784">
        <f>'SAME R Results'!N48</f>
        <v>0</v>
      </c>
      <c r="R25" s="784">
        <f>'SAME R Results'!O48</f>
        <v>0</v>
      </c>
      <c r="S25" s="784">
        <f>'SAME R Results'!P48</f>
        <v>0</v>
      </c>
      <c r="T25" s="784">
        <f>'SAME R Results'!Q48</f>
        <v>0</v>
      </c>
      <c r="U25" s="784">
        <f>'SAME R Results'!R48</f>
        <v>562.57142857142856</v>
      </c>
      <c r="V25" s="784">
        <f>'SAME R Results'!S48</f>
        <v>0</v>
      </c>
      <c r="W25" s="784">
        <f>'SAME R Results'!T48</f>
        <v>0</v>
      </c>
      <c r="X25" s="784" t="str">
        <f>'SAME R Results'!U48</f>
        <v>n</v>
      </c>
      <c r="Y25" s="784" t="str">
        <f>'SAME R Results'!V48</f>
        <v>y</v>
      </c>
      <c r="Z25" s="784" t="str">
        <f>'SAME R Results'!W48</f>
        <v>y</v>
      </c>
      <c r="AA25" s="784" t="str">
        <f>'SAME R Results'!X48</f>
        <v>n</v>
      </c>
      <c r="AB25" s="784" t="str">
        <f>'SAME R Results'!Y48</f>
        <v>n</v>
      </c>
      <c r="AC25" s="789"/>
      <c r="AD25" s="784" t="str">
        <f>'SAME R Results'!Z48</f>
        <v>y</v>
      </c>
      <c r="AE25" s="784">
        <f>'SAME R Results'!AA48</f>
        <v>10</v>
      </c>
      <c r="AF25" s="784" t="str">
        <f>'SAME R Results'!AB48</f>
        <v>y</v>
      </c>
      <c r="AG25" s="817">
        <f>'SAME R Results'!AC48</f>
        <v>3.852706928546E-2</v>
      </c>
      <c r="AH25" s="819">
        <f>'SAME R Results'!AD48</f>
        <v>0</v>
      </c>
      <c r="AI25" s="784">
        <f>'SAME R Results'!AE48</f>
        <v>0</v>
      </c>
      <c r="AJ25" s="784">
        <f>'SAME R Results'!AF48</f>
        <v>0</v>
      </c>
      <c r="AK25" s="784">
        <f>'SAME R Results'!AG48</f>
        <v>0</v>
      </c>
      <c r="AL25" s="784">
        <f>'SAME R Results'!AH48</f>
        <v>0</v>
      </c>
      <c r="AM25" s="784">
        <f>'SAME R Results'!AI48</f>
        <v>0</v>
      </c>
      <c r="AN25" s="784">
        <f>'SAME R Results'!AJ48</f>
        <v>0</v>
      </c>
      <c r="AO25" s="784">
        <f>'SAME R Results'!AK48</f>
        <v>0</v>
      </c>
      <c r="AP25" s="784">
        <f>'SAME R Results'!AL48</f>
        <v>0</v>
      </c>
      <c r="AQ25" s="784">
        <f>'SAME R Results'!AM48</f>
        <v>0</v>
      </c>
      <c r="AR25" s="817">
        <f>'SAME R Results'!AN48</f>
        <v>0</v>
      </c>
      <c r="AS25" s="819">
        <f>'SAME R Results'!AO48</f>
        <v>0</v>
      </c>
      <c r="AT25" s="784">
        <f>'SAME R Results'!AP48</f>
        <v>60</v>
      </c>
      <c r="AU25" s="789"/>
      <c r="AV25" s="821">
        <f>'SAME R Results'!AQ48</f>
        <v>0</v>
      </c>
      <c r="AW25" s="821">
        <f>'SAME R Results'!AR48</f>
        <v>0.72169489999999992</v>
      </c>
      <c r="AX25" s="821">
        <f>'SAME R Results'!AS48</f>
        <v>0</v>
      </c>
      <c r="AY25" s="821">
        <f>'SAME R Results'!AT48</f>
        <v>0</v>
      </c>
      <c r="AZ25" s="824"/>
      <c r="BA25" s="824"/>
      <c r="BB25" s="821">
        <f>'SAME R Results'!AU48</f>
        <v>9.164425000000001E-2</v>
      </c>
      <c r="BC25" s="821">
        <f>'SAME R Results'!AV48</f>
        <v>2.7626442105263157E-2</v>
      </c>
      <c r="BD25" s="821">
        <f>'SAME R Results'!AW48</f>
        <v>5.3254704999999998</v>
      </c>
      <c r="BE25" s="821">
        <f>'SAME R Results'!AX48</f>
        <v>4.6329368421052637</v>
      </c>
      <c r="BF25" s="827">
        <f>'SAME R Results'!AY48</f>
        <v>27920</v>
      </c>
      <c r="BG25" s="784">
        <f>'SAME R Results'!AZ48</f>
        <v>0.17077645</v>
      </c>
      <c r="BH25" s="784">
        <f>'SAME R Results'!BA48</f>
        <v>8.0196984210526318E-2</v>
      </c>
      <c r="BI25" s="789"/>
      <c r="BJ25" s="784">
        <f>'SAME R Results'!BB48</f>
        <v>6.07775</v>
      </c>
      <c r="BK25" s="784">
        <f>'SAME R Results'!BC48</f>
        <v>0.69253365789473609</v>
      </c>
      <c r="BL25" s="784">
        <f>'SAME R Results'!BD48</f>
        <v>1041691.6091550778</v>
      </c>
      <c r="BM25" s="784">
        <f>'SAME R Results'!BE48</f>
        <v>122.89565377062094</v>
      </c>
      <c r="BN25" s="784">
        <f>'SAME R Results'!BF48</f>
        <v>6.401780789473685E-2</v>
      </c>
      <c r="BO25" s="784">
        <f>'SAME R Results'!BG48</f>
        <v>2.264486644736842E-2</v>
      </c>
      <c r="BP25" s="789"/>
      <c r="BQ25" s="784">
        <f>'SAME R Results'!BH48</f>
        <v>2.7349874999999999</v>
      </c>
      <c r="BR25" s="817">
        <f>'SAME R Results'!BI48</f>
        <v>0.11797700268537473</v>
      </c>
      <c r="BS25" s="817">
        <f>'SAME R Results'!BJ48</f>
        <v>0.15228007114746611</v>
      </c>
      <c r="BT25" s="817">
        <f>'SAME R Results'!BL48</f>
        <v>2.8270340230766262</v>
      </c>
      <c r="BU25" s="817">
        <f>'SAME R Results'!BM48</f>
        <v>1.6573245709263189</v>
      </c>
      <c r="BV25" s="817">
        <f>'SAME R Results'!BN48</f>
        <v>0.10384234859058263</v>
      </c>
      <c r="BW25" s="784">
        <f>'SAME R Results'!BO48</f>
        <v>1041691.6091550778</v>
      </c>
      <c r="BX25" s="784">
        <f>'SAME R Results'!BP48</f>
        <v>1025023.8477107275</v>
      </c>
      <c r="BY25" s="784">
        <f>'SAME R Results'!BQ48</f>
        <v>961526.92346055491</v>
      </c>
      <c r="BZ25" s="784">
        <f>'SAME R Results'!BR48</f>
        <v>122.89565377062094</v>
      </c>
      <c r="CA25" s="784">
        <f>'SAME R Results'!BS48</f>
        <v>0.1537187378795028</v>
      </c>
      <c r="CB25" s="784">
        <f>'SAME R Results'!BT48</f>
        <v>0.45</v>
      </c>
      <c r="CC25" s="784">
        <f>'SAME R Results'!BV48</f>
        <v>1</v>
      </c>
      <c r="CD25" s="784">
        <f>'SAME R Results'!BW48</f>
        <v>1.42</v>
      </c>
      <c r="CE25" s="26"/>
    </row>
    <row r="26" spans="1:83" s="2" customFormat="1" ht="16.5" customHeight="1" x14ac:dyDescent="0.25">
      <c r="A26" s="780">
        <v>2</v>
      </c>
      <c r="B26" s="784" t="str">
        <f>'SAME R Results'!A70</f>
        <v>7 (4)</v>
      </c>
      <c r="C26" s="831" t="str">
        <f>'SAME R Results'!B70</f>
        <v>Kapton</v>
      </c>
      <c r="D26" s="784" t="str">
        <f>'SAME R Results'!C70</f>
        <v>K08</v>
      </c>
      <c r="E26" s="784" t="str">
        <f>'SAME R Results'!D70</f>
        <v>38Ka</v>
      </c>
      <c r="F26" s="784">
        <f>'SAME R Results'!E70</f>
        <v>0</v>
      </c>
      <c r="G26" s="784" t="str">
        <f>'SAME R Results'!F70</f>
        <v>85a</v>
      </c>
      <c r="H26" s="785" t="str">
        <f>'SAME R Results'!G70</f>
        <v>aged</v>
      </c>
      <c r="I26" s="784">
        <f>'SAME R Results'!H70</f>
        <v>242</v>
      </c>
      <c r="J26" s="786">
        <f>'SAME R Results'!I70</f>
        <v>40420.277777777781</v>
      </c>
      <c r="K26" s="784">
        <f>'SAME R Results'!J70</f>
        <v>0</v>
      </c>
      <c r="L26" s="788"/>
      <c r="M26" s="788"/>
      <c r="N26" s="784">
        <f>'SAME R Results'!K70</f>
        <v>8.1</v>
      </c>
      <c r="O26" s="793">
        <f>'SAME R Results'!L70</f>
        <v>1.43</v>
      </c>
      <c r="P26" s="784">
        <f>'SAME R Results'!M70</f>
        <v>0</v>
      </c>
      <c r="Q26" s="784">
        <f>'SAME R Results'!N70</f>
        <v>0</v>
      </c>
      <c r="R26" s="784">
        <f>'SAME R Results'!O70</f>
        <v>0</v>
      </c>
      <c r="S26" s="784">
        <f>'SAME R Results'!P70</f>
        <v>0</v>
      </c>
      <c r="T26" s="784">
        <f>'SAME R Results'!Q70</f>
        <v>0</v>
      </c>
      <c r="U26" s="784">
        <f>'SAME R Results'!R70</f>
        <v>562.57142857142856</v>
      </c>
      <c r="V26" s="784">
        <f>'SAME R Results'!S70</f>
        <v>0</v>
      </c>
      <c r="W26" s="784">
        <f>'SAME R Results'!T70</f>
        <v>0</v>
      </c>
      <c r="X26" s="784" t="str">
        <f>'SAME R Results'!U70</f>
        <v>n</v>
      </c>
      <c r="Y26" s="784" t="str">
        <f>'SAME R Results'!V70</f>
        <v>y</v>
      </c>
      <c r="Z26" s="784" t="str">
        <f>'SAME R Results'!W70</f>
        <v>y</v>
      </c>
      <c r="AA26" s="784" t="str">
        <f>'SAME R Results'!X70</f>
        <v>n</v>
      </c>
      <c r="AB26" s="784" t="str">
        <f>'SAME R Results'!Y70</f>
        <v>n</v>
      </c>
      <c r="AC26" s="789"/>
      <c r="AD26" s="784" t="str">
        <f>'SAME R Results'!Z70</f>
        <v>y</v>
      </c>
      <c r="AE26" s="784">
        <f>'SAME R Results'!AA70</f>
        <v>10</v>
      </c>
      <c r="AF26" s="784" t="str">
        <f>'SAME R Results'!AB70</f>
        <v>y</v>
      </c>
      <c r="AG26" s="817">
        <f>'SAME R Results'!AC70</f>
        <v>3.852706928546E-2</v>
      </c>
      <c r="AH26" s="819">
        <f>'SAME R Results'!AD70</f>
        <v>0</v>
      </c>
      <c r="AI26" s="784">
        <f>'SAME R Results'!AE70</f>
        <v>0</v>
      </c>
      <c r="AJ26" s="784">
        <f>'SAME R Results'!AF70</f>
        <v>0</v>
      </c>
      <c r="AK26" s="784">
        <f>'SAME R Results'!AG70</f>
        <v>0</v>
      </c>
      <c r="AL26" s="784">
        <f>'SAME R Results'!AH70</f>
        <v>0</v>
      </c>
      <c r="AM26" s="784">
        <f>'SAME R Results'!AI70</f>
        <v>0</v>
      </c>
      <c r="AN26" s="784">
        <f>'SAME R Results'!AJ70</f>
        <v>0</v>
      </c>
      <c r="AO26" s="784">
        <f>'SAME R Results'!AK70</f>
        <v>0</v>
      </c>
      <c r="AP26" s="784">
        <f>'SAME R Results'!AL70</f>
        <v>0</v>
      </c>
      <c r="AQ26" s="784">
        <f>'SAME R Results'!AM70</f>
        <v>0</v>
      </c>
      <c r="AR26" s="817">
        <f>'SAME R Results'!AN70</f>
        <v>3.852706928546E-2</v>
      </c>
      <c r="AS26" s="819">
        <f>'SAME R Results'!AO70</f>
        <v>0</v>
      </c>
      <c r="AT26" s="784">
        <f>'SAME R Results'!AP70</f>
        <v>0</v>
      </c>
      <c r="AU26" s="789"/>
      <c r="AV26" s="821">
        <f>'SAME R Results'!AQ70</f>
        <v>0</v>
      </c>
      <c r="AW26" s="821">
        <f>'SAME R Results'!AR70</f>
        <v>1.1677094999999995</v>
      </c>
      <c r="AX26" s="821">
        <f>'SAME R Results'!AS70</f>
        <v>0</v>
      </c>
      <c r="AY26" s="821">
        <f>'SAME R Results'!AT70</f>
        <v>0</v>
      </c>
      <c r="AZ26" s="824"/>
      <c r="BA26" s="824"/>
      <c r="BB26" s="821">
        <f>'SAME R Results'!AU70</f>
        <v>0.13549792499999996</v>
      </c>
      <c r="BC26" s="821">
        <f>'SAME R Results'!AV70</f>
        <v>2.6306145000000003E-2</v>
      </c>
      <c r="BD26" s="821">
        <f>'SAME R Results'!AW70</f>
        <v>5.3258659999999995</v>
      </c>
      <c r="BE26" s="821">
        <f>'SAME R Results'!AX70</f>
        <v>4.7153780000000003</v>
      </c>
      <c r="BF26" s="827">
        <f>'SAME R Results'!AY70</f>
        <v>25665</v>
      </c>
      <c r="BG26" s="784">
        <f>'SAME R Results'!AZ70</f>
        <v>0.21681214999999998</v>
      </c>
      <c r="BH26" s="784">
        <f>'SAME R Results'!BA70</f>
        <v>8.4304810000000008E-2</v>
      </c>
      <c r="BI26" s="789"/>
      <c r="BJ26" s="784">
        <f>'SAME R Results'!BB70</f>
        <v>8.2464500000000012</v>
      </c>
      <c r="BK26" s="784">
        <f>'SAME R Results'!BC70</f>
        <v>0.61048799999999925</v>
      </c>
      <c r="BL26" s="784">
        <f>'SAME R Results'!BD70</f>
        <v>954553.49010622012</v>
      </c>
      <c r="BM26" s="784">
        <f>'SAME R Results'!BE70</f>
        <v>107.0998891009646</v>
      </c>
      <c r="BN26" s="784">
        <f>'SAME R Results'!BF70</f>
        <v>0.10919177999999996</v>
      </c>
      <c r="BO26" s="784">
        <f>'SAME R Results'!BG70</f>
        <v>3.3126834999999993E-2</v>
      </c>
      <c r="BP26" s="789"/>
      <c r="BQ26" s="784">
        <f>'SAME R Results'!BH70</f>
        <v>3.7109025000000004</v>
      </c>
      <c r="BR26" s="817">
        <f>'SAME R Results'!BI70</f>
        <v>0.11219893930621616</v>
      </c>
      <c r="BS26" s="817">
        <f>'SAME R Results'!BJ70</f>
        <v>0.17356577923315275</v>
      </c>
      <c r="BT26" s="817">
        <f>'SAME R Results'!BL70</f>
        <v>3.2961730270941967</v>
      </c>
      <c r="BU26" s="817">
        <f>'SAME R Results'!BM70</f>
        <v>1.9357934841342599</v>
      </c>
      <c r="BV26" s="817">
        <f>'SAME R Results'!BN70</f>
        <v>9.0209250738542343E-2</v>
      </c>
      <c r="BW26" s="784">
        <f>'SAME R Results'!BO70</f>
        <v>954553.49010622012</v>
      </c>
      <c r="BX26" s="784">
        <f>'SAME R Results'!BP70</f>
        <v>939231.92501061677</v>
      </c>
      <c r="BY26" s="784">
        <f>'SAME R Results'!BQ70</f>
        <v>882365.60308078234</v>
      </c>
      <c r="BZ26" s="784">
        <f>'SAME R Results'!BR70</f>
        <v>107.0998891009646</v>
      </c>
      <c r="CA26" s="784">
        <f>'SAME R Results'!BS70</f>
        <v>0.13550741365533145</v>
      </c>
      <c r="CB26" s="784">
        <f>'SAME R Results'!BT70</f>
        <v>0.45</v>
      </c>
      <c r="CC26" s="784">
        <f>'SAME R Results'!BV70</f>
        <v>1</v>
      </c>
      <c r="CD26" s="784">
        <f>'SAME R Results'!BW70</f>
        <v>1.42</v>
      </c>
      <c r="CE26" s="26"/>
    </row>
    <row r="27" spans="1:83" s="2" customFormat="1" ht="16.5" customHeight="1" x14ac:dyDescent="0.25">
      <c r="A27" s="780">
        <v>2</v>
      </c>
      <c r="B27" s="784" t="str">
        <f>'SAME R Results'!A77</f>
        <v>7 (4)</v>
      </c>
      <c r="C27" s="831" t="str">
        <f>'SAME R Results'!B77</f>
        <v>Kapton</v>
      </c>
      <c r="D27" s="784" t="str">
        <f>'SAME R Results'!C77</f>
        <v>K08</v>
      </c>
      <c r="E27" s="784" t="str">
        <f>'SAME R Results'!D77</f>
        <v>43Ka</v>
      </c>
      <c r="F27" s="784">
        <f>'SAME R Results'!E77</f>
        <v>0</v>
      </c>
      <c r="G27" s="784" t="str">
        <f>'SAME R Results'!F77</f>
        <v>90a</v>
      </c>
      <c r="H27" s="785" t="str">
        <f>'SAME R Results'!G77</f>
        <v>aged</v>
      </c>
      <c r="I27" s="784">
        <f>'SAME R Results'!H77</f>
        <v>242</v>
      </c>
      <c r="J27" s="786">
        <f>'SAME R Results'!I77</f>
        <v>40420.277777777781</v>
      </c>
      <c r="K27" s="784">
        <f>'SAME R Results'!J77</f>
        <v>0</v>
      </c>
      <c r="L27" s="788"/>
      <c r="M27" s="788"/>
      <c r="N27" s="784">
        <f>'SAME R Results'!K77</f>
        <v>8.1</v>
      </c>
      <c r="O27" s="793">
        <f>'SAME R Results'!L77</f>
        <v>1.43</v>
      </c>
      <c r="P27" s="784">
        <f>'SAME R Results'!M77</f>
        <v>0</v>
      </c>
      <c r="Q27" s="784">
        <f>'SAME R Results'!N77</f>
        <v>0</v>
      </c>
      <c r="R27" s="784">
        <f>'SAME R Results'!O77</f>
        <v>0</v>
      </c>
      <c r="S27" s="784">
        <f>'SAME R Results'!P77</f>
        <v>0</v>
      </c>
      <c r="T27" s="784">
        <f>'SAME R Results'!Q77</f>
        <v>0</v>
      </c>
      <c r="U27" s="784">
        <f>'SAME R Results'!R77</f>
        <v>569.28571428571433</v>
      </c>
      <c r="V27" s="784">
        <f>'SAME R Results'!S77</f>
        <v>0</v>
      </c>
      <c r="W27" s="784">
        <f>'SAME R Results'!T77</f>
        <v>0</v>
      </c>
      <c r="X27" s="784" t="str">
        <f>'SAME R Results'!U77</f>
        <v>n</v>
      </c>
      <c r="Y27" s="784" t="str">
        <f>'SAME R Results'!V77</f>
        <v>y</v>
      </c>
      <c r="Z27" s="784" t="str">
        <f>'SAME R Results'!W77</f>
        <v>y</v>
      </c>
      <c r="AA27" s="784" t="str">
        <f>'SAME R Results'!X77</f>
        <v>n</v>
      </c>
      <c r="AB27" s="784" t="str">
        <f>'SAME R Results'!Y77</f>
        <v>n</v>
      </c>
      <c r="AC27" s="789"/>
      <c r="AD27" s="784" t="str">
        <f>'SAME R Results'!Z77</f>
        <v>y</v>
      </c>
      <c r="AE27" s="784">
        <f>'SAME R Results'!AA77</f>
        <v>10</v>
      </c>
      <c r="AF27" s="784" t="str">
        <f>'SAME R Results'!AB77</f>
        <v>y</v>
      </c>
      <c r="AG27" s="817">
        <f>'SAME R Results'!AC77</f>
        <v>3.852706928546E-2</v>
      </c>
      <c r="AH27" s="819">
        <f>'SAME R Results'!AD77</f>
        <v>0</v>
      </c>
      <c r="AI27" s="784">
        <f>'SAME R Results'!AE77</f>
        <v>0</v>
      </c>
      <c r="AJ27" s="784">
        <f>'SAME R Results'!AF77</f>
        <v>0</v>
      </c>
      <c r="AK27" s="784">
        <f>'SAME R Results'!AG77</f>
        <v>0</v>
      </c>
      <c r="AL27" s="784">
        <f>'SAME R Results'!AH77</f>
        <v>0</v>
      </c>
      <c r="AM27" s="784">
        <f>'SAME R Results'!AI77</f>
        <v>0</v>
      </c>
      <c r="AN27" s="784">
        <f>'SAME R Results'!AJ77</f>
        <v>0</v>
      </c>
      <c r="AO27" s="784">
        <f>'SAME R Results'!AK77</f>
        <v>0</v>
      </c>
      <c r="AP27" s="784">
        <f>'SAME R Results'!AL77</f>
        <v>0</v>
      </c>
      <c r="AQ27" s="784">
        <f>'SAME R Results'!AM77</f>
        <v>0</v>
      </c>
      <c r="AR27" s="817">
        <f>'SAME R Results'!AN77</f>
        <v>3.852706928546E-2</v>
      </c>
      <c r="AS27" s="819">
        <f>'SAME R Results'!AO77</f>
        <v>0</v>
      </c>
      <c r="AT27" s="784">
        <f>'SAME R Results'!AP77</f>
        <v>0</v>
      </c>
      <c r="AU27" s="789"/>
      <c r="AV27" s="821">
        <f>'SAME R Results'!AQ77</f>
        <v>0</v>
      </c>
      <c r="AW27" s="821">
        <f>'SAME R Results'!AR77</f>
        <v>0.18695069999999997</v>
      </c>
      <c r="AX27" s="821">
        <f>'SAME R Results'!AS77</f>
        <v>0</v>
      </c>
      <c r="AY27" s="821">
        <f>'SAME R Results'!AT77</f>
        <v>0</v>
      </c>
      <c r="AZ27" s="824"/>
      <c r="BA27" s="824"/>
      <c r="BB27" s="821">
        <f>'SAME R Results'!AU77</f>
        <v>2.674866E-2</v>
      </c>
      <c r="BC27" s="821">
        <f>'SAME R Results'!AV77</f>
        <v>2.9586800000000003E-2</v>
      </c>
      <c r="BD27" s="821">
        <f>'SAME R Results'!AW77</f>
        <v>5.0176534999999998</v>
      </c>
      <c r="BE27" s="821">
        <f>'SAME R Results'!AX77</f>
        <v>4.6584625000000006</v>
      </c>
      <c r="BF27" s="827">
        <f>'SAME R Results'!AY77</f>
        <v>19920</v>
      </c>
      <c r="BG27" s="784">
        <f>'SAME R Results'!AZ77</f>
        <v>8.4869389999999989E-2</v>
      </c>
      <c r="BH27" s="784">
        <f>'SAME R Results'!BA77</f>
        <v>8.3877565000000015E-2</v>
      </c>
      <c r="BI27" s="789"/>
      <c r="BJ27" s="784">
        <f>'SAME R Results'!BB77</f>
        <v>0.10575000000000004</v>
      </c>
      <c r="BK27" s="784">
        <f>'SAME R Results'!BC77</f>
        <v>0.35919099999999915</v>
      </c>
      <c r="BL27" s="784">
        <f>'SAME R Results'!BD77</f>
        <v>734940.01296086202</v>
      </c>
      <c r="BM27" s="784">
        <f>'SAME R Results'!BE77</f>
        <v>60.965552179944517</v>
      </c>
      <c r="BN27" s="784">
        <f>'SAME R Results'!BF77</f>
        <v>-2.8381400000000029E-3</v>
      </c>
      <c r="BO27" s="784">
        <f>'SAME R Results'!BG77</f>
        <v>2.4795624999999349E-4</v>
      </c>
      <c r="BP27" s="789"/>
      <c r="BQ27" s="784">
        <f>'SAME R Results'!BH77</f>
        <v>4.7587500000000019E-2</v>
      </c>
      <c r="BR27" s="817">
        <f>'SAME R Results'!BI77</f>
        <v>8.2953099715352058E-2</v>
      </c>
      <c r="BS27" s="817">
        <f>'SAME R Results'!BJ77</f>
        <v>4.432526528140724E-2</v>
      </c>
      <c r="BT27" s="817">
        <f>'SAME R Results'!BL77</f>
        <v>0</v>
      </c>
      <c r="BU27" s="817" t="e">
        <f>'SAME R Results'!BM77</f>
        <v>#NUM!</v>
      </c>
      <c r="BV27" s="817" t="e">
        <f>'SAME R Results'!BN77</f>
        <v>#NUM!</v>
      </c>
      <c r="BW27" s="784">
        <f>'SAME R Results'!BO77</f>
        <v>734940.01296086202</v>
      </c>
      <c r="BX27" s="784">
        <f>'SAME R Results'!BP77</f>
        <v>723048.11439454916</v>
      </c>
      <c r="BY27" s="784">
        <f>'SAME R Results'!BQ77</f>
        <v>681881.46379238227</v>
      </c>
      <c r="BZ27" s="784">
        <f>'SAME R Results'!BR77</f>
        <v>60.965552179944517</v>
      </c>
      <c r="CA27" s="784">
        <f>'SAME R Results'!BS77</f>
        <v>7.9728091982597699E-2</v>
      </c>
      <c r="CB27" s="784">
        <f>'SAME R Results'!BT77</f>
        <v>0.45</v>
      </c>
      <c r="CC27" s="784">
        <f>'SAME R Results'!BV77</f>
        <v>1</v>
      </c>
      <c r="CD27" s="784">
        <f>'SAME R Results'!BW77</f>
        <v>1.42</v>
      </c>
      <c r="CE27" s="26"/>
    </row>
    <row r="28" spans="1:83" s="2" customFormat="1" ht="16.5" customHeight="1" x14ac:dyDescent="0.25">
      <c r="A28" s="780">
        <v>2</v>
      </c>
      <c r="B28" s="784" t="str">
        <f>'SAME R Results'!A82</f>
        <v>8(4)</v>
      </c>
      <c r="C28" s="831" t="str">
        <f>'SAME R Results'!B82</f>
        <v>Kapton</v>
      </c>
      <c r="D28" s="784" t="str">
        <f>'SAME R Results'!C82</f>
        <v>K10</v>
      </c>
      <c r="E28" s="784" t="str">
        <f>'SAME R Results'!D82</f>
        <v>46 KA</v>
      </c>
      <c r="F28" s="784">
        <f>'SAME R Results'!E82</f>
        <v>0</v>
      </c>
      <c r="G28" s="784" t="str">
        <f>'SAME R Results'!F82</f>
        <v>93a</v>
      </c>
      <c r="H28" s="785" t="str">
        <f>'SAME R Results'!G82</f>
        <v>aged</v>
      </c>
      <c r="I28" s="784">
        <f>'SAME R Results'!H82</f>
        <v>250</v>
      </c>
      <c r="J28" s="786">
        <f>'SAME R Results'!I82</f>
        <v>40428.354166666664</v>
      </c>
      <c r="K28" s="784">
        <f>'SAME R Results'!J82</f>
        <v>0</v>
      </c>
      <c r="L28" s="788"/>
      <c r="M28" s="788"/>
      <c r="N28" s="784">
        <f>'SAME R Results'!K82</f>
        <v>8.1</v>
      </c>
      <c r="O28" s="793">
        <f>'SAME R Results'!L82</f>
        <v>1.43</v>
      </c>
      <c r="P28" s="784">
        <f>'SAME R Results'!M82</f>
        <v>0</v>
      </c>
      <c r="Q28" s="784">
        <f>'SAME R Results'!N82</f>
        <v>0</v>
      </c>
      <c r="R28" s="784">
        <f>'SAME R Results'!O82</f>
        <v>0</v>
      </c>
      <c r="S28" s="784">
        <f>'SAME R Results'!P82</f>
        <v>0</v>
      </c>
      <c r="T28" s="784">
        <f>'SAME R Results'!Q82</f>
        <v>0</v>
      </c>
      <c r="U28" s="784">
        <f>'SAME R Results'!R82</f>
        <v>567.71428571428567</v>
      </c>
      <c r="V28" s="784">
        <f>'SAME R Results'!S82</f>
        <v>0</v>
      </c>
      <c r="W28" s="784">
        <f>'SAME R Results'!T82</f>
        <v>0</v>
      </c>
      <c r="X28" s="784" t="str">
        <f>'SAME R Results'!U82</f>
        <v>n</v>
      </c>
      <c r="Y28" s="784" t="str">
        <f>'SAME R Results'!V82</f>
        <v>y</v>
      </c>
      <c r="Z28" s="784" t="str">
        <f>'SAME R Results'!W82</f>
        <v>y</v>
      </c>
      <c r="AA28" s="784" t="str">
        <f>'SAME R Results'!X82</f>
        <v>n</v>
      </c>
      <c r="AB28" s="784" t="str">
        <f>'SAME R Results'!Y82</f>
        <v>n</v>
      </c>
      <c r="AC28" s="789"/>
      <c r="AD28" s="784" t="str">
        <f>'SAME R Results'!Z82</f>
        <v>y</v>
      </c>
      <c r="AE28" s="784">
        <f>'SAME R Results'!AA82</f>
        <v>10</v>
      </c>
      <c r="AF28" s="784" t="str">
        <f>'SAME R Results'!AB82</f>
        <v>y</v>
      </c>
      <c r="AG28" s="817">
        <f>'SAME R Results'!AC82</f>
        <v>3.852706928546E-2</v>
      </c>
      <c r="AH28" s="819">
        <f>'SAME R Results'!AD82</f>
        <v>0</v>
      </c>
      <c r="AI28" s="784">
        <f>'SAME R Results'!AE82</f>
        <v>0</v>
      </c>
      <c r="AJ28" s="784">
        <f>'SAME R Results'!AF82</f>
        <v>0</v>
      </c>
      <c r="AK28" s="784">
        <f>'SAME R Results'!AG82</f>
        <v>0</v>
      </c>
      <c r="AL28" s="784">
        <f>'SAME R Results'!AH82</f>
        <v>0</v>
      </c>
      <c r="AM28" s="784">
        <f>'SAME R Results'!AI82</f>
        <v>0</v>
      </c>
      <c r="AN28" s="784">
        <f>'SAME R Results'!AJ82</f>
        <v>0</v>
      </c>
      <c r="AO28" s="784">
        <f>'SAME R Results'!AK82</f>
        <v>0</v>
      </c>
      <c r="AP28" s="784">
        <f>'SAME R Results'!AL82</f>
        <v>0</v>
      </c>
      <c r="AQ28" s="784">
        <f>'SAME R Results'!AM82</f>
        <v>0</v>
      </c>
      <c r="AR28" s="817">
        <f>'SAME R Results'!AN82</f>
        <v>0</v>
      </c>
      <c r="AS28" s="819">
        <f>'SAME R Results'!AO82</f>
        <v>0</v>
      </c>
      <c r="AT28" s="784">
        <f>'SAME R Results'!AP82</f>
        <v>60</v>
      </c>
      <c r="AU28" s="789"/>
      <c r="AV28" s="821">
        <f>'SAME R Results'!AQ82</f>
        <v>0</v>
      </c>
      <c r="AW28" s="821">
        <f>'SAME R Results'!AR82</f>
        <v>0.7473449499999999</v>
      </c>
      <c r="AX28" s="821">
        <f>'SAME R Results'!AS82</f>
        <v>0</v>
      </c>
      <c r="AY28" s="821">
        <f>'SAME R Results'!AT82</f>
        <v>0</v>
      </c>
      <c r="AZ28" s="824"/>
      <c r="BA28" s="824"/>
      <c r="BB28" s="821">
        <f>'SAME R Results'!AU82</f>
        <v>8.7951664999999998E-2</v>
      </c>
      <c r="BC28" s="821">
        <f>'SAME R Results'!AV82</f>
        <v>2.6687625E-2</v>
      </c>
      <c r="BD28" s="821">
        <f>'SAME R Results'!AW82</f>
        <v>5.2675324999999997</v>
      </c>
      <c r="BE28" s="821">
        <f>'SAME R Results'!AX82</f>
        <v>4.6730350000000005</v>
      </c>
      <c r="BF28" s="827">
        <f>'SAME R Results'!AY82</f>
        <v>26590</v>
      </c>
      <c r="BG28" s="784">
        <f>'SAME R Results'!AZ82</f>
        <v>0.16003419999999999</v>
      </c>
      <c r="BH28" s="784">
        <f>'SAME R Results'!BA82</f>
        <v>8.631896E-2</v>
      </c>
      <c r="BI28" s="789"/>
      <c r="BJ28" s="784">
        <f>'SAME R Results'!BB82</f>
        <v>6.074349999999999</v>
      </c>
      <c r="BK28" s="784">
        <f>'SAME R Results'!BC82</f>
        <v>0.59449749999999923</v>
      </c>
      <c r="BL28" s="784">
        <f>'SAME R Results'!BD82</f>
        <v>990233.64370977459</v>
      </c>
      <c r="BM28" s="784">
        <f>'SAME R Results'!BE82</f>
        <v>104.06590153459113</v>
      </c>
      <c r="BN28" s="784">
        <f>'SAME R Results'!BF82</f>
        <v>6.1264039999999999E-2</v>
      </c>
      <c r="BO28" s="784">
        <f>'SAME R Results'!BG82</f>
        <v>1.8428809999999997E-2</v>
      </c>
      <c r="BP28" s="789"/>
      <c r="BQ28" s="784">
        <f>'SAME R Results'!BH82</f>
        <v>2.7334574999999997</v>
      </c>
      <c r="BR28" s="817">
        <f>'SAME R Results'!BI82</f>
        <v>0.10509227008761539</v>
      </c>
      <c r="BS28" s="817">
        <f>'SAME R Results'!BJ82</f>
        <v>0.154844539147029</v>
      </c>
      <c r="BT28" s="817">
        <f>'SAME R Results'!BL82</f>
        <v>3.3243622350005242</v>
      </c>
      <c r="BU28" s="817">
        <f>'SAME R Results'!BM82</f>
        <v>1.8636959275172889</v>
      </c>
      <c r="BV28" s="817">
        <f>'SAME R Results'!BN82</f>
        <v>8.6578132344292139E-2</v>
      </c>
      <c r="BW28" s="784">
        <f>'SAME R Results'!BO82</f>
        <v>990233.64370977459</v>
      </c>
      <c r="BX28" s="784">
        <f>'SAME R Results'!BP82</f>
        <v>974359.86946889805</v>
      </c>
      <c r="BY28" s="784">
        <f>'SAME R Results'!BQ82</f>
        <v>914805.60950171377</v>
      </c>
      <c r="BZ28" s="784">
        <f>'SAME R Results'!BR82</f>
        <v>104.06590153459113</v>
      </c>
      <c r="CA28" s="784">
        <f>'SAME R Results'!BS82</f>
        <v>0.13195807067388776</v>
      </c>
      <c r="CB28" s="784">
        <f>'SAME R Results'!BT82</f>
        <v>0.45</v>
      </c>
      <c r="CC28" s="784">
        <f>'SAME R Results'!BV82</f>
        <v>1</v>
      </c>
      <c r="CD28" s="784">
        <f>'SAME R Results'!BW82</f>
        <v>1.42</v>
      </c>
      <c r="CE28" s="26"/>
    </row>
    <row r="29" spans="1:83" s="747" customFormat="1" ht="16.5" customHeight="1" x14ac:dyDescent="0.2">
      <c r="A29" s="780">
        <v>2</v>
      </c>
      <c r="B29" s="784" t="str">
        <f>'SAME R Results'!A84</f>
        <v>8(4)</v>
      </c>
      <c r="C29" s="831" t="str">
        <f>'SAME R Results'!B84</f>
        <v>Kapton</v>
      </c>
      <c r="D29" s="784" t="str">
        <f>'SAME R Results'!C84</f>
        <v>K11</v>
      </c>
      <c r="E29" s="784" t="str">
        <f>'SAME R Results'!D84</f>
        <v>47KA</v>
      </c>
      <c r="F29" s="784">
        <f>'SAME R Results'!E84</f>
        <v>0</v>
      </c>
      <c r="G29" s="784" t="str">
        <f>'SAME R Results'!F84</f>
        <v>94a</v>
      </c>
      <c r="H29" s="785" t="str">
        <f>'SAME R Results'!G84</f>
        <v>aged</v>
      </c>
      <c r="I29" s="784">
        <f>'SAME R Results'!H84</f>
        <v>250</v>
      </c>
      <c r="J29" s="786">
        <f>'SAME R Results'!I84</f>
        <v>40428.354166666664</v>
      </c>
      <c r="K29" s="784">
        <f>'SAME R Results'!J84</f>
        <v>0</v>
      </c>
      <c r="L29" s="788"/>
      <c r="M29" s="788"/>
      <c r="N29" s="784">
        <f>'SAME R Results'!K84</f>
        <v>8.1</v>
      </c>
      <c r="O29" s="793">
        <f>'SAME R Results'!L84</f>
        <v>1.45</v>
      </c>
      <c r="P29" s="784">
        <f>'SAME R Results'!M84</f>
        <v>0</v>
      </c>
      <c r="Q29" s="784">
        <f>'SAME R Results'!N84</f>
        <v>0</v>
      </c>
      <c r="R29" s="784">
        <f>'SAME R Results'!O84</f>
        <v>0</v>
      </c>
      <c r="S29" s="784">
        <f>'SAME R Results'!P84</f>
        <v>0</v>
      </c>
      <c r="T29" s="784">
        <f>'SAME R Results'!Q84</f>
        <v>0</v>
      </c>
      <c r="U29" s="784">
        <f>'SAME R Results'!R84</f>
        <v>567.42857142857144</v>
      </c>
      <c r="V29" s="784">
        <f>'SAME R Results'!S84</f>
        <v>0</v>
      </c>
      <c r="W29" s="784">
        <f>'SAME R Results'!T84</f>
        <v>0</v>
      </c>
      <c r="X29" s="784" t="str">
        <f>'SAME R Results'!U84</f>
        <v>n</v>
      </c>
      <c r="Y29" s="784" t="str">
        <f>'SAME R Results'!V84</f>
        <v>y</v>
      </c>
      <c r="Z29" s="784" t="str">
        <f>'SAME R Results'!W84</f>
        <v>y</v>
      </c>
      <c r="AA29" s="784" t="str">
        <f>'SAME R Results'!X84</f>
        <v>n</v>
      </c>
      <c r="AB29" s="784" t="str">
        <f>'SAME R Results'!Y84</f>
        <v>n</v>
      </c>
      <c r="AC29" s="789"/>
      <c r="AD29" s="784" t="str">
        <f>'SAME R Results'!Z84</f>
        <v>y</v>
      </c>
      <c r="AE29" s="784">
        <f>'SAME R Results'!AA84</f>
        <v>10</v>
      </c>
      <c r="AF29" s="784" t="str">
        <f>'SAME R Results'!AB84</f>
        <v>y</v>
      </c>
      <c r="AG29" s="817">
        <f>'SAME R Results'!AC84</f>
        <v>3.852706928546E-2</v>
      </c>
      <c r="AH29" s="819">
        <f>'SAME R Results'!AD84</f>
        <v>0</v>
      </c>
      <c r="AI29" s="784">
        <f>'SAME R Results'!AE84</f>
        <v>0</v>
      </c>
      <c r="AJ29" s="784">
        <f>'SAME R Results'!AF84</f>
        <v>0</v>
      </c>
      <c r="AK29" s="784">
        <f>'SAME R Results'!AG84</f>
        <v>0</v>
      </c>
      <c r="AL29" s="784">
        <f>'SAME R Results'!AH84</f>
        <v>0</v>
      </c>
      <c r="AM29" s="784">
        <f>'SAME R Results'!AI84</f>
        <v>0</v>
      </c>
      <c r="AN29" s="784">
        <f>'SAME R Results'!AJ84</f>
        <v>0</v>
      </c>
      <c r="AO29" s="784">
        <f>'SAME R Results'!AK84</f>
        <v>0</v>
      </c>
      <c r="AP29" s="784">
        <f>'SAME R Results'!AL84</f>
        <v>0</v>
      </c>
      <c r="AQ29" s="784">
        <f>'SAME R Results'!AM84</f>
        <v>0</v>
      </c>
      <c r="AR29" s="817">
        <f>'SAME R Results'!AN84</f>
        <v>0</v>
      </c>
      <c r="AS29" s="819">
        <f>'SAME R Results'!AO84</f>
        <v>0</v>
      </c>
      <c r="AT29" s="784">
        <f>'SAME R Results'!AP84</f>
        <v>60</v>
      </c>
      <c r="AU29" s="789"/>
      <c r="AV29" s="821">
        <f>'SAME R Results'!AQ84</f>
        <v>0</v>
      </c>
      <c r="AW29" s="821">
        <f>'SAME R Results'!AR84</f>
        <v>0.84228519999999985</v>
      </c>
      <c r="AX29" s="821">
        <f>'SAME R Results'!AS84</f>
        <v>0</v>
      </c>
      <c r="AY29" s="821">
        <f>'SAME R Results'!AT84</f>
        <v>0</v>
      </c>
      <c r="AZ29" s="824"/>
      <c r="BA29" s="824"/>
      <c r="BB29" s="821">
        <f>'SAME R Results'!AU84</f>
        <v>0.11454768499999998</v>
      </c>
      <c r="BC29" s="821">
        <f>'SAME R Results'!AV84</f>
        <v>2.7988971428571426E-2</v>
      </c>
      <c r="BD29" s="821">
        <f>'SAME R Results'!AW84</f>
        <v>5.5408479999999987</v>
      </c>
      <c r="BE29" s="821">
        <f>'SAME R Results'!AX84</f>
        <v>4.6827623809523802</v>
      </c>
      <c r="BF29" s="827">
        <f>'SAME R Results'!AY84</f>
        <v>30740</v>
      </c>
      <c r="BG29" s="784">
        <f>'SAME R Results'!AZ84</f>
        <v>0.21058654999999998</v>
      </c>
      <c r="BH29" s="784">
        <f>'SAME R Results'!BA84</f>
        <v>7.9636342857142856E-2</v>
      </c>
      <c r="BI29" s="789"/>
      <c r="BJ29" s="784">
        <f>'SAME R Results'!BB84</f>
        <v>10.396850000000001</v>
      </c>
      <c r="BK29" s="784">
        <f>'SAME R Results'!BC84</f>
        <v>0.85808561904761849</v>
      </c>
      <c r="BL29" s="784">
        <f>'SAME R Results'!BD84</f>
        <v>1151405.4928839717</v>
      </c>
      <c r="BM29" s="784">
        <f>'SAME R Results'!BE84</f>
        <v>156.01798358413714</v>
      </c>
      <c r="BN29" s="784">
        <f>'SAME R Results'!BF84</f>
        <v>8.6558713571428553E-2</v>
      </c>
      <c r="BO29" s="784">
        <f>'SAME R Results'!BG84</f>
        <v>3.2737551785714282E-2</v>
      </c>
      <c r="BP29" s="789"/>
      <c r="BQ29" s="784">
        <f>'SAME R Results'!BH84</f>
        <v>4.6785825000000001</v>
      </c>
      <c r="BR29" s="817">
        <f>'SAME R Results'!BI84</f>
        <v>0.13550220539017285</v>
      </c>
      <c r="BS29" s="817">
        <f>'SAME R Results'!BJ84</f>
        <v>0.17614338692128539</v>
      </c>
      <c r="BT29" s="817">
        <f>'SAME R Results'!BL84</f>
        <v>2.6440191416268415</v>
      </c>
      <c r="BU29" s="817">
        <f>'SAME R Results'!BM84</f>
        <v>1.6688963150865648</v>
      </c>
      <c r="BV29" s="817">
        <f>'SAME R Results'!BN84</f>
        <v>0.118846493917783</v>
      </c>
      <c r="BW29" s="784">
        <f>'SAME R Results'!BO84</f>
        <v>1151405.4928839717</v>
      </c>
      <c r="BX29" s="784">
        <f>'SAME R Results'!BP84</f>
        <v>1133054.2397751133</v>
      </c>
      <c r="BY29" s="784">
        <f>'SAME R Results'!BQ84</f>
        <v>1060893.9210288024</v>
      </c>
      <c r="BZ29" s="784">
        <f>'SAME R Results'!BR84</f>
        <v>156.01798358413714</v>
      </c>
      <c r="CA29" s="784">
        <f>'SAME R Results'!BS84</f>
        <v>0.19046559954000231</v>
      </c>
      <c r="CB29" s="784">
        <f>'SAME R Results'!BT84</f>
        <v>0.45</v>
      </c>
      <c r="CC29" s="784">
        <f>'SAME R Results'!BV84</f>
        <v>1</v>
      </c>
      <c r="CD29" s="784">
        <f>'SAME R Results'!BW84</f>
        <v>1.42</v>
      </c>
      <c r="CE29" s="748"/>
    </row>
    <row r="30" spans="1:83" ht="16.5" customHeight="1" x14ac:dyDescent="0.2">
      <c r="A30" s="780">
        <v>2</v>
      </c>
      <c r="B30" s="784" t="str">
        <f>'SAME R Results'!A100</f>
        <v>9(4)</v>
      </c>
      <c r="C30" s="831" t="str">
        <f>'SAME R Results'!B100</f>
        <v>Kapton</v>
      </c>
      <c r="D30" s="784" t="str">
        <f>'SAME R Results'!C100</f>
        <v>K12</v>
      </c>
      <c r="E30" s="784" t="str">
        <f>'SAME R Results'!D100</f>
        <v>54KA</v>
      </c>
      <c r="F30" s="784">
        <f>'SAME R Results'!E100</f>
        <v>0</v>
      </c>
      <c r="G30" s="784" t="str">
        <f>'SAME R Results'!F100</f>
        <v>101a</v>
      </c>
      <c r="H30" s="785" t="str">
        <f>'SAME R Results'!G100</f>
        <v>aged</v>
      </c>
      <c r="I30" s="784">
        <f>'SAME R Results'!H100</f>
        <v>251</v>
      </c>
      <c r="J30" s="786">
        <f>'SAME R Results'!I100</f>
        <v>40429.354166666664</v>
      </c>
      <c r="K30" s="784">
        <f>'SAME R Results'!J100</f>
        <v>0</v>
      </c>
      <c r="L30" s="788"/>
      <c r="M30" s="788"/>
      <c r="N30" s="853">
        <f>'SAME R Results'!K100</f>
        <v>0</v>
      </c>
      <c r="O30" s="852">
        <f>'SAME R Results'!L100</f>
        <v>1.48</v>
      </c>
      <c r="P30" s="853">
        <f>'SAME R Results'!M100</f>
        <v>0</v>
      </c>
      <c r="Q30" s="853">
        <f>'SAME R Results'!N100</f>
        <v>0</v>
      </c>
      <c r="R30" s="853">
        <f>'SAME R Results'!O100</f>
        <v>0</v>
      </c>
      <c r="S30" s="853">
        <f>'SAME R Results'!P100</f>
        <v>0</v>
      </c>
      <c r="T30" s="853">
        <f>'SAME R Results'!Q100</f>
        <v>0</v>
      </c>
      <c r="U30" s="853">
        <f>'SAME R Results'!R100</f>
        <v>560.57142857142856</v>
      </c>
      <c r="V30" s="784">
        <f>'SAME R Results'!S100</f>
        <v>0</v>
      </c>
      <c r="W30" s="784">
        <f>'SAME R Results'!T100</f>
        <v>0</v>
      </c>
      <c r="X30" s="784" t="str">
        <f>'SAME R Results'!U100</f>
        <v>n</v>
      </c>
      <c r="Y30" s="784" t="str">
        <f>'SAME R Results'!V100</f>
        <v>y</v>
      </c>
      <c r="Z30" s="784" t="str">
        <f>'SAME R Results'!W100</f>
        <v>y</v>
      </c>
      <c r="AA30" s="784" t="str">
        <f>'SAME R Results'!X100</f>
        <v>n</v>
      </c>
      <c r="AB30" s="784" t="str">
        <f>'SAME R Results'!Y100</f>
        <v>n</v>
      </c>
      <c r="AC30" s="789"/>
      <c r="AD30" s="784" t="str">
        <f>'SAME R Results'!Z100</f>
        <v>y</v>
      </c>
      <c r="AE30" s="784">
        <f>'SAME R Results'!AA100</f>
        <v>10</v>
      </c>
      <c r="AF30" s="784" t="str">
        <f>'SAME R Results'!AB100</f>
        <v>y</v>
      </c>
      <c r="AG30" s="817">
        <f>'SAME R Results'!AC100</f>
        <v>3.852706928546E-2</v>
      </c>
      <c r="AH30" s="819">
        <f>'SAME R Results'!AD100</f>
        <v>0</v>
      </c>
      <c r="AI30" s="784">
        <f>'SAME R Results'!AE100</f>
        <v>0</v>
      </c>
      <c r="AJ30" s="784">
        <f>'SAME R Results'!AF100</f>
        <v>0</v>
      </c>
      <c r="AK30" s="784">
        <f>'SAME R Results'!AG100</f>
        <v>0</v>
      </c>
      <c r="AL30" s="784">
        <f>'SAME R Results'!AH100</f>
        <v>0</v>
      </c>
      <c r="AM30" s="784">
        <f>'SAME R Results'!AI100</f>
        <v>0</v>
      </c>
      <c r="AN30" s="784">
        <f>'SAME R Results'!AJ100</f>
        <v>0</v>
      </c>
      <c r="AO30" s="784">
        <f>'SAME R Results'!AK100</f>
        <v>0</v>
      </c>
      <c r="AP30" s="784">
        <f>'SAME R Results'!AL100</f>
        <v>0</v>
      </c>
      <c r="AQ30" s="784">
        <f>'SAME R Results'!AM100</f>
        <v>0</v>
      </c>
      <c r="AR30" s="817">
        <f>'SAME R Results'!AN100</f>
        <v>0</v>
      </c>
      <c r="AS30" s="819">
        <f>'SAME R Results'!AO100</f>
        <v>0</v>
      </c>
      <c r="AT30" s="784">
        <f>'SAME R Results'!AP100</f>
        <v>90</v>
      </c>
      <c r="AU30" s="789"/>
      <c r="AV30" s="821">
        <f>'SAME R Results'!AQ100</f>
        <v>0</v>
      </c>
      <c r="AW30" s="821">
        <f>'SAME R Results'!AR100</f>
        <v>2.4593499999999997</v>
      </c>
      <c r="AX30" s="821">
        <f>'SAME R Results'!AS100</f>
        <v>0</v>
      </c>
      <c r="AY30" s="821">
        <f>'SAME R Results'!AT100</f>
        <v>0</v>
      </c>
      <c r="AZ30" s="824"/>
      <c r="BA30" s="824"/>
      <c r="BB30" s="821">
        <f>'SAME R Results'!AU100</f>
        <v>0.24140934999999999</v>
      </c>
      <c r="BC30" s="821">
        <f>'SAME R Results'!AV100</f>
        <v>2.7633670000000006E-2</v>
      </c>
      <c r="BD30" s="821">
        <f>'SAME R Results'!AW100</f>
        <v>5.0475170000000009</v>
      </c>
      <c r="BE30" s="821">
        <f>'SAME R Results'!AX100</f>
        <v>4.6985919999999997</v>
      </c>
      <c r="BF30" s="827">
        <f>'SAME R Results'!AY100</f>
        <v>6987.5</v>
      </c>
      <c r="BG30" s="784">
        <f>'SAME R Results'!AZ100</f>
        <v>0.31419369999999991</v>
      </c>
      <c r="BH30" s="784">
        <f>'SAME R Results'!BA100</f>
        <v>7.9284674999999999E-2</v>
      </c>
      <c r="BI30" s="789"/>
      <c r="BJ30" s="784">
        <f>'SAME R Results'!BB100</f>
        <v>18.121100000000002</v>
      </c>
      <c r="BK30" s="784">
        <f>'SAME R Results'!BC100</f>
        <v>0.34892500000000126</v>
      </c>
      <c r="BL30" s="784">
        <f>'SAME R Results'!BD100</f>
        <v>253109.83922102317</v>
      </c>
      <c r="BM30" s="784">
        <f>'SAME R Results'!BE100</f>
        <v>59.146924907156333</v>
      </c>
      <c r="BN30" s="784">
        <f>'SAME R Results'!BF100</f>
        <v>0.21377568</v>
      </c>
      <c r="BO30" s="784">
        <f>'SAME R Results'!BG100</f>
        <v>5.8727256249999978E-2</v>
      </c>
      <c r="BP30" s="789"/>
      <c r="BQ30" s="784">
        <f>'SAME R Results'!BH100</f>
        <v>8.1544950000000007</v>
      </c>
      <c r="BR30" s="817">
        <f>'SAME R Results'!BI100</f>
        <v>0.23368086001393035</v>
      </c>
      <c r="BS30" s="817">
        <f>'SAME R Results'!BJ100</f>
        <v>0.35123708057095632</v>
      </c>
      <c r="BT30" s="817">
        <f>'SAME R Results'!BL100</f>
        <v>3.6401441792200204</v>
      </c>
      <c r="BU30" s="817">
        <f>'SAME R Results'!BM100</f>
        <v>1.8933755883208117</v>
      </c>
      <c r="BV30" s="817">
        <f>'SAME R Results'!BN100</f>
        <v>0.19060510757829099</v>
      </c>
      <c r="BW30" s="784">
        <f>'SAME R Results'!BO100</f>
        <v>253109.83922102317</v>
      </c>
      <c r="BX30" s="784">
        <f>'SAME R Results'!BP100</f>
        <v>248938.42148848745</v>
      </c>
      <c r="BY30" s="784">
        <f>'SAME R Results'!BQ100</f>
        <v>236843.57713898845</v>
      </c>
      <c r="BZ30" s="784">
        <f>'SAME R Results'!BR100</f>
        <v>59.146924907156333</v>
      </c>
      <c r="CA30" s="784">
        <f>'SAME R Results'!BS100</f>
        <v>7.7449391813904214E-2</v>
      </c>
      <c r="CB30" s="784">
        <f>'SAME R Results'!BT100</f>
        <v>0.45</v>
      </c>
      <c r="CC30" s="784">
        <f>'SAME R Results'!BV100</f>
        <v>1</v>
      </c>
      <c r="CD30" s="784">
        <f>'SAME R Results'!BW100</f>
        <v>1.42</v>
      </c>
      <c r="CE30" s="27"/>
    </row>
    <row r="31" spans="1:83" ht="16.5" customHeight="1" x14ac:dyDescent="0.2">
      <c r="A31" s="780">
        <v>2</v>
      </c>
      <c r="B31" s="784" t="str">
        <f>'SAME R Results'!A102</f>
        <v>9(4)</v>
      </c>
      <c r="C31" s="831" t="str">
        <f>'SAME R Results'!B102</f>
        <v>Kapton</v>
      </c>
      <c r="D31" s="784" t="str">
        <f>'SAME R Results'!C102</f>
        <v>K13</v>
      </c>
      <c r="E31" s="784" t="str">
        <f>'SAME R Results'!D102</f>
        <v>55KA</v>
      </c>
      <c r="F31" s="784">
        <f>'SAME R Results'!E102</f>
        <v>0</v>
      </c>
      <c r="G31" s="784" t="str">
        <f>'SAME R Results'!F102</f>
        <v>102a</v>
      </c>
      <c r="H31" s="785" t="str">
        <f>'SAME R Results'!G102</f>
        <v>aged</v>
      </c>
      <c r="I31" s="784">
        <f>'SAME R Results'!H102</f>
        <v>251</v>
      </c>
      <c r="J31" s="786">
        <f>'SAME R Results'!I102</f>
        <v>40429.354166666664</v>
      </c>
      <c r="K31" s="784">
        <f>'SAME R Results'!J102</f>
        <v>0</v>
      </c>
      <c r="L31" s="788"/>
      <c r="M31" s="788"/>
      <c r="N31" s="853">
        <f>'SAME R Results'!K102</f>
        <v>0</v>
      </c>
      <c r="O31" s="852">
        <f>'SAME R Results'!L102</f>
        <v>1.48</v>
      </c>
      <c r="P31" s="853">
        <f>'SAME R Results'!M102</f>
        <v>0</v>
      </c>
      <c r="Q31" s="853">
        <f>'SAME R Results'!N102</f>
        <v>0</v>
      </c>
      <c r="R31" s="853">
        <f>'SAME R Results'!O102</f>
        <v>0</v>
      </c>
      <c r="S31" s="853">
        <f>'SAME R Results'!P102</f>
        <v>0</v>
      </c>
      <c r="T31" s="853">
        <f>'SAME R Results'!Q102</f>
        <v>0</v>
      </c>
      <c r="U31" s="853">
        <f>'SAME R Results'!R102</f>
        <v>562.71428571428567</v>
      </c>
      <c r="V31" s="784">
        <f>'SAME R Results'!S102</f>
        <v>0</v>
      </c>
      <c r="W31" s="784">
        <f>'SAME R Results'!T102</f>
        <v>0</v>
      </c>
      <c r="X31" s="784" t="str">
        <f>'SAME R Results'!U102</f>
        <v>n</v>
      </c>
      <c r="Y31" s="784" t="str">
        <f>'SAME R Results'!V102</f>
        <v>y</v>
      </c>
      <c r="Z31" s="784" t="str">
        <f>'SAME R Results'!W102</f>
        <v>y</v>
      </c>
      <c r="AA31" s="784" t="str">
        <f>'SAME R Results'!X102</f>
        <v>n</v>
      </c>
      <c r="AB31" s="784" t="str">
        <f>'SAME R Results'!Y102</f>
        <v>n</v>
      </c>
      <c r="AC31" s="789"/>
      <c r="AD31" s="784" t="str">
        <f>'SAME R Results'!Z102</f>
        <v>y</v>
      </c>
      <c r="AE31" s="784">
        <f>'SAME R Results'!AA102</f>
        <v>10</v>
      </c>
      <c r="AF31" s="784" t="str">
        <f>'SAME R Results'!AB102</f>
        <v>y</v>
      </c>
      <c r="AG31" s="817">
        <f>'SAME R Results'!AC102</f>
        <v>3.852706928546E-2</v>
      </c>
      <c r="AH31" s="819">
        <f>'SAME R Results'!AD102</f>
        <v>0</v>
      </c>
      <c r="AI31" s="784">
        <f>'SAME R Results'!AE102</f>
        <v>0</v>
      </c>
      <c r="AJ31" s="784">
        <f>'SAME R Results'!AF102</f>
        <v>0</v>
      </c>
      <c r="AK31" s="784">
        <f>'SAME R Results'!AG102</f>
        <v>0</v>
      </c>
      <c r="AL31" s="784">
        <f>'SAME R Results'!AH102</f>
        <v>0</v>
      </c>
      <c r="AM31" s="784">
        <f>'SAME R Results'!AI102</f>
        <v>0</v>
      </c>
      <c r="AN31" s="784">
        <f>'SAME R Results'!AJ102</f>
        <v>0</v>
      </c>
      <c r="AO31" s="784">
        <f>'SAME R Results'!AK102</f>
        <v>0</v>
      </c>
      <c r="AP31" s="784">
        <f>'SAME R Results'!AL102</f>
        <v>0</v>
      </c>
      <c r="AQ31" s="784">
        <f>'SAME R Results'!AM102</f>
        <v>0</v>
      </c>
      <c r="AR31" s="817">
        <f>'SAME R Results'!AN102</f>
        <v>0</v>
      </c>
      <c r="AS31" s="819">
        <f>'SAME R Results'!AO102</f>
        <v>0</v>
      </c>
      <c r="AT31" s="784">
        <f>'SAME R Results'!AP102</f>
        <v>0</v>
      </c>
      <c r="AU31" s="789"/>
      <c r="AV31" s="821">
        <f>'SAME R Results'!AQ102</f>
        <v>0</v>
      </c>
      <c r="AW31" s="821">
        <f>'SAME R Results'!AR102</f>
        <v>5.1269247619047622</v>
      </c>
      <c r="AX31" s="821">
        <f>'SAME R Results'!AS102</f>
        <v>0</v>
      </c>
      <c r="AY31" s="821">
        <f>'SAME R Results'!AT102</f>
        <v>0</v>
      </c>
      <c r="AZ31" s="824"/>
      <c r="BA31" s="824"/>
      <c r="BB31" s="821">
        <f>'SAME R Results'!AU102</f>
        <v>0.52292585714285722</v>
      </c>
      <c r="BC31" s="821">
        <f>'SAME R Results'!AV102</f>
        <v>3.4881599999999999E-2</v>
      </c>
      <c r="BD31" s="821">
        <f>'SAME R Results'!AW102</f>
        <v>5.1096040000000009</v>
      </c>
      <c r="BE31" s="821">
        <f>'SAME R Results'!AX102</f>
        <v>4.7008985000000001</v>
      </c>
      <c r="BF31" s="827">
        <f>'SAME R Results'!AY102</f>
        <v>5855.5</v>
      </c>
      <c r="BG31" s="784">
        <f>'SAME R Results'!AZ102</f>
        <v>0.59019538095238111</v>
      </c>
      <c r="BH31" s="784">
        <f>'SAME R Results'!BA102</f>
        <v>8.3618164999999994E-2</v>
      </c>
      <c r="BI31" s="789"/>
      <c r="BJ31" s="784">
        <f>'SAME R Results'!BB102</f>
        <v>34.066571428571429</v>
      </c>
      <c r="BK31" s="784">
        <f>'SAME R Results'!BC102</f>
        <v>0.40870550000000083</v>
      </c>
      <c r="BL31" s="784">
        <f>'SAME R Results'!BD102</f>
        <v>211761.04779864493</v>
      </c>
      <c r="BM31" s="784">
        <f>'SAME R Results'!BE102</f>
        <v>69.806300393142521</v>
      </c>
      <c r="BN31" s="784">
        <f>'SAME R Results'!BF102</f>
        <v>0.48804425714285721</v>
      </c>
      <c r="BO31" s="784">
        <f>'SAME R Results'!BG102</f>
        <v>0.12664430398809529</v>
      </c>
      <c r="BP31" s="789"/>
      <c r="BQ31" s="784">
        <f>'SAME R Results'!BH102</f>
        <v>15.329957142857143</v>
      </c>
      <c r="BR31" s="817">
        <f>'SAME R Results'!BI102</f>
        <v>0.32964655737592746</v>
      </c>
      <c r="BS31" s="817">
        <f>'SAME R Results'!BJ102</f>
        <v>0.460047454751769</v>
      </c>
      <c r="BT31" s="817">
        <f>'SAME R Results'!BL102</f>
        <v>3.8536613315726695</v>
      </c>
      <c r="BU31" s="817">
        <f>'SAME R Results'!BM102</f>
        <v>1.7812740254848882</v>
      </c>
      <c r="BV31" s="817">
        <f>'SAME R Results'!BN102</f>
        <v>0.27904323668687664</v>
      </c>
      <c r="BW31" s="784">
        <f>'SAME R Results'!BO102</f>
        <v>211761.04779864493</v>
      </c>
      <c r="BX31" s="784">
        <f>'SAME R Results'!BP102</f>
        <v>208265.41466335149</v>
      </c>
      <c r="BY31" s="784">
        <f>'SAME R Results'!BQ102</f>
        <v>198302.02431549371</v>
      </c>
      <c r="BZ31" s="784">
        <f>'SAME R Results'!BR102</f>
        <v>69.806300393142521</v>
      </c>
      <c r="CA31" s="784">
        <f>'SAME R Results'!BS102</f>
        <v>9.0718614045991477E-2</v>
      </c>
      <c r="CB31" s="784">
        <f>'SAME R Results'!BT102</f>
        <v>0.45</v>
      </c>
      <c r="CC31" s="784">
        <f>'SAME R Results'!BV102</f>
        <v>1</v>
      </c>
      <c r="CD31" s="784">
        <f>'SAME R Results'!BW102</f>
        <v>1.42</v>
      </c>
      <c r="CE31" s="27"/>
    </row>
    <row r="32" spans="1:83" ht="16.5" customHeight="1" x14ac:dyDescent="0.2">
      <c r="A32" s="780">
        <v>2</v>
      </c>
      <c r="B32" s="784" t="str">
        <f>'SAME R Results'!A115</f>
        <v>10 (4)</v>
      </c>
      <c r="C32" s="831" t="str">
        <f>'SAME R Results'!B115</f>
        <v>Kapton</v>
      </c>
      <c r="D32" s="784" t="str">
        <f>'SAME R Results'!C115</f>
        <v>K14</v>
      </c>
      <c r="E32" s="784" t="str">
        <f>'SAME R Results'!D115</f>
        <v>61KA</v>
      </c>
      <c r="F32" s="784">
        <f>'SAME R Results'!E115</f>
        <v>0</v>
      </c>
      <c r="G32" s="784" t="str">
        <f>'SAME R Results'!F115</f>
        <v>108a</v>
      </c>
      <c r="H32" s="785" t="str">
        <f>'SAME R Results'!G115</f>
        <v>aged</v>
      </c>
      <c r="I32" s="784">
        <f>'SAME R Results'!H115</f>
        <v>252</v>
      </c>
      <c r="J32" s="786">
        <f>'SAME R Results'!I115</f>
        <v>40430.305555555555</v>
      </c>
      <c r="K32" s="784">
        <f>'SAME R Results'!J115</f>
        <v>0</v>
      </c>
      <c r="L32" s="788"/>
      <c r="M32" s="788"/>
      <c r="N32" s="853">
        <f>'SAME R Results'!K115</f>
        <v>1</v>
      </c>
      <c r="O32" s="852">
        <f>'SAME R Results'!L115</f>
        <v>1.48</v>
      </c>
      <c r="P32" s="853">
        <f>'SAME R Results'!M115</f>
        <v>0</v>
      </c>
      <c r="Q32" s="853">
        <f>'SAME R Results'!N115</f>
        <v>0</v>
      </c>
      <c r="R32" s="853">
        <f>'SAME R Results'!O115</f>
        <v>0</v>
      </c>
      <c r="S32" s="853">
        <f>'SAME R Results'!P115</f>
        <v>0</v>
      </c>
      <c r="T32" s="853">
        <f>'SAME R Results'!Q115</f>
        <v>0</v>
      </c>
      <c r="U32" s="853">
        <f>'SAME R Results'!R115</f>
        <v>559.71428571428567</v>
      </c>
      <c r="V32" s="784">
        <f>'SAME R Results'!S115</f>
        <v>0</v>
      </c>
      <c r="W32" s="784">
        <f>'SAME R Results'!T115</f>
        <v>0</v>
      </c>
      <c r="X32" s="784" t="str">
        <f>'SAME R Results'!U115</f>
        <v>n</v>
      </c>
      <c r="Y32" s="784" t="str">
        <f>'SAME R Results'!V115</f>
        <v>y</v>
      </c>
      <c r="Z32" s="784" t="str">
        <f>'SAME R Results'!W115</f>
        <v>y</v>
      </c>
      <c r="AA32" s="784" t="str">
        <f>'SAME R Results'!X115</f>
        <v>n</v>
      </c>
      <c r="AB32" s="784" t="str">
        <f>'SAME R Results'!Y115</f>
        <v>n</v>
      </c>
      <c r="AC32" s="789"/>
      <c r="AD32" s="784" t="str">
        <f>'SAME R Results'!Z115</f>
        <v>y</v>
      </c>
      <c r="AE32" s="784">
        <f>'SAME R Results'!AA115</f>
        <v>10</v>
      </c>
      <c r="AF32" s="784" t="str">
        <f>'SAME R Results'!AB115</f>
        <v>y</v>
      </c>
      <c r="AG32" s="817">
        <f>'SAME R Results'!AC115</f>
        <v>3.852706928546E-2</v>
      </c>
      <c r="AH32" s="819">
        <f>'SAME R Results'!AD115</f>
        <v>0</v>
      </c>
      <c r="AI32" s="784">
        <f>'SAME R Results'!AE115</f>
        <v>0</v>
      </c>
      <c r="AJ32" s="784">
        <f>'SAME R Results'!AF115</f>
        <v>0</v>
      </c>
      <c r="AK32" s="784">
        <f>'SAME R Results'!AG115</f>
        <v>0</v>
      </c>
      <c r="AL32" s="784">
        <f>'SAME R Results'!AH115</f>
        <v>0</v>
      </c>
      <c r="AM32" s="784">
        <f>'SAME R Results'!AI115</f>
        <v>0</v>
      </c>
      <c r="AN32" s="784">
        <f>'SAME R Results'!AJ115</f>
        <v>0</v>
      </c>
      <c r="AO32" s="784">
        <f>'SAME R Results'!AK115</f>
        <v>0</v>
      </c>
      <c r="AP32" s="784">
        <f>'SAME R Results'!AL115</f>
        <v>0</v>
      </c>
      <c r="AQ32" s="784">
        <f>'SAME R Results'!AM115</f>
        <v>0</v>
      </c>
      <c r="AR32" s="817">
        <f>'SAME R Results'!AN115</f>
        <v>0</v>
      </c>
      <c r="AS32" s="819">
        <f>'SAME R Results'!AO115</f>
        <v>0</v>
      </c>
      <c r="AT32" s="784">
        <f>'SAME R Results'!AP115</f>
        <v>90</v>
      </c>
      <c r="AU32" s="789"/>
      <c r="AV32" s="821">
        <f>'SAME R Results'!AQ115</f>
        <v>0</v>
      </c>
      <c r="AW32" s="821">
        <f>'SAME R Results'!AR115</f>
        <v>4.4236300000000002</v>
      </c>
      <c r="AX32" s="821">
        <f>'SAME R Results'!AS115</f>
        <v>0</v>
      </c>
      <c r="AY32" s="821">
        <f>'SAME R Results'!AT115</f>
        <v>0</v>
      </c>
      <c r="AZ32" s="824"/>
      <c r="BA32" s="824"/>
      <c r="BB32" s="821">
        <f>'SAME R Results'!AU115</f>
        <v>0.45486455000000003</v>
      </c>
      <c r="BC32" s="821">
        <f>'SAME R Results'!AV115</f>
        <v>3.2669070000000001E-2</v>
      </c>
      <c r="BD32" s="821">
        <f>'SAME R Results'!AW115</f>
        <v>5.0758205000000007</v>
      </c>
      <c r="BE32" s="821">
        <f>'SAME R Results'!AX115</f>
        <v>4.6911620000000003</v>
      </c>
      <c r="BF32" s="827">
        <f>'SAME R Results'!AY115</f>
        <v>12375</v>
      </c>
      <c r="BG32" s="784">
        <f>'SAME R Results'!AZ115</f>
        <v>0.56849660000000002</v>
      </c>
      <c r="BH32" s="784">
        <f>'SAME R Results'!BA115</f>
        <v>7.8445445000000003E-2</v>
      </c>
      <c r="BI32" s="789"/>
      <c r="BJ32" s="784">
        <f>'SAME R Results'!BB115</f>
        <v>32.295349999999999</v>
      </c>
      <c r="BK32" s="784">
        <f>'SAME R Results'!BC115</f>
        <v>0.38465850000000046</v>
      </c>
      <c r="BL32" s="784">
        <f>'SAME R Results'!BD115</f>
        <v>451723.46541728929</v>
      </c>
      <c r="BM32" s="784">
        <f>'SAME R Results'!BE115</f>
        <v>65.498293038665565</v>
      </c>
      <c r="BN32" s="784">
        <f>'SAME R Results'!BF115</f>
        <v>0.42219548000000001</v>
      </c>
      <c r="BO32" s="784">
        <f>'SAME R Results'!BG115</f>
        <v>0.12251278875</v>
      </c>
      <c r="BP32" s="789"/>
      <c r="BQ32" s="784">
        <f>'SAME R Results'!BH115</f>
        <v>14.5329075</v>
      </c>
      <c r="BR32" s="817">
        <f>'SAME R Results'!BI115</f>
        <v>0.14499643709710786</v>
      </c>
      <c r="BS32" s="817">
        <f>'SAME R Results'!BJ115</f>
        <v>0.35107316171962338</v>
      </c>
      <c r="BT32" s="817">
        <f>'SAME R Results'!BL115</f>
        <v>3.4461339449347896</v>
      </c>
      <c r="BU32" s="817">
        <f>'SAME R Results'!BM115</f>
        <v>2.5609148057473199</v>
      </c>
      <c r="BV32" s="817">
        <f>'SAME R Results'!BN115</f>
        <v>9.3183105678405501E-2</v>
      </c>
      <c r="BW32" s="784">
        <f>'SAME R Results'!BO115</f>
        <v>451723.46541728929</v>
      </c>
      <c r="BX32" s="784">
        <f>'SAME R Results'!BP115</f>
        <v>444335.80252782535</v>
      </c>
      <c r="BY32" s="784">
        <f>'SAME R Results'!BQ115</f>
        <v>421185.1154513855</v>
      </c>
      <c r="BZ32" s="784">
        <f>'SAME R Results'!BR115</f>
        <v>65.498293038665565</v>
      </c>
      <c r="CA32" s="784">
        <f>'SAME R Results'!BS115</f>
        <v>8.5381004172955785E-2</v>
      </c>
      <c r="CB32" s="784">
        <f>'SAME R Results'!BT115</f>
        <v>0.45</v>
      </c>
      <c r="CC32" s="784">
        <f>'SAME R Results'!BV115</f>
        <v>1</v>
      </c>
      <c r="CD32" s="784">
        <f>'SAME R Results'!BW115</f>
        <v>1.42</v>
      </c>
      <c r="CE32" s="27"/>
    </row>
    <row r="33" spans="1:83" ht="16.5" customHeight="1" x14ac:dyDescent="0.2">
      <c r="A33" s="780">
        <v>2</v>
      </c>
      <c r="B33" s="784">
        <f>'SAME R Results'!A52</f>
        <v>5</v>
      </c>
      <c r="C33" s="831" t="str">
        <f>'SAME R Results'!B52</f>
        <v>Kapton</v>
      </c>
      <c r="D33" s="784" t="str">
        <f>'SAME R Results'!C52</f>
        <v>K06</v>
      </c>
      <c r="E33" s="784" t="str">
        <f>'SAME R Results'!D52</f>
        <v>30 Ka</v>
      </c>
      <c r="F33" s="784">
        <f>'SAME R Results'!E52</f>
        <v>2</v>
      </c>
      <c r="G33" s="784" t="str">
        <f>'SAME R Results'!F52</f>
        <v>77a</v>
      </c>
      <c r="H33" s="785" t="str">
        <f>'SAME R Results'!G52</f>
        <v>aged</v>
      </c>
      <c r="I33" s="784">
        <f>'SAME R Results'!H52</f>
        <v>238</v>
      </c>
      <c r="J33" s="786">
        <f>'SAME R Results'!I52</f>
        <v>40416</v>
      </c>
      <c r="K33" s="784">
        <f>'SAME R Results'!J52</f>
        <v>0</v>
      </c>
      <c r="L33" s="790"/>
      <c r="M33" s="790"/>
      <c r="N33" s="853">
        <f>'SAME R Results'!K52</f>
        <v>8.1</v>
      </c>
      <c r="O33" s="852">
        <f>'SAME R Results'!L52</f>
        <v>1.48</v>
      </c>
      <c r="P33" s="853">
        <f>'SAME R Results'!M52</f>
        <v>0</v>
      </c>
      <c r="Q33" s="853">
        <f>'SAME R Results'!N52</f>
        <v>0</v>
      </c>
      <c r="R33" s="853">
        <f>'SAME R Results'!O52</f>
        <v>0</v>
      </c>
      <c r="S33" s="853">
        <f>'SAME R Results'!P52</f>
        <v>0</v>
      </c>
      <c r="T33" s="853">
        <f>'SAME R Results'!Q52</f>
        <v>0</v>
      </c>
      <c r="U33" s="853">
        <f>'SAME R Results'!R52</f>
        <v>558.85714285714289</v>
      </c>
      <c r="V33" s="784">
        <f>'SAME R Results'!S52</f>
        <v>0</v>
      </c>
      <c r="W33" s="784">
        <f>'SAME R Results'!T52</f>
        <v>0</v>
      </c>
      <c r="X33" s="784" t="str">
        <f>'SAME R Results'!U52</f>
        <v>n</v>
      </c>
      <c r="Y33" s="784" t="str">
        <f>'SAME R Results'!V52</f>
        <v>y</v>
      </c>
      <c r="Z33" s="784" t="str">
        <f>'SAME R Results'!W52</f>
        <v>y</v>
      </c>
      <c r="AA33" s="784" t="str">
        <f>'SAME R Results'!X52</f>
        <v>n</v>
      </c>
      <c r="AB33" s="784" t="str">
        <f>'SAME R Results'!Y52</f>
        <v>n</v>
      </c>
      <c r="AC33" s="809"/>
      <c r="AD33" s="784" t="str">
        <f>'SAME R Results'!Z52</f>
        <v>y</v>
      </c>
      <c r="AE33" s="784">
        <f>'SAME R Results'!AA52</f>
        <v>10</v>
      </c>
      <c r="AF33" s="784" t="str">
        <f>'SAME R Results'!AB52</f>
        <v>y</v>
      </c>
      <c r="AG33" s="817">
        <f>'SAME R Results'!AC52</f>
        <v>3.852706928546E-2</v>
      </c>
      <c r="AH33" s="819">
        <f>'SAME R Results'!AD52</f>
        <v>0</v>
      </c>
      <c r="AI33" s="784">
        <f>'SAME R Results'!AE52</f>
        <v>0</v>
      </c>
      <c r="AJ33" s="784">
        <f>'SAME R Results'!AF52</f>
        <v>0</v>
      </c>
      <c r="AK33" s="784">
        <f>'SAME R Results'!AG52</f>
        <v>0</v>
      </c>
      <c r="AL33" s="784">
        <f>'SAME R Results'!AH52</f>
        <v>0</v>
      </c>
      <c r="AM33" s="784">
        <f>'SAME R Results'!AI52</f>
        <v>0</v>
      </c>
      <c r="AN33" s="784">
        <f>'SAME R Results'!AJ52</f>
        <v>0</v>
      </c>
      <c r="AO33" s="784">
        <f>'SAME R Results'!AK52</f>
        <v>0</v>
      </c>
      <c r="AP33" s="784">
        <f>'SAME R Results'!AL52</f>
        <v>0</v>
      </c>
      <c r="AQ33" s="784">
        <f>'SAME R Results'!AM52</f>
        <v>0</v>
      </c>
      <c r="AR33" s="817">
        <f>'SAME R Results'!AN52</f>
        <v>0</v>
      </c>
      <c r="AS33" s="819">
        <f>'SAME R Results'!AO52</f>
        <v>0</v>
      </c>
      <c r="AT33" s="784">
        <f>'SAME R Results'!AP52</f>
        <v>60</v>
      </c>
      <c r="AU33" s="809"/>
      <c r="AV33" s="821">
        <f>'SAME R Results'!AQ52</f>
        <v>0</v>
      </c>
      <c r="AW33" s="821">
        <f>'SAME R Results'!AR52</f>
        <v>0.74058540000000006</v>
      </c>
      <c r="AX33" s="821">
        <f>'SAME R Results'!AS52</f>
        <v>0</v>
      </c>
      <c r="AY33" s="821">
        <f>'SAME R Results'!AT52</f>
        <v>0</v>
      </c>
      <c r="AZ33" s="825"/>
      <c r="BA33" s="825"/>
      <c r="BB33" s="821">
        <f>'SAME R Results'!AU52</f>
        <v>0.10549928000000004</v>
      </c>
      <c r="BC33" s="821">
        <f>'SAME R Results'!AV52</f>
        <v>2.8045654999999996E-2</v>
      </c>
      <c r="BD33" s="821">
        <f>'SAME R Results'!AW52</f>
        <v>5.5774995000000001</v>
      </c>
      <c r="BE33" s="821">
        <f>'SAME R Results'!AX52</f>
        <v>4.6472010000000008</v>
      </c>
      <c r="BF33" s="827">
        <f>'SAME R Results'!AY52</f>
        <v>32945</v>
      </c>
      <c r="BG33" s="784">
        <f>'SAME R Results'!AZ52</f>
        <v>0.20123294999999999</v>
      </c>
      <c r="BH33" s="784">
        <f>'SAME R Results'!BA52</f>
        <v>7.8506465000000011E-2</v>
      </c>
      <c r="BI33" s="809"/>
      <c r="BJ33" s="784">
        <f>'SAME R Results'!BB52</f>
        <v>9.2403500000000012</v>
      </c>
      <c r="BK33" s="784">
        <f>'SAME R Results'!BC52</f>
        <v>0.93029849999999925</v>
      </c>
      <c r="BL33" s="784">
        <f>'SAME R Results'!BD52</f>
        <v>1237767.5991045895</v>
      </c>
      <c r="BM33" s="784">
        <f>'SAME R Results'!BE52</f>
        <v>171.03601084781371</v>
      </c>
      <c r="BN33" s="784">
        <f>'SAME R Results'!BF52</f>
        <v>7.7453625000000054E-2</v>
      </c>
      <c r="BO33" s="784">
        <f>'SAME R Results'!BG52</f>
        <v>3.0681621249999996E-2</v>
      </c>
      <c r="BP33" s="809"/>
      <c r="BQ33" s="784">
        <f>'SAME R Results'!BH52</f>
        <v>4.1581575000000006</v>
      </c>
      <c r="BR33" s="817">
        <f>'SAME R Results'!BI52</f>
        <v>0.13818103735430015</v>
      </c>
      <c r="BS33" s="817">
        <f>'SAME R Results'!BJ52</f>
        <v>0.16531983107175491</v>
      </c>
      <c r="BT33" s="817">
        <f>'SAME R Results'!BL52</f>
        <v>2.5244306475493064</v>
      </c>
      <c r="BU33" s="817">
        <f>'SAME R Results'!BM52</f>
        <v>1.5272346903307832</v>
      </c>
      <c r="BV33" s="817">
        <f>'SAME R Results'!BN52</f>
        <v>0.12633107642464864</v>
      </c>
      <c r="BW33" s="784">
        <f>'SAME R Results'!BO52</f>
        <v>1237767.5991045895</v>
      </c>
      <c r="BX33" s="784">
        <f>'SAME R Results'!BP52</f>
        <v>1218099.9987899722</v>
      </c>
      <c r="BY33" s="784">
        <f>'SAME R Results'!BQ52</f>
        <v>1138878.049609636</v>
      </c>
      <c r="BZ33" s="784">
        <f>'SAME R Results'!BR52</f>
        <v>171.03601084781371</v>
      </c>
      <c r="CA33" s="784">
        <f>'SAME R Results'!BS52</f>
        <v>0.20649438426706898</v>
      </c>
      <c r="CB33" s="784">
        <f>'SAME R Results'!BT52</f>
        <v>0.45</v>
      </c>
      <c r="CC33" s="784">
        <f>'SAME R Results'!BV52</f>
        <v>1</v>
      </c>
      <c r="CD33" s="784">
        <f>'SAME R Results'!BW52</f>
        <v>1.42</v>
      </c>
      <c r="CE33" s="27"/>
    </row>
    <row r="34" spans="1:83" s="11" customFormat="1" ht="16.5" customHeight="1" x14ac:dyDescent="0.2">
      <c r="A34" s="780">
        <v>2</v>
      </c>
      <c r="B34" s="784">
        <f>'SAME R Results'!A39</f>
        <v>6</v>
      </c>
      <c r="C34" s="831" t="str">
        <f>'SAME R Results'!B39</f>
        <v>Kapton</v>
      </c>
      <c r="D34" s="784" t="str">
        <f>'SAME R Results'!C39</f>
        <v>K07</v>
      </c>
      <c r="E34" s="784" t="str">
        <f>'SAME R Results'!D39</f>
        <v>23 K</v>
      </c>
      <c r="F34" s="784">
        <f>'SAME R Results'!E39</f>
        <v>4</v>
      </c>
      <c r="G34" s="784">
        <f>'SAME R Results'!F39</f>
        <v>70</v>
      </c>
      <c r="H34" s="785" t="str">
        <f>'SAME R Results'!G39</f>
        <v>High temp aged STS det</v>
      </c>
      <c r="I34" s="784">
        <f>'SAME R Results'!H39</f>
        <v>236</v>
      </c>
      <c r="J34" s="786">
        <f>'SAME R Results'!I39</f>
        <v>40414</v>
      </c>
      <c r="K34" s="784">
        <f>'SAME R Results'!J39</f>
        <v>0</v>
      </c>
      <c r="L34" s="788"/>
      <c r="M34" s="788"/>
      <c r="N34" s="784">
        <f>'SAME R Results'!K39</f>
        <v>8.1</v>
      </c>
      <c r="O34" s="793">
        <f>'SAME R Results'!L39</f>
        <v>1.48</v>
      </c>
      <c r="P34" s="784">
        <f>'SAME R Results'!M39</f>
        <v>60</v>
      </c>
      <c r="Q34" s="784">
        <f>'SAME R Results'!N39</f>
        <v>720</v>
      </c>
      <c r="R34" s="784">
        <f>'SAME R Results'!O39</f>
        <v>8</v>
      </c>
      <c r="S34" s="784" t="str">
        <f>'SAME R Results'!P39</f>
        <v>n</v>
      </c>
      <c r="T34" s="784" t="str">
        <f>'SAME R Results'!Q39</f>
        <v>n</v>
      </c>
      <c r="U34" s="784">
        <f>'SAME R Results'!R39</f>
        <v>747</v>
      </c>
      <c r="V34" s="784" t="str">
        <f>'SAME R Results'!S39</f>
        <v>y</v>
      </c>
      <c r="W34" s="784">
        <f>'SAME R Results'!T39</f>
        <v>60</v>
      </c>
      <c r="X34" s="784" t="str">
        <f>'SAME R Results'!U39</f>
        <v>y</v>
      </c>
      <c r="Y34" s="784" t="str">
        <f>'SAME R Results'!V39</f>
        <v>n</v>
      </c>
      <c r="Z34" s="784" t="str">
        <f>'SAME R Results'!W39</f>
        <v>y</v>
      </c>
      <c r="AA34" s="784" t="str">
        <f>'SAME R Results'!X39</f>
        <v>n</v>
      </c>
      <c r="AB34" s="784" t="str">
        <f>'SAME R Results'!Y39</f>
        <v>n</v>
      </c>
      <c r="AC34" s="789"/>
      <c r="AD34" s="784" t="str">
        <f>'SAME R Results'!Z39</f>
        <v>y</v>
      </c>
      <c r="AE34" s="784">
        <f>'SAME R Results'!AA39</f>
        <v>10</v>
      </c>
      <c r="AF34" s="784" t="str">
        <f>'SAME R Results'!AB39</f>
        <v>y</v>
      </c>
      <c r="AG34" s="817">
        <f>'SAME R Results'!AC39</f>
        <v>3.852706928546E-2</v>
      </c>
      <c r="AH34" s="819">
        <f>'SAME R Results'!AD39</f>
        <v>0</v>
      </c>
      <c r="AI34" s="784">
        <f>'SAME R Results'!AE39</f>
        <v>0</v>
      </c>
      <c r="AJ34" s="784">
        <f>'SAME R Results'!AF39</f>
        <v>0</v>
      </c>
      <c r="AK34" s="784">
        <f>'SAME R Results'!AG39</f>
        <v>0</v>
      </c>
      <c r="AL34" s="784">
        <f>'SAME R Results'!AH39</f>
        <v>0</v>
      </c>
      <c r="AM34" s="784">
        <f>'SAME R Results'!AI39</f>
        <v>0</v>
      </c>
      <c r="AN34" s="784">
        <f>'SAME R Results'!AJ39</f>
        <v>0</v>
      </c>
      <c r="AO34" s="784">
        <f>'SAME R Results'!AK39</f>
        <v>0</v>
      </c>
      <c r="AP34" s="784">
        <f>'SAME R Results'!AL39</f>
        <v>0</v>
      </c>
      <c r="AQ34" s="784">
        <f>'SAME R Results'!AM39</f>
        <v>0</v>
      </c>
      <c r="AR34" s="817">
        <f>'SAME R Results'!AN39</f>
        <v>0</v>
      </c>
      <c r="AS34" s="819">
        <f>'SAME R Results'!AO39</f>
        <v>0</v>
      </c>
      <c r="AT34" s="784">
        <f>'SAME R Results'!AP39</f>
        <v>0</v>
      </c>
      <c r="AU34" s="789"/>
      <c r="AV34" s="821">
        <f>'SAME R Results'!AQ39</f>
        <v>0</v>
      </c>
      <c r="AW34" s="821">
        <f>'SAME R Results'!AR39</f>
        <v>0.89775074999999982</v>
      </c>
      <c r="AX34" s="821">
        <f>'SAME R Results'!AS39</f>
        <v>4.8226310000000003</v>
      </c>
      <c r="AY34" s="821">
        <f>'SAME R Results'!AT39</f>
        <v>5.140595499999999</v>
      </c>
      <c r="AZ34" s="824"/>
      <c r="BA34" s="824"/>
      <c r="BB34" s="821">
        <f>'SAME R Results'!AU39</f>
        <v>0</v>
      </c>
      <c r="BC34" s="821">
        <f>'SAME R Results'!AV39</f>
        <v>0</v>
      </c>
      <c r="BD34" s="821">
        <f>'SAME R Results'!AW39</f>
        <v>5.7099604999999993</v>
      </c>
      <c r="BE34" s="821">
        <f>'SAME R Results'!AX39</f>
        <v>4.7415919999999989</v>
      </c>
      <c r="BF34" s="827">
        <f>'SAME R Results'!AY39</f>
        <v>29740</v>
      </c>
      <c r="BG34" s="784">
        <f>'SAME R Results'!AZ39</f>
        <v>0</v>
      </c>
      <c r="BH34" s="784">
        <f>'SAME R Results'!BA39</f>
        <v>0</v>
      </c>
      <c r="BI34" s="789"/>
      <c r="BJ34" s="784">
        <f>'SAME R Results'!BB39</f>
        <v>16.565649999999998</v>
      </c>
      <c r="BK34" s="784">
        <f>'SAME R Results'!BC39</f>
        <v>0.96836850000000041</v>
      </c>
      <c r="BL34" s="784">
        <f>'SAME R Results'!BD39</f>
        <v>1112405.3813294948</v>
      </c>
      <c r="BM34" s="784">
        <f>'SAME R Results'!BE39</f>
        <v>179.10369913787741</v>
      </c>
      <c r="BN34" s="784">
        <f>'SAME R Results'!BF39</f>
        <v>0</v>
      </c>
      <c r="BO34" s="784">
        <f>'SAME R Results'!BG39</f>
        <v>0</v>
      </c>
      <c r="BP34" s="789"/>
      <c r="BQ34" s="784">
        <f>'SAME R Results'!BH39</f>
        <v>7.4545424999999996</v>
      </c>
      <c r="BR34" s="817">
        <f>'SAME R Results'!BI39</f>
        <v>0.16100578273346813</v>
      </c>
      <c r="BS34" s="817">
        <f>'SAME R Results'!BJ39</f>
        <v>0.20810873807384611</v>
      </c>
      <c r="BT34" s="817">
        <f>'SAME R Results'!BL39</f>
        <v>0</v>
      </c>
      <c r="BU34" s="817">
        <f>'SAME R Results'!BM39</f>
        <v>1.6596009485865952</v>
      </c>
      <c r="BV34" s="817">
        <f>'SAME R Results'!BN39</f>
        <v>0.14161754256505463</v>
      </c>
      <c r="BW34" s="784">
        <f>'SAME R Results'!BO39</f>
        <v>1112405.3813294948</v>
      </c>
      <c r="BX34" s="784">
        <f>'SAME R Results'!BP39</f>
        <v>1094651.1110803911</v>
      </c>
      <c r="BY34" s="784">
        <f>'SAME R Results'!BQ39</f>
        <v>1025610.157555181</v>
      </c>
      <c r="BZ34" s="784">
        <f>'SAME R Results'!BR39</f>
        <v>179.10369913787741</v>
      </c>
      <c r="CA34" s="784">
        <f>'SAME R Results'!BS39</f>
        <v>0.21494461955074143</v>
      </c>
      <c r="CB34" s="784">
        <f>'SAME R Results'!BT39</f>
        <v>0.45</v>
      </c>
      <c r="CC34" s="784">
        <f>'SAME R Results'!BV39</f>
        <v>1</v>
      </c>
      <c r="CD34" s="784">
        <f>'SAME R Results'!BW39</f>
        <v>1.42</v>
      </c>
      <c r="CE34" s="27"/>
    </row>
    <row r="35" spans="1:83" ht="16.5" customHeight="1" x14ac:dyDescent="0.2">
      <c r="A35" s="778">
        <v>1</v>
      </c>
      <c r="B35" s="779">
        <f>'SAME1 Flight Tests 8-27-09'!A35</f>
        <v>4</v>
      </c>
      <c r="C35" s="830" t="str">
        <f>'SAME1 Flight Tests 8-27-09'!B35</f>
        <v>Kapton</v>
      </c>
      <c r="D35" s="806"/>
      <c r="E35" s="805" t="str">
        <f>'SAME1 Flight Tests 8-27-09'!C35</f>
        <v>29 K a</v>
      </c>
      <c r="F35" s="805">
        <f>'SAME1 Flight Tests 8-27-09'!D35</f>
        <v>4</v>
      </c>
      <c r="G35" s="805" t="str">
        <f>'SAME1 Flight Tests 8-27-09'!E35</f>
        <v>29a</v>
      </c>
      <c r="H35" s="779" t="str">
        <f>'SAME1 Flight Tests 8-27-09'!F35</f>
        <v>after secondary aging</v>
      </c>
      <c r="I35" s="779">
        <f>'SAME1 Flight Tests 8-27-09'!G35</f>
        <v>271</v>
      </c>
      <c r="J35" s="791">
        <f>'SAME1 Flight Tests 8-27-09'!H35</f>
        <v>39353</v>
      </c>
      <c r="K35" s="779">
        <f>'SAME1 Flight Tests 8-27-09'!I35</f>
        <v>0</v>
      </c>
      <c r="L35" s="779" t="str">
        <f>'SAME1 Flight Tests 8-27-09'!J35</f>
        <v>n</v>
      </c>
      <c r="M35" s="779" t="str">
        <f>'SAME1 Flight Tests 8-27-09'!K35</f>
        <v>n</v>
      </c>
      <c r="N35" s="779">
        <f>'SAME1 Flight Tests 8-27-09'!L35</f>
        <v>8</v>
      </c>
      <c r="O35" s="804">
        <f>'SAME1 Flight Tests 8-27-09'!M35</f>
        <v>1.38</v>
      </c>
      <c r="P35" s="805">
        <f>'SAME1 Flight Tests 8-27-09'!N35</f>
        <v>60</v>
      </c>
      <c r="Q35" s="805">
        <f>'SAME1 Flight Tests 8-27-09'!O35</f>
        <v>720</v>
      </c>
      <c r="R35" s="805">
        <f>'SAME1 Flight Tests 8-27-09'!P35</f>
        <v>8</v>
      </c>
      <c r="S35" s="806"/>
      <c r="T35" s="806"/>
      <c r="U35" s="805">
        <f>'SAME1 Flight Tests 8-27-09'!Q35</f>
        <v>802.66666666666663</v>
      </c>
      <c r="V35" s="806"/>
      <c r="W35" s="806"/>
      <c r="X35" s="806"/>
      <c r="Y35" s="806"/>
      <c r="Z35" s="806"/>
      <c r="AA35" s="805" t="str">
        <f>'SAME1 Flight Tests 8-27-09'!R35</f>
        <v>n</v>
      </c>
      <c r="AB35" s="805" t="str">
        <f>'SAME1 Flight Tests 8-27-09'!S35</f>
        <v>n</v>
      </c>
      <c r="AC35" s="805">
        <f>'SAME1 Flight Tests 8-27-09'!T35</f>
        <v>1</v>
      </c>
      <c r="AD35" s="806"/>
      <c r="AE35" s="805">
        <f>'SAME1 Flight Tests 8-27-09'!U35</f>
        <v>10</v>
      </c>
      <c r="AF35" s="806"/>
      <c r="AG35" s="816">
        <f>'SAME1 Flight Tests 8-27-09'!V35</f>
        <v>3.852706928546E-2</v>
      </c>
      <c r="AH35" s="818">
        <f>'SAME1 Flight Tests 8-27-09'!W35</f>
        <v>0</v>
      </c>
      <c r="AI35" s="806"/>
      <c r="AJ35" s="806"/>
      <c r="AK35" s="806"/>
      <c r="AL35" s="806"/>
      <c r="AM35" s="806"/>
      <c r="AN35" s="806"/>
      <c r="AO35" s="806"/>
      <c r="AP35" s="806"/>
      <c r="AQ35" s="806"/>
      <c r="AR35" s="806"/>
      <c r="AS35" s="806"/>
      <c r="AT35" s="806"/>
      <c r="AU35" s="805">
        <f>'SAME1 Flight Tests 8-27-09'!X35</f>
        <v>1.1599999999999999</v>
      </c>
      <c r="AV35" s="820">
        <f>'SAME1 Flight Tests 8-27-09'!Y35</f>
        <v>3.4089354999999997</v>
      </c>
      <c r="AW35" s="820">
        <f>'SAME1 Flight Tests 8-27-09'!Z35</f>
        <v>4.826384</v>
      </c>
      <c r="AX35" s="820">
        <f>'SAME1 Flight Tests 8-27-09'!AA35</f>
        <v>-6.7138655000000002E-4</v>
      </c>
      <c r="AY35" s="822"/>
      <c r="AZ35" s="822"/>
      <c r="BA35" s="820">
        <f>'SAME1 Flight Tests 8-27-09'!AC35</f>
        <v>4.8267365</v>
      </c>
      <c r="BB35" s="822"/>
      <c r="BC35" s="822"/>
      <c r="BD35" s="820">
        <f>'SAME1 Flight Tests 8-27-09'!AB35</f>
        <v>5.4728638095238091</v>
      </c>
      <c r="BE35" s="820">
        <f>'SAME1 Flight Tests 8-27-09'!AD35</f>
        <v>4.6391295000000001</v>
      </c>
      <c r="BF35" s="826">
        <f>'SAME1 Flight Tests 8-27-09'!AE35</f>
        <v>24438.0952380952</v>
      </c>
      <c r="BG35" s="806"/>
      <c r="BH35" s="806"/>
      <c r="BI35" s="805">
        <f>'SAME1 Flight Tests 8-27-09'!AF35</f>
        <v>23.405499999999996</v>
      </c>
      <c r="BJ35" s="805">
        <f>'SAME1 Flight Tests 8-27-09'!AG35</f>
        <v>29.428500000000003</v>
      </c>
      <c r="BK35" s="805">
        <f>'SAME1 Flight Tests 8-27-09'!AH35</f>
        <v>0.833734309523809</v>
      </c>
      <c r="BL35" s="805">
        <f>'SAME1 Flight Tests 8-27-09'!AK35</f>
        <v>907364.97810586996</v>
      </c>
      <c r="BM35" s="805">
        <f>'SAME1 Flight Tests 8-27-09'!AL35</f>
        <v>150.78802566833693</v>
      </c>
      <c r="BN35" s="806"/>
      <c r="BO35" s="805"/>
      <c r="BP35" s="806"/>
      <c r="BQ35" s="805">
        <f>'SAME1 Flight Tests 8-27-09'!AM35</f>
        <v>13.242825000000002</v>
      </c>
      <c r="BR35" s="816">
        <f>'SAME1 Flight Tests 8-27-09'!AP35</f>
        <v>0.1661823293897764</v>
      </c>
      <c r="BS35" s="816">
        <f>'SAME1 Flight Tests 8-27-09'!AQ35</f>
        <v>0.27073199466111803</v>
      </c>
      <c r="BT35" s="816"/>
      <c r="BU35" s="816">
        <f>'SAME1 Flight Tests 8-27-09'!AS35</f>
        <v>2.010938112687044</v>
      </c>
      <c r="BV35" s="816">
        <f>'SAME1 Flight Tests 8-27-09'!AT35</f>
        <v>0.13019894699337761</v>
      </c>
      <c r="BW35" s="807">
        <f>'SAME1 Flight Tests 8-27-09'!BB35</f>
        <v>907364.97810586996</v>
      </c>
      <c r="BX35" s="807">
        <f>'SAME1 Flight Tests 8-27-09'!BC35</f>
        <v>892775.85412367515</v>
      </c>
      <c r="BY35" s="807">
        <f>'SAME1 Flight Tests 8-27-09'!BD35</f>
        <v>839406.24094740138</v>
      </c>
      <c r="BZ35" s="806"/>
      <c r="CA35" s="805">
        <f>'SAME1 Flight Tests 8-27-09'!BG35</f>
        <v>0.17891294195789892</v>
      </c>
      <c r="CB35" s="805">
        <f>'SAME1 Flight Tests 8-27-09'!BF35</f>
        <v>0.45</v>
      </c>
      <c r="CC35" s="783"/>
      <c r="CD35" s="805">
        <f>'SAME1 Flight Tests 8-27-09'!BE35</f>
        <v>1.42</v>
      </c>
      <c r="CE35" s="27"/>
    </row>
    <row r="36" spans="1:83" ht="16.5" customHeight="1" x14ac:dyDescent="0.2">
      <c r="A36" s="780">
        <v>2</v>
      </c>
      <c r="B36" s="784">
        <f>'SAME R Results'!A24</f>
        <v>3</v>
      </c>
      <c r="C36" s="831" t="str">
        <f>'SAME R Results'!B24</f>
        <v>Kapton</v>
      </c>
      <c r="D36" s="784" t="str">
        <f>'SAME R Results'!C24</f>
        <v>K02</v>
      </c>
      <c r="E36" s="784" t="str">
        <f>'SAME R Results'!D24</f>
        <v>14Ka</v>
      </c>
      <c r="F36" s="784">
        <f>'SAME R Results'!E24</f>
        <v>1</v>
      </c>
      <c r="G36" s="784" t="str">
        <f>'SAME R Results'!F24</f>
        <v>61a</v>
      </c>
      <c r="H36" s="785" t="str">
        <f>'SAME R Results'!G24</f>
        <v>aged</v>
      </c>
      <c r="I36" s="784">
        <f>'SAME R Results'!H24</f>
        <v>214</v>
      </c>
      <c r="J36" s="786">
        <f>'SAME R Results'!I24</f>
        <v>40392</v>
      </c>
      <c r="K36" s="784">
        <f>'SAME R Results'!J24</f>
        <v>0</v>
      </c>
      <c r="L36" s="788"/>
      <c r="M36" s="788"/>
      <c r="N36" s="784">
        <f>'SAME R Results'!K24</f>
        <v>8.1</v>
      </c>
      <c r="O36" s="793">
        <f>'SAME R Results'!L24</f>
        <v>1.38</v>
      </c>
      <c r="P36" s="784">
        <f>'SAME R Results'!M24</f>
        <v>0</v>
      </c>
      <c r="Q36" s="784">
        <f>'SAME R Results'!N24</f>
        <v>0</v>
      </c>
      <c r="R36" s="784">
        <f>'SAME R Results'!O24</f>
        <v>0</v>
      </c>
      <c r="S36" s="784">
        <f>'SAME R Results'!P24</f>
        <v>0</v>
      </c>
      <c r="T36" s="784">
        <f>'SAME R Results'!Q24</f>
        <v>0</v>
      </c>
      <c r="U36" s="784">
        <f>'SAME R Results'!R24</f>
        <v>807</v>
      </c>
      <c r="V36" s="784">
        <f>'SAME R Results'!S24</f>
        <v>0</v>
      </c>
      <c r="W36" s="784">
        <f>'SAME R Results'!T24</f>
        <v>0</v>
      </c>
      <c r="X36" s="784" t="str">
        <f>'SAME R Results'!U24</f>
        <v>n</v>
      </c>
      <c r="Y36" s="784" t="str">
        <f>'SAME R Results'!V24</f>
        <v>y</v>
      </c>
      <c r="Z36" s="784" t="str">
        <f>'SAME R Results'!W24</f>
        <v>y</v>
      </c>
      <c r="AA36" s="784" t="str">
        <f>'SAME R Results'!X24</f>
        <v>n</v>
      </c>
      <c r="AB36" s="784" t="str">
        <f>'SAME R Results'!Y24</f>
        <v>n</v>
      </c>
      <c r="AC36" s="789"/>
      <c r="AD36" s="784" t="str">
        <f>'SAME R Results'!Z24</f>
        <v>y</v>
      </c>
      <c r="AE36" s="784">
        <f>'SAME R Results'!AA24</f>
        <v>10</v>
      </c>
      <c r="AF36" s="784" t="str">
        <f>'SAME R Results'!AB24</f>
        <v>y</v>
      </c>
      <c r="AG36" s="817">
        <f>'SAME R Results'!AC24</f>
        <v>3.852706928546E-2</v>
      </c>
      <c r="AH36" s="819">
        <f>'SAME R Results'!AD24</f>
        <v>0</v>
      </c>
      <c r="AI36" s="784">
        <f>'SAME R Results'!AE24</f>
        <v>0</v>
      </c>
      <c r="AJ36" s="784">
        <f>'SAME R Results'!AF24</f>
        <v>0</v>
      </c>
      <c r="AK36" s="784">
        <f>'SAME R Results'!AG24</f>
        <v>0</v>
      </c>
      <c r="AL36" s="784">
        <f>'SAME R Results'!AH24</f>
        <v>0</v>
      </c>
      <c r="AM36" s="784">
        <f>'SAME R Results'!AI24</f>
        <v>0</v>
      </c>
      <c r="AN36" s="784">
        <f>'SAME R Results'!AJ24</f>
        <v>0</v>
      </c>
      <c r="AO36" s="784">
        <f>'SAME R Results'!AK24</f>
        <v>0</v>
      </c>
      <c r="AP36" s="784">
        <f>'SAME R Results'!AL24</f>
        <v>0</v>
      </c>
      <c r="AQ36" s="784">
        <f>'SAME R Results'!AM24</f>
        <v>0</v>
      </c>
      <c r="AR36" s="817">
        <f>'SAME R Results'!AN24</f>
        <v>0</v>
      </c>
      <c r="AS36" s="819">
        <f>'SAME R Results'!AO24</f>
        <v>0</v>
      </c>
      <c r="AT36" s="784">
        <f>'SAME R Results'!AP24</f>
        <v>0</v>
      </c>
      <c r="AU36" s="789"/>
      <c r="AV36" s="821">
        <f>'SAME R Results'!AQ24</f>
        <v>0</v>
      </c>
      <c r="AW36" s="821">
        <f>'SAME R Results'!AR24</f>
        <v>0.623</v>
      </c>
      <c r="AX36" s="821">
        <f>'SAME R Results'!AS24</f>
        <v>0</v>
      </c>
      <c r="AY36" s="821">
        <f>'SAME R Results'!AT24</f>
        <v>0</v>
      </c>
      <c r="AZ36" s="824"/>
      <c r="BA36" s="824"/>
      <c r="BB36" s="821">
        <f>'SAME R Results'!AU24</f>
        <v>8.3435095000000001E-2</v>
      </c>
      <c r="BC36" s="821">
        <f>'SAME R Results'!AV24</f>
        <v>2.6800000000000001E-2</v>
      </c>
      <c r="BD36" s="821">
        <f>'SAME R Results'!AW24</f>
        <v>5.1411434999999992</v>
      </c>
      <c r="BE36" s="821">
        <f>'SAME R Results'!AX24</f>
        <v>4.6551214999999999</v>
      </c>
      <c r="BF36" s="827">
        <f>'SAME R Results'!AY24</f>
        <v>20870</v>
      </c>
      <c r="BG36" s="784">
        <f>'SAME R Results'!AZ24</f>
        <v>0.16290284999999999</v>
      </c>
      <c r="BH36" s="784">
        <f>'SAME R Results'!BA24</f>
        <v>8.2000000000000003E-2</v>
      </c>
      <c r="BI36" s="789"/>
      <c r="BJ36" s="784">
        <f>'SAME R Results'!BB24</f>
        <v>5.3295000000000003</v>
      </c>
      <c r="BK36" s="784">
        <f>'SAME R Results'!BC24</f>
        <v>0.48602199999999929</v>
      </c>
      <c r="BL36" s="784">
        <f>'SAME R Results'!BD24</f>
        <v>771019.08738255932</v>
      </c>
      <c r="BM36" s="784">
        <f>'SAME R Results'!BE24</f>
        <v>83.848228041429067</v>
      </c>
      <c r="BN36" s="784">
        <f>'SAME R Results'!BF24</f>
        <v>5.6635094999999996E-2</v>
      </c>
      <c r="BO36" s="784">
        <f>'SAME R Results'!BG24</f>
        <v>2.0225712499999996E-2</v>
      </c>
      <c r="BP36" s="789"/>
      <c r="BQ36" s="784">
        <f>'SAME R Results'!BH24</f>
        <v>2.3982750000000004</v>
      </c>
      <c r="BR36" s="817">
        <f>'SAME R Results'!BI24</f>
        <v>0.10874987326977262</v>
      </c>
      <c r="BS36" s="817">
        <f>'SAME R Results'!BJ24</f>
        <v>0.16113218439894053</v>
      </c>
      <c r="BT36" s="817">
        <f>'SAME R Results'!BL24</f>
        <v>2.8001532702494414</v>
      </c>
      <c r="BU36" s="817">
        <f>'SAME R Results'!BM24</f>
        <v>1.8720541771345789</v>
      </c>
      <c r="BV36" s="817">
        <f>'SAME R Results'!BN24</f>
        <v>8.9341243300171097E-2</v>
      </c>
      <c r="BW36" s="784">
        <f>'SAME R Results'!BO24</f>
        <v>771019.08738255932</v>
      </c>
      <c r="BX36" s="784">
        <f>'SAME R Results'!BP24</f>
        <v>758560.05509947939</v>
      </c>
      <c r="BY36" s="784">
        <f>'SAME R Results'!BQ24</f>
        <v>714915.52331479487</v>
      </c>
      <c r="BZ36" s="784">
        <f>'SAME R Results'!BR24</f>
        <v>83.848228041429067</v>
      </c>
      <c r="CA36" s="784">
        <f>'SAME R Results'!BS24</f>
        <v>0.10788022729290581</v>
      </c>
      <c r="CB36" s="784">
        <f>'SAME R Results'!BT24</f>
        <v>0.45</v>
      </c>
      <c r="CC36" s="784">
        <f>'SAME R Results'!BV24</f>
        <v>1</v>
      </c>
      <c r="CD36" s="784">
        <f>'SAME R Results'!BW24</f>
        <v>1.42</v>
      </c>
      <c r="CE36" s="27"/>
    </row>
    <row r="37" spans="1:83" ht="16.5" customHeight="1" x14ac:dyDescent="0.2">
      <c r="A37" s="778">
        <v>1</v>
      </c>
      <c r="B37" s="779">
        <f>'SAME1 Flight Tests 8-27-09'!A66</f>
        <v>5</v>
      </c>
      <c r="C37" s="830" t="str">
        <f>'SAME1 Flight Tests 8-27-09'!B66</f>
        <v>Kapton</v>
      </c>
      <c r="D37" s="806"/>
      <c r="E37" s="805" t="str">
        <f>'SAME1 Flight Tests 8-27-09'!C66</f>
        <v>47 Ka</v>
      </c>
      <c r="F37" s="805">
        <f>'SAME1 Flight Tests 8-27-09'!D66</f>
        <v>4</v>
      </c>
      <c r="G37" s="805" t="str">
        <f>'SAME1 Flight Tests 8-27-09'!E66</f>
        <v>47a</v>
      </c>
      <c r="H37" s="779" t="str">
        <f>'SAME1 Flight Tests 8-27-09'!F66</f>
        <v>Aging</v>
      </c>
      <c r="I37" s="779">
        <f>'SAME1 Flight Tests 8-27-09'!G66</f>
        <v>278</v>
      </c>
      <c r="J37" s="791">
        <f>'SAME1 Flight Tests 8-27-09'!H66</f>
        <v>39360</v>
      </c>
      <c r="K37" s="779">
        <f>'SAME1 Flight Tests 8-27-09'!I66</f>
        <v>0</v>
      </c>
      <c r="L37" s="779" t="str">
        <f>'SAME1 Flight Tests 8-27-09'!J66</f>
        <v>n</v>
      </c>
      <c r="M37" s="779" t="str">
        <f>'SAME1 Flight Tests 8-27-09'!K66</f>
        <v>n</v>
      </c>
      <c r="N37" s="779">
        <f>'SAME1 Flight Tests 8-27-09'!L66</f>
        <v>8</v>
      </c>
      <c r="O37" s="804">
        <f>'SAME1 Flight Tests 8-27-09'!M66</f>
        <v>1.48</v>
      </c>
      <c r="P37" s="805">
        <f>'SAME1 Flight Tests 8-27-09'!N66</f>
        <v>20</v>
      </c>
      <c r="Q37" s="805">
        <f>'SAME1 Flight Tests 8-27-09'!O66</f>
        <v>720</v>
      </c>
      <c r="R37" s="805">
        <f>'SAME1 Flight Tests 8-27-09'!P66</f>
        <v>8</v>
      </c>
      <c r="S37" s="806"/>
      <c r="T37" s="806"/>
      <c r="U37" s="805">
        <f>'SAME1 Flight Tests 8-27-09'!Q66</f>
        <v>731</v>
      </c>
      <c r="V37" s="806"/>
      <c r="W37" s="806"/>
      <c r="X37" s="806"/>
      <c r="Y37" s="806"/>
      <c r="Z37" s="806"/>
      <c r="AA37" s="805" t="str">
        <f>'SAME1 Flight Tests 8-27-09'!R66</f>
        <v>n</v>
      </c>
      <c r="AB37" s="805" t="str">
        <f>'SAME1 Flight Tests 8-27-09'!S66</f>
        <v>n</v>
      </c>
      <c r="AC37" s="805">
        <f>'SAME1 Flight Tests 8-27-09'!T66</f>
        <v>1</v>
      </c>
      <c r="AD37" s="806"/>
      <c r="AE37" s="805">
        <f>'SAME1 Flight Tests 8-27-09'!U66</f>
        <v>10</v>
      </c>
      <c r="AF37" s="806"/>
      <c r="AG37" s="816">
        <f>'SAME1 Flight Tests 8-27-09'!V66</f>
        <v>3.852706928546E-2</v>
      </c>
      <c r="AH37" s="818">
        <f>'SAME1 Flight Tests 8-27-09'!W66</f>
        <v>0</v>
      </c>
      <c r="AI37" s="806"/>
      <c r="AJ37" s="806"/>
      <c r="AK37" s="806"/>
      <c r="AL37" s="806"/>
      <c r="AM37" s="806"/>
      <c r="AN37" s="806"/>
      <c r="AO37" s="806"/>
      <c r="AP37" s="806"/>
      <c r="AQ37" s="806"/>
      <c r="AR37" s="806"/>
      <c r="AS37" s="806"/>
      <c r="AT37" s="806"/>
      <c r="AU37" s="805">
        <f>'SAME1 Flight Tests 8-27-09'!X66</f>
        <v>1.99</v>
      </c>
      <c r="AV37" s="820">
        <f>'SAME1 Flight Tests 8-27-09'!Y66</f>
        <v>3.3815460000000002</v>
      </c>
      <c r="AW37" s="820">
        <f>'SAME1 Flight Tests 8-27-09'!Z66</f>
        <v>5.8833320000000011</v>
      </c>
      <c r="AX37" s="820">
        <f>'SAME1 Flight Tests 8-27-09'!AA66</f>
        <v>-6.2561029999999985E-4</v>
      </c>
      <c r="AY37" s="822"/>
      <c r="AZ37" s="822"/>
      <c r="BA37" s="820">
        <f>'SAME1 Flight Tests 8-27-09'!AC66</f>
        <v>4.8104844999999994</v>
      </c>
      <c r="BB37" s="822"/>
      <c r="BC37" s="822"/>
      <c r="BD37" s="820">
        <f>'SAME1 Flight Tests 8-27-09'!AB66</f>
        <v>5.8091734999999991</v>
      </c>
      <c r="BE37" s="820">
        <f>'SAME1 Flight Tests 8-27-09'!AD66</f>
        <v>4.6514144999999996</v>
      </c>
      <c r="BF37" s="826">
        <f>'SAME1 Flight Tests 8-27-09'!AE66</f>
        <v>23400</v>
      </c>
      <c r="BG37" s="806"/>
      <c r="BH37" s="806"/>
      <c r="BI37" s="805">
        <f>'SAME1 Flight Tests 8-27-09'!AF66</f>
        <v>50.152600000000007</v>
      </c>
      <c r="BJ37" s="805">
        <f>'SAME1 Flight Tests 8-27-09'!AG66</f>
        <v>63.725150000000021</v>
      </c>
      <c r="BK37" s="805">
        <f>'SAME1 Flight Tests 8-27-09'!AH66</f>
        <v>1.1577589999999995</v>
      </c>
      <c r="BL37" s="805">
        <f>'SAME1 Flight Tests 8-27-09'!AK66</f>
        <v>867560.40934092866</v>
      </c>
      <c r="BM37" s="805">
        <f>'SAME1 Flight Tests 8-27-09'!AL66</f>
        <v>220.02864863456827</v>
      </c>
      <c r="BN37" s="806"/>
      <c r="BO37" s="805"/>
      <c r="BP37" s="806"/>
      <c r="BQ37" s="805">
        <f>'SAME1 Flight Tests 8-27-09'!AM66</f>
        <v>28.67631750000001</v>
      </c>
      <c r="BR37" s="816">
        <f>'SAME1 Flight Tests 8-27-09'!AP66</f>
        <v>0.25361766888569798</v>
      </c>
      <c r="BS37" s="816">
        <f>'SAME1 Flight Tests 8-27-09'!AQ66</f>
        <v>0.35543723128901628</v>
      </c>
      <c r="BT37" s="816"/>
      <c r="BU37" s="816">
        <f>'SAME1 Flight Tests 8-27-09'!AS66</f>
        <v>1.7877634750699363</v>
      </c>
      <c r="BV37" s="816">
        <f>'SAME1 Flight Tests 8-27-09'!AT66</f>
        <v>0.21423370617576701</v>
      </c>
      <c r="BW37" s="807">
        <f>'SAME1 Flight Tests 8-27-09'!BB66</f>
        <v>867560.40934092866</v>
      </c>
      <c r="BX37" s="807">
        <f>'SAME1 Flight Tests 8-27-09'!BC66</f>
        <v>853591.01042266958</v>
      </c>
      <c r="BY37" s="807">
        <f>'SAME1 Flight Tests 8-27-09'!BD66</f>
        <v>803118.96476582892</v>
      </c>
      <c r="BZ37" s="806"/>
      <c r="CA37" s="805">
        <f>'SAME1 Flight Tests 8-27-09'!BG66</f>
        <v>0.24844613733905568</v>
      </c>
      <c r="CB37" s="805">
        <f>'SAME1 Flight Tests 8-27-09'!BF66</f>
        <v>0.45</v>
      </c>
      <c r="CC37" s="783"/>
      <c r="CD37" s="805">
        <f>'SAME1 Flight Tests 8-27-09'!BE66</f>
        <v>1.42</v>
      </c>
      <c r="CE37" s="27"/>
    </row>
    <row r="38" spans="1:83" ht="16.5" customHeight="1" x14ac:dyDescent="0.2">
      <c r="A38" s="780">
        <v>2</v>
      </c>
      <c r="B38" s="784">
        <f>'SAME R Results'!A26</f>
        <v>3</v>
      </c>
      <c r="C38" s="831" t="str">
        <f>'SAME R Results'!B26</f>
        <v>Kapton</v>
      </c>
      <c r="D38" s="784" t="str">
        <f>'SAME R Results'!C26</f>
        <v>K03</v>
      </c>
      <c r="E38" s="784" t="str">
        <f>'SAME R Results'!D26</f>
        <v>15Ka</v>
      </c>
      <c r="F38" s="784">
        <f>'SAME R Results'!E26</f>
        <v>2</v>
      </c>
      <c r="G38" s="784" t="str">
        <f>'SAME R Results'!F26</f>
        <v>62a</v>
      </c>
      <c r="H38" s="785" t="str">
        <f>'SAME R Results'!G26</f>
        <v>aged</v>
      </c>
      <c r="I38" s="784">
        <f>'SAME R Results'!H26</f>
        <v>214</v>
      </c>
      <c r="J38" s="786">
        <f>'SAME R Results'!I26</f>
        <v>40392</v>
      </c>
      <c r="K38" s="784">
        <f>'SAME R Results'!J26</f>
        <v>0</v>
      </c>
      <c r="L38" s="788"/>
      <c r="M38" s="788"/>
      <c r="N38" s="784">
        <f>'SAME R Results'!K26</f>
        <v>8.1</v>
      </c>
      <c r="O38" s="793">
        <f>'SAME R Results'!L26</f>
        <v>1.48</v>
      </c>
      <c r="P38" s="784">
        <f>'SAME R Results'!M26</f>
        <v>0</v>
      </c>
      <c r="Q38" s="784">
        <f>'SAME R Results'!N26</f>
        <v>0</v>
      </c>
      <c r="R38" s="784">
        <f>'SAME R Results'!O26</f>
        <v>0</v>
      </c>
      <c r="S38" s="784">
        <f>'SAME R Results'!P26</f>
        <v>0</v>
      </c>
      <c r="T38" s="784">
        <f>'SAME R Results'!Q26</f>
        <v>0</v>
      </c>
      <c r="U38" s="784">
        <f>'SAME R Results'!R26</f>
        <v>807.6</v>
      </c>
      <c r="V38" s="784">
        <f>'SAME R Results'!S26</f>
        <v>0</v>
      </c>
      <c r="W38" s="784">
        <f>'SAME R Results'!T26</f>
        <v>0</v>
      </c>
      <c r="X38" s="784" t="str">
        <f>'SAME R Results'!U26</f>
        <v>n</v>
      </c>
      <c r="Y38" s="784" t="str">
        <f>'SAME R Results'!V26</f>
        <v>y</v>
      </c>
      <c r="Z38" s="784" t="str">
        <f>'SAME R Results'!W26</f>
        <v>y</v>
      </c>
      <c r="AA38" s="784" t="str">
        <f>'SAME R Results'!X26</f>
        <v>n</v>
      </c>
      <c r="AB38" s="784" t="str">
        <f>'SAME R Results'!Y26</f>
        <v>n</v>
      </c>
      <c r="AC38" s="789"/>
      <c r="AD38" s="784" t="str">
        <f>'SAME R Results'!Z26</f>
        <v>y</v>
      </c>
      <c r="AE38" s="784">
        <f>'SAME R Results'!AA26</f>
        <v>10</v>
      </c>
      <c r="AF38" s="784" t="str">
        <f>'SAME R Results'!AB26</f>
        <v>y</v>
      </c>
      <c r="AG38" s="817">
        <f>'SAME R Results'!AC26</f>
        <v>3.852706928546E-2</v>
      </c>
      <c r="AH38" s="819">
        <f>'SAME R Results'!AD26</f>
        <v>0</v>
      </c>
      <c r="AI38" s="784">
        <f>'SAME R Results'!AE26</f>
        <v>50</v>
      </c>
      <c r="AJ38" s="784">
        <f>'SAME R Results'!AF26</f>
        <v>720</v>
      </c>
      <c r="AK38" s="784">
        <f>'SAME R Results'!AG26</f>
        <v>0</v>
      </c>
      <c r="AL38" s="784" t="str">
        <f>'SAME R Results'!AH26</f>
        <v>n</v>
      </c>
      <c r="AM38" s="784" t="str">
        <f>'SAME R Results'!AI26</f>
        <v>y</v>
      </c>
      <c r="AN38" s="784" t="str">
        <f>'SAME R Results'!AJ26</f>
        <v>y</v>
      </c>
      <c r="AO38" s="784" t="str">
        <f>'SAME R Results'!AK26</f>
        <v>n</v>
      </c>
      <c r="AP38" s="784" t="str">
        <f>'SAME R Results'!AL26</f>
        <v>n</v>
      </c>
      <c r="AQ38" s="784" t="str">
        <f>'SAME R Results'!AM26</f>
        <v>y</v>
      </c>
      <c r="AR38" s="817">
        <f>'SAME R Results'!AN26</f>
        <v>3.852706928546E-2</v>
      </c>
      <c r="AS38" s="819">
        <f>'SAME R Results'!AO26</f>
        <v>0</v>
      </c>
      <c r="AT38" s="784">
        <f>'SAME R Results'!AP26</f>
        <v>60</v>
      </c>
      <c r="AU38" s="789"/>
      <c r="AV38" s="821">
        <f>'SAME R Results'!AQ26</f>
        <v>0</v>
      </c>
      <c r="AW38" s="821">
        <f>'SAME R Results'!AR26</f>
        <v>6.2480000000000002</v>
      </c>
      <c r="AX38" s="821">
        <f>'SAME R Results'!AS26</f>
        <v>0</v>
      </c>
      <c r="AY38" s="821">
        <f>'SAME R Results'!AT26</f>
        <v>0</v>
      </c>
      <c r="AZ38" s="824"/>
      <c r="BA38" s="824"/>
      <c r="BB38" s="821">
        <f>'SAME R Results'!AU26</f>
        <v>2.6282805000000002</v>
      </c>
      <c r="BC38" s="821">
        <f>'SAME R Results'!AV26</f>
        <v>2.6800000000000001E-2</v>
      </c>
      <c r="BD38" s="821">
        <f>'SAME R Results'!AW26</f>
        <v>6.5433649999999997</v>
      </c>
      <c r="BE38" s="821">
        <f>'SAME R Results'!AX26</f>
        <v>4.5969426315789486</v>
      </c>
      <c r="BF38" s="827">
        <f>'SAME R Results'!AY26</f>
        <v>46945</v>
      </c>
      <c r="BG38" s="784">
        <f>'SAME R Results'!AZ26</f>
        <v>3.4077610000000007</v>
      </c>
      <c r="BH38" s="784">
        <f>'SAME R Results'!BA26</f>
        <v>8.2000000000000003E-2</v>
      </c>
      <c r="BI38" s="789"/>
      <c r="BJ38" s="784">
        <f>'SAME R Results'!BB26</f>
        <v>166.78314999999998</v>
      </c>
      <c r="BK38" s="784">
        <f>'SAME R Results'!BC26</f>
        <v>1.9464223684210511</v>
      </c>
      <c r="BL38" s="784">
        <f>'SAME R Results'!BD26</f>
        <v>1797875.6062855036</v>
      </c>
      <c r="BM38" s="784">
        <f>'SAME R Results'!BE26</f>
        <v>437.08545896503455</v>
      </c>
      <c r="BN38" s="784">
        <f>'SAME R Results'!BF26</f>
        <v>2.6014805000000001</v>
      </c>
      <c r="BO38" s="784">
        <f>'SAME R Results'!BG26</f>
        <v>0.83144025000000021</v>
      </c>
      <c r="BP38" s="789"/>
      <c r="BQ38" s="784">
        <f>'SAME R Results'!BH26</f>
        <v>75.05241749999999</v>
      </c>
      <c r="BR38" s="817">
        <f>'SAME R Results'!BI26</f>
        <v>0.24311218052959396</v>
      </c>
      <c r="BS38" s="817">
        <f>'SAME R Results'!BJ26</f>
        <v>0.38291821556498301</v>
      </c>
      <c r="BT38" s="817">
        <f>'SAME R Results'!BL26</f>
        <v>3.1288844868888646</v>
      </c>
      <c r="BU38" s="817">
        <f>'SAME R Results'!BM26</f>
        <v>1.9621025940506183</v>
      </c>
      <c r="BV38" s="817">
        <f>'SAME R Results'!BN26</f>
        <v>0.19371224071885487</v>
      </c>
      <c r="BW38" s="784">
        <f>'SAME R Results'!BO26</f>
        <v>1797875.6062855036</v>
      </c>
      <c r="BX38" s="784">
        <f>'SAME R Results'!BP26</f>
        <v>1769850.2459343208</v>
      </c>
      <c r="BY38" s="784">
        <f>'SAME R Results'!BQ26</f>
        <v>1639903.9609494563</v>
      </c>
      <c r="BZ38" s="784">
        <f>'SAME R Results'!BR26</f>
        <v>437.08545896503455</v>
      </c>
      <c r="CA38" s="784">
        <f>'SAME R Results'!BS26</f>
        <v>0.43203905895877009</v>
      </c>
      <c r="CB38" s="784">
        <f>'SAME R Results'!BT26</f>
        <v>0.45</v>
      </c>
      <c r="CC38" s="784">
        <f>'SAME R Results'!BV26</f>
        <v>1</v>
      </c>
      <c r="CD38" s="784">
        <f>'SAME R Results'!BW26</f>
        <v>1.42</v>
      </c>
      <c r="CE38" s="27"/>
    </row>
    <row r="39" spans="1:83" ht="23.25" x14ac:dyDescent="0.35">
      <c r="B39" s="27"/>
      <c r="C39" s="752"/>
      <c r="D39" s="915"/>
      <c r="E39" s="912"/>
      <c r="F39" s="912"/>
      <c r="G39" s="912"/>
      <c r="H39" s="751"/>
      <c r="I39" s="2104" t="s">
        <v>71</v>
      </c>
      <c r="J39" s="2104"/>
      <c r="K39" s="2104"/>
      <c r="L39" s="2104"/>
      <c r="M39" s="2104"/>
      <c r="N39" s="2104"/>
      <c r="O39" s="2104"/>
      <c r="P39" s="2104"/>
      <c r="Q39" s="2104"/>
      <c r="R39" s="2104"/>
      <c r="S39" s="2104"/>
      <c r="T39" s="2104"/>
      <c r="U39" s="2104"/>
      <c r="V39" s="2104"/>
      <c r="W39" s="35"/>
      <c r="X39" s="35"/>
      <c r="Y39" s="35"/>
      <c r="Z39" s="35"/>
      <c r="AA39" s="35"/>
      <c r="AB39" s="35"/>
      <c r="AC39" s="35"/>
      <c r="AD39" s="35"/>
      <c r="AE39" s="35"/>
      <c r="AF39" s="810"/>
      <c r="AG39" s="41"/>
      <c r="AH39" s="811"/>
      <c r="AI39" s="812"/>
      <c r="AJ39" s="812"/>
      <c r="AK39" s="812"/>
      <c r="AL39" s="812"/>
      <c r="AM39" s="813"/>
      <c r="AN39" s="814"/>
      <c r="AO39" s="814"/>
      <c r="AP39" s="814"/>
      <c r="AQ39" s="814"/>
      <c r="AR39" s="814"/>
      <c r="AS39" s="814"/>
      <c r="AT39" s="814"/>
      <c r="AU39" s="814"/>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27"/>
    </row>
    <row r="40" spans="1:83" ht="12.75" customHeight="1" x14ac:dyDescent="0.25">
      <c r="E40" s="913"/>
      <c r="F40" s="916"/>
      <c r="G40" s="916"/>
      <c r="H40" s="749"/>
      <c r="AQ40" s="456"/>
      <c r="AR40" s="456"/>
      <c r="AS40" s="456"/>
      <c r="AT40" s="456"/>
      <c r="AU40" s="456"/>
    </row>
    <row r="41" spans="1:83" ht="21" customHeight="1" x14ac:dyDescent="0.3">
      <c r="E41" s="913"/>
      <c r="F41" s="913"/>
      <c r="G41" s="913"/>
      <c r="H41" s="749"/>
      <c r="AC41" s="850" t="s">
        <v>493</v>
      </c>
      <c r="AQ41" s="456"/>
      <c r="AR41" s="456"/>
      <c r="AS41" s="456"/>
      <c r="AT41" s="456"/>
      <c r="AU41" s="456"/>
    </row>
    <row r="42" spans="1:83" ht="13.5" customHeight="1" x14ac:dyDescent="0.25">
      <c r="AQ42" s="456"/>
      <c r="AR42" s="456"/>
      <c r="AS42" s="456"/>
      <c r="AT42" s="456"/>
      <c r="AU42" s="456"/>
    </row>
    <row r="43" spans="1:83" ht="13.5" customHeight="1" x14ac:dyDescent="0.25">
      <c r="AQ43" s="456"/>
      <c r="AR43" s="456"/>
      <c r="AS43" s="456"/>
      <c r="AT43" s="456"/>
      <c r="AU43" s="456"/>
    </row>
    <row r="44" spans="1:83" ht="12.75" customHeight="1" x14ac:dyDescent="0.25">
      <c r="AQ44" s="456"/>
      <c r="AR44" s="456"/>
      <c r="AS44" s="456"/>
      <c r="AT44" s="456"/>
      <c r="AU44" s="456"/>
    </row>
    <row r="45" spans="1:83" ht="12.75" customHeight="1" x14ac:dyDescent="0.25">
      <c r="AQ45" s="456"/>
      <c r="AR45" s="456"/>
      <c r="AS45" s="456"/>
      <c r="AT45" s="456"/>
      <c r="AU45" s="456"/>
    </row>
    <row r="46" spans="1:83" ht="13.5" customHeight="1" x14ac:dyDescent="0.25">
      <c r="AQ46" s="456"/>
      <c r="AR46" s="456"/>
      <c r="AS46" s="456"/>
      <c r="AT46" s="456"/>
      <c r="AU46" s="456"/>
    </row>
    <row r="47" spans="1:83" ht="13.5" customHeight="1" x14ac:dyDescent="0.25"/>
    <row r="48" spans="1:83" ht="12.75" customHeight="1" x14ac:dyDescent="0.25"/>
    <row r="49" spans="2:87" s="762" customFormat="1" ht="12.75" customHeight="1" x14ac:dyDescent="0.25">
      <c r="B49" s="3"/>
      <c r="C49" s="750"/>
      <c r="D49" s="914"/>
      <c r="E49" s="914"/>
      <c r="F49" s="914"/>
      <c r="G49" s="914"/>
      <c r="H49" s="750"/>
      <c r="I49" s="3"/>
      <c r="J49" s="792"/>
      <c r="K49" s="3"/>
      <c r="L49" s="3"/>
      <c r="M49" s="3"/>
      <c r="N49" s="3"/>
      <c r="O49" s="6"/>
      <c r="P49" s="6"/>
      <c r="Q49" s="6"/>
      <c r="R49" s="6"/>
      <c r="S49" s="6"/>
      <c r="T49" s="6"/>
      <c r="U49" s="6"/>
      <c r="V49" s="6"/>
      <c r="W49" s="6"/>
      <c r="X49" s="6"/>
      <c r="Y49" s="6"/>
      <c r="Z49" s="6"/>
      <c r="AA49" s="6"/>
      <c r="AB49" s="6"/>
      <c r="AC49" s="6"/>
      <c r="AD49" s="6"/>
      <c r="AE49" s="6"/>
      <c r="AF49" s="6"/>
      <c r="AG49" s="6"/>
      <c r="AH49" s="815"/>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3"/>
      <c r="CF49" s="3"/>
      <c r="CG49" s="3"/>
      <c r="CH49" s="3"/>
      <c r="CI49" s="3"/>
    </row>
    <row r="50" spans="2:87" s="762" customFormat="1" ht="12.75" customHeight="1" x14ac:dyDescent="0.25">
      <c r="B50" s="3"/>
      <c r="C50" s="750"/>
      <c r="D50" s="914"/>
      <c r="E50" s="914"/>
      <c r="F50" s="914"/>
      <c r="G50" s="914"/>
      <c r="H50" s="750"/>
      <c r="I50" s="3"/>
      <c r="J50" s="792"/>
      <c r="K50" s="3"/>
      <c r="L50" s="3"/>
      <c r="M50" s="3"/>
      <c r="N50" s="3"/>
      <c r="O50" s="6"/>
      <c r="P50" s="6"/>
      <c r="Q50" s="6"/>
      <c r="R50" s="6"/>
      <c r="S50" s="6"/>
      <c r="T50" s="6"/>
      <c r="U50" s="6"/>
      <c r="V50" s="6"/>
      <c r="W50" s="6"/>
      <c r="X50" s="6"/>
      <c r="Y50" s="6"/>
      <c r="Z50" s="6"/>
      <c r="AA50" s="6"/>
      <c r="AB50" s="6"/>
      <c r="AC50" s="6"/>
      <c r="AD50" s="6"/>
      <c r="AE50" s="6"/>
      <c r="AF50" s="6"/>
      <c r="AG50" s="6"/>
      <c r="AH50" s="815"/>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3"/>
      <c r="CF50" s="3"/>
      <c r="CG50" s="3"/>
      <c r="CH50" s="3"/>
      <c r="CI50" s="3"/>
    </row>
    <row r="51" spans="2:87" s="762" customFormat="1" ht="13.5" customHeight="1" x14ac:dyDescent="0.25">
      <c r="B51" s="3"/>
      <c r="C51" s="750"/>
      <c r="D51" s="914"/>
      <c r="E51" s="914"/>
      <c r="F51" s="914"/>
      <c r="G51" s="914"/>
      <c r="H51" s="750"/>
      <c r="I51" s="3"/>
      <c r="J51" s="792"/>
      <c r="K51" s="3"/>
      <c r="L51" s="3"/>
      <c r="M51" s="3"/>
      <c r="N51" s="3"/>
      <c r="O51" s="6"/>
      <c r="P51" s="6"/>
      <c r="Q51" s="6"/>
      <c r="R51" s="6"/>
      <c r="S51" s="6"/>
      <c r="T51" s="6"/>
      <c r="U51" s="6"/>
      <c r="V51" s="6"/>
      <c r="W51" s="6"/>
      <c r="X51" s="6"/>
      <c r="Y51" s="6"/>
      <c r="Z51" s="6"/>
      <c r="AA51" s="6"/>
      <c r="AB51" s="6"/>
      <c r="AC51" s="6"/>
      <c r="AD51" s="6"/>
      <c r="AE51" s="6"/>
      <c r="AF51" s="6"/>
      <c r="AG51" s="6"/>
      <c r="AH51" s="815"/>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3"/>
      <c r="CF51" s="3"/>
      <c r="CG51" s="3"/>
      <c r="CH51" s="3"/>
      <c r="CI51" s="3"/>
    </row>
    <row r="52" spans="2:87" s="762" customFormat="1" ht="13.5" customHeight="1" x14ac:dyDescent="0.25">
      <c r="B52" s="3"/>
      <c r="C52" s="750"/>
      <c r="D52" s="914"/>
      <c r="E52" s="914"/>
      <c r="F52" s="914"/>
      <c r="G52" s="914"/>
      <c r="H52" s="750"/>
      <c r="I52" s="3"/>
      <c r="J52" s="792"/>
      <c r="K52" s="3"/>
      <c r="L52" s="3"/>
      <c r="M52" s="3"/>
      <c r="N52" s="3"/>
      <c r="O52" s="6"/>
      <c r="P52" s="6"/>
      <c r="Q52" s="6"/>
      <c r="R52" s="6"/>
      <c r="S52" s="6"/>
      <c r="T52" s="6"/>
      <c r="U52" s="6"/>
      <c r="V52" s="6"/>
      <c r="W52" s="6"/>
      <c r="X52" s="6"/>
      <c r="Y52" s="6"/>
      <c r="Z52" s="6"/>
      <c r="AA52" s="6"/>
      <c r="AB52" s="6"/>
      <c r="AC52" s="6"/>
      <c r="AD52" s="6"/>
      <c r="AE52" s="6"/>
      <c r="AF52" s="6"/>
      <c r="AG52" s="6"/>
      <c r="AH52" s="815"/>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3"/>
      <c r="CF52" s="3"/>
      <c r="CG52" s="3"/>
      <c r="CH52" s="3"/>
      <c r="CI52" s="3"/>
    </row>
    <row r="53" spans="2:87" s="762" customFormat="1" ht="12.75" customHeight="1" x14ac:dyDescent="0.25">
      <c r="B53" s="3"/>
      <c r="C53" s="750"/>
      <c r="D53" s="914"/>
      <c r="E53" s="914"/>
      <c r="F53" s="914"/>
      <c r="G53" s="914"/>
      <c r="H53" s="750"/>
      <c r="I53" s="3"/>
      <c r="J53" s="792"/>
      <c r="K53" s="3"/>
      <c r="L53" s="3"/>
      <c r="M53" s="3"/>
      <c r="N53" s="3"/>
      <c r="O53" s="6"/>
      <c r="P53" s="6"/>
      <c r="Q53" s="6"/>
      <c r="R53" s="6"/>
      <c r="S53" s="6"/>
      <c r="T53" s="6"/>
      <c r="U53" s="6"/>
      <c r="V53" s="6"/>
      <c r="W53" s="6"/>
      <c r="X53" s="6"/>
      <c r="Y53" s="6"/>
      <c r="Z53" s="6"/>
      <c r="AA53" s="6"/>
      <c r="AB53" s="6"/>
      <c r="AC53" s="6"/>
      <c r="AD53" s="6"/>
      <c r="AE53" s="6"/>
      <c r="AF53" s="6"/>
      <c r="AG53" s="6"/>
      <c r="AH53" s="815"/>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3"/>
      <c r="CF53" s="3"/>
      <c r="CG53" s="3"/>
      <c r="CH53" s="3"/>
      <c r="CI53" s="3"/>
    </row>
    <row r="54" spans="2:87" s="762" customFormat="1" ht="12.75" customHeight="1" x14ac:dyDescent="0.25">
      <c r="B54" s="3"/>
      <c r="C54" s="750"/>
      <c r="D54" s="914"/>
      <c r="E54" s="914"/>
      <c r="F54" s="914"/>
      <c r="G54" s="914"/>
      <c r="H54" s="750"/>
      <c r="I54" s="3"/>
      <c r="J54" s="792"/>
      <c r="K54" s="3"/>
      <c r="L54" s="3"/>
      <c r="M54" s="3"/>
      <c r="N54" s="3"/>
      <c r="O54" s="6"/>
      <c r="P54" s="6"/>
      <c r="Q54" s="6"/>
      <c r="R54" s="6"/>
      <c r="S54" s="6"/>
      <c r="T54" s="6"/>
      <c r="U54" s="6"/>
      <c r="V54" s="6"/>
      <c r="W54" s="6"/>
      <c r="X54" s="6"/>
      <c r="Y54" s="6"/>
      <c r="Z54" s="6"/>
      <c r="AA54" s="6"/>
      <c r="AB54" s="6"/>
      <c r="AC54" s="6"/>
      <c r="AD54" s="6"/>
      <c r="AE54" s="6"/>
      <c r="AF54" s="6"/>
      <c r="AG54" s="6"/>
      <c r="AH54" s="815"/>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3"/>
      <c r="CF54" s="3"/>
      <c r="CG54" s="3"/>
      <c r="CH54" s="3"/>
      <c r="CI54" s="3"/>
    </row>
    <row r="55" spans="2:87" s="762" customFormat="1" ht="13.5" customHeight="1" x14ac:dyDescent="0.25">
      <c r="B55" s="3"/>
      <c r="C55" s="750"/>
      <c r="D55" s="914"/>
      <c r="E55" s="914"/>
      <c r="F55" s="914"/>
      <c r="G55" s="914"/>
      <c r="H55" s="750"/>
      <c r="I55" s="3"/>
      <c r="J55" s="792"/>
      <c r="K55" s="3"/>
      <c r="L55" s="3"/>
      <c r="M55" s="3"/>
      <c r="N55" s="3"/>
      <c r="O55" s="6"/>
      <c r="P55" s="6"/>
      <c r="Q55" s="6"/>
      <c r="R55" s="6"/>
      <c r="S55" s="6"/>
      <c r="T55" s="6"/>
      <c r="U55" s="6"/>
      <c r="V55" s="6"/>
      <c r="W55" s="6"/>
      <c r="X55" s="6"/>
      <c r="Y55" s="6"/>
      <c r="Z55" s="6"/>
      <c r="AA55" s="6"/>
      <c r="AB55" s="6"/>
      <c r="AC55" s="6"/>
      <c r="AD55" s="6"/>
      <c r="AE55" s="6"/>
      <c r="AF55" s="6"/>
      <c r="AG55" s="6"/>
      <c r="AH55" s="815"/>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3"/>
      <c r="CF55" s="3"/>
      <c r="CG55" s="3"/>
      <c r="CH55" s="3"/>
      <c r="CI55" s="3"/>
    </row>
    <row r="56" spans="2:87" s="762" customFormat="1" ht="13.5" customHeight="1" x14ac:dyDescent="0.25">
      <c r="B56" s="3"/>
      <c r="C56" s="750"/>
      <c r="D56" s="914"/>
      <c r="E56" s="914"/>
      <c r="F56" s="914"/>
      <c r="G56" s="914"/>
      <c r="H56" s="750"/>
      <c r="I56" s="3"/>
      <c r="J56" s="792"/>
      <c r="K56" s="3"/>
      <c r="L56" s="3"/>
      <c r="M56" s="3"/>
      <c r="N56" s="3"/>
      <c r="O56" s="6"/>
      <c r="P56" s="6"/>
      <c r="Q56" s="6"/>
      <c r="R56" s="6"/>
      <c r="S56" s="6"/>
      <c r="T56" s="6"/>
      <c r="U56" s="6"/>
      <c r="V56" s="6"/>
      <c r="W56" s="6"/>
      <c r="X56" s="6"/>
      <c r="Y56" s="6"/>
      <c r="Z56" s="6"/>
      <c r="AA56" s="6"/>
      <c r="AB56" s="6"/>
      <c r="AC56" s="6"/>
      <c r="AD56" s="6"/>
      <c r="AE56" s="6"/>
      <c r="AF56" s="6"/>
      <c r="AG56" s="6"/>
      <c r="AH56" s="815"/>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3"/>
      <c r="CF56" s="3"/>
      <c r="CG56" s="3"/>
      <c r="CH56" s="3"/>
      <c r="CI56" s="3"/>
    </row>
    <row r="57" spans="2:87" s="762" customFormat="1" ht="12.75" customHeight="1" x14ac:dyDescent="0.25">
      <c r="B57" s="3"/>
      <c r="C57" s="750"/>
      <c r="D57" s="914"/>
      <c r="E57" s="914"/>
      <c r="F57" s="914"/>
      <c r="G57" s="914"/>
      <c r="H57" s="750"/>
      <c r="I57" s="3"/>
      <c r="J57" s="792"/>
      <c r="K57" s="3"/>
      <c r="L57" s="3"/>
      <c r="M57" s="3"/>
      <c r="N57" s="3"/>
      <c r="O57" s="6"/>
      <c r="P57" s="6"/>
      <c r="Q57" s="6"/>
      <c r="R57" s="6"/>
      <c r="S57" s="6"/>
      <c r="T57" s="6"/>
      <c r="U57" s="6"/>
      <c r="V57" s="6"/>
      <c r="W57" s="6"/>
      <c r="X57" s="6"/>
      <c r="Y57" s="6"/>
      <c r="Z57" s="6"/>
      <c r="AA57" s="6"/>
      <c r="AB57" s="6"/>
      <c r="AD57" s="6"/>
      <c r="AE57" s="6"/>
      <c r="AF57" s="6"/>
      <c r="AG57" s="6"/>
      <c r="AH57" s="815"/>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3"/>
      <c r="CF57" s="3"/>
      <c r="CG57" s="3"/>
      <c r="CH57" s="3"/>
      <c r="CI57" s="3"/>
    </row>
    <row r="58" spans="2:87" s="762" customFormat="1" ht="12.75" customHeight="1" x14ac:dyDescent="0.25">
      <c r="B58" s="3"/>
      <c r="C58" s="750"/>
      <c r="D58" s="914"/>
      <c r="E58" s="914"/>
      <c r="F58" s="914"/>
      <c r="G58" s="914"/>
      <c r="H58" s="750"/>
      <c r="I58" s="3"/>
      <c r="J58" s="792"/>
      <c r="K58" s="3"/>
      <c r="L58" s="3"/>
      <c r="M58" s="3"/>
      <c r="N58" s="3"/>
      <c r="O58" s="6"/>
      <c r="P58" s="6"/>
      <c r="Q58" s="6"/>
      <c r="R58" s="6"/>
      <c r="S58" s="6"/>
      <c r="T58" s="6"/>
      <c r="U58" s="6"/>
      <c r="V58" s="6"/>
      <c r="W58" s="6"/>
      <c r="X58" s="6"/>
      <c r="Y58" s="6"/>
      <c r="Z58" s="6"/>
      <c r="AA58" s="6"/>
      <c r="AB58" s="6"/>
      <c r="AC58" s="6"/>
      <c r="AD58" s="6"/>
      <c r="AE58" s="6"/>
      <c r="AF58" s="6"/>
      <c r="AG58" s="6"/>
      <c r="AH58" s="815"/>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3"/>
      <c r="CF58" s="3"/>
      <c r="CG58" s="3"/>
      <c r="CH58" s="3"/>
      <c r="CI58" s="3"/>
    </row>
    <row r="59" spans="2:87" s="762" customFormat="1" ht="13.5" customHeight="1" x14ac:dyDescent="0.25">
      <c r="B59" s="3"/>
      <c r="C59" s="750"/>
      <c r="D59" s="914"/>
      <c r="E59" s="914"/>
      <c r="F59" s="914"/>
      <c r="G59" s="914"/>
      <c r="H59" s="750"/>
      <c r="I59" s="3"/>
      <c r="J59" s="792"/>
      <c r="K59" s="3"/>
      <c r="L59" s="3"/>
      <c r="M59" s="3"/>
      <c r="N59" s="3"/>
      <c r="O59" s="6"/>
      <c r="P59" s="6"/>
      <c r="Q59" s="6"/>
      <c r="R59" s="6"/>
      <c r="S59" s="6"/>
      <c r="T59" s="6"/>
      <c r="U59" s="6"/>
      <c r="V59" s="6"/>
      <c r="W59" s="6"/>
      <c r="X59" s="6"/>
      <c r="Y59" s="6"/>
      <c r="Z59" s="6"/>
      <c r="AA59" s="6"/>
      <c r="AB59" s="6"/>
      <c r="AC59" s="6"/>
      <c r="AD59" s="6"/>
      <c r="AE59" s="6"/>
      <c r="AF59" s="6"/>
      <c r="AG59" s="6"/>
      <c r="AH59" s="815"/>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3"/>
      <c r="CF59" s="3"/>
      <c r="CG59" s="3"/>
      <c r="CH59" s="3"/>
      <c r="CI59" s="3"/>
    </row>
    <row r="70" spans="10:31" ht="20.25" x14ac:dyDescent="0.3">
      <c r="J70" s="850"/>
      <c r="K70" s="850" t="s">
        <v>492</v>
      </c>
      <c r="L70" s="850"/>
      <c r="M70" s="851"/>
      <c r="AC70" s="849"/>
      <c r="AD70" s="849" t="s">
        <v>491</v>
      </c>
      <c r="AE70" s="849"/>
    </row>
  </sheetData>
  <sortState ref="A3:CD37">
    <sortCondition ref="U3:U37"/>
    <sortCondition ref="O3:O37"/>
    <sortCondition ref="N3:N37"/>
  </sortState>
  <mergeCells count="5">
    <mergeCell ref="B1:K1"/>
    <mergeCell ref="N1:T1"/>
    <mergeCell ref="V1:AH1"/>
    <mergeCell ref="AI1:AT1"/>
    <mergeCell ref="I39:V39"/>
  </mergeCells>
  <conditionalFormatting sqref="J29:J69 J71:J95 J97:J1048576 D1:J2 D29:I1048576">
    <cfRule type="cellIs" dxfId="27" priority="1" operator="equal">
      <formula>0</formula>
    </cfRule>
  </conditionalFormatting>
  <pageMargins left="0.5" right="0.5" top="1" bottom="0.5" header="0.5" footer="0.5"/>
  <pageSetup paperSize="17" scale="44" fitToWidth="2" fitToHeight="2" orientation="landscape" r:id="rId1"/>
  <headerFooter alignWithMargins="0">
    <oddFooter>&amp;L&amp;D&amp;C&amp;T&amp;R&amp;F</oddFooter>
  </headerFooter>
  <colBreaks count="1" manualBreakCount="1">
    <brk id="62" max="165"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T17"/>
  <sheetViews>
    <sheetView topLeftCell="B1" workbookViewId="0">
      <selection activeCell="K2" sqref="K2"/>
    </sheetView>
  </sheetViews>
  <sheetFormatPr defaultRowHeight="15" x14ac:dyDescent="0.25"/>
  <cols>
    <col min="3" max="3" width="9.7109375" bestFit="1" customWidth="1"/>
    <col min="4" max="4" width="17.5703125" customWidth="1"/>
    <col min="11" max="11" width="9.7109375" bestFit="1" customWidth="1"/>
    <col min="12" max="13" width="15.85546875" customWidth="1"/>
  </cols>
  <sheetData>
    <row r="2" spans="3:20" ht="126" x14ac:dyDescent="0.25">
      <c r="E2" s="775" t="s">
        <v>76</v>
      </c>
      <c r="F2" s="775" t="s">
        <v>77</v>
      </c>
      <c r="G2" s="775" t="s">
        <v>75</v>
      </c>
      <c r="H2" s="775" t="s">
        <v>79</v>
      </c>
      <c r="I2" s="775" t="s">
        <v>80</v>
      </c>
      <c r="M2" s="775" t="s">
        <v>80</v>
      </c>
      <c r="N2" s="775" t="s">
        <v>76</v>
      </c>
      <c r="O2" s="775" t="s">
        <v>77</v>
      </c>
      <c r="P2" s="775" t="s">
        <v>79</v>
      </c>
      <c r="Q2" s="980" t="s">
        <v>572</v>
      </c>
      <c r="R2" s="980" t="s">
        <v>573</v>
      </c>
      <c r="S2" s="981" t="s">
        <v>574</v>
      </c>
      <c r="T2" s="981" t="s">
        <v>575</v>
      </c>
    </row>
    <row r="3" spans="3:20" ht="13.5" customHeight="1" x14ac:dyDescent="0.25">
      <c r="C3" t="s">
        <v>114</v>
      </c>
      <c r="D3" s="966" t="s">
        <v>145</v>
      </c>
      <c r="E3" s="6">
        <f>'Pyrell R&amp;T plots'!BR26</f>
        <v>0.20423289404109865</v>
      </c>
      <c r="F3" s="6">
        <f>'Pyrell R&amp;T plots'!BS26</f>
        <v>0.38385364592647314</v>
      </c>
      <c r="G3" s="6"/>
      <c r="H3" s="6">
        <f>'Pyrell R&amp;T plots'!BU26</f>
        <v>2.2110589059475561</v>
      </c>
      <c r="I3" s="6">
        <f>'Pyrell R&amp;T plots'!BV26</f>
        <v>0.14903512645451431</v>
      </c>
      <c r="K3" t="s">
        <v>108</v>
      </c>
      <c r="L3" s="966" t="s">
        <v>145</v>
      </c>
      <c r="M3" s="978">
        <v>4.4242907965772266E-2</v>
      </c>
      <c r="N3" s="978">
        <v>6.2006054701005391E-2</v>
      </c>
      <c r="O3" s="978">
        <v>0.12365137900736414</v>
      </c>
      <c r="P3" s="978">
        <v>2.2922244377275285</v>
      </c>
      <c r="Q3" s="979">
        <f>M3*1000</f>
        <v>44.242907965772268</v>
      </c>
      <c r="R3" s="979">
        <f>N3*1000</f>
        <v>62.00605470100539</v>
      </c>
      <c r="S3" s="979">
        <f>O3*1000</f>
        <v>123.65137900736414</v>
      </c>
      <c r="T3" s="459">
        <f t="shared" ref="T3:T12" si="0">P3</f>
        <v>2.2922244377275285</v>
      </c>
    </row>
    <row r="4" spans="3:20" ht="13.5" customHeight="1" x14ac:dyDescent="0.25">
      <c r="C4" t="s">
        <v>114</v>
      </c>
      <c r="D4" s="973" t="s">
        <v>570</v>
      </c>
      <c r="E4" s="6">
        <f>'Pyrell R&amp;T plots'!BR27</f>
        <v>0.35904274479868281</v>
      </c>
      <c r="F4" s="6">
        <f>'Pyrell R&amp;T plots'!BS27</f>
        <v>0.53924153627656501</v>
      </c>
      <c r="G4" s="6"/>
      <c r="H4" s="6">
        <f>'Pyrell R&amp;T plots'!BU27</f>
        <v>1.8922142617359956</v>
      </c>
      <c r="I4" s="6">
        <f>'Pyrell R&amp;T plots'!BV27</f>
        <v>0.29297297716135123</v>
      </c>
      <c r="K4" t="s">
        <v>108</v>
      </c>
      <c r="L4" s="973" t="s">
        <v>570</v>
      </c>
      <c r="M4" s="978">
        <v>9.4696143200769342E-2</v>
      </c>
      <c r="N4" s="978">
        <v>0.1210932897258796</v>
      </c>
      <c r="O4" s="978">
        <v>0.19801388773076997</v>
      </c>
      <c r="P4" s="978">
        <v>2.0163065038998242</v>
      </c>
      <c r="Q4" s="979">
        <f t="shared" ref="Q4:Q12" si="1">M4*1000</f>
        <v>94.696143200769342</v>
      </c>
      <c r="R4" s="979">
        <f t="shared" ref="R4:R12" si="2">N4*1000</f>
        <v>121.0932897258796</v>
      </c>
      <c r="S4" s="979">
        <f t="shared" ref="S4:S12" si="3">O4*1000</f>
        <v>198.01388773076997</v>
      </c>
      <c r="T4" s="459">
        <f t="shared" si="0"/>
        <v>2.0163065038998242</v>
      </c>
    </row>
    <row r="5" spans="3:20" ht="13.5" customHeight="1" x14ac:dyDescent="0.25">
      <c r="C5" t="s">
        <v>114</v>
      </c>
      <c r="D5" s="972" t="s">
        <v>571</v>
      </c>
      <c r="E5" s="6">
        <f>'Pyrell R&amp;T plots'!BR28</f>
        <v>0.37899697072214944</v>
      </c>
      <c r="F5" s="6">
        <f>'Pyrell R&amp;T plots'!BS28</f>
        <v>0.51218868310446886</v>
      </c>
      <c r="G5" s="6"/>
      <c r="H5" s="6">
        <f>'Pyrell R&amp;T plots'!BU28</f>
        <v>1.731148221373688</v>
      </c>
      <c r="I5" s="6">
        <f>'Pyrell R&amp;T plots'!BV28</f>
        <v>0.32601577798716497</v>
      </c>
      <c r="K5" t="s">
        <v>99</v>
      </c>
      <c r="L5" s="966" t="s">
        <v>145</v>
      </c>
      <c r="M5" s="815">
        <v>9.8950138894852824E-2</v>
      </c>
      <c r="N5" s="815">
        <v>0.14232231367826348</v>
      </c>
      <c r="O5" s="815">
        <v>0.29445434333152476</v>
      </c>
      <c r="P5" s="815">
        <v>2.3460252729789728</v>
      </c>
      <c r="Q5" s="979">
        <f t="shared" si="1"/>
        <v>98.950138894852827</v>
      </c>
      <c r="R5" s="979">
        <f t="shared" si="2"/>
        <v>142.32231367826347</v>
      </c>
      <c r="S5" s="979">
        <f t="shared" si="3"/>
        <v>294.45434333152474</v>
      </c>
      <c r="T5" s="459">
        <f t="shared" si="0"/>
        <v>2.3460252729789728</v>
      </c>
    </row>
    <row r="6" spans="3:20" ht="13.5" customHeight="1" x14ac:dyDescent="0.25">
      <c r="C6" t="s">
        <v>99</v>
      </c>
      <c r="D6" s="966" t="s">
        <v>145</v>
      </c>
      <c r="E6" s="6">
        <f>'Lampwick R&amp;T Plots'!BR31</f>
        <v>0.12781495664217782</v>
      </c>
      <c r="F6" s="6">
        <f>'Lampwick R&amp;T Plots'!BS31</f>
        <v>0.25803430373529784</v>
      </c>
      <c r="G6" s="6"/>
      <c r="H6" s="6">
        <f>'Lampwick R&amp;T Plots'!BU31</f>
        <v>2.31183483796171</v>
      </c>
      <c r="I6" s="6">
        <f>'Lampwick R&amp;T Plots'!BV31</f>
        <v>8.9959598407021474E-2</v>
      </c>
      <c r="K6" t="s">
        <v>99</v>
      </c>
      <c r="L6" s="973" t="s">
        <v>570</v>
      </c>
      <c r="M6" s="815">
        <v>0.25892786697667181</v>
      </c>
      <c r="N6" s="815">
        <v>0.30773071641583688</v>
      </c>
      <c r="O6" s="815">
        <v>0.4346652851809093</v>
      </c>
      <c r="P6" s="815">
        <v>1.7997825786086945</v>
      </c>
      <c r="Q6" s="979">
        <f t="shared" si="1"/>
        <v>258.92786697667179</v>
      </c>
      <c r="R6" s="979">
        <f t="shared" si="2"/>
        <v>307.73071641583687</v>
      </c>
      <c r="S6" s="979">
        <f t="shared" si="3"/>
        <v>434.66528518090928</v>
      </c>
      <c r="T6" s="459">
        <f t="shared" si="0"/>
        <v>1.7997825786086945</v>
      </c>
    </row>
    <row r="7" spans="3:20" ht="13.5" customHeight="1" x14ac:dyDescent="0.25">
      <c r="C7" t="s">
        <v>99</v>
      </c>
      <c r="D7" s="973" t="s">
        <v>570</v>
      </c>
      <c r="E7" s="6">
        <f>'Lampwick R&amp;T Plots'!BR32</f>
        <v>0.27572006122365567</v>
      </c>
      <c r="F7" s="6">
        <f>'Lampwick R&amp;T Plots'!BS32</f>
        <v>0.39839240656225133</v>
      </c>
      <c r="G7" s="6"/>
      <c r="H7" s="6">
        <f>'Lampwick R&amp;T Plots'!BU32</f>
        <v>1.8343173343211712</v>
      </c>
      <c r="I7" s="6">
        <f>'Lampwick R&amp;T Plots'!BV32</f>
        <v>0.2293754973875925</v>
      </c>
      <c r="K7" t="s">
        <v>92</v>
      </c>
      <c r="L7" s="966" t="s">
        <v>145</v>
      </c>
      <c r="M7" s="978">
        <v>0.14939049105640317</v>
      </c>
      <c r="N7" s="978">
        <v>0.22092642493943737</v>
      </c>
      <c r="O7" s="978">
        <v>0.48506604381295648</v>
      </c>
      <c r="P7" s="978">
        <v>2.4305505219006385</v>
      </c>
      <c r="Q7" s="979">
        <f t="shared" si="1"/>
        <v>149.39049105640316</v>
      </c>
      <c r="R7" s="979">
        <f t="shared" si="2"/>
        <v>220.92642493943737</v>
      </c>
      <c r="S7" s="979">
        <f t="shared" si="3"/>
        <v>485.06604381295648</v>
      </c>
      <c r="T7" s="459">
        <f t="shared" si="0"/>
        <v>2.4305505219006385</v>
      </c>
    </row>
    <row r="8" spans="3:20" ht="13.5" customHeight="1" x14ac:dyDescent="0.25">
      <c r="C8" t="s">
        <v>99</v>
      </c>
      <c r="D8" s="972" t="s">
        <v>571</v>
      </c>
      <c r="E8" s="6">
        <f>'Lampwick R&amp;T Plots'!BR33</f>
        <v>0.22351514410596268</v>
      </c>
      <c r="F8" s="6">
        <f>'Lampwick R&amp;T Plots'!BS33</f>
        <v>0.35512120146580972</v>
      </c>
      <c r="G8" s="6"/>
      <c r="H8" s="6">
        <f>'Lampwick R&amp;T Plots'!BU33</f>
        <v>1.9747194096960874</v>
      </c>
      <c r="I8" s="6">
        <f>'Lampwick R&amp;T Plots'!BV33</f>
        <v>0.17732588253993828</v>
      </c>
      <c r="K8" t="s">
        <v>92</v>
      </c>
      <c r="L8" s="973" t="s">
        <v>570</v>
      </c>
      <c r="M8" s="978">
        <v>0.31896542467440742</v>
      </c>
      <c r="N8" s="978">
        <v>0.40045507946247266</v>
      </c>
      <c r="O8" s="978">
        <v>0.63164403823110971</v>
      </c>
      <c r="P8" s="978">
        <v>1.965588954281223</v>
      </c>
      <c r="Q8" s="979">
        <f t="shared" si="1"/>
        <v>318.96542467440742</v>
      </c>
      <c r="R8" s="979">
        <f t="shared" si="2"/>
        <v>400.45507946247267</v>
      </c>
      <c r="S8" s="979">
        <f t="shared" si="3"/>
        <v>631.64403823110968</v>
      </c>
      <c r="T8" s="459">
        <f t="shared" si="0"/>
        <v>1.965588954281223</v>
      </c>
    </row>
    <row r="9" spans="3:20" ht="13.5" customHeight="1" x14ac:dyDescent="0.25">
      <c r="C9" t="s">
        <v>92</v>
      </c>
      <c r="D9" s="966" t="s">
        <v>145</v>
      </c>
      <c r="E9">
        <f>'Silicone R&amp;T plots'!BR34</f>
        <v>0.19647566362757626</v>
      </c>
      <c r="F9">
        <f>'Silicone R&amp;T plots'!BS34</f>
        <v>0.46470834991148385</v>
      </c>
      <c r="H9">
        <f>'Silicone R&amp;T plots'!BU34</f>
        <v>2.5300783774484663</v>
      </c>
      <c r="I9">
        <f>'Silicone R&amp;T plots'!BV34</f>
        <v>0.12781894386928067</v>
      </c>
      <c r="K9" t="s">
        <v>104</v>
      </c>
      <c r="L9" s="966" t="s">
        <v>145</v>
      </c>
      <c r="M9" s="978">
        <v>9.0373701482004451E-2</v>
      </c>
      <c r="N9" s="978">
        <v>0.11089395509497846</v>
      </c>
      <c r="O9" s="978">
        <v>0.18377707245840061</v>
      </c>
      <c r="P9" s="978">
        <v>2.1725000983308629</v>
      </c>
      <c r="Q9" s="979">
        <f t="shared" si="1"/>
        <v>90.373701482004449</v>
      </c>
      <c r="R9" s="979">
        <f t="shared" si="2"/>
        <v>110.89395509497845</v>
      </c>
      <c r="S9" s="979">
        <f t="shared" si="3"/>
        <v>183.7770724584006</v>
      </c>
      <c r="T9" s="459">
        <f t="shared" si="0"/>
        <v>2.1725000983308629</v>
      </c>
    </row>
    <row r="10" spans="3:20" ht="13.5" customHeight="1" x14ac:dyDescent="0.25">
      <c r="C10" t="s">
        <v>92</v>
      </c>
      <c r="D10" s="973" t="s">
        <v>570</v>
      </c>
      <c r="E10">
        <f>'Silicone R&amp;T plots'!BR35</f>
        <v>0.35526832577275602</v>
      </c>
      <c r="F10">
        <f>'Silicone R&amp;T plots'!BS35</f>
        <v>0.61888391877886406</v>
      </c>
      <c r="H10">
        <f>'Silicone R&amp;T plots'!BU35</f>
        <v>2.1078123459552609</v>
      </c>
      <c r="I10">
        <f>'Silicone R&amp;T plots'!BV35</f>
        <v>0.2693472957616484</v>
      </c>
      <c r="K10" t="s">
        <v>104</v>
      </c>
      <c r="L10" s="973" t="s">
        <v>570</v>
      </c>
      <c r="M10" s="978">
        <v>7.7736357367827302E-2</v>
      </c>
      <c r="N10" s="978">
        <v>0.11494424563590547</v>
      </c>
      <c r="O10" s="978">
        <v>0.25131206035919906</v>
      </c>
      <c r="P10" s="978">
        <v>2.4216472462522973</v>
      </c>
      <c r="Q10" s="979">
        <f t="shared" si="1"/>
        <v>77.736357367827296</v>
      </c>
      <c r="R10" s="979">
        <f t="shared" si="2"/>
        <v>114.94424563590547</v>
      </c>
      <c r="S10" s="979">
        <f t="shared" si="3"/>
        <v>251.31206035919905</v>
      </c>
      <c r="T10" s="459">
        <f t="shared" si="0"/>
        <v>2.4216472462522973</v>
      </c>
    </row>
    <row r="11" spans="3:20" ht="13.5" customHeight="1" x14ac:dyDescent="0.25">
      <c r="C11" t="s">
        <v>92</v>
      </c>
      <c r="D11" s="972" t="s">
        <v>571</v>
      </c>
      <c r="K11" t="s">
        <v>114</v>
      </c>
      <c r="L11" s="966" t="s">
        <v>145</v>
      </c>
      <c r="M11" s="815">
        <v>0.18227122872076765</v>
      </c>
      <c r="N11" s="815">
        <v>0.22741390188403796</v>
      </c>
      <c r="O11" s="815">
        <v>0.35427645032627603</v>
      </c>
      <c r="P11" s="815">
        <v>1.9440191286522495</v>
      </c>
      <c r="Q11" s="979">
        <f t="shared" si="1"/>
        <v>182.27122872076765</v>
      </c>
      <c r="R11" s="979">
        <f t="shared" si="2"/>
        <v>227.41390188403795</v>
      </c>
      <c r="S11" s="979">
        <f t="shared" si="3"/>
        <v>354.27645032627601</v>
      </c>
      <c r="T11" s="459">
        <f t="shared" si="0"/>
        <v>1.9440191286522495</v>
      </c>
    </row>
    <row r="12" spans="3:20" ht="13.5" customHeight="1" x14ac:dyDescent="0.25">
      <c r="C12" t="s">
        <v>104</v>
      </c>
      <c r="D12" s="966" t="s">
        <v>145</v>
      </c>
      <c r="E12">
        <f>'Teflon R&amp;T plots'!BR28</f>
        <v>0.10072334651801898</v>
      </c>
      <c r="F12">
        <f>'Teflon R&amp;T plots'!BS28</f>
        <v>0.16957356386906769</v>
      </c>
      <c r="H12">
        <f>'Teflon R&amp;T plots'!BU28</f>
        <v>2.1983216957119831</v>
      </c>
      <c r="I12">
        <f>'Teflon R&amp;T plots'!BV28</f>
        <v>8.1474957829452105E-2</v>
      </c>
      <c r="K12" t="s">
        <v>114</v>
      </c>
      <c r="L12" s="973" t="s">
        <v>570</v>
      </c>
      <c r="M12" s="815">
        <v>0.35772471532974753</v>
      </c>
      <c r="N12" s="815">
        <v>0.39979510607822205</v>
      </c>
      <c r="O12" s="815">
        <v>0.49936089218291746</v>
      </c>
      <c r="P12" s="815">
        <v>1.6025058109110832</v>
      </c>
      <c r="Q12" s="979">
        <f t="shared" si="1"/>
        <v>357.72471532974754</v>
      </c>
      <c r="R12" s="979">
        <f t="shared" si="2"/>
        <v>399.79510607822203</v>
      </c>
      <c r="S12" s="979">
        <f t="shared" si="3"/>
        <v>499.36089218291744</v>
      </c>
      <c r="T12" s="459">
        <f t="shared" si="0"/>
        <v>1.6025058109110832</v>
      </c>
    </row>
    <row r="13" spans="3:20" ht="13.5" customHeight="1" x14ac:dyDescent="0.25">
      <c r="C13" t="s">
        <v>104</v>
      </c>
      <c r="D13" s="973" t="s">
        <v>570</v>
      </c>
      <c r="E13">
        <f>'Teflon R&amp;T plots'!BR29</f>
        <v>0.10459065809534994</v>
      </c>
      <c r="F13">
        <f>'Teflon R&amp;T plots'!BS29</f>
        <v>0.23211570631965311</v>
      </c>
      <c r="H13">
        <f>'Teflon R&amp;T plots'!BU29</f>
        <v>2.4420805206174716</v>
      </c>
      <c r="I13">
        <f>'Teflon R&amp;T plots'!BV29</f>
        <v>7.0208077224969093E-2</v>
      </c>
      <c r="Q13" s="446"/>
      <c r="R13" s="446"/>
    </row>
    <row r="14" spans="3:20" ht="13.5" customHeight="1" x14ac:dyDescent="0.25">
      <c r="C14" t="s">
        <v>104</v>
      </c>
      <c r="D14" s="972" t="s">
        <v>571</v>
      </c>
      <c r="Q14" s="446"/>
      <c r="R14" s="446"/>
    </row>
    <row r="15" spans="3:20" ht="13.5" customHeight="1" x14ac:dyDescent="0.25">
      <c r="C15" t="s">
        <v>108</v>
      </c>
      <c r="D15" s="966" t="s">
        <v>145</v>
      </c>
      <c r="E15">
        <f>'Kapton R&amp;T plots'!BR41</f>
        <v>5.568558427933934E-2</v>
      </c>
      <c r="F15">
        <f>'Kapton R&amp;T plots'!BS41</f>
        <v>0.10062030007959785</v>
      </c>
      <c r="H15">
        <f>'Kapton R&amp;T plots'!BU41</f>
        <v>2.1539404291699316</v>
      </c>
      <c r="I15">
        <f>'Kapton R&amp;T plots'!BV41</f>
        <v>4.1741049543029582E-2</v>
      </c>
    </row>
    <row r="16" spans="3:20" ht="13.5" customHeight="1" x14ac:dyDescent="0.25">
      <c r="C16" t="s">
        <v>108</v>
      </c>
      <c r="D16" s="973" t="s">
        <v>570</v>
      </c>
      <c r="E16">
        <f>'Kapton R&amp;T plots'!BR42</f>
        <v>0.10874987326977262</v>
      </c>
      <c r="F16">
        <f>'Kapton R&amp;T plots'!BS42</f>
        <v>0.16113218439894053</v>
      </c>
      <c r="H16">
        <f>'Kapton R&amp;T plots'!BU42</f>
        <v>1.8720541771345789</v>
      </c>
      <c r="I16">
        <f>'Kapton R&amp;T plots'!BV42</f>
        <v>8.9341243300171097E-2</v>
      </c>
    </row>
    <row r="17" spans="3:9" ht="13.5" customHeight="1" x14ac:dyDescent="0.25">
      <c r="C17" t="s">
        <v>108</v>
      </c>
      <c r="D17" s="972" t="s">
        <v>571</v>
      </c>
      <c r="E17">
        <f>'Kapton R&amp;T plots'!BR43</f>
        <v>9.5517612038381369E-2</v>
      </c>
      <c r="F17">
        <f>'Kapton R&amp;T plots'!BS43</f>
        <v>0.12419732499439015</v>
      </c>
      <c r="H17">
        <f>'Kapton R&amp;T plots'!BU43</f>
        <v>1.6693044569636455</v>
      </c>
      <c r="I17">
        <f>'Kapton R&amp;T plots'!BV43</f>
        <v>8.376624808810354E-2</v>
      </c>
    </row>
  </sheetData>
  <conditionalFormatting sqref="D3:D17 L3:L12">
    <cfRule type="cellIs" dxfId="26" priority="11" operator="equal">
      <formula>0</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AA42"/>
  <sheetViews>
    <sheetView topLeftCell="A10" zoomScaleNormal="100" workbookViewId="0">
      <selection activeCell="O1" sqref="O1"/>
    </sheetView>
  </sheetViews>
  <sheetFormatPr defaultRowHeight="15" x14ac:dyDescent="0.25"/>
  <sheetData>
    <row r="4" spans="27:27" x14ac:dyDescent="0.25">
      <c r="AA4" s="1074"/>
    </row>
    <row r="5" spans="27:27" x14ac:dyDescent="0.25">
      <c r="AA5" s="1074"/>
    </row>
    <row r="20" spans="2:18" x14ac:dyDescent="0.25">
      <c r="B20" s="1073" t="s">
        <v>598</v>
      </c>
      <c r="G20" s="1073" t="s">
        <v>599</v>
      </c>
      <c r="L20" s="1075" t="s">
        <v>600</v>
      </c>
      <c r="R20" s="1075" t="s">
        <v>601</v>
      </c>
    </row>
    <row r="23" spans="2:18" x14ac:dyDescent="0.25">
      <c r="B23" s="1073"/>
      <c r="G23" s="1073"/>
    </row>
    <row r="42" spans="2:7" x14ac:dyDescent="0.25">
      <c r="B42" s="1073" t="s">
        <v>602</v>
      </c>
      <c r="G42" s="1073" t="s">
        <v>603</v>
      </c>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CI188"/>
  <sheetViews>
    <sheetView topLeftCell="A2" zoomScale="70" zoomScaleNormal="70" workbookViewId="0">
      <pane xSplit="8" ySplit="1" topLeftCell="I22" activePane="bottomRight" state="frozen"/>
      <selection activeCell="A2" sqref="A2"/>
      <selection pane="topRight" activeCell="I2" sqref="I2"/>
      <selection pane="bottomLeft" activeCell="A3" sqref="A3"/>
      <selection pane="bottomRight" activeCell="V2" sqref="V1:AG1048576"/>
    </sheetView>
  </sheetViews>
  <sheetFormatPr defaultRowHeight="15.75" x14ac:dyDescent="0.25"/>
  <cols>
    <col min="1" max="1" width="5" style="762" customWidth="1"/>
    <col min="2" max="2" width="3.5703125" style="3" customWidth="1"/>
    <col min="3" max="3" width="9" style="750" customWidth="1"/>
    <col min="4" max="4" width="4.42578125" style="4" customWidth="1"/>
    <col min="5" max="5" width="6.85546875" style="4" customWidth="1"/>
    <col min="6" max="6" width="3.42578125" style="4" customWidth="1"/>
    <col min="7" max="7" width="5" style="4" bestFit="1" customWidth="1"/>
    <col min="8" max="8" width="39.85546875" style="750" bestFit="1" customWidth="1"/>
    <col min="9" max="9" width="6.42578125" style="3" customWidth="1"/>
    <col min="10" max="10" width="16.42578125" style="792" bestFit="1" customWidth="1"/>
    <col min="11" max="11" width="4.5703125" style="3" hidden="1" customWidth="1"/>
    <col min="12" max="13" width="3.7109375" style="3" hidden="1" customWidth="1"/>
    <col min="14" max="14" width="4.7109375" style="3" customWidth="1"/>
    <col min="15" max="15" width="7.5703125" style="6" bestFit="1" customWidth="1"/>
    <col min="16" max="16" width="4.7109375" style="6" hidden="1" customWidth="1"/>
    <col min="17" max="17" width="7.140625" style="6" hidden="1" customWidth="1"/>
    <col min="18" max="18" width="6.5703125" style="6" hidden="1" customWidth="1"/>
    <col min="19" max="19" width="7.140625" style="6" hidden="1" customWidth="1"/>
    <col min="20" max="20" width="6.85546875" style="6" hidden="1" customWidth="1"/>
    <col min="21" max="21" width="6.85546875" style="6" customWidth="1"/>
    <col min="22" max="22" width="7.140625" style="6" customWidth="1"/>
    <col min="23" max="23" width="10.28515625" style="6" bestFit="1" customWidth="1"/>
    <col min="24" max="28" width="5.28515625" style="6" customWidth="1"/>
    <col min="29" max="29" width="7.28515625" style="6" bestFit="1" customWidth="1"/>
    <col min="30" max="30" width="4.85546875" style="6" customWidth="1"/>
    <col min="31" max="31" width="6.42578125" style="6" customWidth="1"/>
    <col min="32" max="32" width="5.28515625" style="6" customWidth="1"/>
    <col min="33" max="33" width="10.85546875" style="6" bestFit="1" customWidth="1"/>
    <col min="34" max="34" width="8" style="815" bestFit="1" customWidth="1"/>
    <col min="35" max="35" width="10.28515625" style="6" bestFit="1" customWidth="1"/>
    <col min="36" max="37" width="7.140625" style="6" bestFit="1" customWidth="1"/>
    <col min="38" max="38" width="4.5703125" style="6" customWidth="1"/>
    <col min="39" max="39" width="5" style="6" customWidth="1"/>
    <col min="40" max="40" width="9" style="6" customWidth="1"/>
    <col min="41" max="41" width="5" style="6" customWidth="1"/>
    <col min="42" max="42" width="8.42578125" style="6" bestFit="1" customWidth="1"/>
    <col min="43" max="43" width="5" style="6" customWidth="1"/>
    <col min="44" max="44" width="10.28515625" style="6" bestFit="1" customWidth="1"/>
    <col min="45" max="45" width="9.5703125" style="6" bestFit="1" customWidth="1"/>
    <col min="46" max="47" width="9.7109375" style="6" customWidth="1"/>
    <col min="48" max="57" width="9.140625" style="6" customWidth="1"/>
    <col min="58" max="58" width="10.28515625" style="6" customWidth="1"/>
    <col min="59" max="61" width="9.140625" style="6" customWidth="1"/>
    <col min="62" max="62" width="15.42578125" style="6" customWidth="1"/>
    <col min="63" max="63" width="17" style="6" customWidth="1"/>
    <col min="64" max="64" width="13.28515625" style="6" bestFit="1" customWidth="1"/>
    <col min="65" max="65" width="9.85546875" style="6" bestFit="1" customWidth="1"/>
    <col min="66" max="68" width="9.85546875" style="6" customWidth="1"/>
    <col min="69" max="74" width="9.140625" style="6" customWidth="1"/>
    <col min="75" max="77" width="10.42578125" style="6" bestFit="1" customWidth="1"/>
    <col min="78" max="82" width="9.140625" style="6"/>
    <col min="83" max="16384" width="9.140625" style="3"/>
  </cols>
  <sheetData>
    <row r="1" spans="1:83" s="1" customFormat="1" ht="64.5" customHeight="1" x14ac:dyDescent="0.6">
      <c r="A1" s="763"/>
      <c r="B1" s="2098" t="s">
        <v>431</v>
      </c>
      <c r="C1" s="2099"/>
      <c r="D1" s="2099"/>
      <c r="E1" s="2099"/>
      <c r="F1" s="2099"/>
      <c r="G1" s="2099"/>
      <c r="H1" s="2099"/>
      <c r="I1" s="2099"/>
      <c r="J1" s="2099"/>
      <c r="K1" s="2099"/>
      <c r="L1" s="829"/>
      <c r="M1" s="829"/>
      <c r="N1" s="2100" t="s">
        <v>2</v>
      </c>
      <c r="O1" s="2100"/>
      <c r="P1" s="2100"/>
      <c r="Q1" s="2100"/>
      <c r="R1" s="2100"/>
      <c r="S1" s="2100"/>
      <c r="T1" s="2100"/>
      <c r="U1" s="832"/>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828"/>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25"/>
    </row>
    <row r="2" spans="1:83" s="2" customFormat="1" ht="156.75" customHeight="1" x14ac:dyDescent="0.25">
      <c r="A2" s="781" t="s">
        <v>475</v>
      </c>
      <c r="B2" s="768" t="s">
        <v>25</v>
      </c>
      <c r="C2" s="769" t="s">
        <v>1</v>
      </c>
      <c r="D2" s="769" t="s">
        <v>33</v>
      </c>
      <c r="E2" s="769" t="s">
        <v>0</v>
      </c>
      <c r="F2" s="769" t="s">
        <v>26</v>
      </c>
      <c r="G2" s="769"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484</v>
      </c>
      <c r="BN2" s="36" t="s">
        <v>585</v>
      </c>
      <c r="BO2" s="47" t="s">
        <v>584</v>
      </c>
      <c r="BP2" s="774" t="s">
        <v>91</v>
      </c>
      <c r="BQ2" s="774" t="s">
        <v>67</v>
      </c>
      <c r="BR2" s="775" t="s">
        <v>76</v>
      </c>
      <c r="BS2" s="775" t="s">
        <v>77</v>
      </c>
      <c r="BT2" s="775" t="s">
        <v>75</v>
      </c>
      <c r="BU2" s="775" t="s">
        <v>79</v>
      </c>
      <c r="BV2" s="775" t="s">
        <v>80</v>
      </c>
      <c r="BW2" s="776" t="s">
        <v>62</v>
      </c>
      <c r="BX2" s="776" t="s">
        <v>63</v>
      </c>
      <c r="BY2" s="776" t="s">
        <v>64</v>
      </c>
      <c r="BZ2" s="777" t="s">
        <v>483</v>
      </c>
      <c r="CA2" s="777" t="s">
        <v>65</v>
      </c>
      <c r="CB2" s="777" t="s">
        <v>68</v>
      </c>
      <c r="CC2" s="777" t="s">
        <v>66</v>
      </c>
      <c r="CD2" s="777" t="s">
        <v>72</v>
      </c>
      <c r="CE2" s="26"/>
    </row>
    <row r="3" spans="1:83" s="2" customFormat="1" ht="16.5" customHeight="1" x14ac:dyDescent="0.25">
      <c r="A3" s="778">
        <v>1</v>
      </c>
      <c r="B3" s="779">
        <f>'SAME1 Flight Tests 8-27-09'!A21</f>
        <v>2</v>
      </c>
      <c r="C3" s="779" t="str">
        <f>'SAME1 Flight Tests 8-27-09'!B21</f>
        <v>DBP</v>
      </c>
      <c r="D3" s="782"/>
      <c r="E3" s="779" t="str">
        <f>'SAME1 Flight Tests 8-27-09'!C21</f>
        <v>18 D</v>
      </c>
      <c r="F3" s="779">
        <f>'SAME1 Flight Tests 8-27-09'!D21</f>
        <v>6</v>
      </c>
      <c r="G3" s="779">
        <f>'SAME1 Flight Tests 8-27-09'!E21</f>
        <v>18</v>
      </c>
      <c r="H3" s="779" t="str">
        <f>'SAME1 Flight Tests 8-27-09'!F21</f>
        <v>Repeat</v>
      </c>
      <c r="I3" s="779">
        <f>'SAME1 Flight Tests 8-27-09'!G21</f>
        <v>264</v>
      </c>
      <c r="J3" s="791">
        <f>'SAME1 Flight Tests 8-27-09'!H21</f>
        <v>39346</v>
      </c>
      <c r="K3" s="779">
        <f>'SAME1 Flight Tests 8-27-09'!I21</f>
        <v>0</v>
      </c>
      <c r="L3" s="779" t="str">
        <f>'SAME1 Flight Tests 8-27-09'!J21</f>
        <v>n</v>
      </c>
      <c r="M3" s="779" t="str">
        <f>'SAME1 Flight Tests 8-27-09'!K21</f>
        <v>n</v>
      </c>
      <c r="N3" s="779">
        <f>'SAME1 Flight Tests 8-27-09'!L21</f>
        <v>8</v>
      </c>
      <c r="O3" s="804">
        <f>'SAME1 Flight Tests 8-27-09'!M21</f>
        <v>1.18</v>
      </c>
      <c r="P3" s="805">
        <f>'SAME1 Flight Tests 8-27-09'!N21</f>
        <v>60</v>
      </c>
      <c r="Q3" s="805">
        <f>'SAME1 Flight Tests 8-27-09'!O21</f>
        <v>40</v>
      </c>
      <c r="R3" s="805">
        <f>'SAME1 Flight Tests 8-27-09'!P21</f>
        <v>40</v>
      </c>
      <c r="S3" s="806"/>
      <c r="T3" s="806"/>
      <c r="U3" s="805">
        <f>'SAME1 Flight Tests 8-27-09'!Q21</f>
        <v>49.666666666666664</v>
      </c>
      <c r="V3" s="806"/>
      <c r="W3" s="806"/>
      <c r="X3" s="806"/>
      <c r="Y3" s="806"/>
      <c r="Z3" s="806"/>
      <c r="AA3" s="805" t="str">
        <f>'SAME1 Flight Tests 8-27-09'!R21</f>
        <v>y</v>
      </c>
      <c r="AB3" s="805" t="str">
        <f>'SAME1 Flight Tests 8-27-09'!S21</f>
        <v>y</v>
      </c>
      <c r="AC3" s="805">
        <f>'SAME1 Flight Tests 8-27-09'!T21</f>
        <v>1</v>
      </c>
      <c r="AD3" s="806"/>
      <c r="AE3" s="805">
        <f>'SAME1 Flight Tests 8-27-09'!U21</f>
        <v>10</v>
      </c>
      <c r="AF3" s="806"/>
      <c r="AG3" s="816">
        <f>'SAME1 Flight Tests 8-27-09'!V21</f>
        <v>0.13253466028642899</v>
      </c>
      <c r="AH3" s="818">
        <f>'SAME1 Flight Tests 8-27-09'!W21</f>
        <v>0.37471482477991147</v>
      </c>
      <c r="AI3" s="806"/>
      <c r="AJ3" s="806"/>
      <c r="AK3" s="806"/>
      <c r="AL3" s="806"/>
      <c r="AM3" s="806"/>
      <c r="AN3" s="806"/>
      <c r="AO3" s="806"/>
      <c r="AP3" s="806"/>
      <c r="AQ3" s="806"/>
      <c r="AR3" s="806"/>
      <c r="AS3" s="806"/>
      <c r="AT3" s="806"/>
      <c r="AU3" s="805" t="str">
        <f>'SAME1 Flight Tests 8-27-09'!X21</f>
        <v>n/a</v>
      </c>
      <c r="AV3" s="820">
        <f>'SAME1 Flight Tests 8-27-09'!Y21</f>
        <v>3.2196505000000002</v>
      </c>
      <c r="AW3" s="820">
        <f>'SAME1 Flight Tests 8-27-09'!Z21</f>
        <v>6.2411950000000003</v>
      </c>
      <c r="AX3" s="820">
        <f>'SAME1 Flight Tests 8-27-09'!AA21</f>
        <v>-7.0190399999999994E-4</v>
      </c>
      <c r="AY3" s="822"/>
      <c r="AZ3" s="822"/>
      <c r="BA3" s="820">
        <f>'SAME1 Flight Tests 8-27-09'!AC21</f>
        <v>4.8455355000000004</v>
      </c>
      <c r="BB3" s="822"/>
      <c r="BC3" s="822"/>
      <c r="BD3" s="820">
        <f>'SAME1 Flight Tests 8-27-09'!AB21</f>
        <v>5.0585329999999988</v>
      </c>
      <c r="BE3" s="820">
        <f>'SAME1 Flight Tests 8-27-09'!AD21</f>
        <v>4.6774439999999995</v>
      </c>
      <c r="BF3" s="826">
        <f>'SAME1 Flight Tests 8-27-09'!AE21</f>
        <v>6168</v>
      </c>
      <c r="BG3" s="806"/>
      <c r="BH3" s="806"/>
      <c r="BI3" s="805">
        <f>'SAME1 Flight Tests 8-27-09'!AF21</f>
        <v>1.7444999999999999</v>
      </c>
      <c r="BJ3" s="805">
        <f>'SAME1 Flight Tests 8-27-09'!AG21</f>
        <v>36.6584</v>
      </c>
      <c r="BK3" s="805">
        <f>'SAME1 Flight Tests 8-27-09'!AH21</f>
        <v>0.38108899999999934</v>
      </c>
      <c r="BL3" s="805">
        <f>'SAME1 Flight Tests 8-27-09'!AK21</f>
        <v>0</v>
      </c>
      <c r="BM3" s="805">
        <f>'SAME1 Flight Tests 8-27-09'!AL21</f>
        <v>0</v>
      </c>
      <c r="BN3" s="806"/>
      <c r="BO3" s="805"/>
      <c r="BP3" s="806"/>
      <c r="BQ3" s="805">
        <f>'SAME1 Flight Tests 8-27-09'!AM21</f>
        <v>0</v>
      </c>
      <c r="BR3" s="816">
        <f>'SAME1 Flight Tests 8-27-09'!AP21</f>
        <v>0</v>
      </c>
      <c r="BS3" s="816">
        <f>'SAME1 Flight Tests 8-27-09'!AQ21</f>
        <v>0</v>
      </c>
      <c r="BT3" s="816"/>
      <c r="BU3" s="816">
        <f>'SAME1 Flight Tests 8-27-09'!AS21</f>
        <v>0</v>
      </c>
      <c r="BV3" s="816">
        <f>'SAME1 Flight Tests 8-27-09'!AT21</f>
        <v>0</v>
      </c>
      <c r="BW3" s="807">
        <f>'SAME1 Flight Tests 8-27-09'!BB21</f>
        <v>64872.066140425144</v>
      </c>
      <c r="BX3" s="807">
        <f>'SAME1 Flight Tests 8-27-09'!BC21</f>
        <v>63801.674442937045</v>
      </c>
      <c r="BY3" s="807">
        <f>'SAME1 Flight Tests 8-27-09'!BD21</f>
        <v>60736.258776408933</v>
      </c>
      <c r="BZ3" s="806"/>
      <c r="CA3" s="805">
        <f>'SAME1 Flight Tests 8-27-09'!BG21</f>
        <v>0</v>
      </c>
      <c r="CB3" s="805">
        <f>'SAME1 Flight Tests 8-27-09'!BF21</f>
        <v>0</v>
      </c>
      <c r="CC3" s="783"/>
      <c r="CD3" s="805">
        <f>'SAME1 Flight Tests 8-27-09'!BE21</f>
        <v>0</v>
      </c>
      <c r="CE3" s="26"/>
    </row>
    <row r="4" spans="1:83" s="2" customFormat="1" ht="16.5" customHeight="1" x14ac:dyDescent="0.25">
      <c r="A4" s="778">
        <v>1</v>
      </c>
      <c r="B4" s="779">
        <f>'SAME1 Flight Tests 8-27-09'!A22</f>
        <v>2</v>
      </c>
      <c r="C4" s="779" t="str">
        <f>'SAME1 Flight Tests 8-27-09'!B22</f>
        <v>DBP</v>
      </c>
      <c r="D4" s="782"/>
      <c r="E4" s="779" t="str">
        <f>'SAME1 Flight Tests 8-27-09'!C22</f>
        <v>19 D</v>
      </c>
      <c r="F4" s="779">
        <f>'SAME1 Flight Tests 8-27-09'!D22</f>
        <v>6</v>
      </c>
      <c r="G4" s="779">
        <f>'SAME1 Flight Tests 8-27-09'!E22</f>
        <v>19</v>
      </c>
      <c r="H4" s="779" t="str">
        <f>'SAME1 Flight Tests 8-27-09'!F22</f>
        <v>Repeat</v>
      </c>
      <c r="I4" s="779">
        <f>'SAME1 Flight Tests 8-27-09'!G22</f>
        <v>264</v>
      </c>
      <c r="J4" s="791">
        <f>'SAME1 Flight Tests 8-27-09'!H22</f>
        <v>39346</v>
      </c>
      <c r="K4" s="779">
        <f>'SAME1 Flight Tests 8-27-09'!I22</f>
        <v>0</v>
      </c>
      <c r="L4" s="779" t="str">
        <f>'SAME1 Flight Tests 8-27-09'!J22</f>
        <v>n</v>
      </c>
      <c r="M4" s="779" t="str">
        <f>'SAME1 Flight Tests 8-27-09'!K22</f>
        <v>n</v>
      </c>
      <c r="N4" s="779">
        <f>'SAME1 Flight Tests 8-27-09'!L22</f>
        <v>8</v>
      </c>
      <c r="O4" s="804">
        <f>'SAME1 Flight Tests 8-27-09'!M22</f>
        <v>1.18</v>
      </c>
      <c r="P4" s="805">
        <f>'SAME1 Flight Tests 8-27-09'!N22</f>
        <v>60</v>
      </c>
      <c r="Q4" s="805">
        <f>'SAME1 Flight Tests 8-27-09'!O22</f>
        <v>60</v>
      </c>
      <c r="R4" s="805">
        <f>'SAME1 Flight Tests 8-27-09'!P22</f>
        <v>20</v>
      </c>
      <c r="S4" s="806"/>
      <c r="T4" s="806"/>
      <c r="U4" s="805">
        <f>'SAME1 Flight Tests 8-27-09'!Q22</f>
        <v>94</v>
      </c>
      <c r="V4" s="806"/>
      <c r="W4" s="806"/>
      <c r="X4" s="806"/>
      <c r="Y4" s="806"/>
      <c r="Z4" s="806"/>
      <c r="AA4" s="805" t="str">
        <f>'SAME1 Flight Tests 8-27-09'!R22</f>
        <v>y</v>
      </c>
      <c r="AB4" s="805" t="str">
        <f>'SAME1 Flight Tests 8-27-09'!S22</f>
        <v>y</v>
      </c>
      <c r="AC4" s="805">
        <f>'SAME1 Flight Tests 8-27-09'!T22</f>
        <v>1</v>
      </c>
      <c r="AD4" s="806"/>
      <c r="AE4" s="805">
        <f>'SAME1 Flight Tests 8-27-09'!U22</f>
        <v>10</v>
      </c>
      <c r="AF4" s="806"/>
      <c r="AG4" s="816">
        <f>'SAME1 Flight Tests 8-27-09'!V22</f>
        <v>0.13253466028642899</v>
      </c>
      <c r="AH4" s="818">
        <f>'SAME1 Flight Tests 8-27-09'!W22</f>
        <v>0.37581528055883112</v>
      </c>
      <c r="AI4" s="806"/>
      <c r="AJ4" s="806"/>
      <c r="AK4" s="806"/>
      <c r="AL4" s="806"/>
      <c r="AM4" s="806"/>
      <c r="AN4" s="806"/>
      <c r="AO4" s="806"/>
      <c r="AP4" s="806"/>
      <c r="AQ4" s="806"/>
      <c r="AR4" s="806"/>
      <c r="AS4" s="806"/>
      <c r="AT4" s="806"/>
      <c r="AU4" s="805" t="str">
        <f>'SAME1 Flight Tests 8-27-09'!X22</f>
        <v>n/a</v>
      </c>
      <c r="AV4" s="820">
        <f>'SAME1 Flight Tests 8-27-09'!Y22</f>
        <v>3.1876514999999999</v>
      </c>
      <c r="AW4" s="820">
        <f>'SAME1 Flight Tests 8-27-09'!Z22</f>
        <v>6.2453004999999999</v>
      </c>
      <c r="AX4" s="820">
        <f>'SAME1 Flight Tests 8-27-09'!AA22</f>
        <v>-7.3242174999999974E-4</v>
      </c>
      <c r="AY4" s="822"/>
      <c r="AZ4" s="822"/>
      <c r="BA4" s="820">
        <f>'SAME1 Flight Tests 8-27-09'!AC22</f>
        <v>4.8596029999999999</v>
      </c>
      <c r="BB4" s="822"/>
      <c r="BC4" s="822"/>
      <c r="BD4" s="820">
        <f>'SAME1 Flight Tests 8-27-09'!AB22</f>
        <v>5.0035859999999994</v>
      </c>
      <c r="BE4" s="820">
        <f>'SAME1 Flight Tests 8-27-09'!AD22</f>
        <v>4.6701670000000011</v>
      </c>
      <c r="BF4" s="826">
        <f>'SAME1 Flight Tests 8-27-09'!AE22</f>
        <v>2106.5</v>
      </c>
      <c r="BG4" s="806"/>
      <c r="BH4" s="806"/>
      <c r="BI4" s="805">
        <f>'SAME1 Flight Tests 8-27-09'!AF22</f>
        <v>0.40955000000000003</v>
      </c>
      <c r="BJ4" s="805">
        <f>'SAME1 Flight Tests 8-27-09'!AG22</f>
        <v>40.71575</v>
      </c>
      <c r="BK4" s="805">
        <f>'SAME1 Flight Tests 8-27-09'!AH22</f>
        <v>0.33341899999999836</v>
      </c>
      <c r="BL4" s="805">
        <f>'SAME1 Flight Tests 8-27-09'!AK22</f>
        <v>0</v>
      </c>
      <c r="BM4" s="805">
        <f>'SAME1 Flight Tests 8-27-09'!AL22</f>
        <v>0</v>
      </c>
      <c r="BN4" s="806"/>
      <c r="BO4" s="805"/>
      <c r="BP4" s="806"/>
      <c r="BQ4" s="805">
        <f>'SAME1 Flight Tests 8-27-09'!AM22</f>
        <v>0</v>
      </c>
      <c r="BR4" s="816">
        <f>'SAME1 Flight Tests 8-27-09'!AP22</f>
        <v>0</v>
      </c>
      <c r="BS4" s="816">
        <f>'SAME1 Flight Tests 8-27-09'!AQ22</f>
        <v>0</v>
      </c>
      <c r="BT4" s="816"/>
      <c r="BU4" s="816">
        <f>'SAME1 Flight Tests 8-27-09'!AS22</f>
        <v>0</v>
      </c>
      <c r="BV4" s="816">
        <f>'SAME1 Flight Tests 8-27-09'!AT22</f>
        <v>0</v>
      </c>
      <c r="BW4" s="807">
        <f>'SAME1 Flight Tests 8-27-09'!BB22</f>
        <v>22026.050228605112</v>
      </c>
      <c r="BX4" s="807">
        <f>'SAME1 Flight Tests 8-27-09'!BC22</f>
        <v>21660.489250855648</v>
      </c>
      <c r="BY4" s="807">
        <f>'SAME1 Flight Tests 8-27-09'!BD22</f>
        <v>20678.139486887289</v>
      </c>
      <c r="BZ4" s="806"/>
      <c r="CA4" s="805">
        <f>'SAME1 Flight Tests 8-27-09'!BG22</f>
        <v>0</v>
      </c>
      <c r="CB4" s="805">
        <f>'SAME1 Flight Tests 8-27-09'!BF22</f>
        <v>0</v>
      </c>
      <c r="CC4" s="783"/>
      <c r="CD4" s="805">
        <f>'SAME1 Flight Tests 8-27-09'!BE22</f>
        <v>0</v>
      </c>
      <c r="CE4" s="26"/>
    </row>
    <row r="5" spans="1:83" s="2" customFormat="1" ht="16.5" customHeight="1" x14ac:dyDescent="0.25">
      <c r="A5" s="778">
        <v>1</v>
      </c>
      <c r="B5" s="779">
        <f>'SAME1 Flight Tests 8-27-09'!A25</f>
        <v>2</v>
      </c>
      <c r="C5" s="779" t="str">
        <f>'SAME1 Flight Tests 8-27-09'!B25</f>
        <v>DBP</v>
      </c>
      <c r="D5" s="782"/>
      <c r="E5" s="779" t="str">
        <f>'SAME1 Flight Tests 8-27-09'!C25</f>
        <v>22 D</v>
      </c>
      <c r="F5" s="779">
        <f>'SAME1 Flight Tests 8-27-09'!D25</f>
        <v>6</v>
      </c>
      <c r="G5" s="779">
        <f>'SAME1 Flight Tests 8-27-09'!E25</f>
        <v>22</v>
      </c>
      <c r="H5" s="779" t="str">
        <f>'SAME1 Flight Tests 8-27-09'!F25</f>
        <v>Repeat</v>
      </c>
      <c r="I5" s="779">
        <f>'SAME1 Flight Tests 8-27-09'!G25</f>
        <v>264</v>
      </c>
      <c r="J5" s="791">
        <f>'SAME1 Flight Tests 8-27-09'!H25</f>
        <v>39346</v>
      </c>
      <c r="K5" s="779">
        <f>'SAME1 Flight Tests 8-27-09'!I25</f>
        <v>0</v>
      </c>
      <c r="L5" s="779" t="str">
        <f>'SAME1 Flight Tests 8-27-09'!J25</f>
        <v>n</v>
      </c>
      <c r="M5" s="779" t="str">
        <f>'SAME1 Flight Tests 8-27-09'!K25</f>
        <v>n</v>
      </c>
      <c r="N5" s="779">
        <f>'SAME1 Flight Tests 8-27-09'!L25</f>
        <v>8</v>
      </c>
      <c r="O5" s="804">
        <f>'SAME1 Flight Tests 8-27-09'!M25</f>
        <v>1.18</v>
      </c>
      <c r="P5" s="805">
        <f>'SAME1 Flight Tests 8-27-09'!N25</f>
        <v>60</v>
      </c>
      <c r="Q5" s="805">
        <f>'SAME1 Flight Tests 8-27-09'!O25</f>
        <v>40</v>
      </c>
      <c r="R5" s="805">
        <f>'SAME1 Flight Tests 8-27-09'!P25</f>
        <v>40</v>
      </c>
      <c r="S5" s="806"/>
      <c r="T5" s="806"/>
      <c r="U5" s="805">
        <f>'SAME1 Flight Tests 8-27-09'!Q25</f>
        <v>41</v>
      </c>
      <c r="V5" s="806"/>
      <c r="W5" s="806"/>
      <c r="X5" s="806"/>
      <c r="Y5" s="806"/>
      <c r="Z5" s="806"/>
      <c r="AA5" s="805" t="str">
        <f>'SAME1 Flight Tests 8-27-09'!R25</f>
        <v>y</v>
      </c>
      <c r="AB5" s="805" t="str">
        <f>'SAME1 Flight Tests 8-27-09'!S25</f>
        <v>y</v>
      </c>
      <c r="AC5" s="805">
        <f>'SAME1 Flight Tests 8-27-09'!T25</f>
        <v>1</v>
      </c>
      <c r="AD5" s="806"/>
      <c r="AE5" s="805">
        <f>'SAME1 Flight Tests 8-27-09'!U25</f>
        <v>10</v>
      </c>
      <c r="AF5" s="806"/>
      <c r="AG5" s="816">
        <f>'SAME1 Flight Tests 8-27-09'!V25</f>
        <v>0.13253466028642899</v>
      </c>
      <c r="AH5" s="818">
        <f>'SAME1 Flight Tests 8-27-09'!W25</f>
        <v>0.37712100478024319</v>
      </c>
      <c r="AI5" s="806"/>
      <c r="AJ5" s="806"/>
      <c r="AK5" s="806"/>
      <c r="AL5" s="806"/>
      <c r="AM5" s="806"/>
      <c r="AN5" s="806"/>
      <c r="AO5" s="806"/>
      <c r="AP5" s="806"/>
      <c r="AQ5" s="806"/>
      <c r="AR5" s="806"/>
      <c r="AS5" s="806"/>
      <c r="AT5" s="806"/>
      <c r="AU5" s="805">
        <f>'SAME1 Flight Tests 8-27-09'!X25</f>
        <v>14.56</v>
      </c>
      <c r="AV5" s="820">
        <f>'SAME1 Flight Tests 8-27-09'!Y25</f>
        <v>3.2622525000000002</v>
      </c>
      <c r="AW5" s="820">
        <f>'SAME1 Flight Tests 8-27-09'!Z25</f>
        <v>6.2579045000000004</v>
      </c>
      <c r="AX5" s="820">
        <f>'SAME1 Flight Tests 8-27-09'!AA25</f>
        <v>-6.8664534999999995E-4</v>
      </c>
      <c r="AY5" s="822"/>
      <c r="AZ5" s="822"/>
      <c r="BA5" s="820">
        <f>'SAME1 Flight Tests 8-27-09'!AC25</f>
        <v>4.8670552631578943</v>
      </c>
      <c r="BB5" s="822"/>
      <c r="BC5" s="822"/>
      <c r="BD5" s="820">
        <f>'SAME1 Flight Tests 8-27-09'!AB25</f>
        <v>4.9152214999999995</v>
      </c>
      <c r="BE5" s="820">
        <f>'SAME1 Flight Tests 8-27-09'!AD25</f>
        <v>4.6375326315789467</v>
      </c>
      <c r="BF5" s="826">
        <f>'SAME1 Flight Tests 8-27-09'!AE25</f>
        <v>1106</v>
      </c>
      <c r="BG5" s="806"/>
      <c r="BH5" s="806"/>
      <c r="BI5" s="805">
        <f>'SAME1 Flight Tests 8-27-09'!AF25</f>
        <v>5.4550000000000022E-2</v>
      </c>
      <c r="BJ5" s="805">
        <f>'SAME1 Flight Tests 8-27-09'!AG25</f>
        <v>29.296949999999999</v>
      </c>
      <c r="BK5" s="805">
        <f>'SAME1 Flight Tests 8-27-09'!AH25</f>
        <v>0.27768886842105278</v>
      </c>
      <c r="BL5" s="805">
        <f>'SAME1 Flight Tests 8-27-09'!AK25</f>
        <v>0</v>
      </c>
      <c r="BM5" s="805">
        <f>'SAME1 Flight Tests 8-27-09'!AL25</f>
        <v>0</v>
      </c>
      <c r="BN5" s="806"/>
      <c r="BO5" s="805"/>
      <c r="BP5" s="806"/>
      <c r="BQ5" s="805">
        <f>'SAME1 Flight Tests 8-27-09'!AM25</f>
        <v>0</v>
      </c>
      <c r="BR5" s="816">
        <f>'SAME1 Flight Tests 8-27-09'!AP25</f>
        <v>0</v>
      </c>
      <c r="BS5" s="816">
        <f>'SAME1 Flight Tests 8-27-09'!AQ25</f>
        <v>0</v>
      </c>
      <c r="BT5" s="816"/>
      <c r="BU5" s="816">
        <f>'SAME1 Flight Tests 8-27-09'!AS25</f>
        <v>0</v>
      </c>
      <c r="BV5" s="816">
        <f>'SAME1 Flight Tests 8-27-09'!AT25</f>
        <v>0</v>
      </c>
      <c r="BW5" s="807">
        <f>'SAME1 Flight Tests 8-27-09'!BB25</f>
        <v>11547.892971486468</v>
      </c>
      <c r="BX5" s="807">
        <f>'SAME1 Flight Tests 8-27-09'!BC25</f>
        <v>11355.958273460878</v>
      </c>
      <c r="BY5" s="807">
        <f>'SAME1 Flight Tests 8-27-09'!BD25</f>
        <v>10848.53300180244</v>
      </c>
      <c r="BZ5" s="806"/>
      <c r="CA5" s="805">
        <f>'SAME1 Flight Tests 8-27-09'!BG25</f>
        <v>0</v>
      </c>
      <c r="CB5" s="805">
        <f>'SAME1 Flight Tests 8-27-09'!BF25</f>
        <v>0</v>
      </c>
      <c r="CC5" s="783"/>
      <c r="CD5" s="805">
        <f>'SAME1 Flight Tests 8-27-09'!BE25</f>
        <v>0</v>
      </c>
      <c r="CE5" s="26"/>
    </row>
    <row r="6" spans="1:83" s="2" customFormat="1" ht="16.5" customHeight="1" x14ac:dyDescent="0.25">
      <c r="A6" s="778">
        <v>1</v>
      </c>
      <c r="B6" s="779">
        <f>'SAME1 Flight Tests 8-27-09'!A44</f>
        <v>5</v>
      </c>
      <c r="C6" s="779" t="str">
        <f>'SAME1 Flight Tests 8-27-09'!B44</f>
        <v>DBP</v>
      </c>
      <c r="D6" s="782"/>
      <c r="E6" s="779" t="str">
        <f>'SAME1 Flight Tests 8-27-09'!C44</f>
        <v>36 D</v>
      </c>
      <c r="F6" s="779">
        <f>'SAME1 Flight Tests 8-27-09'!D44</f>
        <v>6</v>
      </c>
      <c r="G6" s="779">
        <f>'SAME1 Flight Tests 8-27-09'!E44</f>
        <v>36</v>
      </c>
      <c r="H6" s="779" t="str">
        <f>'SAME1 Flight Tests 8-27-09'!F44</f>
        <v>baseline</v>
      </c>
      <c r="I6" s="779">
        <f>'SAME1 Flight Tests 8-27-09'!G44</f>
        <v>276</v>
      </c>
      <c r="J6" s="791">
        <f>'SAME1 Flight Tests 8-27-09'!H44</f>
        <v>39358</v>
      </c>
      <c r="K6" s="779">
        <f>'SAME1 Flight Tests 8-27-09'!I44</f>
        <v>0</v>
      </c>
      <c r="L6" s="779" t="str">
        <f>'SAME1 Flight Tests 8-27-09'!J44</f>
        <v>n</v>
      </c>
      <c r="M6" s="779" t="str">
        <f>'SAME1 Flight Tests 8-27-09'!K44</f>
        <v>n</v>
      </c>
      <c r="N6" s="779">
        <f>'SAME1 Flight Tests 8-27-09'!L44</f>
        <v>8</v>
      </c>
      <c r="O6" s="804">
        <f>'SAME1 Flight Tests 8-27-09'!M44</f>
        <v>1.18</v>
      </c>
      <c r="P6" s="805">
        <f>'SAME1 Flight Tests 8-27-09'!N44</f>
        <v>60</v>
      </c>
      <c r="Q6" s="805">
        <f>'SAME1 Flight Tests 8-27-09'!O44</f>
        <v>11</v>
      </c>
      <c r="R6" s="805">
        <f>'SAME1 Flight Tests 8-27-09'!P44</f>
        <v>8</v>
      </c>
      <c r="S6" s="806"/>
      <c r="T6" s="806"/>
      <c r="U6" s="805">
        <f>'SAME1 Flight Tests 8-27-09'!Q44</f>
        <v>50</v>
      </c>
      <c r="V6" s="806"/>
      <c r="W6" s="806"/>
      <c r="X6" s="806"/>
      <c r="Y6" s="806"/>
      <c r="Z6" s="806"/>
      <c r="AA6" s="805" t="str">
        <f>'SAME1 Flight Tests 8-27-09'!R44</f>
        <v>y</v>
      </c>
      <c r="AB6" s="805" t="str">
        <f>'SAME1 Flight Tests 8-27-09'!S44</f>
        <v>y</v>
      </c>
      <c r="AC6" s="805">
        <f>'SAME1 Flight Tests 8-27-09'!T44</f>
        <v>1</v>
      </c>
      <c r="AD6" s="806"/>
      <c r="AE6" s="805">
        <f>'SAME1 Flight Tests 8-27-09'!U44</f>
        <v>10</v>
      </c>
      <c r="AF6" s="806"/>
      <c r="AG6" s="816">
        <f>'SAME1 Flight Tests 8-27-09'!V44</f>
        <v>0.13253466028642899</v>
      </c>
      <c r="AH6" s="818">
        <f>'SAME1 Flight Tests 8-27-09'!W44</f>
        <v>0.37034409823253078</v>
      </c>
      <c r="AI6" s="806"/>
      <c r="AJ6" s="806"/>
      <c r="AK6" s="806"/>
      <c r="AL6" s="806"/>
      <c r="AM6" s="806"/>
      <c r="AN6" s="806"/>
      <c r="AO6" s="806"/>
      <c r="AP6" s="806"/>
      <c r="AQ6" s="806"/>
      <c r="AR6" s="806"/>
      <c r="AS6" s="806"/>
      <c r="AT6" s="806"/>
      <c r="AU6" s="805" t="str">
        <f>'SAME1 Flight Tests 8-27-09'!X44</f>
        <v>n/a</v>
      </c>
      <c r="AV6" s="820">
        <f>'SAME1 Flight Tests 8-27-09'!Y44</f>
        <v>3.0152894999999997</v>
      </c>
      <c r="AW6" s="820">
        <f>'SAME1 Flight Tests 8-27-09'!Z44</f>
        <v>6.243179500000001</v>
      </c>
      <c r="AX6" s="820">
        <f>'SAME1 Flight Tests 8-27-09'!AA44</f>
        <v>-6.7138659999999993E-4</v>
      </c>
      <c r="AY6" s="822"/>
      <c r="AZ6" s="822"/>
      <c r="BA6" s="820">
        <f>'SAME1 Flight Tests 8-27-09'!AC44</f>
        <v>4.8207255</v>
      </c>
      <c r="BB6" s="822"/>
      <c r="BC6" s="822"/>
      <c r="BD6" s="820">
        <f>'SAME1 Flight Tests 8-27-09'!AB44</f>
        <v>5.4151310000000006</v>
      </c>
      <c r="BE6" s="820">
        <f>'SAME1 Flight Tests 8-27-09'!AD44</f>
        <v>4.6674955000000011</v>
      </c>
      <c r="BF6" s="826">
        <f>'SAME1 Flight Tests 8-27-09'!AE44</f>
        <v>10465</v>
      </c>
      <c r="BG6" s="806"/>
      <c r="BH6" s="806"/>
      <c r="BI6" s="805">
        <f>'SAME1 Flight Tests 8-27-09'!AF44</f>
        <v>1.8262499999999999</v>
      </c>
      <c r="BJ6" s="805">
        <f>'SAME1 Flight Tests 8-27-09'!AG44</f>
        <v>84.914100000000005</v>
      </c>
      <c r="BK6" s="805">
        <f>'SAME1 Flight Tests 8-27-09'!AH44</f>
        <v>0.74763549999999945</v>
      </c>
      <c r="BL6" s="805">
        <f>'SAME1 Flight Tests 8-27-09'!AK44</f>
        <v>0</v>
      </c>
      <c r="BM6" s="805">
        <f>'SAME1 Flight Tests 8-27-09'!AL44</f>
        <v>0</v>
      </c>
      <c r="BN6" s="806"/>
      <c r="BO6" s="805"/>
      <c r="BP6" s="806"/>
      <c r="BQ6" s="805">
        <f>'SAME1 Flight Tests 8-27-09'!AM44</f>
        <v>0</v>
      </c>
      <c r="BR6" s="816">
        <f>'SAME1 Flight Tests 8-27-09'!AP44</f>
        <v>0</v>
      </c>
      <c r="BS6" s="816">
        <f>'SAME1 Flight Tests 8-27-09'!AQ44</f>
        <v>0</v>
      </c>
      <c r="BT6" s="816"/>
      <c r="BU6" s="816">
        <f>'SAME1 Flight Tests 8-27-09'!AS44</f>
        <v>0</v>
      </c>
      <c r="BV6" s="816">
        <f>'SAME1 Flight Tests 8-27-09'!AT44</f>
        <v>0</v>
      </c>
      <c r="BW6" s="807">
        <f>'SAME1 Flight Tests 8-27-09'!BB44</f>
        <v>110744.43785708268</v>
      </c>
      <c r="BX6" s="807">
        <f>'SAME1 Flight Tests 8-27-09'!BC44</f>
        <v>108928.34688525826</v>
      </c>
      <c r="BY6" s="807">
        <f>'SAME1 Flight Tests 8-27-09'!BD44</f>
        <v>103388.08501403824</v>
      </c>
      <c r="BZ6" s="806"/>
      <c r="CA6" s="805">
        <f>'SAME1 Flight Tests 8-27-09'!BG44</f>
        <v>0</v>
      </c>
      <c r="CB6" s="805">
        <f>'SAME1 Flight Tests 8-27-09'!BF44</f>
        <v>0</v>
      </c>
      <c r="CC6" s="783"/>
      <c r="CD6" s="805">
        <f>'SAME1 Flight Tests 8-27-09'!BE44</f>
        <v>0</v>
      </c>
      <c r="CE6" s="26"/>
    </row>
    <row r="7" spans="1:83" s="2" customFormat="1" ht="16.5" customHeight="1" x14ac:dyDescent="0.25">
      <c r="A7" s="778">
        <v>1</v>
      </c>
      <c r="B7" s="779">
        <f>'SAME1 Flight Tests 8-27-09'!A45</f>
        <v>5</v>
      </c>
      <c r="C7" s="779" t="str">
        <f>'SAME1 Flight Tests 8-27-09'!B45</f>
        <v>DBP</v>
      </c>
      <c r="D7" s="782"/>
      <c r="E7" s="779" t="str">
        <f>'SAME1 Flight Tests 8-27-09'!C45</f>
        <v>36 D a</v>
      </c>
      <c r="F7" s="779">
        <f>'SAME1 Flight Tests 8-27-09'!D45</f>
        <v>6</v>
      </c>
      <c r="G7" s="779" t="str">
        <f>'SAME1 Flight Tests 8-27-09'!E45</f>
        <v>36a</v>
      </c>
      <c r="H7" s="779" t="str">
        <f>'SAME1 Flight Tests 8-27-09'!F45</f>
        <v xml:space="preserve">     Aging</v>
      </c>
      <c r="I7" s="779">
        <f>'SAME1 Flight Tests 8-27-09'!G45</f>
        <v>0</v>
      </c>
      <c r="J7" s="791">
        <f>'SAME1 Flight Tests 8-27-09'!H45</f>
        <v>0</v>
      </c>
      <c r="K7" s="779">
        <f>'SAME1 Flight Tests 8-27-09'!I45</f>
        <v>0</v>
      </c>
      <c r="L7" s="779" t="str">
        <f>'SAME1 Flight Tests 8-27-09'!J45</f>
        <v>n</v>
      </c>
      <c r="M7" s="779" t="str">
        <f>'SAME1 Flight Tests 8-27-09'!K45</f>
        <v>n</v>
      </c>
      <c r="N7" s="779">
        <f>'SAME1 Flight Tests 8-27-09'!L45</f>
        <v>8</v>
      </c>
      <c r="O7" s="804">
        <f>'SAME1 Flight Tests 8-27-09'!M45</f>
        <v>1.18</v>
      </c>
      <c r="P7" s="805">
        <f>'SAME1 Flight Tests 8-27-09'!N45</f>
        <v>0</v>
      </c>
      <c r="Q7" s="805">
        <f>'SAME1 Flight Tests 8-27-09'!O45</f>
        <v>720</v>
      </c>
      <c r="R7" s="805">
        <f>'SAME1 Flight Tests 8-27-09'!P45</f>
        <v>8</v>
      </c>
      <c r="S7" s="806"/>
      <c r="T7" s="806"/>
      <c r="U7" s="805">
        <f>'SAME1 Flight Tests 8-27-09'!Q45</f>
        <v>869</v>
      </c>
      <c r="V7" s="806"/>
      <c r="W7" s="806"/>
      <c r="X7" s="806"/>
      <c r="Y7" s="806"/>
      <c r="Z7" s="806"/>
      <c r="AA7" s="805" t="str">
        <f>'SAME1 Flight Tests 8-27-09'!R45</f>
        <v>y</v>
      </c>
      <c r="AB7" s="805" t="str">
        <f>'SAME1 Flight Tests 8-27-09'!S45</f>
        <v>y</v>
      </c>
      <c r="AC7" s="805">
        <f>'SAME1 Flight Tests 8-27-09'!T45</f>
        <v>1</v>
      </c>
      <c r="AD7" s="806"/>
      <c r="AE7" s="805">
        <f>'SAME1 Flight Tests 8-27-09'!U45</f>
        <v>10</v>
      </c>
      <c r="AF7" s="806"/>
      <c r="AG7" s="816">
        <f>'SAME1 Flight Tests 8-27-09'!V45</f>
        <v>0.13253466028642899</v>
      </c>
      <c r="AH7" s="818">
        <f>'SAME1 Flight Tests 8-27-09'!W45</f>
        <v>0.37495251580705413</v>
      </c>
      <c r="AI7" s="806"/>
      <c r="AJ7" s="806"/>
      <c r="AK7" s="806"/>
      <c r="AL7" s="806"/>
      <c r="AM7" s="806"/>
      <c r="AN7" s="806"/>
      <c r="AO7" s="806"/>
      <c r="AP7" s="806"/>
      <c r="AQ7" s="806"/>
      <c r="AR7" s="806"/>
      <c r="AS7" s="806"/>
      <c r="AT7" s="806"/>
      <c r="AU7" s="805" t="str">
        <f>'SAME1 Flight Tests 8-27-09'!X45</f>
        <v>n/a</v>
      </c>
      <c r="AV7" s="820">
        <f>'SAME1 Flight Tests 8-27-09'!Y45</f>
        <v>3.0097505</v>
      </c>
      <c r="AW7" s="820">
        <f>'SAME1 Flight Tests 8-27-09'!Z45</f>
        <v>6.2457580000000004</v>
      </c>
      <c r="AX7" s="820">
        <f>'SAME1 Flight Tests 8-27-09'!AA45</f>
        <v>-6.7138599999999994E-4</v>
      </c>
      <c r="AY7" s="822"/>
      <c r="AZ7" s="822"/>
      <c r="BA7" s="820">
        <f>'SAME1 Flight Tests 8-27-09'!AC45</f>
        <v>4.8875265000000008</v>
      </c>
      <c r="BB7" s="822"/>
      <c r="BC7" s="822"/>
      <c r="BD7" s="820">
        <f>'SAME1 Flight Tests 8-27-09'!AB45</f>
        <v>5.3468634999999995</v>
      </c>
      <c r="BE7" s="820">
        <f>'SAME1 Flight Tests 8-27-09'!AD45</f>
        <v>4.7010044999999998</v>
      </c>
      <c r="BF7" s="826">
        <f>'SAME1 Flight Tests 8-27-09'!AE45</f>
        <v>9022</v>
      </c>
      <c r="BG7" s="806"/>
      <c r="BH7" s="806"/>
      <c r="BI7" s="805">
        <f>'SAME1 Flight Tests 8-27-09'!AF45</f>
        <v>1.5462499999999999</v>
      </c>
      <c r="BJ7" s="805">
        <f>'SAME1 Flight Tests 8-27-09'!AG45</f>
        <v>77.796649999999985</v>
      </c>
      <c r="BK7" s="805">
        <f>'SAME1 Flight Tests 8-27-09'!AH45</f>
        <v>0.64585899999999974</v>
      </c>
      <c r="BL7" s="805">
        <f>'SAME1 Flight Tests 8-27-09'!AK45</f>
        <v>0</v>
      </c>
      <c r="BM7" s="805">
        <f>'SAME1 Flight Tests 8-27-09'!AL45</f>
        <v>0</v>
      </c>
      <c r="BN7" s="806"/>
      <c r="BO7" s="805"/>
      <c r="BP7" s="806"/>
      <c r="BQ7" s="805">
        <f>'SAME1 Flight Tests 8-27-09'!AM45</f>
        <v>0</v>
      </c>
      <c r="BR7" s="816">
        <f>'SAME1 Flight Tests 8-27-09'!AP45</f>
        <v>0</v>
      </c>
      <c r="BS7" s="816">
        <f>'SAME1 Flight Tests 8-27-09'!AQ45</f>
        <v>0</v>
      </c>
      <c r="BT7" s="816"/>
      <c r="BU7" s="816">
        <f>'SAME1 Flight Tests 8-27-09'!AS45</f>
        <v>0</v>
      </c>
      <c r="BV7" s="816">
        <f>'SAME1 Flight Tests 8-27-09'!AT45</f>
        <v>0</v>
      </c>
      <c r="BW7" s="807">
        <f>'SAME1 Flight Tests 8-27-09'!BB45</f>
        <v>95277.628815811069</v>
      </c>
      <c r="BX7" s="807">
        <f>'SAME1 Flight Tests 8-27-09'!BC45</f>
        <v>93711.955356871767</v>
      </c>
      <c r="BY7" s="807">
        <f>'SAME1 Flight Tests 8-27-09'!BD45</f>
        <v>89033.85920707928</v>
      </c>
      <c r="BZ7" s="806"/>
      <c r="CA7" s="805">
        <f>'SAME1 Flight Tests 8-27-09'!BG45</f>
        <v>0</v>
      </c>
      <c r="CB7" s="805">
        <f>'SAME1 Flight Tests 8-27-09'!BF45</f>
        <v>0</v>
      </c>
      <c r="CC7" s="783"/>
      <c r="CD7" s="805">
        <f>'SAME1 Flight Tests 8-27-09'!BE45</f>
        <v>0</v>
      </c>
      <c r="CE7" s="26"/>
    </row>
    <row r="8" spans="1:83" s="2" customFormat="1" ht="16.5" customHeight="1" x14ac:dyDescent="0.25">
      <c r="A8" s="778">
        <v>1</v>
      </c>
      <c r="B8" s="779">
        <f>'SAME1 Flight Tests 8-27-09'!A46</f>
        <v>5</v>
      </c>
      <c r="C8" s="779" t="str">
        <f>'SAME1 Flight Tests 8-27-09'!B46</f>
        <v>DBP</v>
      </c>
      <c r="D8" s="782"/>
      <c r="E8" s="779" t="str">
        <f>'SAME1 Flight Tests 8-27-09'!C46</f>
        <v>37 D</v>
      </c>
      <c r="F8" s="779">
        <f>'SAME1 Flight Tests 8-27-09'!D46</f>
        <v>6</v>
      </c>
      <c r="G8" s="779">
        <f>'SAME1 Flight Tests 8-27-09'!E46</f>
        <v>37</v>
      </c>
      <c r="H8" s="779" t="str">
        <f>'SAME1 Flight Tests 8-27-09'!F46</f>
        <v>baseline repeat</v>
      </c>
      <c r="I8" s="779">
        <f>'SAME1 Flight Tests 8-27-09'!G46</f>
        <v>276</v>
      </c>
      <c r="J8" s="791">
        <f>'SAME1 Flight Tests 8-27-09'!H46</f>
        <v>39358</v>
      </c>
      <c r="K8" s="779">
        <f>'SAME1 Flight Tests 8-27-09'!I46</f>
        <v>0</v>
      </c>
      <c r="L8" s="779" t="str">
        <f>'SAME1 Flight Tests 8-27-09'!J46</f>
        <v>n</v>
      </c>
      <c r="M8" s="779" t="str">
        <f>'SAME1 Flight Tests 8-27-09'!K46</f>
        <v>n</v>
      </c>
      <c r="N8" s="779">
        <f>'SAME1 Flight Tests 8-27-09'!L46</f>
        <v>8</v>
      </c>
      <c r="O8" s="804">
        <f>'SAME1 Flight Tests 8-27-09'!M46</f>
        <v>1.18</v>
      </c>
      <c r="P8" s="805">
        <f>'SAME1 Flight Tests 8-27-09'!N46</f>
        <v>60</v>
      </c>
      <c r="Q8" s="805">
        <f>'SAME1 Flight Tests 8-27-09'!O46</f>
        <v>11</v>
      </c>
      <c r="R8" s="805">
        <f>'SAME1 Flight Tests 8-27-09'!P46</f>
        <v>8</v>
      </c>
      <c r="S8" s="806"/>
      <c r="T8" s="806"/>
      <c r="U8" s="805">
        <f>'SAME1 Flight Tests 8-27-09'!Q46</f>
        <v>39</v>
      </c>
      <c r="V8" s="806"/>
      <c r="W8" s="806"/>
      <c r="X8" s="806"/>
      <c r="Y8" s="806"/>
      <c r="Z8" s="806"/>
      <c r="AA8" s="805" t="str">
        <f>'SAME1 Flight Tests 8-27-09'!R46</f>
        <v>y</v>
      </c>
      <c r="AB8" s="805" t="str">
        <f>'SAME1 Flight Tests 8-27-09'!S46</f>
        <v>y</v>
      </c>
      <c r="AC8" s="805">
        <f>'SAME1 Flight Tests 8-27-09'!T46</f>
        <v>1</v>
      </c>
      <c r="AD8" s="806"/>
      <c r="AE8" s="805">
        <f>'SAME1 Flight Tests 8-27-09'!U46</f>
        <v>10</v>
      </c>
      <c r="AF8" s="806"/>
      <c r="AG8" s="816">
        <f>'SAME1 Flight Tests 8-27-09'!V46</f>
        <v>0.13253466028642899</v>
      </c>
      <c r="AH8" s="818">
        <f>'SAME1 Flight Tests 8-27-09'!W46</f>
        <v>0</v>
      </c>
      <c r="AI8" s="806"/>
      <c r="AJ8" s="806"/>
      <c r="AK8" s="806"/>
      <c r="AL8" s="806"/>
      <c r="AM8" s="806"/>
      <c r="AN8" s="806"/>
      <c r="AO8" s="806"/>
      <c r="AP8" s="806"/>
      <c r="AQ8" s="806"/>
      <c r="AR8" s="806"/>
      <c r="AS8" s="806"/>
      <c r="AT8" s="806"/>
      <c r="AU8" s="805" t="str">
        <f>'SAME1 Flight Tests 8-27-09'!X46</f>
        <v>n/a</v>
      </c>
      <c r="AV8" s="820">
        <f>'SAME1 Flight Tests 8-27-09'!Y46</f>
        <v>2.9050600000000002</v>
      </c>
      <c r="AW8" s="820">
        <f>'SAME1 Flight Tests 8-27-09'!Z46</f>
        <v>6.2468570000000003</v>
      </c>
      <c r="AX8" s="820">
        <f>'SAME1 Flight Tests 8-27-09'!AA46</f>
        <v>5.1331790000000002</v>
      </c>
      <c r="AY8" s="822"/>
      <c r="AZ8" s="822"/>
      <c r="BA8" s="820">
        <f>'SAME1 Flight Tests 8-27-09'!AC46</f>
        <v>4.9285279999999991</v>
      </c>
      <c r="BB8" s="822"/>
      <c r="BC8" s="822"/>
      <c r="BD8" s="820">
        <f>'SAME1 Flight Tests 8-27-09'!AB46</f>
        <v>5.3823694999999994</v>
      </c>
      <c r="BE8" s="820">
        <f>'SAME1 Flight Tests 8-27-09'!AD46</f>
        <v>4.6990210000000001</v>
      </c>
      <c r="BF8" s="826">
        <f>'SAME1 Flight Tests 8-27-09'!AE46</f>
        <v>5336</v>
      </c>
      <c r="BG8" s="806"/>
      <c r="BH8" s="806"/>
      <c r="BI8" s="805">
        <f>'SAME1 Flight Tests 8-27-09'!AF46</f>
        <v>0.13735</v>
      </c>
      <c r="BJ8" s="805">
        <f>'SAME1 Flight Tests 8-27-09'!AG46</f>
        <v>95.78285000000001</v>
      </c>
      <c r="BK8" s="805">
        <f>'SAME1 Flight Tests 8-27-09'!AH46</f>
        <v>0.68334849999999925</v>
      </c>
      <c r="BL8" s="805">
        <f>'SAME1 Flight Tests 8-27-09'!AK46</f>
        <v>0</v>
      </c>
      <c r="BM8" s="805">
        <f>'SAME1 Flight Tests 8-27-09'!AL46</f>
        <v>0</v>
      </c>
      <c r="BN8" s="806"/>
      <c r="BO8" s="805"/>
      <c r="BP8" s="806"/>
      <c r="BQ8" s="805">
        <f>'SAME1 Flight Tests 8-27-09'!AM46</f>
        <v>0</v>
      </c>
      <c r="BR8" s="816">
        <f>'SAME1 Flight Tests 8-27-09'!AP46</f>
        <v>0</v>
      </c>
      <c r="BS8" s="816">
        <f>'SAME1 Flight Tests 8-27-09'!AQ46</f>
        <v>0</v>
      </c>
      <c r="BT8" s="816"/>
      <c r="BU8" s="816">
        <f>'SAME1 Flight Tests 8-27-09'!AS46</f>
        <v>0</v>
      </c>
      <c r="BV8" s="816">
        <f>'SAME1 Flight Tests 8-27-09'!AT46</f>
        <v>0</v>
      </c>
      <c r="BW8" s="807">
        <f>'SAME1 Flight Tests 8-27-09'!BB46</f>
        <v>56054.494544629815</v>
      </c>
      <c r="BX8" s="807">
        <f>'SAME1 Flight Tests 8-27-09'!BC46</f>
        <v>55128.487719435834</v>
      </c>
      <c r="BY8" s="807">
        <f>'SAME1 Flight Tests 8-27-09'!BD46</f>
        <v>52510.062507117727</v>
      </c>
      <c r="BZ8" s="806"/>
      <c r="CA8" s="805">
        <f>'SAME1 Flight Tests 8-27-09'!BG46</f>
        <v>0</v>
      </c>
      <c r="CB8" s="805">
        <f>'SAME1 Flight Tests 8-27-09'!BF46</f>
        <v>0</v>
      </c>
      <c r="CC8" s="783"/>
      <c r="CD8" s="805">
        <f>'SAME1 Flight Tests 8-27-09'!BE46</f>
        <v>0</v>
      </c>
      <c r="CE8" s="26"/>
    </row>
    <row r="9" spans="1:83" s="2" customFormat="1" ht="16.5" customHeight="1" x14ac:dyDescent="0.25">
      <c r="A9" s="778">
        <v>1</v>
      </c>
      <c r="B9" s="779">
        <f>'SAME1 Flight Tests 8-27-09'!A47</f>
        <v>5</v>
      </c>
      <c r="C9" s="779" t="str">
        <f>'SAME1 Flight Tests 8-27-09'!B47</f>
        <v>DBP</v>
      </c>
      <c r="D9" s="782"/>
      <c r="E9" s="779" t="str">
        <f>'SAME1 Flight Tests 8-27-09'!C47</f>
        <v>38 D</v>
      </c>
      <c r="F9" s="779">
        <f>'SAME1 Flight Tests 8-27-09'!D47</f>
        <v>6</v>
      </c>
      <c r="G9" s="779">
        <f>'SAME1 Flight Tests 8-27-09'!E47</f>
        <v>38</v>
      </c>
      <c r="H9" s="779" t="str">
        <f>'SAME1 Flight Tests 8-27-09'!F47</f>
        <v>low flow aging</v>
      </c>
      <c r="I9" s="779">
        <f>'SAME1 Flight Tests 8-27-09'!G47</f>
        <v>276</v>
      </c>
      <c r="J9" s="791">
        <f>'SAME1 Flight Tests 8-27-09'!H47</f>
        <v>39358</v>
      </c>
      <c r="K9" s="779">
        <f>'SAME1 Flight Tests 8-27-09'!I47</f>
        <v>0</v>
      </c>
      <c r="L9" s="779" t="str">
        <f>'SAME1 Flight Tests 8-27-09'!J47</f>
        <v>n</v>
      </c>
      <c r="M9" s="779" t="str">
        <f>'SAME1 Flight Tests 8-27-09'!K47</f>
        <v>n</v>
      </c>
      <c r="N9" s="779">
        <f>'SAME1 Flight Tests 8-27-09'!L47</f>
        <v>4</v>
      </c>
      <c r="O9" s="804">
        <f>'SAME1 Flight Tests 8-27-09'!M47</f>
        <v>1.18</v>
      </c>
      <c r="P9" s="805">
        <f>'SAME1 Flight Tests 8-27-09'!N47</f>
        <v>60</v>
      </c>
      <c r="Q9" s="805">
        <f>'SAME1 Flight Tests 8-27-09'!O47</f>
        <v>11</v>
      </c>
      <c r="R9" s="805">
        <f>'SAME1 Flight Tests 8-27-09'!P47</f>
        <v>8</v>
      </c>
      <c r="S9" s="806"/>
      <c r="T9" s="806"/>
      <c r="U9" s="805">
        <f>'SAME1 Flight Tests 8-27-09'!Q47</f>
        <v>49</v>
      </c>
      <c r="V9" s="806"/>
      <c r="W9" s="806"/>
      <c r="X9" s="806"/>
      <c r="Y9" s="806"/>
      <c r="Z9" s="806"/>
      <c r="AA9" s="805" t="str">
        <f>'SAME1 Flight Tests 8-27-09'!R47</f>
        <v>y</v>
      </c>
      <c r="AB9" s="805" t="str">
        <f>'SAME1 Flight Tests 8-27-09'!S47</f>
        <v>y</v>
      </c>
      <c r="AC9" s="805">
        <f>'SAME1 Flight Tests 8-27-09'!T47</f>
        <v>1</v>
      </c>
      <c r="AD9" s="806"/>
      <c r="AE9" s="805">
        <f>'SAME1 Flight Tests 8-27-09'!U47</f>
        <v>10</v>
      </c>
      <c r="AF9" s="806"/>
      <c r="AG9" s="816">
        <f>'SAME1 Flight Tests 8-27-09'!V47</f>
        <v>0.13253466028642899</v>
      </c>
      <c r="AH9" s="818">
        <f>'SAME1 Flight Tests 8-27-09'!W47</f>
        <v>0.37128114935661094</v>
      </c>
      <c r="AI9" s="806"/>
      <c r="AJ9" s="806"/>
      <c r="AK9" s="806"/>
      <c r="AL9" s="806"/>
      <c r="AM9" s="806"/>
      <c r="AN9" s="806"/>
      <c r="AO9" s="806"/>
      <c r="AP9" s="806"/>
      <c r="AQ9" s="806"/>
      <c r="AR9" s="806"/>
      <c r="AS9" s="806"/>
      <c r="AT9" s="806"/>
      <c r="AU9" s="805" t="str">
        <f>'SAME1 Flight Tests 8-27-09'!X47</f>
        <v>n/a</v>
      </c>
      <c r="AV9" s="820">
        <f>'SAME1 Flight Tests 8-27-09'!Y47</f>
        <v>3.1960584210526317</v>
      </c>
      <c r="AW9" s="820">
        <f>'SAME1 Flight Tests 8-27-09'!Z47</f>
        <v>6.2530373684210536</v>
      </c>
      <c r="AX9" s="820">
        <f>'SAME1 Flight Tests 8-27-09'!AA47</f>
        <v>-6.7459884210526323E-4</v>
      </c>
      <c r="AY9" s="822"/>
      <c r="AZ9" s="822"/>
      <c r="BA9" s="820">
        <f>'SAME1 Flight Tests 8-27-09'!AC47</f>
        <v>4.8452450000000002</v>
      </c>
      <c r="BB9" s="822"/>
      <c r="BC9" s="822"/>
      <c r="BD9" s="820">
        <f>'SAME1 Flight Tests 8-27-09'!AB47</f>
        <v>4.9743642105263151</v>
      </c>
      <c r="BE9" s="820">
        <f>'SAME1 Flight Tests 8-27-09'!AD47</f>
        <v>4.6632540000000002</v>
      </c>
      <c r="BF9" s="826">
        <f>'SAME1 Flight Tests 8-27-09'!AE47</f>
        <v>1221.0999999999999</v>
      </c>
      <c r="BG9" s="806"/>
      <c r="BH9" s="806"/>
      <c r="BI9" s="805">
        <f>'SAME1 Flight Tests 8-27-09'!AF47</f>
        <v>1.2947368421052634E-2</v>
      </c>
      <c r="BJ9" s="805">
        <f>'SAME1 Flight Tests 8-27-09'!AG47</f>
        <v>42.715736842105258</v>
      </c>
      <c r="BK9" s="805">
        <f>'SAME1 Flight Tests 8-27-09'!AH47</f>
        <v>0.31111021052631482</v>
      </c>
      <c r="BL9" s="805">
        <f>'SAME1 Flight Tests 8-27-09'!AK47</f>
        <v>0</v>
      </c>
      <c r="BM9" s="805">
        <f>'SAME1 Flight Tests 8-27-09'!AL47</f>
        <v>0</v>
      </c>
      <c r="BN9" s="806"/>
      <c r="BO9" s="805"/>
      <c r="BP9" s="806"/>
      <c r="BQ9" s="805">
        <f>'SAME1 Flight Tests 8-27-09'!AM47</f>
        <v>0</v>
      </c>
      <c r="BR9" s="816">
        <f>'SAME1 Flight Tests 8-27-09'!AP47</f>
        <v>0</v>
      </c>
      <c r="BS9" s="816">
        <f>'SAME1 Flight Tests 8-27-09'!AQ47</f>
        <v>0</v>
      </c>
      <c r="BT9" s="816"/>
      <c r="BU9" s="816">
        <f>'SAME1 Flight Tests 8-27-09'!AS47</f>
        <v>0</v>
      </c>
      <c r="BV9" s="816">
        <f>'SAME1 Flight Tests 8-27-09'!AT47</f>
        <v>0</v>
      </c>
      <c r="BW9" s="807">
        <f>'SAME1 Flight Tests 8-27-09'!BB47</f>
        <v>12751.788300264383</v>
      </c>
      <c r="BX9" s="807">
        <f>'SAME1 Flight Tests 8-27-09'!BC47</f>
        <v>12539.879204641375</v>
      </c>
      <c r="BY9" s="807">
        <f>'SAME1 Flight Tests 8-27-09'!BD47</f>
        <v>11978.586369625767</v>
      </c>
      <c r="BZ9" s="806"/>
      <c r="CA9" s="805">
        <f>'SAME1 Flight Tests 8-27-09'!BG47</f>
        <v>0</v>
      </c>
      <c r="CB9" s="805">
        <f>'SAME1 Flight Tests 8-27-09'!BF47</f>
        <v>0</v>
      </c>
      <c r="CC9" s="783"/>
      <c r="CD9" s="805">
        <f>'SAME1 Flight Tests 8-27-09'!BE47</f>
        <v>0</v>
      </c>
      <c r="CE9" s="26"/>
    </row>
    <row r="10" spans="1:83" s="2" customFormat="1" ht="16.5" customHeight="1" x14ac:dyDescent="0.25">
      <c r="A10" s="778">
        <v>1</v>
      </c>
      <c r="B10" s="779">
        <f>'SAME1 Flight Tests 8-27-09'!A48</f>
        <v>5</v>
      </c>
      <c r="C10" s="779" t="str">
        <f>'SAME1 Flight Tests 8-27-09'!B48</f>
        <v>DBP</v>
      </c>
      <c r="D10" s="782"/>
      <c r="E10" s="779" t="str">
        <f>'SAME1 Flight Tests 8-27-09'!C48</f>
        <v>38 D a</v>
      </c>
      <c r="F10" s="779">
        <f>'SAME1 Flight Tests 8-27-09'!D48</f>
        <v>6</v>
      </c>
      <c r="G10" s="779" t="str">
        <f>'SAME1 Flight Tests 8-27-09'!E48</f>
        <v>38a</v>
      </c>
      <c r="H10" s="779" t="str">
        <f>'SAME1 Flight Tests 8-27-09'!F48</f>
        <v xml:space="preserve">     Aging</v>
      </c>
      <c r="I10" s="779">
        <f>'SAME1 Flight Tests 8-27-09'!G48</f>
        <v>276</v>
      </c>
      <c r="J10" s="791">
        <f>'SAME1 Flight Tests 8-27-09'!H48</f>
        <v>39358</v>
      </c>
      <c r="K10" s="779">
        <f>'SAME1 Flight Tests 8-27-09'!I48</f>
        <v>0</v>
      </c>
      <c r="L10" s="779" t="str">
        <f>'SAME1 Flight Tests 8-27-09'!J48</f>
        <v>n</v>
      </c>
      <c r="M10" s="779" t="str">
        <f>'SAME1 Flight Tests 8-27-09'!K48</f>
        <v>n</v>
      </c>
      <c r="N10" s="779">
        <f>'SAME1 Flight Tests 8-27-09'!L48</f>
        <v>4</v>
      </c>
      <c r="O10" s="804">
        <f>'SAME1 Flight Tests 8-27-09'!M48</f>
        <v>1.18</v>
      </c>
      <c r="P10" s="805">
        <f>'SAME1 Flight Tests 8-27-09'!N48</f>
        <v>60</v>
      </c>
      <c r="Q10" s="805">
        <f>'SAME1 Flight Tests 8-27-09'!O48</f>
        <v>720</v>
      </c>
      <c r="R10" s="805">
        <f>'SAME1 Flight Tests 8-27-09'!P48</f>
        <v>8</v>
      </c>
      <c r="S10" s="806"/>
      <c r="T10" s="806"/>
      <c r="U10" s="805">
        <f>'SAME1 Flight Tests 8-27-09'!Q48</f>
        <v>859</v>
      </c>
      <c r="V10" s="806"/>
      <c r="W10" s="806"/>
      <c r="X10" s="806"/>
      <c r="Y10" s="806"/>
      <c r="Z10" s="806"/>
      <c r="AA10" s="805" t="str">
        <f>'SAME1 Flight Tests 8-27-09'!R48</f>
        <v>y</v>
      </c>
      <c r="AB10" s="805" t="str">
        <f>'SAME1 Flight Tests 8-27-09'!S48</f>
        <v>y</v>
      </c>
      <c r="AC10" s="805">
        <f>'SAME1 Flight Tests 8-27-09'!T48</f>
        <v>1</v>
      </c>
      <c r="AD10" s="806"/>
      <c r="AE10" s="805">
        <f>'SAME1 Flight Tests 8-27-09'!U48</f>
        <v>10</v>
      </c>
      <c r="AF10" s="806"/>
      <c r="AG10" s="816">
        <f>'SAME1 Flight Tests 8-27-09'!V48</f>
        <v>0.13253466028642899</v>
      </c>
      <c r="AH10" s="818">
        <f>'SAME1 Flight Tests 8-27-09'!W48</f>
        <v>0.31509757263874055</v>
      </c>
      <c r="AI10" s="806"/>
      <c r="AJ10" s="806"/>
      <c r="AK10" s="806"/>
      <c r="AL10" s="806"/>
      <c r="AM10" s="806"/>
      <c r="AN10" s="806"/>
      <c r="AO10" s="806"/>
      <c r="AP10" s="806"/>
      <c r="AQ10" s="806"/>
      <c r="AR10" s="806"/>
      <c r="AS10" s="806"/>
      <c r="AT10" s="806"/>
      <c r="AU10" s="805" t="str">
        <f>'SAME1 Flight Tests 8-27-09'!X48</f>
        <v>n/a</v>
      </c>
      <c r="AV10" s="820">
        <f>'SAME1 Flight Tests 8-27-09'!Y48</f>
        <v>3.2435454999999997</v>
      </c>
      <c r="AW10" s="820">
        <f>'SAME1 Flight Tests 8-27-09'!Z48</f>
        <v>6.2565770000000001</v>
      </c>
      <c r="AX10" s="820">
        <f>'SAME1 Flight Tests 8-27-09'!AA48</f>
        <v>-5.7983379999999982E-4</v>
      </c>
      <c r="AY10" s="822"/>
      <c r="AZ10" s="822"/>
      <c r="BA10" s="820">
        <f>'SAME1 Flight Tests 8-27-09'!AC48</f>
        <v>4.8681944999999995</v>
      </c>
      <c r="BB10" s="822"/>
      <c r="BC10" s="822"/>
      <c r="BD10" s="820">
        <f>'SAME1 Flight Tests 8-27-09'!AB48</f>
        <v>4.9144435</v>
      </c>
      <c r="BE10" s="820">
        <f>'SAME1 Flight Tests 8-27-09'!AD48</f>
        <v>4.6818555000000002</v>
      </c>
      <c r="BF10" s="826">
        <f>'SAME1 Flight Tests 8-27-09'!AE48</f>
        <v>973.2</v>
      </c>
      <c r="BG10" s="806"/>
      <c r="BH10" s="806"/>
      <c r="BI10" s="805">
        <f>'SAME1 Flight Tests 8-27-09'!AF48</f>
        <v>1.2150000000000005E-2</v>
      </c>
      <c r="BJ10" s="805">
        <f>'SAME1 Flight Tests 8-27-09'!AG48</f>
        <v>29.357199999999995</v>
      </c>
      <c r="BK10" s="805">
        <f>'SAME1 Flight Tests 8-27-09'!AH48</f>
        <v>0.23258799999999979</v>
      </c>
      <c r="BL10" s="805">
        <f>'SAME1 Flight Tests 8-27-09'!AK48</f>
        <v>0</v>
      </c>
      <c r="BM10" s="805">
        <f>'SAME1 Flight Tests 8-27-09'!AL48</f>
        <v>0</v>
      </c>
      <c r="BN10" s="806"/>
      <c r="BO10" s="805"/>
      <c r="BP10" s="806"/>
      <c r="BQ10" s="805">
        <f>'SAME1 Flight Tests 8-27-09'!AM48</f>
        <v>0</v>
      </c>
      <c r="BR10" s="816">
        <f>'SAME1 Flight Tests 8-27-09'!AP48</f>
        <v>0</v>
      </c>
      <c r="BS10" s="816">
        <f>'SAME1 Flight Tests 8-27-09'!AQ48</f>
        <v>0</v>
      </c>
      <c r="BT10" s="816"/>
      <c r="BU10" s="816">
        <f>'SAME1 Flight Tests 8-27-09'!AS48</f>
        <v>0</v>
      </c>
      <c r="BV10" s="816">
        <f>'SAME1 Flight Tests 8-27-09'!AT48</f>
        <v>0</v>
      </c>
      <c r="BW10" s="807">
        <f>'SAME1 Flight Tests 8-27-09'!BB48</f>
        <v>10159.36022750626</v>
      </c>
      <c r="BX10" s="807">
        <f>'SAME1 Flight Tests 8-27-09'!BC48</f>
        <v>9990.4715764045377</v>
      </c>
      <c r="BY10" s="807">
        <f>'SAME1 Flight Tests 8-27-09'!BD48</f>
        <v>9544.949189186058</v>
      </c>
      <c r="BZ10" s="806"/>
      <c r="CA10" s="805">
        <f>'SAME1 Flight Tests 8-27-09'!BG48</f>
        <v>0</v>
      </c>
      <c r="CB10" s="805">
        <f>'SAME1 Flight Tests 8-27-09'!BF48</f>
        <v>0</v>
      </c>
      <c r="CC10" s="783"/>
      <c r="CD10" s="805">
        <f>'SAME1 Flight Tests 8-27-09'!BE48</f>
        <v>0</v>
      </c>
      <c r="CE10" s="26"/>
    </row>
    <row r="11" spans="1:83" s="2" customFormat="1" ht="16.5" customHeight="1" x14ac:dyDescent="0.25">
      <c r="A11" s="778">
        <v>1</v>
      </c>
      <c r="B11" s="779">
        <f>'SAME1 Flight Tests 8-27-09'!A49</f>
        <v>5</v>
      </c>
      <c r="C11" s="779" t="str">
        <f>'SAME1 Flight Tests 8-27-09'!B49</f>
        <v>DBP</v>
      </c>
      <c r="D11" s="782"/>
      <c r="E11" s="779" t="str">
        <f>'SAME1 Flight Tests 8-27-09'!C49</f>
        <v>39 D</v>
      </c>
      <c r="F11" s="779">
        <f>'SAME1 Flight Tests 8-27-09'!D49</f>
        <v>6</v>
      </c>
      <c r="G11" s="779">
        <f>'SAME1 Flight Tests 8-27-09'!E49</f>
        <v>39</v>
      </c>
      <c r="H11" s="779" t="str">
        <f>'SAME1 Flight Tests 8-27-09'!F49</f>
        <v>baseline repeat</v>
      </c>
      <c r="I11" s="779">
        <f>'SAME1 Flight Tests 8-27-09'!G49</f>
        <v>276</v>
      </c>
      <c r="J11" s="791">
        <f>'SAME1 Flight Tests 8-27-09'!H49</f>
        <v>39358</v>
      </c>
      <c r="K11" s="779">
        <f>'SAME1 Flight Tests 8-27-09'!I49</f>
        <v>0</v>
      </c>
      <c r="L11" s="779" t="str">
        <f>'SAME1 Flight Tests 8-27-09'!J49</f>
        <v>n</v>
      </c>
      <c r="M11" s="779" t="str">
        <f>'SAME1 Flight Tests 8-27-09'!K49</f>
        <v>n</v>
      </c>
      <c r="N11" s="779">
        <f>'SAME1 Flight Tests 8-27-09'!L49</f>
        <v>8</v>
      </c>
      <c r="O11" s="804">
        <f>'SAME1 Flight Tests 8-27-09'!M49</f>
        <v>1.18</v>
      </c>
      <c r="P11" s="805">
        <f>'SAME1 Flight Tests 8-27-09'!N49</f>
        <v>60</v>
      </c>
      <c r="Q11" s="805">
        <f>'SAME1 Flight Tests 8-27-09'!O49</f>
        <v>11</v>
      </c>
      <c r="R11" s="805">
        <f>'SAME1 Flight Tests 8-27-09'!P49</f>
        <v>8</v>
      </c>
      <c r="S11" s="806"/>
      <c r="T11" s="806"/>
      <c r="U11" s="805">
        <f>'SAME1 Flight Tests 8-27-09'!Q49</f>
        <v>58</v>
      </c>
      <c r="V11" s="806"/>
      <c r="W11" s="806"/>
      <c r="X11" s="806"/>
      <c r="Y11" s="806"/>
      <c r="Z11" s="806"/>
      <c r="AA11" s="805" t="str">
        <f>'SAME1 Flight Tests 8-27-09'!R49</f>
        <v>y</v>
      </c>
      <c r="AB11" s="805" t="str">
        <f>'SAME1 Flight Tests 8-27-09'!S49</f>
        <v>y</v>
      </c>
      <c r="AC11" s="805">
        <f>'SAME1 Flight Tests 8-27-09'!T49</f>
        <v>1</v>
      </c>
      <c r="AD11" s="806"/>
      <c r="AE11" s="805">
        <f>'SAME1 Flight Tests 8-27-09'!U49</f>
        <v>10</v>
      </c>
      <c r="AF11" s="806"/>
      <c r="AG11" s="816">
        <f>'SAME1 Flight Tests 8-27-09'!V49</f>
        <v>0.13253466028642899</v>
      </c>
      <c r="AH11" s="818">
        <f>'SAME1 Flight Tests 8-27-09'!W49</f>
        <v>0.3698668387090201</v>
      </c>
      <c r="AI11" s="806"/>
      <c r="AJ11" s="806"/>
      <c r="AK11" s="806"/>
      <c r="AL11" s="806"/>
      <c r="AM11" s="806"/>
      <c r="AN11" s="806"/>
      <c r="AO11" s="806"/>
      <c r="AP11" s="806"/>
      <c r="AQ11" s="806"/>
      <c r="AR11" s="806"/>
      <c r="AS11" s="806"/>
      <c r="AT11" s="806"/>
      <c r="AU11" s="805" t="str">
        <f>'SAME1 Flight Tests 8-27-09'!X49</f>
        <v>n/a</v>
      </c>
      <c r="AV11" s="820">
        <f>'SAME1 Flight Tests 8-27-09'!Y49</f>
        <v>3.0281380000000002</v>
      </c>
      <c r="AW11" s="820">
        <f>'SAME1 Flight Tests 8-27-09'!Z49</f>
        <v>6.2357650000000007</v>
      </c>
      <c r="AX11" s="820">
        <f>'SAME1 Flight Tests 8-27-09'!AA49</f>
        <v>-5.6457529999999999E-4</v>
      </c>
      <c r="AY11" s="822"/>
      <c r="AZ11" s="822"/>
      <c r="BA11" s="820">
        <f>'SAME1 Flight Tests 8-27-09'!AC49</f>
        <v>4.8626704999999992</v>
      </c>
      <c r="BB11" s="822"/>
      <c r="BC11" s="822"/>
      <c r="BD11" s="820">
        <f>'SAME1 Flight Tests 8-27-09'!AB49</f>
        <v>5.2797084999999999</v>
      </c>
      <c r="BE11" s="820">
        <f>'SAME1 Flight Tests 8-27-09'!AD49</f>
        <v>4.6674345000000006</v>
      </c>
      <c r="BF11" s="826">
        <f>'SAME1 Flight Tests 8-27-09'!AE49</f>
        <v>4181</v>
      </c>
      <c r="BG11" s="806"/>
      <c r="BH11" s="806"/>
      <c r="BI11" s="805">
        <f>'SAME1 Flight Tests 8-27-09'!AF49</f>
        <v>5.7349999999999998E-2</v>
      </c>
      <c r="BJ11" s="805">
        <f>'SAME1 Flight Tests 8-27-09'!AG49</f>
        <v>73.892599999999987</v>
      </c>
      <c r="BK11" s="805">
        <f>'SAME1 Flight Tests 8-27-09'!AH49</f>
        <v>0.61227399999999932</v>
      </c>
      <c r="BL11" s="805">
        <f>'SAME1 Flight Tests 8-27-09'!AK49</f>
        <v>0</v>
      </c>
      <c r="BM11" s="805">
        <f>'SAME1 Flight Tests 8-27-09'!AL49</f>
        <v>0</v>
      </c>
      <c r="BN11" s="806"/>
      <c r="BO11" s="805"/>
      <c r="BP11" s="806"/>
      <c r="BQ11" s="805">
        <f>'SAME1 Flight Tests 8-27-09'!AM49</f>
        <v>0</v>
      </c>
      <c r="BR11" s="816">
        <f>'SAME1 Flight Tests 8-27-09'!AP49</f>
        <v>0</v>
      </c>
      <c r="BS11" s="816">
        <f>'SAME1 Flight Tests 8-27-09'!AQ49</f>
        <v>0</v>
      </c>
      <c r="BT11" s="816"/>
      <c r="BU11" s="816">
        <f>'SAME1 Flight Tests 8-27-09'!AS49</f>
        <v>0</v>
      </c>
      <c r="BV11" s="816">
        <f>'SAME1 Flight Tests 8-27-09'!AT49</f>
        <v>0</v>
      </c>
      <c r="BW11" s="807">
        <f>'SAME1 Flight Tests 8-27-09'!BB49</f>
        <v>43848.387353470789</v>
      </c>
      <c r="BX11" s="807">
        <f>'SAME1 Flight Tests 8-27-09'!BC49</f>
        <v>43122.818662290869</v>
      </c>
      <c r="BY11" s="807">
        <f>'SAME1 Flight Tests 8-27-09'!BD49</f>
        <v>41107.598942235876</v>
      </c>
      <c r="BZ11" s="806"/>
      <c r="CA11" s="805">
        <f>'SAME1 Flight Tests 8-27-09'!BG49</f>
        <v>0</v>
      </c>
      <c r="CB11" s="805">
        <f>'SAME1 Flight Tests 8-27-09'!BF49</f>
        <v>0</v>
      </c>
      <c r="CC11" s="783"/>
      <c r="CD11" s="805">
        <f>'SAME1 Flight Tests 8-27-09'!BE49</f>
        <v>0</v>
      </c>
      <c r="CE11" s="26"/>
    </row>
    <row r="12" spans="1:83" s="2" customFormat="1" ht="16.5" customHeight="1" x14ac:dyDescent="0.25">
      <c r="A12" s="778">
        <v>1</v>
      </c>
      <c r="B12" s="779">
        <f>'SAME1 Flight Tests 8-27-09'!A50</f>
        <v>5</v>
      </c>
      <c r="C12" s="779" t="str">
        <f>'SAME1 Flight Tests 8-27-09'!B50</f>
        <v>DBP</v>
      </c>
      <c r="D12" s="782"/>
      <c r="E12" s="779" t="str">
        <f>'SAME1 Flight Tests 8-27-09'!C50</f>
        <v>39 D a</v>
      </c>
      <c r="F12" s="779">
        <f>'SAME1 Flight Tests 8-27-09'!D50</f>
        <v>6</v>
      </c>
      <c r="G12" s="779" t="str">
        <f>'SAME1 Flight Tests 8-27-09'!E50</f>
        <v>39a</v>
      </c>
      <c r="H12" s="779" t="str">
        <f>'SAME1 Flight Tests 8-27-09'!F50</f>
        <v xml:space="preserve">     Aging</v>
      </c>
      <c r="I12" s="779">
        <f>'SAME1 Flight Tests 8-27-09'!G50</f>
        <v>276</v>
      </c>
      <c r="J12" s="791">
        <f>'SAME1 Flight Tests 8-27-09'!H50</f>
        <v>39358</v>
      </c>
      <c r="K12" s="779">
        <f>'SAME1 Flight Tests 8-27-09'!I50</f>
        <v>0</v>
      </c>
      <c r="L12" s="779" t="str">
        <f>'SAME1 Flight Tests 8-27-09'!J50</f>
        <v>n</v>
      </c>
      <c r="M12" s="779" t="str">
        <f>'SAME1 Flight Tests 8-27-09'!K50</f>
        <v>n</v>
      </c>
      <c r="N12" s="779">
        <f>'SAME1 Flight Tests 8-27-09'!L50</f>
        <v>8</v>
      </c>
      <c r="O12" s="804">
        <f>'SAME1 Flight Tests 8-27-09'!M50</f>
        <v>1.18</v>
      </c>
      <c r="P12" s="805">
        <f>'SAME1 Flight Tests 8-27-09'!N50</f>
        <v>60</v>
      </c>
      <c r="Q12" s="805">
        <f>'SAME1 Flight Tests 8-27-09'!O50</f>
        <v>720</v>
      </c>
      <c r="R12" s="805">
        <f>'SAME1 Flight Tests 8-27-09'!P50</f>
        <v>8</v>
      </c>
      <c r="S12" s="806"/>
      <c r="T12" s="806"/>
      <c r="U12" s="805">
        <f>'SAME1 Flight Tests 8-27-09'!Q50</f>
        <v>883</v>
      </c>
      <c r="V12" s="806"/>
      <c r="W12" s="806"/>
      <c r="X12" s="806"/>
      <c r="Y12" s="806"/>
      <c r="Z12" s="806"/>
      <c r="AA12" s="805" t="str">
        <f>'SAME1 Flight Tests 8-27-09'!R50</f>
        <v>y</v>
      </c>
      <c r="AB12" s="805" t="str">
        <f>'SAME1 Flight Tests 8-27-09'!S50</f>
        <v>y</v>
      </c>
      <c r="AC12" s="805">
        <f>'SAME1 Flight Tests 8-27-09'!T50</f>
        <v>1</v>
      </c>
      <c r="AD12" s="806"/>
      <c r="AE12" s="805">
        <f>'SAME1 Flight Tests 8-27-09'!U50</f>
        <v>10</v>
      </c>
      <c r="AF12" s="806"/>
      <c r="AG12" s="816">
        <f>'SAME1 Flight Tests 8-27-09'!V50</f>
        <v>0.13253466028642899</v>
      </c>
      <c r="AH12" s="818">
        <f>'SAME1 Flight Tests 8-27-09'!W50</f>
        <v>0.33978426065133077</v>
      </c>
      <c r="AI12" s="806"/>
      <c r="AJ12" s="806"/>
      <c r="AK12" s="806"/>
      <c r="AL12" s="806"/>
      <c r="AM12" s="806"/>
      <c r="AN12" s="806"/>
      <c r="AO12" s="806"/>
      <c r="AP12" s="806"/>
      <c r="AQ12" s="806"/>
      <c r="AR12" s="806"/>
      <c r="AS12" s="806"/>
      <c r="AT12" s="806"/>
      <c r="AU12" s="805" t="str">
        <f>'SAME1 Flight Tests 8-27-09'!X50</f>
        <v>n/a</v>
      </c>
      <c r="AV12" s="820">
        <f>'SAME1 Flight Tests 8-27-09'!Y50</f>
        <v>3.0268099999999998</v>
      </c>
      <c r="AW12" s="820">
        <f>'SAME1 Flight Tests 8-27-09'!Z50</f>
        <v>6.2445834999999992</v>
      </c>
      <c r="AX12" s="820">
        <f>'SAME1 Flight Tests 8-27-09'!AA50</f>
        <v>-5.493163499999999E-4</v>
      </c>
      <c r="AY12" s="822"/>
      <c r="AZ12" s="822"/>
      <c r="BA12" s="820">
        <f>'SAME1 Flight Tests 8-27-09'!AC50</f>
        <v>4.8774255000000002</v>
      </c>
      <c r="BB12" s="822"/>
      <c r="BC12" s="822"/>
      <c r="BD12" s="820">
        <f>'SAME1 Flight Tests 8-27-09'!AB50</f>
        <v>5.2061149999999996</v>
      </c>
      <c r="BE12" s="820">
        <f>'SAME1 Flight Tests 8-27-09'!AD50</f>
        <v>4.6884005000000002</v>
      </c>
      <c r="BF12" s="826">
        <f>'SAME1 Flight Tests 8-27-09'!AE50</f>
        <v>3788</v>
      </c>
      <c r="BG12" s="806"/>
      <c r="BH12" s="806"/>
      <c r="BI12" s="805">
        <f>'SAME1 Flight Tests 8-27-09'!AF50</f>
        <v>6.1149999999999982E-2</v>
      </c>
      <c r="BJ12" s="805">
        <f>'SAME1 Flight Tests 8-27-09'!AG50</f>
        <v>64.930800000000005</v>
      </c>
      <c r="BK12" s="805">
        <f>'SAME1 Flight Tests 8-27-09'!AH50</f>
        <v>0.51771449999999941</v>
      </c>
      <c r="BL12" s="805">
        <f>'SAME1 Flight Tests 8-27-09'!AK50</f>
        <v>0</v>
      </c>
      <c r="BM12" s="805">
        <f>'SAME1 Flight Tests 8-27-09'!AL50</f>
        <v>0</v>
      </c>
      <c r="BN12" s="806"/>
      <c r="BO12" s="805"/>
      <c r="BP12" s="806"/>
      <c r="BQ12" s="805">
        <f>'SAME1 Flight Tests 8-27-09'!AM50</f>
        <v>0</v>
      </c>
      <c r="BR12" s="816">
        <f>'SAME1 Flight Tests 8-27-09'!AP50</f>
        <v>0</v>
      </c>
      <c r="BS12" s="816">
        <f>'SAME1 Flight Tests 8-27-09'!AQ50</f>
        <v>0</v>
      </c>
      <c r="BT12" s="816"/>
      <c r="BU12" s="816">
        <f>'SAME1 Flight Tests 8-27-09'!AS50</f>
        <v>0</v>
      </c>
      <c r="BV12" s="816">
        <f>'SAME1 Flight Tests 8-27-09'!AT50</f>
        <v>0</v>
      </c>
      <c r="BW12" s="807">
        <f>'SAME1 Flight Tests 8-27-09'!BB50</f>
        <v>39704.320942367311</v>
      </c>
      <c r="BX12" s="807">
        <f>'SAME1 Flight Tests 8-27-09'!BC50</f>
        <v>39046.953278605171</v>
      </c>
      <c r="BY12" s="807">
        <f>'SAME1 Flight Tests 8-27-09'!BD50</f>
        <v>37232.389876999441</v>
      </c>
      <c r="BZ12" s="806"/>
      <c r="CA12" s="805">
        <f>'SAME1 Flight Tests 8-27-09'!BG50</f>
        <v>0</v>
      </c>
      <c r="CB12" s="805">
        <f>'SAME1 Flight Tests 8-27-09'!BF50</f>
        <v>0</v>
      </c>
      <c r="CC12" s="783"/>
      <c r="CD12" s="805">
        <f>'SAME1 Flight Tests 8-27-09'!BE50</f>
        <v>0</v>
      </c>
      <c r="CE12" s="26"/>
    </row>
    <row r="13" spans="1:83" s="2" customFormat="1" ht="16.5" customHeight="1" x14ac:dyDescent="0.25">
      <c r="A13" s="778">
        <v>1</v>
      </c>
      <c r="B13" s="779">
        <f>'SAME1 Flight Tests 8-27-09'!A51</f>
        <v>5</v>
      </c>
      <c r="C13" s="779" t="str">
        <f>'SAME1 Flight Tests 8-27-09'!B51</f>
        <v>DBP</v>
      </c>
      <c r="D13" s="782"/>
      <c r="E13" s="779" t="str">
        <f>'SAME1 Flight Tests 8-27-09'!C51</f>
        <v>40 D</v>
      </c>
      <c r="F13" s="779">
        <f>'SAME1 Flight Tests 8-27-09'!D51</f>
        <v>6</v>
      </c>
      <c r="G13" s="779">
        <f>'SAME1 Flight Tests 8-27-09'!E51</f>
        <v>40</v>
      </c>
      <c r="H13" s="779" t="str">
        <f>'SAME1 Flight Tests 8-27-09'!F51</f>
        <v>low flow aging</v>
      </c>
      <c r="I13" s="779">
        <f>'SAME1 Flight Tests 8-27-09'!G51</f>
        <v>276</v>
      </c>
      <c r="J13" s="791">
        <f>'SAME1 Flight Tests 8-27-09'!H51</f>
        <v>39358</v>
      </c>
      <c r="K13" s="779">
        <f>'SAME1 Flight Tests 8-27-09'!I51</f>
        <v>0</v>
      </c>
      <c r="L13" s="779" t="str">
        <f>'SAME1 Flight Tests 8-27-09'!J51</f>
        <v>n</v>
      </c>
      <c r="M13" s="779" t="str">
        <f>'SAME1 Flight Tests 8-27-09'!K51</f>
        <v>n</v>
      </c>
      <c r="N13" s="779">
        <f>'SAME1 Flight Tests 8-27-09'!L51</f>
        <v>2</v>
      </c>
      <c r="O13" s="804">
        <f>'SAME1 Flight Tests 8-27-09'!M51</f>
        <v>1.18</v>
      </c>
      <c r="P13" s="805">
        <f>'SAME1 Flight Tests 8-27-09'!N51</f>
        <v>60</v>
      </c>
      <c r="Q13" s="805">
        <f>'SAME1 Flight Tests 8-27-09'!O51</f>
        <v>11</v>
      </c>
      <c r="R13" s="805">
        <f>'SAME1 Flight Tests 8-27-09'!P51</f>
        <v>8</v>
      </c>
      <c r="S13" s="806"/>
      <c r="T13" s="806"/>
      <c r="U13" s="805">
        <f>'SAME1 Flight Tests 8-27-09'!Q51</f>
        <v>44</v>
      </c>
      <c r="V13" s="806"/>
      <c r="W13" s="806"/>
      <c r="X13" s="806"/>
      <c r="Y13" s="806"/>
      <c r="Z13" s="806"/>
      <c r="AA13" s="805" t="str">
        <f>'SAME1 Flight Tests 8-27-09'!R51</f>
        <v>y</v>
      </c>
      <c r="AB13" s="805" t="str">
        <f>'SAME1 Flight Tests 8-27-09'!S51</f>
        <v>y</v>
      </c>
      <c r="AC13" s="805">
        <f>'SAME1 Flight Tests 8-27-09'!T51</f>
        <v>1</v>
      </c>
      <c r="AD13" s="806"/>
      <c r="AE13" s="805">
        <f>'SAME1 Flight Tests 8-27-09'!U51</f>
        <v>10</v>
      </c>
      <c r="AF13" s="806"/>
      <c r="AG13" s="816">
        <f>'SAME1 Flight Tests 8-27-09'!V51</f>
        <v>0.13253466028642899</v>
      </c>
      <c r="AH13" s="818">
        <f>'SAME1 Flight Tests 8-27-09'!W51</f>
        <v>0.37159331180319777</v>
      </c>
      <c r="AI13" s="806"/>
      <c r="AJ13" s="806"/>
      <c r="AK13" s="806"/>
      <c r="AL13" s="806"/>
      <c r="AM13" s="806"/>
      <c r="AN13" s="806"/>
      <c r="AO13" s="806"/>
      <c r="AP13" s="806"/>
      <c r="AQ13" s="806"/>
      <c r="AR13" s="806"/>
      <c r="AS13" s="806"/>
      <c r="AT13" s="806"/>
      <c r="AU13" s="805">
        <f>'SAME1 Flight Tests 8-27-09'!X51</f>
        <v>13.28</v>
      </c>
      <c r="AV13" s="820">
        <f>'SAME1 Flight Tests 8-27-09'!Y51</f>
        <v>3.2722790000000002</v>
      </c>
      <c r="AW13" s="820">
        <f>'SAME1 Flight Tests 8-27-09'!Z51</f>
        <v>6.2543949999999997</v>
      </c>
      <c r="AX13" s="820">
        <f>'SAME1 Flight Tests 8-27-09'!AA51</f>
        <v>-6.1035164999999976E-4</v>
      </c>
      <c r="AY13" s="822"/>
      <c r="AZ13" s="822"/>
      <c r="BA13" s="820">
        <f>'SAME1 Flight Tests 8-27-09'!AC51</f>
        <v>4.8564145000000005</v>
      </c>
      <c r="BB13" s="822"/>
      <c r="BC13" s="822"/>
      <c r="BD13" s="820">
        <f>'SAME1 Flight Tests 8-27-09'!AB51</f>
        <v>4.8485715000000003</v>
      </c>
      <c r="BE13" s="820">
        <f>'SAME1 Flight Tests 8-27-09'!AD51</f>
        <v>4.6706400000000006</v>
      </c>
      <c r="BF13" s="826">
        <f>'SAME1 Flight Tests 8-27-09'!AE51</f>
        <v>580.65</v>
      </c>
      <c r="BG13" s="806"/>
      <c r="BH13" s="806"/>
      <c r="BI13" s="805">
        <f>'SAME1 Flight Tests 8-27-09'!AF51</f>
        <v>1.5750000000000007E-2</v>
      </c>
      <c r="BJ13" s="805">
        <f>'SAME1 Flight Tests 8-27-09'!AG51</f>
        <v>25.545899999999996</v>
      </c>
      <c r="BK13" s="805">
        <f>'SAME1 Flight Tests 8-27-09'!AH51</f>
        <v>0.17793149999999969</v>
      </c>
      <c r="BL13" s="805">
        <f>'SAME1 Flight Tests 8-27-09'!AK51</f>
        <v>0</v>
      </c>
      <c r="BM13" s="805">
        <f>'SAME1 Flight Tests 8-27-09'!AL51</f>
        <v>0</v>
      </c>
      <c r="BN13" s="806"/>
      <c r="BO13" s="805"/>
      <c r="BP13" s="806"/>
      <c r="BQ13" s="805">
        <f>'SAME1 Flight Tests 8-27-09'!AM51</f>
        <v>0</v>
      </c>
      <c r="BR13" s="816">
        <f>'SAME1 Flight Tests 8-27-09'!AP51</f>
        <v>0</v>
      </c>
      <c r="BS13" s="816">
        <f>'SAME1 Flight Tests 8-27-09'!AQ51</f>
        <v>0</v>
      </c>
      <c r="BT13" s="816"/>
      <c r="BU13" s="816">
        <f>'SAME1 Flight Tests 8-27-09'!AS51</f>
        <v>0</v>
      </c>
      <c r="BV13" s="816">
        <f>'SAME1 Flight Tests 8-27-09'!AT51</f>
        <v>0</v>
      </c>
      <c r="BW13" s="807">
        <f>'SAME1 Flight Tests 8-27-09'!BB51</f>
        <v>6058.0405692352588</v>
      </c>
      <c r="BX13" s="807">
        <f>'SAME1 Flight Tests 8-27-09'!BC51</f>
        <v>5957.2748527718231</v>
      </c>
      <c r="BY13" s="807">
        <f>'SAME1 Flight Tests 8-27-09'!BD51</f>
        <v>5693.1782055487129</v>
      </c>
      <c r="BZ13" s="806"/>
      <c r="CA13" s="805">
        <f>'SAME1 Flight Tests 8-27-09'!BG51</f>
        <v>0</v>
      </c>
      <c r="CB13" s="805">
        <f>'SAME1 Flight Tests 8-27-09'!BF51</f>
        <v>0</v>
      </c>
      <c r="CC13" s="783"/>
      <c r="CD13" s="805">
        <f>'SAME1 Flight Tests 8-27-09'!BE51</f>
        <v>0</v>
      </c>
      <c r="CE13" s="26"/>
    </row>
    <row r="14" spans="1:83" s="2" customFormat="1" ht="16.5" customHeight="1" x14ac:dyDescent="0.25">
      <c r="A14" s="778">
        <v>1</v>
      </c>
      <c r="B14" s="779">
        <f>'SAME1 Flight Tests 8-27-09'!A52</f>
        <v>5</v>
      </c>
      <c r="C14" s="779" t="str">
        <f>'SAME1 Flight Tests 8-27-09'!B52</f>
        <v>DBP</v>
      </c>
      <c r="D14" s="782"/>
      <c r="E14" s="779" t="str">
        <f>'SAME1 Flight Tests 8-27-09'!C52</f>
        <v>40 D a</v>
      </c>
      <c r="F14" s="779">
        <f>'SAME1 Flight Tests 8-27-09'!D52</f>
        <v>6</v>
      </c>
      <c r="G14" s="779" t="str">
        <f>'SAME1 Flight Tests 8-27-09'!E52</f>
        <v>40a</v>
      </c>
      <c r="H14" s="779" t="str">
        <f>'SAME1 Flight Tests 8-27-09'!F52</f>
        <v xml:space="preserve">     Aging</v>
      </c>
      <c r="I14" s="779">
        <f>'SAME1 Flight Tests 8-27-09'!G52</f>
        <v>276</v>
      </c>
      <c r="J14" s="791">
        <f>'SAME1 Flight Tests 8-27-09'!H52</f>
        <v>39358</v>
      </c>
      <c r="K14" s="779">
        <f>'SAME1 Flight Tests 8-27-09'!I52</f>
        <v>0</v>
      </c>
      <c r="L14" s="779" t="str">
        <f>'SAME1 Flight Tests 8-27-09'!J52</f>
        <v>n</v>
      </c>
      <c r="M14" s="779" t="str">
        <f>'SAME1 Flight Tests 8-27-09'!K52</f>
        <v>n</v>
      </c>
      <c r="N14" s="779">
        <f>'SAME1 Flight Tests 8-27-09'!L52</f>
        <v>2</v>
      </c>
      <c r="O14" s="804">
        <f>'SAME1 Flight Tests 8-27-09'!M52</f>
        <v>1.18</v>
      </c>
      <c r="P14" s="805">
        <f>'SAME1 Flight Tests 8-27-09'!N52</f>
        <v>60</v>
      </c>
      <c r="Q14" s="805">
        <f>'SAME1 Flight Tests 8-27-09'!O52</f>
        <v>720</v>
      </c>
      <c r="R14" s="805">
        <f>'SAME1 Flight Tests 8-27-09'!P52</f>
        <v>8</v>
      </c>
      <c r="S14" s="806"/>
      <c r="T14" s="806"/>
      <c r="U14" s="805">
        <f>'SAME1 Flight Tests 8-27-09'!Q52</f>
        <v>860</v>
      </c>
      <c r="V14" s="806"/>
      <c r="W14" s="806"/>
      <c r="X14" s="806"/>
      <c r="Y14" s="806"/>
      <c r="Z14" s="806"/>
      <c r="AA14" s="805" t="str">
        <f>'SAME1 Flight Tests 8-27-09'!R52</f>
        <v>y</v>
      </c>
      <c r="AB14" s="805" t="str">
        <f>'SAME1 Flight Tests 8-27-09'!S52</f>
        <v>y</v>
      </c>
      <c r="AC14" s="805">
        <f>'SAME1 Flight Tests 8-27-09'!T52</f>
        <v>1</v>
      </c>
      <c r="AD14" s="806"/>
      <c r="AE14" s="805">
        <f>'SAME1 Flight Tests 8-27-09'!U52</f>
        <v>10</v>
      </c>
      <c r="AF14" s="806"/>
      <c r="AG14" s="816">
        <f>'SAME1 Flight Tests 8-27-09'!V52</f>
        <v>0.13253466028642899</v>
      </c>
      <c r="AH14" s="818">
        <f>'SAME1 Flight Tests 8-27-09'!W52</f>
        <v>0.28657150597538239</v>
      </c>
      <c r="AI14" s="806"/>
      <c r="AJ14" s="806"/>
      <c r="AK14" s="806"/>
      <c r="AL14" s="806"/>
      <c r="AM14" s="806"/>
      <c r="AN14" s="806"/>
      <c r="AO14" s="806"/>
      <c r="AP14" s="806"/>
      <c r="AQ14" s="806"/>
      <c r="AR14" s="806"/>
      <c r="AS14" s="806"/>
      <c r="AT14" s="806"/>
      <c r="AU14" s="805">
        <f>'SAME1 Flight Tests 8-27-09'!X52</f>
        <v>13.28</v>
      </c>
      <c r="AV14" s="820">
        <f>'SAME1 Flight Tests 8-27-09'!Y52</f>
        <v>3.3204340000000001</v>
      </c>
      <c r="AW14" s="820">
        <f>'SAME1 Flight Tests 8-27-09'!Z52</f>
        <v>6.2063900000000016</v>
      </c>
      <c r="AX14" s="820">
        <f>'SAME1 Flight Tests 8-27-09'!AA52</f>
        <v>-7.9345639999999981E-4</v>
      </c>
      <c r="AY14" s="822"/>
      <c r="AZ14" s="822"/>
      <c r="BA14" s="820">
        <f>'SAME1 Flight Tests 8-27-09'!AC52</f>
        <v>4.8695364999999997</v>
      </c>
      <c r="BB14" s="822"/>
      <c r="BC14" s="822"/>
      <c r="BD14" s="820">
        <f>'SAME1 Flight Tests 8-27-09'!AB52</f>
        <v>4.7945104999999995</v>
      </c>
      <c r="BE14" s="820">
        <f>'SAME1 Flight Tests 8-27-09'!AD52</f>
        <v>4.6776580000000001</v>
      </c>
      <c r="BF14" s="826">
        <f>'SAME1 Flight Tests 8-27-09'!AE52</f>
        <v>473.25</v>
      </c>
      <c r="BG14" s="806"/>
      <c r="BH14" s="806"/>
      <c r="BI14" s="805">
        <f>'SAME1 Flight Tests 8-27-09'!AF52</f>
        <v>1.7250000000000008E-2</v>
      </c>
      <c r="BJ14" s="805">
        <f>'SAME1 Flight Tests 8-27-09'!AG52</f>
        <v>17.528699999999997</v>
      </c>
      <c r="BK14" s="805">
        <f>'SAME1 Flight Tests 8-27-09'!AH52</f>
        <v>0.11685249999999936</v>
      </c>
      <c r="BL14" s="805">
        <f>'SAME1 Flight Tests 8-27-09'!AK52</f>
        <v>0</v>
      </c>
      <c r="BM14" s="805">
        <f>'SAME1 Flight Tests 8-27-09'!AL52</f>
        <v>0</v>
      </c>
      <c r="BN14" s="806"/>
      <c r="BO14" s="805"/>
      <c r="BP14" s="806"/>
      <c r="BQ14" s="805">
        <f>'SAME1 Flight Tests 8-27-09'!AM52</f>
        <v>0</v>
      </c>
      <c r="BR14" s="816">
        <f>'SAME1 Flight Tests 8-27-09'!AP52</f>
        <v>0</v>
      </c>
      <c r="BS14" s="816">
        <f>'SAME1 Flight Tests 8-27-09'!AQ52</f>
        <v>0</v>
      </c>
      <c r="BT14" s="816"/>
      <c r="BU14" s="816">
        <f>'SAME1 Flight Tests 8-27-09'!AS52</f>
        <v>0</v>
      </c>
      <c r="BV14" s="816">
        <f>'SAME1 Flight Tests 8-27-09'!AT52</f>
        <v>0</v>
      </c>
      <c r="BW14" s="807">
        <f>'SAME1 Flight Tests 8-27-09'!BB52</f>
        <v>4936.7473362135788</v>
      </c>
      <c r="BX14" s="807">
        <f>'SAME1 Flight Tests 8-27-09'!BC52</f>
        <v>4854.6197631208024</v>
      </c>
      <c r="BY14" s="807">
        <f>'SAME1 Flight Tests 8-27-09'!BD52</f>
        <v>4639.75528539885</v>
      </c>
      <c r="BZ14" s="806"/>
      <c r="CA14" s="805">
        <f>'SAME1 Flight Tests 8-27-09'!BG52</f>
        <v>0</v>
      </c>
      <c r="CB14" s="805">
        <f>'SAME1 Flight Tests 8-27-09'!BF52</f>
        <v>0</v>
      </c>
      <c r="CC14" s="783"/>
      <c r="CD14" s="805">
        <f>'SAME1 Flight Tests 8-27-09'!BE52</f>
        <v>0</v>
      </c>
      <c r="CE14" s="26"/>
    </row>
    <row r="15" spans="1:83" s="2" customFormat="1" ht="16.5" customHeight="1" x14ac:dyDescent="0.25">
      <c r="A15" s="778">
        <v>1</v>
      </c>
      <c r="B15" s="779">
        <f>'SAME1 Flight Tests 8-27-09'!A55</f>
        <v>5</v>
      </c>
      <c r="C15" s="779" t="str">
        <f>'SAME1 Flight Tests 8-27-09'!B55</f>
        <v>DBP</v>
      </c>
      <c r="D15" s="782"/>
      <c r="E15" s="779" t="str">
        <f>'SAME1 Flight Tests 8-27-09'!C55</f>
        <v>42 D</v>
      </c>
      <c r="F15" s="779">
        <f>'SAME1 Flight Tests 8-27-09'!D55</f>
        <v>5</v>
      </c>
      <c r="G15" s="779">
        <f>'SAME1 Flight Tests 8-27-09'!E55</f>
        <v>42</v>
      </c>
      <c r="H15" s="779" t="str">
        <f>'SAME1 Flight Tests 8-27-09'!F55</f>
        <v>low flow aging</v>
      </c>
      <c r="I15" s="779">
        <f>'SAME1 Flight Tests 8-27-09'!G55</f>
        <v>277</v>
      </c>
      <c r="J15" s="791">
        <f>'SAME1 Flight Tests 8-27-09'!H55</f>
        <v>39359</v>
      </c>
      <c r="K15" s="779">
        <f>'SAME1 Flight Tests 8-27-09'!I55</f>
        <v>0</v>
      </c>
      <c r="L15" s="779" t="str">
        <f>'SAME1 Flight Tests 8-27-09'!J55</f>
        <v>n</v>
      </c>
      <c r="M15" s="779" t="str">
        <f>'SAME1 Flight Tests 8-27-09'!K55</f>
        <v>n</v>
      </c>
      <c r="N15" s="779">
        <f>'SAME1 Flight Tests 8-27-09'!L55</f>
        <v>7.5</v>
      </c>
      <c r="O15" s="804">
        <f>'SAME1 Flight Tests 8-27-09'!M55</f>
        <v>1.1599999999999999</v>
      </c>
      <c r="P15" s="805">
        <f>'SAME1 Flight Tests 8-27-09'!N55</f>
        <v>74</v>
      </c>
      <c r="Q15" s="805">
        <f>'SAME1 Flight Tests 8-27-09'!O55</f>
        <v>11</v>
      </c>
      <c r="R15" s="805">
        <f>'SAME1 Flight Tests 8-27-09'!P55</f>
        <v>8</v>
      </c>
      <c r="S15" s="806"/>
      <c r="T15" s="806"/>
      <c r="U15" s="805">
        <f>'SAME1 Flight Tests 8-27-09'!Q55</f>
        <v>65</v>
      </c>
      <c r="V15" s="806"/>
      <c r="W15" s="806"/>
      <c r="X15" s="806"/>
      <c r="Y15" s="806"/>
      <c r="Z15" s="806"/>
      <c r="AA15" s="805" t="str">
        <f>'SAME1 Flight Tests 8-27-09'!R55</f>
        <v>y</v>
      </c>
      <c r="AB15" s="805" t="str">
        <f>'SAME1 Flight Tests 8-27-09'!S55</f>
        <v>y</v>
      </c>
      <c r="AC15" s="805">
        <f>'SAME1 Flight Tests 8-27-09'!T55</f>
        <v>1</v>
      </c>
      <c r="AD15" s="806"/>
      <c r="AE15" s="805">
        <f>'SAME1 Flight Tests 8-27-09'!U55</f>
        <v>10</v>
      </c>
      <c r="AF15" s="806"/>
      <c r="AG15" s="816">
        <f>'SAME1 Flight Tests 8-27-09'!V55</f>
        <v>0.13253466028642899</v>
      </c>
      <c r="AH15" s="818">
        <f>'SAME1 Flight Tests 8-27-09'!W55</f>
        <v>0.37038215551998899</v>
      </c>
      <c r="AI15" s="806"/>
      <c r="AJ15" s="806"/>
      <c r="AK15" s="806"/>
      <c r="AL15" s="806"/>
      <c r="AM15" s="806"/>
      <c r="AN15" s="806"/>
      <c r="AO15" s="806"/>
      <c r="AP15" s="806"/>
      <c r="AQ15" s="806"/>
      <c r="AR15" s="806"/>
      <c r="AS15" s="806"/>
      <c r="AT15" s="806"/>
      <c r="AU15" s="805" t="str">
        <f>'SAME1 Flight Tests 8-27-09'!X55</f>
        <v>n/a</v>
      </c>
      <c r="AV15" s="820">
        <f>'SAME1 Flight Tests 8-27-09'!Y55</f>
        <v>3.1597300000000001</v>
      </c>
      <c r="AW15" s="820">
        <f>'SAME1 Flight Tests 8-27-09'!Z55</f>
        <v>6.240723</v>
      </c>
      <c r="AX15" s="820">
        <f>'SAME1 Flight Tests 8-27-09'!AA55</f>
        <v>-8.2397419999999996E-4</v>
      </c>
      <c r="AY15" s="822"/>
      <c r="AZ15" s="822"/>
      <c r="BA15" s="820">
        <f>'SAME1 Flight Tests 8-27-09'!AC55</f>
        <v>4.8665014999999991</v>
      </c>
      <c r="BB15" s="822"/>
      <c r="BC15" s="822"/>
      <c r="BD15" s="820">
        <f>'SAME1 Flight Tests 8-27-09'!AB55</f>
        <v>5.2604235000000017</v>
      </c>
      <c r="BE15" s="820">
        <f>'SAME1 Flight Tests 8-27-09'!AD55</f>
        <v>4.6894519999999993</v>
      </c>
      <c r="BF15" s="826">
        <f>'SAME1 Flight Tests 8-27-09'!AE55</f>
        <v>6631.5</v>
      </c>
      <c r="BG15" s="806"/>
      <c r="BH15" s="806"/>
      <c r="BI15" s="805">
        <f>'SAME1 Flight Tests 8-27-09'!AF55</f>
        <v>1.5378000000000003</v>
      </c>
      <c r="BJ15" s="805">
        <f>'SAME1 Flight Tests 8-27-09'!AG55</f>
        <v>56.625099999999996</v>
      </c>
      <c r="BK15" s="805">
        <f>'SAME1 Flight Tests 8-27-09'!AH55</f>
        <v>0.57097150000000241</v>
      </c>
      <c r="BL15" s="805">
        <f>'SAME1 Flight Tests 8-27-09'!AK55</f>
        <v>0</v>
      </c>
      <c r="BM15" s="805">
        <f>'SAME1 Flight Tests 8-27-09'!AL55</f>
        <v>0</v>
      </c>
      <c r="BN15" s="806"/>
      <c r="BO15" s="805"/>
      <c r="BP15" s="806"/>
      <c r="BQ15" s="805">
        <f>'SAME1 Flight Tests 8-27-09'!AM55</f>
        <v>0</v>
      </c>
      <c r="BR15" s="816">
        <f>'SAME1 Flight Tests 8-27-09'!AP55</f>
        <v>0</v>
      </c>
      <c r="BS15" s="816">
        <f>'SAME1 Flight Tests 8-27-09'!AQ55</f>
        <v>0</v>
      </c>
      <c r="BT15" s="816"/>
      <c r="BU15" s="816">
        <f>'SAME1 Flight Tests 8-27-09'!AS55</f>
        <v>0</v>
      </c>
      <c r="BV15" s="816">
        <f>'SAME1 Flight Tests 8-27-09'!AT55</f>
        <v>0</v>
      </c>
      <c r="BW15" s="807">
        <f>'SAME1 Flight Tests 8-27-09'!BB55</f>
        <v>69793.320211551982</v>
      </c>
      <c r="BX15" s="807">
        <f>'SAME1 Flight Tests 8-27-09'!BC55</f>
        <v>68642.492951193301</v>
      </c>
      <c r="BY15" s="807">
        <f>'SAME1 Flight Tests 8-27-09'!BD55</f>
        <v>65323.532150302759</v>
      </c>
      <c r="BZ15" s="806"/>
      <c r="CA15" s="805">
        <f>'SAME1 Flight Tests 8-27-09'!BG55</f>
        <v>0</v>
      </c>
      <c r="CB15" s="805">
        <f>'SAME1 Flight Tests 8-27-09'!BF55</f>
        <v>0</v>
      </c>
      <c r="CC15" s="783"/>
      <c r="CD15" s="805">
        <f>'SAME1 Flight Tests 8-27-09'!BE55</f>
        <v>0</v>
      </c>
      <c r="CE15" s="26"/>
    </row>
    <row r="16" spans="1:83" s="2" customFormat="1" ht="16.5" customHeight="1" x14ac:dyDescent="0.25">
      <c r="A16" s="778">
        <v>1</v>
      </c>
      <c r="B16" s="779">
        <f>'SAME1 Flight Tests 8-27-09'!A56</f>
        <v>5</v>
      </c>
      <c r="C16" s="779" t="str">
        <f>'SAME1 Flight Tests 8-27-09'!B56</f>
        <v>DBP</v>
      </c>
      <c r="D16" s="782"/>
      <c r="E16" s="779" t="str">
        <f>'SAME1 Flight Tests 8-27-09'!C56</f>
        <v>42 D a</v>
      </c>
      <c r="F16" s="779">
        <f>'SAME1 Flight Tests 8-27-09'!D56</f>
        <v>5</v>
      </c>
      <c r="G16" s="779" t="str">
        <f>'SAME1 Flight Tests 8-27-09'!E56</f>
        <v>42a</v>
      </c>
      <c r="H16" s="779" t="str">
        <f>'SAME1 Flight Tests 8-27-09'!F56</f>
        <v xml:space="preserve">     Aging</v>
      </c>
      <c r="I16" s="779">
        <f>'SAME1 Flight Tests 8-27-09'!G56</f>
        <v>277</v>
      </c>
      <c r="J16" s="791">
        <f>'SAME1 Flight Tests 8-27-09'!H56</f>
        <v>39359</v>
      </c>
      <c r="K16" s="779">
        <f>'SAME1 Flight Tests 8-27-09'!I56</f>
        <v>0</v>
      </c>
      <c r="L16" s="779" t="str">
        <f>'SAME1 Flight Tests 8-27-09'!J56</f>
        <v>n</v>
      </c>
      <c r="M16" s="779" t="str">
        <f>'SAME1 Flight Tests 8-27-09'!K56</f>
        <v>n</v>
      </c>
      <c r="N16" s="779">
        <f>'SAME1 Flight Tests 8-27-09'!L56</f>
        <v>7.5</v>
      </c>
      <c r="O16" s="804">
        <f>'SAME1 Flight Tests 8-27-09'!M56</f>
        <v>1.1599999999999999</v>
      </c>
      <c r="P16" s="805">
        <f>'SAME1 Flight Tests 8-27-09'!N56</f>
        <v>74</v>
      </c>
      <c r="Q16" s="805">
        <f>'SAME1 Flight Tests 8-27-09'!O56</f>
        <v>720</v>
      </c>
      <c r="R16" s="805">
        <f>'SAME1 Flight Tests 8-27-09'!P56</f>
        <v>8</v>
      </c>
      <c r="S16" s="806"/>
      <c r="T16" s="806"/>
      <c r="U16" s="805">
        <f>'SAME1 Flight Tests 8-27-09'!Q56</f>
        <v>871</v>
      </c>
      <c r="V16" s="806"/>
      <c r="W16" s="806"/>
      <c r="X16" s="806"/>
      <c r="Y16" s="806"/>
      <c r="Z16" s="806"/>
      <c r="AA16" s="805" t="str">
        <f>'SAME1 Flight Tests 8-27-09'!R56</f>
        <v>y</v>
      </c>
      <c r="AB16" s="805" t="str">
        <f>'SAME1 Flight Tests 8-27-09'!S56</f>
        <v>y</v>
      </c>
      <c r="AC16" s="805">
        <f>'SAME1 Flight Tests 8-27-09'!T56</f>
        <v>1</v>
      </c>
      <c r="AD16" s="806"/>
      <c r="AE16" s="805">
        <f>'SAME1 Flight Tests 8-27-09'!U56</f>
        <v>10</v>
      </c>
      <c r="AF16" s="806"/>
      <c r="AG16" s="816">
        <f>'SAME1 Flight Tests 8-27-09'!V56</f>
        <v>0.13253466028642899</v>
      </c>
      <c r="AH16" s="818">
        <f>'SAME1 Flight Tests 8-27-09'!W56</f>
        <v>0.37487607852829929</v>
      </c>
      <c r="AI16" s="806"/>
      <c r="AJ16" s="806"/>
      <c r="AK16" s="806"/>
      <c r="AL16" s="806"/>
      <c r="AM16" s="806"/>
      <c r="AN16" s="806"/>
      <c r="AO16" s="806"/>
      <c r="AP16" s="806"/>
      <c r="AQ16" s="806"/>
      <c r="AR16" s="806"/>
      <c r="AS16" s="806"/>
      <c r="AT16" s="806"/>
      <c r="AU16" s="805" t="str">
        <f>'SAME1 Flight Tests 8-27-09'!X56</f>
        <v>n/a</v>
      </c>
      <c r="AV16" s="820">
        <f>'SAME1 Flight Tests 8-27-09'!Y56</f>
        <v>3.1739950000000001</v>
      </c>
      <c r="AW16" s="820">
        <f>'SAME1 Flight Tests 8-27-09'!Z56</f>
        <v>6.2468414999999995</v>
      </c>
      <c r="AX16" s="820">
        <f>'SAME1 Flight Tests 8-27-09'!AA56</f>
        <v>-7.476805999999999E-4</v>
      </c>
      <c r="AY16" s="822"/>
      <c r="AZ16" s="822"/>
      <c r="BA16" s="820">
        <f>'SAME1 Flight Tests 8-27-09'!AC56</f>
        <v>4.8921345000000001</v>
      </c>
      <c r="BB16" s="822"/>
      <c r="BC16" s="822"/>
      <c r="BD16" s="820">
        <f>'SAME1 Flight Tests 8-27-09'!AB56</f>
        <v>5.1761459999999992</v>
      </c>
      <c r="BE16" s="820">
        <f>'SAME1 Flight Tests 8-27-09'!AD56</f>
        <v>4.699187499999999</v>
      </c>
      <c r="BF16" s="826">
        <f>'SAME1 Flight Tests 8-27-09'!AE56</f>
        <v>5762</v>
      </c>
      <c r="BG16" s="806"/>
      <c r="BH16" s="806"/>
      <c r="BI16" s="805">
        <f>'SAME1 Flight Tests 8-27-09'!AF56</f>
        <v>1.2407999999999999</v>
      </c>
      <c r="BJ16" s="805">
        <f>'SAME1 Flight Tests 8-27-09'!AG56</f>
        <v>50.4482</v>
      </c>
      <c r="BK16" s="805">
        <f>'SAME1 Flight Tests 8-27-09'!AH56</f>
        <v>0.47695850000000029</v>
      </c>
      <c r="BL16" s="805">
        <f>'SAME1 Flight Tests 8-27-09'!AK56</f>
        <v>0</v>
      </c>
      <c r="BM16" s="805">
        <f>'SAME1 Flight Tests 8-27-09'!AL56</f>
        <v>0</v>
      </c>
      <c r="BN16" s="806"/>
      <c r="BO16" s="805"/>
      <c r="BP16" s="806"/>
      <c r="BQ16" s="805">
        <f>'SAME1 Flight Tests 8-27-09'!AM56</f>
        <v>0</v>
      </c>
      <c r="BR16" s="816">
        <f>'SAME1 Flight Tests 8-27-09'!AP56</f>
        <v>0</v>
      </c>
      <c r="BS16" s="816">
        <f>'SAME1 Flight Tests 8-27-09'!AQ56</f>
        <v>0</v>
      </c>
      <c r="BT16" s="816"/>
      <c r="BU16" s="816">
        <f>'SAME1 Flight Tests 8-27-09'!AS56</f>
        <v>0</v>
      </c>
      <c r="BV16" s="816">
        <f>'SAME1 Flight Tests 8-27-09'!AT56</f>
        <v>0</v>
      </c>
      <c r="BW16" s="807">
        <f>'SAME1 Flight Tests 8-27-09'!BB56</f>
        <v>60566.650796493203</v>
      </c>
      <c r="BX16" s="807">
        <f>'SAME1 Flight Tests 8-27-09'!BC56</f>
        <v>59566.716140052471</v>
      </c>
      <c r="BY16" s="807">
        <f>'SAME1 Flight Tests 8-27-09'!BD56</f>
        <v>56720.728206142747</v>
      </c>
      <c r="BZ16" s="806"/>
      <c r="CA16" s="805">
        <f>'SAME1 Flight Tests 8-27-09'!BG56</f>
        <v>0</v>
      </c>
      <c r="CB16" s="805">
        <f>'SAME1 Flight Tests 8-27-09'!BF56</f>
        <v>0</v>
      </c>
      <c r="CC16" s="783"/>
      <c r="CD16" s="805">
        <f>'SAME1 Flight Tests 8-27-09'!BE56</f>
        <v>0</v>
      </c>
      <c r="CE16" s="26"/>
    </row>
    <row r="17" spans="1:83" s="2" customFormat="1" ht="16.5" customHeight="1" x14ac:dyDescent="0.25">
      <c r="A17" s="778">
        <v>1</v>
      </c>
      <c r="B17" s="779">
        <f>'SAME1 Flight Tests 8-27-09'!A57</f>
        <v>5</v>
      </c>
      <c r="C17" s="779" t="str">
        <f>'SAME1 Flight Tests 8-27-09'!B57</f>
        <v>DBP</v>
      </c>
      <c r="D17" s="782"/>
      <c r="E17" s="779" t="str">
        <f>'SAME1 Flight Tests 8-27-09'!C57</f>
        <v>43 D</v>
      </c>
      <c r="F17" s="779">
        <f>'SAME1 Flight Tests 8-27-09'!D57</f>
        <v>5</v>
      </c>
      <c r="G17" s="779">
        <f>'SAME1 Flight Tests 8-27-09'!E57</f>
        <v>43</v>
      </c>
      <c r="H17" s="779" t="str">
        <f>'SAME1 Flight Tests 8-27-09'!F57</f>
        <v>low tempng</v>
      </c>
      <c r="I17" s="779">
        <f>'SAME1 Flight Tests 8-27-09'!G57</f>
        <v>277</v>
      </c>
      <c r="J17" s="791">
        <f>'SAME1 Flight Tests 8-27-09'!H57</f>
        <v>39359</v>
      </c>
      <c r="K17" s="779">
        <f>'SAME1 Flight Tests 8-27-09'!I57</f>
        <v>0</v>
      </c>
      <c r="L17" s="779" t="str">
        <f>'SAME1 Flight Tests 8-27-09'!J57</f>
        <v>n</v>
      </c>
      <c r="M17" s="779" t="str">
        <f>'SAME1 Flight Tests 8-27-09'!K57</f>
        <v>n</v>
      </c>
      <c r="N17" s="779">
        <f>'SAME1 Flight Tests 8-27-09'!L57</f>
        <v>8</v>
      </c>
      <c r="O17" s="804">
        <f>'SAME1 Flight Tests 8-27-09'!M57</f>
        <v>1.18</v>
      </c>
      <c r="P17" s="805">
        <f>'SAME1 Flight Tests 8-27-09'!N57</f>
        <v>60</v>
      </c>
      <c r="Q17" s="805">
        <f>'SAME1 Flight Tests 8-27-09'!O57</f>
        <v>11</v>
      </c>
      <c r="R17" s="805">
        <f>'SAME1 Flight Tests 8-27-09'!P57</f>
        <v>8</v>
      </c>
      <c r="S17" s="806"/>
      <c r="T17" s="806"/>
      <c r="U17" s="805">
        <f>'SAME1 Flight Tests 8-27-09'!Q57</f>
        <v>60</v>
      </c>
      <c r="V17" s="806"/>
      <c r="W17" s="806"/>
      <c r="X17" s="806"/>
      <c r="Y17" s="806"/>
      <c r="Z17" s="806"/>
      <c r="AA17" s="805" t="str">
        <f>'SAME1 Flight Tests 8-27-09'!R57</f>
        <v>y</v>
      </c>
      <c r="AB17" s="805" t="str">
        <f>'SAME1 Flight Tests 8-27-09'!S57</f>
        <v>y</v>
      </c>
      <c r="AC17" s="805">
        <f>'SAME1 Flight Tests 8-27-09'!T57</f>
        <v>1</v>
      </c>
      <c r="AD17" s="806"/>
      <c r="AE17" s="805">
        <f>'SAME1 Flight Tests 8-27-09'!U57</f>
        <v>10</v>
      </c>
      <c r="AF17" s="806"/>
      <c r="AG17" s="816">
        <f>'SAME1 Flight Tests 8-27-09'!V57</f>
        <v>0.13253466028642899</v>
      </c>
      <c r="AH17" s="818">
        <f>'SAME1 Flight Tests 8-27-09'!W57</f>
        <v>0.37166499916549534</v>
      </c>
      <c r="AI17" s="806"/>
      <c r="AJ17" s="806"/>
      <c r="AK17" s="806"/>
      <c r="AL17" s="806"/>
      <c r="AM17" s="806"/>
      <c r="AN17" s="806"/>
      <c r="AO17" s="806"/>
      <c r="AP17" s="806"/>
      <c r="AQ17" s="806"/>
      <c r="AR17" s="806"/>
      <c r="AS17" s="806"/>
      <c r="AT17" s="806"/>
      <c r="AU17" s="805" t="str">
        <f>'SAME1 Flight Tests 8-27-09'!X57</f>
        <v>n/a</v>
      </c>
      <c r="AV17" s="820">
        <f>'SAME1 Flight Tests 8-27-09'!Y57</f>
        <v>2.9458624999999996</v>
      </c>
      <c r="AW17" s="820">
        <f>'SAME1 Flight Tests 8-27-09'!Z57</f>
        <v>6.2579499999999992</v>
      </c>
      <c r="AX17" s="820">
        <f>'SAME1 Flight Tests 8-27-09'!AA57</f>
        <v>-4.8828149999999998E-4</v>
      </c>
      <c r="AY17" s="822"/>
      <c r="AZ17" s="822"/>
      <c r="BA17" s="820">
        <f>'SAME1 Flight Tests 8-27-09'!AC57</f>
        <v>4.8381359999999995</v>
      </c>
      <c r="BB17" s="822"/>
      <c r="BC17" s="822"/>
      <c r="BD17" s="820">
        <f>'SAME1 Flight Tests 8-27-09'!AB57</f>
        <v>5.4415284999999995</v>
      </c>
      <c r="BE17" s="820">
        <f>'SAME1 Flight Tests 8-27-09'!AD57</f>
        <v>4.6604760000000001</v>
      </c>
      <c r="BF17" s="826">
        <f>'SAME1 Flight Tests 8-27-09'!AE57</f>
        <v>7059</v>
      </c>
      <c r="BG17" s="806"/>
      <c r="BH17" s="806"/>
      <c r="BI17" s="805">
        <f>'SAME1 Flight Tests 8-27-09'!AF57</f>
        <v>1.02735</v>
      </c>
      <c r="BJ17" s="805">
        <f>'SAME1 Flight Tests 8-27-09'!AG57</f>
        <v>91.588499999999982</v>
      </c>
      <c r="BK17" s="805">
        <f>'SAME1 Flight Tests 8-27-09'!AH57</f>
        <v>0.78105249999999948</v>
      </c>
      <c r="BL17" s="805">
        <f>'SAME1 Flight Tests 8-27-09'!AK57</f>
        <v>0</v>
      </c>
      <c r="BM17" s="805">
        <f>'SAME1 Flight Tests 8-27-09'!AL57</f>
        <v>0</v>
      </c>
      <c r="BN17" s="806"/>
      <c r="BO17" s="805"/>
      <c r="BP17" s="806"/>
      <c r="BQ17" s="805">
        <f>'SAME1 Flight Tests 8-27-09'!AM57</f>
        <v>0</v>
      </c>
      <c r="BR17" s="816">
        <f>'SAME1 Flight Tests 8-27-09'!AP57</f>
        <v>0</v>
      </c>
      <c r="BS17" s="816">
        <f>'SAME1 Flight Tests 8-27-09'!AQ57</f>
        <v>0</v>
      </c>
      <c r="BT17" s="816"/>
      <c r="BU17" s="816">
        <f>'SAME1 Flight Tests 8-27-09'!AS57</f>
        <v>0</v>
      </c>
      <c r="BV17" s="816">
        <f>'SAME1 Flight Tests 8-27-09'!AT57</f>
        <v>0</v>
      </c>
      <c r="BW17" s="807">
        <f>'SAME1 Flight Tests 8-27-09'!BB57</f>
        <v>74338.088924870041</v>
      </c>
      <c r="BX17" s="807">
        <f>'SAME1 Flight Tests 8-27-09'!BC57</f>
        <v>73113.073523999657</v>
      </c>
      <c r="BY17" s="807">
        <f>'SAME1 Flight Tests 8-27-09'!BD57</f>
        <v>69557.386430664614</v>
      </c>
      <c r="BZ17" s="806"/>
      <c r="CA17" s="805">
        <f>'SAME1 Flight Tests 8-27-09'!BG57</f>
        <v>0</v>
      </c>
      <c r="CB17" s="805">
        <f>'SAME1 Flight Tests 8-27-09'!BF57</f>
        <v>0</v>
      </c>
      <c r="CC17" s="783"/>
      <c r="CD17" s="805">
        <f>'SAME1 Flight Tests 8-27-09'!BE57</f>
        <v>0</v>
      </c>
      <c r="CE17" s="26"/>
    </row>
    <row r="18" spans="1:83" s="2" customFormat="1" ht="16.5" customHeight="1" x14ac:dyDescent="0.25">
      <c r="A18" s="778">
        <v>1</v>
      </c>
      <c r="B18" s="779">
        <f>'SAME1 Flight Tests 8-27-09'!A58</f>
        <v>5</v>
      </c>
      <c r="C18" s="779" t="str">
        <f>'SAME1 Flight Tests 8-27-09'!B58</f>
        <v>DBP</v>
      </c>
      <c r="D18" s="782"/>
      <c r="E18" s="779" t="str">
        <f>'SAME1 Flight Tests 8-27-09'!C58</f>
        <v>43 D a</v>
      </c>
      <c r="F18" s="779">
        <f>'SAME1 Flight Tests 8-27-09'!D58</f>
        <v>5</v>
      </c>
      <c r="G18" s="779" t="str">
        <f>'SAME1 Flight Tests 8-27-09'!E58</f>
        <v>43a</v>
      </c>
      <c r="H18" s="779" t="str">
        <f>'SAME1 Flight Tests 8-27-09'!F58</f>
        <v xml:space="preserve">     Aging</v>
      </c>
      <c r="I18" s="779">
        <f>'SAME1 Flight Tests 8-27-09'!G58</f>
        <v>277</v>
      </c>
      <c r="J18" s="791">
        <f>'SAME1 Flight Tests 8-27-09'!H58</f>
        <v>39359</v>
      </c>
      <c r="K18" s="779">
        <f>'SAME1 Flight Tests 8-27-09'!I58</f>
        <v>0</v>
      </c>
      <c r="L18" s="779" t="str">
        <f>'SAME1 Flight Tests 8-27-09'!J58</f>
        <v>n</v>
      </c>
      <c r="M18" s="779" t="str">
        <f>'SAME1 Flight Tests 8-27-09'!K58</f>
        <v>n</v>
      </c>
      <c r="N18" s="779">
        <f>'SAME1 Flight Tests 8-27-09'!L58</f>
        <v>8</v>
      </c>
      <c r="O18" s="804">
        <f>'SAME1 Flight Tests 8-27-09'!M58</f>
        <v>1.18</v>
      </c>
      <c r="P18" s="805">
        <f>'SAME1 Flight Tests 8-27-09'!N58</f>
        <v>60</v>
      </c>
      <c r="Q18" s="805">
        <f>'SAME1 Flight Tests 8-27-09'!O58</f>
        <v>720</v>
      </c>
      <c r="R18" s="805">
        <f>'SAME1 Flight Tests 8-27-09'!P58</f>
        <v>8</v>
      </c>
      <c r="S18" s="806"/>
      <c r="T18" s="806"/>
      <c r="U18" s="805">
        <f>'SAME1 Flight Tests 8-27-09'!Q58</f>
        <v>879</v>
      </c>
      <c r="V18" s="806"/>
      <c r="W18" s="806"/>
      <c r="X18" s="806"/>
      <c r="Y18" s="806"/>
      <c r="Z18" s="806"/>
      <c r="AA18" s="805" t="str">
        <f>'SAME1 Flight Tests 8-27-09'!R58</f>
        <v>y</v>
      </c>
      <c r="AB18" s="805" t="str">
        <f>'SAME1 Flight Tests 8-27-09'!S58</f>
        <v>y</v>
      </c>
      <c r="AC18" s="805">
        <f>'SAME1 Flight Tests 8-27-09'!T58</f>
        <v>1</v>
      </c>
      <c r="AD18" s="806"/>
      <c r="AE18" s="805">
        <f>'SAME1 Flight Tests 8-27-09'!U58</f>
        <v>10</v>
      </c>
      <c r="AF18" s="806"/>
      <c r="AG18" s="816">
        <f>'SAME1 Flight Tests 8-27-09'!V58</f>
        <v>0.13253466028642899</v>
      </c>
      <c r="AH18" s="818">
        <f>'SAME1 Flight Tests 8-27-09'!W58</f>
        <v>0</v>
      </c>
      <c r="AI18" s="806"/>
      <c r="AJ18" s="806"/>
      <c r="AK18" s="806"/>
      <c r="AL18" s="806"/>
      <c r="AM18" s="806"/>
      <c r="AN18" s="806"/>
      <c r="AO18" s="806"/>
      <c r="AP18" s="806"/>
      <c r="AQ18" s="806"/>
      <c r="AR18" s="806"/>
      <c r="AS18" s="806"/>
      <c r="AT18" s="806"/>
      <c r="AU18" s="805" t="str">
        <f>'SAME1 Flight Tests 8-27-09'!X58</f>
        <v>n/a</v>
      </c>
      <c r="AV18" s="820">
        <f>'SAME1 Flight Tests 8-27-09'!Y58</f>
        <v>2.9606769999999996</v>
      </c>
      <c r="AW18" s="820">
        <f>'SAME1 Flight Tests 8-27-09'!Z58</f>
        <v>6.2573239999999988</v>
      </c>
      <c r="AX18" s="820">
        <f>'SAME1 Flight Tests 8-27-09'!AA58</f>
        <v>-7.7819744999999994E-4</v>
      </c>
      <c r="AY18" s="822"/>
      <c r="AZ18" s="822"/>
      <c r="BA18" s="820">
        <f>'SAME1 Flight Tests 8-27-09'!AC58</f>
        <v>4.8957829999999998</v>
      </c>
      <c r="BB18" s="822"/>
      <c r="BC18" s="822"/>
      <c r="BD18" s="820">
        <f>'SAME1 Flight Tests 8-27-09'!AB58</f>
        <v>5.3406210000000005</v>
      </c>
      <c r="BE18" s="820">
        <f>'SAME1 Flight Tests 8-27-09'!AD58</f>
        <v>4.6857304999999991</v>
      </c>
      <c r="BF18" s="826">
        <f>'SAME1 Flight Tests 8-27-09'!AE58</f>
        <v>6318</v>
      </c>
      <c r="BG18" s="806"/>
      <c r="BH18" s="806"/>
      <c r="BI18" s="805">
        <f>'SAME1 Flight Tests 8-27-09'!AF58</f>
        <v>0.84245000000000003</v>
      </c>
      <c r="BJ18" s="805">
        <f>'SAME1 Flight Tests 8-27-09'!AG58</f>
        <v>80.297600000000003</v>
      </c>
      <c r="BK18" s="805">
        <f>'SAME1 Flight Tests 8-27-09'!AH58</f>
        <v>0.65489050000000137</v>
      </c>
      <c r="BL18" s="805">
        <f>'SAME1 Flight Tests 8-27-09'!AK58</f>
        <v>0</v>
      </c>
      <c r="BM18" s="805">
        <f>'SAME1 Flight Tests 8-27-09'!AL58</f>
        <v>0</v>
      </c>
      <c r="BN18" s="806"/>
      <c r="BO18" s="805"/>
      <c r="BP18" s="806"/>
      <c r="BQ18" s="805">
        <f>'SAME1 Flight Tests 8-27-09'!AM58</f>
        <v>0</v>
      </c>
      <c r="BR18" s="816">
        <f>'SAME1 Flight Tests 8-27-09'!AP58</f>
        <v>0</v>
      </c>
      <c r="BS18" s="816">
        <f>'SAME1 Flight Tests 8-27-09'!AQ58</f>
        <v>0</v>
      </c>
      <c r="BT18" s="816"/>
      <c r="BU18" s="816">
        <f>'SAME1 Flight Tests 8-27-09'!AS58</f>
        <v>0</v>
      </c>
      <c r="BV18" s="816">
        <f>'SAME1 Flight Tests 8-27-09'!AT58</f>
        <v>0</v>
      </c>
      <c r="BW18" s="807">
        <f>'SAME1 Flight Tests 8-27-09'!BB58</f>
        <v>66463.995372703139</v>
      </c>
      <c r="BX18" s="807">
        <f>'SAME1 Flight Tests 8-27-09'!BC58</f>
        <v>65367.572748719715</v>
      </c>
      <c r="BY18" s="807">
        <f>'SAME1 Flight Tests 8-27-09'!BD58</f>
        <v>62220.4584534963</v>
      </c>
      <c r="BZ18" s="806"/>
      <c r="CA18" s="805">
        <f>'SAME1 Flight Tests 8-27-09'!BG58</f>
        <v>0</v>
      </c>
      <c r="CB18" s="805">
        <f>'SAME1 Flight Tests 8-27-09'!BF58</f>
        <v>0</v>
      </c>
      <c r="CC18" s="783"/>
      <c r="CD18" s="805">
        <f>'SAME1 Flight Tests 8-27-09'!BE58</f>
        <v>0</v>
      </c>
      <c r="CE18" s="26"/>
    </row>
    <row r="19" spans="1:83" s="2" customFormat="1" ht="16.5" customHeight="1" x14ac:dyDescent="0.25">
      <c r="A19" s="778">
        <v>1</v>
      </c>
      <c r="B19" s="779">
        <f>'SAME1 Flight Tests 8-27-09'!A59</f>
        <v>5</v>
      </c>
      <c r="C19" s="779" t="str">
        <f>'SAME1 Flight Tests 8-27-09'!B59</f>
        <v>DBP</v>
      </c>
      <c r="D19" s="782"/>
      <c r="E19" s="779" t="str">
        <f>'SAME1 Flight Tests 8-27-09'!C59</f>
        <v>44 D</v>
      </c>
      <c r="F19" s="779">
        <f>'SAME1 Flight Tests 8-27-09'!D59</f>
        <v>5</v>
      </c>
      <c r="G19" s="779">
        <f>'SAME1 Flight Tests 8-27-09'!E59</f>
        <v>44</v>
      </c>
      <c r="H19" s="779" t="str">
        <f>'SAME1 Flight Tests 8-27-09'!F59</f>
        <v>low temp aging</v>
      </c>
      <c r="I19" s="779">
        <f>'SAME1 Flight Tests 8-27-09'!G59</f>
        <v>277</v>
      </c>
      <c r="J19" s="791">
        <f>'SAME1 Flight Tests 8-27-09'!H59</f>
        <v>39359</v>
      </c>
      <c r="K19" s="779">
        <f>'SAME1 Flight Tests 8-27-09'!I59</f>
        <v>0</v>
      </c>
      <c r="L19" s="779" t="str">
        <f>'SAME1 Flight Tests 8-27-09'!J59</f>
        <v>n</v>
      </c>
      <c r="M19" s="779" t="str">
        <f>'SAME1 Flight Tests 8-27-09'!K59</f>
        <v>n</v>
      </c>
      <c r="N19" s="779">
        <f>'SAME1 Flight Tests 8-27-09'!L59</f>
        <v>7.5</v>
      </c>
      <c r="O19" s="804">
        <f>'SAME1 Flight Tests 8-27-09'!M59</f>
        <v>1.1599999999999999</v>
      </c>
      <c r="P19" s="805">
        <f>'SAME1 Flight Tests 8-27-09'!N59</f>
        <v>74</v>
      </c>
      <c r="Q19" s="805">
        <f>'SAME1 Flight Tests 8-27-09'!O59</f>
        <v>11</v>
      </c>
      <c r="R19" s="805">
        <f>'SAME1 Flight Tests 8-27-09'!P59</f>
        <v>8</v>
      </c>
      <c r="S19" s="806"/>
      <c r="T19" s="806"/>
      <c r="U19" s="805">
        <f>'SAME1 Flight Tests 8-27-09'!Q59</f>
        <v>62</v>
      </c>
      <c r="V19" s="806"/>
      <c r="W19" s="806"/>
      <c r="X19" s="806"/>
      <c r="Y19" s="806"/>
      <c r="Z19" s="806"/>
      <c r="AA19" s="805" t="str">
        <f>'SAME1 Flight Tests 8-27-09'!R59</f>
        <v>y</v>
      </c>
      <c r="AB19" s="805" t="str">
        <f>'SAME1 Flight Tests 8-27-09'!S59</f>
        <v>y</v>
      </c>
      <c r="AC19" s="805">
        <f>'SAME1 Flight Tests 8-27-09'!T59</f>
        <v>1</v>
      </c>
      <c r="AD19" s="806"/>
      <c r="AE19" s="805">
        <f>'SAME1 Flight Tests 8-27-09'!U59</f>
        <v>10</v>
      </c>
      <c r="AF19" s="806"/>
      <c r="AG19" s="816">
        <f>'SAME1 Flight Tests 8-27-09'!V59</f>
        <v>0.13253466028642899</v>
      </c>
      <c r="AH19" s="818">
        <f>'SAME1 Flight Tests 8-27-09'!W59</f>
        <v>0</v>
      </c>
      <c r="AI19" s="806"/>
      <c r="AJ19" s="806"/>
      <c r="AK19" s="806"/>
      <c r="AL19" s="806"/>
      <c r="AM19" s="806"/>
      <c r="AN19" s="806"/>
      <c r="AO19" s="806"/>
      <c r="AP19" s="806"/>
      <c r="AQ19" s="806"/>
      <c r="AR19" s="806"/>
      <c r="AS19" s="806"/>
      <c r="AT19" s="806"/>
      <c r="AU19" s="805" t="str">
        <f>'SAME1 Flight Tests 8-27-09'!X59</f>
        <v>n/a</v>
      </c>
      <c r="AV19" s="820">
        <f>'SAME1 Flight Tests 8-27-09'!Y59</f>
        <v>3.1862650000000001</v>
      </c>
      <c r="AW19" s="820">
        <f>'SAME1 Flight Tests 8-27-09'!Z59</f>
        <v>6.2593695</v>
      </c>
      <c r="AX19" s="820">
        <f>'SAME1 Flight Tests 8-27-09'!AA59</f>
        <v>-5.6457510000000003E-4</v>
      </c>
      <c r="AY19" s="822"/>
      <c r="AZ19" s="822"/>
      <c r="BA19" s="820">
        <f>'SAME1 Flight Tests 8-27-09'!AC59</f>
        <v>4.8722225000000003</v>
      </c>
      <c r="BB19" s="822"/>
      <c r="BC19" s="822"/>
      <c r="BD19" s="820">
        <f>'SAME1 Flight Tests 8-27-09'!AB59</f>
        <v>5.1195819999999994</v>
      </c>
      <c r="BE19" s="820">
        <f>'SAME1 Flight Tests 8-27-09'!AD59</f>
        <v>4.6912835000000008</v>
      </c>
      <c r="BF19" s="826">
        <f>'SAME1 Flight Tests 8-27-09'!AE59</f>
        <v>2670</v>
      </c>
      <c r="BG19" s="806"/>
      <c r="BH19" s="806"/>
      <c r="BI19" s="805">
        <f>'SAME1 Flight Tests 8-27-09'!AF59</f>
        <v>2.6500000000000004E-3</v>
      </c>
      <c r="BJ19" s="805">
        <f>'SAME1 Flight Tests 8-27-09'!AG59</f>
        <v>47.521349999999998</v>
      </c>
      <c r="BK19" s="805">
        <f>'SAME1 Flight Tests 8-27-09'!AH59</f>
        <v>0.42829849999999858</v>
      </c>
      <c r="BL19" s="805">
        <f>'SAME1 Flight Tests 8-27-09'!AK59</f>
        <v>0</v>
      </c>
      <c r="BM19" s="805">
        <f>'SAME1 Flight Tests 8-27-09'!AL59</f>
        <v>0</v>
      </c>
      <c r="BN19" s="806"/>
      <c r="BO19" s="805"/>
      <c r="BP19" s="806"/>
      <c r="BQ19" s="805">
        <f>'SAME1 Flight Tests 8-27-09'!AM59</f>
        <v>0</v>
      </c>
      <c r="BR19" s="816">
        <f>'SAME1 Flight Tests 8-27-09'!AP59</f>
        <v>0</v>
      </c>
      <c r="BS19" s="816">
        <f>'SAME1 Flight Tests 8-27-09'!AQ59</f>
        <v>0</v>
      </c>
      <c r="BT19" s="816"/>
      <c r="BU19" s="816">
        <f>'SAME1 Flight Tests 8-27-09'!AS59</f>
        <v>0</v>
      </c>
      <c r="BV19" s="816">
        <f>'SAME1 Flight Tests 8-27-09'!AT59</f>
        <v>0</v>
      </c>
      <c r="BW19" s="807">
        <f>'SAME1 Flight Tests 8-27-09'!BB59</f>
        <v>27940.840471442963</v>
      </c>
      <c r="BX19" s="807">
        <f>'SAME1 Flight Tests 8-27-09'!BC59</f>
        <v>27477.489979826034</v>
      </c>
      <c r="BY19" s="807">
        <f>'SAME1 Flight Tests 8-27-09'!BD59</f>
        <v>26221.004320602202</v>
      </c>
      <c r="BZ19" s="806"/>
      <c r="CA19" s="805">
        <f>'SAME1 Flight Tests 8-27-09'!BG59</f>
        <v>0</v>
      </c>
      <c r="CB19" s="805">
        <f>'SAME1 Flight Tests 8-27-09'!BF59</f>
        <v>0</v>
      </c>
      <c r="CC19" s="783"/>
      <c r="CD19" s="805">
        <f>'SAME1 Flight Tests 8-27-09'!BE59</f>
        <v>0</v>
      </c>
      <c r="CE19" s="26"/>
    </row>
    <row r="20" spans="1:83" s="2" customFormat="1" ht="16.5" customHeight="1" x14ac:dyDescent="0.25">
      <c r="A20" s="778">
        <v>1</v>
      </c>
      <c r="B20" s="779">
        <f>'SAME1 Flight Tests 8-27-09'!A60</f>
        <v>5</v>
      </c>
      <c r="C20" s="779" t="str">
        <f>'SAME1 Flight Tests 8-27-09'!B60</f>
        <v>DBP</v>
      </c>
      <c r="D20" s="782"/>
      <c r="E20" s="779" t="str">
        <f>'SAME1 Flight Tests 8-27-09'!C60</f>
        <v>44 D1</v>
      </c>
      <c r="F20" s="779">
        <f>'SAME1 Flight Tests 8-27-09'!D60</f>
        <v>5</v>
      </c>
      <c r="G20" s="779" t="str">
        <f>'SAME1 Flight Tests 8-27-09'!E60</f>
        <v>44a</v>
      </c>
      <c r="H20" s="779" t="str">
        <f>'SAME1 Flight Tests 8-27-09'!F60</f>
        <v xml:space="preserve">     Aging</v>
      </c>
      <c r="I20" s="779">
        <f>'SAME1 Flight Tests 8-27-09'!G60</f>
        <v>277</v>
      </c>
      <c r="J20" s="791">
        <f>'SAME1 Flight Tests 8-27-09'!H60</f>
        <v>39359</v>
      </c>
      <c r="K20" s="779">
        <f>'SAME1 Flight Tests 8-27-09'!I60</f>
        <v>0</v>
      </c>
      <c r="L20" s="779" t="str">
        <f>'SAME1 Flight Tests 8-27-09'!J60</f>
        <v>n</v>
      </c>
      <c r="M20" s="779" t="str">
        <f>'SAME1 Flight Tests 8-27-09'!K60</f>
        <v>n</v>
      </c>
      <c r="N20" s="779">
        <f>'SAME1 Flight Tests 8-27-09'!L60</f>
        <v>7.5</v>
      </c>
      <c r="O20" s="804">
        <f>'SAME1 Flight Tests 8-27-09'!M60</f>
        <v>1.1599999999999999</v>
      </c>
      <c r="P20" s="805">
        <f>'SAME1 Flight Tests 8-27-09'!N60</f>
        <v>74</v>
      </c>
      <c r="Q20" s="805">
        <f>'SAME1 Flight Tests 8-27-09'!O60</f>
        <v>1800</v>
      </c>
      <c r="R20" s="805">
        <f>'SAME1 Flight Tests 8-27-09'!P60</f>
        <v>8</v>
      </c>
      <c r="S20" s="806"/>
      <c r="T20" s="806"/>
      <c r="U20" s="805">
        <f>'SAME1 Flight Tests 8-27-09'!Q60</f>
        <v>1958</v>
      </c>
      <c r="V20" s="806"/>
      <c r="W20" s="806"/>
      <c r="X20" s="806"/>
      <c r="Y20" s="806"/>
      <c r="Z20" s="806"/>
      <c r="AA20" s="805" t="str">
        <f>'SAME1 Flight Tests 8-27-09'!R60</f>
        <v>y</v>
      </c>
      <c r="AB20" s="805" t="str">
        <f>'SAME1 Flight Tests 8-27-09'!S60</f>
        <v>y</v>
      </c>
      <c r="AC20" s="805">
        <f>'SAME1 Flight Tests 8-27-09'!T60</f>
        <v>1</v>
      </c>
      <c r="AD20" s="806"/>
      <c r="AE20" s="805">
        <f>'SAME1 Flight Tests 8-27-09'!U60</f>
        <v>10</v>
      </c>
      <c r="AF20" s="806"/>
      <c r="AG20" s="816">
        <f>'SAME1 Flight Tests 8-27-09'!V60</f>
        <v>0.13253466028642899</v>
      </c>
      <c r="AH20" s="818">
        <f>'SAME1 Flight Tests 8-27-09'!W60</f>
        <v>0.37602999417613525</v>
      </c>
      <c r="AI20" s="806"/>
      <c r="AJ20" s="806"/>
      <c r="AK20" s="806"/>
      <c r="AL20" s="806"/>
      <c r="AM20" s="806"/>
      <c r="AN20" s="806"/>
      <c r="AO20" s="806"/>
      <c r="AP20" s="806"/>
      <c r="AQ20" s="806"/>
      <c r="AR20" s="806"/>
      <c r="AS20" s="806"/>
      <c r="AT20" s="806"/>
      <c r="AU20" s="805" t="str">
        <f>'SAME1 Flight Tests 8-27-09'!X60</f>
        <v>n/a</v>
      </c>
      <c r="AV20" s="820">
        <f>'SAME1 Flight Tests 8-27-09'!Y60</f>
        <v>3.2127380000000003</v>
      </c>
      <c r="AW20" s="820">
        <f>'SAME1 Flight Tests 8-27-09'!Z60</f>
        <v>6.2593224999999988</v>
      </c>
      <c r="AX20" s="820">
        <f>'SAME1 Flight Tests 8-27-09'!AA60</f>
        <v>-6.7138674999999977E-4</v>
      </c>
      <c r="AY20" s="822"/>
      <c r="AZ20" s="822"/>
      <c r="BA20" s="820">
        <f>'SAME1 Flight Tests 8-27-09'!AC60</f>
        <v>4.8959057142857159</v>
      </c>
      <c r="BB20" s="822"/>
      <c r="BC20" s="822"/>
      <c r="BD20" s="820">
        <f>'SAME1 Flight Tests 8-27-09'!AB60</f>
        <v>5.0606080000000002</v>
      </c>
      <c r="BE20" s="820">
        <f>'SAME1 Flight Tests 8-27-09'!AD60</f>
        <v>4.7004780952380942</v>
      </c>
      <c r="BF20" s="826">
        <f>'SAME1 Flight Tests 8-27-09'!AE60</f>
        <v>2452</v>
      </c>
      <c r="BG20" s="806"/>
      <c r="BH20" s="806"/>
      <c r="BI20" s="805">
        <f>'SAME1 Flight Tests 8-27-09'!AF60</f>
        <v>6.3500000000000015E-3</v>
      </c>
      <c r="BJ20" s="805">
        <f>'SAME1 Flight Tests 8-27-09'!AG60</f>
        <v>42.271100000000004</v>
      </c>
      <c r="BK20" s="805">
        <f>'SAME1 Flight Tests 8-27-09'!AH60</f>
        <v>0.36012990476190598</v>
      </c>
      <c r="BL20" s="805">
        <f>'SAME1 Flight Tests 8-27-09'!AK60</f>
        <v>0</v>
      </c>
      <c r="BM20" s="805">
        <f>'SAME1 Flight Tests 8-27-09'!AL60</f>
        <v>0</v>
      </c>
      <c r="BN20" s="806"/>
      <c r="BO20" s="805"/>
      <c r="BP20" s="806"/>
      <c r="BQ20" s="805">
        <f>'SAME1 Flight Tests 8-27-09'!AM60</f>
        <v>0</v>
      </c>
      <c r="BR20" s="816">
        <f>'SAME1 Flight Tests 8-27-09'!AP60</f>
        <v>0</v>
      </c>
      <c r="BS20" s="816">
        <f>'SAME1 Flight Tests 8-27-09'!AQ60</f>
        <v>0</v>
      </c>
      <c r="BT20" s="816"/>
      <c r="BU20" s="816">
        <f>'SAME1 Flight Tests 8-27-09'!AS60</f>
        <v>0</v>
      </c>
      <c r="BV20" s="816">
        <f>'SAME1 Flight Tests 8-27-09'!AT60</f>
        <v>0</v>
      </c>
      <c r="BW20" s="807">
        <f>'SAME1 Flight Tests 8-27-09'!BB60</f>
        <v>25651.462045118446</v>
      </c>
      <c r="BX20" s="807">
        <f>'SAME1 Flight Tests 8-27-09'!BC60</f>
        <v>25225.94316667473</v>
      </c>
      <c r="BY20" s="807">
        <f>'SAME1 Flight Tests 8-27-09'!BD60</f>
        <v>24076.080152194998</v>
      </c>
      <c r="BZ20" s="806"/>
      <c r="CA20" s="805">
        <f>'SAME1 Flight Tests 8-27-09'!BG60</f>
        <v>0</v>
      </c>
      <c r="CB20" s="805">
        <f>'SAME1 Flight Tests 8-27-09'!BF60</f>
        <v>0</v>
      </c>
      <c r="CC20" s="783"/>
      <c r="CD20" s="805">
        <f>'SAME1 Flight Tests 8-27-09'!BE60</f>
        <v>0</v>
      </c>
      <c r="CE20" s="26"/>
    </row>
    <row r="21" spans="1:83" s="2" customFormat="1" ht="16.5" customHeight="1" x14ac:dyDescent="0.25">
      <c r="A21" s="778">
        <v>1</v>
      </c>
      <c r="B21" s="779">
        <f>'SAME1 Flight Tests 8-27-09'!A61</f>
        <v>5</v>
      </c>
      <c r="C21" s="779" t="str">
        <f>'SAME1 Flight Tests 8-27-09'!B61</f>
        <v>DBP</v>
      </c>
      <c r="D21" s="782"/>
      <c r="E21" s="779" t="str">
        <f>'SAME1 Flight Tests 8-27-09'!C61</f>
        <v>45 D</v>
      </c>
      <c r="F21" s="779">
        <f>'SAME1 Flight Tests 8-27-09'!D61</f>
        <v>5</v>
      </c>
      <c r="G21" s="779">
        <f>'SAME1 Flight Tests 8-27-09'!E61</f>
        <v>45</v>
      </c>
      <c r="H21" s="779" t="str">
        <f>'SAME1 Flight Tests 8-27-09'!F61</f>
        <v>high temp aging</v>
      </c>
      <c r="I21" s="779">
        <f>'SAME1 Flight Tests 8-27-09'!G61</f>
        <v>278</v>
      </c>
      <c r="J21" s="791">
        <f>'SAME1 Flight Tests 8-27-09'!H61</f>
        <v>39360</v>
      </c>
      <c r="K21" s="779">
        <f>'SAME1 Flight Tests 8-27-09'!I61</f>
        <v>0</v>
      </c>
      <c r="L21" s="779" t="str">
        <f>'SAME1 Flight Tests 8-27-09'!J61</f>
        <v>n</v>
      </c>
      <c r="M21" s="779" t="str">
        <f>'SAME1 Flight Tests 8-27-09'!K61</f>
        <v>n</v>
      </c>
      <c r="N21" s="779">
        <f>'SAME1 Flight Tests 8-27-09'!L61</f>
        <v>8</v>
      </c>
      <c r="O21" s="804">
        <f>'SAME1 Flight Tests 8-27-09'!M61</f>
        <v>1.19</v>
      </c>
      <c r="P21" s="805">
        <f>'SAME1 Flight Tests 8-27-09'!N61</f>
        <v>45</v>
      </c>
      <c r="Q21" s="805">
        <f>'SAME1 Flight Tests 8-27-09'!O61</f>
        <v>11</v>
      </c>
      <c r="R21" s="805">
        <f>'SAME1 Flight Tests 8-27-09'!P61</f>
        <v>8</v>
      </c>
      <c r="S21" s="806"/>
      <c r="T21" s="806"/>
      <c r="U21" s="805">
        <f>'SAME1 Flight Tests 8-27-09'!Q61</f>
        <v>86</v>
      </c>
      <c r="V21" s="806"/>
      <c r="W21" s="806"/>
      <c r="X21" s="806"/>
      <c r="Y21" s="806"/>
      <c r="Z21" s="806"/>
      <c r="AA21" s="805" t="str">
        <f>'SAME1 Flight Tests 8-27-09'!R61</f>
        <v>y</v>
      </c>
      <c r="AB21" s="805" t="str">
        <f>'SAME1 Flight Tests 8-27-09'!S61</f>
        <v>y</v>
      </c>
      <c r="AC21" s="805">
        <f>'SAME1 Flight Tests 8-27-09'!T61</f>
        <v>1</v>
      </c>
      <c r="AD21" s="806"/>
      <c r="AE21" s="805">
        <f>'SAME1 Flight Tests 8-27-09'!U61</f>
        <v>10</v>
      </c>
      <c r="AF21" s="806"/>
      <c r="AG21" s="816">
        <f>'SAME1 Flight Tests 8-27-09'!V61</f>
        <v>0.13253466028642899</v>
      </c>
      <c r="AH21" s="818">
        <f>'SAME1 Flight Tests 8-27-09'!W61</f>
        <v>0.37232466818376009</v>
      </c>
      <c r="AI21" s="806"/>
      <c r="AJ21" s="806"/>
      <c r="AK21" s="806"/>
      <c r="AL21" s="806"/>
      <c r="AM21" s="806"/>
      <c r="AN21" s="806"/>
      <c r="AO21" s="806"/>
      <c r="AP21" s="806"/>
      <c r="AQ21" s="806"/>
      <c r="AR21" s="806"/>
      <c r="AS21" s="806"/>
      <c r="AT21" s="806"/>
      <c r="AU21" s="805">
        <f>'SAME1 Flight Tests 8-27-09'!X61</f>
        <v>8.5399999999999991</v>
      </c>
      <c r="AV21" s="820">
        <f>'SAME1 Flight Tests 8-27-09'!Y61</f>
        <v>2.992845</v>
      </c>
      <c r="AW21" s="820">
        <f>'SAME1 Flight Tests 8-27-09'!Z61</f>
        <v>6.246277000000001</v>
      </c>
      <c r="AX21" s="820">
        <f>'SAME1 Flight Tests 8-27-09'!AA61</f>
        <v>-6.4086900000000018E-4</v>
      </c>
      <c r="AY21" s="822"/>
      <c r="AZ21" s="822"/>
      <c r="BA21" s="820">
        <f>'SAME1 Flight Tests 8-27-09'!AC61</f>
        <v>4.8697975000000016</v>
      </c>
      <c r="BB21" s="822"/>
      <c r="BC21" s="822"/>
      <c r="BD21" s="820">
        <f>'SAME1 Flight Tests 8-27-09'!AB61</f>
        <v>5.4054559999999992</v>
      </c>
      <c r="BE21" s="820">
        <f>'SAME1 Flight Tests 8-27-09'!AD61</f>
        <v>4.7024245000000002</v>
      </c>
      <c r="BF21" s="826">
        <f>'SAME1 Flight Tests 8-27-09'!AE61</f>
        <v>6791</v>
      </c>
      <c r="BG21" s="806"/>
      <c r="BH21" s="806"/>
      <c r="BI21" s="805">
        <f>'SAME1 Flight Tests 8-27-09'!AF61</f>
        <v>1.2176000000000002</v>
      </c>
      <c r="BJ21" s="805">
        <f>'SAME1 Flight Tests 8-27-09'!AG61</f>
        <v>77.623499999999979</v>
      </c>
      <c r="BK21" s="805">
        <f>'SAME1 Flight Tests 8-27-09'!AH61</f>
        <v>0.70303149999999892</v>
      </c>
      <c r="BL21" s="805">
        <f>'SAME1 Flight Tests 8-27-09'!AK61</f>
        <v>0</v>
      </c>
      <c r="BM21" s="805">
        <f>'SAME1 Flight Tests 8-27-09'!AL61</f>
        <v>0</v>
      </c>
      <c r="BN21" s="806"/>
      <c r="BO21" s="805"/>
      <c r="BP21" s="806"/>
      <c r="BQ21" s="805">
        <f>'SAME1 Flight Tests 8-27-09'!AM61</f>
        <v>0</v>
      </c>
      <c r="BR21" s="816">
        <f>'SAME1 Flight Tests 8-27-09'!AP61</f>
        <v>0</v>
      </c>
      <c r="BS21" s="816">
        <f>'SAME1 Flight Tests 8-27-09'!AQ61</f>
        <v>0</v>
      </c>
      <c r="BT21" s="816"/>
      <c r="BU21" s="816">
        <f>'SAME1 Flight Tests 8-27-09'!AS61</f>
        <v>0</v>
      </c>
      <c r="BV21" s="816">
        <f>'SAME1 Flight Tests 8-27-09'!AT61</f>
        <v>0</v>
      </c>
      <c r="BW21" s="807">
        <f>'SAME1 Flight Tests 8-27-09'!BB61</f>
        <v>71488.325706827716</v>
      </c>
      <c r="BX21" s="807">
        <f>'SAME1 Flight Tests 8-27-09'!BC61</f>
        <v>70309.818894628988</v>
      </c>
      <c r="BY21" s="807">
        <f>'SAME1 Flight Tests 8-27-09'!BD61</f>
        <v>66902.858179415722</v>
      </c>
      <c r="BZ21" s="806"/>
      <c r="CA21" s="805">
        <f>'SAME1 Flight Tests 8-27-09'!BG61</f>
        <v>0</v>
      </c>
      <c r="CB21" s="805">
        <f>'SAME1 Flight Tests 8-27-09'!BF61</f>
        <v>0</v>
      </c>
      <c r="CC21" s="783"/>
      <c r="CD21" s="805">
        <f>'SAME1 Flight Tests 8-27-09'!BE61</f>
        <v>0</v>
      </c>
      <c r="CE21" s="26"/>
    </row>
    <row r="22" spans="1:83" s="2" customFormat="1" ht="16.5" customHeight="1" x14ac:dyDescent="0.25">
      <c r="A22" s="778">
        <v>1</v>
      </c>
      <c r="B22" s="779">
        <f>'SAME1 Flight Tests 8-27-09'!A62</f>
        <v>5</v>
      </c>
      <c r="C22" s="779" t="str">
        <f>'SAME1 Flight Tests 8-27-09'!B62</f>
        <v>DBP</v>
      </c>
      <c r="D22" s="782"/>
      <c r="E22" s="779" t="str">
        <f>'SAME1 Flight Tests 8-27-09'!C62</f>
        <v xml:space="preserve">45 D a </v>
      </c>
      <c r="F22" s="779">
        <f>'SAME1 Flight Tests 8-27-09'!D62</f>
        <v>5</v>
      </c>
      <c r="G22" s="779" t="str">
        <f>'SAME1 Flight Tests 8-27-09'!E62</f>
        <v>45a</v>
      </c>
      <c r="H22" s="779" t="str">
        <f>'SAME1 Flight Tests 8-27-09'!F62</f>
        <v xml:space="preserve">     Aging</v>
      </c>
      <c r="I22" s="779">
        <f>'SAME1 Flight Tests 8-27-09'!G62</f>
        <v>278</v>
      </c>
      <c r="J22" s="791">
        <f>'SAME1 Flight Tests 8-27-09'!H62</f>
        <v>39360</v>
      </c>
      <c r="K22" s="779">
        <f>'SAME1 Flight Tests 8-27-09'!I62</f>
        <v>0</v>
      </c>
      <c r="L22" s="779" t="str">
        <f>'SAME1 Flight Tests 8-27-09'!J62</f>
        <v>n</v>
      </c>
      <c r="M22" s="779" t="str">
        <f>'SAME1 Flight Tests 8-27-09'!K62</f>
        <v>n</v>
      </c>
      <c r="N22" s="779">
        <f>'SAME1 Flight Tests 8-27-09'!L62</f>
        <v>8</v>
      </c>
      <c r="O22" s="804">
        <f>'SAME1 Flight Tests 8-27-09'!M62</f>
        <v>1.19</v>
      </c>
      <c r="P22" s="805">
        <f>'SAME1 Flight Tests 8-27-09'!N62</f>
        <v>45</v>
      </c>
      <c r="Q22" s="805">
        <f>'SAME1 Flight Tests 8-27-09'!O62</f>
        <v>360</v>
      </c>
      <c r="R22" s="805">
        <f>'SAME1 Flight Tests 8-27-09'!P62</f>
        <v>8</v>
      </c>
      <c r="S22" s="806"/>
      <c r="T22" s="806"/>
      <c r="U22" s="805">
        <f>'SAME1 Flight Tests 8-27-09'!Q62</f>
        <v>554.16666666666663</v>
      </c>
      <c r="V22" s="806"/>
      <c r="W22" s="806"/>
      <c r="X22" s="806"/>
      <c r="Y22" s="806"/>
      <c r="Z22" s="806"/>
      <c r="AA22" s="805" t="str">
        <f>'SAME1 Flight Tests 8-27-09'!R62</f>
        <v>y</v>
      </c>
      <c r="AB22" s="805" t="str">
        <f>'SAME1 Flight Tests 8-27-09'!S62</f>
        <v>y</v>
      </c>
      <c r="AC22" s="805">
        <f>'SAME1 Flight Tests 8-27-09'!T62</f>
        <v>1</v>
      </c>
      <c r="AD22" s="806"/>
      <c r="AE22" s="805">
        <f>'SAME1 Flight Tests 8-27-09'!U62</f>
        <v>10</v>
      </c>
      <c r="AF22" s="806"/>
      <c r="AG22" s="816">
        <f>'SAME1 Flight Tests 8-27-09'!V62</f>
        <v>0.13253466028642899</v>
      </c>
      <c r="AH22" s="818">
        <f>'SAME1 Flight Tests 8-27-09'!W62</f>
        <v>0.37661071405561064</v>
      </c>
      <c r="AI22" s="806"/>
      <c r="AJ22" s="806"/>
      <c r="AK22" s="806"/>
      <c r="AL22" s="806"/>
      <c r="AM22" s="806"/>
      <c r="AN22" s="806"/>
      <c r="AO22" s="806"/>
      <c r="AP22" s="806"/>
      <c r="AQ22" s="806"/>
      <c r="AR22" s="806"/>
      <c r="AS22" s="806"/>
      <c r="AT22" s="806"/>
      <c r="AU22" s="805">
        <f>'SAME1 Flight Tests 8-27-09'!X62</f>
        <v>8.5399999999999991</v>
      </c>
      <c r="AV22" s="820">
        <f>'SAME1 Flight Tests 8-27-09'!Y62</f>
        <v>3.2190433333333335</v>
      </c>
      <c r="AW22" s="820">
        <f>'SAME1 Flight Tests 8-27-09'!Z62</f>
        <v>4.8937483333333329</v>
      </c>
      <c r="AX22" s="820">
        <f>'SAME1 Flight Tests 8-27-09'!AA62</f>
        <v>-7.629393333333334E-4</v>
      </c>
      <c r="AY22" s="822"/>
      <c r="AZ22" s="822"/>
      <c r="BA22" s="820">
        <f>'SAME1 Flight Tests 8-27-09'!AC62</f>
        <v>4.90158</v>
      </c>
      <c r="BB22" s="822"/>
      <c r="BC22" s="822"/>
      <c r="BD22" s="820">
        <f>'SAME1 Flight Tests 8-27-09'!AB62</f>
        <v>5.0084433333333331</v>
      </c>
      <c r="BE22" s="820">
        <f>'SAME1 Flight Tests 8-27-09'!AD62</f>
        <v>4.7215783333333334</v>
      </c>
      <c r="BF22" s="826">
        <f>'SAME1 Flight Tests 8-27-09'!AE62</f>
        <v>3538</v>
      </c>
      <c r="BG22" s="806"/>
      <c r="BH22" s="806"/>
      <c r="BI22" s="805">
        <f>'SAME1 Flight Tests 8-27-09'!AF62</f>
        <v>0.73383333333333323</v>
      </c>
      <c r="BJ22" s="805">
        <f>'SAME1 Flight Tests 8-27-09'!AG62</f>
        <v>44.691000000000003</v>
      </c>
      <c r="BK22" s="805">
        <f>'SAME1 Flight Tests 8-27-09'!AH62</f>
        <v>0.2868649999999997</v>
      </c>
      <c r="BL22" s="805">
        <f>'SAME1 Flight Tests 8-27-09'!AK62</f>
        <v>0</v>
      </c>
      <c r="BM22" s="805">
        <f>'SAME1 Flight Tests 8-27-09'!AL62</f>
        <v>0</v>
      </c>
      <c r="BN22" s="806"/>
      <c r="BO22" s="805"/>
      <c r="BP22" s="806"/>
      <c r="BQ22" s="805">
        <f>'SAME1 Flight Tests 8-27-09'!AM62</f>
        <v>0</v>
      </c>
      <c r="BR22" s="816">
        <f>'SAME1 Flight Tests 8-27-09'!AP62</f>
        <v>0</v>
      </c>
      <c r="BS22" s="816">
        <f>'SAME1 Flight Tests 8-27-09'!AQ62</f>
        <v>0</v>
      </c>
      <c r="BT22" s="816"/>
      <c r="BU22" s="816">
        <f>'SAME1 Flight Tests 8-27-09'!AS62</f>
        <v>0</v>
      </c>
      <c r="BV22" s="816">
        <f>'SAME1 Flight Tests 8-27-09'!AT62</f>
        <v>0</v>
      </c>
      <c r="BW22" s="807">
        <f>'SAME1 Flight Tests 8-27-09'!BB62</f>
        <v>37070.572161138181</v>
      </c>
      <c r="BX22" s="807">
        <f>'SAME1 Flight Tests 8-27-09'!BC62</f>
        <v>36456.58937486825</v>
      </c>
      <c r="BY22" s="807">
        <f>'SAME1 Flight Tests 8-27-09'!BD62</f>
        <v>34768.457051470963</v>
      </c>
      <c r="BZ22" s="806"/>
      <c r="CA22" s="805">
        <f>'SAME1 Flight Tests 8-27-09'!BG62</f>
        <v>0</v>
      </c>
      <c r="CB22" s="805">
        <f>'SAME1 Flight Tests 8-27-09'!BF62</f>
        <v>0</v>
      </c>
      <c r="CC22" s="783"/>
      <c r="CD22" s="805">
        <f>'SAME1 Flight Tests 8-27-09'!BE62</f>
        <v>0</v>
      </c>
      <c r="CE22" s="26"/>
    </row>
    <row r="23" spans="1:83" s="2" customFormat="1" ht="16.5" customHeight="1" x14ac:dyDescent="0.25">
      <c r="A23" s="778">
        <v>1</v>
      </c>
      <c r="B23" s="779">
        <f>'SAME1 Flight Tests 8-27-09'!A34</f>
        <v>4</v>
      </c>
      <c r="C23" s="779" t="str">
        <f>'SAME1 Flight Tests 8-27-09'!B34</f>
        <v>Kapton</v>
      </c>
      <c r="D23" s="782"/>
      <c r="E23" s="779" t="str">
        <f>'SAME1 Flight Tests 8-27-09'!C34</f>
        <v>29 K</v>
      </c>
      <c r="F23" s="779">
        <f>'SAME1 Flight Tests 8-27-09'!D34</f>
        <v>4</v>
      </c>
      <c r="G23" s="779">
        <f>'SAME1 Flight Tests 8-27-09'!E34</f>
        <v>29</v>
      </c>
      <c r="H23" s="779" t="str">
        <f>'SAME1 Flight Tests 8-27-09'!F34</f>
        <v>Baseline</v>
      </c>
      <c r="I23" s="779">
        <f>'SAME1 Flight Tests 8-27-09'!G34</f>
        <v>271</v>
      </c>
      <c r="J23" s="791">
        <f>'SAME1 Flight Tests 8-27-09'!H34</f>
        <v>39353</v>
      </c>
      <c r="K23" s="779">
        <f>'SAME1 Flight Tests 8-27-09'!I34</f>
        <v>0</v>
      </c>
      <c r="L23" s="779" t="str">
        <f>'SAME1 Flight Tests 8-27-09'!J34</f>
        <v>n</v>
      </c>
      <c r="M23" s="779" t="str">
        <f>'SAME1 Flight Tests 8-27-09'!K34</f>
        <v>n</v>
      </c>
      <c r="N23" s="779">
        <f>'SAME1 Flight Tests 8-27-09'!L34</f>
        <v>8</v>
      </c>
      <c r="O23" s="804">
        <f>'SAME1 Flight Tests 8-27-09'!M34</f>
        <v>1.38</v>
      </c>
      <c r="P23" s="805">
        <f>'SAME1 Flight Tests 8-27-09'!N34</f>
        <v>60</v>
      </c>
      <c r="Q23" s="805">
        <f>'SAME1 Flight Tests 8-27-09'!O34</f>
        <v>11</v>
      </c>
      <c r="R23" s="805">
        <f>'SAME1 Flight Tests 8-27-09'!P34</f>
        <v>8</v>
      </c>
      <c r="S23" s="806"/>
      <c r="T23" s="806"/>
      <c r="U23" s="805">
        <f>'SAME1 Flight Tests 8-27-09'!Q34</f>
        <v>38.166666666666664</v>
      </c>
      <c r="V23" s="806"/>
      <c r="W23" s="806"/>
      <c r="X23" s="806"/>
      <c r="Y23" s="806"/>
      <c r="Z23" s="806"/>
      <c r="AA23" s="805" t="str">
        <f>'SAME1 Flight Tests 8-27-09'!R34</f>
        <v>n</v>
      </c>
      <c r="AB23" s="805" t="str">
        <f>'SAME1 Flight Tests 8-27-09'!S34</f>
        <v>n</v>
      </c>
      <c r="AC23" s="805">
        <f>'SAME1 Flight Tests 8-27-09'!T34</f>
        <v>1</v>
      </c>
      <c r="AD23" s="806"/>
      <c r="AE23" s="805">
        <f>'SAME1 Flight Tests 8-27-09'!U34</f>
        <v>10</v>
      </c>
      <c r="AF23" s="806"/>
      <c r="AG23" s="816">
        <f>'SAME1 Flight Tests 8-27-09'!V34</f>
        <v>3.852706928546E-2</v>
      </c>
      <c r="AH23" s="818">
        <f>'SAME1 Flight Tests 8-27-09'!W34</f>
        <v>0</v>
      </c>
      <c r="AI23" s="806"/>
      <c r="AJ23" s="806"/>
      <c r="AK23" s="806"/>
      <c r="AL23" s="806"/>
      <c r="AM23" s="806"/>
      <c r="AN23" s="806"/>
      <c r="AO23" s="806"/>
      <c r="AP23" s="806"/>
      <c r="AQ23" s="806"/>
      <c r="AR23" s="806"/>
      <c r="AS23" s="806"/>
      <c r="AT23" s="806"/>
      <c r="AU23" s="805">
        <f>'SAME1 Flight Tests 8-27-09'!X34</f>
        <v>1.1599999999999999</v>
      </c>
      <c r="AV23" s="820">
        <f>'SAME1 Flight Tests 8-27-09'!Y34</f>
        <v>3.414307</v>
      </c>
      <c r="AW23" s="820">
        <f>'SAME1 Flight Tests 8-27-09'!Z34</f>
        <v>3.6637120000000003</v>
      </c>
      <c r="AX23" s="820">
        <f>'SAME1 Flight Tests 8-27-09'!AA34</f>
        <v>-6.4086874999999988E-4</v>
      </c>
      <c r="AY23" s="822"/>
      <c r="AZ23" s="822"/>
      <c r="BA23" s="820">
        <f>'SAME1 Flight Tests 8-27-09'!AC34</f>
        <v>4.9554546666666663</v>
      </c>
      <c r="BB23" s="822"/>
      <c r="BC23" s="822"/>
      <c r="BD23" s="820">
        <f>'SAME1 Flight Tests 8-27-09'!AB34</f>
        <v>5.9674839999999998</v>
      </c>
      <c r="BE23" s="820">
        <f>'SAME1 Flight Tests 8-27-09'!AD34</f>
        <v>4.7121579999999996</v>
      </c>
      <c r="BF23" s="826">
        <f>'SAME1 Flight Tests 8-27-09'!AE34</f>
        <v>65575</v>
      </c>
      <c r="BG23" s="806"/>
      <c r="BH23" s="806"/>
      <c r="BI23" s="805">
        <f>'SAME1 Flight Tests 8-27-09'!AF34</f>
        <v>20.278299999999998</v>
      </c>
      <c r="BJ23" s="805">
        <f>'SAME1 Flight Tests 8-27-09'!AG34</f>
        <v>25.268750000000001</v>
      </c>
      <c r="BK23" s="805">
        <f>'SAME1 Flight Tests 8-27-09'!AH34</f>
        <v>1.2553260000000002</v>
      </c>
      <c r="BL23" s="805">
        <f>'SAME1 Flight Tests 8-27-09'!AK34</f>
        <v>2574776.2051404528</v>
      </c>
      <c r="BM23" s="805">
        <f>'SAME1 Flight Tests 8-27-09'!AL34</f>
        <v>242.4741726367576</v>
      </c>
      <c r="BN23" s="806"/>
      <c r="BO23" s="805"/>
      <c r="BP23" s="806"/>
      <c r="BQ23" s="805">
        <f>'SAME1 Flight Tests 8-27-09'!AM34</f>
        <v>11.3709375</v>
      </c>
      <c r="BR23" s="816">
        <f>'SAME1 Flight Tests 8-27-09'!AP34</f>
        <v>9.4172911864210257E-2</v>
      </c>
      <c r="BS23" s="816">
        <f>'SAME1 Flight Tests 8-27-09'!AQ34</f>
        <v>0.18182992084451238</v>
      </c>
      <c r="BT23" s="816"/>
      <c r="BU23" s="816">
        <f>'SAME1 Flight Tests 8-27-09'!AS34</f>
        <v>2.2504596741074545</v>
      </c>
      <c r="BV23" s="816">
        <f>'SAME1 Flight Tests 8-27-09'!AT34</f>
        <v>6.7772939709597191E-2</v>
      </c>
      <c r="BW23" s="807">
        <f>'SAME1 Flight Tests 8-27-09'!BB34</f>
        <v>2574776.2051404528</v>
      </c>
      <c r="BX23" s="807">
        <f>'SAME1 Flight Tests 8-27-09'!BC34</f>
        <v>2535629.0541120409</v>
      </c>
      <c r="BY23" s="807">
        <f>'SAME1 Flight Tests 8-27-09'!BD34</f>
        <v>2322404.7347605485</v>
      </c>
      <c r="BZ23" s="806"/>
      <c r="CA23" s="805">
        <f>'SAME1 Flight Tests 8-27-09'!BG34</f>
        <v>0.26938326180257516</v>
      </c>
      <c r="CB23" s="805">
        <f>'SAME1 Flight Tests 8-27-09'!BF34</f>
        <v>0.45</v>
      </c>
      <c r="CC23" s="783"/>
      <c r="CD23" s="805">
        <f>'SAME1 Flight Tests 8-27-09'!BE34</f>
        <v>1.42</v>
      </c>
      <c r="CE23" s="26"/>
    </row>
    <row r="24" spans="1:83" s="2" customFormat="1" ht="16.5" customHeight="1" x14ac:dyDescent="0.25">
      <c r="A24" s="778">
        <v>1</v>
      </c>
      <c r="B24" s="779">
        <f>'SAME1 Flight Tests 8-27-09'!A35</f>
        <v>4</v>
      </c>
      <c r="C24" s="779" t="str">
        <f>'SAME1 Flight Tests 8-27-09'!B35</f>
        <v>Kapton</v>
      </c>
      <c r="D24" s="782"/>
      <c r="E24" s="779" t="str">
        <f>'SAME1 Flight Tests 8-27-09'!C35</f>
        <v>29 K a</v>
      </c>
      <c r="F24" s="779">
        <f>'SAME1 Flight Tests 8-27-09'!D35</f>
        <v>4</v>
      </c>
      <c r="G24" s="779" t="str">
        <f>'SAME1 Flight Tests 8-27-09'!E35</f>
        <v>29a</v>
      </c>
      <c r="H24" s="779" t="str">
        <f>'SAME1 Flight Tests 8-27-09'!F35</f>
        <v>after secondary aging</v>
      </c>
      <c r="I24" s="779">
        <f>'SAME1 Flight Tests 8-27-09'!G35</f>
        <v>271</v>
      </c>
      <c r="J24" s="791">
        <f>'SAME1 Flight Tests 8-27-09'!H35</f>
        <v>39353</v>
      </c>
      <c r="K24" s="779">
        <f>'SAME1 Flight Tests 8-27-09'!I35</f>
        <v>0</v>
      </c>
      <c r="L24" s="779" t="str">
        <f>'SAME1 Flight Tests 8-27-09'!J35</f>
        <v>n</v>
      </c>
      <c r="M24" s="779" t="str">
        <f>'SAME1 Flight Tests 8-27-09'!K35</f>
        <v>n</v>
      </c>
      <c r="N24" s="779">
        <f>'SAME1 Flight Tests 8-27-09'!L35</f>
        <v>8</v>
      </c>
      <c r="O24" s="804">
        <f>'SAME1 Flight Tests 8-27-09'!M35</f>
        <v>1.38</v>
      </c>
      <c r="P24" s="805">
        <f>'SAME1 Flight Tests 8-27-09'!N35</f>
        <v>60</v>
      </c>
      <c r="Q24" s="805">
        <f>'SAME1 Flight Tests 8-27-09'!O35</f>
        <v>720</v>
      </c>
      <c r="R24" s="805">
        <f>'SAME1 Flight Tests 8-27-09'!P35</f>
        <v>8</v>
      </c>
      <c r="S24" s="806"/>
      <c r="T24" s="806"/>
      <c r="U24" s="805">
        <f>'SAME1 Flight Tests 8-27-09'!Q35</f>
        <v>802.66666666666663</v>
      </c>
      <c r="V24" s="806"/>
      <c r="W24" s="806"/>
      <c r="X24" s="806"/>
      <c r="Y24" s="806"/>
      <c r="Z24" s="806"/>
      <c r="AA24" s="805" t="str">
        <f>'SAME1 Flight Tests 8-27-09'!R35</f>
        <v>n</v>
      </c>
      <c r="AB24" s="805" t="str">
        <f>'SAME1 Flight Tests 8-27-09'!S35</f>
        <v>n</v>
      </c>
      <c r="AC24" s="805">
        <f>'SAME1 Flight Tests 8-27-09'!T35</f>
        <v>1</v>
      </c>
      <c r="AD24" s="806"/>
      <c r="AE24" s="805">
        <f>'SAME1 Flight Tests 8-27-09'!U35</f>
        <v>10</v>
      </c>
      <c r="AF24" s="806"/>
      <c r="AG24" s="816">
        <f>'SAME1 Flight Tests 8-27-09'!V35</f>
        <v>3.852706928546E-2</v>
      </c>
      <c r="AH24" s="818">
        <f>'SAME1 Flight Tests 8-27-09'!W35</f>
        <v>0</v>
      </c>
      <c r="AI24" s="806"/>
      <c r="AJ24" s="806"/>
      <c r="AK24" s="806"/>
      <c r="AL24" s="806"/>
      <c r="AM24" s="806"/>
      <c r="AN24" s="806"/>
      <c r="AO24" s="806"/>
      <c r="AP24" s="806"/>
      <c r="AQ24" s="806"/>
      <c r="AR24" s="806"/>
      <c r="AS24" s="806"/>
      <c r="AT24" s="806"/>
      <c r="AU24" s="805">
        <f>'SAME1 Flight Tests 8-27-09'!X35</f>
        <v>1.1599999999999999</v>
      </c>
      <c r="AV24" s="820">
        <f>'SAME1 Flight Tests 8-27-09'!Y35</f>
        <v>3.4089354999999997</v>
      </c>
      <c r="AW24" s="820">
        <f>'SAME1 Flight Tests 8-27-09'!Z35</f>
        <v>4.826384</v>
      </c>
      <c r="AX24" s="820">
        <f>'SAME1 Flight Tests 8-27-09'!AA35</f>
        <v>-6.7138655000000002E-4</v>
      </c>
      <c r="AY24" s="822"/>
      <c r="AZ24" s="822"/>
      <c r="BA24" s="820">
        <f>'SAME1 Flight Tests 8-27-09'!AC35</f>
        <v>4.8267365</v>
      </c>
      <c r="BB24" s="822"/>
      <c r="BC24" s="822"/>
      <c r="BD24" s="820">
        <f>'SAME1 Flight Tests 8-27-09'!AB35</f>
        <v>5.4728638095238091</v>
      </c>
      <c r="BE24" s="820">
        <f>'SAME1 Flight Tests 8-27-09'!AD35</f>
        <v>4.6391295000000001</v>
      </c>
      <c r="BF24" s="826">
        <f>'SAME1 Flight Tests 8-27-09'!AE35</f>
        <v>24438.0952380952</v>
      </c>
      <c r="BG24" s="806"/>
      <c r="BH24" s="806"/>
      <c r="BI24" s="805">
        <f>'SAME1 Flight Tests 8-27-09'!AF35</f>
        <v>23.405499999999996</v>
      </c>
      <c r="BJ24" s="805">
        <f>'SAME1 Flight Tests 8-27-09'!AG35</f>
        <v>29.428500000000003</v>
      </c>
      <c r="BK24" s="805">
        <f>'SAME1 Flight Tests 8-27-09'!AH35</f>
        <v>0.833734309523809</v>
      </c>
      <c r="BL24" s="805">
        <f>'SAME1 Flight Tests 8-27-09'!AK35</f>
        <v>907364.97810586996</v>
      </c>
      <c r="BM24" s="805">
        <f>'SAME1 Flight Tests 8-27-09'!AL35</f>
        <v>150.78802566833693</v>
      </c>
      <c r="BN24" s="806"/>
      <c r="BO24" s="805"/>
      <c r="BP24" s="806"/>
      <c r="BQ24" s="805">
        <f>'SAME1 Flight Tests 8-27-09'!AM35</f>
        <v>13.242825000000002</v>
      </c>
      <c r="BR24" s="816">
        <f>'SAME1 Flight Tests 8-27-09'!AP35</f>
        <v>0.1661823293897764</v>
      </c>
      <c r="BS24" s="816">
        <f>'SAME1 Flight Tests 8-27-09'!AQ35</f>
        <v>0.27073199466111803</v>
      </c>
      <c r="BT24" s="816"/>
      <c r="BU24" s="816">
        <f>'SAME1 Flight Tests 8-27-09'!AS35</f>
        <v>2.010938112687044</v>
      </c>
      <c r="BV24" s="816">
        <f>'SAME1 Flight Tests 8-27-09'!AT35</f>
        <v>0.13019894699337761</v>
      </c>
      <c r="BW24" s="807">
        <f>'SAME1 Flight Tests 8-27-09'!BB35</f>
        <v>907364.97810586996</v>
      </c>
      <c r="BX24" s="807">
        <f>'SAME1 Flight Tests 8-27-09'!BC35</f>
        <v>892775.85412367515</v>
      </c>
      <c r="BY24" s="807">
        <f>'SAME1 Flight Tests 8-27-09'!BD35</f>
        <v>839406.24094740138</v>
      </c>
      <c r="BZ24" s="806"/>
      <c r="CA24" s="805">
        <f>'SAME1 Flight Tests 8-27-09'!BG35</f>
        <v>0.17891294195789892</v>
      </c>
      <c r="CB24" s="805">
        <f>'SAME1 Flight Tests 8-27-09'!BF35</f>
        <v>0.45</v>
      </c>
      <c r="CC24" s="783"/>
      <c r="CD24" s="805">
        <f>'SAME1 Flight Tests 8-27-09'!BE35</f>
        <v>1.42</v>
      </c>
      <c r="CE24" s="26"/>
    </row>
    <row r="25" spans="1:83" s="2" customFormat="1" ht="16.5" customHeight="1" x14ac:dyDescent="0.25">
      <c r="A25" s="778">
        <v>1</v>
      </c>
      <c r="B25" s="779">
        <f>'SAME1 Flight Tests 8-27-09'!A36</f>
        <v>4</v>
      </c>
      <c r="C25" s="779" t="str">
        <f>'SAME1 Flight Tests 8-27-09'!B36</f>
        <v>Kapton</v>
      </c>
      <c r="D25" s="782"/>
      <c r="E25" s="779" t="str">
        <f>'SAME1 Flight Tests 8-27-09'!C36</f>
        <v>30 K</v>
      </c>
      <c r="F25" s="779">
        <f>'SAME1 Flight Tests 8-27-09'!D36</f>
        <v>5</v>
      </c>
      <c r="G25" s="779">
        <f>'SAME1 Flight Tests 8-27-09'!E36</f>
        <v>30</v>
      </c>
      <c r="H25" s="779" t="str">
        <f>'SAME1 Flight Tests 8-27-09'!F36</f>
        <v>Air flow down (4)</v>
      </c>
      <c r="I25" s="779">
        <f>'SAME1 Flight Tests 8-27-09'!G36</f>
        <v>272</v>
      </c>
      <c r="J25" s="791">
        <f>'SAME1 Flight Tests 8-27-09'!H36</f>
        <v>39354</v>
      </c>
      <c r="K25" s="779">
        <f>'SAME1 Flight Tests 8-27-09'!I36</f>
        <v>0</v>
      </c>
      <c r="L25" s="779" t="str">
        <f>'SAME1 Flight Tests 8-27-09'!J36</f>
        <v>n</v>
      </c>
      <c r="M25" s="779" t="str">
        <f>'SAME1 Flight Tests 8-27-09'!K36</f>
        <v>n</v>
      </c>
      <c r="N25" s="779">
        <f>'SAME1 Flight Tests 8-27-09'!L36</f>
        <v>4</v>
      </c>
      <c r="O25" s="804">
        <f>'SAME1 Flight Tests 8-27-09'!M36</f>
        <v>1.38</v>
      </c>
      <c r="P25" s="805">
        <f>'SAME1 Flight Tests 8-27-09'!N36</f>
        <v>60</v>
      </c>
      <c r="Q25" s="805">
        <f>'SAME1 Flight Tests 8-27-09'!O36</f>
        <v>11</v>
      </c>
      <c r="R25" s="805">
        <f>'SAME1 Flight Tests 8-27-09'!P36</f>
        <v>8</v>
      </c>
      <c r="S25" s="806"/>
      <c r="T25" s="806"/>
      <c r="U25" s="805">
        <f>'SAME1 Flight Tests 8-27-09'!Q36</f>
        <v>11</v>
      </c>
      <c r="V25" s="806"/>
      <c r="W25" s="806"/>
      <c r="X25" s="806"/>
      <c r="Y25" s="806"/>
      <c r="Z25" s="806"/>
      <c r="AA25" s="805" t="str">
        <f>'SAME1 Flight Tests 8-27-09'!R36</f>
        <v>n</v>
      </c>
      <c r="AB25" s="805" t="str">
        <f>'SAME1 Flight Tests 8-27-09'!S36</f>
        <v>n</v>
      </c>
      <c r="AC25" s="805">
        <f>'SAME1 Flight Tests 8-27-09'!T36</f>
        <v>1</v>
      </c>
      <c r="AD25" s="806"/>
      <c r="AE25" s="805">
        <f>'SAME1 Flight Tests 8-27-09'!U36</f>
        <v>10</v>
      </c>
      <c r="AF25" s="806"/>
      <c r="AG25" s="816">
        <f>'SAME1 Flight Tests 8-27-09'!V36</f>
        <v>3.852706928546E-2</v>
      </c>
      <c r="AH25" s="818">
        <f>'SAME1 Flight Tests 8-27-09'!W36</f>
        <v>0</v>
      </c>
      <c r="AI25" s="806"/>
      <c r="AJ25" s="806"/>
      <c r="AK25" s="806"/>
      <c r="AL25" s="806"/>
      <c r="AM25" s="806"/>
      <c r="AN25" s="806"/>
      <c r="AO25" s="806"/>
      <c r="AP25" s="806"/>
      <c r="AQ25" s="806"/>
      <c r="AR25" s="806"/>
      <c r="AS25" s="806"/>
      <c r="AT25" s="806"/>
      <c r="AU25" s="805">
        <f>'SAME1 Flight Tests 8-27-09'!X36</f>
        <v>1.0900000000000001</v>
      </c>
      <c r="AV25" s="820">
        <f>'SAME1 Flight Tests 8-27-09'!Y36</f>
        <v>3.3880618181818183</v>
      </c>
      <c r="AW25" s="820">
        <f>'SAME1 Flight Tests 8-27-09'!Z36</f>
        <v>4.2031577272727265</v>
      </c>
      <c r="AX25" s="820">
        <f>'SAME1 Flight Tests 8-27-09'!AA36</f>
        <v>4.559117727272727</v>
      </c>
      <c r="AY25" s="822"/>
      <c r="AZ25" s="822"/>
      <c r="BA25" s="820">
        <f>'SAME1 Flight Tests 8-27-09'!AC36</f>
        <v>4.9302524999999999</v>
      </c>
      <c r="BB25" s="822"/>
      <c r="BC25" s="822"/>
      <c r="BD25" s="820">
        <f>'SAME1 Flight Tests 8-27-09'!AB36</f>
        <v>5.8861463636363647</v>
      </c>
      <c r="BE25" s="820">
        <f>'SAME1 Flight Tests 8-27-09'!AD36</f>
        <v>4.6907199999999998</v>
      </c>
      <c r="BF25" s="826">
        <f>'SAME1 Flight Tests 8-27-09'!AE36</f>
        <v>51736.363636363603</v>
      </c>
      <c r="BG25" s="806"/>
      <c r="BH25" s="806"/>
      <c r="BI25" s="805">
        <f>'SAME1 Flight Tests 8-27-09'!AF36</f>
        <v>26.32386363636364</v>
      </c>
      <c r="BJ25" s="805">
        <f>'SAME1 Flight Tests 8-27-09'!AG36</f>
        <v>31.334590909090913</v>
      </c>
      <c r="BK25" s="805">
        <f>'SAME1 Flight Tests 8-27-09'!AH36</f>
        <v>1.1954263636363649</v>
      </c>
      <c r="BL25" s="805">
        <f>'SAME1 Flight Tests 8-27-09'!AK36</f>
        <v>1994241.0380439789</v>
      </c>
      <c r="BM25" s="805">
        <f>'SAME1 Flight Tests 8-27-09'!AL36</f>
        <v>228.59740301299937</v>
      </c>
      <c r="BN25" s="806"/>
      <c r="BO25" s="805"/>
      <c r="BP25" s="806"/>
      <c r="BQ25" s="805">
        <f>'SAME1 Flight Tests 8-27-09'!AM36</f>
        <v>14.100565909090911</v>
      </c>
      <c r="BR25" s="816">
        <f>'SAME1 Flight Tests 8-27-09'!AP36</f>
        <v>0.11462877287753323</v>
      </c>
      <c r="BS25" s="816">
        <f>'SAME1 Flight Tests 8-27-09'!AQ36</f>
        <v>0.21268225274370534</v>
      </c>
      <c r="BT25" s="816"/>
      <c r="BU25" s="816">
        <f>'SAME1 Flight Tests 8-27-09'!AS36</f>
        <v>2.1950254424894462</v>
      </c>
      <c r="BV25" s="816">
        <f>'SAME1 Flight Tests 8-27-09'!AT36</f>
        <v>8.4154014596173179E-2</v>
      </c>
      <c r="BW25" s="807">
        <f>'SAME1 Flight Tests 8-27-09'!BB36</f>
        <v>1994241.0380439789</v>
      </c>
      <c r="BX25" s="807">
        <f>'SAME1 Flight Tests 8-27-09'!BC36</f>
        <v>1963355.3157270353</v>
      </c>
      <c r="BY25" s="807">
        <f>'SAME1 Flight Tests 8-27-09'!BD36</f>
        <v>1813712.1599321368</v>
      </c>
      <c r="BZ25" s="806"/>
      <c r="CA25" s="805">
        <f>'SAME1 Flight Tests 8-27-09'!BG36</f>
        <v>0.25652926258291092</v>
      </c>
      <c r="CB25" s="805">
        <f>'SAME1 Flight Tests 8-27-09'!BF36</f>
        <v>0.45</v>
      </c>
      <c r="CC25" s="783"/>
      <c r="CD25" s="805">
        <f>'SAME1 Flight Tests 8-27-09'!BE36</f>
        <v>1.42</v>
      </c>
      <c r="CE25" s="26"/>
    </row>
    <row r="26" spans="1:83" s="2" customFormat="1" ht="16.5" customHeight="1" x14ac:dyDescent="0.25">
      <c r="A26" s="778">
        <v>1</v>
      </c>
      <c r="B26" s="779">
        <f>'SAME1 Flight Tests 8-27-09'!A40</f>
        <v>4</v>
      </c>
      <c r="C26" s="779" t="str">
        <f>'SAME1 Flight Tests 8-27-09'!B40</f>
        <v>Kapton</v>
      </c>
      <c r="D26" s="782"/>
      <c r="E26" s="779" t="str">
        <f>'SAME1 Flight Tests 8-27-09'!C40</f>
        <v>33 K</v>
      </c>
      <c r="F26" s="779">
        <f>'SAME1 Flight Tests 8-27-09'!D40</f>
        <v>6</v>
      </c>
      <c r="G26" s="779">
        <f>'SAME1 Flight Tests 8-27-09'!E40</f>
        <v>33</v>
      </c>
      <c r="H26" s="779" t="str">
        <f>'SAME1 Flight Tests 8-27-09'!F40</f>
        <v>lower flow (2)</v>
      </c>
      <c r="I26" s="779">
        <f>'SAME1 Flight Tests 8-27-09'!G40</f>
        <v>273</v>
      </c>
      <c r="J26" s="791">
        <f>'SAME1 Flight Tests 8-27-09'!H40</f>
        <v>39355</v>
      </c>
      <c r="K26" s="779">
        <f>'SAME1 Flight Tests 8-27-09'!I40</f>
        <v>0</v>
      </c>
      <c r="L26" s="779" t="str">
        <f>'SAME1 Flight Tests 8-27-09'!J40</f>
        <v>n</v>
      </c>
      <c r="M26" s="779" t="str">
        <f>'SAME1 Flight Tests 8-27-09'!K40</f>
        <v>n</v>
      </c>
      <c r="N26" s="779">
        <f>'SAME1 Flight Tests 8-27-09'!L40</f>
        <v>2</v>
      </c>
      <c r="O26" s="804">
        <f>'SAME1 Flight Tests 8-27-09'!M40</f>
        <v>1.38</v>
      </c>
      <c r="P26" s="805">
        <f>'SAME1 Flight Tests 8-27-09'!N40</f>
        <v>60</v>
      </c>
      <c r="Q26" s="805">
        <f>'SAME1 Flight Tests 8-27-09'!O40</f>
        <v>11</v>
      </c>
      <c r="R26" s="805">
        <f>'SAME1 Flight Tests 8-27-09'!P40</f>
        <v>8</v>
      </c>
      <c r="S26" s="806"/>
      <c r="T26" s="806"/>
      <c r="U26" s="805">
        <f>'SAME1 Flight Tests 8-27-09'!Q40</f>
        <v>11</v>
      </c>
      <c r="V26" s="806"/>
      <c r="W26" s="806"/>
      <c r="X26" s="806"/>
      <c r="Y26" s="806"/>
      <c r="Z26" s="806"/>
      <c r="AA26" s="805" t="str">
        <f>'SAME1 Flight Tests 8-27-09'!R40</f>
        <v>n</v>
      </c>
      <c r="AB26" s="805" t="str">
        <f>'SAME1 Flight Tests 8-27-09'!S40</f>
        <v>n</v>
      </c>
      <c r="AC26" s="805">
        <f>'SAME1 Flight Tests 8-27-09'!T40</f>
        <v>1</v>
      </c>
      <c r="AD26" s="806"/>
      <c r="AE26" s="805">
        <f>'SAME1 Flight Tests 8-27-09'!U40</f>
        <v>10</v>
      </c>
      <c r="AF26" s="806"/>
      <c r="AG26" s="816">
        <f>'SAME1 Flight Tests 8-27-09'!V40</f>
        <v>3.852706928546E-2</v>
      </c>
      <c r="AH26" s="818">
        <f>'SAME1 Flight Tests 8-27-09'!W40</f>
        <v>0</v>
      </c>
      <c r="AI26" s="806"/>
      <c r="AJ26" s="806"/>
      <c r="AK26" s="806"/>
      <c r="AL26" s="806"/>
      <c r="AM26" s="806"/>
      <c r="AN26" s="806"/>
      <c r="AO26" s="806"/>
      <c r="AP26" s="806"/>
      <c r="AQ26" s="806"/>
      <c r="AR26" s="806"/>
      <c r="AS26" s="806"/>
      <c r="AT26" s="806"/>
      <c r="AU26" s="805">
        <f>'SAME1 Flight Tests 8-27-09'!X40</f>
        <v>1.08</v>
      </c>
      <c r="AV26" s="820">
        <f>'SAME1 Flight Tests 8-27-09'!Y40</f>
        <v>3.3642119999999998</v>
      </c>
      <c r="AW26" s="820">
        <f>'SAME1 Flight Tests 8-27-09'!Z40</f>
        <v>5.0839389999999991</v>
      </c>
      <c r="AX26" s="820">
        <f>'SAME1 Flight Tests 8-27-09'!AA40</f>
        <v>4.6117100000000004</v>
      </c>
      <c r="AY26" s="822"/>
      <c r="AZ26" s="822"/>
      <c r="BA26" s="820">
        <f>'SAME1 Flight Tests 8-27-09'!AC40</f>
        <v>4.8924564999999998</v>
      </c>
      <c r="BB26" s="822"/>
      <c r="BC26" s="822"/>
      <c r="BD26" s="820">
        <f>'SAME1 Flight Tests 8-27-09'!AB40</f>
        <v>5.7856904999999994</v>
      </c>
      <c r="BE26" s="820">
        <f>'SAME1 Flight Tests 8-27-09'!AD40</f>
        <v>4.6646415000000001</v>
      </c>
      <c r="BF26" s="826">
        <f>'SAME1 Flight Tests 8-27-09'!AE40</f>
        <v>36820</v>
      </c>
      <c r="BG26" s="806"/>
      <c r="BH26" s="806"/>
      <c r="BI26" s="805">
        <f>'SAME1 Flight Tests 8-27-09'!AF40</f>
        <v>29.332799999999999</v>
      </c>
      <c r="BJ26" s="805">
        <f>'SAME1 Flight Tests 8-27-09'!AG40</f>
        <v>39.795949999999998</v>
      </c>
      <c r="BK26" s="805">
        <f>'SAME1 Flight Tests 8-27-09'!AH40</f>
        <v>1.1210489999999993</v>
      </c>
      <c r="BL26" s="805">
        <f>'SAME1 Flight Tests 8-27-09'!AK40</f>
        <v>1390760.7766112036</v>
      </c>
      <c r="BM26" s="805">
        <f>'SAME1 Flight Tests 8-27-09'!AL40</f>
        <v>211.79027632252951</v>
      </c>
      <c r="BN26" s="806"/>
      <c r="BO26" s="805"/>
      <c r="BP26" s="806"/>
      <c r="BQ26" s="805">
        <f>'SAME1 Flight Tests 8-27-09'!AM40</f>
        <v>17.908177500000001</v>
      </c>
      <c r="BR26" s="816">
        <f>'SAME1 Flight Tests 8-27-09'!AP40</f>
        <v>0.15228375712362852</v>
      </c>
      <c r="BS26" s="816">
        <f>'SAME1 Flight Tests 8-27-09'!AQ40</f>
        <v>0.25967162312878556</v>
      </c>
      <c r="BT26" s="816"/>
      <c r="BU26" s="816">
        <f>'SAME1 Flight Tests 8-27-09'!AS40</f>
        <v>2.0761780775587804</v>
      </c>
      <c r="BV26" s="816">
        <f>'SAME1 Flight Tests 8-27-09'!AT40</f>
        <v>0.11661868188901976</v>
      </c>
      <c r="BW26" s="807">
        <f>'SAME1 Flight Tests 8-27-09'!BB40</f>
        <v>1390760.7766112036</v>
      </c>
      <c r="BX26" s="807">
        <f>'SAME1 Flight Tests 8-27-09'!BC40</f>
        <v>1368779.8677150367</v>
      </c>
      <c r="BY26" s="807">
        <f>'SAME1 Flight Tests 8-27-09'!BD40</f>
        <v>1276536.5056864277</v>
      </c>
      <c r="BZ26" s="806"/>
      <c r="CA26" s="805">
        <f>'SAME1 Flight Tests 8-27-09'!BG40</f>
        <v>0.24056845493562215</v>
      </c>
      <c r="CB26" s="805">
        <f>'SAME1 Flight Tests 8-27-09'!BF40</f>
        <v>0.45</v>
      </c>
      <c r="CC26" s="783"/>
      <c r="CD26" s="805">
        <f>'SAME1 Flight Tests 8-27-09'!BE40</f>
        <v>1.42</v>
      </c>
      <c r="CE26" s="26"/>
    </row>
    <row r="27" spans="1:83" s="2" customFormat="1" ht="16.5" customHeight="1" x14ac:dyDescent="0.25">
      <c r="A27" s="778">
        <v>1</v>
      </c>
      <c r="B27" s="779">
        <f>'SAME1 Flight Tests 8-27-09'!A65</f>
        <v>5</v>
      </c>
      <c r="C27" s="779" t="str">
        <f>'SAME1 Flight Tests 8-27-09'!B65</f>
        <v>Kapton</v>
      </c>
      <c r="D27" s="782"/>
      <c r="E27" s="779" t="str">
        <f>'SAME1 Flight Tests 8-27-09'!C65</f>
        <v>47 K</v>
      </c>
      <c r="F27" s="779">
        <f>'SAME1 Flight Tests 8-27-09'!D65</f>
        <v>4</v>
      </c>
      <c r="G27" s="779">
        <f>'SAME1 Flight Tests 8-27-09'!E65</f>
        <v>47</v>
      </c>
      <c r="H27" s="779" t="str">
        <f>'SAME1 Flight Tests 8-27-09'!F65</f>
        <v>High Temp Aging</v>
      </c>
      <c r="I27" s="779">
        <f>'SAME1 Flight Tests 8-27-09'!G65</f>
        <v>278</v>
      </c>
      <c r="J27" s="791">
        <f>'SAME1 Flight Tests 8-27-09'!H65</f>
        <v>39360</v>
      </c>
      <c r="K27" s="779">
        <f>'SAME1 Flight Tests 8-27-09'!I65</f>
        <v>0</v>
      </c>
      <c r="L27" s="779" t="str">
        <f>'SAME1 Flight Tests 8-27-09'!J65</f>
        <v>n</v>
      </c>
      <c r="M27" s="779" t="str">
        <f>'SAME1 Flight Tests 8-27-09'!K65</f>
        <v>n</v>
      </c>
      <c r="N27" s="779">
        <f>'SAME1 Flight Tests 8-27-09'!L65</f>
        <v>8</v>
      </c>
      <c r="O27" s="804">
        <f>'SAME1 Flight Tests 8-27-09'!M65</f>
        <v>1.48</v>
      </c>
      <c r="P27" s="805">
        <f>'SAME1 Flight Tests 8-27-09'!N65</f>
        <v>20</v>
      </c>
      <c r="Q27" s="805">
        <f>'SAME1 Flight Tests 8-27-09'!O65</f>
        <v>11</v>
      </c>
      <c r="R27" s="805">
        <f>'SAME1 Flight Tests 8-27-09'!P65</f>
        <v>8</v>
      </c>
      <c r="S27" s="806"/>
      <c r="T27" s="806"/>
      <c r="U27" s="805">
        <f>'SAME1 Flight Tests 8-27-09'!Q65</f>
        <v>11</v>
      </c>
      <c r="V27" s="806"/>
      <c r="W27" s="806"/>
      <c r="X27" s="806"/>
      <c r="Y27" s="806"/>
      <c r="Z27" s="806"/>
      <c r="AA27" s="805" t="str">
        <f>'SAME1 Flight Tests 8-27-09'!R65</f>
        <v>n</v>
      </c>
      <c r="AB27" s="805" t="str">
        <f>'SAME1 Flight Tests 8-27-09'!S65</f>
        <v>n</v>
      </c>
      <c r="AC27" s="805">
        <f>'SAME1 Flight Tests 8-27-09'!T65</f>
        <v>1</v>
      </c>
      <c r="AD27" s="806"/>
      <c r="AE27" s="805">
        <f>'SAME1 Flight Tests 8-27-09'!U65</f>
        <v>10</v>
      </c>
      <c r="AF27" s="806"/>
      <c r="AG27" s="816">
        <f>'SAME1 Flight Tests 8-27-09'!V65</f>
        <v>3.852706928546E-2</v>
      </c>
      <c r="AH27" s="818">
        <f>'SAME1 Flight Tests 8-27-09'!W65</f>
        <v>0</v>
      </c>
      <c r="AI27" s="806"/>
      <c r="AJ27" s="806"/>
      <c r="AK27" s="806"/>
      <c r="AL27" s="806"/>
      <c r="AM27" s="806"/>
      <c r="AN27" s="806"/>
      <c r="AO27" s="806"/>
      <c r="AP27" s="806"/>
      <c r="AQ27" s="806"/>
      <c r="AR27" s="806"/>
      <c r="AS27" s="806"/>
      <c r="AT27" s="806"/>
      <c r="AU27" s="805">
        <f>'SAME1 Flight Tests 8-27-09'!X65</f>
        <v>1.99</v>
      </c>
      <c r="AV27" s="820">
        <f>'SAME1 Flight Tests 8-27-09'!Y65</f>
        <v>3.3899690000000007</v>
      </c>
      <c r="AW27" s="820">
        <f>'SAME1 Flight Tests 8-27-09'!Z65</f>
        <v>5.6411435000000001</v>
      </c>
      <c r="AX27" s="820">
        <f>'SAME1 Flight Tests 8-27-09'!AA65</f>
        <v>-6.5612754999999981E-4</v>
      </c>
      <c r="AY27" s="822"/>
      <c r="AZ27" s="822"/>
      <c r="BA27" s="820">
        <f>'SAME1 Flight Tests 8-27-09'!AC65</f>
        <v>4.898957499999999</v>
      </c>
      <c r="BB27" s="822"/>
      <c r="BC27" s="822"/>
      <c r="BD27" s="820">
        <f>'SAME1 Flight Tests 8-27-09'!AB65</f>
        <v>6.4548480000000001</v>
      </c>
      <c r="BE27" s="820">
        <f>'SAME1 Flight Tests 8-27-09'!AD65</f>
        <v>4.6911924999999997</v>
      </c>
      <c r="BF27" s="826">
        <f>'SAME1 Flight Tests 8-27-09'!AE65</f>
        <v>44955</v>
      </c>
      <c r="BG27" s="806"/>
      <c r="BH27" s="806"/>
      <c r="BI27" s="805">
        <f>'SAME1 Flight Tests 8-27-09'!AF65</f>
        <v>47.363099999999996</v>
      </c>
      <c r="BJ27" s="805">
        <f>'SAME1 Flight Tests 8-27-09'!AG65</f>
        <v>60.055600000000005</v>
      </c>
      <c r="BK27" s="805">
        <f>'SAME1 Flight Tests 8-27-09'!AH65</f>
        <v>1.7636555000000005</v>
      </c>
      <c r="BL27" s="805">
        <f>'SAME1 Flight Tests 8-27-09'!AK65</f>
        <v>1717019.5729101424</v>
      </c>
      <c r="BM27" s="805">
        <f>'SAME1 Flight Tests 8-27-09'!AL65</f>
        <v>375.20876029198155</v>
      </c>
      <c r="BN27" s="806"/>
      <c r="BO27" s="805"/>
      <c r="BP27" s="806"/>
      <c r="BQ27" s="805">
        <f>'SAME1 Flight Tests 8-27-09'!AM65</f>
        <v>27.025020000000001</v>
      </c>
      <c r="BR27" s="816">
        <f>'SAME1 Flight Tests 8-27-09'!AP65</f>
        <v>0.21852328663676657</v>
      </c>
      <c r="BS27" s="816">
        <f>'SAME1 Flight Tests 8-27-09'!AQ65</f>
        <v>0.2776255099104501</v>
      </c>
      <c r="BT27" s="816"/>
      <c r="BU27" s="816">
        <f>'SAME1 Flight Tests 8-27-09'!AS65</f>
        <v>1.6311173997752317</v>
      </c>
      <c r="BV27" s="816">
        <f>'SAME1 Flight Tests 8-27-09'!AT65</f>
        <v>0.19387280822319733</v>
      </c>
      <c r="BW27" s="807">
        <f>'SAME1 Flight Tests 8-27-09'!BB65</f>
        <v>1717019.5729101424</v>
      </c>
      <c r="BX27" s="807">
        <f>'SAME1 Flight Tests 8-27-09'!BC65</f>
        <v>1690182.2084498715</v>
      </c>
      <c r="BY27" s="807">
        <f>'SAME1 Flight Tests 8-27-09'!BD65</f>
        <v>1568066.3659459737</v>
      </c>
      <c r="BZ27" s="806"/>
      <c r="CA27" s="805">
        <f>'SAME1 Flight Tests 8-27-09'!BG65</f>
        <v>0.3784668454935623</v>
      </c>
      <c r="CB27" s="805">
        <f>'SAME1 Flight Tests 8-27-09'!BF65</f>
        <v>0.45</v>
      </c>
      <c r="CC27" s="783"/>
      <c r="CD27" s="805">
        <f>'SAME1 Flight Tests 8-27-09'!BE65</f>
        <v>1.42</v>
      </c>
      <c r="CE27" s="26"/>
    </row>
    <row r="28" spans="1:83" s="2" customFormat="1" ht="16.5" customHeight="1" x14ac:dyDescent="0.25">
      <c r="A28" s="778">
        <v>1</v>
      </c>
      <c r="B28" s="779">
        <f>'SAME1 Flight Tests 8-27-09'!A66</f>
        <v>5</v>
      </c>
      <c r="C28" s="779" t="str">
        <f>'SAME1 Flight Tests 8-27-09'!B66</f>
        <v>Kapton</v>
      </c>
      <c r="D28" s="782"/>
      <c r="E28" s="779" t="str">
        <f>'SAME1 Flight Tests 8-27-09'!C66</f>
        <v>47 Ka</v>
      </c>
      <c r="F28" s="779">
        <f>'SAME1 Flight Tests 8-27-09'!D66</f>
        <v>4</v>
      </c>
      <c r="G28" s="779" t="str">
        <f>'SAME1 Flight Tests 8-27-09'!E66</f>
        <v>47a</v>
      </c>
      <c r="H28" s="779" t="str">
        <f>'SAME1 Flight Tests 8-27-09'!F66</f>
        <v>Aging</v>
      </c>
      <c r="I28" s="779">
        <f>'SAME1 Flight Tests 8-27-09'!G66</f>
        <v>278</v>
      </c>
      <c r="J28" s="791">
        <f>'SAME1 Flight Tests 8-27-09'!H66</f>
        <v>39360</v>
      </c>
      <c r="K28" s="779">
        <f>'SAME1 Flight Tests 8-27-09'!I66</f>
        <v>0</v>
      </c>
      <c r="L28" s="779" t="str">
        <f>'SAME1 Flight Tests 8-27-09'!J66</f>
        <v>n</v>
      </c>
      <c r="M28" s="779" t="str">
        <f>'SAME1 Flight Tests 8-27-09'!K66</f>
        <v>n</v>
      </c>
      <c r="N28" s="779">
        <f>'SAME1 Flight Tests 8-27-09'!L66</f>
        <v>8</v>
      </c>
      <c r="O28" s="804">
        <f>'SAME1 Flight Tests 8-27-09'!M66</f>
        <v>1.48</v>
      </c>
      <c r="P28" s="805">
        <f>'SAME1 Flight Tests 8-27-09'!N66</f>
        <v>20</v>
      </c>
      <c r="Q28" s="805">
        <f>'SAME1 Flight Tests 8-27-09'!O66</f>
        <v>720</v>
      </c>
      <c r="R28" s="805">
        <f>'SAME1 Flight Tests 8-27-09'!P66</f>
        <v>8</v>
      </c>
      <c r="S28" s="806"/>
      <c r="T28" s="806"/>
      <c r="U28" s="805">
        <f>'SAME1 Flight Tests 8-27-09'!Q66</f>
        <v>731</v>
      </c>
      <c r="V28" s="806"/>
      <c r="W28" s="806"/>
      <c r="X28" s="806"/>
      <c r="Y28" s="806"/>
      <c r="Z28" s="806"/>
      <c r="AA28" s="805" t="str">
        <f>'SAME1 Flight Tests 8-27-09'!R66</f>
        <v>n</v>
      </c>
      <c r="AB28" s="805" t="str">
        <f>'SAME1 Flight Tests 8-27-09'!S66</f>
        <v>n</v>
      </c>
      <c r="AC28" s="805">
        <f>'SAME1 Flight Tests 8-27-09'!T66</f>
        <v>1</v>
      </c>
      <c r="AD28" s="806"/>
      <c r="AE28" s="805">
        <f>'SAME1 Flight Tests 8-27-09'!U66</f>
        <v>10</v>
      </c>
      <c r="AF28" s="806"/>
      <c r="AG28" s="816">
        <f>'SAME1 Flight Tests 8-27-09'!V66</f>
        <v>3.852706928546E-2</v>
      </c>
      <c r="AH28" s="818">
        <f>'SAME1 Flight Tests 8-27-09'!W66</f>
        <v>0</v>
      </c>
      <c r="AI28" s="806"/>
      <c r="AJ28" s="806"/>
      <c r="AK28" s="806"/>
      <c r="AL28" s="806"/>
      <c r="AM28" s="806"/>
      <c r="AN28" s="806"/>
      <c r="AO28" s="806"/>
      <c r="AP28" s="806"/>
      <c r="AQ28" s="806"/>
      <c r="AR28" s="806"/>
      <c r="AS28" s="806"/>
      <c r="AT28" s="806"/>
      <c r="AU28" s="805">
        <f>'SAME1 Flight Tests 8-27-09'!X66</f>
        <v>1.99</v>
      </c>
      <c r="AV28" s="820">
        <f>'SAME1 Flight Tests 8-27-09'!Y66</f>
        <v>3.3815460000000002</v>
      </c>
      <c r="AW28" s="820">
        <f>'SAME1 Flight Tests 8-27-09'!Z66</f>
        <v>5.8833320000000011</v>
      </c>
      <c r="AX28" s="820">
        <f>'SAME1 Flight Tests 8-27-09'!AA66</f>
        <v>-6.2561029999999985E-4</v>
      </c>
      <c r="AY28" s="822"/>
      <c r="AZ28" s="822"/>
      <c r="BA28" s="820">
        <f>'SAME1 Flight Tests 8-27-09'!AC66</f>
        <v>4.8104844999999994</v>
      </c>
      <c r="BB28" s="822"/>
      <c r="BC28" s="822"/>
      <c r="BD28" s="820">
        <f>'SAME1 Flight Tests 8-27-09'!AB66</f>
        <v>5.8091734999999991</v>
      </c>
      <c r="BE28" s="820">
        <f>'SAME1 Flight Tests 8-27-09'!AD66</f>
        <v>4.6514144999999996</v>
      </c>
      <c r="BF28" s="826">
        <f>'SAME1 Flight Tests 8-27-09'!AE66</f>
        <v>23400</v>
      </c>
      <c r="BG28" s="806"/>
      <c r="BH28" s="806"/>
      <c r="BI28" s="805">
        <f>'SAME1 Flight Tests 8-27-09'!AF66</f>
        <v>50.152600000000007</v>
      </c>
      <c r="BJ28" s="805">
        <f>'SAME1 Flight Tests 8-27-09'!AG66</f>
        <v>63.725150000000021</v>
      </c>
      <c r="BK28" s="805">
        <f>'SAME1 Flight Tests 8-27-09'!AH66</f>
        <v>1.1577589999999995</v>
      </c>
      <c r="BL28" s="805">
        <f>'SAME1 Flight Tests 8-27-09'!AK66</f>
        <v>867560.40934092866</v>
      </c>
      <c r="BM28" s="805">
        <f>'SAME1 Flight Tests 8-27-09'!AL66</f>
        <v>220.02864863456827</v>
      </c>
      <c r="BN28" s="806"/>
      <c r="BO28" s="805"/>
      <c r="BP28" s="806"/>
      <c r="BQ28" s="805">
        <f>'SAME1 Flight Tests 8-27-09'!AM66</f>
        <v>28.67631750000001</v>
      </c>
      <c r="BR28" s="816">
        <f>'SAME1 Flight Tests 8-27-09'!AP66</f>
        <v>0.25361766888569798</v>
      </c>
      <c r="BS28" s="816">
        <f>'SAME1 Flight Tests 8-27-09'!AQ66</f>
        <v>0.35543723128901628</v>
      </c>
      <c r="BT28" s="816"/>
      <c r="BU28" s="816">
        <f>'SAME1 Flight Tests 8-27-09'!AS66</f>
        <v>1.7877634750699363</v>
      </c>
      <c r="BV28" s="816">
        <f>'SAME1 Flight Tests 8-27-09'!AT66</f>
        <v>0.21423370617576701</v>
      </c>
      <c r="BW28" s="807">
        <f>'SAME1 Flight Tests 8-27-09'!BB66</f>
        <v>867560.40934092866</v>
      </c>
      <c r="BX28" s="807">
        <f>'SAME1 Flight Tests 8-27-09'!BC66</f>
        <v>853591.01042266958</v>
      </c>
      <c r="BY28" s="807">
        <f>'SAME1 Flight Tests 8-27-09'!BD66</f>
        <v>803118.96476582892</v>
      </c>
      <c r="BZ28" s="806"/>
      <c r="CA28" s="805">
        <f>'SAME1 Flight Tests 8-27-09'!BG66</f>
        <v>0.24844613733905568</v>
      </c>
      <c r="CB28" s="805">
        <f>'SAME1 Flight Tests 8-27-09'!BF66</f>
        <v>0.45</v>
      </c>
      <c r="CC28" s="783"/>
      <c r="CD28" s="805">
        <f>'SAME1 Flight Tests 8-27-09'!BE66</f>
        <v>1.42</v>
      </c>
      <c r="CE28" s="26"/>
    </row>
    <row r="29" spans="1:83" s="2" customFormat="1" ht="16.5" customHeight="1" x14ac:dyDescent="0.25">
      <c r="A29" s="780">
        <v>2</v>
      </c>
      <c r="B29" s="784">
        <f>'SAME R Results'!A23</f>
        <v>3</v>
      </c>
      <c r="C29" s="785" t="str">
        <f>'SAME R Results'!B23</f>
        <v>Kapton</v>
      </c>
      <c r="D29" s="784" t="str">
        <f>'SAME R Results'!C23</f>
        <v>K02</v>
      </c>
      <c r="E29" s="784" t="str">
        <f>'SAME R Results'!D23</f>
        <v>14k</v>
      </c>
      <c r="F29" s="784">
        <f>'SAME R Results'!E23</f>
        <v>1</v>
      </c>
      <c r="G29" s="784">
        <f>'SAME R Results'!F23</f>
        <v>61</v>
      </c>
      <c r="H29" s="785" t="str">
        <f>'SAME R Results'!G23</f>
        <v>Baseline Aging</v>
      </c>
      <c r="I29" s="784">
        <f>'SAME R Results'!H23</f>
        <v>214</v>
      </c>
      <c r="J29" s="786">
        <f>'SAME R Results'!I23</f>
        <v>40392</v>
      </c>
      <c r="K29" s="784">
        <f>'SAME R Results'!J23</f>
        <v>0</v>
      </c>
      <c r="L29" s="788"/>
      <c r="M29" s="788"/>
      <c r="N29" s="784">
        <f>'SAME R Results'!K23</f>
        <v>8.1</v>
      </c>
      <c r="O29" s="793">
        <f>'SAME R Results'!L23</f>
        <v>1.38</v>
      </c>
      <c r="P29" s="784">
        <f>'SAME R Results'!M23</f>
        <v>60</v>
      </c>
      <c r="Q29" s="784">
        <f>'SAME R Results'!N23</f>
        <v>11</v>
      </c>
      <c r="R29" s="784">
        <f>'SAME R Results'!O23</f>
        <v>8</v>
      </c>
      <c r="S29" s="784" t="str">
        <f>'SAME R Results'!P23</f>
        <v>n</v>
      </c>
      <c r="T29" s="784">
        <f>'SAME R Results'!Q23</f>
        <v>0</v>
      </c>
      <c r="U29" s="784">
        <f>'SAME R Results'!R23</f>
        <v>38</v>
      </c>
      <c r="V29" s="784" t="str">
        <f>'SAME R Results'!S23</f>
        <v>n</v>
      </c>
      <c r="W29" s="784">
        <f>'SAME R Results'!T23</f>
        <v>0</v>
      </c>
      <c r="X29" s="784" t="str">
        <f>'SAME R Results'!U23</f>
        <v>n</v>
      </c>
      <c r="Y29" s="784" t="str">
        <f>'SAME R Results'!V23</f>
        <v>y</v>
      </c>
      <c r="Z29" s="784" t="str">
        <f>'SAME R Results'!W23</f>
        <v>y</v>
      </c>
      <c r="AA29" s="784" t="str">
        <f>'SAME R Results'!X23</f>
        <v>n</v>
      </c>
      <c r="AB29" s="784" t="str">
        <f>'SAME R Results'!Y23</f>
        <v>n</v>
      </c>
      <c r="AC29" s="789"/>
      <c r="AD29" s="784" t="str">
        <f>'SAME R Results'!Z23</f>
        <v>y</v>
      </c>
      <c r="AE29" s="784">
        <f>'SAME R Results'!AA23</f>
        <v>10</v>
      </c>
      <c r="AF29" s="784" t="str">
        <f>'SAME R Results'!AB23</f>
        <v>y</v>
      </c>
      <c r="AG29" s="817">
        <f>'SAME R Results'!AC23</f>
        <v>3.852706928546E-2</v>
      </c>
      <c r="AH29" s="819">
        <f>'SAME R Results'!AD23</f>
        <v>0</v>
      </c>
      <c r="AI29" s="784">
        <f>'SAME R Results'!AE23</f>
        <v>0</v>
      </c>
      <c r="AJ29" s="784">
        <f>'SAME R Results'!AF23</f>
        <v>720</v>
      </c>
      <c r="AK29" s="784">
        <f>'SAME R Results'!AG23</f>
        <v>0</v>
      </c>
      <c r="AL29" s="784">
        <f>'SAME R Results'!AH23</f>
        <v>0</v>
      </c>
      <c r="AM29" s="784">
        <f>'SAME R Results'!AI23</f>
        <v>0</v>
      </c>
      <c r="AN29" s="784">
        <f>'SAME R Results'!AJ23</f>
        <v>0</v>
      </c>
      <c r="AO29" s="784">
        <f>'SAME R Results'!AK23</f>
        <v>0</v>
      </c>
      <c r="AP29" s="784">
        <f>'SAME R Results'!AL23</f>
        <v>0</v>
      </c>
      <c r="AQ29" s="784">
        <f>'SAME R Results'!AM23</f>
        <v>0</v>
      </c>
      <c r="AR29" s="817">
        <f>'SAME R Results'!AN23</f>
        <v>0</v>
      </c>
      <c r="AS29" s="819">
        <f>'SAME R Results'!AO23</f>
        <v>0</v>
      </c>
      <c r="AT29" s="784">
        <f>'SAME R Results'!AP23</f>
        <v>0</v>
      </c>
      <c r="AU29" s="789"/>
      <c r="AV29" s="821">
        <f>'SAME R Results'!AQ23</f>
        <v>0</v>
      </c>
      <c r="AW29" s="821">
        <f>'SAME R Results'!AR23</f>
        <v>0.67800000000000005</v>
      </c>
      <c r="AX29" s="821">
        <f>'SAME R Results'!AS23</f>
        <v>0</v>
      </c>
      <c r="AY29" s="821">
        <f>'SAME R Results'!AT23</f>
        <v>0</v>
      </c>
      <c r="AZ29" s="824"/>
      <c r="BA29" s="824"/>
      <c r="BB29" s="821">
        <f>'SAME R Results'!AU23</f>
        <v>7.9864505000000002E-2</v>
      </c>
      <c r="BC29" s="821">
        <f>'SAME R Results'!AV23</f>
        <v>2.6800000000000001E-2</v>
      </c>
      <c r="BD29" s="821">
        <f>'SAME R Results'!AW23</f>
        <v>5.6014710000000001</v>
      </c>
      <c r="BE29" s="821">
        <f>'SAME R Results'!AX23</f>
        <v>4.7176113333333332</v>
      </c>
      <c r="BF29" s="827">
        <f>'SAME R Results'!AY23</f>
        <v>69755</v>
      </c>
      <c r="BG29" s="784">
        <f>'SAME R Results'!AZ23</f>
        <v>0.16317759999999998</v>
      </c>
      <c r="BH29" s="784">
        <f>'SAME R Results'!BA23</f>
        <v>8.2000000000000003E-2</v>
      </c>
      <c r="BI29" s="789"/>
      <c r="BJ29" s="784">
        <f>'SAME R Results'!BB23</f>
        <v>5.4066500000000008</v>
      </c>
      <c r="BK29" s="784">
        <f>'SAME R Results'!BC23</f>
        <v>0.88385966666666693</v>
      </c>
      <c r="BL29" s="784">
        <f>'SAME R Results'!BD23</f>
        <v>2754038.3947668634</v>
      </c>
      <c r="BM29" s="784">
        <f>'SAME R Results'!BE23</f>
        <v>161.3363291840426</v>
      </c>
      <c r="BN29" s="784">
        <f>'SAME R Results'!BF23</f>
        <v>5.3064504999999998E-2</v>
      </c>
      <c r="BO29" s="784">
        <f>'SAME R Results'!BG23</f>
        <v>2.0294399999999994E-2</v>
      </c>
      <c r="BP29" s="789"/>
      <c r="BQ29" s="784">
        <f>'SAME R Results'!BH23</f>
        <v>2.4329925000000006</v>
      </c>
      <c r="BR29" s="817">
        <f>'SAME R Results'!BI23</f>
        <v>5.8581728377719348E-2</v>
      </c>
      <c r="BS29" s="817">
        <f>'SAME R Results'!BJ23</f>
        <v>0.10591592684287916</v>
      </c>
      <c r="BT29" s="817">
        <f>'SAME R Results'!BL23</f>
        <v>2.6147363312046679</v>
      </c>
      <c r="BU29" s="817">
        <f>'SAME R Results'!BM23</f>
        <v>2.1588164423810263</v>
      </c>
      <c r="BV29" s="817">
        <f>'SAME R Results'!BN23</f>
        <v>4.3567499587897025E-2</v>
      </c>
      <c r="BW29" s="784">
        <f>'SAME R Results'!BO23</f>
        <v>2754038.3947668634</v>
      </c>
      <c r="BX29" s="784">
        <f>'SAME R Results'!BP23</f>
        <v>2712395.8553846772</v>
      </c>
      <c r="BY29" s="784">
        <f>'SAME R Results'!BQ23</f>
        <v>2478011.7277446347</v>
      </c>
      <c r="BZ29" s="784">
        <f>'SAME R Results'!BR23</f>
        <v>161.3363291840426</v>
      </c>
      <c r="CA29" s="784">
        <f>'SAME R Results'!BS23</f>
        <v>0.19618655479593955</v>
      </c>
      <c r="CB29" s="784">
        <f>'SAME R Results'!BT23</f>
        <v>0.45</v>
      </c>
      <c r="CC29" s="784">
        <f>'SAME R Results'!BV23</f>
        <v>1</v>
      </c>
      <c r="CD29" s="784">
        <f>'SAME R Results'!BW23</f>
        <v>1.42</v>
      </c>
      <c r="CE29" s="26"/>
    </row>
    <row r="30" spans="1:83" s="2" customFormat="1" ht="16.5" customHeight="1" x14ac:dyDescent="0.25">
      <c r="A30" s="780">
        <v>2</v>
      </c>
      <c r="B30" s="784">
        <f>'SAME R Results'!A24</f>
        <v>3</v>
      </c>
      <c r="C30" s="785" t="str">
        <f>'SAME R Results'!B24</f>
        <v>Kapton</v>
      </c>
      <c r="D30" s="784" t="str">
        <f>'SAME R Results'!C24</f>
        <v>K02</v>
      </c>
      <c r="E30" s="784" t="str">
        <f>'SAME R Results'!D24</f>
        <v>14Ka</v>
      </c>
      <c r="F30" s="784">
        <f>'SAME R Results'!E24</f>
        <v>1</v>
      </c>
      <c r="G30" s="784" t="str">
        <f>'SAME R Results'!F24</f>
        <v>61a</v>
      </c>
      <c r="H30" s="785" t="str">
        <f>'SAME R Results'!G24</f>
        <v>aged</v>
      </c>
      <c r="I30" s="784">
        <f>'SAME R Results'!H24</f>
        <v>214</v>
      </c>
      <c r="J30" s="786">
        <f>'SAME R Results'!I24</f>
        <v>40392</v>
      </c>
      <c r="K30" s="784">
        <f>'SAME R Results'!J24</f>
        <v>0</v>
      </c>
      <c r="L30" s="788"/>
      <c r="M30" s="788"/>
      <c r="N30" s="784">
        <f>'SAME R Results'!K24</f>
        <v>8.1</v>
      </c>
      <c r="O30" s="793">
        <f>'SAME R Results'!L24</f>
        <v>1.38</v>
      </c>
      <c r="P30" s="784">
        <f>'SAME R Results'!M24</f>
        <v>0</v>
      </c>
      <c r="Q30" s="784">
        <f>'SAME R Results'!N24</f>
        <v>0</v>
      </c>
      <c r="R30" s="784">
        <f>'SAME R Results'!O24</f>
        <v>0</v>
      </c>
      <c r="S30" s="784">
        <f>'SAME R Results'!P24</f>
        <v>0</v>
      </c>
      <c r="T30" s="784">
        <f>'SAME R Results'!Q24</f>
        <v>0</v>
      </c>
      <c r="U30" s="784">
        <f>'SAME R Results'!R24</f>
        <v>807</v>
      </c>
      <c r="V30" s="784">
        <f>'SAME R Results'!S24</f>
        <v>0</v>
      </c>
      <c r="W30" s="784">
        <f>'SAME R Results'!T24</f>
        <v>0</v>
      </c>
      <c r="X30" s="784" t="str">
        <f>'SAME R Results'!U24</f>
        <v>n</v>
      </c>
      <c r="Y30" s="784" t="str">
        <f>'SAME R Results'!V24</f>
        <v>y</v>
      </c>
      <c r="Z30" s="784" t="str">
        <f>'SAME R Results'!W24</f>
        <v>y</v>
      </c>
      <c r="AA30" s="784" t="str">
        <f>'SAME R Results'!X24</f>
        <v>n</v>
      </c>
      <c r="AB30" s="784" t="str">
        <f>'SAME R Results'!Y24</f>
        <v>n</v>
      </c>
      <c r="AC30" s="789"/>
      <c r="AD30" s="784" t="str">
        <f>'SAME R Results'!Z24</f>
        <v>y</v>
      </c>
      <c r="AE30" s="784">
        <f>'SAME R Results'!AA24</f>
        <v>10</v>
      </c>
      <c r="AF30" s="784" t="str">
        <f>'SAME R Results'!AB24</f>
        <v>y</v>
      </c>
      <c r="AG30" s="817">
        <f>'SAME R Results'!AC24</f>
        <v>3.852706928546E-2</v>
      </c>
      <c r="AH30" s="819">
        <f>'SAME R Results'!AD24</f>
        <v>0</v>
      </c>
      <c r="AI30" s="784">
        <f>'SAME R Results'!AE24</f>
        <v>0</v>
      </c>
      <c r="AJ30" s="784">
        <f>'SAME R Results'!AF24</f>
        <v>0</v>
      </c>
      <c r="AK30" s="784">
        <f>'SAME R Results'!AG24</f>
        <v>0</v>
      </c>
      <c r="AL30" s="784">
        <f>'SAME R Results'!AH24</f>
        <v>0</v>
      </c>
      <c r="AM30" s="784">
        <f>'SAME R Results'!AI24</f>
        <v>0</v>
      </c>
      <c r="AN30" s="784">
        <f>'SAME R Results'!AJ24</f>
        <v>0</v>
      </c>
      <c r="AO30" s="784">
        <f>'SAME R Results'!AK24</f>
        <v>0</v>
      </c>
      <c r="AP30" s="784">
        <f>'SAME R Results'!AL24</f>
        <v>0</v>
      </c>
      <c r="AQ30" s="784">
        <f>'SAME R Results'!AM24</f>
        <v>0</v>
      </c>
      <c r="AR30" s="817">
        <f>'SAME R Results'!AN24</f>
        <v>0</v>
      </c>
      <c r="AS30" s="819">
        <f>'SAME R Results'!AO24</f>
        <v>0</v>
      </c>
      <c r="AT30" s="784">
        <f>'SAME R Results'!AP24</f>
        <v>0</v>
      </c>
      <c r="AU30" s="789"/>
      <c r="AV30" s="821">
        <f>'SAME R Results'!AQ24</f>
        <v>0</v>
      </c>
      <c r="AW30" s="821">
        <f>'SAME R Results'!AR24</f>
        <v>0.623</v>
      </c>
      <c r="AX30" s="821">
        <f>'SAME R Results'!AS24</f>
        <v>0</v>
      </c>
      <c r="AY30" s="821">
        <f>'SAME R Results'!AT24</f>
        <v>0</v>
      </c>
      <c r="AZ30" s="824"/>
      <c r="BA30" s="824"/>
      <c r="BB30" s="821">
        <f>'SAME R Results'!AU24</f>
        <v>8.3435095000000001E-2</v>
      </c>
      <c r="BC30" s="821">
        <f>'SAME R Results'!AV24</f>
        <v>2.6800000000000001E-2</v>
      </c>
      <c r="BD30" s="821">
        <f>'SAME R Results'!AW24</f>
        <v>5.1411434999999992</v>
      </c>
      <c r="BE30" s="821">
        <f>'SAME R Results'!AX24</f>
        <v>4.6551214999999999</v>
      </c>
      <c r="BF30" s="827">
        <f>'SAME R Results'!AY24</f>
        <v>20870</v>
      </c>
      <c r="BG30" s="784">
        <f>'SAME R Results'!AZ24</f>
        <v>0.16290284999999999</v>
      </c>
      <c r="BH30" s="784">
        <f>'SAME R Results'!BA24</f>
        <v>8.2000000000000003E-2</v>
      </c>
      <c r="BI30" s="789"/>
      <c r="BJ30" s="784">
        <f>'SAME R Results'!BB24</f>
        <v>5.3295000000000003</v>
      </c>
      <c r="BK30" s="784">
        <f>'SAME R Results'!BC24</f>
        <v>0.48602199999999929</v>
      </c>
      <c r="BL30" s="784">
        <f>'SAME R Results'!BD24</f>
        <v>771019.08738255932</v>
      </c>
      <c r="BM30" s="784">
        <f>'SAME R Results'!BE24</f>
        <v>83.848228041429067</v>
      </c>
      <c r="BN30" s="784">
        <f>'SAME R Results'!BF24</f>
        <v>5.6635094999999996E-2</v>
      </c>
      <c r="BO30" s="784">
        <f>'SAME R Results'!BG24</f>
        <v>2.0225712499999996E-2</v>
      </c>
      <c r="BP30" s="789"/>
      <c r="BQ30" s="784">
        <f>'SAME R Results'!BH24</f>
        <v>2.3982750000000004</v>
      </c>
      <c r="BR30" s="817">
        <f>'SAME R Results'!BI24</f>
        <v>0.10874987326977262</v>
      </c>
      <c r="BS30" s="817">
        <f>'SAME R Results'!BJ24</f>
        <v>0.16113218439894053</v>
      </c>
      <c r="BT30" s="817">
        <f>'SAME R Results'!BL24</f>
        <v>2.8001532702494414</v>
      </c>
      <c r="BU30" s="817">
        <f>'SAME R Results'!BM24</f>
        <v>1.8720541771345789</v>
      </c>
      <c r="BV30" s="817">
        <f>'SAME R Results'!BN24</f>
        <v>8.9341243300171097E-2</v>
      </c>
      <c r="BW30" s="784">
        <f>'SAME R Results'!BO24</f>
        <v>771019.08738255932</v>
      </c>
      <c r="BX30" s="784">
        <f>'SAME R Results'!BP24</f>
        <v>758560.05509947939</v>
      </c>
      <c r="BY30" s="784">
        <f>'SAME R Results'!BQ24</f>
        <v>714915.52331479487</v>
      </c>
      <c r="BZ30" s="784">
        <f>'SAME R Results'!BR24</f>
        <v>83.848228041429067</v>
      </c>
      <c r="CA30" s="784">
        <f>'SAME R Results'!BS24</f>
        <v>0.10788022729290581</v>
      </c>
      <c r="CB30" s="784">
        <f>'SAME R Results'!BT24</f>
        <v>0.45</v>
      </c>
      <c r="CC30" s="784">
        <f>'SAME R Results'!BV24</f>
        <v>1</v>
      </c>
      <c r="CD30" s="784">
        <f>'SAME R Results'!BW24</f>
        <v>1.42</v>
      </c>
      <c r="CE30" s="26"/>
    </row>
    <row r="31" spans="1:83" s="2" customFormat="1" ht="16.5" customHeight="1" x14ac:dyDescent="0.25">
      <c r="A31" s="780">
        <v>2</v>
      </c>
      <c r="B31" s="784">
        <f>'SAME R Results'!A25</f>
        <v>3</v>
      </c>
      <c r="C31" s="785" t="str">
        <f>'SAME R Results'!B25</f>
        <v>Kapton</v>
      </c>
      <c r="D31" s="784" t="str">
        <f>'SAME R Results'!C25</f>
        <v>K03</v>
      </c>
      <c r="E31" s="784" t="str">
        <f>'SAME R Results'!D25</f>
        <v>15k</v>
      </c>
      <c r="F31" s="784">
        <f>'SAME R Results'!E25</f>
        <v>2</v>
      </c>
      <c r="G31" s="784">
        <f>'SAME R Results'!F25</f>
        <v>62</v>
      </c>
      <c r="H31" s="785" t="str">
        <f>'SAME R Results'!G25</f>
        <v>High Temp aging</v>
      </c>
      <c r="I31" s="784">
        <f>'SAME R Results'!H25</f>
        <v>214</v>
      </c>
      <c r="J31" s="786">
        <f>'SAME R Results'!I25</f>
        <v>40392</v>
      </c>
      <c r="K31" s="784">
        <f>'SAME R Results'!J25</f>
        <v>0</v>
      </c>
      <c r="L31" s="788"/>
      <c r="M31" s="788"/>
      <c r="N31" s="784">
        <f>'SAME R Results'!K25</f>
        <v>8.1</v>
      </c>
      <c r="O31" s="793">
        <f>'SAME R Results'!L25</f>
        <v>1.48</v>
      </c>
      <c r="P31" s="784">
        <f>'SAME R Results'!M25</f>
        <v>60</v>
      </c>
      <c r="Q31" s="784">
        <f>'SAME R Results'!N25</f>
        <v>11</v>
      </c>
      <c r="R31" s="784">
        <f>'SAME R Results'!O25</f>
        <v>8</v>
      </c>
      <c r="S31" s="784" t="str">
        <f>'SAME R Results'!P25</f>
        <v>n</v>
      </c>
      <c r="T31" s="784">
        <f>'SAME R Results'!Q25</f>
        <v>0</v>
      </c>
      <c r="U31" s="784">
        <f>'SAME R Results'!R25</f>
        <v>38.799999999999997</v>
      </c>
      <c r="V31" s="784" t="str">
        <f>'SAME R Results'!S25</f>
        <v>y, 60</v>
      </c>
      <c r="W31" s="784" t="str">
        <f>'SAME R Results'!T25</f>
        <v>?</v>
      </c>
      <c r="X31" s="784" t="str">
        <f>'SAME R Results'!U25</f>
        <v>n</v>
      </c>
      <c r="Y31" s="784" t="str">
        <f>'SAME R Results'!V25</f>
        <v>y</v>
      </c>
      <c r="Z31" s="784" t="str">
        <f>'SAME R Results'!W25</f>
        <v>y</v>
      </c>
      <c r="AA31" s="784" t="str">
        <f>'SAME R Results'!X25</f>
        <v>n</v>
      </c>
      <c r="AB31" s="784" t="str">
        <f>'SAME R Results'!Y25</f>
        <v>n</v>
      </c>
      <c r="AC31" s="789"/>
      <c r="AD31" s="784" t="str">
        <f>'SAME R Results'!Z25</f>
        <v>y</v>
      </c>
      <c r="AE31" s="784">
        <f>'SAME R Results'!AA25</f>
        <v>10</v>
      </c>
      <c r="AF31" s="784" t="str">
        <f>'SAME R Results'!AB25</f>
        <v>y</v>
      </c>
      <c r="AG31" s="817">
        <f>'SAME R Results'!AC25</f>
        <v>3.852706928546E-2</v>
      </c>
      <c r="AH31" s="819">
        <f>'SAME R Results'!AD25</f>
        <v>0</v>
      </c>
      <c r="AI31" s="784">
        <f>'SAME R Results'!AE25</f>
        <v>0</v>
      </c>
      <c r="AJ31" s="784">
        <f>'SAME R Results'!AF25</f>
        <v>0</v>
      </c>
      <c r="AK31" s="784">
        <f>'SAME R Results'!AG25</f>
        <v>0</v>
      </c>
      <c r="AL31" s="784">
        <f>'SAME R Results'!AH25</f>
        <v>0</v>
      </c>
      <c r="AM31" s="784">
        <f>'SAME R Results'!AI25</f>
        <v>0</v>
      </c>
      <c r="AN31" s="784">
        <f>'SAME R Results'!AJ25</f>
        <v>0</v>
      </c>
      <c r="AO31" s="784">
        <f>'SAME R Results'!AK25</f>
        <v>0</v>
      </c>
      <c r="AP31" s="784">
        <f>'SAME R Results'!AL25</f>
        <v>0</v>
      </c>
      <c r="AQ31" s="784">
        <f>'SAME R Results'!AM25</f>
        <v>0</v>
      </c>
      <c r="AR31" s="817">
        <f>'SAME R Results'!AN25</f>
        <v>0</v>
      </c>
      <c r="AS31" s="819">
        <f>'SAME R Results'!AO25</f>
        <v>0</v>
      </c>
      <c r="AT31" s="784">
        <f>'SAME R Results'!AP25</f>
        <v>0</v>
      </c>
      <c r="AU31" s="789"/>
      <c r="AV31" s="821">
        <f>'SAME R Results'!AQ25</f>
        <v>0</v>
      </c>
      <c r="AW31" s="821">
        <f>'SAME R Results'!AR25</f>
        <v>6.242</v>
      </c>
      <c r="AX31" s="821">
        <f>'SAME R Results'!AS25</f>
        <v>0</v>
      </c>
      <c r="AY31" s="821">
        <f>'SAME R Results'!AT25</f>
        <v>0</v>
      </c>
      <c r="AZ31" s="824"/>
      <c r="BA31" s="824"/>
      <c r="BB31" s="821">
        <f>'SAME R Results'!AU25</f>
        <v>1.8512279999999997</v>
      </c>
      <c r="BC31" s="821">
        <f>'SAME R Results'!AV25</f>
        <v>2.6800000000000001E-2</v>
      </c>
      <c r="BD31" s="821">
        <f>'SAME R Results'!AW25</f>
        <v>7.4879160000000002</v>
      </c>
      <c r="BE31" s="821">
        <f>'SAME R Results'!AX25</f>
        <v>4.6306145000000001</v>
      </c>
      <c r="BF31" s="827">
        <f>'SAME R Results'!AY25</f>
        <v>133080</v>
      </c>
      <c r="BG31" s="784">
        <f>'SAME R Results'!AZ25</f>
        <v>2.7725520000000001</v>
      </c>
      <c r="BH31" s="784">
        <f>'SAME R Results'!BA25</f>
        <v>8.2000000000000003E-2</v>
      </c>
      <c r="BI31" s="789"/>
      <c r="BJ31" s="784">
        <f>'SAME R Results'!BB25</f>
        <v>153.16074999999995</v>
      </c>
      <c r="BK31" s="784">
        <f>'SAME R Results'!BC25</f>
        <v>2.8573015000000002</v>
      </c>
      <c r="BL31" s="784">
        <f>'SAME R Results'!BD25</f>
        <v>5850382.3566217786</v>
      </c>
      <c r="BM31" s="784">
        <f>'SAME R Results'!BE25</f>
        <v>867.82464634749272</v>
      </c>
      <c r="BN31" s="784">
        <f>'SAME R Results'!BF25</f>
        <v>1.8244279999999997</v>
      </c>
      <c r="BO31" s="784">
        <f>'SAME R Results'!BG25</f>
        <v>0.67263800000000007</v>
      </c>
      <c r="BP31" s="789"/>
      <c r="BQ31" s="784">
        <f>'SAME R Results'!BH25</f>
        <v>68.922337499999983</v>
      </c>
      <c r="BR31" s="817">
        <f>'SAME R Results'!BI25</f>
        <v>0.14833639810998711</v>
      </c>
      <c r="BS31" s="817">
        <f>'SAME R Results'!BJ25</f>
        <v>0.25116720161368244</v>
      </c>
      <c r="BT31" s="817">
        <f>'SAME R Results'!BL25</f>
        <v>2.7123475034119386</v>
      </c>
      <c r="BU31" s="817">
        <f>'SAME R Results'!BM25</f>
        <v>2.0661708170425976</v>
      </c>
      <c r="BV31" s="817">
        <f>'SAME R Results'!BN25</f>
        <v>0.11399613592531087</v>
      </c>
      <c r="BW31" s="784">
        <f>'SAME R Results'!BO25</f>
        <v>5850382.3566217786</v>
      </c>
      <c r="BX31" s="784">
        <f>'SAME R Results'!BP25</f>
        <v>5389445.4328080062</v>
      </c>
      <c r="BY31" s="784">
        <f>'SAME R Results'!BQ25</f>
        <v>4948921.7305183746</v>
      </c>
      <c r="BZ31" s="784">
        <f>'SAME R Results'!BR25</f>
        <v>867.82464634749272</v>
      </c>
      <c r="CA31" s="784">
        <f>'SAME R Results'!BS25</f>
        <v>0.63422300896741546</v>
      </c>
      <c r="CB31" s="784">
        <f>'SAME R Results'!BT25</f>
        <v>0.45</v>
      </c>
      <c r="CC31" s="784">
        <f>'SAME R Results'!BV25</f>
        <v>1</v>
      </c>
      <c r="CD31" s="784">
        <f>'SAME R Results'!BW25</f>
        <v>1.42</v>
      </c>
      <c r="CE31" s="26"/>
    </row>
    <row r="32" spans="1:83" s="2" customFormat="1" ht="16.5" customHeight="1" x14ac:dyDescent="0.25">
      <c r="A32" s="780">
        <v>2</v>
      </c>
      <c r="B32" s="784">
        <f>'SAME R Results'!A26</f>
        <v>3</v>
      </c>
      <c r="C32" s="785" t="str">
        <f>'SAME R Results'!B26</f>
        <v>Kapton</v>
      </c>
      <c r="D32" s="784" t="str">
        <f>'SAME R Results'!C26</f>
        <v>K03</v>
      </c>
      <c r="E32" s="784" t="str">
        <f>'SAME R Results'!D26</f>
        <v>15Ka</v>
      </c>
      <c r="F32" s="784">
        <f>'SAME R Results'!E26</f>
        <v>2</v>
      </c>
      <c r="G32" s="784" t="str">
        <f>'SAME R Results'!F26</f>
        <v>62a</v>
      </c>
      <c r="H32" s="785" t="str">
        <f>'SAME R Results'!G26</f>
        <v>aged</v>
      </c>
      <c r="I32" s="784">
        <f>'SAME R Results'!H26</f>
        <v>214</v>
      </c>
      <c r="J32" s="786">
        <f>'SAME R Results'!I26</f>
        <v>40392</v>
      </c>
      <c r="K32" s="784">
        <f>'SAME R Results'!J26</f>
        <v>0</v>
      </c>
      <c r="L32" s="788"/>
      <c r="M32" s="788"/>
      <c r="N32" s="784">
        <f>'SAME R Results'!K26</f>
        <v>8.1</v>
      </c>
      <c r="O32" s="793">
        <f>'SAME R Results'!L26</f>
        <v>1.48</v>
      </c>
      <c r="P32" s="784">
        <f>'SAME R Results'!M26</f>
        <v>0</v>
      </c>
      <c r="Q32" s="784">
        <f>'SAME R Results'!N26</f>
        <v>0</v>
      </c>
      <c r="R32" s="784">
        <f>'SAME R Results'!O26</f>
        <v>0</v>
      </c>
      <c r="S32" s="784">
        <f>'SAME R Results'!P26</f>
        <v>0</v>
      </c>
      <c r="T32" s="784">
        <f>'SAME R Results'!Q26</f>
        <v>0</v>
      </c>
      <c r="U32" s="784">
        <f>'SAME R Results'!R26</f>
        <v>807.6</v>
      </c>
      <c r="V32" s="784">
        <f>'SAME R Results'!S26</f>
        <v>0</v>
      </c>
      <c r="W32" s="784">
        <f>'SAME R Results'!T26</f>
        <v>0</v>
      </c>
      <c r="X32" s="784" t="str">
        <f>'SAME R Results'!U26</f>
        <v>n</v>
      </c>
      <c r="Y32" s="784" t="str">
        <f>'SAME R Results'!V26</f>
        <v>y</v>
      </c>
      <c r="Z32" s="784" t="str">
        <f>'SAME R Results'!W26</f>
        <v>y</v>
      </c>
      <c r="AA32" s="784" t="str">
        <f>'SAME R Results'!X26</f>
        <v>n</v>
      </c>
      <c r="AB32" s="784" t="str">
        <f>'SAME R Results'!Y26</f>
        <v>n</v>
      </c>
      <c r="AC32" s="789"/>
      <c r="AD32" s="784" t="str">
        <f>'SAME R Results'!Z26</f>
        <v>y</v>
      </c>
      <c r="AE32" s="784">
        <f>'SAME R Results'!AA26</f>
        <v>10</v>
      </c>
      <c r="AF32" s="784" t="str">
        <f>'SAME R Results'!AB26</f>
        <v>y</v>
      </c>
      <c r="AG32" s="817">
        <f>'SAME R Results'!AC26</f>
        <v>3.852706928546E-2</v>
      </c>
      <c r="AH32" s="819">
        <f>'SAME R Results'!AD26</f>
        <v>0</v>
      </c>
      <c r="AI32" s="784">
        <f>'SAME R Results'!AE26</f>
        <v>50</v>
      </c>
      <c r="AJ32" s="784">
        <f>'SAME R Results'!AF26</f>
        <v>720</v>
      </c>
      <c r="AK32" s="784">
        <f>'SAME R Results'!AG26</f>
        <v>0</v>
      </c>
      <c r="AL32" s="784" t="str">
        <f>'SAME R Results'!AH26</f>
        <v>n</v>
      </c>
      <c r="AM32" s="784" t="str">
        <f>'SAME R Results'!AI26</f>
        <v>y</v>
      </c>
      <c r="AN32" s="784" t="str">
        <f>'SAME R Results'!AJ26</f>
        <v>y</v>
      </c>
      <c r="AO32" s="784" t="str">
        <f>'SAME R Results'!AK26</f>
        <v>n</v>
      </c>
      <c r="AP32" s="784" t="str">
        <f>'SAME R Results'!AL26</f>
        <v>n</v>
      </c>
      <c r="AQ32" s="784" t="str">
        <f>'SAME R Results'!AM26</f>
        <v>y</v>
      </c>
      <c r="AR32" s="817">
        <f>'SAME R Results'!AN26</f>
        <v>3.852706928546E-2</v>
      </c>
      <c r="AS32" s="819">
        <f>'SAME R Results'!AO26</f>
        <v>0</v>
      </c>
      <c r="AT32" s="784">
        <f>'SAME R Results'!AP26</f>
        <v>60</v>
      </c>
      <c r="AU32" s="789"/>
      <c r="AV32" s="821">
        <f>'SAME R Results'!AQ26</f>
        <v>0</v>
      </c>
      <c r="AW32" s="821">
        <f>'SAME R Results'!AR26</f>
        <v>6.2480000000000002</v>
      </c>
      <c r="AX32" s="821">
        <f>'SAME R Results'!AS26</f>
        <v>0</v>
      </c>
      <c r="AY32" s="821">
        <f>'SAME R Results'!AT26</f>
        <v>0</v>
      </c>
      <c r="AZ32" s="824"/>
      <c r="BA32" s="824"/>
      <c r="BB32" s="821">
        <f>'SAME R Results'!AU26</f>
        <v>2.6282805000000002</v>
      </c>
      <c r="BC32" s="821">
        <f>'SAME R Results'!AV26</f>
        <v>2.6800000000000001E-2</v>
      </c>
      <c r="BD32" s="821">
        <f>'SAME R Results'!AW26</f>
        <v>6.5433649999999997</v>
      </c>
      <c r="BE32" s="821">
        <f>'SAME R Results'!AX26</f>
        <v>4.5969426315789486</v>
      </c>
      <c r="BF32" s="827">
        <f>'SAME R Results'!AY26</f>
        <v>46945</v>
      </c>
      <c r="BG32" s="784">
        <f>'SAME R Results'!AZ26</f>
        <v>3.4077610000000007</v>
      </c>
      <c r="BH32" s="784">
        <f>'SAME R Results'!BA26</f>
        <v>8.2000000000000003E-2</v>
      </c>
      <c r="BI32" s="789"/>
      <c r="BJ32" s="784">
        <f>'SAME R Results'!BB26</f>
        <v>166.78314999999998</v>
      </c>
      <c r="BK32" s="784">
        <f>'SAME R Results'!BC26</f>
        <v>1.9464223684210511</v>
      </c>
      <c r="BL32" s="784">
        <f>'SAME R Results'!BD26</f>
        <v>1797875.6062855036</v>
      </c>
      <c r="BM32" s="784">
        <f>'SAME R Results'!BE26</f>
        <v>437.08545896503455</v>
      </c>
      <c r="BN32" s="784">
        <f>'SAME R Results'!BF26</f>
        <v>2.6014805000000001</v>
      </c>
      <c r="BO32" s="784">
        <f>'SAME R Results'!BG26</f>
        <v>0.83144025000000021</v>
      </c>
      <c r="BP32" s="789"/>
      <c r="BQ32" s="784">
        <f>'SAME R Results'!BH26</f>
        <v>75.05241749999999</v>
      </c>
      <c r="BR32" s="817">
        <f>'SAME R Results'!BI26</f>
        <v>0.24311218052959396</v>
      </c>
      <c r="BS32" s="817">
        <f>'SAME R Results'!BJ26</f>
        <v>0.38291821556498301</v>
      </c>
      <c r="BT32" s="817">
        <f>'SAME R Results'!BL26</f>
        <v>3.1288844868888646</v>
      </c>
      <c r="BU32" s="817">
        <f>'SAME R Results'!BM26</f>
        <v>1.9621025940506183</v>
      </c>
      <c r="BV32" s="817">
        <f>'SAME R Results'!BN26</f>
        <v>0.19371224071885487</v>
      </c>
      <c r="BW32" s="784">
        <f>'SAME R Results'!BO26</f>
        <v>1797875.6062855036</v>
      </c>
      <c r="BX32" s="784">
        <f>'SAME R Results'!BP26</f>
        <v>1769850.2459343208</v>
      </c>
      <c r="BY32" s="784">
        <f>'SAME R Results'!BQ26</f>
        <v>1639903.9609494563</v>
      </c>
      <c r="BZ32" s="784">
        <f>'SAME R Results'!BR26</f>
        <v>437.08545896503455</v>
      </c>
      <c r="CA32" s="784">
        <f>'SAME R Results'!BS26</f>
        <v>0.43203905895877009</v>
      </c>
      <c r="CB32" s="784">
        <f>'SAME R Results'!BT26</f>
        <v>0.45</v>
      </c>
      <c r="CC32" s="784">
        <f>'SAME R Results'!BV26</f>
        <v>1</v>
      </c>
      <c r="CD32" s="784">
        <f>'SAME R Results'!BW26</f>
        <v>1.42</v>
      </c>
      <c r="CE32" s="26"/>
    </row>
    <row r="33" spans="1:83" s="2" customFormat="1" ht="16.5" customHeight="1" x14ac:dyDescent="0.25">
      <c r="A33" s="780">
        <v>2</v>
      </c>
      <c r="B33" s="784">
        <f>'SAME R Results'!A39</f>
        <v>6</v>
      </c>
      <c r="C33" s="785" t="str">
        <f>'SAME R Results'!B39</f>
        <v>Kapton</v>
      </c>
      <c r="D33" s="784" t="str">
        <f>'SAME R Results'!C39</f>
        <v>K07</v>
      </c>
      <c r="E33" s="784" t="str">
        <f>'SAME R Results'!D39</f>
        <v>23 K</v>
      </c>
      <c r="F33" s="784">
        <f>'SAME R Results'!E39</f>
        <v>4</v>
      </c>
      <c r="G33" s="784">
        <f>'SAME R Results'!F39</f>
        <v>70</v>
      </c>
      <c r="H33" s="785" t="str">
        <f>'SAME R Results'!G39</f>
        <v>High temp aged STS det</v>
      </c>
      <c r="I33" s="784">
        <f>'SAME R Results'!H39</f>
        <v>236</v>
      </c>
      <c r="J33" s="786">
        <f>'SAME R Results'!I39</f>
        <v>40414</v>
      </c>
      <c r="K33" s="784">
        <f>'SAME R Results'!J39</f>
        <v>0</v>
      </c>
      <c r="L33" s="788"/>
      <c r="M33" s="788"/>
      <c r="N33" s="784">
        <f>'SAME R Results'!K39</f>
        <v>8.1</v>
      </c>
      <c r="O33" s="793">
        <f>'SAME R Results'!L39</f>
        <v>1.48</v>
      </c>
      <c r="P33" s="784">
        <f>'SAME R Results'!M39</f>
        <v>60</v>
      </c>
      <c r="Q33" s="784">
        <f>'SAME R Results'!N39</f>
        <v>720</v>
      </c>
      <c r="R33" s="784">
        <f>'SAME R Results'!O39</f>
        <v>8</v>
      </c>
      <c r="S33" s="784" t="str">
        <f>'SAME R Results'!P39</f>
        <v>n</v>
      </c>
      <c r="T33" s="784" t="str">
        <f>'SAME R Results'!Q39</f>
        <v>n</v>
      </c>
      <c r="U33" s="784">
        <f>'SAME R Results'!R39</f>
        <v>747</v>
      </c>
      <c r="V33" s="784" t="str">
        <f>'SAME R Results'!S39</f>
        <v>y</v>
      </c>
      <c r="W33" s="784">
        <f>'SAME R Results'!T39</f>
        <v>60</v>
      </c>
      <c r="X33" s="784" t="str">
        <f>'SAME R Results'!U39</f>
        <v>y</v>
      </c>
      <c r="Y33" s="784" t="str">
        <f>'SAME R Results'!V39</f>
        <v>n</v>
      </c>
      <c r="Z33" s="784" t="str">
        <f>'SAME R Results'!W39</f>
        <v>y</v>
      </c>
      <c r="AA33" s="784" t="str">
        <f>'SAME R Results'!X39</f>
        <v>n</v>
      </c>
      <c r="AB33" s="784" t="str">
        <f>'SAME R Results'!Y39</f>
        <v>n</v>
      </c>
      <c r="AC33" s="789"/>
      <c r="AD33" s="784" t="str">
        <f>'SAME R Results'!Z39</f>
        <v>y</v>
      </c>
      <c r="AE33" s="784">
        <f>'SAME R Results'!AA39</f>
        <v>10</v>
      </c>
      <c r="AF33" s="784" t="str">
        <f>'SAME R Results'!AB39</f>
        <v>y</v>
      </c>
      <c r="AG33" s="817">
        <f>'SAME R Results'!AC39</f>
        <v>3.852706928546E-2</v>
      </c>
      <c r="AH33" s="819">
        <f>'SAME R Results'!AD39</f>
        <v>0</v>
      </c>
      <c r="AI33" s="784">
        <f>'SAME R Results'!AE39</f>
        <v>0</v>
      </c>
      <c r="AJ33" s="784">
        <f>'SAME R Results'!AF39</f>
        <v>0</v>
      </c>
      <c r="AK33" s="784">
        <f>'SAME R Results'!AG39</f>
        <v>0</v>
      </c>
      <c r="AL33" s="784">
        <f>'SAME R Results'!AH39</f>
        <v>0</v>
      </c>
      <c r="AM33" s="784">
        <f>'SAME R Results'!AI39</f>
        <v>0</v>
      </c>
      <c r="AN33" s="784">
        <f>'SAME R Results'!AJ39</f>
        <v>0</v>
      </c>
      <c r="AO33" s="784">
        <f>'SAME R Results'!AK39</f>
        <v>0</v>
      </c>
      <c r="AP33" s="784">
        <f>'SAME R Results'!AL39</f>
        <v>0</v>
      </c>
      <c r="AQ33" s="784">
        <f>'SAME R Results'!AM39</f>
        <v>0</v>
      </c>
      <c r="AR33" s="817">
        <f>'SAME R Results'!AN39</f>
        <v>0</v>
      </c>
      <c r="AS33" s="819">
        <f>'SAME R Results'!AO39</f>
        <v>0</v>
      </c>
      <c r="AT33" s="784">
        <f>'SAME R Results'!AP39</f>
        <v>0</v>
      </c>
      <c r="AU33" s="789"/>
      <c r="AV33" s="821">
        <f>'SAME R Results'!AQ39</f>
        <v>0</v>
      </c>
      <c r="AW33" s="821">
        <f>'SAME R Results'!AR39</f>
        <v>0.89775074999999982</v>
      </c>
      <c r="AX33" s="821">
        <f>'SAME R Results'!AS39</f>
        <v>4.8226310000000003</v>
      </c>
      <c r="AY33" s="821">
        <f>'SAME R Results'!AT39</f>
        <v>5.140595499999999</v>
      </c>
      <c r="AZ33" s="824"/>
      <c r="BA33" s="824"/>
      <c r="BB33" s="821">
        <f>'SAME R Results'!AU39</f>
        <v>0</v>
      </c>
      <c r="BC33" s="821">
        <f>'SAME R Results'!AV39</f>
        <v>0</v>
      </c>
      <c r="BD33" s="821">
        <f>'SAME R Results'!AW39</f>
        <v>5.7099604999999993</v>
      </c>
      <c r="BE33" s="821">
        <f>'SAME R Results'!AX39</f>
        <v>4.7415919999999989</v>
      </c>
      <c r="BF33" s="827">
        <f>'SAME R Results'!AY39</f>
        <v>29740</v>
      </c>
      <c r="BG33" s="784">
        <f>'SAME R Results'!AZ39</f>
        <v>0</v>
      </c>
      <c r="BH33" s="784">
        <f>'SAME R Results'!BA39</f>
        <v>0</v>
      </c>
      <c r="BI33" s="789"/>
      <c r="BJ33" s="784">
        <f>'SAME R Results'!BB39</f>
        <v>16.565649999999998</v>
      </c>
      <c r="BK33" s="784">
        <f>'SAME R Results'!BC39</f>
        <v>0.96836850000000041</v>
      </c>
      <c r="BL33" s="784">
        <f>'SAME R Results'!BD39</f>
        <v>1112405.3813294948</v>
      </c>
      <c r="BM33" s="784">
        <f>'SAME R Results'!BE39</f>
        <v>179.10369913787741</v>
      </c>
      <c r="BN33" s="784">
        <f>'SAME R Results'!BF39</f>
        <v>0</v>
      </c>
      <c r="BO33" s="784">
        <f>'SAME R Results'!BG39</f>
        <v>0</v>
      </c>
      <c r="BP33" s="789"/>
      <c r="BQ33" s="784">
        <f>'SAME R Results'!BH39</f>
        <v>7.4545424999999996</v>
      </c>
      <c r="BR33" s="817">
        <f>'SAME R Results'!BI39</f>
        <v>0.16100578273346813</v>
      </c>
      <c r="BS33" s="817">
        <f>'SAME R Results'!BJ39</f>
        <v>0.20810873807384611</v>
      </c>
      <c r="BT33" s="817">
        <f>'SAME R Results'!BL39</f>
        <v>0</v>
      </c>
      <c r="BU33" s="817">
        <f>'SAME R Results'!BM39</f>
        <v>1.6596009485865952</v>
      </c>
      <c r="BV33" s="817">
        <f>'SAME R Results'!BN39</f>
        <v>0.14161754256505463</v>
      </c>
      <c r="BW33" s="784">
        <f>'SAME R Results'!BO39</f>
        <v>1112405.3813294948</v>
      </c>
      <c r="BX33" s="784">
        <f>'SAME R Results'!BP39</f>
        <v>1094651.1110803911</v>
      </c>
      <c r="BY33" s="784">
        <f>'SAME R Results'!BQ39</f>
        <v>1025610.157555181</v>
      </c>
      <c r="BZ33" s="784">
        <f>'SAME R Results'!BR39</f>
        <v>179.10369913787741</v>
      </c>
      <c r="CA33" s="784">
        <f>'SAME R Results'!BS39</f>
        <v>0.21494461955074143</v>
      </c>
      <c r="CB33" s="784">
        <f>'SAME R Results'!BT39</f>
        <v>0.45</v>
      </c>
      <c r="CC33" s="784">
        <f>'SAME R Results'!BV39</f>
        <v>1</v>
      </c>
      <c r="CD33" s="784">
        <f>'SAME R Results'!BW39</f>
        <v>1.42</v>
      </c>
      <c r="CE33" s="26"/>
    </row>
    <row r="34" spans="1:83" s="2" customFormat="1" ht="16.5" customHeight="1" x14ac:dyDescent="0.25">
      <c r="A34" s="780">
        <v>2</v>
      </c>
      <c r="B34" s="784">
        <f>'SAME R Results'!A43</f>
        <v>5</v>
      </c>
      <c r="C34" s="785" t="str">
        <f>'SAME R Results'!B43</f>
        <v>Kapton</v>
      </c>
      <c r="D34" s="784" t="str">
        <f>'SAME R Results'!C43</f>
        <v>K04</v>
      </c>
      <c r="E34" s="784" t="str">
        <f>'SAME R Results'!D43</f>
        <v>26 K</v>
      </c>
      <c r="F34" s="784">
        <f>'SAME R Results'!E43</f>
        <v>1</v>
      </c>
      <c r="G34" s="784">
        <f>'SAME R Results'!F43</f>
        <v>73</v>
      </c>
      <c r="H34" s="785" t="str">
        <f>'SAME R Results'!G43</f>
        <v>Baseline Aging</v>
      </c>
      <c r="I34" s="784">
        <f>'SAME R Results'!H43</f>
        <v>238</v>
      </c>
      <c r="J34" s="786">
        <f>'SAME R Results'!I43</f>
        <v>40416</v>
      </c>
      <c r="K34" s="784">
        <f>'SAME R Results'!J43</f>
        <v>0</v>
      </c>
      <c r="L34" s="788"/>
      <c r="M34" s="788"/>
      <c r="N34" s="784">
        <f>'SAME R Results'!K43</f>
        <v>8.1</v>
      </c>
      <c r="O34" s="793">
        <f>'SAME R Results'!L43</f>
        <v>1.38</v>
      </c>
      <c r="P34" s="784">
        <f>'SAME R Results'!M43</f>
        <v>60</v>
      </c>
      <c r="Q34" s="784">
        <f>'SAME R Results'!N43</f>
        <v>11</v>
      </c>
      <c r="R34" s="784">
        <f>'SAME R Results'!O43</f>
        <v>8</v>
      </c>
      <c r="S34" s="784" t="str">
        <f>'SAME R Results'!P43</f>
        <v>n</v>
      </c>
      <c r="T34" s="784">
        <f>'SAME R Results'!Q43</f>
        <v>0</v>
      </c>
      <c r="U34" s="784">
        <f>'SAME R Results'!R43</f>
        <v>33.285714285714285</v>
      </c>
      <c r="V34" s="784" t="str">
        <f>'SAME R Results'!S43</f>
        <v>y</v>
      </c>
      <c r="W34" s="784">
        <f>'SAME R Results'!T43</f>
        <v>60</v>
      </c>
      <c r="X34" s="784" t="str">
        <f>'SAME R Results'!U43</f>
        <v>n</v>
      </c>
      <c r="Y34" s="784" t="str">
        <f>'SAME R Results'!V43</f>
        <v>y</v>
      </c>
      <c r="Z34" s="784" t="str">
        <f>'SAME R Results'!W43</f>
        <v>y</v>
      </c>
      <c r="AA34" s="784" t="str">
        <f>'SAME R Results'!X43</f>
        <v>n</v>
      </c>
      <c r="AB34" s="784" t="str">
        <f>'SAME R Results'!Y43</f>
        <v>n</v>
      </c>
      <c r="AC34" s="789"/>
      <c r="AD34" s="784" t="str">
        <f>'SAME R Results'!Z43</f>
        <v>y</v>
      </c>
      <c r="AE34" s="784">
        <f>'SAME R Results'!AA43</f>
        <v>10</v>
      </c>
      <c r="AF34" s="784" t="str">
        <f>'SAME R Results'!AB43</f>
        <v>y</v>
      </c>
      <c r="AG34" s="817">
        <f>'SAME R Results'!AC43</f>
        <v>3.852706928546E-2</v>
      </c>
      <c r="AH34" s="819">
        <f>'SAME R Results'!AD43</f>
        <v>0</v>
      </c>
      <c r="AI34" s="784">
        <f>'SAME R Results'!AE43</f>
        <v>58</v>
      </c>
      <c r="AJ34" s="784">
        <f>'SAME R Results'!AF43</f>
        <v>480</v>
      </c>
      <c r="AK34" s="784">
        <f>'SAME R Results'!AG43</f>
        <v>0</v>
      </c>
      <c r="AL34" s="784" t="str">
        <f>'SAME R Results'!AH43</f>
        <v>n</v>
      </c>
      <c r="AM34" s="784" t="str">
        <f>'SAME R Results'!AI43</f>
        <v>y</v>
      </c>
      <c r="AN34" s="784" t="str">
        <f>'SAME R Results'!AJ43</f>
        <v>y</v>
      </c>
      <c r="AO34" s="784" t="str">
        <f>'SAME R Results'!AK43</f>
        <v>n</v>
      </c>
      <c r="AP34" s="784" t="str">
        <f>'SAME R Results'!AL43</f>
        <v>n</v>
      </c>
      <c r="AQ34" s="784" t="str">
        <f>'SAME R Results'!AM43</f>
        <v>y</v>
      </c>
      <c r="AR34" s="817">
        <f>'SAME R Results'!AN43</f>
        <v>3.852706928546E-2</v>
      </c>
      <c r="AS34" s="819">
        <f>'SAME R Results'!AO43</f>
        <v>0</v>
      </c>
      <c r="AT34" s="784">
        <f>'SAME R Results'!AP43</f>
        <v>0</v>
      </c>
      <c r="AU34" s="789"/>
      <c r="AV34" s="821">
        <f>'SAME R Results'!AQ43</f>
        <v>0</v>
      </c>
      <c r="AW34" s="821">
        <f>'SAME R Results'!AR43</f>
        <v>0.43725589999999998</v>
      </c>
      <c r="AX34" s="821">
        <f>'SAME R Results'!AS43</f>
        <v>0</v>
      </c>
      <c r="AY34" s="821">
        <f>'SAME R Results'!AT43</f>
        <v>0</v>
      </c>
      <c r="AZ34" s="824"/>
      <c r="BA34" s="824"/>
      <c r="BB34" s="821">
        <f>'SAME R Results'!AU43</f>
        <v>5.1956175000000007E-2</v>
      </c>
      <c r="BC34" s="821">
        <f>'SAME R Results'!AV43</f>
        <v>3.2562264999999993E-2</v>
      </c>
      <c r="BD34" s="821">
        <f>'SAME R Results'!AW43</f>
        <v>5.6292564999999994</v>
      </c>
      <c r="BE34" s="821">
        <f>'SAME R Results'!AX43</f>
        <v>4.7853700000000003</v>
      </c>
      <c r="BF34" s="827">
        <f>'SAME R Results'!AY43</f>
        <v>66274.5</v>
      </c>
      <c r="BG34" s="784">
        <f>'SAME R Results'!AZ43</f>
        <v>0.12284855000000001</v>
      </c>
      <c r="BH34" s="784">
        <f>'SAME R Results'!BA43</f>
        <v>8.7844829999999985E-2</v>
      </c>
      <c r="BI34" s="789"/>
      <c r="BJ34" s="784">
        <f>'SAME R Results'!BB43</f>
        <v>3.0072999999999999</v>
      </c>
      <c r="BK34" s="784">
        <f>'SAME R Results'!BC43</f>
        <v>0.8438864999999991</v>
      </c>
      <c r="BL34" s="784">
        <f>'SAME R Results'!BD43</f>
        <v>2604648.3618304073</v>
      </c>
      <c r="BM34" s="784">
        <f>'SAME R Results'!BE43</f>
        <v>153.1074447736288</v>
      </c>
      <c r="BN34" s="784">
        <f>'SAME R Results'!BF43</f>
        <v>1.9393910000000014E-2</v>
      </c>
      <c r="BO34" s="784">
        <f>'SAME R Results'!BG43</f>
        <v>8.7509300000000075E-3</v>
      </c>
      <c r="BP34" s="789"/>
      <c r="BQ34" s="784">
        <f>'SAME R Results'!BH43</f>
        <v>1.3532850000000001</v>
      </c>
      <c r="BR34" s="817">
        <f>'SAME R Results'!BI43</f>
        <v>5.8782385759754953E-2</v>
      </c>
      <c r="BS34" s="817">
        <f>'SAME R Results'!BJ43</f>
        <v>8.8739654555589506E-2</v>
      </c>
      <c r="BT34" s="817">
        <f>'SAME R Results'!BL43</f>
        <v>2.2162113055412394</v>
      </c>
      <c r="BU34" s="817">
        <f>'SAME R Results'!BM43</f>
        <v>1.8998345130936856</v>
      </c>
      <c r="BV34" s="817">
        <f>'SAME R Results'!BN43</f>
        <v>4.7842288526491916E-2</v>
      </c>
      <c r="BW34" s="784">
        <f>'SAME R Results'!BO43</f>
        <v>2604648.3618304073</v>
      </c>
      <c r="BX34" s="784">
        <f>'SAME R Results'!BP43</f>
        <v>2565083.6212915974</v>
      </c>
      <c r="BY34" s="784">
        <f>'SAME R Results'!BQ43</f>
        <v>2348381.5166391456</v>
      </c>
      <c r="BZ34" s="784">
        <f>'SAME R Results'!BR43</f>
        <v>153.1074447736288</v>
      </c>
      <c r="CA34" s="784">
        <f>'SAME R Results'!BS43</f>
        <v>0.18731388173665964</v>
      </c>
      <c r="CB34" s="784">
        <f>'SAME R Results'!BT43</f>
        <v>0.45</v>
      </c>
      <c r="CC34" s="784">
        <f>'SAME R Results'!BV43</f>
        <v>1</v>
      </c>
      <c r="CD34" s="784">
        <f>'SAME R Results'!BW43</f>
        <v>1.42</v>
      </c>
      <c r="CE34" s="26"/>
    </row>
    <row r="35" spans="1:83" s="2" customFormat="1" ht="16.5" customHeight="1" x14ac:dyDescent="0.25">
      <c r="A35" s="780">
        <v>2</v>
      </c>
      <c r="B35" s="784">
        <f>'SAME R Results'!A44</f>
        <v>5</v>
      </c>
      <c r="C35" s="785" t="str">
        <f>'SAME R Results'!B44</f>
        <v>Kapton</v>
      </c>
      <c r="D35" s="784" t="str">
        <f>'SAME R Results'!C44</f>
        <v>K04</v>
      </c>
      <c r="E35" s="784" t="str">
        <f>'SAME R Results'!D44</f>
        <v>26 Ka</v>
      </c>
      <c r="F35" s="784">
        <f>'SAME R Results'!E44</f>
        <v>1</v>
      </c>
      <c r="G35" s="784" t="str">
        <f>'SAME R Results'!F44</f>
        <v>73a</v>
      </c>
      <c r="H35" s="785" t="str">
        <f>'SAME R Results'!G44</f>
        <v>aged</v>
      </c>
      <c r="I35" s="784">
        <f>'SAME R Results'!H44</f>
        <v>238</v>
      </c>
      <c r="J35" s="786">
        <f>'SAME R Results'!I44</f>
        <v>40416</v>
      </c>
      <c r="K35" s="784">
        <f>'SAME R Results'!J44</f>
        <v>0</v>
      </c>
      <c r="L35" s="788"/>
      <c r="M35" s="788"/>
      <c r="N35" s="784">
        <f>'SAME R Results'!K44</f>
        <v>8.1</v>
      </c>
      <c r="O35" s="793">
        <f>'SAME R Results'!L44</f>
        <v>1.38</v>
      </c>
      <c r="P35" s="784">
        <f>'SAME R Results'!M44</f>
        <v>0</v>
      </c>
      <c r="Q35" s="784">
        <f>'SAME R Results'!N44</f>
        <v>0</v>
      </c>
      <c r="R35" s="784">
        <f>'SAME R Results'!O44</f>
        <v>0</v>
      </c>
      <c r="S35" s="784">
        <f>'SAME R Results'!P44</f>
        <v>0</v>
      </c>
      <c r="T35" s="784">
        <f>'SAME R Results'!Q44</f>
        <v>0</v>
      </c>
      <c r="U35" s="784">
        <f>'SAME R Results'!R44</f>
        <v>559.85714285714289</v>
      </c>
      <c r="V35" s="784">
        <f>'SAME R Results'!S44</f>
        <v>0</v>
      </c>
      <c r="W35" s="784">
        <f>'SAME R Results'!T44</f>
        <v>0</v>
      </c>
      <c r="X35" s="784" t="str">
        <f>'SAME R Results'!U44</f>
        <v>n</v>
      </c>
      <c r="Y35" s="784" t="str">
        <f>'SAME R Results'!V44</f>
        <v>y</v>
      </c>
      <c r="Z35" s="784" t="str">
        <f>'SAME R Results'!W44</f>
        <v>y</v>
      </c>
      <c r="AA35" s="784" t="str">
        <f>'SAME R Results'!X44</f>
        <v>n</v>
      </c>
      <c r="AB35" s="784" t="str">
        <f>'SAME R Results'!Y44</f>
        <v>n</v>
      </c>
      <c r="AC35" s="789"/>
      <c r="AD35" s="784" t="str">
        <f>'SAME R Results'!Z44</f>
        <v>y</v>
      </c>
      <c r="AE35" s="784">
        <f>'SAME R Results'!AA44</f>
        <v>10</v>
      </c>
      <c r="AF35" s="784" t="str">
        <f>'SAME R Results'!AB44</f>
        <v>y</v>
      </c>
      <c r="AG35" s="817">
        <f>'SAME R Results'!AC44</f>
        <v>3.852706928546E-2</v>
      </c>
      <c r="AH35" s="819">
        <f>'SAME R Results'!AD44</f>
        <v>0</v>
      </c>
      <c r="AI35" s="784">
        <f>'SAME R Results'!AE44</f>
        <v>0</v>
      </c>
      <c r="AJ35" s="784">
        <f>'SAME R Results'!AF44</f>
        <v>0</v>
      </c>
      <c r="AK35" s="784">
        <f>'SAME R Results'!AG44</f>
        <v>0</v>
      </c>
      <c r="AL35" s="784">
        <f>'SAME R Results'!AH44</f>
        <v>0</v>
      </c>
      <c r="AM35" s="784">
        <f>'SAME R Results'!AI44</f>
        <v>0</v>
      </c>
      <c r="AN35" s="784">
        <f>'SAME R Results'!AJ44</f>
        <v>0</v>
      </c>
      <c r="AO35" s="784">
        <f>'SAME R Results'!AK44</f>
        <v>0</v>
      </c>
      <c r="AP35" s="784">
        <f>'SAME R Results'!AL44</f>
        <v>0</v>
      </c>
      <c r="AQ35" s="784">
        <f>'SAME R Results'!AM44</f>
        <v>0</v>
      </c>
      <c r="AR35" s="817">
        <f>'SAME R Results'!AN44</f>
        <v>0</v>
      </c>
      <c r="AS35" s="819">
        <f>'SAME R Results'!AO44</f>
        <v>0</v>
      </c>
      <c r="AT35" s="784">
        <f>'SAME R Results'!AP44</f>
        <v>60</v>
      </c>
      <c r="AU35" s="789"/>
      <c r="AV35" s="821">
        <f>'SAME R Results'!AQ44</f>
        <v>0</v>
      </c>
      <c r="AW35" s="821">
        <f>'SAME R Results'!AR44</f>
        <v>0.49409475000000008</v>
      </c>
      <c r="AX35" s="821">
        <f>'SAME R Results'!AS44</f>
        <v>0</v>
      </c>
      <c r="AY35" s="821">
        <f>'SAME R Results'!AT44</f>
        <v>0</v>
      </c>
      <c r="AZ35" s="824"/>
      <c r="BA35" s="824"/>
      <c r="BB35" s="821">
        <f>'SAME R Results'!AU44</f>
        <v>5.7250975000000003E-2</v>
      </c>
      <c r="BC35" s="821">
        <f>'SAME R Results'!AV44</f>
        <v>2.6229865000000002E-2</v>
      </c>
      <c r="BD35" s="821">
        <f>'SAME R Results'!AW44</f>
        <v>5.2117314999999991</v>
      </c>
      <c r="BE35" s="821">
        <f>'SAME R Results'!AX44</f>
        <v>4.6352390000000003</v>
      </c>
      <c r="BF35" s="827">
        <f>'SAME R Results'!AY44</f>
        <v>28235</v>
      </c>
      <c r="BG35" s="784">
        <f>'SAME R Results'!AZ44</f>
        <v>0.12185680000000002</v>
      </c>
      <c r="BH35" s="784">
        <f>'SAME R Results'!BA44</f>
        <v>7.8414915000000002E-2</v>
      </c>
      <c r="BI35" s="789"/>
      <c r="BJ35" s="784">
        <f>'SAME R Results'!BB44</f>
        <v>3.3358999999999988</v>
      </c>
      <c r="BK35" s="784">
        <f>'SAME R Results'!BC44</f>
        <v>0.57649249999999874</v>
      </c>
      <c r="BL35" s="784">
        <f>'SAME R Results'!BD44</f>
        <v>1053905.9212926894</v>
      </c>
      <c r="BM35" s="784">
        <f>'SAME R Results'!BE44</f>
        <v>100.666576914988</v>
      </c>
      <c r="BN35" s="784">
        <f>'SAME R Results'!BF44</f>
        <v>3.1021110000000001E-2</v>
      </c>
      <c r="BO35" s="784">
        <f>'SAME R Results'!BG44</f>
        <v>1.0860471250000003E-2</v>
      </c>
      <c r="BP35" s="789"/>
      <c r="BQ35" s="784">
        <f>'SAME R Results'!BH44</f>
        <v>1.5011549999999996</v>
      </c>
      <c r="BR35" s="817">
        <f>'SAME R Results'!BI44</f>
        <v>9.5517612038381369E-2</v>
      </c>
      <c r="BS35" s="817">
        <f>'SAME R Results'!BJ44</f>
        <v>0.12419732499439015</v>
      </c>
      <c r="BT35" s="817">
        <f>'SAME R Results'!BL44</f>
        <v>2.856331855765466</v>
      </c>
      <c r="BU35" s="817">
        <f>'SAME R Results'!BM44</f>
        <v>1.6693044569636455</v>
      </c>
      <c r="BV35" s="817">
        <f>'SAME R Results'!BN44</f>
        <v>8.376624808810354E-2</v>
      </c>
      <c r="BW35" s="784">
        <f>'SAME R Results'!BO44</f>
        <v>1053905.9212926894</v>
      </c>
      <c r="BX35" s="784">
        <f>'SAME R Results'!BP44</f>
        <v>1037050.1102475165</v>
      </c>
      <c r="BY35" s="784">
        <f>'SAME R Results'!BQ44</f>
        <v>972605.94745372166</v>
      </c>
      <c r="BZ35" s="784">
        <f>'SAME R Results'!BR44</f>
        <v>100.666576914988</v>
      </c>
      <c r="CA35" s="784">
        <f>'SAME R Results'!BS44</f>
        <v>0.12796157773239783</v>
      </c>
      <c r="CB35" s="784">
        <f>'SAME R Results'!BT44</f>
        <v>0.45</v>
      </c>
      <c r="CC35" s="784">
        <f>'SAME R Results'!BV44</f>
        <v>1</v>
      </c>
      <c r="CD35" s="784">
        <f>'SAME R Results'!BW44</f>
        <v>1.42</v>
      </c>
      <c r="CE35" s="26"/>
    </row>
    <row r="36" spans="1:83" s="2" customFormat="1" ht="16.5" customHeight="1" x14ac:dyDescent="0.25">
      <c r="A36" s="780">
        <v>2</v>
      </c>
      <c r="B36" s="784">
        <f>'SAME R Results'!A47</f>
        <v>5</v>
      </c>
      <c r="C36" s="785" t="str">
        <f>'SAME R Results'!B47</f>
        <v>Kapton</v>
      </c>
      <c r="D36" s="784" t="str">
        <f>'SAME R Results'!C47</f>
        <v>K05</v>
      </c>
      <c r="E36" s="784" t="str">
        <f>'SAME R Results'!D47</f>
        <v>28 K</v>
      </c>
      <c r="F36" s="784">
        <f>'SAME R Results'!E47</f>
        <v>3</v>
      </c>
      <c r="G36" s="784">
        <f>'SAME R Results'!F47</f>
        <v>75</v>
      </c>
      <c r="H36" s="785" t="str">
        <f>'SAME R Results'!G47</f>
        <v>Mid Temp aging (no Ptrak)</v>
      </c>
      <c r="I36" s="784">
        <f>'SAME R Results'!H47</f>
        <v>238</v>
      </c>
      <c r="J36" s="786">
        <f>'SAME R Results'!I47</f>
        <v>40416</v>
      </c>
      <c r="K36" s="784">
        <f>'SAME R Results'!J47</f>
        <v>0</v>
      </c>
      <c r="L36" s="788"/>
      <c r="M36" s="788"/>
      <c r="N36" s="784">
        <f>'SAME R Results'!K47</f>
        <v>8.1</v>
      </c>
      <c r="O36" s="793">
        <f>'SAME R Results'!L47</f>
        <v>1.43</v>
      </c>
      <c r="P36" s="784">
        <f>'SAME R Results'!M47</f>
        <v>60</v>
      </c>
      <c r="Q36" s="784">
        <f>'SAME R Results'!N47</f>
        <v>11</v>
      </c>
      <c r="R36" s="784">
        <f>'SAME R Results'!O47</f>
        <v>8</v>
      </c>
      <c r="S36" s="784" t="str">
        <f>'SAME R Results'!P47</f>
        <v>n</v>
      </c>
      <c r="T36" s="784">
        <f>'SAME R Results'!Q47</f>
        <v>0</v>
      </c>
      <c r="U36" s="784">
        <f>'SAME R Results'!R47</f>
        <v>31.714285714285715</v>
      </c>
      <c r="V36" s="784" t="str">
        <f>'SAME R Results'!S47</f>
        <v>y</v>
      </c>
      <c r="W36" s="784">
        <f>'SAME R Results'!T47</f>
        <v>60</v>
      </c>
      <c r="X36" s="784" t="str">
        <f>'SAME R Results'!U47</f>
        <v>n</v>
      </c>
      <c r="Y36" s="784" t="str">
        <f>'SAME R Results'!V47</f>
        <v>y</v>
      </c>
      <c r="Z36" s="784" t="str">
        <f>'SAME R Results'!W47</f>
        <v>y</v>
      </c>
      <c r="AA36" s="784" t="str">
        <f>'SAME R Results'!X47</f>
        <v>n</v>
      </c>
      <c r="AB36" s="784" t="str">
        <f>'SAME R Results'!Y47</f>
        <v>n</v>
      </c>
      <c r="AC36" s="789"/>
      <c r="AD36" s="784" t="str">
        <f>'SAME R Results'!Z47</f>
        <v>y</v>
      </c>
      <c r="AE36" s="784">
        <f>'SAME R Results'!AA47</f>
        <v>10</v>
      </c>
      <c r="AF36" s="784" t="str">
        <f>'SAME R Results'!AB47</f>
        <v>y</v>
      </c>
      <c r="AG36" s="817">
        <f>'SAME R Results'!AC47</f>
        <v>3.852706928546E-2</v>
      </c>
      <c r="AH36" s="819">
        <f>'SAME R Results'!AD47</f>
        <v>0</v>
      </c>
      <c r="AI36" s="784">
        <f>'SAME R Results'!AE47</f>
        <v>58</v>
      </c>
      <c r="AJ36" s="784">
        <f>'SAME R Results'!AF47</f>
        <v>480</v>
      </c>
      <c r="AK36" s="784">
        <f>'SAME R Results'!AG47</f>
        <v>0</v>
      </c>
      <c r="AL36" s="784" t="str">
        <f>'SAME R Results'!AH47</f>
        <v>n</v>
      </c>
      <c r="AM36" s="784" t="str">
        <f>'SAME R Results'!AI47</f>
        <v>y</v>
      </c>
      <c r="AN36" s="784" t="str">
        <f>'SAME R Results'!AJ47</f>
        <v>y</v>
      </c>
      <c r="AO36" s="784" t="str">
        <f>'SAME R Results'!AK47</f>
        <v>n</v>
      </c>
      <c r="AP36" s="784" t="str">
        <f>'SAME R Results'!AL47</f>
        <v>n</v>
      </c>
      <c r="AQ36" s="784" t="str">
        <f>'SAME R Results'!AM47</f>
        <v>y</v>
      </c>
      <c r="AR36" s="817">
        <f>'SAME R Results'!AN47</f>
        <v>3.852706928546E-2</v>
      </c>
      <c r="AS36" s="819">
        <f>'SAME R Results'!AO47</f>
        <v>0</v>
      </c>
      <c r="AT36" s="784">
        <f>'SAME R Results'!AP47</f>
        <v>0</v>
      </c>
      <c r="AU36" s="789"/>
      <c r="AV36" s="821">
        <f>'SAME R Results'!AQ47</f>
        <v>0</v>
      </c>
      <c r="AW36" s="821">
        <f>'SAME R Results'!AR47</f>
        <v>0.67108155000000003</v>
      </c>
      <c r="AX36" s="821">
        <f>'SAME R Results'!AS47</f>
        <v>0</v>
      </c>
      <c r="AY36" s="821">
        <f>'SAME R Results'!AT47</f>
        <v>0</v>
      </c>
      <c r="AZ36" s="824"/>
      <c r="BA36" s="824"/>
      <c r="BB36" s="821">
        <f>'SAME R Results'!AU47</f>
        <v>8.2748420000000003E-2</v>
      </c>
      <c r="BC36" s="821">
        <f>'SAME R Results'!AV47</f>
        <v>2.8671285000000001E-2</v>
      </c>
      <c r="BD36" s="821">
        <f>'SAME R Results'!AW47</f>
        <v>5.775649500000001</v>
      </c>
      <c r="BE36" s="821">
        <f>'SAME R Results'!AX47</f>
        <v>4.6388539999999985</v>
      </c>
      <c r="BF36" s="827">
        <f>'SAME R Results'!AY47</f>
        <v>999</v>
      </c>
      <c r="BG36" s="784">
        <f>'SAME R Results'!AZ47</f>
        <v>0.15835569999999996</v>
      </c>
      <c r="BH36" s="784">
        <f>'SAME R Results'!BA47</f>
        <v>8.1115724999999986E-2</v>
      </c>
      <c r="BI36" s="789"/>
      <c r="BJ36" s="784">
        <f>'SAME R Results'!BB47</f>
        <v>5.4232000000000005</v>
      </c>
      <c r="BK36" s="784">
        <f>'SAME R Results'!BC47</f>
        <v>1.1367955000000025</v>
      </c>
      <c r="BL36" s="784">
        <f>'SAME R Results'!BD47</f>
        <v>0</v>
      </c>
      <c r="BM36" s="784">
        <f>'SAME R Results'!BE47</f>
        <v>216.14450778493114</v>
      </c>
      <c r="BN36" s="784">
        <f>'SAME R Results'!BF47</f>
        <v>5.4077134999999998E-2</v>
      </c>
      <c r="BO36" s="784">
        <f>'SAME R Results'!BG47</f>
        <v>1.9309993749999994E-2</v>
      </c>
      <c r="BP36" s="789"/>
      <c r="BQ36" s="784">
        <f>'SAME R Results'!BH47</f>
        <v>2.4404400000000002</v>
      </c>
      <c r="BR36" s="817">
        <f>'SAME R Results'!BI47</f>
        <v>0</v>
      </c>
      <c r="BS36" s="817">
        <f>'SAME R Results'!BJ47</f>
        <v>0</v>
      </c>
      <c r="BT36" s="817">
        <f>'SAME R Results'!BL47</f>
        <v>2.8004739773672904</v>
      </c>
      <c r="BU36" s="817">
        <f>'SAME R Results'!BM47</f>
        <v>0</v>
      </c>
      <c r="BV36" s="817">
        <f>'SAME R Results'!BN47</f>
        <v>0</v>
      </c>
      <c r="BW36" s="784">
        <f>'SAME R Results'!BO47</f>
        <v>0</v>
      </c>
      <c r="BX36" s="784">
        <f>'SAME R Results'!BP47</f>
        <v>0</v>
      </c>
      <c r="BY36" s="784">
        <f>'SAME R Results'!BQ47</f>
        <v>0</v>
      </c>
      <c r="BZ36" s="784">
        <f>'SAME R Results'!BR47</f>
        <v>216.14450778493114</v>
      </c>
      <c r="CA36" s="784">
        <f>'SAME R Results'!BS47</f>
        <v>0.25232964130338331</v>
      </c>
      <c r="CB36" s="784">
        <f>'SAME R Results'!BT47</f>
        <v>0.45</v>
      </c>
      <c r="CC36" s="784">
        <f>'SAME R Results'!BV47</f>
        <v>1</v>
      </c>
      <c r="CD36" s="784">
        <f>'SAME R Results'!BW47</f>
        <v>1.42</v>
      </c>
      <c r="CE36" s="26"/>
    </row>
    <row r="37" spans="1:83" s="2" customFormat="1" ht="16.5" customHeight="1" x14ac:dyDescent="0.25">
      <c r="A37" s="780">
        <v>2</v>
      </c>
      <c r="B37" s="784">
        <f>'SAME R Results'!A48</f>
        <v>5</v>
      </c>
      <c r="C37" s="785" t="str">
        <f>'SAME R Results'!B48</f>
        <v>Kapton</v>
      </c>
      <c r="D37" s="784" t="str">
        <f>'SAME R Results'!C48</f>
        <v>K05</v>
      </c>
      <c r="E37" s="784" t="str">
        <f>'SAME R Results'!D48</f>
        <v>28 Ka</v>
      </c>
      <c r="F37" s="784">
        <f>'SAME R Results'!E48</f>
        <v>3</v>
      </c>
      <c r="G37" s="784" t="str">
        <f>'SAME R Results'!F48</f>
        <v>75a</v>
      </c>
      <c r="H37" s="785" t="str">
        <f>'SAME R Results'!G48</f>
        <v>aged</v>
      </c>
      <c r="I37" s="784">
        <f>'SAME R Results'!H48</f>
        <v>238</v>
      </c>
      <c r="J37" s="786">
        <f>'SAME R Results'!I48</f>
        <v>40416</v>
      </c>
      <c r="K37" s="784">
        <f>'SAME R Results'!J48</f>
        <v>0</v>
      </c>
      <c r="L37" s="788"/>
      <c r="M37" s="788"/>
      <c r="N37" s="784">
        <f>'SAME R Results'!K48</f>
        <v>8.1</v>
      </c>
      <c r="O37" s="793">
        <f>'SAME R Results'!L48</f>
        <v>1.43</v>
      </c>
      <c r="P37" s="784">
        <f>'SAME R Results'!M48</f>
        <v>0</v>
      </c>
      <c r="Q37" s="784">
        <f>'SAME R Results'!N48</f>
        <v>0</v>
      </c>
      <c r="R37" s="784">
        <f>'SAME R Results'!O48</f>
        <v>0</v>
      </c>
      <c r="S37" s="784">
        <f>'SAME R Results'!P48</f>
        <v>0</v>
      </c>
      <c r="T37" s="784">
        <f>'SAME R Results'!Q48</f>
        <v>0</v>
      </c>
      <c r="U37" s="784">
        <f>'SAME R Results'!R48</f>
        <v>562.57142857142856</v>
      </c>
      <c r="V37" s="784">
        <f>'SAME R Results'!S48</f>
        <v>0</v>
      </c>
      <c r="W37" s="784">
        <f>'SAME R Results'!T48</f>
        <v>0</v>
      </c>
      <c r="X37" s="784" t="str">
        <f>'SAME R Results'!U48</f>
        <v>n</v>
      </c>
      <c r="Y37" s="784" t="str">
        <f>'SAME R Results'!V48</f>
        <v>y</v>
      </c>
      <c r="Z37" s="784" t="str">
        <f>'SAME R Results'!W48</f>
        <v>y</v>
      </c>
      <c r="AA37" s="784" t="str">
        <f>'SAME R Results'!X48</f>
        <v>n</v>
      </c>
      <c r="AB37" s="784" t="str">
        <f>'SAME R Results'!Y48</f>
        <v>n</v>
      </c>
      <c r="AC37" s="789"/>
      <c r="AD37" s="784" t="str">
        <f>'SAME R Results'!Z48</f>
        <v>y</v>
      </c>
      <c r="AE37" s="784">
        <f>'SAME R Results'!AA48</f>
        <v>10</v>
      </c>
      <c r="AF37" s="784" t="str">
        <f>'SAME R Results'!AB48</f>
        <v>y</v>
      </c>
      <c r="AG37" s="817">
        <f>'SAME R Results'!AC48</f>
        <v>3.852706928546E-2</v>
      </c>
      <c r="AH37" s="819">
        <f>'SAME R Results'!AD48</f>
        <v>0</v>
      </c>
      <c r="AI37" s="784">
        <f>'SAME R Results'!AE48</f>
        <v>0</v>
      </c>
      <c r="AJ37" s="784">
        <f>'SAME R Results'!AF48</f>
        <v>0</v>
      </c>
      <c r="AK37" s="784">
        <f>'SAME R Results'!AG48</f>
        <v>0</v>
      </c>
      <c r="AL37" s="784">
        <f>'SAME R Results'!AH48</f>
        <v>0</v>
      </c>
      <c r="AM37" s="784">
        <f>'SAME R Results'!AI48</f>
        <v>0</v>
      </c>
      <c r="AN37" s="784">
        <f>'SAME R Results'!AJ48</f>
        <v>0</v>
      </c>
      <c r="AO37" s="784">
        <f>'SAME R Results'!AK48</f>
        <v>0</v>
      </c>
      <c r="AP37" s="784">
        <f>'SAME R Results'!AL48</f>
        <v>0</v>
      </c>
      <c r="AQ37" s="784">
        <f>'SAME R Results'!AM48</f>
        <v>0</v>
      </c>
      <c r="AR37" s="817">
        <f>'SAME R Results'!AN48</f>
        <v>0</v>
      </c>
      <c r="AS37" s="819">
        <f>'SAME R Results'!AO48</f>
        <v>0</v>
      </c>
      <c r="AT37" s="784">
        <f>'SAME R Results'!AP48</f>
        <v>60</v>
      </c>
      <c r="AU37" s="789"/>
      <c r="AV37" s="821">
        <f>'SAME R Results'!AQ48</f>
        <v>0</v>
      </c>
      <c r="AW37" s="821">
        <f>'SAME R Results'!AR48</f>
        <v>0.72169489999999992</v>
      </c>
      <c r="AX37" s="821">
        <f>'SAME R Results'!AS48</f>
        <v>0</v>
      </c>
      <c r="AY37" s="821">
        <f>'SAME R Results'!AT48</f>
        <v>0</v>
      </c>
      <c r="AZ37" s="824"/>
      <c r="BA37" s="824"/>
      <c r="BB37" s="821">
        <f>'SAME R Results'!AU48</f>
        <v>9.164425000000001E-2</v>
      </c>
      <c r="BC37" s="821">
        <f>'SAME R Results'!AV48</f>
        <v>2.7626442105263157E-2</v>
      </c>
      <c r="BD37" s="821">
        <f>'SAME R Results'!AW48</f>
        <v>5.3254704999999998</v>
      </c>
      <c r="BE37" s="821">
        <f>'SAME R Results'!AX48</f>
        <v>4.6329368421052637</v>
      </c>
      <c r="BF37" s="827">
        <f>'SAME R Results'!AY48</f>
        <v>27920</v>
      </c>
      <c r="BG37" s="784">
        <f>'SAME R Results'!AZ48</f>
        <v>0.17077645</v>
      </c>
      <c r="BH37" s="784">
        <f>'SAME R Results'!BA48</f>
        <v>8.0196984210526318E-2</v>
      </c>
      <c r="BI37" s="789"/>
      <c r="BJ37" s="784">
        <f>'SAME R Results'!BB48</f>
        <v>6.07775</v>
      </c>
      <c r="BK37" s="784">
        <f>'SAME R Results'!BC48</f>
        <v>0.69253365789473609</v>
      </c>
      <c r="BL37" s="784">
        <f>'SAME R Results'!BD48</f>
        <v>1041691.6091550778</v>
      </c>
      <c r="BM37" s="784">
        <f>'SAME R Results'!BE48</f>
        <v>122.89565377062094</v>
      </c>
      <c r="BN37" s="784">
        <f>'SAME R Results'!BF48</f>
        <v>6.401780789473685E-2</v>
      </c>
      <c r="BO37" s="784">
        <f>'SAME R Results'!BG48</f>
        <v>2.264486644736842E-2</v>
      </c>
      <c r="BP37" s="789"/>
      <c r="BQ37" s="784">
        <f>'SAME R Results'!BH48</f>
        <v>2.7349874999999999</v>
      </c>
      <c r="BR37" s="817">
        <f>'SAME R Results'!BI48</f>
        <v>0.11797700268537473</v>
      </c>
      <c r="BS37" s="817">
        <f>'SAME R Results'!BJ48</f>
        <v>0.15228007114746611</v>
      </c>
      <c r="BT37" s="817">
        <f>'SAME R Results'!BL48</f>
        <v>2.8270340230766262</v>
      </c>
      <c r="BU37" s="817">
        <f>'SAME R Results'!BM48</f>
        <v>1.6573245709263189</v>
      </c>
      <c r="BV37" s="817">
        <f>'SAME R Results'!BN48</f>
        <v>0.10384234859058263</v>
      </c>
      <c r="BW37" s="784">
        <f>'SAME R Results'!BO48</f>
        <v>1041691.6091550778</v>
      </c>
      <c r="BX37" s="784">
        <f>'SAME R Results'!BP48</f>
        <v>1025023.8477107275</v>
      </c>
      <c r="BY37" s="784">
        <f>'SAME R Results'!BQ48</f>
        <v>961526.92346055491</v>
      </c>
      <c r="BZ37" s="784">
        <f>'SAME R Results'!BR48</f>
        <v>122.89565377062094</v>
      </c>
      <c r="CA37" s="784">
        <f>'SAME R Results'!BS48</f>
        <v>0.1537187378795028</v>
      </c>
      <c r="CB37" s="784">
        <f>'SAME R Results'!BT48</f>
        <v>0.45</v>
      </c>
      <c r="CC37" s="784">
        <f>'SAME R Results'!BV48</f>
        <v>1</v>
      </c>
      <c r="CD37" s="784">
        <f>'SAME R Results'!BW48</f>
        <v>1.42</v>
      </c>
      <c r="CE37" s="26"/>
    </row>
    <row r="38" spans="1:83" s="2" customFormat="1" ht="16.5" customHeight="1" x14ac:dyDescent="0.25">
      <c r="A38" s="780">
        <v>2</v>
      </c>
      <c r="B38" s="784">
        <f>'SAME R Results'!A51</f>
        <v>5</v>
      </c>
      <c r="C38" s="785" t="str">
        <f>'SAME R Results'!B51</f>
        <v>Kapton</v>
      </c>
      <c r="D38" s="784" t="str">
        <f>'SAME R Results'!C51</f>
        <v>K06</v>
      </c>
      <c r="E38" s="784" t="str">
        <f>'SAME R Results'!D51</f>
        <v>30 K</v>
      </c>
      <c r="F38" s="784">
        <f>'SAME R Results'!E51</f>
        <v>2</v>
      </c>
      <c r="G38" s="784">
        <f>'SAME R Results'!F51</f>
        <v>77</v>
      </c>
      <c r="H38" s="785" t="str">
        <f>'SAME R Results'!G51</f>
        <v>High Temp aging</v>
      </c>
      <c r="I38" s="784">
        <f>'SAME R Results'!H51</f>
        <v>238</v>
      </c>
      <c r="J38" s="786">
        <f>'SAME R Results'!I51</f>
        <v>40416</v>
      </c>
      <c r="K38" s="784">
        <f>'SAME R Results'!J51</f>
        <v>0</v>
      </c>
      <c r="L38" s="788"/>
      <c r="M38" s="788"/>
      <c r="N38" s="784">
        <f>'SAME R Results'!K51</f>
        <v>8.1</v>
      </c>
      <c r="O38" s="793">
        <f>'SAME R Results'!L51</f>
        <v>1.48</v>
      </c>
      <c r="P38" s="784">
        <f>'SAME R Results'!M51</f>
        <v>60</v>
      </c>
      <c r="Q38" s="784">
        <f>'SAME R Results'!N51</f>
        <v>11</v>
      </c>
      <c r="R38" s="784">
        <f>'SAME R Results'!O51</f>
        <v>8</v>
      </c>
      <c r="S38" s="784" t="str">
        <f>'SAME R Results'!P51</f>
        <v>n</v>
      </c>
      <c r="T38" s="784">
        <f>'SAME R Results'!Q51</f>
        <v>0</v>
      </c>
      <c r="U38" s="784">
        <f>'SAME R Results'!R51</f>
        <v>31.285714285714285</v>
      </c>
      <c r="V38" s="784" t="str">
        <f>'SAME R Results'!S51</f>
        <v>y</v>
      </c>
      <c r="W38" s="784">
        <f>'SAME R Results'!T51</f>
        <v>60</v>
      </c>
      <c r="X38" s="784" t="str">
        <f>'SAME R Results'!U51</f>
        <v>n</v>
      </c>
      <c r="Y38" s="784" t="str">
        <f>'SAME R Results'!V51</f>
        <v>y</v>
      </c>
      <c r="Z38" s="784" t="str">
        <f>'SAME R Results'!W51</f>
        <v>y</v>
      </c>
      <c r="AA38" s="784" t="str">
        <f>'SAME R Results'!X51</f>
        <v>n</v>
      </c>
      <c r="AB38" s="784" t="str">
        <f>'SAME R Results'!Y51</f>
        <v>n</v>
      </c>
      <c r="AC38" s="789"/>
      <c r="AD38" s="784" t="str">
        <f>'SAME R Results'!Z51</f>
        <v>y</v>
      </c>
      <c r="AE38" s="784">
        <f>'SAME R Results'!AA51</f>
        <v>10</v>
      </c>
      <c r="AF38" s="784" t="str">
        <f>'SAME R Results'!AB51</f>
        <v>y</v>
      </c>
      <c r="AG38" s="817">
        <f>'SAME R Results'!AC51</f>
        <v>3.852706928546E-2</v>
      </c>
      <c r="AH38" s="819">
        <f>'SAME R Results'!AD51</f>
        <v>0</v>
      </c>
      <c r="AI38" s="784">
        <f>'SAME R Results'!AE51</f>
        <v>58</v>
      </c>
      <c r="AJ38" s="784">
        <f>'SAME R Results'!AF51</f>
        <v>480</v>
      </c>
      <c r="AK38" s="784">
        <f>'SAME R Results'!AG51</f>
        <v>0</v>
      </c>
      <c r="AL38" s="784" t="str">
        <f>'SAME R Results'!AH51</f>
        <v>n</v>
      </c>
      <c r="AM38" s="784" t="str">
        <f>'SAME R Results'!AI51</f>
        <v>y</v>
      </c>
      <c r="AN38" s="784" t="str">
        <f>'SAME R Results'!AJ51</f>
        <v>y</v>
      </c>
      <c r="AO38" s="784" t="str">
        <f>'SAME R Results'!AK51</f>
        <v>n</v>
      </c>
      <c r="AP38" s="784" t="str">
        <f>'SAME R Results'!AL51</f>
        <v>n</v>
      </c>
      <c r="AQ38" s="784" t="str">
        <f>'SAME R Results'!AM51</f>
        <v>y</v>
      </c>
      <c r="AR38" s="817">
        <f>'SAME R Results'!AN51</f>
        <v>3.852706928546E-2</v>
      </c>
      <c r="AS38" s="819">
        <f>'SAME R Results'!AO51</f>
        <v>0</v>
      </c>
      <c r="AT38" s="784">
        <f>'SAME R Results'!AP51</f>
        <v>0</v>
      </c>
      <c r="AU38" s="789"/>
      <c r="AV38" s="821">
        <f>'SAME R Results'!AQ51</f>
        <v>0</v>
      </c>
      <c r="AW38" s="821">
        <f>'SAME R Results'!AR51</f>
        <v>0.65225210000000011</v>
      </c>
      <c r="AX38" s="821">
        <f>'SAME R Results'!AS51</f>
        <v>0</v>
      </c>
      <c r="AY38" s="821">
        <f>'SAME R Results'!AT51</f>
        <v>0</v>
      </c>
      <c r="AZ38" s="824"/>
      <c r="BA38" s="824"/>
      <c r="BB38" s="821">
        <f>'SAME R Results'!AU51</f>
        <v>8.4121685000000002E-2</v>
      </c>
      <c r="BC38" s="821">
        <f>'SAME R Results'!AV51</f>
        <v>3.2028185000000001E-2</v>
      </c>
      <c r="BD38" s="821">
        <f>'SAME R Results'!AW51</f>
        <v>6.2035524999999998</v>
      </c>
      <c r="BE38" s="821">
        <f>'SAME R Results'!AX51</f>
        <v>4.699936000000001</v>
      </c>
      <c r="BF38" s="827">
        <f>'SAME R Results'!AY51</f>
        <v>85830</v>
      </c>
      <c r="BG38" s="784">
        <f>'SAME R Results'!AZ51</f>
        <v>0.1690063</v>
      </c>
      <c r="BH38" s="784">
        <f>'SAME R Results'!BA51</f>
        <v>8.7356560000000014E-2</v>
      </c>
      <c r="BI38" s="789"/>
      <c r="BJ38" s="784">
        <f>'SAME R Results'!BB51</f>
        <v>6.9188999999999989</v>
      </c>
      <c r="BK38" s="784">
        <f>'SAME R Results'!BC51</f>
        <v>1.5036164999999988</v>
      </c>
      <c r="BL38" s="784">
        <f>'SAME R Results'!BD51</f>
        <v>3460328.2386265798</v>
      </c>
      <c r="BM38" s="784">
        <f>'SAME R Results'!BE51</f>
        <v>305.88138364350294</v>
      </c>
      <c r="BN38" s="784">
        <f>'SAME R Results'!BF51</f>
        <v>5.2093500000000001E-2</v>
      </c>
      <c r="BO38" s="784">
        <f>'SAME R Results'!BG51</f>
        <v>2.0412434999999996E-2</v>
      </c>
      <c r="BP38" s="789"/>
      <c r="BQ38" s="784">
        <f>'SAME R Results'!BH51</f>
        <v>3.1135049999999995</v>
      </c>
      <c r="BR38" s="817">
        <f>'SAME R Results'!BI51</f>
        <v>8.83966382810287E-2</v>
      </c>
      <c r="BS38" s="817">
        <f>'SAME R Results'!BJ51</f>
        <v>0.10656512563679277</v>
      </c>
      <c r="BT38" s="817">
        <f>'SAME R Results'!BL51</f>
        <v>2.5520473182155881</v>
      </c>
      <c r="BU38" s="817">
        <f>'SAME R Results'!BM51</f>
        <v>1.5408669202805201</v>
      </c>
      <c r="BV38" s="817">
        <f>'SAME R Results'!BN51</f>
        <v>8.0509304157939804E-2</v>
      </c>
      <c r="BW38" s="784">
        <f>'SAME R Results'!BO51</f>
        <v>3460328.2386265798</v>
      </c>
      <c r="BX38" s="784">
        <f>'SAME R Results'!BP51</f>
        <v>3409089.1997738369</v>
      </c>
      <c r="BY38" s="784">
        <f>'SAME R Results'!BQ51</f>
        <v>3084879.7508938513</v>
      </c>
      <c r="BZ38" s="784">
        <f>'SAME R Results'!BR51</f>
        <v>305.88138364350294</v>
      </c>
      <c r="CA38" s="784">
        <f>'SAME R Results'!BS51</f>
        <v>0.33375133179437066</v>
      </c>
      <c r="CB38" s="784">
        <f>'SAME R Results'!BT51</f>
        <v>0.45</v>
      </c>
      <c r="CC38" s="784">
        <f>'SAME R Results'!BV51</f>
        <v>1</v>
      </c>
      <c r="CD38" s="784">
        <f>'SAME R Results'!BW51</f>
        <v>1.42</v>
      </c>
      <c r="CE38" s="26"/>
    </row>
    <row r="39" spans="1:83" s="2" customFormat="1" ht="16.5" customHeight="1" x14ac:dyDescent="0.25">
      <c r="A39" s="780">
        <v>2</v>
      </c>
      <c r="B39" s="784">
        <f>'SAME R Results'!A52</f>
        <v>5</v>
      </c>
      <c r="C39" s="785" t="str">
        <f>'SAME R Results'!B52</f>
        <v>Kapton</v>
      </c>
      <c r="D39" s="784" t="str">
        <f>'SAME R Results'!C52</f>
        <v>K06</v>
      </c>
      <c r="E39" s="784" t="str">
        <f>'SAME R Results'!D52</f>
        <v>30 Ka</v>
      </c>
      <c r="F39" s="784">
        <f>'SAME R Results'!E52</f>
        <v>2</v>
      </c>
      <c r="G39" s="784" t="str">
        <f>'SAME R Results'!F52</f>
        <v>77a</v>
      </c>
      <c r="H39" s="785" t="str">
        <f>'SAME R Results'!G52</f>
        <v>aged</v>
      </c>
      <c r="I39" s="784">
        <f>'SAME R Results'!H52</f>
        <v>238</v>
      </c>
      <c r="J39" s="786">
        <f>'SAME R Results'!I52</f>
        <v>40416</v>
      </c>
      <c r="K39" s="784">
        <f>'SAME R Results'!J52</f>
        <v>0</v>
      </c>
      <c r="L39" s="790"/>
      <c r="M39" s="790"/>
      <c r="N39" s="784">
        <f>'SAME R Results'!K52</f>
        <v>8.1</v>
      </c>
      <c r="O39" s="793">
        <f>'SAME R Results'!L52</f>
        <v>1.48</v>
      </c>
      <c r="P39" s="784">
        <f>'SAME R Results'!M52</f>
        <v>0</v>
      </c>
      <c r="Q39" s="784">
        <f>'SAME R Results'!N52</f>
        <v>0</v>
      </c>
      <c r="R39" s="784">
        <f>'SAME R Results'!O52</f>
        <v>0</v>
      </c>
      <c r="S39" s="784">
        <f>'SAME R Results'!P52</f>
        <v>0</v>
      </c>
      <c r="T39" s="784">
        <f>'SAME R Results'!Q52</f>
        <v>0</v>
      </c>
      <c r="U39" s="784">
        <f>'SAME R Results'!R52</f>
        <v>558.85714285714289</v>
      </c>
      <c r="V39" s="784">
        <f>'SAME R Results'!S52</f>
        <v>0</v>
      </c>
      <c r="W39" s="784">
        <f>'SAME R Results'!T52</f>
        <v>0</v>
      </c>
      <c r="X39" s="784" t="str">
        <f>'SAME R Results'!U52</f>
        <v>n</v>
      </c>
      <c r="Y39" s="784" t="str">
        <f>'SAME R Results'!V52</f>
        <v>y</v>
      </c>
      <c r="Z39" s="784" t="str">
        <f>'SAME R Results'!W52</f>
        <v>y</v>
      </c>
      <c r="AA39" s="784" t="str">
        <f>'SAME R Results'!X52</f>
        <v>n</v>
      </c>
      <c r="AB39" s="784" t="str">
        <f>'SAME R Results'!Y52</f>
        <v>n</v>
      </c>
      <c r="AC39" s="809"/>
      <c r="AD39" s="784" t="str">
        <f>'SAME R Results'!Z52</f>
        <v>y</v>
      </c>
      <c r="AE39" s="784">
        <f>'SAME R Results'!AA52</f>
        <v>10</v>
      </c>
      <c r="AF39" s="784" t="str">
        <f>'SAME R Results'!AB52</f>
        <v>y</v>
      </c>
      <c r="AG39" s="817">
        <f>'SAME R Results'!AC52</f>
        <v>3.852706928546E-2</v>
      </c>
      <c r="AH39" s="819">
        <f>'SAME R Results'!AD52</f>
        <v>0</v>
      </c>
      <c r="AI39" s="784">
        <f>'SAME R Results'!AE52</f>
        <v>0</v>
      </c>
      <c r="AJ39" s="784">
        <f>'SAME R Results'!AF52</f>
        <v>0</v>
      </c>
      <c r="AK39" s="784">
        <f>'SAME R Results'!AG52</f>
        <v>0</v>
      </c>
      <c r="AL39" s="784">
        <f>'SAME R Results'!AH52</f>
        <v>0</v>
      </c>
      <c r="AM39" s="784">
        <f>'SAME R Results'!AI52</f>
        <v>0</v>
      </c>
      <c r="AN39" s="784">
        <f>'SAME R Results'!AJ52</f>
        <v>0</v>
      </c>
      <c r="AO39" s="784">
        <f>'SAME R Results'!AK52</f>
        <v>0</v>
      </c>
      <c r="AP39" s="784">
        <f>'SAME R Results'!AL52</f>
        <v>0</v>
      </c>
      <c r="AQ39" s="784">
        <f>'SAME R Results'!AM52</f>
        <v>0</v>
      </c>
      <c r="AR39" s="817">
        <f>'SAME R Results'!AN52</f>
        <v>0</v>
      </c>
      <c r="AS39" s="819">
        <f>'SAME R Results'!AO52</f>
        <v>0</v>
      </c>
      <c r="AT39" s="784">
        <f>'SAME R Results'!AP52</f>
        <v>60</v>
      </c>
      <c r="AU39" s="809"/>
      <c r="AV39" s="821">
        <f>'SAME R Results'!AQ52</f>
        <v>0</v>
      </c>
      <c r="AW39" s="821">
        <f>'SAME R Results'!AR52</f>
        <v>0.74058540000000006</v>
      </c>
      <c r="AX39" s="821">
        <f>'SAME R Results'!AS52</f>
        <v>0</v>
      </c>
      <c r="AY39" s="821">
        <f>'SAME R Results'!AT52</f>
        <v>0</v>
      </c>
      <c r="AZ39" s="825"/>
      <c r="BA39" s="825"/>
      <c r="BB39" s="821">
        <f>'SAME R Results'!AU52</f>
        <v>0.10549928000000004</v>
      </c>
      <c r="BC39" s="821">
        <f>'SAME R Results'!AV52</f>
        <v>2.8045654999999996E-2</v>
      </c>
      <c r="BD39" s="821">
        <f>'SAME R Results'!AW52</f>
        <v>5.5774995000000001</v>
      </c>
      <c r="BE39" s="821">
        <f>'SAME R Results'!AX52</f>
        <v>4.6472010000000008</v>
      </c>
      <c r="BF39" s="827">
        <f>'SAME R Results'!AY52</f>
        <v>32945</v>
      </c>
      <c r="BG39" s="784">
        <f>'SAME R Results'!AZ52</f>
        <v>0.20123294999999999</v>
      </c>
      <c r="BH39" s="784">
        <f>'SAME R Results'!BA52</f>
        <v>7.8506465000000011E-2</v>
      </c>
      <c r="BI39" s="809"/>
      <c r="BJ39" s="784">
        <f>'SAME R Results'!BB52</f>
        <v>9.2403500000000012</v>
      </c>
      <c r="BK39" s="784">
        <f>'SAME R Results'!BC52</f>
        <v>0.93029849999999925</v>
      </c>
      <c r="BL39" s="784">
        <f>'SAME R Results'!BD52</f>
        <v>1237767.5991045895</v>
      </c>
      <c r="BM39" s="784">
        <f>'SAME R Results'!BE52</f>
        <v>171.03601084781371</v>
      </c>
      <c r="BN39" s="784">
        <f>'SAME R Results'!BF52</f>
        <v>7.7453625000000054E-2</v>
      </c>
      <c r="BO39" s="784">
        <f>'SAME R Results'!BG52</f>
        <v>3.0681621249999996E-2</v>
      </c>
      <c r="BP39" s="809"/>
      <c r="BQ39" s="784">
        <f>'SAME R Results'!BH52</f>
        <v>4.1581575000000006</v>
      </c>
      <c r="BR39" s="817">
        <f>'SAME R Results'!BI52</f>
        <v>0.13818103735430015</v>
      </c>
      <c r="BS39" s="817">
        <f>'SAME R Results'!BJ52</f>
        <v>0.16531983107175491</v>
      </c>
      <c r="BT39" s="817">
        <f>'SAME R Results'!BL52</f>
        <v>2.5244306475493064</v>
      </c>
      <c r="BU39" s="817">
        <f>'SAME R Results'!BM52</f>
        <v>1.5272346903307832</v>
      </c>
      <c r="BV39" s="817">
        <f>'SAME R Results'!BN52</f>
        <v>0.12633107642464864</v>
      </c>
      <c r="BW39" s="784">
        <f>'SAME R Results'!BO52</f>
        <v>1237767.5991045895</v>
      </c>
      <c r="BX39" s="784">
        <f>'SAME R Results'!BP52</f>
        <v>1218099.9987899722</v>
      </c>
      <c r="BY39" s="784">
        <f>'SAME R Results'!BQ52</f>
        <v>1138878.049609636</v>
      </c>
      <c r="BZ39" s="784">
        <f>'SAME R Results'!BR52</f>
        <v>171.03601084781371</v>
      </c>
      <c r="CA39" s="784">
        <f>'SAME R Results'!BS52</f>
        <v>0.20649438426706898</v>
      </c>
      <c r="CB39" s="784">
        <f>'SAME R Results'!BT52</f>
        <v>0.45</v>
      </c>
      <c r="CC39" s="784">
        <f>'SAME R Results'!BV52</f>
        <v>1</v>
      </c>
      <c r="CD39" s="784">
        <f>'SAME R Results'!BW52</f>
        <v>1.42</v>
      </c>
      <c r="CE39" s="26"/>
    </row>
    <row r="40" spans="1:83" s="2" customFormat="1" ht="16.5" customHeight="1" x14ac:dyDescent="0.25">
      <c r="A40" s="780">
        <v>2</v>
      </c>
      <c r="B40" s="784" t="str">
        <f>'SAME R Results'!A69</f>
        <v>7 (4)</v>
      </c>
      <c r="C40" s="785" t="str">
        <f>'SAME R Results'!B69</f>
        <v>Kapton</v>
      </c>
      <c r="D40" s="784" t="str">
        <f>'SAME R Results'!C69</f>
        <v>K08</v>
      </c>
      <c r="E40" s="784" t="str">
        <f>'SAME R Results'!D69</f>
        <v>38 K</v>
      </c>
      <c r="F40" s="784">
        <f>'SAME R Results'!E69</f>
        <v>0</v>
      </c>
      <c r="G40" s="784">
        <f>'SAME R Results'!F69</f>
        <v>85</v>
      </c>
      <c r="H40" s="785" t="str">
        <f>'SAME R Results'!G69</f>
        <v>Mid Temp aging run 75 repeat, low ptrack on peak one</v>
      </c>
      <c r="I40" s="784">
        <f>'SAME R Results'!H69</f>
        <v>242</v>
      </c>
      <c r="J40" s="786">
        <f>'SAME R Results'!I69</f>
        <v>40420.277777777781</v>
      </c>
      <c r="K40" s="784">
        <f>'SAME R Results'!J69</f>
        <v>0</v>
      </c>
      <c r="L40" s="788"/>
      <c r="M40" s="788"/>
      <c r="N40" s="784">
        <f>'SAME R Results'!K69</f>
        <v>8.1</v>
      </c>
      <c r="O40" s="793">
        <f>'SAME R Results'!L69</f>
        <v>1.43</v>
      </c>
      <c r="P40" s="784">
        <f>'SAME R Results'!M69</f>
        <v>60</v>
      </c>
      <c r="Q40" s="784">
        <f>'SAME R Results'!N69</f>
        <v>11</v>
      </c>
      <c r="R40" s="784">
        <f>'SAME R Results'!O69</f>
        <v>8</v>
      </c>
      <c r="S40" s="784" t="str">
        <f>'SAME R Results'!P69</f>
        <v>n</v>
      </c>
      <c r="T40" s="784">
        <f>'SAME R Results'!Q69</f>
        <v>0</v>
      </c>
      <c r="U40" s="784">
        <f>'SAME R Results'!R69</f>
        <v>33</v>
      </c>
      <c r="V40" s="784" t="str">
        <f>'SAME R Results'!S69</f>
        <v>y</v>
      </c>
      <c r="W40" s="784">
        <f>'SAME R Results'!T69</f>
        <v>60</v>
      </c>
      <c r="X40" s="784" t="str">
        <f>'SAME R Results'!U69</f>
        <v>n</v>
      </c>
      <c r="Y40" s="784" t="str">
        <f>'SAME R Results'!V69</f>
        <v>y</v>
      </c>
      <c r="Z40" s="784" t="str">
        <f>'SAME R Results'!W69</f>
        <v>y</v>
      </c>
      <c r="AA40" s="784" t="str">
        <f>'SAME R Results'!X69</f>
        <v>n</v>
      </c>
      <c r="AB40" s="784" t="str">
        <f>'SAME R Results'!Y69</f>
        <v>n</v>
      </c>
      <c r="AC40" s="789"/>
      <c r="AD40" s="784" t="str">
        <f>'SAME R Results'!Z69</f>
        <v>y</v>
      </c>
      <c r="AE40" s="784">
        <f>'SAME R Results'!AA69</f>
        <v>10</v>
      </c>
      <c r="AF40" s="784" t="str">
        <f>'SAME R Results'!AB69</f>
        <v>y</v>
      </c>
      <c r="AG40" s="817">
        <f>'SAME R Results'!AC69</f>
        <v>3.852706928546E-2</v>
      </c>
      <c r="AH40" s="819">
        <f>'SAME R Results'!AD69</f>
        <v>0</v>
      </c>
      <c r="AI40" s="784">
        <f>'SAME R Results'!AE69</f>
        <v>58</v>
      </c>
      <c r="AJ40" s="784">
        <f>'SAME R Results'!AF69</f>
        <v>480</v>
      </c>
      <c r="AK40" s="784">
        <f>'SAME R Results'!AG69</f>
        <v>0</v>
      </c>
      <c r="AL40" s="784" t="str">
        <f>'SAME R Results'!AH69</f>
        <v>n</v>
      </c>
      <c r="AM40" s="784" t="str">
        <f>'SAME R Results'!AI69</f>
        <v>y</v>
      </c>
      <c r="AN40" s="784" t="str">
        <f>'SAME R Results'!AJ69</f>
        <v>y</v>
      </c>
      <c r="AO40" s="784" t="str">
        <f>'SAME R Results'!AK69</f>
        <v>n</v>
      </c>
      <c r="AP40" s="784" t="str">
        <f>'SAME R Results'!AL69</f>
        <v>n</v>
      </c>
      <c r="AQ40" s="784" t="str">
        <f>'SAME R Results'!AM69</f>
        <v>y</v>
      </c>
      <c r="AR40" s="817">
        <f>'SAME R Results'!AN69</f>
        <v>3.852706928546E-2</v>
      </c>
      <c r="AS40" s="819">
        <f>'SAME R Results'!AO69</f>
        <v>0</v>
      </c>
      <c r="AT40" s="784">
        <f>'SAME R Results'!AP69</f>
        <v>0</v>
      </c>
      <c r="AU40" s="789"/>
      <c r="AV40" s="821">
        <f>'SAME R Results'!AQ69</f>
        <v>0</v>
      </c>
      <c r="AW40" s="821">
        <f>'SAME R Results'!AR69</f>
        <v>0.9827577999999999</v>
      </c>
      <c r="AX40" s="821">
        <f>'SAME R Results'!AS69</f>
        <v>0</v>
      </c>
      <c r="AY40" s="821">
        <f>'SAME R Results'!AT69</f>
        <v>0</v>
      </c>
      <c r="AZ40" s="824"/>
      <c r="BA40" s="824"/>
      <c r="BB40" s="821">
        <f>'SAME R Results'!AU69</f>
        <v>0.10746770999999999</v>
      </c>
      <c r="BC40" s="821">
        <f>'SAME R Results'!AV69</f>
        <v>2.6138314999999995E-2</v>
      </c>
      <c r="BD40" s="821">
        <f>'SAME R Results'!AW69</f>
        <v>5.6980750000000011</v>
      </c>
      <c r="BE40" s="821">
        <f>'SAME R Results'!AX69</f>
        <v>4.7271559999999999</v>
      </c>
      <c r="BF40" s="827">
        <f>'SAME R Results'!AY69</f>
        <v>623.25</v>
      </c>
      <c r="BG40" s="784">
        <f>'SAME R Results'!AZ69</f>
        <v>0.19158935000000002</v>
      </c>
      <c r="BH40" s="784">
        <f>'SAME R Results'!BA69</f>
        <v>9.0484619999999988E-2</v>
      </c>
      <c r="BI40" s="789"/>
      <c r="BJ40" s="784">
        <f>'SAME R Results'!BB69</f>
        <v>7.408850000000001</v>
      </c>
      <c r="BK40" s="784">
        <f>'SAME R Results'!BC69</f>
        <v>0.9709190000000012</v>
      </c>
      <c r="BL40" s="784">
        <f>'SAME R Results'!BD69</f>
        <v>0</v>
      </c>
      <c r="BM40" s="784">
        <f>'SAME R Results'!BE69</f>
        <v>179.64802163463835</v>
      </c>
      <c r="BN40" s="784">
        <f>'SAME R Results'!BF69</f>
        <v>8.1329394999999999E-2</v>
      </c>
      <c r="BO40" s="784">
        <f>'SAME R Results'!BG69</f>
        <v>2.5276182500000008E-2</v>
      </c>
      <c r="BP40" s="789"/>
      <c r="BQ40" s="784">
        <f>'SAME R Results'!BH69</f>
        <v>3.3339825000000007</v>
      </c>
      <c r="BR40" s="817">
        <f>'SAME R Results'!BI69</f>
        <v>0</v>
      </c>
      <c r="BS40" s="817">
        <f>'SAME R Results'!BJ69</f>
        <v>0</v>
      </c>
      <c r="BT40" s="817">
        <f>'SAME R Results'!BL69</f>
        <v>3.2176296796401109</v>
      </c>
      <c r="BU40" s="817">
        <f>'SAME R Results'!BM69</f>
        <v>0</v>
      </c>
      <c r="BV40" s="817">
        <f>'SAME R Results'!BN69</f>
        <v>0</v>
      </c>
      <c r="BW40" s="784">
        <f>'SAME R Results'!BO69</f>
        <v>22370.221693718679</v>
      </c>
      <c r="BX40" s="784">
        <f>'SAME R Results'!BP69</f>
        <v>21998.152126376586</v>
      </c>
      <c r="BY40" s="784">
        <f>'SAME R Results'!BQ69</f>
        <v>21022.306668630106</v>
      </c>
      <c r="BZ40" s="784">
        <f>'SAME R Results'!BR69</f>
        <v>179.64802163463835</v>
      </c>
      <c r="CA40" s="784">
        <f>'SAME R Results'!BS69</f>
        <v>0.21551074314125923</v>
      </c>
      <c r="CB40" s="784">
        <f>'SAME R Results'!BT69</f>
        <v>0.45</v>
      </c>
      <c r="CC40" s="784">
        <f>'SAME R Results'!BV69</f>
        <v>1</v>
      </c>
      <c r="CD40" s="784">
        <f>'SAME R Results'!BW69</f>
        <v>1.42</v>
      </c>
      <c r="CE40" s="26"/>
    </row>
    <row r="41" spans="1:83" s="2" customFormat="1" ht="16.5" customHeight="1" x14ac:dyDescent="0.25">
      <c r="A41" s="780">
        <v>2</v>
      </c>
      <c r="B41" s="784" t="str">
        <f>'SAME R Results'!A70</f>
        <v>7 (4)</v>
      </c>
      <c r="C41" s="785" t="str">
        <f>'SAME R Results'!B70</f>
        <v>Kapton</v>
      </c>
      <c r="D41" s="784" t="str">
        <f>'SAME R Results'!C70</f>
        <v>K08</v>
      </c>
      <c r="E41" s="784" t="str">
        <f>'SAME R Results'!D70</f>
        <v>38Ka</v>
      </c>
      <c r="F41" s="784">
        <f>'SAME R Results'!E70</f>
        <v>0</v>
      </c>
      <c r="G41" s="784" t="str">
        <f>'SAME R Results'!F70</f>
        <v>85a</v>
      </c>
      <c r="H41" s="785" t="str">
        <f>'SAME R Results'!G70</f>
        <v>aged</v>
      </c>
      <c r="I41" s="784">
        <f>'SAME R Results'!H70</f>
        <v>242</v>
      </c>
      <c r="J41" s="786">
        <f>'SAME R Results'!I70</f>
        <v>40420.277777777781</v>
      </c>
      <c r="K41" s="784">
        <f>'SAME R Results'!J70</f>
        <v>0</v>
      </c>
      <c r="L41" s="788"/>
      <c r="M41" s="788"/>
      <c r="N41" s="784">
        <f>'SAME R Results'!K70</f>
        <v>8.1</v>
      </c>
      <c r="O41" s="793">
        <f>'SAME R Results'!L70</f>
        <v>1.43</v>
      </c>
      <c r="P41" s="784">
        <f>'SAME R Results'!M70</f>
        <v>0</v>
      </c>
      <c r="Q41" s="784">
        <f>'SAME R Results'!N70</f>
        <v>0</v>
      </c>
      <c r="R41" s="784">
        <f>'SAME R Results'!O70</f>
        <v>0</v>
      </c>
      <c r="S41" s="784">
        <f>'SAME R Results'!P70</f>
        <v>0</v>
      </c>
      <c r="T41" s="784">
        <f>'SAME R Results'!Q70</f>
        <v>0</v>
      </c>
      <c r="U41" s="784">
        <f>'SAME R Results'!R70</f>
        <v>562.57142857142856</v>
      </c>
      <c r="V41" s="784">
        <f>'SAME R Results'!S70</f>
        <v>0</v>
      </c>
      <c r="W41" s="784">
        <f>'SAME R Results'!T70</f>
        <v>0</v>
      </c>
      <c r="X41" s="784" t="str">
        <f>'SAME R Results'!U70</f>
        <v>n</v>
      </c>
      <c r="Y41" s="784" t="str">
        <f>'SAME R Results'!V70</f>
        <v>y</v>
      </c>
      <c r="Z41" s="784" t="str">
        <f>'SAME R Results'!W70</f>
        <v>y</v>
      </c>
      <c r="AA41" s="784" t="str">
        <f>'SAME R Results'!X70</f>
        <v>n</v>
      </c>
      <c r="AB41" s="784" t="str">
        <f>'SAME R Results'!Y70</f>
        <v>n</v>
      </c>
      <c r="AC41" s="789"/>
      <c r="AD41" s="784" t="str">
        <f>'SAME R Results'!Z70</f>
        <v>y</v>
      </c>
      <c r="AE41" s="784">
        <f>'SAME R Results'!AA70</f>
        <v>10</v>
      </c>
      <c r="AF41" s="784" t="str">
        <f>'SAME R Results'!AB70</f>
        <v>y</v>
      </c>
      <c r="AG41" s="817">
        <f>'SAME R Results'!AC70</f>
        <v>3.852706928546E-2</v>
      </c>
      <c r="AH41" s="819">
        <f>'SAME R Results'!AD70</f>
        <v>0</v>
      </c>
      <c r="AI41" s="784">
        <f>'SAME R Results'!AE70</f>
        <v>0</v>
      </c>
      <c r="AJ41" s="784">
        <f>'SAME R Results'!AF70</f>
        <v>0</v>
      </c>
      <c r="AK41" s="784">
        <f>'SAME R Results'!AG70</f>
        <v>0</v>
      </c>
      <c r="AL41" s="784">
        <f>'SAME R Results'!AH70</f>
        <v>0</v>
      </c>
      <c r="AM41" s="784">
        <f>'SAME R Results'!AI70</f>
        <v>0</v>
      </c>
      <c r="AN41" s="784">
        <f>'SAME R Results'!AJ70</f>
        <v>0</v>
      </c>
      <c r="AO41" s="784">
        <f>'SAME R Results'!AK70</f>
        <v>0</v>
      </c>
      <c r="AP41" s="784">
        <f>'SAME R Results'!AL70</f>
        <v>0</v>
      </c>
      <c r="AQ41" s="784">
        <f>'SAME R Results'!AM70</f>
        <v>0</v>
      </c>
      <c r="AR41" s="817">
        <f>'SAME R Results'!AN70</f>
        <v>3.852706928546E-2</v>
      </c>
      <c r="AS41" s="819">
        <f>'SAME R Results'!AO70</f>
        <v>0</v>
      </c>
      <c r="AT41" s="784">
        <f>'SAME R Results'!AP70</f>
        <v>0</v>
      </c>
      <c r="AU41" s="789"/>
      <c r="AV41" s="821">
        <f>'SAME R Results'!AQ70</f>
        <v>0</v>
      </c>
      <c r="AW41" s="821">
        <f>'SAME R Results'!AR70</f>
        <v>1.1677094999999995</v>
      </c>
      <c r="AX41" s="821">
        <f>'SAME R Results'!AS70</f>
        <v>0</v>
      </c>
      <c r="AY41" s="821">
        <f>'SAME R Results'!AT70</f>
        <v>0</v>
      </c>
      <c r="AZ41" s="824"/>
      <c r="BA41" s="824"/>
      <c r="BB41" s="821">
        <f>'SAME R Results'!AU70</f>
        <v>0.13549792499999996</v>
      </c>
      <c r="BC41" s="821">
        <f>'SAME R Results'!AV70</f>
        <v>2.6306145000000003E-2</v>
      </c>
      <c r="BD41" s="821">
        <f>'SAME R Results'!AW70</f>
        <v>5.3258659999999995</v>
      </c>
      <c r="BE41" s="821">
        <f>'SAME R Results'!AX70</f>
        <v>4.7153780000000003</v>
      </c>
      <c r="BF41" s="827">
        <f>'SAME R Results'!AY70</f>
        <v>25665</v>
      </c>
      <c r="BG41" s="784">
        <f>'SAME R Results'!AZ70</f>
        <v>0.21681214999999998</v>
      </c>
      <c r="BH41" s="784">
        <f>'SAME R Results'!BA70</f>
        <v>8.4304810000000008E-2</v>
      </c>
      <c r="BI41" s="789"/>
      <c r="BJ41" s="784">
        <f>'SAME R Results'!BB70</f>
        <v>8.2464500000000012</v>
      </c>
      <c r="BK41" s="784">
        <f>'SAME R Results'!BC70</f>
        <v>0.61048799999999925</v>
      </c>
      <c r="BL41" s="784">
        <f>'SAME R Results'!BD70</f>
        <v>954553.49010622012</v>
      </c>
      <c r="BM41" s="784">
        <f>'SAME R Results'!BE70</f>
        <v>107.0998891009646</v>
      </c>
      <c r="BN41" s="784">
        <f>'SAME R Results'!BF70</f>
        <v>0.10919177999999996</v>
      </c>
      <c r="BO41" s="784">
        <f>'SAME R Results'!BG70</f>
        <v>3.3126834999999993E-2</v>
      </c>
      <c r="BP41" s="789"/>
      <c r="BQ41" s="784">
        <f>'SAME R Results'!BH70</f>
        <v>3.7109025000000004</v>
      </c>
      <c r="BR41" s="817">
        <f>'SAME R Results'!BI70</f>
        <v>0.11219893930621616</v>
      </c>
      <c r="BS41" s="817">
        <f>'SAME R Results'!BJ70</f>
        <v>0.17356577923315275</v>
      </c>
      <c r="BT41" s="817">
        <f>'SAME R Results'!BL70</f>
        <v>3.2961730270941967</v>
      </c>
      <c r="BU41" s="817">
        <f>'SAME R Results'!BM70</f>
        <v>1.9357934841342599</v>
      </c>
      <c r="BV41" s="817">
        <f>'SAME R Results'!BN70</f>
        <v>9.0209250738542343E-2</v>
      </c>
      <c r="BW41" s="784">
        <f>'SAME R Results'!BO70</f>
        <v>954553.49010622012</v>
      </c>
      <c r="BX41" s="784">
        <f>'SAME R Results'!BP70</f>
        <v>939231.92501061677</v>
      </c>
      <c r="BY41" s="784">
        <f>'SAME R Results'!BQ70</f>
        <v>882365.60308078234</v>
      </c>
      <c r="BZ41" s="784">
        <f>'SAME R Results'!BR70</f>
        <v>107.0998891009646</v>
      </c>
      <c r="CA41" s="784">
        <f>'SAME R Results'!BS70</f>
        <v>0.13550741365533145</v>
      </c>
      <c r="CB41" s="784">
        <f>'SAME R Results'!BT70</f>
        <v>0.45</v>
      </c>
      <c r="CC41" s="784">
        <f>'SAME R Results'!BV70</f>
        <v>1</v>
      </c>
      <c r="CD41" s="784">
        <f>'SAME R Results'!BW70</f>
        <v>1.42</v>
      </c>
      <c r="CE41" s="26"/>
    </row>
    <row r="42" spans="1:83" s="2" customFormat="1" ht="16.5" customHeight="1" x14ac:dyDescent="0.25">
      <c r="A42" s="780">
        <v>2</v>
      </c>
      <c r="B42" s="784" t="str">
        <f>'SAME R Results'!A76</f>
        <v>7 (4)</v>
      </c>
      <c r="C42" s="785" t="str">
        <f>'SAME R Results'!B76</f>
        <v>Kapton</v>
      </c>
      <c r="D42" s="784" t="str">
        <f>'SAME R Results'!C76</f>
        <v>K08</v>
      </c>
      <c r="E42" s="784" t="str">
        <f>'SAME R Results'!D76</f>
        <v>43 K</v>
      </c>
      <c r="F42" s="784">
        <f>'SAME R Results'!E76</f>
        <v>0</v>
      </c>
      <c r="G42" s="784">
        <f>'SAME R Results'!F76</f>
        <v>90</v>
      </c>
      <c r="H42" s="785" t="str">
        <f>'SAME R Results'!G76</f>
        <v>Mid Temp aging reburn 85</v>
      </c>
      <c r="I42" s="784">
        <f>'SAME R Results'!H76</f>
        <v>242</v>
      </c>
      <c r="J42" s="786">
        <f>'SAME R Results'!I76</f>
        <v>40420.277777777781</v>
      </c>
      <c r="K42" s="784">
        <f>'SAME R Results'!J76</f>
        <v>0</v>
      </c>
      <c r="L42" s="788"/>
      <c r="M42" s="788"/>
      <c r="N42" s="784">
        <f>'SAME R Results'!K76</f>
        <v>8.1</v>
      </c>
      <c r="O42" s="793">
        <f>'SAME R Results'!L76</f>
        <v>1.43</v>
      </c>
      <c r="P42" s="784">
        <f>'SAME R Results'!M76</f>
        <v>60</v>
      </c>
      <c r="Q42" s="784">
        <f>'SAME R Results'!N76</f>
        <v>11</v>
      </c>
      <c r="R42" s="784">
        <f>'SAME R Results'!O76</f>
        <v>8</v>
      </c>
      <c r="S42" s="784" t="str">
        <f>'SAME R Results'!P76</f>
        <v>n</v>
      </c>
      <c r="T42" s="784">
        <f>'SAME R Results'!Q76</f>
        <v>0</v>
      </c>
      <c r="U42" s="784">
        <f>'SAME R Results'!R76</f>
        <v>38</v>
      </c>
      <c r="V42" s="784" t="str">
        <f>'SAME R Results'!S76</f>
        <v>n</v>
      </c>
      <c r="W42" s="784">
        <f>'SAME R Results'!T76</f>
        <v>60</v>
      </c>
      <c r="X42" s="784" t="str">
        <f>'SAME R Results'!U76</f>
        <v>n</v>
      </c>
      <c r="Y42" s="784" t="str">
        <f>'SAME R Results'!V76</f>
        <v>y</v>
      </c>
      <c r="Z42" s="784" t="str">
        <f>'SAME R Results'!W76</f>
        <v>y</v>
      </c>
      <c r="AA42" s="784" t="str">
        <f>'SAME R Results'!X76</f>
        <v>n</v>
      </c>
      <c r="AB42" s="784" t="str">
        <f>'SAME R Results'!Y76</f>
        <v>n</v>
      </c>
      <c r="AC42" s="789"/>
      <c r="AD42" s="784" t="str">
        <f>'SAME R Results'!Z76</f>
        <v>y</v>
      </c>
      <c r="AE42" s="784">
        <f>'SAME R Results'!AA76</f>
        <v>10</v>
      </c>
      <c r="AF42" s="784" t="str">
        <f>'SAME R Results'!AB76</f>
        <v>y</v>
      </c>
      <c r="AG42" s="817">
        <f>'SAME R Results'!AC76</f>
        <v>3.852706928546E-2</v>
      </c>
      <c r="AH42" s="819">
        <f>'SAME R Results'!AD76</f>
        <v>0</v>
      </c>
      <c r="AI42" s="784">
        <f>'SAME R Results'!AE76</f>
        <v>58</v>
      </c>
      <c r="AJ42" s="784">
        <f>'SAME R Results'!AF76</f>
        <v>480</v>
      </c>
      <c r="AK42" s="784">
        <f>'SAME R Results'!AG76</f>
        <v>0</v>
      </c>
      <c r="AL42" s="784" t="str">
        <f>'SAME R Results'!AH76</f>
        <v>n</v>
      </c>
      <c r="AM42" s="784" t="str">
        <f>'SAME R Results'!AI76</f>
        <v>y</v>
      </c>
      <c r="AN42" s="784" t="str">
        <f>'SAME R Results'!AJ76</f>
        <v>y</v>
      </c>
      <c r="AO42" s="784" t="str">
        <f>'SAME R Results'!AK76</f>
        <v>n</v>
      </c>
      <c r="AP42" s="784" t="str">
        <f>'SAME R Results'!AL76</f>
        <v>n</v>
      </c>
      <c r="AQ42" s="784" t="str">
        <f>'SAME R Results'!AM76</f>
        <v>y</v>
      </c>
      <c r="AR42" s="817">
        <f>'SAME R Results'!AN76</f>
        <v>3.852706928546E-2</v>
      </c>
      <c r="AS42" s="819">
        <f>'SAME R Results'!AO76</f>
        <v>0</v>
      </c>
      <c r="AT42" s="784">
        <f>'SAME R Results'!AP76</f>
        <v>0</v>
      </c>
      <c r="AU42" s="789"/>
      <c r="AV42" s="821">
        <f>'SAME R Results'!AQ76</f>
        <v>0</v>
      </c>
      <c r="AW42" s="821">
        <f>'SAME R Results'!AR76</f>
        <v>0.18647764999999999</v>
      </c>
      <c r="AX42" s="821">
        <f>'SAME R Results'!AS76</f>
        <v>0</v>
      </c>
      <c r="AY42" s="821">
        <f>'SAME R Results'!AT76</f>
        <v>0</v>
      </c>
      <c r="AZ42" s="824"/>
      <c r="BA42" s="824"/>
      <c r="BB42" s="821">
        <f>'SAME R Results'!AU76</f>
        <v>2.7252200000000004E-2</v>
      </c>
      <c r="BC42" s="821">
        <f>'SAME R Results'!AV76</f>
        <v>2.5772099999999999E-2</v>
      </c>
      <c r="BD42" s="821">
        <f>'SAME R Results'!AW76</f>
        <v>5.2543179999999996</v>
      </c>
      <c r="BE42" s="821">
        <f>'SAME R Results'!AX76</f>
        <v>4.6569510000000012</v>
      </c>
      <c r="BF42" s="827">
        <f>'SAME R Results'!AY76</f>
        <v>54970</v>
      </c>
      <c r="BG42" s="784">
        <f>'SAME R Results'!AZ76</f>
        <v>8.9004525000000015E-2</v>
      </c>
      <c r="BH42" s="784">
        <f>'SAME R Results'!BA76</f>
        <v>8.8699344999999999E-2</v>
      </c>
      <c r="BI42" s="789"/>
      <c r="BJ42" s="784">
        <f>'SAME R Results'!BB76</f>
        <v>7.3649999999999993E-2</v>
      </c>
      <c r="BK42" s="784">
        <f>'SAME R Results'!BC76</f>
        <v>0.59736699999999843</v>
      </c>
      <c r="BL42" s="784">
        <f>'SAME R Results'!BD76</f>
        <v>1578043.1421485487</v>
      </c>
      <c r="BM42" s="784">
        <f>'SAME R Results'!BE76</f>
        <v>104.60930715546857</v>
      </c>
      <c r="BN42" s="784">
        <f>'SAME R Results'!BF76</f>
        <v>1.480100000000005E-3</v>
      </c>
      <c r="BO42" s="784">
        <f>'SAME R Results'!BG76</f>
        <v>7.6295000000003999E-5</v>
      </c>
      <c r="BP42" s="789"/>
      <c r="BQ42" s="784">
        <f>'SAME R Results'!BH76</f>
        <v>3.3142499999999998E-2</v>
      </c>
      <c r="BR42" s="817">
        <f>'SAME R Results'!BI76</f>
        <v>6.6290524233095519E-2</v>
      </c>
      <c r="BS42" s="817">
        <f>'SAME R Results'!BJ76</f>
        <v>3.0455084489988071E-2</v>
      </c>
      <c r="BT42" s="817">
        <f>'SAME R Results'!BL76</f>
        <v>0</v>
      </c>
      <c r="BU42" s="817" t="e">
        <f>'SAME R Results'!BM76</f>
        <v>#NUM!</v>
      </c>
      <c r="BV42" s="817" t="e">
        <f>'SAME R Results'!BN76</f>
        <v>#NUM!</v>
      </c>
      <c r="BW42" s="784">
        <f>'SAME R Results'!BO76</f>
        <v>1578043.1421485487</v>
      </c>
      <c r="BX42" s="784">
        <f>'SAME R Results'!BP76</f>
        <v>1553709.2374128953</v>
      </c>
      <c r="BY42" s="784">
        <f>'SAME R Results'!BQ76</f>
        <v>1432388.8523677916</v>
      </c>
      <c r="BZ42" s="784">
        <f>'SAME R Results'!BR76</f>
        <v>104.60930715546857</v>
      </c>
      <c r="CA42" s="784">
        <f>'SAME R Results'!BS76</f>
        <v>0.132595001331794</v>
      </c>
      <c r="CB42" s="784">
        <f>'SAME R Results'!BT76</f>
        <v>0.45</v>
      </c>
      <c r="CC42" s="784">
        <f>'SAME R Results'!BV76</f>
        <v>1</v>
      </c>
      <c r="CD42" s="784">
        <f>'SAME R Results'!BW76</f>
        <v>1.42</v>
      </c>
      <c r="CE42" s="26"/>
    </row>
    <row r="43" spans="1:83" s="2" customFormat="1" ht="16.5" customHeight="1" x14ac:dyDescent="0.25">
      <c r="A43" s="780">
        <v>2</v>
      </c>
      <c r="B43" s="784" t="str">
        <f>'SAME R Results'!A77</f>
        <v>7 (4)</v>
      </c>
      <c r="C43" s="785" t="str">
        <f>'SAME R Results'!B77</f>
        <v>Kapton</v>
      </c>
      <c r="D43" s="784" t="str">
        <f>'SAME R Results'!C77</f>
        <v>K08</v>
      </c>
      <c r="E43" s="784" t="str">
        <f>'SAME R Results'!D77</f>
        <v>43Ka</v>
      </c>
      <c r="F43" s="784">
        <f>'SAME R Results'!E77</f>
        <v>0</v>
      </c>
      <c r="G43" s="784" t="str">
        <f>'SAME R Results'!F77</f>
        <v>90a</v>
      </c>
      <c r="H43" s="785" t="str">
        <f>'SAME R Results'!G77</f>
        <v>aged</v>
      </c>
      <c r="I43" s="784">
        <f>'SAME R Results'!H77</f>
        <v>242</v>
      </c>
      <c r="J43" s="786">
        <f>'SAME R Results'!I77</f>
        <v>40420.277777777781</v>
      </c>
      <c r="K43" s="784">
        <f>'SAME R Results'!J77</f>
        <v>0</v>
      </c>
      <c r="L43" s="788"/>
      <c r="M43" s="788"/>
      <c r="N43" s="784">
        <f>'SAME R Results'!K77</f>
        <v>8.1</v>
      </c>
      <c r="O43" s="793">
        <f>'SAME R Results'!L77</f>
        <v>1.43</v>
      </c>
      <c r="P43" s="784">
        <f>'SAME R Results'!M77</f>
        <v>0</v>
      </c>
      <c r="Q43" s="784">
        <f>'SAME R Results'!N77</f>
        <v>0</v>
      </c>
      <c r="R43" s="784">
        <f>'SAME R Results'!O77</f>
        <v>0</v>
      </c>
      <c r="S43" s="784">
        <f>'SAME R Results'!P77</f>
        <v>0</v>
      </c>
      <c r="T43" s="784">
        <f>'SAME R Results'!Q77</f>
        <v>0</v>
      </c>
      <c r="U43" s="784">
        <f>'SAME R Results'!R77</f>
        <v>569.28571428571433</v>
      </c>
      <c r="V43" s="784">
        <f>'SAME R Results'!S77</f>
        <v>0</v>
      </c>
      <c r="W43" s="784">
        <f>'SAME R Results'!T77</f>
        <v>0</v>
      </c>
      <c r="X43" s="784" t="str">
        <f>'SAME R Results'!U77</f>
        <v>n</v>
      </c>
      <c r="Y43" s="784" t="str">
        <f>'SAME R Results'!V77</f>
        <v>y</v>
      </c>
      <c r="Z43" s="784" t="str">
        <f>'SAME R Results'!W77</f>
        <v>y</v>
      </c>
      <c r="AA43" s="784" t="str">
        <f>'SAME R Results'!X77</f>
        <v>n</v>
      </c>
      <c r="AB43" s="784" t="str">
        <f>'SAME R Results'!Y77</f>
        <v>n</v>
      </c>
      <c r="AC43" s="789"/>
      <c r="AD43" s="784" t="str">
        <f>'SAME R Results'!Z77</f>
        <v>y</v>
      </c>
      <c r="AE43" s="784">
        <f>'SAME R Results'!AA77</f>
        <v>10</v>
      </c>
      <c r="AF43" s="784" t="str">
        <f>'SAME R Results'!AB77</f>
        <v>y</v>
      </c>
      <c r="AG43" s="817">
        <f>'SAME R Results'!AC77</f>
        <v>3.852706928546E-2</v>
      </c>
      <c r="AH43" s="819">
        <f>'SAME R Results'!AD77</f>
        <v>0</v>
      </c>
      <c r="AI43" s="784">
        <f>'SAME R Results'!AE77</f>
        <v>0</v>
      </c>
      <c r="AJ43" s="784">
        <f>'SAME R Results'!AF77</f>
        <v>0</v>
      </c>
      <c r="AK43" s="784">
        <f>'SAME R Results'!AG77</f>
        <v>0</v>
      </c>
      <c r="AL43" s="784">
        <f>'SAME R Results'!AH77</f>
        <v>0</v>
      </c>
      <c r="AM43" s="784">
        <f>'SAME R Results'!AI77</f>
        <v>0</v>
      </c>
      <c r="AN43" s="784">
        <f>'SAME R Results'!AJ77</f>
        <v>0</v>
      </c>
      <c r="AO43" s="784">
        <f>'SAME R Results'!AK77</f>
        <v>0</v>
      </c>
      <c r="AP43" s="784">
        <f>'SAME R Results'!AL77</f>
        <v>0</v>
      </c>
      <c r="AQ43" s="784">
        <f>'SAME R Results'!AM77</f>
        <v>0</v>
      </c>
      <c r="AR43" s="817">
        <f>'SAME R Results'!AN77</f>
        <v>3.852706928546E-2</v>
      </c>
      <c r="AS43" s="819">
        <f>'SAME R Results'!AO77</f>
        <v>0</v>
      </c>
      <c r="AT43" s="784">
        <f>'SAME R Results'!AP77</f>
        <v>0</v>
      </c>
      <c r="AU43" s="789"/>
      <c r="AV43" s="821">
        <f>'SAME R Results'!AQ77</f>
        <v>0</v>
      </c>
      <c r="AW43" s="821">
        <f>'SAME R Results'!AR77</f>
        <v>0.18695069999999997</v>
      </c>
      <c r="AX43" s="821">
        <f>'SAME R Results'!AS77</f>
        <v>0</v>
      </c>
      <c r="AY43" s="821">
        <f>'SAME R Results'!AT77</f>
        <v>0</v>
      </c>
      <c r="AZ43" s="824"/>
      <c r="BA43" s="824"/>
      <c r="BB43" s="821">
        <f>'SAME R Results'!AU77</f>
        <v>2.674866E-2</v>
      </c>
      <c r="BC43" s="821">
        <f>'SAME R Results'!AV77</f>
        <v>2.9586800000000003E-2</v>
      </c>
      <c r="BD43" s="821">
        <f>'SAME R Results'!AW77</f>
        <v>5.0176534999999998</v>
      </c>
      <c r="BE43" s="821">
        <f>'SAME R Results'!AX77</f>
        <v>4.6584625000000006</v>
      </c>
      <c r="BF43" s="827">
        <f>'SAME R Results'!AY77</f>
        <v>19920</v>
      </c>
      <c r="BG43" s="784">
        <f>'SAME R Results'!AZ77</f>
        <v>8.4869389999999989E-2</v>
      </c>
      <c r="BH43" s="784">
        <f>'SAME R Results'!BA77</f>
        <v>8.3877565000000015E-2</v>
      </c>
      <c r="BI43" s="789"/>
      <c r="BJ43" s="784">
        <f>'SAME R Results'!BB77</f>
        <v>0.10575000000000004</v>
      </c>
      <c r="BK43" s="784">
        <f>'SAME R Results'!BC77</f>
        <v>0.35919099999999915</v>
      </c>
      <c r="BL43" s="784">
        <f>'SAME R Results'!BD77</f>
        <v>734940.01296086202</v>
      </c>
      <c r="BM43" s="784">
        <f>'SAME R Results'!BE77</f>
        <v>60.965552179944517</v>
      </c>
      <c r="BN43" s="784">
        <f>'SAME R Results'!BF77</f>
        <v>-2.8381400000000029E-3</v>
      </c>
      <c r="BO43" s="784">
        <f>'SAME R Results'!BG77</f>
        <v>2.4795624999999349E-4</v>
      </c>
      <c r="BP43" s="789"/>
      <c r="BQ43" s="784">
        <f>'SAME R Results'!BH77</f>
        <v>4.7587500000000019E-2</v>
      </c>
      <c r="BR43" s="817">
        <f>'SAME R Results'!BI77</f>
        <v>8.2953099715352058E-2</v>
      </c>
      <c r="BS43" s="817">
        <f>'SAME R Results'!BJ77</f>
        <v>4.432526528140724E-2</v>
      </c>
      <c r="BT43" s="817">
        <f>'SAME R Results'!BL77</f>
        <v>0</v>
      </c>
      <c r="BU43" s="817" t="e">
        <f>'SAME R Results'!BM77</f>
        <v>#NUM!</v>
      </c>
      <c r="BV43" s="817" t="e">
        <f>'SAME R Results'!BN77</f>
        <v>#NUM!</v>
      </c>
      <c r="BW43" s="784">
        <f>'SAME R Results'!BO77</f>
        <v>734940.01296086202</v>
      </c>
      <c r="BX43" s="784">
        <f>'SAME R Results'!BP77</f>
        <v>723048.11439454916</v>
      </c>
      <c r="BY43" s="784">
        <f>'SAME R Results'!BQ77</f>
        <v>681881.46379238227</v>
      </c>
      <c r="BZ43" s="784">
        <f>'SAME R Results'!BR77</f>
        <v>60.965552179944517</v>
      </c>
      <c r="CA43" s="784">
        <f>'SAME R Results'!BS77</f>
        <v>7.9728091982597699E-2</v>
      </c>
      <c r="CB43" s="784">
        <f>'SAME R Results'!BT77</f>
        <v>0.45</v>
      </c>
      <c r="CC43" s="784">
        <f>'SAME R Results'!BV77</f>
        <v>1</v>
      </c>
      <c r="CD43" s="784">
        <f>'SAME R Results'!BW77</f>
        <v>1.42</v>
      </c>
      <c r="CE43" s="26"/>
    </row>
    <row r="44" spans="1:83" s="2" customFormat="1" ht="16.5" customHeight="1" x14ac:dyDescent="0.25">
      <c r="A44" s="780">
        <v>2</v>
      </c>
      <c r="B44" s="784" t="str">
        <f>'SAME R Results'!A80</f>
        <v>8(4)</v>
      </c>
      <c r="C44" s="785" t="str">
        <f>'SAME R Results'!B80</f>
        <v>Kapton</v>
      </c>
      <c r="D44" s="784" t="str">
        <f>'SAME R Results'!C80</f>
        <v>K09</v>
      </c>
      <c r="E44" s="784" t="str">
        <f>'SAME R Results'!D80</f>
        <v>45 K</v>
      </c>
      <c r="F44" s="784">
        <f>'SAME R Results'!E80</f>
        <v>0</v>
      </c>
      <c r="G44" s="784">
        <f>'SAME R Results'!F80</f>
        <v>92</v>
      </c>
      <c r="H44" s="785" t="str">
        <f>'SAME R Results'!G80</f>
        <v>Baseline STS det</v>
      </c>
      <c r="I44" s="784">
        <f>'SAME R Results'!H80</f>
        <v>250</v>
      </c>
      <c r="J44" s="786">
        <f>'SAME R Results'!I80</f>
        <v>40428.354166666664</v>
      </c>
      <c r="K44" s="784">
        <f>'SAME R Results'!J80</f>
        <v>0</v>
      </c>
      <c r="L44" s="788"/>
      <c r="M44" s="788"/>
      <c r="N44" s="784">
        <f>'SAME R Results'!K80</f>
        <v>8.1</v>
      </c>
      <c r="O44" s="793">
        <f>'SAME R Results'!L80</f>
        <v>1.38</v>
      </c>
      <c r="P44" s="784">
        <f>'SAME R Results'!M80</f>
        <v>60</v>
      </c>
      <c r="Q44" s="784">
        <f>'SAME R Results'!N80</f>
        <v>11</v>
      </c>
      <c r="R44" s="784">
        <f>'SAME R Results'!O80</f>
        <v>8</v>
      </c>
      <c r="S44" s="784" t="str">
        <f>'SAME R Results'!P80</f>
        <v>n</v>
      </c>
      <c r="T44" s="784" t="str">
        <f>'SAME R Results'!Q80</f>
        <v>n</v>
      </c>
      <c r="U44" s="784">
        <f>'SAME R Results'!R80</f>
        <v>35.285714285714285</v>
      </c>
      <c r="V44" s="784" t="str">
        <f>'SAME R Results'!S80</f>
        <v>n</v>
      </c>
      <c r="W44" s="784">
        <f>'SAME R Results'!T80</f>
        <v>0</v>
      </c>
      <c r="X44" s="784" t="str">
        <f>'SAME R Results'!U80</f>
        <v>y</v>
      </c>
      <c r="Y44" s="784" t="str">
        <f>'SAME R Results'!V80</f>
        <v>n</v>
      </c>
      <c r="Z44" s="784" t="str">
        <f>'SAME R Results'!W80</f>
        <v>y</v>
      </c>
      <c r="AA44" s="784" t="str">
        <f>'SAME R Results'!X80</f>
        <v>n</v>
      </c>
      <c r="AB44" s="784" t="str">
        <f>'SAME R Results'!Y80</f>
        <v>n</v>
      </c>
      <c r="AC44" s="789"/>
      <c r="AD44" s="784" t="str">
        <f>'SAME R Results'!Z80</f>
        <v>y</v>
      </c>
      <c r="AE44" s="784">
        <f>'SAME R Results'!AA80</f>
        <v>10</v>
      </c>
      <c r="AF44" s="784" t="str">
        <f>'SAME R Results'!AB80</f>
        <v>y</v>
      </c>
      <c r="AG44" s="817">
        <f>'SAME R Results'!AC80</f>
        <v>3.852706928546E-2</v>
      </c>
      <c r="AH44" s="819">
        <f>'SAME R Results'!AD80</f>
        <v>0</v>
      </c>
      <c r="AI44" s="784">
        <f>'SAME R Results'!AE80</f>
        <v>0</v>
      </c>
      <c r="AJ44" s="784">
        <f>'SAME R Results'!AF80</f>
        <v>0</v>
      </c>
      <c r="AK44" s="784">
        <f>'SAME R Results'!AG80</f>
        <v>0</v>
      </c>
      <c r="AL44" s="784">
        <f>'SAME R Results'!AH80</f>
        <v>0</v>
      </c>
      <c r="AM44" s="784">
        <f>'SAME R Results'!AI80</f>
        <v>0</v>
      </c>
      <c r="AN44" s="784">
        <f>'SAME R Results'!AJ80</f>
        <v>0</v>
      </c>
      <c r="AO44" s="784">
        <f>'SAME R Results'!AK80</f>
        <v>0</v>
      </c>
      <c r="AP44" s="784">
        <f>'SAME R Results'!AL80</f>
        <v>0</v>
      </c>
      <c r="AQ44" s="784">
        <f>'SAME R Results'!AM80</f>
        <v>0</v>
      </c>
      <c r="AR44" s="817">
        <f>'SAME R Results'!AN80</f>
        <v>0</v>
      </c>
      <c r="AS44" s="819">
        <f>'SAME R Results'!AO80</f>
        <v>0</v>
      </c>
      <c r="AT44" s="784">
        <f>'SAME R Results'!AP80</f>
        <v>0</v>
      </c>
      <c r="AU44" s="789"/>
      <c r="AV44" s="821">
        <f>'SAME R Results'!AQ80</f>
        <v>0</v>
      </c>
      <c r="AW44" s="821">
        <f>'SAME R Results'!AR80</f>
        <v>0.74995434999999999</v>
      </c>
      <c r="AX44" s="821">
        <f>'SAME R Results'!AS80</f>
        <v>4.9005890000000001</v>
      </c>
      <c r="AY44" s="821">
        <f>'SAME R Results'!AT80</f>
        <v>5.1032875000000004</v>
      </c>
      <c r="AZ44" s="824"/>
      <c r="BA44" s="824"/>
      <c r="BB44" s="821">
        <f>'SAME R Results'!AU80</f>
        <v>0</v>
      </c>
      <c r="BC44" s="821">
        <f>'SAME R Results'!AV80</f>
        <v>0</v>
      </c>
      <c r="BD44" s="821">
        <f>'SAME R Results'!AW80</f>
        <v>5.1792145000000005</v>
      </c>
      <c r="BE44" s="821">
        <f>'SAME R Results'!AX80</f>
        <v>4.6861270000000008</v>
      </c>
      <c r="BF44" s="827">
        <f>'SAME R Results'!AY80</f>
        <v>45460</v>
      </c>
      <c r="BG44" s="784">
        <f>'SAME R Results'!AZ80</f>
        <v>0</v>
      </c>
      <c r="BH44" s="784">
        <f>'SAME R Results'!BA80</f>
        <v>0</v>
      </c>
      <c r="BI44" s="789"/>
      <c r="BJ44" s="784">
        <f>'SAME R Results'!BB80</f>
        <v>3.8962500000000002</v>
      </c>
      <c r="BK44" s="784">
        <f>'SAME R Results'!BC80</f>
        <v>0.49308749999999968</v>
      </c>
      <c r="BL44" s="784">
        <f>'SAME R Results'!BD80</f>
        <v>1737499.3852767106</v>
      </c>
      <c r="BM44" s="784">
        <f>'SAME R Results'!BE80</f>
        <v>85.146338022144931</v>
      </c>
      <c r="BN44" s="784">
        <f>'SAME R Results'!BF80</f>
        <v>0</v>
      </c>
      <c r="BO44" s="784">
        <f>'SAME R Results'!BG80</f>
        <v>0</v>
      </c>
      <c r="BP44" s="789"/>
      <c r="BQ44" s="784">
        <f>'SAME R Results'!BH80</f>
        <v>1.7533125000000001</v>
      </c>
      <c r="BR44" s="817">
        <f>'SAME R Results'!BI80</f>
        <v>4.9005103969337348E-2</v>
      </c>
      <c r="BS44" s="817">
        <f>'SAME R Results'!BJ80</f>
        <v>0.1107174056889626</v>
      </c>
      <c r="BT44" s="817">
        <f>'SAME R Results'!BL80</f>
        <v>0</v>
      </c>
      <c r="BU44" s="817">
        <f>'SAME R Results'!BM80</f>
        <v>2.4665116237361828</v>
      </c>
      <c r="BV44" s="817">
        <f>'SAME R Results'!BN80</f>
        <v>3.2602734095945066E-2</v>
      </c>
      <c r="BW44" s="784">
        <f>'SAME R Results'!BO80</f>
        <v>1737499.3852767106</v>
      </c>
      <c r="BX44" s="784">
        <f>'SAME R Results'!BP80</f>
        <v>1710360.5444722641</v>
      </c>
      <c r="BY44" s="784">
        <f>'SAME R Results'!BQ80</f>
        <v>1586277.0445159313</v>
      </c>
      <c r="BZ44" s="784">
        <f>'SAME R Results'!BR80</f>
        <v>85.146338022144931</v>
      </c>
      <c r="CA44" s="784">
        <f>'SAME R Results'!BS80</f>
        <v>0.10944852614756274</v>
      </c>
      <c r="CB44" s="784">
        <f>'SAME R Results'!BT80</f>
        <v>0.45</v>
      </c>
      <c r="CC44" s="784">
        <f>'SAME R Results'!BV80</f>
        <v>1</v>
      </c>
      <c r="CD44" s="784">
        <f>'SAME R Results'!BW80</f>
        <v>1.42</v>
      </c>
      <c r="CE44" s="26"/>
    </row>
    <row r="45" spans="1:83" s="2" customFormat="1" ht="16.5" customHeight="1" x14ac:dyDescent="0.25">
      <c r="A45" s="780">
        <v>2</v>
      </c>
      <c r="B45" s="784" t="str">
        <f>'SAME R Results'!A81</f>
        <v>8(4)</v>
      </c>
      <c r="C45" s="785" t="str">
        <f>'SAME R Results'!B81</f>
        <v>Kapton</v>
      </c>
      <c r="D45" s="784" t="str">
        <f>'SAME R Results'!C81</f>
        <v>K10</v>
      </c>
      <c r="E45" s="784" t="str">
        <f>'SAME R Results'!D81</f>
        <v>46 K</v>
      </c>
      <c r="F45" s="784">
        <f>'SAME R Results'!E81</f>
        <v>0</v>
      </c>
      <c r="G45" s="784">
        <f>'SAME R Results'!F81</f>
        <v>93</v>
      </c>
      <c r="H45" s="785" t="str">
        <f>'SAME R Results'!G81</f>
        <v>Mid Temp aging run 75 repeat</v>
      </c>
      <c r="I45" s="784">
        <f>'SAME R Results'!H81</f>
        <v>250</v>
      </c>
      <c r="J45" s="786">
        <f>'SAME R Results'!I81</f>
        <v>40428.354166666664</v>
      </c>
      <c r="K45" s="784">
        <f>'SAME R Results'!J81</f>
        <v>0</v>
      </c>
      <c r="L45" s="788"/>
      <c r="M45" s="788"/>
      <c r="N45" s="784">
        <f>'SAME R Results'!K81</f>
        <v>8.1</v>
      </c>
      <c r="O45" s="793">
        <f>'SAME R Results'!L81</f>
        <v>1.43</v>
      </c>
      <c r="P45" s="784">
        <f>'SAME R Results'!M81</f>
        <v>60</v>
      </c>
      <c r="Q45" s="784">
        <f>'SAME R Results'!N81</f>
        <v>11</v>
      </c>
      <c r="R45" s="784">
        <f>'SAME R Results'!O81</f>
        <v>8</v>
      </c>
      <c r="S45" s="784" t="str">
        <f>'SAME R Results'!P81</f>
        <v>n</v>
      </c>
      <c r="T45" s="784">
        <f>'SAME R Results'!Q81</f>
        <v>0</v>
      </c>
      <c r="U45" s="784">
        <f>'SAME R Results'!R81</f>
        <v>35.714285714285715</v>
      </c>
      <c r="V45" s="784" t="str">
        <f>'SAME R Results'!S81</f>
        <v>y</v>
      </c>
      <c r="W45" s="784">
        <f>'SAME R Results'!T81</f>
        <v>60</v>
      </c>
      <c r="X45" s="784" t="str">
        <f>'SAME R Results'!U81</f>
        <v>n</v>
      </c>
      <c r="Y45" s="784" t="str">
        <f>'SAME R Results'!V81</f>
        <v>y</v>
      </c>
      <c r="Z45" s="784" t="str">
        <f>'SAME R Results'!W81</f>
        <v>y</v>
      </c>
      <c r="AA45" s="784" t="str">
        <f>'SAME R Results'!X81</f>
        <v>n</v>
      </c>
      <c r="AB45" s="784" t="str">
        <f>'SAME R Results'!Y81</f>
        <v>n</v>
      </c>
      <c r="AC45" s="789"/>
      <c r="AD45" s="784" t="str">
        <f>'SAME R Results'!Z81</f>
        <v>y</v>
      </c>
      <c r="AE45" s="784">
        <f>'SAME R Results'!AA81</f>
        <v>10</v>
      </c>
      <c r="AF45" s="784" t="str">
        <f>'SAME R Results'!AB81</f>
        <v>y</v>
      </c>
      <c r="AG45" s="817">
        <f>'SAME R Results'!AC81</f>
        <v>3.852706928546E-2</v>
      </c>
      <c r="AH45" s="819">
        <f>'SAME R Results'!AD81</f>
        <v>0</v>
      </c>
      <c r="AI45" s="784">
        <f>'SAME R Results'!AE81</f>
        <v>58</v>
      </c>
      <c r="AJ45" s="784">
        <f>'SAME R Results'!AF81</f>
        <v>480</v>
      </c>
      <c r="AK45" s="784">
        <f>'SAME R Results'!AG81</f>
        <v>0</v>
      </c>
      <c r="AL45" s="784" t="str">
        <f>'SAME R Results'!AH81</f>
        <v>n</v>
      </c>
      <c r="AM45" s="784" t="str">
        <f>'SAME R Results'!AI81</f>
        <v>y</v>
      </c>
      <c r="AN45" s="784" t="str">
        <f>'SAME R Results'!AJ81</f>
        <v>y</v>
      </c>
      <c r="AO45" s="784" t="str">
        <f>'SAME R Results'!AK81</f>
        <v>n</v>
      </c>
      <c r="AP45" s="784" t="str">
        <f>'SAME R Results'!AL81</f>
        <v>n</v>
      </c>
      <c r="AQ45" s="784" t="str">
        <f>'SAME R Results'!AM81</f>
        <v>y</v>
      </c>
      <c r="AR45" s="817">
        <f>'SAME R Results'!AN81</f>
        <v>3.852706928546E-2</v>
      </c>
      <c r="AS45" s="819">
        <f>'SAME R Results'!AO81</f>
        <v>0</v>
      </c>
      <c r="AT45" s="784">
        <f>'SAME R Results'!AP81</f>
        <v>0</v>
      </c>
      <c r="AU45" s="789"/>
      <c r="AV45" s="821">
        <f>'SAME R Results'!AQ81</f>
        <v>0</v>
      </c>
      <c r="AW45" s="821">
        <f>'SAME R Results'!AR81</f>
        <v>0.71632394999999993</v>
      </c>
      <c r="AX45" s="821">
        <f>'SAME R Results'!AS81</f>
        <v>0</v>
      </c>
      <c r="AY45" s="821">
        <f>'SAME R Results'!AT81</f>
        <v>0</v>
      </c>
      <c r="AZ45" s="824"/>
      <c r="BA45" s="824"/>
      <c r="BB45" s="821">
        <f>'SAME R Results'!AU81</f>
        <v>9.4268800000000014E-2</v>
      </c>
      <c r="BC45" s="821">
        <f>'SAME R Results'!AV81</f>
        <v>2.7206414999999994E-2</v>
      </c>
      <c r="BD45" s="821">
        <f>'SAME R Results'!AW81</f>
        <v>5.700210499999999</v>
      </c>
      <c r="BE45" s="821">
        <f>'SAME R Results'!AX81</f>
        <v>4.68161</v>
      </c>
      <c r="BF45" s="827">
        <f>'SAME R Results'!AY81</f>
        <v>74315</v>
      </c>
      <c r="BG45" s="784">
        <f>'SAME R Results'!AZ81</f>
        <v>0.16212465000000001</v>
      </c>
      <c r="BH45" s="784">
        <f>'SAME R Results'!BA81</f>
        <v>8.8195800000000019E-2</v>
      </c>
      <c r="BI45" s="789"/>
      <c r="BJ45" s="784">
        <f>'SAME R Results'!BB81</f>
        <v>4.8229000000000006</v>
      </c>
      <c r="BK45" s="784">
        <f>'SAME R Results'!BC81</f>
        <v>1.0186004999999989</v>
      </c>
      <c r="BL45" s="784">
        <f>'SAME R Results'!BD81</f>
        <v>2951666.0508853504</v>
      </c>
      <c r="BM45" s="784">
        <f>'SAME R Results'!BE81</f>
        <v>189.91484044897103</v>
      </c>
      <c r="BN45" s="784">
        <f>'SAME R Results'!BF81</f>
        <v>6.7062385000000016E-2</v>
      </c>
      <c r="BO45" s="784">
        <f>'SAME R Results'!BG81</f>
        <v>1.8482212499999998E-2</v>
      </c>
      <c r="BP45" s="789"/>
      <c r="BQ45" s="784">
        <f>'SAME R Results'!BH81</f>
        <v>2.1703050000000004</v>
      </c>
      <c r="BR45" s="817">
        <f>'SAME R Results'!BI81</f>
        <v>6.4341574275316893E-2</v>
      </c>
      <c r="BS45" s="817">
        <f>'SAME R Results'!BJ81</f>
        <v>9.9629708891046054E-2</v>
      </c>
      <c r="BT45" s="817">
        <f>'SAME R Results'!BL81</f>
        <v>3.6284825206938849</v>
      </c>
      <c r="BU45" s="817">
        <f>'SAME R Results'!BM81</f>
        <v>1.9372165118252334</v>
      </c>
      <c r="BV45" s="817">
        <f>'SAME R Results'!BN81</f>
        <v>5.1706256170254025E-2</v>
      </c>
      <c r="BW45" s="784">
        <f>'SAME R Results'!BO81</f>
        <v>2951666.0508853504</v>
      </c>
      <c r="BX45" s="784">
        <f>'SAME R Results'!BP81</f>
        <v>2907301.2696626824</v>
      </c>
      <c r="BY45" s="784">
        <f>'SAME R Results'!BQ81</f>
        <v>2648799.2628993848</v>
      </c>
      <c r="BZ45" s="784">
        <f>'SAME R Results'!BR81</f>
        <v>189.91484044897103</v>
      </c>
      <c r="CA45" s="784">
        <f>'SAME R Results'!BS81</f>
        <v>0.22609440202432718</v>
      </c>
      <c r="CB45" s="784">
        <f>'SAME R Results'!BT81</f>
        <v>0.45</v>
      </c>
      <c r="CC45" s="784">
        <f>'SAME R Results'!BV81</f>
        <v>1</v>
      </c>
      <c r="CD45" s="784">
        <f>'SAME R Results'!BW81</f>
        <v>1.42</v>
      </c>
      <c r="CE45" s="26"/>
    </row>
    <row r="46" spans="1:83" s="2" customFormat="1" ht="16.5" customHeight="1" x14ac:dyDescent="0.25">
      <c r="A46" s="780">
        <v>2</v>
      </c>
      <c r="B46" s="784" t="str">
        <f>'SAME R Results'!A82</f>
        <v>8(4)</v>
      </c>
      <c r="C46" s="785" t="str">
        <f>'SAME R Results'!B82</f>
        <v>Kapton</v>
      </c>
      <c r="D46" s="784" t="str">
        <f>'SAME R Results'!C82</f>
        <v>K10</v>
      </c>
      <c r="E46" s="784" t="str">
        <f>'SAME R Results'!D82</f>
        <v>46 KA</v>
      </c>
      <c r="F46" s="784">
        <f>'SAME R Results'!E82</f>
        <v>0</v>
      </c>
      <c r="G46" s="784" t="str">
        <f>'SAME R Results'!F82</f>
        <v>93a</v>
      </c>
      <c r="H46" s="785" t="str">
        <f>'SAME R Results'!G82</f>
        <v>aged</v>
      </c>
      <c r="I46" s="784">
        <f>'SAME R Results'!H82</f>
        <v>250</v>
      </c>
      <c r="J46" s="786">
        <f>'SAME R Results'!I82</f>
        <v>40428.354166666664</v>
      </c>
      <c r="K46" s="784">
        <f>'SAME R Results'!J82</f>
        <v>0</v>
      </c>
      <c r="L46" s="788"/>
      <c r="M46" s="788"/>
      <c r="N46" s="784">
        <f>'SAME R Results'!K82</f>
        <v>8.1</v>
      </c>
      <c r="O46" s="793">
        <f>'SAME R Results'!L82</f>
        <v>1.43</v>
      </c>
      <c r="P46" s="784">
        <f>'SAME R Results'!M82</f>
        <v>0</v>
      </c>
      <c r="Q46" s="784">
        <f>'SAME R Results'!N82</f>
        <v>0</v>
      </c>
      <c r="R46" s="784">
        <f>'SAME R Results'!O82</f>
        <v>0</v>
      </c>
      <c r="S46" s="784">
        <f>'SAME R Results'!P82</f>
        <v>0</v>
      </c>
      <c r="T46" s="784">
        <f>'SAME R Results'!Q82</f>
        <v>0</v>
      </c>
      <c r="U46" s="784">
        <f>'SAME R Results'!R82</f>
        <v>567.71428571428567</v>
      </c>
      <c r="V46" s="784">
        <f>'SAME R Results'!S82</f>
        <v>0</v>
      </c>
      <c r="W46" s="784">
        <f>'SAME R Results'!T82</f>
        <v>0</v>
      </c>
      <c r="X46" s="784" t="str">
        <f>'SAME R Results'!U82</f>
        <v>n</v>
      </c>
      <c r="Y46" s="784" t="str">
        <f>'SAME R Results'!V82</f>
        <v>y</v>
      </c>
      <c r="Z46" s="784" t="str">
        <f>'SAME R Results'!W82</f>
        <v>y</v>
      </c>
      <c r="AA46" s="784" t="str">
        <f>'SAME R Results'!X82</f>
        <v>n</v>
      </c>
      <c r="AB46" s="784" t="str">
        <f>'SAME R Results'!Y82</f>
        <v>n</v>
      </c>
      <c r="AC46" s="789"/>
      <c r="AD46" s="784" t="str">
        <f>'SAME R Results'!Z82</f>
        <v>y</v>
      </c>
      <c r="AE46" s="784">
        <f>'SAME R Results'!AA82</f>
        <v>10</v>
      </c>
      <c r="AF46" s="784" t="str">
        <f>'SAME R Results'!AB82</f>
        <v>y</v>
      </c>
      <c r="AG46" s="817">
        <f>'SAME R Results'!AC82</f>
        <v>3.852706928546E-2</v>
      </c>
      <c r="AH46" s="819">
        <f>'SAME R Results'!AD82</f>
        <v>0</v>
      </c>
      <c r="AI46" s="784">
        <f>'SAME R Results'!AE82</f>
        <v>0</v>
      </c>
      <c r="AJ46" s="784">
        <f>'SAME R Results'!AF82</f>
        <v>0</v>
      </c>
      <c r="AK46" s="784">
        <f>'SAME R Results'!AG82</f>
        <v>0</v>
      </c>
      <c r="AL46" s="784">
        <f>'SAME R Results'!AH82</f>
        <v>0</v>
      </c>
      <c r="AM46" s="784">
        <f>'SAME R Results'!AI82</f>
        <v>0</v>
      </c>
      <c r="AN46" s="784">
        <f>'SAME R Results'!AJ82</f>
        <v>0</v>
      </c>
      <c r="AO46" s="784">
        <f>'SAME R Results'!AK82</f>
        <v>0</v>
      </c>
      <c r="AP46" s="784">
        <f>'SAME R Results'!AL82</f>
        <v>0</v>
      </c>
      <c r="AQ46" s="784">
        <f>'SAME R Results'!AM82</f>
        <v>0</v>
      </c>
      <c r="AR46" s="817">
        <f>'SAME R Results'!AN82</f>
        <v>0</v>
      </c>
      <c r="AS46" s="819">
        <f>'SAME R Results'!AO82</f>
        <v>0</v>
      </c>
      <c r="AT46" s="784">
        <f>'SAME R Results'!AP82</f>
        <v>60</v>
      </c>
      <c r="AU46" s="789"/>
      <c r="AV46" s="821">
        <f>'SAME R Results'!AQ82</f>
        <v>0</v>
      </c>
      <c r="AW46" s="821">
        <f>'SAME R Results'!AR82</f>
        <v>0.7473449499999999</v>
      </c>
      <c r="AX46" s="821">
        <f>'SAME R Results'!AS82</f>
        <v>0</v>
      </c>
      <c r="AY46" s="821">
        <f>'SAME R Results'!AT82</f>
        <v>0</v>
      </c>
      <c r="AZ46" s="824"/>
      <c r="BA46" s="824"/>
      <c r="BB46" s="821">
        <f>'SAME R Results'!AU82</f>
        <v>8.7951664999999998E-2</v>
      </c>
      <c r="BC46" s="821">
        <f>'SAME R Results'!AV82</f>
        <v>2.6687625E-2</v>
      </c>
      <c r="BD46" s="821">
        <f>'SAME R Results'!AW82</f>
        <v>5.2675324999999997</v>
      </c>
      <c r="BE46" s="821">
        <f>'SAME R Results'!AX82</f>
        <v>4.6730350000000005</v>
      </c>
      <c r="BF46" s="827">
        <f>'SAME R Results'!AY82</f>
        <v>26590</v>
      </c>
      <c r="BG46" s="784">
        <f>'SAME R Results'!AZ82</f>
        <v>0.16003419999999999</v>
      </c>
      <c r="BH46" s="784">
        <f>'SAME R Results'!BA82</f>
        <v>8.631896E-2</v>
      </c>
      <c r="BI46" s="789"/>
      <c r="BJ46" s="784">
        <f>'SAME R Results'!BB82</f>
        <v>6.074349999999999</v>
      </c>
      <c r="BK46" s="784">
        <f>'SAME R Results'!BC82</f>
        <v>0.59449749999999923</v>
      </c>
      <c r="BL46" s="784">
        <f>'SAME R Results'!BD82</f>
        <v>990233.64370977459</v>
      </c>
      <c r="BM46" s="784">
        <f>'SAME R Results'!BE82</f>
        <v>104.06590153459113</v>
      </c>
      <c r="BN46" s="784">
        <f>'SAME R Results'!BF82</f>
        <v>6.1264039999999999E-2</v>
      </c>
      <c r="BO46" s="784">
        <f>'SAME R Results'!BG82</f>
        <v>1.8428809999999997E-2</v>
      </c>
      <c r="BP46" s="789"/>
      <c r="BQ46" s="784">
        <f>'SAME R Results'!BH82</f>
        <v>2.7334574999999997</v>
      </c>
      <c r="BR46" s="817">
        <f>'SAME R Results'!BI82</f>
        <v>0.10509227008761539</v>
      </c>
      <c r="BS46" s="817">
        <f>'SAME R Results'!BJ82</f>
        <v>0.154844539147029</v>
      </c>
      <c r="BT46" s="817">
        <f>'SAME R Results'!BL82</f>
        <v>3.3243622350005242</v>
      </c>
      <c r="BU46" s="817">
        <f>'SAME R Results'!BM82</f>
        <v>1.8636959275172889</v>
      </c>
      <c r="BV46" s="817">
        <f>'SAME R Results'!BN82</f>
        <v>8.6578132344292139E-2</v>
      </c>
      <c r="BW46" s="784">
        <f>'SAME R Results'!BO82</f>
        <v>990233.64370977459</v>
      </c>
      <c r="BX46" s="784">
        <f>'SAME R Results'!BP82</f>
        <v>974359.86946889805</v>
      </c>
      <c r="BY46" s="784">
        <f>'SAME R Results'!BQ82</f>
        <v>914805.60950171377</v>
      </c>
      <c r="BZ46" s="784">
        <f>'SAME R Results'!BR82</f>
        <v>104.06590153459113</v>
      </c>
      <c r="CA46" s="784">
        <f>'SAME R Results'!BS82</f>
        <v>0.13195807067388776</v>
      </c>
      <c r="CB46" s="784">
        <f>'SAME R Results'!BT82</f>
        <v>0.45</v>
      </c>
      <c r="CC46" s="784">
        <f>'SAME R Results'!BV82</f>
        <v>1</v>
      </c>
      <c r="CD46" s="784">
        <f>'SAME R Results'!BW82</f>
        <v>1.42</v>
      </c>
      <c r="CE46" s="26"/>
    </row>
    <row r="47" spans="1:83" s="2" customFormat="1" ht="16.5" customHeight="1" x14ac:dyDescent="0.25">
      <c r="A47" s="780">
        <v>2</v>
      </c>
      <c r="B47" s="784" t="str">
        <f>'SAME R Results'!A83</f>
        <v>8(4)</v>
      </c>
      <c r="C47" s="785" t="str">
        <f>'SAME R Results'!B83</f>
        <v>Kapton</v>
      </c>
      <c r="D47" s="784" t="str">
        <f>'SAME R Results'!C83</f>
        <v>K11</v>
      </c>
      <c r="E47" s="784" t="str">
        <f>'SAME R Results'!D83</f>
        <v>47 K</v>
      </c>
      <c r="F47" s="784">
        <f>'SAME R Results'!E83</f>
        <v>0</v>
      </c>
      <c r="G47" s="784">
        <f>'SAME R Results'!F83</f>
        <v>94</v>
      </c>
      <c r="H47" s="785" t="str">
        <f>'SAME R Results'!G83</f>
        <v>Mid Temp aging run mid high</v>
      </c>
      <c r="I47" s="784">
        <f>'SAME R Results'!H83</f>
        <v>250</v>
      </c>
      <c r="J47" s="786">
        <f>'SAME R Results'!I83</f>
        <v>40428.354166666664</v>
      </c>
      <c r="K47" s="784">
        <f>'SAME R Results'!J83</f>
        <v>0</v>
      </c>
      <c r="L47" s="788"/>
      <c r="M47" s="788"/>
      <c r="N47" s="784">
        <f>'SAME R Results'!K83</f>
        <v>8.1</v>
      </c>
      <c r="O47" s="793">
        <f>'SAME R Results'!L83</f>
        <v>1.45</v>
      </c>
      <c r="P47" s="784">
        <f>'SAME R Results'!M83</f>
        <v>60</v>
      </c>
      <c r="Q47" s="784">
        <f>'SAME R Results'!N83</f>
        <v>11</v>
      </c>
      <c r="R47" s="784">
        <f>'SAME R Results'!O83</f>
        <v>8</v>
      </c>
      <c r="S47" s="784" t="str">
        <f>'SAME R Results'!P83</f>
        <v>n</v>
      </c>
      <c r="T47" s="784">
        <f>'SAME R Results'!Q83</f>
        <v>0</v>
      </c>
      <c r="U47" s="784">
        <f>'SAME R Results'!R83</f>
        <v>42.142857142857146</v>
      </c>
      <c r="V47" s="784" t="str">
        <f>'SAME R Results'!S83</f>
        <v>y</v>
      </c>
      <c r="W47" s="784">
        <f>'SAME R Results'!T83</f>
        <v>60</v>
      </c>
      <c r="X47" s="784" t="str">
        <f>'SAME R Results'!U83</f>
        <v>n</v>
      </c>
      <c r="Y47" s="784" t="str">
        <f>'SAME R Results'!V83</f>
        <v>y</v>
      </c>
      <c r="Z47" s="784" t="str">
        <f>'SAME R Results'!W83</f>
        <v>y</v>
      </c>
      <c r="AA47" s="784" t="str">
        <f>'SAME R Results'!X83</f>
        <v>n</v>
      </c>
      <c r="AB47" s="784" t="str">
        <f>'SAME R Results'!Y83</f>
        <v>n</v>
      </c>
      <c r="AC47" s="789"/>
      <c r="AD47" s="784" t="str">
        <f>'SAME R Results'!Z83</f>
        <v>y</v>
      </c>
      <c r="AE47" s="784">
        <f>'SAME R Results'!AA83</f>
        <v>10</v>
      </c>
      <c r="AF47" s="784" t="str">
        <f>'SAME R Results'!AB83</f>
        <v>y</v>
      </c>
      <c r="AG47" s="817">
        <f>'SAME R Results'!AC83</f>
        <v>3.852706928546E-2</v>
      </c>
      <c r="AH47" s="819">
        <f>'SAME R Results'!AD83</f>
        <v>0</v>
      </c>
      <c r="AI47" s="784">
        <f>'SAME R Results'!AE83</f>
        <v>58</v>
      </c>
      <c r="AJ47" s="784">
        <f>'SAME R Results'!AF83</f>
        <v>480</v>
      </c>
      <c r="AK47" s="784">
        <f>'SAME R Results'!AG83</f>
        <v>0</v>
      </c>
      <c r="AL47" s="784" t="str">
        <f>'SAME R Results'!AH83</f>
        <v>n</v>
      </c>
      <c r="AM47" s="784" t="str">
        <f>'SAME R Results'!AI83</f>
        <v>y</v>
      </c>
      <c r="AN47" s="784" t="str">
        <f>'SAME R Results'!AJ83</f>
        <v>y</v>
      </c>
      <c r="AO47" s="784" t="str">
        <f>'SAME R Results'!AK83</f>
        <v>n</v>
      </c>
      <c r="AP47" s="784" t="str">
        <f>'SAME R Results'!AL83</f>
        <v>n</v>
      </c>
      <c r="AQ47" s="784" t="str">
        <f>'SAME R Results'!AM83</f>
        <v>y</v>
      </c>
      <c r="AR47" s="817">
        <f>'SAME R Results'!AN83</f>
        <v>3.852706928546E-2</v>
      </c>
      <c r="AS47" s="819">
        <f>'SAME R Results'!AO83</f>
        <v>0</v>
      </c>
      <c r="AT47" s="784">
        <f>'SAME R Results'!AP83</f>
        <v>0</v>
      </c>
      <c r="AU47" s="789"/>
      <c r="AV47" s="821">
        <f>'SAME R Results'!AQ83</f>
        <v>0</v>
      </c>
      <c r="AW47" s="821">
        <f>'SAME R Results'!AR83</f>
        <v>0.7454529000000002</v>
      </c>
      <c r="AX47" s="821">
        <f>'SAME R Results'!AS83</f>
        <v>0</v>
      </c>
      <c r="AY47" s="821">
        <f>'SAME R Results'!AT83</f>
        <v>0</v>
      </c>
      <c r="AZ47" s="824"/>
      <c r="BA47" s="824"/>
      <c r="BB47" s="821">
        <f>'SAME R Results'!AU83</f>
        <v>0.10324098999999998</v>
      </c>
      <c r="BC47" s="821">
        <f>'SAME R Results'!AV83</f>
        <v>2.8869634999999998E-2</v>
      </c>
      <c r="BD47" s="821">
        <f>'SAME R Results'!AW83</f>
        <v>6.0749664999999995</v>
      </c>
      <c r="BE47" s="821">
        <f>'SAME R Results'!AX83</f>
        <v>4.6810754999999995</v>
      </c>
      <c r="BF47" s="827">
        <f>'SAME R Results'!AY83</f>
        <v>75855</v>
      </c>
      <c r="BG47" s="784">
        <f>'SAME R Results'!AZ83</f>
        <v>0.18572995000000003</v>
      </c>
      <c r="BH47" s="784">
        <f>'SAME R Results'!BA83</f>
        <v>8.1817625000000005E-2</v>
      </c>
      <c r="BI47" s="789"/>
      <c r="BJ47" s="784">
        <f>'SAME R Results'!BB83</f>
        <v>7.88</v>
      </c>
      <c r="BK47" s="784">
        <f>'SAME R Results'!BC83</f>
        <v>1.393891</v>
      </c>
      <c r="BL47" s="784">
        <f>'SAME R Results'!BD83</f>
        <v>3018896.3813527012</v>
      </c>
      <c r="BM47" s="784">
        <f>'SAME R Results'!BE83</f>
        <v>277.55824331110045</v>
      </c>
      <c r="BN47" s="784">
        <f>'SAME R Results'!BF83</f>
        <v>7.4371354999999972E-2</v>
      </c>
      <c r="BO47" s="784">
        <f>'SAME R Results'!BG83</f>
        <v>2.5978081250000007E-2</v>
      </c>
      <c r="BP47" s="789"/>
      <c r="BQ47" s="784">
        <f>'SAME R Results'!BH83</f>
        <v>3.5459999999999998</v>
      </c>
      <c r="BR47" s="817">
        <f>'SAME R Results'!BI83</f>
        <v>9.1940301437816396E-2</v>
      </c>
      <c r="BS47" s="817">
        <f>'SAME R Results'!BJ83</f>
        <v>0.11646654330236111</v>
      </c>
      <c r="BT47" s="817">
        <f>'SAME R Results'!BL83</f>
        <v>2.8628501960667303</v>
      </c>
      <c r="BU47" s="817">
        <f>'SAME R Results'!BM83</f>
        <v>1.6262491679176359</v>
      </c>
      <c r="BV47" s="817">
        <f>'SAME R Results'!BN83</f>
        <v>8.1688005420539944E-2</v>
      </c>
      <c r="BW47" s="784">
        <f>'SAME R Results'!BO83</f>
        <v>3018896.3813527012</v>
      </c>
      <c r="BX47" s="784">
        <f>'SAME R Results'!BP83</f>
        <v>2973612.2465260113</v>
      </c>
      <c r="BY47" s="784">
        <f>'SAME R Results'!BQ83</f>
        <v>2706721.3379854904</v>
      </c>
      <c r="BZ47" s="784">
        <f>'SAME R Results'!BR83</f>
        <v>277.55824331110045</v>
      </c>
      <c r="CA47" s="784">
        <f>'SAME R Results'!BS83</f>
        <v>0.30939603125277454</v>
      </c>
      <c r="CB47" s="784">
        <f>'SAME R Results'!BT83</f>
        <v>0.45</v>
      </c>
      <c r="CC47" s="784">
        <f>'SAME R Results'!BV83</f>
        <v>1</v>
      </c>
      <c r="CD47" s="784">
        <f>'SAME R Results'!BW83</f>
        <v>1.42</v>
      </c>
      <c r="CE47" s="26"/>
    </row>
    <row r="48" spans="1:83" s="747" customFormat="1" ht="16.5" customHeight="1" x14ac:dyDescent="0.2">
      <c r="A48" s="780">
        <v>2</v>
      </c>
      <c r="B48" s="784" t="str">
        <f>'SAME R Results'!A84</f>
        <v>8(4)</v>
      </c>
      <c r="C48" s="785" t="str">
        <f>'SAME R Results'!B84</f>
        <v>Kapton</v>
      </c>
      <c r="D48" s="784" t="str">
        <f>'SAME R Results'!C84</f>
        <v>K11</v>
      </c>
      <c r="E48" s="784" t="str">
        <f>'SAME R Results'!D84</f>
        <v>47KA</v>
      </c>
      <c r="F48" s="784">
        <f>'SAME R Results'!E84</f>
        <v>0</v>
      </c>
      <c r="G48" s="784" t="str">
        <f>'SAME R Results'!F84</f>
        <v>94a</v>
      </c>
      <c r="H48" s="785" t="str">
        <f>'SAME R Results'!G84</f>
        <v>aged</v>
      </c>
      <c r="I48" s="784">
        <f>'SAME R Results'!H84</f>
        <v>250</v>
      </c>
      <c r="J48" s="786">
        <f>'SAME R Results'!I84</f>
        <v>40428.354166666664</v>
      </c>
      <c r="K48" s="784">
        <f>'SAME R Results'!J84</f>
        <v>0</v>
      </c>
      <c r="L48" s="788"/>
      <c r="M48" s="788"/>
      <c r="N48" s="784">
        <f>'SAME R Results'!K84</f>
        <v>8.1</v>
      </c>
      <c r="O48" s="793">
        <f>'SAME R Results'!L84</f>
        <v>1.45</v>
      </c>
      <c r="P48" s="784">
        <f>'SAME R Results'!M84</f>
        <v>0</v>
      </c>
      <c r="Q48" s="784">
        <f>'SAME R Results'!N84</f>
        <v>0</v>
      </c>
      <c r="R48" s="784">
        <f>'SAME R Results'!O84</f>
        <v>0</v>
      </c>
      <c r="S48" s="784">
        <f>'SAME R Results'!P84</f>
        <v>0</v>
      </c>
      <c r="T48" s="784">
        <f>'SAME R Results'!Q84</f>
        <v>0</v>
      </c>
      <c r="U48" s="784">
        <f>'SAME R Results'!R84</f>
        <v>567.42857142857144</v>
      </c>
      <c r="V48" s="784">
        <f>'SAME R Results'!S84</f>
        <v>0</v>
      </c>
      <c r="W48" s="784">
        <f>'SAME R Results'!T84</f>
        <v>0</v>
      </c>
      <c r="X48" s="784" t="str">
        <f>'SAME R Results'!U84</f>
        <v>n</v>
      </c>
      <c r="Y48" s="784" t="str">
        <f>'SAME R Results'!V84</f>
        <v>y</v>
      </c>
      <c r="Z48" s="784" t="str">
        <f>'SAME R Results'!W84</f>
        <v>y</v>
      </c>
      <c r="AA48" s="784" t="str">
        <f>'SAME R Results'!X84</f>
        <v>n</v>
      </c>
      <c r="AB48" s="784" t="str">
        <f>'SAME R Results'!Y84</f>
        <v>n</v>
      </c>
      <c r="AC48" s="789"/>
      <c r="AD48" s="784" t="str">
        <f>'SAME R Results'!Z84</f>
        <v>y</v>
      </c>
      <c r="AE48" s="784">
        <f>'SAME R Results'!AA84</f>
        <v>10</v>
      </c>
      <c r="AF48" s="784" t="str">
        <f>'SAME R Results'!AB84</f>
        <v>y</v>
      </c>
      <c r="AG48" s="817">
        <f>'SAME R Results'!AC84</f>
        <v>3.852706928546E-2</v>
      </c>
      <c r="AH48" s="819">
        <f>'SAME R Results'!AD84</f>
        <v>0</v>
      </c>
      <c r="AI48" s="784">
        <f>'SAME R Results'!AE84</f>
        <v>0</v>
      </c>
      <c r="AJ48" s="784">
        <f>'SAME R Results'!AF84</f>
        <v>0</v>
      </c>
      <c r="AK48" s="784">
        <f>'SAME R Results'!AG84</f>
        <v>0</v>
      </c>
      <c r="AL48" s="784">
        <f>'SAME R Results'!AH84</f>
        <v>0</v>
      </c>
      <c r="AM48" s="784">
        <f>'SAME R Results'!AI84</f>
        <v>0</v>
      </c>
      <c r="AN48" s="784">
        <f>'SAME R Results'!AJ84</f>
        <v>0</v>
      </c>
      <c r="AO48" s="784">
        <f>'SAME R Results'!AK84</f>
        <v>0</v>
      </c>
      <c r="AP48" s="784">
        <f>'SAME R Results'!AL84</f>
        <v>0</v>
      </c>
      <c r="AQ48" s="784">
        <f>'SAME R Results'!AM84</f>
        <v>0</v>
      </c>
      <c r="AR48" s="817">
        <f>'SAME R Results'!AN84</f>
        <v>0</v>
      </c>
      <c r="AS48" s="819">
        <f>'SAME R Results'!AO84</f>
        <v>0</v>
      </c>
      <c r="AT48" s="784">
        <f>'SAME R Results'!AP84</f>
        <v>60</v>
      </c>
      <c r="AU48" s="789"/>
      <c r="AV48" s="821">
        <f>'SAME R Results'!AQ84</f>
        <v>0</v>
      </c>
      <c r="AW48" s="821">
        <f>'SAME R Results'!AR84</f>
        <v>0.84228519999999985</v>
      </c>
      <c r="AX48" s="821">
        <f>'SAME R Results'!AS84</f>
        <v>0</v>
      </c>
      <c r="AY48" s="821">
        <f>'SAME R Results'!AT84</f>
        <v>0</v>
      </c>
      <c r="AZ48" s="824"/>
      <c r="BA48" s="824"/>
      <c r="BB48" s="821">
        <f>'SAME R Results'!AU84</f>
        <v>0.11454768499999998</v>
      </c>
      <c r="BC48" s="821">
        <f>'SAME R Results'!AV84</f>
        <v>2.7988971428571426E-2</v>
      </c>
      <c r="BD48" s="821">
        <f>'SAME R Results'!AW84</f>
        <v>5.5408479999999987</v>
      </c>
      <c r="BE48" s="821">
        <f>'SAME R Results'!AX84</f>
        <v>4.6827623809523802</v>
      </c>
      <c r="BF48" s="827">
        <f>'SAME R Results'!AY84</f>
        <v>30740</v>
      </c>
      <c r="BG48" s="784">
        <f>'SAME R Results'!AZ84</f>
        <v>0.21058654999999998</v>
      </c>
      <c r="BH48" s="784">
        <f>'SAME R Results'!BA84</f>
        <v>7.9636342857142856E-2</v>
      </c>
      <c r="BI48" s="789"/>
      <c r="BJ48" s="784">
        <f>'SAME R Results'!BB84</f>
        <v>10.396850000000001</v>
      </c>
      <c r="BK48" s="784">
        <f>'SAME R Results'!BC84</f>
        <v>0.85808561904761849</v>
      </c>
      <c r="BL48" s="784">
        <f>'SAME R Results'!BD84</f>
        <v>1151405.4928839717</v>
      </c>
      <c r="BM48" s="784">
        <f>'SAME R Results'!BE84</f>
        <v>156.01798358413714</v>
      </c>
      <c r="BN48" s="784">
        <f>'SAME R Results'!BF84</f>
        <v>8.6558713571428553E-2</v>
      </c>
      <c r="BO48" s="784">
        <f>'SAME R Results'!BG84</f>
        <v>3.2737551785714282E-2</v>
      </c>
      <c r="BP48" s="789"/>
      <c r="BQ48" s="784">
        <f>'SAME R Results'!BH84</f>
        <v>4.6785825000000001</v>
      </c>
      <c r="BR48" s="817">
        <f>'SAME R Results'!BI84</f>
        <v>0.13550220539017285</v>
      </c>
      <c r="BS48" s="817">
        <f>'SAME R Results'!BJ84</f>
        <v>0.17614338692128539</v>
      </c>
      <c r="BT48" s="817">
        <f>'SAME R Results'!BL84</f>
        <v>2.6440191416268415</v>
      </c>
      <c r="BU48" s="817">
        <f>'SAME R Results'!BM84</f>
        <v>1.6688963150865648</v>
      </c>
      <c r="BV48" s="817">
        <f>'SAME R Results'!BN84</f>
        <v>0.118846493917783</v>
      </c>
      <c r="BW48" s="784">
        <f>'SAME R Results'!BO84</f>
        <v>1151405.4928839717</v>
      </c>
      <c r="BX48" s="784">
        <f>'SAME R Results'!BP84</f>
        <v>1133054.2397751133</v>
      </c>
      <c r="BY48" s="784">
        <f>'SAME R Results'!BQ84</f>
        <v>1060893.9210288024</v>
      </c>
      <c r="BZ48" s="784">
        <f>'SAME R Results'!BR84</f>
        <v>156.01798358413714</v>
      </c>
      <c r="CA48" s="784">
        <f>'SAME R Results'!BS84</f>
        <v>0.19046559954000231</v>
      </c>
      <c r="CB48" s="784">
        <f>'SAME R Results'!BT84</f>
        <v>0.45</v>
      </c>
      <c r="CC48" s="784">
        <f>'SAME R Results'!BV84</f>
        <v>1</v>
      </c>
      <c r="CD48" s="784">
        <f>'SAME R Results'!BW84</f>
        <v>1.42</v>
      </c>
      <c r="CE48" s="748"/>
    </row>
    <row r="49" spans="1:83" ht="16.5" customHeight="1" x14ac:dyDescent="0.2">
      <c r="A49" s="780">
        <v>2</v>
      </c>
      <c r="B49" s="784">
        <f>'SAME R Results'!A6</f>
        <v>1</v>
      </c>
      <c r="C49" s="785" t="str">
        <f>'SAME R Results'!B6</f>
        <v>Kapton</v>
      </c>
      <c r="D49" s="784" t="str">
        <f>'SAME R Results'!C6</f>
        <v>K01</v>
      </c>
      <c r="E49" s="784" t="str">
        <f>'SAME R Results'!D6</f>
        <v>4K</v>
      </c>
      <c r="F49" s="784">
        <f>'SAME R Results'!E6</f>
        <v>4</v>
      </c>
      <c r="G49" s="784">
        <f>'SAME R Results'!F6</f>
        <v>51</v>
      </c>
      <c r="H49" s="785" t="str">
        <f>'SAME R Results'!G6</f>
        <v>Baseline new formula</v>
      </c>
      <c r="I49" s="784" t="str">
        <f>'SAME R Results'!H6</f>
        <v>202 12:00</v>
      </c>
      <c r="J49" s="786">
        <f>'SAME R Results'!I6</f>
        <v>40380.333333333336</v>
      </c>
      <c r="K49" s="784">
        <f>'SAME R Results'!J6</f>
        <v>0</v>
      </c>
      <c r="L49" s="788"/>
      <c r="M49" s="788"/>
      <c r="N49" s="784">
        <f>'SAME R Results'!K6</f>
        <v>8.1</v>
      </c>
      <c r="O49" s="793">
        <f>'SAME R Results'!L6</f>
        <v>1.38</v>
      </c>
      <c r="P49" s="784">
        <f>'SAME R Results'!M6</f>
        <v>60</v>
      </c>
      <c r="Q49" s="784">
        <f>'SAME R Results'!N6</f>
        <v>11</v>
      </c>
      <c r="R49" s="784">
        <f>'SAME R Results'!O6</f>
        <v>8</v>
      </c>
      <c r="S49" s="784" t="str">
        <f>'SAME R Results'!P6</f>
        <v>n</v>
      </c>
      <c r="T49" s="784">
        <f>'SAME R Results'!Q6</f>
        <v>0</v>
      </c>
      <c r="U49" s="784">
        <f>'SAME R Results'!R6</f>
        <v>38.142857142857146</v>
      </c>
      <c r="V49" s="784" t="str">
        <f>'SAME R Results'!S6</f>
        <v>y</v>
      </c>
      <c r="W49" s="784" t="str">
        <f>'SAME R Results'!T6</f>
        <v>?</v>
      </c>
      <c r="X49" s="784" t="str">
        <f>'SAME R Results'!U6</f>
        <v>n</v>
      </c>
      <c r="Y49" s="784" t="str">
        <f>'SAME R Results'!V6</f>
        <v>y</v>
      </c>
      <c r="Z49" s="784" t="str">
        <f>'SAME R Results'!W6</f>
        <v>y</v>
      </c>
      <c r="AA49" s="784" t="str">
        <f>'SAME R Results'!X6</f>
        <v>n</v>
      </c>
      <c r="AB49" s="784" t="str">
        <f>'SAME R Results'!Y6</f>
        <v>n</v>
      </c>
      <c r="AC49" s="789"/>
      <c r="AD49" s="784" t="str">
        <f>'SAME R Results'!Z6</f>
        <v>y</v>
      </c>
      <c r="AE49" s="784">
        <f>'SAME R Results'!AA6</f>
        <v>10</v>
      </c>
      <c r="AF49" s="784" t="str">
        <f>'SAME R Results'!AB6</f>
        <v>y</v>
      </c>
      <c r="AG49" s="817">
        <f>'SAME R Results'!AC6</f>
        <v>3.852706928546E-2</v>
      </c>
      <c r="AH49" s="819">
        <f>'SAME R Results'!AD6</f>
        <v>0</v>
      </c>
      <c r="AI49" s="784">
        <f>'SAME R Results'!AE6</f>
        <v>0</v>
      </c>
      <c r="AJ49" s="784">
        <f>'SAME R Results'!AF6</f>
        <v>180</v>
      </c>
      <c r="AK49" s="784">
        <f>'SAME R Results'!AG6</f>
        <v>0</v>
      </c>
      <c r="AL49" s="784" t="str">
        <f>'SAME R Results'!AH6</f>
        <v>n</v>
      </c>
      <c r="AM49" s="784" t="str">
        <f>'SAME R Results'!AI6</f>
        <v>y</v>
      </c>
      <c r="AN49" s="784" t="str">
        <f>'SAME R Results'!AJ6</f>
        <v>y</v>
      </c>
      <c r="AO49" s="784" t="str">
        <f>'SAME R Results'!AK6</f>
        <v>n</v>
      </c>
      <c r="AP49" s="784" t="str">
        <f>'SAME R Results'!AL6</f>
        <v>n</v>
      </c>
      <c r="AQ49" s="784" t="str">
        <f>'SAME R Results'!AM6</f>
        <v>y</v>
      </c>
      <c r="AR49" s="817">
        <f>'SAME R Results'!AN6</f>
        <v>3.852706928546E-2</v>
      </c>
      <c r="AS49" s="819">
        <f>'SAME R Results'!AO6</f>
        <v>0</v>
      </c>
      <c r="AT49" s="784">
        <f>'SAME R Results'!AP6</f>
        <v>0</v>
      </c>
      <c r="AU49" s="789"/>
      <c r="AV49" s="821">
        <f>'SAME R Results'!AQ6</f>
        <v>0</v>
      </c>
      <c r="AW49" s="821">
        <f>'SAME R Results'!AR6</f>
        <v>0.4175567</v>
      </c>
      <c r="AX49" s="821">
        <f>'SAME R Results'!AS6</f>
        <v>0</v>
      </c>
      <c r="AY49" s="821">
        <f>'SAME R Results'!AT6</f>
        <v>0</v>
      </c>
      <c r="AZ49" s="824"/>
      <c r="BA49" s="824"/>
      <c r="BB49" s="821">
        <f>'SAME R Results'!AU6</f>
        <v>5.9158320000000007E-2</v>
      </c>
      <c r="BC49" s="821">
        <f>'SAME R Results'!AV6</f>
        <v>2.5772090000000004E-2</v>
      </c>
      <c r="BD49" s="821">
        <f>'SAME R Results'!AW6</f>
        <v>5.2833100000000002</v>
      </c>
      <c r="BE49" s="821">
        <f>'SAME R Results'!AX6</f>
        <v>4.6948999999999996</v>
      </c>
      <c r="BF49" s="827">
        <f>'SAME R Results'!AY6</f>
        <v>47624.95</v>
      </c>
      <c r="BG49" s="784">
        <f>'SAME R Results'!AZ6</f>
        <v>0.12976084999999998</v>
      </c>
      <c r="BH49" s="784">
        <f>'SAME R Results'!BA6</f>
        <v>7.8816036857303803E-2</v>
      </c>
      <c r="BI49" s="789"/>
      <c r="BJ49" s="784">
        <f>'SAME R Results'!BB6</f>
        <v>2.7621500000000001</v>
      </c>
      <c r="BK49" s="784">
        <f>'SAME R Results'!BC6</f>
        <v>0.58841000000000054</v>
      </c>
      <c r="BL49" s="784">
        <f>'SAME R Results'!BD6</f>
        <v>1825597.0139817814</v>
      </c>
      <c r="BM49" s="784">
        <f>'SAME R Results'!BE6</f>
        <v>102.91459773449184</v>
      </c>
      <c r="BN49" s="784">
        <f>'SAME R Results'!BF6</f>
        <v>3.3386230000000003E-2</v>
      </c>
      <c r="BO49" s="784">
        <f>'SAME R Results'!BG6</f>
        <v>1.2736203285674045E-2</v>
      </c>
      <c r="BP49" s="789"/>
      <c r="BQ49" s="784">
        <f>'SAME R Results'!BH6</f>
        <v>1.2429675</v>
      </c>
      <c r="BR49" s="817">
        <f>'SAME R Results'!BI6</f>
        <v>5.6373119010545703E-2</v>
      </c>
      <c r="BS49" s="817">
        <f>'SAME R Results'!BJ6</f>
        <v>9.7108213230960166E-2</v>
      </c>
      <c r="BT49" s="817">
        <f>'SAME R Results'!BL6</f>
        <v>2.6213644090899169</v>
      </c>
      <c r="BU49" s="817">
        <f>'SAME R Results'!BM6</f>
        <v>2.090599137468832</v>
      </c>
      <c r="BV49" s="817">
        <f>'SAME R Results'!BN6</f>
        <v>4.2951675961784321E-2</v>
      </c>
      <c r="BW49" s="784">
        <f>'SAME R Results'!BO6</f>
        <v>1825597.0139817814</v>
      </c>
      <c r="BX49" s="784">
        <f>'SAME R Results'!BP6</f>
        <v>1797165.7351351089</v>
      </c>
      <c r="BY49" s="784">
        <f>'SAME R Results'!BQ6</f>
        <v>1664496.7968457509</v>
      </c>
      <c r="BZ49" s="784">
        <f>'SAME R Results'!BR6</f>
        <v>102.91459773449184</v>
      </c>
      <c r="CA49" s="784">
        <f>'SAME R Results'!BS6</f>
        <v>0.13060685430169594</v>
      </c>
      <c r="CB49" s="784">
        <f>'SAME R Results'!BT6</f>
        <v>0.45</v>
      </c>
      <c r="CC49" s="784">
        <f>'SAME R Results'!BV6</f>
        <v>1</v>
      </c>
      <c r="CD49" s="784">
        <f>'SAME R Results'!BW6</f>
        <v>1.42</v>
      </c>
      <c r="CE49" s="27"/>
    </row>
    <row r="50" spans="1:83" ht="16.5" customHeight="1" x14ac:dyDescent="0.2">
      <c r="A50" s="780">
        <v>2</v>
      </c>
      <c r="B50" s="784">
        <f>'SAME R Results'!A7</f>
        <v>1</v>
      </c>
      <c r="C50" s="785" t="str">
        <f>'SAME R Results'!B7</f>
        <v>Kapton</v>
      </c>
      <c r="D50" s="784" t="str">
        <f>'SAME R Results'!C7</f>
        <v>K02</v>
      </c>
      <c r="E50" s="784" t="str">
        <f>'SAME R Results'!D7</f>
        <v>4K</v>
      </c>
      <c r="F50" s="784">
        <f>'SAME R Results'!E7</f>
        <v>4</v>
      </c>
      <c r="G50" s="784" t="str">
        <f>'SAME R Results'!F7</f>
        <v>51a</v>
      </c>
      <c r="H50" s="785" t="str">
        <f>'SAME R Results'!G7</f>
        <v>Baseline new formula</v>
      </c>
      <c r="I50" s="784"/>
      <c r="J50" s="786"/>
      <c r="K50" s="784"/>
      <c r="L50" s="788"/>
      <c r="M50" s="788"/>
      <c r="N50" s="784"/>
      <c r="O50" s="793"/>
      <c r="P50" s="784"/>
      <c r="Q50" s="784"/>
      <c r="R50" s="784"/>
      <c r="S50" s="784"/>
      <c r="T50" s="784"/>
      <c r="U50" s="784"/>
      <c r="V50" s="784"/>
      <c r="W50" s="784"/>
      <c r="X50" s="784"/>
      <c r="Y50" s="784"/>
      <c r="Z50" s="784"/>
      <c r="AA50" s="784"/>
      <c r="AB50" s="784"/>
      <c r="AC50" s="789"/>
      <c r="AD50" s="784"/>
      <c r="AE50" s="784"/>
      <c r="AF50" s="784"/>
      <c r="AG50" s="817"/>
      <c r="AH50" s="819"/>
      <c r="AI50" s="784"/>
      <c r="AJ50" s="784"/>
      <c r="AK50" s="784"/>
      <c r="AL50" s="784"/>
      <c r="AM50" s="784"/>
      <c r="AN50" s="784"/>
      <c r="AO50" s="784"/>
      <c r="AP50" s="784"/>
      <c r="AQ50" s="784"/>
      <c r="AR50" s="817"/>
      <c r="AS50" s="819"/>
      <c r="AT50" s="784"/>
      <c r="AU50" s="789"/>
      <c r="AV50" s="821"/>
      <c r="AW50" s="821"/>
      <c r="AX50" s="821"/>
      <c r="AY50" s="821"/>
      <c r="AZ50" s="824"/>
      <c r="BA50" s="824"/>
      <c r="BB50" s="821"/>
      <c r="BC50" s="821"/>
      <c r="BD50" s="821"/>
      <c r="BE50" s="821"/>
      <c r="BF50" s="827"/>
      <c r="BG50" s="784"/>
      <c r="BH50" s="784"/>
      <c r="BI50" s="789"/>
      <c r="BJ50" s="784"/>
      <c r="BK50" s="784">
        <f>'SAME R Results'!BC7</f>
        <v>0.41433749999999936</v>
      </c>
      <c r="BL50" s="784">
        <f>'SAME R Results'!BD7</f>
        <v>1059919.9201329139</v>
      </c>
      <c r="BM50" s="784">
        <f>'SAME R Results'!BE7</f>
        <v>70.819266638717124</v>
      </c>
      <c r="BN50" s="784">
        <f>'SAME R Results'!BF7</f>
        <v>2.1347040000000008E-2</v>
      </c>
      <c r="BO50" s="784">
        <f>'SAME R Results'!BG7</f>
        <v>8.4533912500000009E-3</v>
      </c>
      <c r="BP50" s="789"/>
      <c r="BQ50" s="784">
        <f>'SAME R Results'!BH7</f>
        <v>1.2142574999999998</v>
      </c>
      <c r="BR50" s="817">
        <f>'SAME R Results'!BI7</f>
        <v>6.6815676631340595E-2</v>
      </c>
      <c r="BS50" s="817">
        <f>'SAME R Results'!BJ7</f>
        <v>0.11550042736986271</v>
      </c>
      <c r="BT50" s="817">
        <f>'SAME R Results'!BL7</f>
        <v>2.5252634556575155</v>
      </c>
      <c r="BU50" s="817">
        <f>'SAME R Results'!BM7</f>
        <v>2.0955623370880416</v>
      </c>
      <c r="BV50" s="817">
        <f>'SAME R Results'!BN7</f>
        <v>5.0818958542366073E-2</v>
      </c>
      <c r="BW50" s="784">
        <f>'SAME R Results'!BO7</f>
        <v>1059919.9201329139</v>
      </c>
      <c r="BX50" s="784">
        <f>'SAME R Results'!BP7</f>
        <v>1042971.5767444789</v>
      </c>
      <c r="BY50" s="784">
        <f>'SAME R Results'!BQ7</f>
        <v>978059.42156677309</v>
      </c>
      <c r="BZ50" s="784">
        <f>'SAME R Results'!BR7</f>
        <v>70.819266638717124</v>
      </c>
      <c r="CA50" s="784">
        <f>'SAME R Results'!BS7</f>
        <v>9.1968725028855391E-2</v>
      </c>
      <c r="CB50" s="784">
        <f>'SAME R Results'!BT7</f>
        <v>0.45</v>
      </c>
      <c r="CC50" s="784">
        <f>'SAME R Results'!BV7</f>
        <v>1</v>
      </c>
      <c r="CD50" s="784">
        <f>'SAME R Results'!BW7</f>
        <v>1.42</v>
      </c>
      <c r="CE50" s="27"/>
    </row>
    <row r="51" spans="1:83" ht="16.5" customHeight="1" x14ac:dyDescent="0.2">
      <c r="A51" s="780">
        <v>2</v>
      </c>
      <c r="B51" s="784" t="str">
        <f>'SAME R Results'!A99</f>
        <v>9(4)</v>
      </c>
      <c r="C51" s="785" t="str">
        <f>'SAME R Results'!B99</f>
        <v>Kapton</v>
      </c>
      <c r="D51" s="784" t="str">
        <f>'SAME R Results'!C99</f>
        <v>K12</v>
      </c>
      <c r="E51" s="784" t="str">
        <f>'SAME R Results'!D99</f>
        <v>54 K</v>
      </c>
      <c r="F51" s="784">
        <f>'SAME R Results'!E99</f>
        <v>0</v>
      </c>
      <c r="G51" s="784">
        <f>'SAME R Results'!F99</f>
        <v>101</v>
      </c>
      <c r="H51" s="785" t="str">
        <f>'SAME R Results'!G99</f>
        <v>No flow run w/ aging</v>
      </c>
      <c r="I51" s="784">
        <f>'SAME R Results'!H99</f>
        <v>251</v>
      </c>
      <c r="J51" s="786">
        <f>'SAME R Results'!I99</f>
        <v>40429.354166666664</v>
      </c>
      <c r="K51" s="784">
        <f>'SAME R Results'!J99</f>
        <v>0</v>
      </c>
      <c r="L51" s="788"/>
      <c r="M51" s="788"/>
      <c r="N51" s="784">
        <f>'SAME R Results'!K99</f>
        <v>0</v>
      </c>
      <c r="O51" s="793">
        <f>'SAME R Results'!L99</f>
        <v>1.48</v>
      </c>
      <c r="P51" s="784">
        <f>'SAME R Results'!M99</f>
        <v>60</v>
      </c>
      <c r="Q51" s="784">
        <f>'SAME R Results'!N99</f>
        <v>11</v>
      </c>
      <c r="R51" s="784">
        <f>'SAME R Results'!O99</f>
        <v>8</v>
      </c>
      <c r="S51" s="784" t="str">
        <f>'SAME R Results'!P99</f>
        <v>n</v>
      </c>
      <c r="T51" s="784" t="str">
        <f>'SAME R Results'!Q99</f>
        <v>N</v>
      </c>
      <c r="U51" s="784">
        <f>'SAME R Results'!R99</f>
        <v>29.428571428571427</v>
      </c>
      <c r="V51" s="784" t="str">
        <f>'SAME R Results'!S99</f>
        <v>Y</v>
      </c>
      <c r="W51" s="784">
        <f>'SAME R Results'!T99</f>
        <v>90</v>
      </c>
      <c r="X51" s="784" t="str">
        <f>'SAME R Results'!U99</f>
        <v>n</v>
      </c>
      <c r="Y51" s="784" t="str">
        <f>'SAME R Results'!V99</f>
        <v>y</v>
      </c>
      <c r="Z51" s="784" t="str">
        <f>'SAME R Results'!W99</f>
        <v>y</v>
      </c>
      <c r="AA51" s="784" t="str">
        <f>'SAME R Results'!X99</f>
        <v>n</v>
      </c>
      <c r="AB51" s="784" t="str">
        <f>'SAME R Results'!Y99</f>
        <v>n</v>
      </c>
      <c r="AC51" s="789"/>
      <c r="AD51" s="784" t="str">
        <f>'SAME R Results'!Z99</f>
        <v>y</v>
      </c>
      <c r="AE51" s="784">
        <f>'SAME R Results'!AA99</f>
        <v>10</v>
      </c>
      <c r="AF51" s="784" t="str">
        <f>'SAME R Results'!AB99</f>
        <v>y</v>
      </c>
      <c r="AG51" s="817">
        <f>'SAME R Results'!AC99</f>
        <v>3.852706928546E-2</v>
      </c>
      <c r="AH51" s="819">
        <f>'SAME R Results'!AD99</f>
        <v>0</v>
      </c>
      <c r="AI51" s="784">
        <f>'SAME R Results'!AE99</f>
        <v>58</v>
      </c>
      <c r="AJ51" s="784">
        <f>'SAME R Results'!AF99</f>
        <v>480</v>
      </c>
      <c r="AK51" s="784">
        <f>'SAME R Results'!AG99</f>
        <v>0</v>
      </c>
      <c r="AL51" s="784" t="str">
        <f>'SAME R Results'!AH99</f>
        <v>n</v>
      </c>
      <c r="AM51" s="784" t="str">
        <f>'SAME R Results'!AI99</f>
        <v>y</v>
      </c>
      <c r="AN51" s="784" t="str">
        <f>'SAME R Results'!AJ99</f>
        <v>y</v>
      </c>
      <c r="AO51" s="784" t="str">
        <f>'SAME R Results'!AK99</f>
        <v>n</v>
      </c>
      <c r="AP51" s="784" t="str">
        <f>'SAME R Results'!AL99</f>
        <v>n</v>
      </c>
      <c r="AQ51" s="784" t="str">
        <f>'SAME R Results'!AM99</f>
        <v>y</v>
      </c>
      <c r="AR51" s="817">
        <f>'SAME R Results'!AN99</f>
        <v>3.852706928546E-2</v>
      </c>
      <c r="AS51" s="819">
        <f>'SAME R Results'!AO99</f>
        <v>0</v>
      </c>
      <c r="AT51" s="784">
        <f>'SAME R Results'!AP99</f>
        <v>0</v>
      </c>
      <c r="AU51" s="789"/>
      <c r="AV51" s="821">
        <f>'SAME R Results'!AQ99</f>
        <v>0</v>
      </c>
      <c r="AW51" s="821">
        <f>'SAME R Results'!AR99</f>
        <v>2.7684004999999998</v>
      </c>
      <c r="AX51" s="821">
        <f>'SAME R Results'!AS99</f>
        <v>0</v>
      </c>
      <c r="AY51" s="821">
        <f>'SAME R Results'!AT99</f>
        <v>0</v>
      </c>
      <c r="AZ51" s="824"/>
      <c r="BA51" s="824"/>
      <c r="BB51" s="821">
        <f>'SAME R Results'!AU99</f>
        <v>0.24699400000000002</v>
      </c>
      <c r="BC51" s="821">
        <f>'SAME R Results'!AV99</f>
        <v>3.4469605E-2</v>
      </c>
      <c r="BD51" s="821">
        <f>'SAME R Results'!AW99</f>
        <v>5.080413000000001</v>
      </c>
      <c r="BE51" s="821">
        <f>'SAME R Results'!AX99</f>
        <v>4.7153630000000009</v>
      </c>
      <c r="BF51" s="827">
        <f>'SAME R Results'!AY99</f>
        <v>7657.5</v>
      </c>
      <c r="BG51" s="784">
        <f>'SAME R Results'!AZ99</f>
        <v>0.31900019999999996</v>
      </c>
      <c r="BH51" s="784">
        <f>'SAME R Results'!BA99</f>
        <v>9.0896630000000006E-2</v>
      </c>
      <c r="BI51" s="789"/>
      <c r="BJ51" s="784">
        <f>'SAME R Results'!BB99</f>
        <v>18.921150000000001</v>
      </c>
      <c r="BK51" s="784">
        <f>'SAME R Results'!BC99</f>
        <v>0.3650500000000001</v>
      </c>
      <c r="BL51" s="784">
        <f>'SAME R Results'!BD99</f>
        <v>277645.73872056679</v>
      </c>
      <c r="BM51" s="784">
        <f>'SAME R Results'!BE99</f>
        <v>62.00566341405532</v>
      </c>
      <c r="BN51" s="784">
        <f>'SAME R Results'!BF99</f>
        <v>0.21252439500000003</v>
      </c>
      <c r="BO51" s="784">
        <f>'SAME R Results'!BG99</f>
        <v>5.7025892499999987E-2</v>
      </c>
      <c r="BP51" s="789"/>
      <c r="BQ51" s="784">
        <f>'SAME R Results'!BH99</f>
        <v>8.5145175000000002</v>
      </c>
      <c r="BR51" s="817">
        <f>'SAME R Results'!BI99</f>
        <v>0.22332654446557226</v>
      </c>
      <c r="BS51" s="817">
        <f>'SAME R Results'!BJ99</f>
        <v>0.34551005269730162</v>
      </c>
      <c r="BT51" s="817">
        <f>'SAME R Results'!BL99</f>
        <v>3.7268052402687091</v>
      </c>
      <c r="BU51" s="817">
        <f>'SAME R Results'!BM99</f>
        <v>1.9359452843564022</v>
      </c>
      <c r="BV51" s="817">
        <f>'SAME R Results'!BN99</f>
        <v>0.17954783605894736</v>
      </c>
      <c r="BW51" s="784">
        <f>'SAME R Results'!BO99</f>
        <v>277645.73872056679</v>
      </c>
      <c r="BX51" s="784">
        <f>'SAME R Results'!BP99</f>
        <v>273074.34247199545</v>
      </c>
      <c r="BY51" s="784">
        <f>'SAME R Results'!BQ99</f>
        <v>259686.61104533699</v>
      </c>
      <c r="BZ51" s="784">
        <f>'SAME R Results'!BR99</f>
        <v>62.00566341405532</v>
      </c>
      <c r="CA51" s="784">
        <f>'SAME R Results'!BS99</f>
        <v>8.1028589185829725E-2</v>
      </c>
      <c r="CB51" s="784">
        <f>'SAME R Results'!BT99</f>
        <v>0.45</v>
      </c>
      <c r="CC51" s="784">
        <f>'SAME R Results'!BV99</f>
        <v>1</v>
      </c>
      <c r="CD51" s="784">
        <f>'SAME R Results'!BW99</f>
        <v>1.42</v>
      </c>
      <c r="CE51" s="27"/>
    </row>
    <row r="52" spans="1:83" ht="16.5" customHeight="1" x14ac:dyDescent="0.2">
      <c r="A52" s="780">
        <v>2</v>
      </c>
      <c r="B52" s="784" t="str">
        <f>'SAME R Results'!A100</f>
        <v>9(4)</v>
      </c>
      <c r="C52" s="785" t="str">
        <f>'SAME R Results'!B100</f>
        <v>Kapton</v>
      </c>
      <c r="D52" s="784" t="str">
        <f>'SAME R Results'!C100</f>
        <v>K12</v>
      </c>
      <c r="E52" s="784" t="str">
        <f>'SAME R Results'!D100</f>
        <v>54KA</v>
      </c>
      <c r="F52" s="784">
        <f>'SAME R Results'!E100</f>
        <v>0</v>
      </c>
      <c r="G52" s="784" t="str">
        <f>'SAME R Results'!F100</f>
        <v>101a</v>
      </c>
      <c r="H52" s="785" t="str">
        <f>'SAME R Results'!G100</f>
        <v>aged</v>
      </c>
      <c r="I52" s="784">
        <f>'SAME R Results'!H100</f>
        <v>251</v>
      </c>
      <c r="J52" s="786">
        <f>'SAME R Results'!I100</f>
        <v>40429.354166666664</v>
      </c>
      <c r="K52" s="784">
        <f>'SAME R Results'!J100</f>
        <v>0</v>
      </c>
      <c r="L52" s="788"/>
      <c r="M52" s="788"/>
      <c r="N52" s="784">
        <f>'SAME R Results'!K100</f>
        <v>0</v>
      </c>
      <c r="O52" s="793">
        <f>'SAME R Results'!L100</f>
        <v>1.48</v>
      </c>
      <c r="P52" s="784">
        <f>'SAME R Results'!M100</f>
        <v>0</v>
      </c>
      <c r="Q52" s="784">
        <f>'SAME R Results'!N100</f>
        <v>0</v>
      </c>
      <c r="R52" s="784">
        <f>'SAME R Results'!O100</f>
        <v>0</v>
      </c>
      <c r="S52" s="784">
        <f>'SAME R Results'!P100</f>
        <v>0</v>
      </c>
      <c r="T52" s="784">
        <f>'SAME R Results'!Q100</f>
        <v>0</v>
      </c>
      <c r="U52" s="784">
        <f>'SAME R Results'!R100</f>
        <v>560.57142857142856</v>
      </c>
      <c r="V52" s="784">
        <f>'SAME R Results'!S100</f>
        <v>0</v>
      </c>
      <c r="W52" s="784">
        <f>'SAME R Results'!T100</f>
        <v>0</v>
      </c>
      <c r="X52" s="784" t="str">
        <f>'SAME R Results'!U100</f>
        <v>n</v>
      </c>
      <c r="Y52" s="784" t="str">
        <f>'SAME R Results'!V100</f>
        <v>y</v>
      </c>
      <c r="Z52" s="784" t="str">
        <f>'SAME R Results'!W100</f>
        <v>y</v>
      </c>
      <c r="AA52" s="784" t="str">
        <f>'SAME R Results'!X100</f>
        <v>n</v>
      </c>
      <c r="AB52" s="784" t="str">
        <f>'SAME R Results'!Y100</f>
        <v>n</v>
      </c>
      <c r="AC52" s="789"/>
      <c r="AD52" s="784" t="str">
        <f>'SAME R Results'!Z100</f>
        <v>y</v>
      </c>
      <c r="AE52" s="784">
        <f>'SAME R Results'!AA100</f>
        <v>10</v>
      </c>
      <c r="AF52" s="784" t="str">
        <f>'SAME R Results'!AB100</f>
        <v>y</v>
      </c>
      <c r="AG52" s="817">
        <f>'SAME R Results'!AC100</f>
        <v>3.852706928546E-2</v>
      </c>
      <c r="AH52" s="819">
        <f>'SAME R Results'!AD100</f>
        <v>0</v>
      </c>
      <c r="AI52" s="784">
        <f>'SAME R Results'!AE100</f>
        <v>0</v>
      </c>
      <c r="AJ52" s="784">
        <f>'SAME R Results'!AF100</f>
        <v>0</v>
      </c>
      <c r="AK52" s="784">
        <f>'SAME R Results'!AG100</f>
        <v>0</v>
      </c>
      <c r="AL52" s="784">
        <f>'SAME R Results'!AH100</f>
        <v>0</v>
      </c>
      <c r="AM52" s="784">
        <f>'SAME R Results'!AI100</f>
        <v>0</v>
      </c>
      <c r="AN52" s="784">
        <f>'SAME R Results'!AJ100</f>
        <v>0</v>
      </c>
      <c r="AO52" s="784">
        <f>'SAME R Results'!AK100</f>
        <v>0</v>
      </c>
      <c r="AP52" s="784">
        <f>'SAME R Results'!AL100</f>
        <v>0</v>
      </c>
      <c r="AQ52" s="784">
        <f>'SAME R Results'!AM100</f>
        <v>0</v>
      </c>
      <c r="AR52" s="817">
        <f>'SAME R Results'!AN100</f>
        <v>0</v>
      </c>
      <c r="AS52" s="819">
        <f>'SAME R Results'!AO100</f>
        <v>0</v>
      </c>
      <c r="AT52" s="784">
        <f>'SAME R Results'!AP100</f>
        <v>90</v>
      </c>
      <c r="AU52" s="789"/>
      <c r="AV52" s="821">
        <f>'SAME R Results'!AQ100</f>
        <v>0</v>
      </c>
      <c r="AW52" s="821">
        <f>'SAME R Results'!AR100</f>
        <v>2.4593499999999997</v>
      </c>
      <c r="AX52" s="821">
        <f>'SAME R Results'!AS100</f>
        <v>0</v>
      </c>
      <c r="AY52" s="821">
        <f>'SAME R Results'!AT100</f>
        <v>0</v>
      </c>
      <c r="AZ52" s="824"/>
      <c r="BA52" s="824"/>
      <c r="BB52" s="821">
        <f>'SAME R Results'!AU100</f>
        <v>0.24140934999999999</v>
      </c>
      <c r="BC52" s="821">
        <f>'SAME R Results'!AV100</f>
        <v>2.7633670000000006E-2</v>
      </c>
      <c r="BD52" s="821">
        <f>'SAME R Results'!AW100</f>
        <v>5.0475170000000009</v>
      </c>
      <c r="BE52" s="821">
        <f>'SAME R Results'!AX100</f>
        <v>4.6985919999999997</v>
      </c>
      <c r="BF52" s="827">
        <f>'SAME R Results'!AY100</f>
        <v>6987.5</v>
      </c>
      <c r="BG52" s="784">
        <f>'SAME R Results'!AZ100</f>
        <v>0.31419369999999991</v>
      </c>
      <c r="BH52" s="784">
        <f>'SAME R Results'!BA100</f>
        <v>7.9284674999999999E-2</v>
      </c>
      <c r="BI52" s="789"/>
      <c r="BJ52" s="784">
        <f>'SAME R Results'!BB100</f>
        <v>18.121100000000002</v>
      </c>
      <c r="BK52" s="784">
        <f>'SAME R Results'!BC100</f>
        <v>0.34892500000000126</v>
      </c>
      <c r="BL52" s="784">
        <f>'SAME R Results'!BD100</f>
        <v>253109.83922102317</v>
      </c>
      <c r="BM52" s="784">
        <f>'SAME R Results'!BE100</f>
        <v>59.146924907156333</v>
      </c>
      <c r="BN52" s="784">
        <f>'SAME R Results'!BF100</f>
        <v>0.21377568</v>
      </c>
      <c r="BO52" s="784">
        <f>'SAME R Results'!BG100</f>
        <v>5.8727256249999978E-2</v>
      </c>
      <c r="BP52" s="789"/>
      <c r="BQ52" s="784">
        <f>'SAME R Results'!BH100</f>
        <v>8.1544950000000007</v>
      </c>
      <c r="BR52" s="817">
        <f>'SAME R Results'!BI100</f>
        <v>0.23368086001393035</v>
      </c>
      <c r="BS52" s="817">
        <f>'SAME R Results'!BJ100</f>
        <v>0.35123708057095632</v>
      </c>
      <c r="BT52" s="817">
        <f>'SAME R Results'!BL100</f>
        <v>3.6401441792200204</v>
      </c>
      <c r="BU52" s="817">
        <f>'SAME R Results'!BM100</f>
        <v>1.8933755883208117</v>
      </c>
      <c r="BV52" s="817">
        <f>'SAME R Results'!BN100</f>
        <v>0.19060510757829099</v>
      </c>
      <c r="BW52" s="784">
        <f>'SAME R Results'!BO100</f>
        <v>253109.83922102317</v>
      </c>
      <c r="BX52" s="784">
        <f>'SAME R Results'!BP100</f>
        <v>248938.42148848745</v>
      </c>
      <c r="BY52" s="784">
        <f>'SAME R Results'!BQ100</f>
        <v>236843.57713898845</v>
      </c>
      <c r="BZ52" s="784">
        <f>'SAME R Results'!BR100</f>
        <v>59.146924907156333</v>
      </c>
      <c r="CA52" s="784">
        <f>'SAME R Results'!BS100</f>
        <v>7.7449391813904214E-2</v>
      </c>
      <c r="CB52" s="784">
        <f>'SAME R Results'!BT100</f>
        <v>0.45</v>
      </c>
      <c r="CC52" s="784">
        <f>'SAME R Results'!BV100</f>
        <v>1</v>
      </c>
      <c r="CD52" s="784">
        <f>'SAME R Results'!BW100</f>
        <v>1.42</v>
      </c>
      <c r="CE52" s="27"/>
    </row>
    <row r="53" spans="1:83" ht="16.5" customHeight="1" x14ac:dyDescent="0.2">
      <c r="A53" s="780">
        <v>2</v>
      </c>
      <c r="B53" s="784" t="str">
        <f>'SAME R Results'!A101</f>
        <v>9(4)</v>
      </c>
      <c r="C53" s="785" t="str">
        <f>'SAME R Results'!B101</f>
        <v>Kapton</v>
      </c>
      <c r="D53" s="784" t="str">
        <f>'SAME R Results'!C101</f>
        <v>K13</v>
      </c>
      <c r="E53" s="784" t="str">
        <f>'SAME R Results'!D101</f>
        <v>55 K</v>
      </c>
      <c r="F53" s="784">
        <f>'SAME R Results'!E101</f>
        <v>0</v>
      </c>
      <c r="G53" s="784">
        <f>'SAME R Results'!F101</f>
        <v>102</v>
      </c>
      <c r="H53" s="785" t="str">
        <f>'SAME R Results'!G101</f>
        <v>No flow run w/ aging</v>
      </c>
      <c r="I53" s="784">
        <f>'SAME R Results'!H101</f>
        <v>251</v>
      </c>
      <c r="J53" s="786">
        <f>'SAME R Results'!I101</f>
        <v>40429.354166666664</v>
      </c>
      <c r="K53" s="784">
        <f>'SAME R Results'!J101</f>
        <v>0</v>
      </c>
      <c r="L53" s="788"/>
      <c r="M53" s="788"/>
      <c r="N53" s="784">
        <f>'SAME R Results'!K101</f>
        <v>0</v>
      </c>
      <c r="O53" s="793">
        <f>'SAME R Results'!L101</f>
        <v>1.48</v>
      </c>
      <c r="P53" s="784">
        <f>'SAME R Results'!M101</f>
        <v>120</v>
      </c>
      <c r="Q53" s="784">
        <f>'SAME R Results'!N101</f>
        <v>11</v>
      </c>
      <c r="R53" s="784">
        <f>'SAME R Results'!O101</f>
        <v>8</v>
      </c>
      <c r="S53" s="784" t="str">
        <f>'SAME R Results'!P101</f>
        <v>n</v>
      </c>
      <c r="T53" s="784" t="str">
        <f>'SAME R Results'!Q101</f>
        <v>N</v>
      </c>
      <c r="U53" s="784">
        <f>'SAME R Results'!R101</f>
        <v>27.571428571428573</v>
      </c>
      <c r="V53" s="784" t="str">
        <f>'SAME R Results'!S101</f>
        <v>N</v>
      </c>
      <c r="W53" s="784">
        <f>'SAME R Results'!T101</f>
        <v>0</v>
      </c>
      <c r="X53" s="784" t="str">
        <f>'SAME R Results'!U101</f>
        <v>n</v>
      </c>
      <c r="Y53" s="784" t="str">
        <f>'SAME R Results'!V101</f>
        <v>y</v>
      </c>
      <c r="Z53" s="784" t="str">
        <f>'SAME R Results'!W101</f>
        <v>y</v>
      </c>
      <c r="AA53" s="784" t="str">
        <f>'SAME R Results'!X101</f>
        <v>n</v>
      </c>
      <c r="AB53" s="784" t="str">
        <f>'SAME R Results'!Y101</f>
        <v>n</v>
      </c>
      <c r="AC53" s="789"/>
      <c r="AD53" s="784" t="str">
        <f>'SAME R Results'!Z101</f>
        <v>y</v>
      </c>
      <c r="AE53" s="784">
        <f>'SAME R Results'!AA101</f>
        <v>10</v>
      </c>
      <c r="AF53" s="784" t="str">
        <f>'SAME R Results'!AB101</f>
        <v>y</v>
      </c>
      <c r="AG53" s="817">
        <f>'SAME R Results'!AC101</f>
        <v>3.852706928546E-2</v>
      </c>
      <c r="AH53" s="819">
        <f>'SAME R Results'!AD101</f>
        <v>0</v>
      </c>
      <c r="AI53" s="784">
        <f>'SAME R Results'!AE101</f>
        <v>58</v>
      </c>
      <c r="AJ53" s="784">
        <f>'SAME R Results'!AF101</f>
        <v>480</v>
      </c>
      <c r="AK53" s="784">
        <f>'SAME R Results'!AG101</f>
        <v>0</v>
      </c>
      <c r="AL53" s="784" t="str">
        <f>'SAME R Results'!AH101</f>
        <v>n</v>
      </c>
      <c r="AM53" s="784" t="str">
        <f>'SAME R Results'!AI101</f>
        <v>y</v>
      </c>
      <c r="AN53" s="784" t="str">
        <f>'SAME R Results'!AJ101</f>
        <v>y</v>
      </c>
      <c r="AO53" s="784" t="str">
        <f>'SAME R Results'!AK101</f>
        <v>n</v>
      </c>
      <c r="AP53" s="784" t="str">
        <f>'SAME R Results'!AL101</f>
        <v>n</v>
      </c>
      <c r="AQ53" s="784" t="str">
        <f>'SAME R Results'!AM101</f>
        <v>y</v>
      </c>
      <c r="AR53" s="817">
        <f>'SAME R Results'!AN101</f>
        <v>3.852706928546E-2</v>
      </c>
      <c r="AS53" s="819">
        <f>'SAME R Results'!AO101</f>
        <v>0</v>
      </c>
      <c r="AT53" s="784">
        <f>'SAME R Results'!AP101</f>
        <v>0</v>
      </c>
      <c r="AU53" s="789"/>
      <c r="AV53" s="821">
        <f>'SAME R Results'!AQ101</f>
        <v>0</v>
      </c>
      <c r="AW53" s="821">
        <f>'SAME R Results'!AR101</f>
        <v>5.4696210000000018</v>
      </c>
      <c r="AX53" s="821">
        <f>'SAME R Results'!AS101</f>
        <v>0</v>
      </c>
      <c r="AY53" s="821">
        <f>'SAME R Results'!AT101</f>
        <v>0</v>
      </c>
      <c r="AZ53" s="824"/>
      <c r="BA53" s="824"/>
      <c r="BB53" s="821">
        <f>'SAME R Results'!AU101</f>
        <v>0.5754089</v>
      </c>
      <c r="BC53" s="821">
        <f>'SAME R Results'!AV101</f>
        <v>4.9285889999999999E-2</v>
      </c>
      <c r="BD53" s="821">
        <f>'SAME R Results'!AW101</f>
        <v>5.1784979999999994</v>
      </c>
      <c r="BE53" s="821">
        <f>'SAME R Results'!AX101</f>
        <v>4.7215885000000002</v>
      </c>
      <c r="BF53" s="827">
        <f>'SAME R Results'!AY101</f>
        <v>7124.5</v>
      </c>
      <c r="BG53" s="784">
        <f>'SAME R Results'!AZ101</f>
        <v>0.67291259999999997</v>
      </c>
      <c r="BH53" s="784">
        <f>'SAME R Results'!BA101</f>
        <v>0.10229490999999999</v>
      </c>
      <c r="BI53" s="789"/>
      <c r="BJ53" s="784">
        <f>'SAME R Results'!BB101</f>
        <v>38.379599999999996</v>
      </c>
      <c r="BK53" s="784">
        <f>'SAME R Results'!BC101</f>
        <v>0.45690949999999919</v>
      </c>
      <c r="BL53" s="784">
        <f>'SAME R Results'!BD101</f>
        <v>258123.09072398374</v>
      </c>
      <c r="BM53" s="784">
        <f>'SAME R Results'!BE101</f>
        <v>78.526166726178445</v>
      </c>
      <c r="BN53" s="784">
        <f>'SAME R Results'!BF101</f>
        <v>0.52612301000000006</v>
      </c>
      <c r="BO53" s="784">
        <f>'SAME R Results'!BG101</f>
        <v>0.14265442249999999</v>
      </c>
      <c r="BP53" s="789"/>
      <c r="BQ53" s="784">
        <f>'SAME R Results'!BH101</f>
        <v>17.270820000000001</v>
      </c>
      <c r="BR53" s="817">
        <f>'SAME R Results'!BI101</f>
        <v>0.30421984529136165</v>
      </c>
      <c r="BS53" s="817">
        <f>'SAME R Results'!BJ101</f>
        <v>0.44812555565829937</v>
      </c>
      <c r="BT53" s="817">
        <f>'SAME R Results'!BL101</f>
        <v>3.6880946330282898</v>
      </c>
      <c r="BU53" s="817">
        <f>'SAME R Results'!BM101</f>
        <v>1.8633066199621118</v>
      </c>
      <c r="BV53" s="817">
        <f>'SAME R Results'!BN101</f>
        <v>0.25065793411164244</v>
      </c>
      <c r="BW53" s="784">
        <f>'SAME R Results'!BO101</f>
        <v>258123.09072398374</v>
      </c>
      <c r="BX53" s="784">
        <f>'SAME R Results'!BP101</f>
        <v>253869.88633966167</v>
      </c>
      <c r="BY53" s="784">
        <f>'SAME R Results'!BQ101</f>
        <v>241512.57084487329</v>
      </c>
      <c r="BZ53" s="784">
        <f>'SAME R Results'!BR101</f>
        <v>78.526166726178445</v>
      </c>
      <c r="CA53" s="784">
        <f>'SAME R Results'!BS101</f>
        <v>0.10141825002219639</v>
      </c>
      <c r="CB53" s="784">
        <f>'SAME R Results'!BT101</f>
        <v>0.45</v>
      </c>
      <c r="CC53" s="784">
        <f>'SAME R Results'!BV101</f>
        <v>1</v>
      </c>
      <c r="CD53" s="784">
        <f>'SAME R Results'!BW101</f>
        <v>1.42</v>
      </c>
      <c r="CE53" s="27"/>
    </row>
    <row r="54" spans="1:83" s="11" customFormat="1" ht="16.5" customHeight="1" x14ac:dyDescent="0.2">
      <c r="A54" s="780">
        <v>2</v>
      </c>
      <c r="B54" s="784" t="str">
        <f>'SAME R Results'!A102</f>
        <v>9(4)</v>
      </c>
      <c r="C54" s="785" t="str">
        <f>'SAME R Results'!B102</f>
        <v>Kapton</v>
      </c>
      <c r="D54" s="784" t="str">
        <f>'SAME R Results'!C102</f>
        <v>K13</v>
      </c>
      <c r="E54" s="784" t="str">
        <f>'SAME R Results'!D102</f>
        <v>55KA</v>
      </c>
      <c r="F54" s="784">
        <f>'SAME R Results'!E102</f>
        <v>0</v>
      </c>
      <c r="G54" s="784" t="str">
        <f>'SAME R Results'!F102</f>
        <v>102a</v>
      </c>
      <c r="H54" s="785" t="str">
        <f>'SAME R Results'!G102</f>
        <v>aged</v>
      </c>
      <c r="I54" s="784">
        <f>'SAME R Results'!H102</f>
        <v>251</v>
      </c>
      <c r="J54" s="786">
        <f>'SAME R Results'!I102</f>
        <v>40429.354166666664</v>
      </c>
      <c r="K54" s="784">
        <f>'SAME R Results'!J102</f>
        <v>0</v>
      </c>
      <c r="L54" s="788"/>
      <c r="M54" s="788"/>
      <c r="N54" s="784">
        <f>'SAME R Results'!K102</f>
        <v>0</v>
      </c>
      <c r="O54" s="793">
        <f>'SAME R Results'!L102</f>
        <v>1.48</v>
      </c>
      <c r="P54" s="784">
        <f>'SAME R Results'!M102</f>
        <v>0</v>
      </c>
      <c r="Q54" s="784">
        <f>'SAME R Results'!N102</f>
        <v>0</v>
      </c>
      <c r="R54" s="784">
        <f>'SAME R Results'!O102</f>
        <v>0</v>
      </c>
      <c r="S54" s="784">
        <f>'SAME R Results'!P102</f>
        <v>0</v>
      </c>
      <c r="T54" s="784">
        <f>'SAME R Results'!Q102</f>
        <v>0</v>
      </c>
      <c r="U54" s="784">
        <f>'SAME R Results'!R102</f>
        <v>562.71428571428567</v>
      </c>
      <c r="V54" s="784">
        <f>'SAME R Results'!S102</f>
        <v>0</v>
      </c>
      <c r="W54" s="784">
        <f>'SAME R Results'!T102</f>
        <v>0</v>
      </c>
      <c r="X54" s="784" t="str">
        <f>'SAME R Results'!U102</f>
        <v>n</v>
      </c>
      <c r="Y54" s="784" t="str">
        <f>'SAME R Results'!V102</f>
        <v>y</v>
      </c>
      <c r="Z54" s="784" t="str">
        <f>'SAME R Results'!W102</f>
        <v>y</v>
      </c>
      <c r="AA54" s="784" t="str">
        <f>'SAME R Results'!X102</f>
        <v>n</v>
      </c>
      <c r="AB54" s="784" t="str">
        <f>'SAME R Results'!Y102</f>
        <v>n</v>
      </c>
      <c r="AC54" s="789"/>
      <c r="AD54" s="784" t="str">
        <f>'SAME R Results'!Z102</f>
        <v>y</v>
      </c>
      <c r="AE54" s="784">
        <f>'SAME R Results'!AA102</f>
        <v>10</v>
      </c>
      <c r="AF54" s="784" t="str">
        <f>'SAME R Results'!AB102</f>
        <v>y</v>
      </c>
      <c r="AG54" s="817">
        <f>'SAME R Results'!AC102</f>
        <v>3.852706928546E-2</v>
      </c>
      <c r="AH54" s="819">
        <f>'SAME R Results'!AD102</f>
        <v>0</v>
      </c>
      <c r="AI54" s="784">
        <f>'SAME R Results'!AE102</f>
        <v>0</v>
      </c>
      <c r="AJ54" s="784">
        <f>'SAME R Results'!AF102</f>
        <v>0</v>
      </c>
      <c r="AK54" s="784">
        <f>'SAME R Results'!AG102</f>
        <v>0</v>
      </c>
      <c r="AL54" s="784">
        <f>'SAME R Results'!AH102</f>
        <v>0</v>
      </c>
      <c r="AM54" s="784">
        <f>'SAME R Results'!AI102</f>
        <v>0</v>
      </c>
      <c r="AN54" s="784">
        <f>'SAME R Results'!AJ102</f>
        <v>0</v>
      </c>
      <c r="AO54" s="784">
        <f>'SAME R Results'!AK102</f>
        <v>0</v>
      </c>
      <c r="AP54" s="784">
        <f>'SAME R Results'!AL102</f>
        <v>0</v>
      </c>
      <c r="AQ54" s="784">
        <f>'SAME R Results'!AM102</f>
        <v>0</v>
      </c>
      <c r="AR54" s="817">
        <f>'SAME R Results'!AN102</f>
        <v>0</v>
      </c>
      <c r="AS54" s="819">
        <f>'SAME R Results'!AO102</f>
        <v>0</v>
      </c>
      <c r="AT54" s="784">
        <f>'SAME R Results'!AP102</f>
        <v>0</v>
      </c>
      <c r="AU54" s="789"/>
      <c r="AV54" s="821">
        <f>'SAME R Results'!AQ102</f>
        <v>0</v>
      </c>
      <c r="AW54" s="821">
        <f>'SAME R Results'!AR102</f>
        <v>5.1269247619047622</v>
      </c>
      <c r="AX54" s="821">
        <f>'SAME R Results'!AS102</f>
        <v>0</v>
      </c>
      <c r="AY54" s="821">
        <f>'SAME R Results'!AT102</f>
        <v>0</v>
      </c>
      <c r="AZ54" s="824"/>
      <c r="BA54" s="824"/>
      <c r="BB54" s="821">
        <f>'SAME R Results'!AU102</f>
        <v>0.52292585714285722</v>
      </c>
      <c r="BC54" s="821">
        <f>'SAME R Results'!AV102</f>
        <v>3.4881599999999999E-2</v>
      </c>
      <c r="BD54" s="821">
        <f>'SAME R Results'!AW102</f>
        <v>5.1096040000000009</v>
      </c>
      <c r="BE54" s="821">
        <f>'SAME R Results'!AX102</f>
        <v>4.7008985000000001</v>
      </c>
      <c r="BF54" s="827">
        <f>'SAME R Results'!AY102</f>
        <v>5855.5</v>
      </c>
      <c r="BG54" s="784">
        <f>'SAME R Results'!AZ102</f>
        <v>0.59019538095238111</v>
      </c>
      <c r="BH54" s="784">
        <f>'SAME R Results'!BA102</f>
        <v>8.3618164999999994E-2</v>
      </c>
      <c r="BI54" s="789"/>
      <c r="BJ54" s="784">
        <f>'SAME R Results'!BB102</f>
        <v>34.066571428571429</v>
      </c>
      <c r="BK54" s="784">
        <f>'SAME R Results'!BC102</f>
        <v>0.40870550000000083</v>
      </c>
      <c r="BL54" s="784">
        <f>'SAME R Results'!BD102</f>
        <v>211761.04779864493</v>
      </c>
      <c r="BM54" s="784">
        <f>'SAME R Results'!BE102</f>
        <v>69.806300393142521</v>
      </c>
      <c r="BN54" s="784">
        <f>'SAME R Results'!BF102</f>
        <v>0.48804425714285721</v>
      </c>
      <c r="BO54" s="784">
        <f>'SAME R Results'!BG102</f>
        <v>0.12664430398809529</v>
      </c>
      <c r="BP54" s="789"/>
      <c r="BQ54" s="784">
        <f>'SAME R Results'!BH102</f>
        <v>15.329957142857143</v>
      </c>
      <c r="BR54" s="817">
        <f>'SAME R Results'!BI102</f>
        <v>0.32964655737592746</v>
      </c>
      <c r="BS54" s="817">
        <f>'SAME R Results'!BJ102</f>
        <v>0.460047454751769</v>
      </c>
      <c r="BT54" s="817">
        <f>'SAME R Results'!BL102</f>
        <v>3.8536613315726695</v>
      </c>
      <c r="BU54" s="817">
        <f>'SAME R Results'!BM102</f>
        <v>1.7812740254848882</v>
      </c>
      <c r="BV54" s="817">
        <f>'SAME R Results'!BN102</f>
        <v>0.27904323668687664</v>
      </c>
      <c r="BW54" s="784">
        <f>'SAME R Results'!BO102</f>
        <v>211761.04779864493</v>
      </c>
      <c r="BX54" s="784">
        <f>'SAME R Results'!BP102</f>
        <v>208265.41466335149</v>
      </c>
      <c r="BY54" s="784">
        <f>'SAME R Results'!BQ102</f>
        <v>198302.02431549371</v>
      </c>
      <c r="BZ54" s="784">
        <f>'SAME R Results'!BR102</f>
        <v>69.806300393142521</v>
      </c>
      <c r="CA54" s="784">
        <f>'SAME R Results'!BS102</f>
        <v>9.0718614045991477E-2</v>
      </c>
      <c r="CB54" s="784">
        <f>'SAME R Results'!BT102</f>
        <v>0.45</v>
      </c>
      <c r="CC54" s="784">
        <f>'SAME R Results'!BV102</f>
        <v>1</v>
      </c>
      <c r="CD54" s="784">
        <f>'SAME R Results'!BW102</f>
        <v>1.42</v>
      </c>
      <c r="CE54" s="27"/>
    </row>
    <row r="55" spans="1:83" ht="16.5" customHeight="1" x14ac:dyDescent="0.2">
      <c r="A55" s="780">
        <v>2</v>
      </c>
      <c r="B55" s="784" t="str">
        <f>'SAME R Results'!A114</f>
        <v>10 (4)</v>
      </c>
      <c r="C55" s="785" t="str">
        <f>'SAME R Results'!B114</f>
        <v>Kapton</v>
      </c>
      <c r="D55" s="784" t="str">
        <f>'SAME R Results'!C114</f>
        <v>K14</v>
      </c>
      <c r="E55" s="784" t="str">
        <f>'SAME R Results'!D114</f>
        <v>61 K</v>
      </c>
      <c r="F55" s="784">
        <f>'SAME R Results'!E114</f>
        <v>0</v>
      </c>
      <c r="G55" s="784">
        <f>'SAME R Results'!F114</f>
        <v>108</v>
      </c>
      <c r="H55" s="785" t="str">
        <f>'SAME R Results'!G114</f>
        <v>Low flow run w/ aging</v>
      </c>
      <c r="I55" s="784">
        <f>'SAME R Results'!H114</f>
        <v>252</v>
      </c>
      <c r="J55" s="786">
        <f>'SAME R Results'!I114</f>
        <v>40430.305555555555</v>
      </c>
      <c r="K55" s="784">
        <f>'SAME R Results'!J114</f>
        <v>0</v>
      </c>
      <c r="L55" s="788"/>
      <c r="M55" s="788"/>
      <c r="N55" s="784">
        <f>'SAME R Results'!K114</f>
        <v>1</v>
      </c>
      <c r="O55" s="793">
        <f>'SAME R Results'!L114</f>
        <v>1.48</v>
      </c>
      <c r="P55" s="784">
        <f>'SAME R Results'!M114</f>
        <v>60</v>
      </c>
      <c r="Q55" s="784">
        <f>'SAME R Results'!N114</f>
        <v>11</v>
      </c>
      <c r="R55" s="784">
        <f>'SAME R Results'!O114</f>
        <v>8</v>
      </c>
      <c r="S55" s="784" t="str">
        <f>'SAME R Results'!P114</f>
        <v>n</v>
      </c>
      <c r="T55" s="784" t="str">
        <f>'SAME R Results'!Q114</f>
        <v>N</v>
      </c>
      <c r="U55" s="784">
        <f>'SAME R Results'!R114</f>
        <v>29.571428571428573</v>
      </c>
      <c r="V55" s="784" t="str">
        <f>'SAME R Results'!S114</f>
        <v>Y</v>
      </c>
      <c r="W55" s="784">
        <f>'SAME R Results'!T114</f>
        <v>90</v>
      </c>
      <c r="X55" s="784" t="str">
        <f>'SAME R Results'!U114</f>
        <v>n</v>
      </c>
      <c r="Y55" s="784" t="str">
        <f>'SAME R Results'!V114</f>
        <v>y</v>
      </c>
      <c r="Z55" s="784" t="str">
        <f>'SAME R Results'!W114</f>
        <v>y</v>
      </c>
      <c r="AA55" s="784" t="str">
        <f>'SAME R Results'!X114</f>
        <v>n</v>
      </c>
      <c r="AB55" s="784" t="str">
        <f>'SAME R Results'!Y114</f>
        <v>n</v>
      </c>
      <c r="AC55" s="789"/>
      <c r="AD55" s="784" t="str">
        <f>'SAME R Results'!Z114</f>
        <v>y</v>
      </c>
      <c r="AE55" s="784">
        <f>'SAME R Results'!AA114</f>
        <v>10</v>
      </c>
      <c r="AF55" s="784" t="str">
        <f>'SAME R Results'!AB114</f>
        <v>y</v>
      </c>
      <c r="AG55" s="817">
        <f>'SAME R Results'!AC114</f>
        <v>3.852706928546E-2</v>
      </c>
      <c r="AH55" s="819">
        <f>'SAME R Results'!AD114</f>
        <v>0</v>
      </c>
      <c r="AI55" s="784">
        <f>'SAME R Results'!AE114</f>
        <v>58</v>
      </c>
      <c r="AJ55" s="784">
        <f>'SAME R Results'!AF114</f>
        <v>480</v>
      </c>
      <c r="AK55" s="784">
        <f>'SAME R Results'!AG114</f>
        <v>0</v>
      </c>
      <c r="AL55" s="784" t="str">
        <f>'SAME R Results'!AH114</f>
        <v>n</v>
      </c>
      <c r="AM55" s="784" t="str">
        <f>'SAME R Results'!AI114</f>
        <v>y</v>
      </c>
      <c r="AN55" s="784" t="str">
        <f>'SAME R Results'!AJ114</f>
        <v>y</v>
      </c>
      <c r="AO55" s="784" t="str">
        <f>'SAME R Results'!AK114</f>
        <v>n</v>
      </c>
      <c r="AP55" s="784" t="str">
        <f>'SAME R Results'!AL114</f>
        <v>n</v>
      </c>
      <c r="AQ55" s="784" t="str">
        <f>'SAME R Results'!AM114</f>
        <v>y</v>
      </c>
      <c r="AR55" s="817">
        <f>'SAME R Results'!AN114</f>
        <v>3.852706928546E-2</v>
      </c>
      <c r="AS55" s="819">
        <f>'SAME R Results'!AO114</f>
        <v>0</v>
      </c>
      <c r="AT55" s="784">
        <f>'SAME R Results'!AP114</f>
        <v>0</v>
      </c>
      <c r="AU55" s="789"/>
      <c r="AV55" s="821">
        <f>'SAME R Results'!AQ114</f>
        <v>0</v>
      </c>
      <c r="AW55" s="821">
        <f>'SAME R Results'!AR114</f>
        <v>4.6021415000000001</v>
      </c>
      <c r="AX55" s="821">
        <f>'SAME R Results'!AS114</f>
        <v>0</v>
      </c>
      <c r="AY55" s="821">
        <f>'SAME R Results'!AT114</f>
        <v>0</v>
      </c>
      <c r="AZ55" s="824"/>
      <c r="BA55" s="824"/>
      <c r="BB55" s="821">
        <f>'SAME R Results'!AU114</f>
        <v>0.46356204999999989</v>
      </c>
      <c r="BC55" s="821">
        <f>'SAME R Results'!AV114</f>
        <v>7.0114144999999989E-2</v>
      </c>
      <c r="BD55" s="821">
        <f>'SAME R Results'!AW114</f>
        <v>5.1120915000000009</v>
      </c>
      <c r="BE55" s="821">
        <f>'SAME R Results'!AX114</f>
        <v>4.7208705000000002</v>
      </c>
      <c r="BF55" s="827">
        <f>'SAME R Results'!AY114</f>
        <v>13540</v>
      </c>
      <c r="BG55" s="784">
        <f>'SAME R Results'!AZ114</f>
        <v>0.56076055000000002</v>
      </c>
      <c r="BH55" s="784">
        <f>'SAME R Results'!BA114</f>
        <v>0.12005624500000001</v>
      </c>
      <c r="BI55" s="789"/>
      <c r="BJ55" s="784">
        <f>'SAME R Results'!BB114</f>
        <v>33.148649999999996</v>
      </c>
      <c r="BK55" s="784">
        <f>'SAME R Results'!BC114</f>
        <v>0.39122100000000071</v>
      </c>
      <c r="BL55" s="784">
        <f>'SAME R Results'!BD114</f>
        <v>495068.20928105974</v>
      </c>
      <c r="BM55" s="784">
        <f>'SAME R Results'!BE114</f>
        <v>66.67123351132058</v>
      </c>
      <c r="BN55" s="784">
        <f>'SAME R Results'!BF114</f>
        <v>0.39344790499999993</v>
      </c>
      <c r="BO55" s="784">
        <f>'SAME R Results'!BG114</f>
        <v>0.11017607625</v>
      </c>
      <c r="BP55" s="789"/>
      <c r="BQ55" s="784">
        <f>'SAME R Results'!BH114</f>
        <v>14.916892499999999</v>
      </c>
      <c r="BR55" s="817">
        <f>'SAME R Results'!BI114</f>
        <v>0.1346708034598724</v>
      </c>
      <c r="BS55" s="817">
        <f>'SAME R Results'!BJ114</f>
        <v>0.34348579768208154</v>
      </c>
      <c r="BT55" s="817">
        <f>'SAME R Results'!BL114</f>
        <v>3.5710829282686487</v>
      </c>
      <c r="BU55" s="817">
        <f>'SAME R Results'!BM114</f>
        <v>2.6317062440357741</v>
      </c>
      <c r="BV55" s="817">
        <f>'SAME R Results'!BN114</f>
        <v>8.432489020675428E-2</v>
      </c>
      <c r="BW55" s="784">
        <f>'SAME R Results'!BO114</f>
        <v>495068.20928105974</v>
      </c>
      <c r="BX55" s="784">
        <f>'SAME R Results'!BP114</f>
        <v>486985.06135998154</v>
      </c>
      <c r="BY55" s="784">
        <f>'SAME R Results'!BQ114</f>
        <v>461245.5068495571</v>
      </c>
      <c r="BZ55" s="784">
        <f>'SAME R Results'!BR114</f>
        <v>66.67123351132058</v>
      </c>
      <c r="CA55" s="784">
        <f>'SAME R Results'!BS114</f>
        <v>8.6837654266181452E-2</v>
      </c>
      <c r="CB55" s="784">
        <f>'SAME R Results'!BT114</f>
        <v>0.45</v>
      </c>
      <c r="CC55" s="784">
        <f>'SAME R Results'!BV114</f>
        <v>1</v>
      </c>
      <c r="CD55" s="784">
        <f>'SAME R Results'!BW114</f>
        <v>1.42</v>
      </c>
      <c r="CE55" s="27"/>
    </row>
    <row r="56" spans="1:83" ht="16.5" customHeight="1" x14ac:dyDescent="0.2">
      <c r="A56" s="780">
        <v>2</v>
      </c>
      <c r="B56" s="784" t="str">
        <f>'SAME R Results'!A115</f>
        <v>10 (4)</v>
      </c>
      <c r="C56" s="785" t="str">
        <f>'SAME R Results'!B115</f>
        <v>Kapton</v>
      </c>
      <c r="D56" s="784" t="str">
        <f>'SAME R Results'!C115</f>
        <v>K14</v>
      </c>
      <c r="E56" s="784" t="str">
        <f>'SAME R Results'!D115</f>
        <v>61KA</v>
      </c>
      <c r="F56" s="784">
        <f>'SAME R Results'!E115</f>
        <v>0</v>
      </c>
      <c r="G56" s="784" t="str">
        <f>'SAME R Results'!F115</f>
        <v>108a</v>
      </c>
      <c r="H56" s="785" t="str">
        <f>'SAME R Results'!G115</f>
        <v>aged</v>
      </c>
      <c r="I56" s="784">
        <f>'SAME R Results'!H115</f>
        <v>252</v>
      </c>
      <c r="J56" s="786">
        <f>'SAME R Results'!I115</f>
        <v>40430.305555555555</v>
      </c>
      <c r="K56" s="784">
        <f>'SAME R Results'!J115</f>
        <v>0</v>
      </c>
      <c r="L56" s="788"/>
      <c r="M56" s="788"/>
      <c r="N56" s="784">
        <f>'SAME R Results'!K115</f>
        <v>1</v>
      </c>
      <c r="O56" s="793">
        <f>'SAME R Results'!L115</f>
        <v>1.48</v>
      </c>
      <c r="P56" s="784">
        <f>'SAME R Results'!M115</f>
        <v>0</v>
      </c>
      <c r="Q56" s="784">
        <f>'SAME R Results'!N115</f>
        <v>0</v>
      </c>
      <c r="R56" s="784">
        <f>'SAME R Results'!O115</f>
        <v>0</v>
      </c>
      <c r="S56" s="784">
        <f>'SAME R Results'!P115</f>
        <v>0</v>
      </c>
      <c r="T56" s="784">
        <f>'SAME R Results'!Q115</f>
        <v>0</v>
      </c>
      <c r="U56" s="784">
        <f>'SAME R Results'!R115</f>
        <v>559.71428571428567</v>
      </c>
      <c r="V56" s="784">
        <f>'SAME R Results'!S115</f>
        <v>0</v>
      </c>
      <c r="W56" s="784">
        <f>'SAME R Results'!T115</f>
        <v>0</v>
      </c>
      <c r="X56" s="784" t="str">
        <f>'SAME R Results'!U115</f>
        <v>n</v>
      </c>
      <c r="Y56" s="784" t="str">
        <f>'SAME R Results'!V115</f>
        <v>y</v>
      </c>
      <c r="Z56" s="784" t="str">
        <f>'SAME R Results'!W115</f>
        <v>y</v>
      </c>
      <c r="AA56" s="784" t="str">
        <f>'SAME R Results'!X115</f>
        <v>n</v>
      </c>
      <c r="AB56" s="784" t="str">
        <f>'SAME R Results'!Y115</f>
        <v>n</v>
      </c>
      <c r="AC56" s="789"/>
      <c r="AD56" s="784" t="str">
        <f>'SAME R Results'!Z115</f>
        <v>y</v>
      </c>
      <c r="AE56" s="784">
        <f>'SAME R Results'!AA115</f>
        <v>10</v>
      </c>
      <c r="AF56" s="784" t="str">
        <f>'SAME R Results'!AB115</f>
        <v>y</v>
      </c>
      <c r="AG56" s="817">
        <f>'SAME R Results'!AC115</f>
        <v>3.852706928546E-2</v>
      </c>
      <c r="AH56" s="819">
        <f>'SAME R Results'!AD115</f>
        <v>0</v>
      </c>
      <c r="AI56" s="784">
        <f>'SAME R Results'!AE115</f>
        <v>0</v>
      </c>
      <c r="AJ56" s="784">
        <f>'SAME R Results'!AF115</f>
        <v>0</v>
      </c>
      <c r="AK56" s="784">
        <f>'SAME R Results'!AG115</f>
        <v>0</v>
      </c>
      <c r="AL56" s="784">
        <f>'SAME R Results'!AH115</f>
        <v>0</v>
      </c>
      <c r="AM56" s="784">
        <f>'SAME R Results'!AI115</f>
        <v>0</v>
      </c>
      <c r="AN56" s="784">
        <f>'SAME R Results'!AJ115</f>
        <v>0</v>
      </c>
      <c r="AO56" s="784">
        <f>'SAME R Results'!AK115</f>
        <v>0</v>
      </c>
      <c r="AP56" s="784">
        <f>'SAME R Results'!AL115</f>
        <v>0</v>
      </c>
      <c r="AQ56" s="784">
        <f>'SAME R Results'!AM115</f>
        <v>0</v>
      </c>
      <c r="AR56" s="817">
        <f>'SAME R Results'!AN115</f>
        <v>0</v>
      </c>
      <c r="AS56" s="819">
        <f>'SAME R Results'!AO115</f>
        <v>0</v>
      </c>
      <c r="AT56" s="784">
        <f>'SAME R Results'!AP115</f>
        <v>90</v>
      </c>
      <c r="AU56" s="789"/>
      <c r="AV56" s="821">
        <f>'SAME R Results'!AQ115</f>
        <v>0</v>
      </c>
      <c r="AW56" s="821">
        <f>'SAME R Results'!AR115</f>
        <v>4.4236300000000002</v>
      </c>
      <c r="AX56" s="821">
        <f>'SAME R Results'!AS115</f>
        <v>0</v>
      </c>
      <c r="AY56" s="821">
        <f>'SAME R Results'!AT115</f>
        <v>0</v>
      </c>
      <c r="AZ56" s="824"/>
      <c r="BA56" s="824"/>
      <c r="BB56" s="821">
        <f>'SAME R Results'!AU115</f>
        <v>0.45486455000000003</v>
      </c>
      <c r="BC56" s="821">
        <f>'SAME R Results'!AV115</f>
        <v>3.2669070000000001E-2</v>
      </c>
      <c r="BD56" s="821">
        <f>'SAME R Results'!AW115</f>
        <v>5.0758205000000007</v>
      </c>
      <c r="BE56" s="821">
        <f>'SAME R Results'!AX115</f>
        <v>4.6911620000000003</v>
      </c>
      <c r="BF56" s="827">
        <f>'SAME R Results'!AY115</f>
        <v>12375</v>
      </c>
      <c r="BG56" s="784">
        <f>'SAME R Results'!AZ115</f>
        <v>0.56849660000000002</v>
      </c>
      <c r="BH56" s="784">
        <f>'SAME R Results'!BA115</f>
        <v>7.8445445000000003E-2</v>
      </c>
      <c r="BI56" s="789"/>
      <c r="BJ56" s="784">
        <f>'SAME R Results'!BB115</f>
        <v>32.295349999999999</v>
      </c>
      <c r="BK56" s="784">
        <f>'SAME R Results'!BC115</f>
        <v>0.38465850000000046</v>
      </c>
      <c r="BL56" s="784">
        <f>'SAME R Results'!BD115</f>
        <v>451723.46541728929</v>
      </c>
      <c r="BM56" s="784">
        <f>'SAME R Results'!BE115</f>
        <v>65.498293038665565</v>
      </c>
      <c r="BN56" s="784">
        <f>'SAME R Results'!BF115</f>
        <v>0.42219548000000001</v>
      </c>
      <c r="BO56" s="784">
        <f>'SAME R Results'!BG115</f>
        <v>0.12251278875</v>
      </c>
      <c r="BP56" s="789"/>
      <c r="BQ56" s="784">
        <f>'SAME R Results'!BH115</f>
        <v>14.5329075</v>
      </c>
      <c r="BR56" s="817">
        <f>'SAME R Results'!BI115</f>
        <v>0.14499643709710786</v>
      </c>
      <c r="BS56" s="817">
        <f>'SAME R Results'!BJ115</f>
        <v>0.35107316171962338</v>
      </c>
      <c r="BT56" s="817">
        <f>'SAME R Results'!BL115</f>
        <v>3.4461339449347896</v>
      </c>
      <c r="BU56" s="817">
        <f>'SAME R Results'!BM115</f>
        <v>2.5609148057473199</v>
      </c>
      <c r="BV56" s="817">
        <f>'SAME R Results'!BN115</f>
        <v>9.3183105678405501E-2</v>
      </c>
      <c r="BW56" s="784">
        <f>'SAME R Results'!BO115</f>
        <v>451723.46541728929</v>
      </c>
      <c r="BX56" s="784">
        <f>'SAME R Results'!BP115</f>
        <v>444335.80252782535</v>
      </c>
      <c r="BY56" s="784">
        <f>'SAME R Results'!BQ115</f>
        <v>421185.1154513855</v>
      </c>
      <c r="BZ56" s="784">
        <f>'SAME R Results'!BR115</f>
        <v>65.498293038665565</v>
      </c>
      <c r="CA56" s="784">
        <f>'SAME R Results'!BS115</f>
        <v>8.5381004172955785E-2</v>
      </c>
      <c r="CB56" s="784">
        <f>'SAME R Results'!BT115</f>
        <v>0.45</v>
      </c>
      <c r="CC56" s="784">
        <f>'SAME R Results'!BV115</f>
        <v>1</v>
      </c>
      <c r="CD56" s="784">
        <f>'SAME R Results'!BW115</f>
        <v>1.42</v>
      </c>
      <c r="CE56" s="27"/>
    </row>
    <row r="57" spans="1:83" ht="16.5" customHeight="1" x14ac:dyDescent="0.2">
      <c r="A57" s="780">
        <v>2</v>
      </c>
      <c r="B57" s="784" t="str">
        <f>'SAME R Results'!A120</f>
        <v>11(4)</v>
      </c>
      <c r="C57" s="785" t="str">
        <f>'SAME R Results'!B120</f>
        <v>Kapton</v>
      </c>
      <c r="D57" s="784" t="str">
        <f>'SAME R Results'!C120</f>
        <v>K15</v>
      </c>
      <c r="E57" s="784" t="str">
        <f>'SAME R Results'!D120</f>
        <v>65 K</v>
      </c>
      <c r="F57" s="784">
        <f>'SAME R Results'!E120</f>
        <v>0</v>
      </c>
      <c r="G57" s="784">
        <f>'SAME R Results'!F120</f>
        <v>112</v>
      </c>
      <c r="H57" s="785" t="str">
        <f>'SAME R Results'!G120</f>
        <v>low flow run w STS</v>
      </c>
      <c r="I57" s="784">
        <f>'SAME R Results'!H120</f>
        <v>253</v>
      </c>
      <c r="J57" s="786">
        <f>'SAME R Results'!I120</f>
        <v>40430.305555555555</v>
      </c>
      <c r="K57" s="784">
        <f>'SAME R Results'!J120</f>
        <v>0</v>
      </c>
      <c r="L57" s="788"/>
      <c r="M57" s="788"/>
      <c r="N57" s="784">
        <f>'SAME R Results'!K120</f>
        <v>2</v>
      </c>
      <c r="O57" s="793">
        <f>'SAME R Results'!L120</f>
        <v>1.48</v>
      </c>
      <c r="P57" s="784">
        <f>'SAME R Results'!M120</f>
        <v>60</v>
      </c>
      <c r="Q57" s="784">
        <f>'SAME R Results'!N120</f>
        <v>11</v>
      </c>
      <c r="R57" s="784">
        <f>'SAME R Results'!O120</f>
        <v>8</v>
      </c>
      <c r="S57" s="784" t="str">
        <f>'SAME R Results'!P120</f>
        <v>n</v>
      </c>
      <c r="T57" s="784" t="str">
        <f>'SAME R Results'!Q120</f>
        <v>n</v>
      </c>
      <c r="U57" s="784">
        <f>'SAME R Results'!R120</f>
        <v>22.285714285714285</v>
      </c>
      <c r="V57" s="784" t="str">
        <f>'SAME R Results'!S120</f>
        <v>n</v>
      </c>
      <c r="W57" s="784">
        <f>'SAME R Results'!T120</f>
        <v>0</v>
      </c>
      <c r="X57" s="784" t="str">
        <f>'SAME R Results'!U120</f>
        <v>y</v>
      </c>
      <c r="Y57" s="784" t="str">
        <f>'SAME R Results'!V120</f>
        <v>n</v>
      </c>
      <c r="Z57" s="784" t="str">
        <f>'SAME R Results'!W120</f>
        <v>y</v>
      </c>
      <c r="AA57" s="784" t="str">
        <f>'SAME R Results'!X120</f>
        <v>n</v>
      </c>
      <c r="AB57" s="784" t="str">
        <f>'SAME R Results'!Y120</f>
        <v>n</v>
      </c>
      <c r="AC57" s="789"/>
      <c r="AD57" s="784" t="str">
        <f>'SAME R Results'!Z120</f>
        <v>y</v>
      </c>
      <c r="AE57" s="784">
        <f>'SAME R Results'!AA120</f>
        <v>10</v>
      </c>
      <c r="AF57" s="784" t="str">
        <f>'SAME R Results'!AB120</f>
        <v>y</v>
      </c>
      <c r="AG57" s="817">
        <f>'SAME R Results'!AC120</f>
        <v>3.852706928546E-2</v>
      </c>
      <c r="AH57" s="819">
        <f>'SAME R Results'!AD120</f>
        <v>0</v>
      </c>
      <c r="AI57" s="784">
        <f>'SAME R Results'!AE120</f>
        <v>0</v>
      </c>
      <c r="AJ57" s="784">
        <f>'SAME R Results'!AF120</f>
        <v>0</v>
      </c>
      <c r="AK57" s="784">
        <f>'SAME R Results'!AG120</f>
        <v>0</v>
      </c>
      <c r="AL57" s="784">
        <f>'SAME R Results'!AH120</f>
        <v>0</v>
      </c>
      <c r="AM57" s="784">
        <f>'SAME R Results'!AI120</f>
        <v>0</v>
      </c>
      <c r="AN57" s="784">
        <f>'SAME R Results'!AJ120</f>
        <v>0</v>
      </c>
      <c r="AO57" s="784">
        <f>'SAME R Results'!AK120</f>
        <v>0</v>
      </c>
      <c r="AP57" s="784">
        <f>'SAME R Results'!AL120</f>
        <v>0</v>
      </c>
      <c r="AQ57" s="784">
        <f>'SAME R Results'!AM120</f>
        <v>0</v>
      </c>
      <c r="AR57" s="817">
        <f>'SAME R Results'!AN120</f>
        <v>0</v>
      </c>
      <c r="AS57" s="819">
        <f>'SAME R Results'!AO120</f>
        <v>0</v>
      </c>
      <c r="AT57" s="784">
        <f>'SAME R Results'!AP120</f>
        <v>0</v>
      </c>
      <c r="AU57" s="789"/>
      <c r="AV57" s="821">
        <f>'SAME R Results'!AQ120</f>
        <v>0</v>
      </c>
      <c r="AW57" s="821">
        <f>'SAME R Results'!AR120</f>
        <v>5.4159850000000009</v>
      </c>
      <c r="AX57" s="821">
        <f>'SAME R Results'!AS120</f>
        <v>4.5750275</v>
      </c>
      <c r="AY57" s="821">
        <f>'SAME R Results'!AT120</f>
        <v>5.1413255000000007</v>
      </c>
      <c r="AZ57" s="824"/>
      <c r="BA57" s="824"/>
      <c r="BB57" s="821">
        <f>'SAME R Results'!AU120</f>
        <v>0</v>
      </c>
      <c r="BC57" s="821">
        <f>'SAME R Results'!AV120</f>
        <v>0</v>
      </c>
      <c r="BD57" s="821">
        <f>'SAME R Results'!AW120</f>
        <v>6.2289425000000005</v>
      </c>
      <c r="BE57" s="821">
        <f>'SAME R Results'!AX120</f>
        <v>4.7178950000000004</v>
      </c>
      <c r="BF57" s="827">
        <f>'SAME R Results'!AY120</f>
        <v>42430</v>
      </c>
      <c r="BG57" s="784">
        <f>'SAME R Results'!AZ120</f>
        <v>0</v>
      </c>
      <c r="BH57" s="784">
        <f>'SAME R Results'!BA120</f>
        <v>0</v>
      </c>
      <c r="BI57" s="789"/>
      <c r="BJ57" s="784">
        <f>'SAME R Results'!BB120</f>
        <v>62.8611</v>
      </c>
      <c r="BK57" s="784">
        <f>'SAME R Results'!BC120</f>
        <v>1.5110475000000001</v>
      </c>
      <c r="BL57" s="784">
        <f>'SAME R Results'!BD120</f>
        <v>1615017.6733915848</v>
      </c>
      <c r="BM57" s="784">
        <f>'SAME R Results'!BE120</f>
        <v>307.8509299586508</v>
      </c>
      <c r="BN57" s="784">
        <f>'SAME R Results'!BF120</f>
        <v>0</v>
      </c>
      <c r="BO57" s="784">
        <f>'SAME R Results'!BG120</f>
        <v>0</v>
      </c>
      <c r="BP57" s="789"/>
      <c r="BQ57" s="784">
        <f>'SAME R Results'!BH120</f>
        <v>28.287495</v>
      </c>
      <c r="BR57" s="817">
        <f>'SAME R Results'!BI120</f>
        <v>0.19061768489019365</v>
      </c>
      <c r="BS57" s="817">
        <f>'SAME R Results'!BJ120</f>
        <v>0.28666637066468903</v>
      </c>
      <c r="BT57" s="817">
        <f>'SAME R Results'!BL120</f>
        <v>0</v>
      </c>
      <c r="BU57" s="817">
        <f>'SAME R Results'!BM120</f>
        <v>1.8941825311333986</v>
      </c>
      <c r="BV57" s="817">
        <f>'SAME R Results'!BN120</f>
        <v>0.15543771805529163</v>
      </c>
      <c r="BW57" s="784">
        <f>'SAME R Results'!BO120</f>
        <v>1615017.6733915848</v>
      </c>
      <c r="BX57" s="784">
        <f>'SAME R Results'!BP120</f>
        <v>1589687.6906521944</v>
      </c>
      <c r="BY57" s="784">
        <f>'SAME R Results'!BQ120</f>
        <v>1477211.5542533272</v>
      </c>
      <c r="BZ57" s="784">
        <f>'SAME R Results'!BR120</f>
        <v>307.8509299586508</v>
      </c>
      <c r="CA57" s="784">
        <f>'SAME R Results'!BS120</f>
        <v>0.33540075912279144</v>
      </c>
      <c r="CB57" s="784">
        <f>'SAME R Results'!BT120</f>
        <v>0.45</v>
      </c>
      <c r="CC57" s="784">
        <f>'SAME R Results'!BV120</f>
        <v>1</v>
      </c>
      <c r="CD57" s="784">
        <f>'SAME R Results'!BW120</f>
        <v>1.42</v>
      </c>
      <c r="CE57" s="27"/>
    </row>
    <row r="58" spans="1:83" ht="16.5" customHeight="1" x14ac:dyDescent="0.2">
      <c r="A58" s="780">
        <v>2</v>
      </c>
      <c r="B58" s="784" t="str">
        <f>'SAME R Results'!A122</f>
        <v>11(4)</v>
      </c>
      <c r="C58" s="785" t="str">
        <f>'SAME R Results'!B122</f>
        <v>Kapton</v>
      </c>
      <c r="D58" s="784" t="str">
        <f>'SAME R Results'!C122</f>
        <v>K16</v>
      </c>
      <c r="E58" s="784" t="str">
        <f>'SAME R Results'!D122</f>
        <v>67 K</v>
      </c>
      <c r="F58" s="784">
        <f>'SAME R Results'!E122</f>
        <v>0</v>
      </c>
      <c r="G58" s="784">
        <f>'SAME R Results'!F122</f>
        <v>114</v>
      </c>
      <c r="H58" s="785" t="str">
        <f>'SAME R Results'!G122</f>
        <v>low flow run w STS no Ptrak</v>
      </c>
      <c r="I58" s="784">
        <f>'SAME R Results'!H122</f>
        <v>253</v>
      </c>
      <c r="J58" s="786">
        <f>'SAME R Results'!I122</f>
        <v>40430.305555555555</v>
      </c>
      <c r="K58" s="784">
        <f>'SAME R Results'!J122</f>
        <v>0</v>
      </c>
      <c r="L58" s="788"/>
      <c r="M58" s="788"/>
      <c r="N58" s="784">
        <f>'SAME R Results'!K122</f>
        <v>2</v>
      </c>
      <c r="O58" s="793">
        <f>'SAME R Results'!L122</f>
        <v>1.43</v>
      </c>
      <c r="P58" s="784">
        <f>'SAME R Results'!M122</f>
        <v>60</v>
      </c>
      <c r="Q58" s="784">
        <f>'SAME R Results'!N122</f>
        <v>11</v>
      </c>
      <c r="R58" s="784">
        <f>'SAME R Results'!O122</f>
        <v>8</v>
      </c>
      <c r="S58" s="784" t="str">
        <f>'SAME R Results'!P122</f>
        <v>n</v>
      </c>
      <c r="T58" s="784" t="str">
        <f>'SAME R Results'!Q122</f>
        <v>n</v>
      </c>
      <c r="U58" s="784">
        <f>'SAME R Results'!R122</f>
        <v>28.285714285714285</v>
      </c>
      <c r="V58" s="784" t="str">
        <f>'SAME R Results'!S122</f>
        <v>n</v>
      </c>
      <c r="W58" s="784">
        <f>'SAME R Results'!T122</f>
        <v>0</v>
      </c>
      <c r="X58" s="784" t="str">
        <f>'SAME R Results'!U122</f>
        <v>y</v>
      </c>
      <c r="Y58" s="784" t="str">
        <f>'SAME R Results'!V122</f>
        <v>n</v>
      </c>
      <c r="Z58" s="784" t="str">
        <f>'SAME R Results'!W122</f>
        <v>y</v>
      </c>
      <c r="AA58" s="784" t="str">
        <f>'SAME R Results'!X122</f>
        <v>n</v>
      </c>
      <c r="AB58" s="784" t="str">
        <f>'SAME R Results'!Y122</f>
        <v>n</v>
      </c>
      <c r="AC58" s="789"/>
      <c r="AD58" s="784" t="str">
        <f>'SAME R Results'!Z122</f>
        <v>y</v>
      </c>
      <c r="AE58" s="784">
        <f>'SAME R Results'!AA122</f>
        <v>10</v>
      </c>
      <c r="AF58" s="784" t="str">
        <f>'SAME R Results'!AB122</f>
        <v>y</v>
      </c>
      <c r="AG58" s="817">
        <f>'SAME R Results'!AC122</f>
        <v>3.852706928546E-2</v>
      </c>
      <c r="AH58" s="819">
        <f>'SAME R Results'!AD122</f>
        <v>0</v>
      </c>
      <c r="AI58" s="784">
        <f>'SAME R Results'!AE122</f>
        <v>0</v>
      </c>
      <c r="AJ58" s="784">
        <f>'SAME R Results'!AF122</f>
        <v>0</v>
      </c>
      <c r="AK58" s="784">
        <f>'SAME R Results'!AG122</f>
        <v>0</v>
      </c>
      <c r="AL58" s="784">
        <f>'SAME R Results'!AH122</f>
        <v>0</v>
      </c>
      <c r="AM58" s="784">
        <f>'SAME R Results'!AI122</f>
        <v>0</v>
      </c>
      <c r="AN58" s="784">
        <f>'SAME R Results'!AJ122</f>
        <v>0</v>
      </c>
      <c r="AO58" s="784">
        <f>'SAME R Results'!AK122</f>
        <v>0</v>
      </c>
      <c r="AP58" s="784">
        <f>'SAME R Results'!AL122</f>
        <v>0</v>
      </c>
      <c r="AQ58" s="784">
        <f>'SAME R Results'!AM122</f>
        <v>0</v>
      </c>
      <c r="AR58" s="817">
        <f>'SAME R Results'!AN122</f>
        <v>0</v>
      </c>
      <c r="AS58" s="819">
        <f>'SAME R Results'!AO122</f>
        <v>0</v>
      </c>
      <c r="AT58" s="784">
        <f>'SAME R Results'!AP122</f>
        <v>0</v>
      </c>
      <c r="AU58" s="789"/>
      <c r="AV58" s="821">
        <f>'SAME R Results'!AQ122</f>
        <v>0</v>
      </c>
      <c r="AW58" s="821">
        <f>'SAME R Results'!AR122</f>
        <v>0.76524354999999988</v>
      </c>
      <c r="AX58" s="821">
        <f>'SAME R Results'!AS122</f>
        <v>4.9595634999999998</v>
      </c>
      <c r="AY58" s="821">
        <f>'SAME R Results'!AT122</f>
        <v>5.1737520000000021</v>
      </c>
      <c r="AZ58" s="824"/>
      <c r="BA58" s="824"/>
      <c r="BB58" s="821">
        <f>'SAME R Results'!AU122</f>
        <v>0</v>
      </c>
      <c r="BC58" s="821">
        <f>'SAME R Results'!AV122</f>
        <v>0</v>
      </c>
      <c r="BD58" s="821">
        <f>'SAME R Results'!AW122</f>
        <v>5.1720425000000008</v>
      </c>
      <c r="BE58" s="821">
        <f>'SAME R Results'!AX122</f>
        <v>4.7013859999999994</v>
      </c>
      <c r="BF58" s="827" t="str">
        <f>'SAME R Results'!AY122</f>
        <v>n/a</v>
      </c>
      <c r="BG58" s="784">
        <f>'SAME R Results'!AZ122</f>
        <v>0</v>
      </c>
      <c r="BH58" s="784">
        <f>'SAME R Results'!BA122</f>
        <v>0</v>
      </c>
      <c r="BI58" s="789"/>
      <c r="BJ58" s="784">
        <f>'SAME R Results'!BB122</f>
        <v>5.2118999999999991</v>
      </c>
      <c r="BK58" s="784">
        <f>'SAME R Results'!BC122</f>
        <v>0.47065650000000137</v>
      </c>
      <c r="BL58" s="784" t="e">
        <f>'SAME R Results'!BD122</f>
        <v>#VALUE!</v>
      </c>
      <c r="BM58" s="784">
        <f>'SAME R Results'!BE122</f>
        <v>81.033945832324562</v>
      </c>
      <c r="BN58" s="784">
        <f>'SAME R Results'!BF122</f>
        <v>0</v>
      </c>
      <c r="BO58" s="784">
        <f>'SAME R Results'!BG122</f>
        <v>0</v>
      </c>
      <c r="BP58" s="789"/>
      <c r="BQ58" s="784">
        <f>'SAME R Results'!BH122</f>
        <v>2.3453549999999996</v>
      </c>
      <c r="BR58" s="817">
        <f>'SAME R Results'!BI122</f>
        <v>0</v>
      </c>
      <c r="BS58" s="817">
        <f>'SAME R Results'!BJ122</f>
        <v>0</v>
      </c>
      <c r="BT58" s="817">
        <f>'SAME R Results'!BL122</f>
        <v>0</v>
      </c>
      <c r="BU58" s="817">
        <f>'SAME R Results'!BM122</f>
        <v>0</v>
      </c>
      <c r="BV58" s="817">
        <f>'SAME R Results'!BN122</f>
        <v>0</v>
      </c>
      <c r="BW58" s="784" t="e">
        <f>'SAME R Results'!BO122</f>
        <v>#VALUE!</v>
      </c>
      <c r="BX58" s="784" t="e">
        <f>'SAME R Results'!BP122</f>
        <v>#VALUE!</v>
      </c>
      <c r="BY58" s="784" t="e">
        <f>'SAME R Results'!BQ122</f>
        <v>#VALUE!</v>
      </c>
      <c r="BZ58" s="784">
        <f>'SAME R Results'!BR122</f>
        <v>81.033945832324562</v>
      </c>
      <c r="CA58" s="784">
        <f>'SAME R Results'!BS122</f>
        <v>0.1044696128917698</v>
      </c>
      <c r="CB58" s="784">
        <f>'SAME R Results'!BT122</f>
        <v>0.45</v>
      </c>
      <c r="CC58" s="784">
        <f>'SAME R Results'!BV122</f>
        <v>1</v>
      </c>
      <c r="CD58" s="784">
        <f>'SAME R Results'!BW122</f>
        <v>1.42</v>
      </c>
      <c r="CE58" s="27"/>
    </row>
    <row r="59" spans="1:83" ht="16.5" customHeight="1" x14ac:dyDescent="0.2">
      <c r="A59" s="778">
        <v>1</v>
      </c>
      <c r="B59" s="779">
        <f>'SAME1 Flight Tests 8-27-09'!A37</f>
        <v>4</v>
      </c>
      <c r="C59" s="779" t="str">
        <f>'SAME1 Flight Tests 8-27-09'!B37</f>
        <v>Lampwick</v>
      </c>
      <c r="D59" s="782"/>
      <c r="E59" s="779" t="str">
        <f>'SAME1 Flight Tests 8-27-09'!C37</f>
        <v>31 L</v>
      </c>
      <c r="F59" s="779">
        <f>'SAME1 Flight Tests 8-27-09'!D37</f>
        <v>1</v>
      </c>
      <c r="G59" s="779">
        <f>'SAME1 Flight Tests 8-27-09'!E37</f>
        <v>31</v>
      </c>
      <c r="H59" s="779" t="str">
        <f>'SAME1 Flight Tests 8-27-09'!F37</f>
        <v>Air flow down (4)</v>
      </c>
      <c r="I59" s="779">
        <f>'SAME1 Flight Tests 8-27-09'!G37</f>
        <v>272</v>
      </c>
      <c r="J59" s="791">
        <f>'SAME1 Flight Tests 8-27-09'!H37</f>
        <v>39354</v>
      </c>
      <c r="K59" s="779">
        <f>'SAME1 Flight Tests 8-27-09'!I37</f>
        <v>0</v>
      </c>
      <c r="L59" s="779" t="str">
        <f>'SAME1 Flight Tests 8-27-09'!J37</f>
        <v>n</v>
      </c>
      <c r="M59" s="779" t="str">
        <f>'SAME1 Flight Tests 8-27-09'!K37</f>
        <v>n</v>
      </c>
      <c r="N59" s="779">
        <f>'SAME1 Flight Tests 8-27-09'!L37</f>
        <v>4</v>
      </c>
      <c r="O59" s="804">
        <f>'SAME1 Flight Tests 8-27-09'!M37</f>
        <v>1.2450000000000001</v>
      </c>
      <c r="P59" s="805">
        <f>'SAME1 Flight Tests 8-27-09'!N37</f>
        <v>60</v>
      </c>
      <c r="Q59" s="805">
        <f>'SAME1 Flight Tests 8-27-09'!O37</f>
        <v>11</v>
      </c>
      <c r="R59" s="805">
        <f>'SAME1 Flight Tests 8-27-09'!P37</f>
        <v>8</v>
      </c>
      <c r="S59" s="806"/>
      <c r="T59" s="806"/>
      <c r="U59" s="805">
        <f>'SAME1 Flight Tests 8-27-09'!Q37</f>
        <v>11</v>
      </c>
      <c r="V59" s="806"/>
      <c r="W59" s="806"/>
      <c r="X59" s="806"/>
      <c r="Y59" s="806"/>
      <c r="Z59" s="806"/>
      <c r="AA59" s="805" t="str">
        <f>'SAME1 Flight Tests 8-27-09'!R37</f>
        <v>y</v>
      </c>
      <c r="AB59" s="805" t="str">
        <f>'SAME1 Flight Tests 8-27-09'!S37</f>
        <v>y</v>
      </c>
      <c r="AC59" s="805">
        <f>'SAME1 Flight Tests 8-27-09'!T37</f>
        <v>1</v>
      </c>
      <c r="AD59" s="806"/>
      <c r="AE59" s="805">
        <f>'SAME1 Flight Tests 8-27-09'!U37</f>
        <v>10</v>
      </c>
      <c r="AF59" s="806"/>
      <c r="AG59" s="816">
        <f>'SAME1 Flight Tests 8-27-09'!V37</f>
        <v>3.852706928546E-2</v>
      </c>
      <c r="AH59" s="818">
        <f>'SAME1 Flight Tests 8-27-09'!W37</f>
        <v>0</v>
      </c>
      <c r="AI59" s="806"/>
      <c r="AJ59" s="806"/>
      <c r="AK59" s="806"/>
      <c r="AL59" s="806"/>
      <c r="AM59" s="806"/>
      <c r="AN59" s="806"/>
      <c r="AO59" s="806"/>
      <c r="AP59" s="806"/>
      <c r="AQ59" s="806"/>
      <c r="AR59" s="806"/>
      <c r="AS59" s="806"/>
      <c r="AT59" s="806"/>
      <c r="AU59" s="805">
        <f>'SAME1 Flight Tests 8-27-09'!X37</f>
        <v>0.79</v>
      </c>
      <c r="AV59" s="820">
        <f>'SAME1 Flight Tests 8-27-09'!Y37</f>
        <v>3.3346863333333334</v>
      </c>
      <c r="AW59" s="820">
        <f>'SAME1 Flight Tests 8-27-09'!Z37</f>
        <v>6.2319949999999986</v>
      </c>
      <c r="AX59" s="820">
        <f>'SAME1 Flight Tests 8-27-09'!AA37</f>
        <v>4.5496626666666673</v>
      </c>
      <c r="AY59" s="822"/>
      <c r="AZ59" s="822"/>
      <c r="BA59" s="820">
        <f>'SAME1 Flight Tests 8-27-09'!AC37</f>
        <v>4.8548895000000005</v>
      </c>
      <c r="BB59" s="822"/>
      <c r="BC59" s="822"/>
      <c r="BD59" s="820">
        <f>'SAME1 Flight Tests 8-27-09'!AB37</f>
        <v>5.9095920000000008</v>
      </c>
      <c r="BE59" s="820">
        <f>'SAME1 Flight Tests 8-27-09'!AD37</f>
        <v>4.6461334999999995</v>
      </c>
      <c r="BF59" s="826">
        <f>'SAME1 Flight Tests 8-27-09'!AE37</f>
        <v>43170</v>
      </c>
      <c r="BG59" s="806"/>
      <c r="BH59" s="806"/>
      <c r="BI59" s="805">
        <f>'SAME1 Flight Tests 8-27-09'!AF37</f>
        <v>19.1495</v>
      </c>
      <c r="BJ59" s="805">
        <f>'SAME1 Flight Tests 8-27-09'!AG37</f>
        <v>32.946449999999999</v>
      </c>
      <c r="BK59" s="805">
        <f>'SAME1 Flight Tests 8-27-09'!AH37</f>
        <v>1.2634585000000014</v>
      </c>
      <c r="BL59" s="805">
        <f>'SAME1 Flight Tests 8-27-09'!AK37</f>
        <v>1644842.7294187157</v>
      </c>
      <c r="BM59" s="805">
        <f>'SAME1 Flight Tests 8-27-09'!AL37</f>
        <v>244.38265833948313</v>
      </c>
      <c r="BN59" s="806"/>
      <c r="BO59" s="805"/>
      <c r="BP59" s="806"/>
      <c r="BQ59" s="805" t="e">
        <f>'SAME1 Flight Tests 8-27-09'!AM37</f>
        <v>#DIV/0!</v>
      </c>
      <c r="BR59" s="816">
        <f>'SAME1 Flight Tests 8-27-09'!AP37</f>
        <v>0.14857509108232342</v>
      </c>
      <c r="BS59" s="816" t="e">
        <f>'SAME1 Flight Tests 8-27-09'!AQ37</f>
        <v>#DIV/0!</v>
      </c>
      <c r="BT59" s="816"/>
      <c r="BU59" s="816" t="e">
        <f>'SAME1 Flight Tests 8-27-09'!AS37</f>
        <v>#DIV/0!</v>
      </c>
      <c r="BV59" s="816" t="e">
        <f>'SAME1 Flight Tests 8-27-09'!AT37</f>
        <v>#DIV/0!</v>
      </c>
      <c r="BW59" s="807">
        <f>'SAME1 Flight Tests 8-27-09'!BB37</f>
        <v>1644842.7294187157</v>
      </c>
      <c r="BX59" s="807">
        <f>'SAME1 Flight Tests 8-27-09'!BC37</f>
        <v>1619070.9793631071</v>
      </c>
      <c r="BY59" s="807">
        <f>'SAME1 Flight Tests 8-27-09'!BD37</f>
        <v>1503804.0259622161</v>
      </c>
      <c r="BZ59" s="806"/>
      <c r="CA59" s="805">
        <f>'SAME1 Flight Tests 8-27-09'!BG37</f>
        <v>0.27112843347639515</v>
      </c>
      <c r="CB59" s="805">
        <f>'SAME1 Flight Tests 8-27-09'!BF37</f>
        <v>0.28000000000000003</v>
      </c>
      <c r="CC59" s="783"/>
      <c r="CD59" s="805">
        <f>'SAME1 Flight Tests 8-27-09'!BE37</f>
        <v>1</v>
      </c>
      <c r="CE59" s="27"/>
    </row>
    <row r="60" spans="1:83" ht="16.5" customHeight="1" x14ac:dyDescent="0.2">
      <c r="A60" s="778">
        <v>1</v>
      </c>
      <c r="B60" s="779">
        <f>'SAME1 Flight Tests 8-27-09'!A38</f>
        <v>4</v>
      </c>
      <c r="C60" s="779" t="str">
        <f>'SAME1 Flight Tests 8-27-09'!B38</f>
        <v>Lampwick</v>
      </c>
      <c r="D60" s="782"/>
      <c r="E60" s="779" t="str">
        <f>'SAME1 Flight Tests 8-27-09'!C38</f>
        <v>32 L</v>
      </c>
      <c r="F60" s="779">
        <f>'SAME1 Flight Tests 8-27-09'!D38</f>
        <v>2</v>
      </c>
      <c r="G60" s="779">
        <f>'SAME1 Flight Tests 8-27-09'!E38</f>
        <v>32</v>
      </c>
      <c r="H60" s="779" t="str">
        <f>'SAME1 Flight Tests 8-27-09'!F38</f>
        <v>Baseline</v>
      </c>
      <c r="I60" s="779">
        <f>'SAME1 Flight Tests 8-27-09'!G38</f>
        <v>272</v>
      </c>
      <c r="J60" s="791">
        <f>'SAME1 Flight Tests 8-27-09'!H38</f>
        <v>39354</v>
      </c>
      <c r="K60" s="779">
        <f>'SAME1 Flight Tests 8-27-09'!I38</f>
        <v>0</v>
      </c>
      <c r="L60" s="779" t="str">
        <f>'SAME1 Flight Tests 8-27-09'!J38</f>
        <v>n</v>
      </c>
      <c r="M60" s="779" t="str">
        <f>'SAME1 Flight Tests 8-27-09'!K38</f>
        <v>n</v>
      </c>
      <c r="N60" s="779">
        <f>'SAME1 Flight Tests 8-27-09'!L38</f>
        <v>8</v>
      </c>
      <c r="O60" s="804">
        <f>'SAME1 Flight Tests 8-27-09'!M38</f>
        <v>1.2450000000000001</v>
      </c>
      <c r="P60" s="805">
        <f>'SAME1 Flight Tests 8-27-09'!N38</f>
        <v>60</v>
      </c>
      <c r="Q60" s="805">
        <f>'SAME1 Flight Tests 8-27-09'!O38</f>
        <v>11</v>
      </c>
      <c r="R60" s="805">
        <f>'SAME1 Flight Tests 8-27-09'!P38</f>
        <v>8</v>
      </c>
      <c r="S60" s="806"/>
      <c r="T60" s="806"/>
      <c r="U60" s="805">
        <f>'SAME1 Flight Tests 8-27-09'!Q38</f>
        <v>62.666666666666664</v>
      </c>
      <c r="V60" s="806"/>
      <c r="W60" s="806"/>
      <c r="X60" s="806"/>
      <c r="Y60" s="806"/>
      <c r="Z60" s="806"/>
      <c r="AA60" s="805" t="str">
        <f>'SAME1 Flight Tests 8-27-09'!R38</f>
        <v>y</v>
      </c>
      <c r="AB60" s="805" t="str">
        <f>'SAME1 Flight Tests 8-27-09'!S38</f>
        <v>y</v>
      </c>
      <c r="AC60" s="805">
        <f>'SAME1 Flight Tests 8-27-09'!T38</f>
        <v>1</v>
      </c>
      <c r="AD60" s="806"/>
      <c r="AE60" s="805">
        <f>'SAME1 Flight Tests 8-27-09'!U38</f>
        <v>10</v>
      </c>
      <c r="AF60" s="806"/>
      <c r="AG60" s="816">
        <f>'SAME1 Flight Tests 8-27-09'!V38</f>
        <v>3.852706928546E-2</v>
      </c>
      <c r="AH60" s="818">
        <f>'SAME1 Flight Tests 8-27-09'!W38</f>
        <v>0.37564557512692559</v>
      </c>
      <c r="AI60" s="806"/>
      <c r="AJ60" s="806"/>
      <c r="AK60" s="806"/>
      <c r="AL60" s="806"/>
      <c r="AM60" s="806"/>
      <c r="AN60" s="806"/>
      <c r="AO60" s="806"/>
      <c r="AP60" s="806"/>
      <c r="AQ60" s="806"/>
      <c r="AR60" s="806"/>
      <c r="AS60" s="806"/>
      <c r="AT60" s="806"/>
      <c r="AU60" s="805">
        <f>'SAME1 Flight Tests 8-27-09'!X38</f>
        <v>0.86</v>
      </c>
      <c r="AV60" s="820">
        <f>'SAME1 Flight Tests 8-27-09'!Y38</f>
        <v>3.3386225000000005</v>
      </c>
      <c r="AW60" s="820">
        <f>'SAME1 Flight Tests 8-27-09'!Z38</f>
        <v>6.2419269999999996</v>
      </c>
      <c r="AX60" s="820">
        <f>'SAME1 Flight Tests 8-27-09'!AA38</f>
        <v>-7.0190420000000001E-4</v>
      </c>
      <c r="AY60" s="822"/>
      <c r="AZ60" s="822"/>
      <c r="BA60" s="820">
        <f>'SAME1 Flight Tests 8-27-09'!AC38</f>
        <v>4.7862400000000012</v>
      </c>
      <c r="BB60" s="822"/>
      <c r="BC60" s="822"/>
      <c r="BD60" s="820">
        <f>'SAME1 Flight Tests 8-27-09'!AB38</f>
        <v>6.422347499999999</v>
      </c>
      <c r="BE60" s="820">
        <f>'SAME1 Flight Tests 8-27-09'!AD38</f>
        <v>4.6355740000000001</v>
      </c>
      <c r="BF60" s="826">
        <f>'SAME1 Flight Tests 8-27-09'!AE38</f>
        <v>48865</v>
      </c>
      <c r="BG60" s="806"/>
      <c r="BH60" s="806"/>
      <c r="BI60" s="805">
        <f>'SAME1 Flight Tests 8-27-09'!AF38</f>
        <v>22.630800000000001</v>
      </c>
      <c r="BJ60" s="805">
        <f>'SAME1 Flight Tests 8-27-09'!AG38</f>
        <v>39.243200000000002</v>
      </c>
      <c r="BK60" s="805">
        <f>'SAME1 Flight Tests 8-27-09'!AH38</f>
        <v>1.7867734999999989</v>
      </c>
      <c r="BL60" s="805">
        <f>'SAME1 Flight Tests 8-27-09'!AK38</f>
        <v>1876277.1679931821</v>
      </c>
      <c r="BM60" s="805">
        <f>'SAME1 Flight Tests 8-27-09'!AL38</f>
        <v>382.01317813143794</v>
      </c>
      <c r="BN60" s="806"/>
      <c r="BO60" s="805"/>
      <c r="BP60" s="806"/>
      <c r="BQ60" s="805">
        <f>'SAME1 Flight Tests 8-27-09'!AM38</f>
        <v>29.251232351897851</v>
      </c>
      <c r="BR60" s="816">
        <f>'SAME1 Flight Tests 8-27-09'!AP38</f>
        <v>0.20360167711257149</v>
      </c>
      <c r="BS60" s="816">
        <f>'SAME1 Flight Tests 8-27-09'!AQ38</f>
        <v>0.31102232794081452</v>
      </c>
      <c r="BT60" s="816"/>
      <c r="BU60" s="816">
        <f>'SAME1 Flight Tests 8-27-09'!AS38</f>
        <v>1.9173073768130833</v>
      </c>
      <c r="BV60" s="816">
        <f>'SAME1 Flight Tests 8-27-09'!AT38</f>
        <v>0.16473134438845458</v>
      </c>
      <c r="BW60" s="807">
        <f>'SAME1 Flight Tests 8-27-09'!BB38</f>
        <v>1876277.1679931821</v>
      </c>
      <c r="BX60" s="807">
        <f>'SAME1 Flight Tests 8-27-09'!BC38</f>
        <v>1847105.6005512706</v>
      </c>
      <c r="BY60" s="807">
        <f>'SAME1 Flight Tests 8-27-09'!BD38</f>
        <v>1709409.4605803513</v>
      </c>
      <c r="BZ60" s="806"/>
      <c r="CA60" s="805">
        <f>'SAME1 Flight Tests 8-27-09'!BG38</f>
        <v>0.38342778969957059</v>
      </c>
      <c r="CB60" s="805">
        <f>'SAME1 Flight Tests 8-27-09'!BF38</f>
        <v>0.28000000000000003</v>
      </c>
      <c r="CC60" s="783"/>
      <c r="CD60" s="805">
        <f>'SAME1 Flight Tests 8-27-09'!BE38</f>
        <v>1</v>
      </c>
      <c r="CE60" s="27"/>
    </row>
    <row r="61" spans="1:83" ht="16.5" customHeight="1" x14ac:dyDescent="0.2">
      <c r="A61" s="778">
        <v>1</v>
      </c>
      <c r="B61" s="779">
        <f>'SAME1 Flight Tests 8-27-09'!A39</f>
        <v>4</v>
      </c>
      <c r="C61" s="779" t="str">
        <f>'SAME1 Flight Tests 8-27-09'!B39</f>
        <v>Lampwick</v>
      </c>
      <c r="D61" s="782"/>
      <c r="E61" s="779" t="str">
        <f>'SAME1 Flight Tests 8-27-09'!C39</f>
        <v>32 La</v>
      </c>
      <c r="F61" s="779">
        <f>'SAME1 Flight Tests 8-27-09'!D39</f>
        <v>2</v>
      </c>
      <c r="G61" s="779" t="str">
        <f>'SAME1 Flight Tests 8-27-09'!E39</f>
        <v>32a</v>
      </c>
      <c r="H61" s="779" t="str">
        <f>'SAME1 Flight Tests 8-27-09'!F39</f>
        <v>after secondary aging</v>
      </c>
      <c r="I61" s="779">
        <f>'SAME1 Flight Tests 8-27-09'!G39</f>
        <v>272</v>
      </c>
      <c r="J61" s="791">
        <f>'SAME1 Flight Tests 8-27-09'!H39</f>
        <v>39354</v>
      </c>
      <c r="K61" s="779">
        <f>'SAME1 Flight Tests 8-27-09'!I39</f>
        <v>0</v>
      </c>
      <c r="L61" s="779" t="str">
        <f>'SAME1 Flight Tests 8-27-09'!J39</f>
        <v>n</v>
      </c>
      <c r="M61" s="779" t="str">
        <f>'SAME1 Flight Tests 8-27-09'!K39</f>
        <v>n</v>
      </c>
      <c r="N61" s="779">
        <f>'SAME1 Flight Tests 8-27-09'!L39</f>
        <v>8</v>
      </c>
      <c r="O61" s="804">
        <f>'SAME1 Flight Tests 8-27-09'!M39</f>
        <v>1.2450000000000001</v>
      </c>
      <c r="P61" s="805">
        <f>'SAME1 Flight Tests 8-27-09'!N39</f>
        <v>0</v>
      </c>
      <c r="Q61" s="805">
        <f>'SAME1 Flight Tests 8-27-09'!O39</f>
        <v>720</v>
      </c>
      <c r="R61" s="805">
        <f>'SAME1 Flight Tests 8-27-09'!P39</f>
        <v>0</v>
      </c>
      <c r="S61" s="806"/>
      <c r="T61" s="806"/>
      <c r="U61" s="805">
        <f>'SAME1 Flight Tests 8-27-09'!Q39</f>
        <v>893</v>
      </c>
      <c r="V61" s="806"/>
      <c r="W61" s="806"/>
      <c r="X61" s="806"/>
      <c r="Y61" s="806"/>
      <c r="Z61" s="806"/>
      <c r="AA61" s="805" t="str">
        <f>'SAME1 Flight Tests 8-27-09'!R39</f>
        <v>y</v>
      </c>
      <c r="AB61" s="805" t="str">
        <f>'SAME1 Flight Tests 8-27-09'!S39</f>
        <v>y</v>
      </c>
      <c r="AC61" s="805">
        <f>'SAME1 Flight Tests 8-27-09'!T39</f>
        <v>1</v>
      </c>
      <c r="AD61" s="806"/>
      <c r="AE61" s="805">
        <f>'SAME1 Flight Tests 8-27-09'!U39</f>
        <v>10</v>
      </c>
      <c r="AF61" s="806"/>
      <c r="AG61" s="816">
        <f>'SAME1 Flight Tests 8-27-09'!V39</f>
        <v>3.852706928546E-2</v>
      </c>
      <c r="AH61" s="818">
        <f>'SAME1 Flight Tests 8-27-09'!W39</f>
        <v>0.37944916679731622</v>
      </c>
      <c r="AI61" s="806"/>
      <c r="AJ61" s="806"/>
      <c r="AK61" s="806"/>
      <c r="AL61" s="806"/>
      <c r="AM61" s="806"/>
      <c r="AN61" s="806"/>
      <c r="AO61" s="806"/>
      <c r="AP61" s="806"/>
      <c r="AQ61" s="806"/>
      <c r="AR61" s="806"/>
      <c r="AS61" s="806"/>
      <c r="AT61" s="806"/>
      <c r="AU61" s="805">
        <f>'SAME1 Flight Tests 8-27-09'!X39</f>
        <v>0.86</v>
      </c>
      <c r="AV61" s="820">
        <f>'SAME1 Flight Tests 8-27-09'!Y39</f>
        <v>3.3158105</v>
      </c>
      <c r="AW61" s="820">
        <f>'SAME1 Flight Tests 8-27-09'!Z39</f>
        <v>6.2466120000000007</v>
      </c>
      <c r="AX61" s="820">
        <f>'SAME1 Flight Tests 8-27-09'!AA39</f>
        <v>-7.4768044999999985E-4</v>
      </c>
      <c r="AY61" s="822"/>
      <c r="AZ61" s="822"/>
      <c r="BA61" s="820">
        <f>'SAME1 Flight Tests 8-27-09'!AC39</f>
        <v>4.792068500000001</v>
      </c>
      <c r="BB61" s="822"/>
      <c r="BC61" s="822"/>
      <c r="BD61" s="820">
        <f>'SAME1 Flight Tests 8-27-09'!AB39</f>
        <v>5.8868574999999996</v>
      </c>
      <c r="BE61" s="820">
        <f>'SAME1 Flight Tests 8-27-09'!AD39</f>
        <v>4.6369315000000011</v>
      </c>
      <c r="BF61" s="826">
        <f>'SAME1 Flight Tests 8-27-09'!AE39</f>
        <v>23590</v>
      </c>
      <c r="BG61" s="806"/>
      <c r="BH61" s="806"/>
      <c r="BI61" s="805">
        <f>'SAME1 Flight Tests 8-27-09'!AF39</f>
        <v>21.661850000000001</v>
      </c>
      <c r="BJ61" s="805">
        <f>'SAME1 Flight Tests 8-27-09'!AG39</f>
        <v>38.873300000000008</v>
      </c>
      <c r="BK61" s="805">
        <f>'SAME1 Flight Tests 8-27-09'!AH39</f>
        <v>1.2499259999999985</v>
      </c>
      <c r="BL61" s="805">
        <f>'SAME1 Flight Tests 8-27-09'!AK39</f>
        <v>874837.37603472825</v>
      </c>
      <c r="BM61" s="805">
        <f>'SAME1 Flight Tests 8-27-09'!AL39</f>
        <v>241.21021488103753</v>
      </c>
      <c r="BN61" s="806"/>
      <c r="BO61" s="805"/>
      <c r="BP61" s="806"/>
      <c r="BQ61" s="805">
        <f>'SAME1 Flight Tests 8-27-09'!AM39</f>
        <v>28.68506496369249</v>
      </c>
      <c r="BR61" s="816">
        <f>'SAME1 Flight Tests 8-27-09'!AP39</f>
        <v>0.27572006122365567</v>
      </c>
      <c r="BS61" s="816">
        <f>'SAME1 Flight Tests 8-27-09'!AQ39</f>
        <v>0.39839240656225133</v>
      </c>
      <c r="BT61" s="816"/>
      <c r="BU61" s="816">
        <f>'SAME1 Flight Tests 8-27-09'!AS39</f>
        <v>1.8343173343211712</v>
      </c>
      <c r="BV61" s="816">
        <f>'SAME1 Flight Tests 8-27-09'!AT39</f>
        <v>0.2293754973875925</v>
      </c>
      <c r="BW61" s="807">
        <f>'SAME1 Flight Tests 8-27-09'!BB39</f>
        <v>874837.37603472825</v>
      </c>
      <c r="BX61" s="807">
        <f>'SAME1 Flight Tests 8-27-09'!BC39</f>
        <v>860754.55037311581</v>
      </c>
      <c r="BY61" s="807">
        <f>'SAME1 Flight Tests 8-27-09'!BD39</f>
        <v>809756.35257504147</v>
      </c>
      <c r="BZ61" s="806"/>
      <c r="CA61" s="805">
        <f>'SAME1 Flight Tests 8-27-09'!BG39</f>
        <v>0.26822446351931301</v>
      </c>
      <c r="CB61" s="805">
        <f>'SAME1 Flight Tests 8-27-09'!BF39</f>
        <v>0.28000000000000003</v>
      </c>
      <c r="CC61" s="783"/>
      <c r="CD61" s="805">
        <f>'SAME1 Flight Tests 8-27-09'!BE39</f>
        <v>1</v>
      </c>
      <c r="CE61" s="27"/>
    </row>
    <row r="62" spans="1:83" ht="16.5" customHeight="1" x14ac:dyDescent="0.2">
      <c r="A62" s="778">
        <v>1</v>
      </c>
      <c r="B62" s="779">
        <f>'SAME1 Flight Tests 8-27-09'!A41</f>
        <v>4</v>
      </c>
      <c r="C62" s="779" t="str">
        <f>'SAME1 Flight Tests 8-27-09'!B41</f>
        <v>Lampwick</v>
      </c>
      <c r="D62" s="782"/>
      <c r="E62" s="779" t="str">
        <f>'SAME1 Flight Tests 8-27-09'!C41</f>
        <v>34 L</v>
      </c>
      <c r="F62" s="779">
        <f>'SAME1 Flight Tests 8-27-09'!D41</f>
        <v>3</v>
      </c>
      <c r="G62" s="779">
        <f>'SAME1 Flight Tests 8-27-09'!E41</f>
        <v>34</v>
      </c>
      <c r="H62" s="779" t="str">
        <f>'SAME1 Flight Tests 8-27-09'!F41</f>
        <v>lower flow (2)</v>
      </c>
      <c r="I62" s="779">
        <f>'SAME1 Flight Tests 8-27-09'!G41</f>
        <v>273</v>
      </c>
      <c r="J62" s="791">
        <f>'SAME1 Flight Tests 8-27-09'!H41</f>
        <v>39355</v>
      </c>
      <c r="K62" s="779">
        <f>'SAME1 Flight Tests 8-27-09'!I41</f>
        <v>0</v>
      </c>
      <c r="L62" s="779" t="str">
        <f>'SAME1 Flight Tests 8-27-09'!J41</f>
        <v>n</v>
      </c>
      <c r="M62" s="779" t="str">
        <f>'SAME1 Flight Tests 8-27-09'!K41</f>
        <v>n</v>
      </c>
      <c r="N62" s="779">
        <f>'SAME1 Flight Tests 8-27-09'!L41</f>
        <v>2</v>
      </c>
      <c r="O62" s="804">
        <f>'SAME1 Flight Tests 8-27-09'!M41</f>
        <v>1.2450000000000001</v>
      </c>
      <c r="P62" s="805">
        <f>'SAME1 Flight Tests 8-27-09'!N41</f>
        <v>60</v>
      </c>
      <c r="Q62" s="805">
        <f>'SAME1 Flight Tests 8-27-09'!O41</f>
        <v>11</v>
      </c>
      <c r="R62" s="805">
        <f>'SAME1 Flight Tests 8-27-09'!P41</f>
        <v>8</v>
      </c>
      <c r="S62" s="806"/>
      <c r="T62" s="806"/>
      <c r="U62" s="805">
        <f>'SAME1 Flight Tests 8-27-09'!Q41</f>
        <v>45.666666666666664</v>
      </c>
      <c r="V62" s="806"/>
      <c r="W62" s="806"/>
      <c r="X62" s="806"/>
      <c r="Y62" s="806"/>
      <c r="Z62" s="806"/>
      <c r="AA62" s="805" t="str">
        <f>'SAME1 Flight Tests 8-27-09'!R41</f>
        <v>y</v>
      </c>
      <c r="AB62" s="805" t="str">
        <f>'SAME1 Flight Tests 8-27-09'!S41</f>
        <v>y</v>
      </c>
      <c r="AC62" s="805">
        <f>'SAME1 Flight Tests 8-27-09'!T41</f>
        <v>1</v>
      </c>
      <c r="AD62" s="806"/>
      <c r="AE62" s="805">
        <f>'SAME1 Flight Tests 8-27-09'!U41</f>
        <v>10</v>
      </c>
      <c r="AF62" s="806"/>
      <c r="AG62" s="816">
        <f>'SAME1 Flight Tests 8-27-09'!V41</f>
        <v>3.852706928546E-2</v>
      </c>
      <c r="AH62" s="818">
        <f>'SAME1 Flight Tests 8-27-09'!W41</f>
        <v>0.45384257500294073</v>
      </c>
      <c r="AI62" s="806"/>
      <c r="AJ62" s="806"/>
      <c r="AK62" s="806"/>
      <c r="AL62" s="806"/>
      <c r="AM62" s="806"/>
      <c r="AN62" s="806"/>
      <c r="AO62" s="806"/>
      <c r="AP62" s="806"/>
      <c r="AQ62" s="806"/>
      <c r="AR62" s="806"/>
      <c r="AS62" s="806"/>
      <c r="AT62" s="806"/>
      <c r="AU62" s="805">
        <f>'SAME1 Flight Tests 8-27-09'!X41</f>
        <v>0.8</v>
      </c>
      <c r="AV62" s="820">
        <f>'SAME1 Flight Tests 8-27-09'!Y41</f>
        <v>3.322661500000001</v>
      </c>
      <c r="AW62" s="820">
        <f>'SAME1 Flight Tests 8-27-09'!Z41</f>
        <v>6.2472994999999996</v>
      </c>
      <c r="AX62" s="820">
        <f>'SAME1 Flight Tests 8-27-09'!AA41</f>
        <v>4.6678009999999999</v>
      </c>
      <c r="AY62" s="822"/>
      <c r="AZ62" s="822"/>
      <c r="BA62" s="820">
        <f>'SAME1 Flight Tests 8-27-09'!AC41</f>
        <v>4.8072664999999999</v>
      </c>
      <c r="BB62" s="822"/>
      <c r="BC62" s="822"/>
      <c r="BD62" s="820">
        <f>'SAME1 Flight Tests 8-27-09'!AB41</f>
        <v>5.6470329999999995</v>
      </c>
      <c r="BE62" s="820">
        <f>'SAME1 Flight Tests 8-27-09'!AD41</f>
        <v>4.6248480000000001</v>
      </c>
      <c r="BF62" s="826">
        <f>'SAME1 Flight Tests 8-27-09'!AE41</f>
        <v>31015</v>
      </c>
      <c r="BG62" s="806"/>
      <c r="BH62" s="806"/>
      <c r="BI62" s="805">
        <f>'SAME1 Flight Tests 8-27-09'!AF41</f>
        <v>12.873099999999999</v>
      </c>
      <c r="BJ62" s="805">
        <f>'SAME1 Flight Tests 8-27-09'!AG41</f>
        <v>29.414750000000005</v>
      </c>
      <c r="BK62" s="805">
        <f>'SAME1 Flight Tests 8-27-09'!AH41</f>
        <v>1.0221849999999995</v>
      </c>
      <c r="BL62" s="805">
        <f>'SAME1 Flight Tests 8-27-09'!AK41</f>
        <v>1162148.7250497313</v>
      </c>
      <c r="BM62" s="805">
        <f>'SAME1 Flight Tests 8-27-09'!AL41</f>
        <v>190.12985727339534</v>
      </c>
      <c r="BN62" s="806"/>
      <c r="BO62" s="805"/>
      <c r="BP62" s="806"/>
      <c r="BQ62" s="805">
        <f>'SAME1 Flight Tests 8-27-09'!AM41</f>
        <v>18.14754818881114</v>
      </c>
      <c r="BR62" s="816">
        <f>'SAME1 Flight Tests 8-27-09'!AP41</f>
        <v>0.16360200134045599</v>
      </c>
      <c r="BS62" s="816">
        <f>'SAME1 Flight Tests 8-27-09'!AQ41</f>
        <v>0.31119147379012313</v>
      </c>
      <c r="BT62" s="816"/>
      <c r="BU62" s="816">
        <f>'SAME1 Flight Tests 8-27-09'!AS41</f>
        <v>2.22967354965495</v>
      </c>
      <c r="BV62" s="816">
        <f>'SAME1 Flight Tests 8-27-09'!AT41</f>
        <v>0.11862304648393515</v>
      </c>
      <c r="BW62" s="807">
        <f>'SAME1 Flight Tests 8-27-09'!BB41</f>
        <v>1162148.7250497313</v>
      </c>
      <c r="BX62" s="807">
        <f>'SAME1 Flight Tests 8-27-09'!BC41</f>
        <v>1143633.3016544404</v>
      </c>
      <c r="BY62" s="807">
        <f>'SAME1 Flight Tests 8-27-09'!BD41</f>
        <v>1070606.0567281875</v>
      </c>
      <c r="BZ62" s="806"/>
      <c r="CA62" s="805">
        <f>'SAME1 Flight Tests 8-27-09'!BG41</f>
        <v>0.21935300429184537</v>
      </c>
      <c r="CB62" s="805">
        <f>'SAME1 Flight Tests 8-27-09'!BF41</f>
        <v>0.28000000000000003</v>
      </c>
      <c r="CC62" s="783"/>
      <c r="CD62" s="805">
        <f>'SAME1 Flight Tests 8-27-09'!BE41</f>
        <v>1</v>
      </c>
      <c r="CE62" s="27"/>
    </row>
    <row r="63" spans="1:83" ht="16.5" customHeight="1" x14ac:dyDescent="0.2">
      <c r="A63" s="778">
        <v>1</v>
      </c>
      <c r="B63" s="779">
        <f>'SAME1 Flight Tests 8-27-09'!A63</f>
        <v>5</v>
      </c>
      <c r="C63" s="779" t="str">
        <f>'SAME1 Flight Tests 8-27-09'!B63</f>
        <v>Lampwick</v>
      </c>
      <c r="D63" s="782"/>
      <c r="E63" s="779" t="str">
        <f>'SAME1 Flight Tests 8-27-09'!C63</f>
        <v>46 L</v>
      </c>
      <c r="F63" s="779">
        <f>'SAME1 Flight Tests 8-27-09'!D63</f>
        <v>3</v>
      </c>
      <c r="G63" s="779">
        <f>'SAME1 Flight Tests 8-27-09'!E63</f>
        <v>46</v>
      </c>
      <c r="H63" s="779" t="str">
        <f>'SAME1 Flight Tests 8-27-09'!F63</f>
        <v>high temp aging</v>
      </c>
      <c r="I63" s="779">
        <f>'SAME1 Flight Tests 8-27-09'!G63</f>
        <v>278</v>
      </c>
      <c r="J63" s="791">
        <f>'SAME1 Flight Tests 8-27-09'!H63</f>
        <v>39360</v>
      </c>
      <c r="K63" s="779">
        <f>'SAME1 Flight Tests 8-27-09'!I63</f>
        <v>0</v>
      </c>
      <c r="L63" s="779" t="str">
        <f>'SAME1 Flight Tests 8-27-09'!J63</f>
        <v>n</v>
      </c>
      <c r="M63" s="779" t="str">
        <f>'SAME1 Flight Tests 8-27-09'!K63</f>
        <v>n</v>
      </c>
      <c r="N63" s="779">
        <f>'SAME1 Flight Tests 8-27-09'!L63</f>
        <v>8</v>
      </c>
      <c r="O63" s="804">
        <f>'SAME1 Flight Tests 8-27-09'!M63</f>
        <v>1.32</v>
      </c>
      <c r="P63" s="805">
        <f>'SAME1 Flight Tests 8-27-09'!N63</f>
        <v>20</v>
      </c>
      <c r="Q63" s="805">
        <f>'SAME1 Flight Tests 8-27-09'!O63</f>
        <v>11</v>
      </c>
      <c r="R63" s="805">
        <f>'SAME1 Flight Tests 8-27-09'!P63</f>
        <v>8</v>
      </c>
      <c r="S63" s="806"/>
      <c r="T63" s="806"/>
      <c r="U63" s="805">
        <f>'SAME1 Flight Tests 8-27-09'!Q63</f>
        <v>82</v>
      </c>
      <c r="V63" s="806"/>
      <c r="W63" s="806"/>
      <c r="X63" s="806"/>
      <c r="Y63" s="806"/>
      <c r="Z63" s="806"/>
      <c r="AA63" s="805" t="str">
        <f>'SAME1 Flight Tests 8-27-09'!R63</f>
        <v>y</v>
      </c>
      <c r="AB63" s="805" t="str">
        <f>'SAME1 Flight Tests 8-27-09'!S63</f>
        <v>y</v>
      </c>
      <c r="AC63" s="805">
        <f>'SAME1 Flight Tests 8-27-09'!T63</f>
        <v>1</v>
      </c>
      <c r="AD63" s="806"/>
      <c r="AE63" s="805">
        <f>'SAME1 Flight Tests 8-27-09'!U63</f>
        <v>10</v>
      </c>
      <c r="AF63" s="806"/>
      <c r="AG63" s="816">
        <f>'SAME1 Flight Tests 8-27-09'!V63</f>
        <v>3.852706928546E-2</v>
      </c>
      <c r="AH63" s="818">
        <f>'SAME1 Flight Tests 8-27-09'!W63</f>
        <v>0.37362618264053032</v>
      </c>
      <c r="AI63" s="806"/>
      <c r="AJ63" s="806"/>
      <c r="AK63" s="806"/>
      <c r="AL63" s="806"/>
      <c r="AM63" s="806"/>
      <c r="AN63" s="806"/>
      <c r="AO63" s="806"/>
      <c r="AP63" s="806"/>
      <c r="AQ63" s="806"/>
      <c r="AR63" s="806"/>
      <c r="AS63" s="806"/>
      <c r="AT63" s="806"/>
      <c r="AU63" s="805">
        <f>'SAME1 Flight Tests 8-27-09'!X63</f>
        <v>1.42</v>
      </c>
      <c r="AV63" s="820">
        <f>'SAME1 Flight Tests 8-27-09'!Y63</f>
        <v>3.3276659999999998</v>
      </c>
      <c r="AW63" s="820">
        <f>'SAME1 Flight Tests 8-27-09'!Z63</f>
        <v>6.2510685000000006</v>
      </c>
      <c r="AX63" s="820">
        <f>'SAME1 Flight Tests 8-27-09'!AA63</f>
        <v>-7.6293924999999989E-4</v>
      </c>
      <c r="AY63" s="822"/>
      <c r="AZ63" s="822"/>
      <c r="BA63" s="820">
        <f>'SAME1 Flight Tests 8-27-09'!AC63</f>
        <v>4.8711089999999997</v>
      </c>
      <c r="BB63" s="822"/>
      <c r="BC63" s="822"/>
      <c r="BD63" s="820">
        <f>'SAME1 Flight Tests 8-27-09'!AB63</f>
        <v>6.5386664999999997</v>
      </c>
      <c r="BE63" s="820">
        <f>'SAME1 Flight Tests 8-27-09'!AD63</f>
        <v>4.6788790000000002</v>
      </c>
      <c r="BF63" s="826">
        <f>'SAME1 Flight Tests 8-27-09'!AE63</f>
        <v>39755</v>
      </c>
      <c r="BG63" s="806"/>
      <c r="BH63" s="806"/>
      <c r="BI63" s="805">
        <f>'SAME1 Flight Tests 8-27-09'!AF63</f>
        <v>27.512100000000004</v>
      </c>
      <c r="BJ63" s="805">
        <f>'SAME1 Flight Tests 8-27-09'!AG63</f>
        <v>46.162449999999993</v>
      </c>
      <c r="BK63" s="805">
        <f>'SAME1 Flight Tests 8-27-09'!AH63</f>
        <v>1.8597874999999995</v>
      </c>
      <c r="BL63" s="805">
        <f>'SAME1 Flight Tests 8-27-09'!AK63</f>
        <v>1507678.3447922845</v>
      </c>
      <c r="BM63" s="805">
        <f>'SAME1 Flight Tests 8-27-09'!AL63</f>
        <v>404.03706967599447</v>
      </c>
      <c r="BN63" s="806"/>
      <c r="BO63" s="805"/>
      <c r="BP63" s="806"/>
      <c r="BQ63" s="805">
        <f>'SAME1 Flight Tests 8-27-09'!AM63</f>
        <v>34.594700801350811</v>
      </c>
      <c r="BR63" s="816">
        <f>'SAME1 Flight Tests 8-27-09'!AP63</f>
        <v>0.26798625255286757</v>
      </c>
      <c r="BS63" s="816">
        <f>'SAME1 Flight Tests 8-27-09'!AQ63</f>
        <v>0.35374218369207788</v>
      </c>
      <c r="BT63" s="816"/>
      <c r="BU63" s="816">
        <f>'SAME1 Flight Tests 8-27-09'!AS63</f>
        <v>1.69368833526457</v>
      </c>
      <c r="BV63" s="816">
        <f>'SAME1 Flight Tests 8-27-09'!AT63</f>
        <v>0.23325198445905801</v>
      </c>
      <c r="BW63" s="807">
        <f>'SAME1 Flight Tests 8-27-09'!BB63</f>
        <v>1507678.3447922845</v>
      </c>
      <c r="BX63" s="807">
        <f>'SAME1 Flight Tests 8-27-09'!BC63</f>
        <v>1483945.2912027379</v>
      </c>
      <c r="BY63" s="807">
        <f>'SAME1 Flight Tests 8-27-09'!BD63</f>
        <v>1381320.4718658524</v>
      </c>
      <c r="BZ63" s="806"/>
      <c r="CA63" s="805">
        <f>'SAME1 Flight Tests 8-27-09'!BG63</f>
        <v>0.39909603004291833</v>
      </c>
      <c r="CB63" s="805">
        <f>'SAME1 Flight Tests 8-27-09'!BF63</f>
        <v>0.28000000000000003</v>
      </c>
      <c r="CC63" s="783"/>
      <c r="CD63" s="805">
        <f>'SAME1 Flight Tests 8-27-09'!BE63</f>
        <v>1</v>
      </c>
      <c r="CE63" s="27"/>
    </row>
    <row r="64" spans="1:83" ht="16.5" customHeight="1" x14ac:dyDescent="0.2">
      <c r="A64" s="778">
        <v>1</v>
      </c>
      <c r="B64" s="779">
        <f>'SAME1 Flight Tests 8-27-09'!A64</f>
        <v>5</v>
      </c>
      <c r="C64" s="779" t="str">
        <f>'SAME1 Flight Tests 8-27-09'!B64</f>
        <v>Lampwick</v>
      </c>
      <c r="D64" s="782"/>
      <c r="E64" s="779" t="str">
        <f>'SAME1 Flight Tests 8-27-09'!C64</f>
        <v>46 La</v>
      </c>
      <c r="F64" s="779">
        <f>'SAME1 Flight Tests 8-27-09'!D64</f>
        <v>3</v>
      </c>
      <c r="G64" s="779" t="str">
        <f>'SAME1 Flight Tests 8-27-09'!E64</f>
        <v>46a</v>
      </c>
      <c r="H64" s="779" t="str">
        <f>'SAME1 Flight Tests 8-27-09'!F64</f>
        <v>aging</v>
      </c>
      <c r="I64" s="779">
        <f>'SAME1 Flight Tests 8-27-09'!G64</f>
        <v>278</v>
      </c>
      <c r="J64" s="791">
        <f>'SAME1 Flight Tests 8-27-09'!H64</f>
        <v>39360</v>
      </c>
      <c r="K64" s="779">
        <f>'SAME1 Flight Tests 8-27-09'!I64</f>
        <v>0</v>
      </c>
      <c r="L64" s="779" t="str">
        <f>'SAME1 Flight Tests 8-27-09'!J64</f>
        <v>n</v>
      </c>
      <c r="M64" s="779" t="str">
        <f>'SAME1 Flight Tests 8-27-09'!K64</f>
        <v>n</v>
      </c>
      <c r="N64" s="779">
        <f>'SAME1 Flight Tests 8-27-09'!L64</f>
        <v>8</v>
      </c>
      <c r="O64" s="804">
        <f>'SAME1 Flight Tests 8-27-09'!M64</f>
        <v>1.32</v>
      </c>
      <c r="P64" s="805">
        <f>'SAME1 Flight Tests 8-27-09'!N64</f>
        <v>20</v>
      </c>
      <c r="Q64" s="805">
        <f>'SAME1 Flight Tests 8-27-09'!O64</f>
        <v>1800</v>
      </c>
      <c r="R64" s="805">
        <f>'SAME1 Flight Tests 8-27-09'!P64</f>
        <v>8</v>
      </c>
      <c r="S64" s="806"/>
      <c r="T64" s="806"/>
      <c r="U64" s="805">
        <f>'SAME1 Flight Tests 8-27-09'!Q64</f>
        <v>1963.6666666666667</v>
      </c>
      <c r="V64" s="806"/>
      <c r="W64" s="806"/>
      <c r="X64" s="806"/>
      <c r="Y64" s="806"/>
      <c r="Z64" s="806"/>
      <c r="AA64" s="805" t="str">
        <f>'SAME1 Flight Tests 8-27-09'!R64</f>
        <v>y</v>
      </c>
      <c r="AB64" s="805" t="str">
        <f>'SAME1 Flight Tests 8-27-09'!S64</f>
        <v>y</v>
      </c>
      <c r="AC64" s="805">
        <f>'SAME1 Flight Tests 8-27-09'!T64</f>
        <v>1</v>
      </c>
      <c r="AD64" s="806"/>
      <c r="AE64" s="805">
        <f>'SAME1 Flight Tests 8-27-09'!U64</f>
        <v>10</v>
      </c>
      <c r="AF64" s="806"/>
      <c r="AG64" s="816">
        <f>'SAME1 Flight Tests 8-27-09'!V64</f>
        <v>3.852706928546E-2</v>
      </c>
      <c r="AH64" s="818">
        <f>'SAME1 Flight Tests 8-27-09'!W64</f>
        <v>0.37858220684754784</v>
      </c>
      <c r="AI64" s="806"/>
      <c r="AJ64" s="806"/>
      <c r="AK64" s="806"/>
      <c r="AL64" s="806"/>
      <c r="AM64" s="806"/>
      <c r="AN64" s="806"/>
      <c r="AO64" s="806"/>
      <c r="AP64" s="806"/>
      <c r="AQ64" s="806"/>
      <c r="AR64" s="806"/>
      <c r="AS64" s="806"/>
      <c r="AT64" s="806"/>
      <c r="AU64" s="805">
        <f>'SAME1 Flight Tests 8-27-09'!X64</f>
        <v>1.42</v>
      </c>
      <c r="AV64" s="820">
        <f>'SAME1 Flight Tests 8-27-09'!Y64</f>
        <v>3.3119959999999997</v>
      </c>
      <c r="AW64" s="820">
        <f>'SAME1 Flight Tests 8-27-09'!Z64</f>
        <v>6.2547760000000006</v>
      </c>
      <c r="AX64" s="820">
        <f>'SAME1 Flight Tests 8-27-09'!AA64</f>
        <v>-4.5776364999999992E-4</v>
      </c>
      <c r="AY64" s="822"/>
      <c r="AZ64" s="822"/>
      <c r="BA64" s="820">
        <f>'SAME1 Flight Tests 8-27-09'!AC64</f>
        <v>4.8867345000000011</v>
      </c>
      <c r="BB64" s="822"/>
      <c r="BC64" s="822"/>
      <c r="BD64" s="820">
        <f>'SAME1 Flight Tests 8-27-09'!AB64</f>
        <v>5.7651214999999985</v>
      </c>
      <c r="BE64" s="820">
        <f>'SAME1 Flight Tests 8-27-09'!AD64</f>
        <v>4.7017509999999989</v>
      </c>
      <c r="BF64" s="826">
        <f>'SAME1 Flight Tests 8-27-09'!AE64</f>
        <v>15745</v>
      </c>
      <c r="BG64" s="806"/>
      <c r="BH64" s="806"/>
      <c r="BI64" s="805">
        <f>'SAME1 Flight Tests 8-27-09'!AF64</f>
        <v>27.556799999999999</v>
      </c>
      <c r="BJ64" s="805">
        <f>'SAME1 Flight Tests 8-27-09'!AG64</f>
        <v>46.382450000000006</v>
      </c>
      <c r="BK64" s="805">
        <f>'SAME1 Flight Tests 8-27-09'!AH64</f>
        <v>1.0633704999999996</v>
      </c>
      <c r="BL64" s="805">
        <f>'SAME1 Flight Tests 8-27-09'!AK64</f>
        <v>577492.72038184176</v>
      </c>
      <c r="BM64" s="805">
        <f>'SAME1 Flight Tests 8-27-09'!AL64</f>
        <v>199.06246731712528</v>
      </c>
      <c r="BN64" s="806"/>
      <c r="BO64" s="805"/>
      <c r="BP64" s="806"/>
      <c r="BQ64" s="805">
        <f>'SAME1 Flight Tests 8-27-09'!AM64</f>
        <v>34.304533507117</v>
      </c>
      <c r="BR64" s="816">
        <f>'SAME1 Flight Tests 8-27-09'!AP64</f>
        <v>0.34470125820028336</v>
      </c>
      <c r="BS64" s="816">
        <f>'SAME1 Flight Tests 8-27-09'!AQ64</f>
        <v>0.48556852213690521</v>
      </c>
      <c r="BT64" s="816"/>
      <c r="BU64" s="816">
        <f>'SAME1 Flight Tests 8-27-09'!AS64</f>
        <v>1.7956311049383042</v>
      </c>
      <c r="BV64" s="816">
        <f>'SAME1 Flight Tests 8-27-09'!AT64</f>
        <v>0.29042837201600924</v>
      </c>
      <c r="BW64" s="807">
        <f>'SAME1 Flight Tests 8-27-09'!BB64</f>
        <v>577492.72038184176</v>
      </c>
      <c r="BX64" s="807">
        <f>'SAME1 Flight Tests 8-27-09'!BC64</f>
        <v>568093.22525500471</v>
      </c>
      <c r="BY64" s="807">
        <f>'SAME1 Flight Tests 8-27-09'!BD64</f>
        <v>537260.83787047281</v>
      </c>
      <c r="BZ64" s="806"/>
      <c r="CA64" s="805">
        <f>'SAME1 Flight Tests 8-27-09'!BG64</f>
        <v>0.22819109442060076</v>
      </c>
      <c r="CB64" s="805">
        <f>'SAME1 Flight Tests 8-27-09'!BF64</f>
        <v>0.28000000000000003</v>
      </c>
      <c r="CC64" s="783"/>
      <c r="CD64" s="805">
        <f>'SAME1 Flight Tests 8-27-09'!BE64</f>
        <v>1</v>
      </c>
      <c r="CE64" s="27"/>
    </row>
    <row r="65" spans="1:87" ht="16.5" customHeight="1" x14ac:dyDescent="0.2">
      <c r="A65" s="780">
        <v>2</v>
      </c>
      <c r="B65" s="784">
        <f>'SAME R Results'!A15</f>
        <v>2</v>
      </c>
      <c r="C65" s="785" t="str">
        <f>'SAME R Results'!B15</f>
        <v>Lampwick</v>
      </c>
      <c r="D65" s="784" t="str">
        <f>'SAME R Results'!C15</f>
        <v>L14</v>
      </c>
      <c r="E65" s="784" t="str">
        <f>'SAME R Results'!D15</f>
        <v>10 L</v>
      </c>
      <c r="F65" s="784">
        <f>'SAME R Results'!E15</f>
        <v>3</v>
      </c>
      <c r="G65" s="784">
        <f>'SAME R Results'!F15</f>
        <v>57</v>
      </c>
      <c r="H65" s="785" t="str">
        <f>'SAME R Results'!G15</f>
        <v>High RT/R0 reburn sample</v>
      </c>
      <c r="I65" s="784">
        <f>'SAME R Results'!H15</f>
        <v>210</v>
      </c>
      <c r="J65" s="786">
        <f>'SAME R Results'!I15</f>
        <v>40388</v>
      </c>
      <c r="K65" s="784">
        <f>'SAME R Results'!J15</f>
        <v>0</v>
      </c>
      <c r="L65" s="788"/>
      <c r="M65" s="788"/>
      <c r="N65" s="784">
        <f>'SAME R Results'!K15</f>
        <v>8.1</v>
      </c>
      <c r="O65" s="793">
        <f>'SAME R Results'!L15</f>
        <v>1.2528990314448718</v>
      </c>
      <c r="P65" s="784">
        <f>'SAME R Results'!M15</f>
        <v>60</v>
      </c>
      <c r="Q65" s="784">
        <f>'SAME R Results'!N15</f>
        <v>11</v>
      </c>
      <c r="R65" s="784">
        <f>'SAME R Results'!O15</f>
        <v>8</v>
      </c>
      <c r="S65" s="784" t="str">
        <f>'SAME R Results'!P15</f>
        <v>n</v>
      </c>
      <c r="T65" s="784" t="str">
        <f>'SAME R Results'!Q15</f>
        <v>n</v>
      </c>
      <c r="U65" s="784" t="str">
        <f>'SAME R Results'!R15</f>
        <v>n/a</v>
      </c>
      <c r="V65" s="784" t="str">
        <f>'SAME R Results'!S15</f>
        <v>n</v>
      </c>
      <c r="W65" s="784">
        <f>'SAME R Results'!T15</f>
        <v>0</v>
      </c>
      <c r="X65" s="784" t="str">
        <f>'SAME R Results'!U15</f>
        <v>n</v>
      </c>
      <c r="Y65" s="784" t="str">
        <f>'SAME R Results'!V15</f>
        <v>n</v>
      </c>
      <c r="Z65" s="784" t="str">
        <f>'SAME R Results'!W15</f>
        <v>y</v>
      </c>
      <c r="AA65" s="784" t="str">
        <f>'SAME R Results'!X15</f>
        <v>n</v>
      </c>
      <c r="AB65" s="784" t="str">
        <f>'SAME R Results'!Y15</f>
        <v>y</v>
      </c>
      <c r="AC65" s="789"/>
      <c r="AD65" s="784" t="str">
        <f>'SAME R Results'!Z15</f>
        <v>y</v>
      </c>
      <c r="AE65" s="784">
        <f>'SAME R Results'!AA15</f>
        <v>10</v>
      </c>
      <c r="AF65" s="784" t="str">
        <f>'SAME R Results'!AB15</f>
        <v>y</v>
      </c>
      <c r="AG65" s="817">
        <f>'SAME R Results'!AC15</f>
        <v>3.852706928546E-2</v>
      </c>
      <c r="AH65" s="819">
        <f>'SAME R Results'!AD15</f>
        <v>0</v>
      </c>
      <c r="AI65" s="784">
        <f>'SAME R Results'!AE15</f>
        <v>0</v>
      </c>
      <c r="AJ65" s="784">
        <f>'SAME R Results'!AF15</f>
        <v>0</v>
      </c>
      <c r="AK65" s="784">
        <f>'SAME R Results'!AG15</f>
        <v>0</v>
      </c>
      <c r="AL65" s="784">
        <f>'SAME R Results'!AH15</f>
        <v>0</v>
      </c>
      <c r="AM65" s="784">
        <f>'SAME R Results'!AI15</f>
        <v>0</v>
      </c>
      <c r="AN65" s="784">
        <f>'SAME R Results'!AJ15</f>
        <v>0</v>
      </c>
      <c r="AO65" s="784">
        <f>'SAME R Results'!AK15</f>
        <v>0</v>
      </c>
      <c r="AP65" s="784">
        <f>'SAME R Results'!AL15</f>
        <v>0</v>
      </c>
      <c r="AQ65" s="784">
        <f>'SAME R Results'!AM15</f>
        <v>0</v>
      </c>
      <c r="AR65" s="817">
        <f>'SAME R Results'!AN15</f>
        <v>0</v>
      </c>
      <c r="AS65" s="819">
        <f>'SAME R Results'!AO15</f>
        <v>0</v>
      </c>
      <c r="AT65" s="784">
        <f>'SAME R Results'!AP15</f>
        <v>0</v>
      </c>
      <c r="AU65" s="789"/>
      <c r="AV65" s="821">
        <f>'SAME R Results'!AQ15</f>
        <v>0</v>
      </c>
      <c r="AW65" s="821">
        <f>'SAME R Results'!AR15</f>
        <v>5.6770474999999996</v>
      </c>
      <c r="AX65" s="821">
        <f>'SAME R Results'!AS15</f>
        <v>0</v>
      </c>
      <c r="AY65" s="821">
        <f>'SAME R Results'!AT15</f>
        <v>0</v>
      </c>
      <c r="AZ65" s="824"/>
      <c r="BA65" s="824"/>
      <c r="BB65" s="821">
        <f>'SAME R Results'!AU15</f>
        <v>0</v>
      </c>
      <c r="BC65" s="821">
        <f>'SAME R Results'!AV15</f>
        <v>0</v>
      </c>
      <c r="BD65" s="821">
        <f>'SAME R Results'!AW15</f>
        <v>5.9602509999999995</v>
      </c>
      <c r="BE65" s="821">
        <f>'SAME R Results'!AX15</f>
        <v>4.7012930000000015</v>
      </c>
      <c r="BF65" s="827">
        <f>'SAME R Results'!AY15</f>
        <v>72415</v>
      </c>
      <c r="BG65" s="784">
        <f>'SAME R Results'!AZ15</f>
        <v>0</v>
      </c>
      <c r="BH65" s="784">
        <f>'SAME R Results'!BA15</f>
        <v>0</v>
      </c>
      <c r="BI65" s="789"/>
      <c r="BJ65" s="784">
        <f>'SAME R Results'!BB15</f>
        <v>16.871749999999999</v>
      </c>
      <c r="BK65" s="784">
        <f>'SAME R Results'!BC15</f>
        <v>1.258957999999998</v>
      </c>
      <c r="BL65" s="784">
        <f>'SAME R Results'!BD15</f>
        <v>2869058.83318034</v>
      </c>
      <c r="BM65" s="784">
        <f>'SAME R Results'!BE15</f>
        <v>244.52617424712432</v>
      </c>
      <c r="BN65" s="784">
        <f>'SAME R Results'!BF15</f>
        <v>0</v>
      </c>
      <c r="BO65" s="784">
        <f>'SAME R Results'!BG15</f>
        <v>0</v>
      </c>
      <c r="BP65" s="789"/>
      <c r="BQ65" s="784">
        <f>'SAME R Results'!BH15</f>
        <v>13.244788199256673</v>
      </c>
      <c r="BR65" s="817">
        <f>'SAME R Results'!BI15</f>
        <v>8.5228706856480888E-2</v>
      </c>
      <c r="BS65" s="817">
        <f>'SAME R Results'!BJ15</f>
        <v>0.20658667883299123</v>
      </c>
      <c r="BT65" s="817">
        <f>'SAME R Results'!BL15</f>
        <v>0</v>
      </c>
      <c r="BU65" s="817">
        <f>'SAME R Results'!BM15</f>
        <v>2.5624075603162524</v>
      </c>
      <c r="BV65" s="817">
        <f>'SAME R Results'!BN15</f>
        <v>5.4742886305248775E-2</v>
      </c>
      <c r="BW65" s="784">
        <f>'SAME R Results'!BO15</f>
        <v>2869058.83318034</v>
      </c>
      <c r="BX65" s="784">
        <f>'SAME R Results'!BP15</f>
        <v>2825828.3193912068</v>
      </c>
      <c r="BY65" s="784">
        <f>'SAME R Results'!BQ15</f>
        <v>2577506.6094237519</v>
      </c>
      <c r="BZ65" s="784">
        <f>'SAME R Results'!BR15</f>
        <v>244.52617424712432</v>
      </c>
      <c r="CA65" s="784">
        <f>'SAME R Results'!BS15</f>
        <v>0.27944552961022773</v>
      </c>
      <c r="CB65" s="784">
        <f>'SAME R Results'!BT15</f>
        <v>0.28000000000000003</v>
      </c>
      <c r="CC65" s="784">
        <f>'SAME R Results'!BV15</f>
        <v>2.8036697436451621</v>
      </c>
      <c r="CD65" s="784">
        <f>'SAME R Results'!BW15</f>
        <v>1</v>
      </c>
      <c r="CE65" s="27"/>
    </row>
    <row r="66" spans="1:87" s="11" customFormat="1" ht="16.5" customHeight="1" x14ac:dyDescent="0.2">
      <c r="A66" s="780">
        <v>2</v>
      </c>
      <c r="B66" s="784">
        <f>'SAME R Results'!A37</f>
        <v>6</v>
      </c>
      <c r="C66" s="785" t="str">
        <f>'SAME R Results'!B37</f>
        <v>Lampwick</v>
      </c>
      <c r="D66" s="784" t="str">
        <f>'SAME R Results'!C37</f>
        <v>L25</v>
      </c>
      <c r="E66" s="784" t="str">
        <f>'SAME R Results'!D37</f>
        <v>21 L</v>
      </c>
      <c r="F66" s="784">
        <f>'SAME R Results'!E37</f>
        <v>2</v>
      </c>
      <c r="G66" s="784">
        <f>'SAME R Results'!F37</f>
        <v>68</v>
      </c>
      <c r="H66" s="785" t="str">
        <f>'SAME R Results'!G37</f>
        <v>High temp aged STS det</v>
      </c>
      <c r="I66" s="784">
        <f>'SAME R Results'!H37</f>
        <v>236</v>
      </c>
      <c r="J66" s="786">
        <f>'SAME R Results'!I37</f>
        <v>40414</v>
      </c>
      <c r="K66" s="784">
        <f>'SAME R Results'!J37</f>
        <v>0</v>
      </c>
      <c r="L66" s="788"/>
      <c r="M66" s="788"/>
      <c r="N66" s="784">
        <f>'SAME R Results'!K37</f>
        <v>8.1</v>
      </c>
      <c r="O66" s="793">
        <f>'SAME R Results'!L37</f>
        <v>1.28</v>
      </c>
      <c r="P66" s="784">
        <f>'SAME R Results'!M37</f>
        <v>60</v>
      </c>
      <c r="Q66" s="784">
        <f>'SAME R Results'!N37</f>
        <v>720</v>
      </c>
      <c r="R66" s="784">
        <f>'SAME R Results'!O37</f>
        <v>8</v>
      </c>
      <c r="S66" s="784" t="str">
        <f>'SAME R Results'!P37</f>
        <v>n</v>
      </c>
      <c r="T66" s="784" t="str">
        <f>'SAME R Results'!Q37</f>
        <v>n</v>
      </c>
      <c r="U66" s="784">
        <f>'SAME R Results'!R37</f>
        <v>747.14285714285711</v>
      </c>
      <c r="V66" s="784" t="str">
        <f>'SAME R Results'!S37</f>
        <v>y</v>
      </c>
      <c r="W66" s="784">
        <f>'SAME R Results'!T37</f>
        <v>90</v>
      </c>
      <c r="X66" s="784" t="str">
        <f>'SAME R Results'!U37</f>
        <v>y</v>
      </c>
      <c r="Y66" s="784" t="str">
        <f>'SAME R Results'!V37</f>
        <v>y</v>
      </c>
      <c r="Z66" s="784" t="str">
        <f>'SAME R Results'!W37</f>
        <v>y</v>
      </c>
      <c r="AA66" s="784" t="str">
        <f>'SAME R Results'!X37</f>
        <v>n</v>
      </c>
      <c r="AB66" s="784" t="str">
        <f>'SAME R Results'!Y37</f>
        <v>y</v>
      </c>
      <c r="AC66" s="789"/>
      <c r="AD66" s="784" t="str">
        <f>'SAME R Results'!Z37</f>
        <v>y</v>
      </c>
      <c r="AE66" s="784">
        <f>'SAME R Results'!AA37</f>
        <v>10</v>
      </c>
      <c r="AF66" s="784" t="str">
        <f>'SAME R Results'!AB37</f>
        <v>y</v>
      </c>
      <c r="AG66" s="817">
        <f>'SAME R Results'!AC37</f>
        <v>3.852706928546E-2</v>
      </c>
      <c r="AH66" s="819">
        <f>'SAME R Results'!AD37</f>
        <v>0</v>
      </c>
      <c r="AI66" s="784">
        <f>'SAME R Results'!AE37</f>
        <v>0</v>
      </c>
      <c r="AJ66" s="784">
        <f>'SAME R Results'!AF37</f>
        <v>0</v>
      </c>
      <c r="AK66" s="784">
        <f>'SAME R Results'!AG37</f>
        <v>0</v>
      </c>
      <c r="AL66" s="784">
        <f>'SAME R Results'!AH37</f>
        <v>0</v>
      </c>
      <c r="AM66" s="784">
        <f>'SAME R Results'!AI37</f>
        <v>0</v>
      </c>
      <c r="AN66" s="784">
        <f>'SAME R Results'!AJ37</f>
        <v>0</v>
      </c>
      <c r="AO66" s="784">
        <f>'SAME R Results'!AK37</f>
        <v>0</v>
      </c>
      <c r="AP66" s="784">
        <f>'SAME R Results'!AL37</f>
        <v>0</v>
      </c>
      <c r="AQ66" s="784">
        <f>'SAME R Results'!AM37</f>
        <v>0</v>
      </c>
      <c r="AR66" s="817">
        <f>'SAME R Results'!AN37</f>
        <v>0</v>
      </c>
      <c r="AS66" s="819">
        <f>'SAME R Results'!AO37</f>
        <v>0</v>
      </c>
      <c r="AT66" s="784">
        <f>'SAME R Results'!AP37</f>
        <v>0</v>
      </c>
      <c r="AU66" s="789"/>
      <c r="AV66" s="821">
        <f>'SAME R Results'!AQ37</f>
        <v>0</v>
      </c>
      <c r="AW66" s="821">
        <f>'SAME R Results'!AR37</f>
        <v>6.2574299999999994</v>
      </c>
      <c r="AX66" s="821">
        <f>'SAME R Results'!AS37</f>
        <v>4.5798335000000003</v>
      </c>
      <c r="AY66" s="821">
        <f>'SAME R Results'!AT37</f>
        <v>5.1029809999999989</v>
      </c>
      <c r="AZ66" s="824"/>
      <c r="BA66" s="824"/>
      <c r="BB66" s="821">
        <f>'SAME R Results'!AU37</f>
        <v>1.903838575</v>
      </c>
      <c r="BC66" s="821">
        <f>'SAME R Results'!AV37</f>
        <v>3.7948599999999985E-2</v>
      </c>
      <c r="BD66" s="821">
        <f>'SAME R Results'!AW37</f>
        <v>6.1075134999999996</v>
      </c>
      <c r="BE66" s="821">
        <f>'SAME R Results'!AX37</f>
        <v>4.6727299999999996</v>
      </c>
      <c r="BF66" s="827">
        <f>'SAME R Results'!AY37</f>
        <v>33300</v>
      </c>
      <c r="BG66" s="784">
        <f>'SAME R Results'!AZ37</f>
        <v>1.7997059249999996</v>
      </c>
      <c r="BH66" s="784">
        <f>'SAME R Results'!BA37</f>
        <v>8.7646505E-2</v>
      </c>
      <c r="BI66" s="789"/>
      <c r="BJ66" s="784">
        <f>'SAME R Results'!BB37</f>
        <v>56.926549999999999</v>
      </c>
      <c r="BK66" s="784">
        <f>'SAME R Results'!BC37</f>
        <v>1.4347835</v>
      </c>
      <c r="BL66" s="784">
        <f>'SAME R Results'!BD37</f>
        <v>1251718.8795930552</v>
      </c>
      <c r="BM66" s="784">
        <f>'SAME R Results'!BE37</f>
        <v>287.95164607953711</v>
      </c>
      <c r="BN66" s="784">
        <f>'SAME R Results'!BF37</f>
        <v>1.865889975</v>
      </c>
      <c r="BO66" s="784">
        <f>'SAME R Results'!BG37</f>
        <v>0.42801485499999992</v>
      </c>
      <c r="BP66" s="789"/>
      <c r="BQ66" s="784">
        <f>'SAME R Results'!BH37</f>
        <v>35.147288413873866</v>
      </c>
      <c r="BR66" s="817">
        <f>'SAME R Results'!BI37</f>
        <v>0.23004498116474259</v>
      </c>
      <c r="BS66" s="817">
        <f>'SAME R Results'!BJ37</f>
        <v>0.3771048633840024</v>
      </c>
      <c r="BT66" s="817">
        <f>'SAME R Results'!BL37</f>
        <v>4.3594047103809057</v>
      </c>
      <c r="BU66" s="817">
        <f>'SAME R Results'!BM37</f>
        <v>2.0198596954229169</v>
      </c>
      <c r="BV66" s="817">
        <f>'SAME R Results'!BN37</f>
        <v>0.17967517541300185</v>
      </c>
      <c r="BW66" s="784">
        <f>'SAME R Results'!BO37</f>
        <v>1251718.8795930552</v>
      </c>
      <c r="BX66" s="784">
        <f>'SAME R Results'!BP37</f>
        <v>1231839.350363225</v>
      </c>
      <c r="BY66" s="784">
        <f>'SAME R Results'!BQ37</f>
        <v>1151456.9060860847</v>
      </c>
      <c r="BZ66" s="784">
        <f>'SAME R Results'!BR37</f>
        <v>287.95164607953711</v>
      </c>
      <c r="CA66" s="784">
        <f>'SAME R Results'!BS37</f>
        <v>0.31847276480511405</v>
      </c>
      <c r="CB66" s="784">
        <f>'SAME R Results'!BT37</f>
        <v>0.28000000000000003</v>
      </c>
      <c r="CC66" s="784">
        <f>'SAME R Results'!BV37</f>
        <v>2.2050524763849122</v>
      </c>
      <c r="CD66" s="784">
        <f>'SAME R Results'!BW37</f>
        <v>1</v>
      </c>
      <c r="CE66" s="27"/>
    </row>
    <row r="67" spans="1:87" ht="16.5" customHeight="1" x14ac:dyDescent="0.2">
      <c r="A67" s="780">
        <v>2</v>
      </c>
      <c r="B67" s="784">
        <f>'SAME R Results'!A4</f>
        <v>1</v>
      </c>
      <c r="C67" s="785" t="str">
        <f>'SAME R Results'!B4</f>
        <v>Lampwick</v>
      </c>
      <c r="D67" s="784" t="str">
        <f>'SAME R Results'!C4</f>
        <v>L13</v>
      </c>
      <c r="E67" s="784" t="str">
        <f>'SAME R Results'!D4</f>
        <v>2L</v>
      </c>
      <c r="F67" s="784">
        <f>'SAME R Results'!E4</f>
        <v>2</v>
      </c>
      <c r="G67" s="784">
        <f>'SAME R Results'!F4</f>
        <v>49</v>
      </c>
      <c r="H67" s="785" t="str">
        <f>'SAME R Results'!G4</f>
        <v>Baseline High RT/R0</v>
      </c>
      <c r="I67" s="784" t="str">
        <f>'SAME R Results'!H4</f>
        <v>200 11:00</v>
      </c>
      <c r="J67" s="786">
        <f>'SAME R Results'!I4</f>
        <v>40378.291666666664</v>
      </c>
      <c r="K67" s="784">
        <f>'SAME R Results'!J4</f>
        <v>0</v>
      </c>
      <c r="L67" s="788"/>
      <c r="M67" s="788"/>
      <c r="N67" s="784">
        <f>'SAME R Results'!K4</f>
        <v>8</v>
      </c>
      <c r="O67" s="793">
        <f>'SAME R Results'!L4</f>
        <v>1.2514430209035738</v>
      </c>
      <c r="P67" s="784">
        <f>'SAME R Results'!M4</f>
        <v>60</v>
      </c>
      <c r="Q67" s="784">
        <f>'SAME R Results'!N4</f>
        <v>11</v>
      </c>
      <c r="R67" s="784">
        <f>'SAME R Results'!O4</f>
        <v>8</v>
      </c>
      <c r="S67" s="784" t="str">
        <f>'SAME R Results'!P4</f>
        <v>n</v>
      </c>
      <c r="T67" s="784">
        <f>'SAME R Results'!Q4</f>
        <v>0</v>
      </c>
      <c r="U67" s="784">
        <f>'SAME R Results'!R4</f>
        <v>51.4</v>
      </c>
      <c r="V67" s="784" t="str">
        <f>'SAME R Results'!S4</f>
        <v>y</v>
      </c>
      <c r="W67" s="784">
        <f>'SAME R Results'!T4</f>
        <v>90</v>
      </c>
      <c r="X67" s="784" t="str">
        <f>'SAME R Results'!U4</f>
        <v>n</v>
      </c>
      <c r="Y67" s="784" t="str">
        <f>'SAME R Results'!V4</f>
        <v>y</v>
      </c>
      <c r="Z67" s="784" t="str">
        <f>'SAME R Results'!W4</f>
        <v>y</v>
      </c>
      <c r="AA67" s="784" t="str">
        <f>'SAME R Results'!X4</f>
        <v>y</v>
      </c>
      <c r="AB67" s="784" t="str">
        <f>'SAME R Results'!Y4</f>
        <v>y</v>
      </c>
      <c r="AC67" s="789"/>
      <c r="AD67" s="784" t="str">
        <f>'SAME R Results'!Z4</f>
        <v>y</v>
      </c>
      <c r="AE67" s="784">
        <f>'SAME R Results'!AA4</f>
        <v>10</v>
      </c>
      <c r="AF67" s="784" t="str">
        <f>'SAME R Results'!AB4</f>
        <v>y</v>
      </c>
      <c r="AG67" s="817">
        <f>'SAME R Results'!AC4</f>
        <v>3.852706928546E-2</v>
      </c>
      <c r="AH67" s="819">
        <f>'SAME R Results'!AD4</f>
        <v>0</v>
      </c>
      <c r="AI67" s="784">
        <f>'SAME R Results'!AE4</f>
        <v>0</v>
      </c>
      <c r="AJ67" s="784">
        <f>'SAME R Results'!AF4</f>
        <v>0</v>
      </c>
      <c r="AK67" s="784">
        <f>'SAME R Results'!AG4</f>
        <v>0</v>
      </c>
      <c r="AL67" s="784">
        <f>'SAME R Results'!AH4</f>
        <v>0</v>
      </c>
      <c r="AM67" s="784">
        <f>'SAME R Results'!AI4</f>
        <v>0</v>
      </c>
      <c r="AN67" s="784">
        <f>'SAME R Results'!AJ4</f>
        <v>0</v>
      </c>
      <c r="AO67" s="784">
        <f>'SAME R Results'!AK4</f>
        <v>0</v>
      </c>
      <c r="AP67" s="784">
        <f>'SAME R Results'!AL4</f>
        <v>0</v>
      </c>
      <c r="AQ67" s="784">
        <f>'SAME R Results'!AM4</f>
        <v>0</v>
      </c>
      <c r="AR67" s="817">
        <f>'SAME R Results'!AN4</f>
        <v>0</v>
      </c>
      <c r="AS67" s="819">
        <f>'SAME R Results'!AO4</f>
        <v>0</v>
      </c>
      <c r="AT67" s="784">
        <f>'SAME R Results'!AP4</f>
        <v>0</v>
      </c>
      <c r="AU67" s="789"/>
      <c r="AV67" s="821">
        <f>'SAME R Results'!AQ4</f>
        <v>0</v>
      </c>
      <c r="AW67" s="821">
        <f>'SAME R Results'!AR4</f>
        <v>6.2560000000000002</v>
      </c>
      <c r="AX67" s="821">
        <f>'SAME R Results'!AS4</f>
        <v>0</v>
      </c>
      <c r="AY67" s="821">
        <f>'SAME R Results'!AT4</f>
        <v>0</v>
      </c>
      <c r="AZ67" s="824"/>
      <c r="BA67" s="824"/>
      <c r="BB67" s="821">
        <f>'SAME R Results'!AU4</f>
        <v>0.7695616999999999</v>
      </c>
      <c r="BC67" s="821">
        <f>'SAME R Results'!AV4</f>
        <v>2.6800000000000001E-2</v>
      </c>
      <c r="BD67" s="821">
        <f>'SAME R Results'!AW4</f>
        <v>6.5377960000000002</v>
      </c>
      <c r="BE67" s="821">
        <f>'SAME R Results'!AX4</f>
        <v>4.6396940000000004</v>
      </c>
      <c r="BF67" s="827">
        <f>'SAME R Results'!AY4</f>
        <v>71280</v>
      </c>
      <c r="BG67" s="784">
        <f>'SAME R Results'!AZ4</f>
        <v>0.92272894999999999</v>
      </c>
      <c r="BH67" s="784">
        <f>'SAME R Results'!BA4</f>
        <v>8.2000000000000003E-2</v>
      </c>
      <c r="BI67" s="789"/>
      <c r="BJ67" s="784">
        <f>'SAME R Results'!BB4</f>
        <v>47.296599999999998</v>
      </c>
      <c r="BK67" s="784">
        <f>'SAME R Results'!BC4</f>
        <v>1.8981019999999997</v>
      </c>
      <c r="BL67" s="784">
        <f>'SAME R Results'!BD4</f>
        <v>2819890.7109968318</v>
      </c>
      <c r="BM67" s="784">
        <f>'SAME R Results'!BE4</f>
        <v>421.19638693020511</v>
      </c>
      <c r="BN67" s="784">
        <f>'SAME R Results'!BF4</f>
        <v>1.9476177736518814</v>
      </c>
      <c r="BO67" s="784">
        <f>'SAME R Results'!BG4</f>
        <v>0.55112516095124597</v>
      </c>
      <c r="BP67" s="789"/>
      <c r="BQ67" s="784">
        <f>'SAME R Results'!BH4</f>
        <v>34.559212052422055</v>
      </c>
      <c r="BR67" s="817">
        <f>'SAME R Results'!BI4</f>
        <v>0.14936620957955926</v>
      </c>
      <c r="BS67" s="817">
        <f>'SAME R Results'!BJ4</f>
        <v>0.28605155365931773</v>
      </c>
      <c r="BT67" s="817">
        <f>'SAME R Results'!BL4</f>
        <v>3.5338937715895229</v>
      </c>
      <c r="BU67" s="817">
        <f>'SAME R Results'!BM4</f>
        <v>2.2391217870301241</v>
      </c>
      <c r="BV67" s="817">
        <f>'SAME R Results'!BN4</f>
        <v>0.10793353093663659</v>
      </c>
      <c r="BW67" s="784">
        <f>'SAME R Results'!BO4</f>
        <v>2819890.7109968318</v>
      </c>
      <c r="BX67" s="784">
        <f>'SAME R Results'!BP4</f>
        <v>2777337.7727535195</v>
      </c>
      <c r="BY67" s="784">
        <f>'SAME R Results'!BQ4</f>
        <v>2535008.0400966033</v>
      </c>
      <c r="BZ67" s="784">
        <f>'SAME R Results'!BR4</f>
        <v>421.19638693020511</v>
      </c>
      <c r="CA67" s="784">
        <f>'SAME R Results'!BS4</f>
        <v>0.42131359318121275</v>
      </c>
      <c r="CB67" s="784">
        <f>'SAME R Results'!BT4</f>
        <v>0.28000000000000003</v>
      </c>
      <c r="CC67" s="784">
        <f>'SAME R Results'!BV4</f>
        <v>2.6096116281102395</v>
      </c>
      <c r="CD67" s="784">
        <f>'SAME R Results'!BW4</f>
        <v>1</v>
      </c>
      <c r="CE67" s="27"/>
    </row>
    <row r="68" spans="1:87" ht="16.5" customHeight="1" x14ac:dyDescent="0.2">
      <c r="A68" s="780">
        <v>2</v>
      </c>
      <c r="B68" s="784">
        <f>'SAME R Results'!A54</f>
        <v>4</v>
      </c>
      <c r="C68" s="785" t="str">
        <f>'SAME R Results'!B54</f>
        <v>Lampwick</v>
      </c>
      <c r="D68" s="784" t="str">
        <f>'SAME R Results'!C54</f>
        <v>L16</v>
      </c>
      <c r="E68" s="784" t="str">
        <f>'SAME R Results'!D54</f>
        <v>31 L</v>
      </c>
      <c r="F68" s="784">
        <f>'SAME R Results'!E54</f>
        <v>1</v>
      </c>
      <c r="G68" s="784">
        <f>'SAME R Results'!F54</f>
        <v>78</v>
      </c>
      <c r="H68" s="785" t="str">
        <f>'SAME R Results'!G54</f>
        <v>Baseline aging</v>
      </c>
      <c r="I68" s="784">
        <f>'SAME R Results'!H54</f>
        <v>239</v>
      </c>
      <c r="J68" s="786">
        <f>'SAME R Results'!I54</f>
        <v>40416</v>
      </c>
      <c r="K68" s="784">
        <f>'SAME R Results'!J54</f>
        <v>0</v>
      </c>
      <c r="L68" s="788"/>
      <c r="M68" s="788"/>
      <c r="N68" s="784">
        <f>'SAME R Results'!K54</f>
        <v>8.1</v>
      </c>
      <c r="O68" s="793">
        <f>'SAME R Results'!L54</f>
        <v>1.2450000000000001</v>
      </c>
      <c r="P68" s="784">
        <f>'SAME R Results'!M54</f>
        <v>60</v>
      </c>
      <c r="Q68" s="784">
        <f>'SAME R Results'!N54</f>
        <v>11</v>
      </c>
      <c r="R68" s="784">
        <f>'SAME R Results'!O54</f>
        <v>8</v>
      </c>
      <c r="S68" s="784" t="str">
        <f>'SAME R Results'!P54</f>
        <v>n</v>
      </c>
      <c r="T68" s="784" t="str">
        <f>'SAME R Results'!Q54</f>
        <v>n</v>
      </c>
      <c r="U68" s="784">
        <f>'SAME R Results'!R54</f>
        <v>37.333333333333336</v>
      </c>
      <c r="V68" s="784" t="str">
        <f>'SAME R Results'!S54</f>
        <v>y</v>
      </c>
      <c r="W68" s="784">
        <f>'SAME R Results'!T54</f>
        <v>90</v>
      </c>
      <c r="X68" s="784" t="str">
        <f>'SAME R Results'!U54</f>
        <v>n</v>
      </c>
      <c r="Y68" s="784" t="str">
        <f>'SAME R Results'!V54</f>
        <v>y</v>
      </c>
      <c r="Z68" s="784" t="str">
        <f>'SAME R Results'!W54</f>
        <v>y</v>
      </c>
      <c r="AA68" s="784" t="str">
        <f>'SAME R Results'!X54</f>
        <v>n</v>
      </c>
      <c r="AB68" s="784" t="str">
        <f>'SAME R Results'!Y54</f>
        <v>y</v>
      </c>
      <c r="AC68" s="789"/>
      <c r="AD68" s="784" t="str">
        <f>'SAME R Results'!Z54</f>
        <v>y</v>
      </c>
      <c r="AE68" s="784">
        <f>'SAME R Results'!AA54</f>
        <v>10</v>
      </c>
      <c r="AF68" s="784" t="str">
        <f>'SAME R Results'!AB54</f>
        <v>y</v>
      </c>
      <c r="AG68" s="817">
        <f>'SAME R Results'!AC54</f>
        <v>3.852706928546E-2</v>
      </c>
      <c r="AH68" s="819">
        <f>'SAME R Results'!AD54</f>
        <v>0</v>
      </c>
      <c r="AI68" s="784">
        <f>'SAME R Results'!AE54</f>
        <v>58</v>
      </c>
      <c r="AJ68" s="784">
        <f>'SAME R Results'!AF54</f>
        <v>480</v>
      </c>
      <c r="AK68" s="784">
        <f>'SAME R Results'!AG54</f>
        <v>0</v>
      </c>
      <c r="AL68" s="784" t="str">
        <f>'SAME R Results'!AH54</f>
        <v>n</v>
      </c>
      <c r="AM68" s="784" t="str">
        <f>'SAME R Results'!AI54</f>
        <v>y</v>
      </c>
      <c r="AN68" s="784" t="str">
        <f>'SAME R Results'!AJ54</f>
        <v>y</v>
      </c>
      <c r="AO68" s="784" t="str">
        <f>'SAME R Results'!AK54</f>
        <v>n</v>
      </c>
      <c r="AP68" s="784" t="str">
        <f>'SAME R Results'!AL54</f>
        <v>y</v>
      </c>
      <c r="AQ68" s="784" t="str">
        <f>'SAME R Results'!AM54</f>
        <v>y</v>
      </c>
      <c r="AR68" s="817">
        <f>'SAME R Results'!AN54</f>
        <v>3.852706928546E-2</v>
      </c>
      <c r="AS68" s="819">
        <f>'SAME R Results'!AO54</f>
        <v>0</v>
      </c>
      <c r="AT68" s="784">
        <f>'SAME R Results'!AP54</f>
        <v>0</v>
      </c>
      <c r="AU68" s="789"/>
      <c r="AV68" s="821">
        <f>'SAME R Results'!AQ54</f>
        <v>0</v>
      </c>
      <c r="AW68" s="821">
        <f>'SAME R Results'!AR54</f>
        <v>6.2357344999999995</v>
      </c>
      <c r="AX68" s="821">
        <f>'SAME R Results'!AS54</f>
        <v>0</v>
      </c>
      <c r="AY68" s="821">
        <f>'SAME R Results'!AT54</f>
        <v>0</v>
      </c>
      <c r="AZ68" s="824"/>
      <c r="BA68" s="824"/>
      <c r="BB68" s="821">
        <f>'SAME R Results'!AU54</f>
        <v>1.6757659999999999</v>
      </c>
      <c r="BC68" s="821">
        <f>'SAME R Results'!AV54</f>
        <v>2.7755744999999998E-2</v>
      </c>
      <c r="BD68" s="821">
        <f>'SAME R Results'!AW54</f>
        <v>6.4490194999999986</v>
      </c>
      <c r="BE68" s="821">
        <f>'SAME R Results'!AX54</f>
        <v>4.6564184999999991</v>
      </c>
      <c r="BF68" s="827">
        <f>'SAME R Results'!AY54</f>
        <v>75130</v>
      </c>
      <c r="BG68" s="784">
        <f>'SAME R Results'!AZ54</f>
        <v>1.5975955000000002</v>
      </c>
      <c r="BH68" s="784">
        <f>'SAME R Results'!BA54</f>
        <v>8.6288455000000014E-2</v>
      </c>
      <c r="BI68" s="789"/>
      <c r="BJ68" s="784">
        <f>'SAME R Results'!BB54</f>
        <v>39.573999999999998</v>
      </c>
      <c r="BK68" s="784">
        <f>'SAME R Results'!BC54</f>
        <v>1.7926009999999994</v>
      </c>
      <c r="BL68" s="784">
        <f>'SAME R Results'!BD54</f>
        <v>2987215.0655236603</v>
      </c>
      <c r="BM68" s="784">
        <f>'SAME R Results'!BE54</f>
        <v>387.98534579403099</v>
      </c>
      <c r="BN68" s="784">
        <f>'SAME R Results'!BF54</f>
        <v>1.648010255</v>
      </c>
      <c r="BO68" s="784">
        <f>'SAME R Results'!BG54</f>
        <v>0.37782676125000003</v>
      </c>
      <c r="BP68" s="789"/>
      <c r="BQ68" s="784">
        <f>'SAME R Results'!BH54</f>
        <v>28.967369521896455</v>
      </c>
      <c r="BR68" s="817">
        <f>'SAME R Results'!BI54</f>
        <v>0.12988195937811292</v>
      </c>
      <c r="BS68" s="817">
        <f>'SAME R Results'!BJ54</f>
        <v>0.26457449879290013</v>
      </c>
      <c r="BT68" s="817">
        <f>'SAME R Results'!BL54</f>
        <v>4.3618145245925186</v>
      </c>
      <c r="BU68" s="817">
        <f>'SAME R Results'!BM54</f>
        <v>2.3244947864218388</v>
      </c>
      <c r="BV68" s="817">
        <f>'SAME R Results'!BN54</f>
        <v>9.1001647839796321E-2</v>
      </c>
      <c r="BW68" s="784">
        <f>'SAME R Results'!BO54</f>
        <v>2987215.0655236603</v>
      </c>
      <c r="BX68" s="784">
        <f>'SAME R Results'!BP54</f>
        <v>2942363.7432702929</v>
      </c>
      <c r="BY68" s="784">
        <f>'SAME R Results'!BQ54</f>
        <v>2679437.4919910925</v>
      </c>
      <c r="BZ68" s="784">
        <f>'SAME R Results'!BR54</f>
        <v>387.98534579403099</v>
      </c>
      <c r="CA68" s="784">
        <f>'SAME R Results'!BS54</f>
        <v>0.39789598685962874</v>
      </c>
      <c r="CB68" s="784">
        <f>'SAME R Results'!BT54</f>
        <v>0.28000000000000003</v>
      </c>
      <c r="CC68" s="784">
        <f>'SAME R Results'!BV54</f>
        <v>2.6142136541575325</v>
      </c>
      <c r="CD68" s="784">
        <f>'SAME R Results'!BW54</f>
        <v>1</v>
      </c>
      <c r="CE68" s="27"/>
    </row>
    <row r="69" spans="1:87" ht="16.5" customHeight="1" x14ac:dyDescent="0.2">
      <c r="A69" s="780">
        <v>2</v>
      </c>
      <c r="B69" s="784">
        <f>'SAME R Results'!A55</f>
        <v>4</v>
      </c>
      <c r="C69" s="785" t="str">
        <f>'SAME R Results'!B55</f>
        <v>Lampwick</v>
      </c>
      <c r="D69" s="784" t="str">
        <f>'SAME R Results'!C55</f>
        <v>L16</v>
      </c>
      <c r="E69" s="784" t="str">
        <f>'SAME R Results'!D55</f>
        <v>31 La</v>
      </c>
      <c r="F69" s="784">
        <f>'SAME R Results'!E55</f>
        <v>1</v>
      </c>
      <c r="G69" s="784" t="str">
        <f>'SAME R Results'!F55</f>
        <v>78a</v>
      </c>
      <c r="H69" s="785" t="str">
        <f>'SAME R Results'!G55</f>
        <v>aged</v>
      </c>
      <c r="I69" s="784">
        <f>'SAME R Results'!H55</f>
        <v>239</v>
      </c>
      <c r="J69" s="786">
        <f>'SAME R Results'!I55</f>
        <v>40416</v>
      </c>
      <c r="K69" s="784">
        <f>'SAME R Results'!J55</f>
        <v>0</v>
      </c>
      <c r="L69" s="788"/>
      <c r="M69" s="788"/>
      <c r="N69" s="784">
        <f>'SAME R Results'!K55</f>
        <v>8.1</v>
      </c>
      <c r="O69" s="793">
        <f>'SAME R Results'!L55</f>
        <v>1.2450000000000001</v>
      </c>
      <c r="P69" s="784">
        <f>'SAME R Results'!M55</f>
        <v>0</v>
      </c>
      <c r="Q69" s="784">
        <f>'SAME R Results'!N55</f>
        <v>0</v>
      </c>
      <c r="R69" s="784">
        <f>'SAME R Results'!O55</f>
        <v>0</v>
      </c>
      <c r="S69" s="784">
        <f>'SAME R Results'!P55</f>
        <v>0</v>
      </c>
      <c r="T69" s="784">
        <f>'SAME R Results'!Q55</f>
        <v>0</v>
      </c>
      <c r="U69" s="784">
        <f>'SAME R Results'!R55</f>
        <v>581.16666666666663</v>
      </c>
      <c r="V69" s="784">
        <f>'SAME R Results'!S55</f>
        <v>0</v>
      </c>
      <c r="W69" s="784">
        <f>'SAME R Results'!T55</f>
        <v>0</v>
      </c>
      <c r="X69" s="784" t="str">
        <f>'SAME R Results'!U55</f>
        <v>n</v>
      </c>
      <c r="Y69" s="784" t="str">
        <f>'SAME R Results'!V55</f>
        <v>y</v>
      </c>
      <c r="Z69" s="784" t="str">
        <f>'SAME R Results'!W55</f>
        <v>y</v>
      </c>
      <c r="AA69" s="784" t="str">
        <f>'SAME R Results'!X55</f>
        <v>n</v>
      </c>
      <c r="AB69" s="784" t="str">
        <f>'SAME R Results'!Y55</f>
        <v>y</v>
      </c>
      <c r="AC69" s="789"/>
      <c r="AD69" s="784" t="str">
        <f>'SAME R Results'!Z55</f>
        <v>y</v>
      </c>
      <c r="AE69" s="784">
        <f>'SAME R Results'!AA55</f>
        <v>10</v>
      </c>
      <c r="AF69" s="784" t="str">
        <f>'SAME R Results'!AB55</f>
        <v>y</v>
      </c>
      <c r="AG69" s="817">
        <f>'SAME R Results'!AC55</f>
        <v>3.852706928546E-2</v>
      </c>
      <c r="AH69" s="819">
        <f>'SAME R Results'!AD55</f>
        <v>0</v>
      </c>
      <c r="AI69" s="784">
        <f>'SAME R Results'!AE55</f>
        <v>0</v>
      </c>
      <c r="AJ69" s="784">
        <f>'SAME R Results'!AF55</f>
        <v>0</v>
      </c>
      <c r="AK69" s="784">
        <f>'SAME R Results'!AG55</f>
        <v>0</v>
      </c>
      <c r="AL69" s="784">
        <f>'SAME R Results'!AH55</f>
        <v>0</v>
      </c>
      <c r="AM69" s="784">
        <f>'SAME R Results'!AI55</f>
        <v>0</v>
      </c>
      <c r="AN69" s="784">
        <f>'SAME R Results'!AJ55</f>
        <v>0</v>
      </c>
      <c r="AO69" s="784">
        <f>'SAME R Results'!AK55</f>
        <v>0</v>
      </c>
      <c r="AP69" s="784">
        <f>'SAME R Results'!AL55</f>
        <v>0</v>
      </c>
      <c r="AQ69" s="784">
        <f>'SAME R Results'!AM55</f>
        <v>0</v>
      </c>
      <c r="AR69" s="817">
        <f>'SAME R Results'!AN55</f>
        <v>0</v>
      </c>
      <c r="AS69" s="819">
        <f>'SAME R Results'!AO55</f>
        <v>0</v>
      </c>
      <c r="AT69" s="784">
        <f>'SAME R Results'!AP55</f>
        <v>90</v>
      </c>
      <c r="AU69" s="789"/>
      <c r="AV69" s="821">
        <f>'SAME R Results'!AQ55</f>
        <v>0</v>
      </c>
      <c r="AW69" s="821">
        <f>'SAME R Results'!AR55</f>
        <v>6.2396854999999993</v>
      </c>
      <c r="AX69" s="821">
        <f>'SAME R Results'!AS55</f>
        <v>0</v>
      </c>
      <c r="AY69" s="821">
        <f>'SAME R Results'!AT55</f>
        <v>0</v>
      </c>
      <c r="AZ69" s="824"/>
      <c r="BA69" s="824"/>
      <c r="BB69" s="821">
        <f>'SAME R Results'!AU55</f>
        <v>1.5938710000000003</v>
      </c>
      <c r="BC69" s="821">
        <f>'SAME R Results'!AV55</f>
        <v>5.8166515000000009E-2</v>
      </c>
      <c r="BD69" s="821">
        <f>'SAME R Results'!AW55</f>
        <v>5.9977885000000004</v>
      </c>
      <c r="BE69" s="821">
        <f>'SAME R Results'!AX55</f>
        <v>4.6788794999999999</v>
      </c>
      <c r="BF69" s="827">
        <f>'SAME R Results'!AY55</f>
        <v>30925</v>
      </c>
      <c r="BG69" s="784">
        <f>'SAME R Results'!AZ55</f>
        <v>1.5262455000000001</v>
      </c>
      <c r="BH69" s="784">
        <f>'SAME R Results'!BA55</f>
        <v>0.11311343500000001</v>
      </c>
      <c r="BI69" s="789"/>
      <c r="BJ69" s="784">
        <f>'SAME R Results'!BB55</f>
        <v>37.662449999999993</v>
      </c>
      <c r="BK69" s="784">
        <f>'SAME R Results'!BC55</f>
        <v>1.3189090000000006</v>
      </c>
      <c r="BL69" s="784">
        <f>'SAME R Results'!BD55</f>
        <v>1158631.8938317611</v>
      </c>
      <c r="BM69" s="784">
        <f>'SAME R Results'!BE55</f>
        <v>258.97177471557052</v>
      </c>
      <c r="BN69" s="784">
        <f>'SAME R Results'!BF55</f>
        <v>1.5357044850000003</v>
      </c>
      <c r="BO69" s="784">
        <f>'SAME R Results'!BG55</f>
        <v>0.35328301625000003</v>
      </c>
      <c r="BP69" s="789"/>
      <c r="BQ69" s="784">
        <f>'SAME R Results'!BH55</f>
        <v>27.169015751638309</v>
      </c>
      <c r="BR69" s="817">
        <f>'SAME R Results'!BI55</f>
        <v>0.22351514410596268</v>
      </c>
      <c r="BS69" s="817">
        <f>'SAME R Results'!BJ55</f>
        <v>0.35512120146580972</v>
      </c>
      <c r="BT69" s="817">
        <f>'SAME R Results'!BL55</f>
        <v>4.346952483878427</v>
      </c>
      <c r="BU69" s="817">
        <f>'SAME R Results'!BM55</f>
        <v>1.9747194096960874</v>
      </c>
      <c r="BV69" s="817">
        <f>'SAME R Results'!BN55</f>
        <v>0.17732588253993828</v>
      </c>
      <c r="BW69" s="784">
        <f>'SAME R Results'!BO55</f>
        <v>1158631.8938317611</v>
      </c>
      <c r="BX69" s="784">
        <f>'SAME R Results'!BP55</f>
        <v>1140170.1988938483</v>
      </c>
      <c r="BY69" s="784">
        <f>'SAME R Results'!BQ55</f>
        <v>1067427.1074265281</v>
      </c>
      <c r="BZ69" s="784">
        <f>'SAME R Results'!BR55</f>
        <v>258.97177471557052</v>
      </c>
      <c r="CA69" s="784">
        <f>'SAME R Results'!BS55</f>
        <v>0.29275259699902345</v>
      </c>
      <c r="CB69" s="784">
        <f>'SAME R Results'!BT55</f>
        <v>0.28000000000000003</v>
      </c>
      <c r="CC69" s="784">
        <f>'SAME R Results'!BV55</f>
        <v>2.5763644986715937</v>
      </c>
      <c r="CD69" s="784">
        <f>'SAME R Results'!BW55</f>
        <v>1</v>
      </c>
      <c r="CE69" s="27"/>
    </row>
    <row r="70" spans="1:87" ht="16.5" customHeight="1" x14ac:dyDescent="0.2">
      <c r="A70" s="780">
        <v>2</v>
      </c>
      <c r="B70" s="784">
        <f>'SAME R Results'!A58</f>
        <v>4</v>
      </c>
      <c r="C70" s="785" t="str">
        <f>'SAME R Results'!B58</f>
        <v>Lampwick</v>
      </c>
      <c r="D70" s="784" t="str">
        <f>'SAME R Results'!C58</f>
        <v>L18</v>
      </c>
      <c r="E70" s="784" t="str">
        <f>'SAME R Results'!D58</f>
        <v>33 L</v>
      </c>
      <c r="F70" s="784">
        <f>'SAME R Results'!E58</f>
        <v>3</v>
      </c>
      <c r="G70" s="784">
        <f>'SAME R Results'!F58</f>
        <v>80</v>
      </c>
      <c r="H70" s="785" t="str">
        <f>'SAME R Results'!G58</f>
        <v>High temp  aging</v>
      </c>
      <c r="I70" s="784">
        <f>'SAME R Results'!H58</f>
        <v>239</v>
      </c>
      <c r="J70" s="786">
        <f>'SAME R Results'!I58</f>
        <v>40416</v>
      </c>
      <c r="K70" s="784">
        <f>'SAME R Results'!J58</f>
        <v>0</v>
      </c>
      <c r="L70" s="788"/>
      <c r="M70" s="788"/>
      <c r="N70" s="784">
        <f>'SAME R Results'!K58</f>
        <v>8.1</v>
      </c>
      <c r="O70" s="793">
        <f>'SAME R Results'!L58</f>
        <v>1.28</v>
      </c>
      <c r="P70" s="784">
        <f>'SAME R Results'!M58</f>
        <v>60</v>
      </c>
      <c r="Q70" s="784">
        <f>'SAME R Results'!N58</f>
        <v>11</v>
      </c>
      <c r="R70" s="784">
        <f>'SAME R Results'!O58</f>
        <v>8</v>
      </c>
      <c r="S70" s="784" t="str">
        <f>'SAME R Results'!P58</f>
        <v>n</v>
      </c>
      <c r="T70" s="784" t="str">
        <f>'SAME R Results'!Q58</f>
        <v>n</v>
      </c>
      <c r="U70" s="784">
        <f>'SAME R Results'!R58</f>
        <v>40.166666666666664</v>
      </c>
      <c r="V70" s="784" t="str">
        <f>'SAME R Results'!S58</f>
        <v>y</v>
      </c>
      <c r="W70" s="784">
        <f>'SAME R Results'!T58</f>
        <v>90</v>
      </c>
      <c r="X70" s="784" t="str">
        <f>'SAME R Results'!U58</f>
        <v>n</v>
      </c>
      <c r="Y70" s="784" t="str">
        <f>'SAME R Results'!V58</f>
        <v>y</v>
      </c>
      <c r="Z70" s="784" t="str">
        <f>'SAME R Results'!W58</f>
        <v>y</v>
      </c>
      <c r="AA70" s="784" t="str">
        <f>'SAME R Results'!X58</f>
        <v>n</v>
      </c>
      <c r="AB70" s="784" t="str">
        <f>'SAME R Results'!Y58</f>
        <v>y</v>
      </c>
      <c r="AC70" s="789"/>
      <c r="AD70" s="784" t="str">
        <f>'SAME R Results'!Z58</f>
        <v>y</v>
      </c>
      <c r="AE70" s="784">
        <f>'SAME R Results'!AA58</f>
        <v>10</v>
      </c>
      <c r="AF70" s="784" t="str">
        <f>'SAME R Results'!AB58</f>
        <v>y</v>
      </c>
      <c r="AG70" s="817">
        <f>'SAME R Results'!AC58</f>
        <v>3.852706928546E-2</v>
      </c>
      <c r="AH70" s="819">
        <f>'SAME R Results'!AD58</f>
        <v>0</v>
      </c>
      <c r="AI70" s="784">
        <f>'SAME R Results'!AE58</f>
        <v>58</v>
      </c>
      <c r="AJ70" s="784">
        <f>'SAME R Results'!AF58</f>
        <v>480</v>
      </c>
      <c r="AK70" s="784">
        <f>'SAME R Results'!AG58</f>
        <v>0</v>
      </c>
      <c r="AL70" s="784" t="str">
        <f>'SAME R Results'!AH58</f>
        <v>n</v>
      </c>
      <c r="AM70" s="784" t="str">
        <f>'SAME R Results'!AI58</f>
        <v>y</v>
      </c>
      <c r="AN70" s="784" t="str">
        <f>'SAME R Results'!AJ58</f>
        <v>y</v>
      </c>
      <c r="AO70" s="784" t="str">
        <f>'SAME R Results'!AK58</f>
        <v>n</v>
      </c>
      <c r="AP70" s="784" t="str">
        <f>'SAME R Results'!AL58</f>
        <v>y</v>
      </c>
      <c r="AQ70" s="784" t="str">
        <f>'SAME R Results'!AM58</f>
        <v>y</v>
      </c>
      <c r="AR70" s="817">
        <f>'SAME R Results'!AN58</f>
        <v>3.852706928546E-2</v>
      </c>
      <c r="AS70" s="819">
        <f>'SAME R Results'!AO58</f>
        <v>0</v>
      </c>
      <c r="AT70" s="784">
        <f>'SAME R Results'!AP58</f>
        <v>0</v>
      </c>
      <c r="AU70" s="789"/>
      <c r="AV70" s="821">
        <f>'SAME R Results'!AQ58</f>
        <v>0</v>
      </c>
      <c r="AW70" s="821">
        <f>'SAME R Results'!AR58</f>
        <v>6.2501534999999988</v>
      </c>
      <c r="AX70" s="821">
        <f>'SAME R Results'!AS58</f>
        <v>0</v>
      </c>
      <c r="AY70" s="821">
        <f>'SAME R Results'!AT58</f>
        <v>0</v>
      </c>
      <c r="AZ70" s="824"/>
      <c r="BA70" s="824"/>
      <c r="BB70" s="821">
        <f>'SAME R Results'!AU58</f>
        <v>3.7334894999999997</v>
      </c>
      <c r="BC70" s="821">
        <f>'SAME R Results'!AV58</f>
        <v>2.5939949999999996E-2</v>
      </c>
      <c r="BD70" s="821">
        <f>'SAME R Results'!AW58</f>
        <v>7.1035614999999996</v>
      </c>
      <c r="BE70" s="821">
        <f>'SAME R Results'!AX58</f>
        <v>4.6862034999999995</v>
      </c>
      <c r="BF70" s="827">
        <f>'SAME R Results'!AY58</f>
        <v>113400</v>
      </c>
      <c r="BG70" s="784">
        <f>'SAME R Results'!AZ58</f>
        <v>3.4145969999999997</v>
      </c>
      <c r="BH70" s="784">
        <f>'SAME R Results'!BA58</f>
        <v>8.1069945000000004E-2</v>
      </c>
      <c r="BI70" s="789"/>
      <c r="BJ70" s="784">
        <f>'SAME R Results'!BB58</f>
        <v>86.891199999999998</v>
      </c>
      <c r="BK70" s="784">
        <f>'SAME R Results'!BC58</f>
        <v>2.4173580000000001</v>
      </c>
      <c r="BL70" s="784">
        <f>'SAME R Results'!BD58</f>
        <v>4995552.5704270303</v>
      </c>
      <c r="BM70" s="784">
        <f>'SAME R Results'!BE58</f>
        <v>620.92863246302545</v>
      </c>
      <c r="BN70" s="784">
        <f>'SAME R Results'!BF58</f>
        <v>3.7075495499999995</v>
      </c>
      <c r="BO70" s="784">
        <f>'SAME R Results'!BG58</f>
        <v>0.83338176374999995</v>
      </c>
      <c r="BP70" s="789"/>
      <c r="BQ70" s="784">
        <f>'SAME R Results'!BH58</f>
        <v>63.431299809344594</v>
      </c>
      <c r="BR70" s="817">
        <f>'SAME R Results'!BI58</f>
        <v>0.12429628628849503</v>
      </c>
      <c r="BS70" s="817">
        <f>'SAME R Results'!BJ58</f>
        <v>0.28945017623069236</v>
      </c>
      <c r="BT70" s="817">
        <f>'SAME R Results'!BL58</f>
        <v>4.4488009112618405</v>
      </c>
      <c r="BU70" s="817">
        <f>'SAME R Results'!BM58</f>
        <v>2.5078107683239019</v>
      </c>
      <c r="BV70" s="817">
        <f>'SAME R Results'!BN58</f>
        <v>8.1451731390200885E-2</v>
      </c>
      <c r="BW70" s="784">
        <f>'SAME R Results'!BO58</f>
        <v>4995552.5704270303</v>
      </c>
      <c r="BX70" s="784">
        <f>'SAME R Results'!BP58</f>
        <v>4654737.6513707442</v>
      </c>
      <c r="BY70" s="784">
        <f>'SAME R Results'!BQ58</f>
        <v>4144508.8599111577</v>
      </c>
      <c r="BZ70" s="784">
        <f>'SAME R Results'!BR58</f>
        <v>620.92863246302545</v>
      </c>
      <c r="CA70" s="784">
        <f>'SAME R Results'!BS58</f>
        <v>0.53657062949480594</v>
      </c>
      <c r="CB70" s="784">
        <f>'SAME R Results'!BT58</f>
        <v>0.28000000000000003</v>
      </c>
      <c r="CC70" s="784">
        <f>'SAME R Results'!BV58</f>
        <v>2.607172607375027</v>
      </c>
      <c r="CD70" s="784">
        <f>'SAME R Results'!BW58</f>
        <v>1</v>
      </c>
      <c r="CE70" s="27"/>
    </row>
    <row r="71" spans="1:87" ht="16.5" customHeight="1" x14ac:dyDescent="0.2">
      <c r="A71" s="780">
        <v>2</v>
      </c>
      <c r="B71" s="784">
        <f>'SAME R Results'!A59</f>
        <v>4</v>
      </c>
      <c r="C71" s="785" t="str">
        <f>'SAME R Results'!B59</f>
        <v>Lampwick</v>
      </c>
      <c r="D71" s="784" t="str">
        <f>'SAME R Results'!C59</f>
        <v>L18</v>
      </c>
      <c r="E71" s="784" t="str">
        <f>'SAME R Results'!D59</f>
        <v>33LA</v>
      </c>
      <c r="F71" s="784">
        <f>'SAME R Results'!E59</f>
        <v>3</v>
      </c>
      <c r="G71" s="784" t="str">
        <f>'SAME R Results'!F59</f>
        <v>80a</v>
      </c>
      <c r="H71" s="785" t="str">
        <f>'SAME R Results'!G59</f>
        <v>aged</v>
      </c>
      <c r="I71" s="784">
        <f>'SAME R Results'!H59</f>
        <v>239</v>
      </c>
      <c r="J71" s="786">
        <f>'SAME R Results'!I59</f>
        <v>40416</v>
      </c>
      <c r="K71" s="784">
        <f>'SAME R Results'!J59</f>
        <v>0</v>
      </c>
      <c r="L71" s="788"/>
      <c r="M71" s="788"/>
      <c r="N71" s="784">
        <f>'SAME R Results'!K59</f>
        <v>8.1</v>
      </c>
      <c r="O71" s="793">
        <f>'SAME R Results'!L59</f>
        <v>1.28</v>
      </c>
      <c r="P71" s="784">
        <f>'SAME R Results'!M59</f>
        <v>0</v>
      </c>
      <c r="Q71" s="784">
        <f>'SAME R Results'!N59</f>
        <v>0</v>
      </c>
      <c r="R71" s="784">
        <f>'SAME R Results'!O59</f>
        <v>0</v>
      </c>
      <c r="S71" s="784">
        <f>'SAME R Results'!P59</f>
        <v>0</v>
      </c>
      <c r="T71" s="784">
        <f>'SAME R Results'!Q59</f>
        <v>0</v>
      </c>
      <c r="U71" s="784">
        <f>'SAME R Results'!R59</f>
        <v>580.33333333333337</v>
      </c>
      <c r="V71" s="784">
        <f>'SAME R Results'!S59</f>
        <v>0</v>
      </c>
      <c r="W71" s="784">
        <f>'SAME R Results'!T59</f>
        <v>0</v>
      </c>
      <c r="X71" s="784" t="str">
        <f>'SAME R Results'!U59</f>
        <v>n</v>
      </c>
      <c r="Y71" s="784" t="str">
        <f>'SAME R Results'!V59</f>
        <v>y</v>
      </c>
      <c r="Z71" s="784" t="str">
        <f>'SAME R Results'!W59</f>
        <v>y</v>
      </c>
      <c r="AA71" s="784" t="str">
        <f>'SAME R Results'!X59</f>
        <v>n</v>
      </c>
      <c r="AB71" s="784" t="str">
        <f>'SAME R Results'!Y59</f>
        <v>y</v>
      </c>
      <c r="AC71" s="789"/>
      <c r="AD71" s="784" t="str">
        <f>'SAME R Results'!Z59</f>
        <v>y</v>
      </c>
      <c r="AE71" s="784">
        <f>'SAME R Results'!AA59</f>
        <v>10</v>
      </c>
      <c r="AF71" s="784" t="str">
        <f>'SAME R Results'!AB59</f>
        <v>y</v>
      </c>
      <c r="AG71" s="817">
        <f>'SAME R Results'!AC59</f>
        <v>3.852706928546E-2</v>
      </c>
      <c r="AH71" s="819">
        <f>'SAME R Results'!AD59</f>
        <v>0</v>
      </c>
      <c r="AI71" s="784">
        <f>'SAME R Results'!AE59</f>
        <v>0</v>
      </c>
      <c r="AJ71" s="784">
        <f>'SAME R Results'!AF59</f>
        <v>0</v>
      </c>
      <c r="AK71" s="784">
        <f>'SAME R Results'!AG59</f>
        <v>0</v>
      </c>
      <c r="AL71" s="784">
        <f>'SAME R Results'!AH59</f>
        <v>0</v>
      </c>
      <c r="AM71" s="784">
        <f>'SAME R Results'!AI59</f>
        <v>0</v>
      </c>
      <c r="AN71" s="784">
        <f>'SAME R Results'!AJ59</f>
        <v>0</v>
      </c>
      <c r="AO71" s="784">
        <f>'SAME R Results'!AK59</f>
        <v>0</v>
      </c>
      <c r="AP71" s="784">
        <f>'SAME R Results'!AL59</f>
        <v>0</v>
      </c>
      <c r="AQ71" s="784">
        <f>'SAME R Results'!AM59</f>
        <v>0</v>
      </c>
      <c r="AR71" s="817">
        <f>'SAME R Results'!AN59</f>
        <v>0</v>
      </c>
      <c r="AS71" s="819">
        <f>'SAME R Results'!AO59</f>
        <v>0</v>
      </c>
      <c r="AT71" s="784">
        <f>'SAME R Results'!AP59</f>
        <v>90</v>
      </c>
      <c r="AU71" s="789"/>
      <c r="AV71" s="821">
        <f>'SAME R Results'!AQ59</f>
        <v>0</v>
      </c>
      <c r="AW71" s="821">
        <f>'SAME R Results'!AR59</f>
        <v>6.2508695000000012</v>
      </c>
      <c r="AX71" s="821">
        <f>'SAME R Results'!AS59</f>
        <v>0</v>
      </c>
      <c r="AY71" s="821">
        <f>'SAME R Results'!AT59</f>
        <v>0</v>
      </c>
      <c r="AZ71" s="824"/>
      <c r="BA71" s="824"/>
      <c r="BB71" s="821">
        <f>'SAME R Results'!AU59</f>
        <v>3.2887709999999997</v>
      </c>
      <c r="BC71" s="821">
        <f>'SAME R Results'!AV59</f>
        <v>9.8617549999999998E-2</v>
      </c>
      <c r="BD71" s="821">
        <f>'SAME R Results'!AW59</f>
        <v>6.5057074999999998</v>
      </c>
      <c r="BE71" s="821">
        <f>'SAME R Results'!AX59</f>
        <v>4.750794</v>
      </c>
      <c r="BF71" s="827">
        <f>'SAME R Results'!AY59</f>
        <v>39135</v>
      </c>
      <c r="BG71" s="784">
        <f>'SAME R Results'!AZ59</f>
        <v>3.0089870000000003</v>
      </c>
      <c r="BH71" s="784">
        <f>'SAME R Results'!BA59</f>
        <v>0.14303590500000002</v>
      </c>
      <c r="BI71" s="789"/>
      <c r="BJ71" s="784">
        <f>'SAME R Results'!BB59</f>
        <v>76.599000000000004</v>
      </c>
      <c r="BK71" s="784">
        <f>'SAME R Results'!BC59</f>
        <v>1.7549134999999998</v>
      </c>
      <c r="BL71" s="784">
        <f>'SAME R Results'!BD59</f>
        <v>1482905.7467800037</v>
      </c>
      <c r="BM71" s="784">
        <f>'SAME R Results'!BE59</f>
        <v>376.57962446178351</v>
      </c>
      <c r="BN71" s="784">
        <f>'SAME R Results'!BF59</f>
        <v>3.1901534499999995</v>
      </c>
      <c r="BO71" s="784">
        <f>'SAME R Results'!BG59</f>
        <v>0.71648777375000006</v>
      </c>
      <c r="BP71" s="789"/>
      <c r="BQ71" s="784">
        <f>'SAME R Results'!BH59</f>
        <v>55.126606662080725</v>
      </c>
      <c r="BR71" s="817">
        <f>'SAME R Results'!BI59</f>
        <v>0.25394710707642226</v>
      </c>
      <c r="BS71" s="817">
        <f>'SAME R Results'!BJ59</f>
        <v>0.41407883222812808</v>
      </c>
      <c r="BT71" s="817">
        <f>'SAME R Results'!BL59</f>
        <v>4.4524883283118255</v>
      </c>
      <c r="BU71" s="817">
        <f>'SAME R Results'!BM59</f>
        <v>2.0122138995127745</v>
      </c>
      <c r="BV71" s="817">
        <f>'SAME R Results'!BN59</f>
        <v>0.19887188478739723</v>
      </c>
      <c r="BW71" s="784">
        <f>'SAME R Results'!BO59</f>
        <v>1482905.7467800037</v>
      </c>
      <c r="BX71" s="784">
        <f>'SAME R Results'!BP59</f>
        <v>1459542.822563505</v>
      </c>
      <c r="BY71" s="784">
        <f>'SAME R Results'!BQ59</f>
        <v>1359148.2740879543</v>
      </c>
      <c r="BZ71" s="784">
        <f>'SAME R Results'!BR59</f>
        <v>376.57962446178351</v>
      </c>
      <c r="CA71" s="784">
        <f>'SAME R Results'!BS59</f>
        <v>0.38953065346710458</v>
      </c>
      <c r="CB71" s="784">
        <f>'SAME R Results'!BT59</f>
        <v>0.28000000000000003</v>
      </c>
      <c r="CC71" s="784">
        <f>'SAME R Results'!BV59</f>
        <v>2.5702781769848131</v>
      </c>
      <c r="CD71" s="784">
        <f>'SAME R Results'!BW59</f>
        <v>1</v>
      </c>
      <c r="CE71" s="27"/>
      <c r="CI71" s="3">
        <v>3.2</v>
      </c>
    </row>
    <row r="72" spans="1:87" ht="16.5" customHeight="1" x14ac:dyDescent="0.2">
      <c r="A72" s="780">
        <v>2</v>
      </c>
      <c r="B72" s="784">
        <f>'SAME R Results'!A62</f>
        <v>4</v>
      </c>
      <c r="C72" s="785" t="str">
        <f>'SAME R Results'!B62</f>
        <v>Lampwick</v>
      </c>
      <c r="D72" s="784" t="str">
        <f>'SAME R Results'!C62</f>
        <v>L17</v>
      </c>
      <c r="E72" s="784" t="str">
        <f>'SAME R Results'!D62</f>
        <v>35 L</v>
      </c>
      <c r="F72" s="784">
        <f>'SAME R Results'!E62</f>
        <v>2</v>
      </c>
      <c r="G72" s="784">
        <f>'SAME R Results'!F62</f>
        <v>82</v>
      </c>
      <c r="H72" s="785" t="str">
        <f>'SAME R Results'!G62</f>
        <v>Mid temp aging</v>
      </c>
      <c r="I72" s="784">
        <f>'SAME R Results'!H62</f>
        <v>239</v>
      </c>
      <c r="J72" s="786">
        <f>'SAME R Results'!I62</f>
        <v>40416</v>
      </c>
      <c r="K72" s="784">
        <f>'SAME R Results'!J62</f>
        <v>0</v>
      </c>
      <c r="L72" s="788"/>
      <c r="M72" s="788"/>
      <c r="N72" s="784">
        <f>'SAME R Results'!K62</f>
        <v>8.1</v>
      </c>
      <c r="O72" s="793">
        <f>'SAME R Results'!L62</f>
        <v>1.2649999999999999</v>
      </c>
      <c r="P72" s="784">
        <f>'SAME R Results'!M62</f>
        <v>60</v>
      </c>
      <c r="Q72" s="784">
        <f>'SAME R Results'!N62</f>
        <v>11</v>
      </c>
      <c r="R72" s="784">
        <f>'SAME R Results'!O62</f>
        <v>8</v>
      </c>
      <c r="S72" s="784" t="str">
        <f>'SAME R Results'!P62</f>
        <v>n</v>
      </c>
      <c r="T72" s="784" t="str">
        <f>'SAME R Results'!Q62</f>
        <v>n</v>
      </c>
      <c r="U72" s="784">
        <f>'SAME R Results'!R62</f>
        <v>39</v>
      </c>
      <c r="V72" s="784" t="str">
        <f>'SAME R Results'!S62</f>
        <v>y</v>
      </c>
      <c r="W72" s="784">
        <f>'SAME R Results'!T62</f>
        <v>90</v>
      </c>
      <c r="X72" s="784" t="str">
        <f>'SAME R Results'!U62</f>
        <v>n</v>
      </c>
      <c r="Y72" s="784" t="str">
        <f>'SAME R Results'!V62</f>
        <v>y</v>
      </c>
      <c r="Z72" s="784" t="str">
        <f>'SAME R Results'!W62</f>
        <v>y</v>
      </c>
      <c r="AA72" s="784" t="str">
        <f>'SAME R Results'!X62</f>
        <v>n</v>
      </c>
      <c r="AB72" s="784" t="str">
        <f>'SAME R Results'!Y62</f>
        <v>y</v>
      </c>
      <c r="AC72" s="789"/>
      <c r="AD72" s="784" t="str">
        <f>'SAME R Results'!Z62</f>
        <v>y</v>
      </c>
      <c r="AE72" s="784">
        <f>'SAME R Results'!AA62</f>
        <v>10</v>
      </c>
      <c r="AF72" s="784" t="str">
        <f>'SAME R Results'!AB62</f>
        <v>y</v>
      </c>
      <c r="AG72" s="817">
        <f>'SAME R Results'!AC62</f>
        <v>3.852706928546E-2</v>
      </c>
      <c r="AH72" s="819">
        <f>'SAME R Results'!AD62</f>
        <v>0</v>
      </c>
      <c r="AI72" s="784">
        <f>'SAME R Results'!AE62</f>
        <v>58</v>
      </c>
      <c r="AJ72" s="784">
        <f>'SAME R Results'!AF62</f>
        <v>480</v>
      </c>
      <c r="AK72" s="784">
        <f>'SAME R Results'!AG62</f>
        <v>0</v>
      </c>
      <c r="AL72" s="784" t="str">
        <f>'SAME R Results'!AH62</f>
        <v>n</v>
      </c>
      <c r="AM72" s="784" t="str">
        <f>'SAME R Results'!AI62</f>
        <v>y</v>
      </c>
      <c r="AN72" s="784" t="str">
        <f>'SAME R Results'!AJ62</f>
        <v>y</v>
      </c>
      <c r="AO72" s="784" t="str">
        <f>'SAME R Results'!AK62</f>
        <v>n</v>
      </c>
      <c r="AP72" s="784" t="str">
        <f>'SAME R Results'!AL62</f>
        <v>y</v>
      </c>
      <c r="AQ72" s="784" t="str">
        <f>'SAME R Results'!AM62</f>
        <v>y</v>
      </c>
      <c r="AR72" s="817">
        <f>'SAME R Results'!AN62</f>
        <v>3.852706928546E-2</v>
      </c>
      <c r="AS72" s="819">
        <f>'SAME R Results'!AO62</f>
        <v>0</v>
      </c>
      <c r="AT72" s="784">
        <f>'SAME R Results'!AP62</f>
        <v>0</v>
      </c>
      <c r="AU72" s="789"/>
      <c r="AV72" s="821">
        <f>'SAME R Results'!AQ62</f>
        <v>0</v>
      </c>
      <c r="AW72" s="821">
        <f>'SAME R Results'!AR62</f>
        <v>6.2503665000000002</v>
      </c>
      <c r="AX72" s="821">
        <f>'SAME R Results'!AS62</f>
        <v>0</v>
      </c>
      <c r="AY72" s="821">
        <f>'SAME R Results'!AT62</f>
        <v>0</v>
      </c>
      <c r="AZ72" s="824"/>
      <c r="BA72" s="824"/>
      <c r="BB72" s="821">
        <f>'SAME R Results'!AU62</f>
        <v>2.6140444999999994</v>
      </c>
      <c r="BC72" s="821">
        <f>'SAME R Results'!AV62</f>
        <v>2.6229855000000003E-2</v>
      </c>
      <c r="BD72" s="821">
        <f>'SAME R Results'!AW62</f>
        <v>6.7840579999999999</v>
      </c>
      <c r="BE72" s="821">
        <f>'SAME R Results'!AX62</f>
        <v>4.7105094999999997</v>
      </c>
      <c r="BF72" s="827">
        <f>'SAME R Results'!AY62</f>
        <v>85905</v>
      </c>
      <c r="BG72" s="784">
        <f>'SAME R Results'!AZ62</f>
        <v>2.3956139999999997</v>
      </c>
      <c r="BH72" s="784">
        <f>'SAME R Results'!BA62</f>
        <v>8.0520639999999991E-2</v>
      </c>
      <c r="BI72" s="789"/>
      <c r="BJ72" s="784">
        <f>'SAME R Results'!BB62</f>
        <v>60.405999999999985</v>
      </c>
      <c r="BK72" s="784">
        <f>'SAME R Results'!BC62</f>
        <v>2.0735485000000002</v>
      </c>
      <c r="BL72" s="784">
        <f>'SAME R Results'!BD62</f>
        <v>3463686.4034805261</v>
      </c>
      <c r="BM72" s="784">
        <f>'SAME R Results'!BE62</f>
        <v>481.15805922365632</v>
      </c>
      <c r="BN72" s="784">
        <f>'SAME R Results'!BF62</f>
        <v>2.5878146449999995</v>
      </c>
      <c r="BO72" s="784">
        <f>'SAME R Results'!BG62</f>
        <v>0.57877333999999991</v>
      </c>
      <c r="BP72" s="789"/>
      <c r="BQ72" s="784">
        <f>'SAME R Results'!BH62</f>
        <v>44.111273060196602</v>
      </c>
      <c r="BR72" s="817">
        <f>'SAME R Results'!BI62</f>
        <v>0.13891501803978532</v>
      </c>
      <c r="BS72" s="817">
        <f>'SAME R Results'!BJ62</f>
        <v>0.28973711732419516</v>
      </c>
      <c r="BT72" s="817">
        <f>'SAME R Results'!BL62</f>
        <v>4.4712056795843429</v>
      </c>
      <c r="BU72" s="817">
        <f>'SAME R Results'!BM62</f>
        <v>2.3569926978092739</v>
      </c>
      <c r="BV72" s="817">
        <f>'SAME R Results'!BN62</f>
        <v>9.6188185452663361E-2</v>
      </c>
      <c r="BW72" s="784">
        <f>'SAME R Results'!BO62</f>
        <v>3463686.4034805261</v>
      </c>
      <c r="BX72" s="784">
        <f>'SAME R Results'!BP62</f>
        <v>3412402.5909133023</v>
      </c>
      <c r="BY72" s="784">
        <f>'SAME R Results'!BQ62</f>
        <v>3087742.6113980534</v>
      </c>
      <c r="BZ72" s="784">
        <f>'SAME R Results'!BR62</f>
        <v>481.15805922365632</v>
      </c>
      <c r="CA72" s="784">
        <f>'SAME R Results'!BS62</f>
        <v>0.46025670336500046</v>
      </c>
      <c r="CB72" s="784">
        <f>'SAME R Results'!BT62</f>
        <v>0.28000000000000003</v>
      </c>
      <c r="CC72" s="784">
        <f>'SAME R Results'!BV62</f>
        <v>2.6080233905452039</v>
      </c>
      <c r="CD72" s="784">
        <f>'SAME R Results'!BW62</f>
        <v>1</v>
      </c>
      <c r="CE72" s="27"/>
      <c r="CI72" s="3">
        <v>3.2</v>
      </c>
    </row>
    <row r="73" spans="1:87" ht="16.5" customHeight="1" x14ac:dyDescent="0.2">
      <c r="A73" s="780">
        <v>2</v>
      </c>
      <c r="B73" s="784">
        <f>'SAME R Results'!A63</f>
        <v>4</v>
      </c>
      <c r="C73" s="785" t="str">
        <f>'SAME R Results'!B63</f>
        <v>Lampwick</v>
      </c>
      <c r="D73" s="784" t="str">
        <f>'SAME R Results'!C63</f>
        <v>L17</v>
      </c>
      <c r="E73" s="784" t="str">
        <f>'SAME R Results'!D63</f>
        <v>35LA</v>
      </c>
      <c r="F73" s="784">
        <f>'SAME R Results'!E63</f>
        <v>2</v>
      </c>
      <c r="G73" s="784" t="str">
        <f>'SAME R Results'!F63</f>
        <v>82a</v>
      </c>
      <c r="H73" s="785" t="str">
        <f>'SAME R Results'!G63</f>
        <v>aged</v>
      </c>
      <c r="I73" s="784">
        <f>'SAME R Results'!H63</f>
        <v>239</v>
      </c>
      <c r="J73" s="786">
        <f>'SAME R Results'!I63</f>
        <v>40417</v>
      </c>
      <c r="K73" s="784">
        <f>'SAME R Results'!J63</f>
        <v>0</v>
      </c>
      <c r="L73" s="788"/>
      <c r="M73" s="788"/>
      <c r="N73" s="784">
        <f>'SAME R Results'!K63</f>
        <v>8.1</v>
      </c>
      <c r="O73" s="793">
        <f>'SAME R Results'!L63</f>
        <v>1.2649999999999999</v>
      </c>
      <c r="P73" s="784">
        <f>'SAME R Results'!M63</f>
        <v>0</v>
      </c>
      <c r="Q73" s="784">
        <f>'SAME R Results'!N63</f>
        <v>0</v>
      </c>
      <c r="R73" s="784">
        <f>'SAME R Results'!O63</f>
        <v>0</v>
      </c>
      <c r="S73" s="784">
        <f>'SAME R Results'!P63</f>
        <v>0</v>
      </c>
      <c r="T73" s="784">
        <f>'SAME R Results'!Q63</f>
        <v>0</v>
      </c>
      <c r="U73" s="784">
        <f>'SAME R Results'!R63</f>
        <v>579.33333333333337</v>
      </c>
      <c r="V73" s="784">
        <f>'SAME R Results'!S63</f>
        <v>0</v>
      </c>
      <c r="W73" s="784">
        <f>'SAME R Results'!T63</f>
        <v>0</v>
      </c>
      <c r="X73" s="784" t="str">
        <f>'SAME R Results'!U63</f>
        <v>n</v>
      </c>
      <c r="Y73" s="784" t="str">
        <f>'SAME R Results'!V63</f>
        <v>y</v>
      </c>
      <c r="Z73" s="784" t="str">
        <f>'SAME R Results'!W63</f>
        <v>y</v>
      </c>
      <c r="AA73" s="784" t="str">
        <f>'SAME R Results'!X63</f>
        <v>n</v>
      </c>
      <c r="AB73" s="784" t="str">
        <f>'SAME R Results'!Y63</f>
        <v>y</v>
      </c>
      <c r="AC73" s="789"/>
      <c r="AD73" s="784" t="str">
        <f>'SAME R Results'!Z63</f>
        <v>y</v>
      </c>
      <c r="AE73" s="784">
        <f>'SAME R Results'!AA63</f>
        <v>10</v>
      </c>
      <c r="AF73" s="784" t="str">
        <f>'SAME R Results'!AB63</f>
        <v>y</v>
      </c>
      <c r="AG73" s="817">
        <f>'SAME R Results'!AC63</f>
        <v>3.852706928546E-2</v>
      </c>
      <c r="AH73" s="819">
        <f>'SAME R Results'!AD63</f>
        <v>0</v>
      </c>
      <c r="AI73" s="784">
        <f>'SAME R Results'!AE63</f>
        <v>0</v>
      </c>
      <c r="AJ73" s="784">
        <f>'SAME R Results'!AF63</f>
        <v>0</v>
      </c>
      <c r="AK73" s="784">
        <f>'SAME R Results'!AG63</f>
        <v>0</v>
      </c>
      <c r="AL73" s="784">
        <f>'SAME R Results'!AH63</f>
        <v>0</v>
      </c>
      <c r="AM73" s="784">
        <f>'SAME R Results'!AI63</f>
        <v>0</v>
      </c>
      <c r="AN73" s="784">
        <f>'SAME R Results'!AJ63</f>
        <v>0</v>
      </c>
      <c r="AO73" s="784">
        <f>'SAME R Results'!AK63</f>
        <v>0</v>
      </c>
      <c r="AP73" s="784">
        <f>'SAME R Results'!AL63</f>
        <v>0</v>
      </c>
      <c r="AQ73" s="784">
        <f>'SAME R Results'!AM63</f>
        <v>0</v>
      </c>
      <c r="AR73" s="817">
        <f>'SAME R Results'!AN63</f>
        <v>0</v>
      </c>
      <c r="AS73" s="819">
        <f>'SAME R Results'!AO63</f>
        <v>0</v>
      </c>
      <c r="AT73" s="784">
        <f>'SAME R Results'!AP63</f>
        <v>90</v>
      </c>
      <c r="AU73" s="789"/>
      <c r="AV73" s="821">
        <f>'SAME R Results'!AQ63</f>
        <v>0</v>
      </c>
      <c r="AW73" s="821">
        <f>'SAME R Results'!AR63</f>
        <v>6.2532045000000007</v>
      </c>
      <c r="AX73" s="821">
        <f>'SAME R Results'!AS63</f>
        <v>0</v>
      </c>
      <c r="AY73" s="821">
        <f>'SAME R Results'!AT63</f>
        <v>0</v>
      </c>
      <c r="AZ73" s="824"/>
      <c r="BA73" s="824"/>
      <c r="BB73" s="821">
        <f>'SAME R Results'!AU63</f>
        <v>2.4960774999999997</v>
      </c>
      <c r="BC73" s="821">
        <f>'SAME R Results'!AV63</f>
        <v>8.370973000000001E-2</v>
      </c>
      <c r="BD73" s="821">
        <f>'SAME R Results'!AW63</f>
        <v>6.268324999999999</v>
      </c>
      <c r="BE73" s="821">
        <f>'SAME R Results'!AX63</f>
        <v>4.7524560000000005</v>
      </c>
      <c r="BF73" s="827">
        <f>'SAME R Results'!AY63</f>
        <v>35625</v>
      </c>
      <c r="BG73" s="784">
        <f>'SAME R Results'!AZ63</f>
        <v>2.2586815000000002</v>
      </c>
      <c r="BH73" s="784">
        <f>'SAME R Results'!BA63</f>
        <v>0.13061530000000002</v>
      </c>
      <c r="BI73" s="789"/>
      <c r="BJ73" s="784">
        <f>'SAME R Results'!BB63</f>
        <v>55.973349999999996</v>
      </c>
      <c r="BK73" s="784">
        <f>'SAME R Results'!BC63</f>
        <v>1.5158689999999986</v>
      </c>
      <c r="BL73" s="784">
        <f>'SAME R Results'!BD63</f>
        <v>1343413.4028339714</v>
      </c>
      <c r="BM73" s="784">
        <f>'SAME R Results'!BE63</f>
        <v>309.1324727835684</v>
      </c>
      <c r="BN73" s="784">
        <f>'SAME R Results'!BF63</f>
        <v>2.4123677699999999</v>
      </c>
      <c r="BO73" s="784">
        <f>'SAME R Results'!BG63</f>
        <v>0.53201655000000003</v>
      </c>
      <c r="BP73" s="789"/>
      <c r="BQ73" s="784">
        <f>'SAME R Results'!BH63</f>
        <v>40.264613381119567</v>
      </c>
      <c r="BR73" s="817">
        <f>'SAME R Results'!BI63</f>
        <v>0.2301097131615957</v>
      </c>
      <c r="BS73" s="817">
        <f>'SAME R Results'!BJ63</f>
        <v>0.38539411449136129</v>
      </c>
      <c r="BT73" s="817">
        <f>'SAME R Results'!BL63</f>
        <v>4.5343848231789021</v>
      </c>
      <c r="BU73" s="817">
        <f>'SAME R Results'!BM63</f>
        <v>2.0505944091004547</v>
      </c>
      <c r="BV73" s="817">
        <f>'SAME R Results'!BN63</f>
        <v>0.17780742294482293</v>
      </c>
      <c r="BW73" s="784">
        <f>'SAME R Results'!BO63</f>
        <v>1343413.4028339714</v>
      </c>
      <c r="BX73" s="784">
        <f>'SAME R Results'!BP63</f>
        <v>1322145.8884552114</v>
      </c>
      <c r="BY73" s="784">
        <f>'SAME R Results'!BQ63</f>
        <v>1234001.2881006338</v>
      </c>
      <c r="BZ73" s="784">
        <f>'SAME R Results'!BR63</f>
        <v>309.1324727835684</v>
      </c>
      <c r="CA73" s="784">
        <f>'SAME R Results'!BS63</f>
        <v>0.336470966882713</v>
      </c>
      <c r="CB73" s="784">
        <f>'SAME R Results'!BT63</f>
        <v>0.28000000000000003</v>
      </c>
      <c r="CC73" s="784">
        <f>'SAME R Results'!BV63</f>
        <v>2.5691188868784089</v>
      </c>
      <c r="CD73" s="784">
        <f>'SAME R Results'!BW63</f>
        <v>1</v>
      </c>
      <c r="CE73" s="27"/>
      <c r="CI73" s="3">
        <v>3.2</v>
      </c>
    </row>
    <row r="74" spans="1:87" ht="16.5" customHeight="1" x14ac:dyDescent="0.2">
      <c r="A74" s="780">
        <v>2</v>
      </c>
      <c r="B74" s="784" t="str">
        <f>'SAME R Results'!A74</f>
        <v>7 (4)</v>
      </c>
      <c r="C74" s="785" t="str">
        <f>'SAME R Results'!B74</f>
        <v>Lampwick</v>
      </c>
      <c r="D74" s="784" t="str">
        <f>'SAME R Results'!C74</f>
        <v>L02</v>
      </c>
      <c r="E74" s="784" t="str">
        <f>'SAME R Results'!D74</f>
        <v>41 L</v>
      </c>
      <c r="F74" s="784">
        <f>'SAME R Results'!E74</f>
        <v>0</v>
      </c>
      <c r="G74" s="784">
        <f>'SAME R Results'!F74</f>
        <v>88</v>
      </c>
      <c r="H74" s="785" t="str">
        <f>'SAME R Results'!G74</f>
        <v>Baseline STS det</v>
      </c>
      <c r="I74" s="784">
        <f>'SAME R Results'!H74</f>
        <v>242</v>
      </c>
      <c r="J74" s="786">
        <f>'SAME R Results'!I74</f>
        <v>40420.277777777781</v>
      </c>
      <c r="K74" s="784">
        <f>'SAME R Results'!J74</f>
        <v>0</v>
      </c>
      <c r="L74" s="788"/>
      <c r="M74" s="788"/>
      <c r="N74" s="784">
        <f>'SAME R Results'!K74</f>
        <v>8.1</v>
      </c>
      <c r="O74" s="793">
        <f>'SAME R Results'!L74</f>
        <v>1.2450000000000001</v>
      </c>
      <c r="P74" s="784">
        <f>'SAME R Results'!M74</f>
        <v>60</v>
      </c>
      <c r="Q74" s="784">
        <f>'SAME R Results'!N74</f>
        <v>11</v>
      </c>
      <c r="R74" s="784">
        <f>'SAME R Results'!O74</f>
        <v>8</v>
      </c>
      <c r="S74" s="784" t="str">
        <f>'SAME R Results'!P74</f>
        <v>n</v>
      </c>
      <c r="T74" s="784" t="str">
        <f>'SAME R Results'!Q74</f>
        <v>n</v>
      </c>
      <c r="U74" s="784" t="str">
        <f>'SAME R Results'!R74</f>
        <v>n/a</v>
      </c>
      <c r="V74" s="784" t="str">
        <f>'SAME R Results'!S74</f>
        <v>n</v>
      </c>
      <c r="W74" s="784">
        <f>'SAME R Results'!T74</f>
        <v>90</v>
      </c>
      <c r="X74" s="784" t="str">
        <f>'SAME R Results'!U74</f>
        <v>y</v>
      </c>
      <c r="Y74" s="784" t="str">
        <f>'SAME R Results'!V74</f>
        <v>n</v>
      </c>
      <c r="Z74" s="784" t="str">
        <f>'SAME R Results'!W74</f>
        <v>y</v>
      </c>
      <c r="AA74" s="784" t="str">
        <f>'SAME R Results'!X74</f>
        <v>n</v>
      </c>
      <c r="AB74" s="784" t="str">
        <f>'SAME R Results'!Y74</f>
        <v>y</v>
      </c>
      <c r="AC74" s="789"/>
      <c r="AD74" s="784" t="str">
        <f>'SAME R Results'!Z74</f>
        <v>y</v>
      </c>
      <c r="AE74" s="784">
        <f>'SAME R Results'!AA74</f>
        <v>10</v>
      </c>
      <c r="AF74" s="784" t="str">
        <f>'SAME R Results'!AB74</f>
        <v>y</v>
      </c>
      <c r="AG74" s="817">
        <f>'SAME R Results'!AC74</f>
        <v>3.852706928546E-2</v>
      </c>
      <c r="AH74" s="819">
        <f>'SAME R Results'!AD74</f>
        <v>0</v>
      </c>
      <c r="AI74" s="784">
        <f>'SAME R Results'!AE74</f>
        <v>0</v>
      </c>
      <c r="AJ74" s="784">
        <f>'SAME R Results'!AF74</f>
        <v>0</v>
      </c>
      <c r="AK74" s="784">
        <f>'SAME R Results'!AG74</f>
        <v>0</v>
      </c>
      <c r="AL74" s="784">
        <f>'SAME R Results'!AH74</f>
        <v>0</v>
      </c>
      <c r="AM74" s="784">
        <f>'SAME R Results'!AI74</f>
        <v>0</v>
      </c>
      <c r="AN74" s="784">
        <f>'SAME R Results'!AJ74</f>
        <v>0</v>
      </c>
      <c r="AO74" s="784">
        <f>'SAME R Results'!AK74</f>
        <v>0</v>
      </c>
      <c r="AP74" s="784">
        <f>'SAME R Results'!AL74</f>
        <v>0</v>
      </c>
      <c r="AQ74" s="784">
        <f>'SAME R Results'!AM74</f>
        <v>0</v>
      </c>
      <c r="AR74" s="817">
        <f>'SAME R Results'!AN74</f>
        <v>0</v>
      </c>
      <c r="AS74" s="819">
        <f>'SAME R Results'!AO74</f>
        <v>0</v>
      </c>
      <c r="AT74" s="784">
        <f>'SAME R Results'!AP74</f>
        <v>0</v>
      </c>
      <c r="AU74" s="789"/>
      <c r="AV74" s="821">
        <f>'SAME R Results'!AQ74</f>
        <v>0</v>
      </c>
      <c r="AW74" s="821">
        <f>'SAME R Results'!AR74</f>
        <v>6.2472694999999998</v>
      </c>
      <c r="AX74" s="821">
        <f>'SAME R Results'!AS74</f>
        <v>4.5754394999999999</v>
      </c>
      <c r="AY74" s="821">
        <f>'SAME R Results'!AT74</f>
        <v>5.1099209523809508</v>
      </c>
      <c r="AZ74" s="824"/>
      <c r="BA74" s="824"/>
      <c r="BB74" s="821">
        <f>'SAME R Results'!AU74</f>
        <v>0</v>
      </c>
      <c r="BC74" s="821">
        <f>'SAME R Results'!AV74</f>
        <v>0</v>
      </c>
      <c r="BD74" s="821">
        <f>'SAME R Results'!AW74</f>
        <v>6.2722309999999988</v>
      </c>
      <c r="BE74" s="821">
        <f>'SAME R Results'!AX74</f>
        <v>4.5754857142857146</v>
      </c>
      <c r="BF74" s="827">
        <f>'SAME R Results'!AY74</f>
        <v>72165</v>
      </c>
      <c r="BG74" s="784">
        <f>'SAME R Results'!AZ74</f>
        <v>0</v>
      </c>
      <c r="BH74" s="784">
        <f>'SAME R Results'!BA74</f>
        <v>0</v>
      </c>
      <c r="BI74" s="789"/>
      <c r="BJ74" s="784">
        <f>'SAME R Results'!BB74</f>
        <v>36.46220000000001</v>
      </c>
      <c r="BK74" s="784">
        <f>'SAME R Results'!BC74</f>
        <v>1.6967452857142842</v>
      </c>
      <c r="BL74" s="784">
        <f>'SAME R Results'!BD74</f>
        <v>2858217.3648894308</v>
      </c>
      <c r="BM74" s="784">
        <f>'SAME R Results'!BE74</f>
        <v>359.41498545413867</v>
      </c>
      <c r="BN74" s="784">
        <f>'SAME R Results'!BF74</f>
        <v>0</v>
      </c>
      <c r="BO74" s="784">
        <f>'SAME R Results'!BG74</f>
        <v>0</v>
      </c>
      <c r="BP74" s="789"/>
      <c r="BQ74" s="784">
        <f>'SAME R Results'!BH74</f>
        <v>23.80550088853709</v>
      </c>
      <c r="BR74" s="817">
        <f>'SAME R Results'!BI74</f>
        <v>0.12574795390624272</v>
      </c>
      <c r="BS74" s="817">
        <f>'SAME R Results'!BJ74</f>
        <v>0.25149410867769556</v>
      </c>
      <c r="BT74" s="817">
        <f>'SAME R Results'!BL74</f>
        <v>0</v>
      </c>
      <c r="BU74" s="817">
        <f>'SAME R Results'!BM74</f>
        <v>2.2991748895015811</v>
      </c>
      <c r="BV74" s="817">
        <f>'SAME R Results'!BN74</f>
        <v>8.8917548974246613E-2</v>
      </c>
      <c r="BW74" s="784">
        <f>'SAME R Results'!BO74</f>
        <v>2858217.3648894308</v>
      </c>
      <c r="BX74" s="784">
        <f>'SAME R Results'!BP74</f>
        <v>2815136.0968152354</v>
      </c>
      <c r="BY74" s="784">
        <f>'SAME R Results'!BQ74</f>
        <v>2568139.9483542019</v>
      </c>
      <c r="BZ74" s="784">
        <f>'SAME R Results'!BR74</f>
        <v>359.41498545413867</v>
      </c>
      <c r="CA74" s="784">
        <f>'SAME R Results'!BS74</f>
        <v>0.37661930340812483</v>
      </c>
      <c r="CB74" s="784">
        <f>'SAME R Results'!BT74</f>
        <v>0.28000000000000003</v>
      </c>
      <c r="CC74" s="784">
        <f>'SAME R Results'!BV74</f>
        <v>2.331720138403321</v>
      </c>
      <c r="CD74" s="784">
        <f>'SAME R Results'!BW74</f>
        <v>1</v>
      </c>
      <c r="CE74" s="27"/>
      <c r="CI74" s="3">
        <v>3.2</v>
      </c>
    </row>
    <row r="75" spans="1:87" ht="16.5" customHeight="1" x14ac:dyDescent="0.2">
      <c r="A75" s="780">
        <v>2</v>
      </c>
      <c r="B75" s="784" t="str">
        <f>'SAME R Results'!A87</f>
        <v>8(4)</v>
      </c>
      <c r="C75" s="785" t="str">
        <f>'SAME R Results'!B87</f>
        <v>Lampwick</v>
      </c>
      <c r="D75" s="784" t="str">
        <f>'SAME R Results'!C87</f>
        <v>L03</v>
      </c>
      <c r="E75" s="784" t="str">
        <f>'SAME R Results'!D87</f>
        <v>49 L</v>
      </c>
      <c r="F75" s="784">
        <f>'SAME R Results'!E87</f>
        <v>0</v>
      </c>
      <c r="G75" s="784">
        <f>'SAME R Results'!F87</f>
        <v>96</v>
      </c>
      <c r="H75" s="785" t="str">
        <f>'SAME R Results'!G87</f>
        <v>No flow run w/aging</v>
      </c>
      <c r="I75" s="784">
        <f>'SAME R Results'!H87</f>
        <v>250</v>
      </c>
      <c r="J75" s="786">
        <f>'SAME R Results'!I87</f>
        <v>40428.354166666664</v>
      </c>
      <c r="K75" s="784">
        <f>'SAME R Results'!J87</f>
        <v>0</v>
      </c>
      <c r="L75" s="788"/>
      <c r="M75" s="788"/>
      <c r="N75" s="784">
        <f>'SAME R Results'!K87</f>
        <v>0</v>
      </c>
      <c r="O75" s="793">
        <f>'SAME R Results'!L87</f>
        <v>1.2450000000000001</v>
      </c>
      <c r="P75" s="784">
        <f>'SAME R Results'!M87</f>
        <v>60</v>
      </c>
      <c r="Q75" s="784">
        <f>'SAME R Results'!N87</f>
        <v>11</v>
      </c>
      <c r="R75" s="784">
        <f>'SAME R Results'!O87</f>
        <v>8</v>
      </c>
      <c r="S75" s="784" t="str">
        <f>'SAME R Results'!P87</f>
        <v>n</v>
      </c>
      <c r="T75" s="784" t="str">
        <f>'SAME R Results'!Q87</f>
        <v>N</v>
      </c>
      <c r="U75" s="784">
        <f>'SAME R Results'!R87</f>
        <v>33.571428571428569</v>
      </c>
      <c r="V75" s="784" t="str">
        <f>'SAME R Results'!S87</f>
        <v>y</v>
      </c>
      <c r="W75" s="784">
        <f>'SAME R Results'!T87</f>
        <v>90</v>
      </c>
      <c r="X75" s="784" t="str">
        <f>'SAME R Results'!U87</f>
        <v>n</v>
      </c>
      <c r="Y75" s="784" t="str">
        <f>'SAME R Results'!V87</f>
        <v>y</v>
      </c>
      <c r="Z75" s="784" t="str">
        <f>'SAME R Results'!W87</f>
        <v>y</v>
      </c>
      <c r="AA75" s="784" t="str">
        <f>'SAME R Results'!X87</f>
        <v>n</v>
      </c>
      <c r="AB75" s="784" t="str">
        <f>'SAME R Results'!Y87</f>
        <v>y</v>
      </c>
      <c r="AC75" s="789"/>
      <c r="AD75" s="784" t="str">
        <f>'SAME R Results'!Z87</f>
        <v>y</v>
      </c>
      <c r="AE75" s="784">
        <f>'SAME R Results'!AA87</f>
        <v>10</v>
      </c>
      <c r="AF75" s="784" t="str">
        <f>'SAME R Results'!AB87</f>
        <v>y</v>
      </c>
      <c r="AG75" s="817">
        <f>'SAME R Results'!AC87</f>
        <v>3.852706928546E-2</v>
      </c>
      <c r="AH75" s="819">
        <f>'SAME R Results'!AD87</f>
        <v>0</v>
      </c>
      <c r="AI75" s="784">
        <f>'SAME R Results'!AE87</f>
        <v>58</v>
      </c>
      <c r="AJ75" s="784">
        <f>'SAME R Results'!AF87</f>
        <v>480</v>
      </c>
      <c r="AK75" s="784">
        <f>'SAME R Results'!AG87</f>
        <v>0</v>
      </c>
      <c r="AL75" s="784" t="str">
        <f>'SAME R Results'!AH87</f>
        <v>n</v>
      </c>
      <c r="AM75" s="784" t="str">
        <f>'SAME R Results'!AI87</f>
        <v>y</v>
      </c>
      <c r="AN75" s="784" t="str">
        <f>'SAME R Results'!AJ87</f>
        <v>y</v>
      </c>
      <c r="AO75" s="784" t="str">
        <f>'SAME R Results'!AK87</f>
        <v>n</v>
      </c>
      <c r="AP75" s="784" t="str">
        <f>'SAME R Results'!AL87</f>
        <v>y</v>
      </c>
      <c r="AQ75" s="784" t="str">
        <f>'SAME R Results'!AM87</f>
        <v>y</v>
      </c>
      <c r="AR75" s="817">
        <f>'SAME R Results'!AN87</f>
        <v>3.852706928546E-2</v>
      </c>
      <c r="AS75" s="819">
        <f>'SAME R Results'!AO87</f>
        <v>0</v>
      </c>
      <c r="AT75" s="784">
        <f>'SAME R Results'!AP87</f>
        <v>0</v>
      </c>
      <c r="AU75" s="789"/>
      <c r="AV75" s="821">
        <f>'SAME R Results'!AQ87</f>
        <v>0</v>
      </c>
      <c r="AW75" s="821">
        <f>'SAME R Results'!AR87</f>
        <v>5.7956835</v>
      </c>
      <c r="AX75" s="821">
        <f>'SAME R Results'!AS87</f>
        <v>0</v>
      </c>
      <c r="AY75" s="821">
        <f>'SAME R Results'!AT87</f>
        <v>0</v>
      </c>
      <c r="AZ75" s="824"/>
      <c r="BA75" s="824"/>
      <c r="BB75" s="821">
        <f>'SAME R Results'!AU87</f>
        <v>0.40611259999999999</v>
      </c>
      <c r="BC75" s="821">
        <f>'SAME R Results'!AV87</f>
        <v>2.5314330000000003E-2</v>
      </c>
      <c r="BD75" s="821">
        <f>'SAME R Results'!AW87</f>
        <v>4.9042215000000002</v>
      </c>
      <c r="BE75" s="821">
        <f>'SAME R Results'!AX87</f>
        <v>4.6696165000000009</v>
      </c>
      <c r="BF75" s="827">
        <f>'SAME R Results'!AY87</f>
        <v>5869.5</v>
      </c>
      <c r="BG75" s="784">
        <f>'SAME R Results'!AZ87</f>
        <v>0.46261579999999991</v>
      </c>
      <c r="BH75" s="784">
        <f>'SAME R Results'!BA87</f>
        <v>7.1228030000000012E-2</v>
      </c>
      <c r="BI75" s="789"/>
      <c r="BJ75" s="784">
        <f>'SAME R Results'!BB87</f>
        <v>11.2028</v>
      </c>
      <c r="BK75" s="784">
        <f>'SAME R Results'!BC87</f>
        <v>0.23460499999999929</v>
      </c>
      <c r="BL75" s="784">
        <f>'SAME R Results'!BD87</f>
        <v>212271.61609166127</v>
      </c>
      <c r="BM75" s="784">
        <f>'SAME R Results'!BE87</f>
        <v>39.214605288208624</v>
      </c>
      <c r="BN75" s="784">
        <f>'SAME R Results'!BF87</f>
        <v>0.38079826999999999</v>
      </c>
      <c r="BO75" s="784">
        <f>'SAME R Results'!BG87</f>
        <v>9.7846942499999978E-2</v>
      </c>
      <c r="BP75" s="789"/>
      <c r="BQ75" s="784">
        <f>'SAME R Results'!BH87</f>
        <v>8.236688129758063</v>
      </c>
      <c r="BR75" s="817">
        <f>'SAME R Results'!BI87</f>
        <v>0.18473786561871428</v>
      </c>
      <c r="BS75" s="817">
        <f>'SAME R Results'!BJ87</f>
        <v>0.4200368161556266</v>
      </c>
      <c r="BT75" s="817">
        <f>'SAME R Results'!BL87</f>
        <v>3.8917748502974439</v>
      </c>
      <c r="BU75" s="817">
        <f>'SAME R Results'!BM87</f>
        <v>2.4751813854914384</v>
      </c>
      <c r="BV75" s="817">
        <f>'SAME R Results'!BN87</f>
        <v>0.12251526494556801</v>
      </c>
      <c r="BW75" s="784">
        <f>'SAME R Results'!BO87</f>
        <v>212271.61609166127</v>
      </c>
      <c r="BX75" s="784">
        <f>'SAME R Results'!BP87</f>
        <v>208767.62519633127</v>
      </c>
      <c r="BY75" s="784">
        <f>'SAME R Results'!BQ87</f>
        <v>198778.28036975124</v>
      </c>
      <c r="BZ75" s="784">
        <f>'SAME R Results'!BR87</f>
        <v>39.214605288208624</v>
      </c>
      <c r="CA75" s="784">
        <f>'SAME R Results'!BS87</f>
        <v>5.2074269732753101E-2</v>
      </c>
      <c r="CB75" s="784">
        <f>'SAME R Results'!BT87</f>
        <v>0.28000000000000003</v>
      </c>
      <c r="CC75" s="784">
        <f>'SAME R Results'!BV87</f>
        <v>2.625838479716188</v>
      </c>
      <c r="CD75" s="784">
        <f>'SAME R Results'!BW87</f>
        <v>1</v>
      </c>
      <c r="CE75" s="27"/>
      <c r="CI75" s="3">
        <v>3.2</v>
      </c>
    </row>
    <row r="76" spans="1:87" ht="16.5" customHeight="1" x14ac:dyDescent="0.2">
      <c r="A76" s="780">
        <v>2</v>
      </c>
      <c r="B76" s="784" t="str">
        <f>'SAME R Results'!A88</f>
        <v>8(4)</v>
      </c>
      <c r="C76" s="785" t="str">
        <f>'SAME R Results'!B88</f>
        <v>Lampwick</v>
      </c>
      <c r="D76" s="784" t="str">
        <f>'SAME R Results'!C88</f>
        <v>L03</v>
      </c>
      <c r="E76" s="784" t="str">
        <f>'SAME R Results'!D88</f>
        <v>49LA</v>
      </c>
      <c r="F76" s="784">
        <f>'SAME R Results'!E88</f>
        <v>0</v>
      </c>
      <c r="G76" s="784" t="str">
        <f>'SAME R Results'!F88</f>
        <v>96a</v>
      </c>
      <c r="H76" s="785" t="str">
        <f>'SAME R Results'!G88</f>
        <v>aged</v>
      </c>
      <c r="I76" s="784">
        <f>'SAME R Results'!H88</f>
        <v>250</v>
      </c>
      <c r="J76" s="786">
        <f>'SAME R Results'!I88</f>
        <v>40428.354166666664</v>
      </c>
      <c r="K76" s="784">
        <f>'SAME R Results'!J88</f>
        <v>0</v>
      </c>
      <c r="L76" s="788"/>
      <c r="M76" s="788"/>
      <c r="N76" s="784">
        <f>'SAME R Results'!K88</f>
        <v>0</v>
      </c>
      <c r="O76" s="793">
        <f>'SAME R Results'!L88</f>
        <v>1.2450000000000001</v>
      </c>
      <c r="P76" s="784">
        <f>'SAME R Results'!M88</f>
        <v>0</v>
      </c>
      <c r="Q76" s="784">
        <f>'SAME R Results'!N88</f>
        <v>0</v>
      </c>
      <c r="R76" s="784">
        <f>'SAME R Results'!O88</f>
        <v>0</v>
      </c>
      <c r="S76" s="784">
        <f>'SAME R Results'!P88</f>
        <v>0</v>
      </c>
      <c r="T76" s="784">
        <f>'SAME R Results'!Q88</f>
        <v>0</v>
      </c>
      <c r="U76" s="784">
        <f>'SAME R Results'!R88</f>
        <v>581.71428571428567</v>
      </c>
      <c r="V76" s="784">
        <f>'SAME R Results'!S88</f>
        <v>0</v>
      </c>
      <c r="W76" s="784">
        <f>'SAME R Results'!T88</f>
        <v>0</v>
      </c>
      <c r="X76" s="784" t="str">
        <f>'SAME R Results'!U88</f>
        <v>n</v>
      </c>
      <c r="Y76" s="784" t="str">
        <f>'SAME R Results'!V88</f>
        <v>y</v>
      </c>
      <c r="Z76" s="784" t="str">
        <f>'SAME R Results'!W88</f>
        <v>y</v>
      </c>
      <c r="AA76" s="784" t="str">
        <f>'SAME R Results'!X88</f>
        <v>n</v>
      </c>
      <c r="AB76" s="784" t="str">
        <f>'SAME R Results'!Y88</f>
        <v>y</v>
      </c>
      <c r="AC76" s="789"/>
      <c r="AD76" s="784" t="str">
        <f>'SAME R Results'!Z88</f>
        <v>y</v>
      </c>
      <c r="AE76" s="784">
        <f>'SAME R Results'!AA88</f>
        <v>10</v>
      </c>
      <c r="AF76" s="784" t="str">
        <f>'SAME R Results'!AB88</f>
        <v>y</v>
      </c>
      <c r="AG76" s="817">
        <f>'SAME R Results'!AC88</f>
        <v>3.852706928546E-2</v>
      </c>
      <c r="AH76" s="819">
        <f>'SAME R Results'!AD88</f>
        <v>0</v>
      </c>
      <c r="AI76" s="784">
        <f>'SAME R Results'!AE88</f>
        <v>0</v>
      </c>
      <c r="AJ76" s="784">
        <f>'SAME R Results'!AF88</f>
        <v>0</v>
      </c>
      <c r="AK76" s="784">
        <f>'SAME R Results'!AG88</f>
        <v>0</v>
      </c>
      <c r="AL76" s="784">
        <f>'SAME R Results'!AH88</f>
        <v>0</v>
      </c>
      <c r="AM76" s="784">
        <f>'SAME R Results'!AI88</f>
        <v>0</v>
      </c>
      <c r="AN76" s="784">
        <f>'SAME R Results'!AJ88</f>
        <v>0</v>
      </c>
      <c r="AO76" s="784">
        <f>'SAME R Results'!AK88</f>
        <v>0</v>
      </c>
      <c r="AP76" s="784">
        <f>'SAME R Results'!AL88</f>
        <v>0</v>
      </c>
      <c r="AQ76" s="784">
        <f>'SAME R Results'!AM88</f>
        <v>0</v>
      </c>
      <c r="AR76" s="817">
        <f>'SAME R Results'!AN88</f>
        <v>0</v>
      </c>
      <c r="AS76" s="819">
        <f>'SAME R Results'!AO88</f>
        <v>0</v>
      </c>
      <c r="AT76" s="784">
        <f>'SAME R Results'!AP88</f>
        <v>0</v>
      </c>
      <c r="AU76" s="789"/>
      <c r="AV76" s="821">
        <f>'SAME R Results'!AQ88</f>
        <v>0</v>
      </c>
      <c r="AW76" s="821">
        <f>'SAME R Results'!AR88</f>
        <v>5.7411044999999996</v>
      </c>
      <c r="AX76" s="821">
        <f>'SAME R Results'!AS88</f>
        <v>0</v>
      </c>
      <c r="AY76" s="821">
        <f>'SAME R Results'!AT88</f>
        <v>0</v>
      </c>
      <c r="AZ76" s="824"/>
      <c r="BA76" s="824"/>
      <c r="BB76" s="821">
        <f>'SAME R Results'!AU88</f>
        <v>0.41401670000000002</v>
      </c>
      <c r="BC76" s="821">
        <f>'SAME R Results'!AV88</f>
        <v>3.3813469999999991E-2</v>
      </c>
      <c r="BD76" s="821">
        <f>'SAME R Results'!AW88</f>
        <v>4.910217499999999</v>
      </c>
      <c r="BE76" s="821">
        <f>'SAME R Results'!AX88</f>
        <v>4.662155499999999</v>
      </c>
      <c r="BF76" s="827">
        <f>'SAME R Results'!AY88</f>
        <v>4853.5</v>
      </c>
      <c r="BG76" s="784">
        <f>'SAME R Results'!AZ88</f>
        <v>0.47521970000000013</v>
      </c>
      <c r="BH76" s="784">
        <f>'SAME R Results'!BA88</f>
        <v>8.4564200000000006E-2</v>
      </c>
      <c r="BI76" s="789"/>
      <c r="BJ76" s="784">
        <f>'SAME R Results'!BB88</f>
        <v>11.335000000000001</v>
      </c>
      <c r="BK76" s="784">
        <f>'SAME R Results'!BC88</f>
        <v>0.248062</v>
      </c>
      <c r="BL76" s="784">
        <f>'SAME R Results'!BD88</f>
        <v>175271.79330633517</v>
      </c>
      <c r="BM76" s="784">
        <f>'SAME R Results'!BE88</f>
        <v>41.531251266067784</v>
      </c>
      <c r="BN76" s="784">
        <f>'SAME R Results'!BF88</f>
        <v>0.38020323</v>
      </c>
      <c r="BO76" s="784">
        <f>'SAME R Results'!BG88</f>
        <v>9.7663875000000039E-2</v>
      </c>
      <c r="BP76" s="789"/>
      <c r="BQ76" s="784">
        <f>'SAME R Results'!BH88</f>
        <v>8.4419364904923988</v>
      </c>
      <c r="BR76" s="817">
        <f>'SAME R Results'!BI88</f>
        <v>0.23695342235404995</v>
      </c>
      <c r="BS76" s="817">
        <f>'SAME R Results'!BJ88</f>
        <v>0.45141620220360806</v>
      </c>
      <c r="BT76" s="817">
        <f>'SAME R Results'!BL88</f>
        <v>3.892977111547129</v>
      </c>
      <c r="BU76" s="817">
        <f>'SAME R Results'!BM88</f>
        <v>2.2318344473036289</v>
      </c>
      <c r="BV76" s="817">
        <f>'SAME R Results'!BN88</f>
        <v>0.17167454583651137</v>
      </c>
      <c r="BW76" s="784">
        <f>'SAME R Results'!BO88</f>
        <v>175271.79330633517</v>
      </c>
      <c r="BX76" s="784">
        <f>'SAME R Results'!BP88</f>
        <v>172374.33699651592</v>
      </c>
      <c r="BY76" s="784">
        <f>'SAME R Results'!BQ88</f>
        <v>164242.12195756298</v>
      </c>
      <c r="BZ76" s="784">
        <f>'SAME R Results'!BR88</f>
        <v>41.531251266067784</v>
      </c>
      <c r="CA76" s="784">
        <f>'SAME R Results'!BS88</f>
        <v>5.5061262541063659E-2</v>
      </c>
      <c r="CB76" s="784">
        <f>'SAME R Results'!BT88</f>
        <v>0.28000000000000003</v>
      </c>
      <c r="CC76" s="784">
        <f>'SAME R Results'!BV88</f>
        <v>2.6598829448901626</v>
      </c>
      <c r="CD76" s="784">
        <f>'SAME R Results'!BW88</f>
        <v>1</v>
      </c>
      <c r="CE76" s="27"/>
      <c r="CI76" s="3">
        <v>3.2</v>
      </c>
    </row>
    <row r="77" spans="1:87" ht="16.5" customHeight="1" x14ac:dyDescent="0.2">
      <c r="A77" s="780">
        <v>2</v>
      </c>
      <c r="B77" s="784" t="str">
        <f>'SAME R Results'!A93</f>
        <v>9(4)</v>
      </c>
      <c r="C77" s="785" t="str">
        <f>'SAME R Results'!B93</f>
        <v>Lampwick</v>
      </c>
      <c r="D77" s="784" t="str">
        <f>'SAME R Results'!C93</f>
        <v>L04</v>
      </c>
      <c r="E77" s="784" t="str">
        <f>'SAME R Results'!D93</f>
        <v>51 L</v>
      </c>
      <c r="F77" s="784">
        <f>'SAME R Results'!E93</f>
        <v>0</v>
      </c>
      <c r="G77" s="784">
        <f>'SAME R Results'!F93</f>
        <v>98</v>
      </c>
      <c r="H77" s="785" t="str">
        <f>'SAME R Results'!G93</f>
        <v>No flow run w/ aging</v>
      </c>
      <c r="I77" s="784">
        <f>'SAME R Results'!H93</f>
        <v>251</v>
      </c>
      <c r="J77" s="786">
        <f>'SAME R Results'!I93</f>
        <v>40429.354166666664</v>
      </c>
      <c r="K77" s="784">
        <f>'SAME R Results'!J93</f>
        <v>0</v>
      </c>
      <c r="L77" s="788"/>
      <c r="M77" s="788"/>
      <c r="N77" s="784">
        <f>'SAME R Results'!K93</f>
        <v>0</v>
      </c>
      <c r="O77" s="793">
        <f>'SAME R Results'!L93</f>
        <v>1.28</v>
      </c>
      <c r="P77" s="784">
        <f>'SAME R Results'!M93</f>
        <v>60</v>
      </c>
      <c r="Q77" s="784">
        <f>'SAME R Results'!N93</f>
        <v>11</v>
      </c>
      <c r="R77" s="784">
        <f>'SAME R Results'!O93</f>
        <v>8</v>
      </c>
      <c r="S77" s="784" t="str">
        <f>'SAME R Results'!P93</f>
        <v>n</v>
      </c>
      <c r="T77" s="784" t="str">
        <f>'SAME R Results'!Q93</f>
        <v>N</v>
      </c>
      <c r="U77" s="784">
        <f>'SAME R Results'!R93</f>
        <v>37.142857142857146</v>
      </c>
      <c r="V77" s="784" t="str">
        <f>'SAME R Results'!S93</f>
        <v>Y</v>
      </c>
      <c r="W77" s="784">
        <f>'SAME R Results'!T93</f>
        <v>90</v>
      </c>
      <c r="X77" s="784" t="str">
        <f>'SAME R Results'!U93</f>
        <v>n</v>
      </c>
      <c r="Y77" s="784" t="str">
        <f>'SAME R Results'!V93</f>
        <v>y</v>
      </c>
      <c r="Z77" s="784" t="str">
        <f>'SAME R Results'!W93</f>
        <v>y</v>
      </c>
      <c r="AA77" s="784" t="str">
        <f>'SAME R Results'!X93</f>
        <v>n</v>
      </c>
      <c r="AB77" s="784" t="str">
        <f>'SAME R Results'!Y93</f>
        <v>y</v>
      </c>
      <c r="AC77" s="789"/>
      <c r="AD77" s="784" t="str">
        <f>'SAME R Results'!Z93</f>
        <v>y</v>
      </c>
      <c r="AE77" s="784">
        <f>'SAME R Results'!AA93</f>
        <v>10</v>
      </c>
      <c r="AF77" s="784" t="str">
        <f>'SAME R Results'!AB93</f>
        <v>y</v>
      </c>
      <c r="AG77" s="817">
        <f>'SAME R Results'!AC93</f>
        <v>3.852706928546E-2</v>
      </c>
      <c r="AH77" s="819">
        <f>'SAME R Results'!AD93</f>
        <v>0</v>
      </c>
      <c r="AI77" s="784">
        <f>'SAME R Results'!AE93</f>
        <v>58</v>
      </c>
      <c r="AJ77" s="784">
        <f>'SAME R Results'!AF93</f>
        <v>480</v>
      </c>
      <c r="AK77" s="784">
        <f>'SAME R Results'!AG93</f>
        <v>0</v>
      </c>
      <c r="AL77" s="784" t="str">
        <f>'SAME R Results'!AH93</f>
        <v>n</v>
      </c>
      <c r="AM77" s="784" t="str">
        <f>'SAME R Results'!AI93</f>
        <v>y</v>
      </c>
      <c r="AN77" s="784" t="str">
        <f>'SAME R Results'!AJ93</f>
        <v>y</v>
      </c>
      <c r="AO77" s="784" t="str">
        <f>'SAME R Results'!AK93</f>
        <v>n</v>
      </c>
      <c r="AP77" s="784" t="str">
        <f>'SAME R Results'!AL93</f>
        <v>y</v>
      </c>
      <c r="AQ77" s="784" t="str">
        <f>'SAME R Results'!AM93</f>
        <v>y</v>
      </c>
      <c r="AR77" s="817">
        <f>'SAME R Results'!AN93</f>
        <v>3.852706928546E-2</v>
      </c>
      <c r="AS77" s="819">
        <f>'SAME R Results'!AO93</f>
        <v>0</v>
      </c>
      <c r="AT77" s="784">
        <f>'SAME R Results'!AP93</f>
        <v>0</v>
      </c>
      <c r="AU77" s="789"/>
      <c r="AV77" s="821">
        <f>'SAME R Results'!AQ93</f>
        <v>0</v>
      </c>
      <c r="AW77" s="821">
        <f>'SAME R Results'!AR93</f>
        <v>6.222127619047618</v>
      </c>
      <c r="AX77" s="821">
        <f>'SAME R Results'!AS93</f>
        <v>0</v>
      </c>
      <c r="AY77" s="821">
        <f>'SAME R Results'!AT93</f>
        <v>0</v>
      </c>
      <c r="AZ77" s="824"/>
      <c r="BA77" s="824"/>
      <c r="BB77" s="821">
        <f>'SAME R Results'!AU93</f>
        <v>0.71681428571428563</v>
      </c>
      <c r="BC77" s="821">
        <f>'SAME R Results'!AV93</f>
        <v>2.661965909090909E-2</v>
      </c>
      <c r="BD77" s="821">
        <f>'SAME R Results'!AW93</f>
        <v>5.1033095238095241</v>
      </c>
      <c r="BE77" s="821">
        <f>'SAME R Results'!AX93</f>
        <v>4.6722686363636363</v>
      </c>
      <c r="BF77" s="827">
        <f>'SAME R Results'!AY93</f>
        <v>12025</v>
      </c>
      <c r="BG77" s="784">
        <f>'SAME R Results'!AZ93</f>
        <v>0.8369228571428573</v>
      </c>
      <c r="BH77" s="784">
        <f>'SAME R Results'!BA93</f>
        <v>8.5615677272727286E-2</v>
      </c>
      <c r="BI77" s="789"/>
      <c r="BJ77" s="784">
        <f>'SAME R Results'!BB93</f>
        <v>20.479333333333333</v>
      </c>
      <c r="BK77" s="784">
        <f>'SAME R Results'!BC93</f>
        <v>0.43104088744588775</v>
      </c>
      <c r="BL77" s="784">
        <f>'SAME R Results'!BD93</f>
        <v>438728.96546478604</v>
      </c>
      <c r="BM77" s="784">
        <f>'SAME R Results'!BE93</f>
        <v>73.832543651750925</v>
      </c>
      <c r="BN77" s="784">
        <f>'SAME R Results'!BF93</f>
        <v>0.69019462662337649</v>
      </c>
      <c r="BO77" s="784">
        <f>'SAME R Results'!BG93</f>
        <v>0.18782679496753252</v>
      </c>
      <c r="BP77" s="789"/>
      <c r="BQ77" s="784">
        <f>'SAME R Results'!BH93</f>
        <v>15.029824068911578</v>
      </c>
      <c r="BR77" s="817">
        <f>'SAME R Results'!BI93</f>
        <v>0.16828736979682504</v>
      </c>
      <c r="BS77" s="817">
        <f>'SAME R Results'!BJ93</f>
        <v>0.40295169678721698</v>
      </c>
      <c r="BT77" s="817">
        <f>'SAME R Results'!BL93</f>
        <v>3.6746334661286353</v>
      </c>
      <c r="BU77" s="817">
        <f>'SAME R Results'!BM93</f>
        <v>2.5457404617536565</v>
      </c>
      <c r="BV77" s="817">
        <f>'SAME R Results'!BN93</f>
        <v>0.1087553899042086</v>
      </c>
      <c r="BW77" s="784">
        <f>'SAME R Results'!BO93</f>
        <v>438728.96546478604</v>
      </c>
      <c r="BX77" s="784">
        <f>'SAME R Results'!BP93</f>
        <v>431550.24657623621</v>
      </c>
      <c r="BY77" s="784">
        <f>'SAME R Results'!BQ93</f>
        <v>409163.56778139976</v>
      </c>
      <c r="BZ77" s="784">
        <f>'SAME R Results'!BR93</f>
        <v>73.832543651750925</v>
      </c>
      <c r="CA77" s="784">
        <f>'SAME R Results'!BS93</f>
        <v>9.5676304591558139E-2</v>
      </c>
      <c r="CB77" s="784">
        <f>'SAME R Results'!BT93</f>
        <v>0.28000000000000003</v>
      </c>
      <c r="CC77" s="784">
        <f>'SAME R Results'!BV93</f>
        <v>2.6210786371588739</v>
      </c>
      <c r="CD77" s="784">
        <f>'SAME R Results'!BW93</f>
        <v>1</v>
      </c>
      <c r="CE77" s="27"/>
    </row>
    <row r="78" spans="1:87" ht="16.5" customHeight="1" x14ac:dyDescent="0.2">
      <c r="A78" s="780">
        <v>2</v>
      </c>
      <c r="B78" s="784" t="str">
        <f>'SAME R Results'!A94</f>
        <v>9(4)</v>
      </c>
      <c r="C78" s="785" t="str">
        <f>'SAME R Results'!B94</f>
        <v>Lampwick</v>
      </c>
      <c r="D78" s="784" t="str">
        <f>'SAME R Results'!C94</f>
        <v>L04</v>
      </c>
      <c r="E78" s="784" t="str">
        <f>'SAME R Results'!D94</f>
        <v>51LA</v>
      </c>
      <c r="F78" s="784">
        <f>'SAME R Results'!E94</f>
        <v>0</v>
      </c>
      <c r="G78" s="784" t="str">
        <f>'SAME R Results'!F94</f>
        <v>98a</v>
      </c>
      <c r="H78" s="785" t="str">
        <f>'SAME R Results'!G94</f>
        <v>aged</v>
      </c>
      <c r="I78" s="784">
        <f>'SAME R Results'!H94</f>
        <v>251</v>
      </c>
      <c r="J78" s="786">
        <f>'SAME R Results'!I94</f>
        <v>40429.354166666664</v>
      </c>
      <c r="K78" s="784">
        <f>'SAME R Results'!J94</f>
        <v>0</v>
      </c>
      <c r="L78" s="788"/>
      <c r="M78" s="788"/>
      <c r="N78" s="784">
        <f>'SAME R Results'!K94</f>
        <v>0</v>
      </c>
      <c r="O78" s="793">
        <f>'SAME R Results'!L94</f>
        <v>1.28</v>
      </c>
      <c r="P78" s="784">
        <f>'SAME R Results'!M94</f>
        <v>0</v>
      </c>
      <c r="Q78" s="784">
        <f>'SAME R Results'!N94</f>
        <v>0</v>
      </c>
      <c r="R78" s="784">
        <f>'SAME R Results'!O94</f>
        <v>0</v>
      </c>
      <c r="S78" s="784">
        <f>'SAME R Results'!P94</f>
        <v>0</v>
      </c>
      <c r="T78" s="784">
        <f>'SAME R Results'!Q94</f>
        <v>0</v>
      </c>
      <c r="U78" s="784">
        <f>'SAME R Results'!R94</f>
        <v>585.28571428571433</v>
      </c>
      <c r="V78" s="784">
        <f>'SAME R Results'!S94</f>
        <v>0</v>
      </c>
      <c r="W78" s="784">
        <f>'SAME R Results'!T94</f>
        <v>0</v>
      </c>
      <c r="X78" s="784" t="str">
        <f>'SAME R Results'!U94</f>
        <v>n</v>
      </c>
      <c r="Y78" s="784" t="str">
        <f>'SAME R Results'!V94</f>
        <v>y</v>
      </c>
      <c r="Z78" s="784" t="str">
        <f>'SAME R Results'!W94</f>
        <v>y</v>
      </c>
      <c r="AA78" s="784" t="str">
        <f>'SAME R Results'!X94</f>
        <v>n</v>
      </c>
      <c r="AB78" s="784" t="str">
        <f>'SAME R Results'!Y94</f>
        <v>y</v>
      </c>
      <c r="AC78" s="789"/>
      <c r="AD78" s="784" t="str">
        <f>'SAME R Results'!Z94</f>
        <v>y</v>
      </c>
      <c r="AE78" s="784">
        <f>'SAME R Results'!AA94</f>
        <v>10</v>
      </c>
      <c r="AF78" s="784" t="str">
        <f>'SAME R Results'!AB94</f>
        <v>y</v>
      </c>
      <c r="AG78" s="817">
        <f>'SAME R Results'!AC94</f>
        <v>3.852706928546E-2</v>
      </c>
      <c r="AH78" s="819">
        <f>'SAME R Results'!AD94</f>
        <v>0</v>
      </c>
      <c r="AI78" s="784">
        <f>'SAME R Results'!AE94</f>
        <v>0</v>
      </c>
      <c r="AJ78" s="784">
        <f>'SAME R Results'!AF94</f>
        <v>0</v>
      </c>
      <c r="AK78" s="784">
        <f>'SAME R Results'!AG94</f>
        <v>0</v>
      </c>
      <c r="AL78" s="784">
        <f>'SAME R Results'!AH94</f>
        <v>0</v>
      </c>
      <c r="AM78" s="784">
        <f>'SAME R Results'!AI94</f>
        <v>0</v>
      </c>
      <c r="AN78" s="784">
        <f>'SAME R Results'!AJ94</f>
        <v>0</v>
      </c>
      <c r="AO78" s="784">
        <f>'SAME R Results'!AK94</f>
        <v>0</v>
      </c>
      <c r="AP78" s="784">
        <f>'SAME R Results'!AL94</f>
        <v>0</v>
      </c>
      <c r="AQ78" s="784">
        <f>'SAME R Results'!AM94</f>
        <v>0</v>
      </c>
      <c r="AR78" s="817">
        <f>'SAME R Results'!AN94</f>
        <v>0</v>
      </c>
      <c r="AS78" s="819">
        <f>'SAME R Results'!AO94</f>
        <v>0</v>
      </c>
      <c r="AT78" s="784">
        <f>'SAME R Results'!AP94</f>
        <v>90</v>
      </c>
      <c r="AU78" s="789"/>
      <c r="AV78" s="821">
        <f>'SAME R Results'!AQ94</f>
        <v>0</v>
      </c>
      <c r="AW78" s="821">
        <f>'SAME R Results'!AR94</f>
        <v>6.1840814999999996</v>
      </c>
      <c r="AX78" s="821">
        <f>'SAME R Results'!AS94</f>
        <v>0</v>
      </c>
      <c r="AY78" s="821">
        <f>'SAME R Results'!AT94</f>
        <v>0</v>
      </c>
      <c r="AZ78" s="824"/>
      <c r="BA78" s="824"/>
      <c r="BB78" s="821">
        <f>'SAME R Results'!AU94</f>
        <v>0.67301940000000005</v>
      </c>
      <c r="BC78" s="821">
        <f>'SAME R Results'!AV94</f>
        <v>4.1351330000000006E-2</v>
      </c>
      <c r="BD78" s="821">
        <f>'SAME R Results'!AW94</f>
        <v>5.0563070000000003</v>
      </c>
      <c r="BE78" s="821">
        <f>'SAME R Results'!AX94</f>
        <v>4.6961969999999997</v>
      </c>
      <c r="BF78" s="827">
        <f>'SAME R Results'!AY94</f>
        <v>9058</v>
      </c>
      <c r="BG78" s="784">
        <f>'SAME R Results'!AZ94</f>
        <v>0.78460679999999994</v>
      </c>
      <c r="BH78" s="784">
        <f>'SAME R Results'!BA94</f>
        <v>9.6283004999999977E-2</v>
      </c>
      <c r="BI78" s="789"/>
      <c r="BJ78" s="784">
        <f>'SAME R Results'!BB94</f>
        <v>18.903399999999998</v>
      </c>
      <c r="BK78" s="784">
        <f>'SAME R Results'!BC94</f>
        <v>0.3601100000000006</v>
      </c>
      <c r="BL78" s="784">
        <f>'SAME R Results'!BD94</f>
        <v>329083.62258389778</v>
      </c>
      <c r="BM78" s="784">
        <f>'SAME R Results'!BE94</f>
        <v>61.128591098456731</v>
      </c>
      <c r="BN78" s="784">
        <f>'SAME R Results'!BF94</f>
        <v>0.63166807000000003</v>
      </c>
      <c r="BO78" s="784">
        <f>'SAME R Results'!BG94</f>
        <v>0.17208094874999999</v>
      </c>
      <c r="BP78" s="789"/>
      <c r="BQ78" s="784">
        <f>'SAME R Results'!BH94</f>
        <v>13.793562403036354</v>
      </c>
      <c r="BR78" s="817">
        <f>'SAME R Results'!BI94</f>
        <v>0.18575397529201682</v>
      </c>
      <c r="BS78" s="817">
        <f>'SAME R Results'!BJ94</f>
        <v>0.43098006676055478</v>
      </c>
      <c r="BT78" s="817">
        <f>'SAME R Results'!BL94</f>
        <v>3.6707612004027848</v>
      </c>
      <c r="BU78" s="817">
        <f>'SAME R Results'!BM94</f>
        <v>2.5027965278330568</v>
      </c>
      <c r="BV78" s="817">
        <f>'SAME R Results'!BN94</f>
        <v>0.12194909540707573</v>
      </c>
      <c r="BW78" s="784">
        <f>'SAME R Results'!BO94</f>
        <v>329083.62258389778</v>
      </c>
      <c r="BX78" s="784">
        <f>'SAME R Results'!BP94</f>
        <v>323676.15184024005</v>
      </c>
      <c r="BY78" s="784">
        <f>'SAME R Results'!BQ94</f>
        <v>307510.63560578704</v>
      </c>
      <c r="BZ78" s="784">
        <f>'SAME R Results'!BR94</f>
        <v>61.128591098456731</v>
      </c>
      <c r="CA78" s="784">
        <f>'SAME R Results'!BS94</f>
        <v>7.9932078487081726E-2</v>
      </c>
      <c r="CB78" s="784">
        <f>'SAME R Results'!BT94</f>
        <v>0.28000000000000003</v>
      </c>
      <c r="CC78" s="784">
        <f>'SAME R Results'!BV94</f>
        <v>2.6060244648045843</v>
      </c>
      <c r="CD78" s="784">
        <f>'SAME R Results'!BW94</f>
        <v>1</v>
      </c>
      <c r="CE78" s="27"/>
    </row>
    <row r="79" spans="1:87" s="11" customFormat="1" ht="16.5" customHeight="1" x14ac:dyDescent="0.2">
      <c r="A79" s="780">
        <v>2</v>
      </c>
      <c r="B79" s="784" t="str">
        <f>'SAME R Results'!A110</f>
        <v>10 (4)</v>
      </c>
      <c r="C79" s="785" t="str">
        <f>'SAME R Results'!B110</f>
        <v>Lampwick</v>
      </c>
      <c r="D79" s="784" t="str">
        <f>'SAME R Results'!C110</f>
        <v>L05</v>
      </c>
      <c r="E79" s="784" t="str">
        <f>'SAME R Results'!D110</f>
        <v>59 L</v>
      </c>
      <c r="F79" s="784">
        <f>'SAME R Results'!E110</f>
        <v>0</v>
      </c>
      <c r="G79" s="784">
        <f>'SAME R Results'!F110</f>
        <v>106</v>
      </c>
      <c r="H79" s="785" t="str">
        <f>'SAME R Results'!G110</f>
        <v>No flow run w/ aging</v>
      </c>
      <c r="I79" s="784">
        <f>'SAME R Results'!H110</f>
        <v>252</v>
      </c>
      <c r="J79" s="786">
        <f>'SAME R Results'!I110</f>
        <v>40430.305555555555</v>
      </c>
      <c r="K79" s="784">
        <f>'SAME R Results'!J110</f>
        <v>0</v>
      </c>
      <c r="L79" s="788"/>
      <c r="M79" s="788"/>
      <c r="N79" s="784">
        <f>'SAME R Results'!K110</f>
        <v>0</v>
      </c>
      <c r="O79" s="793">
        <f>'SAME R Results'!L110</f>
        <v>1.28</v>
      </c>
      <c r="P79" s="784">
        <f>'SAME R Results'!M110</f>
        <v>60</v>
      </c>
      <c r="Q79" s="784">
        <f>'SAME R Results'!N110</f>
        <v>11</v>
      </c>
      <c r="R79" s="784">
        <f>'SAME R Results'!O110</f>
        <v>8</v>
      </c>
      <c r="S79" s="784" t="str">
        <f>'SAME R Results'!P110</f>
        <v>n</v>
      </c>
      <c r="T79" s="784" t="str">
        <f>'SAME R Results'!Q110</f>
        <v>N</v>
      </c>
      <c r="U79" s="784">
        <f>'SAME R Results'!R110</f>
        <v>29.714285714285715</v>
      </c>
      <c r="V79" s="784" t="str">
        <f>'SAME R Results'!S110</f>
        <v>Y</v>
      </c>
      <c r="W79" s="784">
        <f>'SAME R Results'!T110</f>
        <v>90</v>
      </c>
      <c r="X79" s="784" t="str">
        <f>'SAME R Results'!U110</f>
        <v>n</v>
      </c>
      <c r="Y79" s="784" t="str">
        <f>'SAME R Results'!V110</f>
        <v>y</v>
      </c>
      <c r="Z79" s="784" t="str">
        <f>'SAME R Results'!W110</f>
        <v>y</v>
      </c>
      <c r="AA79" s="784" t="str">
        <f>'SAME R Results'!X110</f>
        <v>n</v>
      </c>
      <c r="AB79" s="784" t="str">
        <f>'SAME R Results'!Y110</f>
        <v>n</v>
      </c>
      <c r="AC79" s="789"/>
      <c r="AD79" s="784" t="str">
        <f>'SAME R Results'!Z110</f>
        <v>y</v>
      </c>
      <c r="AE79" s="784">
        <f>'SAME R Results'!AA110</f>
        <v>10</v>
      </c>
      <c r="AF79" s="784" t="str">
        <f>'SAME R Results'!AB110</f>
        <v>y</v>
      </c>
      <c r="AG79" s="817">
        <f>'SAME R Results'!AC110</f>
        <v>7.8816036857303803E-2</v>
      </c>
      <c r="AH79" s="819">
        <f>'SAME R Results'!AD110</f>
        <v>0</v>
      </c>
      <c r="AI79" s="784">
        <f>'SAME R Results'!AE110</f>
        <v>58</v>
      </c>
      <c r="AJ79" s="784">
        <f>'SAME R Results'!AF110</f>
        <v>480</v>
      </c>
      <c r="AK79" s="784">
        <f>'SAME R Results'!AG110</f>
        <v>0</v>
      </c>
      <c r="AL79" s="784" t="str">
        <f>'SAME R Results'!AH110</f>
        <v>n</v>
      </c>
      <c r="AM79" s="784" t="str">
        <f>'SAME R Results'!AI110</f>
        <v>y</v>
      </c>
      <c r="AN79" s="784" t="str">
        <f>'SAME R Results'!AJ110</f>
        <v>y</v>
      </c>
      <c r="AO79" s="784" t="str">
        <f>'SAME R Results'!AK110</f>
        <v>n</v>
      </c>
      <c r="AP79" s="784" t="str">
        <f>'SAME R Results'!AL110</f>
        <v>n</v>
      </c>
      <c r="AQ79" s="784" t="str">
        <f>'SAME R Results'!AM110</f>
        <v>y</v>
      </c>
      <c r="AR79" s="817">
        <f>'SAME R Results'!AN110</f>
        <v>7.8816036857303803E-2</v>
      </c>
      <c r="AS79" s="819">
        <f>'SAME R Results'!AO110</f>
        <v>0</v>
      </c>
      <c r="AT79" s="784">
        <f>'SAME R Results'!AP110</f>
        <v>0</v>
      </c>
      <c r="AU79" s="789"/>
      <c r="AV79" s="821">
        <f>'SAME R Results'!AQ110</f>
        <v>0</v>
      </c>
      <c r="AW79" s="821">
        <f>'SAME R Results'!AR110</f>
        <v>6.2560419999999999</v>
      </c>
      <c r="AX79" s="821">
        <f>'SAME R Results'!AS110</f>
        <v>0</v>
      </c>
      <c r="AY79" s="821">
        <f>'SAME R Results'!AT110</f>
        <v>0</v>
      </c>
      <c r="AZ79" s="824"/>
      <c r="BA79" s="824"/>
      <c r="BB79" s="821">
        <f>'SAME R Results'!AU110</f>
        <v>0.83120744999999974</v>
      </c>
      <c r="BC79" s="821">
        <f>'SAME R Results'!AV110</f>
        <v>3.5980234999999999E-2</v>
      </c>
      <c r="BD79" s="821">
        <f>'SAME R Results'!AW110</f>
        <v>4.9518899999999997</v>
      </c>
      <c r="BE79" s="821">
        <f>'SAME R Results'!AX110</f>
        <v>4.6689910000000001</v>
      </c>
      <c r="BF79" s="827">
        <f>'SAME R Results'!AY110</f>
        <v>6080</v>
      </c>
      <c r="BG79" s="784">
        <f>'SAME R Results'!AZ110</f>
        <v>0.90042085000000027</v>
      </c>
      <c r="BH79" s="784">
        <f>'SAME R Results'!BA110</f>
        <v>8.2290639999999998E-2</v>
      </c>
      <c r="BI79" s="789"/>
      <c r="BJ79" s="784">
        <f>'SAME R Results'!BB110</f>
        <v>43.326299999999996</v>
      </c>
      <c r="BK79" s="784">
        <f>'SAME R Results'!BC110</f>
        <v>0.28289899999999957</v>
      </c>
      <c r="BL79" s="784">
        <f>'SAME R Results'!BD110</f>
        <v>107516.96149531422</v>
      </c>
      <c r="BM79" s="784">
        <f>'SAME R Results'!BE110</f>
        <v>47.564685690088332</v>
      </c>
      <c r="BN79" s="784">
        <f>'SAME R Results'!BF110</f>
        <v>0.79522721499999971</v>
      </c>
      <c r="BO79" s="784">
        <f>'SAME R Results'!BG110</f>
        <v>0.20453255250000008</v>
      </c>
      <c r="BP79" s="789"/>
      <c r="BQ79" s="784">
        <f>'SAME R Results'!BH110</f>
        <v>12.131364</v>
      </c>
      <c r="BR79" s="817">
        <f>'SAME R Results'!BI110</f>
        <v>0.44239239119644658</v>
      </c>
      <c r="BS79" s="817">
        <f>'SAME R Results'!BJ110</f>
        <v>0.59953058438413609</v>
      </c>
      <c r="BT79" s="817">
        <f>'SAME R Results'!BL110</f>
        <v>3.8880227390698576</v>
      </c>
      <c r="BU79" s="817">
        <f>'SAME R Results'!BM110</f>
        <v>1.7355361204504993</v>
      </c>
      <c r="BV79" s="817">
        <f>'SAME R Results'!BN110</f>
        <v>0.38001942957695506</v>
      </c>
      <c r="BW79" s="784">
        <f>'SAME R Results'!BO110</f>
        <v>107516.96149531422</v>
      </c>
      <c r="BX79" s="784">
        <f>'SAME R Results'!BP110</f>
        <v>105742.70329132484</v>
      </c>
      <c r="BY79" s="784">
        <f>'SAME R Results'!BQ110</f>
        <v>100668.32482791525</v>
      </c>
      <c r="BZ79" s="784">
        <f>'SAME R Results'!BR110</f>
        <v>47.564685690088332</v>
      </c>
      <c r="CA79" s="784">
        <f>'SAME R Results'!BS110</f>
        <v>6.2793882624522679E-2</v>
      </c>
      <c r="CB79" s="784">
        <f>'SAME R Results'!BT110</f>
        <v>0.28000000000000003</v>
      </c>
      <c r="CC79" s="784">
        <f>'SAME R Results'!BV110</f>
        <v>1</v>
      </c>
      <c r="CD79" s="784">
        <f>'SAME R Results'!BW110</f>
        <v>1</v>
      </c>
      <c r="CE79" s="27"/>
    </row>
    <row r="80" spans="1:87" ht="16.5" customHeight="1" x14ac:dyDescent="0.2">
      <c r="A80" s="780">
        <v>2</v>
      </c>
      <c r="B80" s="784" t="str">
        <f>'SAME R Results'!A111</f>
        <v>10 (4)</v>
      </c>
      <c r="C80" s="785" t="str">
        <f>'SAME R Results'!B111</f>
        <v>Lampwick</v>
      </c>
      <c r="D80" s="784" t="str">
        <f>'SAME R Results'!C111</f>
        <v>L05</v>
      </c>
      <c r="E80" s="784" t="str">
        <f>'SAME R Results'!D111</f>
        <v>59LA</v>
      </c>
      <c r="F80" s="784">
        <f>'SAME R Results'!E111</f>
        <v>0</v>
      </c>
      <c r="G80" s="784" t="str">
        <f>'SAME R Results'!F111</f>
        <v>106a</v>
      </c>
      <c r="H80" s="785" t="str">
        <f>'SAME R Results'!G111</f>
        <v>aged</v>
      </c>
      <c r="I80" s="784">
        <f>'SAME R Results'!H111</f>
        <v>252</v>
      </c>
      <c r="J80" s="786">
        <f>'SAME R Results'!I111</f>
        <v>40430.305555555555</v>
      </c>
      <c r="K80" s="784">
        <f>'SAME R Results'!J111</f>
        <v>0</v>
      </c>
      <c r="L80" s="787"/>
      <c r="M80" s="787"/>
      <c r="N80" s="784">
        <f>'SAME R Results'!K111</f>
        <v>0</v>
      </c>
      <c r="O80" s="793">
        <f>'SAME R Results'!L111</f>
        <v>1.28</v>
      </c>
      <c r="P80" s="784">
        <f>'SAME R Results'!M111</f>
        <v>0</v>
      </c>
      <c r="Q80" s="784">
        <f>'SAME R Results'!N111</f>
        <v>0</v>
      </c>
      <c r="R80" s="784">
        <f>'SAME R Results'!O111</f>
        <v>0</v>
      </c>
      <c r="S80" s="784">
        <f>'SAME R Results'!P111</f>
        <v>0</v>
      </c>
      <c r="T80" s="784">
        <f>'SAME R Results'!Q111</f>
        <v>0</v>
      </c>
      <c r="U80" s="784">
        <f>'SAME R Results'!R111</f>
        <v>558.28571428571433</v>
      </c>
      <c r="V80" s="784">
        <f>'SAME R Results'!S111</f>
        <v>0</v>
      </c>
      <c r="W80" s="784">
        <f>'SAME R Results'!T111</f>
        <v>0</v>
      </c>
      <c r="X80" s="784" t="str">
        <f>'SAME R Results'!U111</f>
        <v>n</v>
      </c>
      <c r="Y80" s="784" t="str">
        <f>'SAME R Results'!V111</f>
        <v>y</v>
      </c>
      <c r="Z80" s="784" t="str">
        <f>'SAME R Results'!W111</f>
        <v>y</v>
      </c>
      <c r="AA80" s="784" t="str">
        <f>'SAME R Results'!X111</f>
        <v>n</v>
      </c>
      <c r="AB80" s="784" t="str">
        <f>'SAME R Results'!Y111</f>
        <v>n</v>
      </c>
      <c r="AC80" s="808"/>
      <c r="AD80" s="784" t="str">
        <f>'SAME R Results'!Z111</f>
        <v>y</v>
      </c>
      <c r="AE80" s="784">
        <f>'SAME R Results'!AA111</f>
        <v>10</v>
      </c>
      <c r="AF80" s="784" t="str">
        <f>'SAME R Results'!AB111</f>
        <v>y</v>
      </c>
      <c r="AG80" s="817">
        <f>'SAME R Results'!AC111</f>
        <v>7.8816036857303803E-2</v>
      </c>
      <c r="AH80" s="819">
        <f>'SAME R Results'!AD111</f>
        <v>0</v>
      </c>
      <c r="AI80" s="784">
        <f>'SAME R Results'!AE111</f>
        <v>0</v>
      </c>
      <c r="AJ80" s="784">
        <f>'SAME R Results'!AF111</f>
        <v>0</v>
      </c>
      <c r="AK80" s="784">
        <f>'SAME R Results'!AG111</f>
        <v>0</v>
      </c>
      <c r="AL80" s="784">
        <f>'SAME R Results'!AH111</f>
        <v>0</v>
      </c>
      <c r="AM80" s="784">
        <f>'SAME R Results'!AI111</f>
        <v>0</v>
      </c>
      <c r="AN80" s="784">
        <f>'SAME R Results'!AJ111</f>
        <v>0</v>
      </c>
      <c r="AO80" s="784">
        <f>'SAME R Results'!AK111</f>
        <v>0</v>
      </c>
      <c r="AP80" s="784">
        <f>'SAME R Results'!AL111</f>
        <v>0</v>
      </c>
      <c r="AQ80" s="784">
        <f>'SAME R Results'!AM111</f>
        <v>0</v>
      </c>
      <c r="AR80" s="817">
        <f>'SAME R Results'!AN111</f>
        <v>0</v>
      </c>
      <c r="AS80" s="819">
        <f>'SAME R Results'!AO111</f>
        <v>0</v>
      </c>
      <c r="AT80" s="784">
        <f>'SAME R Results'!AP111</f>
        <v>0</v>
      </c>
      <c r="AU80" s="808"/>
      <c r="AV80" s="821">
        <f>'SAME R Results'!AQ111</f>
        <v>0</v>
      </c>
      <c r="AW80" s="821">
        <f>'SAME R Results'!AR111</f>
        <v>6.2467810000000012</v>
      </c>
      <c r="AX80" s="821">
        <f>'SAME R Results'!AS111</f>
        <v>0</v>
      </c>
      <c r="AY80" s="821">
        <f>'SAME R Results'!AT111</f>
        <v>0</v>
      </c>
      <c r="AZ80" s="823"/>
      <c r="BA80" s="823"/>
      <c r="BB80" s="821">
        <f>'SAME R Results'!AU111</f>
        <v>0.74006645000000004</v>
      </c>
      <c r="BC80" s="821">
        <f>'SAME R Results'!AV111</f>
        <v>3.2775885000000005E-2</v>
      </c>
      <c r="BD80" s="821">
        <f>'SAME R Results'!AW111</f>
        <v>4.9339899999999997</v>
      </c>
      <c r="BE80" s="821">
        <f>'SAME R Results'!AX111</f>
        <v>4.7002110000000004</v>
      </c>
      <c r="BF80" s="827">
        <f>'SAME R Results'!AY111</f>
        <v>5490</v>
      </c>
      <c r="BG80" s="784">
        <f>'SAME R Results'!AZ111</f>
        <v>0.79734800000000006</v>
      </c>
      <c r="BH80" s="784">
        <f>'SAME R Results'!BA111</f>
        <v>8.1817620000000008E-2</v>
      </c>
      <c r="BI80" s="808"/>
      <c r="BJ80" s="784">
        <f>'SAME R Results'!BB111</f>
        <v>38.541799999999995</v>
      </c>
      <c r="BK80" s="784">
        <f>'SAME R Results'!BC111</f>
        <v>0.23377899999999929</v>
      </c>
      <c r="BL80" s="784">
        <f>'SAME R Results'!BD111</f>
        <v>97001.378207353002</v>
      </c>
      <c r="BM80" s="784">
        <f>'SAME R Results'!BE111</f>
        <v>39.072658769889138</v>
      </c>
      <c r="BN80" s="784">
        <f>'SAME R Results'!BF111</f>
        <v>0.70729056500000009</v>
      </c>
      <c r="BO80" s="784">
        <f>'SAME R Results'!BG111</f>
        <v>0.17888259500000001</v>
      </c>
      <c r="BP80" s="808"/>
      <c r="BQ80" s="784">
        <f>'SAME R Results'!BH111</f>
        <v>10.791703999999999</v>
      </c>
      <c r="BR80" s="817">
        <f>'SAME R Results'!BI111</f>
        <v>0.40280519196713138</v>
      </c>
      <c r="BS80" s="817">
        <f>'SAME R Results'!BJ111</f>
        <v>0.59672078557518438</v>
      </c>
      <c r="BT80" s="817">
        <f>'SAME R Results'!BL111</f>
        <v>3.9539373017257495</v>
      </c>
      <c r="BU80" s="817">
        <f>'SAME R Results'!BM111</f>
        <v>1.8717880227738097</v>
      </c>
      <c r="BV80" s="817">
        <f>'SAME R Results'!BN111</f>
        <v>0.3309459012244117</v>
      </c>
      <c r="BW80" s="784">
        <f>'SAME R Results'!BO111</f>
        <v>97001.378207353002</v>
      </c>
      <c r="BX80" s="784">
        <f>'SAME R Results'!BP111</f>
        <v>95399.293085658646</v>
      </c>
      <c r="BY80" s="784">
        <f>'SAME R Results'!BQ111</f>
        <v>90858.426603778003</v>
      </c>
      <c r="BZ80" s="784">
        <f>'SAME R Results'!BR111</f>
        <v>39.072658769889138</v>
      </c>
      <c r="CA80" s="784">
        <f>'SAME R Results'!BS111</f>
        <v>5.1890926041019109E-2</v>
      </c>
      <c r="CB80" s="784">
        <f>'SAME R Results'!BT111</f>
        <v>0.28000000000000003</v>
      </c>
      <c r="CC80" s="784">
        <f>'SAME R Results'!BV111</f>
        <v>1</v>
      </c>
      <c r="CD80" s="784">
        <f>'SAME R Results'!BW111</f>
        <v>1</v>
      </c>
      <c r="CE80" s="27"/>
    </row>
    <row r="81" spans="1:83" ht="16.5" customHeight="1" x14ac:dyDescent="0.2">
      <c r="A81" s="780">
        <v>2</v>
      </c>
      <c r="B81" s="784" t="str">
        <f>'SAME R Results'!A118</f>
        <v>11(4)</v>
      </c>
      <c r="C81" s="785" t="str">
        <f>'SAME R Results'!B118</f>
        <v>Lampwick</v>
      </c>
      <c r="D81" s="784" t="str">
        <f>'SAME R Results'!C118</f>
        <v>L06</v>
      </c>
      <c r="E81" s="784" t="str">
        <f>'SAME R Results'!D118</f>
        <v>63 L</v>
      </c>
      <c r="F81" s="784">
        <f>'SAME R Results'!E118</f>
        <v>0</v>
      </c>
      <c r="G81" s="784">
        <f>'SAME R Results'!F118</f>
        <v>110</v>
      </c>
      <c r="H81" s="785" t="str">
        <f>'SAME R Results'!G118</f>
        <v>low flow run w STS</v>
      </c>
      <c r="I81" s="784">
        <f>'SAME R Results'!H118</f>
        <v>253</v>
      </c>
      <c r="J81" s="786">
        <f>'SAME R Results'!I118</f>
        <v>40430.305555555555</v>
      </c>
      <c r="K81" s="784">
        <f>'SAME R Results'!J118</f>
        <v>0</v>
      </c>
      <c r="L81" s="788"/>
      <c r="M81" s="788"/>
      <c r="N81" s="784">
        <f>'SAME R Results'!K118</f>
        <v>2</v>
      </c>
      <c r="O81" s="793">
        <f>'SAME R Results'!L118</f>
        <v>1.28</v>
      </c>
      <c r="P81" s="784">
        <f>'SAME R Results'!M118</f>
        <v>60</v>
      </c>
      <c r="Q81" s="784">
        <f>'SAME R Results'!N118</f>
        <v>11</v>
      </c>
      <c r="R81" s="784">
        <f>'SAME R Results'!O118</f>
        <v>8</v>
      </c>
      <c r="S81" s="784" t="str">
        <f>'SAME R Results'!P118</f>
        <v>n</v>
      </c>
      <c r="T81" s="784" t="str">
        <f>'SAME R Results'!Q118</f>
        <v>n</v>
      </c>
      <c r="U81" s="784">
        <f>'SAME R Results'!R118</f>
        <v>21.428571428571427</v>
      </c>
      <c r="V81" s="784" t="str">
        <f>'SAME R Results'!S118</f>
        <v>n</v>
      </c>
      <c r="W81" s="784">
        <f>'SAME R Results'!T118</f>
        <v>0</v>
      </c>
      <c r="X81" s="784" t="str">
        <f>'SAME R Results'!U118</f>
        <v>y</v>
      </c>
      <c r="Y81" s="784" t="str">
        <f>'SAME R Results'!V118</f>
        <v>n</v>
      </c>
      <c r="Z81" s="784" t="str">
        <f>'SAME R Results'!W118</f>
        <v>y</v>
      </c>
      <c r="AA81" s="784" t="str">
        <f>'SAME R Results'!X118</f>
        <v>n</v>
      </c>
      <c r="AB81" s="784" t="str">
        <f>'SAME R Results'!Y118</f>
        <v>y</v>
      </c>
      <c r="AC81" s="789"/>
      <c r="AD81" s="784" t="str">
        <f>'SAME R Results'!Z118</f>
        <v>y</v>
      </c>
      <c r="AE81" s="784">
        <f>'SAME R Results'!AA118</f>
        <v>10</v>
      </c>
      <c r="AF81" s="784" t="str">
        <f>'SAME R Results'!AB118</f>
        <v>y</v>
      </c>
      <c r="AG81" s="817">
        <f>'SAME R Results'!AC118</f>
        <v>3.852706928546E-2</v>
      </c>
      <c r="AH81" s="819">
        <f>'SAME R Results'!AD118</f>
        <v>0</v>
      </c>
      <c r="AI81" s="784">
        <f>'SAME R Results'!AE118</f>
        <v>0</v>
      </c>
      <c r="AJ81" s="784">
        <f>'SAME R Results'!AF118</f>
        <v>0</v>
      </c>
      <c r="AK81" s="784">
        <f>'SAME R Results'!AG118</f>
        <v>0</v>
      </c>
      <c r="AL81" s="784">
        <f>'SAME R Results'!AH118</f>
        <v>0</v>
      </c>
      <c r="AM81" s="784">
        <f>'SAME R Results'!AI118</f>
        <v>0</v>
      </c>
      <c r="AN81" s="784">
        <f>'SAME R Results'!AJ118</f>
        <v>0</v>
      </c>
      <c r="AO81" s="784">
        <f>'SAME R Results'!AK118</f>
        <v>0</v>
      </c>
      <c r="AP81" s="784">
        <f>'SAME R Results'!AL118</f>
        <v>0</v>
      </c>
      <c r="AQ81" s="784">
        <f>'SAME R Results'!AM118</f>
        <v>0</v>
      </c>
      <c r="AR81" s="817">
        <f>'SAME R Results'!AN118</f>
        <v>0</v>
      </c>
      <c r="AS81" s="819">
        <f>'SAME R Results'!AO118</f>
        <v>0</v>
      </c>
      <c r="AT81" s="784">
        <f>'SAME R Results'!AP118</f>
        <v>0</v>
      </c>
      <c r="AU81" s="789"/>
      <c r="AV81" s="821">
        <f>'SAME R Results'!AQ118</f>
        <v>0</v>
      </c>
      <c r="AW81" s="821">
        <f>'SAME R Results'!AR118</f>
        <v>6.2793880000000009</v>
      </c>
      <c r="AX81" s="821">
        <f>'SAME R Results'!AS118</f>
        <v>4.8928252380952379</v>
      </c>
      <c r="AY81" s="821">
        <f>'SAME R Results'!AT118</f>
        <v>5.1263119999999986</v>
      </c>
      <c r="AZ81" s="824"/>
      <c r="BA81" s="824"/>
      <c r="BB81" s="821">
        <f>'SAME R Results'!AU118</f>
        <v>0</v>
      </c>
      <c r="BC81" s="821">
        <f>'SAME R Results'!AV118</f>
        <v>0</v>
      </c>
      <c r="BD81" s="821">
        <f>'SAME R Results'!AW118</f>
        <v>5.9777834999999984</v>
      </c>
      <c r="BE81" s="821">
        <f>'SAME R Results'!AX118</f>
        <v>4.6155244999999994</v>
      </c>
      <c r="BF81" s="827">
        <f>'SAME R Results'!AY118</f>
        <v>24645</v>
      </c>
      <c r="BG81" s="784">
        <f>'SAME R Results'!AZ118</f>
        <v>0</v>
      </c>
      <c r="BH81" s="784">
        <f>'SAME R Results'!BA118</f>
        <v>0</v>
      </c>
      <c r="BI81" s="789"/>
      <c r="BJ81" s="784">
        <f>'SAME R Results'!BB118</f>
        <v>82.399200000000008</v>
      </c>
      <c r="BK81" s="784">
        <f>'SAME R Results'!BC118</f>
        <v>1.362258999999999</v>
      </c>
      <c r="BL81" s="784">
        <f>'SAME R Results'!BD118</f>
        <v>915311.87562477367</v>
      </c>
      <c r="BM81" s="784">
        <f>'SAME R Results'!BE118</f>
        <v>269.64467313300628</v>
      </c>
      <c r="BN81" s="784">
        <f>'SAME R Results'!BF118</f>
        <v>0</v>
      </c>
      <c r="BO81" s="784">
        <f>'SAME R Results'!BG118</f>
        <v>0</v>
      </c>
      <c r="BP81" s="789"/>
      <c r="BQ81" s="784">
        <f>'SAME R Results'!BH118</f>
        <v>52.899787351939423</v>
      </c>
      <c r="BR81" s="817">
        <f>'SAME R Results'!BI118</f>
        <v>0.29459322042440694</v>
      </c>
      <c r="BS81" s="817">
        <f>'SAME R Results'!BJ118</f>
        <v>0.47969155079332726</v>
      </c>
      <c r="BT81" s="817">
        <f>'SAME R Results'!BL118</f>
        <v>0</v>
      </c>
      <c r="BU81" s="817">
        <f>'SAME R Results'!BM118</f>
        <v>2.0102241523207525</v>
      </c>
      <c r="BV81" s="817">
        <f>'SAME R Results'!BN118</f>
        <v>0.2308623369659521</v>
      </c>
      <c r="BW81" s="784">
        <f>'SAME R Results'!BO118</f>
        <v>915311.87562477367</v>
      </c>
      <c r="BX81" s="784">
        <f>'SAME R Results'!BP118</f>
        <v>900599.23304612003</v>
      </c>
      <c r="BY81" s="784">
        <f>'SAME R Results'!BQ118</f>
        <v>846645.41398974834</v>
      </c>
      <c r="BZ81" s="784">
        <f>'SAME R Results'!BR118</f>
        <v>269.64467313300628</v>
      </c>
      <c r="CA81" s="784">
        <f>'SAME R Results'!BS118</f>
        <v>0.30237481132913052</v>
      </c>
      <c r="CB81" s="784">
        <f>'SAME R Results'!BT118</f>
        <v>0.28000000000000003</v>
      </c>
      <c r="CC81" s="784">
        <f>'SAME R Results'!BV118</f>
        <v>2.2928355126167754</v>
      </c>
      <c r="CD81" s="784">
        <f>'SAME R Results'!BW118</f>
        <v>1</v>
      </c>
      <c r="CE81" s="27"/>
    </row>
    <row r="82" spans="1:83" ht="16.5" customHeight="1" x14ac:dyDescent="0.2">
      <c r="A82" s="780">
        <v>2</v>
      </c>
      <c r="B82" s="784">
        <f>'SAME R Results'!A11</f>
        <v>2</v>
      </c>
      <c r="C82" s="785" t="str">
        <f>'SAME R Results'!B11</f>
        <v>Lampwick</v>
      </c>
      <c r="D82" s="784" t="str">
        <f>'SAME R Results'!C11</f>
        <v>L14</v>
      </c>
      <c r="E82" s="784" t="str">
        <f>'SAME R Results'!D11</f>
        <v>7L</v>
      </c>
      <c r="F82" s="784">
        <f>'SAME R Results'!E11</f>
        <v>3</v>
      </c>
      <c r="G82" s="784">
        <f>'SAME R Results'!F11</f>
        <v>54</v>
      </c>
      <c r="H82" s="785" t="str">
        <f>'SAME R Results'!G11</f>
        <v>Baseline</v>
      </c>
      <c r="I82" s="784">
        <f>'SAME R Results'!H11</f>
        <v>210</v>
      </c>
      <c r="J82" s="786">
        <f>'SAME R Results'!I11</f>
        <v>40388</v>
      </c>
      <c r="K82" s="784">
        <f>'SAME R Results'!J11</f>
        <v>0</v>
      </c>
      <c r="L82" s="788"/>
      <c r="M82" s="788"/>
      <c r="N82" s="784">
        <f>'SAME R Results'!K11</f>
        <v>8.1</v>
      </c>
      <c r="O82" s="793">
        <f>'SAME R Results'!L11</f>
        <v>1.2450000000000001</v>
      </c>
      <c r="P82" s="784">
        <f>'SAME R Results'!M11</f>
        <v>60</v>
      </c>
      <c r="Q82" s="784">
        <f>'SAME R Results'!N11</f>
        <v>11</v>
      </c>
      <c r="R82" s="784">
        <f>'SAME R Results'!O11</f>
        <v>8</v>
      </c>
      <c r="S82" s="784" t="str">
        <f>'SAME R Results'!P11</f>
        <v>n</v>
      </c>
      <c r="T82" s="784" t="str">
        <f>'SAME R Results'!Q11</f>
        <v>n</v>
      </c>
      <c r="U82" s="784">
        <f>'SAME R Results'!R11</f>
        <v>56.8</v>
      </c>
      <c r="V82" s="784" t="str">
        <f>'SAME R Results'!S11</f>
        <v>y</v>
      </c>
      <c r="W82" s="784">
        <f>'SAME R Results'!T11</f>
        <v>120</v>
      </c>
      <c r="X82" s="784" t="str">
        <f>'SAME R Results'!U11</f>
        <v>n</v>
      </c>
      <c r="Y82" s="784" t="str">
        <f>'SAME R Results'!V11</f>
        <v>n</v>
      </c>
      <c r="Z82" s="784" t="str">
        <f>'SAME R Results'!W11</f>
        <v>y</v>
      </c>
      <c r="AA82" s="784" t="str">
        <f>'SAME R Results'!X11</f>
        <v>n</v>
      </c>
      <c r="AB82" s="784" t="str">
        <f>'SAME R Results'!Y11</f>
        <v>y</v>
      </c>
      <c r="AC82" s="789"/>
      <c r="AD82" s="784" t="str">
        <f>'SAME R Results'!Z11</f>
        <v>y</v>
      </c>
      <c r="AE82" s="784">
        <f>'SAME R Results'!AA11</f>
        <v>10</v>
      </c>
      <c r="AF82" s="784" t="str">
        <f>'SAME R Results'!AB11</f>
        <v>y</v>
      </c>
      <c r="AG82" s="817">
        <f>'SAME R Results'!AC11</f>
        <v>3.852706928546E-2</v>
      </c>
      <c r="AH82" s="819">
        <f>'SAME R Results'!AD11</f>
        <v>0</v>
      </c>
      <c r="AI82" s="784">
        <f>'SAME R Results'!AE11</f>
        <v>0</v>
      </c>
      <c r="AJ82" s="784">
        <f>'SAME R Results'!AF11</f>
        <v>0</v>
      </c>
      <c r="AK82" s="784">
        <f>'SAME R Results'!AG11</f>
        <v>0</v>
      </c>
      <c r="AL82" s="784">
        <f>'SAME R Results'!AH11</f>
        <v>0</v>
      </c>
      <c r="AM82" s="784">
        <f>'SAME R Results'!AI11</f>
        <v>0</v>
      </c>
      <c r="AN82" s="784">
        <f>'SAME R Results'!AJ11</f>
        <v>0</v>
      </c>
      <c r="AO82" s="784">
        <f>'SAME R Results'!AK11</f>
        <v>0</v>
      </c>
      <c r="AP82" s="784">
        <f>'SAME R Results'!AL11</f>
        <v>0</v>
      </c>
      <c r="AQ82" s="784">
        <f>'SAME R Results'!AM11</f>
        <v>0</v>
      </c>
      <c r="AR82" s="817">
        <f>'SAME R Results'!AN11</f>
        <v>0</v>
      </c>
      <c r="AS82" s="819">
        <f>'SAME R Results'!AO11</f>
        <v>0</v>
      </c>
      <c r="AT82" s="784">
        <f>'SAME R Results'!AP11</f>
        <v>0</v>
      </c>
      <c r="AU82" s="789"/>
      <c r="AV82" s="821">
        <f>'SAME R Results'!AQ11</f>
        <v>0</v>
      </c>
      <c r="AW82" s="821">
        <f>'SAME R Results'!AR11</f>
        <v>6.2525025000000003</v>
      </c>
      <c r="AX82" s="821">
        <f>'SAME R Results'!AS11</f>
        <v>0</v>
      </c>
      <c r="AY82" s="821">
        <f>'SAME R Results'!AT11</f>
        <v>0</v>
      </c>
      <c r="AZ82" s="824"/>
      <c r="BA82" s="824"/>
      <c r="BB82" s="821">
        <f>'SAME R Results'!AU11</f>
        <v>0</v>
      </c>
      <c r="BC82" s="821">
        <f>'SAME R Results'!AV11</f>
        <v>0</v>
      </c>
      <c r="BD82" s="821">
        <f>'SAME R Results'!AW11</f>
        <v>6.3695219999999999</v>
      </c>
      <c r="BE82" s="821">
        <f>'SAME R Results'!AX11</f>
        <v>4.7034919999999989</v>
      </c>
      <c r="BF82" s="827">
        <f>'SAME R Results'!AY11</f>
        <v>79925</v>
      </c>
      <c r="BG82" s="784">
        <f>'SAME R Results'!AZ11</f>
        <v>0</v>
      </c>
      <c r="BH82" s="784">
        <f>'SAME R Results'!BA11</f>
        <v>0</v>
      </c>
      <c r="BI82" s="789"/>
      <c r="BJ82" s="784">
        <f>'SAME R Results'!BB11</f>
        <v>34.255299999999998</v>
      </c>
      <c r="BK82" s="784">
        <f>'SAME R Results'!BC11</f>
        <v>1.666030000000001</v>
      </c>
      <c r="BL82" s="784">
        <f>'SAME R Results'!BD11</f>
        <v>3197761.8213616745</v>
      </c>
      <c r="BM82" s="784">
        <f>'SAME R Results'!BE11</f>
        <v>350.55685968846421</v>
      </c>
      <c r="BN82" s="784">
        <f>'SAME R Results'!BF11</f>
        <v>0</v>
      </c>
      <c r="BO82" s="784">
        <f>'SAME R Results'!BG11</f>
        <v>0</v>
      </c>
      <c r="BP82" s="789"/>
      <c r="BQ82" s="784">
        <f>'SAME R Results'!BH11</f>
        <v>26.963747165480513</v>
      </c>
      <c r="BR82" s="817">
        <f>'SAME R Results'!BI11</f>
        <v>0.10962569424235284</v>
      </c>
      <c r="BS82" s="817">
        <f>'SAME R Results'!BJ11</f>
        <v>0.25252933607121358</v>
      </c>
      <c r="BT82" s="817">
        <f>'SAME R Results'!BL11</f>
        <v>0</v>
      </c>
      <c r="BU82" s="817">
        <f>'SAME R Results'!BM11</f>
        <v>2.492996586982887</v>
      </c>
      <c r="BV82" s="817">
        <f>'SAME R Results'!BN11</f>
        <v>7.2229168713861147E-2</v>
      </c>
      <c r="BW82" s="784">
        <f>'SAME R Results'!BO11</f>
        <v>3197761.8213616745</v>
      </c>
      <c r="BX82" s="784">
        <f>'SAME R Results'!BP11</f>
        <v>3150047.9662957834</v>
      </c>
      <c r="BY82" s="784">
        <f>'SAME R Results'!BQ11</f>
        <v>2860393.7483142563</v>
      </c>
      <c r="BZ82" s="784">
        <f>'SAME R Results'!BR11</f>
        <v>350.55685968846421</v>
      </c>
      <c r="CA82" s="784">
        <f>'SAME R Results'!BS11</f>
        <v>0.36980156263872876</v>
      </c>
      <c r="CB82" s="784">
        <f>'SAME R Results'!BT11</f>
        <v>0.28000000000000003</v>
      </c>
      <c r="CC82" s="784">
        <f>'SAME R Results'!BV11</f>
        <v>2.8112174472146867</v>
      </c>
      <c r="CD82" s="784">
        <f>'SAME R Results'!BW11</f>
        <v>1</v>
      </c>
      <c r="CE82" s="27"/>
    </row>
    <row r="83" spans="1:83" ht="16.5" customHeight="1" x14ac:dyDescent="0.2">
      <c r="A83" s="780">
        <v>2</v>
      </c>
      <c r="B83" s="784">
        <f>'SAME R Results'!A12</f>
        <v>2</v>
      </c>
      <c r="C83" s="785" t="str">
        <f>'SAME R Results'!B12</f>
        <v>Lampwick</v>
      </c>
      <c r="D83" s="784" t="str">
        <f>'SAME R Results'!C12</f>
        <v>L15</v>
      </c>
      <c r="E83" s="784" t="str">
        <f>'SAME R Results'!D12</f>
        <v>8L</v>
      </c>
      <c r="F83" s="784">
        <f>'SAME R Results'!E12</f>
        <v>4</v>
      </c>
      <c r="G83" s="784">
        <f>'SAME R Results'!F12</f>
        <v>55</v>
      </c>
      <c r="H83" s="785" t="str">
        <f>'SAME R Results'!G12</f>
        <v>High RT/R0 test aging</v>
      </c>
      <c r="I83" s="784">
        <f>'SAME R Results'!H12</f>
        <v>210</v>
      </c>
      <c r="J83" s="786">
        <f>'SAME R Results'!I12</f>
        <v>40388</v>
      </c>
      <c r="K83" s="784">
        <f>'SAME R Results'!J12</f>
        <v>0</v>
      </c>
      <c r="L83" s="788"/>
      <c r="M83" s="788"/>
      <c r="N83" s="784">
        <f>'SAME R Results'!K12</f>
        <v>8.1</v>
      </c>
      <c r="O83" s="793">
        <f>'SAME R Results'!L12</f>
        <v>1.2450000000000001</v>
      </c>
      <c r="P83" s="784">
        <f>'SAME R Results'!M12</f>
        <v>60</v>
      </c>
      <c r="Q83" s="784">
        <f>'SAME R Results'!N12</f>
        <v>11</v>
      </c>
      <c r="R83" s="784">
        <f>'SAME R Results'!O12</f>
        <v>8</v>
      </c>
      <c r="S83" s="784" t="str">
        <f>'SAME R Results'!P12</f>
        <v>n</v>
      </c>
      <c r="T83" s="784" t="str">
        <f>'SAME R Results'!Q12</f>
        <v>n</v>
      </c>
      <c r="U83" s="784">
        <f>'SAME R Results'!R12</f>
        <v>47.2</v>
      </c>
      <c r="V83" s="784" t="str">
        <f>'SAME R Results'!S12</f>
        <v>y</v>
      </c>
      <c r="W83" s="784">
        <f>'SAME R Results'!T12</f>
        <v>60</v>
      </c>
      <c r="X83" s="784" t="str">
        <f>'SAME R Results'!U12</f>
        <v>n</v>
      </c>
      <c r="Y83" s="784" t="str">
        <f>'SAME R Results'!V12</f>
        <v>n</v>
      </c>
      <c r="Z83" s="784" t="str">
        <f>'SAME R Results'!W12</f>
        <v>y</v>
      </c>
      <c r="AA83" s="784" t="str">
        <f>'SAME R Results'!X12</f>
        <v>n</v>
      </c>
      <c r="AB83" s="784" t="str">
        <f>'SAME R Results'!Y12</f>
        <v>y</v>
      </c>
      <c r="AC83" s="789"/>
      <c r="AD83" s="784" t="str">
        <f>'SAME R Results'!Z12</f>
        <v>y</v>
      </c>
      <c r="AE83" s="784">
        <f>'SAME R Results'!AA12</f>
        <v>10</v>
      </c>
      <c r="AF83" s="784" t="str">
        <f>'SAME R Results'!AB12</f>
        <v>y</v>
      </c>
      <c r="AG83" s="817">
        <f>'SAME R Results'!AC12</f>
        <v>3.852706928546E-2</v>
      </c>
      <c r="AH83" s="819">
        <f>'SAME R Results'!AD12</f>
        <v>0</v>
      </c>
      <c r="AI83" s="784">
        <f>'SAME R Results'!AE12</f>
        <v>0</v>
      </c>
      <c r="AJ83" s="784">
        <f>'SAME R Results'!AF12</f>
        <v>0</v>
      </c>
      <c r="AK83" s="784">
        <f>'SAME R Results'!AG12</f>
        <v>0</v>
      </c>
      <c r="AL83" s="784">
        <f>'SAME R Results'!AH12</f>
        <v>0</v>
      </c>
      <c r="AM83" s="784">
        <f>'SAME R Results'!AI12</f>
        <v>0</v>
      </c>
      <c r="AN83" s="784">
        <f>'SAME R Results'!AJ12</f>
        <v>0</v>
      </c>
      <c r="AO83" s="784">
        <f>'SAME R Results'!AK12</f>
        <v>0</v>
      </c>
      <c r="AP83" s="784">
        <f>'SAME R Results'!AL12</f>
        <v>0</v>
      </c>
      <c r="AQ83" s="784">
        <f>'SAME R Results'!AM12</f>
        <v>0</v>
      </c>
      <c r="AR83" s="817">
        <f>'SAME R Results'!AN12</f>
        <v>0</v>
      </c>
      <c r="AS83" s="819">
        <f>'SAME R Results'!AO12</f>
        <v>0</v>
      </c>
      <c r="AT83" s="784">
        <f>'SAME R Results'!AP12</f>
        <v>0</v>
      </c>
      <c r="AU83" s="789"/>
      <c r="AV83" s="821">
        <f>'SAME R Results'!AQ12</f>
        <v>0</v>
      </c>
      <c r="AW83" s="821">
        <f>'SAME R Results'!AR12</f>
        <v>6.2489999999999997</v>
      </c>
      <c r="AX83" s="821">
        <f>'SAME R Results'!AS12</f>
        <v>0</v>
      </c>
      <c r="AY83" s="821">
        <f>'SAME R Results'!AT12</f>
        <v>0</v>
      </c>
      <c r="AZ83" s="824"/>
      <c r="BA83" s="824"/>
      <c r="BB83" s="821">
        <f>'SAME R Results'!AU12</f>
        <v>0</v>
      </c>
      <c r="BC83" s="821">
        <f>'SAME R Results'!AV12</f>
        <v>0</v>
      </c>
      <c r="BD83" s="821">
        <f>'SAME R Results'!AW12</f>
        <v>6.4745474999999999</v>
      </c>
      <c r="BE83" s="821">
        <f>'SAME R Results'!AX12</f>
        <v>4.6680449999999993</v>
      </c>
      <c r="BF83" s="827">
        <f>'SAME R Results'!AY12</f>
        <v>83895</v>
      </c>
      <c r="BG83" s="784">
        <f>'SAME R Results'!AZ12</f>
        <v>0</v>
      </c>
      <c r="BH83" s="784">
        <f>'SAME R Results'!BA12</f>
        <v>0</v>
      </c>
      <c r="BI83" s="789"/>
      <c r="BJ83" s="784">
        <f>'SAME R Results'!BB12</f>
        <v>46.388549999999995</v>
      </c>
      <c r="BK83" s="784">
        <f>'SAME R Results'!BC12</f>
        <v>1.8065025000000006</v>
      </c>
      <c r="BL83" s="784">
        <f>'SAME R Results'!BD12</f>
        <v>3373889.4875935018</v>
      </c>
      <c r="BM83" s="784">
        <f>'SAME R Results'!BE12</f>
        <v>392.25129573824915</v>
      </c>
      <c r="BN83" s="784">
        <f>'SAME R Results'!BF12</f>
        <v>0</v>
      </c>
      <c r="BO83" s="784">
        <f>'SAME R Results'!BG12</f>
        <v>0</v>
      </c>
      <c r="BP83" s="789"/>
      <c r="BQ83" s="784">
        <f>'SAME R Results'!BH12</f>
        <v>36.637405105047137</v>
      </c>
      <c r="BR83" s="817">
        <f>'SAME R Results'!BI12</f>
        <v>0.11626086070116975</v>
      </c>
      <c r="BS83" s="817">
        <f>'SAME R Results'!BJ12</f>
        <v>0.27474623118441571</v>
      </c>
      <c r="BT83" s="817">
        <f>'SAME R Results'!BL12</f>
        <v>0</v>
      </c>
      <c r="BU83" s="817">
        <f>'SAME R Results'!BM12</f>
        <v>2.5278471246933618</v>
      </c>
      <c r="BV83" s="817">
        <f>'SAME R Results'!BN12</f>
        <v>7.5628315768853746E-2</v>
      </c>
      <c r="BW83" s="784">
        <f>'SAME R Results'!BO12</f>
        <v>3373889.4875935018</v>
      </c>
      <c r="BX83" s="784">
        <f>'SAME R Results'!BP12</f>
        <v>3323805.6105743852</v>
      </c>
      <c r="BY83" s="784">
        <f>'SAME R Results'!BQ12</f>
        <v>3011118.9009848116</v>
      </c>
      <c r="BZ83" s="784">
        <f>'SAME R Results'!BR12</f>
        <v>392.25129573824915</v>
      </c>
      <c r="CA83" s="784">
        <f>'SAME R Results'!BS12</f>
        <v>0.40098164343425385</v>
      </c>
      <c r="CB83" s="784">
        <f>'SAME R Results'!BT12</f>
        <v>0.28000000000000003</v>
      </c>
      <c r="CC83" s="784">
        <f>'SAME R Results'!BV12</f>
        <v>2.8206933688414133</v>
      </c>
      <c r="CD83" s="784">
        <f>'SAME R Results'!BW12</f>
        <v>1</v>
      </c>
      <c r="CE83" s="27"/>
    </row>
    <row r="84" spans="1:83" ht="16.5" customHeight="1" x14ac:dyDescent="0.2">
      <c r="A84" s="780">
        <v>2</v>
      </c>
      <c r="B84" s="784">
        <f>'SAME R Results'!A13</f>
        <v>2</v>
      </c>
      <c r="C84" s="785" t="str">
        <f>'SAME R Results'!B13</f>
        <v>Lampwick</v>
      </c>
      <c r="D84" s="784" t="str">
        <f>'SAME R Results'!C13</f>
        <v>L15</v>
      </c>
      <c r="E84" s="784" t="str">
        <f>'SAME R Results'!D13</f>
        <v>8La</v>
      </c>
      <c r="F84" s="784">
        <f>'SAME R Results'!E13</f>
        <v>4</v>
      </c>
      <c r="G84" s="784" t="str">
        <f>'SAME R Results'!F13</f>
        <v>55a</v>
      </c>
      <c r="H84" s="785" t="str">
        <f>'SAME R Results'!G13</f>
        <v>aged</v>
      </c>
      <c r="I84" s="784">
        <f>'SAME R Results'!H13</f>
        <v>210</v>
      </c>
      <c r="J84" s="786">
        <f>'SAME R Results'!I13</f>
        <v>40388</v>
      </c>
      <c r="K84" s="784">
        <f>'SAME R Results'!J13</f>
        <v>0</v>
      </c>
      <c r="L84" s="788"/>
      <c r="M84" s="788"/>
      <c r="N84" s="784">
        <f>'SAME R Results'!K13</f>
        <v>8.1</v>
      </c>
      <c r="O84" s="793">
        <f>'SAME R Results'!L13</f>
        <v>1.2450000000000001</v>
      </c>
      <c r="P84" s="784">
        <f>'SAME R Results'!M13</f>
        <v>0</v>
      </c>
      <c r="Q84" s="784">
        <f>'SAME R Results'!N13</f>
        <v>0</v>
      </c>
      <c r="R84" s="784">
        <f>'SAME R Results'!O13</f>
        <v>0</v>
      </c>
      <c r="S84" s="784">
        <f>'SAME R Results'!P13</f>
        <v>0</v>
      </c>
      <c r="T84" s="784">
        <f>'SAME R Results'!Q13</f>
        <v>0</v>
      </c>
      <c r="U84" s="784">
        <f>'SAME R Results'!R13</f>
        <v>218</v>
      </c>
      <c r="V84" s="784">
        <f>'SAME R Results'!S13</f>
        <v>0</v>
      </c>
      <c r="W84" s="784">
        <f>'SAME R Results'!T13</f>
        <v>0</v>
      </c>
      <c r="X84" s="784" t="str">
        <f>'SAME R Results'!U13</f>
        <v>n</v>
      </c>
      <c r="Y84" s="784" t="str">
        <f>'SAME R Results'!V13</f>
        <v>n</v>
      </c>
      <c r="Z84" s="784" t="str">
        <f>'SAME R Results'!W13</f>
        <v>y</v>
      </c>
      <c r="AA84" s="784" t="str">
        <f>'SAME R Results'!X13</f>
        <v>n</v>
      </c>
      <c r="AB84" s="784" t="str">
        <f>'SAME R Results'!Y13</f>
        <v>y</v>
      </c>
      <c r="AC84" s="789"/>
      <c r="AD84" s="784" t="str">
        <f>'SAME R Results'!Z13</f>
        <v>y</v>
      </c>
      <c r="AE84" s="784">
        <f>'SAME R Results'!AA13</f>
        <v>10</v>
      </c>
      <c r="AF84" s="784" t="str">
        <f>'SAME R Results'!AB13</f>
        <v>y</v>
      </c>
      <c r="AG84" s="817">
        <f>'SAME R Results'!AC13</f>
        <v>3.852706928546E-2</v>
      </c>
      <c r="AH84" s="819">
        <f>'SAME R Results'!AD13</f>
        <v>0</v>
      </c>
      <c r="AI84" s="784">
        <f>'SAME R Results'!AE13</f>
        <v>0</v>
      </c>
      <c r="AJ84" s="784">
        <f>'SAME R Results'!AF13</f>
        <v>0</v>
      </c>
      <c r="AK84" s="784">
        <f>'SAME R Results'!AG13</f>
        <v>0</v>
      </c>
      <c r="AL84" s="784">
        <f>'SAME R Results'!AH13</f>
        <v>0</v>
      </c>
      <c r="AM84" s="784">
        <f>'SAME R Results'!AI13</f>
        <v>0</v>
      </c>
      <c r="AN84" s="784">
        <f>'SAME R Results'!AJ13</f>
        <v>0</v>
      </c>
      <c r="AO84" s="784">
        <f>'SAME R Results'!AK13</f>
        <v>0</v>
      </c>
      <c r="AP84" s="784">
        <f>'SAME R Results'!AL13</f>
        <v>0</v>
      </c>
      <c r="AQ84" s="784">
        <f>'SAME R Results'!AM13</f>
        <v>0</v>
      </c>
      <c r="AR84" s="817">
        <f>'SAME R Results'!AN13</f>
        <v>0</v>
      </c>
      <c r="AS84" s="819">
        <f>'SAME R Results'!AO13</f>
        <v>0</v>
      </c>
      <c r="AT84" s="784">
        <f>'SAME R Results'!AP13</f>
        <v>0</v>
      </c>
      <c r="AU84" s="789"/>
      <c r="AV84" s="821">
        <f>'SAME R Results'!AQ13</f>
        <v>0</v>
      </c>
      <c r="AW84" s="821">
        <f>'SAME R Results'!AR13</f>
        <v>6.2489999999999997</v>
      </c>
      <c r="AX84" s="821">
        <f>'SAME R Results'!AS13</f>
        <v>0</v>
      </c>
      <c r="AY84" s="821">
        <f>'SAME R Results'!AT13</f>
        <v>0</v>
      </c>
      <c r="AZ84" s="824"/>
      <c r="BA84" s="824"/>
      <c r="BB84" s="821">
        <f>'SAME R Results'!AU13</f>
        <v>0</v>
      </c>
      <c r="BC84" s="821">
        <f>'SAME R Results'!AV13</f>
        <v>0</v>
      </c>
      <c r="BD84" s="821">
        <f>'SAME R Results'!AW13</f>
        <v>6.3311170000000008</v>
      </c>
      <c r="BE84" s="821">
        <f>'SAME R Results'!AX13</f>
        <v>4.8189699999999993</v>
      </c>
      <c r="BF84" s="827">
        <f>'SAME R Results'!AY13</f>
        <v>53540</v>
      </c>
      <c r="BG84" s="784">
        <f>'SAME R Results'!AZ13</f>
        <v>0</v>
      </c>
      <c r="BH84" s="784">
        <f>'SAME R Results'!BA13</f>
        <v>0</v>
      </c>
      <c r="BI84" s="789"/>
      <c r="BJ84" s="784">
        <f>'SAME R Results'!BB13</f>
        <v>45.308650000000007</v>
      </c>
      <c r="BK84" s="784">
        <f>'SAME R Results'!BC13</f>
        <v>1.5121470000000015</v>
      </c>
      <c r="BL84" s="784">
        <f>'SAME R Results'!BD13</f>
        <v>2068777.3214579814</v>
      </c>
      <c r="BM84" s="784">
        <f>'SAME R Results'!BE13</f>
        <v>308.14292214783211</v>
      </c>
      <c r="BN84" s="784">
        <f>'SAME R Results'!BF13</f>
        <v>0</v>
      </c>
      <c r="BO84" s="784">
        <f>'SAME R Results'!BG13</f>
        <v>0</v>
      </c>
      <c r="BP84" s="789"/>
      <c r="BQ84" s="784">
        <f>'SAME R Results'!BH13</f>
        <v>35.6499301662937</v>
      </c>
      <c r="BR84" s="817">
        <f>'SAME R Results'!BI13</f>
        <v>0.14894929432553272</v>
      </c>
      <c r="BS84" s="817">
        <f>'SAME R Results'!BJ13</f>
        <v>0.32046610714872392</v>
      </c>
      <c r="BT84" s="817">
        <f>'SAME R Results'!BL13</f>
        <v>0</v>
      </c>
      <c r="BU84" s="817">
        <f>'SAME R Results'!BM13</f>
        <v>2.3996231498083622</v>
      </c>
      <c r="BV84" s="817">
        <f>'SAME R Results'!BN13</f>
        <v>0.10154688893994045</v>
      </c>
      <c r="BW84" s="784">
        <f>'SAME R Results'!BO13</f>
        <v>2068777.3214579814</v>
      </c>
      <c r="BX84" s="784">
        <f>'SAME R Results'!BP13</f>
        <v>2036814.8591467168</v>
      </c>
      <c r="BY84" s="784">
        <f>'SAME R Results'!BQ13</f>
        <v>1879448.3707933417</v>
      </c>
      <c r="BZ84" s="784">
        <f>'SAME R Results'!BR13</f>
        <v>308.14292214783211</v>
      </c>
      <c r="CA84" s="784">
        <f>'SAME R Results'!BS13</f>
        <v>0.33564481044126815</v>
      </c>
      <c r="CB84" s="784">
        <f>'SAME R Results'!BT13</f>
        <v>0.28000000000000003</v>
      </c>
      <c r="CC84" s="784">
        <f>'SAME R Results'!BV13</f>
        <v>2.8100854729799853</v>
      </c>
      <c r="CD84" s="784">
        <f>'SAME R Results'!BW13</f>
        <v>1</v>
      </c>
      <c r="CE84" s="27"/>
    </row>
    <row r="85" spans="1:83" ht="16.5" customHeight="1" x14ac:dyDescent="0.2">
      <c r="A85" s="780">
        <v>2</v>
      </c>
      <c r="B85" s="784">
        <f>'SAME R Results'!A27</f>
        <v>3</v>
      </c>
      <c r="C85" s="785" t="str">
        <f>'SAME R Results'!B27</f>
        <v>Pyrell</v>
      </c>
      <c r="D85" s="784" t="str">
        <f>'SAME R Results'!C27</f>
        <v>P03</v>
      </c>
      <c r="E85" s="784" t="str">
        <f>'SAME R Results'!D27</f>
        <v>16P</v>
      </c>
      <c r="F85" s="784">
        <f>'SAME R Results'!E27</f>
        <v>3</v>
      </c>
      <c r="G85" s="784">
        <f>'SAME R Results'!F27</f>
        <v>63</v>
      </c>
      <c r="H85" s="785" t="str">
        <f>'SAME R Results'!G27</f>
        <v>Baseline Aging</v>
      </c>
      <c r="I85" s="784">
        <f>'SAME R Results'!H27</f>
        <v>235</v>
      </c>
      <c r="J85" s="786">
        <f>'SAME R Results'!I27</f>
        <v>40413</v>
      </c>
      <c r="K85" s="784">
        <f>'SAME R Results'!J27</f>
        <v>0</v>
      </c>
      <c r="L85" s="788"/>
      <c r="M85" s="788"/>
      <c r="N85" s="784">
        <f>'SAME R Results'!K27</f>
        <v>8.1</v>
      </c>
      <c r="O85" s="793">
        <f>'SAME R Results'!L27</f>
        <v>1.22</v>
      </c>
      <c r="P85" s="784">
        <f>'SAME R Results'!M27</f>
        <v>60</v>
      </c>
      <c r="Q85" s="784">
        <f>'SAME R Results'!N27</f>
        <v>11</v>
      </c>
      <c r="R85" s="784">
        <f>'SAME R Results'!O27</f>
        <v>8</v>
      </c>
      <c r="S85" s="784" t="str">
        <f>'SAME R Results'!P27</f>
        <v>n</v>
      </c>
      <c r="T85" s="784">
        <f>'SAME R Results'!Q27</f>
        <v>0</v>
      </c>
      <c r="U85" s="784">
        <f>'SAME R Results'!R27</f>
        <v>55.6</v>
      </c>
      <c r="V85" s="784" t="str">
        <f>'SAME R Results'!S27</f>
        <v>y</v>
      </c>
      <c r="W85" s="784">
        <f>'SAME R Results'!T27</f>
        <v>60</v>
      </c>
      <c r="X85" s="784" t="str">
        <f>'SAME R Results'!U27</f>
        <v>n</v>
      </c>
      <c r="Y85" s="784" t="str">
        <f>'SAME R Results'!V27</f>
        <v>y</v>
      </c>
      <c r="Z85" s="784" t="str">
        <f>'SAME R Results'!W27</f>
        <v>y</v>
      </c>
      <c r="AA85" s="784" t="str">
        <f>'SAME R Results'!X27</f>
        <v>y</v>
      </c>
      <c r="AB85" s="784" t="str">
        <f>'SAME R Results'!Y27</f>
        <v>y</v>
      </c>
      <c r="AC85" s="789"/>
      <c r="AD85" s="784" t="str">
        <f>'SAME R Results'!Z27</f>
        <v>y</v>
      </c>
      <c r="AE85" s="784">
        <f>'SAME R Results'!AA27</f>
        <v>10</v>
      </c>
      <c r="AF85" s="784" t="str">
        <f>'SAME R Results'!AB27</f>
        <v>y</v>
      </c>
      <c r="AG85" s="817">
        <f>'SAME R Results'!AC27</f>
        <v>3.852706928546E-2</v>
      </c>
      <c r="AH85" s="819">
        <f>'SAME R Results'!AD27</f>
        <v>0</v>
      </c>
      <c r="AI85" s="784">
        <f>'SAME R Results'!AE27</f>
        <v>0</v>
      </c>
      <c r="AJ85" s="784">
        <f>'SAME R Results'!AF27</f>
        <v>0</v>
      </c>
      <c r="AK85" s="784">
        <f>'SAME R Results'!AG27</f>
        <v>0</v>
      </c>
      <c r="AL85" s="784">
        <f>'SAME R Results'!AH27</f>
        <v>0</v>
      </c>
      <c r="AM85" s="784">
        <f>'SAME R Results'!AI27</f>
        <v>0</v>
      </c>
      <c r="AN85" s="784">
        <f>'SAME R Results'!AJ27</f>
        <v>0</v>
      </c>
      <c r="AO85" s="784">
        <f>'SAME R Results'!AK27</f>
        <v>0</v>
      </c>
      <c r="AP85" s="784">
        <f>'SAME R Results'!AL27</f>
        <v>0</v>
      </c>
      <c r="AQ85" s="784">
        <f>'SAME R Results'!AM27</f>
        <v>0</v>
      </c>
      <c r="AR85" s="817">
        <f>'SAME R Results'!AN27</f>
        <v>0</v>
      </c>
      <c r="AS85" s="819">
        <f>'SAME R Results'!AO27</f>
        <v>0</v>
      </c>
      <c r="AT85" s="784">
        <f>'SAME R Results'!AP27</f>
        <v>0</v>
      </c>
      <c r="AU85" s="789"/>
      <c r="AV85" s="821">
        <f>'SAME R Results'!AQ27</f>
        <v>0</v>
      </c>
      <c r="AW85" s="821">
        <f>'SAME R Results'!AR27</f>
        <v>6.2380000000000004</v>
      </c>
      <c r="AX85" s="821">
        <f>'SAME R Results'!AS27</f>
        <v>0</v>
      </c>
      <c r="AY85" s="821">
        <f>'SAME R Results'!AT27</f>
        <v>0</v>
      </c>
      <c r="AZ85" s="824"/>
      <c r="BA85" s="824"/>
      <c r="BB85" s="821">
        <f>'SAME R Results'!AU27</f>
        <v>1.2618104999999997</v>
      </c>
      <c r="BC85" s="821">
        <f>'SAME R Results'!AV27</f>
        <v>2.6800000000000001E-2</v>
      </c>
      <c r="BD85" s="821">
        <f>'SAME R Results'!AW27</f>
        <v>7.4841774999999995</v>
      </c>
      <c r="BE85" s="821">
        <f>'SAME R Results'!AX27</f>
        <v>4.7311394999999994</v>
      </c>
      <c r="BF85" s="827">
        <f>'SAME R Results'!AY27</f>
        <v>94725</v>
      </c>
      <c r="BG85" s="784">
        <f>'SAME R Results'!AZ27</f>
        <v>1.7443859999999998</v>
      </c>
      <c r="BH85" s="784">
        <f>'SAME R Results'!BA27</f>
        <v>8.2000000000000003E-2</v>
      </c>
      <c r="BI85" s="789"/>
      <c r="BJ85" s="784">
        <f>'SAME R Results'!BB27</f>
        <v>95.160750000000021</v>
      </c>
      <c r="BK85" s="784">
        <f>'SAME R Results'!BC27</f>
        <v>2.7530380000000001</v>
      </c>
      <c r="BL85" s="784">
        <f>'SAME R Results'!BD27</f>
        <v>3862679.2540942985</v>
      </c>
      <c r="BM85" s="784">
        <f>'SAME R Results'!BE27</f>
        <v>799.72694879565961</v>
      </c>
      <c r="BN85" s="784">
        <f>'SAME R Results'!BF27</f>
        <v>3.3011901906079455</v>
      </c>
      <c r="BO85" s="784">
        <f>'SAME R Results'!BG27</f>
        <v>1.110891841851543</v>
      </c>
      <c r="BP85" s="789"/>
      <c r="BQ85" s="784">
        <f>'SAME R Results'!BH27</f>
        <v>121.49421996324</v>
      </c>
      <c r="BR85" s="817">
        <f>'SAME R Results'!BI27</f>
        <v>0.20703943977434275</v>
      </c>
      <c r="BS85" s="817">
        <f>'SAME R Results'!BJ27</f>
        <v>0.39164217089803754</v>
      </c>
      <c r="BT85" s="817">
        <f>'SAME R Results'!BL27</f>
        <v>2.9716576053936929</v>
      </c>
      <c r="BU85" s="817">
        <f>'SAME R Results'!BM27</f>
        <v>2.2219783573112184</v>
      </c>
      <c r="BV85" s="817">
        <f>'SAME R Results'!BN27</f>
        <v>0.15053410372740142</v>
      </c>
      <c r="BW85" s="784">
        <f>'SAME R Results'!BO27</f>
        <v>3862679.2540942985</v>
      </c>
      <c r="BX85" s="784">
        <f>'SAME R Results'!BP27</f>
        <v>3806130.0527040381</v>
      </c>
      <c r="BY85" s="784">
        <f>'SAME R Results'!BQ27</f>
        <v>3426451.3385870382</v>
      </c>
      <c r="BZ85" s="784">
        <f>'SAME R Results'!BR27</f>
        <v>799.72694879565961</v>
      </c>
      <c r="CA85" s="784">
        <f>'SAME R Results'!BS27</f>
        <v>0.6110800852348397</v>
      </c>
      <c r="CB85" s="784">
        <f>'SAME R Results'!BT27</f>
        <v>0.48</v>
      </c>
      <c r="CC85" s="784">
        <f>'SAME R Results'!BV27</f>
        <v>2.6598461892823453</v>
      </c>
      <c r="CD85" s="784">
        <f>'SAME R Results'!BW27</f>
        <v>1</v>
      </c>
      <c r="CE85" s="27"/>
    </row>
    <row r="86" spans="1:83" s="11" customFormat="1" ht="16.5" customHeight="1" x14ac:dyDescent="0.2">
      <c r="A86" s="780">
        <v>2</v>
      </c>
      <c r="B86" s="784">
        <f>'SAME R Results'!A28</f>
        <v>3</v>
      </c>
      <c r="C86" s="785" t="str">
        <f>'SAME R Results'!B28</f>
        <v>Pyrell</v>
      </c>
      <c r="D86" s="784" t="str">
        <f>'SAME R Results'!C28</f>
        <v>P03</v>
      </c>
      <c r="E86" s="784" t="str">
        <f>'SAME R Results'!D28</f>
        <v>16Pa</v>
      </c>
      <c r="F86" s="784">
        <f>'SAME R Results'!E28</f>
        <v>3</v>
      </c>
      <c r="G86" s="784" t="str">
        <f>'SAME R Results'!F28</f>
        <v>63a</v>
      </c>
      <c r="H86" s="785" t="str">
        <f>'SAME R Results'!G28</f>
        <v>aged</v>
      </c>
      <c r="I86" s="784">
        <f>'SAME R Results'!H28</f>
        <v>235</v>
      </c>
      <c r="J86" s="786">
        <f>'SAME R Results'!I28</f>
        <v>40413</v>
      </c>
      <c r="K86" s="784">
        <f>'SAME R Results'!J28</f>
        <v>0</v>
      </c>
      <c r="L86" s="788"/>
      <c r="M86" s="788"/>
      <c r="N86" s="784">
        <f>'SAME R Results'!K28</f>
        <v>8.1</v>
      </c>
      <c r="O86" s="793">
        <f>'SAME R Results'!L28</f>
        <v>1.22</v>
      </c>
      <c r="P86" s="784">
        <f>'SAME R Results'!M28</f>
        <v>0</v>
      </c>
      <c r="Q86" s="784">
        <f>'SAME R Results'!N28</f>
        <v>0</v>
      </c>
      <c r="R86" s="784">
        <f>'SAME R Results'!O28</f>
        <v>0</v>
      </c>
      <c r="S86" s="784">
        <f>'SAME R Results'!P28</f>
        <v>0</v>
      </c>
      <c r="T86" s="784">
        <f>'SAME R Results'!Q28</f>
        <v>0</v>
      </c>
      <c r="U86" s="784">
        <f>'SAME R Results'!R28</f>
        <v>839.6</v>
      </c>
      <c r="V86" s="784">
        <f>'SAME R Results'!S28</f>
        <v>0</v>
      </c>
      <c r="W86" s="784">
        <f>'SAME R Results'!T28</f>
        <v>0</v>
      </c>
      <c r="X86" s="784" t="str">
        <f>'SAME R Results'!U28</f>
        <v>n</v>
      </c>
      <c r="Y86" s="784" t="str">
        <f>'SAME R Results'!V28</f>
        <v>y</v>
      </c>
      <c r="Z86" s="784" t="str">
        <f>'SAME R Results'!W28</f>
        <v>y</v>
      </c>
      <c r="AA86" s="784" t="str">
        <f>'SAME R Results'!X28</f>
        <v>y</v>
      </c>
      <c r="AB86" s="784" t="str">
        <f>'SAME R Results'!Y28</f>
        <v>y</v>
      </c>
      <c r="AC86" s="789"/>
      <c r="AD86" s="784" t="str">
        <f>'SAME R Results'!Z28</f>
        <v>y</v>
      </c>
      <c r="AE86" s="784">
        <f>'SAME R Results'!AA28</f>
        <v>10</v>
      </c>
      <c r="AF86" s="784" t="str">
        <f>'SAME R Results'!AB28</f>
        <v>y</v>
      </c>
      <c r="AG86" s="817">
        <f>'SAME R Results'!AC28</f>
        <v>3.852706928546E-2</v>
      </c>
      <c r="AH86" s="819">
        <f>'SAME R Results'!AD28</f>
        <v>0</v>
      </c>
      <c r="AI86" s="784">
        <f>'SAME R Results'!AE28</f>
        <v>70</v>
      </c>
      <c r="AJ86" s="784">
        <f>'SAME R Results'!AF28</f>
        <v>720</v>
      </c>
      <c r="AK86" s="784">
        <f>'SAME R Results'!AG28</f>
        <v>0</v>
      </c>
      <c r="AL86" s="784" t="str">
        <f>'SAME R Results'!AH28</f>
        <v>n</v>
      </c>
      <c r="AM86" s="784" t="str">
        <f>'SAME R Results'!AI28</f>
        <v>y</v>
      </c>
      <c r="AN86" s="784" t="str">
        <f>'SAME R Results'!AJ28</f>
        <v>y</v>
      </c>
      <c r="AO86" s="784" t="str">
        <f>'SAME R Results'!AK28</f>
        <v>y</v>
      </c>
      <c r="AP86" s="784" t="str">
        <f>'SAME R Results'!AL28</f>
        <v>y</v>
      </c>
      <c r="AQ86" s="784" t="str">
        <f>'SAME R Results'!AM28</f>
        <v>y</v>
      </c>
      <c r="AR86" s="817">
        <f>'SAME R Results'!AN28</f>
        <v>3.852706928546E-2</v>
      </c>
      <c r="AS86" s="819">
        <f>'SAME R Results'!AO28</f>
        <v>0</v>
      </c>
      <c r="AT86" s="784">
        <f>'SAME R Results'!AP28</f>
        <v>60</v>
      </c>
      <c r="AU86" s="789"/>
      <c r="AV86" s="821">
        <f>'SAME R Results'!AQ28</f>
        <v>0</v>
      </c>
      <c r="AW86" s="821">
        <f>'SAME R Results'!AR28</f>
        <v>6.24</v>
      </c>
      <c r="AX86" s="821">
        <f>'SAME R Results'!AS28</f>
        <v>0</v>
      </c>
      <c r="AY86" s="821">
        <f>'SAME R Results'!AT28</f>
        <v>0</v>
      </c>
      <c r="AZ86" s="824"/>
      <c r="BA86" s="824"/>
      <c r="BB86" s="821">
        <f>'SAME R Results'!AU28</f>
        <v>1.7016754999999997</v>
      </c>
      <c r="BC86" s="821">
        <f>'SAME R Results'!AV28</f>
        <v>2.6800000000000001E-2</v>
      </c>
      <c r="BD86" s="821">
        <f>'SAME R Results'!AW28</f>
        <v>6.8619834999999991</v>
      </c>
      <c r="BE86" s="821">
        <f>'SAME R Results'!AX28</f>
        <v>4.7158055000000001</v>
      </c>
      <c r="BF86" s="827">
        <f>'SAME R Results'!AY28</f>
        <v>37425</v>
      </c>
      <c r="BG86" s="784">
        <f>'SAME R Results'!AZ28</f>
        <v>2.2644654999999996</v>
      </c>
      <c r="BH86" s="784">
        <f>'SAME R Results'!BA28</f>
        <v>8.2000000000000003E-2</v>
      </c>
      <c r="BI86" s="789"/>
      <c r="BJ86" s="784">
        <f>'SAME R Results'!BB28</f>
        <v>92.137049999999988</v>
      </c>
      <c r="BK86" s="784">
        <f>'SAME R Results'!BC28</f>
        <v>2.146177999999999</v>
      </c>
      <c r="BL86" s="784">
        <f>'SAME R Results'!BD28</f>
        <v>1414788.1544307088</v>
      </c>
      <c r="BM86" s="784">
        <f>'SAME R Results'!BE28</f>
        <v>507.96942227546441</v>
      </c>
      <c r="BN86" s="784">
        <f>'SAME R Results'!BF28</f>
        <v>4.4202531833917549</v>
      </c>
      <c r="BO86" s="784">
        <f>'SAME R Results'!BG28</f>
        <v>1.439965250255568</v>
      </c>
      <c r="BP86" s="789"/>
      <c r="BQ86" s="784">
        <f>'SAME R Results'!BH28</f>
        <v>116.15557237178292</v>
      </c>
      <c r="BR86" s="817">
        <f>'SAME R Results'!BI28</f>
        <v>0.35904274479868281</v>
      </c>
      <c r="BS86" s="817">
        <f>'SAME R Results'!BJ28</f>
        <v>0.53924153627656501</v>
      </c>
      <c r="BT86" s="817">
        <f>'SAME R Results'!BL28</f>
        <v>3.0696943433928281</v>
      </c>
      <c r="BU86" s="817">
        <f>'SAME R Results'!BM28</f>
        <v>1.8922142617359956</v>
      </c>
      <c r="BV86" s="817">
        <f>'SAME R Results'!BN28</f>
        <v>0.29297297716135123</v>
      </c>
      <c r="BW86" s="784">
        <f>'SAME R Results'!BO28</f>
        <v>1414788.1544307088</v>
      </c>
      <c r="BX86" s="784">
        <f>'SAME R Results'!BP28</f>
        <v>1392446.0709043907</v>
      </c>
      <c r="BY86" s="784">
        <f>'SAME R Results'!BQ28</f>
        <v>1298099.3377524919</v>
      </c>
      <c r="BZ86" s="784">
        <f>'SAME R Results'!BR28</f>
        <v>507.96942227546441</v>
      </c>
      <c r="CA86" s="784">
        <f>'SAME R Results'!BS28</f>
        <v>0.47637796324247511</v>
      </c>
      <c r="CB86" s="784">
        <f>'SAME R Results'!BT28</f>
        <v>0.48</v>
      </c>
      <c r="CC86" s="784">
        <f>'SAME R Results'!BV28</f>
        <v>2.6264220069401807</v>
      </c>
      <c r="CD86" s="784">
        <f>'SAME R Results'!BW28</f>
        <v>1</v>
      </c>
      <c r="CE86" s="27"/>
    </row>
    <row r="87" spans="1:83" ht="16.5" customHeight="1" x14ac:dyDescent="0.2">
      <c r="A87" s="780">
        <v>2</v>
      </c>
      <c r="B87" s="784">
        <f>'SAME R Results'!A29</f>
        <v>3</v>
      </c>
      <c r="C87" s="785" t="str">
        <f>'SAME R Results'!B29</f>
        <v>Pyrell</v>
      </c>
      <c r="D87" s="784" t="str">
        <f>'SAME R Results'!C29</f>
        <v>P04</v>
      </c>
      <c r="E87" s="784" t="str">
        <f>'SAME R Results'!D29</f>
        <v>17P</v>
      </c>
      <c r="F87" s="784">
        <f>'SAME R Results'!E29</f>
        <v>4</v>
      </c>
      <c r="G87" s="784">
        <f>'SAME R Results'!F29</f>
        <v>64</v>
      </c>
      <c r="H87" s="785" t="str">
        <f>'SAME R Results'!G29</f>
        <v>High Temp aging</v>
      </c>
      <c r="I87" s="784">
        <f>'SAME R Results'!H29</f>
        <v>235</v>
      </c>
      <c r="J87" s="786">
        <f>'SAME R Results'!I29</f>
        <v>40413</v>
      </c>
      <c r="K87" s="784">
        <f>'SAME R Results'!J29</f>
        <v>0</v>
      </c>
      <c r="L87" s="788"/>
      <c r="M87" s="788"/>
      <c r="N87" s="784">
        <f>'SAME R Results'!K29</f>
        <v>8.1</v>
      </c>
      <c r="O87" s="793">
        <f>'SAME R Results'!L29</f>
        <v>1.23</v>
      </c>
      <c r="P87" s="784">
        <f>'SAME R Results'!M29</f>
        <v>60</v>
      </c>
      <c r="Q87" s="784">
        <f>'SAME R Results'!N29</f>
        <v>11</v>
      </c>
      <c r="R87" s="784">
        <f>'SAME R Results'!O29</f>
        <v>8</v>
      </c>
      <c r="S87" s="784" t="str">
        <f>'SAME R Results'!P29</f>
        <v>n</v>
      </c>
      <c r="T87" s="784">
        <f>'SAME R Results'!Q29</f>
        <v>0</v>
      </c>
      <c r="U87" s="784">
        <f>'SAME R Results'!R29</f>
        <v>47</v>
      </c>
      <c r="V87" s="784" t="str">
        <f>'SAME R Results'!S29</f>
        <v>y</v>
      </c>
      <c r="W87" s="784">
        <f>'SAME R Results'!T29</f>
        <v>45</v>
      </c>
      <c r="X87" s="784" t="str">
        <f>'SAME R Results'!U29</f>
        <v>n</v>
      </c>
      <c r="Y87" s="784" t="str">
        <f>'SAME R Results'!V29</f>
        <v>y</v>
      </c>
      <c r="Z87" s="784" t="str">
        <f>'SAME R Results'!W29</f>
        <v>y</v>
      </c>
      <c r="AA87" s="784" t="str">
        <f>'SAME R Results'!X29</f>
        <v>y</v>
      </c>
      <c r="AB87" s="784" t="str">
        <f>'SAME R Results'!Y29</f>
        <v>y</v>
      </c>
      <c r="AC87" s="789"/>
      <c r="AD87" s="784" t="str">
        <f>'SAME R Results'!Z29</f>
        <v>y</v>
      </c>
      <c r="AE87" s="784">
        <f>'SAME R Results'!AA29</f>
        <v>10</v>
      </c>
      <c r="AF87" s="784" t="str">
        <f>'SAME R Results'!AB29</f>
        <v>y</v>
      </c>
      <c r="AG87" s="817">
        <f>'SAME R Results'!AC29</f>
        <v>3.852706928546E-2</v>
      </c>
      <c r="AH87" s="819">
        <f>'SAME R Results'!AD29</f>
        <v>0</v>
      </c>
      <c r="AI87" s="784">
        <f>'SAME R Results'!AE29</f>
        <v>0</v>
      </c>
      <c r="AJ87" s="784">
        <f>'SAME R Results'!AF29</f>
        <v>0</v>
      </c>
      <c r="AK87" s="784">
        <f>'SAME R Results'!AG29</f>
        <v>0</v>
      </c>
      <c r="AL87" s="784">
        <f>'SAME R Results'!AH29</f>
        <v>0</v>
      </c>
      <c r="AM87" s="784">
        <f>'SAME R Results'!AI29</f>
        <v>0</v>
      </c>
      <c r="AN87" s="784">
        <f>'SAME R Results'!AJ29</f>
        <v>0</v>
      </c>
      <c r="AO87" s="784">
        <f>'SAME R Results'!AK29</f>
        <v>0</v>
      </c>
      <c r="AP87" s="784">
        <f>'SAME R Results'!AL29</f>
        <v>0</v>
      </c>
      <c r="AQ87" s="784">
        <f>'SAME R Results'!AM29</f>
        <v>0</v>
      </c>
      <c r="AR87" s="817">
        <f>'SAME R Results'!AN29</f>
        <v>0</v>
      </c>
      <c r="AS87" s="819">
        <f>'SAME R Results'!AO29</f>
        <v>0</v>
      </c>
      <c r="AT87" s="784">
        <f>'SAME R Results'!AP29</f>
        <v>0</v>
      </c>
      <c r="AU87" s="789"/>
      <c r="AV87" s="821">
        <f>'SAME R Results'!AQ29</f>
        <v>0</v>
      </c>
      <c r="AW87" s="821">
        <f>'SAME R Results'!AR29</f>
        <v>6.2480000000000002</v>
      </c>
      <c r="AX87" s="821">
        <f>'SAME R Results'!AS29</f>
        <v>0</v>
      </c>
      <c r="AY87" s="821">
        <f>'SAME R Results'!AT29</f>
        <v>0</v>
      </c>
      <c r="AZ87" s="824"/>
      <c r="BA87" s="824"/>
      <c r="BB87" s="821">
        <f>'SAME R Results'!AU29</f>
        <v>2.4593354999999999</v>
      </c>
      <c r="BC87" s="821">
        <f>'SAME R Results'!AV29</f>
        <v>2.6800000000000001E-2</v>
      </c>
      <c r="BD87" s="821">
        <f>'SAME R Results'!AW29</f>
        <v>7.6602935000000016</v>
      </c>
      <c r="BE87" s="821">
        <f>'SAME R Results'!AX29</f>
        <v>4.6471244999999994</v>
      </c>
      <c r="BF87" s="827">
        <f>'SAME R Results'!AY29</f>
        <v>95130</v>
      </c>
      <c r="BG87" s="784">
        <f>'SAME R Results'!AZ29</f>
        <v>3.3332830000000002</v>
      </c>
      <c r="BH87" s="784">
        <f>'SAME R Results'!BA29</f>
        <v>8.2000000000000003E-2</v>
      </c>
      <c r="BI87" s="789"/>
      <c r="BJ87" s="784">
        <f>'SAME R Results'!BB29</f>
        <v>140.37214999999998</v>
      </c>
      <c r="BK87" s="784">
        <f>'SAME R Results'!BC29</f>
        <v>3.0131690000000022</v>
      </c>
      <c r="BL87" s="784">
        <f>'SAME R Results'!BD29</f>
        <v>3881194.302428619</v>
      </c>
      <c r="BM87" s="784">
        <f>'SAME R Results'!BE29</f>
        <v>985.16488408159614</v>
      </c>
      <c r="BN87" s="784">
        <f>'SAME R Results'!BF29</f>
        <v>6.4844087888161575</v>
      </c>
      <c r="BO87" s="784">
        <f>'SAME R Results'!BG29</f>
        <v>2.1667359078756063</v>
      </c>
      <c r="BP87" s="789"/>
      <c r="BQ87" s="784">
        <f>'SAME R Results'!BH29</f>
        <v>178.73078086905704</v>
      </c>
      <c r="BR87" s="817">
        <f>'SAME R Results'!BI29</f>
        <v>0.2538303437849373</v>
      </c>
      <c r="BS87" s="817">
        <f>'SAME R Results'!BJ29</f>
        <v>0.44471159033705637</v>
      </c>
      <c r="BT87" s="817">
        <f>'SAME R Results'!BL29</f>
        <v>2.992708416954168</v>
      </c>
      <c r="BU87" s="817">
        <f>'SAME R Results'!BM29</f>
        <v>2.1145436150408896</v>
      </c>
      <c r="BV87" s="817">
        <f>'SAME R Results'!BN29</f>
        <v>0.19176797520354047</v>
      </c>
      <c r="BW87" s="784">
        <f>'SAME R Results'!BO29</f>
        <v>3881194.302428619</v>
      </c>
      <c r="BX87" s="784">
        <f>'SAME R Results'!BP29</f>
        <v>3824403.3229801576</v>
      </c>
      <c r="BY87" s="784">
        <f>'SAME R Results'!BQ29</f>
        <v>3442101.2643712335</v>
      </c>
      <c r="BZ87" s="784">
        <f>'SAME R Results'!BR29</f>
        <v>985.16488408159614</v>
      </c>
      <c r="CA87" s="784">
        <f>'SAME R Results'!BS29</f>
        <v>0.66882025215306806</v>
      </c>
      <c r="CB87" s="784">
        <f>'SAME R Results'!BT29</f>
        <v>0.48</v>
      </c>
      <c r="CC87" s="784">
        <f>'SAME R Results'!BV29</f>
        <v>2.6526329722612516</v>
      </c>
      <c r="CD87" s="784">
        <f>'SAME R Results'!BW29</f>
        <v>1</v>
      </c>
      <c r="CE87" s="27"/>
    </row>
    <row r="88" spans="1:83" ht="16.5" customHeight="1" x14ac:dyDescent="0.2">
      <c r="A88" s="780">
        <v>2</v>
      </c>
      <c r="B88" s="784">
        <f>'SAME R Results'!A30</f>
        <v>3</v>
      </c>
      <c r="C88" s="785" t="str">
        <f>'SAME R Results'!B30</f>
        <v>Pyrell</v>
      </c>
      <c r="D88" s="784" t="str">
        <f>'SAME R Results'!C30</f>
        <v>P04</v>
      </c>
      <c r="E88" s="784" t="str">
        <f>'SAME R Results'!D30</f>
        <v>17Pa</v>
      </c>
      <c r="F88" s="784">
        <f>'SAME R Results'!E30</f>
        <v>4</v>
      </c>
      <c r="G88" s="784" t="str">
        <f>'SAME R Results'!F30</f>
        <v>64a</v>
      </c>
      <c r="H88" s="785" t="str">
        <f>'SAME R Results'!G30</f>
        <v>aged</v>
      </c>
      <c r="I88" s="784">
        <f>'SAME R Results'!H30</f>
        <v>235</v>
      </c>
      <c r="J88" s="786">
        <f>'SAME R Results'!I30</f>
        <v>40413</v>
      </c>
      <c r="K88" s="784">
        <f>'SAME R Results'!J30</f>
        <v>0</v>
      </c>
      <c r="L88" s="788"/>
      <c r="M88" s="788"/>
      <c r="N88" s="784">
        <f>'SAME R Results'!K30</f>
        <v>8.1</v>
      </c>
      <c r="O88" s="793">
        <f>'SAME R Results'!L30</f>
        <v>1.23</v>
      </c>
      <c r="P88" s="784">
        <f>'SAME R Results'!M30</f>
        <v>0</v>
      </c>
      <c r="Q88" s="784">
        <f>'SAME R Results'!N30</f>
        <v>0</v>
      </c>
      <c r="R88" s="784">
        <f>'SAME R Results'!O30</f>
        <v>0</v>
      </c>
      <c r="S88" s="784">
        <f>'SAME R Results'!P30</f>
        <v>0</v>
      </c>
      <c r="T88" s="784">
        <f>'SAME R Results'!Q30</f>
        <v>0</v>
      </c>
      <c r="U88" s="784">
        <f>'SAME R Results'!R30</f>
        <v>842.4</v>
      </c>
      <c r="V88" s="784">
        <f>'SAME R Results'!S30</f>
        <v>0</v>
      </c>
      <c r="W88" s="784">
        <f>'SAME R Results'!T30</f>
        <v>0</v>
      </c>
      <c r="X88" s="784" t="str">
        <f>'SAME R Results'!U30</f>
        <v>n</v>
      </c>
      <c r="Y88" s="784" t="str">
        <f>'SAME R Results'!V30</f>
        <v>y</v>
      </c>
      <c r="Z88" s="784" t="str">
        <f>'SAME R Results'!W30</f>
        <v>y</v>
      </c>
      <c r="AA88" s="784" t="str">
        <f>'SAME R Results'!X30</f>
        <v>y</v>
      </c>
      <c r="AB88" s="784" t="str">
        <f>'SAME R Results'!Y30</f>
        <v>y</v>
      </c>
      <c r="AC88" s="789"/>
      <c r="AD88" s="784" t="str">
        <f>'SAME R Results'!Z30</f>
        <v>y</v>
      </c>
      <c r="AE88" s="784">
        <f>'SAME R Results'!AA30</f>
        <v>10</v>
      </c>
      <c r="AF88" s="784" t="str">
        <f>'SAME R Results'!AB30</f>
        <v>y</v>
      </c>
      <c r="AG88" s="817">
        <f>'SAME R Results'!AC30</f>
        <v>3.852706928546E-2</v>
      </c>
      <c r="AH88" s="819">
        <f>'SAME R Results'!AD30</f>
        <v>0</v>
      </c>
      <c r="AI88" s="784">
        <f>'SAME R Results'!AE30</f>
        <v>70</v>
      </c>
      <c r="AJ88" s="784">
        <f>'SAME R Results'!AF30</f>
        <v>720</v>
      </c>
      <c r="AK88" s="784">
        <f>'SAME R Results'!AG30</f>
        <v>0</v>
      </c>
      <c r="AL88" s="784" t="str">
        <f>'SAME R Results'!AH30</f>
        <v>n</v>
      </c>
      <c r="AM88" s="784" t="str">
        <f>'SAME R Results'!AI30</f>
        <v>y</v>
      </c>
      <c r="AN88" s="784" t="str">
        <f>'SAME R Results'!AJ30</f>
        <v>y</v>
      </c>
      <c r="AO88" s="784" t="str">
        <f>'SAME R Results'!AK30</f>
        <v>y</v>
      </c>
      <c r="AP88" s="784" t="str">
        <f>'SAME R Results'!AL30</f>
        <v>y</v>
      </c>
      <c r="AQ88" s="784" t="str">
        <f>'SAME R Results'!AM30</f>
        <v>y</v>
      </c>
      <c r="AR88" s="817">
        <f>'SAME R Results'!AN30</f>
        <v>3.852706928546E-2</v>
      </c>
      <c r="AS88" s="819">
        <f>'SAME R Results'!AO30</f>
        <v>0</v>
      </c>
      <c r="AT88" s="784">
        <f>'SAME R Results'!AP30</f>
        <v>45</v>
      </c>
      <c r="AU88" s="789"/>
      <c r="AV88" s="821">
        <f>'SAME R Results'!AQ30</f>
        <v>0</v>
      </c>
      <c r="AW88" s="821">
        <f>'SAME R Results'!AR30</f>
        <v>6.2489999999999997</v>
      </c>
      <c r="AX88" s="821">
        <f>'SAME R Results'!AS30</f>
        <v>0</v>
      </c>
      <c r="AY88" s="821">
        <f>'SAME R Results'!AT30</f>
        <v>0</v>
      </c>
      <c r="AZ88" s="824"/>
      <c r="BA88" s="824"/>
      <c r="BB88" s="821">
        <f>'SAME R Results'!AU30</f>
        <v>2.4697265000000006</v>
      </c>
      <c r="BC88" s="821">
        <f>'SAME R Results'!AV30</f>
        <v>2.6800000000000001E-2</v>
      </c>
      <c r="BD88" s="821">
        <f>'SAME R Results'!AW30</f>
        <v>7.1536854999999999</v>
      </c>
      <c r="BE88" s="821">
        <f>'SAME R Results'!AX30</f>
        <v>4.6995234999999997</v>
      </c>
      <c r="BF88" s="827">
        <f>'SAME R Results'!AY30</f>
        <v>37495</v>
      </c>
      <c r="BG88" s="784">
        <f>'SAME R Results'!AZ30</f>
        <v>3.2575235</v>
      </c>
      <c r="BH88" s="784">
        <f>'SAME R Results'!BA30</f>
        <v>8.2000000000000003E-2</v>
      </c>
      <c r="BI88" s="789"/>
      <c r="BJ88" s="784">
        <f>'SAME R Results'!BB30</f>
        <v>137.74324999999999</v>
      </c>
      <c r="BK88" s="784">
        <f>'SAME R Results'!BC30</f>
        <v>2.4541620000000002</v>
      </c>
      <c r="BL88" s="784">
        <f>'SAME R Results'!BD30</f>
        <v>1417570.6344373168</v>
      </c>
      <c r="BM88" s="784">
        <f>'SAME R Results'!BE30</f>
        <v>638.11173728499091</v>
      </c>
      <c r="BN88" s="784">
        <f>'SAME R Results'!BF30</f>
        <v>6.4328391320488816</v>
      </c>
      <c r="BO88" s="784">
        <f>'SAME R Results'!BG30</f>
        <v>2.090487764934887</v>
      </c>
      <c r="BP88" s="789"/>
      <c r="BQ88" s="784">
        <f>'SAME R Results'!BH30</f>
        <v>173.26517841275452</v>
      </c>
      <c r="BR88" s="817">
        <f>'SAME R Results'!BI30</f>
        <v>0.45014457959499116</v>
      </c>
      <c r="BS88" s="817">
        <f>'SAME R Results'!BJ30</f>
        <v>0.61572859049642992</v>
      </c>
      <c r="BT88" s="817">
        <f>'SAME R Results'!BL30</f>
        <v>3.0771953033885597</v>
      </c>
      <c r="BU88" s="817">
        <f>'SAME R Results'!BM30</f>
        <v>1.7501057221171064</v>
      </c>
      <c r="BV88" s="817">
        <f>'SAME R Results'!BN30</f>
        <v>0.38488711959034433</v>
      </c>
      <c r="BW88" s="784">
        <f>'SAME R Results'!BO30</f>
        <v>1417570.6344373168</v>
      </c>
      <c r="BX88" s="784">
        <f>'SAME R Results'!BP30</f>
        <v>1395186.7621108158</v>
      </c>
      <c r="BY88" s="784">
        <f>'SAME R Results'!BQ30</f>
        <v>1300595.4372945428</v>
      </c>
      <c r="BZ88" s="784">
        <f>'SAME R Results'!BR30</f>
        <v>638.11173728499091</v>
      </c>
      <c r="CA88" s="784">
        <f>'SAME R Results'!BS30</f>
        <v>0.5447398561662079</v>
      </c>
      <c r="CB88" s="784">
        <f>'SAME R Results'!BT30</f>
        <v>0.48</v>
      </c>
      <c r="CC88" s="784">
        <f>'SAME R Results'!BV30</f>
        <v>2.6205939070933684</v>
      </c>
      <c r="CD88" s="784">
        <f>'SAME R Results'!BW30</f>
        <v>1</v>
      </c>
      <c r="CE88" s="27"/>
    </row>
    <row r="89" spans="1:83" ht="16.5" customHeight="1" x14ac:dyDescent="0.2">
      <c r="A89" s="780">
        <v>2</v>
      </c>
      <c r="B89" s="784">
        <f>'SAME R Results'!A40</f>
        <v>6</v>
      </c>
      <c r="C89" s="785" t="str">
        <f>'SAME R Results'!B40</f>
        <v>Pyrell</v>
      </c>
      <c r="D89" s="784" t="str">
        <f>'SAME R Results'!C40</f>
        <v>P08</v>
      </c>
      <c r="E89" s="784" t="str">
        <f>'SAME R Results'!D40</f>
        <v>24 P</v>
      </c>
      <c r="F89" s="784">
        <f>'SAME R Results'!E40</f>
        <v>5</v>
      </c>
      <c r="G89" s="784">
        <f>'SAME R Results'!F40</f>
        <v>71</v>
      </c>
      <c r="H89" s="785" t="str">
        <f>'SAME R Results'!G40</f>
        <v>High temp aged STS det</v>
      </c>
      <c r="I89" s="784">
        <f>'SAME R Results'!H40</f>
        <v>236</v>
      </c>
      <c r="J89" s="786">
        <f>'SAME R Results'!I40</f>
        <v>40414</v>
      </c>
      <c r="K89" s="784">
        <f>'SAME R Results'!J40</f>
        <v>0</v>
      </c>
      <c r="L89" s="788"/>
      <c r="M89" s="788"/>
      <c r="N89" s="784">
        <f>'SAME R Results'!K40</f>
        <v>8.1</v>
      </c>
      <c r="O89" s="793">
        <f>'SAME R Results'!L40</f>
        <v>1.23</v>
      </c>
      <c r="P89" s="784">
        <f>'SAME R Results'!M40</f>
        <v>60</v>
      </c>
      <c r="Q89" s="784">
        <f>'SAME R Results'!N40</f>
        <v>720</v>
      </c>
      <c r="R89" s="784">
        <f>'SAME R Results'!O40</f>
        <v>8</v>
      </c>
      <c r="S89" s="784" t="str">
        <f>'SAME R Results'!P40</f>
        <v>n</v>
      </c>
      <c r="T89" s="784" t="str">
        <f>'SAME R Results'!Q40</f>
        <v>n</v>
      </c>
      <c r="U89" s="784">
        <f>'SAME R Results'!R40</f>
        <v>750.42857142857144</v>
      </c>
      <c r="V89" s="784" t="str">
        <f>'SAME R Results'!S40</f>
        <v>y</v>
      </c>
      <c r="W89" s="784">
        <f>'SAME R Results'!T40</f>
        <v>45</v>
      </c>
      <c r="X89" s="784" t="str">
        <f>'SAME R Results'!U40</f>
        <v>y</v>
      </c>
      <c r="Y89" s="784" t="str">
        <f>'SAME R Results'!V40</f>
        <v>n</v>
      </c>
      <c r="Z89" s="784" t="str">
        <f>'SAME R Results'!W40</f>
        <v>y</v>
      </c>
      <c r="AA89" s="784" t="str">
        <f>'SAME R Results'!X40</f>
        <v>y</v>
      </c>
      <c r="AB89" s="784" t="str">
        <f>'SAME R Results'!Y40</f>
        <v>y</v>
      </c>
      <c r="AC89" s="789"/>
      <c r="AD89" s="784" t="str">
        <f>'SAME R Results'!Z40</f>
        <v>y</v>
      </c>
      <c r="AE89" s="784">
        <f>'SAME R Results'!AA40</f>
        <v>10</v>
      </c>
      <c r="AF89" s="784" t="str">
        <f>'SAME R Results'!AB40</f>
        <v>y</v>
      </c>
      <c r="AG89" s="817">
        <f>'SAME R Results'!AC40</f>
        <v>3.852706928546E-2</v>
      </c>
      <c r="AH89" s="819">
        <f>'SAME R Results'!AD40</f>
        <v>0</v>
      </c>
      <c r="AI89" s="784">
        <f>'SAME R Results'!AE40</f>
        <v>0</v>
      </c>
      <c r="AJ89" s="784">
        <f>'SAME R Results'!AF40</f>
        <v>0</v>
      </c>
      <c r="AK89" s="784">
        <f>'SAME R Results'!AG40</f>
        <v>0</v>
      </c>
      <c r="AL89" s="784">
        <f>'SAME R Results'!AH40</f>
        <v>0</v>
      </c>
      <c r="AM89" s="784">
        <f>'SAME R Results'!AI40</f>
        <v>0</v>
      </c>
      <c r="AN89" s="784">
        <f>'SAME R Results'!AJ40</f>
        <v>0</v>
      </c>
      <c r="AO89" s="784">
        <f>'SAME R Results'!AK40</f>
        <v>0</v>
      </c>
      <c r="AP89" s="784">
        <f>'SAME R Results'!AL40</f>
        <v>0</v>
      </c>
      <c r="AQ89" s="784">
        <f>'SAME R Results'!AM40</f>
        <v>0</v>
      </c>
      <c r="AR89" s="817">
        <f>'SAME R Results'!AN40</f>
        <v>0</v>
      </c>
      <c r="AS89" s="819">
        <f>'SAME R Results'!AO40</f>
        <v>0</v>
      </c>
      <c r="AT89" s="784">
        <f>'SAME R Results'!AP40</f>
        <v>0</v>
      </c>
      <c r="AU89" s="789"/>
      <c r="AV89" s="821">
        <f>'SAME R Results'!AQ40</f>
        <v>0</v>
      </c>
      <c r="AW89" s="821">
        <f>'SAME R Results'!AR40</f>
        <v>6.1209414999999989</v>
      </c>
      <c r="AX89" s="821">
        <f>'SAME R Results'!AS40</f>
        <v>4.5073549999999996</v>
      </c>
      <c r="AY89" s="821">
        <f>'SAME R Results'!AT40</f>
        <v>5.1140445000000003</v>
      </c>
      <c r="AZ89" s="824"/>
      <c r="BA89" s="824"/>
      <c r="BB89" s="821">
        <f>'SAME R Results'!AU40</f>
        <v>0</v>
      </c>
      <c r="BC89" s="821">
        <f>'SAME R Results'!AV40</f>
        <v>0</v>
      </c>
      <c r="BD89" s="821">
        <f>'SAME R Results'!AW40</f>
        <v>6.6638030000000015</v>
      </c>
      <c r="BE89" s="821">
        <f>'SAME R Results'!AX40</f>
        <v>4.7256469999999995</v>
      </c>
      <c r="BF89" s="827">
        <f>'SAME R Results'!AY40</f>
        <v>35850</v>
      </c>
      <c r="BG89" s="784">
        <f>'SAME R Results'!AZ40</f>
        <v>0</v>
      </c>
      <c r="BH89" s="784">
        <f>'SAME R Results'!BA40</f>
        <v>0</v>
      </c>
      <c r="BI89" s="789"/>
      <c r="BJ89" s="784">
        <f>'SAME R Results'!BB40</f>
        <v>51.400150000000011</v>
      </c>
      <c r="BK89" s="784">
        <f>'SAME R Results'!BC40</f>
        <v>1.938156000000002</v>
      </c>
      <c r="BL89" s="784">
        <f>'SAME R Results'!BD40</f>
        <v>1352316.8506269613</v>
      </c>
      <c r="BM89" s="784">
        <f>'SAME R Results'!BE40</f>
        <v>434.3353275439394</v>
      </c>
      <c r="BN89" s="784">
        <f>'SAME R Results'!BF40</f>
        <v>0</v>
      </c>
      <c r="BO89" s="784">
        <f>'SAME R Results'!BG40</f>
        <v>0</v>
      </c>
      <c r="BP89" s="789"/>
      <c r="BQ89" s="784">
        <f>'SAME R Results'!BH40</f>
        <v>57.835264772096366</v>
      </c>
      <c r="BR89" s="817">
        <f>'SAME R Results'!BI40</f>
        <v>0.32117867003030603</v>
      </c>
      <c r="BS89" s="817">
        <f>'SAME R Results'!BJ40</f>
        <v>0.43388224844250989</v>
      </c>
      <c r="BT89" s="817">
        <f>'SAME R Results'!BL40</f>
        <v>0</v>
      </c>
      <c r="BU89" s="817">
        <f>'SAME R Results'!BM40</f>
        <v>1.7305341707926598</v>
      </c>
      <c r="BV89" s="817">
        <f>'SAME R Results'!BN40</f>
        <v>0.27633385905082264</v>
      </c>
      <c r="BW89" s="784">
        <f>'SAME R Results'!BO40</f>
        <v>1352316.8506269613</v>
      </c>
      <c r="BX89" s="784">
        <f>'SAME R Results'!BP40</f>
        <v>1330915.0151047567</v>
      </c>
      <c r="BY89" s="784">
        <f>'SAME R Results'!BQ40</f>
        <v>1242004.3462288149</v>
      </c>
      <c r="BZ89" s="784">
        <f>'SAME R Results'!BR40</f>
        <v>434.3353275439394</v>
      </c>
      <c r="CA89" s="784">
        <f>'SAME R Results'!BS40</f>
        <v>0.43020420847021262</v>
      </c>
      <c r="CB89" s="784">
        <f>'SAME R Results'!BT40</f>
        <v>0.48</v>
      </c>
      <c r="CC89" s="784">
        <f>'SAME R Results'!BV40</f>
        <v>2.3441592085211309</v>
      </c>
      <c r="CD89" s="784">
        <f>'SAME R Results'!BW40</f>
        <v>1</v>
      </c>
      <c r="CE89" s="27"/>
    </row>
    <row r="90" spans="1:83" ht="16.5" customHeight="1" x14ac:dyDescent="0.2">
      <c r="A90" s="780">
        <v>2</v>
      </c>
      <c r="B90" s="784">
        <f>'SAME R Results'!A45</f>
        <v>5</v>
      </c>
      <c r="C90" s="785" t="str">
        <f>'SAME R Results'!B45</f>
        <v>Pyrell</v>
      </c>
      <c r="D90" s="784" t="str">
        <f>'SAME R Results'!C45</f>
        <v>P05</v>
      </c>
      <c r="E90" s="784" t="str">
        <f>'SAME R Results'!D45</f>
        <v>27 P</v>
      </c>
      <c r="F90" s="784">
        <f>'SAME R Results'!E45</f>
        <v>4</v>
      </c>
      <c r="G90" s="784">
        <f>'SAME R Results'!F45</f>
        <v>74</v>
      </c>
      <c r="H90" s="785" t="str">
        <f>'SAME R Results'!G45</f>
        <v>Baseline Aging</v>
      </c>
      <c r="I90" s="784">
        <f>'SAME R Results'!H45</f>
        <v>238</v>
      </c>
      <c r="J90" s="786">
        <f>'SAME R Results'!I45</f>
        <v>40416</v>
      </c>
      <c r="K90" s="784">
        <f>'SAME R Results'!J45</f>
        <v>0</v>
      </c>
      <c r="L90" s="788"/>
      <c r="M90" s="788"/>
      <c r="N90" s="784">
        <f>'SAME R Results'!K45</f>
        <v>8.1</v>
      </c>
      <c r="O90" s="793">
        <f>'SAME R Results'!L45</f>
        <v>1.22</v>
      </c>
      <c r="P90" s="784">
        <f>'SAME R Results'!M45</f>
        <v>60</v>
      </c>
      <c r="Q90" s="784">
        <f>'SAME R Results'!N45</f>
        <v>11</v>
      </c>
      <c r="R90" s="784">
        <f>'SAME R Results'!O45</f>
        <v>8</v>
      </c>
      <c r="S90" s="784" t="str">
        <f>'SAME R Results'!P45</f>
        <v>n</v>
      </c>
      <c r="T90" s="784">
        <f>'SAME R Results'!Q45</f>
        <v>0</v>
      </c>
      <c r="U90" s="784">
        <f>'SAME R Results'!R45</f>
        <v>48.428571428571431</v>
      </c>
      <c r="V90" s="784" t="str">
        <f>'SAME R Results'!S45</f>
        <v>y</v>
      </c>
      <c r="W90" s="784">
        <f>'SAME R Results'!T45</f>
        <v>60</v>
      </c>
      <c r="X90" s="784" t="str">
        <f>'SAME R Results'!U45</f>
        <v>n</v>
      </c>
      <c r="Y90" s="784" t="str">
        <f>'SAME R Results'!V45</f>
        <v>y</v>
      </c>
      <c r="Z90" s="784" t="str">
        <f>'SAME R Results'!W45</f>
        <v>y</v>
      </c>
      <c r="AA90" s="784" t="str">
        <f>'SAME R Results'!X45</f>
        <v>y</v>
      </c>
      <c r="AB90" s="784" t="str">
        <f>'SAME R Results'!Y45</f>
        <v>y</v>
      </c>
      <c r="AC90" s="789"/>
      <c r="AD90" s="784" t="str">
        <f>'SAME R Results'!Z45</f>
        <v>y</v>
      </c>
      <c r="AE90" s="784">
        <f>'SAME R Results'!AA45</f>
        <v>10</v>
      </c>
      <c r="AF90" s="784" t="str">
        <f>'SAME R Results'!AB45</f>
        <v>y</v>
      </c>
      <c r="AG90" s="817">
        <f>'SAME R Results'!AC45</f>
        <v>3.852706928546E-2</v>
      </c>
      <c r="AH90" s="819">
        <f>'SAME R Results'!AD45</f>
        <v>0</v>
      </c>
      <c r="AI90" s="784">
        <f>'SAME R Results'!AE45</f>
        <v>58</v>
      </c>
      <c r="AJ90" s="784">
        <f>'SAME R Results'!AF45</f>
        <v>480</v>
      </c>
      <c r="AK90" s="784">
        <f>'SAME R Results'!AG45</f>
        <v>0</v>
      </c>
      <c r="AL90" s="784" t="str">
        <f>'SAME R Results'!AH45</f>
        <v>n</v>
      </c>
      <c r="AM90" s="784" t="str">
        <f>'SAME R Results'!AI45</f>
        <v>y</v>
      </c>
      <c r="AN90" s="784" t="str">
        <f>'SAME R Results'!AJ45</f>
        <v>y</v>
      </c>
      <c r="AO90" s="784" t="str">
        <f>'SAME R Results'!AK45</f>
        <v>y</v>
      </c>
      <c r="AP90" s="784" t="str">
        <f>'SAME R Results'!AL45</f>
        <v>y</v>
      </c>
      <c r="AQ90" s="784" t="str">
        <f>'SAME R Results'!AM45</f>
        <v>y</v>
      </c>
      <c r="AR90" s="817">
        <f>'SAME R Results'!AN45</f>
        <v>3.852706928546E-2</v>
      </c>
      <c r="AS90" s="819">
        <f>'SAME R Results'!AO45</f>
        <v>0</v>
      </c>
      <c r="AT90" s="784">
        <f>'SAME R Results'!AP45</f>
        <v>0</v>
      </c>
      <c r="AU90" s="789"/>
      <c r="AV90" s="821">
        <f>'SAME R Results'!AQ45</f>
        <v>0</v>
      </c>
      <c r="AW90" s="821">
        <f>'SAME R Results'!AR45</f>
        <v>6.2568344999999992</v>
      </c>
      <c r="AX90" s="821">
        <f>'SAME R Results'!AS45</f>
        <v>0</v>
      </c>
      <c r="AY90" s="821">
        <f>'SAME R Results'!AT45</f>
        <v>0</v>
      </c>
      <c r="AZ90" s="824"/>
      <c r="BA90" s="824"/>
      <c r="BB90" s="821">
        <f>'SAME R Results'!AU45</f>
        <v>1.0560769999999999</v>
      </c>
      <c r="BC90" s="821">
        <f>'SAME R Results'!AV45</f>
        <v>2.6779190000000001E-2</v>
      </c>
      <c r="BD90" s="821">
        <f>'SAME R Results'!AW45</f>
        <v>7.6243590000000001</v>
      </c>
      <c r="BE90" s="821">
        <f>'SAME R Results'!AX45</f>
        <v>4.6188954999999989</v>
      </c>
      <c r="BF90" s="827">
        <f>'SAME R Results'!AY45</f>
        <v>112350</v>
      </c>
      <c r="BG90" s="784">
        <f>'SAME R Results'!AZ45</f>
        <v>1.5103150000000001</v>
      </c>
      <c r="BH90" s="784">
        <f>'SAME R Results'!BA45</f>
        <v>7.855224999999999E-2</v>
      </c>
      <c r="BI90" s="789"/>
      <c r="BJ90" s="784">
        <f>'SAME R Results'!BB45</f>
        <v>91.655199999999994</v>
      </c>
      <c r="BK90" s="784">
        <f>'SAME R Results'!BC45</f>
        <v>3.0054635000000012</v>
      </c>
      <c r="BL90" s="784">
        <f>'SAME R Results'!BD45</f>
        <v>4953334.072364063</v>
      </c>
      <c r="BM90" s="784">
        <f>'SAME R Results'!BE45</f>
        <v>978.85286843014046</v>
      </c>
      <c r="BN90" s="784">
        <f>'SAME R Results'!BF45</f>
        <v>2.7216529795782987</v>
      </c>
      <c r="BO90" s="784">
        <f>'SAME R Results'!BG45</f>
        <v>0.94646110113328596</v>
      </c>
      <c r="BP90" s="789"/>
      <c r="BQ90" s="784">
        <f>'SAME R Results'!BH45</f>
        <v>115.76666203673778</v>
      </c>
      <c r="BR90" s="817">
        <f>'SAME R Results'!BI45</f>
        <v>0.1976149506837051</v>
      </c>
      <c r="BS90" s="817">
        <f>'SAME R Results'!BJ45</f>
        <v>0.35472823373879336</v>
      </c>
      <c r="BT90" s="817">
        <f>'SAME R Results'!BL45</f>
        <v>2.8756099709955434</v>
      </c>
      <c r="BU90" s="817">
        <f>'SAME R Results'!BM45</f>
        <v>2.1487226040778928</v>
      </c>
      <c r="BV90" s="817">
        <f>'SAME R Results'!BN45</f>
        <v>0.14749653543696306</v>
      </c>
      <c r="BW90" s="784">
        <f>'SAME R Results'!BO45</f>
        <v>4953334.072364063</v>
      </c>
      <c r="BX90" s="784">
        <f>'SAME R Results'!BP45</f>
        <v>4617798.1689134808</v>
      </c>
      <c r="BY90" s="784">
        <f>'SAME R Results'!BQ45</f>
        <v>4102155.4566997737</v>
      </c>
      <c r="BZ90" s="784">
        <f>'SAME R Results'!BR45</f>
        <v>978.85286843014046</v>
      </c>
      <c r="CA90" s="784">
        <f>'SAME R Results'!BS45</f>
        <v>0.66710989523217634</v>
      </c>
      <c r="CB90" s="784">
        <f>'SAME R Results'!BT45</f>
        <v>0.48</v>
      </c>
      <c r="CC90" s="784">
        <f>'SAME R Results'!BV45</f>
        <v>2.6313896637601624</v>
      </c>
      <c r="CD90" s="784">
        <f>'SAME R Results'!BW45</f>
        <v>1</v>
      </c>
      <c r="CE90" s="27"/>
    </row>
    <row r="91" spans="1:83" ht="16.5" customHeight="1" x14ac:dyDescent="0.2">
      <c r="A91" s="780">
        <v>2</v>
      </c>
      <c r="B91" s="784">
        <f>'SAME R Results'!A46</f>
        <v>5</v>
      </c>
      <c r="C91" s="785" t="str">
        <f>'SAME R Results'!B46</f>
        <v>Pyrell</v>
      </c>
      <c r="D91" s="784" t="str">
        <f>'SAME R Results'!C46</f>
        <v>P05</v>
      </c>
      <c r="E91" s="784" t="str">
        <f>'SAME R Results'!D46</f>
        <v>27 Pa</v>
      </c>
      <c r="F91" s="784">
        <f>'SAME R Results'!E46</f>
        <v>4</v>
      </c>
      <c r="G91" s="784" t="str">
        <f>'SAME R Results'!F46</f>
        <v>74a</v>
      </c>
      <c r="H91" s="785" t="str">
        <f>'SAME R Results'!G46</f>
        <v>aged</v>
      </c>
      <c r="I91" s="784">
        <f>'SAME R Results'!H46</f>
        <v>238</v>
      </c>
      <c r="J91" s="786">
        <f>'SAME R Results'!I46</f>
        <v>40416</v>
      </c>
      <c r="K91" s="784">
        <f>'SAME R Results'!J46</f>
        <v>0</v>
      </c>
      <c r="L91" s="788"/>
      <c r="M91" s="788"/>
      <c r="N91" s="784">
        <f>'SAME R Results'!K46</f>
        <v>8.1</v>
      </c>
      <c r="O91" s="793">
        <f>'SAME R Results'!L46</f>
        <v>1.22</v>
      </c>
      <c r="P91" s="784">
        <f>'SAME R Results'!M46</f>
        <v>0</v>
      </c>
      <c r="Q91" s="784">
        <f>'SAME R Results'!N46</f>
        <v>0</v>
      </c>
      <c r="R91" s="784">
        <f>'SAME R Results'!O46</f>
        <v>0</v>
      </c>
      <c r="S91" s="784">
        <f>'SAME R Results'!P46</f>
        <v>0</v>
      </c>
      <c r="T91" s="784">
        <f>'SAME R Results'!Q46</f>
        <v>0</v>
      </c>
      <c r="U91" s="784">
        <f>'SAME R Results'!R46</f>
        <v>622.57142857142856</v>
      </c>
      <c r="V91" s="784">
        <f>'SAME R Results'!S46</f>
        <v>0</v>
      </c>
      <c r="W91" s="784">
        <f>'SAME R Results'!T46</f>
        <v>0</v>
      </c>
      <c r="X91" s="784" t="str">
        <f>'SAME R Results'!U46</f>
        <v>n</v>
      </c>
      <c r="Y91" s="784" t="str">
        <f>'SAME R Results'!V46</f>
        <v>y</v>
      </c>
      <c r="Z91" s="784" t="str">
        <f>'SAME R Results'!W46</f>
        <v>y</v>
      </c>
      <c r="AA91" s="784" t="str">
        <f>'SAME R Results'!X46</f>
        <v>y</v>
      </c>
      <c r="AB91" s="784" t="str">
        <f>'SAME R Results'!Y46</f>
        <v>y</v>
      </c>
      <c r="AC91" s="789"/>
      <c r="AD91" s="784" t="str">
        <f>'SAME R Results'!Z46</f>
        <v>y</v>
      </c>
      <c r="AE91" s="784">
        <f>'SAME R Results'!AA46</f>
        <v>10</v>
      </c>
      <c r="AF91" s="784" t="str">
        <f>'SAME R Results'!AB46</f>
        <v>y</v>
      </c>
      <c r="AG91" s="817">
        <f>'SAME R Results'!AC46</f>
        <v>3.852706928546E-2</v>
      </c>
      <c r="AH91" s="819">
        <f>'SAME R Results'!AD46</f>
        <v>0</v>
      </c>
      <c r="AI91" s="784">
        <f>'SAME R Results'!AE46</f>
        <v>0</v>
      </c>
      <c r="AJ91" s="784">
        <f>'SAME R Results'!AF46</f>
        <v>0</v>
      </c>
      <c r="AK91" s="784">
        <f>'SAME R Results'!AG46</f>
        <v>0</v>
      </c>
      <c r="AL91" s="784">
        <f>'SAME R Results'!AH46</f>
        <v>0</v>
      </c>
      <c r="AM91" s="784">
        <f>'SAME R Results'!AI46</f>
        <v>0</v>
      </c>
      <c r="AN91" s="784">
        <f>'SAME R Results'!AJ46</f>
        <v>0</v>
      </c>
      <c r="AO91" s="784">
        <f>'SAME R Results'!AK46</f>
        <v>0</v>
      </c>
      <c r="AP91" s="784">
        <f>'SAME R Results'!AL46</f>
        <v>0</v>
      </c>
      <c r="AQ91" s="784">
        <f>'SAME R Results'!AM46</f>
        <v>0</v>
      </c>
      <c r="AR91" s="817">
        <f>'SAME R Results'!AN46</f>
        <v>0</v>
      </c>
      <c r="AS91" s="819">
        <f>'SAME R Results'!AO46</f>
        <v>0</v>
      </c>
      <c r="AT91" s="784">
        <f>'SAME R Results'!AP46</f>
        <v>60</v>
      </c>
      <c r="AU91" s="789"/>
      <c r="AV91" s="821">
        <f>'SAME R Results'!AQ46</f>
        <v>0</v>
      </c>
      <c r="AW91" s="821">
        <f>'SAME R Results'!AR46</f>
        <v>6.2590780000000006</v>
      </c>
      <c r="AX91" s="821">
        <f>'SAME R Results'!AS46</f>
        <v>0</v>
      </c>
      <c r="AY91" s="821">
        <f>'SAME R Results'!AT46</f>
        <v>0</v>
      </c>
      <c r="AZ91" s="824"/>
      <c r="BA91" s="824"/>
      <c r="BB91" s="821">
        <f>'SAME R Results'!AU46</f>
        <v>1.3465120000000002</v>
      </c>
      <c r="BC91" s="821">
        <f>'SAME R Results'!AV46</f>
        <v>5.2841199999999998E-2</v>
      </c>
      <c r="BD91" s="821">
        <f>'SAME R Results'!AW46</f>
        <v>7.1362909999999999</v>
      </c>
      <c r="BE91" s="821">
        <f>'SAME R Results'!AX46</f>
        <v>4.6989445000000005</v>
      </c>
      <c r="BF91" s="827">
        <f>'SAME R Results'!AY46</f>
        <v>43615</v>
      </c>
      <c r="BG91" s="784">
        <f>'SAME R Results'!AZ46</f>
        <v>1.8497319999999999</v>
      </c>
      <c r="BH91" s="784">
        <f>'SAME R Results'!BA46</f>
        <v>0.11183162500000002</v>
      </c>
      <c r="BI91" s="789"/>
      <c r="BJ91" s="784">
        <f>'SAME R Results'!BB46</f>
        <v>93.744</v>
      </c>
      <c r="BK91" s="784">
        <f>'SAME R Results'!BC46</f>
        <v>2.4373464999999994</v>
      </c>
      <c r="BL91" s="784">
        <f>'SAME R Results'!BD46</f>
        <v>1662805.4414244581</v>
      </c>
      <c r="BM91" s="784">
        <f>'SAME R Results'!BE46</f>
        <v>630.19822520017613</v>
      </c>
      <c r="BN91" s="784">
        <f>'SAME R Results'!BF46</f>
        <v>3.3793622103748389</v>
      </c>
      <c r="BO91" s="784">
        <f>'SAME R Results'!BG46</f>
        <v>1.1349477109383741</v>
      </c>
      <c r="BP91" s="789"/>
      <c r="BQ91" s="784">
        <f>'SAME R Results'!BH46</f>
        <v>116.98495023057832</v>
      </c>
      <c r="BR91" s="817">
        <f>'SAME R Results'!BI46</f>
        <v>0.37899697072214944</v>
      </c>
      <c r="BS91" s="817">
        <f>'SAME R Results'!BJ46</f>
        <v>0.51218868310446886</v>
      </c>
      <c r="BT91" s="817">
        <f>'SAME R Results'!BL46</f>
        <v>2.9775488137517669</v>
      </c>
      <c r="BU91" s="817">
        <f>'SAME R Results'!BM46</f>
        <v>1.731148221373688</v>
      </c>
      <c r="BV91" s="817">
        <f>'SAME R Results'!BN46</f>
        <v>0.32601577798716497</v>
      </c>
      <c r="BW91" s="784">
        <f>'SAME R Results'!BO46</f>
        <v>1662805.4414244581</v>
      </c>
      <c r="BX91" s="784">
        <f>'SAME R Results'!BP46</f>
        <v>1636768.0339962584</v>
      </c>
      <c r="BY91" s="784">
        <f>'SAME R Results'!BQ46</f>
        <v>1519809.131889978</v>
      </c>
      <c r="BZ91" s="784">
        <f>'SAME R Results'!BR46</f>
        <v>630.19822520017613</v>
      </c>
      <c r="CA91" s="784">
        <f>'SAME R Results'!BS46</f>
        <v>0.54100739145875865</v>
      </c>
      <c r="CB91" s="784">
        <f>'SAME R Results'!BT46</f>
        <v>0.48</v>
      </c>
      <c r="CC91" s="784">
        <f>'SAME R Results'!BV46</f>
        <v>2.5998319499243134</v>
      </c>
      <c r="CD91" s="784">
        <f>'SAME R Results'!BW46</f>
        <v>1</v>
      </c>
      <c r="CE91" s="27"/>
    </row>
    <row r="92" spans="1:83" ht="16.5" customHeight="1" x14ac:dyDescent="0.2">
      <c r="A92" s="780">
        <v>2</v>
      </c>
      <c r="B92" s="784">
        <f>'SAME R Results'!A49</f>
        <v>5</v>
      </c>
      <c r="C92" s="785" t="str">
        <f>'SAME R Results'!B49</f>
        <v>Pyrell</v>
      </c>
      <c r="D92" s="784" t="str">
        <f>'SAME R Results'!C49</f>
        <v>P06</v>
      </c>
      <c r="E92" s="784" t="str">
        <f>'SAME R Results'!D49</f>
        <v>29 P</v>
      </c>
      <c r="F92" s="784">
        <f>'SAME R Results'!E49</f>
        <v>5</v>
      </c>
      <c r="G92" s="784">
        <f>'SAME R Results'!F49</f>
        <v>76</v>
      </c>
      <c r="H92" s="785" t="str">
        <f>'SAME R Results'!G49</f>
        <v>High Temp aging</v>
      </c>
      <c r="I92" s="784">
        <f>'SAME R Results'!H49</f>
        <v>238</v>
      </c>
      <c r="J92" s="786">
        <f>'SAME R Results'!I49</f>
        <v>40416</v>
      </c>
      <c r="K92" s="784">
        <f>'SAME R Results'!J49</f>
        <v>0</v>
      </c>
      <c r="L92" s="788"/>
      <c r="M92" s="788"/>
      <c r="N92" s="784">
        <f>'SAME R Results'!K49</f>
        <v>8.1</v>
      </c>
      <c r="O92" s="793">
        <f>'SAME R Results'!L49</f>
        <v>1.23</v>
      </c>
      <c r="P92" s="784">
        <f>'SAME R Results'!M49</f>
        <v>60</v>
      </c>
      <c r="Q92" s="784">
        <f>'SAME R Results'!N49</f>
        <v>11</v>
      </c>
      <c r="R92" s="784">
        <f>'SAME R Results'!O49</f>
        <v>8</v>
      </c>
      <c r="S92" s="784" t="str">
        <f>'SAME R Results'!P49</f>
        <v>n</v>
      </c>
      <c r="T92" s="784">
        <f>'SAME R Results'!Q49</f>
        <v>0</v>
      </c>
      <c r="U92" s="784">
        <f>'SAME R Results'!R49</f>
        <v>51.428571428571431</v>
      </c>
      <c r="V92" s="784" t="str">
        <f>'SAME R Results'!S49</f>
        <v>y</v>
      </c>
      <c r="W92" s="784">
        <f>'SAME R Results'!T49</f>
        <v>45</v>
      </c>
      <c r="X92" s="784" t="str">
        <f>'SAME R Results'!U49</f>
        <v>n</v>
      </c>
      <c r="Y92" s="784" t="str">
        <f>'SAME R Results'!V49</f>
        <v>y</v>
      </c>
      <c r="Z92" s="784" t="str">
        <f>'SAME R Results'!W49</f>
        <v>y</v>
      </c>
      <c r="AA92" s="784" t="str">
        <f>'SAME R Results'!X49</f>
        <v>y</v>
      </c>
      <c r="AB92" s="784" t="str">
        <f>'SAME R Results'!Y49</f>
        <v>y</v>
      </c>
      <c r="AC92" s="789"/>
      <c r="AD92" s="784" t="str">
        <f>'SAME R Results'!Z49</f>
        <v>y</v>
      </c>
      <c r="AE92" s="784">
        <f>'SAME R Results'!AA49</f>
        <v>10</v>
      </c>
      <c r="AF92" s="784" t="str">
        <f>'SAME R Results'!AB49</f>
        <v>y</v>
      </c>
      <c r="AG92" s="817">
        <f>'SAME R Results'!AC49</f>
        <v>3.852706928546E-2</v>
      </c>
      <c r="AH92" s="819">
        <f>'SAME R Results'!AD49</f>
        <v>0</v>
      </c>
      <c r="AI92" s="784">
        <f>'SAME R Results'!AE49</f>
        <v>58</v>
      </c>
      <c r="AJ92" s="784">
        <f>'SAME R Results'!AF49</f>
        <v>480</v>
      </c>
      <c r="AK92" s="784">
        <f>'SAME R Results'!AG49</f>
        <v>0</v>
      </c>
      <c r="AL92" s="784" t="str">
        <f>'SAME R Results'!AH49</f>
        <v>n</v>
      </c>
      <c r="AM92" s="784" t="str">
        <f>'SAME R Results'!AI49</f>
        <v>y</v>
      </c>
      <c r="AN92" s="784" t="str">
        <f>'SAME R Results'!AJ49</f>
        <v>y</v>
      </c>
      <c r="AO92" s="784" t="str">
        <f>'SAME R Results'!AK49</f>
        <v>y</v>
      </c>
      <c r="AP92" s="784" t="str">
        <f>'SAME R Results'!AL49</f>
        <v>y</v>
      </c>
      <c r="AQ92" s="784" t="str">
        <f>'SAME R Results'!AM49</f>
        <v>y</v>
      </c>
      <c r="AR92" s="817">
        <f>'SAME R Results'!AN49</f>
        <v>3.852706928546E-2</v>
      </c>
      <c r="AS92" s="819">
        <f>'SAME R Results'!AO49</f>
        <v>0</v>
      </c>
      <c r="AT92" s="784">
        <f>'SAME R Results'!AP49</f>
        <v>0</v>
      </c>
      <c r="AU92" s="789"/>
      <c r="AV92" s="821">
        <f>'SAME R Results'!AQ49</f>
        <v>0</v>
      </c>
      <c r="AW92" s="821">
        <f>'SAME R Results'!AR49</f>
        <v>6.2617504999999998</v>
      </c>
      <c r="AX92" s="821">
        <f>'SAME R Results'!AS49</f>
        <v>0</v>
      </c>
      <c r="AY92" s="821">
        <f>'SAME R Results'!AT49</f>
        <v>0</v>
      </c>
      <c r="AZ92" s="824"/>
      <c r="BA92" s="824"/>
      <c r="BB92" s="821">
        <f>'SAME R Results'!AU49</f>
        <v>2.6423810000000003</v>
      </c>
      <c r="BC92" s="821">
        <f>'SAME R Results'!AV49</f>
        <v>2.7664190000000005E-2</v>
      </c>
      <c r="BD92" s="821">
        <f>'SAME R Results'!AW49</f>
        <v>7.8387760000000002</v>
      </c>
      <c r="BE92" s="821">
        <f>'SAME R Results'!AX49</f>
        <v>4.6380309999999998</v>
      </c>
      <c r="BF92" s="827">
        <f>'SAME R Results'!AY49</f>
        <v>81685</v>
      </c>
      <c r="BG92" s="784">
        <f>'SAME R Results'!AZ49</f>
        <v>3.3800660000000002</v>
      </c>
      <c r="BH92" s="784">
        <f>'SAME R Results'!BA49</f>
        <v>7.9345705000000002E-2</v>
      </c>
      <c r="BI92" s="789"/>
      <c r="BJ92" s="784">
        <f>'SAME R Results'!BB49</f>
        <v>187.29170000000002</v>
      </c>
      <c r="BK92" s="784">
        <f>'SAME R Results'!BC49</f>
        <v>3.2007450000000004</v>
      </c>
      <c r="BL92" s="784">
        <f>'SAME R Results'!BD49</f>
        <v>3275641.6927261017</v>
      </c>
      <c r="BM92" s="784">
        <f>'SAME R Results'!BE49</f>
        <v>1159.5375543457283</v>
      </c>
      <c r="BN92" s="784">
        <f>'SAME R Results'!BF49</f>
        <v>6.8282270331857937</v>
      </c>
      <c r="BO92" s="784">
        <f>'SAME R Results'!BG49</f>
        <v>2.1549243364622712</v>
      </c>
      <c r="BP92" s="789"/>
      <c r="BQ92" s="784">
        <f>'SAME R Results'!BH49</f>
        <v>233.65676151505821</v>
      </c>
      <c r="BR92" s="817">
        <f>'SAME R Results'!BI49</f>
        <v>0.35398790927609708</v>
      </c>
      <c r="BS92" s="817">
        <f>'SAME R Results'!BJ49</f>
        <v>0.5145502341662288</v>
      </c>
      <c r="BT92" s="817">
        <f>'SAME R Results'!BL49</f>
        <v>3.1686620813776045</v>
      </c>
      <c r="BU92" s="817">
        <f>'SAME R Results'!BM49</f>
        <v>1.843342080682528</v>
      </c>
      <c r="BV92" s="817">
        <f>'SAME R Results'!BN49</f>
        <v>0.29360858690347513</v>
      </c>
      <c r="BW92" s="784">
        <f>'SAME R Results'!BO49</f>
        <v>3275641.6927261017</v>
      </c>
      <c r="BX92" s="784">
        <f>'SAME R Results'!BP49</f>
        <v>3226877.1478270418</v>
      </c>
      <c r="BY92" s="784">
        <f>'SAME R Results'!BQ49</f>
        <v>2927113.0095421043</v>
      </c>
      <c r="BZ92" s="784">
        <f>'SAME R Results'!BR49</f>
        <v>1159.5375543457283</v>
      </c>
      <c r="CA92" s="784">
        <f>'SAME R Results'!BS49</f>
        <v>0.71045569564059308</v>
      </c>
      <c r="CB92" s="784">
        <f>'SAME R Results'!BT49</f>
        <v>0.48</v>
      </c>
      <c r="CC92" s="784">
        <f>'SAME R Results'!BV49</f>
        <v>2.5990736365948832</v>
      </c>
      <c r="CD92" s="784">
        <f>'SAME R Results'!BW49</f>
        <v>1</v>
      </c>
      <c r="CE92" s="27"/>
    </row>
    <row r="93" spans="1:83" ht="16.5" customHeight="1" x14ac:dyDescent="0.2">
      <c r="A93" s="780">
        <v>2</v>
      </c>
      <c r="B93" s="784">
        <f>'SAME R Results'!A50</f>
        <v>5</v>
      </c>
      <c r="C93" s="785" t="str">
        <f>'SAME R Results'!B50</f>
        <v>Pyrell</v>
      </c>
      <c r="D93" s="784" t="str">
        <f>'SAME R Results'!C50</f>
        <v>P06</v>
      </c>
      <c r="E93" s="784" t="str">
        <f>'SAME R Results'!D50</f>
        <v>29 Pa</v>
      </c>
      <c r="F93" s="784">
        <f>'SAME R Results'!E50</f>
        <v>5</v>
      </c>
      <c r="G93" s="784" t="str">
        <f>'SAME R Results'!F50</f>
        <v>76a</v>
      </c>
      <c r="H93" s="785" t="str">
        <f>'SAME R Results'!G50</f>
        <v>aged</v>
      </c>
      <c r="I93" s="784">
        <f>'SAME R Results'!H50</f>
        <v>238</v>
      </c>
      <c r="J93" s="786">
        <f>'SAME R Results'!I50</f>
        <v>40416</v>
      </c>
      <c r="K93" s="784">
        <f>'SAME R Results'!J50</f>
        <v>0</v>
      </c>
      <c r="L93" s="788"/>
      <c r="M93" s="788"/>
      <c r="N93" s="784">
        <f>'SAME R Results'!K50</f>
        <v>8.1</v>
      </c>
      <c r="O93" s="793">
        <f>'SAME R Results'!L50</f>
        <v>1.23</v>
      </c>
      <c r="P93" s="784">
        <f>'SAME R Results'!M50</f>
        <v>0</v>
      </c>
      <c r="Q93" s="784">
        <f>'SAME R Results'!N50</f>
        <v>0</v>
      </c>
      <c r="R93" s="784">
        <f>'SAME R Results'!O50</f>
        <v>0</v>
      </c>
      <c r="S93" s="784">
        <f>'SAME R Results'!P50</f>
        <v>0</v>
      </c>
      <c r="T93" s="784">
        <f>'SAME R Results'!Q50</f>
        <v>0</v>
      </c>
      <c r="U93" s="784">
        <f>'SAME R Results'!R50</f>
        <v>625.42857142857144</v>
      </c>
      <c r="V93" s="784">
        <f>'SAME R Results'!S50</f>
        <v>0</v>
      </c>
      <c r="W93" s="784">
        <f>'SAME R Results'!T50</f>
        <v>0</v>
      </c>
      <c r="X93" s="784" t="str">
        <f>'SAME R Results'!U50</f>
        <v>n</v>
      </c>
      <c r="Y93" s="784" t="str">
        <f>'SAME R Results'!V50</f>
        <v>y</v>
      </c>
      <c r="Z93" s="784" t="str">
        <f>'SAME R Results'!W50</f>
        <v>y</v>
      </c>
      <c r="AA93" s="784" t="str">
        <f>'SAME R Results'!X50</f>
        <v>y</v>
      </c>
      <c r="AB93" s="784" t="str">
        <f>'SAME R Results'!Y50</f>
        <v>y</v>
      </c>
      <c r="AC93" s="789"/>
      <c r="AD93" s="784" t="str">
        <f>'SAME R Results'!Z50</f>
        <v>y</v>
      </c>
      <c r="AE93" s="784">
        <f>'SAME R Results'!AA50</f>
        <v>10</v>
      </c>
      <c r="AF93" s="784" t="str">
        <f>'SAME R Results'!AB50</f>
        <v>y</v>
      </c>
      <c r="AG93" s="817">
        <f>'SAME R Results'!AC50</f>
        <v>3.852706928546E-2</v>
      </c>
      <c r="AH93" s="819">
        <f>'SAME R Results'!AD50</f>
        <v>0</v>
      </c>
      <c r="AI93" s="784">
        <f>'SAME R Results'!AE50</f>
        <v>0</v>
      </c>
      <c r="AJ93" s="784">
        <f>'SAME R Results'!AF50</f>
        <v>0</v>
      </c>
      <c r="AK93" s="784">
        <f>'SAME R Results'!AG50</f>
        <v>0</v>
      </c>
      <c r="AL93" s="784">
        <f>'SAME R Results'!AH50</f>
        <v>0</v>
      </c>
      <c r="AM93" s="784">
        <f>'SAME R Results'!AI50</f>
        <v>0</v>
      </c>
      <c r="AN93" s="784">
        <f>'SAME R Results'!AJ50</f>
        <v>0</v>
      </c>
      <c r="AO93" s="784">
        <f>'SAME R Results'!AK50</f>
        <v>0</v>
      </c>
      <c r="AP93" s="784">
        <f>'SAME R Results'!AL50</f>
        <v>0</v>
      </c>
      <c r="AQ93" s="784">
        <f>'SAME R Results'!AM50</f>
        <v>0</v>
      </c>
      <c r="AR93" s="817">
        <f>'SAME R Results'!AN50</f>
        <v>0</v>
      </c>
      <c r="AS93" s="819">
        <f>'SAME R Results'!AO50</f>
        <v>0</v>
      </c>
      <c r="AT93" s="784">
        <f>'SAME R Results'!AP50</f>
        <v>45</v>
      </c>
      <c r="AU93" s="789"/>
      <c r="AV93" s="821">
        <f>'SAME R Results'!AQ50</f>
        <v>0</v>
      </c>
      <c r="AW93" s="821">
        <f>'SAME R Results'!AR50</f>
        <v>6.2638249999999998</v>
      </c>
      <c r="AX93" s="821">
        <f>'SAME R Results'!AS50</f>
        <v>0</v>
      </c>
      <c r="AY93" s="821">
        <f>'SAME R Results'!AT50</f>
        <v>0</v>
      </c>
      <c r="AZ93" s="824"/>
      <c r="BA93" s="824"/>
      <c r="BB93" s="821">
        <f>'SAME R Results'!AU50</f>
        <v>2.9929654999999999</v>
      </c>
      <c r="BC93" s="821">
        <f>'SAME R Results'!AV50</f>
        <v>0.10406490500000001</v>
      </c>
      <c r="BD93" s="821">
        <f>'SAME R Results'!AW50</f>
        <v>7.378616000000001</v>
      </c>
      <c r="BE93" s="821">
        <f>'SAME R Results'!AX50</f>
        <v>4.7520749999999996</v>
      </c>
      <c r="BF93" s="827">
        <f>'SAME R Results'!AY50</f>
        <v>42855</v>
      </c>
      <c r="BG93" s="784">
        <f>'SAME R Results'!AZ50</f>
        <v>3.7528845000000004</v>
      </c>
      <c r="BH93" s="784">
        <f>'SAME R Results'!BA50</f>
        <v>0.1647187</v>
      </c>
      <c r="BI93" s="789"/>
      <c r="BJ93" s="784">
        <f>'SAME R Results'!BB50</f>
        <v>182.25264999999996</v>
      </c>
      <c r="BK93" s="784">
        <f>'SAME R Results'!BC50</f>
        <v>2.6265410000000013</v>
      </c>
      <c r="BL93" s="784">
        <f>'SAME R Results'!BD50</f>
        <v>1632139.978883141</v>
      </c>
      <c r="BM93" s="784">
        <f>'SAME R Results'!BE50</f>
        <v>725.9923009845545</v>
      </c>
      <c r="BN93" s="784">
        <f>'SAME R Results'!BF50</f>
        <v>7.5308396368719723</v>
      </c>
      <c r="BO93" s="784">
        <f>'SAME R Results'!BG50</f>
        <v>2.3384242847501331</v>
      </c>
      <c r="BP93" s="789"/>
      <c r="BQ93" s="784">
        <f>'SAME R Results'!BH50</f>
        <v>226.969297357876</v>
      </c>
      <c r="BR93" s="817">
        <f>'SAME R Results'!BI50</f>
        <v>0.44481007167126968</v>
      </c>
      <c r="BS93" s="817">
        <f>'SAME R Results'!BJ50</f>
        <v>0.64279185147281492</v>
      </c>
      <c r="BT93" s="817">
        <f>'SAME R Results'!BL50</f>
        <v>3.2204761496807079</v>
      </c>
      <c r="BU93" s="817">
        <f>'SAME R Results'!BM50</f>
        <v>1.834502046916247</v>
      </c>
      <c r="BV93" s="817">
        <f>'SAME R Results'!BN50</f>
        <v>0.37002131058452192</v>
      </c>
      <c r="BW93" s="784">
        <f>'SAME R Results'!BO50</f>
        <v>1632139.978883141</v>
      </c>
      <c r="BX93" s="784">
        <f>'SAME R Results'!BP50</f>
        <v>1606556.278428355</v>
      </c>
      <c r="BY93" s="784">
        <f>'SAME R Results'!BQ50</f>
        <v>1492480.7827700684</v>
      </c>
      <c r="BZ93" s="784">
        <f>'SAME R Results'!BR50</f>
        <v>725.9923009845545</v>
      </c>
      <c r="CA93" s="784">
        <f>'SAME R Results'!BS50</f>
        <v>0.58300208647784812</v>
      </c>
      <c r="CB93" s="784">
        <f>'SAME R Results'!BT50</f>
        <v>0.48</v>
      </c>
      <c r="CC93" s="784">
        <f>'SAME R Results'!BV50</f>
        <v>2.5944901367903759</v>
      </c>
      <c r="CD93" s="784">
        <f>'SAME R Results'!BW50</f>
        <v>1</v>
      </c>
      <c r="CE93" s="27"/>
    </row>
    <row r="94" spans="1:83" ht="16.5" customHeight="1" x14ac:dyDescent="0.2">
      <c r="A94" s="780">
        <v>2</v>
      </c>
      <c r="B94" s="784" t="str">
        <f>'SAME R Results'!A67</f>
        <v>7 (4)</v>
      </c>
      <c r="C94" s="785" t="str">
        <f>'SAME R Results'!B67</f>
        <v>Pyrell</v>
      </c>
      <c r="D94" s="784" t="str">
        <f>'SAME R Results'!C67</f>
        <v>P01</v>
      </c>
      <c r="E94" s="784" t="str">
        <f>'SAME R Results'!D67</f>
        <v>37 P</v>
      </c>
      <c r="F94" s="784">
        <f>'SAME R Results'!E67</f>
        <v>0</v>
      </c>
      <c r="G94" s="784">
        <f>'SAME R Results'!F67</f>
        <v>84</v>
      </c>
      <c r="H94" s="785" t="str">
        <f>'SAME R Results'!G67</f>
        <v>Mid Temp aging retry</v>
      </c>
      <c r="I94" s="784">
        <f>'SAME R Results'!H67</f>
        <v>242</v>
      </c>
      <c r="J94" s="786">
        <f>'SAME R Results'!I67</f>
        <v>40420.277777777781</v>
      </c>
      <c r="K94" s="784">
        <f>'SAME R Results'!J67</f>
        <v>0</v>
      </c>
      <c r="L94" s="788"/>
      <c r="M94" s="788"/>
      <c r="N94" s="784">
        <f>'SAME R Results'!K67</f>
        <v>8.1</v>
      </c>
      <c r="O94" s="793">
        <f>'SAME R Results'!L67</f>
        <v>1.2250000000000001</v>
      </c>
      <c r="P94" s="784">
        <f>'SAME R Results'!M67</f>
        <v>60</v>
      </c>
      <c r="Q94" s="784">
        <f>'SAME R Results'!N67</f>
        <v>11</v>
      </c>
      <c r="R94" s="784">
        <f>'SAME R Results'!O67</f>
        <v>8</v>
      </c>
      <c r="S94" s="784" t="str">
        <f>'SAME R Results'!P67</f>
        <v>n</v>
      </c>
      <c r="T94" s="784">
        <f>'SAME R Results'!Q67</f>
        <v>0</v>
      </c>
      <c r="U94" s="784">
        <f>'SAME R Results'!R67</f>
        <v>53</v>
      </c>
      <c r="V94" s="784" t="str">
        <f>'SAME R Results'!S67</f>
        <v>y</v>
      </c>
      <c r="W94" s="784">
        <f>'SAME R Results'!T67</f>
        <v>60</v>
      </c>
      <c r="X94" s="784" t="str">
        <f>'SAME R Results'!U67</f>
        <v>n</v>
      </c>
      <c r="Y94" s="784" t="str">
        <f>'SAME R Results'!V67</f>
        <v>y</v>
      </c>
      <c r="Z94" s="784" t="str">
        <f>'SAME R Results'!W67</f>
        <v>y</v>
      </c>
      <c r="AA94" s="784" t="str">
        <f>'SAME R Results'!X67</f>
        <v>y</v>
      </c>
      <c r="AB94" s="784" t="str">
        <f>'SAME R Results'!Y67</f>
        <v>y</v>
      </c>
      <c r="AC94" s="789"/>
      <c r="AD94" s="784" t="str">
        <f>'SAME R Results'!Z67</f>
        <v>y</v>
      </c>
      <c r="AE94" s="784">
        <f>'SAME R Results'!AA67</f>
        <v>10</v>
      </c>
      <c r="AF94" s="784" t="str">
        <f>'SAME R Results'!AB67</f>
        <v>y</v>
      </c>
      <c r="AG94" s="817">
        <f>'SAME R Results'!AC67</f>
        <v>3.852706928546E-2</v>
      </c>
      <c r="AH94" s="819">
        <f>'SAME R Results'!AD67</f>
        <v>0</v>
      </c>
      <c r="AI94" s="784">
        <f>'SAME R Results'!AE67</f>
        <v>58</v>
      </c>
      <c r="AJ94" s="784">
        <f>'SAME R Results'!AF67</f>
        <v>480</v>
      </c>
      <c r="AK94" s="784">
        <f>'SAME R Results'!AG67</f>
        <v>0</v>
      </c>
      <c r="AL94" s="784" t="str">
        <f>'SAME R Results'!AH67</f>
        <v>n</v>
      </c>
      <c r="AM94" s="784" t="str">
        <f>'SAME R Results'!AI67</f>
        <v>y</v>
      </c>
      <c r="AN94" s="784" t="str">
        <f>'SAME R Results'!AJ67</f>
        <v>y</v>
      </c>
      <c r="AO94" s="784" t="str">
        <f>'SAME R Results'!AK67</f>
        <v>y</v>
      </c>
      <c r="AP94" s="784" t="str">
        <f>'SAME R Results'!AL67</f>
        <v>y</v>
      </c>
      <c r="AQ94" s="784" t="str">
        <f>'SAME R Results'!AM67</f>
        <v>y</v>
      </c>
      <c r="AR94" s="817">
        <f>'SAME R Results'!AN67</f>
        <v>3.852706928546E-2</v>
      </c>
      <c r="AS94" s="819">
        <f>'SAME R Results'!AO67</f>
        <v>0</v>
      </c>
      <c r="AT94" s="784">
        <f>'SAME R Results'!AP67</f>
        <v>0</v>
      </c>
      <c r="AU94" s="789"/>
      <c r="AV94" s="821">
        <f>'SAME R Results'!AQ67</f>
        <v>0</v>
      </c>
      <c r="AW94" s="821">
        <f>'SAME R Results'!AR67</f>
        <v>6.2280885000000001</v>
      </c>
      <c r="AX94" s="821">
        <f>'SAME R Results'!AS67</f>
        <v>0</v>
      </c>
      <c r="AY94" s="821">
        <f>'SAME R Results'!AT67</f>
        <v>0</v>
      </c>
      <c r="AZ94" s="824"/>
      <c r="BA94" s="824"/>
      <c r="BB94" s="821">
        <f>'SAME R Results'!AU67</f>
        <v>1.4112094999999998</v>
      </c>
      <c r="BC94" s="821">
        <f>'SAME R Results'!AV67</f>
        <v>2.6062010000000004E-2</v>
      </c>
      <c r="BD94" s="821">
        <f>'SAME R Results'!AW67</f>
        <v>7.5711679999999983</v>
      </c>
      <c r="BE94" s="821">
        <f>'SAME R Results'!AX67</f>
        <v>4.7164610000000016</v>
      </c>
      <c r="BF94" s="827">
        <f>'SAME R Results'!AY67</f>
        <v>91635</v>
      </c>
      <c r="BG94" s="784">
        <f>'SAME R Results'!AZ67</f>
        <v>1.8039394999999998</v>
      </c>
      <c r="BH94" s="784">
        <f>'SAME R Results'!BA67</f>
        <v>8.7524414999999994E-2</v>
      </c>
      <c r="BI94" s="789"/>
      <c r="BJ94" s="784">
        <f>'SAME R Results'!BB67</f>
        <v>106.89545000000001</v>
      </c>
      <c r="BK94" s="784">
        <f>'SAME R Results'!BC67</f>
        <v>2.8547069999999968</v>
      </c>
      <c r="BL94" s="784">
        <f>'SAME R Results'!BD67</f>
        <v>3721976.9141411837</v>
      </c>
      <c r="BM94" s="784">
        <f>'SAME R Results'!BE67</f>
        <v>866.03871582316174</v>
      </c>
      <c r="BN94" s="784">
        <f>'SAME R Results'!BF67</f>
        <v>3.7090515027022404</v>
      </c>
      <c r="BO94" s="784">
        <f>'SAME R Results'!BG67</f>
        <v>1.1490242007152689</v>
      </c>
      <c r="BP94" s="789"/>
      <c r="BQ94" s="784">
        <f>'SAME R Results'!BH67</f>
        <v>136.71554284022812</v>
      </c>
      <c r="BR94" s="817">
        <f>'SAME R Results'!BI67</f>
        <v>0.23268245230988843</v>
      </c>
      <c r="BS94" s="817">
        <f>'SAME R Results'!BJ67</f>
        <v>0.4124283695440798</v>
      </c>
      <c r="BT94" s="817">
        <f>'SAME R Results'!BL67</f>
        <v>3.2280012034501548</v>
      </c>
      <c r="BU94" s="817">
        <f>'SAME R Results'!BM67</f>
        <v>2.1309400165728798</v>
      </c>
      <c r="BV94" s="817">
        <f>'SAME R Results'!BN67</f>
        <v>0.17477172905433233</v>
      </c>
      <c r="BW94" s="784">
        <f>'SAME R Results'!BO67</f>
        <v>3721976.9141411837</v>
      </c>
      <c r="BX94" s="784">
        <f>'SAME R Results'!BP67</f>
        <v>3667272.3897875655</v>
      </c>
      <c r="BY94" s="784">
        <f>'SAME R Results'!BQ67</f>
        <v>3307328.5118286572</v>
      </c>
      <c r="BZ94" s="784">
        <f>'SAME R Results'!BR67</f>
        <v>866.03871582316174</v>
      </c>
      <c r="CA94" s="784">
        <f>'SAME R Results'!BS67</f>
        <v>0.63364711888484337</v>
      </c>
      <c r="CB94" s="784">
        <f>'SAME R Results'!BT67</f>
        <v>0.48</v>
      </c>
      <c r="CC94" s="784">
        <f>'SAME R Results'!BV67</f>
        <v>2.6645104874324264</v>
      </c>
      <c r="CD94" s="784">
        <f>'SAME R Results'!BW67</f>
        <v>1</v>
      </c>
      <c r="CE94" s="27"/>
    </row>
    <row r="95" spans="1:83" ht="16.5" customHeight="1" x14ac:dyDescent="0.2">
      <c r="A95" s="780">
        <v>2</v>
      </c>
      <c r="B95" s="784" t="str">
        <f>'SAME R Results'!A68</f>
        <v>7 (4)</v>
      </c>
      <c r="C95" s="785" t="str">
        <f>'SAME R Results'!B68</f>
        <v>Pyrell</v>
      </c>
      <c r="D95" s="784" t="str">
        <f>'SAME R Results'!C68</f>
        <v>P01</v>
      </c>
      <c r="E95" s="784" t="str">
        <f>'SAME R Results'!D68</f>
        <v>37Pa</v>
      </c>
      <c r="F95" s="784">
        <f>'SAME R Results'!E68</f>
        <v>0</v>
      </c>
      <c r="G95" s="784" t="str">
        <f>'SAME R Results'!F68</f>
        <v>84a</v>
      </c>
      <c r="H95" s="785" t="str">
        <f>'SAME R Results'!G68</f>
        <v>aged</v>
      </c>
      <c r="I95" s="784">
        <f>'SAME R Results'!H68</f>
        <v>242</v>
      </c>
      <c r="J95" s="786">
        <f>'SAME R Results'!I68</f>
        <v>40420.277777777781</v>
      </c>
      <c r="K95" s="784">
        <f>'SAME R Results'!J68</f>
        <v>0</v>
      </c>
      <c r="L95" s="788"/>
      <c r="M95" s="788"/>
      <c r="N95" s="784">
        <f>'SAME R Results'!K68</f>
        <v>8.1</v>
      </c>
      <c r="O95" s="793">
        <f>'SAME R Results'!L68</f>
        <v>1.2250000000000001</v>
      </c>
      <c r="P95" s="784">
        <f>'SAME R Results'!M68</f>
        <v>0</v>
      </c>
      <c r="Q95" s="784">
        <f>'SAME R Results'!N68</f>
        <v>0</v>
      </c>
      <c r="R95" s="784">
        <f>'SAME R Results'!O68</f>
        <v>0</v>
      </c>
      <c r="S95" s="784">
        <f>'SAME R Results'!P68</f>
        <v>0</v>
      </c>
      <c r="T95" s="784">
        <f>'SAME R Results'!Q68</f>
        <v>0</v>
      </c>
      <c r="U95" s="784">
        <f>'SAME R Results'!R68</f>
        <v>632.14285714285711</v>
      </c>
      <c r="V95" s="784">
        <f>'SAME R Results'!S68</f>
        <v>0</v>
      </c>
      <c r="W95" s="784">
        <f>'SAME R Results'!T68</f>
        <v>0</v>
      </c>
      <c r="X95" s="784" t="str">
        <f>'SAME R Results'!U68</f>
        <v>n</v>
      </c>
      <c r="Y95" s="784" t="str">
        <f>'SAME R Results'!V68</f>
        <v>y</v>
      </c>
      <c r="Z95" s="784" t="str">
        <f>'SAME R Results'!W68</f>
        <v>y</v>
      </c>
      <c r="AA95" s="784" t="str">
        <f>'SAME R Results'!X68</f>
        <v>y</v>
      </c>
      <c r="AB95" s="784" t="str">
        <f>'SAME R Results'!Y68</f>
        <v>y</v>
      </c>
      <c r="AC95" s="789"/>
      <c r="AD95" s="784" t="str">
        <f>'SAME R Results'!Z68</f>
        <v>y</v>
      </c>
      <c r="AE95" s="784">
        <f>'SAME R Results'!AA68</f>
        <v>10</v>
      </c>
      <c r="AF95" s="784" t="str">
        <f>'SAME R Results'!AB68</f>
        <v>y</v>
      </c>
      <c r="AG95" s="817">
        <f>'SAME R Results'!AC68</f>
        <v>3.852706928546E-2</v>
      </c>
      <c r="AH95" s="819">
        <f>'SAME R Results'!AD68</f>
        <v>0</v>
      </c>
      <c r="AI95" s="784">
        <f>'SAME R Results'!AE68</f>
        <v>0</v>
      </c>
      <c r="AJ95" s="784">
        <f>'SAME R Results'!AF68</f>
        <v>0</v>
      </c>
      <c r="AK95" s="784">
        <f>'SAME R Results'!AG68</f>
        <v>0</v>
      </c>
      <c r="AL95" s="784">
        <f>'SAME R Results'!AH68</f>
        <v>0</v>
      </c>
      <c r="AM95" s="784">
        <f>'SAME R Results'!AI68</f>
        <v>0</v>
      </c>
      <c r="AN95" s="784">
        <f>'SAME R Results'!AJ68</f>
        <v>0</v>
      </c>
      <c r="AO95" s="784">
        <f>'SAME R Results'!AK68</f>
        <v>0</v>
      </c>
      <c r="AP95" s="784">
        <f>'SAME R Results'!AL68</f>
        <v>0</v>
      </c>
      <c r="AQ95" s="784">
        <f>'SAME R Results'!AM68</f>
        <v>0</v>
      </c>
      <c r="AR95" s="817">
        <f>'SAME R Results'!AN68</f>
        <v>3.852706928546E-2</v>
      </c>
      <c r="AS95" s="819">
        <f>'SAME R Results'!AO68</f>
        <v>0</v>
      </c>
      <c r="AT95" s="784">
        <f>'SAME R Results'!AP68</f>
        <v>60</v>
      </c>
      <c r="AU95" s="789"/>
      <c r="AV95" s="821">
        <f>'SAME R Results'!AQ68</f>
        <v>0</v>
      </c>
      <c r="AW95" s="821">
        <f>'SAME R Results'!AR68</f>
        <v>6.2334444999999992</v>
      </c>
      <c r="AX95" s="821">
        <f>'SAME R Results'!AS68</f>
        <v>0</v>
      </c>
      <c r="AY95" s="821">
        <f>'SAME R Results'!AT68</f>
        <v>0</v>
      </c>
      <c r="AZ95" s="824"/>
      <c r="BA95" s="824"/>
      <c r="BB95" s="821">
        <f>'SAME R Results'!AU68</f>
        <v>1.4658659999999999</v>
      </c>
      <c r="BC95" s="821">
        <f>'SAME R Results'!AV68</f>
        <v>5.7357785000000008E-2</v>
      </c>
      <c r="BD95" s="821">
        <f>'SAME R Results'!AW68</f>
        <v>7.1149744999999998</v>
      </c>
      <c r="BE95" s="821">
        <f>'SAME R Results'!AX68</f>
        <v>4.750411999999999</v>
      </c>
      <c r="BF95" s="827">
        <f>'SAME R Results'!AY68</f>
        <v>44120</v>
      </c>
      <c r="BG95" s="784">
        <f>'SAME R Results'!AZ68</f>
        <v>1.7928004999999998</v>
      </c>
      <c r="BH95" s="784">
        <f>'SAME R Results'!BA68</f>
        <v>0.12527461499999998</v>
      </c>
      <c r="BI95" s="789"/>
      <c r="BJ95" s="784">
        <f>'SAME R Results'!BB68</f>
        <v>105.30194999999999</v>
      </c>
      <c r="BK95" s="784">
        <f>'SAME R Results'!BC68</f>
        <v>2.3645625000000008</v>
      </c>
      <c r="BL95" s="784">
        <f>'SAME R Results'!BD68</f>
        <v>1683214.9966951662</v>
      </c>
      <c r="BM95" s="784">
        <f>'SAME R Results'!BE68</f>
        <v>597.13137154948447</v>
      </c>
      <c r="BN95" s="784">
        <f>'SAME R Results'!BF68</f>
        <v>3.7357685933051719</v>
      </c>
      <c r="BO95" s="784">
        <f>'SAME R Results'!BG68</f>
        <v>1.1056894740415859</v>
      </c>
      <c r="BP95" s="789"/>
      <c r="BQ95" s="784">
        <f>'SAME R Results'!BH68</f>
        <v>133.40783599555164</v>
      </c>
      <c r="BR95" s="817">
        <f>'SAME R Results'!BI68</f>
        <v>0.3547564468721438</v>
      </c>
      <c r="BS95" s="817">
        <f>'SAME R Results'!BJ68</f>
        <v>0.53294334298712609</v>
      </c>
      <c r="BT95" s="817">
        <f>'SAME R Results'!BL68</f>
        <v>3.3786779028020906</v>
      </c>
      <c r="BU95" s="817">
        <f>'SAME R Results'!BM68</f>
        <v>1.8926021618490523</v>
      </c>
      <c r="BV95" s="817">
        <f>'SAME R Results'!BN68</f>
        <v>0.28943758364257055</v>
      </c>
      <c r="BW95" s="784">
        <f>'SAME R Results'!BO68</f>
        <v>1683214.9966951662</v>
      </c>
      <c r="BX95" s="784">
        <f>'SAME R Results'!BP68</f>
        <v>1656876.1129227907</v>
      </c>
      <c r="BY95" s="784">
        <f>'SAME R Results'!BQ68</f>
        <v>1537984.6819120054</v>
      </c>
      <c r="BZ95" s="784">
        <f>'SAME R Results'!BR68</f>
        <v>597.13137154948447</v>
      </c>
      <c r="CA95" s="784">
        <f>'SAME R Results'!BS68</f>
        <v>0.52485183787623202</v>
      </c>
      <c r="CB95" s="784">
        <f>'SAME R Results'!BT68</f>
        <v>0.48</v>
      </c>
      <c r="CC95" s="784">
        <f>'SAME R Results'!BV68</f>
        <v>2.6393907392731024</v>
      </c>
      <c r="CD95" s="784">
        <f>'SAME R Results'!BW68</f>
        <v>1</v>
      </c>
      <c r="CE95" s="27"/>
    </row>
    <row r="96" spans="1:83" ht="16.5" customHeight="1" x14ac:dyDescent="0.2">
      <c r="A96" s="780">
        <v>2</v>
      </c>
      <c r="B96" s="784" t="str">
        <f>'SAME R Results'!A73</f>
        <v>7 (4)</v>
      </c>
      <c r="C96" s="785" t="str">
        <f>'SAME R Results'!B73</f>
        <v>Pyrell</v>
      </c>
      <c r="D96" s="784" t="str">
        <f>'SAME R Results'!C73</f>
        <v>P09</v>
      </c>
      <c r="E96" s="784" t="str">
        <f>'SAME R Results'!D73</f>
        <v>40 P</v>
      </c>
      <c r="F96" s="784">
        <f>'SAME R Results'!E73</f>
        <v>0</v>
      </c>
      <c r="G96" s="784">
        <f>'SAME R Results'!F73</f>
        <v>87</v>
      </c>
      <c r="H96" s="785" t="str">
        <f>'SAME R Results'!G73</f>
        <v>Baseline STS det</v>
      </c>
      <c r="I96" s="784">
        <f>'SAME R Results'!H73</f>
        <v>242</v>
      </c>
      <c r="J96" s="786">
        <f>'SAME R Results'!I73</f>
        <v>40420.277777777781</v>
      </c>
      <c r="K96" s="784">
        <f>'SAME R Results'!J73</f>
        <v>0</v>
      </c>
      <c r="L96" s="788"/>
      <c r="M96" s="788"/>
      <c r="N96" s="784">
        <f>'SAME R Results'!K73</f>
        <v>8.1</v>
      </c>
      <c r="O96" s="793">
        <f>'SAME R Results'!L73</f>
        <v>1.22</v>
      </c>
      <c r="P96" s="784">
        <f>'SAME R Results'!M73</f>
        <v>60</v>
      </c>
      <c r="Q96" s="784">
        <f>'SAME R Results'!N73</f>
        <v>11</v>
      </c>
      <c r="R96" s="784">
        <f>'SAME R Results'!O73</f>
        <v>8</v>
      </c>
      <c r="S96" s="784" t="str">
        <f>'SAME R Results'!P73</f>
        <v>n</v>
      </c>
      <c r="T96" s="784" t="str">
        <f>'SAME R Results'!Q73</f>
        <v>n</v>
      </c>
      <c r="U96" s="784">
        <f>'SAME R Results'!R73</f>
        <v>45</v>
      </c>
      <c r="V96" s="784" t="str">
        <f>'SAME R Results'!S73</f>
        <v>y</v>
      </c>
      <c r="W96" s="784">
        <f>'SAME R Results'!T73</f>
        <v>60</v>
      </c>
      <c r="X96" s="784" t="str">
        <f>'SAME R Results'!U73</f>
        <v>y</v>
      </c>
      <c r="Y96" s="784" t="str">
        <f>'SAME R Results'!V73</f>
        <v>n</v>
      </c>
      <c r="Z96" s="784" t="str">
        <f>'SAME R Results'!W73</f>
        <v>y</v>
      </c>
      <c r="AA96" s="784" t="str">
        <f>'SAME R Results'!X73</f>
        <v>y</v>
      </c>
      <c r="AB96" s="784" t="str">
        <f>'SAME R Results'!Y73</f>
        <v>y</v>
      </c>
      <c r="AC96" s="789"/>
      <c r="AD96" s="784" t="str">
        <f>'SAME R Results'!Z73</f>
        <v>y</v>
      </c>
      <c r="AE96" s="784">
        <f>'SAME R Results'!AA73</f>
        <v>10</v>
      </c>
      <c r="AF96" s="784" t="str">
        <f>'SAME R Results'!AB73</f>
        <v>y</v>
      </c>
      <c r="AG96" s="817">
        <f>'SAME R Results'!AC73</f>
        <v>3.852706928546E-2</v>
      </c>
      <c r="AH96" s="819">
        <f>'SAME R Results'!AD73</f>
        <v>0</v>
      </c>
      <c r="AI96" s="784">
        <f>'SAME R Results'!AE73</f>
        <v>0</v>
      </c>
      <c r="AJ96" s="784">
        <f>'SAME R Results'!AF73</f>
        <v>0</v>
      </c>
      <c r="AK96" s="784">
        <f>'SAME R Results'!AG73</f>
        <v>0</v>
      </c>
      <c r="AL96" s="784">
        <f>'SAME R Results'!AH73</f>
        <v>0</v>
      </c>
      <c r="AM96" s="784">
        <f>'SAME R Results'!AI73</f>
        <v>0</v>
      </c>
      <c r="AN96" s="784">
        <f>'SAME R Results'!AJ73</f>
        <v>0</v>
      </c>
      <c r="AO96" s="784">
        <f>'SAME R Results'!AK73</f>
        <v>0</v>
      </c>
      <c r="AP96" s="784">
        <f>'SAME R Results'!AL73</f>
        <v>0</v>
      </c>
      <c r="AQ96" s="784">
        <f>'SAME R Results'!AM73</f>
        <v>0</v>
      </c>
      <c r="AR96" s="817">
        <f>'SAME R Results'!AN73</f>
        <v>0</v>
      </c>
      <c r="AS96" s="819">
        <f>'SAME R Results'!AO73</f>
        <v>0</v>
      </c>
      <c r="AT96" s="784">
        <f>'SAME R Results'!AP73</f>
        <v>0</v>
      </c>
      <c r="AU96" s="789"/>
      <c r="AV96" s="821">
        <f>'SAME R Results'!AQ73</f>
        <v>0</v>
      </c>
      <c r="AW96" s="821">
        <f>'SAME R Results'!AR73</f>
        <v>6.2421274999999996</v>
      </c>
      <c r="AX96" s="821">
        <f>'SAME R Results'!AS73</f>
        <v>4.2430114999999997</v>
      </c>
      <c r="AY96" s="821">
        <f>'SAME R Results'!AT73</f>
        <v>5.0547639999999996</v>
      </c>
      <c r="AZ96" s="824"/>
      <c r="BA96" s="824"/>
      <c r="BB96" s="821">
        <f>'SAME R Results'!AU73</f>
        <v>0</v>
      </c>
      <c r="BC96" s="821">
        <f>'SAME R Results'!AV73</f>
        <v>0</v>
      </c>
      <c r="BD96" s="821">
        <f>'SAME R Results'!AW73</f>
        <v>7.3783874999999997</v>
      </c>
      <c r="BE96" s="821">
        <f>'SAME R Results'!AX73</f>
        <v>4.9153150000000014</v>
      </c>
      <c r="BF96" s="827">
        <f>'SAME R Results'!AY73</f>
        <v>73700</v>
      </c>
      <c r="BG96" s="784">
        <f>'SAME R Results'!AZ73</f>
        <v>0</v>
      </c>
      <c r="BH96" s="784">
        <f>'SAME R Results'!BA73</f>
        <v>0</v>
      </c>
      <c r="BI96" s="789"/>
      <c r="BJ96" s="784">
        <f>'SAME R Results'!BB73</f>
        <v>101.71744999999999</v>
      </c>
      <c r="BK96" s="784">
        <f>'SAME R Results'!BC73</f>
        <v>2.4630724999999982</v>
      </c>
      <c r="BL96" s="784">
        <f>'SAME R Results'!BD73</f>
        <v>2924886.3744361638</v>
      </c>
      <c r="BM96" s="784">
        <f>'SAME R Results'!BE73</f>
        <v>642.34878729323918</v>
      </c>
      <c r="BN96" s="784">
        <f>'SAME R Results'!BF73</f>
        <v>0</v>
      </c>
      <c r="BO96" s="784">
        <f>'SAME R Results'!BG73</f>
        <v>0</v>
      </c>
      <c r="BP96" s="789"/>
      <c r="BQ96" s="784">
        <f>'SAME R Results'!BH73</f>
        <v>114.3512942532013</v>
      </c>
      <c r="BR96" s="817">
        <f>'SAME R Results'!BI73</f>
        <v>0.2196149542448691</v>
      </c>
      <c r="BS96" s="817">
        <f>'SAME R Results'!BJ73</f>
        <v>0.42109280500794605</v>
      </c>
      <c r="BT96" s="817">
        <f>'SAME R Results'!BL73</f>
        <v>0</v>
      </c>
      <c r="BU96" s="817">
        <f>'SAME R Results'!BM73</f>
        <v>2.2407972821379709</v>
      </c>
      <c r="BV96" s="817">
        <f>'SAME R Results'!BN73</f>
        <v>0.15860028133077586</v>
      </c>
      <c r="BW96" s="784">
        <f>'SAME R Results'!BO73</f>
        <v>2924886.3744361638</v>
      </c>
      <c r="BX96" s="784">
        <f>'SAME R Results'!BP73</f>
        <v>2880888.7376722456</v>
      </c>
      <c r="BY96" s="784">
        <f>'SAME R Results'!BQ73</f>
        <v>2625702.4444415169</v>
      </c>
      <c r="BZ96" s="784">
        <f>'SAME R Results'!BR73</f>
        <v>642.34878729323918</v>
      </c>
      <c r="CA96" s="784">
        <f>'SAME R Results'!BS73</f>
        <v>0.54671768178993119</v>
      </c>
      <c r="CB96" s="784">
        <f>'SAME R Results'!BT73</f>
        <v>0.48</v>
      </c>
      <c r="CC96" s="784">
        <f>'SAME R Results'!BV73</f>
        <v>2.3420943311841063</v>
      </c>
      <c r="CD96" s="784">
        <f>'SAME R Results'!BW73</f>
        <v>1</v>
      </c>
      <c r="CE96" s="27"/>
    </row>
    <row r="97" spans="1:83" s="11" customFormat="1" ht="16.5" customHeight="1" x14ac:dyDescent="0.2">
      <c r="A97" s="780">
        <v>2</v>
      </c>
      <c r="B97" s="784" t="str">
        <f>'SAME R Results'!A85</f>
        <v>8(4)</v>
      </c>
      <c r="C97" s="785" t="str">
        <f>'SAME R Results'!B85</f>
        <v>Pyrell</v>
      </c>
      <c r="D97" s="784" t="str">
        <f>'SAME R Results'!C85</f>
        <v>P10</v>
      </c>
      <c r="E97" s="784" t="str">
        <f>'SAME R Results'!D85</f>
        <v>48 P</v>
      </c>
      <c r="F97" s="784">
        <f>'SAME R Results'!E85</f>
        <v>0</v>
      </c>
      <c r="G97" s="784">
        <f>'SAME R Results'!F85</f>
        <v>95</v>
      </c>
      <c r="H97" s="785" t="str">
        <f>'SAME R Results'!G85</f>
        <v>No flow run w/ aging</v>
      </c>
      <c r="I97" s="784">
        <f>'SAME R Results'!H85</f>
        <v>250</v>
      </c>
      <c r="J97" s="786">
        <f>'SAME R Results'!I85</f>
        <v>40428.354166666664</v>
      </c>
      <c r="K97" s="784">
        <f>'SAME R Results'!J85</f>
        <v>0</v>
      </c>
      <c r="L97" s="788"/>
      <c r="M97" s="788"/>
      <c r="N97" s="784">
        <f>'SAME R Results'!K85</f>
        <v>0</v>
      </c>
      <c r="O97" s="793">
        <f>'SAME R Results'!L85</f>
        <v>1.22</v>
      </c>
      <c r="P97" s="784">
        <f>'SAME R Results'!M85</f>
        <v>60</v>
      </c>
      <c r="Q97" s="784">
        <f>'SAME R Results'!N85</f>
        <v>11</v>
      </c>
      <c r="R97" s="784">
        <f>'SAME R Results'!O85</f>
        <v>8</v>
      </c>
      <c r="S97" s="784" t="str">
        <f>'SAME R Results'!P85</f>
        <v>n</v>
      </c>
      <c r="T97" s="784" t="str">
        <f>'SAME R Results'!Q85</f>
        <v>N</v>
      </c>
      <c r="U97" s="784">
        <f>'SAME R Results'!R85</f>
        <v>38</v>
      </c>
      <c r="V97" s="784" t="str">
        <f>'SAME R Results'!S85</f>
        <v>y</v>
      </c>
      <c r="W97" s="784">
        <f>'SAME R Results'!T85</f>
        <v>60</v>
      </c>
      <c r="X97" s="784" t="str">
        <f>'SAME R Results'!U85</f>
        <v>n</v>
      </c>
      <c r="Y97" s="784" t="str">
        <f>'SAME R Results'!V85</f>
        <v>y</v>
      </c>
      <c r="Z97" s="784" t="str">
        <f>'SAME R Results'!W85</f>
        <v>y</v>
      </c>
      <c r="AA97" s="784" t="str">
        <f>'SAME R Results'!X85</f>
        <v>y</v>
      </c>
      <c r="AB97" s="784" t="str">
        <f>'SAME R Results'!Y85</f>
        <v>y</v>
      </c>
      <c r="AC97" s="789"/>
      <c r="AD97" s="784" t="str">
        <f>'SAME R Results'!Z85</f>
        <v>y</v>
      </c>
      <c r="AE97" s="784">
        <f>'SAME R Results'!AA85</f>
        <v>10</v>
      </c>
      <c r="AF97" s="784" t="str">
        <f>'SAME R Results'!AB85</f>
        <v>y</v>
      </c>
      <c r="AG97" s="817">
        <f>'SAME R Results'!AC85</f>
        <v>3.852706928546E-2</v>
      </c>
      <c r="AH97" s="819">
        <f>'SAME R Results'!AD85</f>
        <v>0</v>
      </c>
      <c r="AI97" s="784">
        <f>'SAME R Results'!AE85</f>
        <v>58</v>
      </c>
      <c r="AJ97" s="784">
        <f>'SAME R Results'!AF85</f>
        <v>480</v>
      </c>
      <c r="AK97" s="784">
        <f>'SAME R Results'!AG85</f>
        <v>0</v>
      </c>
      <c r="AL97" s="784" t="str">
        <f>'SAME R Results'!AH85</f>
        <v>n</v>
      </c>
      <c r="AM97" s="784" t="str">
        <f>'SAME R Results'!AI85</f>
        <v>y</v>
      </c>
      <c r="AN97" s="784" t="str">
        <f>'SAME R Results'!AJ85</f>
        <v>y</v>
      </c>
      <c r="AO97" s="784" t="str">
        <f>'SAME R Results'!AK85</f>
        <v>y</v>
      </c>
      <c r="AP97" s="784" t="str">
        <f>'SAME R Results'!AL85</f>
        <v>y</v>
      </c>
      <c r="AQ97" s="784" t="str">
        <f>'SAME R Results'!AM85</f>
        <v>y</v>
      </c>
      <c r="AR97" s="817">
        <f>'SAME R Results'!AN85</f>
        <v>3.852706928546E-2</v>
      </c>
      <c r="AS97" s="819">
        <f>'SAME R Results'!AO85</f>
        <v>0</v>
      </c>
      <c r="AT97" s="784">
        <f>'SAME R Results'!AP85</f>
        <v>0</v>
      </c>
      <c r="AU97" s="789"/>
      <c r="AV97" s="821">
        <f>'SAME R Results'!AQ85</f>
        <v>0</v>
      </c>
      <c r="AW97" s="821">
        <f>'SAME R Results'!AR85</f>
        <v>4.8198089999999993</v>
      </c>
      <c r="AX97" s="821">
        <f>'SAME R Results'!AS85</f>
        <v>0</v>
      </c>
      <c r="AY97" s="821">
        <f>'SAME R Results'!AT85</f>
        <v>0</v>
      </c>
      <c r="AZ97" s="824"/>
      <c r="BA97" s="824"/>
      <c r="BB97" s="821">
        <f>'SAME R Results'!AU85</f>
        <v>0.16464243999999997</v>
      </c>
      <c r="BC97" s="821">
        <f>'SAME R Results'!AV85</f>
        <v>2.6260390000000005E-2</v>
      </c>
      <c r="BD97" s="821">
        <f>'SAME R Results'!AW85</f>
        <v>4.7402505000000001</v>
      </c>
      <c r="BE97" s="821">
        <f>'SAME R Results'!AX85</f>
        <v>4.6792449999999999</v>
      </c>
      <c r="BF97" s="827">
        <f>'SAME R Results'!AY85</f>
        <v>1985</v>
      </c>
      <c r="BG97" s="784">
        <f>'SAME R Results'!AZ85</f>
        <v>0.26197819999999999</v>
      </c>
      <c r="BH97" s="784">
        <f>'SAME R Results'!BA85</f>
        <v>7.5515749999999993E-2</v>
      </c>
      <c r="BI97" s="789"/>
      <c r="BJ97" s="784">
        <f>'SAME R Results'!BB85</f>
        <v>9.1852</v>
      </c>
      <c r="BK97" s="784">
        <f>'SAME R Results'!BC85</f>
        <v>6.1005500000000268E-2</v>
      </c>
      <c r="BL97" s="784">
        <f>'SAME R Results'!BD85</f>
        <v>71387.637341986352</v>
      </c>
      <c r="BM97" s="784">
        <f>'SAME R Results'!BE85</f>
        <v>9.9926824825918477</v>
      </c>
      <c r="BN97" s="784">
        <f>'SAME R Results'!BF85</f>
        <v>0.37536620957706895</v>
      </c>
      <c r="BO97" s="784">
        <f>'SAME R Results'!BG85</f>
        <v>0.12644649917556822</v>
      </c>
      <c r="BP97" s="789"/>
      <c r="BQ97" s="784">
        <f>'SAME R Results'!BH85</f>
        <v>11.899025115222525</v>
      </c>
      <c r="BR97" s="817">
        <f>'SAME R Results'!BI85</f>
        <v>0.13997777282810692</v>
      </c>
      <c r="BS97" s="817">
        <f>'SAME R Results'!BJ85</f>
        <v>0.6828048281760063</v>
      </c>
      <c r="BT97" s="817">
        <f>'SAME R Results'!BL85</f>
        <v>2.9685773194549352</v>
      </c>
      <c r="BU97" s="817">
        <f>'SAME R Results'!BM85</f>
        <v>3.5214004861099841</v>
      </c>
      <c r="BV97" s="817">
        <f>'SAME R Results'!BN85</f>
        <v>6.3378262236454569E-2</v>
      </c>
      <c r="BW97" s="784">
        <f>'SAME R Results'!BO85</f>
        <v>71387.637341986352</v>
      </c>
      <c r="BX97" s="784">
        <f>'SAME R Results'!BP85</f>
        <v>70202.626365373348</v>
      </c>
      <c r="BY97" s="784">
        <f>'SAME R Results'!BQ85</f>
        <v>67024.478448313632</v>
      </c>
      <c r="BZ97" s="784">
        <f>'SAME R Results'!BR85</f>
        <v>9.9926824825918477</v>
      </c>
      <c r="CA97" s="784">
        <f>'SAME R Results'!BS85</f>
        <v>1.3541130249489537E-2</v>
      </c>
      <c r="CB97" s="784">
        <f>'SAME R Results'!BT85</f>
        <v>0.48</v>
      </c>
      <c r="CC97" s="784">
        <f>'SAME R Results'!BV85</f>
        <v>2.6988672709046719</v>
      </c>
      <c r="CD97" s="784">
        <f>'SAME R Results'!BW85</f>
        <v>1</v>
      </c>
      <c r="CE97" s="27"/>
    </row>
    <row r="98" spans="1:83" ht="16.5" customHeight="1" x14ac:dyDescent="0.2">
      <c r="A98" s="780">
        <v>2</v>
      </c>
      <c r="B98" s="784" t="str">
        <f>'SAME R Results'!A86</f>
        <v>8(4)</v>
      </c>
      <c r="C98" s="785" t="str">
        <f>'SAME R Results'!B86</f>
        <v>Pyrell</v>
      </c>
      <c r="D98" s="784" t="str">
        <f>'SAME R Results'!C86</f>
        <v>P10</v>
      </c>
      <c r="E98" s="784" t="str">
        <f>'SAME R Results'!D86</f>
        <v>48PA</v>
      </c>
      <c r="F98" s="784">
        <f>'SAME R Results'!E86</f>
        <v>0</v>
      </c>
      <c r="G98" s="784" t="str">
        <f>'SAME R Results'!F86</f>
        <v>95a</v>
      </c>
      <c r="H98" s="785" t="str">
        <f>'SAME R Results'!G86</f>
        <v>aged</v>
      </c>
      <c r="I98" s="784">
        <f>'SAME R Results'!H86</f>
        <v>250</v>
      </c>
      <c r="J98" s="786">
        <f>'SAME R Results'!I86</f>
        <v>40428.354166666664</v>
      </c>
      <c r="K98" s="784">
        <f>'SAME R Results'!J86</f>
        <v>0</v>
      </c>
      <c r="L98" s="788"/>
      <c r="M98" s="788"/>
      <c r="N98" s="784">
        <f>'SAME R Results'!K86</f>
        <v>0</v>
      </c>
      <c r="O98" s="793">
        <f>'SAME R Results'!L86</f>
        <v>1.22</v>
      </c>
      <c r="P98" s="784">
        <f>'SAME R Results'!M86</f>
        <v>0</v>
      </c>
      <c r="Q98" s="784">
        <f>'SAME R Results'!N86</f>
        <v>0</v>
      </c>
      <c r="R98" s="784">
        <f>'SAME R Results'!O86</f>
        <v>0</v>
      </c>
      <c r="S98" s="784">
        <f>'SAME R Results'!P86</f>
        <v>0</v>
      </c>
      <c r="T98" s="784">
        <f>'SAME R Results'!Q86</f>
        <v>0</v>
      </c>
      <c r="U98" s="784" t="str">
        <f>'SAME R Results'!R86</f>
        <v>n/a</v>
      </c>
      <c r="V98" s="784">
        <f>'SAME R Results'!S86</f>
        <v>0</v>
      </c>
      <c r="W98" s="784">
        <f>'SAME R Results'!T86</f>
        <v>0</v>
      </c>
      <c r="X98" s="784" t="str">
        <f>'SAME R Results'!U86</f>
        <v>n</v>
      </c>
      <c r="Y98" s="784" t="str">
        <f>'SAME R Results'!V86</f>
        <v>y</v>
      </c>
      <c r="Z98" s="784" t="str">
        <f>'SAME R Results'!W86</f>
        <v>y</v>
      </c>
      <c r="AA98" s="784" t="str">
        <f>'SAME R Results'!X86</f>
        <v>y</v>
      </c>
      <c r="AB98" s="784" t="str">
        <f>'SAME R Results'!Y86</f>
        <v>y</v>
      </c>
      <c r="AC98" s="789"/>
      <c r="AD98" s="784" t="str">
        <f>'SAME R Results'!Z86</f>
        <v>y</v>
      </c>
      <c r="AE98" s="784">
        <f>'SAME R Results'!AA86</f>
        <v>10</v>
      </c>
      <c r="AF98" s="784" t="str">
        <f>'SAME R Results'!AB86</f>
        <v>y</v>
      </c>
      <c r="AG98" s="817">
        <f>'SAME R Results'!AC86</f>
        <v>3.852706928546E-2</v>
      </c>
      <c r="AH98" s="819">
        <f>'SAME R Results'!AD86</f>
        <v>0</v>
      </c>
      <c r="AI98" s="784">
        <f>'SAME R Results'!AE86</f>
        <v>0</v>
      </c>
      <c r="AJ98" s="784">
        <f>'SAME R Results'!AF86</f>
        <v>0</v>
      </c>
      <c r="AK98" s="784">
        <f>'SAME R Results'!AG86</f>
        <v>0</v>
      </c>
      <c r="AL98" s="784">
        <f>'SAME R Results'!AH86</f>
        <v>0</v>
      </c>
      <c r="AM98" s="784">
        <f>'SAME R Results'!AI86</f>
        <v>0</v>
      </c>
      <c r="AN98" s="784">
        <f>'SAME R Results'!AJ86</f>
        <v>0</v>
      </c>
      <c r="AO98" s="784">
        <f>'SAME R Results'!AK86</f>
        <v>0</v>
      </c>
      <c r="AP98" s="784">
        <f>'SAME R Results'!AL86</f>
        <v>0</v>
      </c>
      <c r="AQ98" s="784">
        <f>'SAME R Results'!AM86</f>
        <v>0</v>
      </c>
      <c r="AR98" s="817">
        <f>'SAME R Results'!AN86</f>
        <v>0</v>
      </c>
      <c r="AS98" s="819">
        <f>'SAME R Results'!AO86</f>
        <v>0</v>
      </c>
      <c r="AT98" s="784">
        <f>'SAME R Results'!AP86</f>
        <v>0</v>
      </c>
      <c r="AU98" s="789"/>
      <c r="AV98" s="821">
        <f>'SAME R Results'!AQ86</f>
        <v>0</v>
      </c>
      <c r="AW98" s="821">
        <f>'SAME R Results'!AR86</f>
        <v>4.3817289999999991</v>
      </c>
      <c r="AX98" s="821">
        <f>'SAME R Results'!AS86</f>
        <v>0</v>
      </c>
      <c r="AY98" s="821">
        <f>'SAME R Results'!AT86</f>
        <v>0</v>
      </c>
      <c r="AZ98" s="824"/>
      <c r="BA98" s="824"/>
      <c r="BB98" s="821">
        <f>'SAME R Results'!AU86</f>
        <v>0.15617359999999997</v>
      </c>
      <c r="BC98" s="821">
        <f>'SAME R Results'!AV86</f>
        <v>2.9205314999999999E-2</v>
      </c>
      <c r="BD98" s="821">
        <f>'SAME R Results'!AW86</f>
        <v>4.7462305000000002</v>
      </c>
      <c r="BE98" s="821">
        <f>'SAME R Results'!AX86</f>
        <v>4.6675719999999989</v>
      </c>
      <c r="BF98" s="827">
        <f>'SAME R Results'!AY86</f>
        <v>999</v>
      </c>
      <c r="BG98" s="784">
        <f>'SAME R Results'!AZ86</f>
        <v>0.27084355000000004</v>
      </c>
      <c r="BH98" s="784">
        <f>'SAME R Results'!BA86</f>
        <v>8.0139160000000001E-2</v>
      </c>
      <c r="BI98" s="789"/>
      <c r="BJ98" s="784">
        <f>'SAME R Results'!BB86</f>
        <v>8.7778999999999989</v>
      </c>
      <c r="BK98" s="784">
        <f>'SAME R Results'!BC86</f>
        <v>7.8658500000001297E-2</v>
      </c>
      <c r="BL98" s="784">
        <f>'SAME R Results'!BD86</f>
        <v>35876.448108697521</v>
      </c>
      <c r="BM98" s="784">
        <f>'SAME R Results'!BE86</f>
        <v>12.910104784744156</v>
      </c>
      <c r="BN98" s="784">
        <f>'SAME R Results'!BF86</f>
        <v>0.34105657832218012</v>
      </c>
      <c r="BO98" s="784">
        <f>'SAME R Results'!BG86</f>
        <v>0.12806541949514919</v>
      </c>
      <c r="BP98" s="789"/>
      <c r="BQ98" s="784">
        <f>'SAME R Results'!BH86</f>
        <v>11.261671781275142</v>
      </c>
      <c r="BR98" s="817">
        <f>'SAME R Results'!BI86</f>
        <v>0.35984902255734624</v>
      </c>
      <c r="BS98" s="817">
        <f>'SAME R Results'!BJ86</f>
        <v>0.84320194801804194</v>
      </c>
      <c r="BT98" s="817">
        <f>'SAME R Results'!BL86</f>
        <v>2.6631434126922806</v>
      </c>
      <c r="BU98" s="817">
        <f>'SAME R Results'!BM86</f>
        <v>2.5162745563990132</v>
      </c>
      <c r="BV98" s="817">
        <f>'SAME R Results'!BN86</f>
        <v>0.23507946326104442</v>
      </c>
      <c r="BW98" s="784">
        <f>'SAME R Results'!BO86</f>
        <v>35876.448108697521</v>
      </c>
      <c r="BX98" s="784">
        <f>'SAME R Results'!BP86</f>
        <v>35280.062231802614</v>
      </c>
      <c r="BY98" s="784">
        <f>'SAME R Results'!BQ86</f>
        <v>33706.148043035486</v>
      </c>
      <c r="BZ98" s="784">
        <f>'SAME R Results'!BR86</f>
        <v>12.910104784744156</v>
      </c>
      <c r="CA98" s="784">
        <f>'SAME R Results'!BS86</f>
        <v>1.7459491254550583E-2</v>
      </c>
      <c r="CB98" s="784">
        <f>'SAME R Results'!BT86</f>
        <v>0.48</v>
      </c>
      <c r="CC98" s="784">
        <f>'SAME R Results'!BV86</f>
        <v>2.6728279213695627</v>
      </c>
      <c r="CD98" s="784">
        <f>'SAME R Results'!BW86</f>
        <v>1</v>
      </c>
      <c r="CE98" s="27"/>
    </row>
    <row r="99" spans="1:83" ht="16.5" customHeight="1" x14ac:dyDescent="0.2">
      <c r="A99" s="780">
        <v>2</v>
      </c>
      <c r="B99" s="784" t="str">
        <f>'SAME R Results'!A91</f>
        <v>9(4)</v>
      </c>
      <c r="C99" s="785" t="str">
        <f>'SAME R Results'!B91</f>
        <v>Pyrell</v>
      </c>
      <c r="D99" s="784" t="str">
        <f>'SAME R Results'!C91</f>
        <v>P11</v>
      </c>
      <c r="E99" s="784" t="str">
        <f>'SAME R Results'!D91</f>
        <v>50 P</v>
      </c>
      <c r="F99" s="784">
        <f>'SAME R Results'!E91</f>
        <v>0</v>
      </c>
      <c r="G99" s="784">
        <f>'SAME R Results'!F91</f>
        <v>97</v>
      </c>
      <c r="H99" s="785" t="str">
        <f>'SAME R Results'!G91</f>
        <v>No flow run w/ aging</v>
      </c>
      <c r="I99" s="784">
        <f>'SAME R Results'!H91</f>
        <v>251</v>
      </c>
      <c r="J99" s="786">
        <f>'SAME R Results'!I91</f>
        <v>40429.354166666664</v>
      </c>
      <c r="K99" s="784">
        <f>'SAME R Results'!J91</f>
        <v>0</v>
      </c>
      <c r="L99" s="788"/>
      <c r="M99" s="788"/>
      <c r="N99" s="784">
        <f>'SAME R Results'!K91</f>
        <v>0</v>
      </c>
      <c r="O99" s="793">
        <f>'SAME R Results'!L91</f>
        <v>1.23</v>
      </c>
      <c r="P99" s="784">
        <f>'SAME R Results'!M91</f>
        <v>60</v>
      </c>
      <c r="Q99" s="784">
        <f>'SAME R Results'!N91</f>
        <v>11</v>
      </c>
      <c r="R99" s="784">
        <f>'SAME R Results'!O91</f>
        <v>8</v>
      </c>
      <c r="S99" s="784" t="str">
        <f>'SAME R Results'!P91</f>
        <v>n</v>
      </c>
      <c r="T99" s="784" t="str">
        <f>'SAME R Results'!Q91</f>
        <v>N</v>
      </c>
      <c r="U99" s="784">
        <f>'SAME R Results'!R91</f>
        <v>48.142857142857146</v>
      </c>
      <c r="V99" s="784" t="str">
        <f>'SAME R Results'!S91</f>
        <v>Y</v>
      </c>
      <c r="W99" s="784">
        <f>'SAME R Results'!T91</f>
        <v>60</v>
      </c>
      <c r="X99" s="784" t="str">
        <f>'SAME R Results'!U91</f>
        <v>n</v>
      </c>
      <c r="Y99" s="784" t="str">
        <f>'SAME R Results'!V91</f>
        <v>y</v>
      </c>
      <c r="Z99" s="784" t="str">
        <f>'SAME R Results'!W91</f>
        <v>y</v>
      </c>
      <c r="AA99" s="784" t="str">
        <f>'SAME R Results'!X91</f>
        <v>y</v>
      </c>
      <c r="AB99" s="784" t="str">
        <f>'SAME R Results'!Y91</f>
        <v>y</v>
      </c>
      <c r="AC99" s="789"/>
      <c r="AD99" s="784" t="str">
        <f>'SAME R Results'!Z91</f>
        <v>y</v>
      </c>
      <c r="AE99" s="784">
        <f>'SAME R Results'!AA91</f>
        <v>10</v>
      </c>
      <c r="AF99" s="784" t="str">
        <f>'SAME R Results'!AB91</f>
        <v>y</v>
      </c>
      <c r="AG99" s="817">
        <f>'SAME R Results'!AC91</f>
        <v>3.852706928546E-2</v>
      </c>
      <c r="AH99" s="819">
        <f>'SAME R Results'!AD91</f>
        <v>0</v>
      </c>
      <c r="AI99" s="784">
        <f>'SAME R Results'!AE91</f>
        <v>58</v>
      </c>
      <c r="AJ99" s="784">
        <f>'SAME R Results'!AF91</f>
        <v>480</v>
      </c>
      <c r="AK99" s="784">
        <f>'SAME R Results'!AG91</f>
        <v>0</v>
      </c>
      <c r="AL99" s="784" t="str">
        <f>'SAME R Results'!AH91</f>
        <v>n</v>
      </c>
      <c r="AM99" s="784" t="str">
        <f>'SAME R Results'!AI91</f>
        <v>y</v>
      </c>
      <c r="AN99" s="784" t="str">
        <f>'SAME R Results'!AJ91</f>
        <v>y</v>
      </c>
      <c r="AO99" s="784" t="str">
        <f>'SAME R Results'!AK91</f>
        <v>y</v>
      </c>
      <c r="AP99" s="784" t="str">
        <f>'SAME R Results'!AL91</f>
        <v>y</v>
      </c>
      <c r="AQ99" s="784" t="str">
        <f>'SAME R Results'!AM91</f>
        <v>y</v>
      </c>
      <c r="AR99" s="817">
        <f>'SAME R Results'!AN91</f>
        <v>3.852706928546E-2</v>
      </c>
      <c r="AS99" s="819">
        <f>'SAME R Results'!AO91</f>
        <v>0</v>
      </c>
      <c r="AT99" s="784">
        <f>'SAME R Results'!AP91</f>
        <v>0</v>
      </c>
      <c r="AU99" s="789"/>
      <c r="AV99" s="821">
        <f>'SAME R Results'!AQ91</f>
        <v>0</v>
      </c>
      <c r="AW99" s="821">
        <f>'SAME R Results'!AR91</f>
        <v>5.5750130000000011</v>
      </c>
      <c r="AX99" s="821">
        <f>'SAME R Results'!AS91</f>
        <v>0</v>
      </c>
      <c r="AY99" s="821">
        <f>'SAME R Results'!AT91</f>
        <v>0</v>
      </c>
      <c r="AZ99" s="824"/>
      <c r="BA99" s="824"/>
      <c r="BB99" s="821">
        <f>'SAME R Results'!AU91</f>
        <v>0.15550230000000001</v>
      </c>
      <c r="BC99" s="821">
        <f>'SAME R Results'!AV91</f>
        <v>2.8244029999999996E-2</v>
      </c>
      <c r="BD99" s="821">
        <f>'SAME R Results'!AW91</f>
        <v>4.7581319999999998</v>
      </c>
      <c r="BE99" s="821">
        <f>'SAME R Results'!AX91</f>
        <v>4.6959835000000005</v>
      </c>
      <c r="BF99" s="827">
        <f>'SAME R Results'!AY91</f>
        <v>1175.5</v>
      </c>
      <c r="BG99" s="784">
        <f>'SAME R Results'!AZ91</f>
        <v>0.29139700000000002</v>
      </c>
      <c r="BH99" s="784">
        <f>'SAME R Results'!BA91</f>
        <v>8.8974024999999998E-2</v>
      </c>
      <c r="BI99" s="789"/>
      <c r="BJ99" s="784">
        <f>'SAME R Results'!BB91</f>
        <v>12.943950000000001</v>
      </c>
      <c r="BK99" s="784">
        <f>'SAME R Results'!BC91</f>
        <v>6.2148499999999274E-2</v>
      </c>
      <c r="BL99" s="784">
        <f>'SAME R Results'!BD91</f>
        <v>42225.750119902383</v>
      </c>
      <c r="BM99" s="784">
        <f>'SAME R Results'!BE91</f>
        <v>10.18122388245464</v>
      </c>
      <c r="BN99" s="784">
        <f>'SAME R Results'!BF91</f>
        <v>0.34367639103697178</v>
      </c>
      <c r="BO99" s="784">
        <f>'SAME R Results'!BG91</f>
        <v>0.13666694807136534</v>
      </c>
      <c r="BP99" s="789"/>
      <c r="BQ99" s="784">
        <f>'SAME R Results'!BH91</f>
        <v>16.695256072834521</v>
      </c>
      <c r="BR99" s="817">
        <f>'SAME R Results'!BI91</f>
        <v>0.24111410344504206</v>
      </c>
      <c r="BS99" s="817">
        <f>'SAME R Results'!BJ91</f>
        <v>0.91062386890871427</v>
      </c>
      <c r="BT99" s="817">
        <f>'SAME R Results'!BL91</f>
        <v>2.5147001223551824</v>
      </c>
      <c r="BU99" s="817">
        <f>'SAME R Results'!BM91</f>
        <v>3.1669271081639283</v>
      </c>
      <c r="BV99" s="817">
        <f>'SAME R Results'!BN91</f>
        <v>0.12406932130264109</v>
      </c>
      <c r="BW99" s="784">
        <f>'SAME R Results'!BO91</f>
        <v>42225.750119902383</v>
      </c>
      <c r="BX99" s="784">
        <f>'SAME R Results'!BP91</f>
        <v>41523.996768260775</v>
      </c>
      <c r="BY99" s="784">
        <f>'SAME R Results'!BQ91</f>
        <v>39666.623457049522</v>
      </c>
      <c r="BZ99" s="784">
        <f>'SAME R Results'!BR91</f>
        <v>10.18122388245464</v>
      </c>
      <c r="CA99" s="784">
        <f>'SAME R Results'!BS91</f>
        <v>1.3794837077155125E-2</v>
      </c>
      <c r="CB99" s="784">
        <f>'SAME R Results'!BT91</f>
        <v>0.48</v>
      </c>
      <c r="CC99" s="784">
        <f>'SAME R Results'!BV91</f>
        <v>2.6871073733344084</v>
      </c>
      <c r="CD99" s="784">
        <f>'SAME R Results'!BW91</f>
        <v>1</v>
      </c>
      <c r="CE99" s="27"/>
    </row>
    <row r="100" spans="1:83" ht="16.5" customHeight="1" x14ac:dyDescent="0.2">
      <c r="A100" s="780">
        <v>2</v>
      </c>
      <c r="B100" s="784" t="str">
        <f>'SAME R Results'!A92</f>
        <v>9(4)</v>
      </c>
      <c r="C100" s="785" t="str">
        <f>'SAME R Results'!B92</f>
        <v>Pyrell</v>
      </c>
      <c r="D100" s="784" t="str">
        <f>'SAME R Results'!C92</f>
        <v>P11</v>
      </c>
      <c r="E100" s="784" t="str">
        <f>'SAME R Results'!D92</f>
        <v>50PA</v>
      </c>
      <c r="F100" s="784">
        <f>'SAME R Results'!E92</f>
        <v>0</v>
      </c>
      <c r="G100" s="784" t="str">
        <f>'SAME R Results'!F92</f>
        <v>97a</v>
      </c>
      <c r="H100" s="785" t="str">
        <f>'SAME R Results'!G92</f>
        <v>aged</v>
      </c>
      <c r="I100" s="784">
        <f>'SAME R Results'!H92</f>
        <v>251</v>
      </c>
      <c r="J100" s="786">
        <f>'SAME R Results'!I92</f>
        <v>40429.354166666664</v>
      </c>
      <c r="K100" s="784">
        <f>'SAME R Results'!J92</f>
        <v>0</v>
      </c>
      <c r="L100" s="788"/>
      <c r="M100" s="788"/>
      <c r="N100" s="784">
        <f>'SAME R Results'!K92</f>
        <v>0</v>
      </c>
      <c r="O100" s="793">
        <f>'SAME R Results'!L92</f>
        <v>1.23</v>
      </c>
      <c r="P100" s="784">
        <f>'SAME R Results'!M92</f>
        <v>0</v>
      </c>
      <c r="Q100" s="784">
        <f>'SAME R Results'!N92</f>
        <v>0</v>
      </c>
      <c r="R100" s="784">
        <f>'SAME R Results'!O92</f>
        <v>0</v>
      </c>
      <c r="S100" s="784">
        <f>'SAME R Results'!P92</f>
        <v>0</v>
      </c>
      <c r="T100" s="784">
        <f>'SAME R Results'!Q92</f>
        <v>0</v>
      </c>
      <c r="U100" s="784">
        <f>'SAME R Results'!R92</f>
        <v>623.85714285714289</v>
      </c>
      <c r="V100" s="784">
        <f>'SAME R Results'!S92</f>
        <v>0</v>
      </c>
      <c r="W100" s="784">
        <f>'SAME R Results'!T92</f>
        <v>0</v>
      </c>
      <c r="X100" s="784" t="str">
        <f>'SAME R Results'!U92</f>
        <v>n</v>
      </c>
      <c r="Y100" s="784" t="str">
        <f>'SAME R Results'!V92</f>
        <v>y</v>
      </c>
      <c r="Z100" s="784" t="str">
        <f>'SAME R Results'!W92</f>
        <v>y</v>
      </c>
      <c r="AA100" s="784" t="str">
        <f>'SAME R Results'!X92</f>
        <v>y</v>
      </c>
      <c r="AB100" s="784" t="str">
        <f>'SAME R Results'!Y92</f>
        <v>y</v>
      </c>
      <c r="AC100" s="789"/>
      <c r="AD100" s="784" t="str">
        <f>'SAME R Results'!Z92</f>
        <v>y</v>
      </c>
      <c r="AE100" s="784">
        <f>'SAME R Results'!AA92</f>
        <v>10</v>
      </c>
      <c r="AF100" s="784" t="str">
        <f>'SAME R Results'!AB92</f>
        <v>y</v>
      </c>
      <c r="AG100" s="817">
        <f>'SAME R Results'!AC92</f>
        <v>3.852706928546E-2</v>
      </c>
      <c r="AH100" s="819">
        <f>'SAME R Results'!AD92</f>
        <v>0</v>
      </c>
      <c r="AI100" s="784">
        <f>'SAME R Results'!AE92</f>
        <v>0</v>
      </c>
      <c r="AJ100" s="784">
        <f>'SAME R Results'!AF92</f>
        <v>0</v>
      </c>
      <c r="AK100" s="784">
        <f>'SAME R Results'!AG92</f>
        <v>0</v>
      </c>
      <c r="AL100" s="784">
        <f>'SAME R Results'!AH92</f>
        <v>0</v>
      </c>
      <c r="AM100" s="784">
        <f>'SAME R Results'!AI92</f>
        <v>0</v>
      </c>
      <c r="AN100" s="784">
        <f>'SAME R Results'!AJ92</f>
        <v>0</v>
      </c>
      <c r="AO100" s="784">
        <f>'SAME R Results'!AK92</f>
        <v>0</v>
      </c>
      <c r="AP100" s="784">
        <f>'SAME R Results'!AL92</f>
        <v>0</v>
      </c>
      <c r="AQ100" s="784">
        <f>'SAME R Results'!AM92</f>
        <v>0</v>
      </c>
      <c r="AR100" s="817">
        <f>'SAME R Results'!AN92</f>
        <v>0</v>
      </c>
      <c r="AS100" s="819">
        <f>'SAME R Results'!AO92</f>
        <v>0</v>
      </c>
      <c r="AT100" s="784">
        <f>'SAME R Results'!AP92</f>
        <v>0</v>
      </c>
      <c r="AU100" s="789"/>
      <c r="AV100" s="821">
        <f>'SAME R Results'!AQ92</f>
        <v>0</v>
      </c>
      <c r="AW100" s="821">
        <f>'SAME R Results'!AR92</f>
        <v>5.2804570000000011</v>
      </c>
      <c r="AX100" s="821">
        <f>'SAME R Results'!AS92</f>
        <v>0</v>
      </c>
      <c r="AY100" s="821">
        <f>'SAME R Results'!AT92</f>
        <v>0</v>
      </c>
      <c r="AZ100" s="824"/>
      <c r="BA100" s="824"/>
      <c r="BB100" s="821">
        <f>'SAME R Results'!AU92</f>
        <v>0.16293330499999997</v>
      </c>
      <c r="BC100" s="821">
        <f>'SAME R Results'!AV92</f>
        <v>3.1524654999999999E-2</v>
      </c>
      <c r="BD100" s="821">
        <f>'SAME R Results'!AW92</f>
        <v>4.7554929999999995</v>
      </c>
      <c r="BE100" s="821">
        <f>'SAME R Results'!AX92</f>
        <v>4.6810145000000016</v>
      </c>
      <c r="BF100" s="827">
        <f>'SAME R Results'!AY92</f>
        <v>974.3</v>
      </c>
      <c r="BG100" s="784">
        <f>'SAME R Results'!AZ92</f>
        <v>0.29670709999999995</v>
      </c>
      <c r="BH100" s="784">
        <f>'SAME R Results'!BA92</f>
        <v>9.5581094999999977E-2</v>
      </c>
      <c r="BI100" s="789"/>
      <c r="BJ100" s="784">
        <f>'SAME R Results'!BB92</f>
        <v>11.96435</v>
      </c>
      <c r="BK100" s="784">
        <f>'SAME R Results'!BC92</f>
        <v>7.4478499999997894E-2</v>
      </c>
      <c r="BL100" s="784">
        <f>'SAME R Results'!BD92</f>
        <v>34988.163542684197</v>
      </c>
      <c r="BM100" s="784">
        <f>'SAME R Results'!BE92</f>
        <v>12.21823054369557</v>
      </c>
      <c r="BN100" s="784">
        <f>'SAME R Results'!BF92</f>
        <v>0.35177459779881148</v>
      </c>
      <c r="BO100" s="784">
        <f>'SAME R Results'!BG92</f>
        <v>0.13460114595910688</v>
      </c>
      <c r="BP100" s="789"/>
      <c r="BQ100" s="784">
        <f>'SAME R Results'!BH92</f>
        <v>15.29757012775975</v>
      </c>
      <c r="BR100" s="817">
        <f>'SAME R Results'!BI92</f>
        <v>0.34921039879071691</v>
      </c>
      <c r="BS100" s="817">
        <f>'SAME R Results'!BJ92</f>
        <v>0.9416746822921217</v>
      </c>
      <c r="BT100" s="817">
        <f>'SAME R Results'!BL92</f>
        <v>2.6134591595950005</v>
      </c>
      <c r="BU100" s="817">
        <f>'SAME R Results'!BM92</f>
        <v>2.707388644393232</v>
      </c>
      <c r="BV100" s="817">
        <f>'SAME R Results'!BN92</f>
        <v>0.21265730431399044</v>
      </c>
      <c r="BW100" s="784">
        <f>'SAME R Results'!BO92</f>
        <v>34988.163542684197</v>
      </c>
      <c r="BX100" s="784">
        <f>'SAME R Results'!BP92</f>
        <v>34406.523142425234</v>
      </c>
      <c r="BY100" s="784">
        <f>'SAME R Results'!BQ92</f>
        <v>32872.148179928154</v>
      </c>
      <c r="BZ100" s="784">
        <f>'SAME R Results'!BR92</f>
        <v>12.21823054369557</v>
      </c>
      <c r="CA100" s="784">
        <f>'SAME R Results'!BS92</f>
        <v>1.6531674509455273E-2</v>
      </c>
      <c r="CB100" s="784">
        <f>'SAME R Results'!BT92</f>
        <v>0.48</v>
      </c>
      <c r="CC100" s="784">
        <f>'SAME R Results'!BV92</f>
        <v>2.6637416797541151</v>
      </c>
      <c r="CD100" s="784">
        <f>'SAME R Results'!BW92</f>
        <v>1</v>
      </c>
      <c r="CE100" s="27"/>
    </row>
    <row r="101" spans="1:83" ht="16.5" customHeight="1" x14ac:dyDescent="0.2">
      <c r="A101" s="780">
        <v>2</v>
      </c>
      <c r="B101" s="784">
        <f>'SAME R Results'!A8</f>
        <v>1</v>
      </c>
      <c r="C101" s="785" t="str">
        <f>'SAME R Results'!B8</f>
        <v>Pyrell</v>
      </c>
      <c r="D101" s="784" t="str">
        <f>'SAME R Results'!C8</f>
        <v>P02</v>
      </c>
      <c r="E101" s="784" t="str">
        <f>'SAME R Results'!D8</f>
        <v>5p</v>
      </c>
      <c r="F101" s="784">
        <f>'SAME R Results'!E8</f>
        <v>5</v>
      </c>
      <c r="G101" s="784">
        <f>'SAME R Results'!F8</f>
        <v>52</v>
      </c>
      <c r="H101" s="785" t="str">
        <f>'SAME R Results'!G8</f>
        <v>Baseline</v>
      </c>
      <c r="I101" s="784" t="str">
        <f>'SAME R Results'!H8</f>
        <v>203</v>
      </c>
      <c r="J101" s="786">
        <f>'SAME R Results'!I8</f>
        <v>40381</v>
      </c>
      <c r="K101" s="784">
        <f>'SAME R Results'!J8</f>
        <v>0</v>
      </c>
      <c r="L101" s="788"/>
      <c r="M101" s="788"/>
      <c r="N101" s="784">
        <f>'SAME R Results'!K8</f>
        <v>8.1</v>
      </c>
      <c r="O101" s="793">
        <f>'SAME R Results'!L8</f>
        <v>1.22</v>
      </c>
      <c r="P101" s="784">
        <f>'SAME R Results'!M8</f>
        <v>60</v>
      </c>
      <c r="Q101" s="784">
        <f>'SAME R Results'!N8</f>
        <v>11</v>
      </c>
      <c r="R101" s="784">
        <f>'SAME R Results'!O8</f>
        <v>8</v>
      </c>
      <c r="S101" s="784" t="str">
        <f>'SAME R Results'!P8</f>
        <v>n</v>
      </c>
      <c r="T101" s="784">
        <f>'SAME R Results'!Q8</f>
        <v>0</v>
      </c>
      <c r="U101" s="784" t="str">
        <f>'SAME R Results'!R8</f>
        <v>n/a</v>
      </c>
      <c r="V101" s="784" t="str">
        <f>'SAME R Results'!S8</f>
        <v>y</v>
      </c>
      <c r="W101" s="784">
        <f>'SAME R Results'!T8</f>
        <v>60</v>
      </c>
      <c r="X101" s="784" t="str">
        <f>'SAME R Results'!U8</f>
        <v>n</v>
      </c>
      <c r="Y101" s="784" t="str">
        <f>'SAME R Results'!V8</f>
        <v>y</v>
      </c>
      <c r="Z101" s="784" t="str">
        <f>'SAME R Results'!W8</f>
        <v>y</v>
      </c>
      <c r="AA101" s="784" t="str">
        <f>'SAME R Results'!X8</f>
        <v>y</v>
      </c>
      <c r="AB101" s="784" t="str">
        <f>'SAME R Results'!Y8</f>
        <v>y</v>
      </c>
      <c r="AC101" s="789"/>
      <c r="AD101" s="784" t="str">
        <f>'SAME R Results'!Z8</f>
        <v>y</v>
      </c>
      <c r="AE101" s="784">
        <f>'SAME R Results'!AA8</f>
        <v>10</v>
      </c>
      <c r="AF101" s="784" t="str">
        <f>'SAME R Results'!AB8</f>
        <v>y</v>
      </c>
      <c r="AG101" s="817">
        <f>'SAME R Results'!AC8</f>
        <v>3.852706928546E-2</v>
      </c>
      <c r="AH101" s="819">
        <f>'SAME R Results'!AD8</f>
        <v>0</v>
      </c>
      <c r="AI101" s="784">
        <f>'SAME R Results'!AE8</f>
        <v>0</v>
      </c>
      <c r="AJ101" s="784">
        <f>'SAME R Results'!AF8</f>
        <v>0</v>
      </c>
      <c r="AK101" s="784">
        <f>'SAME R Results'!AG8</f>
        <v>0</v>
      </c>
      <c r="AL101" s="784">
        <f>'SAME R Results'!AH8</f>
        <v>0</v>
      </c>
      <c r="AM101" s="784">
        <f>'SAME R Results'!AI8</f>
        <v>0</v>
      </c>
      <c r="AN101" s="784">
        <f>'SAME R Results'!AJ8</f>
        <v>0</v>
      </c>
      <c r="AO101" s="784">
        <f>'SAME R Results'!AK8</f>
        <v>0</v>
      </c>
      <c r="AP101" s="784">
        <f>'SAME R Results'!AL8</f>
        <v>0</v>
      </c>
      <c r="AQ101" s="784">
        <f>'SAME R Results'!AM8</f>
        <v>0</v>
      </c>
      <c r="AR101" s="817">
        <f>'SAME R Results'!AN8</f>
        <v>0</v>
      </c>
      <c r="AS101" s="819">
        <f>'SAME R Results'!AO8</f>
        <v>0</v>
      </c>
      <c r="AT101" s="784">
        <f>'SAME R Results'!AP8</f>
        <v>0</v>
      </c>
      <c r="AU101" s="789"/>
      <c r="AV101" s="821">
        <f>'SAME R Results'!AQ8</f>
        <v>0</v>
      </c>
      <c r="AW101" s="821">
        <f>'SAME R Results'!AR8</f>
        <v>6.2439999999999998</v>
      </c>
      <c r="AX101" s="821">
        <f>'SAME R Results'!AS8</f>
        <v>0</v>
      </c>
      <c r="AY101" s="821">
        <f>'SAME R Results'!AT8</f>
        <v>0</v>
      </c>
      <c r="AZ101" s="824"/>
      <c r="BA101" s="824"/>
      <c r="BB101" s="821">
        <f>'SAME R Results'!AU8</f>
        <v>1.0733951000000002</v>
      </c>
      <c r="BC101" s="821">
        <f>'SAME R Results'!AV8</f>
        <v>2.6800000000000001E-2</v>
      </c>
      <c r="BD101" s="821">
        <f>'SAME R Results'!AW8</f>
        <v>7.1744545000000004</v>
      </c>
      <c r="BE101" s="821">
        <f>'SAME R Results'!AX8</f>
        <v>4.7012175000000003</v>
      </c>
      <c r="BF101" s="827">
        <f>'SAME R Results'!AY8</f>
        <v>77955</v>
      </c>
      <c r="BG101" s="784">
        <f>'SAME R Results'!AZ8</f>
        <v>1.4183340000000002</v>
      </c>
      <c r="BH101" s="784">
        <f>'SAME R Results'!BA8</f>
        <v>8.2000000000000003E-2</v>
      </c>
      <c r="BI101" s="789"/>
      <c r="BJ101" s="784">
        <f>'SAME R Results'!BB8</f>
        <v>84.70040000000003</v>
      </c>
      <c r="BK101" s="784">
        <f>'SAME R Results'!BC8</f>
        <v>2.4732370000000001</v>
      </c>
      <c r="BL101" s="784">
        <f>'SAME R Results'!BD8</f>
        <v>3110970.9166285717</v>
      </c>
      <c r="BM101" s="784">
        <f>'SAME R Results'!BE8</f>
        <v>647.21974074117884</v>
      </c>
      <c r="BN101" s="784">
        <f>'SAME R Results'!BF8</f>
        <v>2.8033341747583633</v>
      </c>
      <c r="BO101" s="784">
        <f>'SAME R Results'!BG8</f>
        <v>0.89485197548974349</v>
      </c>
      <c r="BP101" s="789"/>
      <c r="BQ101" s="784">
        <f>'SAME R Results'!BH8</f>
        <v>108.36086003496634</v>
      </c>
      <c r="BR101" s="817">
        <f>'SAME R Results'!BI8</f>
        <v>0.2080442916652481</v>
      </c>
      <c r="BS101" s="817">
        <f>'SAME R Results'!BJ8</f>
        <v>0.40519053314258846</v>
      </c>
      <c r="BT101" s="817">
        <f>'SAME R Results'!BL8</f>
        <v>3.1327350797031284</v>
      </c>
      <c r="BU101" s="817">
        <f>'SAME R Results'!BM8</f>
        <v>2.262475756453556</v>
      </c>
      <c r="BV101" s="817">
        <f>'SAME R Results'!BN8</f>
        <v>0.14907474019917849</v>
      </c>
      <c r="BW101" s="784">
        <f>'SAME R Results'!BO8</f>
        <v>3110970.9166285717</v>
      </c>
      <c r="BX101" s="784">
        <f>'SAME R Results'!BP8</f>
        <v>3064433.1177963968</v>
      </c>
      <c r="BY101" s="784">
        <f>'SAME R Results'!BQ8</f>
        <v>2785904.3917858307</v>
      </c>
      <c r="BZ101" s="784">
        <f>'SAME R Results'!BR8</f>
        <v>647.21974074117884</v>
      </c>
      <c r="CA101" s="784">
        <f>'SAME R Results'!BS8</f>
        <v>0.54897385243718366</v>
      </c>
      <c r="CB101" s="784">
        <f>'SAME R Results'!BT8</f>
        <v>0.48</v>
      </c>
      <c r="CC101" s="784">
        <f>'SAME R Results'!BV8</f>
        <v>2.6652978231450279</v>
      </c>
      <c r="CD101" s="784">
        <f>'SAME R Results'!BW8</f>
        <v>1</v>
      </c>
      <c r="CE101" s="27"/>
    </row>
    <row r="102" spans="1:83" ht="16.5" customHeight="1" x14ac:dyDescent="0.2">
      <c r="A102" s="780">
        <v>2</v>
      </c>
      <c r="B102" s="784" t="str">
        <f>'SAME R Results'!A112</f>
        <v>10 (4)</v>
      </c>
      <c r="C102" s="785" t="str">
        <f>'SAME R Results'!B112</f>
        <v>Pyrell</v>
      </c>
      <c r="D102" s="784" t="str">
        <f>'SAME R Results'!C112</f>
        <v>P12</v>
      </c>
      <c r="E102" s="784" t="str">
        <f>'SAME R Results'!D112</f>
        <v>60 P</v>
      </c>
      <c r="F102" s="784">
        <f>'SAME R Results'!E112</f>
        <v>0</v>
      </c>
      <c r="G102" s="784">
        <f>'SAME R Results'!F112</f>
        <v>107</v>
      </c>
      <c r="H102" s="785" t="str">
        <f>'SAME R Results'!G112</f>
        <v>Low flow run w/ aging</v>
      </c>
      <c r="I102" s="784">
        <f>'SAME R Results'!H112</f>
        <v>252</v>
      </c>
      <c r="J102" s="786">
        <f>'SAME R Results'!I112</f>
        <v>40430.305555555555</v>
      </c>
      <c r="K102" s="784">
        <f>'SAME R Results'!J112</f>
        <v>0</v>
      </c>
      <c r="L102" s="788"/>
      <c r="M102" s="788"/>
      <c r="N102" s="784">
        <f>'SAME R Results'!K112</f>
        <v>1</v>
      </c>
      <c r="O102" s="793">
        <f>'SAME R Results'!L112</f>
        <v>1.23</v>
      </c>
      <c r="P102" s="784">
        <f>'SAME R Results'!M112</f>
        <v>60</v>
      </c>
      <c r="Q102" s="784">
        <f>'SAME R Results'!N112</f>
        <v>11</v>
      </c>
      <c r="R102" s="784">
        <f>'SAME R Results'!O112</f>
        <v>8</v>
      </c>
      <c r="S102" s="784" t="str">
        <f>'SAME R Results'!P112</f>
        <v>n</v>
      </c>
      <c r="T102" s="784" t="str">
        <f>'SAME R Results'!Q112</f>
        <v>N</v>
      </c>
      <c r="U102" s="784">
        <f>'SAME R Results'!R112</f>
        <v>32</v>
      </c>
      <c r="V102" s="784" t="str">
        <f>'SAME R Results'!S112</f>
        <v>Y</v>
      </c>
      <c r="W102" s="784">
        <f>'SAME R Results'!T112</f>
        <v>60</v>
      </c>
      <c r="X102" s="784" t="str">
        <f>'SAME R Results'!U112</f>
        <v>n</v>
      </c>
      <c r="Y102" s="784" t="str">
        <f>'SAME R Results'!V112</f>
        <v>y</v>
      </c>
      <c r="Z102" s="784" t="str">
        <f>'SAME R Results'!W112</f>
        <v>y</v>
      </c>
      <c r="AA102" s="784" t="str">
        <f>'SAME R Results'!X112</f>
        <v>y</v>
      </c>
      <c r="AB102" s="784" t="str">
        <f>'SAME R Results'!Y112</f>
        <v>y</v>
      </c>
      <c r="AC102" s="789"/>
      <c r="AD102" s="784" t="str">
        <f>'SAME R Results'!Z112</f>
        <v>y</v>
      </c>
      <c r="AE102" s="784">
        <f>'SAME R Results'!AA112</f>
        <v>10</v>
      </c>
      <c r="AF102" s="784" t="str">
        <f>'SAME R Results'!AB112</f>
        <v>y</v>
      </c>
      <c r="AG102" s="817">
        <f>'SAME R Results'!AC112</f>
        <v>3.852706928546E-2</v>
      </c>
      <c r="AH102" s="819">
        <f>'SAME R Results'!AD112</f>
        <v>0</v>
      </c>
      <c r="AI102" s="784">
        <f>'SAME R Results'!AE112</f>
        <v>58</v>
      </c>
      <c r="AJ102" s="784">
        <f>'SAME R Results'!AF112</f>
        <v>480</v>
      </c>
      <c r="AK102" s="784">
        <f>'SAME R Results'!AG112</f>
        <v>0</v>
      </c>
      <c r="AL102" s="784" t="str">
        <f>'SAME R Results'!AH112</f>
        <v>n</v>
      </c>
      <c r="AM102" s="784" t="str">
        <f>'SAME R Results'!AI112</f>
        <v>y</v>
      </c>
      <c r="AN102" s="784" t="str">
        <f>'SAME R Results'!AJ112</f>
        <v>y</v>
      </c>
      <c r="AO102" s="784" t="str">
        <f>'SAME R Results'!AK112</f>
        <v>y</v>
      </c>
      <c r="AP102" s="784" t="str">
        <f>'SAME R Results'!AL112</f>
        <v>y</v>
      </c>
      <c r="AQ102" s="784" t="str">
        <f>'SAME R Results'!AM112</f>
        <v>y</v>
      </c>
      <c r="AR102" s="817">
        <f>'SAME R Results'!AN112</f>
        <v>3.852706928546E-2</v>
      </c>
      <c r="AS102" s="819">
        <f>'SAME R Results'!AO112</f>
        <v>0</v>
      </c>
      <c r="AT102" s="784">
        <f>'SAME R Results'!AP112</f>
        <v>0</v>
      </c>
      <c r="AU102" s="789"/>
      <c r="AV102" s="821">
        <f>'SAME R Results'!AQ112</f>
        <v>0</v>
      </c>
      <c r="AW102" s="821">
        <f>'SAME R Results'!AR112</f>
        <v>6.2564994999999985</v>
      </c>
      <c r="AX102" s="821">
        <f>'SAME R Results'!AS112</f>
        <v>0</v>
      </c>
      <c r="AY102" s="821">
        <f>'SAME R Results'!AT112</f>
        <v>0</v>
      </c>
      <c r="AZ102" s="824"/>
      <c r="BA102" s="824"/>
      <c r="BB102" s="821">
        <f>'SAME R Results'!AU112</f>
        <v>1.03875685</v>
      </c>
      <c r="BC102" s="821">
        <f>'SAME R Results'!AV112</f>
        <v>4.8187250000000001E-2</v>
      </c>
      <c r="BD102" s="821">
        <f>'SAME R Results'!AW112</f>
        <v>4.9907990000000009</v>
      </c>
      <c r="BE102" s="821">
        <f>'SAME R Results'!AX112</f>
        <v>4.6742700000000008</v>
      </c>
      <c r="BF102" s="827">
        <f>'SAME R Results'!AY112</f>
        <v>5698</v>
      </c>
      <c r="BG102" s="784">
        <f>'SAME R Results'!AZ112</f>
        <v>1.2753899999999998</v>
      </c>
      <c r="BH102" s="784">
        <f>'SAME R Results'!BA112</f>
        <v>9.5474234999999991E-2</v>
      </c>
      <c r="BI102" s="789"/>
      <c r="BJ102" s="784">
        <f>'SAME R Results'!BB112</f>
        <v>68.191050000000004</v>
      </c>
      <c r="BK102" s="784">
        <f>'SAME R Results'!BC112</f>
        <v>0.31652900000000006</v>
      </c>
      <c r="BL102" s="784">
        <f>'SAME R Results'!BD112</f>
        <v>206018.55669814753</v>
      </c>
      <c r="BM102" s="784">
        <f>'SAME R Results'!BE112</f>
        <v>53.439569317905381</v>
      </c>
      <c r="BN102" s="784">
        <f>'SAME R Results'!BF112</f>
        <v>2.5745938350210387</v>
      </c>
      <c r="BO102" s="784">
        <f>'SAME R Results'!BG112</f>
        <v>0.76668107279214215</v>
      </c>
      <c r="BP102" s="789"/>
      <c r="BQ102" s="784">
        <f>'SAME R Results'!BH112</f>
        <v>84.672703734474837</v>
      </c>
      <c r="BR102" s="817">
        <f>'SAME R Results'!BI112</f>
        <v>0.25939201873064038</v>
      </c>
      <c r="BS102" s="817">
        <f>'SAME R Results'!BJ112</f>
        <v>0.92245705141344825</v>
      </c>
      <c r="BT102" s="817">
        <f>'SAME R Results'!BL112</f>
        <v>3.3581027710058611</v>
      </c>
      <c r="BU102" s="817">
        <f>'SAME R Results'!BM112</f>
        <v>3.0844272302867841</v>
      </c>
      <c r="BV102" s="817">
        <f>'SAME R Results'!BN112</f>
        <v>0.13755039317404683</v>
      </c>
      <c r="BW102" s="784">
        <f>'SAME R Results'!BO112</f>
        <v>206018.55669814753</v>
      </c>
      <c r="BX102" s="784">
        <f>'SAME R Results'!BP112</f>
        <v>202616.94836326546</v>
      </c>
      <c r="BY102" s="784">
        <f>'SAME R Results'!BQ112</f>
        <v>192944.84480306468</v>
      </c>
      <c r="BZ102" s="784">
        <f>'SAME R Results'!BR112</f>
        <v>53.439569317905381</v>
      </c>
      <c r="CA102" s="784">
        <f>'SAME R Results'!BS112</f>
        <v>7.0258590073692631E-2</v>
      </c>
      <c r="CB102" s="784">
        <f>'SAME R Results'!BT112</f>
        <v>0.48</v>
      </c>
      <c r="CC102" s="784">
        <f>'SAME R Results'!BV112</f>
        <v>2.5868712406318606</v>
      </c>
      <c r="CD102" s="784">
        <f>'SAME R Results'!BW112</f>
        <v>1</v>
      </c>
      <c r="CE102" s="27"/>
    </row>
    <row r="103" spans="1:83" ht="16.5" customHeight="1" x14ac:dyDescent="0.2">
      <c r="A103" s="780">
        <v>2</v>
      </c>
      <c r="B103" s="784" t="str">
        <f>'SAME R Results'!A113</f>
        <v>10 (4)</v>
      </c>
      <c r="C103" s="785" t="str">
        <f>'SAME R Results'!B113</f>
        <v>Pyrell</v>
      </c>
      <c r="D103" s="784" t="str">
        <f>'SAME R Results'!C113</f>
        <v>P12</v>
      </c>
      <c r="E103" s="784" t="str">
        <f>'SAME R Results'!D113</f>
        <v>60PA</v>
      </c>
      <c r="F103" s="784">
        <f>'SAME R Results'!E113</f>
        <v>0</v>
      </c>
      <c r="G103" s="784" t="str">
        <f>'SAME R Results'!F113</f>
        <v>107a</v>
      </c>
      <c r="H103" s="785" t="str">
        <f>'SAME R Results'!G113</f>
        <v>aged</v>
      </c>
      <c r="I103" s="784">
        <f>'SAME R Results'!H113</f>
        <v>252</v>
      </c>
      <c r="J103" s="786">
        <f>'SAME R Results'!I113</f>
        <v>40430.305555555555</v>
      </c>
      <c r="K103" s="784">
        <f>'SAME R Results'!J113</f>
        <v>0</v>
      </c>
      <c r="L103" s="788"/>
      <c r="M103" s="788"/>
      <c r="N103" s="784">
        <f>'SAME R Results'!K113</f>
        <v>1</v>
      </c>
      <c r="O103" s="793">
        <f>'SAME R Results'!L113</f>
        <v>1.23</v>
      </c>
      <c r="P103" s="784">
        <f>'SAME R Results'!M113</f>
        <v>0</v>
      </c>
      <c r="Q103" s="784">
        <f>'SAME R Results'!N113</f>
        <v>0</v>
      </c>
      <c r="R103" s="784">
        <f>'SAME R Results'!O113</f>
        <v>0</v>
      </c>
      <c r="S103" s="784">
        <f>'SAME R Results'!P113</f>
        <v>0</v>
      </c>
      <c r="T103" s="784">
        <f>'SAME R Results'!Q113</f>
        <v>0</v>
      </c>
      <c r="U103" s="784">
        <f>'SAME R Results'!R113</f>
        <v>558.71428571428567</v>
      </c>
      <c r="V103" s="784">
        <f>'SAME R Results'!S113</f>
        <v>0</v>
      </c>
      <c r="W103" s="784">
        <f>'SAME R Results'!T113</f>
        <v>0</v>
      </c>
      <c r="X103" s="784" t="str">
        <f>'SAME R Results'!U113</f>
        <v>n</v>
      </c>
      <c r="Y103" s="784" t="str">
        <f>'SAME R Results'!V113</f>
        <v>y</v>
      </c>
      <c r="Z103" s="784" t="str">
        <f>'SAME R Results'!W113</f>
        <v>y</v>
      </c>
      <c r="AA103" s="784" t="str">
        <f>'SAME R Results'!X113</f>
        <v>y</v>
      </c>
      <c r="AB103" s="784" t="str">
        <f>'SAME R Results'!Y113</f>
        <v>y</v>
      </c>
      <c r="AC103" s="789"/>
      <c r="AD103" s="784" t="str">
        <f>'SAME R Results'!Z113</f>
        <v>y</v>
      </c>
      <c r="AE103" s="784">
        <f>'SAME R Results'!AA113</f>
        <v>10</v>
      </c>
      <c r="AF103" s="784" t="str">
        <f>'SAME R Results'!AB113</f>
        <v>y</v>
      </c>
      <c r="AG103" s="817">
        <f>'SAME R Results'!AC113</f>
        <v>3.852706928546E-2</v>
      </c>
      <c r="AH103" s="819">
        <f>'SAME R Results'!AD113</f>
        <v>0</v>
      </c>
      <c r="AI103" s="784">
        <f>'SAME R Results'!AE113</f>
        <v>0</v>
      </c>
      <c r="AJ103" s="784">
        <f>'SAME R Results'!AF113</f>
        <v>0</v>
      </c>
      <c r="AK103" s="784">
        <f>'SAME R Results'!AG113</f>
        <v>0</v>
      </c>
      <c r="AL103" s="784">
        <f>'SAME R Results'!AH113</f>
        <v>0</v>
      </c>
      <c r="AM103" s="784">
        <f>'SAME R Results'!AI113</f>
        <v>0</v>
      </c>
      <c r="AN103" s="784">
        <f>'SAME R Results'!AJ113</f>
        <v>0</v>
      </c>
      <c r="AO103" s="784">
        <f>'SAME R Results'!AK113</f>
        <v>0</v>
      </c>
      <c r="AP103" s="784">
        <f>'SAME R Results'!AL113</f>
        <v>0</v>
      </c>
      <c r="AQ103" s="784">
        <f>'SAME R Results'!AM113</f>
        <v>0</v>
      </c>
      <c r="AR103" s="817">
        <f>'SAME R Results'!AN113</f>
        <v>0</v>
      </c>
      <c r="AS103" s="819">
        <f>'SAME R Results'!AO113</f>
        <v>0</v>
      </c>
      <c r="AT103" s="784">
        <f>'SAME R Results'!AP113</f>
        <v>60</v>
      </c>
      <c r="AU103" s="789"/>
      <c r="AV103" s="821">
        <f>'SAME R Results'!AQ113</f>
        <v>0</v>
      </c>
      <c r="AW103" s="821">
        <f>'SAME R Results'!AR113</f>
        <v>6.2575835</v>
      </c>
      <c r="AX103" s="821">
        <f>'SAME R Results'!AS113</f>
        <v>0</v>
      </c>
      <c r="AY103" s="821">
        <f>'SAME R Results'!AT113</f>
        <v>0</v>
      </c>
      <c r="AZ103" s="824"/>
      <c r="BA103" s="824"/>
      <c r="BB103" s="821">
        <f>'SAME R Results'!AU113</f>
        <v>1.0220040000000001</v>
      </c>
      <c r="BC103" s="821">
        <f>'SAME R Results'!AV113</f>
        <v>3.4500119999999995E-2</v>
      </c>
      <c r="BD103" s="821">
        <f>'SAME R Results'!AW113</f>
        <v>4.9970245000000002</v>
      </c>
      <c r="BE103" s="821">
        <f>'SAME R Results'!AX113</f>
        <v>4.6750179999999997</v>
      </c>
      <c r="BF103" s="827">
        <f>'SAME R Results'!AY113</f>
        <v>5337</v>
      </c>
      <c r="BG103" s="784">
        <f>'SAME R Results'!AZ113</f>
        <v>1.282119</v>
      </c>
      <c r="BH103" s="784">
        <f>'SAME R Results'!BA113</f>
        <v>8.6364745000000007E-2</v>
      </c>
      <c r="BI103" s="789"/>
      <c r="BJ103" s="784">
        <f>'SAME R Results'!BB113</f>
        <v>67.131200000000007</v>
      </c>
      <c r="BK103" s="784">
        <f>'SAME R Results'!BC113</f>
        <v>0.32200650000000053</v>
      </c>
      <c r="BL103" s="784">
        <f>'SAME R Results'!BD113</f>
        <v>192866.11921982534</v>
      </c>
      <c r="BM103" s="784">
        <f>'SAME R Results'!BE113</f>
        <v>54.401223630766857</v>
      </c>
      <c r="BN103" s="784">
        <f>'SAME R Results'!BF113</f>
        <v>2.5255440396033637</v>
      </c>
      <c r="BO103" s="784">
        <f>'SAME R Results'!BG113</f>
        <v>0.76453624454255564</v>
      </c>
      <c r="BP103" s="789"/>
      <c r="BQ103" s="784">
        <f>'SAME R Results'!BH113</f>
        <v>82.032518989165652</v>
      </c>
      <c r="BR103" s="817">
        <f>'SAME R Results'!BI113</f>
        <v>0.28206729025724481</v>
      </c>
      <c r="BS103" s="817">
        <f>'SAME R Results'!BJ113</f>
        <v>0.9330619825160229</v>
      </c>
      <c r="BT103" s="817">
        <f>'SAME R Results'!BL113</f>
        <v>3.3033673127092498</v>
      </c>
      <c r="BU103" s="817">
        <f>'SAME R Results'!BM113</f>
        <v>2.9854989123443998</v>
      </c>
      <c r="BV103" s="817">
        <f>'SAME R Results'!BN113</f>
        <v>0.15508644552312029</v>
      </c>
      <c r="BW103" s="784">
        <f>'SAME R Results'!BO113</f>
        <v>192866.11921982534</v>
      </c>
      <c r="BX103" s="784">
        <f>'SAME R Results'!BP113</f>
        <v>189680.02169731472</v>
      </c>
      <c r="BY103" s="784">
        <f>'SAME R Results'!BQ113</f>
        <v>180670.70758550926</v>
      </c>
      <c r="BZ103" s="784">
        <f>'SAME R Results'!BR113</f>
        <v>54.401223630766857</v>
      </c>
      <c r="CA103" s="784">
        <f>'SAME R Results'!BS113</f>
        <v>7.1474407351505037E-2</v>
      </c>
      <c r="CB103" s="784">
        <f>'SAME R Results'!BT113</f>
        <v>0.48</v>
      </c>
      <c r="CC103" s="784">
        <f>'SAME R Results'!BV113</f>
        <v>2.5457772425850935</v>
      </c>
      <c r="CD103" s="784">
        <f>'SAME R Results'!BW113</f>
        <v>1</v>
      </c>
      <c r="CE103" s="27"/>
    </row>
    <row r="104" spans="1:83" ht="16.5" customHeight="1" x14ac:dyDescent="0.2">
      <c r="A104" s="780">
        <v>2</v>
      </c>
      <c r="B104" s="784" t="str">
        <f>'SAME R Results'!A121</f>
        <v>11(4)</v>
      </c>
      <c r="C104" s="785" t="str">
        <f>'SAME R Results'!B121</f>
        <v>Pyrell</v>
      </c>
      <c r="D104" s="784" t="str">
        <f>'SAME R Results'!C121</f>
        <v>P13</v>
      </c>
      <c r="E104" s="784" t="str">
        <f>'SAME R Results'!D121</f>
        <v>66 P</v>
      </c>
      <c r="F104" s="784">
        <f>'SAME R Results'!E121</f>
        <v>0</v>
      </c>
      <c r="G104" s="784">
        <f>'SAME R Results'!F121</f>
        <v>113</v>
      </c>
      <c r="H104" s="785" t="str">
        <f>'SAME R Results'!G121</f>
        <v>low flow run w STS</v>
      </c>
      <c r="I104" s="784">
        <f>'SAME R Results'!H121</f>
        <v>253</v>
      </c>
      <c r="J104" s="786">
        <f>'SAME R Results'!I121</f>
        <v>40430.305555555555</v>
      </c>
      <c r="K104" s="784">
        <f>'SAME R Results'!J121</f>
        <v>0</v>
      </c>
      <c r="L104" s="788"/>
      <c r="M104" s="788"/>
      <c r="N104" s="784">
        <f>'SAME R Results'!K121</f>
        <v>2</v>
      </c>
      <c r="O104" s="793">
        <f>'SAME R Results'!L121</f>
        <v>1.23</v>
      </c>
      <c r="P104" s="784">
        <f>'SAME R Results'!M121</f>
        <v>60</v>
      </c>
      <c r="Q104" s="784">
        <f>'SAME R Results'!N121</f>
        <v>11</v>
      </c>
      <c r="R104" s="784">
        <f>'SAME R Results'!O121</f>
        <v>8</v>
      </c>
      <c r="S104" s="784" t="str">
        <f>'SAME R Results'!P121</f>
        <v>n</v>
      </c>
      <c r="T104" s="784" t="str">
        <f>'SAME R Results'!Q121</f>
        <v>n</v>
      </c>
      <c r="U104" s="784">
        <f>'SAME R Results'!R121</f>
        <v>31</v>
      </c>
      <c r="V104" s="784" t="str">
        <f>'SAME R Results'!S121</f>
        <v>n</v>
      </c>
      <c r="W104" s="784">
        <f>'SAME R Results'!T121</f>
        <v>0</v>
      </c>
      <c r="X104" s="784" t="str">
        <f>'SAME R Results'!U121</f>
        <v>y</v>
      </c>
      <c r="Y104" s="784" t="str">
        <f>'SAME R Results'!V121</f>
        <v>n</v>
      </c>
      <c r="Z104" s="784" t="str">
        <f>'SAME R Results'!W121</f>
        <v>y</v>
      </c>
      <c r="AA104" s="784" t="str">
        <f>'SAME R Results'!X121</f>
        <v>n</v>
      </c>
      <c r="AB104" s="784" t="str">
        <f>'SAME R Results'!Y121</f>
        <v>y</v>
      </c>
      <c r="AC104" s="789"/>
      <c r="AD104" s="784" t="str">
        <f>'SAME R Results'!Z121</f>
        <v>y</v>
      </c>
      <c r="AE104" s="784">
        <f>'SAME R Results'!AA121</f>
        <v>10</v>
      </c>
      <c r="AF104" s="784" t="str">
        <f>'SAME R Results'!AB121</f>
        <v>y</v>
      </c>
      <c r="AG104" s="817">
        <f>'SAME R Results'!AC121</f>
        <v>3.852706928546E-2</v>
      </c>
      <c r="AH104" s="819">
        <f>'SAME R Results'!AD121</f>
        <v>0</v>
      </c>
      <c r="AI104" s="784">
        <f>'SAME R Results'!AE121</f>
        <v>0</v>
      </c>
      <c r="AJ104" s="784">
        <f>'SAME R Results'!AF121</f>
        <v>0</v>
      </c>
      <c r="AK104" s="784">
        <f>'SAME R Results'!AG121</f>
        <v>0</v>
      </c>
      <c r="AL104" s="784">
        <f>'SAME R Results'!AH121</f>
        <v>0</v>
      </c>
      <c r="AM104" s="784">
        <f>'SAME R Results'!AI121</f>
        <v>0</v>
      </c>
      <c r="AN104" s="784">
        <f>'SAME R Results'!AJ121</f>
        <v>0</v>
      </c>
      <c r="AO104" s="784">
        <f>'SAME R Results'!AK121</f>
        <v>0</v>
      </c>
      <c r="AP104" s="784">
        <f>'SAME R Results'!AL121</f>
        <v>0</v>
      </c>
      <c r="AQ104" s="784">
        <f>'SAME R Results'!AM121</f>
        <v>0</v>
      </c>
      <c r="AR104" s="817">
        <f>'SAME R Results'!AN121</f>
        <v>0</v>
      </c>
      <c r="AS104" s="819">
        <f>'SAME R Results'!AO121</f>
        <v>0</v>
      </c>
      <c r="AT104" s="784">
        <f>'SAME R Results'!AP121</f>
        <v>0</v>
      </c>
      <c r="AU104" s="789"/>
      <c r="AV104" s="821">
        <f>'SAME R Results'!AQ121</f>
        <v>0</v>
      </c>
      <c r="AW104" s="821">
        <f>'SAME R Results'!AR121</f>
        <v>6.2836770000000017</v>
      </c>
      <c r="AX104" s="821">
        <f>'SAME R Results'!AS121</f>
        <v>4.6147464999999999</v>
      </c>
      <c r="AY104" s="821">
        <f>'SAME R Results'!AT121</f>
        <v>5.155837</v>
      </c>
      <c r="AZ104" s="824"/>
      <c r="BA104" s="824"/>
      <c r="BB104" s="821">
        <f>'SAME R Results'!AU121</f>
        <v>0</v>
      </c>
      <c r="BC104" s="821">
        <f>'SAME R Results'!AV121</f>
        <v>0</v>
      </c>
      <c r="BD104" s="821">
        <f>'SAME R Results'!AW121</f>
        <v>6.7188720000000002</v>
      </c>
      <c r="BE104" s="821">
        <f>'SAME R Results'!AX121</f>
        <v>4.7057790000000006</v>
      </c>
      <c r="BF104" s="827">
        <f>'SAME R Results'!AY121</f>
        <v>31375</v>
      </c>
      <c r="BG104" s="784">
        <f>'SAME R Results'!AZ121</f>
        <v>0</v>
      </c>
      <c r="BH104" s="784">
        <f>'SAME R Results'!BA121</f>
        <v>0</v>
      </c>
      <c r="BI104" s="789"/>
      <c r="BJ104" s="784">
        <f>'SAME R Results'!BB121</f>
        <v>154.35554999999997</v>
      </c>
      <c r="BK104" s="784">
        <f>'SAME R Results'!BC121</f>
        <v>2.0130929999999996</v>
      </c>
      <c r="BL104" s="784">
        <f>'SAME R Results'!BD121</f>
        <v>1176224.4595932008</v>
      </c>
      <c r="BM104" s="784">
        <f>'SAME R Results'!BE121</f>
        <v>459.76995119843087</v>
      </c>
      <c r="BN104" s="784">
        <f>'SAME R Results'!BF121</f>
        <v>0</v>
      </c>
      <c r="BO104" s="784">
        <f>'SAME R Results'!BG121</f>
        <v>0</v>
      </c>
      <c r="BP104" s="789"/>
      <c r="BQ104" s="784">
        <f>'SAME R Results'!BH121</f>
        <v>169.19487997801508</v>
      </c>
      <c r="BR104" s="817">
        <f>'SAME R Results'!BI121</f>
        <v>0.39088623557228447</v>
      </c>
      <c r="BS104" s="817">
        <f>'SAME R Results'!BJ121</f>
        <v>0.6500789886706958</v>
      </c>
      <c r="BT104" s="817">
        <f>'SAME R Results'!BL121</f>
        <v>0</v>
      </c>
      <c r="BU104" s="817">
        <f>'SAME R Results'!BM121</f>
        <v>2.0405434673921752</v>
      </c>
      <c r="BV104" s="817">
        <f>'SAME R Results'!BN121</f>
        <v>0.30310458221467135</v>
      </c>
      <c r="BW104" s="784">
        <f>'SAME R Results'!BO121</f>
        <v>1176224.4595932008</v>
      </c>
      <c r="BX104" s="784">
        <f>'SAME R Results'!BP121</f>
        <v>1157494.1223683986</v>
      </c>
      <c r="BY104" s="784">
        <f>'SAME R Results'!BQ121</f>
        <v>1083326.0587706203</v>
      </c>
      <c r="BZ104" s="784">
        <f>'SAME R Results'!BR121</f>
        <v>459.76995119843087</v>
      </c>
      <c r="CA104" s="784">
        <f>'SAME R Results'!BS121</f>
        <v>0.44683765426618116</v>
      </c>
      <c r="CB104" s="784">
        <f>'SAME R Results'!BT121</f>
        <v>0.48</v>
      </c>
      <c r="CC104" s="784">
        <f>'SAME R Results'!BV121</f>
        <v>2.2836194311609237</v>
      </c>
      <c r="CD104" s="784">
        <f>'SAME R Results'!BW121</f>
        <v>1</v>
      </c>
      <c r="CE104" s="27"/>
    </row>
    <row r="105" spans="1:83" ht="16.5" customHeight="1" x14ac:dyDescent="0.2">
      <c r="A105" s="778">
        <v>1</v>
      </c>
      <c r="B105" s="779">
        <f>'SAME1 Flight Tests 8-27-09'!A26</f>
        <v>3</v>
      </c>
      <c r="C105" s="779" t="str">
        <f>'SAME1 Flight Tests 8-27-09'!B26</f>
        <v>Silicone</v>
      </c>
      <c r="D105" s="782"/>
      <c r="E105" s="779" t="str">
        <f>'SAME1 Flight Tests 8-27-09'!C26</f>
        <v>23 S</v>
      </c>
      <c r="F105" s="779">
        <f>'SAME1 Flight Tests 8-27-09'!D26</f>
        <v>1</v>
      </c>
      <c r="G105" s="779">
        <f>'SAME1 Flight Tests 8-27-09'!E26</f>
        <v>23</v>
      </c>
      <c r="H105" s="779" t="str">
        <f>'SAME1 Flight Tests 8-27-09'!F26</f>
        <v>Baseline</v>
      </c>
      <c r="I105" s="779">
        <f>'SAME1 Flight Tests 8-27-09'!G26</f>
        <v>267</v>
      </c>
      <c r="J105" s="791">
        <f>'SAME1 Flight Tests 8-27-09'!H26</f>
        <v>39349</v>
      </c>
      <c r="K105" s="779">
        <f>'SAME1 Flight Tests 8-27-09'!I26</f>
        <v>0</v>
      </c>
      <c r="L105" s="779" t="str">
        <f>'SAME1 Flight Tests 8-27-09'!J26</f>
        <v>n</v>
      </c>
      <c r="M105" s="779" t="str">
        <f>'SAME1 Flight Tests 8-27-09'!K26</f>
        <v>n</v>
      </c>
      <c r="N105" s="779">
        <f>'SAME1 Flight Tests 8-27-09'!L26</f>
        <v>8</v>
      </c>
      <c r="O105" s="804">
        <f>'SAME1 Flight Tests 8-27-09'!M26</f>
        <v>1.327</v>
      </c>
      <c r="P105" s="805">
        <f>'SAME1 Flight Tests 8-27-09'!N26</f>
        <v>45</v>
      </c>
      <c r="Q105" s="805">
        <f>'SAME1 Flight Tests 8-27-09'!O26</f>
        <v>11</v>
      </c>
      <c r="R105" s="805">
        <f>'SAME1 Flight Tests 8-27-09'!P26</f>
        <v>8</v>
      </c>
      <c r="S105" s="806"/>
      <c r="T105" s="806"/>
      <c r="U105" s="805">
        <f>'SAME1 Flight Tests 8-27-09'!Q26</f>
        <v>57</v>
      </c>
      <c r="V105" s="806"/>
      <c r="W105" s="806"/>
      <c r="X105" s="806"/>
      <c r="Y105" s="806"/>
      <c r="Z105" s="806"/>
      <c r="AA105" s="805" t="str">
        <f>'SAME1 Flight Tests 8-27-09'!R26</f>
        <v>y</v>
      </c>
      <c r="AB105" s="805" t="str">
        <f>'SAME1 Flight Tests 8-27-09'!S26</f>
        <v>y</v>
      </c>
      <c r="AC105" s="805">
        <f>'SAME1 Flight Tests 8-27-09'!T26</f>
        <v>1</v>
      </c>
      <c r="AD105" s="806"/>
      <c r="AE105" s="805">
        <f>'SAME1 Flight Tests 8-27-09'!U26</f>
        <v>10</v>
      </c>
      <c r="AF105" s="806"/>
      <c r="AG105" s="816">
        <f>'SAME1 Flight Tests 8-27-09'!V26</f>
        <v>3.1812241356819398E-2</v>
      </c>
      <c r="AH105" s="818">
        <f>'SAME1 Flight Tests 8-27-09'!W26</f>
        <v>0.31345852096810495</v>
      </c>
      <c r="AI105" s="806"/>
      <c r="AJ105" s="806"/>
      <c r="AK105" s="806"/>
      <c r="AL105" s="806"/>
      <c r="AM105" s="806"/>
      <c r="AN105" s="806"/>
      <c r="AO105" s="806"/>
      <c r="AP105" s="806"/>
      <c r="AQ105" s="806"/>
      <c r="AR105" s="806"/>
      <c r="AS105" s="806"/>
      <c r="AT105" s="806"/>
      <c r="AU105" s="805">
        <f>'SAME1 Flight Tests 8-27-09'!X26</f>
        <v>0.93</v>
      </c>
      <c r="AV105" s="820">
        <f>'SAME1 Flight Tests 8-27-09'!Y26</f>
        <v>3.0313725000000002</v>
      </c>
      <c r="AW105" s="820">
        <f>'SAME1 Flight Tests 8-27-09'!Z26</f>
        <v>6.2417600000000011</v>
      </c>
      <c r="AX105" s="820">
        <f>'SAME1 Flight Tests 8-27-09'!AA26</f>
        <v>-7.6293889999999977E-4</v>
      </c>
      <c r="AY105" s="822"/>
      <c r="AZ105" s="822"/>
      <c r="BA105" s="820">
        <f>'SAME1 Flight Tests 8-27-09'!AC26</f>
        <v>4.9069969999999996</v>
      </c>
      <c r="BB105" s="822"/>
      <c r="BC105" s="822"/>
      <c r="BD105" s="820">
        <f>'SAME1 Flight Tests 8-27-09'!AB26</f>
        <v>7.2729334999999988</v>
      </c>
      <c r="BE105" s="820">
        <f>'SAME1 Flight Tests 8-27-09'!AD26</f>
        <v>4.6939860000000007</v>
      </c>
      <c r="BF105" s="826">
        <f>'SAME1 Flight Tests 8-27-09'!AE26</f>
        <v>63370</v>
      </c>
      <c r="BG105" s="806"/>
      <c r="BH105" s="806"/>
      <c r="BI105" s="805">
        <f>'SAME1 Flight Tests 8-27-09'!AF26</f>
        <v>57.540999999999983</v>
      </c>
      <c r="BJ105" s="805">
        <f>'SAME1 Flight Tests 8-27-09'!AG26</f>
        <v>110.132534660286</v>
      </c>
      <c r="BK105" s="805">
        <f>'SAME1 Flight Tests 8-27-09'!AH26</f>
        <v>2.5789474999999982</v>
      </c>
      <c r="BL105" s="805">
        <f>'SAME1 Flight Tests 8-27-09'!AK26</f>
        <v>3004614.0015063835</v>
      </c>
      <c r="BM105" s="805">
        <f>'SAME1 Flight Tests 8-27-09'!AL26</f>
        <v>681.21602229375139</v>
      </c>
      <c r="BN105" s="806"/>
      <c r="BO105" s="805"/>
      <c r="BP105" s="806"/>
      <c r="BQ105" s="805">
        <f>'SAME1 Flight Tests 8-27-09'!AM26</f>
        <v>193.24054064978097</v>
      </c>
      <c r="BR105" s="816">
        <f>'SAME1 Flight Tests 8-27-09'!AP26</f>
        <v>0.2267233068714381</v>
      </c>
      <c r="BS105" s="816">
        <f>'SAME1 Flight Tests 8-27-09'!AQ26</f>
        <v>0.51638995504203222</v>
      </c>
      <c r="BT105" s="816"/>
      <c r="BU105" s="816">
        <f>'SAME1 Flight Tests 8-27-09'!AS26</f>
        <v>2.4775400141285822</v>
      </c>
      <c r="BV105" s="816">
        <f>'SAME1 Flight Tests 8-27-09'!AT26</f>
        <v>0.15022954717667703</v>
      </c>
      <c r="BW105" s="807">
        <f>'SAME1 Flight Tests 8-27-09'!BB26</f>
        <v>3004614.0015063835</v>
      </c>
      <c r="BX105" s="807">
        <f>'SAME1 Flight Tests 8-27-09'!BC26</f>
        <v>2958797.9905044567</v>
      </c>
      <c r="BY105" s="807">
        <f>'SAME1 Flight Tests 8-27-09'!BD26</f>
        <v>2713642.4916345794</v>
      </c>
      <c r="BZ105" s="806"/>
      <c r="CA105" s="805">
        <f>'SAME1 Flight Tests 8-27-09'!BG26</f>
        <v>0.55342221030042882</v>
      </c>
      <c r="CB105" s="805">
        <f>'SAME1 Flight Tests 8-27-09'!BF26</f>
        <v>0.55000000000000004</v>
      </c>
      <c r="CC105" s="783"/>
      <c r="CD105" s="805">
        <f>'SAME1 Flight Tests 8-27-09'!BE26</f>
        <v>0.9</v>
      </c>
      <c r="CE105" s="27"/>
    </row>
    <row r="106" spans="1:83" ht="16.5" customHeight="1" x14ac:dyDescent="0.2">
      <c r="A106" s="778">
        <v>1</v>
      </c>
      <c r="B106" s="779">
        <f>'SAME1 Flight Tests 8-27-09'!A27</f>
        <v>3</v>
      </c>
      <c r="C106" s="779" t="str">
        <f>'SAME1 Flight Tests 8-27-09'!B27</f>
        <v>Silicone</v>
      </c>
      <c r="D106" s="782"/>
      <c r="E106" s="779" t="str">
        <f>'SAME1 Flight Tests 8-27-09'!C27</f>
        <v>23 S a</v>
      </c>
      <c r="F106" s="779">
        <f>'SAME1 Flight Tests 8-27-09'!D27</f>
        <v>1</v>
      </c>
      <c r="G106" s="779" t="str">
        <f>'SAME1 Flight Tests 8-27-09'!E27</f>
        <v>23a</v>
      </c>
      <c r="H106" s="779" t="str">
        <f>'SAME1 Flight Tests 8-27-09'!F27</f>
        <v>after secondary aging</v>
      </c>
      <c r="I106" s="779">
        <f>'SAME1 Flight Tests 8-27-09'!G27</f>
        <v>267</v>
      </c>
      <c r="J106" s="791">
        <f>'SAME1 Flight Tests 8-27-09'!H27</f>
        <v>39349</v>
      </c>
      <c r="K106" s="779">
        <f>'SAME1 Flight Tests 8-27-09'!I27</f>
        <v>0</v>
      </c>
      <c r="L106" s="779" t="str">
        <f>'SAME1 Flight Tests 8-27-09'!J27</f>
        <v>n</v>
      </c>
      <c r="M106" s="779" t="str">
        <f>'SAME1 Flight Tests 8-27-09'!K27</f>
        <v>n</v>
      </c>
      <c r="N106" s="779">
        <f>'SAME1 Flight Tests 8-27-09'!L27</f>
        <v>8</v>
      </c>
      <c r="O106" s="804">
        <f>'SAME1 Flight Tests 8-27-09'!M27</f>
        <v>1.327</v>
      </c>
      <c r="P106" s="805">
        <f>'SAME1 Flight Tests 8-27-09'!N27</f>
        <v>0</v>
      </c>
      <c r="Q106" s="805">
        <f>'SAME1 Flight Tests 8-27-09'!O27</f>
        <v>720</v>
      </c>
      <c r="R106" s="805">
        <f>'SAME1 Flight Tests 8-27-09'!P27</f>
        <v>8</v>
      </c>
      <c r="S106" s="806"/>
      <c r="T106" s="806"/>
      <c r="U106" s="805">
        <f>'SAME1 Flight Tests 8-27-09'!Q27</f>
        <v>890</v>
      </c>
      <c r="V106" s="806"/>
      <c r="W106" s="806"/>
      <c r="X106" s="806"/>
      <c r="Y106" s="806"/>
      <c r="Z106" s="806"/>
      <c r="AA106" s="805" t="str">
        <f>'SAME1 Flight Tests 8-27-09'!R27</f>
        <v>y</v>
      </c>
      <c r="AB106" s="805" t="str">
        <f>'SAME1 Flight Tests 8-27-09'!S27</f>
        <v>y</v>
      </c>
      <c r="AC106" s="805">
        <f>'SAME1 Flight Tests 8-27-09'!T27</f>
        <v>1</v>
      </c>
      <c r="AD106" s="806"/>
      <c r="AE106" s="805">
        <f>'SAME1 Flight Tests 8-27-09'!U27</f>
        <v>10</v>
      </c>
      <c r="AF106" s="806"/>
      <c r="AG106" s="816">
        <f>'SAME1 Flight Tests 8-27-09'!V27</f>
        <v>3.1812241356819398E-2</v>
      </c>
      <c r="AH106" s="818">
        <f>'SAME1 Flight Tests 8-27-09'!W27</f>
        <v>0.37873889934501642</v>
      </c>
      <c r="AI106" s="806"/>
      <c r="AJ106" s="806"/>
      <c r="AK106" s="806"/>
      <c r="AL106" s="806"/>
      <c r="AM106" s="806"/>
      <c r="AN106" s="806"/>
      <c r="AO106" s="806"/>
      <c r="AP106" s="806"/>
      <c r="AQ106" s="806"/>
      <c r="AR106" s="806"/>
      <c r="AS106" s="806"/>
      <c r="AT106" s="806"/>
      <c r="AU106" s="805">
        <f>'SAME1 Flight Tests 8-27-09'!X27</f>
        <v>0.93</v>
      </c>
      <c r="AV106" s="820">
        <f>'SAME1 Flight Tests 8-27-09'!Y27</f>
        <v>2.9691765000000006</v>
      </c>
      <c r="AW106" s="820">
        <f>'SAME1 Flight Tests 8-27-09'!Z27</f>
        <v>6.2438805000000004</v>
      </c>
      <c r="AX106" s="820">
        <f>'SAME1 Flight Tests 8-27-09'!AA27</f>
        <v>-6.8664509999999998E-4</v>
      </c>
      <c r="AY106" s="822"/>
      <c r="AZ106" s="822"/>
      <c r="BA106" s="820">
        <f>'SAME1 Flight Tests 8-27-09'!AC27</f>
        <v>4.8843080000000008</v>
      </c>
      <c r="BB106" s="822"/>
      <c r="BC106" s="822"/>
      <c r="BD106" s="820">
        <f>'SAME1 Flight Tests 8-27-09'!AB27</f>
        <v>6.5975190000000001</v>
      </c>
      <c r="BE106" s="820">
        <f>'SAME1 Flight Tests 8-27-09'!AD27</f>
        <v>4.6310120000000001</v>
      </c>
      <c r="BF106" s="826">
        <f>'SAME1 Flight Tests 8-27-09'!AE27</f>
        <v>26080</v>
      </c>
      <c r="BG106" s="806"/>
      <c r="BH106" s="806"/>
      <c r="BI106" s="805">
        <f>'SAME1 Flight Tests 8-27-09'!AF27</f>
        <v>44.263400000000004</v>
      </c>
      <c r="BJ106" s="805">
        <f>'SAME1 Flight Tests 8-27-09'!AG27</f>
        <v>91.490199999999987</v>
      </c>
      <c r="BK106" s="805">
        <f>'SAME1 Flight Tests 8-27-09'!AH27</f>
        <v>1.966507</v>
      </c>
      <c r="BL106" s="805">
        <f>'SAME1 Flight Tests 8-27-09'!AK27</f>
        <v>1175411.0746423218</v>
      </c>
      <c r="BM106" s="805">
        <f>'SAME1 Flight Tests 8-27-09'!AL27</f>
        <v>437.79521318459678</v>
      </c>
      <c r="BN106" s="806"/>
      <c r="BO106" s="805"/>
      <c r="BP106" s="806"/>
      <c r="BQ106" s="805">
        <f>'SAME1 Flight Tests 8-27-09'!AM27</f>
        <v>132.86095008202679</v>
      </c>
      <c r="BR106" s="816">
        <f>'SAME1 Flight Tests 8-27-09'!AP27</f>
        <v>0.37246136490403414</v>
      </c>
      <c r="BS106" s="816">
        <f>'SAME1 Flight Tests 8-27-09'!AQ27</f>
        <v>0.62305850078142455</v>
      </c>
      <c r="BT106" s="816"/>
      <c r="BU106" s="816">
        <f>'SAME1 Flight Tests 8-27-09'!AS27</f>
        <v>2.0488763158107242</v>
      </c>
      <c r="BV106" s="816">
        <f>'SAME1 Flight Tests 8-27-09'!AT27</f>
        <v>0.28797675441329762</v>
      </c>
      <c r="BW106" s="807">
        <f>'SAME1 Flight Tests 8-27-09'!BB27</f>
        <v>1175411.0746423218</v>
      </c>
      <c r="BX106" s="807">
        <f>'SAME1 Flight Tests 8-27-09'!BC27</f>
        <v>1156555.4400055809</v>
      </c>
      <c r="BY106" s="807">
        <f>'SAME1 Flight Tests 8-27-09'!BD27</f>
        <v>1086232.120912554</v>
      </c>
      <c r="BZ106" s="806"/>
      <c r="CA106" s="805">
        <f>'SAME1 Flight Tests 8-27-09'!BG27</f>
        <v>0.42199721030042919</v>
      </c>
      <c r="CB106" s="805">
        <f>'SAME1 Flight Tests 8-27-09'!BF27</f>
        <v>0.55000000000000004</v>
      </c>
      <c r="CC106" s="783"/>
      <c r="CD106" s="805">
        <f>'SAME1 Flight Tests 8-27-09'!BE27</f>
        <v>0.9</v>
      </c>
      <c r="CE106" s="27"/>
    </row>
    <row r="107" spans="1:83" ht="16.5" customHeight="1" x14ac:dyDescent="0.2">
      <c r="A107" s="778">
        <v>1</v>
      </c>
      <c r="B107" s="779">
        <f>'SAME1 Flight Tests 8-27-09'!A28</f>
        <v>3</v>
      </c>
      <c r="C107" s="779" t="str">
        <f>'SAME1 Flight Tests 8-27-09'!B28</f>
        <v>Silicone</v>
      </c>
      <c r="D107" s="782"/>
      <c r="E107" s="779" t="str">
        <f>'SAME1 Flight Tests 8-27-09'!C28</f>
        <v>24 S</v>
      </c>
      <c r="F107" s="779">
        <f>'SAME1 Flight Tests 8-27-09'!D28</f>
        <v>2</v>
      </c>
      <c r="G107" s="779">
        <f>'SAME1 Flight Tests 8-27-09'!E28</f>
        <v>24</v>
      </c>
      <c r="H107" s="779" t="str">
        <f>'SAME1 Flight Tests 8-27-09'!F28</f>
        <v>Flow Down</v>
      </c>
      <c r="I107" s="779">
        <f>'SAME1 Flight Tests 8-27-09'!G28</f>
        <v>267</v>
      </c>
      <c r="J107" s="791">
        <f>'SAME1 Flight Tests 8-27-09'!H28</f>
        <v>39349</v>
      </c>
      <c r="K107" s="779">
        <f>'SAME1 Flight Tests 8-27-09'!I28</f>
        <v>0</v>
      </c>
      <c r="L107" s="779" t="str">
        <f>'SAME1 Flight Tests 8-27-09'!J28</f>
        <v>n</v>
      </c>
      <c r="M107" s="779" t="str">
        <f>'SAME1 Flight Tests 8-27-09'!K28</f>
        <v>n</v>
      </c>
      <c r="N107" s="779">
        <f>'SAME1 Flight Tests 8-27-09'!L28</f>
        <v>4</v>
      </c>
      <c r="O107" s="804">
        <f>'SAME1 Flight Tests 8-27-09'!M28</f>
        <v>1.327</v>
      </c>
      <c r="P107" s="805">
        <f>'SAME1 Flight Tests 8-27-09'!N28</f>
        <v>38</v>
      </c>
      <c r="Q107" s="805">
        <f>'SAME1 Flight Tests 8-27-09'!O28</f>
        <v>8</v>
      </c>
      <c r="R107" s="805">
        <f>'SAME1 Flight Tests 8-27-09'!P28</f>
        <v>8</v>
      </c>
      <c r="S107" s="806"/>
      <c r="T107" s="806"/>
      <c r="U107" s="805">
        <f>'SAME1 Flight Tests 8-27-09'!Q28</f>
        <v>35.666666666666664</v>
      </c>
      <c r="V107" s="806"/>
      <c r="W107" s="806"/>
      <c r="X107" s="806"/>
      <c r="Y107" s="806"/>
      <c r="Z107" s="806"/>
      <c r="AA107" s="805" t="str">
        <f>'SAME1 Flight Tests 8-27-09'!R28</f>
        <v>y</v>
      </c>
      <c r="AB107" s="805" t="str">
        <f>'SAME1 Flight Tests 8-27-09'!S28</f>
        <v>y</v>
      </c>
      <c r="AC107" s="805">
        <f>'SAME1 Flight Tests 8-27-09'!T28</f>
        <v>1</v>
      </c>
      <c r="AD107" s="806"/>
      <c r="AE107" s="805">
        <f>'SAME1 Flight Tests 8-27-09'!U28</f>
        <v>10</v>
      </c>
      <c r="AF107" s="806"/>
      <c r="AG107" s="816">
        <f>'SAME1 Flight Tests 8-27-09'!V28</f>
        <v>3.1812241356819398E-2</v>
      </c>
      <c r="AH107" s="818">
        <f>'SAME1 Flight Tests 8-27-09'!W28</f>
        <v>0.45559533159976062</v>
      </c>
      <c r="AI107" s="806"/>
      <c r="AJ107" s="806"/>
      <c r="AK107" s="806"/>
      <c r="AL107" s="806"/>
      <c r="AM107" s="806"/>
      <c r="AN107" s="806"/>
      <c r="AO107" s="806"/>
      <c r="AP107" s="806"/>
      <c r="AQ107" s="806"/>
      <c r="AR107" s="806"/>
      <c r="AS107" s="806"/>
      <c r="AT107" s="806"/>
      <c r="AU107" s="805">
        <f>'SAME1 Flight Tests 8-27-09'!X28</f>
        <v>0.62</v>
      </c>
      <c r="AV107" s="820">
        <f>'SAME1 Flight Tests 8-27-09'!Y28</f>
        <v>3.1337739999999998</v>
      </c>
      <c r="AW107" s="820">
        <f>'SAME1 Flight Tests 8-27-09'!Z28</f>
        <v>6.2492080000000003</v>
      </c>
      <c r="AX107" s="820">
        <f>'SAME1 Flight Tests 8-27-09'!AA28</f>
        <v>4.2740175000000011</v>
      </c>
      <c r="AY107" s="822"/>
      <c r="AZ107" s="822"/>
      <c r="BA107" s="820">
        <f>'SAME1 Flight Tests 8-27-09'!AC28</f>
        <v>4.9375160000000005</v>
      </c>
      <c r="BB107" s="822"/>
      <c r="BC107" s="822"/>
      <c r="BD107" s="820">
        <f>'SAME1 Flight Tests 8-27-09'!AB28</f>
        <v>6.4803015000000004</v>
      </c>
      <c r="BE107" s="820">
        <f>'SAME1 Flight Tests 8-27-09'!AD28</f>
        <v>4.6543585000000016</v>
      </c>
      <c r="BF107" s="826">
        <f>'SAME1 Flight Tests 8-27-09'!AE28</f>
        <v>41615</v>
      </c>
      <c r="BG107" s="806"/>
      <c r="BH107" s="806"/>
      <c r="BI107" s="805">
        <f>'SAME1 Flight Tests 8-27-09'!AF28</f>
        <v>39.203749999999999</v>
      </c>
      <c r="BJ107" s="805">
        <f>'SAME1 Flight Tests 8-27-09'!AG28</f>
        <v>73.787950000000009</v>
      </c>
      <c r="BK107" s="805">
        <f>'SAME1 Flight Tests 8-27-09'!AH28</f>
        <v>1.8259429999999988</v>
      </c>
      <c r="BL107" s="805">
        <f>'SAME1 Flight Tests 8-27-09'!AK28</f>
        <v>1916208.9136147145</v>
      </c>
      <c r="BM107" s="805">
        <f>'SAME1 Flight Tests 8-27-09'!AL28</f>
        <v>393.72528619180156</v>
      </c>
      <c r="BN107" s="806"/>
      <c r="BO107" s="805"/>
      <c r="BP107" s="806"/>
      <c r="BQ107" s="805">
        <f>'SAME1 Flight Tests 8-27-09'!AM28</f>
        <v>89.077674166451743</v>
      </c>
      <c r="BR107" s="816">
        <f>'SAME1 Flight Tests 8-27-09'!AP28</f>
        <v>0.20547096060057599</v>
      </c>
      <c r="BS107" s="816">
        <f>'SAME1 Flight Tests 8-27-09'!AQ28</f>
        <v>0.46347921790423513</v>
      </c>
      <c r="BT107" s="816"/>
      <c r="BU107" s="816">
        <f>'SAME1 Flight Tests 8-27-09'!AS28</f>
        <v>2.4643261883080352</v>
      </c>
      <c r="BV107" s="816">
        <f>'SAME1 Flight Tests 8-27-09'!AT28</f>
        <v>0.13680770082229526</v>
      </c>
      <c r="BW107" s="807">
        <f>'SAME1 Flight Tests 8-27-09'!BB28</f>
        <v>1916208.9136147145</v>
      </c>
      <c r="BX107" s="807">
        <f>'SAME1 Flight Tests 8-27-09'!BC28</f>
        <v>1886121.596306127</v>
      </c>
      <c r="BY107" s="807">
        <f>'SAME1 Flight Tests 8-27-09'!BD28</f>
        <v>1753586.9635617984</v>
      </c>
      <c r="BZ107" s="806"/>
      <c r="CA107" s="805">
        <f>'SAME1 Flight Tests 8-27-09'!BG28</f>
        <v>0.39183326180257483</v>
      </c>
      <c r="CB107" s="805">
        <f>'SAME1 Flight Tests 8-27-09'!BF28</f>
        <v>0.55000000000000004</v>
      </c>
      <c r="CC107" s="783"/>
      <c r="CD107" s="805">
        <f>'SAME1 Flight Tests 8-27-09'!BE28</f>
        <v>0.9</v>
      </c>
      <c r="CE107" s="27"/>
    </row>
    <row r="108" spans="1:83" ht="16.5" customHeight="1" x14ac:dyDescent="0.2">
      <c r="A108" s="778">
        <v>1</v>
      </c>
      <c r="B108" s="779">
        <f>'SAME1 Flight Tests 8-27-09'!A32</f>
        <v>3</v>
      </c>
      <c r="C108" s="779" t="str">
        <f>'SAME1 Flight Tests 8-27-09'!B32</f>
        <v>Silicone</v>
      </c>
      <c r="D108" s="782"/>
      <c r="E108" s="779" t="str">
        <f>'SAME1 Flight Tests 8-27-09'!C32</f>
        <v>27S</v>
      </c>
      <c r="F108" s="779">
        <f>'SAME1 Flight Tests 8-27-09'!D32</f>
        <v>3</v>
      </c>
      <c r="G108" s="779">
        <f>'SAME1 Flight Tests 8-27-09'!E32</f>
        <v>27</v>
      </c>
      <c r="H108" s="779" t="str">
        <f>'SAME1 Flight Tests 8-27-09'!F32</f>
        <v>Heat down</v>
      </c>
      <c r="I108" s="779">
        <f>'SAME1 Flight Tests 8-27-09'!G32</f>
        <v>269</v>
      </c>
      <c r="J108" s="791">
        <f>'SAME1 Flight Tests 8-27-09'!H32</f>
        <v>39351</v>
      </c>
      <c r="K108" s="779">
        <f>'SAME1 Flight Tests 8-27-09'!I32</f>
        <v>0</v>
      </c>
      <c r="L108" s="779" t="str">
        <f>'SAME1 Flight Tests 8-27-09'!J32</f>
        <v>n</v>
      </c>
      <c r="M108" s="779" t="str">
        <f>'SAME1 Flight Tests 8-27-09'!K32</f>
        <v>n</v>
      </c>
      <c r="N108" s="779">
        <f>'SAME1 Flight Tests 8-27-09'!L32</f>
        <v>8</v>
      </c>
      <c r="O108" s="804">
        <f>'SAME1 Flight Tests 8-27-09'!M32</f>
        <v>1.32</v>
      </c>
      <c r="P108" s="805">
        <f>'SAME1 Flight Tests 8-27-09'!N32</f>
        <v>40</v>
      </c>
      <c r="Q108" s="805">
        <f>'SAME1 Flight Tests 8-27-09'!O32</f>
        <v>11</v>
      </c>
      <c r="R108" s="805">
        <f>'SAME1 Flight Tests 8-27-09'!P32</f>
        <v>8</v>
      </c>
      <c r="S108" s="806"/>
      <c r="T108" s="806"/>
      <c r="U108" s="805">
        <f>'SAME1 Flight Tests 8-27-09'!Q32</f>
        <v>38.5</v>
      </c>
      <c r="V108" s="806"/>
      <c r="W108" s="806"/>
      <c r="X108" s="806"/>
      <c r="Y108" s="806"/>
      <c r="Z108" s="806"/>
      <c r="AA108" s="805" t="str">
        <f>'SAME1 Flight Tests 8-27-09'!R32</f>
        <v>y</v>
      </c>
      <c r="AB108" s="805" t="str">
        <f>'SAME1 Flight Tests 8-27-09'!S32</f>
        <v>y</v>
      </c>
      <c r="AC108" s="805">
        <f>'SAME1 Flight Tests 8-27-09'!T32</f>
        <v>1</v>
      </c>
      <c r="AD108" s="806"/>
      <c r="AE108" s="805">
        <f>'SAME1 Flight Tests 8-27-09'!U32</f>
        <v>10</v>
      </c>
      <c r="AF108" s="806"/>
      <c r="AG108" s="816">
        <f>'SAME1 Flight Tests 8-27-09'!V32</f>
        <v>3.1812241356819398E-2</v>
      </c>
      <c r="AH108" s="818">
        <f>'SAME1 Flight Tests 8-27-09'!W32</f>
        <v>0.46138037604437165</v>
      </c>
      <c r="AI108" s="806"/>
      <c r="AJ108" s="806"/>
      <c r="AK108" s="806"/>
      <c r="AL108" s="806"/>
      <c r="AM108" s="806"/>
      <c r="AN108" s="806"/>
      <c r="AO108" s="806"/>
      <c r="AP108" s="806"/>
      <c r="AQ108" s="806"/>
      <c r="AR108" s="806"/>
      <c r="AS108" s="806"/>
      <c r="AT108" s="806"/>
      <c r="AU108" s="805">
        <f>'SAME1 Flight Tests 8-27-09'!X32</f>
        <v>0.56999999999999995</v>
      </c>
      <c r="AV108" s="820">
        <f>'SAME1 Flight Tests 8-27-09'!Y32</f>
        <v>3.1291964999999999</v>
      </c>
      <c r="AW108" s="820">
        <f>'SAME1 Flight Tests 8-27-09'!Z32</f>
        <v>6.2365714999999993</v>
      </c>
      <c r="AX108" s="820">
        <f>'SAME1 Flight Tests 8-27-09'!AA32</f>
        <v>4.2092904999999998</v>
      </c>
      <c r="AY108" s="822"/>
      <c r="AZ108" s="822"/>
      <c r="BA108" s="820">
        <f>'SAME1 Flight Tests 8-27-09'!AC32</f>
        <v>4.9961700000000002</v>
      </c>
      <c r="BB108" s="822"/>
      <c r="BC108" s="822"/>
      <c r="BD108" s="820">
        <f>'SAME1 Flight Tests 8-27-09'!AB32</f>
        <v>6.8151250000000001</v>
      </c>
      <c r="BE108" s="820">
        <f>'SAME1 Flight Tests 8-27-09'!AD32</f>
        <v>4.7281809999999993</v>
      </c>
      <c r="BF108" s="826">
        <f>'SAME1 Flight Tests 8-27-09'!AE32</f>
        <v>54962</v>
      </c>
      <c r="BG108" s="806"/>
      <c r="BH108" s="806"/>
      <c r="BI108" s="805">
        <f>'SAME1 Flight Tests 8-27-09'!AF32</f>
        <v>45.909105263157905</v>
      </c>
      <c r="BJ108" s="805">
        <f>'SAME1 Flight Tests 8-27-09'!AG32</f>
        <v>83.506684210526331</v>
      </c>
      <c r="BK108" s="805">
        <f>'SAME1 Flight Tests 8-27-09'!AH32</f>
        <v>2.0869440000000008</v>
      </c>
      <c r="BL108" s="805">
        <f>'SAME1 Flight Tests 8-27-09'!AK32</f>
        <v>2576905.5744457017</v>
      </c>
      <c r="BM108" s="805">
        <f>'SAME1 Flight Tests 8-27-09'!AL32</f>
        <v>478.38886752070903</v>
      </c>
      <c r="BN108" s="806"/>
      <c r="BO108" s="805"/>
      <c r="BP108" s="806"/>
      <c r="BQ108" s="805">
        <f>'SAME1 Flight Tests 8-27-09'!AM32</f>
        <v>99.546228449413846</v>
      </c>
      <c r="BR108" s="816">
        <f>'SAME1 Flight Tests 8-27-09'!AP32</f>
        <v>0.18564470202739639</v>
      </c>
      <c r="BS108" s="816">
        <f>'SAME1 Flight Tests 8-27-09'!AQ32</f>
        <v>0.43576983373814704</v>
      </c>
      <c r="BT108" s="816"/>
      <c r="BU108" s="816">
        <f>'SAME1 Flight Tests 8-27-09'!AS32</f>
        <v>2.5186708524997536</v>
      </c>
      <c r="BV108" s="816">
        <f>'SAME1 Flight Tests 8-27-09'!AT32</f>
        <v>0.1211700419371388</v>
      </c>
      <c r="BW108" s="807">
        <f>'SAME1 Flight Tests 8-27-09'!BB32</f>
        <v>2576905.5744457017</v>
      </c>
      <c r="BX108" s="807">
        <f>'SAME1 Flight Tests 8-27-09'!BC32</f>
        <v>2537168.4812361719</v>
      </c>
      <c r="BY108" s="807">
        <f>'SAME1 Flight Tests 8-27-09'!BD32</f>
        <v>2339066.9776887307</v>
      </c>
      <c r="BZ108" s="806"/>
      <c r="CA108" s="805">
        <f>'SAME1 Flight Tests 8-27-09'!BG32</f>
        <v>0.44784206008583705</v>
      </c>
      <c r="CB108" s="805">
        <f>'SAME1 Flight Tests 8-27-09'!BF32</f>
        <v>0.55000000000000004</v>
      </c>
      <c r="CC108" s="783"/>
      <c r="CD108" s="805">
        <f>'SAME1 Flight Tests 8-27-09'!BE32</f>
        <v>0.9</v>
      </c>
      <c r="CE108" s="27"/>
    </row>
    <row r="109" spans="1:83" ht="16.5" customHeight="1" x14ac:dyDescent="0.2">
      <c r="A109" s="778">
        <v>1</v>
      </c>
      <c r="B109" s="779">
        <f>'SAME1 Flight Tests 8-27-09'!A42</f>
        <v>5</v>
      </c>
      <c r="C109" s="779" t="str">
        <f>'SAME1 Flight Tests 8-27-09'!B42</f>
        <v>Silicone</v>
      </c>
      <c r="D109" s="782"/>
      <c r="E109" s="779" t="str">
        <f>'SAME1 Flight Tests 8-27-09'!C42</f>
        <v>35 S</v>
      </c>
      <c r="F109" s="779">
        <f>'SAME1 Flight Tests 8-27-09'!D42</f>
        <v>1</v>
      </c>
      <c r="G109" s="779">
        <f>'SAME1 Flight Tests 8-27-09'!E42</f>
        <v>35</v>
      </c>
      <c r="H109" s="779" t="str">
        <f>'SAME1 Flight Tests 8-27-09'!F42</f>
        <v>High temp  aging</v>
      </c>
      <c r="I109" s="779">
        <f>'SAME1 Flight Tests 8-27-09'!G42</f>
        <v>276</v>
      </c>
      <c r="J109" s="791">
        <f>'SAME1 Flight Tests 8-27-09'!H42</f>
        <v>39358</v>
      </c>
      <c r="K109" s="779">
        <f>'SAME1 Flight Tests 8-27-09'!I42</f>
        <v>0</v>
      </c>
      <c r="L109" s="779" t="str">
        <f>'SAME1 Flight Tests 8-27-09'!J42</f>
        <v>n</v>
      </c>
      <c r="M109" s="779" t="str">
        <f>'SAME1 Flight Tests 8-27-09'!K42</f>
        <v>n</v>
      </c>
      <c r="N109" s="779">
        <f>'SAME1 Flight Tests 8-27-09'!L42</f>
        <v>8</v>
      </c>
      <c r="O109" s="804">
        <f>'SAME1 Flight Tests 8-27-09'!M42</f>
        <v>1.38</v>
      </c>
      <c r="P109" s="805">
        <f>'SAME1 Flight Tests 8-27-09'!N42</f>
        <v>10</v>
      </c>
      <c r="Q109" s="805">
        <f>'SAME1 Flight Tests 8-27-09'!O42</f>
        <v>11</v>
      </c>
      <c r="R109" s="805">
        <f>'SAME1 Flight Tests 8-27-09'!P42</f>
        <v>8</v>
      </c>
      <c r="S109" s="806"/>
      <c r="T109" s="806"/>
      <c r="U109" s="805">
        <f>'SAME1 Flight Tests 8-27-09'!Q42</f>
        <v>70</v>
      </c>
      <c r="V109" s="806"/>
      <c r="W109" s="806"/>
      <c r="X109" s="806"/>
      <c r="Y109" s="806"/>
      <c r="Z109" s="806"/>
      <c r="AA109" s="805" t="str">
        <f>'SAME1 Flight Tests 8-27-09'!R42</f>
        <v>y</v>
      </c>
      <c r="AB109" s="805" t="str">
        <f>'SAME1 Flight Tests 8-27-09'!S42</f>
        <v>y</v>
      </c>
      <c r="AC109" s="805">
        <f>'SAME1 Flight Tests 8-27-09'!T42</f>
        <v>1</v>
      </c>
      <c r="AD109" s="806"/>
      <c r="AE109" s="805">
        <f>'SAME1 Flight Tests 8-27-09'!U42</f>
        <v>10</v>
      </c>
      <c r="AF109" s="806"/>
      <c r="AG109" s="816">
        <f>'SAME1 Flight Tests 8-27-09'!V42</f>
        <v>3.1812241356819398E-2</v>
      </c>
      <c r="AH109" s="818">
        <f>'SAME1 Flight Tests 8-27-09'!W42</f>
        <v>0.36888842328539412</v>
      </c>
      <c r="AI109" s="806"/>
      <c r="AJ109" s="806"/>
      <c r="AK109" s="806"/>
      <c r="AL109" s="806"/>
      <c r="AM109" s="806"/>
      <c r="AN109" s="806"/>
      <c r="AO109" s="806"/>
      <c r="AP109" s="806"/>
      <c r="AQ109" s="806"/>
      <c r="AR109" s="806"/>
      <c r="AS109" s="806"/>
      <c r="AT109" s="806"/>
      <c r="AU109" s="805">
        <f>'SAME1 Flight Tests 8-27-09'!X42</f>
        <v>0.13</v>
      </c>
      <c r="AV109" s="820">
        <f>'SAME1 Flight Tests 8-27-09'!Y42</f>
        <v>3.3152094444444438</v>
      </c>
      <c r="AW109" s="820">
        <f>'SAME1 Flight Tests 8-27-09'!Z42</f>
        <v>6.2120555555555566</v>
      </c>
      <c r="AX109" s="820">
        <f>'SAME1 Flight Tests 8-27-09'!AA42</f>
        <v>-7.9684738888888891E-4</v>
      </c>
      <c r="AY109" s="822"/>
      <c r="AZ109" s="822"/>
      <c r="BA109" s="820">
        <f>'SAME1 Flight Tests 8-27-09'!AC42</f>
        <v>4.8118124999999994</v>
      </c>
      <c r="BB109" s="822"/>
      <c r="BC109" s="822"/>
      <c r="BD109" s="820">
        <f>'SAME1 Flight Tests 8-27-09'!AB42</f>
        <v>6.5235905555555549</v>
      </c>
      <c r="BE109" s="820">
        <f>'SAME1 Flight Tests 8-27-09'!AD42</f>
        <v>4.6687620000000001</v>
      </c>
      <c r="BF109" s="826">
        <f>'SAME1 Flight Tests 8-27-09'!AE42</f>
        <v>42050</v>
      </c>
      <c r="BG109" s="806"/>
      <c r="BH109" s="806"/>
      <c r="BI109" s="805">
        <f>'SAME1 Flight Tests 8-27-09'!AF42</f>
        <v>25.600499999999997</v>
      </c>
      <c r="BJ109" s="805">
        <f>'SAME1 Flight Tests 8-27-09'!AG42</f>
        <v>43.908611111111114</v>
      </c>
      <c r="BK109" s="805">
        <f>'SAME1 Flight Tests 8-27-09'!AH42</f>
        <v>1.8548285555555548</v>
      </c>
      <c r="BL109" s="805">
        <f>'SAME1 Flight Tests 8-27-09'!AK42</f>
        <v>1937388.9537898961</v>
      </c>
      <c r="BM109" s="805">
        <f>'SAME1 Flight Tests 8-27-09'!AL42</f>
        <v>402.51477832999217</v>
      </c>
      <c r="BN109" s="806"/>
      <c r="BO109" s="805"/>
      <c r="BP109" s="806"/>
      <c r="BQ109" s="805">
        <f>'SAME1 Flight Tests 8-27-09'!AM42</f>
        <v>65.466234738484687</v>
      </c>
      <c r="BR109" s="816">
        <f>'SAME1 Flight Tests 8-27-09'!AP42</f>
        <v>0.20776147068589287</v>
      </c>
      <c r="BS109" s="816">
        <f>'SAME1 Flight Tests 8-27-09'!AQ42</f>
        <v>0.41677463931388736</v>
      </c>
      <c r="BT109" s="816"/>
      <c r="BU109" s="816">
        <f>'SAME1 Flight Tests 8-27-09'!AS42</f>
        <v>2.3033372123912739</v>
      </c>
      <c r="BV109" s="816">
        <f>'SAME1 Flight Tests 8-27-09'!AT42</f>
        <v>0.14668877242225253</v>
      </c>
      <c r="BW109" s="807">
        <f>'SAME1 Flight Tests 8-27-09'!BB42</f>
        <v>1937388.9537898961</v>
      </c>
      <c r="BX109" s="807">
        <f>'SAME1 Flight Tests 8-27-09'!BC42</f>
        <v>1906987.1349066545</v>
      </c>
      <c r="BY109" s="807">
        <f>'SAME1 Flight Tests 8-27-09'!BD42</f>
        <v>1772492.1318036166</v>
      </c>
      <c r="BZ109" s="806"/>
      <c r="CA109" s="805">
        <f>'SAME1 Flight Tests 8-27-09'!BG42</f>
        <v>0.39803187887458258</v>
      </c>
      <c r="CB109" s="805">
        <f>'SAME1 Flight Tests 8-27-09'!BF42</f>
        <v>0.55000000000000004</v>
      </c>
      <c r="CC109" s="783"/>
      <c r="CD109" s="805">
        <f>'SAME1 Flight Tests 8-27-09'!BE42</f>
        <v>0.9</v>
      </c>
      <c r="CE109" s="27"/>
    </row>
    <row r="110" spans="1:83" ht="16.5" customHeight="1" x14ac:dyDescent="0.2">
      <c r="A110" s="778">
        <v>1</v>
      </c>
      <c r="B110" s="779">
        <f>'SAME1 Flight Tests 8-27-09'!A43</f>
        <v>5</v>
      </c>
      <c r="C110" s="779" t="str">
        <f>'SAME1 Flight Tests 8-27-09'!B43</f>
        <v>Silicone</v>
      </c>
      <c r="D110" s="782"/>
      <c r="E110" s="779" t="str">
        <f>'SAME1 Flight Tests 8-27-09'!C43</f>
        <v>35 s a</v>
      </c>
      <c r="F110" s="779">
        <f>'SAME1 Flight Tests 8-27-09'!D43</f>
        <v>1</v>
      </c>
      <c r="G110" s="779" t="str">
        <f>'SAME1 Flight Tests 8-27-09'!E43</f>
        <v>35a</v>
      </c>
      <c r="H110" s="779" t="str">
        <f>'SAME1 Flight Tests 8-27-09'!F43</f>
        <v xml:space="preserve">     Aging</v>
      </c>
      <c r="I110" s="779">
        <f>'SAME1 Flight Tests 8-27-09'!G43</f>
        <v>276</v>
      </c>
      <c r="J110" s="791">
        <f>'SAME1 Flight Tests 8-27-09'!H43</f>
        <v>39358</v>
      </c>
      <c r="K110" s="779">
        <f>'SAME1 Flight Tests 8-27-09'!I43</f>
        <v>0</v>
      </c>
      <c r="L110" s="779" t="str">
        <f>'SAME1 Flight Tests 8-27-09'!J43</f>
        <v>n</v>
      </c>
      <c r="M110" s="779" t="str">
        <f>'SAME1 Flight Tests 8-27-09'!K43</f>
        <v>n</v>
      </c>
      <c r="N110" s="779">
        <f>'SAME1 Flight Tests 8-27-09'!L43</f>
        <v>8</v>
      </c>
      <c r="O110" s="804">
        <f>'SAME1 Flight Tests 8-27-09'!M43</f>
        <v>1.38</v>
      </c>
      <c r="P110" s="805">
        <f>'SAME1 Flight Tests 8-27-09'!N43</f>
        <v>0</v>
      </c>
      <c r="Q110" s="805">
        <f>'SAME1 Flight Tests 8-27-09'!O43</f>
        <v>720</v>
      </c>
      <c r="R110" s="805">
        <f>'SAME1 Flight Tests 8-27-09'!P43</f>
        <v>8</v>
      </c>
      <c r="S110" s="806"/>
      <c r="T110" s="806"/>
      <c r="U110" s="805">
        <f>'SAME1 Flight Tests 8-27-09'!Q43</f>
        <v>890</v>
      </c>
      <c r="V110" s="806"/>
      <c r="W110" s="806"/>
      <c r="X110" s="806"/>
      <c r="Y110" s="806"/>
      <c r="Z110" s="806"/>
      <c r="AA110" s="805" t="str">
        <f>'SAME1 Flight Tests 8-27-09'!R43</f>
        <v>y</v>
      </c>
      <c r="AB110" s="805" t="str">
        <f>'SAME1 Flight Tests 8-27-09'!S43</f>
        <v>y</v>
      </c>
      <c r="AC110" s="805">
        <f>'SAME1 Flight Tests 8-27-09'!T43</f>
        <v>1</v>
      </c>
      <c r="AD110" s="806"/>
      <c r="AE110" s="805">
        <f>'SAME1 Flight Tests 8-27-09'!U43</f>
        <v>10</v>
      </c>
      <c r="AF110" s="806"/>
      <c r="AG110" s="816">
        <f>'SAME1 Flight Tests 8-27-09'!V43</f>
        <v>3.1812241356819398E-2</v>
      </c>
      <c r="AH110" s="818">
        <f>'SAME1 Flight Tests 8-27-09'!W43</f>
        <v>0.37327255277633048</v>
      </c>
      <c r="AI110" s="806"/>
      <c r="AJ110" s="806"/>
      <c r="AK110" s="806"/>
      <c r="AL110" s="806"/>
      <c r="AM110" s="806"/>
      <c r="AN110" s="806"/>
      <c r="AO110" s="806"/>
      <c r="AP110" s="806"/>
      <c r="AQ110" s="806"/>
      <c r="AR110" s="806"/>
      <c r="AS110" s="806"/>
      <c r="AT110" s="806"/>
      <c r="AU110" s="805">
        <f>'SAME1 Flight Tests 8-27-09'!X43</f>
        <v>0.13</v>
      </c>
      <c r="AV110" s="820">
        <f>'SAME1 Flight Tests 8-27-09'!Y43</f>
        <v>3.3016975000000004</v>
      </c>
      <c r="AW110" s="820">
        <f>'SAME1 Flight Tests 8-27-09'!Z43</f>
        <v>6.2213280000000006</v>
      </c>
      <c r="AX110" s="820">
        <f>'SAME1 Flight Tests 8-27-09'!AA43</f>
        <v>-7.6293924999999989E-4</v>
      </c>
      <c r="AY110" s="822"/>
      <c r="AZ110" s="822"/>
      <c r="BA110" s="820">
        <f>'SAME1 Flight Tests 8-27-09'!AC43</f>
        <v>4.8304750000000007</v>
      </c>
      <c r="BB110" s="822"/>
      <c r="BC110" s="822"/>
      <c r="BD110" s="820">
        <f>'SAME1 Flight Tests 8-27-09'!AB43</f>
        <v>6.1315005000000005</v>
      </c>
      <c r="BE110" s="820">
        <f>'SAME1 Flight Tests 8-27-09'!AD43</f>
        <v>4.6585695000000005</v>
      </c>
      <c r="BF110" s="826">
        <f>'SAME1 Flight Tests 8-27-09'!AE43</f>
        <v>23840</v>
      </c>
      <c r="BG110" s="806"/>
      <c r="BH110" s="806"/>
      <c r="BI110" s="805">
        <f>'SAME1 Flight Tests 8-27-09'!AF43</f>
        <v>23.238350000000004</v>
      </c>
      <c r="BJ110" s="805">
        <f>'SAME1 Flight Tests 8-27-09'!AG43</f>
        <v>40.49015</v>
      </c>
      <c r="BK110" s="805">
        <f>'SAME1 Flight Tests 8-27-09'!AH43</f>
        <v>1.472931</v>
      </c>
      <c r="BL110" s="805">
        <f>'SAME1 Flight Tests 8-27-09'!AK43</f>
        <v>1071098.2234106481</v>
      </c>
      <c r="BM110" s="805">
        <f>'SAME1 Flight Tests 8-27-09'!AL43</f>
        <v>295.73047982834879</v>
      </c>
      <c r="BN110" s="806"/>
      <c r="BO110" s="805"/>
      <c r="BP110" s="806"/>
      <c r="BQ110" s="805">
        <f>'SAME1 Flight Tests 8-27-09'!AM43</f>
        <v>59.660380422731514</v>
      </c>
      <c r="BR110" s="816">
        <f>'SAME1 Flight Tests 8-27-09'!AP43</f>
        <v>0.27610024306330005</v>
      </c>
      <c r="BS110" s="816">
        <f>'SAME1 Flight Tests 8-27-09'!AQ43</f>
        <v>0.49224463412617764</v>
      </c>
      <c r="BT110" s="816"/>
      <c r="BU110" s="816">
        <f>'SAME1 Flight Tests 8-27-09'!AS43</f>
        <v>2.1391368466041962</v>
      </c>
      <c r="BV110" s="816">
        <f>'SAME1 Flight Tests 8-27-09'!AT43</f>
        <v>0.20678055094271619</v>
      </c>
      <c r="BW110" s="807">
        <f>'SAME1 Flight Tests 8-27-09'!BB43</f>
        <v>1071098.2234106481</v>
      </c>
      <c r="BX110" s="807">
        <f>'SAME1 Flight Tests 8-27-09'!BC43</f>
        <v>1053862.0911353452</v>
      </c>
      <c r="BY110" s="807">
        <f>'SAME1 Flight Tests 8-27-09'!BD43</f>
        <v>991257.4611232233</v>
      </c>
      <c r="BZ110" s="806"/>
      <c r="CA110" s="805">
        <f>'SAME1 Flight Tests 8-27-09'!BG43</f>
        <v>0.31607961373390558</v>
      </c>
      <c r="CB110" s="805">
        <f>'SAME1 Flight Tests 8-27-09'!BF43</f>
        <v>0.55000000000000004</v>
      </c>
      <c r="CC110" s="783"/>
      <c r="CD110" s="805">
        <f>'SAME1 Flight Tests 8-27-09'!BE43</f>
        <v>0.9</v>
      </c>
      <c r="CE110" s="27"/>
    </row>
    <row r="111" spans="1:83" ht="16.5" customHeight="1" x14ac:dyDescent="0.2">
      <c r="A111" s="778">
        <v>1</v>
      </c>
      <c r="B111" s="779">
        <f>'SAME1 Flight Tests 8-27-09'!A7</f>
        <v>1</v>
      </c>
      <c r="C111" s="779" t="str">
        <f>'SAME1 Flight Tests 8-27-09'!B7</f>
        <v>Silicone</v>
      </c>
      <c r="D111" s="782"/>
      <c r="E111" s="779" t="str">
        <f>'SAME1 Flight Tests 8-27-09'!C7</f>
        <v>5S</v>
      </c>
      <c r="F111" s="779">
        <f>'SAME1 Flight Tests 8-27-09'!D7</f>
        <v>6</v>
      </c>
      <c r="G111" s="779">
        <f>'SAME1 Flight Tests 8-27-09'!E7</f>
        <v>5</v>
      </c>
      <c r="H111" s="779" t="str">
        <f>'SAME1 Flight Tests 8-27-09'!F7</f>
        <v>Aging up</v>
      </c>
      <c r="I111" s="779" t="str">
        <f>'SAME1 Flight Tests 8-27-09'!G7</f>
        <v>255 13:30</v>
      </c>
      <c r="J111" s="791">
        <f>'SAME1 Flight Tests 8-27-09'!H7</f>
        <v>39337.395833333336</v>
      </c>
      <c r="K111" s="779">
        <f>'SAME1 Flight Tests 8-27-09'!I7</f>
        <v>3</v>
      </c>
      <c r="L111" s="779" t="str">
        <f>'SAME1 Flight Tests 8-27-09'!J7</f>
        <v>n</v>
      </c>
      <c r="M111" s="779" t="str">
        <f>'SAME1 Flight Tests 8-27-09'!K7</f>
        <v>n</v>
      </c>
      <c r="N111" s="779">
        <f>'SAME1 Flight Tests 8-27-09'!L7</f>
        <v>8</v>
      </c>
      <c r="O111" s="804">
        <f>'SAME1 Flight Tests 8-27-09'!M7</f>
        <v>1.327</v>
      </c>
      <c r="P111" s="805">
        <f>'SAME1 Flight Tests 8-27-09'!N7</f>
        <v>45</v>
      </c>
      <c r="Q111" s="805">
        <f>'SAME1 Flight Tests 8-27-09'!O7</f>
        <v>720</v>
      </c>
      <c r="R111" s="805">
        <f>'SAME1 Flight Tests 8-27-09'!P7</f>
        <v>0</v>
      </c>
      <c r="S111" s="806"/>
      <c r="T111" s="806"/>
      <c r="U111" s="805">
        <f>'SAME1 Flight Tests 8-27-09'!Q7</f>
        <v>755</v>
      </c>
      <c r="V111" s="806"/>
      <c r="W111" s="806"/>
      <c r="X111" s="806"/>
      <c r="Y111" s="806"/>
      <c r="Z111" s="806"/>
      <c r="AA111" s="805" t="str">
        <f>'SAME1 Flight Tests 8-27-09'!R7</f>
        <v>y</v>
      </c>
      <c r="AB111" s="805" t="str">
        <f>'SAME1 Flight Tests 8-27-09'!S7</f>
        <v>y</v>
      </c>
      <c r="AC111" s="805">
        <f>'SAME1 Flight Tests 8-27-09'!T7</f>
        <v>1</v>
      </c>
      <c r="AD111" s="806"/>
      <c r="AE111" s="805">
        <f>'SAME1 Flight Tests 8-27-09'!U7</f>
        <v>10</v>
      </c>
      <c r="AF111" s="806"/>
      <c r="AG111" s="816">
        <f>'SAME1 Flight Tests 8-27-09'!V7</f>
        <v>3.1812241356819398E-2</v>
      </c>
      <c r="AH111" s="818">
        <f>'SAME1 Flight Tests 8-27-09'!W7</f>
        <v>0.45912275840214306</v>
      </c>
      <c r="AI111" s="806"/>
      <c r="AJ111" s="806"/>
      <c r="AK111" s="806"/>
      <c r="AL111" s="806"/>
      <c r="AM111" s="806"/>
      <c r="AN111" s="806"/>
      <c r="AO111" s="806"/>
      <c r="AP111" s="806"/>
      <c r="AQ111" s="806"/>
      <c r="AR111" s="806"/>
      <c r="AS111" s="806"/>
      <c r="AT111" s="806"/>
      <c r="AU111" s="805">
        <f>'SAME1 Flight Tests 8-27-09'!X7</f>
        <v>1.21</v>
      </c>
      <c r="AV111" s="820">
        <f>'SAME1 Flight Tests 8-27-09'!Y7</f>
        <v>2.8774000000000002</v>
      </c>
      <c r="AW111" s="820">
        <f>'SAME1 Flight Tests 8-27-09'!Z7</f>
        <v>6.2938999999999998</v>
      </c>
      <c r="AX111" s="820">
        <f>'SAME1 Flight Tests 8-27-09'!AA7</f>
        <v>4.3936000000000002</v>
      </c>
      <c r="AY111" s="822"/>
      <c r="AZ111" s="822"/>
      <c r="BA111" s="820">
        <f>'SAME1 Flight Tests 8-27-09'!AC7</f>
        <v>4.9352</v>
      </c>
      <c r="BB111" s="822"/>
      <c r="BC111" s="822"/>
      <c r="BD111" s="820">
        <f>'SAME1 Flight Tests 8-27-09'!AB7</f>
        <v>6.4202000000000004</v>
      </c>
      <c r="BE111" s="820">
        <f>'SAME1 Flight Tests 8-27-09'!AD7</f>
        <v>4.6092000000000004</v>
      </c>
      <c r="BF111" s="826">
        <f>'SAME1 Flight Tests 8-27-09'!AE7</f>
        <v>26480</v>
      </c>
      <c r="BG111" s="806"/>
      <c r="BH111" s="806"/>
      <c r="BI111" s="805">
        <f>'SAME1 Flight Tests 8-27-09'!AF7</f>
        <v>48.5747</v>
      </c>
      <c r="BJ111" s="805">
        <f>'SAME1 Flight Tests 8-27-09'!AG7</f>
        <v>104.0436</v>
      </c>
      <c r="BK111" s="805">
        <f>'SAME1 Flight Tests 8-27-09'!AH7</f>
        <v>1.8109999999999999</v>
      </c>
      <c r="BL111" s="805">
        <f>'SAME1 Flight Tests 8-27-09'!AK7</f>
        <v>1194104.7590429184</v>
      </c>
      <c r="BM111" s="805">
        <f>'SAME1 Flight Tests 8-27-09'!AL7</f>
        <v>389.22953313940434</v>
      </c>
      <c r="BN111" s="806"/>
      <c r="BO111" s="805"/>
      <c r="BP111" s="806"/>
      <c r="BQ111" s="805">
        <f>'SAME1 Flight Tests 8-27-09'!AM7</f>
        <v>124.63764636532751</v>
      </c>
      <c r="BR111" s="816">
        <f>'SAME1 Flight Tests 8-27-09'!AP7</f>
        <v>0.32595928472085983</v>
      </c>
      <c r="BS111" s="816">
        <f>'SAME1 Flight Tests 8-27-09'!AQ7</f>
        <v>0.6067457889995036</v>
      </c>
      <c r="BT111" s="816"/>
      <c r="BU111" s="816">
        <f>'SAME1 Flight Tests 8-27-09'!AS7</f>
        <v>2.1995429640078377</v>
      </c>
      <c r="BV111" s="816">
        <f>'SAME1 Flight Tests 8-27-09'!AT7</f>
        <v>0.23891402709415155</v>
      </c>
      <c r="BW111" s="807">
        <f>'SAME1 Flight Tests 8-27-09'!BB7</f>
        <v>1194104.7590429184</v>
      </c>
      <c r="BX111" s="807">
        <f>'SAME1 Flight Tests 8-27-09'!BC7</f>
        <v>1174959.927555921</v>
      </c>
      <c r="BY111" s="807">
        <f>'SAME1 Flight Tests 8-27-09'!BD7</f>
        <v>1103225.0763581193</v>
      </c>
      <c r="BZ111" s="806"/>
      <c r="CA111" s="805">
        <f>'SAME1 Flight Tests 8-27-09'!BG7</f>
        <v>0.38862660944206007</v>
      </c>
      <c r="CB111" s="805">
        <f>'SAME1 Flight Tests 8-27-09'!BF7</f>
        <v>0.55000000000000004</v>
      </c>
      <c r="CC111" s="805">
        <f>'SAME1 Flight Tests 8-27-09'!CN7</f>
        <v>0</v>
      </c>
      <c r="CD111" s="805">
        <f>'SAME1 Flight Tests 8-27-09'!BE7</f>
        <v>0.9</v>
      </c>
      <c r="CE111" s="27"/>
    </row>
    <row r="112" spans="1:83" ht="16.5" customHeight="1" x14ac:dyDescent="0.2">
      <c r="A112" s="780">
        <v>2</v>
      </c>
      <c r="B112" s="784">
        <f>'SAME R Results'!A18</f>
        <v>2</v>
      </c>
      <c r="C112" s="785" t="str">
        <f>'SAME R Results'!B18</f>
        <v>Silicone</v>
      </c>
      <c r="D112" s="784" t="str">
        <f>'SAME R Results'!C18</f>
        <v>S07</v>
      </c>
      <c r="E112" s="784" t="str">
        <f>'SAME R Results'!D18</f>
        <v>12 S</v>
      </c>
      <c r="F112" s="784">
        <f>'SAME R Results'!E18</f>
        <v>1</v>
      </c>
      <c r="G112" s="784">
        <f>'SAME R Results'!F18</f>
        <v>59</v>
      </c>
      <c r="H112" s="785" t="str">
        <f>'SAME R Results'!G18</f>
        <v>Baseline aging</v>
      </c>
      <c r="I112" s="784">
        <f>'SAME R Results'!H18</f>
        <v>211</v>
      </c>
      <c r="J112" s="786">
        <f>'SAME R Results'!I18</f>
        <v>40389</v>
      </c>
      <c r="K112" s="784">
        <f>'SAME R Results'!J18</f>
        <v>0</v>
      </c>
      <c r="L112" s="788"/>
      <c r="M112" s="788"/>
      <c r="N112" s="784">
        <f>'SAME R Results'!K18</f>
        <v>8.1</v>
      </c>
      <c r="O112" s="793">
        <f>'SAME R Results'!L18</f>
        <v>1.327</v>
      </c>
      <c r="P112" s="784">
        <f>'SAME R Results'!M18</f>
        <v>60</v>
      </c>
      <c r="Q112" s="784">
        <f>'SAME R Results'!N18</f>
        <v>11</v>
      </c>
      <c r="R112" s="784">
        <f>'SAME R Results'!O18</f>
        <v>8</v>
      </c>
      <c r="S112" s="784" t="str">
        <f>'SAME R Results'!P18</f>
        <v>n</v>
      </c>
      <c r="T112" s="784" t="str">
        <f>'SAME R Results'!Q18</f>
        <v>n</v>
      </c>
      <c r="U112" s="784">
        <f>'SAME R Results'!R18</f>
        <v>24.2</v>
      </c>
      <c r="V112" s="784" t="str">
        <f>'SAME R Results'!S18</f>
        <v>n</v>
      </c>
      <c r="W112" s="784">
        <f>'SAME R Results'!T18</f>
        <v>0</v>
      </c>
      <c r="X112" s="784" t="str">
        <f>'SAME R Results'!U18</f>
        <v>n</v>
      </c>
      <c r="Y112" s="784" t="str">
        <f>'SAME R Results'!V18</f>
        <v>y</v>
      </c>
      <c r="Z112" s="784" t="str">
        <f>'SAME R Results'!W18</f>
        <v>y</v>
      </c>
      <c r="AA112" s="784" t="str">
        <f>'SAME R Results'!X18</f>
        <v>y</v>
      </c>
      <c r="AB112" s="784" t="str">
        <f>'SAME R Results'!Y18</f>
        <v>y</v>
      </c>
      <c r="AC112" s="789"/>
      <c r="AD112" s="784" t="str">
        <f>'SAME R Results'!Z18</f>
        <v>y</v>
      </c>
      <c r="AE112" s="784">
        <f>'SAME R Results'!AA18</f>
        <v>10</v>
      </c>
      <c r="AF112" s="784" t="str">
        <f>'SAME R Results'!AB18</f>
        <v>y</v>
      </c>
      <c r="AG112" s="817">
        <f>'SAME R Results'!AC18</f>
        <v>3.1809999999999998E-2</v>
      </c>
      <c r="AH112" s="819">
        <f>'SAME R Results'!AD18</f>
        <v>0</v>
      </c>
      <c r="AI112" s="784">
        <f>'SAME R Results'!AE18</f>
        <v>0</v>
      </c>
      <c r="AJ112" s="784">
        <f>'SAME R Results'!AF18</f>
        <v>0</v>
      </c>
      <c r="AK112" s="784">
        <f>'SAME R Results'!AG18</f>
        <v>0</v>
      </c>
      <c r="AL112" s="784">
        <f>'SAME R Results'!AH18</f>
        <v>0</v>
      </c>
      <c r="AM112" s="784">
        <f>'SAME R Results'!AI18</f>
        <v>0</v>
      </c>
      <c r="AN112" s="784">
        <f>'SAME R Results'!AJ18</f>
        <v>0</v>
      </c>
      <c r="AO112" s="784">
        <f>'SAME R Results'!AK18</f>
        <v>0</v>
      </c>
      <c r="AP112" s="784">
        <f>'SAME R Results'!AL18</f>
        <v>0</v>
      </c>
      <c r="AQ112" s="784">
        <f>'SAME R Results'!AM18</f>
        <v>0</v>
      </c>
      <c r="AR112" s="817">
        <f>'SAME R Results'!AN18</f>
        <v>0</v>
      </c>
      <c r="AS112" s="819">
        <f>'SAME R Results'!AO18</f>
        <v>0</v>
      </c>
      <c r="AT112" s="784">
        <f>'SAME R Results'!AP18</f>
        <v>0</v>
      </c>
      <c r="AU112" s="789"/>
      <c r="AV112" s="821">
        <f>'SAME R Results'!AQ18</f>
        <v>0</v>
      </c>
      <c r="AW112" s="821">
        <f>'SAME R Results'!AR18</f>
        <v>6.2460000000000004</v>
      </c>
      <c r="AX112" s="821">
        <f>'SAME R Results'!AS18</f>
        <v>0</v>
      </c>
      <c r="AY112" s="821">
        <f>'SAME R Results'!AT18</f>
        <v>0</v>
      </c>
      <c r="AZ112" s="824"/>
      <c r="BA112" s="824"/>
      <c r="BB112" s="821">
        <f>'SAME R Results'!AU18</f>
        <v>3.0206605</v>
      </c>
      <c r="BC112" s="821">
        <f>'SAME R Results'!AV18</f>
        <v>2.6199344999999995E-2</v>
      </c>
      <c r="BD112" s="821">
        <f>'SAME R Results'!AW18</f>
        <v>7.279646500000001</v>
      </c>
      <c r="BE112" s="821">
        <f>'SAME R Results'!AX18</f>
        <v>4.7241069999999992</v>
      </c>
      <c r="BF112" s="827">
        <f>'SAME R Results'!AY18</f>
        <v>74405</v>
      </c>
      <c r="BG112" s="784">
        <f>'SAME R Results'!AZ18</f>
        <v>2.7095650000000004</v>
      </c>
      <c r="BH112" s="784">
        <f>'SAME R Results'!BA18</f>
        <v>8.5983280000000023E-2</v>
      </c>
      <c r="BI112" s="789"/>
      <c r="BJ112" s="784">
        <f>'SAME R Results'!BB18</f>
        <v>108.50449999999998</v>
      </c>
      <c r="BK112" s="784">
        <f>'SAME R Results'!BC18</f>
        <v>2.5555395000000019</v>
      </c>
      <c r="BL112" s="784">
        <f>'SAME R Results'!BD18</f>
        <v>3579696.8264696635</v>
      </c>
      <c r="BM112" s="784">
        <f>'SAME R Results'!BE18</f>
        <v>688.21315184702462</v>
      </c>
      <c r="BN112" s="784">
        <f>'SAME R Results'!BF18</f>
        <v>8.019714976735683</v>
      </c>
      <c r="BO112" s="784">
        <f>'SAME R Results'!BG18</f>
        <v>1.7566079941830108</v>
      </c>
      <c r="BP112" s="789"/>
      <c r="BQ112" s="784">
        <f>'SAME R Results'!BH18</f>
        <v>159.03792489513376</v>
      </c>
      <c r="BR112" s="817">
        <f>'SAME R Results'!BI18</f>
        <v>0.19225459171796622</v>
      </c>
      <c r="BS112" s="817">
        <f>'SAME R Results'!BJ18</f>
        <v>0.45513242180855784</v>
      </c>
      <c r="BT112" s="817">
        <f>'SAME R Results'!BL18</f>
        <v>4.5654551290287229</v>
      </c>
      <c r="BU112" s="817">
        <f>'SAME R Results'!BM18</f>
        <v>2.5302410110434193</v>
      </c>
      <c r="BV112" s="817">
        <f>'SAME R Results'!BN18</f>
        <v>0.12495285816934183</v>
      </c>
      <c r="BW112" s="784">
        <f>'SAME R Results'!BO18</f>
        <v>3579696.8264696635</v>
      </c>
      <c r="BX112" s="784">
        <f>'SAME R Results'!BP18</f>
        <v>3525898.8069789382</v>
      </c>
      <c r="BY112" s="784">
        <f>'SAME R Results'!BQ18</f>
        <v>3212221.2676831186</v>
      </c>
      <c r="BZ112" s="784">
        <f>'SAME R Results'!BR18</f>
        <v>688.21315184702462</v>
      </c>
      <c r="CA112" s="784">
        <f>'SAME R Results'!BS18</f>
        <v>0.56724218680635752</v>
      </c>
      <c r="CB112" s="784">
        <f>'SAME R Results'!BT18</f>
        <v>0.55000000000000004</v>
      </c>
      <c r="CC112" s="784">
        <f>'SAME R Results'!BV18</f>
        <v>2.664957337674454</v>
      </c>
      <c r="CD112" s="784">
        <f>'SAME R Results'!BW18</f>
        <v>0.9</v>
      </c>
      <c r="CE112" s="27"/>
    </row>
    <row r="113" spans="1:83" ht="16.5" customHeight="1" x14ac:dyDescent="0.2">
      <c r="A113" s="780">
        <v>2</v>
      </c>
      <c r="B113" s="784">
        <f>'SAME R Results'!A19</f>
        <v>2</v>
      </c>
      <c r="C113" s="785" t="str">
        <f>'SAME R Results'!B19</f>
        <v>Silicone</v>
      </c>
      <c r="D113" s="784" t="str">
        <f>'SAME R Results'!C19</f>
        <v>S07</v>
      </c>
      <c r="E113" s="784" t="str">
        <f>'SAME R Results'!D19</f>
        <v>12Sa</v>
      </c>
      <c r="F113" s="784">
        <f>'SAME R Results'!E19</f>
        <v>1</v>
      </c>
      <c r="G113" s="784" t="str">
        <f>'SAME R Results'!F19</f>
        <v>59a</v>
      </c>
      <c r="H113" s="785" t="str">
        <f>'SAME R Results'!G19</f>
        <v>aged</v>
      </c>
      <c r="I113" s="784">
        <f>'SAME R Results'!H19</f>
        <v>211</v>
      </c>
      <c r="J113" s="786">
        <f>'SAME R Results'!I19</f>
        <v>40389</v>
      </c>
      <c r="K113" s="784">
        <f>'SAME R Results'!J19</f>
        <v>0</v>
      </c>
      <c r="L113" s="788"/>
      <c r="M113" s="788"/>
      <c r="N113" s="784">
        <f>'SAME R Results'!K19</f>
        <v>8.1</v>
      </c>
      <c r="O113" s="793">
        <f>'SAME R Results'!L19</f>
        <v>1.327</v>
      </c>
      <c r="P113" s="784">
        <f>'SAME R Results'!M19</f>
        <v>0</v>
      </c>
      <c r="Q113" s="784">
        <f>'SAME R Results'!N19</f>
        <v>0</v>
      </c>
      <c r="R113" s="784">
        <f>'SAME R Results'!O19</f>
        <v>0</v>
      </c>
      <c r="S113" s="784">
        <f>'SAME R Results'!P19</f>
        <v>0</v>
      </c>
      <c r="T113" s="784">
        <f>'SAME R Results'!Q19</f>
        <v>0</v>
      </c>
      <c r="U113" s="784">
        <f>'SAME R Results'!R19</f>
        <v>855.6</v>
      </c>
      <c r="V113" s="784">
        <f>'SAME R Results'!S19</f>
        <v>0</v>
      </c>
      <c r="W113" s="784">
        <f>'SAME R Results'!T19</f>
        <v>0</v>
      </c>
      <c r="X113" s="784" t="str">
        <f>'SAME R Results'!U19</f>
        <v>n</v>
      </c>
      <c r="Y113" s="784" t="str">
        <f>'SAME R Results'!V19</f>
        <v>y</v>
      </c>
      <c r="Z113" s="784" t="str">
        <f>'SAME R Results'!W19</f>
        <v>y</v>
      </c>
      <c r="AA113" s="784" t="str">
        <f>'SAME R Results'!X19</f>
        <v>y</v>
      </c>
      <c r="AB113" s="784" t="str">
        <f>'SAME R Results'!Y19</f>
        <v>y</v>
      </c>
      <c r="AC113" s="789"/>
      <c r="AD113" s="784" t="str">
        <f>'SAME R Results'!Z19</f>
        <v>y</v>
      </c>
      <c r="AE113" s="784">
        <f>'SAME R Results'!AA19</f>
        <v>10</v>
      </c>
      <c r="AF113" s="784" t="str">
        <f>'SAME R Results'!AB19</f>
        <v>y</v>
      </c>
      <c r="AG113" s="817">
        <f>'SAME R Results'!AC19</f>
        <v>3.1809999999999998E-2</v>
      </c>
      <c r="AH113" s="819">
        <f>'SAME R Results'!AD19</f>
        <v>0</v>
      </c>
      <c r="AI113" s="784">
        <f>'SAME R Results'!AE19</f>
        <v>70</v>
      </c>
      <c r="AJ113" s="784">
        <f>'SAME R Results'!AF19</f>
        <v>720</v>
      </c>
      <c r="AK113" s="784">
        <f>'SAME R Results'!AG19</f>
        <v>0</v>
      </c>
      <c r="AL113" s="784" t="str">
        <f>'SAME R Results'!AH19</f>
        <v>n</v>
      </c>
      <c r="AM113" s="784" t="str">
        <f>'SAME R Results'!AI19</f>
        <v>y</v>
      </c>
      <c r="AN113" s="784" t="str">
        <f>'SAME R Results'!AJ19</f>
        <v>y</v>
      </c>
      <c r="AO113" s="784" t="str">
        <f>'SAME R Results'!AK19</f>
        <v>y</v>
      </c>
      <c r="AP113" s="784" t="str">
        <f>'SAME R Results'!AL19</f>
        <v>y</v>
      </c>
      <c r="AQ113" s="784" t="str">
        <f>'SAME R Results'!AM19</f>
        <v>y</v>
      </c>
      <c r="AR113" s="817">
        <f>'SAME R Results'!AN19</f>
        <v>3.1809999999999998E-2</v>
      </c>
      <c r="AS113" s="819">
        <f>'SAME R Results'!AO19</f>
        <v>0</v>
      </c>
      <c r="AT113" s="784">
        <f>'SAME R Results'!AP19</f>
        <v>0</v>
      </c>
      <c r="AU113" s="789"/>
      <c r="AV113" s="821">
        <f>'SAME R Results'!AQ19</f>
        <v>0</v>
      </c>
      <c r="AW113" s="821">
        <f>'SAME R Results'!AR19</f>
        <v>6.2489999999999997</v>
      </c>
      <c r="AX113" s="821">
        <f>'SAME R Results'!AS19</f>
        <v>0</v>
      </c>
      <c r="AY113" s="821">
        <f>'SAME R Results'!AT19</f>
        <v>0</v>
      </c>
      <c r="AZ113" s="824"/>
      <c r="BA113" s="824"/>
      <c r="BB113" s="821">
        <f>'SAME R Results'!AU19</f>
        <v>2.6970060000000005</v>
      </c>
      <c r="BC113" s="821">
        <f>'SAME R Results'!AV19</f>
        <v>8.3206175000000007E-2</v>
      </c>
      <c r="BD113" s="821">
        <f>'SAME R Results'!AW19</f>
        <v>6.7254940000000003</v>
      </c>
      <c r="BE113" s="821">
        <f>'SAME R Results'!AX19</f>
        <v>4.718307499999999</v>
      </c>
      <c r="BF113" s="827">
        <f>'SAME R Results'!AY19</f>
        <v>29880</v>
      </c>
      <c r="BG113" s="784">
        <f>'SAME R Results'!AZ19</f>
        <v>2.3000949999999998</v>
      </c>
      <c r="BH113" s="784">
        <f>'SAME R Results'!BA19</f>
        <v>0.12911993999999999</v>
      </c>
      <c r="BI113" s="789"/>
      <c r="BJ113" s="784">
        <f>'SAME R Results'!BB19</f>
        <v>90.332549999999998</v>
      </c>
      <c r="BK113" s="784">
        <f>'SAME R Results'!BC19</f>
        <v>2.0071865000000013</v>
      </c>
      <c r="BL113" s="784">
        <f>'SAME R Results'!BD19</f>
        <v>1353908.7331027978</v>
      </c>
      <c r="BM113" s="784">
        <f>'SAME R Results'!BE19</f>
        <v>457.72308303012852</v>
      </c>
      <c r="BN113" s="784">
        <f>'SAME R Results'!BF19</f>
        <v>7.8427258028568954</v>
      </c>
      <c r="BO113" s="784">
        <f>'SAME R Results'!BG19</f>
        <v>1.6285067010076788</v>
      </c>
      <c r="BP113" s="789"/>
      <c r="BQ113" s="784">
        <f>'SAME R Results'!BH19</f>
        <v>148.19718360984319</v>
      </c>
      <c r="BR113" s="817">
        <f>'SAME R Results'!BI19</f>
        <v>0.3380752866414779</v>
      </c>
      <c r="BS113" s="817">
        <f>'SAME R Results'!BJ19</f>
        <v>0.61470933677630357</v>
      </c>
      <c r="BT113" s="817">
        <f>'SAME R Results'!BL19</f>
        <v>4.8159002342477404</v>
      </c>
      <c r="BU113" s="817">
        <f>'SAME R Results'!BM19</f>
        <v>2.1667483760997981</v>
      </c>
      <c r="BV113" s="817">
        <f>'SAME R Results'!BN19</f>
        <v>0.25071783710999912</v>
      </c>
      <c r="BW113" s="784">
        <f>'SAME R Results'!BO19</f>
        <v>1353908.7331027978</v>
      </c>
      <c r="BX113" s="784">
        <f>'SAME R Results'!BP19</f>
        <v>1332304.2062244578</v>
      </c>
      <c r="BY113" s="784">
        <f>'SAME R Results'!BQ19</f>
        <v>1248159.2706696007</v>
      </c>
      <c r="BZ113" s="784">
        <f>'SAME R Results'!BR19</f>
        <v>457.72308303012852</v>
      </c>
      <c r="CA113" s="784">
        <f>'SAME R Results'!BS19</f>
        <v>0.4455266136908464</v>
      </c>
      <c r="CB113" s="784">
        <f>'SAME R Results'!BT19</f>
        <v>0.55000000000000004</v>
      </c>
      <c r="CC113" s="784">
        <f>'SAME R Results'!BV19</f>
        <v>2.9828608264149459</v>
      </c>
      <c r="CD113" s="784">
        <f>'SAME R Results'!BW19</f>
        <v>0.9</v>
      </c>
      <c r="CE113" s="27"/>
    </row>
    <row r="114" spans="1:83" ht="16.5" customHeight="1" x14ac:dyDescent="0.2">
      <c r="A114" s="780">
        <v>2</v>
      </c>
      <c r="B114" s="784">
        <f>'SAME R Results'!A20</f>
        <v>2</v>
      </c>
      <c r="C114" s="785" t="str">
        <f>'SAME R Results'!B20</f>
        <v>Silicone</v>
      </c>
      <c r="D114" s="784" t="str">
        <f>'SAME R Results'!C20</f>
        <v>S09</v>
      </c>
      <c r="E114" s="784" t="str">
        <f>'SAME R Results'!D20</f>
        <v>13 S</v>
      </c>
      <c r="F114" s="784">
        <f>'SAME R Results'!E20</f>
        <v>2</v>
      </c>
      <c r="G114" s="784">
        <f>'SAME R Results'!F20</f>
        <v>60</v>
      </c>
      <c r="H114" s="785" t="str">
        <f>'SAME R Results'!G20</f>
        <v>Htemp aging</v>
      </c>
      <c r="I114" s="784">
        <f>'SAME R Results'!H20</f>
        <v>211</v>
      </c>
      <c r="J114" s="786">
        <f>'SAME R Results'!I20</f>
        <v>40389</v>
      </c>
      <c r="K114" s="784">
        <f>'SAME R Results'!J20</f>
        <v>0</v>
      </c>
      <c r="L114" s="788"/>
      <c r="M114" s="788"/>
      <c r="N114" s="784">
        <f>'SAME R Results'!K20</f>
        <v>8.1</v>
      </c>
      <c r="O114" s="793">
        <f>'SAME R Results'!L20</f>
        <v>1.35</v>
      </c>
      <c r="P114" s="784">
        <f>'SAME R Results'!M20</f>
        <v>60</v>
      </c>
      <c r="Q114" s="784">
        <f>'SAME R Results'!N20</f>
        <v>11</v>
      </c>
      <c r="R114" s="784">
        <f>'SAME R Results'!O20</f>
        <v>8</v>
      </c>
      <c r="S114" s="784" t="str">
        <f>'SAME R Results'!P20</f>
        <v>n</v>
      </c>
      <c r="T114" s="784" t="str">
        <f>'SAME R Results'!Q20</f>
        <v>n</v>
      </c>
      <c r="U114" s="784">
        <f>'SAME R Results'!R20</f>
        <v>49.2</v>
      </c>
      <c r="V114" s="784" t="str">
        <f>'SAME R Results'!S20</f>
        <v>y</v>
      </c>
      <c r="W114" s="784">
        <f>'SAME R Results'!T20</f>
        <v>720</v>
      </c>
      <c r="X114" s="784" t="str">
        <f>'SAME R Results'!U20</f>
        <v>n</v>
      </c>
      <c r="Y114" s="784" t="str">
        <f>'SAME R Results'!V20</f>
        <v>y</v>
      </c>
      <c r="Z114" s="784" t="str">
        <f>'SAME R Results'!W20</f>
        <v>y</v>
      </c>
      <c r="AA114" s="784" t="str">
        <f>'SAME R Results'!X20</f>
        <v>y</v>
      </c>
      <c r="AB114" s="784" t="str">
        <f>'SAME R Results'!Y20</f>
        <v>y</v>
      </c>
      <c r="AC114" s="789"/>
      <c r="AD114" s="784" t="str">
        <f>'SAME R Results'!Z20</f>
        <v>y</v>
      </c>
      <c r="AE114" s="784">
        <f>'SAME R Results'!AA20</f>
        <v>10</v>
      </c>
      <c r="AF114" s="784" t="str">
        <f>'SAME R Results'!AB20</f>
        <v>y</v>
      </c>
      <c r="AG114" s="817">
        <f>'SAME R Results'!AC20</f>
        <v>3.1809999999999998E-2</v>
      </c>
      <c r="AH114" s="819">
        <f>'SAME R Results'!AD20</f>
        <v>0</v>
      </c>
      <c r="AI114" s="784">
        <f>'SAME R Results'!AE20</f>
        <v>0</v>
      </c>
      <c r="AJ114" s="784">
        <f>'SAME R Results'!AF20</f>
        <v>0</v>
      </c>
      <c r="AK114" s="784">
        <f>'SAME R Results'!AG20</f>
        <v>0</v>
      </c>
      <c r="AL114" s="784">
        <f>'SAME R Results'!AH20</f>
        <v>0</v>
      </c>
      <c r="AM114" s="784">
        <f>'SAME R Results'!AI20</f>
        <v>0</v>
      </c>
      <c r="AN114" s="784">
        <f>'SAME R Results'!AJ20</f>
        <v>0</v>
      </c>
      <c r="AO114" s="784">
        <f>'SAME R Results'!AK20</f>
        <v>0</v>
      </c>
      <c r="AP114" s="784">
        <f>'SAME R Results'!AL20</f>
        <v>0</v>
      </c>
      <c r="AQ114" s="784">
        <f>'SAME R Results'!AM20</f>
        <v>0</v>
      </c>
      <c r="AR114" s="817">
        <f>'SAME R Results'!AN20</f>
        <v>0</v>
      </c>
      <c r="AS114" s="819">
        <f>'SAME R Results'!AO20</f>
        <v>0</v>
      </c>
      <c r="AT114" s="784">
        <f>'SAME R Results'!AP20</f>
        <v>0</v>
      </c>
      <c r="AU114" s="789"/>
      <c r="AV114" s="821">
        <f>'SAME R Results'!AQ20</f>
        <v>0</v>
      </c>
      <c r="AW114" s="821">
        <f>'SAME R Results'!AR20</f>
        <v>6.25</v>
      </c>
      <c r="AX114" s="821">
        <f>'SAME R Results'!AS20</f>
        <v>0</v>
      </c>
      <c r="AY114" s="821">
        <f>'SAME R Results'!AT20</f>
        <v>0</v>
      </c>
      <c r="AZ114" s="824"/>
      <c r="BA114" s="824"/>
      <c r="BB114" s="821">
        <f>'SAME R Results'!AU20</f>
        <v>5.7524109999999995</v>
      </c>
      <c r="BC114" s="821">
        <f>'SAME R Results'!AV20</f>
        <v>2.6800000000000001E-2</v>
      </c>
      <c r="BD114" s="821">
        <f>'SAME R Results'!AW20</f>
        <v>7.7552029999999998</v>
      </c>
      <c r="BE114" s="821">
        <f>'SAME R Results'!AX20</f>
        <v>4.6898499999999999</v>
      </c>
      <c r="BF114" s="827">
        <f>'SAME R Results'!AY20</f>
        <v>87435</v>
      </c>
      <c r="BG114" s="784">
        <f>'SAME R Results'!AZ20</f>
        <v>5.4193280000000001</v>
      </c>
      <c r="BH114" s="784">
        <f>'SAME R Results'!BA20</f>
        <v>8.2000000000000003E-2</v>
      </c>
      <c r="BI114" s="789"/>
      <c r="BJ114" s="784">
        <f>'SAME R Results'!BB20</f>
        <v>208.57105000000001</v>
      </c>
      <c r="BK114" s="784">
        <f>'SAME R Results'!BC20</f>
        <v>3.065353</v>
      </c>
      <c r="BL114" s="784">
        <f>'SAME R Results'!BD20</f>
        <v>4278212.966048412</v>
      </c>
      <c r="BM114" s="784">
        <f>'SAME R Results'!BE20</f>
        <v>1029.5132551137249</v>
      </c>
      <c r="BN114" s="784">
        <f>'SAME R Results'!BF20</f>
        <v>15.324040297806702</v>
      </c>
      <c r="BO114" s="784">
        <f>'SAME R Results'!BG20</f>
        <v>3.5712096645498645</v>
      </c>
      <c r="BP114" s="789"/>
      <c r="BQ114" s="784">
        <f>'SAME R Results'!BH20</f>
        <v>305.50649671782014</v>
      </c>
      <c r="BR114" s="817">
        <f>'SAME R Results'!BI20</f>
        <v>0.24064095529695867</v>
      </c>
      <c r="BS114" s="817">
        <f>'SAME R Results'!BJ20</f>
        <v>0.5331371830040863</v>
      </c>
      <c r="BT114" s="817">
        <f>'SAME R Results'!BL20</f>
        <v>4.2909942952728404</v>
      </c>
      <c r="BU114" s="817">
        <f>'SAME R Results'!BM20</f>
        <v>2.4397432197330469</v>
      </c>
      <c r="BV114" s="817">
        <f>'SAME R Results'!BN20</f>
        <v>0.16167200637296847</v>
      </c>
      <c r="BW114" s="784">
        <f>'SAME R Results'!BO20</f>
        <v>4278212.966048412</v>
      </c>
      <c r="BX114" s="784">
        <f>'SAME R Results'!BP20</f>
        <v>4214993.695378812</v>
      </c>
      <c r="BY114" s="784">
        <f>'SAME R Results'!BQ20</f>
        <v>3810569.0262496071</v>
      </c>
      <c r="BZ114" s="784">
        <f>'SAME R Results'!BR20</f>
        <v>1029.5132551137249</v>
      </c>
      <c r="CA114" s="784">
        <f>'SAME R Results'!BS20</f>
        <v>0.68040331172866908</v>
      </c>
      <c r="CB114" s="784">
        <f>'SAME R Results'!BT20</f>
        <v>0.55000000000000004</v>
      </c>
      <c r="CC114" s="784">
        <f>'SAME R Results'!BV20</f>
        <v>2.6631996994250344</v>
      </c>
      <c r="CD114" s="784">
        <f>'SAME R Results'!BW20</f>
        <v>0.9</v>
      </c>
      <c r="CE114" s="27"/>
    </row>
    <row r="115" spans="1:83" ht="16.5" customHeight="1" x14ac:dyDescent="0.2">
      <c r="A115" s="780">
        <v>2</v>
      </c>
      <c r="B115" s="784">
        <f>'SAME R Results'!A21</f>
        <v>2</v>
      </c>
      <c r="C115" s="785" t="str">
        <f>'SAME R Results'!B21</f>
        <v>Silicone</v>
      </c>
      <c r="D115" s="784" t="str">
        <f>'SAME R Results'!C21</f>
        <v>S09</v>
      </c>
      <c r="E115" s="784" t="str">
        <f>'SAME R Results'!D21</f>
        <v>13Sa</v>
      </c>
      <c r="F115" s="784">
        <f>'SAME R Results'!E21</f>
        <v>2</v>
      </c>
      <c r="G115" s="784" t="str">
        <f>'SAME R Results'!F21</f>
        <v>60a</v>
      </c>
      <c r="H115" s="785" t="str">
        <f>'SAME R Results'!G21</f>
        <v>aged</v>
      </c>
      <c r="I115" s="784">
        <f>'SAME R Results'!H21</f>
        <v>211</v>
      </c>
      <c r="J115" s="786">
        <f>'SAME R Results'!I21</f>
        <v>40389</v>
      </c>
      <c r="K115" s="784">
        <f>'SAME R Results'!J21</f>
        <v>0</v>
      </c>
      <c r="L115" s="790"/>
      <c r="M115" s="790"/>
      <c r="N115" s="784">
        <f>'SAME R Results'!K21</f>
        <v>8.1</v>
      </c>
      <c r="O115" s="793">
        <f>'SAME R Results'!L21</f>
        <v>1.35</v>
      </c>
      <c r="P115" s="784">
        <f>'SAME R Results'!M21</f>
        <v>0</v>
      </c>
      <c r="Q115" s="784">
        <f>'SAME R Results'!N21</f>
        <v>0</v>
      </c>
      <c r="R115" s="784">
        <f>'SAME R Results'!O21</f>
        <v>0</v>
      </c>
      <c r="S115" s="784">
        <f>'SAME R Results'!P21</f>
        <v>0</v>
      </c>
      <c r="T115" s="784">
        <f>'SAME R Results'!Q21</f>
        <v>0</v>
      </c>
      <c r="U115" s="784">
        <f>'SAME R Results'!R21</f>
        <v>856</v>
      </c>
      <c r="V115" s="784">
        <f>'SAME R Results'!S21</f>
        <v>0</v>
      </c>
      <c r="W115" s="784">
        <f>'SAME R Results'!T21</f>
        <v>0</v>
      </c>
      <c r="X115" s="784" t="str">
        <f>'SAME R Results'!U21</f>
        <v>n</v>
      </c>
      <c r="Y115" s="784" t="str">
        <f>'SAME R Results'!V21</f>
        <v>y</v>
      </c>
      <c r="Z115" s="784" t="str">
        <f>'SAME R Results'!W21</f>
        <v>y</v>
      </c>
      <c r="AA115" s="784" t="str">
        <f>'SAME R Results'!X21</f>
        <v>y</v>
      </c>
      <c r="AB115" s="784" t="str">
        <f>'SAME R Results'!Y21</f>
        <v>y</v>
      </c>
      <c r="AC115" s="809"/>
      <c r="AD115" s="784" t="str">
        <f>'SAME R Results'!Z21</f>
        <v>y</v>
      </c>
      <c r="AE115" s="784">
        <f>'SAME R Results'!AA21</f>
        <v>10</v>
      </c>
      <c r="AF115" s="784" t="str">
        <f>'SAME R Results'!AB21</f>
        <v>y</v>
      </c>
      <c r="AG115" s="817">
        <f>'SAME R Results'!AC21</f>
        <v>3.1809999999999998E-2</v>
      </c>
      <c r="AH115" s="819">
        <f>'SAME R Results'!AD21</f>
        <v>0</v>
      </c>
      <c r="AI115" s="784">
        <f>'SAME R Results'!AE21</f>
        <v>70</v>
      </c>
      <c r="AJ115" s="784">
        <f>'SAME R Results'!AF21</f>
        <v>720</v>
      </c>
      <c r="AK115" s="784">
        <f>'SAME R Results'!AG21</f>
        <v>0</v>
      </c>
      <c r="AL115" s="784" t="str">
        <f>'SAME R Results'!AH21</f>
        <v>n</v>
      </c>
      <c r="AM115" s="784" t="str">
        <f>'SAME R Results'!AI21</f>
        <v>y</v>
      </c>
      <c r="AN115" s="784" t="str">
        <f>'SAME R Results'!AJ21</f>
        <v>y</v>
      </c>
      <c r="AO115" s="784" t="str">
        <f>'SAME R Results'!AK21</f>
        <v>y</v>
      </c>
      <c r="AP115" s="784" t="str">
        <f>'SAME R Results'!AL21</f>
        <v>y</v>
      </c>
      <c r="AQ115" s="784" t="str">
        <f>'SAME R Results'!AM21</f>
        <v>y</v>
      </c>
      <c r="AR115" s="817">
        <f>'SAME R Results'!AN21</f>
        <v>3.1809999999999998E-2</v>
      </c>
      <c r="AS115" s="819">
        <f>'SAME R Results'!AO21</f>
        <v>0</v>
      </c>
      <c r="AT115" s="784">
        <f>'SAME R Results'!AP21</f>
        <v>0</v>
      </c>
      <c r="AU115" s="809"/>
      <c r="AV115" s="821">
        <f>'SAME R Results'!AQ21</f>
        <v>0</v>
      </c>
      <c r="AW115" s="821">
        <f>'SAME R Results'!AR21</f>
        <v>6.25</v>
      </c>
      <c r="AX115" s="821">
        <f>'SAME R Results'!AS21</f>
        <v>0</v>
      </c>
      <c r="AY115" s="821">
        <f>'SAME R Results'!AT21</f>
        <v>0</v>
      </c>
      <c r="AZ115" s="825"/>
      <c r="BA115" s="825"/>
      <c r="BB115" s="821">
        <f>'SAME R Results'!AU21</f>
        <v>5.1241454999999991</v>
      </c>
      <c r="BC115" s="821">
        <f>'SAME R Results'!AV21</f>
        <v>2.6800000000000001E-2</v>
      </c>
      <c r="BD115" s="821">
        <f>'SAME R Results'!AW21</f>
        <v>7.2423695000000006</v>
      </c>
      <c r="BE115" s="821">
        <f>'SAME R Results'!AX21</f>
        <v>4.640504</v>
      </c>
      <c r="BF115" s="827">
        <f>'SAME R Results'!AY21</f>
        <v>33460</v>
      </c>
      <c r="BG115" s="784">
        <f>'SAME R Results'!AZ21</f>
        <v>4.8401190000000005</v>
      </c>
      <c r="BH115" s="784">
        <f>'SAME R Results'!BA21</f>
        <v>8.2000000000000003E-2</v>
      </c>
      <c r="BI115" s="809"/>
      <c r="BJ115" s="784">
        <f>'SAME R Results'!BB21</f>
        <v>183.79400000000001</v>
      </c>
      <c r="BK115" s="784">
        <f>'SAME R Results'!BC21</f>
        <v>2.6018655000000006</v>
      </c>
      <c r="BL115" s="784">
        <f>'SAME R Results'!BD21</f>
        <v>1523655.4291103429</v>
      </c>
      <c r="BM115" s="784">
        <f>'SAME R Results'!BE21</f>
        <v>712.59201459586927</v>
      </c>
      <c r="BN115" s="784">
        <f>'SAME R Results'!BF21</f>
        <v>15.270789713164884</v>
      </c>
      <c r="BO115" s="784">
        <f>'SAME R Results'!BG21</f>
        <v>3.5636310447866641</v>
      </c>
      <c r="BP115" s="809"/>
      <c r="BQ115" s="784">
        <f>'SAME R Results'!BH21</f>
        <v>301.06183061912731</v>
      </c>
      <c r="BR115" s="817">
        <f>'SAME R Results'!BI21</f>
        <v>0.46768580414007993</v>
      </c>
      <c r="BS115" s="817">
        <f>'SAME R Results'!BJ21</f>
        <v>0.74847264808873848</v>
      </c>
      <c r="BT115" s="817">
        <f>'SAME R Results'!BL21</f>
        <v>4.2851769785497158</v>
      </c>
      <c r="BU115" s="817">
        <f>'SAME R Results'!BM21</f>
        <v>1.985238345650711</v>
      </c>
      <c r="BV115" s="817">
        <f>'SAME R Results'!BN21</f>
        <v>0.36969477664981848</v>
      </c>
      <c r="BW115" s="784">
        <f>'SAME R Results'!BO21</f>
        <v>1523655.4291103429</v>
      </c>
      <c r="BX115" s="784">
        <f>'SAME R Results'!BP21</f>
        <v>1499462.4080477841</v>
      </c>
      <c r="BY115" s="784">
        <f>'SAME R Results'!BQ21</f>
        <v>1401470.1540396102</v>
      </c>
      <c r="BZ115" s="784">
        <f>'SAME R Results'!BR21</f>
        <v>712.59201459586927</v>
      </c>
      <c r="CA115" s="784">
        <f>'SAME R Results'!BS21</f>
        <v>0.57752497114445545</v>
      </c>
      <c r="CB115" s="784">
        <f>'SAME R Results'!BT21</f>
        <v>0.55000000000000004</v>
      </c>
      <c r="CC115" s="784">
        <f>'SAME R Results'!BV21</f>
        <v>2.9782536240586275</v>
      </c>
      <c r="CD115" s="784">
        <f>'SAME R Results'!BW21</f>
        <v>0.9</v>
      </c>
      <c r="CE115" s="27"/>
    </row>
    <row r="116" spans="1:83" ht="16.5" customHeight="1" x14ac:dyDescent="0.2">
      <c r="A116" s="780">
        <v>2</v>
      </c>
      <c r="B116" s="784">
        <f>'SAME R Results'!A31</f>
        <v>3</v>
      </c>
      <c r="C116" s="785" t="str">
        <f>'SAME R Results'!B31</f>
        <v>Silicone</v>
      </c>
      <c r="D116" s="784" t="str">
        <f>'SAME R Results'!C31</f>
        <v>S12</v>
      </c>
      <c r="E116" s="784" t="str">
        <f>'SAME R Results'!D31</f>
        <v>18 S</v>
      </c>
      <c r="F116" s="784">
        <f>'SAME R Results'!E31</f>
        <v>5</v>
      </c>
      <c r="G116" s="784">
        <f>'SAME R Results'!F31</f>
        <v>65</v>
      </c>
      <c r="H116" s="785" t="str">
        <f>'SAME R Results'!G31</f>
        <v>Baseline long Aging</v>
      </c>
      <c r="I116" s="784">
        <f>'SAME R Results'!H31</f>
        <v>235</v>
      </c>
      <c r="J116" s="786">
        <f>'SAME R Results'!I31</f>
        <v>40413</v>
      </c>
      <c r="K116" s="784">
        <f>'SAME R Results'!J31</f>
        <v>0</v>
      </c>
      <c r="L116" s="788"/>
      <c r="M116" s="788"/>
      <c r="N116" s="784">
        <f>'SAME R Results'!K31</f>
        <v>8.1</v>
      </c>
      <c r="O116" s="793">
        <f>'SAME R Results'!L31</f>
        <v>1.327</v>
      </c>
      <c r="P116" s="784">
        <f>'SAME R Results'!M31</f>
        <v>60</v>
      </c>
      <c r="Q116" s="784">
        <f>'SAME R Results'!N31</f>
        <v>11</v>
      </c>
      <c r="R116" s="784">
        <f>'SAME R Results'!O31</f>
        <v>8</v>
      </c>
      <c r="S116" s="784" t="str">
        <f>'SAME R Results'!P31</f>
        <v>n</v>
      </c>
      <c r="T116" s="784" t="str">
        <f>'SAME R Results'!Q31</f>
        <v>n</v>
      </c>
      <c r="U116" s="784">
        <f>'SAME R Results'!R31</f>
        <v>49.8</v>
      </c>
      <c r="V116" s="784" t="str">
        <f>'SAME R Results'!S31</f>
        <v>n</v>
      </c>
      <c r="W116" s="784">
        <f>'SAME R Results'!T31</f>
        <v>0</v>
      </c>
      <c r="X116" s="784" t="str">
        <f>'SAME R Results'!U31</f>
        <v>n</v>
      </c>
      <c r="Y116" s="784" t="str">
        <f>'SAME R Results'!V31</f>
        <v>y</v>
      </c>
      <c r="Z116" s="784" t="str">
        <f>'SAME R Results'!W31</f>
        <v>y</v>
      </c>
      <c r="AA116" s="784" t="str">
        <f>'SAME R Results'!X31</f>
        <v>y</v>
      </c>
      <c r="AB116" s="784" t="str">
        <f>'SAME R Results'!Y31</f>
        <v>y</v>
      </c>
      <c r="AC116" s="789"/>
      <c r="AD116" s="784" t="str">
        <f>'SAME R Results'!Z31</f>
        <v>y</v>
      </c>
      <c r="AE116" s="784">
        <f>'SAME R Results'!AA31</f>
        <v>10</v>
      </c>
      <c r="AF116" s="784" t="str">
        <f>'SAME R Results'!AB31</f>
        <v>y</v>
      </c>
      <c r="AG116" s="817">
        <f>'SAME R Results'!AC31</f>
        <v>3.1809999999999998E-2</v>
      </c>
      <c r="AH116" s="819">
        <f>'SAME R Results'!AD31</f>
        <v>0</v>
      </c>
      <c r="AI116" s="784">
        <f>'SAME R Results'!AE31</f>
        <v>0</v>
      </c>
      <c r="AJ116" s="784">
        <f>'SAME R Results'!AF31</f>
        <v>0</v>
      </c>
      <c r="AK116" s="784">
        <f>'SAME R Results'!AG31</f>
        <v>0</v>
      </c>
      <c r="AL116" s="784">
        <f>'SAME R Results'!AH31</f>
        <v>0</v>
      </c>
      <c r="AM116" s="784">
        <f>'SAME R Results'!AI31</f>
        <v>0</v>
      </c>
      <c r="AN116" s="784">
        <f>'SAME R Results'!AJ31</f>
        <v>0</v>
      </c>
      <c r="AO116" s="784">
        <f>'SAME R Results'!AK31</f>
        <v>0</v>
      </c>
      <c r="AP116" s="784">
        <f>'SAME R Results'!AL31</f>
        <v>0</v>
      </c>
      <c r="AQ116" s="784">
        <f>'SAME R Results'!AM31</f>
        <v>0</v>
      </c>
      <c r="AR116" s="817">
        <f>'SAME R Results'!AN31</f>
        <v>0</v>
      </c>
      <c r="AS116" s="819">
        <f>'SAME R Results'!AO31</f>
        <v>0</v>
      </c>
      <c r="AT116" s="784">
        <f>'SAME R Results'!AP31</f>
        <v>0</v>
      </c>
      <c r="AU116" s="789"/>
      <c r="AV116" s="821">
        <f>'SAME R Results'!AQ31</f>
        <v>0</v>
      </c>
      <c r="AW116" s="821">
        <f>'SAME R Results'!AR31</f>
        <v>6.2439999999999998</v>
      </c>
      <c r="AX116" s="821">
        <f>'SAME R Results'!AS31</f>
        <v>0</v>
      </c>
      <c r="AY116" s="821">
        <f>'SAME R Results'!AT31</f>
        <v>0</v>
      </c>
      <c r="AZ116" s="824"/>
      <c r="BA116" s="824"/>
      <c r="BB116" s="821">
        <f>'SAME R Results'!AU31</f>
        <v>4.096724</v>
      </c>
      <c r="BC116" s="821">
        <f>'SAME R Results'!AV31</f>
        <v>2.6800000000000001E-2</v>
      </c>
      <c r="BD116" s="821">
        <f>'SAME R Results'!AW31</f>
        <v>7.2552954999999999</v>
      </c>
      <c r="BE116" s="821">
        <f>'SAME R Results'!AX31</f>
        <v>4.6513514999999996</v>
      </c>
      <c r="BF116" s="827">
        <f>'SAME R Results'!AY31</f>
        <v>75875</v>
      </c>
      <c r="BG116" s="784">
        <f>'SAME R Results'!AZ31</f>
        <v>3.7672274999999997</v>
      </c>
      <c r="BH116" s="784">
        <f>'SAME R Results'!BA31</f>
        <v>8.2000000000000003E-2</v>
      </c>
      <c r="BI116" s="789"/>
      <c r="BJ116" s="784">
        <f>'SAME R Results'!BB31</f>
        <v>116.28614999999998</v>
      </c>
      <c r="BK116" s="784">
        <f>'SAME R Results'!BC31</f>
        <v>2.6039440000000003</v>
      </c>
      <c r="BL116" s="784">
        <f>'SAME R Results'!BD31</f>
        <v>3657432.6076705437</v>
      </c>
      <c r="BM116" s="784">
        <f>'SAME R Results'!BE31</f>
        <v>713.70935947796227</v>
      </c>
      <c r="BN116" s="784">
        <f>'SAME R Results'!BF31</f>
        <v>10.858580639234834</v>
      </c>
      <c r="BO116" s="784">
        <f>'SAME R Results'!BG31</f>
        <v>2.4580520411852764</v>
      </c>
      <c r="BP116" s="789"/>
      <c r="BQ116" s="784">
        <f>'SAME R Results'!BH31</f>
        <v>169.80108483736078</v>
      </c>
      <c r="BR116" s="817">
        <f>'SAME R Results'!BI31</f>
        <v>0.19513944234574185</v>
      </c>
      <c r="BS116" s="817">
        <f>'SAME R Results'!BJ31</f>
        <v>0.46185714375132125</v>
      </c>
      <c r="BT116" s="817">
        <f>'SAME R Results'!BL31</f>
        <v>4.4175552255593455</v>
      </c>
      <c r="BU116" s="817">
        <f>'SAME R Results'!BM31</f>
        <v>2.5299320831158894</v>
      </c>
      <c r="BV116" s="817">
        <f>'SAME R Results'!BN31</f>
        <v>0.12684219726451437</v>
      </c>
      <c r="BW116" s="784">
        <f>'SAME R Results'!BO31</f>
        <v>3657432.6076705437</v>
      </c>
      <c r="BX116" s="784">
        <f>'SAME R Results'!BP31</f>
        <v>3602571.7148695383</v>
      </c>
      <c r="BY116" s="784">
        <f>'SAME R Results'!BQ31</f>
        <v>3279190.6043696948</v>
      </c>
      <c r="BZ116" s="784">
        <f>'SAME R Results'!BR31</f>
        <v>713.70935947796227</v>
      </c>
      <c r="CA116" s="784">
        <f>'SAME R Results'!BS31</f>
        <v>0.57798632691112495</v>
      </c>
      <c r="CB116" s="784">
        <f>'SAME R Results'!BT31</f>
        <v>0.55000000000000004</v>
      </c>
      <c r="CC116" s="784">
        <f>'SAME R Results'!BV31</f>
        <v>2.6549098509051832</v>
      </c>
      <c r="CD116" s="784">
        <f>'SAME R Results'!BW31</f>
        <v>0.9</v>
      </c>
      <c r="CE116" s="27"/>
    </row>
    <row r="117" spans="1:83" ht="16.5" customHeight="1" x14ac:dyDescent="0.2">
      <c r="A117" s="780">
        <v>2</v>
      </c>
      <c r="B117" s="784">
        <f>'SAME R Results'!A32</f>
        <v>3</v>
      </c>
      <c r="C117" s="785" t="str">
        <f>'SAME R Results'!B32</f>
        <v>Silicone</v>
      </c>
      <c r="D117" s="784" t="str">
        <f>'SAME R Results'!C32</f>
        <v>S12</v>
      </c>
      <c r="E117" s="784" t="str">
        <f>'SAME R Results'!D32</f>
        <v>18Sa</v>
      </c>
      <c r="F117" s="784">
        <f>'SAME R Results'!E32</f>
        <v>5</v>
      </c>
      <c r="G117" s="784" t="str">
        <f>'SAME R Results'!F32</f>
        <v>65a</v>
      </c>
      <c r="H117" s="785" t="str">
        <f>'SAME R Results'!G32</f>
        <v>aged</v>
      </c>
      <c r="I117" s="784">
        <f>'SAME R Results'!H32</f>
        <v>235</v>
      </c>
      <c r="J117" s="786">
        <f>'SAME R Results'!I32</f>
        <v>40413</v>
      </c>
      <c r="K117" s="784">
        <f>'SAME R Results'!J32</f>
        <v>0</v>
      </c>
      <c r="L117" s="788"/>
      <c r="M117" s="788"/>
      <c r="N117" s="784">
        <f>'SAME R Results'!K32</f>
        <v>8.1</v>
      </c>
      <c r="O117" s="793">
        <f>'SAME R Results'!L32</f>
        <v>1.327</v>
      </c>
      <c r="P117" s="784">
        <f>'SAME R Results'!M32</f>
        <v>0</v>
      </c>
      <c r="Q117" s="784">
        <f>'SAME R Results'!N32</f>
        <v>0</v>
      </c>
      <c r="R117" s="784">
        <f>'SAME R Results'!O32</f>
        <v>0</v>
      </c>
      <c r="S117" s="784">
        <f>'SAME R Results'!P32</f>
        <v>0</v>
      </c>
      <c r="T117" s="784">
        <f>'SAME R Results'!Q32</f>
        <v>0</v>
      </c>
      <c r="U117" s="784">
        <f>'SAME R Results'!R32</f>
        <v>1922.8</v>
      </c>
      <c r="V117" s="784">
        <f>'SAME R Results'!S32</f>
        <v>0</v>
      </c>
      <c r="W117" s="784">
        <f>'SAME R Results'!T32</f>
        <v>0</v>
      </c>
      <c r="X117" s="784" t="str">
        <f>'SAME R Results'!U32</f>
        <v>n</v>
      </c>
      <c r="Y117" s="784" t="str">
        <f>'SAME R Results'!V32</f>
        <v>y</v>
      </c>
      <c r="Z117" s="784" t="str">
        <f>'SAME R Results'!W32</f>
        <v>y</v>
      </c>
      <c r="AA117" s="784" t="str">
        <f>'SAME R Results'!X32</f>
        <v>y</v>
      </c>
      <c r="AB117" s="784" t="str">
        <f>'SAME R Results'!Y32</f>
        <v>y</v>
      </c>
      <c r="AC117" s="789"/>
      <c r="AD117" s="784" t="str">
        <f>'SAME R Results'!Z32</f>
        <v>y</v>
      </c>
      <c r="AE117" s="784">
        <f>'SAME R Results'!AA32</f>
        <v>10</v>
      </c>
      <c r="AF117" s="784" t="str">
        <f>'SAME R Results'!AB32</f>
        <v>y</v>
      </c>
      <c r="AG117" s="817">
        <f>'SAME R Results'!AC32</f>
        <v>3.1809999999999998E-2</v>
      </c>
      <c r="AH117" s="819">
        <f>'SAME R Results'!AD32</f>
        <v>0</v>
      </c>
      <c r="AI117" s="784">
        <f>'SAME R Results'!AE32</f>
        <v>70</v>
      </c>
      <c r="AJ117" s="784">
        <f>'SAME R Results'!AF32</f>
        <v>1800</v>
      </c>
      <c r="AK117" s="784">
        <f>'SAME R Results'!AG32</f>
        <v>0</v>
      </c>
      <c r="AL117" s="784" t="str">
        <f>'SAME R Results'!AH32</f>
        <v>n</v>
      </c>
      <c r="AM117" s="784" t="str">
        <f>'SAME R Results'!AI32</f>
        <v>y</v>
      </c>
      <c r="AN117" s="784" t="str">
        <f>'SAME R Results'!AJ32</f>
        <v>y</v>
      </c>
      <c r="AO117" s="784" t="str">
        <f>'SAME R Results'!AK32</f>
        <v>y</v>
      </c>
      <c r="AP117" s="784" t="str">
        <f>'SAME R Results'!AL32</f>
        <v>y</v>
      </c>
      <c r="AQ117" s="784" t="str">
        <f>'SAME R Results'!AM32</f>
        <v>y</v>
      </c>
      <c r="AR117" s="817">
        <f>'SAME R Results'!AN32</f>
        <v>3.1809999999999998E-2</v>
      </c>
      <c r="AS117" s="819">
        <f>'SAME R Results'!AO32</f>
        <v>0</v>
      </c>
      <c r="AT117" s="784">
        <f>'SAME R Results'!AP32</f>
        <v>0</v>
      </c>
      <c r="AU117" s="789"/>
      <c r="AV117" s="821">
        <f>'SAME R Results'!AQ32</f>
        <v>0</v>
      </c>
      <c r="AW117" s="821">
        <f>'SAME R Results'!AR32</f>
        <v>6.2469999999999999</v>
      </c>
      <c r="AX117" s="821">
        <f>'SAME R Results'!AS32</f>
        <v>0</v>
      </c>
      <c r="AY117" s="821">
        <f>'SAME R Results'!AT32</f>
        <v>0</v>
      </c>
      <c r="AZ117" s="824"/>
      <c r="BA117" s="824"/>
      <c r="BB117" s="821">
        <f>'SAME R Results'!AU32</f>
        <v>3.7448719999999995</v>
      </c>
      <c r="BC117" s="821">
        <f>'SAME R Results'!AV32</f>
        <v>2.6800000000000001E-2</v>
      </c>
      <c r="BD117" s="821">
        <f>'SAME R Results'!AW32</f>
        <v>6.4597160000000002</v>
      </c>
      <c r="BE117" s="821">
        <f>'SAME R Results'!AX32</f>
        <v>4.651154</v>
      </c>
      <c r="BF117" s="827">
        <f>'SAME R Results'!AY32</f>
        <v>19050</v>
      </c>
      <c r="BG117" s="784">
        <f>'SAME R Results'!AZ32</f>
        <v>3.2542115000000003</v>
      </c>
      <c r="BH117" s="784">
        <f>'SAME R Results'!BA32</f>
        <v>8.2000000000000003E-2</v>
      </c>
      <c r="BI117" s="789"/>
      <c r="BJ117" s="784">
        <f>'SAME R Results'!BB32</f>
        <v>97.737300000000019</v>
      </c>
      <c r="BK117" s="784">
        <f>'SAME R Results'!BC32</f>
        <v>1.8085620000000002</v>
      </c>
      <c r="BL117" s="784">
        <f>'SAME R Results'!BD32</f>
        <v>850213.29770512425</v>
      </c>
      <c r="BM117" s="784">
        <f>'SAME R Results'!BE32</f>
        <v>392.88604316583246</v>
      </c>
      <c r="BN117" s="784">
        <f>'SAME R Results'!BF32</f>
        <v>9.7802278466566275</v>
      </c>
      <c r="BO117" s="784">
        <f>'SAME R Results'!BG32</f>
        <v>2.0860913430256596</v>
      </c>
      <c r="BP117" s="789"/>
      <c r="BQ117" s="784">
        <f>'SAME R Results'!BH32</f>
        <v>140.72304115770493</v>
      </c>
      <c r="BR117" s="817">
        <f>'SAME R Results'!BI32</f>
        <v>0.46210291491123606</v>
      </c>
      <c r="BS117" s="817">
        <f>'SAME R Results'!BJ32</f>
        <v>0.70555693079205239</v>
      </c>
      <c r="BT117" s="817">
        <f>'SAME R Results'!BL32</f>
        <v>4.6883027818290159</v>
      </c>
      <c r="BU117" s="817">
        <f>'SAME R Results'!BM32</f>
        <v>1.9165718859067358</v>
      </c>
      <c r="BV117" s="817">
        <f>'SAME R Results'!BN32</f>
        <v>0.37397453500803451</v>
      </c>
      <c r="BW117" s="784">
        <f>'SAME R Results'!BO32</f>
        <v>850213.29770512425</v>
      </c>
      <c r="BX117" s="784">
        <f>'SAME R Results'!BP32</f>
        <v>836439.32725558011</v>
      </c>
      <c r="BY117" s="784">
        <f>'SAME R Results'!BQ32</f>
        <v>789278.45017290162</v>
      </c>
      <c r="BZ117" s="784">
        <f>'SAME R Results'!BR32</f>
        <v>392.88604316583246</v>
      </c>
      <c r="CA117" s="784">
        <f>'SAME R Results'!BS32</f>
        <v>0.40143878185208204</v>
      </c>
      <c r="CB117" s="784">
        <f>'SAME R Results'!BT32</f>
        <v>0.55000000000000004</v>
      </c>
      <c r="CC117" s="784">
        <f>'SAME R Results'!BV32</f>
        <v>2.6178344893115599</v>
      </c>
      <c r="CD117" s="784">
        <f>'SAME R Results'!BW32</f>
        <v>0.9</v>
      </c>
      <c r="CE117" s="27"/>
    </row>
    <row r="118" spans="1:83" ht="16.5" customHeight="1" x14ac:dyDescent="0.2">
      <c r="A118" s="780">
        <v>2</v>
      </c>
      <c r="B118" s="784">
        <f>'SAME R Results'!A33</f>
        <v>3</v>
      </c>
      <c r="C118" s="785" t="str">
        <f>'SAME R Results'!B33</f>
        <v>Silicone</v>
      </c>
      <c r="D118" s="784" t="str">
        <f>'SAME R Results'!C33</f>
        <v>S13</v>
      </c>
      <c r="E118" s="784" t="str">
        <f>'SAME R Results'!D33</f>
        <v>19s</v>
      </c>
      <c r="F118" s="784">
        <f>'SAME R Results'!E33</f>
        <v>6</v>
      </c>
      <c r="G118" s="784">
        <f>'SAME R Results'!F33</f>
        <v>66</v>
      </c>
      <c r="H118" s="785" t="str">
        <f>'SAME R Results'!G33</f>
        <v>High Temp aging</v>
      </c>
      <c r="I118" s="784">
        <f>'SAME R Results'!H33</f>
        <v>235</v>
      </c>
      <c r="J118" s="786">
        <f>'SAME R Results'!I33</f>
        <v>40413</v>
      </c>
      <c r="K118" s="784">
        <f>'SAME R Results'!J33</f>
        <v>0</v>
      </c>
      <c r="L118" s="788"/>
      <c r="M118" s="788"/>
      <c r="N118" s="784">
        <f>'SAME R Results'!K33</f>
        <v>8.1</v>
      </c>
      <c r="O118" s="793">
        <f>'SAME R Results'!L33</f>
        <v>1.36</v>
      </c>
      <c r="P118" s="784">
        <f>'SAME R Results'!M33</f>
        <v>60</v>
      </c>
      <c r="Q118" s="784">
        <f>'SAME R Results'!N33</f>
        <v>11</v>
      </c>
      <c r="R118" s="784">
        <f>'SAME R Results'!O33</f>
        <v>8</v>
      </c>
      <c r="S118" s="784" t="str">
        <f>'SAME R Results'!P33</f>
        <v>n</v>
      </c>
      <c r="T118" s="784" t="str">
        <f>'SAME R Results'!Q33</f>
        <v>n</v>
      </c>
      <c r="U118" s="784">
        <f>'SAME R Results'!R33</f>
        <v>41.6</v>
      </c>
      <c r="V118" s="784" t="str">
        <f>'SAME R Results'!S33</f>
        <v>n</v>
      </c>
      <c r="W118" s="784">
        <f>'SAME R Results'!T33</f>
        <v>0</v>
      </c>
      <c r="X118" s="784" t="str">
        <f>'SAME R Results'!U33</f>
        <v>n</v>
      </c>
      <c r="Y118" s="784" t="str">
        <f>'SAME R Results'!V33</f>
        <v>y</v>
      </c>
      <c r="Z118" s="784" t="str">
        <f>'SAME R Results'!W33</f>
        <v>y</v>
      </c>
      <c r="AA118" s="784" t="str">
        <f>'SAME R Results'!X33</f>
        <v>y</v>
      </c>
      <c r="AB118" s="784" t="str">
        <f>'SAME R Results'!Y33</f>
        <v>y</v>
      </c>
      <c r="AC118" s="789"/>
      <c r="AD118" s="784" t="str">
        <f>'SAME R Results'!Z33</f>
        <v>y</v>
      </c>
      <c r="AE118" s="784">
        <f>'SAME R Results'!AA33</f>
        <v>10</v>
      </c>
      <c r="AF118" s="784" t="str">
        <f>'SAME R Results'!AB33</f>
        <v>y</v>
      </c>
      <c r="AG118" s="817">
        <f>'SAME R Results'!AC33</f>
        <v>3.1809999999999998E-2</v>
      </c>
      <c r="AH118" s="819">
        <f>'SAME R Results'!AD33</f>
        <v>0</v>
      </c>
      <c r="AI118" s="784">
        <f>'SAME R Results'!AE33</f>
        <v>0</v>
      </c>
      <c r="AJ118" s="784">
        <f>'SAME R Results'!AF33</f>
        <v>0</v>
      </c>
      <c r="AK118" s="784">
        <f>'SAME R Results'!AG33</f>
        <v>0</v>
      </c>
      <c r="AL118" s="784">
        <f>'SAME R Results'!AH33</f>
        <v>0</v>
      </c>
      <c r="AM118" s="784">
        <f>'SAME R Results'!AI33</f>
        <v>0</v>
      </c>
      <c r="AN118" s="784">
        <f>'SAME R Results'!AJ33</f>
        <v>0</v>
      </c>
      <c r="AO118" s="784">
        <f>'SAME R Results'!AK33</f>
        <v>0</v>
      </c>
      <c r="AP118" s="784">
        <f>'SAME R Results'!AL33</f>
        <v>0</v>
      </c>
      <c r="AQ118" s="784">
        <f>'SAME R Results'!AM33</f>
        <v>0</v>
      </c>
      <c r="AR118" s="817">
        <f>'SAME R Results'!AN33</f>
        <v>0</v>
      </c>
      <c r="AS118" s="819">
        <f>'SAME R Results'!AO33</f>
        <v>0</v>
      </c>
      <c r="AT118" s="784">
        <f>'SAME R Results'!AP33</f>
        <v>0</v>
      </c>
      <c r="AU118" s="789"/>
      <c r="AV118" s="821">
        <f>'SAME R Results'!AQ33</f>
        <v>0</v>
      </c>
      <c r="AW118" s="821">
        <f>'SAME R Results'!AR33</f>
        <v>6.2490080000000008</v>
      </c>
      <c r="AX118" s="821">
        <f>'SAME R Results'!AS33</f>
        <v>0</v>
      </c>
      <c r="AY118" s="821">
        <f>'SAME R Results'!AT33</f>
        <v>0</v>
      </c>
      <c r="AZ118" s="824"/>
      <c r="BA118" s="824"/>
      <c r="BB118" s="821">
        <f>'SAME R Results'!AU33</f>
        <v>8.5042875000000002</v>
      </c>
      <c r="BC118" s="821">
        <f>'SAME R Results'!AV33</f>
        <v>2.6870724999999995E-2</v>
      </c>
      <c r="BD118" s="821">
        <f>'SAME R Results'!AW33</f>
        <v>7.7265775000000003</v>
      </c>
      <c r="BE118" s="821">
        <f>'SAME R Results'!AX33</f>
        <v>4.627410499999999</v>
      </c>
      <c r="BF118" s="827">
        <f>'SAME R Results'!AY33</f>
        <v>89130</v>
      </c>
      <c r="BG118" s="784">
        <f>'SAME R Results'!AZ33</f>
        <v>8.0702514999999977</v>
      </c>
      <c r="BH118" s="784">
        <f>'SAME R Results'!BA33</f>
        <v>8.5662840000000004E-2</v>
      </c>
      <c r="BI118" s="789"/>
      <c r="BJ118" s="784">
        <f>'SAME R Results'!BB33</f>
        <v>239.0016</v>
      </c>
      <c r="BK118" s="784">
        <f>'SAME R Results'!BC33</f>
        <v>3.0991670000000013</v>
      </c>
      <c r="BL118" s="784">
        <f>'SAME R Results'!BD33</f>
        <v>4370648.2804149641</v>
      </c>
      <c r="BM118" s="784">
        <f>'SAME R Results'!BE33</f>
        <v>1059.8393621840767</v>
      </c>
      <c r="BN118" s="784">
        <f>'SAME R Results'!BF33</f>
        <v>22.611607761715209</v>
      </c>
      <c r="BO118" s="784">
        <f>'SAME R Results'!BG33</f>
        <v>5.3242748265894715</v>
      </c>
      <c r="BP118" s="789"/>
      <c r="BQ118" s="784">
        <f>'SAME R Results'!BH33</f>
        <v>348.89549092151992</v>
      </c>
      <c r="BR118" s="817">
        <f>'SAME R Results'!BI33</f>
        <v>0.24249019691958648</v>
      </c>
      <c r="BS118" s="817">
        <f>'SAME R Results'!BJ33</f>
        <v>0.55331119257415973</v>
      </c>
      <c r="BT118" s="817">
        <f>'SAME R Results'!BL33</f>
        <v>4.2468896700810141</v>
      </c>
      <c r="BU118" s="817">
        <f>'SAME R Results'!BM33</f>
        <v>2.480035062107834</v>
      </c>
      <c r="BV118" s="817">
        <f>'SAME R Results'!BN33</f>
        <v>0.16053012786342269</v>
      </c>
      <c r="BW118" s="784">
        <f>'SAME R Results'!BO33</f>
        <v>4370648.2804149641</v>
      </c>
      <c r="BX118" s="784">
        <f>'SAME R Results'!BP33</f>
        <v>4306203.4517447352</v>
      </c>
      <c r="BY118" s="784">
        <f>'SAME R Results'!BQ33</f>
        <v>3889189.3712668968</v>
      </c>
      <c r="BZ118" s="784">
        <f>'SAME R Results'!BR33</f>
        <v>1059.8393621840767</v>
      </c>
      <c r="CA118" s="784">
        <f>'SAME R Results'!BS33</f>
        <v>0.68790886087188163</v>
      </c>
      <c r="CB118" s="784">
        <f>'SAME R Results'!BT33</f>
        <v>0.55000000000000004</v>
      </c>
      <c r="CC118" s="784">
        <f>'SAME R Results'!BV33</f>
        <v>2.6541890850903385</v>
      </c>
      <c r="CD118" s="784">
        <f>'SAME R Results'!BW33</f>
        <v>0.9</v>
      </c>
      <c r="CE118" s="27"/>
    </row>
    <row r="119" spans="1:83" ht="16.5" customHeight="1" x14ac:dyDescent="0.2">
      <c r="A119" s="780">
        <v>2</v>
      </c>
      <c r="B119" s="784">
        <f>'SAME R Results'!A34</f>
        <v>3</v>
      </c>
      <c r="C119" s="785" t="str">
        <f>'SAME R Results'!B34</f>
        <v>Silicone</v>
      </c>
      <c r="D119" s="784" t="str">
        <f>'SAME R Results'!C34</f>
        <v>S13</v>
      </c>
      <c r="E119" s="784" t="str">
        <f>'SAME R Results'!D34</f>
        <v>19Sa</v>
      </c>
      <c r="F119" s="784">
        <f>'SAME R Results'!E34</f>
        <v>6</v>
      </c>
      <c r="G119" s="784" t="str">
        <f>'SAME R Results'!F34</f>
        <v>66a</v>
      </c>
      <c r="H119" s="785" t="str">
        <f>'SAME R Results'!G34</f>
        <v>aged</v>
      </c>
      <c r="I119" s="784">
        <f>'SAME R Results'!H34</f>
        <v>235</v>
      </c>
      <c r="J119" s="786">
        <f>'SAME R Results'!I34</f>
        <v>40413</v>
      </c>
      <c r="K119" s="784">
        <f>'SAME R Results'!J34</f>
        <v>0</v>
      </c>
      <c r="L119" s="790"/>
      <c r="M119" s="790"/>
      <c r="N119" s="784">
        <f>'SAME R Results'!K34</f>
        <v>8.1</v>
      </c>
      <c r="O119" s="793">
        <f>'SAME R Results'!L34</f>
        <v>1.36</v>
      </c>
      <c r="P119" s="784">
        <f>'SAME R Results'!M34</f>
        <v>0</v>
      </c>
      <c r="Q119" s="784">
        <f>'SAME R Results'!N34</f>
        <v>0</v>
      </c>
      <c r="R119" s="784">
        <f>'SAME R Results'!O34</f>
        <v>0</v>
      </c>
      <c r="S119" s="784">
        <f>'SAME R Results'!P34</f>
        <v>0</v>
      </c>
      <c r="T119" s="784">
        <f>'SAME R Results'!Q34</f>
        <v>0</v>
      </c>
      <c r="U119" s="784">
        <f>'SAME R Results'!R34</f>
        <v>836.6</v>
      </c>
      <c r="V119" s="784">
        <f>'SAME R Results'!S34</f>
        <v>0</v>
      </c>
      <c r="W119" s="784">
        <f>'SAME R Results'!T34</f>
        <v>0</v>
      </c>
      <c r="X119" s="784" t="str">
        <f>'SAME R Results'!U34</f>
        <v>n</v>
      </c>
      <c r="Y119" s="784" t="str">
        <f>'SAME R Results'!V34</f>
        <v>y</v>
      </c>
      <c r="Z119" s="784" t="str">
        <f>'SAME R Results'!W34</f>
        <v>y</v>
      </c>
      <c r="AA119" s="784" t="str">
        <f>'SAME R Results'!X34</f>
        <v>y</v>
      </c>
      <c r="AB119" s="784" t="str">
        <f>'SAME R Results'!Y34</f>
        <v>y</v>
      </c>
      <c r="AC119" s="809"/>
      <c r="AD119" s="784" t="str">
        <f>'SAME R Results'!Z34</f>
        <v>y</v>
      </c>
      <c r="AE119" s="784">
        <f>'SAME R Results'!AA34</f>
        <v>10</v>
      </c>
      <c r="AF119" s="784" t="str">
        <f>'SAME R Results'!AB34</f>
        <v>y</v>
      </c>
      <c r="AG119" s="817">
        <f>'SAME R Results'!AC34</f>
        <v>3.1809999999999998E-2</v>
      </c>
      <c r="AH119" s="819">
        <f>'SAME R Results'!AD34</f>
        <v>0</v>
      </c>
      <c r="AI119" s="784">
        <f>'SAME R Results'!AE34</f>
        <v>70</v>
      </c>
      <c r="AJ119" s="784">
        <f>'SAME R Results'!AF34</f>
        <v>720</v>
      </c>
      <c r="AK119" s="784">
        <f>'SAME R Results'!AG34</f>
        <v>0</v>
      </c>
      <c r="AL119" s="784" t="str">
        <f>'SAME R Results'!AH34</f>
        <v>n</v>
      </c>
      <c r="AM119" s="784" t="str">
        <f>'SAME R Results'!AI34</f>
        <v>y</v>
      </c>
      <c r="AN119" s="784" t="str">
        <f>'SAME R Results'!AJ34</f>
        <v>y</v>
      </c>
      <c r="AO119" s="784" t="str">
        <f>'SAME R Results'!AK34</f>
        <v>y</v>
      </c>
      <c r="AP119" s="784" t="str">
        <f>'SAME R Results'!AL34</f>
        <v>y</v>
      </c>
      <c r="AQ119" s="784" t="str">
        <f>'SAME R Results'!AM34</f>
        <v>y</v>
      </c>
      <c r="AR119" s="817">
        <f>'SAME R Results'!AN34</f>
        <v>3.1809999999999998E-2</v>
      </c>
      <c r="AS119" s="819">
        <f>'SAME R Results'!AO34</f>
        <v>0</v>
      </c>
      <c r="AT119" s="784">
        <f>'SAME R Results'!AP34</f>
        <v>0</v>
      </c>
      <c r="AU119" s="809"/>
      <c r="AV119" s="821">
        <f>'SAME R Results'!AQ34</f>
        <v>0</v>
      </c>
      <c r="AW119" s="821">
        <f>'SAME R Results'!AR34</f>
        <v>6.2502130000000005</v>
      </c>
      <c r="AX119" s="821">
        <f>'SAME R Results'!AS34</f>
        <v>0</v>
      </c>
      <c r="AY119" s="821">
        <f>'SAME R Results'!AT34</f>
        <v>0</v>
      </c>
      <c r="AZ119" s="825"/>
      <c r="BA119" s="825"/>
      <c r="BB119" s="821">
        <f>'SAME R Results'!AU34</f>
        <v>5.6179365000000008</v>
      </c>
      <c r="BC119" s="821">
        <f>'SAME R Results'!AV34</f>
        <v>0.15069580499999999</v>
      </c>
      <c r="BD119" s="821">
        <f>'SAME R Results'!AW34</f>
        <v>7.1696314999999995</v>
      </c>
      <c r="BE119" s="821">
        <f>'SAME R Results'!AX34</f>
        <v>4.6351180000000003</v>
      </c>
      <c r="BF119" s="827">
        <f>'SAME R Results'!AY34</f>
        <v>32750</v>
      </c>
      <c r="BG119" s="784">
        <f>'SAME R Results'!AZ34</f>
        <v>5.7104030000000003</v>
      </c>
      <c r="BH119" s="784">
        <f>'SAME R Results'!BA34</f>
        <v>0.19427495</v>
      </c>
      <c r="BI119" s="809"/>
      <c r="BJ119" s="784">
        <f>'SAME R Results'!BB34</f>
        <v>217.52354999999997</v>
      </c>
      <c r="BK119" s="784">
        <f>'SAME R Results'!BC34</f>
        <v>2.5345134999999992</v>
      </c>
      <c r="BL119" s="784">
        <f>'SAME R Results'!BD34</f>
        <v>1489862.4646337628</v>
      </c>
      <c r="BM119" s="784">
        <f>'SAME R Results'!BE34</f>
        <v>677.46801769063723</v>
      </c>
      <c r="BN119" s="784">
        <f>'SAME R Results'!BF34</f>
        <v>14.408670126353368</v>
      </c>
      <c r="BO119" s="784">
        <f>'SAME R Results'!BG34</f>
        <v>3.6343776450094105</v>
      </c>
      <c r="BP119" s="809"/>
      <c r="BQ119" s="784">
        <f>'SAME R Results'!BH34</f>
        <v>313.78291660585643</v>
      </c>
      <c r="BR119" s="817">
        <f>'SAME R Results'!BI34</f>
        <v>0.45471849501032435</v>
      </c>
      <c r="BS119" s="817">
        <f>'SAME R Results'!BJ34</f>
        <v>0.76456426382863152</v>
      </c>
      <c r="BT119" s="817">
        <f>'SAME R Results'!BL34</f>
        <v>3.964549514038203</v>
      </c>
      <c r="BU119" s="817">
        <f>'SAME R Results'!BM34</f>
        <v>2.0561842490103599</v>
      </c>
      <c r="BV119" s="817">
        <f>'SAME R Results'!BN34</f>
        <v>0.35067671596166072</v>
      </c>
      <c r="BW119" s="784">
        <f>'SAME R Results'!BO34</f>
        <v>1489862.4646337628</v>
      </c>
      <c r="BX119" s="784">
        <f>'SAME R Results'!BP34</f>
        <v>1466182.8041496386</v>
      </c>
      <c r="BY119" s="784">
        <f>'SAME R Results'!BQ34</f>
        <v>1371000.8645080165</v>
      </c>
      <c r="BZ119" s="784">
        <f>'SAME R Results'!BR34</f>
        <v>677.46801769063723</v>
      </c>
      <c r="CA119" s="784">
        <f>'SAME R Results'!BS34</f>
        <v>0.56257513539909421</v>
      </c>
      <c r="CB119" s="784">
        <f>'SAME R Results'!BT34</f>
        <v>0.55000000000000004</v>
      </c>
      <c r="CC119" s="784">
        <f>'SAME R Results'!BV34</f>
        <v>2.6227707015117669</v>
      </c>
      <c r="CD119" s="784">
        <f>'SAME R Results'!BW34</f>
        <v>0.9</v>
      </c>
      <c r="CE119" s="27"/>
    </row>
    <row r="120" spans="1:83" ht="16.5" customHeight="1" x14ac:dyDescent="0.2">
      <c r="A120" s="780">
        <v>2</v>
      </c>
      <c r="B120" s="784">
        <f>'SAME R Results'!A3</f>
        <v>1</v>
      </c>
      <c r="C120" s="785" t="str">
        <f>'SAME R Results'!B3</f>
        <v>Silicone</v>
      </c>
      <c r="D120" s="784" t="str">
        <f>'SAME R Results'!C3</f>
        <v>S03</v>
      </c>
      <c r="E120" s="784" t="str">
        <f>'SAME R Results'!D3</f>
        <v>1S</v>
      </c>
      <c r="F120" s="784">
        <f>'SAME R Results'!E3</f>
        <v>1</v>
      </c>
      <c r="G120" s="784">
        <f>'SAME R Results'!F3</f>
        <v>48</v>
      </c>
      <c r="H120" s="785" t="str">
        <f>'SAME R Results'!G3</f>
        <v>Low Temp</v>
      </c>
      <c r="I120" s="784" t="str">
        <f>'SAME R Results'!H3</f>
        <v xml:space="preserve">197 10:00 </v>
      </c>
      <c r="J120" s="786">
        <f>'SAME R Results'!I3</f>
        <v>40375.416666666664</v>
      </c>
      <c r="K120" s="784">
        <f>'SAME R Results'!J3</f>
        <v>0</v>
      </c>
      <c r="L120" s="787"/>
      <c r="M120" s="787"/>
      <c r="N120" s="784">
        <f>'SAME R Results'!K3</f>
        <v>8</v>
      </c>
      <c r="O120" s="793">
        <f>'SAME R Results'!L3</f>
        <v>1.304</v>
      </c>
      <c r="P120" s="784">
        <f>'SAME R Results'!M3</f>
        <v>60</v>
      </c>
      <c r="Q120" s="784">
        <f>'SAME R Results'!N3</f>
        <v>11</v>
      </c>
      <c r="R120" s="784">
        <f>'SAME R Results'!O3</f>
        <v>8</v>
      </c>
      <c r="S120" s="784" t="str">
        <f>'SAME R Results'!P3</f>
        <v>n</v>
      </c>
      <c r="T120" s="784">
        <f>'SAME R Results'!Q3</f>
        <v>0</v>
      </c>
      <c r="U120" s="784">
        <f>'SAME R Results'!R3</f>
        <v>61.666666666666664</v>
      </c>
      <c r="V120" s="784" t="str">
        <f>'SAME R Results'!S3</f>
        <v>y</v>
      </c>
      <c r="W120" s="784">
        <f>'SAME R Results'!T3</f>
        <v>60</v>
      </c>
      <c r="X120" s="784" t="str">
        <f>'SAME R Results'!U3</f>
        <v>n</v>
      </c>
      <c r="Y120" s="784" t="str">
        <f>'SAME R Results'!V3</f>
        <v>y</v>
      </c>
      <c r="Z120" s="784" t="str">
        <f>'SAME R Results'!W3</f>
        <v>y</v>
      </c>
      <c r="AA120" s="784" t="str">
        <f>'SAME R Results'!X3</f>
        <v>y</v>
      </c>
      <c r="AB120" s="784" t="str">
        <f>'SAME R Results'!Y3</f>
        <v>y</v>
      </c>
      <c r="AC120" s="808"/>
      <c r="AD120" s="784" t="str">
        <f>'SAME R Results'!Z3</f>
        <v>y</v>
      </c>
      <c r="AE120" s="784">
        <f>'SAME R Results'!AA3</f>
        <v>10</v>
      </c>
      <c r="AF120" s="784" t="str">
        <f>'SAME R Results'!AB3</f>
        <v>y</v>
      </c>
      <c r="AG120" s="817">
        <f>'SAME R Results'!AC3</f>
        <v>3.1809999999999998E-2</v>
      </c>
      <c r="AH120" s="819">
        <f>'SAME R Results'!AD3</f>
        <v>0</v>
      </c>
      <c r="AI120" s="784">
        <f>'SAME R Results'!AE3</f>
        <v>0</v>
      </c>
      <c r="AJ120" s="784">
        <f>'SAME R Results'!AF3</f>
        <v>0</v>
      </c>
      <c r="AK120" s="784">
        <f>'SAME R Results'!AG3</f>
        <v>0</v>
      </c>
      <c r="AL120" s="784">
        <f>'SAME R Results'!AH3</f>
        <v>0</v>
      </c>
      <c r="AM120" s="784">
        <f>'SAME R Results'!AI3</f>
        <v>0</v>
      </c>
      <c r="AN120" s="784">
        <f>'SAME R Results'!AJ3</f>
        <v>0</v>
      </c>
      <c r="AO120" s="784">
        <f>'SAME R Results'!AK3</f>
        <v>0</v>
      </c>
      <c r="AP120" s="784">
        <f>'SAME R Results'!AL3</f>
        <v>0</v>
      </c>
      <c r="AQ120" s="784">
        <f>'SAME R Results'!AM3</f>
        <v>0</v>
      </c>
      <c r="AR120" s="817">
        <f>'SAME R Results'!AN3</f>
        <v>0</v>
      </c>
      <c r="AS120" s="819">
        <f>'SAME R Results'!AO3</f>
        <v>0</v>
      </c>
      <c r="AT120" s="784">
        <f>'SAME R Results'!AP3</f>
        <v>0</v>
      </c>
      <c r="AU120" s="808"/>
      <c r="AV120" s="821">
        <f>'SAME R Results'!AQ3</f>
        <v>0</v>
      </c>
      <c r="AW120" s="821">
        <f>'SAME R Results'!AR3</f>
        <v>6.2647500000000003</v>
      </c>
      <c r="AX120" s="821">
        <f>'SAME R Results'!AS3</f>
        <v>0</v>
      </c>
      <c r="AY120" s="821">
        <f>'SAME R Results'!AT3</f>
        <v>0</v>
      </c>
      <c r="AZ120" s="823"/>
      <c r="BA120" s="823"/>
      <c r="BB120" s="821">
        <f>'SAME R Results'!AU3</f>
        <v>1.9261238095238091</v>
      </c>
      <c r="BC120" s="821">
        <f>'SAME R Results'!AV3</f>
        <v>2.6800000000000001E-2</v>
      </c>
      <c r="BD120" s="821">
        <f>'SAME R Results'!AW3</f>
        <v>6.997711500000003</v>
      </c>
      <c r="BE120" s="821">
        <f>'SAME R Results'!AX3</f>
        <v>4.5921775</v>
      </c>
      <c r="BF120" s="827">
        <f>'SAME R Results'!AY3</f>
        <v>53904.9</v>
      </c>
      <c r="BG120" s="784">
        <f>'SAME R Results'!AZ3</f>
        <v>1.7174561904761902</v>
      </c>
      <c r="BH120" s="784">
        <f>'SAME R Results'!BA3</f>
        <v>8.2000000000000003E-2</v>
      </c>
      <c r="BI120" s="808"/>
      <c r="BJ120" s="784">
        <f>'SAME R Results'!BB3</f>
        <v>75.758799999999994</v>
      </c>
      <c r="BK120" s="784">
        <f>'SAME R Results'!BC3</f>
        <v>2.4055340000000029</v>
      </c>
      <c r="BL120" s="784">
        <f>'SAME R Results'!BD3</f>
        <v>2523938.5830877088</v>
      </c>
      <c r="BM120" s="784">
        <f>'SAME R Results'!BE3</f>
        <v>615.51380336758314</v>
      </c>
      <c r="BN120" s="784">
        <f>'SAME R Results'!BF3</f>
        <v>4.9691332442250085</v>
      </c>
      <c r="BO120" s="784">
        <f>'SAME R Results'!BG3</f>
        <v>1.0696964473380586</v>
      </c>
      <c r="BP120" s="808"/>
      <c r="BQ120" s="784">
        <f>'SAME R Results'!BH3</f>
        <v>108.49420825246703</v>
      </c>
      <c r="BR120" s="817">
        <f>'SAME R Results'!BI3</f>
        <v>0.24387035702532131</v>
      </c>
      <c r="BS120" s="817">
        <f>'SAME R Results'!BJ3</f>
        <v>0.4501551400693799</v>
      </c>
      <c r="BT120" s="817">
        <f>'SAME R Results'!BL3</f>
        <v>4.6453676242364876</v>
      </c>
      <c r="BU120" s="817">
        <f>'SAME R Results'!BM3</f>
        <v>2.1878400054141345</v>
      </c>
      <c r="BV120" s="817">
        <f>'SAME R Results'!BN3</f>
        <v>0.1794970908990223</v>
      </c>
      <c r="BW120" s="784">
        <f>'SAME R Results'!BO3</f>
        <v>2523938.5830877088</v>
      </c>
      <c r="BX120" s="784">
        <f>'SAME R Results'!BP3</f>
        <v>2484963.0187997492</v>
      </c>
      <c r="BY120" s="784">
        <f>'SAME R Results'!BQ3</f>
        <v>2292449.3195224772</v>
      </c>
      <c r="BZ120" s="784">
        <f>'SAME R Results'!BR3</f>
        <v>615.51380336758314</v>
      </c>
      <c r="CA120" s="784">
        <f>'SAME R Results'!BS3</f>
        <v>0.53394610672112286</v>
      </c>
      <c r="CB120" s="784">
        <f>'SAME R Results'!BT3</f>
        <v>0.55000000000000004</v>
      </c>
      <c r="CC120" s="784">
        <f>'SAME R Results'!BV3</f>
        <v>2.6038189203454558</v>
      </c>
      <c r="CD120" s="784">
        <f>'SAME R Results'!BW3</f>
        <v>0.9</v>
      </c>
      <c r="CE120" s="27"/>
    </row>
    <row r="121" spans="1:83" ht="16.5" customHeight="1" x14ac:dyDescent="0.2">
      <c r="A121" s="780">
        <v>2</v>
      </c>
      <c r="B121" s="784">
        <f>'SAME R Results'!A36</f>
        <v>6</v>
      </c>
      <c r="C121" s="785" t="str">
        <f>'SAME R Results'!B36</f>
        <v>Silicone</v>
      </c>
      <c r="D121" s="784" t="str">
        <f>'SAME R Results'!C36</f>
        <v>S02</v>
      </c>
      <c r="E121" s="784" t="str">
        <f>'SAME R Results'!D36</f>
        <v>20 S</v>
      </c>
      <c r="F121" s="784">
        <f>'SAME R Results'!E36</f>
        <v>1</v>
      </c>
      <c r="G121" s="784">
        <f>'SAME R Results'!F36</f>
        <v>67</v>
      </c>
      <c r="H121" s="785" t="str">
        <f>'SAME R Results'!G36</f>
        <v>High temp aged STS det</v>
      </c>
      <c r="I121" s="784">
        <f>'SAME R Results'!H36</f>
        <v>236</v>
      </c>
      <c r="J121" s="786">
        <f>'SAME R Results'!I36</f>
        <v>40414</v>
      </c>
      <c r="K121" s="784">
        <f>'SAME R Results'!J36</f>
        <v>0</v>
      </c>
      <c r="L121" s="788"/>
      <c r="M121" s="788"/>
      <c r="N121" s="784">
        <f>'SAME R Results'!K36</f>
        <v>8.1</v>
      </c>
      <c r="O121" s="793">
        <f>'SAME R Results'!L36</f>
        <v>1.35</v>
      </c>
      <c r="P121" s="784">
        <f>'SAME R Results'!M36</f>
        <v>60</v>
      </c>
      <c r="Q121" s="784">
        <f>'SAME R Results'!N36</f>
        <v>720</v>
      </c>
      <c r="R121" s="784">
        <f>'SAME R Results'!O36</f>
        <v>8</v>
      </c>
      <c r="S121" s="784" t="str">
        <f>'SAME R Results'!P36</f>
        <v>n</v>
      </c>
      <c r="T121" s="784" t="str">
        <f>'SAME R Results'!Q36</f>
        <v>n</v>
      </c>
      <c r="U121" s="784">
        <f>'SAME R Results'!R36</f>
        <v>750.85714285714289</v>
      </c>
      <c r="V121" s="784" t="str">
        <f>'SAME R Results'!S36</f>
        <v>y</v>
      </c>
      <c r="W121" s="784">
        <f>'SAME R Results'!T36</f>
        <v>300</v>
      </c>
      <c r="X121" s="784" t="str">
        <f>'SAME R Results'!U36</f>
        <v>y</v>
      </c>
      <c r="Y121" s="784" t="str">
        <f>'SAME R Results'!V36</f>
        <v>y</v>
      </c>
      <c r="Z121" s="784" t="str">
        <f>'SAME R Results'!W36</f>
        <v>y</v>
      </c>
      <c r="AA121" s="784" t="str">
        <f>'SAME R Results'!X36</f>
        <v>y</v>
      </c>
      <c r="AB121" s="784" t="str">
        <f>'SAME R Results'!Y36</f>
        <v>y</v>
      </c>
      <c r="AC121" s="789"/>
      <c r="AD121" s="784" t="str">
        <f>'SAME R Results'!Z36</f>
        <v>y</v>
      </c>
      <c r="AE121" s="784">
        <f>'SAME R Results'!AA36</f>
        <v>10</v>
      </c>
      <c r="AF121" s="784" t="str">
        <f>'SAME R Results'!AB36</f>
        <v>y</v>
      </c>
      <c r="AG121" s="817">
        <f>'SAME R Results'!AC36</f>
        <v>3.1809999999999998E-2</v>
      </c>
      <c r="AH121" s="819">
        <f>'SAME R Results'!AD36</f>
        <v>0</v>
      </c>
      <c r="AI121" s="784">
        <f>'SAME R Results'!AE36</f>
        <v>0</v>
      </c>
      <c r="AJ121" s="784">
        <f>'SAME R Results'!AF36</f>
        <v>0</v>
      </c>
      <c r="AK121" s="784">
        <f>'SAME R Results'!AG36</f>
        <v>0</v>
      </c>
      <c r="AL121" s="784">
        <f>'SAME R Results'!AH36</f>
        <v>0</v>
      </c>
      <c r="AM121" s="784">
        <f>'SAME R Results'!AI36</f>
        <v>0</v>
      </c>
      <c r="AN121" s="784">
        <f>'SAME R Results'!AJ36</f>
        <v>0</v>
      </c>
      <c r="AO121" s="784">
        <f>'SAME R Results'!AK36</f>
        <v>0</v>
      </c>
      <c r="AP121" s="784">
        <f>'SAME R Results'!AL36</f>
        <v>0</v>
      </c>
      <c r="AQ121" s="784">
        <f>'SAME R Results'!AM36</f>
        <v>0</v>
      </c>
      <c r="AR121" s="817">
        <f>'SAME R Results'!AN36</f>
        <v>0</v>
      </c>
      <c r="AS121" s="819">
        <f>'SAME R Results'!AO36</f>
        <v>0</v>
      </c>
      <c r="AT121" s="784">
        <f>'SAME R Results'!AP36</f>
        <v>0</v>
      </c>
      <c r="AU121" s="789"/>
      <c r="AV121" s="821">
        <f>'SAME R Results'!AQ36</f>
        <v>0</v>
      </c>
      <c r="AW121" s="821">
        <f>'SAME R Results'!AR36</f>
        <v>6.2453619999999983</v>
      </c>
      <c r="AX121" s="821">
        <f>'SAME R Results'!AS36</f>
        <v>4.4173289999999996</v>
      </c>
      <c r="AY121" s="821">
        <f>'SAME R Results'!AT36</f>
        <v>5.0926355000000001</v>
      </c>
      <c r="AZ121" s="824"/>
      <c r="BA121" s="824"/>
      <c r="BB121" s="821">
        <f>'SAME R Results'!AU36</f>
        <v>5.843048500000001</v>
      </c>
      <c r="BC121" s="821">
        <f>'SAME R Results'!AV36</f>
        <v>5.2383415000000003E-2</v>
      </c>
      <c r="BD121" s="821">
        <f>'SAME R Results'!AW36</f>
        <v>6.8808900000000008</v>
      </c>
      <c r="BE121" s="821">
        <f>'SAME R Results'!AX36</f>
        <v>4.7017359999999986</v>
      </c>
      <c r="BF121" s="827">
        <f>'SAME R Results'!AY36</f>
        <v>29840</v>
      </c>
      <c r="BG121" s="784">
        <f>'SAME R Results'!AZ36</f>
        <v>5.0561219999999993</v>
      </c>
      <c r="BH121" s="784">
        <f>'SAME R Results'!BA36</f>
        <v>9.678645000000001E-2</v>
      </c>
      <c r="BI121" s="789"/>
      <c r="BJ121" s="784">
        <f>'SAME R Results'!BB36</f>
        <v>150.76660000000001</v>
      </c>
      <c r="BK121" s="784">
        <f>'SAME R Results'!BC36</f>
        <v>2.1791540000000023</v>
      </c>
      <c r="BL121" s="784">
        <f>'SAME R Results'!BD36</f>
        <v>1352021.2260295507</v>
      </c>
      <c r="BM121" s="784">
        <f>'SAME R Results'!BE36</f>
        <v>520.57349289091769</v>
      </c>
      <c r="BN121" s="784">
        <f>'SAME R Results'!BF36</f>
        <v>5.7906650850000005</v>
      </c>
      <c r="BO121" s="784">
        <f>'SAME R Results'!BG36</f>
        <v>1.2398338874999999</v>
      </c>
      <c r="BP121" s="789"/>
      <c r="BQ121" s="784">
        <f>'SAME R Results'!BH36</f>
        <v>189.82535759302968</v>
      </c>
      <c r="BR121" s="817">
        <f>'SAME R Results'!BI36</f>
        <v>0.38503352082694281</v>
      </c>
      <c r="BS121" s="817">
        <f>'SAME R Results'!BJ36</f>
        <v>0.66789756739767003</v>
      </c>
      <c r="BT121" s="817">
        <f>'SAME R Results'!BL36</f>
        <v>4.6705168679300204</v>
      </c>
      <c r="BU121" s="817">
        <f>'SAME R Results'!BM36</f>
        <v>2.1004718117092902</v>
      </c>
      <c r="BV121" s="817">
        <f>'SAME R Results'!BN36</f>
        <v>0.29234312166121146</v>
      </c>
      <c r="BW121" s="784">
        <f>'SAME R Results'!BO36</f>
        <v>1352021.2260295507</v>
      </c>
      <c r="BX121" s="784">
        <f>'SAME R Results'!BP36</f>
        <v>1330445.620873939</v>
      </c>
      <c r="BY121" s="784">
        <f>'SAME R Results'!BQ36</f>
        <v>1246450.8519333545</v>
      </c>
      <c r="BZ121" s="784">
        <f>'SAME R Results'!BR36</f>
        <v>520.57349289091769</v>
      </c>
      <c r="CA121" s="784">
        <f>'SAME R Results'!BS36</f>
        <v>0.4836975051052122</v>
      </c>
      <c r="CB121" s="784">
        <f>'SAME R Results'!BT36</f>
        <v>0.55000000000000004</v>
      </c>
      <c r="CC121" s="784">
        <f>'SAME R Results'!BV36</f>
        <v>2.2892140156076244</v>
      </c>
      <c r="CD121" s="784">
        <f>'SAME R Results'!BW36</f>
        <v>0.9</v>
      </c>
      <c r="CE121" s="27"/>
    </row>
    <row r="122" spans="1:83" ht="16.5" customHeight="1" x14ac:dyDescent="0.2">
      <c r="A122" s="780">
        <v>2</v>
      </c>
      <c r="B122" s="784">
        <f>'SAME R Results'!A41</f>
        <v>6</v>
      </c>
      <c r="C122" s="785" t="str">
        <f>'SAME R Results'!B41</f>
        <v>Silicone</v>
      </c>
      <c r="D122" s="784" t="str">
        <f>'SAME R Results'!C41</f>
        <v>S05</v>
      </c>
      <c r="E122" s="784" t="str">
        <f>'SAME R Results'!D41</f>
        <v>25 S</v>
      </c>
      <c r="F122" s="784">
        <f>'SAME R Results'!E41</f>
        <v>6</v>
      </c>
      <c r="G122" s="784">
        <f>'SAME R Results'!F41</f>
        <v>72</v>
      </c>
      <c r="H122" s="785" t="str">
        <f>'SAME R Results'!G41</f>
        <v>Baseline STS det</v>
      </c>
      <c r="I122" s="784">
        <f>'SAME R Results'!H41</f>
        <v>237</v>
      </c>
      <c r="J122" s="786">
        <f>'SAME R Results'!I41</f>
        <v>40415</v>
      </c>
      <c r="K122" s="784">
        <f>'SAME R Results'!J41</f>
        <v>0</v>
      </c>
      <c r="L122" s="790"/>
      <c r="M122" s="790"/>
      <c r="N122" s="784">
        <f>'SAME R Results'!K41</f>
        <v>8.1</v>
      </c>
      <c r="O122" s="793">
        <f>'SAME R Results'!L41</f>
        <v>1.327</v>
      </c>
      <c r="P122" s="784">
        <f>'SAME R Results'!M41</f>
        <v>60</v>
      </c>
      <c r="Q122" s="784">
        <f>'SAME R Results'!N41</f>
        <v>11</v>
      </c>
      <c r="R122" s="784">
        <f>'SAME R Results'!O41</f>
        <v>8</v>
      </c>
      <c r="S122" s="784" t="str">
        <f>'SAME R Results'!P41</f>
        <v>n</v>
      </c>
      <c r="T122" s="784" t="str">
        <f>'SAME R Results'!Q41</f>
        <v>n</v>
      </c>
      <c r="U122" s="784">
        <f>'SAME R Results'!R41</f>
        <v>42.428571428571431</v>
      </c>
      <c r="V122" s="784" t="str">
        <f>'SAME R Results'!S41</f>
        <v>y</v>
      </c>
      <c r="W122" s="784">
        <f>'SAME R Results'!T41</f>
        <v>60</v>
      </c>
      <c r="X122" s="784" t="str">
        <f>'SAME R Results'!U41</f>
        <v>y</v>
      </c>
      <c r="Y122" s="784" t="str">
        <f>'SAME R Results'!V41</f>
        <v>n</v>
      </c>
      <c r="Z122" s="784" t="str">
        <f>'SAME R Results'!W41</f>
        <v>y</v>
      </c>
      <c r="AA122" s="784" t="str">
        <f>'SAME R Results'!X41</f>
        <v>n</v>
      </c>
      <c r="AB122" s="784" t="str">
        <f>'SAME R Results'!Y41</f>
        <v>y</v>
      </c>
      <c r="AC122" s="809"/>
      <c r="AD122" s="784" t="str">
        <f>'SAME R Results'!Z41</f>
        <v>y</v>
      </c>
      <c r="AE122" s="784">
        <f>'SAME R Results'!AA41</f>
        <v>10</v>
      </c>
      <c r="AF122" s="784" t="str">
        <f>'SAME R Results'!AB41</f>
        <v>y</v>
      </c>
      <c r="AG122" s="817">
        <f>'SAME R Results'!AC41</f>
        <v>3.1809999999999998E-2</v>
      </c>
      <c r="AH122" s="819">
        <f>'SAME R Results'!AD41</f>
        <v>0</v>
      </c>
      <c r="AI122" s="784">
        <f>'SAME R Results'!AE41</f>
        <v>0</v>
      </c>
      <c r="AJ122" s="784">
        <f>'SAME R Results'!AF41</f>
        <v>0</v>
      </c>
      <c r="AK122" s="784">
        <f>'SAME R Results'!AG41</f>
        <v>0</v>
      </c>
      <c r="AL122" s="784">
        <f>'SAME R Results'!AH41</f>
        <v>0</v>
      </c>
      <c r="AM122" s="784">
        <f>'SAME R Results'!AI41</f>
        <v>0</v>
      </c>
      <c r="AN122" s="784">
        <f>'SAME R Results'!AJ41</f>
        <v>0</v>
      </c>
      <c r="AO122" s="784">
        <f>'SAME R Results'!AK41</f>
        <v>0</v>
      </c>
      <c r="AP122" s="784">
        <f>'SAME R Results'!AL41</f>
        <v>0</v>
      </c>
      <c r="AQ122" s="784">
        <f>'SAME R Results'!AM41</f>
        <v>0</v>
      </c>
      <c r="AR122" s="817">
        <f>'SAME R Results'!AN41</f>
        <v>0</v>
      </c>
      <c r="AS122" s="819">
        <f>'SAME R Results'!AO41</f>
        <v>0</v>
      </c>
      <c r="AT122" s="784">
        <f>'SAME R Results'!AP41</f>
        <v>0</v>
      </c>
      <c r="AU122" s="809"/>
      <c r="AV122" s="821">
        <f>'SAME R Results'!AQ41</f>
        <v>0</v>
      </c>
      <c r="AW122" s="821">
        <f>'SAME R Results'!AR41</f>
        <v>6.2547449999999998</v>
      </c>
      <c r="AX122" s="821">
        <f>'SAME R Results'!AS41</f>
        <v>4.3222510000000005</v>
      </c>
      <c r="AY122" s="821">
        <f>'SAME R Results'!AT41</f>
        <v>5.1131440000000001</v>
      </c>
      <c r="AZ122" s="825"/>
      <c r="BA122" s="825"/>
      <c r="BB122" s="821">
        <f>'SAME R Results'!AU41</f>
        <v>0</v>
      </c>
      <c r="BC122" s="821">
        <f>'SAME R Results'!AV41</f>
        <v>0</v>
      </c>
      <c r="BD122" s="821">
        <f>'SAME R Results'!AW41</f>
        <v>6.9565724999999983</v>
      </c>
      <c r="BE122" s="821">
        <f>'SAME R Results'!AX41</f>
        <v>4.7165220000000003</v>
      </c>
      <c r="BF122" s="827">
        <f>'SAME R Results'!AY41</f>
        <v>63040</v>
      </c>
      <c r="BG122" s="784">
        <f>'SAME R Results'!AZ41</f>
        <v>0</v>
      </c>
      <c r="BH122" s="784">
        <f>'SAME R Results'!BA41</f>
        <v>0</v>
      </c>
      <c r="BI122" s="809"/>
      <c r="BJ122" s="784">
        <f>'SAME R Results'!BB41</f>
        <v>79.944850000000002</v>
      </c>
      <c r="BK122" s="784">
        <f>'SAME R Results'!BC41</f>
        <v>2.2400504999999979</v>
      </c>
      <c r="BL122" s="784">
        <f>'SAME R Results'!BD41</f>
        <v>2987870.0785916378</v>
      </c>
      <c r="BM122" s="784">
        <f>'SAME R Results'!BE41</f>
        <v>544.60864227797083</v>
      </c>
      <c r="BN122" s="784">
        <f>'SAME R Results'!BF41</f>
        <v>0</v>
      </c>
      <c r="BO122" s="784">
        <f>'SAME R Results'!BG41</f>
        <v>0</v>
      </c>
      <c r="BP122" s="809"/>
      <c r="BQ122" s="784">
        <f>'SAME R Results'!BH41</f>
        <v>103.70373886777141</v>
      </c>
      <c r="BR122" s="817">
        <f>'SAME R Results'!BI41</f>
        <v>0.18227320062546948</v>
      </c>
      <c r="BS122" s="817">
        <f>'SAME R Results'!BJ41</f>
        <v>0.41917675488054462</v>
      </c>
      <c r="BT122" s="817">
        <f>'SAME R Results'!BL41</f>
        <v>0</v>
      </c>
      <c r="BU122" s="817">
        <f>'SAME R Results'!BM41</f>
        <v>2.4907181987680542</v>
      </c>
      <c r="BV122" s="817">
        <f>'SAME R Results'!BN41</f>
        <v>0.12019478746766346</v>
      </c>
      <c r="BW122" s="784">
        <f>'SAME R Results'!BO41</f>
        <v>2987870.0785916378</v>
      </c>
      <c r="BX122" s="784">
        <f>'SAME R Results'!BP41</f>
        <v>2942289.4435712039</v>
      </c>
      <c r="BY122" s="784">
        <f>'SAME R Results'!BQ41</f>
        <v>2699047.393901289</v>
      </c>
      <c r="BZ122" s="784">
        <f>'SAME R Results'!BR41</f>
        <v>544.60864227797083</v>
      </c>
      <c r="CA122" s="784">
        <f>'SAME R Results'!BS41</f>
        <v>0.49721444109029517</v>
      </c>
      <c r="CB122" s="784">
        <f>'SAME R Results'!BT41</f>
        <v>0.55000000000000004</v>
      </c>
      <c r="CC122" s="784">
        <f>'SAME R Results'!BV41</f>
        <v>2.358529067061319</v>
      </c>
      <c r="CD122" s="784">
        <f>'SAME R Results'!BW41</f>
        <v>0.9</v>
      </c>
      <c r="CE122" s="27"/>
    </row>
    <row r="123" spans="1:83" ht="16.5" customHeight="1" x14ac:dyDescent="0.2">
      <c r="A123" s="780">
        <v>2</v>
      </c>
      <c r="B123" s="784" t="str">
        <f>'SAME R Results'!A71</f>
        <v>7 (4)</v>
      </c>
      <c r="C123" s="785" t="str">
        <f>'SAME R Results'!B71</f>
        <v>Silicone</v>
      </c>
      <c r="D123" s="784" t="str">
        <f>'SAME R Results'!C71</f>
        <v>S01</v>
      </c>
      <c r="E123" s="784" t="str">
        <f>'SAME R Results'!D71</f>
        <v>39 S</v>
      </c>
      <c r="F123" s="784">
        <f>'SAME R Results'!E71</f>
        <v>0</v>
      </c>
      <c r="G123" s="784">
        <f>'SAME R Results'!F71</f>
        <v>86</v>
      </c>
      <c r="H123" s="785" t="str">
        <f>'SAME R Results'!G71</f>
        <v>Mid temp aging</v>
      </c>
      <c r="I123" s="784">
        <f>'SAME R Results'!H71</f>
        <v>242</v>
      </c>
      <c r="J123" s="786">
        <f>'SAME R Results'!I71</f>
        <v>40420.277777777781</v>
      </c>
      <c r="K123" s="784">
        <f>'SAME R Results'!J71</f>
        <v>0</v>
      </c>
      <c r="L123" s="788"/>
      <c r="M123" s="788"/>
      <c r="N123" s="784">
        <f>'SAME R Results'!K71</f>
        <v>8.1</v>
      </c>
      <c r="O123" s="793">
        <f>'SAME R Results'!L71</f>
        <v>1.345</v>
      </c>
      <c r="P123" s="784">
        <f>'SAME R Results'!M71</f>
        <v>60</v>
      </c>
      <c r="Q123" s="784">
        <f>'SAME R Results'!N71</f>
        <v>11</v>
      </c>
      <c r="R123" s="784">
        <f>'SAME R Results'!O71</f>
        <v>8</v>
      </c>
      <c r="S123" s="784" t="str">
        <f>'SAME R Results'!P71</f>
        <v>n</v>
      </c>
      <c r="T123" s="784" t="str">
        <f>'SAME R Results'!Q71</f>
        <v>n</v>
      </c>
      <c r="U123" s="784">
        <f>'SAME R Results'!R71</f>
        <v>50.428571428571431</v>
      </c>
      <c r="V123" s="784" t="str">
        <f>'SAME R Results'!S71</f>
        <v>n</v>
      </c>
      <c r="W123" s="784">
        <f>'SAME R Results'!T71</f>
        <v>0</v>
      </c>
      <c r="X123" s="784" t="str">
        <f>'SAME R Results'!U71</f>
        <v>n</v>
      </c>
      <c r="Y123" s="784" t="str">
        <f>'SAME R Results'!V71</f>
        <v>y</v>
      </c>
      <c r="Z123" s="784" t="str">
        <f>'SAME R Results'!W71</f>
        <v>y</v>
      </c>
      <c r="AA123" s="784" t="str">
        <f>'SAME R Results'!X71</f>
        <v>y</v>
      </c>
      <c r="AB123" s="784" t="str">
        <f>'SAME R Results'!Y71</f>
        <v>y</v>
      </c>
      <c r="AC123" s="789"/>
      <c r="AD123" s="784" t="str">
        <f>'SAME R Results'!Z71</f>
        <v>y</v>
      </c>
      <c r="AE123" s="784">
        <f>'SAME R Results'!AA71</f>
        <v>10</v>
      </c>
      <c r="AF123" s="784" t="str">
        <f>'SAME R Results'!AB71</f>
        <v>y</v>
      </c>
      <c r="AG123" s="817">
        <f>'SAME R Results'!AC71</f>
        <v>3.1809999999999998E-2</v>
      </c>
      <c r="AH123" s="819">
        <f>'SAME R Results'!AD71</f>
        <v>0</v>
      </c>
      <c r="AI123" s="784">
        <f>'SAME R Results'!AE71</f>
        <v>58</v>
      </c>
      <c r="AJ123" s="784">
        <f>'SAME R Results'!AF71</f>
        <v>480</v>
      </c>
      <c r="AK123" s="784">
        <f>'SAME R Results'!AG71</f>
        <v>0</v>
      </c>
      <c r="AL123" s="784" t="str">
        <f>'SAME R Results'!AH71</f>
        <v>n</v>
      </c>
      <c r="AM123" s="784" t="str">
        <f>'SAME R Results'!AI71</f>
        <v>y</v>
      </c>
      <c r="AN123" s="784" t="str">
        <f>'SAME R Results'!AJ71</f>
        <v>y</v>
      </c>
      <c r="AO123" s="784" t="str">
        <f>'SAME R Results'!AK71</f>
        <v>y</v>
      </c>
      <c r="AP123" s="784" t="str">
        <f>'SAME R Results'!AL71</f>
        <v>y</v>
      </c>
      <c r="AQ123" s="784" t="str">
        <f>'SAME R Results'!AM71</f>
        <v>y</v>
      </c>
      <c r="AR123" s="817">
        <f>'SAME R Results'!AN71</f>
        <v>3.1809999999999998E-2</v>
      </c>
      <c r="AS123" s="819">
        <f>'SAME R Results'!AO71</f>
        <v>0</v>
      </c>
      <c r="AT123" s="784">
        <f>'SAME R Results'!AP71</f>
        <v>0</v>
      </c>
      <c r="AU123" s="789"/>
      <c r="AV123" s="821">
        <f>'SAME R Results'!AQ71</f>
        <v>0</v>
      </c>
      <c r="AW123" s="821">
        <f>'SAME R Results'!AR71</f>
        <v>6.2489929999999996</v>
      </c>
      <c r="AX123" s="821">
        <f>'SAME R Results'!AS71</f>
        <v>0</v>
      </c>
      <c r="AY123" s="821">
        <f>'SAME R Results'!AT71</f>
        <v>0</v>
      </c>
      <c r="AZ123" s="824"/>
      <c r="BA123" s="824"/>
      <c r="BB123" s="821">
        <f>'SAME R Results'!AU71</f>
        <v>5.2296149999999999</v>
      </c>
      <c r="BC123" s="821">
        <f>'SAME R Results'!AV71</f>
        <v>2.7297974999999995E-2</v>
      </c>
      <c r="BD123" s="821">
        <f>'SAME R Results'!AW71</f>
        <v>7.7728269999999995</v>
      </c>
      <c r="BE123" s="821">
        <f>'SAME R Results'!AX71</f>
        <v>4.7200300000000013</v>
      </c>
      <c r="BF123" s="827">
        <f>'SAME R Results'!AY71</f>
        <v>85240</v>
      </c>
      <c r="BG123" s="784">
        <f>'SAME R Results'!AZ71</f>
        <v>4.5558784999999995</v>
      </c>
      <c r="BH123" s="784">
        <f>'SAME R Results'!BA71</f>
        <v>8.7402329999999986E-2</v>
      </c>
      <c r="BI123" s="789"/>
      <c r="BJ123" s="784">
        <f>'SAME R Results'!BB71</f>
        <v>197.77789999999999</v>
      </c>
      <c r="BK123" s="784">
        <f>'SAME R Results'!BC71</f>
        <v>3.0527969999999982</v>
      </c>
      <c r="BL123" s="784">
        <f>'SAME R Results'!BD71</f>
        <v>4159047.4441999369</v>
      </c>
      <c r="BM123" s="784">
        <f>'SAME R Results'!BE71</f>
        <v>1018.5793100474913</v>
      </c>
      <c r="BN123" s="784">
        <f>'SAME R Results'!BF71</f>
        <v>13.907765212551418</v>
      </c>
      <c r="BO123" s="784">
        <f>'SAME R Results'!BG71</f>
        <v>2.9864826158994506</v>
      </c>
      <c r="BP123" s="789"/>
      <c r="BQ123" s="784">
        <f>'SAME R Results'!BH71</f>
        <v>289.37242074179574</v>
      </c>
      <c r="BR123" s="817">
        <f>'SAME R Results'!BI71</f>
        <v>0.24490687440172548</v>
      </c>
      <c r="BS123" s="817">
        <f>'SAME R Results'!BJ71</f>
        <v>0.52853535507968596</v>
      </c>
      <c r="BT123" s="817">
        <f>'SAME R Results'!BL71</f>
        <v>4.6569047944592716</v>
      </c>
      <c r="BU123" s="817">
        <f>'SAME R Results'!BM71</f>
        <v>2.403818538602768</v>
      </c>
      <c r="BV123" s="817">
        <f>'SAME R Results'!BN71</f>
        <v>0.1667110710643826</v>
      </c>
      <c r="BW123" s="784">
        <f>'SAME R Results'!BO71</f>
        <v>4159047.4441999369</v>
      </c>
      <c r="BX123" s="784">
        <f>'SAME R Results'!BP71</f>
        <v>4097415.2530650743</v>
      </c>
      <c r="BY123" s="784">
        <f>'SAME R Results'!BQ71</f>
        <v>3709025.2624960705</v>
      </c>
      <c r="BZ123" s="784">
        <f>'SAME R Results'!BR71</f>
        <v>1018.5793100474913</v>
      </c>
      <c r="CA123" s="784">
        <f>'SAME R Results'!BS71</f>
        <v>0.67761631004172906</v>
      </c>
      <c r="CB123" s="784">
        <f>'SAME R Results'!BT71</f>
        <v>0.55000000000000004</v>
      </c>
      <c r="CC123" s="784">
        <f>'SAME R Results'!BV71</f>
        <v>2.6602146856448181</v>
      </c>
      <c r="CD123" s="784">
        <f>'SAME R Results'!BW71</f>
        <v>0.9</v>
      </c>
      <c r="CE123" s="27"/>
    </row>
    <row r="124" spans="1:83" ht="16.5" customHeight="1" x14ac:dyDescent="0.2">
      <c r="A124" s="780">
        <v>2</v>
      </c>
      <c r="B124" s="784" t="str">
        <f>'SAME R Results'!A72</f>
        <v>7 (4)</v>
      </c>
      <c r="C124" s="785" t="str">
        <f>'SAME R Results'!B72</f>
        <v>Silicone</v>
      </c>
      <c r="D124" s="784" t="str">
        <f>'SAME R Results'!C72</f>
        <v>S01</v>
      </c>
      <c r="E124" s="784" t="str">
        <f>'SAME R Results'!D72</f>
        <v>39Sa</v>
      </c>
      <c r="F124" s="784">
        <f>'SAME R Results'!E72</f>
        <v>0</v>
      </c>
      <c r="G124" s="784" t="str">
        <f>'SAME R Results'!F72</f>
        <v>86a</v>
      </c>
      <c r="H124" s="785" t="str">
        <f>'SAME R Results'!G72</f>
        <v>aged</v>
      </c>
      <c r="I124" s="784">
        <f>'SAME R Results'!H72</f>
        <v>242</v>
      </c>
      <c r="J124" s="786">
        <f>'SAME R Results'!I72</f>
        <v>40420.277777777781</v>
      </c>
      <c r="K124" s="784">
        <f>'SAME R Results'!J72</f>
        <v>0</v>
      </c>
      <c r="L124" s="788"/>
      <c r="M124" s="788"/>
      <c r="N124" s="784">
        <f>'SAME R Results'!K72</f>
        <v>8.1</v>
      </c>
      <c r="O124" s="793">
        <f>'SAME R Results'!L72</f>
        <v>1.345</v>
      </c>
      <c r="P124" s="784">
        <f>'SAME R Results'!M72</f>
        <v>0</v>
      </c>
      <c r="Q124" s="784">
        <f>'SAME R Results'!N72</f>
        <v>0</v>
      </c>
      <c r="R124" s="784">
        <f>'SAME R Results'!O72</f>
        <v>0</v>
      </c>
      <c r="S124" s="784">
        <f>'SAME R Results'!P72</f>
        <v>0</v>
      </c>
      <c r="T124" s="784">
        <f>'SAME R Results'!Q72</f>
        <v>0</v>
      </c>
      <c r="U124" s="784">
        <f>'SAME R Results'!R72</f>
        <v>628</v>
      </c>
      <c r="V124" s="784">
        <f>'SAME R Results'!S72</f>
        <v>0</v>
      </c>
      <c r="W124" s="784">
        <f>'SAME R Results'!T72</f>
        <v>0</v>
      </c>
      <c r="X124" s="784" t="str">
        <f>'SAME R Results'!U72</f>
        <v>n</v>
      </c>
      <c r="Y124" s="784" t="str">
        <f>'SAME R Results'!V72</f>
        <v>y</v>
      </c>
      <c r="Z124" s="784" t="str">
        <f>'SAME R Results'!W72</f>
        <v>y</v>
      </c>
      <c r="AA124" s="784" t="str">
        <f>'SAME R Results'!X72</f>
        <v>y</v>
      </c>
      <c r="AB124" s="784" t="str">
        <f>'SAME R Results'!Y72</f>
        <v>y</v>
      </c>
      <c r="AC124" s="789"/>
      <c r="AD124" s="784" t="str">
        <f>'SAME R Results'!Z72</f>
        <v>y</v>
      </c>
      <c r="AE124" s="784">
        <f>'SAME R Results'!AA72</f>
        <v>10</v>
      </c>
      <c r="AF124" s="784" t="str">
        <f>'SAME R Results'!AB72</f>
        <v>y</v>
      </c>
      <c r="AG124" s="817">
        <f>'SAME R Results'!AC72</f>
        <v>3.1809999999999998E-2</v>
      </c>
      <c r="AH124" s="819">
        <f>'SAME R Results'!AD72</f>
        <v>0</v>
      </c>
      <c r="AI124" s="784">
        <f>'SAME R Results'!AE72</f>
        <v>0</v>
      </c>
      <c r="AJ124" s="784">
        <f>'SAME R Results'!AF72</f>
        <v>0</v>
      </c>
      <c r="AK124" s="784">
        <f>'SAME R Results'!AG72</f>
        <v>0</v>
      </c>
      <c r="AL124" s="784">
        <f>'SAME R Results'!AH72</f>
        <v>0</v>
      </c>
      <c r="AM124" s="784">
        <f>'SAME R Results'!AI72</f>
        <v>0</v>
      </c>
      <c r="AN124" s="784">
        <f>'SAME R Results'!AJ72</f>
        <v>0</v>
      </c>
      <c r="AO124" s="784">
        <f>'SAME R Results'!AK72</f>
        <v>0</v>
      </c>
      <c r="AP124" s="784">
        <f>'SAME R Results'!AL72</f>
        <v>0</v>
      </c>
      <c r="AQ124" s="784">
        <f>'SAME R Results'!AM72</f>
        <v>0</v>
      </c>
      <c r="AR124" s="817">
        <f>'SAME R Results'!AN72</f>
        <v>0</v>
      </c>
      <c r="AS124" s="819">
        <f>'SAME R Results'!AO72</f>
        <v>0</v>
      </c>
      <c r="AT124" s="784">
        <f>'SAME R Results'!AP72</f>
        <v>0</v>
      </c>
      <c r="AU124" s="789"/>
      <c r="AV124" s="821">
        <f>'SAME R Results'!AQ72</f>
        <v>0</v>
      </c>
      <c r="AW124" s="821">
        <f>'SAME R Results'!AR72</f>
        <v>6.2518004999999999</v>
      </c>
      <c r="AX124" s="821">
        <f>'SAME R Results'!AS72</f>
        <v>0</v>
      </c>
      <c r="AY124" s="821">
        <f>'SAME R Results'!AT72</f>
        <v>0</v>
      </c>
      <c r="AZ124" s="824"/>
      <c r="BA124" s="824"/>
      <c r="BB124" s="821">
        <f>'SAME R Results'!AU72</f>
        <v>4.8573609999999992</v>
      </c>
      <c r="BC124" s="821">
        <f>'SAME R Results'!AV72</f>
        <v>0.14717096499999996</v>
      </c>
      <c r="BD124" s="821">
        <f>'SAME R Results'!AW72</f>
        <v>7.206237999999999</v>
      </c>
      <c r="BE124" s="821">
        <f>'SAME R Results'!AX72</f>
        <v>4.6690209999999999</v>
      </c>
      <c r="BF124" s="827">
        <f>'SAME R Results'!AY72</f>
        <v>36450</v>
      </c>
      <c r="BG124" s="784">
        <f>'SAME R Results'!AZ72</f>
        <v>4.1108700000000002</v>
      </c>
      <c r="BH124" s="784">
        <f>'SAME R Results'!BA72</f>
        <v>0.17510975000000001</v>
      </c>
      <c r="BI124" s="789"/>
      <c r="BJ124" s="784">
        <f>'SAME R Results'!BB72</f>
        <v>172.09205000000003</v>
      </c>
      <c r="BK124" s="784">
        <f>'SAME R Results'!BC72</f>
        <v>2.5372169999999992</v>
      </c>
      <c r="BL124" s="784">
        <f>'SAME R Results'!BD72</f>
        <v>1666662.2131405217</v>
      </c>
      <c r="BM124" s="784">
        <f>'SAME R Results'!BE72</f>
        <v>678.83879956439739</v>
      </c>
      <c r="BN124" s="784">
        <f>'SAME R Results'!BF72</f>
        <v>12.486765719447009</v>
      </c>
      <c r="BO124" s="784">
        <f>'SAME R Results'!BG72</f>
        <v>2.6084359550507075</v>
      </c>
      <c r="BP124" s="789"/>
      <c r="BQ124" s="784">
        <f>'SAME R Results'!BH72</f>
        <v>249.70070536738518</v>
      </c>
      <c r="BR124" s="817">
        <f>'SAME R Results'!BI72</f>
        <v>0.40730436810302983</v>
      </c>
      <c r="BS124" s="817">
        <f>'SAME R Results'!BJ72</f>
        <v>0.68251209089439391</v>
      </c>
      <c r="BT124" s="817">
        <f>'SAME R Results'!BL72</f>
        <v>4.7870700813140221</v>
      </c>
      <c r="BU124" s="817">
        <f>'SAME R Results'!BM72</f>
        <v>2.0513213994146504</v>
      </c>
      <c r="BV124" s="817">
        <f>'SAME R Results'!BN72</f>
        <v>0.31464687789311779</v>
      </c>
      <c r="BW124" s="784">
        <f>'SAME R Results'!BO72</f>
        <v>1666662.2131405217</v>
      </c>
      <c r="BX124" s="784">
        <f>'SAME R Results'!BP72</f>
        <v>1640307.2933039926</v>
      </c>
      <c r="BY124" s="784">
        <f>'SAME R Results'!BQ72</f>
        <v>1530132.2697265011</v>
      </c>
      <c r="BZ124" s="784">
        <f>'SAME R Results'!BR72</f>
        <v>678.83879956439739</v>
      </c>
      <c r="CA124" s="784">
        <f>'SAME R Results'!BS72</f>
        <v>0.56317521974607099</v>
      </c>
      <c r="CB124" s="784">
        <f>'SAME R Results'!BT72</f>
        <v>0.55000000000000004</v>
      </c>
      <c r="CC124" s="784">
        <f>'SAME R Results'!BV72</f>
        <v>2.6381304800898979</v>
      </c>
      <c r="CD124" s="784">
        <f>'SAME R Results'!BW72</f>
        <v>0.9</v>
      </c>
      <c r="CE124" s="27"/>
    </row>
    <row r="125" spans="1:83" ht="16.5" customHeight="1" x14ac:dyDescent="0.2">
      <c r="A125" s="780">
        <v>2</v>
      </c>
      <c r="B125" s="784" t="str">
        <f>'SAME R Results'!A79</f>
        <v>8(4)</v>
      </c>
      <c r="C125" s="785" t="str">
        <f>'SAME R Results'!B79</f>
        <v>Silicone</v>
      </c>
      <c r="D125" s="784" t="str">
        <f>'SAME R Results'!C79</f>
        <v>S06</v>
      </c>
      <c r="E125" s="784" t="str">
        <f>'SAME R Results'!D79</f>
        <v>44 S</v>
      </c>
      <c r="F125" s="784">
        <f>'SAME R Results'!E79</f>
        <v>0</v>
      </c>
      <c r="G125" s="784">
        <f>'SAME R Results'!F79</f>
        <v>91</v>
      </c>
      <c r="H125" s="785" t="str">
        <f>'SAME R Results'!G79</f>
        <v>Baseline STS det</v>
      </c>
      <c r="I125" s="784">
        <f>'SAME R Results'!H79</f>
        <v>250</v>
      </c>
      <c r="J125" s="786">
        <f>'SAME R Results'!I79</f>
        <v>40428.354166666664</v>
      </c>
      <c r="K125" s="784">
        <f>'SAME R Results'!J79</f>
        <v>0</v>
      </c>
      <c r="L125" s="788"/>
      <c r="M125" s="788"/>
      <c r="N125" s="784">
        <f>'SAME R Results'!K79</f>
        <v>8.1</v>
      </c>
      <c r="O125" s="793">
        <f>'SAME R Results'!L79</f>
        <v>1.327</v>
      </c>
      <c r="P125" s="784">
        <f>'SAME R Results'!M79</f>
        <v>60</v>
      </c>
      <c r="Q125" s="784">
        <f>'SAME R Results'!N79</f>
        <v>11</v>
      </c>
      <c r="R125" s="784">
        <f>'SAME R Results'!O79</f>
        <v>8</v>
      </c>
      <c r="S125" s="784" t="str">
        <f>'SAME R Results'!P79</f>
        <v>n</v>
      </c>
      <c r="T125" s="784" t="str">
        <f>'SAME R Results'!Q79</f>
        <v>n</v>
      </c>
      <c r="U125" s="784">
        <f>'SAME R Results'!R79</f>
        <v>46.428571428571431</v>
      </c>
      <c r="V125" s="784" t="str">
        <f>'SAME R Results'!S79</f>
        <v>n</v>
      </c>
      <c r="W125" s="784">
        <f>'SAME R Results'!T79</f>
        <v>0</v>
      </c>
      <c r="X125" s="784" t="str">
        <f>'SAME R Results'!U79</f>
        <v>y</v>
      </c>
      <c r="Y125" s="784" t="str">
        <f>'SAME R Results'!V79</f>
        <v>n</v>
      </c>
      <c r="Z125" s="784" t="str">
        <f>'SAME R Results'!W79</f>
        <v>y</v>
      </c>
      <c r="AA125" s="784" t="str">
        <f>'SAME R Results'!X79</f>
        <v>n</v>
      </c>
      <c r="AB125" s="784" t="str">
        <f>'SAME R Results'!Y79</f>
        <v>y</v>
      </c>
      <c r="AC125" s="789"/>
      <c r="AD125" s="784" t="str">
        <f>'SAME R Results'!Z79</f>
        <v>y</v>
      </c>
      <c r="AE125" s="784">
        <f>'SAME R Results'!AA79</f>
        <v>10</v>
      </c>
      <c r="AF125" s="784" t="str">
        <f>'SAME R Results'!AB79</f>
        <v>y</v>
      </c>
      <c r="AG125" s="817">
        <f>'SAME R Results'!AC79</f>
        <v>3.1809999999999998E-2</v>
      </c>
      <c r="AH125" s="819">
        <f>'SAME R Results'!AD79</f>
        <v>0</v>
      </c>
      <c r="AI125" s="784">
        <f>'SAME R Results'!AE79</f>
        <v>0</v>
      </c>
      <c r="AJ125" s="784">
        <f>'SAME R Results'!AF79</f>
        <v>0</v>
      </c>
      <c r="AK125" s="784">
        <f>'SAME R Results'!AG79</f>
        <v>0</v>
      </c>
      <c r="AL125" s="784">
        <f>'SAME R Results'!AH79</f>
        <v>0</v>
      </c>
      <c r="AM125" s="784">
        <f>'SAME R Results'!AI79</f>
        <v>0</v>
      </c>
      <c r="AN125" s="784">
        <f>'SAME R Results'!AJ79</f>
        <v>0</v>
      </c>
      <c r="AO125" s="784">
        <f>'SAME R Results'!AK79</f>
        <v>0</v>
      </c>
      <c r="AP125" s="784">
        <f>'SAME R Results'!AL79</f>
        <v>0</v>
      </c>
      <c r="AQ125" s="784">
        <f>'SAME R Results'!AM79</f>
        <v>0</v>
      </c>
      <c r="AR125" s="817">
        <f>'SAME R Results'!AN79</f>
        <v>0</v>
      </c>
      <c r="AS125" s="819">
        <f>'SAME R Results'!AO79</f>
        <v>0</v>
      </c>
      <c r="AT125" s="784">
        <f>'SAME R Results'!AP79</f>
        <v>0</v>
      </c>
      <c r="AU125" s="789"/>
      <c r="AV125" s="821">
        <f>'SAME R Results'!AQ79</f>
        <v>0</v>
      </c>
      <c r="AW125" s="821">
        <f>'SAME R Results'!AR79</f>
        <v>6.2384049999999993</v>
      </c>
      <c r="AX125" s="821">
        <f>'SAME R Results'!AS79</f>
        <v>4.1504974999999993</v>
      </c>
      <c r="AY125" s="821">
        <f>'SAME R Results'!AT79</f>
        <v>5.1456149999999985</v>
      </c>
      <c r="AZ125" s="824"/>
      <c r="BA125" s="824"/>
      <c r="BB125" s="821">
        <f>'SAME R Results'!AU79</f>
        <v>0</v>
      </c>
      <c r="BC125" s="821">
        <f>'SAME R Results'!AV79</f>
        <v>0</v>
      </c>
      <c r="BD125" s="821">
        <f>'SAME R Results'!AW79</f>
        <v>7.8385314999999993</v>
      </c>
      <c r="BE125" s="821">
        <f>'SAME R Results'!AX79</f>
        <v>4.7351070000000002</v>
      </c>
      <c r="BF125" s="827">
        <f>'SAME R Results'!AY79</f>
        <v>106445</v>
      </c>
      <c r="BG125" s="784">
        <f>'SAME R Results'!AZ79</f>
        <v>0</v>
      </c>
      <c r="BH125" s="784">
        <f>'SAME R Results'!BA79</f>
        <v>0</v>
      </c>
      <c r="BI125" s="789"/>
      <c r="BJ125" s="784">
        <f>'SAME R Results'!BB79</f>
        <v>215.26005000000001</v>
      </c>
      <c r="BK125" s="784">
        <f>'SAME R Results'!BC79</f>
        <v>3.1034244999999991</v>
      </c>
      <c r="BL125" s="784">
        <f>'SAME R Results'!BD79</f>
        <v>5719472.6548255282</v>
      </c>
      <c r="BM125" s="784">
        <f>'SAME R Results'!BE79</f>
        <v>1063.7520022654714</v>
      </c>
      <c r="BN125" s="784">
        <f>'SAME R Results'!BF79</f>
        <v>0</v>
      </c>
      <c r="BO125" s="784">
        <f>'SAME R Results'!BG79</f>
        <v>0</v>
      </c>
      <c r="BP125" s="789"/>
      <c r="BQ125" s="784">
        <f>'SAME R Results'!BH79</f>
        <v>281.59157618919068</v>
      </c>
      <c r="BR125" s="817">
        <f>'SAME R Results'!BI79</f>
        <v>0.18598777657726576</v>
      </c>
      <c r="BS125" s="817">
        <f>'SAME R Results'!BJ79</f>
        <v>0.47098547407496355</v>
      </c>
      <c r="BT125" s="817">
        <f>'SAME R Results'!BL79</f>
        <v>0</v>
      </c>
      <c r="BU125" s="817">
        <f>'SAME R Results'!BM79</f>
        <v>2.621960580186387</v>
      </c>
      <c r="BV125" s="817">
        <f>'SAME R Results'!BN79</f>
        <v>0.11687532926820664</v>
      </c>
      <c r="BW125" s="784">
        <f>'SAME R Results'!BO79</f>
        <v>5719472.6548255282</v>
      </c>
      <c r="BX125" s="784">
        <f>'SAME R Results'!BP79</f>
        <v>5346459.2926752595</v>
      </c>
      <c r="BY125" s="784">
        <f>'SAME R Results'!BQ79</f>
        <v>4681183.0092738131</v>
      </c>
      <c r="BZ125" s="784">
        <f>'SAME R Results'!BR79</f>
        <v>1063.7520022654714</v>
      </c>
      <c r="CA125" s="784">
        <f>'SAME R Results'!BS79</f>
        <v>0.68885387996093383</v>
      </c>
      <c r="CB125" s="784">
        <f>'SAME R Results'!BT79</f>
        <v>0.55000000000000004</v>
      </c>
      <c r="CC125" s="784">
        <f>'SAME R Results'!BV79</f>
        <v>2.3784472965622121</v>
      </c>
      <c r="CD125" s="784">
        <f>'SAME R Results'!BW79</f>
        <v>0.9</v>
      </c>
      <c r="CE125" s="27"/>
    </row>
    <row r="126" spans="1:83" ht="16.5" customHeight="1" x14ac:dyDescent="0.2">
      <c r="A126" s="780">
        <v>2</v>
      </c>
      <c r="B126" s="784" t="str">
        <f>'SAME R Results'!A95</f>
        <v>9(4)</v>
      </c>
      <c r="C126" s="785" t="str">
        <f>'SAME R Results'!B95</f>
        <v>Silicone</v>
      </c>
      <c r="D126" s="784" t="str">
        <f>'SAME R Results'!C95</f>
        <v>S08</v>
      </c>
      <c r="E126" s="784" t="str">
        <f>'SAME R Results'!D95</f>
        <v>52 S</v>
      </c>
      <c r="F126" s="784">
        <f>'SAME R Results'!E95</f>
        <v>0</v>
      </c>
      <c r="G126" s="784">
        <f>'SAME R Results'!F95</f>
        <v>99</v>
      </c>
      <c r="H126" s="785" t="str">
        <f>'SAME R Results'!G95</f>
        <v>No flow run w/ aging</v>
      </c>
      <c r="I126" s="784">
        <f>'SAME R Results'!H95</f>
        <v>251</v>
      </c>
      <c r="J126" s="786">
        <f>'SAME R Results'!I95</f>
        <v>40429.354166666664</v>
      </c>
      <c r="K126" s="784">
        <f>'SAME R Results'!J95</f>
        <v>0</v>
      </c>
      <c r="L126" s="788"/>
      <c r="M126" s="788"/>
      <c r="N126" s="784">
        <f>'SAME R Results'!K95</f>
        <v>0</v>
      </c>
      <c r="O126" s="793">
        <f>'SAME R Results'!L95</f>
        <v>1.35</v>
      </c>
      <c r="P126" s="784">
        <f>'SAME R Results'!M95</f>
        <v>60</v>
      </c>
      <c r="Q126" s="784">
        <f>'SAME R Results'!N95</f>
        <v>11</v>
      </c>
      <c r="R126" s="784">
        <f>'SAME R Results'!O95</f>
        <v>8</v>
      </c>
      <c r="S126" s="784" t="str">
        <f>'SAME R Results'!P95</f>
        <v>n</v>
      </c>
      <c r="T126" s="784" t="str">
        <f>'SAME R Results'!Q95</f>
        <v>N</v>
      </c>
      <c r="U126" s="784">
        <f>'SAME R Results'!R95</f>
        <v>47.714285714285715</v>
      </c>
      <c r="V126" s="784">
        <f>'SAME R Results'!S95</f>
        <v>0</v>
      </c>
      <c r="W126" s="784">
        <f>'SAME R Results'!T95</f>
        <v>0</v>
      </c>
      <c r="X126" s="784" t="str">
        <f>'SAME R Results'!U95</f>
        <v>n</v>
      </c>
      <c r="Y126" s="784" t="str">
        <f>'SAME R Results'!V95</f>
        <v>y</v>
      </c>
      <c r="Z126" s="784" t="str">
        <f>'SAME R Results'!W95</f>
        <v>y</v>
      </c>
      <c r="AA126" s="784" t="str">
        <f>'SAME R Results'!X95</f>
        <v>y</v>
      </c>
      <c r="AB126" s="784" t="str">
        <f>'SAME R Results'!Y95</f>
        <v>y</v>
      </c>
      <c r="AC126" s="789"/>
      <c r="AD126" s="784" t="str">
        <f>'SAME R Results'!Z95</f>
        <v>y</v>
      </c>
      <c r="AE126" s="784">
        <f>'SAME R Results'!AA95</f>
        <v>10</v>
      </c>
      <c r="AF126" s="784" t="str">
        <f>'SAME R Results'!AB95</f>
        <v>y</v>
      </c>
      <c r="AG126" s="817">
        <f>'SAME R Results'!AC95</f>
        <v>3.1809999999999998E-2</v>
      </c>
      <c r="AH126" s="819">
        <f>'SAME R Results'!AD95</f>
        <v>0</v>
      </c>
      <c r="AI126" s="784">
        <f>'SAME R Results'!AE95</f>
        <v>58</v>
      </c>
      <c r="AJ126" s="784">
        <f>'SAME R Results'!AF95</f>
        <v>480</v>
      </c>
      <c r="AK126" s="784">
        <f>'SAME R Results'!AG95</f>
        <v>0</v>
      </c>
      <c r="AL126" s="784" t="str">
        <f>'SAME R Results'!AH95</f>
        <v>n</v>
      </c>
      <c r="AM126" s="784" t="str">
        <f>'SAME R Results'!AI95</f>
        <v>y</v>
      </c>
      <c r="AN126" s="784" t="str">
        <f>'SAME R Results'!AJ95</f>
        <v>y</v>
      </c>
      <c r="AO126" s="784" t="str">
        <f>'SAME R Results'!AK95</f>
        <v>y</v>
      </c>
      <c r="AP126" s="784" t="str">
        <f>'SAME R Results'!AL95</f>
        <v>y</v>
      </c>
      <c r="AQ126" s="784" t="str">
        <f>'SAME R Results'!AM95</f>
        <v>y</v>
      </c>
      <c r="AR126" s="817">
        <f>'SAME R Results'!AN95</f>
        <v>3.1809999999999998E-2</v>
      </c>
      <c r="AS126" s="819">
        <f>'SAME R Results'!AO95</f>
        <v>0</v>
      </c>
      <c r="AT126" s="784">
        <f>'SAME R Results'!AP95</f>
        <v>0</v>
      </c>
      <c r="AU126" s="789"/>
      <c r="AV126" s="821">
        <f>'SAME R Results'!AQ95</f>
        <v>0</v>
      </c>
      <c r="AW126" s="821">
        <f>'SAME R Results'!AR95</f>
        <v>6.2520449999999999</v>
      </c>
      <c r="AX126" s="821">
        <f>'SAME R Results'!AS95</f>
        <v>0</v>
      </c>
      <c r="AY126" s="821">
        <f>'SAME R Results'!AT95</f>
        <v>0</v>
      </c>
      <c r="AZ126" s="824"/>
      <c r="BA126" s="824"/>
      <c r="BB126" s="821">
        <f>'SAME R Results'!AU95</f>
        <v>2.3479775000000003</v>
      </c>
      <c r="BC126" s="821">
        <f>'SAME R Results'!AV95</f>
        <v>2.7191155000000002E-2</v>
      </c>
      <c r="BD126" s="821">
        <f>'SAME R Results'!AW95</f>
        <v>6.1162870000000007</v>
      </c>
      <c r="BE126" s="821">
        <f>'SAME R Results'!AX95</f>
        <v>4.7249914999999998</v>
      </c>
      <c r="BF126" s="827">
        <f>'SAME R Results'!AY95</f>
        <v>14786</v>
      </c>
      <c r="BG126" s="784">
        <f>'SAME R Results'!AZ95</f>
        <v>2.1961355</v>
      </c>
      <c r="BH126" s="784">
        <f>'SAME R Results'!BA95</f>
        <v>8.4365844999999995E-2</v>
      </c>
      <c r="BI126" s="789"/>
      <c r="BJ126" s="784">
        <f>'SAME R Results'!BB95</f>
        <v>90.776200000000017</v>
      </c>
      <c r="BK126" s="784">
        <f>'SAME R Results'!BC95</f>
        <v>1.3912955000000009</v>
      </c>
      <c r="BL126" s="784">
        <f>'SAME R Results'!BD95</f>
        <v>655944.33171958511</v>
      </c>
      <c r="BM126" s="784">
        <f>'SAME R Results'!BE95</f>
        <v>276.90482504565301</v>
      </c>
      <c r="BN126" s="784">
        <f>'SAME R Results'!BF95</f>
        <v>6.811156391889476</v>
      </c>
      <c r="BO126" s="784">
        <f>'SAME R Results'!BG95</f>
        <v>1.5494310166508976</v>
      </c>
      <c r="BP126" s="789"/>
      <c r="BQ126" s="784">
        <f>'SAME R Results'!BH95</f>
        <v>145.69428037442378</v>
      </c>
      <c r="BR126" s="817">
        <f>'SAME R Results'!BI95</f>
        <v>0.42214683724720298</v>
      </c>
      <c r="BS126" s="817">
        <f>'SAME R Results'!BJ95</f>
        <v>0.77823626118310629</v>
      </c>
      <c r="BT126" s="817">
        <f>'SAME R Results'!BL95</f>
        <v>4.3959081228487493</v>
      </c>
      <c r="BU126" s="817">
        <f>'SAME R Results'!BM95</f>
        <v>2.1860533304930478</v>
      </c>
      <c r="BV126" s="817">
        <f>'SAME R Results'!BN95</f>
        <v>0.31091349916789301</v>
      </c>
      <c r="BW126" s="784">
        <f>'SAME R Results'!BO95</f>
        <v>655944.33171958511</v>
      </c>
      <c r="BX126" s="784">
        <f>'SAME R Results'!BP95</f>
        <v>645253.41691292042</v>
      </c>
      <c r="BY126" s="784">
        <f>'SAME R Results'!BQ95</f>
        <v>610630.65690034581</v>
      </c>
      <c r="BZ126" s="784">
        <f>'SAME R Results'!BR95</f>
        <v>276.90482504565301</v>
      </c>
      <c r="CA126" s="784">
        <f>'SAME R Results'!BS95</f>
        <v>0.30881991920447499</v>
      </c>
      <c r="CB126" s="784">
        <f>'SAME R Results'!BT95</f>
        <v>0.55000000000000004</v>
      </c>
      <c r="CC126" s="784">
        <f>'SAME R Results'!BV95</f>
        <v>2.9181513611482015</v>
      </c>
      <c r="CD126" s="784">
        <f>'SAME R Results'!BW95</f>
        <v>0.9</v>
      </c>
      <c r="CE126" s="27"/>
    </row>
    <row r="127" spans="1:83" ht="16.5" customHeight="1" x14ac:dyDescent="0.2">
      <c r="A127" s="780">
        <v>2</v>
      </c>
      <c r="B127" s="784" t="str">
        <f>'SAME R Results'!A96</f>
        <v>9(4)</v>
      </c>
      <c r="C127" s="785" t="str">
        <f>'SAME R Results'!B96</f>
        <v>Silicone</v>
      </c>
      <c r="D127" s="784" t="str">
        <f>'SAME R Results'!C96</f>
        <v>S08</v>
      </c>
      <c r="E127" s="784" t="str">
        <f>'SAME R Results'!D96</f>
        <v>52SA</v>
      </c>
      <c r="F127" s="784">
        <f>'SAME R Results'!E96</f>
        <v>0</v>
      </c>
      <c r="G127" s="784" t="str">
        <f>'SAME R Results'!F96</f>
        <v>99a</v>
      </c>
      <c r="H127" s="785" t="str">
        <f>'SAME R Results'!G96</f>
        <v>aged</v>
      </c>
      <c r="I127" s="784">
        <f>'SAME R Results'!H96</f>
        <v>251</v>
      </c>
      <c r="J127" s="786">
        <f>'SAME R Results'!I96</f>
        <v>40429.354166666664</v>
      </c>
      <c r="K127" s="784">
        <f>'SAME R Results'!J96</f>
        <v>0</v>
      </c>
      <c r="L127" s="788"/>
      <c r="M127" s="788"/>
      <c r="N127" s="784">
        <f>'SAME R Results'!K96</f>
        <v>0</v>
      </c>
      <c r="O127" s="793">
        <f>'SAME R Results'!L96</f>
        <v>1.35</v>
      </c>
      <c r="P127" s="784">
        <f>'SAME R Results'!M96</f>
        <v>0</v>
      </c>
      <c r="Q127" s="784">
        <f>'SAME R Results'!N96</f>
        <v>0</v>
      </c>
      <c r="R127" s="784">
        <f>'SAME R Results'!O96</f>
        <v>0</v>
      </c>
      <c r="S127" s="784">
        <f>'SAME R Results'!P96</f>
        <v>0</v>
      </c>
      <c r="T127" s="784">
        <f>'SAME R Results'!Q96</f>
        <v>0</v>
      </c>
      <c r="U127" s="784">
        <f>'SAME R Results'!R96</f>
        <v>627.14285714285711</v>
      </c>
      <c r="V127" s="784">
        <f>'SAME R Results'!S96</f>
        <v>0</v>
      </c>
      <c r="W127" s="784">
        <f>'SAME R Results'!T96</f>
        <v>0</v>
      </c>
      <c r="X127" s="784" t="str">
        <f>'SAME R Results'!U96</f>
        <v>n</v>
      </c>
      <c r="Y127" s="784" t="str">
        <f>'SAME R Results'!V96</f>
        <v>y</v>
      </c>
      <c r="Z127" s="784" t="str">
        <f>'SAME R Results'!W96</f>
        <v>y</v>
      </c>
      <c r="AA127" s="784" t="str">
        <f>'SAME R Results'!X96</f>
        <v>y</v>
      </c>
      <c r="AB127" s="784" t="str">
        <f>'SAME R Results'!Y96</f>
        <v>y</v>
      </c>
      <c r="AC127" s="789"/>
      <c r="AD127" s="784" t="str">
        <f>'SAME R Results'!Z96</f>
        <v>y</v>
      </c>
      <c r="AE127" s="784">
        <f>'SAME R Results'!AA96</f>
        <v>10</v>
      </c>
      <c r="AF127" s="784" t="str">
        <f>'SAME R Results'!AB96</f>
        <v>y</v>
      </c>
      <c r="AG127" s="817">
        <f>'SAME R Results'!AC96</f>
        <v>3.1809999999999998E-2</v>
      </c>
      <c r="AH127" s="819">
        <f>'SAME R Results'!AD96</f>
        <v>0</v>
      </c>
      <c r="AI127" s="784">
        <f>'SAME R Results'!AE96</f>
        <v>0</v>
      </c>
      <c r="AJ127" s="784">
        <f>'SAME R Results'!AF96</f>
        <v>0</v>
      </c>
      <c r="AK127" s="784">
        <f>'SAME R Results'!AG96</f>
        <v>0</v>
      </c>
      <c r="AL127" s="784">
        <f>'SAME R Results'!AH96</f>
        <v>0</v>
      </c>
      <c r="AM127" s="784">
        <f>'SAME R Results'!AI96</f>
        <v>0</v>
      </c>
      <c r="AN127" s="784">
        <f>'SAME R Results'!AJ96</f>
        <v>0</v>
      </c>
      <c r="AO127" s="784">
        <f>'SAME R Results'!AK96</f>
        <v>0</v>
      </c>
      <c r="AP127" s="784">
        <f>'SAME R Results'!AL96</f>
        <v>0</v>
      </c>
      <c r="AQ127" s="784">
        <f>'SAME R Results'!AM96</f>
        <v>0</v>
      </c>
      <c r="AR127" s="817">
        <f>'SAME R Results'!AN96</f>
        <v>0</v>
      </c>
      <c r="AS127" s="819">
        <f>'SAME R Results'!AO96</f>
        <v>0</v>
      </c>
      <c r="AT127" s="784">
        <f>'SAME R Results'!AP96</f>
        <v>0</v>
      </c>
      <c r="AU127" s="789"/>
      <c r="AV127" s="821">
        <f>'SAME R Results'!AQ96</f>
        <v>0</v>
      </c>
      <c r="AW127" s="821">
        <f>'SAME R Results'!AR96</f>
        <v>6.2521819999999995</v>
      </c>
      <c r="AX127" s="821">
        <f>'SAME R Results'!AS96</f>
        <v>0</v>
      </c>
      <c r="AY127" s="821">
        <f>'SAME R Results'!AT96</f>
        <v>0</v>
      </c>
      <c r="AZ127" s="824"/>
      <c r="BA127" s="824"/>
      <c r="BB127" s="821">
        <f>'SAME R Results'!AU96</f>
        <v>2.3856505000000001</v>
      </c>
      <c r="BC127" s="821">
        <f>'SAME R Results'!AV96</f>
        <v>8.2397474999999998E-2</v>
      </c>
      <c r="BD127" s="821">
        <f>'SAME R Results'!AW96</f>
        <v>6.0130305000000011</v>
      </c>
      <c r="BE127" s="821">
        <f>'SAME R Results'!AX96</f>
        <v>4.7014925000000005</v>
      </c>
      <c r="BF127" s="827">
        <f>'SAME R Results'!AY96</f>
        <v>10940</v>
      </c>
      <c r="BG127" s="784">
        <f>'SAME R Results'!AZ96</f>
        <v>2.4015349999999995</v>
      </c>
      <c r="BH127" s="784">
        <f>'SAME R Results'!BA96</f>
        <v>0.13282769999999999</v>
      </c>
      <c r="BI127" s="789"/>
      <c r="BJ127" s="784">
        <f>'SAME R Results'!BB96</f>
        <v>90.949950000000015</v>
      </c>
      <c r="BK127" s="784">
        <f>'SAME R Results'!BC96</f>
        <v>1.3115380000000005</v>
      </c>
      <c r="BL127" s="784">
        <f>'SAME R Results'!BD96</f>
        <v>482680.64130776486</v>
      </c>
      <c r="BM127" s="784">
        <f>'SAME R Results'!BE96</f>
        <v>257.17631210006039</v>
      </c>
      <c r="BN127" s="784">
        <f>'SAME R Results'!BF96</f>
        <v>6.1549312908349894</v>
      </c>
      <c r="BO127" s="784">
        <f>'SAME R Results'!BG96</f>
        <v>1.5156538815916414</v>
      </c>
      <c r="BP127" s="789"/>
      <c r="BQ127" s="784">
        <f>'SAME R Results'!BH96</f>
        <v>133.01611866641571</v>
      </c>
      <c r="BR127" s="817">
        <f>'SAME R Results'!BI96</f>
        <v>0.53280842464133693</v>
      </c>
      <c r="BS127" s="817">
        <f>'SAME R Results'!BJ96</f>
        <v>0.83624670481089458</v>
      </c>
      <c r="BT127" s="817">
        <f>'SAME R Results'!BL96</f>
        <v>4.0609082097104388</v>
      </c>
      <c r="BU127" s="817">
        <f>'SAME R Results'!BM96</f>
        <v>1.956951529924229</v>
      </c>
      <c r="BV127" s="817">
        <f>'SAME R Results'!BN96</f>
        <v>0.42529415595640968</v>
      </c>
      <c r="BW127" s="784">
        <f>'SAME R Results'!BO96</f>
        <v>482680.64130776486</v>
      </c>
      <c r="BX127" s="784">
        <f>'SAME R Results'!BP96</f>
        <v>474770.55014146498</v>
      </c>
      <c r="BY127" s="784">
        <f>'SAME R Results'!BQ96</f>
        <v>450476.25275070732</v>
      </c>
      <c r="BZ127" s="784">
        <f>'SAME R Results'!BR96</f>
        <v>257.17631210006039</v>
      </c>
      <c r="CA127" s="784">
        <f>'SAME R Results'!BS96</f>
        <v>0.29111648761431247</v>
      </c>
      <c r="CB127" s="784">
        <f>'SAME R Results'!BT96</f>
        <v>0.55000000000000004</v>
      </c>
      <c r="CC127" s="784">
        <f>'SAME R Results'!BV96</f>
        <v>2.6591272285954215</v>
      </c>
      <c r="CD127" s="784">
        <f>'SAME R Results'!BW96</f>
        <v>0.9</v>
      </c>
      <c r="CE127" s="27"/>
    </row>
    <row r="128" spans="1:83" ht="16.5" customHeight="1" x14ac:dyDescent="0.2">
      <c r="A128" s="780">
        <v>2</v>
      </c>
      <c r="B128" s="784" t="str">
        <f>'SAME R Results'!A104</f>
        <v>10 (4)</v>
      </c>
      <c r="C128" s="785" t="str">
        <f>'SAME R Results'!B104</f>
        <v>Silicone</v>
      </c>
      <c r="D128" s="784" t="str">
        <f>'SAME R Results'!C104</f>
        <v>S11</v>
      </c>
      <c r="E128" s="784" t="str">
        <f>'SAME R Results'!D104</f>
        <v>56 S</v>
      </c>
      <c r="F128" s="784">
        <f>'SAME R Results'!E104</f>
        <v>0</v>
      </c>
      <c r="G128" s="784">
        <f>'SAME R Results'!F104</f>
        <v>103</v>
      </c>
      <c r="H128" s="785" t="str">
        <f>'SAME R Results'!G104</f>
        <v>low flow run w/ aging</v>
      </c>
      <c r="I128" s="784">
        <f>'SAME R Results'!H104</f>
        <v>252</v>
      </c>
      <c r="J128" s="786">
        <f>'SAME R Results'!I104</f>
        <v>40430.305555555555</v>
      </c>
      <c r="K128" s="784">
        <f>'SAME R Results'!J104</f>
        <v>0</v>
      </c>
      <c r="L128" s="788"/>
      <c r="M128" s="788"/>
      <c r="N128" s="784">
        <f>'SAME R Results'!K104</f>
        <v>1</v>
      </c>
      <c r="O128" s="793">
        <f>'SAME R Results'!L104</f>
        <v>1.35</v>
      </c>
      <c r="P128" s="784">
        <f>'SAME R Results'!M104</f>
        <v>60</v>
      </c>
      <c r="Q128" s="784">
        <f>'SAME R Results'!N104</f>
        <v>11</v>
      </c>
      <c r="R128" s="784">
        <f>'SAME R Results'!O104</f>
        <v>8</v>
      </c>
      <c r="S128" s="784" t="str">
        <f>'SAME R Results'!P104</f>
        <v>n</v>
      </c>
      <c r="T128" s="784" t="str">
        <f>'SAME R Results'!Q104</f>
        <v>N</v>
      </c>
      <c r="U128" s="784">
        <f>'SAME R Results'!R104</f>
        <v>47.714285714285715</v>
      </c>
      <c r="V128" s="784">
        <f>'SAME R Results'!S104</f>
        <v>0</v>
      </c>
      <c r="W128" s="784">
        <f>'SAME R Results'!T104</f>
        <v>0</v>
      </c>
      <c r="X128" s="784" t="str">
        <f>'SAME R Results'!U104</f>
        <v>n</v>
      </c>
      <c r="Y128" s="784" t="str">
        <f>'SAME R Results'!V104</f>
        <v>y</v>
      </c>
      <c r="Z128" s="784" t="str">
        <f>'SAME R Results'!W104</f>
        <v>y</v>
      </c>
      <c r="AA128" s="784" t="str">
        <f>'SAME R Results'!X104</f>
        <v>y</v>
      </c>
      <c r="AB128" s="784" t="str">
        <f>'SAME R Results'!Y104</f>
        <v>y</v>
      </c>
      <c r="AC128" s="789"/>
      <c r="AD128" s="784" t="str">
        <f>'SAME R Results'!Z104</f>
        <v>y</v>
      </c>
      <c r="AE128" s="784">
        <f>'SAME R Results'!AA104</f>
        <v>10</v>
      </c>
      <c r="AF128" s="784" t="str">
        <f>'SAME R Results'!AB104</f>
        <v>y</v>
      </c>
      <c r="AG128" s="817">
        <f>'SAME R Results'!AC104</f>
        <v>3.1809999999999998E-2</v>
      </c>
      <c r="AH128" s="819">
        <f>'SAME R Results'!AD104</f>
        <v>0</v>
      </c>
      <c r="AI128" s="784">
        <f>'SAME R Results'!AE104</f>
        <v>58</v>
      </c>
      <c r="AJ128" s="784">
        <f>'SAME R Results'!AF104</f>
        <v>480</v>
      </c>
      <c r="AK128" s="784">
        <f>'SAME R Results'!AG104</f>
        <v>0</v>
      </c>
      <c r="AL128" s="784" t="str">
        <f>'SAME R Results'!AH104</f>
        <v>n</v>
      </c>
      <c r="AM128" s="784" t="str">
        <f>'SAME R Results'!AI104</f>
        <v>y</v>
      </c>
      <c r="AN128" s="784" t="str">
        <f>'SAME R Results'!AJ104</f>
        <v>y</v>
      </c>
      <c r="AO128" s="784" t="str">
        <f>'SAME R Results'!AK104</f>
        <v>y</v>
      </c>
      <c r="AP128" s="784" t="str">
        <f>'SAME R Results'!AL104</f>
        <v>y</v>
      </c>
      <c r="AQ128" s="784" t="str">
        <f>'SAME R Results'!AM104</f>
        <v>y</v>
      </c>
      <c r="AR128" s="817">
        <f>'SAME R Results'!AN104</f>
        <v>3.1809999999999998E-2</v>
      </c>
      <c r="AS128" s="819">
        <f>'SAME R Results'!AO104</f>
        <v>0</v>
      </c>
      <c r="AT128" s="784">
        <f>'SAME R Results'!AP104</f>
        <v>0</v>
      </c>
      <c r="AU128" s="789"/>
      <c r="AV128" s="821">
        <f>'SAME R Results'!AQ104</f>
        <v>0</v>
      </c>
      <c r="AW128" s="821">
        <f>'SAME R Results'!AR104</f>
        <v>6.2606215000000001</v>
      </c>
      <c r="AX128" s="821">
        <f>'SAME R Results'!AS104</f>
        <v>0</v>
      </c>
      <c r="AY128" s="821">
        <f>'SAME R Results'!AT104</f>
        <v>0</v>
      </c>
      <c r="AZ128" s="824"/>
      <c r="BA128" s="824"/>
      <c r="BB128" s="821">
        <f>'SAME R Results'!AU104</f>
        <v>1.8158734999999999</v>
      </c>
      <c r="BC128" s="821">
        <f>'SAME R Results'!AV104</f>
        <v>2.6916505E-2</v>
      </c>
      <c r="BD128" s="821">
        <f>'SAME R Results'!AW104</f>
        <v>5.3931425000000006</v>
      </c>
      <c r="BE128" s="821">
        <f>'SAME R Results'!AX104</f>
        <v>4.7072904999999992</v>
      </c>
      <c r="BF128" s="827">
        <f>'SAME R Results'!AY104</f>
        <v>7112.5</v>
      </c>
      <c r="BG128" s="784">
        <f>'SAME R Results'!AZ104</f>
        <v>1.9678810000000002</v>
      </c>
      <c r="BH128" s="784">
        <f>'SAME R Results'!BA104</f>
        <v>7.2998055000000006E-2</v>
      </c>
      <c r="BI128" s="789"/>
      <c r="BJ128" s="784">
        <f>'SAME R Results'!BB104</f>
        <v>71.238799999999998</v>
      </c>
      <c r="BK128" s="784">
        <f>'SAME R Results'!BC104</f>
        <v>0.68585200000000146</v>
      </c>
      <c r="BL128" s="784">
        <f>'SAME R Results'!BD104</f>
        <v>312096.9919050613</v>
      </c>
      <c r="BM128" s="784">
        <f>'SAME R Results'!BE104</f>
        <v>121.59461504277496</v>
      </c>
      <c r="BN128" s="784">
        <f>'SAME R Results'!BF104</f>
        <v>4.7561933868386106</v>
      </c>
      <c r="BO128" s="784">
        <f>'SAME R Results'!BG104</f>
        <v>1.2594530999111959</v>
      </c>
      <c r="BP128" s="789"/>
      <c r="BQ128" s="784">
        <f>'SAME R Results'!BH104</f>
        <v>103.66063754039537</v>
      </c>
      <c r="BR128" s="817">
        <f>'SAME R Results'!BI104</f>
        <v>0.38960521311196605</v>
      </c>
      <c r="BS128" s="817">
        <f>'SAME R Results'!BJ104</f>
        <v>0.88994066860296439</v>
      </c>
      <c r="BT128" s="817">
        <f>'SAME R Results'!BL104</f>
        <v>3.7763957920894158</v>
      </c>
      <c r="BU128" s="817">
        <f>'SAME R Results'!BM104</f>
        <v>2.4814842980856899</v>
      </c>
      <c r="BV128" s="817">
        <f>'SAME R Results'!BN104</f>
        <v>0.25778438811066695</v>
      </c>
      <c r="BW128" s="784">
        <f>'SAME R Results'!BO104</f>
        <v>312096.9919050613</v>
      </c>
      <c r="BX128" s="784">
        <f>'SAME R Results'!BP104</f>
        <v>306954.34808236401</v>
      </c>
      <c r="BY128" s="784">
        <f>'SAME R Results'!BQ104</f>
        <v>292015.52676045272</v>
      </c>
      <c r="BZ128" s="784">
        <f>'SAME R Results'!BR104</f>
        <v>121.59461504277496</v>
      </c>
      <c r="CA128" s="784">
        <f>'SAME R Results'!BS104</f>
        <v>0.1522356388173669</v>
      </c>
      <c r="CB128" s="784">
        <f>'SAME R Results'!BT104</f>
        <v>0.55000000000000004</v>
      </c>
      <c r="CC128" s="784">
        <f>'SAME R Results'!BV104</f>
        <v>2.6456634086632915</v>
      </c>
      <c r="CD128" s="784">
        <f>'SAME R Results'!BW104</f>
        <v>0.9</v>
      </c>
      <c r="CE128" s="27"/>
    </row>
    <row r="129" spans="1:83" ht="16.5" customHeight="1" x14ac:dyDescent="0.2">
      <c r="A129" s="780">
        <v>2</v>
      </c>
      <c r="B129" s="784" t="str">
        <f>'SAME R Results'!A105</f>
        <v>10 (4)</v>
      </c>
      <c r="C129" s="785" t="str">
        <f>'SAME R Results'!B105</f>
        <v>Silicone</v>
      </c>
      <c r="D129" s="784" t="str">
        <f>'SAME R Results'!C105</f>
        <v>S11</v>
      </c>
      <c r="E129" s="784" t="str">
        <f>'SAME R Results'!D105</f>
        <v>56SA</v>
      </c>
      <c r="F129" s="784">
        <f>'SAME R Results'!E105</f>
        <v>0</v>
      </c>
      <c r="G129" s="784" t="str">
        <f>'SAME R Results'!F105</f>
        <v>103a</v>
      </c>
      <c r="H129" s="785" t="str">
        <f>'SAME R Results'!G105</f>
        <v>aged</v>
      </c>
      <c r="I129" s="784">
        <f>'SAME R Results'!H105</f>
        <v>252</v>
      </c>
      <c r="J129" s="786">
        <f>'SAME R Results'!I105</f>
        <v>40430.305555555555</v>
      </c>
      <c r="K129" s="784">
        <f>'SAME R Results'!J105</f>
        <v>0</v>
      </c>
      <c r="L129" s="788"/>
      <c r="M129" s="788"/>
      <c r="N129" s="784">
        <f>'SAME R Results'!K105</f>
        <v>1</v>
      </c>
      <c r="O129" s="793">
        <f>'SAME R Results'!L105</f>
        <v>1.35</v>
      </c>
      <c r="P129" s="784">
        <f>'SAME R Results'!M105</f>
        <v>0</v>
      </c>
      <c r="Q129" s="784">
        <f>'SAME R Results'!N105</f>
        <v>0</v>
      </c>
      <c r="R129" s="784">
        <f>'SAME R Results'!O105</f>
        <v>0</v>
      </c>
      <c r="S129" s="784">
        <f>'SAME R Results'!P105</f>
        <v>0</v>
      </c>
      <c r="T129" s="784">
        <f>'SAME R Results'!Q105</f>
        <v>0</v>
      </c>
      <c r="U129" s="784">
        <f>'SAME R Results'!R105</f>
        <v>619</v>
      </c>
      <c r="V129" s="784">
        <f>'SAME R Results'!S105</f>
        <v>0</v>
      </c>
      <c r="W129" s="784">
        <f>'SAME R Results'!T105</f>
        <v>0</v>
      </c>
      <c r="X129" s="784" t="str">
        <f>'SAME R Results'!U105</f>
        <v>n</v>
      </c>
      <c r="Y129" s="784" t="str">
        <f>'SAME R Results'!V105</f>
        <v>y</v>
      </c>
      <c r="Z129" s="784" t="str">
        <f>'SAME R Results'!W105</f>
        <v>y</v>
      </c>
      <c r="AA129" s="784" t="str">
        <f>'SAME R Results'!X105</f>
        <v>y</v>
      </c>
      <c r="AB129" s="784" t="str">
        <f>'SAME R Results'!Y105</f>
        <v>y</v>
      </c>
      <c r="AC129" s="789"/>
      <c r="AD129" s="784" t="str">
        <f>'SAME R Results'!Z105</f>
        <v>y</v>
      </c>
      <c r="AE129" s="784">
        <f>'SAME R Results'!AA105</f>
        <v>10</v>
      </c>
      <c r="AF129" s="784" t="str">
        <f>'SAME R Results'!AB105</f>
        <v>y</v>
      </c>
      <c r="AG129" s="817">
        <f>'SAME R Results'!AC105</f>
        <v>3.1809999999999998E-2</v>
      </c>
      <c r="AH129" s="819">
        <f>'SAME R Results'!AD105</f>
        <v>0</v>
      </c>
      <c r="AI129" s="784">
        <f>'SAME R Results'!AE105</f>
        <v>0</v>
      </c>
      <c r="AJ129" s="784">
        <f>'SAME R Results'!AF105</f>
        <v>0</v>
      </c>
      <c r="AK129" s="784">
        <f>'SAME R Results'!AG105</f>
        <v>0</v>
      </c>
      <c r="AL129" s="784">
        <f>'SAME R Results'!AH105</f>
        <v>0</v>
      </c>
      <c r="AM129" s="784">
        <f>'SAME R Results'!AI105</f>
        <v>0</v>
      </c>
      <c r="AN129" s="784">
        <f>'SAME R Results'!AJ105</f>
        <v>0</v>
      </c>
      <c r="AO129" s="784">
        <f>'SAME R Results'!AK105</f>
        <v>0</v>
      </c>
      <c r="AP129" s="784">
        <f>'SAME R Results'!AL105</f>
        <v>0</v>
      </c>
      <c r="AQ129" s="784">
        <f>'SAME R Results'!AM105</f>
        <v>0</v>
      </c>
      <c r="AR129" s="817">
        <f>'SAME R Results'!AN105</f>
        <v>0</v>
      </c>
      <c r="AS129" s="819">
        <f>'SAME R Results'!AO105</f>
        <v>0</v>
      </c>
      <c r="AT129" s="784">
        <f>'SAME R Results'!AP105</f>
        <v>0</v>
      </c>
      <c r="AU129" s="789"/>
      <c r="AV129" s="821">
        <f>'SAME R Results'!AQ105</f>
        <v>0</v>
      </c>
      <c r="AW129" s="821">
        <f>'SAME R Results'!AR105</f>
        <v>6.2601764999999991</v>
      </c>
      <c r="AX129" s="821">
        <f>'SAME R Results'!AS105</f>
        <v>0</v>
      </c>
      <c r="AY129" s="821">
        <f>'SAME R Results'!AT105</f>
        <v>0</v>
      </c>
      <c r="AZ129" s="824"/>
      <c r="BA129" s="824"/>
      <c r="BB129" s="821">
        <f>'SAME R Results'!AU105</f>
        <v>1.852279</v>
      </c>
      <c r="BC129" s="821">
        <f>'SAME R Results'!AV105</f>
        <v>6.5734845E-2</v>
      </c>
      <c r="BD129" s="821">
        <f>'SAME R Results'!AW105</f>
        <v>5.3928839999999996</v>
      </c>
      <c r="BE129" s="821">
        <f>'SAME R Results'!AX105</f>
        <v>4.664061499999999</v>
      </c>
      <c r="BF129" s="827">
        <f>'SAME R Results'!AY105</f>
        <v>6686</v>
      </c>
      <c r="BG129" s="784">
        <f>'SAME R Results'!AZ105</f>
        <v>1.9778424999999995</v>
      </c>
      <c r="BH129" s="784">
        <f>'SAME R Results'!BA105</f>
        <v>0.11837764000000002</v>
      </c>
      <c r="BI129" s="789"/>
      <c r="BJ129" s="784">
        <f>'SAME R Results'!BB105</f>
        <v>64.542350000000013</v>
      </c>
      <c r="BK129" s="784">
        <f>'SAME R Results'!BC105</f>
        <v>0.72882250000000059</v>
      </c>
      <c r="BL129" s="784">
        <f>'SAME R Results'!BD105</f>
        <v>293202.85419679346</v>
      </c>
      <c r="BM129" s="784">
        <f>'SAME R Results'!BE105</f>
        <v>130.00855832868439</v>
      </c>
      <c r="BN129" s="784">
        <f>'SAME R Results'!BF105</f>
        <v>4.7043451370904972</v>
      </c>
      <c r="BO129" s="784">
        <f>'SAME R Results'!BG105</f>
        <v>1.2240901585401425</v>
      </c>
      <c r="BP129" s="789"/>
      <c r="BQ129" s="784">
        <f>'SAME R Results'!BH105</f>
        <v>93.025149253985816</v>
      </c>
      <c r="BR129" s="817">
        <f>'SAME R Results'!BI105</f>
        <v>0.44340822903935495</v>
      </c>
      <c r="BS129" s="817">
        <f>'SAME R Results'!BJ105</f>
        <v>0.87645646736377714</v>
      </c>
      <c r="BT129" s="817">
        <f>'SAME R Results'!BL105</f>
        <v>3.8431361483217286</v>
      </c>
      <c r="BU129" s="817">
        <f>'SAME R Results'!BM105</f>
        <v>2.2829472231124459</v>
      </c>
      <c r="BV129" s="817">
        <f>'SAME R Results'!BN105</f>
        <v>0.31538457450106333</v>
      </c>
      <c r="BW129" s="784">
        <f>'SAME R Results'!BO105</f>
        <v>293202.85419679346</v>
      </c>
      <c r="BX129" s="784">
        <f>'SAME R Results'!BP105</f>
        <v>288368.58824269101</v>
      </c>
      <c r="BY129" s="784">
        <f>'SAME R Results'!BQ105</f>
        <v>274415.21521534107</v>
      </c>
      <c r="BZ129" s="784">
        <f>'SAME R Results'!BR105</f>
        <v>130.00855832868439</v>
      </c>
      <c r="CA129" s="784">
        <f>'SAME R Results'!BS105</f>
        <v>0.16177361715351163</v>
      </c>
      <c r="CB129" s="784">
        <f>'SAME R Results'!BT105</f>
        <v>0.55000000000000004</v>
      </c>
      <c r="CC129" s="784">
        <f>'SAME R Results'!BV105</f>
        <v>2.6205527844469079</v>
      </c>
      <c r="CD129" s="784">
        <f>'SAME R Results'!BW105</f>
        <v>0.9</v>
      </c>
      <c r="CE129" s="27"/>
    </row>
    <row r="130" spans="1:83" ht="16.5" customHeight="1" x14ac:dyDescent="0.2">
      <c r="A130" s="780">
        <v>2</v>
      </c>
      <c r="B130" s="784" t="str">
        <f>'SAME R Results'!A106</f>
        <v>10 (4)</v>
      </c>
      <c r="C130" s="785" t="str">
        <f>'SAME R Results'!B106</f>
        <v>Silicone</v>
      </c>
      <c r="D130" s="784" t="str">
        <f>'SAME R Results'!C106</f>
        <v>S10</v>
      </c>
      <c r="E130" s="784" t="str">
        <f>'SAME R Results'!D106</f>
        <v>57 S</v>
      </c>
      <c r="F130" s="784">
        <f>'SAME R Results'!E106</f>
        <v>0</v>
      </c>
      <c r="G130" s="784">
        <f>'SAME R Results'!F106</f>
        <v>104</v>
      </c>
      <c r="H130" s="785" t="str">
        <f>'SAME R Results'!G106</f>
        <v>No flow run w/ aging</v>
      </c>
      <c r="I130" s="784">
        <f>'SAME R Results'!H106</f>
        <v>252</v>
      </c>
      <c r="J130" s="786">
        <f>'SAME R Results'!I106</f>
        <v>40430.305555555555</v>
      </c>
      <c r="K130" s="784">
        <f>'SAME R Results'!J106</f>
        <v>0</v>
      </c>
      <c r="L130" s="788"/>
      <c r="M130" s="788"/>
      <c r="N130" s="784">
        <f>'SAME R Results'!K106</f>
        <v>0</v>
      </c>
      <c r="O130" s="793">
        <f>'SAME R Results'!L106</f>
        <v>1.35</v>
      </c>
      <c r="P130" s="784">
        <f>'SAME R Results'!M106</f>
        <v>60</v>
      </c>
      <c r="Q130" s="784">
        <f>'SAME R Results'!N106</f>
        <v>11</v>
      </c>
      <c r="R130" s="784">
        <f>'SAME R Results'!O106</f>
        <v>8</v>
      </c>
      <c r="S130" s="784" t="str">
        <f>'SAME R Results'!P106</f>
        <v>n</v>
      </c>
      <c r="T130" s="784" t="str">
        <f>'SAME R Results'!Q106</f>
        <v>N</v>
      </c>
      <c r="U130" s="784">
        <f>'SAME R Results'!R106</f>
        <v>50.571428571428569</v>
      </c>
      <c r="V130" s="784">
        <f>'SAME R Results'!S106</f>
        <v>0</v>
      </c>
      <c r="W130" s="784">
        <f>'SAME R Results'!T106</f>
        <v>0</v>
      </c>
      <c r="X130" s="784" t="str">
        <f>'SAME R Results'!U106</f>
        <v>n</v>
      </c>
      <c r="Y130" s="784" t="str">
        <f>'SAME R Results'!V106</f>
        <v>y</v>
      </c>
      <c r="Z130" s="784" t="str">
        <f>'SAME R Results'!W106</f>
        <v>y</v>
      </c>
      <c r="AA130" s="784" t="str">
        <f>'SAME R Results'!X106</f>
        <v>y</v>
      </c>
      <c r="AB130" s="784" t="str">
        <f>'SAME R Results'!Y106</f>
        <v>y</v>
      </c>
      <c r="AC130" s="789"/>
      <c r="AD130" s="784" t="str">
        <f>'SAME R Results'!Z106</f>
        <v>y</v>
      </c>
      <c r="AE130" s="784">
        <f>'SAME R Results'!AA106</f>
        <v>10</v>
      </c>
      <c r="AF130" s="784" t="str">
        <f>'SAME R Results'!AB106</f>
        <v>y</v>
      </c>
      <c r="AG130" s="817">
        <f>'SAME R Results'!AC106</f>
        <v>7.8816036857303803E-2</v>
      </c>
      <c r="AH130" s="819">
        <f>'SAME R Results'!AD106</f>
        <v>0</v>
      </c>
      <c r="AI130" s="784">
        <f>'SAME R Results'!AE106</f>
        <v>58</v>
      </c>
      <c r="AJ130" s="784">
        <f>'SAME R Results'!AF106</f>
        <v>480</v>
      </c>
      <c r="AK130" s="784">
        <f>'SAME R Results'!AG106</f>
        <v>0</v>
      </c>
      <c r="AL130" s="784" t="str">
        <f>'SAME R Results'!AH106</f>
        <v>n</v>
      </c>
      <c r="AM130" s="784" t="str">
        <f>'SAME R Results'!AI106</f>
        <v>y</v>
      </c>
      <c r="AN130" s="784" t="str">
        <f>'SAME R Results'!AJ106</f>
        <v>y</v>
      </c>
      <c r="AO130" s="784" t="str">
        <f>'SAME R Results'!AK106</f>
        <v>y</v>
      </c>
      <c r="AP130" s="784" t="str">
        <f>'SAME R Results'!AL106</f>
        <v>y</v>
      </c>
      <c r="AQ130" s="784" t="str">
        <f>'SAME R Results'!AM106</f>
        <v>y</v>
      </c>
      <c r="AR130" s="817">
        <f>'SAME R Results'!AN106</f>
        <v>7.8816036857303803E-2</v>
      </c>
      <c r="AS130" s="819">
        <f>'SAME R Results'!AO106</f>
        <v>0</v>
      </c>
      <c r="AT130" s="784">
        <f>'SAME R Results'!AP106</f>
        <v>0</v>
      </c>
      <c r="AU130" s="789"/>
      <c r="AV130" s="821">
        <f>'SAME R Results'!AQ106</f>
        <v>0</v>
      </c>
      <c r="AW130" s="821">
        <f>'SAME R Results'!AR106</f>
        <v>6.2529599999999999</v>
      </c>
      <c r="AX130" s="821">
        <f>'SAME R Results'!AS106</f>
        <v>0</v>
      </c>
      <c r="AY130" s="821">
        <f>'SAME R Results'!AT106</f>
        <v>0</v>
      </c>
      <c r="AZ130" s="824"/>
      <c r="BA130" s="824"/>
      <c r="BB130" s="821">
        <f>'SAME R Results'!AU106</f>
        <v>2.3500999999999994</v>
      </c>
      <c r="BC130" s="821">
        <f>'SAME R Results'!AV106</f>
        <v>2.6077264999999999E-2</v>
      </c>
      <c r="BD130" s="821">
        <f>'SAME R Results'!AW106</f>
        <v>5.5471035000000004</v>
      </c>
      <c r="BE130" s="821">
        <f>'SAME R Results'!AX106</f>
        <v>4.7081150000000012</v>
      </c>
      <c r="BF130" s="827">
        <f>'SAME R Results'!AY106</f>
        <v>9112</v>
      </c>
      <c r="BG130" s="784">
        <f>'SAME R Results'!AZ106</f>
        <v>2.6166071428571431</v>
      </c>
      <c r="BH130" s="784">
        <f>'SAME R Results'!BA106</f>
        <v>8.2000745000000014E-2</v>
      </c>
      <c r="BI130" s="789"/>
      <c r="BJ130" s="784">
        <f>'SAME R Results'!BB106</f>
        <v>86.248199999999997</v>
      </c>
      <c r="BK130" s="784">
        <f>'SAME R Results'!BC106</f>
        <v>0.83898849999999925</v>
      </c>
      <c r="BL130" s="784">
        <f>'SAME R Results'!BD106</f>
        <v>161835.03759638718</v>
      </c>
      <c r="BM130" s="784">
        <f>'SAME R Results'!BE106</f>
        <v>152.1066060136182</v>
      </c>
      <c r="BN130" s="784">
        <f>'SAME R Results'!BF106</f>
        <v>6.7707304279384832</v>
      </c>
      <c r="BO130" s="784">
        <f>'SAME R Results'!BG106</f>
        <v>1.8460594643041344</v>
      </c>
      <c r="BP130" s="789"/>
      <c r="BQ130" s="784">
        <f>'SAME R Results'!BH106</f>
        <v>137.42237072527996</v>
      </c>
      <c r="BR130" s="817">
        <f>'SAME R Results'!BI106</f>
        <v>0.93988674067582656</v>
      </c>
      <c r="BS130" s="817">
        <f>'SAME R Results'!BJ106</f>
        <v>1.2168804592172662</v>
      </c>
      <c r="BT130" s="817">
        <f>'SAME R Results'!BL106</f>
        <v>3.6676664857546646</v>
      </c>
      <c r="BU130" s="817">
        <f>'SAME R Results'!BM106</f>
        <v>1.6623278381210085</v>
      </c>
      <c r="BV130" s="817">
        <f>'SAME R Results'!BN106</f>
        <v>0.82601764712833703</v>
      </c>
      <c r="BW130" s="784">
        <f>'SAME R Results'!BO106</f>
        <v>161835.03759638718</v>
      </c>
      <c r="BX130" s="784">
        <f>'SAME R Results'!BP106</f>
        <v>159175.98484067153</v>
      </c>
      <c r="BY130" s="784">
        <f>'SAME R Results'!BQ106</f>
        <v>151220.56143952784</v>
      </c>
      <c r="BZ130" s="784">
        <f>'SAME R Results'!BR106</f>
        <v>152.1066060136182</v>
      </c>
      <c r="CA130" s="784">
        <f>'SAME R Results'!BS106</f>
        <v>0.18622669359850821</v>
      </c>
      <c r="CB130" s="784">
        <f>'SAME R Results'!BT106</f>
        <v>0.55000000000000004</v>
      </c>
      <c r="CC130" s="784">
        <f>'SAME R Results'!BV106</f>
        <v>2.8969747294916921</v>
      </c>
      <c r="CD130" s="784">
        <f>'SAME R Results'!BW106</f>
        <v>0.9</v>
      </c>
      <c r="CE130" s="27"/>
    </row>
    <row r="131" spans="1:83" ht="16.5" customHeight="1" x14ac:dyDescent="0.2">
      <c r="A131" s="780">
        <v>2</v>
      </c>
      <c r="B131" s="784" t="str">
        <f>'SAME R Results'!A107</f>
        <v>10 (4)</v>
      </c>
      <c r="C131" s="785" t="str">
        <f>'SAME R Results'!B107</f>
        <v>Silicone</v>
      </c>
      <c r="D131" s="784" t="str">
        <f>'SAME R Results'!C107</f>
        <v>S10</v>
      </c>
      <c r="E131" s="784" t="str">
        <f>'SAME R Results'!D107</f>
        <v>57SA</v>
      </c>
      <c r="F131" s="784">
        <f>'SAME R Results'!E107</f>
        <v>0</v>
      </c>
      <c r="G131" s="784" t="str">
        <f>'SAME R Results'!F107</f>
        <v>104a</v>
      </c>
      <c r="H131" s="785" t="str">
        <f>'SAME R Results'!G107</f>
        <v>aged</v>
      </c>
      <c r="I131" s="784">
        <f>'SAME R Results'!H107</f>
        <v>252</v>
      </c>
      <c r="J131" s="786">
        <f>'SAME R Results'!I107</f>
        <v>40430.305555555555</v>
      </c>
      <c r="K131" s="784">
        <f>'SAME R Results'!J107</f>
        <v>0</v>
      </c>
      <c r="L131" s="790"/>
      <c r="M131" s="790"/>
      <c r="N131" s="784">
        <f>'SAME R Results'!K107</f>
        <v>0</v>
      </c>
      <c r="O131" s="793">
        <f>'SAME R Results'!L107</f>
        <v>1.35</v>
      </c>
      <c r="P131" s="784">
        <f>'SAME R Results'!M107</f>
        <v>0</v>
      </c>
      <c r="Q131" s="784">
        <f>'SAME R Results'!N107</f>
        <v>0</v>
      </c>
      <c r="R131" s="784">
        <f>'SAME R Results'!O107</f>
        <v>0</v>
      </c>
      <c r="S131" s="784">
        <f>'SAME R Results'!P107</f>
        <v>0</v>
      </c>
      <c r="T131" s="784">
        <f>'SAME R Results'!Q107</f>
        <v>0</v>
      </c>
      <c r="U131" s="784">
        <f>'SAME R Results'!R107</f>
        <v>636.14285714285711</v>
      </c>
      <c r="V131" s="784">
        <f>'SAME R Results'!S107</f>
        <v>0</v>
      </c>
      <c r="W131" s="784">
        <f>'SAME R Results'!T107</f>
        <v>0</v>
      </c>
      <c r="X131" s="784" t="str">
        <f>'SAME R Results'!U107</f>
        <v>n</v>
      </c>
      <c r="Y131" s="784" t="str">
        <f>'SAME R Results'!V107</f>
        <v>y</v>
      </c>
      <c r="Z131" s="784" t="str">
        <f>'SAME R Results'!W107</f>
        <v>y</v>
      </c>
      <c r="AA131" s="784" t="str">
        <f>'SAME R Results'!X107</f>
        <v>y</v>
      </c>
      <c r="AB131" s="784" t="str">
        <f>'SAME R Results'!Y107</f>
        <v>y</v>
      </c>
      <c r="AC131" s="809"/>
      <c r="AD131" s="784" t="str">
        <f>'SAME R Results'!Z107</f>
        <v>y</v>
      </c>
      <c r="AE131" s="784">
        <f>'SAME R Results'!AA107</f>
        <v>10</v>
      </c>
      <c r="AF131" s="784" t="str">
        <f>'SAME R Results'!AB107</f>
        <v>y</v>
      </c>
      <c r="AG131" s="817">
        <f>'SAME R Results'!AC107</f>
        <v>7.8816036857303803E-2</v>
      </c>
      <c r="AH131" s="819">
        <f>'SAME R Results'!AD107</f>
        <v>0</v>
      </c>
      <c r="AI131" s="784">
        <f>'SAME R Results'!AE107</f>
        <v>0</v>
      </c>
      <c r="AJ131" s="784">
        <f>'SAME R Results'!AF107</f>
        <v>0</v>
      </c>
      <c r="AK131" s="784">
        <f>'SAME R Results'!AG107</f>
        <v>0</v>
      </c>
      <c r="AL131" s="784">
        <f>'SAME R Results'!AH107</f>
        <v>0</v>
      </c>
      <c r="AM131" s="784">
        <f>'SAME R Results'!AI107</f>
        <v>0</v>
      </c>
      <c r="AN131" s="784">
        <f>'SAME R Results'!AJ107</f>
        <v>0</v>
      </c>
      <c r="AO131" s="784">
        <f>'SAME R Results'!AK107</f>
        <v>0</v>
      </c>
      <c r="AP131" s="784">
        <f>'SAME R Results'!AL107</f>
        <v>0</v>
      </c>
      <c r="AQ131" s="784">
        <f>'SAME R Results'!AM107</f>
        <v>0</v>
      </c>
      <c r="AR131" s="817">
        <f>'SAME R Results'!AN107</f>
        <v>0</v>
      </c>
      <c r="AS131" s="819">
        <f>'SAME R Results'!AO107</f>
        <v>0</v>
      </c>
      <c r="AT131" s="784">
        <f>'SAME R Results'!AP107</f>
        <v>0</v>
      </c>
      <c r="AU131" s="809"/>
      <c r="AV131" s="821">
        <f>'SAME R Results'!AQ107</f>
        <v>0</v>
      </c>
      <c r="AW131" s="821">
        <f>'SAME R Results'!AR107</f>
        <v>6.2513584999999985</v>
      </c>
      <c r="AX131" s="821">
        <f>'SAME R Results'!AS107</f>
        <v>0</v>
      </c>
      <c r="AY131" s="821">
        <f>'SAME R Results'!AT107</f>
        <v>0</v>
      </c>
      <c r="AZ131" s="825"/>
      <c r="BA131" s="825"/>
      <c r="BB131" s="821">
        <f>'SAME R Results'!AU107</f>
        <v>2.3126975000000001</v>
      </c>
      <c r="BC131" s="821">
        <f>'SAME R Results'!AV107</f>
        <v>7.4279755000000003E-2</v>
      </c>
      <c r="BD131" s="821">
        <f>'SAME R Results'!AW107</f>
        <v>5.5124820000000003</v>
      </c>
      <c r="BE131" s="821">
        <f>'SAME R Results'!AX107</f>
        <v>4.6363214999999993</v>
      </c>
      <c r="BF131" s="827">
        <f>'SAME R Results'!AY107</f>
        <v>8168</v>
      </c>
      <c r="BG131" s="784">
        <f>'SAME R Results'!AZ107</f>
        <v>2.4848319999999999</v>
      </c>
      <c r="BH131" s="784">
        <f>'SAME R Results'!BA107</f>
        <v>0.13284289499999999</v>
      </c>
      <c r="BI131" s="809"/>
      <c r="BJ131" s="784">
        <f>'SAME R Results'!BB107</f>
        <v>81.520199999999974</v>
      </c>
      <c r="BK131" s="784">
        <f>'SAME R Results'!BC107</f>
        <v>0.87616050000000101</v>
      </c>
      <c r="BL131" s="784">
        <f>'SAME R Results'!BD107</f>
        <v>144873.32405044511</v>
      </c>
      <c r="BM131" s="784">
        <f>'SAME R Results'!BE107</f>
        <v>159.74285125148558</v>
      </c>
      <c r="BN131" s="784">
        <f>'SAME R Results'!BF107</f>
        <v>5.9374594452505498</v>
      </c>
      <c r="BO131" s="784">
        <f>'SAME R Results'!BG107</f>
        <v>1.5596775845127868</v>
      </c>
      <c r="BP131" s="809"/>
      <c r="BQ131" s="784">
        <f>'SAME R Results'!BH107</f>
        <v>118.35054019742921</v>
      </c>
      <c r="BR131" s="817">
        <f>'SAME R Results'!BI107</f>
        <v>1.1026381309223143</v>
      </c>
      <c r="BS131" s="817">
        <f>'SAME R Results'!BJ107</f>
        <v>1.2012873282774046</v>
      </c>
      <c r="BT131" s="817">
        <f>'SAME R Results'!BL107</f>
        <v>3.8068505338590843</v>
      </c>
      <c r="BU131" s="817">
        <f>'SAME R Results'!BM107</f>
        <v>1.3400747238642703</v>
      </c>
      <c r="BV131" s="817">
        <f>'SAME R Results'!BN107</f>
        <v>1.0563943322697535</v>
      </c>
      <c r="BW131" s="784">
        <f>'SAME R Results'!BO107</f>
        <v>144873.32405044511</v>
      </c>
      <c r="BX131" s="784">
        <f>'SAME R Results'!BP107</f>
        <v>142489.74822640148</v>
      </c>
      <c r="BY131" s="784">
        <f>'SAME R Results'!BQ107</f>
        <v>135456.33413830618</v>
      </c>
      <c r="BZ131" s="784">
        <f>'SAME R Results'!BR107</f>
        <v>159.74285125148558</v>
      </c>
      <c r="CA131" s="784">
        <f>'SAME R Results'!BS107</f>
        <v>0.19447760365799541</v>
      </c>
      <c r="CB131" s="784">
        <f>'SAME R Results'!BT107</f>
        <v>0.55000000000000004</v>
      </c>
      <c r="CC131" s="784">
        <f>'SAME R Results'!BV107</f>
        <v>2.6396255205330981</v>
      </c>
      <c r="CD131" s="784">
        <f>'SAME R Results'!BW107</f>
        <v>0.9</v>
      </c>
      <c r="CE131" s="27"/>
    </row>
    <row r="132" spans="1:83" ht="16.5" customHeight="1" x14ac:dyDescent="0.2">
      <c r="A132" s="780">
        <v>2</v>
      </c>
      <c r="B132" s="784" t="str">
        <f>'SAME R Results'!A117</f>
        <v>11(4)</v>
      </c>
      <c r="C132" s="785" t="str">
        <f>'SAME R Results'!B117</f>
        <v>Silicone</v>
      </c>
      <c r="D132" s="784" t="str">
        <f>'SAME R Results'!C117</f>
        <v>S14</v>
      </c>
      <c r="E132" s="784" t="str">
        <f>'SAME R Results'!D117</f>
        <v>62 S</v>
      </c>
      <c r="F132" s="784">
        <f>'SAME R Results'!E117</f>
        <v>0</v>
      </c>
      <c r="G132" s="784">
        <f>'SAME R Results'!F117</f>
        <v>109</v>
      </c>
      <c r="H132" s="785" t="str">
        <f>'SAME R Results'!G117</f>
        <v>low flow run w STS</v>
      </c>
      <c r="I132" s="784">
        <f>'SAME R Results'!H117</f>
        <v>253</v>
      </c>
      <c r="J132" s="786">
        <f>'SAME R Results'!I117</f>
        <v>40431.305555555555</v>
      </c>
      <c r="K132" s="784">
        <f>'SAME R Results'!J117</f>
        <v>0</v>
      </c>
      <c r="L132" s="788"/>
      <c r="M132" s="788"/>
      <c r="N132" s="784">
        <f>'SAME R Results'!K117</f>
        <v>2</v>
      </c>
      <c r="O132" s="793">
        <f>'SAME R Results'!L117</f>
        <v>1.35</v>
      </c>
      <c r="P132" s="784">
        <f>'SAME R Results'!M117</f>
        <v>60</v>
      </c>
      <c r="Q132" s="784">
        <f>'SAME R Results'!N117</f>
        <v>11</v>
      </c>
      <c r="R132" s="784">
        <f>'SAME R Results'!O117</f>
        <v>8</v>
      </c>
      <c r="S132" s="784" t="str">
        <f>'SAME R Results'!P117</f>
        <v>n</v>
      </c>
      <c r="T132" s="784" t="str">
        <f>'SAME R Results'!Q117</f>
        <v>n</v>
      </c>
      <c r="U132" s="784">
        <f>'SAME R Results'!R117</f>
        <v>28.142857142857142</v>
      </c>
      <c r="V132" s="784" t="str">
        <f>'SAME R Results'!S117</f>
        <v>n</v>
      </c>
      <c r="W132" s="784">
        <f>'SAME R Results'!T117</f>
        <v>0</v>
      </c>
      <c r="X132" s="784" t="str">
        <f>'SAME R Results'!U117</f>
        <v>y</v>
      </c>
      <c r="Y132" s="784" t="str">
        <f>'SAME R Results'!V117</f>
        <v>n</v>
      </c>
      <c r="Z132" s="784" t="str">
        <f>'SAME R Results'!W117</f>
        <v>y</v>
      </c>
      <c r="AA132" s="784" t="str">
        <f>'SAME R Results'!X117</f>
        <v>n</v>
      </c>
      <c r="AB132" s="784" t="str">
        <f>'SAME R Results'!Y117</f>
        <v>y</v>
      </c>
      <c r="AC132" s="789"/>
      <c r="AD132" s="784" t="str">
        <f>'SAME R Results'!Z117</f>
        <v>y</v>
      </c>
      <c r="AE132" s="784">
        <f>'SAME R Results'!AA117</f>
        <v>10</v>
      </c>
      <c r="AF132" s="784" t="str">
        <f>'SAME R Results'!AB117</f>
        <v>y</v>
      </c>
      <c r="AG132" s="817">
        <f>'SAME R Results'!AC117</f>
        <v>3.1809999999999998E-2</v>
      </c>
      <c r="AH132" s="819">
        <f>'SAME R Results'!AD117</f>
        <v>0</v>
      </c>
      <c r="AI132" s="784">
        <f>'SAME R Results'!AE117</f>
        <v>0</v>
      </c>
      <c r="AJ132" s="784">
        <f>'SAME R Results'!AF117</f>
        <v>0</v>
      </c>
      <c r="AK132" s="784">
        <f>'SAME R Results'!AG117</f>
        <v>0</v>
      </c>
      <c r="AL132" s="784">
        <f>'SAME R Results'!AH117</f>
        <v>0</v>
      </c>
      <c r="AM132" s="784">
        <f>'SAME R Results'!AI117</f>
        <v>0</v>
      </c>
      <c r="AN132" s="784">
        <f>'SAME R Results'!AJ117</f>
        <v>0</v>
      </c>
      <c r="AO132" s="784">
        <f>'SAME R Results'!AK117</f>
        <v>0</v>
      </c>
      <c r="AP132" s="784">
        <f>'SAME R Results'!AL117</f>
        <v>0</v>
      </c>
      <c r="AQ132" s="784">
        <f>'SAME R Results'!AM117</f>
        <v>0</v>
      </c>
      <c r="AR132" s="817">
        <f>'SAME R Results'!AN117</f>
        <v>0</v>
      </c>
      <c r="AS132" s="819">
        <f>'SAME R Results'!AO117</f>
        <v>0</v>
      </c>
      <c r="AT132" s="784">
        <f>'SAME R Results'!AP117</f>
        <v>0</v>
      </c>
      <c r="AU132" s="789"/>
      <c r="AV132" s="821">
        <f>'SAME R Results'!AQ117</f>
        <v>0</v>
      </c>
      <c r="AW132" s="821">
        <f>'SAME R Results'!AR117</f>
        <v>6.2771294999999991</v>
      </c>
      <c r="AX132" s="821">
        <f>'SAME R Results'!AS117</f>
        <v>4.556986666666667</v>
      </c>
      <c r="AY132" s="821">
        <f>'SAME R Results'!AT117</f>
        <v>5.1367805000000004</v>
      </c>
      <c r="AZ132" s="824"/>
      <c r="BA132" s="824"/>
      <c r="BB132" s="821">
        <f>'SAME R Results'!AU117</f>
        <v>0</v>
      </c>
      <c r="BC132" s="821">
        <f>'SAME R Results'!AV117</f>
        <v>0</v>
      </c>
      <c r="BD132" s="821">
        <f>'SAME R Results'!AW117</f>
        <v>6.8323664999999991</v>
      </c>
      <c r="BE132" s="821">
        <f>'SAME R Results'!AX117</f>
        <v>4.6743775000000003</v>
      </c>
      <c r="BF132" s="827">
        <f>'SAME R Results'!AY117</f>
        <v>43210</v>
      </c>
      <c r="BG132" s="784">
        <f>'SAME R Results'!AZ117</f>
        <v>0</v>
      </c>
      <c r="BH132" s="784">
        <f>'SAME R Results'!BA117</f>
        <v>0</v>
      </c>
      <c r="BI132" s="789"/>
      <c r="BJ132" s="784">
        <f>'SAME R Results'!BB117</f>
        <v>118.88454999999999</v>
      </c>
      <c r="BK132" s="784">
        <f>'SAME R Results'!BC117</f>
        <v>2.1579889999999988</v>
      </c>
      <c r="BL132" s="784">
        <f>'SAME R Results'!BD117</f>
        <v>1994125.8786545112</v>
      </c>
      <c r="BM132" s="784">
        <f>'SAME R Results'!BE117</f>
        <v>512.45177318923925</v>
      </c>
      <c r="BN132" s="784">
        <f>'SAME R Results'!BF117</f>
        <v>0</v>
      </c>
      <c r="BO132" s="784">
        <f>'SAME R Results'!BG117</f>
        <v>0</v>
      </c>
      <c r="BP132" s="789"/>
      <c r="BQ132" s="784">
        <f>'SAME R Results'!BH117</f>
        <v>150.921491760213</v>
      </c>
      <c r="BR132" s="817">
        <f>'SAME R Results'!BI117</f>
        <v>0.25698065436822065</v>
      </c>
      <c r="BS132" s="817">
        <f>'SAME R Results'!BJ117</f>
        <v>0.5435662238110599</v>
      </c>
      <c r="BT132" s="817">
        <f>'SAME R Results'!BL117</f>
        <v>0</v>
      </c>
      <c r="BU132" s="817">
        <f>'SAME R Results'!BM117</f>
        <v>2.3762769205137761</v>
      </c>
      <c r="BV132" s="817">
        <f>'SAME R Results'!BN117</f>
        <v>0.17669506280256947</v>
      </c>
      <c r="BW132" s="784">
        <f>'SAME R Results'!BO117</f>
        <v>1994125.8786545112</v>
      </c>
      <c r="BX132" s="784">
        <f>'SAME R Results'!BP117</f>
        <v>1962883.1876768314</v>
      </c>
      <c r="BY132" s="784">
        <f>'SAME R Results'!BQ117</f>
        <v>1823092.5212197423</v>
      </c>
      <c r="BZ132" s="784">
        <f>'SAME R Results'!BR117</f>
        <v>512.45177318923925</v>
      </c>
      <c r="CA132" s="784">
        <f>'SAME R Results'!BS117</f>
        <v>0.47899960046168844</v>
      </c>
      <c r="CB132" s="784">
        <f>'SAME R Results'!BT117</f>
        <v>0.55000000000000004</v>
      </c>
      <c r="CC132" s="784">
        <f>'SAME R Results'!BV117</f>
        <v>2.3081444333287746</v>
      </c>
      <c r="CD132" s="784">
        <f>'SAME R Results'!BW117</f>
        <v>0.9</v>
      </c>
      <c r="CE132" s="27"/>
    </row>
    <row r="133" spans="1:83" ht="16.5" customHeight="1" x14ac:dyDescent="0.2">
      <c r="A133" s="780">
        <v>2</v>
      </c>
      <c r="B133" s="784">
        <f>'SAME R Results'!A9</f>
        <v>1</v>
      </c>
      <c r="C133" s="785" t="str">
        <f>'SAME R Results'!B9</f>
        <v>Silicone</v>
      </c>
      <c r="D133" s="784" t="str">
        <f>'SAME R Results'!C9</f>
        <v>S04</v>
      </c>
      <c r="E133" s="784" t="str">
        <f>'SAME R Results'!D9</f>
        <v>6S</v>
      </c>
      <c r="F133" s="784">
        <f>'SAME R Results'!E9</f>
        <v>6</v>
      </c>
      <c r="G133" s="784">
        <f>'SAME R Results'!F9</f>
        <v>53</v>
      </c>
      <c r="H133" s="785" t="str">
        <f>'SAME R Results'!G9</f>
        <v>HighTemp</v>
      </c>
      <c r="I133" s="784" t="str">
        <f>'SAME R Results'!H9</f>
        <v>203</v>
      </c>
      <c r="J133" s="786">
        <f>'SAME R Results'!I9</f>
        <v>40381</v>
      </c>
      <c r="K133" s="784">
        <f>'SAME R Results'!J9</f>
        <v>0</v>
      </c>
      <c r="L133" s="790"/>
      <c r="M133" s="790"/>
      <c r="N133" s="784">
        <f>'SAME R Results'!K9</f>
        <v>8.1</v>
      </c>
      <c r="O133" s="793">
        <f>'SAME R Results'!L9</f>
        <v>1.35</v>
      </c>
      <c r="P133" s="784">
        <f>'SAME R Results'!M9</f>
        <v>60</v>
      </c>
      <c r="Q133" s="784">
        <f>'SAME R Results'!N9</f>
        <v>1</v>
      </c>
      <c r="R133" s="784">
        <f>'SAME R Results'!O9</f>
        <v>8</v>
      </c>
      <c r="S133" s="784" t="str">
        <f>'SAME R Results'!P9</f>
        <v>n</v>
      </c>
      <c r="T133" s="784">
        <f>'SAME R Results'!Q9</f>
        <v>0</v>
      </c>
      <c r="U133" s="784">
        <f>'SAME R Results'!R9</f>
        <v>52.2</v>
      </c>
      <c r="V133" s="784" t="str">
        <f>'SAME R Results'!S9</f>
        <v>y</v>
      </c>
      <c r="W133" s="784" t="str">
        <f>'SAME R Results'!T9</f>
        <v>?</v>
      </c>
      <c r="X133" s="784" t="str">
        <f>'SAME R Results'!U9</f>
        <v>n</v>
      </c>
      <c r="Y133" s="784" t="str">
        <f>'SAME R Results'!V9</f>
        <v>y</v>
      </c>
      <c r="Z133" s="784" t="str">
        <f>'SAME R Results'!W9</f>
        <v>y</v>
      </c>
      <c r="AA133" s="784" t="str">
        <f>'SAME R Results'!X9</f>
        <v>y</v>
      </c>
      <c r="AB133" s="784" t="str">
        <f>'SAME R Results'!Y9</f>
        <v>y</v>
      </c>
      <c r="AC133" s="809"/>
      <c r="AD133" s="784" t="str">
        <f>'SAME R Results'!Z9</f>
        <v>y</v>
      </c>
      <c r="AE133" s="784">
        <f>'SAME R Results'!AA9</f>
        <v>10</v>
      </c>
      <c r="AF133" s="784" t="str">
        <f>'SAME R Results'!AB9</f>
        <v>y</v>
      </c>
      <c r="AG133" s="817">
        <f>'SAME R Results'!AC9</f>
        <v>3.1809999999999998E-2</v>
      </c>
      <c r="AH133" s="819">
        <f>'SAME R Results'!AD9</f>
        <v>0</v>
      </c>
      <c r="AI133" s="784">
        <f>'SAME R Results'!AE9</f>
        <v>0</v>
      </c>
      <c r="AJ133" s="784">
        <f>'SAME R Results'!AF9</f>
        <v>0</v>
      </c>
      <c r="AK133" s="784">
        <f>'SAME R Results'!AG9</f>
        <v>0</v>
      </c>
      <c r="AL133" s="784">
        <f>'SAME R Results'!AH9</f>
        <v>0</v>
      </c>
      <c r="AM133" s="784">
        <f>'SAME R Results'!AI9</f>
        <v>0</v>
      </c>
      <c r="AN133" s="784">
        <f>'SAME R Results'!AJ9</f>
        <v>0</v>
      </c>
      <c r="AO133" s="784">
        <f>'SAME R Results'!AK9</f>
        <v>0</v>
      </c>
      <c r="AP133" s="784">
        <f>'SAME R Results'!AL9</f>
        <v>0</v>
      </c>
      <c r="AQ133" s="784">
        <f>'SAME R Results'!AM9</f>
        <v>0</v>
      </c>
      <c r="AR133" s="817">
        <f>'SAME R Results'!AN9</f>
        <v>0</v>
      </c>
      <c r="AS133" s="819">
        <f>'SAME R Results'!AO9</f>
        <v>0</v>
      </c>
      <c r="AT133" s="784">
        <f>'SAME R Results'!AP9</f>
        <v>0</v>
      </c>
      <c r="AU133" s="809"/>
      <c r="AV133" s="821">
        <f>'SAME R Results'!AQ9</f>
        <v>0</v>
      </c>
      <c r="AW133" s="821">
        <f>'SAME R Results'!AR9</f>
        <v>6.2450000000000001</v>
      </c>
      <c r="AX133" s="821">
        <f>'SAME R Results'!AS9</f>
        <v>0</v>
      </c>
      <c r="AY133" s="821">
        <f>'SAME R Results'!AT9</f>
        <v>0</v>
      </c>
      <c r="AZ133" s="825"/>
      <c r="BA133" s="825"/>
      <c r="BB133" s="821">
        <f>'SAME R Results'!AU9</f>
        <v>4.6397705</v>
      </c>
      <c r="BC133" s="821">
        <f>'SAME R Results'!AV9</f>
        <v>2.6800000000000001E-2</v>
      </c>
      <c r="BD133" s="821">
        <f>'SAME R Results'!AW9</f>
        <v>7.6578974999999998</v>
      </c>
      <c r="BE133" s="821">
        <f>'SAME R Results'!AX9</f>
        <v>4.6589204999999998</v>
      </c>
      <c r="BF133" s="827">
        <f>'SAME R Results'!AY9</f>
        <v>80225</v>
      </c>
      <c r="BG133" s="784">
        <f>'SAME R Results'!AZ9</f>
        <v>4.5200650000000007</v>
      </c>
      <c r="BH133" s="784">
        <f>'SAME R Results'!BA9</f>
        <v>8.2000000000000003E-2</v>
      </c>
      <c r="BI133" s="809"/>
      <c r="BJ133" s="784">
        <f>'SAME R Results'!BB9</f>
        <v>205.9342</v>
      </c>
      <c r="BK133" s="784">
        <f>'SAME R Results'!BC9</f>
        <v>2.998977</v>
      </c>
      <c r="BL133" s="784">
        <f>'SAME R Results'!BD9</f>
        <v>3889058.8258409305</v>
      </c>
      <c r="BM133" s="784">
        <f>'SAME R Results'!BE9</f>
        <v>973.58449874105634</v>
      </c>
      <c r="BN133" s="784">
        <f>'SAME R Results'!BF9</f>
        <v>12.304744891662349</v>
      </c>
      <c r="BO133" s="784">
        <f>'SAME R Results'!BG9</f>
        <v>2.9595494723852811</v>
      </c>
      <c r="BP133" s="809"/>
      <c r="BQ133" s="784">
        <f>'SAME R Results'!BH9</f>
        <v>300.64007090501514</v>
      </c>
      <c r="BR133" s="817">
        <f>'SAME R Results'!BI9</f>
        <v>0.25033936032853354</v>
      </c>
      <c r="BS133" s="817">
        <f>'SAME R Results'!BJ9</f>
        <v>0.54741968073790781</v>
      </c>
      <c r="BT133" s="817">
        <f>'SAME R Results'!BL9</f>
        <v>4.1576412242722895</v>
      </c>
      <c r="BU133" s="817">
        <f>'SAME R Results'!BM9</f>
        <v>2.4218526870226071</v>
      </c>
      <c r="BV133" s="817">
        <f>'SAME R Results'!BN9</f>
        <v>0.1692908570902574</v>
      </c>
      <c r="BW133" s="784">
        <f>'SAME R Results'!BO9</f>
        <v>3889058.8258409305</v>
      </c>
      <c r="BX133" s="784">
        <f>'SAME R Results'!BP9</f>
        <v>3831052.6956931786</v>
      </c>
      <c r="BY133" s="784">
        <f>'SAME R Results'!BQ9</f>
        <v>3478161.0539138634</v>
      </c>
      <c r="BZ133" s="784">
        <f>'SAME R Results'!BR9</f>
        <v>973.58449874105634</v>
      </c>
      <c r="CA133" s="784">
        <f>'SAME R Results'!BS9</f>
        <v>0.6656701145343159</v>
      </c>
      <c r="CB133" s="784">
        <f>'SAME R Results'!BT9</f>
        <v>0.55000000000000004</v>
      </c>
      <c r="CC133" s="784">
        <f>'SAME R Results'!BV9</f>
        <v>2.6543347862394446</v>
      </c>
      <c r="CD133" s="784">
        <f>'SAME R Results'!BW9</f>
        <v>0.9</v>
      </c>
      <c r="CE133" s="27"/>
    </row>
    <row r="134" spans="1:83" ht="16.5" customHeight="1" x14ac:dyDescent="0.2">
      <c r="A134" s="778">
        <v>1</v>
      </c>
      <c r="B134" s="779">
        <f>'SAME1 Flight Tests 8-27-09'!A29</f>
        <v>3</v>
      </c>
      <c r="C134" s="779" t="str">
        <f>'SAME1 Flight Tests 8-27-09'!B29</f>
        <v>Teflon</v>
      </c>
      <c r="D134" s="782"/>
      <c r="E134" s="779" t="str">
        <f>'SAME1 Flight Tests 8-27-09'!C29</f>
        <v>25 T</v>
      </c>
      <c r="F134" s="779">
        <f>'SAME1 Flight Tests 8-27-09'!D29</f>
        <v>4</v>
      </c>
      <c r="G134" s="779">
        <f>'SAME1 Flight Tests 8-27-09'!E29</f>
        <v>25</v>
      </c>
      <c r="H134" s="779" t="str">
        <f>'SAME1 Flight Tests 8-27-09'!F29</f>
        <v>Air flow down</v>
      </c>
      <c r="I134" s="779">
        <f>'SAME1 Flight Tests 8-27-09'!G29</f>
        <v>268</v>
      </c>
      <c r="J134" s="791">
        <f>'SAME1 Flight Tests 8-27-09'!H29</f>
        <v>39350</v>
      </c>
      <c r="K134" s="779">
        <f>'SAME1 Flight Tests 8-27-09'!I29</f>
        <v>0</v>
      </c>
      <c r="L134" s="779" t="str">
        <f>'SAME1 Flight Tests 8-27-09'!J29</f>
        <v>n</v>
      </c>
      <c r="M134" s="779" t="str">
        <f>'SAME1 Flight Tests 8-27-09'!K29</f>
        <v>n</v>
      </c>
      <c r="N134" s="779">
        <f>'SAME1 Flight Tests 8-27-09'!L29</f>
        <v>4</v>
      </c>
      <c r="O134" s="804">
        <f>'SAME1 Flight Tests 8-27-09'!M29</f>
        <v>1.4450000000000001</v>
      </c>
      <c r="P134" s="805">
        <f>'SAME1 Flight Tests 8-27-09'!N29</f>
        <v>60</v>
      </c>
      <c r="Q134" s="805">
        <f>'SAME1 Flight Tests 8-27-09'!O29</f>
        <v>11</v>
      </c>
      <c r="R134" s="805">
        <f>'SAME1 Flight Tests 8-27-09'!P29</f>
        <v>8</v>
      </c>
      <c r="S134" s="806"/>
      <c r="T134" s="806"/>
      <c r="U134" s="805">
        <f>'SAME1 Flight Tests 8-27-09'!Q29</f>
        <v>33.5</v>
      </c>
      <c r="V134" s="806"/>
      <c r="W134" s="806"/>
      <c r="X134" s="806"/>
      <c r="Y134" s="806"/>
      <c r="Z134" s="806"/>
      <c r="AA134" s="805" t="str">
        <f>'SAME1 Flight Tests 8-27-09'!R29</f>
        <v>n</v>
      </c>
      <c r="AB134" s="805" t="str">
        <f>'SAME1 Flight Tests 8-27-09'!S29</f>
        <v>n</v>
      </c>
      <c r="AC134" s="805">
        <f>'SAME1 Flight Tests 8-27-09'!T29</f>
        <v>1</v>
      </c>
      <c r="AD134" s="806"/>
      <c r="AE134" s="805">
        <f>'SAME1 Flight Tests 8-27-09'!U29</f>
        <v>10</v>
      </c>
      <c r="AF134" s="806"/>
      <c r="AG134" s="816">
        <f>'SAME1 Flight Tests 8-27-09'!V29</f>
        <v>5.19567251427413E-2</v>
      </c>
      <c r="AH134" s="818">
        <f>'SAME1 Flight Tests 8-27-09'!W29</f>
        <v>0</v>
      </c>
      <c r="AI134" s="806"/>
      <c r="AJ134" s="806"/>
      <c r="AK134" s="806"/>
      <c r="AL134" s="806"/>
      <c r="AM134" s="806"/>
      <c r="AN134" s="806"/>
      <c r="AO134" s="806"/>
      <c r="AP134" s="806"/>
      <c r="AQ134" s="806"/>
      <c r="AR134" s="806"/>
      <c r="AS134" s="806"/>
      <c r="AT134" s="806"/>
      <c r="AU134" s="805">
        <f>'SAME1 Flight Tests 8-27-09'!X29</f>
        <v>1.63</v>
      </c>
      <c r="AV134" s="820">
        <f>'SAME1 Flight Tests 8-27-09'!Y29</f>
        <v>3.4152369999999999</v>
      </c>
      <c r="AW134" s="820">
        <f>'SAME1 Flight Tests 8-27-09'!Z29</f>
        <v>1.6403656500000001</v>
      </c>
      <c r="AX134" s="820">
        <f>'SAME1 Flight Tests 8-27-09'!AA29</f>
        <v>4.5407105000000003</v>
      </c>
      <c r="AY134" s="822"/>
      <c r="AZ134" s="822"/>
      <c r="BA134" s="820">
        <f>'SAME1 Flight Tests 8-27-09'!AC29</f>
        <v>4.9711755000000002</v>
      </c>
      <c r="BB134" s="822"/>
      <c r="BC134" s="822"/>
      <c r="BD134" s="820">
        <f>'SAME1 Flight Tests 8-27-09'!AB29</f>
        <v>5.8821555000000005</v>
      </c>
      <c r="BE134" s="820">
        <f>'SAME1 Flight Tests 8-27-09'!AD29</f>
        <v>4.6703039999999998</v>
      </c>
      <c r="BF134" s="826">
        <f>'SAME1 Flight Tests 8-27-09'!AE29</f>
        <v>60120</v>
      </c>
      <c r="BG134" s="806"/>
      <c r="BH134" s="806"/>
      <c r="BI134" s="805">
        <f>'SAME1 Flight Tests 8-27-09'!AF29</f>
        <v>19.292899999999996</v>
      </c>
      <c r="BJ134" s="805">
        <f>'SAME1 Flight Tests 8-27-09'!AG29</f>
        <v>24.178900000000006</v>
      </c>
      <c r="BK134" s="805">
        <f>'SAME1 Flight Tests 8-27-09'!AH29</f>
        <v>1.2118515000000007</v>
      </c>
      <c r="BL134" s="805">
        <f>'SAME1 Flight Tests 8-27-09'!AK29</f>
        <v>1737804.3083343599</v>
      </c>
      <c r="BM134" s="805">
        <f>'SAME1 Flight Tests 8-27-09'!AL29</f>
        <v>232.37147658869438</v>
      </c>
      <c r="BN134" s="806"/>
      <c r="BO134" s="805"/>
      <c r="BP134" s="806"/>
      <c r="BQ134" s="805">
        <f>'SAME1 Flight Tests 8-27-09'!AM29</f>
        <v>54.644314000000008</v>
      </c>
      <c r="BR134" s="816">
        <f>'SAME1 Flight Tests 8-27-09'!AP29</f>
        <v>0.13371556018952235</v>
      </c>
      <c r="BS134" s="816">
        <f>'SAME1 Flight Tests 8-27-09'!AQ29</f>
        <v>0.30215438008227241</v>
      </c>
      <c r="BT134" s="816"/>
      <c r="BU134" s="816">
        <f>'SAME1 Flight Tests 8-27-09'!AS29</f>
        <v>2.4667392237221515</v>
      </c>
      <c r="BV134" s="816">
        <f>'SAME1 Flight Tests 8-27-09'!AT29</f>
        <v>8.895256485759552E-2</v>
      </c>
      <c r="BW134" s="807">
        <f>'SAME1 Flight Tests 8-27-09'!BB29</f>
        <v>1737804.3083343599</v>
      </c>
      <c r="BX134" s="807">
        <f>'SAME1 Flight Tests 8-27-09'!BC29</f>
        <v>1711190.6217288026</v>
      </c>
      <c r="BY134" s="807">
        <f>'SAME1 Flight Tests 8-27-09'!BD29</f>
        <v>1572544.8856819381</v>
      </c>
      <c r="BZ134" s="806"/>
      <c r="CA134" s="805">
        <f>'SAME1 Flight Tests 8-27-09'!BG29</f>
        <v>0.26005396995708169</v>
      </c>
      <c r="CB134" s="805">
        <f>'SAME1 Flight Tests 8-27-09'!BF29</f>
        <v>2.2599999999999998</v>
      </c>
      <c r="CC134" s="783"/>
      <c r="CD134" s="805">
        <f>'SAME1 Flight Tests 8-27-09'!BE29</f>
        <v>2.2000000000000002</v>
      </c>
      <c r="CE134" s="27"/>
    </row>
    <row r="135" spans="1:83" ht="16.5" customHeight="1" x14ac:dyDescent="0.2">
      <c r="A135" s="778">
        <v>1</v>
      </c>
      <c r="B135" s="779">
        <f>'SAME1 Flight Tests 8-27-09'!A30</f>
        <v>3</v>
      </c>
      <c r="C135" s="779" t="str">
        <f>'SAME1 Flight Tests 8-27-09'!B30</f>
        <v>Teflon</v>
      </c>
      <c r="D135" s="782"/>
      <c r="E135" s="779" t="str">
        <f>'SAME1 Flight Tests 8-27-09'!C30</f>
        <v>26 T</v>
      </c>
      <c r="F135" s="779">
        <f>'SAME1 Flight Tests 8-27-09'!D30</f>
        <v>5</v>
      </c>
      <c r="G135" s="779">
        <f>'SAME1 Flight Tests 8-27-09'!E30</f>
        <v>26</v>
      </c>
      <c r="H135" s="779" t="str">
        <f>'SAME1 Flight Tests 8-27-09'!F30</f>
        <v>Base line / Aging</v>
      </c>
      <c r="I135" s="779">
        <f>'SAME1 Flight Tests 8-27-09'!G30</f>
        <v>268</v>
      </c>
      <c r="J135" s="791">
        <f>'SAME1 Flight Tests 8-27-09'!H30</f>
        <v>39350</v>
      </c>
      <c r="K135" s="779">
        <f>'SAME1 Flight Tests 8-27-09'!I30</f>
        <v>0</v>
      </c>
      <c r="L135" s="779" t="str">
        <f>'SAME1 Flight Tests 8-27-09'!J30</f>
        <v>n</v>
      </c>
      <c r="M135" s="779" t="str">
        <f>'SAME1 Flight Tests 8-27-09'!K30</f>
        <v>n</v>
      </c>
      <c r="N135" s="779">
        <f>'SAME1 Flight Tests 8-27-09'!L30</f>
        <v>8</v>
      </c>
      <c r="O135" s="804">
        <f>'SAME1 Flight Tests 8-27-09'!M30</f>
        <v>1.4450000000000001</v>
      </c>
      <c r="P135" s="805">
        <f>'SAME1 Flight Tests 8-27-09'!N30</f>
        <v>60</v>
      </c>
      <c r="Q135" s="805">
        <f>'SAME1 Flight Tests 8-27-09'!O30</f>
        <v>11</v>
      </c>
      <c r="R135" s="805">
        <f>'SAME1 Flight Tests 8-27-09'!P30</f>
        <v>8</v>
      </c>
      <c r="S135" s="806"/>
      <c r="T135" s="806"/>
      <c r="U135" s="805">
        <f>'SAME1 Flight Tests 8-27-09'!Q30</f>
        <v>35.166666666666664</v>
      </c>
      <c r="V135" s="806"/>
      <c r="W135" s="806"/>
      <c r="X135" s="806"/>
      <c r="Y135" s="806"/>
      <c r="Z135" s="806"/>
      <c r="AA135" s="805" t="str">
        <f>'SAME1 Flight Tests 8-27-09'!R30</f>
        <v>n</v>
      </c>
      <c r="AB135" s="805" t="str">
        <f>'SAME1 Flight Tests 8-27-09'!S30</f>
        <v>n</v>
      </c>
      <c r="AC135" s="805">
        <f>'SAME1 Flight Tests 8-27-09'!T30</f>
        <v>1</v>
      </c>
      <c r="AD135" s="806"/>
      <c r="AE135" s="805">
        <f>'SAME1 Flight Tests 8-27-09'!U30</f>
        <v>10</v>
      </c>
      <c r="AF135" s="806"/>
      <c r="AG135" s="816">
        <f>'SAME1 Flight Tests 8-27-09'!V30</f>
        <v>5.19567251427413E-2</v>
      </c>
      <c r="AH135" s="818">
        <f>'SAME1 Flight Tests 8-27-09'!W30</f>
        <v>0</v>
      </c>
      <c r="AI135" s="806"/>
      <c r="AJ135" s="806"/>
      <c r="AK135" s="806"/>
      <c r="AL135" s="806"/>
      <c r="AM135" s="806"/>
      <c r="AN135" s="806"/>
      <c r="AO135" s="806"/>
      <c r="AP135" s="806"/>
      <c r="AQ135" s="806"/>
      <c r="AR135" s="806"/>
      <c r="AS135" s="806"/>
      <c r="AT135" s="806"/>
      <c r="AU135" s="805">
        <f>'SAME1 Flight Tests 8-27-09'!X30</f>
        <v>3.4</v>
      </c>
      <c r="AV135" s="820">
        <f>'SAME1 Flight Tests 8-27-09'!Y30</f>
        <v>3.4348439999999996</v>
      </c>
      <c r="AW135" s="820">
        <f>'SAME1 Flight Tests 8-27-09'!Z30</f>
        <v>0.81913770000000008</v>
      </c>
      <c r="AX135" s="820">
        <f>'SAME1 Flight Tests 8-27-09'!AA30</f>
        <v>-5.0353999999999991E-4</v>
      </c>
      <c r="AY135" s="822"/>
      <c r="AZ135" s="822"/>
      <c r="BA135" s="820">
        <f>'SAME1 Flight Tests 8-27-09'!AC30</f>
        <v>4.9309689999999993</v>
      </c>
      <c r="BB135" s="822"/>
      <c r="BC135" s="822"/>
      <c r="BD135" s="820">
        <f>'SAME1 Flight Tests 8-27-09'!AB30</f>
        <v>6.0437455</v>
      </c>
      <c r="BE135" s="820">
        <f>'SAME1 Flight Tests 8-27-09'!AD30</f>
        <v>4.700469</v>
      </c>
      <c r="BF135" s="826">
        <f>'SAME1 Flight Tests 8-27-09'!AE30</f>
        <v>49480</v>
      </c>
      <c r="BG135" s="806"/>
      <c r="BH135" s="806"/>
      <c r="BI135" s="805">
        <f>'SAME1 Flight Tests 8-27-09'!AF30</f>
        <v>4.7793000000000001</v>
      </c>
      <c r="BJ135" s="805">
        <f>'SAME1 Flight Tests 8-27-09'!AG30</f>
        <v>5.9073499999999992</v>
      </c>
      <c r="BK135" s="805">
        <f>'SAME1 Flight Tests 8-27-09'!AH30</f>
        <v>1.3432765</v>
      </c>
      <c r="BL135" s="805">
        <f>'SAME1 Flight Tests 8-27-09'!AK30</f>
        <v>1409983.1850205562</v>
      </c>
      <c r="BM135" s="805">
        <f>'SAME1 Flight Tests 8-27-09'!AL30</f>
        <v>263.43796766269088</v>
      </c>
      <c r="BN135" s="806"/>
      <c r="BO135" s="805"/>
      <c r="BP135" s="806"/>
      <c r="BQ135" s="805">
        <f>'SAME1 Flight Tests 8-27-09'!AM30</f>
        <v>13.350610999999997</v>
      </c>
      <c r="BR135" s="816">
        <f>'SAME1 Flight Tests 8-27-09'!AP30</f>
        <v>0.18683766619447323</v>
      </c>
      <c r="BS135" s="816">
        <f>'SAME1 Flight Tests 8-27-09'!AQ30</f>
        <v>0.20260508750416512</v>
      </c>
      <c r="BT135" s="816"/>
      <c r="BU135" s="816">
        <f>'SAME1 Flight Tests 8-27-09'!AS30</f>
        <v>1.329280197104588</v>
      </c>
      <c r="BV135" s="816">
        <f>'SAME1 Flight Tests 8-27-09'!AT30</f>
        <v>0.17942025827856098</v>
      </c>
      <c r="BW135" s="807">
        <f>'SAME1 Flight Tests 8-27-09'!BB30</f>
        <v>1409983.1850205562</v>
      </c>
      <c r="BX135" s="807">
        <f>'SAME1 Flight Tests 8-27-09'!BC30</f>
        <v>1388079.5720258295</v>
      </c>
      <c r="BY135" s="807">
        <f>'SAME1 Flight Tests 8-27-09'!BD30</f>
        <v>1284104.0734708607</v>
      </c>
      <c r="BZ135" s="806"/>
      <c r="CA135" s="805">
        <f>'SAME1 Flight Tests 8-27-09'!BG30</f>
        <v>0.28825675965665237</v>
      </c>
      <c r="CB135" s="805">
        <f>'SAME1 Flight Tests 8-27-09'!BF30</f>
        <v>2.2599999999999998</v>
      </c>
      <c r="CC135" s="783"/>
      <c r="CD135" s="805">
        <f>'SAME1 Flight Tests 8-27-09'!BE30</f>
        <v>2.2000000000000002</v>
      </c>
      <c r="CE135" s="27"/>
    </row>
    <row r="136" spans="1:83" ht="16.5" customHeight="1" x14ac:dyDescent="0.2">
      <c r="A136" s="778">
        <v>1</v>
      </c>
      <c r="B136" s="779">
        <f>'SAME1 Flight Tests 8-27-09'!A31</f>
        <v>3</v>
      </c>
      <c r="C136" s="779" t="str">
        <f>'SAME1 Flight Tests 8-27-09'!B31</f>
        <v>Teflon</v>
      </c>
      <c r="D136" s="782"/>
      <c r="E136" s="779" t="str">
        <f>'SAME1 Flight Tests 8-27-09'!C31</f>
        <v>26 Ta</v>
      </c>
      <c r="F136" s="779">
        <f>'SAME1 Flight Tests 8-27-09'!D31</f>
        <v>5</v>
      </c>
      <c r="G136" s="779" t="str">
        <f>'SAME1 Flight Tests 8-27-09'!E31</f>
        <v>26a</v>
      </c>
      <c r="H136" s="779" t="str">
        <f>'SAME1 Flight Tests 8-27-09'!F31</f>
        <v>after secondary aging</v>
      </c>
      <c r="I136" s="779">
        <f>'SAME1 Flight Tests 8-27-09'!G31</f>
        <v>268</v>
      </c>
      <c r="J136" s="791">
        <f>'SAME1 Flight Tests 8-27-09'!H31</f>
        <v>39350</v>
      </c>
      <c r="K136" s="779">
        <f>'SAME1 Flight Tests 8-27-09'!I31</f>
        <v>0</v>
      </c>
      <c r="L136" s="779" t="str">
        <f>'SAME1 Flight Tests 8-27-09'!J31</f>
        <v>n</v>
      </c>
      <c r="M136" s="779" t="str">
        <f>'SAME1 Flight Tests 8-27-09'!K31</f>
        <v>n</v>
      </c>
      <c r="N136" s="779">
        <f>'SAME1 Flight Tests 8-27-09'!L31</f>
        <v>8</v>
      </c>
      <c r="O136" s="804">
        <f>'SAME1 Flight Tests 8-27-09'!M31</f>
        <v>1.4450000000000001</v>
      </c>
      <c r="P136" s="805" t="str">
        <f>'SAME1 Flight Tests 8-27-09'!N31</f>
        <v>NA</v>
      </c>
      <c r="Q136" s="805">
        <f>'SAME1 Flight Tests 8-27-09'!O31</f>
        <v>720</v>
      </c>
      <c r="R136" s="805">
        <f>'SAME1 Flight Tests 8-27-09'!P31</f>
        <v>8</v>
      </c>
      <c r="S136" s="806"/>
      <c r="T136" s="806"/>
      <c r="U136" s="805">
        <f>'SAME1 Flight Tests 8-27-09'!Q31</f>
        <v>801</v>
      </c>
      <c r="V136" s="806"/>
      <c r="W136" s="806"/>
      <c r="X136" s="806"/>
      <c r="Y136" s="806"/>
      <c r="Z136" s="806"/>
      <c r="AA136" s="805" t="str">
        <f>'SAME1 Flight Tests 8-27-09'!R31</f>
        <v>n</v>
      </c>
      <c r="AB136" s="805" t="str">
        <f>'SAME1 Flight Tests 8-27-09'!S31</f>
        <v>n</v>
      </c>
      <c r="AC136" s="805">
        <f>'SAME1 Flight Tests 8-27-09'!T31</f>
        <v>1</v>
      </c>
      <c r="AD136" s="806"/>
      <c r="AE136" s="805">
        <f>'SAME1 Flight Tests 8-27-09'!U31</f>
        <v>10</v>
      </c>
      <c r="AF136" s="806"/>
      <c r="AG136" s="816">
        <f>'SAME1 Flight Tests 8-27-09'!V31</f>
        <v>5.19567251427413E-2</v>
      </c>
      <c r="AH136" s="818">
        <f>'SAME1 Flight Tests 8-27-09'!W31</f>
        <v>0</v>
      </c>
      <c r="AI136" s="806"/>
      <c r="AJ136" s="806"/>
      <c r="AK136" s="806"/>
      <c r="AL136" s="806"/>
      <c r="AM136" s="806"/>
      <c r="AN136" s="806"/>
      <c r="AO136" s="806"/>
      <c r="AP136" s="806"/>
      <c r="AQ136" s="806"/>
      <c r="AR136" s="806"/>
      <c r="AS136" s="806"/>
      <c r="AT136" s="806"/>
      <c r="AU136" s="805">
        <f>'SAME1 Flight Tests 8-27-09'!X31</f>
        <v>3.4</v>
      </c>
      <c r="AV136" s="820">
        <f>'SAME1 Flight Tests 8-27-09'!Y31</f>
        <v>3.4342635000000001</v>
      </c>
      <c r="AW136" s="820">
        <f>'SAME1 Flight Tests 8-27-09'!Z31</f>
        <v>0.93556209999999995</v>
      </c>
      <c r="AX136" s="820">
        <f>'SAME1 Flight Tests 8-27-09'!AA31</f>
        <v>-5.9509264999999987E-4</v>
      </c>
      <c r="AY136" s="822"/>
      <c r="AZ136" s="822"/>
      <c r="BA136" s="820">
        <f>'SAME1 Flight Tests 8-27-09'!AC31</f>
        <v>4.9389489999999983</v>
      </c>
      <c r="BB136" s="822"/>
      <c r="BC136" s="822"/>
      <c r="BD136" s="820">
        <f>'SAME1 Flight Tests 8-27-09'!AB31</f>
        <v>5.6081389999999995</v>
      </c>
      <c r="BE136" s="820">
        <f>'SAME1 Flight Tests 8-27-09'!AD31</f>
        <v>4.7239370000000003</v>
      </c>
      <c r="BF136" s="826">
        <f>'SAME1 Flight Tests 8-27-09'!AE31</f>
        <v>23505</v>
      </c>
      <c r="BG136" s="806"/>
      <c r="BH136" s="806"/>
      <c r="BI136" s="805">
        <f>'SAME1 Flight Tests 8-27-09'!AF31</f>
        <v>5.0347500000000007</v>
      </c>
      <c r="BJ136" s="805">
        <f>'SAME1 Flight Tests 8-27-09'!AG31</f>
        <v>6.2168499999999991</v>
      </c>
      <c r="BK136" s="805">
        <f>'SAME1 Flight Tests 8-27-09'!AH31</f>
        <v>0.88420199999999927</v>
      </c>
      <c r="BL136" s="805">
        <f>'SAME1 Flight Tests 8-27-09'!AK31</f>
        <v>646297.04735521181</v>
      </c>
      <c r="BM136" s="805">
        <f>'SAME1 Flight Tests 8-27-09'!AL31</f>
        <v>161.08926223441955</v>
      </c>
      <c r="BN136" s="806"/>
      <c r="BO136" s="805"/>
      <c r="BP136" s="806"/>
      <c r="BQ136" s="805">
        <f>'SAME1 Flight Tests 8-27-09'!AM31</f>
        <v>14.050080999999997</v>
      </c>
      <c r="BR136" s="816">
        <f>'SAME1 Flight Tests 8-27-09'!AP31</f>
        <v>0.24924957168477233</v>
      </c>
      <c r="BS136" s="816">
        <f>'SAME1 Flight Tests 8-27-09'!AQ31</f>
        <v>0.2672082375696318</v>
      </c>
      <c r="BT136" s="816"/>
      <c r="BU136" s="816">
        <f>'SAME1 Flight Tests 8-27-09'!AS31</f>
        <v>1.3018261923011838</v>
      </c>
      <c r="BV136" s="816">
        <f>'SAME1 Flight Tests 8-27-09'!AT31</f>
        <v>0.2407280565775852</v>
      </c>
      <c r="BW136" s="807">
        <f>'SAME1 Flight Tests 8-27-09'!BB31</f>
        <v>646297.04735521181</v>
      </c>
      <c r="BX136" s="807">
        <f>'SAME1 Flight Tests 8-27-09'!BC31</f>
        <v>635891.9458305341</v>
      </c>
      <c r="BY136" s="807">
        <f>'SAME1 Flight Tests 8-27-09'!BD31</f>
        <v>598250.36007571616</v>
      </c>
      <c r="BZ136" s="806"/>
      <c r="CA136" s="805">
        <f>'SAME1 Flight Tests 8-27-09'!BG31</f>
        <v>0.18974291845493546</v>
      </c>
      <c r="CB136" s="805">
        <f>'SAME1 Flight Tests 8-27-09'!BF31</f>
        <v>2.2599999999999998</v>
      </c>
      <c r="CC136" s="783"/>
      <c r="CD136" s="805">
        <f>'SAME1 Flight Tests 8-27-09'!BE31</f>
        <v>2.2000000000000002</v>
      </c>
      <c r="CE136" s="27"/>
    </row>
    <row r="137" spans="1:83" ht="16.5" customHeight="1" x14ac:dyDescent="0.2">
      <c r="A137" s="778">
        <v>1</v>
      </c>
      <c r="B137" s="779">
        <f>'SAME1 Flight Tests 8-27-09'!A33</f>
        <v>3</v>
      </c>
      <c r="C137" s="779" t="str">
        <f>'SAME1 Flight Tests 8-27-09'!B33</f>
        <v>Teflon</v>
      </c>
      <c r="D137" s="782"/>
      <c r="E137" s="779" t="str">
        <f>'SAME1 Flight Tests 8-27-09'!C33</f>
        <v>28T</v>
      </c>
      <c r="F137" s="779">
        <f>'SAME1 Flight Tests 8-27-09'!D33</f>
        <v>6</v>
      </c>
      <c r="G137" s="779">
        <f>'SAME1 Flight Tests 8-27-09'!E33</f>
        <v>28</v>
      </c>
      <c r="H137" s="779" t="str">
        <f>'SAME1 Flight Tests 8-27-09'!F33</f>
        <v>Heat down</v>
      </c>
      <c r="I137" s="779">
        <f>'SAME1 Flight Tests 8-27-09'!G33</f>
        <v>269</v>
      </c>
      <c r="J137" s="791">
        <f>'SAME1 Flight Tests 8-27-09'!H33</f>
        <v>39351</v>
      </c>
      <c r="K137" s="779">
        <f>'SAME1 Flight Tests 8-27-09'!I33</f>
        <v>0</v>
      </c>
      <c r="L137" s="779" t="str">
        <f>'SAME1 Flight Tests 8-27-09'!J33</f>
        <v>n</v>
      </c>
      <c r="M137" s="779" t="str">
        <f>'SAME1 Flight Tests 8-27-09'!K33</f>
        <v>n</v>
      </c>
      <c r="N137" s="779">
        <f>'SAME1 Flight Tests 8-27-09'!L33</f>
        <v>8</v>
      </c>
      <c r="O137" s="804">
        <f>'SAME1 Flight Tests 8-27-09'!M33</f>
        <v>1.44</v>
      </c>
      <c r="P137" s="805">
        <f>'SAME1 Flight Tests 8-27-09'!N33</f>
        <v>60</v>
      </c>
      <c r="Q137" s="805">
        <f>'SAME1 Flight Tests 8-27-09'!O33</f>
        <v>11</v>
      </c>
      <c r="R137" s="805">
        <f>'SAME1 Flight Tests 8-27-09'!P33</f>
        <v>8</v>
      </c>
      <c r="S137" s="806"/>
      <c r="T137" s="806"/>
      <c r="U137" s="805">
        <f>'SAME1 Flight Tests 8-27-09'!Q33</f>
        <v>41.333333333333336</v>
      </c>
      <c r="V137" s="806"/>
      <c r="W137" s="806"/>
      <c r="X137" s="806"/>
      <c r="Y137" s="806"/>
      <c r="Z137" s="806"/>
      <c r="AA137" s="805" t="str">
        <f>'SAME1 Flight Tests 8-27-09'!R33</f>
        <v>n</v>
      </c>
      <c r="AB137" s="805" t="str">
        <f>'SAME1 Flight Tests 8-27-09'!S33</f>
        <v>n</v>
      </c>
      <c r="AC137" s="805">
        <f>'SAME1 Flight Tests 8-27-09'!T33</f>
        <v>1</v>
      </c>
      <c r="AD137" s="806"/>
      <c r="AE137" s="805">
        <f>'SAME1 Flight Tests 8-27-09'!U33</f>
        <v>10</v>
      </c>
      <c r="AF137" s="806"/>
      <c r="AG137" s="816">
        <f>'SAME1 Flight Tests 8-27-09'!V33</f>
        <v>5.19567251427413E-2</v>
      </c>
      <c r="AH137" s="818">
        <f>'SAME1 Flight Tests 8-27-09'!W33</f>
        <v>0</v>
      </c>
      <c r="AI137" s="806"/>
      <c r="AJ137" s="806"/>
      <c r="AK137" s="806"/>
      <c r="AL137" s="806"/>
      <c r="AM137" s="806"/>
      <c r="AN137" s="806"/>
      <c r="AO137" s="806"/>
      <c r="AP137" s="806"/>
      <c r="AQ137" s="806"/>
      <c r="AR137" s="806"/>
      <c r="AS137" s="806"/>
      <c r="AT137" s="806"/>
      <c r="AU137" s="805">
        <f>'SAME1 Flight Tests 8-27-09'!X33</f>
        <v>2.1</v>
      </c>
      <c r="AV137" s="820">
        <f>'SAME1 Flight Tests 8-27-09'!Y33</f>
        <v>3.432862000000001</v>
      </c>
      <c r="AW137" s="820">
        <f>'SAME1 Flight Tests 8-27-09'!Z33</f>
        <v>0.86352554999999975</v>
      </c>
      <c r="AX137" s="820">
        <f>'SAME1 Flight Tests 8-27-09'!AA33</f>
        <v>4.6410369999999999</v>
      </c>
      <c r="AY137" s="822"/>
      <c r="AZ137" s="822"/>
      <c r="BA137" s="820">
        <f>'SAME1 Flight Tests 8-27-09'!AC33</f>
        <v>4.9983979999999999</v>
      </c>
      <c r="BB137" s="822"/>
      <c r="BC137" s="822"/>
      <c r="BD137" s="820">
        <f>'SAME1 Flight Tests 8-27-09'!AB33</f>
        <v>5.7739715</v>
      </c>
      <c r="BE137" s="820">
        <f>'SAME1 Flight Tests 8-27-09'!AD33</f>
        <v>4.7225805000000012</v>
      </c>
      <c r="BF137" s="826">
        <f>'SAME1 Flight Tests 8-27-09'!AE33</f>
        <v>45575</v>
      </c>
      <c r="BG137" s="806"/>
      <c r="BH137" s="806"/>
      <c r="BI137" s="805">
        <f>'SAME1 Flight Tests 8-27-09'!AF33</f>
        <v>4.594949999999999</v>
      </c>
      <c r="BJ137" s="805">
        <f>'SAME1 Flight Tests 8-27-09'!AG33</f>
        <v>5.7398999999999996</v>
      </c>
      <c r="BK137" s="805">
        <f>'SAME1 Flight Tests 8-27-09'!AH33</f>
        <v>1.0513909999999989</v>
      </c>
      <c r="BL137" s="805">
        <f>'SAME1 Flight Tests 8-27-09'!AK33</f>
        <v>1291855.5021625953</v>
      </c>
      <c r="BM137" s="805">
        <f>'SAME1 Flight Tests 8-27-09'!AL33</f>
        <v>196.45114432072162</v>
      </c>
      <c r="BN137" s="806"/>
      <c r="BO137" s="805"/>
      <c r="BP137" s="806"/>
      <c r="BQ137" s="805">
        <f>'SAME1 Flight Tests 8-27-09'!AM33</f>
        <v>12.972173999999997</v>
      </c>
      <c r="BR137" s="816">
        <f>'SAME1 Flight Tests 8-27-09'!AP33</f>
        <v>0.15206897674845057</v>
      </c>
      <c r="BS137" s="816">
        <f>'SAME1 Flight Tests 8-27-09'!AQ33</f>
        <v>0.2066073251604415</v>
      </c>
      <c r="BT137" s="816"/>
      <c r="BU137" s="816">
        <f>'SAME1 Flight Tests 8-27-09'!AS33</f>
        <v>1.7395241455507557</v>
      </c>
      <c r="BV137" s="816">
        <f>'SAME1 Flight Tests 8-27-09'!AT33</f>
        <v>0.13046321538133326</v>
      </c>
      <c r="BW137" s="807">
        <f>'SAME1 Flight Tests 8-27-09'!BB33</f>
        <v>1291855.5021625953</v>
      </c>
      <c r="BX137" s="807">
        <f>'SAME1 Flight Tests 8-27-09'!BC33</f>
        <v>1271680.539304174</v>
      </c>
      <c r="BY137" s="807">
        <f>'SAME1 Flight Tests 8-27-09'!BD33</f>
        <v>1179336.2256119878</v>
      </c>
      <c r="BZ137" s="806"/>
      <c r="CA137" s="805">
        <f>'SAME1 Flight Tests 8-27-09'!BG33</f>
        <v>0.22562038626609418</v>
      </c>
      <c r="CB137" s="805">
        <f>'SAME1 Flight Tests 8-27-09'!BF33</f>
        <v>2.2599999999999998</v>
      </c>
      <c r="CC137" s="783"/>
      <c r="CD137" s="805">
        <f>'SAME1 Flight Tests 8-27-09'!BE33</f>
        <v>2.2000000000000002</v>
      </c>
      <c r="CE137" s="27"/>
    </row>
    <row r="138" spans="1:83" ht="16.5" customHeight="1" x14ac:dyDescent="0.2">
      <c r="A138" s="778">
        <v>1</v>
      </c>
      <c r="B138" s="779">
        <f>'SAME1 Flight Tests 8-27-09'!A53</f>
        <v>5</v>
      </c>
      <c r="C138" s="779" t="str">
        <f>'SAME1 Flight Tests 8-27-09'!B53</f>
        <v>Teflon</v>
      </c>
      <c r="D138" s="782"/>
      <c r="E138" s="779" t="str">
        <f>'SAME1 Flight Tests 8-27-09'!C53</f>
        <v>41 T</v>
      </c>
      <c r="F138" s="779">
        <f>'SAME1 Flight Tests 8-27-09'!D53</f>
        <v>2</v>
      </c>
      <c r="G138" s="779">
        <f>'SAME1 Flight Tests 8-27-09'!E53</f>
        <v>41</v>
      </c>
      <c r="H138" s="779" t="str">
        <f>'SAME1 Flight Tests 8-27-09'!F53</f>
        <v>low flow aging</v>
      </c>
      <c r="I138" s="779">
        <f>'SAME1 Flight Tests 8-27-09'!G53</f>
        <v>277</v>
      </c>
      <c r="J138" s="791">
        <f>'SAME1 Flight Tests 8-27-09'!H53</f>
        <v>39359</v>
      </c>
      <c r="K138" s="779">
        <f>'SAME1 Flight Tests 8-27-09'!I53</f>
        <v>0</v>
      </c>
      <c r="L138" s="779" t="str">
        <f>'SAME1 Flight Tests 8-27-09'!J53</f>
        <v>n</v>
      </c>
      <c r="M138" s="779" t="str">
        <f>'SAME1 Flight Tests 8-27-09'!K53</f>
        <v>n</v>
      </c>
      <c r="N138" s="779">
        <f>'SAME1 Flight Tests 8-27-09'!L53</f>
        <v>2</v>
      </c>
      <c r="O138" s="804">
        <f>'SAME1 Flight Tests 8-27-09'!M53</f>
        <v>1.44</v>
      </c>
      <c r="P138" s="805">
        <f>'SAME1 Flight Tests 8-27-09'!N53</f>
        <v>60</v>
      </c>
      <c r="Q138" s="805">
        <f>'SAME1 Flight Tests 8-27-09'!O53</f>
        <v>11</v>
      </c>
      <c r="R138" s="805">
        <f>'SAME1 Flight Tests 8-27-09'!P53</f>
        <v>8</v>
      </c>
      <c r="S138" s="806"/>
      <c r="T138" s="806"/>
      <c r="U138" s="805">
        <f>'SAME1 Flight Tests 8-27-09'!Q53</f>
        <v>36.166666666666664</v>
      </c>
      <c r="V138" s="806"/>
      <c r="W138" s="806"/>
      <c r="X138" s="806"/>
      <c r="Y138" s="806"/>
      <c r="Z138" s="806"/>
      <c r="AA138" s="805" t="str">
        <f>'SAME1 Flight Tests 8-27-09'!R53</f>
        <v>n</v>
      </c>
      <c r="AB138" s="805" t="str">
        <f>'SAME1 Flight Tests 8-27-09'!S53</f>
        <v>n</v>
      </c>
      <c r="AC138" s="805">
        <f>'SAME1 Flight Tests 8-27-09'!T53</f>
        <v>1</v>
      </c>
      <c r="AD138" s="806"/>
      <c r="AE138" s="805">
        <f>'SAME1 Flight Tests 8-27-09'!U53</f>
        <v>10</v>
      </c>
      <c r="AF138" s="806"/>
      <c r="AG138" s="816">
        <f>'SAME1 Flight Tests 8-27-09'!V53</f>
        <v>5.19567251427413E-2</v>
      </c>
      <c r="AH138" s="818">
        <f>'SAME1 Flight Tests 8-27-09'!W53</f>
        <v>0</v>
      </c>
      <c r="AI138" s="806"/>
      <c r="AJ138" s="806"/>
      <c r="AK138" s="806"/>
      <c r="AL138" s="806"/>
      <c r="AM138" s="806"/>
      <c r="AN138" s="806"/>
      <c r="AO138" s="806"/>
      <c r="AP138" s="806"/>
      <c r="AQ138" s="806"/>
      <c r="AR138" s="806"/>
      <c r="AS138" s="806"/>
      <c r="AT138" s="806"/>
      <c r="AU138" s="805">
        <f>'SAME1 Flight Tests 8-27-09'!X53</f>
        <v>1.52</v>
      </c>
      <c r="AV138" s="820">
        <f>'SAME1 Flight Tests 8-27-09'!Y53</f>
        <v>3.4109799999999999</v>
      </c>
      <c r="AW138" s="820">
        <f>'SAME1 Flight Tests 8-27-09'!Z53</f>
        <v>6.8664520000000001E-4</v>
      </c>
      <c r="AX138" s="820">
        <f>'SAME1 Flight Tests 8-27-09'!AA53</f>
        <v>-6.8664520000000001E-4</v>
      </c>
      <c r="AY138" s="822"/>
      <c r="AZ138" s="822"/>
      <c r="BA138" s="820">
        <f>'SAME1 Flight Tests 8-27-09'!AC53</f>
        <v>4.8838045000000001</v>
      </c>
      <c r="BB138" s="822"/>
      <c r="BC138" s="822"/>
      <c r="BD138" s="820">
        <f>'SAME1 Flight Tests 8-27-09'!AB53</f>
        <v>5.6414489999999997</v>
      </c>
      <c r="BE138" s="820">
        <f>'SAME1 Flight Tests 8-27-09'!AD53</f>
        <v>4.6681819999999998</v>
      </c>
      <c r="BF138" s="826">
        <f>'SAME1 Flight Tests 8-27-09'!AE53</f>
        <v>36115</v>
      </c>
      <c r="BG138" s="806"/>
      <c r="BH138" s="806"/>
      <c r="BI138" s="805">
        <f>'SAME1 Flight Tests 8-27-09'!AF53</f>
        <v>26.416450000000005</v>
      </c>
      <c r="BJ138" s="805">
        <f>'SAME1 Flight Tests 8-27-09'!AG53</f>
        <v>30.194600000000001</v>
      </c>
      <c r="BK138" s="805">
        <f>'SAME1 Flight Tests 8-27-09'!AH53</f>
        <v>0.97326699999999988</v>
      </c>
      <c r="BL138" s="805">
        <f>'SAME1 Flight Tests 8-27-09'!AK53</f>
        <v>1010553.8850986513</v>
      </c>
      <c r="BM138" s="805">
        <f>'SAME1 Flight Tests 8-27-09'!AL53</f>
        <v>179.6819752300683</v>
      </c>
      <c r="BN138" s="806"/>
      <c r="BO138" s="805"/>
      <c r="BP138" s="806"/>
      <c r="BQ138" s="805">
        <f>'SAME1 Flight Tests 8-27-09'!AM53</f>
        <v>68.239795999999998</v>
      </c>
      <c r="BR138" s="816">
        <f>'SAME1 Flight Tests 8-27-09'!AP53</f>
        <v>0.17780543707723964</v>
      </c>
      <c r="BS138" s="816">
        <f>'SAME1 Flight Tests 8-27-09'!AQ53</f>
        <v>0.38972921366338154</v>
      </c>
      <c r="BT138" s="816"/>
      <c r="BU138" s="816">
        <f>'SAME1 Flight Tests 8-27-09'!AS53</f>
        <v>2.4250886715837647</v>
      </c>
      <c r="BV138" s="816">
        <f>'SAME1 Flight Tests 8-27-09'!AT53</f>
        <v>0.12009808290984868</v>
      </c>
      <c r="BW138" s="807">
        <f>'SAME1 Flight Tests 8-27-09'!BB53</f>
        <v>1010553.8850986513</v>
      </c>
      <c r="BX138" s="807">
        <f>'SAME1 Flight Tests 8-27-09'!BC53</f>
        <v>994566.63806339353</v>
      </c>
      <c r="BY138" s="807">
        <f>'SAME1 Flight Tests 8-27-09'!BD53</f>
        <v>927965.8522076006</v>
      </c>
      <c r="BZ138" s="806"/>
      <c r="CA138" s="805">
        <f>'SAME1 Flight Tests 8-27-09'!BG53</f>
        <v>0.20885557939914159</v>
      </c>
      <c r="CB138" s="805">
        <f>'SAME1 Flight Tests 8-27-09'!BF53</f>
        <v>2.2599999999999998</v>
      </c>
      <c r="CC138" s="783"/>
      <c r="CD138" s="805">
        <f>'SAME1 Flight Tests 8-27-09'!BE53</f>
        <v>2.2000000000000002</v>
      </c>
      <c r="CE138" s="27"/>
    </row>
    <row r="139" spans="1:83" ht="16.5" customHeight="1" x14ac:dyDescent="0.2">
      <c r="A139" s="778">
        <v>1</v>
      </c>
      <c r="B139" s="779">
        <f>'SAME1 Flight Tests 8-27-09'!A54</f>
        <v>5</v>
      </c>
      <c r="C139" s="779" t="str">
        <f>'SAME1 Flight Tests 8-27-09'!B54</f>
        <v>Teflon</v>
      </c>
      <c r="D139" s="782"/>
      <c r="E139" s="779" t="str">
        <f>'SAME1 Flight Tests 8-27-09'!C54</f>
        <v>41 Ta</v>
      </c>
      <c r="F139" s="779">
        <f>'SAME1 Flight Tests 8-27-09'!D54</f>
        <v>2</v>
      </c>
      <c r="G139" s="779" t="str">
        <f>'SAME1 Flight Tests 8-27-09'!E54</f>
        <v>41a</v>
      </c>
      <c r="H139" s="779" t="str">
        <f>'SAME1 Flight Tests 8-27-09'!F54</f>
        <v xml:space="preserve">     Aging</v>
      </c>
      <c r="I139" s="779">
        <f>'SAME1 Flight Tests 8-27-09'!G54</f>
        <v>277</v>
      </c>
      <c r="J139" s="791">
        <f>'SAME1 Flight Tests 8-27-09'!H54</f>
        <v>39359</v>
      </c>
      <c r="K139" s="779">
        <f>'SAME1 Flight Tests 8-27-09'!I54</f>
        <v>0</v>
      </c>
      <c r="L139" s="779" t="str">
        <f>'SAME1 Flight Tests 8-27-09'!J54</f>
        <v>n</v>
      </c>
      <c r="M139" s="779" t="str">
        <f>'SAME1 Flight Tests 8-27-09'!K54</f>
        <v>n</v>
      </c>
      <c r="N139" s="779">
        <f>'SAME1 Flight Tests 8-27-09'!L54</f>
        <v>2</v>
      </c>
      <c r="O139" s="804">
        <f>'SAME1 Flight Tests 8-27-09'!M54</f>
        <v>1.44</v>
      </c>
      <c r="P139" s="805">
        <f>'SAME1 Flight Tests 8-27-09'!N54</f>
        <v>60</v>
      </c>
      <c r="Q139" s="805">
        <f>'SAME1 Flight Tests 8-27-09'!O54</f>
        <v>720</v>
      </c>
      <c r="R139" s="805">
        <f>'SAME1 Flight Tests 8-27-09'!P54</f>
        <v>8</v>
      </c>
      <c r="S139" s="806"/>
      <c r="T139" s="806"/>
      <c r="U139" s="805">
        <f>'SAME1 Flight Tests 8-27-09'!Q54</f>
        <v>807.16666666666663</v>
      </c>
      <c r="V139" s="806"/>
      <c r="W139" s="806"/>
      <c r="X139" s="806"/>
      <c r="Y139" s="806"/>
      <c r="Z139" s="806"/>
      <c r="AA139" s="805" t="str">
        <f>'SAME1 Flight Tests 8-27-09'!R54</f>
        <v>n</v>
      </c>
      <c r="AB139" s="805" t="str">
        <f>'SAME1 Flight Tests 8-27-09'!S54</f>
        <v>n</v>
      </c>
      <c r="AC139" s="805">
        <f>'SAME1 Flight Tests 8-27-09'!T54</f>
        <v>1</v>
      </c>
      <c r="AD139" s="806"/>
      <c r="AE139" s="805">
        <f>'SAME1 Flight Tests 8-27-09'!U54</f>
        <v>10</v>
      </c>
      <c r="AF139" s="806"/>
      <c r="AG139" s="816">
        <f>'SAME1 Flight Tests 8-27-09'!V54</f>
        <v>5.19567251427413E-2</v>
      </c>
      <c r="AH139" s="818">
        <f>'SAME1 Flight Tests 8-27-09'!W54</f>
        <v>0</v>
      </c>
      <c r="AI139" s="806"/>
      <c r="AJ139" s="806"/>
      <c r="AK139" s="806"/>
      <c r="AL139" s="806"/>
      <c r="AM139" s="806"/>
      <c r="AN139" s="806"/>
      <c r="AO139" s="806"/>
      <c r="AP139" s="806"/>
      <c r="AQ139" s="806"/>
      <c r="AR139" s="806"/>
      <c r="AS139" s="806"/>
      <c r="AT139" s="806"/>
      <c r="AU139" s="805">
        <f>'SAME1 Flight Tests 8-27-09'!X54</f>
        <v>1.52</v>
      </c>
      <c r="AV139" s="820">
        <f>'SAME1 Flight Tests 8-27-09'!Y54</f>
        <v>3.4151094736842111</v>
      </c>
      <c r="AW139" s="820">
        <f>'SAME1 Flight Tests 8-27-09'!Z54</f>
        <v>7.0672257894736836E-4</v>
      </c>
      <c r="AX139" s="820">
        <f>'SAME1 Flight Tests 8-27-09'!AA54</f>
        <v>-7.0672257894736836E-4</v>
      </c>
      <c r="AY139" s="822"/>
      <c r="AZ139" s="822"/>
      <c r="BA139" s="820">
        <f>'SAME1 Flight Tests 8-27-09'!AC54</f>
        <v>4.8614654999999996</v>
      </c>
      <c r="BB139" s="822"/>
      <c r="BC139" s="822"/>
      <c r="BD139" s="820">
        <f>'SAME1 Flight Tests 8-27-09'!AB54</f>
        <v>5.2670768421052632</v>
      </c>
      <c r="BE139" s="820">
        <f>'SAME1 Flight Tests 8-27-09'!AD54</f>
        <v>4.6800230000000003</v>
      </c>
      <c r="BF139" s="826">
        <f>'SAME1 Flight Tests 8-27-09'!AE54</f>
        <v>20590</v>
      </c>
      <c r="BG139" s="806"/>
      <c r="BH139" s="806"/>
      <c r="BI139" s="805">
        <f>'SAME1 Flight Tests 8-27-09'!AF54</f>
        <v>13.155899999999999</v>
      </c>
      <c r="BJ139" s="805">
        <f>'SAME1 Flight Tests 8-27-09'!AG54</f>
        <v>19.547599999999999</v>
      </c>
      <c r="BK139" s="805">
        <f>'SAME1 Flight Tests 8-27-09'!AH54</f>
        <v>0.5870538421052629</v>
      </c>
      <c r="BL139" s="805">
        <f>'SAME1 Flight Tests 8-27-09'!AK54</f>
        <v>563835.38645896956</v>
      </c>
      <c r="BM139" s="805">
        <f>'SAME1 Flight Tests 8-27-09'!AL54</f>
        <v>102.64261980254548</v>
      </c>
      <c r="BN139" s="806"/>
      <c r="BO139" s="805"/>
      <c r="BP139" s="806"/>
      <c r="BQ139" s="805">
        <f>'SAME1 Flight Tests 8-27-09'!AM54</f>
        <v>44.177575999999995</v>
      </c>
      <c r="BR139" s="816">
        <f>'SAME1 Flight Tests 8-27-09'!AP54</f>
        <v>0.18204359333877107</v>
      </c>
      <c r="BS139" s="816">
        <f>'SAME1 Flight Tests 8-27-09'!AQ54</f>
        <v>0.4095106563201677</v>
      </c>
      <c r="BT139" s="816"/>
      <c r="BU139" s="816">
        <f>'SAME1 Flight Tests 8-27-09'!AS54</f>
        <v>2.4605824809110279</v>
      </c>
      <c r="BV139" s="816">
        <f>'SAME1 Flight Tests 8-27-09'!AT54</f>
        <v>0.12137535003189111</v>
      </c>
      <c r="BW139" s="807">
        <f>'SAME1 Flight Tests 8-27-09'!BB54</f>
        <v>563835.38645896956</v>
      </c>
      <c r="BX139" s="807">
        <f>'SAME1 Flight Tests 8-27-09'!BC54</f>
        <v>554720.68574026646</v>
      </c>
      <c r="BY139" s="807">
        <f>'SAME1 Flight Tests 8-27-09'!BD54</f>
        <v>522902.45440528099</v>
      </c>
      <c r="BZ139" s="806"/>
      <c r="CA139" s="805">
        <f>'SAME1 Flight Tests 8-27-09'!BG54</f>
        <v>0.12597721933589331</v>
      </c>
      <c r="CB139" s="805">
        <f>'SAME1 Flight Tests 8-27-09'!BF54</f>
        <v>2.2599999999999998</v>
      </c>
      <c r="CC139" s="783"/>
      <c r="CD139" s="805">
        <f>'SAME1 Flight Tests 8-27-09'!BE54</f>
        <v>2.2000000000000002</v>
      </c>
      <c r="CE139" s="27"/>
    </row>
    <row r="140" spans="1:83" ht="16.5" customHeight="1" x14ac:dyDescent="0.2">
      <c r="A140" s="780">
        <v>2</v>
      </c>
      <c r="B140" s="784">
        <f>'SAME R Results'!A16</f>
        <v>2</v>
      </c>
      <c r="C140" s="785" t="str">
        <f>'SAME R Results'!B16</f>
        <v>Teflon</v>
      </c>
      <c r="D140" s="784" t="str">
        <f>'SAME R Results'!C16</f>
        <v>T03</v>
      </c>
      <c r="E140" s="784" t="str">
        <f>'SAME R Results'!D16</f>
        <v>11 T</v>
      </c>
      <c r="F140" s="784">
        <f>'SAME R Results'!E16</f>
        <v>6</v>
      </c>
      <c r="G140" s="784">
        <f>'SAME R Results'!F16</f>
        <v>58</v>
      </c>
      <c r="H140" s="785" t="str">
        <f>'SAME R Results'!G16</f>
        <v>Baseline aging</v>
      </c>
      <c r="I140" s="784">
        <f>'SAME R Results'!H16</f>
        <v>211</v>
      </c>
      <c r="J140" s="786">
        <f>'SAME R Results'!I16</f>
        <v>40389</v>
      </c>
      <c r="K140" s="784">
        <f>'SAME R Results'!J16</f>
        <v>0</v>
      </c>
      <c r="L140" s="788"/>
      <c r="M140" s="788"/>
      <c r="N140" s="784">
        <f>'SAME R Results'!K16</f>
        <v>8.1</v>
      </c>
      <c r="O140" s="793">
        <f>'SAME R Results'!L16</f>
        <v>1.4450000000000001</v>
      </c>
      <c r="P140" s="784">
        <f>'SAME R Results'!M16</f>
        <v>60</v>
      </c>
      <c r="Q140" s="784">
        <f>'SAME R Results'!N16</f>
        <v>11</v>
      </c>
      <c r="R140" s="784">
        <f>'SAME R Results'!O16</f>
        <v>8</v>
      </c>
      <c r="S140" s="784" t="str">
        <f>'SAME R Results'!P16</f>
        <v>n</v>
      </c>
      <c r="T140" s="784" t="str">
        <f>'SAME R Results'!Q16</f>
        <v>n</v>
      </c>
      <c r="U140" s="784">
        <f>'SAME R Results'!R16</f>
        <v>34.4</v>
      </c>
      <c r="V140" s="784" t="str">
        <f>'SAME R Results'!S16</f>
        <v>y</v>
      </c>
      <c r="W140" s="784">
        <f>'SAME R Results'!T16</f>
        <v>75</v>
      </c>
      <c r="X140" s="784" t="str">
        <f>'SAME R Results'!U16</f>
        <v>n</v>
      </c>
      <c r="Y140" s="784" t="str">
        <f>'SAME R Results'!V16</f>
        <v>y</v>
      </c>
      <c r="Z140" s="784" t="str">
        <f>'SAME R Results'!W16</f>
        <v>y</v>
      </c>
      <c r="AA140" s="784" t="str">
        <f>'SAME R Results'!X16</f>
        <v>n</v>
      </c>
      <c r="AB140" s="784" t="str">
        <f>'SAME R Results'!Y16</f>
        <v>n</v>
      </c>
      <c r="AC140" s="789"/>
      <c r="AD140" s="784" t="str">
        <f>'SAME R Results'!Z16</f>
        <v>y</v>
      </c>
      <c r="AE140" s="784">
        <f>'SAME R Results'!AA16</f>
        <v>10</v>
      </c>
      <c r="AF140" s="784" t="str">
        <f>'SAME R Results'!AB16</f>
        <v>y</v>
      </c>
      <c r="AG140" s="817">
        <f>'SAME R Results'!AC16</f>
        <v>5.19567251427413E-2</v>
      </c>
      <c r="AH140" s="819">
        <f>'SAME R Results'!AD16</f>
        <v>0</v>
      </c>
      <c r="AI140" s="784">
        <f>'SAME R Results'!AE16</f>
        <v>0</v>
      </c>
      <c r="AJ140" s="784">
        <f>'SAME R Results'!AF16</f>
        <v>0</v>
      </c>
      <c r="AK140" s="784">
        <f>'SAME R Results'!AG16</f>
        <v>0</v>
      </c>
      <c r="AL140" s="784">
        <f>'SAME R Results'!AH16</f>
        <v>0</v>
      </c>
      <c r="AM140" s="784">
        <f>'SAME R Results'!AI16</f>
        <v>0</v>
      </c>
      <c r="AN140" s="784">
        <f>'SAME R Results'!AJ16</f>
        <v>0</v>
      </c>
      <c r="AO140" s="784">
        <f>'SAME R Results'!AK16</f>
        <v>0</v>
      </c>
      <c r="AP140" s="784">
        <f>'SAME R Results'!AL16</f>
        <v>0</v>
      </c>
      <c r="AQ140" s="784">
        <f>'SAME R Results'!AM16</f>
        <v>0</v>
      </c>
      <c r="AR140" s="817">
        <f>'SAME R Results'!AN16</f>
        <v>0</v>
      </c>
      <c r="AS140" s="819">
        <f>'SAME R Results'!AO16</f>
        <v>0</v>
      </c>
      <c r="AT140" s="784">
        <f>'SAME R Results'!AP16</f>
        <v>0</v>
      </c>
      <c r="AU140" s="789"/>
      <c r="AV140" s="821">
        <f>'SAME R Results'!AQ16</f>
        <v>0</v>
      </c>
      <c r="AW140" s="821">
        <f>'SAME R Results'!AR16</f>
        <v>0.188</v>
      </c>
      <c r="AX140" s="821">
        <f>'SAME R Results'!AS16</f>
        <v>0</v>
      </c>
      <c r="AY140" s="821">
        <f>'SAME R Results'!AT16</f>
        <v>0</v>
      </c>
      <c r="AZ140" s="824"/>
      <c r="BA140" s="824"/>
      <c r="BB140" s="821">
        <f>'SAME R Results'!AU16</f>
        <v>8.422855999999998E-2</v>
      </c>
      <c r="BC140" s="821">
        <f>'SAME R Results'!AV16</f>
        <v>2.6800000000000001E-2</v>
      </c>
      <c r="BD140" s="821">
        <f>'SAME R Results'!AW16</f>
        <v>5.3473210000000009</v>
      </c>
      <c r="BE140" s="821">
        <f>'SAME R Results'!AX16</f>
        <v>4.7119444999999995</v>
      </c>
      <c r="BF140" s="827">
        <f>'SAME R Results'!AY16</f>
        <v>71725</v>
      </c>
      <c r="BG140" s="784">
        <f>'SAME R Results'!AZ16</f>
        <v>0.1441955</v>
      </c>
      <c r="BH140" s="784">
        <f>'SAME R Results'!BA16</f>
        <v>8.2000000000000003E-2</v>
      </c>
      <c r="BI140" s="789"/>
      <c r="BJ140" s="784">
        <f>'SAME R Results'!BB16</f>
        <v>3.5743500000000004</v>
      </c>
      <c r="BK140" s="784">
        <f>'SAME R Results'!BC16</f>
        <v>0.63537650000000134</v>
      </c>
      <c r="BL140" s="784">
        <f>'SAME R Results'!BD16</f>
        <v>2105294.5686913007</v>
      </c>
      <c r="BM140" s="784">
        <f>'SAME R Results'!BE16</f>
        <v>111.85065367881325</v>
      </c>
      <c r="BN140" s="784">
        <f>'SAME R Results'!BF16</f>
        <v>5.7428559999999976E-2</v>
      </c>
      <c r="BO140" s="784">
        <f>'SAME R Results'!BG16</f>
        <v>1.5548875E-2</v>
      </c>
      <c r="BP140" s="789"/>
      <c r="BQ140" s="784">
        <f>'SAME R Results'!BH16</f>
        <v>8.0780309999999993</v>
      </c>
      <c r="BR140" s="817">
        <f>'SAME R Results'!BI16</f>
        <v>5.3128267816860503E-2</v>
      </c>
      <c r="BS140" s="817">
        <f>'SAME R Results'!BJ16</f>
        <v>0.14934491754394455</v>
      </c>
      <c r="BT140" s="817">
        <f>'SAME R Results'!BL16</f>
        <v>3.6934221929239239</v>
      </c>
      <c r="BU140" s="817">
        <f>'SAME R Results'!BM16</f>
        <v>2.7638822532432576</v>
      </c>
      <c r="BV140" s="817">
        <f>'SAME R Results'!BN16</f>
        <v>3.1687885565052865E-2</v>
      </c>
      <c r="BW140" s="784">
        <f>'SAME R Results'!BO16</f>
        <v>2105294.5686913007</v>
      </c>
      <c r="BX140" s="784">
        <f>'SAME R Results'!BP16</f>
        <v>2073543.6260468629</v>
      </c>
      <c r="BY140" s="784">
        <f>'SAME R Results'!BQ16</f>
        <v>1892114.5983492436</v>
      </c>
      <c r="BZ140" s="784">
        <f>'SAME R Results'!BR16</f>
        <v>111.85065367881325</v>
      </c>
      <c r="CA140" s="784">
        <f>'SAME R Results'!BS16</f>
        <v>0.14103180768889312</v>
      </c>
      <c r="CB140" s="784">
        <f>'SAME R Results'!BT16</f>
        <v>2.2599999999999998</v>
      </c>
      <c r="CC140" s="784">
        <f>'SAME R Results'!BV16</f>
        <v>1</v>
      </c>
      <c r="CD140" s="784">
        <f>'SAME R Results'!BW16</f>
        <v>2.2000000000000002</v>
      </c>
      <c r="CE140" s="27"/>
    </row>
    <row r="141" spans="1:83" ht="16.5" customHeight="1" x14ac:dyDescent="0.2">
      <c r="A141" s="780">
        <v>2</v>
      </c>
      <c r="B141" s="784">
        <f>'SAME R Results'!A17</f>
        <v>2</v>
      </c>
      <c r="C141" s="785" t="str">
        <f>'SAME R Results'!B17</f>
        <v>Teflon</v>
      </c>
      <c r="D141" s="784" t="str">
        <f>'SAME R Results'!C17</f>
        <v>T03</v>
      </c>
      <c r="E141" s="784" t="str">
        <f>'SAME R Results'!D17</f>
        <v>11Ta</v>
      </c>
      <c r="F141" s="784">
        <f>'SAME R Results'!E17</f>
        <v>6</v>
      </c>
      <c r="G141" s="784" t="str">
        <f>'SAME R Results'!F17</f>
        <v>58a</v>
      </c>
      <c r="H141" s="785" t="str">
        <f>'SAME R Results'!G17</f>
        <v>aged</v>
      </c>
      <c r="I141" s="784">
        <f>'SAME R Results'!H17</f>
        <v>211</v>
      </c>
      <c r="J141" s="786">
        <f>'SAME R Results'!I17</f>
        <v>40389</v>
      </c>
      <c r="K141" s="784">
        <f>'SAME R Results'!J17</f>
        <v>0</v>
      </c>
      <c r="L141" s="788"/>
      <c r="M141" s="788"/>
      <c r="N141" s="784">
        <f>'SAME R Results'!K17</f>
        <v>8.1</v>
      </c>
      <c r="O141" s="793">
        <f>'SAME R Results'!L17</f>
        <v>1.4450000000000001</v>
      </c>
      <c r="P141" s="784">
        <f>'SAME R Results'!M17</f>
        <v>0</v>
      </c>
      <c r="Q141" s="784">
        <f>'SAME R Results'!N17</f>
        <v>0</v>
      </c>
      <c r="R141" s="784">
        <f>'SAME R Results'!O17</f>
        <v>0</v>
      </c>
      <c r="S141" s="784">
        <f>'SAME R Results'!P17</f>
        <v>0</v>
      </c>
      <c r="T141" s="784">
        <f>'SAME R Results'!Q17</f>
        <v>0</v>
      </c>
      <c r="U141" s="784">
        <f>'SAME R Results'!R17</f>
        <v>805.4</v>
      </c>
      <c r="V141" s="784">
        <f>'SAME R Results'!S17</f>
        <v>0</v>
      </c>
      <c r="W141" s="784">
        <f>'SAME R Results'!T17</f>
        <v>0</v>
      </c>
      <c r="X141" s="784" t="str">
        <f>'SAME R Results'!U17</f>
        <v>n</v>
      </c>
      <c r="Y141" s="784" t="str">
        <f>'SAME R Results'!V17</f>
        <v>y</v>
      </c>
      <c r="Z141" s="784" t="str">
        <f>'SAME R Results'!W17</f>
        <v>y</v>
      </c>
      <c r="AA141" s="784" t="str">
        <f>'SAME R Results'!X17</f>
        <v>n</v>
      </c>
      <c r="AB141" s="784" t="str">
        <f>'SAME R Results'!Y17</f>
        <v>n</v>
      </c>
      <c r="AC141" s="789"/>
      <c r="AD141" s="784" t="str">
        <f>'SAME R Results'!Z17</f>
        <v>y</v>
      </c>
      <c r="AE141" s="784">
        <f>'SAME R Results'!AA17</f>
        <v>10</v>
      </c>
      <c r="AF141" s="784" t="str">
        <f>'SAME R Results'!AB17</f>
        <v>y</v>
      </c>
      <c r="AG141" s="817">
        <f>'SAME R Results'!AC17</f>
        <v>5.19567251427413E-2</v>
      </c>
      <c r="AH141" s="819">
        <f>'SAME R Results'!AD17</f>
        <v>0</v>
      </c>
      <c r="AI141" s="784">
        <f>'SAME R Results'!AE17</f>
        <v>50</v>
      </c>
      <c r="AJ141" s="784">
        <f>'SAME R Results'!AF17</f>
        <v>720</v>
      </c>
      <c r="AK141" s="784">
        <f>'SAME R Results'!AG17</f>
        <v>0</v>
      </c>
      <c r="AL141" s="784" t="str">
        <f>'SAME R Results'!AH17</f>
        <v>n</v>
      </c>
      <c r="AM141" s="784" t="str">
        <f>'SAME R Results'!AI17</f>
        <v>y</v>
      </c>
      <c r="AN141" s="784" t="str">
        <f>'SAME R Results'!AJ17</f>
        <v>y</v>
      </c>
      <c r="AO141" s="784" t="str">
        <f>'SAME R Results'!AK17</f>
        <v>n</v>
      </c>
      <c r="AP141" s="784" t="str">
        <f>'SAME R Results'!AL17</f>
        <v>n</v>
      </c>
      <c r="AQ141" s="784" t="str">
        <f>'SAME R Results'!AM17</f>
        <v>y</v>
      </c>
      <c r="AR141" s="817">
        <f>'SAME R Results'!AN17</f>
        <v>5.19567251427413E-2</v>
      </c>
      <c r="AS141" s="819">
        <f>'SAME R Results'!AO17</f>
        <v>0</v>
      </c>
      <c r="AT141" s="784">
        <f>'SAME R Results'!AP17</f>
        <v>0</v>
      </c>
      <c r="AU141" s="789"/>
      <c r="AV141" s="821">
        <f>'SAME R Results'!AQ17</f>
        <v>0</v>
      </c>
      <c r="AW141" s="821">
        <f>'SAME R Results'!AR17</f>
        <v>0.78200000000000003</v>
      </c>
      <c r="AX141" s="821">
        <f>'SAME R Results'!AS17</f>
        <v>0</v>
      </c>
      <c r="AY141" s="821">
        <f>'SAME R Results'!AT17</f>
        <v>0</v>
      </c>
      <c r="AZ141" s="824"/>
      <c r="BA141" s="824"/>
      <c r="BB141" s="821">
        <f>'SAME R Results'!AU17</f>
        <v>8.644104499999998E-2</v>
      </c>
      <c r="BC141" s="821">
        <f>'SAME R Results'!AV17</f>
        <v>2.6800000000000001E-2</v>
      </c>
      <c r="BD141" s="821">
        <f>'SAME R Results'!AW17</f>
        <v>5.0834199999999994</v>
      </c>
      <c r="BE141" s="821">
        <f>'SAME R Results'!AX17</f>
        <v>4.7389840000000003</v>
      </c>
      <c r="BF141" s="827">
        <f>'SAME R Results'!AY17</f>
        <v>20380</v>
      </c>
      <c r="BG141" s="784">
        <f>'SAME R Results'!AZ17</f>
        <v>0.14796445</v>
      </c>
      <c r="BH141" s="784">
        <f>'SAME R Results'!BA17</f>
        <v>8.2000000000000003E-2</v>
      </c>
      <c r="BI141" s="789"/>
      <c r="BJ141" s="784">
        <f>'SAME R Results'!BB17</f>
        <v>3.5562999999999994</v>
      </c>
      <c r="BK141" s="784">
        <f>'SAME R Results'!BC17</f>
        <v>0.34443599999999908</v>
      </c>
      <c r="BL141" s="784">
        <f>'SAME R Results'!BD17</f>
        <v>557920.01363368786</v>
      </c>
      <c r="BM141" s="784">
        <f>'SAME R Results'!BE17</f>
        <v>58.353221390514022</v>
      </c>
      <c r="BN141" s="784">
        <f>'SAME R Results'!BF17</f>
        <v>5.9641044999999976E-2</v>
      </c>
      <c r="BO141" s="784">
        <f>'SAME R Results'!BG17</f>
        <v>1.6491112499999998E-2</v>
      </c>
      <c r="BP141" s="789"/>
      <c r="BQ141" s="784">
        <f>'SAME R Results'!BH17</f>
        <v>8.0372379999999986</v>
      </c>
      <c r="BR141" s="817">
        <f>'SAME R Results'!BI17</f>
        <v>0.10459065809534994</v>
      </c>
      <c r="BS141" s="817">
        <f>'SAME R Results'!BJ17</f>
        <v>0.23211570631965311</v>
      </c>
      <c r="BT141" s="817">
        <f>'SAME R Results'!BL17</f>
        <v>3.6165567968807428</v>
      </c>
      <c r="BU141" s="817">
        <f>'SAME R Results'!BM17</f>
        <v>2.4420805206174716</v>
      </c>
      <c r="BV141" s="817">
        <f>'SAME R Results'!BN17</f>
        <v>7.0208077224969093E-2</v>
      </c>
      <c r="BW141" s="784">
        <f>'SAME R Results'!BO17</f>
        <v>557920.01363368786</v>
      </c>
      <c r="BX141" s="784">
        <f>'SAME R Results'!BP17</f>
        <v>548898.27489414602</v>
      </c>
      <c r="BY141" s="784">
        <f>'SAME R Results'!BQ17</f>
        <v>517486.93410012359</v>
      </c>
      <c r="BZ141" s="784">
        <f>'SAME R Results'!BR17</f>
        <v>58.353221390514022</v>
      </c>
      <c r="CA141" s="784">
        <f>'SAME R Results'!BS17</f>
        <v>7.6452987658705285E-2</v>
      </c>
      <c r="CB141" s="784">
        <f>'SAME R Results'!BT17</f>
        <v>2.2599999999999998</v>
      </c>
      <c r="CC141" s="784">
        <f>'SAME R Results'!BV17</f>
        <v>1</v>
      </c>
      <c r="CD141" s="784">
        <f>'SAME R Results'!BW17</f>
        <v>2.2000000000000002</v>
      </c>
      <c r="CE141" s="27"/>
    </row>
    <row r="142" spans="1:83" ht="16.5" customHeight="1" x14ac:dyDescent="0.2">
      <c r="A142" s="780">
        <v>2</v>
      </c>
      <c r="B142" s="784">
        <f>'SAME R Results'!A38</f>
        <v>6</v>
      </c>
      <c r="C142" s="785" t="str">
        <f>'SAME R Results'!B38</f>
        <v>Teflon</v>
      </c>
      <c r="D142" s="784" t="str">
        <f>'SAME R Results'!C38</f>
        <v>T07</v>
      </c>
      <c r="E142" s="784" t="str">
        <f>'SAME R Results'!D38</f>
        <v>22 T</v>
      </c>
      <c r="F142" s="784">
        <f>'SAME R Results'!E38</f>
        <v>3</v>
      </c>
      <c r="G142" s="784">
        <f>'SAME R Results'!F38</f>
        <v>69</v>
      </c>
      <c r="H142" s="785" t="str">
        <f>'SAME R Results'!G38</f>
        <v>High temp aged STS det</v>
      </c>
      <c r="I142" s="784">
        <f>'SAME R Results'!H38</f>
        <v>236</v>
      </c>
      <c r="J142" s="786">
        <f>'SAME R Results'!I38</f>
        <v>40414</v>
      </c>
      <c r="K142" s="784">
        <f>'SAME R Results'!J38</f>
        <v>0</v>
      </c>
      <c r="L142" s="788"/>
      <c r="M142" s="788"/>
      <c r="N142" s="784">
        <f>'SAME R Results'!K38</f>
        <v>8.1</v>
      </c>
      <c r="O142" s="793">
        <f>'SAME R Results'!L38</f>
        <v>1.45</v>
      </c>
      <c r="P142" s="784">
        <f>'SAME R Results'!M38</f>
        <v>60</v>
      </c>
      <c r="Q142" s="784">
        <f>'SAME R Results'!N38</f>
        <v>720</v>
      </c>
      <c r="R142" s="784">
        <f>'SAME R Results'!O38</f>
        <v>8</v>
      </c>
      <c r="S142" s="784" t="str">
        <f>'SAME R Results'!P38</f>
        <v>n</v>
      </c>
      <c r="T142" s="784" t="str">
        <f>'SAME R Results'!Q38</f>
        <v>n</v>
      </c>
      <c r="U142" s="784">
        <f>'SAME R Results'!R38</f>
        <v>744.57142857142856</v>
      </c>
      <c r="V142" s="784" t="str">
        <f>'SAME R Results'!S38</f>
        <v>y</v>
      </c>
      <c r="W142" s="784">
        <f>'SAME R Results'!T38</f>
        <v>45</v>
      </c>
      <c r="X142" s="784" t="str">
        <f>'SAME R Results'!U38</f>
        <v>y</v>
      </c>
      <c r="Y142" s="784" t="str">
        <f>'SAME R Results'!V38</f>
        <v>n</v>
      </c>
      <c r="Z142" s="784" t="str">
        <f>'SAME R Results'!W38</f>
        <v>y</v>
      </c>
      <c r="AA142" s="784" t="str">
        <f>'SAME R Results'!X38</f>
        <v>n</v>
      </c>
      <c r="AB142" s="784" t="str">
        <f>'SAME R Results'!Y38</f>
        <v>n</v>
      </c>
      <c r="AC142" s="789"/>
      <c r="AD142" s="784" t="str">
        <f>'SAME R Results'!Z38</f>
        <v>y</v>
      </c>
      <c r="AE142" s="784">
        <f>'SAME R Results'!AA38</f>
        <v>10</v>
      </c>
      <c r="AF142" s="784" t="str">
        <f>'SAME R Results'!AB38</f>
        <v>y</v>
      </c>
      <c r="AG142" s="817">
        <f>'SAME R Results'!AC38</f>
        <v>5.19567251427413E-2</v>
      </c>
      <c r="AH142" s="819">
        <f>'SAME R Results'!AD38</f>
        <v>0</v>
      </c>
      <c r="AI142" s="784">
        <f>'SAME R Results'!AE38</f>
        <v>0</v>
      </c>
      <c r="AJ142" s="784">
        <f>'SAME R Results'!AF38</f>
        <v>0</v>
      </c>
      <c r="AK142" s="784">
        <f>'SAME R Results'!AG38</f>
        <v>0</v>
      </c>
      <c r="AL142" s="784">
        <f>'SAME R Results'!AH38</f>
        <v>0</v>
      </c>
      <c r="AM142" s="784">
        <f>'SAME R Results'!AI38</f>
        <v>0</v>
      </c>
      <c r="AN142" s="784">
        <f>'SAME R Results'!AJ38</f>
        <v>0</v>
      </c>
      <c r="AO142" s="784">
        <f>'SAME R Results'!AK38</f>
        <v>0</v>
      </c>
      <c r="AP142" s="784">
        <f>'SAME R Results'!AL38</f>
        <v>0</v>
      </c>
      <c r="AQ142" s="784">
        <f>'SAME R Results'!AM38</f>
        <v>0</v>
      </c>
      <c r="AR142" s="817">
        <f>'SAME R Results'!AN38</f>
        <v>0</v>
      </c>
      <c r="AS142" s="819">
        <f>'SAME R Results'!AO38</f>
        <v>0</v>
      </c>
      <c r="AT142" s="784">
        <f>'SAME R Results'!AP38</f>
        <v>0</v>
      </c>
      <c r="AU142" s="789"/>
      <c r="AV142" s="821">
        <f>'SAME R Results'!AQ38</f>
        <v>0</v>
      </c>
      <c r="AW142" s="821">
        <f>'SAME R Results'!AR38</f>
        <v>5.0415189999999992</v>
      </c>
      <c r="AX142" s="821">
        <f>'SAME R Results'!AS38</f>
        <v>4.6750034999999999</v>
      </c>
      <c r="AY142" s="821">
        <f>'SAME R Results'!AT38</f>
        <v>5.1367965</v>
      </c>
      <c r="AZ142" s="824"/>
      <c r="BA142" s="824"/>
      <c r="BB142" s="821">
        <f>'SAME R Results'!AU38</f>
        <v>0</v>
      </c>
      <c r="BC142" s="821">
        <f>'SAME R Results'!AV38</f>
        <v>0</v>
      </c>
      <c r="BD142" s="821">
        <f>'SAME R Results'!AW38</f>
        <v>6.5043949999999997</v>
      </c>
      <c r="BE142" s="821">
        <f>'SAME R Results'!AX38</f>
        <v>4.6807259999999999</v>
      </c>
      <c r="BF142" s="827">
        <f>'SAME R Results'!AY38</f>
        <v>30275</v>
      </c>
      <c r="BG142" s="784">
        <f>'SAME R Results'!AZ38</f>
        <v>0</v>
      </c>
      <c r="BH142" s="784">
        <f>'SAME R Results'!BA38</f>
        <v>0</v>
      </c>
      <c r="BI142" s="789"/>
      <c r="BJ142" s="784">
        <f>'SAME R Results'!BB38</f>
        <v>37.934999999999995</v>
      </c>
      <c r="BK142" s="784">
        <f>'SAME R Results'!BC38</f>
        <v>1.8236689999999998</v>
      </c>
      <c r="BL142" s="784">
        <f>'SAME R Results'!BD38</f>
        <v>840335.70495541021</v>
      </c>
      <c r="BM142" s="784">
        <f>'SAME R Results'!BE38</f>
        <v>397.56403067241467</v>
      </c>
      <c r="BN142" s="784">
        <f>'SAME R Results'!BF38</f>
        <v>0</v>
      </c>
      <c r="BO142" s="784">
        <f>'SAME R Results'!BG38</f>
        <v>0</v>
      </c>
      <c r="BP142" s="789"/>
      <c r="BQ142" s="784">
        <f>'SAME R Results'!BH38</f>
        <v>85.733099999999979</v>
      </c>
      <c r="BR142" s="817">
        <f>'SAME R Results'!BI38</f>
        <v>0.47310143830376716</v>
      </c>
      <c r="BS142" s="817">
        <f>'SAME R Results'!BJ38</f>
        <v>0.44575012050849505</v>
      </c>
      <c r="BT142" s="817">
        <f>'SAME R Results'!BL38</f>
        <v>0</v>
      </c>
      <c r="BU142" s="817" t="e">
        <f>'SAME R Results'!BM38</f>
        <v>#NUM!</v>
      </c>
      <c r="BV142" s="817" t="e">
        <f>'SAME R Results'!BN38</f>
        <v>#NUM!</v>
      </c>
      <c r="BW142" s="784">
        <f>'SAME R Results'!BO38</f>
        <v>840335.70495541021</v>
      </c>
      <c r="BX142" s="784">
        <f>'SAME R Results'!BP38</f>
        <v>826933.68629301421</v>
      </c>
      <c r="BY142" s="784">
        <f>'SAME R Results'!BQ38</f>
        <v>774505.57198218454</v>
      </c>
      <c r="BZ142" s="784">
        <f>'SAME R Results'!BR38</f>
        <v>397.56403067241467</v>
      </c>
      <c r="CA142" s="784">
        <f>'SAME R Results'!BS38</f>
        <v>0.40479201811240334</v>
      </c>
      <c r="CB142" s="784">
        <f>'SAME R Results'!BT38</f>
        <v>2.2599999999999998</v>
      </c>
      <c r="CC142" s="784">
        <f>'SAME R Results'!BV38</f>
        <v>1</v>
      </c>
      <c r="CD142" s="784">
        <f>'SAME R Results'!BW38</f>
        <v>2.2000000000000002</v>
      </c>
      <c r="CE142" s="27"/>
    </row>
    <row r="143" spans="1:83" ht="16.5" customHeight="1" x14ac:dyDescent="0.2">
      <c r="A143" s="780">
        <v>2</v>
      </c>
      <c r="B143" s="784">
        <f>'SAME R Results'!A56</f>
        <v>4</v>
      </c>
      <c r="C143" s="785" t="str">
        <f>'SAME R Results'!B56</f>
        <v>Teflon</v>
      </c>
      <c r="D143" s="784" t="str">
        <f>'SAME R Results'!C56</f>
        <v>T04</v>
      </c>
      <c r="E143" s="784" t="str">
        <f>'SAME R Results'!D56</f>
        <v>32 T</v>
      </c>
      <c r="F143" s="784">
        <f>'SAME R Results'!E56</f>
        <v>4</v>
      </c>
      <c r="G143" s="784">
        <f>'SAME R Results'!F56</f>
        <v>79</v>
      </c>
      <c r="H143" s="785" t="str">
        <f>'SAME R Results'!G56</f>
        <v>Baseline aging</v>
      </c>
      <c r="I143" s="784">
        <f>'SAME R Results'!H56</f>
        <v>239</v>
      </c>
      <c r="J143" s="786">
        <f>'SAME R Results'!I56</f>
        <v>40416</v>
      </c>
      <c r="K143" s="784">
        <f>'SAME R Results'!J56</f>
        <v>0</v>
      </c>
      <c r="L143" s="788"/>
      <c r="M143" s="788"/>
      <c r="N143" s="784">
        <f>'SAME R Results'!K56</f>
        <v>8.1</v>
      </c>
      <c r="O143" s="793">
        <f>'SAME R Results'!L56</f>
        <v>1.4450000000000001</v>
      </c>
      <c r="P143" s="784">
        <f>'SAME R Results'!M56</f>
        <v>60</v>
      </c>
      <c r="Q143" s="784">
        <f>'SAME R Results'!N56</f>
        <v>11</v>
      </c>
      <c r="R143" s="784">
        <f>'SAME R Results'!O56</f>
        <v>8</v>
      </c>
      <c r="S143" s="784" t="str">
        <f>'SAME R Results'!P56</f>
        <v>n</v>
      </c>
      <c r="T143" s="784" t="str">
        <f>'SAME R Results'!Q56</f>
        <v>n</v>
      </c>
      <c r="U143" s="784">
        <f>'SAME R Results'!R56</f>
        <v>33</v>
      </c>
      <c r="V143" s="784" t="str">
        <f>'SAME R Results'!S56</f>
        <v>y</v>
      </c>
      <c r="W143" s="784">
        <f>'SAME R Results'!T56</f>
        <v>75</v>
      </c>
      <c r="X143" s="784" t="str">
        <f>'SAME R Results'!U56</f>
        <v>n</v>
      </c>
      <c r="Y143" s="784" t="str">
        <f>'SAME R Results'!V56</f>
        <v>y</v>
      </c>
      <c r="Z143" s="784" t="str">
        <f>'SAME R Results'!W56</f>
        <v>y</v>
      </c>
      <c r="AA143" s="784" t="str">
        <f>'SAME R Results'!X56</f>
        <v>n</v>
      </c>
      <c r="AB143" s="784" t="str">
        <f>'SAME R Results'!Y56</f>
        <v>n</v>
      </c>
      <c r="AC143" s="789"/>
      <c r="AD143" s="784" t="str">
        <f>'SAME R Results'!Z56</f>
        <v>y</v>
      </c>
      <c r="AE143" s="784">
        <f>'SAME R Results'!AA56</f>
        <v>10</v>
      </c>
      <c r="AF143" s="784" t="str">
        <f>'SAME R Results'!AB56</f>
        <v>y</v>
      </c>
      <c r="AG143" s="817">
        <f>'SAME R Results'!AC56</f>
        <v>5.19567251427413E-2</v>
      </c>
      <c r="AH143" s="819">
        <f>'SAME R Results'!AD56</f>
        <v>0</v>
      </c>
      <c r="AI143" s="784">
        <f>'SAME R Results'!AE56</f>
        <v>58</v>
      </c>
      <c r="AJ143" s="784">
        <f>'SAME R Results'!AF56</f>
        <v>480</v>
      </c>
      <c r="AK143" s="784">
        <f>'SAME R Results'!AG56</f>
        <v>0</v>
      </c>
      <c r="AL143" s="784" t="str">
        <f>'SAME R Results'!AH56</f>
        <v>n</v>
      </c>
      <c r="AM143" s="784" t="str">
        <f>'SAME R Results'!AI56</f>
        <v>y</v>
      </c>
      <c r="AN143" s="784" t="str">
        <f>'SAME R Results'!AJ56</f>
        <v>y</v>
      </c>
      <c r="AO143" s="784" t="str">
        <f>'SAME R Results'!AK56</f>
        <v>n</v>
      </c>
      <c r="AP143" s="784" t="str">
        <f>'SAME R Results'!AL56</f>
        <v>n</v>
      </c>
      <c r="AQ143" s="784" t="str">
        <f>'SAME R Results'!AM56</f>
        <v>y</v>
      </c>
      <c r="AR143" s="817">
        <f>'SAME R Results'!AN56</f>
        <v>5.19567251427413E-2</v>
      </c>
      <c r="AS143" s="819">
        <f>'SAME R Results'!AO56</f>
        <v>0</v>
      </c>
      <c r="AT143" s="784">
        <f>'SAME R Results'!AP56</f>
        <v>0</v>
      </c>
      <c r="AU143" s="789"/>
      <c r="AV143" s="821">
        <f>'SAME R Results'!AQ56</f>
        <v>0</v>
      </c>
      <c r="AW143" s="821">
        <f>'SAME R Results'!AR56</f>
        <v>1.1039280000000002</v>
      </c>
      <c r="AX143" s="821">
        <f>'SAME R Results'!AS56</f>
        <v>0</v>
      </c>
      <c r="AY143" s="821">
        <f>'SAME R Results'!AT56</f>
        <v>0</v>
      </c>
      <c r="AZ143" s="824"/>
      <c r="BA143" s="824"/>
      <c r="BB143" s="821">
        <f>'SAME R Results'!AU56</f>
        <v>0.13360604999999998</v>
      </c>
      <c r="BC143" s="821">
        <f>'SAME R Results'!AV56</f>
        <v>2.6016234999999999E-2</v>
      </c>
      <c r="BD143" s="821">
        <f>'SAME R Results'!AW56</f>
        <v>6.5771334999999995</v>
      </c>
      <c r="BE143" s="821">
        <f>'SAME R Results'!AX56</f>
        <v>4.6742254999999995</v>
      </c>
      <c r="BF143" s="827">
        <f>'SAME R Results'!AY56</f>
        <v>86740</v>
      </c>
      <c r="BG143" s="784">
        <f>'SAME R Results'!AZ56</f>
        <v>0.20437635000000004</v>
      </c>
      <c r="BH143" s="784">
        <f>'SAME R Results'!BA56</f>
        <v>8.772278E-2</v>
      </c>
      <c r="BI143" s="789"/>
      <c r="BJ143" s="784">
        <f>'SAME R Results'!BB56</f>
        <v>9.5280000000000005</v>
      </c>
      <c r="BK143" s="784">
        <f>'SAME R Results'!BC56</f>
        <v>1.902908</v>
      </c>
      <c r="BL143" s="784">
        <f>'SAME R Results'!BD56</f>
        <v>2596153.6033963198</v>
      </c>
      <c r="BM143" s="784">
        <f>'SAME R Results'!BE56</f>
        <v>422.75684358189562</v>
      </c>
      <c r="BN143" s="784">
        <f>'SAME R Results'!BF56</f>
        <v>0.10758981499999998</v>
      </c>
      <c r="BO143" s="784">
        <f>'SAME R Results'!BG56</f>
        <v>2.916339250000001E-2</v>
      </c>
      <c r="BP143" s="789"/>
      <c r="BQ143" s="784">
        <f>'SAME R Results'!BH56</f>
        <v>21.533279999999998</v>
      </c>
      <c r="BR143" s="817">
        <f>'SAME R Results'!BI56</f>
        <v>0.16283968830998286</v>
      </c>
      <c r="BS143" s="817">
        <f>'SAME R Results'!BJ56</f>
        <v>0.19310173093440533</v>
      </c>
      <c r="BT143" s="817">
        <f>'SAME R Results'!BL56</f>
        <v>3.6892077970695603</v>
      </c>
      <c r="BU143" s="817">
        <f>'SAME R Results'!BM56</f>
        <v>1.5111289946801014</v>
      </c>
      <c r="BV143" s="817">
        <f>'SAME R Results'!BN56</f>
        <v>0.14953653401481964</v>
      </c>
      <c r="BW143" s="784">
        <f>'SAME R Results'!BO56</f>
        <v>2596153.6033963198</v>
      </c>
      <c r="BX143" s="784">
        <f>'SAME R Results'!BP56</f>
        <v>2557755.8792418619</v>
      </c>
      <c r="BY143" s="784">
        <f>'SAME R Results'!BQ56</f>
        <v>2313279.2390166917</v>
      </c>
      <c r="BZ143" s="784">
        <f>'SAME R Results'!BR56</f>
        <v>422.75684358189562</v>
      </c>
      <c r="CA143" s="784">
        <f>'SAME R Results'!BS56</f>
        <v>0.42238036047234306</v>
      </c>
      <c r="CB143" s="784">
        <f>'SAME R Results'!BT56</f>
        <v>2.2599999999999998</v>
      </c>
      <c r="CC143" s="784">
        <f>'SAME R Results'!BV56</f>
        <v>1</v>
      </c>
      <c r="CD143" s="784">
        <f>'SAME R Results'!BW56</f>
        <v>2.2000000000000002</v>
      </c>
      <c r="CE143" s="27"/>
    </row>
    <row r="144" spans="1:83" ht="16.5" customHeight="1" x14ac:dyDescent="0.2">
      <c r="A144" s="780">
        <v>2</v>
      </c>
      <c r="B144" s="784">
        <f>'SAME R Results'!A57</f>
        <v>4</v>
      </c>
      <c r="C144" s="785" t="str">
        <f>'SAME R Results'!B57</f>
        <v>Teflon</v>
      </c>
      <c r="D144" s="784" t="str">
        <f>'SAME R Results'!C57</f>
        <v>T04</v>
      </c>
      <c r="E144" s="784" t="str">
        <f>'SAME R Results'!D57</f>
        <v>32 Ta</v>
      </c>
      <c r="F144" s="784">
        <f>'SAME R Results'!E57</f>
        <v>4</v>
      </c>
      <c r="G144" s="784" t="str">
        <f>'SAME R Results'!F57</f>
        <v>79a</v>
      </c>
      <c r="H144" s="785" t="str">
        <f>'SAME R Results'!G57</f>
        <v>aged</v>
      </c>
      <c r="I144" s="784">
        <f>'SAME R Results'!H57</f>
        <v>239</v>
      </c>
      <c r="J144" s="786">
        <f>'SAME R Results'!I57</f>
        <v>40416</v>
      </c>
      <c r="K144" s="784">
        <f>'SAME R Results'!J57</f>
        <v>0</v>
      </c>
      <c r="L144" s="788"/>
      <c r="M144" s="788"/>
      <c r="N144" s="784">
        <f>'SAME R Results'!K57</f>
        <v>8.1</v>
      </c>
      <c r="O144" s="793">
        <f>'SAME R Results'!L57</f>
        <v>1.4450000000000001</v>
      </c>
      <c r="P144" s="784">
        <f>'SAME R Results'!M57</f>
        <v>0</v>
      </c>
      <c r="Q144" s="784">
        <f>'SAME R Results'!N57</f>
        <v>0</v>
      </c>
      <c r="R144" s="784">
        <f>'SAME R Results'!O57</f>
        <v>0</v>
      </c>
      <c r="S144" s="784">
        <f>'SAME R Results'!P57</f>
        <v>0</v>
      </c>
      <c r="T144" s="784">
        <f>'SAME R Results'!Q57</f>
        <v>0</v>
      </c>
      <c r="U144" s="784">
        <f>'SAME R Results'!R57</f>
        <v>560</v>
      </c>
      <c r="V144" s="784">
        <f>'SAME R Results'!S57</f>
        <v>0</v>
      </c>
      <c r="W144" s="784">
        <f>'SAME R Results'!T57</f>
        <v>0</v>
      </c>
      <c r="X144" s="784" t="str">
        <f>'SAME R Results'!U57</f>
        <v>n</v>
      </c>
      <c r="Y144" s="784" t="str">
        <f>'SAME R Results'!V57</f>
        <v>y</v>
      </c>
      <c r="Z144" s="784" t="str">
        <f>'SAME R Results'!W57</f>
        <v>y</v>
      </c>
      <c r="AA144" s="784" t="str">
        <f>'SAME R Results'!X57</f>
        <v>n</v>
      </c>
      <c r="AB144" s="784" t="str">
        <f>'SAME R Results'!Y57</f>
        <v>n</v>
      </c>
      <c r="AC144" s="789"/>
      <c r="AD144" s="784" t="str">
        <f>'SAME R Results'!Z57</f>
        <v>y</v>
      </c>
      <c r="AE144" s="784">
        <f>'SAME R Results'!AA57</f>
        <v>10</v>
      </c>
      <c r="AF144" s="784" t="str">
        <f>'SAME R Results'!AB57</f>
        <v>y</v>
      </c>
      <c r="AG144" s="817">
        <f>'SAME R Results'!AC57</f>
        <v>5.19567251427413E-2</v>
      </c>
      <c r="AH144" s="819">
        <f>'SAME R Results'!AD57</f>
        <v>0</v>
      </c>
      <c r="AI144" s="784">
        <f>'SAME R Results'!AE57</f>
        <v>0</v>
      </c>
      <c r="AJ144" s="784">
        <f>'SAME R Results'!AF57</f>
        <v>0</v>
      </c>
      <c r="AK144" s="784">
        <f>'SAME R Results'!AG57</f>
        <v>0</v>
      </c>
      <c r="AL144" s="784">
        <f>'SAME R Results'!AH57</f>
        <v>0</v>
      </c>
      <c r="AM144" s="784">
        <f>'SAME R Results'!AI57</f>
        <v>0</v>
      </c>
      <c r="AN144" s="784">
        <f>'SAME R Results'!AJ57</f>
        <v>0</v>
      </c>
      <c r="AO144" s="784">
        <f>'SAME R Results'!AK57</f>
        <v>0</v>
      </c>
      <c r="AP144" s="784">
        <f>'SAME R Results'!AL57</f>
        <v>0</v>
      </c>
      <c r="AQ144" s="784">
        <f>'SAME R Results'!AM57</f>
        <v>0</v>
      </c>
      <c r="AR144" s="817">
        <f>'SAME R Results'!AN57</f>
        <v>0</v>
      </c>
      <c r="AS144" s="819">
        <f>'SAME R Results'!AO57</f>
        <v>0</v>
      </c>
      <c r="AT144" s="784">
        <f>'SAME R Results'!AP57</f>
        <v>75</v>
      </c>
      <c r="AU144" s="789"/>
      <c r="AV144" s="821">
        <f>'SAME R Results'!AQ57</f>
        <v>0</v>
      </c>
      <c r="AW144" s="821">
        <f>'SAME R Results'!AR57</f>
        <v>1.1247265</v>
      </c>
      <c r="AX144" s="821">
        <f>'SAME R Results'!AS57</f>
        <v>0</v>
      </c>
      <c r="AY144" s="821">
        <f>'SAME R Results'!AT57</f>
        <v>0</v>
      </c>
      <c r="AZ144" s="824"/>
      <c r="BA144" s="824"/>
      <c r="BB144" s="821">
        <f>'SAME R Results'!AU57</f>
        <v>0.12048334999999999</v>
      </c>
      <c r="BC144" s="821">
        <f>'SAME R Results'!AV57</f>
        <v>2.7542105000000001E-2</v>
      </c>
      <c r="BD144" s="821">
        <f>'SAME R Results'!AW57</f>
        <v>6.0513774999999992</v>
      </c>
      <c r="BE144" s="821">
        <f>'SAME R Results'!AX57</f>
        <v>4.7287134999999996</v>
      </c>
      <c r="BF144" s="827">
        <f>'SAME R Results'!AY57</f>
        <v>34885</v>
      </c>
      <c r="BG144" s="784">
        <f>'SAME R Results'!AZ57</f>
        <v>0.18905644999999999</v>
      </c>
      <c r="BH144" s="784">
        <f>'SAME R Results'!BA57</f>
        <v>8.4350620000000015E-2</v>
      </c>
      <c r="BI144" s="789"/>
      <c r="BJ144" s="784">
        <f>'SAME R Results'!BB57</f>
        <v>9.057850000000002</v>
      </c>
      <c r="BK144" s="784">
        <f>'SAME R Results'!BC57</f>
        <v>1.3226639999999996</v>
      </c>
      <c r="BL144" s="784">
        <f>'SAME R Results'!BD57</f>
        <v>974484.86814557225</v>
      </c>
      <c r="BM144" s="784">
        <f>'SAME R Results'!BE57</f>
        <v>259.88856497328499</v>
      </c>
      <c r="BN144" s="784">
        <f>'SAME R Results'!BF57</f>
        <v>9.2941244999999992E-2</v>
      </c>
      <c r="BO144" s="784">
        <f>'SAME R Results'!BG57</f>
        <v>2.6176457499999993E-2</v>
      </c>
      <c r="BP144" s="789"/>
      <c r="BQ144" s="784">
        <f>'SAME R Results'!BH57</f>
        <v>20.470741000000004</v>
      </c>
      <c r="BR144" s="817">
        <f>'SAME R Results'!BI57</f>
        <v>0.26669327915563062</v>
      </c>
      <c r="BS144" s="817">
        <f>'SAME R Results'!BJ57</f>
        <v>0.26321606173734746</v>
      </c>
      <c r="BT144" s="817">
        <f>'SAME R Results'!BL57</f>
        <v>3.5505661910134334</v>
      </c>
      <c r="BU144" s="817" t="e">
        <f>'SAME R Results'!BM57</f>
        <v>#NUM!</v>
      </c>
      <c r="BV144" s="817" t="e">
        <f>'SAME R Results'!BN57</f>
        <v>#NUM!</v>
      </c>
      <c r="BW144" s="784">
        <f>'SAME R Results'!BO57</f>
        <v>974484.86814557225</v>
      </c>
      <c r="BX144" s="784">
        <f>'SAME R Results'!BP57</f>
        <v>959042.11270254408</v>
      </c>
      <c r="BY144" s="784">
        <f>'SAME R Results'!BQ57</f>
        <v>895535.4595034637</v>
      </c>
      <c r="BZ144" s="784">
        <f>'SAME R Results'!BR57</f>
        <v>259.88856497328499</v>
      </c>
      <c r="CA144" s="784">
        <f>'SAME R Results'!BS57</f>
        <v>0.29358607830950889</v>
      </c>
      <c r="CB144" s="784">
        <f>'SAME R Results'!BT57</f>
        <v>2.2599999999999998</v>
      </c>
      <c r="CC144" s="784">
        <f>'SAME R Results'!BV57</f>
        <v>1</v>
      </c>
      <c r="CD144" s="784">
        <f>'SAME R Results'!BW57</f>
        <v>2.2000000000000002</v>
      </c>
      <c r="CE144" s="27"/>
    </row>
    <row r="145" spans="1:83" ht="16.5" customHeight="1" x14ac:dyDescent="0.2">
      <c r="A145" s="780">
        <v>2</v>
      </c>
      <c r="B145" s="784">
        <f>'SAME R Results'!A60</f>
        <v>4</v>
      </c>
      <c r="C145" s="785" t="str">
        <f>'SAME R Results'!B60</f>
        <v>Teflon</v>
      </c>
      <c r="D145" s="784" t="str">
        <f>'SAME R Results'!C60</f>
        <v>T06</v>
      </c>
      <c r="E145" s="784" t="str">
        <f>'SAME R Results'!D60</f>
        <v>34 T</v>
      </c>
      <c r="F145" s="784">
        <f>'SAME R Results'!E60</f>
        <v>6</v>
      </c>
      <c r="G145" s="784">
        <f>'SAME R Results'!F60</f>
        <v>81</v>
      </c>
      <c r="H145" s="785" t="str">
        <f>'SAME R Results'!G60</f>
        <v>High temp  aging</v>
      </c>
      <c r="I145" s="784">
        <f>'SAME R Results'!H60</f>
        <v>239</v>
      </c>
      <c r="J145" s="786">
        <f>'SAME R Results'!I60</f>
        <v>40416</v>
      </c>
      <c r="K145" s="784">
        <f>'SAME R Results'!J60</f>
        <v>0</v>
      </c>
      <c r="L145" s="788"/>
      <c r="M145" s="788"/>
      <c r="N145" s="784">
        <f>'SAME R Results'!K60</f>
        <v>8.1</v>
      </c>
      <c r="O145" s="793">
        <f>'SAME R Results'!L60</f>
        <v>1.45</v>
      </c>
      <c r="P145" s="784">
        <f>'SAME R Results'!M60</f>
        <v>60</v>
      </c>
      <c r="Q145" s="784">
        <f>'SAME R Results'!N60</f>
        <v>11</v>
      </c>
      <c r="R145" s="784">
        <f>'SAME R Results'!O60</f>
        <v>8</v>
      </c>
      <c r="S145" s="784" t="str">
        <f>'SAME R Results'!P60</f>
        <v>n</v>
      </c>
      <c r="T145" s="784" t="str">
        <f>'SAME R Results'!Q60</f>
        <v>n</v>
      </c>
      <c r="U145" s="784">
        <f>'SAME R Results'!R60</f>
        <v>30.166666666666668</v>
      </c>
      <c r="V145" s="784" t="str">
        <f>'SAME R Results'!S60</f>
        <v>y</v>
      </c>
      <c r="W145" s="784">
        <f>'SAME R Results'!T60</f>
        <v>45</v>
      </c>
      <c r="X145" s="784" t="str">
        <f>'SAME R Results'!U60</f>
        <v>n</v>
      </c>
      <c r="Y145" s="784" t="str">
        <f>'SAME R Results'!V60</f>
        <v>y</v>
      </c>
      <c r="Z145" s="784" t="str">
        <f>'SAME R Results'!W60</f>
        <v>y</v>
      </c>
      <c r="AA145" s="784" t="str">
        <f>'SAME R Results'!X60</f>
        <v>n</v>
      </c>
      <c r="AB145" s="784" t="str">
        <f>'SAME R Results'!Y60</f>
        <v>n</v>
      </c>
      <c r="AC145" s="789"/>
      <c r="AD145" s="784" t="str">
        <f>'SAME R Results'!Z60</f>
        <v>y</v>
      </c>
      <c r="AE145" s="784">
        <f>'SAME R Results'!AA60</f>
        <v>10</v>
      </c>
      <c r="AF145" s="784" t="str">
        <f>'SAME R Results'!AB60</f>
        <v>y</v>
      </c>
      <c r="AG145" s="817">
        <f>'SAME R Results'!AC60</f>
        <v>5.19567251427413E-2</v>
      </c>
      <c r="AH145" s="819">
        <f>'SAME R Results'!AD60</f>
        <v>0</v>
      </c>
      <c r="AI145" s="784">
        <f>'SAME R Results'!AE60</f>
        <v>58</v>
      </c>
      <c r="AJ145" s="784">
        <f>'SAME R Results'!AF60</f>
        <v>480</v>
      </c>
      <c r="AK145" s="784">
        <f>'SAME R Results'!AG60</f>
        <v>0</v>
      </c>
      <c r="AL145" s="784" t="str">
        <f>'SAME R Results'!AH60</f>
        <v>n</v>
      </c>
      <c r="AM145" s="784" t="str">
        <f>'SAME R Results'!AI60</f>
        <v>y</v>
      </c>
      <c r="AN145" s="784" t="str">
        <f>'SAME R Results'!AJ60</f>
        <v>y</v>
      </c>
      <c r="AO145" s="784" t="str">
        <f>'SAME R Results'!AK60</f>
        <v>n</v>
      </c>
      <c r="AP145" s="784" t="str">
        <f>'SAME R Results'!AL60</f>
        <v>n</v>
      </c>
      <c r="AQ145" s="784" t="str">
        <f>'SAME R Results'!AM60</f>
        <v>y</v>
      </c>
      <c r="AR145" s="817">
        <f>'SAME R Results'!AN60</f>
        <v>5.19567251427413E-2</v>
      </c>
      <c r="AS145" s="819">
        <f>'SAME R Results'!AO60</f>
        <v>0</v>
      </c>
      <c r="AT145" s="784">
        <f>'SAME R Results'!AP60</f>
        <v>0</v>
      </c>
      <c r="AU145" s="789"/>
      <c r="AV145" s="821">
        <f>'SAME R Results'!AQ60</f>
        <v>0</v>
      </c>
      <c r="AW145" s="821">
        <f>'SAME R Results'!AR60</f>
        <v>2.1625675000000006</v>
      </c>
      <c r="AX145" s="821">
        <f>'SAME R Results'!AS60</f>
        <v>0</v>
      </c>
      <c r="AY145" s="821">
        <f>'SAME R Results'!AT60</f>
        <v>0</v>
      </c>
      <c r="AZ145" s="824"/>
      <c r="BA145" s="824"/>
      <c r="BB145" s="821">
        <f>'SAME R Results'!AU60</f>
        <v>0.25022875</v>
      </c>
      <c r="BC145" s="821">
        <f>'SAME R Results'!AV60</f>
        <v>2.6962295000000004E-2</v>
      </c>
      <c r="BD145" s="821">
        <f>'SAME R Results'!AW60</f>
        <v>6.9776150000000001</v>
      </c>
      <c r="BE145" s="821">
        <f>'SAME R Results'!AX60</f>
        <v>4.7162929999999994</v>
      </c>
      <c r="BF145" s="827">
        <f>'SAME R Results'!AY60</f>
        <v>88505</v>
      </c>
      <c r="BG145" s="784">
        <f>'SAME R Results'!AZ60</f>
        <v>0.33628839999999993</v>
      </c>
      <c r="BH145" s="784">
        <f>'SAME R Results'!BA60</f>
        <v>8.1741344999999993E-2</v>
      </c>
      <c r="BI145" s="789"/>
      <c r="BJ145" s="784">
        <f>'SAME R Results'!BB60</f>
        <v>21.487300000000005</v>
      </c>
      <c r="BK145" s="784">
        <f>'SAME R Results'!BC60</f>
        <v>2.2613220000000007</v>
      </c>
      <c r="BL145" s="784">
        <f>'SAME R Results'!BD60</f>
        <v>2654993.7023748658</v>
      </c>
      <c r="BM145" s="784">
        <f>'SAME R Results'!BE60</f>
        <v>553.24833622876997</v>
      </c>
      <c r="BN145" s="784">
        <f>'SAME R Results'!BF60</f>
        <v>0.223266455</v>
      </c>
      <c r="BO145" s="784">
        <f>'SAME R Results'!BG60</f>
        <v>6.3636763749999992E-2</v>
      </c>
      <c r="BP145" s="789"/>
      <c r="BQ145" s="784">
        <f>'SAME R Results'!BH60</f>
        <v>48.561298000000008</v>
      </c>
      <c r="BR145" s="817">
        <f>'SAME R Results'!BI60</f>
        <v>0.20838028193207944</v>
      </c>
      <c r="BS145" s="817">
        <f>'SAME R Results'!BJ60</f>
        <v>0.25134398476976683</v>
      </c>
      <c r="BT145" s="817">
        <f>'SAME R Results'!BL60</f>
        <v>3.5084508049012788</v>
      </c>
      <c r="BU145" s="817">
        <f>'SAME R Results'!BM60</f>
        <v>1.541820614289457</v>
      </c>
      <c r="BV145" s="817">
        <f>'SAME R Results'!BN60</f>
        <v>0.18973641212359585</v>
      </c>
      <c r="BW145" s="784">
        <f>'SAME R Results'!BO60</f>
        <v>2654993.7023748658</v>
      </c>
      <c r="BX145" s="784">
        <f>'SAME R Results'!BP60</f>
        <v>2615814.6549193626</v>
      </c>
      <c r="BY145" s="784">
        <f>'SAME R Results'!BQ60</f>
        <v>2363356.7971740211</v>
      </c>
      <c r="BZ145" s="784">
        <f>'SAME R Results'!BR60</f>
        <v>553.24833622876997</v>
      </c>
      <c r="CA145" s="784">
        <f>'SAME R Results'!BS60</f>
        <v>0.50193598508390314</v>
      </c>
      <c r="CB145" s="784">
        <f>'SAME R Results'!BT60</f>
        <v>2.2599999999999998</v>
      </c>
      <c r="CC145" s="784">
        <f>'SAME R Results'!BV60</f>
        <v>1</v>
      </c>
      <c r="CD145" s="784">
        <f>'SAME R Results'!BW60</f>
        <v>2.2000000000000002</v>
      </c>
      <c r="CE145" s="27"/>
    </row>
    <row r="146" spans="1:83" ht="16.5" customHeight="1" x14ac:dyDescent="0.2">
      <c r="A146" s="780">
        <v>2</v>
      </c>
      <c r="B146" s="784">
        <f>'SAME R Results'!A61</f>
        <v>4</v>
      </c>
      <c r="C146" s="785" t="str">
        <f>'SAME R Results'!B61</f>
        <v>Teflon</v>
      </c>
      <c r="D146" s="784" t="str">
        <f>'SAME R Results'!C61</f>
        <v>T06</v>
      </c>
      <c r="E146" s="784" t="str">
        <f>'SAME R Results'!D61</f>
        <v>34TA</v>
      </c>
      <c r="F146" s="784">
        <f>'SAME R Results'!E61</f>
        <v>6</v>
      </c>
      <c r="G146" s="784" t="str">
        <f>'SAME R Results'!F61</f>
        <v>81a</v>
      </c>
      <c r="H146" s="785" t="str">
        <f>'SAME R Results'!G61</f>
        <v>aged</v>
      </c>
      <c r="I146" s="784">
        <f>'SAME R Results'!H61</f>
        <v>239</v>
      </c>
      <c r="J146" s="786">
        <f>'SAME R Results'!I61</f>
        <v>40417</v>
      </c>
      <c r="K146" s="784">
        <f>'SAME R Results'!J61</f>
        <v>0</v>
      </c>
      <c r="L146" s="788"/>
      <c r="M146" s="788"/>
      <c r="N146" s="784">
        <f>'SAME R Results'!K61</f>
        <v>8.1</v>
      </c>
      <c r="O146" s="793">
        <f>'SAME R Results'!L61</f>
        <v>1.45</v>
      </c>
      <c r="P146" s="784">
        <f>'SAME R Results'!M61</f>
        <v>0</v>
      </c>
      <c r="Q146" s="784">
        <f>'SAME R Results'!N61</f>
        <v>0</v>
      </c>
      <c r="R146" s="784">
        <f>'SAME R Results'!O61</f>
        <v>0</v>
      </c>
      <c r="S146" s="784">
        <f>'SAME R Results'!P61</f>
        <v>0</v>
      </c>
      <c r="T146" s="784">
        <f>'SAME R Results'!Q61</f>
        <v>0</v>
      </c>
      <c r="U146" s="784">
        <f>'SAME R Results'!R61</f>
        <v>559</v>
      </c>
      <c r="V146" s="784">
        <f>'SAME R Results'!S61</f>
        <v>0</v>
      </c>
      <c r="W146" s="784">
        <f>'SAME R Results'!T61</f>
        <v>0</v>
      </c>
      <c r="X146" s="784" t="str">
        <f>'SAME R Results'!U61</f>
        <v>n</v>
      </c>
      <c r="Y146" s="784" t="str">
        <f>'SAME R Results'!V61</f>
        <v>y</v>
      </c>
      <c r="Z146" s="784" t="str">
        <f>'SAME R Results'!W61</f>
        <v>y</v>
      </c>
      <c r="AA146" s="784" t="str">
        <f>'SAME R Results'!X61</f>
        <v>n</v>
      </c>
      <c r="AB146" s="784" t="str">
        <f>'SAME R Results'!Y61</f>
        <v>n</v>
      </c>
      <c r="AC146" s="789"/>
      <c r="AD146" s="784" t="str">
        <f>'SAME R Results'!Z61</f>
        <v>y</v>
      </c>
      <c r="AE146" s="784">
        <f>'SAME R Results'!AA61</f>
        <v>10</v>
      </c>
      <c r="AF146" s="784" t="str">
        <f>'SAME R Results'!AB61</f>
        <v>y</v>
      </c>
      <c r="AG146" s="817">
        <f>'SAME R Results'!AC61</f>
        <v>5.19567251427413E-2</v>
      </c>
      <c r="AH146" s="819">
        <f>'SAME R Results'!AD61</f>
        <v>0</v>
      </c>
      <c r="AI146" s="784">
        <f>'SAME R Results'!AE61</f>
        <v>0</v>
      </c>
      <c r="AJ146" s="784">
        <f>'SAME R Results'!AF61</f>
        <v>0</v>
      </c>
      <c r="AK146" s="784">
        <f>'SAME R Results'!AG61</f>
        <v>0</v>
      </c>
      <c r="AL146" s="784">
        <f>'SAME R Results'!AH61</f>
        <v>0</v>
      </c>
      <c r="AM146" s="784">
        <f>'SAME R Results'!AI61</f>
        <v>0</v>
      </c>
      <c r="AN146" s="784">
        <f>'SAME R Results'!AJ61</f>
        <v>0</v>
      </c>
      <c r="AO146" s="784">
        <f>'SAME R Results'!AK61</f>
        <v>0</v>
      </c>
      <c r="AP146" s="784">
        <f>'SAME R Results'!AL61</f>
        <v>0</v>
      </c>
      <c r="AQ146" s="784">
        <f>'SAME R Results'!AM61</f>
        <v>0</v>
      </c>
      <c r="AR146" s="817">
        <f>'SAME R Results'!AN61</f>
        <v>0</v>
      </c>
      <c r="AS146" s="819">
        <f>'SAME R Results'!AO61</f>
        <v>0</v>
      </c>
      <c r="AT146" s="784">
        <f>'SAME R Results'!AP61</f>
        <v>45</v>
      </c>
      <c r="AU146" s="789"/>
      <c r="AV146" s="821">
        <f>'SAME R Results'!AQ61</f>
        <v>0</v>
      </c>
      <c r="AW146" s="821">
        <f>'SAME R Results'!AR61</f>
        <v>2.1021720000000004</v>
      </c>
      <c r="AX146" s="821">
        <f>'SAME R Results'!AS61</f>
        <v>0</v>
      </c>
      <c r="AY146" s="821">
        <f>'SAME R Results'!AT61</f>
        <v>0</v>
      </c>
      <c r="AZ146" s="824"/>
      <c r="BA146" s="824"/>
      <c r="BB146" s="821">
        <f>'SAME R Results'!AU61</f>
        <v>0.23783875000000002</v>
      </c>
      <c r="BC146" s="821">
        <f>'SAME R Results'!AV61</f>
        <v>2.9037475E-2</v>
      </c>
      <c r="BD146" s="821">
        <f>'SAME R Results'!AW61</f>
        <v>6.4018399999999982</v>
      </c>
      <c r="BE146" s="821">
        <f>'SAME R Results'!AX61</f>
        <v>4.7223504999999992</v>
      </c>
      <c r="BF146" s="827">
        <f>'SAME R Results'!AY61</f>
        <v>33040</v>
      </c>
      <c r="BG146" s="784">
        <f>'SAME R Results'!AZ61</f>
        <v>0.33061214999999999</v>
      </c>
      <c r="BH146" s="784">
        <f>'SAME R Results'!BA61</f>
        <v>8.5174565000000008E-2</v>
      </c>
      <c r="BI146" s="789"/>
      <c r="BJ146" s="784">
        <f>'SAME R Results'!BB61</f>
        <v>19.779400000000003</v>
      </c>
      <c r="BK146" s="784">
        <f>'SAME R Results'!BC61</f>
        <v>1.679489499999999</v>
      </c>
      <c r="BL146" s="784">
        <f>'SAME R Results'!BD61</f>
        <v>920599.7311915328</v>
      </c>
      <c r="BM146" s="784">
        <f>'SAME R Results'!BE61</f>
        <v>354.42148985691654</v>
      </c>
      <c r="BN146" s="784">
        <f>'SAME R Results'!BF61</f>
        <v>0.20880127500000001</v>
      </c>
      <c r="BO146" s="784">
        <f>'SAME R Results'!BG61</f>
        <v>6.1359396249999996E-2</v>
      </c>
      <c r="BP146" s="789"/>
      <c r="BQ146" s="784">
        <f>'SAME R Results'!BH61</f>
        <v>44.701444000000002</v>
      </c>
      <c r="BR146" s="817">
        <f>'SAME R Results'!BI61</f>
        <v>0.38498978203935447</v>
      </c>
      <c r="BS146" s="817">
        <f>'SAME R Results'!BJ61</f>
        <v>0.34802448690651788</v>
      </c>
      <c r="BT146" s="817">
        <f>'SAME R Results'!BL61</f>
        <v>3.4029225800930205</v>
      </c>
      <c r="BU146" s="817" t="e">
        <f>'SAME R Results'!BM61</f>
        <v>#NUM!</v>
      </c>
      <c r="BV146" s="817" t="e">
        <f>'SAME R Results'!BN61</f>
        <v>#NUM!</v>
      </c>
      <c r="BW146" s="784">
        <f>'SAME R Results'!BO61</f>
        <v>920599.7311915328</v>
      </c>
      <c r="BX146" s="784">
        <f>'SAME R Results'!BP61</f>
        <v>905973.71313684864</v>
      </c>
      <c r="BY146" s="784">
        <f>'SAME R Results'!BQ61</f>
        <v>846999.06468504795</v>
      </c>
      <c r="BZ146" s="784">
        <f>'SAME R Results'!BR61</f>
        <v>354.42148985691654</v>
      </c>
      <c r="CA146" s="784">
        <f>'SAME R Results'!BS61</f>
        <v>0.37278911036135998</v>
      </c>
      <c r="CB146" s="784">
        <f>'SAME R Results'!BT61</f>
        <v>2.2599999999999998</v>
      </c>
      <c r="CC146" s="784">
        <f>'SAME R Results'!BV61</f>
        <v>1</v>
      </c>
      <c r="CD146" s="784">
        <f>'SAME R Results'!BW61</f>
        <v>2.2000000000000002</v>
      </c>
      <c r="CE146" s="27"/>
    </row>
    <row r="147" spans="1:83" ht="16.5" customHeight="1" x14ac:dyDescent="0.2">
      <c r="A147" s="780">
        <v>2</v>
      </c>
      <c r="B147" s="784">
        <f>'SAME R Results'!A64</f>
        <v>4</v>
      </c>
      <c r="C147" s="785" t="str">
        <f>'SAME R Results'!B64</f>
        <v>Teflon</v>
      </c>
      <c r="D147" s="784" t="str">
        <f>'SAME R Results'!C64</f>
        <v>T05</v>
      </c>
      <c r="E147" s="784" t="str">
        <f>'SAME R Results'!D64</f>
        <v>36 T</v>
      </c>
      <c r="F147" s="784">
        <f>'SAME R Results'!E64</f>
        <v>5</v>
      </c>
      <c r="G147" s="784">
        <f>'SAME R Results'!F64</f>
        <v>83</v>
      </c>
      <c r="H147" s="785" t="str">
        <f>'SAME R Results'!G64</f>
        <v>Mid temp aging</v>
      </c>
      <c r="I147" s="784">
        <f>'SAME R Results'!H64</f>
        <v>239</v>
      </c>
      <c r="J147" s="786">
        <f>'SAME R Results'!I64</f>
        <v>40416</v>
      </c>
      <c r="K147" s="784">
        <f>'SAME R Results'!J64</f>
        <v>0</v>
      </c>
      <c r="L147" s="788"/>
      <c r="M147" s="788"/>
      <c r="N147" s="784">
        <f>'SAME R Results'!K64</f>
        <v>8.1</v>
      </c>
      <c r="O147" s="793">
        <f>'SAME R Results'!L64</f>
        <v>1.448</v>
      </c>
      <c r="P147" s="784">
        <f>'SAME R Results'!M64</f>
        <v>60</v>
      </c>
      <c r="Q147" s="784">
        <f>'SAME R Results'!N64</f>
        <v>11</v>
      </c>
      <c r="R147" s="784">
        <f>'SAME R Results'!O64</f>
        <v>8</v>
      </c>
      <c r="S147" s="784" t="str">
        <f>'SAME R Results'!P64</f>
        <v>n</v>
      </c>
      <c r="T147" s="784" t="str">
        <f>'SAME R Results'!Q64</f>
        <v>n</v>
      </c>
      <c r="U147" s="784">
        <f>'SAME R Results'!R64</f>
        <v>30.333333333333332</v>
      </c>
      <c r="V147" s="784" t="str">
        <f>'SAME R Results'!S64</f>
        <v>y</v>
      </c>
      <c r="W147" s="784">
        <f>'SAME R Results'!T64</f>
        <v>60</v>
      </c>
      <c r="X147" s="784" t="str">
        <f>'SAME R Results'!U64</f>
        <v>n</v>
      </c>
      <c r="Y147" s="784" t="str">
        <f>'SAME R Results'!V64</f>
        <v>y</v>
      </c>
      <c r="Z147" s="784" t="str">
        <f>'SAME R Results'!W64</f>
        <v>y</v>
      </c>
      <c r="AA147" s="784" t="str">
        <f>'SAME R Results'!X64</f>
        <v>n</v>
      </c>
      <c r="AB147" s="784" t="str">
        <f>'SAME R Results'!Y64</f>
        <v>n</v>
      </c>
      <c r="AC147" s="789"/>
      <c r="AD147" s="784" t="str">
        <f>'SAME R Results'!Z64</f>
        <v>y</v>
      </c>
      <c r="AE147" s="784">
        <f>'SAME R Results'!AA64</f>
        <v>10</v>
      </c>
      <c r="AF147" s="784" t="str">
        <f>'SAME R Results'!AB64</f>
        <v>y</v>
      </c>
      <c r="AG147" s="817">
        <f>'SAME R Results'!AC64</f>
        <v>5.19567251427413E-2</v>
      </c>
      <c r="AH147" s="819">
        <f>'SAME R Results'!AD64</f>
        <v>0</v>
      </c>
      <c r="AI147" s="784">
        <f>'SAME R Results'!AE64</f>
        <v>58</v>
      </c>
      <c r="AJ147" s="784">
        <f>'SAME R Results'!AF64</f>
        <v>480</v>
      </c>
      <c r="AK147" s="784">
        <f>'SAME R Results'!AG64</f>
        <v>0</v>
      </c>
      <c r="AL147" s="784" t="str">
        <f>'SAME R Results'!AH64</f>
        <v>n</v>
      </c>
      <c r="AM147" s="784" t="str">
        <f>'SAME R Results'!AI64</f>
        <v>y</v>
      </c>
      <c r="AN147" s="784" t="str">
        <f>'SAME R Results'!AJ64</f>
        <v>y</v>
      </c>
      <c r="AO147" s="784" t="str">
        <f>'SAME R Results'!AK64</f>
        <v>n</v>
      </c>
      <c r="AP147" s="784" t="str">
        <f>'SAME R Results'!AL64</f>
        <v>n</v>
      </c>
      <c r="AQ147" s="784" t="str">
        <f>'SAME R Results'!AM64</f>
        <v>y</v>
      </c>
      <c r="AR147" s="817">
        <f>'SAME R Results'!AN64</f>
        <v>5.19567251427413E-2</v>
      </c>
      <c r="AS147" s="819">
        <f>'SAME R Results'!AO64</f>
        <v>0</v>
      </c>
      <c r="AT147" s="784">
        <f>'SAME R Results'!AP64</f>
        <v>0</v>
      </c>
      <c r="AU147" s="789"/>
      <c r="AV147" s="821">
        <f>'SAME R Results'!AQ64</f>
        <v>0</v>
      </c>
      <c r="AW147" s="821">
        <f>'SAME R Results'!AR64</f>
        <v>1.7692875000000003</v>
      </c>
      <c r="AX147" s="821">
        <f>'SAME R Results'!AS64</f>
        <v>0</v>
      </c>
      <c r="AY147" s="821">
        <f>'SAME R Results'!AT64</f>
        <v>0</v>
      </c>
      <c r="AZ147" s="824"/>
      <c r="BA147" s="824"/>
      <c r="BB147" s="821">
        <f>'SAME R Results'!AU64</f>
        <v>0.20867914999999998</v>
      </c>
      <c r="BC147" s="821">
        <f>'SAME R Results'!AV64</f>
        <v>2.6794425E-2</v>
      </c>
      <c r="BD147" s="821">
        <f>'SAME R Results'!AW64</f>
        <v>6.8408974999999996</v>
      </c>
      <c r="BE147" s="821">
        <f>'SAME R Results'!AX64</f>
        <v>4.7303164999999989</v>
      </c>
      <c r="BF147" s="827">
        <f>'SAME R Results'!AY64</f>
        <v>107645</v>
      </c>
      <c r="BG147" s="784">
        <f>'SAME R Results'!AZ64</f>
        <v>0.27722160000000001</v>
      </c>
      <c r="BH147" s="784">
        <f>'SAME R Results'!BA64</f>
        <v>7.8613274999999996E-2</v>
      </c>
      <c r="BI147" s="789"/>
      <c r="BJ147" s="784">
        <f>'SAME R Results'!BB64</f>
        <v>17.034399999999994</v>
      </c>
      <c r="BK147" s="784">
        <f>'SAME R Results'!BC64</f>
        <v>2.1105810000000007</v>
      </c>
      <c r="BL147" s="784">
        <f>'SAME R Results'!BD64</f>
        <v>3535853.9755014894</v>
      </c>
      <c r="BM147" s="784">
        <f>'SAME R Results'!BE64</f>
        <v>494.67025905930427</v>
      </c>
      <c r="BN147" s="784">
        <f>'SAME R Results'!BF64</f>
        <v>0.18188472499999997</v>
      </c>
      <c r="BO147" s="784">
        <f>'SAME R Results'!BG64</f>
        <v>4.9652081250000007E-2</v>
      </c>
      <c r="BP147" s="789"/>
      <c r="BQ147" s="784">
        <f>'SAME R Results'!BH64</f>
        <v>38.497743999999983</v>
      </c>
      <c r="BR147" s="817">
        <f>'SAME R Results'!BI64</f>
        <v>0.13990121268770589</v>
      </c>
      <c r="BS147" s="817">
        <f>'SAME R Results'!BJ64</f>
        <v>0.21143321745634569</v>
      </c>
      <c r="BT147" s="817">
        <f>'SAME R Results'!BL64</f>
        <v>3.6631843101239578</v>
      </c>
      <c r="BU147" s="817">
        <f>'SAME R Results'!BM64</f>
        <v>1.9014741902301655</v>
      </c>
      <c r="BV147" s="817">
        <f>'SAME R Results'!BN64</f>
        <v>0.11380087707932458</v>
      </c>
      <c r="BW147" s="784">
        <f>'SAME R Results'!BO64</f>
        <v>3535853.9755014894</v>
      </c>
      <c r="BX147" s="784">
        <f>'SAME R Results'!BP64</f>
        <v>3303545.048854555</v>
      </c>
      <c r="BY147" s="784">
        <f>'SAME R Results'!BQ64</f>
        <v>2901632.0622752355</v>
      </c>
      <c r="BZ147" s="784">
        <f>'SAME R Results'!BR64</f>
        <v>494.67025905930427</v>
      </c>
      <c r="CA147" s="784">
        <f>'SAME R Results'!BS64</f>
        <v>0.46847664920536281</v>
      </c>
      <c r="CB147" s="784">
        <f>'SAME R Results'!BT64</f>
        <v>2.2599999999999998</v>
      </c>
      <c r="CC147" s="784">
        <f>'SAME R Results'!BV64</f>
        <v>1</v>
      </c>
      <c r="CD147" s="784">
        <f>'SAME R Results'!BW64</f>
        <v>2.2000000000000002</v>
      </c>
      <c r="CE147" s="27"/>
    </row>
    <row r="148" spans="1:83" ht="16.5" customHeight="1" x14ac:dyDescent="0.2">
      <c r="A148" s="780">
        <v>2</v>
      </c>
      <c r="B148" s="784">
        <f>'SAME R Results'!A65</f>
        <v>4</v>
      </c>
      <c r="C148" s="785" t="str">
        <f>'SAME R Results'!B65</f>
        <v>Teflon</v>
      </c>
      <c r="D148" s="784" t="str">
        <f>'SAME R Results'!C65</f>
        <v>T05</v>
      </c>
      <c r="E148" s="784" t="str">
        <f>'SAME R Results'!D65</f>
        <v>36TA</v>
      </c>
      <c r="F148" s="784">
        <f>'SAME R Results'!E65</f>
        <v>5</v>
      </c>
      <c r="G148" s="784" t="str">
        <f>'SAME R Results'!F65</f>
        <v>83a</v>
      </c>
      <c r="H148" s="785" t="str">
        <f>'SAME R Results'!G65</f>
        <v>aged</v>
      </c>
      <c r="I148" s="784">
        <f>'SAME R Results'!H65</f>
        <v>239</v>
      </c>
      <c r="J148" s="786">
        <f>'SAME R Results'!I65</f>
        <v>40417</v>
      </c>
      <c r="K148" s="784">
        <f>'SAME R Results'!J65</f>
        <v>0</v>
      </c>
      <c r="L148" s="788"/>
      <c r="M148" s="788"/>
      <c r="N148" s="784">
        <f>'SAME R Results'!K65</f>
        <v>8.1</v>
      </c>
      <c r="O148" s="793">
        <f>'SAME R Results'!L65</f>
        <v>1.448</v>
      </c>
      <c r="P148" s="784">
        <f>'SAME R Results'!M65</f>
        <v>0</v>
      </c>
      <c r="Q148" s="784">
        <f>'SAME R Results'!N65</f>
        <v>0</v>
      </c>
      <c r="R148" s="784">
        <f>'SAME R Results'!O65</f>
        <v>0</v>
      </c>
      <c r="S148" s="784">
        <f>'SAME R Results'!P65</f>
        <v>0</v>
      </c>
      <c r="T148" s="784">
        <f>'SAME R Results'!Q65</f>
        <v>0</v>
      </c>
      <c r="U148" s="784">
        <f>'SAME R Results'!R65</f>
        <v>557.33333333333337</v>
      </c>
      <c r="V148" s="784">
        <f>'SAME R Results'!S65</f>
        <v>0</v>
      </c>
      <c r="W148" s="784">
        <f>'SAME R Results'!T65</f>
        <v>0</v>
      </c>
      <c r="X148" s="784" t="str">
        <f>'SAME R Results'!U65</f>
        <v>n</v>
      </c>
      <c r="Y148" s="784" t="str">
        <f>'SAME R Results'!V65</f>
        <v>y</v>
      </c>
      <c r="Z148" s="784" t="str">
        <f>'SAME R Results'!W65</f>
        <v>y</v>
      </c>
      <c r="AA148" s="784" t="str">
        <f>'SAME R Results'!X65</f>
        <v>n</v>
      </c>
      <c r="AB148" s="784" t="str">
        <f>'SAME R Results'!Y65</f>
        <v>n</v>
      </c>
      <c r="AC148" s="789"/>
      <c r="AD148" s="784" t="str">
        <f>'SAME R Results'!Z65</f>
        <v>y</v>
      </c>
      <c r="AE148" s="784">
        <f>'SAME R Results'!AA65</f>
        <v>10</v>
      </c>
      <c r="AF148" s="784" t="str">
        <f>'SAME R Results'!AB65</f>
        <v>y</v>
      </c>
      <c r="AG148" s="817">
        <f>'SAME R Results'!AC65</f>
        <v>5.19567251427413E-2</v>
      </c>
      <c r="AH148" s="819">
        <f>'SAME R Results'!AD65</f>
        <v>0</v>
      </c>
      <c r="AI148" s="784">
        <f>'SAME R Results'!AE65</f>
        <v>0</v>
      </c>
      <c r="AJ148" s="784">
        <f>'SAME R Results'!AF65</f>
        <v>0</v>
      </c>
      <c r="AK148" s="784">
        <f>'SAME R Results'!AG65</f>
        <v>0</v>
      </c>
      <c r="AL148" s="784">
        <f>'SAME R Results'!AH65</f>
        <v>0</v>
      </c>
      <c r="AM148" s="784">
        <f>'SAME R Results'!AI65</f>
        <v>0</v>
      </c>
      <c r="AN148" s="784">
        <f>'SAME R Results'!AJ65</f>
        <v>0</v>
      </c>
      <c r="AO148" s="784">
        <f>'SAME R Results'!AK65</f>
        <v>0</v>
      </c>
      <c r="AP148" s="784">
        <f>'SAME R Results'!AL65</f>
        <v>0</v>
      </c>
      <c r="AQ148" s="784">
        <f>'SAME R Results'!AM65</f>
        <v>0</v>
      </c>
      <c r="AR148" s="817">
        <f>'SAME R Results'!AN65</f>
        <v>0</v>
      </c>
      <c r="AS148" s="819">
        <f>'SAME R Results'!AO65</f>
        <v>0</v>
      </c>
      <c r="AT148" s="784">
        <f>'SAME R Results'!AP65</f>
        <v>60</v>
      </c>
      <c r="AU148" s="789"/>
      <c r="AV148" s="821">
        <f>'SAME R Results'!AQ65</f>
        <v>0</v>
      </c>
      <c r="AW148" s="821">
        <f>'SAME R Results'!AR65</f>
        <v>1.8084105000000001</v>
      </c>
      <c r="AX148" s="821">
        <f>'SAME R Results'!AS65</f>
        <v>0</v>
      </c>
      <c r="AY148" s="821">
        <f>'SAME R Results'!AT65</f>
        <v>0</v>
      </c>
      <c r="AZ148" s="824"/>
      <c r="BA148" s="824"/>
      <c r="BB148" s="821">
        <f>'SAME R Results'!AU65</f>
        <v>0.1945191</v>
      </c>
      <c r="BC148" s="821">
        <f>'SAME R Results'!AV65</f>
        <v>3.1631470000000009E-2</v>
      </c>
      <c r="BD148" s="821">
        <f>'SAME R Results'!AW65</f>
        <v>6.2427220000000005</v>
      </c>
      <c r="BE148" s="821">
        <f>'SAME R Results'!AX65</f>
        <v>4.7371219999999985</v>
      </c>
      <c r="BF148" s="827">
        <f>'SAME R Results'!AY65</f>
        <v>32650</v>
      </c>
      <c r="BG148" s="784">
        <f>'SAME R Results'!AZ65</f>
        <v>0.27603149999999999</v>
      </c>
      <c r="BH148" s="784">
        <f>'SAME R Results'!BA65</f>
        <v>8.1985459999999996E-2</v>
      </c>
      <c r="BI148" s="789"/>
      <c r="BJ148" s="784">
        <f>'SAME R Results'!BB65</f>
        <v>15.891600000000002</v>
      </c>
      <c r="BK148" s="784">
        <f>'SAME R Results'!BC65</f>
        <v>1.505600000000002</v>
      </c>
      <c r="BL148" s="784">
        <f>'SAME R Results'!BD65</f>
        <v>909242.92996168404</v>
      </c>
      <c r="BM148" s="784">
        <f>'SAME R Results'!BE65</f>
        <v>306.40643784651229</v>
      </c>
      <c r="BN148" s="784">
        <f>'SAME R Results'!BF65</f>
        <v>0.16288763000000001</v>
      </c>
      <c r="BO148" s="784">
        <f>'SAME R Results'!BG65</f>
        <v>4.8511509999999994E-2</v>
      </c>
      <c r="BP148" s="789"/>
      <c r="BQ148" s="784">
        <f>'SAME R Results'!BH65</f>
        <v>35.915016000000001</v>
      </c>
      <c r="BR148" s="817">
        <f>'SAME R Results'!BI65</f>
        <v>0.3369907290446838</v>
      </c>
      <c r="BS148" s="817">
        <f>'SAME R Results'!BJ65</f>
        <v>0.32488147091855835</v>
      </c>
      <c r="BT148" s="817">
        <f>'SAME R Results'!BL65</f>
        <v>3.3577109844653368</v>
      </c>
      <c r="BU148" s="817" t="e">
        <f>'SAME R Results'!BM65</f>
        <v>#NUM!</v>
      </c>
      <c r="BV148" s="817" t="e">
        <f>'SAME R Results'!BN65</f>
        <v>#NUM!</v>
      </c>
      <c r="BW148" s="784">
        <f>'SAME R Results'!BO65</f>
        <v>909242.92996168404</v>
      </c>
      <c r="BX148" s="784">
        <f>'SAME R Results'!BP65</f>
        <v>894789.55558258481</v>
      </c>
      <c r="BY148" s="784">
        <f>'SAME R Results'!BQ65</f>
        <v>836756.11541259277</v>
      </c>
      <c r="BZ148" s="784">
        <f>'SAME R Results'!BR65</f>
        <v>306.40643784651229</v>
      </c>
      <c r="CA148" s="784">
        <f>'SAME R Results'!BS65</f>
        <v>0.3341916008168343</v>
      </c>
      <c r="CB148" s="784">
        <f>'SAME R Results'!BT65</f>
        <v>2.2599999999999998</v>
      </c>
      <c r="CC148" s="784">
        <f>'SAME R Results'!BV65</f>
        <v>1</v>
      </c>
      <c r="CD148" s="784">
        <f>'SAME R Results'!BW65</f>
        <v>2.2000000000000002</v>
      </c>
      <c r="CE148" s="27"/>
    </row>
    <row r="149" spans="1:83" ht="16.5" customHeight="1" x14ac:dyDescent="0.2">
      <c r="A149" s="780">
        <v>2</v>
      </c>
      <c r="B149" s="784">
        <f>'SAME R Results'!A5</f>
        <v>1</v>
      </c>
      <c r="C149" s="785" t="str">
        <f>'SAME R Results'!B5</f>
        <v>Teflon</v>
      </c>
      <c r="D149" s="784" t="str">
        <f>'SAME R Results'!C5</f>
        <v>T01</v>
      </c>
      <c r="E149" s="784" t="str">
        <f>'SAME R Results'!D5</f>
        <v>3T</v>
      </c>
      <c r="F149" s="784">
        <f>'SAME R Results'!E5</f>
        <v>3</v>
      </c>
      <c r="G149" s="784">
        <f>'SAME R Results'!F5</f>
        <v>50</v>
      </c>
      <c r="H149" s="785" t="str">
        <f>'SAME R Results'!G5</f>
        <v>Baseline High RT/R0</v>
      </c>
      <c r="I149" s="784" t="str">
        <f>'SAME R Results'!H5</f>
        <v>201 11:00</v>
      </c>
      <c r="J149" s="786">
        <f>'SAME R Results'!I5</f>
        <v>40379.291666666664</v>
      </c>
      <c r="K149" s="784">
        <f>'SAME R Results'!J5</f>
        <v>0</v>
      </c>
      <c r="L149" s="788"/>
      <c r="M149" s="788"/>
      <c r="N149" s="784">
        <f>'SAME R Results'!K5</f>
        <v>8.1</v>
      </c>
      <c r="O149" s="793">
        <f>'SAME R Results'!L5</f>
        <v>1.4524143054229013</v>
      </c>
      <c r="P149" s="784">
        <f>'SAME R Results'!M5</f>
        <v>60</v>
      </c>
      <c r="Q149" s="784">
        <f>'SAME R Results'!N5</f>
        <v>11</v>
      </c>
      <c r="R149" s="784">
        <f>'SAME R Results'!O5</f>
        <v>8</v>
      </c>
      <c r="S149" s="784" t="str">
        <f>'SAME R Results'!P5</f>
        <v>n</v>
      </c>
      <c r="T149" s="784">
        <f>'SAME R Results'!Q5</f>
        <v>0</v>
      </c>
      <c r="U149" s="784">
        <f>'SAME R Results'!R5</f>
        <v>33.200000000000003</v>
      </c>
      <c r="V149" s="784" t="str">
        <f>'SAME R Results'!S5</f>
        <v>y</v>
      </c>
      <c r="W149" s="784">
        <f>'SAME R Results'!T5</f>
        <v>75</v>
      </c>
      <c r="X149" s="784" t="str">
        <f>'SAME R Results'!U5</f>
        <v>n</v>
      </c>
      <c r="Y149" s="784" t="str">
        <f>'SAME R Results'!V5</f>
        <v>y</v>
      </c>
      <c r="Z149" s="784" t="str">
        <f>'SAME R Results'!W5</f>
        <v>y</v>
      </c>
      <c r="AA149" s="784" t="str">
        <f>'SAME R Results'!X5</f>
        <v>n</v>
      </c>
      <c r="AB149" s="784" t="str">
        <f>'SAME R Results'!Y5</f>
        <v>n</v>
      </c>
      <c r="AC149" s="789"/>
      <c r="AD149" s="784" t="str">
        <f>'SAME R Results'!Z5</f>
        <v>y</v>
      </c>
      <c r="AE149" s="784">
        <f>'SAME R Results'!AA5</f>
        <v>10</v>
      </c>
      <c r="AF149" s="784" t="str">
        <f>'SAME R Results'!AB5</f>
        <v>y</v>
      </c>
      <c r="AG149" s="817">
        <f>'SAME R Results'!AC5</f>
        <v>5.19567251427413E-2</v>
      </c>
      <c r="AH149" s="819">
        <f>'SAME R Results'!AD5</f>
        <v>0</v>
      </c>
      <c r="AI149" s="784">
        <f>'SAME R Results'!AE5</f>
        <v>0</v>
      </c>
      <c r="AJ149" s="784">
        <f>'SAME R Results'!AF5</f>
        <v>0</v>
      </c>
      <c r="AK149" s="784">
        <f>'SAME R Results'!AG5</f>
        <v>0</v>
      </c>
      <c r="AL149" s="784">
        <f>'SAME R Results'!AH5</f>
        <v>0</v>
      </c>
      <c r="AM149" s="784">
        <f>'SAME R Results'!AI5</f>
        <v>0</v>
      </c>
      <c r="AN149" s="784">
        <f>'SAME R Results'!AJ5</f>
        <v>0</v>
      </c>
      <c r="AO149" s="784">
        <f>'SAME R Results'!AK5</f>
        <v>0</v>
      </c>
      <c r="AP149" s="784">
        <f>'SAME R Results'!AL5</f>
        <v>0</v>
      </c>
      <c r="AQ149" s="784">
        <f>'SAME R Results'!AM5</f>
        <v>0</v>
      </c>
      <c r="AR149" s="817">
        <f>'SAME R Results'!AN5</f>
        <v>0</v>
      </c>
      <c r="AS149" s="819">
        <f>'SAME R Results'!AO5</f>
        <v>0</v>
      </c>
      <c r="AT149" s="784">
        <f>'SAME R Results'!AP5</f>
        <v>0</v>
      </c>
      <c r="AU149" s="789"/>
      <c r="AV149" s="821">
        <f>'SAME R Results'!AQ5</f>
        <v>0</v>
      </c>
      <c r="AW149" s="821">
        <f>'SAME R Results'!AR5</f>
        <v>3.4159999999999999</v>
      </c>
      <c r="AX149" s="821">
        <f>'SAME R Results'!AS5</f>
        <v>0</v>
      </c>
      <c r="AY149" s="821">
        <f>'SAME R Results'!AT5</f>
        <v>0</v>
      </c>
      <c r="AZ149" s="824"/>
      <c r="BA149" s="824"/>
      <c r="BB149" s="821">
        <f>'SAME R Results'!AU5</f>
        <v>0.37197884999999997</v>
      </c>
      <c r="BC149" s="821">
        <f>'SAME R Results'!AV5</f>
        <v>2.6800000000000001E-2</v>
      </c>
      <c r="BD149" s="821">
        <f>'SAME R Results'!AW5</f>
        <v>6.9054574999999998</v>
      </c>
      <c r="BE149" s="821">
        <f>'SAME R Results'!AX5</f>
        <v>4.6738274999999998</v>
      </c>
      <c r="BF149" s="827">
        <f>'SAME R Results'!AY5</f>
        <v>111735</v>
      </c>
      <c r="BG149" s="784">
        <f>'SAME R Results'!AZ5</f>
        <v>0.46403510000000009</v>
      </c>
      <c r="BH149" s="784">
        <f>'SAME R Results'!BA5</f>
        <v>8.2000000000000003E-2</v>
      </c>
      <c r="BI149" s="789"/>
      <c r="BJ149" s="784">
        <f>'SAME R Results'!BB5</f>
        <v>30.150949999999995</v>
      </c>
      <c r="BK149" s="784">
        <f>'SAME R Results'!BC5</f>
        <v>2.23163</v>
      </c>
      <c r="BL149" s="784">
        <f>'SAME R Results'!BD5</f>
        <v>3654789.4777492345</v>
      </c>
      <c r="BM149" s="784">
        <f>'SAME R Results'!BE5</f>
        <v>541.22426782057232</v>
      </c>
      <c r="BN149" s="784">
        <f>'SAME R Results'!BF5</f>
        <v>0.34517884999999998</v>
      </c>
      <c r="BO149" s="784">
        <f>'SAME R Results'!BG5</f>
        <v>9.5508775000000018E-2</v>
      </c>
      <c r="BP149" s="789"/>
      <c r="BQ149" s="784">
        <f>'SAME R Results'!BH5</f>
        <v>68.141146999999975</v>
      </c>
      <c r="BR149" s="817">
        <f>'SAME R Results'!BI5</f>
        <v>0.14808630459171615</v>
      </c>
      <c r="BS149" s="817">
        <f>'SAME R Results'!BJ5</f>
        <v>0.25295421677328306</v>
      </c>
      <c r="BT149" s="817">
        <f>'SAME R Results'!BL5</f>
        <v>3.6141061384150297</v>
      </c>
      <c r="BU149" s="817">
        <f>'SAME R Results'!BM5</f>
        <v>2.0786515528876603</v>
      </c>
      <c r="BV149" s="817">
        <f>'SAME R Results'!BN5</f>
        <v>0.11330560179039686</v>
      </c>
      <c r="BW149" s="784">
        <f>'SAME R Results'!BO5</f>
        <v>3654789.4777492345</v>
      </c>
      <c r="BX149" s="784">
        <f>'SAME R Results'!BP5</f>
        <v>3408235.496242383</v>
      </c>
      <c r="BY149" s="784">
        <f>'SAME R Results'!BQ5</f>
        <v>3023464.4368640776</v>
      </c>
      <c r="BZ149" s="784">
        <f>'SAME R Results'!BR5</f>
        <v>541.22426782057232</v>
      </c>
      <c r="CA149" s="784">
        <f>'SAME R Results'!BS5</f>
        <v>0.49534537867353279</v>
      </c>
      <c r="CB149" s="784">
        <f>'SAME R Results'!BT5</f>
        <v>2.2599999999999998</v>
      </c>
      <c r="CC149" s="784">
        <f>'SAME R Results'!BV5</f>
        <v>1</v>
      </c>
      <c r="CD149" s="784">
        <f>'SAME R Results'!BW5</f>
        <v>2.2000000000000002</v>
      </c>
      <c r="CE149" s="27"/>
    </row>
    <row r="150" spans="1:83" ht="16.5" customHeight="1" x14ac:dyDescent="0.2">
      <c r="A150" s="780">
        <v>2</v>
      </c>
      <c r="B150" s="784" t="str">
        <f>'SAME R Results'!A75</f>
        <v>7 (4)</v>
      </c>
      <c r="C150" s="785" t="str">
        <f>'SAME R Results'!B75</f>
        <v>Teflon</v>
      </c>
      <c r="D150" s="784" t="str">
        <f>'SAME R Results'!C75</f>
        <v>T08</v>
      </c>
      <c r="E150" s="784" t="str">
        <f>'SAME R Results'!D75</f>
        <v>42 T</v>
      </c>
      <c r="F150" s="784">
        <f>'SAME R Results'!E75</f>
        <v>0</v>
      </c>
      <c r="G150" s="784">
        <f>'SAME R Results'!F75</f>
        <v>89</v>
      </c>
      <c r="H150" s="785" t="str">
        <f>'SAME R Results'!G75</f>
        <v>Baseline STS det</v>
      </c>
      <c r="I150" s="784">
        <f>'SAME R Results'!H75</f>
        <v>242</v>
      </c>
      <c r="J150" s="786">
        <f>'SAME R Results'!I75</f>
        <v>40420.277777777781</v>
      </c>
      <c r="K150" s="784">
        <f>'SAME R Results'!J75</f>
        <v>0</v>
      </c>
      <c r="L150" s="788"/>
      <c r="M150" s="788"/>
      <c r="N150" s="784">
        <f>'SAME R Results'!K75</f>
        <v>8.1</v>
      </c>
      <c r="O150" s="793">
        <f>'SAME R Results'!L75</f>
        <v>1.4450000000000001</v>
      </c>
      <c r="P150" s="784">
        <f>'SAME R Results'!M75</f>
        <v>60</v>
      </c>
      <c r="Q150" s="784">
        <f>'SAME R Results'!N75</f>
        <v>11</v>
      </c>
      <c r="R150" s="784">
        <f>'SAME R Results'!O75</f>
        <v>8</v>
      </c>
      <c r="S150" s="784" t="str">
        <f>'SAME R Results'!P75</f>
        <v>n</v>
      </c>
      <c r="T150" s="784" t="str">
        <f>'SAME R Results'!Q75</f>
        <v>n</v>
      </c>
      <c r="U150" s="784">
        <f>'SAME R Results'!R75</f>
        <v>31.285714285714285</v>
      </c>
      <c r="V150" s="784" t="str">
        <f>'SAME R Results'!S75</f>
        <v>y</v>
      </c>
      <c r="W150" s="784">
        <f>'SAME R Results'!T75</f>
        <v>75</v>
      </c>
      <c r="X150" s="784" t="str">
        <f>'SAME R Results'!U75</f>
        <v>y</v>
      </c>
      <c r="Y150" s="784" t="str">
        <f>'SAME R Results'!V75</f>
        <v>n</v>
      </c>
      <c r="Z150" s="784" t="str">
        <f>'SAME R Results'!W75</f>
        <v>y</v>
      </c>
      <c r="AA150" s="784" t="str">
        <f>'SAME R Results'!X75</f>
        <v>n</v>
      </c>
      <c r="AB150" s="784" t="str">
        <f>'SAME R Results'!Y75</f>
        <v>n</v>
      </c>
      <c r="AC150" s="789"/>
      <c r="AD150" s="784" t="str">
        <f>'SAME R Results'!Z75</f>
        <v>y</v>
      </c>
      <c r="AE150" s="784">
        <f>'SAME R Results'!AA75</f>
        <v>10</v>
      </c>
      <c r="AF150" s="784" t="str">
        <f>'SAME R Results'!AB75</f>
        <v>y</v>
      </c>
      <c r="AG150" s="817">
        <f>'SAME R Results'!AC75</f>
        <v>5.19567251427413E-2</v>
      </c>
      <c r="AH150" s="819">
        <f>'SAME R Results'!AD75</f>
        <v>0</v>
      </c>
      <c r="AI150" s="784">
        <f>'SAME R Results'!AE75</f>
        <v>0</v>
      </c>
      <c r="AJ150" s="784">
        <f>'SAME R Results'!AF75</f>
        <v>0</v>
      </c>
      <c r="AK150" s="784">
        <f>'SAME R Results'!AG75</f>
        <v>0</v>
      </c>
      <c r="AL150" s="784">
        <f>'SAME R Results'!AH75</f>
        <v>0</v>
      </c>
      <c r="AM150" s="784">
        <f>'SAME R Results'!AI75</f>
        <v>0</v>
      </c>
      <c r="AN150" s="784">
        <f>'SAME R Results'!AJ75</f>
        <v>0</v>
      </c>
      <c r="AO150" s="784">
        <f>'SAME R Results'!AK75</f>
        <v>0</v>
      </c>
      <c r="AP150" s="784">
        <f>'SAME R Results'!AL75</f>
        <v>0</v>
      </c>
      <c r="AQ150" s="784">
        <f>'SAME R Results'!AM75</f>
        <v>0</v>
      </c>
      <c r="AR150" s="817">
        <f>'SAME R Results'!AN75</f>
        <v>0</v>
      </c>
      <c r="AS150" s="819">
        <f>'SAME R Results'!AO75</f>
        <v>0</v>
      </c>
      <c r="AT150" s="784">
        <f>'SAME R Results'!AP75</f>
        <v>0</v>
      </c>
      <c r="AU150" s="789"/>
      <c r="AV150" s="821">
        <f>'SAME R Results'!AQ75</f>
        <v>0</v>
      </c>
      <c r="AW150" s="821">
        <f>'SAME R Results'!AR75</f>
        <v>0.96562269999999994</v>
      </c>
      <c r="AX150" s="821">
        <f>'SAME R Results'!AS75</f>
        <v>4.8666369999999999</v>
      </c>
      <c r="AY150" s="821">
        <f>'SAME R Results'!AT75</f>
        <v>5.1071314999999995</v>
      </c>
      <c r="AZ150" s="824"/>
      <c r="BA150" s="824"/>
      <c r="BB150" s="821">
        <f>'SAME R Results'!AU75</f>
        <v>0</v>
      </c>
      <c r="BC150" s="821">
        <f>'SAME R Results'!AV75</f>
        <v>0</v>
      </c>
      <c r="BD150" s="821">
        <f>'SAME R Results'!AW75</f>
        <v>5.5377190000000001</v>
      </c>
      <c r="BE150" s="821">
        <f>'SAME R Results'!AX75</f>
        <v>4.695174999999999</v>
      </c>
      <c r="BF150" s="827">
        <f>'SAME R Results'!AY75</f>
        <v>70225</v>
      </c>
      <c r="BG150" s="784">
        <f>'SAME R Results'!AZ75</f>
        <v>0</v>
      </c>
      <c r="BH150" s="784">
        <f>'SAME R Results'!BA75</f>
        <v>0</v>
      </c>
      <c r="BI150" s="789"/>
      <c r="BJ150" s="784">
        <f>'SAME R Results'!BB75</f>
        <v>4.9000499999999985</v>
      </c>
      <c r="BK150" s="784">
        <f>'SAME R Results'!BC75</f>
        <v>0.84254400000000107</v>
      </c>
      <c r="BL150" s="784">
        <f>'SAME R Results'!BD75</f>
        <v>2774308.1223761402</v>
      </c>
      <c r="BM150" s="784">
        <f>'SAME R Results'!BE75</f>
        <v>152.83296312126674</v>
      </c>
      <c r="BN150" s="784">
        <f>'SAME R Results'!BF75</f>
        <v>0</v>
      </c>
      <c r="BO150" s="784">
        <f>'SAME R Results'!BG75</f>
        <v>0</v>
      </c>
      <c r="BP150" s="789"/>
      <c r="BQ150" s="784">
        <f>'SAME R Results'!BH75</f>
        <v>11.074112999999995</v>
      </c>
      <c r="BR150" s="817">
        <f>'SAME R Results'!BI75</f>
        <v>5.5088676664496919E-2</v>
      </c>
      <c r="BS150" s="817">
        <f>'SAME R Results'!BJ75</f>
        <v>0.15132510528359466</v>
      </c>
      <c r="BT150" s="817">
        <f>'SAME R Results'!BL75</f>
        <v>0</v>
      </c>
      <c r="BU150" s="817">
        <f>'SAME R Results'!BM75</f>
        <v>2.7325343174873762</v>
      </c>
      <c r="BV150" s="817">
        <f>'SAME R Results'!BN75</f>
        <v>3.3238239856937329E-2</v>
      </c>
      <c r="BW150" s="784">
        <f>'SAME R Results'!BO75</f>
        <v>2774308.1223761402</v>
      </c>
      <c r="BX150" s="784">
        <f>'SAME R Results'!BP75</f>
        <v>2732385.0010498692</v>
      </c>
      <c r="BY150" s="784">
        <f>'SAME R Results'!BQ75</f>
        <v>2495564.9341665735</v>
      </c>
      <c r="BZ150" s="784">
        <f>'SAME R Results'!BR75</f>
        <v>152.83296312126674</v>
      </c>
      <c r="CA150" s="784">
        <f>'SAME R Results'!BS75</f>
        <v>0.18701589274616021</v>
      </c>
      <c r="CB150" s="784">
        <f>'SAME R Results'!BT75</f>
        <v>2.2599999999999998</v>
      </c>
      <c r="CC150" s="784">
        <f>'SAME R Results'!BV75</f>
        <v>1</v>
      </c>
      <c r="CD150" s="784">
        <f>'SAME R Results'!BW75</f>
        <v>2.2000000000000002</v>
      </c>
      <c r="CE150" s="27"/>
    </row>
    <row r="151" spans="1:83" ht="16.5" customHeight="1" x14ac:dyDescent="0.2">
      <c r="A151" s="780">
        <v>2</v>
      </c>
      <c r="B151" s="784" t="str">
        <f>'SAME R Results'!A97</f>
        <v>9(4)</v>
      </c>
      <c r="C151" s="785" t="str">
        <f>'SAME R Results'!B97</f>
        <v>Teflon</v>
      </c>
      <c r="D151" s="784" t="str">
        <f>'SAME R Results'!C97</f>
        <v>T09</v>
      </c>
      <c r="E151" s="784" t="str">
        <f>'SAME R Results'!D97</f>
        <v>53 T</v>
      </c>
      <c r="F151" s="784">
        <f>'SAME R Results'!E97</f>
        <v>0</v>
      </c>
      <c r="G151" s="784">
        <f>'SAME R Results'!F97</f>
        <v>100</v>
      </c>
      <c r="H151" s="785" t="str">
        <f>'SAME R Results'!G97</f>
        <v>No flow run w/ aging</v>
      </c>
      <c r="I151" s="784">
        <f>'SAME R Results'!H97</f>
        <v>251</v>
      </c>
      <c r="J151" s="786">
        <f>'SAME R Results'!I97</f>
        <v>40429.354166666664</v>
      </c>
      <c r="K151" s="784">
        <f>'SAME R Results'!J97</f>
        <v>0</v>
      </c>
      <c r="L151" s="788"/>
      <c r="M151" s="788"/>
      <c r="N151" s="784">
        <f>'SAME R Results'!K97</f>
        <v>0</v>
      </c>
      <c r="O151" s="793">
        <f>'SAME R Results'!L97</f>
        <v>1.45</v>
      </c>
      <c r="P151" s="784">
        <f>'SAME R Results'!M97</f>
        <v>60</v>
      </c>
      <c r="Q151" s="784">
        <f>'SAME R Results'!N97</f>
        <v>11</v>
      </c>
      <c r="R151" s="784">
        <f>'SAME R Results'!O97</f>
        <v>8</v>
      </c>
      <c r="S151" s="784" t="str">
        <f>'SAME R Results'!P97</f>
        <v>n</v>
      </c>
      <c r="T151" s="784" t="str">
        <f>'SAME R Results'!Q97</f>
        <v>N</v>
      </c>
      <c r="U151" s="784">
        <f>'SAME R Results'!R97</f>
        <v>28.714285714285715</v>
      </c>
      <c r="V151" s="784" t="str">
        <f>'SAME R Results'!S97</f>
        <v>Y</v>
      </c>
      <c r="W151" s="784">
        <f>'SAME R Results'!T97</f>
        <v>75</v>
      </c>
      <c r="X151" s="784" t="str">
        <f>'SAME R Results'!U97</f>
        <v>n</v>
      </c>
      <c r="Y151" s="784" t="str">
        <f>'SAME R Results'!V97</f>
        <v>y</v>
      </c>
      <c r="Z151" s="784" t="str">
        <f>'SAME R Results'!W97</f>
        <v>y</v>
      </c>
      <c r="AA151" s="784" t="str">
        <f>'SAME R Results'!X97</f>
        <v>n</v>
      </c>
      <c r="AB151" s="784" t="str">
        <f>'SAME R Results'!Y97</f>
        <v>n</v>
      </c>
      <c r="AC151" s="789"/>
      <c r="AD151" s="784" t="str">
        <f>'SAME R Results'!Z97</f>
        <v>y</v>
      </c>
      <c r="AE151" s="784">
        <f>'SAME R Results'!AA97</f>
        <v>10</v>
      </c>
      <c r="AF151" s="784" t="str">
        <f>'SAME R Results'!AB97</f>
        <v>y</v>
      </c>
      <c r="AG151" s="817">
        <f>'SAME R Results'!AC97</f>
        <v>5.19567251427413E-2</v>
      </c>
      <c r="AH151" s="819">
        <f>'SAME R Results'!AD97</f>
        <v>0</v>
      </c>
      <c r="AI151" s="784">
        <f>'SAME R Results'!AE97</f>
        <v>58</v>
      </c>
      <c r="AJ151" s="784">
        <f>'SAME R Results'!AF97</f>
        <v>480</v>
      </c>
      <c r="AK151" s="784">
        <f>'SAME R Results'!AG97</f>
        <v>0</v>
      </c>
      <c r="AL151" s="784" t="str">
        <f>'SAME R Results'!AH97</f>
        <v>n</v>
      </c>
      <c r="AM151" s="784" t="str">
        <f>'SAME R Results'!AI97</f>
        <v>y</v>
      </c>
      <c r="AN151" s="784" t="str">
        <f>'SAME R Results'!AJ97</f>
        <v>y</v>
      </c>
      <c r="AO151" s="784" t="str">
        <f>'SAME R Results'!AK97</f>
        <v>n</v>
      </c>
      <c r="AP151" s="784" t="str">
        <f>'SAME R Results'!AL97</f>
        <v>n</v>
      </c>
      <c r="AQ151" s="784" t="str">
        <f>'SAME R Results'!AM97</f>
        <v>y</v>
      </c>
      <c r="AR151" s="817">
        <f>'SAME R Results'!AN97</f>
        <v>5.19567251427413E-2</v>
      </c>
      <c r="AS151" s="819">
        <f>'SAME R Results'!AO97</f>
        <v>0</v>
      </c>
      <c r="AT151" s="784">
        <f>'SAME R Results'!AP97</f>
        <v>0</v>
      </c>
      <c r="AU151" s="789"/>
      <c r="AV151" s="821">
        <f>'SAME R Results'!AQ97</f>
        <v>0</v>
      </c>
      <c r="AW151" s="821">
        <f>'SAME R Results'!AR97</f>
        <v>0.94950894999999991</v>
      </c>
      <c r="AX151" s="821">
        <f>'SAME R Results'!AS97</f>
        <v>0</v>
      </c>
      <c r="AY151" s="821">
        <f>'SAME R Results'!AT97</f>
        <v>0</v>
      </c>
      <c r="AZ151" s="824"/>
      <c r="BA151" s="824"/>
      <c r="BB151" s="821">
        <f>'SAME R Results'!AU97</f>
        <v>9.9487275E-2</v>
      </c>
      <c r="BC151" s="821">
        <f>'SAME R Results'!AV97</f>
        <v>4.5669559999999998E-2</v>
      </c>
      <c r="BD151" s="821">
        <f>'SAME R Results'!AW97</f>
        <v>5.3802945000000006</v>
      </c>
      <c r="BE151" s="821">
        <f>'SAME R Results'!AX97</f>
        <v>4.7662969999999998</v>
      </c>
      <c r="BF151" s="827">
        <f>'SAME R Results'!AY97</f>
        <v>20005</v>
      </c>
      <c r="BG151" s="784">
        <f>'SAME R Results'!AZ97</f>
        <v>0.16552729999999999</v>
      </c>
      <c r="BH151" s="784">
        <f>'SAME R Results'!BA97</f>
        <v>0.10591135</v>
      </c>
      <c r="BI151" s="789"/>
      <c r="BJ151" s="784">
        <f>'SAME R Results'!BB97</f>
        <v>6.1547000000000001</v>
      </c>
      <c r="BK151" s="784">
        <f>'SAME R Results'!BC97</f>
        <v>0.61399750000000086</v>
      </c>
      <c r="BL151" s="784">
        <f>'SAME R Results'!BD97</f>
        <v>547365.29240186652</v>
      </c>
      <c r="BM151" s="784">
        <f>'SAME R Results'!BE97</f>
        <v>107.76767704558564</v>
      </c>
      <c r="BN151" s="784">
        <f>'SAME R Results'!BF97</f>
        <v>5.3817715000000002E-2</v>
      </c>
      <c r="BO151" s="784">
        <f>'SAME R Results'!BG97</f>
        <v>1.4903987499999997E-2</v>
      </c>
      <c r="BP151" s="789"/>
      <c r="BQ151" s="784">
        <f>'SAME R Results'!BH97</f>
        <v>13.909621999999999</v>
      </c>
      <c r="BR151" s="817">
        <f>'SAME R Results'!BI97</f>
        <v>0.19688438149356463</v>
      </c>
      <c r="BS151" s="817">
        <f>'SAME R Results'!BJ97</f>
        <v>0.28046085669391252</v>
      </c>
      <c r="BT151" s="817">
        <f>'SAME R Results'!BL97</f>
        <v>3.6109608250812082</v>
      </c>
      <c r="BU151" s="817">
        <f>'SAME R Results'!BM97</f>
        <v>1.8127147982276335</v>
      </c>
      <c r="BV151" s="817">
        <f>'SAME R Results'!BN97</f>
        <v>0.16496080616084327</v>
      </c>
      <c r="BW151" s="784">
        <f>'SAME R Results'!BO97</f>
        <v>547365.29240186652</v>
      </c>
      <c r="BX151" s="784">
        <f>'SAME R Results'!BP97</f>
        <v>538509.55719654087</v>
      </c>
      <c r="BY151" s="784">
        <f>'SAME R Results'!BQ97</f>
        <v>507820.58439043316</v>
      </c>
      <c r="BZ151" s="784">
        <f>'SAME R Results'!BR97</f>
        <v>107.76767704558564</v>
      </c>
      <c r="CA151" s="784">
        <f>'SAME R Results'!BS97</f>
        <v>0.13628640237947279</v>
      </c>
      <c r="CB151" s="784">
        <f>'SAME R Results'!BT97</f>
        <v>2.2599999999999998</v>
      </c>
      <c r="CC151" s="784">
        <f>'SAME R Results'!BV97</f>
        <v>1</v>
      </c>
      <c r="CD151" s="784">
        <f>'SAME R Results'!BW97</f>
        <v>2.2000000000000002</v>
      </c>
      <c r="CE151" s="27"/>
    </row>
    <row r="152" spans="1:83" s="11" customFormat="1" ht="16.5" customHeight="1" x14ac:dyDescent="0.2">
      <c r="A152" s="780">
        <v>2</v>
      </c>
      <c r="B152" s="784" t="str">
        <f>'SAME R Results'!A98</f>
        <v>9(4)</v>
      </c>
      <c r="C152" s="785" t="str">
        <f>'SAME R Results'!B98</f>
        <v>Teflon</v>
      </c>
      <c r="D152" s="784" t="str">
        <f>'SAME R Results'!C98</f>
        <v>T09</v>
      </c>
      <c r="E152" s="784" t="str">
        <f>'SAME R Results'!D98</f>
        <v>53TA</v>
      </c>
      <c r="F152" s="784">
        <f>'SAME R Results'!E98</f>
        <v>0</v>
      </c>
      <c r="G152" s="784" t="str">
        <f>'SAME R Results'!F98</f>
        <v>100a</v>
      </c>
      <c r="H152" s="785" t="str">
        <f>'SAME R Results'!G98</f>
        <v>aged</v>
      </c>
      <c r="I152" s="784">
        <f>'SAME R Results'!H98</f>
        <v>251</v>
      </c>
      <c r="J152" s="786">
        <f>'SAME R Results'!I98</f>
        <v>40429.354166666664</v>
      </c>
      <c r="K152" s="784">
        <f>'SAME R Results'!J98</f>
        <v>0</v>
      </c>
      <c r="L152" s="788"/>
      <c r="M152" s="788"/>
      <c r="N152" s="784">
        <f>'SAME R Results'!K98</f>
        <v>0</v>
      </c>
      <c r="O152" s="793">
        <f>'SAME R Results'!L98</f>
        <v>1.45</v>
      </c>
      <c r="P152" s="784">
        <f>'SAME R Results'!M98</f>
        <v>0</v>
      </c>
      <c r="Q152" s="784">
        <f>'SAME R Results'!N98</f>
        <v>0</v>
      </c>
      <c r="R152" s="784">
        <f>'SAME R Results'!O98</f>
        <v>0</v>
      </c>
      <c r="S152" s="784">
        <f>'SAME R Results'!P98</f>
        <v>0</v>
      </c>
      <c r="T152" s="784">
        <f>'SAME R Results'!Q98</f>
        <v>0</v>
      </c>
      <c r="U152" s="784">
        <f>'SAME R Results'!R98</f>
        <v>560.42857142857144</v>
      </c>
      <c r="V152" s="784">
        <f>'SAME R Results'!S98</f>
        <v>0</v>
      </c>
      <c r="W152" s="784">
        <f>'SAME R Results'!T98</f>
        <v>0</v>
      </c>
      <c r="X152" s="784" t="str">
        <f>'SAME R Results'!U98</f>
        <v>n</v>
      </c>
      <c r="Y152" s="784" t="str">
        <f>'SAME R Results'!V98</f>
        <v>y</v>
      </c>
      <c r="Z152" s="784" t="str">
        <f>'SAME R Results'!W98</f>
        <v>y</v>
      </c>
      <c r="AA152" s="784" t="str">
        <f>'SAME R Results'!X98</f>
        <v>n</v>
      </c>
      <c r="AB152" s="784" t="str">
        <f>'SAME R Results'!Y98</f>
        <v>n</v>
      </c>
      <c r="AC152" s="789"/>
      <c r="AD152" s="784" t="str">
        <f>'SAME R Results'!Z98</f>
        <v>y</v>
      </c>
      <c r="AE152" s="784">
        <f>'SAME R Results'!AA98</f>
        <v>10</v>
      </c>
      <c r="AF152" s="784" t="str">
        <f>'SAME R Results'!AB98</f>
        <v>y</v>
      </c>
      <c r="AG152" s="817">
        <f>'SAME R Results'!AC98</f>
        <v>5.19567251427413E-2</v>
      </c>
      <c r="AH152" s="819">
        <f>'SAME R Results'!AD98</f>
        <v>0</v>
      </c>
      <c r="AI152" s="784">
        <f>'SAME R Results'!AE98</f>
        <v>0</v>
      </c>
      <c r="AJ152" s="784">
        <f>'SAME R Results'!AF98</f>
        <v>0</v>
      </c>
      <c r="AK152" s="784">
        <f>'SAME R Results'!AG98</f>
        <v>0</v>
      </c>
      <c r="AL152" s="784">
        <f>'SAME R Results'!AH98</f>
        <v>0</v>
      </c>
      <c r="AM152" s="784">
        <f>'SAME R Results'!AI98</f>
        <v>0</v>
      </c>
      <c r="AN152" s="784">
        <f>'SAME R Results'!AJ98</f>
        <v>0</v>
      </c>
      <c r="AO152" s="784">
        <f>'SAME R Results'!AK98</f>
        <v>0</v>
      </c>
      <c r="AP152" s="784">
        <f>'SAME R Results'!AL98</f>
        <v>0</v>
      </c>
      <c r="AQ152" s="784">
        <f>'SAME R Results'!AM98</f>
        <v>0</v>
      </c>
      <c r="AR152" s="817">
        <f>'SAME R Results'!AN98</f>
        <v>0</v>
      </c>
      <c r="AS152" s="819">
        <f>'SAME R Results'!AO98</f>
        <v>0</v>
      </c>
      <c r="AT152" s="784">
        <f>'SAME R Results'!AP98</f>
        <v>0</v>
      </c>
      <c r="AU152" s="789"/>
      <c r="AV152" s="821">
        <f>'SAME R Results'!AQ98</f>
        <v>0</v>
      </c>
      <c r="AW152" s="821">
        <f>'SAME R Results'!AR98</f>
        <v>0.94136045000000002</v>
      </c>
      <c r="AX152" s="821">
        <f>'SAME R Results'!AS98</f>
        <v>0</v>
      </c>
      <c r="AY152" s="821">
        <f>'SAME R Results'!AT98</f>
        <v>0</v>
      </c>
      <c r="AZ152" s="824"/>
      <c r="BA152" s="824"/>
      <c r="BB152" s="821">
        <f>'SAME R Results'!AU98</f>
        <v>9.6603485000000003E-2</v>
      </c>
      <c r="BC152" s="821">
        <f>'SAME R Results'!AV98</f>
        <v>2.8198234999999999E-2</v>
      </c>
      <c r="BD152" s="821">
        <f>'SAME R Results'!AW98</f>
        <v>5.2430104999999987</v>
      </c>
      <c r="BE152" s="821">
        <f>'SAME R Results'!AX98</f>
        <v>4.7216490000000002</v>
      </c>
      <c r="BF152" s="827">
        <f>'SAME R Results'!AY98</f>
        <v>14470</v>
      </c>
      <c r="BG152" s="784">
        <f>'SAME R Results'!AZ98</f>
        <v>0.15423579999999998</v>
      </c>
      <c r="BH152" s="784">
        <f>'SAME R Results'!BA98</f>
        <v>8.006286999999998E-2</v>
      </c>
      <c r="BI152" s="789"/>
      <c r="BJ152" s="784">
        <f>'SAME R Results'!BB98</f>
        <v>5.9327000000000014</v>
      </c>
      <c r="BK152" s="784">
        <f>'SAME R Results'!BC98</f>
        <v>0.52136149999999848</v>
      </c>
      <c r="BL152" s="784">
        <f>'SAME R Results'!BD98</f>
        <v>392836.80301108205</v>
      </c>
      <c r="BM152" s="784">
        <f>'SAME R Results'!BE98</f>
        <v>90.366661536283615</v>
      </c>
      <c r="BN152" s="784">
        <f>'SAME R Results'!BF98</f>
        <v>6.8405250000000001E-2</v>
      </c>
      <c r="BO152" s="784">
        <f>'SAME R Results'!BG98</f>
        <v>1.85432325E-2</v>
      </c>
      <c r="BP152" s="789"/>
      <c r="BQ152" s="784">
        <f>'SAME R Results'!BH98</f>
        <v>13.407902000000002</v>
      </c>
      <c r="BR152" s="817">
        <f>'SAME R Results'!BI98</f>
        <v>0.23003613929149694</v>
      </c>
      <c r="BS152" s="817">
        <f>'SAME R Results'!BJ98</f>
        <v>0.30943952466942082</v>
      </c>
      <c r="BT152" s="817">
        <f>'SAME R Results'!BL98</f>
        <v>3.6889603794807622</v>
      </c>
      <c r="BU152" s="817">
        <f>'SAME R Results'!BM98</f>
        <v>1.7238191080253453</v>
      </c>
      <c r="BV152" s="817">
        <f>'SAME R Results'!BN98</f>
        <v>0.19833812927809957</v>
      </c>
      <c r="BW152" s="784">
        <f>'SAME R Results'!BO98</f>
        <v>392836.80301108205</v>
      </c>
      <c r="BX152" s="784">
        <f>'SAME R Results'!BP98</f>
        <v>386431.2799707891</v>
      </c>
      <c r="BY152" s="784">
        <f>'SAME R Results'!BQ98</f>
        <v>365774.86067085288</v>
      </c>
      <c r="BZ152" s="784">
        <f>'SAME R Results'!BR98</f>
        <v>90.366661536283615</v>
      </c>
      <c r="CA152" s="784">
        <f>'SAME R Results'!BS98</f>
        <v>0.11572438515493173</v>
      </c>
      <c r="CB152" s="784">
        <f>'SAME R Results'!BT98</f>
        <v>2.2599999999999998</v>
      </c>
      <c r="CC152" s="784">
        <f>'SAME R Results'!BV98</f>
        <v>1</v>
      </c>
      <c r="CD152" s="784">
        <f>'SAME R Results'!BW98</f>
        <v>2.2000000000000002</v>
      </c>
      <c r="CE152" s="27"/>
    </row>
    <row r="153" spans="1:83" ht="16.5" customHeight="1" x14ac:dyDescent="0.2">
      <c r="A153" s="780">
        <v>2</v>
      </c>
      <c r="B153" s="784" t="str">
        <f>'SAME R Results'!A108</f>
        <v>10 (4)</v>
      </c>
      <c r="C153" s="785" t="str">
        <f>'SAME R Results'!B108</f>
        <v>Teflon</v>
      </c>
      <c r="D153" s="784" t="str">
        <f>'SAME R Results'!C108</f>
        <v>T10</v>
      </c>
      <c r="E153" s="784" t="str">
        <f>'SAME R Results'!D108</f>
        <v>58 T</v>
      </c>
      <c r="F153" s="784">
        <f>'SAME R Results'!E108</f>
        <v>0</v>
      </c>
      <c r="G153" s="784">
        <f>'SAME R Results'!F108</f>
        <v>105</v>
      </c>
      <c r="H153" s="785" t="str">
        <f>'SAME R Results'!G108</f>
        <v>No flow run w/ aging</v>
      </c>
      <c r="I153" s="784">
        <f>'SAME R Results'!H108</f>
        <v>252</v>
      </c>
      <c r="J153" s="786">
        <f>'SAME R Results'!I108</f>
        <v>40430.305555555555</v>
      </c>
      <c r="K153" s="784">
        <f>'SAME R Results'!J108</f>
        <v>0</v>
      </c>
      <c r="L153" s="788"/>
      <c r="M153" s="788"/>
      <c r="N153" s="784">
        <f>'SAME R Results'!K108</f>
        <v>0</v>
      </c>
      <c r="O153" s="793">
        <f>'SAME R Results'!L108</f>
        <v>1.45</v>
      </c>
      <c r="P153" s="784">
        <f>'SAME R Results'!M108</f>
        <v>60</v>
      </c>
      <c r="Q153" s="784">
        <f>'SAME R Results'!N108</f>
        <v>11</v>
      </c>
      <c r="R153" s="784">
        <f>'SAME R Results'!O108</f>
        <v>8</v>
      </c>
      <c r="S153" s="784" t="str">
        <f>'SAME R Results'!P108</f>
        <v>n</v>
      </c>
      <c r="T153" s="784" t="str">
        <f>'SAME R Results'!Q108</f>
        <v>N</v>
      </c>
      <c r="U153" s="784">
        <f>'SAME R Results'!R108</f>
        <v>24.142857142857142</v>
      </c>
      <c r="V153" s="784" t="str">
        <f>'SAME R Results'!S108</f>
        <v>Y</v>
      </c>
      <c r="W153" s="784">
        <f>'SAME R Results'!T108</f>
        <v>75</v>
      </c>
      <c r="X153" s="784" t="str">
        <f>'SAME R Results'!U108</f>
        <v>n</v>
      </c>
      <c r="Y153" s="784" t="str">
        <f>'SAME R Results'!V108</f>
        <v>y</v>
      </c>
      <c r="Z153" s="784" t="str">
        <f>'SAME R Results'!W108</f>
        <v>y</v>
      </c>
      <c r="AA153" s="784" t="str">
        <f>'SAME R Results'!X108</f>
        <v>n</v>
      </c>
      <c r="AB153" s="784" t="str">
        <f>'SAME R Results'!Y108</f>
        <v>n</v>
      </c>
      <c r="AC153" s="789"/>
      <c r="AD153" s="784" t="str">
        <f>'SAME R Results'!Z108</f>
        <v>y</v>
      </c>
      <c r="AE153" s="784">
        <f>'SAME R Results'!AA108</f>
        <v>10</v>
      </c>
      <c r="AF153" s="784" t="str">
        <f>'SAME R Results'!AB108</f>
        <v>y</v>
      </c>
      <c r="AG153" s="817">
        <f>'SAME R Results'!AC108</f>
        <v>7.8816036857303803E-2</v>
      </c>
      <c r="AH153" s="819">
        <f>'SAME R Results'!AD108</f>
        <v>0</v>
      </c>
      <c r="AI153" s="784">
        <f>'SAME R Results'!AE108</f>
        <v>58</v>
      </c>
      <c r="AJ153" s="784">
        <f>'SAME R Results'!AF108</f>
        <v>480</v>
      </c>
      <c r="AK153" s="784">
        <f>'SAME R Results'!AG108</f>
        <v>0</v>
      </c>
      <c r="AL153" s="784" t="str">
        <f>'SAME R Results'!AH108</f>
        <v>n</v>
      </c>
      <c r="AM153" s="784" t="str">
        <f>'SAME R Results'!AI108</f>
        <v>y</v>
      </c>
      <c r="AN153" s="784" t="str">
        <f>'SAME R Results'!AJ108</f>
        <v>y</v>
      </c>
      <c r="AO153" s="784" t="str">
        <f>'SAME R Results'!AK108</f>
        <v>n</v>
      </c>
      <c r="AP153" s="784" t="str">
        <f>'SAME R Results'!AL108</f>
        <v>n</v>
      </c>
      <c r="AQ153" s="784" t="str">
        <f>'SAME R Results'!AM108</f>
        <v>y</v>
      </c>
      <c r="AR153" s="817">
        <f>'SAME R Results'!AN108</f>
        <v>7.8816036857303803E-2</v>
      </c>
      <c r="AS153" s="819">
        <f>'SAME R Results'!AO108</f>
        <v>0</v>
      </c>
      <c r="AT153" s="784">
        <f>'SAME R Results'!AP108</f>
        <v>0</v>
      </c>
      <c r="AU153" s="789"/>
      <c r="AV153" s="821">
        <f>'SAME R Results'!AQ108</f>
        <v>0</v>
      </c>
      <c r="AW153" s="821">
        <f>'SAME R Results'!AR108</f>
        <v>0.72790545000000006</v>
      </c>
      <c r="AX153" s="821">
        <f>'SAME R Results'!AS108</f>
        <v>0</v>
      </c>
      <c r="AY153" s="821">
        <f>'SAME R Results'!AT108</f>
        <v>0</v>
      </c>
      <c r="AZ153" s="824"/>
      <c r="BA153" s="824"/>
      <c r="BB153" s="821">
        <f>'SAME R Results'!AU108</f>
        <v>7.0968630000000005E-2</v>
      </c>
      <c r="BC153" s="821">
        <f>'SAME R Results'!AV108</f>
        <v>3.3172600000000003E-2</v>
      </c>
      <c r="BD153" s="821">
        <f>'SAME R Results'!AW108</f>
        <v>4.9005119999999991</v>
      </c>
      <c r="BE153" s="821">
        <f>'SAME R Results'!AX108</f>
        <v>4.6981969999999995</v>
      </c>
      <c r="BF153" s="827">
        <f>'SAME R Results'!AY108</f>
        <v>10972.5</v>
      </c>
      <c r="BG153" s="784">
        <f>'SAME R Results'!AZ108</f>
        <v>0.11625669499999998</v>
      </c>
      <c r="BH153" s="784">
        <f>'SAME R Results'!BA108</f>
        <v>7.9238889999999992E-2</v>
      </c>
      <c r="BI153" s="789"/>
      <c r="BJ153" s="784">
        <f>'SAME R Results'!BB108</f>
        <v>2.8476999999999997</v>
      </c>
      <c r="BK153" s="784">
        <f>'SAME R Results'!BC108</f>
        <v>0.20231499999999958</v>
      </c>
      <c r="BL153" s="784">
        <f>'SAME R Results'!BD108</f>
        <v>195396.75079555667</v>
      </c>
      <c r="BM153" s="784">
        <f>'SAME R Results'!BE108</f>
        <v>33.687000501383118</v>
      </c>
      <c r="BN153" s="784">
        <f>'SAME R Results'!BF108</f>
        <v>3.7796030000000001E-2</v>
      </c>
      <c r="BO153" s="784">
        <f>'SAME R Results'!BG108</f>
        <v>9.2544512499999967E-3</v>
      </c>
      <c r="BP153" s="789"/>
      <c r="BQ153" s="784">
        <f>'SAME R Results'!BH108</f>
        <v>6.4358019999999989</v>
      </c>
      <c r="BR153" s="817">
        <f>'SAME R Results'!BI108</f>
        <v>0.17240307407480779</v>
      </c>
      <c r="BS153" s="817">
        <f>'SAME R Results'!BJ108</f>
        <v>0.30578863797657757</v>
      </c>
      <c r="BT153" s="817">
        <f>'SAME R Results'!BL108</f>
        <v>4.0840919660147339</v>
      </c>
      <c r="BU153" s="817">
        <f>'SAME R Results'!BM108</f>
        <v>2.1318850131134703</v>
      </c>
      <c r="BV153" s="817">
        <f>'SAME R Results'!BN108</f>
        <v>0.1294514250758422</v>
      </c>
      <c r="BW153" s="784">
        <f>'SAME R Results'!BO108</f>
        <v>195396.75079555667</v>
      </c>
      <c r="BX153" s="784">
        <f>'SAME R Results'!BP108</f>
        <v>192194.7691930446</v>
      </c>
      <c r="BY153" s="784">
        <f>'SAME R Results'!BQ108</f>
        <v>182355.98463636919</v>
      </c>
      <c r="BZ153" s="784">
        <f>'SAME R Results'!BR108</f>
        <v>33.687000501383118</v>
      </c>
      <c r="CA153" s="784">
        <f>'SAME R Results'!BS108</f>
        <v>4.4906996359761954E-2</v>
      </c>
      <c r="CB153" s="784">
        <f>'SAME R Results'!BT108</f>
        <v>2.2599999999999998</v>
      </c>
      <c r="CC153" s="784">
        <f>'SAME R Results'!BV108</f>
        <v>1</v>
      </c>
      <c r="CD153" s="784">
        <f>'SAME R Results'!BW108</f>
        <v>2.2000000000000002</v>
      </c>
      <c r="CE153" s="27"/>
    </row>
    <row r="154" spans="1:83" ht="16.5" customHeight="1" x14ac:dyDescent="0.2">
      <c r="A154" s="780">
        <v>2</v>
      </c>
      <c r="B154" s="784" t="str">
        <f>'SAME R Results'!A109</f>
        <v>10 (4)</v>
      </c>
      <c r="C154" s="785" t="str">
        <f>'SAME R Results'!B109</f>
        <v>Teflon</v>
      </c>
      <c r="D154" s="784" t="str">
        <f>'SAME R Results'!C109</f>
        <v>T10</v>
      </c>
      <c r="E154" s="784" t="str">
        <f>'SAME R Results'!D109</f>
        <v>58TA</v>
      </c>
      <c r="F154" s="784">
        <f>'SAME R Results'!E109</f>
        <v>0</v>
      </c>
      <c r="G154" s="784" t="str">
        <f>'SAME R Results'!F109</f>
        <v>105a</v>
      </c>
      <c r="H154" s="785" t="str">
        <f>'SAME R Results'!G109</f>
        <v>aged</v>
      </c>
      <c r="I154" s="784">
        <f>'SAME R Results'!H109</f>
        <v>252</v>
      </c>
      <c r="J154" s="786">
        <f>'SAME R Results'!I109</f>
        <v>40430.305555555555</v>
      </c>
      <c r="K154" s="784">
        <f>'SAME R Results'!J109</f>
        <v>0</v>
      </c>
      <c r="L154" s="788"/>
      <c r="M154" s="788"/>
      <c r="N154" s="784">
        <f>'SAME R Results'!K109</f>
        <v>0</v>
      </c>
      <c r="O154" s="793">
        <f>'SAME R Results'!L109</f>
        <v>1.45</v>
      </c>
      <c r="P154" s="784">
        <f>'SAME R Results'!M109</f>
        <v>0</v>
      </c>
      <c r="Q154" s="784">
        <f>'SAME R Results'!N109</f>
        <v>0</v>
      </c>
      <c r="R154" s="784">
        <f>'SAME R Results'!O109</f>
        <v>0</v>
      </c>
      <c r="S154" s="784">
        <f>'SAME R Results'!P109</f>
        <v>0</v>
      </c>
      <c r="T154" s="784">
        <f>'SAME R Results'!Q109</f>
        <v>0</v>
      </c>
      <c r="U154" s="784">
        <f>'SAME R Results'!R109</f>
        <v>558.71428571428567</v>
      </c>
      <c r="V154" s="784">
        <f>'SAME R Results'!S109</f>
        <v>0</v>
      </c>
      <c r="W154" s="784">
        <f>'SAME R Results'!T109</f>
        <v>0</v>
      </c>
      <c r="X154" s="784" t="str">
        <f>'SAME R Results'!U109</f>
        <v>n</v>
      </c>
      <c r="Y154" s="784" t="str">
        <f>'SAME R Results'!V109</f>
        <v>y</v>
      </c>
      <c r="Z154" s="784" t="str">
        <f>'SAME R Results'!W109</f>
        <v>y</v>
      </c>
      <c r="AA154" s="784" t="str">
        <f>'SAME R Results'!X109</f>
        <v>n</v>
      </c>
      <c r="AB154" s="784" t="str">
        <f>'SAME R Results'!Y109</f>
        <v>n</v>
      </c>
      <c r="AC154" s="789"/>
      <c r="AD154" s="784" t="str">
        <f>'SAME R Results'!Z109</f>
        <v>y</v>
      </c>
      <c r="AE154" s="784">
        <f>'SAME R Results'!AA109</f>
        <v>10</v>
      </c>
      <c r="AF154" s="784" t="str">
        <f>'SAME R Results'!AB109</f>
        <v>y</v>
      </c>
      <c r="AG154" s="817">
        <f>'SAME R Results'!AC109</f>
        <v>7.8816036857303803E-2</v>
      </c>
      <c r="AH154" s="819">
        <f>'SAME R Results'!AD109</f>
        <v>0</v>
      </c>
      <c r="AI154" s="784">
        <f>'SAME R Results'!AE109</f>
        <v>0</v>
      </c>
      <c r="AJ154" s="784">
        <f>'SAME R Results'!AF109</f>
        <v>0</v>
      </c>
      <c r="AK154" s="784">
        <f>'SAME R Results'!AG109</f>
        <v>0</v>
      </c>
      <c r="AL154" s="784">
        <f>'SAME R Results'!AH109</f>
        <v>0</v>
      </c>
      <c r="AM154" s="784">
        <f>'SAME R Results'!AI109</f>
        <v>0</v>
      </c>
      <c r="AN154" s="784">
        <f>'SAME R Results'!AJ109</f>
        <v>0</v>
      </c>
      <c r="AO154" s="784">
        <f>'SAME R Results'!AK109</f>
        <v>0</v>
      </c>
      <c r="AP154" s="784">
        <f>'SAME R Results'!AL109</f>
        <v>0</v>
      </c>
      <c r="AQ154" s="784">
        <f>'SAME R Results'!AM109</f>
        <v>0</v>
      </c>
      <c r="AR154" s="817">
        <f>'SAME R Results'!AN109</f>
        <v>0</v>
      </c>
      <c r="AS154" s="819">
        <f>'SAME R Results'!AO109</f>
        <v>0</v>
      </c>
      <c r="AT154" s="784">
        <f>'SAME R Results'!AP109</f>
        <v>75</v>
      </c>
      <c r="AU154" s="789"/>
      <c r="AV154" s="821">
        <f>'SAME R Results'!AQ109</f>
        <v>0</v>
      </c>
      <c r="AW154" s="821">
        <f>'SAME R Results'!AR109</f>
        <v>0.69680799999999998</v>
      </c>
      <c r="AX154" s="821">
        <f>'SAME R Results'!AS109</f>
        <v>0</v>
      </c>
      <c r="AY154" s="821">
        <f>'SAME R Results'!AT109</f>
        <v>0</v>
      </c>
      <c r="AZ154" s="824"/>
      <c r="BA154" s="824"/>
      <c r="BB154" s="821">
        <f>'SAME R Results'!AU109</f>
        <v>6.3903805000000008E-2</v>
      </c>
      <c r="BC154" s="821">
        <f>'SAME R Results'!AV109</f>
        <v>2.6962280000000005E-2</v>
      </c>
      <c r="BD154" s="821">
        <f>'SAME R Results'!AW109</f>
        <v>4.8481904999999994</v>
      </c>
      <c r="BE154" s="821">
        <f>'SAME R Results'!AX109</f>
        <v>4.7044519999999999</v>
      </c>
      <c r="BF154" s="827">
        <f>'SAME R Results'!AY109</f>
        <v>8263</v>
      </c>
      <c r="BG154" s="784">
        <f>'SAME R Results'!AZ109</f>
        <v>0.11189272000000001</v>
      </c>
      <c r="BH154" s="784">
        <f>'SAME R Results'!BA109</f>
        <v>7.5668350000000023E-2</v>
      </c>
      <c r="BI154" s="789"/>
      <c r="BJ154" s="784">
        <f>'SAME R Results'!BB109</f>
        <v>2.5410500000000007</v>
      </c>
      <c r="BK154" s="784">
        <f>'SAME R Results'!BC109</f>
        <v>0.14373849999999955</v>
      </c>
      <c r="BL154" s="784">
        <f>'SAME R Results'!BD109</f>
        <v>146578.22949047992</v>
      </c>
      <c r="BM154" s="784">
        <f>'SAME R Results'!BE109</f>
        <v>23.76915243829556</v>
      </c>
      <c r="BN154" s="784">
        <f>'SAME R Results'!BF109</f>
        <v>3.6941525000000003E-2</v>
      </c>
      <c r="BO154" s="784">
        <f>'SAME R Results'!BG109</f>
        <v>9.056092499999998E-3</v>
      </c>
      <c r="BP154" s="789"/>
      <c r="BQ154" s="784">
        <f>'SAME R Results'!BH109</f>
        <v>5.7427730000000015</v>
      </c>
      <c r="BR154" s="817">
        <f>'SAME R Results'!BI109</f>
        <v>0.16216018245628583</v>
      </c>
      <c r="BS154" s="817">
        <f>'SAME R Results'!BJ109</f>
        <v>0.32399896662237215</v>
      </c>
      <c r="BT154" s="817">
        <f>'SAME R Results'!BL109</f>
        <v>4.0791903351252223</v>
      </c>
      <c r="BU154" s="817">
        <f>'SAME R Results'!BM109</f>
        <v>2.2978156464703408</v>
      </c>
      <c r="BV154" s="817">
        <f>'SAME R Results'!BN109</f>
        <v>0.11472142264367631</v>
      </c>
      <c r="BW154" s="784">
        <f>'SAME R Results'!BO109</f>
        <v>146578.22949047992</v>
      </c>
      <c r="BX154" s="784">
        <f>'SAME R Results'!BP109</f>
        <v>144166.93088199897</v>
      </c>
      <c r="BY154" s="784">
        <f>'SAME R Results'!BQ109</f>
        <v>137041.75317207762</v>
      </c>
      <c r="BZ154" s="784">
        <f>'SAME R Results'!BR109</f>
        <v>23.76915243829556</v>
      </c>
      <c r="CA154" s="784">
        <f>'SAME R Results'!BS109</f>
        <v>3.1905020864778373E-2</v>
      </c>
      <c r="CB154" s="784">
        <f>'SAME R Results'!BT109</f>
        <v>2.2599999999999998</v>
      </c>
      <c r="CC154" s="784">
        <f>'SAME R Results'!BV109</f>
        <v>1</v>
      </c>
      <c r="CD154" s="784">
        <f>'SAME R Results'!BW109</f>
        <v>2.2000000000000002</v>
      </c>
      <c r="CE154" s="27"/>
    </row>
    <row r="155" spans="1:83" ht="16.5" customHeight="1" x14ac:dyDescent="0.2">
      <c r="A155" s="780">
        <v>2</v>
      </c>
      <c r="B155" s="784" t="str">
        <f>'SAME R Results'!A119</f>
        <v>11(4)</v>
      </c>
      <c r="C155" s="785" t="str">
        <f>'SAME R Results'!B119</f>
        <v>Teflon</v>
      </c>
      <c r="D155" s="784" t="str">
        <f>'SAME R Results'!C119</f>
        <v>T11</v>
      </c>
      <c r="E155" s="784" t="str">
        <f>'SAME R Results'!D119</f>
        <v>64 T</v>
      </c>
      <c r="F155" s="784">
        <f>'SAME R Results'!E119</f>
        <v>0</v>
      </c>
      <c r="G155" s="784">
        <f>'SAME R Results'!F119</f>
        <v>111</v>
      </c>
      <c r="H155" s="785" t="str">
        <f>'SAME R Results'!G119</f>
        <v>low flow run w STS</v>
      </c>
      <c r="I155" s="784">
        <f>'SAME R Results'!H119</f>
        <v>253</v>
      </c>
      <c r="J155" s="786">
        <f>'SAME R Results'!I119</f>
        <v>40430.305555555555</v>
      </c>
      <c r="K155" s="784">
        <f>'SAME R Results'!J119</f>
        <v>0</v>
      </c>
      <c r="L155" s="788"/>
      <c r="M155" s="788"/>
      <c r="N155" s="784">
        <f>'SAME R Results'!K119</f>
        <v>2</v>
      </c>
      <c r="O155" s="793">
        <f>'SAME R Results'!L119</f>
        <v>1.45</v>
      </c>
      <c r="P155" s="784">
        <f>'SAME R Results'!M119</f>
        <v>60</v>
      </c>
      <c r="Q155" s="784">
        <f>'SAME R Results'!N119</f>
        <v>11</v>
      </c>
      <c r="R155" s="784">
        <f>'SAME R Results'!O119</f>
        <v>8</v>
      </c>
      <c r="S155" s="784" t="str">
        <f>'SAME R Results'!P119</f>
        <v>n</v>
      </c>
      <c r="T155" s="784" t="str">
        <f>'SAME R Results'!Q119</f>
        <v>n</v>
      </c>
      <c r="U155" s="784">
        <f>'SAME R Results'!R119</f>
        <v>42.571428571428569</v>
      </c>
      <c r="V155" s="784" t="str">
        <f>'SAME R Results'!S119</f>
        <v>n</v>
      </c>
      <c r="W155" s="784">
        <f>'SAME R Results'!T119</f>
        <v>0</v>
      </c>
      <c r="X155" s="784" t="str">
        <f>'SAME R Results'!U119</f>
        <v>y</v>
      </c>
      <c r="Y155" s="784" t="str">
        <f>'SAME R Results'!V119</f>
        <v>n</v>
      </c>
      <c r="Z155" s="784" t="str">
        <f>'SAME R Results'!W119</f>
        <v>y</v>
      </c>
      <c r="AA155" s="784" t="str">
        <f>'SAME R Results'!X119</f>
        <v>n</v>
      </c>
      <c r="AB155" s="784" t="str">
        <f>'SAME R Results'!Y119</f>
        <v>n</v>
      </c>
      <c r="AC155" s="789"/>
      <c r="AD155" s="784" t="str">
        <f>'SAME R Results'!Z119</f>
        <v>y</v>
      </c>
      <c r="AE155" s="784">
        <f>'SAME R Results'!AA119</f>
        <v>10</v>
      </c>
      <c r="AF155" s="784" t="str">
        <f>'SAME R Results'!AB119</f>
        <v>y</v>
      </c>
      <c r="AG155" s="817">
        <f>'SAME R Results'!AC119</f>
        <v>5.19567251427413E-2</v>
      </c>
      <c r="AH155" s="819">
        <f>'SAME R Results'!AD119</f>
        <v>0</v>
      </c>
      <c r="AI155" s="784">
        <f>'SAME R Results'!AE119</f>
        <v>0</v>
      </c>
      <c r="AJ155" s="784">
        <f>'SAME R Results'!AF119</f>
        <v>0</v>
      </c>
      <c r="AK155" s="784">
        <f>'SAME R Results'!AG119</f>
        <v>0</v>
      </c>
      <c r="AL155" s="784">
        <f>'SAME R Results'!AH119</f>
        <v>0</v>
      </c>
      <c r="AM155" s="784">
        <f>'SAME R Results'!AI119</f>
        <v>0</v>
      </c>
      <c r="AN155" s="784">
        <f>'SAME R Results'!AJ119</f>
        <v>0</v>
      </c>
      <c r="AO155" s="784">
        <f>'SAME R Results'!AK119</f>
        <v>0</v>
      </c>
      <c r="AP155" s="784">
        <f>'SAME R Results'!AL119</f>
        <v>0</v>
      </c>
      <c r="AQ155" s="784">
        <f>'SAME R Results'!AM119</f>
        <v>0</v>
      </c>
      <c r="AR155" s="817">
        <f>'SAME R Results'!AN119</f>
        <v>0</v>
      </c>
      <c r="AS155" s="819">
        <f>'SAME R Results'!AO119</f>
        <v>0</v>
      </c>
      <c r="AT155" s="784">
        <f>'SAME R Results'!AP119</f>
        <v>0</v>
      </c>
      <c r="AU155" s="789"/>
      <c r="AV155" s="821">
        <f>'SAME R Results'!AQ119</f>
        <v>0</v>
      </c>
      <c r="AW155" s="821">
        <f>'SAME R Results'!AR119</f>
        <v>4.0240935000000002</v>
      </c>
      <c r="AX155" s="821">
        <f>'SAME R Results'!AS119</f>
        <v>8.3923319999999984E-4</v>
      </c>
      <c r="AY155" s="821">
        <f>'SAME R Results'!AT119</f>
        <v>5.0353989999999999E-4</v>
      </c>
      <c r="AZ155" s="824"/>
      <c r="BA155" s="824"/>
      <c r="BB155" s="821">
        <f>'SAME R Results'!AU119</f>
        <v>0</v>
      </c>
      <c r="BC155" s="821">
        <f>'SAME R Results'!AV119</f>
        <v>0</v>
      </c>
      <c r="BD155" s="821">
        <f>'SAME R Results'!AW119</f>
        <v>6.3572225000000007</v>
      </c>
      <c r="BE155" s="821">
        <f>'SAME R Results'!AX119</f>
        <v>4.6339724999999996</v>
      </c>
      <c r="BF155" s="827">
        <f>'SAME R Results'!AY119</f>
        <v>46965</v>
      </c>
      <c r="BG155" s="784">
        <f>'SAME R Results'!AZ119</f>
        <v>0</v>
      </c>
      <c r="BH155" s="784">
        <f>'SAME R Results'!BA119</f>
        <v>0</v>
      </c>
      <c r="BI155" s="789"/>
      <c r="BJ155" s="784">
        <f>'SAME R Results'!BB119</f>
        <v>31.824649999999998</v>
      </c>
      <c r="BK155" s="784">
        <f>'SAME R Results'!BC119</f>
        <v>1.7232500000000011</v>
      </c>
      <c r="BL155" s="784">
        <f>'SAME R Results'!BD119</f>
        <v>1333768.9444362801</v>
      </c>
      <c r="BM155" s="784">
        <f>'SAME R Results'!BE119</f>
        <v>367.17168120282838</v>
      </c>
      <c r="BN155" s="784">
        <f>'SAME R Results'!BF119</f>
        <v>0</v>
      </c>
      <c r="BO155" s="784">
        <f>'SAME R Results'!BG119</f>
        <v>0</v>
      </c>
      <c r="BP155" s="789"/>
      <c r="BQ155" s="784">
        <f>'SAME R Results'!BH119</f>
        <v>71.923708999999988</v>
      </c>
      <c r="BR155" s="817">
        <f>'SAME R Results'!BI119</f>
        <v>0.27528882175166719</v>
      </c>
      <c r="BS155" s="817">
        <f>'SAME R Results'!BJ119</f>
        <v>0.3604043772501847</v>
      </c>
      <c r="BT155" s="817">
        <f>'SAME R Results'!BL119</f>
        <v>0</v>
      </c>
      <c r="BU155" s="817">
        <f>'SAME R Results'!BM119</f>
        <v>1.680419088152735</v>
      </c>
      <c r="BV155" s="817">
        <f>'SAME R Results'!BN119</f>
        <v>0.24059568656859387</v>
      </c>
      <c r="BW155" s="784">
        <f>'SAME R Results'!BO119</f>
        <v>1333768.9444362801</v>
      </c>
      <c r="BX155" s="784">
        <f>'SAME R Results'!BP119</f>
        <v>1312978.6618110307</v>
      </c>
      <c r="BY155" s="784">
        <f>'SAME R Results'!BQ119</f>
        <v>1216561.466323107</v>
      </c>
      <c r="BZ155" s="784">
        <f>'SAME R Results'!BR119</f>
        <v>367.17168120282838</v>
      </c>
      <c r="CA155" s="784">
        <f>'SAME R Results'!BS119</f>
        <v>0.38250244162301361</v>
      </c>
      <c r="CB155" s="784">
        <f>'SAME R Results'!BT119</f>
        <v>2.2599999999999998</v>
      </c>
      <c r="CC155" s="784">
        <f>'SAME R Results'!BV119</f>
        <v>1</v>
      </c>
      <c r="CD155" s="784">
        <f>'SAME R Results'!BW119</f>
        <v>2.2000000000000002</v>
      </c>
      <c r="CE155" s="27"/>
    </row>
    <row r="156" spans="1:83" s="4" customFormat="1" ht="16.5" customHeight="1" x14ac:dyDescent="0.2">
      <c r="A156" s="780">
        <v>2</v>
      </c>
      <c r="B156" s="784">
        <f>'SAME R Results'!A14</f>
        <v>2</v>
      </c>
      <c r="C156" s="785" t="str">
        <f>'SAME R Results'!B14</f>
        <v>Teflon</v>
      </c>
      <c r="D156" s="784" t="str">
        <f>'SAME R Results'!C14</f>
        <v>T02</v>
      </c>
      <c r="E156" s="784" t="str">
        <f>'SAME R Results'!D14</f>
        <v>9 T</v>
      </c>
      <c r="F156" s="784">
        <f>'SAME R Results'!E14</f>
        <v>5</v>
      </c>
      <c r="G156" s="784">
        <f>'SAME R Results'!F14</f>
        <v>56</v>
      </c>
      <c r="H156" s="785" t="str">
        <f>'SAME R Results'!G14</f>
        <v>Baseline</v>
      </c>
      <c r="I156" s="784">
        <f>'SAME R Results'!H14</f>
        <v>210</v>
      </c>
      <c r="J156" s="786">
        <f>'SAME R Results'!I14</f>
        <v>40388</v>
      </c>
      <c r="K156" s="784">
        <f>'SAME R Results'!J14</f>
        <v>0</v>
      </c>
      <c r="L156" s="788"/>
      <c r="M156" s="788"/>
      <c r="N156" s="784">
        <f>'SAME R Results'!K14</f>
        <v>8.1</v>
      </c>
      <c r="O156" s="793">
        <f>'SAME R Results'!L14</f>
        <v>1.4450000000000001</v>
      </c>
      <c r="P156" s="784">
        <f>'SAME R Results'!M14</f>
        <v>60</v>
      </c>
      <c r="Q156" s="784">
        <f>'SAME R Results'!N14</f>
        <v>11</v>
      </c>
      <c r="R156" s="784">
        <f>'SAME R Results'!O14</f>
        <v>8</v>
      </c>
      <c r="S156" s="784" t="str">
        <f>'SAME R Results'!P14</f>
        <v>n</v>
      </c>
      <c r="T156" s="784" t="str">
        <f>'SAME R Results'!Q14</f>
        <v>n</v>
      </c>
      <c r="U156" s="784">
        <f>'SAME R Results'!R14</f>
        <v>40.6</v>
      </c>
      <c r="V156" s="784" t="str">
        <f>'SAME R Results'!S14</f>
        <v>y</v>
      </c>
      <c r="W156" s="784">
        <f>'SAME R Results'!T14</f>
        <v>75</v>
      </c>
      <c r="X156" s="784" t="str">
        <f>'SAME R Results'!U14</f>
        <v>n</v>
      </c>
      <c r="Y156" s="784" t="str">
        <f>'SAME R Results'!V14</f>
        <v>y</v>
      </c>
      <c r="Z156" s="784" t="str">
        <f>'SAME R Results'!W14</f>
        <v>y</v>
      </c>
      <c r="AA156" s="784" t="str">
        <f>'SAME R Results'!X14</f>
        <v>n</v>
      </c>
      <c r="AB156" s="784" t="str">
        <f>'SAME R Results'!Y14</f>
        <v>n</v>
      </c>
      <c r="AC156" s="789"/>
      <c r="AD156" s="784" t="str">
        <f>'SAME R Results'!Z14</f>
        <v>y</v>
      </c>
      <c r="AE156" s="784">
        <f>'SAME R Results'!AA14</f>
        <v>10</v>
      </c>
      <c r="AF156" s="784" t="str">
        <f>'SAME R Results'!AB14</f>
        <v>y</v>
      </c>
      <c r="AG156" s="817">
        <f>'SAME R Results'!AC14</f>
        <v>5.19567251427413E-2</v>
      </c>
      <c r="AH156" s="819">
        <f>'SAME R Results'!AD14</f>
        <v>0</v>
      </c>
      <c r="AI156" s="784">
        <f>'SAME R Results'!AE14</f>
        <v>0</v>
      </c>
      <c r="AJ156" s="784">
        <f>'SAME R Results'!AF14</f>
        <v>0</v>
      </c>
      <c r="AK156" s="784">
        <f>'SAME R Results'!AG14</f>
        <v>0</v>
      </c>
      <c r="AL156" s="784">
        <f>'SAME R Results'!AH14</f>
        <v>0</v>
      </c>
      <c r="AM156" s="784">
        <f>'SAME R Results'!AI14</f>
        <v>0</v>
      </c>
      <c r="AN156" s="784">
        <f>'SAME R Results'!AJ14</f>
        <v>0</v>
      </c>
      <c r="AO156" s="784">
        <f>'SAME R Results'!AK14</f>
        <v>0</v>
      </c>
      <c r="AP156" s="784">
        <f>'SAME R Results'!AL14</f>
        <v>0</v>
      </c>
      <c r="AQ156" s="784">
        <f>'SAME R Results'!AM14</f>
        <v>0</v>
      </c>
      <c r="AR156" s="817">
        <f>'SAME R Results'!AN14</f>
        <v>0</v>
      </c>
      <c r="AS156" s="819">
        <f>'SAME R Results'!AO14</f>
        <v>0</v>
      </c>
      <c r="AT156" s="784">
        <f>'SAME R Results'!AP14</f>
        <v>0</v>
      </c>
      <c r="AU156" s="789"/>
      <c r="AV156" s="821">
        <f>'SAME R Results'!AQ14</f>
        <v>0</v>
      </c>
      <c r="AW156" s="821">
        <f>'SAME R Results'!AR14</f>
        <v>0.1842</v>
      </c>
      <c r="AX156" s="821">
        <f>'SAME R Results'!AS14</f>
        <v>0</v>
      </c>
      <c r="AY156" s="821">
        <f>'SAME R Results'!AT14</f>
        <v>0</v>
      </c>
      <c r="AZ156" s="824"/>
      <c r="BA156" s="824"/>
      <c r="BB156" s="821">
        <f>'SAME R Results'!AU14</f>
        <v>0.14634710000000001</v>
      </c>
      <c r="BC156" s="821">
        <f>'SAME R Results'!AV14</f>
        <v>2.6800000000000001E-2</v>
      </c>
      <c r="BD156" s="821">
        <f>'SAME R Results'!AW14</f>
        <v>6.4934835000000009</v>
      </c>
      <c r="BE156" s="821">
        <f>'SAME R Results'!AX14</f>
        <v>4.660736</v>
      </c>
      <c r="BF156" s="827">
        <f>'SAME R Results'!AY14</f>
        <v>99795</v>
      </c>
      <c r="BG156" s="784">
        <f>'SAME R Results'!AZ14</f>
        <v>0.22479245000000003</v>
      </c>
      <c r="BH156" s="784">
        <f>'SAME R Results'!BA14</f>
        <v>8.2000000000000003E-2</v>
      </c>
      <c r="BI156" s="789"/>
      <c r="BJ156" s="784">
        <f>'SAME R Results'!BB14</f>
        <v>9.7255000000000003</v>
      </c>
      <c r="BK156" s="784">
        <f>'SAME R Results'!BC14</f>
        <v>1.8327475000000009</v>
      </c>
      <c r="BL156" s="784">
        <f>'SAME R Results'!BD14</f>
        <v>3037043.9171539079</v>
      </c>
      <c r="BM156" s="784">
        <f>'SAME R Results'!BE14</f>
        <v>400.39400960857876</v>
      </c>
      <c r="BN156" s="784">
        <f>'SAME R Results'!BF14</f>
        <v>0.1195471</v>
      </c>
      <c r="BO156" s="784">
        <f>'SAME R Results'!BG14</f>
        <v>3.5698112500000004E-2</v>
      </c>
      <c r="BP156" s="789"/>
      <c r="BQ156" s="784">
        <f>'SAME R Results'!BH14</f>
        <v>21.97963</v>
      </c>
      <c r="BR156" s="817">
        <f>'SAME R Results'!BI14</f>
        <v>0.13183675328073566</v>
      </c>
      <c r="BS156" s="817">
        <f>'SAME R Results'!BJ14</f>
        <v>0.18452250171432627</v>
      </c>
      <c r="BT156" s="817">
        <f>'SAME R Results'!BL14</f>
        <v>3.3488353200746954</v>
      </c>
      <c r="BU156" s="817">
        <f>'SAME R Results'!BM14</f>
        <v>1.7857412174371969</v>
      </c>
      <c r="BV156" s="817">
        <f>'SAME R Results'!BN14</f>
        <v>0.11143717188099855</v>
      </c>
      <c r="BW156" s="784">
        <f>'SAME R Results'!BO14</f>
        <v>3037043.9171539079</v>
      </c>
      <c r="BX156" s="784">
        <f>'SAME R Results'!BP14</f>
        <v>2992867.0566282663</v>
      </c>
      <c r="BY156" s="784">
        <f>'SAME R Results'!BQ14</f>
        <v>2686519.7362136026</v>
      </c>
      <c r="BZ156" s="784">
        <f>'SAME R Results'!BR14</f>
        <v>400.39400960857876</v>
      </c>
      <c r="CA156" s="784">
        <f>'SAME R Results'!BS14</f>
        <v>0.40680713397851387</v>
      </c>
      <c r="CB156" s="784">
        <f>'SAME R Results'!BT14</f>
        <v>2.2599999999999998</v>
      </c>
      <c r="CC156" s="784">
        <f>'SAME R Results'!BV14</f>
        <v>1</v>
      </c>
      <c r="CD156" s="784">
        <f>'SAME R Results'!BW14</f>
        <v>2.2000000000000002</v>
      </c>
      <c r="CE156" s="28"/>
    </row>
    <row r="157" spans="1:83" ht="16.5" customHeight="1" x14ac:dyDescent="0.2">
      <c r="A157" s="780"/>
      <c r="B157" s="784"/>
      <c r="C157" s="785"/>
      <c r="D157" s="784"/>
      <c r="E157" s="784"/>
      <c r="F157" s="784"/>
      <c r="G157" s="784"/>
      <c r="H157" s="785"/>
      <c r="I157" s="784"/>
      <c r="J157" s="786"/>
      <c r="K157" s="784"/>
      <c r="L157" s="788"/>
      <c r="M157" s="788"/>
      <c r="N157" s="784"/>
      <c r="O157" s="793"/>
      <c r="P157" s="784"/>
      <c r="Q157" s="784"/>
      <c r="R157" s="784"/>
      <c r="S157" s="784"/>
      <c r="T157" s="784"/>
      <c r="U157" s="784"/>
      <c r="V157" s="784"/>
      <c r="W157" s="784"/>
      <c r="X157" s="784"/>
      <c r="Y157" s="784"/>
      <c r="Z157" s="784"/>
      <c r="AA157" s="784"/>
      <c r="AB157" s="784"/>
      <c r="AC157" s="789"/>
      <c r="AD157" s="784"/>
      <c r="AE157" s="784"/>
      <c r="AF157" s="784"/>
      <c r="AG157" s="817"/>
      <c r="AH157" s="819"/>
      <c r="AI157" s="784"/>
      <c r="AJ157" s="784"/>
      <c r="AK157" s="784"/>
      <c r="AL157" s="784"/>
      <c r="AM157" s="784"/>
      <c r="AN157" s="784"/>
      <c r="AO157" s="784"/>
      <c r="AP157" s="784"/>
      <c r="AQ157" s="784"/>
      <c r="AR157" s="817"/>
      <c r="AS157" s="819"/>
      <c r="AT157" s="784"/>
      <c r="AU157" s="789"/>
      <c r="AV157" s="821"/>
      <c r="AW157" s="821"/>
      <c r="AX157" s="821"/>
      <c r="AY157" s="821"/>
      <c r="AZ157" s="824"/>
      <c r="BA157" s="824"/>
      <c r="BB157" s="821"/>
      <c r="BC157" s="821"/>
      <c r="BD157" s="821"/>
      <c r="BE157" s="821"/>
      <c r="BF157" s="827"/>
      <c r="BG157" s="784"/>
      <c r="BH157" s="784"/>
      <c r="BI157" s="789"/>
      <c r="BJ157" s="784"/>
      <c r="BK157" s="784"/>
      <c r="BL157" s="784"/>
      <c r="BM157" s="784"/>
      <c r="BN157" s="784"/>
      <c r="BO157" s="784"/>
      <c r="BP157" s="789"/>
      <c r="BQ157" s="784"/>
      <c r="BR157" s="817"/>
      <c r="BS157" s="817"/>
      <c r="BT157" s="817"/>
      <c r="BU157" s="817"/>
      <c r="BV157" s="817"/>
      <c r="BW157" s="784"/>
      <c r="BX157" s="784"/>
      <c r="BY157" s="784"/>
      <c r="BZ157" s="784"/>
      <c r="CA157" s="784"/>
      <c r="CB157" s="784"/>
      <c r="CC157" s="784"/>
      <c r="CD157" s="784"/>
      <c r="CE157" s="27"/>
    </row>
    <row r="158" spans="1:83" ht="16.5" customHeight="1" x14ac:dyDescent="0.2">
      <c r="A158" s="780"/>
      <c r="B158" s="784"/>
      <c r="C158" s="785"/>
      <c r="D158" s="784"/>
      <c r="E158" s="784"/>
      <c r="F158" s="784"/>
      <c r="G158" s="784"/>
      <c r="H158" s="785"/>
      <c r="I158" s="784"/>
      <c r="J158" s="786"/>
      <c r="K158" s="784"/>
      <c r="L158" s="788"/>
      <c r="M158" s="788"/>
      <c r="N158" s="784"/>
      <c r="O158" s="793"/>
      <c r="P158" s="784"/>
      <c r="Q158" s="784"/>
      <c r="R158" s="784"/>
      <c r="S158" s="784"/>
      <c r="T158" s="784"/>
      <c r="U158" s="784"/>
      <c r="V158" s="784"/>
      <c r="W158" s="784"/>
      <c r="X158" s="784"/>
      <c r="Y158" s="784"/>
      <c r="Z158" s="784"/>
      <c r="AA158" s="784"/>
      <c r="AB158" s="784"/>
      <c r="AC158" s="789"/>
      <c r="AD158" s="784"/>
      <c r="AE158" s="784"/>
      <c r="AF158" s="784"/>
      <c r="AG158" s="817"/>
      <c r="AH158" s="819"/>
      <c r="AI158" s="784"/>
      <c r="AJ158" s="784"/>
      <c r="AK158" s="784"/>
      <c r="AL158" s="784"/>
      <c r="AM158" s="784"/>
      <c r="AN158" s="784"/>
      <c r="AO158" s="784"/>
      <c r="AP158" s="784"/>
      <c r="AQ158" s="784"/>
      <c r="AR158" s="817"/>
      <c r="AS158" s="819"/>
      <c r="AT158" s="784"/>
      <c r="AU158" s="789"/>
      <c r="AV158" s="821"/>
      <c r="AW158" s="821"/>
      <c r="AX158" s="821"/>
      <c r="AY158" s="821"/>
      <c r="AZ158" s="824"/>
      <c r="BA158" s="824"/>
      <c r="BB158" s="821"/>
      <c r="BC158" s="821"/>
      <c r="BD158" s="821"/>
      <c r="BE158" s="821"/>
      <c r="BF158" s="827"/>
      <c r="BG158" s="784"/>
      <c r="BH158" s="784"/>
      <c r="BI158" s="789"/>
      <c r="BJ158" s="784"/>
      <c r="BK158" s="784"/>
      <c r="BL158" s="784"/>
      <c r="BM158" s="784"/>
      <c r="BN158" s="784"/>
      <c r="BO158" s="784"/>
      <c r="BP158" s="789"/>
      <c r="BQ158" s="784"/>
      <c r="BR158" s="817"/>
      <c r="BS158" s="817"/>
      <c r="BT158" s="817"/>
      <c r="BU158" s="817"/>
      <c r="BV158" s="817"/>
      <c r="BW158" s="784"/>
      <c r="BX158" s="784"/>
      <c r="BY158" s="784"/>
      <c r="BZ158" s="784"/>
      <c r="CA158" s="784"/>
      <c r="CB158" s="784"/>
      <c r="CC158" s="784"/>
      <c r="CD158" s="784"/>
      <c r="CE158" s="27"/>
    </row>
    <row r="159" spans="1:83" ht="16.5" customHeight="1" x14ac:dyDescent="0.2">
      <c r="A159" s="780"/>
      <c r="B159" s="784"/>
      <c r="C159" s="785"/>
      <c r="D159" s="784"/>
      <c r="E159" s="784"/>
      <c r="F159" s="784"/>
      <c r="G159" s="784"/>
      <c r="H159" s="785"/>
      <c r="I159" s="784"/>
      <c r="J159" s="786"/>
      <c r="K159" s="784"/>
      <c r="L159" s="788"/>
      <c r="M159" s="788"/>
      <c r="N159" s="784"/>
      <c r="O159" s="793"/>
      <c r="P159" s="784"/>
      <c r="Q159" s="784"/>
      <c r="R159" s="784"/>
      <c r="S159" s="784"/>
      <c r="T159" s="784"/>
      <c r="U159" s="784"/>
      <c r="V159" s="784"/>
      <c r="W159" s="784"/>
      <c r="X159" s="784"/>
      <c r="Y159" s="784"/>
      <c r="Z159" s="784"/>
      <c r="AA159" s="784"/>
      <c r="AB159" s="784"/>
      <c r="AC159" s="789"/>
      <c r="AD159" s="784"/>
      <c r="AE159" s="784"/>
      <c r="AF159" s="784"/>
      <c r="AG159" s="817"/>
      <c r="AH159" s="819"/>
      <c r="AI159" s="784"/>
      <c r="AJ159" s="784"/>
      <c r="AK159" s="784"/>
      <c r="AL159" s="784"/>
      <c r="AM159" s="784"/>
      <c r="AN159" s="784"/>
      <c r="AO159" s="784"/>
      <c r="AP159" s="784"/>
      <c r="AQ159" s="784"/>
      <c r="AR159" s="817"/>
      <c r="AS159" s="819"/>
      <c r="AT159" s="784"/>
      <c r="AU159" s="789"/>
      <c r="AV159" s="821"/>
      <c r="AW159" s="821"/>
      <c r="AX159" s="821"/>
      <c r="AY159" s="821"/>
      <c r="AZ159" s="824"/>
      <c r="BA159" s="824"/>
      <c r="BB159" s="821"/>
      <c r="BC159" s="821"/>
      <c r="BD159" s="821"/>
      <c r="BE159" s="821"/>
      <c r="BF159" s="827"/>
      <c r="BG159" s="784"/>
      <c r="BH159" s="784"/>
      <c r="BI159" s="789"/>
      <c r="BJ159" s="784"/>
      <c r="BK159" s="784"/>
      <c r="BL159" s="784"/>
      <c r="BM159" s="784"/>
      <c r="BN159" s="784"/>
      <c r="BO159" s="784"/>
      <c r="BP159" s="789"/>
      <c r="BQ159" s="784"/>
      <c r="BR159" s="817"/>
      <c r="BS159" s="817"/>
      <c r="BT159" s="817"/>
      <c r="BU159" s="817"/>
      <c r="BV159" s="817"/>
      <c r="BW159" s="784"/>
      <c r="BX159" s="784"/>
      <c r="BY159" s="784"/>
      <c r="BZ159" s="784"/>
      <c r="CA159" s="784"/>
      <c r="CB159" s="784"/>
      <c r="CC159" s="784"/>
      <c r="CD159" s="784"/>
      <c r="CE159" s="27"/>
    </row>
    <row r="160" spans="1:83" ht="16.5" customHeight="1" x14ac:dyDescent="0.2">
      <c r="A160" s="780"/>
      <c r="B160" s="784"/>
      <c r="C160" s="785"/>
      <c r="D160" s="784"/>
      <c r="E160" s="784"/>
      <c r="F160" s="784"/>
      <c r="G160" s="784"/>
      <c r="H160" s="785"/>
      <c r="I160" s="784"/>
      <c r="J160" s="786"/>
      <c r="K160" s="784"/>
      <c r="L160" s="788"/>
      <c r="M160" s="788"/>
      <c r="N160" s="784"/>
      <c r="O160" s="793"/>
      <c r="P160" s="784"/>
      <c r="Q160" s="784"/>
      <c r="R160" s="784"/>
      <c r="S160" s="784"/>
      <c r="T160" s="784"/>
      <c r="U160" s="784"/>
      <c r="V160" s="784"/>
      <c r="W160" s="784"/>
      <c r="X160" s="784"/>
      <c r="Y160" s="784"/>
      <c r="Z160" s="784"/>
      <c r="AA160" s="784"/>
      <c r="AB160" s="784"/>
      <c r="AC160" s="789"/>
      <c r="AD160" s="784"/>
      <c r="AE160" s="784"/>
      <c r="AF160" s="784"/>
      <c r="AG160" s="817"/>
      <c r="AH160" s="819"/>
      <c r="AI160" s="784"/>
      <c r="AJ160" s="784"/>
      <c r="AK160" s="784"/>
      <c r="AL160" s="784"/>
      <c r="AM160" s="784"/>
      <c r="AN160" s="784"/>
      <c r="AO160" s="784"/>
      <c r="AP160" s="784"/>
      <c r="AQ160" s="784"/>
      <c r="AR160" s="817"/>
      <c r="AS160" s="819"/>
      <c r="AT160" s="784"/>
      <c r="AU160" s="789"/>
      <c r="AV160" s="821"/>
      <c r="AW160" s="821"/>
      <c r="AX160" s="821"/>
      <c r="AY160" s="821"/>
      <c r="AZ160" s="824"/>
      <c r="BA160" s="824"/>
      <c r="BB160" s="821"/>
      <c r="BC160" s="821"/>
      <c r="BD160" s="821"/>
      <c r="BE160" s="821"/>
      <c r="BF160" s="827"/>
      <c r="BG160" s="784"/>
      <c r="BH160" s="784"/>
      <c r="BI160" s="789"/>
      <c r="BJ160" s="784"/>
      <c r="BK160" s="784"/>
      <c r="BL160" s="784"/>
      <c r="BM160" s="784"/>
      <c r="BN160" s="784"/>
      <c r="BO160" s="784"/>
      <c r="BP160" s="789"/>
      <c r="BQ160" s="784"/>
      <c r="BR160" s="817"/>
      <c r="BS160" s="817"/>
      <c r="BT160" s="817"/>
      <c r="BU160" s="817"/>
      <c r="BV160" s="817"/>
      <c r="BW160" s="784"/>
      <c r="BX160" s="784"/>
      <c r="BY160" s="784"/>
      <c r="BZ160" s="784"/>
      <c r="CA160" s="784"/>
      <c r="CB160" s="784"/>
      <c r="CC160" s="784"/>
      <c r="CD160" s="784"/>
      <c r="CE160" s="27"/>
    </row>
    <row r="161" spans="1:83" ht="16.5" customHeight="1" x14ac:dyDescent="0.2">
      <c r="A161" s="780"/>
      <c r="B161" s="784"/>
      <c r="C161" s="785"/>
      <c r="D161" s="784"/>
      <c r="E161" s="784"/>
      <c r="F161" s="784"/>
      <c r="G161" s="784"/>
      <c r="H161" s="785"/>
      <c r="I161" s="784"/>
      <c r="J161" s="786"/>
      <c r="K161" s="784"/>
      <c r="L161" s="788"/>
      <c r="M161" s="788"/>
      <c r="N161" s="784"/>
      <c r="O161" s="793"/>
      <c r="P161" s="784"/>
      <c r="Q161" s="784"/>
      <c r="R161" s="784"/>
      <c r="S161" s="784"/>
      <c r="T161" s="784"/>
      <c r="U161" s="784"/>
      <c r="V161" s="784"/>
      <c r="W161" s="784"/>
      <c r="X161" s="784"/>
      <c r="Y161" s="784"/>
      <c r="Z161" s="784"/>
      <c r="AA161" s="784"/>
      <c r="AB161" s="784"/>
      <c r="AC161" s="789"/>
      <c r="AD161" s="784"/>
      <c r="AE161" s="784"/>
      <c r="AF161" s="784"/>
      <c r="AG161" s="817"/>
      <c r="AH161" s="819"/>
      <c r="AI161" s="784"/>
      <c r="AJ161" s="784"/>
      <c r="AK161" s="784"/>
      <c r="AL161" s="784"/>
      <c r="AM161" s="784"/>
      <c r="AN161" s="784"/>
      <c r="AO161" s="784"/>
      <c r="AP161" s="784"/>
      <c r="AQ161" s="784"/>
      <c r="AR161" s="817"/>
      <c r="AS161" s="819"/>
      <c r="AT161" s="784"/>
      <c r="AU161" s="789"/>
      <c r="AV161" s="821"/>
      <c r="AW161" s="821"/>
      <c r="AX161" s="821"/>
      <c r="AY161" s="821"/>
      <c r="AZ161" s="824"/>
      <c r="BA161" s="824"/>
      <c r="BB161" s="821"/>
      <c r="BC161" s="821"/>
      <c r="BD161" s="821"/>
      <c r="BE161" s="821"/>
      <c r="BF161" s="827"/>
      <c r="BG161" s="784"/>
      <c r="BH161" s="784"/>
      <c r="BI161" s="789"/>
      <c r="BJ161" s="784"/>
      <c r="BK161" s="784"/>
      <c r="BL161" s="784"/>
      <c r="BM161" s="784"/>
      <c r="BN161" s="784"/>
      <c r="BO161" s="784"/>
      <c r="BP161" s="789"/>
      <c r="BQ161" s="784"/>
      <c r="BR161" s="817"/>
      <c r="BS161" s="817"/>
      <c r="BT161" s="817"/>
      <c r="BU161" s="817"/>
      <c r="BV161" s="817"/>
      <c r="BW161" s="784"/>
      <c r="BX161" s="784"/>
      <c r="BY161" s="784"/>
      <c r="BZ161" s="784"/>
      <c r="CA161" s="784"/>
      <c r="CB161" s="784"/>
      <c r="CC161" s="784"/>
      <c r="CD161" s="784"/>
      <c r="CE161" s="27"/>
    </row>
    <row r="162" spans="1:83" ht="16.5" customHeight="1" x14ac:dyDescent="0.2">
      <c r="A162" s="780"/>
      <c r="B162" s="784"/>
      <c r="C162" s="785"/>
      <c r="D162" s="784"/>
      <c r="E162" s="784"/>
      <c r="F162" s="784"/>
      <c r="G162" s="784"/>
      <c r="H162" s="785"/>
      <c r="I162" s="784"/>
      <c r="J162" s="786"/>
      <c r="K162" s="784"/>
      <c r="L162" s="788"/>
      <c r="M162" s="788"/>
      <c r="N162" s="784"/>
      <c r="O162" s="793"/>
      <c r="P162" s="784"/>
      <c r="Q162" s="784"/>
      <c r="R162" s="784"/>
      <c r="S162" s="784"/>
      <c r="T162" s="784"/>
      <c r="U162" s="784"/>
      <c r="V162" s="784"/>
      <c r="W162" s="784"/>
      <c r="X162" s="784"/>
      <c r="Y162" s="784"/>
      <c r="Z162" s="784"/>
      <c r="AA162" s="784"/>
      <c r="AB162" s="784"/>
      <c r="AC162" s="789"/>
      <c r="AD162" s="784"/>
      <c r="AE162" s="784"/>
      <c r="AF162" s="784"/>
      <c r="AG162" s="817"/>
      <c r="AH162" s="819"/>
      <c r="AI162" s="784"/>
      <c r="AJ162" s="784"/>
      <c r="AK162" s="784"/>
      <c r="AL162" s="784"/>
      <c r="AM162" s="784"/>
      <c r="AN162" s="784"/>
      <c r="AO162" s="784"/>
      <c r="AP162" s="784"/>
      <c r="AQ162" s="784"/>
      <c r="AR162" s="817"/>
      <c r="AS162" s="819"/>
      <c r="AT162" s="784"/>
      <c r="AU162" s="789"/>
      <c r="AV162" s="821"/>
      <c r="AW162" s="821"/>
      <c r="AX162" s="821"/>
      <c r="AY162" s="821"/>
      <c r="AZ162" s="824"/>
      <c r="BA162" s="824"/>
      <c r="BB162" s="821"/>
      <c r="BC162" s="821"/>
      <c r="BD162" s="821"/>
      <c r="BE162" s="821"/>
      <c r="BF162" s="827"/>
      <c r="BG162" s="784"/>
      <c r="BH162" s="784"/>
      <c r="BI162" s="789"/>
      <c r="BJ162" s="784"/>
      <c r="BK162" s="784"/>
      <c r="BL162" s="784"/>
      <c r="BM162" s="784"/>
      <c r="BN162" s="784"/>
      <c r="BO162" s="784"/>
      <c r="BP162" s="789"/>
      <c r="BQ162" s="784"/>
      <c r="BR162" s="817"/>
      <c r="BS162" s="817"/>
      <c r="BT162" s="817"/>
      <c r="BU162" s="817"/>
      <c r="BV162" s="817"/>
      <c r="BW162" s="784"/>
      <c r="BX162" s="784"/>
      <c r="BY162" s="784"/>
      <c r="BZ162" s="784"/>
      <c r="CA162" s="784"/>
      <c r="CB162" s="784"/>
      <c r="CC162" s="784"/>
      <c r="CD162" s="784"/>
      <c r="CE162" s="27"/>
    </row>
    <row r="163" spans="1:83" ht="16.5" customHeight="1" x14ac:dyDescent="0.2">
      <c r="A163" s="780"/>
      <c r="B163" s="784"/>
      <c r="C163" s="785"/>
      <c r="D163" s="784"/>
      <c r="E163" s="784"/>
      <c r="F163" s="784"/>
      <c r="G163" s="784"/>
      <c r="H163" s="785"/>
      <c r="I163" s="784"/>
      <c r="J163" s="786"/>
      <c r="K163" s="784"/>
      <c r="L163" s="788"/>
      <c r="M163" s="788"/>
      <c r="N163" s="784"/>
      <c r="O163" s="793"/>
      <c r="P163" s="784"/>
      <c r="Q163" s="784"/>
      <c r="R163" s="784"/>
      <c r="S163" s="784"/>
      <c r="T163" s="784"/>
      <c r="U163" s="784"/>
      <c r="V163" s="784"/>
      <c r="W163" s="784"/>
      <c r="X163" s="784"/>
      <c r="Y163" s="784"/>
      <c r="Z163" s="784"/>
      <c r="AA163" s="784"/>
      <c r="AB163" s="784"/>
      <c r="AC163" s="789"/>
      <c r="AD163" s="784"/>
      <c r="AE163" s="784"/>
      <c r="AF163" s="784"/>
      <c r="AG163" s="817"/>
      <c r="AH163" s="819"/>
      <c r="AI163" s="784"/>
      <c r="AJ163" s="784"/>
      <c r="AK163" s="784"/>
      <c r="AL163" s="784"/>
      <c r="AM163" s="784"/>
      <c r="AN163" s="784"/>
      <c r="AO163" s="784"/>
      <c r="AP163" s="784"/>
      <c r="AQ163" s="784"/>
      <c r="AR163" s="817"/>
      <c r="AS163" s="819"/>
      <c r="AT163" s="784"/>
      <c r="AU163" s="789"/>
      <c r="AV163" s="821"/>
      <c r="AW163" s="821"/>
      <c r="AX163" s="821"/>
      <c r="AY163" s="821"/>
      <c r="AZ163" s="824"/>
      <c r="BA163" s="824"/>
      <c r="BB163" s="821"/>
      <c r="BC163" s="821"/>
      <c r="BD163" s="821"/>
      <c r="BE163" s="821"/>
      <c r="BF163" s="827"/>
      <c r="BG163" s="784"/>
      <c r="BH163" s="784"/>
      <c r="BI163" s="789"/>
      <c r="BJ163" s="784"/>
      <c r="BK163" s="784"/>
      <c r="BL163" s="784"/>
      <c r="BM163" s="784"/>
      <c r="BN163" s="784"/>
      <c r="BO163" s="784"/>
      <c r="BP163" s="789"/>
      <c r="BQ163" s="784"/>
      <c r="BR163" s="817"/>
      <c r="BS163" s="817"/>
      <c r="BT163" s="817"/>
      <c r="BU163" s="817"/>
      <c r="BV163" s="817"/>
      <c r="BW163" s="784"/>
      <c r="BX163" s="784"/>
      <c r="BY163" s="784"/>
      <c r="BZ163" s="784"/>
      <c r="CA163" s="784"/>
      <c r="CB163" s="784"/>
      <c r="CC163" s="784"/>
      <c r="CD163" s="784"/>
      <c r="CE163" s="27"/>
    </row>
    <row r="164" spans="1:83" ht="16.5" customHeight="1" x14ac:dyDescent="0.2">
      <c r="A164" s="780"/>
      <c r="B164" s="784"/>
      <c r="C164" s="785"/>
      <c r="D164" s="784"/>
      <c r="E164" s="784"/>
      <c r="F164" s="784"/>
      <c r="G164" s="784"/>
      <c r="H164" s="785"/>
      <c r="I164" s="784"/>
      <c r="J164" s="786"/>
      <c r="K164" s="784"/>
      <c r="L164" s="788"/>
      <c r="M164" s="788"/>
      <c r="N164" s="784"/>
      <c r="O164" s="793"/>
      <c r="P164" s="784"/>
      <c r="Q164" s="784"/>
      <c r="R164" s="784"/>
      <c r="S164" s="784"/>
      <c r="T164" s="784"/>
      <c r="U164" s="784"/>
      <c r="V164" s="784"/>
      <c r="W164" s="784"/>
      <c r="X164" s="784"/>
      <c r="Y164" s="784"/>
      <c r="Z164" s="784"/>
      <c r="AA164" s="784"/>
      <c r="AB164" s="784"/>
      <c r="AC164" s="789"/>
      <c r="AD164" s="784"/>
      <c r="AE164" s="784"/>
      <c r="AF164" s="784"/>
      <c r="AG164" s="817"/>
      <c r="AH164" s="819"/>
      <c r="AI164" s="784"/>
      <c r="AJ164" s="784"/>
      <c r="AK164" s="784"/>
      <c r="AL164" s="784"/>
      <c r="AM164" s="784"/>
      <c r="AN164" s="784"/>
      <c r="AO164" s="784"/>
      <c r="AP164" s="784"/>
      <c r="AQ164" s="784"/>
      <c r="AR164" s="817"/>
      <c r="AS164" s="819"/>
      <c r="AT164" s="784"/>
      <c r="AU164" s="789"/>
      <c r="AV164" s="821"/>
      <c r="AW164" s="821"/>
      <c r="AX164" s="821"/>
      <c r="AY164" s="821"/>
      <c r="AZ164" s="824"/>
      <c r="BA164" s="824"/>
      <c r="BB164" s="821"/>
      <c r="BC164" s="821"/>
      <c r="BD164" s="821"/>
      <c r="BE164" s="821"/>
      <c r="BF164" s="827"/>
      <c r="BG164" s="784"/>
      <c r="BH164" s="784"/>
      <c r="BI164" s="789"/>
      <c r="BJ164" s="784"/>
      <c r="BK164" s="784"/>
      <c r="BL164" s="784"/>
      <c r="BM164" s="784"/>
      <c r="BN164" s="784"/>
      <c r="BO164" s="784"/>
      <c r="BP164" s="789"/>
      <c r="BQ164" s="784"/>
      <c r="BR164" s="817"/>
      <c r="BS164" s="817"/>
      <c r="BT164" s="817"/>
      <c r="BU164" s="817"/>
      <c r="BV164" s="817"/>
      <c r="BW164" s="784"/>
      <c r="BX164" s="784"/>
      <c r="BY164" s="784"/>
      <c r="BZ164" s="784"/>
      <c r="CA164" s="784"/>
      <c r="CB164" s="784"/>
      <c r="CC164" s="784"/>
      <c r="CD164" s="784"/>
      <c r="CE164" s="27"/>
    </row>
    <row r="165" spans="1:83" ht="16.5" customHeight="1" x14ac:dyDescent="0.2">
      <c r="A165" s="780"/>
      <c r="B165" s="784"/>
      <c r="C165" s="785"/>
      <c r="D165" s="784"/>
      <c r="E165" s="784"/>
      <c r="F165" s="784"/>
      <c r="G165" s="784"/>
      <c r="H165" s="785"/>
      <c r="I165" s="784"/>
      <c r="J165" s="786"/>
      <c r="K165" s="784"/>
      <c r="L165" s="788"/>
      <c r="M165" s="788"/>
      <c r="N165" s="784"/>
      <c r="O165" s="793"/>
      <c r="P165" s="784"/>
      <c r="Q165" s="784"/>
      <c r="R165" s="784"/>
      <c r="S165" s="784"/>
      <c r="T165" s="784"/>
      <c r="U165" s="784"/>
      <c r="V165" s="784"/>
      <c r="W165" s="784"/>
      <c r="X165" s="784"/>
      <c r="Y165" s="784"/>
      <c r="Z165" s="784"/>
      <c r="AA165" s="784"/>
      <c r="AB165" s="784"/>
      <c r="AC165" s="789"/>
      <c r="AD165" s="784"/>
      <c r="AE165" s="784"/>
      <c r="AF165" s="784"/>
      <c r="AG165" s="817"/>
      <c r="AH165" s="819"/>
      <c r="AI165" s="784"/>
      <c r="AJ165" s="784"/>
      <c r="AK165" s="784"/>
      <c r="AL165" s="784"/>
      <c r="AM165" s="784"/>
      <c r="AN165" s="784"/>
      <c r="AO165" s="784"/>
      <c r="AP165" s="784"/>
      <c r="AQ165" s="784"/>
      <c r="AR165" s="817"/>
      <c r="AS165" s="819"/>
      <c r="AT165" s="784"/>
      <c r="AU165" s="789"/>
      <c r="AV165" s="821"/>
      <c r="AW165" s="821"/>
      <c r="AX165" s="821"/>
      <c r="AY165" s="821"/>
      <c r="AZ165" s="824"/>
      <c r="BA165" s="824"/>
      <c r="BB165" s="821"/>
      <c r="BC165" s="821"/>
      <c r="BD165" s="821"/>
      <c r="BE165" s="821"/>
      <c r="BF165" s="827"/>
      <c r="BG165" s="784"/>
      <c r="BH165" s="784"/>
      <c r="BI165" s="789"/>
      <c r="BJ165" s="784"/>
      <c r="BK165" s="784"/>
      <c r="BL165" s="784"/>
      <c r="BM165" s="784"/>
      <c r="BN165" s="784"/>
      <c r="BO165" s="784"/>
      <c r="BP165" s="789"/>
      <c r="BQ165" s="784"/>
      <c r="BR165" s="817"/>
      <c r="BS165" s="817"/>
      <c r="BT165" s="817"/>
      <c r="BU165" s="817"/>
      <c r="BV165" s="817"/>
      <c r="BW165" s="784"/>
      <c r="BX165" s="784"/>
      <c r="BY165" s="784"/>
      <c r="BZ165" s="784"/>
      <c r="CA165" s="784"/>
      <c r="CB165" s="784"/>
      <c r="CC165" s="784"/>
      <c r="CD165" s="784"/>
      <c r="CE165" s="27"/>
    </row>
    <row r="166" spans="1:83" ht="16.5" customHeight="1" x14ac:dyDescent="0.2">
      <c r="A166" s="780"/>
      <c r="B166" s="784"/>
      <c r="C166" s="785"/>
      <c r="D166" s="784"/>
      <c r="E166" s="784"/>
      <c r="F166" s="784"/>
      <c r="G166" s="784"/>
      <c r="H166" s="785"/>
      <c r="I166" s="784"/>
      <c r="J166" s="786"/>
      <c r="K166" s="784"/>
      <c r="L166" s="788"/>
      <c r="M166" s="788"/>
      <c r="N166" s="784"/>
      <c r="O166" s="793"/>
      <c r="P166" s="784"/>
      <c r="Q166" s="784"/>
      <c r="R166" s="784"/>
      <c r="S166" s="784"/>
      <c r="T166" s="784"/>
      <c r="U166" s="784"/>
      <c r="V166" s="784"/>
      <c r="W166" s="784"/>
      <c r="X166" s="784"/>
      <c r="Y166" s="784"/>
      <c r="Z166" s="784"/>
      <c r="AA166" s="784"/>
      <c r="AB166" s="784"/>
      <c r="AC166" s="789"/>
      <c r="AD166" s="784"/>
      <c r="AE166" s="784"/>
      <c r="AF166" s="784"/>
      <c r="AG166" s="817"/>
      <c r="AH166" s="819"/>
      <c r="AI166" s="784"/>
      <c r="AJ166" s="784"/>
      <c r="AK166" s="784"/>
      <c r="AL166" s="784"/>
      <c r="AM166" s="784"/>
      <c r="AN166" s="784"/>
      <c r="AO166" s="784"/>
      <c r="AP166" s="784"/>
      <c r="AQ166" s="784"/>
      <c r="AR166" s="817"/>
      <c r="AS166" s="819"/>
      <c r="AT166" s="784"/>
      <c r="AU166" s="789"/>
      <c r="AV166" s="821"/>
      <c r="AW166" s="821"/>
      <c r="AX166" s="821"/>
      <c r="AY166" s="821"/>
      <c r="AZ166" s="824"/>
      <c r="BA166" s="824"/>
      <c r="BB166" s="821"/>
      <c r="BC166" s="821"/>
      <c r="BD166" s="821"/>
      <c r="BE166" s="821"/>
      <c r="BF166" s="827"/>
      <c r="BG166" s="784"/>
      <c r="BH166" s="784"/>
      <c r="BI166" s="789"/>
      <c r="BJ166" s="784"/>
      <c r="BK166" s="784"/>
      <c r="BL166" s="784"/>
      <c r="BM166" s="784"/>
      <c r="BN166" s="784"/>
      <c r="BO166" s="784"/>
      <c r="BP166" s="789"/>
      <c r="BQ166" s="784"/>
      <c r="BR166" s="817"/>
      <c r="BS166" s="817"/>
      <c r="BT166" s="817"/>
      <c r="BU166" s="817"/>
      <c r="BV166" s="817"/>
      <c r="BW166" s="784"/>
      <c r="BX166" s="784"/>
      <c r="BY166" s="784"/>
      <c r="BZ166" s="784"/>
      <c r="CA166" s="784"/>
      <c r="CB166" s="784"/>
      <c r="CC166" s="784"/>
      <c r="CD166" s="784"/>
      <c r="CE166" s="27"/>
    </row>
    <row r="167" spans="1:83" ht="16.5" customHeight="1" x14ac:dyDescent="0.2">
      <c r="A167" s="780"/>
      <c r="B167" s="784"/>
      <c r="C167" s="785"/>
      <c r="D167" s="784"/>
      <c r="E167" s="784"/>
      <c r="F167" s="784"/>
      <c r="G167" s="784"/>
      <c r="H167" s="785"/>
      <c r="I167" s="784"/>
      <c r="J167" s="786"/>
      <c r="K167" s="784"/>
      <c r="L167" s="788"/>
      <c r="M167" s="788"/>
      <c r="N167" s="784"/>
      <c r="O167" s="793"/>
      <c r="P167" s="784"/>
      <c r="Q167" s="784"/>
      <c r="R167" s="784"/>
      <c r="S167" s="784"/>
      <c r="T167" s="784"/>
      <c r="U167" s="784"/>
      <c r="V167" s="784"/>
      <c r="W167" s="784"/>
      <c r="X167" s="784"/>
      <c r="Y167" s="784"/>
      <c r="Z167" s="784"/>
      <c r="AA167" s="784"/>
      <c r="AB167" s="784"/>
      <c r="AC167" s="789"/>
      <c r="AD167" s="784"/>
      <c r="AE167" s="784"/>
      <c r="AF167" s="784"/>
      <c r="AG167" s="817"/>
      <c r="AH167" s="819"/>
      <c r="AI167" s="784"/>
      <c r="AJ167" s="784"/>
      <c r="AK167" s="784"/>
      <c r="AL167" s="784"/>
      <c r="AM167" s="784"/>
      <c r="AN167" s="784"/>
      <c r="AO167" s="784"/>
      <c r="AP167" s="784"/>
      <c r="AQ167" s="784"/>
      <c r="AR167" s="817"/>
      <c r="AS167" s="819"/>
      <c r="AT167" s="784"/>
      <c r="AU167" s="789"/>
      <c r="AV167" s="821"/>
      <c r="AW167" s="821"/>
      <c r="AX167" s="821"/>
      <c r="AY167" s="821"/>
      <c r="AZ167" s="824"/>
      <c r="BA167" s="824"/>
      <c r="BB167" s="821"/>
      <c r="BC167" s="821"/>
      <c r="BD167" s="821"/>
      <c r="BE167" s="821"/>
      <c r="BF167" s="827"/>
      <c r="BG167" s="784"/>
      <c r="BH167" s="784"/>
      <c r="BI167" s="789"/>
      <c r="BJ167" s="784"/>
      <c r="BK167" s="784"/>
      <c r="BL167" s="784"/>
      <c r="BM167" s="784"/>
      <c r="BN167" s="784"/>
      <c r="BO167" s="784"/>
      <c r="BP167" s="789"/>
      <c r="BQ167" s="784"/>
      <c r="BR167" s="817"/>
      <c r="BS167" s="817"/>
      <c r="BT167" s="817"/>
      <c r="BU167" s="817"/>
      <c r="BV167" s="817"/>
      <c r="BW167" s="784"/>
      <c r="BX167" s="784"/>
      <c r="BY167" s="784"/>
      <c r="BZ167" s="784"/>
      <c r="CA167" s="784"/>
      <c r="CB167" s="784"/>
      <c r="CC167" s="784"/>
      <c r="CD167" s="784"/>
      <c r="CE167" s="27"/>
    </row>
    <row r="168" spans="1:83" ht="23.25" x14ac:dyDescent="0.35">
      <c r="B168" s="27"/>
      <c r="C168" s="752"/>
      <c r="D168" s="28"/>
      <c r="E168" s="29"/>
      <c r="F168" s="29"/>
      <c r="G168" s="29"/>
      <c r="H168" s="751"/>
      <c r="I168" s="2104" t="s">
        <v>71</v>
      </c>
      <c r="J168" s="2104"/>
      <c r="K168" s="2104"/>
      <c r="L168" s="2104"/>
      <c r="M168" s="2104"/>
      <c r="N168" s="2104"/>
      <c r="O168" s="2104"/>
      <c r="P168" s="2104"/>
      <c r="Q168" s="2104"/>
      <c r="R168" s="2104"/>
      <c r="S168" s="2104"/>
      <c r="T168" s="2104"/>
      <c r="U168" s="2104"/>
      <c r="V168" s="2104"/>
      <c r="W168" s="35"/>
      <c r="X168" s="35"/>
      <c r="Y168" s="35"/>
      <c r="Z168" s="35"/>
      <c r="AA168" s="35"/>
      <c r="AB168" s="35"/>
      <c r="AC168" s="35"/>
      <c r="AD168" s="35"/>
      <c r="AE168" s="35"/>
      <c r="AF168" s="810"/>
      <c r="AG168" s="41"/>
      <c r="AH168" s="811"/>
      <c r="AI168" s="812"/>
      <c r="AJ168" s="812"/>
      <c r="AK168" s="812"/>
      <c r="AL168" s="812"/>
      <c r="AM168" s="813"/>
      <c r="AN168" s="814"/>
      <c r="AO168" s="814"/>
      <c r="AP168" s="814"/>
      <c r="AQ168" s="814"/>
      <c r="AR168" s="814"/>
      <c r="AS168" s="814"/>
      <c r="AT168" s="814"/>
      <c r="AU168" s="814"/>
      <c r="AV168" s="35"/>
      <c r="AW168" s="35"/>
      <c r="AX168" s="35"/>
      <c r="AY168" s="35"/>
      <c r="AZ168" s="35"/>
      <c r="BA168" s="35"/>
      <c r="BB168" s="35"/>
      <c r="BC168" s="35"/>
      <c r="BD168" s="35"/>
      <c r="BE168" s="35"/>
      <c r="BF168" s="35"/>
      <c r="BG168" s="35"/>
      <c r="BH168" s="35"/>
      <c r="BI168" s="35"/>
      <c r="BJ168" s="35"/>
      <c r="BK168" s="35"/>
      <c r="BL168" s="35"/>
      <c r="BM168" s="35"/>
      <c r="BN168" s="35"/>
      <c r="BO168" s="35"/>
      <c r="BP168" s="35"/>
      <c r="BQ168" s="35"/>
      <c r="BR168" s="35"/>
      <c r="BS168" s="35"/>
      <c r="BT168" s="35"/>
      <c r="BU168" s="35"/>
      <c r="BV168" s="35"/>
      <c r="BW168" s="35"/>
      <c r="BX168" s="35"/>
      <c r="BY168" s="35"/>
      <c r="BZ168" s="35"/>
      <c r="CA168" s="35"/>
      <c r="CB168" s="35"/>
      <c r="CC168" s="35"/>
      <c r="CD168" s="35"/>
      <c r="CE168" s="27"/>
    </row>
    <row r="169" spans="1:83" ht="12.75" customHeight="1" x14ac:dyDescent="0.25">
      <c r="E169" s="5"/>
      <c r="F169" s="24"/>
      <c r="G169" s="24"/>
      <c r="H169" s="749"/>
      <c r="AQ169" s="456"/>
      <c r="AR169" s="456"/>
      <c r="AS169" s="456"/>
      <c r="AT169" s="456"/>
      <c r="AU169" s="456"/>
    </row>
    <row r="170" spans="1:83" ht="12.75" customHeight="1" x14ac:dyDescent="0.25">
      <c r="E170" s="5"/>
      <c r="F170" s="5"/>
      <c r="G170" s="5"/>
      <c r="H170" s="749"/>
      <c r="AQ170" s="456"/>
      <c r="AR170" s="456"/>
      <c r="AS170" s="456"/>
      <c r="AT170" s="456"/>
      <c r="AU170" s="456"/>
    </row>
    <row r="171" spans="1:83" ht="13.5" customHeight="1" x14ac:dyDescent="0.25">
      <c r="AQ171" s="456"/>
      <c r="AR171" s="456"/>
      <c r="AS171" s="456"/>
      <c r="AT171" s="456"/>
      <c r="AU171" s="456"/>
    </row>
    <row r="172" spans="1:83" ht="13.5" customHeight="1" x14ac:dyDescent="0.25">
      <c r="AQ172" s="456"/>
      <c r="AR172" s="456"/>
      <c r="AS172" s="456"/>
      <c r="AT172" s="456"/>
      <c r="AU172" s="456"/>
    </row>
    <row r="173" spans="1:83" ht="12.75" customHeight="1" x14ac:dyDescent="0.25">
      <c r="AQ173" s="456"/>
      <c r="AR173" s="456"/>
      <c r="AS173" s="456"/>
      <c r="AT173" s="456"/>
      <c r="AU173" s="456"/>
    </row>
    <row r="174" spans="1:83" ht="12.75" customHeight="1" x14ac:dyDescent="0.25">
      <c r="AQ174" s="456"/>
      <c r="AR174" s="456"/>
      <c r="AS174" s="456"/>
      <c r="AT174" s="456"/>
      <c r="AU174" s="456"/>
    </row>
    <row r="175" spans="1:83" ht="13.5" customHeight="1" x14ac:dyDescent="0.25">
      <c r="AQ175" s="456"/>
      <c r="AR175" s="456"/>
      <c r="AS175" s="456"/>
      <c r="AT175" s="456"/>
      <c r="AU175" s="456"/>
    </row>
    <row r="176" spans="1:83" ht="13.5" customHeight="1" x14ac:dyDescent="0.25"/>
    <row r="177" ht="12.75" customHeight="1" x14ac:dyDescent="0.25"/>
    <row r="178" ht="12.75" customHeight="1" x14ac:dyDescent="0.25"/>
    <row r="179" ht="12.75" customHeight="1" x14ac:dyDescent="0.25"/>
    <row r="180" ht="13.5" customHeight="1" x14ac:dyDescent="0.25"/>
    <row r="181" ht="13.5" customHeight="1" x14ac:dyDescent="0.25"/>
    <row r="182" ht="12.75" customHeight="1" x14ac:dyDescent="0.25"/>
    <row r="183" ht="12.75" customHeight="1" x14ac:dyDescent="0.25"/>
    <row r="184" ht="13.5" customHeight="1" x14ac:dyDescent="0.25"/>
    <row r="185" ht="13.5" customHeight="1" x14ac:dyDescent="0.25"/>
    <row r="186" ht="12.75" customHeight="1" x14ac:dyDescent="0.25"/>
    <row r="187" ht="12.75" customHeight="1" x14ac:dyDescent="0.25"/>
    <row r="188" ht="13.5" customHeight="1" x14ac:dyDescent="0.25"/>
  </sheetData>
  <sortState ref="A3:CC166">
    <sortCondition ref="C3:C166"/>
    <sortCondition ref="A3:A166"/>
    <sortCondition ref="E3:E166"/>
  </sortState>
  <mergeCells count="5">
    <mergeCell ref="B1:K1"/>
    <mergeCell ref="N1:T1"/>
    <mergeCell ref="V1:AH1"/>
    <mergeCell ref="AI1:AT1"/>
    <mergeCell ref="I168:V168"/>
  </mergeCells>
  <conditionalFormatting sqref="D1:J2 D48:J1048576">
    <cfRule type="cellIs" dxfId="25" priority="1" operator="equal">
      <formula>0</formula>
    </cfRule>
  </conditionalFormatting>
  <pageMargins left="0.5" right="0.5" top="1" bottom="0.5" header="0.5" footer="0.5"/>
  <pageSetup paperSize="17" scale="42" fitToWidth="2" fitToHeight="2" orientation="landscape" r:id="rId1"/>
  <headerFooter alignWithMargins="0">
    <oddFooter>&amp;L&amp;D&amp;C&amp;T&amp;R&amp;F</oddFooter>
  </headerFooter>
  <rowBreaks count="1" manualBreakCount="1">
    <brk id="121" max="80" man="1"/>
  </rowBreaks>
  <colBreaks count="1" manualBreakCount="1">
    <brk id="62" max="16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U177"/>
  <sheetViews>
    <sheetView topLeftCell="A2" zoomScale="90" zoomScaleNormal="90" workbookViewId="0">
      <pane xSplit="4" ySplit="1" topLeftCell="E54" activePane="bottomRight" state="frozen"/>
      <selection activeCell="A2" sqref="A2"/>
      <selection pane="topRight" activeCell="I2" sqref="I2"/>
      <selection pane="bottomLeft" activeCell="A3" sqref="A3"/>
      <selection pane="bottomRight" activeCell="P61" sqref="P61"/>
    </sheetView>
  </sheetViews>
  <sheetFormatPr defaultRowHeight="15.75" x14ac:dyDescent="0.25"/>
  <cols>
    <col min="1" max="1" width="5" style="762" customWidth="1"/>
    <col min="2" max="2" width="9.7109375" style="750" bestFit="1" customWidth="1"/>
    <col min="3" max="3" width="5" style="4" bestFit="1" customWidth="1"/>
    <col min="4" max="4" width="39.85546875" style="750" bestFit="1" customWidth="1"/>
    <col min="5" max="5" width="5.5703125" style="933" bestFit="1" customWidth="1"/>
    <col min="6" max="6" width="7.7109375" style="815" bestFit="1" customWidth="1"/>
    <col min="7" max="7" width="6.85546875" style="6" customWidth="1"/>
    <col min="8" max="8" width="13.42578125" style="939" bestFit="1" customWidth="1"/>
    <col min="9" max="9" width="10" style="944" bestFit="1" customWidth="1"/>
    <col min="10" max="11" width="9.85546875" style="951" customWidth="1"/>
    <col min="12" max="12" width="9.140625" style="951" customWidth="1"/>
    <col min="13" max="17" width="9.140625" style="815" customWidth="1"/>
    <col min="18" max="18" width="9.140625" style="930"/>
    <col min="19" max="20" width="9.28515625" style="930" bestFit="1" customWidth="1"/>
    <col min="21" max="16384" width="9.140625" style="3"/>
  </cols>
  <sheetData>
    <row r="1" spans="1:21" s="1" customFormat="1" ht="64.5" customHeight="1" x14ac:dyDescent="0.35">
      <c r="A1" s="763"/>
      <c r="B1" s="2099"/>
      <c r="C1" s="2099"/>
      <c r="D1" s="2099"/>
      <c r="E1" s="2100" t="s">
        <v>2</v>
      </c>
      <c r="F1" s="2100"/>
      <c r="G1" s="922"/>
      <c r="H1" s="935"/>
      <c r="I1" s="940"/>
      <c r="J1" s="945"/>
      <c r="K1" s="945"/>
      <c r="L1" s="945"/>
      <c r="M1" s="926"/>
      <c r="N1" s="926"/>
      <c r="O1" s="926"/>
      <c r="P1" s="926"/>
      <c r="Q1" s="926"/>
      <c r="R1" s="928"/>
      <c r="S1" s="1088"/>
      <c r="T1" s="1088"/>
      <c r="U1" s="25"/>
    </row>
    <row r="2" spans="1:21" s="2" customFormat="1" ht="156.75" customHeight="1" x14ac:dyDescent="0.25">
      <c r="A2" s="923" t="s">
        <v>475</v>
      </c>
      <c r="B2" s="924" t="s">
        <v>1</v>
      </c>
      <c r="C2" s="924" t="s">
        <v>35</v>
      </c>
      <c r="D2" s="924" t="s">
        <v>27</v>
      </c>
      <c r="E2" s="931" t="s">
        <v>3</v>
      </c>
      <c r="F2" s="934" t="s">
        <v>4</v>
      </c>
      <c r="G2" s="925" t="s">
        <v>476</v>
      </c>
      <c r="H2" s="1945" t="s">
        <v>69</v>
      </c>
      <c r="I2" s="1946" t="s">
        <v>482</v>
      </c>
      <c r="J2" s="36" t="s">
        <v>585</v>
      </c>
      <c r="K2" s="47" t="s">
        <v>584</v>
      </c>
      <c r="L2" s="946" t="s">
        <v>67</v>
      </c>
      <c r="M2" s="775" t="s">
        <v>528</v>
      </c>
      <c r="N2" s="775" t="s">
        <v>77</v>
      </c>
      <c r="O2" s="775" t="s">
        <v>75</v>
      </c>
      <c r="P2" s="775" t="s">
        <v>79</v>
      </c>
      <c r="Q2" s="775" t="s">
        <v>80</v>
      </c>
      <c r="R2" s="803" t="s">
        <v>483</v>
      </c>
      <c r="S2" s="1089" t="str">
        <f>'Combined Rslts Copy this sheet'!CE2</f>
        <v>Sample Temperature C</v>
      </c>
      <c r="T2" s="1089" t="s">
        <v>597</v>
      </c>
      <c r="U2" s="26"/>
    </row>
    <row r="3" spans="1:21" s="2" customFormat="1" ht="16.5" customHeight="1" x14ac:dyDescent="0.25">
      <c r="A3" s="778">
        <v>1</v>
      </c>
      <c r="B3" s="779" t="str">
        <f>'SAME1 Flight Tests 8-27-09'!B7</f>
        <v>Silicone</v>
      </c>
      <c r="C3" s="779">
        <f>'SAME1 Flight Tests 8-27-09'!E7</f>
        <v>5</v>
      </c>
      <c r="D3" s="779" t="str">
        <f>'SAME1 Flight Tests 8-27-09'!F7</f>
        <v>Aging up</v>
      </c>
      <c r="E3" s="932">
        <f>'SAME1 Flight Tests 8-27-09'!L7</f>
        <v>8</v>
      </c>
      <c r="F3" s="804">
        <f>'SAME1 Flight Tests 8-27-09'!M7</f>
        <v>1.327</v>
      </c>
      <c r="G3" s="805">
        <f>'SAME1 Flight Tests 8-27-09'!Q7</f>
        <v>755</v>
      </c>
      <c r="H3" s="936">
        <f>'SAME1 Flight Tests 8-27-09'!AK7</f>
        <v>1194104.7590429184</v>
      </c>
      <c r="I3" s="941">
        <f>'SAME1 Flight Tests 8-27-09'!AL7</f>
        <v>389.22953313940434</v>
      </c>
      <c r="J3" s="947"/>
      <c r="K3" s="948"/>
      <c r="L3" s="948">
        <f>'SAME1 Flight Tests 8-27-09'!AM7</f>
        <v>124.63764636532751</v>
      </c>
      <c r="M3" s="804">
        <f>'SAME1 Flight Tests 8-27-09'!AP7</f>
        <v>0.32595928472085983</v>
      </c>
      <c r="N3" s="804">
        <f>'SAME1 Flight Tests 8-27-09'!AQ7</f>
        <v>0.6067457889995036</v>
      </c>
      <c r="O3" s="804"/>
      <c r="P3" s="804">
        <f>'SAME1 Flight Tests 8-27-09'!AS7</f>
        <v>2.1995429640078377</v>
      </c>
      <c r="Q3" s="804">
        <f>'SAME1 Flight Tests 8-27-09'!AT7</f>
        <v>0.23891402709415155</v>
      </c>
      <c r="S3" s="804">
        <f>'SAME1 Flight Tests 8-27-09'!BH7</f>
        <v>356.59621492639405</v>
      </c>
      <c r="T3" s="804">
        <f>'SAME1 Flight Tests 8-27-09'!BI7</f>
        <v>1.2099999999999334</v>
      </c>
      <c r="U3" s="26"/>
    </row>
    <row r="4" spans="1:21" s="2" customFormat="1" ht="16.5" customHeight="1" x14ac:dyDescent="0.25">
      <c r="A4" s="778">
        <v>1</v>
      </c>
      <c r="B4" s="779" t="str">
        <f>'SAME1 Flight Tests 8-27-09'!B21</f>
        <v>DBP</v>
      </c>
      <c r="C4" s="779">
        <f>'SAME1 Flight Tests 8-27-09'!E21</f>
        <v>18</v>
      </c>
      <c r="D4" s="779" t="str">
        <f>'SAME1 Flight Tests 8-27-09'!F21</f>
        <v>Repeat</v>
      </c>
      <c r="E4" s="932">
        <f>'SAME1 Flight Tests 8-27-09'!L21</f>
        <v>8</v>
      </c>
      <c r="F4" s="804">
        <f>'SAME1 Flight Tests 8-27-09'!M21</f>
        <v>1.18</v>
      </c>
      <c r="G4" s="805">
        <f>'SAME1 Flight Tests 8-27-09'!Q21</f>
        <v>49.666666666666664</v>
      </c>
      <c r="H4" s="936">
        <f>'SAME1 Flight Tests 8-27-09'!AK21</f>
        <v>0</v>
      </c>
      <c r="I4" s="941">
        <f>'SAME1 Flight Tests 8-27-09'!AL21</f>
        <v>0</v>
      </c>
      <c r="J4" s="947"/>
      <c r="K4" s="948"/>
      <c r="L4" s="948">
        <f>'SAME1 Flight Tests 8-27-09'!AM21</f>
        <v>0</v>
      </c>
      <c r="M4" s="804">
        <f>'SAME1 Flight Tests 8-27-09'!AP21</f>
        <v>0</v>
      </c>
      <c r="N4" s="804">
        <f>'SAME1 Flight Tests 8-27-09'!AQ21</f>
        <v>0</v>
      </c>
      <c r="O4" s="804"/>
      <c r="P4" s="804">
        <f>'SAME1 Flight Tests 8-27-09'!AS21</f>
        <v>0</v>
      </c>
      <c r="Q4" s="804">
        <f>'SAME1 Flight Tests 8-27-09'!AT21</f>
        <v>0</v>
      </c>
      <c r="S4" s="804">
        <f>'SAME1 Flight Tests 8-27-09'!BH21</f>
        <v>194.95095826573194</v>
      </c>
      <c r="T4" s="804" t="str">
        <f>'SAME1 Flight Tests 8-27-09'!BI21</f>
        <v>NA</v>
      </c>
      <c r="U4" s="26"/>
    </row>
    <row r="5" spans="1:21" s="2" customFormat="1" ht="16.5" customHeight="1" x14ac:dyDescent="0.25">
      <c r="A5" s="778">
        <v>1</v>
      </c>
      <c r="B5" s="779" t="str">
        <f>'SAME1 Flight Tests 8-27-09'!B22</f>
        <v>DBP</v>
      </c>
      <c r="C5" s="779">
        <f>'SAME1 Flight Tests 8-27-09'!E22</f>
        <v>19</v>
      </c>
      <c r="D5" s="779" t="str">
        <f>'SAME1 Flight Tests 8-27-09'!F22</f>
        <v>Repeat</v>
      </c>
      <c r="E5" s="932">
        <f>'SAME1 Flight Tests 8-27-09'!L22</f>
        <v>8</v>
      </c>
      <c r="F5" s="804">
        <f>'SAME1 Flight Tests 8-27-09'!M22</f>
        <v>1.18</v>
      </c>
      <c r="G5" s="805">
        <f>'SAME1 Flight Tests 8-27-09'!Q25</f>
        <v>41</v>
      </c>
      <c r="H5" s="936">
        <f>'SAME1 Flight Tests 8-27-09'!AK22</f>
        <v>0</v>
      </c>
      <c r="I5" s="941">
        <f>'SAME1 Flight Tests 8-27-09'!AL22</f>
        <v>0</v>
      </c>
      <c r="J5" s="947"/>
      <c r="K5" s="948"/>
      <c r="L5" s="948">
        <f>'SAME1 Flight Tests 8-27-09'!AM22</f>
        <v>0</v>
      </c>
      <c r="M5" s="804">
        <f>'SAME1 Flight Tests 8-27-09'!AP22</f>
        <v>0</v>
      </c>
      <c r="N5" s="804">
        <f>'SAME1 Flight Tests 8-27-09'!AQ22</f>
        <v>0</v>
      </c>
      <c r="O5" s="804"/>
      <c r="P5" s="804">
        <f>'SAME1 Flight Tests 8-27-09'!AS22</f>
        <v>0</v>
      </c>
      <c r="Q5" s="804">
        <f>'SAME1 Flight Tests 8-27-09'!AT22</f>
        <v>0</v>
      </c>
      <c r="S5" s="804">
        <f>'SAME1 Flight Tests 8-27-09'!BH22</f>
        <v>195.75371353389622</v>
      </c>
      <c r="T5" s="804" t="str">
        <f>'SAME1 Flight Tests 8-27-09'!BI22</f>
        <v>NA</v>
      </c>
      <c r="U5" s="26"/>
    </row>
    <row r="6" spans="1:21" s="2" customFormat="1" ht="16.5" customHeight="1" x14ac:dyDescent="0.25">
      <c r="A6" s="778">
        <v>1</v>
      </c>
      <c r="B6" s="779" t="str">
        <f>'SAME1 Flight Tests 8-27-09'!B25</f>
        <v>DBP</v>
      </c>
      <c r="C6" s="779">
        <f>'SAME1 Flight Tests 8-27-09'!E25</f>
        <v>22</v>
      </c>
      <c r="D6" s="779" t="str">
        <f>'SAME1 Flight Tests 8-27-09'!F25</f>
        <v>Repeat</v>
      </c>
      <c r="E6" s="932">
        <f>'SAME1 Flight Tests 8-27-09'!L25</f>
        <v>8</v>
      </c>
      <c r="F6" s="804">
        <f>'SAME1 Flight Tests 8-27-09'!M25</f>
        <v>1.18</v>
      </c>
      <c r="G6" s="805">
        <f>'SAME1 Flight Tests 8-27-09'!Q25</f>
        <v>41</v>
      </c>
      <c r="H6" s="936">
        <f>'SAME1 Flight Tests 8-27-09'!AK25</f>
        <v>0</v>
      </c>
      <c r="I6" s="941">
        <f>'SAME1 Flight Tests 8-27-09'!AL25</f>
        <v>0</v>
      </c>
      <c r="J6" s="947"/>
      <c r="K6" s="948"/>
      <c r="L6" s="948">
        <f>'SAME1 Flight Tests 8-27-09'!AM25</f>
        <v>0</v>
      </c>
      <c r="M6" s="804">
        <f>'SAME1 Flight Tests 8-27-09'!AP25</f>
        <v>0</v>
      </c>
      <c r="N6" s="804">
        <f>'SAME1 Flight Tests 8-27-09'!AQ25</f>
        <v>0</v>
      </c>
      <c r="O6" s="804"/>
      <c r="P6" s="804">
        <f>'SAME1 Flight Tests 8-27-09'!AS25</f>
        <v>0</v>
      </c>
      <c r="Q6" s="804">
        <f>'SAME1 Flight Tests 8-27-09'!AT25</f>
        <v>0</v>
      </c>
      <c r="S6" s="804">
        <f>'SAME1 Flight Tests 8-27-09'!BH25</f>
        <v>196.05879372416334</v>
      </c>
      <c r="T6" s="804" t="str">
        <f>'SAME1 Flight Tests 8-27-09'!BI25</f>
        <v>NA</v>
      </c>
      <c r="U6" s="26"/>
    </row>
    <row r="7" spans="1:21" s="2" customFormat="1" ht="16.5" customHeight="1" x14ac:dyDescent="0.25">
      <c r="A7" s="778">
        <v>1</v>
      </c>
      <c r="B7" s="779" t="str">
        <f>'SAME1 Flight Tests 8-27-09'!B26</f>
        <v>Silicone</v>
      </c>
      <c r="C7" s="779">
        <f>'SAME1 Flight Tests 8-27-09'!E26</f>
        <v>23</v>
      </c>
      <c r="D7" s="779" t="str">
        <f>'SAME1 Flight Tests 8-27-09'!F26</f>
        <v>Baseline</v>
      </c>
      <c r="E7" s="932">
        <f>'SAME1 Flight Tests 8-27-09'!L26</f>
        <v>8</v>
      </c>
      <c r="F7" s="804">
        <f>'SAME1 Flight Tests 8-27-09'!M26</f>
        <v>1.327</v>
      </c>
      <c r="G7" s="805">
        <f>'SAME1 Flight Tests 8-27-09'!Q26</f>
        <v>57</v>
      </c>
      <c r="H7" s="936">
        <f>'SAME1 Flight Tests 8-27-09'!AK26</f>
        <v>3004614.0015063835</v>
      </c>
      <c r="I7" s="941">
        <f>'SAME1 Flight Tests 8-27-09'!AL26</f>
        <v>681.21602229375139</v>
      </c>
      <c r="J7" s="947"/>
      <c r="K7" s="948"/>
      <c r="L7" s="948">
        <f>'SAME1 Flight Tests 8-27-09'!AM26</f>
        <v>193.24054064978097</v>
      </c>
      <c r="M7" s="804">
        <f>'SAME1 Flight Tests 8-27-09'!AP26</f>
        <v>0.2267233068714381</v>
      </c>
      <c r="N7" s="804">
        <f>'SAME1 Flight Tests 8-27-09'!AQ26</f>
        <v>0.51638995504203222</v>
      </c>
      <c r="O7" s="804"/>
      <c r="P7" s="804">
        <f>'SAME1 Flight Tests 8-27-09'!AS26</f>
        <v>2.4775400141285822</v>
      </c>
      <c r="Q7" s="804">
        <f>'SAME1 Flight Tests 8-27-09'!AT26</f>
        <v>0.15022954717667703</v>
      </c>
      <c r="S7" s="804">
        <f>'SAME1 Flight Tests 8-27-09'!BH26</f>
        <v>349.13822663445927</v>
      </c>
      <c r="T7" s="804">
        <f>'SAME1 Flight Tests 8-27-09'!BI26</f>
        <v>0.92999999999998639</v>
      </c>
      <c r="U7" s="26"/>
    </row>
    <row r="8" spans="1:21" s="2" customFormat="1" ht="16.5" customHeight="1" x14ac:dyDescent="0.25">
      <c r="A8" s="778">
        <v>1</v>
      </c>
      <c r="B8" s="779" t="str">
        <f>'SAME1 Flight Tests 8-27-09'!B27</f>
        <v>Silicone</v>
      </c>
      <c r="C8" s="779" t="str">
        <f>'SAME1 Flight Tests 8-27-09'!E27</f>
        <v>23a</v>
      </c>
      <c r="D8" s="779" t="str">
        <f>'SAME1 Flight Tests 8-27-09'!F27</f>
        <v>after secondary aging</v>
      </c>
      <c r="E8" s="932">
        <f>'SAME1 Flight Tests 8-27-09'!L27</f>
        <v>8</v>
      </c>
      <c r="F8" s="804">
        <f>'SAME1 Flight Tests 8-27-09'!M27</f>
        <v>1.327</v>
      </c>
      <c r="G8" s="805">
        <f>'SAME1 Flight Tests 8-27-09'!Q27</f>
        <v>890</v>
      </c>
      <c r="H8" s="936">
        <f>'SAME1 Flight Tests 8-27-09'!AK27</f>
        <v>1175411.0746423218</v>
      </c>
      <c r="I8" s="941">
        <f>'SAME1 Flight Tests 8-27-09'!AL27</f>
        <v>437.79521318459678</v>
      </c>
      <c r="J8" s="947"/>
      <c r="K8" s="948"/>
      <c r="L8" s="948">
        <f>'SAME1 Flight Tests 8-27-09'!AM27</f>
        <v>132.86095008202679</v>
      </c>
      <c r="M8" s="804">
        <f>'SAME1 Flight Tests 8-27-09'!AP27</f>
        <v>0.37246136490403414</v>
      </c>
      <c r="N8" s="804">
        <f>'SAME1 Flight Tests 8-27-09'!AQ27</f>
        <v>0.62305850078142455</v>
      </c>
      <c r="O8" s="804"/>
      <c r="P8" s="804">
        <f>'SAME1 Flight Tests 8-27-09'!AS27</f>
        <v>2.0488763158107242</v>
      </c>
      <c r="Q8" s="804">
        <f>'SAME1 Flight Tests 8-27-09'!AT27</f>
        <v>0.28797675441329762</v>
      </c>
      <c r="S8" s="804">
        <f>'SAME1 Flight Tests 8-27-09'!BH27</f>
        <v>349.13822663445927</v>
      </c>
      <c r="T8" s="804">
        <f>'SAME1 Flight Tests 8-27-09'!BI27</f>
        <v>0.92999999999998639</v>
      </c>
      <c r="U8" s="26"/>
    </row>
    <row r="9" spans="1:21" s="2" customFormat="1" ht="16.5" customHeight="1" x14ac:dyDescent="0.25">
      <c r="A9" s="778">
        <v>1</v>
      </c>
      <c r="B9" s="779" t="str">
        <f>'SAME1 Flight Tests 8-27-09'!B28</f>
        <v>Silicone</v>
      </c>
      <c r="C9" s="779">
        <f>'SAME1 Flight Tests 8-27-09'!E28</f>
        <v>24</v>
      </c>
      <c r="D9" s="779" t="str">
        <f>'SAME1 Flight Tests 8-27-09'!F28</f>
        <v>Flow Down</v>
      </c>
      <c r="E9" s="932">
        <f>'SAME1 Flight Tests 8-27-09'!L28</f>
        <v>4</v>
      </c>
      <c r="F9" s="804">
        <f>'SAME1 Flight Tests 8-27-09'!M28</f>
        <v>1.327</v>
      </c>
      <c r="G9" s="805">
        <f>'SAME1 Flight Tests 8-27-09'!Q28</f>
        <v>35.666666666666664</v>
      </c>
      <c r="H9" s="936">
        <f>'SAME1 Flight Tests 8-27-09'!AK28</f>
        <v>1916208.9136147145</v>
      </c>
      <c r="I9" s="941">
        <f>'SAME1 Flight Tests 8-27-09'!AL28</f>
        <v>393.72528619180156</v>
      </c>
      <c r="J9" s="947"/>
      <c r="K9" s="948"/>
      <c r="L9" s="948">
        <f>'SAME1 Flight Tests 8-27-09'!AM28</f>
        <v>89.077674166451743</v>
      </c>
      <c r="M9" s="804">
        <f>'SAME1 Flight Tests 8-27-09'!AP28</f>
        <v>0.20547096060057599</v>
      </c>
      <c r="N9" s="804">
        <f>'SAME1 Flight Tests 8-27-09'!AQ28</f>
        <v>0.46347921790423513</v>
      </c>
      <c r="O9" s="804"/>
      <c r="P9" s="804">
        <f>'SAME1 Flight Tests 8-27-09'!AS28</f>
        <v>2.4643261883080352</v>
      </c>
      <c r="Q9" s="804">
        <f>'SAME1 Flight Tests 8-27-09'!AT28</f>
        <v>0.13680770082229526</v>
      </c>
      <c r="S9" s="804">
        <f>'SAME1 Flight Tests 8-27-09'!BH28</f>
        <v>340.62561231431681</v>
      </c>
      <c r="T9" s="804">
        <f>'SAME1 Flight Tests 8-27-09'!BI28</f>
        <v>0.62000000000006494</v>
      </c>
      <c r="U9" s="26"/>
    </row>
    <row r="10" spans="1:21" s="2" customFormat="1" ht="16.5" customHeight="1" x14ac:dyDescent="0.25">
      <c r="A10" s="778">
        <v>1</v>
      </c>
      <c r="B10" s="779" t="str">
        <f>'SAME1 Flight Tests 8-27-09'!B29</f>
        <v>Teflon</v>
      </c>
      <c r="C10" s="779">
        <f>'SAME1 Flight Tests 8-27-09'!E29</f>
        <v>25</v>
      </c>
      <c r="D10" s="779" t="str">
        <f>'SAME1 Flight Tests 8-27-09'!F29</f>
        <v>Air flow down</v>
      </c>
      <c r="E10" s="932">
        <f>'SAME1 Flight Tests 8-27-09'!L29</f>
        <v>4</v>
      </c>
      <c r="F10" s="804">
        <f>'SAME1 Flight Tests 8-27-09'!M29</f>
        <v>1.4450000000000001</v>
      </c>
      <c r="G10" s="805">
        <f>'SAME1 Flight Tests 8-27-09'!Q29</f>
        <v>33.5</v>
      </c>
      <c r="H10" s="936">
        <f>'SAME1 Flight Tests 8-27-09'!AK29</f>
        <v>1737804.3083343599</v>
      </c>
      <c r="I10" s="941">
        <f>'SAME1 Flight Tests 8-27-09'!AL29</f>
        <v>232.37147658869438</v>
      </c>
      <c r="J10" s="947"/>
      <c r="K10" s="948"/>
      <c r="L10" s="948">
        <f>'SAME1 Flight Tests 8-27-09'!AM29</f>
        <v>54.644314000000008</v>
      </c>
      <c r="M10" s="804">
        <f>'SAME1 Flight Tests 8-27-09'!AP29</f>
        <v>0.13371556018952235</v>
      </c>
      <c r="N10" s="804">
        <f>'SAME1 Flight Tests 8-27-09'!AQ29</f>
        <v>0.30215438008227241</v>
      </c>
      <c r="O10" s="804"/>
      <c r="P10" s="804">
        <f>'SAME1 Flight Tests 8-27-09'!AS29</f>
        <v>2.4667392237221515</v>
      </c>
      <c r="Q10" s="804">
        <f>'SAME1 Flight Tests 8-27-09'!AT29</f>
        <v>8.895256485759552E-2</v>
      </c>
      <c r="S10" s="804">
        <f>'SAME1 Flight Tests 8-27-09'!BH29</f>
        <v>516.30303768525073</v>
      </c>
      <c r="T10" s="804">
        <f>'SAME1 Flight Tests 8-27-09'!BI29</f>
        <v>1.6299999999999093</v>
      </c>
      <c r="U10" s="26"/>
    </row>
    <row r="11" spans="1:21" s="2" customFormat="1" ht="16.5" customHeight="1" x14ac:dyDescent="0.25">
      <c r="A11" s="778">
        <v>1</v>
      </c>
      <c r="B11" s="779" t="str">
        <f>'SAME1 Flight Tests 8-27-09'!B30</f>
        <v>Teflon</v>
      </c>
      <c r="C11" s="779">
        <f>'SAME1 Flight Tests 8-27-09'!E30</f>
        <v>26</v>
      </c>
      <c r="D11" s="779" t="str">
        <f>'SAME1 Flight Tests 8-27-09'!F30</f>
        <v>Base line / Aging</v>
      </c>
      <c r="E11" s="932">
        <f>'SAME1 Flight Tests 8-27-09'!L30</f>
        <v>8</v>
      </c>
      <c r="F11" s="804">
        <f>'SAME1 Flight Tests 8-27-09'!M30</f>
        <v>1.4450000000000001</v>
      </c>
      <c r="G11" s="805">
        <f>'SAME1 Flight Tests 8-27-09'!Q30</f>
        <v>35.166666666666664</v>
      </c>
      <c r="H11" s="936">
        <f>'SAME1 Flight Tests 8-27-09'!AK30</f>
        <v>1409983.1850205562</v>
      </c>
      <c r="I11" s="941">
        <f>'SAME1 Flight Tests 8-27-09'!AL30</f>
        <v>263.43796766269088</v>
      </c>
      <c r="J11" s="947"/>
      <c r="K11" s="948"/>
      <c r="L11" s="948">
        <f>'SAME1 Flight Tests 8-27-09'!AM30</f>
        <v>13.350610999999997</v>
      </c>
      <c r="M11" s="804">
        <f>'SAME1 Flight Tests 8-27-09'!AP30</f>
        <v>0.18683766619447323</v>
      </c>
      <c r="N11" s="804">
        <f>'SAME1 Flight Tests 8-27-09'!AQ30</f>
        <v>0.20260508750416512</v>
      </c>
      <c r="O11" s="804"/>
      <c r="P11" s="804">
        <f>'SAME1 Flight Tests 8-27-09'!AS30</f>
        <v>1.329280197104588</v>
      </c>
      <c r="Q11" s="804">
        <f>'SAME1 Flight Tests 8-27-09'!AT30</f>
        <v>0.17942025827856098</v>
      </c>
      <c r="S11" s="804">
        <f>'SAME1 Flight Tests 8-27-09'!BH30</f>
        <v>517.61263896959224</v>
      </c>
      <c r="T11" s="804">
        <f>'SAME1 Flight Tests 8-27-09'!BI30</f>
        <v>3.3999999999999586</v>
      </c>
      <c r="U11" s="26"/>
    </row>
    <row r="12" spans="1:21" s="2" customFormat="1" ht="16.5" customHeight="1" x14ac:dyDescent="0.25">
      <c r="A12" s="778">
        <v>1</v>
      </c>
      <c r="B12" s="779" t="str">
        <f>'SAME1 Flight Tests 8-27-09'!B31</f>
        <v>Teflon</v>
      </c>
      <c r="C12" s="779" t="str">
        <f>'SAME1 Flight Tests 8-27-09'!E31</f>
        <v>26a</v>
      </c>
      <c r="D12" s="779" t="str">
        <f>'SAME1 Flight Tests 8-27-09'!F31</f>
        <v>after secondary aging</v>
      </c>
      <c r="E12" s="932">
        <f>'SAME1 Flight Tests 8-27-09'!L31</f>
        <v>8</v>
      </c>
      <c r="F12" s="804">
        <f>'SAME1 Flight Tests 8-27-09'!M31</f>
        <v>1.4450000000000001</v>
      </c>
      <c r="G12" s="805">
        <f>'SAME1 Flight Tests 8-27-09'!Q31</f>
        <v>801</v>
      </c>
      <c r="H12" s="936">
        <f>'SAME1 Flight Tests 8-27-09'!AK31</f>
        <v>646297.04735521181</v>
      </c>
      <c r="I12" s="941">
        <f>'SAME1 Flight Tests 8-27-09'!AL31</f>
        <v>161.08926223441955</v>
      </c>
      <c r="J12" s="947"/>
      <c r="K12" s="948"/>
      <c r="L12" s="948">
        <f>'SAME1 Flight Tests 8-27-09'!AM31</f>
        <v>14.050080999999997</v>
      </c>
      <c r="M12" s="804">
        <f>'SAME1 Flight Tests 8-27-09'!AP31</f>
        <v>0.24924957168477233</v>
      </c>
      <c r="N12" s="804">
        <f>'SAME1 Flight Tests 8-27-09'!AQ31</f>
        <v>0.2672082375696318</v>
      </c>
      <c r="O12" s="804"/>
      <c r="P12" s="804">
        <f>'SAME1 Flight Tests 8-27-09'!AS31</f>
        <v>1.3018261923011838</v>
      </c>
      <c r="Q12" s="804">
        <f>'SAME1 Flight Tests 8-27-09'!AT31</f>
        <v>0.2407280565775852</v>
      </c>
      <c r="S12" s="804">
        <f>'SAME1 Flight Tests 8-27-09'!BH31</f>
        <v>517.61263896959224</v>
      </c>
      <c r="T12" s="804">
        <f>'SAME1 Flight Tests 8-27-09'!BI31</f>
        <v>3.3999999999999586</v>
      </c>
      <c r="U12" s="26"/>
    </row>
    <row r="13" spans="1:21" s="2" customFormat="1" ht="16.5" customHeight="1" x14ac:dyDescent="0.25">
      <c r="A13" s="778">
        <v>1</v>
      </c>
      <c r="B13" s="779" t="str">
        <f>'SAME1 Flight Tests 8-27-09'!B32</f>
        <v>Silicone</v>
      </c>
      <c r="C13" s="779">
        <f>'SAME1 Flight Tests 8-27-09'!E32</f>
        <v>27</v>
      </c>
      <c r="D13" s="779" t="str">
        <f>'SAME1 Flight Tests 8-27-09'!F32</f>
        <v>Heat down</v>
      </c>
      <c r="E13" s="932">
        <f>'SAME1 Flight Tests 8-27-09'!L32</f>
        <v>8</v>
      </c>
      <c r="F13" s="804">
        <f>'SAME1 Flight Tests 8-27-09'!M32</f>
        <v>1.32</v>
      </c>
      <c r="G13" s="805">
        <f>'SAME1 Flight Tests 8-27-09'!Q32</f>
        <v>38.5</v>
      </c>
      <c r="H13" s="936">
        <f>'SAME1 Flight Tests 8-27-09'!AK32</f>
        <v>2576905.5744457017</v>
      </c>
      <c r="I13" s="941">
        <f>'SAME1 Flight Tests 8-27-09'!AL32</f>
        <v>478.38886752070903</v>
      </c>
      <c r="J13" s="947"/>
      <c r="K13" s="948"/>
      <c r="L13" s="948">
        <f>'SAME1 Flight Tests 8-27-09'!AM32</f>
        <v>99.546228449413846</v>
      </c>
      <c r="M13" s="804">
        <f>'SAME1 Flight Tests 8-27-09'!AP32</f>
        <v>0.18564470202739639</v>
      </c>
      <c r="N13" s="804">
        <f>'SAME1 Flight Tests 8-27-09'!AQ32</f>
        <v>0.43576983373814704</v>
      </c>
      <c r="O13" s="804"/>
      <c r="P13" s="804">
        <f>'SAME1 Flight Tests 8-27-09'!AS32</f>
        <v>2.5186708524997536</v>
      </c>
      <c r="Q13" s="804">
        <f>'SAME1 Flight Tests 8-27-09'!AT32</f>
        <v>0.1211700419371388</v>
      </c>
      <c r="S13" s="804">
        <f>'SAME1 Flight Tests 8-27-09'!BH32</f>
        <v>340.75520692087099</v>
      </c>
      <c r="T13" s="804">
        <f>'SAME1 Flight Tests 8-27-09'!BI32</f>
        <v>0.57000000000007045</v>
      </c>
      <c r="U13" s="26"/>
    </row>
    <row r="14" spans="1:21" s="2" customFormat="1" ht="16.5" customHeight="1" x14ac:dyDescent="0.25">
      <c r="A14" s="778">
        <v>1</v>
      </c>
      <c r="B14" s="779" t="str">
        <f>'SAME1 Flight Tests 8-27-09'!B33</f>
        <v>Teflon</v>
      </c>
      <c r="C14" s="779">
        <f>'SAME1 Flight Tests 8-27-09'!E33</f>
        <v>28</v>
      </c>
      <c r="D14" s="779" t="str">
        <f>'SAME1 Flight Tests 8-27-09'!F33</f>
        <v>Heat down</v>
      </c>
      <c r="E14" s="932">
        <f>'SAME1 Flight Tests 8-27-09'!L33</f>
        <v>8</v>
      </c>
      <c r="F14" s="804">
        <f>'SAME1 Flight Tests 8-27-09'!M33</f>
        <v>1.44</v>
      </c>
      <c r="G14" s="805">
        <f>'SAME1 Flight Tests 8-27-09'!Q33</f>
        <v>41.333333333333336</v>
      </c>
      <c r="H14" s="936">
        <f>'SAME1 Flight Tests 8-27-09'!AK33</f>
        <v>1291855.5021625953</v>
      </c>
      <c r="I14" s="941">
        <f>'SAME1 Flight Tests 8-27-09'!AL33</f>
        <v>196.45114432072162</v>
      </c>
      <c r="J14" s="947"/>
      <c r="K14" s="948"/>
      <c r="L14" s="948">
        <f>'SAME1 Flight Tests 8-27-09'!AM33</f>
        <v>12.972173999999997</v>
      </c>
      <c r="M14" s="804">
        <f>'SAME1 Flight Tests 8-27-09'!AP33</f>
        <v>0.15206897674845057</v>
      </c>
      <c r="N14" s="804">
        <f>'SAME1 Flight Tests 8-27-09'!AQ33</f>
        <v>0.2066073251604415</v>
      </c>
      <c r="O14" s="804"/>
      <c r="P14" s="804">
        <f>'SAME1 Flight Tests 8-27-09'!AS33</f>
        <v>1.7395241455507557</v>
      </c>
      <c r="Q14" s="804">
        <f>'SAME1 Flight Tests 8-27-09'!AT33</f>
        <v>0.13046321538133326</v>
      </c>
      <c r="S14" s="804">
        <f>'SAME1 Flight Tests 8-27-09'!BH33</f>
        <v>511.74122532819257</v>
      </c>
      <c r="T14" s="804">
        <f>'SAME1 Flight Tests 8-27-09'!BI33</f>
        <v>2.0999999999999908</v>
      </c>
      <c r="U14" s="26"/>
    </row>
    <row r="15" spans="1:21" s="2" customFormat="1" ht="16.5" customHeight="1" x14ac:dyDescent="0.25">
      <c r="A15" s="778">
        <v>1</v>
      </c>
      <c r="B15" s="779" t="str">
        <f>'SAME1 Flight Tests 8-27-09'!B34</f>
        <v>Kapton</v>
      </c>
      <c r="C15" s="779">
        <f>'SAME1 Flight Tests 8-27-09'!E34</f>
        <v>29</v>
      </c>
      <c r="D15" s="779" t="str">
        <f>'SAME1 Flight Tests 8-27-09'!F34</f>
        <v>Baseline</v>
      </c>
      <c r="E15" s="932">
        <f>'SAME1 Flight Tests 8-27-09'!L34</f>
        <v>8</v>
      </c>
      <c r="F15" s="804">
        <f>'SAME1 Flight Tests 8-27-09'!M34</f>
        <v>1.38</v>
      </c>
      <c r="G15" s="805">
        <f>'SAME1 Flight Tests 8-27-09'!Q34</f>
        <v>38.166666666666664</v>
      </c>
      <c r="H15" s="936">
        <f>'SAME1 Flight Tests 8-27-09'!AK34</f>
        <v>2574776.2051404528</v>
      </c>
      <c r="I15" s="941">
        <f>'SAME1 Flight Tests 8-27-09'!AL34</f>
        <v>242.4741726367576</v>
      </c>
      <c r="J15" s="947"/>
      <c r="K15" s="948"/>
      <c r="L15" s="948">
        <f>'SAME1 Flight Tests 8-27-09'!AM34</f>
        <v>11.3709375</v>
      </c>
      <c r="M15" s="804">
        <f>'SAME1 Flight Tests 8-27-09'!AP34</f>
        <v>9.4172911864210257E-2</v>
      </c>
      <c r="N15" s="804">
        <f>'SAME1 Flight Tests 8-27-09'!AQ34</f>
        <v>0.18182992084451238</v>
      </c>
      <c r="O15" s="804"/>
      <c r="P15" s="804">
        <f>'SAME1 Flight Tests 8-27-09'!AS34</f>
        <v>2.2504596741074545</v>
      </c>
      <c r="Q15" s="804">
        <f>'SAME1 Flight Tests 8-27-09'!AT34</f>
        <v>6.7772939709597191E-2</v>
      </c>
      <c r="S15" s="804">
        <f>'SAME1 Flight Tests 8-27-09'!BH34</f>
        <v>418.31918332608569</v>
      </c>
      <c r="T15" s="804">
        <f>'SAME1 Flight Tests 8-27-09'!BI34</f>
        <v>1.1600000000000499</v>
      </c>
      <c r="U15" s="26"/>
    </row>
    <row r="16" spans="1:21" s="2" customFormat="1" ht="16.5" customHeight="1" x14ac:dyDescent="0.25">
      <c r="A16" s="778">
        <v>1</v>
      </c>
      <c r="B16" s="779" t="str">
        <f>'SAME1 Flight Tests 8-27-09'!B35</f>
        <v>Kapton</v>
      </c>
      <c r="C16" s="779" t="str">
        <f>'SAME1 Flight Tests 8-27-09'!E35</f>
        <v>29a</v>
      </c>
      <c r="D16" s="779" t="str">
        <f>'SAME1 Flight Tests 8-27-09'!F35</f>
        <v>after secondary aging</v>
      </c>
      <c r="E16" s="932">
        <f>'SAME1 Flight Tests 8-27-09'!L35</f>
        <v>8</v>
      </c>
      <c r="F16" s="804">
        <f>'SAME1 Flight Tests 8-27-09'!M35</f>
        <v>1.38</v>
      </c>
      <c r="G16" s="805">
        <f>'SAME1 Flight Tests 8-27-09'!Q35</f>
        <v>802.66666666666663</v>
      </c>
      <c r="H16" s="936">
        <f>'SAME1 Flight Tests 8-27-09'!AK35</f>
        <v>907364.97810586996</v>
      </c>
      <c r="I16" s="941">
        <f>'SAME1 Flight Tests 8-27-09'!AL35</f>
        <v>150.78802566833693</v>
      </c>
      <c r="J16" s="947"/>
      <c r="K16" s="948"/>
      <c r="L16" s="948">
        <f>'SAME1 Flight Tests 8-27-09'!AM35</f>
        <v>13.242825000000002</v>
      </c>
      <c r="M16" s="804">
        <f>'SAME1 Flight Tests 8-27-09'!AP35</f>
        <v>0.1661823293897764</v>
      </c>
      <c r="N16" s="804">
        <f>'SAME1 Flight Tests 8-27-09'!AQ35</f>
        <v>0.27073199466111803</v>
      </c>
      <c r="O16" s="804"/>
      <c r="P16" s="804">
        <f>'SAME1 Flight Tests 8-27-09'!AS35</f>
        <v>2.010938112687044</v>
      </c>
      <c r="Q16" s="804">
        <f>'SAME1 Flight Tests 8-27-09'!AT35</f>
        <v>0.13019894699337761</v>
      </c>
      <c r="S16" s="804">
        <f>'SAME1 Flight Tests 8-27-09'!BH35</f>
        <v>418.31918332608569</v>
      </c>
      <c r="T16" s="804">
        <f>'SAME1 Flight Tests 8-27-09'!BI35</f>
        <v>1.1600000000000499</v>
      </c>
      <c r="U16" s="26"/>
    </row>
    <row r="17" spans="1:21" s="2" customFormat="1" ht="16.5" customHeight="1" x14ac:dyDescent="0.25">
      <c r="A17" s="778">
        <v>1</v>
      </c>
      <c r="B17" s="779" t="str">
        <f>'SAME1 Flight Tests 8-27-09'!B36</f>
        <v>Kapton</v>
      </c>
      <c r="C17" s="779">
        <f>'SAME1 Flight Tests 8-27-09'!E36</f>
        <v>30</v>
      </c>
      <c r="D17" s="779" t="str">
        <f>'SAME1 Flight Tests 8-27-09'!F36</f>
        <v>Air flow down (4)</v>
      </c>
      <c r="E17" s="932">
        <f>'SAME1 Flight Tests 8-27-09'!L36</f>
        <v>4</v>
      </c>
      <c r="F17" s="804">
        <f>'SAME1 Flight Tests 8-27-09'!M36</f>
        <v>1.38</v>
      </c>
      <c r="G17" s="805">
        <f>'SAME1 Flight Tests 8-27-09'!Q36</f>
        <v>11</v>
      </c>
      <c r="H17" s="936">
        <f>'SAME1 Flight Tests 8-27-09'!AK36</f>
        <v>1994241.0380439789</v>
      </c>
      <c r="I17" s="941">
        <f>'SAME1 Flight Tests 8-27-09'!AL36</f>
        <v>228.59740301299937</v>
      </c>
      <c r="J17" s="947"/>
      <c r="K17" s="948"/>
      <c r="L17" s="948">
        <f>'SAME1 Flight Tests 8-27-09'!AM36</f>
        <v>14.100565909090911</v>
      </c>
      <c r="M17" s="804">
        <f>'SAME1 Flight Tests 8-27-09'!AP36</f>
        <v>0.11462877287753323</v>
      </c>
      <c r="N17" s="804">
        <f>'SAME1 Flight Tests 8-27-09'!AQ36</f>
        <v>0.21268225274370534</v>
      </c>
      <c r="O17" s="804"/>
      <c r="P17" s="804">
        <f>'SAME1 Flight Tests 8-27-09'!AS36</f>
        <v>2.1950254424894462</v>
      </c>
      <c r="Q17" s="804">
        <f>'SAME1 Flight Tests 8-27-09'!AT36</f>
        <v>8.4154014596173179E-2</v>
      </c>
      <c r="S17" s="804" t="str">
        <f>'SAME1 Flight Tests 8-27-09'!BH36</f>
        <v>??</v>
      </c>
      <c r="T17" s="804">
        <f>'SAME1 Flight Tests 8-27-09'!BI36</f>
        <v>1.0899999999999244</v>
      </c>
      <c r="U17" s="26"/>
    </row>
    <row r="18" spans="1:21" s="2" customFormat="1" ht="16.5" customHeight="1" x14ac:dyDescent="0.25">
      <c r="A18" s="778">
        <v>1</v>
      </c>
      <c r="B18" s="779" t="str">
        <f>'SAME1 Flight Tests 8-27-09'!B37</f>
        <v>Lampwick</v>
      </c>
      <c r="C18" s="779">
        <f>'SAME1 Flight Tests 8-27-09'!E37</f>
        <v>31</v>
      </c>
      <c r="D18" s="779" t="str">
        <f>'SAME1 Flight Tests 8-27-09'!F37</f>
        <v>Air flow down (4)</v>
      </c>
      <c r="E18" s="932">
        <f>'SAME1 Flight Tests 8-27-09'!L37</f>
        <v>4</v>
      </c>
      <c r="F18" s="804">
        <f>'SAME1 Flight Tests 8-27-09'!M37</f>
        <v>1.2450000000000001</v>
      </c>
      <c r="G18" s="805">
        <f>'SAME1 Flight Tests 8-27-09'!Q37</f>
        <v>11</v>
      </c>
      <c r="H18" s="936">
        <f>'SAME1 Flight Tests 8-27-09'!AK37</f>
        <v>1644842.7294187157</v>
      </c>
      <c r="I18" s="941">
        <f>'SAME1 Flight Tests 8-27-09'!AL37</f>
        <v>244.38265833948313</v>
      </c>
      <c r="J18" s="947"/>
      <c r="K18" s="948"/>
      <c r="L18" s="948" t="e">
        <f>'SAME1 Flight Tests 8-27-09'!AM37</f>
        <v>#DIV/0!</v>
      </c>
      <c r="M18" s="804">
        <f>'SAME1 Flight Tests 8-27-09'!AP37</f>
        <v>0.14857509108232342</v>
      </c>
      <c r="N18" s="804" t="e">
        <f>'SAME1 Flight Tests 8-27-09'!AQ37</f>
        <v>#DIV/0!</v>
      </c>
      <c r="O18" s="804"/>
      <c r="P18" s="804" t="e">
        <f>'SAME1 Flight Tests 8-27-09'!AS37</f>
        <v>#DIV/0!</v>
      </c>
      <c r="Q18" s="804" t="e">
        <f>'SAME1 Flight Tests 8-27-09'!AT37</f>
        <v>#DIV/0!</v>
      </c>
      <c r="S18" s="804" t="str">
        <f>'SAME1 Flight Tests 8-27-09'!BH37</f>
        <v>??</v>
      </c>
      <c r="T18" s="804">
        <f>'SAME1 Flight Tests 8-27-09'!BI37</f>
        <v>0.7899999999999574</v>
      </c>
      <c r="U18" s="26"/>
    </row>
    <row r="19" spans="1:21" s="2" customFormat="1" ht="16.5" customHeight="1" x14ac:dyDescent="0.25">
      <c r="A19" s="778">
        <v>1</v>
      </c>
      <c r="B19" s="779" t="str">
        <f>'SAME1 Flight Tests 8-27-09'!B38</f>
        <v>Lampwick</v>
      </c>
      <c r="C19" s="779">
        <f>'SAME1 Flight Tests 8-27-09'!E38</f>
        <v>32</v>
      </c>
      <c r="D19" s="779" t="str">
        <f>'SAME1 Flight Tests 8-27-09'!F38</f>
        <v>Baseline</v>
      </c>
      <c r="E19" s="932">
        <f>'SAME1 Flight Tests 8-27-09'!L38</f>
        <v>8</v>
      </c>
      <c r="F19" s="804">
        <f>'SAME1 Flight Tests 8-27-09'!M38</f>
        <v>1.2450000000000001</v>
      </c>
      <c r="G19" s="805">
        <f>'SAME1 Flight Tests 8-27-09'!Q38</f>
        <v>62.666666666666664</v>
      </c>
      <c r="H19" s="936">
        <f>'SAME1 Flight Tests 8-27-09'!AK38</f>
        <v>1876277.1679931821</v>
      </c>
      <c r="I19" s="941">
        <f>'SAME1 Flight Tests 8-27-09'!AL38</f>
        <v>382.01317813143794</v>
      </c>
      <c r="J19" s="947"/>
      <c r="K19" s="948"/>
      <c r="L19" s="948">
        <f>'SAME1 Flight Tests 8-27-09'!AM38</f>
        <v>29.251232351897851</v>
      </c>
      <c r="M19" s="804">
        <f>'SAME1 Flight Tests 8-27-09'!AP38</f>
        <v>0.20360167711257149</v>
      </c>
      <c r="N19" s="804">
        <f>'SAME1 Flight Tests 8-27-09'!AQ38</f>
        <v>0.31102232794081452</v>
      </c>
      <c r="O19" s="804"/>
      <c r="P19" s="804">
        <f>'SAME1 Flight Tests 8-27-09'!AS38</f>
        <v>1.9173073768130833</v>
      </c>
      <c r="Q19" s="804">
        <f>'SAME1 Flight Tests 8-27-09'!AT38</f>
        <v>0.16473134438845458</v>
      </c>
      <c r="S19" s="804">
        <f>'SAME1 Flight Tests 8-27-09'!BH38</f>
        <v>258.64706119544206</v>
      </c>
      <c r="T19" s="804">
        <f>'SAME1 Flight Tests 8-27-09'!BI38</f>
        <v>0.8599999999999719</v>
      </c>
      <c r="U19" s="26"/>
    </row>
    <row r="20" spans="1:21" s="2" customFormat="1" ht="16.5" customHeight="1" x14ac:dyDescent="0.25">
      <c r="A20" s="778">
        <v>1</v>
      </c>
      <c r="B20" s="779" t="str">
        <f>'SAME1 Flight Tests 8-27-09'!B39</f>
        <v>Lampwick</v>
      </c>
      <c r="C20" s="779" t="str">
        <f>'SAME1 Flight Tests 8-27-09'!E39</f>
        <v>32a</v>
      </c>
      <c r="D20" s="779" t="str">
        <f>'SAME1 Flight Tests 8-27-09'!F39</f>
        <v>after secondary aging</v>
      </c>
      <c r="E20" s="932">
        <f>'SAME1 Flight Tests 8-27-09'!L39</f>
        <v>8</v>
      </c>
      <c r="F20" s="804">
        <f>'SAME1 Flight Tests 8-27-09'!M39</f>
        <v>1.2450000000000001</v>
      </c>
      <c r="G20" s="805">
        <f>'SAME1 Flight Tests 8-27-09'!Q39</f>
        <v>893</v>
      </c>
      <c r="H20" s="936">
        <f>'SAME1 Flight Tests 8-27-09'!AK39</f>
        <v>874837.37603472825</v>
      </c>
      <c r="I20" s="941">
        <f>'SAME1 Flight Tests 8-27-09'!AL39</f>
        <v>241.21021488103753</v>
      </c>
      <c r="J20" s="947"/>
      <c r="K20" s="948"/>
      <c r="L20" s="948">
        <f>'SAME1 Flight Tests 8-27-09'!AM39</f>
        <v>28.68506496369249</v>
      </c>
      <c r="M20" s="804">
        <f>'SAME1 Flight Tests 8-27-09'!AP39</f>
        <v>0.27572006122365567</v>
      </c>
      <c r="N20" s="804">
        <f>'SAME1 Flight Tests 8-27-09'!AQ39</f>
        <v>0.39839240656225133</v>
      </c>
      <c r="O20" s="804"/>
      <c r="P20" s="804">
        <f>'SAME1 Flight Tests 8-27-09'!AS39</f>
        <v>1.8343173343211712</v>
      </c>
      <c r="Q20" s="804">
        <f>'SAME1 Flight Tests 8-27-09'!AT39</f>
        <v>0.2293754973875925</v>
      </c>
      <c r="S20" s="804">
        <f>'SAME1 Flight Tests 8-27-09'!BH39</f>
        <v>258.64706119544206</v>
      </c>
      <c r="T20" s="804">
        <f>'SAME1 Flight Tests 8-27-09'!BI39</f>
        <v>0.8599999999999719</v>
      </c>
      <c r="U20" s="26"/>
    </row>
    <row r="21" spans="1:21" s="2" customFormat="1" ht="16.5" customHeight="1" x14ac:dyDescent="0.25">
      <c r="A21" s="778">
        <v>1</v>
      </c>
      <c r="B21" s="779" t="str">
        <f>'SAME1 Flight Tests 8-27-09'!B40</f>
        <v>Kapton</v>
      </c>
      <c r="C21" s="779">
        <f>'SAME1 Flight Tests 8-27-09'!E40</f>
        <v>33</v>
      </c>
      <c r="D21" s="779" t="str">
        <f>'SAME1 Flight Tests 8-27-09'!F40</f>
        <v>lower flow (2)</v>
      </c>
      <c r="E21" s="932">
        <f>'SAME1 Flight Tests 8-27-09'!L40</f>
        <v>2</v>
      </c>
      <c r="F21" s="804">
        <f>'SAME1 Flight Tests 8-27-09'!M40</f>
        <v>1.38</v>
      </c>
      <c r="G21" s="805">
        <f>'SAME1 Flight Tests 8-27-09'!Q40</f>
        <v>11</v>
      </c>
      <c r="H21" s="936">
        <f>'SAME1 Flight Tests 8-27-09'!AK40</f>
        <v>1390760.7766112036</v>
      </c>
      <c r="I21" s="941">
        <f>'SAME1 Flight Tests 8-27-09'!AL40</f>
        <v>211.79027632252951</v>
      </c>
      <c r="J21" s="947"/>
      <c r="K21" s="948"/>
      <c r="L21" s="948">
        <f>'SAME1 Flight Tests 8-27-09'!AM40</f>
        <v>17.908177500000001</v>
      </c>
      <c r="M21" s="804">
        <f>'SAME1 Flight Tests 8-27-09'!AP40</f>
        <v>0.15228375712362852</v>
      </c>
      <c r="N21" s="804">
        <f>'SAME1 Flight Tests 8-27-09'!AQ40</f>
        <v>0.25967162312878556</v>
      </c>
      <c r="O21" s="804"/>
      <c r="P21" s="804">
        <f>'SAME1 Flight Tests 8-27-09'!AS40</f>
        <v>2.0761780775587804</v>
      </c>
      <c r="Q21" s="804">
        <f>'SAME1 Flight Tests 8-27-09'!AT40</f>
        <v>0.11661868188901976</v>
      </c>
      <c r="S21" s="804">
        <f>'SAME1 Flight Tests 8-27-09'!BH40</f>
        <v>417.30093380418288</v>
      </c>
      <c r="T21" s="804">
        <f>'SAME1 Flight Tests 8-27-09'!BI40</f>
        <v>1.0800000000000809</v>
      </c>
      <c r="U21" s="26"/>
    </row>
    <row r="22" spans="1:21" s="2" customFormat="1" ht="16.5" customHeight="1" x14ac:dyDescent="0.25">
      <c r="A22" s="778">
        <v>1</v>
      </c>
      <c r="B22" s="779" t="str">
        <f>'SAME1 Flight Tests 8-27-09'!B41</f>
        <v>Lampwick</v>
      </c>
      <c r="C22" s="779">
        <f>'SAME1 Flight Tests 8-27-09'!E41</f>
        <v>34</v>
      </c>
      <c r="D22" s="779" t="str">
        <f>'SAME1 Flight Tests 8-27-09'!F41</f>
        <v>lower flow (2)</v>
      </c>
      <c r="E22" s="932">
        <f>'SAME1 Flight Tests 8-27-09'!L41</f>
        <v>2</v>
      </c>
      <c r="F22" s="804">
        <f>'SAME1 Flight Tests 8-27-09'!M41</f>
        <v>1.2450000000000001</v>
      </c>
      <c r="G22" s="805">
        <f>'SAME1 Flight Tests 8-27-09'!Q41</f>
        <v>45.666666666666664</v>
      </c>
      <c r="H22" s="936">
        <f>'SAME1 Flight Tests 8-27-09'!AK41</f>
        <v>1162148.7250497313</v>
      </c>
      <c r="I22" s="941">
        <f>'SAME1 Flight Tests 8-27-09'!AL41</f>
        <v>190.12985727339534</v>
      </c>
      <c r="J22" s="947"/>
      <c r="K22" s="948"/>
      <c r="L22" s="948">
        <f>'SAME1 Flight Tests 8-27-09'!AM41</f>
        <v>18.14754818881114</v>
      </c>
      <c r="M22" s="804">
        <f>'SAME1 Flight Tests 8-27-09'!AP41</f>
        <v>0.16360200134045599</v>
      </c>
      <c r="N22" s="804">
        <f>'SAME1 Flight Tests 8-27-09'!AQ41</f>
        <v>0.31119147379012313</v>
      </c>
      <c r="O22" s="804"/>
      <c r="P22" s="804">
        <f>'SAME1 Flight Tests 8-27-09'!AS41</f>
        <v>2.22967354965495</v>
      </c>
      <c r="Q22" s="804">
        <f>'SAME1 Flight Tests 8-27-09'!AT41</f>
        <v>0.11862304648393515</v>
      </c>
      <c r="S22" s="804">
        <f>'SAME1 Flight Tests 8-27-09'!BH41</f>
        <v>258.45198005359714</v>
      </c>
      <c r="T22" s="804">
        <f>'SAME1 Flight Tests 8-27-09'!BI41</f>
        <v>0.79999999999991189</v>
      </c>
      <c r="U22" s="26"/>
    </row>
    <row r="23" spans="1:21" s="2" customFormat="1" ht="16.5" customHeight="1" x14ac:dyDescent="0.25">
      <c r="A23" s="778">
        <v>1</v>
      </c>
      <c r="B23" s="779" t="str">
        <f>'SAME1 Flight Tests 8-27-09'!B42</f>
        <v>Silicone</v>
      </c>
      <c r="C23" s="779">
        <f>'SAME1 Flight Tests 8-27-09'!E42</f>
        <v>35</v>
      </c>
      <c r="D23" s="779" t="str">
        <f>'SAME1 Flight Tests 8-27-09'!F42</f>
        <v>High temp  aging</v>
      </c>
      <c r="E23" s="932">
        <f>'SAME1 Flight Tests 8-27-09'!L42</f>
        <v>8</v>
      </c>
      <c r="F23" s="804">
        <f>'SAME1 Flight Tests 8-27-09'!M42</f>
        <v>1.38</v>
      </c>
      <c r="G23" s="805">
        <f>'SAME1 Flight Tests 8-27-09'!Q42</f>
        <v>70</v>
      </c>
      <c r="H23" s="936">
        <f>'SAME1 Flight Tests 8-27-09'!AK42</f>
        <v>1937388.9537898961</v>
      </c>
      <c r="I23" s="941">
        <f>'SAME1 Flight Tests 8-27-09'!AL42</f>
        <v>402.51477832999217</v>
      </c>
      <c r="J23" s="947"/>
      <c r="K23" s="948"/>
      <c r="L23" s="948">
        <f>'SAME1 Flight Tests 8-27-09'!AM42</f>
        <v>65.466234738484687</v>
      </c>
      <c r="M23" s="804">
        <f>'SAME1 Flight Tests 8-27-09'!AP42</f>
        <v>0.20776147068589287</v>
      </c>
      <c r="N23" s="804">
        <f>'SAME1 Flight Tests 8-27-09'!AQ42</f>
        <v>0.41677463931388736</v>
      </c>
      <c r="O23" s="804"/>
      <c r="P23" s="804">
        <f>'SAME1 Flight Tests 8-27-09'!AS42</f>
        <v>2.3033372123912739</v>
      </c>
      <c r="Q23" s="804">
        <f>'SAME1 Flight Tests 8-27-09'!AT42</f>
        <v>0.14668877242225253</v>
      </c>
      <c r="S23" s="804">
        <f>'SAME1 Flight Tests 8-27-09'!BH42</f>
        <v>414.40573439849373</v>
      </c>
      <c r="T23" s="804">
        <f>'SAME1 Flight Tests 8-27-09'!BI42</f>
        <v>0.12999999999996348</v>
      </c>
      <c r="U23" s="26"/>
    </row>
    <row r="24" spans="1:21" s="2" customFormat="1" ht="16.5" customHeight="1" x14ac:dyDescent="0.25">
      <c r="A24" s="778">
        <v>1</v>
      </c>
      <c r="B24" s="779" t="str">
        <f>'SAME1 Flight Tests 8-27-09'!B43</f>
        <v>Silicone</v>
      </c>
      <c r="C24" s="779" t="str">
        <f>'SAME1 Flight Tests 8-27-09'!E43</f>
        <v>35a</v>
      </c>
      <c r="D24" s="779" t="str">
        <f>'SAME1 Flight Tests 8-27-09'!F43</f>
        <v xml:space="preserve">     Aging</v>
      </c>
      <c r="E24" s="932">
        <f>'SAME1 Flight Tests 8-27-09'!L43</f>
        <v>8</v>
      </c>
      <c r="F24" s="804">
        <f>'SAME1 Flight Tests 8-27-09'!M43</f>
        <v>1.38</v>
      </c>
      <c r="G24" s="805">
        <f>'SAME1 Flight Tests 8-27-09'!Q43</f>
        <v>890</v>
      </c>
      <c r="H24" s="936">
        <f>'SAME1 Flight Tests 8-27-09'!AK43</f>
        <v>1071098.2234106481</v>
      </c>
      <c r="I24" s="941">
        <f>'SAME1 Flight Tests 8-27-09'!AL43</f>
        <v>295.73047982834879</v>
      </c>
      <c r="J24" s="947"/>
      <c r="K24" s="948"/>
      <c r="L24" s="948">
        <f>'SAME1 Flight Tests 8-27-09'!AM43</f>
        <v>59.660380422731514</v>
      </c>
      <c r="M24" s="804">
        <f>'SAME1 Flight Tests 8-27-09'!AP43</f>
        <v>0.27610024306330005</v>
      </c>
      <c r="N24" s="804">
        <f>'SAME1 Flight Tests 8-27-09'!AQ43</f>
        <v>0.49224463412617764</v>
      </c>
      <c r="O24" s="804"/>
      <c r="P24" s="804">
        <f>'SAME1 Flight Tests 8-27-09'!AS43</f>
        <v>2.1391368466041962</v>
      </c>
      <c r="Q24" s="804">
        <f>'SAME1 Flight Tests 8-27-09'!AT43</f>
        <v>0.20678055094271619</v>
      </c>
      <c r="S24" s="804">
        <f>'SAME1 Flight Tests 8-27-09'!BH43</f>
        <v>414.40573439849373</v>
      </c>
      <c r="T24" s="804">
        <f>'SAME1 Flight Tests 8-27-09'!BI43</f>
        <v>0.12999999999996348</v>
      </c>
      <c r="U24" s="26"/>
    </row>
    <row r="25" spans="1:21" s="2" customFormat="1" ht="16.5" customHeight="1" x14ac:dyDescent="0.25">
      <c r="A25" s="778">
        <v>1</v>
      </c>
      <c r="B25" s="779" t="str">
        <f>'SAME1 Flight Tests 8-27-09'!B44</f>
        <v>DBP</v>
      </c>
      <c r="C25" s="779">
        <f>'SAME1 Flight Tests 8-27-09'!E44</f>
        <v>36</v>
      </c>
      <c r="D25" s="779" t="str">
        <f>'SAME1 Flight Tests 8-27-09'!F44</f>
        <v>baseline</v>
      </c>
      <c r="E25" s="932">
        <f>'SAME1 Flight Tests 8-27-09'!L44</f>
        <v>8</v>
      </c>
      <c r="F25" s="804">
        <f>'SAME1 Flight Tests 8-27-09'!M44</f>
        <v>1.18</v>
      </c>
      <c r="G25" s="805">
        <f>'SAME1 Flight Tests 8-27-09'!Q44</f>
        <v>50</v>
      </c>
      <c r="H25" s="936">
        <f>'SAME1 Flight Tests 8-27-09'!AK44</f>
        <v>0</v>
      </c>
      <c r="I25" s="941">
        <f>'SAME1 Flight Tests 8-27-09'!AL44</f>
        <v>0</v>
      </c>
      <c r="J25" s="947"/>
      <c r="K25" s="948"/>
      <c r="L25" s="948">
        <f>'SAME1 Flight Tests 8-27-09'!AM44</f>
        <v>0</v>
      </c>
      <c r="M25" s="804">
        <f>'SAME1 Flight Tests 8-27-09'!AP44</f>
        <v>0</v>
      </c>
      <c r="N25" s="804">
        <f>'SAME1 Flight Tests 8-27-09'!AQ44</f>
        <v>0</v>
      </c>
      <c r="O25" s="804"/>
      <c r="P25" s="804">
        <f>'SAME1 Flight Tests 8-27-09'!AS44</f>
        <v>0</v>
      </c>
      <c r="Q25" s="804">
        <f>'SAME1 Flight Tests 8-27-09'!AT44</f>
        <v>0</v>
      </c>
      <c r="S25" s="804">
        <f>'SAME1 Flight Tests 8-27-09'!BH44</f>
        <v>194.2741402886966</v>
      </c>
      <c r="T25" s="804" t="str">
        <f>'SAME1 Flight Tests 8-27-09'!BI44</f>
        <v>NA</v>
      </c>
      <c r="U25" s="26"/>
    </row>
    <row r="26" spans="1:21" s="2" customFormat="1" ht="16.5" customHeight="1" x14ac:dyDescent="0.25">
      <c r="A26" s="778">
        <v>1</v>
      </c>
      <c r="B26" s="779" t="str">
        <f>'SAME1 Flight Tests 8-27-09'!B45</f>
        <v>DBP</v>
      </c>
      <c r="C26" s="779" t="str">
        <f>'SAME1 Flight Tests 8-27-09'!E45</f>
        <v>36a</v>
      </c>
      <c r="D26" s="779" t="str">
        <f>'SAME1 Flight Tests 8-27-09'!F45</f>
        <v xml:space="preserve">     Aging</v>
      </c>
      <c r="E26" s="932">
        <f>'SAME1 Flight Tests 8-27-09'!L45</f>
        <v>8</v>
      </c>
      <c r="F26" s="804">
        <f>'SAME1 Flight Tests 8-27-09'!M45</f>
        <v>1.18</v>
      </c>
      <c r="G26" s="805">
        <f>'SAME1 Flight Tests 8-27-09'!Q45</f>
        <v>869</v>
      </c>
      <c r="H26" s="936">
        <f>'SAME1 Flight Tests 8-27-09'!AK45</f>
        <v>0</v>
      </c>
      <c r="I26" s="941">
        <f>'SAME1 Flight Tests 8-27-09'!AL45</f>
        <v>0</v>
      </c>
      <c r="J26" s="947"/>
      <c r="K26" s="948"/>
      <c r="L26" s="948">
        <f>'SAME1 Flight Tests 8-27-09'!AM45</f>
        <v>0</v>
      </c>
      <c r="M26" s="804">
        <f>'SAME1 Flight Tests 8-27-09'!AP45</f>
        <v>0</v>
      </c>
      <c r="N26" s="804">
        <f>'SAME1 Flight Tests 8-27-09'!AQ45</f>
        <v>0</v>
      </c>
      <c r="O26" s="804"/>
      <c r="P26" s="804">
        <f>'SAME1 Flight Tests 8-27-09'!AS45</f>
        <v>0</v>
      </c>
      <c r="Q26" s="804">
        <f>'SAME1 Flight Tests 8-27-09'!AT45</f>
        <v>0</v>
      </c>
      <c r="S26" s="804">
        <f>'SAME1 Flight Tests 8-27-09'!BH45</f>
        <v>194.2741402886966</v>
      </c>
      <c r="T26" s="804" t="str">
        <f>'SAME1 Flight Tests 8-27-09'!BI45</f>
        <v>NA</v>
      </c>
      <c r="U26" s="26"/>
    </row>
    <row r="27" spans="1:21" s="2" customFormat="1" ht="16.5" customHeight="1" x14ac:dyDescent="0.25">
      <c r="A27" s="778">
        <v>1</v>
      </c>
      <c r="B27" s="779" t="str">
        <f>'SAME1 Flight Tests 8-27-09'!B46</f>
        <v>DBP</v>
      </c>
      <c r="C27" s="779">
        <f>'SAME1 Flight Tests 8-27-09'!E46</f>
        <v>37</v>
      </c>
      <c r="D27" s="779" t="str">
        <f>'SAME1 Flight Tests 8-27-09'!F46</f>
        <v>baseline repeat</v>
      </c>
      <c r="E27" s="932">
        <f>'SAME1 Flight Tests 8-27-09'!L46</f>
        <v>8</v>
      </c>
      <c r="F27" s="804">
        <f>'SAME1 Flight Tests 8-27-09'!M46</f>
        <v>1.18</v>
      </c>
      <c r="G27" s="805">
        <f>'SAME1 Flight Tests 8-27-09'!Q46</f>
        <v>39</v>
      </c>
      <c r="H27" s="936">
        <f>'SAME1 Flight Tests 8-27-09'!AK46</f>
        <v>0</v>
      </c>
      <c r="I27" s="941">
        <f>'SAME1 Flight Tests 8-27-09'!AL46</f>
        <v>0</v>
      </c>
      <c r="J27" s="947"/>
      <c r="K27" s="948"/>
      <c r="L27" s="948">
        <f>'SAME1 Flight Tests 8-27-09'!AM46</f>
        <v>0</v>
      </c>
      <c r="M27" s="804">
        <f>'SAME1 Flight Tests 8-27-09'!AP46</f>
        <v>0</v>
      </c>
      <c r="N27" s="804">
        <f>'SAME1 Flight Tests 8-27-09'!AQ46</f>
        <v>0</v>
      </c>
      <c r="O27" s="804"/>
      <c r="P27" s="804">
        <f>'SAME1 Flight Tests 8-27-09'!AS46</f>
        <v>0</v>
      </c>
      <c r="Q27" s="804">
        <f>'SAME1 Flight Tests 8-27-09'!AT46</f>
        <v>0</v>
      </c>
      <c r="S27" s="804">
        <f>'SAME1 Flight Tests 8-27-09'!BH46</f>
        <v>194.83569166039581</v>
      </c>
      <c r="T27" s="804" t="str">
        <f>'SAME1 Flight Tests 8-27-09'!BI46</f>
        <v>NA</v>
      </c>
      <c r="U27" s="26"/>
    </row>
    <row r="28" spans="1:21" s="2" customFormat="1" ht="16.5" customHeight="1" x14ac:dyDescent="0.25">
      <c r="A28" s="778">
        <v>1</v>
      </c>
      <c r="B28" s="779" t="str">
        <f>'SAME1 Flight Tests 8-27-09'!B47</f>
        <v>DBP</v>
      </c>
      <c r="C28" s="779">
        <f>'SAME1 Flight Tests 8-27-09'!E47</f>
        <v>38</v>
      </c>
      <c r="D28" s="779" t="str">
        <f>'SAME1 Flight Tests 8-27-09'!F47</f>
        <v>low flow aging</v>
      </c>
      <c r="E28" s="932">
        <f>'SAME1 Flight Tests 8-27-09'!L47</f>
        <v>4</v>
      </c>
      <c r="F28" s="804">
        <f>'SAME1 Flight Tests 8-27-09'!M47</f>
        <v>1.18</v>
      </c>
      <c r="G28" s="805">
        <f>'SAME1 Flight Tests 8-27-09'!Q47</f>
        <v>49</v>
      </c>
      <c r="H28" s="936">
        <f>'SAME1 Flight Tests 8-27-09'!AK47</f>
        <v>0</v>
      </c>
      <c r="I28" s="941">
        <f>'SAME1 Flight Tests 8-27-09'!AL47</f>
        <v>0</v>
      </c>
      <c r="J28" s="947"/>
      <c r="K28" s="948"/>
      <c r="L28" s="948">
        <f>'SAME1 Flight Tests 8-27-09'!AM47</f>
        <v>0</v>
      </c>
      <c r="M28" s="804">
        <f>'SAME1 Flight Tests 8-27-09'!AP47</f>
        <v>0</v>
      </c>
      <c r="N28" s="804">
        <f>'SAME1 Flight Tests 8-27-09'!AQ47</f>
        <v>0</v>
      </c>
      <c r="O28" s="804"/>
      <c r="P28" s="804">
        <f>'SAME1 Flight Tests 8-27-09'!AS47</f>
        <v>0</v>
      </c>
      <c r="Q28" s="804">
        <f>'SAME1 Flight Tests 8-27-09'!AT47</f>
        <v>0</v>
      </c>
      <c r="S28" s="804">
        <f>'SAME1 Flight Tests 8-27-09'!BH47</f>
        <v>194.81059937263933</v>
      </c>
      <c r="T28" s="804" t="str">
        <f>'SAME1 Flight Tests 8-27-09'!BI47</f>
        <v>NA</v>
      </c>
      <c r="U28" s="26"/>
    </row>
    <row r="29" spans="1:21" s="2" customFormat="1" ht="16.5" customHeight="1" x14ac:dyDescent="0.25">
      <c r="A29" s="778">
        <v>1</v>
      </c>
      <c r="B29" s="779" t="str">
        <f>'SAME1 Flight Tests 8-27-09'!B48</f>
        <v>DBP</v>
      </c>
      <c r="C29" s="779" t="str">
        <f>'SAME1 Flight Tests 8-27-09'!E48</f>
        <v>38a</v>
      </c>
      <c r="D29" s="779" t="str">
        <f>'SAME1 Flight Tests 8-27-09'!F48</f>
        <v xml:space="preserve">     Aging</v>
      </c>
      <c r="E29" s="932">
        <f>'SAME1 Flight Tests 8-27-09'!L48</f>
        <v>4</v>
      </c>
      <c r="F29" s="804">
        <f>'SAME1 Flight Tests 8-27-09'!M48</f>
        <v>1.18</v>
      </c>
      <c r="G29" s="805">
        <f>'SAME1 Flight Tests 8-27-09'!Q48</f>
        <v>859</v>
      </c>
      <c r="H29" s="936">
        <f>'SAME1 Flight Tests 8-27-09'!AK48</f>
        <v>0</v>
      </c>
      <c r="I29" s="941">
        <f>'SAME1 Flight Tests 8-27-09'!AL48</f>
        <v>0</v>
      </c>
      <c r="J29" s="947"/>
      <c r="K29" s="948"/>
      <c r="L29" s="948">
        <f>'SAME1 Flight Tests 8-27-09'!AM48</f>
        <v>0</v>
      </c>
      <c r="M29" s="804">
        <f>'SAME1 Flight Tests 8-27-09'!AP48</f>
        <v>0</v>
      </c>
      <c r="N29" s="804">
        <f>'SAME1 Flight Tests 8-27-09'!AQ48</f>
        <v>0</v>
      </c>
      <c r="O29" s="804"/>
      <c r="P29" s="804">
        <f>'SAME1 Flight Tests 8-27-09'!AS48</f>
        <v>0</v>
      </c>
      <c r="Q29" s="804">
        <f>'SAME1 Flight Tests 8-27-09'!AT48</f>
        <v>0</v>
      </c>
      <c r="S29" s="804">
        <f>'SAME1 Flight Tests 8-27-09'!BH48</f>
        <v>194.81059937263933</v>
      </c>
      <c r="T29" s="804" t="str">
        <f>'SAME1 Flight Tests 8-27-09'!BI48</f>
        <v>NA</v>
      </c>
      <c r="U29" s="26"/>
    </row>
    <row r="30" spans="1:21" s="2" customFormat="1" ht="16.5" customHeight="1" x14ac:dyDescent="0.25">
      <c r="A30" s="778">
        <v>1</v>
      </c>
      <c r="B30" s="779" t="str">
        <f>'SAME1 Flight Tests 8-27-09'!B49</f>
        <v>DBP</v>
      </c>
      <c r="C30" s="779">
        <f>'SAME1 Flight Tests 8-27-09'!E49</f>
        <v>39</v>
      </c>
      <c r="D30" s="779" t="str">
        <f>'SAME1 Flight Tests 8-27-09'!F49</f>
        <v>baseline repeat</v>
      </c>
      <c r="E30" s="932">
        <f>'SAME1 Flight Tests 8-27-09'!L49</f>
        <v>8</v>
      </c>
      <c r="F30" s="804">
        <f>'SAME1 Flight Tests 8-27-09'!M49</f>
        <v>1.18</v>
      </c>
      <c r="G30" s="805">
        <f>'SAME1 Flight Tests 8-27-09'!Q49</f>
        <v>58</v>
      </c>
      <c r="H30" s="936">
        <f>'SAME1 Flight Tests 8-27-09'!AK49</f>
        <v>0</v>
      </c>
      <c r="I30" s="941">
        <f>'SAME1 Flight Tests 8-27-09'!AL49</f>
        <v>0</v>
      </c>
      <c r="J30" s="947"/>
      <c r="K30" s="948"/>
      <c r="L30" s="948">
        <f>'SAME1 Flight Tests 8-27-09'!AM49</f>
        <v>0</v>
      </c>
      <c r="M30" s="804">
        <f>'SAME1 Flight Tests 8-27-09'!AP49</f>
        <v>0</v>
      </c>
      <c r="N30" s="804">
        <f>'SAME1 Flight Tests 8-27-09'!AQ49</f>
        <v>0</v>
      </c>
      <c r="O30" s="804"/>
      <c r="P30" s="804">
        <f>'SAME1 Flight Tests 8-27-09'!AS49</f>
        <v>0</v>
      </c>
      <c r="Q30" s="804">
        <f>'SAME1 Flight Tests 8-27-09'!AT49</f>
        <v>0</v>
      </c>
      <c r="S30" s="804" t="str">
        <f>'SAME1 Flight Tests 8-27-09'!BH49</f>
        <v>??</v>
      </c>
      <c r="T30" s="804" t="str">
        <f>'SAME1 Flight Tests 8-27-09'!BI49</f>
        <v>NA</v>
      </c>
      <c r="U30" s="26"/>
    </row>
    <row r="31" spans="1:21" s="2" customFormat="1" ht="16.5" customHeight="1" x14ac:dyDescent="0.25">
      <c r="A31" s="778">
        <v>1</v>
      </c>
      <c r="B31" s="779" t="str">
        <f>'SAME1 Flight Tests 8-27-09'!B50</f>
        <v>DBP</v>
      </c>
      <c r="C31" s="779" t="str">
        <f>'SAME1 Flight Tests 8-27-09'!E50</f>
        <v>39a</v>
      </c>
      <c r="D31" s="779" t="str">
        <f>'SAME1 Flight Tests 8-27-09'!F50</f>
        <v xml:space="preserve">     Aging</v>
      </c>
      <c r="E31" s="932">
        <f>'SAME1 Flight Tests 8-27-09'!L50</f>
        <v>8</v>
      </c>
      <c r="F31" s="804">
        <f>'SAME1 Flight Tests 8-27-09'!M50</f>
        <v>1.18</v>
      </c>
      <c r="G31" s="805">
        <f>'SAME1 Flight Tests 8-27-09'!Q50</f>
        <v>883</v>
      </c>
      <c r="H31" s="936">
        <f>'SAME1 Flight Tests 8-27-09'!AK50</f>
        <v>0</v>
      </c>
      <c r="I31" s="941">
        <f>'SAME1 Flight Tests 8-27-09'!AL50</f>
        <v>0</v>
      </c>
      <c r="J31" s="947"/>
      <c r="K31" s="948"/>
      <c r="L31" s="948">
        <f>'SAME1 Flight Tests 8-27-09'!AM50</f>
        <v>0</v>
      </c>
      <c r="M31" s="804">
        <f>'SAME1 Flight Tests 8-27-09'!AP50</f>
        <v>0</v>
      </c>
      <c r="N31" s="804">
        <f>'SAME1 Flight Tests 8-27-09'!AQ50</f>
        <v>0</v>
      </c>
      <c r="O31" s="804"/>
      <c r="P31" s="804">
        <f>'SAME1 Flight Tests 8-27-09'!AS50</f>
        <v>0</v>
      </c>
      <c r="Q31" s="804">
        <f>'SAME1 Flight Tests 8-27-09'!AT50</f>
        <v>0</v>
      </c>
      <c r="S31" s="804" t="str">
        <f>'SAME1 Flight Tests 8-27-09'!BH50</f>
        <v>??</v>
      </c>
      <c r="T31" s="804" t="str">
        <f>'SAME1 Flight Tests 8-27-09'!BI50</f>
        <v>NA</v>
      </c>
      <c r="U31" s="26"/>
    </row>
    <row r="32" spans="1:21" s="2" customFormat="1" ht="16.5" customHeight="1" x14ac:dyDescent="0.25">
      <c r="A32" s="778">
        <v>1</v>
      </c>
      <c r="B32" s="779" t="str">
        <f>'SAME1 Flight Tests 8-27-09'!B51</f>
        <v>DBP</v>
      </c>
      <c r="C32" s="779">
        <f>'SAME1 Flight Tests 8-27-09'!E51</f>
        <v>40</v>
      </c>
      <c r="D32" s="779" t="str">
        <f>'SAME1 Flight Tests 8-27-09'!F51</f>
        <v>low flow aging</v>
      </c>
      <c r="E32" s="932">
        <f>'SAME1 Flight Tests 8-27-09'!L51</f>
        <v>2</v>
      </c>
      <c r="F32" s="804">
        <f>'SAME1 Flight Tests 8-27-09'!M51</f>
        <v>1.18</v>
      </c>
      <c r="G32" s="805">
        <f>'SAME1 Flight Tests 8-27-09'!Q51</f>
        <v>44</v>
      </c>
      <c r="H32" s="936">
        <f>'SAME1 Flight Tests 8-27-09'!AK51</f>
        <v>0</v>
      </c>
      <c r="I32" s="941">
        <f>'SAME1 Flight Tests 8-27-09'!AL51</f>
        <v>0</v>
      </c>
      <c r="J32" s="947"/>
      <c r="K32" s="948"/>
      <c r="L32" s="948">
        <f>'SAME1 Flight Tests 8-27-09'!AM51</f>
        <v>0</v>
      </c>
      <c r="M32" s="804">
        <f>'SAME1 Flight Tests 8-27-09'!AP51</f>
        <v>0</v>
      </c>
      <c r="N32" s="804">
        <f>'SAME1 Flight Tests 8-27-09'!AQ51</f>
        <v>0</v>
      </c>
      <c r="O32" s="804"/>
      <c r="P32" s="804">
        <f>'SAME1 Flight Tests 8-27-09'!AS51</f>
        <v>0</v>
      </c>
      <c r="Q32" s="804">
        <f>'SAME1 Flight Tests 8-27-09'!AT51</f>
        <v>0</v>
      </c>
      <c r="S32" s="804">
        <f>'SAME1 Flight Tests 8-27-09'!BH51</f>
        <v>194.73118500342022</v>
      </c>
      <c r="T32" s="804" t="str">
        <f>'SAME1 Flight Tests 8-27-09'!BI51</f>
        <v>NA</v>
      </c>
      <c r="U32" s="26"/>
    </row>
    <row r="33" spans="1:21" s="2" customFormat="1" ht="16.5" customHeight="1" x14ac:dyDescent="0.25">
      <c r="A33" s="778">
        <v>1</v>
      </c>
      <c r="B33" s="779" t="str">
        <f>'SAME1 Flight Tests 8-27-09'!B52</f>
        <v>DBP</v>
      </c>
      <c r="C33" s="779" t="str">
        <f>'SAME1 Flight Tests 8-27-09'!E52</f>
        <v>40a</v>
      </c>
      <c r="D33" s="779" t="str">
        <f>'SAME1 Flight Tests 8-27-09'!F52</f>
        <v xml:space="preserve">     Aging</v>
      </c>
      <c r="E33" s="932">
        <f>'SAME1 Flight Tests 8-27-09'!L52</f>
        <v>2</v>
      </c>
      <c r="F33" s="804">
        <f>'SAME1 Flight Tests 8-27-09'!M52</f>
        <v>1.18</v>
      </c>
      <c r="G33" s="805">
        <f>'SAME1 Flight Tests 8-27-09'!Q52</f>
        <v>860</v>
      </c>
      <c r="H33" s="936">
        <f>'SAME1 Flight Tests 8-27-09'!AK52</f>
        <v>0</v>
      </c>
      <c r="I33" s="941">
        <f>'SAME1 Flight Tests 8-27-09'!AL52</f>
        <v>0</v>
      </c>
      <c r="J33" s="947"/>
      <c r="K33" s="948"/>
      <c r="L33" s="948">
        <f>'SAME1 Flight Tests 8-27-09'!AM52</f>
        <v>0</v>
      </c>
      <c r="M33" s="804">
        <f>'SAME1 Flight Tests 8-27-09'!AP52</f>
        <v>0</v>
      </c>
      <c r="N33" s="804">
        <f>'SAME1 Flight Tests 8-27-09'!AQ52</f>
        <v>0</v>
      </c>
      <c r="O33" s="804"/>
      <c r="P33" s="804">
        <f>'SAME1 Flight Tests 8-27-09'!AS52</f>
        <v>0</v>
      </c>
      <c r="Q33" s="804">
        <f>'SAME1 Flight Tests 8-27-09'!AT52</f>
        <v>0</v>
      </c>
      <c r="S33" s="804">
        <f>'SAME1 Flight Tests 8-27-09'!BH52</f>
        <v>194.73118500342022</v>
      </c>
      <c r="T33" s="804" t="str">
        <f>'SAME1 Flight Tests 8-27-09'!BI52</f>
        <v>NA</v>
      </c>
      <c r="U33" s="26"/>
    </row>
    <row r="34" spans="1:21" s="2" customFormat="1" ht="16.5" customHeight="1" x14ac:dyDescent="0.25">
      <c r="A34" s="778">
        <v>1</v>
      </c>
      <c r="B34" s="779" t="str">
        <f>'SAME1 Flight Tests 8-27-09'!B53</f>
        <v>Teflon</v>
      </c>
      <c r="C34" s="779">
        <f>'SAME1 Flight Tests 8-27-09'!E53</f>
        <v>41</v>
      </c>
      <c r="D34" s="779" t="str">
        <f>'SAME1 Flight Tests 8-27-09'!F53</f>
        <v>low flow aging</v>
      </c>
      <c r="E34" s="932">
        <f>'SAME1 Flight Tests 8-27-09'!L53</f>
        <v>2</v>
      </c>
      <c r="F34" s="804">
        <f>'SAME1 Flight Tests 8-27-09'!M53</f>
        <v>1.44</v>
      </c>
      <c r="G34" s="805">
        <f>'SAME1 Flight Tests 8-27-09'!Q53</f>
        <v>36.166666666666664</v>
      </c>
      <c r="H34" s="936">
        <f>'SAME1 Flight Tests 8-27-09'!AK53</f>
        <v>1010553.8850986513</v>
      </c>
      <c r="I34" s="941">
        <f>'SAME1 Flight Tests 8-27-09'!AL53</f>
        <v>179.6819752300683</v>
      </c>
      <c r="J34" s="947"/>
      <c r="K34" s="948"/>
      <c r="L34" s="948">
        <f>'SAME1 Flight Tests 8-27-09'!AM53</f>
        <v>68.239795999999998</v>
      </c>
      <c r="M34" s="804">
        <f>'SAME1 Flight Tests 8-27-09'!AP53</f>
        <v>0.17780543707723964</v>
      </c>
      <c r="N34" s="804">
        <f>'SAME1 Flight Tests 8-27-09'!AQ53</f>
        <v>0.38972921366338154</v>
      </c>
      <c r="O34" s="804"/>
      <c r="P34" s="804">
        <f>'SAME1 Flight Tests 8-27-09'!AS53</f>
        <v>2.4250886715837647</v>
      </c>
      <c r="Q34" s="804">
        <f>'SAME1 Flight Tests 8-27-09'!AT53</f>
        <v>0.12009808290984868</v>
      </c>
      <c r="S34" s="804">
        <f>'SAME1 Flight Tests 8-27-09'!BH53</f>
        <v>517.69385314585145</v>
      </c>
      <c r="T34" s="804">
        <f>'SAME1 Flight Tests 8-27-09'!BI53</f>
        <v>1.5200000000000768</v>
      </c>
      <c r="U34" s="26"/>
    </row>
    <row r="35" spans="1:21" s="2" customFormat="1" ht="16.5" customHeight="1" x14ac:dyDescent="0.25">
      <c r="A35" s="778">
        <v>1</v>
      </c>
      <c r="B35" s="779" t="str">
        <f>'SAME1 Flight Tests 8-27-09'!B54</f>
        <v>Teflon</v>
      </c>
      <c r="C35" s="779" t="str">
        <f>'SAME1 Flight Tests 8-27-09'!E54</f>
        <v>41a</v>
      </c>
      <c r="D35" s="779" t="str">
        <f>'SAME1 Flight Tests 8-27-09'!F54</f>
        <v xml:space="preserve">     Aging</v>
      </c>
      <c r="E35" s="932">
        <f>'SAME1 Flight Tests 8-27-09'!L54</f>
        <v>2</v>
      </c>
      <c r="F35" s="804">
        <f>'SAME1 Flight Tests 8-27-09'!M54</f>
        <v>1.44</v>
      </c>
      <c r="G35" s="805">
        <f>'SAME1 Flight Tests 8-27-09'!Q54</f>
        <v>807.16666666666663</v>
      </c>
      <c r="H35" s="936">
        <f>'SAME1 Flight Tests 8-27-09'!AK54</f>
        <v>563835.38645896956</v>
      </c>
      <c r="I35" s="941">
        <f>'SAME1 Flight Tests 8-27-09'!AL54</f>
        <v>102.64261980254548</v>
      </c>
      <c r="J35" s="947"/>
      <c r="K35" s="948"/>
      <c r="L35" s="948">
        <f>'SAME1 Flight Tests 8-27-09'!AM54</f>
        <v>44.177575999999995</v>
      </c>
      <c r="M35" s="804">
        <f>'SAME1 Flight Tests 8-27-09'!AP54</f>
        <v>0.18204359333877107</v>
      </c>
      <c r="N35" s="804">
        <f>'SAME1 Flight Tests 8-27-09'!AQ54</f>
        <v>0.4095106563201677</v>
      </c>
      <c r="O35" s="804"/>
      <c r="P35" s="804">
        <f>'SAME1 Flight Tests 8-27-09'!AS54</f>
        <v>2.4605824809110279</v>
      </c>
      <c r="Q35" s="804">
        <f>'SAME1 Flight Tests 8-27-09'!AT54</f>
        <v>0.12137535003189111</v>
      </c>
      <c r="S35" s="804">
        <f>'SAME1 Flight Tests 8-27-09'!BH54</f>
        <v>517.69385314585145</v>
      </c>
      <c r="T35" s="804">
        <f>'SAME1 Flight Tests 8-27-09'!BI54</f>
        <v>1.5200000000000768</v>
      </c>
      <c r="U35" s="26"/>
    </row>
    <row r="36" spans="1:21" s="2" customFormat="1" ht="16.5" customHeight="1" x14ac:dyDescent="0.25">
      <c r="A36" s="778">
        <v>1</v>
      </c>
      <c r="B36" s="779" t="str">
        <f>'SAME1 Flight Tests 8-27-09'!B55</f>
        <v>DBP</v>
      </c>
      <c r="C36" s="779">
        <f>'SAME1 Flight Tests 8-27-09'!E55</f>
        <v>42</v>
      </c>
      <c r="D36" s="779" t="str">
        <f>'SAME1 Flight Tests 8-27-09'!F55</f>
        <v>low flow aging</v>
      </c>
      <c r="E36" s="932">
        <f>'SAME1 Flight Tests 8-27-09'!L55</f>
        <v>7.5</v>
      </c>
      <c r="F36" s="804">
        <f>'SAME1 Flight Tests 8-27-09'!M55</f>
        <v>1.1599999999999999</v>
      </c>
      <c r="G36" s="805">
        <f>'SAME1 Flight Tests 8-27-09'!Q55</f>
        <v>65</v>
      </c>
      <c r="H36" s="936">
        <f>'SAME1 Flight Tests 8-27-09'!AK55</f>
        <v>0</v>
      </c>
      <c r="I36" s="941">
        <f>'SAME1 Flight Tests 8-27-09'!AL55</f>
        <v>0</v>
      </c>
      <c r="J36" s="947"/>
      <c r="K36" s="948"/>
      <c r="L36" s="948">
        <f>'SAME1 Flight Tests 8-27-09'!AM55</f>
        <v>0</v>
      </c>
      <c r="M36" s="804">
        <f>'SAME1 Flight Tests 8-27-09'!AP55</f>
        <v>0</v>
      </c>
      <c r="N36" s="804">
        <f>'SAME1 Flight Tests 8-27-09'!AQ55</f>
        <v>0</v>
      </c>
      <c r="O36" s="804"/>
      <c r="P36" s="804">
        <f>'SAME1 Flight Tests 8-27-09'!AS55</f>
        <v>0</v>
      </c>
      <c r="Q36" s="804">
        <f>'SAME1 Flight Tests 8-27-09'!AT55</f>
        <v>0</v>
      </c>
      <c r="S36" s="804">
        <f>'SAME1 Flight Tests 8-27-09'!BH55</f>
        <v>176.76435508982723</v>
      </c>
      <c r="T36" s="804" t="str">
        <f>'SAME1 Flight Tests 8-27-09'!BI55</f>
        <v>NA</v>
      </c>
      <c r="U36" s="26"/>
    </row>
    <row r="37" spans="1:21" s="2" customFormat="1" ht="16.5" customHeight="1" x14ac:dyDescent="0.25">
      <c r="A37" s="778">
        <v>1</v>
      </c>
      <c r="B37" s="779" t="str">
        <f>'SAME1 Flight Tests 8-27-09'!B56</f>
        <v>DBP</v>
      </c>
      <c r="C37" s="779" t="str">
        <f>'SAME1 Flight Tests 8-27-09'!E56</f>
        <v>42a</v>
      </c>
      <c r="D37" s="779" t="str">
        <f>'SAME1 Flight Tests 8-27-09'!F56</f>
        <v xml:space="preserve">     Aging</v>
      </c>
      <c r="E37" s="932">
        <f>'SAME1 Flight Tests 8-27-09'!L56</f>
        <v>7.5</v>
      </c>
      <c r="F37" s="804">
        <f>'SAME1 Flight Tests 8-27-09'!M56</f>
        <v>1.1599999999999999</v>
      </c>
      <c r="G37" s="805">
        <f>'SAME1 Flight Tests 8-27-09'!Q56</f>
        <v>871</v>
      </c>
      <c r="H37" s="936">
        <f>'SAME1 Flight Tests 8-27-09'!AK56</f>
        <v>0</v>
      </c>
      <c r="I37" s="941">
        <f>'SAME1 Flight Tests 8-27-09'!AL56</f>
        <v>0</v>
      </c>
      <c r="J37" s="947"/>
      <c r="K37" s="948"/>
      <c r="L37" s="948">
        <f>'SAME1 Flight Tests 8-27-09'!AM56</f>
        <v>0</v>
      </c>
      <c r="M37" s="804">
        <f>'SAME1 Flight Tests 8-27-09'!AP56</f>
        <v>0</v>
      </c>
      <c r="N37" s="804">
        <f>'SAME1 Flight Tests 8-27-09'!AQ56</f>
        <v>0</v>
      </c>
      <c r="O37" s="804"/>
      <c r="P37" s="804">
        <f>'SAME1 Flight Tests 8-27-09'!AS56</f>
        <v>0</v>
      </c>
      <c r="Q37" s="804">
        <f>'SAME1 Flight Tests 8-27-09'!AT56</f>
        <v>0</v>
      </c>
      <c r="S37" s="804">
        <f>'SAME1 Flight Tests 8-27-09'!BH56</f>
        <v>176.76435508982723</v>
      </c>
      <c r="T37" s="804" t="str">
        <f>'SAME1 Flight Tests 8-27-09'!BI56</f>
        <v>NA</v>
      </c>
      <c r="U37" s="26"/>
    </row>
    <row r="38" spans="1:21" s="2" customFormat="1" ht="16.5" customHeight="1" x14ac:dyDescent="0.25">
      <c r="A38" s="778">
        <v>1</v>
      </c>
      <c r="B38" s="779" t="str">
        <f>'SAME1 Flight Tests 8-27-09'!B57</f>
        <v>DBP</v>
      </c>
      <c r="C38" s="779">
        <f>'SAME1 Flight Tests 8-27-09'!E57</f>
        <v>43</v>
      </c>
      <c r="D38" s="779" t="str">
        <f>'SAME1 Flight Tests 8-27-09'!F57</f>
        <v>low tempng</v>
      </c>
      <c r="E38" s="932">
        <f>'SAME1 Flight Tests 8-27-09'!L57</f>
        <v>8</v>
      </c>
      <c r="F38" s="804">
        <f>'SAME1 Flight Tests 8-27-09'!M57</f>
        <v>1.18</v>
      </c>
      <c r="G38" s="805">
        <f>'SAME1 Flight Tests 8-27-09'!Q57</f>
        <v>60</v>
      </c>
      <c r="H38" s="936">
        <f>'SAME1 Flight Tests 8-27-09'!AK57</f>
        <v>0</v>
      </c>
      <c r="I38" s="941">
        <f>'SAME1 Flight Tests 8-27-09'!AL57</f>
        <v>0</v>
      </c>
      <c r="J38" s="947"/>
      <c r="K38" s="948"/>
      <c r="L38" s="948">
        <f>'SAME1 Flight Tests 8-27-09'!AM57</f>
        <v>0</v>
      </c>
      <c r="M38" s="804">
        <f>'SAME1 Flight Tests 8-27-09'!AP57</f>
        <v>0</v>
      </c>
      <c r="N38" s="804">
        <f>'SAME1 Flight Tests 8-27-09'!AQ57</f>
        <v>0</v>
      </c>
      <c r="O38" s="804"/>
      <c r="P38" s="804">
        <f>'SAME1 Flight Tests 8-27-09'!AS57</f>
        <v>0</v>
      </c>
      <c r="Q38" s="804">
        <f>'SAME1 Flight Tests 8-27-09'!AT57</f>
        <v>0</v>
      </c>
      <c r="S38" s="804">
        <f>'SAME1 Flight Tests 8-27-09'!BH57</f>
        <v>197.50144008901975</v>
      </c>
      <c r="T38" s="804" t="str">
        <f>'SAME1 Flight Tests 8-27-09'!BI57</f>
        <v>NA</v>
      </c>
      <c r="U38" s="26"/>
    </row>
    <row r="39" spans="1:21" s="2" customFormat="1" ht="16.5" customHeight="1" x14ac:dyDescent="0.25">
      <c r="A39" s="778">
        <v>1</v>
      </c>
      <c r="B39" s="779" t="str">
        <f>'SAME1 Flight Tests 8-27-09'!B58</f>
        <v>DBP</v>
      </c>
      <c r="C39" s="779" t="str">
        <f>'SAME1 Flight Tests 8-27-09'!E58</f>
        <v>43a</v>
      </c>
      <c r="D39" s="779" t="str">
        <f>'SAME1 Flight Tests 8-27-09'!F58</f>
        <v xml:space="preserve">     Aging</v>
      </c>
      <c r="E39" s="932">
        <f>'SAME1 Flight Tests 8-27-09'!L58</f>
        <v>8</v>
      </c>
      <c r="F39" s="804">
        <f>'SAME1 Flight Tests 8-27-09'!M58</f>
        <v>1.18</v>
      </c>
      <c r="G39" s="805">
        <f>'SAME1 Flight Tests 8-27-09'!Q58</f>
        <v>879</v>
      </c>
      <c r="H39" s="936">
        <f>'SAME1 Flight Tests 8-27-09'!AK58</f>
        <v>0</v>
      </c>
      <c r="I39" s="941">
        <f>'SAME1 Flight Tests 8-27-09'!AL58</f>
        <v>0</v>
      </c>
      <c r="J39" s="947"/>
      <c r="K39" s="948"/>
      <c r="L39" s="948">
        <f>'SAME1 Flight Tests 8-27-09'!AM58</f>
        <v>0</v>
      </c>
      <c r="M39" s="804">
        <f>'SAME1 Flight Tests 8-27-09'!AP58</f>
        <v>0</v>
      </c>
      <c r="N39" s="804">
        <f>'SAME1 Flight Tests 8-27-09'!AQ58</f>
        <v>0</v>
      </c>
      <c r="O39" s="804"/>
      <c r="P39" s="804">
        <f>'SAME1 Flight Tests 8-27-09'!AS58</f>
        <v>0</v>
      </c>
      <c r="Q39" s="804">
        <f>'SAME1 Flight Tests 8-27-09'!AT58</f>
        <v>0</v>
      </c>
      <c r="S39" s="804">
        <f>'SAME1 Flight Tests 8-27-09'!BH58</f>
        <v>197.50144008901975</v>
      </c>
      <c r="T39" s="804" t="str">
        <f>'SAME1 Flight Tests 8-27-09'!BI58</f>
        <v>NA</v>
      </c>
      <c r="U39" s="26"/>
    </row>
    <row r="40" spans="1:21" s="2" customFormat="1" ht="16.5" customHeight="1" x14ac:dyDescent="0.25">
      <c r="A40" s="778">
        <v>1</v>
      </c>
      <c r="B40" s="779" t="str">
        <f>'SAME1 Flight Tests 8-27-09'!B59</f>
        <v>DBP</v>
      </c>
      <c r="C40" s="779">
        <f>'SAME1 Flight Tests 8-27-09'!E59</f>
        <v>44</v>
      </c>
      <c r="D40" s="779" t="str">
        <f>'SAME1 Flight Tests 8-27-09'!F59</f>
        <v>low temp aging</v>
      </c>
      <c r="E40" s="932">
        <f>'SAME1 Flight Tests 8-27-09'!L59</f>
        <v>7.5</v>
      </c>
      <c r="F40" s="804">
        <f>'SAME1 Flight Tests 8-27-09'!M59</f>
        <v>1.1599999999999999</v>
      </c>
      <c r="G40" s="805">
        <f>'SAME1 Flight Tests 8-27-09'!Q59</f>
        <v>62</v>
      </c>
      <c r="H40" s="936">
        <f>'SAME1 Flight Tests 8-27-09'!AK59</f>
        <v>0</v>
      </c>
      <c r="I40" s="941">
        <f>'SAME1 Flight Tests 8-27-09'!AL59</f>
        <v>0</v>
      </c>
      <c r="J40" s="947"/>
      <c r="K40" s="948"/>
      <c r="L40" s="948">
        <f>'SAME1 Flight Tests 8-27-09'!AM59</f>
        <v>0</v>
      </c>
      <c r="M40" s="804">
        <f>'SAME1 Flight Tests 8-27-09'!AP59</f>
        <v>0</v>
      </c>
      <c r="N40" s="804">
        <f>'SAME1 Flight Tests 8-27-09'!AQ59</f>
        <v>0</v>
      </c>
      <c r="O40" s="804"/>
      <c r="P40" s="804">
        <f>'SAME1 Flight Tests 8-27-09'!AS59</f>
        <v>0</v>
      </c>
      <c r="Q40" s="804">
        <f>'SAME1 Flight Tests 8-27-09'!AT59</f>
        <v>0</v>
      </c>
      <c r="S40" s="804">
        <f>'SAME1 Flight Tests 8-27-09'!BH59</f>
        <v>178.19628801490302</v>
      </c>
      <c r="T40" s="804" t="str">
        <f>'SAME1 Flight Tests 8-27-09'!BI59</f>
        <v>NA</v>
      </c>
      <c r="U40" s="26"/>
    </row>
    <row r="41" spans="1:21" s="2" customFormat="1" ht="16.5" customHeight="1" x14ac:dyDescent="0.25">
      <c r="A41" s="778">
        <v>1</v>
      </c>
      <c r="B41" s="779" t="str">
        <f>'SAME1 Flight Tests 8-27-09'!B60</f>
        <v>DBP</v>
      </c>
      <c r="C41" s="779" t="str">
        <f>'SAME1 Flight Tests 8-27-09'!E60</f>
        <v>44a</v>
      </c>
      <c r="D41" s="779" t="str">
        <f>'SAME1 Flight Tests 8-27-09'!F60</f>
        <v xml:space="preserve">     Aging</v>
      </c>
      <c r="E41" s="932">
        <f>'SAME1 Flight Tests 8-27-09'!L60</f>
        <v>7.5</v>
      </c>
      <c r="F41" s="804">
        <f>'SAME1 Flight Tests 8-27-09'!M60</f>
        <v>1.1599999999999999</v>
      </c>
      <c r="G41" s="805">
        <f>'SAME1 Flight Tests 8-27-09'!Q60</f>
        <v>1958</v>
      </c>
      <c r="H41" s="936">
        <f>'SAME1 Flight Tests 8-27-09'!AK60</f>
        <v>0</v>
      </c>
      <c r="I41" s="941">
        <f>'SAME1 Flight Tests 8-27-09'!AL60</f>
        <v>0</v>
      </c>
      <c r="J41" s="947"/>
      <c r="K41" s="948"/>
      <c r="L41" s="948">
        <f>'SAME1 Flight Tests 8-27-09'!AM60</f>
        <v>0</v>
      </c>
      <c r="M41" s="804">
        <f>'SAME1 Flight Tests 8-27-09'!AP60</f>
        <v>0</v>
      </c>
      <c r="N41" s="804">
        <f>'SAME1 Flight Tests 8-27-09'!AQ60</f>
        <v>0</v>
      </c>
      <c r="O41" s="804"/>
      <c r="P41" s="804">
        <f>'SAME1 Flight Tests 8-27-09'!AS60</f>
        <v>0</v>
      </c>
      <c r="Q41" s="804">
        <f>'SAME1 Flight Tests 8-27-09'!AT60</f>
        <v>0</v>
      </c>
      <c r="S41" s="804">
        <f>'SAME1 Flight Tests 8-27-09'!BH60</f>
        <v>178.19628801490302</v>
      </c>
      <c r="T41" s="804" t="str">
        <f>'SAME1 Flight Tests 8-27-09'!BI60</f>
        <v>NA</v>
      </c>
      <c r="U41" s="26"/>
    </row>
    <row r="42" spans="1:21" s="2" customFormat="1" ht="16.5" customHeight="1" x14ac:dyDescent="0.25">
      <c r="A42" s="778">
        <v>1</v>
      </c>
      <c r="B42" s="779" t="str">
        <f>'SAME1 Flight Tests 8-27-09'!B61</f>
        <v>DBP</v>
      </c>
      <c r="C42" s="779">
        <f>'SAME1 Flight Tests 8-27-09'!E61</f>
        <v>45</v>
      </c>
      <c r="D42" s="779" t="str">
        <f>'SAME1 Flight Tests 8-27-09'!F61</f>
        <v>high temp aging</v>
      </c>
      <c r="E42" s="932">
        <f>'SAME1 Flight Tests 8-27-09'!L61</f>
        <v>8</v>
      </c>
      <c r="F42" s="804">
        <f>'SAME1 Flight Tests 8-27-09'!M61</f>
        <v>1.19</v>
      </c>
      <c r="G42" s="805">
        <f>'SAME1 Flight Tests 8-27-09'!Q61</f>
        <v>86</v>
      </c>
      <c r="H42" s="936">
        <f>'SAME1 Flight Tests 8-27-09'!AK61</f>
        <v>0</v>
      </c>
      <c r="I42" s="941">
        <f>'SAME1 Flight Tests 8-27-09'!AL61</f>
        <v>0</v>
      </c>
      <c r="J42" s="947"/>
      <c r="K42" s="948"/>
      <c r="L42" s="948">
        <f>'SAME1 Flight Tests 8-27-09'!AM61</f>
        <v>0</v>
      </c>
      <c r="M42" s="804">
        <f>'SAME1 Flight Tests 8-27-09'!AP61</f>
        <v>0</v>
      </c>
      <c r="N42" s="804">
        <f>'SAME1 Flight Tests 8-27-09'!AQ61</f>
        <v>0</v>
      </c>
      <c r="O42" s="804"/>
      <c r="P42" s="804">
        <f>'SAME1 Flight Tests 8-27-09'!AS61</f>
        <v>0</v>
      </c>
      <c r="Q42" s="804">
        <f>'SAME1 Flight Tests 8-27-09'!AT61</f>
        <v>0</v>
      </c>
      <c r="S42" s="804">
        <f>'SAME1 Flight Tests 8-27-09'!BH61</f>
        <v>203.61293584296271</v>
      </c>
      <c r="T42" s="804" t="str">
        <f>'SAME1 Flight Tests 8-27-09'!BI61</f>
        <v>NA</v>
      </c>
      <c r="U42" s="26"/>
    </row>
    <row r="43" spans="1:21" s="2" customFormat="1" ht="16.5" customHeight="1" x14ac:dyDescent="0.25">
      <c r="A43" s="778">
        <v>1</v>
      </c>
      <c r="B43" s="779" t="str">
        <f>'SAME1 Flight Tests 8-27-09'!B62</f>
        <v>DBP</v>
      </c>
      <c r="C43" s="779" t="str">
        <f>'SAME1 Flight Tests 8-27-09'!E62</f>
        <v>45a</v>
      </c>
      <c r="D43" s="779" t="str">
        <f>'SAME1 Flight Tests 8-27-09'!F62</f>
        <v xml:space="preserve">     Aging</v>
      </c>
      <c r="E43" s="932">
        <f>'SAME1 Flight Tests 8-27-09'!L62</f>
        <v>8</v>
      </c>
      <c r="F43" s="804">
        <f>'SAME1 Flight Tests 8-27-09'!M62</f>
        <v>1.19</v>
      </c>
      <c r="G43" s="805">
        <f>'SAME1 Flight Tests 8-27-09'!Q62</f>
        <v>554.16666666666663</v>
      </c>
      <c r="H43" s="936">
        <f>'SAME1 Flight Tests 8-27-09'!AK62</f>
        <v>0</v>
      </c>
      <c r="I43" s="941">
        <f>'SAME1 Flight Tests 8-27-09'!AL62</f>
        <v>0</v>
      </c>
      <c r="J43" s="947"/>
      <c r="K43" s="948"/>
      <c r="L43" s="948">
        <f>'SAME1 Flight Tests 8-27-09'!AM62</f>
        <v>0</v>
      </c>
      <c r="M43" s="804">
        <f>'SAME1 Flight Tests 8-27-09'!AP62</f>
        <v>0</v>
      </c>
      <c r="N43" s="804">
        <f>'SAME1 Flight Tests 8-27-09'!AQ62</f>
        <v>0</v>
      </c>
      <c r="O43" s="804"/>
      <c r="P43" s="804">
        <f>'SAME1 Flight Tests 8-27-09'!AS62</f>
        <v>0</v>
      </c>
      <c r="Q43" s="804">
        <f>'SAME1 Flight Tests 8-27-09'!AT62</f>
        <v>0</v>
      </c>
      <c r="S43" s="804">
        <f>'SAME1 Flight Tests 8-27-09'!BH62</f>
        <v>203.61293584296271</v>
      </c>
      <c r="T43" s="804" t="str">
        <f>'SAME1 Flight Tests 8-27-09'!BI62</f>
        <v>NA</v>
      </c>
      <c r="U43" s="26"/>
    </row>
    <row r="44" spans="1:21" s="2" customFormat="1" ht="16.5" customHeight="1" x14ac:dyDescent="0.25">
      <c r="A44" s="778">
        <v>1</v>
      </c>
      <c r="B44" s="779" t="str">
        <f>'SAME1 Flight Tests 8-27-09'!B63</f>
        <v>Lampwick</v>
      </c>
      <c r="C44" s="779">
        <f>'SAME1 Flight Tests 8-27-09'!E63</f>
        <v>46</v>
      </c>
      <c r="D44" s="779" t="str">
        <f>'SAME1 Flight Tests 8-27-09'!F63</f>
        <v>high temp aging</v>
      </c>
      <c r="E44" s="932">
        <f>'SAME1 Flight Tests 8-27-09'!L63</f>
        <v>8</v>
      </c>
      <c r="F44" s="804">
        <f>'SAME1 Flight Tests 8-27-09'!M63</f>
        <v>1.32</v>
      </c>
      <c r="G44" s="805">
        <f>'SAME1 Flight Tests 8-27-09'!Q63</f>
        <v>82</v>
      </c>
      <c r="H44" s="936">
        <f>'SAME1 Flight Tests 8-27-09'!AK63</f>
        <v>1507678.3447922845</v>
      </c>
      <c r="I44" s="941">
        <f>'SAME1 Flight Tests 8-27-09'!AL63</f>
        <v>404.03706967599447</v>
      </c>
      <c r="J44" s="947"/>
      <c r="K44" s="948"/>
      <c r="L44" s="948">
        <f>'SAME1 Flight Tests 8-27-09'!AM63</f>
        <v>34.594700801350811</v>
      </c>
      <c r="M44" s="804">
        <f>'SAME1 Flight Tests 8-27-09'!AP63</f>
        <v>0.26798625255286757</v>
      </c>
      <c r="N44" s="804">
        <f>'SAME1 Flight Tests 8-27-09'!AQ63</f>
        <v>0.35374218369207788</v>
      </c>
      <c r="O44" s="804"/>
      <c r="P44" s="804">
        <f>'SAME1 Flight Tests 8-27-09'!AS63</f>
        <v>1.69368833526457</v>
      </c>
      <c r="Q44" s="804">
        <f>'SAME1 Flight Tests 8-27-09'!AT63</f>
        <v>0.23325198445905801</v>
      </c>
      <c r="S44" s="804">
        <f>'SAME1 Flight Tests 8-27-09'!BH63</f>
        <v>343.55957860374446</v>
      </c>
      <c r="T44" s="804">
        <f>'SAME1 Flight Tests 8-27-09'!BI63</f>
        <v>1.4199999999999768</v>
      </c>
      <c r="U44" s="26"/>
    </row>
    <row r="45" spans="1:21" s="2" customFormat="1" ht="16.5" customHeight="1" x14ac:dyDescent="0.25">
      <c r="A45" s="778">
        <v>1</v>
      </c>
      <c r="B45" s="779" t="str">
        <f>'SAME1 Flight Tests 8-27-09'!B64</f>
        <v>Lampwick</v>
      </c>
      <c r="C45" s="779" t="str">
        <f>'SAME1 Flight Tests 8-27-09'!E64</f>
        <v>46a</v>
      </c>
      <c r="D45" s="779" t="str">
        <f>'SAME1 Flight Tests 8-27-09'!F64</f>
        <v>aging</v>
      </c>
      <c r="E45" s="932">
        <f>'SAME1 Flight Tests 8-27-09'!L64</f>
        <v>8</v>
      </c>
      <c r="F45" s="804">
        <f>'SAME1 Flight Tests 8-27-09'!M64</f>
        <v>1.32</v>
      </c>
      <c r="G45" s="805">
        <f>'SAME1 Flight Tests 8-27-09'!Q64</f>
        <v>1963.6666666666667</v>
      </c>
      <c r="H45" s="936">
        <f>'SAME1 Flight Tests 8-27-09'!AK64</f>
        <v>577492.72038184176</v>
      </c>
      <c r="I45" s="941">
        <f>'SAME1 Flight Tests 8-27-09'!AL64</f>
        <v>199.06246731712528</v>
      </c>
      <c r="J45" s="947"/>
      <c r="K45" s="948"/>
      <c r="L45" s="948">
        <f>'SAME1 Flight Tests 8-27-09'!AM64</f>
        <v>34.304533507117</v>
      </c>
      <c r="M45" s="804">
        <f>'SAME1 Flight Tests 8-27-09'!AP64</f>
        <v>0.34470125820028336</v>
      </c>
      <c r="N45" s="804">
        <f>'SAME1 Flight Tests 8-27-09'!AQ64</f>
        <v>0.48556852213690521</v>
      </c>
      <c r="O45" s="804"/>
      <c r="P45" s="804">
        <f>'SAME1 Flight Tests 8-27-09'!AS64</f>
        <v>1.7956311049383042</v>
      </c>
      <c r="Q45" s="804">
        <f>'SAME1 Flight Tests 8-27-09'!AT64</f>
        <v>0.29042837201600924</v>
      </c>
      <c r="S45" s="804">
        <f>'SAME1 Flight Tests 8-27-09'!BH64</f>
        <v>343.55957860374446</v>
      </c>
      <c r="T45" s="804">
        <f>'SAME1 Flight Tests 8-27-09'!BI64</f>
        <v>1.4199999999999768</v>
      </c>
      <c r="U45" s="26"/>
    </row>
    <row r="46" spans="1:21" s="2" customFormat="1" ht="16.5" customHeight="1" x14ac:dyDescent="0.25">
      <c r="A46" s="778">
        <v>1</v>
      </c>
      <c r="B46" s="779" t="str">
        <f>'SAME1 Flight Tests 8-27-09'!B65</f>
        <v>Kapton</v>
      </c>
      <c r="C46" s="779">
        <f>'SAME1 Flight Tests 8-27-09'!E65</f>
        <v>47</v>
      </c>
      <c r="D46" s="779" t="str">
        <f>'SAME1 Flight Tests 8-27-09'!F65</f>
        <v>High Temp Aging</v>
      </c>
      <c r="E46" s="932">
        <f>'SAME1 Flight Tests 8-27-09'!L65</f>
        <v>8</v>
      </c>
      <c r="F46" s="804">
        <f>'SAME1 Flight Tests 8-27-09'!M65</f>
        <v>1.48</v>
      </c>
      <c r="G46" s="805">
        <f>'SAME1 Flight Tests 8-27-09'!Q65</f>
        <v>11</v>
      </c>
      <c r="H46" s="936">
        <f>'SAME1 Flight Tests 8-27-09'!AK65</f>
        <v>1717019.5729101424</v>
      </c>
      <c r="I46" s="941">
        <f>'SAME1 Flight Tests 8-27-09'!AL65</f>
        <v>375.20876029198155</v>
      </c>
      <c r="J46" s="947"/>
      <c r="K46" s="948"/>
      <c r="L46" s="948">
        <f>'SAME1 Flight Tests 8-27-09'!AM65</f>
        <v>27.025020000000001</v>
      </c>
      <c r="M46" s="804">
        <f>'SAME1 Flight Tests 8-27-09'!AP65</f>
        <v>0.21852328663676657</v>
      </c>
      <c r="N46" s="804">
        <f>'SAME1 Flight Tests 8-27-09'!AQ65</f>
        <v>0.2776255099104501</v>
      </c>
      <c r="O46" s="804"/>
      <c r="P46" s="804">
        <f>'SAME1 Flight Tests 8-27-09'!AS65</f>
        <v>1.6311173997752317</v>
      </c>
      <c r="Q46" s="804">
        <f>'SAME1 Flight Tests 8-27-09'!AT65</f>
        <v>0.19387280822319733</v>
      </c>
      <c r="S46" s="804">
        <f>'SAME1 Flight Tests 8-27-09'!BH65</f>
        <v>581.04830756229353</v>
      </c>
      <c r="T46" s="804">
        <f>'SAME1 Flight Tests 8-27-09'!BI65</f>
        <v>1.9899999999999363</v>
      </c>
      <c r="U46" s="26"/>
    </row>
    <row r="47" spans="1:21" s="2" customFormat="1" ht="16.5" customHeight="1" x14ac:dyDescent="0.25">
      <c r="A47" s="778">
        <v>1</v>
      </c>
      <c r="B47" s="779" t="str">
        <f>'SAME1 Flight Tests 8-27-09'!B66</f>
        <v>Kapton</v>
      </c>
      <c r="C47" s="779" t="str">
        <f>'SAME1 Flight Tests 8-27-09'!E66</f>
        <v>47a</v>
      </c>
      <c r="D47" s="779" t="str">
        <f>'SAME1 Flight Tests 8-27-09'!F66</f>
        <v>Aging</v>
      </c>
      <c r="E47" s="932">
        <f>'SAME1 Flight Tests 8-27-09'!L66</f>
        <v>8</v>
      </c>
      <c r="F47" s="804">
        <f>'SAME1 Flight Tests 8-27-09'!M66</f>
        <v>1.48</v>
      </c>
      <c r="G47" s="805">
        <f>'SAME1 Flight Tests 8-27-09'!Q66</f>
        <v>731</v>
      </c>
      <c r="H47" s="936">
        <f>'SAME1 Flight Tests 8-27-09'!AK66</f>
        <v>867560.40934092866</v>
      </c>
      <c r="I47" s="941">
        <f>'SAME1 Flight Tests 8-27-09'!AL66</f>
        <v>220.02864863456827</v>
      </c>
      <c r="J47" s="947"/>
      <c r="K47" s="948"/>
      <c r="L47" s="948">
        <f>'SAME1 Flight Tests 8-27-09'!AM66</f>
        <v>28.67631750000001</v>
      </c>
      <c r="M47" s="804">
        <f>'SAME1 Flight Tests 8-27-09'!AP66</f>
        <v>0.25361766888569798</v>
      </c>
      <c r="N47" s="804">
        <f>'SAME1 Flight Tests 8-27-09'!AQ66</f>
        <v>0.35543723128901628</v>
      </c>
      <c r="O47" s="804"/>
      <c r="P47" s="804">
        <f>'SAME1 Flight Tests 8-27-09'!AS66</f>
        <v>1.7877634750699363</v>
      </c>
      <c r="Q47" s="804">
        <f>'SAME1 Flight Tests 8-27-09'!AT66</f>
        <v>0.21423370617576701</v>
      </c>
      <c r="S47" s="804">
        <f>'SAME1 Flight Tests 8-27-09'!BH66</f>
        <v>581.04830756229353</v>
      </c>
      <c r="T47" s="804">
        <f>'SAME1 Flight Tests 8-27-09'!BI66</f>
        <v>1.9899999999999363</v>
      </c>
      <c r="U47" s="26"/>
    </row>
    <row r="48" spans="1:21" s="747" customFormat="1" ht="16.5" customHeight="1" x14ac:dyDescent="0.2">
      <c r="A48" s="780">
        <v>2</v>
      </c>
      <c r="B48" s="785" t="str">
        <f>'SAME R Results'!B3</f>
        <v>Silicone</v>
      </c>
      <c r="C48" s="784">
        <f>'SAME R Results'!F3</f>
        <v>48</v>
      </c>
      <c r="D48" s="785" t="str">
        <f>'SAME R Results'!G3</f>
        <v>Low Temp</v>
      </c>
      <c r="E48" s="819">
        <f>'SAME R Results'!K3</f>
        <v>8</v>
      </c>
      <c r="F48" s="793">
        <f>'SAME R Results'!L3</f>
        <v>1.304</v>
      </c>
      <c r="G48" s="784">
        <f>'SAME R Results'!R3</f>
        <v>61.666666666666664</v>
      </c>
      <c r="H48" s="937">
        <f>'SAME R Results'!BD3</f>
        <v>2523938.5830877088</v>
      </c>
      <c r="I48" s="942">
        <f>'SAME R Results'!BE3</f>
        <v>615.51380336758314</v>
      </c>
      <c r="J48" s="949">
        <f>'SAME R Results'!BF3</f>
        <v>4.9691332442250085</v>
      </c>
      <c r="K48" s="949">
        <f>'SAME R Results'!BG3</f>
        <v>1.0696964473380586</v>
      </c>
      <c r="L48" s="949">
        <f>'SAME R Results'!BH3</f>
        <v>108.49420825246703</v>
      </c>
      <c r="M48" s="793">
        <f>'SAME R Results'!BI3</f>
        <v>0.24387035702532131</v>
      </c>
      <c r="N48" s="793">
        <f>'SAME R Results'!BJ3</f>
        <v>0.4501551400693799</v>
      </c>
      <c r="O48" s="793">
        <f>'SAME R Results'!BL3</f>
        <v>4.6453676242364876</v>
      </c>
      <c r="P48" s="793">
        <f>'SAME R Results'!BM3</f>
        <v>2.1878400054141345</v>
      </c>
      <c r="Q48" s="793">
        <f>'SAME R Results'!BN3</f>
        <v>0.1794970908990223</v>
      </c>
      <c r="R48" s="819">
        <f>'SAME R Results'!BR3</f>
        <v>615.51380336758314</v>
      </c>
      <c r="S48" s="827">
        <f>'SAME R Results'!BZ3</f>
        <v>324.81390228810591</v>
      </c>
      <c r="T48" s="793">
        <f>'SAME R Results'!CA3</f>
        <v>0</v>
      </c>
      <c r="U48" s="748"/>
    </row>
    <row r="49" spans="1:21" ht="16.5" customHeight="1" x14ac:dyDescent="0.2">
      <c r="A49" s="780">
        <v>2</v>
      </c>
      <c r="B49" s="785" t="str">
        <f>'SAME R Results'!B4</f>
        <v>Lampwick</v>
      </c>
      <c r="C49" s="784">
        <f>'SAME R Results'!F4</f>
        <v>49</v>
      </c>
      <c r="D49" s="785" t="str">
        <f>'SAME R Results'!G4</f>
        <v>Baseline High RT/R0</v>
      </c>
      <c r="E49" s="819">
        <f>'SAME R Results'!K4</f>
        <v>8</v>
      </c>
      <c r="F49" s="793">
        <f>'SAME R Results'!L4</f>
        <v>1.2514430209035738</v>
      </c>
      <c r="G49" s="784">
        <f>'SAME R Results'!R4</f>
        <v>51.4</v>
      </c>
      <c r="H49" s="937">
        <f>'SAME R Results'!BD4</f>
        <v>2819890.7109968318</v>
      </c>
      <c r="I49" s="942">
        <f>'SAME R Results'!BE4</f>
        <v>421.19638693020511</v>
      </c>
      <c r="J49" s="949">
        <f>'SAME R Results'!BF4</f>
        <v>1.9476177736518814</v>
      </c>
      <c r="K49" s="949">
        <f>'SAME R Results'!BG4</f>
        <v>0.55112516095124597</v>
      </c>
      <c r="L49" s="949">
        <f>'SAME R Results'!BH4</f>
        <v>34.559212052422055</v>
      </c>
      <c r="M49" s="793">
        <f>'SAME R Results'!BI4</f>
        <v>0.14936620957955926</v>
      </c>
      <c r="N49" s="793">
        <f>'SAME R Results'!BJ4</f>
        <v>0.28605155365931773</v>
      </c>
      <c r="O49" s="793">
        <f>'SAME R Results'!BL4</f>
        <v>3.5338937715895229</v>
      </c>
      <c r="P49" s="793">
        <f>'SAME R Results'!BM4</f>
        <v>2.2391217870301241</v>
      </c>
      <c r="Q49" s="793">
        <f>'SAME R Results'!BN4</f>
        <v>0.10793353093663659</v>
      </c>
      <c r="R49" s="819">
        <f>'SAME R Results'!BR4</f>
        <v>421.19638693020511</v>
      </c>
      <c r="S49" s="827">
        <f>'SAME R Results'!BZ4</f>
        <v>268.93865858906793</v>
      </c>
      <c r="T49" s="793">
        <f>'SAME R Results'!CA4</f>
        <v>0</v>
      </c>
      <c r="U49" s="27"/>
    </row>
    <row r="50" spans="1:21" ht="16.5" customHeight="1" x14ac:dyDescent="0.2">
      <c r="A50" s="780">
        <v>2</v>
      </c>
      <c r="B50" s="785" t="str">
        <f>'SAME R Results'!B5</f>
        <v>Teflon</v>
      </c>
      <c r="C50" s="784">
        <f>'SAME R Results'!F5</f>
        <v>50</v>
      </c>
      <c r="D50" s="785" t="str">
        <f>'SAME R Results'!G5</f>
        <v>Baseline High RT/R0</v>
      </c>
      <c r="E50" s="819">
        <f>'SAME R Results'!K5</f>
        <v>8.1</v>
      </c>
      <c r="F50" s="793">
        <f>'SAME R Results'!L5</f>
        <v>1.4524143054229013</v>
      </c>
      <c r="G50" s="784">
        <f>'SAME R Results'!R5</f>
        <v>33.200000000000003</v>
      </c>
      <c r="H50" s="937">
        <f>'SAME R Results'!BD5</f>
        <v>3654789.4777492345</v>
      </c>
      <c r="I50" s="942">
        <f>'SAME R Results'!BE5</f>
        <v>541.22426782057232</v>
      </c>
      <c r="J50" s="949">
        <f>'SAME R Results'!BF5</f>
        <v>0.34517884999999998</v>
      </c>
      <c r="K50" s="949">
        <f>'SAME R Results'!BG5</f>
        <v>9.5508775000000018E-2</v>
      </c>
      <c r="L50" s="949">
        <f>'SAME R Results'!BH5</f>
        <v>68.141146999999975</v>
      </c>
      <c r="M50" s="793">
        <f>'SAME R Results'!BI5</f>
        <v>0.14808630459171615</v>
      </c>
      <c r="N50" s="793">
        <f>'SAME R Results'!BJ5</f>
        <v>0.25295421677328306</v>
      </c>
      <c r="O50" s="793">
        <f>'SAME R Results'!BL5</f>
        <v>3.6141061384150297</v>
      </c>
      <c r="P50" s="793">
        <f>'SAME R Results'!BM5</f>
        <v>2.0786515528876603</v>
      </c>
      <c r="Q50" s="793">
        <f>'SAME R Results'!BN5</f>
        <v>0.11330560179039686</v>
      </c>
      <c r="R50" s="819">
        <f>'SAME R Results'!BR5</f>
        <v>541.22426782057232</v>
      </c>
      <c r="S50" s="827">
        <f>'SAME R Results'!BZ5</f>
        <v>529.63562470856755</v>
      </c>
      <c r="T50" s="793">
        <f>'SAME R Results'!CA5</f>
        <v>0</v>
      </c>
      <c r="U50" s="27"/>
    </row>
    <row r="51" spans="1:21" ht="16.5" customHeight="1" x14ac:dyDescent="0.2">
      <c r="A51" s="780">
        <v>2</v>
      </c>
      <c r="B51" s="785" t="str">
        <f>'SAME R Results'!B6</f>
        <v>Kapton</v>
      </c>
      <c r="C51" s="784">
        <f>'SAME R Results'!F6</f>
        <v>51</v>
      </c>
      <c r="D51" s="785" t="str">
        <f>'SAME R Results'!G6</f>
        <v>Baseline new formula</v>
      </c>
      <c r="E51" s="819">
        <f>'SAME R Results'!K6</f>
        <v>8.1</v>
      </c>
      <c r="F51" s="793">
        <f>'SAME R Results'!L6</f>
        <v>1.38</v>
      </c>
      <c r="G51" s="784">
        <f>'SAME R Results'!R6</f>
        <v>38.142857142857146</v>
      </c>
      <c r="H51" s="937">
        <f>'SAME R Results'!BD6</f>
        <v>1825597.0139817814</v>
      </c>
      <c r="I51" s="942">
        <f>'SAME R Results'!BE6</f>
        <v>102.91459773449184</v>
      </c>
      <c r="J51" s="949">
        <f>'SAME R Results'!BF6</f>
        <v>3.3386230000000003E-2</v>
      </c>
      <c r="K51" s="949">
        <f>'SAME R Results'!BG6</f>
        <v>1.2736203285674045E-2</v>
      </c>
      <c r="L51" s="949">
        <f>'SAME R Results'!BH6</f>
        <v>1.2429675</v>
      </c>
      <c r="M51" s="793">
        <f>'SAME R Results'!BI6</f>
        <v>5.6373119010545703E-2</v>
      </c>
      <c r="N51" s="793">
        <f>'SAME R Results'!BJ6</f>
        <v>9.7108213230960166E-2</v>
      </c>
      <c r="O51" s="793">
        <f>'SAME R Results'!BL6</f>
        <v>2.6213644090899169</v>
      </c>
      <c r="P51" s="793">
        <f>'SAME R Results'!BM6</f>
        <v>2.090599137468832</v>
      </c>
      <c r="Q51" s="793">
        <f>'SAME R Results'!BN6</f>
        <v>4.2951675961784321E-2</v>
      </c>
      <c r="R51" s="819">
        <f>'SAME R Results'!BR6</f>
        <v>102.91459773449184</v>
      </c>
      <c r="S51" s="827">
        <f>'SAME R Results'!BZ6</f>
        <v>419.92824630174431</v>
      </c>
      <c r="T51" s="793">
        <f>'SAME R Results'!CA6</f>
        <v>0</v>
      </c>
      <c r="U51" s="27"/>
    </row>
    <row r="52" spans="1:21" ht="16.5" customHeight="1" x14ac:dyDescent="0.2">
      <c r="A52" s="780">
        <v>2</v>
      </c>
      <c r="B52" s="785" t="str">
        <f>'SAME R Results'!B7</f>
        <v>Kapton</v>
      </c>
      <c r="C52" s="784" t="str">
        <f>'SAME R Results'!F7</f>
        <v>51a</v>
      </c>
      <c r="D52" s="785" t="str">
        <f>'SAME R Results'!G7</f>
        <v>Baseline new formula</v>
      </c>
      <c r="E52" s="819">
        <f>'SAME R Results'!K7</f>
        <v>8.1</v>
      </c>
      <c r="F52" s="793">
        <f>'SAME R Results'!L7</f>
        <v>1.38</v>
      </c>
      <c r="G52" s="784">
        <f>'SAME R Results'!R7</f>
        <v>261.14285714285717</v>
      </c>
      <c r="H52" s="937">
        <f>'SAME R Results'!BD7</f>
        <v>1059919.9201329139</v>
      </c>
      <c r="I52" s="942">
        <f>'SAME R Results'!BE7</f>
        <v>70.819266638717124</v>
      </c>
      <c r="J52" s="949">
        <f>'SAME R Results'!BF7</f>
        <v>2.1347040000000008E-2</v>
      </c>
      <c r="K52" s="949">
        <f>'SAME R Results'!BG7</f>
        <v>8.4533912500000009E-3</v>
      </c>
      <c r="L52" s="949">
        <f>'SAME R Results'!BH7</f>
        <v>1.2142574999999998</v>
      </c>
      <c r="M52" s="793">
        <f>'SAME R Results'!BI7</f>
        <v>6.6815676631340595E-2</v>
      </c>
      <c r="N52" s="793">
        <f>'SAME R Results'!BJ7</f>
        <v>0.11550042736986271</v>
      </c>
      <c r="O52" s="793">
        <f>'SAME R Results'!BL7</f>
        <v>2.5252634556575155</v>
      </c>
      <c r="P52" s="793">
        <f>'SAME R Results'!BM7</f>
        <v>2.0955623370880416</v>
      </c>
      <c r="Q52" s="793">
        <f>'SAME R Results'!BN7</f>
        <v>5.0818958542366073E-2</v>
      </c>
      <c r="R52" s="819">
        <f>'SAME R Results'!BR7</f>
        <v>70.819266638717124</v>
      </c>
      <c r="S52" s="827">
        <f>'SAME R Results'!BZ7</f>
        <v>419.92824630174431</v>
      </c>
      <c r="T52" s="793">
        <f>'SAME R Results'!CA7</f>
        <v>0</v>
      </c>
      <c r="U52" s="27"/>
    </row>
    <row r="53" spans="1:21" ht="16.5" customHeight="1" x14ac:dyDescent="0.2">
      <c r="A53" s="780">
        <v>2</v>
      </c>
      <c r="B53" s="785" t="str">
        <f>'SAME R Results'!B8</f>
        <v>Pyrell</v>
      </c>
      <c r="C53" s="784">
        <f>'SAME R Results'!F8</f>
        <v>52</v>
      </c>
      <c r="D53" s="785" t="str">
        <f>'SAME R Results'!G8</f>
        <v>Baseline</v>
      </c>
      <c r="E53" s="819">
        <f>'SAME R Results'!K8</f>
        <v>8.1</v>
      </c>
      <c r="F53" s="793">
        <f>'SAME R Results'!L8</f>
        <v>1.22</v>
      </c>
      <c r="G53" s="784" t="str">
        <f>'SAME R Results'!R8</f>
        <v>n/a</v>
      </c>
      <c r="H53" s="937">
        <f>'SAME R Results'!BD8</f>
        <v>3110970.9166285717</v>
      </c>
      <c r="I53" s="942">
        <f>'SAME R Results'!BE8</f>
        <v>647.21974074117884</v>
      </c>
      <c r="J53" s="949">
        <f>'SAME R Results'!BF8</f>
        <v>2.8033341747583633</v>
      </c>
      <c r="K53" s="949">
        <f>'SAME R Results'!BG8</f>
        <v>0.89485197548974349</v>
      </c>
      <c r="L53" s="949">
        <f>'SAME R Results'!BH8</f>
        <v>108.36086003496634</v>
      </c>
      <c r="M53" s="793">
        <f>'SAME R Results'!BI8</f>
        <v>0.2080442916652481</v>
      </c>
      <c r="N53" s="793">
        <f>'SAME R Results'!BJ8</f>
        <v>0.40519053314258846</v>
      </c>
      <c r="O53" s="793">
        <f>'SAME R Results'!BL8</f>
        <v>3.1327350797031284</v>
      </c>
      <c r="P53" s="793">
        <f>'SAME R Results'!BM8</f>
        <v>2.262475756453556</v>
      </c>
      <c r="Q53" s="793">
        <f>'SAME R Results'!BN8</f>
        <v>0.14907474019917849</v>
      </c>
      <c r="R53" s="819">
        <f>'SAME R Results'!BR8</f>
        <v>647.21974074117884</v>
      </c>
      <c r="S53" s="827">
        <f>'SAME R Results'!BZ8</f>
        <v>230.42121123513496</v>
      </c>
      <c r="T53" s="793">
        <f>'SAME R Results'!CA8</f>
        <v>0</v>
      </c>
      <c r="U53" s="27"/>
    </row>
    <row r="54" spans="1:21" s="11" customFormat="1" ht="16.5" customHeight="1" x14ac:dyDescent="0.2">
      <c r="A54" s="780">
        <v>2</v>
      </c>
      <c r="B54" s="785" t="str">
        <f>'SAME R Results'!B9</f>
        <v>Silicone</v>
      </c>
      <c r="C54" s="784">
        <f>'SAME R Results'!F9</f>
        <v>53</v>
      </c>
      <c r="D54" s="785" t="str">
        <f>'SAME R Results'!G9</f>
        <v>HighTemp</v>
      </c>
      <c r="E54" s="819">
        <f>'SAME R Results'!K9</f>
        <v>8.1</v>
      </c>
      <c r="F54" s="793">
        <f>'SAME R Results'!L9</f>
        <v>1.35</v>
      </c>
      <c r="G54" s="784">
        <f>'SAME R Results'!R9</f>
        <v>52.2</v>
      </c>
      <c r="H54" s="937">
        <f>'SAME R Results'!BD9</f>
        <v>3889058.8258409305</v>
      </c>
      <c r="I54" s="942">
        <f>'SAME R Results'!BE9</f>
        <v>973.58449874105634</v>
      </c>
      <c r="J54" s="949">
        <f>'SAME R Results'!BF9</f>
        <v>12.304744891662349</v>
      </c>
      <c r="K54" s="949">
        <f>'SAME R Results'!BG9</f>
        <v>2.9595494723852811</v>
      </c>
      <c r="L54" s="949">
        <f>'SAME R Results'!BH9</f>
        <v>300.64007090501514</v>
      </c>
      <c r="M54" s="793">
        <f>'SAME R Results'!BI9</f>
        <v>0.25033936032853354</v>
      </c>
      <c r="N54" s="793">
        <f>'SAME R Results'!BJ9</f>
        <v>0.54741968073790781</v>
      </c>
      <c r="O54" s="793">
        <f>'SAME R Results'!BL9</f>
        <v>4.1576412242722895</v>
      </c>
      <c r="P54" s="793">
        <f>'SAME R Results'!BM9</f>
        <v>2.4218526870226071</v>
      </c>
      <c r="Q54" s="793">
        <f>'SAME R Results'!BN9</f>
        <v>0.1692908570902574</v>
      </c>
      <c r="R54" s="819">
        <f>'SAME R Results'!BR9</f>
        <v>973.58449874105634</v>
      </c>
      <c r="S54" s="827">
        <f>'SAME R Results'!BZ9</f>
        <v>379.72816734596341</v>
      </c>
      <c r="T54" s="793">
        <f>'SAME R Results'!CA9</f>
        <v>0</v>
      </c>
      <c r="U54" s="27"/>
    </row>
    <row r="55" spans="1:21" ht="16.5" customHeight="1" x14ac:dyDescent="0.2">
      <c r="A55" s="780">
        <v>2</v>
      </c>
      <c r="B55" s="785" t="str">
        <f>'SAME R Results'!B11</f>
        <v>Lampwick</v>
      </c>
      <c r="C55" s="784">
        <f>'SAME R Results'!F11</f>
        <v>54</v>
      </c>
      <c r="D55" s="785" t="str">
        <f>'SAME R Results'!G11</f>
        <v>Baseline</v>
      </c>
      <c r="E55" s="819">
        <f>'SAME R Results'!K11</f>
        <v>8.1</v>
      </c>
      <c r="F55" s="793">
        <f>'SAME R Results'!L11</f>
        <v>1.2450000000000001</v>
      </c>
      <c r="G55" s="784">
        <f>'SAME R Results'!R11</f>
        <v>56.8</v>
      </c>
      <c r="H55" s="937">
        <f>'SAME R Results'!BD11</f>
        <v>3197761.8213616745</v>
      </c>
      <c r="I55" s="942">
        <f>'SAME R Results'!BE11</f>
        <v>350.55685968846421</v>
      </c>
      <c r="J55" s="949">
        <f>'SAME R Results'!BF11</f>
        <v>0</v>
      </c>
      <c r="K55" s="949">
        <f>'SAME R Results'!BG11</f>
        <v>0</v>
      </c>
      <c r="L55" s="949">
        <f>'SAME R Results'!BH11</f>
        <v>26.963747165480513</v>
      </c>
      <c r="M55" s="793">
        <f>'SAME R Results'!BI11</f>
        <v>0.10962569424235284</v>
      </c>
      <c r="N55" s="793">
        <f>'SAME R Results'!BJ11</f>
        <v>0.25252933607121358</v>
      </c>
      <c r="O55" s="793">
        <f>'SAME R Results'!BL11</f>
        <v>0</v>
      </c>
      <c r="P55" s="793">
        <f>'SAME R Results'!BM11</f>
        <v>2.492996586982887</v>
      </c>
      <c r="Q55" s="793">
        <f>'SAME R Results'!BN11</f>
        <v>7.2229168713861147E-2</v>
      </c>
      <c r="R55" s="819">
        <f>'SAME R Results'!BR11</f>
        <v>350.55685968846421</v>
      </c>
      <c r="S55" s="827">
        <f>'SAME R Results'!BZ11</f>
        <v>264.66873011764068</v>
      </c>
      <c r="T55" s="793">
        <f>'SAME R Results'!CA11</f>
        <v>0</v>
      </c>
      <c r="U55" s="27"/>
    </row>
    <row r="56" spans="1:21" ht="16.5" customHeight="1" x14ac:dyDescent="0.2">
      <c r="A56" s="780">
        <v>2</v>
      </c>
      <c r="B56" s="785" t="str">
        <f>'SAME R Results'!B12</f>
        <v>Lampwick</v>
      </c>
      <c r="C56" s="784">
        <f>'SAME R Results'!F12</f>
        <v>55</v>
      </c>
      <c r="D56" s="785" t="str">
        <f>'SAME R Results'!G12</f>
        <v>High RT/R0 test aging</v>
      </c>
      <c r="E56" s="819">
        <f>'SAME R Results'!K12</f>
        <v>8.1</v>
      </c>
      <c r="F56" s="793">
        <f>'SAME R Results'!L12</f>
        <v>1.2450000000000001</v>
      </c>
      <c r="G56" s="784">
        <f>'SAME R Results'!R12</f>
        <v>47.2</v>
      </c>
      <c r="H56" s="937">
        <f>'SAME R Results'!BD12</f>
        <v>3373889.4875935018</v>
      </c>
      <c r="I56" s="942">
        <f>'SAME R Results'!BE12</f>
        <v>392.25129573824915</v>
      </c>
      <c r="J56" s="949">
        <f>'SAME R Results'!BF12</f>
        <v>0</v>
      </c>
      <c r="K56" s="949">
        <f>'SAME R Results'!BG12</f>
        <v>0</v>
      </c>
      <c r="L56" s="949">
        <f>'SAME R Results'!BH12</f>
        <v>36.637405105047137</v>
      </c>
      <c r="M56" s="793">
        <f>'SAME R Results'!BI12</f>
        <v>0.11626086070116975</v>
      </c>
      <c r="N56" s="793">
        <f>'SAME R Results'!BJ12</f>
        <v>0.27474623118441571</v>
      </c>
      <c r="O56" s="793">
        <f>'SAME R Results'!BL12</f>
        <v>0</v>
      </c>
      <c r="P56" s="793">
        <f>'SAME R Results'!BM12</f>
        <v>2.5278471246933618</v>
      </c>
      <c r="Q56" s="793">
        <f>'SAME R Results'!BN12</f>
        <v>7.5628315768853746E-2</v>
      </c>
      <c r="R56" s="819">
        <f>'SAME R Results'!BR12</f>
        <v>392.25129573824915</v>
      </c>
      <c r="S56" s="827">
        <f>'SAME R Results'!BZ12</f>
        <v>262.89926572283059</v>
      </c>
      <c r="T56" s="793">
        <f>'SAME R Results'!CA12</f>
        <v>1.2266666666667092</v>
      </c>
      <c r="U56" s="27"/>
    </row>
    <row r="57" spans="1:21" ht="16.5" customHeight="1" x14ac:dyDescent="0.2">
      <c r="A57" s="780">
        <v>2</v>
      </c>
      <c r="B57" s="785" t="str">
        <f>'SAME R Results'!B13</f>
        <v>Lampwick</v>
      </c>
      <c r="C57" s="784" t="str">
        <f>'SAME R Results'!F13</f>
        <v>55a</v>
      </c>
      <c r="D57" s="785" t="str">
        <f>'SAME R Results'!G13</f>
        <v>aged</v>
      </c>
      <c r="E57" s="819">
        <f>'SAME R Results'!K13</f>
        <v>8.1</v>
      </c>
      <c r="F57" s="793">
        <f>'SAME R Results'!L13</f>
        <v>1.2450000000000001</v>
      </c>
      <c r="G57" s="784">
        <f>'SAME R Results'!R13</f>
        <v>218</v>
      </c>
      <c r="H57" s="937">
        <f>'SAME R Results'!BD13</f>
        <v>2068777.3214579814</v>
      </c>
      <c r="I57" s="942">
        <f>'SAME R Results'!BE13</f>
        <v>308.14292214783211</v>
      </c>
      <c r="J57" s="949">
        <f>'SAME R Results'!BF13</f>
        <v>0</v>
      </c>
      <c r="K57" s="949">
        <f>'SAME R Results'!BG13</f>
        <v>0</v>
      </c>
      <c r="L57" s="949">
        <f>'SAME R Results'!BH13</f>
        <v>35.6499301662937</v>
      </c>
      <c r="M57" s="793">
        <f>'SAME R Results'!BI13</f>
        <v>0.14894929432553272</v>
      </c>
      <c r="N57" s="793">
        <f>'SAME R Results'!BJ13</f>
        <v>0.32046610714872392</v>
      </c>
      <c r="O57" s="793">
        <f>'SAME R Results'!BL13</f>
        <v>0</v>
      </c>
      <c r="P57" s="793">
        <f>'SAME R Results'!BM13</f>
        <v>2.3996231498083622</v>
      </c>
      <c r="Q57" s="793">
        <f>'SAME R Results'!BN13</f>
        <v>0.10154688893994045</v>
      </c>
      <c r="R57" s="819">
        <f>'SAME R Results'!BR13</f>
        <v>308.14292214783211</v>
      </c>
      <c r="S57" s="827">
        <f>'SAME R Results'!BZ13</f>
        <v>262.89926572283059</v>
      </c>
      <c r="T57" s="793">
        <f>'SAME R Results'!CA13</f>
        <v>1.2266666666667092</v>
      </c>
      <c r="U57" s="27"/>
    </row>
    <row r="58" spans="1:21" ht="16.5" customHeight="1" x14ac:dyDescent="0.2">
      <c r="A58" s="780">
        <v>2</v>
      </c>
      <c r="B58" s="785" t="str">
        <f>'SAME R Results'!B14</f>
        <v>Teflon</v>
      </c>
      <c r="C58" s="784">
        <f>'SAME R Results'!F14</f>
        <v>56</v>
      </c>
      <c r="D58" s="785" t="str">
        <f>'SAME R Results'!G14</f>
        <v>Baseline</v>
      </c>
      <c r="E58" s="819">
        <f>'SAME R Results'!K14</f>
        <v>8.1</v>
      </c>
      <c r="F58" s="793">
        <f>'SAME R Results'!L14</f>
        <v>1.4450000000000001</v>
      </c>
      <c r="G58" s="784">
        <f>'SAME R Results'!R14</f>
        <v>40.6</v>
      </c>
      <c r="H58" s="937">
        <f>'SAME R Results'!BD14</f>
        <v>3037043.9171539079</v>
      </c>
      <c r="I58" s="942">
        <f>'SAME R Results'!BE14</f>
        <v>400.39400960857876</v>
      </c>
      <c r="J58" s="949">
        <f>'SAME R Results'!BF14</f>
        <v>0.1195471</v>
      </c>
      <c r="K58" s="949">
        <f>'SAME R Results'!BG14</f>
        <v>3.5698112500000004E-2</v>
      </c>
      <c r="L58" s="949">
        <f>'SAME R Results'!BH14</f>
        <v>21.97963</v>
      </c>
      <c r="M58" s="793">
        <f>'SAME R Results'!BI14</f>
        <v>0.13183675328073566</v>
      </c>
      <c r="N58" s="793">
        <f>'SAME R Results'!BJ14</f>
        <v>0.18452250171432627</v>
      </c>
      <c r="O58" s="793">
        <f>'SAME R Results'!BL14</f>
        <v>3.3488353200746954</v>
      </c>
      <c r="P58" s="793">
        <f>'SAME R Results'!BM14</f>
        <v>1.7857412174371969</v>
      </c>
      <c r="Q58" s="793">
        <f>'SAME R Results'!BN14</f>
        <v>0.11143717188099855</v>
      </c>
      <c r="R58" s="819">
        <f>'SAME R Results'!BR14</f>
        <v>400.39400960857876</v>
      </c>
      <c r="S58" s="827">
        <f>'SAME R Results'!BZ14</f>
        <v>514.13740453829121</v>
      </c>
      <c r="T58" s="793">
        <f>'SAME R Results'!CA14</f>
        <v>4.9966666666667603</v>
      </c>
      <c r="U58" s="27"/>
    </row>
    <row r="59" spans="1:21" ht="16.5" customHeight="1" x14ac:dyDescent="0.2">
      <c r="A59" s="780">
        <v>2</v>
      </c>
      <c r="B59" s="785" t="str">
        <f>'SAME R Results'!B15</f>
        <v>Lampwick</v>
      </c>
      <c r="C59" s="784">
        <f>'SAME R Results'!F15</f>
        <v>57</v>
      </c>
      <c r="D59" s="785" t="str">
        <f>'SAME R Results'!G15</f>
        <v>High RT/R0 reburn sample</v>
      </c>
      <c r="E59" s="819">
        <f>'SAME R Results'!K15</f>
        <v>8.1</v>
      </c>
      <c r="F59" s="793">
        <f>'SAME R Results'!L15</f>
        <v>1.2528990314448718</v>
      </c>
      <c r="G59" s="784" t="str">
        <f>'SAME R Results'!R15</f>
        <v>n/a</v>
      </c>
      <c r="H59" s="937">
        <f>'SAME R Results'!BD15</f>
        <v>2869058.83318034</v>
      </c>
      <c r="I59" s="942">
        <f>'SAME R Results'!BE15</f>
        <v>244.52617424712432</v>
      </c>
      <c r="J59" s="949">
        <f>'SAME R Results'!BF15</f>
        <v>0</v>
      </c>
      <c r="K59" s="949">
        <f>'SAME R Results'!BG15</f>
        <v>0</v>
      </c>
      <c r="L59" s="949">
        <f>'SAME R Results'!BH15</f>
        <v>13.244788199256673</v>
      </c>
      <c r="M59" s="793">
        <f>'SAME R Results'!BI15</f>
        <v>8.5228706856480888E-2</v>
      </c>
      <c r="N59" s="793">
        <f>'SAME R Results'!BJ15</f>
        <v>0.20658667883299123</v>
      </c>
      <c r="O59" s="793">
        <f>'SAME R Results'!BL15</f>
        <v>0</v>
      </c>
      <c r="P59" s="793">
        <f>'SAME R Results'!BM15</f>
        <v>2.5624075603162524</v>
      </c>
      <c r="Q59" s="793">
        <f>'SAME R Results'!BN15</f>
        <v>5.4742886305248775E-2</v>
      </c>
      <c r="R59" s="819">
        <f>'SAME R Results'!BR15</f>
        <v>244.52617424712432</v>
      </c>
      <c r="S59" s="827">
        <f>'SAME R Results'!BZ15</f>
        <v>0</v>
      </c>
      <c r="T59" s="793" t="s">
        <v>858</v>
      </c>
      <c r="U59" s="27"/>
    </row>
    <row r="60" spans="1:21" ht="16.5" customHeight="1" x14ac:dyDescent="0.2">
      <c r="A60" s="780">
        <v>2</v>
      </c>
      <c r="B60" s="785" t="str">
        <f>'SAME R Results'!B16</f>
        <v>Teflon</v>
      </c>
      <c r="C60" s="784">
        <f>'SAME R Results'!F16</f>
        <v>58</v>
      </c>
      <c r="D60" s="785" t="str">
        <f>'SAME R Results'!G16</f>
        <v>Baseline aging</v>
      </c>
      <c r="E60" s="819">
        <f>'SAME R Results'!K16</f>
        <v>8.1</v>
      </c>
      <c r="F60" s="793">
        <f>'SAME R Results'!L16</f>
        <v>1.4450000000000001</v>
      </c>
      <c r="G60" s="784">
        <f>'SAME R Results'!R16</f>
        <v>34.4</v>
      </c>
      <c r="H60" s="937">
        <f>'SAME R Results'!BD16</f>
        <v>2105294.5686913007</v>
      </c>
      <c r="I60" s="942">
        <f>'SAME R Results'!BE16</f>
        <v>111.85065367881325</v>
      </c>
      <c r="J60" s="949">
        <f>'SAME R Results'!BF16</f>
        <v>5.7428559999999976E-2</v>
      </c>
      <c r="K60" s="949">
        <f>'SAME R Results'!BG16</f>
        <v>1.5548875E-2</v>
      </c>
      <c r="L60" s="949">
        <f>'SAME R Results'!BH16</f>
        <v>8.0780309999999993</v>
      </c>
      <c r="M60" s="793">
        <f>'SAME R Results'!BI16</f>
        <v>5.3128267816860503E-2</v>
      </c>
      <c r="N60" s="793">
        <f>'SAME R Results'!BJ16</f>
        <v>0.14934491754394455</v>
      </c>
      <c r="O60" s="793">
        <f>'SAME R Results'!BL16</f>
        <v>3.6934221929239239</v>
      </c>
      <c r="P60" s="793">
        <f>'SAME R Results'!BM16</f>
        <v>2.7638822532432576</v>
      </c>
      <c r="Q60" s="793">
        <f>'SAME R Results'!BN16</f>
        <v>3.1687885565052865E-2</v>
      </c>
      <c r="R60" s="819">
        <f>'SAME R Results'!BR16</f>
        <v>111.85065367881325</v>
      </c>
      <c r="S60" s="827">
        <f>'SAME R Results'!BZ16</f>
        <v>516.33842203068309</v>
      </c>
      <c r="T60" s="793">
        <f>'SAME R Results'!CA16</f>
        <v>0.91333333333332156</v>
      </c>
      <c r="U60" s="27"/>
    </row>
    <row r="61" spans="1:21" ht="16.5" customHeight="1" x14ac:dyDescent="0.2">
      <c r="A61" s="780">
        <v>2</v>
      </c>
      <c r="B61" s="785" t="str">
        <f>'SAME R Results'!B17</f>
        <v>Teflon</v>
      </c>
      <c r="C61" s="784" t="str">
        <f>'SAME R Results'!F17</f>
        <v>58a</v>
      </c>
      <c r="D61" s="785" t="str">
        <f>'SAME R Results'!G17</f>
        <v>aged</v>
      </c>
      <c r="E61" s="819">
        <f>'SAME R Results'!K17</f>
        <v>8.1</v>
      </c>
      <c r="F61" s="793">
        <f>'SAME R Results'!L17</f>
        <v>1.4450000000000001</v>
      </c>
      <c r="G61" s="784">
        <f>'SAME R Results'!R17</f>
        <v>805.4</v>
      </c>
      <c r="H61" s="937">
        <f>'SAME R Results'!BD17</f>
        <v>557920.01363368786</v>
      </c>
      <c r="I61" s="942">
        <f>'SAME R Results'!BE17</f>
        <v>58.353221390514022</v>
      </c>
      <c r="J61" s="949">
        <f>'SAME R Results'!BF17</f>
        <v>5.9641044999999976E-2</v>
      </c>
      <c r="K61" s="949">
        <f>'SAME R Results'!BG17</f>
        <v>1.6491112499999998E-2</v>
      </c>
      <c r="L61" s="949">
        <f>'SAME R Results'!BH17</f>
        <v>8.0372379999999986</v>
      </c>
      <c r="M61" s="793">
        <f>'SAME R Results'!BI17</f>
        <v>0.10459065809534994</v>
      </c>
      <c r="N61" s="793">
        <f>'SAME R Results'!BJ17</f>
        <v>0.23211570631965311</v>
      </c>
      <c r="O61" s="793">
        <f>'SAME R Results'!BL17</f>
        <v>3.6165567968807428</v>
      </c>
      <c r="P61" s="793">
        <f>'SAME R Results'!BM17</f>
        <v>2.4420805206174716</v>
      </c>
      <c r="Q61" s="793">
        <f>'SAME R Results'!BN17</f>
        <v>7.0208077224969093E-2</v>
      </c>
      <c r="R61" s="819">
        <f>'SAME R Results'!BR17</f>
        <v>58.353221390514022</v>
      </c>
      <c r="S61" s="827">
        <f>'SAME R Results'!BZ17</f>
        <v>516.33842203068309</v>
      </c>
      <c r="T61" s="793">
        <f>'SAME R Results'!CA17</f>
        <v>0.91333333333332156</v>
      </c>
      <c r="U61" s="27"/>
    </row>
    <row r="62" spans="1:21" ht="16.5" customHeight="1" x14ac:dyDescent="0.2">
      <c r="A62" s="780">
        <v>2</v>
      </c>
      <c r="B62" s="785" t="str">
        <f>'SAME R Results'!B18</f>
        <v>Silicone</v>
      </c>
      <c r="C62" s="784">
        <f>'SAME R Results'!F18</f>
        <v>59</v>
      </c>
      <c r="D62" s="785" t="str">
        <f>'SAME R Results'!G18</f>
        <v>Baseline aging</v>
      </c>
      <c r="E62" s="819">
        <f>'SAME R Results'!K18</f>
        <v>8.1</v>
      </c>
      <c r="F62" s="793">
        <f>'SAME R Results'!L18</f>
        <v>1.327</v>
      </c>
      <c r="G62" s="784">
        <f>'SAME R Results'!R18</f>
        <v>24.2</v>
      </c>
      <c r="H62" s="937">
        <f>'SAME R Results'!BD18</f>
        <v>3579696.8264696635</v>
      </c>
      <c r="I62" s="942">
        <f>'SAME R Results'!BE18</f>
        <v>688.21315184702462</v>
      </c>
      <c r="J62" s="949">
        <f>'SAME R Results'!BF18</f>
        <v>8.019714976735683</v>
      </c>
      <c r="K62" s="949">
        <f>'SAME R Results'!BG18</f>
        <v>1.7566079941830108</v>
      </c>
      <c r="L62" s="949">
        <f>'SAME R Results'!BH18</f>
        <v>159.03792489513376</v>
      </c>
      <c r="M62" s="793">
        <f>'SAME R Results'!BI18</f>
        <v>0.19225459171796622</v>
      </c>
      <c r="N62" s="793">
        <f>'SAME R Results'!BJ18</f>
        <v>0.45513242180855784</v>
      </c>
      <c r="O62" s="793">
        <f>'SAME R Results'!BL18</f>
        <v>4.5654551290287229</v>
      </c>
      <c r="P62" s="793">
        <f>'SAME R Results'!BM18</f>
        <v>2.5302410110434193</v>
      </c>
      <c r="Q62" s="793">
        <f>'SAME R Results'!BN18</f>
        <v>0.12495285816934183</v>
      </c>
      <c r="R62" s="819">
        <f>'SAME R Results'!BR18</f>
        <v>688.21315184702462</v>
      </c>
      <c r="S62" s="827">
        <f>'SAME R Results'!BZ18</f>
        <v>351.91040989334482</v>
      </c>
      <c r="T62" s="793">
        <f>'SAME R Results'!CA18</f>
        <v>1.223333333333354</v>
      </c>
      <c r="U62" s="27"/>
    </row>
    <row r="63" spans="1:21" ht="16.5" customHeight="1" x14ac:dyDescent="0.2">
      <c r="A63" s="780">
        <v>2</v>
      </c>
      <c r="B63" s="785" t="str">
        <f>'SAME R Results'!B19</f>
        <v>Silicone</v>
      </c>
      <c r="C63" s="784" t="str">
        <f>'SAME R Results'!F19</f>
        <v>59a</v>
      </c>
      <c r="D63" s="785" t="str">
        <f>'SAME R Results'!G19</f>
        <v>aged</v>
      </c>
      <c r="E63" s="819">
        <f>'SAME R Results'!K19</f>
        <v>8.1</v>
      </c>
      <c r="F63" s="793">
        <f>'SAME R Results'!L19</f>
        <v>1.327</v>
      </c>
      <c r="G63" s="784">
        <f>'SAME R Results'!R19</f>
        <v>855.6</v>
      </c>
      <c r="H63" s="937">
        <f>'SAME R Results'!BD19</f>
        <v>1353908.7331027978</v>
      </c>
      <c r="I63" s="942">
        <f>'SAME R Results'!BE19</f>
        <v>457.72308303012852</v>
      </c>
      <c r="J63" s="949">
        <f>'SAME R Results'!BF19</f>
        <v>7.8427258028568954</v>
      </c>
      <c r="K63" s="949">
        <f>'SAME R Results'!BG19</f>
        <v>1.6285067010076788</v>
      </c>
      <c r="L63" s="949">
        <f>'SAME R Results'!BH19</f>
        <v>148.19718360984319</v>
      </c>
      <c r="M63" s="793">
        <f>'SAME R Results'!BI19</f>
        <v>0.3380752866414779</v>
      </c>
      <c r="N63" s="793">
        <f>'SAME R Results'!BJ19</f>
        <v>0.61470933677630357</v>
      </c>
      <c r="O63" s="793">
        <f>'SAME R Results'!BL19</f>
        <v>4.8159002342477404</v>
      </c>
      <c r="P63" s="793">
        <f>'SAME R Results'!BM19</f>
        <v>2.1667483760997981</v>
      </c>
      <c r="Q63" s="793">
        <f>'SAME R Results'!BN19</f>
        <v>0.25071783710999912</v>
      </c>
      <c r="R63" s="819">
        <f>'SAME R Results'!BR19</f>
        <v>457.72308303012852</v>
      </c>
      <c r="S63" s="827">
        <f>'SAME R Results'!BZ19</f>
        <v>351.91040989334482</v>
      </c>
      <c r="T63" s="793">
        <f>'SAME R Results'!CA19</f>
        <v>1.223333333333354</v>
      </c>
      <c r="U63" s="27"/>
    </row>
    <row r="64" spans="1:21" ht="16.5" customHeight="1" x14ac:dyDescent="0.2">
      <c r="A64" s="780">
        <v>2</v>
      </c>
      <c r="B64" s="785" t="str">
        <f>'SAME R Results'!B20</f>
        <v>Silicone</v>
      </c>
      <c r="C64" s="784">
        <f>'SAME R Results'!F20</f>
        <v>60</v>
      </c>
      <c r="D64" s="785" t="str">
        <f>'SAME R Results'!G20</f>
        <v>Htemp aging</v>
      </c>
      <c r="E64" s="819">
        <f>'SAME R Results'!K20</f>
        <v>8.1</v>
      </c>
      <c r="F64" s="793">
        <f>'SAME R Results'!L20</f>
        <v>1.35</v>
      </c>
      <c r="G64" s="784">
        <f>'SAME R Results'!R20</f>
        <v>49.2</v>
      </c>
      <c r="H64" s="937">
        <f>'SAME R Results'!BD20</f>
        <v>4278212.966048412</v>
      </c>
      <c r="I64" s="942">
        <f>'SAME R Results'!BE20</f>
        <v>1029.5132551137249</v>
      </c>
      <c r="J64" s="949">
        <f>'SAME R Results'!BF20</f>
        <v>15.324040297806702</v>
      </c>
      <c r="K64" s="949">
        <f>'SAME R Results'!BG20</f>
        <v>3.5712096645498645</v>
      </c>
      <c r="L64" s="949">
        <f>'SAME R Results'!BH20</f>
        <v>305.50649671782014</v>
      </c>
      <c r="M64" s="793">
        <f>'SAME R Results'!BI20</f>
        <v>0.24064095529695867</v>
      </c>
      <c r="N64" s="793">
        <f>'SAME R Results'!BJ20</f>
        <v>0.5331371830040863</v>
      </c>
      <c r="O64" s="793">
        <f>'SAME R Results'!BL20</f>
        <v>4.2909942952728404</v>
      </c>
      <c r="P64" s="793">
        <f>'SAME R Results'!BM20</f>
        <v>2.4397432197330469</v>
      </c>
      <c r="Q64" s="793">
        <f>'SAME R Results'!BN20</f>
        <v>0.16167200637296847</v>
      </c>
      <c r="R64" s="819">
        <f>'SAME R Results'!BR20</f>
        <v>1029.5132551137249</v>
      </c>
      <c r="S64" s="827">
        <f>'SAME R Results'!BZ20</f>
        <v>379.84692208150824</v>
      </c>
      <c r="T64" s="793">
        <f>'SAME R Results'!CA20</f>
        <v>3.4566666666666634</v>
      </c>
      <c r="U64" s="27"/>
    </row>
    <row r="65" spans="1:21" s="11" customFormat="1" ht="16.5" customHeight="1" x14ac:dyDescent="0.2">
      <c r="A65" s="780">
        <v>2</v>
      </c>
      <c r="B65" s="785" t="str">
        <f>'SAME R Results'!B21</f>
        <v>Silicone</v>
      </c>
      <c r="C65" s="784" t="str">
        <f>'SAME R Results'!F21</f>
        <v>60a</v>
      </c>
      <c r="D65" s="785" t="str">
        <f>'SAME R Results'!G21</f>
        <v>aged</v>
      </c>
      <c r="E65" s="819">
        <f>'SAME R Results'!K21</f>
        <v>8.1</v>
      </c>
      <c r="F65" s="793">
        <f>'SAME R Results'!L21</f>
        <v>1.35</v>
      </c>
      <c r="G65" s="784">
        <f>'SAME R Results'!R21</f>
        <v>856</v>
      </c>
      <c r="H65" s="937">
        <f>'SAME R Results'!BD21</f>
        <v>1523655.4291103429</v>
      </c>
      <c r="I65" s="942">
        <f>'SAME R Results'!BE21</f>
        <v>712.59201459586927</v>
      </c>
      <c r="J65" s="949">
        <f>'SAME R Results'!BF21</f>
        <v>15.270789713164884</v>
      </c>
      <c r="K65" s="949">
        <f>'SAME R Results'!BG21</f>
        <v>3.5636310447866641</v>
      </c>
      <c r="L65" s="949">
        <f>'SAME R Results'!BH21</f>
        <v>301.06183061912731</v>
      </c>
      <c r="M65" s="793">
        <f>'SAME R Results'!BI21</f>
        <v>0.46768580414007993</v>
      </c>
      <c r="N65" s="793">
        <f>'SAME R Results'!BJ21</f>
        <v>0.74847264808873848</v>
      </c>
      <c r="O65" s="793">
        <f>'SAME R Results'!BL21</f>
        <v>4.2851769785497158</v>
      </c>
      <c r="P65" s="793">
        <f>'SAME R Results'!BM21</f>
        <v>1.985238345650711</v>
      </c>
      <c r="Q65" s="793">
        <f>'SAME R Results'!BN21</f>
        <v>0.36969477664981848</v>
      </c>
      <c r="R65" s="819">
        <f>'SAME R Results'!BR21</f>
        <v>712.59201459586927</v>
      </c>
      <c r="S65" s="827">
        <f>'SAME R Results'!BZ21</f>
        <v>379.84692208150824</v>
      </c>
      <c r="T65" s="793">
        <f>'SAME R Results'!CA21</f>
        <v>3.4566666666666634</v>
      </c>
      <c r="U65" s="27"/>
    </row>
    <row r="66" spans="1:21" ht="16.5" customHeight="1" x14ac:dyDescent="0.2">
      <c r="A66" s="780">
        <v>2</v>
      </c>
      <c r="B66" s="785" t="str">
        <f>'SAME R Results'!B23</f>
        <v>Kapton</v>
      </c>
      <c r="C66" s="784">
        <f>'SAME R Results'!F23</f>
        <v>61</v>
      </c>
      <c r="D66" s="785" t="str">
        <f>'SAME R Results'!G23</f>
        <v>Baseline Aging</v>
      </c>
      <c r="E66" s="819">
        <f>'SAME R Results'!K23</f>
        <v>8.1</v>
      </c>
      <c r="F66" s="793">
        <f>'SAME R Results'!L23</f>
        <v>1.38</v>
      </c>
      <c r="G66" s="784">
        <f>'SAME R Results'!R23</f>
        <v>38</v>
      </c>
      <c r="H66" s="937">
        <f>'SAME R Results'!BD23</f>
        <v>2754038.3947668634</v>
      </c>
      <c r="I66" s="942">
        <f>'SAME R Results'!BE23</f>
        <v>161.3363291840426</v>
      </c>
      <c r="J66" s="949">
        <f>'SAME R Results'!BF23</f>
        <v>5.3064504999999998E-2</v>
      </c>
      <c r="K66" s="949">
        <f>'SAME R Results'!BG23</f>
        <v>2.0294399999999994E-2</v>
      </c>
      <c r="L66" s="949">
        <f>'SAME R Results'!BH23</f>
        <v>2.4329925000000006</v>
      </c>
      <c r="M66" s="793">
        <f>'SAME R Results'!BI23</f>
        <v>5.8581728377719348E-2</v>
      </c>
      <c r="N66" s="793">
        <f>'SAME R Results'!BJ23</f>
        <v>0.10591592684287916</v>
      </c>
      <c r="O66" s="793">
        <f>'SAME R Results'!BL23</f>
        <v>2.6147363312046679</v>
      </c>
      <c r="P66" s="793">
        <f>'SAME R Results'!BM23</f>
        <v>2.1588164423810263</v>
      </c>
      <c r="Q66" s="793">
        <f>'SAME R Results'!BN23</f>
        <v>4.3567499587897025E-2</v>
      </c>
      <c r="R66" s="819">
        <f>'SAME R Results'!BR23</f>
        <v>161.3363291840426</v>
      </c>
      <c r="S66" s="827">
        <f>'SAME R Results'!BZ23</f>
        <v>417.28565622998752</v>
      </c>
      <c r="T66" s="793">
        <f>'SAME R Results'!CA23</f>
        <v>0.8799999999999919</v>
      </c>
      <c r="U66" s="27"/>
    </row>
    <row r="67" spans="1:21" ht="16.5" customHeight="1" x14ac:dyDescent="0.2">
      <c r="A67" s="780">
        <v>2</v>
      </c>
      <c r="B67" s="785" t="str">
        <f>'SAME R Results'!B24</f>
        <v>Kapton</v>
      </c>
      <c r="C67" s="784" t="str">
        <f>'SAME R Results'!F24</f>
        <v>61a</v>
      </c>
      <c r="D67" s="785" t="str">
        <f>'SAME R Results'!G24</f>
        <v>aged</v>
      </c>
      <c r="E67" s="819">
        <f>'SAME R Results'!K24</f>
        <v>8.1</v>
      </c>
      <c r="F67" s="793">
        <f>'SAME R Results'!L24</f>
        <v>1.38</v>
      </c>
      <c r="G67" s="784">
        <f>'SAME R Results'!R24</f>
        <v>807</v>
      </c>
      <c r="H67" s="937">
        <f>'SAME R Results'!BD24</f>
        <v>771019.08738255932</v>
      </c>
      <c r="I67" s="942">
        <f>'SAME R Results'!BE24</f>
        <v>83.848228041429067</v>
      </c>
      <c r="J67" s="949">
        <f>'SAME R Results'!BF24</f>
        <v>5.6635094999999996E-2</v>
      </c>
      <c r="K67" s="949">
        <f>'SAME R Results'!BG24</f>
        <v>2.0225712499999996E-2</v>
      </c>
      <c r="L67" s="949">
        <f>'SAME R Results'!BH24</f>
        <v>2.3982750000000004</v>
      </c>
      <c r="M67" s="793">
        <f>'SAME R Results'!BI24</f>
        <v>0.10874987326977262</v>
      </c>
      <c r="N67" s="793">
        <f>'SAME R Results'!BJ24</f>
        <v>0.16113218439894053</v>
      </c>
      <c r="O67" s="793">
        <f>'SAME R Results'!BL24</f>
        <v>2.8001532702494414</v>
      </c>
      <c r="P67" s="793">
        <f>'SAME R Results'!BM24</f>
        <v>1.8720541771345789</v>
      </c>
      <c r="Q67" s="793">
        <f>'SAME R Results'!BN24</f>
        <v>8.9341243300171097E-2</v>
      </c>
      <c r="R67" s="819">
        <f>'SAME R Results'!BR24</f>
        <v>83.848228041429067</v>
      </c>
      <c r="S67" s="827">
        <f>'SAME R Results'!BZ24</f>
        <v>417.28565622998752</v>
      </c>
      <c r="T67" s="793">
        <f>'SAME R Results'!CA24</f>
        <v>0.8799999999999919</v>
      </c>
      <c r="U67" s="27"/>
    </row>
    <row r="68" spans="1:21" ht="16.5" customHeight="1" x14ac:dyDescent="0.2">
      <c r="A68" s="780">
        <v>2</v>
      </c>
      <c r="B68" s="785" t="str">
        <f>'SAME R Results'!B25</f>
        <v>Kapton</v>
      </c>
      <c r="C68" s="784">
        <f>'SAME R Results'!F25</f>
        <v>62</v>
      </c>
      <c r="D68" s="785" t="str">
        <f>'SAME R Results'!G25</f>
        <v>High Temp aging</v>
      </c>
      <c r="E68" s="819">
        <f>'SAME R Results'!K25</f>
        <v>8.1</v>
      </c>
      <c r="F68" s="793">
        <f>'SAME R Results'!L25</f>
        <v>1.48</v>
      </c>
      <c r="G68" s="784">
        <f>'SAME R Results'!R25</f>
        <v>38.799999999999997</v>
      </c>
      <c r="H68" s="937">
        <f>'SAME R Results'!BD25</f>
        <v>5850382.3566217786</v>
      </c>
      <c r="I68" s="942">
        <f>'SAME R Results'!BE25</f>
        <v>867.82464634749272</v>
      </c>
      <c r="J68" s="949">
        <f>'SAME R Results'!BF25</f>
        <v>1.8244279999999997</v>
      </c>
      <c r="K68" s="949">
        <f>'SAME R Results'!BG25</f>
        <v>0.67263800000000007</v>
      </c>
      <c r="L68" s="949">
        <f>'SAME R Results'!BH25</f>
        <v>68.922337499999983</v>
      </c>
      <c r="M68" s="793">
        <f>'SAME R Results'!BI25</f>
        <v>0.14833639810998711</v>
      </c>
      <c r="N68" s="793">
        <f>'SAME R Results'!BJ25</f>
        <v>0.25116720161368244</v>
      </c>
      <c r="O68" s="793">
        <f>'SAME R Results'!BL25</f>
        <v>2.7123475034119386</v>
      </c>
      <c r="P68" s="793">
        <f>'SAME R Results'!BM25</f>
        <v>2.0661708170425976</v>
      </c>
      <c r="Q68" s="793">
        <f>'SAME R Results'!BN25</f>
        <v>0.11399613592531087</v>
      </c>
      <c r="R68" s="819">
        <f>'SAME R Results'!BR25</f>
        <v>867.82464634749272</v>
      </c>
      <c r="S68" s="827">
        <f>'SAME R Results'!BZ25</f>
        <v>574.26697593037989</v>
      </c>
      <c r="T68" s="793">
        <f>'SAME R Results'!CA25</f>
        <v>3.7500000000000311</v>
      </c>
      <c r="U68" s="27"/>
    </row>
    <row r="69" spans="1:21" ht="16.5" customHeight="1" x14ac:dyDescent="0.2">
      <c r="A69" s="780">
        <v>2</v>
      </c>
      <c r="B69" s="785" t="str">
        <f>'SAME R Results'!B26</f>
        <v>Kapton</v>
      </c>
      <c r="C69" s="784" t="str">
        <f>'SAME R Results'!F26</f>
        <v>62a</v>
      </c>
      <c r="D69" s="785" t="str">
        <f>'SAME R Results'!G26</f>
        <v>aged</v>
      </c>
      <c r="E69" s="819">
        <f>'SAME R Results'!K26</f>
        <v>8.1</v>
      </c>
      <c r="F69" s="793">
        <f>'SAME R Results'!L26</f>
        <v>1.48</v>
      </c>
      <c r="G69" s="784">
        <f>'SAME R Results'!R26</f>
        <v>807.6</v>
      </c>
      <c r="H69" s="937">
        <f>'SAME R Results'!BD26</f>
        <v>1797875.6062855036</v>
      </c>
      <c r="I69" s="942">
        <f>'SAME R Results'!BE26</f>
        <v>437.08545896503455</v>
      </c>
      <c r="J69" s="949">
        <f>'SAME R Results'!BF26</f>
        <v>2.6014805000000001</v>
      </c>
      <c r="K69" s="949">
        <f>'SAME R Results'!BG26</f>
        <v>0.83144025000000021</v>
      </c>
      <c r="L69" s="949">
        <f>'SAME R Results'!BH26</f>
        <v>75.05241749999999</v>
      </c>
      <c r="M69" s="793">
        <f>'SAME R Results'!BI26</f>
        <v>0.24311218052959396</v>
      </c>
      <c r="N69" s="793">
        <f>'SAME R Results'!BJ26</f>
        <v>0.38291821556498301</v>
      </c>
      <c r="O69" s="793">
        <f>'SAME R Results'!BL26</f>
        <v>3.1288844868888646</v>
      </c>
      <c r="P69" s="793">
        <f>'SAME R Results'!BM26</f>
        <v>1.9621025940506183</v>
      </c>
      <c r="Q69" s="793">
        <f>'SAME R Results'!BN26</f>
        <v>0.19371224071885487</v>
      </c>
      <c r="R69" s="819">
        <f>'SAME R Results'!BR26</f>
        <v>437.08545896503455</v>
      </c>
      <c r="S69" s="827">
        <f>'SAME R Results'!BZ26</f>
        <v>574.26697593037989</v>
      </c>
      <c r="T69" s="793">
        <f>'SAME R Results'!CA26</f>
        <v>3.7500000000000311</v>
      </c>
      <c r="U69" s="27"/>
    </row>
    <row r="70" spans="1:21" ht="16.5" customHeight="1" x14ac:dyDescent="0.2">
      <c r="A70" s="780">
        <v>2</v>
      </c>
      <c r="B70" s="785" t="str">
        <f>'SAME R Results'!B27</f>
        <v>Pyrell</v>
      </c>
      <c r="C70" s="784">
        <f>'SAME R Results'!F27</f>
        <v>63</v>
      </c>
      <c r="D70" s="785" t="str">
        <f>'SAME R Results'!G27</f>
        <v>Baseline Aging</v>
      </c>
      <c r="E70" s="819">
        <f>'SAME R Results'!K27</f>
        <v>8.1</v>
      </c>
      <c r="F70" s="793">
        <f>'SAME R Results'!L27</f>
        <v>1.22</v>
      </c>
      <c r="G70" s="784">
        <f>'SAME R Results'!R27</f>
        <v>55.6</v>
      </c>
      <c r="H70" s="937">
        <f>'SAME R Results'!BD27</f>
        <v>3862679.2540942985</v>
      </c>
      <c r="I70" s="942">
        <f>'SAME R Results'!BE27</f>
        <v>799.72694879565961</v>
      </c>
      <c r="J70" s="949">
        <f>'SAME R Results'!BF27</f>
        <v>3.3011901906079455</v>
      </c>
      <c r="K70" s="949">
        <f>'SAME R Results'!BG27</f>
        <v>1.110891841851543</v>
      </c>
      <c r="L70" s="949">
        <f>'SAME R Results'!BH27</f>
        <v>121.49421996324</v>
      </c>
      <c r="M70" s="793">
        <f>'SAME R Results'!BI27</f>
        <v>0.20703943977434275</v>
      </c>
      <c r="N70" s="793">
        <f>'SAME R Results'!BJ27</f>
        <v>0.39164217089803754</v>
      </c>
      <c r="O70" s="793">
        <f>'SAME R Results'!BL27</f>
        <v>2.9716576053936929</v>
      </c>
      <c r="P70" s="793">
        <f>'SAME R Results'!BM27</f>
        <v>2.2219783573112184</v>
      </c>
      <c r="Q70" s="793">
        <f>'SAME R Results'!BN27</f>
        <v>0.15053410372740142</v>
      </c>
      <c r="R70" s="819">
        <f>'SAME R Results'!BR27</f>
        <v>799.72694879565961</v>
      </c>
      <c r="S70" s="827">
        <v>225.30883211864025</v>
      </c>
      <c r="T70" s="793">
        <f>'SAME R Results'!CA27</f>
        <v>0.5633333333333046</v>
      </c>
      <c r="U70" s="27"/>
    </row>
    <row r="71" spans="1:21" ht="16.5" customHeight="1" x14ac:dyDescent="0.2">
      <c r="A71" s="780">
        <v>2</v>
      </c>
      <c r="B71" s="785" t="str">
        <f>'SAME R Results'!B28</f>
        <v>Pyrell</v>
      </c>
      <c r="C71" s="784" t="str">
        <f>'SAME R Results'!F28</f>
        <v>63a</v>
      </c>
      <c r="D71" s="785" t="str">
        <f>'SAME R Results'!G28</f>
        <v>aged</v>
      </c>
      <c r="E71" s="819">
        <f>'SAME R Results'!K28</f>
        <v>8.1</v>
      </c>
      <c r="F71" s="793">
        <f>'SAME R Results'!L28</f>
        <v>1.22</v>
      </c>
      <c r="G71" s="784">
        <f>'SAME R Results'!R28</f>
        <v>839.6</v>
      </c>
      <c r="H71" s="937">
        <f>'SAME R Results'!BD28</f>
        <v>1414788.1544307088</v>
      </c>
      <c r="I71" s="942">
        <f>'SAME R Results'!BE28</f>
        <v>507.96942227546441</v>
      </c>
      <c r="J71" s="949">
        <f>'SAME R Results'!BF28</f>
        <v>4.4202531833917549</v>
      </c>
      <c r="K71" s="949">
        <f>'SAME R Results'!BG28</f>
        <v>1.439965250255568</v>
      </c>
      <c r="L71" s="949">
        <f>'SAME R Results'!BH28</f>
        <v>116.15557237178292</v>
      </c>
      <c r="M71" s="793">
        <f>'SAME R Results'!BI28</f>
        <v>0.35904274479868281</v>
      </c>
      <c r="N71" s="793">
        <f>'SAME R Results'!BJ28</f>
        <v>0.53924153627656501</v>
      </c>
      <c r="O71" s="793">
        <f>'SAME R Results'!BL28</f>
        <v>3.0696943433928281</v>
      </c>
      <c r="P71" s="793">
        <f>'SAME R Results'!BM28</f>
        <v>1.8922142617359956</v>
      </c>
      <c r="Q71" s="793">
        <f>'SAME R Results'!BN28</f>
        <v>0.29297297716135123</v>
      </c>
      <c r="R71" s="819">
        <f>'SAME R Results'!BR28</f>
        <v>507.96942227546441</v>
      </c>
      <c r="S71" s="827">
        <v>225.30883211864025</v>
      </c>
      <c r="T71" s="793">
        <f>'SAME R Results'!CA28</f>
        <v>0.5633333333333046</v>
      </c>
      <c r="U71" s="27"/>
    </row>
    <row r="72" spans="1:21" ht="16.5" customHeight="1" x14ac:dyDescent="0.2">
      <c r="A72" s="780">
        <v>2</v>
      </c>
      <c r="B72" s="785" t="str">
        <f>'SAME R Results'!B29</f>
        <v>Pyrell</v>
      </c>
      <c r="C72" s="784">
        <f>'SAME R Results'!F29</f>
        <v>64</v>
      </c>
      <c r="D72" s="785" t="str">
        <f>'SAME R Results'!G29</f>
        <v>High Temp aging</v>
      </c>
      <c r="E72" s="819">
        <f>'SAME R Results'!K29</f>
        <v>8.1</v>
      </c>
      <c r="F72" s="793">
        <f>'SAME R Results'!L29</f>
        <v>1.23</v>
      </c>
      <c r="G72" s="784">
        <f>'SAME R Results'!R29</f>
        <v>47</v>
      </c>
      <c r="H72" s="937">
        <f>'SAME R Results'!BD29</f>
        <v>3881194.302428619</v>
      </c>
      <c r="I72" s="942">
        <f>'SAME R Results'!BE29</f>
        <v>985.16488408159614</v>
      </c>
      <c r="J72" s="949">
        <f>'SAME R Results'!BF29</f>
        <v>6.4844087888161575</v>
      </c>
      <c r="K72" s="949">
        <f>'SAME R Results'!BG29</f>
        <v>2.1667359078756063</v>
      </c>
      <c r="L72" s="949">
        <f>'SAME R Results'!BH29</f>
        <v>178.73078086905704</v>
      </c>
      <c r="M72" s="793">
        <f>'SAME R Results'!BI29</f>
        <v>0.2538303437849373</v>
      </c>
      <c r="N72" s="793">
        <f>'SAME R Results'!BJ29</f>
        <v>0.44471159033705637</v>
      </c>
      <c r="O72" s="793">
        <f>'SAME R Results'!BL29</f>
        <v>2.992708416954168</v>
      </c>
      <c r="P72" s="793">
        <f>'SAME R Results'!BM29</f>
        <v>2.1145436150408896</v>
      </c>
      <c r="Q72" s="793">
        <f>'SAME R Results'!BN29</f>
        <v>0.19176797520354047</v>
      </c>
      <c r="R72" s="819">
        <f>'SAME R Results'!BR29</f>
        <v>985.16488408159614</v>
      </c>
      <c r="S72" s="827">
        <f>'SAME R Results'!BZ29</f>
        <v>242.10308472492756</v>
      </c>
      <c r="T72" s="793">
        <f>'SAME R Results'!CA29</f>
        <v>0.66666666666664876</v>
      </c>
      <c r="U72" s="27"/>
    </row>
    <row r="73" spans="1:21" ht="16.5" customHeight="1" x14ac:dyDescent="0.2">
      <c r="A73" s="780">
        <v>2</v>
      </c>
      <c r="B73" s="785" t="str">
        <f>'SAME R Results'!B30</f>
        <v>Pyrell</v>
      </c>
      <c r="C73" s="784" t="str">
        <f>'SAME R Results'!F30</f>
        <v>64a</v>
      </c>
      <c r="D73" s="785" t="str">
        <f>'SAME R Results'!G30</f>
        <v>aged</v>
      </c>
      <c r="E73" s="819">
        <f>'SAME R Results'!K30</f>
        <v>8.1</v>
      </c>
      <c r="F73" s="793">
        <f>'SAME R Results'!L30</f>
        <v>1.23</v>
      </c>
      <c r="G73" s="784">
        <f>'SAME R Results'!R30</f>
        <v>842.4</v>
      </c>
      <c r="H73" s="937">
        <f>'SAME R Results'!BD30</f>
        <v>1417570.6344373168</v>
      </c>
      <c r="I73" s="942">
        <f>'SAME R Results'!BE30</f>
        <v>638.11173728499091</v>
      </c>
      <c r="J73" s="949">
        <f>'SAME R Results'!BF30</f>
        <v>6.4328391320488816</v>
      </c>
      <c r="K73" s="949">
        <f>'SAME R Results'!BG30</f>
        <v>2.090487764934887</v>
      </c>
      <c r="L73" s="949">
        <f>'SAME R Results'!BH30</f>
        <v>173.26517841275452</v>
      </c>
      <c r="M73" s="793">
        <f>'SAME R Results'!BI30</f>
        <v>0.45014457959499116</v>
      </c>
      <c r="N73" s="793">
        <f>'SAME R Results'!BJ30</f>
        <v>0.61572859049642992</v>
      </c>
      <c r="O73" s="793">
        <f>'SAME R Results'!BL30</f>
        <v>3.0771953033885597</v>
      </c>
      <c r="P73" s="793">
        <f>'SAME R Results'!BM30</f>
        <v>1.7501057221171064</v>
      </c>
      <c r="Q73" s="793">
        <f>'SAME R Results'!BN30</f>
        <v>0.38488711959034433</v>
      </c>
      <c r="R73" s="819">
        <f>'SAME R Results'!BR30</f>
        <v>638.11173728499091</v>
      </c>
      <c r="S73" s="827">
        <f>'SAME R Results'!BZ30</f>
        <v>242.10308472492756</v>
      </c>
      <c r="T73" s="793">
        <f>'SAME R Results'!CA30</f>
        <v>0.66666666666664876</v>
      </c>
      <c r="U73" s="27"/>
    </row>
    <row r="74" spans="1:21" ht="16.5" customHeight="1" x14ac:dyDescent="0.2">
      <c r="A74" s="780">
        <v>2</v>
      </c>
      <c r="B74" s="785" t="str">
        <f>'SAME R Results'!B31</f>
        <v>Silicone</v>
      </c>
      <c r="C74" s="784">
        <f>'SAME R Results'!F31</f>
        <v>65</v>
      </c>
      <c r="D74" s="785" t="str">
        <f>'SAME R Results'!G31</f>
        <v>Baseline long Aging</v>
      </c>
      <c r="E74" s="819">
        <f>'SAME R Results'!K31</f>
        <v>8.1</v>
      </c>
      <c r="F74" s="793">
        <f>'SAME R Results'!L31</f>
        <v>1.327</v>
      </c>
      <c r="G74" s="784">
        <f>'SAME R Results'!R31</f>
        <v>49.8</v>
      </c>
      <c r="H74" s="937">
        <f>'SAME R Results'!BD31</f>
        <v>3657432.6076705437</v>
      </c>
      <c r="I74" s="942">
        <f>'SAME R Results'!BE31</f>
        <v>713.70935947796227</v>
      </c>
      <c r="J74" s="949">
        <f>'SAME R Results'!BF31</f>
        <v>10.858580639234834</v>
      </c>
      <c r="K74" s="949">
        <f>'SAME R Results'!BG31</f>
        <v>2.4580520411852764</v>
      </c>
      <c r="L74" s="949">
        <f>'SAME R Results'!BH31</f>
        <v>169.80108483736078</v>
      </c>
      <c r="M74" s="793">
        <f>'SAME R Results'!BI31</f>
        <v>0.19513944234574185</v>
      </c>
      <c r="N74" s="793">
        <f>'SAME R Results'!BJ31</f>
        <v>0.46185714375132125</v>
      </c>
      <c r="O74" s="793">
        <f>'SAME R Results'!BL31</f>
        <v>4.4175552255593455</v>
      </c>
      <c r="P74" s="793">
        <f>'SAME R Results'!BM31</f>
        <v>2.5299320831158894</v>
      </c>
      <c r="Q74" s="793">
        <f>'SAME R Results'!BN31</f>
        <v>0.12684219726451437</v>
      </c>
      <c r="R74" s="819">
        <f>'SAME R Results'!BR31</f>
        <v>713.70935947796227</v>
      </c>
      <c r="S74" s="827">
        <f>'SAME R Results'!BZ31</f>
        <v>349.07108469408809</v>
      </c>
      <c r="T74" s="793">
        <f>'SAME R Results'!CA31</f>
        <v>1.5100000000000113</v>
      </c>
      <c r="U74" s="27"/>
    </row>
    <row r="75" spans="1:21" ht="16.5" customHeight="1" x14ac:dyDescent="0.2">
      <c r="A75" s="780">
        <v>2</v>
      </c>
      <c r="B75" s="785" t="str">
        <f>'SAME R Results'!B32</f>
        <v>Silicone</v>
      </c>
      <c r="C75" s="784" t="str">
        <f>'SAME R Results'!F32</f>
        <v>65a</v>
      </c>
      <c r="D75" s="785" t="str">
        <f>'SAME R Results'!G32</f>
        <v>aged</v>
      </c>
      <c r="E75" s="819">
        <f>'SAME R Results'!K32</f>
        <v>8.1</v>
      </c>
      <c r="F75" s="793">
        <f>'SAME R Results'!L32</f>
        <v>1.327</v>
      </c>
      <c r="G75" s="784">
        <f>'SAME R Results'!R32</f>
        <v>1922.8</v>
      </c>
      <c r="H75" s="937">
        <f>'SAME R Results'!BD32</f>
        <v>850213.29770512425</v>
      </c>
      <c r="I75" s="942">
        <f>'SAME R Results'!BE32</f>
        <v>392.88604316583246</v>
      </c>
      <c r="J75" s="949">
        <f>'SAME R Results'!BF32</f>
        <v>9.7802278466566275</v>
      </c>
      <c r="K75" s="949">
        <f>'SAME R Results'!BG32</f>
        <v>2.0860913430256596</v>
      </c>
      <c r="L75" s="949">
        <f>'SAME R Results'!BH32</f>
        <v>140.72304115770493</v>
      </c>
      <c r="M75" s="793">
        <f>'SAME R Results'!BI32</f>
        <v>0.46210291491123606</v>
      </c>
      <c r="N75" s="793">
        <f>'SAME R Results'!BJ32</f>
        <v>0.70555693079205239</v>
      </c>
      <c r="O75" s="793">
        <f>'SAME R Results'!BL32</f>
        <v>4.6883027818290159</v>
      </c>
      <c r="P75" s="793">
        <f>'SAME R Results'!BM32</f>
        <v>1.9165718859067358</v>
      </c>
      <c r="Q75" s="793">
        <f>'SAME R Results'!BN32</f>
        <v>0.37397453500803451</v>
      </c>
      <c r="R75" s="819">
        <f>'SAME R Results'!BR32</f>
        <v>392.88604316583246</v>
      </c>
      <c r="S75" s="827">
        <f>'SAME R Results'!BZ32</f>
        <v>349.07108469408809</v>
      </c>
      <c r="T75" s="793">
        <f>'SAME R Results'!CA32</f>
        <v>1.5100000000000113</v>
      </c>
      <c r="U75" s="27"/>
    </row>
    <row r="76" spans="1:21" ht="16.5" customHeight="1" x14ac:dyDescent="0.2">
      <c r="A76" s="780">
        <v>2</v>
      </c>
      <c r="B76" s="785" t="str">
        <f>'SAME R Results'!B33</f>
        <v>Silicone</v>
      </c>
      <c r="C76" s="784">
        <f>'SAME R Results'!F33</f>
        <v>66</v>
      </c>
      <c r="D76" s="785" t="str">
        <f>'SAME R Results'!G33</f>
        <v>High Temp aging</v>
      </c>
      <c r="E76" s="819">
        <f>'SAME R Results'!K33</f>
        <v>8.1</v>
      </c>
      <c r="F76" s="793">
        <f>'SAME R Results'!L33</f>
        <v>1.36</v>
      </c>
      <c r="G76" s="784">
        <f>'SAME R Results'!R33</f>
        <v>41.6</v>
      </c>
      <c r="H76" s="937">
        <f>'SAME R Results'!BD33</f>
        <v>4370648.2804149641</v>
      </c>
      <c r="I76" s="942">
        <f>'SAME R Results'!BE33</f>
        <v>1059.8393621840767</v>
      </c>
      <c r="J76" s="949">
        <f>'SAME R Results'!BF33</f>
        <v>22.611607761715209</v>
      </c>
      <c r="K76" s="949">
        <f>'SAME R Results'!BG33</f>
        <v>5.3242748265894715</v>
      </c>
      <c r="L76" s="949">
        <f>'SAME R Results'!BH33</f>
        <v>348.89549092151992</v>
      </c>
      <c r="M76" s="793">
        <f>'SAME R Results'!BI33</f>
        <v>0.24249019691958648</v>
      </c>
      <c r="N76" s="793">
        <f>'SAME R Results'!BJ33</f>
        <v>0.55331119257415973</v>
      </c>
      <c r="O76" s="793">
        <f>'SAME R Results'!BL33</f>
        <v>4.2468896700810141</v>
      </c>
      <c r="P76" s="793">
        <f>'SAME R Results'!BM33</f>
        <v>2.480035062107834</v>
      </c>
      <c r="Q76" s="793">
        <f>'SAME R Results'!BN33</f>
        <v>0.16053012786342269</v>
      </c>
      <c r="R76" s="819">
        <f>'SAME R Results'!BR33</f>
        <v>1059.8393621840767</v>
      </c>
      <c r="S76" s="827">
        <f>'SAME R Results'!BZ33</f>
        <v>391.70103302710129</v>
      </c>
      <c r="T76" s="793">
        <f>'SAME R Results'!CA33</f>
        <v>4.7333333333333671</v>
      </c>
      <c r="U76" s="27"/>
    </row>
    <row r="77" spans="1:21" s="11" customFormat="1" ht="16.5" customHeight="1" x14ac:dyDescent="0.2">
      <c r="A77" s="780">
        <v>2</v>
      </c>
      <c r="B77" s="785" t="str">
        <f>'SAME R Results'!B34</f>
        <v>Silicone</v>
      </c>
      <c r="C77" s="784" t="str">
        <f>'SAME R Results'!F34</f>
        <v>66a</v>
      </c>
      <c r="D77" s="785" t="str">
        <f>'SAME R Results'!G34</f>
        <v>aged</v>
      </c>
      <c r="E77" s="819">
        <f>'SAME R Results'!K34</f>
        <v>8.1</v>
      </c>
      <c r="F77" s="793">
        <f>'SAME R Results'!L34</f>
        <v>1.36</v>
      </c>
      <c r="G77" s="784">
        <f>'SAME R Results'!R34</f>
        <v>836.6</v>
      </c>
      <c r="H77" s="937">
        <f>'SAME R Results'!BD34</f>
        <v>1489862.4646337628</v>
      </c>
      <c r="I77" s="942">
        <f>'SAME R Results'!BE34</f>
        <v>677.46801769063723</v>
      </c>
      <c r="J77" s="949">
        <f>'SAME R Results'!BF34</f>
        <v>14.408670126353368</v>
      </c>
      <c r="K77" s="949">
        <f>'SAME R Results'!BG34</f>
        <v>3.6343776450094105</v>
      </c>
      <c r="L77" s="949">
        <f>'SAME R Results'!BH34</f>
        <v>313.78291660585643</v>
      </c>
      <c r="M77" s="793">
        <f>'SAME R Results'!BI34</f>
        <v>0.45471849501032435</v>
      </c>
      <c r="N77" s="793">
        <f>'SAME R Results'!BJ34</f>
        <v>0.76456426382863152</v>
      </c>
      <c r="O77" s="793">
        <f>'SAME R Results'!BL34</f>
        <v>3.964549514038203</v>
      </c>
      <c r="P77" s="793">
        <f>'SAME R Results'!BM34</f>
        <v>2.0561842490103599</v>
      </c>
      <c r="Q77" s="793">
        <f>'SAME R Results'!BN34</f>
        <v>0.35067671596166072</v>
      </c>
      <c r="R77" s="819">
        <f>'SAME R Results'!BR34</f>
        <v>677.46801769063723</v>
      </c>
      <c r="S77" s="827">
        <f>'SAME R Results'!BZ34</f>
        <v>391.70103302710129</v>
      </c>
      <c r="T77" s="793">
        <f>'SAME R Results'!CA34</f>
        <v>4.7333333333333671</v>
      </c>
      <c r="U77" s="27"/>
    </row>
    <row r="78" spans="1:21" ht="16.5" customHeight="1" x14ac:dyDescent="0.2">
      <c r="A78" s="780">
        <v>2</v>
      </c>
      <c r="B78" s="785" t="str">
        <f>'SAME R Results'!B36</f>
        <v>Silicone</v>
      </c>
      <c r="C78" s="784">
        <f>'SAME R Results'!F36</f>
        <v>67</v>
      </c>
      <c r="D78" s="785" t="str">
        <f>'SAME R Results'!G36</f>
        <v>High temp aged STS det</v>
      </c>
      <c r="E78" s="819">
        <f>'SAME R Results'!K36</f>
        <v>8.1</v>
      </c>
      <c r="F78" s="793">
        <f>'SAME R Results'!L36</f>
        <v>1.35</v>
      </c>
      <c r="G78" s="784">
        <f>'SAME R Results'!R36</f>
        <v>750.85714285714289</v>
      </c>
      <c r="H78" s="937">
        <f>'SAME R Results'!BD36</f>
        <v>1352021.2260295507</v>
      </c>
      <c r="I78" s="942">
        <f>'SAME R Results'!BE36</f>
        <v>520.57349289091769</v>
      </c>
      <c r="J78" s="949">
        <f>'SAME R Results'!BF36</f>
        <v>5.7906650850000005</v>
      </c>
      <c r="K78" s="949">
        <f>'SAME R Results'!BG36</f>
        <v>1.2398338874999999</v>
      </c>
      <c r="L78" s="949">
        <f>'SAME R Results'!BH36</f>
        <v>189.82535759302968</v>
      </c>
      <c r="M78" s="793">
        <f>'SAME R Results'!BI36</f>
        <v>0.38503352082694281</v>
      </c>
      <c r="N78" s="793">
        <f>'SAME R Results'!BJ36</f>
        <v>0.66789756739767003</v>
      </c>
      <c r="O78" s="793">
        <f>'SAME R Results'!BL36</f>
        <v>4.6705168679300204</v>
      </c>
      <c r="P78" s="793">
        <f>'SAME R Results'!BM36</f>
        <v>2.1004718117092902</v>
      </c>
      <c r="Q78" s="793">
        <f>'SAME R Results'!BN36</f>
        <v>0.29234312166121146</v>
      </c>
      <c r="R78" s="819">
        <f>'SAME R Results'!BR36</f>
        <v>520.57349289091769</v>
      </c>
      <c r="S78" s="827">
        <f>'SAME R Results'!BZ36</f>
        <v>380.48331224437908</v>
      </c>
      <c r="T78" s="793">
        <f>'SAME R Results'!CA36</f>
        <v>0</v>
      </c>
      <c r="U78" s="27"/>
    </row>
    <row r="79" spans="1:21" ht="16.5" customHeight="1" x14ac:dyDescent="0.2">
      <c r="A79" s="780">
        <v>2</v>
      </c>
      <c r="B79" s="785" t="str">
        <f>'SAME R Results'!B37</f>
        <v>Lampwick</v>
      </c>
      <c r="C79" s="784">
        <f>'SAME R Results'!F37</f>
        <v>68</v>
      </c>
      <c r="D79" s="785" t="str">
        <f>'SAME R Results'!G37</f>
        <v>High temp aged STS det</v>
      </c>
      <c r="E79" s="819">
        <f>'SAME R Results'!K37</f>
        <v>8.1</v>
      </c>
      <c r="F79" s="793">
        <f>'SAME R Results'!L37</f>
        <v>1.28</v>
      </c>
      <c r="G79" s="784">
        <f>'SAME R Results'!R37</f>
        <v>747.14285714285711</v>
      </c>
      <c r="H79" s="937">
        <f>'SAME R Results'!BD37</f>
        <v>1251718.8795930552</v>
      </c>
      <c r="I79" s="942">
        <f>'SAME R Results'!BE37</f>
        <v>287.95164607953711</v>
      </c>
      <c r="J79" s="949">
        <f>'SAME R Results'!BF37</f>
        <v>1.865889975</v>
      </c>
      <c r="K79" s="949">
        <f>'SAME R Results'!BG37</f>
        <v>0.42801485499999992</v>
      </c>
      <c r="L79" s="949">
        <f>'SAME R Results'!BH37</f>
        <v>35.147288413873866</v>
      </c>
      <c r="M79" s="793">
        <f>'SAME R Results'!BI37</f>
        <v>0.23004498116474259</v>
      </c>
      <c r="N79" s="793">
        <f>'SAME R Results'!BJ37</f>
        <v>0.3771048633840024</v>
      </c>
      <c r="O79" s="793">
        <f>'SAME R Results'!BL37</f>
        <v>4.3594047103809057</v>
      </c>
      <c r="P79" s="793">
        <f>'SAME R Results'!BM37</f>
        <v>2.0198596954229169</v>
      </c>
      <c r="Q79" s="793">
        <f>'SAME R Results'!BN37</f>
        <v>0.17967517541300185</v>
      </c>
      <c r="R79" s="819">
        <f>'SAME R Results'!BR37</f>
        <v>287.95164607953711</v>
      </c>
      <c r="S79" s="827">
        <f>'SAME R Results'!BZ37</f>
        <v>297.38147020835208</v>
      </c>
      <c r="T79" s="793">
        <f>'SAME R Results'!CA37</f>
        <v>0</v>
      </c>
      <c r="U79" s="27"/>
    </row>
    <row r="80" spans="1:21" ht="16.5" customHeight="1" x14ac:dyDescent="0.2">
      <c r="A80" s="780">
        <v>2</v>
      </c>
      <c r="B80" s="785" t="str">
        <f>'SAME R Results'!B38</f>
        <v>Teflon</v>
      </c>
      <c r="C80" s="784">
        <f>'SAME R Results'!F38</f>
        <v>69</v>
      </c>
      <c r="D80" s="785" t="str">
        <f>'SAME R Results'!G38</f>
        <v>High temp aged STS det</v>
      </c>
      <c r="E80" s="819">
        <f>'SAME R Results'!K38</f>
        <v>8.1</v>
      </c>
      <c r="F80" s="793">
        <f>'SAME R Results'!L38</f>
        <v>1.45</v>
      </c>
      <c r="G80" s="784">
        <f>'SAME R Results'!R38</f>
        <v>744.57142857142856</v>
      </c>
      <c r="H80" s="937">
        <f>'SAME R Results'!BD38</f>
        <v>840335.70495541021</v>
      </c>
      <c r="I80" s="942">
        <f>'SAME R Results'!BE38</f>
        <v>397.56403067241467</v>
      </c>
      <c r="J80" s="949">
        <f>'SAME R Results'!BF38</f>
        <v>0</v>
      </c>
      <c r="K80" s="949">
        <f>'SAME R Results'!BG38</f>
        <v>0</v>
      </c>
      <c r="L80" s="949">
        <f>'SAME R Results'!BH38</f>
        <v>85.733099999999979</v>
      </c>
      <c r="M80" s="793">
        <f>'SAME R Results'!BI38</f>
        <v>0.47310143830376716</v>
      </c>
      <c r="N80" s="793">
        <f>'SAME R Results'!BJ38</f>
        <v>0.44575012050849505</v>
      </c>
      <c r="O80" s="793">
        <f>'SAME R Results'!BL38</f>
        <v>0</v>
      </c>
      <c r="P80" s="793" t="e">
        <f>'SAME R Results'!BM38</f>
        <v>#NUM!</v>
      </c>
      <c r="Q80" s="793" t="e">
        <f>'SAME R Results'!BN38</f>
        <v>#NUM!</v>
      </c>
      <c r="R80" s="819">
        <f>'SAME R Results'!BR38</f>
        <v>397.56403067241467</v>
      </c>
      <c r="S80" s="827">
        <f>'SAME R Results'!BZ38</f>
        <v>527.99672644531518</v>
      </c>
      <c r="T80" s="793">
        <f>'SAME R Results'!CA38</f>
        <v>0</v>
      </c>
      <c r="U80" s="27"/>
    </row>
    <row r="81" spans="1:21" ht="16.5" customHeight="1" x14ac:dyDescent="0.2">
      <c r="A81" s="780">
        <v>2</v>
      </c>
      <c r="B81" s="785" t="str">
        <f>'SAME R Results'!B39</f>
        <v>Kapton</v>
      </c>
      <c r="C81" s="784">
        <f>'SAME R Results'!F39</f>
        <v>70</v>
      </c>
      <c r="D81" s="785" t="str">
        <f>'SAME R Results'!G39</f>
        <v>High temp aged STS det</v>
      </c>
      <c r="E81" s="819">
        <f>'SAME R Results'!K39</f>
        <v>8.1</v>
      </c>
      <c r="F81" s="793">
        <f>'SAME R Results'!L39</f>
        <v>1.48</v>
      </c>
      <c r="G81" s="784">
        <f>'SAME R Results'!R39</f>
        <v>747</v>
      </c>
      <c r="H81" s="937">
        <f>'SAME R Results'!BD39</f>
        <v>1112405.3813294948</v>
      </c>
      <c r="I81" s="942">
        <f>'SAME R Results'!BE39</f>
        <v>179.10369913787741</v>
      </c>
      <c r="J81" s="949">
        <f>'SAME R Results'!BF39</f>
        <v>0</v>
      </c>
      <c r="K81" s="949">
        <f>'SAME R Results'!BG39</f>
        <v>0</v>
      </c>
      <c r="L81" s="949">
        <f>'SAME R Results'!BH39</f>
        <v>7.4545424999999996</v>
      </c>
      <c r="M81" s="793">
        <f>'SAME R Results'!BI39</f>
        <v>0.16100578273346813</v>
      </c>
      <c r="N81" s="793">
        <f>'SAME R Results'!BJ39</f>
        <v>0.20810873807384611</v>
      </c>
      <c r="O81" s="793">
        <f>'SAME R Results'!BL39</f>
        <v>0</v>
      </c>
      <c r="P81" s="793">
        <f>'SAME R Results'!BM39</f>
        <v>1.6596009485865952</v>
      </c>
      <c r="Q81" s="793">
        <f>'SAME R Results'!BN39</f>
        <v>0.14161754256505463</v>
      </c>
      <c r="R81" s="819">
        <f>'SAME R Results'!BR39</f>
        <v>179.10369913787741</v>
      </c>
      <c r="S81" s="827">
        <f>'SAME R Results'!BZ39</f>
        <v>576.76029004518568</v>
      </c>
      <c r="T81" s="793">
        <f>'SAME R Results'!CA39</f>
        <v>0</v>
      </c>
      <c r="U81" s="27"/>
    </row>
    <row r="82" spans="1:21" ht="16.5" customHeight="1" x14ac:dyDescent="0.2">
      <c r="A82" s="780">
        <v>2</v>
      </c>
      <c r="B82" s="785" t="str">
        <f>'SAME R Results'!B40</f>
        <v>Pyrell</v>
      </c>
      <c r="C82" s="784">
        <f>'SAME R Results'!F40</f>
        <v>71</v>
      </c>
      <c r="D82" s="785" t="str">
        <f>'SAME R Results'!G40</f>
        <v>High temp aged STS det</v>
      </c>
      <c r="E82" s="819">
        <f>'SAME R Results'!K40</f>
        <v>8.1</v>
      </c>
      <c r="F82" s="793">
        <f>'SAME R Results'!L40</f>
        <v>1.23</v>
      </c>
      <c r="G82" s="784">
        <f>'SAME R Results'!R40</f>
        <v>750.42857142857144</v>
      </c>
      <c r="H82" s="937">
        <f>'SAME R Results'!BD40</f>
        <v>1352316.8506269613</v>
      </c>
      <c r="I82" s="942">
        <f>'SAME R Results'!BE40</f>
        <v>434.3353275439394</v>
      </c>
      <c r="J82" s="949">
        <f>'SAME R Results'!BF40</f>
        <v>0</v>
      </c>
      <c r="K82" s="949">
        <f>'SAME R Results'!BG40</f>
        <v>0</v>
      </c>
      <c r="L82" s="949">
        <f>'SAME R Results'!BH40</f>
        <v>57.835264772096366</v>
      </c>
      <c r="M82" s="793">
        <f>'SAME R Results'!BI40</f>
        <v>0.32117867003030603</v>
      </c>
      <c r="N82" s="793">
        <f>'SAME R Results'!BJ40</f>
        <v>0.43388224844250989</v>
      </c>
      <c r="O82" s="793">
        <f>'SAME R Results'!BL40</f>
        <v>0</v>
      </c>
      <c r="P82" s="793">
        <f>'SAME R Results'!BM40</f>
        <v>1.7305341707926598</v>
      </c>
      <c r="Q82" s="793">
        <f>'SAME R Results'!BN40</f>
        <v>0.27633385905082264</v>
      </c>
      <c r="R82" s="819">
        <f>'SAME R Results'!BR40</f>
        <v>434.3353275439394</v>
      </c>
      <c r="S82" s="827">
        <f>'SAME R Results'!BZ40</f>
        <v>245.32659055169475</v>
      </c>
      <c r="T82" s="793">
        <f>'SAME R Results'!CA40</f>
        <v>0</v>
      </c>
      <c r="U82" s="27"/>
    </row>
    <row r="83" spans="1:21" s="11" customFormat="1" ht="16.5" customHeight="1" x14ac:dyDescent="0.2">
      <c r="A83" s="780">
        <v>2</v>
      </c>
      <c r="B83" s="785" t="str">
        <f>'SAME R Results'!B41</f>
        <v>Silicone</v>
      </c>
      <c r="C83" s="784">
        <f>'SAME R Results'!F41</f>
        <v>72</v>
      </c>
      <c r="D83" s="785" t="str">
        <f>'SAME R Results'!G41</f>
        <v>Baseline STS det</v>
      </c>
      <c r="E83" s="819">
        <f>'SAME R Results'!K41</f>
        <v>8.1</v>
      </c>
      <c r="F83" s="793">
        <f>'SAME R Results'!L41</f>
        <v>1.327</v>
      </c>
      <c r="G83" s="784">
        <f>'SAME R Results'!R41</f>
        <v>42.428571428571431</v>
      </c>
      <c r="H83" s="937">
        <f>'SAME R Results'!BD41</f>
        <v>2987870.0785916378</v>
      </c>
      <c r="I83" s="942">
        <f>'SAME R Results'!BE41</f>
        <v>544.60864227797083</v>
      </c>
      <c r="J83" s="949">
        <f>'SAME R Results'!BF41</f>
        <v>0</v>
      </c>
      <c r="K83" s="949">
        <f>'SAME R Results'!BG41</f>
        <v>0</v>
      </c>
      <c r="L83" s="949">
        <f>'SAME R Results'!BH41</f>
        <v>103.70373886777141</v>
      </c>
      <c r="M83" s="793">
        <f>'SAME R Results'!BI41</f>
        <v>0.18227320062546948</v>
      </c>
      <c r="N83" s="793">
        <f>'SAME R Results'!BJ41</f>
        <v>0.41917675488054462</v>
      </c>
      <c r="O83" s="793">
        <f>'SAME R Results'!BL41</f>
        <v>0</v>
      </c>
      <c r="P83" s="793">
        <f>'SAME R Results'!BM41</f>
        <v>2.4907181987680542</v>
      </c>
      <c r="Q83" s="793">
        <f>'SAME R Results'!BN41</f>
        <v>0.12019478746766346</v>
      </c>
      <c r="R83" s="819">
        <f>'SAME R Results'!BR41</f>
        <v>544.60864227797083</v>
      </c>
      <c r="S83" s="827">
        <f>'SAME R Results'!BZ41</f>
        <v>350.60084952585379</v>
      </c>
      <c r="T83" s="793">
        <f>'SAME R Results'!CA41</f>
        <v>0</v>
      </c>
      <c r="U83" s="27"/>
    </row>
    <row r="84" spans="1:21" ht="16.5" customHeight="1" x14ac:dyDescent="0.2">
      <c r="A84" s="780">
        <v>2</v>
      </c>
      <c r="B84" s="785" t="str">
        <f>'SAME R Results'!B43</f>
        <v>Kapton</v>
      </c>
      <c r="C84" s="784">
        <f>'SAME R Results'!F43</f>
        <v>73</v>
      </c>
      <c r="D84" s="785" t="str">
        <f>'SAME R Results'!G43</f>
        <v>Baseline Aging</v>
      </c>
      <c r="E84" s="819">
        <f>'SAME R Results'!K43</f>
        <v>8.1</v>
      </c>
      <c r="F84" s="793">
        <f>'SAME R Results'!L43</f>
        <v>1.38</v>
      </c>
      <c r="G84" s="784">
        <f>'SAME R Results'!R43</f>
        <v>33.285714285714285</v>
      </c>
      <c r="H84" s="937">
        <f>'SAME R Results'!BD43</f>
        <v>2604648.3618304073</v>
      </c>
      <c r="I84" s="942">
        <f>'SAME R Results'!BE43</f>
        <v>153.1074447736288</v>
      </c>
      <c r="J84" s="949">
        <f>'SAME R Results'!BF43</f>
        <v>1.9393910000000014E-2</v>
      </c>
      <c r="K84" s="949">
        <f>'SAME R Results'!BG43</f>
        <v>8.7509300000000075E-3</v>
      </c>
      <c r="L84" s="949">
        <f>'SAME R Results'!BH43</f>
        <v>1.3532850000000001</v>
      </c>
      <c r="M84" s="793">
        <f>'SAME R Results'!BI43</f>
        <v>5.8782385759754953E-2</v>
      </c>
      <c r="N84" s="793">
        <f>'SAME R Results'!BJ43</f>
        <v>8.8739654555589506E-2</v>
      </c>
      <c r="O84" s="793">
        <f>'SAME R Results'!BL43</f>
        <v>2.2162113055412394</v>
      </c>
      <c r="P84" s="793">
        <f>'SAME R Results'!BM43</f>
        <v>1.8998345130936856</v>
      </c>
      <c r="Q84" s="793">
        <f>'SAME R Results'!BN43</f>
        <v>4.7842288526491916E-2</v>
      </c>
      <c r="R84" s="819">
        <f>'SAME R Results'!BR43</f>
        <v>153.1074447736288</v>
      </c>
      <c r="S84" s="827">
        <f>'SAME R Results'!BZ43</f>
        <v>425.41768860835083</v>
      </c>
      <c r="T84" s="793">
        <f>'SAME R Results'!CA43</f>
        <v>1.0766666666667257</v>
      </c>
      <c r="U84" s="27"/>
    </row>
    <row r="85" spans="1:21" ht="16.5" customHeight="1" x14ac:dyDescent="0.2">
      <c r="A85" s="780">
        <v>2</v>
      </c>
      <c r="B85" s="785" t="str">
        <f>'SAME R Results'!B44</f>
        <v>Kapton</v>
      </c>
      <c r="C85" s="784" t="str">
        <f>'SAME R Results'!F44</f>
        <v>73a</v>
      </c>
      <c r="D85" s="785" t="str">
        <f>'SAME R Results'!G44</f>
        <v>aged</v>
      </c>
      <c r="E85" s="819">
        <f>'SAME R Results'!K44</f>
        <v>8.1</v>
      </c>
      <c r="F85" s="793">
        <f>'SAME R Results'!L44</f>
        <v>1.38</v>
      </c>
      <c r="G85" s="784">
        <f>'SAME R Results'!R44</f>
        <v>559.85714285714289</v>
      </c>
      <c r="H85" s="937">
        <f>'SAME R Results'!BD44</f>
        <v>1053905.9212926894</v>
      </c>
      <c r="I85" s="942">
        <f>'SAME R Results'!BE44</f>
        <v>100.666576914988</v>
      </c>
      <c r="J85" s="949">
        <f>'SAME R Results'!BF44</f>
        <v>3.1021110000000001E-2</v>
      </c>
      <c r="K85" s="949">
        <f>'SAME R Results'!BG44</f>
        <v>1.0860471250000003E-2</v>
      </c>
      <c r="L85" s="949">
        <f>'SAME R Results'!BH44</f>
        <v>1.5011549999999996</v>
      </c>
      <c r="M85" s="793">
        <f>'SAME R Results'!BI44</f>
        <v>9.5517612038381369E-2</v>
      </c>
      <c r="N85" s="793">
        <f>'SAME R Results'!BJ44</f>
        <v>0.12419732499439015</v>
      </c>
      <c r="O85" s="793">
        <f>'SAME R Results'!BL44</f>
        <v>2.856331855765466</v>
      </c>
      <c r="P85" s="793">
        <f>'SAME R Results'!BM44</f>
        <v>1.6693044569636455</v>
      </c>
      <c r="Q85" s="793">
        <f>'SAME R Results'!BN44</f>
        <v>8.376624808810354E-2</v>
      </c>
      <c r="R85" s="819">
        <f>'SAME R Results'!BR44</f>
        <v>100.666576914988</v>
      </c>
      <c r="S85" s="827">
        <f>'SAME R Results'!BZ44</f>
        <v>425.41768860835083</v>
      </c>
      <c r="T85" s="793">
        <f>'SAME R Results'!CA44</f>
        <v>1.0766666666667257</v>
      </c>
      <c r="U85" s="27"/>
    </row>
    <row r="86" spans="1:21" ht="16.5" customHeight="1" x14ac:dyDescent="0.2">
      <c r="A86" s="780">
        <v>2</v>
      </c>
      <c r="B86" s="785" t="str">
        <f>'SAME R Results'!B45</f>
        <v>Pyrell</v>
      </c>
      <c r="C86" s="784">
        <f>'SAME R Results'!F45</f>
        <v>74</v>
      </c>
      <c r="D86" s="785" t="str">
        <f>'SAME R Results'!G45</f>
        <v>Baseline Aging</v>
      </c>
      <c r="E86" s="819">
        <f>'SAME R Results'!K45</f>
        <v>8.1</v>
      </c>
      <c r="F86" s="793">
        <f>'SAME R Results'!L45</f>
        <v>1.22</v>
      </c>
      <c r="G86" s="784">
        <f>'SAME R Results'!R45</f>
        <v>48.428571428571431</v>
      </c>
      <c r="H86" s="937">
        <f>'SAME R Results'!BD45</f>
        <v>4953334.072364063</v>
      </c>
      <c r="I86" s="942">
        <f>'SAME R Results'!BE45</f>
        <v>978.85286843014046</v>
      </c>
      <c r="J86" s="949">
        <f>'SAME R Results'!BF45</f>
        <v>2.7216529795782987</v>
      </c>
      <c r="K86" s="949">
        <f>'SAME R Results'!BG45</f>
        <v>0.94646110113328596</v>
      </c>
      <c r="L86" s="949">
        <f>'SAME R Results'!BH45</f>
        <v>115.76666203673778</v>
      </c>
      <c r="M86" s="793">
        <f>'SAME R Results'!BI45</f>
        <v>0.1976149506837051</v>
      </c>
      <c r="N86" s="793">
        <f>'SAME R Results'!BJ45</f>
        <v>0.35472823373879336</v>
      </c>
      <c r="O86" s="793">
        <f>'SAME R Results'!BL45</f>
        <v>2.8756099709955434</v>
      </c>
      <c r="P86" s="793">
        <f>'SAME R Results'!BM45</f>
        <v>2.1487226040778928</v>
      </c>
      <c r="Q86" s="793">
        <f>'SAME R Results'!BN45</f>
        <v>0.14749653543696306</v>
      </c>
      <c r="R86" s="819">
        <f>'SAME R Results'!BR45</f>
        <v>978.85286843014046</v>
      </c>
      <c r="S86" s="827">
        <f>'SAME R Results'!BZ45</f>
        <v>234.18212761794004</v>
      </c>
      <c r="T86" s="793">
        <f>'SAME R Results'!CA45</f>
        <v>0.5733333333333146</v>
      </c>
      <c r="U86" s="27"/>
    </row>
    <row r="87" spans="1:21" ht="16.5" customHeight="1" x14ac:dyDescent="0.2">
      <c r="A87" s="780">
        <v>2</v>
      </c>
      <c r="B87" s="785" t="str">
        <f>'SAME R Results'!B46</f>
        <v>Pyrell</v>
      </c>
      <c r="C87" s="784" t="str">
        <f>'SAME R Results'!F46</f>
        <v>74a</v>
      </c>
      <c r="D87" s="785" t="str">
        <f>'SAME R Results'!G46</f>
        <v>aged</v>
      </c>
      <c r="E87" s="819">
        <f>'SAME R Results'!K46</f>
        <v>8.1</v>
      </c>
      <c r="F87" s="793">
        <f>'SAME R Results'!L46</f>
        <v>1.22</v>
      </c>
      <c r="G87" s="784">
        <f>'SAME R Results'!R46</f>
        <v>622.57142857142856</v>
      </c>
      <c r="H87" s="937">
        <f>'SAME R Results'!BD46</f>
        <v>1662805.4414244581</v>
      </c>
      <c r="I87" s="942">
        <f>'SAME R Results'!BE46</f>
        <v>630.19822520017613</v>
      </c>
      <c r="J87" s="949">
        <f>'SAME R Results'!BF46</f>
        <v>3.3793622103748389</v>
      </c>
      <c r="K87" s="949">
        <f>'SAME R Results'!BG46</f>
        <v>1.1349477109383741</v>
      </c>
      <c r="L87" s="949">
        <f>'SAME R Results'!BH46</f>
        <v>116.98495023057832</v>
      </c>
      <c r="M87" s="793">
        <f>'SAME R Results'!BI46</f>
        <v>0.37899697072214944</v>
      </c>
      <c r="N87" s="793">
        <f>'SAME R Results'!BJ46</f>
        <v>0.51218868310446886</v>
      </c>
      <c r="O87" s="793">
        <f>'SAME R Results'!BL46</f>
        <v>2.9775488137517669</v>
      </c>
      <c r="P87" s="793">
        <f>'SAME R Results'!BM46</f>
        <v>1.731148221373688</v>
      </c>
      <c r="Q87" s="793">
        <f>'SAME R Results'!BN46</f>
        <v>0.32601577798716497</v>
      </c>
      <c r="R87" s="819">
        <f>'SAME R Results'!BR46</f>
        <v>630.19822520017613</v>
      </c>
      <c r="S87" s="827">
        <f>'SAME R Results'!BZ46</f>
        <v>234.18212761794004</v>
      </c>
      <c r="T87" s="793">
        <f>'SAME R Results'!CA46</f>
        <v>0.5733333333333146</v>
      </c>
      <c r="U87" s="27"/>
    </row>
    <row r="88" spans="1:21" ht="16.5" customHeight="1" x14ac:dyDescent="0.2">
      <c r="A88" s="780">
        <v>2</v>
      </c>
      <c r="B88" s="785" t="str">
        <f>'SAME R Results'!B47</f>
        <v>Kapton</v>
      </c>
      <c r="C88" s="784">
        <f>'SAME R Results'!F47</f>
        <v>75</v>
      </c>
      <c r="D88" s="785" t="str">
        <f>'SAME R Results'!G47</f>
        <v>Mid Temp aging (no Ptrak)</v>
      </c>
      <c r="E88" s="819">
        <f>'SAME R Results'!K47</f>
        <v>8.1</v>
      </c>
      <c r="F88" s="793">
        <f>'SAME R Results'!L47</f>
        <v>1.43</v>
      </c>
      <c r="G88" s="784">
        <f>'SAME R Results'!R47</f>
        <v>31.714285714285715</v>
      </c>
      <c r="H88" s="937">
        <f>'SAME R Results'!BD47</f>
        <v>0</v>
      </c>
      <c r="I88" s="942">
        <f>'SAME R Results'!BE47</f>
        <v>216.14450778493114</v>
      </c>
      <c r="J88" s="949">
        <f>'SAME R Results'!BF47</f>
        <v>5.4077134999999998E-2</v>
      </c>
      <c r="K88" s="949">
        <f>'SAME R Results'!BG47</f>
        <v>1.9309993749999994E-2</v>
      </c>
      <c r="L88" s="949">
        <f>'SAME R Results'!BH47</f>
        <v>2.4404400000000002</v>
      </c>
      <c r="M88" s="793">
        <f>'SAME R Results'!BI47</f>
        <v>0</v>
      </c>
      <c r="N88" s="793">
        <f>'SAME R Results'!BJ47</f>
        <v>0</v>
      </c>
      <c r="O88" s="793">
        <f>'SAME R Results'!BL47</f>
        <v>2.8004739773672904</v>
      </c>
      <c r="P88" s="793">
        <f>'SAME R Results'!BM47</f>
        <v>0</v>
      </c>
      <c r="Q88" s="793">
        <f>'SAME R Results'!BN47</f>
        <v>0</v>
      </c>
      <c r="R88" s="819">
        <f>'SAME R Results'!BR47</f>
        <v>216.14450778493114</v>
      </c>
      <c r="S88" s="827">
        <f>'SAME R Results'!BZ47</f>
        <v>500.25380703397519</v>
      </c>
      <c r="T88" s="793">
        <f>'SAME R Results'!CA47</f>
        <v>0.40666666666666629</v>
      </c>
      <c r="U88" s="27"/>
    </row>
    <row r="89" spans="1:21" ht="16.5" customHeight="1" x14ac:dyDescent="0.2">
      <c r="A89" s="780">
        <v>2</v>
      </c>
      <c r="B89" s="785" t="str">
        <f>'SAME R Results'!B48</f>
        <v>Kapton</v>
      </c>
      <c r="C89" s="784" t="str">
        <f>'SAME R Results'!F48</f>
        <v>75a</v>
      </c>
      <c r="D89" s="785" t="str">
        <f>'SAME R Results'!G48</f>
        <v>aged</v>
      </c>
      <c r="E89" s="819">
        <f>'SAME R Results'!K48</f>
        <v>8.1</v>
      </c>
      <c r="F89" s="793">
        <f>'SAME R Results'!L48</f>
        <v>1.43</v>
      </c>
      <c r="G89" s="784">
        <f>'SAME R Results'!R48</f>
        <v>562.57142857142856</v>
      </c>
      <c r="H89" s="937">
        <f>'SAME R Results'!BD48</f>
        <v>1041691.6091550778</v>
      </c>
      <c r="I89" s="942">
        <f>'SAME R Results'!BE48</f>
        <v>122.89565377062094</v>
      </c>
      <c r="J89" s="949">
        <f>'SAME R Results'!BF48</f>
        <v>6.401780789473685E-2</v>
      </c>
      <c r="K89" s="949">
        <f>'SAME R Results'!BG48</f>
        <v>2.264486644736842E-2</v>
      </c>
      <c r="L89" s="949">
        <f>'SAME R Results'!BH48</f>
        <v>2.7349874999999999</v>
      </c>
      <c r="M89" s="793">
        <f>'SAME R Results'!BI48</f>
        <v>0.11797700268537473</v>
      </c>
      <c r="N89" s="793">
        <f>'SAME R Results'!BJ48</f>
        <v>0.15228007114746611</v>
      </c>
      <c r="O89" s="793">
        <f>'SAME R Results'!BL48</f>
        <v>2.8270340230766262</v>
      </c>
      <c r="P89" s="793">
        <f>'SAME R Results'!BM48</f>
        <v>1.6573245709263189</v>
      </c>
      <c r="Q89" s="793">
        <f>'SAME R Results'!BN48</f>
        <v>0.10384234859058263</v>
      </c>
      <c r="R89" s="819">
        <f>'SAME R Results'!BR48</f>
        <v>122.89565377062094</v>
      </c>
      <c r="S89" s="827">
        <f>'SAME R Results'!BZ48</f>
        <v>500.25380703397519</v>
      </c>
      <c r="T89" s="793">
        <f>'SAME R Results'!CA48</f>
        <v>0.40666666666666629</v>
      </c>
      <c r="U89" s="27"/>
    </row>
    <row r="90" spans="1:21" ht="16.5" customHeight="1" x14ac:dyDescent="0.2">
      <c r="A90" s="780">
        <v>2</v>
      </c>
      <c r="B90" s="785" t="str">
        <f>'SAME R Results'!B49</f>
        <v>Pyrell</v>
      </c>
      <c r="C90" s="784">
        <f>'SAME R Results'!F49</f>
        <v>76</v>
      </c>
      <c r="D90" s="785" t="str">
        <f>'SAME R Results'!G49</f>
        <v>High Temp aging</v>
      </c>
      <c r="E90" s="819">
        <f>'SAME R Results'!K49</f>
        <v>8.1</v>
      </c>
      <c r="F90" s="793">
        <f>'SAME R Results'!L49</f>
        <v>1.23</v>
      </c>
      <c r="G90" s="784">
        <f>'SAME R Results'!R49</f>
        <v>51.428571428571431</v>
      </c>
      <c r="H90" s="937">
        <f>'SAME R Results'!BD49</f>
        <v>3275641.6927261017</v>
      </c>
      <c r="I90" s="942">
        <f>'SAME R Results'!BE49</f>
        <v>1159.5375543457283</v>
      </c>
      <c r="J90" s="949">
        <f>'SAME R Results'!BF49</f>
        <v>6.8282270331857937</v>
      </c>
      <c r="K90" s="949">
        <f>'SAME R Results'!BG49</f>
        <v>2.1549243364622712</v>
      </c>
      <c r="L90" s="949">
        <f>'SAME R Results'!BH49</f>
        <v>233.65676151505821</v>
      </c>
      <c r="M90" s="793">
        <f>'SAME R Results'!BI49</f>
        <v>0.35398790927609708</v>
      </c>
      <c r="N90" s="793">
        <f>'SAME R Results'!BJ49</f>
        <v>0.5145502341662288</v>
      </c>
      <c r="O90" s="793">
        <f>'SAME R Results'!BL49</f>
        <v>3.1686620813776045</v>
      </c>
      <c r="P90" s="793">
        <f>'SAME R Results'!BM49</f>
        <v>1.843342080682528</v>
      </c>
      <c r="Q90" s="793">
        <f>'SAME R Results'!BN49</f>
        <v>0.29360858690347513</v>
      </c>
      <c r="R90" s="819">
        <f>'SAME R Results'!BR49</f>
        <v>1159.5375543457283</v>
      </c>
      <c r="S90" s="827">
        <f>'SAME R Results'!BZ49</f>
        <v>240.92870800332065</v>
      </c>
      <c r="T90" s="793">
        <f>'SAME R Results'!CA49</f>
        <v>0.6633333333333491</v>
      </c>
      <c r="U90" s="27"/>
    </row>
    <row r="91" spans="1:21" ht="16.5" customHeight="1" x14ac:dyDescent="0.2">
      <c r="A91" s="780">
        <v>2</v>
      </c>
      <c r="B91" s="785" t="str">
        <f>'SAME R Results'!B50</f>
        <v>Pyrell</v>
      </c>
      <c r="C91" s="784" t="str">
        <f>'SAME R Results'!F50</f>
        <v>76a</v>
      </c>
      <c r="D91" s="785" t="str">
        <f>'SAME R Results'!G50</f>
        <v>aged</v>
      </c>
      <c r="E91" s="819">
        <f>'SAME R Results'!K50</f>
        <v>8.1</v>
      </c>
      <c r="F91" s="793">
        <f>'SAME R Results'!L50</f>
        <v>1.23</v>
      </c>
      <c r="G91" s="784">
        <f>'SAME R Results'!R50</f>
        <v>625.42857142857144</v>
      </c>
      <c r="H91" s="937">
        <f>'SAME R Results'!BD50</f>
        <v>1632139.978883141</v>
      </c>
      <c r="I91" s="942">
        <f>'SAME R Results'!BE50</f>
        <v>725.9923009845545</v>
      </c>
      <c r="J91" s="949">
        <f>'SAME R Results'!BF50</f>
        <v>7.5308396368719723</v>
      </c>
      <c r="K91" s="949">
        <f>'SAME R Results'!BG50</f>
        <v>2.3384242847501331</v>
      </c>
      <c r="L91" s="949">
        <f>'SAME R Results'!BH50</f>
        <v>226.969297357876</v>
      </c>
      <c r="M91" s="793">
        <f>'SAME R Results'!BI50</f>
        <v>0.44481007167126968</v>
      </c>
      <c r="N91" s="793">
        <f>'SAME R Results'!BJ50</f>
        <v>0.64279185147281492</v>
      </c>
      <c r="O91" s="793">
        <f>'SAME R Results'!BL50</f>
        <v>3.2204761496807079</v>
      </c>
      <c r="P91" s="793">
        <f>'SAME R Results'!BM50</f>
        <v>1.834502046916247</v>
      </c>
      <c r="Q91" s="793">
        <f>'SAME R Results'!BN50</f>
        <v>0.37002131058452192</v>
      </c>
      <c r="R91" s="819">
        <f>'SAME R Results'!BR50</f>
        <v>725.9923009845545</v>
      </c>
      <c r="S91" s="827">
        <f>'SAME R Results'!BZ50</f>
        <v>240.92870800332065</v>
      </c>
      <c r="T91" s="793">
        <f>'SAME R Results'!CA50</f>
        <v>0.6633333333333491</v>
      </c>
      <c r="U91" s="27"/>
    </row>
    <row r="92" spans="1:21" ht="16.5" customHeight="1" x14ac:dyDescent="0.2">
      <c r="A92" s="780">
        <v>2</v>
      </c>
      <c r="B92" s="785" t="str">
        <f>'SAME R Results'!B51</f>
        <v>Kapton</v>
      </c>
      <c r="C92" s="784">
        <f>'SAME R Results'!F51</f>
        <v>77</v>
      </c>
      <c r="D92" s="785" t="str">
        <f>'SAME R Results'!G51</f>
        <v>High Temp aging</v>
      </c>
      <c r="E92" s="819">
        <f>'SAME R Results'!K51</f>
        <v>8.1</v>
      </c>
      <c r="F92" s="793">
        <f>'SAME R Results'!L51</f>
        <v>1.48</v>
      </c>
      <c r="G92" s="784">
        <f>'SAME R Results'!R51</f>
        <v>31.285714285714285</v>
      </c>
      <c r="H92" s="937">
        <f>'SAME R Results'!BD51</f>
        <v>3460328.2386265798</v>
      </c>
      <c r="I92" s="942">
        <f>'SAME R Results'!BE51</f>
        <v>305.88138364350294</v>
      </c>
      <c r="J92" s="949">
        <f>'SAME R Results'!BF51</f>
        <v>5.2093500000000001E-2</v>
      </c>
      <c r="K92" s="949">
        <f>'SAME R Results'!BG51</f>
        <v>2.0412434999999996E-2</v>
      </c>
      <c r="L92" s="949">
        <f>'SAME R Results'!BH51</f>
        <v>3.1135049999999995</v>
      </c>
      <c r="M92" s="793">
        <f>'SAME R Results'!BI51</f>
        <v>8.83966382810287E-2</v>
      </c>
      <c r="N92" s="793">
        <f>'SAME R Results'!BJ51</f>
        <v>0.10656512563679277</v>
      </c>
      <c r="O92" s="793">
        <f>'SAME R Results'!BL51</f>
        <v>2.5520473182155881</v>
      </c>
      <c r="P92" s="793">
        <f>'SAME R Results'!BM51</f>
        <v>1.5408669202805201</v>
      </c>
      <c r="Q92" s="793">
        <f>'SAME R Results'!BN51</f>
        <v>8.0509304157939804E-2</v>
      </c>
      <c r="R92" s="819">
        <f>'SAME R Results'!BR51</f>
        <v>305.88138364350294</v>
      </c>
      <c r="S92" s="827">
        <f>'SAME R Results'!BZ51</f>
        <v>527.51193106525511</v>
      </c>
      <c r="T92" s="793">
        <f>'SAME R Results'!CA51</f>
        <v>0.58666666666662426</v>
      </c>
      <c r="U92" s="27"/>
    </row>
    <row r="93" spans="1:21" s="11" customFormat="1" ht="16.5" customHeight="1" x14ac:dyDescent="0.2">
      <c r="A93" s="780">
        <v>2</v>
      </c>
      <c r="B93" s="785" t="str">
        <f>'SAME R Results'!B52</f>
        <v>Kapton</v>
      </c>
      <c r="C93" s="784" t="str">
        <f>'SAME R Results'!F52</f>
        <v>77a</v>
      </c>
      <c r="D93" s="785" t="str">
        <f>'SAME R Results'!G52</f>
        <v>aged</v>
      </c>
      <c r="E93" s="819">
        <f>'SAME R Results'!K52</f>
        <v>8.1</v>
      </c>
      <c r="F93" s="793">
        <f>'SAME R Results'!L52</f>
        <v>1.48</v>
      </c>
      <c r="G93" s="784">
        <f>'SAME R Results'!R52</f>
        <v>558.85714285714289</v>
      </c>
      <c r="H93" s="937">
        <f>'SAME R Results'!BD52</f>
        <v>1237767.5991045895</v>
      </c>
      <c r="I93" s="942">
        <f>'SAME R Results'!BE52</f>
        <v>171.03601084781371</v>
      </c>
      <c r="J93" s="949">
        <f>'SAME R Results'!BF52</f>
        <v>7.7453625000000054E-2</v>
      </c>
      <c r="K93" s="949">
        <f>'SAME R Results'!BG52</f>
        <v>3.0681621249999996E-2</v>
      </c>
      <c r="L93" s="949">
        <f>'SAME R Results'!BH52</f>
        <v>4.1581575000000006</v>
      </c>
      <c r="M93" s="793">
        <f>'SAME R Results'!BI52</f>
        <v>0.13818103735430015</v>
      </c>
      <c r="N93" s="793">
        <f>'SAME R Results'!BJ52</f>
        <v>0.16531983107175491</v>
      </c>
      <c r="O93" s="793">
        <f>'SAME R Results'!BL52</f>
        <v>2.5244306475493064</v>
      </c>
      <c r="P93" s="793">
        <f>'SAME R Results'!BM52</f>
        <v>1.5272346903307832</v>
      </c>
      <c r="Q93" s="793">
        <f>'SAME R Results'!BN52</f>
        <v>0.12633107642464864</v>
      </c>
      <c r="R93" s="819">
        <f>'SAME R Results'!BR52</f>
        <v>171.03601084781371</v>
      </c>
      <c r="S93" s="827">
        <f>'SAME R Results'!BZ52</f>
        <v>527.51193106525511</v>
      </c>
      <c r="T93" s="793">
        <f>'SAME R Results'!CA53</f>
        <v>0</v>
      </c>
      <c r="U93" s="27"/>
    </row>
    <row r="94" spans="1:21" ht="16.5" customHeight="1" x14ac:dyDescent="0.2">
      <c r="A94" s="780">
        <v>2</v>
      </c>
      <c r="B94" s="785" t="str">
        <f>'SAME R Results'!B54</f>
        <v>Lampwick</v>
      </c>
      <c r="C94" s="784">
        <f>'SAME R Results'!F54</f>
        <v>78</v>
      </c>
      <c r="D94" s="785" t="str">
        <f>'SAME R Results'!G54</f>
        <v>Baseline aging</v>
      </c>
      <c r="E94" s="819">
        <f>'SAME R Results'!K54</f>
        <v>8.1</v>
      </c>
      <c r="F94" s="793">
        <f>'SAME R Results'!L54</f>
        <v>1.2450000000000001</v>
      </c>
      <c r="G94" s="784">
        <f>'SAME R Results'!R54</f>
        <v>37.333333333333336</v>
      </c>
      <c r="H94" s="937">
        <f>'SAME R Results'!BD54</f>
        <v>2987215.0655236603</v>
      </c>
      <c r="I94" s="942">
        <f>'SAME R Results'!BE54</f>
        <v>387.98534579403099</v>
      </c>
      <c r="J94" s="949">
        <f>'SAME R Results'!BF54</f>
        <v>1.648010255</v>
      </c>
      <c r="K94" s="949">
        <f>'SAME R Results'!BG54</f>
        <v>0.37782676125000003</v>
      </c>
      <c r="L94" s="949">
        <f>'SAME R Results'!BH54</f>
        <v>28.967369521896455</v>
      </c>
      <c r="M94" s="793">
        <f>'SAME R Results'!BI54</f>
        <v>0.12988195937811292</v>
      </c>
      <c r="N94" s="793">
        <f>'SAME R Results'!BJ54</f>
        <v>0.26457449879290013</v>
      </c>
      <c r="O94" s="793">
        <f>'SAME R Results'!BL54</f>
        <v>4.3618145245925186</v>
      </c>
      <c r="P94" s="793">
        <f>'SAME R Results'!BM54</f>
        <v>2.3244947864218388</v>
      </c>
      <c r="Q94" s="793">
        <f>'SAME R Results'!BN54</f>
        <v>9.1001647839796321E-2</v>
      </c>
      <c r="R94" s="819">
        <f>'SAME R Results'!BR54</f>
        <v>387.98534579403099</v>
      </c>
      <c r="S94" s="827">
        <f>'SAME R Results'!BZ54</f>
        <v>259.49131380277208</v>
      </c>
      <c r="T94" s="793">
        <f>'SAME R Results'!CA56</f>
        <v>96.153333333333308</v>
      </c>
      <c r="U94" s="27"/>
    </row>
    <row r="95" spans="1:21" ht="16.5" customHeight="1" x14ac:dyDescent="0.2">
      <c r="A95" s="780">
        <v>2</v>
      </c>
      <c r="B95" s="785" t="str">
        <f>'SAME R Results'!B55</f>
        <v>Lampwick</v>
      </c>
      <c r="C95" s="784" t="str">
        <f>'SAME R Results'!F55</f>
        <v>78a</v>
      </c>
      <c r="D95" s="785" t="str">
        <f>'SAME R Results'!G55</f>
        <v>aged</v>
      </c>
      <c r="E95" s="819">
        <f>'SAME R Results'!K55</f>
        <v>8.1</v>
      </c>
      <c r="F95" s="793">
        <f>'SAME R Results'!L55</f>
        <v>1.2450000000000001</v>
      </c>
      <c r="G95" s="784">
        <f>'SAME R Results'!R55</f>
        <v>581.16666666666663</v>
      </c>
      <c r="H95" s="937">
        <f>'SAME R Results'!BD55</f>
        <v>1158631.8938317611</v>
      </c>
      <c r="I95" s="942">
        <f>'SAME R Results'!BE55</f>
        <v>258.97177471557052</v>
      </c>
      <c r="J95" s="949">
        <f>'SAME R Results'!BF55</f>
        <v>1.5357044850000003</v>
      </c>
      <c r="K95" s="949">
        <f>'SAME R Results'!BG55</f>
        <v>0.35328301625000003</v>
      </c>
      <c r="L95" s="949">
        <f>'SAME R Results'!BH55</f>
        <v>27.169015751638309</v>
      </c>
      <c r="M95" s="793">
        <f>'SAME R Results'!BI55</f>
        <v>0.22351514410596268</v>
      </c>
      <c r="N95" s="793">
        <f>'SAME R Results'!BJ55</f>
        <v>0.35512120146580972</v>
      </c>
      <c r="O95" s="793">
        <f>'SAME R Results'!BL55</f>
        <v>4.346952483878427</v>
      </c>
      <c r="P95" s="793">
        <f>'SAME R Results'!BM55</f>
        <v>1.9747194096960874</v>
      </c>
      <c r="Q95" s="793">
        <f>'SAME R Results'!BN55</f>
        <v>0.17732588253993828</v>
      </c>
      <c r="R95" s="819">
        <f>'SAME R Results'!BR55</f>
        <v>258.97177471557052</v>
      </c>
      <c r="S95" s="827">
        <f>'SAME R Results'!BZ55</f>
        <v>259.49131380277208</v>
      </c>
      <c r="T95" s="793">
        <f>'SAME R Results'!CA57</f>
        <v>96.153333333333308</v>
      </c>
      <c r="U95" s="27"/>
    </row>
    <row r="96" spans="1:21" ht="16.5" customHeight="1" x14ac:dyDescent="0.2">
      <c r="A96" s="780">
        <v>2</v>
      </c>
      <c r="B96" s="785" t="str">
        <f>'SAME R Results'!B56</f>
        <v>Teflon</v>
      </c>
      <c r="C96" s="784">
        <f>'SAME R Results'!F56</f>
        <v>79</v>
      </c>
      <c r="D96" s="785" t="str">
        <f>'SAME R Results'!G56</f>
        <v>Baseline aging</v>
      </c>
      <c r="E96" s="819">
        <f>'SAME R Results'!K56</f>
        <v>8.1</v>
      </c>
      <c r="F96" s="793">
        <f>'SAME R Results'!L56</f>
        <v>1.4450000000000001</v>
      </c>
      <c r="G96" s="784">
        <f>'SAME R Results'!R56</f>
        <v>33</v>
      </c>
      <c r="H96" s="937">
        <f>'SAME R Results'!BD56</f>
        <v>2596153.6033963198</v>
      </c>
      <c r="I96" s="942">
        <f>'SAME R Results'!BE56</f>
        <v>422.75684358189562</v>
      </c>
      <c r="J96" s="949">
        <f>'SAME R Results'!BF56</f>
        <v>0.10758981499999998</v>
      </c>
      <c r="K96" s="949">
        <f>'SAME R Results'!BG56</f>
        <v>2.916339250000001E-2</v>
      </c>
      <c r="L96" s="949">
        <f>'SAME R Results'!BH56</f>
        <v>21.533279999999998</v>
      </c>
      <c r="M96" s="793">
        <f>'SAME R Results'!BI56</f>
        <v>0.16283968830998286</v>
      </c>
      <c r="N96" s="793">
        <f>'SAME R Results'!BJ56</f>
        <v>0.19310173093440533</v>
      </c>
      <c r="O96" s="793">
        <f>'SAME R Results'!BL56</f>
        <v>3.6892077970695603</v>
      </c>
      <c r="P96" s="793">
        <f>'SAME R Results'!BM56</f>
        <v>1.5111289946801014</v>
      </c>
      <c r="Q96" s="793">
        <f>'SAME R Results'!BN56</f>
        <v>0.14953653401481964</v>
      </c>
      <c r="R96" s="819">
        <f>'SAME R Results'!BR56</f>
        <v>422.75684358189562</v>
      </c>
      <c r="S96" s="827">
        <f>'SAME R Results'!BZ56</f>
        <v>513.37523874459316</v>
      </c>
      <c r="T96" s="793">
        <f>'SAME R Results'!CA58</f>
        <v>3.4299999999999331</v>
      </c>
      <c r="U96" s="27"/>
    </row>
    <row r="97" spans="1:21" ht="16.5" customHeight="1" x14ac:dyDescent="0.2">
      <c r="A97" s="780">
        <v>2</v>
      </c>
      <c r="B97" s="785" t="str">
        <f>'SAME R Results'!B57</f>
        <v>Teflon</v>
      </c>
      <c r="C97" s="784" t="str">
        <f>'SAME R Results'!F57</f>
        <v>79a</v>
      </c>
      <c r="D97" s="785" t="str">
        <f>'SAME R Results'!G57</f>
        <v>aged</v>
      </c>
      <c r="E97" s="819">
        <f>'SAME R Results'!K57</f>
        <v>8.1</v>
      </c>
      <c r="F97" s="793">
        <f>'SAME R Results'!L57</f>
        <v>1.4450000000000001</v>
      </c>
      <c r="G97" s="784">
        <f>'SAME R Results'!R57</f>
        <v>560</v>
      </c>
      <c r="H97" s="937">
        <f>'SAME R Results'!BD57</f>
        <v>974484.86814557225</v>
      </c>
      <c r="I97" s="942">
        <f>'SAME R Results'!BE57</f>
        <v>259.88856497328499</v>
      </c>
      <c r="J97" s="949">
        <f>'SAME R Results'!BF57</f>
        <v>9.2941244999999992E-2</v>
      </c>
      <c r="K97" s="949">
        <f>'SAME R Results'!BG57</f>
        <v>2.6176457499999993E-2</v>
      </c>
      <c r="L97" s="949">
        <f>'SAME R Results'!BH57</f>
        <v>20.470741000000004</v>
      </c>
      <c r="M97" s="793">
        <f>'SAME R Results'!BI57</f>
        <v>0.26669327915563062</v>
      </c>
      <c r="N97" s="793">
        <f>'SAME R Results'!BJ57</f>
        <v>0.26321606173734746</v>
      </c>
      <c r="O97" s="793">
        <f>'SAME R Results'!BL57</f>
        <v>3.5505661910134334</v>
      </c>
      <c r="P97" s="793" t="e">
        <f>'SAME R Results'!BM57</f>
        <v>#NUM!</v>
      </c>
      <c r="Q97" s="793" t="e">
        <f>'SAME R Results'!BN57</f>
        <v>#NUM!</v>
      </c>
      <c r="R97" s="819">
        <f>'SAME R Results'!BR57</f>
        <v>259.88856497328499</v>
      </c>
      <c r="S97" s="827">
        <f>'SAME R Results'!BZ57</f>
        <v>513.37523874459316</v>
      </c>
      <c r="T97" s="793">
        <f>'SAME R Results'!CA59</f>
        <v>3.4299999999999331</v>
      </c>
      <c r="U97" s="27"/>
    </row>
    <row r="98" spans="1:21" ht="16.5" customHeight="1" x14ac:dyDescent="0.2">
      <c r="A98" s="780">
        <v>2</v>
      </c>
      <c r="B98" s="785" t="str">
        <f>'SAME R Results'!B58</f>
        <v>Lampwick</v>
      </c>
      <c r="C98" s="784">
        <f>'SAME R Results'!F58</f>
        <v>80</v>
      </c>
      <c r="D98" s="785" t="str">
        <f>'SAME R Results'!G58</f>
        <v>High temp  aging</v>
      </c>
      <c r="E98" s="819">
        <f>'SAME R Results'!K58</f>
        <v>8.1</v>
      </c>
      <c r="F98" s="793">
        <f>'SAME R Results'!L58</f>
        <v>1.28</v>
      </c>
      <c r="G98" s="784">
        <f>'SAME R Results'!R58</f>
        <v>40.166666666666664</v>
      </c>
      <c r="H98" s="937">
        <f>'SAME R Results'!BD58</f>
        <v>4995552.5704270303</v>
      </c>
      <c r="I98" s="942">
        <f>'SAME R Results'!BE58</f>
        <v>620.92863246302545</v>
      </c>
      <c r="J98" s="949">
        <f>'SAME R Results'!BF58</f>
        <v>3.7075495499999995</v>
      </c>
      <c r="K98" s="949">
        <f>'SAME R Results'!BG58</f>
        <v>0.83338176374999995</v>
      </c>
      <c r="L98" s="949">
        <f>'SAME R Results'!BH58</f>
        <v>63.431299809344594</v>
      </c>
      <c r="M98" s="793">
        <f>'SAME R Results'!BI58</f>
        <v>0.12429628628849503</v>
      </c>
      <c r="N98" s="793">
        <f>'SAME R Results'!BJ58</f>
        <v>0.28945017623069236</v>
      </c>
      <c r="O98" s="793">
        <f>'SAME R Results'!BL58</f>
        <v>4.4488009112618405</v>
      </c>
      <c r="P98" s="793">
        <f>'SAME R Results'!BM58</f>
        <v>2.5078107683239019</v>
      </c>
      <c r="Q98" s="793">
        <f>'SAME R Results'!BN58</f>
        <v>8.1451731390200885E-2</v>
      </c>
      <c r="R98" s="819">
        <f>'SAME R Results'!BR58</f>
        <v>620.92863246302545</v>
      </c>
      <c r="S98" s="827">
        <f>'SAME R Results'!BZ58</f>
        <v>293.02156386703371</v>
      </c>
      <c r="T98" s="793">
        <f>'SAME R Results'!CA60</f>
        <v>9.7133333333332406</v>
      </c>
      <c r="U98" s="27"/>
    </row>
    <row r="99" spans="1:21" ht="16.5" customHeight="1" x14ac:dyDescent="0.2">
      <c r="A99" s="780">
        <v>2</v>
      </c>
      <c r="B99" s="785" t="str">
        <f>'SAME R Results'!B59</f>
        <v>Lampwick</v>
      </c>
      <c r="C99" s="784" t="str">
        <f>'SAME R Results'!F59</f>
        <v>80a</v>
      </c>
      <c r="D99" s="785" t="str">
        <f>'SAME R Results'!G59</f>
        <v>aged</v>
      </c>
      <c r="E99" s="819">
        <f>'SAME R Results'!K59</f>
        <v>8.1</v>
      </c>
      <c r="F99" s="793">
        <f>'SAME R Results'!L59</f>
        <v>1.28</v>
      </c>
      <c r="G99" s="784">
        <f>'SAME R Results'!R59</f>
        <v>580.33333333333337</v>
      </c>
      <c r="H99" s="937">
        <f>'SAME R Results'!BD59</f>
        <v>1482905.7467800037</v>
      </c>
      <c r="I99" s="942">
        <f>'SAME R Results'!BE59</f>
        <v>376.57962446178351</v>
      </c>
      <c r="J99" s="949">
        <f>'SAME R Results'!BF59</f>
        <v>3.1901534499999995</v>
      </c>
      <c r="K99" s="949">
        <f>'SAME R Results'!BG59</f>
        <v>0.71648777375000006</v>
      </c>
      <c r="L99" s="949">
        <f>'SAME R Results'!BH59</f>
        <v>55.126606662080725</v>
      </c>
      <c r="M99" s="793">
        <f>'SAME R Results'!BI59</f>
        <v>0.25394710707642226</v>
      </c>
      <c r="N99" s="793">
        <f>'SAME R Results'!BJ59</f>
        <v>0.41407883222812808</v>
      </c>
      <c r="O99" s="793">
        <f>'SAME R Results'!BL59</f>
        <v>4.4524883283118255</v>
      </c>
      <c r="P99" s="793">
        <f>'SAME R Results'!BM59</f>
        <v>2.0122138995127745</v>
      </c>
      <c r="Q99" s="793">
        <f>'SAME R Results'!BN59</f>
        <v>0.19887188478739723</v>
      </c>
      <c r="R99" s="819">
        <f>'SAME R Results'!BR59</f>
        <v>376.57962446178351</v>
      </c>
      <c r="S99" s="827">
        <f>'SAME R Results'!BZ59</f>
        <v>293.02156386703371</v>
      </c>
      <c r="T99" s="793">
        <f>'SAME R Results'!CA61</f>
        <v>9.7133333333332406</v>
      </c>
      <c r="U99" s="27"/>
    </row>
    <row r="100" spans="1:21" ht="16.5" customHeight="1" x14ac:dyDescent="0.2">
      <c r="A100" s="780">
        <v>2</v>
      </c>
      <c r="B100" s="785" t="str">
        <f>'SAME R Results'!B60</f>
        <v>Teflon</v>
      </c>
      <c r="C100" s="784">
        <f>'SAME R Results'!F60</f>
        <v>81</v>
      </c>
      <c r="D100" s="785" t="str">
        <f>'SAME R Results'!G60</f>
        <v>High temp  aging</v>
      </c>
      <c r="E100" s="819">
        <f>'SAME R Results'!K60</f>
        <v>8.1</v>
      </c>
      <c r="F100" s="793">
        <f>'SAME R Results'!L60</f>
        <v>1.45</v>
      </c>
      <c r="G100" s="784">
        <f>'SAME R Results'!R60</f>
        <v>30.166666666666668</v>
      </c>
      <c r="H100" s="937">
        <f>'SAME R Results'!BD60</f>
        <v>2654993.7023748658</v>
      </c>
      <c r="I100" s="942">
        <f>'SAME R Results'!BE60</f>
        <v>553.24833622876997</v>
      </c>
      <c r="J100" s="949">
        <f>'SAME R Results'!BF60</f>
        <v>0.223266455</v>
      </c>
      <c r="K100" s="949">
        <f>'SAME R Results'!BG60</f>
        <v>6.3636763749999992E-2</v>
      </c>
      <c r="L100" s="949">
        <f>'SAME R Results'!BH60</f>
        <v>48.561298000000008</v>
      </c>
      <c r="M100" s="793">
        <f>'SAME R Results'!BI60</f>
        <v>0.20838028193207944</v>
      </c>
      <c r="N100" s="793">
        <f>'SAME R Results'!BJ60</f>
        <v>0.25134398476976683</v>
      </c>
      <c r="O100" s="793">
        <f>'SAME R Results'!BL60</f>
        <v>3.5084508049012788</v>
      </c>
      <c r="P100" s="793">
        <f>'SAME R Results'!BM60</f>
        <v>1.541820614289457</v>
      </c>
      <c r="Q100" s="793">
        <f>'SAME R Results'!BN60</f>
        <v>0.18973641212359585</v>
      </c>
      <c r="R100" s="819">
        <f>'SAME R Results'!BR60</f>
        <v>553.24833622876997</v>
      </c>
      <c r="S100" s="827">
        <f>'SAME R Results'!BZ60</f>
        <v>538.43096293819656</v>
      </c>
      <c r="T100" s="793">
        <f>'SAME R Results'!CA62</f>
        <v>1.583333333333381</v>
      </c>
      <c r="U100" s="27"/>
    </row>
    <row r="101" spans="1:21" ht="16.5" customHeight="1" x14ac:dyDescent="0.2">
      <c r="A101" s="780">
        <v>2</v>
      </c>
      <c r="B101" s="785" t="str">
        <f>'SAME R Results'!B61</f>
        <v>Teflon</v>
      </c>
      <c r="C101" s="784" t="str">
        <f>'SAME R Results'!F61</f>
        <v>81a</v>
      </c>
      <c r="D101" s="785" t="str">
        <f>'SAME R Results'!G61</f>
        <v>aged</v>
      </c>
      <c r="E101" s="819">
        <f>'SAME R Results'!K61</f>
        <v>8.1</v>
      </c>
      <c r="F101" s="793">
        <f>'SAME R Results'!L61</f>
        <v>1.45</v>
      </c>
      <c r="G101" s="784">
        <f>'SAME R Results'!R61</f>
        <v>559</v>
      </c>
      <c r="H101" s="937">
        <f>'SAME R Results'!BD61</f>
        <v>920599.7311915328</v>
      </c>
      <c r="I101" s="942">
        <f>'SAME R Results'!BE61</f>
        <v>354.42148985691654</v>
      </c>
      <c r="J101" s="949">
        <f>'SAME R Results'!BF61</f>
        <v>0.20880127500000001</v>
      </c>
      <c r="K101" s="949">
        <f>'SAME R Results'!BG61</f>
        <v>6.1359396249999996E-2</v>
      </c>
      <c r="L101" s="949">
        <f>'SAME R Results'!BH61</f>
        <v>44.701444000000002</v>
      </c>
      <c r="M101" s="793">
        <f>'SAME R Results'!BI61</f>
        <v>0.38498978203935447</v>
      </c>
      <c r="N101" s="793">
        <f>'SAME R Results'!BJ61</f>
        <v>0.34802448690651788</v>
      </c>
      <c r="O101" s="793">
        <f>'SAME R Results'!BL61</f>
        <v>3.4029225800930205</v>
      </c>
      <c r="P101" s="793" t="e">
        <f>'SAME R Results'!BM61</f>
        <v>#NUM!</v>
      </c>
      <c r="Q101" s="793" t="e">
        <f>'SAME R Results'!BN61</f>
        <v>#NUM!</v>
      </c>
      <c r="R101" s="819">
        <f>'SAME R Results'!BR61</f>
        <v>354.42148985691654</v>
      </c>
      <c r="S101" s="827">
        <f>'SAME R Results'!BZ61</f>
        <v>538.43096293819656</v>
      </c>
      <c r="T101" s="793">
        <f>'SAME R Results'!CA63</f>
        <v>1.583333333333381</v>
      </c>
      <c r="U101" s="27"/>
    </row>
    <row r="102" spans="1:21" ht="16.5" customHeight="1" x14ac:dyDescent="0.2">
      <c r="A102" s="780">
        <v>2</v>
      </c>
      <c r="B102" s="785" t="str">
        <f>'SAME R Results'!B62</f>
        <v>Lampwick</v>
      </c>
      <c r="C102" s="784">
        <f>'SAME R Results'!F62</f>
        <v>82</v>
      </c>
      <c r="D102" s="785" t="str">
        <f>'SAME R Results'!G62</f>
        <v>Mid temp aging</v>
      </c>
      <c r="E102" s="819">
        <f>'SAME R Results'!K62</f>
        <v>8.1</v>
      </c>
      <c r="F102" s="793">
        <f>'SAME R Results'!L62</f>
        <v>1.2649999999999999</v>
      </c>
      <c r="G102" s="784">
        <f>'SAME R Results'!R62</f>
        <v>39</v>
      </c>
      <c r="H102" s="937">
        <f>'SAME R Results'!BD62</f>
        <v>3463686.4034805261</v>
      </c>
      <c r="I102" s="942">
        <f>'SAME R Results'!BE62</f>
        <v>481.15805922365632</v>
      </c>
      <c r="J102" s="949">
        <f>'SAME R Results'!BF62</f>
        <v>2.5878146449999995</v>
      </c>
      <c r="K102" s="949">
        <f>'SAME R Results'!BG62</f>
        <v>0.57877333999999991</v>
      </c>
      <c r="L102" s="949">
        <f>'SAME R Results'!BH62</f>
        <v>44.111273060196602</v>
      </c>
      <c r="M102" s="793">
        <f>'SAME R Results'!BI62</f>
        <v>0.13891501803978532</v>
      </c>
      <c r="N102" s="793">
        <f>'SAME R Results'!BJ62</f>
        <v>0.28973711732419516</v>
      </c>
      <c r="O102" s="793">
        <f>'SAME R Results'!BL62</f>
        <v>4.4712056795843429</v>
      </c>
      <c r="P102" s="793">
        <f>'SAME R Results'!BM62</f>
        <v>2.3569926978092739</v>
      </c>
      <c r="Q102" s="793">
        <f>'SAME R Results'!BN62</f>
        <v>9.6188185452663361E-2</v>
      </c>
      <c r="R102" s="819">
        <f>'SAME R Results'!BR62</f>
        <v>481.15805922365632</v>
      </c>
      <c r="S102" s="827">
        <f>'SAME R Results'!BZ62</f>
        <v>282.5836772631244</v>
      </c>
      <c r="T102" s="793">
        <f>'SAME R Results'!CA64</f>
        <v>8.0700000000000216</v>
      </c>
      <c r="U102" s="27"/>
    </row>
    <row r="103" spans="1:21" ht="16.5" customHeight="1" x14ac:dyDescent="0.2">
      <c r="A103" s="780">
        <v>2</v>
      </c>
      <c r="B103" s="785" t="str">
        <f>'SAME R Results'!B63</f>
        <v>Lampwick</v>
      </c>
      <c r="C103" s="784" t="str">
        <f>'SAME R Results'!F63</f>
        <v>82a</v>
      </c>
      <c r="D103" s="785" t="str">
        <f>'SAME R Results'!G63</f>
        <v>aged</v>
      </c>
      <c r="E103" s="819">
        <f>'SAME R Results'!K63</f>
        <v>8.1</v>
      </c>
      <c r="F103" s="793">
        <f>'SAME R Results'!L63</f>
        <v>1.2649999999999999</v>
      </c>
      <c r="G103" s="784">
        <f>'SAME R Results'!R63</f>
        <v>579.33333333333337</v>
      </c>
      <c r="H103" s="937">
        <f>'SAME R Results'!BD63</f>
        <v>1343413.4028339714</v>
      </c>
      <c r="I103" s="942">
        <f>'SAME R Results'!BE63</f>
        <v>309.1324727835684</v>
      </c>
      <c r="J103" s="949">
        <f>'SAME R Results'!BF63</f>
        <v>2.4123677699999999</v>
      </c>
      <c r="K103" s="949">
        <f>'SAME R Results'!BG63</f>
        <v>0.53201655000000003</v>
      </c>
      <c r="L103" s="949">
        <f>'SAME R Results'!BH63</f>
        <v>40.264613381119567</v>
      </c>
      <c r="M103" s="793">
        <f>'SAME R Results'!BI63</f>
        <v>0.2301097131615957</v>
      </c>
      <c r="N103" s="793">
        <f>'SAME R Results'!BJ63</f>
        <v>0.38539411449136129</v>
      </c>
      <c r="O103" s="793">
        <f>'SAME R Results'!BL63</f>
        <v>4.5343848231789021</v>
      </c>
      <c r="P103" s="793">
        <f>'SAME R Results'!BM63</f>
        <v>2.0505944091004547</v>
      </c>
      <c r="Q103" s="793">
        <f>'SAME R Results'!BN63</f>
        <v>0.17780742294482293</v>
      </c>
      <c r="R103" s="819">
        <f>'SAME R Results'!BR63</f>
        <v>309.1324727835684</v>
      </c>
      <c r="S103" s="827">
        <f>'SAME R Results'!BZ63</f>
        <v>282.5836772631244</v>
      </c>
      <c r="T103" s="793">
        <f>'SAME R Results'!CA65</f>
        <v>8.0700000000000216</v>
      </c>
      <c r="U103" s="27"/>
    </row>
    <row r="104" spans="1:21" ht="16.5" customHeight="1" x14ac:dyDescent="0.2">
      <c r="A104" s="780">
        <v>2</v>
      </c>
      <c r="B104" s="785" t="str">
        <f>'SAME R Results'!B64</f>
        <v>Teflon</v>
      </c>
      <c r="C104" s="784">
        <f>'SAME R Results'!F64</f>
        <v>83</v>
      </c>
      <c r="D104" s="785" t="str">
        <f>'SAME R Results'!G64</f>
        <v>Mid temp aging</v>
      </c>
      <c r="E104" s="819">
        <f>'SAME R Results'!K64</f>
        <v>8.1</v>
      </c>
      <c r="F104" s="793">
        <f>'SAME R Results'!L64</f>
        <v>1.448</v>
      </c>
      <c r="G104" s="784">
        <f>'SAME R Results'!R64</f>
        <v>30.333333333333332</v>
      </c>
      <c r="H104" s="937">
        <f>'SAME R Results'!BD64</f>
        <v>3535853.9755014894</v>
      </c>
      <c r="I104" s="942">
        <f>'SAME R Results'!BE64</f>
        <v>494.67025905930427</v>
      </c>
      <c r="J104" s="949">
        <f>'SAME R Results'!BF64</f>
        <v>0.18188472499999997</v>
      </c>
      <c r="K104" s="949">
        <f>'SAME R Results'!BG64</f>
        <v>4.9652081250000007E-2</v>
      </c>
      <c r="L104" s="949">
        <f>'SAME R Results'!BH64</f>
        <v>38.497743999999983</v>
      </c>
      <c r="M104" s="793">
        <f>'SAME R Results'!BI64</f>
        <v>0.13990121268770589</v>
      </c>
      <c r="N104" s="793">
        <f>'SAME R Results'!BJ64</f>
        <v>0.21143321745634569</v>
      </c>
      <c r="O104" s="793">
        <f>'SAME R Results'!BL64</f>
        <v>3.6631843101239578</v>
      </c>
      <c r="P104" s="793">
        <f>'SAME R Results'!BM64</f>
        <v>1.9014741902301655</v>
      </c>
      <c r="Q104" s="793">
        <f>'SAME R Results'!BN64</f>
        <v>0.11380087707932458</v>
      </c>
      <c r="R104" s="819">
        <f>'SAME R Results'!BR64</f>
        <v>494.67025905930427</v>
      </c>
      <c r="S104" s="827">
        <f>'SAME R Results'!BZ64</f>
        <v>532.36353982539481</v>
      </c>
      <c r="T104" s="793">
        <f>'SAME R Results'!CA66</f>
        <v>0</v>
      </c>
      <c r="U104" s="27"/>
    </row>
    <row r="105" spans="1:21" ht="16.5" customHeight="1" x14ac:dyDescent="0.2">
      <c r="A105" s="780">
        <v>2</v>
      </c>
      <c r="B105" s="785" t="str">
        <f>'SAME R Results'!B65</f>
        <v>Teflon</v>
      </c>
      <c r="C105" s="784" t="str">
        <f>'SAME R Results'!F65</f>
        <v>83a</v>
      </c>
      <c r="D105" s="785" t="str">
        <f>'SAME R Results'!G65</f>
        <v>aged</v>
      </c>
      <c r="E105" s="819">
        <f>'SAME R Results'!K65</f>
        <v>8.1</v>
      </c>
      <c r="F105" s="793">
        <f>'SAME R Results'!L65</f>
        <v>1.448</v>
      </c>
      <c r="G105" s="784">
        <f>'SAME R Results'!R65</f>
        <v>557.33333333333337</v>
      </c>
      <c r="H105" s="937">
        <f>'SAME R Results'!BD65</f>
        <v>909242.92996168404</v>
      </c>
      <c r="I105" s="942">
        <f>'SAME R Results'!BE65</f>
        <v>306.40643784651229</v>
      </c>
      <c r="J105" s="949">
        <f>'SAME R Results'!BF65</f>
        <v>0.16288763000000001</v>
      </c>
      <c r="K105" s="949">
        <f>'SAME R Results'!BG65</f>
        <v>4.8511509999999994E-2</v>
      </c>
      <c r="L105" s="949">
        <f>'SAME R Results'!BH65</f>
        <v>35.915016000000001</v>
      </c>
      <c r="M105" s="793">
        <f>'SAME R Results'!BI65</f>
        <v>0.3369907290446838</v>
      </c>
      <c r="N105" s="793">
        <f>'SAME R Results'!BJ65</f>
        <v>0.32488147091855835</v>
      </c>
      <c r="O105" s="793">
        <f>'SAME R Results'!BL65</f>
        <v>3.3577109844653368</v>
      </c>
      <c r="P105" s="793" t="e">
        <f>'SAME R Results'!BM65</f>
        <v>#NUM!</v>
      </c>
      <c r="Q105" s="793" t="e">
        <f>'SAME R Results'!BN65</f>
        <v>#NUM!</v>
      </c>
      <c r="R105" s="819">
        <f>'SAME R Results'!BR65</f>
        <v>306.40643784651229</v>
      </c>
      <c r="S105" s="827">
        <f>'SAME R Results'!BZ65</f>
        <v>532.36353982539481</v>
      </c>
      <c r="T105" s="793">
        <f>'SAME R Results'!CA67</f>
        <v>0.50000000000000044</v>
      </c>
      <c r="U105" s="27"/>
    </row>
    <row r="106" spans="1:21" ht="16.5" customHeight="1" x14ac:dyDescent="0.2">
      <c r="A106" s="780">
        <v>2</v>
      </c>
      <c r="B106" s="785" t="str">
        <f>'SAME R Results'!B67</f>
        <v>Pyrell</v>
      </c>
      <c r="C106" s="784">
        <f>'SAME R Results'!F67</f>
        <v>84</v>
      </c>
      <c r="D106" s="785" t="str">
        <f>'SAME R Results'!G67</f>
        <v>Mid Temp aging retry</v>
      </c>
      <c r="E106" s="819">
        <f>'SAME R Results'!K67</f>
        <v>8.1</v>
      </c>
      <c r="F106" s="793">
        <f>'SAME R Results'!L67</f>
        <v>1.2250000000000001</v>
      </c>
      <c r="G106" s="784">
        <f>'SAME R Results'!R67</f>
        <v>53</v>
      </c>
      <c r="H106" s="937">
        <f>'SAME R Results'!BD67</f>
        <v>3721976.9141411837</v>
      </c>
      <c r="I106" s="942">
        <f>'SAME R Results'!BE67</f>
        <v>866.03871582316174</v>
      </c>
      <c r="J106" s="949">
        <f>'SAME R Results'!BF67</f>
        <v>3.7090515027022404</v>
      </c>
      <c r="K106" s="949">
        <f>'SAME R Results'!BG67</f>
        <v>1.1490242007152689</v>
      </c>
      <c r="L106" s="949">
        <f>'SAME R Results'!BH67</f>
        <v>136.71554284022812</v>
      </c>
      <c r="M106" s="793">
        <f>'SAME R Results'!BI67</f>
        <v>0.23268245230988843</v>
      </c>
      <c r="N106" s="793">
        <f>'SAME R Results'!BJ67</f>
        <v>0.4124283695440798</v>
      </c>
      <c r="O106" s="793">
        <f>'SAME R Results'!BL67</f>
        <v>3.2280012034501548</v>
      </c>
      <c r="P106" s="793">
        <f>'SAME R Results'!BM67</f>
        <v>2.1309400165728798</v>
      </c>
      <c r="Q106" s="793">
        <f>'SAME R Results'!BN67</f>
        <v>0.17477172905433233</v>
      </c>
      <c r="R106" s="819">
        <f>'SAME R Results'!BR67</f>
        <v>866.03871582316174</v>
      </c>
      <c r="S106" s="827">
        <f>'SAME R Results'!BZ67</f>
        <v>236.85307598302919</v>
      </c>
      <c r="T106" s="793">
        <f>'SAME R Results'!CA67</f>
        <v>0.50000000000000044</v>
      </c>
      <c r="U106" s="27"/>
    </row>
    <row r="107" spans="1:21" ht="16.5" customHeight="1" x14ac:dyDescent="0.2">
      <c r="A107" s="780">
        <v>2</v>
      </c>
      <c r="B107" s="785" t="str">
        <f>'SAME R Results'!B68</f>
        <v>Pyrell</v>
      </c>
      <c r="C107" s="784" t="str">
        <f>'SAME R Results'!F68</f>
        <v>84a</v>
      </c>
      <c r="D107" s="785" t="str">
        <f>'SAME R Results'!G68</f>
        <v>aged</v>
      </c>
      <c r="E107" s="819">
        <f>'SAME R Results'!K68</f>
        <v>8.1</v>
      </c>
      <c r="F107" s="793">
        <f>'SAME R Results'!L68</f>
        <v>1.2250000000000001</v>
      </c>
      <c r="G107" s="784">
        <f>'SAME R Results'!R68</f>
        <v>632.14285714285711</v>
      </c>
      <c r="H107" s="937">
        <f>'SAME R Results'!BD68</f>
        <v>1683214.9966951662</v>
      </c>
      <c r="I107" s="942">
        <f>'SAME R Results'!BE68</f>
        <v>597.13137154948447</v>
      </c>
      <c r="J107" s="949">
        <f>'SAME R Results'!BF68</f>
        <v>3.7357685933051719</v>
      </c>
      <c r="K107" s="949">
        <f>'SAME R Results'!BG68</f>
        <v>1.1056894740415859</v>
      </c>
      <c r="L107" s="949">
        <f>'SAME R Results'!BH68</f>
        <v>133.40783599555164</v>
      </c>
      <c r="M107" s="793">
        <f>'SAME R Results'!BI68</f>
        <v>0.3547564468721438</v>
      </c>
      <c r="N107" s="793">
        <f>'SAME R Results'!BJ68</f>
        <v>0.53294334298712609</v>
      </c>
      <c r="O107" s="793">
        <f>'SAME R Results'!BL68</f>
        <v>3.3786779028020906</v>
      </c>
      <c r="P107" s="793">
        <f>'SAME R Results'!BM68</f>
        <v>1.8926021618490523</v>
      </c>
      <c r="Q107" s="793">
        <f>'SAME R Results'!BN68</f>
        <v>0.28943758364257055</v>
      </c>
      <c r="R107" s="819">
        <f>'SAME R Results'!BR68</f>
        <v>597.13137154948447</v>
      </c>
      <c r="S107" s="827">
        <f>'SAME R Results'!BZ68</f>
        <v>236.85307598302919</v>
      </c>
      <c r="T107" s="793">
        <f>'SAME R Results'!CA68</f>
        <v>0.50000000000000044</v>
      </c>
      <c r="U107" s="27"/>
    </row>
    <row r="108" spans="1:21" ht="16.5" customHeight="1" x14ac:dyDescent="0.2">
      <c r="A108" s="780">
        <v>2</v>
      </c>
      <c r="B108" s="785" t="str">
        <f>'SAME R Results'!B69</f>
        <v>Kapton</v>
      </c>
      <c r="C108" s="784">
        <f>'SAME R Results'!F69</f>
        <v>85</v>
      </c>
      <c r="D108" s="785" t="str">
        <f>'SAME R Results'!G69</f>
        <v>Mid Temp aging run 75 repeat, low ptrack on peak one</v>
      </c>
      <c r="E108" s="819">
        <f>'SAME R Results'!K69</f>
        <v>8.1</v>
      </c>
      <c r="F108" s="793">
        <f>'SAME R Results'!L69</f>
        <v>1.43</v>
      </c>
      <c r="G108" s="784">
        <f>'SAME R Results'!R69</f>
        <v>33</v>
      </c>
      <c r="H108" s="937">
        <f>'SAME R Results'!BD69</f>
        <v>0</v>
      </c>
      <c r="I108" s="942">
        <f>'SAME R Results'!BE69</f>
        <v>179.64802163463835</v>
      </c>
      <c r="J108" s="949">
        <f>'SAME R Results'!BF69</f>
        <v>8.1329394999999999E-2</v>
      </c>
      <c r="K108" s="949">
        <f>'SAME R Results'!BG69</f>
        <v>2.5276182500000008E-2</v>
      </c>
      <c r="L108" s="949">
        <f>'SAME R Results'!BH69</f>
        <v>3.3339825000000007</v>
      </c>
      <c r="M108" s="793">
        <f>'SAME R Results'!BI69</f>
        <v>0</v>
      </c>
      <c r="N108" s="793">
        <f>'SAME R Results'!BJ69</f>
        <v>0</v>
      </c>
      <c r="O108" s="793">
        <f>'SAME R Results'!BL69</f>
        <v>3.2176296796401109</v>
      </c>
      <c r="P108" s="793">
        <f>'SAME R Results'!BM69</f>
        <v>0</v>
      </c>
      <c r="Q108" s="793">
        <f>'SAME R Results'!BN69</f>
        <v>0</v>
      </c>
      <c r="R108" s="819">
        <f>'SAME R Results'!BR69</f>
        <v>179.64802163463835</v>
      </c>
      <c r="S108" s="827">
        <f>'SAME R Results'!BZ69</f>
        <v>493.52026976410559</v>
      </c>
      <c r="T108" s="793" t="s">
        <v>858</v>
      </c>
      <c r="U108" s="27"/>
    </row>
    <row r="109" spans="1:21" ht="16.5" customHeight="1" x14ac:dyDescent="0.2">
      <c r="A109" s="780">
        <v>2</v>
      </c>
      <c r="B109" s="785" t="str">
        <f>'SAME R Results'!B70</f>
        <v>Kapton</v>
      </c>
      <c r="C109" s="784" t="str">
        <f>'SAME R Results'!F70</f>
        <v>85a</v>
      </c>
      <c r="D109" s="785" t="str">
        <f>'SAME R Results'!G70</f>
        <v>aged</v>
      </c>
      <c r="E109" s="819">
        <f>'SAME R Results'!K70</f>
        <v>8.1</v>
      </c>
      <c r="F109" s="793">
        <f>'SAME R Results'!L70</f>
        <v>1.43</v>
      </c>
      <c r="G109" s="784">
        <f>'SAME R Results'!R70</f>
        <v>562.57142857142856</v>
      </c>
      <c r="H109" s="937">
        <f>'SAME R Results'!BD70</f>
        <v>954553.49010622012</v>
      </c>
      <c r="I109" s="942">
        <f>'SAME R Results'!BE70</f>
        <v>107.0998891009646</v>
      </c>
      <c r="J109" s="949">
        <f>'SAME R Results'!BF70</f>
        <v>0.10919177999999996</v>
      </c>
      <c r="K109" s="949">
        <f>'SAME R Results'!BG70</f>
        <v>3.3126834999999993E-2</v>
      </c>
      <c r="L109" s="949">
        <f>'SAME R Results'!BH70</f>
        <v>3.7109025000000004</v>
      </c>
      <c r="M109" s="793">
        <f>'SAME R Results'!BI70</f>
        <v>0.11219893930621616</v>
      </c>
      <c r="N109" s="793">
        <f>'SAME R Results'!BJ70</f>
        <v>0.17356577923315275</v>
      </c>
      <c r="O109" s="793">
        <f>'SAME R Results'!BL70</f>
        <v>3.2961730270941967</v>
      </c>
      <c r="P109" s="793">
        <f>'SAME R Results'!BM70</f>
        <v>1.9357934841342599</v>
      </c>
      <c r="Q109" s="793">
        <f>'SAME R Results'!BN70</f>
        <v>9.0209250738542343E-2</v>
      </c>
      <c r="R109" s="819">
        <f>'SAME R Results'!BR70</f>
        <v>107.0998891009646</v>
      </c>
      <c r="S109" s="827">
        <f>'SAME R Results'!BZ70</f>
        <v>493.52026976410559</v>
      </c>
      <c r="T109" s="793">
        <f>'SAME R Results'!CA70</f>
        <v>0</v>
      </c>
      <c r="U109" s="27"/>
    </row>
    <row r="110" spans="1:21" ht="16.5" customHeight="1" x14ac:dyDescent="0.2">
      <c r="A110" s="780">
        <v>2</v>
      </c>
      <c r="B110" s="785" t="str">
        <f>'SAME R Results'!B71</f>
        <v>Silicone</v>
      </c>
      <c r="C110" s="784">
        <f>'SAME R Results'!F71</f>
        <v>86</v>
      </c>
      <c r="D110" s="785" t="str">
        <f>'SAME R Results'!G71</f>
        <v>Mid temp aging</v>
      </c>
      <c r="E110" s="819">
        <f>'SAME R Results'!K71</f>
        <v>8.1</v>
      </c>
      <c r="F110" s="793">
        <f>'SAME R Results'!L71</f>
        <v>1.345</v>
      </c>
      <c r="G110" s="784">
        <f>'SAME R Results'!R71</f>
        <v>50.428571428571431</v>
      </c>
      <c r="H110" s="937">
        <f>'SAME R Results'!BD71</f>
        <v>4159047.4441999369</v>
      </c>
      <c r="I110" s="942">
        <f>'SAME R Results'!BE71</f>
        <v>1018.5793100474913</v>
      </c>
      <c r="J110" s="949">
        <f>'SAME R Results'!BF71</f>
        <v>13.907765212551418</v>
      </c>
      <c r="K110" s="949">
        <f>'SAME R Results'!BG71</f>
        <v>2.9864826158994506</v>
      </c>
      <c r="L110" s="949">
        <f>'SAME R Results'!BH71</f>
        <v>289.37242074179574</v>
      </c>
      <c r="M110" s="793">
        <f>'SAME R Results'!BI71</f>
        <v>0.24490687440172548</v>
      </c>
      <c r="N110" s="793">
        <f>'SAME R Results'!BJ71</f>
        <v>0.52853535507968596</v>
      </c>
      <c r="O110" s="793">
        <f>'SAME R Results'!BL71</f>
        <v>4.6569047944592716</v>
      </c>
      <c r="P110" s="793">
        <f>'SAME R Results'!BM71</f>
        <v>2.403818538602768</v>
      </c>
      <c r="Q110" s="793">
        <f>'SAME R Results'!BN71</f>
        <v>0.1667110710643826</v>
      </c>
      <c r="R110" s="819">
        <f>'SAME R Results'!BR71</f>
        <v>1018.5793100474913</v>
      </c>
      <c r="S110" s="827">
        <f>'SAME R Results'!BZ71</f>
        <v>377.25377334902771</v>
      </c>
      <c r="T110" s="793">
        <f>'SAME R Results'!CA71</f>
        <v>2.4766666666666826</v>
      </c>
      <c r="U110" s="27"/>
    </row>
    <row r="111" spans="1:21" ht="16.5" customHeight="1" x14ac:dyDescent="0.2">
      <c r="A111" s="780">
        <v>2</v>
      </c>
      <c r="B111" s="785" t="str">
        <f>'SAME R Results'!B72</f>
        <v>Silicone</v>
      </c>
      <c r="C111" s="784" t="str">
        <f>'SAME R Results'!F72</f>
        <v>86a</v>
      </c>
      <c r="D111" s="785" t="str">
        <f>'SAME R Results'!G72</f>
        <v>aged</v>
      </c>
      <c r="E111" s="819">
        <f>'SAME R Results'!K72</f>
        <v>8.1</v>
      </c>
      <c r="F111" s="793">
        <f>'SAME R Results'!L72</f>
        <v>1.345</v>
      </c>
      <c r="G111" s="784">
        <f>'SAME R Results'!R72</f>
        <v>628</v>
      </c>
      <c r="H111" s="937">
        <f>'SAME R Results'!BD72</f>
        <v>1666662.2131405217</v>
      </c>
      <c r="I111" s="942">
        <f>'SAME R Results'!BE72</f>
        <v>678.83879956439739</v>
      </c>
      <c r="J111" s="949">
        <f>'SAME R Results'!BF72</f>
        <v>12.486765719447009</v>
      </c>
      <c r="K111" s="949">
        <f>'SAME R Results'!BG72</f>
        <v>2.6084359550507075</v>
      </c>
      <c r="L111" s="949">
        <f>'SAME R Results'!BH72</f>
        <v>249.70070536738518</v>
      </c>
      <c r="M111" s="793">
        <f>'SAME R Results'!BI72</f>
        <v>0.40730436810302983</v>
      </c>
      <c r="N111" s="793">
        <f>'SAME R Results'!BJ72</f>
        <v>0.68251209089439391</v>
      </c>
      <c r="O111" s="793">
        <f>'SAME R Results'!BL72</f>
        <v>4.7870700813140221</v>
      </c>
      <c r="P111" s="793">
        <f>'SAME R Results'!BM72</f>
        <v>2.0513213994146504</v>
      </c>
      <c r="Q111" s="793">
        <f>'SAME R Results'!BN72</f>
        <v>0.31464687789311779</v>
      </c>
      <c r="R111" s="819">
        <f>'SAME R Results'!BR72</f>
        <v>678.83879956439739</v>
      </c>
      <c r="S111" s="827">
        <f>'SAME R Results'!BZ72</f>
        <v>377.25377334902771</v>
      </c>
      <c r="T111" s="793">
        <f>'SAME R Results'!CA72</f>
        <v>2.4766666666666826</v>
      </c>
      <c r="U111" s="27"/>
    </row>
    <row r="112" spans="1:21" ht="16.5" customHeight="1" x14ac:dyDescent="0.2">
      <c r="A112" s="780">
        <v>2</v>
      </c>
      <c r="B112" s="785" t="str">
        <f>'SAME R Results'!B73</f>
        <v>Pyrell</v>
      </c>
      <c r="C112" s="784">
        <f>'SAME R Results'!F73</f>
        <v>87</v>
      </c>
      <c r="D112" s="785" t="str">
        <f>'SAME R Results'!G73</f>
        <v>Baseline STS det</v>
      </c>
      <c r="E112" s="819">
        <f>'SAME R Results'!K73</f>
        <v>8.1</v>
      </c>
      <c r="F112" s="793">
        <f>'SAME R Results'!L73</f>
        <v>1.22</v>
      </c>
      <c r="G112" s="784">
        <f>'SAME R Results'!R73</f>
        <v>45</v>
      </c>
      <c r="H112" s="937">
        <f>'SAME R Results'!BD73</f>
        <v>2924886.3744361638</v>
      </c>
      <c r="I112" s="942">
        <f>'SAME R Results'!BE73</f>
        <v>642.34878729323918</v>
      </c>
      <c r="J112" s="949">
        <f>'SAME R Results'!BF73</f>
        <v>0</v>
      </c>
      <c r="K112" s="949">
        <f>'SAME R Results'!BG73</f>
        <v>0</v>
      </c>
      <c r="L112" s="949">
        <f>'SAME R Results'!BH73</f>
        <v>114.3512942532013</v>
      </c>
      <c r="M112" s="793">
        <f>'SAME R Results'!BI73</f>
        <v>0.2196149542448691</v>
      </c>
      <c r="N112" s="793">
        <f>'SAME R Results'!BJ73</f>
        <v>0.42109280500794605</v>
      </c>
      <c r="O112" s="793">
        <f>'SAME R Results'!BL73</f>
        <v>0</v>
      </c>
      <c r="P112" s="793">
        <f>'SAME R Results'!BM73</f>
        <v>2.2407972821379709</v>
      </c>
      <c r="Q112" s="793">
        <f>'SAME R Results'!BN73</f>
        <v>0.15860028133077586</v>
      </c>
      <c r="R112" s="819">
        <f>'SAME R Results'!BR73</f>
        <v>642.34878729323918</v>
      </c>
      <c r="S112" s="827">
        <f>'SAME R Results'!BZ73</f>
        <v>232.47862240899161</v>
      </c>
      <c r="T112" s="793">
        <f>'SAME R Results'!CA73</f>
        <v>0.49000000000004595</v>
      </c>
      <c r="U112" s="27"/>
    </row>
    <row r="113" spans="1:21" ht="16.5" customHeight="1" x14ac:dyDescent="0.2">
      <c r="A113" s="780">
        <v>2</v>
      </c>
      <c r="B113" s="785" t="str">
        <f>'SAME R Results'!B74</f>
        <v>Lampwick</v>
      </c>
      <c r="C113" s="784">
        <f>'SAME R Results'!F74</f>
        <v>88</v>
      </c>
      <c r="D113" s="785" t="str">
        <f>'SAME R Results'!G74</f>
        <v>Baseline STS det</v>
      </c>
      <c r="E113" s="819">
        <f>'SAME R Results'!K74</f>
        <v>8.1</v>
      </c>
      <c r="F113" s="793">
        <f>'SAME R Results'!L74</f>
        <v>1.2450000000000001</v>
      </c>
      <c r="G113" s="784" t="str">
        <f>'SAME R Results'!R74</f>
        <v>n/a</v>
      </c>
      <c r="H113" s="937">
        <f>'SAME R Results'!BD74</f>
        <v>2858217.3648894308</v>
      </c>
      <c r="I113" s="942">
        <f>'SAME R Results'!BE74</f>
        <v>359.41498545413867</v>
      </c>
      <c r="J113" s="949">
        <f>'SAME R Results'!BF74</f>
        <v>0</v>
      </c>
      <c r="K113" s="949">
        <f>'SAME R Results'!BG74</f>
        <v>0</v>
      </c>
      <c r="L113" s="949">
        <f>'SAME R Results'!BH74</f>
        <v>23.80550088853709</v>
      </c>
      <c r="M113" s="793">
        <f>'SAME R Results'!BI74</f>
        <v>0.12574795390624272</v>
      </c>
      <c r="N113" s="793">
        <f>'SAME R Results'!BJ74</f>
        <v>0.25149410867769556</v>
      </c>
      <c r="O113" s="793">
        <f>'SAME R Results'!BL74</f>
        <v>0</v>
      </c>
      <c r="P113" s="793">
        <f>'SAME R Results'!BM74</f>
        <v>2.2991748895015811</v>
      </c>
      <c r="Q113" s="793">
        <f>'SAME R Results'!BN74</f>
        <v>8.8917548974246613E-2</v>
      </c>
      <c r="R113" s="819">
        <f>'SAME R Results'!BR74</f>
        <v>359.41498545413867</v>
      </c>
      <c r="S113" s="827">
        <f>'SAME R Results'!BZ74</f>
        <v>255.1113352889854</v>
      </c>
      <c r="T113" s="793">
        <f>'SAME R Results'!CA74</f>
        <v>1.0033333333333561</v>
      </c>
      <c r="U113" s="27"/>
    </row>
    <row r="114" spans="1:21" ht="16.5" customHeight="1" x14ac:dyDescent="0.2">
      <c r="A114" s="780">
        <v>2</v>
      </c>
      <c r="B114" s="785" t="str">
        <f>'SAME R Results'!B75</f>
        <v>Teflon</v>
      </c>
      <c r="C114" s="784">
        <f>'SAME R Results'!F75</f>
        <v>89</v>
      </c>
      <c r="D114" s="785" t="str">
        <f>'SAME R Results'!G75</f>
        <v>Baseline STS det</v>
      </c>
      <c r="E114" s="819">
        <f>'SAME R Results'!K75</f>
        <v>8.1</v>
      </c>
      <c r="F114" s="793">
        <f>'SAME R Results'!L75</f>
        <v>1.4450000000000001</v>
      </c>
      <c r="G114" s="784">
        <f>'SAME R Results'!R75</f>
        <v>31.285714285714285</v>
      </c>
      <c r="H114" s="937">
        <f>'SAME R Results'!BD75</f>
        <v>2774308.1223761402</v>
      </c>
      <c r="I114" s="942">
        <f>'SAME R Results'!BE75</f>
        <v>152.83296312126674</v>
      </c>
      <c r="J114" s="949">
        <f>'SAME R Results'!BF75</f>
        <v>0</v>
      </c>
      <c r="K114" s="949">
        <f>'SAME R Results'!BG75</f>
        <v>0</v>
      </c>
      <c r="L114" s="949">
        <f>'SAME R Results'!BH75</f>
        <v>11.074112999999995</v>
      </c>
      <c r="M114" s="793">
        <f>'SAME R Results'!BI75</f>
        <v>5.5088676664496919E-2</v>
      </c>
      <c r="N114" s="793">
        <f>'SAME R Results'!BJ75</f>
        <v>0.15132510528359466</v>
      </c>
      <c r="O114" s="793">
        <f>'SAME R Results'!BL75</f>
        <v>0</v>
      </c>
      <c r="P114" s="793">
        <f>'SAME R Results'!BM75</f>
        <v>2.7325343174873762</v>
      </c>
      <c r="Q114" s="793">
        <f>'SAME R Results'!BN75</f>
        <v>3.3238239856937329E-2</v>
      </c>
      <c r="R114" s="819">
        <f>'SAME R Results'!BR75</f>
        <v>152.83296312126674</v>
      </c>
      <c r="S114" s="827">
        <f>'SAME R Results'!BZ75</f>
        <v>515.16984376150162</v>
      </c>
      <c r="T114" s="793">
        <f>'SAME R Results'!CA75</f>
        <v>1.3300000000000534</v>
      </c>
      <c r="U114" s="27"/>
    </row>
    <row r="115" spans="1:21" ht="16.5" customHeight="1" x14ac:dyDescent="0.2">
      <c r="A115" s="780">
        <v>2</v>
      </c>
      <c r="B115" s="785" t="str">
        <f>'SAME R Results'!B76</f>
        <v>Kapton</v>
      </c>
      <c r="C115" s="784">
        <f>'SAME R Results'!F76</f>
        <v>90</v>
      </c>
      <c r="D115" s="785" t="str">
        <f>'SAME R Results'!G76</f>
        <v>Mid Temp aging reburn 85</v>
      </c>
      <c r="E115" s="819">
        <f>'SAME R Results'!K76</f>
        <v>8.1</v>
      </c>
      <c r="F115" s="793">
        <f>'SAME R Results'!L76</f>
        <v>1.43</v>
      </c>
      <c r="G115" s="784">
        <f>'SAME R Results'!R76</f>
        <v>38</v>
      </c>
      <c r="H115" s="937">
        <f>'SAME R Results'!BD76</f>
        <v>1578043.1421485487</v>
      </c>
      <c r="I115" s="942">
        <f>'SAME R Results'!BE76</f>
        <v>104.60930715546857</v>
      </c>
      <c r="J115" s="949">
        <f>'SAME R Results'!BF76</f>
        <v>1.480100000000005E-3</v>
      </c>
      <c r="K115" s="949">
        <f>'SAME R Results'!BG76</f>
        <v>7.6295000000003999E-5</v>
      </c>
      <c r="L115" s="949">
        <f>'SAME R Results'!BH76</f>
        <v>3.3142499999999998E-2</v>
      </c>
      <c r="M115" s="793">
        <f>'SAME R Results'!BI76</f>
        <v>6.6290524233095519E-2</v>
      </c>
      <c r="N115" s="793">
        <f>'SAME R Results'!BJ76</f>
        <v>3.0455084489988071E-2</v>
      </c>
      <c r="O115" s="793">
        <f>'SAME R Results'!BL76</f>
        <v>0</v>
      </c>
      <c r="P115" s="793" t="e">
        <f>'SAME R Results'!BM76</f>
        <v>#NUM!</v>
      </c>
      <c r="Q115" s="793" t="e">
        <f>'SAME R Results'!BN76</f>
        <v>#NUM!</v>
      </c>
      <c r="R115" s="819">
        <f>'SAME R Results'!BR76</f>
        <v>104.60930715546857</v>
      </c>
      <c r="S115" s="827">
        <f>'SAME R Results'!BZ76</f>
        <v>492.34226541017085</v>
      </c>
      <c r="T115" s="793" t="s">
        <v>858</v>
      </c>
      <c r="U115" s="27"/>
    </row>
    <row r="116" spans="1:21" ht="16.5" customHeight="1" x14ac:dyDescent="0.2">
      <c r="A116" s="780">
        <v>2</v>
      </c>
      <c r="B116" s="785" t="str">
        <f>'SAME R Results'!B77</f>
        <v>Kapton</v>
      </c>
      <c r="C116" s="784" t="str">
        <f>'SAME R Results'!F77</f>
        <v>90a</v>
      </c>
      <c r="D116" s="785" t="str">
        <f>'SAME R Results'!G77</f>
        <v>aged</v>
      </c>
      <c r="E116" s="819">
        <f>'SAME R Results'!K77</f>
        <v>8.1</v>
      </c>
      <c r="F116" s="793">
        <f>'SAME R Results'!L77</f>
        <v>1.43</v>
      </c>
      <c r="G116" s="784">
        <f>'SAME R Results'!R77</f>
        <v>569.28571428571433</v>
      </c>
      <c r="H116" s="937">
        <f>'SAME R Results'!BD77</f>
        <v>734940.01296086202</v>
      </c>
      <c r="I116" s="942">
        <f>'SAME R Results'!BE77</f>
        <v>60.965552179944517</v>
      </c>
      <c r="J116" s="949">
        <f>'SAME R Results'!BF77</f>
        <v>-2.8381400000000029E-3</v>
      </c>
      <c r="K116" s="949">
        <f>'SAME R Results'!BG77</f>
        <v>2.4795624999999349E-4</v>
      </c>
      <c r="L116" s="949">
        <f>'SAME R Results'!BH77</f>
        <v>4.7587500000000019E-2</v>
      </c>
      <c r="M116" s="793">
        <f>'SAME R Results'!BI77</f>
        <v>8.2953099715352058E-2</v>
      </c>
      <c r="N116" s="793">
        <f>'SAME R Results'!BJ77</f>
        <v>4.432526528140724E-2</v>
      </c>
      <c r="O116" s="793">
        <f>'SAME R Results'!BL77</f>
        <v>0</v>
      </c>
      <c r="P116" s="793" t="e">
        <f>'SAME R Results'!BM77</f>
        <v>#NUM!</v>
      </c>
      <c r="Q116" s="793" t="e">
        <f>'SAME R Results'!BN77</f>
        <v>#NUM!</v>
      </c>
      <c r="R116" s="819">
        <f>'SAME R Results'!BR77</f>
        <v>60.965552179944517</v>
      </c>
      <c r="S116" s="827">
        <f>'SAME R Results'!BZ77</f>
        <v>492.34226541017085</v>
      </c>
      <c r="T116" s="793">
        <f>'SAME R Results'!CA77</f>
        <v>0</v>
      </c>
      <c r="U116" s="27"/>
    </row>
    <row r="117" spans="1:21" ht="16.5" customHeight="1" x14ac:dyDescent="0.2">
      <c r="A117" s="780">
        <v>2</v>
      </c>
      <c r="B117" s="785" t="str">
        <f>'SAME R Results'!B79</f>
        <v>Silicone</v>
      </c>
      <c r="C117" s="784">
        <f>'SAME R Results'!F79</f>
        <v>91</v>
      </c>
      <c r="D117" s="785" t="str">
        <f>'SAME R Results'!G79</f>
        <v>Baseline STS det</v>
      </c>
      <c r="E117" s="819">
        <f>'SAME R Results'!K79</f>
        <v>8.1</v>
      </c>
      <c r="F117" s="793">
        <f>'SAME R Results'!L79</f>
        <v>1.327</v>
      </c>
      <c r="G117" s="784">
        <f>'SAME R Results'!R79</f>
        <v>46.428571428571431</v>
      </c>
      <c r="H117" s="937">
        <f>'SAME R Results'!BD79</f>
        <v>5719472.6548255282</v>
      </c>
      <c r="I117" s="942">
        <f>'SAME R Results'!BE79</f>
        <v>1063.7520022654714</v>
      </c>
      <c r="J117" s="949">
        <f>'SAME R Results'!BF79</f>
        <v>0</v>
      </c>
      <c r="K117" s="949">
        <f>'SAME R Results'!BG79</f>
        <v>0</v>
      </c>
      <c r="L117" s="949">
        <f>'SAME R Results'!BH79</f>
        <v>281.59157618919068</v>
      </c>
      <c r="M117" s="793">
        <f>'SAME R Results'!BI79</f>
        <v>0.18598777657726576</v>
      </c>
      <c r="N117" s="793">
        <f>'SAME R Results'!BJ79</f>
        <v>0.47098547407496355</v>
      </c>
      <c r="O117" s="793">
        <f>'SAME R Results'!BL79</f>
        <v>0</v>
      </c>
      <c r="P117" s="793">
        <f>'SAME R Results'!BM79</f>
        <v>2.621960580186387</v>
      </c>
      <c r="Q117" s="793">
        <f>'SAME R Results'!BN79</f>
        <v>0.11687532926820664</v>
      </c>
      <c r="R117" s="819">
        <f>'SAME R Results'!BR79</f>
        <v>1063.7520022654714</v>
      </c>
      <c r="S117" s="827">
        <f>'SAME R Results'!BZ79</f>
        <v>360.56642992458728</v>
      </c>
      <c r="T117" s="793">
        <f>'SAME R Results'!CA79</f>
        <v>2.1666666666666501</v>
      </c>
      <c r="U117" s="27"/>
    </row>
    <row r="118" spans="1:21" ht="16.5" customHeight="1" x14ac:dyDescent="0.2">
      <c r="A118" s="780">
        <v>2</v>
      </c>
      <c r="B118" s="785" t="str">
        <f>'SAME R Results'!B80</f>
        <v>Kapton</v>
      </c>
      <c r="C118" s="784">
        <f>'SAME R Results'!F80</f>
        <v>92</v>
      </c>
      <c r="D118" s="785" t="str">
        <f>'SAME R Results'!G80</f>
        <v>Baseline STS det</v>
      </c>
      <c r="E118" s="819">
        <f>'SAME R Results'!K80</f>
        <v>8.1</v>
      </c>
      <c r="F118" s="793">
        <f>'SAME R Results'!L80</f>
        <v>1.38</v>
      </c>
      <c r="G118" s="784">
        <f>'SAME R Results'!R80</f>
        <v>35.285714285714285</v>
      </c>
      <c r="H118" s="937">
        <f>'SAME R Results'!BD80</f>
        <v>1737499.3852767106</v>
      </c>
      <c r="I118" s="942">
        <f>'SAME R Results'!BE80</f>
        <v>85.146338022144931</v>
      </c>
      <c r="J118" s="949">
        <f>'SAME R Results'!BF80</f>
        <v>0</v>
      </c>
      <c r="K118" s="949">
        <f>'SAME R Results'!BG80</f>
        <v>0</v>
      </c>
      <c r="L118" s="949">
        <f>'SAME R Results'!BH80</f>
        <v>1.7533125000000001</v>
      </c>
      <c r="M118" s="793">
        <f>'SAME R Results'!BI80</f>
        <v>4.9005103969337348E-2</v>
      </c>
      <c r="N118" s="793">
        <f>'SAME R Results'!BJ80</f>
        <v>0.1107174056889626</v>
      </c>
      <c r="O118" s="793">
        <f>'SAME R Results'!BL80</f>
        <v>0</v>
      </c>
      <c r="P118" s="793">
        <f>'SAME R Results'!BM80</f>
        <v>2.4665116237361828</v>
      </c>
      <c r="Q118" s="793">
        <f>'SAME R Results'!BN80</f>
        <v>3.2602734095945066E-2</v>
      </c>
      <c r="R118" s="819">
        <f>'SAME R Results'!BR80</f>
        <v>85.146338022144931</v>
      </c>
      <c r="S118" s="827">
        <f>'SAME R Results'!BZ80</f>
        <v>424.84905390857256</v>
      </c>
      <c r="T118" s="793">
        <f>'SAME R Results'!CA80</f>
        <v>6.0000000000060005E-2</v>
      </c>
      <c r="U118" s="27"/>
    </row>
    <row r="119" spans="1:21" ht="16.5" customHeight="1" x14ac:dyDescent="0.2">
      <c r="A119" s="780">
        <v>2</v>
      </c>
      <c r="B119" s="785" t="str">
        <f>'SAME R Results'!B81</f>
        <v>Kapton</v>
      </c>
      <c r="C119" s="784">
        <f>'SAME R Results'!F81</f>
        <v>93</v>
      </c>
      <c r="D119" s="785" t="str">
        <f>'SAME R Results'!G81</f>
        <v>Mid Temp aging run 75 repeat</v>
      </c>
      <c r="E119" s="819">
        <f>'SAME R Results'!K81</f>
        <v>8.1</v>
      </c>
      <c r="F119" s="793">
        <f>'SAME R Results'!L81</f>
        <v>1.43</v>
      </c>
      <c r="G119" s="784">
        <f>'SAME R Results'!R81</f>
        <v>35.714285714285715</v>
      </c>
      <c r="H119" s="937">
        <f>'SAME R Results'!BD81</f>
        <v>2951666.0508853504</v>
      </c>
      <c r="I119" s="942">
        <f>'SAME R Results'!BE81</f>
        <v>189.91484044897103</v>
      </c>
      <c r="J119" s="949">
        <f>'SAME R Results'!BF81</f>
        <v>6.7062385000000016E-2</v>
      </c>
      <c r="K119" s="949">
        <f>'SAME R Results'!BG81</f>
        <v>1.8482212499999998E-2</v>
      </c>
      <c r="L119" s="949">
        <f>'SAME R Results'!BH81</f>
        <v>2.1703050000000004</v>
      </c>
      <c r="M119" s="793">
        <f>'SAME R Results'!BI81</f>
        <v>6.4341574275316893E-2</v>
      </c>
      <c r="N119" s="793">
        <f>'SAME R Results'!BJ81</f>
        <v>9.9629708891046054E-2</v>
      </c>
      <c r="O119" s="793">
        <f>'SAME R Results'!BL81</f>
        <v>3.6284825206938849</v>
      </c>
      <c r="P119" s="793">
        <f>'SAME R Results'!BM81</f>
        <v>1.9372165118252334</v>
      </c>
      <c r="Q119" s="793">
        <f>'SAME R Results'!BN81</f>
        <v>5.1706256170254025E-2</v>
      </c>
      <c r="R119" s="819">
        <f>'SAME R Results'!BR81</f>
        <v>189.91484044897103</v>
      </c>
      <c r="S119" s="827">
        <f>'SAME R Results'!BZ81</f>
        <v>494.14786984146389</v>
      </c>
      <c r="T119" s="793">
        <f>'SAME R Results'!CA81</f>
        <v>0.36000000000002697</v>
      </c>
      <c r="U119" s="27"/>
    </row>
    <row r="120" spans="1:21" ht="16.5" customHeight="1" x14ac:dyDescent="0.2">
      <c r="A120" s="780">
        <v>2</v>
      </c>
      <c r="B120" s="785" t="str">
        <f>'SAME R Results'!B82</f>
        <v>Kapton</v>
      </c>
      <c r="C120" s="784" t="str">
        <f>'SAME R Results'!F82</f>
        <v>93a</v>
      </c>
      <c r="D120" s="785" t="str">
        <f>'SAME R Results'!G82</f>
        <v>aged</v>
      </c>
      <c r="E120" s="819">
        <f>'SAME R Results'!K82</f>
        <v>8.1</v>
      </c>
      <c r="F120" s="793">
        <f>'SAME R Results'!L82</f>
        <v>1.43</v>
      </c>
      <c r="G120" s="784">
        <f>'SAME R Results'!R82</f>
        <v>567.71428571428567</v>
      </c>
      <c r="H120" s="937">
        <f>'SAME R Results'!BD82</f>
        <v>990233.64370977459</v>
      </c>
      <c r="I120" s="942">
        <f>'SAME R Results'!BE82</f>
        <v>104.06590153459113</v>
      </c>
      <c r="J120" s="949">
        <f>'SAME R Results'!BF82</f>
        <v>6.1264039999999999E-2</v>
      </c>
      <c r="K120" s="949">
        <f>'SAME R Results'!BG82</f>
        <v>1.8428809999999997E-2</v>
      </c>
      <c r="L120" s="949">
        <f>'SAME R Results'!BH82</f>
        <v>2.7334574999999997</v>
      </c>
      <c r="M120" s="793">
        <f>'SAME R Results'!BI82</f>
        <v>0.10509227008761539</v>
      </c>
      <c r="N120" s="793">
        <f>'SAME R Results'!BJ82</f>
        <v>0.154844539147029</v>
      </c>
      <c r="O120" s="793">
        <f>'SAME R Results'!BL82</f>
        <v>3.3243622350005242</v>
      </c>
      <c r="P120" s="793">
        <f>'SAME R Results'!BM82</f>
        <v>1.8636959275172889</v>
      </c>
      <c r="Q120" s="793">
        <f>'SAME R Results'!BN82</f>
        <v>8.6578132344292139E-2</v>
      </c>
      <c r="R120" s="819">
        <f>'SAME R Results'!BR82</f>
        <v>104.06590153459113</v>
      </c>
      <c r="S120" s="827">
        <f>'SAME R Results'!BZ82</f>
        <v>494.14786984146389</v>
      </c>
      <c r="T120" s="793">
        <f>'SAME R Results'!CA82</f>
        <v>0.36000000000002697</v>
      </c>
      <c r="U120" s="27"/>
    </row>
    <row r="121" spans="1:21" ht="16.5" customHeight="1" x14ac:dyDescent="0.2">
      <c r="A121" s="780">
        <v>2</v>
      </c>
      <c r="B121" s="785" t="str">
        <f>'SAME R Results'!B83</f>
        <v>Kapton</v>
      </c>
      <c r="C121" s="784">
        <f>'SAME R Results'!F83</f>
        <v>94</v>
      </c>
      <c r="D121" s="785" t="str">
        <f>'SAME R Results'!G83</f>
        <v>Mid Temp aging run mid high</v>
      </c>
      <c r="E121" s="819">
        <f>'SAME R Results'!K83</f>
        <v>8.1</v>
      </c>
      <c r="F121" s="793">
        <f>'SAME R Results'!L83</f>
        <v>1.45</v>
      </c>
      <c r="G121" s="784">
        <f>'SAME R Results'!R83</f>
        <v>42.142857142857146</v>
      </c>
      <c r="H121" s="937">
        <f>'SAME R Results'!BD83</f>
        <v>3018896.3813527012</v>
      </c>
      <c r="I121" s="942">
        <f>'SAME R Results'!BE83</f>
        <v>277.55824331110045</v>
      </c>
      <c r="J121" s="949">
        <f>'SAME R Results'!BF83</f>
        <v>7.4371354999999972E-2</v>
      </c>
      <c r="K121" s="949">
        <f>'SAME R Results'!BG83</f>
        <v>2.5978081250000007E-2</v>
      </c>
      <c r="L121" s="949">
        <f>'SAME R Results'!BH83</f>
        <v>3.5459999999999998</v>
      </c>
      <c r="M121" s="793">
        <f>'SAME R Results'!BI83</f>
        <v>9.1940301437816396E-2</v>
      </c>
      <c r="N121" s="793">
        <f>'SAME R Results'!BJ83</f>
        <v>0.11646654330236111</v>
      </c>
      <c r="O121" s="793">
        <f>'SAME R Results'!BL83</f>
        <v>2.8628501960667303</v>
      </c>
      <c r="P121" s="793">
        <f>'SAME R Results'!BM83</f>
        <v>1.6262491679176359</v>
      </c>
      <c r="Q121" s="793">
        <f>'SAME R Results'!BN83</f>
        <v>8.1688005420539944E-2</v>
      </c>
      <c r="R121" s="819">
        <f>'SAME R Results'!BR83</f>
        <v>277.55824331110045</v>
      </c>
      <c r="S121" s="827">
        <f>'SAME R Results'!BZ83</f>
        <v>527.34367563845251</v>
      </c>
      <c r="T121" s="793">
        <f>'SAME R Results'!CA83</f>
        <v>0.57000000000007045</v>
      </c>
      <c r="U121" s="27"/>
    </row>
    <row r="122" spans="1:21" ht="16.5" customHeight="1" x14ac:dyDescent="0.2">
      <c r="A122" s="780">
        <v>2</v>
      </c>
      <c r="B122" s="785" t="str">
        <f>'SAME R Results'!B84</f>
        <v>Kapton</v>
      </c>
      <c r="C122" s="784" t="str">
        <f>'SAME R Results'!F84</f>
        <v>94a</v>
      </c>
      <c r="D122" s="785" t="str">
        <f>'SAME R Results'!G84</f>
        <v>aged</v>
      </c>
      <c r="E122" s="819">
        <f>'SAME R Results'!K84</f>
        <v>8.1</v>
      </c>
      <c r="F122" s="793">
        <f>'SAME R Results'!L84</f>
        <v>1.45</v>
      </c>
      <c r="G122" s="784">
        <f>'SAME R Results'!R84</f>
        <v>567.42857142857144</v>
      </c>
      <c r="H122" s="937">
        <f>'SAME R Results'!BD84</f>
        <v>1151405.4928839717</v>
      </c>
      <c r="I122" s="942">
        <f>'SAME R Results'!BE84</f>
        <v>156.01798358413714</v>
      </c>
      <c r="J122" s="949">
        <f>'SAME R Results'!BF84</f>
        <v>8.6558713571428553E-2</v>
      </c>
      <c r="K122" s="949">
        <f>'SAME R Results'!BG84</f>
        <v>3.2737551785714282E-2</v>
      </c>
      <c r="L122" s="949">
        <f>'SAME R Results'!BH84</f>
        <v>4.6785825000000001</v>
      </c>
      <c r="M122" s="793">
        <f>'SAME R Results'!BI84</f>
        <v>0.13550220539017285</v>
      </c>
      <c r="N122" s="793">
        <f>'SAME R Results'!BJ84</f>
        <v>0.17614338692128539</v>
      </c>
      <c r="O122" s="793">
        <f>'SAME R Results'!BL84</f>
        <v>2.6440191416268415</v>
      </c>
      <c r="P122" s="793">
        <f>'SAME R Results'!BM84</f>
        <v>1.6688963150865648</v>
      </c>
      <c r="Q122" s="793">
        <f>'SAME R Results'!BN84</f>
        <v>0.118846493917783</v>
      </c>
      <c r="R122" s="819">
        <f>'SAME R Results'!BR84</f>
        <v>156.01798358413714</v>
      </c>
      <c r="S122" s="827">
        <f>'SAME R Results'!BZ84</f>
        <v>527.34367563845251</v>
      </c>
      <c r="T122" s="793">
        <f>'SAME R Results'!CA84</f>
        <v>0.57000000000007045</v>
      </c>
      <c r="U122" s="27"/>
    </row>
    <row r="123" spans="1:21" ht="16.5" customHeight="1" x14ac:dyDescent="0.2">
      <c r="A123" s="780">
        <v>2</v>
      </c>
      <c r="B123" s="785" t="str">
        <f>'SAME R Results'!B85</f>
        <v>Pyrell</v>
      </c>
      <c r="C123" s="784">
        <f>'SAME R Results'!F85</f>
        <v>95</v>
      </c>
      <c r="D123" s="785" t="str">
        <f>'SAME R Results'!G85</f>
        <v>No flow run w/ aging</v>
      </c>
      <c r="E123" s="819">
        <f>'SAME R Results'!K85</f>
        <v>0</v>
      </c>
      <c r="F123" s="793">
        <f>'SAME R Results'!L85</f>
        <v>1.22</v>
      </c>
      <c r="G123" s="784">
        <f>'SAME R Results'!R85</f>
        <v>38</v>
      </c>
      <c r="H123" s="937">
        <f>'SAME R Results'!BD85</f>
        <v>71387.637341986352</v>
      </c>
      <c r="I123" s="942">
        <f>'SAME R Results'!BE85</f>
        <v>9.9926824825918477</v>
      </c>
      <c r="J123" s="949">
        <f>'SAME R Results'!BF85</f>
        <v>0.37536620957706895</v>
      </c>
      <c r="K123" s="949">
        <f>'SAME R Results'!BG85</f>
        <v>0.12644649917556822</v>
      </c>
      <c r="L123" s="949">
        <f>'SAME R Results'!BH85</f>
        <v>11.899025115222525</v>
      </c>
      <c r="M123" s="793">
        <f>'SAME R Results'!BI85</f>
        <v>0.13997777282810692</v>
      </c>
      <c r="N123" s="793">
        <f>'SAME R Results'!BJ85</f>
        <v>0.6828048281760063</v>
      </c>
      <c r="O123" s="793">
        <f>'SAME R Results'!BL85</f>
        <v>2.9685773194549352</v>
      </c>
      <c r="P123" s="793">
        <f>'SAME R Results'!BM85</f>
        <v>3.5214004861099841</v>
      </c>
      <c r="Q123" s="793">
        <f>'SAME R Results'!BN85</f>
        <v>6.3378262236454569E-2</v>
      </c>
      <c r="R123" s="819">
        <f>'SAME R Results'!BR85</f>
        <v>9.9926824825918477</v>
      </c>
      <c r="S123" s="827">
        <f>'SAME R Results'!BZ85</f>
        <v>236.14679358180084</v>
      </c>
      <c r="T123" s="793">
        <f>'SAME R Results'!CA85</f>
        <v>0.42333333333338663</v>
      </c>
      <c r="U123" s="27"/>
    </row>
    <row r="124" spans="1:21" ht="16.5" customHeight="1" x14ac:dyDescent="0.2">
      <c r="A124" s="780">
        <v>2</v>
      </c>
      <c r="B124" s="785" t="str">
        <f>'SAME R Results'!B86</f>
        <v>Pyrell</v>
      </c>
      <c r="C124" s="784" t="str">
        <f>'SAME R Results'!F86</f>
        <v>95a</v>
      </c>
      <c r="D124" s="785" t="str">
        <f>'SAME R Results'!G86</f>
        <v>aged</v>
      </c>
      <c r="E124" s="819">
        <f>'SAME R Results'!K86</f>
        <v>0</v>
      </c>
      <c r="F124" s="793">
        <f>'SAME R Results'!L86</f>
        <v>1.22</v>
      </c>
      <c r="G124" s="784" t="str">
        <f>'SAME R Results'!R86</f>
        <v>n/a</v>
      </c>
      <c r="H124" s="937">
        <f>'SAME R Results'!BD86</f>
        <v>35876.448108697521</v>
      </c>
      <c r="I124" s="942">
        <f>'SAME R Results'!BE86</f>
        <v>12.910104784744156</v>
      </c>
      <c r="J124" s="949">
        <f>'SAME R Results'!BF86</f>
        <v>0.34105657832218012</v>
      </c>
      <c r="K124" s="949">
        <f>'SAME R Results'!BG86</f>
        <v>0.12806541949514919</v>
      </c>
      <c r="L124" s="949">
        <f>'SAME R Results'!BH86</f>
        <v>11.261671781275142</v>
      </c>
      <c r="M124" s="793">
        <f>'SAME R Results'!BI86</f>
        <v>0.35984902255734624</v>
      </c>
      <c r="N124" s="793">
        <f>'SAME R Results'!BJ86</f>
        <v>0.84320194801804194</v>
      </c>
      <c r="O124" s="793">
        <f>'SAME R Results'!BL86</f>
        <v>2.6631434126922806</v>
      </c>
      <c r="P124" s="793">
        <f>'SAME R Results'!BM86</f>
        <v>2.5162745563990132</v>
      </c>
      <c r="Q124" s="793">
        <f>'SAME R Results'!BN86</f>
        <v>0.23507946326104442</v>
      </c>
      <c r="R124" s="819">
        <f>'SAME R Results'!BR86</f>
        <v>12.910104784744156</v>
      </c>
      <c r="S124" s="827">
        <f>'SAME R Results'!BZ86</f>
        <v>236.14679358180084</v>
      </c>
      <c r="T124" s="793">
        <f>'SAME R Results'!CA86</f>
        <v>0.42333333333338663</v>
      </c>
      <c r="U124" s="27"/>
    </row>
    <row r="125" spans="1:21" ht="16.5" customHeight="1" x14ac:dyDescent="0.2">
      <c r="A125" s="780">
        <v>2</v>
      </c>
      <c r="B125" s="785" t="str">
        <f>'SAME R Results'!B87</f>
        <v>Lampwick</v>
      </c>
      <c r="C125" s="784">
        <f>'SAME R Results'!F87</f>
        <v>96</v>
      </c>
      <c r="D125" s="785" t="str">
        <f>'SAME R Results'!G87</f>
        <v>No flow run w/aging</v>
      </c>
      <c r="E125" s="819">
        <f>'SAME R Results'!K87</f>
        <v>0</v>
      </c>
      <c r="F125" s="793">
        <f>'SAME R Results'!L87</f>
        <v>1.2450000000000001</v>
      </c>
      <c r="G125" s="784">
        <f>'SAME R Results'!R87</f>
        <v>33.571428571428569</v>
      </c>
      <c r="H125" s="937">
        <f>'SAME R Results'!BD87</f>
        <v>212271.61609166127</v>
      </c>
      <c r="I125" s="942">
        <f>'SAME R Results'!BE87</f>
        <v>39.214605288208624</v>
      </c>
      <c r="J125" s="949">
        <f>'SAME R Results'!BF87</f>
        <v>0.38079826999999999</v>
      </c>
      <c r="K125" s="949">
        <f>'SAME R Results'!BG87</f>
        <v>9.7846942499999978E-2</v>
      </c>
      <c r="L125" s="949">
        <f>'SAME R Results'!BH87</f>
        <v>8.236688129758063</v>
      </c>
      <c r="M125" s="793">
        <f>'SAME R Results'!BI87</f>
        <v>0.18473786561871428</v>
      </c>
      <c r="N125" s="793">
        <f>'SAME R Results'!BJ87</f>
        <v>0.4200368161556266</v>
      </c>
      <c r="O125" s="793">
        <f>'SAME R Results'!BL87</f>
        <v>3.8917748502974439</v>
      </c>
      <c r="P125" s="793">
        <f>'SAME R Results'!BM87</f>
        <v>2.4751813854914384</v>
      </c>
      <c r="Q125" s="793">
        <f>'SAME R Results'!BN87</f>
        <v>0.12251526494556801</v>
      </c>
      <c r="R125" s="819">
        <f>'SAME R Results'!BR87</f>
        <v>39.214605288208624</v>
      </c>
      <c r="S125" s="827">
        <f>'SAME R Results'!BZ87</f>
        <v>260.32493766036879</v>
      </c>
      <c r="T125" s="793">
        <f>'SAME R Results'!CA87</f>
        <v>1.3766666666666927</v>
      </c>
      <c r="U125" s="27"/>
    </row>
    <row r="126" spans="1:21" ht="16.5" customHeight="1" x14ac:dyDescent="0.2">
      <c r="A126" s="780">
        <v>2</v>
      </c>
      <c r="B126" s="785" t="str">
        <f>'SAME R Results'!B88</f>
        <v>Lampwick</v>
      </c>
      <c r="C126" s="784" t="str">
        <f>'SAME R Results'!F88</f>
        <v>96a</v>
      </c>
      <c r="D126" s="785" t="str">
        <f>'SAME R Results'!G88</f>
        <v>aged</v>
      </c>
      <c r="E126" s="819">
        <f>'SAME R Results'!K88</f>
        <v>0</v>
      </c>
      <c r="F126" s="793">
        <f>'SAME R Results'!L88</f>
        <v>1.2450000000000001</v>
      </c>
      <c r="G126" s="784">
        <f>'SAME R Results'!R88</f>
        <v>581.71428571428567</v>
      </c>
      <c r="H126" s="937">
        <f>'SAME R Results'!BD88</f>
        <v>175271.79330633517</v>
      </c>
      <c r="I126" s="942">
        <f>'SAME R Results'!BE88</f>
        <v>41.531251266067784</v>
      </c>
      <c r="J126" s="949">
        <f>'SAME R Results'!BF88</f>
        <v>0.38020323</v>
      </c>
      <c r="K126" s="949">
        <f>'SAME R Results'!BG88</f>
        <v>9.7663875000000039E-2</v>
      </c>
      <c r="L126" s="949">
        <f>'SAME R Results'!BH88</f>
        <v>8.4419364904923988</v>
      </c>
      <c r="M126" s="793">
        <f>'SAME R Results'!BI88</f>
        <v>0.23695342235404995</v>
      </c>
      <c r="N126" s="793">
        <f>'SAME R Results'!BJ88</f>
        <v>0.45141620220360806</v>
      </c>
      <c r="O126" s="793">
        <f>'SAME R Results'!BL88</f>
        <v>3.892977111547129</v>
      </c>
      <c r="P126" s="793">
        <f>'SAME R Results'!BM88</f>
        <v>2.2318344473036289</v>
      </c>
      <c r="Q126" s="793">
        <f>'SAME R Results'!BN88</f>
        <v>0.17167454583651137</v>
      </c>
      <c r="R126" s="819">
        <f>'SAME R Results'!BR88</f>
        <v>41.531251266067784</v>
      </c>
      <c r="S126" s="827">
        <f>'SAME R Results'!BZ88</f>
        <v>260.32493766036879</v>
      </c>
      <c r="T126" s="793">
        <f>'SAME R Results'!CA88</f>
        <v>1.3766666666666927</v>
      </c>
      <c r="U126" s="27"/>
    </row>
    <row r="127" spans="1:21" ht="16.5" customHeight="1" x14ac:dyDescent="0.2">
      <c r="A127" s="780">
        <v>2</v>
      </c>
      <c r="B127" s="785" t="str">
        <f>'SAME R Results'!B91</f>
        <v>Pyrell</v>
      </c>
      <c r="C127" s="784">
        <f>'SAME R Results'!F91</f>
        <v>97</v>
      </c>
      <c r="D127" s="785" t="str">
        <f>'SAME R Results'!G91</f>
        <v>No flow run w/ aging</v>
      </c>
      <c r="E127" s="819">
        <f>'SAME R Results'!K91</f>
        <v>0</v>
      </c>
      <c r="F127" s="793">
        <f>'SAME R Results'!L91</f>
        <v>1.23</v>
      </c>
      <c r="G127" s="784">
        <f>'SAME R Results'!R91</f>
        <v>48.142857142857146</v>
      </c>
      <c r="H127" s="937">
        <f>'SAME R Results'!BD91</f>
        <v>42225.750119902383</v>
      </c>
      <c r="I127" s="942">
        <f>'SAME R Results'!BE91</f>
        <v>10.18122388245464</v>
      </c>
      <c r="J127" s="949">
        <f>'SAME R Results'!BF91</f>
        <v>0.34367639103697178</v>
      </c>
      <c r="K127" s="949">
        <f>'SAME R Results'!BG91</f>
        <v>0.13666694807136534</v>
      </c>
      <c r="L127" s="949">
        <f>'SAME R Results'!BH91</f>
        <v>16.695256072834521</v>
      </c>
      <c r="M127" s="793">
        <f>'SAME R Results'!BI91</f>
        <v>0.24111410344504206</v>
      </c>
      <c r="N127" s="793">
        <f>'SAME R Results'!BJ91</f>
        <v>0.91062386890871427</v>
      </c>
      <c r="O127" s="793">
        <f>'SAME R Results'!BL91</f>
        <v>2.5147001223551824</v>
      </c>
      <c r="P127" s="793">
        <f>'SAME R Results'!BM91</f>
        <v>3.1669271081639283</v>
      </c>
      <c r="Q127" s="793">
        <f>'SAME R Results'!BN91</f>
        <v>0.12406932130264109</v>
      </c>
      <c r="R127" s="819">
        <f>'SAME R Results'!BR91</f>
        <v>10.18122388245464</v>
      </c>
      <c r="S127" s="827">
        <f>'SAME R Results'!BZ91</f>
        <v>242.39387965391558</v>
      </c>
      <c r="T127" s="793">
        <f>'SAME R Results'!CA91</f>
        <v>0.43000000000004146</v>
      </c>
      <c r="U127" s="27"/>
    </row>
    <row r="128" spans="1:21" ht="16.5" customHeight="1" x14ac:dyDescent="0.2">
      <c r="A128" s="780">
        <v>2</v>
      </c>
      <c r="B128" s="785" t="str">
        <f>'SAME R Results'!B92</f>
        <v>Pyrell</v>
      </c>
      <c r="C128" s="784" t="str">
        <f>'SAME R Results'!F92</f>
        <v>97a</v>
      </c>
      <c r="D128" s="785" t="str">
        <f>'SAME R Results'!G92</f>
        <v>aged</v>
      </c>
      <c r="E128" s="819">
        <f>'SAME R Results'!K92</f>
        <v>0</v>
      </c>
      <c r="F128" s="793">
        <f>'SAME R Results'!L92</f>
        <v>1.23</v>
      </c>
      <c r="G128" s="784">
        <f>'SAME R Results'!R92</f>
        <v>623.85714285714289</v>
      </c>
      <c r="H128" s="937">
        <f>'SAME R Results'!BD92</f>
        <v>34988.163542684197</v>
      </c>
      <c r="I128" s="942">
        <f>'SAME R Results'!BE92</f>
        <v>12.21823054369557</v>
      </c>
      <c r="J128" s="949">
        <f>'SAME R Results'!BF92</f>
        <v>0.35177459779881148</v>
      </c>
      <c r="K128" s="949">
        <f>'SAME R Results'!BG92</f>
        <v>0.13460114595910688</v>
      </c>
      <c r="L128" s="949">
        <f>'SAME R Results'!BH92</f>
        <v>15.29757012775975</v>
      </c>
      <c r="M128" s="793">
        <f>'SAME R Results'!BI92</f>
        <v>0.34921039879071691</v>
      </c>
      <c r="N128" s="793">
        <f>'SAME R Results'!BJ92</f>
        <v>0.9416746822921217</v>
      </c>
      <c r="O128" s="793">
        <f>'SAME R Results'!BL92</f>
        <v>2.6134591595950005</v>
      </c>
      <c r="P128" s="793">
        <f>'SAME R Results'!BM92</f>
        <v>2.707388644393232</v>
      </c>
      <c r="Q128" s="793">
        <f>'SAME R Results'!BN92</f>
        <v>0.21265730431399044</v>
      </c>
      <c r="R128" s="819">
        <f>'SAME R Results'!BR92</f>
        <v>12.21823054369557</v>
      </c>
      <c r="S128" s="827">
        <f>'SAME R Results'!BZ92</f>
        <v>242.39387965391558</v>
      </c>
      <c r="T128" s="793">
        <f>'SAME R Results'!CA92</f>
        <v>0.43000000000004146</v>
      </c>
      <c r="U128" s="27"/>
    </row>
    <row r="129" spans="1:21" ht="16.5" customHeight="1" x14ac:dyDescent="0.2">
      <c r="A129" s="780">
        <v>2</v>
      </c>
      <c r="B129" s="785" t="str">
        <f>'SAME R Results'!B93</f>
        <v>Lampwick</v>
      </c>
      <c r="C129" s="784">
        <f>'SAME R Results'!F93</f>
        <v>98</v>
      </c>
      <c r="D129" s="785" t="str">
        <f>'SAME R Results'!G93</f>
        <v>No flow run w/ aging</v>
      </c>
      <c r="E129" s="819">
        <f>'SAME R Results'!K93</f>
        <v>0</v>
      </c>
      <c r="F129" s="793">
        <f>'SAME R Results'!L93</f>
        <v>1.28</v>
      </c>
      <c r="G129" s="784">
        <f>'SAME R Results'!R93</f>
        <v>37.142857142857146</v>
      </c>
      <c r="H129" s="937">
        <f>'SAME R Results'!BD93</f>
        <v>438728.96546478604</v>
      </c>
      <c r="I129" s="942">
        <f>'SAME R Results'!BE93</f>
        <v>73.832543651750925</v>
      </c>
      <c r="J129" s="949">
        <f>'SAME R Results'!BF93</f>
        <v>0.69019462662337649</v>
      </c>
      <c r="K129" s="949">
        <f>'SAME R Results'!BG93</f>
        <v>0.18782679496753252</v>
      </c>
      <c r="L129" s="949">
        <f>'SAME R Results'!BH93</f>
        <v>15.029824068911578</v>
      </c>
      <c r="M129" s="793">
        <f>'SAME R Results'!BI93</f>
        <v>0.16828736979682504</v>
      </c>
      <c r="N129" s="793">
        <f>'SAME R Results'!BJ93</f>
        <v>0.40295169678721698</v>
      </c>
      <c r="O129" s="793">
        <f>'SAME R Results'!BL93</f>
        <v>3.6746334661286353</v>
      </c>
      <c r="P129" s="793">
        <f>'SAME R Results'!BM93</f>
        <v>2.5457404617536565</v>
      </c>
      <c r="Q129" s="793">
        <f>'SAME R Results'!BN93</f>
        <v>0.1087553899042086</v>
      </c>
      <c r="R129" s="819">
        <f>'SAME R Results'!BR93</f>
        <v>73.832543651750925</v>
      </c>
      <c r="S129" s="827">
        <f>'SAME R Results'!BZ93</f>
        <v>295.6786559110368</v>
      </c>
      <c r="T129" s="793">
        <f>'SAME R Results'!CA93</f>
        <v>3.7666666666666959</v>
      </c>
      <c r="U129" s="27"/>
    </row>
    <row r="130" spans="1:21" ht="16.5" customHeight="1" x14ac:dyDescent="0.2">
      <c r="A130" s="780">
        <v>2</v>
      </c>
      <c r="B130" s="785" t="str">
        <f>'SAME R Results'!B94</f>
        <v>Lampwick</v>
      </c>
      <c r="C130" s="784" t="str">
        <f>'SAME R Results'!F94</f>
        <v>98a</v>
      </c>
      <c r="D130" s="785" t="str">
        <f>'SAME R Results'!G94</f>
        <v>aged</v>
      </c>
      <c r="E130" s="819">
        <f>'SAME R Results'!K94</f>
        <v>0</v>
      </c>
      <c r="F130" s="793">
        <f>'SAME R Results'!L94</f>
        <v>1.28</v>
      </c>
      <c r="G130" s="784">
        <f>'SAME R Results'!R94</f>
        <v>585.28571428571433</v>
      </c>
      <c r="H130" s="937">
        <f>'SAME R Results'!BD94</f>
        <v>329083.62258389778</v>
      </c>
      <c r="I130" s="942">
        <f>'SAME R Results'!BE94</f>
        <v>61.128591098456731</v>
      </c>
      <c r="J130" s="949">
        <f>'SAME R Results'!BF94</f>
        <v>0.63166807000000003</v>
      </c>
      <c r="K130" s="949">
        <f>'SAME R Results'!BG94</f>
        <v>0.17208094874999999</v>
      </c>
      <c r="L130" s="949">
        <f>'SAME R Results'!BH94</f>
        <v>13.793562403036354</v>
      </c>
      <c r="M130" s="793">
        <f>'SAME R Results'!BI94</f>
        <v>0.18575397529201682</v>
      </c>
      <c r="N130" s="793">
        <f>'SAME R Results'!BJ94</f>
        <v>0.43098006676055478</v>
      </c>
      <c r="O130" s="793">
        <f>'SAME R Results'!BL94</f>
        <v>3.6707612004027848</v>
      </c>
      <c r="P130" s="793">
        <f>'SAME R Results'!BM94</f>
        <v>2.5027965278330568</v>
      </c>
      <c r="Q130" s="793">
        <f>'SAME R Results'!BN94</f>
        <v>0.12194909540707573</v>
      </c>
      <c r="R130" s="819">
        <f>'SAME R Results'!BR94</f>
        <v>61.128591098456731</v>
      </c>
      <c r="S130" s="827">
        <f>'SAME R Results'!BZ94</f>
        <v>295.6786559110368</v>
      </c>
      <c r="T130" s="793">
        <f>'SAME R Results'!CA94</f>
        <v>3.7666666666666959</v>
      </c>
      <c r="U130" s="27"/>
    </row>
    <row r="131" spans="1:21" ht="16.5" customHeight="1" x14ac:dyDescent="0.2">
      <c r="A131" s="780">
        <v>2</v>
      </c>
      <c r="B131" s="785" t="str">
        <f>'SAME R Results'!B95</f>
        <v>Silicone</v>
      </c>
      <c r="C131" s="784">
        <f>'SAME R Results'!F95</f>
        <v>99</v>
      </c>
      <c r="D131" s="785" t="str">
        <f>'SAME R Results'!G95</f>
        <v>No flow run w/ aging</v>
      </c>
      <c r="E131" s="819">
        <f>'SAME R Results'!K95</f>
        <v>0</v>
      </c>
      <c r="F131" s="793">
        <f>'SAME R Results'!L95</f>
        <v>1.35</v>
      </c>
      <c r="G131" s="784">
        <f>'SAME R Results'!R95</f>
        <v>47.714285714285715</v>
      </c>
      <c r="H131" s="937">
        <f>'SAME R Results'!BD95</f>
        <v>655944.33171958511</v>
      </c>
      <c r="I131" s="942">
        <f>'SAME R Results'!BE95</f>
        <v>276.90482504565301</v>
      </c>
      <c r="J131" s="949">
        <f>'SAME R Results'!BF95</f>
        <v>6.811156391889476</v>
      </c>
      <c r="K131" s="949">
        <f>'SAME R Results'!BG95</f>
        <v>1.5494310166508976</v>
      </c>
      <c r="L131" s="949">
        <f>'SAME R Results'!BH95</f>
        <v>145.69428037442378</v>
      </c>
      <c r="M131" s="793">
        <f>'SAME R Results'!BI95</f>
        <v>0.42214683724720298</v>
      </c>
      <c r="N131" s="793">
        <f>'SAME R Results'!BJ95</f>
        <v>0.77823626118310629</v>
      </c>
      <c r="O131" s="793">
        <f>'SAME R Results'!BL95</f>
        <v>4.3959081228487493</v>
      </c>
      <c r="P131" s="793">
        <f>'SAME R Results'!BM95</f>
        <v>2.1860533304930478</v>
      </c>
      <c r="Q131" s="793">
        <f>'SAME R Results'!BN95</f>
        <v>0.31091349916789301</v>
      </c>
      <c r="R131" s="819">
        <f>'SAME R Results'!BR95</f>
        <v>276.90482504565301</v>
      </c>
      <c r="S131" s="827">
        <f>'SAME R Results'!BZ95</f>
        <v>388.21292827763835</v>
      </c>
      <c r="T131" s="793">
        <f>'SAME R Results'!CA95</f>
        <v>3.3299999999999441</v>
      </c>
      <c r="U131" s="27"/>
    </row>
    <row r="132" spans="1:21" ht="16.5" customHeight="1" x14ac:dyDescent="0.2">
      <c r="A132" s="780">
        <v>2</v>
      </c>
      <c r="B132" s="785" t="str">
        <f>'SAME R Results'!B96</f>
        <v>Silicone</v>
      </c>
      <c r="C132" s="784" t="str">
        <f>'SAME R Results'!F96</f>
        <v>99a</v>
      </c>
      <c r="D132" s="785" t="str">
        <f>'SAME R Results'!G96</f>
        <v>aged</v>
      </c>
      <c r="E132" s="819">
        <f>'SAME R Results'!K96</f>
        <v>0</v>
      </c>
      <c r="F132" s="793">
        <f>'SAME R Results'!L96</f>
        <v>1.35</v>
      </c>
      <c r="G132" s="784">
        <f>'SAME R Results'!R96</f>
        <v>627.14285714285711</v>
      </c>
      <c r="H132" s="937">
        <f>'SAME R Results'!BD96</f>
        <v>482680.64130776486</v>
      </c>
      <c r="I132" s="942">
        <f>'SAME R Results'!BE96</f>
        <v>257.17631210006039</v>
      </c>
      <c r="J132" s="949">
        <f>'SAME R Results'!BF96</f>
        <v>6.1549312908349894</v>
      </c>
      <c r="K132" s="949">
        <f>'SAME R Results'!BG96</f>
        <v>1.5156538815916414</v>
      </c>
      <c r="L132" s="949">
        <f>'SAME R Results'!BH96</f>
        <v>133.01611866641571</v>
      </c>
      <c r="M132" s="793">
        <f>'SAME R Results'!BI96</f>
        <v>0.53280842464133693</v>
      </c>
      <c r="N132" s="793">
        <f>'SAME R Results'!BJ96</f>
        <v>0.83624670481089458</v>
      </c>
      <c r="O132" s="793">
        <f>'SAME R Results'!BL96</f>
        <v>4.0609082097104388</v>
      </c>
      <c r="P132" s="793">
        <f>'SAME R Results'!BM96</f>
        <v>1.956951529924229</v>
      </c>
      <c r="Q132" s="793">
        <f>'SAME R Results'!BN96</f>
        <v>0.42529415595640968</v>
      </c>
      <c r="R132" s="819">
        <f>'SAME R Results'!BR96</f>
        <v>257.17631210006039</v>
      </c>
      <c r="S132" s="827">
        <f>'SAME R Results'!BZ96</f>
        <v>388.21292827763835</v>
      </c>
      <c r="T132" s="793">
        <f>'SAME R Results'!CA96</f>
        <v>3.3299999999999441</v>
      </c>
      <c r="U132" s="27"/>
    </row>
    <row r="133" spans="1:21" ht="16.5" customHeight="1" x14ac:dyDescent="0.2">
      <c r="A133" s="780">
        <v>2</v>
      </c>
      <c r="B133" s="785" t="str">
        <f>'SAME R Results'!B97</f>
        <v>Teflon</v>
      </c>
      <c r="C133" s="784">
        <f>'SAME R Results'!F97</f>
        <v>100</v>
      </c>
      <c r="D133" s="785" t="str">
        <f>'SAME R Results'!G97</f>
        <v>No flow run w/ aging</v>
      </c>
      <c r="E133" s="819">
        <f>'SAME R Results'!K97</f>
        <v>0</v>
      </c>
      <c r="F133" s="793">
        <f>'SAME R Results'!L97</f>
        <v>1.45</v>
      </c>
      <c r="G133" s="784">
        <f>'SAME R Results'!R97</f>
        <v>28.714285714285715</v>
      </c>
      <c r="H133" s="937">
        <f>'SAME R Results'!BD97</f>
        <v>547365.29240186652</v>
      </c>
      <c r="I133" s="942">
        <f>'SAME R Results'!BE97</f>
        <v>107.76767704558564</v>
      </c>
      <c r="J133" s="949">
        <f>'SAME R Results'!BF97</f>
        <v>5.3817715000000002E-2</v>
      </c>
      <c r="K133" s="949">
        <f>'SAME R Results'!BG97</f>
        <v>1.4903987499999997E-2</v>
      </c>
      <c r="L133" s="949">
        <f>'SAME R Results'!BH97</f>
        <v>13.909621999999999</v>
      </c>
      <c r="M133" s="793">
        <f>'SAME R Results'!BI97</f>
        <v>0.19688438149356463</v>
      </c>
      <c r="N133" s="793">
        <f>'SAME R Results'!BJ97</f>
        <v>0.28046085669391252</v>
      </c>
      <c r="O133" s="793">
        <f>'SAME R Results'!BL97</f>
        <v>3.6109608250812082</v>
      </c>
      <c r="P133" s="793">
        <f>'SAME R Results'!BM97</f>
        <v>1.8127147982276335</v>
      </c>
      <c r="Q133" s="793">
        <f>'SAME R Results'!BN97</f>
        <v>0.16496080616084327</v>
      </c>
      <c r="R133" s="819">
        <f>'SAME R Results'!BR97</f>
        <v>107.76767704558564</v>
      </c>
      <c r="S133" s="827">
        <f>'SAME R Results'!BZ97</f>
        <v>524.94478411670389</v>
      </c>
      <c r="T133" s="793">
        <f>'SAME R Results'!CA97</f>
        <v>4.4466666666664878</v>
      </c>
      <c r="U133" s="27"/>
    </row>
    <row r="134" spans="1:21" ht="16.5" customHeight="1" x14ac:dyDescent="0.2">
      <c r="A134" s="780">
        <v>2</v>
      </c>
      <c r="B134" s="785" t="str">
        <f>'SAME R Results'!B98</f>
        <v>Teflon</v>
      </c>
      <c r="C134" s="784" t="str">
        <f>'SAME R Results'!F98</f>
        <v>100a</v>
      </c>
      <c r="D134" s="785" t="str">
        <f>'SAME R Results'!G98</f>
        <v>aged</v>
      </c>
      <c r="E134" s="819">
        <f>'SAME R Results'!K98</f>
        <v>0</v>
      </c>
      <c r="F134" s="793">
        <f>'SAME R Results'!L98</f>
        <v>1.45</v>
      </c>
      <c r="G134" s="784">
        <f>'SAME R Results'!R98</f>
        <v>560.42857142857144</v>
      </c>
      <c r="H134" s="937">
        <f>'SAME R Results'!BD98</f>
        <v>392836.80301108205</v>
      </c>
      <c r="I134" s="942">
        <f>'SAME R Results'!BE98</f>
        <v>90.366661536283615</v>
      </c>
      <c r="J134" s="949">
        <f>'SAME R Results'!BF98</f>
        <v>6.8405250000000001E-2</v>
      </c>
      <c r="K134" s="949">
        <f>'SAME R Results'!BG98</f>
        <v>1.85432325E-2</v>
      </c>
      <c r="L134" s="949">
        <f>'SAME R Results'!BH98</f>
        <v>13.407902000000002</v>
      </c>
      <c r="M134" s="793">
        <f>'SAME R Results'!BI98</f>
        <v>0.23003613929149694</v>
      </c>
      <c r="N134" s="793">
        <f>'SAME R Results'!BJ98</f>
        <v>0.30943952466942082</v>
      </c>
      <c r="O134" s="793">
        <f>'SAME R Results'!BL98</f>
        <v>3.6889603794807622</v>
      </c>
      <c r="P134" s="793">
        <f>'SAME R Results'!BM98</f>
        <v>1.7238191080253453</v>
      </c>
      <c r="Q134" s="793">
        <f>'SAME R Results'!BN98</f>
        <v>0.19833812927809957</v>
      </c>
      <c r="R134" s="819">
        <f>'SAME R Results'!BR98</f>
        <v>90.366661536283615</v>
      </c>
      <c r="S134" s="827">
        <f>'SAME R Results'!BZ98</f>
        <v>524.94478411670389</v>
      </c>
      <c r="T134" s="793">
        <f>'SAME R Results'!CA98</f>
        <v>4.4466666666664878</v>
      </c>
      <c r="U134" s="27"/>
    </row>
    <row r="135" spans="1:21" ht="16.5" customHeight="1" x14ac:dyDescent="0.2">
      <c r="A135" s="780">
        <v>2</v>
      </c>
      <c r="B135" s="785" t="str">
        <f>'SAME R Results'!B99</f>
        <v>Kapton</v>
      </c>
      <c r="C135" s="784">
        <f>'SAME R Results'!F99</f>
        <v>101</v>
      </c>
      <c r="D135" s="785" t="str">
        <f>'SAME R Results'!G99</f>
        <v>No flow run w/ aging</v>
      </c>
      <c r="E135" s="819">
        <f>'SAME R Results'!K99</f>
        <v>0</v>
      </c>
      <c r="F135" s="793">
        <f>'SAME R Results'!L99</f>
        <v>1.48</v>
      </c>
      <c r="G135" s="784">
        <f>'SAME R Results'!R99</f>
        <v>29.428571428571427</v>
      </c>
      <c r="H135" s="937">
        <f>'SAME R Results'!BD99</f>
        <v>277645.73872056679</v>
      </c>
      <c r="I135" s="942">
        <f>'SAME R Results'!BE99</f>
        <v>62.00566341405532</v>
      </c>
      <c r="J135" s="949">
        <f>'SAME R Results'!BF99</f>
        <v>0.21252439500000003</v>
      </c>
      <c r="K135" s="949">
        <f>'SAME R Results'!BG99</f>
        <v>5.7025892499999987E-2</v>
      </c>
      <c r="L135" s="949">
        <f>'SAME R Results'!BH99</f>
        <v>8.5145175000000002</v>
      </c>
      <c r="M135" s="793">
        <f>'SAME R Results'!BI99</f>
        <v>0.22332654446557226</v>
      </c>
      <c r="N135" s="793">
        <f>'SAME R Results'!BJ99</f>
        <v>0.34551005269730162</v>
      </c>
      <c r="O135" s="793">
        <f>'SAME R Results'!BL99</f>
        <v>3.7268052402687091</v>
      </c>
      <c r="P135" s="793">
        <f>'SAME R Results'!BM99</f>
        <v>1.9359452843564022</v>
      </c>
      <c r="Q135" s="793">
        <f>'SAME R Results'!BN99</f>
        <v>0.17954783605894736</v>
      </c>
      <c r="R135" s="819">
        <f>'SAME R Results'!BR99</f>
        <v>62.00566341405532</v>
      </c>
      <c r="S135" s="827">
        <f>'SAME R Results'!BZ99</f>
        <v>578.19370520881728</v>
      </c>
      <c r="T135" s="793">
        <f>'SAME R Results'!CA99</f>
        <v>1.2966666666666127</v>
      </c>
      <c r="U135" s="27"/>
    </row>
    <row r="136" spans="1:21" ht="16.5" customHeight="1" x14ac:dyDescent="0.2">
      <c r="A136" s="780">
        <v>2</v>
      </c>
      <c r="B136" s="785" t="str">
        <f>'SAME R Results'!B100</f>
        <v>Kapton</v>
      </c>
      <c r="C136" s="784" t="str">
        <f>'SAME R Results'!F100</f>
        <v>101a</v>
      </c>
      <c r="D136" s="785" t="str">
        <f>'SAME R Results'!G100</f>
        <v>aged</v>
      </c>
      <c r="E136" s="819">
        <f>'SAME R Results'!K100</f>
        <v>0</v>
      </c>
      <c r="F136" s="793">
        <f>'SAME R Results'!L100</f>
        <v>1.48</v>
      </c>
      <c r="G136" s="784">
        <f>'SAME R Results'!R100</f>
        <v>560.57142857142856</v>
      </c>
      <c r="H136" s="937">
        <f>'SAME R Results'!BD100</f>
        <v>253109.83922102317</v>
      </c>
      <c r="I136" s="942">
        <f>'SAME R Results'!BE100</f>
        <v>59.146924907156333</v>
      </c>
      <c r="J136" s="949">
        <f>'SAME R Results'!BF100</f>
        <v>0.21377568</v>
      </c>
      <c r="K136" s="949">
        <f>'SAME R Results'!BG100</f>
        <v>5.8727256249999978E-2</v>
      </c>
      <c r="L136" s="949">
        <f>'SAME R Results'!BH100</f>
        <v>8.1544950000000007</v>
      </c>
      <c r="M136" s="793">
        <f>'SAME R Results'!BI100</f>
        <v>0.23368086001393035</v>
      </c>
      <c r="N136" s="793">
        <f>'SAME R Results'!BJ100</f>
        <v>0.35123708057095632</v>
      </c>
      <c r="O136" s="793">
        <f>'SAME R Results'!BL100</f>
        <v>3.6401441792200204</v>
      </c>
      <c r="P136" s="793">
        <f>'SAME R Results'!BM100</f>
        <v>1.8933755883208117</v>
      </c>
      <c r="Q136" s="793">
        <f>'SAME R Results'!BN100</f>
        <v>0.19060510757829099</v>
      </c>
      <c r="R136" s="819">
        <f>'SAME R Results'!BR100</f>
        <v>59.146924907156333</v>
      </c>
      <c r="S136" s="827">
        <f>'SAME R Results'!BZ100</f>
        <v>578.19370520881728</v>
      </c>
      <c r="T136" s="793">
        <f>'SAME R Results'!CA100</f>
        <v>1.2966666666666127</v>
      </c>
      <c r="U136" s="27"/>
    </row>
    <row r="137" spans="1:21" ht="16.5" customHeight="1" x14ac:dyDescent="0.2">
      <c r="A137" s="780">
        <v>2</v>
      </c>
      <c r="B137" s="785" t="str">
        <f>'SAME R Results'!B101</f>
        <v>Kapton</v>
      </c>
      <c r="C137" s="784">
        <f>'SAME R Results'!F101</f>
        <v>102</v>
      </c>
      <c r="D137" s="785" t="str">
        <f>'SAME R Results'!G101</f>
        <v>No flow run w/ aging</v>
      </c>
      <c r="E137" s="819">
        <f>'SAME R Results'!K101</f>
        <v>0</v>
      </c>
      <c r="F137" s="793">
        <f>'SAME R Results'!L101</f>
        <v>1.48</v>
      </c>
      <c r="G137" s="784">
        <f>'SAME R Results'!R101</f>
        <v>27.571428571428573</v>
      </c>
      <c r="H137" s="937">
        <f>'SAME R Results'!BD101</f>
        <v>258123.09072398374</v>
      </c>
      <c r="I137" s="942">
        <f>'SAME R Results'!BE101</f>
        <v>78.526166726178445</v>
      </c>
      <c r="J137" s="949">
        <f>'SAME R Results'!BF101</f>
        <v>0.52612301000000006</v>
      </c>
      <c r="K137" s="949">
        <f>'SAME R Results'!BG101</f>
        <v>0.14265442249999999</v>
      </c>
      <c r="L137" s="949">
        <f>'SAME R Results'!BH101</f>
        <v>17.270820000000001</v>
      </c>
      <c r="M137" s="793">
        <f>'SAME R Results'!BI101</f>
        <v>0.30421984529136165</v>
      </c>
      <c r="N137" s="793">
        <f>'SAME R Results'!BJ101</f>
        <v>0.44812555565829937</v>
      </c>
      <c r="O137" s="793">
        <f>'SAME R Results'!BL101</f>
        <v>3.6880946330282898</v>
      </c>
      <c r="P137" s="793">
        <f>'SAME R Results'!BM101</f>
        <v>1.8633066199621118</v>
      </c>
      <c r="Q137" s="793">
        <f>'SAME R Results'!BN101</f>
        <v>0.25065793411164244</v>
      </c>
      <c r="R137" s="819">
        <f>'SAME R Results'!BR101</f>
        <v>78.526166726178445</v>
      </c>
      <c r="S137" s="827">
        <f>'SAME R Results'!BZ101</f>
        <v>578.7984573834824</v>
      </c>
      <c r="T137" s="793">
        <f>'SAME R Results'!CA101</f>
        <v>1.4366666666666417</v>
      </c>
      <c r="U137" s="27"/>
    </row>
    <row r="138" spans="1:21" ht="16.5" customHeight="1" x14ac:dyDescent="0.2">
      <c r="A138" s="780">
        <v>2</v>
      </c>
      <c r="B138" s="785" t="str">
        <f>'SAME R Results'!B102</f>
        <v>Kapton</v>
      </c>
      <c r="C138" s="784" t="str">
        <f>'SAME R Results'!F102</f>
        <v>102a</v>
      </c>
      <c r="D138" s="785" t="str">
        <f>'SAME R Results'!G102</f>
        <v>aged</v>
      </c>
      <c r="E138" s="819">
        <f>'SAME R Results'!K102</f>
        <v>0</v>
      </c>
      <c r="F138" s="793">
        <f>'SAME R Results'!L102</f>
        <v>1.48</v>
      </c>
      <c r="G138" s="784">
        <f>'SAME R Results'!R102</f>
        <v>562.71428571428567</v>
      </c>
      <c r="H138" s="937">
        <f>'SAME R Results'!BD102</f>
        <v>211761.04779864493</v>
      </c>
      <c r="I138" s="942">
        <f>'SAME R Results'!BE102</f>
        <v>69.806300393142521</v>
      </c>
      <c r="J138" s="949">
        <f>'SAME R Results'!BF102</f>
        <v>0.48804425714285721</v>
      </c>
      <c r="K138" s="949">
        <f>'SAME R Results'!BG102</f>
        <v>0.12664430398809529</v>
      </c>
      <c r="L138" s="949">
        <f>'SAME R Results'!BH102</f>
        <v>15.329957142857143</v>
      </c>
      <c r="M138" s="793">
        <f>'SAME R Results'!BI102</f>
        <v>0.32964655737592746</v>
      </c>
      <c r="N138" s="793">
        <f>'SAME R Results'!BJ102</f>
        <v>0.460047454751769</v>
      </c>
      <c r="O138" s="793">
        <f>'SAME R Results'!BL102</f>
        <v>3.8536613315726695</v>
      </c>
      <c r="P138" s="793">
        <f>'SAME R Results'!BM102</f>
        <v>1.7812740254848882</v>
      </c>
      <c r="Q138" s="793">
        <f>'SAME R Results'!BN102</f>
        <v>0.27904323668687664</v>
      </c>
      <c r="R138" s="819">
        <f>'SAME R Results'!BR102</f>
        <v>69.806300393142521</v>
      </c>
      <c r="S138" s="827">
        <f>'SAME R Results'!BZ102</f>
        <v>578.7984573834824</v>
      </c>
      <c r="T138" s="793">
        <f>'SAME R Results'!CA102</f>
        <v>1.4366666666666417</v>
      </c>
      <c r="U138" s="27"/>
    </row>
    <row r="139" spans="1:21" ht="16.5" customHeight="1" x14ac:dyDescent="0.2">
      <c r="A139" s="780">
        <v>2</v>
      </c>
      <c r="B139" s="785" t="str">
        <f>'SAME R Results'!B104</f>
        <v>Silicone</v>
      </c>
      <c r="C139" s="784">
        <f>'SAME R Results'!F104</f>
        <v>103</v>
      </c>
      <c r="D139" s="785" t="str">
        <f>'SAME R Results'!G104</f>
        <v>low flow run w/ aging</v>
      </c>
      <c r="E139" s="819">
        <f>'SAME R Results'!K104</f>
        <v>1</v>
      </c>
      <c r="F139" s="793">
        <f>'SAME R Results'!L104</f>
        <v>1.35</v>
      </c>
      <c r="G139" s="784">
        <f>'SAME R Results'!R104</f>
        <v>47.714285714285715</v>
      </c>
      <c r="H139" s="937">
        <f>'SAME R Results'!BD104</f>
        <v>312096.9919050613</v>
      </c>
      <c r="I139" s="942">
        <f>'SAME R Results'!BE104</f>
        <v>121.59461504277496</v>
      </c>
      <c r="J139" s="949">
        <f>'SAME R Results'!BF104</f>
        <v>4.7561933868386106</v>
      </c>
      <c r="K139" s="949">
        <f>'SAME R Results'!BG104</f>
        <v>1.2594530999111959</v>
      </c>
      <c r="L139" s="949">
        <f>'SAME R Results'!BH104</f>
        <v>103.66063754039537</v>
      </c>
      <c r="M139" s="793">
        <f>'SAME R Results'!BI104</f>
        <v>0.38960521311196605</v>
      </c>
      <c r="N139" s="793">
        <f>'SAME R Results'!BJ104</f>
        <v>0.88994066860296439</v>
      </c>
      <c r="O139" s="793">
        <f>'SAME R Results'!BL104</f>
        <v>3.7763957920894158</v>
      </c>
      <c r="P139" s="793">
        <f>'SAME R Results'!BM104</f>
        <v>2.4814842980856899</v>
      </c>
      <c r="Q139" s="793">
        <f>'SAME R Results'!BN104</f>
        <v>0.25778438811066695</v>
      </c>
      <c r="R139" s="819">
        <f>'SAME R Results'!BR104</f>
        <v>121.59461504277496</v>
      </c>
      <c r="S139" s="827">
        <f>'SAME R Results'!BZ104</f>
        <v>381.50843411618837</v>
      </c>
      <c r="T139" s="793">
        <f>'SAME R Results'!CA104</f>
        <v>2.8599999999999737</v>
      </c>
      <c r="U139" s="27"/>
    </row>
    <row r="140" spans="1:21" ht="16.5" customHeight="1" x14ac:dyDescent="0.2">
      <c r="A140" s="780">
        <v>2</v>
      </c>
      <c r="B140" s="785" t="str">
        <f>'SAME R Results'!B105</f>
        <v>Silicone</v>
      </c>
      <c r="C140" s="784" t="str">
        <f>'SAME R Results'!F105</f>
        <v>103a</v>
      </c>
      <c r="D140" s="785" t="str">
        <f>'SAME R Results'!G105</f>
        <v>aged</v>
      </c>
      <c r="E140" s="819">
        <f>'SAME R Results'!K105</f>
        <v>1</v>
      </c>
      <c r="F140" s="793">
        <f>'SAME R Results'!L105</f>
        <v>1.35</v>
      </c>
      <c r="G140" s="784">
        <f>'SAME R Results'!R105</f>
        <v>619</v>
      </c>
      <c r="H140" s="937">
        <f>'SAME R Results'!BD105</f>
        <v>293202.85419679346</v>
      </c>
      <c r="I140" s="942">
        <f>'SAME R Results'!BE105</f>
        <v>130.00855832868439</v>
      </c>
      <c r="J140" s="949">
        <f>'SAME R Results'!BF105</f>
        <v>4.7043451370904972</v>
      </c>
      <c r="K140" s="949">
        <f>'SAME R Results'!BG105</f>
        <v>1.2240901585401425</v>
      </c>
      <c r="L140" s="949">
        <f>'SAME R Results'!BH105</f>
        <v>93.025149253985816</v>
      </c>
      <c r="M140" s="793">
        <f>'SAME R Results'!BI105</f>
        <v>0.44340822903935495</v>
      </c>
      <c r="N140" s="793">
        <f>'SAME R Results'!BJ105</f>
        <v>0.87645646736377714</v>
      </c>
      <c r="O140" s="793">
        <f>'SAME R Results'!BL105</f>
        <v>3.8431361483217286</v>
      </c>
      <c r="P140" s="793">
        <f>'SAME R Results'!BM105</f>
        <v>2.2829472231124459</v>
      </c>
      <c r="Q140" s="793">
        <f>'SAME R Results'!BN105</f>
        <v>0.31538457450106333</v>
      </c>
      <c r="R140" s="819">
        <f>'SAME R Results'!BR105</f>
        <v>130.00855832868439</v>
      </c>
      <c r="S140" s="827">
        <f>'SAME R Results'!BZ105</f>
        <v>381.50843411618837</v>
      </c>
      <c r="T140" s="793">
        <f>'SAME R Results'!CA105</f>
        <v>2.8599999999999737</v>
      </c>
      <c r="U140" s="27"/>
    </row>
    <row r="141" spans="1:21" ht="16.5" customHeight="1" x14ac:dyDescent="0.2">
      <c r="A141" s="780">
        <v>2</v>
      </c>
      <c r="B141" s="785" t="str">
        <f>'SAME R Results'!B106</f>
        <v>Silicone</v>
      </c>
      <c r="C141" s="784">
        <f>'SAME R Results'!F106</f>
        <v>104</v>
      </c>
      <c r="D141" s="785" t="str">
        <f>'SAME R Results'!G106</f>
        <v>No flow run w/ aging</v>
      </c>
      <c r="E141" s="819">
        <f>'SAME R Results'!K106</f>
        <v>0</v>
      </c>
      <c r="F141" s="793">
        <f>'SAME R Results'!L106</f>
        <v>1.35</v>
      </c>
      <c r="G141" s="784">
        <f>'SAME R Results'!R106</f>
        <v>50.571428571428569</v>
      </c>
      <c r="H141" s="937">
        <f>'SAME R Results'!BD106</f>
        <v>161835.03759638718</v>
      </c>
      <c r="I141" s="942">
        <f>'SAME R Results'!BE106</f>
        <v>152.1066060136182</v>
      </c>
      <c r="J141" s="949">
        <f>'SAME R Results'!BF106</f>
        <v>6.7707304279384832</v>
      </c>
      <c r="K141" s="949">
        <f>'SAME R Results'!BG106</f>
        <v>1.8460594643041344</v>
      </c>
      <c r="L141" s="949">
        <f>'SAME R Results'!BH106</f>
        <v>137.42237072527996</v>
      </c>
      <c r="M141" s="793">
        <f>'SAME R Results'!BI106</f>
        <v>0.93988674067582656</v>
      </c>
      <c r="N141" s="793">
        <f>'SAME R Results'!BJ106</f>
        <v>1.2168804592172662</v>
      </c>
      <c r="O141" s="793">
        <f>'SAME R Results'!BL106</f>
        <v>3.6676664857546646</v>
      </c>
      <c r="P141" s="793">
        <f>'SAME R Results'!BM106</f>
        <v>1.6623278381210085</v>
      </c>
      <c r="Q141" s="793">
        <f>'SAME R Results'!BN106</f>
        <v>0.82601764712833703</v>
      </c>
      <c r="R141" s="819">
        <f>'SAME R Results'!BR106</f>
        <v>152.1066060136182</v>
      </c>
      <c r="S141" s="827">
        <f>'SAME R Results'!BZ106</f>
        <v>335.53181792685871</v>
      </c>
      <c r="T141" s="793">
        <f>'SAME R Results'!CA106</f>
        <v>3.9700000000001401</v>
      </c>
      <c r="U141" s="27"/>
    </row>
    <row r="142" spans="1:21" s="11" customFormat="1" ht="16.5" customHeight="1" x14ac:dyDescent="0.2">
      <c r="A142" s="780">
        <v>2</v>
      </c>
      <c r="B142" s="785" t="str">
        <f>'SAME R Results'!B107</f>
        <v>Silicone</v>
      </c>
      <c r="C142" s="784" t="str">
        <f>'SAME R Results'!F107</f>
        <v>104a</v>
      </c>
      <c r="D142" s="785" t="str">
        <f>'SAME R Results'!G107</f>
        <v>aged</v>
      </c>
      <c r="E142" s="819">
        <f>'SAME R Results'!K107</f>
        <v>0</v>
      </c>
      <c r="F142" s="793">
        <f>'SAME R Results'!L107</f>
        <v>1.35</v>
      </c>
      <c r="G142" s="784">
        <f>'SAME R Results'!R107</f>
        <v>636.14285714285711</v>
      </c>
      <c r="H142" s="937">
        <f>'SAME R Results'!BD107</f>
        <v>144873.32405044511</v>
      </c>
      <c r="I142" s="942">
        <f>'SAME R Results'!BE107</f>
        <v>159.74285125148558</v>
      </c>
      <c r="J142" s="949">
        <f>'SAME R Results'!BF107</f>
        <v>5.9374594452505498</v>
      </c>
      <c r="K142" s="949">
        <f>'SAME R Results'!BG107</f>
        <v>1.5596775845127868</v>
      </c>
      <c r="L142" s="949">
        <f>'SAME R Results'!BH107</f>
        <v>118.35054019742921</v>
      </c>
      <c r="M142" s="793">
        <f>'SAME R Results'!BI107</f>
        <v>1.1026381309223143</v>
      </c>
      <c r="N142" s="793">
        <f>'SAME R Results'!BJ107</f>
        <v>1.2012873282774046</v>
      </c>
      <c r="O142" s="793">
        <f>'SAME R Results'!BL107</f>
        <v>3.8068505338590843</v>
      </c>
      <c r="P142" s="793">
        <f>'SAME R Results'!BM107</f>
        <v>1.3400747238642703</v>
      </c>
      <c r="Q142" s="793">
        <f>'SAME R Results'!BN107</f>
        <v>1.0563943322697535</v>
      </c>
      <c r="R142" s="819">
        <f>'SAME R Results'!BR107</f>
        <v>159.74285125148558</v>
      </c>
      <c r="S142" s="827">
        <f>'SAME R Results'!BZ107</f>
        <v>335.53181792685871</v>
      </c>
      <c r="T142" s="793">
        <f>'SAME R Results'!CA107</f>
        <v>3.9700000000001401</v>
      </c>
      <c r="U142" s="27"/>
    </row>
    <row r="143" spans="1:21" ht="16.5" customHeight="1" x14ac:dyDescent="0.2">
      <c r="A143" s="780">
        <v>2</v>
      </c>
      <c r="B143" s="785" t="str">
        <f>'SAME R Results'!B108</f>
        <v>Teflon</v>
      </c>
      <c r="C143" s="784">
        <f>'SAME R Results'!F108</f>
        <v>105</v>
      </c>
      <c r="D143" s="785" t="str">
        <f>'SAME R Results'!G108</f>
        <v>No flow run w/ aging</v>
      </c>
      <c r="E143" s="819">
        <f>'SAME R Results'!K108</f>
        <v>0</v>
      </c>
      <c r="F143" s="793">
        <f>'SAME R Results'!L108</f>
        <v>1.45</v>
      </c>
      <c r="G143" s="784">
        <f>'SAME R Results'!R108</f>
        <v>24.142857142857142</v>
      </c>
      <c r="H143" s="937">
        <f>'SAME R Results'!BD108</f>
        <v>195396.75079555667</v>
      </c>
      <c r="I143" s="942">
        <f>'SAME R Results'!BE108</f>
        <v>33.687000501383118</v>
      </c>
      <c r="J143" s="949">
        <f>'SAME R Results'!BF108</f>
        <v>3.7796030000000001E-2</v>
      </c>
      <c r="K143" s="949">
        <f>'SAME R Results'!BG108</f>
        <v>9.2544512499999967E-3</v>
      </c>
      <c r="L143" s="949">
        <f>'SAME R Results'!BH108</f>
        <v>6.4358019999999989</v>
      </c>
      <c r="M143" s="793">
        <f>'SAME R Results'!BI108</f>
        <v>0.17240307407480779</v>
      </c>
      <c r="N143" s="793">
        <f>'SAME R Results'!BJ108</f>
        <v>0.30578863797657757</v>
      </c>
      <c r="O143" s="793">
        <f>'SAME R Results'!BL108</f>
        <v>4.0840919660147339</v>
      </c>
      <c r="P143" s="793">
        <f>'SAME R Results'!BM108</f>
        <v>2.1318850131134703</v>
      </c>
      <c r="Q143" s="793">
        <f>'SAME R Results'!BN108</f>
        <v>0.1294514250758422</v>
      </c>
      <c r="R143" s="819">
        <f>'SAME R Results'!BR108</f>
        <v>33.687000501383118</v>
      </c>
      <c r="S143" s="827">
        <f>'SAME R Results'!BZ108</f>
        <v>527.87656862261747</v>
      </c>
      <c r="T143" s="793">
        <f>'SAME R Results'!CA108</f>
        <v>0.7499999999999174</v>
      </c>
      <c r="U143" s="27"/>
    </row>
    <row r="144" spans="1:21" ht="16.5" customHeight="1" x14ac:dyDescent="0.2">
      <c r="A144" s="780">
        <v>2</v>
      </c>
      <c r="B144" s="785" t="str">
        <f>'SAME R Results'!B109</f>
        <v>Teflon</v>
      </c>
      <c r="C144" s="784" t="str">
        <f>'SAME R Results'!F109</f>
        <v>105a</v>
      </c>
      <c r="D144" s="785" t="str">
        <f>'SAME R Results'!G109</f>
        <v>aged</v>
      </c>
      <c r="E144" s="819">
        <f>'SAME R Results'!K109</f>
        <v>0</v>
      </c>
      <c r="F144" s="793">
        <f>'SAME R Results'!L109</f>
        <v>1.45</v>
      </c>
      <c r="G144" s="784">
        <f>'SAME R Results'!R109</f>
        <v>558.71428571428567</v>
      </c>
      <c r="H144" s="937">
        <f>'SAME R Results'!BD109</f>
        <v>146578.22949047992</v>
      </c>
      <c r="I144" s="942">
        <f>'SAME R Results'!BE109</f>
        <v>23.76915243829556</v>
      </c>
      <c r="J144" s="949">
        <f>'SAME R Results'!BF109</f>
        <v>3.6941525000000003E-2</v>
      </c>
      <c r="K144" s="949">
        <f>'SAME R Results'!BG109</f>
        <v>9.056092499999998E-3</v>
      </c>
      <c r="L144" s="949">
        <f>'SAME R Results'!BH109</f>
        <v>5.7427730000000015</v>
      </c>
      <c r="M144" s="793">
        <f>'SAME R Results'!BI109</f>
        <v>0.16216018245628583</v>
      </c>
      <c r="N144" s="793">
        <f>'SAME R Results'!BJ109</f>
        <v>0.32399896662237215</v>
      </c>
      <c r="O144" s="793">
        <f>'SAME R Results'!BL109</f>
        <v>4.0791903351252223</v>
      </c>
      <c r="P144" s="793">
        <f>'SAME R Results'!BM109</f>
        <v>2.2978156464703408</v>
      </c>
      <c r="Q144" s="793">
        <f>'SAME R Results'!BN109</f>
        <v>0.11472142264367631</v>
      </c>
      <c r="R144" s="819">
        <f>'SAME R Results'!BR109</f>
        <v>23.76915243829556</v>
      </c>
      <c r="S144" s="827">
        <f>'SAME R Results'!BZ109</f>
        <v>527.87656862261747</v>
      </c>
      <c r="T144" s="793">
        <f>'SAME R Results'!CA109</f>
        <v>0.7499999999999174</v>
      </c>
      <c r="U144" s="27"/>
    </row>
    <row r="145" spans="1:21" ht="16.5" customHeight="1" x14ac:dyDescent="0.2">
      <c r="A145" s="780">
        <v>2</v>
      </c>
      <c r="B145" s="785" t="str">
        <f>'SAME R Results'!B110</f>
        <v>Lampwick</v>
      </c>
      <c r="C145" s="784">
        <f>'SAME R Results'!F110</f>
        <v>106</v>
      </c>
      <c r="D145" s="785" t="str">
        <f>'SAME R Results'!G110</f>
        <v>No flow run w/ aging</v>
      </c>
      <c r="E145" s="819">
        <f>'SAME R Results'!K110</f>
        <v>0</v>
      </c>
      <c r="F145" s="793">
        <f>'SAME R Results'!L110</f>
        <v>1.28</v>
      </c>
      <c r="G145" s="784">
        <f>'SAME R Results'!R110</f>
        <v>29.714285714285715</v>
      </c>
      <c r="H145" s="937">
        <f>'SAME R Results'!BD110</f>
        <v>107516.96149531422</v>
      </c>
      <c r="I145" s="942">
        <f>'SAME R Results'!BE110</f>
        <v>47.564685690088332</v>
      </c>
      <c r="J145" s="949">
        <f>'SAME R Results'!BF110</f>
        <v>0.79522721499999971</v>
      </c>
      <c r="K145" s="949">
        <f>'SAME R Results'!BG110</f>
        <v>0.20453255250000008</v>
      </c>
      <c r="L145" s="949">
        <f>'SAME R Results'!BH110</f>
        <v>12.131364</v>
      </c>
      <c r="M145" s="793">
        <f>'SAME R Results'!BI110</f>
        <v>0.44239239119644658</v>
      </c>
      <c r="N145" s="793">
        <f>'SAME R Results'!BJ110</f>
        <v>0.59953058438413609</v>
      </c>
      <c r="O145" s="793">
        <f>'SAME R Results'!BL110</f>
        <v>3.8880227390698576</v>
      </c>
      <c r="P145" s="793">
        <f>'SAME R Results'!BM110</f>
        <v>1.7355361204504993</v>
      </c>
      <c r="Q145" s="793">
        <f>'SAME R Results'!BN110</f>
        <v>0.38001942957695506</v>
      </c>
      <c r="R145" s="819">
        <f>'SAME R Results'!BR110</f>
        <v>47.564685690088332</v>
      </c>
      <c r="S145" s="827">
        <f>'SAME R Results'!BZ110</f>
        <v>296.85201609236873</v>
      </c>
      <c r="T145" s="793">
        <f>'SAME R Results'!CA110</f>
        <v>2.9300000000000992</v>
      </c>
      <c r="U145" s="27"/>
    </row>
    <row r="146" spans="1:21" s="4" customFormat="1" ht="16.5" customHeight="1" x14ac:dyDescent="0.2">
      <c r="A146" s="780">
        <v>2</v>
      </c>
      <c r="B146" s="785" t="str">
        <f>'SAME R Results'!B111</f>
        <v>Lampwick</v>
      </c>
      <c r="C146" s="784" t="str">
        <f>'SAME R Results'!F111</f>
        <v>106a</v>
      </c>
      <c r="D146" s="785" t="str">
        <f>'SAME R Results'!G111</f>
        <v>aged</v>
      </c>
      <c r="E146" s="819">
        <f>'SAME R Results'!K111</f>
        <v>0</v>
      </c>
      <c r="F146" s="793">
        <f>'SAME R Results'!L111</f>
        <v>1.28</v>
      </c>
      <c r="G146" s="784">
        <f>'SAME R Results'!R111</f>
        <v>558.28571428571433</v>
      </c>
      <c r="H146" s="937">
        <f>'SAME R Results'!BD111</f>
        <v>97001.378207353002</v>
      </c>
      <c r="I146" s="942">
        <f>'SAME R Results'!BE111</f>
        <v>39.072658769889138</v>
      </c>
      <c r="J146" s="949">
        <f>'SAME R Results'!BF111</f>
        <v>0.70729056500000009</v>
      </c>
      <c r="K146" s="949">
        <f>'SAME R Results'!BG111</f>
        <v>0.17888259500000001</v>
      </c>
      <c r="L146" s="949">
        <f>'SAME R Results'!BH111</f>
        <v>10.791703999999999</v>
      </c>
      <c r="M146" s="793">
        <f>'SAME R Results'!BI111</f>
        <v>0.40280519196713138</v>
      </c>
      <c r="N146" s="793">
        <f>'SAME R Results'!BJ111</f>
        <v>0.59672078557518438</v>
      </c>
      <c r="O146" s="793">
        <f>'SAME R Results'!BL111</f>
        <v>3.9539373017257495</v>
      </c>
      <c r="P146" s="793">
        <f>'SAME R Results'!BM111</f>
        <v>1.8717880227738097</v>
      </c>
      <c r="Q146" s="793">
        <f>'SAME R Results'!BN111</f>
        <v>0.3309459012244117</v>
      </c>
      <c r="R146" s="819">
        <f>'SAME R Results'!BR111</f>
        <v>39.072658769889138</v>
      </c>
      <c r="S146" s="827">
        <f>'SAME R Results'!BZ111</f>
        <v>296.85201609236873</v>
      </c>
      <c r="T146" s="793">
        <f>'SAME R Results'!CA111</f>
        <v>2.9300000000000992</v>
      </c>
      <c r="U146" s="28"/>
    </row>
    <row r="147" spans="1:21" ht="16.5" customHeight="1" x14ac:dyDescent="0.2">
      <c r="A147" s="780">
        <v>2</v>
      </c>
      <c r="B147" s="785" t="str">
        <f>'SAME R Results'!B112</f>
        <v>Pyrell</v>
      </c>
      <c r="C147" s="784">
        <f>'SAME R Results'!F112</f>
        <v>107</v>
      </c>
      <c r="D147" s="785" t="str">
        <f>'SAME R Results'!G112</f>
        <v>Low flow run w/ aging</v>
      </c>
      <c r="E147" s="819">
        <f>'SAME R Results'!K112</f>
        <v>1</v>
      </c>
      <c r="F147" s="793">
        <f>'SAME R Results'!L112</f>
        <v>1.23</v>
      </c>
      <c r="G147" s="784">
        <f>'SAME R Results'!R112</f>
        <v>32</v>
      </c>
      <c r="H147" s="937">
        <f>'SAME R Results'!BD112</f>
        <v>206018.55669814753</v>
      </c>
      <c r="I147" s="942">
        <f>'SAME R Results'!BE112</f>
        <v>53.439569317905381</v>
      </c>
      <c r="J147" s="949">
        <f>'SAME R Results'!BF112</f>
        <v>2.5745938350210387</v>
      </c>
      <c r="K147" s="949">
        <f>'SAME R Results'!BG112</f>
        <v>0.76668107279214215</v>
      </c>
      <c r="L147" s="949">
        <f>'SAME R Results'!BH112</f>
        <v>84.672703734474837</v>
      </c>
      <c r="M147" s="793">
        <f>'SAME R Results'!BI112</f>
        <v>0.25939201873064038</v>
      </c>
      <c r="N147" s="793">
        <f>'SAME R Results'!BJ112</f>
        <v>0.92245705141344825</v>
      </c>
      <c r="O147" s="793">
        <f>'SAME R Results'!BL112</f>
        <v>3.3581027710058611</v>
      </c>
      <c r="P147" s="793">
        <f>'SAME R Results'!BM112</f>
        <v>3.0844272302867841</v>
      </c>
      <c r="Q147" s="793">
        <f>'SAME R Results'!BN112</f>
        <v>0.13755039317404683</v>
      </c>
      <c r="R147" s="819">
        <f>'SAME R Results'!BR112</f>
        <v>53.439569317905381</v>
      </c>
      <c r="S147" s="827">
        <f>'SAME R Results'!BZ112</f>
        <v>245.41410083875152</v>
      </c>
      <c r="T147" s="793">
        <f>'SAME R Results'!CA112</f>
        <v>0.52000000000002045</v>
      </c>
      <c r="U147" s="27"/>
    </row>
    <row r="148" spans="1:21" ht="16.5" customHeight="1" x14ac:dyDescent="0.2">
      <c r="A148" s="780">
        <v>2</v>
      </c>
      <c r="B148" s="785" t="str">
        <f>'SAME R Results'!B113</f>
        <v>Pyrell</v>
      </c>
      <c r="C148" s="784" t="str">
        <f>'SAME R Results'!F113</f>
        <v>107a</v>
      </c>
      <c r="D148" s="785" t="str">
        <f>'SAME R Results'!G113</f>
        <v>aged</v>
      </c>
      <c r="E148" s="819">
        <f>'SAME R Results'!K113</f>
        <v>1</v>
      </c>
      <c r="F148" s="793">
        <f>'SAME R Results'!L113</f>
        <v>1.23</v>
      </c>
      <c r="G148" s="784">
        <f>'SAME R Results'!R113</f>
        <v>558.71428571428567</v>
      </c>
      <c r="H148" s="937">
        <f>'SAME R Results'!BD113</f>
        <v>192866.11921982534</v>
      </c>
      <c r="I148" s="942">
        <f>'SAME R Results'!BE113</f>
        <v>54.401223630766857</v>
      </c>
      <c r="J148" s="949">
        <f>'SAME R Results'!BF113</f>
        <v>2.5255440396033637</v>
      </c>
      <c r="K148" s="949">
        <f>'SAME R Results'!BG113</f>
        <v>0.76453624454255564</v>
      </c>
      <c r="L148" s="949">
        <f>'SAME R Results'!BH113</f>
        <v>82.032518989165652</v>
      </c>
      <c r="M148" s="793">
        <f>'SAME R Results'!BI113</f>
        <v>0.28206729025724481</v>
      </c>
      <c r="N148" s="793">
        <f>'SAME R Results'!BJ113</f>
        <v>0.9330619825160229</v>
      </c>
      <c r="O148" s="793">
        <f>'SAME R Results'!BL113</f>
        <v>3.3033673127092498</v>
      </c>
      <c r="P148" s="793">
        <f>'SAME R Results'!BM113</f>
        <v>2.9854989123443998</v>
      </c>
      <c r="Q148" s="793">
        <f>'SAME R Results'!BN113</f>
        <v>0.15508644552312029</v>
      </c>
      <c r="R148" s="819">
        <f>'SAME R Results'!BR113</f>
        <v>54.401223630766857</v>
      </c>
      <c r="S148" s="827">
        <f>'SAME R Results'!BZ113</f>
        <v>245.41410083875152</v>
      </c>
      <c r="T148" s="793">
        <f>'SAME R Results'!CA113</f>
        <v>0.52000000000002045</v>
      </c>
      <c r="U148" s="27"/>
    </row>
    <row r="149" spans="1:21" ht="16.5" customHeight="1" x14ac:dyDescent="0.2">
      <c r="A149" s="780">
        <v>2</v>
      </c>
      <c r="B149" s="785" t="str">
        <f>'SAME R Results'!B114</f>
        <v>Kapton</v>
      </c>
      <c r="C149" s="784">
        <f>'SAME R Results'!F114</f>
        <v>108</v>
      </c>
      <c r="D149" s="785" t="str">
        <f>'SAME R Results'!G114</f>
        <v>Low flow run w/ aging</v>
      </c>
      <c r="E149" s="819">
        <f>'SAME R Results'!K114</f>
        <v>1</v>
      </c>
      <c r="F149" s="793">
        <f>'SAME R Results'!L114</f>
        <v>1.48</v>
      </c>
      <c r="G149" s="784">
        <f>'SAME R Results'!R114</f>
        <v>29.571428571428573</v>
      </c>
      <c r="H149" s="937">
        <f>'SAME R Results'!BD114</f>
        <v>495068.20928105974</v>
      </c>
      <c r="I149" s="942">
        <f>'SAME R Results'!BE114</f>
        <v>66.67123351132058</v>
      </c>
      <c r="J149" s="949">
        <f>'SAME R Results'!BF114</f>
        <v>0.39344790499999993</v>
      </c>
      <c r="K149" s="949">
        <f>'SAME R Results'!BG114</f>
        <v>0.11017607625</v>
      </c>
      <c r="L149" s="949">
        <f>'SAME R Results'!BH114</f>
        <v>14.916892499999999</v>
      </c>
      <c r="M149" s="793">
        <f>'SAME R Results'!BI114</f>
        <v>0.1346708034598724</v>
      </c>
      <c r="N149" s="793">
        <f>'SAME R Results'!BJ114</f>
        <v>0.34348579768208154</v>
      </c>
      <c r="O149" s="793">
        <f>'SAME R Results'!BL114</f>
        <v>3.5710829282686487</v>
      </c>
      <c r="P149" s="793">
        <f>'SAME R Results'!BM114</f>
        <v>2.6317062440357741</v>
      </c>
      <c r="Q149" s="793">
        <f>'SAME R Results'!BN114</f>
        <v>8.432489020675428E-2</v>
      </c>
      <c r="R149" s="819">
        <f>'SAME R Results'!BR114</f>
        <v>66.67123351132058</v>
      </c>
      <c r="S149" s="827">
        <f>'SAME R Results'!BZ114</f>
        <v>579.39177547442239</v>
      </c>
      <c r="T149" s="793">
        <f>'SAME R Results'!CA114</f>
        <v>1.3933333333333575</v>
      </c>
      <c r="U149" s="27"/>
    </row>
    <row r="150" spans="1:21" ht="16.5" customHeight="1" x14ac:dyDescent="0.2">
      <c r="A150" s="780">
        <v>2</v>
      </c>
      <c r="B150" s="785" t="str">
        <f>'SAME R Results'!B115</f>
        <v>Kapton</v>
      </c>
      <c r="C150" s="784" t="str">
        <f>'SAME R Results'!F115</f>
        <v>108a</v>
      </c>
      <c r="D150" s="785" t="str">
        <f>'SAME R Results'!G115</f>
        <v>aged</v>
      </c>
      <c r="E150" s="819">
        <f>'SAME R Results'!K115</f>
        <v>1</v>
      </c>
      <c r="F150" s="793">
        <f>'SAME R Results'!L115</f>
        <v>1.48</v>
      </c>
      <c r="G150" s="784">
        <f>'SAME R Results'!R115</f>
        <v>559.71428571428567</v>
      </c>
      <c r="H150" s="937">
        <f>'SAME R Results'!BD115</f>
        <v>451723.46541728929</v>
      </c>
      <c r="I150" s="942">
        <f>'SAME R Results'!BE115</f>
        <v>65.498293038665565</v>
      </c>
      <c r="J150" s="949">
        <f>'SAME R Results'!BF115</f>
        <v>0.42219548000000001</v>
      </c>
      <c r="K150" s="949">
        <f>'SAME R Results'!BG115</f>
        <v>0.12251278875</v>
      </c>
      <c r="L150" s="949">
        <f>'SAME R Results'!BH115</f>
        <v>14.5329075</v>
      </c>
      <c r="M150" s="793">
        <f>'SAME R Results'!BI115</f>
        <v>0.14499643709710786</v>
      </c>
      <c r="N150" s="793">
        <f>'SAME R Results'!BJ115</f>
        <v>0.35107316171962338</v>
      </c>
      <c r="O150" s="793">
        <f>'SAME R Results'!BL115</f>
        <v>3.4461339449347896</v>
      </c>
      <c r="P150" s="793">
        <f>'SAME R Results'!BM115</f>
        <v>2.5609148057473199</v>
      </c>
      <c r="Q150" s="793">
        <f>'SAME R Results'!BN115</f>
        <v>9.3183105678405501E-2</v>
      </c>
      <c r="R150" s="819">
        <f>'SAME R Results'!BR115</f>
        <v>65.498293038665565</v>
      </c>
      <c r="S150" s="827">
        <f>'SAME R Results'!BZ115</f>
        <v>579.39177547442239</v>
      </c>
      <c r="T150" s="793">
        <f>'SAME R Results'!CA115</f>
        <v>1.3933333333333575</v>
      </c>
      <c r="U150" s="27"/>
    </row>
    <row r="151" spans="1:21" ht="16.5" customHeight="1" x14ac:dyDescent="0.2">
      <c r="A151" s="780">
        <v>2</v>
      </c>
      <c r="B151" s="785" t="str">
        <f>'SAME R Results'!B117</f>
        <v>Silicone</v>
      </c>
      <c r="C151" s="784">
        <f>'SAME R Results'!F117</f>
        <v>109</v>
      </c>
      <c r="D151" s="785" t="str">
        <f>'SAME R Results'!G117</f>
        <v>low flow run w STS</v>
      </c>
      <c r="E151" s="819">
        <f>'SAME R Results'!K117</f>
        <v>2</v>
      </c>
      <c r="F151" s="793">
        <f>'SAME R Results'!L117</f>
        <v>1.35</v>
      </c>
      <c r="G151" s="784">
        <f>'SAME R Results'!R117</f>
        <v>28.142857142857142</v>
      </c>
      <c r="H151" s="937">
        <f>'SAME R Results'!BD117</f>
        <v>1994125.8786545112</v>
      </c>
      <c r="I151" s="942">
        <f>'SAME R Results'!BE117</f>
        <v>512.45177318923925</v>
      </c>
      <c r="J151" s="949">
        <f>'SAME R Results'!BF117</f>
        <v>0</v>
      </c>
      <c r="K151" s="949">
        <f>'SAME R Results'!BG117</f>
        <v>0</v>
      </c>
      <c r="L151" s="949">
        <f>'SAME R Results'!BH117</f>
        <v>150.921491760213</v>
      </c>
      <c r="M151" s="793">
        <f>'SAME R Results'!BI117</f>
        <v>0.25698065436822065</v>
      </c>
      <c r="N151" s="793">
        <f>'SAME R Results'!BJ117</f>
        <v>0.5435662238110599</v>
      </c>
      <c r="O151" s="793">
        <f>'SAME R Results'!BL117</f>
        <v>0</v>
      </c>
      <c r="P151" s="793">
        <f>'SAME R Results'!BM117</f>
        <v>2.3762769205137761</v>
      </c>
      <c r="Q151" s="793">
        <f>'SAME R Results'!BN117</f>
        <v>0.17669506280256947</v>
      </c>
      <c r="R151" s="819">
        <f>'SAME R Results'!BR117</f>
        <v>512.45177318923925</v>
      </c>
      <c r="S151" s="827">
        <f>'SAME R Results'!BZ117</f>
        <v>382.57380885286187</v>
      </c>
      <c r="T151" s="793">
        <f>'SAME R Results'!CA117</f>
        <v>2.8799999999999937</v>
      </c>
      <c r="U151" s="27"/>
    </row>
    <row r="152" spans="1:21" ht="16.5" customHeight="1" x14ac:dyDescent="0.2">
      <c r="A152" s="780">
        <v>2</v>
      </c>
      <c r="B152" s="785" t="str">
        <f>'SAME R Results'!B118</f>
        <v>Lampwick</v>
      </c>
      <c r="C152" s="784">
        <f>'SAME R Results'!F118</f>
        <v>110</v>
      </c>
      <c r="D152" s="785" t="str">
        <f>'SAME R Results'!G118</f>
        <v>low flow run w STS</v>
      </c>
      <c r="E152" s="819">
        <f>'SAME R Results'!K118</f>
        <v>2</v>
      </c>
      <c r="F152" s="793">
        <f>'SAME R Results'!L118</f>
        <v>1.28</v>
      </c>
      <c r="G152" s="784">
        <f>'SAME R Results'!R118</f>
        <v>21.428571428571427</v>
      </c>
      <c r="H152" s="937">
        <f>'SAME R Results'!BD118</f>
        <v>915311.87562477367</v>
      </c>
      <c r="I152" s="942">
        <f>'SAME R Results'!BE118</f>
        <v>269.64467313300628</v>
      </c>
      <c r="J152" s="949">
        <f>'SAME R Results'!BF118</f>
        <v>0</v>
      </c>
      <c r="K152" s="949">
        <f>'SAME R Results'!BG118</f>
        <v>0</v>
      </c>
      <c r="L152" s="949">
        <f>'SAME R Results'!BH118</f>
        <v>52.899787351939423</v>
      </c>
      <c r="M152" s="793">
        <f>'SAME R Results'!BI118</f>
        <v>0.29459322042440694</v>
      </c>
      <c r="N152" s="793">
        <f>'SAME R Results'!BJ118</f>
        <v>0.47969155079332726</v>
      </c>
      <c r="O152" s="793">
        <f>'SAME R Results'!BL118</f>
        <v>0</v>
      </c>
      <c r="P152" s="793">
        <f>'SAME R Results'!BM118</f>
        <v>2.0102241523207525</v>
      </c>
      <c r="Q152" s="793">
        <f>'SAME R Results'!BN118</f>
        <v>0.2308623369659521</v>
      </c>
      <c r="R152" s="819">
        <f>'SAME R Results'!BR118</f>
        <v>269.64467313300628</v>
      </c>
      <c r="S152" s="827">
        <f>'SAME R Results'!BZ118</f>
        <v>299.07317141986238</v>
      </c>
      <c r="T152" s="793">
        <f>'SAME R Results'!CA118</f>
        <v>5.713333333333348</v>
      </c>
      <c r="U152" s="27"/>
    </row>
    <row r="153" spans="1:21" ht="16.5" customHeight="1" x14ac:dyDescent="0.2">
      <c r="A153" s="780">
        <v>2</v>
      </c>
      <c r="B153" s="785" t="str">
        <f>'SAME R Results'!B119</f>
        <v>Teflon</v>
      </c>
      <c r="C153" s="784">
        <f>'SAME R Results'!F119</f>
        <v>111</v>
      </c>
      <c r="D153" s="785" t="str">
        <f>'SAME R Results'!G119</f>
        <v>low flow run w STS</v>
      </c>
      <c r="E153" s="819">
        <f>'SAME R Results'!K119</f>
        <v>2</v>
      </c>
      <c r="F153" s="793">
        <f>'SAME R Results'!L119</f>
        <v>1.45</v>
      </c>
      <c r="G153" s="784">
        <f>'SAME R Results'!R119</f>
        <v>42.571428571428569</v>
      </c>
      <c r="H153" s="937">
        <f>'SAME R Results'!BD119</f>
        <v>1333768.9444362801</v>
      </c>
      <c r="I153" s="942">
        <f>'SAME R Results'!BE119</f>
        <v>367.17168120282838</v>
      </c>
      <c r="J153" s="949">
        <f>'SAME R Results'!BF119</f>
        <v>0</v>
      </c>
      <c r="K153" s="949">
        <f>'SAME R Results'!BG119</f>
        <v>0</v>
      </c>
      <c r="L153" s="949">
        <f>'SAME R Results'!BH119</f>
        <v>71.923708999999988</v>
      </c>
      <c r="M153" s="793">
        <f>'SAME R Results'!BI119</f>
        <v>0.27528882175166719</v>
      </c>
      <c r="N153" s="793">
        <f>'SAME R Results'!BJ119</f>
        <v>0.3604043772501847</v>
      </c>
      <c r="O153" s="793">
        <f>'SAME R Results'!BL119</f>
        <v>0</v>
      </c>
      <c r="P153" s="793">
        <f>'SAME R Results'!BM119</f>
        <v>1.680419088152735</v>
      </c>
      <c r="Q153" s="793">
        <f>'SAME R Results'!BN119</f>
        <v>0.24059568656859387</v>
      </c>
      <c r="R153" s="819">
        <f>'SAME R Results'!BR119</f>
        <v>367.17168120282838</v>
      </c>
      <c r="S153" s="827">
        <f>'SAME R Results'!BZ119</f>
        <v>528.55724747805561</v>
      </c>
      <c r="T153" s="793">
        <f>'SAME R Results'!CA119</f>
        <v>9.9466666666667702</v>
      </c>
      <c r="U153" s="27"/>
    </row>
    <row r="154" spans="1:21" ht="16.5" customHeight="1" x14ac:dyDescent="0.2">
      <c r="A154" s="780">
        <v>2</v>
      </c>
      <c r="B154" s="785" t="str">
        <f>'SAME R Results'!B120</f>
        <v>Kapton</v>
      </c>
      <c r="C154" s="784">
        <f>'SAME R Results'!F120</f>
        <v>112</v>
      </c>
      <c r="D154" s="785" t="str">
        <f>'SAME R Results'!G120</f>
        <v>low flow run w STS</v>
      </c>
      <c r="E154" s="819">
        <f>'SAME R Results'!K120</f>
        <v>2</v>
      </c>
      <c r="F154" s="793">
        <f>'SAME R Results'!L120</f>
        <v>1.48</v>
      </c>
      <c r="G154" s="784">
        <f>'SAME R Results'!R120</f>
        <v>22.285714285714285</v>
      </c>
      <c r="H154" s="937">
        <f>'SAME R Results'!BD120</f>
        <v>1615017.6733915848</v>
      </c>
      <c r="I154" s="942">
        <f>'SAME R Results'!BE120</f>
        <v>307.8509299586508</v>
      </c>
      <c r="J154" s="949">
        <f>'SAME R Results'!BF120</f>
        <v>0</v>
      </c>
      <c r="K154" s="949">
        <f>'SAME R Results'!BG120</f>
        <v>0</v>
      </c>
      <c r="L154" s="949">
        <f>'SAME R Results'!BH120</f>
        <v>28.287495</v>
      </c>
      <c r="M154" s="793">
        <f>'SAME R Results'!BI120</f>
        <v>0.19061768489019365</v>
      </c>
      <c r="N154" s="793">
        <f>'SAME R Results'!BJ120</f>
        <v>0.28666637066468903</v>
      </c>
      <c r="O154" s="793">
        <f>'SAME R Results'!BL120</f>
        <v>0</v>
      </c>
      <c r="P154" s="793">
        <f>'SAME R Results'!BM120</f>
        <v>1.8941825311333986</v>
      </c>
      <c r="Q154" s="793">
        <f>'SAME R Results'!BN120</f>
        <v>0.15543771805529163</v>
      </c>
      <c r="R154" s="819">
        <f>'SAME R Results'!BR120</f>
        <v>307.8509299586508</v>
      </c>
      <c r="S154" s="827">
        <f>'SAME R Results'!BZ120</f>
        <v>583.20436719326278</v>
      </c>
      <c r="T154" s="793">
        <f>'SAME R Results'!CA120</f>
        <v>2.4199999999999777</v>
      </c>
      <c r="U154" s="27"/>
    </row>
    <row r="155" spans="1:21" ht="16.5" customHeight="1" x14ac:dyDescent="0.2">
      <c r="A155" s="780">
        <v>2</v>
      </c>
      <c r="B155" s="785" t="str">
        <f>'SAME R Results'!B121</f>
        <v>Pyrell</v>
      </c>
      <c r="C155" s="784">
        <f>'SAME R Results'!F121</f>
        <v>113</v>
      </c>
      <c r="D155" s="785" t="str">
        <f>'SAME R Results'!G121</f>
        <v>low flow run w STS</v>
      </c>
      <c r="E155" s="819">
        <f>'SAME R Results'!K121</f>
        <v>2</v>
      </c>
      <c r="F155" s="793">
        <f>'SAME R Results'!L121</f>
        <v>1.23</v>
      </c>
      <c r="G155" s="784">
        <f>'SAME R Results'!R121</f>
        <v>31</v>
      </c>
      <c r="H155" s="937">
        <f>'SAME R Results'!BD121</f>
        <v>1176224.4595932008</v>
      </c>
      <c r="I155" s="942">
        <f>'SAME R Results'!BE121</f>
        <v>459.76995119843087</v>
      </c>
      <c r="J155" s="949">
        <f>'SAME R Results'!BF121</f>
        <v>0</v>
      </c>
      <c r="K155" s="949">
        <f>'SAME R Results'!BG121</f>
        <v>0</v>
      </c>
      <c r="L155" s="949">
        <f>'SAME R Results'!BH121</f>
        <v>169.19487997801508</v>
      </c>
      <c r="M155" s="793">
        <f>'SAME R Results'!BI121</f>
        <v>0.39088623557228447</v>
      </c>
      <c r="N155" s="793">
        <f>'SAME R Results'!BJ121</f>
        <v>0.6500789886706958</v>
      </c>
      <c r="O155" s="793">
        <f>'SAME R Results'!BL121</f>
        <v>0</v>
      </c>
      <c r="P155" s="793">
        <f>'SAME R Results'!BM121</f>
        <v>2.0405434673921752</v>
      </c>
      <c r="Q155" s="793">
        <f>'SAME R Results'!BN121</f>
        <v>0.30310458221467135</v>
      </c>
      <c r="R155" s="819">
        <f>'SAME R Results'!BR121</f>
        <v>459.76995119843087</v>
      </c>
      <c r="S155" s="827">
        <f>'SAME R Results'!BZ121</f>
        <v>245.37087876588521</v>
      </c>
      <c r="T155" s="793">
        <f>'SAME R Results'!CA121</f>
        <v>0.87333333333328156</v>
      </c>
      <c r="U155" s="27"/>
    </row>
    <row r="156" spans="1:21" ht="16.5" customHeight="1" x14ac:dyDescent="0.2">
      <c r="A156" s="780">
        <v>2</v>
      </c>
      <c r="B156" s="785" t="str">
        <f>'SAME R Results'!B122</f>
        <v>Kapton</v>
      </c>
      <c r="C156" s="784">
        <f>'SAME R Results'!F122</f>
        <v>114</v>
      </c>
      <c r="D156" s="785" t="str">
        <f>'SAME R Results'!G122</f>
        <v>low flow run w STS no Ptrak</v>
      </c>
      <c r="E156" s="819">
        <f>'SAME R Results'!K122</f>
        <v>2</v>
      </c>
      <c r="F156" s="793">
        <f>'SAME R Results'!L122</f>
        <v>1.43</v>
      </c>
      <c r="G156" s="784">
        <f>'SAME R Results'!R122</f>
        <v>28.285714285714285</v>
      </c>
      <c r="H156" s="937" t="e">
        <f>'SAME R Results'!BD122</f>
        <v>#VALUE!</v>
      </c>
      <c r="I156" s="942">
        <f>'SAME R Results'!BE122</f>
        <v>81.033945832324562</v>
      </c>
      <c r="J156" s="949">
        <f>'SAME R Results'!BF122</f>
        <v>0</v>
      </c>
      <c r="K156" s="949">
        <f>'SAME R Results'!BG122</f>
        <v>0</v>
      </c>
      <c r="L156" s="949">
        <f>'SAME R Results'!BH122</f>
        <v>2.3453549999999996</v>
      </c>
      <c r="M156" s="793">
        <f>'SAME R Results'!BI122</f>
        <v>0</v>
      </c>
      <c r="N156" s="793">
        <f>'SAME R Results'!BJ122</f>
        <v>0</v>
      </c>
      <c r="O156" s="793">
        <f>'SAME R Results'!BL122</f>
        <v>0</v>
      </c>
      <c r="P156" s="793">
        <f>'SAME R Results'!BM122</f>
        <v>0</v>
      </c>
      <c r="Q156" s="793">
        <f>'SAME R Results'!BN122</f>
        <v>0</v>
      </c>
      <c r="R156" s="819">
        <f>'SAME R Results'!BR122</f>
        <v>81.033945832324562</v>
      </c>
      <c r="S156" s="827">
        <f>'SAME R Results'!BZ122</f>
        <v>497.24008696531865</v>
      </c>
      <c r="T156" s="793">
        <f>'SAME R Results'!CA122</f>
        <v>0.50333333333341113</v>
      </c>
      <c r="U156" s="27"/>
    </row>
    <row r="157" spans="1:21" ht="23.25" x14ac:dyDescent="0.35">
      <c r="B157" s="752"/>
      <c r="C157" s="29"/>
      <c r="D157" s="751"/>
      <c r="E157" s="2104"/>
      <c r="F157" s="2104"/>
      <c r="G157" s="2104"/>
      <c r="H157" s="938"/>
      <c r="I157" s="943"/>
      <c r="J157" s="950"/>
      <c r="K157" s="950"/>
      <c r="L157" s="950"/>
      <c r="M157" s="927"/>
      <c r="N157" s="927"/>
      <c r="O157" s="927"/>
      <c r="P157" s="927"/>
      <c r="Q157" s="927"/>
      <c r="R157" s="929"/>
      <c r="S157" s="929"/>
      <c r="T157" s="929"/>
      <c r="U157" s="27"/>
    </row>
    <row r="158" spans="1:21" ht="12.75" customHeight="1" x14ac:dyDescent="0.25">
      <c r="C158" s="24"/>
      <c r="D158" s="749"/>
    </row>
    <row r="159" spans="1:21" ht="12.75" customHeight="1" x14ac:dyDescent="0.25">
      <c r="C159" s="5"/>
      <c r="D159" s="749"/>
    </row>
    <row r="160" spans="1:21" ht="13.5" customHeight="1" x14ac:dyDescent="0.25"/>
    <row r="161" ht="13.5" customHeight="1" x14ac:dyDescent="0.25"/>
    <row r="162" ht="12.75" customHeight="1" x14ac:dyDescent="0.25"/>
    <row r="163" ht="12.75" customHeight="1" x14ac:dyDescent="0.25"/>
    <row r="164" ht="13.5" customHeight="1" x14ac:dyDescent="0.25"/>
    <row r="165" ht="13.5" customHeight="1" x14ac:dyDescent="0.25"/>
    <row r="166" ht="12.75" customHeight="1" x14ac:dyDescent="0.25"/>
    <row r="167" ht="12.75" customHeight="1" x14ac:dyDescent="0.25"/>
    <row r="168" ht="12.75" customHeight="1" x14ac:dyDescent="0.25"/>
    <row r="169" ht="13.5" customHeight="1" x14ac:dyDescent="0.25"/>
    <row r="170" ht="13.5" customHeight="1" x14ac:dyDescent="0.25"/>
    <row r="171" ht="12.75" customHeight="1" x14ac:dyDescent="0.25"/>
    <row r="172" ht="12.75" customHeight="1" x14ac:dyDescent="0.25"/>
    <row r="173" ht="13.5" customHeight="1" x14ac:dyDescent="0.25"/>
    <row r="174" ht="13.5" customHeight="1" x14ac:dyDescent="0.25"/>
    <row r="175" ht="12.75" customHeight="1" x14ac:dyDescent="0.25"/>
    <row r="176" ht="12.75" customHeight="1" x14ac:dyDescent="0.25"/>
    <row r="177" ht="13.5" customHeight="1" x14ac:dyDescent="0.25"/>
  </sheetData>
  <mergeCells count="3">
    <mergeCell ref="B1:D1"/>
    <mergeCell ref="E1:F1"/>
    <mergeCell ref="E157:G157"/>
  </mergeCells>
  <conditionalFormatting sqref="C1:D2 C48:D1048576">
    <cfRule type="cellIs" dxfId="24" priority="1" operator="equal">
      <formula>0</formula>
    </cfRule>
  </conditionalFormatting>
  <pageMargins left="0.5" right="0.5" top="1" bottom="0.5" header="0.5" footer="0.5"/>
  <pageSetup paperSize="17" scale="60" fitToHeight="2" orientation="portrait" r:id="rId1"/>
  <headerFooter alignWithMargins="0">
    <oddFooter>&amp;L&amp;D&amp;C&amp;T&amp;R&amp;F</oddFooter>
  </headerFooter>
  <rowBreaks count="1" manualBreakCount="1">
    <brk id="99" max="19"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CO177"/>
  <sheetViews>
    <sheetView topLeftCell="I150" zoomScale="60" zoomScaleNormal="60" workbookViewId="0">
      <selection activeCell="S197" sqref="S197"/>
    </sheetView>
  </sheetViews>
  <sheetFormatPr defaultRowHeight="15.75" x14ac:dyDescent="0.25"/>
  <cols>
    <col min="1" max="1" width="5" style="762" customWidth="1"/>
    <col min="2" max="2" width="9.7109375" style="750" bestFit="1" customWidth="1"/>
    <col min="3" max="3" width="5" style="4" bestFit="1" customWidth="1"/>
    <col min="4" max="4" width="39.85546875" style="750" bestFit="1" customWidth="1"/>
    <col min="5" max="5" width="4.7109375" style="3" customWidth="1"/>
    <col min="6" max="6" width="7.5703125" style="6" customWidth="1"/>
    <col min="7" max="7" width="6.85546875" style="6" customWidth="1"/>
    <col min="8" max="8" width="9.140625" style="6" customWidth="1"/>
    <col min="9" max="9" width="9.85546875" style="6" customWidth="1"/>
    <col min="10" max="10" width="9.140625" style="6" customWidth="1"/>
    <col min="11" max="11" width="13.7109375" style="6" customWidth="1"/>
    <col min="12" max="12" width="14" style="6" customWidth="1"/>
    <col min="13" max="15" width="9.85546875" style="6" customWidth="1"/>
    <col min="16" max="21" width="9.140625" style="6" customWidth="1"/>
    <col min="22" max="22" width="14" style="6" customWidth="1"/>
    <col min="23" max="23" width="9.28515625" style="6" customWidth="1"/>
    <col min="24" max="26" width="9.28515625" style="930" customWidth="1"/>
    <col min="27" max="16384" width="9.140625" style="3"/>
  </cols>
  <sheetData>
    <row r="1" spans="1:27" s="1" customFormat="1" ht="64.5" customHeight="1" x14ac:dyDescent="0.35">
      <c r="A1" s="763"/>
      <c r="B1" s="2099"/>
      <c r="C1" s="2099"/>
      <c r="D1" s="2099"/>
      <c r="E1" s="2100" t="s">
        <v>2</v>
      </c>
      <c r="F1" s="2100"/>
      <c r="G1" s="1944"/>
      <c r="H1" s="766"/>
      <c r="I1" s="766"/>
      <c r="J1" s="766"/>
      <c r="K1" s="766"/>
      <c r="L1" s="766"/>
      <c r="M1" s="766"/>
      <c r="N1" s="766"/>
      <c r="O1" s="766"/>
      <c r="P1" s="766"/>
      <c r="Q1" s="766"/>
      <c r="R1" s="766"/>
      <c r="S1" s="766"/>
      <c r="T1" s="766"/>
      <c r="U1" s="766"/>
      <c r="V1" s="766"/>
      <c r="W1" s="766"/>
      <c r="X1" s="1088"/>
      <c r="Y1" s="1088"/>
      <c r="Z1" s="1088"/>
      <c r="AA1" s="25"/>
    </row>
    <row r="2" spans="1:27" s="2" customFormat="1" ht="156.75" customHeight="1" x14ac:dyDescent="0.25">
      <c r="A2" s="781" t="s">
        <v>475</v>
      </c>
      <c r="B2" s="769" t="s">
        <v>1</v>
      </c>
      <c r="C2" s="769" t="s">
        <v>35</v>
      </c>
      <c r="D2" s="769" t="s">
        <v>27</v>
      </c>
      <c r="E2" s="771" t="s">
        <v>3</v>
      </c>
      <c r="F2" s="794" t="s">
        <v>4</v>
      </c>
      <c r="G2" s="834" t="s">
        <v>476</v>
      </c>
      <c r="H2" s="799" t="s">
        <v>38</v>
      </c>
      <c r="I2" s="799" t="s">
        <v>39</v>
      </c>
      <c r="J2" s="799" t="s">
        <v>78</v>
      </c>
      <c r="K2" s="773" t="s">
        <v>69</v>
      </c>
      <c r="L2" s="773" t="s">
        <v>482</v>
      </c>
      <c r="M2" s="36" t="s">
        <v>585</v>
      </c>
      <c r="N2" s="47" t="s">
        <v>584</v>
      </c>
      <c r="O2" s="774" t="s">
        <v>91</v>
      </c>
      <c r="P2" s="774" t="s">
        <v>67</v>
      </c>
      <c r="Q2" s="775" t="s">
        <v>528</v>
      </c>
      <c r="R2" s="775" t="s">
        <v>77</v>
      </c>
      <c r="S2" s="775" t="s">
        <v>75</v>
      </c>
      <c r="T2" s="775" t="s">
        <v>79</v>
      </c>
      <c r="U2" s="775" t="s">
        <v>80</v>
      </c>
      <c r="V2" s="777" t="s">
        <v>483</v>
      </c>
      <c r="W2" s="1087" t="s">
        <v>916</v>
      </c>
      <c r="X2" s="1776" t="s">
        <v>660</v>
      </c>
      <c r="Y2" s="1808" t="s">
        <v>881</v>
      </c>
      <c r="Z2" s="1808" t="s">
        <v>924</v>
      </c>
      <c r="AA2" s="26"/>
    </row>
    <row r="3" spans="1:27" s="2" customFormat="1" ht="16.5" customHeight="1" x14ac:dyDescent="0.25">
      <c r="A3" s="778">
        <v>1</v>
      </c>
      <c r="B3" s="779" t="str">
        <f>'SAME1 Flight Tests 8-27-09'!B21</f>
        <v>DBP</v>
      </c>
      <c r="C3" s="779">
        <f>'SAME1 Flight Tests 8-27-09'!E21</f>
        <v>18</v>
      </c>
      <c r="D3" s="779" t="str">
        <f>'SAME1 Flight Tests 8-27-09'!F21</f>
        <v>Repeat</v>
      </c>
      <c r="E3" s="779">
        <f>'SAME1 Flight Tests 8-27-09'!L21</f>
        <v>8</v>
      </c>
      <c r="F3" s="804">
        <f>'SAME1 Flight Tests 8-27-09'!M21</f>
        <v>1.18</v>
      </c>
      <c r="G3" s="805">
        <f>'SAME1 Flight Tests 8-27-09'!Q21</f>
        <v>49.666666666666664</v>
      </c>
      <c r="H3" s="820">
        <f>'SAME1 Flight Tests 8-27-09'!Z21</f>
        <v>6.2411950000000003</v>
      </c>
      <c r="I3" s="820">
        <f>'SAME1 Flight Tests 8-27-09'!AA21</f>
        <v>-7.0190399999999994E-4</v>
      </c>
      <c r="J3" s="822"/>
      <c r="K3" s="805">
        <f>'SAME1 Flight Tests 8-27-09'!AK21</f>
        <v>0</v>
      </c>
      <c r="L3" s="805">
        <f>'SAME1 Flight Tests 8-27-09'!AL21</f>
        <v>0</v>
      </c>
      <c r="M3" s="806"/>
      <c r="N3" s="805"/>
      <c r="O3" s="806"/>
      <c r="P3" s="805">
        <f>'SAME1 Flight Tests 8-27-09'!AM21</f>
        <v>0</v>
      </c>
      <c r="Q3" s="816">
        <f>'SAME1 Flight Tests 8-27-09'!AP21</f>
        <v>0</v>
      </c>
      <c r="R3" s="816">
        <f>'SAME1 Flight Tests 8-27-09'!AQ21</f>
        <v>0</v>
      </c>
      <c r="S3" s="816"/>
      <c r="T3" s="816">
        <f>'SAME1 Flight Tests 8-27-09'!AS21</f>
        <v>0</v>
      </c>
      <c r="U3" s="816">
        <f>'SAME1 Flight Tests 8-27-09'!AT21</f>
        <v>0</v>
      </c>
      <c r="V3" s="806"/>
      <c r="W3" s="805">
        <f>'SAME1 Flight Tests 8-27-09'!BH21</f>
        <v>194.95095826573194</v>
      </c>
      <c r="X3" s="818" t="str">
        <f>'SAME1 Flight Tests 8-27-09'!BI21</f>
        <v>NA</v>
      </c>
      <c r="Y3" s="818">
        <f>'SAME1 Flight Tests 8-27-09'!BL21</f>
        <v>0</v>
      </c>
      <c r="Z3" s="1804"/>
      <c r="AA3" s="26"/>
    </row>
    <row r="4" spans="1:27" s="2" customFormat="1" ht="16.5" customHeight="1" x14ac:dyDescent="0.25">
      <c r="A4" s="778">
        <v>1</v>
      </c>
      <c r="B4" s="779" t="str">
        <f>'SAME1 Flight Tests 8-27-09'!B22</f>
        <v>DBP</v>
      </c>
      <c r="C4" s="779">
        <f>'SAME1 Flight Tests 8-27-09'!E22</f>
        <v>19</v>
      </c>
      <c r="D4" s="779" t="str">
        <f>'SAME1 Flight Tests 8-27-09'!F22</f>
        <v>Repeat</v>
      </c>
      <c r="E4" s="779">
        <f>'SAME1 Flight Tests 8-27-09'!L22</f>
        <v>8</v>
      </c>
      <c r="F4" s="804">
        <f>'SAME1 Flight Tests 8-27-09'!M22</f>
        <v>1.18</v>
      </c>
      <c r="G4" s="805">
        <f>'SAME1 Flight Tests 8-27-09'!Q25</f>
        <v>41</v>
      </c>
      <c r="H4" s="820">
        <f>'SAME1 Flight Tests 8-27-09'!Z22</f>
        <v>6.2453004999999999</v>
      </c>
      <c r="I4" s="820">
        <f>'SAME1 Flight Tests 8-27-09'!AA22</f>
        <v>-7.3242174999999974E-4</v>
      </c>
      <c r="J4" s="822"/>
      <c r="K4" s="805">
        <f>'SAME1 Flight Tests 8-27-09'!AK22</f>
        <v>0</v>
      </c>
      <c r="L4" s="805">
        <f>'SAME1 Flight Tests 8-27-09'!AL22</f>
        <v>0</v>
      </c>
      <c r="M4" s="806"/>
      <c r="N4" s="805"/>
      <c r="O4" s="806"/>
      <c r="P4" s="805">
        <f>'SAME1 Flight Tests 8-27-09'!AM22</f>
        <v>0</v>
      </c>
      <c r="Q4" s="816">
        <f>'SAME1 Flight Tests 8-27-09'!AP22</f>
        <v>0</v>
      </c>
      <c r="R4" s="816">
        <f>'SAME1 Flight Tests 8-27-09'!AQ22</f>
        <v>0</v>
      </c>
      <c r="S4" s="816"/>
      <c r="T4" s="816">
        <f>'SAME1 Flight Tests 8-27-09'!AS22</f>
        <v>0</v>
      </c>
      <c r="U4" s="816">
        <f>'SAME1 Flight Tests 8-27-09'!AT22</f>
        <v>0</v>
      </c>
      <c r="V4" s="806"/>
      <c r="W4" s="805">
        <f>'SAME1 Flight Tests 8-27-09'!BH22</f>
        <v>195.75371353389622</v>
      </c>
      <c r="X4" s="818" t="str">
        <f>'SAME1 Flight Tests 8-27-09'!BI22</f>
        <v>NA</v>
      </c>
      <c r="Y4" s="818">
        <f>'SAME1 Flight Tests 8-27-09'!BL22</f>
        <v>0</v>
      </c>
      <c r="Z4" s="1804"/>
      <c r="AA4" s="26"/>
    </row>
    <row r="5" spans="1:27" s="2" customFormat="1" ht="16.5" customHeight="1" x14ac:dyDescent="0.25">
      <c r="A5" s="778">
        <v>1</v>
      </c>
      <c r="B5" s="779" t="str">
        <f>'SAME1 Flight Tests 8-27-09'!B25</f>
        <v>DBP</v>
      </c>
      <c r="C5" s="779">
        <f>'SAME1 Flight Tests 8-27-09'!E25</f>
        <v>22</v>
      </c>
      <c r="D5" s="779" t="str">
        <f>'SAME1 Flight Tests 8-27-09'!F25</f>
        <v>Repeat</v>
      </c>
      <c r="E5" s="779">
        <f>'SAME1 Flight Tests 8-27-09'!L25</f>
        <v>8</v>
      </c>
      <c r="F5" s="804">
        <f>'SAME1 Flight Tests 8-27-09'!M25</f>
        <v>1.18</v>
      </c>
      <c r="G5" s="805">
        <f>'SAME1 Flight Tests 8-27-09'!Q25</f>
        <v>41</v>
      </c>
      <c r="H5" s="820">
        <f>'SAME1 Flight Tests 8-27-09'!Z25</f>
        <v>6.2579045000000004</v>
      </c>
      <c r="I5" s="820">
        <f>'SAME1 Flight Tests 8-27-09'!AA25</f>
        <v>-6.8664534999999995E-4</v>
      </c>
      <c r="J5" s="822"/>
      <c r="K5" s="805">
        <f>'SAME1 Flight Tests 8-27-09'!AK25</f>
        <v>0</v>
      </c>
      <c r="L5" s="805">
        <f>'SAME1 Flight Tests 8-27-09'!AL25</f>
        <v>0</v>
      </c>
      <c r="M5" s="806"/>
      <c r="N5" s="805"/>
      <c r="O5" s="806"/>
      <c r="P5" s="805">
        <f>'SAME1 Flight Tests 8-27-09'!AM25</f>
        <v>0</v>
      </c>
      <c r="Q5" s="816">
        <f>'SAME1 Flight Tests 8-27-09'!AP25</f>
        <v>0</v>
      </c>
      <c r="R5" s="816">
        <f>'SAME1 Flight Tests 8-27-09'!AQ25</f>
        <v>0</v>
      </c>
      <c r="S5" s="816"/>
      <c r="T5" s="816">
        <f>'SAME1 Flight Tests 8-27-09'!AS25</f>
        <v>0</v>
      </c>
      <c r="U5" s="816">
        <f>'SAME1 Flight Tests 8-27-09'!AT25</f>
        <v>0</v>
      </c>
      <c r="V5" s="806"/>
      <c r="W5" s="805">
        <f>'SAME1 Flight Tests 8-27-09'!BH25</f>
        <v>196.05879372416334</v>
      </c>
      <c r="X5" s="818" t="str">
        <f>'SAME1 Flight Tests 8-27-09'!BI25</f>
        <v>NA</v>
      </c>
      <c r="Y5" s="818">
        <f>'SAME1 Flight Tests 8-27-09'!BL25</f>
        <v>0</v>
      </c>
      <c r="Z5" s="1804"/>
      <c r="AA5" s="26"/>
    </row>
    <row r="6" spans="1:27" s="2" customFormat="1" ht="16.5" customHeight="1" x14ac:dyDescent="0.25">
      <c r="A6" s="778">
        <v>1</v>
      </c>
      <c r="B6" s="779" t="str">
        <f>'SAME1 Flight Tests 8-27-09'!B44</f>
        <v>DBP</v>
      </c>
      <c r="C6" s="779">
        <f>'SAME1 Flight Tests 8-27-09'!E44</f>
        <v>36</v>
      </c>
      <c r="D6" s="779" t="str">
        <f>'SAME1 Flight Tests 8-27-09'!F44</f>
        <v>baseline</v>
      </c>
      <c r="E6" s="779">
        <f>'SAME1 Flight Tests 8-27-09'!L44</f>
        <v>8</v>
      </c>
      <c r="F6" s="804">
        <f>'SAME1 Flight Tests 8-27-09'!M44</f>
        <v>1.18</v>
      </c>
      <c r="G6" s="805">
        <f>'SAME1 Flight Tests 8-27-09'!Q44</f>
        <v>50</v>
      </c>
      <c r="H6" s="820">
        <f>'SAME1 Flight Tests 8-27-09'!Z44</f>
        <v>6.243179500000001</v>
      </c>
      <c r="I6" s="820">
        <f>'SAME1 Flight Tests 8-27-09'!AA44</f>
        <v>-6.7138659999999993E-4</v>
      </c>
      <c r="J6" s="822"/>
      <c r="K6" s="805">
        <f>'SAME1 Flight Tests 8-27-09'!AK44</f>
        <v>0</v>
      </c>
      <c r="L6" s="805">
        <f>'SAME1 Flight Tests 8-27-09'!AL44</f>
        <v>0</v>
      </c>
      <c r="M6" s="806"/>
      <c r="N6" s="805"/>
      <c r="O6" s="806"/>
      <c r="P6" s="805">
        <f>'SAME1 Flight Tests 8-27-09'!AM44</f>
        <v>0</v>
      </c>
      <c r="Q6" s="816">
        <f>'SAME1 Flight Tests 8-27-09'!AP44</f>
        <v>0</v>
      </c>
      <c r="R6" s="816">
        <f>'SAME1 Flight Tests 8-27-09'!AQ44</f>
        <v>0</v>
      </c>
      <c r="S6" s="816"/>
      <c r="T6" s="816">
        <f>'SAME1 Flight Tests 8-27-09'!AS44</f>
        <v>0</v>
      </c>
      <c r="U6" s="816">
        <f>'SAME1 Flight Tests 8-27-09'!AT44</f>
        <v>0</v>
      </c>
      <c r="V6" s="806"/>
      <c r="W6" s="805">
        <f>'SAME1 Flight Tests 8-27-09'!BH44</f>
        <v>194.2741402886966</v>
      </c>
      <c r="X6" s="818" t="str">
        <f>'SAME1 Flight Tests 8-27-09'!BI44</f>
        <v>NA</v>
      </c>
      <c r="Y6" s="818">
        <f>'SAME1 Flight Tests 8-27-09'!BL44</f>
        <v>0</v>
      </c>
      <c r="Z6" s="1804"/>
      <c r="AA6" s="26"/>
    </row>
    <row r="7" spans="1:27" s="2" customFormat="1" ht="16.5" customHeight="1" x14ac:dyDescent="0.25">
      <c r="A7" s="778">
        <v>1</v>
      </c>
      <c r="B7" s="779" t="str">
        <f>'SAME1 Flight Tests 8-27-09'!B46</f>
        <v>DBP</v>
      </c>
      <c r="C7" s="779">
        <f>'SAME1 Flight Tests 8-27-09'!E46</f>
        <v>37</v>
      </c>
      <c r="D7" s="779" t="str">
        <f>'SAME1 Flight Tests 8-27-09'!F46</f>
        <v>baseline repeat</v>
      </c>
      <c r="E7" s="779">
        <f>'SAME1 Flight Tests 8-27-09'!L46</f>
        <v>8</v>
      </c>
      <c r="F7" s="804">
        <f>'SAME1 Flight Tests 8-27-09'!M46</f>
        <v>1.18</v>
      </c>
      <c r="G7" s="805">
        <f>'SAME1 Flight Tests 8-27-09'!Q46</f>
        <v>39</v>
      </c>
      <c r="H7" s="820">
        <f>'SAME1 Flight Tests 8-27-09'!Z46</f>
        <v>6.2468570000000003</v>
      </c>
      <c r="I7" s="820">
        <f>'SAME1 Flight Tests 8-27-09'!AA46</f>
        <v>5.1331790000000002</v>
      </c>
      <c r="J7" s="822"/>
      <c r="K7" s="805">
        <f>'SAME1 Flight Tests 8-27-09'!AK46</f>
        <v>0</v>
      </c>
      <c r="L7" s="805">
        <f>'SAME1 Flight Tests 8-27-09'!AL46</f>
        <v>0</v>
      </c>
      <c r="M7" s="806"/>
      <c r="N7" s="805"/>
      <c r="O7" s="806"/>
      <c r="P7" s="805">
        <f>'SAME1 Flight Tests 8-27-09'!AM46</f>
        <v>0</v>
      </c>
      <c r="Q7" s="816">
        <f>'SAME1 Flight Tests 8-27-09'!AP46</f>
        <v>0</v>
      </c>
      <c r="R7" s="816">
        <f>'SAME1 Flight Tests 8-27-09'!AQ46</f>
        <v>0</v>
      </c>
      <c r="S7" s="816"/>
      <c r="T7" s="816">
        <f>'SAME1 Flight Tests 8-27-09'!AS46</f>
        <v>0</v>
      </c>
      <c r="U7" s="816">
        <f>'SAME1 Flight Tests 8-27-09'!AT46</f>
        <v>0</v>
      </c>
      <c r="V7" s="806"/>
      <c r="W7" s="805">
        <f>'SAME1 Flight Tests 8-27-09'!BH46</f>
        <v>194.83569166039581</v>
      </c>
      <c r="X7" s="818" t="str">
        <f>'SAME1 Flight Tests 8-27-09'!BI46</f>
        <v>NA</v>
      </c>
      <c r="Y7" s="818">
        <f>'SAME1 Flight Tests 8-27-09'!BL46</f>
        <v>0</v>
      </c>
      <c r="Z7" s="1804"/>
      <c r="AA7" s="26"/>
    </row>
    <row r="8" spans="1:27" s="2" customFormat="1" ht="16.5" customHeight="1" x14ac:dyDescent="0.25">
      <c r="A8" s="778">
        <v>1</v>
      </c>
      <c r="B8" s="779" t="str">
        <f>'SAME1 Flight Tests 8-27-09'!B47</f>
        <v>DBP</v>
      </c>
      <c r="C8" s="779">
        <f>'SAME1 Flight Tests 8-27-09'!E47</f>
        <v>38</v>
      </c>
      <c r="D8" s="779" t="str">
        <f>'SAME1 Flight Tests 8-27-09'!F47</f>
        <v>low flow aging</v>
      </c>
      <c r="E8" s="779">
        <f>'SAME1 Flight Tests 8-27-09'!L47</f>
        <v>4</v>
      </c>
      <c r="F8" s="804">
        <f>'SAME1 Flight Tests 8-27-09'!M47</f>
        <v>1.18</v>
      </c>
      <c r="G8" s="805">
        <f>'SAME1 Flight Tests 8-27-09'!Q47</f>
        <v>49</v>
      </c>
      <c r="H8" s="820">
        <f>'SAME1 Flight Tests 8-27-09'!Z47</f>
        <v>6.2530373684210536</v>
      </c>
      <c r="I8" s="820">
        <f>'SAME1 Flight Tests 8-27-09'!AA47</f>
        <v>-6.7459884210526323E-4</v>
      </c>
      <c r="J8" s="822"/>
      <c r="K8" s="805">
        <f>'SAME1 Flight Tests 8-27-09'!AK47</f>
        <v>0</v>
      </c>
      <c r="L8" s="805">
        <f>'SAME1 Flight Tests 8-27-09'!AL47</f>
        <v>0</v>
      </c>
      <c r="M8" s="806"/>
      <c r="N8" s="805"/>
      <c r="O8" s="806"/>
      <c r="P8" s="805">
        <f>'SAME1 Flight Tests 8-27-09'!AM47</f>
        <v>0</v>
      </c>
      <c r="Q8" s="816">
        <f>'SAME1 Flight Tests 8-27-09'!AP47</f>
        <v>0</v>
      </c>
      <c r="R8" s="816">
        <f>'SAME1 Flight Tests 8-27-09'!AQ47</f>
        <v>0</v>
      </c>
      <c r="S8" s="816"/>
      <c r="T8" s="816">
        <f>'SAME1 Flight Tests 8-27-09'!AS47</f>
        <v>0</v>
      </c>
      <c r="U8" s="816">
        <f>'SAME1 Flight Tests 8-27-09'!AT47</f>
        <v>0</v>
      </c>
      <c r="V8" s="806"/>
      <c r="W8" s="805">
        <f>'SAME1 Flight Tests 8-27-09'!BH47</f>
        <v>194.81059937263933</v>
      </c>
      <c r="X8" s="818" t="str">
        <f>'SAME1 Flight Tests 8-27-09'!BI47</f>
        <v>NA</v>
      </c>
      <c r="Y8" s="818">
        <f>'SAME1 Flight Tests 8-27-09'!BL47</f>
        <v>0</v>
      </c>
      <c r="Z8" s="1804"/>
      <c r="AA8" s="26"/>
    </row>
    <row r="9" spans="1:27" s="2" customFormat="1" ht="16.5" customHeight="1" x14ac:dyDescent="0.25">
      <c r="A9" s="778">
        <v>1</v>
      </c>
      <c r="B9" s="779" t="str">
        <f>'SAME1 Flight Tests 8-27-09'!B49</f>
        <v>DBP</v>
      </c>
      <c r="C9" s="779">
        <f>'SAME1 Flight Tests 8-27-09'!E49</f>
        <v>39</v>
      </c>
      <c r="D9" s="779" t="str">
        <f>'SAME1 Flight Tests 8-27-09'!F49</f>
        <v>baseline repeat</v>
      </c>
      <c r="E9" s="779">
        <f>'SAME1 Flight Tests 8-27-09'!L49</f>
        <v>8</v>
      </c>
      <c r="F9" s="804">
        <f>'SAME1 Flight Tests 8-27-09'!M49</f>
        <v>1.18</v>
      </c>
      <c r="G9" s="805">
        <f>'SAME1 Flight Tests 8-27-09'!Q49</f>
        <v>58</v>
      </c>
      <c r="H9" s="820">
        <f>'SAME1 Flight Tests 8-27-09'!Z49</f>
        <v>6.2357650000000007</v>
      </c>
      <c r="I9" s="820">
        <f>'SAME1 Flight Tests 8-27-09'!AA49</f>
        <v>-5.6457529999999999E-4</v>
      </c>
      <c r="J9" s="822"/>
      <c r="K9" s="805">
        <f>'SAME1 Flight Tests 8-27-09'!AK49</f>
        <v>0</v>
      </c>
      <c r="L9" s="805">
        <f>'SAME1 Flight Tests 8-27-09'!AL49</f>
        <v>0</v>
      </c>
      <c r="M9" s="806"/>
      <c r="N9" s="805"/>
      <c r="O9" s="806"/>
      <c r="P9" s="805">
        <f>'SAME1 Flight Tests 8-27-09'!AM49</f>
        <v>0</v>
      </c>
      <c r="Q9" s="816">
        <f>'SAME1 Flight Tests 8-27-09'!AP49</f>
        <v>0</v>
      </c>
      <c r="R9" s="816">
        <f>'SAME1 Flight Tests 8-27-09'!AQ49</f>
        <v>0</v>
      </c>
      <c r="S9" s="816"/>
      <c r="T9" s="816">
        <f>'SAME1 Flight Tests 8-27-09'!AS49</f>
        <v>0</v>
      </c>
      <c r="U9" s="816">
        <f>'SAME1 Flight Tests 8-27-09'!AT49</f>
        <v>0</v>
      </c>
      <c r="V9" s="806"/>
      <c r="W9" s="805" t="str">
        <f>'SAME1 Flight Tests 8-27-09'!BH49</f>
        <v>??</v>
      </c>
      <c r="X9" s="818" t="str">
        <f>'SAME1 Flight Tests 8-27-09'!BI49</f>
        <v>NA</v>
      </c>
      <c r="Y9" s="818">
        <f>'SAME1 Flight Tests 8-27-09'!BL49</f>
        <v>0</v>
      </c>
      <c r="Z9" s="1804"/>
      <c r="AA9" s="26"/>
    </row>
    <row r="10" spans="1:27" s="2" customFormat="1" ht="16.5" customHeight="1" x14ac:dyDescent="0.25">
      <c r="A10" s="778">
        <v>1</v>
      </c>
      <c r="B10" s="779" t="str">
        <f>'SAME1 Flight Tests 8-27-09'!B51</f>
        <v>DBP</v>
      </c>
      <c r="C10" s="779">
        <f>'SAME1 Flight Tests 8-27-09'!E51</f>
        <v>40</v>
      </c>
      <c r="D10" s="779" t="str">
        <f>'SAME1 Flight Tests 8-27-09'!F51</f>
        <v>low flow aging</v>
      </c>
      <c r="E10" s="779">
        <f>'SAME1 Flight Tests 8-27-09'!L51</f>
        <v>2</v>
      </c>
      <c r="F10" s="804">
        <f>'SAME1 Flight Tests 8-27-09'!M51</f>
        <v>1.18</v>
      </c>
      <c r="G10" s="805">
        <f>'SAME1 Flight Tests 8-27-09'!Q51</f>
        <v>44</v>
      </c>
      <c r="H10" s="820">
        <f>'SAME1 Flight Tests 8-27-09'!Z51</f>
        <v>6.2543949999999997</v>
      </c>
      <c r="I10" s="820">
        <f>'SAME1 Flight Tests 8-27-09'!AA51</f>
        <v>-6.1035164999999976E-4</v>
      </c>
      <c r="J10" s="822"/>
      <c r="K10" s="805">
        <f>'SAME1 Flight Tests 8-27-09'!AK51</f>
        <v>0</v>
      </c>
      <c r="L10" s="805">
        <f>'SAME1 Flight Tests 8-27-09'!AL51</f>
        <v>0</v>
      </c>
      <c r="M10" s="806"/>
      <c r="N10" s="805"/>
      <c r="O10" s="806"/>
      <c r="P10" s="805">
        <f>'SAME1 Flight Tests 8-27-09'!AM51</f>
        <v>0</v>
      </c>
      <c r="Q10" s="816">
        <f>'SAME1 Flight Tests 8-27-09'!AP51</f>
        <v>0</v>
      </c>
      <c r="R10" s="816">
        <f>'SAME1 Flight Tests 8-27-09'!AQ51</f>
        <v>0</v>
      </c>
      <c r="S10" s="816"/>
      <c r="T10" s="816">
        <f>'SAME1 Flight Tests 8-27-09'!AS51</f>
        <v>0</v>
      </c>
      <c r="U10" s="816">
        <f>'SAME1 Flight Tests 8-27-09'!AT51</f>
        <v>0</v>
      </c>
      <c r="V10" s="806"/>
      <c r="W10" s="805">
        <f>'SAME1 Flight Tests 8-27-09'!BH51</f>
        <v>194.73118500342022</v>
      </c>
      <c r="X10" s="818" t="str">
        <f>'SAME1 Flight Tests 8-27-09'!BI51</f>
        <v>NA</v>
      </c>
      <c r="Y10" s="818">
        <f>'SAME1 Flight Tests 8-27-09'!BL51</f>
        <v>0</v>
      </c>
      <c r="Z10" s="1804"/>
      <c r="AA10" s="26"/>
    </row>
    <row r="11" spans="1:27" s="2" customFormat="1" ht="16.5" customHeight="1" x14ac:dyDescent="0.25">
      <c r="A11" s="778">
        <v>1</v>
      </c>
      <c r="B11" s="779" t="str">
        <f>'SAME1 Flight Tests 8-27-09'!B55</f>
        <v>DBP</v>
      </c>
      <c r="C11" s="779">
        <f>'SAME1 Flight Tests 8-27-09'!E55</f>
        <v>42</v>
      </c>
      <c r="D11" s="779" t="str">
        <f>'SAME1 Flight Tests 8-27-09'!F55</f>
        <v>low flow aging</v>
      </c>
      <c r="E11" s="779">
        <f>'SAME1 Flight Tests 8-27-09'!L55</f>
        <v>7.5</v>
      </c>
      <c r="F11" s="804">
        <f>'SAME1 Flight Tests 8-27-09'!M55</f>
        <v>1.1599999999999999</v>
      </c>
      <c r="G11" s="805">
        <f>'SAME1 Flight Tests 8-27-09'!Q55</f>
        <v>65</v>
      </c>
      <c r="H11" s="820">
        <f>'SAME1 Flight Tests 8-27-09'!Z55</f>
        <v>6.240723</v>
      </c>
      <c r="I11" s="820">
        <f>'SAME1 Flight Tests 8-27-09'!AA55</f>
        <v>-8.2397419999999996E-4</v>
      </c>
      <c r="J11" s="822"/>
      <c r="K11" s="805">
        <f>'SAME1 Flight Tests 8-27-09'!AK55</f>
        <v>0</v>
      </c>
      <c r="L11" s="805">
        <f>'SAME1 Flight Tests 8-27-09'!AL55</f>
        <v>0</v>
      </c>
      <c r="M11" s="806"/>
      <c r="N11" s="805"/>
      <c r="O11" s="806"/>
      <c r="P11" s="805">
        <f>'SAME1 Flight Tests 8-27-09'!AM55</f>
        <v>0</v>
      </c>
      <c r="Q11" s="816">
        <f>'SAME1 Flight Tests 8-27-09'!AP55</f>
        <v>0</v>
      </c>
      <c r="R11" s="816">
        <f>'SAME1 Flight Tests 8-27-09'!AQ55</f>
        <v>0</v>
      </c>
      <c r="S11" s="816"/>
      <c r="T11" s="816">
        <f>'SAME1 Flight Tests 8-27-09'!AS55</f>
        <v>0</v>
      </c>
      <c r="U11" s="816">
        <f>'SAME1 Flight Tests 8-27-09'!AT55</f>
        <v>0</v>
      </c>
      <c r="V11" s="806"/>
      <c r="W11" s="805">
        <f>'SAME1 Flight Tests 8-27-09'!BH55</f>
        <v>176.76435508982723</v>
      </c>
      <c r="X11" s="818" t="str">
        <f>'SAME1 Flight Tests 8-27-09'!BI55</f>
        <v>NA</v>
      </c>
      <c r="Y11" s="818">
        <f>'SAME1 Flight Tests 8-27-09'!BL55</f>
        <v>0</v>
      </c>
      <c r="Z11" s="1804"/>
      <c r="AA11" s="26"/>
    </row>
    <row r="12" spans="1:27" s="2" customFormat="1" ht="16.5" customHeight="1" x14ac:dyDescent="0.25">
      <c r="A12" s="778">
        <v>1</v>
      </c>
      <c r="B12" s="779" t="str">
        <f>'SAME1 Flight Tests 8-27-09'!B57</f>
        <v>DBP</v>
      </c>
      <c r="C12" s="779">
        <f>'SAME1 Flight Tests 8-27-09'!E57</f>
        <v>43</v>
      </c>
      <c r="D12" s="779" t="str">
        <f>'SAME1 Flight Tests 8-27-09'!F57</f>
        <v>low tempng</v>
      </c>
      <c r="E12" s="779">
        <f>'SAME1 Flight Tests 8-27-09'!L57</f>
        <v>8</v>
      </c>
      <c r="F12" s="804">
        <f>'SAME1 Flight Tests 8-27-09'!M57</f>
        <v>1.18</v>
      </c>
      <c r="G12" s="805">
        <f>'SAME1 Flight Tests 8-27-09'!Q57</f>
        <v>60</v>
      </c>
      <c r="H12" s="820">
        <f>'SAME1 Flight Tests 8-27-09'!Z57</f>
        <v>6.2579499999999992</v>
      </c>
      <c r="I12" s="820">
        <f>'SAME1 Flight Tests 8-27-09'!AA57</f>
        <v>-4.8828149999999998E-4</v>
      </c>
      <c r="J12" s="822"/>
      <c r="K12" s="805">
        <f>'SAME1 Flight Tests 8-27-09'!AK57</f>
        <v>0</v>
      </c>
      <c r="L12" s="805">
        <f>'SAME1 Flight Tests 8-27-09'!AL57</f>
        <v>0</v>
      </c>
      <c r="M12" s="806"/>
      <c r="N12" s="805"/>
      <c r="O12" s="806"/>
      <c r="P12" s="805">
        <f>'SAME1 Flight Tests 8-27-09'!AM57</f>
        <v>0</v>
      </c>
      <c r="Q12" s="816">
        <f>'SAME1 Flight Tests 8-27-09'!AP57</f>
        <v>0</v>
      </c>
      <c r="R12" s="816">
        <f>'SAME1 Flight Tests 8-27-09'!AQ57</f>
        <v>0</v>
      </c>
      <c r="S12" s="816"/>
      <c r="T12" s="816">
        <f>'SAME1 Flight Tests 8-27-09'!AS57</f>
        <v>0</v>
      </c>
      <c r="U12" s="816">
        <f>'SAME1 Flight Tests 8-27-09'!AT57</f>
        <v>0</v>
      </c>
      <c r="V12" s="806"/>
      <c r="W12" s="805">
        <f>'SAME1 Flight Tests 8-27-09'!BH57</f>
        <v>197.50144008901975</v>
      </c>
      <c r="X12" s="818" t="str">
        <f>'SAME1 Flight Tests 8-27-09'!BI57</f>
        <v>NA</v>
      </c>
      <c r="Y12" s="818">
        <f>'SAME1 Flight Tests 8-27-09'!BL57</f>
        <v>0</v>
      </c>
      <c r="Z12" s="1804"/>
      <c r="AA12" s="26"/>
    </row>
    <row r="13" spans="1:27" s="2" customFormat="1" ht="16.5" customHeight="1" x14ac:dyDescent="0.25">
      <c r="A13" s="778">
        <v>1</v>
      </c>
      <c r="B13" s="779" t="str">
        <f>'SAME1 Flight Tests 8-27-09'!B59</f>
        <v>DBP</v>
      </c>
      <c r="C13" s="779">
        <f>'SAME1 Flight Tests 8-27-09'!E59</f>
        <v>44</v>
      </c>
      <c r="D13" s="779" t="str">
        <f>'SAME1 Flight Tests 8-27-09'!F59</f>
        <v>low temp aging</v>
      </c>
      <c r="E13" s="779">
        <f>'SAME1 Flight Tests 8-27-09'!L59</f>
        <v>7.5</v>
      </c>
      <c r="F13" s="804">
        <f>'SAME1 Flight Tests 8-27-09'!M59</f>
        <v>1.1599999999999999</v>
      </c>
      <c r="G13" s="805">
        <f>'SAME1 Flight Tests 8-27-09'!Q59</f>
        <v>62</v>
      </c>
      <c r="H13" s="820">
        <f>'SAME1 Flight Tests 8-27-09'!Z59</f>
        <v>6.2593695</v>
      </c>
      <c r="I13" s="820">
        <f>'SAME1 Flight Tests 8-27-09'!AA59</f>
        <v>-5.6457510000000003E-4</v>
      </c>
      <c r="J13" s="822"/>
      <c r="K13" s="805">
        <f>'SAME1 Flight Tests 8-27-09'!AK59</f>
        <v>0</v>
      </c>
      <c r="L13" s="805">
        <f>'SAME1 Flight Tests 8-27-09'!AL59</f>
        <v>0</v>
      </c>
      <c r="M13" s="806"/>
      <c r="N13" s="805"/>
      <c r="O13" s="806"/>
      <c r="P13" s="805">
        <f>'SAME1 Flight Tests 8-27-09'!AM59</f>
        <v>0</v>
      </c>
      <c r="Q13" s="816">
        <f>'SAME1 Flight Tests 8-27-09'!AP59</f>
        <v>0</v>
      </c>
      <c r="R13" s="816">
        <f>'SAME1 Flight Tests 8-27-09'!AQ59</f>
        <v>0</v>
      </c>
      <c r="S13" s="816"/>
      <c r="T13" s="816">
        <f>'SAME1 Flight Tests 8-27-09'!AS59</f>
        <v>0</v>
      </c>
      <c r="U13" s="816">
        <f>'SAME1 Flight Tests 8-27-09'!AT59</f>
        <v>0</v>
      </c>
      <c r="V13" s="806"/>
      <c r="W13" s="805">
        <f>'SAME1 Flight Tests 8-27-09'!BH59</f>
        <v>178.19628801490302</v>
      </c>
      <c r="X13" s="818" t="str">
        <f>'SAME1 Flight Tests 8-27-09'!BI59</f>
        <v>NA</v>
      </c>
      <c r="Y13" s="818">
        <f>'SAME1 Flight Tests 8-27-09'!BL59</f>
        <v>0</v>
      </c>
      <c r="Z13" s="1804"/>
      <c r="AA13" s="26"/>
    </row>
    <row r="14" spans="1:27" s="2" customFormat="1" ht="16.5" customHeight="1" x14ac:dyDescent="0.25">
      <c r="A14" s="778">
        <v>1</v>
      </c>
      <c r="B14" s="779" t="str">
        <f>'SAME1 Flight Tests 8-27-09'!B61</f>
        <v>DBP</v>
      </c>
      <c r="C14" s="779">
        <f>'SAME1 Flight Tests 8-27-09'!E61</f>
        <v>45</v>
      </c>
      <c r="D14" s="779" t="str">
        <f>'SAME1 Flight Tests 8-27-09'!F61</f>
        <v>high temp aging</v>
      </c>
      <c r="E14" s="779">
        <f>'SAME1 Flight Tests 8-27-09'!L61</f>
        <v>8</v>
      </c>
      <c r="F14" s="804">
        <f>'SAME1 Flight Tests 8-27-09'!M61</f>
        <v>1.19</v>
      </c>
      <c r="G14" s="805">
        <f>'SAME1 Flight Tests 8-27-09'!Q61</f>
        <v>86</v>
      </c>
      <c r="H14" s="820">
        <f>'SAME1 Flight Tests 8-27-09'!Z61</f>
        <v>6.246277000000001</v>
      </c>
      <c r="I14" s="820">
        <f>'SAME1 Flight Tests 8-27-09'!AA61</f>
        <v>-6.4086900000000018E-4</v>
      </c>
      <c r="J14" s="822"/>
      <c r="K14" s="805">
        <f>'SAME1 Flight Tests 8-27-09'!AK61</f>
        <v>0</v>
      </c>
      <c r="L14" s="805">
        <f>'SAME1 Flight Tests 8-27-09'!AL61</f>
        <v>0</v>
      </c>
      <c r="M14" s="806"/>
      <c r="N14" s="805"/>
      <c r="O14" s="806"/>
      <c r="P14" s="805">
        <f>'SAME1 Flight Tests 8-27-09'!AM61</f>
        <v>0</v>
      </c>
      <c r="Q14" s="816">
        <f>'SAME1 Flight Tests 8-27-09'!AP61</f>
        <v>0</v>
      </c>
      <c r="R14" s="816">
        <f>'SAME1 Flight Tests 8-27-09'!AQ61</f>
        <v>0</v>
      </c>
      <c r="S14" s="816"/>
      <c r="T14" s="816">
        <f>'SAME1 Flight Tests 8-27-09'!AS61</f>
        <v>0</v>
      </c>
      <c r="U14" s="816">
        <f>'SAME1 Flight Tests 8-27-09'!AT61</f>
        <v>0</v>
      </c>
      <c r="V14" s="806"/>
      <c r="W14" s="805">
        <f>'SAME1 Flight Tests 8-27-09'!BH61</f>
        <v>203.61293584296271</v>
      </c>
      <c r="X14" s="818" t="str">
        <f>'SAME1 Flight Tests 8-27-09'!BI61</f>
        <v>NA</v>
      </c>
      <c r="Y14" s="818">
        <f>'SAME1 Flight Tests 8-27-09'!BL61</f>
        <v>0</v>
      </c>
      <c r="Z14" s="1804"/>
      <c r="AA14" s="26"/>
    </row>
    <row r="15" spans="1:27" s="2" customFormat="1" ht="16.5" customHeight="1" x14ac:dyDescent="0.25">
      <c r="A15" s="778">
        <v>1</v>
      </c>
      <c r="B15" s="779" t="str">
        <f>'SAME1 Flight Tests 8-27-09'!B45</f>
        <v>DBP</v>
      </c>
      <c r="C15" s="779" t="str">
        <f>'SAME1 Flight Tests 8-27-09'!E45</f>
        <v>36a</v>
      </c>
      <c r="D15" s="779" t="str">
        <f>'SAME1 Flight Tests 8-27-09'!F45</f>
        <v xml:space="preserve">     Aging</v>
      </c>
      <c r="E15" s="779">
        <f>'SAME1 Flight Tests 8-27-09'!L45</f>
        <v>8</v>
      </c>
      <c r="F15" s="804">
        <f>'SAME1 Flight Tests 8-27-09'!M45</f>
        <v>1.18</v>
      </c>
      <c r="G15" s="805">
        <f>'SAME1 Flight Tests 8-27-09'!Q45</f>
        <v>869</v>
      </c>
      <c r="H15" s="820">
        <f>'SAME1 Flight Tests 8-27-09'!Z45</f>
        <v>6.2457580000000004</v>
      </c>
      <c r="I15" s="820">
        <f>'SAME1 Flight Tests 8-27-09'!AA45</f>
        <v>-6.7138599999999994E-4</v>
      </c>
      <c r="J15" s="822"/>
      <c r="K15" s="805">
        <f>'SAME1 Flight Tests 8-27-09'!AK45</f>
        <v>0</v>
      </c>
      <c r="L15" s="805">
        <f>'SAME1 Flight Tests 8-27-09'!AL45</f>
        <v>0</v>
      </c>
      <c r="M15" s="806"/>
      <c r="N15" s="805"/>
      <c r="O15" s="806"/>
      <c r="P15" s="805">
        <f>'SAME1 Flight Tests 8-27-09'!AM45</f>
        <v>0</v>
      </c>
      <c r="Q15" s="816">
        <f>'SAME1 Flight Tests 8-27-09'!AP45</f>
        <v>0</v>
      </c>
      <c r="R15" s="816">
        <f>'SAME1 Flight Tests 8-27-09'!AQ45</f>
        <v>0</v>
      </c>
      <c r="S15" s="816"/>
      <c r="T15" s="816">
        <f>'SAME1 Flight Tests 8-27-09'!AS45</f>
        <v>0</v>
      </c>
      <c r="U15" s="816">
        <f>'SAME1 Flight Tests 8-27-09'!AT45</f>
        <v>0</v>
      </c>
      <c r="V15" s="806"/>
      <c r="W15" s="805">
        <f>'SAME1 Flight Tests 8-27-09'!BH45</f>
        <v>194.2741402886966</v>
      </c>
      <c r="X15" s="818" t="str">
        <f>'SAME1 Flight Tests 8-27-09'!BI45</f>
        <v>NA</v>
      </c>
      <c r="Y15" s="818">
        <f>'SAME1 Flight Tests 8-27-09'!BL45</f>
        <v>0</v>
      </c>
      <c r="Z15" s="1804"/>
      <c r="AA15" s="26"/>
    </row>
    <row r="16" spans="1:27" s="2" customFormat="1" ht="16.5" customHeight="1" x14ac:dyDescent="0.25">
      <c r="A16" s="778">
        <v>1</v>
      </c>
      <c r="B16" s="779" t="str">
        <f>'SAME1 Flight Tests 8-27-09'!B48</f>
        <v>DBP</v>
      </c>
      <c r="C16" s="779" t="str">
        <f>'SAME1 Flight Tests 8-27-09'!E48</f>
        <v>38a</v>
      </c>
      <c r="D16" s="779" t="str">
        <f>'SAME1 Flight Tests 8-27-09'!F48</f>
        <v xml:space="preserve">     Aging</v>
      </c>
      <c r="E16" s="779">
        <f>'SAME1 Flight Tests 8-27-09'!L48</f>
        <v>4</v>
      </c>
      <c r="F16" s="804">
        <f>'SAME1 Flight Tests 8-27-09'!M48</f>
        <v>1.18</v>
      </c>
      <c r="G16" s="805">
        <f>'SAME1 Flight Tests 8-27-09'!Q48</f>
        <v>859</v>
      </c>
      <c r="H16" s="820">
        <f>'SAME1 Flight Tests 8-27-09'!Z48</f>
        <v>6.2565770000000001</v>
      </c>
      <c r="I16" s="820">
        <f>'SAME1 Flight Tests 8-27-09'!AA48</f>
        <v>-5.7983379999999982E-4</v>
      </c>
      <c r="J16" s="822"/>
      <c r="K16" s="805">
        <f>'SAME1 Flight Tests 8-27-09'!AK48</f>
        <v>0</v>
      </c>
      <c r="L16" s="805">
        <f>'SAME1 Flight Tests 8-27-09'!AL48</f>
        <v>0</v>
      </c>
      <c r="M16" s="806"/>
      <c r="N16" s="805"/>
      <c r="O16" s="806"/>
      <c r="P16" s="805">
        <f>'SAME1 Flight Tests 8-27-09'!AM48</f>
        <v>0</v>
      </c>
      <c r="Q16" s="816">
        <f>'SAME1 Flight Tests 8-27-09'!AP48</f>
        <v>0</v>
      </c>
      <c r="R16" s="816">
        <f>'SAME1 Flight Tests 8-27-09'!AQ48</f>
        <v>0</v>
      </c>
      <c r="S16" s="816"/>
      <c r="T16" s="816">
        <f>'SAME1 Flight Tests 8-27-09'!AS48</f>
        <v>0</v>
      </c>
      <c r="U16" s="816">
        <f>'SAME1 Flight Tests 8-27-09'!AT48</f>
        <v>0</v>
      </c>
      <c r="V16" s="806"/>
      <c r="W16" s="805">
        <f>'SAME1 Flight Tests 8-27-09'!BH48</f>
        <v>194.81059937263933</v>
      </c>
      <c r="X16" s="818" t="str">
        <f>'SAME1 Flight Tests 8-27-09'!BI48</f>
        <v>NA</v>
      </c>
      <c r="Y16" s="818">
        <f>'SAME1 Flight Tests 8-27-09'!BL48</f>
        <v>0</v>
      </c>
      <c r="Z16" s="1804"/>
      <c r="AA16" s="26"/>
    </row>
    <row r="17" spans="1:93" s="2" customFormat="1" ht="16.5" customHeight="1" x14ac:dyDescent="0.25">
      <c r="A17" s="778">
        <v>1</v>
      </c>
      <c r="B17" s="779" t="str">
        <f>'SAME1 Flight Tests 8-27-09'!B50</f>
        <v>DBP</v>
      </c>
      <c r="C17" s="779" t="str">
        <f>'SAME1 Flight Tests 8-27-09'!E50</f>
        <v>39a</v>
      </c>
      <c r="D17" s="779" t="str">
        <f>'SAME1 Flight Tests 8-27-09'!F50</f>
        <v xml:space="preserve">     Aging</v>
      </c>
      <c r="E17" s="779">
        <f>'SAME1 Flight Tests 8-27-09'!L50</f>
        <v>8</v>
      </c>
      <c r="F17" s="804">
        <f>'SAME1 Flight Tests 8-27-09'!M50</f>
        <v>1.18</v>
      </c>
      <c r="G17" s="805">
        <f>'SAME1 Flight Tests 8-27-09'!Q50</f>
        <v>883</v>
      </c>
      <c r="H17" s="820">
        <f>'SAME1 Flight Tests 8-27-09'!Z50</f>
        <v>6.2445834999999992</v>
      </c>
      <c r="I17" s="820">
        <f>'SAME1 Flight Tests 8-27-09'!AA50</f>
        <v>-5.493163499999999E-4</v>
      </c>
      <c r="J17" s="822"/>
      <c r="K17" s="805">
        <f>'SAME1 Flight Tests 8-27-09'!AK50</f>
        <v>0</v>
      </c>
      <c r="L17" s="805">
        <f>'SAME1 Flight Tests 8-27-09'!AL50</f>
        <v>0</v>
      </c>
      <c r="M17" s="806"/>
      <c r="N17" s="805"/>
      <c r="O17" s="806"/>
      <c r="P17" s="805">
        <f>'SAME1 Flight Tests 8-27-09'!AM50</f>
        <v>0</v>
      </c>
      <c r="Q17" s="816">
        <f>'SAME1 Flight Tests 8-27-09'!AP50</f>
        <v>0</v>
      </c>
      <c r="R17" s="816">
        <f>'SAME1 Flight Tests 8-27-09'!AQ50</f>
        <v>0</v>
      </c>
      <c r="S17" s="816"/>
      <c r="T17" s="816">
        <f>'SAME1 Flight Tests 8-27-09'!AS50</f>
        <v>0</v>
      </c>
      <c r="U17" s="816">
        <f>'SAME1 Flight Tests 8-27-09'!AT50</f>
        <v>0</v>
      </c>
      <c r="V17" s="806"/>
      <c r="W17" s="805" t="str">
        <f>'SAME1 Flight Tests 8-27-09'!BH50</f>
        <v>??</v>
      </c>
      <c r="X17" s="818" t="str">
        <f>'SAME1 Flight Tests 8-27-09'!BI50</f>
        <v>NA</v>
      </c>
      <c r="Y17" s="818">
        <f>'SAME1 Flight Tests 8-27-09'!BL50</f>
        <v>0</v>
      </c>
      <c r="Z17" s="1804"/>
      <c r="AA17" s="26"/>
    </row>
    <row r="18" spans="1:93" s="2" customFormat="1" ht="16.5" customHeight="1" x14ac:dyDescent="0.25">
      <c r="A18" s="778">
        <v>1</v>
      </c>
      <c r="B18" s="779" t="str">
        <f>'SAME1 Flight Tests 8-27-09'!B52</f>
        <v>DBP</v>
      </c>
      <c r="C18" s="779" t="str">
        <f>'SAME1 Flight Tests 8-27-09'!E52</f>
        <v>40a</v>
      </c>
      <c r="D18" s="779" t="str">
        <f>'SAME1 Flight Tests 8-27-09'!F52</f>
        <v xml:space="preserve">     Aging</v>
      </c>
      <c r="E18" s="779">
        <f>'SAME1 Flight Tests 8-27-09'!L52</f>
        <v>2</v>
      </c>
      <c r="F18" s="804">
        <f>'SAME1 Flight Tests 8-27-09'!M52</f>
        <v>1.18</v>
      </c>
      <c r="G18" s="805">
        <f>'SAME1 Flight Tests 8-27-09'!Q52</f>
        <v>860</v>
      </c>
      <c r="H18" s="820">
        <f>'SAME1 Flight Tests 8-27-09'!Z52</f>
        <v>6.2063900000000016</v>
      </c>
      <c r="I18" s="820">
        <f>'SAME1 Flight Tests 8-27-09'!AA52</f>
        <v>-7.9345639999999981E-4</v>
      </c>
      <c r="J18" s="822"/>
      <c r="K18" s="805">
        <f>'SAME1 Flight Tests 8-27-09'!AK52</f>
        <v>0</v>
      </c>
      <c r="L18" s="805">
        <f>'SAME1 Flight Tests 8-27-09'!AL52</f>
        <v>0</v>
      </c>
      <c r="M18" s="806"/>
      <c r="N18" s="805"/>
      <c r="O18" s="806"/>
      <c r="P18" s="805">
        <f>'SAME1 Flight Tests 8-27-09'!AM52</f>
        <v>0</v>
      </c>
      <c r="Q18" s="816">
        <f>'SAME1 Flight Tests 8-27-09'!AP52</f>
        <v>0</v>
      </c>
      <c r="R18" s="816">
        <f>'SAME1 Flight Tests 8-27-09'!AQ52</f>
        <v>0</v>
      </c>
      <c r="S18" s="816"/>
      <c r="T18" s="816">
        <f>'SAME1 Flight Tests 8-27-09'!AS52</f>
        <v>0</v>
      </c>
      <c r="U18" s="816">
        <f>'SAME1 Flight Tests 8-27-09'!AT52</f>
        <v>0</v>
      </c>
      <c r="V18" s="806"/>
      <c r="W18" s="805">
        <f>'SAME1 Flight Tests 8-27-09'!BH52</f>
        <v>194.73118500342022</v>
      </c>
      <c r="X18" s="818" t="str">
        <f>'SAME1 Flight Tests 8-27-09'!BI52</f>
        <v>NA</v>
      </c>
      <c r="Y18" s="818">
        <f>'SAME1 Flight Tests 8-27-09'!BL52</f>
        <v>0</v>
      </c>
      <c r="Z18" s="1804"/>
      <c r="AA18" s="26"/>
    </row>
    <row r="19" spans="1:93" s="2" customFormat="1" ht="16.5" customHeight="1" x14ac:dyDescent="0.25">
      <c r="A19" s="778">
        <v>1</v>
      </c>
      <c r="B19" s="779" t="str">
        <f>'SAME1 Flight Tests 8-27-09'!B56</f>
        <v>DBP</v>
      </c>
      <c r="C19" s="779" t="str">
        <f>'SAME1 Flight Tests 8-27-09'!E56</f>
        <v>42a</v>
      </c>
      <c r="D19" s="779" t="str">
        <f>'SAME1 Flight Tests 8-27-09'!F56</f>
        <v xml:space="preserve">     Aging</v>
      </c>
      <c r="E19" s="779">
        <f>'SAME1 Flight Tests 8-27-09'!L56</f>
        <v>7.5</v>
      </c>
      <c r="F19" s="804">
        <f>'SAME1 Flight Tests 8-27-09'!M56</f>
        <v>1.1599999999999999</v>
      </c>
      <c r="G19" s="805">
        <f>'SAME1 Flight Tests 8-27-09'!Q56</f>
        <v>871</v>
      </c>
      <c r="H19" s="820">
        <f>'SAME1 Flight Tests 8-27-09'!Z56</f>
        <v>6.2468414999999995</v>
      </c>
      <c r="I19" s="820">
        <f>'SAME1 Flight Tests 8-27-09'!AA56</f>
        <v>-7.476805999999999E-4</v>
      </c>
      <c r="J19" s="822"/>
      <c r="K19" s="805">
        <f>'SAME1 Flight Tests 8-27-09'!AK56</f>
        <v>0</v>
      </c>
      <c r="L19" s="805">
        <f>'SAME1 Flight Tests 8-27-09'!AL56</f>
        <v>0</v>
      </c>
      <c r="M19" s="806"/>
      <c r="N19" s="805"/>
      <c r="O19" s="806"/>
      <c r="P19" s="805">
        <f>'SAME1 Flight Tests 8-27-09'!AM56</f>
        <v>0</v>
      </c>
      <c r="Q19" s="816">
        <f>'SAME1 Flight Tests 8-27-09'!AP56</f>
        <v>0</v>
      </c>
      <c r="R19" s="816">
        <f>'SAME1 Flight Tests 8-27-09'!AQ56</f>
        <v>0</v>
      </c>
      <c r="S19" s="816"/>
      <c r="T19" s="816">
        <f>'SAME1 Flight Tests 8-27-09'!AS56</f>
        <v>0</v>
      </c>
      <c r="U19" s="816">
        <f>'SAME1 Flight Tests 8-27-09'!AT56</f>
        <v>0</v>
      </c>
      <c r="V19" s="806"/>
      <c r="W19" s="805">
        <f>'SAME1 Flight Tests 8-27-09'!BH56</f>
        <v>176.76435508982723</v>
      </c>
      <c r="X19" s="818" t="str">
        <f>'SAME1 Flight Tests 8-27-09'!BI56</f>
        <v>NA</v>
      </c>
      <c r="Y19" s="818">
        <f>'SAME1 Flight Tests 8-27-09'!BL56</f>
        <v>0</v>
      </c>
      <c r="Z19" s="1804"/>
      <c r="AA19" s="26"/>
    </row>
    <row r="20" spans="1:93" s="2" customFormat="1" ht="16.5" customHeight="1" x14ac:dyDescent="0.25">
      <c r="A20" s="778">
        <v>1</v>
      </c>
      <c r="B20" s="779" t="str">
        <f>'SAME1 Flight Tests 8-27-09'!B58</f>
        <v>DBP</v>
      </c>
      <c r="C20" s="779" t="str">
        <f>'SAME1 Flight Tests 8-27-09'!E58</f>
        <v>43a</v>
      </c>
      <c r="D20" s="779" t="str">
        <f>'SAME1 Flight Tests 8-27-09'!F58</f>
        <v xml:space="preserve">     Aging</v>
      </c>
      <c r="E20" s="779">
        <f>'SAME1 Flight Tests 8-27-09'!L58</f>
        <v>8</v>
      </c>
      <c r="F20" s="804">
        <f>'SAME1 Flight Tests 8-27-09'!M58</f>
        <v>1.18</v>
      </c>
      <c r="G20" s="805">
        <f>'SAME1 Flight Tests 8-27-09'!Q58</f>
        <v>879</v>
      </c>
      <c r="H20" s="820">
        <f>'SAME1 Flight Tests 8-27-09'!Z58</f>
        <v>6.2573239999999988</v>
      </c>
      <c r="I20" s="820">
        <f>'SAME1 Flight Tests 8-27-09'!AA58</f>
        <v>-7.7819744999999994E-4</v>
      </c>
      <c r="J20" s="822"/>
      <c r="K20" s="805">
        <f>'SAME1 Flight Tests 8-27-09'!AK58</f>
        <v>0</v>
      </c>
      <c r="L20" s="805">
        <f>'SAME1 Flight Tests 8-27-09'!AL58</f>
        <v>0</v>
      </c>
      <c r="M20" s="806"/>
      <c r="N20" s="805"/>
      <c r="O20" s="806"/>
      <c r="P20" s="805">
        <f>'SAME1 Flight Tests 8-27-09'!AM58</f>
        <v>0</v>
      </c>
      <c r="Q20" s="816">
        <f>'SAME1 Flight Tests 8-27-09'!AP58</f>
        <v>0</v>
      </c>
      <c r="R20" s="816">
        <f>'SAME1 Flight Tests 8-27-09'!AQ58</f>
        <v>0</v>
      </c>
      <c r="S20" s="816"/>
      <c r="T20" s="816">
        <f>'SAME1 Flight Tests 8-27-09'!AS58</f>
        <v>0</v>
      </c>
      <c r="U20" s="816">
        <f>'SAME1 Flight Tests 8-27-09'!AT58</f>
        <v>0</v>
      </c>
      <c r="V20" s="806"/>
      <c r="W20" s="805">
        <f>'SAME1 Flight Tests 8-27-09'!BH58</f>
        <v>197.50144008901975</v>
      </c>
      <c r="X20" s="818" t="str">
        <f>'SAME1 Flight Tests 8-27-09'!BI58</f>
        <v>NA</v>
      </c>
      <c r="Y20" s="818">
        <f>'SAME1 Flight Tests 8-27-09'!BL58</f>
        <v>0</v>
      </c>
      <c r="Z20" s="1804"/>
      <c r="AA20" s="26"/>
    </row>
    <row r="21" spans="1:93" s="2" customFormat="1" ht="16.5" customHeight="1" x14ac:dyDescent="0.25">
      <c r="A21" s="778">
        <v>1</v>
      </c>
      <c r="B21" s="779" t="str">
        <f>'SAME1 Flight Tests 8-27-09'!B60</f>
        <v>DBP</v>
      </c>
      <c r="C21" s="779" t="str">
        <f>'SAME1 Flight Tests 8-27-09'!E60</f>
        <v>44a</v>
      </c>
      <c r="D21" s="779" t="str">
        <f>'SAME1 Flight Tests 8-27-09'!F60</f>
        <v xml:space="preserve">     Aging</v>
      </c>
      <c r="E21" s="779">
        <f>'SAME1 Flight Tests 8-27-09'!L60</f>
        <v>7.5</v>
      </c>
      <c r="F21" s="804">
        <f>'SAME1 Flight Tests 8-27-09'!M60</f>
        <v>1.1599999999999999</v>
      </c>
      <c r="G21" s="805">
        <f>'SAME1 Flight Tests 8-27-09'!Q60</f>
        <v>1958</v>
      </c>
      <c r="H21" s="820">
        <f>'SAME1 Flight Tests 8-27-09'!Z60</f>
        <v>6.2593224999999988</v>
      </c>
      <c r="I21" s="820">
        <f>'SAME1 Flight Tests 8-27-09'!AA60</f>
        <v>-6.7138674999999977E-4</v>
      </c>
      <c r="J21" s="822"/>
      <c r="K21" s="805">
        <f>'SAME1 Flight Tests 8-27-09'!AK60</f>
        <v>0</v>
      </c>
      <c r="L21" s="805">
        <f>'SAME1 Flight Tests 8-27-09'!AL60</f>
        <v>0</v>
      </c>
      <c r="M21" s="806"/>
      <c r="N21" s="805"/>
      <c r="O21" s="806"/>
      <c r="P21" s="805">
        <f>'SAME1 Flight Tests 8-27-09'!AM60</f>
        <v>0</v>
      </c>
      <c r="Q21" s="816">
        <f>'SAME1 Flight Tests 8-27-09'!AP60</f>
        <v>0</v>
      </c>
      <c r="R21" s="816">
        <f>'SAME1 Flight Tests 8-27-09'!AQ60</f>
        <v>0</v>
      </c>
      <c r="S21" s="816"/>
      <c r="T21" s="816">
        <f>'SAME1 Flight Tests 8-27-09'!AS60</f>
        <v>0</v>
      </c>
      <c r="U21" s="816">
        <f>'SAME1 Flight Tests 8-27-09'!AT60</f>
        <v>0</v>
      </c>
      <c r="V21" s="806"/>
      <c r="W21" s="805">
        <f>'SAME1 Flight Tests 8-27-09'!BH60</f>
        <v>178.19628801490302</v>
      </c>
      <c r="X21" s="818" t="str">
        <f>'SAME1 Flight Tests 8-27-09'!BI60</f>
        <v>NA</v>
      </c>
      <c r="Y21" s="818">
        <f>'SAME1 Flight Tests 8-27-09'!BL60</f>
        <v>0</v>
      </c>
      <c r="Z21" s="1804"/>
      <c r="AA21" s="26"/>
    </row>
    <row r="22" spans="1:93" s="2" customFormat="1" ht="16.5" customHeight="1" x14ac:dyDescent="0.25">
      <c r="A22" s="778">
        <v>1</v>
      </c>
      <c r="B22" s="779" t="str">
        <f>'SAME1 Flight Tests 8-27-09'!B62</f>
        <v>DBP</v>
      </c>
      <c r="C22" s="779" t="str">
        <f>'SAME1 Flight Tests 8-27-09'!E62</f>
        <v>45a</v>
      </c>
      <c r="D22" s="779" t="str">
        <f>'SAME1 Flight Tests 8-27-09'!F62</f>
        <v xml:space="preserve">     Aging</v>
      </c>
      <c r="E22" s="779">
        <f>'SAME1 Flight Tests 8-27-09'!L62</f>
        <v>8</v>
      </c>
      <c r="F22" s="804">
        <f>'SAME1 Flight Tests 8-27-09'!M62</f>
        <v>1.19</v>
      </c>
      <c r="G22" s="805">
        <f>'SAME1 Flight Tests 8-27-09'!Q62</f>
        <v>554.16666666666663</v>
      </c>
      <c r="H22" s="820">
        <f>'SAME1 Flight Tests 8-27-09'!Z62</f>
        <v>4.8937483333333329</v>
      </c>
      <c r="I22" s="820">
        <f>'SAME1 Flight Tests 8-27-09'!AA62</f>
        <v>-7.629393333333334E-4</v>
      </c>
      <c r="J22" s="822"/>
      <c r="K22" s="805">
        <f>'SAME1 Flight Tests 8-27-09'!AK62</f>
        <v>0</v>
      </c>
      <c r="L22" s="805">
        <f>'SAME1 Flight Tests 8-27-09'!AL62</f>
        <v>0</v>
      </c>
      <c r="M22" s="806"/>
      <c r="N22" s="805"/>
      <c r="O22" s="806"/>
      <c r="P22" s="805">
        <f>'SAME1 Flight Tests 8-27-09'!AM62</f>
        <v>0</v>
      </c>
      <c r="Q22" s="816">
        <f>'SAME1 Flight Tests 8-27-09'!AP62</f>
        <v>0</v>
      </c>
      <c r="R22" s="816">
        <f>'SAME1 Flight Tests 8-27-09'!AQ62</f>
        <v>0</v>
      </c>
      <c r="S22" s="816"/>
      <c r="T22" s="816">
        <f>'SAME1 Flight Tests 8-27-09'!AS62</f>
        <v>0</v>
      </c>
      <c r="U22" s="816">
        <f>'SAME1 Flight Tests 8-27-09'!AT62</f>
        <v>0</v>
      </c>
      <c r="V22" s="806"/>
      <c r="W22" s="805">
        <f>'SAME1 Flight Tests 8-27-09'!BH62</f>
        <v>203.61293584296271</v>
      </c>
      <c r="X22" s="818" t="str">
        <f>'SAME1 Flight Tests 8-27-09'!BI62</f>
        <v>NA</v>
      </c>
      <c r="Y22" s="818">
        <f>'SAME1 Flight Tests 8-27-09'!BL62</f>
        <v>0</v>
      </c>
      <c r="Z22" s="1804"/>
      <c r="AA22" s="26"/>
    </row>
    <row r="23" spans="1:93" s="2" customFormat="1" ht="16.5" customHeight="1" x14ac:dyDescent="0.25">
      <c r="A23" s="778">
        <v>1</v>
      </c>
      <c r="B23" s="830" t="str">
        <f>'SAME1 Flight Tests 8-27-09'!B34</f>
        <v>Kapton</v>
      </c>
      <c r="C23" s="779">
        <f>'SAME1 Flight Tests 8-27-09'!E34</f>
        <v>29</v>
      </c>
      <c r="D23" s="779" t="str">
        <f>'SAME1 Flight Tests 8-27-09'!F34</f>
        <v>Baseline</v>
      </c>
      <c r="E23" s="779">
        <f>'SAME1 Flight Tests 8-27-09'!L34</f>
        <v>8</v>
      </c>
      <c r="F23" s="804">
        <f>'SAME1 Flight Tests 8-27-09'!M34</f>
        <v>1.38</v>
      </c>
      <c r="G23" s="805">
        <f>'SAME1 Flight Tests 8-27-09'!Q34</f>
        <v>38.166666666666664</v>
      </c>
      <c r="H23" s="820">
        <f>'SAME1 Flight Tests 8-27-09'!Z34</f>
        <v>3.6637120000000003</v>
      </c>
      <c r="I23" s="820">
        <f>'SAME1 Flight Tests 8-27-09'!AA34</f>
        <v>-6.4086874999999988E-4</v>
      </c>
      <c r="J23" s="822"/>
      <c r="K23" s="805">
        <f>'SAME1 Flight Tests 8-27-09'!AK34</f>
        <v>2574776.2051404528</v>
      </c>
      <c r="L23" s="805">
        <f>'SAME1 Flight Tests 8-27-09'!AL34</f>
        <v>242.4741726367576</v>
      </c>
      <c r="M23" s="806"/>
      <c r="N23" s="805"/>
      <c r="O23" s="806"/>
      <c r="P23" s="805">
        <f>'SAME1 Flight Tests 8-27-09'!AM34</f>
        <v>11.3709375</v>
      </c>
      <c r="Q23" s="816">
        <f>'SAME1 Flight Tests 8-27-09'!AP34</f>
        <v>9.4172911864210257E-2</v>
      </c>
      <c r="R23" s="816">
        <f>'SAME1 Flight Tests 8-27-09'!AQ34</f>
        <v>0.18182992084451238</v>
      </c>
      <c r="S23" s="816"/>
      <c r="T23" s="816">
        <f>'SAME1 Flight Tests 8-27-09'!AS34</f>
        <v>2.2504596741074545</v>
      </c>
      <c r="U23" s="816">
        <f>'SAME1 Flight Tests 8-27-09'!AT34</f>
        <v>6.7772939709597191E-2</v>
      </c>
      <c r="V23" s="806"/>
      <c r="W23" s="805">
        <f>'SAME1 Flight Tests 8-27-09'!BH34</f>
        <v>418.31918332608569</v>
      </c>
      <c r="X23" s="818">
        <f>'SAME1 Flight Tests 8-27-09'!BI34</f>
        <v>1.1600000000000499</v>
      </c>
      <c r="Y23" s="818">
        <f>'SAME1 Flight Tests 8-27-09'!BL34</f>
        <v>5.8815193965514712E-2</v>
      </c>
      <c r="Z23" s="1804"/>
      <c r="AA23" s="26"/>
    </row>
    <row r="24" spans="1:93" s="2" customFormat="1" ht="16.5" customHeight="1" x14ac:dyDescent="0.25">
      <c r="A24" s="778">
        <v>1</v>
      </c>
      <c r="B24" s="830" t="str">
        <f>'SAME1 Flight Tests 8-27-09'!B36</f>
        <v>Kapton</v>
      </c>
      <c r="C24" s="779">
        <f>'SAME1 Flight Tests 8-27-09'!E36</f>
        <v>30</v>
      </c>
      <c r="D24" s="779" t="str">
        <f>'SAME1 Flight Tests 8-27-09'!F36</f>
        <v>Air flow down (4)</v>
      </c>
      <c r="E24" s="779">
        <f>'SAME1 Flight Tests 8-27-09'!L36</f>
        <v>4</v>
      </c>
      <c r="F24" s="804">
        <f>'SAME1 Flight Tests 8-27-09'!M36</f>
        <v>1.38</v>
      </c>
      <c r="G24" s="805">
        <f>'SAME1 Flight Tests 8-27-09'!Q36</f>
        <v>11</v>
      </c>
      <c r="H24" s="820">
        <f>'SAME1 Flight Tests 8-27-09'!Z36</f>
        <v>4.2031577272727265</v>
      </c>
      <c r="I24" s="820">
        <f>'SAME1 Flight Tests 8-27-09'!AA36</f>
        <v>4.559117727272727</v>
      </c>
      <c r="J24" s="822"/>
      <c r="K24" s="805">
        <f>'SAME1 Flight Tests 8-27-09'!AK36</f>
        <v>1994241.0380439789</v>
      </c>
      <c r="L24" s="805">
        <f>'SAME1 Flight Tests 8-27-09'!AL36</f>
        <v>228.59740301299937</v>
      </c>
      <c r="M24" s="806"/>
      <c r="N24" s="805"/>
      <c r="O24" s="806"/>
      <c r="P24" s="805">
        <f>'SAME1 Flight Tests 8-27-09'!AM36</f>
        <v>14.100565909090911</v>
      </c>
      <c r="Q24" s="816">
        <f>'SAME1 Flight Tests 8-27-09'!AP36</f>
        <v>0.11462877287753323</v>
      </c>
      <c r="R24" s="816">
        <f>'SAME1 Flight Tests 8-27-09'!AQ36</f>
        <v>0.21268225274370534</v>
      </c>
      <c r="S24" s="816"/>
      <c r="T24" s="816">
        <f>'SAME1 Flight Tests 8-27-09'!AS36</f>
        <v>2.1950254424894462</v>
      </c>
      <c r="U24" s="816">
        <f>'SAME1 Flight Tests 8-27-09'!AT36</f>
        <v>8.4154014596173179E-2</v>
      </c>
      <c r="V24" s="806"/>
      <c r="W24" s="805" t="str">
        <f>'SAME1 Flight Tests 8-27-09'!BH36</f>
        <v>??</v>
      </c>
      <c r="X24" s="818">
        <f>'SAME1 Flight Tests 8-27-09'!BI36</f>
        <v>1.0899999999999244</v>
      </c>
      <c r="Y24" s="818">
        <f>'SAME1 Flight Tests 8-27-09'!BL36</f>
        <v>7.7617793995001225E-2</v>
      </c>
      <c r="Z24" s="1804"/>
      <c r="AA24" s="26"/>
    </row>
    <row r="25" spans="1:93" s="2" customFormat="1" ht="16.5" customHeight="1" x14ac:dyDescent="0.25">
      <c r="A25" s="778">
        <v>1</v>
      </c>
      <c r="B25" s="830" t="str">
        <f>'SAME1 Flight Tests 8-27-09'!B40</f>
        <v>Kapton</v>
      </c>
      <c r="C25" s="779">
        <f>'SAME1 Flight Tests 8-27-09'!E40</f>
        <v>33</v>
      </c>
      <c r="D25" s="779" t="str">
        <f>'SAME1 Flight Tests 8-27-09'!F40</f>
        <v>lower flow (2)</v>
      </c>
      <c r="E25" s="779">
        <f>'SAME1 Flight Tests 8-27-09'!L40</f>
        <v>2</v>
      </c>
      <c r="F25" s="804">
        <f>'SAME1 Flight Tests 8-27-09'!M40</f>
        <v>1.38</v>
      </c>
      <c r="G25" s="805">
        <f>'SAME1 Flight Tests 8-27-09'!Q40</f>
        <v>11</v>
      </c>
      <c r="H25" s="820">
        <f>'SAME1 Flight Tests 8-27-09'!Z40</f>
        <v>5.0839389999999991</v>
      </c>
      <c r="I25" s="820">
        <f>'SAME1 Flight Tests 8-27-09'!AA40</f>
        <v>4.6117100000000004</v>
      </c>
      <c r="J25" s="822"/>
      <c r="K25" s="805">
        <f>'SAME1 Flight Tests 8-27-09'!AK40</f>
        <v>1390760.7766112036</v>
      </c>
      <c r="L25" s="805">
        <f>'SAME1 Flight Tests 8-27-09'!AL40</f>
        <v>211.79027632252951</v>
      </c>
      <c r="M25" s="806"/>
      <c r="N25" s="805"/>
      <c r="O25" s="806"/>
      <c r="P25" s="805">
        <f>'SAME1 Flight Tests 8-27-09'!AM40</f>
        <v>17.908177500000001</v>
      </c>
      <c r="Q25" s="816">
        <f>'SAME1 Flight Tests 8-27-09'!AP40</f>
        <v>0.15228375712362852</v>
      </c>
      <c r="R25" s="816">
        <f>'SAME1 Flight Tests 8-27-09'!AQ40</f>
        <v>0.25967162312878556</v>
      </c>
      <c r="S25" s="816"/>
      <c r="T25" s="816">
        <f>'SAME1 Flight Tests 8-27-09'!AS40</f>
        <v>2.0761780775587804</v>
      </c>
      <c r="U25" s="816">
        <f>'SAME1 Flight Tests 8-27-09'!AT40</f>
        <v>0.11661868188901976</v>
      </c>
      <c r="V25" s="806"/>
      <c r="W25" s="805">
        <f>'SAME1 Flight Tests 8-27-09'!BH40</f>
        <v>417.30093380418288</v>
      </c>
      <c r="X25" s="818">
        <f>'SAME1 Flight Tests 8-27-09'!BI40</f>
        <v>1.0800000000000809</v>
      </c>
      <c r="Y25" s="818">
        <f>'SAME1 Flight Tests 8-27-09'!BL40</f>
        <v>9.9489874999992553E-2</v>
      </c>
      <c r="Z25" s="1804"/>
      <c r="AA25" s="26"/>
    </row>
    <row r="26" spans="1:93" s="2" customFormat="1" ht="16.5" customHeight="1" x14ac:dyDescent="0.25">
      <c r="A26" s="778">
        <v>1</v>
      </c>
      <c r="B26" s="830" t="str">
        <f>'SAME1 Flight Tests 8-27-09'!B65</f>
        <v>Kapton</v>
      </c>
      <c r="C26" s="779">
        <f>'SAME1 Flight Tests 8-27-09'!E65</f>
        <v>47</v>
      </c>
      <c r="D26" s="779" t="str">
        <f>'SAME1 Flight Tests 8-27-09'!F65</f>
        <v>High Temp Aging</v>
      </c>
      <c r="E26" s="779">
        <f>'SAME1 Flight Tests 8-27-09'!L65</f>
        <v>8</v>
      </c>
      <c r="F26" s="804">
        <f>'SAME1 Flight Tests 8-27-09'!M65</f>
        <v>1.48</v>
      </c>
      <c r="G26" s="805">
        <f>'SAME1 Flight Tests 8-27-09'!Q65</f>
        <v>11</v>
      </c>
      <c r="H26" s="820">
        <f>'SAME1 Flight Tests 8-27-09'!Z65</f>
        <v>5.6411435000000001</v>
      </c>
      <c r="I26" s="820">
        <f>'SAME1 Flight Tests 8-27-09'!AA65</f>
        <v>-6.5612754999999981E-4</v>
      </c>
      <c r="J26" s="822"/>
      <c r="K26" s="805">
        <f>'SAME1 Flight Tests 8-27-09'!AK65</f>
        <v>1717019.5729101424</v>
      </c>
      <c r="L26" s="805">
        <f>'SAME1 Flight Tests 8-27-09'!AL65</f>
        <v>375.20876029198155</v>
      </c>
      <c r="M26" s="806"/>
      <c r="N26" s="805"/>
      <c r="O26" s="806"/>
      <c r="P26" s="805">
        <f>'SAME1 Flight Tests 8-27-09'!AM65</f>
        <v>27.025020000000001</v>
      </c>
      <c r="Q26" s="816">
        <f>'SAME1 Flight Tests 8-27-09'!AP65</f>
        <v>0.21852328663676657</v>
      </c>
      <c r="R26" s="816">
        <f>'SAME1 Flight Tests 8-27-09'!AQ65</f>
        <v>0.2776255099104501</v>
      </c>
      <c r="S26" s="816"/>
      <c r="T26" s="816">
        <f>'SAME1 Flight Tests 8-27-09'!AS65</f>
        <v>1.6311173997752317</v>
      </c>
      <c r="U26" s="816">
        <f>'SAME1 Flight Tests 8-27-09'!AT65</f>
        <v>0.19387280822319733</v>
      </c>
      <c r="V26" s="806"/>
      <c r="W26" s="805">
        <f>'SAME1 Flight Tests 8-27-09'!BH65</f>
        <v>581.04830756229353</v>
      </c>
      <c r="X26" s="818">
        <f>'SAME1 Flight Tests 8-27-09'!BI65</f>
        <v>1.9899999999999363</v>
      </c>
      <c r="Y26" s="818">
        <f>'SAME1 Flight Tests 8-27-09'!BL65</f>
        <v>8.1482472361811664E-2</v>
      </c>
      <c r="Z26" s="1804"/>
      <c r="AA26" s="26"/>
    </row>
    <row r="27" spans="1:93" s="2" customFormat="1" ht="16.5" customHeight="1" x14ac:dyDescent="0.25">
      <c r="A27" s="778">
        <v>1</v>
      </c>
      <c r="B27" s="830" t="str">
        <f>'SAME1 Flight Tests 8-27-09'!B35</f>
        <v>Kapton</v>
      </c>
      <c r="C27" s="779" t="str">
        <f>'SAME1 Flight Tests 8-27-09'!E35</f>
        <v>29a</v>
      </c>
      <c r="D27" s="779" t="str">
        <f>'SAME1 Flight Tests 8-27-09'!F35</f>
        <v>after secondary aging</v>
      </c>
      <c r="E27" s="779">
        <f>'SAME1 Flight Tests 8-27-09'!L35</f>
        <v>8</v>
      </c>
      <c r="F27" s="804">
        <f>'SAME1 Flight Tests 8-27-09'!M35</f>
        <v>1.38</v>
      </c>
      <c r="G27" s="805">
        <f>'SAME1 Flight Tests 8-27-09'!Q35</f>
        <v>802.66666666666663</v>
      </c>
      <c r="H27" s="820">
        <f>'SAME1 Flight Tests 8-27-09'!Z35</f>
        <v>4.826384</v>
      </c>
      <c r="I27" s="820">
        <f>'SAME1 Flight Tests 8-27-09'!AA35</f>
        <v>-6.7138655000000002E-4</v>
      </c>
      <c r="J27" s="822"/>
      <c r="K27" s="805">
        <f>'SAME1 Flight Tests 8-27-09'!AK35</f>
        <v>907364.97810586996</v>
      </c>
      <c r="L27" s="805">
        <f>'SAME1 Flight Tests 8-27-09'!AL35</f>
        <v>150.78802566833693</v>
      </c>
      <c r="M27" s="806"/>
      <c r="N27" s="805"/>
      <c r="O27" s="806"/>
      <c r="P27" s="805">
        <f>'SAME1 Flight Tests 8-27-09'!AM35</f>
        <v>13.242825000000002</v>
      </c>
      <c r="Q27" s="816">
        <f>'SAME1 Flight Tests 8-27-09'!AP35</f>
        <v>0.1661823293897764</v>
      </c>
      <c r="R27" s="816">
        <f>'SAME1 Flight Tests 8-27-09'!AQ35</f>
        <v>0.27073199466111803</v>
      </c>
      <c r="S27" s="816"/>
      <c r="T27" s="816">
        <f>'SAME1 Flight Tests 8-27-09'!AS35</f>
        <v>2.010938112687044</v>
      </c>
      <c r="U27" s="816">
        <f>'SAME1 Flight Tests 8-27-09'!AT35</f>
        <v>0.13019894699337761</v>
      </c>
      <c r="V27" s="806"/>
      <c r="W27" s="805">
        <f>'SAME1 Flight Tests 8-27-09'!BH35</f>
        <v>418.31918332608569</v>
      </c>
      <c r="X27" s="818">
        <f>'SAME1 Flight Tests 8-27-09'!BI35</f>
        <v>1.1600000000000499</v>
      </c>
      <c r="Y27" s="818">
        <f>'SAME1 Flight Tests 8-27-09'!BL35</f>
        <v>6.849737068965224E-2</v>
      </c>
      <c r="Z27" s="1804"/>
      <c r="AA27" s="26"/>
    </row>
    <row r="28" spans="1:93" s="2" customFormat="1" ht="16.5" customHeight="1" x14ac:dyDescent="0.25">
      <c r="A28" s="778">
        <v>1</v>
      </c>
      <c r="B28" s="830" t="str">
        <f>'SAME1 Flight Tests 8-27-09'!B66</f>
        <v>Kapton</v>
      </c>
      <c r="C28" s="779" t="str">
        <f>'SAME1 Flight Tests 8-27-09'!E66</f>
        <v>47a</v>
      </c>
      <c r="D28" s="779" t="str">
        <f>'SAME1 Flight Tests 8-27-09'!F66</f>
        <v>Aging</v>
      </c>
      <c r="E28" s="779">
        <f>'SAME1 Flight Tests 8-27-09'!L66</f>
        <v>8</v>
      </c>
      <c r="F28" s="804">
        <f>'SAME1 Flight Tests 8-27-09'!M66</f>
        <v>1.48</v>
      </c>
      <c r="G28" s="805">
        <f>'SAME1 Flight Tests 8-27-09'!Q66</f>
        <v>731</v>
      </c>
      <c r="H28" s="820">
        <f>'SAME1 Flight Tests 8-27-09'!Z66</f>
        <v>5.8833320000000011</v>
      </c>
      <c r="I28" s="820">
        <f>'SAME1 Flight Tests 8-27-09'!AA66</f>
        <v>-6.2561029999999985E-4</v>
      </c>
      <c r="J28" s="822"/>
      <c r="K28" s="805">
        <f>'SAME1 Flight Tests 8-27-09'!AK66</f>
        <v>867560.40934092866</v>
      </c>
      <c r="L28" s="805">
        <f>'SAME1 Flight Tests 8-27-09'!AL66</f>
        <v>220.02864863456827</v>
      </c>
      <c r="M28" s="806"/>
      <c r="N28" s="805"/>
      <c r="O28" s="806"/>
      <c r="P28" s="805">
        <f>'SAME1 Flight Tests 8-27-09'!AM66</f>
        <v>28.67631750000001</v>
      </c>
      <c r="Q28" s="816">
        <f>'SAME1 Flight Tests 8-27-09'!AP66</f>
        <v>0.25361766888569798</v>
      </c>
      <c r="R28" s="816">
        <f>'SAME1 Flight Tests 8-27-09'!AQ66</f>
        <v>0.35543723128901628</v>
      </c>
      <c r="S28" s="816"/>
      <c r="T28" s="816">
        <f>'SAME1 Flight Tests 8-27-09'!AS66</f>
        <v>1.7877634750699363</v>
      </c>
      <c r="U28" s="816">
        <f>'SAME1 Flight Tests 8-27-09'!AT66</f>
        <v>0.21423370617576701</v>
      </c>
      <c r="V28" s="806"/>
      <c r="W28" s="805">
        <f>'SAME1 Flight Tests 8-27-09'!BH66</f>
        <v>581.04830756229353</v>
      </c>
      <c r="X28" s="818">
        <f>'SAME1 Flight Tests 8-27-09'!BI66</f>
        <v>1.9899999999999363</v>
      </c>
      <c r="Y28" s="818">
        <f>'SAME1 Flight Tests 8-27-09'!BL66</f>
        <v>8.6461258793972651E-2</v>
      </c>
      <c r="Z28" s="1804"/>
      <c r="AA28" s="26"/>
    </row>
    <row r="29" spans="1:93" s="2" customFormat="1" ht="16.5" customHeight="1" x14ac:dyDescent="0.25">
      <c r="A29" s="780">
        <v>2</v>
      </c>
      <c r="B29" s="831" t="str">
        <f>'SAME R Results'!B39</f>
        <v>Kapton</v>
      </c>
      <c r="C29" s="784">
        <f>'SAME R Results'!F39</f>
        <v>70</v>
      </c>
      <c r="D29" s="785" t="str">
        <f>'SAME R Results'!G39</f>
        <v>High temp aged STS det</v>
      </c>
      <c r="E29" s="784">
        <f>'SAME R Results'!K39</f>
        <v>8.1</v>
      </c>
      <c r="F29" s="793">
        <f>'SAME R Results'!L39</f>
        <v>1.48</v>
      </c>
      <c r="G29" s="784">
        <f>'SAME R Results'!R39</f>
        <v>747</v>
      </c>
      <c r="H29" s="821">
        <f>'SAME R Results'!AR39</f>
        <v>0.89775074999999982</v>
      </c>
      <c r="I29" s="821">
        <f>'SAME R Results'!AS39</f>
        <v>4.8226310000000003</v>
      </c>
      <c r="J29" s="821">
        <f>'SAME R Results'!AT39</f>
        <v>5.140595499999999</v>
      </c>
      <c r="K29" s="1947">
        <f>'SAME R Results'!BD39</f>
        <v>1112405.3813294948</v>
      </c>
      <c r="L29" s="784">
        <f>'SAME R Results'!BE39</f>
        <v>179.10369913787741</v>
      </c>
      <c r="M29" s="784">
        <f>'SAME R Results'!BF39</f>
        <v>0</v>
      </c>
      <c r="N29" s="784">
        <f>'SAME R Results'!BG39</f>
        <v>0</v>
      </c>
      <c r="O29" s="789"/>
      <c r="P29" s="784">
        <f>'SAME R Results'!BH39</f>
        <v>7.4545424999999996</v>
      </c>
      <c r="Q29" s="817">
        <f>'SAME R Results'!BI39</f>
        <v>0.16100578273346813</v>
      </c>
      <c r="R29" s="817">
        <f>'SAME R Results'!BJ39</f>
        <v>0.20810873807384611</v>
      </c>
      <c r="S29" s="817">
        <f>'SAME R Results'!BL39</f>
        <v>0</v>
      </c>
      <c r="T29" s="817">
        <f>'SAME R Results'!BM39</f>
        <v>1.6596009485865952</v>
      </c>
      <c r="U29" s="817">
        <f>'SAME R Results'!BN39</f>
        <v>0.14161754256505463</v>
      </c>
      <c r="V29" s="784">
        <f>'SAME R Results'!BR39</f>
        <v>179.10369913787741</v>
      </c>
      <c r="W29" s="1086">
        <f>'SAME R Results'!BZ39</f>
        <v>576.76029004518568</v>
      </c>
      <c r="X29" s="1803">
        <f>'SAME R Results'!CA39</f>
        <v>0</v>
      </c>
      <c r="Y29" s="1803">
        <f>'SAME R Results'!CD39</f>
        <v>0</v>
      </c>
      <c r="Z29" s="1777">
        <f>J29-I29</f>
        <v>0.31796449999999865</v>
      </c>
      <c r="AA29" s="27"/>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row>
    <row r="30" spans="1:93" s="2" customFormat="1" ht="16.5" customHeight="1" x14ac:dyDescent="0.25">
      <c r="A30" s="780">
        <v>2</v>
      </c>
      <c r="B30" s="831" t="str">
        <f>'SAME R Results'!B80</f>
        <v>Kapton</v>
      </c>
      <c r="C30" s="784">
        <f>'SAME R Results'!F80</f>
        <v>92</v>
      </c>
      <c r="D30" s="785" t="str">
        <f>'SAME R Results'!G80</f>
        <v>Baseline STS det</v>
      </c>
      <c r="E30" s="784">
        <f>'SAME R Results'!K80</f>
        <v>8.1</v>
      </c>
      <c r="F30" s="793">
        <f>'SAME R Results'!L80</f>
        <v>1.38</v>
      </c>
      <c r="G30" s="784">
        <f>'SAME R Results'!R80</f>
        <v>35.285714285714285</v>
      </c>
      <c r="H30" s="821">
        <f>'SAME R Results'!AR80</f>
        <v>0.74995434999999999</v>
      </c>
      <c r="I30" s="821">
        <f>'SAME R Results'!AS80</f>
        <v>4.9005890000000001</v>
      </c>
      <c r="J30" s="821">
        <f>'SAME R Results'!AT80</f>
        <v>5.1032875000000004</v>
      </c>
      <c r="K30" s="1947">
        <f>'SAME R Results'!BD80</f>
        <v>1737499.3852767106</v>
      </c>
      <c r="L30" s="784">
        <f>'SAME R Results'!BE80</f>
        <v>85.146338022144931</v>
      </c>
      <c r="M30" s="784">
        <f>'SAME R Results'!BF80</f>
        <v>0</v>
      </c>
      <c r="N30" s="784">
        <f>'SAME R Results'!BG80</f>
        <v>0</v>
      </c>
      <c r="O30" s="789"/>
      <c r="P30" s="784">
        <f>'SAME R Results'!BH80</f>
        <v>1.7533125000000001</v>
      </c>
      <c r="Q30" s="817">
        <f>'SAME R Results'!BI80</f>
        <v>4.9005103969337348E-2</v>
      </c>
      <c r="R30" s="817">
        <f>'SAME R Results'!BJ80</f>
        <v>0.1107174056889626</v>
      </c>
      <c r="S30" s="817">
        <f>'SAME R Results'!BL80</f>
        <v>0</v>
      </c>
      <c r="T30" s="817">
        <f>'SAME R Results'!BM80</f>
        <v>2.4665116237361828</v>
      </c>
      <c r="U30" s="817">
        <f>'SAME R Results'!BN80</f>
        <v>3.2602734095945066E-2</v>
      </c>
      <c r="V30" s="784">
        <f>'SAME R Results'!BR80</f>
        <v>85.146338022144931</v>
      </c>
      <c r="W30" s="1086">
        <f>'SAME R Results'!BZ80</f>
        <v>424.84905390857256</v>
      </c>
      <c r="X30" s="1803">
        <f>'SAME R Results'!CA80</f>
        <v>6.0000000000060005E-2</v>
      </c>
      <c r="Y30" s="1803">
        <f>'SAME R Results'!CD80</f>
        <v>0.17533124999982466</v>
      </c>
      <c r="Z30" s="1777">
        <f>J30-I30</f>
        <v>0.20269850000000034</v>
      </c>
      <c r="AA30" s="27"/>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row>
    <row r="31" spans="1:93" s="2" customFormat="1" ht="16.5" customHeight="1" x14ac:dyDescent="0.25">
      <c r="A31" s="780">
        <v>2</v>
      </c>
      <c r="B31" s="831" t="str">
        <f>'SAME R Results'!B120</f>
        <v>Kapton</v>
      </c>
      <c r="C31" s="784">
        <f>'SAME R Results'!F120</f>
        <v>112</v>
      </c>
      <c r="D31" s="785" t="str">
        <f>'SAME R Results'!G120</f>
        <v>low flow run w STS</v>
      </c>
      <c r="E31" s="784">
        <f>'SAME R Results'!K120</f>
        <v>2</v>
      </c>
      <c r="F31" s="793">
        <f>'SAME R Results'!L120</f>
        <v>1.48</v>
      </c>
      <c r="G31" s="784">
        <f>'SAME R Results'!R120</f>
        <v>22.285714285714285</v>
      </c>
      <c r="H31" s="821">
        <f>'SAME R Results'!AR120</f>
        <v>5.4159850000000009</v>
      </c>
      <c r="I31" s="821">
        <f>'SAME R Results'!AS120</f>
        <v>4.5750275</v>
      </c>
      <c r="J31" s="821">
        <f>'SAME R Results'!AT120</f>
        <v>5.1413255000000007</v>
      </c>
      <c r="K31" s="1947">
        <f>'SAME R Results'!BD120</f>
        <v>1615017.6733915848</v>
      </c>
      <c r="L31" s="784">
        <f>'SAME R Results'!BE120</f>
        <v>307.8509299586508</v>
      </c>
      <c r="M31" s="784">
        <f>'SAME R Results'!BF120</f>
        <v>0</v>
      </c>
      <c r="N31" s="784">
        <f>'SAME R Results'!BG120</f>
        <v>0</v>
      </c>
      <c r="O31" s="789"/>
      <c r="P31" s="784">
        <f>'SAME R Results'!BH120</f>
        <v>28.287495</v>
      </c>
      <c r="Q31" s="817">
        <f>'SAME R Results'!BI120</f>
        <v>0.19061768489019365</v>
      </c>
      <c r="R31" s="817">
        <f>'SAME R Results'!BJ120</f>
        <v>0.28666637066468903</v>
      </c>
      <c r="S31" s="817">
        <f>'SAME R Results'!BL120</f>
        <v>0</v>
      </c>
      <c r="T31" s="817">
        <f>'SAME R Results'!BM120</f>
        <v>1.8941825311333986</v>
      </c>
      <c r="U31" s="817">
        <f>'SAME R Results'!BN120</f>
        <v>0.15543771805529163</v>
      </c>
      <c r="V31" s="784">
        <f>'SAME R Results'!BR120</f>
        <v>307.8509299586508</v>
      </c>
      <c r="W31" s="1086">
        <f>'SAME R Results'!BZ120</f>
        <v>583.20436719326278</v>
      </c>
      <c r="X31" s="1803">
        <f>'SAME R Results'!CA120</f>
        <v>2.4199999999999777</v>
      </c>
      <c r="Y31" s="1803">
        <f>'SAME R Results'!CD120</f>
        <v>7.0134285123967591E-2</v>
      </c>
      <c r="Z31" s="1777">
        <f>J31-I31</f>
        <v>0.56629800000000063</v>
      </c>
      <c r="AA31" s="27"/>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row>
    <row r="32" spans="1:93" s="2" customFormat="1" ht="16.5" customHeight="1" x14ac:dyDescent="0.25">
      <c r="A32" s="780">
        <v>2</v>
      </c>
      <c r="B32" s="831" t="str">
        <f>'SAME R Results'!B122</f>
        <v>Kapton</v>
      </c>
      <c r="C32" s="784">
        <f>'SAME R Results'!F122</f>
        <v>114</v>
      </c>
      <c r="D32" s="785" t="str">
        <f>'SAME R Results'!G122</f>
        <v>low flow run w STS no Ptrak</v>
      </c>
      <c r="E32" s="784">
        <f>'SAME R Results'!K122</f>
        <v>2</v>
      </c>
      <c r="F32" s="793">
        <f>'SAME R Results'!L122</f>
        <v>1.43</v>
      </c>
      <c r="G32" s="784">
        <f>'SAME R Results'!R122</f>
        <v>28.285714285714285</v>
      </c>
      <c r="H32" s="821">
        <f>'SAME R Results'!AR122</f>
        <v>0.76524354999999988</v>
      </c>
      <c r="I32" s="821">
        <f>'SAME R Results'!AS122</f>
        <v>4.9595634999999998</v>
      </c>
      <c r="J32" s="821">
        <f>'SAME R Results'!AT122</f>
        <v>5.1737520000000021</v>
      </c>
      <c r="K32" s="784" t="e">
        <f>'SAME R Results'!BD122</f>
        <v>#VALUE!</v>
      </c>
      <c r="L32" s="784">
        <f>'SAME R Results'!BE122</f>
        <v>81.033945832324562</v>
      </c>
      <c r="M32" s="784">
        <f>'SAME R Results'!BF122</f>
        <v>0</v>
      </c>
      <c r="N32" s="784">
        <f>'SAME R Results'!BG122</f>
        <v>0</v>
      </c>
      <c r="O32" s="789"/>
      <c r="P32" s="784">
        <f>'SAME R Results'!BH122</f>
        <v>2.3453549999999996</v>
      </c>
      <c r="Q32" s="817">
        <f>'SAME R Results'!BI122</f>
        <v>0</v>
      </c>
      <c r="R32" s="817">
        <f>'SAME R Results'!BJ122</f>
        <v>0</v>
      </c>
      <c r="S32" s="817">
        <f>'SAME R Results'!BL122</f>
        <v>0</v>
      </c>
      <c r="T32" s="817">
        <f>'SAME R Results'!BM122</f>
        <v>0</v>
      </c>
      <c r="U32" s="817">
        <f>'SAME R Results'!BN122</f>
        <v>0</v>
      </c>
      <c r="V32" s="784">
        <f>'SAME R Results'!BR122</f>
        <v>81.033945832324562</v>
      </c>
      <c r="W32" s="1086">
        <f>'SAME R Results'!BZ122</f>
        <v>497.24008696531865</v>
      </c>
      <c r="X32" s="1803">
        <f>'SAME R Results'!CA122</f>
        <v>0.50333333333341113</v>
      </c>
      <c r="Y32" s="1803">
        <f>'SAME R Results'!CD122</f>
        <v>2.7957874172181107E-2</v>
      </c>
      <c r="Z32" s="1777">
        <f>J32-I32</f>
        <v>0.21418850000000234</v>
      </c>
      <c r="AA32" s="27"/>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row>
    <row r="33" spans="1:93" s="2" customFormat="1" ht="16.5" customHeight="1" x14ac:dyDescent="0.25">
      <c r="A33" s="780">
        <v>2</v>
      </c>
      <c r="B33" s="831" t="str">
        <f>'SAME R Results'!B6</f>
        <v>Kapton</v>
      </c>
      <c r="C33" s="784">
        <f>'SAME R Results'!F6</f>
        <v>51</v>
      </c>
      <c r="D33" s="785" t="str">
        <f>'SAME R Results'!G6</f>
        <v>Baseline new formula</v>
      </c>
      <c r="E33" s="784">
        <f>'SAME R Results'!K6</f>
        <v>8.1</v>
      </c>
      <c r="F33" s="793">
        <f>'SAME R Results'!L6</f>
        <v>1.38</v>
      </c>
      <c r="G33" s="784">
        <f>'SAME R Results'!R6</f>
        <v>38.142857142857146</v>
      </c>
      <c r="H33" s="821">
        <f>'SAME R Results'!AR6</f>
        <v>0.4175567</v>
      </c>
      <c r="I33" s="821">
        <f>'SAME R Results'!AS6</f>
        <v>0</v>
      </c>
      <c r="J33" s="821">
        <f>'SAME R Results'!AT6</f>
        <v>0</v>
      </c>
      <c r="K33" s="784">
        <f>'SAME R Results'!BD6</f>
        <v>1825597.0139817814</v>
      </c>
      <c r="L33" s="784">
        <f>'SAME R Results'!BE6</f>
        <v>102.91459773449184</v>
      </c>
      <c r="M33" s="784">
        <f>'SAME R Results'!BF6</f>
        <v>3.3386230000000003E-2</v>
      </c>
      <c r="N33" s="784">
        <f>'SAME R Results'!BG6</f>
        <v>1.2736203285674045E-2</v>
      </c>
      <c r="O33" s="789"/>
      <c r="P33" s="784">
        <f>'SAME R Results'!BH6</f>
        <v>1.2429675</v>
      </c>
      <c r="Q33" s="817">
        <f>'SAME R Results'!BI6</f>
        <v>5.6373119010545703E-2</v>
      </c>
      <c r="R33" s="817">
        <f>'SAME R Results'!BJ6</f>
        <v>9.7108213230960166E-2</v>
      </c>
      <c r="S33" s="817">
        <f>'SAME R Results'!BL6</f>
        <v>2.6213644090899169</v>
      </c>
      <c r="T33" s="817">
        <f>'SAME R Results'!BM6</f>
        <v>2.090599137468832</v>
      </c>
      <c r="U33" s="817">
        <f>'SAME R Results'!BN6</f>
        <v>4.2951675961784321E-2</v>
      </c>
      <c r="V33" s="784">
        <f>'SAME R Results'!BR6</f>
        <v>102.91459773449184</v>
      </c>
      <c r="W33" s="1086">
        <f>'SAME R Results'!BZ6</f>
        <v>419.92824630174431</v>
      </c>
      <c r="X33" s="1803">
        <f>'SAME R Results'!CA6</f>
        <v>0</v>
      </c>
      <c r="Y33" s="1803">
        <f>'SAME R Results'!CD6</f>
        <v>0</v>
      </c>
      <c r="Z33" s="1777"/>
      <c r="AA33" s="27"/>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row>
    <row r="34" spans="1:93" s="2" customFormat="1" ht="16.5" customHeight="1" x14ac:dyDescent="0.25">
      <c r="A34" s="780">
        <v>2</v>
      </c>
      <c r="B34" s="831" t="str">
        <f>'SAME R Results'!B7</f>
        <v>Kapton</v>
      </c>
      <c r="C34" s="784" t="str">
        <f>'SAME R Results'!F7</f>
        <v>51a</v>
      </c>
      <c r="D34" s="785" t="str">
        <f>'SAME R Results'!G7</f>
        <v>Baseline new formula</v>
      </c>
      <c r="E34" s="784">
        <f>'SAME R Results'!K7</f>
        <v>8.1</v>
      </c>
      <c r="F34" s="793">
        <f>'SAME R Results'!L7</f>
        <v>1.38</v>
      </c>
      <c r="G34" s="784">
        <f>'SAME R Results'!R7</f>
        <v>261.14285714285717</v>
      </c>
      <c r="H34" s="821">
        <f>'SAME R Results'!AR7</f>
        <v>0.40887450000000003</v>
      </c>
      <c r="I34" s="821">
        <f>'SAME R Results'!AS7</f>
        <v>0</v>
      </c>
      <c r="J34" s="821">
        <f>'SAME R Results'!AT7</f>
        <v>0</v>
      </c>
      <c r="K34" s="784">
        <f>'SAME R Results'!BD7</f>
        <v>1059919.9201329139</v>
      </c>
      <c r="L34" s="784">
        <f>'SAME R Results'!BE7</f>
        <v>70.819266638717124</v>
      </c>
      <c r="M34" s="784">
        <f>'SAME R Results'!BF7</f>
        <v>2.1347040000000008E-2</v>
      </c>
      <c r="N34" s="784">
        <f>'SAME R Results'!BG7</f>
        <v>8.4533912500000009E-3</v>
      </c>
      <c r="O34" s="789"/>
      <c r="P34" s="784">
        <f>'SAME R Results'!BH7</f>
        <v>1.2142574999999998</v>
      </c>
      <c r="Q34" s="817">
        <f>'SAME R Results'!BI7</f>
        <v>6.6815676631340595E-2</v>
      </c>
      <c r="R34" s="817">
        <f>'SAME R Results'!BJ7</f>
        <v>0.11550042736986271</v>
      </c>
      <c r="S34" s="817">
        <f>'SAME R Results'!BL7</f>
        <v>2.5252634556575155</v>
      </c>
      <c r="T34" s="817">
        <f>'SAME R Results'!BM7</f>
        <v>2.0955623370880416</v>
      </c>
      <c r="U34" s="817">
        <f>'SAME R Results'!BN7</f>
        <v>5.0818958542366073E-2</v>
      </c>
      <c r="V34" s="784">
        <f>'SAME R Results'!BR7</f>
        <v>70.819266638717124</v>
      </c>
      <c r="W34" s="1086">
        <f>'SAME R Results'!BZ7</f>
        <v>419.92824630174431</v>
      </c>
      <c r="X34" s="1803">
        <f>'SAME R Results'!CA7</f>
        <v>0</v>
      </c>
      <c r="Y34" s="1803">
        <f>'SAME R Results'!CD7</f>
        <v>0</v>
      </c>
      <c r="Z34" s="1777"/>
      <c r="AA34" s="27"/>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row>
    <row r="35" spans="1:93" s="2" customFormat="1" ht="16.5" customHeight="1" x14ac:dyDescent="0.25">
      <c r="A35" s="780">
        <v>2</v>
      </c>
      <c r="B35" s="831" t="str">
        <f>'SAME R Results'!B23</f>
        <v>Kapton</v>
      </c>
      <c r="C35" s="784">
        <f>'SAME R Results'!F23</f>
        <v>61</v>
      </c>
      <c r="D35" s="785" t="str">
        <f>'SAME R Results'!G23</f>
        <v>Baseline Aging</v>
      </c>
      <c r="E35" s="784">
        <f>'SAME R Results'!K23</f>
        <v>8.1</v>
      </c>
      <c r="F35" s="793">
        <f>'SAME R Results'!L23</f>
        <v>1.38</v>
      </c>
      <c r="G35" s="784">
        <f>'SAME R Results'!R23</f>
        <v>38</v>
      </c>
      <c r="H35" s="821">
        <f>'SAME R Results'!AR23</f>
        <v>0.67800000000000005</v>
      </c>
      <c r="I35" s="821">
        <f>'SAME R Results'!AS23</f>
        <v>0</v>
      </c>
      <c r="J35" s="821">
        <f>'SAME R Results'!AT23</f>
        <v>0</v>
      </c>
      <c r="K35" s="784">
        <f>'SAME R Results'!BD23</f>
        <v>2754038.3947668634</v>
      </c>
      <c r="L35" s="784">
        <f>'SAME R Results'!BE23</f>
        <v>161.3363291840426</v>
      </c>
      <c r="M35" s="784">
        <f>'SAME R Results'!BF23</f>
        <v>5.3064504999999998E-2</v>
      </c>
      <c r="N35" s="784">
        <f>'SAME R Results'!BG23</f>
        <v>2.0294399999999994E-2</v>
      </c>
      <c r="O35" s="789"/>
      <c r="P35" s="784">
        <f>'SAME R Results'!BH23</f>
        <v>2.4329925000000006</v>
      </c>
      <c r="Q35" s="817">
        <f>'SAME R Results'!BI23</f>
        <v>5.8581728377719348E-2</v>
      </c>
      <c r="R35" s="817">
        <f>'SAME R Results'!BJ23</f>
        <v>0.10591592684287916</v>
      </c>
      <c r="S35" s="817">
        <f>'SAME R Results'!BL23</f>
        <v>2.6147363312046679</v>
      </c>
      <c r="T35" s="817">
        <f>'SAME R Results'!BM23</f>
        <v>2.1588164423810263</v>
      </c>
      <c r="U35" s="817">
        <f>'SAME R Results'!BN23</f>
        <v>4.3567499587897025E-2</v>
      </c>
      <c r="V35" s="784">
        <f>'SAME R Results'!BR23</f>
        <v>161.3363291840426</v>
      </c>
      <c r="W35" s="1086">
        <f>'SAME R Results'!BZ23</f>
        <v>417.28565622998752</v>
      </c>
      <c r="X35" s="1803">
        <f>'SAME R Results'!CA23</f>
        <v>0.8799999999999919</v>
      </c>
      <c r="Y35" s="1803">
        <f>'SAME R Results'!CD23</f>
        <v>1.6588585227272884E-2</v>
      </c>
      <c r="Z35" s="1777"/>
      <c r="AA35" s="27"/>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row>
    <row r="36" spans="1:93" s="2" customFormat="1" ht="16.5" customHeight="1" x14ac:dyDescent="0.25">
      <c r="A36" s="780">
        <v>2</v>
      </c>
      <c r="B36" s="831" t="str">
        <f>'SAME R Results'!B24</f>
        <v>Kapton</v>
      </c>
      <c r="C36" s="784" t="str">
        <f>'SAME R Results'!F24</f>
        <v>61a</v>
      </c>
      <c r="D36" s="785" t="str">
        <f>'SAME R Results'!G24</f>
        <v>aged</v>
      </c>
      <c r="E36" s="784">
        <f>'SAME R Results'!K24</f>
        <v>8.1</v>
      </c>
      <c r="F36" s="793">
        <f>'SAME R Results'!L24</f>
        <v>1.38</v>
      </c>
      <c r="G36" s="784">
        <f>'SAME R Results'!R24</f>
        <v>807</v>
      </c>
      <c r="H36" s="821">
        <f>'SAME R Results'!AR24</f>
        <v>0.623</v>
      </c>
      <c r="I36" s="821">
        <f>'SAME R Results'!AS24</f>
        <v>0</v>
      </c>
      <c r="J36" s="821">
        <f>'SAME R Results'!AT24</f>
        <v>0</v>
      </c>
      <c r="K36" s="784">
        <f>'SAME R Results'!BD24</f>
        <v>771019.08738255932</v>
      </c>
      <c r="L36" s="784">
        <f>'SAME R Results'!BE24</f>
        <v>83.848228041429067</v>
      </c>
      <c r="M36" s="784">
        <f>'SAME R Results'!BF24</f>
        <v>5.6635094999999996E-2</v>
      </c>
      <c r="N36" s="784">
        <f>'SAME R Results'!BG24</f>
        <v>2.0225712499999996E-2</v>
      </c>
      <c r="O36" s="789"/>
      <c r="P36" s="784">
        <f>'SAME R Results'!BH24</f>
        <v>2.3982750000000004</v>
      </c>
      <c r="Q36" s="817">
        <f>'SAME R Results'!BI24</f>
        <v>0.10874987326977262</v>
      </c>
      <c r="R36" s="817">
        <f>'SAME R Results'!BJ24</f>
        <v>0.16113218439894053</v>
      </c>
      <c r="S36" s="817">
        <f>'SAME R Results'!BL24</f>
        <v>2.8001532702494414</v>
      </c>
      <c r="T36" s="817">
        <f>'SAME R Results'!BM24</f>
        <v>1.8720541771345789</v>
      </c>
      <c r="U36" s="817">
        <f>'SAME R Results'!BN24</f>
        <v>8.9341243300171097E-2</v>
      </c>
      <c r="V36" s="784">
        <f>'SAME R Results'!BR24</f>
        <v>83.848228041429067</v>
      </c>
      <c r="W36" s="1086">
        <f>'SAME R Results'!BZ24</f>
        <v>417.28565622998752</v>
      </c>
      <c r="X36" s="1803">
        <f>'SAME R Results'!CA24</f>
        <v>0.8799999999999919</v>
      </c>
      <c r="Y36" s="1803">
        <f>'SAME R Results'!CD24</f>
        <v>1.6351875000000154E-2</v>
      </c>
      <c r="Z36" s="1777"/>
      <c r="AA36" s="27"/>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row>
    <row r="37" spans="1:93" s="2" customFormat="1" ht="16.5" customHeight="1" x14ac:dyDescent="0.25">
      <c r="A37" s="780">
        <v>2</v>
      </c>
      <c r="B37" s="831" t="str">
        <f>'SAME R Results'!B25</f>
        <v>Kapton</v>
      </c>
      <c r="C37" s="784">
        <f>'SAME R Results'!F25</f>
        <v>62</v>
      </c>
      <c r="D37" s="785" t="str">
        <f>'SAME R Results'!G25</f>
        <v>High Temp aging</v>
      </c>
      <c r="E37" s="784">
        <f>'SAME R Results'!K25</f>
        <v>8.1</v>
      </c>
      <c r="F37" s="793">
        <f>'SAME R Results'!L25</f>
        <v>1.48</v>
      </c>
      <c r="G37" s="784">
        <f>'SAME R Results'!R25</f>
        <v>38.799999999999997</v>
      </c>
      <c r="H37" s="821">
        <f>'SAME R Results'!AR25</f>
        <v>6.242</v>
      </c>
      <c r="I37" s="821">
        <f>'SAME R Results'!AS25</f>
        <v>0</v>
      </c>
      <c r="J37" s="821">
        <f>'SAME R Results'!AT25</f>
        <v>0</v>
      </c>
      <c r="K37" s="784">
        <f>'SAME R Results'!BD25</f>
        <v>5850382.3566217786</v>
      </c>
      <c r="L37" s="784">
        <f>'SAME R Results'!BE25</f>
        <v>867.82464634749272</v>
      </c>
      <c r="M37" s="784">
        <f>'SAME R Results'!BF25</f>
        <v>1.8244279999999997</v>
      </c>
      <c r="N37" s="784">
        <f>'SAME R Results'!BG25</f>
        <v>0.67263800000000007</v>
      </c>
      <c r="O37" s="789"/>
      <c r="P37" s="784">
        <f>'SAME R Results'!BH25</f>
        <v>68.922337499999983</v>
      </c>
      <c r="Q37" s="817">
        <f>'SAME R Results'!BI25</f>
        <v>0.14833639810998711</v>
      </c>
      <c r="R37" s="817">
        <f>'SAME R Results'!BJ25</f>
        <v>0.25116720161368244</v>
      </c>
      <c r="S37" s="817">
        <f>'SAME R Results'!BL25</f>
        <v>2.7123475034119386</v>
      </c>
      <c r="T37" s="817">
        <f>'SAME R Results'!BM25</f>
        <v>2.0661708170425976</v>
      </c>
      <c r="U37" s="817">
        <f>'SAME R Results'!BN25</f>
        <v>0.11399613592531087</v>
      </c>
      <c r="V37" s="784">
        <f>'SAME R Results'!BR25</f>
        <v>867.82464634749272</v>
      </c>
      <c r="W37" s="1086">
        <f>'SAME R Results'!BZ25</f>
        <v>574.26697593037989</v>
      </c>
      <c r="X37" s="1803">
        <f>'SAME R Results'!CA25</f>
        <v>3.7500000000000311</v>
      </c>
      <c r="Y37" s="1803">
        <f>'SAME R Results'!CD25</f>
        <v>0.11027573999999907</v>
      </c>
      <c r="Z37" s="1777"/>
      <c r="AA37" s="27"/>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row>
    <row r="38" spans="1:93" s="2" customFormat="1" ht="16.5" customHeight="1" x14ac:dyDescent="0.25">
      <c r="A38" s="780">
        <v>2</v>
      </c>
      <c r="B38" s="831" t="str">
        <f>'SAME R Results'!B26</f>
        <v>Kapton</v>
      </c>
      <c r="C38" s="784" t="str">
        <f>'SAME R Results'!F26</f>
        <v>62a</v>
      </c>
      <c r="D38" s="785" t="str">
        <f>'SAME R Results'!G26</f>
        <v>aged</v>
      </c>
      <c r="E38" s="784">
        <f>'SAME R Results'!K26</f>
        <v>8.1</v>
      </c>
      <c r="F38" s="793">
        <f>'SAME R Results'!L26</f>
        <v>1.48</v>
      </c>
      <c r="G38" s="784">
        <f>'SAME R Results'!R26</f>
        <v>807.6</v>
      </c>
      <c r="H38" s="821">
        <f>'SAME R Results'!AR26</f>
        <v>6.2480000000000002</v>
      </c>
      <c r="I38" s="821">
        <f>'SAME R Results'!AS26</f>
        <v>0</v>
      </c>
      <c r="J38" s="821">
        <f>'SAME R Results'!AT26</f>
        <v>0</v>
      </c>
      <c r="K38" s="784">
        <f>'SAME R Results'!BD26</f>
        <v>1797875.6062855036</v>
      </c>
      <c r="L38" s="784">
        <f>'SAME R Results'!BE26</f>
        <v>437.08545896503455</v>
      </c>
      <c r="M38" s="784">
        <f>'SAME R Results'!BF26</f>
        <v>2.6014805000000001</v>
      </c>
      <c r="N38" s="784">
        <f>'SAME R Results'!BG26</f>
        <v>0.83144025000000021</v>
      </c>
      <c r="O38" s="789"/>
      <c r="P38" s="784">
        <f>'SAME R Results'!BH26</f>
        <v>75.05241749999999</v>
      </c>
      <c r="Q38" s="817">
        <f>'SAME R Results'!BI26</f>
        <v>0.24311218052959396</v>
      </c>
      <c r="R38" s="817">
        <f>'SAME R Results'!BJ26</f>
        <v>0.38291821556498301</v>
      </c>
      <c r="S38" s="817">
        <f>'SAME R Results'!BL26</f>
        <v>3.1288844868888646</v>
      </c>
      <c r="T38" s="817">
        <f>'SAME R Results'!BM26</f>
        <v>1.9621025940506183</v>
      </c>
      <c r="U38" s="817">
        <f>'SAME R Results'!BN26</f>
        <v>0.19371224071885487</v>
      </c>
      <c r="V38" s="784">
        <f>'SAME R Results'!BR26</f>
        <v>437.08545896503455</v>
      </c>
      <c r="W38" s="1086">
        <f>'SAME R Results'!BZ26</f>
        <v>574.26697593037989</v>
      </c>
      <c r="X38" s="1803">
        <f>'SAME R Results'!CA26</f>
        <v>3.7500000000000311</v>
      </c>
      <c r="Y38" s="1803">
        <f>'SAME R Results'!CD26</f>
        <v>0.120083867999999</v>
      </c>
      <c r="Z38" s="1777"/>
      <c r="AA38" s="27"/>
      <c r="AB38" s="3"/>
      <c r="AC38" s="3"/>
      <c r="AD38" s="3"/>
      <c r="AE38" s="3">
        <v>3.2</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row>
    <row r="39" spans="1:93" s="2" customFormat="1" ht="16.5" customHeight="1" x14ac:dyDescent="0.25">
      <c r="A39" s="780">
        <v>2</v>
      </c>
      <c r="B39" s="831" t="str">
        <f>'SAME R Results'!B43</f>
        <v>Kapton</v>
      </c>
      <c r="C39" s="784">
        <f>'SAME R Results'!F43</f>
        <v>73</v>
      </c>
      <c r="D39" s="785" t="str">
        <f>'SAME R Results'!G43</f>
        <v>Baseline Aging</v>
      </c>
      <c r="E39" s="784">
        <f>'SAME R Results'!K43</f>
        <v>8.1</v>
      </c>
      <c r="F39" s="793">
        <f>'SAME R Results'!L43</f>
        <v>1.38</v>
      </c>
      <c r="G39" s="784">
        <f>'SAME R Results'!R43</f>
        <v>33.285714285714285</v>
      </c>
      <c r="H39" s="821">
        <f>'SAME R Results'!AR43</f>
        <v>0.43725589999999998</v>
      </c>
      <c r="I39" s="821">
        <f>'SAME R Results'!AS43</f>
        <v>0</v>
      </c>
      <c r="J39" s="821">
        <f>'SAME R Results'!AT43</f>
        <v>0</v>
      </c>
      <c r="K39" s="784">
        <f>'SAME R Results'!BD43</f>
        <v>2604648.3618304073</v>
      </c>
      <c r="L39" s="784">
        <f>'SAME R Results'!BE43</f>
        <v>153.1074447736288</v>
      </c>
      <c r="M39" s="784">
        <f>'SAME R Results'!BF43</f>
        <v>1.9393910000000014E-2</v>
      </c>
      <c r="N39" s="784">
        <f>'SAME R Results'!BG43</f>
        <v>8.7509300000000075E-3</v>
      </c>
      <c r="O39" s="789"/>
      <c r="P39" s="784">
        <f>'SAME R Results'!BH43</f>
        <v>1.3532850000000001</v>
      </c>
      <c r="Q39" s="817">
        <f>'SAME R Results'!BI43</f>
        <v>5.8782385759754953E-2</v>
      </c>
      <c r="R39" s="817">
        <f>'SAME R Results'!BJ43</f>
        <v>8.8739654555589506E-2</v>
      </c>
      <c r="S39" s="817">
        <f>'SAME R Results'!BL43</f>
        <v>2.2162113055412394</v>
      </c>
      <c r="T39" s="817">
        <f>'SAME R Results'!BM43</f>
        <v>1.8998345130936856</v>
      </c>
      <c r="U39" s="817">
        <f>'SAME R Results'!BN43</f>
        <v>4.7842288526491916E-2</v>
      </c>
      <c r="V39" s="784">
        <f>'SAME R Results'!BR43</f>
        <v>153.1074447736288</v>
      </c>
      <c r="W39" s="1086">
        <f>'SAME R Results'!BZ43</f>
        <v>425.41768860835083</v>
      </c>
      <c r="X39" s="1803">
        <f>'SAME R Results'!CA43</f>
        <v>1.0766666666667257</v>
      </c>
      <c r="Y39" s="1803">
        <f>'SAME R Results'!CD43</f>
        <v>7.5415263157890605E-3</v>
      </c>
      <c r="Z39" s="1777"/>
      <c r="AA39" s="27"/>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row>
    <row r="40" spans="1:93" s="2" customFormat="1" ht="16.5" customHeight="1" x14ac:dyDescent="0.25">
      <c r="A40" s="780">
        <v>2</v>
      </c>
      <c r="B40" s="831" t="str">
        <f>'SAME R Results'!B44</f>
        <v>Kapton</v>
      </c>
      <c r="C40" s="784" t="str">
        <f>'SAME R Results'!F44</f>
        <v>73a</v>
      </c>
      <c r="D40" s="785" t="str">
        <f>'SAME R Results'!G44</f>
        <v>aged</v>
      </c>
      <c r="E40" s="784">
        <f>'SAME R Results'!K44</f>
        <v>8.1</v>
      </c>
      <c r="F40" s="793">
        <f>'SAME R Results'!L44</f>
        <v>1.38</v>
      </c>
      <c r="G40" s="784">
        <f>'SAME R Results'!R44</f>
        <v>559.85714285714289</v>
      </c>
      <c r="H40" s="821">
        <f>'SAME R Results'!AR44</f>
        <v>0.49409475000000008</v>
      </c>
      <c r="I40" s="821">
        <f>'SAME R Results'!AS44</f>
        <v>0</v>
      </c>
      <c r="J40" s="821">
        <f>'SAME R Results'!AT44</f>
        <v>0</v>
      </c>
      <c r="K40" s="784">
        <f>'SAME R Results'!BD44</f>
        <v>1053905.9212926894</v>
      </c>
      <c r="L40" s="784">
        <f>'SAME R Results'!BE44</f>
        <v>100.666576914988</v>
      </c>
      <c r="M40" s="784">
        <f>'SAME R Results'!BF44</f>
        <v>3.1021110000000001E-2</v>
      </c>
      <c r="N40" s="784">
        <f>'SAME R Results'!BG44</f>
        <v>1.0860471250000003E-2</v>
      </c>
      <c r="O40" s="789"/>
      <c r="P40" s="784">
        <f>'SAME R Results'!BH44</f>
        <v>1.5011549999999996</v>
      </c>
      <c r="Q40" s="817">
        <f>'SAME R Results'!BI44</f>
        <v>9.5517612038381369E-2</v>
      </c>
      <c r="R40" s="817">
        <f>'SAME R Results'!BJ44</f>
        <v>0.12419732499439015</v>
      </c>
      <c r="S40" s="817">
        <f>'SAME R Results'!BL44</f>
        <v>2.856331855765466</v>
      </c>
      <c r="T40" s="817">
        <f>'SAME R Results'!BM44</f>
        <v>1.6693044569636455</v>
      </c>
      <c r="U40" s="817">
        <f>'SAME R Results'!BN44</f>
        <v>8.376624808810354E-2</v>
      </c>
      <c r="V40" s="784">
        <f>'SAME R Results'!BR44</f>
        <v>100.666576914988</v>
      </c>
      <c r="W40" s="1086">
        <f>'SAME R Results'!BZ44</f>
        <v>425.41768860835083</v>
      </c>
      <c r="X40" s="1803">
        <f>'SAME R Results'!CA44</f>
        <v>1.0766666666667257</v>
      </c>
      <c r="Y40" s="1803">
        <f>'SAME R Results'!CD44</f>
        <v>8.3655696594422645E-3</v>
      </c>
      <c r="Z40" s="1777"/>
      <c r="AA40" s="27"/>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row>
    <row r="41" spans="1:93" s="2" customFormat="1" ht="16.5" customHeight="1" x14ac:dyDescent="0.25">
      <c r="A41" s="780">
        <v>2</v>
      </c>
      <c r="B41" s="831" t="str">
        <f>'SAME R Results'!B47</f>
        <v>Kapton</v>
      </c>
      <c r="C41" s="784">
        <f>'SAME R Results'!F47</f>
        <v>75</v>
      </c>
      <c r="D41" s="785" t="str">
        <f>'SAME R Results'!G47</f>
        <v>Mid Temp aging (no Ptrak)</v>
      </c>
      <c r="E41" s="784">
        <f>'SAME R Results'!K47</f>
        <v>8.1</v>
      </c>
      <c r="F41" s="793">
        <f>'SAME R Results'!L47</f>
        <v>1.43</v>
      </c>
      <c r="G41" s="784">
        <f>'SAME R Results'!R47</f>
        <v>31.714285714285715</v>
      </c>
      <c r="H41" s="821">
        <f>'SAME R Results'!AR47</f>
        <v>0.67108155000000003</v>
      </c>
      <c r="I41" s="821">
        <f>'SAME R Results'!AS47</f>
        <v>0</v>
      </c>
      <c r="J41" s="821">
        <f>'SAME R Results'!AT47</f>
        <v>0</v>
      </c>
      <c r="K41" s="784">
        <f>'SAME R Results'!BD47</f>
        <v>0</v>
      </c>
      <c r="L41" s="784">
        <f>'SAME R Results'!BE47</f>
        <v>216.14450778493114</v>
      </c>
      <c r="M41" s="784">
        <f>'SAME R Results'!BF47</f>
        <v>5.4077134999999998E-2</v>
      </c>
      <c r="N41" s="784">
        <f>'SAME R Results'!BG47</f>
        <v>1.9309993749999994E-2</v>
      </c>
      <c r="O41" s="789"/>
      <c r="P41" s="784">
        <f>'SAME R Results'!BH47</f>
        <v>2.4404400000000002</v>
      </c>
      <c r="Q41" s="817">
        <f>'SAME R Results'!BI47</f>
        <v>0</v>
      </c>
      <c r="R41" s="817">
        <f>'SAME R Results'!BJ47</f>
        <v>0</v>
      </c>
      <c r="S41" s="817">
        <f>'SAME R Results'!BL47</f>
        <v>2.8004739773672904</v>
      </c>
      <c r="T41" s="817">
        <f>'SAME R Results'!BM47</f>
        <v>0</v>
      </c>
      <c r="U41" s="817">
        <f>'SAME R Results'!BN47</f>
        <v>0</v>
      </c>
      <c r="V41" s="784">
        <f>'SAME R Results'!BR47</f>
        <v>216.14450778493114</v>
      </c>
      <c r="W41" s="1086">
        <f>'SAME R Results'!BZ47</f>
        <v>500.25380703397519</v>
      </c>
      <c r="X41" s="1803">
        <f>'SAME R Results'!CA47</f>
        <v>0.40666666666666629</v>
      </c>
      <c r="Y41" s="1803">
        <f>'SAME R Results'!CD47</f>
        <v>3.600649180327873E-2</v>
      </c>
      <c r="Z41" s="1777"/>
      <c r="AA41" s="27"/>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row>
    <row r="42" spans="1:93" s="2" customFormat="1" ht="16.5" customHeight="1" x14ac:dyDescent="0.25">
      <c r="A42" s="780">
        <v>2</v>
      </c>
      <c r="B42" s="831" t="str">
        <f>'SAME R Results'!B48</f>
        <v>Kapton</v>
      </c>
      <c r="C42" s="784" t="str">
        <f>'SAME R Results'!F48</f>
        <v>75a</v>
      </c>
      <c r="D42" s="785" t="str">
        <f>'SAME R Results'!G48</f>
        <v>aged</v>
      </c>
      <c r="E42" s="784">
        <f>'SAME R Results'!K48</f>
        <v>8.1</v>
      </c>
      <c r="F42" s="793">
        <f>'SAME R Results'!L48</f>
        <v>1.43</v>
      </c>
      <c r="G42" s="784">
        <f>'SAME R Results'!R48</f>
        <v>562.57142857142856</v>
      </c>
      <c r="H42" s="821">
        <f>'SAME R Results'!AR48</f>
        <v>0.72169489999999992</v>
      </c>
      <c r="I42" s="821">
        <f>'SAME R Results'!AS48</f>
        <v>0</v>
      </c>
      <c r="J42" s="821">
        <f>'SAME R Results'!AT48</f>
        <v>0</v>
      </c>
      <c r="K42" s="784">
        <f>'SAME R Results'!BD48</f>
        <v>1041691.6091550778</v>
      </c>
      <c r="L42" s="784">
        <f>'SAME R Results'!BE48</f>
        <v>122.89565377062094</v>
      </c>
      <c r="M42" s="784">
        <f>'SAME R Results'!BF48</f>
        <v>6.401780789473685E-2</v>
      </c>
      <c r="N42" s="784">
        <f>'SAME R Results'!BG48</f>
        <v>2.264486644736842E-2</v>
      </c>
      <c r="O42" s="789"/>
      <c r="P42" s="784">
        <f>'SAME R Results'!BH48</f>
        <v>2.7349874999999999</v>
      </c>
      <c r="Q42" s="817">
        <f>'SAME R Results'!BI48</f>
        <v>0.11797700268537473</v>
      </c>
      <c r="R42" s="817">
        <f>'SAME R Results'!BJ48</f>
        <v>0.15228007114746611</v>
      </c>
      <c r="S42" s="817">
        <f>'SAME R Results'!BL48</f>
        <v>2.8270340230766262</v>
      </c>
      <c r="T42" s="817">
        <f>'SAME R Results'!BM48</f>
        <v>1.6573245709263189</v>
      </c>
      <c r="U42" s="817">
        <f>'SAME R Results'!BN48</f>
        <v>0.10384234859058263</v>
      </c>
      <c r="V42" s="784">
        <f>'SAME R Results'!BR48</f>
        <v>122.89565377062094</v>
      </c>
      <c r="W42" s="1086">
        <f>'SAME R Results'!BZ48</f>
        <v>500.25380703397519</v>
      </c>
      <c r="X42" s="1803">
        <f>'SAME R Results'!CA48</f>
        <v>0.40666666666666629</v>
      </c>
      <c r="Y42" s="1803">
        <f>'SAME R Results'!CD48</f>
        <v>4.0352274590163967E-2</v>
      </c>
      <c r="Z42" s="1777"/>
      <c r="AA42" s="27"/>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row>
    <row r="43" spans="1:93" s="2" customFormat="1" ht="16.5" customHeight="1" x14ac:dyDescent="0.25">
      <c r="A43" s="780">
        <v>2</v>
      </c>
      <c r="B43" s="831" t="str">
        <f>'SAME R Results'!B51</f>
        <v>Kapton</v>
      </c>
      <c r="C43" s="784">
        <f>'SAME R Results'!F51</f>
        <v>77</v>
      </c>
      <c r="D43" s="785" t="str">
        <f>'SAME R Results'!G51</f>
        <v>High Temp aging</v>
      </c>
      <c r="E43" s="784">
        <f>'SAME R Results'!K51</f>
        <v>8.1</v>
      </c>
      <c r="F43" s="793">
        <f>'SAME R Results'!L51</f>
        <v>1.48</v>
      </c>
      <c r="G43" s="784">
        <f>'SAME R Results'!R51</f>
        <v>31.285714285714285</v>
      </c>
      <c r="H43" s="821">
        <f>'SAME R Results'!AR51</f>
        <v>0.65225210000000011</v>
      </c>
      <c r="I43" s="821">
        <f>'SAME R Results'!AS51</f>
        <v>0</v>
      </c>
      <c r="J43" s="821">
        <f>'SAME R Results'!AT51</f>
        <v>0</v>
      </c>
      <c r="K43" s="784">
        <f>'SAME R Results'!BD51</f>
        <v>3460328.2386265798</v>
      </c>
      <c r="L43" s="784">
        <f>'SAME R Results'!BE51</f>
        <v>305.88138364350294</v>
      </c>
      <c r="M43" s="784">
        <f>'SAME R Results'!BF51</f>
        <v>5.2093500000000001E-2</v>
      </c>
      <c r="N43" s="784">
        <f>'SAME R Results'!BG51</f>
        <v>2.0412434999999996E-2</v>
      </c>
      <c r="O43" s="789"/>
      <c r="P43" s="784">
        <f>'SAME R Results'!BH51</f>
        <v>3.1135049999999995</v>
      </c>
      <c r="Q43" s="817">
        <f>'SAME R Results'!BI51</f>
        <v>8.83966382810287E-2</v>
      </c>
      <c r="R43" s="817">
        <f>'SAME R Results'!BJ51</f>
        <v>0.10656512563679277</v>
      </c>
      <c r="S43" s="817">
        <f>'SAME R Results'!BL51</f>
        <v>2.5520473182155881</v>
      </c>
      <c r="T43" s="817">
        <f>'SAME R Results'!BM51</f>
        <v>1.5408669202805201</v>
      </c>
      <c r="U43" s="817">
        <f>'SAME R Results'!BN51</f>
        <v>8.0509304157939804E-2</v>
      </c>
      <c r="V43" s="784">
        <f>'SAME R Results'!BR51</f>
        <v>305.88138364350294</v>
      </c>
      <c r="W43" s="1086">
        <f>'SAME R Results'!BZ51</f>
        <v>527.51193106525511</v>
      </c>
      <c r="X43" s="1803">
        <f>'SAME R Results'!CA51</f>
        <v>0.58666666666662426</v>
      </c>
      <c r="Y43" s="1803">
        <f>'SAME R Results'!CD51</f>
        <v>3.1842664772729568E-2</v>
      </c>
      <c r="Z43" s="1777"/>
      <c r="AA43" s="27"/>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row>
    <row r="44" spans="1:93" s="2" customFormat="1" ht="16.5" customHeight="1" x14ac:dyDescent="0.25">
      <c r="A44" s="780">
        <v>2</v>
      </c>
      <c r="B44" s="831" t="str">
        <f>'SAME R Results'!B52</f>
        <v>Kapton</v>
      </c>
      <c r="C44" s="784" t="str">
        <f>'SAME R Results'!F52</f>
        <v>77a</v>
      </c>
      <c r="D44" s="785" t="str">
        <f>'SAME R Results'!G52</f>
        <v>aged</v>
      </c>
      <c r="E44" s="784">
        <f>'SAME R Results'!K52</f>
        <v>8.1</v>
      </c>
      <c r="F44" s="793">
        <f>'SAME R Results'!L52</f>
        <v>1.48</v>
      </c>
      <c r="G44" s="784">
        <f>'SAME R Results'!R52</f>
        <v>558.85714285714289</v>
      </c>
      <c r="H44" s="821">
        <f>'SAME R Results'!AR52</f>
        <v>0.74058540000000006</v>
      </c>
      <c r="I44" s="821">
        <f>'SAME R Results'!AS52</f>
        <v>0</v>
      </c>
      <c r="J44" s="821">
        <f>'SAME R Results'!AT52</f>
        <v>0</v>
      </c>
      <c r="K44" s="784">
        <f>'SAME R Results'!BD52</f>
        <v>1237767.5991045895</v>
      </c>
      <c r="L44" s="784">
        <f>'SAME R Results'!BE52</f>
        <v>171.03601084781371</v>
      </c>
      <c r="M44" s="784">
        <f>'SAME R Results'!BF52</f>
        <v>7.7453625000000054E-2</v>
      </c>
      <c r="N44" s="784">
        <f>'SAME R Results'!BG52</f>
        <v>3.0681621249999996E-2</v>
      </c>
      <c r="O44" s="809"/>
      <c r="P44" s="784">
        <f>'SAME R Results'!BH52</f>
        <v>4.1581575000000006</v>
      </c>
      <c r="Q44" s="817">
        <f>'SAME R Results'!BI52</f>
        <v>0.13818103735430015</v>
      </c>
      <c r="R44" s="817">
        <f>'SAME R Results'!BJ52</f>
        <v>0.16531983107175491</v>
      </c>
      <c r="S44" s="817">
        <f>'SAME R Results'!BL52</f>
        <v>2.5244306475493064</v>
      </c>
      <c r="T44" s="817">
        <f>'SAME R Results'!BM52</f>
        <v>1.5272346903307832</v>
      </c>
      <c r="U44" s="817">
        <f>'SAME R Results'!BN52</f>
        <v>0.12633107642464864</v>
      </c>
      <c r="V44" s="784">
        <f>'SAME R Results'!BR52</f>
        <v>171.03601084781371</v>
      </c>
      <c r="W44" s="1086">
        <f>'SAME R Results'!BZ52</f>
        <v>527.51193106525511</v>
      </c>
      <c r="X44" s="1803">
        <f>'SAME R Results'!CA52</f>
        <v>0.58666666666662426</v>
      </c>
      <c r="Y44" s="1803">
        <f>'SAME R Results'!CD52</f>
        <v>4.2526610795457623E-2</v>
      </c>
      <c r="Z44" s="1777"/>
      <c r="AA44" s="27"/>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row>
    <row r="45" spans="1:93" s="2" customFormat="1" ht="16.5" customHeight="1" x14ac:dyDescent="0.25">
      <c r="A45" s="780">
        <v>2</v>
      </c>
      <c r="B45" s="831" t="str">
        <f>'SAME R Results'!B69</f>
        <v>Kapton</v>
      </c>
      <c r="C45" s="784">
        <f>'SAME R Results'!F69</f>
        <v>85</v>
      </c>
      <c r="D45" s="785" t="str">
        <f>'SAME R Results'!G69</f>
        <v>Mid Temp aging run 75 repeat, low ptrack on peak one</v>
      </c>
      <c r="E45" s="784">
        <f>'SAME R Results'!K69</f>
        <v>8.1</v>
      </c>
      <c r="F45" s="793">
        <f>'SAME R Results'!L69</f>
        <v>1.43</v>
      </c>
      <c r="G45" s="784">
        <f>'SAME R Results'!R69</f>
        <v>33</v>
      </c>
      <c r="H45" s="821">
        <f>'SAME R Results'!AR69</f>
        <v>0.9827577999999999</v>
      </c>
      <c r="I45" s="821">
        <f>'SAME R Results'!AS69</f>
        <v>0</v>
      </c>
      <c r="J45" s="821">
        <f>'SAME R Results'!AT69</f>
        <v>0</v>
      </c>
      <c r="K45" s="784">
        <f>'SAME R Results'!BD69</f>
        <v>0</v>
      </c>
      <c r="L45" s="784">
        <f>'SAME R Results'!BE69</f>
        <v>179.64802163463835</v>
      </c>
      <c r="M45" s="784">
        <f>'SAME R Results'!BF69</f>
        <v>8.1329394999999999E-2</v>
      </c>
      <c r="N45" s="784">
        <f>'SAME R Results'!BG69</f>
        <v>2.5276182500000008E-2</v>
      </c>
      <c r="O45" s="789"/>
      <c r="P45" s="784">
        <f>'SAME R Results'!BH69</f>
        <v>3.3339825000000007</v>
      </c>
      <c r="Q45" s="817">
        <f>'SAME R Results'!BI69</f>
        <v>0</v>
      </c>
      <c r="R45" s="817">
        <f>'SAME R Results'!BJ69</f>
        <v>0</v>
      </c>
      <c r="S45" s="817">
        <f>'SAME R Results'!BL69</f>
        <v>3.2176296796401109</v>
      </c>
      <c r="T45" s="817">
        <f>'SAME R Results'!BM69</f>
        <v>0</v>
      </c>
      <c r="U45" s="817">
        <f>'SAME R Results'!BN69</f>
        <v>0</v>
      </c>
      <c r="V45" s="784">
        <f>'SAME R Results'!BR69</f>
        <v>179.64802163463835</v>
      </c>
      <c r="W45" s="1086">
        <f>'SAME R Results'!BZ69</f>
        <v>493.52026976410559</v>
      </c>
      <c r="X45" s="1803">
        <f>'SAME R Results'!CA69</f>
        <v>0</v>
      </c>
      <c r="Y45" s="1803">
        <f>'SAME R Results'!CD69</f>
        <v>0</v>
      </c>
      <c r="Z45" s="1777"/>
      <c r="AA45" s="27"/>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row>
    <row r="46" spans="1:93" s="2" customFormat="1" ht="16.5" customHeight="1" x14ac:dyDescent="0.25">
      <c r="A46" s="780">
        <v>2</v>
      </c>
      <c r="B46" s="831" t="str">
        <f>'SAME R Results'!B70</f>
        <v>Kapton</v>
      </c>
      <c r="C46" s="784" t="str">
        <f>'SAME R Results'!F70</f>
        <v>85a</v>
      </c>
      <c r="D46" s="785" t="str">
        <f>'SAME R Results'!G70</f>
        <v>aged</v>
      </c>
      <c r="E46" s="784">
        <f>'SAME R Results'!K70</f>
        <v>8.1</v>
      </c>
      <c r="F46" s="793">
        <f>'SAME R Results'!L70</f>
        <v>1.43</v>
      </c>
      <c r="G46" s="784">
        <f>'SAME R Results'!R70</f>
        <v>562.57142857142856</v>
      </c>
      <c r="H46" s="821">
        <f>'SAME R Results'!AR70</f>
        <v>1.1677094999999995</v>
      </c>
      <c r="I46" s="821">
        <f>'SAME R Results'!AS70</f>
        <v>0</v>
      </c>
      <c r="J46" s="821">
        <f>'SAME R Results'!AT70</f>
        <v>0</v>
      </c>
      <c r="K46" s="784">
        <f>'SAME R Results'!BD70</f>
        <v>954553.49010622012</v>
      </c>
      <c r="L46" s="784">
        <f>'SAME R Results'!BE70</f>
        <v>107.0998891009646</v>
      </c>
      <c r="M46" s="784">
        <f>'SAME R Results'!BF70</f>
        <v>0.10919177999999996</v>
      </c>
      <c r="N46" s="784">
        <f>'SAME R Results'!BG70</f>
        <v>3.3126834999999993E-2</v>
      </c>
      <c r="O46" s="789"/>
      <c r="P46" s="784">
        <f>'SAME R Results'!BH70</f>
        <v>3.7109025000000004</v>
      </c>
      <c r="Q46" s="817">
        <f>'SAME R Results'!BI70</f>
        <v>0.11219893930621616</v>
      </c>
      <c r="R46" s="817">
        <f>'SAME R Results'!BJ70</f>
        <v>0.17356577923315275</v>
      </c>
      <c r="S46" s="817">
        <f>'SAME R Results'!BL70</f>
        <v>3.2961730270941967</v>
      </c>
      <c r="T46" s="817">
        <f>'SAME R Results'!BM70</f>
        <v>1.9357934841342599</v>
      </c>
      <c r="U46" s="817">
        <f>'SAME R Results'!BN70</f>
        <v>9.0209250738542343E-2</v>
      </c>
      <c r="V46" s="784">
        <f>'SAME R Results'!BR70</f>
        <v>107.0998891009646</v>
      </c>
      <c r="W46" s="1086">
        <f>'SAME R Results'!BZ70</f>
        <v>493.52026976410559</v>
      </c>
      <c r="X46" s="1803">
        <f>'SAME R Results'!CA70</f>
        <v>0</v>
      </c>
      <c r="Y46" s="1803">
        <f>'SAME R Results'!CD70</f>
        <v>0</v>
      </c>
      <c r="Z46" s="1777"/>
      <c r="AA46" s="27"/>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row>
    <row r="47" spans="1:93" s="2" customFormat="1" ht="16.5" customHeight="1" x14ac:dyDescent="0.25">
      <c r="A47" s="780">
        <v>2</v>
      </c>
      <c r="B47" s="831" t="str">
        <f>'SAME R Results'!B76</f>
        <v>Kapton</v>
      </c>
      <c r="C47" s="784">
        <f>'SAME R Results'!F76</f>
        <v>90</v>
      </c>
      <c r="D47" s="785" t="str">
        <f>'SAME R Results'!G76</f>
        <v>Mid Temp aging reburn 85</v>
      </c>
      <c r="E47" s="784">
        <f>'SAME R Results'!K76</f>
        <v>8.1</v>
      </c>
      <c r="F47" s="793">
        <f>'SAME R Results'!L76</f>
        <v>1.43</v>
      </c>
      <c r="G47" s="784">
        <f>'SAME R Results'!R76</f>
        <v>38</v>
      </c>
      <c r="H47" s="821">
        <f>'SAME R Results'!AR76</f>
        <v>0.18647764999999999</v>
      </c>
      <c r="I47" s="821">
        <f>'SAME R Results'!AS76</f>
        <v>0</v>
      </c>
      <c r="J47" s="821">
        <f>'SAME R Results'!AT76</f>
        <v>0</v>
      </c>
      <c r="K47" s="784">
        <f>'SAME R Results'!BD76</f>
        <v>1578043.1421485487</v>
      </c>
      <c r="L47" s="784">
        <f>'SAME R Results'!BE76</f>
        <v>104.60930715546857</v>
      </c>
      <c r="M47" s="784">
        <f>'SAME R Results'!BF76</f>
        <v>1.480100000000005E-3</v>
      </c>
      <c r="N47" s="784">
        <f>'SAME R Results'!BG76</f>
        <v>7.6295000000003999E-5</v>
      </c>
      <c r="O47" s="789"/>
      <c r="P47" s="784">
        <f>'SAME R Results'!BH76</f>
        <v>3.3142499999999998E-2</v>
      </c>
      <c r="Q47" s="817">
        <f>'SAME R Results'!BI76</f>
        <v>6.6290524233095519E-2</v>
      </c>
      <c r="R47" s="817">
        <f>'SAME R Results'!BJ76</f>
        <v>3.0455084489988071E-2</v>
      </c>
      <c r="S47" s="817">
        <f>'SAME R Results'!BL76</f>
        <v>0</v>
      </c>
      <c r="T47" s="817" t="e">
        <f>'SAME R Results'!BM76</f>
        <v>#NUM!</v>
      </c>
      <c r="U47" s="817" t="e">
        <f>'SAME R Results'!BN76</f>
        <v>#NUM!</v>
      </c>
      <c r="V47" s="784">
        <f>'SAME R Results'!BR76</f>
        <v>104.60930715546857</v>
      </c>
      <c r="W47" s="1086">
        <f>'SAME R Results'!BZ76</f>
        <v>492.34226541017085</v>
      </c>
      <c r="X47" s="1803">
        <f>'SAME R Results'!CA76</f>
        <v>0</v>
      </c>
      <c r="Y47" s="1803">
        <f>'SAME R Results'!CD76</f>
        <v>0</v>
      </c>
      <c r="Z47" s="1777"/>
      <c r="AA47" s="27"/>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row>
    <row r="48" spans="1:93" s="747" customFormat="1" ht="16.5" customHeight="1" x14ac:dyDescent="0.2">
      <c r="A48" s="780">
        <v>2</v>
      </c>
      <c r="B48" s="831" t="str">
        <f>'SAME R Results'!B77</f>
        <v>Kapton</v>
      </c>
      <c r="C48" s="784" t="str">
        <f>'SAME R Results'!F77</f>
        <v>90a</v>
      </c>
      <c r="D48" s="785" t="str">
        <f>'SAME R Results'!G77</f>
        <v>aged</v>
      </c>
      <c r="E48" s="784">
        <f>'SAME R Results'!K77</f>
        <v>8.1</v>
      </c>
      <c r="F48" s="793">
        <f>'SAME R Results'!L77</f>
        <v>1.43</v>
      </c>
      <c r="G48" s="784">
        <f>'SAME R Results'!R77</f>
        <v>569.28571428571433</v>
      </c>
      <c r="H48" s="821">
        <f>'SAME R Results'!AR77</f>
        <v>0.18695069999999997</v>
      </c>
      <c r="I48" s="821">
        <f>'SAME R Results'!AS77</f>
        <v>0</v>
      </c>
      <c r="J48" s="821">
        <f>'SAME R Results'!AT77</f>
        <v>0</v>
      </c>
      <c r="K48" s="784">
        <f>'SAME R Results'!BD77</f>
        <v>734940.01296086202</v>
      </c>
      <c r="L48" s="784">
        <f>'SAME R Results'!BE77</f>
        <v>60.965552179944517</v>
      </c>
      <c r="M48" s="784">
        <f>'SAME R Results'!BF77</f>
        <v>-2.8381400000000029E-3</v>
      </c>
      <c r="N48" s="784">
        <f>'SAME R Results'!BG77</f>
        <v>2.4795624999999349E-4</v>
      </c>
      <c r="O48" s="789"/>
      <c r="P48" s="784">
        <f>'SAME R Results'!BH77</f>
        <v>4.7587500000000019E-2</v>
      </c>
      <c r="Q48" s="817">
        <f>'SAME R Results'!BI77</f>
        <v>8.2953099715352058E-2</v>
      </c>
      <c r="R48" s="817">
        <f>'SAME R Results'!BJ77</f>
        <v>4.432526528140724E-2</v>
      </c>
      <c r="S48" s="817">
        <f>'SAME R Results'!BL77</f>
        <v>0</v>
      </c>
      <c r="T48" s="817" t="e">
        <f>'SAME R Results'!BM77</f>
        <v>#NUM!</v>
      </c>
      <c r="U48" s="817" t="e">
        <f>'SAME R Results'!BN77</f>
        <v>#NUM!</v>
      </c>
      <c r="V48" s="784">
        <f>'SAME R Results'!BR77</f>
        <v>60.965552179944517</v>
      </c>
      <c r="W48" s="1086">
        <f>'SAME R Results'!BZ77</f>
        <v>492.34226541017085</v>
      </c>
      <c r="X48" s="1777">
        <f>'SAME R Results'!CA77</f>
        <v>0</v>
      </c>
      <c r="Y48" s="1777">
        <f>'SAME R Results'!CD77</f>
        <v>0</v>
      </c>
      <c r="Z48" s="1777"/>
      <c r="AA48" s="27"/>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row>
    <row r="49" spans="1:93" ht="16.5" customHeight="1" x14ac:dyDescent="0.2">
      <c r="A49" s="780">
        <v>2</v>
      </c>
      <c r="B49" s="831" t="str">
        <f>'SAME R Results'!B81</f>
        <v>Kapton</v>
      </c>
      <c r="C49" s="784">
        <f>'SAME R Results'!F81</f>
        <v>93</v>
      </c>
      <c r="D49" s="785" t="str">
        <f>'SAME R Results'!G81</f>
        <v>Mid Temp aging run 75 repeat</v>
      </c>
      <c r="E49" s="784">
        <f>'SAME R Results'!K81</f>
        <v>8.1</v>
      </c>
      <c r="F49" s="793">
        <f>'SAME R Results'!L81</f>
        <v>1.43</v>
      </c>
      <c r="G49" s="784">
        <f>'SAME R Results'!R81</f>
        <v>35.714285714285715</v>
      </c>
      <c r="H49" s="821">
        <f>'SAME R Results'!AR81</f>
        <v>0.71632394999999993</v>
      </c>
      <c r="I49" s="821">
        <f>'SAME R Results'!AS81</f>
        <v>0</v>
      </c>
      <c r="J49" s="821">
        <f>'SAME R Results'!AT81</f>
        <v>0</v>
      </c>
      <c r="K49" s="784">
        <f>'SAME R Results'!BD81</f>
        <v>2951666.0508853504</v>
      </c>
      <c r="L49" s="784">
        <f>'SAME R Results'!BE81</f>
        <v>189.91484044897103</v>
      </c>
      <c r="M49" s="784">
        <f>'SAME R Results'!BF81</f>
        <v>6.7062385000000016E-2</v>
      </c>
      <c r="N49" s="784">
        <f>'SAME R Results'!BG81</f>
        <v>1.8482212499999998E-2</v>
      </c>
      <c r="O49" s="789"/>
      <c r="P49" s="784">
        <f>'SAME R Results'!BH81</f>
        <v>2.1703050000000004</v>
      </c>
      <c r="Q49" s="817">
        <f>'SAME R Results'!BI81</f>
        <v>6.4341574275316893E-2</v>
      </c>
      <c r="R49" s="817">
        <f>'SAME R Results'!BJ81</f>
        <v>9.9629708891046054E-2</v>
      </c>
      <c r="S49" s="817">
        <f>'SAME R Results'!BL81</f>
        <v>3.6284825206938849</v>
      </c>
      <c r="T49" s="817">
        <f>'SAME R Results'!BM81</f>
        <v>1.9372165118252334</v>
      </c>
      <c r="U49" s="817">
        <f>'SAME R Results'!BN81</f>
        <v>5.1706256170254025E-2</v>
      </c>
      <c r="V49" s="784">
        <f>'SAME R Results'!BR81</f>
        <v>189.91484044897103</v>
      </c>
      <c r="W49" s="1086">
        <f>'SAME R Results'!BZ81</f>
        <v>494.14786984146389</v>
      </c>
      <c r="X49" s="1777">
        <f>'SAME R Results'!CA81</f>
        <v>0.36000000000002697</v>
      </c>
      <c r="Y49" s="1777">
        <f>'SAME R Results'!CD81</f>
        <v>3.6171749999997303E-2</v>
      </c>
      <c r="Z49" s="1777"/>
      <c r="AA49" s="27"/>
    </row>
    <row r="50" spans="1:93" ht="16.5" customHeight="1" x14ac:dyDescent="0.2">
      <c r="A50" s="780">
        <v>2</v>
      </c>
      <c r="B50" s="831" t="str">
        <f>'SAME R Results'!B82</f>
        <v>Kapton</v>
      </c>
      <c r="C50" s="784" t="str">
        <f>'SAME R Results'!F82</f>
        <v>93a</v>
      </c>
      <c r="D50" s="785" t="str">
        <f>'SAME R Results'!G82</f>
        <v>aged</v>
      </c>
      <c r="E50" s="784">
        <f>'SAME R Results'!K82</f>
        <v>8.1</v>
      </c>
      <c r="F50" s="793">
        <f>'SAME R Results'!L82</f>
        <v>1.43</v>
      </c>
      <c r="G50" s="784">
        <f>'SAME R Results'!R82</f>
        <v>567.71428571428567</v>
      </c>
      <c r="H50" s="821">
        <f>'SAME R Results'!AR82</f>
        <v>0.7473449499999999</v>
      </c>
      <c r="I50" s="821">
        <f>'SAME R Results'!AS82</f>
        <v>0</v>
      </c>
      <c r="J50" s="821">
        <f>'SAME R Results'!AT82</f>
        <v>0</v>
      </c>
      <c r="K50" s="784">
        <f>'SAME R Results'!BD82</f>
        <v>990233.64370977459</v>
      </c>
      <c r="L50" s="784">
        <f>'SAME R Results'!BE82</f>
        <v>104.06590153459113</v>
      </c>
      <c r="M50" s="784">
        <f>'SAME R Results'!BF82</f>
        <v>6.1264039999999999E-2</v>
      </c>
      <c r="N50" s="784">
        <f>'SAME R Results'!BG82</f>
        <v>1.8428809999999997E-2</v>
      </c>
      <c r="O50" s="789"/>
      <c r="P50" s="784">
        <f>'SAME R Results'!BH82</f>
        <v>2.7334574999999997</v>
      </c>
      <c r="Q50" s="817">
        <f>'SAME R Results'!BI82</f>
        <v>0.10509227008761539</v>
      </c>
      <c r="R50" s="817">
        <f>'SAME R Results'!BJ82</f>
        <v>0.154844539147029</v>
      </c>
      <c r="S50" s="817">
        <f>'SAME R Results'!BL82</f>
        <v>3.3243622350005242</v>
      </c>
      <c r="T50" s="817">
        <f>'SAME R Results'!BM82</f>
        <v>1.8636959275172889</v>
      </c>
      <c r="U50" s="817">
        <f>'SAME R Results'!BN82</f>
        <v>8.6578132344292139E-2</v>
      </c>
      <c r="V50" s="784">
        <f>'SAME R Results'!BR82</f>
        <v>104.06590153459113</v>
      </c>
      <c r="W50" s="1086">
        <f>'SAME R Results'!BZ82</f>
        <v>494.14786984146389</v>
      </c>
      <c r="X50" s="1777">
        <f>'SAME R Results'!CA82</f>
        <v>0.36000000000002697</v>
      </c>
      <c r="Y50" s="1777">
        <f>'SAME R Results'!CD82</f>
        <v>4.5557624999996583E-2</v>
      </c>
      <c r="Z50" s="1777"/>
      <c r="AA50" s="27"/>
    </row>
    <row r="51" spans="1:93" ht="16.5" customHeight="1" x14ac:dyDescent="0.2">
      <c r="A51" s="780">
        <v>2</v>
      </c>
      <c r="B51" s="831" t="str">
        <f>'SAME R Results'!B83</f>
        <v>Kapton</v>
      </c>
      <c r="C51" s="784">
        <f>'SAME R Results'!F83</f>
        <v>94</v>
      </c>
      <c r="D51" s="785" t="str">
        <f>'SAME R Results'!G83</f>
        <v>Mid Temp aging run mid high</v>
      </c>
      <c r="E51" s="784">
        <f>'SAME R Results'!K83</f>
        <v>8.1</v>
      </c>
      <c r="F51" s="793">
        <f>'SAME R Results'!L83</f>
        <v>1.45</v>
      </c>
      <c r="G51" s="784">
        <f>'SAME R Results'!R83</f>
        <v>42.142857142857146</v>
      </c>
      <c r="H51" s="821">
        <f>'SAME R Results'!AR83</f>
        <v>0.7454529000000002</v>
      </c>
      <c r="I51" s="821">
        <f>'SAME R Results'!AS83</f>
        <v>0</v>
      </c>
      <c r="J51" s="821">
        <f>'SAME R Results'!AT83</f>
        <v>0</v>
      </c>
      <c r="K51" s="784">
        <f>'SAME R Results'!BD83</f>
        <v>3018896.3813527012</v>
      </c>
      <c r="L51" s="784">
        <f>'SAME R Results'!BE83</f>
        <v>277.55824331110045</v>
      </c>
      <c r="M51" s="784">
        <f>'SAME R Results'!BF83</f>
        <v>7.4371354999999972E-2</v>
      </c>
      <c r="N51" s="784">
        <f>'SAME R Results'!BG83</f>
        <v>2.5978081250000007E-2</v>
      </c>
      <c r="O51" s="789"/>
      <c r="P51" s="784">
        <f>'SAME R Results'!BH83</f>
        <v>3.5459999999999998</v>
      </c>
      <c r="Q51" s="817">
        <f>'SAME R Results'!BI83</f>
        <v>9.1940301437816396E-2</v>
      </c>
      <c r="R51" s="817">
        <f>'SAME R Results'!BJ83</f>
        <v>0.11646654330236111</v>
      </c>
      <c r="S51" s="817">
        <f>'SAME R Results'!BL83</f>
        <v>2.8628501960667303</v>
      </c>
      <c r="T51" s="817">
        <f>'SAME R Results'!BM83</f>
        <v>1.6262491679176359</v>
      </c>
      <c r="U51" s="817">
        <f>'SAME R Results'!BN83</f>
        <v>8.1688005420539944E-2</v>
      </c>
      <c r="V51" s="784">
        <f>'SAME R Results'!BR83</f>
        <v>277.55824331110045</v>
      </c>
      <c r="W51" s="1086">
        <f>'SAME R Results'!BZ83</f>
        <v>527.34367563845251</v>
      </c>
      <c r="X51" s="1777">
        <f>'SAME R Results'!CA83</f>
        <v>0.57000000000007045</v>
      </c>
      <c r="Y51" s="1777">
        <f>'SAME R Results'!CD83</f>
        <v>3.7326315789469072E-2</v>
      </c>
      <c r="Z51" s="1777"/>
      <c r="AA51" s="27"/>
    </row>
    <row r="52" spans="1:93" ht="16.5" customHeight="1" x14ac:dyDescent="0.2">
      <c r="A52" s="780">
        <v>2</v>
      </c>
      <c r="B52" s="831" t="str">
        <f>'SAME R Results'!B84</f>
        <v>Kapton</v>
      </c>
      <c r="C52" s="784" t="str">
        <f>'SAME R Results'!F84</f>
        <v>94a</v>
      </c>
      <c r="D52" s="785" t="str">
        <f>'SAME R Results'!G84</f>
        <v>aged</v>
      </c>
      <c r="E52" s="784">
        <f>'SAME R Results'!K84</f>
        <v>8.1</v>
      </c>
      <c r="F52" s="793">
        <f>'SAME R Results'!L84</f>
        <v>1.45</v>
      </c>
      <c r="G52" s="784">
        <f>'SAME R Results'!R84</f>
        <v>567.42857142857144</v>
      </c>
      <c r="H52" s="821">
        <f>'SAME R Results'!AR84</f>
        <v>0.84228519999999985</v>
      </c>
      <c r="I52" s="821">
        <f>'SAME R Results'!AS84</f>
        <v>0</v>
      </c>
      <c r="J52" s="821">
        <f>'SAME R Results'!AT84</f>
        <v>0</v>
      </c>
      <c r="K52" s="784">
        <f>'SAME R Results'!BD84</f>
        <v>1151405.4928839717</v>
      </c>
      <c r="L52" s="784">
        <f>'SAME R Results'!BE84</f>
        <v>156.01798358413714</v>
      </c>
      <c r="M52" s="784">
        <f>'SAME R Results'!BF84</f>
        <v>8.6558713571428553E-2</v>
      </c>
      <c r="N52" s="784">
        <f>'SAME R Results'!BG84</f>
        <v>3.2737551785714282E-2</v>
      </c>
      <c r="O52" s="789"/>
      <c r="P52" s="784">
        <f>'SAME R Results'!BH84</f>
        <v>4.6785825000000001</v>
      </c>
      <c r="Q52" s="817">
        <f>'SAME R Results'!BI84</f>
        <v>0.13550220539017285</v>
      </c>
      <c r="R52" s="817">
        <f>'SAME R Results'!BJ84</f>
        <v>0.17614338692128539</v>
      </c>
      <c r="S52" s="817">
        <f>'SAME R Results'!BL84</f>
        <v>2.6440191416268415</v>
      </c>
      <c r="T52" s="817">
        <f>'SAME R Results'!BM84</f>
        <v>1.6688963150865648</v>
      </c>
      <c r="U52" s="817">
        <f>'SAME R Results'!BN84</f>
        <v>0.118846493917783</v>
      </c>
      <c r="V52" s="784">
        <f>'SAME R Results'!BR84</f>
        <v>156.01798358413714</v>
      </c>
      <c r="W52" s="1086">
        <f>'SAME R Results'!BZ84</f>
        <v>527.34367563845251</v>
      </c>
      <c r="X52" s="1777">
        <f>'SAME R Results'!CA84</f>
        <v>0.57000000000007045</v>
      </c>
      <c r="Y52" s="1777">
        <f>'SAME R Results'!CD84</f>
        <v>4.9248236842099183E-2</v>
      </c>
      <c r="Z52" s="1777"/>
      <c r="AA52" s="27"/>
    </row>
    <row r="53" spans="1:93" ht="16.5" customHeight="1" x14ac:dyDescent="0.2">
      <c r="A53" s="780">
        <v>2</v>
      </c>
      <c r="B53" s="831" t="str">
        <f>'SAME R Results'!B99</f>
        <v>Kapton</v>
      </c>
      <c r="C53" s="784">
        <f>'SAME R Results'!F99</f>
        <v>101</v>
      </c>
      <c r="D53" s="785" t="str">
        <f>'SAME R Results'!G99</f>
        <v>No flow run w/ aging</v>
      </c>
      <c r="E53" s="784">
        <f>'SAME R Results'!K99</f>
        <v>0</v>
      </c>
      <c r="F53" s="793">
        <f>'SAME R Results'!L99</f>
        <v>1.48</v>
      </c>
      <c r="G53" s="784">
        <f>'SAME R Results'!R99</f>
        <v>29.428571428571427</v>
      </c>
      <c r="H53" s="821">
        <f>'SAME R Results'!AR99</f>
        <v>2.7684004999999998</v>
      </c>
      <c r="I53" s="821">
        <f>'SAME R Results'!AS99</f>
        <v>0</v>
      </c>
      <c r="J53" s="821">
        <f>'SAME R Results'!AT99</f>
        <v>0</v>
      </c>
      <c r="K53" s="784">
        <f>'SAME R Results'!BD99</f>
        <v>277645.73872056679</v>
      </c>
      <c r="L53" s="784">
        <f>'SAME R Results'!BE99</f>
        <v>62.00566341405532</v>
      </c>
      <c r="M53" s="784">
        <f>'SAME R Results'!BF99</f>
        <v>0.21252439500000003</v>
      </c>
      <c r="N53" s="784">
        <f>'SAME R Results'!BG99</f>
        <v>5.7025892499999987E-2</v>
      </c>
      <c r="O53" s="789"/>
      <c r="P53" s="784">
        <f>'SAME R Results'!BH99</f>
        <v>8.5145175000000002</v>
      </c>
      <c r="Q53" s="817">
        <f>'SAME R Results'!BI99</f>
        <v>0.22332654446557226</v>
      </c>
      <c r="R53" s="817">
        <f>'SAME R Results'!BJ99</f>
        <v>0.34551005269730162</v>
      </c>
      <c r="S53" s="817">
        <f>'SAME R Results'!BL99</f>
        <v>3.7268052402687091</v>
      </c>
      <c r="T53" s="817">
        <f>'SAME R Results'!BM99</f>
        <v>1.9359452843564022</v>
      </c>
      <c r="U53" s="817">
        <f>'SAME R Results'!BN99</f>
        <v>0.17954783605894736</v>
      </c>
      <c r="V53" s="784">
        <f>'SAME R Results'!BR99</f>
        <v>62.00566341405532</v>
      </c>
      <c r="W53" s="1086">
        <f>'SAME R Results'!BZ99</f>
        <v>578.19370520881728</v>
      </c>
      <c r="X53" s="1777">
        <f>'SAME R Results'!CA99</f>
        <v>1.2966666666666127</v>
      </c>
      <c r="Y53" s="1777">
        <f>'SAME R Results'!CD99</f>
        <v>3.9398795629821695E-2</v>
      </c>
      <c r="Z53" s="1777"/>
      <c r="AA53" s="27"/>
    </row>
    <row r="54" spans="1:93" s="11" customFormat="1" ht="16.5" customHeight="1" x14ac:dyDescent="0.2">
      <c r="A54" s="780">
        <v>2</v>
      </c>
      <c r="B54" s="831" t="str">
        <f>'SAME R Results'!B100</f>
        <v>Kapton</v>
      </c>
      <c r="C54" s="784" t="str">
        <f>'SAME R Results'!F100</f>
        <v>101a</v>
      </c>
      <c r="D54" s="785" t="str">
        <f>'SAME R Results'!G100</f>
        <v>aged</v>
      </c>
      <c r="E54" s="784">
        <f>'SAME R Results'!K100</f>
        <v>0</v>
      </c>
      <c r="F54" s="793">
        <f>'SAME R Results'!L100</f>
        <v>1.48</v>
      </c>
      <c r="G54" s="784">
        <f>'SAME R Results'!R100</f>
        <v>560.57142857142856</v>
      </c>
      <c r="H54" s="821">
        <f>'SAME R Results'!AR100</f>
        <v>2.4593499999999997</v>
      </c>
      <c r="I54" s="821">
        <f>'SAME R Results'!AS100</f>
        <v>0</v>
      </c>
      <c r="J54" s="821">
        <f>'SAME R Results'!AT100</f>
        <v>0</v>
      </c>
      <c r="K54" s="784">
        <f>'SAME R Results'!BD100</f>
        <v>253109.83922102317</v>
      </c>
      <c r="L54" s="784">
        <f>'SAME R Results'!BE100</f>
        <v>59.146924907156333</v>
      </c>
      <c r="M54" s="784">
        <f>'SAME R Results'!BF100</f>
        <v>0.21377568</v>
      </c>
      <c r="N54" s="784">
        <f>'SAME R Results'!BG100</f>
        <v>5.8727256249999978E-2</v>
      </c>
      <c r="O54" s="789"/>
      <c r="P54" s="784">
        <f>'SAME R Results'!BH100</f>
        <v>8.1544950000000007</v>
      </c>
      <c r="Q54" s="817">
        <f>'SAME R Results'!BI100</f>
        <v>0.23368086001393035</v>
      </c>
      <c r="R54" s="817">
        <f>'SAME R Results'!BJ100</f>
        <v>0.35123708057095632</v>
      </c>
      <c r="S54" s="817">
        <f>'SAME R Results'!BL100</f>
        <v>3.6401441792200204</v>
      </c>
      <c r="T54" s="817">
        <f>'SAME R Results'!BM100</f>
        <v>1.8933755883208117</v>
      </c>
      <c r="U54" s="817">
        <f>'SAME R Results'!BN100</f>
        <v>0.19060510757829099</v>
      </c>
      <c r="V54" s="784">
        <f>'SAME R Results'!BR100</f>
        <v>59.146924907156333</v>
      </c>
      <c r="W54" s="1086">
        <f>'SAME R Results'!BZ100</f>
        <v>578.19370520881728</v>
      </c>
      <c r="X54" s="1777">
        <f>'SAME R Results'!CA100</f>
        <v>1.2966666666666127</v>
      </c>
      <c r="Y54" s="1777">
        <f>'SAME R Results'!CD100</f>
        <v>3.7732881748073557E-2</v>
      </c>
      <c r="Z54" s="1777"/>
      <c r="AA54" s="27"/>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row>
    <row r="55" spans="1:93" ht="16.5" customHeight="1" x14ac:dyDescent="0.2">
      <c r="A55" s="780">
        <v>2</v>
      </c>
      <c r="B55" s="831" t="str">
        <f>'SAME R Results'!B101</f>
        <v>Kapton</v>
      </c>
      <c r="C55" s="784">
        <f>'SAME R Results'!F101</f>
        <v>102</v>
      </c>
      <c r="D55" s="785" t="str">
        <f>'SAME R Results'!G101</f>
        <v>No flow run w/ aging</v>
      </c>
      <c r="E55" s="784">
        <f>'SAME R Results'!K101</f>
        <v>0</v>
      </c>
      <c r="F55" s="793">
        <f>'SAME R Results'!L101</f>
        <v>1.48</v>
      </c>
      <c r="G55" s="784">
        <f>'SAME R Results'!R101</f>
        <v>27.571428571428573</v>
      </c>
      <c r="H55" s="821">
        <f>'SAME R Results'!AR101</f>
        <v>5.4696210000000018</v>
      </c>
      <c r="I55" s="821">
        <f>'SAME R Results'!AS101</f>
        <v>0</v>
      </c>
      <c r="J55" s="821">
        <f>'SAME R Results'!AT101</f>
        <v>0</v>
      </c>
      <c r="K55" s="784">
        <f>'SAME R Results'!BD101</f>
        <v>258123.09072398374</v>
      </c>
      <c r="L55" s="784">
        <f>'SAME R Results'!BE101</f>
        <v>78.526166726178445</v>
      </c>
      <c r="M55" s="784">
        <f>'SAME R Results'!BF101</f>
        <v>0.52612301000000006</v>
      </c>
      <c r="N55" s="784">
        <f>'SAME R Results'!BG101</f>
        <v>0.14265442249999999</v>
      </c>
      <c r="O55" s="789"/>
      <c r="P55" s="784">
        <f>'SAME R Results'!BH101</f>
        <v>17.270820000000001</v>
      </c>
      <c r="Q55" s="817">
        <f>'SAME R Results'!BI101</f>
        <v>0.30421984529136165</v>
      </c>
      <c r="R55" s="817">
        <f>'SAME R Results'!BJ101</f>
        <v>0.44812555565829937</v>
      </c>
      <c r="S55" s="817">
        <f>'SAME R Results'!BL101</f>
        <v>3.6880946330282898</v>
      </c>
      <c r="T55" s="817">
        <f>'SAME R Results'!BM101</f>
        <v>1.8633066199621118</v>
      </c>
      <c r="U55" s="817">
        <f>'SAME R Results'!BN101</f>
        <v>0.25065793411164244</v>
      </c>
      <c r="V55" s="784">
        <f>'SAME R Results'!BR101</f>
        <v>78.526166726178445</v>
      </c>
      <c r="W55" s="1086">
        <f>'SAME R Results'!BZ101</f>
        <v>578.7984573834824</v>
      </c>
      <c r="X55" s="1777">
        <f>'SAME R Results'!CA101</f>
        <v>1.4366666666666417</v>
      </c>
      <c r="Y55" s="1777">
        <f>'SAME R Results'!CD101</f>
        <v>7.2128714617170631E-2</v>
      </c>
      <c r="Z55" s="1777"/>
      <c r="AA55" s="27"/>
    </row>
    <row r="56" spans="1:93" ht="16.5" customHeight="1" x14ac:dyDescent="0.2">
      <c r="A56" s="780">
        <v>2</v>
      </c>
      <c r="B56" s="831" t="str">
        <f>'SAME R Results'!B102</f>
        <v>Kapton</v>
      </c>
      <c r="C56" s="784" t="str">
        <f>'SAME R Results'!F102</f>
        <v>102a</v>
      </c>
      <c r="D56" s="785" t="str">
        <f>'SAME R Results'!G102</f>
        <v>aged</v>
      </c>
      <c r="E56" s="784">
        <f>'SAME R Results'!K102</f>
        <v>0</v>
      </c>
      <c r="F56" s="793">
        <f>'SAME R Results'!L102</f>
        <v>1.48</v>
      </c>
      <c r="G56" s="784">
        <f>'SAME R Results'!R102</f>
        <v>562.71428571428567</v>
      </c>
      <c r="H56" s="821">
        <f>'SAME R Results'!AR102</f>
        <v>5.1269247619047622</v>
      </c>
      <c r="I56" s="821">
        <f>'SAME R Results'!AS102</f>
        <v>0</v>
      </c>
      <c r="J56" s="821">
        <f>'SAME R Results'!AT102</f>
        <v>0</v>
      </c>
      <c r="K56" s="784">
        <f>'SAME R Results'!BD102</f>
        <v>211761.04779864493</v>
      </c>
      <c r="L56" s="784">
        <f>'SAME R Results'!BE102</f>
        <v>69.806300393142521</v>
      </c>
      <c r="M56" s="784">
        <f>'SAME R Results'!BF102</f>
        <v>0.48804425714285721</v>
      </c>
      <c r="N56" s="784">
        <f>'SAME R Results'!BG102</f>
        <v>0.12664430398809529</v>
      </c>
      <c r="O56" s="789"/>
      <c r="P56" s="784">
        <f>'SAME R Results'!BH102</f>
        <v>15.329957142857143</v>
      </c>
      <c r="Q56" s="817">
        <f>'SAME R Results'!BI102</f>
        <v>0.32964655737592746</v>
      </c>
      <c r="R56" s="817">
        <f>'SAME R Results'!BJ102</f>
        <v>0.460047454751769</v>
      </c>
      <c r="S56" s="817">
        <f>'SAME R Results'!BL102</f>
        <v>3.8536613315726695</v>
      </c>
      <c r="T56" s="817">
        <f>'SAME R Results'!BM102</f>
        <v>1.7812740254848882</v>
      </c>
      <c r="U56" s="817">
        <f>'SAME R Results'!BN102</f>
        <v>0.27904323668687664</v>
      </c>
      <c r="V56" s="784">
        <f>'SAME R Results'!BR102</f>
        <v>69.806300393142521</v>
      </c>
      <c r="W56" s="1086">
        <f>'SAME R Results'!BZ102</f>
        <v>578.7984573834824</v>
      </c>
      <c r="X56" s="1777">
        <f>'SAME R Results'!CA102</f>
        <v>1.4366666666666417</v>
      </c>
      <c r="Y56" s="1777">
        <f>'SAME R Results'!CD102</f>
        <v>6.402302287040218E-2</v>
      </c>
      <c r="Z56" s="1777"/>
      <c r="AA56" s="27"/>
    </row>
    <row r="57" spans="1:93" ht="16.5" customHeight="1" x14ac:dyDescent="0.2">
      <c r="A57" s="780">
        <v>2</v>
      </c>
      <c r="B57" s="831" t="str">
        <f>'SAME R Results'!B114</f>
        <v>Kapton</v>
      </c>
      <c r="C57" s="784">
        <f>'SAME R Results'!F114</f>
        <v>108</v>
      </c>
      <c r="D57" s="785" t="str">
        <f>'SAME R Results'!G114</f>
        <v>Low flow run w/ aging</v>
      </c>
      <c r="E57" s="784">
        <f>'SAME R Results'!K114</f>
        <v>1</v>
      </c>
      <c r="F57" s="793">
        <f>'SAME R Results'!L114</f>
        <v>1.48</v>
      </c>
      <c r="G57" s="784">
        <f>'SAME R Results'!R114</f>
        <v>29.571428571428573</v>
      </c>
      <c r="H57" s="821">
        <f>'SAME R Results'!AR114</f>
        <v>4.6021415000000001</v>
      </c>
      <c r="I57" s="821">
        <f>'SAME R Results'!AS114</f>
        <v>0</v>
      </c>
      <c r="J57" s="821">
        <f>'SAME R Results'!AT114</f>
        <v>0</v>
      </c>
      <c r="K57" s="784">
        <f>'SAME R Results'!BD114</f>
        <v>495068.20928105974</v>
      </c>
      <c r="L57" s="784">
        <f>'SAME R Results'!BE114</f>
        <v>66.67123351132058</v>
      </c>
      <c r="M57" s="784">
        <f>'SAME R Results'!BF114</f>
        <v>0.39344790499999993</v>
      </c>
      <c r="N57" s="784">
        <f>'SAME R Results'!BG114</f>
        <v>0.11017607625</v>
      </c>
      <c r="O57" s="789"/>
      <c r="P57" s="784">
        <f>'SAME R Results'!BH114</f>
        <v>14.916892499999999</v>
      </c>
      <c r="Q57" s="817">
        <f>'SAME R Results'!BI114</f>
        <v>0.1346708034598724</v>
      </c>
      <c r="R57" s="817">
        <f>'SAME R Results'!BJ114</f>
        <v>0.34348579768208154</v>
      </c>
      <c r="S57" s="817">
        <f>'SAME R Results'!BL114</f>
        <v>3.5710829282686487</v>
      </c>
      <c r="T57" s="817">
        <f>'SAME R Results'!BM114</f>
        <v>2.6317062440357741</v>
      </c>
      <c r="U57" s="817">
        <f>'SAME R Results'!BN114</f>
        <v>8.432489020675428E-2</v>
      </c>
      <c r="V57" s="784">
        <f>'SAME R Results'!BR114</f>
        <v>66.67123351132058</v>
      </c>
      <c r="W57" s="1086">
        <f>'SAME R Results'!BZ114</f>
        <v>579.39177547442239</v>
      </c>
      <c r="X57" s="1777">
        <f>'SAME R Results'!CA114</f>
        <v>1.3933333333333575</v>
      </c>
      <c r="Y57" s="1777">
        <f>'SAME R Results'!CD114</f>
        <v>6.4235422248802715E-2</v>
      </c>
      <c r="Z57" s="1777"/>
      <c r="AA57" s="27"/>
    </row>
    <row r="58" spans="1:93" ht="16.5" customHeight="1" x14ac:dyDescent="0.2">
      <c r="A58" s="780">
        <v>2</v>
      </c>
      <c r="B58" s="831" t="str">
        <f>'SAME R Results'!B115</f>
        <v>Kapton</v>
      </c>
      <c r="C58" s="784" t="str">
        <f>'SAME R Results'!F115</f>
        <v>108a</v>
      </c>
      <c r="D58" s="785" t="str">
        <f>'SAME R Results'!G115</f>
        <v>aged</v>
      </c>
      <c r="E58" s="784">
        <f>'SAME R Results'!K115</f>
        <v>1</v>
      </c>
      <c r="F58" s="793">
        <f>'SAME R Results'!L115</f>
        <v>1.48</v>
      </c>
      <c r="G58" s="784">
        <f>'SAME R Results'!R115</f>
        <v>559.71428571428567</v>
      </c>
      <c r="H58" s="821">
        <f>'SAME R Results'!AR115</f>
        <v>4.4236300000000002</v>
      </c>
      <c r="I58" s="821">
        <f>'SAME R Results'!AS115</f>
        <v>0</v>
      </c>
      <c r="J58" s="821">
        <f>'SAME R Results'!AT115</f>
        <v>0</v>
      </c>
      <c r="K58" s="784">
        <f>'SAME R Results'!BD115</f>
        <v>451723.46541728929</v>
      </c>
      <c r="L58" s="784">
        <f>'SAME R Results'!BE115</f>
        <v>65.498293038665565</v>
      </c>
      <c r="M58" s="784">
        <f>'SAME R Results'!BF115</f>
        <v>0.42219548000000001</v>
      </c>
      <c r="N58" s="784">
        <f>'SAME R Results'!BG115</f>
        <v>0.12251278875</v>
      </c>
      <c r="O58" s="789"/>
      <c r="P58" s="784">
        <f>'SAME R Results'!BH115</f>
        <v>14.5329075</v>
      </c>
      <c r="Q58" s="817">
        <f>'SAME R Results'!BI115</f>
        <v>0.14499643709710786</v>
      </c>
      <c r="R58" s="817">
        <f>'SAME R Results'!BJ115</f>
        <v>0.35107316171962338</v>
      </c>
      <c r="S58" s="817">
        <f>'SAME R Results'!BL115</f>
        <v>3.4461339449347896</v>
      </c>
      <c r="T58" s="817">
        <f>'SAME R Results'!BM115</f>
        <v>2.5609148057473199</v>
      </c>
      <c r="U58" s="817">
        <f>'SAME R Results'!BN115</f>
        <v>9.3183105678405501E-2</v>
      </c>
      <c r="V58" s="784">
        <f>'SAME R Results'!BR115</f>
        <v>65.498293038665565</v>
      </c>
      <c r="W58" s="1086">
        <f>'SAME R Results'!BZ115</f>
        <v>579.39177547442239</v>
      </c>
      <c r="X58" s="1777">
        <f>'SAME R Results'!CA115</f>
        <v>1.3933333333333575</v>
      </c>
      <c r="Y58" s="1777">
        <f>'SAME R Results'!CD115</f>
        <v>6.2581898325357765E-2</v>
      </c>
      <c r="Z58" s="1777"/>
      <c r="AA58" s="27"/>
    </row>
    <row r="59" spans="1:93" ht="16.5" customHeight="1" x14ac:dyDescent="0.25">
      <c r="A59" s="778">
        <v>1</v>
      </c>
      <c r="B59" s="1806" t="str">
        <f>'SAME1 Flight Tests 8-27-09'!B37</f>
        <v>Lampwick</v>
      </c>
      <c r="C59" s="779">
        <f>'SAME1 Flight Tests 8-27-09'!E37</f>
        <v>31</v>
      </c>
      <c r="D59" s="779" t="str">
        <f>'SAME1 Flight Tests 8-27-09'!F37</f>
        <v>Air flow down (4)</v>
      </c>
      <c r="E59" s="779">
        <f>'SAME1 Flight Tests 8-27-09'!L37</f>
        <v>4</v>
      </c>
      <c r="F59" s="804">
        <f>'SAME1 Flight Tests 8-27-09'!M37</f>
        <v>1.2450000000000001</v>
      </c>
      <c r="G59" s="805">
        <f>'SAME1 Flight Tests 8-27-09'!Q37</f>
        <v>11</v>
      </c>
      <c r="H59" s="820">
        <f>'SAME1 Flight Tests 8-27-09'!Z37</f>
        <v>6.2319949999999986</v>
      </c>
      <c r="I59" s="820">
        <f>'SAME1 Flight Tests 8-27-09'!AA37</f>
        <v>4.5496626666666673</v>
      </c>
      <c r="J59" s="822"/>
      <c r="K59" s="805">
        <f>'SAME1 Flight Tests 8-27-09'!AK37</f>
        <v>1644842.7294187157</v>
      </c>
      <c r="L59" s="805">
        <f>'SAME1 Flight Tests 8-27-09'!AL37</f>
        <v>244.38265833948313</v>
      </c>
      <c r="M59" s="806"/>
      <c r="N59" s="805"/>
      <c r="O59" s="806"/>
      <c r="P59" s="805" t="e">
        <f>'SAME1 Flight Tests 8-27-09'!AM37</f>
        <v>#DIV/0!</v>
      </c>
      <c r="Q59" s="816">
        <f>'SAME1 Flight Tests 8-27-09'!AP37</f>
        <v>0.14857509108232342</v>
      </c>
      <c r="R59" s="816" t="e">
        <f>'SAME1 Flight Tests 8-27-09'!AQ37</f>
        <v>#DIV/0!</v>
      </c>
      <c r="S59" s="816"/>
      <c r="T59" s="816" t="e">
        <f>'SAME1 Flight Tests 8-27-09'!AS37</f>
        <v>#DIV/0!</v>
      </c>
      <c r="U59" s="816" t="e">
        <f>'SAME1 Flight Tests 8-27-09'!AT37</f>
        <v>#DIV/0!</v>
      </c>
      <c r="V59" s="806"/>
      <c r="W59" s="805" t="str">
        <f>'SAME1 Flight Tests 8-27-09'!BH37</f>
        <v>??</v>
      </c>
      <c r="X59" s="1804">
        <f>'SAME1 Flight Tests 8-27-09'!BI37</f>
        <v>0.7899999999999574</v>
      </c>
      <c r="Y59" s="1804">
        <f>'SAME1 Flight Tests 8-27-09'!BL37</f>
        <v>0</v>
      </c>
      <c r="Z59" s="1804"/>
      <c r="AA59" s="26"/>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row>
    <row r="60" spans="1:93" ht="16.5" customHeight="1" x14ac:dyDescent="0.25">
      <c r="A60" s="778">
        <v>1</v>
      </c>
      <c r="B60" s="1948" t="str">
        <f>'SAME1 Flight Tests 8-27-09'!B38</f>
        <v>Lampwick</v>
      </c>
      <c r="C60" s="779">
        <f>'SAME1 Flight Tests 8-27-09'!E38</f>
        <v>32</v>
      </c>
      <c r="D60" s="779" t="str">
        <f>'SAME1 Flight Tests 8-27-09'!F38</f>
        <v>Baseline</v>
      </c>
      <c r="E60" s="779">
        <f>'SAME1 Flight Tests 8-27-09'!L38</f>
        <v>8</v>
      </c>
      <c r="F60" s="804">
        <f>'SAME1 Flight Tests 8-27-09'!M38</f>
        <v>1.2450000000000001</v>
      </c>
      <c r="G60" s="805">
        <f>'SAME1 Flight Tests 8-27-09'!Q38</f>
        <v>62.666666666666664</v>
      </c>
      <c r="H60" s="820">
        <f>'SAME1 Flight Tests 8-27-09'!Z38</f>
        <v>6.2419269999999996</v>
      </c>
      <c r="I60" s="820">
        <f>'SAME1 Flight Tests 8-27-09'!AA38</f>
        <v>-7.0190420000000001E-4</v>
      </c>
      <c r="J60" s="822"/>
      <c r="K60" s="805">
        <f>'SAME1 Flight Tests 8-27-09'!AK38</f>
        <v>1876277.1679931821</v>
      </c>
      <c r="L60" s="805">
        <f>'SAME1 Flight Tests 8-27-09'!AL38</f>
        <v>382.01317813143794</v>
      </c>
      <c r="M60" s="806"/>
      <c r="N60" s="805"/>
      <c r="O60" s="806"/>
      <c r="P60" s="805">
        <f>'SAME1 Flight Tests 8-27-09'!AM38</f>
        <v>29.251232351897851</v>
      </c>
      <c r="Q60" s="816">
        <f>'SAME1 Flight Tests 8-27-09'!AP38</f>
        <v>0.20360167711257149</v>
      </c>
      <c r="R60" s="816">
        <f>'SAME1 Flight Tests 8-27-09'!AQ38</f>
        <v>0.31102232794081452</v>
      </c>
      <c r="S60" s="816"/>
      <c r="T60" s="816">
        <f>'SAME1 Flight Tests 8-27-09'!AS38</f>
        <v>1.9173073768130833</v>
      </c>
      <c r="U60" s="816">
        <f>'SAME1 Flight Tests 8-27-09'!AT38</f>
        <v>0.16473134438845458</v>
      </c>
      <c r="V60" s="806"/>
      <c r="W60" s="805">
        <f>'SAME1 Flight Tests 8-27-09'!BH38</f>
        <v>258.64706119544206</v>
      </c>
      <c r="X60" s="1804">
        <f>'SAME1 Flight Tests 8-27-09'!BI38</f>
        <v>0.8599999999999719</v>
      </c>
      <c r="Y60" s="1804">
        <f>'SAME1 Flight Tests 8-27-09'!BL38</f>
        <v>0.20407836524580564</v>
      </c>
      <c r="Z60" s="1804"/>
      <c r="AA60" s="26"/>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row>
    <row r="61" spans="1:93" ht="16.5" customHeight="1" x14ac:dyDescent="0.25">
      <c r="A61" s="778">
        <v>1</v>
      </c>
      <c r="B61" s="1948" t="str">
        <f>'SAME1 Flight Tests 8-27-09'!B41</f>
        <v>Lampwick</v>
      </c>
      <c r="C61" s="779">
        <f>'SAME1 Flight Tests 8-27-09'!E41</f>
        <v>34</v>
      </c>
      <c r="D61" s="779" t="str">
        <f>'SAME1 Flight Tests 8-27-09'!F41</f>
        <v>lower flow (2)</v>
      </c>
      <c r="E61" s="779">
        <f>'SAME1 Flight Tests 8-27-09'!L41</f>
        <v>2</v>
      </c>
      <c r="F61" s="804">
        <f>'SAME1 Flight Tests 8-27-09'!M41</f>
        <v>1.2450000000000001</v>
      </c>
      <c r="G61" s="805">
        <f>'SAME1 Flight Tests 8-27-09'!Q41</f>
        <v>45.666666666666664</v>
      </c>
      <c r="H61" s="820">
        <f>'SAME1 Flight Tests 8-27-09'!Z41</f>
        <v>6.2472994999999996</v>
      </c>
      <c r="I61" s="820">
        <f>'SAME1 Flight Tests 8-27-09'!AA41</f>
        <v>4.6678009999999999</v>
      </c>
      <c r="J61" s="822"/>
      <c r="K61" s="805">
        <f>'SAME1 Flight Tests 8-27-09'!AK41</f>
        <v>1162148.7250497313</v>
      </c>
      <c r="L61" s="805">
        <f>'SAME1 Flight Tests 8-27-09'!AL41</f>
        <v>190.12985727339534</v>
      </c>
      <c r="M61" s="806"/>
      <c r="N61" s="805"/>
      <c r="O61" s="806"/>
      <c r="P61" s="805">
        <f>'SAME1 Flight Tests 8-27-09'!AM41</f>
        <v>18.14754818881114</v>
      </c>
      <c r="Q61" s="816">
        <f>'SAME1 Flight Tests 8-27-09'!AP41</f>
        <v>0.16360200134045599</v>
      </c>
      <c r="R61" s="816">
        <f>'SAME1 Flight Tests 8-27-09'!AQ41</f>
        <v>0.31119147379012313</v>
      </c>
      <c r="S61" s="816"/>
      <c r="T61" s="816">
        <f>'SAME1 Flight Tests 8-27-09'!AS41</f>
        <v>2.22967354965495</v>
      </c>
      <c r="U61" s="816">
        <f>'SAME1 Flight Tests 8-27-09'!AT41</f>
        <v>0.11862304648393515</v>
      </c>
      <c r="V61" s="806"/>
      <c r="W61" s="805">
        <f>'SAME1 Flight Tests 8-27-09'!BH41</f>
        <v>258.45198005359714</v>
      </c>
      <c r="X61" s="1804">
        <f>'SAME1 Flight Tests 8-27-09'!BI41</f>
        <v>0.79999999999991189</v>
      </c>
      <c r="Y61" s="1804">
        <f>'SAME1 Flight Tests 8-27-09'!BL41</f>
        <v>0.13610661141609853</v>
      </c>
      <c r="Z61" s="1804"/>
      <c r="AA61" s="26"/>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row>
    <row r="62" spans="1:93" ht="16.5" customHeight="1" x14ac:dyDescent="0.25">
      <c r="A62" s="778">
        <v>1</v>
      </c>
      <c r="B62" s="1948" t="str">
        <f>'SAME1 Flight Tests 8-27-09'!B63</f>
        <v>Lampwick</v>
      </c>
      <c r="C62" s="779">
        <f>'SAME1 Flight Tests 8-27-09'!E63</f>
        <v>46</v>
      </c>
      <c r="D62" s="779" t="str">
        <f>'SAME1 Flight Tests 8-27-09'!F63</f>
        <v>high temp aging</v>
      </c>
      <c r="E62" s="779">
        <f>'SAME1 Flight Tests 8-27-09'!L63</f>
        <v>8</v>
      </c>
      <c r="F62" s="804">
        <f>'SAME1 Flight Tests 8-27-09'!M63</f>
        <v>1.32</v>
      </c>
      <c r="G62" s="805">
        <f>'SAME1 Flight Tests 8-27-09'!Q63</f>
        <v>82</v>
      </c>
      <c r="H62" s="820">
        <f>'SAME1 Flight Tests 8-27-09'!Z63</f>
        <v>6.2510685000000006</v>
      </c>
      <c r="I62" s="820">
        <f>'SAME1 Flight Tests 8-27-09'!AA63</f>
        <v>-7.6293924999999989E-4</v>
      </c>
      <c r="J62" s="822"/>
      <c r="K62" s="805">
        <f>'SAME1 Flight Tests 8-27-09'!AK63</f>
        <v>1507678.3447922845</v>
      </c>
      <c r="L62" s="805">
        <f>'SAME1 Flight Tests 8-27-09'!AL63</f>
        <v>404.03706967599447</v>
      </c>
      <c r="M62" s="806"/>
      <c r="N62" s="805"/>
      <c r="O62" s="806"/>
      <c r="P62" s="805">
        <f>'SAME1 Flight Tests 8-27-09'!AM63</f>
        <v>34.594700801350811</v>
      </c>
      <c r="Q62" s="816">
        <f>'SAME1 Flight Tests 8-27-09'!AP63</f>
        <v>0.26798625255286757</v>
      </c>
      <c r="R62" s="816">
        <f>'SAME1 Flight Tests 8-27-09'!AQ63</f>
        <v>0.35374218369207788</v>
      </c>
      <c r="S62" s="816"/>
      <c r="T62" s="816">
        <f>'SAME1 Flight Tests 8-27-09'!AS63</f>
        <v>1.69368833526457</v>
      </c>
      <c r="U62" s="816">
        <f>'SAME1 Flight Tests 8-27-09'!AT63</f>
        <v>0.23325198445905801</v>
      </c>
      <c r="V62" s="806"/>
      <c r="W62" s="805">
        <f>'SAME1 Flight Tests 8-27-09'!BH63</f>
        <v>343.55957860374446</v>
      </c>
      <c r="X62" s="1804">
        <f>'SAME1 Flight Tests 8-27-09'!BI63</f>
        <v>1.4199999999999768</v>
      </c>
      <c r="Y62" s="1804">
        <f>'SAME1 Flight Tests 8-27-09'!BL63</f>
        <v>0.1461747921183861</v>
      </c>
      <c r="Z62" s="1804"/>
      <c r="AA62" s="26"/>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row>
    <row r="63" spans="1:93" ht="16.5" customHeight="1" x14ac:dyDescent="0.25">
      <c r="A63" s="778">
        <v>1</v>
      </c>
      <c r="B63" s="1948" t="str">
        <f>'SAME1 Flight Tests 8-27-09'!B39</f>
        <v>Lampwick</v>
      </c>
      <c r="C63" s="779" t="str">
        <f>'SAME1 Flight Tests 8-27-09'!E39</f>
        <v>32a</v>
      </c>
      <c r="D63" s="779" t="str">
        <f>'SAME1 Flight Tests 8-27-09'!F39</f>
        <v>after secondary aging</v>
      </c>
      <c r="E63" s="779">
        <f>'SAME1 Flight Tests 8-27-09'!L39</f>
        <v>8</v>
      </c>
      <c r="F63" s="804">
        <f>'SAME1 Flight Tests 8-27-09'!M39</f>
        <v>1.2450000000000001</v>
      </c>
      <c r="G63" s="805">
        <f>'SAME1 Flight Tests 8-27-09'!Q39</f>
        <v>893</v>
      </c>
      <c r="H63" s="820">
        <f>'SAME1 Flight Tests 8-27-09'!Z39</f>
        <v>6.2466120000000007</v>
      </c>
      <c r="I63" s="820">
        <f>'SAME1 Flight Tests 8-27-09'!AA39</f>
        <v>-7.4768044999999985E-4</v>
      </c>
      <c r="J63" s="822"/>
      <c r="K63" s="805">
        <f>'SAME1 Flight Tests 8-27-09'!AK39</f>
        <v>874837.37603472825</v>
      </c>
      <c r="L63" s="805">
        <f>'SAME1 Flight Tests 8-27-09'!AL39</f>
        <v>241.21021488103753</v>
      </c>
      <c r="M63" s="806"/>
      <c r="N63" s="805"/>
      <c r="O63" s="806"/>
      <c r="P63" s="805">
        <f>'SAME1 Flight Tests 8-27-09'!AM39</f>
        <v>28.68506496369249</v>
      </c>
      <c r="Q63" s="816">
        <f>'SAME1 Flight Tests 8-27-09'!AP39</f>
        <v>0.27572006122365567</v>
      </c>
      <c r="R63" s="816">
        <f>'SAME1 Flight Tests 8-27-09'!AQ39</f>
        <v>0.39839240656225133</v>
      </c>
      <c r="S63" s="816"/>
      <c r="T63" s="816">
        <f>'SAME1 Flight Tests 8-27-09'!AS39</f>
        <v>1.8343173343211712</v>
      </c>
      <c r="U63" s="816">
        <f>'SAME1 Flight Tests 8-27-09'!AT39</f>
        <v>0.2293754973875925</v>
      </c>
      <c r="V63" s="806"/>
      <c r="W63" s="805">
        <f>'SAME1 Flight Tests 8-27-09'!BH39</f>
        <v>258.64706119544206</v>
      </c>
      <c r="X63" s="1804">
        <f>'SAME1 Flight Tests 8-27-09'!BI39</f>
        <v>0.8599999999999719</v>
      </c>
      <c r="Y63" s="1804">
        <f>'SAME1 Flight Tests 8-27-09'!BL39</f>
        <v>0.20012836021181463</v>
      </c>
      <c r="Z63" s="1804"/>
      <c r="AA63" s="26"/>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row>
    <row r="64" spans="1:93" ht="16.5" customHeight="1" x14ac:dyDescent="0.25">
      <c r="A64" s="778">
        <v>1</v>
      </c>
      <c r="B64" s="1948" t="str">
        <f>'SAME1 Flight Tests 8-27-09'!B64</f>
        <v>Lampwick</v>
      </c>
      <c r="C64" s="779" t="str">
        <f>'SAME1 Flight Tests 8-27-09'!E64</f>
        <v>46a</v>
      </c>
      <c r="D64" s="779" t="str">
        <f>'SAME1 Flight Tests 8-27-09'!F64</f>
        <v>aging</v>
      </c>
      <c r="E64" s="779">
        <f>'SAME1 Flight Tests 8-27-09'!L64</f>
        <v>8</v>
      </c>
      <c r="F64" s="804">
        <f>'SAME1 Flight Tests 8-27-09'!M64</f>
        <v>1.32</v>
      </c>
      <c r="G64" s="805">
        <f>'SAME1 Flight Tests 8-27-09'!Q64</f>
        <v>1963.6666666666667</v>
      </c>
      <c r="H64" s="820">
        <f>'SAME1 Flight Tests 8-27-09'!Z64</f>
        <v>6.2547760000000006</v>
      </c>
      <c r="I64" s="820">
        <f>'SAME1 Flight Tests 8-27-09'!AA64</f>
        <v>-4.5776364999999992E-4</v>
      </c>
      <c r="J64" s="822"/>
      <c r="K64" s="805">
        <f>'SAME1 Flight Tests 8-27-09'!AK64</f>
        <v>577492.72038184176</v>
      </c>
      <c r="L64" s="805">
        <f>'SAME1 Flight Tests 8-27-09'!AL64</f>
        <v>199.06246731712528</v>
      </c>
      <c r="M64" s="806"/>
      <c r="N64" s="805"/>
      <c r="O64" s="806"/>
      <c r="P64" s="805">
        <f>'SAME1 Flight Tests 8-27-09'!AM64</f>
        <v>34.304533507117</v>
      </c>
      <c r="Q64" s="816">
        <f>'SAME1 Flight Tests 8-27-09'!AP64</f>
        <v>0.34470125820028336</v>
      </c>
      <c r="R64" s="816">
        <f>'SAME1 Flight Tests 8-27-09'!AQ64</f>
        <v>0.48556852213690521</v>
      </c>
      <c r="S64" s="816"/>
      <c r="T64" s="816">
        <f>'SAME1 Flight Tests 8-27-09'!AS64</f>
        <v>1.7956311049383042</v>
      </c>
      <c r="U64" s="816">
        <f>'SAME1 Flight Tests 8-27-09'!AT64</f>
        <v>0.29042837201600924</v>
      </c>
      <c r="V64" s="806"/>
      <c r="W64" s="805">
        <f>'SAME1 Flight Tests 8-27-09'!BH64</f>
        <v>343.55957860374446</v>
      </c>
      <c r="X64" s="1804">
        <f>'SAME1 Flight Tests 8-27-09'!BI64</f>
        <v>1.4199999999999768</v>
      </c>
      <c r="Y64" s="1804">
        <f>'SAME1 Flight Tests 8-27-09'!BL64</f>
        <v>0.14494873312866574</v>
      </c>
      <c r="Z64" s="1804"/>
      <c r="AA64" s="26"/>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row>
    <row r="65" spans="1:93" ht="16.5" customHeight="1" x14ac:dyDescent="0.2">
      <c r="A65" s="780">
        <v>2</v>
      </c>
      <c r="B65" s="1806" t="str">
        <f>'SAME R Results'!B37</f>
        <v>Lampwick</v>
      </c>
      <c r="C65" s="784">
        <f>'SAME R Results'!F37</f>
        <v>68</v>
      </c>
      <c r="D65" s="785" t="str">
        <f>'SAME R Results'!G37</f>
        <v>High temp aged STS det</v>
      </c>
      <c r="E65" s="784">
        <f>'SAME R Results'!K37</f>
        <v>8.1</v>
      </c>
      <c r="F65" s="793">
        <f>'SAME R Results'!L37</f>
        <v>1.28</v>
      </c>
      <c r="G65" s="784">
        <f>'SAME R Results'!R37</f>
        <v>747.14285714285711</v>
      </c>
      <c r="H65" s="821">
        <f>'SAME R Results'!AR37</f>
        <v>6.2574299999999994</v>
      </c>
      <c r="I65" s="821">
        <f>'SAME R Results'!AS37</f>
        <v>4.5798335000000003</v>
      </c>
      <c r="J65" s="821">
        <f>'SAME R Results'!AT37</f>
        <v>5.1029809999999989</v>
      </c>
      <c r="K65" s="784">
        <f>'SAME R Results'!BD37</f>
        <v>1251718.8795930552</v>
      </c>
      <c r="L65" s="784">
        <f>'SAME R Results'!BE37</f>
        <v>287.95164607953711</v>
      </c>
      <c r="M65" s="784">
        <f>'SAME R Results'!BF37</f>
        <v>1.865889975</v>
      </c>
      <c r="N65" s="784">
        <f>'SAME R Results'!BG37</f>
        <v>0.42801485499999992</v>
      </c>
      <c r="O65" s="789"/>
      <c r="P65" s="784">
        <f>'SAME R Results'!BH37</f>
        <v>35.147288413873866</v>
      </c>
      <c r="Q65" s="817">
        <f>'SAME R Results'!BI37</f>
        <v>0.23004498116474259</v>
      </c>
      <c r="R65" s="817">
        <f>'SAME R Results'!BJ37</f>
        <v>0.3771048633840024</v>
      </c>
      <c r="S65" s="817">
        <f>'SAME R Results'!BL37</f>
        <v>4.3594047103809057</v>
      </c>
      <c r="T65" s="817">
        <f>'SAME R Results'!BM37</f>
        <v>2.0198596954229169</v>
      </c>
      <c r="U65" s="817">
        <f>'SAME R Results'!BN37</f>
        <v>0.17967517541300185</v>
      </c>
      <c r="V65" s="784">
        <f>'SAME R Results'!BR37</f>
        <v>287.95164607953711</v>
      </c>
      <c r="W65" s="1086">
        <f>'SAME R Results'!BZ37</f>
        <v>297.38147020835208</v>
      </c>
      <c r="X65" s="1777">
        <f>'SAME R Results'!CA37</f>
        <v>0</v>
      </c>
      <c r="Y65" s="1777">
        <f>'SAME R Results'!CD37</f>
        <v>0</v>
      </c>
      <c r="Z65" s="1777">
        <f>J65-I65</f>
        <v>0.52314749999999854</v>
      </c>
      <c r="AA65" s="27"/>
    </row>
    <row r="66" spans="1:93" s="11" customFormat="1" ht="16.5" customHeight="1" x14ac:dyDescent="0.2">
      <c r="A66" s="780">
        <v>2</v>
      </c>
      <c r="B66" s="1806" t="str">
        <f>'SAME R Results'!B74</f>
        <v>Lampwick</v>
      </c>
      <c r="C66" s="784">
        <f>'SAME R Results'!F74</f>
        <v>88</v>
      </c>
      <c r="D66" s="785" t="str">
        <f>'SAME R Results'!G74</f>
        <v>Baseline STS det</v>
      </c>
      <c r="E66" s="784">
        <f>'SAME R Results'!K74</f>
        <v>8.1</v>
      </c>
      <c r="F66" s="793">
        <f>'SAME R Results'!L74</f>
        <v>1.2450000000000001</v>
      </c>
      <c r="G66" s="784" t="str">
        <f>'SAME R Results'!R74</f>
        <v>n/a</v>
      </c>
      <c r="H66" s="821">
        <f>'SAME R Results'!AR74</f>
        <v>6.2472694999999998</v>
      </c>
      <c r="I66" s="821">
        <f>'SAME R Results'!AS74</f>
        <v>4.5754394999999999</v>
      </c>
      <c r="J66" s="821">
        <f>'SAME R Results'!AT74</f>
        <v>5.1099209523809508</v>
      </c>
      <c r="K66" s="784">
        <f>'SAME R Results'!BD74</f>
        <v>2858217.3648894308</v>
      </c>
      <c r="L66" s="784">
        <f>'SAME R Results'!BE74</f>
        <v>359.41498545413867</v>
      </c>
      <c r="M66" s="784">
        <f>'SAME R Results'!BF74</f>
        <v>0</v>
      </c>
      <c r="N66" s="784">
        <f>'SAME R Results'!BG74</f>
        <v>0</v>
      </c>
      <c r="O66" s="789"/>
      <c r="P66" s="784">
        <f>'SAME R Results'!BH74</f>
        <v>23.80550088853709</v>
      </c>
      <c r="Q66" s="817">
        <f>'SAME R Results'!BI74</f>
        <v>0.12574795390624272</v>
      </c>
      <c r="R66" s="817">
        <f>'SAME R Results'!BJ74</f>
        <v>0.25149410867769556</v>
      </c>
      <c r="S66" s="817">
        <f>'SAME R Results'!BL74</f>
        <v>0</v>
      </c>
      <c r="T66" s="817">
        <f>'SAME R Results'!BM74</f>
        <v>2.2991748895015811</v>
      </c>
      <c r="U66" s="817">
        <f>'SAME R Results'!BN74</f>
        <v>8.8917548974246613E-2</v>
      </c>
      <c r="V66" s="784">
        <f>'SAME R Results'!BR74</f>
        <v>359.41498545413867</v>
      </c>
      <c r="W66" s="1086">
        <f>'SAME R Results'!BZ74</f>
        <v>255.1113352889854</v>
      </c>
      <c r="X66" s="1777">
        <f>'SAME R Results'!CA74</f>
        <v>1.0033333333333561</v>
      </c>
      <c r="Y66" s="1777">
        <f>'SAME R Results'!CD74</f>
        <v>0.14235847707430496</v>
      </c>
      <c r="Z66" s="1777">
        <f>J66-I66</f>
        <v>0.53448145238095091</v>
      </c>
      <c r="AA66" s="27"/>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row>
    <row r="67" spans="1:93" ht="16.5" customHeight="1" x14ac:dyDescent="0.2">
      <c r="A67" s="780">
        <v>2</v>
      </c>
      <c r="B67" s="1806" t="str">
        <f>'SAME R Results'!B4</f>
        <v>Lampwick</v>
      </c>
      <c r="C67" s="784">
        <f>'SAME R Results'!F4</f>
        <v>49</v>
      </c>
      <c r="D67" s="785" t="str">
        <f>'SAME R Results'!G4</f>
        <v>Baseline High RT/R0</v>
      </c>
      <c r="E67" s="784">
        <f>'SAME R Results'!K4</f>
        <v>8</v>
      </c>
      <c r="F67" s="793">
        <f>'SAME R Results'!L4</f>
        <v>1.2514430209035738</v>
      </c>
      <c r="G67" s="784">
        <f>'SAME R Results'!R4</f>
        <v>51.4</v>
      </c>
      <c r="H67" s="821">
        <f>'SAME R Results'!AR4</f>
        <v>6.2560000000000002</v>
      </c>
      <c r="I67" s="821">
        <f>'SAME R Results'!AS4</f>
        <v>0</v>
      </c>
      <c r="J67" s="821">
        <f>'SAME R Results'!AT4</f>
        <v>0</v>
      </c>
      <c r="K67" s="784">
        <f>'SAME R Results'!BD4</f>
        <v>2819890.7109968318</v>
      </c>
      <c r="L67" s="784">
        <f>'SAME R Results'!BE4</f>
        <v>421.19638693020511</v>
      </c>
      <c r="M67" s="784">
        <f>'SAME R Results'!BF4</f>
        <v>1.9476177736518814</v>
      </c>
      <c r="N67" s="784">
        <f>'SAME R Results'!BG4</f>
        <v>0.55112516095124597</v>
      </c>
      <c r="O67" s="789"/>
      <c r="P67" s="784">
        <f>'SAME R Results'!BH4</f>
        <v>34.559212052422055</v>
      </c>
      <c r="Q67" s="817">
        <f>'SAME R Results'!BI4</f>
        <v>0.14936620957955926</v>
      </c>
      <c r="R67" s="817">
        <f>'SAME R Results'!BJ4</f>
        <v>0.28605155365931773</v>
      </c>
      <c r="S67" s="817">
        <f>'SAME R Results'!BL4</f>
        <v>3.5338937715895229</v>
      </c>
      <c r="T67" s="817">
        <f>'SAME R Results'!BM4</f>
        <v>2.2391217870301241</v>
      </c>
      <c r="U67" s="817">
        <f>'SAME R Results'!BN4</f>
        <v>0.10793353093663659</v>
      </c>
      <c r="V67" s="784">
        <f>'SAME R Results'!BR4</f>
        <v>421.19638693020511</v>
      </c>
      <c r="W67" s="1086">
        <f>'SAME R Results'!BZ4</f>
        <v>268.93865858906793</v>
      </c>
      <c r="X67" s="1777">
        <f>'SAME R Results'!CA4</f>
        <v>0</v>
      </c>
      <c r="Y67" s="1777">
        <f>'SAME R Results'!CD4</f>
        <v>0</v>
      </c>
      <c r="Z67" s="1777"/>
      <c r="AA67" s="27"/>
    </row>
    <row r="68" spans="1:93" ht="16.5" customHeight="1" x14ac:dyDescent="0.2">
      <c r="A68" s="780">
        <v>2</v>
      </c>
      <c r="B68" s="1806" t="str">
        <f>'SAME R Results'!B11</f>
        <v>Lampwick</v>
      </c>
      <c r="C68" s="784">
        <f>'SAME R Results'!F11</f>
        <v>54</v>
      </c>
      <c r="D68" s="785" t="str">
        <f>'SAME R Results'!G11</f>
        <v>Baseline</v>
      </c>
      <c r="E68" s="784">
        <f>'SAME R Results'!K11</f>
        <v>8.1</v>
      </c>
      <c r="F68" s="793">
        <f>'SAME R Results'!L11</f>
        <v>1.2450000000000001</v>
      </c>
      <c r="G68" s="784">
        <f>'SAME R Results'!R11</f>
        <v>56.8</v>
      </c>
      <c r="H68" s="821">
        <f>'SAME R Results'!AR11</f>
        <v>6.2525025000000003</v>
      </c>
      <c r="I68" s="821">
        <f>'SAME R Results'!AS11</f>
        <v>0</v>
      </c>
      <c r="J68" s="821">
        <f>'SAME R Results'!AT11</f>
        <v>0</v>
      </c>
      <c r="K68" s="784">
        <f>'SAME R Results'!BD11</f>
        <v>3197761.8213616745</v>
      </c>
      <c r="L68" s="784">
        <f>'SAME R Results'!BE11</f>
        <v>350.55685968846421</v>
      </c>
      <c r="M68" s="784">
        <f>'SAME R Results'!BF11</f>
        <v>0</v>
      </c>
      <c r="N68" s="784">
        <f>'SAME R Results'!BG11</f>
        <v>0</v>
      </c>
      <c r="O68" s="789"/>
      <c r="P68" s="784">
        <f>'SAME R Results'!BH11</f>
        <v>26.963747165480513</v>
      </c>
      <c r="Q68" s="817">
        <f>'SAME R Results'!BI11</f>
        <v>0.10962569424235284</v>
      </c>
      <c r="R68" s="817">
        <f>'SAME R Results'!BJ11</f>
        <v>0.25252933607121358</v>
      </c>
      <c r="S68" s="817">
        <f>'SAME R Results'!BL11</f>
        <v>0</v>
      </c>
      <c r="T68" s="817">
        <f>'SAME R Results'!BM11</f>
        <v>2.492996586982887</v>
      </c>
      <c r="U68" s="817">
        <f>'SAME R Results'!BN11</f>
        <v>7.2229168713861147E-2</v>
      </c>
      <c r="V68" s="784">
        <f>'SAME R Results'!BR11</f>
        <v>350.55685968846421</v>
      </c>
      <c r="W68" s="1086">
        <f>'SAME R Results'!BZ11</f>
        <v>264.66873011764068</v>
      </c>
      <c r="X68" s="1777">
        <f>'SAME R Results'!CA11</f>
        <v>0</v>
      </c>
      <c r="Y68" s="1777">
        <f>'SAME R Results'!CD11</f>
        <v>0</v>
      </c>
      <c r="Z68" s="1777"/>
      <c r="AA68" s="27"/>
    </row>
    <row r="69" spans="1:93" ht="16.5" customHeight="1" x14ac:dyDescent="0.2">
      <c r="A69" s="780">
        <v>2</v>
      </c>
      <c r="B69" s="1806" t="str">
        <f>'SAME R Results'!B12</f>
        <v>Lampwick</v>
      </c>
      <c r="C69" s="784">
        <f>'SAME R Results'!F12</f>
        <v>55</v>
      </c>
      <c r="D69" s="785" t="str">
        <f>'SAME R Results'!G12</f>
        <v>High RT/R0 test aging</v>
      </c>
      <c r="E69" s="784">
        <f>'SAME R Results'!K12</f>
        <v>8.1</v>
      </c>
      <c r="F69" s="793">
        <f>'SAME R Results'!L12</f>
        <v>1.2450000000000001</v>
      </c>
      <c r="G69" s="784">
        <f>'SAME R Results'!R12</f>
        <v>47.2</v>
      </c>
      <c r="H69" s="821">
        <f>'SAME R Results'!AR12</f>
        <v>6.2489999999999997</v>
      </c>
      <c r="I69" s="821">
        <f>'SAME R Results'!AS12</f>
        <v>0</v>
      </c>
      <c r="J69" s="821">
        <f>'SAME R Results'!AT12</f>
        <v>0</v>
      </c>
      <c r="K69" s="784">
        <f>'SAME R Results'!BD12</f>
        <v>3373889.4875935018</v>
      </c>
      <c r="L69" s="784">
        <f>'SAME R Results'!BE12</f>
        <v>392.25129573824915</v>
      </c>
      <c r="M69" s="784">
        <f>'SAME R Results'!BF12</f>
        <v>0</v>
      </c>
      <c r="N69" s="784">
        <f>'SAME R Results'!BG12</f>
        <v>0</v>
      </c>
      <c r="O69" s="789"/>
      <c r="P69" s="784">
        <f>'SAME R Results'!BH12</f>
        <v>36.637405105047137</v>
      </c>
      <c r="Q69" s="817">
        <f>'SAME R Results'!BI12</f>
        <v>0.11626086070116975</v>
      </c>
      <c r="R69" s="817">
        <f>'SAME R Results'!BJ12</f>
        <v>0.27474623118441571</v>
      </c>
      <c r="S69" s="817">
        <f>'SAME R Results'!BL12</f>
        <v>0</v>
      </c>
      <c r="T69" s="817">
        <f>'SAME R Results'!BM12</f>
        <v>2.5278471246933618</v>
      </c>
      <c r="U69" s="817">
        <f>'SAME R Results'!BN12</f>
        <v>7.5628315768853746E-2</v>
      </c>
      <c r="V69" s="784">
        <f>'SAME R Results'!BR12</f>
        <v>392.25129573824915</v>
      </c>
      <c r="W69" s="1086">
        <f>'SAME R Results'!BZ12</f>
        <v>262.89926572283059</v>
      </c>
      <c r="X69" s="1777">
        <f>'SAME R Results'!CA12</f>
        <v>1.2266666666667092</v>
      </c>
      <c r="Y69" s="1777">
        <f>'SAME R Results'!CD12</f>
        <v>0.17920469888337651</v>
      </c>
      <c r="Z69" s="1777"/>
      <c r="AA69" s="27"/>
    </row>
    <row r="70" spans="1:93" ht="16.5" customHeight="1" x14ac:dyDescent="0.2">
      <c r="A70" s="780">
        <v>2</v>
      </c>
      <c r="B70" s="1806" t="str">
        <f>'SAME R Results'!B13</f>
        <v>Lampwick</v>
      </c>
      <c r="C70" s="784" t="str">
        <f>'SAME R Results'!F13</f>
        <v>55a</v>
      </c>
      <c r="D70" s="785" t="str">
        <f>'SAME R Results'!G13</f>
        <v>aged</v>
      </c>
      <c r="E70" s="784">
        <f>'SAME R Results'!K13</f>
        <v>8.1</v>
      </c>
      <c r="F70" s="793">
        <f>'SAME R Results'!L13</f>
        <v>1.2450000000000001</v>
      </c>
      <c r="G70" s="784">
        <f>'SAME R Results'!R13</f>
        <v>218</v>
      </c>
      <c r="H70" s="821">
        <f>'SAME R Results'!AR13</f>
        <v>6.2489999999999997</v>
      </c>
      <c r="I70" s="821">
        <f>'SAME R Results'!AS13</f>
        <v>0</v>
      </c>
      <c r="J70" s="821">
        <f>'SAME R Results'!AT13</f>
        <v>0</v>
      </c>
      <c r="K70" s="784">
        <f>'SAME R Results'!BD13</f>
        <v>2068777.3214579814</v>
      </c>
      <c r="L70" s="784">
        <f>'SAME R Results'!BE13</f>
        <v>308.14292214783211</v>
      </c>
      <c r="M70" s="784">
        <f>'SAME R Results'!BF13</f>
        <v>0</v>
      </c>
      <c r="N70" s="784">
        <f>'SAME R Results'!BG13</f>
        <v>0</v>
      </c>
      <c r="O70" s="789"/>
      <c r="P70" s="784">
        <f>'SAME R Results'!BH13</f>
        <v>35.6499301662937</v>
      </c>
      <c r="Q70" s="817">
        <f>'SAME R Results'!BI13</f>
        <v>0.14894929432553272</v>
      </c>
      <c r="R70" s="817">
        <f>'SAME R Results'!BJ13</f>
        <v>0.32046610714872392</v>
      </c>
      <c r="S70" s="817">
        <f>'SAME R Results'!BL13</f>
        <v>0</v>
      </c>
      <c r="T70" s="817">
        <f>'SAME R Results'!BM13</f>
        <v>2.3996231498083622</v>
      </c>
      <c r="U70" s="817">
        <f>'SAME R Results'!BN13</f>
        <v>0.10154688893994045</v>
      </c>
      <c r="V70" s="784">
        <f>'SAME R Results'!BR13</f>
        <v>308.14292214783211</v>
      </c>
      <c r="W70" s="1086">
        <f>'SAME R Results'!BZ13</f>
        <v>262.89926572283059</v>
      </c>
      <c r="X70" s="1777">
        <f>'SAME R Results'!CA13</f>
        <v>1.2266666666667092</v>
      </c>
      <c r="Y70" s="1777">
        <f>'SAME R Results'!CD13</f>
        <v>0.17437465842208272</v>
      </c>
      <c r="Z70" s="1777"/>
      <c r="AA70" s="27"/>
    </row>
    <row r="71" spans="1:93" ht="16.5" customHeight="1" x14ac:dyDescent="0.2">
      <c r="A71" s="780">
        <v>2</v>
      </c>
      <c r="B71" s="1806" t="str">
        <f>'SAME R Results'!B15</f>
        <v>Lampwick</v>
      </c>
      <c r="C71" s="784">
        <f>'SAME R Results'!F15</f>
        <v>57</v>
      </c>
      <c r="D71" s="785" t="str">
        <f>'SAME R Results'!G15</f>
        <v>High RT/R0 reburn sample</v>
      </c>
      <c r="E71" s="784">
        <f>'SAME R Results'!K15</f>
        <v>8.1</v>
      </c>
      <c r="F71" s="793">
        <f>'SAME R Results'!L15</f>
        <v>1.2528990314448718</v>
      </c>
      <c r="G71" s="784" t="str">
        <f>'SAME R Results'!R15</f>
        <v>n/a</v>
      </c>
      <c r="H71" s="821">
        <f>'SAME R Results'!AR15</f>
        <v>5.6770474999999996</v>
      </c>
      <c r="I71" s="821">
        <f>'SAME R Results'!AS15</f>
        <v>0</v>
      </c>
      <c r="J71" s="821">
        <f>'SAME R Results'!AT15</f>
        <v>0</v>
      </c>
      <c r="K71" s="784">
        <f>'SAME R Results'!BD15</f>
        <v>2869058.83318034</v>
      </c>
      <c r="L71" s="784">
        <f>'SAME R Results'!BE15</f>
        <v>244.52617424712432</v>
      </c>
      <c r="M71" s="784">
        <f>'SAME R Results'!BF15</f>
        <v>0</v>
      </c>
      <c r="N71" s="784">
        <f>'SAME R Results'!BG15</f>
        <v>0</v>
      </c>
      <c r="O71" s="789"/>
      <c r="P71" s="784">
        <f>'SAME R Results'!BH15</f>
        <v>13.244788199256673</v>
      </c>
      <c r="Q71" s="817">
        <f>'SAME R Results'!BI15</f>
        <v>8.5228706856480888E-2</v>
      </c>
      <c r="R71" s="817">
        <f>'SAME R Results'!BJ15</f>
        <v>0.20658667883299123</v>
      </c>
      <c r="S71" s="817">
        <f>'SAME R Results'!BL15</f>
        <v>0</v>
      </c>
      <c r="T71" s="817">
        <f>'SAME R Results'!BM15</f>
        <v>2.5624075603162524</v>
      </c>
      <c r="U71" s="817">
        <f>'SAME R Results'!BN15</f>
        <v>5.4742886305248775E-2</v>
      </c>
      <c r="V71" s="784">
        <f>'SAME R Results'!BR15</f>
        <v>244.52617424712432</v>
      </c>
      <c r="W71" s="1086">
        <f>'SAME R Results'!BZ15</f>
        <v>0</v>
      </c>
      <c r="X71" s="1777">
        <f>'SAME R Results'!CA15</f>
        <v>0</v>
      </c>
      <c r="Y71" s="1777">
        <f>'SAME R Results'!CD15</f>
        <v>0</v>
      </c>
      <c r="Z71" s="1777"/>
      <c r="AA71" s="27"/>
    </row>
    <row r="72" spans="1:93" ht="16.5" customHeight="1" x14ac:dyDescent="0.2">
      <c r="A72" s="780">
        <v>2</v>
      </c>
      <c r="B72" s="1806" t="str">
        <f>'SAME R Results'!B54</f>
        <v>Lampwick</v>
      </c>
      <c r="C72" s="784">
        <f>'SAME R Results'!F54</f>
        <v>78</v>
      </c>
      <c r="D72" s="785" t="str">
        <f>'SAME R Results'!G54</f>
        <v>Baseline aging</v>
      </c>
      <c r="E72" s="784">
        <f>'SAME R Results'!K54</f>
        <v>8.1</v>
      </c>
      <c r="F72" s="793">
        <f>'SAME R Results'!L54</f>
        <v>1.2450000000000001</v>
      </c>
      <c r="G72" s="784">
        <f>'SAME R Results'!R54</f>
        <v>37.333333333333336</v>
      </c>
      <c r="H72" s="821">
        <f>'SAME R Results'!AR54</f>
        <v>6.2357344999999995</v>
      </c>
      <c r="I72" s="821">
        <f>'SAME R Results'!AS54</f>
        <v>0</v>
      </c>
      <c r="J72" s="821">
        <f>'SAME R Results'!AT54</f>
        <v>0</v>
      </c>
      <c r="K72" s="784">
        <f>'SAME R Results'!BD54</f>
        <v>2987215.0655236603</v>
      </c>
      <c r="L72" s="784">
        <f>'SAME R Results'!BE54</f>
        <v>387.98534579403099</v>
      </c>
      <c r="M72" s="784">
        <f>'SAME R Results'!BF54</f>
        <v>1.648010255</v>
      </c>
      <c r="N72" s="784">
        <f>'SAME R Results'!BG54</f>
        <v>0.37782676125000003</v>
      </c>
      <c r="O72" s="789"/>
      <c r="P72" s="784">
        <f>'SAME R Results'!BH54</f>
        <v>28.967369521896455</v>
      </c>
      <c r="Q72" s="817">
        <f>'SAME R Results'!BI54</f>
        <v>0.12988195937811292</v>
      </c>
      <c r="R72" s="817">
        <f>'SAME R Results'!BJ54</f>
        <v>0.26457449879290013</v>
      </c>
      <c r="S72" s="817">
        <f>'SAME R Results'!BL54</f>
        <v>4.3618145245925186</v>
      </c>
      <c r="T72" s="817">
        <f>'SAME R Results'!BM54</f>
        <v>2.3244947864218388</v>
      </c>
      <c r="U72" s="817">
        <f>'SAME R Results'!BN54</f>
        <v>9.1001647839796321E-2</v>
      </c>
      <c r="V72" s="784">
        <f>'SAME R Results'!BR54</f>
        <v>387.98534579403099</v>
      </c>
      <c r="W72" s="1086">
        <f>'SAME R Results'!BZ54</f>
        <v>259.49131380277208</v>
      </c>
      <c r="X72" s="1777">
        <f>'SAME R Results'!CA54</f>
        <v>1.25</v>
      </c>
      <c r="Y72" s="1777">
        <f>'SAME R Results'!CD54</f>
        <v>0.13904337370510297</v>
      </c>
      <c r="Z72" s="1777"/>
      <c r="AA72" s="27"/>
    </row>
    <row r="73" spans="1:93" ht="16.5" customHeight="1" x14ac:dyDescent="0.2">
      <c r="A73" s="780">
        <v>2</v>
      </c>
      <c r="B73" s="1806" t="str">
        <f>'SAME R Results'!B55</f>
        <v>Lampwick</v>
      </c>
      <c r="C73" s="784" t="str">
        <f>'SAME R Results'!F55</f>
        <v>78a</v>
      </c>
      <c r="D73" s="785" t="str">
        <f>'SAME R Results'!G55</f>
        <v>aged</v>
      </c>
      <c r="E73" s="784">
        <f>'SAME R Results'!K55</f>
        <v>8.1</v>
      </c>
      <c r="F73" s="793">
        <f>'SAME R Results'!L55</f>
        <v>1.2450000000000001</v>
      </c>
      <c r="G73" s="784">
        <f>'SAME R Results'!R55</f>
        <v>581.16666666666663</v>
      </c>
      <c r="H73" s="821">
        <f>'SAME R Results'!AR55</f>
        <v>6.2396854999999993</v>
      </c>
      <c r="I73" s="821">
        <f>'SAME R Results'!AS55</f>
        <v>0</v>
      </c>
      <c r="J73" s="821">
        <f>'SAME R Results'!AT55</f>
        <v>0</v>
      </c>
      <c r="K73" s="784">
        <f>'SAME R Results'!BD55</f>
        <v>1158631.8938317611</v>
      </c>
      <c r="L73" s="784">
        <f>'SAME R Results'!BE55</f>
        <v>258.97177471557052</v>
      </c>
      <c r="M73" s="784">
        <f>'SAME R Results'!BF55</f>
        <v>1.5357044850000003</v>
      </c>
      <c r="N73" s="784">
        <f>'SAME R Results'!BG55</f>
        <v>0.35328301625000003</v>
      </c>
      <c r="O73" s="789"/>
      <c r="P73" s="784">
        <f>'SAME R Results'!BH55</f>
        <v>27.169015751638309</v>
      </c>
      <c r="Q73" s="817">
        <f>'SAME R Results'!BI55</f>
        <v>0.22351514410596268</v>
      </c>
      <c r="R73" s="817">
        <f>'SAME R Results'!BJ55</f>
        <v>0.35512120146580972</v>
      </c>
      <c r="S73" s="817">
        <f>'SAME R Results'!BL55</f>
        <v>4.346952483878427</v>
      </c>
      <c r="T73" s="817">
        <f>'SAME R Results'!BM55</f>
        <v>1.9747194096960874</v>
      </c>
      <c r="U73" s="817">
        <f>'SAME R Results'!BN55</f>
        <v>0.17732588253993828</v>
      </c>
      <c r="V73" s="784">
        <f>'SAME R Results'!BR55</f>
        <v>258.97177471557052</v>
      </c>
      <c r="W73" s="1086">
        <f>'SAME R Results'!BZ55</f>
        <v>259.49131380277208</v>
      </c>
      <c r="X73" s="1777">
        <f>'SAME R Results'!CA55</f>
        <v>1.25</v>
      </c>
      <c r="Y73" s="1777">
        <f>'SAME R Results'!CD55</f>
        <v>0.13041127560786386</v>
      </c>
      <c r="Z73" s="1777"/>
      <c r="AA73" s="27"/>
    </row>
    <row r="74" spans="1:93" ht="16.5" customHeight="1" x14ac:dyDescent="0.2">
      <c r="A74" s="780">
        <v>2</v>
      </c>
      <c r="B74" s="1806" t="str">
        <f>'SAME R Results'!B58</f>
        <v>Lampwick</v>
      </c>
      <c r="C74" s="784">
        <f>'SAME R Results'!F58</f>
        <v>80</v>
      </c>
      <c r="D74" s="785" t="str">
        <f>'SAME R Results'!G58</f>
        <v>High temp  aging</v>
      </c>
      <c r="E74" s="784">
        <f>'SAME R Results'!K58</f>
        <v>8.1</v>
      </c>
      <c r="F74" s="793">
        <f>'SAME R Results'!L58</f>
        <v>1.28</v>
      </c>
      <c r="G74" s="784">
        <f>'SAME R Results'!R58</f>
        <v>40.166666666666664</v>
      </c>
      <c r="H74" s="821">
        <f>'SAME R Results'!AR58</f>
        <v>6.2501534999999988</v>
      </c>
      <c r="I74" s="821">
        <f>'SAME R Results'!AS58</f>
        <v>0</v>
      </c>
      <c r="J74" s="821">
        <f>'SAME R Results'!AT58</f>
        <v>0</v>
      </c>
      <c r="K74" s="784">
        <f>'SAME R Results'!BD58</f>
        <v>4995552.5704270303</v>
      </c>
      <c r="L74" s="784">
        <f>'SAME R Results'!BE58</f>
        <v>620.92863246302545</v>
      </c>
      <c r="M74" s="784">
        <f>'SAME R Results'!BF58</f>
        <v>3.7075495499999995</v>
      </c>
      <c r="N74" s="784">
        <f>'SAME R Results'!BG58</f>
        <v>0.83338176374999995</v>
      </c>
      <c r="O74" s="789"/>
      <c r="P74" s="784">
        <f>'SAME R Results'!BH58</f>
        <v>63.431299809344594</v>
      </c>
      <c r="Q74" s="817">
        <f>'SAME R Results'!BI58</f>
        <v>0.12429628628849503</v>
      </c>
      <c r="R74" s="817">
        <f>'SAME R Results'!BJ58</f>
        <v>0.28945017623069236</v>
      </c>
      <c r="S74" s="817">
        <f>'SAME R Results'!BL58</f>
        <v>4.4488009112618405</v>
      </c>
      <c r="T74" s="817">
        <f>'SAME R Results'!BM58</f>
        <v>2.5078107683239019</v>
      </c>
      <c r="U74" s="817">
        <f>'SAME R Results'!BN58</f>
        <v>8.1451731390200885E-2</v>
      </c>
      <c r="V74" s="784">
        <f>'SAME R Results'!BR58</f>
        <v>620.92863246302545</v>
      </c>
      <c r="W74" s="1086">
        <f>'SAME R Results'!BZ58</f>
        <v>293.02156386703371</v>
      </c>
      <c r="X74" s="1777">
        <f>'SAME R Results'!CA58</f>
        <v>3.4299999999999331</v>
      </c>
      <c r="Y74" s="1777">
        <f>'SAME R Results'!CD58</f>
        <v>0.11095854194054665</v>
      </c>
      <c r="Z74" s="1777"/>
      <c r="AA74" s="27"/>
    </row>
    <row r="75" spans="1:93" ht="16.5" customHeight="1" x14ac:dyDescent="0.2">
      <c r="A75" s="780">
        <v>2</v>
      </c>
      <c r="B75" s="1806" t="str">
        <f>'SAME R Results'!B59</f>
        <v>Lampwick</v>
      </c>
      <c r="C75" s="784" t="str">
        <f>'SAME R Results'!F59</f>
        <v>80a</v>
      </c>
      <c r="D75" s="785" t="str">
        <f>'SAME R Results'!G59</f>
        <v>aged</v>
      </c>
      <c r="E75" s="784">
        <f>'SAME R Results'!K59</f>
        <v>8.1</v>
      </c>
      <c r="F75" s="793">
        <f>'SAME R Results'!L59</f>
        <v>1.28</v>
      </c>
      <c r="G75" s="784">
        <f>'SAME R Results'!R59</f>
        <v>580.33333333333337</v>
      </c>
      <c r="H75" s="821">
        <f>'SAME R Results'!AR59</f>
        <v>6.2508695000000012</v>
      </c>
      <c r="I75" s="821">
        <f>'SAME R Results'!AS59</f>
        <v>0</v>
      </c>
      <c r="J75" s="821">
        <f>'SAME R Results'!AT59</f>
        <v>0</v>
      </c>
      <c r="K75" s="784">
        <f>'SAME R Results'!BD59</f>
        <v>1482905.7467800037</v>
      </c>
      <c r="L75" s="784">
        <f>'SAME R Results'!BE59</f>
        <v>376.57962446178351</v>
      </c>
      <c r="M75" s="784">
        <f>'SAME R Results'!BF59</f>
        <v>3.1901534499999995</v>
      </c>
      <c r="N75" s="784">
        <f>'SAME R Results'!BG59</f>
        <v>0.71648777375000006</v>
      </c>
      <c r="O75" s="789"/>
      <c r="P75" s="784">
        <f>'SAME R Results'!BH59</f>
        <v>55.126606662080725</v>
      </c>
      <c r="Q75" s="817">
        <f>'SAME R Results'!BI59</f>
        <v>0.25394710707642226</v>
      </c>
      <c r="R75" s="817">
        <f>'SAME R Results'!BJ59</f>
        <v>0.41407883222812808</v>
      </c>
      <c r="S75" s="817">
        <f>'SAME R Results'!BL59</f>
        <v>4.4524883283118255</v>
      </c>
      <c r="T75" s="817">
        <f>'SAME R Results'!BM59</f>
        <v>2.0122138995127745</v>
      </c>
      <c r="U75" s="817">
        <f>'SAME R Results'!BN59</f>
        <v>0.19887188478739723</v>
      </c>
      <c r="V75" s="784">
        <f>'SAME R Results'!BR59</f>
        <v>376.57962446178351</v>
      </c>
      <c r="W75" s="1086">
        <f>'SAME R Results'!BZ59</f>
        <v>293.02156386703371</v>
      </c>
      <c r="X75" s="1777">
        <f>'SAME R Results'!CA59</f>
        <v>3.4299999999999331</v>
      </c>
      <c r="Y75" s="1777">
        <f>'SAME R Results'!CD59</f>
        <v>9.6431381916178074E-2</v>
      </c>
      <c r="Z75" s="1777"/>
      <c r="AA75" s="27"/>
    </row>
    <row r="76" spans="1:93" ht="16.5" customHeight="1" x14ac:dyDescent="0.2">
      <c r="A76" s="780">
        <v>2</v>
      </c>
      <c r="B76" s="1806" t="str">
        <f>'SAME R Results'!B62</f>
        <v>Lampwick</v>
      </c>
      <c r="C76" s="784">
        <f>'SAME R Results'!F62</f>
        <v>82</v>
      </c>
      <c r="D76" s="785" t="str">
        <f>'SAME R Results'!G62</f>
        <v>Mid temp aging</v>
      </c>
      <c r="E76" s="784">
        <f>'SAME R Results'!K62</f>
        <v>8.1</v>
      </c>
      <c r="F76" s="793">
        <f>'SAME R Results'!L62</f>
        <v>1.2649999999999999</v>
      </c>
      <c r="G76" s="784">
        <f>'SAME R Results'!R62</f>
        <v>39</v>
      </c>
      <c r="H76" s="821">
        <f>'SAME R Results'!AR62</f>
        <v>6.2503665000000002</v>
      </c>
      <c r="I76" s="821">
        <f>'SAME R Results'!AS62</f>
        <v>0</v>
      </c>
      <c r="J76" s="821">
        <f>'SAME R Results'!AT62</f>
        <v>0</v>
      </c>
      <c r="K76" s="784">
        <f>'SAME R Results'!BD62</f>
        <v>3463686.4034805261</v>
      </c>
      <c r="L76" s="784">
        <f>'SAME R Results'!BE62</f>
        <v>481.15805922365632</v>
      </c>
      <c r="M76" s="784">
        <f>'SAME R Results'!BF62</f>
        <v>2.5878146449999995</v>
      </c>
      <c r="N76" s="784">
        <f>'SAME R Results'!BG62</f>
        <v>0.57877333999999991</v>
      </c>
      <c r="O76" s="789"/>
      <c r="P76" s="784">
        <f>'SAME R Results'!BH62</f>
        <v>44.111273060196602</v>
      </c>
      <c r="Q76" s="817">
        <f>'SAME R Results'!BI62</f>
        <v>0.13891501803978532</v>
      </c>
      <c r="R76" s="817">
        <f>'SAME R Results'!BJ62</f>
        <v>0.28973711732419516</v>
      </c>
      <c r="S76" s="817">
        <f>'SAME R Results'!BL62</f>
        <v>4.4712056795843429</v>
      </c>
      <c r="T76" s="817">
        <f>'SAME R Results'!BM62</f>
        <v>2.3569926978092739</v>
      </c>
      <c r="U76" s="817">
        <f>'SAME R Results'!BN62</f>
        <v>9.6188185452663361E-2</v>
      </c>
      <c r="V76" s="784">
        <f>'SAME R Results'!BR62</f>
        <v>481.15805922365632</v>
      </c>
      <c r="W76" s="1086">
        <f>'SAME R Results'!BZ62</f>
        <v>282.5836772631244</v>
      </c>
      <c r="X76" s="1777">
        <f>'SAME R Results'!CA62</f>
        <v>1.583333333333381</v>
      </c>
      <c r="Y76" s="1777">
        <f>'SAME R Results'!CD62</f>
        <v>0.16715850843863472</v>
      </c>
      <c r="Z76" s="1777"/>
      <c r="AA76" s="27"/>
    </row>
    <row r="77" spans="1:93" ht="16.5" customHeight="1" x14ac:dyDescent="0.2">
      <c r="A77" s="780">
        <v>2</v>
      </c>
      <c r="B77" s="1806" t="str">
        <f>'SAME R Results'!B63</f>
        <v>Lampwick</v>
      </c>
      <c r="C77" s="784" t="str">
        <f>'SAME R Results'!F63</f>
        <v>82a</v>
      </c>
      <c r="D77" s="785" t="str">
        <f>'SAME R Results'!G63</f>
        <v>aged</v>
      </c>
      <c r="E77" s="784">
        <f>'SAME R Results'!K63</f>
        <v>8.1</v>
      </c>
      <c r="F77" s="793">
        <f>'SAME R Results'!L63</f>
        <v>1.2649999999999999</v>
      </c>
      <c r="G77" s="784">
        <f>'SAME R Results'!R63</f>
        <v>579.33333333333337</v>
      </c>
      <c r="H77" s="821">
        <f>'SAME R Results'!AR63</f>
        <v>6.2532045000000007</v>
      </c>
      <c r="I77" s="821">
        <f>'SAME R Results'!AS63</f>
        <v>0</v>
      </c>
      <c r="J77" s="821">
        <f>'SAME R Results'!AT63</f>
        <v>0</v>
      </c>
      <c r="K77" s="784">
        <f>'SAME R Results'!BD63</f>
        <v>1343413.4028339714</v>
      </c>
      <c r="L77" s="784">
        <f>'SAME R Results'!BE63</f>
        <v>309.1324727835684</v>
      </c>
      <c r="M77" s="784">
        <f>'SAME R Results'!BF63</f>
        <v>2.4123677699999999</v>
      </c>
      <c r="N77" s="784">
        <f>'SAME R Results'!BG63</f>
        <v>0.53201655000000003</v>
      </c>
      <c r="O77" s="789"/>
      <c r="P77" s="784">
        <f>'SAME R Results'!BH63</f>
        <v>40.264613381119567</v>
      </c>
      <c r="Q77" s="817">
        <f>'SAME R Results'!BI63</f>
        <v>0.2301097131615957</v>
      </c>
      <c r="R77" s="817">
        <f>'SAME R Results'!BJ63</f>
        <v>0.38539411449136129</v>
      </c>
      <c r="S77" s="817">
        <f>'SAME R Results'!BL63</f>
        <v>4.5343848231789021</v>
      </c>
      <c r="T77" s="817">
        <f>'SAME R Results'!BM63</f>
        <v>2.0505944091004547</v>
      </c>
      <c r="U77" s="817">
        <f>'SAME R Results'!BN63</f>
        <v>0.17780742294482293</v>
      </c>
      <c r="V77" s="784">
        <f>'SAME R Results'!BR63</f>
        <v>309.1324727835684</v>
      </c>
      <c r="W77" s="1086">
        <f>'SAME R Results'!BZ63</f>
        <v>282.5836772631244</v>
      </c>
      <c r="X77" s="1777">
        <f>'SAME R Results'!CA63</f>
        <v>1.583333333333381</v>
      </c>
      <c r="Y77" s="1777">
        <f>'SAME R Results'!CD63</f>
        <v>0.15258169281265901</v>
      </c>
      <c r="Z77" s="1777"/>
      <c r="AA77" s="27"/>
    </row>
    <row r="78" spans="1:93" ht="16.5" customHeight="1" x14ac:dyDescent="0.2">
      <c r="A78" s="780">
        <v>2</v>
      </c>
      <c r="B78" s="1806" t="str">
        <f>'SAME R Results'!B118</f>
        <v>Lampwick</v>
      </c>
      <c r="C78" s="784">
        <f>'SAME R Results'!F118</f>
        <v>110</v>
      </c>
      <c r="D78" s="785" t="str">
        <f>'SAME R Results'!G118</f>
        <v>low flow run w STS</v>
      </c>
      <c r="E78" s="784">
        <f>'SAME R Results'!K118</f>
        <v>2</v>
      </c>
      <c r="F78" s="793">
        <f>'SAME R Results'!L118</f>
        <v>1.28</v>
      </c>
      <c r="G78" s="784">
        <f>'SAME R Results'!R118</f>
        <v>21.428571428571427</v>
      </c>
      <c r="H78" s="821">
        <f>'SAME R Results'!AR118</f>
        <v>6.2793880000000009</v>
      </c>
      <c r="I78" s="821">
        <f>'SAME R Results'!AS118</f>
        <v>4.8928252380952379</v>
      </c>
      <c r="J78" s="821">
        <f>'SAME R Results'!AT118</f>
        <v>5.1263119999999986</v>
      </c>
      <c r="K78" s="784">
        <f>'SAME R Results'!BD118</f>
        <v>915311.87562477367</v>
      </c>
      <c r="L78" s="784">
        <f>'SAME R Results'!BE118</f>
        <v>269.64467313300628</v>
      </c>
      <c r="M78" s="784">
        <f>'SAME R Results'!BF118</f>
        <v>0</v>
      </c>
      <c r="N78" s="784">
        <f>'SAME R Results'!BG118</f>
        <v>0</v>
      </c>
      <c r="O78" s="789"/>
      <c r="P78" s="784">
        <f>'SAME R Results'!BH118</f>
        <v>52.899787351939423</v>
      </c>
      <c r="Q78" s="817">
        <f>'SAME R Results'!BI118</f>
        <v>0.29459322042440694</v>
      </c>
      <c r="R78" s="817">
        <f>'SAME R Results'!BJ118</f>
        <v>0.47969155079332726</v>
      </c>
      <c r="S78" s="817">
        <f>'SAME R Results'!BL118</f>
        <v>0</v>
      </c>
      <c r="T78" s="817">
        <f>'SAME R Results'!BM118</f>
        <v>2.0102241523207525</v>
      </c>
      <c r="U78" s="817">
        <f>'SAME R Results'!BN118</f>
        <v>0.2308623369659521</v>
      </c>
      <c r="V78" s="784">
        <f>'SAME R Results'!BR118</f>
        <v>269.64467313300628</v>
      </c>
      <c r="W78" s="1086">
        <f>'SAME R Results'!BZ118</f>
        <v>299.07317141986238</v>
      </c>
      <c r="X78" s="1777">
        <f>'SAME R Results'!CA118</f>
        <v>5.713333333333348</v>
      </c>
      <c r="Y78" s="1777">
        <f>'SAME R Results'!CD118</f>
        <v>5.5554035725490503E-2</v>
      </c>
      <c r="Z78" s="1777">
        <f>J78-I78</f>
        <v>0.2334867619047607</v>
      </c>
      <c r="AA78" s="27"/>
    </row>
    <row r="79" spans="1:93" s="11" customFormat="1" ht="16.5" customHeight="1" x14ac:dyDescent="0.2">
      <c r="A79" s="780">
        <v>2</v>
      </c>
      <c r="B79" s="1806" t="str">
        <f>'SAME R Results'!B87</f>
        <v>Lampwick</v>
      </c>
      <c r="C79" s="784">
        <f>'SAME R Results'!F87</f>
        <v>96</v>
      </c>
      <c r="D79" s="785" t="str">
        <f>'SAME R Results'!G87</f>
        <v>No flow run w/aging</v>
      </c>
      <c r="E79" s="784">
        <f>'SAME R Results'!K87</f>
        <v>0</v>
      </c>
      <c r="F79" s="793">
        <f>'SAME R Results'!L87</f>
        <v>1.2450000000000001</v>
      </c>
      <c r="G79" s="784">
        <f>'SAME R Results'!R87</f>
        <v>33.571428571428569</v>
      </c>
      <c r="H79" s="821">
        <f>'SAME R Results'!AR87</f>
        <v>5.7956835</v>
      </c>
      <c r="I79" s="821">
        <f>'SAME R Results'!AS87</f>
        <v>0</v>
      </c>
      <c r="J79" s="821">
        <f>'SAME R Results'!AT87</f>
        <v>0</v>
      </c>
      <c r="K79" s="784">
        <f>'SAME R Results'!BD87</f>
        <v>212271.61609166127</v>
      </c>
      <c r="L79" s="784">
        <f>'SAME R Results'!BE87</f>
        <v>39.214605288208624</v>
      </c>
      <c r="M79" s="784">
        <f>'SAME R Results'!BF87</f>
        <v>0.38079826999999999</v>
      </c>
      <c r="N79" s="784">
        <f>'SAME R Results'!BG87</f>
        <v>9.7846942499999978E-2</v>
      </c>
      <c r="O79" s="789"/>
      <c r="P79" s="784">
        <f>'SAME R Results'!BH87</f>
        <v>8.236688129758063</v>
      </c>
      <c r="Q79" s="817">
        <f>'SAME R Results'!BI87</f>
        <v>0.18473786561871428</v>
      </c>
      <c r="R79" s="817">
        <f>'SAME R Results'!BJ87</f>
        <v>0.4200368161556266</v>
      </c>
      <c r="S79" s="817">
        <f>'SAME R Results'!BL87</f>
        <v>3.8917748502974439</v>
      </c>
      <c r="T79" s="817">
        <f>'SAME R Results'!BM87</f>
        <v>2.4751813854914384</v>
      </c>
      <c r="U79" s="817">
        <f>'SAME R Results'!BN87</f>
        <v>0.12251526494556801</v>
      </c>
      <c r="V79" s="784">
        <f>'SAME R Results'!BR87</f>
        <v>39.214605288208624</v>
      </c>
      <c r="W79" s="1086">
        <f>'SAME R Results'!BZ87</f>
        <v>260.32493766036879</v>
      </c>
      <c r="X79" s="1777">
        <f>'SAME R Results'!CA87</f>
        <v>1.3766666666666927</v>
      </c>
      <c r="Y79" s="1777">
        <f>'SAME R Results'!CD87</f>
        <v>3.5898398628484825E-2</v>
      </c>
      <c r="Z79" s="1777"/>
      <c r="AA79" s="27"/>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row>
    <row r="80" spans="1:93" ht="16.5" customHeight="1" x14ac:dyDescent="0.2">
      <c r="A80" s="780">
        <v>2</v>
      </c>
      <c r="B80" s="1806" t="str">
        <f>'SAME R Results'!B88</f>
        <v>Lampwick</v>
      </c>
      <c r="C80" s="784" t="str">
        <f>'SAME R Results'!F88</f>
        <v>96a</v>
      </c>
      <c r="D80" s="785" t="str">
        <f>'SAME R Results'!G88</f>
        <v>aged</v>
      </c>
      <c r="E80" s="784">
        <f>'SAME R Results'!K88</f>
        <v>0</v>
      </c>
      <c r="F80" s="793">
        <f>'SAME R Results'!L88</f>
        <v>1.2450000000000001</v>
      </c>
      <c r="G80" s="784">
        <f>'SAME R Results'!R88</f>
        <v>581.71428571428567</v>
      </c>
      <c r="H80" s="821">
        <f>'SAME R Results'!AR88</f>
        <v>5.7411044999999996</v>
      </c>
      <c r="I80" s="821">
        <f>'SAME R Results'!AS88</f>
        <v>0</v>
      </c>
      <c r="J80" s="821">
        <f>'SAME R Results'!AT88</f>
        <v>0</v>
      </c>
      <c r="K80" s="784">
        <f>'SAME R Results'!BD88</f>
        <v>175271.79330633517</v>
      </c>
      <c r="L80" s="784">
        <f>'SAME R Results'!BE88</f>
        <v>41.531251266067784</v>
      </c>
      <c r="M80" s="784">
        <f>'SAME R Results'!BF88</f>
        <v>0.38020323</v>
      </c>
      <c r="N80" s="784">
        <f>'SAME R Results'!BG88</f>
        <v>9.7663875000000039E-2</v>
      </c>
      <c r="O80" s="789"/>
      <c r="P80" s="784">
        <f>'SAME R Results'!BH88</f>
        <v>8.4419364904923988</v>
      </c>
      <c r="Q80" s="817">
        <f>'SAME R Results'!BI88</f>
        <v>0.23695342235404995</v>
      </c>
      <c r="R80" s="817">
        <f>'SAME R Results'!BJ88</f>
        <v>0.45141620220360806</v>
      </c>
      <c r="S80" s="817">
        <f>'SAME R Results'!BL88</f>
        <v>3.892977111547129</v>
      </c>
      <c r="T80" s="817">
        <f>'SAME R Results'!BM88</f>
        <v>2.2318344473036289</v>
      </c>
      <c r="U80" s="817">
        <f>'SAME R Results'!BN88</f>
        <v>0.17167454583651137</v>
      </c>
      <c r="V80" s="784">
        <f>'SAME R Results'!BR88</f>
        <v>41.531251266067784</v>
      </c>
      <c r="W80" s="1086">
        <f>'SAME R Results'!BZ88</f>
        <v>260.32493766036879</v>
      </c>
      <c r="X80" s="1777">
        <f>'SAME R Results'!CA88</f>
        <v>1.3766666666666927</v>
      </c>
      <c r="Y80" s="1777">
        <f>'SAME R Results'!CD88</f>
        <v>3.6792943542096924E-2</v>
      </c>
      <c r="Z80" s="1777"/>
      <c r="AA80" s="27"/>
    </row>
    <row r="81" spans="1:93" ht="16.5" customHeight="1" x14ac:dyDescent="0.2">
      <c r="A81" s="780">
        <v>2</v>
      </c>
      <c r="B81" s="1806" t="str">
        <f>'SAME R Results'!B93</f>
        <v>Lampwick</v>
      </c>
      <c r="C81" s="784">
        <f>'SAME R Results'!F93</f>
        <v>98</v>
      </c>
      <c r="D81" s="785" t="str">
        <f>'SAME R Results'!G93</f>
        <v>No flow run w/ aging</v>
      </c>
      <c r="E81" s="784">
        <f>'SAME R Results'!K93</f>
        <v>0</v>
      </c>
      <c r="F81" s="793">
        <f>'SAME R Results'!L93</f>
        <v>1.28</v>
      </c>
      <c r="G81" s="784">
        <f>'SAME R Results'!R93</f>
        <v>37.142857142857146</v>
      </c>
      <c r="H81" s="821">
        <f>'SAME R Results'!AR93</f>
        <v>6.222127619047618</v>
      </c>
      <c r="I81" s="821">
        <f>'SAME R Results'!AS93</f>
        <v>0</v>
      </c>
      <c r="J81" s="821">
        <f>'SAME R Results'!AT93</f>
        <v>0</v>
      </c>
      <c r="K81" s="784">
        <f>'SAME R Results'!BD93</f>
        <v>438728.96546478604</v>
      </c>
      <c r="L81" s="784">
        <f>'SAME R Results'!BE93</f>
        <v>73.832543651750925</v>
      </c>
      <c r="M81" s="784">
        <f>'SAME R Results'!BF93</f>
        <v>0.69019462662337649</v>
      </c>
      <c r="N81" s="784">
        <f>'SAME R Results'!BG93</f>
        <v>0.18782679496753252</v>
      </c>
      <c r="O81" s="789"/>
      <c r="P81" s="784">
        <f>'SAME R Results'!BH93</f>
        <v>15.029824068911578</v>
      </c>
      <c r="Q81" s="817">
        <f>'SAME R Results'!BI93</f>
        <v>0.16828736979682504</v>
      </c>
      <c r="R81" s="817">
        <f>'SAME R Results'!BJ93</f>
        <v>0.40295169678721698</v>
      </c>
      <c r="S81" s="817">
        <f>'SAME R Results'!BL93</f>
        <v>3.6746334661286353</v>
      </c>
      <c r="T81" s="817">
        <f>'SAME R Results'!BM93</f>
        <v>2.5457404617536565</v>
      </c>
      <c r="U81" s="817">
        <f>'SAME R Results'!BN93</f>
        <v>0.1087553899042086</v>
      </c>
      <c r="V81" s="784">
        <f>'SAME R Results'!BR93</f>
        <v>73.832543651750925</v>
      </c>
      <c r="W81" s="1086">
        <f>'SAME R Results'!BZ93</f>
        <v>295.6786559110368</v>
      </c>
      <c r="X81" s="1777">
        <f>'SAME R Results'!CA93</f>
        <v>3.7666666666666959</v>
      </c>
      <c r="Y81" s="1777">
        <f>'SAME R Results'!CD93</f>
        <v>2.3941312676142152E-2</v>
      </c>
      <c r="Z81" s="1777"/>
      <c r="AA81" s="27"/>
    </row>
    <row r="82" spans="1:93" ht="16.5" customHeight="1" x14ac:dyDescent="0.2">
      <c r="A82" s="780">
        <v>2</v>
      </c>
      <c r="B82" s="1806" t="str">
        <f>'SAME R Results'!B94</f>
        <v>Lampwick</v>
      </c>
      <c r="C82" s="784" t="str">
        <f>'SAME R Results'!F94</f>
        <v>98a</v>
      </c>
      <c r="D82" s="785" t="str">
        <f>'SAME R Results'!G94</f>
        <v>aged</v>
      </c>
      <c r="E82" s="784">
        <f>'SAME R Results'!K94</f>
        <v>0</v>
      </c>
      <c r="F82" s="793">
        <f>'SAME R Results'!L94</f>
        <v>1.28</v>
      </c>
      <c r="G82" s="784">
        <f>'SAME R Results'!R94</f>
        <v>585.28571428571433</v>
      </c>
      <c r="H82" s="821">
        <f>'SAME R Results'!AR94</f>
        <v>6.1840814999999996</v>
      </c>
      <c r="I82" s="821">
        <f>'SAME R Results'!AS94</f>
        <v>0</v>
      </c>
      <c r="J82" s="821">
        <f>'SAME R Results'!AT94</f>
        <v>0</v>
      </c>
      <c r="K82" s="784">
        <f>'SAME R Results'!BD94</f>
        <v>329083.62258389778</v>
      </c>
      <c r="L82" s="784">
        <f>'SAME R Results'!BE94</f>
        <v>61.128591098456731</v>
      </c>
      <c r="M82" s="784">
        <f>'SAME R Results'!BF94</f>
        <v>0.63166807000000003</v>
      </c>
      <c r="N82" s="784">
        <f>'SAME R Results'!BG94</f>
        <v>0.17208094874999999</v>
      </c>
      <c r="O82" s="789"/>
      <c r="P82" s="784">
        <f>'SAME R Results'!BH94</f>
        <v>13.793562403036354</v>
      </c>
      <c r="Q82" s="817">
        <f>'SAME R Results'!BI94</f>
        <v>0.18575397529201682</v>
      </c>
      <c r="R82" s="817">
        <f>'SAME R Results'!BJ94</f>
        <v>0.43098006676055478</v>
      </c>
      <c r="S82" s="817">
        <f>'SAME R Results'!BL94</f>
        <v>3.6707612004027848</v>
      </c>
      <c r="T82" s="817">
        <f>'SAME R Results'!BM94</f>
        <v>2.5027965278330568</v>
      </c>
      <c r="U82" s="817">
        <f>'SAME R Results'!BN94</f>
        <v>0.12194909540707573</v>
      </c>
      <c r="V82" s="784">
        <f>'SAME R Results'!BR94</f>
        <v>61.128591098456731</v>
      </c>
      <c r="W82" s="1086">
        <f>'SAME R Results'!BZ94</f>
        <v>295.6786559110368</v>
      </c>
      <c r="X82" s="1777">
        <f>'SAME R Results'!CA94</f>
        <v>3.7666666666666959</v>
      </c>
      <c r="Y82" s="1777">
        <f>'SAME R Results'!CD94</f>
        <v>2.1972046305721457E-2</v>
      </c>
      <c r="Z82" s="1777"/>
      <c r="AA82" s="27"/>
    </row>
    <row r="83" spans="1:93" ht="16.5" customHeight="1" x14ac:dyDescent="0.2">
      <c r="A83" s="780">
        <v>2</v>
      </c>
      <c r="B83" s="1806" t="str">
        <f>'SAME R Results'!B110</f>
        <v>Lampwick</v>
      </c>
      <c r="C83" s="784">
        <f>'SAME R Results'!F110</f>
        <v>106</v>
      </c>
      <c r="D83" s="785" t="str">
        <f>'SAME R Results'!G110</f>
        <v>No flow run w/ aging</v>
      </c>
      <c r="E83" s="784">
        <f>'SAME R Results'!K110</f>
        <v>0</v>
      </c>
      <c r="F83" s="793">
        <f>'SAME R Results'!L110</f>
        <v>1.28</v>
      </c>
      <c r="G83" s="784">
        <f>'SAME R Results'!R110</f>
        <v>29.714285714285715</v>
      </c>
      <c r="H83" s="821">
        <f>'SAME R Results'!AR110</f>
        <v>6.2560419999999999</v>
      </c>
      <c r="I83" s="821">
        <f>'SAME R Results'!AS110</f>
        <v>0</v>
      </c>
      <c r="J83" s="821">
        <f>'SAME R Results'!AT110</f>
        <v>0</v>
      </c>
      <c r="K83" s="784">
        <f>'SAME R Results'!BD110</f>
        <v>107516.96149531422</v>
      </c>
      <c r="L83" s="784">
        <f>'SAME R Results'!BE110</f>
        <v>47.564685690088332</v>
      </c>
      <c r="M83" s="784">
        <f>'SAME R Results'!BF110</f>
        <v>0.79522721499999971</v>
      </c>
      <c r="N83" s="784">
        <f>'SAME R Results'!BG110</f>
        <v>0.20453255250000008</v>
      </c>
      <c r="O83" s="789"/>
      <c r="P83" s="784">
        <f>'SAME R Results'!BH110</f>
        <v>12.131364</v>
      </c>
      <c r="Q83" s="817">
        <f>'SAME R Results'!BI110</f>
        <v>0.44239239119644658</v>
      </c>
      <c r="R83" s="817">
        <f>'SAME R Results'!BJ110</f>
        <v>0.59953058438413609</v>
      </c>
      <c r="S83" s="817">
        <f>'SAME R Results'!BL110</f>
        <v>3.8880227390698576</v>
      </c>
      <c r="T83" s="817">
        <f>'SAME R Results'!BM110</f>
        <v>1.7355361204504993</v>
      </c>
      <c r="U83" s="817">
        <f>'SAME R Results'!BN110</f>
        <v>0.38001942957695506</v>
      </c>
      <c r="V83" s="784">
        <f>'SAME R Results'!BR110</f>
        <v>47.564685690088332</v>
      </c>
      <c r="W83" s="1086">
        <f>'SAME R Results'!BZ110</f>
        <v>296.85201609236873</v>
      </c>
      <c r="X83" s="1777">
        <f>'SAME R Results'!CA110</f>
        <v>2.9300000000000992</v>
      </c>
      <c r="Y83" s="1777">
        <f>'SAME R Results'!CD110</f>
        <v>2.48423836177466E-2</v>
      </c>
      <c r="Z83" s="1777"/>
      <c r="AA83" s="27"/>
    </row>
    <row r="84" spans="1:93" ht="16.5" customHeight="1" x14ac:dyDescent="0.2">
      <c r="A84" s="780">
        <v>2</v>
      </c>
      <c r="B84" s="1806" t="str">
        <f>'SAME R Results'!B111</f>
        <v>Lampwick</v>
      </c>
      <c r="C84" s="784" t="str">
        <f>'SAME R Results'!F111</f>
        <v>106a</v>
      </c>
      <c r="D84" s="785" t="str">
        <f>'SAME R Results'!G111</f>
        <v>aged</v>
      </c>
      <c r="E84" s="784">
        <f>'SAME R Results'!K111</f>
        <v>0</v>
      </c>
      <c r="F84" s="793">
        <f>'SAME R Results'!L111</f>
        <v>1.28</v>
      </c>
      <c r="G84" s="784">
        <f>'SAME R Results'!R111</f>
        <v>558.28571428571433</v>
      </c>
      <c r="H84" s="821">
        <f>'SAME R Results'!AR111</f>
        <v>6.2467810000000012</v>
      </c>
      <c r="I84" s="821">
        <f>'SAME R Results'!AS111</f>
        <v>0</v>
      </c>
      <c r="J84" s="821">
        <f>'SAME R Results'!AT111</f>
        <v>0</v>
      </c>
      <c r="K84" s="784">
        <f>'SAME R Results'!BD111</f>
        <v>97001.378207353002</v>
      </c>
      <c r="L84" s="784">
        <f>'SAME R Results'!BE111</f>
        <v>39.072658769889138</v>
      </c>
      <c r="M84" s="784">
        <f>'SAME R Results'!BF111</f>
        <v>0.70729056500000009</v>
      </c>
      <c r="N84" s="784">
        <f>'SAME R Results'!BG111</f>
        <v>0.17888259500000001</v>
      </c>
      <c r="O84" s="808"/>
      <c r="P84" s="784">
        <f>'SAME R Results'!BH111</f>
        <v>10.791703999999999</v>
      </c>
      <c r="Q84" s="817">
        <f>'SAME R Results'!BI111</f>
        <v>0.40280519196713138</v>
      </c>
      <c r="R84" s="817">
        <f>'SAME R Results'!BJ111</f>
        <v>0.59672078557518438</v>
      </c>
      <c r="S84" s="817">
        <f>'SAME R Results'!BL111</f>
        <v>3.9539373017257495</v>
      </c>
      <c r="T84" s="817">
        <f>'SAME R Results'!BM111</f>
        <v>1.8717880227738097</v>
      </c>
      <c r="U84" s="817">
        <f>'SAME R Results'!BN111</f>
        <v>0.3309459012244117</v>
      </c>
      <c r="V84" s="784">
        <f>'SAME R Results'!BR111</f>
        <v>39.072658769889138</v>
      </c>
      <c r="W84" s="1086">
        <f>'SAME R Results'!BZ111</f>
        <v>296.85201609236873</v>
      </c>
      <c r="X84" s="1777">
        <f>'SAME R Results'!CA111</f>
        <v>2.9300000000000992</v>
      </c>
      <c r="Y84" s="1777">
        <f>'SAME R Results'!CD111</f>
        <v>2.2099052559726214E-2</v>
      </c>
      <c r="Z84" s="1777"/>
      <c r="AA84" s="28"/>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row>
    <row r="85" spans="1:93" ht="16.5" customHeight="1" x14ac:dyDescent="0.2">
      <c r="A85" s="780">
        <v>2</v>
      </c>
      <c r="B85" s="839" t="str">
        <f>'SAME R Results'!B8</f>
        <v>Pyrell</v>
      </c>
      <c r="C85" s="784">
        <f>'SAME R Results'!F8</f>
        <v>52</v>
      </c>
      <c r="D85" s="785" t="str">
        <f>'SAME R Results'!G8</f>
        <v>Baseline</v>
      </c>
      <c r="E85" s="784">
        <f>'SAME R Results'!K8</f>
        <v>8.1</v>
      </c>
      <c r="F85" s="793">
        <f>'SAME R Results'!L8</f>
        <v>1.22</v>
      </c>
      <c r="G85" s="784" t="str">
        <f>'SAME R Results'!R8</f>
        <v>n/a</v>
      </c>
      <c r="H85" s="821">
        <f>'SAME R Results'!AR8</f>
        <v>6.2439999999999998</v>
      </c>
      <c r="I85" s="821">
        <f>'SAME R Results'!AS8</f>
        <v>0</v>
      </c>
      <c r="J85" s="821">
        <f>'SAME R Results'!AT8</f>
        <v>0</v>
      </c>
      <c r="K85" s="784">
        <f>'SAME R Results'!BD8</f>
        <v>3110970.9166285717</v>
      </c>
      <c r="L85" s="784">
        <f>'SAME R Results'!BE8</f>
        <v>647.21974074117884</v>
      </c>
      <c r="M85" s="784">
        <f>'SAME R Results'!BF8</f>
        <v>2.8033341747583633</v>
      </c>
      <c r="N85" s="784">
        <f>'SAME R Results'!BG8</f>
        <v>0.89485197548974349</v>
      </c>
      <c r="O85" s="789"/>
      <c r="P85" s="784">
        <f>'SAME R Results'!BH8</f>
        <v>108.36086003496634</v>
      </c>
      <c r="Q85" s="817">
        <f>'SAME R Results'!BI8</f>
        <v>0.2080442916652481</v>
      </c>
      <c r="R85" s="817">
        <f>'SAME R Results'!BJ8</f>
        <v>0.40519053314258846</v>
      </c>
      <c r="S85" s="817">
        <f>'SAME R Results'!BL8</f>
        <v>3.1327350797031284</v>
      </c>
      <c r="T85" s="817">
        <f>'SAME R Results'!BM8</f>
        <v>2.262475756453556</v>
      </c>
      <c r="U85" s="817">
        <f>'SAME R Results'!BN8</f>
        <v>0.14907474019917849</v>
      </c>
      <c r="V85" s="784">
        <f>'SAME R Results'!BR8</f>
        <v>647.21974074117884</v>
      </c>
      <c r="W85" s="1086">
        <f>'SAME R Results'!BZ8</f>
        <v>230.42121123513496</v>
      </c>
      <c r="X85" s="1777">
        <f>'SAME R Results'!CA8</f>
        <v>0</v>
      </c>
      <c r="Y85" s="1777">
        <f>'SAME R Results'!CD8</f>
        <v>0</v>
      </c>
      <c r="Z85" s="1777"/>
      <c r="AA85" s="27"/>
    </row>
    <row r="86" spans="1:93" s="11" customFormat="1" ht="16.5" customHeight="1" x14ac:dyDescent="0.2">
      <c r="A86" s="780">
        <v>2</v>
      </c>
      <c r="B86" s="839" t="str">
        <f>'SAME R Results'!B27</f>
        <v>Pyrell</v>
      </c>
      <c r="C86" s="784">
        <f>'SAME R Results'!F27</f>
        <v>63</v>
      </c>
      <c r="D86" s="785" t="str">
        <f>'SAME R Results'!G27</f>
        <v>Baseline Aging</v>
      </c>
      <c r="E86" s="784">
        <f>'SAME R Results'!K27</f>
        <v>8.1</v>
      </c>
      <c r="F86" s="793">
        <f>'SAME R Results'!L27</f>
        <v>1.22</v>
      </c>
      <c r="G86" s="784">
        <f>'SAME R Results'!R27</f>
        <v>55.6</v>
      </c>
      <c r="H86" s="821">
        <f>'SAME R Results'!AR27</f>
        <v>6.2380000000000004</v>
      </c>
      <c r="I86" s="821">
        <f>'SAME R Results'!AS27</f>
        <v>0</v>
      </c>
      <c r="J86" s="821">
        <f>'SAME R Results'!AT27</f>
        <v>0</v>
      </c>
      <c r="K86" s="784">
        <f>'SAME R Results'!BD27</f>
        <v>3862679.2540942985</v>
      </c>
      <c r="L86" s="784">
        <f>'SAME R Results'!BE27</f>
        <v>799.72694879565961</v>
      </c>
      <c r="M86" s="784">
        <f>'SAME R Results'!BF27</f>
        <v>3.3011901906079455</v>
      </c>
      <c r="N86" s="784">
        <f>'SAME R Results'!BG27</f>
        <v>1.110891841851543</v>
      </c>
      <c r="O86" s="789"/>
      <c r="P86" s="784">
        <f>'SAME R Results'!BH27</f>
        <v>121.49421996324</v>
      </c>
      <c r="Q86" s="817">
        <f>'SAME R Results'!BI27</f>
        <v>0.20703943977434275</v>
      </c>
      <c r="R86" s="817">
        <f>'SAME R Results'!BJ27</f>
        <v>0.39164217089803754</v>
      </c>
      <c r="S86" s="817">
        <f>'SAME R Results'!BL27</f>
        <v>2.9716576053936929</v>
      </c>
      <c r="T86" s="817">
        <f>'SAME R Results'!BM27</f>
        <v>2.2219783573112184</v>
      </c>
      <c r="U86" s="817">
        <f>'SAME R Results'!BN27</f>
        <v>0.15053410372740142</v>
      </c>
      <c r="V86" s="784">
        <f>'SAME R Results'!BR27</f>
        <v>799.72694879565961</v>
      </c>
      <c r="W86" s="1086">
        <f>'SAME R Results'!BZ27</f>
        <v>225.3</v>
      </c>
      <c r="X86" s="1777">
        <f>'SAME R Results'!CA27</f>
        <v>0.5633333333333046</v>
      </c>
      <c r="Y86" s="1777">
        <f>'SAME R Results'!CD27</f>
        <v>1.2940212777150484</v>
      </c>
      <c r="Z86" s="1777"/>
      <c r="AA86" s="27"/>
      <c r="AB86" s="3"/>
      <c r="AC86" s="3"/>
      <c r="AD86" s="3"/>
      <c r="AE86" s="3">
        <v>3.2</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row>
    <row r="87" spans="1:93" ht="16.5" customHeight="1" x14ac:dyDescent="0.2">
      <c r="A87" s="780">
        <v>2</v>
      </c>
      <c r="B87" s="839" t="str">
        <f>'SAME R Results'!B28</f>
        <v>Pyrell</v>
      </c>
      <c r="C87" s="784" t="str">
        <f>'SAME R Results'!F28</f>
        <v>63a</v>
      </c>
      <c r="D87" s="785" t="str">
        <f>'SAME R Results'!G28</f>
        <v>aged</v>
      </c>
      <c r="E87" s="784">
        <f>'SAME R Results'!K28</f>
        <v>8.1</v>
      </c>
      <c r="F87" s="793">
        <f>'SAME R Results'!L28</f>
        <v>1.22</v>
      </c>
      <c r="G87" s="784">
        <f>'SAME R Results'!R28</f>
        <v>839.6</v>
      </c>
      <c r="H87" s="821">
        <f>'SAME R Results'!AR28</f>
        <v>6.24</v>
      </c>
      <c r="I87" s="821">
        <f>'SAME R Results'!AS28</f>
        <v>0</v>
      </c>
      <c r="J87" s="821">
        <f>'SAME R Results'!AT28</f>
        <v>0</v>
      </c>
      <c r="K87" s="784">
        <f>'SAME R Results'!BD28</f>
        <v>1414788.1544307088</v>
      </c>
      <c r="L87" s="784">
        <f>'SAME R Results'!BE28</f>
        <v>507.96942227546441</v>
      </c>
      <c r="M87" s="784">
        <f>'SAME R Results'!BF28</f>
        <v>4.4202531833917549</v>
      </c>
      <c r="N87" s="784">
        <f>'SAME R Results'!BG28</f>
        <v>1.439965250255568</v>
      </c>
      <c r="O87" s="789"/>
      <c r="P87" s="784">
        <f>'SAME R Results'!BH28</f>
        <v>116.15557237178292</v>
      </c>
      <c r="Q87" s="817">
        <f>'SAME R Results'!BI28</f>
        <v>0.35904274479868281</v>
      </c>
      <c r="R87" s="817">
        <f>'SAME R Results'!BJ28</f>
        <v>0.53924153627656501</v>
      </c>
      <c r="S87" s="817">
        <f>'SAME R Results'!BL28</f>
        <v>3.0696943433928281</v>
      </c>
      <c r="T87" s="817">
        <f>'SAME R Results'!BM28</f>
        <v>1.8922142617359956</v>
      </c>
      <c r="U87" s="817">
        <f>'SAME R Results'!BN28</f>
        <v>0.29297297716135123</v>
      </c>
      <c r="V87" s="784">
        <f>'SAME R Results'!BR28</f>
        <v>507.96942227546441</v>
      </c>
      <c r="W87" s="1086">
        <f>'SAME R Results'!BZ28</f>
        <v>225.3</v>
      </c>
      <c r="X87" s="1777">
        <f>'SAME R Results'!CA28</f>
        <v>0.5633333333333046</v>
      </c>
      <c r="Y87" s="1777">
        <f>'SAME R Results'!CD28</f>
        <v>1.2371599424214197</v>
      </c>
      <c r="Z87" s="1777"/>
      <c r="AA87" s="27"/>
      <c r="AE87" s="3">
        <v>3.2</v>
      </c>
    </row>
    <row r="88" spans="1:93" ht="16.5" customHeight="1" x14ac:dyDescent="0.2">
      <c r="A88" s="780">
        <v>2</v>
      </c>
      <c r="B88" s="839" t="str">
        <f>'SAME R Results'!B29</f>
        <v>Pyrell</v>
      </c>
      <c r="C88" s="784">
        <f>'SAME R Results'!F29</f>
        <v>64</v>
      </c>
      <c r="D88" s="785" t="str">
        <f>'SAME R Results'!G29</f>
        <v>High Temp aging</v>
      </c>
      <c r="E88" s="784">
        <f>'SAME R Results'!K29</f>
        <v>8.1</v>
      </c>
      <c r="F88" s="793">
        <f>'SAME R Results'!L29</f>
        <v>1.23</v>
      </c>
      <c r="G88" s="784">
        <f>'SAME R Results'!R29</f>
        <v>47</v>
      </c>
      <c r="H88" s="821">
        <f>'SAME R Results'!AR29</f>
        <v>6.2480000000000002</v>
      </c>
      <c r="I88" s="821">
        <f>'SAME R Results'!AS29</f>
        <v>0</v>
      </c>
      <c r="J88" s="821">
        <f>'SAME R Results'!AT29</f>
        <v>0</v>
      </c>
      <c r="K88" s="784">
        <f>'SAME R Results'!BD29</f>
        <v>3881194.302428619</v>
      </c>
      <c r="L88" s="784">
        <f>'SAME R Results'!BE29</f>
        <v>985.16488408159614</v>
      </c>
      <c r="M88" s="784">
        <f>'SAME R Results'!BF29</f>
        <v>6.4844087888161575</v>
      </c>
      <c r="N88" s="784">
        <f>'SAME R Results'!BG29</f>
        <v>2.1667359078756063</v>
      </c>
      <c r="O88" s="789"/>
      <c r="P88" s="784">
        <f>'SAME R Results'!BH29</f>
        <v>178.73078086905704</v>
      </c>
      <c r="Q88" s="817">
        <f>'SAME R Results'!BI29</f>
        <v>0.2538303437849373</v>
      </c>
      <c r="R88" s="817">
        <f>'SAME R Results'!BJ29</f>
        <v>0.44471159033705637</v>
      </c>
      <c r="S88" s="817">
        <f>'SAME R Results'!BL29</f>
        <v>2.992708416954168</v>
      </c>
      <c r="T88" s="817">
        <f>'SAME R Results'!BM29</f>
        <v>2.1145436150408896</v>
      </c>
      <c r="U88" s="817">
        <f>'SAME R Results'!BN29</f>
        <v>0.19176797520354047</v>
      </c>
      <c r="V88" s="784">
        <f>'SAME R Results'!BR29</f>
        <v>985.16488408159614</v>
      </c>
      <c r="W88" s="1086">
        <f>'SAME R Results'!BZ29</f>
        <v>242.10308472492756</v>
      </c>
      <c r="X88" s="1777">
        <f>'SAME R Results'!CA29</f>
        <v>0.66666666666664876</v>
      </c>
      <c r="Y88" s="1777">
        <f>'SAME R Results'!CD29</f>
        <v>1.6085770278215568</v>
      </c>
      <c r="Z88" s="1777"/>
      <c r="AA88" s="27"/>
      <c r="AE88" s="3">
        <v>3.2</v>
      </c>
    </row>
    <row r="89" spans="1:93" ht="16.5" customHeight="1" x14ac:dyDescent="0.2">
      <c r="A89" s="780">
        <v>2</v>
      </c>
      <c r="B89" s="839" t="str">
        <f>'SAME R Results'!B30</f>
        <v>Pyrell</v>
      </c>
      <c r="C89" s="784" t="str">
        <f>'SAME R Results'!F30</f>
        <v>64a</v>
      </c>
      <c r="D89" s="785" t="str">
        <f>'SAME R Results'!G30</f>
        <v>aged</v>
      </c>
      <c r="E89" s="784">
        <f>'SAME R Results'!K30</f>
        <v>8.1</v>
      </c>
      <c r="F89" s="793">
        <f>'SAME R Results'!L30</f>
        <v>1.23</v>
      </c>
      <c r="G89" s="784">
        <f>'SAME R Results'!R30</f>
        <v>842.4</v>
      </c>
      <c r="H89" s="821">
        <f>'SAME R Results'!AR30</f>
        <v>6.2489999999999997</v>
      </c>
      <c r="I89" s="821">
        <f>'SAME R Results'!AS30</f>
        <v>0</v>
      </c>
      <c r="J89" s="821">
        <f>'SAME R Results'!AT30</f>
        <v>0</v>
      </c>
      <c r="K89" s="784">
        <f>'SAME R Results'!BD30</f>
        <v>1417570.6344373168</v>
      </c>
      <c r="L89" s="784">
        <f>'SAME R Results'!BE30</f>
        <v>638.11173728499091</v>
      </c>
      <c r="M89" s="784">
        <f>'SAME R Results'!BF30</f>
        <v>6.4328391320488816</v>
      </c>
      <c r="N89" s="784">
        <f>'SAME R Results'!BG30</f>
        <v>2.090487764934887</v>
      </c>
      <c r="O89" s="789"/>
      <c r="P89" s="784">
        <f>'SAME R Results'!BH30</f>
        <v>173.26517841275452</v>
      </c>
      <c r="Q89" s="817">
        <f>'SAME R Results'!BI30</f>
        <v>0.45014457959499116</v>
      </c>
      <c r="R89" s="817">
        <f>'SAME R Results'!BJ30</f>
        <v>0.61572859049642992</v>
      </c>
      <c r="S89" s="817">
        <f>'SAME R Results'!BL30</f>
        <v>3.0771953033885597</v>
      </c>
      <c r="T89" s="817">
        <f>'SAME R Results'!BM30</f>
        <v>1.7501057221171064</v>
      </c>
      <c r="U89" s="817">
        <f>'SAME R Results'!BN30</f>
        <v>0.38488711959034433</v>
      </c>
      <c r="V89" s="784">
        <f>'SAME R Results'!BR30</f>
        <v>638.11173728499091</v>
      </c>
      <c r="W89" s="1086">
        <f>'SAME R Results'!BZ30</f>
        <v>242.10308472492756</v>
      </c>
      <c r="X89" s="1777">
        <f>'SAME R Results'!CA30</f>
        <v>0.66666666666664876</v>
      </c>
      <c r="Y89" s="1777">
        <f>'SAME R Results'!CD30</f>
        <v>1.5593866057148327</v>
      </c>
      <c r="Z89" s="1777"/>
      <c r="AA89" s="27"/>
      <c r="AE89" s="3">
        <v>3.2</v>
      </c>
    </row>
    <row r="90" spans="1:93" ht="16.5" customHeight="1" x14ac:dyDescent="0.2">
      <c r="A90" s="780">
        <v>2</v>
      </c>
      <c r="B90" s="839" t="str">
        <f>'SAME R Results'!B45</f>
        <v>Pyrell</v>
      </c>
      <c r="C90" s="784">
        <f>'SAME R Results'!F45</f>
        <v>74</v>
      </c>
      <c r="D90" s="785" t="str">
        <f>'SAME R Results'!G45</f>
        <v>Baseline Aging</v>
      </c>
      <c r="E90" s="784">
        <f>'SAME R Results'!K45</f>
        <v>8.1</v>
      </c>
      <c r="F90" s="793">
        <f>'SAME R Results'!L45</f>
        <v>1.22</v>
      </c>
      <c r="G90" s="784">
        <f>'SAME R Results'!R45</f>
        <v>48.428571428571431</v>
      </c>
      <c r="H90" s="821">
        <f>'SAME R Results'!AR45</f>
        <v>6.2568344999999992</v>
      </c>
      <c r="I90" s="821">
        <f>'SAME R Results'!AS45</f>
        <v>0</v>
      </c>
      <c r="J90" s="821">
        <f>'SAME R Results'!AT45</f>
        <v>0</v>
      </c>
      <c r="K90" s="784">
        <f>'SAME R Results'!BD45</f>
        <v>4953334.072364063</v>
      </c>
      <c r="L90" s="784">
        <f>'SAME R Results'!BE45</f>
        <v>978.85286843014046</v>
      </c>
      <c r="M90" s="784">
        <f>'SAME R Results'!BF45</f>
        <v>2.7216529795782987</v>
      </c>
      <c r="N90" s="784">
        <f>'SAME R Results'!BG45</f>
        <v>0.94646110113328596</v>
      </c>
      <c r="O90" s="789"/>
      <c r="P90" s="784">
        <f>'SAME R Results'!BH45</f>
        <v>115.76666203673778</v>
      </c>
      <c r="Q90" s="817">
        <f>'SAME R Results'!BI45</f>
        <v>0.1976149506837051</v>
      </c>
      <c r="R90" s="817">
        <f>'SAME R Results'!BJ45</f>
        <v>0.35472823373879336</v>
      </c>
      <c r="S90" s="817">
        <f>'SAME R Results'!BL45</f>
        <v>2.8756099709955434</v>
      </c>
      <c r="T90" s="817">
        <f>'SAME R Results'!BM45</f>
        <v>2.1487226040778928</v>
      </c>
      <c r="U90" s="817">
        <f>'SAME R Results'!BN45</f>
        <v>0.14749653543696306</v>
      </c>
      <c r="V90" s="784">
        <f>'SAME R Results'!BR45</f>
        <v>978.85286843014046</v>
      </c>
      <c r="W90" s="1086">
        <f>'SAME R Results'!BZ45</f>
        <v>234.18212761794004</v>
      </c>
      <c r="X90" s="1777">
        <f>'SAME R Results'!CA45</f>
        <v>0.5733333333333146</v>
      </c>
      <c r="Y90" s="1777">
        <f>'SAME R Results'!CD45</f>
        <v>1.2115115794542721</v>
      </c>
      <c r="Z90" s="1777"/>
      <c r="AA90" s="27"/>
    </row>
    <row r="91" spans="1:93" ht="16.5" customHeight="1" x14ac:dyDescent="0.2">
      <c r="A91" s="780">
        <v>2</v>
      </c>
      <c r="B91" s="839" t="str">
        <f>'SAME R Results'!B46</f>
        <v>Pyrell</v>
      </c>
      <c r="C91" s="784" t="str">
        <f>'SAME R Results'!F46</f>
        <v>74a</v>
      </c>
      <c r="D91" s="785" t="str">
        <f>'SAME R Results'!G46</f>
        <v>aged</v>
      </c>
      <c r="E91" s="784">
        <f>'SAME R Results'!K46</f>
        <v>8.1</v>
      </c>
      <c r="F91" s="793">
        <f>'SAME R Results'!L46</f>
        <v>1.22</v>
      </c>
      <c r="G91" s="784">
        <f>'SAME R Results'!R46</f>
        <v>622.57142857142856</v>
      </c>
      <c r="H91" s="821">
        <f>'SAME R Results'!AR46</f>
        <v>6.2590780000000006</v>
      </c>
      <c r="I91" s="821">
        <f>'SAME R Results'!AS46</f>
        <v>0</v>
      </c>
      <c r="J91" s="821">
        <f>'SAME R Results'!AT46</f>
        <v>0</v>
      </c>
      <c r="K91" s="784">
        <f>'SAME R Results'!BD46</f>
        <v>1662805.4414244581</v>
      </c>
      <c r="L91" s="784">
        <f>'SAME R Results'!BE46</f>
        <v>630.19822520017613</v>
      </c>
      <c r="M91" s="784">
        <f>'SAME R Results'!BF46</f>
        <v>3.3793622103748389</v>
      </c>
      <c r="N91" s="784">
        <f>'SAME R Results'!BG46</f>
        <v>1.1349477109383741</v>
      </c>
      <c r="O91" s="789"/>
      <c r="P91" s="784">
        <f>'SAME R Results'!BH46</f>
        <v>116.98495023057832</v>
      </c>
      <c r="Q91" s="817">
        <f>'SAME R Results'!BI46</f>
        <v>0.37899697072214944</v>
      </c>
      <c r="R91" s="817">
        <f>'SAME R Results'!BJ46</f>
        <v>0.51218868310446886</v>
      </c>
      <c r="S91" s="817">
        <f>'SAME R Results'!BL46</f>
        <v>2.9775488137517669</v>
      </c>
      <c r="T91" s="817">
        <f>'SAME R Results'!BM46</f>
        <v>1.731148221373688</v>
      </c>
      <c r="U91" s="817">
        <f>'SAME R Results'!BN46</f>
        <v>0.32601577798716497</v>
      </c>
      <c r="V91" s="784">
        <f>'SAME R Results'!BR46</f>
        <v>630.19822520017613</v>
      </c>
      <c r="W91" s="1086">
        <f>'SAME R Results'!BZ46</f>
        <v>234.18212761794004</v>
      </c>
      <c r="X91" s="1777">
        <f>'SAME R Results'!CA46</f>
        <v>0.5733333333333146</v>
      </c>
      <c r="Y91" s="1777">
        <f>'SAME R Results'!CD46</f>
        <v>1.2242611070642317</v>
      </c>
      <c r="Z91" s="1777"/>
      <c r="AA91" s="27"/>
    </row>
    <row r="92" spans="1:93" ht="16.5" customHeight="1" x14ac:dyDescent="0.2">
      <c r="A92" s="780">
        <v>2</v>
      </c>
      <c r="B92" s="839" t="str">
        <f>'SAME R Results'!B49</f>
        <v>Pyrell</v>
      </c>
      <c r="C92" s="784">
        <f>'SAME R Results'!F49</f>
        <v>76</v>
      </c>
      <c r="D92" s="785" t="str">
        <f>'SAME R Results'!G49</f>
        <v>High Temp aging</v>
      </c>
      <c r="E92" s="784">
        <f>'SAME R Results'!K49</f>
        <v>8.1</v>
      </c>
      <c r="F92" s="793">
        <f>'SAME R Results'!L49</f>
        <v>1.23</v>
      </c>
      <c r="G92" s="784">
        <f>'SAME R Results'!R49</f>
        <v>51.428571428571431</v>
      </c>
      <c r="H92" s="821">
        <f>'SAME R Results'!AR49</f>
        <v>6.2617504999999998</v>
      </c>
      <c r="I92" s="821">
        <f>'SAME R Results'!AS49</f>
        <v>0</v>
      </c>
      <c r="J92" s="821">
        <f>'SAME R Results'!AT49</f>
        <v>0</v>
      </c>
      <c r="K92" s="784">
        <f>'SAME R Results'!BD49</f>
        <v>3275641.6927261017</v>
      </c>
      <c r="L92" s="784">
        <f>'SAME R Results'!BE49</f>
        <v>1159.5375543457283</v>
      </c>
      <c r="M92" s="784">
        <f>'SAME R Results'!BF49</f>
        <v>6.8282270331857937</v>
      </c>
      <c r="N92" s="784">
        <f>'SAME R Results'!BG49</f>
        <v>2.1549243364622712</v>
      </c>
      <c r="O92" s="789"/>
      <c r="P92" s="784">
        <f>'SAME R Results'!BH49</f>
        <v>233.65676151505821</v>
      </c>
      <c r="Q92" s="817">
        <f>'SAME R Results'!BI49</f>
        <v>0.35398790927609708</v>
      </c>
      <c r="R92" s="817">
        <f>'SAME R Results'!BJ49</f>
        <v>0.5145502341662288</v>
      </c>
      <c r="S92" s="817">
        <f>'SAME R Results'!BL49</f>
        <v>3.1686620813776045</v>
      </c>
      <c r="T92" s="817">
        <f>'SAME R Results'!BM49</f>
        <v>1.843342080682528</v>
      </c>
      <c r="U92" s="817">
        <f>'SAME R Results'!BN49</f>
        <v>0.29360858690347513</v>
      </c>
      <c r="V92" s="784">
        <f>'SAME R Results'!BR49</f>
        <v>1159.5375543457283</v>
      </c>
      <c r="W92" s="1086">
        <f>'SAME R Results'!BZ49</f>
        <v>240.92870800332065</v>
      </c>
      <c r="X92" s="1777">
        <f>'SAME R Results'!CA49</f>
        <v>0.6633333333333491</v>
      </c>
      <c r="Y92" s="1777">
        <f>'SAME R Results'!CD49</f>
        <v>2.1134782448597726</v>
      </c>
      <c r="Z92" s="1777"/>
      <c r="AA92" s="27"/>
    </row>
    <row r="93" spans="1:93" ht="16.5" customHeight="1" x14ac:dyDescent="0.2">
      <c r="A93" s="780">
        <v>2</v>
      </c>
      <c r="B93" s="839" t="str">
        <f>'SAME R Results'!B50</f>
        <v>Pyrell</v>
      </c>
      <c r="C93" s="784" t="str">
        <f>'SAME R Results'!F50</f>
        <v>76a</v>
      </c>
      <c r="D93" s="785" t="str">
        <f>'SAME R Results'!G50</f>
        <v>aged</v>
      </c>
      <c r="E93" s="784">
        <f>'SAME R Results'!K50</f>
        <v>8.1</v>
      </c>
      <c r="F93" s="793">
        <f>'SAME R Results'!L50</f>
        <v>1.23</v>
      </c>
      <c r="G93" s="784">
        <f>'SAME R Results'!R50</f>
        <v>625.42857142857144</v>
      </c>
      <c r="H93" s="821">
        <f>'SAME R Results'!AR50</f>
        <v>6.2638249999999998</v>
      </c>
      <c r="I93" s="821">
        <f>'SAME R Results'!AS50</f>
        <v>0</v>
      </c>
      <c r="J93" s="821">
        <f>'SAME R Results'!AT50</f>
        <v>0</v>
      </c>
      <c r="K93" s="784">
        <f>'SAME R Results'!BD50</f>
        <v>1632139.978883141</v>
      </c>
      <c r="L93" s="784">
        <f>'SAME R Results'!BE50</f>
        <v>725.9923009845545</v>
      </c>
      <c r="M93" s="784">
        <f>'SAME R Results'!BF50</f>
        <v>7.5308396368719723</v>
      </c>
      <c r="N93" s="784">
        <f>'SAME R Results'!BG50</f>
        <v>2.3384242847501331</v>
      </c>
      <c r="O93" s="789"/>
      <c r="P93" s="784">
        <f>'SAME R Results'!BH50</f>
        <v>226.969297357876</v>
      </c>
      <c r="Q93" s="817">
        <f>'SAME R Results'!BI50</f>
        <v>0.44481007167126968</v>
      </c>
      <c r="R93" s="817">
        <f>'SAME R Results'!BJ50</f>
        <v>0.64279185147281492</v>
      </c>
      <c r="S93" s="817">
        <f>'SAME R Results'!BL50</f>
        <v>3.2204761496807079</v>
      </c>
      <c r="T93" s="817">
        <f>'SAME R Results'!BM50</f>
        <v>1.834502046916247</v>
      </c>
      <c r="U93" s="817">
        <f>'SAME R Results'!BN50</f>
        <v>0.37002131058452192</v>
      </c>
      <c r="V93" s="784">
        <f>'SAME R Results'!BR50</f>
        <v>725.9923009845545</v>
      </c>
      <c r="W93" s="1086">
        <f>'SAME R Results'!BZ50</f>
        <v>240.92870800332065</v>
      </c>
      <c r="X93" s="1777">
        <f>'SAME R Results'!CA50</f>
        <v>0.6633333333333491</v>
      </c>
      <c r="Y93" s="1777">
        <f>'SAME R Results'!CD50</f>
        <v>2.0529886193174227</v>
      </c>
      <c r="Z93" s="1777"/>
      <c r="AA93" s="27"/>
    </row>
    <row r="94" spans="1:93" ht="16.5" customHeight="1" x14ac:dyDescent="0.2">
      <c r="A94" s="780">
        <v>2</v>
      </c>
      <c r="B94" s="839" t="str">
        <f>'SAME R Results'!B67</f>
        <v>Pyrell</v>
      </c>
      <c r="C94" s="784">
        <f>'SAME R Results'!F67</f>
        <v>84</v>
      </c>
      <c r="D94" s="785" t="str">
        <f>'SAME R Results'!G67</f>
        <v>Mid Temp aging retry</v>
      </c>
      <c r="E94" s="784">
        <f>'SAME R Results'!K67</f>
        <v>8.1</v>
      </c>
      <c r="F94" s="793">
        <f>'SAME R Results'!L67</f>
        <v>1.2250000000000001</v>
      </c>
      <c r="G94" s="784">
        <f>'SAME R Results'!R67</f>
        <v>53</v>
      </c>
      <c r="H94" s="821">
        <f>'SAME R Results'!AR67</f>
        <v>6.2280885000000001</v>
      </c>
      <c r="I94" s="821">
        <f>'SAME R Results'!AS67</f>
        <v>0</v>
      </c>
      <c r="J94" s="821">
        <f>'SAME R Results'!AT67</f>
        <v>0</v>
      </c>
      <c r="K94" s="784">
        <f>'SAME R Results'!BD67</f>
        <v>3721976.9141411837</v>
      </c>
      <c r="L94" s="784">
        <f>'SAME R Results'!BE67</f>
        <v>866.03871582316174</v>
      </c>
      <c r="M94" s="784">
        <f>'SAME R Results'!BF67</f>
        <v>3.7090515027022404</v>
      </c>
      <c r="N94" s="784">
        <f>'SAME R Results'!BG67</f>
        <v>1.1490242007152689</v>
      </c>
      <c r="O94" s="789"/>
      <c r="P94" s="784">
        <f>'SAME R Results'!BH67</f>
        <v>136.71554284022812</v>
      </c>
      <c r="Q94" s="817">
        <f>'SAME R Results'!BI67</f>
        <v>0.23268245230988843</v>
      </c>
      <c r="R94" s="817">
        <f>'SAME R Results'!BJ67</f>
        <v>0.4124283695440798</v>
      </c>
      <c r="S94" s="817">
        <f>'SAME R Results'!BL67</f>
        <v>3.2280012034501548</v>
      </c>
      <c r="T94" s="817">
        <f>'SAME R Results'!BM67</f>
        <v>2.1309400165728798</v>
      </c>
      <c r="U94" s="817">
        <f>'SAME R Results'!BN67</f>
        <v>0.17477172905433233</v>
      </c>
      <c r="V94" s="784">
        <f>'SAME R Results'!BR67</f>
        <v>866.03871582316174</v>
      </c>
      <c r="W94" s="1086">
        <f>'SAME R Results'!BZ67</f>
        <v>236.85307598302919</v>
      </c>
      <c r="X94" s="1777">
        <f>'SAME R Results'!CA67</f>
        <v>0.50000000000000044</v>
      </c>
      <c r="Y94" s="1777">
        <f>'SAME R Results'!CD67</f>
        <v>1.640586514082736</v>
      </c>
      <c r="Z94" s="1777"/>
      <c r="AA94" s="27"/>
    </row>
    <row r="95" spans="1:93" ht="16.5" customHeight="1" x14ac:dyDescent="0.2">
      <c r="A95" s="780">
        <v>2</v>
      </c>
      <c r="B95" s="839" t="str">
        <f>'SAME R Results'!B68</f>
        <v>Pyrell</v>
      </c>
      <c r="C95" s="784" t="str">
        <f>'SAME R Results'!F68</f>
        <v>84a</v>
      </c>
      <c r="D95" s="785" t="str">
        <f>'SAME R Results'!G68</f>
        <v>aged</v>
      </c>
      <c r="E95" s="784">
        <f>'SAME R Results'!K68</f>
        <v>8.1</v>
      </c>
      <c r="F95" s="793">
        <f>'SAME R Results'!L68</f>
        <v>1.2250000000000001</v>
      </c>
      <c r="G95" s="784">
        <f>'SAME R Results'!R68</f>
        <v>632.14285714285711</v>
      </c>
      <c r="H95" s="821">
        <f>'SAME R Results'!AR68</f>
        <v>6.2334444999999992</v>
      </c>
      <c r="I95" s="821">
        <f>'SAME R Results'!AS68</f>
        <v>0</v>
      </c>
      <c r="J95" s="821">
        <f>'SAME R Results'!AT68</f>
        <v>0</v>
      </c>
      <c r="K95" s="784">
        <f>'SAME R Results'!BD68</f>
        <v>1683214.9966951662</v>
      </c>
      <c r="L95" s="784">
        <f>'SAME R Results'!BE68</f>
        <v>597.13137154948447</v>
      </c>
      <c r="M95" s="784">
        <f>'SAME R Results'!BF68</f>
        <v>3.7357685933051719</v>
      </c>
      <c r="N95" s="784">
        <f>'SAME R Results'!BG68</f>
        <v>1.1056894740415859</v>
      </c>
      <c r="O95" s="789"/>
      <c r="P95" s="784">
        <f>'SAME R Results'!BH68</f>
        <v>133.40783599555164</v>
      </c>
      <c r="Q95" s="817">
        <f>'SAME R Results'!BI68</f>
        <v>0.3547564468721438</v>
      </c>
      <c r="R95" s="817">
        <f>'SAME R Results'!BJ68</f>
        <v>0.53294334298712609</v>
      </c>
      <c r="S95" s="817">
        <f>'SAME R Results'!BL68</f>
        <v>3.3786779028020906</v>
      </c>
      <c r="T95" s="817">
        <f>'SAME R Results'!BM68</f>
        <v>1.8926021618490523</v>
      </c>
      <c r="U95" s="817">
        <f>'SAME R Results'!BN68</f>
        <v>0.28943758364257055</v>
      </c>
      <c r="V95" s="784">
        <f>'SAME R Results'!BR68</f>
        <v>597.13137154948447</v>
      </c>
      <c r="W95" s="1086">
        <f>'SAME R Results'!BZ68</f>
        <v>236.85307598302919</v>
      </c>
      <c r="X95" s="1777">
        <f>'SAME R Results'!CA68</f>
        <v>0.50000000000000044</v>
      </c>
      <c r="Y95" s="1777">
        <f>'SAME R Results'!CD68</f>
        <v>1.6008940319466183</v>
      </c>
      <c r="Z95" s="1777"/>
      <c r="AA95" s="27"/>
    </row>
    <row r="96" spans="1:93" ht="16.5" customHeight="1" x14ac:dyDescent="0.2">
      <c r="A96" s="780">
        <v>2</v>
      </c>
      <c r="B96" s="839" t="str">
        <f>'SAME R Results'!B40</f>
        <v>Pyrell</v>
      </c>
      <c r="C96" s="784">
        <f>'SAME R Results'!F40</f>
        <v>71</v>
      </c>
      <c r="D96" s="785" t="str">
        <f>'SAME R Results'!G40</f>
        <v>High temp aged STS det</v>
      </c>
      <c r="E96" s="784">
        <f>'SAME R Results'!K40</f>
        <v>8.1</v>
      </c>
      <c r="F96" s="793">
        <f>'SAME R Results'!L40</f>
        <v>1.23</v>
      </c>
      <c r="G96" s="784">
        <f>'SAME R Results'!R40</f>
        <v>750.42857142857144</v>
      </c>
      <c r="H96" s="821">
        <f>'SAME R Results'!AR40</f>
        <v>6.1209414999999989</v>
      </c>
      <c r="I96" s="821">
        <f>'SAME R Results'!AS40</f>
        <v>4.5073549999999996</v>
      </c>
      <c r="J96" s="821">
        <f>'SAME R Results'!AT40</f>
        <v>5.1140445000000003</v>
      </c>
      <c r="K96" s="784">
        <f>'SAME R Results'!BD40</f>
        <v>1352316.8506269613</v>
      </c>
      <c r="L96" s="784">
        <f>'SAME R Results'!BE40</f>
        <v>434.3353275439394</v>
      </c>
      <c r="M96" s="784">
        <f>'SAME R Results'!BF40</f>
        <v>0</v>
      </c>
      <c r="N96" s="784">
        <f>'SAME R Results'!BG40</f>
        <v>0</v>
      </c>
      <c r="O96" s="789"/>
      <c r="P96" s="784">
        <f>'SAME R Results'!BH40</f>
        <v>57.835264772096366</v>
      </c>
      <c r="Q96" s="817">
        <f>'SAME R Results'!BI40</f>
        <v>0.32117867003030603</v>
      </c>
      <c r="R96" s="817">
        <f>'SAME R Results'!BJ40</f>
        <v>0.43388224844250989</v>
      </c>
      <c r="S96" s="817">
        <f>'SAME R Results'!BL40</f>
        <v>0</v>
      </c>
      <c r="T96" s="817">
        <f>'SAME R Results'!BM40</f>
        <v>1.7305341707926598</v>
      </c>
      <c r="U96" s="817">
        <f>'SAME R Results'!BN40</f>
        <v>0.27633385905082264</v>
      </c>
      <c r="V96" s="784">
        <f>'SAME R Results'!BR40</f>
        <v>434.3353275439394</v>
      </c>
      <c r="W96" s="1086">
        <f>'SAME R Results'!BZ40</f>
        <v>245.32659055169475</v>
      </c>
      <c r="X96" s="1777">
        <f>'SAME R Results'!CA40</f>
        <v>0</v>
      </c>
      <c r="Y96" s="1777">
        <f>'SAME R Results'!CD40</f>
        <v>0</v>
      </c>
      <c r="Z96" s="1777">
        <f>J96-I96</f>
        <v>0.60668950000000077</v>
      </c>
      <c r="AA96" s="27"/>
    </row>
    <row r="97" spans="1:93" s="11" customFormat="1" ht="16.5" customHeight="1" x14ac:dyDescent="0.2">
      <c r="A97" s="780">
        <v>2</v>
      </c>
      <c r="B97" s="839" t="str">
        <f>'SAME R Results'!B73</f>
        <v>Pyrell</v>
      </c>
      <c r="C97" s="784">
        <f>'SAME R Results'!F73</f>
        <v>87</v>
      </c>
      <c r="D97" s="785" t="str">
        <f>'SAME R Results'!G73</f>
        <v>Baseline STS det</v>
      </c>
      <c r="E97" s="784">
        <f>'SAME R Results'!K73</f>
        <v>8.1</v>
      </c>
      <c r="F97" s="793">
        <f>'SAME R Results'!L73</f>
        <v>1.22</v>
      </c>
      <c r="G97" s="784">
        <f>'SAME R Results'!R73</f>
        <v>45</v>
      </c>
      <c r="H97" s="821">
        <f>'SAME R Results'!AR73</f>
        <v>6.2421274999999996</v>
      </c>
      <c r="I97" s="821">
        <f>'SAME R Results'!AS73</f>
        <v>4.2430114999999997</v>
      </c>
      <c r="J97" s="821">
        <f>'SAME R Results'!AT73</f>
        <v>5.0547639999999996</v>
      </c>
      <c r="K97" s="784">
        <f>'SAME R Results'!BD73</f>
        <v>2924886.3744361638</v>
      </c>
      <c r="L97" s="784">
        <f>'SAME R Results'!BE73</f>
        <v>642.34878729323918</v>
      </c>
      <c r="M97" s="784">
        <f>'SAME R Results'!BF73</f>
        <v>0</v>
      </c>
      <c r="N97" s="784">
        <f>'SAME R Results'!BG73</f>
        <v>0</v>
      </c>
      <c r="O97" s="789"/>
      <c r="P97" s="784">
        <f>'SAME R Results'!BH73</f>
        <v>114.3512942532013</v>
      </c>
      <c r="Q97" s="817">
        <f>'SAME R Results'!BI73</f>
        <v>0.2196149542448691</v>
      </c>
      <c r="R97" s="817">
        <f>'SAME R Results'!BJ73</f>
        <v>0.42109280500794605</v>
      </c>
      <c r="S97" s="817">
        <f>'SAME R Results'!BL73</f>
        <v>0</v>
      </c>
      <c r="T97" s="817">
        <f>'SAME R Results'!BM73</f>
        <v>2.2407972821379709</v>
      </c>
      <c r="U97" s="817">
        <f>'SAME R Results'!BN73</f>
        <v>0.15860028133077586</v>
      </c>
      <c r="V97" s="784">
        <f>'SAME R Results'!BR73</f>
        <v>642.34878729323918</v>
      </c>
      <c r="W97" s="1086">
        <f>'SAME R Results'!BZ73</f>
        <v>232.47862240899161</v>
      </c>
      <c r="X97" s="1777">
        <f>'SAME R Results'!CA73</f>
        <v>0.49000000000004595</v>
      </c>
      <c r="Y97" s="1777">
        <f>'SAME R Results'!CD73</f>
        <v>1.400219929630905</v>
      </c>
      <c r="Z97" s="1777">
        <f>J97-I97</f>
        <v>0.81175249999999988</v>
      </c>
      <c r="AA97" s="27"/>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row>
    <row r="98" spans="1:93" ht="16.5" customHeight="1" x14ac:dyDescent="0.2">
      <c r="A98" s="780">
        <v>2</v>
      </c>
      <c r="B98" s="839" t="str">
        <f>'SAME R Results'!B121</f>
        <v>Pyrell</v>
      </c>
      <c r="C98" s="784">
        <f>'SAME R Results'!F121</f>
        <v>113</v>
      </c>
      <c r="D98" s="785" t="str">
        <f>'SAME R Results'!G121</f>
        <v>low flow run w STS</v>
      </c>
      <c r="E98" s="784">
        <f>'SAME R Results'!K121</f>
        <v>2</v>
      </c>
      <c r="F98" s="793">
        <f>'SAME R Results'!L121</f>
        <v>1.23</v>
      </c>
      <c r="G98" s="784">
        <f>'SAME R Results'!R121</f>
        <v>31</v>
      </c>
      <c r="H98" s="821">
        <f>'SAME R Results'!AR121</f>
        <v>6.2836770000000017</v>
      </c>
      <c r="I98" s="821">
        <f>'SAME R Results'!AS121</f>
        <v>4.6147464999999999</v>
      </c>
      <c r="J98" s="821">
        <f>'SAME R Results'!AT121</f>
        <v>5.155837</v>
      </c>
      <c r="K98" s="784">
        <f>'SAME R Results'!BD121</f>
        <v>1176224.4595932008</v>
      </c>
      <c r="L98" s="784">
        <f>'SAME R Results'!BE121</f>
        <v>459.76995119843087</v>
      </c>
      <c r="M98" s="784">
        <f>'SAME R Results'!BF121</f>
        <v>0</v>
      </c>
      <c r="N98" s="784">
        <f>'SAME R Results'!BG121</f>
        <v>0</v>
      </c>
      <c r="O98" s="789"/>
      <c r="P98" s="784">
        <f>'SAME R Results'!BH121</f>
        <v>169.19487997801508</v>
      </c>
      <c r="Q98" s="817">
        <f>'SAME R Results'!BI121</f>
        <v>0.39088623557228447</v>
      </c>
      <c r="R98" s="817">
        <f>'SAME R Results'!BJ121</f>
        <v>0.6500789886706958</v>
      </c>
      <c r="S98" s="817">
        <f>'SAME R Results'!BL121</f>
        <v>0</v>
      </c>
      <c r="T98" s="817">
        <f>'SAME R Results'!BM121</f>
        <v>2.0405434673921752</v>
      </c>
      <c r="U98" s="817">
        <f>'SAME R Results'!BN121</f>
        <v>0.30310458221467135</v>
      </c>
      <c r="V98" s="784">
        <f>'SAME R Results'!BR121</f>
        <v>459.76995119843087</v>
      </c>
      <c r="W98" s="1086">
        <f>'SAME R Results'!BZ121</f>
        <v>245.37087876588521</v>
      </c>
      <c r="X98" s="1777">
        <f>'SAME R Results'!CA121</f>
        <v>0.87333333333328156</v>
      </c>
      <c r="Y98" s="1777">
        <f>'SAME R Results'!CD121</f>
        <v>1.1624075723681115</v>
      </c>
      <c r="Z98" s="1777">
        <f>J98-I98</f>
        <v>0.54109050000000014</v>
      </c>
      <c r="AA98" s="27"/>
    </row>
    <row r="99" spans="1:93" ht="16.5" customHeight="1" x14ac:dyDescent="0.2">
      <c r="A99" s="780">
        <v>2</v>
      </c>
      <c r="B99" s="839" t="str">
        <f>'SAME R Results'!B85</f>
        <v>Pyrell</v>
      </c>
      <c r="C99" s="784">
        <f>'SAME R Results'!F85</f>
        <v>95</v>
      </c>
      <c r="D99" s="785" t="str">
        <f>'SAME R Results'!G85</f>
        <v>No flow run w/ aging</v>
      </c>
      <c r="E99" s="784">
        <f>'SAME R Results'!K85</f>
        <v>0</v>
      </c>
      <c r="F99" s="793">
        <f>'SAME R Results'!L85</f>
        <v>1.22</v>
      </c>
      <c r="G99" s="784">
        <f>'SAME R Results'!R85</f>
        <v>38</v>
      </c>
      <c r="H99" s="821">
        <f>'SAME R Results'!AR85</f>
        <v>4.8198089999999993</v>
      </c>
      <c r="I99" s="821">
        <f>'SAME R Results'!AS85</f>
        <v>0</v>
      </c>
      <c r="J99" s="821">
        <f>'SAME R Results'!AT85</f>
        <v>0</v>
      </c>
      <c r="K99" s="784">
        <f>'SAME R Results'!BD85</f>
        <v>71387.637341986352</v>
      </c>
      <c r="L99" s="784">
        <f>'SAME R Results'!BE85</f>
        <v>9.9926824825918477</v>
      </c>
      <c r="M99" s="784">
        <f>'SAME R Results'!BF85</f>
        <v>0.37536620957706895</v>
      </c>
      <c r="N99" s="784">
        <f>'SAME R Results'!BG85</f>
        <v>0.12644649917556822</v>
      </c>
      <c r="O99" s="789"/>
      <c r="P99" s="784">
        <f>'SAME R Results'!BH85</f>
        <v>11.899025115222525</v>
      </c>
      <c r="Q99" s="817">
        <f>'SAME R Results'!BI85</f>
        <v>0.13997777282810692</v>
      </c>
      <c r="R99" s="817">
        <f>'SAME R Results'!BJ85</f>
        <v>0.6828048281760063</v>
      </c>
      <c r="S99" s="817">
        <f>'SAME R Results'!BL85</f>
        <v>2.9685773194549352</v>
      </c>
      <c r="T99" s="817">
        <f>'SAME R Results'!BM85</f>
        <v>3.5214004861099841</v>
      </c>
      <c r="U99" s="817">
        <f>'SAME R Results'!BN85</f>
        <v>6.3378262236454569E-2</v>
      </c>
      <c r="V99" s="784">
        <f>'SAME R Results'!BR85</f>
        <v>9.9926824825918477</v>
      </c>
      <c r="W99" s="1086">
        <f>'SAME R Results'!BZ85</f>
        <v>236.14679358180084</v>
      </c>
      <c r="X99" s="1777">
        <f>'SAME R Results'!CA85</f>
        <v>0.42333333333338663</v>
      </c>
      <c r="Y99" s="1777">
        <f>'SAME R Results'!CD85</f>
        <v>0.16864760005825077</v>
      </c>
      <c r="Z99" s="1777"/>
      <c r="AA99" s="27"/>
    </row>
    <row r="100" spans="1:93" ht="16.5" customHeight="1" x14ac:dyDescent="0.2">
      <c r="A100" s="780">
        <v>2</v>
      </c>
      <c r="B100" s="839" t="str">
        <f>'SAME R Results'!B86</f>
        <v>Pyrell</v>
      </c>
      <c r="C100" s="784" t="str">
        <f>'SAME R Results'!F86</f>
        <v>95a</v>
      </c>
      <c r="D100" s="785" t="str">
        <f>'SAME R Results'!G86</f>
        <v>aged</v>
      </c>
      <c r="E100" s="784">
        <f>'SAME R Results'!K86</f>
        <v>0</v>
      </c>
      <c r="F100" s="793">
        <f>'SAME R Results'!L86</f>
        <v>1.22</v>
      </c>
      <c r="G100" s="784" t="str">
        <f>'SAME R Results'!R86</f>
        <v>n/a</v>
      </c>
      <c r="H100" s="821">
        <f>'SAME R Results'!AR86</f>
        <v>4.3817289999999991</v>
      </c>
      <c r="I100" s="821">
        <f>'SAME R Results'!AS86</f>
        <v>0</v>
      </c>
      <c r="J100" s="821">
        <f>'SAME R Results'!AT86</f>
        <v>0</v>
      </c>
      <c r="K100" s="784">
        <f>'SAME R Results'!BD86</f>
        <v>35876.448108697521</v>
      </c>
      <c r="L100" s="784">
        <f>'SAME R Results'!BE86</f>
        <v>12.910104784744156</v>
      </c>
      <c r="M100" s="784">
        <f>'SAME R Results'!BF86</f>
        <v>0.34105657832218012</v>
      </c>
      <c r="N100" s="784">
        <f>'SAME R Results'!BG86</f>
        <v>0.12806541949514919</v>
      </c>
      <c r="O100" s="789"/>
      <c r="P100" s="784">
        <f>'SAME R Results'!BH86</f>
        <v>11.261671781275142</v>
      </c>
      <c r="Q100" s="817">
        <f>'SAME R Results'!BI86</f>
        <v>0.35984902255734624</v>
      </c>
      <c r="R100" s="817">
        <f>'SAME R Results'!BJ86</f>
        <v>0.84320194801804194</v>
      </c>
      <c r="S100" s="817">
        <f>'SAME R Results'!BL86</f>
        <v>2.6631434126922806</v>
      </c>
      <c r="T100" s="817">
        <f>'SAME R Results'!BM86</f>
        <v>2.5162745563990132</v>
      </c>
      <c r="U100" s="817">
        <f>'SAME R Results'!BN86</f>
        <v>0.23507946326104442</v>
      </c>
      <c r="V100" s="784">
        <f>'SAME R Results'!BR86</f>
        <v>12.910104784744156</v>
      </c>
      <c r="W100" s="1086">
        <f>'SAME R Results'!BZ86</f>
        <v>236.14679358180084</v>
      </c>
      <c r="X100" s="1777">
        <f>'SAME R Results'!CA86</f>
        <v>0.42333333333338663</v>
      </c>
      <c r="Y100" s="1777">
        <f>'SAME R Results'!CD86</f>
        <v>0.1596142457188402</v>
      </c>
      <c r="Z100" s="1777"/>
      <c r="AA100" s="27"/>
    </row>
    <row r="101" spans="1:93" ht="16.5" customHeight="1" x14ac:dyDescent="0.2">
      <c r="A101" s="780">
        <v>2</v>
      </c>
      <c r="B101" s="839" t="str">
        <f>'SAME R Results'!B91</f>
        <v>Pyrell</v>
      </c>
      <c r="C101" s="784">
        <f>'SAME R Results'!F91</f>
        <v>97</v>
      </c>
      <c r="D101" s="785" t="str">
        <f>'SAME R Results'!G91</f>
        <v>No flow run w/ aging</v>
      </c>
      <c r="E101" s="784">
        <f>'SAME R Results'!K91</f>
        <v>0</v>
      </c>
      <c r="F101" s="793">
        <f>'SAME R Results'!L91</f>
        <v>1.23</v>
      </c>
      <c r="G101" s="784">
        <f>'SAME R Results'!R91</f>
        <v>48.142857142857146</v>
      </c>
      <c r="H101" s="821">
        <f>'SAME R Results'!AR91</f>
        <v>5.5750130000000011</v>
      </c>
      <c r="I101" s="821">
        <f>'SAME R Results'!AS91</f>
        <v>0</v>
      </c>
      <c r="J101" s="821">
        <f>'SAME R Results'!AT91</f>
        <v>0</v>
      </c>
      <c r="K101" s="784">
        <f>'SAME R Results'!BD91</f>
        <v>42225.750119902383</v>
      </c>
      <c r="L101" s="784">
        <f>'SAME R Results'!BE91</f>
        <v>10.18122388245464</v>
      </c>
      <c r="M101" s="784">
        <f>'SAME R Results'!BF91</f>
        <v>0.34367639103697178</v>
      </c>
      <c r="N101" s="784">
        <f>'SAME R Results'!BG91</f>
        <v>0.13666694807136534</v>
      </c>
      <c r="O101" s="789"/>
      <c r="P101" s="784">
        <f>'SAME R Results'!BH91</f>
        <v>16.695256072834521</v>
      </c>
      <c r="Q101" s="817">
        <f>'SAME R Results'!BI91</f>
        <v>0.24111410344504206</v>
      </c>
      <c r="R101" s="817">
        <f>'SAME R Results'!BJ91</f>
        <v>0.91062386890871427</v>
      </c>
      <c r="S101" s="817">
        <f>'SAME R Results'!BL91</f>
        <v>2.5147001223551824</v>
      </c>
      <c r="T101" s="817">
        <f>'SAME R Results'!BM91</f>
        <v>3.1669271081639283</v>
      </c>
      <c r="U101" s="817">
        <f>'SAME R Results'!BN91</f>
        <v>0.12406932130264109</v>
      </c>
      <c r="V101" s="784">
        <f>'SAME R Results'!BR91</f>
        <v>10.18122388245464</v>
      </c>
      <c r="W101" s="1086">
        <f>'SAME R Results'!BZ91</f>
        <v>242.39387965391558</v>
      </c>
      <c r="X101" s="1777">
        <f>'SAME R Results'!CA91</f>
        <v>0.43000000000004146</v>
      </c>
      <c r="Y101" s="1777">
        <f>'SAME R Results'!CD91</f>
        <v>0.23295706148138948</v>
      </c>
      <c r="Z101" s="1777"/>
      <c r="AA101" s="27"/>
    </row>
    <row r="102" spans="1:93" ht="16.5" customHeight="1" x14ac:dyDescent="0.2">
      <c r="A102" s="780">
        <v>2</v>
      </c>
      <c r="B102" s="839" t="str">
        <f>'SAME R Results'!B92</f>
        <v>Pyrell</v>
      </c>
      <c r="C102" s="784" t="str">
        <f>'SAME R Results'!F92</f>
        <v>97a</v>
      </c>
      <c r="D102" s="785" t="str">
        <f>'SAME R Results'!G92</f>
        <v>aged</v>
      </c>
      <c r="E102" s="784">
        <f>'SAME R Results'!K92</f>
        <v>0</v>
      </c>
      <c r="F102" s="793">
        <f>'SAME R Results'!L92</f>
        <v>1.23</v>
      </c>
      <c r="G102" s="784">
        <f>'SAME R Results'!R92</f>
        <v>623.85714285714289</v>
      </c>
      <c r="H102" s="821">
        <f>'SAME R Results'!AR92</f>
        <v>5.2804570000000011</v>
      </c>
      <c r="I102" s="821">
        <f>'SAME R Results'!AS92</f>
        <v>0</v>
      </c>
      <c r="J102" s="821">
        <f>'SAME R Results'!AT92</f>
        <v>0</v>
      </c>
      <c r="K102" s="784">
        <f>'SAME R Results'!BD92</f>
        <v>34988.163542684197</v>
      </c>
      <c r="L102" s="784">
        <f>'SAME R Results'!BE92</f>
        <v>12.21823054369557</v>
      </c>
      <c r="M102" s="784">
        <f>'SAME R Results'!BF92</f>
        <v>0.35177459779881148</v>
      </c>
      <c r="N102" s="784">
        <f>'SAME R Results'!BG92</f>
        <v>0.13460114595910688</v>
      </c>
      <c r="O102" s="789"/>
      <c r="P102" s="784">
        <f>'SAME R Results'!BH92</f>
        <v>15.29757012775975</v>
      </c>
      <c r="Q102" s="817">
        <f>'SAME R Results'!BI92</f>
        <v>0.34921039879071691</v>
      </c>
      <c r="R102" s="817">
        <f>'SAME R Results'!BJ92</f>
        <v>0.9416746822921217</v>
      </c>
      <c r="S102" s="817">
        <f>'SAME R Results'!BL92</f>
        <v>2.6134591595950005</v>
      </c>
      <c r="T102" s="817">
        <f>'SAME R Results'!BM92</f>
        <v>2.707388644393232</v>
      </c>
      <c r="U102" s="817">
        <f>'SAME R Results'!BN92</f>
        <v>0.21265730431399044</v>
      </c>
      <c r="V102" s="784">
        <f>'SAME R Results'!BR92</f>
        <v>12.21823054369557</v>
      </c>
      <c r="W102" s="1086">
        <f>'SAME R Results'!BZ92</f>
        <v>242.39387965391558</v>
      </c>
      <c r="X102" s="1777">
        <f>'SAME R Results'!CA92</f>
        <v>0.43000000000004146</v>
      </c>
      <c r="Y102" s="1777">
        <f>'SAME R Results'!CD92</f>
        <v>0.21345446689895267</v>
      </c>
      <c r="Z102" s="1777"/>
      <c r="AA102" s="27"/>
    </row>
    <row r="103" spans="1:93" ht="16.5" customHeight="1" x14ac:dyDescent="0.2">
      <c r="A103" s="780">
        <v>2</v>
      </c>
      <c r="B103" s="839" t="str">
        <f>'SAME R Results'!B112</f>
        <v>Pyrell</v>
      </c>
      <c r="C103" s="784">
        <f>'SAME R Results'!F112</f>
        <v>107</v>
      </c>
      <c r="D103" s="785" t="str">
        <f>'SAME R Results'!G112</f>
        <v>Low flow run w/ aging</v>
      </c>
      <c r="E103" s="784">
        <f>'SAME R Results'!K112</f>
        <v>1</v>
      </c>
      <c r="F103" s="793">
        <f>'SAME R Results'!L112</f>
        <v>1.23</v>
      </c>
      <c r="G103" s="784">
        <f>'SAME R Results'!R112</f>
        <v>32</v>
      </c>
      <c r="H103" s="821">
        <f>'SAME R Results'!AR112</f>
        <v>6.2564994999999985</v>
      </c>
      <c r="I103" s="821">
        <f>'SAME R Results'!AS112</f>
        <v>0</v>
      </c>
      <c r="J103" s="821">
        <f>'SAME R Results'!AT112</f>
        <v>0</v>
      </c>
      <c r="K103" s="784">
        <f>'SAME R Results'!BD112</f>
        <v>206018.55669814753</v>
      </c>
      <c r="L103" s="784">
        <f>'SAME R Results'!BE112</f>
        <v>53.439569317905381</v>
      </c>
      <c r="M103" s="784">
        <f>'SAME R Results'!BF112</f>
        <v>2.5745938350210387</v>
      </c>
      <c r="N103" s="784">
        <f>'SAME R Results'!BG112</f>
        <v>0.76668107279214215</v>
      </c>
      <c r="O103" s="789"/>
      <c r="P103" s="784">
        <f>'SAME R Results'!BH112</f>
        <v>84.672703734474837</v>
      </c>
      <c r="Q103" s="817">
        <f>'SAME R Results'!BI112</f>
        <v>0.25939201873064038</v>
      </c>
      <c r="R103" s="817">
        <f>'SAME R Results'!BJ112</f>
        <v>0.92245705141344825</v>
      </c>
      <c r="S103" s="817">
        <f>'SAME R Results'!BL112</f>
        <v>3.3581027710058611</v>
      </c>
      <c r="T103" s="817">
        <f>'SAME R Results'!BM112</f>
        <v>3.0844272302867841</v>
      </c>
      <c r="U103" s="817">
        <f>'SAME R Results'!BN112</f>
        <v>0.13755039317404683</v>
      </c>
      <c r="V103" s="784">
        <f>'SAME R Results'!BR112</f>
        <v>53.439569317905381</v>
      </c>
      <c r="W103" s="1086">
        <f>'SAME R Results'!BZ112</f>
        <v>245.41410083875152</v>
      </c>
      <c r="X103" s="1777">
        <f>'SAME R Results'!CA112</f>
        <v>0.52000000000002045</v>
      </c>
      <c r="Y103" s="1777">
        <f>'SAME R Results'!CD112</f>
        <v>0.97699273539774811</v>
      </c>
      <c r="Z103" s="1777"/>
      <c r="AA103" s="27"/>
    </row>
    <row r="104" spans="1:93" ht="16.5" customHeight="1" x14ac:dyDescent="0.2">
      <c r="A104" s="780">
        <v>2</v>
      </c>
      <c r="B104" s="839" t="str">
        <f>'SAME R Results'!B113</f>
        <v>Pyrell</v>
      </c>
      <c r="C104" s="784" t="str">
        <f>'SAME R Results'!F113</f>
        <v>107a</v>
      </c>
      <c r="D104" s="785" t="str">
        <f>'SAME R Results'!G113</f>
        <v>aged</v>
      </c>
      <c r="E104" s="784">
        <f>'SAME R Results'!K113</f>
        <v>1</v>
      </c>
      <c r="F104" s="793">
        <f>'SAME R Results'!L113</f>
        <v>1.23</v>
      </c>
      <c r="G104" s="784">
        <f>'SAME R Results'!R113</f>
        <v>558.71428571428567</v>
      </c>
      <c r="H104" s="821">
        <f>'SAME R Results'!AR113</f>
        <v>6.2575835</v>
      </c>
      <c r="I104" s="821">
        <f>'SAME R Results'!AS113</f>
        <v>0</v>
      </c>
      <c r="J104" s="821">
        <f>'SAME R Results'!AT113</f>
        <v>0</v>
      </c>
      <c r="K104" s="784">
        <f>'SAME R Results'!BD113</f>
        <v>192866.11921982534</v>
      </c>
      <c r="L104" s="784">
        <f>'SAME R Results'!BE113</f>
        <v>54.401223630766857</v>
      </c>
      <c r="M104" s="784">
        <f>'SAME R Results'!BF113</f>
        <v>2.5255440396033637</v>
      </c>
      <c r="N104" s="784">
        <f>'SAME R Results'!BG113</f>
        <v>0.76453624454255564</v>
      </c>
      <c r="O104" s="789"/>
      <c r="P104" s="784">
        <f>'SAME R Results'!BH113</f>
        <v>82.032518989165652</v>
      </c>
      <c r="Q104" s="817">
        <f>'SAME R Results'!BI113</f>
        <v>0.28206729025724481</v>
      </c>
      <c r="R104" s="817">
        <f>'SAME R Results'!BJ113</f>
        <v>0.9330619825160229</v>
      </c>
      <c r="S104" s="817">
        <f>'SAME R Results'!BL113</f>
        <v>3.3033673127092498</v>
      </c>
      <c r="T104" s="817">
        <f>'SAME R Results'!BM113</f>
        <v>2.9854989123443998</v>
      </c>
      <c r="U104" s="817">
        <f>'SAME R Results'!BN113</f>
        <v>0.15508644552312029</v>
      </c>
      <c r="V104" s="784">
        <f>'SAME R Results'!BR113</f>
        <v>54.401223630766857</v>
      </c>
      <c r="W104" s="1086">
        <f>'SAME R Results'!BZ113</f>
        <v>245.41410083875152</v>
      </c>
      <c r="X104" s="1777">
        <f>'SAME R Results'!CA113</f>
        <v>0.52000000000002045</v>
      </c>
      <c r="Y104" s="1777">
        <f>'SAME R Results'!CD113</f>
        <v>0.94652906525956648</v>
      </c>
      <c r="Z104" s="1777"/>
      <c r="AA104" s="27"/>
    </row>
    <row r="105" spans="1:93" ht="16.5" customHeight="1" x14ac:dyDescent="0.25">
      <c r="A105" s="778">
        <v>1</v>
      </c>
      <c r="B105" s="835" t="str">
        <f>'SAME1 Flight Tests 8-27-09'!B7</f>
        <v>Silicone</v>
      </c>
      <c r="C105" s="779">
        <f>'SAME1 Flight Tests 8-27-09'!E7</f>
        <v>5</v>
      </c>
      <c r="D105" s="779" t="str">
        <f>'SAME1 Flight Tests 8-27-09'!F7</f>
        <v>Aging up</v>
      </c>
      <c r="E105" s="779">
        <f>'SAME1 Flight Tests 8-27-09'!L7</f>
        <v>8</v>
      </c>
      <c r="F105" s="804">
        <f>'SAME1 Flight Tests 8-27-09'!M7</f>
        <v>1.327</v>
      </c>
      <c r="G105" s="805">
        <f>'SAME1 Flight Tests 8-27-09'!Q7</f>
        <v>755</v>
      </c>
      <c r="H105" s="820">
        <f>'SAME1 Flight Tests 8-27-09'!Z7</f>
        <v>6.2938999999999998</v>
      </c>
      <c r="I105" s="820">
        <f>'SAME1 Flight Tests 8-27-09'!AA7</f>
        <v>4.3936000000000002</v>
      </c>
      <c r="J105" s="822"/>
      <c r="K105" s="805">
        <f>'SAME1 Flight Tests 8-27-09'!AK7</f>
        <v>1194104.7590429184</v>
      </c>
      <c r="L105" s="805">
        <f>'SAME1 Flight Tests 8-27-09'!AL7</f>
        <v>389.22953313940434</v>
      </c>
      <c r="M105" s="806"/>
      <c r="N105" s="805"/>
      <c r="O105" s="806"/>
      <c r="P105" s="805">
        <f>'SAME1 Flight Tests 8-27-09'!AM7</f>
        <v>124.63764636532751</v>
      </c>
      <c r="Q105" s="816">
        <f>'SAME1 Flight Tests 8-27-09'!AP7</f>
        <v>0.32595928472085983</v>
      </c>
      <c r="R105" s="816">
        <f>'SAME1 Flight Tests 8-27-09'!AQ7</f>
        <v>0.6067457889995036</v>
      </c>
      <c r="S105" s="816"/>
      <c r="T105" s="816">
        <f>'SAME1 Flight Tests 8-27-09'!AS7</f>
        <v>2.1995429640078377</v>
      </c>
      <c r="U105" s="816">
        <f>'SAME1 Flight Tests 8-27-09'!AT7</f>
        <v>0.23891402709415155</v>
      </c>
      <c r="V105" s="806"/>
      <c r="W105" s="805">
        <f>'SAME1 Flight Tests 8-27-09'!BH7</f>
        <v>356.59621492639405</v>
      </c>
      <c r="X105" s="1804">
        <f>'SAME1 Flight Tests 8-27-09'!BI7</f>
        <v>1.2099999999999334</v>
      </c>
      <c r="Y105" s="1804">
        <f>'SAME1 Flight Tests 8-27-09'!BL7</f>
        <v>0.61803791586116219</v>
      </c>
      <c r="Z105" s="1804"/>
      <c r="AA105" s="26"/>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row>
    <row r="106" spans="1:93" ht="16.5" customHeight="1" x14ac:dyDescent="0.25">
      <c r="A106" s="778">
        <v>1</v>
      </c>
      <c r="B106" s="835" t="str">
        <f>'SAME1 Flight Tests 8-27-09'!B26</f>
        <v>Silicone</v>
      </c>
      <c r="C106" s="779">
        <f>'SAME1 Flight Tests 8-27-09'!E26</f>
        <v>23</v>
      </c>
      <c r="D106" s="779" t="str">
        <f>'SAME1 Flight Tests 8-27-09'!F26</f>
        <v>Baseline</v>
      </c>
      <c r="E106" s="779">
        <f>'SAME1 Flight Tests 8-27-09'!L26</f>
        <v>8</v>
      </c>
      <c r="F106" s="804">
        <f>'SAME1 Flight Tests 8-27-09'!M26</f>
        <v>1.327</v>
      </c>
      <c r="G106" s="805">
        <f>'SAME1 Flight Tests 8-27-09'!Q26</f>
        <v>57</v>
      </c>
      <c r="H106" s="820">
        <f>'SAME1 Flight Tests 8-27-09'!Z26</f>
        <v>6.2417600000000011</v>
      </c>
      <c r="I106" s="820">
        <f>'SAME1 Flight Tests 8-27-09'!AA26</f>
        <v>-7.6293889999999977E-4</v>
      </c>
      <c r="J106" s="822"/>
      <c r="K106" s="805">
        <f>'SAME1 Flight Tests 8-27-09'!AK26</f>
        <v>3004614.0015063835</v>
      </c>
      <c r="L106" s="805">
        <f>'SAME1 Flight Tests 8-27-09'!AL26</f>
        <v>681.21602229375139</v>
      </c>
      <c r="M106" s="806"/>
      <c r="N106" s="805"/>
      <c r="O106" s="806"/>
      <c r="P106" s="805">
        <f>'SAME1 Flight Tests 8-27-09'!AM26</f>
        <v>193.24054064978097</v>
      </c>
      <c r="Q106" s="816">
        <f>'SAME1 Flight Tests 8-27-09'!AP26</f>
        <v>0.2267233068714381</v>
      </c>
      <c r="R106" s="816">
        <f>'SAME1 Flight Tests 8-27-09'!AQ26</f>
        <v>0.51638995504203222</v>
      </c>
      <c r="S106" s="816"/>
      <c r="T106" s="816">
        <f>'SAME1 Flight Tests 8-27-09'!AS26</f>
        <v>2.4775400141285822</v>
      </c>
      <c r="U106" s="816">
        <f>'SAME1 Flight Tests 8-27-09'!AT26</f>
        <v>0.15022954717667703</v>
      </c>
      <c r="V106" s="806"/>
      <c r="W106" s="805">
        <f>'SAME1 Flight Tests 8-27-09'!BH26</f>
        <v>349.13822663445927</v>
      </c>
      <c r="X106" s="1804">
        <f>'SAME1 Flight Tests 8-27-09'!BI26</f>
        <v>0.92999999999998639</v>
      </c>
      <c r="Y106" s="1804">
        <f>'SAME1 Flight Tests 8-27-09'!BL26</f>
        <v>1.2467131654824761</v>
      </c>
      <c r="Z106" s="1804"/>
      <c r="AA106" s="26"/>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row>
    <row r="107" spans="1:93" ht="16.5" customHeight="1" x14ac:dyDescent="0.25">
      <c r="A107" s="778">
        <v>1</v>
      </c>
      <c r="B107" s="835" t="str">
        <f>'SAME1 Flight Tests 8-27-09'!B28</f>
        <v>Silicone</v>
      </c>
      <c r="C107" s="779">
        <f>'SAME1 Flight Tests 8-27-09'!E28</f>
        <v>24</v>
      </c>
      <c r="D107" s="779" t="str">
        <f>'SAME1 Flight Tests 8-27-09'!F28</f>
        <v>Flow Down</v>
      </c>
      <c r="E107" s="779">
        <f>'SAME1 Flight Tests 8-27-09'!L28</f>
        <v>4</v>
      </c>
      <c r="F107" s="804">
        <f>'SAME1 Flight Tests 8-27-09'!M28</f>
        <v>1.327</v>
      </c>
      <c r="G107" s="805">
        <f>'SAME1 Flight Tests 8-27-09'!Q28</f>
        <v>35.666666666666664</v>
      </c>
      <c r="H107" s="820">
        <f>'SAME1 Flight Tests 8-27-09'!Z28</f>
        <v>6.2492080000000003</v>
      </c>
      <c r="I107" s="820">
        <f>'SAME1 Flight Tests 8-27-09'!AA28</f>
        <v>4.2740175000000011</v>
      </c>
      <c r="J107" s="822"/>
      <c r="K107" s="805">
        <f>'SAME1 Flight Tests 8-27-09'!AK28</f>
        <v>1916208.9136147145</v>
      </c>
      <c r="L107" s="805">
        <f>'SAME1 Flight Tests 8-27-09'!AL28</f>
        <v>393.72528619180156</v>
      </c>
      <c r="M107" s="806"/>
      <c r="N107" s="805"/>
      <c r="O107" s="806"/>
      <c r="P107" s="805">
        <f>'SAME1 Flight Tests 8-27-09'!AM28</f>
        <v>89.077674166451743</v>
      </c>
      <c r="Q107" s="816">
        <f>'SAME1 Flight Tests 8-27-09'!AP28</f>
        <v>0.20547096060057599</v>
      </c>
      <c r="R107" s="816">
        <f>'SAME1 Flight Tests 8-27-09'!AQ28</f>
        <v>0.46347921790423513</v>
      </c>
      <c r="S107" s="816"/>
      <c r="T107" s="816">
        <f>'SAME1 Flight Tests 8-27-09'!AS28</f>
        <v>2.4643261883080352</v>
      </c>
      <c r="U107" s="816">
        <f>'SAME1 Flight Tests 8-27-09'!AT28</f>
        <v>0.13680770082229526</v>
      </c>
      <c r="V107" s="806"/>
      <c r="W107" s="805">
        <f>'SAME1 Flight Tests 8-27-09'!BH28</f>
        <v>340.62561231431681</v>
      </c>
      <c r="X107" s="1804">
        <f>'SAME1 Flight Tests 8-27-09'!BI28</f>
        <v>0.62000000000006494</v>
      </c>
      <c r="Y107" s="1804">
        <f>'SAME1 Flight Tests 8-27-09'!BL28</f>
        <v>0.86204200806234588</v>
      </c>
      <c r="Z107" s="1804"/>
      <c r="AA107" s="26"/>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row>
    <row r="108" spans="1:93" ht="16.5" customHeight="1" x14ac:dyDescent="0.25">
      <c r="A108" s="778">
        <v>1</v>
      </c>
      <c r="B108" s="835" t="str">
        <f>'SAME1 Flight Tests 8-27-09'!B32</f>
        <v>Silicone</v>
      </c>
      <c r="C108" s="779">
        <f>'SAME1 Flight Tests 8-27-09'!E32</f>
        <v>27</v>
      </c>
      <c r="D108" s="779" t="str">
        <f>'SAME1 Flight Tests 8-27-09'!F32</f>
        <v>Heat down</v>
      </c>
      <c r="E108" s="779">
        <f>'SAME1 Flight Tests 8-27-09'!L32</f>
        <v>8</v>
      </c>
      <c r="F108" s="804">
        <f>'SAME1 Flight Tests 8-27-09'!M32</f>
        <v>1.32</v>
      </c>
      <c r="G108" s="805">
        <f>'SAME1 Flight Tests 8-27-09'!Q32</f>
        <v>38.5</v>
      </c>
      <c r="H108" s="820">
        <f>'SAME1 Flight Tests 8-27-09'!Z32</f>
        <v>6.2365714999999993</v>
      </c>
      <c r="I108" s="820">
        <f>'SAME1 Flight Tests 8-27-09'!AA32</f>
        <v>4.2092904999999998</v>
      </c>
      <c r="J108" s="822"/>
      <c r="K108" s="805">
        <f>'SAME1 Flight Tests 8-27-09'!AK32</f>
        <v>2576905.5744457017</v>
      </c>
      <c r="L108" s="805">
        <f>'SAME1 Flight Tests 8-27-09'!AL32</f>
        <v>478.38886752070903</v>
      </c>
      <c r="M108" s="806"/>
      <c r="N108" s="805"/>
      <c r="O108" s="806"/>
      <c r="P108" s="805">
        <f>'SAME1 Flight Tests 8-27-09'!AM32</f>
        <v>99.546228449413846</v>
      </c>
      <c r="Q108" s="816">
        <f>'SAME1 Flight Tests 8-27-09'!AP32</f>
        <v>0.18564470202739639</v>
      </c>
      <c r="R108" s="816">
        <f>'SAME1 Flight Tests 8-27-09'!AQ32</f>
        <v>0.43576983373814704</v>
      </c>
      <c r="S108" s="816"/>
      <c r="T108" s="816">
        <f>'SAME1 Flight Tests 8-27-09'!AS32</f>
        <v>2.5186708524997536</v>
      </c>
      <c r="U108" s="816">
        <f>'SAME1 Flight Tests 8-27-09'!AT32</f>
        <v>0.1211700419371388</v>
      </c>
      <c r="V108" s="806"/>
      <c r="W108" s="805">
        <f>'SAME1 Flight Tests 8-27-09'!BH32</f>
        <v>340.75520692087099</v>
      </c>
      <c r="X108" s="1804">
        <f>'SAME1 Flight Tests 8-27-09'!BI32</f>
        <v>0.57000000000007045</v>
      </c>
      <c r="Y108" s="1804">
        <f>'SAME1 Flight Tests 8-27-09'!BL32</f>
        <v>1.0478550363094901</v>
      </c>
      <c r="Z108" s="1804"/>
      <c r="AA108" s="26"/>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row>
    <row r="109" spans="1:93" ht="16.5" customHeight="1" x14ac:dyDescent="0.25">
      <c r="A109" s="778">
        <v>1</v>
      </c>
      <c r="B109" s="835" t="str">
        <f>'SAME1 Flight Tests 8-27-09'!B42</f>
        <v>Silicone</v>
      </c>
      <c r="C109" s="779">
        <f>'SAME1 Flight Tests 8-27-09'!E42</f>
        <v>35</v>
      </c>
      <c r="D109" s="779" t="str">
        <f>'SAME1 Flight Tests 8-27-09'!F42</f>
        <v>High temp  aging</v>
      </c>
      <c r="E109" s="779">
        <f>'SAME1 Flight Tests 8-27-09'!L42</f>
        <v>8</v>
      </c>
      <c r="F109" s="804">
        <f>'SAME1 Flight Tests 8-27-09'!M42</f>
        <v>1.38</v>
      </c>
      <c r="G109" s="805">
        <f>'SAME1 Flight Tests 8-27-09'!Q42</f>
        <v>70</v>
      </c>
      <c r="H109" s="820">
        <f>'SAME1 Flight Tests 8-27-09'!Z42</f>
        <v>6.2120555555555566</v>
      </c>
      <c r="I109" s="820">
        <f>'SAME1 Flight Tests 8-27-09'!AA42</f>
        <v>-7.9684738888888891E-4</v>
      </c>
      <c r="J109" s="822"/>
      <c r="K109" s="805">
        <f>'SAME1 Flight Tests 8-27-09'!AK42</f>
        <v>1937388.9537898961</v>
      </c>
      <c r="L109" s="805">
        <f>'SAME1 Flight Tests 8-27-09'!AL42</f>
        <v>402.51477832999217</v>
      </c>
      <c r="M109" s="806"/>
      <c r="N109" s="805"/>
      <c r="O109" s="806"/>
      <c r="P109" s="805">
        <f>'SAME1 Flight Tests 8-27-09'!AM42</f>
        <v>65.466234738484687</v>
      </c>
      <c r="Q109" s="816">
        <f>'SAME1 Flight Tests 8-27-09'!AP42</f>
        <v>0.20776147068589287</v>
      </c>
      <c r="R109" s="816">
        <f>'SAME1 Flight Tests 8-27-09'!AQ42</f>
        <v>0.41677463931388736</v>
      </c>
      <c r="S109" s="816"/>
      <c r="T109" s="816">
        <f>'SAME1 Flight Tests 8-27-09'!AS42</f>
        <v>2.3033372123912739</v>
      </c>
      <c r="U109" s="816">
        <f>'SAME1 Flight Tests 8-27-09'!AT42</f>
        <v>0.14668877242225253</v>
      </c>
      <c r="V109" s="806"/>
      <c r="W109" s="805">
        <f>'SAME1 Flight Tests 8-27-09'!BH42</f>
        <v>414.40573439849373</v>
      </c>
      <c r="X109" s="1804">
        <f>'SAME1 Flight Tests 8-27-09'!BI42</f>
        <v>0.12999999999996348</v>
      </c>
      <c r="Y109" s="1804">
        <f>'SAME1 Flight Tests 8-27-09'!BL42</f>
        <v>3.0215185263924496</v>
      </c>
      <c r="Z109" s="1804"/>
      <c r="AA109" s="26"/>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row>
    <row r="110" spans="1:93" ht="16.5" customHeight="1" x14ac:dyDescent="0.25">
      <c r="A110" s="778">
        <v>1</v>
      </c>
      <c r="B110" s="835" t="str">
        <f>'SAME1 Flight Tests 8-27-09'!B27</f>
        <v>Silicone</v>
      </c>
      <c r="C110" s="779" t="str">
        <f>'SAME1 Flight Tests 8-27-09'!E27</f>
        <v>23a</v>
      </c>
      <c r="D110" s="779" t="str">
        <f>'SAME1 Flight Tests 8-27-09'!F27</f>
        <v>after secondary aging</v>
      </c>
      <c r="E110" s="779">
        <f>'SAME1 Flight Tests 8-27-09'!L27</f>
        <v>8</v>
      </c>
      <c r="F110" s="804">
        <f>'SAME1 Flight Tests 8-27-09'!M27</f>
        <v>1.327</v>
      </c>
      <c r="G110" s="805">
        <f>'SAME1 Flight Tests 8-27-09'!Q27</f>
        <v>890</v>
      </c>
      <c r="H110" s="820">
        <f>'SAME1 Flight Tests 8-27-09'!Z27</f>
        <v>6.2438805000000004</v>
      </c>
      <c r="I110" s="820">
        <f>'SAME1 Flight Tests 8-27-09'!AA27</f>
        <v>-6.8664509999999998E-4</v>
      </c>
      <c r="J110" s="822"/>
      <c r="K110" s="805">
        <f>'SAME1 Flight Tests 8-27-09'!AK27</f>
        <v>1175411.0746423218</v>
      </c>
      <c r="L110" s="805">
        <f>'SAME1 Flight Tests 8-27-09'!AL27</f>
        <v>437.79521318459678</v>
      </c>
      <c r="M110" s="806"/>
      <c r="N110" s="805"/>
      <c r="O110" s="806"/>
      <c r="P110" s="805">
        <f>'SAME1 Flight Tests 8-27-09'!AM27</f>
        <v>132.86095008202679</v>
      </c>
      <c r="Q110" s="816">
        <f>'SAME1 Flight Tests 8-27-09'!AP27</f>
        <v>0.37246136490403414</v>
      </c>
      <c r="R110" s="816">
        <f>'SAME1 Flight Tests 8-27-09'!AQ27</f>
        <v>0.62305850078142455</v>
      </c>
      <c r="S110" s="816"/>
      <c r="T110" s="816">
        <f>'SAME1 Flight Tests 8-27-09'!AS27</f>
        <v>2.0488763158107242</v>
      </c>
      <c r="U110" s="816">
        <f>'SAME1 Flight Tests 8-27-09'!AT27</f>
        <v>0.28797675441329762</v>
      </c>
      <c r="V110" s="806"/>
      <c r="W110" s="805">
        <f>'SAME1 Flight Tests 8-27-09'!BH27</f>
        <v>349.13822663445927</v>
      </c>
      <c r="X110" s="1804">
        <f>'SAME1 Flight Tests 8-27-09'!BI27</f>
        <v>0.92999999999998639</v>
      </c>
      <c r="Y110" s="1804">
        <f>'SAME1 Flight Tests 8-27-09'!BL27</f>
        <v>0.85716741988405631</v>
      </c>
      <c r="Z110" s="1804"/>
      <c r="AA110" s="26"/>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row>
    <row r="111" spans="1:93" ht="16.5" customHeight="1" x14ac:dyDescent="0.25">
      <c r="A111" s="778">
        <v>1</v>
      </c>
      <c r="B111" s="835" t="str">
        <f>'SAME1 Flight Tests 8-27-09'!B43</f>
        <v>Silicone</v>
      </c>
      <c r="C111" s="779" t="str">
        <f>'SAME1 Flight Tests 8-27-09'!E43</f>
        <v>35a</v>
      </c>
      <c r="D111" s="779" t="str">
        <f>'SAME1 Flight Tests 8-27-09'!F43</f>
        <v xml:space="preserve">     Aging</v>
      </c>
      <c r="E111" s="779">
        <f>'SAME1 Flight Tests 8-27-09'!L43</f>
        <v>8</v>
      </c>
      <c r="F111" s="804">
        <f>'SAME1 Flight Tests 8-27-09'!M43</f>
        <v>1.38</v>
      </c>
      <c r="G111" s="805">
        <f>'SAME1 Flight Tests 8-27-09'!Q43</f>
        <v>890</v>
      </c>
      <c r="H111" s="820">
        <f>'SAME1 Flight Tests 8-27-09'!Z43</f>
        <v>6.2213280000000006</v>
      </c>
      <c r="I111" s="820">
        <f>'SAME1 Flight Tests 8-27-09'!AA43</f>
        <v>-7.6293924999999989E-4</v>
      </c>
      <c r="J111" s="822"/>
      <c r="K111" s="805">
        <f>'SAME1 Flight Tests 8-27-09'!AK43</f>
        <v>1071098.2234106481</v>
      </c>
      <c r="L111" s="805">
        <f>'SAME1 Flight Tests 8-27-09'!AL43</f>
        <v>295.73047982834879</v>
      </c>
      <c r="M111" s="806"/>
      <c r="N111" s="805"/>
      <c r="O111" s="806"/>
      <c r="P111" s="805">
        <f>'SAME1 Flight Tests 8-27-09'!AM43</f>
        <v>59.660380422731514</v>
      </c>
      <c r="Q111" s="816">
        <f>'SAME1 Flight Tests 8-27-09'!AP43</f>
        <v>0.27610024306330005</v>
      </c>
      <c r="R111" s="816">
        <f>'SAME1 Flight Tests 8-27-09'!AQ43</f>
        <v>0.49224463412617764</v>
      </c>
      <c r="S111" s="816"/>
      <c r="T111" s="816">
        <f>'SAME1 Flight Tests 8-27-09'!AS43</f>
        <v>2.1391368466041962</v>
      </c>
      <c r="U111" s="816">
        <f>'SAME1 Flight Tests 8-27-09'!AT43</f>
        <v>0.20678055094271619</v>
      </c>
      <c r="V111" s="806"/>
      <c r="W111" s="805">
        <f>'SAME1 Flight Tests 8-27-09'!BH43</f>
        <v>414.40573439849373</v>
      </c>
      <c r="X111" s="1804">
        <f>'SAME1 Flight Tests 8-27-09'!BI43</f>
        <v>0.12999999999996348</v>
      </c>
      <c r="Y111" s="1804">
        <f>'SAME1 Flight Tests 8-27-09'!BL43</f>
        <v>2.7535560195114588</v>
      </c>
      <c r="Z111" s="1804"/>
      <c r="AA111" s="26"/>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row>
    <row r="112" spans="1:93" ht="16.5" customHeight="1" x14ac:dyDescent="0.2">
      <c r="A112" s="780">
        <v>2</v>
      </c>
      <c r="B112" s="836" t="str">
        <f>'SAME R Results'!B3</f>
        <v>Silicone</v>
      </c>
      <c r="C112" s="784">
        <f>'SAME R Results'!F3</f>
        <v>48</v>
      </c>
      <c r="D112" s="785" t="str">
        <f>'SAME R Results'!G3</f>
        <v>Low Temp</v>
      </c>
      <c r="E112" s="784">
        <f>'SAME R Results'!K3</f>
        <v>8</v>
      </c>
      <c r="F112" s="793">
        <f>'SAME R Results'!L3</f>
        <v>1.304</v>
      </c>
      <c r="G112" s="784">
        <f>'SAME R Results'!R3</f>
        <v>61.666666666666664</v>
      </c>
      <c r="H112" s="821">
        <f>'SAME R Results'!AR3</f>
        <v>6.2647500000000003</v>
      </c>
      <c r="I112" s="821">
        <f>'SAME R Results'!AS3</f>
        <v>0</v>
      </c>
      <c r="J112" s="821">
        <f>'SAME R Results'!AT3</f>
        <v>0</v>
      </c>
      <c r="K112" s="784">
        <f>'SAME R Results'!BD3</f>
        <v>2523938.5830877088</v>
      </c>
      <c r="L112" s="784">
        <f>'SAME R Results'!BE3</f>
        <v>615.51380336758314</v>
      </c>
      <c r="M112" s="784">
        <f>'SAME R Results'!BF3</f>
        <v>4.9691332442250085</v>
      </c>
      <c r="N112" s="784">
        <f>'SAME R Results'!BG3</f>
        <v>1.0696964473380586</v>
      </c>
      <c r="O112" s="808"/>
      <c r="P112" s="784">
        <f>'SAME R Results'!BH3</f>
        <v>108.49420825246703</v>
      </c>
      <c r="Q112" s="817">
        <f>'SAME R Results'!BI3</f>
        <v>0.24387035702532131</v>
      </c>
      <c r="R112" s="817">
        <f>'SAME R Results'!BJ3</f>
        <v>0.4501551400693799</v>
      </c>
      <c r="S112" s="817">
        <f>'SAME R Results'!BL3</f>
        <v>4.6453676242364876</v>
      </c>
      <c r="T112" s="817">
        <f>'SAME R Results'!BM3</f>
        <v>2.1878400054141345</v>
      </c>
      <c r="U112" s="817">
        <f>'SAME R Results'!BN3</f>
        <v>0.1794970908990223</v>
      </c>
      <c r="V112" s="784">
        <f>'SAME R Results'!BR3</f>
        <v>615.51380336758314</v>
      </c>
      <c r="W112" s="1086">
        <f>'SAME R Results'!BZ3</f>
        <v>324.81390228810591</v>
      </c>
      <c r="X112" s="1777">
        <f>'SAME R Results'!CA3</f>
        <v>0</v>
      </c>
      <c r="Y112" s="1777">
        <f>'SAME R Results'!CD3</f>
        <v>0</v>
      </c>
      <c r="Z112" s="1777"/>
      <c r="AA112" s="748"/>
      <c r="AB112" s="747"/>
      <c r="AC112" s="747"/>
      <c r="AD112" s="747"/>
      <c r="AE112" s="747"/>
      <c r="AF112" s="747"/>
      <c r="AG112" s="747"/>
      <c r="AH112" s="747"/>
      <c r="AI112" s="747"/>
      <c r="AJ112" s="747"/>
      <c r="AK112" s="747"/>
      <c r="AL112" s="747"/>
      <c r="AM112" s="747"/>
      <c r="AN112" s="747"/>
      <c r="AO112" s="747"/>
      <c r="AP112" s="747"/>
      <c r="AQ112" s="747"/>
      <c r="AR112" s="747"/>
      <c r="AS112" s="747"/>
      <c r="AT112" s="747"/>
      <c r="AU112" s="747"/>
      <c r="AV112" s="747"/>
      <c r="AW112" s="747"/>
      <c r="AX112" s="747"/>
      <c r="AY112" s="747"/>
      <c r="AZ112" s="747"/>
      <c r="BA112" s="747"/>
      <c r="BB112" s="747"/>
      <c r="BC112" s="747"/>
      <c r="BD112" s="747"/>
      <c r="BE112" s="747"/>
      <c r="BF112" s="747"/>
      <c r="BG112" s="747"/>
      <c r="BH112" s="747"/>
      <c r="BI112" s="747"/>
      <c r="BJ112" s="747"/>
      <c r="BK112" s="747"/>
      <c r="BL112" s="747"/>
      <c r="BM112" s="747"/>
      <c r="BN112" s="747"/>
      <c r="BO112" s="747"/>
      <c r="BP112" s="747"/>
      <c r="BQ112" s="747"/>
      <c r="BR112" s="747"/>
      <c r="BS112" s="747"/>
      <c r="BT112" s="747"/>
      <c r="BU112" s="747"/>
      <c r="BV112" s="747"/>
      <c r="BW112" s="747"/>
      <c r="BX112" s="747"/>
      <c r="BY112" s="747"/>
      <c r="BZ112" s="747"/>
      <c r="CA112" s="747"/>
      <c r="CB112" s="747"/>
      <c r="CC112" s="747"/>
      <c r="CD112" s="747"/>
      <c r="CE112" s="747"/>
      <c r="CF112" s="747"/>
      <c r="CG112" s="747"/>
      <c r="CH112" s="747"/>
      <c r="CI112" s="747"/>
      <c r="CJ112" s="747"/>
      <c r="CK112" s="747"/>
      <c r="CL112" s="747"/>
      <c r="CM112" s="747"/>
      <c r="CN112" s="747"/>
      <c r="CO112" s="747"/>
    </row>
    <row r="113" spans="1:93" ht="16.5" customHeight="1" x14ac:dyDescent="0.2">
      <c r="A113" s="780">
        <v>2</v>
      </c>
      <c r="B113" s="836" t="str">
        <f>'SAME R Results'!B9</f>
        <v>Silicone</v>
      </c>
      <c r="C113" s="784">
        <f>'SAME R Results'!F9</f>
        <v>53</v>
      </c>
      <c r="D113" s="785" t="str">
        <f>'SAME R Results'!G9</f>
        <v>HighTemp</v>
      </c>
      <c r="E113" s="784">
        <f>'SAME R Results'!K9</f>
        <v>8.1</v>
      </c>
      <c r="F113" s="793">
        <f>'SAME R Results'!L9</f>
        <v>1.35</v>
      </c>
      <c r="G113" s="784">
        <f>'SAME R Results'!R9</f>
        <v>52.2</v>
      </c>
      <c r="H113" s="821">
        <f>'SAME R Results'!AR9</f>
        <v>6.2450000000000001</v>
      </c>
      <c r="I113" s="821">
        <f>'SAME R Results'!AS9</f>
        <v>0</v>
      </c>
      <c r="J113" s="821">
        <f>'SAME R Results'!AT9</f>
        <v>0</v>
      </c>
      <c r="K113" s="784">
        <f>'SAME R Results'!BD9</f>
        <v>3889058.8258409305</v>
      </c>
      <c r="L113" s="784">
        <f>'SAME R Results'!BE9</f>
        <v>973.58449874105634</v>
      </c>
      <c r="M113" s="784">
        <f>'SAME R Results'!BF9</f>
        <v>12.304744891662349</v>
      </c>
      <c r="N113" s="784">
        <f>'SAME R Results'!BG9</f>
        <v>2.9595494723852811</v>
      </c>
      <c r="O113" s="809"/>
      <c r="P113" s="784">
        <f>'SAME R Results'!BH9</f>
        <v>300.64007090501514</v>
      </c>
      <c r="Q113" s="817">
        <f>'SAME R Results'!BI9</f>
        <v>0.25033936032853354</v>
      </c>
      <c r="R113" s="817">
        <f>'SAME R Results'!BJ9</f>
        <v>0.54741968073790781</v>
      </c>
      <c r="S113" s="817">
        <f>'SAME R Results'!BL9</f>
        <v>4.1576412242722895</v>
      </c>
      <c r="T113" s="817">
        <f>'SAME R Results'!BM9</f>
        <v>2.4218526870226071</v>
      </c>
      <c r="U113" s="817">
        <f>'SAME R Results'!BN9</f>
        <v>0.1692908570902574</v>
      </c>
      <c r="V113" s="784">
        <f>'SAME R Results'!BR9</f>
        <v>973.58449874105634</v>
      </c>
      <c r="W113" s="1086">
        <f>'SAME R Results'!BZ9</f>
        <v>379.72816734596341</v>
      </c>
      <c r="X113" s="1777">
        <f>'SAME R Results'!CA9</f>
        <v>0</v>
      </c>
      <c r="Y113" s="1777">
        <f>'SAME R Results'!CD9</f>
        <v>0</v>
      </c>
      <c r="Z113" s="1777"/>
      <c r="AA113" s="27"/>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row>
    <row r="114" spans="1:93" ht="16.5" customHeight="1" x14ac:dyDescent="0.2">
      <c r="A114" s="780">
        <v>2</v>
      </c>
      <c r="B114" s="836" t="str">
        <f>'SAME R Results'!B18</f>
        <v>Silicone</v>
      </c>
      <c r="C114" s="784">
        <f>'SAME R Results'!F18</f>
        <v>59</v>
      </c>
      <c r="D114" s="785" t="str">
        <f>'SAME R Results'!G18</f>
        <v>Baseline aging</v>
      </c>
      <c r="E114" s="784">
        <f>'SAME R Results'!K18</f>
        <v>8.1</v>
      </c>
      <c r="F114" s="793">
        <f>'SAME R Results'!L18</f>
        <v>1.327</v>
      </c>
      <c r="G114" s="784">
        <f>'SAME R Results'!R18</f>
        <v>24.2</v>
      </c>
      <c r="H114" s="821">
        <f>'SAME R Results'!AR18</f>
        <v>6.2460000000000004</v>
      </c>
      <c r="I114" s="821">
        <f>'SAME R Results'!AS18</f>
        <v>0</v>
      </c>
      <c r="J114" s="821">
        <f>'SAME R Results'!AT18</f>
        <v>0</v>
      </c>
      <c r="K114" s="784">
        <f>'SAME R Results'!BD18</f>
        <v>3579696.8264696635</v>
      </c>
      <c r="L114" s="784">
        <f>'SAME R Results'!BE18</f>
        <v>688.21315184702462</v>
      </c>
      <c r="M114" s="784">
        <f>'SAME R Results'!BF18</f>
        <v>8.019714976735683</v>
      </c>
      <c r="N114" s="784">
        <f>'SAME R Results'!BG18</f>
        <v>1.7566079941830108</v>
      </c>
      <c r="O114" s="789"/>
      <c r="P114" s="784">
        <f>'SAME R Results'!BH18</f>
        <v>159.03792489513376</v>
      </c>
      <c r="Q114" s="817">
        <f>'SAME R Results'!BI18</f>
        <v>0.19225459171796622</v>
      </c>
      <c r="R114" s="817">
        <f>'SAME R Results'!BJ18</f>
        <v>0.45513242180855784</v>
      </c>
      <c r="S114" s="817">
        <f>'SAME R Results'!BL18</f>
        <v>4.5654551290287229</v>
      </c>
      <c r="T114" s="817">
        <f>'SAME R Results'!BM18</f>
        <v>2.5302410110434193</v>
      </c>
      <c r="U114" s="817">
        <f>'SAME R Results'!BN18</f>
        <v>0.12495285816934183</v>
      </c>
      <c r="V114" s="784">
        <f>'SAME R Results'!BR18</f>
        <v>688.21315184702462</v>
      </c>
      <c r="W114" s="1086">
        <f>'SAME R Results'!BZ18</f>
        <v>351.91040989334482</v>
      </c>
      <c r="X114" s="1777">
        <f>'SAME R Results'!CA18</f>
        <v>1.223333333333354</v>
      </c>
      <c r="Y114" s="1777">
        <f>'SAME R Results'!CD18</f>
        <v>0.78002251992162375</v>
      </c>
      <c r="Z114" s="1777"/>
      <c r="AA114" s="27"/>
    </row>
    <row r="115" spans="1:93" ht="16.5" customHeight="1" x14ac:dyDescent="0.2">
      <c r="A115" s="780">
        <v>2</v>
      </c>
      <c r="B115" s="836" t="str">
        <f>'SAME R Results'!B19</f>
        <v>Silicone</v>
      </c>
      <c r="C115" s="784" t="str">
        <f>'SAME R Results'!F19</f>
        <v>59a</v>
      </c>
      <c r="D115" s="785" t="str">
        <f>'SAME R Results'!G19</f>
        <v>aged</v>
      </c>
      <c r="E115" s="784">
        <f>'SAME R Results'!K19</f>
        <v>8.1</v>
      </c>
      <c r="F115" s="793">
        <f>'SAME R Results'!L19</f>
        <v>1.327</v>
      </c>
      <c r="G115" s="784">
        <f>'SAME R Results'!R19</f>
        <v>855.6</v>
      </c>
      <c r="H115" s="821">
        <f>'SAME R Results'!AR19</f>
        <v>6.2489999999999997</v>
      </c>
      <c r="I115" s="821">
        <f>'SAME R Results'!AS19</f>
        <v>0</v>
      </c>
      <c r="J115" s="821">
        <f>'SAME R Results'!AT19</f>
        <v>0</v>
      </c>
      <c r="K115" s="784">
        <f>'SAME R Results'!BD19</f>
        <v>1353908.7331027978</v>
      </c>
      <c r="L115" s="784">
        <f>'SAME R Results'!BE19</f>
        <v>457.72308303012852</v>
      </c>
      <c r="M115" s="784">
        <f>'SAME R Results'!BF19</f>
        <v>7.8427258028568954</v>
      </c>
      <c r="N115" s="784">
        <f>'SAME R Results'!BG19</f>
        <v>1.6285067010076788</v>
      </c>
      <c r="O115" s="789"/>
      <c r="P115" s="784">
        <f>'SAME R Results'!BH19</f>
        <v>148.19718360984319</v>
      </c>
      <c r="Q115" s="817">
        <f>'SAME R Results'!BI19</f>
        <v>0.3380752866414779</v>
      </c>
      <c r="R115" s="817">
        <f>'SAME R Results'!BJ19</f>
        <v>0.61470933677630357</v>
      </c>
      <c r="S115" s="817">
        <f>'SAME R Results'!BL19</f>
        <v>4.8159002342477404</v>
      </c>
      <c r="T115" s="817">
        <f>'SAME R Results'!BM19</f>
        <v>2.1667483760997981</v>
      </c>
      <c r="U115" s="817">
        <f>'SAME R Results'!BN19</f>
        <v>0.25071783710999912</v>
      </c>
      <c r="V115" s="784">
        <f>'SAME R Results'!BR19</f>
        <v>457.72308303012852</v>
      </c>
      <c r="W115" s="1086">
        <f>'SAME R Results'!BZ19</f>
        <v>351.91040989334482</v>
      </c>
      <c r="X115" s="1777">
        <f>'SAME R Results'!CA19</f>
        <v>1.223333333333354</v>
      </c>
      <c r="Y115" s="1777">
        <f>'SAME R Results'!CD19</f>
        <v>0.7268526716558944</v>
      </c>
      <c r="Z115" s="1777"/>
      <c r="AA115" s="27"/>
    </row>
    <row r="116" spans="1:93" ht="16.5" customHeight="1" x14ac:dyDescent="0.2">
      <c r="A116" s="780">
        <v>2</v>
      </c>
      <c r="B116" s="836" t="str">
        <f>'SAME R Results'!B20</f>
        <v>Silicone</v>
      </c>
      <c r="C116" s="784">
        <f>'SAME R Results'!F20</f>
        <v>60</v>
      </c>
      <c r="D116" s="785" t="str">
        <f>'SAME R Results'!G20</f>
        <v>Htemp aging</v>
      </c>
      <c r="E116" s="784">
        <f>'SAME R Results'!K20</f>
        <v>8.1</v>
      </c>
      <c r="F116" s="793">
        <f>'SAME R Results'!L20</f>
        <v>1.35</v>
      </c>
      <c r="G116" s="784">
        <f>'SAME R Results'!R20</f>
        <v>49.2</v>
      </c>
      <c r="H116" s="821">
        <f>'SAME R Results'!AR20</f>
        <v>6.25</v>
      </c>
      <c r="I116" s="821">
        <f>'SAME R Results'!AS20</f>
        <v>0</v>
      </c>
      <c r="J116" s="821">
        <f>'SAME R Results'!AT20</f>
        <v>0</v>
      </c>
      <c r="K116" s="784">
        <f>'SAME R Results'!BD20</f>
        <v>4278212.966048412</v>
      </c>
      <c r="L116" s="784">
        <f>'SAME R Results'!BE20</f>
        <v>1029.5132551137249</v>
      </c>
      <c r="M116" s="784">
        <f>'SAME R Results'!BF20</f>
        <v>15.324040297806702</v>
      </c>
      <c r="N116" s="784">
        <f>'SAME R Results'!BG20</f>
        <v>3.5712096645498645</v>
      </c>
      <c r="O116" s="789"/>
      <c r="P116" s="784">
        <f>'SAME R Results'!BH20</f>
        <v>305.50649671782014</v>
      </c>
      <c r="Q116" s="817">
        <f>'SAME R Results'!BI20</f>
        <v>0.24064095529695867</v>
      </c>
      <c r="R116" s="817">
        <f>'SAME R Results'!BJ20</f>
        <v>0.5331371830040863</v>
      </c>
      <c r="S116" s="817">
        <f>'SAME R Results'!BL20</f>
        <v>4.2909942952728404</v>
      </c>
      <c r="T116" s="817">
        <f>'SAME R Results'!BM20</f>
        <v>2.4397432197330469</v>
      </c>
      <c r="U116" s="817">
        <f>'SAME R Results'!BN20</f>
        <v>0.16167200637296847</v>
      </c>
      <c r="V116" s="784">
        <f>'SAME R Results'!BR20</f>
        <v>1029.5132551137249</v>
      </c>
      <c r="W116" s="1086">
        <f>'SAME R Results'!BZ20</f>
        <v>379.84692208150824</v>
      </c>
      <c r="X116" s="1777">
        <f>'SAME R Results'!CA20</f>
        <v>3.4566666666666634</v>
      </c>
      <c r="Y116" s="1777">
        <f>'SAME R Results'!CD20</f>
        <v>0.53029092969342029</v>
      </c>
      <c r="Z116" s="1777"/>
      <c r="AA116" s="27"/>
    </row>
    <row r="117" spans="1:93" ht="16.5" customHeight="1" x14ac:dyDescent="0.2">
      <c r="A117" s="780">
        <v>2</v>
      </c>
      <c r="B117" s="836" t="str">
        <f>'SAME R Results'!B21</f>
        <v>Silicone</v>
      </c>
      <c r="C117" s="784" t="str">
        <f>'SAME R Results'!F21</f>
        <v>60a</v>
      </c>
      <c r="D117" s="785" t="str">
        <f>'SAME R Results'!G21</f>
        <v>aged</v>
      </c>
      <c r="E117" s="784">
        <f>'SAME R Results'!K21</f>
        <v>8.1</v>
      </c>
      <c r="F117" s="793">
        <f>'SAME R Results'!L21</f>
        <v>1.35</v>
      </c>
      <c r="G117" s="784">
        <f>'SAME R Results'!R21</f>
        <v>856</v>
      </c>
      <c r="H117" s="821">
        <f>'SAME R Results'!AR21</f>
        <v>6.25</v>
      </c>
      <c r="I117" s="821">
        <f>'SAME R Results'!AS21</f>
        <v>0</v>
      </c>
      <c r="J117" s="821">
        <f>'SAME R Results'!AT21</f>
        <v>0</v>
      </c>
      <c r="K117" s="784">
        <f>'SAME R Results'!BD21</f>
        <v>1523655.4291103429</v>
      </c>
      <c r="L117" s="784">
        <f>'SAME R Results'!BE21</f>
        <v>712.59201459586927</v>
      </c>
      <c r="M117" s="784">
        <f>'SAME R Results'!BF21</f>
        <v>15.270789713164884</v>
      </c>
      <c r="N117" s="784">
        <f>'SAME R Results'!BG21</f>
        <v>3.5636310447866641</v>
      </c>
      <c r="O117" s="809"/>
      <c r="P117" s="784">
        <f>'SAME R Results'!BH21</f>
        <v>301.06183061912731</v>
      </c>
      <c r="Q117" s="817">
        <f>'SAME R Results'!BI21</f>
        <v>0.46768580414007993</v>
      </c>
      <c r="R117" s="817">
        <f>'SAME R Results'!BJ21</f>
        <v>0.74847264808873848</v>
      </c>
      <c r="S117" s="817">
        <f>'SAME R Results'!BL21</f>
        <v>4.2851769785497158</v>
      </c>
      <c r="T117" s="817">
        <f>'SAME R Results'!BM21</f>
        <v>1.985238345650711</v>
      </c>
      <c r="U117" s="817">
        <f>'SAME R Results'!BN21</f>
        <v>0.36969477664981848</v>
      </c>
      <c r="V117" s="784">
        <f>'SAME R Results'!BR21</f>
        <v>712.59201459586927</v>
      </c>
      <c r="W117" s="1086">
        <f>'SAME R Results'!BZ21</f>
        <v>379.84692208150824</v>
      </c>
      <c r="X117" s="1777">
        <f>'SAME R Results'!CA21</f>
        <v>3.4566666666666634</v>
      </c>
      <c r="Y117" s="1777">
        <f>'SAME R Results'!CD21</f>
        <v>0.52257598371690417</v>
      </c>
      <c r="Z117" s="1777"/>
      <c r="AA117" s="27"/>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row>
    <row r="118" spans="1:93" ht="16.5" customHeight="1" x14ac:dyDescent="0.2">
      <c r="A118" s="780">
        <v>2</v>
      </c>
      <c r="B118" s="836" t="str">
        <f>'SAME R Results'!B31</f>
        <v>Silicone</v>
      </c>
      <c r="C118" s="784">
        <f>'SAME R Results'!F31</f>
        <v>65</v>
      </c>
      <c r="D118" s="785" t="str">
        <f>'SAME R Results'!G31</f>
        <v>Baseline long Aging</v>
      </c>
      <c r="E118" s="784">
        <f>'SAME R Results'!K31</f>
        <v>8.1</v>
      </c>
      <c r="F118" s="793">
        <f>'SAME R Results'!L31</f>
        <v>1.327</v>
      </c>
      <c r="G118" s="784">
        <f>'SAME R Results'!R31</f>
        <v>49.8</v>
      </c>
      <c r="H118" s="821">
        <f>'SAME R Results'!AR31</f>
        <v>6.2439999999999998</v>
      </c>
      <c r="I118" s="821">
        <f>'SAME R Results'!AS31</f>
        <v>0</v>
      </c>
      <c r="J118" s="821">
        <f>'SAME R Results'!AT31</f>
        <v>0</v>
      </c>
      <c r="K118" s="784">
        <f>'SAME R Results'!BD31</f>
        <v>3657432.6076705437</v>
      </c>
      <c r="L118" s="784">
        <f>'SAME R Results'!BE31</f>
        <v>713.70935947796227</v>
      </c>
      <c r="M118" s="784">
        <f>'SAME R Results'!BF31</f>
        <v>10.858580639234834</v>
      </c>
      <c r="N118" s="784">
        <f>'SAME R Results'!BG31</f>
        <v>2.4580520411852764</v>
      </c>
      <c r="O118" s="789"/>
      <c r="P118" s="784">
        <f>'SAME R Results'!BH31</f>
        <v>169.80108483736078</v>
      </c>
      <c r="Q118" s="817">
        <f>'SAME R Results'!BI31</f>
        <v>0.19513944234574185</v>
      </c>
      <c r="R118" s="817">
        <f>'SAME R Results'!BJ31</f>
        <v>0.46185714375132125</v>
      </c>
      <c r="S118" s="817">
        <f>'SAME R Results'!BL31</f>
        <v>4.4175552255593455</v>
      </c>
      <c r="T118" s="817">
        <f>'SAME R Results'!BM31</f>
        <v>2.5299320831158894</v>
      </c>
      <c r="U118" s="817">
        <f>'SAME R Results'!BN31</f>
        <v>0.12684219726451437</v>
      </c>
      <c r="V118" s="784">
        <f>'SAME R Results'!BR31</f>
        <v>713.70935947796227</v>
      </c>
      <c r="W118" s="1086">
        <f>'SAME R Results'!BZ31</f>
        <v>349.07108469408809</v>
      </c>
      <c r="X118" s="1777">
        <f>'SAME R Results'!CA31</f>
        <v>1.5100000000000113</v>
      </c>
      <c r="Y118" s="1777">
        <f>'SAME R Results'!CD31</f>
        <v>0.67470629736699139</v>
      </c>
      <c r="Z118" s="1777"/>
      <c r="AA118" s="27"/>
      <c r="AE118" s="3">
        <v>3.2</v>
      </c>
    </row>
    <row r="119" spans="1:93" ht="16.5" customHeight="1" x14ac:dyDescent="0.2">
      <c r="A119" s="780">
        <v>2</v>
      </c>
      <c r="B119" s="836" t="str">
        <f>'SAME R Results'!B32</f>
        <v>Silicone</v>
      </c>
      <c r="C119" s="784" t="str">
        <f>'SAME R Results'!F32</f>
        <v>65a</v>
      </c>
      <c r="D119" s="785" t="str">
        <f>'SAME R Results'!G32</f>
        <v>aged</v>
      </c>
      <c r="E119" s="784">
        <f>'SAME R Results'!K32</f>
        <v>8.1</v>
      </c>
      <c r="F119" s="793">
        <f>'SAME R Results'!L32</f>
        <v>1.327</v>
      </c>
      <c r="G119" s="784">
        <f>'SAME R Results'!R32</f>
        <v>1922.8</v>
      </c>
      <c r="H119" s="821">
        <f>'SAME R Results'!AR32</f>
        <v>6.2469999999999999</v>
      </c>
      <c r="I119" s="821">
        <f>'SAME R Results'!AS32</f>
        <v>0</v>
      </c>
      <c r="J119" s="821">
        <f>'SAME R Results'!AT32</f>
        <v>0</v>
      </c>
      <c r="K119" s="784">
        <f>'SAME R Results'!BD32</f>
        <v>850213.29770512425</v>
      </c>
      <c r="L119" s="784">
        <f>'SAME R Results'!BE32</f>
        <v>392.88604316583246</v>
      </c>
      <c r="M119" s="784">
        <f>'SAME R Results'!BF32</f>
        <v>9.7802278466566275</v>
      </c>
      <c r="N119" s="784">
        <f>'SAME R Results'!BG32</f>
        <v>2.0860913430256596</v>
      </c>
      <c r="O119" s="789"/>
      <c r="P119" s="784">
        <f>'SAME R Results'!BH32</f>
        <v>140.72304115770493</v>
      </c>
      <c r="Q119" s="817">
        <f>'SAME R Results'!BI32</f>
        <v>0.46210291491123606</v>
      </c>
      <c r="R119" s="817">
        <f>'SAME R Results'!BJ32</f>
        <v>0.70555693079205239</v>
      </c>
      <c r="S119" s="817">
        <f>'SAME R Results'!BL32</f>
        <v>4.6883027818290159</v>
      </c>
      <c r="T119" s="817">
        <f>'SAME R Results'!BM32</f>
        <v>1.9165718859067358</v>
      </c>
      <c r="U119" s="817">
        <f>'SAME R Results'!BN32</f>
        <v>0.37397453500803451</v>
      </c>
      <c r="V119" s="784">
        <f>'SAME R Results'!BR32</f>
        <v>392.88604316583246</v>
      </c>
      <c r="W119" s="1086">
        <f>'SAME R Results'!BZ32</f>
        <v>349.07108469408809</v>
      </c>
      <c r="X119" s="1777">
        <f>'SAME R Results'!CA32</f>
        <v>1.5100000000000113</v>
      </c>
      <c r="Y119" s="1777">
        <f>'SAME R Results'!CD32</f>
        <v>0.55916440195114125</v>
      </c>
      <c r="Z119" s="1777"/>
      <c r="AA119" s="27"/>
    </row>
    <row r="120" spans="1:93" ht="16.5" customHeight="1" x14ac:dyDescent="0.2">
      <c r="A120" s="780">
        <v>2</v>
      </c>
      <c r="B120" s="836" t="str">
        <f>'SAME R Results'!B33</f>
        <v>Silicone</v>
      </c>
      <c r="C120" s="784">
        <f>'SAME R Results'!F33</f>
        <v>66</v>
      </c>
      <c r="D120" s="785" t="str">
        <f>'SAME R Results'!G33</f>
        <v>High Temp aging</v>
      </c>
      <c r="E120" s="784">
        <f>'SAME R Results'!K33</f>
        <v>8.1</v>
      </c>
      <c r="F120" s="793">
        <f>'SAME R Results'!L33</f>
        <v>1.36</v>
      </c>
      <c r="G120" s="784">
        <f>'SAME R Results'!R33</f>
        <v>41.6</v>
      </c>
      <c r="H120" s="821">
        <f>'SAME R Results'!AR33</f>
        <v>6.2490080000000008</v>
      </c>
      <c r="I120" s="821">
        <f>'SAME R Results'!AS33</f>
        <v>0</v>
      </c>
      <c r="J120" s="821">
        <f>'SAME R Results'!AT33</f>
        <v>0</v>
      </c>
      <c r="K120" s="784">
        <f>'SAME R Results'!BD33</f>
        <v>4370648.2804149641</v>
      </c>
      <c r="L120" s="784">
        <f>'SAME R Results'!BE33</f>
        <v>1059.8393621840767</v>
      </c>
      <c r="M120" s="784">
        <f>'SAME R Results'!BF33</f>
        <v>22.611607761715209</v>
      </c>
      <c r="N120" s="784">
        <f>'SAME R Results'!BG33</f>
        <v>5.3242748265894715</v>
      </c>
      <c r="O120" s="789"/>
      <c r="P120" s="784">
        <f>'SAME R Results'!BH33</f>
        <v>348.89549092151992</v>
      </c>
      <c r="Q120" s="817">
        <f>'SAME R Results'!BI33</f>
        <v>0.24249019691958648</v>
      </c>
      <c r="R120" s="817">
        <f>'SAME R Results'!BJ33</f>
        <v>0.55331119257415973</v>
      </c>
      <c r="S120" s="817">
        <f>'SAME R Results'!BL33</f>
        <v>4.2468896700810141</v>
      </c>
      <c r="T120" s="817">
        <f>'SAME R Results'!BM33</f>
        <v>2.480035062107834</v>
      </c>
      <c r="U120" s="817">
        <f>'SAME R Results'!BN33</f>
        <v>0.16053012786342269</v>
      </c>
      <c r="V120" s="784">
        <f>'SAME R Results'!BR33</f>
        <v>1059.8393621840767</v>
      </c>
      <c r="W120" s="1086">
        <f>'SAME R Results'!BZ33</f>
        <v>391.70103302710129</v>
      </c>
      <c r="X120" s="1777">
        <f>'SAME R Results'!CA33</f>
        <v>4.7333333333333671</v>
      </c>
      <c r="Y120" s="1777">
        <f>'SAME R Results'!CD33</f>
        <v>0.44226188990051502</v>
      </c>
      <c r="Z120" s="1777"/>
      <c r="AA120" s="27"/>
    </row>
    <row r="121" spans="1:93" ht="16.5" customHeight="1" x14ac:dyDescent="0.2">
      <c r="A121" s="780">
        <v>2</v>
      </c>
      <c r="B121" s="836" t="str">
        <f>'SAME R Results'!B34</f>
        <v>Silicone</v>
      </c>
      <c r="C121" s="784" t="str">
        <f>'SAME R Results'!F34</f>
        <v>66a</v>
      </c>
      <c r="D121" s="785" t="str">
        <f>'SAME R Results'!G34</f>
        <v>aged</v>
      </c>
      <c r="E121" s="784">
        <f>'SAME R Results'!K34</f>
        <v>8.1</v>
      </c>
      <c r="F121" s="793">
        <f>'SAME R Results'!L34</f>
        <v>1.36</v>
      </c>
      <c r="G121" s="784">
        <f>'SAME R Results'!R34</f>
        <v>836.6</v>
      </c>
      <c r="H121" s="821">
        <f>'SAME R Results'!AR34</f>
        <v>6.2502130000000005</v>
      </c>
      <c r="I121" s="821">
        <f>'SAME R Results'!AS34</f>
        <v>0</v>
      </c>
      <c r="J121" s="821">
        <f>'SAME R Results'!AT34</f>
        <v>0</v>
      </c>
      <c r="K121" s="784">
        <f>'SAME R Results'!BD34</f>
        <v>1489862.4646337628</v>
      </c>
      <c r="L121" s="784">
        <f>'SAME R Results'!BE34</f>
        <v>677.46801769063723</v>
      </c>
      <c r="M121" s="784">
        <f>'SAME R Results'!BF34</f>
        <v>14.408670126353368</v>
      </c>
      <c r="N121" s="784">
        <f>'SAME R Results'!BG34</f>
        <v>3.6343776450094105</v>
      </c>
      <c r="O121" s="809"/>
      <c r="P121" s="784">
        <f>'SAME R Results'!BH34</f>
        <v>313.78291660585643</v>
      </c>
      <c r="Q121" s="817">
        <f>'SAME R Results'!BI34</f>
        <v>0.45471849501032435</v>
      </c>
      <c r="R121" s="817">
        <f>'SAME R Results'!BJ34</f>
        <v>0.76456426382863152</v>
      </c>
      <c r="S121" s="817">
        <f>'SAME R Results'!BL34</f>
        <v>3.964549514038203</v>
      </c>
      <c r="T121" s="817">
        <f>'SAME R Results'!BM34</f>
        <v>2.0561842490103599</v>
      </c>
      <c r="U121" s="817">
        <f>'SAME R Results'!BN34</f>
        <v>0.35067671596166072</v>
      </c>
      <c r="V121" s="784">
        <f>'SAME R Results'!BR34</f>
        <v>677.46801769063723</v>
      </c>
      <c r="W121" s="1086">
        <f>'SAME R Results'!BZ34</f>
        <v>391.70103302710129</v>
      </c>
      <c r="X121" s="1777">
        <f>'SAME R Results'!CA34</f>
        <v>4.7333333333333671</v>
      </c>
      <c r="Y121" s="1777">
        <f>'SAME R Results'!CD34</f>
        <v>0.39775299288066024</v>
      </c>
      <c r="Z121" s="1777"/>
      <c r="AA121" s="27"/>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row>
    <row r="122" spans="1:93" ht="16.5" customHeight="1" x14ac:dyDescent="0.2">
      <c r="A122" s="780">
        <v>2</v>
      </c>
      <c r="B122" s="836" t="str">
        <f>'SAME R Results'!B71</f>
        <v>Silicone</v>
      </c>
      <c r="C122" s="784">
        <f>'SAME R Results'!F71</f>
        <v>86</v>
      </c>
      <c r="D122" s="785" t="str">
        <f>'SAME R Results'!G71</f>
        <v>Mid temp aging</v>
      </c>
      <c r="E122" s="784">
        <f>'SAME R Results'!K71</f>
        <v>8.1</v>
      </c>
      <c r="F122" s="793">
        <f>'SAME R Results'!L71</f>
        <v>1.345</v>
      </c>
      <c r="G122" s="784">
        <f>'SAME R Results'!R71</f>
        <v>50.428571428571431</v>
      </c>
      <c r="H122" s="821">
        <f>'SAME R Results'!AR71</f>
        <v>6.2489929999999996</v>
      </c>
      <c r="I122" s="821">
        <f>'SAME R Results'!AS71</f>
        <v>0</v>
      </c>
      <c r="J122" s="821">
        <f>'SAME R Results'!AT71</f>
        <v>0</v>
      </c>
      <c r="K122" s="784">
        <f>'SAME R Results'!BD71</f>
        <v>4159047.4441999369</v>
      </c>
      <c r="L122" s="784">
        <f>'SAME R Results'!BE71</f>
        <v>1018.5793100474913</v>
      </c>
      <c r="M122" s="784">
        <f>'SAME R Results'!BF71</f>
        <v>13.907765212551418</v>
      </c>
      <c r="N122" s="784">
        <f>'SAME R Results'!BG71</f>
        <v>2.9864826158994506</v>
      </c>
      <c r="O122" s="789"/>
      <c r="P122" s="784">
        <f>'SAME R Results'!BH71</f>
        <v>289.37242074179574</v>
      </c>
      <c r="Q122" s="817">
        <f>'SAME R Results'!BI71</f>
        <v>0.24490687440172548</v>
      </c>
      <c r="R122" s="817">
        <f>'SAME R Results'!BJ71</f>
        <v>0.52853535507968596</v>
      </c>
      <c r="S122" s="817">
        <f>'SAME R Results'!BL71</f>
        <v>4.6569047944592716</v>
      </c>
      <c r="T122" s="817">
        <f>'SAME R Results'!BM71</f>
        <v>2.403818538602768</v>
      </c>
      <c r="U122" s="817">
        <f>'SAME R Results'!BN71</f>
        <v>0.1667110710643826</v>
      </c>
      <c r="V122" s="784">
        <f>'SAME R Results'!BR71</f>
        <v>1018.5793100474913</v>
      </c>
      <c r="W122" s="1086">
        <f>'SAME R Results'!BZ71</f>
        <v>377.25377334902771</v>
      </c>
      <c r="X122" s="1777">
        <f>'SAME R Results'!CA71</f>
        <v>2.4766666666666826</v>
      </c>
      <c r="Y122" s="1777">
        <f>'SAME R Results'!CD71</f>
        <v>0.70103682010125035</v>
      </c>
      <c r="Z122" s="1777"/>
      <c r="AA122" s="27"/>
    </row>
    <row r="123" spans="1:93" ht="16.5" customHeight="1" x14ac:dyDescent="0.2">
      <c r="A123" s="780">
        <v>2</v>
      </c>
      <c r="B123" s="836" t="str">
        <f>'SAME R Results'!B72</f>
        <v>Silicone</v>
      </c>
      <c r="C123" s="784" t="str">
        <f>'SAME R Results'!F72</f>
        <v>86a</v>
      </c>
      <c r="D123" s="785" t="str">
        <f>'SAME R Results'!G72</f>
        <v>aged</v>
      </c>
      <c r="E123" s="784">
        <f>'SAME R Results'!K72</f>
        <v>8.1</v>
      </c>
      <c r="F123" s="793">
        <f>'SAME R Results'!L72</f>
        <v>1.345</v>
      </c>
      <c r="G123" s="784">
        <f>'SAME R Results'!R72</f>
        <v>628</v>
      </c>
      <c r="H123" s="821">
        <f>'SAME R Results'!AR72</f>
        <v>6.2518004999999999</v>
      </c>
      <c r="I123" s="821">
        <f>'SAME R Results'!AS72</f>
        <v>0</v>
      </c>
      <c r="J123" s="821">
        <f>'SAME R Results'!AT72</f>
        <v>0</v>
      </c>
      <c r="K123" s="784">
        <f>'SAME R Results'!BD72</f>
        <v>1666662.2131405217</v>
      </c>
      <c r="L123" s="784">
        <f>'SAME R Results'!BE72</f>
        <v>678.83879956439739</v>
      </c>
      <c r="M123" s="784">
        <f>'SAME R Results'!BF72</f>
        <v>12.486765719447009</v>
      </c>
      <c r="N123" s="784">
        <f>'SAME R Results'!BG72</f>
        <v>2.6084359550507075</v>
      </c>
      <c r="O123" s="789"/>
      <c r="P123" s="784">
        <f>'SAME R Results'!BH72</f>
        <v>249.70070536738518</v>
      </c>
      <c r="Q123" s="817">
        <f>'SAME R Results'!BI72</f>
        <v>0.40730436810302983</v>
      </c>
      <c r="R123" s="817">
        <f>'SAME R Results'!BJ72</f>
        <v>0.68251209089439391</v>
      </c>
      <c r="S123" s="817">
        <f>'SAME R Results'!BL72</f>
        <v>4.7870700813140221</v>
      </c>
      <c r="T123" s="817">
        <f>'SAME R Results'!BM72</f>
        <v>2.0513213994146504</v>
      </c>
      <c r="U123" s="817">
        <f>'SAME R Results'!BN72</f>
        <v>0.31464687789311779</v>
      </c>
      <c r="V123" s="784">
        <f>'SAME R Results'!BR72</f>
        <v>678.83879956439739</v>
      </c>
      <c r="W123" s="1086">
        <f>'SAME R Results'!BZ72</f>
        <v>377.25377334902771</v>
      </c>
      <c r="X123" s="1777">
        <f>'SAME R Results'!CA72</f>
        <v>2.4766666666666826</v>
      </c>
      <c r="Y123" s="1777">
        <f>'SAME R Results'!CD72</f>
        <v>0.60492768460469781</v>
      </c>
      <c r="Z123" s="1777"/>
      <c r="AA123" s="27"/>
    </row>
    <row r="124" spans="1:93" ht="16.5" customHeight="1" x14ac:dyDescent="0.2">
      <c r="A124" s="780">
        <v>2</v>
      </c>
      <c r="B124" s="836" t="str">
        <f>'SAME R Results'!B36</f>
        <v>Silicone</v>
      </c>
      <c r="C124" s="784">
        <f>'SAME R Results'!F36</f>
        <v>67</v>
      </c>
      <c r="D124" s="785" t="str">
        <f>'SAME R Results'!G36</f>
        <v>High temp aged STS det</v>
      </c>
      <c r="E124" s="784">
        <f>'SAME R Results'!K36</f>
        <v>8.1</v>
      </c>
      <c r="F124" s="793">
        <f>'SAME R Results'!L36</f>
        <v>1.35</v>
      </c>
      <c r="G124" s="784">
        <f>'SAME R Results'!R36</f>
        <v>750.85714285714289</v>
      </c>
      <c r="H124" s="821">
        <f>'SAME R Results'!AR36</f>
        <v>6.2453619999999983</v>
      </c>
      <c r="I124" s="821">
        <f>'SAME R Results'!AS36</f>
        <v>4.4173289999999996</v>
      </c>
      <c r="J124" s="821">
        <f>'SAME R Results'!AT36</f>
        <v>5.0926355000000001</v>
      </c>
      <c r="K124" s="784">
        <f>'SAME R Results'!BD36</f>
        <v>1352021.2260295507</v>
      </c>
      <c r="L124" s="784">
        <f>'SAME R Results'!BE36</f>
        <v>520.57349289091769</v>
      </c>
      <c r="M124" s="784">
        <f>'SAME R Results'!BF36</f>
        <v>5.7906650850000005</v>
      </c>
      <c r="N124" s="784">
        <f>'SAME R Results'!BG36</f>
        <v>1.2398338874999999</v>
      </c>
      <c r="O124" s="789"/>
      <c r="P124" s="784">
        <f>'SAME R Results'!BH36</f>
        <v>189.82535759302968</v>
      </c>
      <c r="Q124" s="817">
        <f>'SAME R Results'!BI36</f>
        <v>0.38503352082694281</v>
      </c>
      <c r="R124" s="817">
        <f>'SAME R Results'!BJ36</f>
        <v>0.66789756739767003</v>
      </c>
      <c r="S124" s="817">
        <f>'SAME R Results'!BL36</f>
        <v>4.6705168679300204</v>
      </c>
      <c r="T124" s="817">
        <f>'SAME R Results'!BM36</f>
        <v>2.1004718117092902</v>
      </c>
      <c r="U124" s="817">
        <f>'SAME R Results'!BN36</f>
        <v>0.29234312166121146</v>
      </c>
      <c r="V124" s="784">
        <f>'SAME R Results'!BR36</f>
        <v>520.57349289091769</v>
      </c>
      <c r="W124" s="1086">
        <f>'SAME R Results'!BZ36</f>
        <v>380.48331224437908</v>
      </c>
      <c r="X124" s="1777">
        <f>'SAME R Results'!CA36</f>
        <v>0</v>
      </c>
      <c r="Y124" s="1777">
        <f>'SAME R Results'!CD36</f>
        <v>0</v>
      </c>
      <c r="Z124" s="1777">
        <f>J124-I124</f>
        <v>0.67530650000000048</v>
      </c>
      <c r="AA124" s="27"/>
    </row>
    <row r="125" spans="1:93" ht="16.5" customHeight="1" x14ac:dyDescent="0.2">
      <c r="A125" s="780">
        <v>2</v>
      </c>
      <c r="B125" s="836" t="str">
        <f>'SAME R Results'!B95</f>
        <v>Silicone</v>
      </c>
      <c r="C125" s="784">
        <f>'SAME R Results'!F95</f>
        <v>99</v>
      </c>
      <c r="D125" s="785" t="str">
        <f>'SAME R Results'!G95</f>
        <v>No flow run w/ aging</v>
      </c>
      <c r="E125" s="784">
        <f>'SAME R Results'!K95</f>
        <v>0</v>
      </c>
      <c r="F125" s="793">
        <f>'SAME R Results'!L95</f>
        <v>1.35</v>
      </c>
      <c r="G125" s="784">
        <f>'SAME R Results'!R95</f>
        <v>47.714285714285715</v>
      </c>
      <c r="H125" s="821">
        <f>'SAME R Results'!AR95</f>
        <v>6.2520449999999999</v>
      </c>
      <c r="I125" s="821">
        <f>'SAME R Results'!AS95</f>
        <v>0</v>
      </c>
      <c r="J125" s="821">
        <f>'SAME R Results'!AT95</f>
        <v>0</v>
      </c>
      <c r="K125" s="784">
        <f>'SAME R Results'!BD95</f>
        <v>655944.33171958511</v>
      </c>
      <c r="L125" s="784">
        <f>'SAME R Results'!BE95</f>
        <v>276.90482504565301</v>
      </c>
      <c r="M125" s="784">
        <f>'SAME R Results'!BF95</f>
        <v>6.811156391889476</v>
      </c>
      <c r="N125" s="784">
        <f>'SAME R Results'!BG95</f>
        <v>1.5494310166508976</v>
      </c>
      <c r="O125" s="789"/>
      <c r="P125" s="784">
        <f>'SAME R Results'!BH95</f>
        <v>145.69428037442378</v>
      </c>
      <c r="Q125" s="817">
        <f>'SAME R Results'!BI95</f>
        <v>0.42214683724720298</v>
      </c>
      <c r="R125" s="817">
        <f>'SAME R Results'!BJ95</f>
        <v>0.77823626118310629</v>
      </c>
      <c r="S125" s="817">
        <f>'SAME R Results'!BL95</f>
        <v>4.3959081228487493</v>
      </c>
      <c r="T125" s="817">
        <f>'SAME R Results'!BM95</f>
        <v>2.1860533304930478</v>
      </c>
      <c r="U125" s="817">
        <f>'SAME R Results'!BN95</f>
        <v>0.31091349916789301</v>
      </c>
      <c r="V125" s="784">
        <f>'SAME R Results'!BR95</f>
        <v>276.90482504565301</v>
      </c>
      <c r="W125" s="1086">
        <f>'SAME R Results'!BZ95</f>
        <v>388.21292827763835</v>
      </c>
      <c r="X125" s="1777">
        <f>'SAME R Results'!CA95</f>
        <v>3.3299999999999441</v>
      </c>
      <c r="Y125" s="1777">
        <f>'SAME R Results'!CD95</f>
        <v>0.26251221689085807</v>
      </c>
      <c r="Z125" s="1777"/>
      <c r="AA125" s="27"/>
    </row>
    <row r="126" spans="1:93" ht="16.5" customHeight="1" x14ac:dyDescent="0.2">
      <c r="A126" s="780">
        <v>2</v>
      </c>
      <c r="B126" s="836" t="str">
        <f>'SAME R Results'!B96</f>
        <v>Silicone</v>
      </c>
      <c r="C126" s="784" t="str">
        <f>'SAME R Results'!F96</f>
        <v>99a</v>
      </c>
      <c r="D126" s="785" t="str">
        <f>'SAME R Results'!G96</f>
        <v>aged</v>
      </c>
      <c r="E126" s="784">
        <f>'SAME R Results'!K96</f>
        <v>0</v>
      </c>
      <c r="F126" s="793">
        <f>'SAME R Results'!L96</f>
        <v>1.35</v>
      </c>
      <c r="G126" s="784">
        <f>'SAME R Results'!R96</f>
        <v>627.14285714285711</v>
      </c>
      <c r="H126" s="821">
        <f>'SAME R Results'!AR96</f>
        <v>6.2521819999999995</v>
      </c>
      <c r="I126" s="821">
        <f>'SAME R Results'!AS96</f>
        <v>0</v>
      </c>
      <c r="J126" s="821">
        <f>'SAME R Results'!AT96</f>
        <v>0</v>
      </c>
      <c r="K126" s="784">
        <f>'SAME R Results'!BD96</f>
        <v>482680.64130776486</v>
      </c>
      <c r="L126" s="784">
        <f>'SAME R Results'!BE96</f>
        <v>257.17631210006039</v>
      </c>
      <c r="M126" s="784">
        <f>'SAME R Results'!BF96</f>
        <v>6.1549312908349894</v>
      </c>
      <c r="N126" s="784">
        <f>'SAME R Results'!BG96</f>
        <v>1.5156538815916414</v>
      </c>
      <c r="O126" s="789"/>
      <c r="P126" s="784">
        <f>'SAME R Results'!BH96</f>
        <v>133.01611866641571</v>
      </c>
      <c r="Q126" s="817">
        <f>'SAME R Results'!BI96</f>
        <v>0.53280842464133693</v>
      </c>
      <c r="R126" s="817">
        <f>'SAME R Results'!BJ96</f>
        <v>0.83624670481089458</v>
      </c>
      <c r="S126" s="817">
        <f>'SAME R Results'!BL96</f>
        <v>4.0609082097104388</v>
      </c>
      <c r="T126" s="817">
        <f>'SAME R Results'!BM96</f>
        <v>1.956951529924229</v>
      </c>
      <c r="U126" s="817">
        <f>'SAME R Results'!BN96</f>
        <v>0.42529415595640968</v>
      </c>
      <c r="V126" s="784">
        <f>'SAME R Results'!BR96</f>
        <v>257.17631210006039</v>
      </c>
      <c r="W126" s="1086">
        <f>'SAME R Results'!BZ96</f>
        <v>388.21292827763835</v>
      </c>
      <c r="X126" s="1777">
        <f>'SAME R Results'!CA96</f>
        <v>3.3299999999999441</v>
      </c>
      <c r="Y126" s="1777">
        <f>'SAME R Results'!CD96</f>
        <v>0.23966868228183413</v>
      </c>
      <c r="Z126" s="1777"/>
      <c r="AA126" s="27"/>
    </row>
    <row r="127" spans="1:93" ht="16.5" customHeight="1" x14ac:dyDescent="0.2">
      <c r="A127" s="780">
        <v>2</v>
      </c>
      <c r="B127" s="836" t="str">
        <f>'SAME R Results'!B104</f>
        <v>Silicone</v>
      </c>
      <c r="C127" s="784">
        <f>'SAME R Results'!F104</f>
        <v>103</v>
      </c>
      <c r="D127" s="785" t="str">
        <f>'SAME R Results'!G104</f>
        <v>low flow run w/ aging</v>
      </c>
      <c r="E127" s="784">
        <f>'SAME R Results'!K104</f>
        <v>1</v>
      </c>
      <c r="F127" s="793">
        <f>'SAME R Results'!L104</f>
        <v>1.35</v>
      </c>
      <c r="G127" s="784">
        <f>'SAME R Results'!R104</f>
        <v>47.714285714285715</v>
      </c>
      <c r="H127" s="821">
        <f>'SAME R Results'!AR104</f>
        <v>6.2606215000000001</v>
      </c>
      <c r="I127" s="821">
        <f>'SAME R Results'!AS104</f>
        <v>0</v>
      </c>
      <c r="J127" s="821">
        <f>'SAME R Results'!AT104</f>
        <v>0</v>
      </c>
      <c r="K127" s="784">
        <f>'SAME R Results'!BD104</f>
        <v>312096.9919050613</v>
      </c>
      <c r="L127" s="784">
        <f>'SAME R Results'!BE104</f>
        <v>121.59461504277496</v>
      </c>
      <c r="M127" s="784">
        <f>'SAME R Results'!BF104</f>
        <v>4.7561933868386106</v>
      </c>
      <c r="N127" s="784">
        <f>'SAME R Results'!BG104</f>
        <v>1.2594530999111959</v>
      </c>
      <c r="O127" s="789"/>
      <c r="P127" s="784">
        <f>'SAME R Results'!BH104</f>
        <v>103.66063754039537</v>
      </c>
      <c r="Q127" s="817">
        <f>'SAME R Results'!BI104</f>
        <v>0.38960521311196605</v>
      </c>
      <c r="R127" s="817">
        <f>'SAME R Results'!BJ104</f>
        <v>0.88994066860296439</v>
      </c>
      <c r="S127" s="817">
        <f>'SAME R Results'!BL104</f>
        <v>3.7763957920894158</v>
      </c>
      <c r="T127" s="817">
        <f>'SAME R Results'!BM104</f>
        <v>2.4814842980856899</v>
      </c>
      <c r="U127" s="817">
        <f>'SAME R Results'!BN104</f>
        <v>0.25778438811066695</v>
      </c>
      <c r="V127" s="784">
        <f>'SAME R Results'!BR104</f>
        <v>121.59461504277496</v>
      </c>
      <c r="W127" s="1086">
        <f>'SAME R Results'!BZ104</f>
        <v>381.50843411618837</v>
      </c>
      <c r="X127" s="1777">
        <f>'SAME R Results'!CA104</f>
        <v>2.8599999999999737</v>
      </c>
      <c r="Y127" s="1777">
        <f>'SAME R Results'!CD104</f>
        <v>0.21746986896586643</v>
      </c>
      <c r="Z127" s="1777"/>
      <c r="AA127" s="27"/>
    </row>
    <row r="128" spans="1:93" ht="16.5" customHeight="1" x14ac:dyDescent="0.2">
      <c r="A128" s="780">
        <v>2</v>
      </c>
      <c r="B128" s="836" t="str">
        <f>'SAME R Results'!B105</f>
        <v>Silicone</v>
      </c>
      <c r="C128" s="784" t="str">
        <f>'SAME R Results'!F105</f>
        <v>103a</v>
      </c>
      <c r="D128" s="785" t="str">
        <f>'SAME R Results'!G105</f>
        <v>aged</v>
      </c>
      <c r="E128" s="784">
        <f>'SAME R Results'!K105</f>
        <v>1</v>
      </c>
      <c r="F128" s="793">
        <f>'SAME R Results'!L105</f>
        <v>1.35</v>
      </c>
      <c r="G128" s="784">
        <f>'SAME R Results'!R105</f>
        <v>619</v>
      </c>
      <c r="H128" s="821">
        <f>'SAME R Results'!AR105</f>
        <v>6.2601764999999991</v>
      </c>
      <c r="I128" s="821">
        <f>'SAME R Results'!AS105</f>
        <v>0</v>
      </c>
      <c r="J128" s="821">
        <f>'SAME R Results'!AT105</f>
        <v>0</v>
      </c>
      <c r="K128" s="784">
        <f>'SAME R Results'!BD105</f>
        <v>293202.85419679346</v>
      </c>
      <c r="L128" s="784">
        <f>'SAME R Results'!BE105</f>
        <v>130.00855832868439</v>
      </c>
      <c r="M128" s="784">
        <f>'SAME R Results'!BF105</f>
        <v>4.7043451370904972</v>
      </c>
      <c r="N128" s="784">
        <f>'SAME R Results'!BG105</f>
        <v>1.2240901585401425</v>
      </c>
      <c r="O128" s="789"/>
      <c r="P128" s="784">
        <f>'SAME R Results'!BH105</f>
        <v>93.025149253985816</v>
      </c>
      <c r="Q128" s="817">
        <f>'SAME R Results'!BI105</f>
        <v>0.44340822903935495</v>
      </c>
      <c r="R128" s="817">
        <f>'SAME R Results'!BJ105</f>
        <v>0.87645646736377714</v>
      </c>
      <c r="S128" s="817">
        <f>'SAME R Results'!BL105</f>
        <v>3.8431361483217286</v>
      </c>
      <c r="T128" s="817">
        <f>'SAME R Results'!BM105</f>
        <v>2.2829472231124459</v>
      </c>
      <c r="U128" s="817">
        <f>'SAME R Results'!BN105</f>
        <v>0.31538457450106333</v>
      </c>
      <c r="V128" s="784">
        <f>'SAME R Results'!BR105</f>
        <v>130.00855832868439</v>
      </c>
      <c r="W128" s="1086">
        <f>'SAME R Results'!BZ105</f>
        <v>381.50843411618837</v>
      </c>
      <c r="X128" s="1777">
        <f>'SAME R Results'!CA105</f>
        <v>2.8599999999999737</v>
      </c>
      <c r="Y128" s="1777">
        <f>'SAME R Results'!CD105</f>
        <v>0.19515765577759445</v>
      </c>
      <c r="Z128" s="1777"/>
      <c r="AA128" s="27"/>
    </row>
    <row r="129" spans="1:93" ht="16.5" customHeight="1" x14ac:dyDescent="0.2">
      <c r="A129" s="780">
        <v>2</v>
      </c>
      <c r="B129" s="836" t="str">
        <f>'SAME R Results'!B106</f>
        <v>Silicone</v>
      </c>
      <c r="C129" s="784">
        <f>'SAME R Results'!F106</f>
        <v>104</v>
      </c>
      <c r="D129" s="785" t="str">
        <f>'SAME R Results'!G106</f>
        <v>No flow run w/ aging</v>
      </c>
      <c r="E129" s="784">
        <f>'SAME R Results'!K106</f>
        <v>0</v>
      </c>
      <c r="F129" s="793">
        <f>'SAME R Results'!L106</f>
        <v>1.35</v>
      </c>
      <c r="G129" s="784">
        <f>'SAME R Results'!R106</f>
        <v>50.571428571428569</v>
      </c>
      <c r="H129" s="821">
        <f>'SAME R Results'!AR106</f>
        <v>6.2529599999999999</v>
      </c>
      <c r="I129" s="821">
        <f>'SAME R Results'!AS106</f>
        <v>0</v>
      </c>
      <c r="J129" s="821">
        <f>'SAME R Results'!AT106</f>
        <v>0</v>
      </c>
      <c r="K129" s="784">
        <f>'SAME R Results'!BD106</f>
        <v>161835.03759638718</v>
      </c>
      <c r="L129" s="784">
        <f>'SAME R Results'!BE106</f>
        <v>152.1066060136182</v>
      </c>
      <c r="M129" s="784">
        <f>'SAME R Results'!BF106</f>
        <v>6.7707304279384832</v>
      </c>
      <c r="N129" s="784">
        <f>'SAME R Results'!BG106</f>
        <v>1.8460594643041344</v>
      </c>
      <c r="O129" s="789"/>
      <c r="P129" s="784">
        <f>'SAME R Results'!BH106</f>
        <v>137.42237072527996</v>
      </c>
      <c r="Q129" s="817">
        <f>'SAME R Results'!BI106</f>
        <v>0.93988674067582656</v>
      </c>
      <c r="R129" s="817">
        <f>'SAME R Results'!BJ106</f>
        <v>1.2168804592172662</v>
      </c>
      <c r="S129" s="817">
        <f>'SAME R Results'!BL106</f>
        <v>3.6676664857546646</v>
      </c>
      <c r="T129" s="817">
        <f>'SAME R Results'!BM106</f>
        <v>1.6623278381210085</v>
      </c>
      <c r="U129" s="817">
        <f>'SAME R Results'!BN106</f>
        <v>0.82601764712833703</v>
      </c>
      <c r="V129" s="784">
        <f>'SAME R Results'!BR106</f>
        <v>152.1066060136182</v>
      </c>
      <c r="W129" s="1086">
        <f>'SAME R Results'!BZ106</f>
        <v>335.53181792685871</v>
      </c>
      <c r="X129" s="1777">
        <f>'SAME R Results'!CA106</f>
        <v>3.9700000000001401</v>
      </c>
      <c r="Y129" s="1777">
        <f>'SAME R Results'!CD106</f>
        <v>0.207691240390844</v>
      </c>
      <c r="Z129" s="1777"/>
      <c r="AA129" s="27"/>
    </row>
    <row r="130" spans="1:93" ht="16.5" customHeight="1" x14ac:dyDescent="0.2">
      <c r="A130" s="780">
        <v>2</v>
      </c>
      <c r="B130" s="836" t="str">
        <f>'SAME R Results'!B107</f>
        <v>Silicone</v>
      </c>
      <c r="C130" s="784" t="str">
        <f>'SAME R Results'!F107</f>
        <v>104a</v>
      </c>
      <c r="D130" s="785" t="str">
        <f>'SAME R Results'!G107</f>
        <v>aged</v>
      </c>
      <c r="E130" s="784">
        <f>'SAME R Results'!K107</f>
        <v>0</v>
      </c>
      <c r="F130" s="793">
        <f>'SAME R Results'!L107</f>
        <v>1.35</v>
      </c>
      <c r="G130" s="784">
        <f>'SAME R Results'!R107</f>
        <v>636.14285714285711</v>
      </c>
      <c r="H130" s="821">
        <f>'SAME R Results'!AR107</f>
        <v>6.2513584999999985</v>
      </c>
      <c r="I130" s="821">
        <f>'SAME R Results'!AS107</f>
        <v>0</v>
      </c>
      <c r="J130" s="821">
        <f>'SAME R Results'!AT107</f>
        <v>0</v>
      </c>
      <c r="K130" s="784">
        <f>'SAME R Results'!BD107</f>
        <v>144873.32405044511</v>
      </c>
      <c r="L130" s="784">
        <f>'SAME R Results'!BE107</f>
        <v>159.74285125148558</v>
      </c>
      <c r="M130" s="784">
        <f>'SAME R Results'!BF107</f>
        <v>5.9374594452505498</v>
      </c>
      <c r="N130" s="784">
        <f>'SAME R Results'!BG107</f>
        <v>1.5596775845127868</v>
      </c>
      <c r="O130" s="809"/>
      <c r="P130" s="784">
        <f>'SAME R Results'!BH107</f>
        <v>118.35054019742921</v>
      </c>
      <c r="Q130" s="817">
        <f>'SAME R Results'!BI107</f>
        <v>1.1026381309223143</v>
      </c>
      <c r="R130" s="817">
        <f>'SAME R Results'!BJ107</f>
        <v>1.2012873282774046</v>
      </c>
      <c r="S130" s="817">
        <f>'SAME R Results'!BL107</f>
        <v>3.8068505338590843</v>
      </c>
      <c r="T130" s="817">
        <f>'SAME R Results'!BM107</f>
        <v>1.3400747238642703</v>
      </c>
      <c r="U130" s="817">
        <f>'SAME R Results'!BN107</f>
        <v>1.0563943322697535</v>
      </c>
      <c r="V130" s="784">
        <f>'SAME R Results'!BR107</f>
        <v>159.74285125148558</v>
      </c>
      <c r="W130" s="1086">
        <f>'SAME R Results'!BZ107</f>
        <v>335.53181792685871</v>
      </c>
      <c r="X130" s="1777">
        <f>'SAME R Results'!CA107</f>
        <v>3.9700000000001401</v>
      </c>
      <c r="Y130" s="1777">
        <f>'SAME R Results'!CD107</f>
        <v>0.17886731515983631</v>
      </c>
      <c r="Z130" s="1777"/>
      <c r="AA130" s="27"/>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c r="CJ130" s="11"/>
      <c r="CK130" s="11"/>
      <c r="CL130" s="11"/>
      <c r="CM130" s="11"/>
      <c r="CN130" s="11"/>
      <c r="CO130" s="11"/>
    </row>
    <row r="131" spans="1:93" ht="16.5" customHeight="1" x14ac:dyDescent="0.2">
      <c r="A131" s="780">
        <v>2</v>
      </c>
      <c r="B131" s="836" t="str">
        <f>'SAME R Results'!B41</f>
        <v>Silicone</v>
      </c>
      <c r="C131" s="784">
        <f>'SAME R Results'!F41</f>
        <v>72</v>
      </c>
      <c r="D131" s="785" t="str">
        <f>'SAME R Results'!G41</f>
        <v>Baseline STS det</v>
      </c>
      <c r="E131" s="784">
        <f>'SAME R Results'!K41</f>
        <v>8.1</v>
      </c>
      <c r="F131" s="793">
        <f>'SAME R Results'!L41</f>
        <v>1.327</v>
      </c>
      <c r="G131" s="784">
        <f>'SAME R Results'!R41</f>
        <v>42.428571428571431</v>
      </c>
      <c r="H131" s="821">
        <f>'SAME R Results'!AR41</f>
        <v>6.2547449999999998</v>
      </c>
      <c r="I131" s="821">
        <f>'SAME R Results'!AS41</f>
        <v>4.3222510000000005</v>
      </c>
      <c r="J131" s="821">
        <f>'SAME R Results'!AT41</f>
        <v>5.1131440000000001</v>
      </c>
      <c r="K131" s="784">
        <f>'SAME R Results'!BD41</f>
        <v>2987870.0785916378</v>
      </c>
      <c r="L131" s="784">
        <f>'SAME R Results'!BE41</f>
        <v>544.60864227797083</v>
      </c>
      <c r="M131" s="784">
        <f>'SAME R Results'!BF41</f>
        <v>0</v>
      </c>
      <c r="N131" s="784">
        <f>'SAME R Results'!BG41</f>
        <v>0</v>
      </c>
      <c r="O131" s="809"/>
      <c r="P131" s="784">
        <f>'SAME R Results'!BH41</f>
        <v>103.70373886777141</v>
      </c>
      <c r="Q131" s="817">
        <f>'SAME R Results'!BI41</f>
        <v>0.18227320062546948</v>
      </c>
      <c r="R131" s="817">
        <f>'SAME R Results'!BJ41</f>
        <v>0.41917675488054462</v>
      </c>
      <c r="S131" s="817">
        <f>'SAME R Results'!BL41</f>
        <v>0</v>
      </c>
      <c r="T131" s="817">
        <f>'SAME R Results'!BM41</f>
        <v>2.4907181987680542</v>
      </c>
      <c r="U131" s="817">
        <f>'SAME R Results'!BN41</f>
        <v>0.12019478746766346</v>
      </c>
      <c r="V131" s="784">
        <f>'SAME R Results'!BR41</f>
        <v>544.60864227797083</v>
      </c>
      <c r="W131" s="1086">
        <f>'SAME R Results'!BZ41</f>
        <v>350.60084952585379</v>
      </c>
      <c r="X131" s="1777">
        <f>'SAME R Results'!CA41</f>
        <v>0</v>
      </c>
      <c r="Y131" s="1777">
        <f>'SAME R Results'!CD41</f>
        <v>0</v>
      </c>
      <c r="Z131" s="1777">
        <f>J131-I131</f>
        <v>0.79089299999999962</v>
      </c>
      <c r="AA131" s="27"/>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row>
    <row r="132" spans="1:93" ht="16.5" customHeight="1" x14ac:dyDescent="0.2">
      <c r="A132" s="780">
        <v>2</v>
      </c>
      <c r="B132" s="836" t="str">
        <f>'SAME R Results'!B79</f>
        <v>Silicone</v>
      </c>
      <c r="C132" s="784">
        <f>'SAME R Results'!F79</f>
        <v>91</v>
      </c>
      <c r="D132" s="785" t="str">
        <f>'SAME R Results'!G79</f>
        <v>Baseline STS det</v>
      </c>
      <c r="E132" s="784">
        <f>'SAME R Results'!K79</f>
        <v>8.1</v>
      </c>
      <c r="F132" s="793">
        <f>'SAME R Results'!L79</f>
        <v>1.327</v>
      </c>
      <c r="G132" s="784">
        <f>'SAME R Results'!R79</f>
        <v>46.428571428571431</v>
      </c>
      <c r="H132" s="821">
        <f>'SAME R Results'!AR79</f>
        <v>6.2384049999999993</v>
      </c>
      <c r="I132" s="821">
        <f>'SAME R Results'!AS79</f>
        <v>4.1504974999999993</v>
      </c>
      <c r="J132" s="821">
        <f>'SAME R Results'!AT79</f>
        <v>5.1456149999999985</v>
      </c>
      <c r="K132" s="784">
        <f>'SAME R Results'!BD79</f>
        <v>5719472.6548255282</v>
      </c>
      <c r="L132" s="784">
        <f>'SAME R Results'!BE79</f>
        <v>1063.7520022654714</v>
      </c>
      <c r="M132" s="784">
        <f>'SAME R Results'!BF79</f>
        <v>0</v>
      </c>
      <c r="N132" s="784">
        <f>'SAME R Results'!BG79</f>
        <v>0</v>
      </c>
      <c r="O132" s="789"/>
      <c r="P132" s="784">
        <f>'SAME R Results'!BH79</f>
        <v>281.59157618919068</v>
      </c>
      <c r="Q132" s="817">
        <f>'SAME R Results'!BI79</f>
        <v>0.18598777657726576</v>
      </c>
      <c r="R132" s="817">
        <f>'SAME R Results'!BJ79</f>
        <v>0.47098547407496355</v>
      </c>
      <c r="S132" s="817">
        <f>'SAME R Results'!BL79</f>
        <v>0</v>
      </c>
      <c r="T132" s="817">
        <f>'SAME R Results'!BM79</f>
        <v>2.621960580186387</v>
      </c>
      <c r="U132" s="817">
        <f>'SAME R Results'!BN79</f>
        <v>0.11687532926820664</v>
      </c>
      <c r="V132" s="784">
        <f>'SAME R Results'!BR79</f>
        <v>1063.7520022654714</v>
      </c>
      <c r="W132" s="1086">
        <f>'SAME R Results'!BZ79</f>
        <v>360.56642992458728</v>
      </c>
      <c r="X132" s="1777">
        <f>'SAME R Results'!CA79</f>
        <v>2.1666666666666501</v>
      </c>
      <c r="Y132" s="1777">
        <f>'SAME R Results'!CD79</f>
        <v>0.77979205713930322</v>
      </c>
      <c r="Z132" s="1777">
        <f>J132-I132</f>
        <v>0.99511749999999921</v>
      </c>
      <c r="AA132" s="27"/>
    </row>
    <row r="133" spans="1:93" ht="16.5" customHeight="1" x14ac:dyDescent="0.2">
      <c r="A133" s="780">
        <v>2</v>
      </c>
      <c r="B133" s="836" t="str">
        <f>'SAME R Results'!B117</f>
        <v>Silicone</v>
      </c>
      <c r="C133" s="784">
        <f>'SAME R Results'!F117</f>
        <v>109</v>
      </c>
      <c r="D133" s="785" t="str">
        <f>'SAME R Results'!G117</f>
        <v>low flow run w STS</v>
      </c>
      <c r="E133" s="784">
        <f>'SAME R Results'!K117</f>
        <v>2</v>
      </c>
      <c r="F133" s="793">
        <f>'SAME R Results'!L117</f>
        <v>1.35</v>
      </c>
      <c r="G133" s="784">
        <f>'SAME R Results'!R117</f>
        <v>28.142857142857142</v>
      </c>
      <c r="H133" s="821">
        <f>'SAME R Results'!AR117</f>
        <v>6.2771294999999991</v>
      </c>
      <c r="I133" s="821">
        <f>'SAME R Results'!AS117</f>
        <v>4.556986666666667</v>
      </c>
      <c r="J133" s="821">
        <f>'SAME R Results'!AT117</f>
        <v>5.1367805000000004</v>
      </c>
      <c r="K133" s="784">
        <f>'SAME R Results'!BD117</f>
        <v>1994125.8786545112</v>
      </c>
      <c r="L133" s="784">
        <f>'SAME R Results'!BE117</f>
        <v>512.45177318923925</v>
      </c>
      <c r="M133" s="784">
        <f>'SAME R Results'!BF117</f>
        <v>0</v>
      </c>
      <c r="N133" s="784">
        <f>'SAME R Results'!BG117</f>
        <v>0</v>
      </c>
      <c r="O133" s="789"/>
      <c r="P133" s="784">
        <f>'SAME R Results'!BH117</f>
        <v>150.921491760213</v>
      </c>
      <c r="Q133" s="817">
        <f>'SAME R Results'!BI117</f>
        <v>0.25698065436822065</v>
      </c>
      <c r="R133" s="817">
        <f>'SAME R Results'!BJ117</f>
        <v>0.5435662238110599</v>
      </c>
      <c r="S133" s="817">
        <f>'SAME R Results'!BL117</f>
        <v>0</v>
      </c>
      <c r="T133" s="817">
        <f>'SAME R Results'!BM117</f>
        <v>2.3762769205137761</v>
      </c>
      <c r="U133" s="817">
        <f>'SAME R Results'!BN117</f>
        <v>0.17669506280256947</v>
      </c>
      <c r="V133" s="784">
        <f>'SAME R Results'!BR117</f>
        <v>512.45177318923925</v>
      </c>
      <c r="W133" s="1086">
        <f>'SAME R Results'!BZ117</f>
        <v>382.57380885286187</v>
      </c>
      <c r="X133" s="1777">
        <f>'SAME R Results'!CA117</f>
        <v>2.8799999999999937</v>
      </c>
      <c r="Y133" s="1777">
        <f>'SAME R Results'!CD117</f>
        <v>0.31441977450044445</v>
      </c>
      <c r="Z133" s="1777">
        <f>J133-I133</f>
        <v>0.57979383333333345</v>
      </c>
      <c r="AA133" s="27"/>
    </row>
    <row r="134" spans="1:93" ht="16.5" customHeight="1" x14ac:dyDescent="0.25">
      <c r="A134" s="778">
        <v>1</v>
      </c>
      <c r="B134" s="779" t="str">
        <f>'SAME1 Flight Tests 8-27-09'!B29</f>
        <v>Teflon</v>
      </c>
      <c r="C134" s="779">
        <f>'SAME1 Flight Tests 8-27-09'!E29</f>
        <v>25</v>
      </c>
      <c r="D134" s="779" t="str">
        <f>'SAME1 Flight Tests 8-27-09'!F29</f>
        <v>Air flow down</v>
      </c>
      <c r="E134" s="779">
        <f>'SAME1 Flight Tests 8-27-09'!L29</f>
        <v>4</v>
      </c>
      <c r="F134" s="804">
        <f>'SAME1 Flight Tests 8-27-09'!M29</f>
        <v>1.4450000000000001</v>
      </c>
      <c r="G134" s="805">
        <f>'SAME1 Flight Tests 8-27-09'!Q29</f>
        <v>33.5</v>
      </c>
      <c r="H134" s="820">
        <f>'SAME1 Flight Tests 8-27-09'!Z29</f>
        <v>1.6403656500000001</v>
      </c>
      <c r="I134" s="820">
        <f>'SAME1 Flight Tests 8-27-09'!AA29</f>
        <v>4.5407105000000003</v>
      </c>
      <c r="J134" s="822"/>
      <c r="K134" s="805">
        <f>'SAME1 Flight Tests 8-27-09'!AK29</f>
        <v>1737804.3083343599</v>
      </c>
      <c r="L134" s="805">
        <f>'SAME1 Flight Tests 8-27-09'!AL29</f>
        <v>232.37147658869438</v>
      </c>
      <c r="M134" s="806"/>
      <c r="N134" s="805"/>
      <c r="O134" s="806"/>
      <c r="P134" s="805">
        <f>'SAME1 Flight Tests 8-27-09'!AM29</f>
        <v>54.644314000000008</v>
      </c>
      <c r="Q134" s="816">
        <f>'SAME1 Flight Tests 8-27-09'!AP29</f>
        <v>0.13371556018952235</v>
      </c>
      <c r="R134" s="816">
        <f>'SAME1 Flight Tests 8-27-09'!AQ29</f>
        <v>0.30215438008227241</v>
      </c>
      <c r="S134" s="816"/>
      <c r="T134" s="816">
        <f>'SAME1 Flight Tests 8-27-09'!AS29</f>
        <v>2.4667392237221515</v>
      </c>
      <c r="U134" s="816">
        <f>'SAME1 Flight Tests 8-27-09'!AT29</f>
        <v>8.895256485759552E-2</v>
      </c>
      <c r="V134" s="806"/>
      <c r="W134" s="805">
        <f>'SAME1 Flight Tests 8-27-09'!BH29</f>
        <v>516.30303768525073</v>
      </c>
      <c r="X134" s="1804">
        <f>'SAME1 Flight Tests 8-27-09'!BI29</f>
        <v>1.6299999999999093</v>
      </c>
      <c r="Y134" s="1804">
        <f>'SAME1 Flight Tests 8-27-09'!BL29</f>
        <v>0.20114471411044066</v>
      </c>
      <c r="Z134" s="1804"/>
      <c r="AA134" s="26"/>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row>
    <row r="135" spans="1:93" ht="16.5" customHeight="1" x14ac:dyDescent="0.25">
      <c r="A135" s="778">
        <v>1</v>
      </c>
      <c r="B135" s="779" t="str">
        <f>'SAME1 Flight Tests 8-27-09'!B30</f>
        <v>Teflon</v>
      </c>
      <c r="C135" s="779">
        <f>'SAME1 Flight Tests 8-27-09'!E30</f>
        <v>26</v>
      </c>
      <c r="D135" s="779" t="str">
        <f>'SAME1 Flight Tests 8-27-09'!F30</f>
        <v>Base line / Aging</v>
      </c>
      <c r="E135" s="779">
        <f>'SAME1 Flight Tests 8-27-09'!L30</f>
        <v>8</v>
      </c>
      <c r="F135" s="804">
        <f>'SAME1 Flight Tests 8-27-09'!M30</f>
        <v>1.4450000000000001</v>
      </c>
      <c r="G135" s="805">
        <f>'SAME1 Flight Tests 8-27-09'!Q30</f>
        <v>35.166666666666664</v>
      </c>
      <c r="H135" s="820">
        <f>'SAME1 Flight Tests 8-27-09'!Z30</f>
        <v>0.81913770000000008</v>
      </c>
      <c r="I135" s="820">
        <f>'SAME1 Flight Tests 8-27-09'!AA30</f>
        <v>-5.0353999999999991E-4</v>
      </c>
      <c r="J135" s="822"/>
      <c r="K135" s="805">
        <f>'SAME1 Flight Tests 8-27-09'!AK30</f>
        <v>1409983.1850205562</v>
      </c>
      <c r="L135" s="805">
        <f>'SAME1 Flight Tests 8-27-09'!AL30</f>
        <v>263.43796766269088</v>
      </c>
      <c r="M135" s="806"/>
      <c r="N135" s="805"/>
      <c r="O135" s="806"/>
      <c r="P135" s="805">
        <f>'SAME1 Flight Tests 8-27-09'!AM30</f>
        <v>13.350610999999997</v>
      </c>
      <c r="Q135" s="816">
        <f>'SAME1 Flight Tests 8-27-09'!AP30</f>
        <v>0.18683766619447323</v>
      </c>
      <c r="R135" s="816">
        <f>'SAME1 Flight Tests 8-27-09'!AQ30</f>
        <v>0.20260508750416512</v>
      </c>
      <c r="S135" s="816"/>
      <c r="T135" s="816">
        <f>'SAME1 Flight Tests 8-27-09'!AS30</f>
        <v>1.329280197104588</v>
      </c>
      <c r="U135" s="816">
        <f>'SAME1 Flight Tests 8-27-09'!AT30</f>
        <v>0.17942025827856098</v>
      </c>
      <c r="V135" s="806"/>
      <c r="W135" s="805">
        <f>'SAME1 Flight Tests 8-27-09'!BH30</f>
        <v>517.61263896959224</v>
      </c>
      <c r="X135" s="1804">
        <f>'SAME1 Flight Tests 8-27-09'!BI30</f>
        <v>3.3999999999999586</v>
      </c>
      <c r="Y135" s="1804">
        <f>'SAME1 Flight Tests 8-27-09'!BL30</f>
        <v>2.3559901764706168E-2</v>
      </c>
      <c r="Z135" s="1804"/>
      <c r="AA135" s="26"/>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row>
    <row r="136" spans="1:93" ht="16.5" customHeight="1" x14ac:dyDescent="0.25">
      <c r="A136" s="778">
        <v>1</v>
      </c>
      <c r="B136" s="779" t="str">
        <f>'SAME1 Flight Tests 8-27-09'!B33</f>
        <v>Teflon</v>
      </c>
      <c r="C136" s="779">
        <f>'SAME1 Flight Tests 8-27-09'!E33</f>
        <v>28</v>
      </c>
      <c r="D136" s="779" t="str">
        <f>'SAME1 Flight Tests 8-27-09'!F33</f>
        <v>Heat down</v>
      </c>
      <c r="E136" s="779">
        <f>'SAME1 Flight Tests 8-27-09'!L33</f>
        <v>8</v>
      </c>
      <c r="F136" s="804">
        <f>'SAME1 Flight Tests 8-27-09'!M33</f>
        <v>1.44</v>
      </c>
      <c r="G136" s="805">
        <f>'SAME1 Flight Tests 8-27-09'!Q33</f>
        <v>41.333333333333336</v>
      </c>
      <c r="H136" s="820">
        <f>'SAME1 Flight Tests 8-27-09'!Z33</f>
        <v>0.86352554999999975</v>
      </c>
      <c r="I136" s="820">
        <f>'SAME1 Flight Tests 8-27-09'!AA33</f>
        <v>4.6410369999999999</v>
      </c>
      <c r="J136" s="822"/>
      <c r="K136" s="805">
        <f>'SAME1 Flight Tests 8-27-09'!AK33</f>
        <v>1291855.5021625953</v>
      </c>
      <c r="L136" s="805">
        <f>'SAME1 Flight Tests 8-27-09'!AL33</f>
        <v>196.45114432072162</v>
      </c>
      <c r="M136" s="806"/>
      <c r="N136" s="805"/>
      <c r="O136" s="806"/>
      <c r="P136" s="805">
        <f>'SAME1 Flight Tests 8-27-09'!AM33</f>
        <v>12.972173999999997</v>
      </c>
      <c r="Q136" s="816">
        <f>'SAME1 Flight Tests 8-27-09'!AP33</f>
        <v>0.15206897674845057</v>
      </c>
      <c r="R136" s="816">
        <f>'SAME1 Flight Tests 8-27-09'!AQ33</f>
        <v>0.2066073251604415</v>
      </c>
      <c r="S136" s="816"/>
      <c r="T136" s="816">
        <f>'SAME1 Flight Tests 8-27-09'!AS33</f>
        <v>1.7395241455507557</v>
      </c>
      <c r="U136" s="816">
        <f>'SAME1 Flight Tests 8-27-09'!AT33</f>
        <v>0.13046321538133326</v>
      </c>
      <c r="V136" s="806"/>
      <c r="W136" s="805">
        <f>'SAME1 Flight Tests 8-27-09'!BH33</f>
        <v>511.74122532819257</v>
      </c>
      <c r="X136" s="1804">
        <f>'SAME1 Flight Tests 8-27-09'!BI33</f>
        <v>2.0999999999999908</v>
      </c>
      <c r="Y136" s="1804">
        <f>'SAME1 Flight Tests 8-27-09'!BL33</f>
        <v>3.7063354285714445E-2</v>
      </c>
      <c r="Z136" s="1804"/>
      <c r="AA136" s="26"/>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row>
    <row r="137" spans="1:93" ht="16.5" customHeight="1" x14ac:dyDescent="0.25">
      <c r="A137" s="778">
        <v>1</v>
      </c>
      <c r="B137" s="779" t="str">
        <f>'SAME1 Flight Tests 8-27-09'!B53</f>
        <v>Teflon</v>
      </c>
      <c r="C137" s="779">
        <f>'SAME1 Flight Tests 8-27-09'!E53</f>
        <v>41</v>
      </c>
      <c r="D137" s="779" t="str">
        <f>'SAME1 Flight Tests 8-27-09'!F53</f>
        <v>low flow aging</v>
      </c>
      <c r="E137" s="779">
        <f>'SAME1 Flight Tests 8-27-09'!L53</f>
        <v>2</v>
      </c>
      <c r="F137" s="804">
        <f>'SAME1 Flight Tests 8-27-09'!M53</f>
        <v>1.44</v>
      </c>
      <c r="G137" s="805">
        <f>'SAME1 Flight Tests 8-27-09'!Q53</f>
        <v>36.166666666666664</v>
      </c>
      <c r="H137" s="820">
        <f>'SAME1 Flight Tests 8-27-09'!Z53</f>
        <v>6.8664520000000001E-4</v>
      </c>
      <c r="I137" s="820">
        <f>'SAME1 Flight Tests 8-27-09'!AA53</f>
        <v>-6.8664520000000001E-4</v>
      </c>
      <c r="J137" s="822"/>
      <c r="K137" s="805">
        <f>'SAME1 Flight Tests 8-27-09'!AK53</f>
        <v>1010553.8850986513</v>
      </c>
      <c r="L137" s="805">
        <f>'SAME1 Flight Tests 8-27-09'!AL53</f>
        <v>179.6819752300683</v>
      </c>
      <c r="M137" s="806"/>
      <c r="N137" s="805"/>
      <c r="O137" s="806"/>
      <c r="P137" s="805">
        <f>'SAME1 Flight Tests 8-27-09'!AM53</f>
        <v>68.239795999999998</v>
      </c>
      <c r="Q137" s="816">
        <f>'SAME1 Flight Tests 8-27-09'!AP53</f>
        <v>0.17780543707723964</v>
      </c>
      <c r="R137" s="816">
        <f>'SAME1 Flight Tests 8-27-09'!AQ53</f>
        <v>0.38972921366338154</v>
      </c>
      <c r="S137" s="816"/>
      <c r="T137" s="816">
        <f>'SAME1 Flight Tests 8-27-09'!AS53</f>
        <v>2.4250886715837647</v>
      </c>
      <c r="U137" s="816">
        <f>'SAME1 Flight Tests 8-27-09'!AT53</f>
        <v>0.12009808290984868</v>
      </c>
      <c r="V137" s="806"/>
      <c r="W137" s="805">
        <f>'SAME1 Flight Tests 8-27-09'!BH53</f>
        <v>517.69385314585145</v>
      </c>
      <c r="X137" s="1804">
        <f>'SAME1 Flight Tests 8-27-09'!BI53</f>
        <v>1.5200000000000768</v>
      </c>
      <c r="Y137" s="1804">
        <f>'SAME1 Flight Tests 8-27-09'!BL53</f>
        <v>0.26936761578946006</v>
      </c>
      <c r="Z137" s="1804"/>
      <c r="AA137" s="26"/>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row>
    <row r="138" spans="1:93" ht="16.5" customHeight="1" x14ac:dyDescent="0.25">
      <c r="A138" s="778">
        <v>1</v>
      </c>
      <c r="B138" s="779" t="str">
        <f>'SAME1 Flight Tests 8-27-09'!B31</f>
        <v>Teflon</v>
      </c>
      <c r="C138" s="779" t="str">
        <f>'SAME1 Flight Tests 8-27-09'!E31</f>
        <v>26a</v>
      </c>
      <c r="D138" s="779" t="str">
        <f>'SAME1 Flight Tests 8-27-09'!F31</f>
        <v>after secondary aging</v>
      </c>
      <c r="E138" s="779">
        <f>'SAME1 Flight Tests 8-27-09'!L31</f>
        <v>8</v>
      </c>
      <c r="F138" s="804">
        <f>'SAME1 Flight Tests 8-27-09'!M31</f>
        <v>1.4450000000000001</v>
      </c>
      <c r="G138" s="805">
        <f>'SAME1 Flight Tests 8-27-09'!Q31</f>
        <v>801</v>
      </c>
      <c r="H138" s="820">
        <f>'SAME1 Flight Tests 8-27-09'!Z31</f>
        <v>0.93556209999999995</v>
      </c>
      <c r="I138" s="820">
        <f>'SAME1 Flight Tests 8-27-09'!AA31</f>
        <v>-5.9509264999999987E-4</v>
      </c>
      <c r="J138" s="822"/>
      <c r="K138" s="805">
        <f>'SAME1 Flight Tests 8-27-09'!AK31</f>
        <v>646297.04735521181</v>
      </c>
      <c r="L138" s="805">
        <f>'SAME1 Flight Tests 8-27-09'!AL31</f>
        <v>161.08926223441955</v>
      </c>
      <c r="M138" s="806"/>
      <c r="N138" s="805"/>
      <c r="O138" s="806"/>
      <c r="P138" s="805">
        <f>'SAME1 Flight Tests 8-27-09'!AM31</f>
        <v>14.050080999999997</v>
      </c>
      <c r="Q138" s="816">
        <f>'SAME1 Flight Tests 8-27-09'!AP31</f>
        <v>0.24924957168477233</v>
      </c>
      <c r="R138" s="816">
        <f>'SAME1 Flight Tests 8-27-09'!AQ31</f>
        <v>0.2672082375696318</v>
      </c>
      <c r="S138" s="816"/>
      <c r="T138" s="816">
        <f>'SAME1 Flight Tests 8-27-09'!AS31</f>
        <v>1.3018261923011838</v>
      </c>
      <c r="U138" s="816">
        <f>'SAME1 Flight Tests 8-27-09'!AT31</f>
        <v>0.2407280565775852</v>
      </c>
      <c r="V138" s="806"/>
      <c r="W138" s="805">
        <f>'SAME1 Flight Tests 8-27-09'!BH31</f>
        <v>517.61263896959224</v>
      </c>
      <c r="X138" s="1804">
        <f>'SAME1 Flight Tests 8-27-09'!BI31</f>
        <v>3.3999999999999586</v>
      </c>
      <c r="Y138" s="1804">
        <f>'SAME1 Flight Tests 8-27-09'!BL31</f>
        <v>2.4794260588235591E-2</v>
      </c>
      <c r="Z138" s="1804"/>
      <c r="AA138" s="26"/>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row>
    <row r="139" spans="1:93" ht="16.5" customHeight="1" x14ac:dyDescent="0.25">
      <c r="A139" s="778">
        <v>1</v>
      </c>
      <c r="B139" s="779" t="str">
        <f>'SAME1 Flight Tests 8-27-09'!B54</f>
        <v>Teflon</v>
      </c>
      <c r="C139" s="779" t="str">
        <f>'SAME1 Flight Tests 8-27-09'!E54</f>
        <v>41a</v>
      </c>
      <c r="D139" s="779" t="str">
        <f>'SAME1 Flight Tests 8-27-09'!F54</f>
        <v xml:space="preserve">     Aging</v>
      </c>
      <c r="E139" s="779">
        <f>'SAME1 Flight Tests 8-27-09'!L54</f>
        <v>2</v>
      </c>
      <c r="F139" s="804">
        <f>'SAME1 Flight Tests 8-27-09'!M54</f>
        <v>1.44</v>
      </c>
      <c r="G139" s="805">
        <f>'SAME1 Flight Tests 8-27-09'!Q54</f>
        <v>807.16666666666663</v>
      </c>
      <c r="H139" s="820">
        <f>'SAME1 Flight Tests 8-27-09'!Z54</f>
        <v>7.0672257894736836E-4</v>
      </c>
      <c r="I139" s="820">
        <f>'SAME1 Flight Tests 8-27-09'!AA54</f>
        <v>-7.0672257894736836E-4</v>
      </c>
      <c r="J139" s="822"/>
      <c r="K139" s="805">
        <f>'SAME1 Flight Tests 8-27-09'!AK54</f>
        <v>563835.38645896956</v>
      </c>
      <c r="L139" s="805">
        <f>'SAME1 Flight Tests 8-27-09'!AL54</f>
        <v>102.64261980254548</v>
      </c>
      <c r="M139" s="806"/>
      <c r="N139" s="805"/>
      <c r="O139" s="806"/>
      <c r="P139" s="805">
        <f>'SAME1 Flight Tests 8-27-09'!AM54</f>
        <v>44.177575999999995</v>
      </c>
      <c r="Q139" s="816">
        <f>'SAME1 Flight Tests 8-27-09'!AP54</f>
        <v>0.18204359333877107</v>
      </c>
      <c r="R139" s="816">
        <f>'SAME1 Flight Tests 8-27-09'!AQ54</f>
        <v>0.4095106563201677</v>
      </c>
      <c r="S139" s="816"/>
      <c r="T139" s="816">
        <f>'SAME1 Flight Tests 8-27-09'!AS54</f>
        <v>2.4605824809110279</v>
      </c>
      <c r="U139" s="816">
        <f>'SAME1 Flight Tests 8-27-09'!AT54</f>
        <v>0.12137535003189111</v>
      </c>
      <c r="V139" s="806"/>
      <c r="W139" s="805">
        <f>'SAME1 Flight Tests 8-27-09'!BH54</f>
        <v>517.69385314585145</v>
      </c>
      <c r="X139" s="1804">
        <f>'SAME1 Flight Tests 8-27-09'!BI54</f>
        <v>1.5200000000000768</v>
      </c>
      <c r="Y139" s="1804">
        <f>'SAME1 Flight Tests 8-27-09'!BL54</f>
        <v>0.17438516842104379</v>
      </c>
      <c r="Z139" s="1804"/>
      <c r="AA139" s="26"/>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row>
    <row r="140" spans="1:93" ht="16.5" customHeight="1" x14ac:dyDescent="0.2">
      <c r="A140" s="780">
        <v>2</v>
      </c>
      <c r="B140" s="785" t="str">
        <f>'SAME R Results'!B5</f>
        <v>Teflon</v>
      </c>
      <c r="C140" s="784">
        <f>'SAME R Results'!F5</f>
        <v>50</v>
      </c>
      <c r="D140" s="785" t="str">
        <f>'SAME R Results'!G5</f>
        <v>Baseline High RT/R0</v>
      </c>
      <c r="E140" s="784">
        <f>'SAME R Results'!K5</f>
        <v>8.1</v>
      </c>
      <c r="F140" s="793">
        <f>'SAME R Results'!L5</f>
        <v>1.4524143054229013</v>
      </c>
      <c r="G140" s="784">
        <f>'SAME R Results'!R5</f>
        <v>33.200000000000003</v>
      </c>
      <c r="H140" s="821">
        <f>'SAME R Results'!AR5</f>
        <v>3.4159999999999999</v>
      </c>
      <c r="I140" s="821">
        <f>'SAME R Results'!AS5</f>
        <v>0</v>
      </c>
      <c r="J140" s="821">
        <f>'SAME R Results'!AT5</f>
        <v>0</v>
      </c>
      <c r="K140" s="784">
        <f>'SAME R Results'!BD5</f>
        <v>3654789.4777492345</v>
      </c>
      <c r="L140" s="784">
        <f>'SAME R Results'!BE5</f>
        <v>541.22426782057232</v>
      </c>
      <c r="M140" s="784">
        <f>'SAME R Results'!BF5</f>
        <v>0.34517884999999998</v>
      </c>
      <c r="N140" s="784">
        <f>'SAME R Results'!BG5</f>
        <v>9.5508775000000018E-2</v>
      </c>
      <c r="O140" s="789"/>
      <c r="P140" s="784">
        <f>'SAME R Results'!BH5</f>
        <v>68.141146999999975</v>
      </c>
      <c r="Q140" s="817">
        <f>'SAME R Results'!BI5</f>
        <v>0.14808630459171615</v>
      </c>
      <c r="R140" s="817">
        <f>'SAME R Results'!BJ5</f>
        <v>0.25295421677328306</v>
      </c>
      <c r="S140" s="817">
        <f>'SAME R Results'!BL5</f>
        <v>3.6141061384150297</v>
      </c>
      <c r="T140" s="817">
        <f>'SAME R Results'!BM5</f>
        <v>2.0786515528876603</v>
      </c>
      <c r="U140" s="817">
        <f>'SAME R Results'!BN5</f>
        <v>0.11330560179039686</v>
      </c>
      <c r="V140" s="784">
        <f>'SAME R Results'!BR5</f>
        <v>541.22426782057232</v>
      </c>
      <c r="W140" s="1086">
        <f>'SAME R Results'!BZ5</f>
        <v>529.63562470856755</v>
      </c>
      <c r="X140" s="1777">
        <f>'SAME R Results'!CA5</f>
        <v>0</v>
      </c>
      <c r="Y140" s="1777">
        <f>'SAME R Results'!CD5</f>
        <v>0</v>
      </c>
      <c r="Z140" s="1777"/>
      <c r="AA140" s="27"/>
    </row>
    <row r="141" spans="1:93" ht="16.5" customHeight="1" x14ac:dyDescent="0.2">
      <c r="A141" s="780">
        <v>2</v>
      </c>
      <c r="B141" s="785" t="str">
        <f>'SAME R Results'!B14</f>
        <v>Teflon</v>
      </c>
      <c r="C141" s="784">
        <f>'SAME R Results'!F14</f>
        <v>56</v>
      </c>
      <c r="D141" s="785" t="str">
        <f>'SAME R Results'!G14</f>
        <v>Baseline</v>
      </c>
      <c r="E141" s="784">
        <f>'SAME R Results'!K14</f>
        <v>8.1</v>
      </c>
      <c r="F141" s="793">
        <f>'SAME R Results'!L14</f>
        <v>1.4450000000000001</v>
      </c>
      <c r="G141" s="784">
        <f>'SAME R Results'!R14</f>
        <v>40.6</v>
      </c>
      <c r="H141" s="821">
        <f>'SAME R Results'!AR14</f>
        <v>0.1842</v>
      </c>
      <c r="I141" s="821">
        <f>'SAME R Results'!AS14</f>
        <v>0</v>
      </c>
      <c r="J141" s="821">
        <f>'SAME R Results'!AT14</f>
        <v>0</v>
      </c>
      <c r="K141" s="784">
        <f>'SAME R Results'!BD14</f>
        <v>3037043.9171539079</v>
      </c>
      <c r="L141" s="784">
        <f>'SAME R Results'!BE14</f>
        <v>400.39400960857876</v>
      </c>
      <c r="M141" s="784">
        <f>'SAME R Results'!BF14</f>
        <v>0.1195471</v>
      </c>
      <c r="N141" s="784">
        <f>'SAME R Results'!BG14</f>
        <v>3.5698112500000004E-2</v>
      </c>
      <c r="O141" s="789"/>
      <c r="P141" s="784">
        <f>'SAME R Results'!BH14</f>
        <v>21.97963</v>
      </c>
      <c r="Q141" s="817">
        <f>'SAME R Results'!BI14</f>
        <v>0.13183675328073566</v>
      </c>
      <c r="R141" s="817">
        <f>'SAME R Results'!BJ14</f>
        <v>0.18452250171432627</v>
      </c>
      <c r="S141" s="817">
        <f>'SAME R Results'!BL14</f>
        <v>3.3488353200746954</v>
      </c>
      <c r="T141" s="817">
        <f>'SAME R Results'!BM14</f>
        <v>1.7857412174371969</v>
      </c>
      <c r="U141" s="817">
        <f>'SAME R Results'!BN14</f>
        <v>0.11143717188099855</v>
      </c>
      <c r="V141" s="784">
        <f>'SAME R Results'!BR14</f>
        <v>400.39400960857876</v>
      </c>
      <c r="W141" s="1086">
        <f>'SAME R Results'!BZ14</f>
        <v>514.13740453829121</v>
      </c>
      <c r="X141" s="1777">
        <f>'SAME R Results'!CA14</f>
        <v>4.9966666666667603</v>
      </c>
      <c r="Y141" s="1777">
        <f>'SAME R Results'!CD14</f>
        <v>2.6393151434289032E-2</v>
      </c>
      <c r="Z141" s="1777"/>
      <c r="AA141" s="27"/>
    </row>
    <row r="142" spans="1:93" s="11" customFormat="1" ht="16.5" customHeight="1" x14ac:dyDescent="0.2">
      <c r="A142" s="780">
        <v>2</v>
      </c>
      <c r="B142" s="785" t="str">
        <f>'SAME R Results'!B16</f>
        <v>Teflon</v>
      </c>
      <c r="C142" s="784">
        <f>'SAME R Results'!F16</f>
        <v>58</v>
      </c>
      <c r="D142" s="785" t="str">
        <f>'SAME R Results'!G16</f>
        <v>Baseline aging</v>
      </c>
      <c r="E142" s="784">
        <f>'SAME R Results'!K16</f>
        <v>8.1</v>
      </c>
      <c r="F142" s="793">
        <f>'SAME R Results'!L16</f>
        <v>1.4450000000000001</v>
      </c>
      <c r="G142" s="784">
        <f>'SAME R Results'!R16</f>
        <v>34.4</v>
      </c>
      <c r="H142" s="821">
        <f>'SAME R Results'!AR16</f>
        <v>0.188</v>
      </c>
      <c r="I142" s="821">
        <f>'SAME R Results'!AS16</f>
        <v>0</v>
      </c>
      <c r="J142" s="821">
        <f>'SAME R Results'!AT16</f>
        <v>0</v>
      </c>
      <c r="K142" s="784">
        <f>'SAME R Results'!BD16</f>
        <v>2105294.5686913007</v>
      </c>
      <c r="L142" s="784">
        <f>'SAME R Results'!BE16</f>
        <v>111.85065367881325</v>
      </c>
      <c r="M142" s="784">
        <f>'SAME R Results'!BF16</f>
        <v>5.7428559999999976E-2</v>
      </c>
      <c r="N142" s="784">
        <f>'SAME R Results'!BG16</f>
        <v>1.5548875E-2</v>
      </c>
      <c r="O142" s="789"/>
      <c r="P142" s="784">
        <f>'SAME R Results'!BH16</f>
        <v>8.0780309999999993</v>
      </c>
      <c r="Q142" s="817">
        <f>'SAME R Results'!BI16</f>
        <v>5.3128267816860503E-2</v>
      </c>
      <c r="R142" s="817">
        <f>'SAME R Results'!BJ16</f>
        <v>0.14934491754394455</v>
      </c>
      <c r="S142" s="817">
        <f>'SAME R Results'!BL16</f>
        <v>3.6934221929239239</v>
      </c>
      <c r="T142" s="817">
        <f>'SAME R Results'!BM16</f>
        <v>2.7638822532432576</v>
      </c>
      <c r="U142" s="817">
        <f>'SAME R Results'!BN16</f>
        <v>3.1687885565052865E-2</v>
      </c>
      <c r="V142" s="784">
        <f>'SAME R Results'!BR16</f>
        <v>111.85065367881325</v>
      </c>
      <c r="W142" s="1086">
        <f>'SAME R Results'!BZ16</f>
        <v>516.33842203068309</v>
      </c>
      <c r="X142" s="1777">
        <f>'SAME R Results'!CA16</f>
        <v>0.91333333333332156</v>
      </c>
      <c r="Y142" s="1777">
        <f>'SAME R Results'!CD16</f>
        <v>5.3067356934307253E-2</v>
      </c>
      <c r="Z142" s="1777"/>
      <c r="AA142" s="27"/>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row>
    <row r="143" spans="1:93" ht="16.5" customHeight="1" x14ac:dyDescent="0.2">
      <c r="A143" s="780">
        <v>2</v>
      </c>
      <c r="B143" s="785" t="str">
        <f>'SAME R Results'!B17</f>
        <v>Teflon</v>
      </c>
      <c r="C143" s="784" t="str">
        <f>'SAME R Results'!F17</f>
        <v>58a</v>
      </c>
      <c r="D143" s="785" t="str">
        <f>'SAME R Results'!G17</f>
        <v>aged</v>
      </c>
      <c r="E143" s="784">
        <f>'SAME R Results'!K17</f>
        <v>8.1</v>
      </c>
      <c r="F143" s="793">
        <f>'SAME R Results'!L17</f>
        <v>1.4450000000000001</v>
      </c>
      <c r="G143" s="784">
        <f>'SAME R Results'!R17</f>
        <v>805.4</v>
      </c>
      <c r="H143" s="821">
        <f>'SAME R Results'!AR17</f>
        <v>0.78200000000000003</v>
      </c>
      <c r="I143" s="821">
        <f>'SAME R Results'!AS17</f>
        <v>0</v>
      </c>
      <c r="J143" s="821">
        <f>'SAME R Results'!AT17</f>
        <v>0</v>
      </c>
      <c r="K143" s="784">
        <f>'SAME R Results'!BD17</f>
        <v>557920.01363368786</v>
      </c>
      <c r="L143" s="784">
        <f>'SAME R Results'!BE17</f>
        <v>58.353221390514022</v>
      </c>
      <c r="M143" s="784">
        <f>'SAME R Results'!BF17</f>
        <v>5.9641044999999976E-2</v>
      </c>
      <c r="N143" s="784">
        <f>'SAME R Results'!BG17</f>
        <v>1.6491112499999998E-2</v>
      </c>
      <c r="O143" s="789"/>
      <c r="P143" s="784">
        <f>'SAME R Results'!BH17</f>
        <v>8.0372379999999986</v>
      </c>
      <c r="Q143" s="817">
        <f>'SAME R Results'!BI17</f>
        <v>0.10459065809534994</v>
      </c>
      <c r="R143" s="817">
        <f>'SAME R Results'!BJ17</f>
        <v>0.23211570631965311</v>
      </c>
      <c r="S143" s="817">
        <f>'SAME R Results'!BL17</f>
        <v>3.6165567968807428</v>
      </c>
      <c r="T143" s="817">
        <f>'SAME R Results'!BM17</f>
        <v>2.4420805206174716</v>
      </c>
      <c r="U143" s="817">
        <f>'SAME R Results'!BN17</f>
        <v>7.0208077224969093E-2</v>
      </c>
      <c r="V143" s="784">
        <f>'SAME R Results'!BR17</f>
        <v>58.353221390514022</v>
      </c>
      <c r="W143" s="1086">
        <f>'SAME R Results'!BZ17</f>
        <v>516.33842203068309</v>
      </c>
      <c r="X143" s="1777">
        <f>'SAME R Results'!CA17</f>
        <v>0.91333333333332156</v>
      </c>
      <c r="Y143" s="1777">
        <f>'SAME R Results'!CD17</f>
        <v>5.2799373722628412E-2</v>
      </c>
      <c r="Z143" s="1777"/>
      <c r="AA143" s="27"/>
    </row>
    <row r="144" spans="1:93" ht="16.5" customHeight="1" x14ac:dyDescent="0.2">
      <c r="A144" s="780">
        <v>2</v>
      </c>
      <c r="B144" s="785" t="str">
        <f>'SAME R Results'!B56</f>
        <v>Teflon</v>
      </c>
      <c r="C144" s="784">
        <f>'SAME R Results'!F56</f>
        <v>79</v>
      </c>
      <c r="D144" s="785" t="str">
        <f>'SAME R Results'!G56</f>
        <v>Baseline aging</v>
      </c>
      <c r="E144" s="784">
        <f>'SAME R Results'!K56</f>
        <v>8.1</v>
      </c>
      <c r="F144" s="793">
        <f>'SAME R Results'!L56</f>
        <v>1.4450000000000001</v>
      </c>
      <c r="G144" s="784">
        <f>'SAME R Results'!R56</f>
        <v>33</v>
      </c>
      <c r="H144" s="821">
        <f>'SAME R Results'!AR56</f>
        <v>1.1039280000000002</v>
      </c>
      <c r="I144" s="821">
        <f>'SAME R Results'!AS56</f>
        <v>0</v>
      </c>
      <c r="J144" s="821">
        <f>'SAME R Results'!AT56</f>
        <v>0</v>
      </c>
      <c r="K144" s="784">
        <f>'SAME R Results'!BD56</f>
        <v>2596153.6033963198</v>
      </c>
      <c r="L144" s="784">
        <f>'SAME R Results'!BE56</f>
        <v>422.75684358189562</v>
      </c>
      <c r="M144" s="784">
        <f>'SAME R Results'!BF56</f>
        <v>0.10758981499999998</v>
      </c>
      <c r="N144" s="784">
        <f>'SAME R Results'!BG56</f>
        <v>2.916339250000001E-2</v>
      </c>
      <c r="O144" s="789"/>
      <c r="P144" s="784">
        <f>'SAME R Results'!BH56</f>
        <v>21.533279999999998</v>
      </c>
      <c r="Q144" s="817">
        <f>'SAME R Results'!BI56</f>
        <v>0.16283968830998286</v>
      </c>
      <c r="R144" s="817">
        <f>'SAME R Results'!BJ56</f>
        <v>0.19310173093440533</v>
      </c>
      <c r="S144" s="817">
        <f>'SAME R Results'!BL56</f>
        <v>3.6892077970695603</v>
      </c>
      <c r="T144" s="817">
        <f>'SAME R Results'!BM56</f>
        <v>1.5111289946801014</v>
      </c>
      <c r="U144" s="817">
        <f>'SAME R Results'!BN56</f>
        <v>0.14953653401481964</v>
      </c>
      <c r="V144" s="784">
        <f>'SAME R Results'!BR56</f>
        <v>422.75684358189562</v>
      </c>
      <c r="W144" s="1086">
        <f>'SAME R Results'!BZ56</f>
        <v>513.37523874459316</v>
      </c>
      <c r="X144" s="1777">
        <f>'SAME R Results'!CA56</f>
        <v>96.153333333333308</v>
      </c>
      <c r="Y144" s="1777">
        <f>'SAME R Results'!CD56</f>
        <v>1.3436838383138045E-3</v>
      </c>
      <c r="Z144" s="1777"/>
      <c r="AA144" s="27"/>
    </row>
    <row r="145" spans="1:93" ht="16.5" customHeight="1" x14ac:dyDescent="0.2">
      <c r="A145" s="780">
        <v>2</v>
      </c>
      <c r="B145" s="785" t="str">
        <f>'SAME R Results'!B57</f>
        <v>Teflon</v>
      </c>
      <c r="C145" s="784" t="str">
        <f>'SAME R Results'!F57</f>
        <v>79a</v>
      </c>
      <c r="D145" s="785" t="str">
        <f>'SAME R Results'!G57</f>
        <v>aged</v>
      </c>
      <c r="E145" s="784">
        <f>'SAME R Results'!K57</f>
        <v>8.1</v>
      </c>
      <c r="F145" s="793">
        <f>'SAME R Results'!L57</f>
        <v>1.4450000000000001</v>
      </c>
      <c r="G145" s="784">
        <f>'SAME R Results'!R57</f>
        <v>560</v>
      </c>
      <c r="H145" s="821">
        <f>'SAME R Results'!AR57</f>
        <v>1.1247265</v>
      </c>
      <c r="I145" s="821">
        <f>'SAME R Results'!AS57</f>
        <v>0</v>
      </c>
      <c r="J145" s="821">
        <f>'SAME R Results'!AT57</f>
        <v>0</v>
      </c>
      <c r="K145" s="784">
        <f>'SAME R Results'!BD57</f>
        <v>974484.86814557225</v>
      </c>
      <c r="L145" s="784">
        <f>'SAME R Results'!BE57</f>
        <v>259.88856497328499</v>
      </c>
      <c r="M145" s="784">
        <f>'SAME R Results'!BF57</f>
        <v>9.2941244999999992E-2</v>
      </c>
      <c r="N145" s="784">
        <f>'SAME R Results'!BG57</f>
        <v>2.6176457499999993E-2</v>
      </c>
      <c r="O145" s="789"/>
      <c r="P145" s="784">
        <f>'SAME R Results'!BH57</f>
        <v>20.470741000000004</v>
      </c>
      <c r="Q145" s="817">
        <f>'SAME R Results'!BI57</f>
        <v>0.26669327915563062</v>
      </c>
      <c r="R145" s="817">
        <f>'SAME R Results'!BJ57</f>
        <v>0.26321606173734746</v>
      </c>
      <c r="S145" s="817">
        <f>'SAME R Results'!BL57</f>
        <v>3.5505661910134334</v>
      </c>
      <c r="T145" s="817" t="e">
        <f>'SAME R Results'!BM57</f>
        <v>#NUM!</v>
      </c>
      <c r="U145" s="817" t="e">
        <f>'SAME R Results'!BN57</f>
        <v>#NUM!</v>
      </c>
      <c r="V145" s="784">
        <f>'SAME R Results'!BR57</f>
        <v>259.88856497328499</v>
      </c>
      <c r="W145" s="1086">
        <f>'SAME R Results'!BZ57</f>
        <v>513.37523874459316</v>
      </c>
      <c r="X145" s="1777">
        <f>'SAME R Results'!CA57</f>
        <v>96.153333333333308</v>
      </c>
      <c r="Y145" s="1777">
        <f>'SAME R Results'!CD57</f>
        <v>1.2773810510989399E-3</v>
      </c>
      <c r="Z145" s="1777"/>
      <c r="AA145" s="27"/>
    </row>
    <row r="146" spans="1:93" s="4" customFormat="1" ht="16.5" customHeight="1" x14ac:dyDescent="0.2">
      <c r="A146" s="780">
        <v>2</v>
      </c>
      <c r="B146" s="785" t="str">
        <f>'SAME R Results'!B60</f>
        <v>Teflon</v>
      </c>
      <c r="C146" s="784">
        <f>'SAME R Results'!F60</f>
        <v>81</v>
      </c>
      <c r="D146" s="785" t="str">
        <f>'SAME R Results'!G60</f>
        <v>High temp  aging</v>
      </c>
      <c r="E146" s="784">
        <f>'SAME R Results'!K60</f>
        <v>8.1</v>
      </c>
      <c r="F146" s="793">
        <f>'SAME R Results'!L60</f>
        <v>1.45</v>
      </c>
      <c r="G146" s="784">
        <f>'SAME R Results'!R60</f>
        <v>30.166666666666668</v>
      </c>
      <c r="H146" s="821">
        <f>'SAME R Results'!AR60</f>
        <v>2.1625675000000006</v>
      </c>
      <c r="I146" s="821">
        <f>'SAME R Results'!AS60</f>
        <v>0</v>
      </c>
      <c r="J146" s="821">
        <f>'SAME R Results'!AT60</f>
        <v>0</v>
      </c>
      <c r="K146" s="784">
        <f>'SAME R Results'!BD60</f>
        <v>2654993.7023748658</v>
      </c>
      <c r="L146" s="784">
        <f>'SAME R Results'!BE60</f>
        <v>553.24833622876997</v>
      </c>
      <c r="M146" s="784">
        <f>'SAME R Results'!BF60</f>
        <v>0.223266455</v>
      </c>
      <c r="N146" s="784">
        <f>'SAME R Results'!BG60</f>
        <v>6.3636763749999992E-2</v>
      </c>
      <c r="O146" s="789"/>
      <c r="P146" s="784">
        <f>'SAME R Results'!BH60</f>
        <v>48.561298000000008</v>
      </c>
      <c r="Q146" s="817">
        <f>'SAME R Results'!BI60</f>
        <v>0.20838028193207944</v>
      </c>
      <c r="R146" s="817">
        <f>'SAME R Results'!BJ60</f>
        <v>0.25134398476976683</v>
      </c>
      <c r="S146" s="817">
        <f>'SAME R Results'!BL60</f>
        <v>3.5084508049012788</v>
      </c>
      <c r="T146" s="817">
        <f>'SAME R Results'!BM60</f>
        <v>1.541820614289457</v>
      </c>
      <c r="U146" s="817">
        <f>'SAME R Results'!BN60</f>
        <v>0.18973641212359585</v>
      </c>
      <c r="V146" s="784">
        <f>'SAME R Results'!BR60</f>
        <v>553.24833622876997</v>
      </c>
      <c r="W146" s="1086">
        <f>'SAME R Results'!BZ60</f>
        <v>538.43096293819656</v>
      </c>
      <c r="X146" s="1777">
        <f>'SAME R Results'!CA60</f>
        <v>9.7133333333332406</v>
      </c>
      <c r="Y146" s="1777">
        <f>'SAME R Results'!CD60</f>
        <v>2.9996683733699677E-2</v>
      </c>
      <c r="Z146" s="1777"/>
      <c r="AA146" s="27"/>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row>
    <row r="147" spans="1:93" ht="16.5" customHeight="1" x14ac:dyDescent="0.2">
      <c r="A147" s="780">
        <v>2</v>
      </c>
      <c r="B147" s="785" t="str">
        <f>'SAME R Results'!B61</f>
        <v>Teflon</v>
      </c>
      <c r="C147" s="784" t="str">
        <f>'SAME R Results'!F61</f>
        <v>81a</v>
      </c>
      <c r="D147" s="785" t="str">
        <f>'SAME R Results'!G61</f>
        <v>aged</v>
      </c>
      <c r="E147" s="784">
        <f>'SAME R Results'!K61</f>
        <v>8.1</v>
      </c>
      <c r="F147" s="793">
        <f>'SAME R Results'!L61</f>
        <v>1.45</v>
      </c>
      <c r="G147" s="784">
        <f>'SAME R Results'!R61</f>
        <v>559</v>
      </c>
      <c r="H147" s="821">
        <f>'SAME R Results'!AR61</f>
        <v>2.1021720000000004</v>
      </c>
      <c r="I147" s="821">
        <f>'SAME R Results'!AS61</f>
        <v>0</v>
      </c>
      <c r="J147" s="821">
        <f>'SAME R Results'!AT61</f>
        <v>0</v>
      </c>
      <c r="K147" s="784">
        <f>'SAME R Results'!BD61</f>
        <v>920599.7311915328</v>
      </c>
      <c r="L147" s="784">
        <f>'SAME R Results'!BE61</f>
        <v>354.42148985691654</v>
      </c>
      <c r="M147" s="784">
        <f>'SAME R Results'!BF61</f>
        <v>0.20880127500000001</v>
      </c>
      <c r="N147" s="784">
        <f>'SAME R Results'!BG61</f>
        <v>6.1359396249999996E-2</v>
      </c>
      <c r="O147" s="789"/>
      <c r="P147" s="784">
        <f>'SAME R Results'!BH61</f>
        <v>44.701444000000002</v>
      </c>
      <c r="Q147" s="817">
        <f>'SAME R Results'!BI61</f>
        <v>0.38498978203935447</v>
      </c>
      <c r="R147" s="817">
        <f>'SAME R Results'!BJ61</f>
        <v>0.34802448690651788</v>
      </c>
      <c r="S147" s="817">
        <f>'SAME R Results'!BL61</f>
        <v>3.4029225800930205</v>
      </c>
      <c r="T147" s="817" t="e">
        <f>'SAME R Results'!BM61</f>
        <v>#NUM!</v>
      </c>
      <c r="U147" s="817" t="e">
        <f>'SAME R Results'!BN61</f>
        <v>#NUM!</v>
      </c>
      <c r="V147" s="784">
        <f>'SAME R Results'!BR61</f>
        <v>354.42148985691654</v>
      </c>
      <c r="W147" s="1086">
        <f>'SAME R Results'!BZ61</f>
        <v>538.43096293819656</v>
      </c>
      <c r="X147" s="1777">
        <f>'SAME R Results'!CA61</f>
        <v>9.7133333333332406</v>
      </c>
      <c r="Y147" s="1777">
        <f>'SAME R Results'!CD61</f>
        <v>2.761242251201125E-2</v>
      </c>
      <c r="Z147" s="1777"/>
      <c r="AA147" s="27"/>
    </row>
    <row r="148" spans="1:93" ht="16.5" customHeight="1" x14ac:dyDescent="0.2">
      <c r="A148" s="780">
        <v>2</v>
      </c>
      <c r="B148" s="785" t="str">
        <f>'SAME R Results'!B64</f>
        <v>Teflon</v>
      </c>
      <c r="C148" s="784">
        <f>'SAME R Results'!F64</f>
        <v>83</v>
      </c>
      <c r="D148" s="785" t="str">
        <f>'SAME R Results'!G64</f>
        <v>Mid temp aging</v>
      </c>
      <c r="E148" s="784">
        <f>'SAME R Results'!K64</f>
        <v>8.1</v>
      </c>
      <c r="F148" s="793">
        <f>'SAME R Results'!L64</f>
        <v>1.448</v>
      </c>
      <c r="G148" s="784">
        <f>'SAME R Results'!R64</f>
        <v>30.333333333333332</v>
      </c>
      <c r="H148" s="821">
        <f>'SAME R Results'!AR64</f>
        <v>1.7692875000000003</v>
      </c>
      <c r="I148" s="821">
        <f>'SAME R Results'!AS64</f>
        <v>0</v>
      </c>
      <c r="J148" s="821">
        <f>'SAME R Results'!AT64</f>
        <v>0</v>
      </c>
      <c r="K148" s="784">
        <f>'SAME R Results'!BD64</f>
        <v>3535853.9755014894</v>
      </c>
      <c r="L148" s="784">
        <f>'SAME R Results'!BE64</f>
        <v>494.67025905930427</v>
      </c>
      <c r="M148" s="784">
        <f>'SAME R Results'!BF64</f>
        <v>0.18188472499999997</v>
      </c>
      <c r="N148" s="784">
        <f>'SAME R Results'!BG64</f>
        <v>4.9652081250000007E-2</v>
      </c>
      <c r="O148" s="789"/>
      <c r="P148" s="784">
        <f>'SAME R Results'!BH64</f>
        <v>38.497743999999983</v>
      </c>
      <c r="Q148" s="817">
        <f>'SAME R Results'!BI64</f>
        <v>0.13990121268770589</v>
      </c>
      <c r="R148" s="817">
        <f>'SAME R Results'!BJ64</f>
        <v>0.21143321745634569</v>
      </c>
      <c r="S148" s="817">
        <f>'SAME R Results'!BL64</f>
        <v>3.6631843101239578</v>
      </c>
      <c r="T148" s="817">
        <f>'SAME R Results'!BM64</f>
        <v>1.9014741902301655</v>
      </c>
      <c r="U148" s="817">
        <f>'SAME R Results'!BN64</f>
        <v>0.11380087707932458</v>
      </c>
      <c r="V148" s="784">
        <f>'SAME R Results'!BR64</f>
        <v>494.67025905930427</v>
      </c>
      <c r="W148" s="1086">
        <f>'SAME R Results'!BZ64</f>
        <v>532.36353982539481</v>
      </c>
      <c r="X148" s="1777">
        <f>'SAME R Results'!CA64</f>
        <v>8.0700000000000216</v>
      </c>
      <c r="Y148" s="1777">
        <f>'SAME R Results'!CD64</f>
        <v>2.8622857992564966E-2</v>
      </c>
      <c r="Z148" s="1777"/>
      <c r="AA148" s="27"/>
    </row>
    <row r="149" spans="1:93" ht="16.5" customHeight="1" x14ac:dyDescent="0.2">
      <c r="A149" s="780">
        <v>2</v>
      </c>
      <c r="B149" s="785" t="str">
        <f>'SAME R Results'!B65</f>
        <v>Teflon</v>
      </c>
      <c r="C149" s="784" t="str">
        <f>'SAME R Results'!F65</f>
        <v>83a</v>
      </c>
      <c r="D149" s="785" t="str">
        <f>'SAME R Results'!G65</f>
        <v>aged</v>
      </c>
      <c r="E149" s="784">
        <f>'SAME R Results'!K65</f>
        <v>8.1</v>
      </c>
      <c r="F149" s="793">
        <f>'SAME R Results'!L65</f>
        <v>1.448</v>
      </c>
      <c r="G149" s="784">
        <f>'SAME R Results'!R65</f>
        <v>557.33333333333337</v>
      </c>
      <c r="H149" s="821">
        <f>'SAME R Results'!AR65</f>
        <v>1.8084105000000001</v>
      </c>
      <c r="I149" s="821">
        <f>'SAME R Results'!AS65</f>
        <v>0</v>
      </c>
      <c r="J149" s="821">
        <f>'SAME R Results'!AT65</f>
        <v>0</v>
      </c>
      <c r="K149" s="784">
        <f>'SAME R Results'!BD65</f>
        <v>909242.92996168404</v>
      </c>
      <c r="L149" s="784">
        <f>'SAME R Results'!BE65</f>
        <v>306.40643784651229</v>
      </c>
      <c r="M149" s="784">
        <f>'SAME R Results'!BF65</f>
        <v>0.16288763000000001</v>
      </c>
      <c r="N149" s="784">
        <f>'SAME R Results'!BG65</f>
        <v>4.8511509999999994E-2</v>
      </c>
      <c r="O149" s="789"/>
      <c r="P149" s="784">
        <f>'SAME R Results'!BH65</f>
        <v>35.915016000000001</v>
      </c>
      <c r="Q149" s="817">
        <f>'SAME R Results'!BI65</f>
        <v>0.3369907290446838</v>
      </c>
      <c r="R149" s="817">
        <f>'SAME R Results'!BJ65</f>
        <v>0.32488147091855835</v>
      </c>
      <c r="S149" s="817">
        <f>'SAME R Results'!BL65</f>
        <v>3.3577109844653368</v>
      </c>
      <c r="T149" s="817" t="e">
        <f>'SAME R Results'!BM65</f>
        <v>#NUM!</v>
      </c>
      <c r="U149" s="817" t="e">
        <f>'SAME R Results'!BN65</f>
        <v>#NUM!</v>
      </c>
      <c r="V149" s="784">
        <f>'SAME R Results'!BR65</f>
        <v>306.40643784651229</v>
      </c>
      <c r="W149" s="1086">
        <f>'SAME R Results'!BZ65</f>
        <v>532.36353982539481</v>
      </c>
      <c r="X149" s="1777">
        <f>'SAME R Results'!CA65</f>
        <v>8.0700000000000216</v>
      </c>
      <c r="Y149" s="1777">
        <f>'SAME R Results'!CD65</f>
        <v>2.6702614126393982E-2</v>
      </c>
      <c r="Z149" s="1777"/>
      <c r="AA149" s="27"/>
    </row>
    <row r="150" spans="1:93" ht="16.5" customHeight="1" x14ac:dyDescent="0.2">
      <c r="A150" s="780">
        <v>2</v>
      </c>
      <c r="B150" s="785" t="str">
        <f>'SAME R Results'!B97</f>
        <v>Teflon</v>
      </c>
      <c r="C150" s="784">
        <f>'SAME R Results'!F97</f>
        <v>100</v>
      </c>
      <c r="D150" s="785" t="str">
        <f>'SAME R Results'!G97</f>
        <v>No flow run w/ aging</v>
      </c>
      <c r="E150" s="784">
        <f>'SAME R Results'!K97</f>
        <v>0</v>
      </c>
      <c r="F150" s="793">
        <f>'SAME R Results'!L97</f>
        <v>1.45</v>
      </c>
      <c r="G150" s="784">
        <f>'SAME R Results'!R97</f>
        <v>28.714285714285715</v>
      </c>
      <c r="H150" s="821">
        <f>'SAME R Results'!AR97</f>
        <v>0.94950894999999991</v>
      </c>
      <c r="I150" s="821">
        <f>'SAME R Results'!AS97</f>
        <v>0</v>
      </c>
      <c r="J150" s="821">
        <f>'SAME R Results'!AT97</f>
        <v>0</v>
      </c>
      <c r="K150" s="784">
        <f>'SAME R Results'!BD97</f>
        <v>547365.29240186652</v>
      </c>
      <c r="L150" s="784">
        <f>'SAME R Results'!BE97</f>
        <v>107.76767704558564</v>
      </c>
      <c r="M150" s="784">
        <f>'SAME R Results'!BF97</f>
        <v>5.3817715000000002E-2</v>
      </c>
      <c r="N150" s="784">
        <f>'SAME R Results'!BG97</f>
        <v>1.4903987499999997E-2</v>
      </c>
      <c r="O150" s="789"/>
      <c r="P150" s="784">
        <f>'SAME R Results'!BH97</f>
        <v>13.909621999999999</v>
      </c>
      <c r="Q150" s="817">
        <f>'SAME R Results'!BI97</f>
        <v>0.19688438149356463</v>
      </c>
      <c r="R150" s="817">
        <f>'SAME R Results'!BJ97</f>
        <v>0.28046085669391252</v>
      </c>
      <c r="S150" s="817">
        <f>'SAME R Results'!BL97</f>
        <v>3.6109608250812082</v>
      </c>
      <c r="T150" s="817">
        <f>'SAME R Results'!BM97</f>
        <v>1.8127147982276335</v>
      </c>
      <c r="U150" s="817">
        <f>'SAME R Results'!BN97</f>
        <v>0.16496080616084327</v>
      </c>
      <c r="V150" s="784">
        <f>'SAME R Results'!BR97</f>
        <v>107.76767704558564</v>
      </c>
      <c r="W150" s="1086">
        <f>'SAME R Results'!BZ97</f>
        <v>524.94478411670389</v>
      </c>
      <c r="X150" s="1777">
        <f>'SAME R Results'!CA97</f>
        <v>4.4466666666664878</v>
      </c>
      <c r="Y150" s="1777">
        <f>'SAME R Results'!CD97</f>
        <v>1.8768605397302102E-2</v>
      </c>
      <c r="Z150" s="1777"/>
      <c r="AA150" s="27"/>
    </row>
    <row r="151" spans="1:93" ht="16.5" customHeight="1" x14ac:dyDescent="0.2">
      <c r="A151" s="780">
        <v>2</v>
      </c>
      <c r="B151" s="785" t="str">
        <f>'SAME R Results'!B98</f>
        <v>Teflon</v>
      </c>
      <c r="C151" s="784" t="str">
        <f>'SAME R Results'!F98</f>
        <v>100a</v>
      </c>
      <c r="D151" s="785" t="str">
        <f>'SAME R Results'!G98</f>
        <v>aged</v>
      </c>
      <c r="E151" s="784">
        <f>'SAME R Results'!K98</f>
        <v>0</v>
      </c>
      <c r="F151" s="793">
        <f>'SAME R Results'!L98</f>
        <v>1.45</v>
      </c>
      <c r="G151" s="784">
        <f>'SAME R Results'!R98</f>
        <v>560.42857142857144</v>
      </c>
      <c r="H151" s="821">
        <f>'SAME R Results'!AR98</f>
        <v>0.94136045000000002</v>
      </c>
      <c r="I151" s="821">
        <f>'SAME R Results'!AS98</f>
        <v>0</v>
      </c>
      <c r="J151" s="821">
        <f>'SAME R Results'!AT98</f>
        <v>0</v>
      </c>
      <c r="K151" s="784">
        <f>'SAME R Results'!BD98</f>
        <v>392836.80301108205</v>
      </c>
      <c r="L151" s="784">
        <f>'SAME R Results'!BE98</f>
        <v>90.366661536283615</v>
      </c>
      <c r="M151" s="784">
        <f>'SAME R Results'!BF98</f>
        <v>6.8405250000000001E-2</v>
      </c>
      <c r="N151" s="784">
        <f>'SAME R Results'!BG98</f>
        <v>1.85432325E-2</v>
      </c>
      <c r="O151" s="789"/>
      <c r="P151" s="784">
        <f>'SAME R Results'!BH98</f>
        <v>13.407902000000002</v>
      </c>
      <c r="Q151" s="817">
        <f>'SAME R Results'!BI98</f>
        <v>0.23003613929149694</v>
      </c>
      <c r="R151" s="817">
        <f>'SAME R Results'!BJ98</f>
        <v>0.30943952466942082</v>
      </c>
      <c r="S151" s="817">
        <f>'SAME R Results'!BL98</f>
        <v>3.6889603794807622</v>
      </c>
      <c r="T151" s="817">
        <f>'SAME R Results'!BM98</f>
        <v>1.7238191080253453</v>
      </c>
      <c r="U151" s="817">
        <f>'SAME R Results'!BN98</f>
        <v>0.19833812927809957</v>
      </c>
      <c r="V151" s="784">
        <f>'SAME R Results'!BR98</f>
        <v>90.366661536283615</v>
      </c>
      <c r="W151" s="1086">
        <f>'SAME R Results'!BZ98</f>
        <v>524.94478411670389</v>
      </c>
      <c r="X151" s="1777">
        <f>'SAME R Results'!CA98</f>
        <v>4.4466666666664878</v>
      </c>
      <c r="Y151" s="1777">
        <f>'SAME R Results'!CD98</f>
        <v>1.8091621889056202E-2</v>
      </c>
      <c r="Z151" s="1777"/>
      <c r="AA151" s="27"/>
    </row>
    <row r="152" spans="1:93" ht="16.5" customHeight="1" x14ac:dyDescent="0.2">
      <c r="A152" s="780">
        <v>2</v>
      </c>
      <c r="B152" s="785" t="str">
        <f>'SAME R Results'!B108</f>
        <v>Teflon</v>
      </c>
      <c r="C152" s="784">
        <f>'SAME R Results'!F108</f>
        <v>105</v>
      </c>
      <c r="D152" s="785" t="str">
        <f>'SAME R Results'!G108</f>
        <v>No flow run w/ aging</v>
      </c>
      <c r="E152" s="784">
        <f>'SAME R Results'!K108</f>
        <v>0</v>
      </c>
      <c r="F152" s="793">
        <f>'SAME R Results'!L108</f>
        <v>1.45</v>
      </c>
      <c r="G152" s="784">
        <f>'SAME R Results'!R108</f>
        <v>24.142857142857142</v>
      </c>
      <c r="H152" s="821">
        <f>'SAME R Results'!AR108</f>
        <v>0.72790545000000006</v>
      </c>
      <c r="I152" s="821">
        <f>'SAME R Results'!AS108</f>
        <v>0</v>
      </c>
      <c r="J152" s="821">
        <f>'SAME R Results'!AT108</f>
        <v>0</v>
      </c>
      <c r="K152" s="784">
        <f>'SAME R Results'!BD108</f>
        <v>195396.75079555667</v>
      </c>
      <c r="L152" s="784">
        <f>'SAME R Results'!BE108</f>
        <v>33.687000501383118</v>
      </c>
      <c r="M152" s="784">
        <f>'SAME R Results'!BF108</f>
        <v>3.7796030000000001E-2</v>
      </c>
      <c r="N152" s="784">
        <f>'SAME R Results'!BG108</f>
        <v>9.2544512499999967E-3</v>
      </c>
      <c r="O152" s="789"/>
      <c r="P152" s="784">
        <f>'SAME R Results'!BH108</f>
        <v>6.4358019999999989</v>
      </c>
      <c r="Q152" s="817">
        <f>'SAME R Results'!BI108</f>
        <v>0.17240307407480779</v>
      </c>
      <c r="R152" s="817">
        <f>'SAME R Results'!BJ108</f>
        <v>0.30578863797657757</v>
      </c>
      <c r="S152" s="817">
        <f>'SAME R Results'!BL108</f>
        <v>4.0840919660147339</v>
      </c>
      <c r="T152" s="817">
        <f>'SAME R Results'!BM108</f>
        <v>2.1318850131134703</v>
      </c>
      <c r="U152" s="817">
        <f>'SAME R Results'!BN108</f>
        <v>0.1294514250758422</v>
      </c>
      <c r="V152" s="784">
        <f>'SAME R Results'!BR108</f>
        <v>33.687000501383118</v>
      </c>
      <c r="W152" s="1086">
        <f>'SAME R Results'!BZ108</f>
        <v>527.87656862261747</v>
      </c>
      <c r="X152" s="1777">
        <f>'SAME R Results'!CA108</f>
        <v>0.7499999999999174</v>
      </c>
      <c r="Y152" s="1777">
        <f>'SAME R Results'!CD108</f>
        <v>5.1486416000005662E-2</v>
      </c>
      <c r="Z152" s="1777"/>
      <c r="AA152" s="27"/>
    </row>
    <row r="153" spans="1:93" ht="16.5" customHeight="1" x14ac:dyDescent="0.2">
      <c r="A153" s="780">
        <v>2</v>
      </c>
      <c r="B153" s="785" t="str">
        <f>'SAME R Results'!B109</f>
        <v>Teflon</v>
      </c>
      <c r="C153" s="784" t="str">
        <f>'SAME R Results'!F109</f>
        <v>105a</v>
      </c>
      <c r="D153" s="785" t="str">
        <f>'SAME R Results'!G109</f>
        <v>aged</v>
      </c>
      <c r="E153" s="784">
        <f>'SAME R Results'!K109</f>
        <v>0</v>
      </c>
      <c r="F153" s="793">
        <f>'SAME R Results'!L109</f>
        <v>1.45</v>
      </c>
      <c r="G153" s="784">
        <f>'SAME R Results'!R109</f>
        <v>558.71428571428567</v>
      </c>
      <c r="H153" s="821">
        <f>'SAME R Results'!AR109</f>
        <v>0.69680799999999998</v>
      </c>
      <c r="I153" s="821">
        <f>'SAME R Results'!AS109</f>
        <v>0</v>
      </c>
      <c r="J153" s="821">
        <f>'SAME R Results'!AT109</f>
        <v>0</v>
      </c>
      <c r="K153" s="784">
        <f>'SAME R Results'!BD109</f>
        <v>146578.22949047992</v>
      </c>
      <c r="L153" s="784">
        <f>'SAME R Results'!BE109</f>
        <v>23.76915243829556</v>
      </c>
      <c r="M153" s="784">
        <f>'SAME R Results'!BF109</f>
        <v>3.6941525000000003E-2</v>
      </c>
      <c r="N153" s="784">
        <f>'SAME R Results'!BG109</f>
        <v>9.056092499999998E-3</v>
      </c>
      <c r="O153" s="789"/>
      <c r="P153" s="784">
        <f>'SAME R Results'!BH109</f>
        <v>5.7427730000000015</v>
      </c>
      <c r="Q153" s="817">
        <f>'SAME R Results'!BI109</f>
        <v>0.16216018245628583</v>
      </c>
      <c r="R153" s="817">
        <f>'SAME R Results'!BJ109</f>
        <v>0.32399896662237215</v>
      </c>
      <c r="S153" s="817">
        <f>'SAME R Results'!BL109</f>
        <v>4.0791903351252223</v>
      </c>
      <c r="T153" s="817">
        <f>'SAME R Results'!BM109</f>
        <v>2.2978156464703408</v>
      </c>
      <c r="U153" s="817">
        <f>'SAME R Results'!BN109</f>
        <v>0.11472142264367631</v>
      </c>
      <c r="V153" s="784">
        <f>'SAME R Results'!BR109</f>
        <v>23.76915243829556</v>
      </c>
      <c r="W153" s="1086">
        <f>'SAME R Results'!BZ109</f>
        <v>527.87656862261747</v>
      </c>
      <c r="X153" s="1777">
        <f>'SAME R Results'!CA109</f>
        <v>0.7499999999999174</v>
      </c>
      <c r="Y153" s="1777">
        <f>'SAME R Results'!CD109</f>
        <v>4.5942184000005076E-2</v>
      </c>
      <c r="Z153" s="1777"/>
      <c r="AA153" s="27"/>
    </row>
    <row r="154" spans="1:93" ht="16.5" customHeight="1" x14ac:dyDescent="0.2">
      <c r="A154" s="780">
        <v>2</v>
      </c>
      <c r="B154" s="785" t="str">
        <f>'SAME R Results'!B119</f>
        <v>Teflon</v>
      </c>
      <c r="C154" s="784">
        <f>'SAME R Results'!F119</f>
        <v>111</v>
      </c>
      <c r="D154" s="785" t="str">
        <f>'SAME R Results'!G119</f>
        <v>low flow run w STS</v>
      </c>
      <c r="E154" s="784">
        <f>'SAME R Results'!K119</f>
        <v>2</v>
      </c>
      <c r="F154" s="793">
        <f>'SAME R Results'!L119</f>
        <v>1.45</v>
      </c>
      <c r="G154" s="784">
        <f>'SAME R Results'!R119</f>
        <v>42.571428571428569</v>
      </c>
      <c r="H154" s="821">
        <f>'SAME R Results'!AR119</f>
        <v>4.0240935000000002</v>
      </c>
      <c r="I154" s="821">
        <f>'SAME R Results'!AS119</f>
        <v>8.3923319999999984E-4</v>
      </c>
      <c r="J154" s="821">
        <f>'SAME R Results'!AT119</f>
        <v>5.0353989999999999E-4</v>
      </c>
      <c r="K154" s="784">
        <f>'SAME R Results'!BD119</f>
        <v>1333768.9444362801</v>
      </c>
      <c r="L154" s="784">
        <f>'SAME R Results'!BE119</f>
        <v>367.17168120282838</v>
      </c>
      <c r="M154" s="784">
        <f>'SAME R Results'!BF119</f>
        <v>0</v>
      </c>
      <c r="N154" s="784">
        <f>'SAME R Results'!BG119</f>
        <v>0</v>
      </c>
      <c r="O154" s="789"/>
      <c r="P154" s="784">
        <f>'SAME R Results'!BH119</f>
        <v>71.923708999999988</v>
      </c>
      <c r="Q154" s="817">
        <f>'SAME R Results'!BI119</f>
        <v>0.27528882175166719</v>
      </c>
      <c r="R154" s="817">
        <f>'SAME R Results'!BJ119</f>
        <v>0.3604043772501847</v>
      </c>
      <c r="S154" s="817">
        <f>'SAME R Results'!BL119</f>
        <v>0</v>
      </c>
      <c r="T154" s="817">
        <f>'SAME R Results'!BM119</f>
        <v>1.680419088152735</v>
      </c>
      <c r="U154" s="817">
        <f>'SAME R Results'!BN119</f>
        <v>0.24059568656859387</v>
      </c>
      <c r="V154" s="784">
        <f>'SAME R Results'!BR119</f>
        <v>367.17168120282838</v>
      </c>
      <c r="W154" s="1086">
        <f>'SAME R Results'!BZ119</f>
        <v>528.55724747805561</v>
      </c>
      <c r="X154" s="1777">
        <f>'SAME R Results'!CA119</f>
        <v>9.9466666666667702</v>
      </c>
      <c r="Y154" s="1777">
        <f>'SAME R Results'!CD119</f>
        <v>4.338561534852501E-2</v>
      </c>
      <c r="Z154" s="1777"/>
      <c r="AA154" s="27"/>
    </row>
    <row r="155" spans="1:93" ht="16.5" customHeight="1" x14ac:dyDescent="0.2">
      <c r="A155" s="780">
        <v>2</v>
      </c>
      <c r="B155" s="785" t="str">
        <f>'SAME R Results'!B38</f>
        <v>Teflon</v>
      </c>
      <c r="C155" s="784">
        <f>'SAME R Results'!F38</f>
        <v>69</v>
      </c>
      <c r="D155" s="785" t="str">
        <f>'SAME R Results'!G38</f>
        <v>High temp aged STS det</v>
      </c>
      <c r="E155" s="784">
        <f>'SAME R Results'!K38</f>
        <v>8.1</v>
      </c>
      <c r="F155" s="793">
        <f>'SAME R Results'!L38</f>
        <v>1.45</v>
      </c>
      <c r="G155" s="784">
        <f>'SAME R Results'!R38</f>
        <v>744.57142857142856</v>
      </c>
      <c r="H155" s="821">
        <f>'SAME R Results'!AR38</f>
        <v>5.0415189999999992</v>
      </c>
      <c r="I155" s="821">
        <f>'SAME R Results'!AS38</f>
        <v>4.6750034999999999</v>
      </c>
      <c r="J155" s="821">
        <f>'SAME R Results'!AT38</f>
        <v>5.1367965</v>
      </c>
      <c r="K155" s="784">
        <f>'SAME R Results'!BD38</f>
        <v>840335.70495541021</v>
      </c>
      <c r="L155" s="784">
        <f>'SAME R Results'!BE38</f>
        <v>397.56403067241467</v>
      </c>
      <c r="M155" s="784">
        <f>'SAME R Results'!BF38</f>
        <v>0</v>
      </c>
      <c r="N155" s="784">
        <f>'SAME R Results'!BG38</f>
        <v>0</v>
      </c>
      <c r="O155" s="789"/>
      <c r="P155" s="784">
        <f>'SAME R Results'!BH38</f>
        <v>85.733099999999979</v>
      </c>
      <c r="Q155" s="817">
        <f>'SAME R Results'!BI38</f>
        <v>0.47310143830376716</v>
      </c>
      <c r="R155" s="817">
        <f>'SAME R Results'!BJ38</f>
        <v>0.44575012050849505</v>
      </c>
      <c r="S155" s="817">
        <f>'SAME R Results'!BL38</f>
        <v>0</v>
      </c>
      <c r="T155" s="817" t="e">
        <f>'SAME R Results'!BM38</f>
        <v>#NUM!</v>
      </c>
      <c r="U155" s="817" t="e">
        <f>'SAME R Results'!BN38</f>
        <v>#NUM!</v>
      </c>
      <c r="V155" s="784">
        <f>'SAME R Results'!BR38</f>
        <v>397.56403067241467</v>
      </c>
      <c r="W155" s="1086">
        <f>'SAME R Results'!BZ38</f>
        <v>527.99672644531518</v>
      </c>
      <c r="X155" s="1777">
        <f>'SAME R Results'!CA38</f>
        <v>0</v>
      </c>
      <c r="Y155" s="1777">
        <f>'SAME R Results'!CD38</f>
        <v>0</v>
      </c>
      <c r="Z155" s="1777">
        <f>J155-I155</f>
        <v>0.46179300000000012</v>
      </c>
      <c r="AA155" s="27"/>
    </row>
    <row r="156" spans="1:93" ht="16.5" customHeight="1" x14ac:dyDescent="0.2">
      <c r="A156" s="780">
        <v>2</v>
      </c>
      <c r="B156" s="785" t="str">
        <f>'SAME R Results'!B75</f>
        <v>Teflon</v>
      </c>
      <c r="C156" s="784">
        <f>'SAME R Results'!F75</f>
        <v>89</v>
      </c>
      <c r="D156" s="785" t="str">
        <f>'SAME R Results'!G75</f>
        <v>Baseline STS det</v>
      </c>
      <c r="E156" s="784">
        <f>'SAME R Results'!K75</f>
        <v>8.1</v>
      </c>
      <c r="F156" s="793">
        <f>'SAME R Results'!L75</f>
        <v>1.4450000000000001</v>
      </c>
      <c r="G156" s="784">
        <f>'SAME R Results'!R75</f>
        <v>31.285714285714285</v>
      </c>
      <c r="H156" s="821">
        <f>'SAME R Results'!AR75</f>
        <v>0.96562269999999994</v>
      </c>
      <c r="I156" s="821">
        <f>'SAME R Results'!AS75</f>
        <v>4.8666369999999999</v>
      </c>
      <c r="J156" s="821">
        <f>'SAME R Results'!AT75</f>
        <v>5.1071314999999995</v>
      </c>
      <c r="K156" s="784">
        <f>'SAME R Results'!BD75</f>
        <v>2774308.1223761402</v>
      </c>
      <c r="L156" s="784">
        <f>'SAME R Results'!BE75</f>
        <v>152.83296312126674</v>
      </c>
      <c r="M156" s="784">
        <f>'SAME R Results'!BF75</f>
        <v>0</v>
      </c>
      <c r="N156" s="784">
        <f>'SAME R Results'!BG75</f>
        <v>0</v>
      </c>
      <c r="O156" s="789"/>
      <c r="P156" s="784">
        <f>'SAME R Results'!BH75</f>
        <v>11.074112999999995</v>
      </c>
      <c r="Q156" s="817">
        <f>'SAME R Results'!BI75</f>
        <v>5.5088676664496919E-2</v>
      </c>
      <c r="R156" s="817">
        <f>'SAME R Results'!BJ75</f>
        <v>0.15132510528359466</v>
      </c>
      <c r="S156" s="817">
        <f>'SAME R Results'!BL75</f>
        <v>0</v>
      </c>
      <c r="T156" s="817">
        <f>'SAME R Results'!BM75</f>
        <v>2.7325343174873762</v>
      </c>
      <c r="U156" s="817">
        <f>'SAME R Results'!BN75</f>
        <v>3.3238239856937329E-2</v>
      </c>
      <c r="V156" s="784">
        <f>'SAME R Results'!BR75</f>
        <v>152.83296312126674</v>
      </c>
      <c r="W156" s="1086">
        <f>'SAME R Results'!BZ75</f>
        <v>515.16984376150162</v>
      </c>
      <c r="X156" s="1777">
        <f>'SAME R Results'!CA75</f>
        <v>1.3300000000000534</v>
      </c>
      <c r="Y156" s="1777">
        <f>'SAME R Results'!CD75</f>
        <v>4.9958404511276172E-2</v>
      </c>
      <c r="Z156" s="1777">
        <f>J156-I156</f>
        <v>0.24049449999999961</v>
      </c>
      <c r="AA156" s="27"/>
    </row>
    <row r="157" spans="1:93" ht="23.25" x14ac:dyDescent="0.35">
      <c r="B157" s="752"/>
      <c r="C157" s="29"/>
      <c r="D157" s="751"/>
      <c r="E157" s="2104"/>
      <c r="F157" s="2104"/>
      <c r="G157" s="2104"/>
      <c r="H157" s="35"/>
      <c r="I157" s="35"/>
      <c r="J157" s="35"/>
      <c r="K157" s="35"/>
      <c r="L157" s="35"/>
      <c r="M157" s="35"/>
      <c r="N157" s="35"/>
      <c r="O157" s="35"/>
      <c r="P157" s="35"/>
      <c r="Q157" s="35"/>
      <c r="R157" s="35"/>
      <c r="S157" s="35"/>
      <c r="T157" s="35"/>
      <c r="U157" s="35"/>
      <c r="V157" s="35"/>
      <c r="W157" s="35"/>
      <c r="X157" s="929"/>
      <c r="Y157" s="929"/>
      <c r="Z157" s="929"/>
      <c r="AA157" s="27"/>
    </row>
    <row r="158" spans="1:93" ht="12.75" customHeight="1" x14ac:dyDescent="0.25">
      <c r="C158" s="24"/>
      <c r="D158" s="749"/>
      <c r="Z158" s="1951" t="s">
        <v>927</v>
      </c>
      <c r="AA158" s="1950" t="s">
        <v>928</v>
      </c>
    </row>
    <row r="159" spans="1:93" ht="12.75" customHeight="1" x14ac:dyDescent="0.25">
      <c r="C159" s="5"/>
      <c r="D159" s="749"/>
    </row>
    <row r="160" spans="1:93" ht="13.5" customHeight="1" x14ac:dyDescent="0.25"/>
    <row r="161" spans="2:93" ht="13.5" customHeight="1" x14ac:dyDescent="0.25"/>
    <row r="162" spans="2:93" ht="12.75" customHeight="1" x14ac:dyDescent="0.25"/>
    <row r="163" spans="2:93" ht="12.75" customHeight="1" x14ac:dyDescent="0.25"/>
    <row r="164" spans="2:93" ht="13.5" customHeight="1" x14ac:dyDescent="0.25"/>
    <row r="165" spans="2:93" ht="13.5" customHeight="1" x14ac:dyDescent="0.25"/>
    <row r="166" spans="2:93" s="762" customFormat="1" ht="12.75" customHeight="1" x14ac:dyDescent="0.25">
      <c r="B166" s="750"/>
      <c r="C166" s="4"/>
      <c r="D166" s="750"/>
      <c r="E166" s="3"/>
      <c r="F166" s="6"/>
      <c r="G166" s="6"/>
      <c r="H166" s="6"/>
      <c r="I166" s="6"/>
      <c r="J166" s="6"/>
      <c r="K166" s="6"/>
      <c r="L166" s="6"/>
      <c r="M166" s="6"/>
      <c r="N166" s="6"/>
      <c r="O166" s="6"/>
      <c r="P166" s="6"/>
      <c r="Q166" s="6"/>
      <c r="R166" s="6"/>
      <c r="S166" s="6"/>
      <c r="T166" s="6"/>
      <c r="U166" s="6"/>
      <c r="V166" s="6"/>
      <c r="W166" s="6"/>
      <c r="X166" s="930"/>
      <c r="Y166" s="930"/>
      <c r="Z166" s="930"/>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row>
    <row r="167" spans="2:93" s="762" customFormat="1" ht="12.75" customHeight="1" x14ac:dyDescent="0.25">
      <c r="B167" s="750"/>
      <c r="C167" s="4"/>
      <c r="D167" s="750"/>
      <c r="E167" s="3"/>
      <c r="F167" s="6"/>
      <c r="G167" s="6"/>
      <c r="H167" s="6"/>
      <c r="I167" s="6"/>
      <c r="J167" s="6"/>
      <c r="K167" s="6"/>
      <c r="L167" s="6"/>
      <c r="M167" s="6"/>
      <c r="N167" s="6"/>
      <c r="O167" s="6"/>
      <c r="P167" s="6"/>
      <c r="Q167" s="6"/>
      <c r="R167" s="6"/>
      <c r="S167" s="6"/>
      <c r="T167" s="6"/>
      <c r="U167" s="6"/>
      <c r="V167" s="6"/>
      <c r="W167" s="6"/>
      <c r="X167" s="930"/>
      <c r="Y167" s="930"/>
      <c r="Z167" s="930"/>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row>
    <row r="168" spans="2:93" s="762" customFormat="1" ht="12.75" customHeight="1" x14ac:dyDescent="0.25">
      <c r="B168" s="750"/>
      <c r="C168" s="4"/>
      <c r="D168" s="750"/>
      <c r="E168" s="3"/>
      <c r="F168" s="6"/>
      <c r="G168" s="6"/>
      <c r="H168" s="6"/>
      <c r="I168" s="6"/>
      <c r="J168" s="6"/>
      <c r="K168" s="6"/>
      <c r="L168" s="6"/>
      <c r="M168" s="6"/>
      <c r="N168" s="6"/>
      <c r="O168" s="6"/>
      <c r="P168" s="6"/>
      <c r="Q168" s="6"/>
      <c r="R168" s="6"/>
      <c r="S168" s="6"/>
      <c r="T168" s="6"/>
      <c r="U168" s="6"/>
      <c r="V168" s="6"/>
      <c r="W168" s="6"/>
      <c r="X168" s="930"/>
      <c r="Y168" s="930"/>
      <c r="Z168" s="930"/>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row>
    <row r="169" spans="2:93" s="762" customFormat="1" ht="13.5" customHeight="1" x14ac:dyDescent="0.25">
      <c r="B169" s="750"/>
      <c r="C169" s="4"/>
      <c r="D169" s="750"/>
      <c r="E169" s="3"/>
      <c r="F169" s="6"/>
      <c r="G169" s="6"/>
      <c r="H169" s="6"/>
      <c r="I169" s="6"/>
      <c r="J169" s="6"/>
      <c r="K169" s="6"/>
      <c r="L169" s="6"/>
      <c r="M169" s="6"/>
      <c r="N169" s="6"/>
      <c r="O169" s="6"/>
      <c r="P169" s="6"/>
      <c r="Q169" s="6"/>
      <c r="R169" s="6"/>
      <c r="S169" s="6"/>
      <c r="T169" s="6"/>
      <c r="U169" s="6"/>
      <c r="V169" s="6"/>
      <c r="W169" s="6"/>
      <c r="X169" s="930"/>
      <c r="Y169" s="930"/>
      <c r="Z169" s="930"/>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row>
    <row r="170" spans="2:93" s="762" customFormat="1" ht="13.5" customHeight="1" x14ac:dyDescent="0.25">
      <c r="B170" s="750"/>
      <c r="C170" s="4"/>
      <c r="D170" s="750"/>
      <c r="E170" s="3"/>
      <c r="F170" s="6"/>
      <c r="G170" s="6"/>
      <c r="H170" s="6"/>
      <c r="I170" s="6"/>
      <c r="J170" s="6"/>
      <c r="K170" s="6"/>
      <c r="L170" s="6"/>
      <c r="M170" s="6"/>
      <c r="N170" s="6"/>
      <c r="O170" s="6"/>
      <c r="P170" s="6"/>
      <c r="Q170" s="6"/>
      <c r="R170" s="6"/>
      <c r="S170" s="6"/>
      <c r="T170" s="6"/>
      <c r="U170" s="6"/>
      <c r="V170" s="6"/>
      <c r="W170" s="6"/>
      <c r="X170" s="930"/>
      <c r="Y170" s="930"/>
      <c r="Z170" s="930"/>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row>
    <row r="171" spans="2:93" s="762" customFormat="1" ht="12.75" customHeight="1" x14ac:dyDescent="0.25">
      <c r="B171" s="750"/>
      <c r="C171" s="4"/>
      <c r="D171" s="750"/>
      <c r="E171" s="3"/>
      <c r="F171" s="6"/>
      <c r="G171" s="6"/>
      <c r="H171" s="6"/>
      <c r="I171" s="6"/>
      <c r="J171" s="6"/>
      <c r="K171" s="6"/>
      <c r="L171" s="6"/>
      <c r="M171" s="6"/>
      <c r="N171" s="6"/>
      <c r="O171" s="6"/>
      <c r="P171" s="6"/>
      <c r="Q171" s="6"/>
      <c r="R171" s="6"/>
      <c r="S171" s="6"/>
      <c r="T171" s="6"/>
      <c r="U171" s="6"/>
      <c r="V171" s="6"/>
      <c r="W171" s="6"/>
      <c r="X171" s="930"/>
      <c r="Y171" s="930"/>
      <c r="Z171" s="930"/>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row>
    <row r="172" spans="2:93" s="762" customFormat="1" ht="12.75" customHeight="1" x14ac:dyDescent="0.25">
      <c r="B172" s="750"/>
      <c r="C172" s="4"/>
      <c r="D172" s="750"/>
      <c r="E172" s="3"/>
      <c r="F172" s="6"/>
      <c r="G172" s="6"/>
      <c r="H172" s="6"/>
      <c r="I172" s="6"/>
      <c r="J172" s="6"/>
      <c r="K172" s="6"/>
      <c r="L172" s="6"/>
      <c r="M172" s="6"/>
      <c r="N172" s="6"/>
      <c r="O172" s="6"/>
      <c r="P172" s="6"/>
      <c r="Q172" s="6"/>
      <c r="R172" s="6"/>
      <c r="S172" s="6"/>
      <c r="T172" s="6"/>
      <c r="U172" s="6"/>
      <c r="V172" s="6"/>
      <c r="W172" s="6"/>
      <c r="X172" s="930"/>
      <c r="Y172" s="930"/>
      <c r="Z172" s="930"/>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row>
    <row r="173" spans="2:93" s="762" customFormat="1" ht="13.5" customHeight="1" x14ac:dyDescent="0.25">
      <c r="B173" s="750"/>
      <c r="C173" s="4"/>
      <c r="D173" s="750"/>
      <c r="E173" s="3"/>
      <c r="F173" s="6"/>
      <c r="G173" s="6"/>
      <c r="H173" s="6"/>
      <c r="I173" s="6"/>
      <c r="J173" s="6"/>
      <c r="K173" s="6"/>
      <c r="L173" s="6"/>
      <c r="M173" s="6"/>
      <c r="N173" s="6"/>
      <c r="O173" s="6"/>
      <c r="P173" s="6"/>
      <c r="Q173" s="6"/>
      <c r="R173" s="6"/>
      <c r="S173" s="6"/>
      <c r="T173" s="6"/>
      <c r="U173" s="6"/>
      <c r="V173" s="6"/>
      <c r="W173" s="6"/>
      <c r="X173" s="930"/>
      <c r="Y173" s="930"/>
      <c r="Z173" s="930"/>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row>
    <row r="174" spans="2:93" s="762" customFormat="1" ht="13.5" customHeight="1" x14ac:dyDescent="0.25">
      <c r="B174" s="750"/>
      <c r="C174" s="4"/>
      <c r="D174" s="750"/>
      <c r="E174" s="3"/>
      <c r="F174" s="6"/>
      <c r="G174" s="6"/>
      <c r="H174" s="6"/>
      <c r="I174" s="6"/>
      <c r="J174" s="6"/>
      <c r="K174" s="6"/>
      <c r="L174" s="6"/>
      <c r="M174" s="6"/>
      <c r="N174" s="6"/>
      <c r="O174" s="6"/>
      <c r="P174" s="6"/>
      <c r="Q174" s="6"/>
      <c r="R174" s="6"/>
      <c r="S174" s="6"/>
      <c r="T174" s="6"/>
      <c r="U174" s="6"/>
      <c r="V174" s="6"/>
      <c r="W174" s="6"/>
      <c r="X174" s="930"/>
      <c r="Y174" s="930"/>
      <c r="Z174" s="930"/>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row>
    <row r="175" spans="2:93" s="762" customFormat="1" ht="12.75" customHeight="1" x14ac:dyDescent="0.25">
      <c r="B175" s="750"/>
      <c r="C175" s="4"/>
      <c r="D175" s="750"/>
      <c r="E175" s="3"/>
      <c r="F175" s="6"/>
      <c r="G175" s="6"/>
      <c r="H175" s="6"/>
      <c r="I175" s="6"/>
      <c r="J175" s="6"/>
      <c r="K175" s="6"/>
      <c r="L175" s="6"/>
      <c r="M175" s="6"/>
      <c r="N175" s="6"/>
      <c r="O175" s="6"/>
      <c r="P175" s="6"/>
      <c r="Q175" s="6"/>
      <c r="R175" s="6"/>
      <c r="S175" s="6"/>
      <c r="T175" s="6"/>
      <c r="U175" s="6"/>
      <c r="V175" s="6"/>
      <c r="W175" s="6"/>
      <c r="X175" s="930"/>
      <c r="Y175" s="930"/>
      <c r="Z175" s="930"/>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row>
    <row r="176" spans="2:93" s="762" customFormat="1" ht="12.75" customHeight="1" x14ac:dyDescent="0.25">
      <c r="B176" s="750"/>
      <c r="C176" s="4"/>
      <c r="D176" s="750"/>
      <c r="E176" s="3"/>
      <c r="F176" s="6"/>
      <c r="G176" s="6"/>
      <c r="H176" s="6"/>
      <c r="I176" s="6"/>
      <c r="J176" s="6"/>
      <c r="K176" s="6"/>
      <c r="L176" s="6"/>
      <c r="M176" s="6"/>
      <c r="N176" s="6"/>
      <c r="O176" s="6"/>
      <c r="P176" s="6"/>
      <c r="Q176" s="6"/>
      <c r="R176" s="6"/>
      <c r="S176" s="6"/>
      <c r="T176" s="6"/>
      <c r="U176" s="6"/>
      <c r="V176" s="6"/>
      <c r="W176" s="6"/>
      <c r="X176" s="930"/>
      <c r="Y176" s="930"/>
      <c r="Z176" s="930"/>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row>
    <row r="177" spans="2:93" s="762" customFormat="1" ht="13.5" customHeight="1" x14ac:dyDescent="0.25">
      <c r="B177" s="750"/>
      <c r="C177" s="4"/>
      <c r="D177" s="750"/>
      <c r="E177" s="3"/>
      <c r="F177" s="6"/>
      <c r="G177" s="6"/>
      <c r="H177" s="6"/>
      <c r="I177" s="6"/>
      <c r="J177" s="6"/>
      <c r="K177" s="6"/>
      <c r="L177" s="6"/>
      <c r="M177" s="6"/>
      <c r="N177" s="6"/>
      <c r="O177" s="6"/>
      <c r="P177" s="6"/>
      <c r="Q177" s="6"/>
      <c r="R177" s="6"/>
      <c r="S177" s="6"/>
      <c r="T177" s="6"/>
      <c r="U177" s="6"/>
      <c r="V177" s="6"/>
      <c r="W177" s="6"/>
      <c r="X177" s="930"/>
      <c r="Y177" s="930"/>
      <c r="Z177" s="930"/>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row>
  </sheetData>
  <autoFilter ref="A2:CO156">
    <sortState ref="A3:CO156">
      <sortCondition ref="B2:B156"/>
    </sortState>
  </autoFilter>
  <mergeCells count="3">
    <mergeCell ref="B1:D1"/>
    <mergeCell ref="E1:F1"/>
    <mergeCell ref="E157:G157"/>
  </mergeCells>
  <conditionalFormatting sqref="C1:D2 C48:D1048576">
    <cfRule type="cellIs" dxfId="23" priority="1" operator="equal">
      <formula>0</formula>
    </cfRule>
  </conditionalFormatting>
  <printOptions gridLines="1"/>
  <pageMargins left="0.5" right="0.5" top="1" bottom="0.5" header="0.5" footer="0.5"/>
  <pageSetup paperSize="17" scale="50" fitToWidth="3" fitToHeight="3" orientation="landscape" r:id="rId1"/>
  <headerFooter alignWithMargins="0">
    <oddFooter>&amp;L&amp;D&amp;C&amp;T&amp;R&amp;F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C00000"/>
    <pageSetUpPr fitToPage="1"/>
  </sheetPr>
  <dimension ref="A1:CQ177"/>
  <sheetViews>
    <sheetView topLeftCell="A2" zoomScale="40" zoomScaleNormal="40" workbookViewId="0">
      <pane xSplit="4" ySplit="1" topLeftCell="E258" activePane="bottomRight" state="frozen"/>
      <selection activeCell="A2" sqref="A2"/>
      <selection pane="topRight" activeCell="E2" sqref="E2"/>
      <selection pane="bottomLeft" activeCell="A3" sqref="A3"/>
      <selection pane="bottomRight" activeCell="Q211" sqref="Q211"/>
    </sheetView>
  </sheetViews>
  <sheetFormatPr defaultRowHeight="15.75" x14ac:dyDescent="0.25"/>
  <cols>
    <col min="1" max="1" width="5" style="762" customWidth="1"/>
    <col min="2" max="2" width="9.7109375" style="750" bestFit="1" customWidth="1"/>
    <col min="3" max="3" width="5" style="4" bestFit="1" customWidth="1"/>
    <col min="4" max="4" width="39.85546875" style="750" hidden="1" customWidth="1"/>
    <col min="5" max="5" width="4.7109375" style="3" customWidth="1"/>
    <col min="6" max="6" width="7.5703125" style="6" customWidth="1"/>
    <col min="7" max="7" width="6.85546875" style="6" customWidth="1"/>
    <col min="8" max="8" width="9.140625" style="6" customWidth="1"/>
    <col min="9" max="9" width="9.85546875" style="6" customWidth="1"/>
    <col min="10" max="10" width="9.140625" style="6" customWidth="1"/>
    <col min="11" max="11" width="13.7109375" style="6" customWidth="1"/>
    <col min="12" max="12" width="14" style="6" customWidth="1"/>
    <col min="13" max="15" width="9.85546875" style="6" customWidth="1"/>
    <col min="16" max="21" width="9.140625" style="6" customWidth="1"/>
    <col min="22" max="22" width="14" style="6" customWidth="1"/>
    <col min="23" max="23" width="9.28515625" style="6" customWidth="1"/>
    <col min="24" max="29" width="9.28515625" style="930" customWidth="1"/>
    <col min="30" max="30" width="9.140625" style="2034"/>
    <col min="31" max="31" width="12.5703125" style="1112" customWidth="1"/>
    <col min="32" max="32" width="6.42578125" style="1112" bestFit="1" customWidth="1"/>
    <col min="33" max="33" width="6.5703125" style="1112" customWidth="1"/>
    <col min="34" max="34" width="7" style="1112" customWidth="1"/>
    <col min="35" max="35" width="12.7109375" style="1112" customWidth="1"/>
    <col min="36" max="36" width="12.140625" style="1112" customWidth="1"/>
    <col min="37" max="37" width="11.140625" style="1112" customWidth="1"/>
    <col min="38" max="38" width="9.140625" style="2028"/>
    <col min="39" max="16384" width="9.140625" style="3"/>
  </cols>
  <sheetData>
    <row r="1" spans="1:38" s="1" customFormat="1" ht="64.5" customHeight="1" x14ac:dyDescent="0.6">
      <c r="A1" s="763"/>
      <c r="B1" s="2022" t="s">
        <v>431</v>
      </c>
      <c r="C1" s="2023"/>
      <c r="D1" s="2023"/>
      <c r="E1" s="2024" t="s">
        <v>2</v>
      </c>
      <c r="F1" s="2025"/>
      <c r="G1" s="2059"/>
      <c r="H1" s="766"/>
      <c r="I1" s="766"/>
      <c r="J1" s="766"/>
      <c r="K1" s="766"/>
      <c r="L1" s="766"/>
      <c r="M1" s="766"/>
      <c r="N1" s="766"/>
      <c r="O1" s="766"/>
      <c r="P1" s="766"/>
      <c r="Q1" s="766"/>
      <c r="R1" s="766"/>
      <c r="S1" s="766"/>
      <c r="T1" s="766"/>
      <c r="U1" s="766"/>
      <c r="V1" s="766"/>
      <c r="W1" s="766"/>
      <c r="X1" s="1088"/>
      <c r="Y1" s="1088"/>
      <c r="Z1" s="1088"/>
      <c r="AA1" s="1088"/>
      <c r="AB1" s="1088"/>
      <c r="AC1" s="1088"/>
      <c r="AD1" s="2029"/>
      <c r="AE1" s="2030"/>
      <c r="AF1" s="2030"/>
      <c r="AG1" s="2030"/>
      <c r="AH1" s="2030"/>
      <c r="AI1" s="2030"/>
      <c r="AJ1" s="2030"/>
      <c r="AK1" s="2030"/>
      <c r="AL1" s="2026"/>
    </row>
    <row r="2" spans="1:38" s="2" customFormat="1" ht="156.75" customHeight="1" thickBot="1" x14ac:dyDescent="0.3">
      <c r="A2" s="781" t="s">
        <v>475</v>
      </c>
      <c r="B2" s="769" t="s">
        <v>1</v>
      </c>
      <c r="C2" s="769" t="s">
        <v>35</v>
      </c>
      <c r="D2" s="769" t="s">
        <v>27</v>
      </c>
      <c r="E2" s="771" t="s">
        <v>3</v>
      </c>
      <c r="F2" s="794" t="s">
        <v>4</v>
      </c>
      <c r="G2" s="834" t="s">
        <v>476</v>
      </c>
      <c r="H2" s="799" t="s">
        <v>38</v>
      </c>
      <c r="I2" s="799" t="s">
        <v>39</v>
      </c>
      <c r="J2" s="799" t="s">
        <v>78</v>
      </c>
      <c r="K2" s="773" t="s">
        <v>69</v>
      </c>
      <c r="L2" s="773" t="s">
        <v>482</v>
      </c>
      <c r="M2" s="36" t="s">
        <v>585</v>
      </c>
      <c r="N2" s="47" t="s">
        <v>584</v>
      </c>
      <c r="O2" s="774" t="s">
        <v>91</v>
      </c>
      <c r="P2" s="774" t="s">
        <v>67</v>
      </c>
      <c r="Q2" s="775" t="s">
        <v>528</v>
      </c>
      <c r="R2" s="775" t="s">
        <v>77</v>
      </c>
      <c r="S2" s="775" t="s">
        <v>75</v>
      </c>
      <c r="T2" s="775" t="s">
        <v>79</v>
      </c>
      <c r="U2" s="775" t="s">
        <v>80</v>
      </c>
      <c r="V2" s="777" t="s">
        <v>483</v>
      </c>
      <c r="W2" s="1087" t="s">
        <v>916</v>
      </c>
      <c r="X2" s="1776" t="s">
        <v>660</v>
      </c>
      <c r="Y2" s="1104" t="s">
        <v>606</v>
      </c>
      <c r="Z2" s="1104" t="s">
        <v>28</v>
      </c>
      <c r="AA2" s="1808" t="s">
        <v>881</v>
      </c>
      <c r="AB2" s="1808" t="s">
        <v>925</v>
      </c>
      <c r="AC2" s="1808" t="s">
        <v>926</v>
      </c>
      <c r="AD2" s="2031" t="str">
        <f>'SAME R Results'!CI2</f>
        <v>run</v>
      </c>
      <c r="AE2" s="2035" t="str">
        <f>'SAME R Results'!CJ2</f>
        <v>material</v>
      </c>
      <c r="AF2" s="2035" t="str">
        <f>'SAME R Results'!CK2</f>
        <v>AMD</v>
      </c>
      <c r="AG2" s="2035" t="str">
        <f>'SAME R Results'!CL2</f>
        <v>mass1 caculated with dector 3</v>
      </c>
      <c r="AH2" s="2035" t="str">
        <f>'SAME R Results'!CM2</f>
        <v>mass2 both detectors</v>
      </c>
      <c r="AI2" s="2035" t="s">
        <v>949</v>
      </c>
      <c r="AJ2" s="2035" t="s">
        <v>950</v>
      </c>
      <c r="AK2" s="2035" t="s">
        <v>948</v>
      </c>
      <c r="AL2" s="2027">
        <f>'SAME R Results'!CN2</f>
        <v>0</v>
      </c>
    </row>
    <row r="3" spans="1:38" s="2" customFormat="1" ht="16.5" hidden="1" customHeight="1" x14ac:dyDescent="0.25">
      <c r="A3" s="778">
        <v>1</v>
      </c>
      <c r="B3" s="779" t="str">
        <f>'SAME1 Flight Tests 8-27-09'!B21</f>
        <v>DBP</v>
      </c>
      <c r="C3" s="779">
        <f>'SAME1 Flight Tests 8-27-09'!E21</f>
        <v>18</v>
      </c>
      <c r="D3" s="779" t="str">
        <f>'SAME1 Flight Tests 8-27-09'!F21</f>
        <v>Repeat</v>
      </c>
      <c r="E3" s="779">
        <f>'SAME1 Flight Tests 8-27-09'!L21</f>
        <v>8</v>
      </c>
      <c r="F3" s="804">
        <f>'SAME1 Flight Tests 8-27-09'!M21</f>
        <v>1.18</v>
      </c>
      <c r="G3" s="805">
        <f>'SAME1 Flight Tests 8-27-09'!Q21</f>
        <v>49.666666666666664</v>
      </c>
      <c r="H3" s="820">
        <f>'SAME1 Flight Tests 8-27-09'!Z21</f>
        <v>6.2411950000000003</v>
      </c>
      <c r="I3" s="820">
        <f>'SAME1 Flight Tests 8-27-09'!AA21</f>
        <v>-7.0190399999999994E-4</v>
      </c>
      <c r="J3" s="822"/>
      <c r="K3" s="805">
        <f>'SAME1 Flight Tests 8-27-09'!AK21</f>
        <v>0</v>
      </c>
      <c r="L3" s="805">
        <f>'SAME1 Flight Tests 8-27-09'!AL21</f>
        <v>0</v>
      </c>
      <c r="M3" s="806"/>
      <c r="N3" s="805"/>
      <c r="O3" s="806"/>
      <c r="P3" s="805">
        <f>'SAME1 Flight Tests 8-27-09'!AM21</f>
        <v>0</v>
      </c>
      <c r="Q3" s="816">
        <f>'SAME1 Flight Tests 8-27-09'!AP21</f>
        <v>0</v>
      </c>
      <c r="R3" s="816">
        <f>'SAME1 Flight Tests 8-27-09'!AQ21</f>
        <v>0</v>
      </c>
      <c r="S3" s="816"/>
      <c r="T3" s="816">
        <f>'SAME1 Flight Tests 8-27-09'!AS21</f>
        <v>0</v>
      </c>
      <c r="U3" s="816">
        <f>'SAME1 Flight Tests 8-27-09'!AT21</f>
        <v>0</v>
      </c>
      <c r="V3" s="806"/>
      <c r="W3" s="805">
        <f>'SAME1 Flight Tests 8-27-09'!BH21</f>
        <v>194.95095826573194</v>
      </c>
      <c r="X3" s="818" t="str">
        <f>'SAME1 Flight Tests 8-27-09'!BI21</f>
        <v>NA</v>
      </c>
      <c r="Y3" s="818">
        <f>'SAME1 Flight Tests 8-27-09'!BJ21</f>
        <v>18</v>
      </c>
      <c r="Z3" s="818">
        <f>'SAME1 Flight Tests 8-27-09'!BK21</f>
        <v>0</v>
      </c>
      <c r="AA3" s="818">
        <f>'SAME1 Flight Tests 8-27-09'!BL21</f>
        <v>0</v>
      </c>
      <c r="AB3" s="818">
        <f>'SAME1 Flight Tests 8-27-09'!BM21</f>
        <v>0</v>
      </c>
      <c r="AC3" s="818">
        <f>'SAME1 Flight Tests 8-27-09'!BN21</f>
        <v>0</v>
      </c>
      <c r="AD3" s="2031"/>
      <c r="AE3" s="2032"/>
      <c r="AF3" s="2032"/>
      <c r="AG3" s="2032"/>
      <c r="AH3" s="2032"/>
      <c r="AI3" s="2032"/>
      <c r="AJ3" s="2032"/>
      <c r="AK3" s="2032"/>
      <c r="AL3" s="2027"/>
    </row>
    <row r="4" spans="1:38" s="2" customFormat="1" ht="16.5" hidden="1" customHeight="1" x14ac:dyDescent="0.25">
      <c r="A4" s="778">
        <v>1</v>
      </c>
      <c r="B4" s="779" t="str">
        <f>'SAME1 Flight Tests 8-27-09'!B22</f>
        <v>DBP</v>
      </c>
      <c r="C4" s="779">
        <f>'SAME1 Flight Tests 8-27-09'!E22</f>
        <v>19</v>
      </c>
      <c r="D4" s="779" t="str">
        <f>'SAME1 Flight Tests 8-27-09'!F22</f>
        <v>Repeat</v>
      </c>
      <c r="E4" s="779">
        <f>'SAME1 Flight Tests 8-27-09'!L22</f>
        <v>8</v>
      </c>
      <c r="F4" s="804">
        <f>'SAME1 Flight Tests 8-27-09'!M22</f>
        <v>1.18</v>
      </c>
      <c r="G4" s="805">
        <f>'SAME1 Flight Tests 8-27-09'!Q25</f>
        <v>41</v>
      </c>
      <c r="H4" s="820">
        <f>'SAME1 Flight Tests 8-27-09'!Z22</f>
        <v>6.2453004999999999</v>
      </c>
      <c r="I4" s="820">
        <f>'SAME1 Flight Tests 8-27-09'!AA22</f>
        <v>-7.3242174999999974E-4</v>
      </c>
      <c r="J4" s="822"/>
      <c r="K4" s="805">
        <f>'SAME1 Flight Tests 8-27-09'!AK22</f>
        <v>0</v>
      </c>
      <c r="L4" s="805">
        <f>'SAME1 Flight Tests 8-27-09'!AL22</f>
        <v>0</v>
      </c>
      <c r="M4" s="806"/>
      <c r="N4" s="805"/>
      <c r="O4" s="806"/>
      <c r="P4" s="805">
        <f>'SAME1 Flight Tests 8-27-09'!AM22</f>
        <v>0</v>
      </c>
      <c r="Q4" s="816">
        <f>'SAME1 Flight Tests 8-27-09'!AP22</f>
        <v>0</v>
      </c>
      <c r="R4" s="816">
        <f>'SAME1 Flight Tests 8-27-09'!AQ22</f>
        <v>0</v>
      </c>
      <c r="S4" s="816"/>
      <c r="T4" s="816">
        <f>'SAME1 Flight Tests 8-27-09'!AS22</f>
        <v>0</v>
      </c>
      <c r="U4" s="816">
        <f>'SAME1 Flight Tests 8-27-09'!AT22</f>
        <v>0</v>
      </c>
      <c r="V4" s="806"/>
      <c r="W4" s="805">
        <f>'SAME1 Flight Tests 8-27-09'!BH22</f>
        <v>195.75371353389622</v>
      </c>
      <c r="X4" s="818" t="str">
        <f>'SAME1 Flight Tests 8-27-09'!BI22</f>
        <v>NA</v>
      </c>
      <c r="Y4" s="818">
        <f>'SAME1 Flight Tests 8-27-09'!BJ22</f>
        <v>0</v>
      </c>
      <c r="Z4" s="818">
        <f>'SAME1 Flight Tests 8-27-09'!BK22</f>
        <v>0</v>
      </c>
      <c r="AA4" s="818">
        <f>'SAME1 Flight Tests 8-27-09'!BL22</f>
        <v>0</v>
      </c>
      <c r="AB4" s="818">
        <f>'SAME1 Flight Tests 8-27-09'!BM22</f>
        <v>0</v>
      </c>
      <c r="AC4" s="818">
        <f>'SAME1 Flight Tests 8-27-09'!BN22</f>
        <v>0</v>
      </c>
      <c r="AD4" s="2031"/>
      <c r="AE4" s="2032"/>
      <c r="AF4" s="2032"/>
      <c r="AG4" s="2032"/>
      <c r="AH4" s="2032"/>
      <c r="AI4" s="2032"/>
      <c r="AJ4" s="2032"/>
      <c r="AK4" s="2032"/>
      <c r="AL4" s="2027"/>
    </row>
    <row r="5" spans="1:38" s="2" customFormat="1" ht="16.5" hidden="1" customHeight="1" x14ac:dyDescent="0.25">
      <c r="A5" s="778">
        <v>1</v>
      </c>
      <c r="B5" s="779" t="str">
        <f>'SAME1 Flight Tests 8-27-09'!B25</f>
        <v>DBP</v>
      </c>
      <c r="C5" s="779">
        <f>'SAME1 Flight Tests 8-27-09'!E25</f>
        <v>22</v>
      </c>
      <c r="D5" s="779" t="str">
        <f>'SAME1 Flight Tests 8-27-09'!F25</f>
        <v>Repeat</v>
      </c>
      <c r="E5" s="779">
        <f>'SAME1 Flight Tests 8-27-09'!L25</f>
        <v>8</v>
      </c>
      <c r="F5" s="804">
        <f>'SAME1 Flight Tests 8-27-09'!M25</f>
        <v>1.18</v>
      </c>
      <c r="G5" s="805">
        <f>'SAME1 Flight Tests 8-27-09'!Q25</f>
        <v>41</v>
      </c>
      <c r="H5" s="820">
        <f>'SAME1 Flight Tests 8-27-09'!Z25</f>
        <v>6.2579045000000004</v>
      </c>
      <c r="I5" s="820">
        <f>'SAME1 Flight Tests 8-27-09'!AA25</f>
        <v>-6.8664534999999995E-4</v>
      </c>
      <c r="J5" s="822"/>
      <c r="K5" s="805">
        <f>'SAME1 Flight Tests 8-27-09'!AK25</f>
        <v>0</v>
      </c>
      <c r="L5" s="805">
        <f>'SAME1 Flight Tests 8-27-09'!AL25</f>
        <v>0</v>
      </c>
      <c r="M5" s="806"/>
      <c r="N5" s="805"/>
      <c r="O5" s="806"/>
      <c r="P5" s="805">
        <f>'SAME1 Flight Tests 8-27-09'!AM25</f>
        <v>0</v>
      </c>
      <c r="Q5" s="816">
        <f>'SAME1 Flight Tests 8-27-09'!AP25</f>
        <v>0</v>
      </c>
      <c r="R5" s="816">
        <f>'SAME1 Flight Tests 8-27-09'!AQ25</f>
        <v>0</v>
      </c>
      <c r="S5" s="816"/>
      <c r="T5" s="816">
        <f>'SAME1 Flight Tests 8-27-09'!AS25</f>
        <v>0</v>
      </c>
      <c r="U5" s="816">
        <f>'SAME1 Flight Tests 8-27-09'!AT25</f>
        <v>0</v>
      </c>
      <c r="V5" s="806"/>
      <c r="W5" s="805">
        <f>'SAME1 Flight Tests 8-27-09'!BH25</f>
        <v>196.05879372416334</v>
      </c>
      <c r="X5" s="818" t="str">
        <f>'SAME1 Flight Tests 8-27-09'!BI25</f>
        <v>NA</v>
      </c>
      <c r="Y5" s="818">
        <f>'SAME1 Flight Tests 8-27-09'!BJ25</f>
        <v>0</v>
      </c>
      <c r="Z5" s="818">
        <f>'SAME1 Flight Tests 8-27-09'!BK25</f>
        <v>0</v>
      </c>
      <c r="AA5" s="818">
        <f>'SAME1 Flight Tests 8-27-09'!BL25</f>
        <v>0</v>
      </c>
      <c r="AB5" s="818">
        <f>'SAME1 Flight Tests 8-27-09'!BM25</f>
        <v>0</v>
      </c>
      <c r="AC5" s="818">
        <f>'SAME1 Flight Tests 8-27-09'!BN25</f>
        <v>0</v>
      </c>
      <c r="AD5" s="2031"/>
      <c r="AE5" s="2032"/>
      <c r="AF5" s="2032"/>
      <c r="AG5" s="2032"/>
      <c r="AH5" s="2032"/>
      <c r="AI5" s="2032"/>
      <c r="AJ5" s="2032"/>
      <c r="AK5" s="2032"/>
      <c r="AL5" s="2027"/>
    </row>
    <row r="6" spans="1:38" s="2" customFormat="1" ht="16.5" hidden="1" customHeight="1" x14ac:dyDescent="0.25">
      <c r="A6" s="778">
        <v>1</v>
      </c>
      <c r="B6" s="779" t="str">
        <f>'SAME1 Flight Tests 8-27-09'!B44</f>
        <v>DBP</v>
      </c>
      <c r="C6" s="779">
        <f>'SAME1 Flight Tests 8-27-09'!E44</f>
        <v>36</v>
      </c>
      <c r="D6" s="779" t="str">
        <f>'SAME1 Flight Tests 8-27-09'!F44</f>
        <v>baseline</v>
      </c>
      <c r="E6" s="779">
        <f>'SAME1 Flight Tests 8-27-09'!L44</f>
        <v>8</v>
      </c>
      <c r="F6" s="804">
        <f>'SAME1 Flight Tests 8-27-09'!M44</f>
        <v>1.18</v>
      </c>
      <c r="G6" s="805">
        <f>'SAME1 Flight Tests 8-27-09'!Q44</f>
        <v>50</v>
      </c>
      <c r="H6" s="820">
        <f>'SAME1 Flight Tests 8-27-09'!Z44</f>
        <v>6.243179500000001</v>
      </c>
      <c r="I6" s="820">
        <f>'SAME1 Flight Tests 8-27-09'!AA44</f>
        <v>-6.7138659999999993E-4</v>
      </c>
      <c r="J6" s="822"/>
      <c r="K6" s="805">
        <f>'SAME1 Flight Tests 8-27-09'!AK44</f>
        <v>0</v>
      </c>
      <c r="L6" s="805">
        <f>'SAME1 Flight Tests 8-27-09'!AL44</f>
        <v>0</v>
      </c>
      <c r="M6" s="806"/>
      <c r="N6" s="805"/>
      <c r="O6" s="806"/>
      <c r="P6" s="805">
        <f>'SAME1 Flight Tests 8-27-09'!AM44</f>
        <v>0</v>
      </c>
      <c r="Q6" s="816">
        <f>'SAME1 Flight Tests 8-27-09'!AP44</f>
        <v>0</v>
      </c>
      <c r="R6" s="816">
        <f>'SAME1 Flight Tests 8-27-09'!AQ44</f>
        <v>0</v>
      </c>
      <c r="S6" s="816"/>
      <c r="T6" s="816">
        <f>'SAME1 Flight Tests 8-27-09'!AS44</f>
        <v>0</v>
      </c>
      <c r="U6" s="816">
        <f>'SAME1 Flight Tests 8-27-09'!AT44</f>
        <v>0</v>
      </c>
      <c r="V6" s="806"/>
      <c r="W6" s="805">
        <f>'SAME1 Flight Tests 8-27-09'!BH44</f>
        <v>194.2741402886966</v>
      </c>
      <c r="X6" s="818" t="str">
        <f>'SAME1 Flight Tests 8-27-09'!BI44</f>
        <v>NA</v>
      </c>
      <c r="Y6" s="818">
        <f>'SAME1 Flight Tests 8-27-09'!BJ44</f>
        <v>36</v>
      </c>
      <c r="Z6" s="818">
        <f>'SAME1 Flight Tests 8-27-09'!BK44</f>
        <v>0</v>
      </c>
      <c r="AA6" s="818">
        <f>'SAME1 Flight Tests 8-27-09'!BL44</f>
        <v>0</v>
      </c>
      <c r="AB6" s="818">
        <f>'SAME1 Flight Tests 8-27-09'!BM44</f>
        <v>0</v>
      </c>
      <c r="AC6" s="818">
        <f>'SAME1 Flight Tests 8-27-09'!BN44</f>
        <v>0</v>
      </c>
      <c r="AD6" s="2031"/>
      <c r="AE6" s="2032"/>
      <c r="AF6" s="2032"/>
      <c r="AG6" s="2032"/>
      <c r="AH6" s="2032"/>
      <c r="AI6" s="2032"/>
      <c r="AJ6" s="2032"/>
      <c r="AK6" s="2032"/>
      <c r="AL6" s="2027"/>
    </row>
    <row r="7" spans="1:38" s="2" customFormat="1" ht="16.5" hidden="1" customHeight="1" x14ac:dyDescent="0.25">
      <c r="A7" s="778">
        <v>1</v>
      </c>
      <c r="B7" s="779" t="str">
        <f>'SAME1 Flight Tests 8-27-09'!B45</f>
        <v>DBP</v>
      </c>
      <c r="C7" s="779" t="str">
        <f>'SAME1 Flight Tests 8-27-09'!E45</f>
        <v>36a</v>
      </c>
      <c r="D7" s="779" t="str">
        <f>'SAME1 Flight Tests 8-27-09'!F45</f>
        <v xml:space="preserve">     Aging</v>
      </c>
      <c r="E7" s="779">
        <f>'SAME1 Flight Tests 8-27-09'!L45</f>
        <v>8</v>
      </c>
      <c r="F7" s="804">
        <f>'SAME1 Flight Tests 8-27-09'!M45</f>
        <v>1.18</v>
      </c>
      <c r="G7" s="805">
        <f>'SAME1 Flight Tests 8-27-09'!Q45</f>
        <v>869</v>
      </c>
      <c r="H7" s="820">
        <f>'SAME1 Flight Tests 8-27-09'!Z45</f>
        <v>6.2457580000000004</v>
      </c>
      <c r="I7" s="820">
        <f>'SAME1 Flight Tests 8-27-09'!AA45</f>
        <v>-6.7138599999999994E-4</v>
      </c>
      <c r="J7" s="822"/>
      <c r="K7" s="805">
        <f>'SAME1 Flight Tests 8-27-09'!AK45</f>
        <v>0</v>
      </c>
      <c r="L7" s="805">
        <f>'SAME1 Flight Tests 8-27-09'!AL45</f>
        <v>0</v>
      </c>
      <c r="M7" s="806"/>
      <c r="N7" s="805"/>
      <c r="O7" s="806"/>
      <c r="P7" s="805">
        <f>'SAME1 Flight Tests 8-27-09'!AM45</f>
        <v>0</v>
      </c>
      <c r="Q7" s="816">
        <f>'SAME1 Flight Tests 8-27-09'!AP45</f>
        <v>0</v>
      </c>
      <c r="R7" s="816">
        <f>'SAME1 Flight Tests 8-27-09'!AQ45</f>
        <v>0</v>
      </c>
      <c r="S7" s="816"/>
      <c r="T7" s="816">
        <f>'SAME1 Flight Tests 8-27-09'!AS45</f>
        <v>0</v>
      </c>
      <c r="U7" s="816">
        <f>'SAME1 Flight Tests 8-27-09'!AT45</f>
        <v>0</v>
      </c>
      <c r="V7" s="806"/>
      <c r="W7" s="805">
        <f>'SAME1 Flight Tests 8-27-09'!BH45</f>
        <v>194.2741402886966</v>
      </c>
      <c r="X7" s="818" t="str">
        <f>'SAME1 Flight Tests 8-27-09'!BI45</f>
        <v>NA</v>
      </c>
      <c r="Y7" s="818">
        <f>'SAME1 Flight Tests 8-27-09'!BJ45</f>
        <v>0</v>
      </c>
      <c r="Z7" s="818">
        <f>'SAME1 Flight Tests 8-27-09'!BK45</f>
        <v>0</v>
      </c>
      <c r="AA7" s="818">
        <f>'SAME1 Flight Tests 8-27-09'!BL45</f>
        <v>0</v>
      </c>
      <c r="AB7" s="818">
        <f>'SAME1 Flight Tests 8-27-09'!BM45</f>
        <v>0</v>
      </c>
      <c r="AC7" s="818">
        <f>'SAME1 Flight Tests 8-27-09'!BN45</f>
        <v>0</v>
      </c>
      <c r="AD7" s="2031"/>
      <c r="AE7" s="2032"/>
      <c r="AF7" s="2032"/>
      <c r="AG7" s="2032"/>
      <c r="AH7" s="2032"/>
      <c r="AI7" s="2032"/>
      <c r="AJ7" s="2032"/>
      <c r="AK7" s="2032"/>
      <c r="AL7" s="2027"/>
    </row>
    <row r="8" spans="1:38" s="2" customFormat="1" ht="16.5" hidden="1" customHeight="1" x14ac:dyDescent="0.25">
      <c r="A8" s="778">
        <v>1</v>
      </c>
      <c r="B8" s="779" t="str">
        <f>'SAME1 Flight Tests 8-27-09'!B46</f>
        <v>DBP</v>
      </c>
      <c r="C8" s="779">
        <f>'SAME1 Flight Tests 8-27-09'!E46</f>
        <v>37</v>
      </c>
      <c r="D8" s="779" t="str">
        <f>'SAME1 Flight Tests 8-27-09'!F46</f>
        <v>baseline repeat</v>
      </c>
      <c r="E8" s="779">
        <f>'SAME1 Flight Tests 8-27-09'!L46</f>
        <v>8</v>
      </c>
      <c r="F8" s="804">
        <f>'SAME1 Flight Tests 8-27-09'!M46</f>
        <v>1.18</v>
      </c>
      <c r="G8" s="805">
        <f>'SAME1 Flight Tests 8-27-09'!Q46</f>
        <v>39</v>
      </c>
      <c r="H8" s="820">
        <f>'SAME1 Flight Tests 8-27-09'!Z46</f>
        <v>6.2468570000000003</v>
      </c>
      <c r="I8" s="820">
        <f>'SAME1 Flight Tests 8-27-09'!AA46</f>
        <v>5.1331790000000002</v>
      </c>
      <c r="J8" s="822"/>
      <c r="K8" s="805">
        <f>'SAME1 Flight Tests 8-27-09'!AK46</f>
        <v>0</v>
      </c>
      <c r="L8" s="805">
        <f>'SAME1 Flight Tests 8-27-09'!AL46</f>
        <v>0</v>
      </c>
      <c r="M8" s="806"/>
      <c r="N8" s="805"/>
      <c r="O8" s="806"/>
      <c r="P8" s="805">
        <f>'SAME1 Flight Tests 8-27-09'!AM46</f>
        <v>0</v>
      </c>
      <c r="Q8" s="816">
        <f>'SAME1 Flight Tests 8-27-09'!AP46</f>
        <v>0</v>
      </c>
      <c r="R8" s="816">
        <f>'SAME1 Flight Tests 8-27-09'!AQ46</f>
        <v>0</v>
      </c>
      <c r="S8" s="816"/>
      <c r="T8" s="816">
        <f>'SAME1 Flight Tests 8-27-09'!AS46</f>
        <v>0</v>
      </c>
      <c r="U8" s="816">
        <f>'SAME1 Flight Tests 8-27-09'!AT46</f>
        <v>0</v>
      </c>
      <c r="V8" s="806"/>
      <c r="W8" s="805">
        <f>'SAME1 Flight Tests 8-27-09'!BH46</f>
        <v>194.83569166039581</v>
      </c>
      <c r="X8" s="818" t="str">
        <f>'SAME1 Flight Tests 8-27-09'!BI46</f>
        <v>NA</v>
      </c>
      <c r="Y8" s="818">
        <f>'SAME1 Flight Tests 8-27-09'!BJ46</f>
        <v>0</v>
      </c>
      <c r="Z8" s="818">
        <f>'SAME1 Flight Tests 8-27-09'!BK46</f>
        <v>0</v>
      </c>
      <c r="AA8" s="818">
        <f>'SAME1 Flight Tests 8-27-09'!BL46</f>
        <v>0</v>
      </c>
      <c r="AB8" s="818">
        <f>'SAME1 Flight Tests 8-27-09'!BM46</f>
        <v>0</v>
      </c>
      <c r="AC8" s="818">
        <f>'SAME1 Flight Tests 8-27-09'!BN46</f>
        <v>0</v>
      </c>
      <c r="AD8" s="2031"/>
      <c r="AE8" s="2032"/>
      <c r="AF8" s="2032"/>
      <c r="AG8" s="2032"/>
      <c r="AH8" s="2032"/>
      <c r="AI8" s="2032"/>
      <c r="AJ8" s="2032"/>
      <c r="AK8" s="2032"/>
      <c r="AL8" s="2027"/>
    </row>
    <row r="9" spans="1:38" s="2" customFormat="1" ht="16.5" hidden="1" customHeight="1" x14ac:dyDescent="0.25">
      <c r="A9" s="778">
        <v>1</v>
      </c>
      <c r="B9" s="779" t="str">
        <f>'SAME1 Flight Tests 8-27-09'!B47</f>
        <v>DBP</v>
      </c>
      <c r="C9" s="779">
        <f>'SAME1 Flight Tests 8-27-09'!E47</f>
        <v>38</v>
      </c>
      <c r="D9" s="779" t="str">
        <f>'SAME1 Flight Tests 8-27-09'!F47</f>
        <v>low flow aging</v>
      </c>
      <c r="E9" s="779">
        <f>'SAME1 Flight Tests 8-27-09'!L47</f>
        <v>4</v>
      </c>
      <c r="F9" s="804">
        <f>'SAME1 Flight Tests 8-27-09'!M47</f>
        <v>1.18</v>
      </c>
      <c r="G9" s="805">
        <f>'SAME1 Flight Tests 8-27-09'!Q47</f>
        <v>49</v>
      </c>
      <c r="H9" s="820">
        <f>'SAME1 Flight Tests 8-27-09'!Z47</f>
        <v>6.2530373684210536</v>
      </c>
      <c r="I9" s="820">
        <f>'SAME1 Flight Tests 8-27-09'!AA47</f>
        <v>-6.7459884210526323E-4</v>
      </c>
      <c r="J9" s="822"/>
      <c r="K9" s="805">
        <f>'SAME1 Flight Tests 8-27-09'!AK47</f>
        <v>0</v>
      </c>
      <c r="L9" s="805">
        <f>'SAME1 Flight Tests 8-27-09'!AL47</f>
        <v>0</v>
      </c>
      <c r="M9" s="806"/>
      <c r="N9" s="805"/>
      <c r="O9" s="806"/>
      <c r="P9" s="805">
        <f>'SAME1 Flight Tests 8-27-09'!AM47</f>
        <v>0</v>
      </c>
      <c r="Q9" s="816">
        <f>'SAME1 Flight Tests 8-27-09'!AP47</f>
        <v>0</v>
      </c>
      <c r="R9" s="816">
        <f>'SAME1 Flight Tests 8-27-09'!AQ47</f>
        <v>0</v>
      </c>
      <c r="S9" s="816"/>
      <c r="T9" s="816">
        <f>'SAME1 Flight Tests 8-27-09'!AS47</f>
        <v>0</v>
      </c>
      <c r="U9" s="816">
        <f>'SAME1 Flight Tests 8-27-09'!AT47</f>
        <v>0</v>
      </c>
      <c r="V9" s="806"/>
      <c r="W9" s="805">
        <f>'SAME1 Flight Tests 8-27-09'!BH47</f>
        <v>194.81059937263933</v>
      </c>
      <c r="X9" s="818" t="str">
        <f>'SAME1 Flight Tests 8-27-09'!BI47</f>
        <v>NA</v>
      </c>
      <c r="Y9" s="818">
        <f>'SAME1 Flight Tests 8-27-09'!BJ47</f>
        <v>0</v>
      </c>
      <c r="Z9" s="818">
        <f>'SAME1 Flight Tests 8-27-09'!BK47</f>
        <v>0</v>
      </c>
      <c r="AA9" s="818">
        <f>'SAME1 Flight Tests 8-27-09'!BL47</f>
        <v>0</v>
      </c>
      <c r="AB9" s="818">
        <f>'SAME1 Flight Tests 8-27-09'!BM47</f>
        <v>0</v>
      </c>
      <c r="AC9" s="818">
        <f>'SAME1 Flight Tests 8-27-09'!BN47</f>
        <v>0</v>
      </c>
      <c r="AD9" s="2031"/>
      <c r="AE9" s="2032"/>
      <c r="AF9" s="2032"/>
      <c r="AG9" s="2032"/>
      <c r="AH9" s="2032"/>
      <c r="AI9" s="2032"/>
      <c r="AJ9" s="2032"/>
      <c r="AK9" s="2032"/>
      <c r="AL9" s="2027"/>
    </row>
    <row r="10" spans="1:38" s="2" customFormat="1" ht="16.5" hidden="1" customHeight="1" x14ac:dyDescent="0.25">
      <c r="A10" s="778">
        <v>1</v>
      </c>
      <c r="B10" s="779" t="str">
        <f>'SAME1 Flight Tests 8-27-09'!B48</f>
        <v>DBP</v>
      </c>
      <c r="C10" s="779" t="str">
        <f>'SAME1 Flight Tests 8-27-09'!E48</f>
        <v>38a</v>
      </c>
      <c r="D10" s="779" t="str">
        <f>'SAME1 Flight Tests 8-27-09'!F48</f>
        <v xml:space="preserve">     Aging</v>
      </c>
      <c r="E10" s="779">
        <f>'SAME1 Flight Tests 8-27-09'!L48</f>
        <v>4</v>
      </c>
      <c r="F10" s="804">
        <f>'SAME1 Flight Tests 8-27-09'!M48</f>
        <v>1.18</v>
      </c>
      <c r="G10" s="805">
        <f>'SAME1 Flight Tests 8-27-09'!Q48</f>
        <v>859</v>
      </c>
      <c r="H10" s="820">
        <f>'SAME1 Flight Tests 8-27-09'!Z48</f>
        <v>6.2565770000000001</v>
      </c>
      <c r="I10" s="820">
        <f>'SAME1 Flight Tests 8-27-09'!AA48</f>
        <v>-5.7983379999999982E-4</v>
      </c>
      <c r="J10" s="822"/>
      <c r="K10" s="805">
        <f>'SAME1 Flight Tests 8-27-09'!AK48</f>
        <v>0</v>
      </c>
      <c r="L10" s="805">
        <f>'SAME1 Flight Tests 8-27-09'!AL48</f>
        <v>0</v>
      </c>
      <c r="M10" s="806"/>
      <c r="N10" s="805"/>
      <c r="O10" s="806"/>
      <c r="P10" s="805">
        <f>'SAME1 Flight Tests 8-27-09'!AM48</f>
        <v>0</v>
      </c>
      <c r="Q10" s="816">
        <f>'SAME1 Flight Tests 8-27-09'!AP48</f>
        <v>0</v>
      </c>
      <c r="R10" s="816">
        <f>'SAME1 Flight Tests 8-27-09'!AQ48</f>
        <v>0</v>
      </c>
      <c r="S10" s="816"/>
      <c r="T10" s="816">
        <f>'SAME1 Flight Tests 8-27-09'!AS48</f>
        <v>0</v>
      </c>
      <c r="U10" s="816">
        <f>'SAME1 Flight Tests 8-27-09'!AT48</f>
        <v>0</v>
      </c>
      <c r="V10" s="806"/>
      <c r="W10" s="805">
        <f>'SAME1 Flight Tests 8-27-09'!BH48</f>
        <v>194.81059937263933</v>
      </c>
      <c r="X10" s="818" t="str">
        <f>'SAME1 Flight Tests 8-27-09'!BI48</f>
        <v>NA</v>
      </c>
      <c r="Y10" s="818">
        <f>'SAME1 Flight Tests 8-27-09'!BJ48</f>
        <v>0</v>
      </c>
      <c r="Z10" s="818">
        <f>'SAME1 Flight Tests 8-27-09'!BK48</f>
        <v>0</v>
      </c>
      <c r="AA10" s="818">
        <f>'SAME1 Flight Tests 8-27-09'!BL48</f>
        <v>0</v>
      </c>
      <c r="AB10" s="818">
        <f>'SAME1 Flight Tests 8-27-09'!BM48</f>
        <v>0</v>
      </c>
      <c r="AC10" s="818">
        <f>'SAME1 Flight Tests 8-27-09'!BN48</f>
        <v>0</v>
      </c>
      <c r="AD10" s="2031"/>
      <c r="AE10" s="2032"/>
      <c r="AF10" s="2032"/>
      <c r="AG10" s="2032"/>
      <c r="AH10" s="2032"/>
      <c r="AI10" s="2032"/>
      <c r="AJ10" s="2032"/>
      <c r="AK10" s="2032"/>
      <c r="AL10" s="2027"/>
    </row>
    <row r="11" spans="1:38" s="2" customFormat="1" ht="16.5" hidden="1" customHeight="1" x14ac:dyDescent="0.25">
      <c r="A11" s="778">
        <v>1</v>
      </c>
      <c r="B11" s="779" t="str">
        <f>'SAME1 Flight Tests 8-27-09'!B49</f>
        <v>DBP</v>
      </c>
      <c r="C11" s="779">
        <f>'SAME1 Flight Tests 8-27-09'!E49</f>
        <v>39</v>
      </c>
      <c r="D11" s="779" t="str">
        <f>'SAME1 Flight Tests 8-27-09'!F49</f>
        <v>baseline repeat</v>
      </c>
      <c r="E11" s="779">
        <f>'SAME1 Flight Tests 8-27-09'!L49</f>
        <v>8</v>
      </c>
      <c r="F11" s="804">
        <f>'SAME1 Flight Tests 8-27-09'!M49</f>
        <v>1.18</v>
      </c>
      <c r="G11" s="805">
        <f>'SAME1 Flight Tests 8-27-09'!Q49</f>
        <v>58</v>
      </c>
      <c r="H11" s="820">
        <f>'SAME1 Flight Tests 8-27-09'!Z49</f>
        <v>6.2357650000000007</v>
      </c>
      <c r="I11" s="820">
        <f>'SAME1 Flight Tests 8-27-09'!AA49</f>
        <v>-5.6457529999999999E-4</v>
      </c>
      <c r="J11" s="822"/>
      <c r="K11" s="805">
        <f>'SAME1 Flight Tests 8-27-09'!AK49</f>
        <v>0</v>
      </c>
      <c r="L11" s="805">
        <f>'SAME1 Flight Tests 8-27-09'!AL49</f>
        <v>0</v>
      </c>
      <c r="M11" s="806"/>
      <c r="N11" s="805"/>
      <c r="O11" s="806"/>
      <c r="P11" s="805">
        <f>'SAME1 Flight Tests 8-27-09'!AM49</f>
        <v>0</v>
      </c>
      <c r="Q11" s="816">
        <f>'SAME1 Flight Tests 8-27-09'!AP49</f>
        <v>0</v>
      </c>
      <c r="R11" s="816">
        <f>'SAME1 Flight Tests 8-27-09'!AQ49</f>
        <v>0</v>
      </c>
      <c r="S11" s="816"/>
      <c r="T11" s="816">
        <f>'SAME1 Flight Tests 8-27-09'!AS49</f>
        <v>0</v>
      </c>
      <c r="U11" s="816">
        <f>'SAME1 Flight Tests 8-27-09'!AT49</f>
        <v>0</v>
      </c>
      <c r="V11" s="806"/>
      <c r="W11" s="805" t="str">
        <f>'SAME1 Flight Tests 8-27-09'!BH49</f>
        <v>??</v>
      </c>
      <c r="X11" s="818" t="str">
        <f>'SAME1 Flight Tests 8-27-09'!BI49</f>
        <v>NA</v>
      </c>
      <c r="Y11" s="818">
        <f>'SAME1 Flight Tests 8-27-09'!BJ49</f>
        <v>0</v>
      </c>
      <c r="Z11" s="818">
        <f>'SAME1 Flight Tests 8-27-09'!BK49</f>
        <v>0</v>
      </c>
      <c r="AA11" s="818">
        <f>'SAME1 Flight Tests 8-27-09'!BL49</f>
        <v>0</v>
      </c>
      <c r="AB11" s="818">
        <f>'SAME1 Flight Tests 8-27-09'!BM49</f>
        <v>0</v>
      </c>
      <c r="AC11" s="818">
        <f>'SAME1 Flight Tests 8-27-09'!BN49</f>
        <v>0</v>
      </c>
      <c r="AD11" s="2031"/>
      <c r="AE11" s="2032"/>
      <c r="AF11" s="2032"/>
      <c r="AG11" s="2032"/>
      <c r="AH11" s="2032"/>
      <c r="AI11" s="2032"/>
      <c r="AJ11" s="2032"/>
      <c r="AK11" s="2032"/>
      <c r="AL11" s="2027"/>
    </row>
    <row r="12" spans="1:38" s="2" customFormat="1" ht="16.5" hidden="1" customHeight="1" x14ac:dyDescent="0.25">
      <c r="A12" s="778">
        <v>1</v>
      </c>
      <c r="B12" s="779" t="str">
        <f>'SAME1 Flight Tests 8-27-09'!B50</f>
        <v>DBP</v>
      </c>
      <c r="C12" s="779" t="str">
        <f>'SAME1 Flight Tests 8-27-09'!E50</f>
        <v>39a</v>
      </c>
      <c r="D12" s="779" t="str">
        <f>'SAME1 Flight Tests 8-27-09'!F50</f>
        <v xml:space="preserve">     Aging</v>
      </c>
      <c r="E12" s="779">
        <f>'SAME1 Flight Tests 8-27-09'!L50</f>
        <v>8</v>
      </c>
      <c r="F12" s="804">
        <f>'SAME1 Flight Tests 8-27-09'!M50</f>
        <v>1.18</v>
      </c>
      <c r="G12" s="805">
        <f>'SAME1 Flight Tests 8-27-09'!Q50</f>
        <v>883</v>
      </c>
      <c r="H12" s="820">
        <f>'SAME1 Flight Tests 8-27-09'!Z50</f>
        <v>6.2445834999999992</v>
      </c>
      <c r="I12" s="820">
        <f>'SAME1 Flight Tests 8-27-09'!AA50</f>
        <v>-5.493163499999999E-4</v>
      </c>
      <c r="J12" s="822"/>
      <c r="K12" s="805">
        <f>'SAME1 Flight Tests 8-27-09'!AK50</f>
        <v>0</v>
      </c>
      <c r="L12" s="805">
        <f>'SAME1 Flight Tests 8-27-09'!AL50</f>
        <v>0</v>
      </c>
      <c r="M12" s="806"/>
      <c r="N12" s="805"/>
      <c r="O12" s="806"/>
      <c r="P12" s="805">
        <f>'SAME1 Flight Tests 8-27-09'!AM50</f>
        <v>0</v>
      </c>
      <c r="Q12" s="816">
        <f>'SAME1 Flight Tests 8-27-09'!AP50</f>
        <v>0</v>
      </c>
      <c r="R12" s="816">
        <f>'SAME1 Flight Tests 8-27-09'!AQ50</f>
        <v>0</v>
      </c>
      <c r="S12" s="816"/>
      <c r="T12" s="816">
        <f>'SAME1 Flight Tests 8-27-09'!AS50</f>
        <v>0</v>
      </c>
      <c r="U12" s="816">
        <f>'SAME1 Flight Tests 8-27-09'!AT50</f>
        <v>0</v>
      </c>
      <c r="V12" s="806"/>
      <c r="W12" s="805" t="str">
        <f>'SAME1 Flight Tests 8-27-09'!BH50</f>
        <v>??</v>
      </c>
      <c r="X12" s="818" t="str">
        <f>'SAME1 Flight Tests 8-27-09'!BI50</f>
        <v>NA</v>
      </c>
      <c r="Y12" s="818">
        <f>'SAME1 Flight Tests 8-27-09'!BJ50</f>
        <v>0</v>
      </c>
      <c r="Z12" s="818">
        <f>'SAME1 Flight Tests 8-27-09'!BK50</f>
        <v>0</v>
      </c>
      <c r="AA12" s="818">
        <f>'SAME1 Flight Tests 8-27-09'!BL50</f>
        <v>0</v>
      </c>
      <c r="AB12" s="818">
        <f>'SAME1 Flight Tests 8-27-09'!BM50</f>
        <v>0</v>
      </c>
      <c r="AC12" s="818">
        <f>'SAME1 Flight Tests 8-27-09'!BN50</f>
        <v>0</v>
      </c>
      <c r="AD12" s="2031"/>
      <c r="AE12" s="2032"/>
      <c r="AF12" s="2032"/>
      <c r="AG12" s="2032"/>
      <c r="AH12" s="2032"/>
      <c r="AI12" s="2032"/>
      <c r="AJ12" s="2032"/>
      <c r="AK12" s="2032"/>
      <c r="AL12" s="2027"/>
    </row>
    <row r="13" spans="1:38" s="2" customFormat="1" ht="16.5" hidden="1" customHeight="1" x14ac:dyDescent="0.25">
      <c r="A13" s="778">
        <v>1</v>
      </c>
      <c r="B13" s="779" t="str">
        <f>'SAME1 Flight Tests 8-27-09'!B51</f>
        <v>DBP</v>
      </c>
      <c r="C13" s="779">
        <f>'SAME1 Flight Tests 8-27-09'!E51</f>
        <v>40</v>
      </c>
      <c r="D13" s="779" t="str">
        <f>'SAME1 Flight Tests 8-27-09'!F51</f>
        <v>low flow aging</v>
      </c>
      <c r="E13" s="779">
        <f>'SAME1 Flight Tests 8-27-09'!L51</f>
        <v>2</v>
      </c>
      <c r="F13" s="804">
        <f>'SAME1 Flight Tests 8-27-09'!M51</f>
        <v>1.18</v>
      </c>
      <c r="G13" s="805">
        <f>'SAME1 Flight Tests 8-27-09'!Q51</f>
        <v>44</v>
      </c>
      <c r="H13" s="820">
        <f>'SAME1 Flight Tests 8-27-09'!Z51</f>
        <v>6.2543949999999997</v>
      </c>
      <c r="I13" s="820">
        <f>'SAME1 Flight Tests 8-27-09'!AA51</f>
        <v>-6.1035164999999976E-4</v>
      </c>
      <c r="J13" s="822"/>
      <c r="K13" s="805">
        <f>'SAME1 Flight Tests 8-27-09'!AK51</f>
        <v>0</v>
      </c>
      <c r="L13" s="805">
        <f>'SAME1 Flight Tests 8-27-09'!AL51</f>
        <v>0</v>
      </c>
      <c r="M13" s="806"/>
      <c r="N13" s="805"/>
      <c r="O13" s="806"/>
      <c r="P13" s="805">
        <f>'SAME1 Flight Tests 8-27-09'!AM51</f>
        <v>0</v>
      </c>
      <c r="Q13" s="816">
        <f>'SAME1 Flight Tests 8-27-09'!AP51</f>
        <v>0</v>
      </c>
      <c r="R13" s="816">
        <f>'SAME1 Flight Tests 8-27-09'!AQ51</f>
        <v>0</v>
      </c>
      <c r="S13" s="816"/>
      <c r="T13" s="816">
        <f>'SAME1 Flight Tests 8-27-09'!AS51</f>
        <v>0</v>
      </c>
      <c r="U13" s="816">
        <f>'SAME1 Flight Tests 8-27-09'!AT51</f>
        <v>0</v>
      </c>
      <c r="V13" s="806"/>
      <c r="W13" s="805">
        <f>'SAME1 Flight Tests 8-27-09'!BH51</f>
        <v>194.73118500342022</v>
      </c>
      <c r="X13" s="818" t="str">
        <f>'SAME1 Flight Tests 8-27-09'!BI51</f>
        <v>NA</v>
      </c>
      <c r="Y13" s="818">
        <f>'SAME1 Flight Tests 8-27-09'!BJ51</f>
        <v>0</v>
      </c>
      <c r="Z13" s="818">
        <f>'SAME1 Flight Tests 8-27-09'!BK51</f>
        <v>0</v>
      </c>
      <c r="AA13" s="818">
        <f>'SAME1 Flight Tests 8-27-09'!BL51</f>
        <v>0</v>
      </c>
      <c r="AB13" s="818">
        <f>'SAME1 Flight Tests 8-27-09'!BM51</f>
        <v>0</v>
      </c>
      <c r="AC13" s="818">
        <f>'SAME1 Flight Tests 8-27-09'!BN51</f>
        <v>0</v>
      </c>
      <c r="AD13" s="2031"/>
      <c r="AE13" s="2032"/>
      <c r="AF13" s="2032"/>
      <c r="AG13" s="2032"/>
      <c r="AH13" s="2032"/>
      <c r="AI13" s="2032"/>
      <c r="AJ13" s="2032"/>
      <c r="AK13" s="2032"/>
      <c r="AL13" s="2027"/>
    </row>
    <row r="14" spans="1:38" s="2" customFormat="1" ht="16.5" hidden="1" customHeight="1" x14ac:dyDescent="0.25">
      <c r="A14" s="778">
        <v>1</v>
      </c>
      <c r="B14" s="779" t="str">
        <f>'SAME1 Flight Tests 8-27-09'!B52</f>
        <v>DBP</v>
      </c>
      <c r="C14" s="779" t="str">
        <f>'SAME1 Flight Tests 8-27-09'!E52</f>
        <v>40a</v>
      </c>
      <c r="D14" s="779" t="str">
        <f>'SAME1 Flight Tests 8-27-09'!F52</f>
        <v xml:space="preserve">     Aging</v>
      </c>
      <c r="E14" s="779">
        <f>'SAME1 Flight Tests 8-27-09'!L52</f>
        <v>2</v>
      </c>
      <c r="F14" s="804">
        <f>'SAME1 Flight Tests 8-27-09'!M52</f>
        <v>1.18</v>
      </c>
      <c r="G14" s="805">
        <f>'SAME1 Flight Tests 8-27-09'!Q52</f>
        <v>860</v>
      </c>
      <c r="H14" s="820">
        <f>'SAME1 Flight Tests 8-27-09'!Z52</f>
        <v>6.2063900000000016</v>
      </c>
      <c r="I14" s="820">
        <f>'SAME1 Flight Tests 8-27-09'!AA52</f>
        <v>-7.9345639999999981E-4</v>
      </c>
      <c r="J14" s="822"/>
      <c r="K14" s="805">
        <f>'SAME1 Flight Tests 8-27-09'!AK52</f>
        <v>0</v>
      </c>
      <c r="L14" s="805">
        <f>'SAME1 Flight Tests 8-27-09'!AL52</f>
        <v>0</v>
      </c>
      <c r="M14" s="806"/>
      <c r="N14" s="805"/>
      <c r="O14" s="806"/>
      <c r="P14" s="805">
        <f>'SAME1 Flight Tests 8-27-09'!AM52</f>
        <v>0</v>
      </c>
      <c r="Q14" s="816">
        <f>'SAME1 Flight Tests 8-27-09'!AP52</f>
        <v>0</v>
      </c>
      <c r="R14" s="816">
        <f>'SAME1 Flight Tests 8-27-09'!AQ52</f>
        <v>0</v>
      </c>
      <c r="S14" s="816"/>
      <c r="T14" s="816">
        <f>'SAME1 Flight Tests 8-27-09'!AS52</f>
        <v>0</v>
      </c>
      <c r="U14" s="816">
        <f>'SAME1 Flight Tests 8-27-09'!AT52</f>
        <v>0</v>
      </c>
      <c r="V14" s="806"/>
      <c r="W14" s="805">
        <f>'SAME1 Flight Tests 8-27-09'!BH52</f>
        <v>194.73118500342022</v>
      </c>
      <c r="X14" s="818" t="str">
        <f>'SAME1 Flight Tests 8-27-09'!BI52</f>
        <v>NA</v>
      </c>
      <c r="Y14" s="818">
        <f>'SAME1 Flight Tests 8-27-09'!BJ52</f>
        <v>0</v>
      </c>
      <c r="Z14" s="818">
        <f>'SAME1 Flight Tests 8-27-09'!BK52</f>
        <v>0</v>
      </c>
      <c r="AA14" s="818">
        <f>'SAME1 Flight Tests 8-27-09'!BL52</f>
        <v>0</v>
      </c>
      <c r="AB14" s="818">
        <f>'SAME1 Flight Tests 8-27-09'!BM52</f>
        <v>0</v>
      </c>
      <c r="AC14" s="818">
        <f>'SAME1 Flight Tests 8-27-09'!BN52</f>
        <v>0</v>
      </c>
      <c r="AD14" s="2031"/>
      <c r="AE14" s="2032"/>
      <c r="AF14" s="2032"/>
      <c r="AG14" s="2032"/>
      <c r="AH14" s="2032"/>
      <c r="AI14" s="2032"/>
      <c r="AJ14" s="2032"/>
      <c r="AK14" s="2032"/>
      <c r="AL14" s="2027"/>
    </row>
    <row r="15" spans="1:38" s="2" customFormat="1" ht="16.5" hidden="1" customHeight="1" x14ac:dyDescent="0.25">
      <c r="A15" s="778">
        <v>1</v>
      </c>
      <c r="B15" s="779" t="str">
        <f>'SAME1 Flight Tests 8-27-09'!B55</f>
        <v>DBP</v>
      </c>
      <c r="C15" s="779">
        <f>'SAME1 Flight Tests 8-27-09'!E55</f>
        <v>42</v>
      </c>
      <c r="D15" s="779" t="str">
        <f>'SAME1 Flight Tests 8-27-09'!F55</f>
        <v>low flow aging</v>
      </c>
      <c r="E15" s="779">
        <f>'SAME1 Flight Tests 8-27-09'!L55</f>
        <v>7.5</v>
      </c>
      <c r="F15" s="804">
        <f>'SAME1 Flight Tests 8-27-09'!M55</f>
        <v>1.1599999999999999</v>
      </c>
      <c r="G15" s="805">
        <f>'SAME1 Flight Tests 8-27-09'!Q55</f>
        <v>65</v>
      </c>
      <c r="H15" s="820">
        <f>'SAME1 Flight Tests 8-27-09'!Z55</f>
        <v>6.240723</v>
      </c>
      <c r="I15" s="820">
        <f>'SAME1 Flight Tests 8-27-09'!AA55</f>
        <v>-8.2397419999999996E-4</v>
      </c>
      <c r="J15" s="822"/>
      <c r="K15" s="805">
        <f>'SAME1 Flight Tests 8-27-09'!AK55</f>
        <v>0</v>
      </c>
      <c r="L15" s="805">
        <f>'SAME1 Flight Tests 8-27-09'!AL55</f>
        <v>0</v>
      </c>
      <c r="M15" s="806"/>
      <c r="N15" s="805"/>
      <c r="O15" s="806"/>
      <c r="P15" s="805">
        <f>'SAME1 Flight Tests 8-27-09'!AM55</f>
        <v>0</v>
      </c>
      <c r="Q15" s="816">
        <f>'SAME1 Flight Tests 8-27-09'!AP55</f>
        <v>0</v>
      </c>
      <c r="R15" s="816">
        <f>'SAME1 Flight Tests 8-27-09'!AQ55</f>
        <v>0</v>
      </c>
      <c r="S15" s="816"/>
      <c r="T15" s="816">
        <f>'SAME1 Flight Tests 8-27-09'!AS55</f>
        <v>0</v>
      </c>
      <c r="U15" s="816">
        <f>'SAME1 Flight Tests 8-27-09'!AT55</f>
        <v>0</v>
      </c>
      <c r="V15" s="806"/>
      <c r="W15" s="805">
        <f>'SAME1 Flight Tests 8-27-09'!BH55</f>
        <v>176.76435508982723</v>
      </c>
      <c r="X15" s="818" t="str">
        <f>'SAME1 Flight Tests 8-27-09'!BI55</f>
        <v>NA</v>
      </c>
      <c r="Y15" s="818">
        <f>'SAME1 Flight Tests 8-27-09'!BJ55</f>
        <v>42</v>
      </c>
      <c r="Z15" s="818">
        <f>'SAME1 Flight Tests 8-27-09'!BK55</f>
        <v>0</v>
      </c>
      <c r="AA15" s="818">
        <f>'SAME1 Flight Tests 8-27-09'!BL55</f>
        <v>0</v>
      </c>
      <c r="AB15" s="818">
        <f>'SAME1 Flight Tests 8-27-09'!BM55</f>
        <v>0</v>
      </c>
      <c r="AC15" s="818">
        <f>'SAME1 Flight Tests 8-27-09'!BN55</f>
        <v>0</v>
      </c>
      <c r="AD15" s="2031"/>
      <c r="AE15" s="2032"/>
      <c r="AF15" s="2032"/>
      <c r="AG15" s="2032"/>
      <c r="AH15" s="2032"/>
      <c r="AI15" s="2032"/>
      <c r="AJ15" s="2032"/>
      <c r="AK15" s="2032"/>
      <c r="AL15" s="2027"/>
    </row>
    <row r="16" spans="1:38" s="2" customFormat="1" ht="16.5" hidden="1" customHeight="1" x14ac:dyDescent="0.25">
      <c r="A16" s="778">
        <v>1</v>
      </c>
      <c r="B16" s="779" t="str">
        <f>'SAME1 Flight Tests 8-27-09'!B56</f>
        <v>DBP</v>
      </c>
      <c r="C16" s="779" t="str">
        <f>'SAME1 Flight Tests 8-27-09'!E56</f>
        <v>42a</v>
      </c>
      <c r="D16" s="779" t="str">
        <f>'SAME1 Flight Tests 8-27-09'!F56</f>
        <v xml:space="preserve">     Aging</v>
      </c>
      <c r="E16" s="779">
        <f>'SAME1 Flight Tests 8-27-09'!L56</f>
        <v>7.5</v>
      </c>
      <c r="F16" s="804">
        <f>'SAME1 Flight Tests 8-27-09'!M56</f>
        <v>1.1599999999999999</v>
      </c>
      <c r="G16" s="805">
        <f>'SAME1 Flight Tests 8-27-09'!Q56</f>
        <v>871</v>
      </c>
      <c r="H16" s="820">
        <f>'SAME1 Flight Tests 8-27-09'!Z56</f>
        <v>6.2468414999999995</v>
      </c>
      <c r="I16" s="820">
        <f>'SAME1 Flight Tests 8-27-09'!AA56</f>
        <v>-7.476805999999999E-4</v>
      </c>
      <c r="J16" s="822"/>
      <c r="K16" s="805">
        <f>'SAME1 Flight Tests 8-27-09'!AK56</f>
        <v>0</v>
      </c>
      <c r="L16" s="805">
        <f>'SAME1 Flight Tests 8-27-09'!AL56</f>
        <v>0</v>
      </c>
      <c r="M16" s="806"/>
      <c r="N16" s="805"/>
      <c r="O16" s="806"/>
      <c r="P16" s="805">
        <f>'SAME1 Flight Tests 8-27-09'!AM56</f>
        <v>0</v>
      </c>
      <c r="Q16" s="816">
        <f>'SAME1 Flight Tests 8-27-09'!AP56</f>
        <v>0</v>
      </c>
      <c r="R16" s="816">
        <f>'SAME1 Flight Tests 8-27-09'!AQ56</f>
        <v>0</v>
      </c>
      <c r="S16" s="816"/>
      <c r="T16" s="816">
        <f>'SAME1 Flight Tests 8-27-09'!AS56</f>
        <v>0</v>
      </c>
      <c r="U16" s="816">
        <f>'SAME1 Flight Tests 8-27-09'!AT56</f>
        <v>0</v>
      </c>
      <c r="V16" s="806"/>
      <c r="W16" s="805">
        <f>'SAME1 Flight Tests 8-27-09'!BH56</f>
        <v>176.76435508982723</v>
      </c>
      <c r="X16" s="818" t="str">
        <f>'SAME1 Flight Tests 8-27-09'!BI56</f>
        <v>NA</v>
      </c>
      <c r="Y16" s="818">
        <f>'SAME1 Flight Tests 8-27-09'!BJ56</f>
        <v>0</v>
      </c>
      <c r="Z16" s="818">
        <f>'SAME1 Flight Tests 8-27-09'!BK56</f>
        <v>0</v>
      </c>
      <c r="AA16" s="818">
        <f>'SAME1 Flight Tests 8-27-09'!BL56</f>
        <v>0</v>
      </c>
      <c r="AB16" s="818">
        <f>'SAME1 Flight Tests 8-27-09'!BM56</f>
        <v>0</v>
      </c>
      <c r="AC16" s="818">
        <f>'SAME1 Flight Tests 8-27-09'!BN56</f>
        <v>0</v>
      </c>
      <c r="AD16" s="2031"/>
      <c r="AE16" s="2032"/>
      <c r="AF16" s="2032"/>
      <c r="AG16" s="2032"/>
      <c r="AH16" s="2032"/>
      <c r="AI16" s="2032"/>
      <c r="AJ16" s="2032"/>
      <c r="AK16" s="2032"/>
      <c r="AL16" s="2027"/>
    </row>
    <row r="17" spans="1:95" s="2" customFormat="1" ht="16.5" hidden="1" customHeight="1" x14ac:dyDescent="0.25">
      <c r="A17" s="778">
        <v>1</v>
      </c>
      <c r="B17" s="779" t="str">
        <f>'SAME1 Flight Tests 8-27-09'!B57</f>
        <v>DBP</v>
      </c>
      <c r="C17" s="779">
        <f>'SAME1 Flight Tests 8-27-09'!E57</f>
        <v>43</v>
      </c>
      <c r="D17" s="779" t="str">
        <f>'SAME1 Flight Tests 8-27-09'!F57</f>
        <v>low tempng</v>
      </c>
      <c r="E17" s="779">
        <f>'SAME1 Flight Tests 8-27-09'!L57</f>
        <v>8</v>
      </c>
      <c r="F17" s="804">
        <f>'SAME1 Flight Tests 8-27-09'!M57</f>
        <v>1.18</v>
      </c>
      <c r="G17" s="805">
        <f>'SAME1 Flight Tests 8-27-09'!Q57</f>
        <v>60</v>
      </c>
      <c r="H17" s="820">
        <f>'SAME1 Flight Tests 8-27-09'!Z57</f>
        <v>6.2579499999999992</v>
      </c>
      <c r="I17" s="820">
        <f>'SAME1 Flight Tests 8-27-09'!AA57</f>
        <v>-4.8828149999999998E-4</v>
      </c>
      <c r="J17" s="822"/>
      <c r="K17" s="805">
        <f>'SAME1 Flight Tests 8-27-09'!AK57</f>
        <v>0</v>
      </c>
      <c r="L17" s="805">
        <f>'SAME1 Flight Tests 8-27-09'!AL57</f>
        <v>0</v>
      </c>
      <c r="M17" s="806"/>
      <c r="N17" s="805"/>
      <c r="O17" s="806"/>
      <c r="P17" s="805">
        <f>'SAME1 Flight Tests 8-27-09'!AM57</f>
        <v>0</v>
      </c>
      <c r="Q17" s="816">
        <f>'SAME1 Flight Tests 8-27-09'!AP57</f>
        <v>0</v>
      </c>
      <c r="R17" s="816">
        <f>'SAME1 Flight Tests 8-27-09'!AQ57</f>
        <v>0</v>
      </c>
      <c r="S17" s="816"/>
      <c r="T17" s="816">
        <f>'SAME1 Flight Tests 8-27-09'!AS57</f>
        <v>0</v>
      </c>
      <c r="U17" s="816">
        <f>'SAME1 Flight Tests 8-27-09'!AT57</f>
        <v>0</v>
      </c>
      <c r="V17" s="806"/>
      <c r="W17" s="805">
        <f>'SAME1 Flight Tests 8-27-09'!BH57</f>
        <v>197.50144008901975</v>
      </c>
      <c r="X17" s="818" t="str">
        <f>'SAME1 Flight Tests 8-27-09'!BI57</f>
        <v>NA</v>
      </c>
      <c r="Y17" s="818">
        <f>'SAME1 Flight Tests 8-27-09'!BJ57</f>
        <v>0</v>
      </c>
      <c r="Z17" s="818">
        <f>'SAME1 Flight Tests 8-27-09'!BK57</f>
        <v>0</v>
      </c>
      <c r="AA17" s="818">
        <f>'SAME1 Flight Tests 8-27-09'!BL57</f>
        <v>0</v>
      </c>
      <c r="AB17" s="818">
        <f>'SAME1 Flight Tests 8-27-09'!BM57</f>
        <v>0</v>
      </c>
      <c r="AC17" s="818">
        <f>'SAME1 Flight Tests 8-27-09'!BN57</f>
        <v>0</v>
      </c>
      <c r="AD17" s="2031"/>
      <c r="AE17" s="2032"/>
      <c r="AF17" s="2032"/>
      <c r="AG17" s="2032"/>
      <c r="AH17" s="2032"/>
      <c r="AI17" s="2032"/>
      <c r="AJ17" s="2032"/>
      <c r="AK17" s="2032"/>
      <c r="AL17" s="2027"/>
    </row>
    <row r="18" spans="1:95" s="2" customFormat="1" ht="16.5" hidden="1" customHeight="1" x14ac:dyDescent="0.25">
      <c r="A18" s="778">
        <v>1</v>
      </c>
      <c r="B18" s="779" t="str">
        <f>'SAME1 Flight Tests 8-27-09'!B58</f>
        <v>DBP</v>
      </c>
      <c r="C18" s="779" t="str">
        <f>'SAME1 Flight Tests 8-27-09'!E58</f>
        <v>43a</v>
      </c>
      <c r="D18" s="779" t="str">
        <f>'SAME1 Flight Tests 8-27-09'!F58</f>
        <v xml:space="preserve">     Aging</v>
      </c>
      <c r="E18" s="779">
        <f>'SAME1 Flight Tests 8-27-09'!L58</f>
        <v>8</v>
      </c>
      <c r="F18" s="804">
        <f>'SAME1 Flight Tests 8-27-09'!M58</f>
        <v>1.18</v>
      </c>
      <c r="G18" s="805">
        <f>'SAME1 Flight Tests 8-27-09'!Q58</f>
        <v>879</v>
      </c>
      <c r="H18" s="820">
        <f>'SAME1 Flight Tests 8-27-09'!Z58</f>
        <v>6.2573239999999988</v>
      </c>
      <c r="I18" s="820">
        <f>'SAME1 Flight Tests 8-27-09'!AA58</f>
        <v>-7.7819744999999994E-4</v>
      </c>
      <c r="J18" s="822"/>
      <c r="K18" s="805">
        <f>'SAME1 Flight Tests 8-27-09'!AK58</f>
        <v>0</v>
      </c>
      <c r="L18" s="805">
        <f>'SAME1 Flight Tests 8-27-09'!AL58</f>
        <v>0</v>
      </c>
      <c r="M18" s="806"/>
      <c r="N18" s="805"/>
      <c r="O18" s="806"/>
      <c r="P18" s="805">
        <f>'SAME1 Flight Tests 8-27-09'!AM58</f>
        <v>0</v>
      </c>
      <c r="Q18" s="816">
        <f>'SAME1 Flight Tests 8-27-09'!AP58</f>
        <v>0</v>
      </c>
      <c r="R18" s="816">
        <f>'SAME1 Flight Tests 8-27-09'!AQ58</f>
        <v>0</v>
      </c>
      <c r="S18" s="816"/>
      <c r="T18" s="816">
        <f>'SAME1 Flight Tests 8-27-09'!AS58</f>
        <v>0</v>
      </c>
      <c r="U18" s="816">
        <f>'SAME1 Flight Tests 8-27-09'!AT58</f>
        <v>0</v>
      </c>
      <c r="V18" s="806"/>
      <c r="W18" s="805">
        <f>'SAME1 Flight Tests 8-27-09'!BH58</f>
        <v>197.50144008901975</v>
      </c>
      <c r="X18" s="818" t="str">
        <f>'SAME1 Flight Tests 8-27-09'!BI58</f>
        <v>NA</v>
      </c>
      <c r="Y18" s="818">
        <f>'SAME1 Flight Tests 8-27-09'!BJ58</f>
        <v>0</v>
      </c>
      <c r="Z18" s="818">
        <f>'SAME1 Flight Tests 8-27-09'!BK58</f>
        <v>0</v>
      </c>
      <c r="AA18" s="818">
        <f>'SAME1 Flight Tests 8-27-09'!BL58</f>
        <v>0</v>
      </c>
      <c r="AB18" s="818">
        <f>'SAME1 Flight Tests 8-27-09'!BM58</f>
        <v>0</v>
      </c>
      <c r="AC18" s="818">
        <f>'SAME1 Flight Tests 8-27-09'!BN58</f>
        <v>0</v>
      </c>
      <c r="AD18" s="2031"/>
      <c r="AE18" s="2032"/>
      <c r="AF18" s="2032"/>
      <c r="AG18" s="2032"/>
      <c r="AH18" s="2032"/>
      <c r="AI18" s="2032"/>
      <c r="AJ18" s="2032"/>
      <c r="AK18" s="2032"/>
      <c r="AL18" s="2027"/>
    </row>
    <row r="19" spans="1:95" s="2" customFormat="1" ht="16.5" hidden="1" customHeight="1" x14ac:dyDescent="0.25">
      <c r="A19" s="778">
        <v>1</v>
      </c>
      <c r="B19" s="779" t="str">
        <f>'SAME1 Flight Tests 8-27-09'!B59</f>
        <v>DBP</v>
      </c>
      <c r="C19" s="779">
        <f>'SAME1 Flight Tests 8-27-09'!E59</f>
        <v>44</v>
      </c>
      <c r="D19" s="779" t="str">
        <f>'SAME1 Flight Tests 8-27-09'!F59</f>
        <v>low temp aging</v>
      </c>
      <c r="E19" s="779">
        <f>'SAME1 Flight Tests 8-27-09'!L59</f>
        <v>7.5</v>
      </c>
      <c r="F19" s="804">
        <f>'SAME1 Flight Tests 8-27-09'!M59</f>
        <v>1.1599999999999999</v>
      </c>
      <c r="G19" s="805">
        <f>'SAME1 Flight Tests 8-27-09'!Q59</f>
        <v>62</v>
      </c>
      <c r="H19" s="820">
        <f>'SAME1 Flight Tests 8-27-09'!Z59</f>
        <v>6.2593695</v>
      </c>
      <c r="I19" s="820">
        <f>'SAME1 Flight Tests 8-27-09'!AA59</f>
        <v>-5.6457510000000003E-4</v>
      </c>
      <c r="J19" s="822"/>
      <c r="K19" s="805">
        <f>'SAME1 Flight Tests 8-27-09'!AK59</f>
        <v>0</v>
      </c>
      <c r="L19" s="805">
        <f>'SAME1 Flight Tests 8-27-09'!AL59</f>
        <v>0</v>
      </c>
      <c r="M19" s="806"/>
      <c r="N19" s="805"/>
      <c r="O19" s="806"/>
      <c r="P19" s="805">
        <f>'SAME1 Flight Tests 8-27-09'!AM59</f>
        <v>0</v>
      </c>
      <c r="Q19" s="816">
        <f>'SAME1 Flight Tests 8-27-09'!AP59</f>
        <v>0</v>
      </c>
      <c r="R19" s="816">
        <f>'SAME1 Flight Tests 8-27-09'!AQ59</f>
        <v>0</v>
      </c>
      <c r="S19" s="816"/>
      <c r="T19" s="816">
        <f>'SAME1 Flight Tests 8-27-09'!AS59</f>
        <v>0</v>
      </c>
      <c r="U19" s="816">
        <f>'SAME1 Flight Tests 8-27-09'!AT59</f>
        <v>0</v>
      </c>
      <c r="V19" s="806"/>
      <c r="W19" s="805">
        <f>'SAME1 Flight Tests 8-27-09'!BH59</f>
        <v>178.19628801490302</v>
      </c>
      <c r="X19" s="818" t="str">
        <f>'SAME1 Flight Tests 8-27-09'!BI59</f>
        <v>NA</v>
      </c>
      <c r="Y19" s="818">
        <f>'SAME1 Flight Tests 8-27-09'!BJ59</f>
        <v>0</v>
      </c>
      <c r="Z19" s="818">
        <f>'SAME1 Flight Tests 8-27-09'!BK59</f>
        <v>0</v>
      </c>
      <c r="AA19" s="818">
        <f>'SAME1 Flight Tests 8-27-09'!BL59</f>
        <v>0</v>
      </c>
      <c r="AB19" s="818">
        <f>'SAME1 Flight Tests 8-27-09'!BM59</f>
        <v>0</v>
      </c>
      <c r="AC19" s="818">
        <f>'SAME1 Flight Tests 8-27-09'!BN59</f>
        <v>0</v>
      </c>
      <c r="AD19" s="2031"/>
      <c r="AE19" s="2032"/>
      <c r="AF19" s="2032"/>
      <c r="AG19" s="2032"/>
      <c r="AH19" s="2032"/>
      <c r="AI19" s="2032"/>
      <c r="AJ19" s="2032"/>
      <c r="AK19" s="2032"/>
      <c r="AL19" s="2027"/>
    </row>
    <row r="20" spans="1:95" s="2" customFormat="1" ht="16.5" hidden="1" customHeight="1" x14ac:dyDescent="0.25">
      <c r="A20" s="778">
        <v>1</v>
      </c>
      <c r="B20" s="779" t="str">
        <f>'SAME1 Flight Tests 8-27-09'!B60</f>
        <v>DBP</v>
      </c>
      <c r="C20" s="779" t="str">
        <f>'SAME1 Flight Tests 8-27-09'!E60</f>
        <v>44a</v>
      </c>
      <c r="D20" s="779" t="str">
        <f>'SAME1 Flight Tests 8-27-09'!F60</f>
        <v xml:space="preserve">     Aging</v>
      </c>
      <c r="E20" s="779">
        <f>'SAME1 Flight Tests 8-27-09'!L60</f>
        <v>7.5</v>
      </c>
      <c r="F20" s="804">
        <f>'SAME1 Flight Tests 8-27-09'!M60</f>
        <v>1.1599999999999999</v>
      </c>
      <c r="G20" s="805">
        <f>'SAME1 Flight Tests 8-27-09'!Q60</f>
        <v>1958</v>
      </c>
      <c r="H20" s="820">
        <f>'SAME1 Flight Tests 8-27-09'!Z60</f>
        <v>6.2593224999999988</v>
      </c>
      <c r="I20" s="820">
        <f>'SAME1 Flight Tests 8-27-09'!AA60</f>
        <v>-6.7138674999999977E-4</v>
      </c>
      <c r="J20" s="822"/>
      <c r="K20" s="805">
        <f>'SAME1 Flight Tests 8-27-09'!AK60</f>
        <v>0</v>
      </c>
      <c r="L20" s="805">
        <f>'SAME1 Flight Tests 8-27-09'!AL60</f>
        <v>0</v>
      </c>
      <c r="M20" s="806"/>
      <c r="N20" s="805"/>
      <c r="O20" s="806"/>
      <c r="P20" s="805">
        <f>'SAME1 Flight Tests 8-27-09'!AM60</f>
        <v>0</v>
      </c>
      <c r="Q20" s="816">
        <f>'SAME1 Flight Tests 8-27-09'!AP60</f>
        <v>0</v>
      </c>
      <c r="R20" s="816">
        <f>'SAME1 Flight Tests 8-27-09'!AQ60</f>
        <v>0</v>
      </c>
      <c r="S20" s="816"/>
      <c r="T20" s="816">
        <f>'SAME1 Flight Tests 8-27-09'!AS60</f>
        <v>0</v>
      </c>
      <c r="U20" s="816">
        <f>'SAME1 Flight Tests 8-27-09'!AT60</f>
        <v>0</v>
      </c>
      <c r="V20" s="806"/>
      <c r="W20" s="805">
        <f>'SAME1 Flight Tests 8-27-09'!BH60</f>
        <v>178.19628801490302</v>
      </c>
      <c r="X20" s="818" t="str">
        <f>'SAME1 Flight Tests 8-27-09'!BI60</f>
        <v>NA</v>
      </c>
      <c r="Y20" s="818">
        <f>'SAME1 Flight Tests 8-27-09'!BJ60</f>
        <v>0</v>
      </c>
      <c r="Z20" s="818">
        <f>'SAME1 Flight Tests 8-27-09'!BK60</f>
        <v>0</v>
      </c>
      <c r="AA20" s="818">
        <f>'SAME1 Flight Tests 8-27-09'!BL60</f>
        <v>0</v>
      </c>
      <c r="AB20" s="818">
        <f>'SAME1 Flight Tests 8-27-09'!BM60</f>
        <v>0</v>
      </c>
      <c r="AC20" s="818">
        <f>'SAME1 Flight Tests 8-27-09'!BN60</f>
        <v>0</v>
      </c>
      <c r="AD20" s="2031"/>
      <c r="AE20" s="2032"/>
      <c r="AF20" s="2032"/>
      <c r="AG20" s="2032"/>
      <c r="AH20" s="2032"/>
      <c r="AI20" s="2032"/>
      <c r="AJ20" s="2032"/>
      <c r="AK20" s="2032"/>
      <c r="AL20" s="2027"/>
    </row>
    <row r="21" spans="1:95" s="2" customFormat="1" ht="16.5" hidden="1" customHeight="1" x14ac:dyDescent="0.25">
      <c r="A21" s="778">
        <v>1</v>
      </c>
      <c r="B21" s="779" t="str">
        <f>'SAME1 Flight Tests 8-27-09'!B61</f>
        <v>DBP</v>
      </c>
      <c r="C21" s="779">
        <f>'SAME1 Flight Tests 8-27-09'!E61</f>
        <v>45</v>
      </c>
      <c r="D21" s="779" t="str">
        <f>'SAME1 Flight Tests 8-27-09'!F61</f>
        <v>high temp aging</v>
      </c>
      <c r="E21" s="779">
        <f>'SAME1 Flight Tests 8-27-09'!L61</f>
        <v>8</v>
      </c>
      <c r="F21" s="804">
        <f>'SAME1 Flight Tests 8-27-09'!M61</f>
        <v>1.19</v>
      </c>
      <c r="G21" s="805">
        <f>'SAME1 Flight Tests 8-27-09'!Q61</f>
        <v>86</v>
      </c>
      <c r="H21" s="820">
        <f>'SAME1 Flight Tests 8-27-09'!Z61</f>
        <v>6.246277000000001</v>
      </c>
      <c r="I21" s="820">
        <f>'SAME1 Flight Tests 8-27-09'!AA61</f>
        <v>-6.4086900000000018E-4</v>
      </c>
      <c r="J21" s="822"/>
      <c r="K21" s="805">
        <f>'SAME1 Flight Tests 8-27-09'!AK61</f>
        <v>0</v>
      </c>
      <c r="L21" s="805">
        <f>'SAME1 Flight Tests 8-27-09'!AL61</f>
        <v>0</v>
      </c>
      <c r="M21" s="806"/>
      <c r="N21" s="805"/>
      <c r="O21" s="806"/>
      <c r="P21" s="805">
        <f>'SAME1 Flight Tests 8-27-09'!AM61</f>
        <v>0</v>
      </c>
      <c r="Q21" s="816">
        <f>'SAME1 Flight Tests 8-27-09'!AP61</f>
        <v>0</v>
      </c>
      <c r="R21" s="816">
        <f>'SAME1 Flight Tests 8-27-09'!AQ61</f>
        <v>0</v>
      </c>
      <c r="S21" s="816"/>
      <c r="T21" s="816">
        <f>'SAME1 Flight Tests 8-27-09'!AS61</f>
        <v>0</v>
      </c>
      <c r="U21" s="816">
        <f>'SAME1 Flight Tests 8-27-09'!AT61</f>
        <v>0</v>
      </c>
      <c r="V21" s="806"/>
      <c r="W21" s="805">
        <f>'SAME1 Flight Tests 8-27-09'!BH61</f>
        <v>203.61293584296271</v>
      </c>
      <c r="X21" s="818" t="str">
        <f>'SAME1 Flight Tests 8-27-09'!BI61</f>
        <v>NA</v>
      </c>
      <c r="Y21" s="818">
        <f>'SAME1 Flight Tests 8-27-09'!BJ61</f>
        <v>0</v>
      </c>
      <c r="Z21" s="818">
        <f>'SAME1 Flight Tests 8-27-09'!BK61</f>
        <v>0</v>
      </c>
      <c r="AA21" s="818">
        <f>'SAME1 Flight Tests 8-27-09'!BL61</f>
        <v>0</v>
      </c>
      <c r="AB21" s="818">
        <f>'SAME1 Flight Tests 8-27-09'!BM61</f>
        <v>0</v>
      </c>
      <c r="AC21" s="818">
        <f>'SAME1 Flight Tests 8-27-09'!BN61</f>
        <v>0</v>
      </c>
      <c r="AD21" s="2031"/>
      <c r="AE21" s="2032"/>
      <c r="AF21" s="2032"/>
      <c r="AG21" s="2032"/>
      <c r="AH21" s="2032"/>
      <c r="AI21" s="2032"/>
      <c r="AJ21" s="2032"/>
      <c r="AK21" s="2032"/>
      <c r="AL21" s="2027"/>
    </row>
    <row r="22" spans="1:95" s="2" customFormat="1" ht="16.5" hidden="1" customHeight="1" x14ac:dyDescent="0.25">
      <c r="A22" s="778">
        <v>1</v>
      </c>
      <c r="B22" s="779" t="str">
        <f>'SAME1 Flight Tests 8-27-09'!B62</f>
        <v>DBP</v>
      </c>
      <c r="C22" s="779" t="str">
        <f>'SAME1 Flight Tests 8-27-09'!E62</f>
        <v>45a</v>
      </c>
      <c r="D22" s="779" t="str">
        <f>'SAME1 Flight Tests 8-27-09'!F62</f>
        <v xml:space="preserve">     Aging</v>
      </c>
      <c r="E22" s="779">
        <f>'SAME1 Flight Tests 8-27-09'!L62</f>
        <v>8</v>
      </c>
      <c r="F22" s="804">
        <f>'SAME1 Flight Tests 8-27-09'!M62</f>
        <v>1.19</v>
      </c>
      <c r="G22" s="805">
        <f>'SAME1 Flight Tests 8-27-09'!Q62</f>
        <v>554.16666666666663</v>
      </c>
      <c r="H22" s="820">
        <f>'SAME1 Flight Tests 8-27-09'!Z62</f>
        <v>4.8937483333333329</v>
      </c>
      <c r="I22" s="820">
        <f>'SAME1 Flight Tests 8-27-09'!AA62</f>
        <v>-7.629393333333334E-4</v>
      </c>
      <c r="J22" s="822"/>
      <c r="K22" s="805">
        <f>'SAME1 Flight Tests 8-27-09'!AK62</f>
        <v>0</v>
      </c>
      <c r="L22" s="805">
        <f>'SAME1 Flight Tests 8-27-09'!AL62</f>
        <v>0</v>
      </c>
      <c r="M22" s="806"/>
      <c r="N22" s="805"/>
      <c r="O22" s="806"/>
      <c r="P22" s="805">
        <f>'SAME1 Flight Tests 8-27-09'!AM62</f>
        <v>0</v>
      </c>
      <c r="Q22" s="816">
        <f>'SAME1 Flight Tests 8-27-09'!AP62</f>
        <v>0</v>
      </c>
      <c r="R22" s="816">
        <f>'SAME1 Flight Tests 8-27-09'!AQ62</f>
        <v>0</v>
      </c>
      <c r="S22" s="816"/>
      <c r="T22" s="816">
        <f>'SAME1 Flight Tests 8-27-09'!AS62</f>
        <v>0</v>
      </c>
      <c r="U22" s="816">
        <f>'SAME1 Flight Tests 8-27-09'!AT62</f>
        <v>0</v>
      </c>
      <c r="V22" s="806"/>
      <c r="W22" s="805">
        <f>'SAME1 Flight Tests 8-27-09'!BH62</f>
        <v>203.61293584296271</v>
      </c>
      <c r="X22" s="818" t="str">
        <f>'SAME1 Flight Tests 8-27-09'!BI62</f>
        <v>NA</v>
      </c>
      <c r="Y22" s="818">
        <f>'SAME1 Flight Tests 8-27-09'!BJ62</f>
        <v>0</v>
      </c>
      <c r="Z22" s="818">
        <f>'SAME1 Flight Tests 8-27-09'!BK62</f>
        <v>0</v>
      </c>
      <c r="AA22" s="818">
        <f>'SAME1 Flight Tests 8-27-09'!BL62</f>
        <v>0</v>
      </c>
      <c r="AB22" s="818">
        <f>'SAME1 Flight Tests 8-27-09'!BM62</f>
        <v>0</v>
      </c>
      <c r="AC22" s="818">
        <f>'SAME1 Flight Tests 8-27-09'!BN62</f>
        <v>0</v>
      </c>
      <c r="AD22" s="2031"/>
      <c r="AE22" s="2032"/>
      <c r="AF22" s="2032"/>
      <c r="AG22" s="2032"/>
      <c r="AH22" s="2032"/>
      <c r="AI22" s="2032"/>
      <c r="AJ22" s="2032"/>
      <c r="AK22" s="2032"/>
      <c r="AL22" s="2027"/>
    </row>
    <row r="23" spans="1:95" s="2" customFormat="1" ht="16.5" customHeight="1" x14ac:dyDescent="0.25">
      <c r="A23" s="778">
        <v>1</v>
      </c>
      <c r="B23" s="830" t="str">
        <f>'SAME1 Flight Tests 8-27-09'!B34</f>
        <v>Kapton</v>
      </c>
      <c r="C23" s="779">
        <f>'SAME1 Flight Tests 8-27-09'!E34</f>
        <v>29</v>
      </c>
      <c r="D23" s="779" t="str">
        <f>'SAME1 Flight Tests 8-27-09'!F34</f>
        <v>Baseline</v>
      </c>
      <c r="E23" s="779">
        <f>'SAME1 Flight Tests 8-27-09'!L34</f>
        <v>8</v>
      </c>
      <c r="F23" s="804">
        <f>'SAME1 Flight Tests 8-27-09'!M34</f>
        <v>1.38</v>
      </c>
      <c r="G23" s="805">
        <f>'SAME1 Flight Tests 8-27-09'!Q34</f>
        <v>38.166666666666664</v>
      </c>
      <c r="H23" s="820">
        <f>'SAME1 Flight Tests 8-27-09'!Z34</f>
        <v>3.6637120000000003</v>
      </c>
      <c r="I23" s="820">
        <f>'SAME1 Flight Tests 8-27-09'!AA34</f>
        <v>-6.4086874999999988E-4</v>
      </c>
      <c r="J23" s="822"/>
      <c r="K23" s="805">
        <f>'SAME1 Flight Tests 8-27-09'!AK34</f>
        <v>2574776.2051404528</v>
      </c>
      <c r="L23" s="805">
        <f>'SAME1 Flight Tests 8-27-09'!AL34</f>
        <v>242.4741726367576</v>
      </c>
      <c r="M23" s="806"/>
      <c r="N23" s="805"/>
      <c r="O23" s="806"/>
      <c r="P23" s="805">
        <f>'SAME1 Flight Tests 8-27-09'!AM34</f>
        <v>11.3709375</v>
      </c>
      <c r="Q23" s="816">
        <f>'SAME1 Flight Tests 8-27-09'!AP34</f>
        <v>9.4172911864210257E-2</v>
      </c>
      <c r="R23" s="816">
        <f>'SAME1 Flight Tests 8-27-09'!AQ34</f>
        <v>0.18182992084451238</v>
      </c>
      <c r="S23" s="816"/>
      <c r="T23" s="816">
        <f>'SAME1 Flight Tests 8-27-09'!AS34</f>
        <v>2.2504596741074545</v>
      </c>
      <c r="U23" s="816">
        <f>'SAME1 Flight Tests 8-27-09'!AT34</f>
        <v>6.7772939709597191E-2</v>
      </c>
      <c r="V23" s="806"/>
      <c r="W23" s="805">
        <f>'SAME1 Flight Tests 8-27-09'!BH34</f>
        <v>418.31918332608569</v>
      </c>
      <c r="X23" s="818">
        <f>'SAME1 Flight Tests 8-27-09'!BI34</f>
        <v>1.1600000000000499</v>
      </c>
      <c r="Y23" s="818">
        <f>'SAME1 Flight Tests 8-27-09'!BJ34</f>
        <v>29</v>
      </c>
      <c r="Z23" s="818">
        <f>'SAME1 Flight Tests 8-27-09'!BK34</f>
        <v>0</v>
      </c>
      <c r="AA23" s="818">
        <f>'SAME1 Flight Tests 8-27-09'!BL34</f>
        <v>5.8815193965514712E-2</v>
      </c>
      <c r="AB23" s="818">
        <f>'SAME1 Flight Tests 8-27-09'!BM34</f>
        <v>0.81189533499591737</v>
      </c>
      <c r="AC23" s="818">
        <f>'SAME1 Flight Tests 8-27-09'!BN34</f>
        <v>0.99990180832973863</v>
      </c>
      <c r="AD23" s="2031"/>
      <c r="AE23" s="2032"/>
      <c r="AF23" s="2032"/>
      <c r="AG23" s="2032"/>
      <c r="AH23" s="2032"/>
      <c r="AI23" s="2032"/>
      <c r="AJ23" s="2032"/>
      <c r="AK23" s="2032"/>
      <c r="AL23" s="2027"/>
    </row>
    <row r="24" spans="1:95" s="2" customFormat="1" ht="16.5" customHeight="1" x14ac:dyDescent="0.25">
      <c r="A24" s="778">
        <v>1</v>
      </c>
      <c r="B24" s="830" t="str">
        <f>'SAME1 Flight Tests 8-27-09'!B35</f>
        <v>Kapton</v>
      </c>
      <c r="C24" s="779" t="str">
        <f>'SAME1 Flight Tests 8-27-09'!E35</f>
        <v>29a</v>
      </c>
      <c r="D24" s="779" t="str">
        <f>'SAME1 Flight Tests 8-27-09'!F35</f>
        <v>after secondary aging</v>
      </c>
      <c r="E24" s="779">
        <f>'SAME1 Flight Tests 8-27-09'!L35</f>
        <v>8</v>
      </c>
      <c r="F24" s="804">
        <f>'SAME1 Flight Tests 8-27-09'!M35</f>
        <v>1.38</v>
      </c>
      <c r="G24" s="805">
        <f>'SAME1 Flight Tests 8-27-09'!Q35</f>
        <v>802.66666666666663</v>
      </c>
      <c r="H24" s="820">
        <f>'SAME1 Flight Tests 8-27-09'!Z35</f>
        <v>4.826384</v>
      </c>
      <c r="I24" s="820">
        <f>'SAME1 Flight Tests 8-27-09'!AA35</f>
        <v>-6.7138655000000002E-4</v>
      </c>
      <c r="J24" s="822"/>
      <c r="K24" s="805">
        <f>'SAME1 Flight Tests 8-27-09'!AK35</f>
        <v>907364.97810586996</v>
      </c>
      <c r="L24" s="805">
        <f>'SAME1 Flight Tests 8-27-09'!AL35</f>
        <v>150.78802566833693</v>
      </c>
      <c r="M24" s="806"/>
      <c r="N24" s="805"/>
      <c r="O24" s="806"/>
      <c r="P24" s="805">
        <f>'SAME1 Flight Tests 8-27-09'!AM35</f>
        <v>13.242825000000002</v>
      </c>
      <c r="Q24" s="816">
        <f>'SAME1 Flight Tests 8-27-09'!AP35</f>
        <v>0.1661823293897764</v>
      </c>
      <c r="R24" s="816">
        <f>'SAME1 Flight Tests 8-27-09'!AQ35</f>
        <v>0.27073199466111803</v>
      </c>
      <c r="S24" s="816"/>
      <c r="T24" s="816">
        <f>'SAME1 Flight Tests 8-27-09'!AS35</f>
        <v>2.010938112687044</v>
      </c>
      <c r="U24" s="816">
        <f>'SAME1 Flight Tests 8-27-09'!AT35</f>
        <v>0.13019894699337761</v>
      </c>
      <c r="V24" s="806"/>
      <c r="W24" s="805">
        <f>'SAME1 Flight Tests 8-27-09'!BH35</f>
        <v>418.31918332608569</v>
      </c>
      <c r="X24" s="818">
        <f>'SAME1 Flight Tests 8-27-09'!BI35</f>
        <v>1.1600000000000499</v>
      </c>
      <c r="Y24" s="818">
        <f>'SAME1 Flight Tests 8-27-09'!BJ35</f>
        <v>29</v>
      </c>
      <c r="Z24" s="818">
        <f>'SAME1 Flight Tests 8-27-09'!BK35</f>
        <v>0</v>
      </c>
      <c r="AA24" s="818">
        <f>'SAME1 Flight Tests 8-27-09'!BL35</f>
        <v>6.849737068965224E-2</v>
      </c>
      <c r="AB24" s="818">
        <f>'SAME1 Flight Tests 8-27-09'!BM35</f>
        <v>0.7945877467304856</v>
      </c>
      <c r="AC24" s="818">
        <f>'SAME1 Flight Tests 8-27-09'!BN35</f>
        <v>0.99998092741874123</v>
      </c>
      <c r="AD24" s="2031"/>
      <c r="AE24" s="2032"/>
      <c r="AF24" s="2032"/>
      <c r="AG24" s="2032"/>
      <c r="AH24" s="2032"/>
      <c r="AI24" s="2032"/>
      <c r="AJ24" s="2032"/>
      <c r="AK24" s="2032"/>
      <c r="AL24" s="2027"/>
    </row>
    <row r="25" spans="1:95" s="2" customFormat="1" ht="16.5" customHeight="1" x14ac:dyDescent="0.25">
      <c r="A25" s="778">
        <v>1</v>
      </c>
      <c r="B25" s="830" t="str">
        <f>'SAME1 Flight Tests 8-27-09'!B36</f>
        <v>Kapton</v>
      </c>
      <c r="C25" s="779">
        <f>'SAME1 Flight Tests 8-27-09'!E36</f>
        <v>30</v>
      </c>
      <c r="D25" s="779" t="str">
        <f>'SAME1 Flight Tests 8-27-09'!F36</f>
        <v>Air flow down (4)</v>
      </c>
      <c r="E25" s="779">
        <f>'SAME1 Flight Tests 8-27-09'!L36</f>
        <v>4</v>
      </c>
      <c r="F25" s="804">
        <f>'SAME1 Flight Tests 8-27-09'!M36</f>
        <v>1.38</v>
      </c>
      <c r="G25" s="805">
        <f>'SAME1 Flight Tests 8-27-09'!Q36</f>
        <v>11</v>
      </c>
      <c r="H25" s="820">
        <f>'SAME1 Flight Tests 8-27-09'!Z36</f>
        <v>4.2031577272727265</v>
      </c>
      <c r="I25" s="820">
        <f>'SAME1 Flight Tests 8-27-09'!AA36</f>
        <v>4.559117727272727</v>
      </c>
      <c r="J25" s="822"/>
      <c r="K25" s="805">
        <f>'SAME1 Flight Tests 8-27-09'!AK36</f>
        <v>1994241.0380439789</v>
      </c>
      <c r="L25" s="805">
        <f>'SAME1 Flight Tests 8-27-09'!AL36</f>
        <v>228.59740301299937</v>
      </c>
      <c r="M25" s="806"/>
      <c r="N25" s="805"/>
      <c r="O25" s="806"/>
      <c r="P25" s="805">
        <f>'SAME1 Flight Tests 8-27-09'!AM36</f>
        <v>14.100565909090911</v>
      </c>
      <c r="Q25" s="816">
        <f>'SAME1 Flight Tests 8-27-09'!AP36</f>
        <v>0.11462877287753323</v>
      </c>
      <c r="R25" s="816">
        <f>'SAME1 Flight Tests 8-27-09'!AQ36</f>
        <v>0.21268225274370534</v>
      </c>
      <c r="S25" s="816"/>
      <c r="T25" s="816">
        <f>'SAME1 Flight Tests 8-27-09'!AS36</f>
        <v>2.1950254424894462</v>
      </c>
      <c r="U25" s="816">
        <f>'SAME1 Flight Tests 8-27-09'!AT36</f>
        <v>8.4154014596173179E-2</v>
      </c>
      <c r="V25" s="806"/>
      <c r="W25" s="805" t="str">
        <f>'SAME1 Flight Tests 8-27-09'!BH36</f>
        <v>??</v>
      </c>
      <c r="X25" s="818">
        <f>'SAME1 Flight Tests 8-27-09'!BI36</f>
        <v>1.0899999999999244</v>
      </c>
      <c r="Y25" s="818">
        <f>'SAME1 Flight Tests 8-27-09'!BJ36</f>
        <v>30</v>
      </c>
      <c r="Z25" s="818">
        <f>'SAME1 Flight Tests 8-27-09'!BK36</f>
        <v>0</v>
      </c>
      <c r="AA25" s="818">
        <f>'SAME1 Flight Tests 8-27-09'!BL36</f>
        <v>7.7617793995001225E-2</v>
      </c>
      <c r="AB25" s="818">
        <f>'SAME1 Flight Tests 8-27-09'!BM36</f>
        <v>0.78512927076149452</v>
      </c>
      <c r="AC25" s="818">
        <f>'SAME1 Flight Tests 8-27-09'!BN36</f>
        <v>0.99989975973059164</v>
      </c>
      <c r="AD25" s="2031"/>
      <c r="AE25" s="2032"/>
      <c r="AF25" s="2032"/>
      <c r="AG25" s="2032"/>
      <c r="AH25" s="2032"/>
      <c r="AI25" s="2032"/>
      <c r="AJ25" s="2032"/>
      <c r="AK25" s="2032"/>
      <c r="AL25" s="2027"/>
    </row>
    <row r="26" spans="1:95" s="2" customFormat="1" ht="16.5" customHeight="1" x14ac:dyDescent="0.25">
      <c r="A26" s="778">
        <v>1</v>
      </c>
      <c r="B26" s="830" t="str">
        <f>'SAME1 Flight Tests 8-27-09'!B40</f>
        <v>Kapton</v>
      </c>
      <c r="C26" s="779">
        <f>'SAME1 Flight Tests 8-27-09'!E40</f>
        <v>33</v>
      </c>
      <c r="D26" s="779" t="str">
        <f>'SAME1 Flight Tests 8-27-09'!F40</f>
        <v>lower flow (2)</v>
      </c>
      <c r="E26" s="779">
        <f>'SAME1 Flight Tests 8-27-09'!L40</f>
        <v>2</v>
      </c>
      <c r="F26" s="804">
        <f>'SAME1 Flight Tests 8-27-09'!M40</f>
        <v>1.38</v>
      </c>
      <c r="G26" s="805">
        <f>'SAME1 Flight Tests 8-27-09'!Q40</f>
        <v>11</v>
      </c>
      <c r="H26" s="820">
        <f>'SAME1 Flight Tests 8-27-09'!Z40</f>
        <v>5.0839389999999991</v>
      </c>
      <c r="I26" s="820">
        <f>'SAME1 Flight Tests 8-27-09'!AA40</f>
        <v>4.6117100000000004</v>
      </c>
      <c r="J26" s="822"/>
      <c r="K26" s="805">
        <f>'SAME1 Flight Tests 8-27-09'!AK40</f>
        <v>1390760.7766112036</v>
      </c>
      <c r="L26" s="805">
        <f>'SAME1 Flight Tests 8-27-09'!AL40</f>
        <v>211.79027632252951</v>
      </c>
      <c r="M26" s="806"/>
      <c r="N26" s="805"/>
      <c r="O26" s="806"/>
      <c r="P26" s="805">
        <f>'SAME1 Flight Tests 8-27-09'!AM40</f>
        <v>17.908177500000001</v>
      </c>
      <c r="Q26" s="816">
        <f>'SAME1 Flight Tests 8-27-09'!AP40</f>
        <v>0.15228375712362852</v>
      </c>
      <c r="R26" s="816">
        <f>'SAME1 Flight Tests 8-27-09'!AQ40</f>
        <v>0.25967162312878556</v>
      </c>
      <c r="S26" s="816"/>
      <c r="T26" s="816">
        <f>'SAME1 Flight Tests 8-27-09'!AS40</f>
        <v>2.0761780775587804</v>
      </c>
      <c r="U26" s="816">
        <f>'SAME1 Flight Tests 8-27-09'!AT40</f>
        <v>0.11661868188901976</v>
      </c>
      <c r="V26" s="806"/>
      <c r="W26" s="805">
        <f>'SAME1 Flight Tests 8-27-09'!BH40</f>
        <v>417.30093380418288</v>
      </c>
      <c r="X26" s="818">
        <f>'SAME1 Flight Tests 8-27-09'!BI40</f>
        <v>1.0800000000000809</v>
      </c>
      <c r="Y26" s="818">
        <f>'SAME1 Flight Tests 8-27-09'!BJ40</f>
        <v>33</v>
      </c>
      <c r="Z26" s="818">
        <f>'SAME1 Flight Tests 8-27-09'!BK40</f>
        <v>0</v>
      </c>
      <c r="AA26" s="818">
        <f>'SAME1 Flight Tests 8-27-09'!BL40</f>
        <v>9.9489874999992553E-2</v>
      </c>
      <c r="AB26" s="818">
        <f>'SAME1 Flight Tests 8-27-09'!BM40</f>
        <v>0.77334482887366651</v>
      </c>
      <c r="AC26" s="818">
        <f>'SAME1 Flight Tests 8-27-09'!BN40</f>
        <v>0.99995227000727827</v>
      </c>
      <c r="AD26" s="2031"/>
      <c r="AE26" s="2032"/>
      <c r="AF26" s="2032"/>
      <c r="AG26" s="2032"/>
      <c r="AH26" s="2032"/>
      <c r="AI26" s="2032"/>
      <c r="AJ26" s="2032"/>
      <c r="AK26" s="2032"/>
      <c r="AL26" s="2027"/>
    </row>
    <row r="27" spans="1:95" s="2" customFormat="1" ht="16.5" customHeight="1" x14ac:dyDescent="0.25">
      <c r="A27" s="778">
        <v>1</v>
      </c>
      <c r="B27" s="830" t="str">
        <f>'SAME1 Flight Tests 8-27-09'!B65</f>
        <v>Kapton</v>
      </c>
      <c r="C27" s="779">
        <f>'SAME1 Flight Tests 8-27-09'!E65</f>
        <v>47</v>
      </c>
      <c r="D27" s="779" t="str">
        <f>'SAME1 Flight Tests 8-27-09'!F65</f>
        <v>High Temp Aging</v>
      </c>
      <c r="E27" s="779">
        <f>'SAME1 Flight Tests 8-27-09'!L65</f>
        <v>8</v>
      </c>
      <c r="F27" s="804">
        <f>'SAME1 Flight Tests 8-27-09'!M65</f>
        <v>1.48</v>
      </c>
      <c r="G27" s="805">
        <f>'SAME1 Flight Tests 8-27-09'!Q65</f>
        <v>11</v>
      </c>
      <c r="H27" s="820">
        <f>'SAME1 Flight Tests 8-27-09'!Z65</f>
        <v>5.6411435000000001</v>
      </c>
      <c r="I27" s="820">
        <f>'SAME1 Flight Tests 8-27-09'!AA65</f>
        <v>-6.5612754999999981E-4</v>
      </c>
      <c r="J27" s="822"/>
      <c r="K27" s="805">
        <f>'SAME1 Flight Tests 8-27-09'!AK65</f>
        <v>1717019.5729101424</v>
      </c>
      <c r="L27" s="805">
        <f>'SAME1 Flight Tests 8-27-09'!AL65</f>
        <v>375.20876029198155</v>
      </c>
      <c r="M27" s="806"/>
      <c r="N27" s="805"/>
      <c r="O27" s="806"/>
      <c r="P27" s="805">
        <f>'SAME1 Flight Tests 8-27-09'!AM65</f>
        <v>27.025020000000001</v>
      </c>
      <c r="Q27" s="816">
        <f>'SAME1 Flight Tests 8-27-09'!AP65</f>
        <v>0.21852328663676657</v>
      </c>
      <c r="R27" s="816">
        <f>'SAME1 Flight Tests 8-27-09'!AQ65</f>
        <v>0.2776255099104501</v>
      </c>
      <c r="S27" s="816"/>
      <c r="T27" s="816">
        <f>'SAME1 Flight Tests 8-27-09'!AS65</f>
        <v>1.6311173997752317</v>
      </c>
      <c r="U27" s="816">
        <f>'SAME1 Flight Tests 8-27-09'!AT65</f>
        <v>0.19387280822319733</v>
      </c>
      <c r="V27" s="806"/>
      <c r="W27" s="805">
        <f>'SAME1 Flight Tests 8-27-09'!BH65</f>
        <v>581.04830756229353</v>
      </c>
      <c r="X27" s="818">
        <f>'SAME1 Flight Tests 8-27-09'!BI65</f>
        <v>1.9899999999999363</v>
      </c>
      <c r="Y27" s="818">
        <f>'SAME1 Flight Tests 8-27-09'!BJ65</f>
        <v>47</v>
      </c>
      <c r="Z27" s="818">
        <f>'SAME1 Flight Tests 8-27-09'!BK65</f>
        <v>0</v>
      </c>
      <c r="AA27" s="818">
        <f>'SAME1 Flight Tests 8-27-09'!BL65</f>
        <v>8.1482472361811664E-2</v>
      </c>
      <c r="AB27" s="818">
        <f>'SAME1 Flight Tests 8-27-09'!BM65</f>
        <v>0.97030525590101413</v>
      </c>
      <c r="AC27" s="818">
        <f>'SAME1 Flight Tests 8-27-09'!BN65</f>
        <v>0.99999999997823097</v>
      </c>
      <c r="AD27" s="2031"/>
      <c r="AE27" s="2032"/>
      <c r="AF27" s="2032"/>
      <c r="AG27" s="2032"/>
      <c r="AH27" s="2032"/>
      <c r="AI27" s="2032"/>
      <c r="AJ27" s="2032"/>
      <c r="AK27" s="2032"/>
      <c r="AL27" s="2027"/>
    </row>
    <row r="28" spans="1:95" s="2" customFormat="1" ht="16.5" customHeight="1" x14ac:dyDescent="0.25">
      <c r="A28" s="778">
        <v>1</v>
      </c>
      <c r="B28" s="830" t="str">
        <f>'SAME1 Flight Tests 8-27-09'!B66</f>
        <v>Kapton</v>
      </c>
      <c r="C28" s="779" t="str">
        <f>'SAME1 Flight Tests 8-27-09'!E66</f>
        <v>47a</v>
      </c>
      <c r="D28" s="779" t="str">
        <f>'SAME1 Flight Tests 8-27-09'!F66</f>
        <v>Aging</v>
      </c>
      <c r="E28" s="779">
        <f>'SAME1 Flight Tests 8-27-09'!L66</f>
        <v>8</v>
      </c>
      <c r="F28" s="804">
        <f>'SAME1 Flight Tests 8-27-09'!M66</f>
        <v>1.48</v>
      </c>
      <c r="G28" s="805">
        <f>'SAME1 Flight Tests 8-27-09'!Q66</f>
        <v>731</v>
      </c>
      <c r="H28" s="820">
        <f>'SAME1 Flight Tests 8-27-09'!Z66</f>
        <v>5.8833320000000011</v>
      </c>
      <c r="I28" s="820">
        <f>'SAME1 Flight Tests 8-27-09'!AA66</f>
        <v>-6.2561029999999985E-4</v>
      </c>
      <c r="J28" s="822"/>
      <c r="K28" s="805">
        <f>'SAME1 Flight Tests 8-27-09'!AK66</f>
        <v>867560.40934092866</v>
      </c>
      <c r="L28" s="805">
        <f>'SAME1 Flight Tests 8-27-09'!AL66</f>
        <v>220.02864863456827</v>
      </c>
      <c r="M28" s="806"/>
      <c r="N28" s="805"/>
      <c r="O28" s="806"/>
      <c r="P28" s="805">
        <f>'SAME1 Flight Tests 8-27-09'!AM66</f>
        <v>28.67631750000001</v>
      </c>
      <c r="Q28" s="816">
        <f>'SAME1 Flight Tests 8-27-09'!AP66</f>
        <v>0.25361766888569798</v>
      </c>
      <c r="R28" s="816">
        <f>'SAME1 Flight Tests 8-27-09'!AQ66</f>
        <v>0.35543723128901628</v>
      </c>
      <c r="S28" s="816"/>
      <c r="T28" s="816">
        <f>'SAME1 Flight Tests 8-27-09'!AS66</f>
        <v>1.7877634750699363</v>
      </c>
      <c r="U28" s="816">
        <f>'SAME1 Flight Tests 8-27-09'!AT66</f>
        <v>0.21423370617576701</v>
      </c>
      <c r="V28" s="806"/>
      <c r="W28" s="805">
        <f>'SAME1 Flight Tests 8-27-09'!BH66</f>
        <v>581.04830756229353</v>
      </c>
      <c r="X28" s="818">
        <f>'SAME1 Flight Tests 8-27-09'!BI66</f>
        <v>1.9899999999999363</v>
      </c>
      <c r="Y28" s="818">
        <f>'SAME1 Flight Tests 8-27-09'!BJ66</f>
        <v>47</v>
      </c>
      <c r="Z28" s="818">
        <f>'SAME1 Flight Tests 8-27-09'!BK66</f>
        <v>0</v>
      </c>
      <c r="AA28" s="818">
        <f>'SAME1 Flight Tests 8-27-09'!BL66</f>
        <v>8.6461258793972651E-2</v>
      </c>
      <c r="AB28" s="818">
        <f>'SAME1 Flight Tests 8-27-09'!BM66</f>
        <v>0.81833761676324279</v>
      </c>
      <c r="AC28" s="818">
        <f>'SAME1 Flight Tests 8-27-09'!BN66</f>
        <v>0.99999944881779568</v>
      </c>
      <c r="AD28" s="2031"/>
      <c r="AE28" s="2032"/>
      <c r="AF28" s="2032"/>
      <c r="AG28" s="2032"/>
      <c r="AH28" s="2032"/>
      <c r="AI28" s="2032"/>
      <c r="AJ28" s="2032"/>
      <c r="AK28" s="2032"/>
      <c r="AL28" s="2027"/>
    </row>
    <row r="29" spans="1:95" s="2" customFormat="1" ht="16.5" hidden="1" customHeight="1" x14ac:dyDescent="0.25">
      <c r="A29" s="780">
        <v>2</v>
      </c>
      <c r="B29" s="831" t="str">
        <f>'SAME R Results'!B6</f>
        <v>Kapton</v>
      </c>
      <c r="C29" s="784">
        <f>'SAME R Results'!F6</f>
        <v>51</v>
      </c>
      <c r="D29" s="785" t="str">
        <f>'SAME R Results'!G6</f>
        <v>Baseline new formula</v>
      </c>
      <c r="E29" s="784">
        <f>'SAME R Results'!K6</f>
        <v>8.1</v>
      </c>
      <c r="F29" s="793">
        <f>'SAME R Results'!L6</f>
        <v>1.38</v>
      </c>
      <c r="G29" s="784">
        <f>'SAME R Results'!R6</f>
        <v>38.142857142857146</v>
      </c>
      <c r="H29" s="821">
        <f>'SAME R Results'!AR6</f>
        <v>0.4175567</v>
      </c>
      <c r="I29" s="821">
        <f>'SAME R Results'!AS6</f>
        <v>0</v>
      </c>
      <c r="J29" s="821">
        <f>'SAME R Results'!AT6</f>
        <v>0</v>
      </c>
      <c r="K29" s="784">
        <f>'SAME R Results'!BD6</f>
        <v>1825597.0139817814</v>
      </c>
      <c r="L29" s="784">
        <f>'SAME R Results'!BE6</f>
        <v>102.91459773449184</v>
      </c>
      <c r="M29" s="784">
        <f>'SAME R Results'!BF6</f>
        <v>3.3386230000000003E-2</v>
      </c>
      <c r="N29" s="784">
        <f>'SAME R Results'!BG6</f>
        <v>1.2736203285674045E-2</v>
      </c>
      <c r="O29" s="789"/>
      <c r="P29" s="784">
        <f>'SAME R Results'!BH6</f>
        <v>1.2429675</v>
      </c>
      <c r="Q29" s="817">
        <f>'SAME R Results'!BI6</f>
        <v>5.6373119010545703E-2</v>
      </c>
      <c r="R29" s="817">
        <f>'SAME R Results'!BJ6</f>
        <v>9.7108213230960166E-2</v>
      </c>
      <c r="S29" s="817">
        <f>'SAME R Results'!BL6</f>
        <v>2.6213644090899169</v>
      </c>
      <c r="T29" s="817">
        <f>'SAME R Results'!BM6</f>
        <v>2.090599137468832</v>
      </c>
      <c r="U29" s="817">
        <f>'SAME R Results'!BN6</f>
        <v>4.2951675961784321E-2</v>
      </c>
      <c r="V29" s="784">
        <f>'SAME R Results'!BR6</f>
        <v>102.91459773449184</v>
      </c>
      <c r="W29" s="1086">
        <f>'SAME R Results'!BZ6</f>
        <v>419.92824630174431</v>
      </c>
      <c r="X29" s="1803">
        <f>'SAME R Results'!CA6</f>
        <v>0</v>
      </c>
      <c r="Y29" s="1803">
        <f>'SAME R Results'!CB6</f>
        <v>0</v>
      </c>
      <c r="Z29" s="1803">
        <f>'SAME R Results'!CC6</f>
        <v>0</v>
      </c>
      <c r="AA29" s="1803">
        <f>'SAME R Results'!CD6</f>
        <v>0</v>
      </c>
      <c r="AB29" s="1803"/>
      <c r="AC29" s="1803"/>
      <c r="AD29" s="2029">
        <f>'SAME R Results'!CI6</f>
        <v>6</v>
      </c>
      <c r="AE29" s="2029" t="str">
        <f>'SAME R Results'!CJ6</f>
        <v>Kapton</v>
      </c>
      <c r="AF29" s="2033">
        <f>'SAME R Results'!CK6</f>
        <v>5.6373119010545703E-2</v>
      </c>
      <c r="AG29" s="2033">
        <f>'SAME R Results'!CL6</f>
        <v>2.6860098916504257E-2</v>
      </c>
      <c r="AH29" s="2033">
        <f>'SAME R Results'!CM6</f>
        <v>2.8993357454059898E-2</v>
      </c>
      <c r="AI29" s="2033"/>
      <c r="AJ29" s="2033"/>
      <c r="AK29" s="2033"/>
      <c r="AL29" s="2028"/>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row>
    <row r="30" spans="1:95" s="2" customFormat="1" ht="16.5" hidden="1" customHeight="1" x14ac:dyDescent="0.25">
      <c r="A30" s="780">
        <v>2</v>
      </c>
      <c r="B30" s="831" t="str">
        <f>'SAME R Results'!B7</f>
        <v>Kapton</v>
      </c>
      <c r="C30" s="784" t="str">
        <f>'SAME R Results'!F7</f>
        <v>51a</v>
      </c>
      <c r="D30" s="785" t="str">
        <f>'SAME R Results'!G7</f>
        <v>Baseline new formula</v>
      </c>
      <c r="E30" s="784">
        <f>'SAME R Results'!K7</f>
        <v>8.1</v>
      </c>
      <c r="F30" s="793">
        <f>'SAME R Results'!L7</f>
        <v>1.38</v>
      </c>
      <c r="G30" s="784">
        <f>'SAME R Results'!R7</f>
        <v>261.14285714285717</v>
      </c>
      <c r="H30" s="821">
        <f>'SAME R Results'!AR7</f>
        <v>0.40887450000000003</v>
      </c>
      <c r="I30" s="821">
        <f>'SAME R Results'!AS7</f>
        <v>0</v>
      </c>
      <c r="J30" s="821">
        <f>'SAME R Results'!AT7</f>
        <v>0</v>
      </c>
      <c r="K30" s="784">
        <f>'SAME R Results'!BD7</f>
        <v>1059919.9201329139</v>
      </c>
      <c r="L30" s="784">
        <f>'SAME R Results'!BE7</f>
        <v>70.819266638717124</v>
      </c>
      <c r="M30" s="784">
        <f>'SAME R Results'!BF7</f>
        <v>2.1347040000000008E-2</v>
      </c>
      <c r="N30" s="784">
        <f>'SAME R Results'!BG7</f>
        <v>8.4533912500000009E-3</v>
      </c>
      <c r="O30" s="789"/>
      <c r="P30" s="784">
        <f>'SAME R Results'!BH7</f>
        <v>1.2142574999999998</v>
      </c>
      <c r="Q30" s="817">
        <f>'SAME R Results'!BI7</f>
        <v>6.6815676631340595E-2</v>
      </c>
      <c r="R30" s="817">
        <f>'SAME R Results'!BJ7</f>
        <v>0.11550042736986271</v>
      </c>
      <c r="S30" s="817">
        <f>'SAME R Results'!BL7</f>
        <v>2.5252634556575155</v>
      </c>
      <c r="T30" s="817">
        <f>'SAME R Results'!BM7</f>
        <v>2.0955623370880416</v>
      </c>
      <c r="U30" s="817">
        <f>'SAME R Results'!BN7</f>
        <v>5.0818958542366073E-2</v>
      </c>
      <c r="V30" s="784">
        <f>'SAME R Results'!BR7</f>
        <v>70.819266638717124</v>
      </c>
      <c r="W30" s="1086">
        <f>'SAME R Results'!BZ7</f>
        <v>419.92824630174431</v>
      </c>
      <c r="X30" s="1803">
        <f>'SAME R Results'!CA7</f>
        <v>0</v>
      </c>
      <c r="Y30" s="1803">
        <f>'SAME R Results'!CB7</f>
        <v>0</v>
      </c>
      <c r="Z30" s="1803">
        <f>'SAME R Results'!CC7</f>
        <v>0</v>
      </c>
      <c r="AA30" s="1803">
        <f>'SAME R Results'!CD7</f>
        <v>0</v>
      </c>
      <c r="AB30" s="1803"/>
      <c r="AC30" s="1803"/>
      <c r="AD30" s="2029">
        <f>'SAME R Results'!CI7</f>
        <v>7</v>
      </c>
      <c r="AE30" s="2029" t="str">
        <f>'SAME R Results'!CJ7</f>
        <v>Kapton</v>
      </c>
      <c r="AF30" s="2033">
        <f>'SAME R Results'!CK7</f>
        <v>6.6815676631340595E-2</v>
      </c>
      <c r="AG30" s="2033">
        <f>'SAME R Results'!CL7</f>
        <v>1.7580323778111324E-2</v>
      </c>
      <c r="AH30" s="2033">
        <f>'SAME R Results'!CM7</f>
        <v>3.4853850095922234E-2</v>
      </c>
      <c r="AI30" s="2033"/>
      <c r="AJ30" s="2033"/>
      <c r="AK30" s="2033"/>
      <c r="AL30" s="2028"/>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row>
    <row r="31" spans="1:95" s="2" customFormat="1" ht="16.5" customHeight="1" x14ac:dyDescent="0.25">
      <c r="A31" s="780">
        <v>2</v>
      </c>
      <c r="B31" s="831" t="str">
        <f>'SAME R Results'!B23</f>
        <v>Kapton</v>
      </c>
      <c r="C31" s="784">
        <f>'SAME R Results'!F23</f>
        <v>61</v>
      </c>
      <c r="D31" s="785" t="str">
        <f>'SAME R Results'!G23</f>
        <v>Baseline Aging</v>
      </c>
      <c r="E31" s="784">
        <f>'SAME R Results'!K23</f>
        <v>8.1</v>
      </c>
      <c r="F31" s="793">
        <f>'SAME R Results'!L23</f>
        <v>1.38</v>
      </c>
      <c r="G31" s="784">
        <f>'SAME R Results'!R23</f>
        <v>38</v>
      </c>
      <c r="H31" s="821">
        <f>'SAME R Results'!AR23</f>
        <v>0.67800000000000005</v>
      </c>
      <c r="I31" s="821">
        <f>'SAME R Results'!AS23</f>
        <v>0</v>
      </c>
      <c r="J31" s="821">
        <f>'SAME R Results'!AT23</f>
        <v>0</v>
      </c>
      <c r="K31" s="784">
        <f>'SAME R Results'!BD23</f>
        <v>2754038.3947668634</v>
      </c>
      <c r="L31" s="784">
        <f>'SAME R Results'!BE23</f>
        <v>161.3363291840426</v>
      </c>
      <c r="M31" s="784">
        <f>'SAME R Results'!BF23</f>
        <v>5.3064504999999998E-2</v>
      </c>
      <c r="N31" s="784">
        <f>'SAME R Results'!BG23</f>
        <v>2.0294399999999994E-2</v>
      </c>
      <c r="O31" s="789"/>
      <c r="P31" s="784">
        <f>'SAME R Results'!BH23</f>
        <v>2.4329925000000006</v>
      </c>
      <c r="Q31" s="817">
        <f>'SAME R Results'!BI23</f>
        <v>5.8581728377719348E-2</v>
      </c>
      <c r="R31" s="817">
        <f>'SAME R Results'!BJ23</f>
        <v>0.10591592684287916</v>
      </c>
      <c r="S31" s="817">
        <f>'SAME R Results'!BL23</f>
        <v>2.6147363312046679</v>
      </c>
      <c r="T31" s="817">
        <f>'SAME R Results'!BM23</f>
        <v>2.1588164423810263</v>
      </c>
      <c r="U31" s="817">
        <f>'SAME R Results'!BN23</f>
        <v>4.3567499587897025E-2</v>
      </c>
      <c r="V31" s="784">
        <f>'SAME R Results'!BR23</f>
        <v>161.3363291840426</v>
      </c>
      <c r="W31" s="1086">
        <f>'SAME R Results'!BZ23</f>
        <v>417.28565622998752</v>
      </c>
      <c r="X31" s="1803">
        <f>'SAME R Results'!CA23</f>
        <v>0.8799999999999919</v>
      </c>
      <c r="Y31" s="1803" t="str">
        <f>'SAME R Results'!CB23</f>
        <v xml:space="preserve"> 14K</v>
      </c>
      <c r="Z31" s="1803">
        <f>'SAME R Results'!CC23</f>
        <v>214</v>
      </c>
      <c r="AA31" s="1803">
        <f>'SAME R Results'!CD23</f>
        <v>1.6588585227272884E-2</v>
      </c>
      <c r="AB31" s="1803"/>
      <c r="AC31" s="1803"/>
      <c r="AD31" s="2029">
        <f>'SAME R Results'!CI23</f>
        <v>23</v>
      </c>
      <c r="AE31" s="2029" t="str">
        <f>'SAME R Results'!CJ23</f>
        <v>Kapton</v>
      </c>
      <c r="AF31" s="2033">
        <f>'SAME R Results'!CK23</f>
        <v>5.8581728377719348E-2</v>
      </c>
      <c r="AG31" s="2033">
        <f>'SAME R Results'!CL23</f>
        <v>2.181038576978761E-2</v>
      </c>
      <c r="AH31" s="2033">
        <f>'SAME R Results'!CM23</f>
        <v>3.32123064989025E-2</v>
      </c>
      <c r="AI31" s="2062">
        <f>K31/X31</f>
        <v>3129589.0849623736</v>
      </c>
      <c r="AJ31" s="2061">
        <f>L31/X31</f>
        <v>183.336737709141</v>
      </c>
      <c r="AK31" s="2060">
        <f>P31/X31</f>
        <v>2.7647642045454806</v>
      </c>
      <c r="AL31" s="2028"/>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row>
    <row r="32" spans="1:95" s="2" customFormat="1" ht="16.5" customHeight="1" x14ac:dyDescent="0.25">
      <c r="A32" s="780">
        <v>2</v>
      </c>
      <c r="B32" s="831" t="str">
        <f>'SAME R Results'!B24</f>
        <v>Kapton</v>
      </c>
      <c r="C32" s="784" t="str">
        <f>'SAME R Results'!F24</f>
        <v>61a</v>
      </c>
      <c r="D32" s="785" t="str">
        <f>'SAME R Results'!G24</f>
        <v>aged</v>
      </c>
      <c r="E32" s="784">
        <f>'SAME R Results'!K24</f>
        <v>8.1</v>
      </c>
      <c r="F32" s="793">
        <f>'SAME R Results'!L24</f>
        <v>1.38</v>
      </c>
      <c r="G32" s="784">
        <f>'SAME R Results'!R24</f>
        <v>807</v>
      </c>
      <c r="H32" s="821">
        <f>'SAME R Results'!AR24</f>
        <v>0.623</v>
      </c>
      <c r="I32" s="821">
        <f>'SAME R Results'!AS24</f>
        <v>0</v>
      </c>
      <c r="J32" s="821">
        <f>'SAME R Results'!AT24</f>
        <v>0</v>
      </c>
      <c r="K32" s="784">
        <f>'SAME R Results'!BD24</f>
        <v>771019.08738255932</v>
      </c>
      <c r="L32" s="784">
        <f>'SAME R Results'!BE24</f>
        <v>83.848228041429067</v>
      </c>
      <c r="M32" s="784">
        <f>'SAME R Results'!BF24</f>
        <v>5.6635094999999996E-2</v>
      </c>
      <c r="N32" s="784">
        <f>'SAME R Results'!BG24</f>
        <v>2.0225712499999996E-2</v>
      </c>
      <c r="O32" s="789"/>
      <c r="P32" s="784">
        <f>'SAME R Results'!BH24</f>
        <v>2.3982750000000004</v>
      </c>
      <c r="Q32" s="817">
        <f>'SAME R Results'!BI24</f>
        <v>0.10874987326977262</v>
      </c>
      <c r="R32" s="817">
        <f>'SAME R Results'!BJ24</f>
        <v>0.16113218439894053</v>
      </c>
      <c r="S32" s="817">
        <f>'SAME R Results'!BL24</f>
        <v>2.8001532702494414</v>
      </c>
      <c r="T32" s="817">
        <f>'SAME R Results'!BM24</f>
        <v>1.8720541771345789</v>
      </c>
      <c r="U32" s="817">
        <f>'SAME R Results'!BN24</f>
        <v>8.9341243300171097E-2</v>
      </c>
      <c r="V32" s="784">
        <f>'SAME R Results'!BR24</f>
        <v>83.848228041429067</v>
      </c>
      <c r="W32" s="1086">
        <f>'SAME R Results'!BZ24</f>
        <v>417.28565622998752</v>
      </c>
      <c r="X32" s="1803">
        <f>'SAME R Results'!CA24</f>
        <v>0.8799999999999919</v>
      </c>
      <c r="Y32" s="1803">
        <f>'SAME R Results'!CB24</f>
        <v>0</v>
      </c>
      <c r="Z32" s="1803">
        <f>'SAME R Results'!CC24</f>
        <v>0</v>
      </c>
      <c r="AA32" s="1803">
        <f>'SAME R Results'!CD24</f>
        <v>1.6351875000000154E-2</v>
      </c>
      <c r="AB32" s="1803"/>
      <c r="AC32" s="1803"/>
      <c r="AD32" s="2029">
        <f>'SAME R Results'!CI24</f>
        <v>24</v>
      </c>
      <c r="AE32" s="2029" t="str">
        <f>'SAME R Results'!CJ24</f>
        <v>Kapton</v>
      </c>
      <c r="AF32" s="2033">
        <f>'SAME R Results'!CK24</f>
        <v>0.10874987326977262</v>
      </c>
      <c r="AG32" s="2033">
        <f>'SAME R Results'!CL24</f>
        <v>2.3614929480564151E-2</v>
      </c>
      <c r="AH32" s="2033">
        <f>'SAME R Results'!CM24</f>
        <v>3.4405043016007122E-2</v>
      </c>
      <c r="AI32" s="2062">
        <f>K32/X32</f>
        <v>876158.05384382547</v>
      </c>
      <c r="AJ32" s="2061">
        <f>L32/X32</f>
        <v>95.282077319806632</v>
      </c>
      <c r="AK32" s="2060">
        <f>P32/X32</f>
        <v>2.7253125000000256</v>
      </c>
      <c r="AL32" s="2028"/>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row>
    <row r="33" spans="1:95" s="2" customFormat="1" ht="16.5" customHeight="1" x14ac:dyDescent="0.25">
      <c r="A33" s="780">
        <v>2</v>
      </c>
      <c r="B33" s="831" t="str">
        <f>'SAME R Results'!B25</f>
        <v>Kapton</v>
      </c>
      <c r="C33" s="784">
        <f>'SAME R Results'!F25</f>
        <v>62</v>
      </c>
      <c r="D33" s="785" t="str">
        <f>'SAME R Results'!G25</f>
        <v>High Temp aging</v>
      </c>
      <c r="E33" s="784">
        <f>'SAME R Results'!K25</f>
        <v>8.1</v>
      </c>
      <c r="F33" s="793">
        <f>'SAME R Results'!L25</f>
        <v>1.48</v>
      </c>
      <c r="G33" s="784">
        <f>'SAME R Results'!R25</f>
        <v>38.799999999999997</v>
      </c>
      <c r="H33" s="821">
        <f>'SAME R Results'!AR25</f>
        <v>6.242</v>
      </c>
      <c r="I33" s="821">
        <f>'SAME R Results'!AS25</f>
        <v>0</v>
      </c>
      <c r="J33" s="821">
        <f>'SAME R Results'!AT25</f>
        <v>0</v>
      </c>
      <c r="K33" s="784">
        <f>'SAME R Results'!BD25</f>
        <v>5850382.3566217786</v>
      </c>
      <c r="L33" s="784">
        <f>'SAME R Results'!BE25</f>
        <v>867.82464634749272</v>
      </c>
      <c r="M33" s="784">
        <f>'SAME R Results'!BF25</f>
        <v>1.8244279999999997</v>
      </c>
      <c r="N33" s="784">
        <f>'SAME R Results'!BG25</f>
        <v>0.67263800000000007</v>
      </c>
      <c r="O33" s="789"/>
      <c r="P33" s="784">
        <f>'SAME R Results'!BH25</f>
        <v>68.922337499999983</v>
      </c>
      <c r="Q33" s="817">
        <f>'SAME R Results'!BI25</f>
        <v>0.14833639810998711</v>
      </c>
      <c r="R33" s="817">
        <f>'SAME R Results'!BJ25</f>
        <v>0.25116720161368244</v>
      </c>
      <c r="S33" s="817">
        <f>'SAME R Results'!BL25</f>
        <v>2.7123475034119386</v>
      </c>
      <c r="T33" s="817">
        <f>'SAME R Results'!BM25</f>
        <v>2.0661708170425976</v>
      </c>
      <c r="U33" s="817">
        <f>'SAME R Results'!BN25</f>
        <v>0.11399613592531087</v>
      </c>
      <c r="V33" s="784">
        <f>'SAME R Results'!BR25</f>
        <v>867.82464634749272</v>
      </c>
      <c r="W33" s="1086">
        <f>'SAME R Results'!BZ25</f>
        <v>574.26697593037989</v>
      </c>
      <c r="X33" s="1803">
        <f>'SAME R Results'!CA25</f>
        <v>3.7500000000000311</v>
      </c>
      <c r="Y33" s="1803" t="str">
        <f>'SAME R Results'!CB25</f>
        <v xml:space="preserve"> 15K</v>
      </c>
      <c r="Z33" s="1803">
        <f>'SAME R Results'!CC25</f>
        <v>214</v>
      </c>
      <c r="AA33" s="1803">
        <f>'SAME R Results'!CD25</f>
        <v>0.11027573999999907</v>
      </c>
      <c r="AB33" s="1803"/>
      <c r="AC33" s="1803"/>
      <c r="AD33" s="2029">
        <f>'SAME R Results'!CI25</f>
        <v>25</v>
      </c>
      <c r="AE33" s="2029" t="str">
        <f>'SAME R Results'!CJ25</f>
        <v>Kapton</v>
      </c>
      <c r="AF33" s="2033">
        <f>'SAME R Results'!CK25</f>
        <v>0.14833639810998711</v>
      </c>
      <c r="AG33" s="2033">
        <f>'SAME R Results'!CL25</f>
        <v>2.647077952050016E-2</v>
      </c>
      <c r="AH33" s="2033">
        <f>'SAME R Results'!CM25</f>
        <v>3.0694749630656319E-2</v>
      </c>
      <c r="AI33" s="2062">
        <f>K33/X33</f>
        <v>1560101.9617657948</v>
      </c>
      <c r="AJ33" s="2061">
        <f>L33/X33</f>
        <v>231.41990569266281</v>
      </c>
      <c r="AK33" s="2060">
        <f>P33/X33</f>
        <v>18.379289999999845</v>
      </c>
      <c r="AL33" s="2028"/>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row>
    <row r="34" spans="1:95" s="2" customFormat="1" ht="16.5" customHeight="1" x14ac:dyDescent="0.25">
      <c r="A34" s="780">
        <v>2</v>
      </c>
      <c r="B34" s="831" t="str">
        <f>'SAME R Results'!B26</f>
        <v>Kapton</v>
      </c>
      <c r="C34" s="784" t="str">
        <f>'SAME R Results'!F26</f>
        <v>62a</v>
      </c>
      <c r="D34" s="785" t="str">
        <f>'SAME R Results'!G26</f>
        <v>aged</v>
      </c>
      <c r="E34" s="784">
        <f>'SAME R Results'!K26</f>
        <v>8.1</v>
      </c>
      <c r="F34" s="793">
        <f>'SAME R Results'!L26</f>
        <v>1.48</v>
      </c>
      <c r="G34" s="784">
        <f>'SAME R Results'!R26</f>
        <v>807.6</v>
      </c>
      <c r="H34" s="821">
        <f>'SAME R Results'!AR26</f>
        <v>6.2480000000000002</v>
      </c>
      <c r="I34" s="821">
        <f>'SAME R Results'!AS26</f>
        <v>0</v>
      </c>
      <c r="J34" s="821">
        <f>'SAME R Results'!AT26</f>
        <v>0</v>
      </c>
      <c r="K34" s="784">
        <f>'SAME R Results'!BD26</f>
        <v>1797875.6062855036</v>
      </c>
      <c r="L34" s="784">
        <f>'SAME R Results'!BE26</f>
        <v>437.08545896503455</v>
      </c>
      <c r="M34" s="784">
        <f>'SAME R Results'!BF26</f>
        <v>2.6014805000000001</v>
      </c>
      <c r="N34" s="784">
        <f>'SAME R Results'!BG26</f>
        <v>0.83144025000000021</v>
      </c>
      <c r="O34" s="789"/>
      <c r="P34" s="784">
        <f>'SAME R Results'!BH26</f>
        <v>75.05241749999999</v>
      </c>
      <c r="Q34" s="817">
        <f>'SAME R Results'!BI26</f>
        <v>0.24311218052959396</v>
      </c>
      <c r="R34" s="817">
        <f>'SAME R Results'!BJ26</f>
        <v>0.38291821556498301</v>
      </c>
      <c r="S34" s="817">
        <f>'SAME R Results'!BL26</f>
        <v>3.1288844868888646</v>
      </c>
      <c r="T34" s="817">
        <f>'SAME R Results'!BM26</f>
        <v>1.9621025940506183</v>
      </c>
      <c r="U34" s="817">
        <f>'SAME R Results'!BN26</f>
        <v>0.19371224071885487</v>
      </c>
      <c r="V34" s="784">
        <f>'SAME R Results'!BR26</f>
        <v>437.08545896503455</v>
      </c>
      <c r="W34" s="1086">
        <f>'SAME R Results'!BZ26</f>
        <v>574.26697593037989</v>
      </c>
      <c r="X34" s="1803">
        <f>'SAME R Results'!CA26</f>
        <v>3.7500000000000311</v>
      </c>
      <c r="Y34" s="1803">
        <f>'SAME R Results'!CB26</f>
        <v>0</v>
      </c>
      <c r="Z34" s="1803">
        <f>'SAME R Results'!CC26</f>
        <v>0</v>
      </c>
      <c r="AA34" s="1803">
        <f>'SAME R Results'!CD26</f>
        <v>0.120083867999999</v>
      </c>
      <c r="AB34" s="1803"/>
      <c r="AC34" s="1803"/>
      <c r="AD34" s="2029">
        <f>'SAME R Results'!CI26</f>
        <v>26</v>
      </c>
      <c r="AE34" s="2029" t="str">
        <f>'SAME R Results'!CJ26</f>
        <v>Kapton</v>
      </c>
      <c r="AF34" s="2033">
        <f>'SAME R Results'!CK26</f>
        <v>0.24311218052959396</v>
      </c>
      <c r="AG34" s="2033">
        <f>'SAME R Results'!CL26</f>
        <v>3.4662181268178341E-2</v>
      </c>
      <c r="AH34" s="2033">
        <f>'SAME R Results'!CM26</f>
        <v>2.9871795112720353E-2</v>
      </c>
      <c r="AI34" s="2062">
        <f>K34/X34</f>
        <v>479433.49500946363</v>
      </c>
      <c r="AJ34" s="2061">
        <f>L34/X34</f>
        <v>116.55612239067491</v>
      </c>
      <c r="AK34" s="2060">
        <f>P34/X34</f>
        <v>20.013977999999831</v>
      </c>
      <c r="AL34" s="2028"/>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row>
    <row r="35" spans="1:95" s="2" customFormat="1" ht="16.5" hidden="1" customHeight="1" x14ac:dyDescent="0.25">
      <c r="A35" s="780">
        <v>2</v>
      </c>
      <c r="B35" s="831" t="str">
        <f>'SAME R Results'!B39</f>
        <v>Kapton</v>
      </c>
      <c r="C35" s="784">
        <f>'SAME R Results'!F39</f>
        <v>70</v>
      </c>
      <c r="D35" s="785" t="str">
        <f>'SAME R Results'!G39</f>
        <v>High temp aged STS det</v>
      </c>
      <c r="E35" s="784">
        <f>'SAME R Results'!K39</f>
        <v>8.1</v>
      </c>
      <c r="F35" s="793">
        <f>'SAME R Results'!L39</f>
        <v>1.48</v>
      </c>
      <c r="G35" s="784">
        <f>'SAME R Results'!R39</f>
        <v>747</v>
      </c>
      <c r="H35" s="821">
        <f>'SAME R Results'!AR39</f>
        <v>0.89775074999999982</v>
      </c>
      <c r="I35" s="821">
        <f>'SAME R Results'!AS39</f>
        <v>4.8226310000000003</v>
      </c>
      <c r="J35" s="821">
        <f>'SAME R Results'!AT39</f>
        <v>5.140595499999999</v>
      </c>
      <c r="K35" s="784">
        <f>'SAME R Results'!BD39</f>
        <v>1112405.3813294948</v>
      </c>
      <c r="L35" s="784">
        <f>'SAME R Results'!BE39</f>
        <v>179.10369913787741</v>
      </c>
      <c r="M35" s="784">
        <f>'SAME R Results'!BF39</f>
        <v>0</v>
      </c>
      <c r="N35" s="784">
        <f>'SAME R Results'!BG39</f>
        <v>0</v>
      </c>
      <c r="O35" s="789"/>
      <c r="P35" s="784">
        <f>'SAME R Results'!BH39</f>
        <v>7.4545424999999996</v>
      </c>
      <c r="Q35" s="817">
        <f>'SAME R Results'!BI39</f>
        <v>0.16100578273346813</v>
      </c>
      <c r="R35" s="817">
        <f>'SAME R Results'!BJ39</f>
        <v>0.20810873807384611</v>
      </c>
      <c r="S35" s="817">
        <f>'SAME R Results'!BL39</f>
        <v>0</v>
      </c>
      <c r="T35" s="817">
        <f>'SAME R Results'!BM39</f>
        <v>1.6596009485865952</v>
      </c>
      <c r="U35" s="817">
        <f>'SAME R Results'!BN39</f>
        <v>0.14161754256505463</v>
      </c>
      <c r="V35" s="784">
        <f>'SAME R Results'!BR39</f>
        <v>179.10369913787741</v>
      </c>
      <c r="W35" s="1086">
        <f>'SAME R Results'!BZ39</f>
        <v>576.76029004518568</v>
      </c>
      <c r="X35" s="1803">
        <f>'SAME R Results'!CA39</f>
        <v>0</v>
      </c>
      <c r="Y35" s="1803">
        <f>'SAME R Results'!CB39</f>
        <v>0</v>
      </c>
      <c r="Z35" s="1803">
        <f>'SAME R Results'!CC39</f>
        <v>0</v>
      </c>
      <c r="AA35" s="1803">
        <f>'SAME R Results'!CD39</f>
        <v>0</v>
      </c>
      <c r="AB35" s="1803"/>
      <c r="AC35" s="1803"/>
      <c r="AD35" s="2029"/>
      <c r="AE35" s="2029"/>
      <c r="AF35" s="2033"/>
      <c r="AG35" s="2033"/>
      <c r="AH35" s="2033"/>
      <c r="AI35" s="2062"/>
      <c r="AJ35" s="2061"/>
      <c r="AK35" s="2060"/>
      <c r="AL35" s="2028"/>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row>
    <row r="36" spans="1:95" s="2" customFormat="1" ht="16.5" customHeight="1" x14ac:dyDescent="0.25">
      <c r="A36" s="780">
        <v>2</v>
      </c>
      <c r="B36" s="831" t="str">
        <f>'SAME R Results'!B43</f>
        <v>Kapton</v>
      </c>
      <c r="C36" s="784">
        <f>'SAME R Results'!F43</f>
        <v>73</v>
      </c>
      <c r="D36" s="785" t="str">
        <f>'SAME R Results'!G43</f>
        <v>Baseline Aging</v>
      </c>
      <c r="E36" s="784">
        <f>'SAME R Results'!K43</f>
        <v>8.1</v>
      </c>
      <c r="F36" s="793">
        <f>'SAME R Results'!L43</f>
        <v>1.38</v>
      </c>
      <c r="G36" s="784">
        <f>'SAME R Results'!R43</f>
        <v>33.285714285714285</v>
      </c>
      <c r="H36" s="821">
        <f>'SAME R Results'!AR43</f>
        <v>0.43725589999999998</v>
      </c>
      <c r="I36" s="821">
        <f>'SAME R Results'!AS43</f>
        <v>0</v>
      </c>
      <c r="J36" s="821">
        <f>'SAME R Results'!AT43</f>
        <v>0</v>
      </c>
      <c r="K36" s="784">
        <f>'SAME R Results'!BD43</f>
        <v>2604648.3618304073</v>
      </c>
      <c r="L36" s="784">
        <f>'SAME R Results'!BE43</f>
        <v>153.1074447736288</v>
      </c>
      <c r="M36" s="784">
        <f>'SAME R Results'!BF43</f>
        <v>1.9393910000000014E-2</v>
      </c>
      <c r="N36" s="784">
        <f>'SAME R Results'!BG43</f>
        <v>8.7509300000000075E-3</v>
      </c>
      <c r="O36" s="789"/>
      <c r="P36" s="784">
        <f>'SAME R Results'!BH43</f>
        <v>1.3532850000000001</v>
      </c>
      <c r="Q36" s="817">
        <f>'SAME R Results'!BI43</f>
        <v>5.8782385759754953E-2</v>
      </c>
      <c r="R36" s="817">
        <f>'SAME R Results'!BJ43</f>
        <v>8.8739654555589506E-2</v>
      </c>
      <c r="S36" s="817">
        <f>'SAME R Results'!BL43</f>
        <v>2.2162113055412394</v>
      </c>
      <c r="T36" s="817">
        <f>'SAME R Results'!BM43</f>
        <v>1.8998345130936856</v>
      </c>
      <c r="U36" s="817">
        <f>'SAME R Results'!BN43</f>
        <v>4.7842288526491916E-2</v>
      </c>
      <c r="V36" s="784">
        <f>'SAME R Results'!BR43</f>
        <v>153.1074447736288</v>
      </c>
      <c r="W36" s="1086">
        <f>'SAME R Results'!BZ43</f>
        <v>425.41768860835083</v>
      </c>
      <c r="X36" s="1803">
        <f>'SAME R Results'!CA43</f>
        <v>1.0766666666667257</v>
      </c>
      <c r="Y36" s="1803" t="str">
        <f>'SAME R Results'!CB43</f>
        <v xml:space="preserve"> 26K</v>
      </c>
      <c r="Z36" s="1803">
        <f>'SAME R Results'!CC43</f>
        <v>238</v>
      </c>
      <c r="AA36" s="1803">
        <f>'SAME R Results'!CD43</f>
        <v>7.5415263157890605E-3</v>
      </c>
      <c r="AB36" s="1803"/>
      <c r="AC36" s="1803"/>
      <c r="AD36" s="2029">
        <f>'SAME R Results'!CI43</f>
        <v>43</v>
      </c>
      <c r="AE36" s="2029" t="str">
        <f>'SAME R Results'!CJ43</f>
        <v>Kapton</v>
      </c>
      <c r="AF36" s="2033">
        <f>'SAME R Results'!CK43</f>
        <v>5.8782385759754953E-2</v>
      </c>
      <c r="AG36" s="2033">
        <f>'SAME R Results'!CL43</f>
        <v>1.4330987190429224E-2</v>
      </c>
      <c r="AH36" s="2033">
        <f>'SAME R Results'!CM43</f>
        <v>3.2549022484673361E-2</v>
      </c>
      <c r="AI36" s="2062">
        <f t="shared" ref="AI36:AI41" si="0">K36/X36</f>
        <v>2419178.0450435891</v>
      </c>
      <c r="AJ36" s="2061">
        <f t="shared" ref="AJ36:AJ41" si="1">L36/X36</f>
        <v>142.20505706528212</v>
      </c>
      <c r="AK36" s="2060">
        <f t="shared" ref="AK36:AK41" si="2">P36/X36</f>
        <v>1.25692105263151</v>
      </c>
      <c r="AL36" s="2028"/>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row>
    <row r="37" spans="1:95" s="2" customFormat="1" ht="16.5" customHeight="1" x14ac:dyDescent="0.25">
      <c r="A37" s="780">
        <v>2</v>
      </c>
      <c r="B37" s="831" t="str">
        <f>'SAME R Results'!B44</f>
        <v>Kapton</v>
      </c>
      <c r="C37" s="784" t="str">
        <f>'SAME R Results'!F44</f>
        <v>73a</v>
      </c>
      <c r="D37" s="785" t="str">
        <f>'SAME R Results'!G44</f>
        <v>aged</v>
      </c>
      <c r="E37" s="784">
        <f>'SAME R Results'!K44</f>
        <v>8.1</v>
      </c>
      <c r="F37" s="793">
        <f>'SAME R Results'!L44</f>
        <v>1.38</v>
      </c>
      <c r="G37" s="784">
        <f>'SAME R Results'!R44</f>
        <v>559.85714285714289</v>
      </c>
      <c r="H37" s="821">
        <f>'SAME R Results'!AR44</f>
        <v>0.49409475000000008</v>
      </c>
      <c r="I37" s="821">
        <f>'SAME R Results'!AS44</f>
        <v>0</v>
      </c>
      <c r="J37" s="821">
        <f>'SAME R Results'!AT44</f>
        <v>0</v>
      </c>
      <c r="K37" s="784">
        <f>'SAME R Results'!BD44</f>
        <v>1053905.9212926894</v>
      </c>
      <c r="L37" s="784">
        <f>'SAME R Results'!BE44</f>
        <v>100.666576914988</v>
      </c>
      <c r="M37" s="784">
        <f>'SAME R Results'!BF44</f>
        <v>3.1021110000000001E-2</v>
      </c>
      <c r="N37" s="784">
        <f>'SAME R Results'!BG44</f>
        <v>1.0860471250000003E-2</v>
      </c>
      <c r="O37" s="789"/>
      <c r="P37" s="784">
        <f>'SAME R Results'!BH44</f>
        <v>1.5011549999999996</v>
      </c>
      <c r="Q37" s="817">
        <f>'SAME R Results'!BI44</f>
        <v>9.5517612038381369E-2</v>
      </c>
      <c r="R37" s="817">
        <f>'SAME R Results'!BJ44</f>
        <v>0.12419732499439015</v>
      </c>
      <c r="S37" s="817">
        <f>'SAME R Results'!BL44</f>
        <v>2.856331855765466</v>
      </c>
      <c r="T37" s="817">
        <f>'SAME R Results'!BM44</f>
        <v>1.6693044569636455</v>
      </c>
      <c r="U37" s="817">
        <f>'SAME R Results'!BN44</f>
        <v>8.376624808810354E-2</v>
      </c>
      <c r="V37" s="784">
        <f>'SAME R Results'!BR44</f>
        <v>100.666576914988</v>
      </c>
      <c r="W37" s="1086">
        <f>'SAME R Results'!BZ44</f>
        <v>425.41768860835083</v>
      </c>
      <c r="X37" s="1803">
        <f>'SAME R Results'!CA44</f>
        <v>1.0766666666667257</v>
      </c>
      <c r="Y37" s="1803">
        <f>'SAME R Results'!CB44</f>
        <v>0</v>
      </c>
      <c r="Z37" s="1803">
        <f>'SAME R Results'!CC44</f>
        <v>0</v>
      </c>
      <c r="AA37" s="1803">
        <f>'SAME R Results'!CD44</f>
        <v>8.3655696594422645E-3</v>
      </c>
      <c r="AB37" s="1803"/>
      <c r="AC37" s="1803"/>
      <c r="AD37" s="2029">
        <f>'SAME R Results'!CI44</f>
        <v>44</v>
      </c>
      <c r="AE37" s="2029" t="str">
        <f>'SAME R Results'!CJ44</f>
        <v>Kapton</v>
      </c>
      <c r="AF37" s="2033">
        <f>'SAME R Results'!CK44</f>
        <v>9.5517612038381369E-2</v>
      </c>
      <c r="AG37" s="2033">
        <f>'SAME R Results'!CL44</f>
        <v>2.0664828082376577E-2</v>
      </c>
      <c r="AH37" s="2033">
        <f>'SAME R Results'!CM44</f>
        <v>3.7127759836464547E-2</v>
      </c>
      <c r="AI37" s="2062">
        <f t="shared" si="0"/>
        <v>978859.98881668574</v>
      </c>
      <c r="AJ37" s="2061">
        <f t="shared" si="1"/>
        <v>93.498368651686505</v>
      </c>
      <c r="AK37" s="2060">
        <f t="shared" si="2"/>
        <v>1.394261609907044</v>
      </c>
      <c r="AL37" s="2028"/>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row>
    <row r="38" spans="1:95" s="2" customFormat="1" ht="16.5" customHeight="1" x14ac:dyDescent="0.25">
      <c r="A38" s="780">
        <v>2</v>
      </c>
      <c r="B38" s="831" t="str">
        <f>'SAME R Results'!B47</f>
        <v>Kapton</v>
      </c>
      <c r="C38" s="784">
        <f>'SAME R Results'!F47</f>
        <v>75</v>
      </c>
      <c r="D38" s="785" t="str">
        <f>'SAME R Results'!G47</f>
        <v>Mid Temp aging (no Ptrak)</v>
      </c>
      <c r="E38" s="784">
        <f>'SAME R Results'!K47</f>
        <v>8.1</v>
      </c>
      <c r="F38" s="793">
        <f>'SAME R Results'!L47</f>
        <v>1.43</v>
      </c>
      <c r="G38" s="784">
        <f>'SAME R Results'!R47</f>
        <v>31.714285714285715</v>
      </c>
      <c r="H38" s="821">
        <f>'SAME R Results'!AR47</f>
        <v>0.67108155000000003</v>
      </c>
      <c r="I38" s="821">
        <f>'SAME R Results'!AS47</f>
        <v>0</v>
      </c>
      <c r="J38" s="821">
        <f>'SAME R Results'!AT47</f>
        <v>0</v>
      </c>
      <c r="K38" s="784">
        <f>'SAME R Results'!BD47</f>
        <v>0</v>
      </c>
      <c r="L38" s="784">
        <f>'SAME R Results'!BE47</f>
        <v>216.14450778493114</v>
      </c>
      <c r="M38" s="784">
        <f>'SAME R Results'!BF47</f>
        <v>5.4077134999999998E-2</v>
      </c>
      <c r="N38" s="784">
        <f>'SAME R Results'!BG47</f>
        <v>1.9309993749999994E-2</v>
      </c>
      <c r="O38" s="789"/>
      <c r="P38" s="784">
        <f>'SAME R Results'!BH47</f>
        <v>2.4404400000000002</v>
      </c>
      <c r="Q38" s="817">
        <f>'SAME R Results'!BI47</f>
        <v>0</v>
      </c>
      <c r="R38" s="817">
        <f>'SAME R Results'!BJ47</f>
        <v>0</v>
      </c>
      <c r="S38" s="817">
        <f>'SAME R Results'!BL47</f>
        <v>2.8004739773672904</v>
      </c>
      <c r="T38" s="817">
        <f>'SAME R Results'!BM47</f>
        <v>0</v>
      </c>
      <c r="U38" s="817">
        <f>'SAME R Results'!BN47</f>
        <v>0</v>
      </c>
      <c r="V38" s="784">
        <f>'SAME R Results'!BR47</f>
        <v>216.14450778493114</v>
      </c>
      <c r="W38" s="1086">
        <f>'SAME R Results'!BZ47</f>
        <v>500.25380703397519</v>
      </c>
      <c r="X38" s="1803">
        <f>'SAME R Results'!CA47</f>
        <v>0.40666666666666629</v>
      </c>
      <c r="Y38" s="1803" t="str">
        <f>'SAME R Results'!CB47</f>
        <v xml:space="preserve"> 28K</v>
      </c>
      <c r="Z38" s="1803">
        <f>'SAME R Results'!CC47</f>
        <v>238</v>
      </c>
      <c r="AA38" s="1803">
        <f>'SAME R Results'!CD47</f>
        <v>3.600649180327873E-2</v>
      </c>
      <c r="AB38" s="1803"/>
      <c r="AC38" s="1803"/>
      <c r="AD38" s="2029"/>
      <c r="AE38" s="2029"/>
      <c r="AF38" s="2033"/>
      <c r="AG38" s="2033"/>
      <c r="AH38" s="2033"/>
      <c r="AI38" s="2062">
        <f t="shared" si="0"/>
        <v>0</v>
      </c>
      <c r="AJ38" s="2061">
        <f t="shared" si="1"/>
        <v>531.50288799573275</v>
      </c>
      <c r="AK38" s="2060">
        <f t="shared" si="2"/>
        <v>6.0010819672131204</v>
      </c>
      <c r="AL38" s="2028"/>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row>
    <row r="39" spans="1:95" s="2" customFormat="1" ht="16.5" customHeight="1" x14ac:dyDescent="0.25">
      <c r="A39" s="780">
        <v>2</v>
      </c>
      <c r="B39" s="831" t="str">
        <f>'SAME R Results'!B48</f>
        <v>Kapton</v>
      </c>
      <c r="C39" s="784" t="str">
        <f>'SAME R Results'!F48</f>
        <v>75a</v>
      </c>
      <c r="D39" s="785" t="str">
        <f>'SAME R Results'!G48</f>
        <v>aged</v>
      </c>
      <c r="E39" s="784">
        <f>'SAME R Results'!K48</f>
        <v>8.1</v>
      </c>
      <c r="F39" s="793">
        <f>'SAME R Results'!L48</f>
        <v>1.43</v>
      </c>
      <c r="G39" s="784">
        <f>'SAME R Results'!R48</f>
        <v>562.57142857142856</v>
      </c>
      <c r="H39" s="821">
        <f>'SAME R Results'!AR48</f>
        <v>0.72169489999999992</v>
      </c>
      <c r="I39" s="821">
        <f>'SAME R Results'!AS48</f>
        <v>0</v>
      </c>
      <c r="J39" s="821">
        <f>'SAME R Results'!AT48</f>
        <v>0</v>
      </c>
      <c r="K39" s="784">
        <f>'SAME R Results'!BD48</f>
        <v>1041691.6091550778</v>
      </c>
      <c r="L39" s="784">
        <f>'SAME R Results'!BE48</f>
        <v>122.89565377062094</v>
      </c>
      <c r="M39" s="784">
        <f>'SAME R Results'!BF48</f>
        <v>6.401780789473685E-2</v>
      </c>
      <c r="N39" s="784">
        <f>'SAME R Results'!BG48</f>
        <v>2.264486644736842E-2</v>
      </c>
      <c r="O39" s="789"/>
      <c r="P39" s="784">
        <f>'SAME R Results'!BH48</f>
        <v>2.7349874999999999</v>
      </c>
      <c r="Q39" s="817">
        <f>'SAME R Results'!BI48</f>
        <v>0.11797700268537473</v>
      </c>
      <c r="R39" s="817">
        <f>'SAME R Results'!BJ48</f>
        <v>0.15228007114746611</v>
      </c>
      <c r="S39" s="817">
        <f>'SAME R Results'!BL48</f>
        <v>2.8270340230766262</v>
      </c>
      <c r="T39" s="817">
        <f>'SAME R Results'!BM48</f>
        <v>1.6573245709263189</v>
      </c>
      <c r="U39" s="817">
        <f>'SAME R Results'!BN48</f>
        <v>0.10384234859058263</v>
      </c>
      <c r="V39" s="784">
        <f>'SAME R Results'!BR48</f>
        <v>122.89565377062094</v>
      </c>
      <c r="W39" s="1086">
        <f>'SAME R Results'!BZ48</f>
        <v>500.25380703397519</v>
      </c>
      <c r="X39" s="1803">
        <f>'SAME R Results'!CA48</f>
        <v>0.40666666666666629</v>
      </c>
      <c r="Y39" s="1803">
        <f>'SAME R Results'!CB48</f>
        <v>0</v>
      </c>
      <c r="Z39" s="1803">
        <f>'SAME R Results'!CC48</f>
        <v>0</v>
      </c>
      <c r="AA39" s="1803">
        <f>'SAME R Results'!CD48</f>
        <v>4.0352274590163967E-2</v>
      </c>
      <c r="AB39" s="1803"/>
      <c r="AC39" s="1803"/>
      <c r="AD39" s="2029">
        <f>'SAME R Results'!CI48</f>
        <v>48</v>
      </c>
      <c r="AE39" s="2029" t="str">
        <f>'SAME R Results'!CJ48</f>
        <v>Kapton</v>
      </c>
      <c r="AF39" s="2033">
        <f>'SAME R Results'!CK48</f>
        <v>0.11797700268537473</v>
      </c>
      <c r="AG39" s="2033">
        <f>'SAME R Results'!CL48</f>
        <v>2.3406983722864129E-2</v>
      </c>
      <c r="AH39" s="2033">
        <f>'SAME R Results'!CM48</f>
        <v>3.4936315927614141E-2</v>
      </c>
      <c r="AI39" s="2062">
        <f t="shared" si="0"/>
        <v>2561536.7438239641</v>
      </c>
      <c r="AJ39" s="2061">
        <f t="shared" si="1"/>
        <v>302.20242730480589</v>
      </c>
      <c r="AK39" s="2060">
        <f t="shared" si="2"/>
        <v>6.7253790983606621</v>
      </c>
      <c r="AL39" s="2028"/>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row>
    <row r="40" spans="1:95" s="2" customFormat="1" ht="16.5" customHeight="1" x14ac:dyDescent="0.25">
      <c r="A40" s="780">
        <v>2</v>
      </c>
      <c r="B40" s="831" t="str">
        <f>'SAME R Results'!B51</f>
        <v>Kapton</v>
      </c>
      <c r="C40" s="784">
        <f>'SAME R Results'!F51</f>
        <v>77</v>
      </c>
      <c r="D40" s="785" t="str">
        <f>'SAME R Results'!G51</f>
        <v>High Temp aging</v>
      </c>
      <c r="E40" s="784">
        <f>'SAME R Results'!K51</f>
        <v>8.1</v>
      </c>
      <c r="F40" s="793">
        <f>'SAME R Results'!L51</f>
        <v>1.48</v>
      </c>
      <c r="G40" s="784">
        <f>'SAME R Results'!R51</f>
        <v>31.285714285714285</v>
      </c>
      <c r="H40" s="821">
        <f>'SAME R Results'!AR51</f>
        <v>0.65225210000000011</v>
      </c>
      <c r="I40" s="821">
        <f>'SAME R Results'!AS51</f>
        <v>0</v>
      </c>
      <c r="J40" s="821">
        <f>'SAME R Results'!AT51</f>
        <v>0</v>
      </c>
      <c r="K40" s="784">
        <f>'SAME R Results'!BD51</f>
        <v>3460328.2386265798</v>
      </c>
      <c r="L40" s="784">
        <f>'SAME R Results'!BE51</f>
        <v>305.88138364350294</v>
      </c>
      <c r="M40" s="784">
        <f>'SAME R Results'!BF51</f>
        <v>5.2093500000000001E-2</v>
      </c>
      <c r="N40" s="784">
        <f>'SAME R Results'!BG51</f>
        <v>2.0412434999999996E-2</v>
      </c>
      <c r="O40" s="789"/>
      <c r="P40" s="784">
        <f>'SAME R Results'!BH51</f>
        <v>3.1135049999999995</v>
      </c>
      <c r="Q40" s="817">
        <f>'SAME R Results'!BI51</f>
        <v>8.83966382810287E-2</v>
      </c>
      <c r="R40" s="817">
        <f>'SAME R Results'!BJ51</f>
        <v>0.10656512563679277</v>
      </c>
      <c r="S40" s="817">
        <f>'SAME R Results'!BL51</f>
        <v>2.5520473182155881</v>
      </c>
      <c r="T40" s="817">
        <f>'SAME R Results'!BM51</f>
        <v>1.5408669202805201</v>
      </c>
      <c r="U40" s="817">
        <f>'SAME R Results'!BN51</f>
        <v>8.0509304157939804E-2</v>
      </c>
      <c r="V40" s="784">
        <f>'SAME R Results'!BR51</f>
        <v>305.88138364350294</v>
      </c>
      <c r="W40" s="1086">
        <f>'SAME R Results'!BZ51</f>
        <v>527.51193106525511</v>
      </c>
      <c r="X40" s="1803">
        <f>'SAME R Results'!CA51</f>
        <v>0.58666666666662426</v>
      </c>
      <c r="Y40" s="1803" t="str">
        <f>'SAME R Results'!CB51</f>
        <v xml:space="preserve"> 30K</v>
      </c>
      <c r="Z40" s="1803">
        <f>'SAME R Results'!CC51</f>
        <v>238</v>
      </c>
      <c r="AA40" s="1803">
        <f>'SAME R Results'!CD51</f>
        <v>3.1842664772729568E-2</v>
      </c>
      <c r="AB40" s="1803"/>
      <c r="AC40" s="1803"/>
      <c r="AD40" s="2029">
        <f>'SAME R Results'!CI51</f>
        <v>51</v>
      </c>
      <c r="AE40" s="2029" t="str">
        <f>'SAME R Results'!CJ51</f>
        <v>Kapton</v>
      </c>
      <c r="AF40" s="2033">
        <f>'SAME R Results'!CK51</f>
        <v>8.83966382810287E-2</v>
      </c>
      <c r="AG40" s="2033">
        <f>'SAME R Results'!CL51</f>
        <v>1.6731465020933003E-2</v>
      </c>
      <c r="AH40" s="2033">
        <f>'SAME R Results'!CM51</f>
        <v>3.5501588885370736E-2</v>
      </c>
      <c r="AI40" s="2062">
        <f t="shared" si="0"/>
        <v>5898286.7703866418</v>
      </c>
      <c r="AJ40" s="2061">
        <f t="shared" si="1"/>
        <v>521.38872211964497</v>
      </c>
      <c r="AK40" s="2060">
        <f t="shared" si="2"/>
        <v>5.3071107954549284</v>
      </c>
      <c r="AL40" s="2028"/>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row>
    <row r="41" spans="1:95" s="2" customFormat="1" ht="16.5" customHeight="1" x14ac:dyDescent="0.25">
      <c r="A41" s="780">
        <v>2</v>
      </c>
      <c r="B41" s="831" t="str">
        <f>'SAME R Results'!B52</f>
        <v>Kapton</v>
      </c>
      <c r="C41" s="784" t="str">
        <f>'SAME R Results'!F52</f>
        <v>77a</v>
      </c>
      <c r="D41" s="785" t="str">
        <f>'SAME R Results'!G52</f>
        <v>aged</v>
      </c>
      <c r="E41" s="784">
        <f>'SAME R Results'!K52</f>
        <v>8.1</v>
      </c>
      <c r="F41" s="793">
        <f>'SAME R Results'!L52</f>
        <v>1.48</v>
      </c>
      <c r="G41" s="784">
        <f>'SAME R Results'!R52</f>
        <v>558.85714285714289</v>
      </c>
      <c r="H41" s="821">
        <f>'SAME R Results'!AR52</f>
        <v>0.74058540000000006</v>
      </c>
      <c r="I41" s="821">
        <f>'SAME R Results'!AS52</f>
        <v>0</v>
      </c>
      <c r="J41" s="821">
        <f>'SAME R Results'!AT52</f>
        <v>0</v>
      </c>
      <c r="K41" s="784">
        <f>'SAME R Results'!BD52</f>
        <v>1237767.5991045895</v>
      </c>
      <c r="L41" s="784">
        <f>'SAME R Results'!BE52</f>
        <v>171.03601084781371</v>
      </c>
      <c r="M41" s="784">
        <f>'SAME R Results'!BF52</f>
        <v>7.7453625000000054E-2</v>
      </c>
      <c r="N41" s="784">
        <f>'SAME R Results'!BG52</f>
        <v>3.0681621249999996E-2</v>
      </c>
      <c r="O41" s="809"/>
      <c r="P41" s="784">
        <f>'SAME R Results'!BH52</f>
        <v>4.1581575000000006</v>
      </c>
      <c r="Q41" s="817">
        <f>'SAME R Results'!BI52</f>
        <v>0.13818103735430015</v>
      </c>
      <c r="R41" s="817">
        <f>'SAME R Results'!BJ52</f>
        <v>0.16531983107175491</v>
      </c>
      <c r="S41" s="817">
        <f>'SAME R Results'!BL52</f>
        <v>2.5244306475493064</v>
      </c>
      <c r="T41" s="817">
        <f>'SAME R Results'!BM52</f>
        <v>1.5272346903307832</v>
      </c>
      <c r="U41" s="817">
        <f>'SAME R Results'!BN52</f>
        <v>0.12633107642464864</v>
      </c>
      <c r="V41" s="784">
        <f>'SAME R Results'!BR52</f>
        <v>171.03601084781371</v>
      </c>
      <c r="W41" s="1086">
        <f>'SAME R Results'!BZ52</f>
        <v>527.51193106525511</v>
      </c>
      <c r="X41" s="1803">
        <f>'SAME R Results'!CA52</f>
        <v>0.58666666666662426</v>
      </c>
      <c r="Y41" s="1803">
        <f>'SAME R Results'!CB52</f>
        <v>0</v>
      </c>
      <c r="Z41" s="1803">
        <f>'SAME R Results'!CC52</f>
        <v>0</v>
      </c>
      <c r="AA41" s="1803">
        <f>'SAME R Results'!CD52</f>
        <v>4.2526610795457623E-2</v>
      </c>
      <c r="AB41" s="1803"/>
      <c r="AC41" s="1803"/>
      <c r="AD41" s="2029">
        <f>'SAME R Results'!CI52</f>
        <v>52</v>
      </c>
      <c r="AE41" s="2029" t="str">
        <f>'SAME R Results'!CJ52</f>
        <v>Kapton</v>
      </c>
      <c r="AF41" s="2033">
        <f>'SAME R Results'!CK52</f>
        <v>0.13818103735430015</v>
      </c>
      <c r="AG41" s="2033">
        <f>'SAME R Results'!CL52</f>
        <v>1.8626909875347444E-2</v>
      </c>
      <c r="AH41" s="2033">
        <f>'SAME R Results'!CM52</f>
        <v>3.4263202936463177E-2</v>
      </c>
      <c r="AI41" s="2062">
        <f t="shared" si="0"/>
        <v>2109831.1348375212</v>
      </c>
      <c r="AJ41" s="2061">
        <f t="shared" si="1"/>
        <v>291.53865485424899</v>
      </c>
      <c r="AK41" s="2060">
        <f t="shared" si="2"/>
        <v>7.0877684659096047</v>
      </c>
      <c r="AL41" s="2028"/>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row>
    <row r="42" spans="1:95" s="2" customFormat="1" ht="16.5" hidden="1" customHeight="1" x14ac:dyDescent="0.25">
      <c r="A42" s="780">
        <v>2</v>
      </c>
      <c r="B42" s="831" t="str">
        <f>'SAME R Results'!B69</f>
        <v>Kapton</v>
      </c>
      <c r="C42" s="784">
        <f>'SAME R Results'!F69</f>
        <v>85</v>
      </c>
      <c r="D42" s="785" t="str">
        <f>'SAME R Results'!G69</f>
        <v>Mid Temp aging run 75 repeat, low ptrack on peak one</v>
      </c>
      <c r="E42" s="784">
        <f>'SAME R Results'!K69</f>
        <v>8.1</v>
      </c>
      <c r="F42" s="793">
        <f>'SAME R Results'!L69</f>
        <v>1.43</v>
      </c>
      <c r="G42" s="784">
        <f>'SAME R Results'!R69</f>
        <v>33</v>
      </c>
      <c r="H42" s="821">
        <f>'SAME R Results'!AR69</f>
        <v>0.9827577999999999</v>
      </c>
      <c r="I42" s="821">
        <f>'SAME R Results'!AS69</f>
        <v>0</v>
      </c>
      <c r="J42" s="821">
        <f>'SAME R Results'!AT69</f>
        <v>0</v>
      </c>
      <c r="K42" s="784">
        <f>'SAME R Results'!BD69</f>
        <v>0</v>
      </c>
      <c r="L42" s="784">
        <f>'SAME R Results'!BE69</f>
        <v>179.64802163463835</v>
      </c>
      <c r="M42" s="784">
        <f>'SAME R Results'!BF69</f>
        <v>8.1329394999999999E-2</v>
      </c>
      <c r="N42" s="784">
        <f>'SAME R Results'!BG69</f>
        <v>2.5276182500000008E-2</v>
      </c>
      <c r="O42" s="789"/>
      <c r="P42" s="784">
        <f>'SAME R Results'!BH69</f>
        <v>3.3339825000000007</v>
      </c>
      <c r="Q42" s="817">
        <f>'SAME R Results'!BI69</f>
        <v>0</v>
      </c>
      <c r="R42" s="817">
        <f>'SAME R Results'!BJ69</f>
        <v>0</v>
      </c>
      <c r="S42" s="817">
        <f>'SAME R Results'!BL69</f>
        <v>3.2176296796401109</v>
      </c>
      <c r="T42" s="817">
        <f>'SAME R Results'!BM69</f>
        <v>0</v>
      </c>
      <c r="U42" s="817">
        <f>'SAME R Results'!BN69</f>
        <v>0</v>
      </c>
      <c r="V42" s="784">
        <f>'SAME R Results'!BR69</f>
        <v>179.64802163463835</v>
      </c>
      <c r="W42" s="1086">
        <f>'SAME R Results'!BZ69</f>
        <v>493.52026976410559</v>
      </c>
      <c r="X42" s="1803">
        <f>'SAME R Results'!CA69</f>
        <v>0</v>
      </c>
      <c r="Y42" s="1803" t="str">
        <f>'SAME R Results'!CB69</f>
        <v xml:space="preserve"> 38K    43K</v>
      </c>
      <c r="Z42" s="1803">
        <f>'SAME R Results'!CC69</f>
        <v>242</v>
      </c>
      <c r="AA42" s="1803">
        <f>'SAME R Results'!CD69</f>
        <v>0</v>
      </c>
      <c r="AB42" s="1803"/>
      <c r="AC42" s="1803"/>
      <c r="AD42" s="2029"/>
      <c r="AE42" s="2029"/>
      <c r="AF42" s="2033"/>
      <c r="AG42" s="2033"/>
      <c r="AH42" s="2033"/>
      <c r="AI42" s="2062"/>
      <c r="AJ42" s="2061"/>
      <c r="AK42" s="2060"/>
      <c r="AL42" s="2028"/>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row>
    <row r="43" spans="1:95" s="2" customFormat="1" ht="16.5" hidden="1" customHeight="1" x14ac:dyDescent="0.25">
      <c r="A43" s="780">
        <v>2</v>
      </c>
      <c r="B43" s="831" t="str">
        <f>'SAME R Results'!B70</f>
        <v>Kapton</v>
      </c>
      <c r="C43" s="784" t="str">
        <f>'SAME R Results'!F70</f>
        <v>85a</v>
      </c>
      <c r="D43" s="785" t="str">
        <f>'SAME R Results'!G70</f>
        <v>aged</v>
      </c>
      <c r="E43" s="784">
        <f>'SAME R Results'!K70</f>
        <v>8.1</v>
      </c>
      <c r="F43" s="793">
        <f>'SAME R Results'!L70</f>
        <v>1.43</v>
      </c>
      <c r="G43" s="784">
        <f>'SAME R Results'!R70</f>
        <v>562.57142857142856</v>
      </c>
      <c r="H43" s="821">
        <f>'SAME R Results'!AR70</f>
        <v>1.1677094999999995</v>
      </c>
      <c r="I43" s="821">
        <f>'SAME R Results'!AS70</f>
        <v>0</v>
      </c>
      <c r="J43" s="821">
        <f>'SAME R Results'!AT70</f>
        <v>0</v>
      </c>
      <c r="K43" s="784">
        <f>'SAME R Results'!BD70</f>
        <v>954553.49010622012</v>
      </c>
      <c r="L43" s="784">
        <f>'SAME R Results'!BE70</f>
        <v>107.0998891009646</v>
      </c>
      <c r="M43" s="784">
        <f>'SAME R Results'!BF70</f>
        <v>0.10919177999999996</v>
      </c>
      <c r="N43" s="784">
        <f>'SAME R Results'!BG70</f>
        <v>3.3126834999999993E-2</v>
      </c>
      <c r="O43" s="789"/>
      <c r="P43" s="784">
        <f>'SAME R Results'!BH70</f>
        <v>3.7109025000000004</v>
      </c>
      <c r="Q43" s="817">
        <f>'SAME R Results'!BI70</f>
        <v>0.11219893930621616</v>
      </c>
      <c r="R43" s="817">
        <f>'SAME R Results'!BJ70</f>
        <v>0.17356577923315275</v>
      </c>
      <c r="S43" s="817">
        <f>'SAME R Results'!BL70</f>
        <v>3.2961730270941967</v>
      </c>
      <c r="T43" s="817">
        <f>'SAME R Results'!BM70</f>
        <v>1.9357934841342599</v>
      </c>
      <c r="U43" s="817">
        <f>'SAME R Results'!BN70</f>
        <v>9.0209250738542343E-2</v>
      </c>
      <c r="V43" s="784">
        <f>'SAME R Results'!BR70</f>
        <v>107.0998891009646</v>
      </c>
      <c r="W43" s="1086">
        <f>'SAME R Results'!BZ70</f>
        <v>493.52026976410559</v>
      </c>
      <c r="X43" s="1803">
        <f>'SAME R Results'!CA70</f>
        <v>0</v>
      </c>
      <c r="Y43" s="1803">
        <f>'SAME R Results'!CB70</f>
        <v>0</v>
      </c>
      <c r="Z43" s="1803">
        <f>'SAME R Results'!CC70</f>
        <v>0</v>
      </c>
      <c r="AA43" s="1803">
        <f>'SAME R Results'!CD70</f>
        <v>0</v>
      </c>
      <c r="AB43" s="1803"/>
      <c r="AC43" s="1803"/>
      <c r="AD43" s="2029">
        <f>'SAME R Results'!CI70</f>
        <v>70</v>
      </c>
      <c r="AE43" s="2029" t="str">
        <f>'SAME R Results'!CJ70</f>
        <v>Kapton</v>
      </c>
      <c r="AF43" s="2033">
        <f>'SAME R Results'!CK70</f>
        <v>0.11219893930621616</v>
      </c>
      <c r="AG43" s="2033">
        <f>'SAME R Results'!CL70</f>
        <v>2.9424588762437157E-2</v>
      </c>
      <c r="AH43" s="2033">
        <f>'SAME R Results'!CM70</f>
        <v>3.613825237492406E-2</v>
      </c>
      <c r="AI43" s="2062"/>
      <c r="AJ43" s="2061"/>
      <c r="AK43" s="2060"/>
      <c r="AL43" s="2028"/>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row>
    <row r="44" spans="1:95" s="2" customFormat="1" ht="16.5" hidden="1" customHeight="1" x14ac:dyDescent="0.25">
      <c r="A44" s="780">
        <v>2</v>
      </c>
      <c r="B44" s="831" t="str">
        <f>'SAME R Results'!B76</f>
        <v>Kapton</v>
      </c>
      <c r="C44" s="784">
        <f>'SAME R Results'!F76</f>
        <v>90</v>
      </c>
      <c r="D44" s="785" t="str">
        <f>'SAME R Results'!G76</f>
        <v>Mid Temp aging reburn 85</v>
      </c>
      <c r="E44" s="784">
        <f>'SAME R Results'!K76</f>
        <v>8.1</v>
      </c>
      <c r="F44" s="793">
        <f>'SAME R Results'!L76</f>
        <v>1.43</v>
      </c>
      <c r="G44" s="784">
        <f>'SAME R Results'!R76</f>
        <v>38</v>
      </c>
      <c r="H44" s="821">
        <f>'SAME R Results'!AR76</f>
        <v>0.18647764999999999</v>
      </c>
      <c r="I44" s="821">
        <f>'SAME R Results'!AS76</f>
        <v>0</v>
      </c>
      <c r="J44" s="821">
        <f>'SAME R Results'!AT76</f>
        <v>0</v>
      </c>
      <c r="K44" s="784">
        <f>'SAME R Results'!BD76</f>
        <v>1578043.1421485487</v>
      </c>
      <c r="L44" s="784">
        <f>'SAME R Results'!BE76</f>
        <v>104.60930715546857</v>
      </c>
      <c r="M44" s="784">
        <f>'SAME R Results'!BF76</f>
        <v>1.480100000000005E-3</v>
      </c>
      <c r="N44" s="784">
        <f>'SAME R Results'!BG76</f>
        <v>7.6295000000003999E-5</v>
      </c>
      <c r="O44" s="789"/>
      <c r="P44" s="784">
        <f>'SAME R Results'!BH76</f>
        <v>3.3142499999999998E-2</v>
      </c>
      <c r="Q44" s="817">
        <f>'SAME R Results'!BI76</f>
        <v>6.6290524233095519E-2</v>
      </c>
      <c r="R44" s="817">
        <f>'SAME R Results'!BJ76</f>
        <v>3.0455084489988071E-2</v>
      </c>
      <c r="S44" s="817">
        <f>'SAME R Results'!BL76</f>
        <v>0</v>
      </c>
      <c r="T44" s="817" t="e">
        <f>'SAME R Results'!BM76</f>
        <v>#NUM!</v>
      </c>
      <c r="U44" s="817" t="e">
        <f>'SAME R Results'!BN76</f>
        <v>#NUM!</v>
      </c>
      <c r="V44" s="784">
        <f>'SAME R Results'!BR76</f>
        <v>104.60930715546857</v>
      </c>
      <c r="W44" s="1086">
        <f>'SAME R Results'!BZ76</f>
        <v>492.34226541017085</v>
      </c>
      <c r="X44" s="1803">
        <f>'SAME R Results'!CA76</f>
        <v>0</v>
      </c>
      <c r="Y44" s="1803" t="str">
        <f>'SAME R Results'!CB76</f>
        <v>43K</v>
      </c>
      <c r="Z44" s="1803">
        <f>'SAME R Results'!CC76</f>
        <v>0</v>
      </c>
      <c r="AA44" s="1803">
        <f>'SAME R Results'!CD76</f>
        <v>0</v>
      </c>
      <c r="AB44" s="1803"/>
      <c r="AC44" s="1803"/>
      <c r="AD44" s="2029"/>
      <c r="AE44" s="2029"/>
      <c r="AF44" s="2033"/>
      <c r="AG44" s="2033"/>
      <c r="AH44" s="2033"/>
      <c r="AI44" s="2062"/>
      <c r="AJ44" s="2061"/>
      <c r="AK44" s="2060"/>
      <c r="AL44" s="2028"/>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row>
    <row r="45" spans="1:95" s="2" customFormat="1" ht="16.5" hidden="1" customHeight="1" x14ac:dyDescent="0.25">
      <c r="A45" s="780">
        <v>2</v>
      </c>
      <c r="B45" s="831" t="str">
        <f>'SAME R Results'!B77</f>
        <v>Kapton</v>
      </c>
      <c r="C45" s="784" t="str">
        <f>'SAME R Results'!F77</f>
        <v>90a</v>
      </c>
      <c r="D45" s="785" t="str">
        <f>'SAME R Results'!G77</f>
        <v>aged</v>
      </c>
      <c r="E45" s="784">
        <f>'SAME R Results'!K77</f>
        <v>8.1</v>
      </c>
      <c r="F45" s="793">
        <f>'SAME R Results'!L77</f>
        <v>1.43</v>
      </c>
      <c r="G45" s="784">
        <f>'SAME R Results'!R77</f>
        <v>569.28571428571433</v>
      </c>
      <c r="H45" s="821">
        <f>'SAME R Results'!AR77</f>
        <v>0.18695069999999997</v>
      </c>
      <c r="I45" s="821">
        <f>'SAME R Results'!AS77</f>
        <v>0</v>
      </c>
      <c r="J45" s="821">
        <f>'SAME R Results'!AT77</f>
        <v>0</v>
      </c>
      <c r="K45" s="784">
        <f>'SAME R Results'!BD77</f>
        <v>734940.01296086202</v>
      </c>
      <c r="L45" s="784">
        <f>'SAME R Results'!BE77</f>
        <v>60.965552179944517</v>
      </c>
      <c r="M45" s="784">
        <f>'SAME R Results'!BF77</f>
        <v>-2.8381400000000029E-3</v>
      </c>
      <c r="N45" s="784">
        <f>'SAME R Results'!BG77</f>
        <v>2.4795624999999349E-4</v>
      </c>
      <c r="O45" s="789"/>
      <c r="P45" s="784">
        <f>'SAME R Results'!BH77</f>
        <v>4.7587500000000019E-2</v>
      </c>
      <c r="Q45" s="817">
        <f>'SAME R Results'!BI77</f>
        <v>8.2953099715352058E-2</v>
      </c>
      <c r="R45" s="817">
        <f>'SAME R Results'!BJ77</f>
        <v>4.432526528140724E-2</v>
      </c>
      <c r="S45" s="817">
        <f>'SAME R Results'!BL77</f>
        <v>0</v>
      </c>
      <c r="T45" s="817" t="e">
        <f>'SAME R Results'!BM77</f>
        <v>#NUM!</v>
      </c>
      <c r="U45" s="817" t="e">
        <f>'SAME R Results'!BN77</f>
        <v>#NUM!</v>
      </c>
      <c r="V45" s="784">
        <f>'SAME R Results'!BR77</f>
        <v>60.965552179944517</v>
      </c>
      <c r="W45" s="1086">
        <f>'SAME R Results'!BZ77</f>
        <v>492.34226541017085</v>
      </c>
      <c r="X45" s="1803">
        <f>'SAME R Results'!CA77</f>
        <v>0</v>
      </c>
      <c r="Y45" s="1803">
        <f>'SAME R Results'!CB77</f>
        <v>0</v>
      </c>
      <c r="Z45" s="1803">
        <f>'SAME R Results'!CC77</f>
        <v>0</v>
      </c>
      <c r="AA45" s="1803">
        <f>'SAME R Results'!CD77</f>
        <v>0</v>
      </c>
      <c r="AB45" s="1803"/>
      <c r="AC45" s="1803"/>
      <c r="AD45" s="2029"/>
      <c r="AE45" s="2029"/>
      <c r="AF45" s="2033"/>
      <c r="AG45" s="2033"/>
      <c r="AH45" s="2033"/>
      <c r="AI45" s="2062"/>
      <c r="AJ45" s="2061"/>
      <c r="AK45" s="2060"/>
      <c r="AL45" s="2028"/>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row>
    <row r="46" spans="1:95" s="2" customFormat="1" ht="16.5" customHeight="1" x14ac:dyDescent="0.25">
      <c r="A46" s="780">
        <v>2</v>
      </c>
      <c r="B46" s="831" t="str">
        <f>'SAME R Results'!B80</f>
        <v>Kapton</v>
      </c>
      <c r="C46" s="784">
        <f>'SAME R Results'!F80</f>
        <v>92</v>
      </c>
      <c r="D46" s="785" t="str">
        <f>'SAME R Results'!G80</f>
        <v>Baseline STS det</v>
      </c>
      <c r="E46" s="784">
        <f>'SAME R Results'!K80</f>
        <v>8.1</v>
      </c>
      <c r="F46" s="793">
        <f>'SAME R Results'!L80</f>
        <v>1.38</v>
      </c>
      <c r="G46" s="784">
        <f>'SAME R Results'!R80</f>
        <v>35.285714285714285</v>
      </c>
      <c r="H46" s="821">
        <f>'SAME R Results'!AR80</f>
        <v>0.74995434999999999</v>
      </c>
      <c r="I46" s="821">
        <f>'SAME R Results'!AS80</f>
        <v>4.9005890000000001</v>
      </c>
      <c r="J46" s="821">
        <f>'SAME R Results'!AT80</f>
        <v>5.1032875000000004</v>
      </c>
      <c r="K46" s="784">
        <f>'SAME R Results'!BD80</f>
        <v>1737499.3852767106</v>
      </c>
      <c r="L46" s="784">
        <f>'SAME R Results'!BE80</f>
        <v>85.146338022144931</v>
      </c>
      <c r="M46" s="784">
        <f>'SAME R Results'!BF80</f>
        <v>0</v>
      </c>
      <c r="N46" s="784">
        <f>'SAME R Results'!BG80</f>
        <v>0</v>
      </c>
      <c r="O46" s="789"/>
      <c r="P46" s="784">
        <f>'SAME R Results'!BH80</f>
        <v>1.7533125000000001</v>
      </c>
      <c r="Q46" s="817">
        <f>'SAME R Results'!BI80</f>
        <v>4.9005103969337348E-2</v>
      </c>
      <c r="R46" s="817">
        <f>'SAME R Results'!BJ80</f>
        <v>0.1107174056889626</v>
      </c>
      <c r="S46" s="817">
        <f>'SAME R Results'!BL80</f>
        <v>0</v>
      </c>
      <c r="T46" s="817">
        <f>'SAME R Results'!BM80</f>
        <v>2.4665116237361828</v>
      </c>
      <c r="U46" s="817">
        <f>'SAME R Results'!BN80</f>
        <v>3.2602734095945066E-2</v>
      </c>
      <c r="V46" s="784">
        <f>'SAME R Results'!BR80</f>
        <v>85.146338022144931</v>
      </c>
      <c r="W46" s="1086">
        <f>'SAME R Results'!BZ80</f>
        <v>424.84905390857256</v>
      </c>
      <c r="X46" s="1803">
        <f>'SAME R Results'!CA80</f>
        <v>6.0000000000060005E-2</v>
      </c>
      <c r="Y46" s="1803" t="str">
        <f>'SAME R Results'!CB80</f>
        <v xml:space="preserve"> 45K</v>
      </c>
      <c r="Z46" s="1803">
        <f>'SAME R Results'!CC80</f>
        <v>250</v>
      </c>
      <c r="AA46" s="1803">
        <f>'SAME R Results'!CD80</f>
        <v>0.17533124999982466</v>
      </c>
      <c r="AB46" s="1803"/>
      <c r="AC46" s="1803"/>
      <c r="AD46" s="2029"/>
      <c r="AE46" s="2029"/>
      <c r="AF46" s="2033"/>
      <c r="AG46" s="2033"/>
      <c r="AH46" s="2033"/>
      <c r="AI46" s="2062">
        <f t="shared" ref="AI46:AI57" si="3">K46/X46</f>
        <v>28958323.087916218</v>
      </c>
      <c r="AJ46" s="2061">
        <f t="shared" ref="AJ46:AJ64" si="4">L46/X46</f>
        <v>1419.1056337009963</v>
      </c>
      <c r="AK46" s="2060">
        <f t="shared" ref="AK46:AK58" si="5">P46/X46</f>
        <v>29.221874999970776</v>
      </c>
      <c r="AL46" s="2028"/>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row>
    <row r="47" spans="1:95" s="2" customFormat="1" ht="16.5" customHeight="1" x14ac:dyDescent="0.25">
      <c r="A47" s="780">
        <v>2</v>
      </c>
      <c r="B47" s="831" t="str">
        <f>'SAME R Results'!B81</f>
        <v>Kapton</v>
      </c>
      <c r="C47" s="784">
        <f>'SAME R Results'!F81</f>
        <v>93</v>
      </c>
      <c r="D47" s="785" t="str">
        <f>'SAME R Results'!G81</f>
        <v>Mid Temp aging run 75 repeat</v>
      </c>
      <c r="E47" s="784">
        <f>'SAME R Results'!K81</f>
        <v>8.1</v>
      </c>
      <c r="F47" s="793">
        <f>'SAME R Results'!L81</f>
        <v>1.43</v>
      </c>
      <c r="G47" s="784">
        <f>'SAME R Results'!R81</f>
        <v>35.714285714285715</v>
      </c>
      <c r="H47" s="821">
        <f>'SAME R Results'!AR81</f>
        <v>0.71632394999999993</v>
      </c>
      <c r="I47" s="821">
        <f>'SAME R Results'!AS81</f>
        <v>0</v>
      </c>
      <c r="J47" s="821">
        <f>'SAME R Results'!AT81</f>
        <v>0</v>
      </c>
      <c r="K47" s="784">
        <f>'SAME R Results'!BD81</f>
        <v>2951666.0508853504</v>
      </c>
      <c r="L47" s="784">
        <f>'SAME R Results'!BE81</f>
        <v>189.91484044897103</v>
      </c>
      <c r="M47" s="784">
        <f>'SAME R Results'!BF81</f>
        <v>6.7062385000000016E-2</v>
      </c>
      <c r="N47" s="784">
        <f>'SAME R Results'!BG81</f>
        <v>1.8482212499999998E-2</v>
      </c>
      <c r="O47" s="789"/>
      <c r="P47" s="784">
        <f>'SAME R Results'!BH81</f>
        <v>2.1703050000000004</v>
      </c>
      <c r="Q47" s="817">
        <f>'SAME R Results'!BI81</f>
        <v>6.4341574275316893E-2</v>
      </c>
      <c r="R47" s="817">
        <f>'SAME R Results'!BJ81</f>
        <v>9.9629708891046054E-2</v>
      </c>
      <c r="S47" s="817">
        <f>'SAME R Results'!BL81</f>
        <v>3.6284825206938849</v>
      </c>
      <c r="T47" s="817">
        <f>'SAME R Results'!BM81</f>
        <v>1.9372165118252334</v>
      </c>
      <c r="U47" s="817">
        <f>'SAME R Results'!BN81</f>
        <v>5.1706256170254025E-2</v>
      </c>
      <c r="V47" s="784">
        <f>'SAME R Results'!BR81</f>
        <v>189.91484044897103</v>
      </c>
      <c r="W47" s="1086">
        <f>'SAME R Results'!BZ81</f>
        <v>494.14786984146389</v>
      </c>
      <c r="X47" s="1803">
        <f>'SAME R Results'!CA81</f>
        <v>0.36000000000002697</v>
      </c>
      <c r="Y47" s="1803" t="str">
        <f>'SAME R Results'!CB81</f>
        <v xml:space="preserve"> 46K</v>
      </c>
      <c r="Z47" s="1803">
        <f>'SAME R Results'!CC81</f>
        <v>250</v>
      </c>
      <c r="AA47" s="1803">
        <f>'SAME R Results'!CD81</f>
        <v>3.6171749999997303E-2</v>
      </c>
      <c r="AB47" s="1803"/>
      <c r="AC47" s="1803"/>
      <c r="AD47" s="2029">
        <f>'SAME R Results'!CI81</f>
        <v>81</v>
      </c>
      <c r="AE47" s="2029" t="str">
        <f>'SAME R Results'!CJ81</f>
        <v>Kapton</v>
      </c>
      <c r="AF47" s="2033">
        <f>'SAME R Results'!CK81</f>
        <v>6.4341574275316893E-2</v>
      </c>
      <c r="AG47" s="2033">
        <f>'SAME R Results'!CL81</f>
        <v>3.0899981799793117E-2</v>
      </c>
      <c r="AH47" s="2033">
        <f>'SAME R Results'!CM81</f>
        <v>3.8762293814106064E-2</v>
      </c>
      <c r="AI47" s="2062">
        <f t="shared" si="3"/>
        <v>8199072.3635698035</v>
      </c>
      <c r="AJ47" s="2061">
        <f t="shared" si="4"/>
        <v>527.54122346932445</v>
      </c>
      <c r="AK47" s="2060">
        <f t="shared" si="5"/>
        <v>6.0286249999995496</v>
      </c>
      <c r="AL47" s="2028"/>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row>
    <row r="48" spans="1:95" s="747" customFormat="1" ht="16.5" customHeight="1" x14ac:dyDescent="0.2">
      <c r="A48" s="780">
        <v>2</v>
      </c>
      <c r="B48" s="831" t="str">
        <f>'SAME R Results'!B82</f>
        <v>Kapton</v>
      </c>
      <c r="C48" s="784" t="str">
        <f>'SAME R Results'!F82</f>
        <v>93a</v>
      </c>
      <c r="D48" s="785" t="str">
        <f>'SAME R Results'!G82</f>
        <v>aged</v>
      </c>
      <c r="E48" s="784">
        <f>'SAME R Results'!K82</f>
        <v>8.1</v>
      </c>
      <c r="F48" s="793">
        <f>'SAME R Results'!L82</f>
        <v>1.43</v>
      </c>
      <c r="G48" s="784">
        <f>'SAME R Results'!R82</f>
        <v>567.71428571428567</v>
      </c>
      <c r="H48" s="821">
        <f>'SAME R Results'!AR82</f>
        <v>0.7473449499999999</v>
      </c>
      <c r="I48" s="821">
        <f>'SAME R Results'!AS82</f>
        <v>0</v>
      </c>
      <c r="J48" s="821">
        <f>'SAME R Results'!AT82</f>
        <v>0</v>
      </c>
      <c r="K48" s="784">
        <f>'SAME R Results'!BD82</f>
        <v>990233.64370977459</v>
      </c>
      <c r="L48" s="784">
        <f>'SAME R Results'!BE82</f>
        <v>104.06590153459113</v>
      </c>
      <c r="M48" s="784">
        <f>'SAME R Results'!BF82</f>
        <v>6.1264039999999999E-2</v>
      </c>
      <c r="N48" s="784">
        <f>'SAME R Results'!BG82</f>
        <v>1.8428809999999997E-2</v>
      </c>
      <c r="O48" s="789"/>
      <c r="P48" s="784">
        <f>'SAME R Results'!BH82</f>
        <v>2.7334574999999997</v>
      </c>
      <c r="Q48" s="817">
        <f>'SAME R Results'!BI82</f>
        <v>0.10509227008761539</v>
      </c>
      <c r="R48" s="817">
        <f>'SAME R Results'!BJ82</f>
        <v>0.154844539147029</v>
      </c>
      <c r="S48" s="817">
        <f>'SAME R Results'!BL82</f>
        <v>3.3243622350005242</v>
      </c>
      <c r="T48" s="817">
        <f>'SAME R Results'!BM82</f>
        <v>1.8636959275172889</v>
      </c>
      <c r="U48" s="817">
        <f>'SAME R Results'!BN82</f>
        <v>8.6578132344292139E-2</v>
      </c>
      <c r="V48" s="784">
        <f>'SAME R Results'!BR82</f>
        <v>104.06590153459113</v>
      </c>
      <c r="W48" s="1086">
        <f>'SAME R Results'!BZ82</f>
        <v>494.14786984146389</v>
      </c>
      <c r="X48" s="1777">
        <f>'SAME R Results'!CA82</f>
        <v>0.36000000000002697</v>
      </c>
      <c r="Y48" s="1777">
        <f>'SAME R Results'!CB82</f>
        <v>0</v>
      </c>
      <c r="Z48" s="1777">
        <f>'SAME R Results'!CC82</f>
        <v>0</v>
      </c>
      <c r="AA48" s="1777">
        <f>'SAME R Results'!CD82</f>
        <v>4.5557624999996583E-2</v>
      </c>
      <c r="AB48" s="1777"/>
      <c r="AC48" s="1777"/>
      <c r="AD48" s="2029">
        <f>'SAME R Results'!CI82</f>
        <v>82</v>
      </c>
      <c r="AE48" s="2029" t="str">
        <f>'SAME R Results'!CJ82</f>
        <v>Kapton</v>
      </c>
      <c r="AF48" s="2033">
        <f>'SAME R Results'!CK82</f>
        <v>0.10509227008761539</v>
      </c>
      <c r="AG48" s="2033">
        <f>'SAME R Results'!CL82</f>
        <v>2.2412655034877989E-2</v>
      </c>
      <c r="AH48" s="2033">
        <f>'SAME R Results'!CM82</f>
        <v>4.0960478988366078E-2</v>
      </c>
      <c r="AI48" s="2062">
        <f t="shared" si="3"/>
        <v>2750649.0103047234</v>
      </c>
      <c r="AJ48" s="2061">
        <f t="shared" si="4"/>
        <v>289.07194870717592</v>
      </c>
      <c r="AK48" s="2060">
        <f t="shared" si="5"/>
        <v>7.5929374999994304</v>
      </c>
      <c r="AL48" s="2028"/>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row>
    <row r="49" spans="1:95" ht="16.5" customHeight="1" x14ac:dyDescent="0.2">
      <c r="A49" s="780">
        <v>2</v>
      </c>
      <c r="B49" s="831" t="str">
        <f>'SAME R Results'!B83</f>
        <v>Kapton</v>
      </c>
      <c r="C49" s="784">
        <f>'SAME R Results'!F83</f>
        <v>94</v>
      </c>
      <c r="D49" s="785" t="str">
        <f>'SAME R Results'!G83</f>
        <v>Mid Temp aging run mid high</v>
      </c>
      <c r="E49" s="784">
        <f>'SAME R Results'!K83</f>
        <v>8.1</v>
      </c>
      <c r="F49" s="793">
        <f>'SAME R Results'!L83</f>
        <v>1.45</v>
      </c>
      <c r="G49" s="784">
        <f>'SAME R Results'!R83</f>
        <v>42.142857142857146</v>
      </c>
      <c r="H49" s="821">
        <f>'SAME R Results'!AR83</f>
        <v>0.7454529000000002</v>
      </c>
      <c r="I49" s="821">
        <f>'SAME R Results'!AS83</f>
        <v>0</v>
      </c>
      <c r="J49" s="821">
        <f>'SAME R Results'!AT83</f>
        <v>0</v>
      </c>
      <c r="K49" s="784">
        <f>'SAME R Results'!BD83</f>
        <v>3018896.3813527012</v>
      </c>
      <c r="L49" s="784">
        <f>'SAME R Results'!BE83</f>
        <v>277.55824331110045</v>
      </c>
      <c r="M49" s="784">
        <f>'SAME R Results'!BF83</f>
        <v>7.4371354999999972E-2</v>
      </c>
      <c r="N49" s="784">
        <f>'SAME R Results'!BG83</f>
        <v>2.5978081250000007E-2</v>
      </c>
      <c r="O49" s="789"/>
      <c r="P49" s="784">
        <f>'SAME R Results'!BH83</f>
        <v>3.5459999999999998</v>
      </c>
      <c r="Q49" s="817">
        <f>'SAME R Results'!BI83</f>
        <v>9.1940301437816396E-2</v>
      </c>
      <c r="R49" s="817">
        <f>'SAME R Results'!BJ83</f>
        <v>0.11646654330236111</v>
      </c>
      <c r="S49" s="817">
        <f>'SAME R Results'!BL83</f>
        <v>2.8628501960667303</v>
      </c>
      <c r="T49" s="817">
        <f>'SAME R Results'!BM83</f>
        <v>1.6262491679176359</v>
      </c>
      <c r="U49" s="817">
        <f>'SAME R Results'!BN83</f>
        <v>8.1688005420539944E-2</v>
      </c>
      <c r="V49" s="784">
        <f>'SAME R Results'!BR83</f>
        <v>277.55824331110045</v>
      </c>
      <c r="W49" s="1086">
        <f>'SAME R Results'!BZ83</f>
        <v>527.34367563845251</v>
      </c>
      <c r="X49" s="1777">
        <f>'SAME R Results'!CA83</f>
        <v>0.57000000000007045</v>
      </c>
      <c r="Y49" s="1777" t="str">
        <f>'SAME R Results'!CB83</f>
        <v xml:space="preserve"> 47K</v>
      </c>
      <c r="Z49" s="1777">
        <f>'SAME R Results'!CC83</f>
        <v>250</v>
      </c>
      <c r="AA49" s="1777">
        <f>'SAME R Results'!CD83</f>
        <v>3.7326315789469072E-2</v>
      </c>
      <c r="AB49" s="1777"/>
      <c r="AC49" s="1777"/>
      <c r="AD49" s="2029">
        <f>'SAME R Results'!CI83</f>
        <v>83</v>
      </c>
      <c r="AE49" s="2029" t="str">
        <f>'SAME R Results'!CJ83</f>
        <v>Kapton</v>
      </c>
      <c r="AF49" s="2033">
        <f>'SAME R Results'!CK83</f>
        <v>9.1940301437816396E-2</v>
      </c>
      <c r="AG49" s="2033">
        <f>'SAME R Results'!CL83</f>
        <v>2.0973309362662149E-2</v>
      </c>
      <c r="AH49" s="2033">
        <f>'SAME R Results'!CM83</f>
        <v>3.7033329392250972E-2</v>
      </c>
      <c r="AI49" s="2062">
        <f t="shared" si="3"/>
        <v>5296309.4409689968</v>
      </c>
      <c r="AJ49" s="2061">
        <f t="shared" si="4"/>
        <v>486.94428651064237</v>
      </c>
      <c r="AK49" s="2060">
        <f t="shared" si="5"/>
        <v>6.2210526315781784</v>
      </c>
    </row>
    <row r="50" spans="1:95" ht="16.5" customHeight="1" x14ac:dyDescent="0.2">
      <c r="A50" s="780">
        <v>2</v>
      </c>
      <c r="B50" s="831" t="str">
        <f>'SAME R Results'!B84</f>
        <v>Kapton</v>
      </c>
      <c r="C50" s="784" t="str">
        <f>'SAME R Results'!F84</f>
        <v>94a</v>
      </c>
      <c r="D50" s="785" t="str">
        <f>'SAME R Results'!G84</f>
        <v>aged</v>
      </c>
      <c r="E50" s="784">
        <f>'SAME R Results'!K84</f>
        <v>8.1</v>
      </c>
      <c r="F50" s="793">
        <f>'SAME R Results'!L84</f>
        <v>1.45</v>
      </c>
      <c r="G50" s="784">
        <f>'SAME R Results'!R84</f>
        <v>567.42857142857144</v>
      </c>
      <c r="H50" s="821">
        <f>'SAME R Results'!AR84</f>
        <v>0.84228519999999985</v>
      </c>
      <c r="I50" s="821">
        <f>'SAME R Results'!AS84</f>
        <v>0</v>
      </c>
      <c r="J50" s="821">
        <f>'SAME R Results'!AT84</f>
        <v>0</v>
      </c>
      <c r="K50" s="784">
        <f>'SAME R Results'!BD84</f>
        <v>1151405.4928839717</v>
      </c>
      <c r="L50" s="784">
        <f>'SAME R Results'!BE84</f>
        <v>156.01798358413714</v>
      </c>
      <c r="M50" s="784">
        <f>'SAME R Results'!BF84</f>
        <v>8.6558713571428553E-2</v>
      </c>
      <c r="N50" s="784">
        <f>'SAME R Results'!BG84</f>
        <v>3.2737551785714282E-2</v>
      </c>
      <c r="O50" s="789"/>
      <c r="P50" s="784">
        <f>'SAME R Results'!BH84</f>
        <v>4.6785825000000001</v>
      </c>
      <c r="Q50" s="817">
        <f>'SAME R Results'!BI84</f>
        <v>0.13550220539017285</v>
      </c>
      <c r="R50" s="817">
        <f>'SAME R Results'!BJ84</f>
        <v>0.17614338692128539</v>
      </c>
      <c r="S50" s="817">
        <f>'SAME R Results'!BL84</f>
        <v>2.6440191416268415</v>
      </c>
      <c r="T50" s="817">
        <f>'SAME R Results'!BM84</f>
        <v>1.6688963150865648</v>
      </c>
      <c r="U50" s="817">
        <f>'SAME R Results'!BN84</f>
        <v>0.118846493917783</v>
      </c>
      <c r="V50" s="784">
        <f>'SAME R Results'!BR84</f>
        <v>156.01798358413714</v>
      </c>
      <c r="W50" s="1086">
        <f>'SAME R Results'!BZ84</f>
        <v>527.34367563845251</v>
      </c>
      <c r="X50" s="1777">
        <f>'SAME R Results'!CA84</f>
        <v>0.57000000000007045</v>
      </c>
      <c r="Y50" s="1777">
        <f>'SAME R Results'!CB84</f>
        <v>0</v>
      </c>
      <c r="Z50" s="1777">
        <f>'SAME R Results'!CC84</f>
        <v>0</v>
      </c>
      <c r="AA50" s="1777">
        <f>'SAME R Results'!CD84</f>
        <v>4.9248236842099183E-2</v>
      </c>
      <c r="AB50" s="1777"/>
      <c r="AC50" s="1777"/>
      <c r="AD50" s="2029">
        <f>'SAME R Results'!CI84</f>
        <v>84</v>
      </c>
      <c r="AE50" s="2029" t="str">
        <f>'SAME R Results'!CJ84</f>
        <v>Kapton</v>
      </c>
      <c r="AF50" s="2033">
        <f>'SAME R Results'!CK84</f>
        <v>0.13550220539017285</v>
      </c>
      <c r="AG50" s="2033">
        <f>'SAME R Results'!CL84</f>
        <v>1.8501055302846226E-2</v>
      </c>
      <c r="AH50" s="2033">
        <f>'SAME R Results'!CM84</f>
        <v>3.5804107773837288E-2</v>
      </c>
      <c r="AI50" s="2062">
        <f t="shared" si="3"/>
        <v>2020009.636638297</v>
      </c>
      <c r="AJ50" s="2061">
        <f t="shared" si="4"/>
        <v>273.715760673891</v>
      </c>
      <c r="AK50" s="2060">
        <f t="shared" si="5"/>
        <v>8.208039473683197</v>
      </c>
    </row>
    <row r="51" spans="1:95" ht="16.5" hidden="1" customHeight="1" x14ac:dyDescent="0.2">
      <c r="A51" s="780">
        <v>2</v>
      </c>
      <c r="B51" s="831" t="str">
        <f>'SAME R Results'!B99</f>
        <v>Kapton</v>
      </c>
      <c r="C51" s="784">
        <f>'SAME R Results'!F99</f>
        <v>101</v>
      </c>
      <c r="D51" s="785" t="str">
        <f>'SAME R Results'!G99</f>
        <v>No flow run w/ aging</v>
      </c>
      <c r="E51" s="784">
        <f>'SAME R Results'!K99</f>
        <v>0</v>
      </c>
      <c r="F51" s="793">
        <f>'SAME R Results'!L99</f>
        <v>1.48</v>
      </c>
      <c r="G51" s="784">
        <f>'SAME R Results'!R99</f>
        <v>29.428571428571427</v>
      </c>
      <c r="H51" s="821">
        <f>'SAME R Results'!AR99</f>
        <v>2.7684004999999998</v>
      </c>
      <c r="I51" s="821">
        <f>'SAME R Results'!AS99</f>
        <v>0</v>
      </c>
      <c r="J51" s="821">
        <f>'SAME R Results'!AT99</f>
        <v>0</v>
      </c>
      <c r="K51" s="784">
        <f>'SAME R Results'!BD99</f>
        <v>277645.73872056679</v>
      </c>
      <c r="L51" s="784">
        <f>'SAME R Results'!BE99</f>
        <v>62.00566341405532</v>
      </c>
      <c r="M51" s="784">
        <f>'SAME R Results'!BF99</f>
        <v>0.21252439500000003</v>
      </c>
      <c r="N51" s="784">
        <f>'SAME R Results'!BG99</f>
        <v>5.7025892499999987E-2</v>
      </c>
      <c r="O51" s="789"/>
      <c r="P51" s="784">
        <f>'SAME R Results'!BH99</f>
        <v>8.5145175000000002</v>
      </c>
      <c r="Q51" s="817">
        <f>'SAME R Results'!BI99</f>
        <v>0.22332654446557226</v>
      </c>
      <c r="R51" s="817">
        <f>'SAME R Results'!BJ99</f>
        <v>0.34551005269730162</v>
      </c>
      <c r="S51" s="817">
        <f>'SAME R Results'!BL99</f>
        <v>3.7268052402687091</v>
      </c>
      <c r="T51" s="817">
        <f>'SAME R Results'!BM99</f>
        <v>1.9359452843564022</v>
      </c>
      <c r="U51" s="817">
        <f>'SAME R Results'!BN99</f>
        <v>0.17954783605894736</v>
      </c>
      <c r="V51" s="784">
        <f>'SAME R Results'!BR99</f>
        <v>62.00566341405532</v>
      </c>
      <c r="W51" s="1086">
        <f>'SAME R Results'!BZ99</f>
        <v>578.19370520881728</v>
      </c>
      <c r="X51" s="1777">
        <f>'SAME R Results'!CA99</f>
        <v>1.2966666666666127</v>
      </c>
      <c r="Y51" s="1777" t="str">
        <f>'SAME R Results'!CB99</f>
        <v xml:space="preserve"> 54K</v>
      </c>
      <c r="Z51" s="1777">
        <f>'SAME R Results'!CC99</f>
        <v>251</v>
      </c>
      <c r="AA51" s="1777">
        <f>'SAME R Results'!CD99</f>
        <v>3.9398795629821695E-2</v>
      </c>
      <c r="AB51" s="1777"/>
      <c r="AC51" s="1777"/>
      <c r="AD51" s="2029">
        <f>'SAME R Results'!CI99</f>
        <v>99</v>
      </c>
      <c r="AE51" s="2029" t="str">
        <f>'SAME R Results'!CJ99</f>
        <v>Kapton</v>
      </c>
      <c r="AF51" s="2033">
        <f>'SAME R Results'!CK99</f>
        <v>0.22332654446557226</v>
      </c>
      <c r="AG51" s="2033">
        <f>'SAME R Results'!CL99</f>
        <v>2.4960239379389383E-2</v>
      </c>
      <c r="AH51" s="2033">
        <f>'SAME R Results'!CM99</f>
        <v>4.3284807245664844E-2</v>
      </c>
      <c r="AI51" s="2062">
        <f t="shared" si="3"/>
        <v>214122.67767653859</v>
      </c>
      <c r="AJ51" s="2061">
        <f t="shared" si="4"/>
        <v>47.81927769721689</v>
      </c>
      <c r="AK51" s="2060">
        <f t="shared" si="5"/>
        <v>6.5664659383036152</v>
      </c>
    </row>
    <row r="52" spans="1:95" ht="16.5" hidden="1" customHeight="1" x14ac:dyDescent="0.2">
      <c r="A52" s="780">
        <v>2</v>
      </c>
      <c r="B52" s="831" t="str">
        <f>'SAME R Results'!B100</f>
        <v>Kapton</v>
      </c>
      <c r="C52" s="784" t="str">
        <f>'SAME R Results'!F100</f>
        <v>101a</v>
      </c>
      <c r="D52" s="785" t="str">
        <f>'SAME R Results'!G100</f>
        <v>aged</v>
      </c>
      <c r="E52" s="784">
        <f>'SAME R Results'!K100</f>
        <v>0</v>
      </c>
      <c r="F52" s="793">
        <f>'SAME R Results'!L100</f>
        <v>1.48</v>
      </c>
      <c r="G52" s="784">
        <f>'SAME R Results'!R100</f>
        <v>560.57142857142856</v>
      </c>
      <c r="H52" s="821">
        <f>'SAME R Results'!AR100</f>
        <v>2.4593499999999997</v>
      </c>
      <c r="I52" s="821">
        <f>'SAME R Results'!AS100</f>
        <v>0</v>
      </c>
      <c r="J52" s="821">
        <f>'SAME R Results'!AT100</f>
        <v>0</v>
      </c>
      <c r="K52" s="784">
        <f>'SAME R Results'!BD100</f>
        <v>253109.83922102317</v>
      </c>
      <c r="L52" s="784">
        <f>'SAME R Results'!BE100</f>
        <v>59.146924907156333</v>
      </c>
      <c r="M52" s="784">
        <f>'SAME R Results'!BF100</f>
        <v>0.21377568</v>
      </c>
      <c r="N52" s="784">
        <f>'SAME R Results'!BG100</f>
        <v>5.8727256249999978E-2</v>
      </c>
      <c r="O52" s="789"/>
      <c r="P52" s="784">
        <f>'SAME R Results'!BH100</f>
        <v>8.1544950000000007</v>
      </c>
      <c r="Q52" s="817">
        <f>'SAME R Results'!BI100</f>
        <v>0.23368086001393035</v>
      </c>
      <c r="R52" s="817">
        <f>'SAME R Results'!BJ100</f>
        <v>0.35123708057095632</v>
      </c>
      <c r="S52" s="817">
        <f>'SAME R Results'!BL100</f>
        <v>3.6401441792200204</v>
      </c>
      <c r="T52" s="817">
        <f>'SAME R Results'!BM100</f>
        <v>1.8933755883208117</v>
      </c>
      <c r="U52" s="817">
        <f>'SAME R Results'!BN100</f>
        <v>0.19060510757829099</v>
      </c>
      <c r="V52" s="784">
        <f>'SAME R Results'!BR100</f>
        <v>59.146924907156333</v>
      </c>
      <c r="W52" s="1086">
        <f>'SAME R Results'!BZ100</f>
        <v>578.19370520881728</v>
      </c>
      <c r="X52" s="1777">
        <f>'SAME R Results'!CA100</f>
        <v>1.2966666666666127</v>
      </c>
      <c r="Y52" s="1777">
        <f>'SAME R Results'!CB100</f>
        <v>0</v>
      </c>
      <c r="Z52" s="1777">
        <f>'SAME R Results'!CC100</f>
        <v>0</v>
      </c>
      <c r="AA52" s="1777">
        <f>'SAME R Results'!CD100</f>
        <v>3.7732881748073557E-2</v>
      </c>
      <c r="AB52" s="1777"/>
      <c r="AC52" s="1777"/>
      <c r="AD52" s="2029">
        <f>'SAME R Results'!CI100</f>
        <v>100</v>
      </c>
      <c r="AE52" s="2029" t="str">
        <f>'SAME R Results'!CJ100</f>
        <v>Kapton</v>
      </c>
      <c r="AF52" s="2033">
        <f>'SAME R Results'!CK100</f>
        <v>0.23368086001393035</v>
      </c>
      <c r="AG52" s="2033">
        <f>'SAME R Results'!CL100</f>
        <v>2.6215685949896341E-2</v>
      </c>
      <c r="AH52" s="2033">
        <f>'SAME R Results'!CM100</f>
        <v>4.2021161295630868E-2</v>
      </c>
      <c r="AI52" s="2062">
        <f t="shared" si="3"/>
        <v>195200.39014475606</v>
      </c>
      <c r="AJ52" s="2061">
        <f t="shared" si="4"/>
        <v>45.614595044081334</v>
      </c>
      <c r="AK52" s="2060">
        <f t="shared" si="5"/>
        <v>6.2888136246789257</v>
      </c>
    </row>
    <row r="53" spans="1:95" ht="16.5" hidden="1" customHeight="1" x14ac:dyDescent="0.2">
      <c r="A53" s="780">
        <v>2</v>
      </c>
      <c r="B53" s="831" t="str">
        <f>'SAME R Results'!B101</f>
        <v>Kapton</v>
      </c>
      <c r="C53" s="784">
        <f>'SAME R Results'!F101</f>
        <v>102</v>
      </c>
      <c r="D53" s="785" t="str">
        <f>'SAME R Results'!G101</f>
        <v>No flow run w/ aging</v>
      </c>
      <c r="E53" s="784">
        <f>'SAME R Results'!K101</f>
        <v>0</v>
      </c>
      <c r="F53" s="793">
        <f>'SAME R Results'!L101</f>
        <v>1.48</v>
      </c>
      <c r="G53" s="784">
        <f>'SAME R Results'!R101</f>
        <v>27.571428571428573</v>
      </c>
      <c r="H53" s="821">
        <f>'SAME R Results'!AR101</f>
        <v>5.4696210000000018</v>
      </c>
      <c r="I53" s="821">
        <f>'SAME R Results'!AS101</f>
        <v>0</v>
      </c>
      <c r="J53" s="821">
        <f>'SAME R Results'!AT101</f>
        <v>0</v>
      </c>
      <c r="K53" s="784">
        <f>'SAME R Results'!BD101</f>
        <v>258123.09072398374</v>
      </c>
      <c r="L53" s="784">
        <f>'SAME R Results'!BE101</f>
        <v>78.526166726178445</v>
      </c>
      <c r="M53" s="784">
        <f>'SAME R Results'!BF101</f>
        <v>0.52612301000000006</v>
      </c>
      <c r="N53" s="784">
        <f>'SAME R Results'!BG101</f>
        <v>0.14265442249999999</v>
      </c>
      <c r="O53" s="789"/>
      <c r="P53" s="784">
        <f>'SAME R Results'!BH101</f>
        <v>17.270820000000001</v>
      </c>
      <c r="Q53" s="817">
        <f>'SAME R Results'!BI101</f>
        <v>0.30421984529136165</v>
      </c>
      <c r="R53" s="817">
        <f>'SAME R Results'!BJ101</f>
        <v>0.44812555565829937</v>
      </c>
      <c r="S53" s="817">
        <f>'SAME R Results'!BL101</f>
        <v>3.6880946330282898</v>
      </c>
      <c r="T53" s="817">
        <f>'SAME R Results'!BM101</f>
        <v>1.8633066199621118</v>
      </c>
      <c r="U53" s="817">
        <f>'SAME R Results'!BN101</f>
        <v>0.25065793411164244</v>
      </c>
      <c r="V53" s="784">
        <f>'SAME R Results'!BR101</f>
        <v>78.526166726178445</v>
      </c>
      <c r="W53" s="1086">
        <f>'SAME R Results'!BZ101</f>
        <v>578.7984573834824</v>
      </c>
      <c r="X53" s="1777">
        <f>'SAME R Results'!CA101</f>
        <v>1.4366666666666417</v>
      </c>
      <c r="Y53" s="1777" t="str">
        <f>'SAME R Results'!CB101</f>
        <v xml:space="preserve"> 55K</v>
      </c>
      <c r="Z53" s="1777">
        <f>'SAME R Results'!CC101</f>
        <v>251</v>
      </c>
      <c r="AA53" s="1777">
        <f>'SAME R Results'!CD101</f>
        <v>7.2128714617170631E-2</v>
      </c>
      <c r="AB53" s="1777"/>
      <c r="AC53" s="1777"/>
      <c r="AD53" s="2029">
        <f>'SAME R Results'!CI101</f>
        <v>101</v>
      </c>
      <c r="AE53" s="2029" t="str">
        <f>'SAME R Results'!CJ101</f>
        <v>Kapton</v>
      </c>
      <c r="AF53" s="2033">
        <f>'SAME R Results'!CK101</f>
        <v>0.30421984529136165</v>
      </c>
      <c r="AG53" s="2033">
        <f>'SAME R Results'!CL101</f>
        <v>3.0463116979969684E-2</v>
      </c>
      <c r="AH53" s="2033">
        <f>'SAME R Results'!CM101</f>
        <v>3.9727881450433204E-2</v>
      </c>
      <c r="AI53" s="2062">
        <f t="shared" si="3"/>
        <v>179668.04458746282</v>
      </c>
      <c r="AJ53" s="2061">
        <f t="shared" si="4"/>
        <v>54.658584728199408</v>
      </c>
      <c r="AK53" s="2060">
        <f t="shared" si="5"/>
        <v>12.021452436195105</v>
      </c>
    </row>
    <row r="54" spans="1:95" s="11" customFormat="1" ht="16.5" hidden="1" customHeight="1" x14ac:dyDescent="0.2">
      <c r="A54" s="780">
        <v>2</v>
      </c>
      <c r="B54" s="831" t="str">
        <f>'SAME R Results'!B102</f>
        <v>Kapton</v>
      </c>
      <c r="C54" s="784" t="str">
        <f>'SAME R Results'!F102</f>
        <v>102a</v>
      </c>
      <c r="D54" s="785" t="str">
        <f>'SAME R Results'!G102</f>
        <v>aged</v>
      </c>
      <c r="E54" s="784">
        <f>'SAME R Results'!K102</f>
        <v>0</v>
      </c>
      <c r="F54" s="793">
        <f>'SAME R Results'!L102</f>
        <v>1.48</v>
      </c>
      <c r="G54" s="784">
        <f>'SAME R Results'!R102</f>
        <v>562.71428571428567</v>
      </c>
      <c r="H54" s="821">
        <f>'SAME R Results'!AR102</f>
        <v>5.1269247619047622</v>
      </c>
      <c r="I54" s="821">
        <f>'SAME R Results'!AS102</f>
        <v>0</v>
      </c>
      <c r="J54" s="821">
        <f>'SAME R Results'!AT102</f>
        <v>0</v>
      </c>
      <c r="K54" s="784">
        <f>'SAME R Results'!BD102</f>
        <v>211761.04779864493</v>
      </c>
      <c r="L54" s="784">
        <f>'SAME R Results'!BE102</f>
        <v>69.806300393142521</v>
      </c>
      <c r="M54" s="784">
        <f>'SAME R Results'!BF102</f>
        <v>0.48804425714285721</v>
      </c>
      <c r="N54" s="784">
        <f>'SAME R Results'!BG102</f>
        <v>0.12664430398809529</v>
      </c>
      <c r="O54" s="789"/>
      <c r="P54" s="784">
        <f>'SAME R Results'!BH102</f>
        <v>15.329957142857143</v>
      </c>
      <c r="Q54" s="817">
        <f>'SAME R Results'!BI102</f>
        <v>0.32964655737592746</v>
      </c>
      <c r="R54" s="817">
        <f>'SAME R Results'!BJ102</f>
        <v>0.460047454751769</v>
      </c>
      <c r="S54" s="817">
        <f>'SAME R Results'!BL102</f>
        <v>3.8536613315726695</v>
      </c>
      <c r="T54" s="817">
        <f>'SAME R Results'!BM102</f>
        <v>1.7812740254848882</v>
      </c>
      <c r="U54" s="817">
        <f>'SAME R Results'!BN102</f>
        <v>0.27904323668687664</v>
      </c>
      <c r="V54" s="784">
        <f>'SAME R Results'!BR102</f>
        <v>69.806300393142521</v>
      </c>
      <c r="W54" s="1086">
        <f>'SAME R Results'!BZ102</f>
        <v>578.7984573834824</v>
      </c>
      <c r="X54" s="1777">
        <f>'SAME R Results'!CA102</f>
        <v>1.4366666666666417</v>
      </c>
      <c r="Y54" s="1777">
        <f>'SAME R Results'!CB102</f>
        <v>0</v>
      </c>
      <c r="Z54" s="1777">
        <f>'SAME R Results'!CC102</f>
        <v>0</v>
      </c>
      <c r="AA54" s="1777">
        <f>'SAME R Results'!CD102</f>
        <v>6.402302287040218E-2</v>
      </c>
      <c r="AB54" s="1777"/>
      <c r="AC54" s="1777"/>
      <c r="AD54" s="2029">
        <f>'SAME R Results'!CI102</f>
        <v>102</v>
      </c>
      <c r="AE54" s="2029" t="str">
        <f>'SAME R Results'!CJ102</f>
        <v>Kapton</v>
      </c>
      <c r="AF54" s="2033">
        <f>'SAME R Results'!CK102</f>
        <v>0.32964655737592746</v>
      </c>
      <c r="AG54" s="2033">
        <f>'SAME R Results'!CL102</f>
        <v>3.1835983140387124E-2</v>
      </c>
      <c r="AH54" s="2033">
        <f>'SAME R Results'!CM102</f>
        <v>4.0362711070848795E-2</v>
      </c>
      <c r="AI54" s="2062">
        <f t="shared" si="3"/>
        <v>147397.48106634474</v>
      </c>
      <c r="AJ54" s="2061">
        <f t="shared" si="4"/>
        <v>48.589072199403994</v>
      </c>
      <c r="AK54" s="2060">
        <f t="shared" si="5"/>
        <v>10.670503811733695</v>
      </c>
      <c r="AL54" s="2028"/>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row>
    <row r="55" spans="1:95" ht="16.5" customHeight="1" x14ac:dyDescent="0.2">
      <c r="A55" s="780">
        <v>2</v>
      </c>
      <c r="B55" s="831" t="str">
        <f>'SAME R Results'!B114</f>
        <v>Kapton</v>
      </c>
      <c r="C55" s="784">
        <f>'SAME R Results'!F114</f>
        <v>108</v>
      </c>
      <c r="D55" s="785" t="str">
        <f>'SAME R Results'!G114</f>
        <v>Low flow run w/ aging</v>
      </c>
      <c r="E55" s="784">
        <f>'SAME R Results'!K114</f>
        <v>1</v>
      </c>
      <c r="F55" s="793">
        <f>'SAME R Results'!L114</f>
        <v>1.48</v>
      </c>
      <c r="G55" s="784">
        <f>'SAME R Results'!R114</f>
        <v>29.571428571428573</v>
      </c>
      <c r="H55" s="821">
        <f>'SAME R Results'!AR114</f>
        <v>4.6021415000000001</v>
      </c>
      <c r="I55" s="821">
        <f>'SAME R Results'!AS114</f>
        <v>0</v>
      </c>
      <c r="J55" s="821">
        <f>'SAME R Results'!AT114</f>
        <v>0</v>
      </c>
      <c r="K55" s="784">
        <f>'SAME R Results'!BD114</f>
        <v>495068.20928105974</v>
      </c>
      <c r="L55" s="784">
        <f>'SAME R Results'!BE114</f>
        <v>66.67123351132058</v>
      </c>
      <c r="M55" s="784">
        <f>'SAME R Results'!BF114</f>
        <v>0.39344790499999993</v>
      </c>
      <c r="N55" s="784">
        <f>'SAME R Results'!BG114</f>
        <v>0.11017607625</v>
      </c>
      <c r="O55" s="789"/>
      <c r="P55" s="784">
        <f>'SAME R Results'!BH114</f>
        <v>14.916892499999999</v>
      </c>
      <c r="Q55" s="817">
        <f>'SAME R Results'!BI114</f>
        <v>0.1346708034598724</v>
      </c>
      <c r="R55" s="817">
        <f>'SAME R Results'!BJ114</f>
        <v>0.34348579768208154</v>
      </c>
      <c r="S55" s="817">
        <f>'SAME R Results'!BL114</f>
        <v>3.5710829282686487</v>
      </c>
      <c r="T55" s="817">
        <f>'SAME R Results'!BM114</f>
        <v>2.6317062440357741</v>
      </c>
      <c r="U55" s="817">
        <f>'SAME R Results'!BN114</f>
        <v>8.432489020675428E-2</v>
      </c>
      <c r="V55" s="784">
        <f>'SAME R Results'!BR114</f>
        <v>66.67123351132058</v>
      </c>
      <c r="W55" s="1086">
        <f>'SAME R Results'!BZ114</f>
        <v>579.39177547442239</v>
      </c>
      <c r="X55" s="1777">
        <f>'SAME R Results'!CA114</f>
        <v>1.3933333333333575</v>
      </c>
      <c r="Y55" s="1777" t="str">
        <f>'SAME R Results'!CB114</f>
        <v xml:space="preserve"> 61K</v>
      </c>
      <c r="Z55" s="1777">
        <f>'SAME R Results'!CC114</f>
        <v>252</v>
      </c>
      <c r="AA55" s="1777">
        <f>'SAME R Results'!CD114</f>
        <v>6.4235422248802715E-2</v>
      </c>
      <c r="AB55" s="1777"/>
      <c r="AC55" s="1777"/>
      <c r="AD55" s="2029">
        <f>'SAME R Results'!CI114</f>
        <v>114</v>
      </c>
      <c r="AE55" s="2029" t="str">
        <f>'SAME R Results'!CJ114</f>
        <v>Kapton</v>
      </c>
      <c r="AF55" s="2033">
        <f>'SAME R Results'!CK114</f>
        <v>0.1346708034598724</v>
      </c>
      <c r="AG55" s="2033">
        <f>'SAME R Results'!CL114</f>
        <v>2.6375996542175251E-2</v>
      </c>
      <c r="AH55" s="2033">
        <f>'SAME R Results'!CM114</f>
        <v>4.1310703596435322E-2</v>
      </c>
      <c r="AI55" s="2062">
        <f t="shared" si="3"/>
        <v>355312.11192419939</v>
      </c>
      <c r="AJ55" s="2061">
        <f t="shared" si="4"/>
        <v>47.850167591856042</v>
      </c>
      <c r="AK55" s="2060">
        <f t="shared" si="5"/>
        <v>10.705903708133786</v>
      </c>
    </row>
    <row r="56" spans="1:95" ht="16.5" customHeight="1" x14ac:dyDescent="0.2">
      <c r="A56" s="780">
        <v>2</v>
      </c>
      <c r="B56" s="831" t="str">
        <f>'SAME R Results'!B115</f>
        <v>Kapton</v>
      </c>
      <c r="C56" s="784" t="str">
        <f>'SAME R Results'!F115</f>
        <v>108a</v>
      </c>
      <c r="D56" s="785" t="str">
        <f>'SAME R Results'!G115</f>
        <v>aged</v>
      </c>
      <c r="E56" s="784">
        <f>'SAME R Results'!K115</f>
        <v>1</v>
      </c>
      <c r="F56" s="793">
        <f>'SAME R Results'!L115</f>
        <v>1.48</v>
      </c>
      <c r="G56" s="784">
        <f>'SAME R Results'!R115</f>
        <v>559.71428571428567</v>
      </c>
      <c r="H56" s="821">
        <f>'SAME R Results'!AR115</f>
        <v>4.4236300000000002</v>
      </c>
      <c r="I56" s="821">
        <f>'SAME R Results'!AS115</f>
        <v>0</v>
      </c>
      <c r="J56" s="821">
        <f>'SAME R Results'!AT115</f>
        <v>0</v>
      </c>
      <c r="K56" s="784">
        <f>'SAME R Results'!BD115</f>
        <v>451723.46541728929</v>
      </c>
      <c r="L56" s="784">
        <f>'SAME R Results'!BE115</f>
        <v>65.498293038665565</v>
      </c>
      <c r="M56" s="784">
        <f>'SAME R Results'!BF115</f>
        <v>0.42219548000000001</v>
      </c>
      <c r="N56" s="784">
        <f>'SAME R Results'!BG115</f>
        <v>0.12251278875</v>
      </c>
      <c r="O56" s="789"/>
      <c r="P56" s="784">
        <f>'SAME R Results'!BH115</f>
        <v>14.5329075</v>
      </c>
      <c r="Q56" s="817">
        <f>'SAME R Results'!BI115</f>
        <v>0.14499643709710786</v>
      </c>
      <c r="R56" s="817">
        <f>'SAME R Results'!BJ115</f>
        <v>0.35107316171962338</v>
      </c>
      <c r="S56" s="817">
        <f>'SAME R Results'!BL115</f>
        <v>3.4461339449347896</v>
      </c>
      <c r="T56" s="817">
        <f>'SAME R Results'!BM115</f>
        <v>2.5609148057473199</v>
      </c>
      <c r="U56" s="817">
        <f>'SAME R Results'!BN115</f>
        <v>9.3183105678405501E-2</v>
      </c>
      <c r="V56" s="784">
        <f>'SAME R Results'!BR115</f>
        <v>65.498293038665565</v>
      </c>
      <c r="W56" s="1086">
        <f>'SAME R Results'!BZ115</f>
        <v>579.39177547442239</v>
      </c>
      <c r="X56" s="1777">
        <f>'SAME R Results'!CA115</f>
        <v>1.3933333333333575</v>
      </c>
      <c r="Y56" s="1777">
        <f>'SAME R Results'!CB115</f>
        <v>0</v>
      </c>
      <c r="Z56" s="1777">
        <f>'SAME R Results'!CC115</f>
        <v>0</v>
      </c>
      <c r="AA56" s="1777">
        <f>'SAME R Results'!CD115</f>
        <v>6.2581898325357765E-2</v>
      </c>
      <c r="AB56" s="1777"/>
      <c r="AC56" s="1777"/>
      <c r="AD56" s="2029">
        <f>'SAME R Results'!CI115</f>
        <v>115</v>
      </c>
      <c r="AE56" s="2029" t="str">
        <f>'SAME R Results'!CJ115</f>
        <v>Kapton</v>
      </c>
      <c r="AF56" s="2033">
        <f>'SAME R Results'!CK115</f>
        <v>0.14499643709710786</v>
      </c>
      <c r="AG56" s="2033">
        <f>'SAME R Results'!CL115</f>
        <v>2.9050998914016347E-2</v>
      </c>
      <c r="AH56" s="2033">
        <f>'SAME R Results'!CM115</f>
        <v>3.8200174530760529E-2</v>
      </c>
      <c r="AI56" s="2062">
        <f t="shared" si="3"/>
        <v>324203.44407938857</v>
      </c>
      <c r="AJ56" s="2061">
        <f t="shared" si="4"/>
        <v>47.008344286122792</v>
      </c>
      <c r="AK56" s="2060">
        <f t="shared" si="5"/>
        <v>10.430316387559628</v>
      </c>
    </row>
    <row r="57" spans="1:95" ht="16.5" customHeight="1" x14ac:dyDescent="0.2">
      <c r="A57" s="780">
        <v>2</v>
      </c>
      <c r="B57" s="831" t="str">
        <f>'SAME R Results'!B120</f>
        <v>Kapton</v>
      </c>
      <c r="C57" s="784">
        <f>'SAME R Results'!F120</f>
        <v>112</v>
      </c>
      <c r="D57" s="785" t="str">
        <f>'SAME R Results'!G120</f>
        <v>low flow run w STS</v>
      </c>
      <c r="E57" s="784">
        <f>'SAME R Results'!K120</f>
        <v>2</v>
      </c>
      <c r="F57" s="793">
        <f>'SAME R Results'!L120</f>
        <v>1.48</v>
      </c>
      <c r="G57" s="784">
        <f>'SAME R Results'!R120</f>
        <v>22.285714285714285</v>
      </c>
      <c r="H57" s="821">
        <f>'SAME R Results'!AR120</f>
        <v>5.4159850000000009</v>
      </c>
      <c r="I57" s="821">
        <f>'SAME R Results'!AS120</f>
        <v>4.5750275</v>
      </c>
      <c r="J57" s="821">
        <f>'SAME R Results'!AT120</f>
        <v>5.1413255000000007</v>
      </c>
      <c r="K57" s="784">
        <f>'SAME R Results'!BD120</f>
        <v>1615017.6733915848</v>
      </c>
      <c r="L57" s="784">
        <f>'SAME R Results'!BE120</f>
        <v>307.8509299586508</v>
      </c>
      <c r="M57" s="784">
        <f>'SAME R Results'!BF120</f>
        <v>0</v>
      </c>
      <c r="N57" s="784">
        <f>'SAME R Results'!BG120</f>
        <v>0</v>
      </c>
      <c r="O57" s="789"/>
      <c r="P57" s="784">
        <f>'SAME R Results'!BH120</f>
        <v>28.287495</v>
      </c>
      <c r="Q57" s="817">
        <f>'SAME R Results'!BI120</f>
        <v>0.19061768489019365</v>
      </c>
      <c r="R57" s="817">
        <f>'SAME R Results'!BJ120</f>
        <v>0.28666637066468903</v>
      </c>
      <c r="S57" s="817">
        <f>'SAME R Results'!BL120</f>
        <v>0</v>
      </c>
      <c r="T57" s="817">
        <f>'SAME R Results'!BM120</f>
        <v>1.8941825311333986</v>
      </c>
      <c r="U57" s="817">
        <f>'SAME R Results'!BN120</f>
        <v>0.15543771805529163</v>
      </c>
      <c r="V57" s="784">
        <f>'SAME R Results'!BR120</f>
        <v>307.8509299586508</v>
      </c>
      <c r="W57" s="1086">
        <f>'SAME R Results'!BZ120</f>
        <v>583.20436719326278</v>
      </c>
      <c r="X57" s="1777">
        <f>'SAME R Results'!CA120</f>
        <v>2.4199999999999777</v>
      </c>
      <c r="Y57" s="1777" t="str">
        <f>'SAME R Results'!CB120</f>
        <v xml:space="preserve"> 65K</v>
      </c>
      <c r="Z57" s="1777">
        <f>'SAME R Results'!CC120</f>
        <v>253</v>
      </c>
      <c r="AA57" s="1777">
        <f>'SAME R Results'!CD120</f>
        <v>7.0134285123967591E-2</v>
      </c>
      <c r="AB57" s="1777"/>
      <c r="AC57" s="1777"/>
      <c r="AD57" s="2029"/>
      <c r="AE57" s="2029"/>
      <c r="AF57" s="2029"/>
      <c r="AG57" s="2029"/>
      <c r="AH57" s="2029"/>
      <c r="AI57" s="2062">
        <f t="shared" si="3"/>
        <v>667362.67495520646</v>
      </c>
      <c r="AJ57" s="2061">
        <f t="shared" si="4"/>
        <v>127.21112808208828</v>
      </c>
      <c r="AK57" s="2060">
        <f t="shared" si="5"/>
        <v>11.689047520661264</v>
      </c>
    </row>
    <row r="58" spans="1:95" ht="16.5" customHeight="1" x14ac:dyDescent="0.2">
      <c r="A58" s="780">
        <v>2</v>
      </c>
      <c r="B58" s="831" t="str">
        <f>'SAME R Results'!B122</f>
        <v>Kapton</v>
      </c>
      <c r="C58" s="784">
        <f>'SAME R Results'!F122</f>
        <v>114</v>
      </c>
      <c r="D58" s="785" t="str">
        <f>'SAME R Results'!G122</f>
        <v>low flow run w STS no Ptrak</v>
      </c>
      <c r="E58" s="784">
        <f>'SAME R Results'!K122</f>
        <v>2</v>
      </c>
      <c r="F58" s="793">
        <f>'SAME R Results'!L122</f>
        <v>1.43</v>
      </c>
      <c r="G58" s="784">
        <f>'SAME R Results'!R122</f>
        <v>28.285714285714285</v>
      </c>
      <c r="H58" s="821">
        <f>'SAME R Results'!AR122</f>
        <v>0.76524354999999988</v>
      </c>
      <c r="I58" s="821">
        <f>'SAME R Results'!AS122</f>
        <v>4.9595634999999998</v>
      </c>
      <c r="J58" s="821">
        <f>'SAME R Results'!AT122</f>
        <v>5.1737520000000021</v>
      </c>
      <c r="K58" s="784" t="e">
        <f>'SAME R Results'!BD122</f>
        <v>#VALUE!</v>
      </c>
      <c r="L58" s="784">
        <f>'SAME R Results'!BE122</f>
        <v>81.033945832324562</v>
      </c>
      <c r="M58" s="784">
        <f>'SAME R Results'!BF122</f>
        <v>0</v>
      </c>
      <c r="N58" s="784">
        <f>'SAME R Results'!BG122</f>
        <v>0</v>
      </c>
      <c r="O58" s="789"/>
      <c r="P58" s="784">
        <f>'SAME R Results'!BH122</f>
        <v>2.3453549999999996</v>
      </c>
      <c r="Q58" s="817">
        <f>'SAME R Results'!BI122</f>
        <v>0</v>
      </c>
      <c r="R58" s="817">
        <f>'SAME R Results'!BJ122</f>
        <v>0</v>
      </c>
      <c r="S58" s="817">
        <f>'SAME R Results'!BL122</f>
        <v>0</v>
      </c>
      <c r="T58" s="817">
        <f>'SAME R Results'!BM122</f>
        <v>0</v>
      </c>
      <c r="U58" s="817">
        <f>'SAME R Results'!BN122</f>
        <v>0</v>
      </c>
      <c r="V58" s="784">
        <f>'SAME R Results'!BR122</f>
        <v>81.033945832324562</v>
      </c>
      <c r="W58" s="1086">
        <f>'SAME R Results'!BZ122</f>
        <v>497.24008696531865</v>
      </c>
      <c r="X58" s="1777">
        <f>'SAME R Results'!CA122</f>
        <v>0.50333333333341113</v>
      </c>
      <c r="Y58" s="1777" t="str">
        <f>'SAME R Results'!CB122</f>
        <v xml:space="preserve"> 67K</v>
      </c>
      <c r="Z58" s="1777">
        <f>'SAME R Results'!CC122</f>
        <v>253</v>
      </c>
      <c r="AA58" s="1777">
        <f>'SAME R Results'!CD122</f>
        <v>2.7957874172181107E-2</v>
      </c>
      <c r="AB58" s="1777"/>
      <c r="AC58" s="1777"/>
      <c r="AD58" s="2029"/>
      <c r="AE58" s="2029"/>
      <c r="AF58" s="2029"/>
      <c r="AG58" s="2029"/>
      <c r="AH58" s="2029"/>
      <c r="AI58" s="2062"/>
      <c r="AJ58" s="2061">
        <f t="shared" si="4"/>
        <v>160.99459436883186</v>
      </c>
      <c r="AK58" s="2060">
        <f t="shared" si="5"/>
        <v>4.6596456953635172</v>
      </c>
    </row>
    <row r="59" spans="1:95" ht="16.5" customHeight="1" x14ac:dyDescent="0.25">
      <c r="A59" s="778">
        <v>1</v>
      </c>
      <c r="B59" s="1805" t="str">
        <f>'SAME1 Flight Tests 8-27-09'!B37</f>
        <v>Lampwick</v>
      </c>
      <c r="C59" s="779">
        <f>'SAME1 Flight Tests 8-27-09'!E37</f>
        <v>31</v>
      </c>
      <c r="D59" s="779" t="str">
        <f>'SAME1 Flight Tests 8-27-09'!F37</f>
        <v>Air flow down (4)</v>
      </c>
      <c r="E59" s="779">
        <f>'SAME1 Flight Tests 8-27-09'!L37</f>
        <v>4</v>
      </c>
      <c r="F59" s="804">
        <f>'SAME1 Flight Tests 8-27-09'!M37</f>
        <v>1.2450000000000001</v>
      </c>
      <c r="G59" s="805">
        <f>'SAME1 Flight Tests 8-27-09'!Q37</f>
        <v>11</v>
      </c>
      <c r="H59" s="820">
        <f>'SAME1 Flight Tests 8-27-09'!Z37</f>
        <v>6.2319949999999986</v>
      </c>
      <c r="I59" s="820">
        <f>'SAME1 Flight Tests 8-27-09'!AA37</f>
        <v>4.5496626666666673</v>
      </c>
      <c r="J59" s="822"/>
      <c r="K59" s="805">
        <f>'SAME1 Flight Tests 8-27-09'!AK37</f>
        <v>1644842.7294187157</v>
      </c>
      <c r="L59" s="805">
        <f>'SAME1 Flight Tests 8-27-09'!AL37</f>
        <v>244.38265833948313</v>
      </c>
      <c r="M59" s="806"/>
      <c r="N59" s="805"/>
      <c r="O59" s="806"/>
      <c r="P59" s="805" t="e">
        <f>'SAME1 Flight Tests 8-27-09'!AM37</f>
        <v>#DIV/0!</v>
      </c>
      <c r="Q59" s="816">
        <f>'SAME1 Flight Tests 8-27-09'!AP37</f>
        <v>0.14857509108232342</v>
      </c>
      <c r="R59" s="816" t="e">
        <f>'SAME1 Flight Tests 8-27-09'!AQ37</f>
        <v>#DIV/0!</v>
      </c>
      <c r="S59" s="816"/>
      <c r="T59" s="816" t="e">
        <f>'SAME1 Flight Tests 8-27-09'!AS37</f>
        <v>#DIV/0!</v>
      </c>
      <c r="U59" s="816" t="e">
        <f>'SAME1 Flight Tests 8-27-09'!AT37</f>
        <v>#DIV/0!</v>
      </c>
      <c r="V59" s="806"/>
      <c r="W59" s="805" t="str">
        <f>'SAME1 Flight Tests 8-27-09'!BH37</f>
        <v>??</v>
      </c>
      <c r="X59" s="1804">
        <f>'SAME1 Flight Tests 8-27-09'!BI37</f>
        <v>0.7899999999999574</v>
      </c>
      <c r="Y59" s="1804">
        <f>'SAME1 Flight Tests 8-27-09'!BJ37</f>
        <v>31</v>
      </c>
      <c r="Z59" s="1804">
        <f>'SAME1 Flight Tests 8-27-09'!BK37</f>
        <v>0</v>
      </c>
      <c r="AA59" s="1804">
        <f>'SAME1 Flight Tests 8-27-09'!BL37</f>
        <v>0</v>
      </c>
      <c r="AB59" s="1804" t="e">
        <f>'SAME1 Flight Tests 8-27-09'!BM37</f>
        <v>#DIV/0!</v>
      </c>
      <c r="AC59" s="1804" t="e">
        <f>'SAME1 Flight Tests 8-27-09'!BN37</f>
        <v>#DIV/0!</v>
      </c>
      <c r="AD59" s="2031"/>
      <c r="AE59" s="2032"/>
      <c r="AF59" s="2032"/>
      <c r="AG59" s="2032"/>
      <c r="AH59" s="2032"/>
      <c r="AI59" s="2062">
        <f t="shared" ref="AI59:AI64" si="6">K59/X59</f>
        <v>2082079.4043276005</v>
      </c>
      <c r="AJ59" s="2061">
        <f t="shared" si="4"/>
        <v>309.34513713860292</v>
      </c>
      <c r="AK59" s="2060"/>
      <c r="AL59" s="2027"/>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row>
    <row r="60" spans="1:95" ht="16.5" customHeight="1" x14ac:dyDescent="0.25">
      <c r="A60" s="778">
        <v>1</v>
      </c>
      <c r="B60" s="1805" t="str">
        <f>'SAME1 Flight Tests 8-27-09'!B38</f>
        <v>Lampwick</v>
      </c>
      <c r="C60" s="779">
        <f>'SAME1 Flight Tests 8-27-09'!E38</f>
        <v>32</v>
      </c>
      <c r="D60" s="779" t="str">
        <f>'SAME1 Flight Tests 8-27-09'!F38</f>
        <v>Baseline</v>
      </c>
      <c r="E60" s="779">
        <f>'SAME1 Flight Tests 8-27-09'!L38</f>
        <v>8</v>
      </c>
      <c r="F60" s="804">
        <f>'SAME1 Flight Tests 8-27-09'!M38</f>
        <v>1.2450000000000001</v>
      </c>
      <c r="G60" s="805">
        <f>'SAME1 Flight Tests 8-27-09'!Q38</f>
        <v>62.666666666666664</v>
      </c>
      <c r="H60" s="820">
        <f>'SAME1 Flight Tests 8-27-09'!Z38</f>
        <v>6.2419269999999996</v>
      </c>
      <c r="I60" s="820">
        <f>'SAME1 Flight Tests 8-27-09'!AA38</f>
        <v>-7.0190420000000001E-4</v>
      </c>
      <c r="J60" s="822"/>
      <c r="K60" s="805">
        <f>'SAME1 Flight Tests 8-27-09'!AK38</f>
        <v>1876277.1679931821</v>
      </c>
      <c r="L60" s="805">
        <f>'SAME1 Flight Tests 8-27-09'!AL38</f>
        <v>382.01317813143794</v>
      </c>
      <c r="M60" s="806"/>
      <c r="N60" s="805"/>
      <c r="O60" s="806"/>
      <c r="P60" s="805">
        <f>'SAME1 Flight Tests 8-27-09'!AM38</f>
        <v>29.251232351897851</v>
      </c>
      <c r="Q60" s="816">
        <f>'SAME1 Flight Tests 8-27-09'!AP38</f>
        <v>0.20360167711257149</v>
      </c>
      <c r="R60" s="816">
        <f>'SAME1 Flight Tests 8-27-09'!AQ38</f>
        <v>0.31102232794081452</v>
      </c>
      <c r="S60" s="816"/>
      <c r="T60" s="816">
        <f>'SAME1 Flight Tests 8-27-09'!AS38</f>
        <v>1.9173073768130833</v>
      </c>
      <c r="U60" s="816">
        <f>'SAME1 Flight Tests 8-27-09'!AT38</f>
        <v>0.16473134438845458</v>
      </c>
      <c r="V60" s="806"/>
      <c r="W60" s="805">
        <f>'SAME1 Flight Tests 8-27-09'!BH38</f>
        <v>258.64706119544206</v>
      </c>
      <c r="X60" s="1804">
        <f>'SAME1 Flight Tests 8-27-09'!BI38</f>
        <v>0.8599999999999719</v>
      </c>
      <c r="Y60" s="1804">
        <f>'SAME1 Flight Tests 8-27-09'!BJ38</f>
        <v>32</v>
      </c>
      <c r="Z60" s="1804">
        <f>'SAME1 Flight Tests 8-27-09'!BK38</f>
        <v>0</v>
      </c>
      <c r="AA60" s="1804">
        <f>'SAME1 Flight Tests 8-27-09'!BL38</f>
        <v>0.20407836524580564</v>
      </c>
      <c r="AB60" s="1804">
        <f>'SAME1 Flight Tests 8-27-09'!BM38</f>
        <v>0.7932721796018497</v>
      </c>
      <c r="AC60" s="1804">
        <f>'SAME1 Flight Tests 8-27-09'!BN38</f>
        <v>0.99999335423175051</v>
      </c>
      <c r="AD60" s="2031"/>
      <c r="AE60" s="2032"/>
      <c r="AF60" s="2032"/>
      <c r="AG60" s="2032"/>
      <c r="AH60" s="2032"/>
      <c r="AI60" s="2062">
        <f t="shared" si="6"/>
        <v>2181717.6372014456</v>
      </c>
      <c r="AJ60" s="2061">
        <f t="shared" si="4"/>
        <v>444.2013699202912</v>
      </c>
      <c r="AK60" s="2060">
        <f>P60/X60</f>
        <v>34.01306087430094</v>
      </c>
      <c r="AL60" s="2027"/>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row>
    <row r="61" spans="1:95" ht="16.5" customHeight="1" x14ac:dyDescent="0.25">
      <c r="A61" s="778">
        <v>1</v>
      </c>
      <c r="B61" s="1805" t="str">
        <f>'SAME1 Flight Tests 8-27-09'!B39</f>
        <v>Lampwick</v>
      </c>
      <c r="C61" s="779" t="str">
        <f>'SAME1 Flight Tests 8-27-09'!E39</f>
        <v>32a</v>
      </c>
      <c r="D61" s="779" t="str">
        <f>'SAME1 Flight Tests 8-27-09'!F39</f>
        <v>after secondary aging</v>
      </c>
      <c r="E61" s="779">
        <f>'SAME1 Flight Tests 8-27-09'!L39</f>
        <v>8</v>
      </c>
      <c r="F61" s="804">
        <f>'SAME1 Flight Tests 8-27-09'!M39</f>
        <v>1.2450000000000001</v>
      </c>
      <c r="G61" s="805">
        <f>'SAME1 Flight Tests 8-27-09'!Q39</f>
        <v>893</v>
      </c>
      <c r="H61" s="820">
        <f>'SAME1 Flight Tests 8-27-09'!Z39</f>
        <v>6.2466120000000007</v>
      </c>
      <c r="I61" s="820">
        <f>'SAME1 Flight Tests 8-27-09'!AA39</f>
        <v>-7.4768044999999985E-4</v>
      </c>
      <c r="J61" s="822"/>
      <c r="K61" s="805">
        <f>'SAME1 Flight Tests 8-27-09'!AK39</f>
        <v>874837.37603472825</v>
      </c>
      <c r="L61" s="805">
        <f>'SAME1 Flight Tests 8-27-09'!AL39</f>
        <v>241.21021488103753</v>
      </c>
      <c r="M61" s="806"/>
      <c r="N61" s="805"/>
      <c r="O61" s="806"/>
      <c r="P61" s="805">
        <f>'SAME1 Flight Tests 8-27-09'!AM39</f>
        <v>28.68506496369249</v>
      </c>
      <c r="Q61" s="816">
        <f>'SAME1 Flight Tests 8-27-09'!AP39</f>
        <v>0.27572006122365567</v>
      </c>
      <c r="R61" s="816">
        <f>'SAME1 Flight Tests 8-27-09'!AQ39</f>
        <v>0.39839240656225133</v>
      </c>
      <c r="S61" s="816"/>
      <c r="T61" s="816">
        <f>'SAME1 Flight Tests 8-27-09'!AS39</f>
        <v>1.8343173343211712</v>
      </c>
      <c r="U61" s="816">
        <f>'SAME1 Flight Tests 8-27-09'!AT39</f>
        <v>0.2293754973875925</v>
      </c>
      <c r="V61" s="806"/>
      <c r="W61" s="805">
        <f>'SAME1 Flight Tests 8-27-09'!BH39</f>
        <v>258.64706119544206</v>
      </c>
      <c r="X61" s="1804">
        <f>'SAME1 Flight Tests 8-27-09'!BI39</f>
        <v>0.8599999999999719</v>
      </c>
      <c r="Y61" s="1804">
        <f>'SAME1 Flight Tests 8-27-09'!BJ39</f>
        <v>32</v>
      </c>
      <c r="Z61" s="1804">
        <f>'SAME1 Flight Tests 8-27-09'!BK39</f>
        <v>0</v>
      </c>
      <c r="AA61" s="1804">
        <f>'SAME1 Flight Tests 8-27-09'!BL39</f>
        <v>0.20012836021181463</v>
      </c>
      <c r="AB61" s="1804">
        <f>'SAME1 Flight Tests 8-27-09'!BM39</f>
        <v>0.72806940021577404</v>
      </c>
      <c r="AC61" s="1804">
        <f>'SAME1 Flight Tests 8-27-09'!BN39</f>
        <v>0.99999464746307742</v>
      </c>
      <c r="AD61" s="2031"/>
      <c r="AE61" s="2032"/>
      <c r="AF61" s="2032"/>
      <c r="AG61" s="2032"/>
      <c r="AH61" s="2032"/>
      <c r="AI61" s="2062">
        <f t="shared" si="6"/>
        <v>1017252.7628311126</v>
      </c>
      <c r="AJ61" s="2061">
        <f t="shared" si="4"/>
        <v>280.4769940477272</v>
      </c>
      <c r="AK61" s="2060">
        <f>P61/X61</f>
        <v>33.354726701969099</v>
      </c>
      <c r="AL61" s="2027"/>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row>
    <row r="62" spans="1:95" ht="16.5" customHeight="1" x14ac:dyDescent="0.25">
      <c r="A62" s="778">
        <v>1</v>
      </c>
      <c r="B62" s="1805" t="str">
        <f>'SAME1 Flight Tests 8-27-09'!B41</f>
        <v>Lampwick</v>
      </c>
      <c r="C62" s="779">
        <f>'SAME1 Flight Tests 8-27-09'!E41</f>
        <v>34</v>
      </c>
      <c r="D62" s="779" t="str">
        <f>'SAME1 Flight Tests 8-27-09'!F41</f>
        <v>lower flow (2)</v>
      </c>
      <c r="E62" s="779">
        <f>'SAME1 Flight Tests 8-27-09'!L41</f>
        <v>2</v>
      </c>
      <c r="F62" s="804">
        <f>'SAME1 Flight Tests 8-27-09'!M41</f>
        <v>1.2450000000000001</v>
      </c>
      <c r="G62" s="805">
        <f>'SAME1 Flight Tests 8-27-09'!Q41</f>
        <v>45.666666666666664</v>
      </c>
      <c r="H62" s="820">
        <f>'SAME1 Flight Tests 8-27-09'!Z41</f>
        <v>6.2472994999999996</v>
      </c>
      <c r="I62" s="820">
        <f>'SAME1 Flight Tests 8-27-09'!AA41</f>
        <v>4.6678009999999999</v>
      </c>
      <c r="J62" s="822"/>
      <c r="K62" s="805">
        <f>'SAME1 Flight Tests 8-27-09'!AK41</f>
        <v>1162148.7250497313</v>
      </c>
      <c r="L62" s="805">
        <f>'SAME1 Flight Tests 8-27-09'!AL41</f>
        <v>190.12985727339534</v>
      </c>
      <c r="M62" s="806"/>
      <c r="N62" s="805"/>
      <c r="O62" s="806"/>
      <c r="P62" s="805">
        <f>'SAME1 Flight Tests 8-27-09'!AM41</f>
        <v>18.14754818881114</v>
      </c>
      <c r="Q62" s="816">
        <f>'SAME1 Flight Tests 8-27-09'!AP41</f>
        <v>0.16360200134045599</v>
      </c>
      <c r="R62" s="816">
        <f>'SAME1 Flight Tests 8-27-09'!AQ41</f>
        <v>0.31119147379012313</v>
      </c>
      <c r="S62" s="816"/>
      <c r="T62" s="816">
        <f>'SAME1 Flight Tests 8-27-09'!AS41</f>
        <v>2.22967354965495</v>
      </c>
      <c r="U62" s="816">
        <f>'SAME1 Flight Tests 8-27-09'!AT41</f>
        <v>0.11862304648393515</v>
      </c>
      <c r="V62" s="806"/>
      <c r="W62" s="805">
        <f>'SAME1 Flight Tests 8-27-09'!BH41</f>
        <v>258.45198005359714</v>
      </c>
      <c r="X62" s="1804">
        <f>'SAME1 Flight Tests 8-27-09'!BI41</f>
        <v>0.79999999999991189</v>
      </c>
      <c r="Y62" s="1804">
        <f>'SAME1 Flight Tests 8-27-09'!BJ41</f>
        <v>34</v>
      </c>
      <c r="Z62" s="1804">
        <f>'SAME1 Flight Tests 8-27-09'!BK41</f>
        <v>0</v>
      </c>
      <c r="AA62" s="1804">
        <f>'SAME1 Flight Tests 8-27-09'!BL41</f>
        <v>0.13610661141609853</v>
      </c>
      <c r="AB62" s="1804">
        <f>'SAME1 Flight Tests 8-27-09'!BM41</f>
        <v>0.59987549089710435</v>
      </c>
      <c r="AC62" s="1804">
        <f>'SAME1 Flight Tests 8-27-09'!BN41</f>
        <v>0.99910975622327891</v>
      </c>
      <c r="AD62" s="2031"/>
      <c r="AE62" s="2032"/>
      <c r="AF62" s="2032"/>
      <c r="AG62" s="2032"/>
      <c r="AH62" s="2032"/>
      <c r="AI62" s="2062">
        <f t="shared" si="6"/>
        <v>1452685.9063123241</v>
      </c>
      <c r="AJ62" s="2061">
        <f t="shared" si="4"/>
        <v>237.66232159177036</v>
      </c>
      <c r="AK62" s="2060">
        <f>P62/X62</f>
        <v>22.684435236016423</v>
      </c>
      <c r="AL62" s="2027"/>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row>
    <row r="63" spans="1:95" ht="16.5" customHeight="1" x14ac:dyDescent="0.25">
      <c r="A63" s="778">
        <v>1</v>
      </c>
      <c r="B63" s="1805" t="str">
        <f>'SAME1 Flight Tests 8-27-09'!B63</f>
        <v>Lampwick</v>
      </c>
      <c r="C63" s="779">
        <f>'SAME1 Flight Tests 8-27-09'!E63</f>
        <v>46</v>
      </c>
      <c r="D63" s="779" t="str">
        <f>'SAME1 Flight Tests 8-27-09'!F63</f>
        <v>high temp aging</v>
      </c>
      <c r="E63" s="779">
        <f>'SAME1 Flight Tests 8-27-09'!L63</f>
        <v>8</v>
      </c>
      <c r="F63" s="804">
        <f>'SAME1 Flight Tests 8-27-09'!M63</f>
        <v>1.32</v>
      </c>
      <c r="G63" s="805">
        <f>'SAME1 Flight Tests 8-27-09'!Q63</f>
        <v>82</v>
      </c>
      <c r="H63" s="820">
        <f>'SAME1 Flight Tests 8-27-09'!Z63</f>
        <v>6.2510685000000006</v>
      </c>
      <c r="I63" s="820">
        <f>'SAME1 Flight Tests 8-27-09'!AA63</f>
        <v>-7.6293924999999989E-4</v>
      </c>
      <c r="J63" s="822"/>
      <c r="K63" s="805">
        <f>'SAME1 Flight Tests 8-27-09'!AK63</f>
        <v>1507678.3447922845</v>
      </c>
      <c r="L63" s="805">
        <f>'SAME1 Flight Tests 8-27-09'!AL63</f>
        <v>404.03706967599447</v>
      </c>
      <c r="M63" s="806"/>
      <c r="N63" s="805"/>
      <c r="O63" s="806"/>
      <c r="P63" s="805">
        <f>'SAME1 Flight Tests 8-27-09'!AM63</f>
        <v>34.594700801350811</v>
      </c>
      <c r="Q63" s="816">
        <f>'SAME1 Flight Tests 8-27-09'!AP63</f>
        <v>0.26798625255286757</v>
      </c>
      <c r="R63" s="816">
        <f>'SAME1 Flight Tests 8-27-09'!AQ63</f>
        <v>0.35374218369207788</v>
      </c>
      <c r="S63" s="816"/>
      <c r="T63" s="816">
        <f>'SAME1 Flight Tests 8-27-09'!AS63</f>
        <v>1.69368833526457</v>
      </c>
      <c r="U63" s="816">
        <f>'SAME1 Flight Tests 8-27-09'!AT63</f>
        <v>0.23325198445905801</v>
      </c>
      <c r="V63" s="806"/>
      <c r="W63" s="805">
        <f>'SAME1 Flight Tests 8-27-09'!BH63</f>
        <v>343.55957860374446</v>
      </c>
      <c r="X63" s="1804">
        <f>'SAME1 Flight Tests 8-27-09'!BI63</f>
        <v>1.4199999999999768</v>
      </c>
      <c r="Y63" s="1804">
        <f>'SAME1 Flight Tests 8-27-09'!BJ63</f>
        <v>46</v>
      </c>
      <c r="Z63" s="1804">
        <f>'SAME1 Flight Tests 8-27-09'!BK63</f>
        <v>0</v>
      </c>
      <c r="AA63" s="1804">
        <f>'SAME1 Flight Tests 8-27-09'!BL63</f>
        <v>0.1461747921183861</v>
      </c>
      <c r="AB63" s="1804">
        <f>'SAME1 Flight Tests 8-27-09'!BM63</f>
        <v>0.88137152802691288</v>
      </c>
      <c r="AC63" s="1804">
        <f>'SAME1 Flight Tests 8-27-09'!BN63</f>
        <v>0.99999998586774153</v>
      </c>
      <c r="AD63" s="2031"/>
      <c r="AE63" s="2032"/>
      <c r="AF63" s="2032"/>
      <c r="AG63" s="2032"/>
      <c r="AH63" s="2032"/>
      <c r="AI63" s="2062">
        <f t="shared" si="6"/>
        <v>1061745.3132340205</v>
      </c>
      <c r="AJ63" s="2061">
        <f t="shared" si="4"/>
        <v>284.5331476591557</v>
      </c>
      <c r="AK63" s="2060">
        <f>P63/X63</f>
        <v>24.362465353064348</v>
      </c>
      <c r="AL63" s="2027"/>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row>
    <row r="64" spans="1:95" ht="16.5" customHeight="1" x14ac:dyDescent="0.25">
      <c r="A64" s="778">
        <v>1</v>
      </c>
      <c r="B64" s="1805" t="str">
        <f>'SAME1 Flight Tests 8-27-09'!B64</f>
        <v>Lampwick</v>
      </c>
      <c r="C64" s="779" t="str">
        <f>'SAME1 Flight Tests 8-27-09'!E64</f>
        <v>46a</v>
      </c>
      <c r="D64" s="779" t="str">
        <f>'SAME1 Flight Tests 8-27-09'!F64</f>
        <v>aging</v>
      </c>
      <c r="E64" s="779">
        <f>'SAME1 Flight Tests 8-27-09'!L64</f>
        <v>8</v>
      </c>
      <c r="F64" s="804">
        <f>'SAME1 Flight Tests 8-27-09'!M64</f>
        <v>1.32</v>
      </c>
      <c r="G64" s="805">
        <f>'SAME1 Flight Tests 8-27-09'!Q64</f>
        <v>1963.6666666666667</v>
      </c>
      <c r="H64" s="820">
        <f>'SAME1 Flight Tests 8-27-09'!Z64</f>
        <v>6.2547760000000006</v>
      </c>
      <c r="I64" s="820">
        <f>'SAME1 Flight Tests 8-27-09'!AA64</f>
        <v>-4.5776364999999992E-4</v>
      </c>
      <c r="J64" s="822"/>
      <c r="K64" s="805">
        <f>'SAME1 Flight Tests 8-27-09'!AK64</f>
        <v>577492.72038184176</v>
      </c>
      <c r="L64" s="805">
        <f>'SAME1 Flight Tests 8-27-09'!AL64</f>
        <v>199.06246731712528</v>
      </c>
      <c r="M64" s="806"/>
      <c r="N64" s="805"/>
      <c r="O64" s="806"/>
      <c r="P64" s="805">
        <f>'SAME1 Flight Tests 8-27-09'!AM64</f>
        <v>34.304533507117</v>
      </c>
      <c r="Q64" s="816">
        <f>'SAME1 Flight Tests 8-27-09'!AP64</f>
        <v>0.34470125820028336</v>
      </c>
      <c r="R64" s="816">
        <f>'SAME1 Flight Tests 8-27-09'!AQ64</f>
        <v>0.48556852213690521</v>
      </c>
      <c r="S64" s="816"/>
      <c r="T64" s="816">
        <f>'SAME1 Flight Tests 8-27-09'!AS64</f>
        <v>1.7956311049383042</v>
      </c>
      <c r="U64" s="816">
        <f>'SAME1 Flight Tests 8-27-09'!AT64</f>
        <v>0.29042837201600924</v>
      </c>
      <c r="V64" s="806"/>
      <c r="W64" s="805">
        <f>'SAME1 Flight Tests 8-27-09'!BH64</f>
        <v>343.55957860374446</v>
      </c>
      <c r="X64" s="1804">
        <f>'SAME1 Flight Tests 8-27-09'!BI64</f>
        <v>1.4199999999999768</v>
      </c>
      <c r="Y64" s="1804">
        <f>'SAME1 Flight Tests 8-27-09'!BJ64</f>
        <v>46</v>
      </c>
      <c r="Z64" s="1804">
        <f>'SAME1 Flight Tests 8-27-09'!BK64</f>
        <v>0</v>
      </c>
      <c r="AA64" s="1804">
        <f>'SAME1 Flight Tests 8-27-09'!BL64</f>
        <v>0.14494873312866574</v>
      </c>
      <c r="AB64" s="1804">
        <f>'SAME1 Flight Tests 8-27-09'!BM64</f>
        <v>0.63913376649286679</v>
      </c>
      <c r="AC64" s="1804">
        <f>'SAME1 Flight Tests 8-27-09'!BN64</f>
        <v>0.99999105788191622</v>
      </c>
      <c r="AD64" s="2031"/>
      <c r="AE64" s="2032"/>
      <c r="AF64" s="2032"/>
      <c r="AG64" s="2032"/>
      <c r="AH64" s="2032"/>
      <c r="AI64" s="2062">
        <f t="shared" si="6"/>
        <v>406685.01435341634</v>
      </c>
      <c r="AJ64" s="2061">
        <f t="shared" si="4"/>
        <v>140.1848361388229</v>
      </c>
      <c r="AK64" s="2060">
        <f>P64/X64</f>
        <v>24.158122188110958</v>
      </c>
      <c r="AL64" s="2027"/>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row>
    <row r="65" spans="1:95" ht="16.5" hidden="1" customHeight="1" x14ac:dyDescent="0.2">
      <c r="A65" s="780">
        <v>2</v>
      </c>
      <c r="B65" s="1806" t="str">
        <f>'SAME R Results'!B4</f>
        <v>Lampwick</v>
      </c>
      <c r="C65" s="784">
        <f>'SAME R Results'!F4</f>
        <v>49</v>
      </c>
      <c r="D65" s="785" t="str">
        <f>'SAME R Results'!G4</f>
        <v>Baseline High RT/R0</v>
      </c>
      <c r="E65" s="784">
        <f>'SAME R Results'!K4</f>
        <v>8</v>
      </c>
      <c r="F65" s="793">
        <f>'SAME R Results'!L4</f>
        <v>1.2514430209035738</v>
      </c>
      <c r="G65" s="784">
        <f>'SAME R Results'!R4</f>
        <v>51.4</v>
      </c>
      <c r="H65" s="821">
        <f>'SAME R Results'!AR4</f>
        <v>6.2560000000000002</v>
      </c>
      <c r="I65" s="821">
        <f>'SAME R Results'!AS4</f>
        <v>0</v>
      </c>
      <c r="J65" s="821">
        <f>'SAME R Results'!AT4</f>
        <v>0</v>
      </c>
      <c r="K65" s="784">
        <f>'SAME R Results'!BD4</f>
        <v>2819890.7109968318</v>
      </c>
      <c r="L65" s="784">
        <f>'SAME R Results'!BE4</f>
        <v>421.19638693020511</v>
      </c>
      <c r="M65" s="784">
        <f>'SAME R Results'!BF4</f>
        <v>1.9476177736518814</v>
      </c>
      <c r="N65" s="784">
        <f>'SAME R Results'!BG4</f>
        <v>0.55112516095124597</v>
      </c>
      <c r="O65" s="789"/>
      <c r="P65" s="784">
        <f>'SAME R Results'!BH4</f>
        <v>34.559212052422055</v>
      </c>
      <c r="Q65" s="817">
        <f>'SAME R Results'!BI4</f>
        <v>0.14936620957955926</v>
      </c>
      <c r="R65" s="817">
        <f>'SAME R Results'!BJ4</f>
        <v>0.28605155365931773</v>
      </c>
      <c r="S65" s="817">
        <f>'SAME R Results'!BL4</f>
        <v>3.5338937715895229</v>
      </c>
      <c r="T65" s="817">
        <f>'SAME R Results'!BM4</f>
        <v>2.2391217870301241</v>
      </c>
      <c r="U65" s="817">
        <f>'SAME R Results'!BN4</f>
        <v>0.10793353093663659</v>
      </c>
      <c r="V65" s="784">
        <f>'SAME R Results'!BR4</f>
        <v>421.19638693020511</v>
      </c>
      <c r="W65" s="1086">
        <f>'SAME R Results'!BZ4</f>
        <v>268.93865858906793</v>
      </c>
      <c r="X65" s="1777">
        <f>'SAME R Results'!CA4</f>
        <v>0</v>
      </c>
      <c r="Y65" s="1777">
        <f>'SAME R Results'!CB4</f>
        <v>0</v>
      </c>
      <c r="Z65" s="1777">
        <f>'SAME R Results'!CC4</f>
        <v>0</v>
      </c>
      <c r="AA65" s="1777">
        <f>'SAME R Results'!CD4</f>
        <v>0</v>
      </c>
      <c r="AB65" s="1777"/>
      <c r="AC65" s="1777"/>
      <c r="AD65" s="2029">
        <f>'SAME R Results'!CI4</f>
        <v>4</v>
      </c>
      <c r="AE65" s="2029" t="str">
        <f>'SAME R Results'!CJ4</f>
        <v>Lampwick</v>
      </c>
      <c r="AF65" s="2033">
        <f>'SAME R Results'!CK4</f>
        <v>0.14936620957955926</v>
      </c>
      <c r="AG65" s="2033">
        <f>'SAME R Results'!CL4</f>
        <v>5.6355965833294636E-2</v>
      </c>
      <c r="AH65" s="2033">
        <f>'SAME R Results'!CM4</f>
        <v>3.6325575930246212E-2</v>
      </c>
      <c r="AI65" s="2062"/>
      <c r="AJ65" s="2061"/>
      <c r="AK65" s="2060"/>
    </row>
    <row r="66" spans="1:95" s="11" customFormat="1" ht="16.5" hidden="1" customHeight="1" x14ac:dyDescent="0.2">
      <c r="A66" s="780">
        <v>2</v>
      </c>
      <c r="B66" s="1806" t="str">
        <f>'SAME R Results'!B11</f>
        <v>Lampwick</v>
      </c>
      <c r="C66" s="784">
        <f>'SAME R Results'!F11</f>
        <v>54</v>
      </c>
      <c r="D66" s="785" t="str">
        <f>'SAME R Results'!G11</f>
        <v>Baseline</v>
      </c>
      <c r="E66" s="784">
        <f>'SAME R Results'!K11</f>
        <v>8.1</v>
      </c>
      <c r="F66" s="793">
        <f>'SAME R Results'!L11</f>
        <v>1.2450000000000001</v>
      </c>
      <c r="G66" s="784">
        <f>'SAME R Results'!R11</f>
        <v>56.8</v>
      </c>
      <c r="H66" s="821">
        <f>'SAME R Results'!AR11</f>
        <v>6.2525025000000003</v>
      </c>
      <c r="I66" s="821">
        <f>'SAME R Results'!AS11</f>
        <v>0</v>
      </c>
      <c r="J66" s="821">
        <f>'SAME R Results'!AT11</f>
        <v>0</v>
      </c>
      <c r="K66" s="784">
        <f>'SAME R Results'!BD11</f>
        <v>3197761.8213616745</v>
      </c>
      <c r="L66" s="784">
        <f>'SAME R Results'!BE11</f>
        <v>350.55685968846421</v>
      </c>
      <c r="M66" s="784">
        <f>'SAME R Results'!BF11</f>
        <v>0</v>
      </c>
      <c r="N66" s="784">
        <f>'SAME R Results'!BG11</f>
        <v>0</v>
      </c>
      <c r="O66" s="789"/>
      <c r="P66" s="784">
        <f>'SAME R Results'!BH11</f>
        <v>26.963747165480513</v>
      </c>
      <c r="Q66" s="817">
        <f>'SAME R Results'!BI11</f>
        <v>0.10962569424235284</v>
      </c>
      <c r="R66" s="817">
        <f>'SAME R Results'!BJ11</f>
        <v>0.25252933607121358</v>
      </c>
      <c r="S66" s="817">
        <f>'SAME R Results'!BL11</f>
        <v>0</v>
      </c>
      <c r="T66" s="817">
        <f>'SAME R Results'!BM11</f>
        <v>2.492996586982887</v>
      </c>
      <c r="U66" s="817">
        <f>'SAME R Results'!BN11</f>
        <v>7.2229168713861147E-2</v>
      </c>
      <c r="V66" s="784">
        <f>'SAME R Results'!BR11</f>
        <v>350.55685968846421</v>
      </c>
      <c r="W66" s="1086">
        <f>'SAME R Results'!BZ11</f>
        <v>264.66873011764068</v>
      </c>
      <c r="X66" s="1777">
        <f>'SAME R Results'!CA11</f>
        <v>0</v>
      </c>
      <c r="Y66" s="1777">
        <f>'SAME R Results'!CB11</f>
        <v>0</v>
      </c>
      <c r="Z66" s="1777">
        <f>'SAME R Results'!CC11</f>
        <v>0</v>
      </c>
      <c r="AA66" s="1777">
        <f>'SAME R Results'!CD11</f>
        <v>0</v>
      </c>
      <c r="AB66" s="1777"/>
      <c r="AC66" s="1777"/>
      <c r="AD66" s="2029"/>
      <c r="AE66" s="2029"/>
      <c r="AF66" s="2033"/>
      <c r="AG66" s="2033"/>
      <c r="AH66" s="2033"/>
      <c r="AI66" s="2062"/>
      <c r="AJ66" s="2061"/>
      <c r="AK66" s="2060"/>
      <c r="AL66" s="2028"/>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row>
    <row r="67" spans="1:95" ht="16.5" customHeight="1" x14ac:dyDescent="0.2">
      <c r="A67" s="780">
        <v>2</v>
      </c>
      <c r="B67" s="1806" t="str">
        <f>'SAME R Results'!B12</f>
        <v>Lampwick</v>
      </c>
      <c r="C67" s="784">
        <f>'SAME R Results'!F12</f>
        <v>55</v>
      </c>
      <c r="D67" s="785" t="str">
        <f>'SAME R Results'!G12</f>
        <v>High RT/R0 test aging</v>
      </c>
      <c r="E67" s="784">
        <f>'SAME R Results'!K12</f>
        <v>8.1</v>
      </c>
      <c r="F67" s="793">
        <f>'SAME R Results'!L12</f>
        <v>1.2450000000000001</v>
      </c>
      <c r="G67" s="784">
        <f>'SAME R Results'!R12</f>
        <v>47.2</v>
      </c>
      <c r="H67" s="821">
        <f>'SAME R Results'!AR12</f>
        <v>6.2489999999999997</v>
      </c>
      <c r="I67" s="821">
        <f>'SAME R Results'!AS12</f>
        <v>0</v>
      </c>
      <c r="J67" s="821">
        <f>'SAME R Results'!AT12</f>
        <v>0</v>
      </c>
      <c r="K67" s="784">
        <f>'SAME R Results'!BD12</f>
        <v>3373889.4875935018</v>
      </c>
      <c r="L67" s="784">
        <f>'SAME R Results'!BE12</f>
        <v>392.25129573824915</v>
      </c>
      <c r="M67" s="784">
        <f>'SAME R Results'!BF12</f>
        <v>0</v>
      </c>
      <c r="N67" s="784">
        <f>'SAME R Results'!BG12</f>
        <v>0</v>
      </c>
      <c r="O67" s="789"/>
      <c r="P67" s="784">
        <f>'SAME R Results'!BH12</f>
        <v>36.637405105047137</v>
      </c>
      <c r="Q67" s="817">
        <f>'SAME R Results'!BI12</f>
        <v>0.11626086070116975</v>
      </c>
      <c r="R67" s="817">
        <f>'SAME R Results'!BJ12</f>
        <v>0.27474623118441571</v>
      </c>
      <c r="S67" s="817">
        <f>'SAME R Results'!BL12</f>
        <v>0</v>
      </c>
      <c r="T67" s="817">
        <f>'SAME R Results'!BM12</f>
        <v>2.5278471246933618</v>
      </c>
      <c r="U67" s="817">
        <f>'SAME R Results'!BN12</f>
        <v>7.5628315768853746E-2</v>
      </c>
      <c r="V67" s="784">
        <f>'SAME R Results'!BR12</f>
        <v>392.25129573824915</v>
      </c>
      <c r="W67" s="1086">
        <f>'SAME R Results'!BZ12</f>
        <v>262.89926572283059</v>
      </c>
      <c r="X67" s="1777">
        <f>'SAME R Results'!CA12</f>
        <v>1.2266666666667092</v>
      </c>
      <c r="Y67" s="1777" t="str">
        <f>'SAME R Results'!CB12</f>
        <v xml:space="preserve"> 08L</v>
      </c>
      <c r="Z67" s="1777">
        <f>'SAME R Results'!CC12</f>
        <v>210</v>
      </c>
      <c r="AA67" s="1777">
        <f>'SAME R Results'!CD12</f>
        <v>0.17920469888337651</v>
      </c>
      <c r="AB67" s="1777"/>
      <c r="AC67" s="1777"/>
      <c r="AD67" s="2029"/>
      <c r="AE67" s="2029"/>
      <c r="AF67" s="2033"/>
      <c r="AG67" s="2033"/>
      <c r="AH67" s="2033"/>
      <c r="AI67" s="2062">
        <f>K67/X67</f>
        <v>2750453.3866250422</v>
      </c>
      <c r="AJ67" s="2061">
        <f>L67/X67</f>
        <v>319.77007804747461</v>
      </c>
      <c r="AK67" s="2060">
        <f>P67/X67</f>
        <v>29.867449813896087</v>
      </c>
    </row>
    <row r="68" spans="1:95" ht="16.5" customHeight="1" x14ac:dyDescent="0.2">
      <c r="A68" s="780">
        <v>2</v>
      </c>
      <c r="B68" s="1806" t="str">
        <f>'SAME R Results'!B13</f>
        <v>Lampwick</v>
      </c>
      <c r="C68" s="784" t="str">
        <f>'SAME R Results'!F13</f>
        <v>55a</v>
      </c>
      <c r="D68" s="785" t="str">
        <f>'SAME R Results'!G13</f>
        <v>aged</v>
      </c>
      <c r="E68" s="784">
        <f>'SAME R Results'!K13</f>
        <v>8.1</v>
      </c>
      <c r="F68" s="793">
        <f>'SAME R Results'!L13</f>
        <v>1.2450000000000001</v>
      </c>
      <c r="G68" s="784">
        <f>'SAME R Results'!R13</f>
        <v>218</v>
      </c>
      <c r="H68" s="821">
        <f>'SAME R Results'!AR13</f>
        <v>6.2489999999999997</v>
      </c>
      <c r="I68" s="821">
        <f>'SAME R Results'!AS13</f>
        <v>0</v>
      </c>
      <c r="J68" s="821">
        <f>'SAME R Results'!AT13</f>
        <v>0</v>
      </c>
      <c r="K68" s="784">
        <f>'SAME R Results'!BD13</f>
        <v>2068777.3214579814</v>
      </c>
      <c r="L68" s="784">
        <f>'SAME R Results'!BE13</f>
        <v>308.14292214783211</v>
      </c>
      <c r="M68" s="784">
        <f>'SAME R Results'!BF13</f>
        <v>0</v>
      </c>
      <c r="N68" s="784">
        <f>'SAME R Results'!BG13</f>
        <v>0</v>
      </c>
      <c r="O68" s="789"/>
      <c r="P68" s="784">
        <f>'SAME R Results'!BH13</f>
        <v>35.6499301662937</v>
      </c>
      <c r="Q68" s="817">
        <f>'SAME R Results'!BI13</f>
        <v>0.14894929432553272</v>
      </c>
      <c r="R68" s="817">
        <f>'SAME R Results'!BJ13</f>
        <v>0.32046610714872392</v>
      </c>
      <c r="S68" s="817">
        <f>'SAME R Results'!BL13</f>
        <v>0</v>
      </c>
      <c r="T68" s="817">
        <f>'SAME R Results'!BM13</f>
        <v>2.3996231498083622</v>
      </c>
      <c r="U68" s="817">
        <f>'SAME R Results'!BN13</f>
        <v>0.10154688893994045</v>
      </c>
      <c r="V68" s="784">
        <f>'SAME R Results'!BR13</f>
        <v>308.14292214783211</v>
      </c>
      <c r="W68" s="1086">
        <f>'SAME R Results'!BZ13</f>
        <v>262.89926572283059</v>
      </c>
      <c r="X68" s="1777">
        <f>'SAME R Results'!CA13</f>
        <v>1.2266666666667092</v>
      </c>
      <c r="Y68" s="1777">
        <f>'SAME R Results'!CB13</f>
        <v>0</v>
      </c>
      <c r="Z68" s="1777">
        <f>'SAME R Results'!CC13</f>
        <v>0</v>
      </c>
      <c r="AA68" s="1777">
        <f>'SAME R Results'!CD13</f>
        <v>0.17437465842208272</v>
      </c>
      <c r="AB68" s="1777"/>
      <c r="AC68" s="1777"/>
      <c r="AD68" s="2029"/>
      <c r="AE68" s="2029"/>
      <c r="AF68" s="2033"/>
      <c r="AG68" s="2033"/>
      <c r="AH68" s="2033"/>
      <c r="AI68" s="2062">
        <f>K68/X68</f>
        <v>1686503.2511885134</v>
      </c>
      <c r="AJ68" s="2061">
        <f>L68/X68</f>
        <v>251.20346914224572</v>
      </c>
      <c r="AK68" s="2060">
        <f>P68/X68</f>
        <v>29.062443070347118</v>
      </c>
    </row>
    <row r="69" spans="1:95" ht="16.5" hidden="1" customHeight="1" x14ac:dyDescent="0.2">
      <c r="A69" s="780">
        <v>2</v>
      </c>
      <c r="B69" s="1806" t="str">
        <f>'SAME R Results'!B15</f>
        <v>Lampwick</v>
      </c>
      <c r="C69" s="784">
        <f>'SAME R Results'!F15</f>
        <v>57</v>
      </c>
      <c r="D69" s="785" t="str">
        <f>'SAME R Results'!G15</f>
        <v>High RT/R0 reburn sample</v>
      </c>
      <c r="E69" s="784">
        <f>'SAME R Results'!K15</f>
        <v>8.1</v>
      </c>
      <c r="F69" s="793">
        <f>'SAME R Results'!L15</f>
        <v>1.2528990314448718</v>
      </c>
      <c r="G69" s="784" t="str">
        <f>'SAME R Results'!R15</f>
        <v>n/a</v>
      </c>
      <c r="H69" s="821">
        <f>'SAME R Results'!AR15</f>
        <v>5.6770474999999996</v>
      </c>
      <c r="I69" s="821">
        <f>'SAME R Results'!AS15</f>
        <v>0</v>
      </c>
      <c r="J69" s="821">
        <f>'SAME R Results'!AT15</f>
        <v>0</v>
      </c>
      <c r="K69" s="784">
        <f>'SAME R Results'!BD15</f>
        <v>2869058.83318034</v>
      </c>
      <c r="L69" s="784">
        <f>'SAME R Results'!BE15</f>
        <v>244.52617424712432</v>
      </c>
      <c r="M69" s="784">
        <f>'SAME R Results'!BF15</f>
        <v>0</v>
      </c>
      <c r="N69" s="784">
        <f>'SAME R Results'!BG15</f>
        <v>0</v>
      </c>
      <c r="O69" s="789"/>
      <c r="P69" s="784">
        <f>'SAME R Results'!BH15</f>
        <v>13.244788199256673</v>
      </c>
      <c r="Q69" s="817">
        <f>'SAME R Results'!BI15</f>
        <v>8.5228706856480888E-2</v>
      </c>
      <c r="R69" s="817">
        <f>'SAME R Results'!BJ15</f>
        <v>0.20658667883299123</v>
      </c>
      <c r="S69" s="817">
        <f>'SAME R Results'!BL15</f>
        <v>0</v>
      </c>
      <c r="T69" s="817">
        <f>'SAME R Results'!BM15</f>
        <v>2.5624075603162524</v>
      </c>
      <c r="U69" s="817">
        <f>'SAME R Results'!BN15</f>
        <v>5.4742886305248775E-2</v>
      </c>
      <c r="V69" s="784">
        <f>'SAME R Results'!BR15</f>
        <v>244.52617424712432</v>
      </c>
      <c r="W69" s="1086">
        <f>'SAME R Results'!BZ15</f>
        <v>0</v>
      </c>
      <c r="X69" s="1777">
        <f>'SAME R Results'!CA15</f>
        <v>0</v>
      </c>
      <c r="Y69" s="1777" t="str">
        <f>'SAME R Results'!CB15</f>
        <v xml:space="preserve"> 07L    10L</v>
      </c>
      <c r="Z69" s="1777">
        <f>'SAME R Results'!CC15</f>
        <v>210</v>
      </c>
      <c r="AA69" s="1777">
        <f>'SAME R Results'!CD15</f>
        <v>0</v>
      </c>
      <c r="AB69" s="1777"/>
      <c r="AC69" s="1777"/>
      <c r="AD69" s="2029"/>
      <c r="AE69" s="2029"/>
      <c r="AF69" s="2033"/>
      <c r="AG69" s="2033"/>
      <c r="AH69" s="2033"/>
      <c r="AI69" s="2062"/>
      <c r="AJ69" s="2061"/>
      <c r="AK69" s="2060"/>
    </row>
    <row r="70" spans="1:95" ht="16.5" hidden="1" customHeight="1" x14ac:dyDescent="0.2">
      <c r="A70" s="780">
        <v>2</v>
      </c>
      <c r="B70" s="1806" t="str">
        <f>'SAME R Results'!B37</f>
        <v>Lampwick</v>
      </c>
      <c r="C70" s="784">
        <f>'SAME R Results'!F37</f>
        <v>68</v>
      </c>
      <c r="D70" s="785" t="str">
        <f>'SAME R Results'!G37</f>
        <v>High temp aged STS det</v>
      </c>
      <c r="E70" s="784">
        <f>'SAME R Results'!K37</f>
        <v>8.1</v>
      </c>
      <c r="F70" s="793">
        <f>'SAME R Results'!L37</f>
        <v>1.28</v>
      </c>
      <c r="G70" s="784">
        <f>'SAME R Results'!R37</f>
        <v>747.14285714285711</v>
      </c>
      <c r="H70" s="821">
        <f>'SAME R Results'!AR37</f>
        <v>6.2574299999999994</v>
      </c>
      <c r="I70" s="821">
        <f>'SAME R Results'!AS37</f>
        <v>4.5798335000000003</v>
      </c>
      <c r="J70" s="821">
        <f>'SAME R Results'!AT37</f>
        <v>5.1029809999999989</v>
      </c>
      <c r="K70" s="784">
        <f>'SAME R Results'!BD37</f>
        <v>1251718.8795930552</v>
      </c>
      <c r="L70" s="784">
        <f>'SAME R Results'!BE37</f>
        <v>287.95164607953711</v>
      </c>
      <c r="M70" s="784">
        <f>'SAME R Results'!BF37</f>
        <v>1.865889975</v>
      </c>
      <c r="N70" s="784">
        <f>'SAME R Results'!BG37</f>
        <v>0.42801485499999992</v>
      </c>
      <c r="O70" s="789"/>
      <c r="P70" s="784">
        <f>'SAME R Results'!BH37</f>
        <v>35.147288413873866</v>
      </c>
      <c r="Q70" s="817">
        <f>'SAME R Results'!BI37</f>
        <v>0.23004498116474259</v>
      </c>
      <c r="R70" s="817">
        <f>'SAME R Results'!BJ37</f>
        <v>0.3771048633840024</v>
      </c>
      <c r="S70" s="817">
        <f>'SAME R Results'!BL37</f>
        <v>4.3594047103809057</v>
      </c>
      <c r="T70" s="817">
        <f>'SAME R Results'!BM37</f>
        <v>2.0198596954229169</v>
      </c>
      <c r="U70" s="817">
        <f>'SAME R Results'!BN37</f>
        <v>0.17967517541300185</v>
      </c>
      <c r="V70" s="784">
        <f>'SAME R Results'!BR37</f>
        <v>287.95164607953711</v>
      </c>
      <c r="W70" s="1086">
        <f>'SAME R Results'!BZ37</f>
        <v>297.38147020835208</v>
      </c>
      <c r="X70" s="1777">
        <f>'SAME R Results'!CA37</f>
        <v>0</v>
      </c>
      <c r="Y70" s="1777">
        <f>'SAME R Results'!CB37</f>
        <v>0</v>
      </c>
      <c r="Z70" s="1777">
        <f>'SAME R Results'!CC37</f>
        <v>0</v>
      </c>
      <c r="AA70" s="1777">
        <f>'SAME R Results'!CD37</f>
        <v>0</v>
      </c>
      <c r="AB70" s="1777"/>
      <c r="AC70" s="1777"/>
      <c r="AD70" s="2029">
        <f>'SAME R Results'!CI37</f>
        <v>37</v>
      </c>
      <c r="AE70" s="2029" t="str">
        <f>'SAME R Results'!CJ37</f>
        <v>Lampwick</v>
      </c>
      <c r="AF70" s="2033">
        <f>'SAME R Results'!CK37</f>
        <v>0.23004498116474259</v>
      </c>
      <c r="AG70" s="2033">
        <f>'SAME R Results'!CL37</f>
        <v>5.3087736186882284E-2</v>
      </c>
      <c r="AH70" s="2033">
        <f>'SAME R Results'!CM37</f>
        <v>2.9772658351645803E-2</v>
      </c>
      <c r="AI70" s="2062"/>
      <c r="AJ70" s="2061"/>
      <c r="AK70" s="2060"/>
    </row>
    <row r="71" spans="1:95" ht="16.5" customHeight="1" x14ac:dyDescent="0.2">
      <c r="A71" s="780">
        <v>2</v>
      </c>
      <c r="B71" s="1806" t="str">
        <f>'SAME R Results'!B54</f>
        <v>Lampwick</v>
      </c>
      <c r="C71" s="784">
        <f>'SAME R Results'!F54</f>
        <v>78</v>
      </c>
      <c r="D71" s="785" t="str">
        <f>'SAME R Results'!G54</f>
        <v>Baseline aging</v>
      </c>
      <c r="E71" s="784">
        <f>'SAME R Results'!K54</f>
        <v>8.1</v>
      </c>
      <c r="F71" s="793">
        <f>'SAME R Results'!L54</f>
        <v>1.2450000000000001</v>
      </c>
      <c r="G71" s="784">
        <f>'SAME R Results'!R54</f>
        <v>37.333333333333336</v>
      </c>
      <c r="H71" s="821">
        <f>'SAME R Results'!AR54</f>
        <v>6.2357344999999995</v>
      </c>
      <c r="I71" s="821">
        <f>'SAME R Results'!AS54</f>
        <v>0</v>
      </c>
      <c r="J71" s="821">
        <f>'SAME R Results'!AT54</f>
        <v>0</v>
      </c>
      <c r="K71" s="784">
        <f>'SAME R Results'!BD54</f>
        <v>2987215.0655236603</v>
      </c>
      <c r="L71" s="784">
        <f>'SAME R Results'!BE54</f>
        <v>387.98534579403099</v>
      </c>
      <c r="M71" s="784">
        <f>'SAME R Results'!BF54</f>
        <v>1.648010255</v>
      </c>
      <c r="N71" s="784">
        <f>'SAME R Results'!BG54</f>
        <v>0.37782676125000003</v>
      </c>
      <c r="O71" s="789"/>
      <c r="P71" s="784">
        <f>'SAME R Results'!BH54</f>
        <v>28.967369521896455</v>
      </c>
      <c r="Q71" s="817">
        <f>'SAME R Results'!BI54</f>
        <v>0.12988195937811292</v>
      </c>
      <c r="R71" s="817">
        <f>'SAME R Results'!BJ54</f>
        <v>0.26457449879290013</v>
      </c>
      <c r="S71" s="817">
        <f>'SAME R Results'!BL54</f>
        <v>4.3618145245925186</v>
      </c>
      <c r="T71" s="817">
        <f>'SAME R Results'!BM54</f>
        <v>2.3244947864218388</v>
      </c>
      <c r="U71" s="817">
        <f>'SAME R Results'!BN54</f>
        <v>9.1001647839796321E-2</v>
      </c>
      <c r="V71" s="784">
        <f>'SAME R Results'!BR54</f>
        <v>387.98534579403099</v>
      </c>
      <c r="W71" s="1086">
        <f>'SAME R Results'!BZ54</f>
        <v>259.49131380277208</v>
      </c>
      <c r="X71" s="1777">
        <f>'SAME R Results'!CA54</f>
        <v>1.25</v>
      </c>
      <c r="Y71" s="1777" t="str">
        <f>'SAME R Results'!CB54</f>
        <v xml:space="preserve"> 31L</v>
      </c>
      <c r="Z71" s="1777">
        <f>'SAME R Results'!CC54</f>
        <v>239</v>
      </c>
      <c r="AA71" s="1777">
        <f>'SAME R Results'!CD54</f>
        <v>0.13904337370510297</v>
      </c>
      <c r="AB71" s="1777"/>
      <c r="AC71" s="1777"/>
      <c r="AD71" s="2029">
        <f>'SAME R Results'!CI54</f>
        <v>54</v>
      </c>
      <c r="AE71" s="2029" t="str">
        <f>'SAME R Results'!CJ54</f>
        <v>Lampwick</v>
      </c>
      <c r="AF71" s="2033">
        <f>'SAME R Results'!CK54</f>
        <v>0.12988195937811292</v>
      </c>
      <c r="AG71" s="2033">
        <f>'SAME R Results'!CL54</f>
        <v>5.689195402275888E-2</v>
      </c>
      <c r="AH71" s="2033">
        <f>'SAME R Results'!CM54</f>
        <v>2.9127729173865385E-2</v>
      </c>
      <c r="AI71" s="2062">
        <f t="shared" ref="AI71:AI84" si="7">K71/X71</f>
        <v>2389772.0524189281</v>
      </c>
      <c r="AJ71" s="2061">
        <f t="shared" ref="AJ71:AJ84" si="8">L71/X71</f>
        <v>310.38827663522477</v>
      </c>
      <c r="AK71" s="2060">
        <f t="shared" ref="AK71:AK84" si="9">P71/X71</f>
        <v>23.173895617517164</v>
      </c>
    </row>
    <row r="72" spans="1:95" ht="16.5" customHeight="1" x14ac:dyDescent="0.2">
      <c r="A72" s="780">
        <v>2</v>
      </c>
      <c r="B72" s="1806" t="str">
        <f>'SAME R Results'!B55</f>
        <v>Lampwick</v>
      </c>
      <c r="C72" s="784" t="str">
        <f>'SAME R Results'!F55</f>
        <v>78a</v>
      </c>
      <c r="D72" s="785" t="str">
        <f>'SAME R Results'!G55</f>
        <v>aged</v>
      </c>
      <c r="E72" s="784">
        <f>'SAME R Results'!K55</f>
        <v>8.1</v>
      </c>
      <c r="F72" s="793">
        <f>'SAME R Results'!L55</f>
        <v>1.2450000000000001</v>
      </c>
      <c r="G72" s="784">
        <f>'SAME R Results'!R55</f>
        <v>581.16666666666663</v>
      </c>
      <c r="H72" s="821">
        <f>'SAME R Results'!AR55</f>
        <v>6.2396854999999993</v>
      </c>
      <c r="I72" s="821">
        <f>'SAME R Results'!AS55</f>
        <v>0</v>
      </c>
      <c r="J72" s="821">
        <f>'SAME R Results'!AT55</f>
        <v>0</v>
      </c>
      <c r="K72" s="784">
        <f>'SAME R Results'!BD55</f>
        <v>1158631.8938317611</v>
      </c>
      <c r="L72" s="784">
        <f>'SAME R Results'!BE55</f>
        <v>258.97177471557052</v>
      </c>
      <c r="M72" s="784">
        <f>'SAME R Results'!BF55</f>
        <v>1.5357044850000003</v>
      </c>
      <c r="N72" s="784">
        <f>'SAME R Results'!BG55</f>
        <v>0.35328301625000003</v>
      </c>
      <c r="O72" s="789"/>
      <c r="P72" s="784">
        <f>'SAME R Results'!BH55</f>
        <v>27.169015751638309</v>
      </c>
      <c r="Q72" s="817">
        <f>'SAME R Results'!BI55</f>
        <v>0.22351514410596268</v>
      </c>
      <c r="R72" s="817">
        <f>'SAME R Results'!BJ55</f>
        <v>0.35512120146580972</v>
      </c>
      <c r="S72" s="817">
        <f>'SAME R Results'!BL55</f>
        <v>4.346952483878427</v>
      </c>
      <c r="T72" s="817">
        <f>'SAME R Results'!BM55</f>
        <v>1.9747194096960874</v>
      </c>
      <c r="U72" s="817">
        <f>'SAME R Results'!BN55</f>
        <v>0.17732588253993828</v>
      </c>
      <c r="V72" s="784">
        <f>'SAME R Results'!BR55</f>
        <v>258.97177471557052</v>
      </c>
      <c r="W72" s="1086">
        <f>'SAME R Results'!BZ55</f>
        <v>259.49131380277208</v>
      </c>
      <c r="X72" s="1777">
        <f>'SAME R Results'!CA55</f>
        <v>1.25</v>
      </c>
      <c r="Y72" s="1777">
        <f>'SAME R Results'!CB55</f>
        <v>0</v>
      </c>
      <c r="Z72" s="1777">
        <f>'SAME R Results'!CC55</f>
        <v>0</v>
      </c>
      <c r="AA72" s="1777">
        <f>'SAME R Results'!CD55</f>
        <v>0.13041127560786386</v>
      </c>
      <c r="AB72" s="1777"/>
      <c r="AC72" s="1777"/>
      <c r="AD72" s="2029">
        <f>'SAME R Results'!CI55</f>
        <v>55</v>
      </c>
      <c r="AE72" s="2029" t="str">
        <f>'SAME R Results'!CJ55</f>
        <v>Lampwick</v>
      </c>
      <c r="AF72" s="2033">
        <f>'SAME R Results'!CK55</f>
        <v>0.22351514410596268</v>
      </c>
      <c r="AG72" s="2033">
        <f>'SAME R Results'!CL55</f>
        <v>5.6524111842638114E-2</v>
      </c>
      <c r="AH72" s="2033">
        <f>'SAME R Results'!CM55</f>
        <v>2.9105328195547231E-2</v>
      </c>
      <c r="AI72" s="2062">
        <f t="shared" si="7"/>
        <v>926905.51506540889</v>
      </c>
      <c r="AJ72" s="2061">
        <f t="shared" si="8"/>
        <v>207.1774197724564</v>
      </c>
      <c r="AK72" s="2060">
        <f t="shared" si="9"/>
        <v>21.735212601310646</v>
      </c>
    </row>
    <row r="73" spans="1:95" ht="16.5" customHeight="1" x14ac:dyDescent="0.2">
      <c r="A73" s="780">
        <v>2</v>
      </c>
      <c r="B73" s="1806" t="str">
        <f>'SAME R Results'!B58</f>
        <v>Lampwick</v>
      </c>
      <c r="C73" s="784">
        <f>'SAME R Results'!F58</f>
        <v>80</v>
      </c>
      <c r="D73" s="785" t="str">
        <f>'SAME R Results'!G58</f>
        <v>High temp  aging</v>
      </c>
      <c r="E73" s="784">
        <f>'SAME R Results'!K58</f>
        <v>8.1</v>
      </c>
      <c r="F73" s="793">
        <f>'SAME R Results'!L58</f>
        <v>1.28</v>
      </c>
      <c r="G73" s="784">
        <f>'SAME R Results'!R58</f>
        <v>40.166666666666664</v>
      </c>
      <c r="H73" s="821">
        <f>'SAME R Results'!AR58</f>
        <v>6.2501534999999988</v>
      </c>
      <c r="I73" s="821">
        <f>'SAME R Results'!AS58</f>
        <v>0</v>
      </c>
      <c r="J73" s="821">
        <f>'SAME R Results'!AT58</f>
        <v>0</v>
      </c>
      <c r="K73" s="784">
        <f>'SAME R Results'!BD58</f>
        <v>4995552.5704270303</v>
      </c>
      <c r="L73" s="784">
        <f>'SAME R Results'!BE58</f>
        <v>620.92863246302545</v>
      </c>
      <c r="M73" s="784">
        <f>'SAME R Results'!BF58</f>
        <v>3.7075495499999995</v>
      </c>
      <c r="N73" s="784">
        <f>'SAME R Results'!BG58</f>
        <v>0.83338176374999995</v>
      </c>
      <c r="O73" s="789"/>
      <c r="P73" s="784">
        <f>'SAME R Results'!BH58</f>
        <v>63.431299809344594</v>
      </c>
      <c r="Q73" s="817">
        <f>'SAME R Results'!BI58</f>
        <v>0.12429628628849503</v>
      </c>
      <c r="R73" s="817">
        <f>'SAME R Results'!BJ58</f>
        <v>0.28945017623069236</v>
      </c>
      <c r="S73" s="817">
        <f>'SAME R Results'!BL58</f>
        <v>4.4488009112618405</v>
      </c>
      <c r="T73" s="817">
        <f>'SAME R Results'!BM58</f>
        <v>2.5078107683239019</v>
      </c>
      <c r="U73" s="817">
        <f>'SAME R Results'!BN58</f>
        <v>8.1451731390200885E-2</v>
      </c>
      <c r="V73" s="784">
        <f>'SAME R Results'!BR58</f>
        <v>620.92863246302545</v>
      </c>
      <c r="W73" s="1086">
        <f>'SAME R Results'!BZ58</f>
        <v>293.02156386703371</v>
      </c>
      <c r="X73" s="1777">
        <f>'SAME R Results'!CA58</f>
        <v>3.4299999999999331</v>
      </c>
      <c r="Y73" s="1777" t="str">
        <f>'SAME R Results'!CB58</f>
        <v xml:space="preserve"> 33L</v>
      </c>
      <c r="Z73" s="1777">
        <f>'SAME R Results'!CC58</f>
        <v>239</v>
      </c>
      <c r="AA73" s="1777">
        <f>'SAME R Results'!CD58</f>
        <v>0.11095854194054665</v>
      </c>
      <c r="AB73" s="1777"/>
      <c r="AC73" s="1777"/>
      <c r="AD73" s="2029">
        <f>'SAME R Results'!CI58</f>
        <v>58</v>
      </c>
      <c r="AE73" s="2029" t="str">
        <f>'SAME R Results'!CJ58</f>
        <v>Lampwick</v>
      </c>
      <c r="AF73" s="2033">
        <f>'SAME R Results'!CK58</f>
        <v>0.12429628628849503</v>
      </c>
      <c r="AG73" s="2033">
        <f>'SAME R Results'!CL58</f>
        <v>5.84498435495375E-2</v>
      </c>
      <c r="AH73" s="2033">
        <f>'SAME R Results'!CM58</f>
        <v>2.929457975941771E-2</v>
      </c>
      <c r="AI73" s="2062">
        <f t="shared" si="7"/>
        <v>1456429.3208242354</v>
      </c>
      <c r="AJ73" s="2061">
        <f t="shared" si="8"/>
        <v>181.02875582012757</v>
      </c>
      <c r="AK73" s="2060">
        <f t="shared" si="9"/>
        <v>18.49309032342444</v>
      </c>
    </row>
    <row r="74" spans="1:95" ht="16.5" customHeight="1" x14ac:dyDescent="0.2">
      <c r="A74" s="780">
        <v>2</v>
      </c>
      <c r="B74" s="1806" t="str">
        <f>'SAME R Results'!B59</f>
        <v>Lampwick</v>
      </c>
      <c r="C74" s="784" t="str">
        <f>'SAME R Results'!F59</f>
        <v>80a</v>
      </c>
      <c r="D74" s="785" t="str">
        <f>'SAME R Results'!G59</f>
        <v>aged</v>
      </c>
      <c r="E74" s="784">
        <f>'SAME R Results'!K59</f>
        <v>8.1</v>
      </c>
      <c r="F74" s="793">
        <f>'SAME R Results'!L59</f>
        <v>1.28</v>
      </c>
      <c r="G74" s="784">
        <f>'SAME R Results'!R59</f>
        <v>580.33333333333337</v>
      </c>
      <c r="H74" s="821">
        <f>'SAME R Results'!AR59</f>
        <v>6.2508695000000012</v>
      </c>
      <c r="I74" s="821">
        <f>'SAME R Results'!AS59</f>
        <v>0</v>
      </c>
      <c r="J74" s="821">
        <f>'SAME R Results'!AT59</f>
        <v>0</v>
      </c>
      <c r="K74" s="784">
        <f>'SAME R Results'!BD59</f>
        <v>1482905.7467800037</v>
      </c>
      <c r="L74" s="784">
        <f>'SAME R Results'!BE59</f>
        <v>376.57962446178351</v>
      </c>
      <c r="M74" s="784">
        <f>'SAME R Results'!BF59</f>
        <v>3.1901534499999995</v>
      </c>
      <c r="N74" s="784">
        <f>'SAME R Results'!BG59</f>
        <v>0.71648777375000006</v>
      </c>
      <c r="O74" s="789"/>
      <c r="P74" s="784">
        <f>'SAME R Results'!BH59</f>
        <v>55.126606662080725</v>
      </c>
      <c r="Q74" s="817">
        <f>'SAME R Results'!BI59</f>
        <v>0.25394710707642226</v>
      </c>
      <c r="R74" s="817">
        <f>'SAME R Results'!BJ59</f>
        <v>0.41407883222812808</v>
      </c>
      <c r="S74" s="817">
        <f>'SAME R Results'!BL59</f>
        <v>4.4524883283118255</v>
      </c>
      <c r="T74" s="817">
        <f>'SAME R Results'!BM59</f>
        <v>2.0122138995127745</v>
      </c>
      <c r="U74" s="817">
        <f>'SAME R Results'!BN59</f>
        <v>0.19887188478739723</v>
      </c>
      <c r="V74" s="784">
        <f>'SAME R Results'!BR59</f>
        <v>376.57962446178351</v>
      </c>
      <c r="W74" s="1086">
        <f>'SAME R Results'!BZ59</f>
        <v>293.02156386703371</v>
      </c>
      <c r="X74" s="1777">
        <f>'SAME R Results'!CA59</f>
        <v>3.4299999999999331</v>
      </c>
      <c r="Y74" s="1777">
        <f>'SAME R Results'!CB59</f>
        <v>0</v>
      </c>
      <c r="Z74" s="1777">
        <f>'SAME R Results'!CC59</f>
        <v>0</v>
      </c>
      <c r="AA74" s="1777">
        <f>'SAME R Results'!CD59</f>
        <v>9.6431381916178074E-2</v>
      </c>
      <c r="AB74" s="1777"/>
      <c r="AC74" s="1777"/>
      <c r="AD74" s="2029">
        <f>'SAME R Results'!CI59</f>
        <v>59</v>
      </c>
      <c r="AE74" s="2029" t="str">
        <f>'SAME R Results'!CJ59</f>
        <v>Lampwick</v>
      </c>
      <c r="AF74" s="2033">
        <f>'SAME R Results'!CK59</f>
        <v>0.25394710707642226</v>
      </c>
      <c r="AG74" s="2033">
        <f>'SAME R Results'!CL59</f>
        <v>5.7869577744105408E-2</v>
      </c>
      <c r="AH74" s="2033">
        <f>'SAME R Results'!CM59</f>
        <v>2.9274870450336082E-2</v>
      </c>
      <c r="AI74" s="2062">
        <f t="shared" si="7"/>
        <v>432334.03696210863</v>
      </c>
      <c r="AJ74" s="2061">
        <f t="shared" si="8"/>
        <v>109.7899779771985</v>
      </c>
      <c r="AK74" s="2060">
        <f t="shared" si="9"/>
        <v>16.071896986029678</v>
      </c>
    </row>
    <row r="75" spans="1:95" ht="16.5" customHeight="1" x14ac:dyDescent="0.2">
      <c r="A75" s="780">
        <v>2</v>
      </c>
      <c r="B75" s="1806" t="str">
        <f>'SAME R Results'!B62</f>
        <v>Lampwick</v>
      </c>
      <c r="C75" s="784">
        <f>'SAME R Results'!F62</f>
        <v>82</v>
      </c>
      <c r="D75" s="785" t="str">
        <f>'SAME R Results'!G62</f>
        <v>Mid temp aging</v>
      </c>
      <c r="E75" s="784">
        <f>'SAME R Results'!K62</f>
        <v>8.1</v>
      </c>
      <c r="F75" s="793">
        <f>'SAME R Results'!L62</f>
        <v>1.2649999999999999</v>
      </c>
      <c r="G75" s="784">
        <f>'SAME R Results'!R62</f>
        <v>39</v>
      </c>
      <c r="H75" s="821">
        <f>'SAME R Results'!AR62</f>
        <v>6.2503665000000002</v>
      </c>
      <c r="I75" s="821">
        <f>'SAME R Results'!AS62</f>
        <v>0</v>
      </c>
      <c r="J75" s="821">
        <f>'SAME R Results'!AT62</f>
        <v>0</v>
      </c>
      <c r="K75" s="784">
        <f>'SAME R Results'!BD62</f>
        <v>3463686.4034805261</v>
      </c>
      <c r="L75" s="784">
        <f>'SAME R Results'!BE62</f>
        <v>481.15805922365632</v>
      </c>
      <c r="M75" s="784">
        <f>'SAME R Results'!BF62</f>
        <v>2.5878146449999995</v>
      </c>
      <c r="N75" s="784">
        <f>'SAME R Results'!BG62</f>
        <v>0.57877333999999991</v>
      </c>
      <c r="O75" s="789"/>
      <c r="P75" s="784">
        <f>'SAME R Results'!BH62</f>
        <v>44.111273060196602</v>
      </c>
      <c r="Q75" s="817">
        <f>'SAME R Results'!BI62</f>
        <v>0.13891501803978532</v>
      </c>
      <c r="R75" s="817">
        <f>'SAME R Results'!BJ62</f>
        <v>0.28973711732419516</v>
      </c>
      <c r="S75" s="817">
        <f>'SAME R Results'!BL62</f>
        <v>4.4712056795843429</v>
      </c>
      <c r="T75" s="817">
        <f>'SAME R Results'!BM62</f>
        <v>2.3569926978092739</v>
      </c>
      <c r="U75" s="817">
        <f>'SAME R Results'!BN62</f>
        <v>9.6188185452663361E-2</v>
      </c>
      <c r="V75" s="784">
        <f>'SAME R Results'!BR62</f>
        <v>481.15805922365632</v>
      </c>
      <c r="W75" s="1086">
        <f>'SAME R Results'!BZ62</f>
        <v>282.5836772631244</v>
      </c>
      <c r="X75" s="1777">
        <f>'SAME R Results'!CA62</f>
        <v>1.583333333333381</v>
      </c>
      <c r="Y75" s="1777" t="str">
        <f>'SAME R Results'!CB62</f>
        <v xml:space="preserve"> 35L</v>
      </c>
      <c r="Z75" s="1777">
        <f>'SAME R Results'!CC62</f>
        <v>239</v>
      </c>
      <c r="AA75" s="1777">
        <f>'SAME R Results'!CD62</f>
        <v>0.16715850843863472</v>
      </c>
      <c r="AB75" s="1777"/>
      <c r="AC75" s="1777"/>
      <c r="AD75" s="2029">
        <f>'SAME R Results'!CI62</f>
        <v>62</v>
      </c>
      <c r="AE75" s="2029" t="str">
        <f>'SAME R Results'!CJ62</f>
        <v>Lampwick</v>
      </c>
      <c r="AF75" s="2033">
        <f>'SAME R Results'!CK62</f>
        <v>0.13891501803978532</v>
      </c>
      <c r="AG75" s="2033">
        <f>'SAME R Results'!CL62</f>
        <v>5.8665607802081098E-2</v>
      </c>
      <c r="AH75" s="2033">
        <f>'SAME R Results'!CM62</f>
        <v>2.9331836379530463E-2</v>
      </c>
      <c r="AI75" s="2062">
        <f t="shared" si="7"/>
        <v>2187591.4127244768</v>
      </c>
      <c r="AJ75" s="2061">
        <f t="shared" si="8"/>
        <v>303.88930056230009</v>
      </c>
      <c r="AK75" s="2060">
        <f t="shared" si="9"/>
        <v>27.85975140643912</v>
      </c>
    </row>
    <row r="76" spans="1:95" ht="16.5" customHeight="1" x14ac:dyDescent="0.2">
      <c r="A76" s="780">
        <v>2</v>
      </c>
      <c r="B76" s="1806" t="str">
        <f>'SAME R Results'!B63</f>
        <v>Lampwick</v>
      </c>
      <c r="C76" s="784" t="str">
        <f>'SAME R Results'!F63</f>
        <v>82a</v>
      </c>
      <c r="D76" s="785" t="str">
        <f>'SAME R Results'!G63</f>
        <v>aged</v>
      </c>
      <c r="E76" s="784">
        <f>'SAME R Results'!K63</f>
        <v>8.1</v>
      </c>
      <c r="F76" s="793">
        <f>'SAME R Results'!L63</f>
        <v>1.2649999999999999</v>
      </c>
      <c r="G76" s="784">
        <f>'SAME R Results'!R63</f>
        <v>579.33333333333337</v>
      </c>
      <c r="H76" s="821">
        <f>'SAME R Results'!AR63</f>
        <v>6.2532045000000007</v>
      </c>
      <c r="I76" s="821">
        <f>'SAME R Results'!AS63</f>
        <v>0</v>
      </c>
      <c r="J76" s="821">
        <f>'SAME R Results'!AT63</f>
        <v>0</v>
      </c>
      <c r="K76" s="784">
        <f>'SAME R Results'!BD63</f>
        <v>1343413.4028339714</v>
      </c>
      <c r="L76" s="784">
        <f>'SAME R Results'!BE63</f>
        <v>309.1324727835684</v>
      </c>
      <c r="M76" s="784">
        <f>'SAME R Results'!BF63</f>
        <v>2.4123677699999999</v>
      </c>
      <c r="N76" s="784">
        <f>'SAME R Results'!BG63</f>
        <v>0.53201655000000003</v>
      </c>
      <c r="O76" s="789"/>
      <c r="P76" s="784">
        <f>'SAME R Results'!BH63</f>
        <v>40.264613381119567</v>
      </c>
      <c r="Q76" s="817">
        <f>'SAME R Results'!BI63</f>
        <v>0.2301097131615957</v>
      </c>
      <c r="R76" s="817">
        <f>'SAME R Results'!BJ63</f>
        <v>0.38539411449136129</v>
      </c>
      <c r="S76" s="817">
        <f>'SAME R Results'!BL63</f>
        <v>4.5343848231789021</v>
      </c>
      <c r="T76" s="817">
        <f>'SAME R Results'!BM63</f>
        <v>2.0505944091004547</v>
      </c>
      <c r="U76" s="817">
        <f>'SAME R Results'!BN63</f>
        <v>0.17780742294482293</v>
      </c>
      <c r="V76" s="784">
        <f>'SAME R Results'!BR63</f>
        <v>309.1324727835684</v>
      </c>
      <c r="W76" s="1086">
        <f>'SAME R Results'!BZ63</f>
        <v>282.5836772631244</v>
      </c>
      <c r="X76" s="1777">
        <f>'SAME R Results'!CA63</f>
        <v>1.583333333333381</v>
      </c>
      <c r="Y76" s="1777">
        <f>'SAME R Results'!CB63</f>
        <v>0</v>
      </c>
      <c r="Z76" s="1777">
        <f>'SAME R Results'!CC63</f>
        <v>0</v>
      </c>
      <c r="AA76" s="1777">
        <f>'SAME R Results'!CD63</f>
        <v>0.15258169281265901</v>
      </c>
      <c r="AB76" s="1777"/>
      <c r="AC76" s="1777"/>
      <c r="AD76" s="2029">
        <f>'SAME R Results'!CI63</f>
        <v>63</v>
      </c>
      <c r="AE76" s="2029" t="str">
        <f>'SAME R Results'!CJ63</f>
        <v>Lampwick</v>
      </c>
      <c r="AF76" s="2033">
        <f>'SAME R Results'!CK63</f>
        <v>0.2301097131615957</v>
      </c>
      <c r="AG76" s="2033">
        <f>'SAME R Results'!CL63</f>
        <v>5.991285070009341E-2</v>
      </c>
      <c r="AH76" s="2033">
        <f>'SAME R Results'!CM63</f>
        <v>2.9507601227128227E-2</v>
      </c>
      <c r="AI76" s="2062">
        <f t="shared" si="7"/>
        <v>848471.62284248276</v>
      </c>
      <c r="AJ76" s="2061">
        <f t="shared" si="8"/>
        <v>195.24156175803734</v>
      </c>
      <c r="AK76" s="2060">
        <f t="shared" si="9"/>
        <v>25.430282135443171</v>
      </c>
    </row>
    <row r="77" spans="1:95" ht="16.5" customHeight="1" x14ac:dyDescent="0.2">
      <c r="A77" s="780">
        <v>2</v>
      </c>
      <c r="B77" s="1806" t="str">
        <f>'SAME R Results'!B74</f>
        <v>Lampwick</v>
      </c>
      <c r="C77" s="784">
        <f>'SAME R Results'!F74</f>
        <v>88</v>
      </c>
      <c r="D77" s="785" t="str">
        <f>'SAME R Results'!G74</f>
        <v>Baseline STS det</v>
      </c>
      <c r="E77" s="784">
        <f>'SAME R Results'!K74</f>
        <v>8.1</v>
      </c>
      <c r="F77" s="793">
        <f>'SAME R Results'!L74</f>
        <v>1.2450000000000001</v>
      </c>
      <c r="G77" s="784" t="str">
        <f>'SAME R Results'!R74</f>
        <v>n/a</v>
      </c>
      <c r="H77" s="821">
        <f>'SAME R Results'!AR74</f>
        <v>6.2472694999999998</v>
      </c>
      <c r="I77" s="821">
        <f>'SAME R Results'!AS74</f>
        <v>4.5754394999999999</v>
      </c>
      <c r="J77" s="821">
        <f>'SAME R Results'!AT74</f>
        <v>5.1099209523809508</v>
      </c>
      <c r="K77" s="784">
        <f>'SAME R Results'!BD74</f>
        <v>2858217.3648894308</v>
      </c>
      <c r="L77" s="784">
        <f>'SAME R Results'!BE74</f>
        <v>359.41498545413867</v>
      </c>
      <c r="M77" s="784">
        <f>'SAME R Results'!BF74</f>
        <v>0</v>
      </c>
      <c r="N77" s="784">
        <f>'SAME R Results'!BG74</f>
        <v>0</v>
      </c>
      <c r="O77" s="789"/>
      <c r="P77" s="784">
        <f>'SAME R Results'!BH74</f>
        <v>23.80550088853709</v>
      </c>
      <c r="Q77" s="817">
        <f>'SAME R Results'!BI74</f>
        <v>0.12574795390624272</v>
      </c>
      <c r="R77" s="817">
        <f>'SAME R Results'!BJ74</f>
        <v>0.25149410867769556</v>
      </c>
      <c r="S77" s="817">
        <f>'SAME R Results'!BL74</f>
        <v>0</v>
      </c>
      <c r="T77" s="817">
        <f>'SAME R Results'!BM74</f>
        <v>2.2991748895015811</v>
      </c>
      <c r="U77" s="817">
        <f>'SAME R Results'!BN74</f>
        <v>8.8917548974246613E-2</v>
      </c>
      <c r="V77" s="784">
        <f>'SAME R Results'!BR74</f>
        <v>359.41498545413867</v>
      </c>
      <c r="W77" s="1086">
        <f>'SAME R Results'!BZ74</f>
        <v>255.1113352889854</v>
      </c>
      <c r="X77" s="1777">
        <f>'SAME R Results'!CA74</f>
        <v>1.0033333333333561</v>
      </c>
      <c r="Y77" s="1777" t="str">
        <f>'SAME R Results'!CB74</f>
        <v xml:space="preserve"> 41L</v>
      </c>
      <c r="Z77" s="1777">
        <f>'SAME R Results'!CC74</f>
        <v>242</v>
      </c>
      <c r="AA77" s="1777">
        <f>'SAME R Results'!CD74</f>
        <v>0.14235847707430496</v>
      </c>
      <c r="AB77" s="1777"/>
      <c r="AC77" s="1777"/>
      <c r="AD77" s="2029"/>
      <c r="AE77" s="2029"/>
      <c r="AF77" s="2033"/>
      <c r="AG77" s="2033"/>
      <c r="AH77" s="2033"/>
      <c r="AI77" s="2062">
        <f t="shared" si="7"/>
        <v>2848721.6261355807</v>
      </c>
      <c r="AJ77" s="2061">
        <f t="shared" si="8"/>
        <v>358.22091573501382</v>
      </c>
      <c r="AK77" s="2060">
        <f t="shared" si="9"/>
        <v>23.726412845717491</v>
      </c>
    </row>
    <row r="78" spans="1:95" ht="16.5" hidden="1" customHeight="1" x14ac:dyDescent="0.2">
      <c r="A78" s="780">
        <v>2</v>
      </c>
      <c r="B78" s="1806" t="str">
        <f>'SAME R Results'!B87</f>
        <v>Lampwick</v>
      </c>
      <c r="C78" s="784">
        <f>'SAME R Results'!F87</f>
        <v>96</v>
      </c>
      <c r="D78" s="785" t="str">
        <f>'SAME R Results'!G87</f>
        <v>No flow run w/aging</v>
      </c>
      <c r="E78" s="784">
        <f>'SAME R Results'!K87</f>
        <v>0</v>
      </c>
      <c r="F78" s="793">
        <f>'SAME R Results'!L87</f>
        <v>1.2450000000000001</v>
      </c>
      <c r="G78" s="784">
        <f>'SAME R Results'!R87</f>
        <v>33.571428571428569</v>
      </c>
      <c r="H78" s="821">
        <f>'SAME R Results'!AR87</f>
        <v>5.7956835</v>
      </c>
      <c r="I78" s="821">
        <f>'SAME R Results'!AS87</f>
        <v>0</v>
      </c>
      <c r="J78" s="821">
        <f>'SAME R Results'!AT87</f>
        <v>0</v>
      </c>
      <c r="K78" s="784">
        <f>'SAME R Results'!BD87</f>
        <v>212271.61609166127</v>
      </c>
      <c r="L78" s="784">
        <f>'SAME R Results'!BE87</f>
        <v>39.214605288208624</v>
      </c>
      <c r="M78" s="784">
        <f>'SAME R Results'!BF87</f>
        <v>0.38079826999999999</v>
      </c>
      <c r="N78" s="784">
        <f>'SAME R Results'!BG87</f>
        <v>9.7846942499999978E-2</v>
      </c>
      <c r="O78" s="789"/>
      <c r="P78" s="784">
        <f>'SAME R Results'!BH87</f>
        <v>8.236688129758063</v>
      </c>
      <c r="Q78" s="817">
        <f>'SAME R Results'!BI87</f>
        <v>0.18473786561871428</v>
      </c>
      <c r="R78" s="817">
        <f>'SAME R Results'!BJ87</f>
        <v>0.4200368161556266</v>
      </c>
      <c r="S78" s="817">
        <f>'SAME R Results'!BL87</f>
        <v>3.8917748502974439</v>
      </c>
      <c r="T78" s="817">
        <f>'SAME R Results'!BM87</f>
        <v>2.4751813854914384</v>
      </c>
      <c r="U78" s="817">
        <f>'SAME R Results'!BN87</f>
        <v>0.12251526494556801</v>
      </c>
      <c r="V78" s="784">
        <f>'SAME R Results'!BR87</f>
        <v>39.214605288208624</v>
      </c>
      <c r="W78" s="1086">
        <f>'SAME R Results'!BZ87</f>
        <v>260.32493766036879</v>
      </c>
      <c r="X78" s="1777">
        <f>'SAME R Results'!CA87</f>
        <v>1.3766666666666927</v>
      </c>
      <c r="Y78" s="1777" t="str">
        <f>'SAME R Results'!CB87</f>
        <v xml:space="preserve"> 49L</v>
      </c>
      <c r="Z78" s="1777">
        <f>'SAME R Results'!CC87</f>
        <v>250</v>
      </c>
      <c r="AA78" s="1777">
        <f>'SAME R Results'!CD87</f>
        <v>3.5898398628484825E-2</v>
      </c>
      <c r="AB78" s="1777"/>
      <c r="AC78" s="1777"/>
      <c r="AD78" s="2029">
        <f>'SAME R Results'!CI87</f>
        <v>87</v>
      </c>
      <c r="AE78" s="2029" t="str">
        <f>'SAME R Results'!CJ87</f>
        <v>Lampwick</v>
      </c>
      <c r="AF78" s="2033">
        <f>'SAME R Results'!CK87</f>
        <v>0.18473786561871428</v>
      </c>
      <c r="AG78" s="2033">
        <f>'SAME R Results'!CL87</f>
        <v>4.623196410997113E-2</v>
      </c>
      <c r="AH78" s="2033">
        <f>'SAME R Results'!CM87</f>
        <v>2.9863245582978343E-2</v>
      </c>
      <c r="AI78" s="2062">
        <f t="shared" si="7"/>
        <v>154192.45720943625</v>
      </c>
      <c r="AJ78" s="2061">
        <f t="shared" si="8"/>
        <v>28.485185439376185</v>
      </c>
      <c r="AK78" s="2060">
        <f t="shared" si="9"/>
        <v>5.9830664380808045</v>
      </c>
    </row>
    <row r="79" spans="1:95" s="11" customFormat="1" ht="16.5" hidden="1" customHeight="1" x14ac:dyDescent="0.2">
      <c r="A79" s="780">
        <v>2</v>
      </c>
      <c r="B79" s="1806" t="str">
        <f>'SAME R Results'!B88</f>
        <v>Lampwick</v>
      </c>
      <c r="C79" s="784" t="str">
        <f>'SAME R Results'!F88</f>
        <v>96a</v>
      </c>
      <c r="D79" s="785" t="str">
        <f>'SAME R Results'!G88</f>
        <v>aged</v>
      </c>
      <c r="E79" s="784">
        <f>'SAME R Results'!K88</f>
        <v>0</v>
      </c>
      <c r="F79" s="793">
        <f>'SAME R Results'!L88</f>
        <v>1.2450000000000001</v>
      </c>
      <c r="G79" s="784">
        <f>'SAME R Results'!R88</f>
        <v>581.71428571428567</v>
      </c>
      <c r="H79" s="821">
        <f>'SAME R Results'!AR88</f>
        <v>5.7411044999999996</v>
      </c>
      <c r="I79" s="821">
        <f>'SAME R Results'!AS88</f>
        <v>0</v>
      </c>
      <c r="J79" s="821">
        <f>'SAME R Results'!AT88</f>
        <v>0</v>
      </c>
      <c r="K79" s="784">
        <f>'SAME R Results'!BD88</f>
        <v>175271.79330633517</v>
      </c>
      <c r="L79" s="784">
        <f>'SAME R Results'!BE88</f>
        <v>41.531251266067784</v>
      </c>
      <c r="M79" s="784">
        <f>'SAME R Results'!BF88</f>
        <v>0.38020323</v>
      </c>
      <c r="N79" s="784">
        <f>'SAME R Results'!BG88</f>
        <v>9.7663875000000039E-2</v>
      </c>
      <c r="O79" s="789"/>
      <c r="P79" s="784">
        <f>'SAME R Results'!BH88</f>
        <v>8.4419364904923988</v>
      </c>
      <c r="Q79" s="817">
        <f>'SAME R Results'!BI88</f>
        <v>0.23695342235404995</v>
      </c>
      <c r="R79" s="817">
        <f>'SAME R Results'!BJ88</f>
        <v>0.45141620220360806</v>
      </c>
      <c r="S79" s="817">
        <f>'SAME R Results'!BL88</f>
        <v>3.892977111547129</v>
      </c>
      <c r="T79" s="817">
        <f>'SAME R Results'!BM88</f>
        <v>2.2318344473036289</v>
      </c>
      <c r="U79" s="817">
        <f>'SAME R Results'!BN88</f>
        <v>0.17167454583651137</v>
      </c>
      <c r="V79" s="784">
        <f>'SAME R Results'!BR88</f>
        <v>41.531251266067784</v>
      </c>
      <c r="W79" s="1086">
        <f>'SAME R Results'!BZ88</f>
        <v>260.32493766036879</v>
      </c>
      <c r="X79" s="1777">
        <f>'SAME R Results'!CA88</f>
        <v>1.3766666666666927</v>
      </c>
      <c r="Y79" s="1777">
        <f>'SAME R Results'!CB88</f>
        <v>0</v>
      </c>
      <c r="Z79" s="1777">
        <f>'SAME R Results'!CC88</f>
        <v>0</v>
      </c>
      <c r="AA79" s="1777">
        <f>'SAME R Results'!CD88</f>
        <v>3.6792943542096924E-2</v>
      </c>
      <c r="AB79" s="1777"/>
      <c r="AC79" s="1777"/>
      <c r="AD79" s="2029">
        <f>'SAME R Results'!CI88</f>
        <v>88</v>
      </c>
      <c r="AE79" s="2029" t="str">
        <f>'SAME R Results'!CJ88</f>
        <v>Lampwick</v>
      </c>
      <c r="AF79" s="2033">
        <f>'SAME R Results'!CK88</f>
        <v>0.23695342235404995</v>
      </c>
      <c r="AG79" s="2033">
        <f>'SAME R Results'!CL88</f>
        <v>4.5037442585382871E-2</v>
      </c>
      <c r="AH79" s="2033">
        <f>'SAME R Results'!CM88</f>
        <v>3.0502607650178828E-2</v>
      </c>
      <c r="AI79" s="2062">
        <f t="shared" si="7"/>
        <v>127316.07261961151</v>
      </c>
      <c r="AJ79" s="2061">
        <f t="shared" si="8"/>
        <v>30.167979127893705</v>
      </c>
      <c r="AK79" s="2060">
        <f t="shared" si="9"/>
        <v>6.1321572570161544</v>
      </c>
      <c r="AL79" s="2028"/>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row>
    <row r="80" spans="1:95" ht="16.5" hidden="1" customHeight="1" x14ac:dyDescent="0.2">
      <c r="A80" s="780">
        <v>2</v>
      </c>
      <c r="B80" s="1806" t="str">
        <f>'SAME R Results'!B93</f>
        <v>Lampwick</v>
      </c>
      <c r="C80" s="784">
        <f>'SAME R Results'!F93</f>
        <v>98</v>
      </c>
      <c r="D80" s="785" t="str">
        <f>'SAME R Results'!G93</f>
        <v>No flow run w/ aging</v>
      </c>
      <c r="E80" s="784">
        <f>'SAME R Results'!K93</f>
        <v>0</v>
      </c>
      <c r="F80" s="793">
        <f>'SAME R Results'!L93</f>
        <v>1.28</v>
      </c>
      <c r="G80" s="784">
        <f>'SAME R Results'!R93</f>
        <v>37.142857142857146</v>
      </c>
      <c r="H80" s="821">
        <f>'SAME R Results'!AR93</f>
        <v>6.222127619047618</v>
      </c>
      <c r="I80" s="821">
        <f>'SAME R Results'!AS93</f>
        <v>0</v>
      </c>
      <c r="J80" s="821">
        <f>'SAME R Results'!AT93</f>
        <v>0</v>
      </c>
      <c r="K80" s="784">
        <f>'SAME R Results'!BD93</f>
        <v>438728.96546478604</v>
      </c>
      <c r="L80" s="784">
        <f>'SAME R Results'!BE93</f>
        <v>73.832543651750925</v>
      </c>
      <c r="M80" s="784">
        <f>'SAME R Results'!BF93</f>
        <v>0.69019462662337649</v>
      </c>
      <c r="N80" s="784">
        <f>'SAME R Results'!BG93</f>
        <v>0.18782679496753252</v>
      </c>
      <c r="O80" s="789"/>
      <c r="P80" s="784">
        <f>'SAME R Results'!BH93</f>
        <v>15.029824068911578</v>
      </c>
      <c r="Q80" s="817">
        <f>'SAME R Results'!BI93</f>
        <v>0.16828736979682504</v>
      </c>
      <c r="R80" s="817">
        <f>'SAME R Results'!BJ93</f>
        <v>0.40295169678721698</v>
      </c>
      <c r="S80" s="817">
        <f>'SAME R Results'!BL93</f>
        <v>3.6746334661286353</v>
      </c>
      <c r="T80" s="817">
        <f>'SAME R Results'!BM93</f>
        <v>2.5457404617536565</v>
      </c>
      <c r="U80" s="817">
        <f>'SAME R Results'!BN93</f>
        <v>0.1087553899042086</v>
      </c>
      <c r="V80" s="784">
        <f>'SAME R Results'!BR93</f>
        <v>73.832543651750925</v>
      </c>
      <c r="W80" s="1086">
        <f>'SAME R Results'!BZ93</f>
        <v>295.6786559110368</v>
      </c>
      <c r="X80" s="1777">
        <f>'SAME R Results'!CA93</f>
        <v>3.7666666666666959</v>
      </c>
      <c r="Y80" s="1777" t="str">
        <f>'SAME R Results'!CB93</f>
        <v xml:space="preserve"> 51L</v>
      </c>
      <c r="Z80" s="1777">
        <f>'SAME R Results'!CC93</f>
        <v>251</v>
      </c>
      <c r="AA80" s="1777">
        <f>'SAME R Results'!CD93</f>
        <v>2.3941312676142152E-2</v>
      </c>
      <c r="AB80" s="1777"/>
      <c r="AC80" s="1777"/>
      <c r="AD80" s="2029">
        <f>'SAME R Results'!CI93</f>
        <v>93</v>
      </c>
      <c r="AE80" s="2029" t="str">
        <f>'SAME R Results'!CJ93</f>
        <v>Lampwick</v>
      </c>
      <c r="AF80" s="2033">
        <f>'SAME R Results'!CK93</f>
        <v>0.16828736979682504</v>
      </c>
      <c r="AG80" s="2033">
        <f>'SAME R Results'!CL93</f>
        <v>4.5921670370780238E-2</v>
      </c>
      <c r="AH80" s="2033">
        <f>'SAME R Results'!CM93</f>
        <v>2.8724451584369801E-2</v>
      </c>
      <c r="AI80" s="2062">
        <f t="shared" si="7"/>
        <v>116476.71649507503</v>
      </c>
      <c r="AJ80" s="2061">
        <f t="shared" si="8"/>
        <v>19.601560261526643</v>
      </c>
      <c r="AK80" s="2060">
        <f t="shared" si="9"/>
        <v>3.9902187793570252</v>
      </c>
    </row>
    <row r="81" spans="1:95" ht="16.5" hidden="1" customHeight="1" x14ac:dyDescent="0.2">
      <c r="A81" s="780">
        <v>2</v>
      </c>
      <c r="B81" s="1806" t="str">
        <f>'SAME R Results'!B94</f>
        <v>Lampwick</v>
      </c>
      <c r="C81" s="784" t="str">
        <f>'SAME R Results'!F94</f>
        <v>98a</v>
      </c>
      <c r="D81" s="785" t="str">
        <f>'SAME R Results'!G94</f>
        <v>aged</v>
      </c>
      <c r="E81" s="784">
        <f>'SAME R Results'!K94</f>
        <v>0</v>
      </c>
      <c r="F81" s="793">
        <f>'SAME R Results'!L94</f>
        <v>1.28</v>
      </c>
      <c r="G81" s="784">
        <f>'SAME R Results'!R94</f>
        <v>585.28571428571433</v>
      </c>
      <c r="H81" s="821">
        <f>'SAME R Results'!AR94</f>
        <v>6.1840814999999996</v>
      </c>
      <c r="I81" s="821">
        <f>'SAME R Results'!AS94</f>
        <v>0</v>
      </c>
      <c r="J81" s="821">
        <f>'SAME R Results'!AT94</f>
        <v>0</v>
      </c>
      <c r="K81" s="784">
        <f>'SAME R Results'!BD94</f>
        <v>329083.62258389778</v>
      </c>
      <c r="L81" s="784">
        <f>'SAME R Results'!BE94</f>
        <v>61.128591098456731</v>
      </c>
      <c r="M81" s="784">
        <f>'SAME R Results'!BF94</f>
        <v>0.63166807000000003</v>
      </c>
      <c r="N81" s="784">
        <f>'SAME R Results'!BG94</f>
        <v>0.17208094874999999</v>
      </c>
      <c r="O81" s="789"/>
      <c r="P81" s="784">
        <f>'SAME R Results'!BH94</f>
        <v>13.793562403036354</v>
      </c>
      <c r="Q81" s="817">
        <f>'SAME R Results'!BI94</f>
        <v>0.18575397529201682</v>
      </c>
      <c r="R81" s="817">
        <f>'SAME R Results'!BJ94</f>
        <v>0.43098006676055478</v>
      </c>
      <c r="S81" s="817">
        <f>'SAME R Results'!BL94</f>
        <v>3.6707612004027848</v>
      </c>
      <c r="T81" s="817">
        <f>'SAME R Results'!BM94</f>
        <v>2.5027965278330568</v>
      </c>
      <c r="U81" s="817">
        <f>'SAME R Results'!BN94</f>
        <v>0.12194909540707573</v>
      </c>
      <c r="V81" s="784">
        <f>'SAME R Results'!BR94</f>
        <v>61.128591098456731</v>
      </c>
      <c r="W81" s="1086">
        <f>'SAME R Results'!BZ94</f>
        <v>295.6786559110368</v>
      </c>
      <c r="X81" s="1777">
        <f>'SAME R Results'!CA94</f>
        <v>3.7666666666666959</v>
      </c>
      <c r="Y81" s="1777">
        <f>'SAME R Results'!CB94</f>
        <v>0</v>
      </c>
      <c r="Z81" s="1777">
        <f>'SAME R Results'!CC94</f>
        <v>0</v>
      </c>
      <c r="AA81" s="1777">
        <f>'SAME R Results'!CD94</f>
        <v>2.1972046305721457E-2</v>
      </c>
      <c r="AB81" s="1777"/>
      <c r="AC81" s="1777"/>
      <c r="AD81" s="2029">
        <f>'SAME R Results'!CI94</f>
        <v>94</v>
      </c>
      <c r="AE81" s="2029" t="str">
        <f>'SAME R Results'!CJ94</f>
        <v>Lampwick</v>
      </c>
      <c r="AF81" s="2033">
        <f>'SAME R Results'!CK94</f>
        <v>0.18575397529201682</v>
      </c>
      <c r="AG81" s="2033">
        <f>'SAME R Results'!CL94</f>
        <v>4.5794411301677364E-2</v>
      </c>
      <c r="AH81" s="2033">
        <f>'SAME R Results'!CM94</f>
        <v>2.8742320322663092E-2</v>
      </c>
      <c r="AI81" s="2062">
        <f t="shared" si="7"/>
        <v>87367.333429352715</v>
      </c>
      <c r="AJ81" s="2061">
        <f t="shared" si="8"/>
        <v>16.228829495165378</v>
      </c>
      <c r="AK81" s="2060">
        <f t="shared" si="9"/>
        <v>3.6620077176202428</v>
      </c>
    </row>
    <row r="82" spans="1:95" ht="16.5" hidden="1" customHeight="1" x14ac:dyDescent="0.2">
      <c r="A82" s="780">
        <v>2</v>
      </c>
      <c r="B82" s="1806" t="str">
        <f>'SAME R Results'!B110</f>
        <v>Lampwick</v>
      </c>
      <c r="C82" s="784">
        <f>'SAME R Results'!F110</f>
        <v>106</v>
      </c>
      <c r="D82" s="785" t="str">
        <f>'SAME R Results'!G110</f>
        <v>No flow run w/ aging</v>
      </c>
      <c r="E82" s="784">
        <f>'SAME R Results'!K110</f>
        <v>0</v>
      </c>
      <c r="F82" s="793">
        <f>'SAME R Results'!L110</f>
        <v>1.28</v>
      </c>
      <c r="G82" s="784">
        <f>'SAME R Results'!R110</f>
        <v>29.714285714285715</v>
      </c>
      <c r="H82" s="821">
        <f>'SAME R Results'!AR110</f>
        <v>6.2560419999999999</v>
      </c>
      <c r="I82" s="821">
        <f>'SAME R Results'!AS110</f>
        <v>0</v>
      </c>
      <c r="J82" s="821">
        <f>'SAME R Results'!AT110</f>
        <v>0</v>
      </c>
      <c r="K82" s="784">
        <f>'SAME R Results'!BD110</f>
        <v>107516.96149531422</v>
      </c>
      <c r="L82" s="784">
        <f>'SAME R Results'!BE110</f>
        <v>47.564685690088332</v>
      </c>
      <c r="M82" s="784">
        <f>'SAME R Results'!BF110</f>
        <v>0.79522721499999971</v>
      </c>
      <c r="N82" s="784">
        <f>'SAME R Results'!BG110</f>
        <v>0.20453255250000008</v>
      </c>
      <c r="O82" s="789"/>
      <c r="P82" s="784">
        <f>'SAME R Results'!BH110</f>
        <v>12.131364</v>
      </c>
      <c r="Q82" s="817">
        <f>'SAME R Results'!BI110</f>
        <v>0.44239239119644658</v>
      </c>
      <c r="R82" s="817">
        <f>'SAME R Results'!BJ110</f>
        <v>0.59953058438413609</v>
      </c>
      <c r="S82" s="817">
        <f>'SAME R Results'!BL110</f>
        <v>3.8880227390698576</v>
      </c>
      <c r="T82" s="817">
        <f>'SAME R Results'!BM110</f>
        <v>1.7355361204504993</v>
      </c>
      <c r="U82" s="817">
        <f>'SAME R Results'!BN110</f>
        <v>0.38001942957695506</v>
      </c>
      <c r="V82" s="784">
        <f>'SAME R Results'!BR110</f>
        <v>47.564685690088332</v>
      </c>
      <c r="W82" s="1086">
        <f>'SAME R Results'!BZ110</f>
        <v>296.85201609236873</v>
      </c>
      <c r="X82" s="1777">
        <f>'SAME R Results'!CA110</f>
        <v>2.9300000000000992</v>
      </c>
      <c r="Y82" s="1777" t="str">
        <f>'SAME R Results'!CB110</f>
        <v xml:space="preserve"> 59L</v>
      </c>
      <c r="Z82" s="1777">
        <f>'SAME R Results'!CC110</f>
        <v>252</v>
      </c>
      <c r="AA82" s="1777">
        <f>'SAME R Results'!CD110</f>
        <v>2.48423836177466E-2</v>
      </c>
      <c r="AB82" s="1777"/>
      <c r="AC82" s="1777"/>
      <c r="AD82" s="2029">
        <f>'SAME R Results'!CI110</f>
        <v>110</v>
      </c>
      <c r="AE82" s="2029" t="str">
        <f>'SAME R Results'!CJ110</f>
        <v>Lampwick</v>
      </c>
      <c r="AF82" s="2033">
        <f>'SAME R Results'!CK110</f>
        <v>0.44239239119644658</v>
      </c>
      <c r="AG82" s="2033">
        <f>'SAME R Results'!CL110</f>
        <v>6.5551344020342614E-2</v>
      </c>
      <c r="AH82" s="2033">
        <f>'SAME R Results'!CM110</f>
        <v>4.4827524993743983E-2</v>
      </c>
      <c r="AI82" s="2062">
        <f t="shared" si="7"/>
        <v>36695.208701471187</v>
      </c>
      <c r="AJ82" s="2061">
        <f t="shared" si="8"/>
        <v>16.233681122896492</v>
      </c>
      <c r="AK82" s="2060">
        <f t="shared" si="9"/>
        <v>4.1403972696244331</v>
      </c>
    </row>
    <row r="83" spans="1:95" ht="16.5" hidden="1" customHeight="1" x14ac:dyDescent="0.2">
      <c r="A83" s="780">
        <v>2</v>
      </c>
      <c r="B83" s="1806" t="str">
        <f>'SAME R Results'!B111</f>
        <v>Lampwick</v>
      </c>
      <c r="C83" s="784" t="str">
        <f>'SAME R Results'!F111</f>
        <v>106a</v>
      </c>
      <c r="D83" s="785" t="str">
        <f>'SAME R Results'!G111</f>
        <v>aged</v>
      </c>
      <c r="E83" s="784">
        <f>'SAME R Results'!K111</f>
        <v>0</v>
      </c>
      <c r="F83" s="793">
        <f>'SAME R Results'!L111</f>
        <v>1.28</v>
      </c>
      <c r="G83" s="784">
        <f>'SAME R Results'!R111</f>
        <v>558.28571428571433</v>
      </c>
      <c r="H83" s="821">
        <f>'SAME R Results'!AR111</f>
        <v>6.2467810000000012</v>
      </c>
      <c r="I83" s="821">
        <f>'SAME R Results'!AS111</f>
        <v>0</v>
      </c>
      <c r="J83" s="821">
        <f>'SAME R Results'!AT111</f>
        <v>0</v>
      </c>
      <c r="K83" s="784">
        <f>'SAME R Results'!BD111</f>
        <v>97001.378207353002</v>
      </c>
      <c r="L83" s="784">
        <f>'SAME R Results'!BE111</f>
        <v>39.072658769889138</v>
      </c>
      <c r="M83" s="784">
        <f>'SAME R Results'!BF111</f>
        <v>0.70729056500000009</v>
      </c>
      <c r="N83" s="784">
        <f>'SAME R Results'!BG111</f>
        <v>0.17888259500000001</v>
      </c>
      <c r="O83" s="808"/>
      <c r="P83" s="784">
        <f>'SAME R Results'!BH111</f>
        <v>10.791703999999999</v>
      </c>
      <c r="Q83" s="817">
        <f>'SAME R Results'!BI111</f>
        <v>0.40280519196713138</v>
      </c>
      <c r="R83" s="817">
        <f>'SAME R Results'!BJ111</f>
        <v>0.59672078557518438</v>
      </c>
      <c r="S83" s="817">
        <f>'SAME R Results'!BL111</f>
        <v>3.9539373017257495</v>
      </c>
      <c r="T83" s="817">
        <f>'SAME R Results'!BM111</f>
        <v>1.8717880227738097</v>
      </c>
      <c r="U83" s="817">
        <f>'SAME R Results'!BN111</f>
        <v>0.3309459012244117</v>
      </c>
      <c r="V83" s="784">
        <f>'SAME R Results'!BR111</f>
        <v>39.072658769889138</v>
      </c>
      <c r="W83" s="1086">
        <f>'SAME R Results'!BZ111</f>
        <v>296.85201609236873</v>
      </c>
      <c r="X83" s="1777">
        <f>'SAME R Results'!CA111</f>
        <v>2.9300000000000992</v>
      </c>
      <c r="Y83" s="1777">
        <f>'SAME R Results'!CB111</f>
        <v>0</v>
      </c>
      <c r="Z83" s="1777">
        <f>'SAME R Results'!CC111</f>
        <v>0</v>
      </c>
      <c r="AA83" s="1777">
        <f>'SAME R Results'!CD111</f>
        <v>2.2099052559726214E-2</v>
      </c>
      <c r="AB83" s="1777"/>
      <c r="AC83" s="1777"/>
      <c r="AD83" s="2029">
        <f>'SAME R Results'!CI111</f>
        <v>111</v>
      </c>
      <c r="AE83" s="2029" t="str">
        <f>'SAME R Results'!CJ111</f>
        <v>Lampwick</v>
      </c>
      <c r="AF83" s="2033">
        <f>'SAME R Results'!CK111</f>
        <v>0.40280519196713138</v>
      </c>
      <c r="AG83" s="2033">
        <f>'SAME R Results'!CL111</f>
        <v>6.5540211721893046E-2</v>
      </c>
      <c r="AH83" s="2033">
        <f>'SAME R Results'!CM111</f>
        <v>4.2501922569073425E-2</v>
      </c>
      <c r="AI83" s="2062">
        <f t="shared" si="7"/>
        <v>33106.272425716626</v>
      </c>
      <c r="AJ83" s="2061">
        <f t="shared" si="8"/>
        <v>13.335378419756934</v>
      </c>
      <c r="AK83" s="2060">
        <f t="shared" si="9"/>
        <v>3.6831754266210357</v>
      </c>
      <c r="AL83" s="2026"/>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row>
    <row r="84" spans="1:95" ht="16.5" customHeight="1" x14ac:dyDescent="0.2">
      <c r="A84" s="780">
        <v>2</v>
      </c>
      <c r="B84" s="1806" t="str">
        <f>'SAME R Results'!B118</f>
        <v>Lampwick</v>
      </c>
      <c r="C84" s="784">
        <f>'SAME R Results'!F118</f>
        <v>110</v>
      </c>
      <c r="D84" s="785" t="str">
        <f>'SAME R Results'!G118</f>
        <v>low flow run w STS</v>
      </c>
      <c r="E84" s="784">
        <f>'SAME R Results'!K118</f>
        <v>2</v>
      </c>
      <c r="F84" s="793">
        <f>'SAME R Results'!L118</f>
        <v>1.28</v>
      </c>
      <c r="G84" s="784">
        <f>'SAME R Results'!R118</f>
        <v>21.428571428571427</v>
      </c>
      <c r="H84" s="821">
        <f>'SAME R Results'!AR118</f>
        <v>6.2793880000000009</v>
      </c>
      <c r="I84" s="821">
        <f>'SAME R Results'!AS118</f>
        <v>4.8928252380952379</v>
      </c>
      <c r="J84" s="821">
        <f>'SAME R Results'!AT118</f>
        <v>5.1263119999999986</v>
      </c>
      <c r="K84" s="784">
        <f>'SAME R Results'!BD118</f>
        <v>915311.87562477367</v>
      </c>
      <c r="L84" s="784">
        <f>'SAME R Results'!BE118</f>
        <v>269.64467313300628</v>
      </c>
      <c r="M84" s="784">
        <f>'SAME R Results'!BF118</f>
        <v>0</v>
      </c>
      <c r="N84" s="784">
        <f>'SAME R Results'!BG118</f>
        <v>0</v>
      </c>
      <c r="O84" s="789"/>
      <c r="P84" s="784">
        <f>'SAME R Results'!BH118</f>
        <v>52.899787351939423</v>
      </c>
      <c r="Q84" s="817">
        <f>'SAME R Results'!BI118</f>
        <v>0.29459322042440694</v>
      </c>
      <c r="R84" s="817">
        <f>'SAME R Results'!BJ118</f>
        <v>0.47969155079332726</v>
      </c>
      <c r="S84" s="817">
        <f>'SAME R Results'!BL118</f>
        <v>0</v>
      </c>
      <c r="T84" s="817">
        <f>'SAME R Results'!BM118</f>
        <v>2.0102241523207525</v>
      </c>
      <c r="U84" s="817">
        <f>'SAME R Results'!BN118</f>
        <v>0.2308623369659521</v>
      </c>
      <c r="V84" s="784">
        <f>'SAME R Results'!BR118</f>
        <v>269.64467313300628</v>
      </c>
      <c r="W84" s="1086">
        <f>'SAME R Results'!BZ118</f>
        <v>299.07317141986238</v>
      </c>
      <c r="X84" s="1777">
        <f>'SAME R Results'!CA118</f>
        <v>5.713333333333348</v>
      </c>
      <c r="Y84" s="1777" t="str">
        <f>'SAME R Results'!CB118</f>
        <v xml:space="preserve"> 63L</v>
      </c>
      <c r="Z84" s="1777">
        <f>'SAME R Results'!CC118</f>
        <v>253</v>
      </c>
      <c r="AA84" s="1777">
        <f>'SAME R Results'!CD118</f>
        <v>5.5554035725490503E-2</v>
      </c>
      <c r="AB84" s="1777"/>
      <c r="AC84" s="1777"/>
      <c r="AD84" s="2029"/>
      <c r="AE84" s="2029"/>
      <c r="AF84" s="2029"/>
      <c r="AG84" s="2029"/>
      <c r="AH84" s="2029"/>
      <c r="AI84" s="2062">
        <f t="shared" si="7"/>
        <v>160206.2792808818</v>
      </c>
      <c r="AJ84" s="2061">
        <f t="shared" si="8"/>
        <v>47.195683745566903</v>
      </c>
      <c r="AK84" s="2060">
        <f t="shared" si="9"/>
        <v>9.2590059542484173</v>
      </c>
    </row>
    <row r="85" spans="1:95" ht="16.5" hidden="1" customHeight="1" x14ac:dyDescent="0.2">
      <c r="A85" s="780">
        <v>2</v>
      </c>
      <c r="B85" s="839" t="str">
        <f>'SAME R Results'!B8</f>
        <v>Pyrell</v>
      </c>
      <c r="C85" s="784">
        <f>'SAME R Results'!F8</f>
        <v>52</v>
      </c>
      <c r="D85" s="785" t="str">
        <f>'SAME R Results'!G8</f>
        <v>Baseline</v>
      </c>
      <c r="E85" s="784">
        <f>'SAME R Results'!K8</f>
        <v>8.1</v>
      </c>
      <c r="F85" s="793">
        <f>'SAME R Results'!L8</f>
        <v>1.22</v>
      </c>
      <c r="G85" s="784" t="str">
        <f>'SAME R Results'!R8</f>
        <v>n/a</v>
      </c>
      <c r="H85" s="821">
        <f>'SAME R Results'!AR8</f>
        <v>6.2439999999999998</v>
      </c>
      <c r="I85" s="821">
        <f>'SAME R Results'!AS8</f>
        <v>0</v>
      </c>
      <c r="J85" s="821">
        <f>'SAME R Results'!AT8</f>
        <v>0</v>
      </c>
      <c r="K85" s="784">
        <f>'SAME R Results'!BD8</f>
        <v>3110970.9166285717</v>
      </c>
      <c r="L85" s="784">
        <f>'SAME R Results'!BE8</f>
        <v>647.21974074117884</v>
      </c>
      <c r="M85" s="784">
        <f>'SAME R Results'!BF8</f>
        <v>2.8033341747583633</v>
      </c>
      <c r="N85" s="784">
        <f>'SAME R Results'!BG8</f>
        <v>0.89485197548974349</v>
      </c>
      <c r="O85" s="789"/>
      <c r="P85" s="784">
        <f>'SAME R Results'!BH8</f>
        <v>108.36086003496634</v>
      </c>
      <c r="Q85" s="817">
        <f>'SAME R Results'!BI8</f>
        <v>0.2080442916652481</v>
      </c>
      <c r="R85" s="817">
        <f>'SAME R Results'!BJ8</f>
        <v>0.40519053314258846</v>
      </c>
      <c r="S85" s="817">
        <f>'SAME R Results'!BL8</f>
        <v>3.1327350797031284</v>
      </c>
      <c r="T85" s="817">
        <f>'SAME R Results'!BM8</f>
        <v>2.262475756453556</v>
      </c>
      <c r="U85" s="817">
        <f>'SAME R Results'!BN8</f>
        <v>0.14907474019917849</v>
      </c>
      <c r="V85" s="784">
        <f>'SAME R Results'!BR8</f>
        <v>647.21974074117884</v>
      </c>
      <c r="W85" s="1086">
        <f>'SAME R Results'!BZ8</f>
        <v>230.42121123513496</v>
      </c>
      <c r="X85" s="1777">
        <f>'SAME R Results'!CA8</f>
        <v>0</v>
      </c>
      <c r="Y85" s="1777">
        <f>'SAME R Results'!CB8</f>
        <v>0</v>
      </c>
      <c r="Z85" s="1777">
        <f>'SAME R Results'!CC8</f>
        <v>0</v>
      </c>
      <c r="AA85" s="1777">
        <f>'SAME R Results'!CD8</f>
        <v>0</v>
      </c>
      <c r="AB85" s="1777"/>
      <c r="AC85" s="1777"/>
      <c r="AD85" s="2029">
        <f>'SAME R Results'!CI8</f>
        <v>8</v>
      </c>
      <c r="AE85" s="2029" t="str">
        <f>'SAME R Results'!CJ8</f>
        <v>Pyrell</v>
      </c>
      <c r="AF85" s="2033">
        <f>'SAME R Results'!CK8</f>
        <v>0.2080442916652481</v>
      </c>
      <c r="AG85" s="2033">
        <f>'SAME R Results'!CL8</f>
        <v>2.587035737676659E-2</v>
      </c>
      <c r="AH85" s="2033">
        <f>'SAME R Results'!CM8</f>
        <v>3.6968546838285758E-2</v>
      </c>
      <c r="AI85" s="2062"/>
      <c r="AJ85" s="2061"/>
      <c r="AK85" s="2060"/>
    </row>
    <row r="86" spans="1:95" s="11" customFormat="1" ht="16.5" customHeight="1" x14ac:dyDescent="0.2">
      <c r="A86" s="780">
        <v>2</v>
      </c>
      <c r="B86" s="839" t="str">
        <f>'SAME R Results'!B27</f>
        <v>Pyrell</v>
      </c>
      <c r="C86" s="784">
        <f>'SAME R Results'!F27</f>
        <v>63</v>
      </c>
      <c r="D86" s="785" t="str">
        <f>'SAME R Results'!G27</f>
        <v>Baseline Aging</v>
      </c>
      <c r="E86" s="784">
        <f>'SAME R Results'!K27</f>
        <v>8.1</v>
      </c>
      <c r="F86" s="793">
        <f>'SAME R Results'!L27</f>
        <v>1.22</v>
      </c>
      <c r="G86" s="784">
        <f>'SAME R Results'!R27</f>
        <v>55.6</v>
      </c>
      <c r="H86" s="821">
        <f>'SAME R Results'!AR27</f>
        <v>6.2380000000000004</v>
      </c>
      <c r="I86" s="821">
        <f>'SAME R Results'!AS27</f>
        <v>0</v>
      </c>
      <c r="J86" s="821">
        <f>'SAME R Results'!AT27</f>
        <v>0</v>
      </c>
      <c r="K86" s="784">
        <f>'SAME R Results'!BD27</f>
        <v>3862679.2540942985</v>
      </c>
      <c r="L86" s="784">
        <f>'SAME R Results'!BE27</f>
        <v>799.72694879565961</v>
      </c>
      <c r="M86" s="784">
        <f>'SAME R Results'!BF27</f>
        <v>3.3011901906079455</v>
      </c>
      <c r="N86" s="784">
        <f>'SAME R Results'!BG27</f>
        <v>1.110891841851543</v>
      </c>
      <c r="O86" s="789"/>
      <c r="P86" s="784">
        <f>'SAME R Results'!BH27</f>
        <v>121.49421996324</v>
      </c>
      <c r="Q86" s="817">
        <f>'SAME R Results'!BI27</f>
        <v>0.20703943977434275</v>
      </c>
      <c r="R86" s="817">
        <f>'SAME R Results'!BJ27</f>
        <v>0.39164217089803754</v>
      </c>
      <c r="S86" s="817">
        <f>'SAME R Results'!BL27</f>
        <v>2.9716576053936929</v>
      </c>
      <c r="T86" s="817">
        <f>'SAME R Results'!BM27</f>
        <v>2.2219783573112184</v>
      </c>
      <c r="U86" s="817">
        <f>'SAME R Results'!BN27</f>
        <v>0.15053410372740142</v>
      </c>
      <c r="V86" s="784">
        <f>'SAME R Results'!BR27</f>
        <v>799.72694879565961</v>
      </c>
      <c r="W86" s="1086">
        <f>'SAME R Results'!BZ27</f>
        <v>225.3</v>
      </c>
      <c r="X86" s="1777">
        <f>'SAME R Results'!CA27</f>
        <v>0.5633333333333046</v>
      </c>
      <c r="Y86" s="1777" t="str">
        <f>'SAME R Results'!CB27</f>
        <v xml:space="preserve"> 16P</v>
      </c>
      <c r="Z86" s="1777">
        <f>'SAME R Results'!CC27</f>
        <v>235</v>
      </c>
      <c r="AA86" s="1777">
        <f>'SAME R Results'!CD27</f>
        <v>1.2940212777150484</v>
      </c>
      <c r="AB86" s="1777"/>
      <c r="AC86" s="1777"/>
      <c r="AD86" s="2029">
        <f>'SAME R Results'!CI27</f>
        <v>27</v>
      </c>
      <c r="AE86" s="2029" t="str">
        <f>'SAME R Results'!CJ27</f>
        <v>Pyrell</v>
      </c>
      <c r="AF86" s="2033">
        <f>'SAME R Results'!CK27</f>
        <v>0.20703943977434275</v>
      </c>
      <c r="AG86" s="2033">
        <f>'SAME R Results'!CL27</f>
        <v>2.7171582249812153E-2</v>
      </c>
      <c r="AH86" s="2033">
        <f>'SAME R Results'!CM27</f>
        <v>3.3826477741329367E-2</v>
      </c>
      <c r="AI86" s="2062">
        <f>K86/X86</f>
        <v>6856827.0782742528</v>
      </c>
      <c r="AJ86" s="2061">
        <f>L86/X86</f>
        <v>1419.6336369154444</v>
      </c>
      <c r="AK86" s="2060">
        <f>P86/X86</f>
        <v>215.67021295250805</v>
      </c>
      <c r="AL86" s="2028"/>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row>
    <row r="87" spans="1:95" ht="16.5" customHeight="1" x14ac:dyDescent="0.2">
      <c r="A87" s="780">
        <v>2</v>
      </c>
      <c r="B87" s="839" t="str">
        <f>'SAME R Results'!B28</f>
        <v>Pyrell</v>
      </c>
      <c r="C87" s="784" t="str">
        <f>'SAME R Results'!F28</f>
        <v>63a</v>
      </c>
      <c r="D87" s="785" t="str">
        <f>'SAME R Results'!G28</f>
        <v>aged</v>
      </c>
      <c r="E87" s="784">
        <f>'SAME R Results'!K28</f>
        <v>8.1</v>
      </c>
      <c r="F87" s="793">
        <f>'SAME R Results'!L28</f>
        <v>1.22</v>
      </c>
      <c r="G87" s="784">
        <f>'SAME R Results'!R28</f>
        <v>839.6</v>
      </c>
      <c r="H87" s="821">
        <f>'SAME R Results'!AR28</f>
        <v>6.24</v>
      </c>
      <c r="I87" s="821">
        <f>'SAME R Results'!AS28</f>
        <v>0</v>
      </c>
      <c r="J87" s="821">
        <f>'SAME R Results'!AT28</f>
        <v>0</v>
      </c>
      <c r="K87" s="784">
        <f>'SAME R Results'!BD28</f>
        <v>1414788.1544307088</v>
      </c>
      <c r="L87" s="784">
        <f>'SAME R Results'!BE28</f>
        <v>507.96942227546441</v>
      </c>
      <c r="M87" s="784">
        <f>'SAME R Results'!BF28</f>
        <v>4.4202531833917549</v>
      </c>
      <c r="N87" s="784">
        <f>'SAME R Results'!BG28</f>
        <v>1.439965250255568</v>
      </c>
      <c r="O87" s="789"/>
      <c r="P87" s="784">
        <f>'SAME R Results'!BH28</f>
        <v>116.15557237178292</v>
      </c>
      <c r="Q87" s="817">
        <f>'SAME R Results'!BI28</f>
        <v>0.35904274479868281</v>
      </c>
      <c r="R87" s="817">
        <f>'SAME R Results'!BJ28</f>
        <v>0.53924153627656501</v>
      </c>
      <c r="S87" s="817">
        <f>'SAME R Results'!BL28</f>
        <v>3.0696943433928281</v>
      </c>
      <c r="T87" s="817">
        <f>'SAME R Results'!BM28</f>
        <v>1.8922142617359956</v>
      </c>
      <c r="U87" s="817">
        <f>'SAME R Results'!BN28</f>
        <v>0.29297297716135123</v>
      </c>
      <c r="V87" s="784">
        <f>'SAME R Results'!BR28</f>
        <v>507.96942227546441</v>
      </c>
      <c r="W87" s="1086">
        <f>'SAME R Results'!BZ28</f>
        <v>225.3</v>
      </c>
      <c r="X87" s="1777">
        <f>'SAME R Results'!CA28</f>
        <v>0.5633333333333046</v>
      </c>
      <c r="Y87" s="1777">
        <f>'SAME R Results'!CB28</f>
        <v>0</v>
      </c>
      <c r="Z87" s="1777">
        <f>'SAME R Results'!CC28</f>
        <v>0</v>
      </c>
      <c r="AA87" s="1777">
        <f>'SAME R Results'!CD28</f>
        <v>1.2371599424214197</v>
      </c>
      <c r="AB87" s="1777"/>
      <c r="AC87" s="1777"/>
      <c r="AD87" s="2029">
        <f>'SAME R Results'!CI28</f>
        <v>28</v>
      </c>
      <c r="AE87" s="2029" t="str">
        <f>'SAME R Results'!CJ28</f>
        <v>Pyrell</v>
      </c>
      <c r="AF87" s="2033">
        <f>'SAME R Results'!CK28</f>
        <v>0.35904274479868281</v>
      </c>
      <c r="AG87" s="2033">
        <f>'SAME R Results'!CL28</f>
        <v>3.805459430946375E-2</v>
      </c>
      <c r="AH87" s="2033">
        <f>'SAME R Results'!CM28</f>
        <v>2.7689566236748064E-2</v>
      </c>
      <c r="AI87" s="2062">
        <f>K87/X87</f>
        <v>2511458.2623031614</v>
      </c>
      <c r="AJ87" s="2061">
        <f>L87/X87</f>
        <v>901.72086794465736</v>
      </c>
      <c r="AK87" s="2060">
        <f>P87/X87</f>
        <v>206.1933237369033</v>
      </c>
    </row>
    <row r="88" spans="1:95" ht="16.5" customHeight="1" x14ac:dyDescent="0.2">
      <c r="A88" s="780">
        <v>2</v>
      </c>
      <c r="B88" s="839" t="str">
        <f>'SAME R Results'!B29</f>
        <v>Pyrell</v>
      </c>
      <c r="C88" s="784">
        <f>'SAME R Results'!F29</f>
        <v>64</v>
      </c>
      <c r="D88" s="785" t="str">
        <f>'SAME R Results'!G29</f>
        <v>High Temp aging</v>
      </c>
      <c r="E88" s="784">
        <f>'SAME R Results'!K29</f>
        <v>8.1</v>
      </c>
      <c r="F88" s="793">
        <f>'SAME R Results'!L29</f>
        <v>1.23</v>
      </c>
      <c r="G88" s="784">
        <f>'SAME R Results'!R29</f>
        <v>47</v>
      </c>
      <c r="H88" s="821">
        <f>'SAME R Results'!AR29</f>
        <v>6.2480000000000002</v>
      </c>
      <c r="I88" s="821">
        <f>'SAME R Results'!AS29</f>
        <v>0</v>
      </c>
      <c r="J88" s="821">
        <f>'SAME R Results'!AT29</f>
        <v>0</v>
      </c>
      <c r="K88" s="784">
        <f>'SAME R Results'!BD29</f>
        <v>3881194.302428619</v>
      </c>
      <c r="L88" s="784">
        <f>'SAME R Results'!BE29</f>
        <v>985.16488408159614</v>
      </c>
      <c r="M88" s="784">
        <f>'SAME R Results'!BF29</f>
        <v>6.4844087888161575</v>
      </c>
      <c r="N88" s="784">
        <f>'SAME R Results'!BG29</f>
        <v>2.1667359078756063</v>
      </c>
      <c r="O88" s="789"/>
      <c r="P88" s="784">
        <f>'SAME R Results'!BH29</f>
        <v>178.73078086905704</v>
      </c>
      <c r="Q88" s="817">
        <f>'SAME R Results'!BI29</f>
        <v>0.2538303437849373</v>
      </c>
      <c r="R88" s="817">
        <f>'SAME R Results'!BJ29</f>
        <v>0.44471159033705637</v>
      </c>
      <c r="S88" s="817">
        <f>'SAME R Results'!BL29</f>
        <v>2.992708416954168</v>
      </c>
      <c r="T88" s="817">
        <f>'SAME R Results'!BM29</f>
        <v>2.1145436150408896</v>
      </c>
      <c r="U88" s="817">
        <f>'SAME R Results'!BN29</f>
        <v>0.19176797520354047</v>
      </c>
      <c r="V88" s="784">
        <f>'SAME R Results'!BR29</f>
        <v>985.16488408159614</v>
      </c>
      <c r="W88" s="1086">
        <f>'SAME R Results'!BZ29</f>
        <v>242.10308472492756</v>
      </c>
      <c r="X88" s="1777">
        <f>'SAME R Results'!CA29</f>
        <v>0.66666666666664876</v>
      </c>
      <c r="Y88" s="1777" t="str">
        <f>'SAME R Results'!CB29</f>
        <v xml:space="preserve"> 17P</v>
      </c>
      <c r="Z88" s="1777">
        <f>'SAME R Results'!CC29</f>
        <v>235</v>
      </c>
      <c r="AA88" s="1777">
        <f>'SAME R Results'!CD29</f>
        <v>1.6085770278215568</v>
      </c>
      <c r="AB88" s="1777"/>
      <c r="AC88" s="1777"/>
      <c r="AD88" s="2029">
        <f>'SAME R Results'!CI29</f>
        <v>29</v>
      </c>
      <c r="AE88" s="2029" t="str">
        <f>'SAME R Results'!CJ29</f>
        <v>Pyrell</v>
      </c>
      <c r="AF88" s="2033">
        <f>'SAME R Results'!CK29</f>
        <v>0.2538303437849373</v>
      </c>
      <c r="AG88" s="2033">
        <f>'SAME R Results'!CL29</f>
        <v>3.6280313649873261E-2</v>
      </c>
      <c r="AH88" s="2033">
        <f>'SAME R Results'!CM29</f>
        <v>2.770117210271078E-2</v>
      </c>
      <c r="AI88" s="2062">
        <f>K88/X88</f>
        <v>5821791.4536430845</v>
      </c>
      <c r="AJ88" s="2061">
        <f>L88/X88</f>
        <v>1477.7473261224338</v>
      </c>
      <c r="AK88" s="2060">
        <f>P88/X88</f>
        <v>268.09617130359277</v>
      </c>
    </row>
    <row r="89" spans="1:95" ht="16.5" customHeight="1" x14ac:dyDescent="0.2">
      <c r="A89" s="780">
        <v>2</v>
      </c>
      <c r="B89" s="839" t="str">
        <f>'SAME R Results'!B30</f>
        <v>Pyrell</v>
      </c>
      <c r="C89" s="784" t="str">
        <f>'SAME R Results'!F30</f>
        <v>64a</v>
      </c>
      <c r="D89" s="785" t="str">
        <f>'SAME R Results'!G30</f>
        <v>aged</v>
      </c>
      <c r="E89" s="784">
        <f>'SAME R Results'!K30</f>
        <v>8.1</v>
      </c>
      <c r="F89" s="793">
        <f>'SAME R Results'!L30</f>
        <v>1.23</v>
      </c>
      <c r="G89" s="784">
        <f>'SAME R Results'!R30</f>
        <v>842.4</v>
      </c>
      <c r="H89" s="821">
        <f>'SAME R Results'!AR30</f>
        <v>6.2489999999999997</v>
      </c>
      <c r="I89" s="821">
        <f>'SAME R Results'!AS30</f>
        <v>0</v>
      </c>
      <c r="J89" s="821">
        <f>'SAME R Results'!AT30</f>
        <v>0</v>
      </c>
      <c r="K89" s="784">
        <f>'SAME R Results'!BD30</f>
        <v>1417570.6344373168</v>
      </c>
      <c r="L89" s="784">
        <f>'SAME R Results'!BE30</f>
        <v>638.11173728499091</v>
      </c>
      <c r="M89" s="784">
        <f>'SAME R Results'!BF30</f>
        <v>6.4328391320488816</v>
      </c>
      <c r="N89" s="784">
        <f>'SAME R Results'!BG30</f>
        <v>2.090487764934887</v>
      </c>
      <c r="O89" s="789"/>
      <c r="P89" s="784">
        <f>'SAME R Results'!BH30</f>
        <v>173.26517841275452</v>
      </c>
      <c r="Q89" s="817">
        <f>'SAME R Results'!BI30</f>
        <v>0.45014457959499116</v>
      </c>
      <c r="R89" s="817">
        <f>'SAME R Results'!BJ30</f>
        <v>0.61572859049642992</v>
      </c>
      <c r="S89" s="817">
        <f>'SAME R Results'!BL30</f>
        <v>3.0771953033885597</v>
      </c>
      <c r="T89" s="817">
        <f>'SAME R Results'!BM30</f>
        <v>1.7501057221171064</v>
      </c>
      <c r="U89" s="817">
        <f>'SAME R Results'!BN30</f>
        <v>0.38488711959034433</v>
      </c>
      <c r="V89" s="784">
        <f>'SAME R Results'!BR30</f>
        <v>638.11173728499091</v>
      </c>
      <c r="W89" s="1086">
        <f>'SAME R Results'!BZ30</f>
        <v>242.10308472492756</v>
      </c>
      <c r="X89" s="1777">
        <f>'SAME R Results'!CA30</f>
        <v>0.66666666666664876</v>
      </c>
      <c r="Y89" s="1777">
        <f>'SAME R Results'!CB30</f>
        <v>0</v>
      </c>
      <c r="Z89" s="1777">
        <f>'SAME R Results'!CC30</f>
        <v>0</v>
      </c>
      <c r="AA89" s="1777">
        <f>'SAME R Results'!CD30</f>
        <v>1.5593866057148327</v>
      </c>
      <c r="AB89" s="1777"/>
      <c r="AC89" s="1777"/>
      <c r="AD89" s="2029">
        <f>'SAME R Results'!CI30</f>
        <v>30</v>
      </c>
      <c r="AE89" s="2029" t="str">
        <f>'SAME R Results'!CJ30</f>
        <v>Pyrell</v>
      </c>
      <c r="AF89" s="2033">
        <f>'SAME R Results'!CK30</f>
        <v>0.45014457959499116</v>
      </c>
      <c r="AG89" s="2033">
        <f>'SAME R Results'!CL30</f>
        <v>3.7127131896776688E-2</v>
      </c>
      <c r="AH89" s="2033">
        <f>'SAME R Results'!CM30</f>
        <v>2.80409938319751E-2</v>
      </c>
      <c r="AI89" s="2062">
        <f>K89/X89</f>
        <v>2126355.9516560324</v>
      </c>
      <c r="AJ89" s="2061">
        <f>L89/X89</f>
        <v>957.16760592751211</v>
      </c>
      <c r="AK89" s="2060">
        <f>P89/X89</f>
        <v>259.89776761913879</v>
      </c>
    </row>
    <row r="90" spans="1:95" ht="16.5" hidden="1" customHeight="1" x14ac:dyDescent="0.2">
      <c r="A90" s="780">
        <v>2</v>
      </c>
      <c r="B90" s="839" t="str">
        <f>'SAME R Results'!B40</f>
        <v>Pyrell</v>
      </c>
      <c r="C90" s="784">
        <f>'SAME R Results'!F40</f>
        <v>71</v>
      </c>
      <c r="D90" s="785" t="str">
        <f>'SAME R Results'!G40</f>
        <v>High temp aged STS det</v>
      </c>
      <c r="E90" s="784">
        <f>'SAME R Results'!K40</f>
        <v>8.1</v>
      </c>
      <c r="F90" s="793">
        <f>'SAME R Results'!L40</f>
        <v>1.23</v>
      </c>
      <c r="G90" s="784">
        <f>'SAME R Results'!R40</f>
        <v>750.42857142857144</v>
      </c>
      <c r="H90" s="821">
        <f>'SAME R Results'!AR40</f>
        <v>6.1209414999999989</v>
      </c>
      <c r="I90" s="821">
        <f>'SAME R Results'!AS40</f>
        <v>4.5073549999999996</v>
      </c>
      <c r="J90" s="821">
        <f>'SAME R Results'!AT40</f>
        <v>5.1140445000000003</v>
      </c>
      <c r="K90" s="784">
        <f>'SAME R Results'!BD40</f>
        <v>1352316.8506269613</v>
      </c>
      <c r="L90" s="784">
        <f>'SAME R Results'!BE40</f>
        <v>434.3353275439394</v>
      </c>
      <c r="M90" s="784">
        <f>'SAME R Results'!BF40</f>
        <v>0</v>
      </c>
      <c r="N90" s="784">
        <f>'SAME R Results'!BG40</f>
        <v>0</v>
      </c>
      <c r="O90" s="789"/>
      <c r="P90" s="784">
        <f>'SAME R Results'!BH40</f>
        <v>57.835264772096366</v>
      </c>
      <c r="Q90" s="817">
        <f>'SAME R Results'!BI40</f>
        <v>0.32117867003030603</v>
      </c>
      <c r="R90" s="817">
        <f>'SAME R Results'!BJ40</f>
        <v>0.43388224844250989</v>
      </c>
      <c r="S90" s="817">
        <f>'SAME R Results'!BL40</f>
        <v>0</v>
      </c>
      <c r="T90" s="817">
        <f>'SAME R Results'!BM40</f>
        <v>1.7305341707926598</v>
      </c>
      <c r="U90" s="817">
        <f>'SAME R Results'!BN40</f>
        <v>0.27633385905082264</v>
      </c>
      <c r="V90" s="784">
        <f>'SAME R Results'!BR40</f>
        <v>434.3353275439394</v>
      </c>
      <c r="W90" s="1086">
        <f>'SAME R Results'!BZ40</f>
        <v>245.32659055169475</v>
      </c>
      <c r="X90" s="1777">
        <f>'SAME R Results'!CA40</f>
        <v>0</v>
      </c>
      <c r="Y90" s="1777">
        <f>'SAME R Results'!CB40</f>
        <v>0</v>
      </c>
      <c r="Z90" s="1777">
        <f>'SAME R Results'!CC40</f>
        <v>0</v>
      </c>
      <c r="AA90" s="1777">
        <f>'SAME R Results'!CD40</f>
        <v>0</v>
      </c>
      <c r="AB90" s="1777"/>
      <c r="AC90" s="1777"/>
      <c r="AD90" s="2029"/>
      <c r="AE90" s="2029"/>
      <c r="AF90" s="2033"/>
      <c r="AG90" s="2033"/>
      <c r="AH90" s="2033"/>
      <c r="AI90" s="2062"/>
      <c r="AJ90" s="2061"/>
      <c r="AK90" s="2060"/>
    </row>
    <row r="91" spans="1:95" ht="16.5" customHeight="1" x14ac:dyDescent="0.2">
      <c r="A91" s="780">
        <v>2</v>
      </c>
      <c r="B91" s="839" t="str">
        <f>'SAME R Results'!B45</f>
        <v>Pyrell</v>
      </c>
      <c r="C91" s="784">
        <f>'SAME R Results'!F45</f>
        <v>74</v>
      </c>
      <c r="D91" s="785" t="str">
        <f>'SAME R Results'!G45</f>
        <v>Baseline Aging</v>
      </c>
      <c r="E91" s="784">
        <f>'SAME R Results'!K45</f>
        <v>8.1</v>
      </c>
      <c r="F91" s="793">
        <f>'SAME R Results'!L45</f>
        <v>1.22</v>
      </c>
      <c r="G91" s="784">
        <f>'SAME R Results'!R45</f>
        <v>48.428571428571431</v>
      </c>
      <c r="H91" s="821">
        <f>'SAME R Results'!AR45</f>
        <v>6.2568344999999992</v>
      </c>
      <c r="I91" s="821">
        <f>'SAME R Results'!AS45</f>
        <v>0</v>
      </c>
      <c r="J91" s="821">
        <f>'SAME R Results'!AT45</f>
        <v>0</v>
      </c>
      <c r="K91" s="784">
        <f>'SAME R Results'!BD45</f>
        <v>4953334.072364063</v>
      </c>
      <c r="L91" s="784">
        <f>'SAME R Results'!BE45</f>
        <v>978.85286843014046</v>
      </c>
      <c r="M91" s="784">
        <f>'SAME R Results'!BF45</f>
        <v>2.7216529795782987</v>
      </c>
      <c r="N91" s="784">
        <f>'SAME R Results'!BG45</f>
        <v>0.94646110113328596</v>
      </c>
      <c r="O91" s="789"/>
      <c r="P91" s="784">
        <f>'SAME R Results'!BH45</f>
        <v>115.76666203673778</v>
      </c>
      <c r="Q91" s="817">
        <f>'SAME R Results'!BI45</f>
        <v>0.1976149506837051</v>
      </c>
      <c r="R91" s="817">
        <f>'SAME R Results'!BJ45</f>
        <v>0.35472823373879336</v>
      </c>
      <c r="S91" s="817">
        <f>'SAME R Results'!BL45</f>
        <v>2.8756099709955434</v>
      </c>
      <c r="T91" s="817">
        <f>'SAME R Results'!BM45</f>
        <v>2.1487226040778928</v>
      </c>
      <c r="U91" s="817">
        <f>'SAME R Results'!BN45</f>
        <v>0.14749653543696306</v>
      </c>
      <c r="V91" s="784">
        <f>'SAME R Results'!BR45</f>
        <v>978.85286843014046</v>
      </c>
      <c r="W91" s="1086">
        <f>'SAME R Results'!BZ45</f>
        <v>234.18212761794004</v>
      </c>
      <c r="X91" s="1777">
        <f>'SAME R Results'!CA45</f>
        <v>0.5733333333333146</v>
      </c>
      <c r="Y91" s="1777" t="str">
        <f>'SAME R Results'!CB45</f>
        <v xml:space="preserve"> 27P</v>
      </c>
      <c r="Z91" s="1777">
        <f>'SAME R Results'!CC45</f>
        <v>238</v>
      </c>
      <c r="AA91" s="1777">
        <f>'SAME R Results'!CD45</f>
        <v>1.2115115794542721</v>
      </c>
      <c r="AB91" s="1777"/>
      <c r="AC91" s="1777"/>
      <c r="AD91" s="2029">
        <f>'SAME R Results'!CI45</f>
        <v>45</v>
      </c>
      <c r="AE91" s="2029" t="str">
        <f>'SAME R Results'!CJ45</f>
        <v>Pyrell</v>
      </c>
      <c r="AF91" s="2033">
        <f>'SAME R Results'!CK45</f>
        <v>0.1976149506837051</v>
      </c>
      <c r="AG91" s="2033">
        <f>'SAME R Results'!CL45</f>
        <v>2.3509816485117279E-2</v>
      </c>
      <c r="AH91" s="2033">
        <f>'SAME R Results'!CM45</f>
        <v>3.550349974789041E-2</v>
      </c>
      <c r="AI91" s="2062">
        <f t="shared" ref="AI91:AI111" si="10">K91/X91</f>
        <v>8639536.1727283001</v>
      </c>
      <c r="AJ91" s="2061">
        <f t="shared" ref="AJ91:AJ111" si="11">L91/X91</f>
        <v>1707.3015147037891</v>
      </c>
      <c r="AK91" s="2060">
        <f t="shared" ref="AK91:AK111" si="12">P91/X91</f>
        <v>201.91859657571203</v>
      </c>
    </row>
    <row r="92" spans="1:95" ht="16.5" customHeight="1" x14ac:dyDescent="0.2">
      <c r="A92" s="780">
        <v>2</v>
      </c>
      <c r="B92" s="839" t="str">
        <f>'SAME R Results'!B46</f>
        <v>Pyrell</v>
      </c>
      <c r="C92" s="784" t="str">
        <f>'SAME R Results'!F46</f>
        <v>74a</v>
      </c>
      <c r="D92" s="785" t="str">
        <f>'SAME R Results'!G46</f>
        <v>aged</v>
      </c>
      <c r="E92" s="784">
        <f>'SAME R Results'!K46</f>
        <v>8.1</v>
      </c>
      <c r="F92" s="793">
        <f>'SAME R Results'!L46</f>
        <v>1.22</v>
      </c>
      <c r="G92" s="784">
        <f>'SAME R Results'!R46</f>
        <v>622.57142857142856</v>
      </c>
      <c r="H92" s="821">
        <f>'SAME R Results'!AR46</f>
        <v>6.2590780000000006</v>
      </c>
      <c r="I92" s="821">
        <f>'SAME R Results'!AS46</f>
        <v>0</v>
      </c>
      <c r="J92" s="821">
        <f>'SAME R Results'!AT46</f>
        <v>0</v>
      </c>
      <c r="K92" s="784">
        <f>'SAME R Results'!BD46</f>
        <v>1662805.4414244581</v>
      </c>
      <c r="L92" s="784">
        <f>'SAME R Results'!BE46</f>
        <v>630.19822520017613</v>
      </c>
      <c r="M92" s="784">
        <f>'SAME R Results'!BF46</f>
        <v>3.3793622103748389</v>
      </c>
      <c r="N92" s="784">
        <f>'SAME R Results'!BG46</f>
        <v>1.1349477109383741</v>
      </c>
      <c r="O92" s="789"/>
      <c r="P92" s="784">
        <f>'SAME R Results'!BH46</f>
        <v>116.98495023057832</v>
      </c>
      <c r="Q92" s="817">
        <f>'SAME R Results'!BI46</f>
        <v>0.37899697072214944</v>
      </c>
      <c r="R92" s="817">
        <f>'SAME R Results'!BJ46</f>
        <v>0.51218868310446886</v>
      </c>
      <c r="S92" s="817">
        <f>'SAME R Results'!BL46</f>
        <v>2.9775488137517669</v>
      </c>
      <c r="T92" s="817">
        <f>'SAME R Results'!BM46</f>
        <v>1.731148221373688</v>
      </c>
      <c r="U92" s="817">
        <f>'SAME R Results'!BN46</f>
        <v>0.32601577798716497</v>
      </c>
      <c r="V92" s="784">
        <f>'SAME R Results'!BR46</f>
        <v>630.19822520017613</v>
      </c>
      <c r="W92" s="1086">
        <f>'SAME R Results'!BZ46</f>
        <v>234.18212761794004</v>
      </c>
      <c r="X92" s="1777">
        <f>'SAME R Results'!CA46</f>
        <v>0.5733333333333146</v>
      </c>
      <c r="Y92" s="1777">
        <f>'SAME R Results'!CB46</f>
        <v>0</v>
      </c>
      <c r="Z92" s="1777">
        <f>'SAME R Results'!CC46</f>
        <v>0</v>
      </c>
      <c r="AA92" s="1777">
        <f>'SAME R Results'!CD46</f>
        <v>1.2242611070642317</v>
      </c>
      <c r="AB92" s="1777"/>
      <c r="AC92" s="1777"/>
      <c r="AD92" s="2029">
        <f>'SAME R Results'!CI46</f>
        <v>46</v>
      </c>
      <c r="AE92" s="2029" t="str">
        <f>'SAME R Results'!CJ46</f>
        <v>Pyrell</v>
      </c>
      <c r="AF92" s="2033">
        <f>'SAME R Results'!CK46</f>
        <v>0.37899697072214944</v>
      </c>
      <c r="AG92" s="2033">
        <f>'SAME R Results'!CL46</f>
        <v>2.8887153464732751E-2</v>
      </c>
      <c r="AH92" s="2033">
        <f>'SAME R Results'!CM46</f>
        <v>3.2446875249857704E-2</v>
      </c>
      <c r="AI92" s="2062">
        <f t="shared" si="10"/>
        <v>2900242.0489962427</v>
      </c>
      <c r="AJ92" s="2061">
        <f t="shared" si="11"/>
        <v>1099.1829509305758</v>
      </c>
      <c r="AK92" s="2060">
        <f t="shared" si="12"/>
        <v>204.04351784403863</v>
      </c>
    </row>
    <row r="93" spans="1:95" ht="16.5" customHeight="1" x14ac:dyDescent="0.2">
      <c r="A93" s="780">
        <v>2</v>
      </c>
      <c r="B93" s="839" t="str">
        <f>'SAME R Results'!B49</f>
        <v>Pyrell</v>
      </c>
      <c r="C93" s="784">
        <f>'SAME R Results'!F49</f>
        <v>76</v>
      </c>
      <c r="D93" s="785" t="str">
        <f>'SAME R Results'!G49</f>
        <v>High Temp aging</v>
      </c>
      <c r="E93" s="784">
        <f>'SAME R Results'!K49</f>
        <v>8.1</v>
      </c>
      <c r="F93" s="793">
        <f>'SAME R Results'!L49</f>
        <v>1.23</v>
      </c>
      <c r="G93" s="784">
        <f>'SAME R Results'!R49</f>
        <v>51.428571428571431</v>
      </c>
      <c r="H93" s="821">
        <f>'SAME R Results'!AR49</f>
        <v>6.2617504999999998</v>
      </c>
      <c r="I93" s="821">
        <f>'SAME R Results'!AS49</f>
        <v>0</v>
      </c>
      <c r="J93" s="821">
        <f>'SAME R Results'!AT49</f>
        <v>0</v>
      </c>
      <c r="K93" s="784">
        <f>'SAME R Results'!BD49</f>
        <v>3275641.6927261017</v>
      </c>
      <c r="L93" s="784">
        <f>'SAME R Results'!BE49</f>
        <v>1159.5375543457283</v>
      </c>
      <c r="M93" s="784">
        <f>'SAME R Results'!BF49</f>
        <v>6.8282270331857937</v>
      </c>
      <c r="N93" s="784">
        <f>'SAME R Results'!BG49</f>
        <v>2.1549243364622712</v>
      </c>
      <c r="O93" s="789"/>
      <c r="P93" s="784">
        <f>'SAME R Results'!BH49</f>
        <v>233.65676151505821</v>
      </c>
      <c r="Q93" s="817">
        <f>'SAME R Results'!BI49</f>
        <v>0.35398790927609708</v>
      </c>
      <c r="R93" s="817">
        <f>'SAME R Results'!BJ49</f>
        <v>0.5145502341662288</v>
      </c>
      <c r="S93" s="817">
        <f>'SAME R Results'!BL49</f>
        <v>3.1686620813776045</v>
      </c>
      <c r="T93" s="817">
        <f>'SAME R Results'!BM49</f>
        <v>1.843342080682528</v>
      </c>
      <c r="U93" s="817">
        <f>'SAME R Results'!BN49</f>
        <v>0.29360858690347513</v>
      </c>
      <c r="V93" s="784">
        <f>'SAME R Results'!BR49</f>
        <v>1159.5375543457283</v>
      </c>
      <c r="W93" s="1086">
        <f>'SAME R Results'!BZ49</f>
        <v>240.92870800332065</v>
      </c>
      <c r="X93" s="1777">
        <f>'SAME R Results'!CA49</f>
        <v>0.6633333333333491</v>
      </c>
      <c r="Y93" s="1777" t="str">
        <f>'SAME R Results'!CB49</f>
        <v xml:space="preserve"> 29P</v>
      </c>
      <c r="Z93" s="1777">
        <f>'SAME R Results'!CC49</f>
        <v>238</v>
      </c>
      <c r="AA93" s="1777">
        <f>'SAME R Results'!CD49</f>
        <v>2.1134782448597726</v>
      </c>
      <c r="AB93" s="1777"/>
      <c r="AC93" s="1777"/>
      <c r="AD93" s="2029">
        <f>'SAME R Results'!CI49</f>
        <v>49</v>
      </c>
      <c r="AE93" s="2029" t="str">
        <f>'SAME R Results'!CJ49</f>
        <v>Pyrell</v>
      </c>
      <c r="AF93" s="2033">
        <f>'SAME R Results'!CK49</f>
        <v>0.35398790927609708</v>
      </c>
      <c r="AG93" s="2033">
        <f>'SAME R Results'!CL49</f>
        <v>2.9223323086867925E-2</v>
      </c>
      <c r="AH93" s="2033">
        <f>'SAME R Results'!CM49</f>
        <v>3.4705972021085954E-2</v>
      </c>
      <c r="AI93" s="2062">
        <f t="shared" si="10"/>
        <v>4938153.305617121</v>
      </c>
      <c r="AJ93" s="2061">
        <f t="shared" si="11"/>
        <v>1748.0465643402524</v>
      </c>
      <c r="AK93" s="2060">
        <f t="shared" si="12"/>
        <v>352.24637414329544</v>
      </c>
    </row>
    <row r="94" spans="1:95" ht="16.5" customHeight="1" x14ac:dyDescent="0.2">
      <c r="A94" s="780">
        <v>2</v>
      </c>
      <c r="B94" s="839" t="str">
        <f>'SAME R Results'!B50</f>
        <v>Pyrell</v>
      </c>
      <c r="C94" s="784" t="str">
        <f>'SAME R Results'!F50</f>
        <v>76a</v>
      </c>
      <c r="D94" s="785" t="str">
        <f>'SAME R Results'!G50</f>
        <v>aged</v>
      </c>
      <c r="E94" s="784">
        <f>'SAME R Results'!K50</f>
        <v>8.1</v>
      </c>
      <c r="F94" s="793">
        <f>'SAME R Results'!L50</f>
        <v>1.23</v>
      </c>
      <c r="G94" s="784">
        <f>'SAME R Results'!R50</f>
        <v>625.42857142857144</v>
      </c>
      <c r="H94" s="821">
        <f>'SAME R Results'!AR50</f>
        <v>6.2638249999999998</v>
      </c>
      <c r="I94" s="821">
        <f>'SAME R Results'!AS50</f>
        <v>0</v>
      </c>
      <c r="J94" s="821">
        <f>'SAME R Results'!AT50</f>
        <v>0</v>
      </c>
      <c r="K94" s="784">
        <f>'SAME R Results'!BD50</f>
        <v>1632139.978883141</v>
      </c>
      <c r="L94" s="784">
        <f>'SAME R Results'!BE50</f>
        <v>725.9923009845545</v>
      </c>
      <c r="M94" s="784">
        <f>'SAME R Results'!BF50</f>
        <v>7.5308396368719723</v>
      </c>
      <c r="N94" s="784">
        <f>'SAME R Results'!BG50</f>
        <v>2.3384242847501331</v>
      </c>
      <c r="O94" s="789"/>
      <c r="P94" s="784">
        <f>'SAME R Results'!BH50</f>
        <v>226.969297357876</v>
      </c>
      <c r="Q94" s="817">
        <f>'SAME R Results'!BI50</f>
        <v>0.44481007167126968</v>
      </c>
      <c r="R94" s="817">
        <f>'SAME R Results'!BJ50</f>
        <v>0.64279185147281492</v>
      </c>
      <c r="S94" s="817">
        <f>'SAME R Results'!BL50</f>
        <v>3.2204761496807079</v>
      </c>
      <c r="T94" s="817">
        <f>'SAME R Results'!BM50</f>
        <v>1.834502046916247</v>
      </c>
      <c r="U94" s="817">
        <f>'SAME R Results'!BN50</f>
        <v>0.37002131058452192</v>
      </c>
      <c r="V94" s="784">
        <f>'SAME R Results'!BR50</f>
        <v>725.9923009845545</v>
      </c>
      <c r="W94" s="1086">
        <f>'SAME R Results'!BZ50</f>
        <v>240.92870800332065</v>
      </c>
      <c r="X94" s="1777">
        <f>'SAME R Results'!CA50</f>
        <v>0.6633333333333491</v>
      </c>
      <c r="Y94" s="1777">
        <f>'SAME R Results'!CB50</f>
        <v>0</v>
      </c>
      <c r="Z94" s="1777">
        <f>'SAME R Results'!CC50</f>
        <v>0</v>
      </c>
      <c r="AA94" s="1777">
        <f>'SAME R Results'!CD50</f>
        <v>2.0529886193174227</v>
      </c>
      <c r="AB94" s="1777"/>
      <c r="AC94" s="1777"/>
      <c r="AD94" s="2029">
        <f>'SAME R Results'!CI50</f>
        <v>50</v>
      </c>
      <c r="AE94" s="2029" t="str">
        <f>'SAME R Results'!CJ50</f>
        <v>Pyrell</v>
      </c>
      <c r="AF94" s="2033">
        <f>'SAME R Results'!CK50</f>
        <v>0.44481007167126968</v>
      </c>
      <c r="AG94" s="2033">
        <f>'SAME R Results'!CL50</f>
        <v>3.3179992732663081E-2</v>
      </c>
      <c r="AH94" s="2033">
        <f>'SAME R Results'!CM50</f>
        <v>3.2056243404770396E-2</v>
      </c>
      <c r="AI94" s="2062">
        <f t="shared" si="10"/>
        <v>2460512.5309795509</v>
      </c>
      <c r="AJ94" s="2061">
        <f t="shared" si="11"/>
        <v>1094.4607552530713</v>
      </c>
      <c r="AK94" s="2060">
        <f t="shared" si="12"/>
        <v>342.16476988623708</v>
      </c>
    </row>
    <row r="95" spans="1:95" ht="16.5" customHeight="1" x14ac:dyDescent="0.2">
      <c r="A95" s="780">
        <v>2</v>
      </c>
      <c r="B95" s="839" t="str">
        <f>'SAME R Results'!B67</f>
        <v>Pyrell</v>
      </c>
      <c r="C95" s="784">
        <f>'SAME R Results'!F67</f>
        <v>84</v>
      </c>
      <c r="D95" s="785" t="str">
        <f>'SAME R Results'!G67</f>
        <v>Mid Temp aging retry</v>
      </c>
      <c r="E95" s="784">
        <f>'SAME R Results'!K67</f>
        <v>8.1</v>
      </c>
      <c r="F95" s="793">
        <f>'SAME R Results'!L67</f>
        <v>1.2250000000000001</v>
      </c>
      <c r="G95" s="784">
        <f>'SAME R Results'!R67</f>
        <v>53</v>
      </c>
      <c r="H95" s="821">
        <f>'SAME R Results'!AR67</f>
        <v>6.2280885000000001</v>
      </c>
      <c r="I95" s="821">
        <f>'SAME R Results'!AS67</f>
        <v>0</v>
      </c>
      <c r="J95" s="821">
        <f>'SAME R Results'!AT67</f>
        <v>0</v>
      </c>
      <c r="K95" s="784">
        <f>'SAME R Results'!BD67</f>
        <v>3721976.9141411837</v>
      </c>
      <c r="L95" s="784">
        <f>'SAME R Results'!BE67</f>
        <v>866.03871582316174</v>
      </c>
      <c r="M95" s="784">
        <f>'SAME R Results'!BF67</f>
        <v>3.7090515027022404</v>
      </c>
      <c r="N95" s="784">
        <f>'SAME R Results'!BG67</f>
        <v>1.1490242007152689</v>
      </c>
      <c r="O95" s="789"/>
      <c r="P95" s="784">
        <f>'SAME R Results'!BH67</f>
        <v>136.71554284022812</v>
      </c>
      <c r="Q95" s="817">
        <f>'SAME R Results'!BI67</f>
        <v>0.23268245230988843</v>
      </c>
      <c r="R95" s="817">
        <f>'SAME R Results'!BJ67</f>
        <v>0.4124283695440798</v>
      </c>
      <c r="S95" s="817">
        <f>'SAME R Results'!BL67</f>
        <v>3.2280012034501548</v>
      </c>
      <c r="T95" s="817">
        <f>'SAME R Results'!BM67</f>
        <v>2.1309400165728798</v>
      </c>
      <c r="U95" s="817">
        <f>'SAME R Results'!BN67</f>
        <v>0.17477172905433233</v>
      </c>
      <c r="V95" s="784">
        <f>'SAME R Results'!BR67</f>
        <v>866.03871582316174</v>
      </c>
      <c r="W95" s="1086">
        <f>'SAME R Results'!BZ67</f>
        <v>236.85307598302919</v>
      </c>
      <c r="X95" s="1777">
        <f>'SAME R Results'!CA67</f>
        <v>0.50000000000000044</v>
      </c>
      <c r="Y95" s="1777" t="str">
        <f>'SAME R Results'!CB67</f>
        <v xml:space="preserve"> 37P</v>
      </c>
      <c r="Z95" s="1777">
        <f>'SAME R Results'!CC67</f>
        <v>242</v>
      </c>
      <c r="AA95" s="1777">
        <f>'SAME R Results'!CD67</f>
        <v>1.640586514082736</v>
      </c>
      <c r="AB95" s="1777"/>
      <c r="AC95" s="1777"/>
      <c r="AD95" s="2029">
        <f>'SAME R Results'!CI67</f>
        <v>67</v>
      </c>
      <c r="AE95" s="2029" t="str">
        <f>'SAME R Results'!CJ67</f>
        <v>Pyrell</v>
      </c>
      <c r="AF95" s="2033">
        <f>'SAME R Results'!CK67</f>
        <v>0.23268245230988843</v>
      </c>
      <c r="AG95" s="2033">
        <f>'SAME R Results'!CL67</f>
        <v>2.7129698830489254E-2</v>
      </c>
      <c r="AH95" s="2033">
        <f>'SAME R Results'!CM67</f>
        <v>3.7155848502301053E-2</v>
      </c>
      <c r="AI95" s="2062">
        <f t="shared" si="10"/>
        <v>7443953.8282823609</v>
      </c>
      <c r="AJ95" s="2061">
        <f t="shared" si="11"/>
        <v>1732.0774316463219</v>
      </c>
      <c r="AK95" s="2060">
        <f t="shared" si="12"/>
        <v>273.43108568045602</v>
      </c>
    </row>
    <row r="96" spans="1:95" ht="16.5" customHeight="1" x14ac:dyDescent="0.2">
      <c r="A96" s="780">
        <v>2</v>
      </c>
      <c r="B96" s="839" t="str">
        <f>'SAME R Results'!B68</f>
        <v>Pyrell</v>
      </c>
      <c r="C96" s="784" t="str">
        <f>'SAME R Results'!F68</f>
        <v>84a</v>
      </c>
      <c r="D96" s="785" t="str">
        <f>'SAME R Results'!G68</f>
        <v>aged</v>
      </c>
      <c r="E96" s="784">
        <f>'SAME R Results'!K68</f>
        <v>8.1</v>
      </c>
      <c r="F96" s="793">
        <f>'SAME R Results'!L68</f>
        <v>1.2250000000000001</v>
      </c>
      <c r="G96" s="784">
        <f>'SAME R Results'!R68</f>
        <v>632.14285714285711</v>
      </c>
      <c r="H96" s="821">
        <f>'SAME R Results'!AR68</f>
        <v>6.2334444999999992</v>
      </c>
      <c r="I96" s="821">
        <f>'SAME R Results'!AS68</f>
        <v>0</v>
      </c>
      <c r="J96" s="821">
        <f>'SAME R Results'!AT68</f>
        <v>0</v>
      </c>
      <c r="K96" s="784">
        <f>'SAME R Results'!BD68</f>
        <v>1683214.9966951662</v>
      </c>
      <c r="L96" s="784">
        <f>'SAME R Results'!BE68</f>
        <v>597.13137154948447</v>
      </c>
      <c r="M96" s="784">
        <f>'SAME R Results'!BF68</f>
        <v>3.7357685933051719</v>
      </c>
      <c r="N96" s="784">
        <f>'SAME R Results'!BG68</f>
        <v>1.1056894740415859</v>
      </c>
      <c r="O96" s="789"/>
      <c r="P96" s="784">
        <f>'SAME R Results'!BH68</f>
        <v>133.40783599555164</v>
      </c>
      <c r="Q96" s="817">
        <f>'SAME R Results'!BI68</f>
        <v>0.3547564468721438</v>
      </c>
      <c r="R96" s="817">
        <f>'SAME R Results'!BJ68</f>
        <v>0.53294334298712609</v>
      </c>
      <c r="S96" s="817">
        <f>'SAME R Results'!BL68</f>
        <v>3.3786779028020906</v>
      </c>
      <c r="T96" s="817">
        <f>'SAME R Results'!BM68</f>
        <v>1.8926021618490523</v>
      </c>
      <c r="U96" s="817">
        <f>'SAME R Results'!BN68</f>
        <v>0.28943758364257055</v>
      </c>
      <c r="V96" s="784">
        <f>'SAME R Results'!BR68</f>
        <v>597.13137154948447</v>
      </c>
      <c r="W96" s="1086">
        <f>'SAME R Results'!BZ68</f>
        <v>236.85307598302919</v>
      </c>
      <c r="X96" s="1777">
        <f>'SAME R Results'!CA68</f>
        <v>0.50000000000000044</v>
      </c>
      <c r="Y96" s="1777">
        <f>'SAME R Results'!CB68</f>
        <v>0</v>
      </c>
      <c r="Z96" s="1777">
        <f>'SAME R Results'!CC68</f>
        <v>0</v>
      </c>
      <c r="AA96" s="1777">
        <f>'SAME R Results'!CD68</f>
        <v>1.6008940319466183</v>
      </c>
      <c r="AB96" s="1777"/>
      <c r="AC96" s="1777"/>
      <c r="AD96" s="2029">
        <f>'SAME R Results'!CI68</f>
        <v>68</v>
      </c>
      <c r="AE96" s="2029" t="str">
        <f>'SAME R Results'!CJ68</f>
        <v>Pyrell</v>
      </c>
      <c r="AF96" s="2033">
        <f>'SAME R Results'!CK68</f>
        <v>0.3547564468721438</v>
      </c>
      <c r="AG96" s="2033">
        <f>'SAME R Results'!CL68</f>
        <v>2.8002617428182688E-2</v>
      </c>
      <c r="AH96" s="2033">
        <f>'SAME R Results'!CM68</f>
        <v>3.8241893912054584E-2</v>
      </c>
      <c r="AI96" s="2062">
        <f t="shared" si="10"/>
        <v>3366429.9933903296</v>
      </c>
      <c r="AJ96" s="2061">
        <f t="shared" si="11"/>
        <v>1194.2627430989678</v>
      </c>
      <c r="AK96" s="2060">
        <f t="shared" si="12"/>
        <v>266.81567199110305</v>
      </c>
    </row>
    <row r="97" spans="1:95" s="11" customFormat="1" ht="16.5" customHeight="1" x14ac:dyDescent="0.2">
      <c r="A97" s="780">
        <v>2</v>
      </c>
      <c r="B97" s="839" t="str">
        <f>'SAME R Results'!B73</f>
        <v>Pyrell</v>
      </c>
      <c r="C97" s="784">
        <f>'SAME R Results'!F73</f>
        <v>87</v>
      </c>
      <c r="D97" s="785" t="str">
        <f>'SAME R Results'!G73</f>
        <v>Baseline STS det</v>
      </c>
      <c r="E97" s="784">
        <f>'SAME R Results'!K73</f>
        <v>8.1</v>
      </c>
      <c r="F97" s="793">
        <f>'SAME R Results'!L73</f>
        <v>1.22</v>
      </c>
      <c r="G97" s="784">
        <f>'SAME R Results'!R73</f>
        <v>45</v>
      </c>
      <c r="H97" s="821">
        <f>'SAME R Results'!AR73</f>
        <v>6.2421274999999996</v>
      </c>
      <c r="I97" s="821">
        <f>'SAME R Results'!AS73</f>
        <v>4.2430114999999997</v>
      </c>
      <c r="J97" s="821">
        <f>'SAME R Results'!AT73</f>
        <v>5.0547639999999996</v>
      </c>
      <c r="K97" s="784">
        <f>'SAME R Results'!BD73</f>
        <v>2924886.3744361638</v>
      </c>
      <c r="L97" s="784">
        <f>'SAME R Results'!BE73</f>
        <v>642.34878729323918</v>
      </c>
      <c r="M97" s="784">
        <f>'SAME R Results'!BF73</f>
        <v>0</v>
      </c>
      <c r="N97" s="784">
        <f>'SAME R Results'!BG73</f>
        <v>0</v>
      </c>
      <c r="O97" s="789"/>
      <c r="P97" s="784">
        <f>'SAME R Results'!BH73</f>
        <v>114.3512942532013</v>
      </c>
      <c r="Q97" s="817">
        <f>'SAME R Results'!BI73</f>
        <v>0.2196149542448691</v>
      </c>
      <c r="R97" s="817">
        <f>'SAME R Results'!BJ73</f>
        <v>0.42109280500794605</v>
      </c>
      <c r="S97" s="817">
        <f>'SAME R Results'!BL73</f>
        <v>0</v>
      </c>
      <c r="T97" s="817">
        <f>'SAME R Results'!BM73</f>
        <v>2.2407972821379709</v>
      </c>
      <c r="U97" s="817">
        <f>'SAME R Results'!BN73</f>
        <v>0.15860028133077586</v>
      </c>
      <c r="V97" s="784">
        <f>'SAME R Results'!BR73</f>
        <v>642.34878729323918</v>
      </c>
      <c r="W97" s="1086">
        <f>'SAME R Results'!BZ73</f>
        <v>232.47862240899161</v>
      </c>
      <c r="X97" s="1777">
        <f>'SAME R Results'!CA73</f>
        <v>0.49000000000004595</v>
      </c>
      <c r="Y97" s="1777" t="str">
        <f>'SAME R Results'!CB73</f>
        <v xml:space="preserve"> 40P</v>
      </c>
      <c r="Z97" s="1777">
        <f>'SAME R Results'!CC73</f>
        <v>242</v>
      </c>
      <c r="AA97" s="1777">
        <f>'SAME R Results'!CD73</f>
        <v>1.400219929630905</v>
      </c>
      <c r="AB97" s="1777"/>
      <c r="AC97" s="1777"/>
      <c r="AD97" s="2029"/>
      <c r="AE97" s="2029"/>
      <c r="AF97" s="2033"/>
      <c r="AG97" s="2033"/>
      <c r="AH97" s="2033"/>
      <c r="AI97" s="2062">
        <f t="shared" si="10"/>
        <v>5969155.8661956927</v>
      </c>
      <c r="AJ97" s="2061">
        <f t="shared" si="11"/>
        <v>1310.915892435059</v>
      </c>
      <c r="AK97" s="2060">
        <f t="shared" si="12"/>
        <v>233.3699882718175</v>
      </c>
      <c r="AL97" s="2028"/>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row>
    <row r="98" spans="1:95" ht="16.5" hidden="1" customHeight="1" x14ac:dyDescent="0.2">
      <c r="A98" s="780">
        <v>2</v>
      </c>
      <c r="B98" s="839" t="str">
        <f>'SAME R Results'!B85</f>
        <v>Pyrell</v>
      </c>
      <c r="C98" s="784">
        <f>'SAME R Results'!F85</f>
        <v>95</v>
      </c>
      <c r="D98" s="785" t="str">
        <f>'SAME R Results'!G85</f>
        <v>No flow run w/ aging</v>
      </c>
      <c r="E98" s="784">
        <f>'SAME R Results'!K85</f>
        <v>0</v>
      </c>
      <c r="F98" s="793">
        <f>'SAME R Results'!L85</f>
        <v>1.22</v>
      </c>
      <c r="G98" s="784">
        <f>'SAME R Results'!R85</f>
        <v>38</v>
      </c>
      <c r="H98" s="821">
        <f>'SAME R Results'!AR85</f>
        <v>4.8198089999999993</v>
      </c>
      <c r="I98" s="821">
        <f>'SAME R Results'!AS85</f>
        <v>0</v>
      </c>
      <c r="J98" s="821">
        <f>'SAME R Results'!AT85</f>
        <v>0</v>
      </c>
      <c r="K98" s="784">
        <f>'SAME R Results'!BD85</f>
        <v>71387.637341986352</v>
      </c>
      <c r="L98" s="784">
        <f>'SAME R Results'!BE85</f>
        <v>9.9926824825918477</v>
      </c>
      <c r="M98" s="784">
        <f>'SAME R Results'!BF85</f>
        <v>0.37536620957706895</v>
      </c>
      <c r="N98" s="784">
        <f>'SAME R Results'!BG85</f>
        <v>0.12644649917556822</v>
      </c>
      <c r="O98" s="789"/>
      <c r="P98" s="784">
        <f>'SAME R Results'!BH85</f>
        <v>11.899025115222525</v>
      </c>
      <c r="Q98" s="817">
        <f>'SAME R Results'!BI85</f>
        <v>0.13997777282810692</v>
      </c>
      <c r="R98" s="817">
        <f>'SAME R Results'!BJ85</f>
        <v>0.6828048281760063</v>
      </c>
      <c r="S98" s="817">
        <f>'SAME R Results'!BL85</f>
        <v>2.9685773194549352</v>
      </c>
      <c r="T98" s="817">
        <f>'SAME R Results'!BM85</f>
        <v>3.5214004861099841</v>
      </c>
      <c r="U98" s="817">
        <f>'SAME R Results'!BN85</f>
        <v>6.3378262236454569E-2</v>
      </c>
      <c r="V98" s="784">
        <f>'SAME R Results'!BR85</f>
        <v>9.9926824825918477</v>
      </c>
      <c r="W98" s="1086">
        <f>'SAME R Results'!BZ85</f>
        <v>236.14679358180084</v>
      </c>
      <c r="X98" s="1777">
        <f>'SAME R Results'!CA85</f>
        <v>0.42333333333338663</v>
      </c>
      <c r="Y98" s="1777" t="str">
        <f>'SAME R Results'!CB85</f>
        <v xml:space="preserve"> 48P</v>
      </c>
      <c r="Z98" s="1777">
        <f>'SAME R Results'!CC85</f>
        <v>250</v>
      </c>
      <c r="AA98" s="1777">
        <f>'SAME R Results'!CD85</f>
        <v>0.16864760005825077</v>
      </c>
      <c r="AB98" s="1777"/>
      <c r="AC98" s="1777"/>
      <c r="AD98" s="2029">
        <f>'SAME R Results'!CI85</f>
        <v>85</v>
      </c>
      <c r="AE98" s="2029" t="str">
        <f>'SAME R Results'!CJ85</f>
        <v>Pyrell</v>
      </c>
      <c r="AF98" s="2033">
        <f>'SAME R Results'!CK85</f>
        <v>0.13997777282810692</v>
      </c>
      <c r="AG98" s="2033">
        <f>'SAME R Results'!CL85</f>
        <v>3.1545963298863847E-2</v>
      </c>
      <c r="AH98" s="2033">
        <f>'SAME R Results'!CM85</f>
        <v>3.0173965984118589E-2</v>
      </c>
      <c r="AI98" s="2062">
        <f t="shared" si="10"/>
        <v>168632.21419364732</v>
      </c>
      <c r="AJ98" s="2061">
        <f t="shared" si="11"/>
        <v>23.604761769899032</v>
      </c>
      <c r="AK98" s="2060">
        <f t="shared" si="12"/>
        <v>28.107933343041797</v>
      </c>
    </row>
    <row r="99" spans="1:95" ht="16.5" hidden="1" customHeight="1" x14ac:dyDescent="0.2">
      <c r="A99" s="780">
        <v>2</v>
      </c>
      <c r="B99" s="839" t="str">
        <f>'SAME R Results'!B86</f>
        <v>Pyrell</v>
      </c>
      <c r="C99" s="784" t="str">
        <f>'SAME R Results'!F86</f>
        <v>95a</v>
      </c>
      <c r="D99" s="785" t="str">
        <f>'SAME R Results'!G86</f>
        <v>aged</v>
      </c>
      <c r="E99" s="784">
        <f>'SAME R Results'!K86</f>
        <v>0</v>
      </c>
      <c r="F99" s="793">
        <f>'SAME R Results'!L86</f>
        <v>1.22</v>
      </c>
      <c r="G99" s="784" t="str">
        <f>'SAME R Results'!R86</f>
        <v>n/a</v>
      </c>
      <c r="H99" s="821">
        <f>'SAME R Results'!AR86</f>
        <v>4.3817289999999991</v>
      </c>
      <c r="I99" s="821">
        <f>'SAME R Results'!AS86</f>
        <v>0</v>
      </c>
      <c r="J99" s="821">
        <f>'SAME R Results'!AT86</f>
        <v>0</v>
      </c>
      <c r="K99" s="784">
        <f>'SAME R Results'!BD86</f>
        <v>35876.448108697521</v>
      </c>
      <c r="L99" s="784">
        <f>'SAME R Results'!BE86</f>
        <v>12.910104784744156</v>
      </c>
      <c r="M99" s="784">
        <f>'SAME R Results'!BF86</f>
        <v>0.34105657832218012</v>
      </c>
      <c r="N99" s="784">
        <f>'SAME R Results'!BG86</f>
        <v>0.12806541949514919</v>
      </c>
      <c r="O99" s="789"/>
      <c r="P99" s="784">
        <f>'SAME R Results'!BH86</f>
        <v>11.261671781275142</v>
      </c>
      <c r="Q99" s="817">
        <f>'SAME R Results'!BI86</f>
        <v>0.35984902255734624</v>
      </c>
      <c r="R99" s="817">
        <f>'SAME R Results'!BJ86</f>
        <v>0.84320194801804194</v>
      </c>
      <c r="S99" s="817">
        <f>'SAME R Results'!BL86</f>
        <v>2.6631434126922806</v>
      </c>
      <c r="T99" s="817">
        <f>'SAME R Results'!BM86</f>
        <v>2.5162745563990132</v>
      </c>
      <c r="U99" s="817">
        <f>'SAME R Results'!BN86</f>
        <v>0.23507946326104442</v>
      </c>
      <c r="V99" s="784">
        <f>'SAME R Results'!BR86</f>
        <v>12.910104784744156</v>
      </c>
      <c r="W99" s="1086">
        <f>'SAME R Results'!BZ86</f>
        <v>236.14679358180084</v>
      </c>
      <c r="X99" s="1777">
        <f>'SAME R Results'!CA86</f>
        <v>0.42333333333338663</v>
      </c>
      <c r="Y99" s="1777">
        <f>'SAME R Results'!CB86</f>
        <v>0</v>
      </c>
      <c r="Z99" s="1777">
        <f>'SAME R Results'!CC86</f>
        <v>0</v>
      </c>
      <c r="AA99" s="1777">
        <f>'SAME R Results'!CD86</f>
        <v>0.1596142457188402</v>
      </c>
      <c r="AB99" s="1777"/>
      <c r="AC99" s="1777"/>
      <c r="AD99" s="2029">
        <f>'SAME R Results'!CI86</f>
        <v>86</v>
      </c>
      <c r="AE99" s="2029" t="str">
        <f>'SAME R Results'!CJ86</f>
        <v>Pyrell</v>
      </c>
      <c r="AF99" s="2033">
        <f>'SAME R Results'!CK86</f>
        <v>0.35984902255734624</v>
      </c>
      <c r="AG99" s="2033">
        <f>'SAME R Results'!CL86</f>
        <v>3.0284720150453789E-2</v>
      </c>
      <c r="AH99" s="2033">
        <f>'SAME R Results'!CM86</f>
        <v>2.7173950395280269E-2</v>
      </c>
      <c r="AI99" s="2062">
        <f t="shared" si="10"/>
        <v>84747.515217385051</v>
      </c>
      <c r="AJ99" s="2061">
        <f t="shared" si="11"/>
        <v>30.496310515139836</v>
      </c>
      <c r="AK99" s="2060">
        <f t="shared" si="12"/>
        <v>26.602374286473363</v>
      </c>
    </row>
    <row r="100" spans="1:95" ht="16.5" hidden="1" customHeight="1" x14ac:dyDescent="0.2">
      <c r="A100" s="780">
        <v>2</v>
      </c>
      <c r="B100" s="839" t="str">
        <f>'SAME R Results'!B91</f>
        <v>Pyrell</v>
      </c>
      <c r="C100" s="784">
        <f>'SAME R Results'!F91</f>
        <v>97</v>
      </c>
      <c r="D100" s="785" t="str">
        <f>'SAME R Results'!G91</f>
        <v>No flow run w/ aging</v>
      </c>
      <c r="E100" s="784">
        <f>'SAME R Results'!K91</f>
        <v>0</v>
      </c>
      <c r="F100" s="793">
        <f>'SAME R Results'!L91</f>
        <v>1.23</v>
      </c>
      <c r="G100" s="784">
        <f>'SAME R Results'!R91</f>
        <v>48.142857142857146</v>
      </c>
      <c r="H100" s="821">
        <f>'SAME R Results'!AR91</f>
        <v>5.5750130000000011</v>
      </c>
      <c r="I100" s="821">
        <f>'SAME R Results'!AS91</f>
        <v>0</v>
      </c>
      <c r="J100" s="821">
        <f>'SAME R Results'!AT91</f>
        <v>0</v>
      </c>
      <c r="K100" s="784">
        <f>'SAME R Results'!BD91</f>
        <v>42225.750119902383</v>
      </c>
      <c r="L100" s="784">
        <f>'SAME R Results'!BE91</f>
        <v>10.18122388245464</v>
      </c>
      <c r="M100" s="784">
        <f>'SAME R Results'!BF91</f>
        <v>0.34367639103697178</v>
      </c>
      <c r="N100" s="784">
        <f>'SAME R Results'!BG91</f>
        <v>0.13666694807136534</v>
      </c>
      <c r="O100" s="789"/>
      <c r="P100" s="784">
        <f>'SAME R Results'!BH91</f>
        <v>16.695256072834521</v>
      </c>
      <c r="Q100" s="817">
        <f>'SAME R Results'!BI91</f>
        <v>0.24111410344504206</v>
      </c>
      <c r="R100" s="817">
        <f>'SAME R Results'!BJ91</f>
        <v>0.91062386890871427</v>
      </c>
      <c r="S100" s="817">
        <f>'SAME R Results'!BL91</f>
        <v>2.5147001223551824</v>
      </c>
      <c r="T100" s="817">
        <f>'SAME R Results'!BM91</f>
        <v>3.1669271081639283</v>
      </c>
      <c r="U100" s="817">
        <f>'SAME R Results'!BN91</f>
        <v>0.12406932130264109</v>
      </c>
      <c r="V100" s="784">
        <f>'SAME R Results'!BR91</f>
        <v>10.18122388245464</v>
      </c>
      <c r="W100" s="1086">
        <f>'SAME R Results'!BZ91</f>
        <v>242.39387965391558</v>
      </c>
      <c r="X100" s="1777">
        <f>'SAME R Results'!CA91</f>
        <v>0.43000000000004146</v>
      </c>
      <c r="Y100" s="1777" t="str">
        <f>'SAME R Results'!CB91</f>
        <v xml:space="preserve"> 50P</v>
      </c>
      <c r="Z100" s="1777">
        <f>'SAME R Results'!CC91</f>
        <v>251</v>
      </c>
      <c r="AA100" s="1777">
        <f>'SAME R Results'!CD91</f>
        <v>0.23295706148138948</v>
      </c>
      <c r="AB100" s="1777"/>
      <c r="AC100" s="1777"/>
      <c r="AD100" s="2029">
        <f>'SAME R Results'!CI91</f>
        <v>91</v>
      </c>
      <c r="AE100" s="2029" t="str">
        <f>'SAME R Results'!CJ91</f>
        <v>Pyrell</v>
      </c>
      <c r="AF100" s="2033">
        <f>'SAME R Results'!CK91</f>
        <v>0.24111410344504206</v>
      </c>
      <c r="AG100" s="2033">
        <f>'SAME R Results'!CL91</f>
        <v>2.0585272219704409E-2</v>
      </c>
      <c r="AH100" s="2033">
        <f>'SAME R Results'!CM91</f>
        <v>3.2716229222399286E-2</v>
      </c>
      <c r="AI100" s="2062">
        <f t="shared" si="10"/>
        <v>98199.418883484439</v>
      </c>
      <c r="AJ100" s="2061">
        <f t="shared" si="11"/>
        <v>23.677264842915484</v>
      </c>
      <c r="AK100" s="2060">
        <f t="shared" si="12"/>
        <v>38.826176913564908</v>
      </c>
    </row>
    <row r="101" spans="1:95" ht="16.5" hidden="1" customHeight="1" x14ac:dyDescent="0.2">
      <c r="A101" s="780">
        <v>2</v>
      </c>
      <c r="B101" s="839" t="str">
        <f>'SAME R Results'!B92</f>
        <v>Pyrell</v>
      </c>
      <c r="C101" s="784" t="str">
        <f>'SAME R Results'!F92</f>
        <v>97a</v>
      </c>
      <c r="D101" s="785" t="str">
        <f>'SAME R Results'!G92</f>
        <v>aged</v>
      </c>
      <c r="E101" s="784">
        <f>'SAME R Results'!K92</f>
        <v>0</v>
      </c>
      <c r="F101" s="793">
        <f>'SAME R Results'!L92</f>
        <v>1.23</v>
      </c>
      <c r="G101" s="784">
        <f>'SAME R Results'!R92</f>
        <v>623.85714285714289</v>
      </c>
      <c r="H101" s="821">
        <f>'SAME R Results'!AR92</f>
        <v>5.2804570000000011</v>
      </c>
      <c r="I101" s="821">
        <f>'SAME R Results'!AS92</f>
        <v>0</v>
      </c>
      <c r="J101" s="821">
        <f>'SAME R Results'!AT92</f>
        <v>0</v>
      </c>
      <c r="K101" s="784">
        <f>'SAME R Results'!BD92</f>
        <v>34988.163542684197</v>
      </c>
      <c r="L101" s="784">
        <f>'SAME R Results'!BE92</f>
        <v>12.21823054369557</v>
      </c>
      <c r="M101" s="784">
        <f>'SAME R Results'!BF92</f>
        <v>0.35177459779881148</v>
      </c>
      <c r="N101" s="784">
        <f>'SAME R Results'!BG92</f>
        <v>0.13460114595910688</v>
      </c>
      <c r="O101" s="789"/>
      <c r="P101" s="784">
        <f>'SAME R Results'!BH92</f>
        <v>15.29757012775975</v>
      </c>
      <c r="Q101" s="817">
        <f>'SAME R Results'!BI92</f>
        <v>0.34921039879071691</v>
      </c>
      <c r="R101" s="817">
        <f>'SAME R Results'!BJ92</f>
        <v>0.9416746822921217</v>
      </c>
      <c r="S101" s="817">
        <f>'SAME R Results'!BL92</f>
        <v>2.6134591595950005</v>
      </c>
      <c r="T101" s="817">
        <f>'SAME R Results'!BM92</f>
        <v>2.707388644393232</v>
      </c>
      <c r="U101" s="817">
        <f>'SAME R Results'!BN92</f>
        <v>0.21265730431399044</v>
      </c>
      <c r="V101" s="784">
        <f>'SAME R Results'!BR92</f>
        <v>12.21823054369557</v>
      </c>
      <c r="W101" s="1086">
        <f>'SAME R Results'!BZ92</f>
        <v>242.39387965391558</v>
      </c>
      <c r="X101" s="1777">
        <f>'SAME R Results'!CA92</f>
        <v>0.43000000000004146</v>
      </c>
      <c r="Y101" s="1777">
        <f>'SAME R Results'!CB92</f>
        <v>0</v>
      </c>
      <c r="Z101" s="1777">
        <f>'SAME R Results'!CC92</f>
        <v>0</v>
      </c>
      <c r="AA101" s="1777">
        <f>'SAME R Results'!CD92</f>
        <v>0.21345446689895267</v>
      </c>
      <c r="AB101" s="1777"/>
      <c r="AC101" s="1777"/>
      <c r="AD101" s="2029">
        <f>'SAME R Results'!CI92</f>
        <v>92</v>
      </c>
      <c r="AE101" s="2029" t="str">
        <f>'SAME R Results'!CJ92</f>
        <v>Pyrell</v>
      </c>
      <c r="AF101" s="2033">
        <f>'SAME R Results'!CK92</f>
        <v>0.34921039879071691</v>
      </c>
      <c r="AG101" s="2033">
        <f>'SAME R Results'!CL92</f>
        <v>2.2995455805132306E-2</v>
      </c>
      <c r="AH101" s="2033">
        <f>'SAME R Results'!CM92</f>
        <v>3.2200220527640336E-2</v>
      </c>
      <c r="AI101" s="2062">
        <f t="shared" si="10"/>
        <v>81367.82219228099</v>
      </c>
      <c r="AJ101" s="2061">
        <f t="shared" si="11"/>
        <v>28.414489636498587</v>
      </c>
      <c r="AK101" s="2060">
        <f t="shared" si="12"/>
        <v>35.575744483158779</v>
      </c>
    </row>
    <row r="102" spans="1:95" ht="16.5" customHeight="1" x14ac:dyDescent="0.2">
      <c r="A102" s="780">
        <v>2</v>
      </c>
      <c r="B102" s="839" t="str">
        <f>'SAME R Results'!B112</f>
        <v>Pyrell</v>
      </c>
      <c r="C102" s="784">
        <f>'SAME R Results'!F112</f>
        <v>107</v>
      </c>
      <c r="D102" s="785" t="str">
        <f>'SAME R Results'!G112</f>
        <v>Low flow run w/ aging</v>
      </c>
      <c r="E102" s="784">
        <f>'SAME R Results'!K112</f>
        <v>1</v>
      </c>
      <c r="F102" s="793">
        <f>'SAME R Results'!L112</f>
        <v>1.23</v>
      </c>
      <c r="G102" s="784">
        <f>'SAME R Results'!R112</f>
        <v>32</v>
      </c>
      <c r="H102" s="821">
        <f>'SAME R Results'!AR112</f>
        <v>6.2564994999999985</v>
      </c>
      <c r="I102" s="821">
        <f>'SAME R Results'!AS112</f>
        <v>0</v>
      </c>
      <c r="J102" s="821">
        <f>'SAME R Results'!AT112</f>
        <v>0</v>
      </c>
      <c r="K102" s="784">
        <f>'SAME R Results'!BD112</f>
        <v>206018.55669814753</v>
      </c>
      <c r="L102" s="784">
        <f>'SAME R Results'!BE112</f>
        <v>53.439569317905381</v>
      </c>
      <c r="M102" s="784">
        <f>'SAME R Results'!BF112</f>
        <v>2.5745938350210387</v>
      </c>
      <c r="N102" s="784">
        <f>'SAME R Results'!BG112</f>
        <v>0.76668107279214215</v>
      </c>
      <c r="O102" s="789"/>
      <c r="P102" s="784">
        <f>'SAME R Results'!BH112</f>
        <v>84.672703734474837</v>
      </c>
      <c r="Q102" s="817">
        <f>'SAME R Results'!BI112</f>
        <v>0.25939201873064038</v>
      </c>
      <c r="R102" s="817">
        <f>'SAME R Results'!BJ112</f>
        <v>0.92245705141344825</v>
      </c>
      <c r="S102" s="817">
        <f>'SAME R Results'!BL112</f>
        <v>3.3581027710058611</v>
      </c>
      <c r="T102" s="817">
        <f>'SAME R Results'!BM112</f>
        <v>3.0844272302867841</v>
      </c>
      <c r="U102" s="817">
        <f>'SAME R Results'!BN112</f>
        <v>0.13755039317404683</v>
      </c>
      <c r="V102" s="784">
        <f>'SAME R Results'!BR112</f>
        <v>53.439569317905381</v>
      </c>
      <c r="W102" s="1086">
        <f>'SAME R Results'!BZ112</f>
        <v>245.41410083875152</v>
      </c>
      <c r="X102" s="1777">
        <f>'SAME R Results'!CA112</f>
        <v>0.52000000000002045</v>
      </c>
      <c r="Y102" s="1777" t="str">
        <f>'SAME R Results'!CB112</f>
        <v xml:space="preserve"> 60P</v>
      </c>
      <c r="Z102" s="1777">
        <f>'SAME R Results'!CC112</f>
        <v>252</v>
      </c>
      <c r="AA102" s="1777">
        <f>'SAME R Results'!CD112</f>
        <v>0.97699273539774811</v>
      </c>
      <c r="AB102" s="1777"/>
      <c r="AC102" s="1777"/>
      <c r="AD102" s="2029">
        <f>'SAME R Results'!CI112</f>
        <v>112</v>
      </c>
      <c r="AE102" s="2029" t="str">
        <f>'SAME R Results'!CJ112</f>
        <v>Pyrell</v>
      </c>
      <c r="AF102" s="2033">
        <f>'SAME R Results'!CK112</f>
        <v>0.25939201873064038</v>
      </c>
      <c r="AG102" s="2033">
        <f>'SAME R Results'!CL112</f>
        <v>3.0406420504708442E-2</v>
      </c>
      <c r="AH102" s="2033">
        <f>'SAME R Results'!CM112</f>
        <v>3.6074243800038569E-2</v>
      </c>
      <c r="AI102" s="2062">
        <f t="shared" si="10"/>
        <v>396189.53211180656</v>
      </c>
      <c r="AJ102" s="2061">
        <f t="shared" si="11"/>
        <v>102.76840253442938</v>
      </c>
      <c r="AK102" s="2060">
        <f t="shared" si="12"/>
        <v>162.83212256629136</v>
      </c>
    </row>
    <row r="103" spans="1:95" ht="16.5" customHeight="1" x14ac:dyDescent="0.2">
      <c r="A103" s="780">
        <v>2</v>
      </c>
      <c r="B103" s="839" t="str">
        <f>'SAME R Results'!B113</f>
        <v>Pyrell</v>
      </c>
      <c r="C103" s="784" t="str">
        <f>'SAME R Results'!F113</f>
        <v>107a</v>
      </c>
      <c r="D103" s="785" t="str">
        <f>'SAME R Results'!G113</f>
        <v>aged</v>
      </c>
      <c r="E103" s="784">
        <f>'SAME R Results'!K113</f>
        <v>1</v>
      </c>
      <c r="F103" s="793">
        <f>'SAME R Results'!L113</f>
        <v>1.23</v>
      </c>
      <c r="G103" s="784">
        <f>'SAME R Results'!R113</f>
        <v>558.71428571428567</v>
      </c>
      <c r="H103" s="821">
        <f>'SAME R Results'!AR113</f>
        <v>6.2575835</v>
      </c>
      <c r="I103" s="821">
        <f>'SAME R Results'!AS113</f>
        <v>0</v>
      </c>
      <c r="J103" s="821">
        <f>'SAME R Results'!AT113</f>
        <v>0</v>
      </c>
      <c r="K103" s="784">
        <f>'SAME R Results'!BD113</f>
        <v>192866.11921982534</v>
      </c>
      <c r="L103" s="784">
        <f>'SAME R Results'!BE113</f>
        <v>54.401223630766857</v>
      </c>
      <c r="M103" s="784">
        <f>'SAME R Results'!BF113</f>
        <v>2.5255440396033637</v>
      </c>
      <c r="N103" s="784">
        <f>'SAME R Results'!BG113</f>
        <v>0.76453624454255564</v>
      </c>
      <c r="O103" s="789"/>
      <c r="P103" s="784">
        <f>'SAME R Results'!BH113</f>
        <v>82.032518989165652</v>
      </c>
      <c r="Q103" s="817">
        <f>'SAME R Results'!BI113</f>
        <v>0.28206729025724481</v>
      </c>
      <c r="R103" s="817">
        <f>'SAME R Results'!BJ113</f>
        <v>0.9330619825160229</v>
      </c>
      <c r="S103" s="817">
        <f>'SAME R Results'!BL113</f>
        <v>3.3033673127092498</v>
      </c>
      <c r="T103" s="817">
        <f>'SAME R Results'!BM113</f>
        <v>2.9854989123443998</v>
      </c>
      <c r="U103" s="817">
        <f>'SAME R Results'!BN113</f>
        <v>0.15508644552312029</v>
      </c>
      <c r="V103" s="784">
        <f>'SAME R Results'!BR113</f>
        <v>54.401223630766857</v>
      </c>
      <c r="W103" s="1086">
        <f>'SAME R Results'!BZ113</f>
        <v>245.41410083875152</v>
      </c>
      <c r="X103" s="1777">
        <f>'SAME R Results'!CA113</f>
        <v>0.52000000000002045</v>
      </c>
      <c r="Y103" s="1777">
        <f>'SAME R Results'!CB113</f>
        <v>0</v>
      </c>
      <c r="Z103" s="1777">
        <f>'SAME R Results'!CC113</f>
        <v>0</v>
      </c>
      <c r="AA103" s="1777">
        <f>'SAME R Results'!CD113</f>
        <v>0.94652906525956648</v>
      </c>
      <c r="AB103" s="1777"/>
      <c r="AC103" s="1777"/>
      <c r="AD103" s="2029">
        <f>'SAME R Results'!CI113</f>
        <v>113</v>
      </c>
      <c r="AE103" s="2029" t="str">
        <f>'SAME R Results'!CJ113</f>
        <v>Pyrell</v>
      </c>
      <c r="AF103" s="2033">
        <f>'SAME R Results'!CK113</f>
        <v>0.28206729025724481</v>
      </c>
      <c r="AG103" s="2033">
        <f>'SAME R Results'!CL113</f>
        <v>3.0787108219082263E-2</v>
      </c>
      <c r="AH103" s="2033">
        <f>'SAME R Results'!CM113</f>
        <v>3.5084392047817249E-2</v>
      </c>
      <c r="AI103" s="2062">
        <f t="shared" si="10"/>
        <v>370896.38311503414</v>
      </c>
      <c r="AJ103" s="2061">
        <f t="shared" si="11"/>
        <v>104.61773775147061</v>
      </c>
      <c r="AK103" s="2060">
        <f t="shared" si="12"/>
        <v>157.75484420992774</v>
      </c>
    </row>
    <row r="104" spans="1:95" ht="16.5" customHeight="1" x14ac:dyDescent="0.2">
      <c r="A104" s="780">
        <v>2</v>
      </c>
      <c r="B104" s="839" t="str">
        <f>'SAME R Results'!B121</f>
        <v>Pyrell</v>
      </c>
      <c r="C104" s="784">
        <f>'SAME R Results'!F121</f>
        <v>113</v>
      </c>
      <c r="D104" s="785" t="str">
        <f>'SAME R Results'!G121</f>
        <v>low flow run w STS</v>
      </c>
      <c r="E104" s="784">
        <f>'SAME R Results'!K121</f>
        <v>2</v>
      </c>
      <c r="F104" s="793">
        <f>'SAME R Results'!L121</f>
        <v>1.23</v>
      </c>
      <c r="G104" s="784">
        <f>'SAME R Results'!R121</f>
        <v>31</v>
      </c>
      <c r="H104" s="821">
        <f>'SAME R Results'!AR121</f>
        <v>6.2836770000000017</v>
      </c>
      <c r="I104" s="821">
        <f>'SAME R Results'!AS121</f>
        <v>4.6147464999999999</v>
      </c>
      <c r="J104" s="821">
        <f>'SAME R Results'!AT121</f>
        <v>5.155837</v>
      </c>
      <c r="K104" s="784">
        <f>'SAME R Results'!BD121</f>
        <v>1176224.4595932008</v>
      </c>
      <c r="L104" s="784">
        <f>'SAME R Results'!BE121</f>
        <v>459.76995119843087</v>
      </c>
      <c r="M104" s="784">
        <f>'SAME R Results'!BF121</f>
        <v>0</v>
      </c>
      <c r="N104" s="784">
        <f>'SAME R Results'!BG121</f>
        <v>0</v>
      </c>
      <c r="O104" s="789"/>
      <c r="P104" s="784">
        <f>'SAME R Results'!BH121</f>
        <v>169.19487997801508</v>
      </c>
      <c r="Q104" s="817">
        <f>'SAME R Results'!BI121</f>
        <v>0.39088623557228447</v>
      </c>
      <c r="R104" s="817">
        <f>'SAME R Results'!BJ121</f>
        <v>0.6500789886706958</v>
      </c>
      <c r="S104" s="817">
        <f>'SAME R Results'!BL121</f>
        <v>0</v>
      </c>
      <c r="T104" s="817">
        <f>'SAME R Results'!BM121</f>
        <v>2.0405434673921752</v>
      </c>
      <c r="U104" s="817">
        <f>'SAME R Results'!BN121</f>
        <v>0.30310458221467135</v>
      </c>
      <c r="V104" s="784">
        <f>'SAME R Results'!BR121</f>
        <v>459.76995119843087</v>
      </c>
      <c r="W104" s="1086">
        <f>'SAME R Results'!BZ121</f>
        <v>245.37087876588521</v>
      </c>
      <c r="X104" s="1777">
        <f>'SAME R Results'!CA121</f>
        <v>0.87333333333328156</v>
      </c>
      <c r="Y104" s="1777" t="str">
        <f>'SAME R Results'!CB121</f>
        <v xml:space="preserve"> 66P</v>
      </c>
      <c r="Z104" s="1777">
        <f>'SAME R Results'!CC121</f>
        <v>253</v>
      </c>
      <c r="AA104" s="1777">
        <f>'SAME R Results'!CD121</f>
        <v>1.1624075723681115</v>
      </c>
      <c r="AB104" s="1777"/>
      <c r="AC104" s="1777"/>
      <c r="AD104" s="2029"/>
      <c r="AE104" s="2029"/>
      <c r="AF104" s="2029"/>
      <c r="AG104" s="2029"/>
      <c r="AH104" s="2029"/>
      <c r="AI104" s="2062">
        <f t="shared" si="10"/>
        <v>1346821.900297638</v>
      </c>
      <c r="AJ104" s="2061">
        <f t="shared" si="11"/>
        <v>526.4541425936543</v>
      </c>
      <c r="AK104" s="2060">
        <f t="shared" si="12"/>
        <v>193.73459539468524</v>
      </c>
    </row>
    <row r="105" spans="1:95" ht="16.5" customHeight="1" x14ac:dyDescent="0.25">
      <c r="A105" s="778">
        <v>1</v>
      </c>
      <c r="B105" s="835" t="str">
        <f>'SAME1 Flight Tests 8-27-09'!B7</f>
        <v>Silicone</v>
      </c>
      <c r="C105" s="779">
        <f>'SAME1 Flight Tests 8-27-09'!E7</f>
        <v>5</v>
      </c>
      <c r="D105" s="779" t="str">
        <f>'SAME1 Flight Tests 8-27-09'!F7</f>
        <v>Aging up</v>
      </c>
      <c r="E105" s="779">
        <f>'SAME1 Flight Tests 8-27-09'!L7</f>
        <v>8</v>
      </c>
      <c r="F105" s="804">
        <f>'SAME1 Flight Tests 8-27-09'!M7</f>
        <v>1.327</v>
      </c>
      <c r="G105" s="805">
        <f>'SAME1 Flight Tests 8-27-09'!Q7</f>
        <v>755</v>
      </c>
      <c r="H105" s="820">
        <f>'SAME1 Flight Tests 8-27-09'!Z7</f>
        <v>6.2938999999999998</v>
      </c>
      <c r="I105" s="820">
        <f>'SAME1 Flight Tests 8-27-09'!AA7</f>
        <v>4.3936000000000002</v>
      </c>
      <c r="J105" s="822"/>
      <c r="K105" s="805">
        <f>'SAME1 Flight Tests 8-27-09'!AK7</f>
        <v>1194104.7590429184</v>
      </c>
      <c r="L105" s="805">
        <f>'SAME1 Flight Tests 8-27-09'!AL7</f>
        <v>389.22953313940434</v>
      </c>
      <c r="M105" s="806"/>
      <c r="N105" s="805"/>
      <c r="O105" s="806"/>
      <c r="P105" s="805">
        <f>'SAME1 Flight Tests 8-27-09'!AM7</f>
        <v>124.63764636532751</v>
      </c>
      <c r="Q105" s="816">
        <f>'SAME1 Flight Tests 8-27-09'!AP7</f>
        <v>0.32595928472085983</v>
      </c>
      <c r="R105" s="816">
        <f>'SAME1 Flight Tests 8-27-09'!AQ7</f>
        <v>0.6067457889995036</v>
      </c>
      <c r="S105" s="816"/>
      <c r="T105" s="816">
        <f>'SAME1 Flight Tests 8-27-09'!AS7</f>
        <v>2.1995429640078377</v>
      </c>
      <c r="U105" s="816">
        <f>'SAME1 Flight Tests 8-27-09'!AT7</f>
        <v>0.23891402709415155</v>
      </c>
      <c r="V105" s="806"/>
      <c r="W105" s="805">
        <f>'SAME1 Flight Tests 8-27-09'!BH7</f>
        <v>356.59621492639405</v>
      </c>
      <c r="X105" s="1804">
        <f>'SAME1 Flight Tests 8-27-09'!BI7</f>
        <v>1.2099999999999334</v>
      </c>
      <c r="Y105" s="1804">
        <f>'SAME1 Flight Tests 8-27-09'!BJ7</f>
        <v>5</v>
      </c>
      <c r="Z105" s="1804">
        <f>'SAME1 Flight Tests 8-27-09'!BK7</f>
        <v>0</v>
      </c>
      <c r="AA105" s="1804">
        <f>'SAME1 Flight Tests 8-27-09'!BL7</f>
        <v>0.61803791586116219</v>
      </c>
      <c r="AB105" s="1804">
        <f>'SAME1 Flight Tests 8-27-09'!BM7</f>
        <v>0</v>
      </c>
      <c r="AC105" s="1804">
        <f>'SAME1 Flight Tests 8-27-09'!BN7</f>
        <v>0</v>
      </c>
      <c r="AD105" s="2031"/>
      <c r="AE105" s="2032"/>
      <c r="AF105" s="2032"/>
      <c r="AG105" s="2032"/>
      <c r="AH105" s="2032"/>
      <c r="AI105" s="2062">
        <f t="shared" si="10"/>
        <v>986863.43722560676</v>
      </c>
      <c r="AJ105" s="2061">
        <f t="shared" si="11"/>
        <v>321.67730011522792</v>
      </c>
      <c r="AK105" s="2060">
        <f t="shared" si="12"/>
        <v>103.0063193101937</v>
      </c>
      <c r="AL105" s="2027"/>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row>
    <row r="106" spans="1:95" ht="16.5" customHeight="1" x14ac:dyDescent="0.25">
      <c r="A106" s="778">
        <v>1</v>
      </c>
      <c r="B106" s="835" t="str">
        <f>'SAME1 Flight Tests 8-27-09'!B26</f>
        <v>Silicone</v>
      </c>
      <c r="C106" s="779">
        <f>'SAME1 Flight Tests 8-27-09'!E26</f>
        <v>23</v>
      </c>
      <c r="D106" s="779" t="str">
        <f>'SAME1 Flight Tests 8-27-09'!F26</f>
        <v>Baseline</v>
      </c>
      <c r="E106" s="779">
        <f>'SAME1 Flight Tests 8-27-09'!L26</f>
        <v>8</v>
      </c>
      <c r="F106" s="804">
        <f>'SAME1 Flight Tests 8-27-09'!M26</f>
        <v>1.327</v>
      </c>
      <c r="G106" s="805">
        <f>'SAME1 Flight Tests 8-27-09'!Q26</f>
        <v>57</v>
      </c>
      <c r="H106" s="820">
        <f>'SAME1 Flight Tests 8-27-09'!Z26</f>
        <v>6.2417600000000011</v>
      </c>
      <c r="I106" s="820">
        <f>'SAME1 Flight Tests 8-27-09'!AA26</f>
        <v>-7.6293889999999977E-4</v>
      </c>
      <c r="J106" s="822"/>
      <c r="K106" s="805">
        <f>'SAME1 Flight Tests 8-27-09'!AK26</f>
        <v>3004614.0015063835</v>
      </c>
      <c r="L106" s="805">
        <f>'SAME1 Flight Tests 8-27-09'!AL26</f>
        <v>681.21602229375139</v>
      </c>
      <c r="M106" s="806"/>
      <c r="N106" s="805"/>
      <c r="O106" s="806"/>
      <c r="P106" s="805">
        <f>'SAME1 Flight Tests 8-27-09'!AM26</f>
        <v>193.24054064978097</v>
      </c>
      <c r="Q106" s="816">
        <f>'SAME1 Flight Tests 8-27-09'!AP26</f>
        <v>0.2267233068714381</v>
      </c>
      <c r="R106" s="816">
        <f>'SAME1 Flight Tests 8-27-09'!AQ26</f>
        <v>0.51638995504203222</v>
      </c>
      <c r="S106" s="816"/>
      <c r="T106" s="816">
        <f>'SAME1 Flight Tests 8-27-09'!AS26</f>
        <v>2.4775400141285822</v>
      </c>
      <c r="U106" s="816">
        <f>'SAME1 Flight Tests 8-27-09'!AT26</f>
        <v>0.15022954717667703</v>
      </c>
      <c r="V106" s="806"/>
      <c r="W106" s="805">
        <f>'SAME1 Flight Tests 8-27-09'!BH26</f>
        <v>349.13822663445927</v>
      </c>
      <c r="X106" s="1804">
        <f>'SAME1 Flight Tests 8-27-09'!BI26</f>
        <v>0.92999999999998639</v>
      </c>
      <c r="Y106" s="1804">
        <f>'SAME1 Flight Tests 8-27-09'!BJ26</f>
        <v>23</v>
      </c>
      <c r="Z106" s="1804">
        <f>'SAME1 Flight Tests 8-27-09'!BK26</f>
        <v>0</v>
      </c>
      <c r="AA106" s="1804">
        <f>'SAME1 Flight Tests 8-27-09'!BL26</f>
        <v>1.2467131654824761</v>
      </c>
      <c r="AB106" s="1804">
        <f>'SAME1 Flight Tests 8-27-09'!BM26</f>
        <v>0.26354491361317378</v>
      </c>
      <c r="AC106" s="1804">
        <f>'SAME1 Flight Tests 8-27-09'!BN26</f>
        <v>0.9716413563188746</v>
      </c>
      <c r="AD106" s="2031"/>
      <c r="AE106" s="2032"/>
      <c r="AF106" s="2032"/>
      <c r="AG106" s="2032"/>
      <c r="AH106" s="2032"/>
      <c r="AI106" s="2062">
        <f t="shared" si="10"/>
        <v>3230767.7435552985</v>
      </c>
      <c r="AJ106" s="2061">
        <f t="shared" si="11"/>
        <v>732.49034655243156</v>
      </c>
      <c r="AK106" s="2060">
        <f t="shared" si="12"/>
        <v>207.78552758041269</v>
      </c>
      <c r="AL106" s="2027"/>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row>
    <row r="107" spans="1:95" ht="16.5" customHeight="1" x14ac:dyDescent="0.25">
      <c r="A107" s="778">
        <v>1</v>
      </c>
      <c r="B107" s="835" t="str">
        <f>'SAME1 Flight Tests 8-27-09'!B27</f>
        <v>Silicone</v>
      </c>
      <c r="C107" s="779" t="str">
        <f>'SAME1 Flight Tests 8-27-09'!E27</f>
        <v>23a</v>
      </c>
      <c r="D107" s="779" t="str">
        <f>'SAME1 Flight Tests 8-27-09'!F27</f>
        <v>after secondary aging</v>
      </c>
      <c r="E107" s="779">
        <f>'SAME1 Flight Tests 8-27-09'!L27</f>
        <v>8</v>
      </c>
      <c r="F107" s="804">
        <f>'SAME1 Flight Tests 8-27-09'!M27</f>
        <v>1.327</v>
      </c>
      <c r="G107" s="805">
        <f>'SAME1 Flight Tests 8-27-09'!Q27</f>
        <v>890</v>
      </c>
      <c r="H107" s="820">
        <f>'SAME1 Flight Tests 8-27-09'!Z27</f>
        <v>6.2438805000000004</v>
      </c>
      <c r="I107" s="820">
        <f>'SAME1 Flight Tests 8-27-09'!AA27</f>
        <v>-6.8664509999999998E-4</v>
      </c>
      <c r="J107" s="822"/>
      <c r="K107" s="805">
        <f>'SAME1 Flight Tests 8-27-09'!AK27</f>
        <v>1175411.0746423218</v>
      </c>
      <c r="L107" s="805">
        <f>'SAME1 Flight Tests 8-27-09'!AL27</f>
        <v>437.79521318459678</v>
      </c>
      <c r="M107" s="806"/>
      <c r="N107" s="805"/>
      <c r="O107" s="806"/>
      <c r="P107" s="805">
        <f>'SAME1 Flight Tests 8-27-09'!AM27</f>
        <v>132.86095008202679</v>
      </c>
      <c r="Q107" s="816">
        <f>'SAME1 Flight Tests 8-27-09'!AP27</f>
        <v>0.37246136490403414</v>
      </c>
      <c r="R107" s="816">
        <f>'SAME1 Flight Tests 8-27-09'!AQ27</f>
        <v>0.62305850078142455</v>
      </c>
      <c r="S107" s="816"/>
      <c r="T107" s="816">
        <f>'SAME1 Flight Tests 8-27-09'!AS27</f>
        <v>2.0488763158107242</v>
      </c>
      <c r="U107" s="816">
        <f>'SAME1 Flight Tests 8-27-09'!AT27</f>
        <v>0.28797675441329762</v>
      </c>
      <c r="V107" s="806"/>
      <c r="W107" s="805">
        <f>'SAME1 Flight Tests 8-27-09'!BH27</f>
        <v>349.13822663445927</v>
      </c>
      <c r="X107" s="1804">
        <f>'SAME1 Flight Tests 8-27-09'!BI27</f>
        <v>0.92999999999998639</v>
      </c>
      <c r="Y107" s="1804">
        <f>'SAME1 Flight Tests 8-27-09'!BJ27</f>
        <v>23</v>
      </c>
      <c r="Z107" s="1804">
        <f>'SAME1 Flight Tests 8-27-09'!BK27</f>
        <v>0</v>
      </c>
      <c r="AA107" s="1804">
        <f>'SAME1 Flight Tests 8-27-09'!BL27</f>
        <v>0.85716741988405631</v>
      </c>
      <c r="AB107" s="1804">
        <f>'SAME1 Flight Tests 8-27-09'!BM27</f>
        <v>0.33857620412762202</v>
      </c>
      <c r="AC107" s="1804">
        <f>'SAME1 Flight Tests 8-27-09'!BN27</f>
        <v>0.99739503221736392</v>
      </c>
      <c r="AD107" s="2031"/>
      <c r="AE107" s="2032"/>
      <c r="AF107" s="2032"/>
      <c r="AG107" s="2032"/>
      <c r="AH107" s="2032"/>
      <c r="AI107" s="2062">
        <f t="shared" si="10"/>
        <v>1263882.8759595044</v>
      </c>
      <c r="AJ107" s="2061">
        <f t="shared" si="11"/>
        <v>470.74754105871313</v>
      </c>
      <c r="AK107" s="2060">
        <f t="shared" si="12"/>
        <v>142.86123664734274</v>
      </c>
      <c r="AL107" s="2027"/>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row>
    <row r="108" spans="1:95" ht="16.5" customHeight="1" x14ac:dyDescent="0.25">
      <c r="A108" s="778">
        <v>1</v>
      </c>
      <c r="B108" s="835" t="str">
        <f>'SAME1 Flight Tests 8-27-09'!B28</f>
        <v>Silicone</v>
      </c>
      <c r="C108" s="779">
        <f>'SAME1 Flight Tests 8-27-09'!E28</f>
        <v>24</v>
      </c>
      <c r="D108" s="779" t="str">
        <f>'SAME1 Flight Tests 8-27-09'!F28</f>
        <v>Flow Down</v>
      </c>
      <c r="E108" s="779">
        <f>'SAME1 Flight Tests 8-27-09'!L28</f>
        <v>4</v>
      </c>
      <c r="F108" s="804">
        <f>'SAME1 Flight Tests 8-27-09'!M28</f>
        <v>1.327</v>
      </c>
      <c r="G108" s="805">
        <f>'SAME1 Flight Tests 8-27-09'!Q28</f>
        <v>35.666666666666664</v>
      </c>
      <c r="H108" s="820">
        <f>'SAME1 Flight Tests 8-27-09'!Z28</f>
        <v>6.2492080000000003</v>
      </c>
      <c r="I108" s="820">
        <f>'SAME1 Flight Tests 8-27-09'!AA28</f>
        <v>4.2740175000000011</v>
      </c>
      <c r="J108" s="822"/>
      <c r="K108" s="805">
        <f>'SAME1 Flight Tests 8-27-09'!AK28</f>
        <v>1916208.9136147145</v>
      </c>
      <c r="L108" s="805">
        <f>'SAME1 Flight Tests 8-27-09'!AL28</f>
        <v>393.72528619180156</v>
      </c>
      <c r="M108" s="806"/>
      <c r="N108" s="805"/>
      <c r="O108" s="806"/>
      <c r="P108" s="805">
        <f>'SAME1 Flight Tests 8-27-09'!AM28</f>
        <v>89.077674166451743</v>
      </c>
      <c r="Q108" s="816">
        <f>'SAME1 Flight Tests 8-27-09'!AP28</f>
        <v>0.20547096060057599</v>
      </c>
      <c r="R108" s="816">
        <f>'SAME1 Flight Tests 8-27-09'!AQ28</f>
        <v>0.46347921790423513</v>
      </c>
      <c r="S108" s="816"/>
      <c r="T108" s="816">
        <f>'SAME1 Flight Tests 8-27-09'!AS28</f>
        <v>2.4643261883080352</v>
      </c>
      <c r="U108" s="816">
        <f>'SAME1 Flight Tests 8-27-09'!AT28</f>
        <v>0.13680770082229526</v>
      </c>
      <c r="V108" s="806"/>
      <c r="W108" s="805">
        <f>'SAME1 Flight Tests 8-27-09'!BH28</f>
        <v>340.62561231431681</v>
      </c>
      <c r="X108" s="1804">
        <f>'SAME1 Flight Tests 8-27-09'!BI28</f>
        <v>0.62000000000006494</v>
      </c>
      <c r="Y108" s="1804">
        <f>'SAME1 Flight Tests 8-27-09'!BJ28</f>
        <v>24</v>
      </c>
      <c r="Z108" s="1804">
        <f>'SAME1 Flight Tests 8-27-09'!BK28</f>
        <v>0</v>
      </c>
      <c r="AA108" s="1804">
        <f>'SAME1 Flight Tests 8-27-09'!BL28</f>
        <v>0.86204200806234588</v>
      </c>
      <c r="AB108" s="1804">
        <f>'SAME1 Flight Tests 8-27-09'!BM28</f>
        <v>0.3084468623845954</v>
      </c>
      <c r="AC108" s="1804">
        <f>'SAME1 Flight Tests 8-27-09'!BN28</f>
        <v>0.97995053818458511</v>
      </c>
      <c r="AD108" s="2031"/>
      <c r="AE108" s="2032"/>
      <c r="AF108" s="2032"/>
      <c r="AG108" s="2032"/>
      <c r="AH108" s="2032"/>
      <c r="AI108" s="2062">
        <f t="shared" si="10"/>
        <v>3090659.5380879254</v>
      </c>
      <c r="AJ108" s="2061">
        <f t="shared" si="11"/>
        <v>635.04078418025858</v>
      </c>
      <c r="AK108" s="2060">
        <f t="shared" si="12"/>
        <v>143.673668010391</v>
      </c>
      <c r="AL108" s="2027"/>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row>
    <row r="109" spans="1:95" ht="16.5" customHeight="1" x14ac:dyDescent="0.25">
      <c r="A109" s="778">
        <v>1</v>
      </c>
      <c r="B109" s="835" t="str">
        <f>'SAME1 Flight Tests 8-27-09'!B32</f>
        <v>Silicone</v>
      </c>
      <c r="C109" s="779">
        <f>'SAME1 Flight Tests 8-27-09'!E32</f>
        <v>27</v>
      </c>
      <c r="D109" s="779" t="str">
        <f>'SAME1 Flight Tests 8-27-09'!F32</f>
        <v>Heat down</v>
      </c>
      <c r="E109" s="779">
        <f>'SAME1 Flight Tests 8-27-09'!L32</f>
        <v>8</v>
      </c>
      <c r="F109" s="804">
        <f>'SAME1 Flight Tests 8-27-09'!M32</f>
        <v>1.32</v>
      </c>
      <c r="G109" s="805">
        <f>'SAME1 Flight Tests 8-27-09'!Q32</f>
        <v>38.5</v>
      </c>
      <c r="H109" s="820">
        <f>'SAME1 Flight Tests 8-27-09'!Z32</f>
        <v>6.2365714999999993</v>
      </c>
      <c r="I109" s="820">
        <f>'SAME1 Flight Tests 8-27-09'!AA32</f>
        <v>4.2092904999999998</v>
      </c>
      <c r="J109" s="822"/>
      <c r="K109" s="805">
        <f>'SAME1 Flight Tests 8-27-09'!AK32</f>
        <v>2576905.5744457017</v>
      </c>
      <c r="L109" s="805">
        <f>'SAME1 Flight Tests 8-27-09'!AL32</f>
        <v>478.38886752070903</v>
      </c>
      <c r="M109" s="806"/>
      <c r="N109" s="805"/>
      <c r="O109" s="806"/>
      <c r="P109" s="805">
        <f>'SAME1 Flight Tests 8-27-09'!AM32</f>
        <v>99.546228449413846</v>
      </c>
      <c r="Q109" s="816">
        <f>'SAME1 Flight Tests 8-27-09'!AP32</f>
        <v>0.18564470202739639</v>
      </c>
      <c r="R109" s="816">
        <f>'SAME1 Flight Tests 8-27-09'!AQ32</f>
        <v>0.43576983373814704</v>
      </c>
      <c r="S109" s="816"/>
      <c r="T109" s="816">
        <f>'SAME1 Flight Tests 8-27-09'!AS32</f>
        <v>2.5186708524997536</v>
      </c>
      <c r="U109" s="816">
        <f>'SAME1 Flight Tests 8-27-09'!AT32</f>
        <v>0.1211700419371388</v>
      </c>
      <c r="V109" s="806"/>
      <c r="W109" s="805">
        <f>'SAME1 Flight Tests 8-27-09'!BH32</f>
        <v>340.75520692087099</v>
      </c>
      <c r="X109" s="1804">
        <f>'SAME1 Flight Tests 8-27-09'!BI32</f>
        <v>0.57000000000007045</v>
      </c>
      <c r="Y109" s="1804">
        <f>'SAME1 Flight Tests 8-27-09'!BJ32</f>
        <v>27</v>
      </c>
      <c r="Z109" s="1804">
        <f>'SAME1 Flight Tests 8-27-09'!BK32</f>
        <v>0</v>
      </c>
      <c r="AA109" s="1804">
        <f>'SAME1 Flight Tests 8-27-09'!BL32</f>
        <v>1.0478550363094901</v>
      </c>
      <c r="AB109" s="1804">
        <f>'SAME1 Flight Tests 8-27-09'!BM32</f>
        <v>0.31335125713225903</v>
      </c>
      <c r="AC109" s="1804">
        <f>'SAME1 Flight Tests 8-27-09'!BN32</f>
        <v>0.97758929959074692</v>
      </c>
      <c r="AD109" s="2031"/>
      <c r="AE109" s="2032"/>
      <c r="AF109" s="2032"/>
      <c r="AG109" s="2032"/>
      <c r="AH109" s="2032"/>
      <c r="AI109" s="2062">
        <f t="shared" si="10"/>
        <v>4520886.972711199</v>
      </c>
      <c r="AJ109" s="2061">
        <f t="shared" si="11"/>
        <v>839.27871494850865</v>
      </c>
      <c r="AK109" s="2060">
        <f t="shared" si="12"/>
        <v>174.64250605158165</v>
      </c>
      <c r="AL109" s="2027"/>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row>
    <row r="110" spans="1:95" ht="16.5" customHeight="1" x14ac:dyDescent="0.25">
      <c r="A110" s="778">
        <v>1</v>
      </c>
      <c r="B110" s="835" t="str">
        <f>'SAME1 Flight Tests 8-27-09'!B42</f>
        <v>Silicone</v>
      </c>
      <c r="C110" s="779">
        <f>'SAME1 Flight Tests 8-27-09'!E42</f>
        <v>35</v>
      </c>
      <c r="D110" s="779" t="str">
        <f>'SAME1 Flight Tests 8-27-09'!F42</f>
        <v>High temp  aging</v>
      </c>
      <c r="E110" s="779">
        <f>'SAME1 Flight Tests 8-27-09'!L42</f>
        <v>8</v>
      </c>
      <c r="F110" s="804">
        <f>'SAME1 Flight Tests 8-27-09'!M42</f>
        <v>1.38</v>
      </c>
      <c r="G110" s="805">
        <f>'SAME1 Flight Tests 8-27-09'!Q42</f>
        <v>70</v>
      </c>
      <c r="H110" s="820">
        <f>'SAME1 Flight Tests 8-27-09'!Z42</f>
        <v>6.2120555555555566</v>
      </c>
      <c r="I110" s="820">
        <f>'SAME1 Flight Tests 8-27-09'!AA42</f>
        <v>-7.9684738888888891E-4</v>
      </c>
      <c r="J110" s="822"/>
      <c r="K110" s="805">
        <f>'SAME1 Flight Tests 8-27-09'!AK42</f>
        <v>1937388.9537898961</v>
      </c>
      <c r="L110" s="805">
        <f>'SAME1 Flight Tests 8-27-09'!AL42</f>
        <v>402.51477832999217</v>
      </c>
      <c r="M110" s="806"/>
      <c r="N110" s="805"/>
      <c r="O110" s="806"/>
      <c r="P110" s="805">
        <f>'SAME1 Flight Tests 8-27-09'!AM42</f>
        <v>65.466234738484687</v>
      </c>
      <c r="Q110" s="816">
        <f>'SAME1 Flight Tests 8-27-09'!AP42</f>
        <v>0.20776147068589287</v>
      </c>
      <c r="R110" s="816">
        <f>'SAME1 Flight Tests 8-27-09'!AQ42</f>
        <v>0.41677463931388736</v>
      </c>
      <c r="S110" s="816"/>
      <c r="T110" s="816">
        <f>'SAME1 Flight Tests 8-27-09'!AS42</f>
        <v>2.3033372123912739</v>
      </c>
      <c r="U110" s="816">
        <f>'SAME1 Flight Tests 8-27-09'!AT42</f>
        <v>0.14668877242225253</v>
      </c>
      <c r="V110" s="806"/>
      <c r="W110" s="805">
        <f>'SAME1 Flight Tests 8-27-09'!BH42</f>
        <v>414.40573439849373</v>
      </c>
      <c r="X110" s="1804">
        <f>'SAME1 Flight Tests 8-27-09'!BI42</f>
        <v>0.12999999999996348</v>
      </c>
      <c r="Y110" s="1804">
        <f>'SAME1 Flight Tests 8-27-09'!BJ42</f>
        <v>35</v>
      </c>
      <c r="Z110" s="1804">
        <f>'SAME1 Flight Tests 8-27-09'!BK42</f>
        <v>0</v>
      </c>
      <c r="AA110" s="1804">
        <f>'SAME1 Flight Tests 8-27-09'!BL42</f>
        <v>3.0215185263924496</v>
      </c>
      <c r="AB110" s="1804">
        <f>'SAME1 Flight Tests 8-27-09'!BM42</f>
        <v>0.4197324089514336</v>
      </c>
      <c r="AC110" s="1804">
        <f>'SAME1 Flight Tests 8-27-09'!BN42</f>
        <v>0.99472297018368372</v>
      </c>
      <c r="AD110" s="2031"/>
      <c r="AE110" s="2032"/>
      <c r="AF110" s="2032"/>
      <c r="AG110" s="2032"/>
      <c r="AH110" s="2032"/>
      <c r="AI110" s="2062">
        <f t="shared" si="10"/>
        <v>14902991.952234156</v>
      </c>
      <c r="AJ110" s="2061">
        <f t="shared" si="11"/>
        <v>3096.2675256161942</v>
      </c>
      <c r="AK110" s="2060">
        <f t="shared" si="12"/>
        <v>503.58642106540827</v>
      </c>
      <c r="AL110" s="2027"/>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row>
    <row r="111" spans="1:95" ht="16.5" customHeight="1" x14ac:dyDescent="0.25">
      <c r="A111" s="778">
        <v>1</v>
      </c>
      <c r="B111" s="835" t="str">
        <f>'SAME1 Flight Tests 8-27-09'!B43</f>
        <v>Silicone</v>
      </c>
      <c r="C111" s="779" t="str">
        <f>'SAME1 Flight Tests 8-27-09'!E43</f>
        <v>35a</v>
      </c>
      <c r="D111" s="779" t="str">
        <f>'SAME1 Flight Tests 8-27-09'!F43</f>
        <v xml:space="preserve">     Aging</v>
      </c>
      <c r="E111" s="779">
        <f>'SAME1 Flight Tests 8-27-09'!L43</f>
        <v>8</v>
      </c>
      <c r="F111" s="804">
        <f>'SAME1 Flight Tests 8-27-09'!M43</f>
        <v>1.38</v>
      </c>
      <c r="G111" s="805">
        <f>'SAME1 Flight Tests 8-27-09'!Q43</f>
        <v>890</v>
      </c>
      <c r="H111" s="820">
        <f>'SAME1 Flight Tests 8-27-09'!Z43</f>
        <v>6.2213280000000006</v>
      </c>
      <c r="I111" s="820">
        <f>'SAME1 Flight Tests 8-27-09'!AA43</f>
        <v>-7.6293924999999989E-4</v>
      </c>
      <c r="J111" s="822"/>
      <c r="K111" s="805">
        <f>'SAME1 Flight Tests 8-27-09'!AK43</f>
        <v>1071098.2234106481</v>
      </c>
      <c r="L111" s="805">
        <f>'SAME1 Flight Tests 8-27-09'!AL43</f>
        <v>295.73047982834879</v>
      </c>
      <c r="M111" s="806"/>
      <c r="N111" s="805"/>
      <c r="O111" s="806"/>
      <c r="P111" s="805">
        <f>'SAME1 Flight Tests 8-27-09'!AM43</f>
        <v>59.660380422731514</v>
      </c>
      <c r="Q111" s="816">
        <f>'SAME1 Flight Tests 8-27-09'!AP43</f>
        <v>0.27610024306330005</v>
      </c>
      <c r="R111" s="816">
        <f>'SAME1 Flight Tests 8-27-09'!AQ43</f>
        <v>0.49224463412617764</v>
      </c>
      <c r="S111" s="816"/>
      <c r="T111" s="816">
        <f>'SAME1 Flight Tests 8-27-09'!AS43</f>
        <v>2.1391368466041962</v>
      </c>
      <c r="U111" s="816">
        <f>'SAME1 Flight Tests 8-27-09'!AT43</f>
        <v>0.20678055094271619</v>
      </c>
      <c r="V111" s="806"/>
      <c r="W111" s="805">
        <f>'SAME1 Flight Tests 8-27-09'!BH43</f>
        <v>414.40573439849373</v>
      </c>
      <c r="X111" s="1804">
        <f>'SAME1 Flight Tests 8-27-09'!BI43</f>
        <v>0.12999999999996348</v>
      </c>
      <c r="Y111" s="1804">
        <f>'SAME1 Flight Tests 8-27-09'!BJ43</f>
        <v>35</v>
      </c>
      <c r="Z111" s="1804">
        <f>'SAME1 Flight Tests 8-27-09'!BK43</f>
        <v>0</v>
      </c>
      <c r="AA111" s="1804">
        <f>'SAME1 Flight Tests 8-27-09'!BL43</f>
        <v>2.7535560195114588</v>
      </c>
      <c r="AB111" s="1804">
        <f>'SAME1 Flight Tests 8-27-09'!BM43</f>
        <v>0.41742218539846676</v>
      </c>
      <c r="AC111" s="1804">
        <f>'SAME1 Flight Tests 8-27-09'!BN43</f>
        <v>0.99759598236088409</v>
      </c>
      <c r="AD111" s="2031"/>
      <c r="AE111" s="2032"/>
      <c r="AF111" s="2032"/>
      <c r="AG111" s="2032"/>
      <c r="AH111" s="2032"/>
      <c r="AI111" s="2062">
        <f t="shared" si="10"/>
        <v>8239217.1031611459</v>
      </c>
      <c r="AJ111" s="2061">
        <f t="shared" si="11"/>
        <v>2274.8498448340915</v>
      </c>
      <c r="AK111" s="2060">
        <f t="shared" si="12"/>
        <v>458.92600325190978</v>
      </c>
      <c r="AL111" s="2027"/>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row>
    <row r="112" spans="1:95" ht="16.5" hidden="1" customHeight="1" x14ac:dyDescent="0.2">
      <c r="A112" s="780">
        <v>2</v>
      </c>
      <c r="B112" s="836" t="str">
        <f>'SAME R Results'!B3</f>
        <v>Silicone</v>
      </c>
      <c r="C112" s="784">
        <f>'SAME R Results'!F3</f>
        <v>48</v>
      </c>
      <c r="D112" s="785" t="str">
        <f>'SAME R Results'!G3</f>
        <v>Low Temp</v>
      </c>
      <c r="E112" s="784">
        <f>'SAME R Results'!K3</f>
        <v>8</v>
      </c>
      <c r="F112" s="793">
        <f>'SAME R Results'!L3</f>
        <v>1.304</v>
      </c>
      <c r="G112" s="784">
        <f>'SAME R Results'!R3</f>
        <v>61.666666666666664</v>
      </c>
      <c r="H112" s="821">
        <f>'SAME R Results'!AR3</f>
        <v>6.2647500000000003</v>
      </c>
      <c r="I112" s="821">
        <f>'SAME R Results'!AS3</f>
        <v>0</v>
      </c>
      <c r="J112" s="821">
        <f>'SAME R Results'!AT3</f>
        <v>0</v>
      </c>
      <c r="K112" s="784">
        <f>'SAME R Results'!BD3</f>
        <v>2523938.5830877088</v>
      </c>
      <c r="L112" s="784">
        <f>'SAME R Results'!BE3</f>
        <v>615.51380336758314</v>
      </c>
      <c r="M112" s="784">
        <f>'SAME R Results'!BF3</f>
        <v>4.9691332442250085</v>
      </c>
      <c r="N112" s="784">
        <f>'SAME R Results'!BG3</f>
        <v>1.0696964473380586</v>
      </c>
      <c r="O112" s="808"/>
      <c r="P112" s="784">
        <f>'SAME R Results'!BH3</f>
        <v>108.49420825246703</v>
      </c>
      <c r="Q112" s="817">
        <f>'SAME R Results'!BI3</f>
        <v>0.24387035702532131</v>
      </c>
      <c r="R112" s="817">
        <f>'SAME R Results'!BJ3</f>
        <v>0.4501551400693799</v>
      </c>
      <c r="S112" s="817">
        <f>'SAME R Results'!BL3</f>
        <v>4.6453676242364876</v>
      </c>
      <c r="T112" s="817">
        <f>'SAME R Results'!BM3</f>
        <v>2.1878400054141345</v>
      </c>
      <c r="U112" s="817">
        <f>'SAME R Results'!BN3</f>
        <v>0.1794970908990223</v>
      </c>
      <c r="V112" s="784">
        <f>'SAME R Results'!BR3</f>
        <v>615.51380336758314</v>
      </c>
      <c r="W112" s="1086">
        <f>'SAME R Results'!BZ3</f>
        <v>324.81390228810591</v>
      </c>
      <c r="X112" s="1777">
        <f>'SAME R Results'!CA3</f>
        <v>0</v>
      </c>
      <c r="Y112" s="1777">
        <f>'SAME R Results'!CB3</f>
        <v>0</v>
      </c>
      <c r="Z112" s="1777">
        <f>'SAME R Results'!CC3</f>
        <v>0</v>
      </c>
      <c r="AA112" s="1777">
        <f>'SAME R Results'!CD3</f>
        <v>0</v>
      </c>
      <c r="AB112" s="1777"/>
      <c r="AC112" s="1777"/>
      <c r="AD112" s="2029">
        <f>'SAME R Results'!CI3</f>
        <v>3</v>
      </c>
      <c r="AE112" s="2029" t="str">
        <f>'SAME R Results'!CJ3</f>
        <v>Silicone</v>
      </c>
      <c r="AF112" s="2033">
        <f>'SAME R Results'!CK3</f>
        <v>0.24387035702532131</v>
      </c>
      <c r="AG112" s="2033">
        <f>'SAME R Results'!CL3</f>
        <v>4.5800907940281833E-2</v>
      </c>
      <c r="AH112" s="2033">
        <f>'SAME R Results'!CM3</f>
        <v>3.6474673145305288E-2</v>
      </c>
      <c r="AI112" s="2062"/>
      <c r="AJ112" s="2061"/>
      <c r="AK112" s="2060"/>
      <c r="AL112" s="2026"/>
      <c r="AM112" s="747"/>
      <c r="AN112" s="747"/>
      <c r="AO112" s="747"/>
      <c r="AP112" s="747"/>
      <c r="AQ112" s="747"/>
      <c r="AR112" s="747"/>
      <c r="AS112" s="747"/>
      <c r="AT112" s="747"/>
      <c r="AU112" s="747"/>
      <c r="AV112" s="747"/>
      <c r="AW112" s="747"/>
      <c r="AX112" s="747"/>
      <c r="AY112" s="747"/>
      <c r="AZ112" s="747"/>
      <c r="BA112" s="747"/>
      <c r="BB112" s="747"/>
      <c r="BC112" s="747"/>
      <c r="BD112" s="747"/>
      <c r="BE112" s="747"/>
      <c r="BF112" s="747"/>
      <c r="BG112" s="747"/>
      <c r="BH112" s="747"/>
      <c r="BI112" s="747"/>
      <c r="BJ112" s="747"/>
      <c r="BK112" s="747"/>
      <c r="BL112" s="747"/>
      <c r="BM112" s="747"/>
      <c r="BN112" s="747"/>
      <c r="BO112" s="747"/>
      <c r="BP112" s="747"/>
      <c r="BQ112" s="747"/>
      <c r="BR112" s="747"/>
      <c r="BS112" s="747"/>
      <c r="BT112" s="747"/>
      <c r="BU112" s="747"/>
      <c r="BV112" s="747"/>
      <c r="BW112" s="747"/>
      <c r="BX112" s="747"/>
      <c r="BY112" s="747"/>
      <c r="BZ112" s="747"/>
      <c r="CA112" s="747"/>
      <c r="CB112" s="747"/>
      <c r="CC112" s="747"/>
      <c r="CD112" s="747"/>
      <c r="CE112" s="747"/>
      <c r="CF112" s="747"/>
      <c r="CG112" s="747"/>
      <c r="CH112" s="747"/>
      <c r="CI112" s="747"/>
      <c r="CJ112" s="747"/>
      <c r="CK112" s="747"/>
      <c r="CL112" s="747"/>
      <c r="CM112" s="747"/>
      <c r="CN112" s="747"/>
      <c r="CO112" s="747"/>
      <c r="CP112" s="747"/>
      <c r="CQ112" s="747"/>
    </row>
    <row r="113" spans="1:95" ht="16.5" hidden="1" customHeight="1" x14ac:dyDescent="0.2">
      <c r="A113" s="780">
        <v>2</v>
      </c>
      <c r="B113" s="836" t="str">
        <f>'SAME R Results'!B9</f>
        <v>Silicone</v>
      </c>
      <c r="C113" s="784">
        <f>'SAME R Results'!F9</f>
        <v>53</v>
      </c>
      <c r="D113" s="785" t="str">
        <f>'SAME R Results'!G9</f>
        <v>HighTemp</v>
      </c>
      <c r="E113" s="784">
        <f>'SAME R Results'!K9</f>
        <v>8.1</v>
      </c>
      <c r="F113" s="793">
        <f>'SAME R Results'!L9</f>
        <v>1.35</v>
      </c>
      <c r="G113" s="784">
        <f>'SAME R Results'!R9</f>
        <v>52.2</v>
      </c>
      <c r="H113" s="821">
        <f>'SAME R Results'!AR9</f>
        <v>6.2450000000000001</v>
      </c>
      <c r="I113" s="821">
        <f>'SAME R Results'!AS9</f>
        <v>0</v>
      </c>
      <c r="J113" s="821">
        <f>'SAME R Results'!AT9</f>
        <v>0</v>
      </c>
      <c r="K113" s="784">
        <f>'SAME R Results'!BD9</f>
        <v>3889058.8258409305</v>
      </c>
      <c r="L113" s="784">
        <f>'SAME R Results'!BE9</f>
        <v>973.58449874105634</v>
      </c>
      <c r="M113" s="784">
        <f>'SAME R Results'!BF9</f>
        <v>12.304744891662349</v>
      </c>
      <c r="N113" s="784">
        <f>'SAME R Results'!BG9</f>
        <v>2.9595494723852811</v>
      </c>
      <c r="O113" s="809"/>
      <c r="P113" s="784">
        <f>'SAME R Results'!BH9</f>
        <v>300.64007090501514</v>
      </c>
      <c r="Q113" s="817">
        <f>'SAME R Results'!BI9</f>
        <v>0.25033936032853354</v>
      </c>
      <c r="R113" s="817">
        <f>'SAME R Results'!BJ9</f>
        <v>0.54741968073790781</v>
      </c>
      <c r="S113" s="817">
        <f>'SAME R Results'!BL9</f>
        <v>4.1576412242722895</v>
      </c>
      <c r="T113" s="817">
        <f>'SAME R Results'!BM9</f>
        <v>2.4218526870226071</v>
      </c>
      <c r="U113" s="817">
        <f>'SAME R Results'!BN9</f>
        <v>0.1692908570902574</v>
      </c>
      <c r="V113" s="784">
        <f>'SAME R Results'!BR9</f>
        <v>973.58449874105634</v>
      </c>
      <c r="W113" s="1086">
        <f>'SAME R Results'!BZ9</f>
        <v>379.72816734596341</v>
      </c>
      <c r="X113" s="1777">
        <f>'SAME R Results'!CA9</f>
        <v>0</v>
      </c>
      <c r="Y113" s="1777">
        <f>'SAME R Results'!CB9</f>
        <v>0</v>
      </c>
      <c r="Z113" s="1777">
        <f>'SAME R Results'!CC9</f>
        <v>0</v>
      </c>
      <c r="AA113" s="1777">
        <f>'SAME R Results'!CD9</f>
        <v>0</v>
      </c>
      <c r="AB113" s="1777"/>
      <c r="AC113" s="1777"/>
      <c r="AD113" s="2029">
        <f>'SAME R Results'!CI9</f>
        <v>9</v>
      </c>
      <c r="AE113" s="2029" t="str">
        <f>'SAME R Results'!CJ9</f>
        <v>Silicone</v>
      </c>
      <c r="AF113" s="2033">
        <f>'SAME R Results'!CK9</f>
        <v>0.25033936032853354</v>
      </c>
      <c r="AG113" s="2033">
        <f>'SAME R Results'!CL9</f>
        <v>4.0928492514725141E-2</v>
      </c>
      <c r="AH113" s="2033">
        <f>'SAME R Results'!CM9</f>
        <v>3.5935600032160911E-2</v>
      </c>
      <c r="AI113" s="2062"/>
      <c r="AJ113" s="2061"/>
      <c r="AK113" s="2060"/>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row>
    <row r="114" spans="1:95" ht="16.5" customHeight="1" x14ac:dyDescent="0.2">
      <c r="A114" s="780">
        <v>2</v>
      </c>
      <c r="B114" s="836" t="str">
        <f>'SAME R Results'!B18</f>
        <v>Silicone</v>
      </c>
      <c r="C114" s="784">
        <f>'SAME R Results'!F18</f>
        <v>59</v>
      </c>
      <c r="D114" s="785" t="str">
        <f>'SAME R Results'!G18</f>
        <v>Baseline aging</v>
      </c>
      <c r="E114" s="784">
        <f>'SAME R Results'!K18</f>
        <v>8.1</v>
      </c>
      <c r="F114" s="793">
        <f>'SAME R Results'!L18</f>
        <v>1.327</v>
      </c>
      <c r="G114" s="784">
        <f>'SAME R Results'!R18</f>
        <v>24.2</v>
      </c>
      <c r="H114" s="821">
        <f>'SAME R Results'!AR18</f>
        <v>6.2460000000000004</v>
      </c>
      <c r="I114" s="821">
        <f>'SAME R Results'!AS18</f>
        <v>0</v>
      </c>
      <c r="J114" s="821">
        <f>'SAME R Results'!AT18</f>
        <v>0</v>
      </c>
      <c r="K114" s="784">
        <f>'SAME R Results'!BD18</f>
        <v>3579696.8264696635</v>
      </c>
      <c r="L114" s="784">
        <f>'SAME R Results'!BE18</f>
        <v>688.21315184702462</v>
      </c>
      <c r="M114" s="784">
        <f>'SAME R Results'!BF18</f>
        <v>8.019714976735683</v>
      </c>
      <c r="N114" s="784">
        <f>'SAME R Results'!BG18</f>
        <v>1.7566079941830108</v>
      </c>
      <c r="O114" s="789"/>
      <c r="P114" s="784">
        <f>'SAME R Results'!BH18</f>
        <v>159.03792489513376</v>
      </c>
      <c r="Q114" s="817">
        <f>'SAME R Results'!BI18</f>
        <v>0.19225459171796622</v>
      </c>
      <c r="R114" s="817">
        <f>'SAME R Results'!BJ18</f>
        <v>0.45513242180855784</v>
      </c>
      <c r="S114" s="817">
        <f>'SAME R Results'!BL18</f>
        <v>4.5654551290287229</v>
      </c>
      <c r="T114" s="817">
        <f>'SAME R Results'!BM18</f>
        <v>2.5302410110434193</v>
      </c>
      <c r="U114" s="817">
        <f>'SAME R Results'!BN18</f>
        <v>0.12495285816934183</v>
      </c>
      <c r="V114" s="784">
        <f>'SAME R Results'!BR18</f>
        <v>688.21315184702462</v>
      </c>
      <c r="W114" s="1086">
        <f>'SAME R Results'!BZ18</f>
        <v>351.91040989334482</v>
      </c>
      <c r="X114" s="1777">
        <f>'SAME R Results'!CA18</f>
        <v>1.223333333333354</v>
      </c>
      <c r="Y114" s="1777" t="str">
        <f>'SAME R Results'!CB18</f>
        <v xml:space="preserve"> 12S</v>
      </c>
      <c r="Z114" s="1777">
        <f>'SAME R Results'!CC18</f>
        <v>211</v>
      </c>
      <c r="AA114" s="1777">
        <f>'SAME R Results'!CD18</f>
        <v>0.78002251992162375</v>
      </c>
      <c r="AB114" s="1777"/>
      <c r="AC114" s="1777"/>
      <c r="AD114" s="2029">
        <f>'SAME R Results'!CI18</f>
        <v>18</v>
      </c>
      <c r="AE114" s="2029" t="str">
        <f>'SAME R Results'!CJ18</f>
        <v>Silicone</v>
      </c>
      <c r="AF114" s="2033">
        <f>'SAME R Results'!CK18</f>
        <v>0.19225459171796622</v>
      </c>
      <c r="AG114" s="2033">
        <f>'SAME R Results'!CL18</f>
        <v>5.0426431192583235E-2</v>
      </c>
      <c r="AH114" s="2033">
        <f>'SAME R Results'!CM18</f>
        <v>3.2451687661120096E-2</v>
      </c>
      <c r="AI114" s="2062">
        <f t="shared" ref="AI114:AI121" si="13">K114/X114</f>
        <v>2926182.6919370051</v>
      </c>
      <c r="AJ114" s="2061">
        <f t="shared" ref="AJ114:AJ121" si="14">L114/X114</f>
        <v>562.57205873052828</v>
      </c>
      <c r="AK114" s="2060">
        <f t="shared" ref="AK114:AK121" si="15">P114/X114</f>
        <v>130.00375332027062</v>
      </c>
    </row>
    <row r="115" spans="1:95" ht="16.5" customHeight="1" x14ac:dyDescent="0.2">
      <c r="A115" s="780">
        <v>2</v>
      </c>
      <c r="B115" s="836" t="str">
        <f>'SAME R Results'!B19</f>
        <v>Silicone</v>
      </c>
      <c r="C115" s="784" t="str">
        <f>'SAME R Results'!F19</f>
        <v>59a</v>
      </c>
      <c r="D115" s="785" t="str">
        <f>'SAME R Results'!G19</f>
        <v>aged</v>
      </c>
      <c r="E115" s="784">
        <f>'SAME R Results'!K19</f>
        <v>8.1</v>
      </c>
      <c r="F115" s="793">
        <f>'SAME R Results'!L19</f>
        <v>1.327</v>
      </c>
      <c r="G115" s="784">
        <f>'SAME R Results'!R19</f>
        <v>855.6</v>
      </c>
      <c r="H115" s="821">
        <f>'SAME R Results'!AR19</f>
        <v>6.2489999999999997</v>
      </c>
      <c r="I115" s="821">
        <f>'SAME R Results'!AS19</f>
        <v>0</v>
      </c>
      <c r="J115" s="821">
        <f>'SAME R Results'!AT19</f>
        <v>0</v>
      </c>
      <c r="K115" s="784">
        <f>'SAME R Results'!BD19</f>
        <v>1353908.7331027978</v>
      </c>
      <c r="L115" s="784">
        <f>'SAME R Results'!BE19</f>
        <v>457.72308303012852</v>
      </c>
      <c r="M115" s="784">
        <f>'SAME R Results'!BF19</f>
        <v>7.8427258028568954</v>
      </c>
      <c r="N115" s="784">
        <f>'SAME R Results'!BG19</f>
        <v>1.6285067010076788</v>
      </c>
      <c r="O115" s="789"/>
      <c r="P115" s="784">
        <f>'SAME R Results'!BH19</f>
        <v>148.19718360984319</v>
      </c>
      <c r="Q115" s="817">
        <f>'SAME R Results'!BI19</f>
        <v>0.3380752866414779</v>
      </c>
      <c r="R115" s="817">
        <f>'SAME R Results'!BJ19</f>
        <v>0.61470933677630357</v>
      </c>
      <c r="S115" s="817">
        <f>'SAME R Results'!BL19</f>
        <v>4.8159002342477404</v>
      </c>
      <c r="T115" s="817">
        <f>'SAME R Results'!BM19</f>
        <v>2.1667483760997981</v>
      </c>
      <c r="U115" s="817">
        <f>'SAME R Results'!BN19</f>
        <v>0.25071783710999912</v>
      </c>
      <c r="V115" s="784">
        <f>'SAME R Results'!BR19</f>
        <v>457.72308303012852</v>
      </c>
      <c r="W115" s="1086">
        <f>'SAME R Results'!BZ19</f>
        <v>351.91040989334482</v>
      </c>
      <c r="X115" s="1777">
        <f>'SAME R Results'!CA19</f>
        <v>1.223333333333354</v>
      </c>
      <c r="Y115" s="1777">
        <f>'SAME R Results'!CB19</f>
        <v>0</v>
      </c>
      <c r="Z115" s="1777">
        <f>'SAME R Results'!CC19</f>
        <v>0</v>
      </c>
      <c r="AA115" s="1777">
        <f>'SAME R Results'!CD19</f>
        <v>0.7268526716558944</v>
      </c>
      <c r="AB115" s="1777"/>
      <c r="AC115" s="1777"/>
      <c r="AD115" s="2029">
        <f>'SAME R Results'!CI19</f>
        <v>19</v>
      </c>
      <c r="AE115" s="2029" t="str">
        <f>'SAME R Results'!CJ19</f>
        <v>Silicone</v>
      </c>
      <c r="AF115" s="2033">
        <f>'SAME R Results'!CK19</f>
        <v>0.3380752866414779</v>
      </c>
      <c r="AG115" s="2033">
        <f>'SAME R Results'!CL19</f>
        <v>5.2920882919774898E-2</v>
      </c>
      <c r="AH115" s="2033">
        <f>'SAME R Results'!CM19</f>
        <v>3.2815186569133112E-2</v>
      </c>
      <c r="AI115" s="2062">
        <f t="shared" si="13"/>
        <v>1106737.3840077179</v>
      </c>
      <c r="AJ115" s="2061">
        <f t="shared" si="14"/>
        <v>374.1605583352486</v>
      </c>
      <c r="AK115" s="2060">
        <f t="shared" si="15"/>
        <v>121.14211194264907</v>
      </c>
    </row>
    <row r="116" spans="1:95" ht="16.5" customHeight="1" x14ac:dyDescent="0.2">
      <c r="A116" s="780">
        <v>2</v>
      </c>
      <c r="B116" s="836" t="str">
        <f>'SAME R Results'!B20</f>
        <v>Silicone</v>
      </c>
      <c r="C116" s="784">
        <f>'SAME R Results'!F20</f>
        <v>60</v>
      </c>
      <c r="D116" s="785" t="str">
        <f>'SAME R Results'!G20</f>
        <v>Htemp aging</v>
      </c>
      <c r="E116" s="784">
        <f>'SAME R Results'!K20</f>
        <v>8.1</v>
      </c>
      <c r="F116" s="793">
        <f>'SAME R Results'!L20</f>
        <v>1.35</v>
      </c>
      <c r="G116" s="784">
        <f>'SAME R Results'!R20</f>
        <v>49.2</v>
      </c>
      <c r="H116" s="821">
        <f>'SAME R Results'!AR20</f>
        <v>6.25</v>
      </c>
      <c r="I116" s="821">
        <f>'SAME R Results'!AS20</f>
        <v>0</v>
      </c>
      <c r="J116" s="821">
        <f>'SAME R Results'!AT20</f>
        <v>0</v>
      </c>
      <c r="K116" s="784">
        <f>'SAME R Results'!BD20</f>
        <v>4278212.966048412</v>
      </c>
      <c r="L116" s="784">
        <f>'SAME R Results'!BE20</f>
        <v>1029.5132551137249</v>
      </c>
      <c r="M116" s="784">
        <f>'SAME R Results'!BF20</f>
        <v>15.324040297806702</v>
      </c>
      <c r="N116" s="784">
        <f>'SAME R Results'!BG20</f>
        <v>3.5712096645498645</v>
      </c>
      <c r="O116" s="789"/>
      <c r="P116" s="784">
        <f>'SAME R Results'!BH20</f>
        <v>305.50649671782014</v>
      </c>
      <c r="Q116" s="817">
        <f>'SAME R Results'!BI20</f>
        <v>0.24064095529695867</v>
      </c>
      <c r="R116" s="817">
        <f>'SAME R Results'!BJ20</f>
        <v>0.5331371830040863</v>
      </c>
      <c r="S116" s="817">
        <f>'SAME R Results'!BL20</f>
        <v>4.2909942952728404</v>
      </c>
      <c r="T116" s="817">
        <f>'SAME R Results'!BM20</f>
        <v>2.4397432197330469</v>
      </c>
      <c r="U116" s="817">
        <f>'SAME R Results'!BN20</f>
        <v>0.16167200637296847</v>
      </c>
      <c r="V116" s="784">
        <f>'SAME R Results'!BR20</f>
        <v>1029.5132551137249</v>
      </c>
      <c r="W116" s="1086">
        <f>'SAME R Results'!BZ20</f>
        <v>379.84692208150824</v>
      </c>
      <c r="X116" s="1777">
        <f>'SAME R Results'!CA20</f>
        <v>3.4566666666666634</v>
      </c>
      <c r="Y116" s="1777" t="str">
        <f>'SAME R Results'!CB20</f>
        <v xml:space="preserve"> 13S</v>
      </c>
      <c r="Z116" s="1777">
        <f>'SAME R Results'!CC20</f>
        <v>211</v>
      </c>
      <c r="AA116" s="1777">
        <f>'SAME R Results'!CD20</f>
        <v>0.53029092969342029</v>
      </c>
      <c r="AB116" s="1777"/>
      <c r="AC116" s="1777"/>
      <c r="AD116" s="2029">
        <f>'SAME R Results'!CI20</f>
        <v>20</v>
      </c>
      <c r="AE116" s="2029" t="str">
        <f>'SAME R Results'!CJ20</f>
        <v>Silicone</v>
      </c>
      <c r="AF116" s="2033">
        <f>'SAME R Results'!CK20</f>
        <v>0.24064095529695867</v>
      </c>
      <c r="AG116" s="2033">
        <f>'SAME R Results'!CL20</f>
        <v>5.0159458022788601E-2</v>
      </c>
      <c r="AH116" s="2033">
        <f>'SAME R Results'!CM20</f>
        <v>3.0607152670349733E-2</v>
      </c>
      <c r="AI116" s="2062">
        <f t="shared" si="13"/>
        <v>1237670.0962531581</v>
      </c>
      <c r="AJ116" s="2061">
        <f t="shared" si="14"/>
        <v>297.83411430483869</v>
      </c>
      <c r="AK116" s="2060">
        <f t="shared" si="15"/>
        <v>88.381821615570033</v>
      </c>
    </row>
    <row r="117" spans="1:95" ht="16.5" customHeight="1" x14ac:dyDescent="0.2">
      <c r="A117" s="780">
        <v>2</v>
      </c>
      <c r="B117" s="836" t="str">
        <f>'SAME R Results'!B21</f>
        <v>Silicone</v>
      </c>
      <c r="C117" s="784" t="str">
        <f>'SAME R Results'!F21</f>
        <v>60a</v>
      </c>
      <c r="D117" s="785" t="str">
        <f>'SAME R Results'!G21</f>
        <v>aged</v>
      </c>
      <c r="E117" s="784">
        <f>'SAME R Results'!K21</f>
        <v>8.1</v>
      </c>
      <c r="F117" s="793">
        <f>'SAME R Results'!L21</f>
        <v>1.35</v>
      </c>
      <c r="G117" s="784">
        <f>'SAME R Results'!R21</f>
        <v>856</v>
      </c>
      <c r="H117" s="821">
        <f>'SAME R Results'!AR21</f>
        <v>6.25</v>
      </c>
      <c r="I117" s="821">
        <f>'SAME R Results'!AS21</f>
        <v>0</v>
      </c>
      <c r="J117" s="821">
        <f>'SAME R Results'!AT21</f>
        <v>0</v>
      </c>
      <c r="K117" s="784">
        <f>'SAME R Results'!BD21</f>
        <v>1523655.4291103429</v>
      </c>
      <c r="L117" s="784">
        <f>'SAME R Results'!BE21</f>
        <v>712.59201459586927</v>
      </c>
      <c r="M117" s="784">
        <f>'SAME R Results'!BF21</f>
        <v>15.270789713164884</v>
      </c>
      <c r="N117" s="784">
        <f>'SAME R Results'!BG21</f>
        <v>3.5636310447866641</v>
      </c>
      <c r="O117" s="809"/>
      <c r="P117" s="784">
        <f>'SAME R Results'!BH21</f>
        <v>301.06183061912731</v>
      </c>
      <c r="Q117" s="817">
        <f>'SAME R Results'!BI21</f>
        <v>0.46768580414007993</v>
      </c>
      <c r="R117" s="817">
        <f>'SAME R Results'!BJ21</f>
        <v>0.74847264808873848</v>
      </c>
      <c r="S117" s="817">
        <f>'SAME R Results'!BL21</f>
        <v>4.2851769785497158</v>
      </c>
      <c r="T117" s="817">
        <f>'SAME R Results'!BM21</f>
        <v>1.985238345650711</v>
      </c>
      <c r="U117" s="817">
        <f>'SAME R Results'!BN21</f>
        <v>0.36969477664981848</v>
      </c>
      <c r="V117" s="784">
        <f>'SAME R Results'!BR21</f>
        <v>712.59201459586927</v>
      </c>
      <c r="W117" s="1086">
        <f>'SAME R Results'!BZ21</f>
        <v>379.84692208150824</v>
      </c>
      <c r="X117" s="1777">
        <f>'SAME R Results'!CA21</f>
        <v>3.4566666666666634</v>
      </c>
      <c r="Y117" s="1777">
        <f>'SAME R Results'!CB21</f>
        <v>0</v>
      </c>
      <c r="Z117" s="1777">
        <f>'SAME R Results'!CC21</f>
        <v>0</v>
      </c>
      <c r="AA117" s="1777">
        <f>'SAME R Results'!CD21</f>
        <v>0.52257598371690417</v>
      </c>
      <c r="AB117" s="1777"/>
      <c r="AC117" s="1777"/>
      <c r="AD117" s="2029">
        <f>'SAME R Results'!CI21</f>
        <v>21</v>
      </c>
      <c r="AE117" s="2029" t="str">
        <f>'SAME R Results'!CJ21</f>
        <v>Silicone</v>
      </c>
      <c r="AF117" s="2033">
        <f>'SAME R Results'!CK21</f>
        <v>0.46768580414007993</v>
      </c>
      <c r="AG117" s="2033">
        <f>'SAME R Results'!CL21</f>
        <v>5.0723101237246937E-2</v>
      </c>
      <c r="AH117" s="2033">
        <f>'SAME R Results'!CM21</f>
        <v>3.0297409236764994E-2</v>
      </c>
      <c r="AI117" s="2062">
        <f t="shared" si="13"/>
        <v>440787.49154590484</v>
      </c>
      <c r="AJ117" s="2061">
        <f t="shared" si="14"/>
        <v>206.15005243853517</v>
      </c>
      <c r="AK117" s="2060">
        <f t="shared" si="15"/>
        <v>87.095997286150705</v>
      </c>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row>
    <row r="118" spans="1:95" ht="16.5" customHeight="1" x14ac:dyDescent="0.2">
      <c r="A118" s="780">
        <v>2</v>
      </c>
      <c r="B118" s="836" t="str">
        <f>'SAME R Results'!B31</f>
        <v>Silicone</v>
      </c>
      <c r="C118" s="784">
        <f>'SAME R Results'!F31</f>
        <v>65</v>
      </c>
      <c r="D118" s="785" t="str">
        <f>'SAME R Results'!G31</f>
        <v>Baseline long Aging</v>
      </c>
      <c r="E118" s="784">
        <f>'SAME R Results'!K31</f>
        <v>8.1</v>
      </c>
      <c r="F118" s="793">
        <f>'SAME R Results'!L31</f>
        <v>1.327</v>
      </c>
      <c r="G118" s="784">
        <f>'SAME R Results'!R31</f>
        <v>49.8</v>
      </c>
      <c r="H118" s="821">
        <f>'SAME R Results'!AR31</f>
        <v>6.2439999999999998</v>
      </c>
      <c r="I118" s="821">
        <f>'SAME R Results'!AS31</f>
        <v>0</v>
      </c>
      <c r="J118" s="821">
        <f>'SAME R Results'!AT31</f>
        <v>0</v>
      </c>
      <c r="K118" s="784">
        <f>'SAME R Results'!BD31</f>
        <v>3657432.6076705437</v>
      </c>
      <c r="L118" s="784">
        <f>'SAME R Results'!BE31</f>
        <v>713.70935947796227</v>
      </c>
      <c r="M118" s="784">
        <f>'SAME R Results'!BF31</f>
        <v>10.858580639234834</v>
      </c>
      <c r="N118" s="784">
        <f>'SAME R Results'!BG31</f>
        <v>2.4580520411852764</v>
      </c>
      <c r="O118" s="789"/>
      <c r="P118" s="784">
        <f>'SAME R Results'!BH31</f>
        <v>169.80108483736078</v>
      </c>
      <c r="Q118" s="817">
        <f>'SAME R Results'!BI31</f>
        <v>0.19513944234574185</v>
      </c>
      <c r="R118" s="817">
        <f>'SAME R Results'!BJ31</f>
        <v>0.46185714375132125</v>
      </c>
      <c r="S118" s="817">
        <f>'SAME R Results'!BL31</f>
        <v>4.4175552255593455</v>
      </c>
      <c r="T118" s="817">
        <f>'SAME R Results'!BM31</f>
        <v>2.5299320831158894</v>
      </c>
      <c r="U118" s="817">
        <f>'SAME R Results'!BN31</f>
        <v>0.12684219726451437</v>
      </c>
      <c r="V118" s="784">
        <f>'SAME R Results'!BR31</f>
        <v>713.70935947796227</v>
      </c>
      <c r="W118" s="1086">
        <f>'SAME R Results'!BZ31</f>
        <v>349.07108469408809</v>
      </c>
      <c r="X118" s="1777">
        <f>'SAME R Results'!CA31</f>
        <v>1.5100000000000113</v>
      </c>
      <c r="Y118" s="1777" t="str">
        <f>'SAME R Results'!CB31</f>
        <v xml:space="preserve"> 18S</v>
      </c>
      <c r="Z118" s="1777">
        <f>'SAME R Results'!CC31</f>
        <v>235</v>
      </c>
      <c r="AA118" s="1777">
        <f>'SAME R Results'!CD31</f>
        <v>0.67470629736699139</v>
      </c>
      <c r="AB118" s="1777"/>
      <c r="AC118" s="1777"/>
      <c r="AD118" s="2029">
        <f>'SAME R Results'!CI31</f>
        <v>31</v>
      </c>
      <c r="AE118" s="2029" t="str">
        <f>'SAME R Results'!CJ31</f>
        <v>Silicone</v>
      </c>
      <c r="AF118" s="2033">
        <f>'SAME R Results'!CK31</f>
        <v>0.19513944234574185</v>
      </c>
      <c r="AG118" s="2033">
        <f>'SAME R Results'!CL31</f>
        <v>6.3948829594554252E-2</v>
      </c>
      <c r="AH118" s="2033">
        <f>'SAME R Results'!CM31</f>
        <v>3.1702446440490251E-2</v>
      </c>
      <c r="AI118" s="2062">
        <f t="shared" si="13"/>
        <v>2422140.7997817989</v>
      </c>
      <c r="AJ118" s="2061">
        <f t="shared" si="14"/>
        <v>472.65520495228935</v>
      </c>
      <c r="AK118" s="2060">
        <f t="shared" si="15"/>
        <v>112.45104956116523</v>
      </c>
    </row>
    <row r="119" spans="1:95" ht="16.5" customHeight="1" x14ac:dyDescent="0.2">
      <c r="A119" s="780">
        <v>2</v>
      </c>
      <c r="B119" s="836" t="str">
        <f>'SAME R Results'!B32</f>
        <v>Silicone</v>
      </c>
      <c r="C119" s="784" t="str">
        <f>'SAME R Results'!F32</f>
        <v>65a</v>
      </c>
      <c r="D119" s="785" t="str">
        <f>'SAME R Results'!G32</f>
        <v>aged</v>
      </c>
      <c r="E119" s="784">
        <f>'SAME R Results'!K32</f>
        <v>8.1</v>
      </c>
      <c r="F119" s="793">
        <f>'SAME R Results'!L32</f>
        <v>1.327</v>
      </c>
      <c r="G119" s="784">
        <f>'SAME R Results'!R32</f>
        <v>1922.8</v>
      </c>
      <c r="H119" s="821">
        <f>'SAME R Results'!AR32</f>
        <v>6.2469999999999999</v>
      </c>
      <c r="I119" s="821">
        <f>'SAME R Results'!AS32</f>
        <v>0</v>
      </c>
      <c r="J119" s="821">
        <f>'SAME R Results'!AT32</f>
        <v>0</v>
      </c>
      <c r="K119" s="784">
        <f>'SAME R Results'!BD32</f>
        <v>850213.29770512425</v>
      </c>
      <c r="L119" s="784">
        <f>'SAME R Results'!BE32</f>
        <v>392.88604316583246</v>
      </c>
      <c r="M119" s="784">
        <f>'SAME R Results'!BF32</f>
        <v>9.7802278466566275</v>
      </c>
      <c r="N119" s="784">
        <f>'SAME R Results'!BG32</f>
        <v>2.0860913430256596</v>
      </c>
      <c r="O119" s="789"/>
      <c r="P119" s="784">
        <f>'SAME R Results'!BH32</f>
        <v>140.72304115770493</v>
      </c>
      <c r="Q119" s="817">
        <f>'SAME R Results'!BI32</f>
        <v>0.46210291491123606</v>
      </c>
      <c r="R119" s="817">
        <f>'SAME R Results'!BJ32</f>
        <v>0.70555693079205239</v>
      </c>
      <c r="S119" s="817">
        <f>'SAME R Results'!BL32</f>
        <v>4.6883027818290159</v>
      </c>
      <c r="T119" s="817">
        <f>'SAME R Results'!BM32</f>
        <v>1.9165718859067358</v>
      </c>
      <c r="U119" s="817">
        <f>'SAME R Results'!BN32</f>
        <v>0.37397453500803451</v>
      </c>
      <c r="V119" s="784">
        <f>'SAME R Results'!BR32</f>
        <v>392.88604316583246</v>
      </c>
      <c r="W119" s="1086">
        <f>'SAME R Results'!BZ32</f>
        <v>349.07108469408809</v>
      </c>
      <c r="X119" s="1777">
        <f>'SAME R Results'!CA32</f>
        <v>1.5100000000000113</v>
      </c>
      <c r="Y119" s="1777">
        <f>'SAME R Results'!CB32</f>
        <v>0</v>
      </c>
      <c r="Z119" s="1777">
        <f>'SAME R Results'!CC32</f>
        <v>0</v>
      </c>
      <c r="AA119" s="1777">
        <f>'SAME R Results'!CD32</f>
        <v>0.55916440195114125</v>
      </c>
      <c r="AB119" s="1777"/>
      <c r="AC119" s="1777"/>
      <c r="AD119" s="2029">
        <f>'SAME R Results'!CI32</f>
        <v>32</v>
      </c>
      <c r="AE119" s="2029" t="str">
        <f>'SAME R Results'!CJ32</f>
        <v>Silicone</v>
      </c>
      <c r="AF119" s="2033">
        <f>'SAME R Results'!CK32</f>
        <v>0.46210291491123606</v>
      </c>
      <c r="AG119" s="2033">
        <f>'SAME R Results'!CL32</f>
        <v>6.9499832907222073E-2</v>
      </c>
      <c r="AH119" s="2033">
        <f>'SAME R Results'!CM32</f>
        <v>3.4706741022678456E-2</v>
      </c>
      <c r="AI119" s="2062">
        <f t="shared" si="13"/>
        <v>563055.16404312442</v>
      </c>
      <c r="AJ119" s="2061">
        <f t="shared" si="14"/>
        <v>260.189432560152</v>
      </c>
      <c r="AK119" s="2060">
        <f t="shared" si="15"/>
        <v>93.194066991856872</v>
      </c>
    </row>
    <row r="120" spans="1:95" ht="16.5" customHeight="1" x14ac:dyDescent="0.2">
      <c r="A120" s="780">
        <v>2</v>
      </c>
      <c r="B120" s="836" t="str">
        <f>'SAME R Results'!B33</f>
        <v>Silicone</v>
      </c>
      <c r="C120" s="784">
        <f>'SAME R Results'!F33</f>
        <v>66</v>
      </c>
      <c r="D120" s="785" t="str">
        <f>'SAME R Results'!G33</f>
        <v>High Temp aging</v>
      </c>
      <c r="E120" s="784">
        <f>'SAME R Results'!K33</f>
        <v>8.1</v>
      </c>
      <c r="F120" s="793">
        <f>'SAME R Results'!L33</f>
        <v>1.36</v>
      </c>
      <c r="G120" s="784">
        <f>'SAME R Results'!R33</f>
        <v>41.6</v>
      </c>
      <c r="H120" s="821">
        <f>'SAME R Results'!AR33</f>
        <v>6.2490080000000008</v>
      </c>
      <c r="I120" s="821">
        <f>'SAME R Results'!AS33</f>
        <v>0</v>
      </c>
      <c r="J120" s="821">
        <f>'SAME R Results'!AT33</f>
        <v>0</v>
      </c>
      <c r="K120" s="784">
        <f>'SAME R Results'!BD33</f>
        <v>4370648.2804149641</v>
      </c>
      <c r="L120" s="784">
        <f>'SAME R Results'!BE33</f>
        <v>1059.8393621840767</v>
      </c>
      <c r="M120" s="784">
        <f>'SAME R Results'!BF33</f>
        <v>22.611607761715209</v>
      </c>
      <c r="N120" s="784">
        <f>'SAME R Results'!BG33</f>
        <v>5.3242748265894715</v>
      </c>
      <c r="O120" s="789"/>
      <c r="P120" s="784">
        <f>'SAME R Results'!BH33</f>
        <v>348.89549092151992</v>
      </c>
      <c r="Q120" s="817">
        <f>'SAME R Results'!BI33</f>
        <v>0.24249019691958648</v>
      </c>
      <c r="R120" s="817">
        <f>'SAME R Results'!BJ33</f>
        <v>0.55331119257415973</v>
      </c>
      <c r="S120" s="817">
        <f>'SAME R Results'!BL33</f>
        <v>4.2468896700810141</v>
      </c>
      <c r="T120" s="817">
        <f>'SAME R Results'!BM33</f>
        <v>2.480035062107834</v>
      </c>
      <c r="U120" s="817">
        <f>'SAME R Results'!BN33</f>
        <v>0.16053012786342269</v>
      </c>
      <c r="V120" s="784">
        <f>'SAME R Results'!BR33</f>
        <v>1059.8393621840767</v>
      </c>
      <c r="W120" s="1086">
        <f>'SAME R Results'!BZ33</f>
        <v>391.70103302710129</v>
      </c>
      <c r="X120" s="1777">
        <f>'SAME R Results'!CA33</f>
        <v>4.7333333333333671</v>
      </c>
      <c r="Y120" s="1777" t="str">
        <f>'SAME R Results'!CB33</f>
        <v xml:space="preserve"> 19S</v>
      </c>
      <c r="Z120" s="1777">
        <f>'SAME R Results'!CC33</f>
        <v>235</v>
      </c>
      <c r="AA120" s="1777">
        <f>'SAME R Results'!CD33</f>
        <v>0.44226188990051502</v>
      </c>
      <c r="AB120" s="1777"/>
      <c r="AC120" s="1777"/>
      <c r="AD120" s="2029">
        <f>'SAME R Results'!CI33</f>
        <v>33</v>
      </c>
      <c r="AE120" s="2029" t="str">
        <f>'SAME R Results'!CJ33</f>
        <v>Silicone</v>
      </c>
      <c r="AF120" s="2033">
        <f>'SAME R Results'!CK33</f>
        <v>0.24249019691958648</v>
      </c>
      <c r="AG120" s="2033">
        <f>'SAME R Results'!CL33</f>
        <v>6.4809114333900728E-2</v>
      </c>
      <c r="AH120" s="2033">
        <f>'SAME R Results'!CM33</f>
        <v>3.4490007092545627E-2</v>
      </c>
      <c r="AI120" s="2062">
        <f t="shared" si="13"/>
        <v>923376.3972707605</v>
      </c>
      <c r="AJ120" s="2061">
        <f t="shared" si="14"/>
        <v>223.90972440508503</v>
      </c>
      <c r="AK120" s="2060">
        <f t="shared" si="15"/>
        <v>73.710314983419181</v>
      </c>
    </row>
    <row r="121" spans="1:95" ht="16.5" customHeight="1" x14ac:dyDescent="0.2">
      <c r="A121" s="780">
        <v>2</v>
      </c>
      <c r="B121" s="836" t="str">
        <f>'SAME R Results'!B34</f>
        <v>Silicone</v>
      </c>
      <c r="C121" s="784" t="str">
        <f>'SAME R Results'!F34</f>
        <v>66a</v>
      </c>
      <c r="D121" s="785" t="str">
        <f>'SAME R Results'!G34</f>
        <v>aged</v>
      </c>
      <c r="E121" s="784">
        <f>'SAME R Results'!K34</f>
        <v>8.1</v>
      </c>
      <c r="F121" s="793">
        <f>'SAME R Results'!L34</f>
        <v>1.36</v>
      </c>
      <c r="G121" s="784">
        <f>'SAME R Results'!R34</f>
        <v>836.6</v>
      </c>
      <c r="H121" s="821">
        <f>'SAME R Results'!AR34</f>
        <v>6.2502130000000005</v>
      </c>
      <c r="I121" s="821">
        <f>'SAME R Results'!AS34</f>
        <v>0</v>
      </c>
      <c r="J121" s="821">
        <f>'SAME R Results'!AT34</f>
        <v>0</v>
      </c>
      <c r="K121" s="784">
        <f>'SAME R Results'!BD34</f>
        <v>1489862.4646337628</v>
      </c>
      <c r="L121" s="784">
        <f>'SAME R Results'!BE34</f>
        <v>677.46801769063723</v>
      </c>
      <c r="M121" s="784">
        <f>'SAME R Results'!BF34</f>
        <v>14.408670126353368</v>
      </c>
      <c r="N121" s="784">
        <f>'SAME R Results'!BG34</f>
        <v>3.6343776450094105</v>
      </c>
      <c r="O121" s="809"/>
      <c r="P121" s="784">
        <f>'SAME R Results'!BH34</f>
        <v>313.78291660585643</v>
      </c>
      <c r="Q121" s="817">
        <f>'SAME R Results'!BI34</f>
        <v>0.45471849501032435</v>
      </c>
      <c r="R121" s="817">
        <f>'SAME R Results'!BJ34</f>
        <v>0.76456426382863152</v>
      </c>
      <c r="S121" s="817">
        <f>'SAME R Results'!BL34</f>
        <v>3.964549514038203</v>
      </c>
      <c r="T121" s="817">
        <f>'SAME R Results'!BM34</f>
        <v>2.0561842490103599</v>
      </c>
      <c r="U121" s="817">
        <f>'SAME R Results'!BN34</f>
        <v>0.35067671596166072</v>
      </c>
      <c r="V121" s="784">
        <f>'SAME R Results'!BR34</f>
        <v>677.46801769063723</v>
      </c>
      <c r="W121" s="1086">
        <f>'SAME R Results'!BZ34</f>
        <v>391.70103302710129</v>
      </c>
      <c r="X121" s="1777">
        <f>'SAME R Results'!CA34</f>
        <v>4.7333333333333671</v>
      </c>
      <c r="Y121" s="1777">
        <f>'SAME R Results'!CB34</f>
        <v>0</v>
      </c>
      <c r="Z121" s="1777">
        <f>'SAME R Results'!CC34</f>
        <v>0</v>
      </c>
      <c r="AA121" s="1777">
        <f>'SAME R Results'!CD34</f>
        <v>0.39775299288066024</v>
      </c>
      <c r="AB121" s="1777"/>
      <c r="AC121" s="1777"/>
      <c r="AD121" s="2029">
        <f>'SAME R Results'!CI34</f>
        <v>34</v>
      </c>
      <c r="AE121" s="2029" t="str">
        <f>'SAME R Results'!CJ34</f>
        <v>Silicone</v>
      </c>
      <c r="AF121" s="2033">
        <f>'SAME R Results'!CK34</f>
        <v>0.45471849501032435</v>
      </c>
      <c r="AG121" s="2033">
        <f>'SAME R Results'!CL34</f>
        <v>4.5919230664976378E-2</v>
      </c>
      <c r="AH121" s="2033">
        <f>'SAME R Results'!CM34</f>
        <v>3.0550936325312014E-2</v>
      </c>
      <c r="AI121" s="2062">
        <f t="shared" si="13"/>
        <v>314759.67562684906</v>
      </c>
      <c r="AJ121" s="2061">
        <f t="shared" si="14"/>
        <v>143.12704599097867</v>
      </c>
      <c r="AK121" s="2060">
        <f t="shared" si="15"/>
        <v>66.292165480110043</v>
      </c>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row>
    <row r="122" spans="1:95" ht="16.5" hidden="1" customHeight="1" x14ac:dyDescent="0.2">
      <c r="A122" s="780">
        <v>2</v>
      </c>
      <c r="B122" s="836" t="str">
        <f>'SAME R Results'!B36</f>
        <v>Silicone</v>
      </c>
      <c r="C122" s="784">
        <f>'SAME R Results'!F36</f>
        <v>67</v>
      </c>
      <c r="D122" s="785" t="str">
        <f>'SAME R Results'!G36</f>
        <v>High temp aged STS det</v>
      </c>
      <c r="E122" s="784">
        <f>'SAME R Results'!K36</f>
        <v>8.1</v>
      </c>
      <c r="F122" s="793">
        <f>'SAME R Results'!L36</f>
        <v>1.35</v>
      </c>
      <c r="G122" s="784">
        <f>'SAME R Results'!R36</f>
        <v>750.85714285714289</v>
      </c>
      <c r="H122" s="821">
        <f>'SAME R Results'!AR36</f>
        <v>6.2453619999999983</v>
      </c>
      <c r="I122" s="821">
        <f>'SAME R Results'!AS36</f>
        <v>4.4173289999999996</v>
      </c>
      <c r="J122" s="821">
        <f>'SAME R Results'!AT36</f>
        <v>5.0926355000000001</v>
      </c>
      <c r="K122" s="784">
        <f>'SAME R Results'!BD36</f>
        <v>1352021.2260295507</v>
      </c>
      <c r="L122" s="784">
        <f>'SAME R Results'!BE36</f>
        <v>520.57349289091769</v>
      </c>
      <c r="M122" s="784">
        <f>'SAME R Results'!BF36</f>
        <v>5.7906650850000005</v>
      </c>
      <c r="N122" s="784">
        <f>'SAME R Results'!BG36</f>
        <v>1.2398338874999999</v>
      </c>
      <c r="O122" s="789"/>
      <c r="P122" s="784">
        <f>'SAME R Results'!BH36</f>
        <v>189.82535759302968</v>
      </c>
      <c r="Q122" s="817">
        <f>'SAME R Results'!BI36</f>
        <v>0.38503352082694281</v>
      </c>
      <c r="R122" s="817">
        <f>'SAME R Results'!BJ36</f>
        <v>0.66789756739767003</v>
      </c>
      <c r="S122" s="817">
        <f>'SAME R Results'!BL36</f>
        <v>4.6705168679300204</v>
      </c>
      <c r="T122" s="817">
        <f>'SAME R Results'!BM36</f>
        <v>2.1004718117092902</v>
      </c>
      <c r="U122" s="817">
        <f>'SAME R Results'!BN36</f>
        <v>0.29234312166121146</v>
      </c>
      <c r="V122" s="784">
        <f>'SAME R Results'!BR36</f>
        <v>520.57349289091769</v>
      </c>
      <c r="W122" s="1086">
        <f>'SAME R Results'!BZ36</f>
        <v>380.48331224437908</v>
      </c>
      <c r="X122" s="1777">
        <f>'SAME R Results'!CA36</f>
        <v>0</v>
      </c>
      <c r="Y122" s="1777">
        <f>'SAME R Results'!CB36</f>
        <v>0</v>
      </c>
      <c r="Z122" s="1777">
        <f>'SAME R Results'!CC36</f>
        <v>0</v>
      </c>
      <c r="AA122" s="1777">
        <f>'SAME R Results'!CD36</f>
        <v>0</v>
      </c>
      <c r="AB122" s="1777"/>
      <c r="AC122" s="1777"/>
      <c r="AD122" s="2029">
        <f>'SAME R Results'!CI36</f>
        <v>36</v>
      </c>
      <c r="AE122" s="2029" t="str">
        <f>'SAME R Results'!CJ36</f>
        <v>Silicone</v>
      </c>
      <c r="AF122" s="2033">
        <f>'SAME R Results'!CK36</f>
        <v>0.38503352082694281</v>
      </c>
      <c r="AG122" s="2033">
        <f>'SAME R Results'!CL36</f>
        <v>3.0505224161962184E-2</v>
      </c>
      <c r="AH122" s="2033">
        <f>'SAME R Results'!CM36</f>
        <v>4.7439301101104864E-2</v>
      </c>
      <c r="AI122" s="2062"/>
      <c r="AJ122" s="2061"/>
      <c r="AK122" s="2060"/>
    </row>
    <row r="123" spans="1:95" ht="16.5" hidden="1" customHeight="1" x14ac:dyDescent="0.2">
      <c r="A123" s="780">
        <v>2</v>
      </c>
      <c r="B123" s="836" t="str">
        <f>'SAME R Results'!B41</f>
        <v>Silicone</v>
      </c>
      <c r="C123" s="784">
        <f>'SAME R Results'!F41</f>
        <v>72</v>
      </c>
      <c r="D123" s="785" t="str">
        <f>'SAME R Results'!G41</f>
        <v>Baseline STS det</v>
      </c>
      <c r="E123" s="784">
        <f>'SAME R Results'!K41</f>
        <v>8.1</v>
      </c>
      <c r="F123" s="793">
        <f>'SAME R Results'!L41</f>
        <v>1.327</v>
      </c>
      <c r="G123" s="784">
        <f>'SAME R Results'!R41</f>
        <v>42.428571428571431</v>
      </c>
      <c r="H123" s="821">
        <f>'SAME R Results'!AR41</f>
        <v>6.2547449999999998</v>
      </c>
      <c r="I123" s="821">
        <f>'SAME R Results'!AS41</f>
        <v>4.3222510000000005</v>
      </c>
      <c r="J123" s="821">
        <f>'SAME R Results'!AT41</f>
        <v>5.1131440000000001</v>
      </c>
      <c r="K123" s="784">
        <f>'SAME R Results'!BD41</f>
        <v>2987870.0785916378</v>
      </c>
      <c r="L123" s="784">
        <f>'SAME R Results'!BE41</f>
        <v>544.60864227797083</v>
      </c>
      <c r="M123" s="784">
        <f>'SAME R Results'!BF41</f>
        <v>0</v>
      </c>
      <c r="N123" s="784">
        <f>'SAME R Results'!BG41</f>
        <v>0</v>
      </c>
      <c r="O123" s="809"/>
      <c r="P123" s="784">
        <f>'SAME R Results'!BH41</f>
        <v>103.70373886777141</v>
      </c>
      <c r="Q123" s="817">
        <f>'SAME R Results'!BI41</f>
        <v>0.18227320062546948</v>
      </c>
      <c r="R123" s="817">
        <f>'SAME R Results'!BJ41</f>
        <v>0.41917675488054462</v>
      </c>
      <c r="S123" s="817">
        <f>'SAME R Results'!BL41</f>
        <v>0</v>
      </c>
      <c r="T123" s="817">
        <f>'SAME R Results'!BM41</f>
        <v>2.4907181987680542</v>
      </c>
      <c r="U123" s="817">
        <f>'SAME R Results'!BN41</f>
        <v>0.12019478746766346</v>
      </c>
      <c r="V123" s="784">
        <f>'SAME R Results'!BR41</f>
        <v>544.60864227797083</v>
      </c>
      <c r="W123" s="1086">
        <f>'SAME R Results'!BZ41</f>
        <v>350.60084952585379</v>
      </c>
      <c r="X123" s="1777">
        <f>'SAME R Results'!CA41</f>
        <v>0</v>
      </c>
      <c r="Y123" s="1777">
        <f>'SAME R Results'!CB41</f>
        <v>0</v>
      </c>
      <c r="Z123" s="1777">
        <f>'SAME R Results'!CC41</f>
        <v>0</v>
      </c>
      <c r="AA123" s="1777">
        <f>'SAME R Results'!CD41</f>
        <v>0</v>
      </c>
      <c r="AB123" s="1777"/>
      <c r="AC123" s="1777"/>
      <c r="AD123" s="2029"/>
      <c r="AE123" s="2029"/>
      <c r="AF123" s="2033"/>
      <c r="AG123" s="2033"/>
      <c r="AH123" s="2033"/>
      <c r="AI123" s="2062"/>
      <c r="AJ123" s="2061"/>
      <c r="AK123" s="2060"/>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row>
    <row r="124" spans="1:95" ht="16.5" customHeight="1" x14ac:dyDescent="0.2">
      <c r="A124" s="780">
        <v>2</v>
      </c>
      <c r="B124" s="836" t="str">
        <f>'SAME R Results'!B71</f>
        <v>Silicone</v>
      </c>
      <c r="C124" s="784">
        <f>'SAME R Results'!F71</f>
        <v>86</v>
      </c>
      <c r="D124" s="785" t="str">
        <f>'SAME R Results'!G71</f>
        <v>Mid temp aging</v>
      </c>
      <c r="E124" s="784">
        <f>'SAME R Results'!K71</f>
        <v>8.1</v>
      </c>
      <c r="F124" s="793">
        <f>'SAME R Results'!L71</f>
        <v>1.345</v>
      </c>
      <c r="G124" s="784">
        <f>'SAME R Results'!R71</f>
        <v>50.428571428571431</v>
      </c>
      <c r="H124" s="821">
        <f>'SAME R Results'!AR71</f>
        <v>6.2489929999999996</v>
      </c>
      <c r="I124" s="821">
        <f>'SAME R Results'!AS71</f>
        <v>0</v>
      </c>
      <c r="J124" s="821">
        <f>'SAME R Results'!AT71</f>
        <v>0</v>
      </c>
      <c r="K124" s="784">
        <f>'SAME R Results'!BD71</f>
        <v>4159047.4441999369</v>
      </c>
      <c r="L124" s="784">
        <f>'SAME R Results'!BE71</f>
        <v>1018.5793100474913</v>
      </c>
      <c r="M124" s="784">
        <f>'SAME R Results'!BF71</f>
        <v>13.907765212551418</v>
      </c>
      <c r="N124" s="784">
        <f>'SAME R Results'!BG71</f>
        <v>2.9864826158994506</v>
      </c>
      <c r="O124" s="789"/>
      <c r="P124" s="784">
        <f>'SAME R Results'!BH71</f>
        <v>289.37242074179574</v>
      </c>
      <c r="Q124" s="817">
        <f>'SAME R Results'!BI71</f>
        <v>0.24490687440172548</v>
      </c>
      <c r="R124" s="817">
        <f>'SAME R Results'!BJ71</f>
        <v>0.52853535507968596</v>
      </c>
      <c r="S124" s="817">
        <f>'SAME R Results'!BL71</f>
        <v>4.6569047944592716</v>
      </c>
      <c r="T124" s="817">
        <f>'SAME R Results'!BM71</f>
        <v>2.403818538602768</v>
      </c>
      <c r="U124" s="817">
        <f>'SAME R Results'!BN71</f>
        <v>0.1667110710643826</v>
      </c>
      <c r="V124" s="784">
        <f>'SAME R Results'!BR71</f>
        <v>1018.5793100474913</v>
      </c>
      <c r="W124" s="1086">
        <f>'SAME R Results'!BZ71</f>
        <v>377.25377334902771</v>
      </c>
      <c r="X124" s="1777">
        <f>'SAME R Results'!CA71</f>
        <v>2.4766666666666826</v>
      </c>
      <c r="Y124" s="1777" t="str">
        <f>'SAME R Results'!CB71</f>
        <v xml:space="preserve"> 39S</v>
      </c>
      <c r="Z124" s="1777">
        <f>'SAME R Results'!CC71</f>
        <v>242</v>
      </c>
      <c r="AA124" s="1777">
        <f>'SAME R Results'!CD71</f>
        <v>0.70103682010125035</v>
      </c>
      <c r="AB124" s="1777"/>
      <c r="AC124" s="1777"/>
      <c r="AD124" s="2029">
        <f>'SAME R Results'!CI71</f>
        <v>71</v>
      </c>
      <c r="AE124" s="2029" t="str">
        <f>'SAME R Results'!CJ71</f>
        <v>Silicone</v>
      </c>
      <c r="AF124" s="2033">
        <f>'SAME R Results'!CK71</f>
        <v>0.24490687440172548</v>
      </c>
      <c r="AG124" s="2033">
        <f>'SAME R Results'!CL71</f>
        <v>4.8061820048017581E-2</v>
      </c>
      <c r="AH124" s="2033">
        <f>'SAME R Results'!CM71</f>
        <v>3.4828289751823602E-2</v>
      </c>
      <c r="AI124" s="2062">
        <f t="shared" ref="AI124:AI139" si="16">K124/X124</f>
        <v>1679292.373162817</v>
      </c>
      <c r="AJ124" s="2061">
        <f t="shared" ref="AJ124:AJ139" si="17">L124/X124</f>
        <v>411.27024631796155</v>
      </c>
      <c r="AK124" s="2060">
        <f t="shared" ref="AK124:AK139" si="18">P124/X124</f>
        <v>116.83947001687505</v>
      </c>
    </row>
    <row r="125" spans="1:95" ht="16.5" customHeight="1" x14ac:dyDescent="0.2">
      <c r="A125" s="780">
        <v>2</v>
      </c>
      <c r="B125" s="836" t="str">
        <f>'SAME R Results'!B72</f>
        <v>Silicone</v>
      </c>
      <c r="C125" s="784" t="str">
        <f>'SAME R Results'!F72</f>
        <v>86a</v>
      </c>
      <c r="D125" s="785" t="str">
        <f>'SAME R Results'!G72</f>
        <v>aged</v>
      </c>
      <c r="E125" s="784">
        <f>'SAME R Results'!K72</f>
        <v>8.1</v>
      </c>
      <c r="F125" s="793">
        <f>'SAME R Results'!L72</f>
        <v>1.345</v>
      </c>
      <c r="G125" s="784">
        <f>'SAME R Results'!R72</f>
        <v>628</v>
      </c>
      <c r="H125" s="821">
        <f>'SAME R Results'!AR72</f>
        <v>6.2518004999999999</v>
      </c>
      <c r="I125" s="821">
        <f>'SAME R Results'!AS72</f>
        <v>0</v>
      </c>
      <c r="J125" s="821">
        <f>'SAME R Results'!AT72</f>
        <v>0</v>
      </c>
      <c r="K125" s="784">
        <f>'SAME R Results'!BD72</f>
        <v>1666662.2131405217</v>
      </c>
      <c r="L125" s="784">
        <f>'SAME R Results'!BE72</f>
        <v>678.83879956439739</v>
      </c>
      <c r="M125" s="784">
        <f>'SAME R Results'!BF72</f>
        <v>12.486765719447009</v>
      </c>
      <c r="N125" s="784">
        <f>'SAME R Results'!BG72</f>
        <v>2.6084359550507075</v>
      </c>
      <c r="O125" s="789"/>
      <c r="P125" s="784">
        <f>'SAME R Results'!BH72</f>
        <v>249.70070536738518</v>
      </c>
      <c r="Q125" s="817">
        <f>'SAME R Results'!BI72</f>
        <v>0.40730436810302983</v>
      </c>
      <c r="R125" s="817">
        <f>'SAME R Results'!BJ72</f>
        <v>0.68251209089439391</v>
      </c>
      <c r="S125" s="817">
        <f>'SAME R Results'!BL72</f>
        <v>4.7870700813140221</v>
      </c>
      <c r="T125" s="817">
        <f>'SAME R Results'!BM72</f>
        <v>2.0513213994146504</v>
      </c>
      <c r="U125" s="817">
        <f>'SAME R Results'!BN72</f>
        <v>0.31464687789311779</v>
      </c>
      <c r="V125" s="784">
        <f>'SAME R Results'!BR72</f>
        <v>678.83879956439739</v>
      </c>
      <c r="W125" s="1086">
        <f>'SAME R Results'!BZ72</f>
        <v>377.25377334902771</v>
      </c>
      <c r="X125" s="1777">
        <f>'SAME R Results'!CA72</f>
        <v>2.4766666666666826</v>
      </c>
      <c r="Y125" s="1777">
        <f>'SAME R Results'!CB72</f>
        <v>0</v>
      </c>
      <c r="Z125" s="1777">
        <f>'SAME R Results'!CC72</f>
        <v>0</v>
      </c>
      <c r="AA125" s="1777">
        <f>'SAME R Results'!CD72</f>
        <v>0.60492768460469781</v>
      </c>
      <c r="AB125" s="1777"/>
      <c r="AC125" s="1777"/>
      <c r="AD125" s="2029">
        <f>'SAME R Results'!CI72</f>
        <v>72</v>
      </c>
      <c r="AE125" s="2029" t="str">
        <f>'SAME R Results'!CJ72</f>
        <v>Silicone</v>
      </c>
      <c r="AF125" s="2033">
        <f>'SAME R Results'!CK72</f>
        <v>0.40730436810302983</v>
      </c>
      <c r="AG125" s="2033">
        <f>'SAME R Results'!CL72</f>
        <v>5.0006930100878984E-2</v>
      </c>
      <c r="AH125" s="2033">
        <f>'SAME R Results'!CM72</f>
        <v>3.4494962911374744E-2</v>
      </c>
      <c r="AI125" s="2062">
        <f t="shared" si="16"/>
        <v>672945.71190061013</v>
      </c>
      <c r="AJ125" s="2061">
        <f t="shared" si="17"/>
        <v>274.09372795332155</v>
      </c>
      <c r="AK125" s="2060">
        <f t="shared" si="18"/>
        <v>100.82128076744962</v>
      </c>
    </row>
    <row r="126" spans="1:95" ht="16.5" customHeight="1" x14ac:dyDescent="0.2">
      <c r="A126" s="780">
        <v>2</v>
      </c>
      <c r="B126" s="836" t="str">
        <f>'SAME R Results'!B79</f>
        <v>Silicone</v>
      </c>
      <c r="C126" s="784">
        <f>'SAME R Results'!F79</f>
        <v>91</v>
      </c>
      <c r="D126" s="785" t="str">
        <f>'SAME R Results'!G79</f>
        <v>Baseline STS det</v>
      </c>
      <c r="E126" s="784">
        <f>'SAME R Results'!K79</f>
        <v>8.1</v>
      </c>
      <c r="F126" s="793">
        <f>'SAME R Results'!L79</f>
        <v>1.327</v>
      </c>
      <c r="G126" s="784">
        <f>'SAME R Results'!R79</f>
        <v>46.428571428571431</v>
      </c>
      <c r="H126" s="821">
        <f>'SAME R Results'!AR79</f>
        <v>6.2384049999999993</v>
      </c>
      <c r="I126" s="821">
        <f>'SAME R Results'!AS79</f>
        <v>4.1504974999999993</v>
      </c>
      <c r="J126" s="821">
        <f>'SAME R Results'!AT79</f>
        <v>5.1456149999999985</v>
      </c>
      <c r="K126" s="784">
        <f>'SAME R Results'!BD79</f>
        <v>5719472.6548255282</v>
      </c>
      <c r="L126" s="784">
        <f>'SAME R Results'!BE79</f>
        <v>1063.7520022654714</v>
      </c>
      <c r="M126" s="784">
        <f>'SAME R Results'!BF79</f>
        <v>0</v>
      </c>
      <c r="N126" s="784">
        <f>'SAME R Results'!BG79</f>
        <v>0</v>
      </c>
      <c r="O126" s="789"/>
      <c r="P126" s="784">
        <f>'SAME R Results'!BH79</f>
        <v>281.59157618919068</v>
      </c>
      <c r="Q126" s="817">
        <f>'SAME R Results'!BI79</f>
        <v>0.18598777657726576</v>
      </c>
      <c r="R126" s="817">
        <f>'SAME R Results'!BJ79</f>
        <v>0.47098547407496355</v>
      </c>
      <c r="S126" s="817">
        <f>'SAME R Results'!BL79</f>
        <v>0</v>
      </c>
      <c r="T126" s="817">
        <f>'SAME R Results'!BM79</f>
        <v>2.621960580186387</v>
      </c>
      <c r="U126" s="817">
        <f>'SAME R Results'!BN79</f>
        <v>0.11687532926820664</v>
      </c>
      <c r="V126" s="784">
        <f>'SAME R Results'!BR79</f>
        <v>1063.7520022654714</v>
      </c>
      <c r="W126" s="1086">
        <f>'SAME R Results'!BZ79</f>
        <v>360.56642992458728</v>
      </c>
      <c r="X126" s="1777">
        <f>'SAME R Results'!CA79</f>
        <v>2.1666666666666501</v>
      </c>
      <c r="Y126" s="1777" t="str">
        <f>'SAME R Results'!CB79</f>
        <v xml:space="preserve"> 44S</v>
      </c>
      <c r="Z126" s="1777">
        <f>'SAME R Results'!CC79</f>
        <v>250</v>
      </c>
      <c r="AA126" s="1777">
        <f>'SAME R Results'!CD79</f>
        <v>0.77979205713930322</v>
      </c>
      <c r="AB126" s="1777"/>
      <c r="AC126" s="1777"/>
      <c r="AD126" s="2029"/>
      <c r="AE126" s="2029"/>
      <c r="AF126" s="2033"/>
      <c r="AG126" s="2033"/>
      <c r="AH126" s="2033"/>
      <c r="AI126" s="2062">
        <f t="shared" si="16"/>
        <v>2639756.6099194949</v>
      </c>
      <c r="AJ126" s="2061">
        <f t="shared" si="17"/>
        <v>490.96246258406751</v>
      </c>
      <c r="AK126" s="2060">
        <f t="shared" si="18"/>
        <v>129.96534285655054</v>
      </c>
    </row>
    <row r="127" spans="1:95" ht="16.5" hidden="1" customHeight="1" x14ac:dyDescent="0.2">
      <c r="A127" s="780">
        <v>2</v>
      </c>
      <c r="B127" s="836" t="str">
        <f>'SAME R Results'!B95</f>
        <v>Silicone</v>
      </c>
      <c r="C127" s="784">
        <f>'SAME R Results'!F95</f>
        <v>99</v>
      </c>
      <c r="D127" s="785" t="str">
        <f>'SAME R Results'!G95</f>
        <v>No flow run w/ aging</v>
      </c>
      <c r="E127" s="784">
        <f>'SAME R Results'!K95</f>
        <v>0</v>
      </c>
      <c r="F127" s="793">
        <f>'SAME R Results'!L95</f>
        <v>1.35</v>
      </c>
      <c r="G127" s="784">
        <f>'SAME R Results'!R95</f>
        <v>47.714285714285715</v>
      </c>
      <c r="H127" s="821">
        <f>'SAME R Results'!AR95</f>
        <v>6.2520449999999999</v>
      </c>
      <c r="I127" s="821">
        <f>'SAME R Results'!AS95</f>
        <v>0</v>
      </c>
      <c r="J127" s="821">
        <f>'SAME R Results'!AT95</f>
        <v>0</v>
      </c>
      <c r="K127" s="784">
        <f>'SAME R Results'!BD95</f>
        <v>655944.33171958511</v>
      </c>
      <c r="L127" s="784">
        <f>'SAME R Results'!BE95</f>
        <v>276.90482504565301</v>
      </c>
      <c r="M127" s="784">
        <f>'SAME R Results'!BF95</f>
        <v>6.811156391889476</v>
      </c>
      <c r="N127" s="784">
        <f>'SAME R Results'!BG95</f>
        <v>1.5494310166508976</v>
      </c>
      <c r="O127" s="789"/>
      <c r="P127" s="784">
        <f>'SAME R Results'!BH95</f>
        <v>145.69428037442378</v>
      </c>
      <c r="Q127" s="817">
        <f>'SAME R Results'!BI95</f>
        <v>0.42214683724720298</v>
      </c>
      <c r="R127" s="817">
        <f>'SAME R Results'!BJ95</f>
        <v>0.77823626118310629</v>
      </c>
      <c r="S127" s="817">
        <f>'SAME R Results'!BL95</f>
        <v>4.3959081228487493</v>
      </c>
      <c r="T127" s="817">
        <f>'SAME R Results'!BM95</f>
        <v>2.1860533304930478</v>
      </c>
      <c r="U127" s="817">
        <f>'SAME R Results'!BN95</f>
        <v>0.31091349916789301</v>
      </c>
      <c r="V127" s="784">
        <f>'SAME R Results'!BR95</f>
        <v>276.90482504565301</v>
      </c>
      <c r="W127" s="1086">
        <f>'SAME R Results'!BZ95</f>
        <v>388.21292827763835</v>
      </c>
      <c r="X127" s="1777">
        <f>'SAME R Results'!CA95</f>
        <v>3.3299999999999441</v>
      </c>
      <c r="Y127" s="1777" t="str">
        <f>'SAME R Results'!CB95</f>
        <v xml:space="preserve"> 52S</v>
      </c>
      <c r="Z127" s="1777">
        <f>'SAME R Results'!CC95</f>
        <v>251</v>
      </c>
      <c r="AA127" s="1777">
        <f>'SAME R Results'!CD95</f>
        <v>0.26251221689085807</v>
      </c>
      <c r="AB127" s="1777"/>
      <c r="AC127" s="1777"/>
      <c r="AD127" s="2029">
        <f>'SAME R Results'!CI95</f>
        <v>95</v>
      </c>
      <c r="AE127" s="2029" t="str">
        <f>'SAME R Results'!CJ95</f>
        <v>Silicone</v>
      </c>
      <c r="AF127" s="2033">
        <f>'SAME R Results'!CK95</f>
        <v>0.42214683724720298</v>
      </c>
      <c r="AG127" s="2033">
        <f>'SAME R Results'!CL95</f>
        <v>4.6749648472028525E-2</v>
      </c>
      <c r="AH127" s="2033">
        <f>'SAME R Results'!CM95</f>
        <v>3.3564307200940724E-2</v>
      </c>
      <c r="AI127" s="2062">
        <f t="shared" si="16"/>
        <v>196980.27979567452</v>
      </c>
      <c r="AJ127" s="2061">
        <f t="shared" si="17"/>
        <v>83.154602115813105</v>
      </c>
      <c r="AK127" s="2060">
        <f t="shared" si="18"/>
        <v>43.752036148476343</v>
      </c>
    </row>
    <row r="128" spans="1:95" ht="16.5" hidden="1" customHeight="1" x14ac:dyDescent="0.2">
      <c r="A128" s="780">
        <v>2</v>
      </c>
      <c r="B128" s="836" t="str">
        <f>'SAME R Results'!B96</f>
        <v>Silicone</v>
      </c>
      <c r="C128" s="784" t="str">
        <f>'SAME R Results'!F96</f>
        <v>99a</v>
      </c>
      <c r="D128" s="785" t="str">
        <f>'SAME R Results'!G96</f>
        <v>aged</v>
      </c>
      <c r="E128" s="784">
        <f>'SAME R Results'!K96</f>
        <v>0</v>
      </c>
      <c r="F128" s="793">
        <f>'SAME R Results'!L96</f>
        <v>1.35</v>
      </c>
      <c r="G128" s="784">
        <f>'SAME R Results'!R96</f>
        <v>627.14285714285711</v>
      </c>
      <c r="H128" s="821">
        <f>'SAME R Results'!AR96</f>
        <v>6.2521819999999995</v>
      </c>
      <c r="I128" s="821">
        <f>'SAME R Results'!AS96</f>
        <v>0</v>
      </c>
      <c r="J128" s="821">
        <f>'SAME R Results'!AT96</f>
        <v>0</v>
      </c>
      <c r="K128" s="784">
        <f>'SAME R Results'!BD96</f>
        <v>482680.64130776486</v>
      </c>
      <c r="L128" s="784">
        <f>'SAME R Results'!BE96</f>
        <v>257.17631210006039</v>
      </c>
      <c r="M128" s="784">
        <f>'SAME R Results'!BF96</f>
        <v>6.1549312908349894</v>
      </c>
      <c r="N128" s="784">
        <f>'SAME R Results'!BG96</f>
        <v>1.5156538815916414</v>
      </c>
      <c r="O128" s="789"/>
      <c r="P128" s="784">
        <f>'SAME R Results'!BH96</f>
        <v>133.01611866641571</v>
      </c>
      <c r="Q128" s="817">
        <f>'SAME R Results'!BI96</f>
        <v>0.53280842464133693</v>
      </c>
      <c r="R128" s="817">
        <f>'SAME R Results'!BJ96</f>
        <v>0.83624670481089458</v>
      </c>
      <c r="S128" s="817">
        <f>'SAME R Results'!BL96</f>
        <v>4.0609082097104388</v>
      </c>
      <c r="T128" s="817">
        <f>'SAME R Results'!BM96</f>
        <v>1.956951529924229</v>
      </c>
      <c r="U128" s="817">
        <f>'SAME R Results'!BN96</f>
        <v>0.42529415595640968</v>
      </c>
      <c r="V128" s="784">
        <f>'SAME R Results'!BR96</f>
        <v>257.17631210006039</v>
      </c>
      <c r="W128" s="1086">
        <f>'SAME R Results'!BZ96</f>
        <v>388.21292827763835</v>
      </c>
      <c r="X128" s="1777">
        <f>'SAME R Results'!CA96</f>
        <v>3.3299999999999441</v>
      </c>
      <c r="Y128" s="1777">
        <f>'SAME R Results'!CB96</f>
        <v>0</v>
      </c>
      <c r="Z128" s="1777">
        <f>'SAME R Results'!CC96</f>
        <v>0</v>
      </c>
      <c r="AA128" s="1777">
        <f>'SAME R Results'!CD96</f>
        <v>0.23966868228183413</v>
      </c>
      <c r="AB128" s="1777"/>
      <c r="AC128" s="1777"/>
      <c r="AD128" s="2029">
        <f>'SAME R Results'!CI96</f>
        <v>96</v>
      </c>
      <c r="AE128" s="2029" t="str">
        <f>'SAME R Results'!CJ96</f>
        <v>Silicone</v>
      </c>
      <c r="AF128" s="2033">
        <f>'SAME R Results'!CK96</f>
        <v>0.53280842464133693</v>
      </c>
      <c r="AG128" s="2033">
        <f>'SAME R Results'!CL96</f>
        <v>4.6272071028253543E-2</v>
      </c>
      <c r="AH128" s="2033">
        <f>'SAME R Results'!CM96</f>
        <v>3.1090030277124064E-2</v>
      </c>
      <c r="AI128" s="2062">
        <f t="shared" si="16"/>
        <v>144949.14153386577</v>
      </c>
      <c r="AJ128" s="2061">
        <f t="shared" si="17"/>
        <v>77.230123753773185</v>
      </c>
      <c r="AK128" s="2060">
        <f t="shared" si="18"/>
        <v>39.944780380305687</v>
      </c>
    </row>
    <row r="129" spans="1:95" ht="16.5" customHeight="1" x14ac:dyDescent="0.2">
      <c r="A129" s="780">
        <v>2</v>
      </c>
      <c r="B129" s="836" t="str">
        <f>'SAME R Results'!B104</f>
        <v>Silicone</v>
      </c>
      <c r="C129" s="784">
        <f>'SAME R Results'!F104</f>
        <v>103</v>
      </c>
      <c r="D129" s="785" t="str">
        <f>'SAME R Results'!G104</f>
        <v>low flow run w/ aging</v>
      </c>
      <c r="E129" s="784">
        <f>'SAME R Results'!K104</f>
        <v>1</v>
      </c>
      <c r="F129" s="793">
        <f>'SAME R Results'!L104</f>
        <v>1.35</v>
      </c>
      <c r="G129" s="784">
        <f>'SAME R Results'!R104</f>
        <v>47.714285714285715</v>
      </c>
      <c r="H129" s="821">
        <f>'SAME R Results'!AR104</f>
        <v>6.2606215000000001</v>
      </c>
      <c r="I129" s="821">
        <f>'SAME R Results'!AS104</f>
        <v>0</v>
      </c>
      <c r="J129" s="821">
        <f>'SAME R Results'!AT104</f>
        <v>0</v>
      </c>
      <c r="K129" s="784">
        <f>'SAME R Results'!BD104</f>
        <v>312096.9919050613</v>
      </c>
      <c r="L129" s="784">
        <f>'SAME R Results'!BE104</f>
        <v>121.59461504277496</v>
      </c>
      <c r="M129" s="784">
        <f>'SAME R Results'!BF104</f>
        <v>4.7561933868386106</v>
      </c>
      <c r="N129" s="784">
        <f>'SAME R Results'!BG104</f>
        <v>1.2594530999111959</v>
      </c>
      <c r="O129" s="789"/>
      <c r="P129" s="784">
        <f>'SAME R Results'!BH104</f>
        <v>103.66063754039537</v>
      </c>
      <c r="Q129" s="817">
        <f>'SAME R Results'!BI104</f>
        <v>0.38960521311196605</v>
      </c>
      <c r="R129" s="817">
        <f>'SAME R Results'!BJ104</f>
        <v>0.88994066860296439</v>
      </c>
      <c r="S129" s="817">
        <f>'SAME R Results'!BL104</f>
        <v>3.7763957920894158</v>
      </c>
      <c r="T129" s="817">
        <f>'SAME R Results'!BM104</f>
        <v>2.4814842980856899</v>
      </c>
      <c r="U129" s="817">
        <f>'SAME R Results'!BN104</f>
        <v>0.25778438811066695</v>
      </c>
      <c r="V129" s="784">
        <f>'SAME R Results'!BR104</f>
        <v>121.59461504277496</v>
      </c>
      <c r="W129" s="1086">
        <f>'SAME R Results'!BZ104</f>
        <v>381.50843411618837</v>
      </c>
      <c r="X129" s="1777">
        <f>'SAME R Results'!CA104</f>
        <v>2.8599999999999737</v>
      </c>
      <c r="Y129" s="1777" t="str">
        <f>'SAME R Results'!CB104</f>
        <v xml:space="preserve"> 56S</v>
      </c>
      <c r="Z129" s="1777">
        <f>'SAME R Results'!CC104</f>
        <v>252</v>
      </c>
      <c r="AA129" s="1777">
        <f>'SAME R Results'!CD104</f>
        <v>0.21746986896586643</v>
      </c>
      <c r="AB129" s="1777"/>
      <c r="AC129" s="1777"/>
      <c r="AD129" s="2029">
        <f>'SAME R Results'!CI104</f>
        <v>104</v>
      </c>
      <c r="AE129" s="2029" t="str">
        <f>'SAME R Results'!CJ104</f>
        <v>Silicone</v>
      </c>
      <c r="AF129" s="2033">
        <f>'SAME R Results'!CK104</f>
        <v>0.38960521311196605</v>
      </c>
      <c r="AG129" s="2033">
        <f>'SAME R Results'!CL104</f>
        <v>4.5882347433809444E-2</v>
      </c>
      <c r="AH129" s="2033">
        <f>'SAME R Results'!CM104</f>
        <v>2.9279829758068268E-2</v>
      </c>
      <c r="AI129" s="2062">
        <f t="shared" si="16"/>
        <v>109124.82234442803</v>
      </c>
      <c r="AJ129" s="2061">
        <f t="shared" si="17"/>
        <v>42.515599665306318</v>
      </c>
      <c r="AK129" s="2060">
        <f t="shared" si="18"/>
        <v>36.244978160977738</v>
      </c>
    </row>
    <row r="130" spans="1:95" ht="16.5" customHeight="1" x14ac:dyDescent="0.2">
      <c r="A130" s="780">
        <v>2</v>
      </c>
      <c r="B130" s="836" t="str">
        <f>'SAME R Results'!B105</f>
        <v>Silicone</v>
      </c>
      <c r="C130" s="784" t="str">
        <f>'SAME R Results'!F105</f>
        <v>103a</v>
      </c>
      <c r="D130" s="785" t="str">
        <f>'SAME R Results'!G105</f>
        <v>aged</v>
      </c>
      <c r="E130" s="784">
        <f>'SAME R Results'!K105</f>
        <v>1</v>
      </c>
      <c r="F130" s="793">
        <f>'SAME R Results'!L105</f>
        <v>1.35</v>
      </c>
      <c r="G130" s="784">
        <f>'SAME R Results'!R105</f>
        <v>619</v>
      </c>
      <c r="H130" s="821">
        <f>'SAME R Results'!AR105</f>
        <v>6.2601764999999991</v>
      </c>
      <c r="I130" s="821">
        <f>'SAME R Results'!AS105</f>
        <v>0</v>
      </c>
      <c r="J130" s="821">
        <f>'SAME R Results'!AT105</f>
        <v>0</v>
      </c>
      <c r="K130" s="784">
        <f>'SAME R Results'!BD105</f>
        <v>293202.85419679346</v>
      </c>
      <c r="L130" s="784">
        <f>'SAME R Results'!BE105</f>
        <v>130.00855832868439</v>
      </c>
      <c r="M130" s="784">
        <f>'SAME R Results'!BF105</f>
        <v>4.7043451370904972</v>
      </c>
      <c r="N130" s="784">
        <f>'SAME R Results'!BG105</f>
        <v>1.2240901585401425</v>
      </c>
      <c r="O130" s="789"/>
      <c r="P130" s="784">
        <f>'SAME R Results'!BH105</f>
        <v>93.025149253985816</v>
      </c>
      <c r="Q130" s="817">
        <f>'SAME R Results'!BI105</f>
        <v>0.44340822903935495</v>
      </c>
      <c r="R130" s="817">
        <f>'SAME R Results'!BJ105</f>
        <v>0.87645646736377714</v>
      </c>
      <c r="S130" s="817">
        <f>'SAME R Results'!BL105</f>
        <v>3.8431361483217286</v>
      </c>
      <c r="T130" s="817">
        <f>'SAME R Results'!BM105</f>
        <v>2.2829472231124459</v>
      </c>
      <c r="U130" s="817">
        <f>'SAME R Results'!BN105</f>
        <v>0.31538457450106333</v>
      </c>
      <c r="V130" s="784">
        <f>'SAME R Results'!BR105</f>
        <v>130.00855832868439</v>
      </c>
      <c r="W130" s="1086">
        <f>'SAME R Results'!BZ105</f>
        <v>381.50843411618837</v>
      </c>
      <c r="X130" s="1777">
        <f>'SAME R Results'!CA105</f>
        <v>2.8599999999999737</v>
      </c>
      <c r="Y130" s="1777">
        <f>'SAME R Results'!CB105</f>
        <v>0</v>
      </c>
      <c r="Z130" s="1777">
        <f>'SAME R Results'!CC105</f>
        <v>0</v>
      </c>
      <c r="AA130" s="1777">
        <f>'SAME R Results'!CD105</f>
        <v>0.19515765577759445</v>
      </c>
      <c r="AB130" s="1777"/>
      <c r="AC130" s="1777"/>
      <c r="AD130" s="2029">
        <f>'SAME R Results'!CI105</f>
        <v>105</v>
      </c>
      <c r="AE130" s="2029" t="str">
        <f>'SAME R Results'!CJ105</f>
        <v>Silicone</v>
      </c>
      <c r="AF130" s="2033">
        <f>'SAME R Results'!CK105</f>
        <v>0.44340822903935495</v>
      </c>
      <c r="AG130" s="2033">
        <f>'SAME R Results'!CL105</f>
        <v>5.0570680883792636E-2</v>
      </c>
      <c r="AH130" s="2033">
        <f>'SAME R Results'!CM105</f>
        <v>2.8532280276545557E-2</v>
      </c>
      <c r="AI130" s="2062">
        <f t="shared" si="16"/>
        <v>102518.48048839027</v>
      </c>
      <c r="AJ130" s="2061">
        <f t="shared" si="17"/>
        <v>45.457537877162792</v>
      </c>
      <c r="AK130" s="2060">
        <f t="shared" si="18"/>
        <v>32.526275962932402</v>
      </c>
    </row>
    <row r="131" spans="1:95" ht="16.5" hidden="1" customHeight="1" x14ac:dyDescent="0.2">
      <c r="A131" s="780">
        <v>2</v>
      </c>
      <c r="B131" s="836" t="str">
        <f>'SAME R Results'!B106</f>
        <v>Silicone</v>
      </c>
      <c r="C131" s="784">
        <f>'SAME R Results'!F106</f>
        <v>104</v>
      </c>
      <c r="D131" s="785" t="str">
        <f>'SAME R Results'!G106</f>
        <v>No flow run w/ aging</v>
      </c>
      <c r="E131" s="784">
        <f>'SAME R Results'!K106</f>
        <v>0</v>
      </c>
      <c r="F131" s="793">
        <f>'SAME R Results'!L106</f>
        <v>1.35</v>
      </c>
      <c r="G131" s="784">
        <f>'SAME R Results'!R106</f>
        <v>50.571428571428569</v>
      </c>
      <c r="H131" s="821">
        <f>'SAME R Results'!AR106</f>
        <v>6.2529599999999999</v>
      </c>
      <c r="I131" s="821">
        <f>'SAME R Results'!AS106</f>
        <v>0</v>
      </c>
      <c r="J131" s="821">
        <f>'SAME R Results'!AT106</f>
        <v>0</v>
      </c>
      <c r="K131" s="784">
        <f>'SAME R Results'!BD106</f>
        <v>161835.03759638718</v>
      </c>
      <c r="L131" s="784">
        <f>'SAME R Results'!BE106</f>
        <v>152.1066060136182</v>
      </c>
      <c r="M131" s="784">
        <f>'SAME R Results'!BF106</f>
        <v>6.7707304279384832</v>
      </c>
      <c r="N131" s="784">
        <f>'SAME R Results'!BG106</f>
        <v>1.8460594643041344</v>
      </c>
      <c r="O131" s="789"/>
      <c r="P131" s="784">
        <f>'SAME R Results'!BH106</f>
        <v>137.42237072527996</v>
      </c>
      <c r="Q131" s="817">
        <f>'SAME R Results'!BI106</f>
        <v>0.93988674067582656</v>
      </c>
      <c r="R131" s="817">
        <f>'SAME R Results'!BJ106</f>
        <v>1.2168804592172662</v>
      </c>
      <c r="S131" s="817">
        <f>'SAME R Results'!BL106</f>
        <v>3.6676664857546646</v>
      </c>
      <c r="T131" s="817">
        <f>'SAME R Results'!BM106</f>
        <v>1.6623278381210085</v>
      </c>
      <c r="U131" s="817">
        <f>'SAME R Results'!BN106</f>
        <v>0.82601764712833703</v>
      </c>
      <c r="V131" s="784">
        <f>'SAME R Results'!BR106</f>
        <v>152.1066060136182</v>
      </c>
      <c r="W131" s="1086">
        <f>'SAME R Results'!BZ106</f>
        <v>335.53181792685871</v>
      </c>
      <c r="X131" s="1777">
        <f>'SAME R Results'!CA106</f>
        <v>3.9700000000001401</v>
      </c>
      <c r="Y131" s="1777" t="str">
        <f>'SAME R Results'!CB106</f>
        <v xml:space="preserve"> 57S</v>
      </c>
      <c r="Z131" s="1777">
        <f>'SAME R Results'!CC106</f>
        <v>252</v>
      </c>
      <c r="AA131" s="1777">
        <f>'SAME R Results'!CD106</f>
        <v>0.207691240390844</v>
      </c>
      <c r="AB131" s="1777"/>
      <c r="AC131" s="1777"/>
      <c r="AD131" s="2029">
        <f>'SAME R Results'!CI106</f>
        <v>106</v>
      </c>
      <c r="AE131" s="2029" t="str">
        <f>'SAME R Results'!CJ106</f>
        <v>Silicone</v>
      </c>
      <c r="AF131" s="2033">
        <f>'SAME R Results'!CK106</f>
        <v>0.93988674067582656</v>
      </c>
      <c r="AG131" s="2033">
        <f>'SAME R Results'!CL106</f>
        <v>4.9269492239176982E-2</v>
      </c>
      <c r="AH131" s="2033">
        <f>'SAME R Results'!CM106</f>
        <v>2.8432251960285537E-2</v>
      </c>
      <c r="AI131" s="2062">
        <f t="shared" si="16"/>
        <v>40764.493097325307</v>
      </c>
      <c r="AJ131" s="2061">
        <f t="shared" si="17"/>
        <v>38.314006552547312</v>
      </c>
      <c r="AK131" s="2060">
        <f t="shared" si="18"/>
        <v>34.615206731807334</v>
      </c>
    </row>
    <row r="132" spans="1:95" ht="16.5" hidden="1" customHeight="1" x14ac:dyDescent="0.2">
      <c r="A132" s="780">
        <v>2</v>
      </c>
      <c r="B132" s="836" t="str">
        <f>'SAME R Results'!B107</f>
        <v>Silicone</v>
      </c>
      <c r="C132" s="784" t="str">
        <f>'SAME R Results'!F107</f>
        <v>104a</v>
      </c>
      <c r="D132" s="785" t="str">
        <f>'SAME R Results'!G107</f>
        <v>aged</v>
      </c>
      <c r="E132" s="784">
        <f>'SAME R Results'!K107</f>
        <v>0</v>
      </c>
      <c r="F132" s="793">
        <f>'SAME R Results'!L107</f>
        <v>1.35</v>
      </c>
      <c r="G132" s="784">
        <f>'SAME R Results'!R107</f>
        <v>636.14285714285711</v>
      </c>
      <c r="H132" s="821">
        <f>'SAME R Results'!AR107</f>
        <v>6.2513584999999985</v>
      </c>
      <c r="I132" s="821">
        <f>'SAME R Results'!AS107</f>
        <v>0</v>
      </c>
      <c r="J132" s="821">
        <f>'SAME R Results'!AT107</f>
        <v>0</v>
      </c>
      <c r="K132" s="784">
        <f>'SAME R Results'!BD107</f>
        <v>144873.32405044511</v>
      </c>
      <c r="L132" s="784">
        <f>'SAME R Results'!BE107</f>
        <v>159.74285125148558</v>
      </c>
      <c r="M132" s="784">
        <f>'SAME R Results'!BF107</f>
        <v>5.9374594452505498</v>
      </c>
      <c r="N132" s="784">
        <f>'SAME R Results'!BG107</f>
        <v>1.5596775845127868</v>
      </c>
      <c r="O132" s="809"/>
      <c r="P132" s="784">
        <f>'SAME R Results'!BH107</f>
        <v>118.35054019742921</v>
      </c>
      <c r="Q132" s="817">
        <f>'SAME R Results'!BI107</f>
        <v>1.1026381309223143</v>
      </c>
      <c r="R132" s="817">
        <f>'SAME R Results'!BJ107</f>
        <v>1.2012873282774046</v>
      </c>
      <c r="S132" s="817">
        <f>'SAME R Results'!BL107</f>
        <v>3.8068505338590843</v>
      </c>
      <c r="T132" s="817">
        <f>'SAME R Results'!BM107</f>
        <v>1.3400747238642703</v>
      </c>
      <c r="U132" s="817">
        <f>'SAME R Results'!BN107</f>
        <v>1.0563943322697535</v>
      </c>
      <c r="V132" s="784">
        <f>'SAME R Results'!BR107</f>
        <v>159.74285125148558</v>
      </c>
      <c r="W132" s="1086">
        <f>'SAME R Results'!BZ107</f>
        <v>335.53181792685871</v>
      </c>
      <c r="X132" s="1777">
        <f>'SAME R Results'!CA107</f>
        <v>3.9700000000001401</v>
      </c>
      <c r="Y132" s="1777">
        <f>'SAME R Results'!CB107</f>
        <v>0</v>
      </c>
      <c r="Z132" s="1777">
        <f>'SAME R Results'!CC107</f>
        <v>0</v>
      </c>
      <c r="AA132" s="1777">
        <f>'SAME R Results'!CD107</f>
        <v>0.17886731515983631</v>
      </c>
      <c r="AB132" s="1777"/>
      <c r="AC132" s="1777"/>
      <c r="AD132" s="2029">
        <f>'SAME R Results'!CI107</f>
        <v>107</v>
      </c>
      <c r="AE132" s="2029" t="str">
        <f>'SAME R Results'!CJ107</f>
        <v>Silicone</v>
      </c>
      <c r="AF132" s="2033">
        <f>'SAME R Results'!CK107</f>
        <v>1.1026381309223143</v>
      </c>
      <c r="AG132" s="2033">
        <f>'SAME R Results'!CL107</f>
        <v>5.0168418626107145E-2</v>
      </c>
      <c r="AH132" s="2033">
        <f>'SAME R Results'!CM107</f>
        <v>2.8498923729618431E-2</v>
      </c>
      <c r="AI132" s="2062">
        <f t="shared" si="16"/>
        <v>36492.021171395463</v>
      </c>
      <c r="AJ132" s="2061">
        <f t="shared" si="17"/>
        <v>40.237494018005023</v>
      </c>
      <c r="AK132" s="2060">
        <f t="shared" si="18"/>
        <v>29.811219193306055</v>
      </c>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c r="CO132" s="11"/>
      <c r="CP132" s="11"/>
      <c r="CQ132" s="11"/>
    </row>
    <row r="133" spans="1:95" ht="16.5" customHeight="1" x14ac:dyDescent="0.2">
      <c r="A133" s="780">
        <v>2</v>
      </c>
      <c r="B133" s="836" t="str">
        <f>'SAME R Results'!B117</f>
        <v>Silicone</v>
      </c>
      <c r="C133" s="784">
        <f>'SAME R Results'!F117</f>
        <v>109</v>
      </c>
      <c r="D133" s="785" t="str">
        <f>'SAME R Results'!G117</f>
        <v>low flow run w STS</v>
      </c>
      <c r="E133" s="784">
        <f>'SAME R Results'!K117</f>
        <v>2</v>
      </c>
      <c r="F133" s="793">
        <f>'SAME R Results'!L117</f>
        <v>1.35</v>
      </c>
      <c r="G133" s="784">
        <f>'SAME R Results'!R117</f>
        <v>28.142857142857142</v>
      </c>
      <c r="H133" s="821">
        <f>'SAME R Results'!AR117</f>
        <v>6.2771294999999991</v>
      </c>
      <c r="I133" s="821">
        <f>'SAME R Results'!AS117</f>
        <v>4.556986666666667</v>
      </c>
      <c r="J133" s="821">
        <f>'SAME R Results'!AT117</f>
        <v>5.1367805000000004</v>
      </c>
      <c r="K133" s="784">
        <f>'SAME R Results'!BD117</f>
        <v>1994125.8786545112</v>
      </c>
      <c r="L133" s="784">
        <f>'SAME R Results'!BE117</f>
        <v>512.45177318923925</v>
      </c>
      <c r="M133" s="784">
        <f>'SAME R Results'!BF117</f>
        <v>0</v>
      </c>
      <c r="N133" s="784">
        <f>'SAME R Results'!BG117</f>
        <v>0</v>
      </c>
      <c r="O133" s="789"/>
      <c r="P133" s="784">
        <f>'SAME R Results'!BH117</f>
        <v>150.921491760213</v>
      </c>
      <c r="Q133" s="817">
        <f>'SAME R Results'!BI117</f>
        <v>0.25698065436822065</v>
      </c>
      <c r="R133" s="817">
        <f>'SAME R Results'!BJ117</f>
        <v>0.5435662238110599</v>
      </c>
      <c r="S133" s="817">
        <f>'SAME R Results'!BL117</f>
        <v>0</v>
      </c>
      <c r="T133" s="817">
        <f>'SAME R Results'!BM117</f>
        <v>2.3762769205137761</v>
      </c>
      <c r="U133" s="817">
        <f>'SAME R Results'!BN117</f>
        <v>0.17669506280256947</v>
      </c>
      <c r="V133" s="784">
        <f>'SAME R Results'!BR117</f>
        <v>512.45177318923925</v>
      </c>
      <c r="W133" s="1086">
        <f>'SAME R Results'!BZ117</f>
        <v>382.57380885286187</v>
      </c>
      <c r="X133" s="1777">
        <f>'SAME R Results'!CA117</f>
        <v>2.8799999999999937</v>
      </c>
      <c r="Y133" s="1777" t="str">
        <f>'SAME R Results'!CB117</f>
        <v xml:space="preserve"> 62S</v>
      </c>
      <c r="Z133" s="1777">
        <f>'SAME R Results'!CC117</f>
        <v>253</v>
      </c>
      <c r="AA133" s="1777">
        <f>'SAME R Results'!CD117</f>
        <v>0.31441977450044445</v>
      </c>
      <c r="AB133" s="1777"/>
      <c r="AC133" s="1777"/>
      <c r="AD133" s="2029"/>
      <c r="AE133" s="2029"/>
      <c r="AF133" s="2029"/>
      <c r="AG133" s="2029"/>
      <c r="AH133" s="2029"/>
      <c r="AI133" s="2062">
        <f t="shared" si="16"/>
        <v>692404.81897726236</v>
      </c>
      <c r="AJ133" s="2061">
        <f t="shared" si="17"/>
        <v>177.93464346848623</v>
      </c>
      <c r="AK133" s="2060">
        <f t="shared" si="18"/>
        <v>52.403295750074072</v>
      </c>
    </row>
    <row r="134" spans="1:95" ht="16.5" customHeight="1" x14ac:dyDescent="0.25">
      <c r="A134" s="778">
        <v>1</v>
      </c>
      <c r="B134" s="779" t="str">
        <f>'SAME1 Flight Tests 8-27-09'!B29</f>
        <v>Teflon</v>
      </c>
      <c r="C134" s="779">
        <f>'SAME1 Flight Tests 8-27-09'!E29</f>
        <v>25</v>
      </c>
      <c r="D134" s="779" t="str">
        <f>'SAME1 Flight Tests 8-27-09'!F29</f>
        <v>Air flow down</v>
      </c>
      <c r="E134" s="779">
        <f>'SAME1 Flight Tests 8-27-09'!L29</f>
        <v>4</v>
      </c>
      <c r="F134" s="804">
        <f>'SAME1 Flight Tests 8-27-09'!M29</f>
        <v>1.4450000000000001</v>
      </c>
      <c r="G134" s="805">
        <f>'SAME1 Flight Tests 8-27-09'!Q29</f>
        <v>33.5</v>
      </c>
      <c r="H134" s="820">
        <f>'SAME1 Flight Tests 8-27-09'!Z29</f>
        <v>1.6403656500000001</v>
      </c>
      <c r="I134" s="820">
        <f>'SAME1 Flight Tests 8-27-09'!AA29</f>
        <v>4.5407105000000003</v>
      </c>
      <c r="J134" s="822"/>
      <c r="K134" s="805">
        <f>'SAME1 Flight Tests 8-27-09'!AK29</f>
        <v>1737804.3083343599</v>
      </c>
      <c r="L134" s="805">
        <f>'SAME1 Flight Tests 8-27-09'!AL29</f>
        <v>232.37147658869438</v>
      </c>
      <c r="M134" s="806"/>
      <c r="N134" s="805"/>
      <c r="O134" s="806"/>
      <c r="P134" s="805">
        <f>'SAME1 Flight Tests 8-27-09'!AM29</f>
        <v>54.644314000000008</v>
      </c>
      <c r="Q134" s="816">
        <f>'SAME1 Flight Tests 8-27-09'!AP29</f>
        <v>0.13371556018952235</v>
      </c>
      <c r="R134" s="816">
        <f>'SAME1 Flight Tests 8-27-09'!AQ29</f>
        <v>0.30215438008227241</v>
      </c>
      <c r="S134" s="816"/>
      <c r="T134" s="816">
        <f>'SAME1 Flight Tests 8-27-09'!AS29</f>
        <v>2.4667392237221515</v>
      </c>
      <c r="U134" s="816">
        <f>'SAME1 Flight Tests 8-27-09'!AT29</f>
        <v>8.895256485759552E-2</v>
      </c>
      <c r="V134" s="806"/>
      <c r="W134" s="805">
        <f>'SAME1 Flight Tests 8-27-09'!BH29</f>
        <v>516.30303768525073</v>
      </c>
      <c r="X134" s="1804">
        <f>'SAME1 Flight Tests 8-27-09'!BI29</f>
        <v>1.6299999999999093</v>
      </c>
      <c r="Y134" s="1804">
        <f>'SAME1 Flight Tests 8-27-09'!BJ29</f>
        <v>25</v>
      </c>
      <c r="Z134" s="1804">
        <f>'SAME1 Flight Tests 8-27-09'!BK29</f>
        <v>0</v>
      </c>
      <c r="AA134" s="1804">
        <f>'SAME1 Flight Tests 8-27-09'!BL29</f>
        <v>0.20114471411044066</v>
      </c>
      <c r="AB134" s="1804">
        <f>'SAME1 Flight Tests 8-27-09'!BM29</f>
        <v>0.48850578171632197</v>
      </c>
      <c r="AC134" s="1804">
        <f>'SAME1 Flight Tests 8-27-09'!BN29</f>
        <v>0.99415560402459691</v>
      </c>
      <c r="AD134" s="2031"/>
      <c r="AE134" s="2032"/>
      <c r="AF134" s="2032"/>
      <c r="AG134" s="2032"/>
      <c r="AH134" s="2032"/>
      <c r="AI134" s="2062">
        <f t="shared" si="16"/>
        <v>1066137.6124751267</v>
      </c>
      <c r="AJ134" s="2061">
        <f t="shared" si="17"/>
        <v>142.55918809123148</v>
      </c>
      <c r="AK134" s="2060">
        <f t="shared" si="18"/>
        <v>33.524119018406779</v>
      </c>
      <c r="AL134" s="2027"/>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row>
    <row r="135" spans="1:95" ht="16.5" customHeight="1" x14ac:dyDescent="0.25">
      <c r="A135" s="778">
        <v>1</v>
      </c>
      <c r="B135" s="779" t="str">
        <f>'SAME1 Flight Tests 8-27-09'!B30</f>
        <v>Teflon</v>
      </c>
      <c r="C135" s="779">
        <f>'SAME1 Flight Tests 8-27-09'!E30</f>
        <v>26</v>
      </c>
      <c r="D135" s="779" t="str">
        <f>'SAME1 Flight Tests 8-27-09'!F30</f>
        <v>Base line / Aging</v>
      </c>
      <c r="E135" s="779">
        <f>'SAME1 Flight Tests 8-27-09'!L30</f>
        <v>8</v>
      </c>
      <c r="F135" s="804">
        <f>'SAME1 Flight Tests 8-27-09'!M30</f>
        <v>1.4450000000000001</v>
      </c>
      <c r="G135" s="805">
        <f>'SAME1 Flight Tests 8-27-09'!Q30</f>
        <v>35.166666666666664</v>
      </c>
      <c r="H135" s="820">
        <f>'SAME1 Flight Tests 8-27-09'!Z30</f>
        <v>0.81913770000000008</v>
      </c>
      <c r="I135" s="820">
        <f>'SAME1 Flight Tests 8-27-09'!AA30</f>
        <v>-5.0353999999999991E-4</v>
      </c>
      <c r="J135" s="822"/>
      <c r="K135" s="805">
        <f>'SAME1 Flight Tests 8-27-09'!AK30</f>
        <v>1409983.1850205562</v>
      </c>
      <c r="L135" s="805">
        <f>'SAME1 Flight Tests 8-27-09'!AL30</f>
        <v>263.43796766269088</v>
      </c>
      <c r="M135" s="806"/>
      <c r="N135" s="805"/>
      <c r="O135" s="806"/>
      <c r="P135" s="805">
        <f>'SAME1 Flight Tests 8-27-09'!AM30</f>
        <v>13.350610999999997</v>
      </c>
      <c r="Q135" s="816">
        <f>'SAME1 Flight Tests 8-27-09'!AP30</f>
        <v>0.18683766619447323</v>
      </c>
      <c r="R135" s="816">
        <f>'SAME1 Flight Tests 8-27-09'!AQ30</f>
        <v>0.20260508750416512</v>
      </c>
      <c r="S135" s="816"/>
      <c r="T135" s="816">
        <f>'SAME1 Flight Tests 8-27-09'!AS30</f>
        <v>1.329280197104588</v>
      </c>
      <c r="U135" s="816">
        <f>'SAME1 Flight Tests 8-27-09'!AT30</f>
        <v>0.17942025827856098</v>
      </c>
      <c r="V135" s="806"/>
      <c r="W135" s="805">
        <f>'SAME1 Flight Tests 8-27-09'!BH30</f>
        <v>517.61263896959224</v>
      </c>
      <c r="X135" s="1804">
        <f>'SAME1 Flight Tests 8-27-09'!BI30</f>
        <v>3.3999999999999586</v>
      </c>
      <c r="Y135" s="1804">
        <f>'SAME1 Flight Tests 8-27-09'!BJ30</f>
        <v>26</v>
      </c>
      <c r="Z135" s="1804">
        <f>'SAME1 Flight Tests 8-27-09'!BK30</f>
        <v>0</v>
      </c>
      <c r="AA135" s="1804">
        <f>'SAME1 Flight Tests 8-27-09'!BL30</f>
        <v>2.3559901764706168E-2</v>
      </c>
      <c r="AB135" s="1804">
        <f>'SAME1 Flight Tests 8-27-09'!BM30</f>
        <v>0.99999989019229296</v>
      </c>
      <c r="AC135" s="1804">
        <f>'SAME1 Flight Tests 8-27-09'!BN30</f>
        <v>1</v>
      </c>
      <c r="AD135" s="2031"/>
      <c r="AE135" s="2032"/>
      <c r="AF135" s="2032"/>
      <c r="AG135" s="2032"/>
      <c r="AH135" s="2032"/>
      <c r="AI135" s="2062">
        <f t="shared" si="16"/>
        <v>414700.93677075685</v>
      </c>
      <c r="AJ135" s="2061">
        <f t="shared" si="17"/>
        <v>77.481755194910022</v>
      </c>
      <c r="AK135" s="2060">
        <f t="shared" si="18"/>
        <v>3.9266502941176942</v>
      </c>
      <c r="AL135" s="2027"/>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row>
    <row r="136" spans="1:95" ht="16.5" customHeight="1" x14ac:dyDescent="0.25">
      <c r="A136" s="778">
        <v>1</v>
      </c>
      <c r="B136" s="779" t="str">
        <f>'SAME1 Flight Tests 8-27-09'!B31</f>
        <v>Teflon</v>
      </c>
      <c r="C136" s="779" t="str">
        <f>'SAME1 Flight Tests 8-27-09'!E31</f>
        <v>26a</v>
      </c>
      <c r="D136" s="779" t="str">
        <f>'SAME1 Flight Tests 8-27-09'!F31</f>
        <v>after secondary aging</v>
      </c>
      <c r="E136" s="779">
        <f>'SAME1 Flight Tests 8-27-09'!L31</f>
        <v>8</v>
      </c>
      <c r="F136" s="804">
        <f>'SAME1 Flight Tests 8-27-09'!M31</f>
        <v>1.4450000000000001</v>
      </c>
      <c r="G136" s="805">
        <f>'SAME1 Flight Tests 8-27-09'!Q31</f>
        <v>801</v>
      </c>
      <c r="H136" s="820">
        <f>'SAME1 Flight Tests 8-27-09'!Z31</f>
        <v>0.93556209999999995</v>
      </c>
      <c r="I136" s="820">
        <f>'SAME1 Flight Tests 8-27-09'!AA31</f>
        <v>-5.9509264999999987E-4</v>
      </c>
      <c r="J136" s="822"/>
      <c r="K136" s="805">
        <f>'SAME1 Flight Tests 8-27-09'!AK31</f>
        <v>646297.04735521181</v>
      </c>
      <c r="L136" s="805">
        <f>'SAME1 Flight Tests 8-27-09'!AL31</f>
        <v>161.08926223441955</v>
      </c>
      <c r="M136" s="806"/>
      <c r="N136" s="805"/>
      <c r="O136" s="806"/>
      <c r="P136" s="805">
        <f>'SAME1 Flight Tests 8-27-09'!AM31</f>
        <v>14.050080999999997</v>
      </c>
      <c r="Q136" s="816">
        <f>'SAME1 Flight Tests 8-27-09'!AP31</f>
        <v>0.24924957168477233</v>
      </c>
      <c r="R136" s="816">
        <f>'SAME1 Flight Tests 8-27-09'!AQ31</f>
        <v>0.2672082375696318</v>
      </c>
      <c r="S136" s="816"/>
      <c r="T136" s="816">
        <f>'SAME1 Flight Tests 8-27-09'!AS31</f>
        <v>1.3018261923011838</v>
      </c>
      <c r="U136" s="816">
        <f>'SAME1 Flight Tests 8-27-09'!AT31</f>
        <v>0.2407280565775852</v>
      </c>
      <c r="V136" s="806"/>
      <c r="W136" s="805">
        <f>'SAME1 Flight Tests 8-27-09'!BH31</f>
        <v>517.61263896959224</v>
      </c>
      <c r="X136" s="1804">
        <f>'SAME1 Flight Tests 8-27-09'!BI31</f>
        <v>3.3999999999999586</v>
      </c>
      <c r="Y136" s="1804">
        <f>'SAME1 Flight Tests 8-27-09'!BJ31</f>
        <v>26</v>
      </c>
      <c r="Z136" s="1804">
        <f>'SAME1 Flight Tests 8-27-09'!BK31</f>
        <v>0</v>
      </c>
      <c r="AA136" s="1804">
        <f>'SAME1 Flight Tests 8-27-09'!BL31</f>
        <v>2.4794260588235591E-2</v>
      </c>
      <c r="AB136" s="1804">
        <f>'SAME1 Flight Tests 8-27-09'!BM31</f>
        <v>0.99999796436005317</v>
      </c>
      <c r="AC136" s="1804">
        <f>'SAME1 Flight Tests 8-27-09'!BN31</f>
        <v>1</v>
      </c>
      <c r="AD136" s="2031"/>
      <c r="AE136" s="2032"/>
      <c r="AF136" s="2032"/>
      <c r="AG136" s="2032"/>
      <c r="AH136" s="2032"/>
      <c r="AI136" s="2062">
        <f t="shared" si="16"/>
        <v>190087.36686918227</v>
      </c>
      <c r="AJ136" s="2061">
        <f t="shared" si="17"/>
        <v>47.379194774829855</v>
      </c>
      <c r="AK136" s="2060">
        <f t="shared" si="18"/>
        <v>4.1323767647059322</v>
      </c>
      <c r="AL136" s="2027"/>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row>
    <row r="137" spans="1:95" ht="16.5" customHeight="1" x14ac:dyDescent="0.25">
      <c r="A137" s="778">
        <v>1</v>
      </c>
      <c r="B137" s="779" t="str">
        <f>'SAME1 Flight Tests 8-27-09'!B33</f>
        <v>Teflon</v>
      </c>
      <c r="C137" s="779">
        <f>'SAME1 Flight Tests 8-27-09'!E33</f>
        <v>28</v>
      </c>
      <c r="D137" s="779" t="str">
        <f>'SAME1 Flight Tests 8-27-09'!F33</f>
        <v>Heat down</v>
      </c>
      <c r="E137" s="779">
        <f>'SAME1 Flight Tests 8-27-09'!L33</f>
        <v>8</v>
      </c>
      <c r="F137" s="804">
        <f>'SAME1 Flight Tests 8-27-09'!M33</f>
        <v>1.44</v>
      </c>
      <c r="G137" s="805">
        <f>'SAME1 Flight Tests 8-27-09'!Q33</f>
        <v>41.333333333333336</v>
      </c>
      <c r="H137" s="820">
        <f>'SAME1 Flight Tests 8-27-09'!Z33</f>
        <v>0.86352554999999975</v>
      </c>
      <c r="I137" s="820">
        <f>'SAME1 Flight Tests 8-27-09'!AA33</f>
        <v>4.6410369999999999</v>
      </c>
      <c r="J137" s="822"/>
      <c r="K137" s="805">
        <f>'SAME1 Flight Tests 8-27-09'!AK33</f>
        <v>1291855.5021625953</v>
      </c>
      <c r="L137" s="805">
        <f>'SAME1 Flight Tests 8-27-09'!AL33</f>
        <v>196.45114432072162</v>
      </c>
      <c r="M137" s="806"/>
      <c r="N137" s="805"/>
      <c r="O137" s="806"/>
      <c r="P137" s="805">
        <f>'SAME1 Flight Tests 8-27-09'!AM33</f>
        <v>12.972173999999997</v>
      </c>
      <c r="Q137" s="816">
        <f>'SAME1 Flight Tests 8-27-09'!AP33</f>
        <v>0.15206897674845057</v>
      </c>
      <c r="R137" s="816">
        <f>'SAME1 Flight Tests 8-27-09'!AQ33</f>
        <v>0.2066073251604415</v>
      </c>
      <c r="S137" s="816"/>
      <c r="T137" s="816">
        <f>'SAME1 Flight Tests 8-27-09'!AS33</f>
        <v>1.7395241455507557</v>
      </c>
      <c r="U137" s="816">
        <f>'SAME1 Flight Tests 8-27-09'!AT33</f>
        <v>0.13046321538133326</v>
      </c>
      <c r="V137" s="806"/>
      <c r="W137" s="805">
        <f>'SAME1 Flight Tests 8-27-09'!BH33</f>
        <v>511.74122532819257</v>
      </c>
      <c r="X137" s="1804">
        <f>'SAME1 Flight Tests 8-27-09'!BI33</f>
        <v>2.0999999999999908</v>
      </c>
      <c r="Y137" s="1804">
        <f>'SAME1 Flight Tests 8-27-09'!BJ33</f>
        <v>28</v>
      </c>
      <c r="Z137" s="1804">
        <f>'SAME1 Flight Tests 8-27-09'!BK33</f>
        <v>0</v>
      </c>
      <c r="AA137" s="1804">
        <f>'SAME1 Flight Tests 8-27-09'!BL33</f>
        <v>3.7063354285714445E-2</v>
      </c>
      <c r="AB137" s="1804">
        <f>'SAME1 Flight Tests 8-27-09'!BM33</f>
        <v>0.97820609687076043</v>
      </c>
      <c r="AC137" s="1804">
        <f>'SAME1 Flight Tests 8-27-09'!BN33</f>
        <v>0.99999999967384046</v>
      </c>
      <c r="AD137" s="2031"/>
      <c r="AE137" s="2032"/>
      <c r="AF137" s="2032"/>
      <c r="AG137" s="2032"/>
      <c r="AH137" s="2032"/>
      <c r="AI137" s="2062">
        <f t="shared" si="16"/>
        <v>615169.28674409573</v>
      </c>
      <c r="AJ137" s="2061">
        <f t="shared" si="17"/>
        <v>93.548163962248807</v>
      </c>
      <c r="AK137" s="2060">
        <f t="shared" si="18"/>
        <v>6.1772257142857399</v>
      </c>
      <c r="AL137" s="2027"/>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row>
    <row r="138" spans="1:95" ht="16.5" customHeight="1" x14ac:dyDescent="0.25">
      <c r="A138" s="778">
        <v>1</v>
      </c>
      <c r="B138" s="779" t="str">
        <f>'SAME1 Flight Tests 8-27-09'!B53</f>
        <v>Teflon</v>
      </c>
      <c r="C138" s="779">
        <f>'SAME1 Flight Tests 8-27-09'!E53</f>
        <v>41</v>
      </c>
      <c r="D138" s="779" t="str">
        <f>'SAME1 Flight Tests 8-27-09'!F53</f>
        <v>low flow aging</v>
      </c>
      <c r="E138" s="779">
        <f>'SAME1 Flight Tests 8-27-09'!L53</f>
        <v>2</v>
      </c>
      <c r="F138" s="804">
        <f>'SAME1 Flight Tests 8-27-09'!M53</f>
        <v>1.44</v>
      </c>
      <c r="G138" s="805">
        <f>'SAME1 Flight Tests 8-27-09'!Q53</f>
        <v>36.166666666666664</v>
      </c>
      <c r="H138" s="820">
        <f>'SAME1 Flight Tests 8-27-09'!Z53</f>
        <v>6.8664520000000001E-4</v>
      </c>
      <c r="I138" s="820">
        <f>'SAME1 Flight Tests 8-27-09'!AA53</f>
        <v>-6.8664520000000001E-4</v>
      </c>
      <c r="J138" s="822"/>
      <c r="K138" s="805">
        <f>'SAME1 Flight Tests 8-27-09'!AK53</f>
        <v>1010553.8850986513</v>
      </c>
      <c r="L138" s="805">
        <f>'SAME1 Flight Tests 8-27-09'!AL53</f>
        <v>179.6819752300683</v>
      </c>
      <c r="M138" s="806"/>
      <c r="N138" s="805"/>
      <c r="O138" s="806"/>
      <c r="P138" s="805">
        <f>'SAME1 Flight Tests 8-27-09'!AM53</f>
        <v>68.239795999999998</v>
      </c>
      <c r="Q138" s="816">
        <f>'SAME1 Flight Tests 8-27-09'!AP53</f>
        <v>0.17780543707723964</v>
      </c>
      <c r="R138" s="816">
        <f>'SAME1 Flight Tests 8-27-09'!AQ53</f>
        <v>0.38972921366338154</v>
      </c>
      <c r="S138" s="816"/>
      <c r="T138" s="816">
        <f>'SAME1 Flight Tests 8-27-09'!AS53</f>
        <v>2.4250886715837647</v>
      </c>
      <c r="U138" s="816">
        <f>'SAME1 Flight Tests 8-27-09'!AT53</f>
        <v>0.12009808290984868</v>
      </c>
      <c r="V138" s="806"/>
      <c r="W138" s="805">
        <f>'SAME1 Flight Tests 8-27-09'!BH53</f>
        <v>517.69385314585145</v>
      </c>
      <c r="X138" s="1804">
        <f>'SAME1 Flight Tests 8-27-09'!BI53</f>
        <v>1.5200000000000768</v>
      </c>
      <c r="Y138" s="1804">
        <f>'SAME1 Flight Tests 8-27-09'!BJ53</f>
        <v>41</v>
      </c>
      <c r="Z138" s="1804">
        <f>'SAME1 Flight Tests 8-27-09'!BK53</f>
        <v>0</v>
      </c>
      <c r="AA138" s="1804">
        <f>'SAME1 Flight Tests 8-27-09'!BL53</f>
        <v>0.26936761578946006</v>
      </c>
      <c r="AB138" s="1804">
        <f>'SAME1 Flight Tests 8-27-09'!BM53</f>
        <v>0.39546766061512001</v>
      </c>
      <c r="AC138" s="1804">
        <f>'SAME1 Flight Tests 8-27-09'!BN53</f>
        <v>0.99020594113323446</v>
      </c>
      <c r="AD138" s="2031"/>
      <c r="AE138" s="2032"/>
      <c r="AF138" s="2032"/>
      <c r="AG138" s="2032"/>
      <c r="AH138" s="2032"/>
      <c r="AI138" s="2062">
        <f t="shared" si="16"/>
        <v>664838.08230171062</v>
      </c>
      <c r="AJ138" s="2061">
        <f t="shared" si="17"/>
        <v>118.21182580924949</v>
      </c>
      <c r="AK138" s="2060">
        <f t="shared" si="18"/>
        <v>44.894602631576674</v>
      </c>
      <c r="AL138" s="2027"/>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row>
    <row r="139" spans="1:95" ht="16.5" customHeight="1" x14ac:dyDescent="0.25">
      <c r="A139" s="778">
        <v>1</v>
      </c>
      <c r="B139" s="779" t="str">
        <f>'SAME1 Flight Tests 8-27-09'!B54</f>
        <v>Teflon</v>
      </c>
      <c r="C139" s="779" t="str">
        <f>'SAME1 Flight Tests 8-27-09'!E54</f>
        <v>41a</v>
      </c>
      <c r="D139" s="779" t="str">
        <f>'SAME1 Flight Tests 8-27-09'!F54</f>
        <v xml:space="preserve">     Aging</v>
      </c>
      <c r="E139" s="779">
        <f>'SAME1 Flight Tests 8-27-09'!L54</f>
        <v>2</v>
      </c>
      <c r="F139" s="804">
        <f>'SAME1 Flight Tests 8-27-09'!M54</f>
        <v>1.44</v>
      </c>
      <c r="G139" s="805">
        <f>'SAME1 Flight Tests 8-27-09'!Q54</f>
        <v>807.16666666666663</v>
      </c>
      <c r="H139" s="820">
        <f>'SAME1 Flight Tests 8-27-09'!Z54</f>
        <v>7.0672257894736836E-4</v>
      </c>
      <c r="I139" s="820">
        <f>'SAME1 Flight Tests 8-27-09'!AA54</f>
        <v>-7.0672257894736836E-4</v>
      </c>
      <c r="J139" s="822"/>
      <c r="K139" s="805">
        <f>'SAME1 Flight Tests 8-27-09'!AK54</f>
        <v>563835.38645896956</v>
      </c>
      <c r="L139" s="805">
        <f>'SAME1 Flight Tests 8-27-09'!AL54</f>
        <v>102.64261980254548</v>
      </c>
      <c r="M139" s="806"/>
      <c r="N139" s="805"/>
      <c r="O139" s="806"/>
      <c r="P139" s="805">
        <f>'SAME1 Flight Tests 8-27-09'!AM54</f>
        <v>44.177575999999995</v>
      </c>
      <c r="Q139" s="816">
        <f>'SAME1 Flight Tests 8-27-09'!AP54</f>
        <v>0.18204359333877107</v>
      </c>
      <c r="R139" s="816">
        <f>'SAME1 Flight Tests 8-27-09'!AQ54</f>
        <v>0.4095106563201677</v>
      </c>
      <c r="S139" s="816"/>
      <c r="T139" s="816">
        <f>'SAME1 Flight Tests 8-27-09'!AS54</f>
        <v>2.4605824809110279</v>
      </c>
      <c r="U139" s="816">
        <f>'SAME1 Flight Tests 8-27-09'!AT54</f>
        <v>0.12137535003189111</v>
      </c>
      <c r="V139" s="806"/>
      <c r="W139" s="805">
        <f>'SAME1 Flight Tests 8-27-09'!BH54</f>
        <v>517.69385314585145</v>
      </c>
      <c r="X139" s="1804">
        <f>'SAME1 Flight Tests 8-27-09'!BI54</f>
        <v>1.5200000000000768</v>
      </c>
      <c r="Y139" s="1804">
        <f>'SAME1 Flight Tests 8-27-09'!BJ54</f>
        <v>41</v>
      </c>
      <c r="Z139" s="1804">
        <f>'SAME1 Flight Tests 8-27-09'!BK54</f>
        <v>0</v>
      </c>
      <c r="AA139" s="1804">
        <f>'SAME1 Flight Tests 8-27-09'!BL54</f>
        <v>0.17438516842104379</v>
      </c>
      <c r="AB139" s="1804">
        <f>'SAME1 Flight Tests 8-27-09'!BM54</f>
        <v>0.35978099309246014</v>
      </c>
      <c r="AC139" s="1804">
        <f>'SAME1 Flight Tests 8-27-09'!BN54</f>
        <v>0.98603443939760194</v>
      </c>
      <c r="AD139" s="2031"/>
      <c r="AE139" s="2032"/>
      <c r="AF139" s="2032"/>
      <c r="AG139" s="2032"/>
      <c r="AH139" s="2032"/>
      <c r="AI139" s="2062">
        <f t="shared" si="16"/>
        <v>370944.33319667174</v>
      </c>
      <c r="AJ139" s="2061">
        <f t="shared" si="17"/>
        <v>67.528039343776513</v>
      </c>
      <c r="AK139" s="2060">
        <f t="shared" si="18"/>
        <v>29.064194736840633</v>
      </c>
      <c r="AL139" s="2027"/>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row>
    <row r="140" spans="1:95" ht="16.5" hidden="1" customHeight="1" x14ac:dyDescent="0.2">
      <c r="A140" s="780">
        <v>2</v>
      </c>
      <c r="B140" s="785" t="str">
        <f>'SAME R Results'!B5</f>
        <v>Teflon</v>
      </c>
      <c r="C140" s="784">
        <f>'SAME R Results'!F5</f>
        <v>50</v>
      </c>
      <c r="D140" s="785" t="str">
        <f>'SAME R Results'!G5</f>
        <v>Baseline High RT/R0</v>
      </c>
      <c r="E140" s="784">
        <f>'SAME R Results'!K5</f>
        <v>8.1</v>
      </c>
      <c r="F140" s="793">
        <f>'SAME R Results'!L5</f>
        <v>1.4524143054229013</v>
      </c>
      <c r="G140" s="784">
        <f>'SAME R Results'!R5</f>
        <v>33.200000000000003</v>
      </c>
      <c r="H140" s="821">
        <f>'SAME R Results'!AR5</f>
        <v>3.4159999999999999</v>
      </c>
      <c r="I140" s="821">
        <f>'SAME R Results'!AS5</f>
        <v>0</v>
      </c>
      <c r="J140" s="821">
        <f>'SAME R Results'!AT5</f>
        <v>0</v>
      </c>
      <c r="K140" s="784">
        <f>'SAME R Results'!BD5</f>
        <v>3654789.4777492345</v>
      </c>
      <c r="L140" s="784">
        <f>'SAME R Results'!BE5</f>
        <v>541.22426782057232</v>
      </c>
      <c r="M140" s="784">
        <f>'SAME R Results'!BF5</f>
        <v>0.34517884999999998</v>
      </c>
      <c r="N140" s="784">
        <f>'SAME R Results'!BG5</f>
        <v>9.5508775000000018E-2</v>
      </c>
      <c r="O140" s="789"/>
      <c r="P140" s="784">
        <f>'SAME R Results'!BH5</f>
        <v>68.141146999999975</v>
      </c>
      <c r="Q140" s="817">
        <f>'SAME R Results'!BI5</f>
        <v>0.14808630459171615</v>
      </c>
      <c r="R140" s="817">
        <f>'SAME R Results'!BJ5</f>
        <v>0.25295421677328306</v>
      </c>
      <c r="S140" s="817">
        <f>'SAME R Results'!BL5</f>
        <v>3.6141061384150297</v>
      </c>
      <c r="T140" s="817">
        <f>'SAME R Results'!BM5</f>
        <v>2.0786515528876603</v>
      </c>
      <c r="U140" s="817">
        <f>'SAME R Results'!BN5</f>
        <v>0.11330560179039686</v>
      </c>
      <c r="V140" s="784">
        <f>'SAME R Results'!BR5</f>
        <v>541.22426782057232</v>
      </c>
      <c r="W140" s="1086">
        <f>'SAME R Results'!BZ5</f>
        <v>529.63562470856755</v>
      </c>
      <c r="X140" s="1777">
        <f>'SAME R Results'!CA5</f>
        <v>0</v>
      </c>
      <c r="Y140" s="1777">
        <f>'SAME R Results'!CB5</f>
        <v>0</v>
      </c>
      <c r="Z140" s="1777">
        <f>'SAME R Results'!CC5</f>
        <v>0</v>
      </c>
      <c r="AA140" s="1777">
        <f>'SAME R Results'!CD5</f>
        <v>0</v>
      </c>
      <c r="AB140" s="1777"/>
      <c r="AC140" s="1777"/>
      <c r="AD140" s="2029">
        <f>'SAME R Results'!CI5</f>
        <v>5</v>
      </c>
      <c r="AE140" s="2029" t="str">
        <f>'SAME R Results'!CJ5</f>
        <v>Teflon</v>
      </c>
      <c r="AF140" s="2033">
        <f>'SAME R Results'!CK5</f>
        <v>0.14808630459171615</v>
      </c>
      <c r="AG140" s="2033">
        <f>'SAME R Results'!CL5</f>
        <v>5.0656448445166339E-3</v>
      </c>
      <c r="AH140" s="2033">
        <f>'SAME R Results'!CM5</f>
        <v>2.0410251144542601E-2</v>
      </c>
      <c r="AI140" s="2062"/>
      <c r="AJ140" s="2061"/>
      <c r="AK140" s="2060"/>
    </row>
    <row r="141" spans="1:95" ht="16.5" customHeight="1" x14ac:dyDescent="0.2">
      <c r="A141" s="780">
        <v>2</v>
      </c>
      <c r="B141" s="785" t="str">
        <f>'SAME R Results'!B14</f>
        <v>Teflon</v>
      </c>
      <c r="C141" s="784">
        <f>'SAME R Results'!F14</f>
        <v>56</v>
      </c>
      <c r="D141" s="785" t="str">
        <f>'SAME R Results'!G14</f>
        <v>Baseline</v>
      </c>
      <c r="E141" s="784">
        <f>'SAME R Results'!K14</f>
        <v>8.1</v>
      </c>
      <c r="F141" s="793">
        <f>'SAME R Results'!L14</f>
        <v>1.4450000000000001</v>
      </c>
      <c r="G141" s="784">
        <f>'SAME R Results'!R14</f>
        <v>40.6</v>
      </c>
      <c r="H141" s="821">
        <f>'SAME R Results'!AR14</f>
        <v>0.1842</v>
      </c>
      <c r="I141" s="821">
        <f>'SAME R Results'!AS14</f>
        <v>0</v>
      </c>
      <c r="J141" s="821">
        <f>'SAME R Results'!AT14</f>
        <v>0</v>
      </c>
      <c r="K141" s="784">
        <f>'SAME R Results'!BD14</f>
        <v>3037043.9171539079</v>
      </c>
      <c r="L141" s="784">
        <f>'SAME R Results'!BE14</f>
        <v>400.39400960857876</v>
      </c>
      <c r="M141" s="784">
        <f>'SAME R Results'!BF14</f>
        <v>0.1195471</v>
      </c>
      <c r="N141" s="784">
        <f>'SAME R Results'!BG14</f>
        <v>3.5698112500000004E-2</v>
      </c>
      <c r="O141" s="789"/>
      <c r="P141" s="784">
        <f>'SAME R Results'!BH14</f>
        <v>21.97963</v>
      </c>
      <c r="Q141" s="817">
        <f>'SAME R Results'!BI14</f>
        <v>0.13183675328073566</v>
      </c>
      <c r="R141" s="817">
        <f>'SAME R Results'!BJ14</f>
        <v>0.18452250171432627</v>
      </c>
      <c r="S141" s="817">
        <f>'SAME R Results'!BL14</f>
        <v>3.3488353200746954</v>
      </c>
      <c r="T141" s="817">
        <f>'SAME R Results'!BM14</f>
        <v>1.7857412174371969</v>
      </c>
      <c r="U141" s="817">
        <f>'SAME R Results'!BN14</f>
        <v>0.11143717188099855</v>
      </c>
      <c r="V141" s="784">
        <f>'SAME R Results'!BR14</f>
        <v>400.39400960857876</v>
      </c>
      <c r="W141" s="1086">
        <f>'SAME R Results'!BZ14</f>
        <v>514.13740453829121</v>
      </c>
      <c r="X141" s="1777">
        <f>'SAME R Results'!CA14</f>
        <v>4.9966666666667603</v>
      </c>
      <c r="Y141" s="1777" t="str">
        <f>'SAME R Results'!CB14</f>
        <v xml:space="preserve"> 09T</v>
      </c>
      <c r="Z141" s="1777">
        <f>'SAME R Results'!CC14</f>
        <v>210</v>
      </c>
      <c r="AA141" s="1777">
        <f>'SAME R Results'!CD14</f>
        <v>2.6393151434289032E-2</v>
      </c>
      <c r="AB141" s="1777"/>
      <c r="AC141" s="1777"/>
      <c r="AD141" s="2029">
        <f>'SAME R Results'!CI14</f>
        <v>14</v>
      </c>
      <c r="AE141" s="2029" t="str">
        <f>'SAME R Results'!CJ14</f>
        <v>Teflon</v>
      </c>
      <c r="AF141" s="2033">
        <f>'SAME R Results'!CK14</f>
        <v>0.13183675328073566</v>
      </c>
      <c r="AG141" s="2033">
        <f>'SAME R Results'!CL14</f>
        <v>5.4389951059230753E-3</v>
      </c>
      <c r="AH141" s="2033">
        <f>'SAME R Results'!CM14</f>
        <v>2.1988858698260273E-2</v>
      </c>
      <c r="AI141" s="2062">
        <f>K141/X141</f>
        <v>607813.99275927641</v>
      </c>
      <c r="AJ141" s="2061">
        <f>L141/X141</f>
        <v>80.132223403983573</v>
      </c>
      <c r="AK141" s="2060">
        <f>P141/X141</f>
        <v>4.3988585723815055</v>
      </c>
    </row>
    <row r="142" spans="1:95" s="11" customFormat="1" ht="16.5" customHeight="1" x14ac:dyDescent="0.2">
      <c r="A142" s="780">
        <v>2</v>
      </c>
      <c r="B142" s="785" t="str">
        <f>'SAME R Results'!B16</f>
        <v>Teflon</v>
      </c>
      <c r="C142" s="784">
        <f>'SAME R Results'!F16</f>
        <v>58</v>
      </c>
      <c r="D142" s="785" t="str">
        <f>'SAME R Results'!G16</f>
        <v>Baseline aging</v>
      </c>
      <c r="E142" s="784">
        <f>'SAME R Results'!K16</f>
        <v>8.1</v>
      </c>
      <c r="F142" s="793">
        <f>'SAME R Results'!L16</f>
        <v>1.4450000000000001</v>
      </c>
      <c r="G142" s="784">
        <f>'SAME R Results'!R16</f>
        <v>34.4</v>
      </c>
      <c r="H142" s="821">
        <f>'SAME R Results'!AR16</f>
        <v>0.188</v>
      </c>
      <c r="I142" s="821">
        <f>'SAME R Results'!AS16</f>
        <v>0</v>
      </c>
      <c r="J142" s="821">
        <f>'SAME R Results'!AT16</f>
        <v>0</v>
      </c>
      <c r="K142" s="784">
        <f>'SAME R Results'!BD16</f>
        <v>2105294.5686913007</v>
      </c>
      <c r="L142" s="784">
        <f>'SAME R Results'!BE16</f>
        <v>111.85065367881325</v>
      </c>
      <c r="M142" s="784">
        <f>'SAME R Results'!BF16</f>
        <v>5.7428559999999976E-2</v>
      </c>
      <c r="N142" s="784">
        <f>'SAME R Results'!BG16</f>
        <v>1.5548875E-2</v>
      </c>
      <c r="O142" s="789"/>
      <c r="P142" s="784">
        <f>'SAME R Results'!BH16</f>
        <v>8.0780309999999993</v>
      </c>
      <c r="Q142" s="817">
        <f>'SAME R Results'!BI16</f>
        <v>5.3128267816860503E-2</v>
      </c>
      <c r="R142" s="817">
        <f>'SAME R Results'!BJ16</f>
        <v>0.14934491754394455</v>
      </c>
      <c r="S142" s="817">
        <f>'SAME R Results'!BL16</f>
        <v>3.6934221929239239</v>
      </c>
      <c r="T142" s="817">
        <f>'SAME R Results'!BM16</f>
        <v>2.7638822532432576</v>
      </c>
      <c r="U142" s="817">
        <f>'SAME R Results'!BN16</f>
        <v>3.1687885565052865E-2</v>
      </c>
      <c r="V142" s="784">
        <f>'SAME R Results'!BR16</f>
        <v>111.85065367881325</v>
      </c>
      <c r="W142" s="1086">
        <f>'SAME R Results'!BZ16</f>
        <v>516.33842203068309</v>
      </c>
      <c r="X142" s="1777">
        <f>'SAME R Results'!CA16</f>
        <v>0.91333333333332156</v>
      </c>
      <c r="Y142" s="1777" t="str">
        <f>'SAME R Results'!CB16</f>
        <v xml:space="preserve"> 11T</v>
      </c>
      <c r="Z142" s="1777">
        <f>'SAME R Results'!CC16</f>
        <v>211</v>
      </c>
      <c r="AA142" s="1777">
        <f>'SAME R Results'!CD16</f>
        <v>5.3067356934307253E-2</v>
      </c>
      <c r="AB142" s="1777"/>
      <c r="AC142" s="1777"/>
      <c r="AD142" s="2029">
        <f>'SAME R Results'!CI16</f>
        <v>16</v>
      </c>
      <c r="AE142" s="2029" t="str">
        <f>'SAME R Results'!CJ16</f>
        <v>Teflon</v>
      </c>
      <c r="AF142" s="2033">
        <f>'SAME R Results'!CK16</f>
        <v>5.3128267816860503E-2</v>
      </c>
      <c r="AG142" s="2033">
        <f>'SAME R Results'!CL16</f>
        <v>7.1092274837766751E-3</v>
      </c>
      <c r="AH142" s="2033">
        <f>'SAME R Results'!CM16</f>
        <v>2.6428476894092549E-2</v>
      </c>
      <c r="AI142" s="2062">
        <f>K142/X142</f>
        <v>2305067.0460124025</v>
      </c>
      <c r="AJ142" s="2061">
        <f>L142/X142</f>
        <v>122.46421935636644</v>
      </c>
      <c r="AK142" s="2060">
        <f>P142/X142</f>
        <v>8.8445594890512087</v>
      </c>
      <c r="AL142" s="2028"/>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row>
    <row r="143" spans="1:95" ht="16.5" customHeight="1" x14ac:dyDescent="0.2">
      <c r="A143" s="780">
        <v>2</v>
      </c>
      <c r="B143" s="785" t="str">
        <f>'SAME R Results'!B17</f>
        <v>Teflon</v>
      </c>
      <c r="C143" s="784" t="str">
        <f>'SAME R Results'!F17</f>
        <v>58a</v>
      </c>
      <c r="D143" s="785" t="str">
        <f>'SAME R Results'!G17</f>
        <v>aged</v>
      </c>
      <c r="E143" s="784">
        <f>'SAME R Results'!K17</f>
        <v>8.1</v>
      </c>
      <c r="F143" s="793">
        <f>'SAME R Results'!L17</f>
        <v>1.4450000000000001</v>
      </c>
      <c r="G143" s="784">
        <f>'SAME R Results'!R17</f>
        <v>805.4</v>
      </c>
      <c r="H143" s="821">
        <f>'SAME R Results'!AR17</f>
        <v>0.78200000000000003</v>
      </c>
      <c r="I143" s="821">
        <f>'SAME R Results'!AS17</f>
        <v>0</v>
      </c>
      <c r="J143" s="821">
        <f>'SAME R Results'!AT17</f>
        <v>0</v>
      </c>
      <c r="K143" s="784">
        <f>'SAME R Results'!BD17</f>
        <v>557920.01363368786</v>
      </c>
      <c r="L143" s="784">
        <f>'SAME R Results'!BE17</f>
        <v>58.353221390514022</v>
      </c>
      <c r="M143" s="784">
        <f>'SAME R Results'!BF17</f>
        <v>5.9641044999999976E-2</v>
      </c>
      <c r="N143" s="784">
        <f>'SAME R Results'!BG17</f>
        <v>1.6491112499999998E-2</v>
      </c>
      <c r="O143" s="789"/>
      <c r="P143" s="784">
        <f>'SAME R Results'!BH17</f>
        <v>8.0372379999999986</v>
      </c>
      <c r="Q143" s="817">
        <f>'SAME R Results'!BI17</f>
        <v>0.10459065809534994</v>
      </c>
      <c r="R143" s="817">
        <f>'SAME R Results'!BJ17</f>
        <v>0.23211570631965311</v>
      </c>
      <c r="S143" s="817">
        <f>'SAME R Results'!BL17</f>
        <v>3.6165567968807428</v>
      </c>
      <c r="T143" s="817">
        <f>'SAME R Results'!BM17</f>
        <v>2.4420805206174716</v>
      </c>
      <c r="U143" s="817">
        <f>'SAME R Results'!BN17</f>
        <v>7.0208077224969093E-2</v>
      </c>
      <c r="V143" s="784">
        <f>'SAME R Results'!BR17</f>
        <v>58.353221390514022</v>
      </c>
      <c r="W143" s="1086">
        <f>'SAME R Results'!BZ17</f>
        <v>516.33842203068309</v>
      </c>
      <c r="X143" s="1777">
        <f>'SAME R Results'!CA17</f>
        <v>0.91333333333332156</v>
      </c>
      <c r="Y143" s="1777">
        <f>'SAME R Results'!CB17</f>
        <v>0</v>
      </c>
      <c r="Z143" s="1777">
        <f>'SAME R Results'!CC17</f>
        <v>0</v>
      </c>
      <c r="AA143" s="1777">
        <f>'SAME R Results'!CD17</f>
        <v>5.2799373722628412E-2</v>
      </c>
      <c r="AB143" s="1777"/>
      <c r="AC143" s="1777"/>
      <c r="AD143" s="2029">
        <f>'SAME R Results'!CI17</f>
        <v>17</v>
      </c>
      <c r="AE143" s="2029" t="str">
        <f>'SAME R Results'!CJ17</f>
        <v>Teflon</v>
      </c>
      <c r="AF143" s="2033">
        <f>'SAME R Results'!CK17</f>
        <v>0.10459065809534994</v>
      </c>
      <c r="AG143" s="2033">
        <f>'SAME R Results'!CL17</f>
        <v>7.4205896353946449E-3</v>
      </c>
      <c r="AH143" s="2033">
        <f>'SAME R Results'!CM17</f>
        <v>2.7355694976311538E-2</v>
      </c>
      <c r="AI143" s="2062">
        <f>K143/X143</f>
        <v>610861.32879601652</v>
      </c>
      <c r="AJ143" s="2061">
        <f>L143/X143</f>
        <v>63.890388383775303</v>
      </c>
      <c r="AK143" s="2060">
        <f>P143/X143</f>
        <v>8.7998956204380683</v>
      </c>
    </row>
    <row r="144" spans="1:95" ht="16.5" hidden="1" customHeight="1" x14ac:dyDescent="0.2">
      <c r="A144" s="780">
        <v>2</v>
      </c>
      <c r="B144" s="785" t="str">
        <f>'SAME R Results'!B38</f>
        <v>Teflon</v>
      </c>
      <c r="C144" s="784">
        <f>'SAME R Results'!F38</f>
        <v>69</v>
      </c>
      <c r="D144" s="785" t="str">
        <f>'SAME R Results'!G38</f>
        <v>High temp aged STS det</v>
      </c>
      <c r="E144" s="784">
        <f>'SAME R Results'!K38</f>
        <v>8.1</v>
      </c>
      <c r="F144" s="793">
        <f>'SAME R Results'!L38</f>
        <v>1.45</v>
      </c>
      <c r="G144" s="784">
        <f>'SAME R Results'!R38</f>
        <v>744.57142857142856</v>
      </c>
      <c r="H144" s="821">
        <f>'SAME R Results'!AR38</f>
        <v>5.0415189999999992</v>
      </c>
      <c r="I144" s="821">
        <f>'SAME R Results'!AS38</f>
        <v>4.6750034999999999</v>
      </c>
      <c r="J144" s="821">
        <f>'SAME R Results'!AT38</f>
        <v>5.1367965</v>
      </c>
      <c r="K144" s="784">
        <f>'SAME R Results'!BD38</f>
        <v>840335.70495541021</v>
      </c>
      <c r="L144" s="784">
        <f>'SAME R Results'!BE38</f>
        <v>397.56403067241467</v>
      </c>
      <c r="M144" s="784">
        <f>'SAME R Results'!BF38</f>
        <v>0</v>
      </c>
      <c r="N144" s="784">
        <f>'SAME R Results'!BG38</f>
        <v>0</v>
      </c>
      <c r="O144" s="789"/>
      <c r="P144" s="784">
        <f>'SAME R Results'!BH38</f>
        <v>85.733099999999979</v>
      </c>
      <c r="Q144" s="817">
        <f>'SAME R Results'!BI38</f>
        <v>0.47310143830376716</v>
      </c>
      <c r="R144" s="817">
        <f>'SAME R Results'!BJ38</f>
        <v>0.44575012050849505</v>
      </c>
      <c r="S144" s="817">
        <f>'SAME R Results'!BL38</f>
        <v>0</v>
      </c>
      <c r="T144" s="817" t="e">
        <f>'SAME R Results'!BM38</f>
        <v>#NUM!</v>
      </c>
      <c r="U144" s="817" t="e">
        <f>'SAME R Results'!BN38</f>
        <v>#NUM!</v>
      </c>
      <c r="V144" s="784">
        <f>'SAME R Results'!BR38</f>
        <v>397.56403067241467</v>
      </c>
      <c r="W144" s="1086">
        <f>'SAME R Results'!BZ38</f>
        <v>527.99672644531518</v>
      </c>
      <c r="X144" s="1777">
        <f>'SAME R Results'!CA38</f>
        <v>0</v>
      </c>
      <c r="Y144" s="1777">
        <f>'SAME R Results'!CB38</f>
        <v>0</v>
      </c>
      <c r="Z144" s="1777">
        <f>'SAME R Results'!CC38</f>
        <v>0</v>
      </c>
      <c r="AA144" s="1777">
        <f>'SAME R Results'!CD38</f>
        <v>0</v>
      </c>
      <c r="AB144" s="1777"/>
      <c r="AC144" s="1777"/>
      <c r="AD144" s="2029"/>
      <c r="AE144" s="2029"/>
      <c r="AF144" s="2033"/>
      <c r="AG144" s="2033"/>
      <c r="AH144" s="2033"/>
      <c r="AI144" s="2062"/>
      <c r="AJ144" s="2061"/>
      <c r="AK144" s="2060"/>
    </row>
    <row r="145" spans="1:95" ht="16.5" hidden="1" customHeight="1" x14ac:dyDescent="0.2">
      <c r="A145" s="780">
        <v>2</v>
      </c>
      <c r="B145" s="785" t="str">
        <f>'SAME R Results'!B56</f>
        <v>Teflon</v>
      </c>
      <c r="C145" s="784">
        <f>'SAME R Results'!F56</f>
        <v>79</v>
      </c>
      <c r="D145" s="785" t="str">
        <f>'SAME R Results'!G56</f>
        <v>Baseline aging</v>
      </c>
      <c r="E145" s="784">
        <f>'SAME R Results'!K56</f>
        <v>8.1</v>
      </c>
      <c r="F145" s="793">
        <f>'SAME R Results'!L56</f>
        <v>1.4450000000000001</v>
      </c>
      <c r="G145" s="784">
        <f>'SAME R Results'!R56</f>
        <v>33</v>
      </c>
      <c r="H145" s="821">
        <f>'SAME R Results'!AR56</f>
        <v>1.1039280000000002</v>
      </c>
      <c r="I145" s="821">
        <f>'SAME R Results'!AS56</f>
        <v>0</v>
      </c>
      <c r="J145" s="821">
        <f>'SAME R Results'!AT56</f>
        <v>0</v>
      </c>
      <c r="K145" s="784">
        <f>'SAME R Results'!BD56</f>
        <v>2596153.6033963198</v>
      </c>
      <c r="L145" s="784">
        <f>'SAME R Results'!BE56</f>
        <v>422.75684358189562</v>
      </c>
      <c r="M145" s="784">
        <f>'SAME R Results'!BF56</f>
        <v>0.10758981499999998</v>
      </c>
      <c r="N145" s="784">
        <f>'SAME R Results'!BG56</f>
        <v>2.916339250000001E-2</v>
      </c>
      <c r="O145" s="789"/>
      <c r="P145" s="784">
        <f>'SAME R Results'!BH56</f>
        <v>21.533279999999998</v>
      </c>
      <c r="Q145" s="817">
        <f>'SAME R Results'!BI56</f>
        <v>0.16283968830998286</v>
      </c>
      <c r="R145" s="817">
        <f>'SAME R Results'!BJ56</f>
        <v>0.19310173093440533</v>
      </c>
      <c r="S145" s="817">
        <f>'SAME R Results'!BL56</f>
        <v>3.6892077970695603</v>
      </c>
      <c r="T145" s="817">
        <f>'SAME R Results'!BM56</f>
        <v>1.5111289946801014</v>
      </c>
      <c r="U145" s="817">
        <f>'SAME R Results'!BN56</f>
        <v>0.14953653401481964</v>
      </c>
      <c r="V145" s="784">
        <f>'SAME R Results'!BR56</f>
        <v>422.75684358189562</v>
      </c>
      <c r="W145" s="1086">
        <f>'SAME R Results'!BZ56</f>
        <v>513.37523874459316</v>
      </c>
      <c r="X145" s="1777">
        <f>'SAME R Results'!CA56</f>
        <v>96.153333333333308</v>
      </c>
      <c r="Y145" s="1777" t="str">
        <f>'SAME R Results'!CB56</f>
        <v xml:space="preserve"> 32T</v>
      </c>
      <c r="Z145" s="1777">
        <f>'SAME R Results'!CC56</f>
        <v>239</v>
      </c>
      <c r="AA145" s="1777">
        <f>'SAME R Results'!CD56</f>
        <v>1.3436838383138045E-3</v>
      </c>
      <c r="AB145" s="1777"/>
      <c r="AC145" s="1777"/>
      <c r="AD145" s="2029">
        <f>'SAME R Results'!CI56</f>
        <v>56</v>
      </c>
      <c r="AE145" s="2029" t="str">
        <f>'SAME R Results'!CJ56</f>
        <v>Teflon</v>
      </c>
      <c r="AF145" s="2033">
        <f>'SAME R Results'!CK56</f>
        <v>0.16283968830998286</v>
      </c>
      <c r="AG145" s="2033">
        <f>'SAME R Results'!CL56</f>
        <v>4.9964434122437449E-3</v>
      </c>
      <c r="AH145" s="2033">
        <f>'SAME R Results'!CM56</f>
        <v>2.0081180143113744E-2</v>
      </c>
      <c r="AI145" s="2062">
        <f t="shared" ref="AI145:AI156" si="19">K145/X145</f>
        <v>27000.141476076271</v>
      </c>
      <c r="AJ145" s="2061">
        <f t="shared" ref="AJ145:AJ156" si="20">L145/X145</f>
        <v>4.3966946222897008</v>
      </c>
      <c r="AK145" s="2060">
        <f t="shared" ref="AK145:AK156" si="21">P145/X145</f>
        <v>0.22394730638563409</v>
      </c>
    </row>
    <row r="146" spans="1:95" s="4" customFormat="1" ht="16.5" hidden="1" customHeight="1" x14ac:dyDescent="0.2">
      <c r="A146" s="780">
        <v>2</v>
      </c>
      <c r="B146" s="785" t="str">
        <f>'SAME R Results'!B57</f>
        <v>Teflon</v>
      </c>
      <c r="C146" s="784" t="str">
        <f>'SAME R Results'!F57</f>
        <v>79a</v>
      </c>
      <c r="D146" s="785" t="str">
        <f>'SAME R Results'!G57</f>
        <v>aged</v>
      </c>
      <c r="E146" s="784">
        <f>'SAME R Results'!K57</f>
        <v>8.1</v>
      </c>
      <c r="F146" s="793">
        <f>'SAME R Results'!L57</f>
        <v>1.4450000000000001</v>
      </c>
      <c r="G146" s="784">
        <f>'SAME R Results'!R57</f>
        <v>560</v>
      </c>
      <c r="H146" s="821">
        <f>'SAME R Results'!AR57</f>
        <v>1.1247265</v>
      </c>
      <c r="I146" s="821">
        <f>'SAME R Results'!AS57</f>
        <v>0</v>
      </c>
      <c r="J146" s="821">
        <f>'SAME R Results'!AT57</f>
        <v>0</v>
      </c>
      <c r="K146" s="784">
        <f>'SAME R Results'!BD57</f>
        <v>974484.86814557225</v>
      </c>
      <c r="L146" s="784">
        <f>'SAME R Results'!BE57</f>
        <v>259.88856497328499</v>
      </c>
      <c r="M146" s="784">
        <f>'SAME R Results'!BF57</f>
        <v>9.2941244999999992E-2</v>
      </c>
      <c r="N146" s="784">
        <f>'SAME R Results'!BG57</f>
        <v>2.6176457499999993E-2</v>
      </c>
      <c r="O146" s="789"/>
      <c r="P146" s="784">
        <f>'SAME R Results'!BH57</f>
        <v>20.470741000000004</v>
      </c>
      <c r="Q146" s="817">
        <f>'SAME R Results'!BI57</f>
        <v>0.26669327915563062</v>
      </c>
      <c r="R146" s="817">
        <f>'SAME R Results'!BJ57</f>
        <v>0.26321606173734746</v>
      </c>
      <c r="S146" s="817">
        <f>'SAME R Results'!BL57</f>
        <v>3.5505661910134334</v>
      </c>
      <c r="T146" s="817" t="e">
        <f>'SAME R Results'!BM57</f>
        <v>#NUM!</v>
      </c>
      <c r="U146" s="817" t="e">
        <f>'SAME R Results'!BN57</f>
        <v>#NUM!</v>
      </c>
      <c r="V146" s="784">
        <f>'SAME R Results'!BR57</f>
        <v>259.88856497328499</v>
      </c>
      <c r="W146" s="1086">
        <f>'SAME R Results'!BZ57</f>
        <v>513.37523874459316</v>
      </c>
      <c r="X146" s="1777">
        <f>'SAME R Results'!CA57</f>
        <v>96.153333333333308</v>
      </c>
      <c r="Y146" s="1777">
        <f>'SAME R Results'!CB57</f>
        <v>0</v>
      </c>
      <c r="Z146" s="1777">
        <f>'SAME R Results'!CC57</f>
        <v>0</v>
      </c>
      <c r="AA146" s="1777">
        <f>'SAME R Results'!CD57</f>
        <v>1.2773810510989399E-3</v>
      </c>
      <c r="AB146" s="1777"/>
      <c r="AC146" s="1777"/>
      <c r="AD146" s="2029">
        <f>'SAME R Results'!CI57</f>
        <v>57</v>
      </c>
      <c r="AE146" s="2029" t="str">
        <f>'SAME R Results'!CJ57</f>
        <v>Teflon</v>
      </c>
      <c r="AF146" s="2033">
        <f>'SAME R Results'!CK57</f>
        <v>0.26669327915563062</v>
      </c>
      <c r="AG146" s="2033">
        <f>'SAME R Results'!CL57</f>
        <v>4.5401993508686362E-3</v>
      </c>
      <c r="AH146" s="2033">
        <f>'SAME R Results'!CM57</f>
        <v>1.8737837849237843E-2</v>
      </c>
      <c r="AI146" s="2062">
        <f t="shared" si="19"/>
        <v>10134.696680429583</v>
      </c>
      <c r="AJ146" s="2061">
        <f t="shared" si="20"/>
        <v>2.7028554909514497</v>
      </c>
      <c r="AK146" s="2060">
        <f t="shared" si="21"/>
        <v>0.2128968418498233</v>
      </c>
      <c r="AL146" s="2028"/>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row>
    <row r="147" spans="1:95" ht="16.5" customHeight="1" x14ac:dyDescent="0.2">
      <c r="A147" s="780">
        <v>2</v>
      </c>
      <c r="B147" s="785" t="str">
        <f>'SAME R Results'!B60</f>
        <v>Teflon</v>
      </c>
      <c r="C147" s="784">
        <f>'SAME R Results'!F60</f>
        <v>81</v>
      </c>
      <c r="D147" s="785" t="str">
        <f>'SAME R Results'!G60</f>
        <v>High temp  aging</v>
      </c>
      <c r="E147" s="784">
        <f>'SAME R Results'!K60</f>
        <v>8.1</v>
      </c>
      <c r="F147" s="793">
        <f>'SAME R Results'!L60</f>
        <v>1.45</v>
      </c>
      <c r="G147" s="784">
        <f>'SAME R Results'!R60</f>
        <v>30.166666666666668</v>
      </c>
      <c r="H147" s="821">
        <f>'SAME R Results'!AR60</f>
        <v>2.1625675000000006</v>
      </c>
      <c r="I147" s="821">
        <f>'SAME R Results'!AS60</f>
        <v>0</v>
      </c>
      <c r="J147" s="821">
        <f>'SAME R Results'!AT60</f>
        <v>0</v>
      </c>
      <c r="K147" s="784">
        <f>'SAME R Results'!BD60</f>
        <v>2654993.7023748658</v>
      </c>
      <c r="L147" s="784">
        <f>'SAME R Results'!BE60</f>
        <v>553.24833622876997</v>
      </c>
      <c r="M147" s="784">
        <f>'SAME R Results'!BF60</f>
        <v>0.223266455</v>
      </c>
      <c r="N147" s="784">
        <f>'SAME R Results'!BG60</f>
        <v>6.3636763749999992E-2</v>
      </c>
      <c r="O147" s="789"/>
      <c r="P147" s="784">
        <f>'SAME R Results'!BH60</f>
        <v>48.561298000000008</v>
      </c>
      <c r="Q147" s="817">
        <f>'SAME R Results'!BI60</f>
        <v>0.20838028193207944</v>
      </c>
      <c r="R147" s="817">
        <f>'SAME R Results'!BJ60</f>
        <v>0.25134398476976683</v>
      </c>
      <c r="S147" s="817">
        <f>'SAME R Results'!BL60</f>
        <v>3.5084508049012788</v>
      </c>
      <c r="T147" s="817">
        <f>'SAME R Results'!BM60</f>
        <v>1.541820614289457</v>
      </c>
      <c r="U147" s="817">
        <f>'SAME R Results'!BN60</f>
        <v>0.18973641212359585</v>
      </c>
      <c r="V147" s="784">
        <f>'SAME R Results'!BR60</f>
        <v>553.24833622876997</v>
      </c>
      <c r="W147" s="1086">
        <f>'SAME R Results'!BZ60</f>
        <v>538.43096293819656</v>
      </c>
      <c r="X147" s="1777">
        <f>'SAME R Results'!CA60</f>
        <v>9.7133333333332406</v>
      </c>
      <c r="Y147" s="1777" t="str">
        <f>'SAME R Results'!CB60</f>
        <v xml:space="preserve"> 34T</v>
      </c>
      <c r="Z147" s="1777">
        <f>'SAME R Results'!CC60</f>
        <v>239</v>
      </c>
      <c r="AA147" s="1777">
        <f>'SAME R Results'!CD60</f>
        <v>2.9996683733699677E-2</v>
      </c>
      <c r="AB147" s="1777"/>
      <c r="AC147" s="1777"/>
      <c r="AD147" s="2029">
        <f>'SAME R Results'!CI60</f>
        <v>60</v>
      </c>
      <c r="AE147" s="2029" t="str">
        <f>'SAME R Results'!CJ60</f>
        <v>Teflon</v>
      </c>
      <c r="AF147" s="2033">
        <f>'SAME R Results'!CK60</f>
        <v>0.20838028193207944</v>
      </c>
      <c r="AG147" s="2033">
        <f>'SAME R Results'!CL60</f>
        <v>4.597621237389494E-3</v>
      </c>
      <c r="AH147" s="2033">
        <f>'SAME R Results'!CM60</f>
        <v>1.8992864421797373E-2</v>
      </c>
      <c r="AI147" s="2062">
        <f t="shared" si="19"/>
        <v>273334.97279082611</v>
      </c>
      <c r="AJ147" s="2061">
        <f t="shared" si="20"/>
        <v>56.957618692049614</v>
      </c>
      <c r="AK147" s="2060">
        <f t="shared" si="21"/>
        <v>4.9994472889499457</v>
      </c>
    </row>
    <row r="148" spans="1:95" ht="16.5" customHeight="1" x14ac:dyDescent="0.2">
      <c r="A148" s="780">
        <v>2</v>
      </c>
      <c r="B148" s="785" t="str">
        <f>'SAME R Results'!B61</f>
        <v>Teflon</v>
      </c>
      <c r="C148" s="784" t="str">
        <f>'SAME R Results'!F61</f>
        <v>81a</v>
      </c>
      <c r="D148" s="785" t="str">
        <f>'SAME R Results'!G61</f>
        <v>aged</v>
      </c>
      <c r="E148" s="784">
        <f>'SAME R Results'!K61</f>
        <v>8.1</v>
      </c>
      <c r="F148" s="793">
        <f>'SAME R Results'!L61</f>
        <v>1.45</v>
      </c>
      <c r="G148" s="784">
        <f>'SAME R Results'!R61</f>
        <v>559</v>
      </c>
      <c r="H148" s="821">
        <f>'SAME R Results'!AR61</f>
        <v>2.1021720000000004</v>
      </c>
      <c r="I148" s="821">
        <f>'SAME R Results'!AS61</f>
        <v>0</v>
      </c>
      <c r="J148" s="821">
        <f>'SAME R Results'!AT61</f>
        <v>0</v>
      </c>
      <c r="K148" s="784">
        <f>'SAME R Results'!BD61</f>
        <v>920599.7311915328</v>
      </c>
      <c r="L148" s="784">
        <f>'SAME R Results'!BE61</f>
        <v>354.42148985691654</v>
      </c>
      <c r="M148" s="784">
        <f>'SAME R Results'!BF61</f>
        <v>0.20880127500000001</v>
      </c>
      <c r="N148" s="784">
        <f>'SAME R Results'!BG61</f>
        <v>6.1359396249999996E-2</v>
      </c>
      <c r="O148" s="789"/>
      <c r="P148" s="784">
        <f>'SAME R Results'!BH61</f>
        <v>44.701444000000002</v>
      </c>
      <c r="Q148" s="817">
        <f>'SAME R Results'!BI61</f>
        <v>0.38498978203935447</v>
      </c>
      <c r="R148" s="817">
        <f>'SAME R Results'!BJ61</f>
        <v>0.34802448690651788</v>
      </c>
      <c r="S148" s="817">
        <f>'SAME R Results'!BL61</f>
        <v>3.4029225800930205</v>
      </c>
      <c r="T148" s="817" t="e">
        <f>'SAME R Results'!BM61</f>
        <v>#NUM!</v>
      </c>
      <c r="U148" s="817" t="e">
        <f>'SAME R Results'!BN61</f>
        <v>#NUM!</v>
      </c>
      <c r="V148" s="784">
        <f>'SAME R Results'!BR61</f>
        <v>354.42148985691654</v>
      </c>
      <c r="W148" s="1086">
        <f>'SAME R Results'!BZ61</f>
        <v>538.43096293819656</v>
      </c>
      <c r="X148" s="1777">
        <f>'SAME R Results'!CA61</f>
        <v>9.7133333333332406</v>
      </c>
      <c r="Y148" s="1777">
        <f>'SAME R Results'!CB61</f>
        <v>0</v>
      </c>
      <c r="Z148" s="1777">
        <f>'SAME R Results'!CC61</f>
        <v>0</v>
      </c>
      <c r="AA148" s="1777">
        <f>'SAME R Results'!CD61</f>
        <v>2.761242251201125E-2</v>
      </c>
      <c r="AB148" s="1777"/>
      <c r="AC148" s="1777"/>
      <c r="AD148" s="2029">
        <f>'SAME R Results'!CI61</f>
        <v>61</v>
      </c>
      <c r="AE148" s="2029" t="str">
        <f>'SAME R Results'!CJ61</f>
        <v>Teflon</v>
      </c>
      <c r="AF148" s="2033">
        <f>'SAME R Results'!CK61</f>
        <v>0.38498978203935447</v>
      </c>
      <c r="AG148" s="2033">
        <f>'SAME R Results'!CL61</f>
        <v>4.6710185693330172E-3</v>
      </c>
      <c r="AH148" s="2033">
        <f>'SAME R Results'!CM61</f>
        <v>1.9393567644119859E-2</v>
      </c>
      <c r="AI148" s="2062">
        <f t="shared" si="19"/>
        <v>94776.911241407855</v>
      </c>
      <c r="AJ148" s="2061">
        <f t="shared" si="20"/>
        <v>36.488142401192853</v>
      </c>
      <c r="AK148" s="2060">
        <f t="shared" si="21"/>
        <v>4.6020704186685411</v>
      </c>
    </row>
    <row r="149" spans="1:95" ht="16.5" customHeight="1" x14ac:dyDescent="0.2">
      <c r="A149" s="780">
        <v>2</v>
      </c>
      <c r="B149" s="785" t="str">
        <f>'SAME R Results'!B64</f>
        <v>Teflon</v>
      </c>
      <c r="C149" s="784">
        <f>'SAME R Results'!F64</f>
        <v>83</v>
      </c>
      <c r="D149" s="785" t="str">
        <f>'SAME R Results'!G64</f>
        <v>Mid temp aging</v>
      </c>
      <c r="E149" s="784">
        <f>'SAME R Results'!K64</f>
        <v>8.1</v>
      </c>
      <c r="F149" s="793">
        <f>'SAME R Results'!L64</f>
        <v>1.448</v>
      </c>
      <c r="G149" s="784">
        <f>'SAME R Results'!R64</f>
        <v>30.333333333333332</v>
      </c>
      <c r="H149" s="821">
        <f>'SAME R Results'!AR64</f>
        <v>1.7692875000000003</v>
      </c>
      <c r="I149" s="821">
        <f>'SAME R Results'!AS64</f>
        <v>0</v>
      </c>
      <c r="J149" s="821">
        <f>'SAME R Results'!AT64</f>
        <v>0</v>
      </c>
      <c r="K149" s="784">
        <f>'SAME R Results'!BD64</f>
        <v>3535853.9755014894</v>
      </c>
      <c r="L149" s="784">
        <f>'SAME R Results'!BE64</f>
        <v>494.67025905930427</v>
      </c>
      <c r="M149" s="784">
        <f>'SAME R Results'!BF64</f>
        <v>0.18188472499999997</v>
      </c>
      <c r="N149" s="784">
        <f>'SAME R Results'!BG64</f>
        <v>4.9652081250000007E-2</v>
      </c>
      <c r="O149" s="789"/>
      <c r="P149" s="784">
        <f>'SAME R Results'!BH64</f>
        <v>38.497743999999983</v>
      </c>
      <c r="Q149" s="817">
        <f>'SAME R Results'!BI64</f>
        <v>0.13990121268770589</v>
      </c>
      <c r="R149" s="817">
        <f>'SAME R Results'!BJ64</f>
        <v>0.21143321745634569</v>
      </c>
      <c r="S149" s="817">
        <f>'SAME R Results'!BL64</f>
        <v>3.6631843101239578</v>
      </c>
      <c r="T149" s="817">
        <f>'SAME R Results'!BM64</f>
        <v>1.9014741902301655</v>
      </c>
      <c r="U149" s="817">
        <f>'SAME R Results'!BN64</f>
        <v>0.11380087707932458</v>
      </c>
      <c r="V149" s="784">
        <f>'SAME R Results'!BR64</f>
        <v>494.67025905930427</v>
      </c>
      <c r="W149" s="1086">
        <f>'SAME R Results'!BZ64</f>
        <v>532.36353982539481</v>
      </c>
      <c r="X149" s="1777">
        <f>'SAME R Results'!CA64</f>
        <v>8.0700000000000216</v>
      </c>
      <c r="Y149" s="1777" t="str">
        <f>'SAME R Results'!CB64</f>
        <v xml:space="preserve"> 36T</v>
      </c>
      <c r="Z149" s="1777">
        <f>'SAME R Results'!CC64</f>
        <v>239</v>
      </c>
      <c r="AA149" s="1777">
        <f>'SAME R Results'!CD64</f>
        <v>2.8622857992564966E-2</v>
      </c>
      <c r="AB149" s="1777"/>
      <c r="AC149" s="1777"/>
      <c r="AD149" s="2029">
        <f>'SAME R Results'!CI64</f>
        <v>64</v>
      </c>
      <c r="AE149" s="2029" t="str">
        <f>'SAME R Results'!CJ64</f>
        <v>Teflon</v>
      </c>
      <c r="AF149" s="2033">
        <f>'SAME R Results'!CK64</f>
        <v>0.13990121268770589</v>
      </c>
      <c r="AG149" s="2033">
        <f>'SAME R Results'!CL64</f>
        <v>4.7245554181045007E-3</v>
      </c>
      <c r="AH149" s="2033">
        <f>'SAME R Results'!CM64</f>
        <v>1.9210829485215231E-2</v>
      </c>
      <c r="AI149" s="2062">
        <f t="shared" si="19"/>
        <v>438147.95235458238</v>
      </c>
      <c r="AJ149" s="2061">
        <f t="shared" si="20"/>
        <v>61.29742987104126</v>
      </c>
      <c r="AK149" s="2060">
        <f t="shared" si="21"/>
        <v>4.7704763320941614</v>
      </c>
    </row>
    <row r="150" spans="1:95" ht="16.5" customHeight="1" x14ac:dyDescent="0.2">
      <c r="A150" s="780">
        <v>2</v>
      </c>
      <c r="B150" s="785" t="str">
        <f>'SAME R Results'!B65</f>
        <v>Teflon</v>
      </c>
      <c r="C150" s="784" t="str">
        <f>'SAME R Results'!F65</f>
        <v>83a</v>
      </c>
      <c r="D150" s="785" t="str">
        <f>'SAME R Results'!G65</f>
        <v>aged</v>
      </c>
      <c r="E150" s="784">
        <f>'SAME R Results'!K65</f>
        <v>8.1</v>
      </c>
      <c r="F150" s="793">
        <f>'SAME R Results'!L65</f>
        <v>1.448</v>
      </c>
      <c r="G150" s="784">
        <f>'SAME R Results'!R65</f>
        <v>557.33333333333337</v>
      </c>
      <c r="H150" s="821">
        <f>'SAME R Results'!AR65</f>
        <v>1.8084105000000001</v>
      </c>
      <c r="I150" s="821">
        <f>'SAME R Results'!AS65</f>
        <v>0</v>
      </c>
      <c r="J150" s="821">
        <f>'SAME R Results'!AT65</f>
        <v>0</v>
      </c>
      <c r="K150" s="784">
        <f>'SAME R Results'!BD65</f>
        <v>909242.92996168404</v>
      </c>
      <c r="L150" s="784">
        <f>'SAME R Results'!BE65</f>
        <v>306.40643784651229</v>
      </c>
      <c r="M150" s="784">
        <f>'SAME R Results'!BF65</f>
        <v>0.16288763000000001</v>
      </c>
      <c r="N150" s="784">
        <f>'SAME R Results'!BG65</f>
        <v>4.8511509999999994E-2</v>
      </c>
      <c r="O150" s="789"/>
      <c r="P150" s="784">
        <f>'SAME R Results'!BH65</f>
        <v>35.915016000000001</v>
      </c>
      <c r="Q150" s="817">
        <f>'SAME R Results'!BI65</f>
        <v>0.3369907290446838</v>
      </c>
      <c r="R150" s="817">
        <f>'SAME R Results'!BJ65</f>
        <v>0.32488147091855835</v>
      </c>
      <c r="S150" s="817">
        <f>'SAME R Results'!BL65</f>
        <v>3.3577109844653368</v>
      </c>
      <c r="T150" s="817" t="e">
        <f>'SAME R Results'!BM65</f>
        <v>#NUM!</v>
      </c>
      <c r="U150" s="817" t="e">
        <f>'SAME R Results'!BN65</f>
        <v>#NUM!</v>
      </c>
      <c r="V150" s="784">
        <f>'SAME R Results'!BR65</f>
        <v>306.40643784651229</v>
      </c>
      <c r="W150" s="1086">
        <f>'SAME R Results'!BZ65</f>
        <v>532.36353982539481</v>
      </c>
      <c r="X150" s="1777">
        <f>'SAME R Results'!CA65</f>
        <v>8.0700000000000216</v>
      </c>
      <c r="Y150" s="1777">
        <f>'SAME R Results'!CB65</f>
        <v>0</v>
      </c>
      <c r="Z150" s="1777">
        <f>'SAME R Results'!CC65</f>
        <v>0</v>
      </c>
      <c r="AA150" s="1777">
        <f>'SAME R Results'!CD65</f>
        <v>2.6702614126393982E-2</v>
      </c>
      <c r="AB150" s="1777"/>
      <c r="AC150" s="1777"/>
      <c r="AD150" s="2029">
        <f>'SAME R Results'!CI65</f>
        <v>65</v>
      </c>
      <c r="AE150" s="2029" t="str">
        <f>'SAME R Results'!CJ65</f>
        <v>Teflon</v>
      </c>
      <c r="AF150" s="2033">
        <f>'SAME R Results'!CK65</f>
        <v>0.3369907290446838</v>
      </c>
      <c r="AG150" s="2033">
        <f>'SAME R Results'!CL65</f>
        <v>4.5353628688345844E-3</v>
      </c>
      <c r="AH150" s="2033">
        <f>'SAME R Results'!CM65</f>
        <v>1.8996434874645505E-2</v>
      </c>
      <c r="AI150" s="2062">
        <f t="shared" si="19"/>
        <v>112669.50804977467</v>
      </c>
      <c r="AJ150" s="2061">
        <f t="shared" si="20"/>
        <v>37.968579658799442</v>
      </c>
      <c r="AK150" s="2060">
        <f t="shared" si="21"/>
        <v>4.4504356877323303</v>
      </c>
    </row>
    <row r="151" spans="1:95" ht="16.5" customHeight="1" x14ac:dyDescent="0.2">
      <c r="A151" s="780">
        <v>2</v>
      </c>
      <c r="B151" s="785" t="str">
        <f>'SAME R Results'!B75</f>
        <v>Teflon</v>
      </c>
      <c r="C151" s="784">
        <f>'SAME R Results'!F75</f>
        <v>89</v>
      </c>
      <c r="D151" s="785" t="str">
        <f>'SAME R Results'!G75</f>
        <v>Baseline STS det</v>
      </c>
      <c r="E151" s="784">
        <f>'SAME R Results'!K75</f>
        <v>8.1</v>
      </c>
      <c r="F151" s="793">
        <f>'SAME R Results'!L75</f>
        <v>1.4450000000000001</v>
      </c>
      <c r="G151" s="784">
        <f>'SAME R Results'!R75</f>
        <v>31.285714285714285</v>
      </c>
      <c r="H151" s="821">
        <f>'SAME R Results'!AR75</f>
        <v>0.96562269999999994</v>
      </c>
      <c r="I151" s="821">
        <f>'SAME R Results'!AS75</f>
        <v>4.8666369999999999</v>
      </c>
      <c r="J151" s="821">
        <f>'SAME R Results'!AT75</f>
        <v>5.1071314999999995</v>
      </c>
      <c r="K151" s="784">
        <f>'SAME R Results'!BD75</f>
        <v>2774308.1223761402</v>
      </c>
      <c r="L151" s="784">
        <f>'SAME R Results'!BE75</f>
        <v>152.83296312126674</v>
      </c>
      <c r="M151" s="784">
        <f>'SAME R Results'!BF75</f>
        <v>0</v>
      </c>
      <c r="N151" s="784">
        <f>'SAME R Results'!BG75</f>
        <v>0</v>
      </c>
      <c r="O151" s="789"/>
      <c r="P151" s="784">
        <f>'SAME R Results'!BH75</f>
        <v>11.074112999999995</v>
      </c>
      <c r="Q151" s="817">
        <f>'SAME R Results'!BI75</f>
        <v>5.5088676664496919E-2</v>
      </c>
      <c r="R151" s="817">
        <f>'SAME R Results'!BJ75</f>
        <v>0.15132510528359466</v>
      </c>
      <c r="S151" s="817">
        <f>'SAME R Results'!BL75</f>
        <v>0</v>
      </c>
      <c r="T151" s="817">
        <f>'SAME R Results'!BM75</f>
        <v>2.7325343174873762</v>
      </c>
      <c r="U151" s="817">
        <f>'SAME R Results'!BN75</f>
        <v>3.3238239856937329E-2</v>
      </c>
      <c r="V151" s="784">
        <f>'SAME R Results'!BR75</f>
        <v>152.83296312126674</v>
      </c>
      <c r="W151" s="1086">
        <f>'SAME R Results'!BZ75</f>
        <v>515.16984376150162</v>
      </c>
      <c r="X151" s="1777">
        <f>'SAME R Results'!CA75</f>
        <v>1.3300000000000534</v>
      </c>
      <c r="Y151" s="1777" t="str">
        <f>'SAME R Results'!CB75</f>
        <v xml:space="preserve"> 42T</v>
      </c>
      <c r="Z151" s="1777">
        <f>'SAME R Results'!CC75</f>
        <v>242</v>
      </c>
      <c r="AA151" s="1777">
        <f>'SAME R Results'!CD75</f>
        <v>4.9958404511276172E-2</v>
      </c>
      <c r="AB151" s="1777"/>
      <c r="AC151" s="1777"/>
      <c r="AD151" s="2029"/>
      <c r="AE151" s="2029"/>
      <c r="AF151" s="2033"/>
      <c r="AG151" s="2033"/>
      <c r="AH151" s="2033"/>
      <c r="AI151" s="2062">
        <f t="shared" si="19"/>
        <v>2085945.956673706</v>
      </c>
      <c r="AJ151" s="2061">
        <f t="shared" si="20"/>
        <v>114.91200234681249</v>
      </c>
      <c r="AK151" s="2060">
        <f t="shared" si="21"/>
        <v>8.3264007518793619</v>
      </c>
    </row>
    <row r="152" spans="1:95" ht="16.5" hidden="1" customHeight="1" x14ac:dyDescent="0.2">
      <c r="A152" s="780">
        <v>2</v>
      </c>
      <c r="B152" s="785" t="str">
        <f>'SAME R Results'!B97</f>
        <v>Teflon</v>
      </c>
      <c r="C152" s="784">
        <f>'SAME R Results'!F97</f>
        <v>100</v>
      </c>
      <c r="D152" s="785" t="str">
        <f>'SAME R Results'!G97</f>
        <v>No flow run w/ aging</v>
      </c>
      <c r="E152" s="784">
        <f>'SAME R Results'!K97</f>
        <v>0</v>
      </c>
      <c r="F152" s="793">
        <f>'SAME R Results'!L97</f>
        <v>1.45</v>
      </c>
      <c r="G152" s="784">
        <f>'SAME R Results'!R97</f>
        <v>28.714285714285715</v>
      </c>
      <c r="H152" s="821">
        <f>'SAME R Results'!AR97</f>
        <v>0.94950894999999991</v>
      </c>
      <c r="I152" s="821">
        <f>'SAME R Results'!AS97</f>
        <v>0</v>
      </c>
      <c r="J152" s="821">
        <f>'SAME R Results'!AT97</f>
        <v>0</v>
      </c>
      <c r="K152" s="784">
        <f>'SAME R Results'!BD97</f>
        <v>547365.29240186652</v>
      </c>
      <c r="L152" s="784">
        <f>'SAME R Results'!BE97</f>
        <v>107.76767704558564</v>
      </c>
      <c r="M152" s="784">
        <f>'SAME R Results'!BF97</f>
        <v>5.3817715000000002E-2</v>
      </c>
      <c r="N152" s="784">
        <f>'SAME R Results'!BG97</f>
        <v>1.4903987499999997E-2</v>
      </c>
      <c r="O152" s="789"/>
      <c r="P152" s="784">
        <f>'SAME R Results'!BH97</f>
        <v>13.909621999999999</v>
      </c>
      <c r="Q152" s="817">
        <f>'SAME R Results'!BI97</f>
        <v>0.19688438149356463</v>
      </c>
      <c r="R152" s="817">
        <f>'SAME R Results'!BJ97</f>
        <v>0.28046085669391252</v>
      </c>
      <c r="S152" s="817">
        <f>'SAME R Results'!BL97</f>
        <v>3.6109608250812082</v>
      </c>
      <c r="T152" s="817">
        <f>'SAME R Results'!BM97</f>
        <v>1.8127147982276335</v>
      </c>
      <c r="U152" s="817">
        <f>'SAME R Results'!BN97</f>
        <v>0.16496080616084327</v>
      </c>
      <c r="V152" s="784">
        <f>'SAME R Results'!BR97</f>
        <v>107.76767704558564</v>
      </c>
      <c r="W152" s="1086">
        <f>'SAME R Results'!BZ97</f>
        <v>524.94478411670389</v>
      </c>
      <c r="X152" s="1777">
        <f>'SAME R Results'!CA97</f>
        <v>4.4466666666664878</v>
      </c>
      <c r="Y152" s="1777" t="str">
        <f>'SAME R Results'!CB97</f>
        <v xml:space="preserve"> 53T</v>
      </c>
      <c r="Z152" s="1777">
        <f>'SAME R Results'!CC97</f>
        <v>251</v>
      </c>
      <c r="AA152" s="1777">
        <f>'SAME R Results'!CD97</f>
        <v>1.8768605397302102E-2</v>
      </c>
      <c r="AB152" s="1777"/>
      <c r="AC152" s="1777"/>
      <c r="AD152" s="2029">
        <f>'SAME R Results'!CI97</f>
        <v>97</v>
      </c>
      <c r="AE152" s="2029" t="str">
        <f>'SAME R Results'!CJ97</f>
        <v>Teflon</v>
      </c>
      <c r="AF152" s="2033">
        <f>'SAME R Results'!CK97</f>
        <v>0.19688438149356463</v>
      </c>
      <c r="AG152" s="2033">
        <f>'SAME R Results'!CL97</f>
        <v>3.8690997497990965E-3</v>
      </c>
      <c r="AH152" s="2033">
        <f>'SAME R Results'!CM97</f>
        <v>1.6292626409072614E-2</v>
      </c>
      <c r="AI152" s="2062">
        <f t="shared" si="19"/>
        <v>123095.64296894045</v>
      </c>
      <c r="AJ152" s="2061">
        <f t="shared" si="20"/>
        <v>24.2356095304925</v>
      </c>
      <c r="AK152" s="2060">
        <f t="shared" si="21"/>
        <v>3.1281008995503505</v>
      </c>
    </row>
    <row r="153" spans="1:95" ht="16.5" hidden="1" customHeight="1" x14ac:dyDescent="0.2">
      <c r="A153" s="780">
        <v>2</v>
      </c>
      <c r="B153" s="785" t="str">
        <f>'SAME R Results'!B98</f>
        <v>Teflon</v>
      </c>
      <c r="C153" s="784" t="str">
        <f>'SAME R Results'!F98</f>
        <v>100a</v>
      </c>
      <c r="D153" s="785" t="str">
        <f>'SAME R Results'!G98</f>
        <v>aged</v>
      </c>
      <c r="E153" s="784">
        <f>'SAME R Results'!K98</f>
        <v>0</v>
      </c>
      <c r="F153" s="793">
        <f>'SAME R Results'!L98</f>
        <v>1.45</v>
      </c>
      <c r="G153" s="784">
        <f>'SAME R Results'!R98</f>
        <v>560.42857142857144</v>
      </c>
      <c r="H153" s="821">
        <f>'SAME R Results'!AR98</f>
        <v>0.94136045000000002</v>
      </c>
      <c r="I153" s="821">
        <f>'SAME R Results'!AS98</f>
        <v>0</v>
      </c>
      <c r="J153" s="821">
        <f>'SAME R Results'!AT98</f>
        <v>0</v>
      </c>
      <c r="K153" s="784">
        <f>'SAME R Results'!BD98</f>
        <v>392836.80301108205</v>
      </c>
      <c r="L153" s="784">
        <f>'SAME R Results'!BE98</f>
        <v>90.366661536283615</v>
      </c>
      <c r="M153" s="784">
        <f>'SAME R Results'!BF98</f>
        <v>6.8405250000000001E-2</v>
      </c>
      <c r="N153" s="784">
        <f>'SAME R Results'!BG98</f>
        <v>1.85432325E-2</v>
      </c>
      <c r="O153" s="789"/>
      <c r="P153" s="784">
        <f>'SAME R Results'!BH98</f>
        <v>13.407902000000002</v>
      </c>
      <c r="Q153" s="817">
        <f>'SAME R Results'!BI98</f>
        <v>0.23003613929149694</v>
      </c>
      <c r="R153" s="817">
        <f>'SAME R Results'!BJ98</f>
        <v>0.30943952466942082</v>
      </c>
      <c r="S153" s="817">
        <f>'SAME R Results'!BL98</f>
        <v>3.6889603794807622</v>
      </c>
      <c r="T153" s="817">
        <f>'SAME R Results'!BM98</f>
        <v>1.7238191080253453</v>
      </c>
      <c r="U153" s="817">
        <f>'SAME R Results'!BN98</f>
        <v>0.19833812927809957</v>
      </c>
      <c r="V153" s="784">
        <f>'SAME R Results'!BR98</f>
        <v>90.366661536283615</v>
      </c>
      <c r="W153" s="1086">
        <f>'SAME R Results'!BZ98</f>
        <v>524.94478411670389</v>
      </c>
      <c r="X153" s="1777">
        <f>'SAME R Results'!CA98</f>
        <v>4.4466666666664878</v>
      </c>
      <c r="Y153" s="1777">
        <f>'SAME R Results'!CB98</f>
        <v>0</v>
      </c>
      <c r="Z153" s="1777">
        <f>'SAME R Results'!CC98</f>
        <v>0</v>
      </c>
      <c r="AA153" s="1777">
        <f>'SAME R Results'!CD98</f>
        <v>1.8091621889056202E-2</v>
      </c>
      <c r="AB153" s="1777"/>
      <c r="AC153" s="1777"/>
      <c r="AD153" s="2029">
        <f>'SAME R Results'!CI98</f>
        <v>98</v>
      </c>
      <c r="AE153" s="2029" t="str">
        <f>'SAME R Results'!CJ98</f>
        <v>Teflon</v>
      </c>
      <c r="AF153" s="2033">
        <f>'SAME R Results'!CK98</f>
        <v>0.23003613929149694</v>
      </c>
      <c r="AG153" s="2033">
        <f>'SAME R Results'!CL98</f>
        <v>5.1018608280400607E-3</v>
      </c>
      <c r="AH153" s="2033">
        <f>'SAME R Results'!CM98</f>
        <v>2.0426946963692932E-2</v>
      </c>
      <c r="AI153" s="2062">
        <f t="shared" si="19"/>
        <v>88344.108623185428</v>
      </c>
      <c r="AJ153" s="2061">
        <f t="shared" si="20"/>
        <v>20.322337676826219</v>
      </c>
      <c r="AK153" s="2060">
        <f t="shared" si="21"/>
        <v>3.0152703148427005</v>
      </c>
    </row>
    <row r="154" spans="1:95" ht="16.5" hidden="1" customHeight="1" x14ac:dyDescent="0.2">
      <c r="A154" s="780">
        <v>2</v>
      </c>
      <c r="B154" s="785" t="str">
        <f>'SAME R Results'!B108</f>
        <v>Teflon</v>
      </c>
      <c r="C154" s="784">
        <f>'SAME R Results'!F108</f>
        <v>105</v>
      </c>
      <c r="D154" s="785" t="str">
        <f>'SAME R Results'!G108</f>
        <v>No flow run w/ aging</v>
      </c>
      <c r="E154" s="784">
        <f>'SAME R Results'!K108</f>
        <v>0</v>
      </c>
      <c r="F154" s="793">
        <f>'SAME R Results'!L108</f>
        <v>1.45</v>
      </c>
      <c r="G154" s="784">
        <f>'SAME R Results'!R108</f>
        <v>24.142857142857142</v>
      </c>
      <c r="H154" s="821">
        <f>'SAME R Results'!AR108</f>
        <v>0.72790545000000006</v>
      </c>
      <c r="I154" s="821">
        <f>'SAME R Results'!AS108</f>
        <v>0</v>
      </c>
      <c r="J154" s="821">
        <f>'SAME R Results'!AT108</f>
        <v>0</v>
      </c>
      <c r="K154" s="784">
        <f>'SAME R Results'!BD108</f>
        <v>195396.75079555667</v>
      </c>
      <c r="L154" s="784">
        <f>'SAME R Results'!BE108</f>
        <v>33.687000501383118</v>
      </c>
      <c r="M154" s="784">
        <f>'SAME R Results'!BF108</f>
        <v>3.7796030000000001E-2</v>
      </c>
      <c r="N154" s="784">
        <f>'SAME R Results'!BG108</f>
        <v>9.2544512499999967E-3</v>
      </c>
      <c r="O154" s="789"/>
      <c r="P154" s="784">
        <f>'SAME R Results'!BH108</f>
        <v>6.4358019999999989</v>
      </c>
      <c r="Q154" s="817">
        <f>'SAME R Results'!BI108</f>
        <v>0.17240307407480779</v>
      </c>
      <c r="R154" s="817">
        <f>'SAME R Results'!BJ108</f>
        <v>0.30578863797657757</v>
      </c>
      <c r="S154" s="817">
        <f>'SAME R Results'!BL108</f>
        <v>4.0840919660147339</v>
      </c>
      <c r="T154" s="817">
        <f>'SAME R Results'!BM108</f>
        <v>2.1318850131134703</v>
      </c>
      <c r="U154" s="817">
        <f>'SAME R Results'!BN108</f>
        <v>0.1294514250758422</v>
      </c>
      <c r="V154" s="784">
        <f>'SAME R Results'!BR108</f>
        <v>33.687000501383118</v>
      </c>
      <c r="W154" s="1086">
        <f>'SAME R Results'!BZ108</f>
        <v>527.87656862261747</v>
      </c>
      <c r="X154" s="1777">
        <f>'SAME R Results'!CA108</f>
        <v>0.7499999999999174</v>
      </c>
      <c r="Y154" s="1777" t="str">
        <f>'SAME R Results'!CB108</f>
        <v xml:space="preserve"> 58T</v>
      </c>
      <c r="Z154" s="1777">
        <f>'SAME R Results'!CC108</f>
        <v>252</v>
      </c>
      <c r="AA154" s="1777">
        <f>'SAME R Results'!CD108</f>
        <v>5.1486416000005662E-2</v>
      </c>
      <c r="AB154" s="1777"/>
      <c r="AC154" s="1777"/>
      <c r="AD154" s="2029">
        <f>'SAME R Results'!CI108</f>
        <v>108</v>
      </c>
      <c r="AE154" s="2029" t="str">
        <f>'SAME R Results'!CJ108</f>
        <v>Teflon</v>
      </c>
      <c r="AF154" s="2033">
        <f>'SAME R Results'!CK108</f>
        <v>0.17240307407480779</v>
      </c>
      <c r="AG154" s="2033">
        <f>'SAME R Results'!CL108</f>
        <v>5.8727770058805426E-3</v>
      </c>
      <c r="AH154" s="2033">
        <f>'SAME R Results'!CM108</f>
        <v>2.2357195411544878E-2</v>
      </c>
      <c r="AI154" s="2062">
        <f t="shared" si="19"/>
        <v>260529.00106077091</v>
      </c>
      <c r="AJ154" s="2061">
        <f t="shared" si="20"/>
        <v>44.916000668515771</v>
      </c>
      <c r="AK154" s="2060">
        <f t="shared" si="21"/>
        <v>8.5810693333342769</v>
      </c>
    </row>
    <row r="155" spans="1:95" ht="16.5" hidden="1" customHeight="1" x14ac:dyDescent="0.2">
      <c r="A155" s="780">
        <v>2</v>
      </c>
      <c r="B155" s="785" t="str">
        <f>'SAME R Results'!B109</f>
        <v>Teflon</v>
      </c>
      <c r="C155" s="784" t="str">
        <f>'SAME R Results'!F109</f>
        <v>105a</v>
      </c>
      <c r="D155" s="785" t="str">
        <f>'SAME R Results'!G109</f>
        <v>aged</v>
      </c>
      <c r="E155" s="784">
        <f>'SAME R Results'!K109</f>
        <v>0</v>
      </c>
      <c r="F155" s="793">
        <f>'SAME R Results'!L109</f>
        <v>1.45</v>
      </c>
      <c r="G155" s="784">
        <f>'SAME R Results'!R109</f>
        <v>558.71428571428567</v>
      </c>
      <c r="H155" s="821">
        <f>'SAME R Results'!AR109</f>
        <v>0.69680799999999998</v>
      </c>
      <c r="I155" s="821">
        <f>'SAME R Results'!AS109</f>
        <v>0</v>
      </c>
      <c r="J155" s="821">
        <f>'SAME R Results'!AT109</f>
        <v>0</v>
      </c>
      <c r="K155" s="784">
        <f>'SAME R Results'!BD109</f>
        <v>146578.22949047992</v>
      </c>
      <c r="L155" s="784">
        <f>'SAME R Results'!BE109</f>
        <v>23.76915243829556</v>
      </c>
      <c r="M155" s="784">
        <f>'SAME R Results'!BF109</f>
        <v>3.6941525000000003E-2</v>
      </c>
      <c r="N155" s="784">
        <f>'SAME R Results'!BG109</f>
        <v>9.056092499999998E-3</v>
      </c>
      <c r="O155" s="789"/>
      <c r="P155" s="784">
        <f>'SAME R Results'!BH109</f>
        <v>5.7427730000000015</v>
      </c>
      <c r="Q155" s="817">
        <f>'SAME R Results'!BI109</f>
        <v>0.16216018245628583</v>
      </c>
      <c r="R155" s="817">
        <f>'SAME R Results'!BJ109</f>
        <v>0.32399896662237215</v>
      </c>
      <c r="S155" s="817">
        <f>'SAME R Results'!BL109</f>
        <v>4.0791903351252223</v>
      </c>
      <c r="T155" s="817">
        <f>'SAME R Results'!BM109</f>
        <v>2.2978156464703408</v>
      </c>
      <c r="U155" s="817">
        <f>'SAME R Results'!BN109</f>
        <v>0.11472142264367631</v>
      </c>
      <c r="V155" s="784">
        <f>'SAME R Results'!BR109</f>
        <v>23.76915243829556</v>
      </c>
      <c r="W155" s="1086">
        <f>'SAME R Results'!BZ109</f>
        <v>527.87656862261747</v>
      </c>
      <c r="X155" s="1777">
        <f>'SAME R Results'!CA109</f>
        <v>0.7499999999999174</v>
      </c>
      <c r="Y155" s="1777">
        <f>'SAME R Results'!CB109</f>
        <v>0</v>
      </c>
      <c r="Z155" s="1777">
        <f>'SAME R Results'!CC109</f>
        <v>0</v>
      </c>
      <c r="AA155" s="1777">
        <f>'SAME R Results'!CD109</f>
        <v>4.5942184000005076E-2</v>
      </c>
      <c r="AB155" s="1777"/>
      <c r="AC155" s="1777"/>
      <c r="AD155" s="2029">
        <f>'SAME R Results'!CI109</f>
        <v>109</v>
      </c>
      <c r="AE155" s="2029" t="str">
        <f>'SAME R Results'!CJ109</f>
        <v>Teflon</v>
      </c>
      <c r="AF155" s="2033">
        <f>'SAME R Results'!CK109</f>
        <v>0.16216018245628583</v>
      </c>
      <c r="AG155" s="2033">
        <f>'SAME R Results'!CL109</f>
        <v>6.4326981059498597E-3</v>
      </c>
      <c r="AH155" s="2033">
        <f>'SAME R Results'!CM109</f>
        <v>2.4039607061326192E-2</v>
      </c>
      <c r="AI155" s="2062">
        <f t="shared" si="19"/>
        <v>195437.63932066143</v>
      </c>
      <c r="AJ155" s="2061">
        <f t="shared" si="20"/>
        <v>31.692203251064235</v>
      </c>
      <c r="AK155" s="2060">
        <f t="shared" si="21"/>
        <v>7.6570306666675121</v>
      </c>
    </row>
    <row r="156" spans="1:95" ht="16.5" customHeight="1" x14ac:dyDescent="0.2">
      <c r="A156" s="780">
        <v>2</v>
      </c>
      <c r="B156" s="785" t="str">
        <f>'SAME R Results'!B119</f>
        <v>Teflon</v>
      </c>
      <c r="C156" s="784">
        <f>'SAME R Results'!F119</f>
        <v>111</v>
      </c>
      <c r="D156" s="785" t="str">
        <f>'SAME R Results'!G119</f>
        <v>low flow run w STS</v>
      </c>
      <c r="E156" s="784">
        <f>'SAME R Results'!K119</f>
        <v>2</v>
      </c>
      <c r="F156" s="793">
        <f>'SAME R Results'!L119</f>
        <v>1.45</v>
      </c>
      <c r="G156" s="784">
        <f>'SAME R Results'!R119</f>
        <v>42.571428571428569</v>
      </c>
      <c r="H156" s="821">
        <f>'SAME R Results'!AR119</f>
        <v>4.0240935000000002</v>
      </c>
      <c r="I156" s="821">
        <f>'SAME R Results'!AS119</f>
        <v>8.3923319999999984E-4</v>
      </c>
      <c r="J156" s="821">
        <f>'SAME R Results'!AT119</f>
        <v>5.0353989999999999E-4</v>
      </c>
      <c r="K156" s="784">
        <f>'SAME R Results'!BD119</f>
        <v>1333768.9444362801</v>
      </c>
      <c r="L156" s="784">
        <f>'SAME R Results'!BE119</f>
        <v>367.17168120282838</v>
      </c>
      <c r="M156" s="784">
        <f>'SAME R Results'!BF119</f>
        <v>0</v>
      </c>
      <c r="N156" s="784">
        <f>'SAME R Results'!BG119</f>
        <v>0</v>
      </c>
      <c r="O156" s="789"/>
      <c r="P156" s="784">
        <f>'SAME R Results'!BH119</f>
        <v>71.923708999999988</v>
      </c>
      <c r="Q156" s="817">
        <f>'SAME R Results'!BI119</f>
        <v>0.27528882175166719</v>
      </c>
      <c r="R156" s="817">
        <f>'SAME R Results'!BJ119</f>
        <v>0.3604043772501847</v>
      </c>
      <c r="S156" s="817">
        <f>'SAME R Results'!BL119</f>
        <v>0</v>
      </c>
      <c r="T156" s="817">
        <f>'SAME R Results'!BM119</f>
        <v>1.680419088152735</v>
      </c>
      <c r="U156" s="817">
        <f>'SAME R Results'!BN119</f>
        <v>0.24059568656859387</v>
      </c>
      <c r="V156" s="784">
        <f>'SAME R Results'!BR119</f>
        <v>367.17168120282838</v>
      </c>
      <c r="W156" s="1086">
        <f>'SAME R Results'!BZ119</f>
        <v>528.55724747805561</v>
      </c>
      <c r="X156" s="1777">
        <f>'SAME R Results'!CA119</f>
        <v>9.9466666666667702</v>
      </c>
      <c r="Y156" s="1777" t="str">
        <f>'SAME R Results'!CB119</f>
        <v xml:space="preserve"> 64T</v>
      </c>
      <c r="Z156" s="1777">
        <f>'SAME R Results'!CC119</f>
        <v>253</v>
      </c>
      <c r="AA156" s="1777">
        <f>'SAME R Results'!CD119</f>
        <v>4.338561534852501E-2</v>
      </c>
      <c r="AB156" s="1777"/>
      <c r="AC156" s="1777"/>
      <c r="AD156" s="2029"/>
      <c r="AE156" s="2029"/>
      <c r="AF156" s="2029"/>
      <c r="AG156" s="2029"/>
      <c r="AH156" s="2029"/>
      <c r="AI156" s="2062">
        <f t="shared" si="19"/>
        <v>134092.0520545844</v>
      </c>
      <c r="AJ156" s="2061">
        <f t="shared" si="20"/>
        <v>36.91404301636976</v>
      </c>
      <c r="AK156" s="2060">
        <f t="shared" si="21"/>
        <v>7.2309358914208355</v>
      </c>
    </row>
    <row r="157" spans="1:95" ht="23.25" x14ac:dyDescent="0.35">
      <c r="B157" s="752"/>
      <c r="C157" s="29"/>
      <c r="D157" s="751"/>
      <c r="E157" s="2104"/>
      <c r="F157" s="2104"/>
      <c r="G157" s="2104"/>
      <c r="H157" s="35"/>
      <c r="I157" s="35"/>
      <c r="J157" s="35"/>
      <c r="K157" s="35"/>
      <c r="L157" s="35"/>
      <c r="M157" s="35"/>
      <c r="N157" s="35"/>
      <c r="O157" s="35"/>
      <c r="P157" s="35"/>
      <c r="Q157" s="35"/>
      <c r="R157" s="35"/>
      <c r="S157" s="35"/>
      <c r="T157" s="35"/>
      <c r="U157" s="35"/>
      <c r="V157" s="35"/>
      <c r="W157" s="35"/>
      <c r="X157" s="929"/>
      <c r="Y157" s="929"/>
      <c r="Z157" s="929"/>
      <c r="AA157" s="929"/>
      <c r="AB157" s="929"/>
      <c r="AC157" s="929"/>
    </row>
    <row r="158" spans="1:95" ht="12.75" customHeight="1" x14ac:dyDescent="0.25">
      <c r="C158" s="24"/>
      <c r="D158" s="749"/>
    </row>
    <row r="159" spans="1:95" ht="12.75" customHeight="1" x14ac:dyDescent="0.25">
      <c r="C159" s="5"/>
      <c r="D159" s="749"/>
    </row>
    <row r="160" spans="1:95" ht="13.5" customHeight="1" x14ac:dyDescent="0.25"/>
    <row r="161" ht="13.5" customHeight="1" x14ac:dyDescent="0.25"/>
    <row r="162" ht="12.75" customHeight="1" x14ac:dyDescent="0.25"/>
    <row r="163" ht="12.75" customHeight="1" x14ac:dyDescent="0.25"/>
    <row r="164" ht="13.5" customHeight="1" x14ac:dyDescent="0.25"/>
    <row r="165" ht="13.5" customHeight="1" x14ac:dyDescent="0.25"/>
    <row r="166" ht="12.75" customHeight="1" x14ac:dyDescent="0.25"/>
    <row r="167" ht="12.75" customHeight="1" x14ac:dyDescent="0.25"/>
    <row r="168" ht="12.75" customHeight="1" x14ac:dyDescent="0.25"/>
    <row r="169" ht="13.5" customHeight="1" x14ac:dyDescent="0.25"/>
    <row r="170" ht="13.5" customHeight="1" x14ac:dyDescent="0.25"/>
    <row r="171" ht="12.75" customHeight="1" x14ac:dyDescent="0.25"/>
    <row r="172" ht="12.75" customHeight="1" x14ac:dyDescent="0.25"/>
    <row r="173" ht="13.5" customHeight="1" x14ac:dyDescent="0.25"/>
    <row r="174" ht="13.5" customHeight="1" x14ac:dyDescent="0.25"/>
    <row r="175" ht="12.75" customHeight="1" x14ac:dyDescent="0.25"/>
    <row r="176" ht="12.75" customHeight="1" x14ac:dyDescent="0.25"/>
    <row r="177" ht="13.5" customHeight="1" x14ac:dyDescent="0.25"/>
  </sheetData>
  <autoFilter ref="A2:CQ156">
    <filterColumn colId="1">
      <filters>
        <filter val="Kapton"/>
        <filter val="Lampwick"/>
        <filter val="Pyrell"/>
        <filter val="Silicone"/>
        <filter val="Teflon"/>
      </filters>
    </filterColumn>
    <filterColumn colId="4">
      <filters>
        <filter val="1"/>
        <filter val="2"/>
        <filter val="4"/>
        <filter val="8"/>
        <filter val="8.1"/>
      </filters>
    </filterColumn>
    <filterColumn colId="23">
      <filters>
        <filter val="0.06"/>
        <filter val="0.13"/>
        <filter val="0.36"/>
        <filter val="0.41"/>
        <filter val="0.49"/>
        <filter val="0.50"/>
        <filter val="0.52"/>
        <filter val="0.56"/>
        <filter val="0.57"/>
        <filter val="0.59"/>
        <filter val="0.62"/>
        <filter val="0.66"/>
        <filter val="0.67"/>
        <filter val="0.79"/>
        <filter val="0.80"/>
        <filter val="0.86"/>
        <filter val="0.87"/>
        <filter val="0.88"/>
        <filter val="0.91"/>
        <filter val="0.93"/>
        <filter val="1.00"/>
        <filter val="1.08"/>
        <filter val="1.09"/>
        <filter val="1.16"/>
        <filter val="1.21"/>
        <filter val="1.22"/>
        <filter val="1.23"/>
        <filter val="1.25"/>
        <filter val="1.33"/>
        <filter val="1.39"/>
        <filter val="1.42"/>
        <filter val="1.51"/>
        <filter val="1.52"/>
        <filter val="1.58"/>
        <filter val="1.63"/>
        <filter val="1.99"/>
        <filter val="2.10"/>
        <filter val="2.17"/>
        <filter val="2.42"/>
        <filter val="2.48"/>
        <filter val="2.86"/>
        <filter val="2.88"/>
        <filter val="3.40"/>
        <filter val="3.43"/>
        <filter val="3.46"/>
        <filter val="3.75"/>
        <filter val="4.73"/>
        <filter val="5.00"/>
        <filter val="5.71"/>
        <filter val="8.07"/>
        <filter val="9.71"/>
        <filter val="9.95"/>
      </filters>
    </filterColumn>
    <sortState ref="A3:CQ156">
      <sortCondition ref="B2"/>
    </sortState>
  </autoFilter>
  <mergeCells count="1">
    <mergeCell ref="E157:G157"/>
  </mergeCells>
  <conditionalFormatting sqref="C1:D2 C48:D1048576">
    <cfRule type="cellIs" dxfId="22" priority="1" operator="equal">
      <formula>0</formula>
    </cfRule>
  </conditionalFormatting>
  <printOptions gridLines="1"/>
  <pageMargins left="0.5" right="0.5" top="1" bottom="0.5" header="0.5" footer="0.5"/>
  <pageSetup paperSize="17" scale="91" fitToWidth="3" fitToHeight="3" orientation="landscape" r:id="rId1"/>
  <headerFooter alignWithMargins="0">
    <oddFooter>&amp;L&amp;D&amp;C&amp;T&amp;R&amp;F</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C00000"/>
    <pageSetUpPr fitToPage="1"/>
  </sheetPr>
  <dimension ref="A1:CN177"/>
  <sheetViews>
    <sheetView topLeftCell="A2" zoomScale="50" zoomScaleNormal="50" workbookViewId="0">
      <pane xSplit="3" ySplit="27" topLeftCell="D29" activePane="bottomRight" state="frozen"/>
      <selection activeCell="A2" sqref="A2"/>
      <selection pane="topRight" activeCell="D2" sqref="D2"/>
      <selection pane="bottomLeft" activeCell="A29" sqref="A29"/>
      <selection pane="bottomRight" activeCell="V244" sqref="V244"/>
    </sheetView>
  </sheetViews>
  <sheetFormatPr defaultRowHeight="15.75" x14ac:dyDescent="0.25"/>
  <cols>
    <col min="1" max="1" width="5" style="762" customWidth="1"/>
    <col min="2" max="2" width="9.7109375" style="750" bestFit="1" customWidth="1"/>
    <col min="3" max="3" width="5" style="4" bestFit="1" customWidth="1"/>
    <col min="4" max="4" width="39.85546875" style="750" bestFit="1" customWidth="1"/>
    <col min="5" max="5" width="4.7109375" style="3" customWidth="1"/>
    <col min="6" max="6" width="7.5703125" style="6" customWidth="1"/>
    <col min="7" max="7" width="6.85546875" style="6" customWidth="1"/>
    <col min="8" max="8" width="9.140625" style="6" customWidth="1"/>
    <col min="9" max="9" width="9.85546875" style="6" customWidth="1"/>
    <col min="10" max="10" width="9.140625" style="6" customWidth="1"/>
    <col min="11" max="11" width="13.7109375" style="6" customWidth="1"/>
    <col min="12" max="12" width="14" style="6" customWidth="1"/>
    <col min="13" max="15" width="9.85546875" style="6" customWidth="1"/>
    <col min="16" max="21" width="9.140625" style="6" customWidth="1"/>
    <col min="22" max="22" width="14" style="6" customWidth="1"/>
    <col min="23" max="23" width="9.28515625" style="6" customWidth="1"/>
    <col min="24" max="29" width="9.28515625" style="930" customWidth="1"/>
    <col min="30" max="30" width="9.140625" style="2034"/>
    <col min="31" max="31" width="12.5703125" style="1112" customWidth="1"/>
    <col min="32" max="32" width="6.42578125" style="1112" bestFit="1" customWidth="1"/>
    <col min="33" max="33" width="6.5703125" style="1112" customWidth="1"/>
    <col min="34" max="34" width="7" style="1112" customWidth="1"/>
    <col min="35" max="35" width="9.140625" style="2028"/>
    <col min="36" max="16384" width="9.140625" style="3"/>
  </cols>
  <sheetData>
    <row r="1" spans="1:35" s="1" customFormat="1" ht="64.5" customHeight="1" x14ac:dyDescent="0.6">
      <c r="A1" s="763"/>
      <c r="B1" s="2022" t="s">
        <v>431</v>
      </c>
      <c r="C1" s="2023"/>
      <c r="D1" s="2023"/>
      <c r="E1" s="2024" t="s">
        <v>2</v>
      </c>
      <c r="F1" s="2025"/>
      <c r="G1" s="2007"/>
      <c r="H1" s="766"/>
      <c r="I1" s="766"/>
      <c r="J1" s="766"/>
      <c r="K1" s="766"/>
      <c r="L1" s="766"/>
      <c r="M1" s="766"/>
      <c r="N1" s="766"/>
      <c r="O1" s="766"/>
      <c r="P1" s="766"/>
      <c r="Q1" s="766"/>
      <c r="R1" s="766"/>
      <c r="S1" s="766"/>
      <c r="T1" s="766"/>
      <c r="U1" s="766"/>
      <c r="V1" s="766"/>
      <c r="W1" s="766"/>
      <c r="X1" s="1088"/>
      <c r="Y1" s="1088"/>
      <c r="Z1" s="1088"/>
      <c r="AA1" s="1088"/>
      <c r="AB1" s="1088"/>
      <c r="AC1" s="1088"/>
      <c r="AD1" s="2029"/>
      <c r="AE1" s="2030"/>
      <c r="AF1" s="2030"/>
      <c r="AG1" s="2030"/>
      <c r="AH1" s="2030"/>
      <c r="AI1" s="2026"/>
    </row>
    <row r="2" spans="1:35" s="2" customFormat="1" ht="156.75" customHeight="1" thickBot="1" x14ac:dyDescent="0.3">
      <c r="A2" s="781" t="s">
        <v>475</v>
      </c>
      <c r="B2" s="769" t="s">
        <v>1</v>
      </c>
      <c r="C2" s="769" t="s">
        <v>35</v>
      </c>
      <c r="D2" s="769" t="s">
        <v>27</v>
      </c>
      <c r="E2" s="771" t="s">
        <v>3</v>
      </c>
      <c r="F2" s="794" t="s">
        <v>4</v>
      </c>
      <c r="G2" s="834" t="s">
        <v>476</v>
      </c>
      <c r="H2" s="799" t="s">
        <v>38</v>
      </c>
      <c r="I2" s="799" t="s">
        <v>39</v>
      </c>
      <c r="J2" s="799" t="s">
        <v>78</v>
      </c>
      <c r="K2" s="773" t="s">
        <v>69</v>
      </c>
      <c r="L2" s="773" t="s">
        <v>482</v>
      </c>
      <c r="M2" s="36" t="s">
        <v>585</v>
      </c>
      <c r="N2" s="47" t="s">
        <v>584</v>
      </c>
      <c r="O2" s="774" t="s">
        <v>91</v>
      </c>
      <c r="P2" s="774" t="s">
        <v>67</v>
      </c>
      <c r="Q2" s="775" t="s">
        <v>528</v>
      </c>
      <c r="R2" s="775" t="s">
        <v>77</v>
      </c>
      <c r="S2" s="775" t="s">
        <v>75</v>
      </c>
      <c r="T2" s="775" t="s">
        <v>79</v>
      </c>
      <c r="U2" s="775" t="s">
        <v>80</v>
      </c>
      <c r="V2" s="777" t="s">
        <v>483</v>
      </c>
      <c r="W2" s="1087" t="s">
        <v>916</v>
      </c>
      <c r="X2" s="1776" t="s">
        <v>660</v>
      </c>
      <c r="Y2" s="1104" t="s">
        <v>606</v>
      </c>
      <c r="Z2" s="1104" t="s">
        <v>28</v>
      </c>
      <c r="AA2" s="1808" t="s">
        <v>881</v>
      </c>
      <c r="AB2" s="1808" t="s">
        <v>925</v>
      </c>
      <c r="AC2" s="1808" t="s">
        <v>926</v>
      </c>
      <c r="AD2" s="2031" t="str">
        <f>'SAME R Results'!CI2</f>
        <v>run</v>
      </c>
      <c r="AE2" s="2035" t="str">
        <f>'SAME R Results'!CJ2</f>
        <v>material</v>
      </c>
      <c r="AF2" s="2035" t="str">
        <f>'SAME R Results'!CK2</f>
        <v>AMD</v>
      </c>
      <c r="AG2" s="2035" t="str">
        <f>'SAME R Results'!CL2</f>
        <v>mass1 caculated with dector 3</v>
      </c>
      <c r="AH2" s="2035" t="str">
        <f>'SAME R Results'!CM2</f>
        <v>mass2 both detectors</v>
      </c>
      <c r="AI2" s="2027">
        <f>'SAME R Results'!CN2</f>
        <v>0</v>
      </c>
    </row>
    <row r="3" spans="1:35" s="2" customFormat="1" ht="16.5" hidden="1" customHeight="1" x14ac:dyDescent="0.25">
      <c r="A3" s="778">
        <v>1</v>
      </c>
      <c r="B3" s="779" t="str">
        <f>'SAME1 Flight Tests 8-27-09'!B21</f>
        <v>DBP</v>
      </c>
      <c r="C3" s="779">
        <f>'SAME1 Flight Tests 8-27-09'!E21</f>
        <v>18</v>
      </c>
      <c r="D3" s="779" t="str">
        <f>'SAME1 Flight Tests 8-27-09'!F21</f>
        <v>Repeat</v>
      </c>
      <c r="E3" s="779">
        <f>'SAME1 Flight Tests 8-27-09'!L21</f>
        <v>8</v>
      </c>
      <c r="F3" s="804">
        <f>'SAME1 Flight Tests 8-27-09'!M21</f>
        <v>1.18</v>
      </c>
      <c r="G3" s="805">
        <f>'SAME1 Flight Tests 8-27-09'!Q21</f>
        <v>49.666666666666664</v>
      </c>
      <c r="H3" s="820">
        <f>'SAME1 Flight Tests 8-27-09'!Z21</f>
        <v>6.2411950000000003</v>
      </c>
      <c r="I3" s="820">
        <f>'SAME1 Flight Tests 8-27-09'!AA21</f>
        <v>-7.0190399999999994E-4</v>
      </c>
      <c r="J3" s="822"/>
      <c r="K3" s="805">
        <f>'SAME1 Flight Tests 8-27-09'!AK21</f>
        <v>0</v>
      </c>
      <c r="L3" s="805">
        <f>'SAME1 Flight Tests 8-27-09'!AL21</f>
        <v>0</v>
      </c>
      <c r="M3" s="806"/>
      <c r="N3" s="805"/>
      <c r="O3" s="806"/>
      <c r="P3" s="805">
        <f>'SAME1 Flight Tests 8-27-09'!AM21</f>
        <v>0</v>
      </c>
      <c r="Q3" s="816">
        <f>'SAME1 Flight Tests 8-27-09'!AP21</f>
        <v>0</v>
      </c>
      <c r="R3" s="816">
        <f>'SAME1 Flight Tests 8-27-09'!AQ21</f>
        <v>0</v>
      </c>
      <c r="S3" s="816"/>
      <c r="T3" s="816">
        <f>'SAME1 Flight Tests 8-27-09'!AS21</f>
        <v>0</v>
      </c>
      <c r="U3" s="816">
        <f>'SAME1 Flight Tests 8-27-09'!AT21</f>
        <v>0</v>
      </c>
      <c r="V3" s="806"/>
      <c r="W3" s="805">
        <f>'SAME1 Flight Tests 8-27-09'!BH21</f>
        <v>194.95095826573194</v>
      </c>
      <c r="X3" s="818" t="str">
        <f>'SAME1 Flight Tests 8-27-09'!BI21</f>
        <v>NA</v>
      </c>
      <c r="Y3" s="818">
        <f>'SAME1 Flight Tests 8-27-09'!BJ21</f>
        <v>18</v>
      </c>
      <c r="Z3" s="818">
        <f>'SAME1 Flight Tests 8-27-09'!BK21</f>
        <v>0</v>
      </c>
      <c r="AA3" s="818">
        <f>'SAME1 Flight Tests 8-27-09'!BL21</f>
        <v>0</v>
      </c>
      <c r="AB3" s="818">
        <f>'SAME1 Flight Tests 8-27-09'!BM21</f>
        <v>0</v>
      </c>
      <c r="AC3" s="818">
        <f>'SAME1 Flight Tests 8-27-09'!BN21</f>
        <v>0</v>
      </c>
      <c r="AD3" s="2031"/>
      <c r="AE3" s="2032"/>
      <c r="AF3" s="2032"/>
      <c r="AG3" s="2032"/>
      <c r="AH3" s="2032"/>
      <c r="AI3" s="2027"/>
    </row>
    <row r="4" spans="1:35" s="2" customFormat="1" ht="16.5" hidden="1" customHeight="1" x14ac:dyDescent="0.25">
      <c r="A4" s="778">
        <v>1</v>
      </c>
      <c r="B4" s="779" t="str">
        <f>'SAME1 Flight Tests 8-27-09'!B22</f>
        <v>DBP</v>
      </c>
      <c r="C4" s="779">
        <f>'SAME1 Flight Tests 8-27-09'!E22</f>
        <v>19</v>
      </c>
      <c r="D4" s="779" t="str">
        <f>'SAME1 Flight Tests 8-27-09'!F22</f>
        <v>Repeat</v>
      </c>
      <c r="E4" s="779">
        <f>'SAME1 Flight Tests 8-27-09'!L22</f>
        <v>8</v>
      </c>
      <c r="F4" s="804">
        <f>'SAME1 Flight Tests 8-27-09'!M22</f>
        <v>1.18</v>
      </c>
      <c r="G4" s="805">
        <f>'SAME1 Flight Tests 8-27-09'!Q25</f>
        <v>41</v>
      </c>
      <c r="H4" s="820">
        <f>'SAME1 Flight Tests 8-27-09'!Z22</f>
        <v>6.2453004999999999</v>
      </c>
      <c r="I4" s="820">
        <f>'SAME1 Flight Tests 8-27-09'!AA22</f>
        <v>-7.3242174999999974E-4</v>
      </c>
      <c r="J4" s="822"/>
      <c r="K4" s="805">
        <f>'SAME1 Flight Tests 8-27-09'!AK22</f>
        <v>0</v>
      </c>
      <c r="L4" s="805">
        <f>'SAME1 Flight Tests 8-27-09'!AL22</f>
        <v>0</v>
      </c>
      <c r="M4" s="806"/>
      <c r="N4" s="805"/>
      <c r="O4" s="806"/>
      <c r="P4" s="805">
        <f>'SAME1 Flight Tests 8-27-09'!AM22</f>
        <v>0</v>
      </c>
      <c r="Q4" s="816">
        <f>'SAME1 Flight Tests 8-27-09'!AP22</f>
        <v>0</v>
      </c>
      <c r="R4" s="816">
        <f>'SAME1 Flight Tests 8-27-09'!AQ22</f>
        <v>0</v>
      </c>
      <c r="S4" s="816"/>
      <c r="T4" s="816">
        <f>'SAME1 Flight Tests 8-27-09'!AS22</f>
        <v>0</v>
      </c>
      <c r="U4" s="816">
        <f>'SAME1 Flight Tests 8-27-09'!AT22</f>
        <v>0</v>
      </c>
      <c r="V4" s="806"/>
      <c r="W4" s="805">
        <f>'SAME1 Flight Tests 8-27-09'!BH22</f>
        <v>195.75371353389622</v>
      </c>
      <c r="X4" s="818" t="str">
        <f>'SAME1 Flight Tests 8-27-09'!BI22</f>
        <v>NA</v>
      </c>
      <c r="Y4" s="818">
        <f>'SAME1 Flight Tests 8-27-09'!BJ22</f>
        <v>0</v>
      </c>
      <c r="Z4" s="818">
        <f>'SAME1 Flight Tests 8-27-09'!BK22</f>
        <v>0</v>
      </c>
      <c r="AA4" s="818">
        <f>'SAME1 Flight Tests 8-27-09'!BL22</f>
        <v>0</v>
      </c>
      <c r="AB4" s="818">
        <f>'SAME1 Flight Tests 8-27-09'!BM22</f>
        <v>0</v>
      </c>
      <c r="AC4" s="818">
        <f>'SAME1 Flight Tests 8-27-09'!BN22</f>
        <v>0</v>
      </c>
      <c r="AD4" s="2031"/>
      <c r="AE4" s="2032"/>
      <c r="AF4" s="2032"/>
      <c r="AG4" s="2032"/>
      <c r="AH4" s="2032"/>
      <c r="AI4" s="2027"/>
    </row>
    <row r="5" spans="1:35" s="2" customFormat="1" ht="16.5" hidden="1" customHeight="1" x14ac:dyDescent="0.25">
      <c r="A5" s="778">
        <v>1</v>
      </c>
      <c r="B5" s="779" t="str">
        <f>'SAME1 Flight Tests 8-27-09'!B25</f>
        <v>DBP</v>
      </c>
      <c r="C5" s="779">
        <f>'SAME1 Flight Tests 8-27-09'!E25</f>
        <v>22</v>
      </c>
      <c r="D5" s="779" t="str">
        <f>'SAME1 Flight Tests 8-27-09'!F25</f>
        <v>Repeat</v>
      </c>
      <c r="E5" s="779">
        <f>'SAME1 Flight Tests 8-27-09'!L25</f>
        <v>8</v>
      </c>
      <c r="F5" s="804">
        <f>'SAME1 Flight Tests 8-27-09'!M25</f>
        <v>1.18</v>
      </c>
      <c r="G5" s="805">
        <f>'SAME1 Flight Tests 8-27-09'!Q25</f>
        <v>41</v>
      </c>
      <c r="H5" s="820">
        <f>'SAME1 Flight Tests 8-27-09'!Z25</f>
        <v>6.2579045000000004</v>
      </c>
      <c r="I5" s="820">
        <f>'SAME1 Flight Tests 8-27-09'!AA25</f>
        <v>-6.8664534999999995E-4</v>
      </c>
      <c r="J5" s="822"/>
      <c r="K5" s="805">
        <f>'SAME1 Flight Tests 8-27-09'!AK25</f>
        <v>0</v>
      </c>
      <c r="L5" s="805">
        <f>'SAME1 Flight Tests 8-27-09'!AL25</f>
        <v>0</v>
      </c>
      <c r="M5" s="806"/>
      <c r="N5" s="805"/>
      <c r="O5" s="806"/>
      <c r="P5" s="805">
        <f>'SAME1 Flight Tests 8-27-09'!AM25</f>
        <v>0</v>
      </c>
      <c r="Q5" s="816">
        <f>'SAME1 Flight Tests 8-27-09'!AP25</f>
        <v>0</v>
      </c>
      <c r="R5" s="816">
        <f>'SAME1 Flight Tests 8-27-09'!AQ25</f>
        <v>0</v>
      </c>
      <c r="S5" s="816"/>
      <c r="T5" s="816">
        <f>'SAME1 Flight Tests 8-27-09'!AS25</f>
        <v>0</v>
      </c>
      <c r="U5" s="816">
        <f>'SAME1 Flight Tests 8-27-09'!AT25</f>
        <v>0</v>
      </c>
      <c r="V5" s="806"/>
      <c r="W5" s="805">
        <f>'SAME1 Flight Tests 8-27-09'!BH25</f>
        <v>196.05879372416334</v>
      </c>
      <c r="X5" s="818" t="str">
        <f>'SAME1 Flight Tests 8-27-09'!BI25</f>
        <v>NA</v>
      </c>
      <c r="Y5" s="818">
        <f>'SAME1 Flight Tests 8-27-09'!BJ25</f>
        <v>0</v>
      </c>
      <c r="Z5" s="818">
        <f>'SAME1 Flight Tests 8-27-09'!BK25</f>
        <v>0</v>
      </c>
      <c r="AA5" s="818">
        <f>'SAME1 Flight Tests 8-27-09'!BL25</f>
        <v>0</v>
      </c>
      <c r="AB5" s="818">
        <f>'SAME1 Flight Tests 8-27-09'!BM25</f>
        <v>0</v>
      </c>
      <c r="AC5" s="818">
        <f>'SAME1 Flight Tests 8-27-09'!BN25</f>
        <v>0</v>
      </c>
      <c r="AD5" s="2031"/>
      <c r="AE5" s="2032"/>
      <c r="AF5" s="2032"/>
      <c r="AG5" s="2032"/>
      <c r="AH5" s="2032"/>
      <c r="AI5" s="2027"/>
    </row>
    <row r="6" spans="1:35" s="2" customFormat="1" ht="16.5" hidden="1" customHeight="1" x14ac:dyDescent="0.25">
      <c r="A6" s="778">
        <v>1</v>
      </c>
      <c r="B6" s="779" t="str">
        <f>'SAME1 Flight Tests 8-27-09'!B44</f>
        <v>DBP</v>
      </c>
      <c r="C6" s="779">
        <f>'SAME1 Flight Tests 8-27-09'!E44</f>
        <v>36</v>
      </c>
      <c r="D6" s="779" t="str">
        <f>'SAME1 Flight Tests 8-27-09'!F44</f>
        <v>baseline</v>
      </c>
      <c r="E6" s="779">
        <f>'SAME1 Flight Tests 8-27-09'!L44</f>
        <v>8</v>
      </c>
      <c r="F6" s="804">
        <f>'SAME1 Flight Tests 8-27-09'!M44</f>
        <v>1.18</v>
      </c>
      <c r="G6" s="805">
        <f>'SAME1 Flight Tests 8-27-09'!Q44</f>
        <v>50</v>
      </c>
      <c r="H6" s="820">
        <f>'SAME1 Flight Tests 8-27-09'!Z44</f>
        <v>6.243179500000001</v>
      </c>
      <c r="I6" s="820">
        <f>'SAME1 Flight Tests 8-27-09'!AA44</f>
        <v>-6.7138659999999993E-4</v>
      </c>
      <c r="J6" s="822"/>
      <c r="K6" s="805">
        <f>'SAME1 Flight Tests 8-27-09'!AK44</f>
        <v>0</v>
      </c>
      <c r="L6" s="805">
        <f>'SAME1 Flight Tests 8-27-09'!AL44</f>
        <v>0</v>
      </c>
      <c r="M6" s="806"/>
      <c r="N6" s="805"/>
      <c r="O6" s="806"/>
      <c r="P6" s="805">
        <f>'SAME1 Flight Tests 8-27-09'!AM44</f>
        <v>0</v>
      </c>
      <c r="Q6" s="816">
        <f>'SAME1 Flight Tests 8-27-09'!AP44</f>
        <v>0</v>
      </c>
      <c r="R6" s="816">
        <f>'SAME1 Flight Tests 8-27-09'!AQ44</f>
        <v>0</v>
      </c>
      <c r="S6" s="816"/>
      <c r="T6" s="816">
        <f>'SAME1 Flight Tests 8-27-09'!AS44</f>
        <v>0</v>
      </c>
      <c r="U6" s="816">
        <f>'SAME1 Flight Tests 8-27-09'!AT44</f>
        <v>0</v>
      </c>
      <c r="V6" s="806"/>
      <c r="W6" s="805">
        <f>'SAME1 Flight Tests 8-27-09'!BH44</f>
        <v>194.2741402886966</v>
      </c>
      <c r="X6" s="818" t="str">
        <f>'SAME1 Flight Tests 8-27-09'!BI44</f>
        <v>NA</v>
      </c>
      <c r="Y6" s="818">
        <f>'SAME1 Flight Tests 8-27-09'!BJ44</f>
        <v>36</v>
      </c>
      <c r="Z6" s="818">
        <f>'SAME1 Flight Tests 8-27-09'!BK44</f>
        <v>0</v>
      </c>
      <c r="AA6" s="818">
        <f>'SAME1 Flight Tests 8-27-09'!BL44</f>
        <v>0</v>
      </c>
      <c r="AB6" s="818">
        <f>'SAME1 Flight Tests 8-27-09'!BM44</f>
        <v>0</v>
      </c>
      <c r="AC6" s="818">
        <f>'SAME1 Flight Tests 8-27-09'!BN44</f>
        <v>0</v>
      </c>
      <c r="AD6" s="2031"/>
      <c r="AE6" s="2032"/>
      <c r="AF6" s="2032"/>
      <c r="AG6" s="2032"/>
      <c r="AH6" s="2032"/>
      <c r="AI6" s="2027"/>
    </row>
    <row r="7" spans="1:35" s="2" customFormat="1" ht="16.5" hidden="1" customHeight="1" x14ac:dyDescent="0.25">
      <c r="A7" s="778">
        <v>1</v>
      </c>
      <c r="B7" s="779" t="str">
        <f>'SAME1 Flight Tests 8-27-09'!B45</f>
        <v>DBP</v>
      </c>
      <c r="C7" s="779" t="str">
        <f>'SAME1 Flight Tests 8-27-09'!E45</f>
        <v>36a</v>
      </c>
      <c r="D7" s="779" t="str">
        <f>'SAME1 Flight Tests 8-27-09'!F45</f>
        <v xml:space="preserve">     Aging</v>
      </c>
      <c r="E7" s="779">
        <f>'SAME1 Flight Tests 8-27-09'!L45</f>
        <v>8</v>
      </c>
      <c r="F7" s="804">
        <f>'SAME1 Flight Tests 8-27-09'!M45</f>
        <v>1.18</v>
      </c>
      <c r="G7" s="805">
        <f>'SAME1 Flight Tests 8-27-09'!Q45</f>
        <v>869</v>
      </c>
      <c r="H7" s="820">
        <f>'SAME1 Flight Tests 8-27-09'!Z45</f>
        <v>6.2457580000000004</v>
      </c>
      <c r="I7" s="820">
        <f>'SAME1 Flight Tests 8-27-09'!AA45</f>
        <v>-6.7138599999999994E-4</v>
      </c>
      <c r="J7" s="822"/>
      <c r="K7" s="805">
        <f>'SAME1 Flight Tests 8-27-09'!AK45</f>
        <v>0</v>
      </c>
      <c r="L7" s="805">
        <f>'SAME1 Flight Tests 8-27-09'!AL45</f>
        <v>0</v>
      </c>
      <c r="M7" s="806"/>
      <c r="N7" s="805"/>
      <c r="O7" s="806"/>
      <c r="P7" s="805">
        <f>'SAME1 Flight Tests 8-27-09'!AM45</f>
        <v>0</v>
      </c>
      <c r="Q7" s="816">
        <f>'SAME1 Flight Tests 8-27-09'!AP45</f>
        <v>0</v>
      </c>
      <c r="R7" s="816">
        <f>'SAME1 Flight Tests 8-27-09'!AQ45</f>
        <v>0</v>
      </c>
      <c r="S7" s="816"/>
      <c r="T7" s="816">
        <f>'SAME1 Flight Tests 8-27-09'!AS45</f>
        <v>0</v>
      </c>
      <c r="U7" s="816">
        <f>'SAME1 Flight Tests 8-27-09'!AT45</f>
        <v>0</v>
      </c>
      <c r="V7" s="806"/>
      <c r="W7" s="805">
        <f>'SAME1 Flight Tests 8-27-09'!BH45</f>
        <v>194.2741402886966</v>
      </c>
      <c r="X7" s="818" t="str">
        <f>'SAME1 Flight Tests 8-27-09'!BI45</f>
        <v>NA</v>
      </c>
      <c r="Y7" s="818">
        <f>'SAME1 Flight Tests 8-27-09'!BJ45</f>
        <v>0</v>
      </c>
      <c r="Z7" s="818">
        <f>'SAME1 Flight Tests 8-27-09'!BK45</f>
        <v>0</v>
      </c>
      <c r="AA7" s="818">
        <f>'SAME1 Flight Tests 8-27-09'!BL45</f>
        <v>0</v>
      </c>
      <c r="AB7" s="818">
        <f>'SAME1 Flight Tests 8-27-09'!BM45</f>
        <v>0</v>
      </c>
      <c r="AC7" s="818">
        <f>'SAME1 Flight Tests 8-27-09'!BN45</f>
        <v>0</v>
      </c>
      <c r="AD7" s="2031"/>
      <c r="AE7" s="2032"/>
      <c r="AF7" s="2032"/>
      <c r="AG7" s="2032"/>
      <c r="AH7" s="2032"/>
      <c r="AI7" s="2027"/>
    </row>
    <row r="8" spans="1:35" s="2" customFormat="1" ht="16.5" hidden="1" customHeight="1" x14ac:dyDescent="0.25">
      <c r="A8" s="778">
        <v>1</v>
      </c>
      <c r="B8" s="779" t="str">
        <f>'SAME1 Flight Tests 8-27-09'!B46</f>
        <v>DBP</v>
      </c>
      <c r="C8" s="779">
        <f>'SAME1 Flight Tests 8-27-09'!E46</f>
        <v>37</v>
      </c>
      <c r="D8" s="779" t="str">
        <f>'SAME1 Flight Tests 8-27-09'!F46</f>
        <v>baseline repeat</v>
      </c>
      <c r="E8" s="779">
        <f>'SAME1 Flight Tests 8-27-09'!L46</f>
        <v>8</v>
      </c>
      <c r="F8" s="804">
        <f>'SAME1 Flight Tests 8-27-09'!M46</f>
        <v>1.18</v>
      </c>
      <c r="G8" s="805">
        <f>'SAME1 Flight Tests 8-27-09'!Q46</f>
        <v>39</v>
      </c>
      <c r="H8" s="820">
        <f>'SAME1 Flight Tests 8-27-09'!Z46</f>
        <v>6.2468570000000003</v>
      </c>
      <c r="I8" s="820">
        <f>'SAME1 Flight Tests 8-27-09'!AA46</f>
        <v>5.1331790000000002</v>
      </c>
      <c r="J8" s="822"/>
      <c r="K8" s="805">
        <f>'SAME1 Flight Tests 8-27-09'!AK46</f>
        <v>0</v>
      </c>
      <c r="L8" s="805">
        <f>'SAME1 Flight Tests 8-27-09'!AL46</f>
        <v>0</v>
      </c>
      <c r="M8" s="806"/>
      <c r="N8" s="805"/>
      <c r="O8" s="806"/>
      <c r="P8" s="805">
        <f>'SAME1 Flight Tests 8-27-09'!AM46</f>
        <v>0</v>
      </c>
      <c r="Q8" s="816">
        <f>'SAME1 Flight Tests 8-27-09'!AP46</f>
        <v>0</v>
      </c>
      <c r="R8" s="816">
        <f>'SAME1 Flight Tests 8-27-09'!AQ46</f>
        <v>0</v>
      </c>
      <c r="S8" s="816"/>
      <c r="T8" s="816">
        <f>'SAME1 Flight Tests 8-27-09'!AS46</f>
        <v>0</v>
      </c>
      <c r="U8" s="816">
        <f>'SAME1 Flight Tests 8-27-09'!AT46</f>
        <v>0</v>
      </c>
      <c r="V8" s="806"/>
      <c r="W8" s="805">
        <f>'SAME1 Flight Tests 8-27-09'!BH46</f>
        <v>194.83569166039581</v>
      </c>
      <c r="X8" s="818" t="str">
        <f>'SAME1 Flight Tests 8-27-09'!BI46</f>
        <v>NA</v>
      </c>
      <c r="Y8" s="818">
        <f>'SAME1 Flight Tests 8-27-09'!BJ46</f>
        <v>0</v>
      </c>
      <c r="Z8" s="818">
        <f>'SAME1 Flight Tests 8-27-09'!BK46</f>
        <v>0</v>
      </c>
      <c r="AA8" s="818">
        <f>'SAME1 Flight Tests 8-27-09'!BL46</f>
        <v>0</v>
      </c>
      <c r="AB8" s="818">
        <f>'SAME1 Flight Tests 8-27-09'!BM46</f>
        <v>0</v>
      </c>
      <c r="AC8" s="818">
        <f>'SAME1 Flight Tests 8-27-09'!BN46</f>
        <v>0</v>
      </c>
      <c r="AD8" s="2031"/>
      <c r="AE8" s="2032"/>
      <c r="AF8" s="2032"/>
      <c r="AG8" s="2032"/>
      <c r="AH8" s="2032"/>
      <c r="AI8" s="2027"/>
    </row>
    <row r="9" spans="1:35" s="2" customFormat="1" ht="16.5" hidden="1" customHeight="1" x14ac:dyDescent="0.25">
      <c r="A9" s="778">
        <v>1</v>
      </c>
      <c r="B9" s="779" t="str">
        <f>'SAME1 Flight Tests 8-27-09'!B47</f>
        <v>DBP</v>
      </c>
      <c r="C9" s="779">
        <f>'SAME1 Flight Tests 8-27-09'!E47</f>
        <v>38</v>
      </c>
      <c r="D9" s="779" t="str">
        <f>'SAME1 Flight Tests 8-27-09'!F47</f>
        <v>low flow aging</v>
      </c>
      <c r="E9" s="779">
        <f>'SAME1 Flight Tests 8-27-09'!L47</f>
        <v>4</v>
      </c>
      <c r="F9" s="804">
        <f>'SAME1 Flight Tests 8-27-09'!M47</f>
        <v>1.18</v>
      </c>
      <c r="G9" s="805">
        <f>'SAME1 Flight Tests 8-27-09'!Q47</f>
        <v>49</v>
      </c>
      <c r="H9" s="820">
        <f>'SAME1 Flight Tests 8-27-09'!Z47</f>
        <v>6.2530373684210536</v>
      </c>
      <c r="I9" s="820">
        <f>'SAME1 Flight Tests 8-27-09'!AA47</f>
        <v>-6.7459884210526323E-4</v>
      </c>
      <c r="J9" s="822"/>
      <c r="K9" s="805">
        <f>'SAME1 Flight Tests 8-27-09'!AK47</f>
        <v>0</v>
      </c>
      <c r="L9" s="805">
        <f>'SAME1 Flight Tests 8-27-09'!AL47</f>
        <v>0</v>
      </c>
      <c r="M9" s="806"/>
      <c r="N9" s="805"/>
      <c r="O9" s="806"/>
      <c r="P9" s="805">
        <f>'SAME1 Flight Tests 8-27-09'!AM47</f>
        <v>0</v>
      </c>
      <c r="Q9" s="816">
        <f>'SAME1 Flight Tests 8-27-09'!AP47</f>
        <v>0</v>
      </c>
      <c r="R9" s="816">
        <f>'SAME1 Flight Tests 8-27-09'!AQ47</f>
        <v>0</v>
      </c>
      <c r="S9" s="816"/>
      <c r="T9" s="816">
        <f>'SAME1 Flight Tests 8-27-09'!AS47</f>
        <v>0</v>
      </c>
      <c r="U9" s="816">
        <f>'SAME1 Flight Tests 8-27-09'!AT47</f>
        <v>0</v>
      </c>
      <c r="V9" s="806"/>
      <c r="W9" s="805">
        <f>'SAME1 Flight Tests 8-27-09'!BH47</f>
        <v>194.81059937263933</v>
      </c>
      <c r="X9" s="818" t="str">
        <f>'SAME1 Flight Tests 8-27-09'!BI47</f>
        <v>NA</v>
      </c>
      <c r="Y9" s="818">
        <f>'SAME1 Flight Tests 8-27-09'!BJ47</f>
        <v>0</v>
      </c>
      <c r="Z9" s="818">
        <f>'SAME1 Flight Tests 8-27-09'!BK47</f>
        <v>0</v>
      </c>
      <c r="AA9" s="818">
        <f>'SAME1 Flight Tests 8-27-09'!BL47</f>
        <v>0</v>
      </c>
      <c r="AB9" s="818">
        <f>'SAME1 Flight Tests 8-27-09'!BM47</f>
        <v>0</v>
      </c>
      <c r="AC9" s="818">
        <f>'SAME1 Flight Tests 8-27-09'!BN47</f>
        <v>0</v>
      </c>
      <c r="AD9" s="2031"/>
      <c r="AE9" s="2032"/>
      <c r="AF9" s="2032"/>
      <c r="AG9" s="2032"/>
      <c r="AH9" s="2032"/>
      <c r="AI9" s="2027"/>
    </row>
    <row r="10" spans="1:35" s="2" customFormat="1" ht="16.5" hidden="1" customHeight="1" x14ac:dyDescent="0.25">
      <c r="A10" s="778">
        <v>1</v>
      </c>
      <c r="B10" s="779" t="str">
        <f>'SAME1 Flight Tests 8-27-09'!B48</f>
        <v>DBP</v>
      </c>
      <c r="C10" s="779" t="str">
        <f>'SAME1 Flight Tests 8-27-09'!E48</f>
        <v>38a</v>
      </c>
      <c r="D10" s="779" t="str">
        <f>'SAME1 Flight Tests 8-27-09'!F48</f>
        <v xml:space="preserve">     Aging</v>
      </c>
      <c r="E10" s="779">
        <f>'SAME1 Flight Tests 8-27-09'!L48</f>
        <v>4</v>
      </c>
      <c r="F10" s="804">
        <f>'SAME1 Flight Tests 8-27-09'!M48</f>
        <v>1.18</v>
      </c>
      <c r="G10" s="805">
        <f>'SAME1 Flight Tests 8-27-09'!Q48</f>
        <v>859</v>
      </c>
      <c r="H10" s="820">
        <f>'SAME1 Flight Tests 8-27-09'!Z48</f>
        <v>6.2565770000000001</v>
      </c>
      <c r="I10" s="820">
        <f>'SAME1 Flight Tests 8-27-09'!AA48</f>
        <v>-5.7983379999999982E-4</v>
      </c>
      <c r="J10" s="822"/>
      <c r="K10" s="805">
        <f>'SAME1 Flight Tests 8-27-09'!AK48</f>
        <v>0</v>
      </c>
      <c r="L10" s="805">
        <f>'SAME1 Flight Tests 8-27-09'!AL48</f>
        <v>0</v>
      </c>
      <c r="M10" s="806"/>
      <c r="N10" s="805"/>
      <c r="O10" s="806"/>
      <c r="P10" s="805">
        <f>'SAME1 Flight Tests 8-27-09'!AM48</f>
        <v>0</v>
      </c>
      <c r="Q10" s="816">
        <f>'SAME1 Flight Tests 8-27-09'!AP48</f>
        <v>0</v>
      </c>
      <c r="R10" s="816">
        <f>'SAME1 Flight Tests 8-27-09'!AQ48</f>
        <v>0</v>
      </c>
      <c r="S10" s="816"/>
      <c r="T10" s="816">
        <f>'SAME1 Flight Tests 8-27-09'!AS48</f>
        <v>0</v>
      </c>
      <c r="U10" s="816">
        <f>'SAME1 Flight Tests 8-27-09'!AT48</f>
        <v>0</v>
      </c>
      <c r="V10" s="806"/>
      <c r="W10" s="805">
        <f>'SAME1 Flight Tests 8-27-09'!BH48</f>
        <v>194.81059937263933</v>
      </c>
      <c r="X10" s="818" t="str">
        <f>'SAME1 Flight Tests 8-27-09'!BI48</f>
        <v>NA</v>
      </c>
      <c r="Y10" s="818">
        <f>'SAME1 Flight Tests 8-27-09'!BJ48</f>
        <v>0</v>
      </c>
      <c r="Z10" s="818">
        <f>'SAME1 Flight Tests 8-27-09'!BK48</f>
        <v>0</v>
      </c>
      <c r="AA10" s="818">
        <f>'SAME1 Flight Tests 8-27-09'!BL48</f>
        <v>0</v>
      </c>
      <c r="AB10" s="818">
        <f>'SAME1 Flight Tests 8-27-09'!BM48</f>
        <v>0</v>
      </c>
      <c r="AC10" s="818">
        <f>'SAME1 Flight Tests 8-27-09'!BN48</f>
        <v>0</v>
      </c>
      <c r="AD10" s="2031"/>
      <c r="AE10" s="2032"/>
      <c r="AF10" s="2032"/>
      <c r="AG10" s="2032"/>
      <c r="AH10" s="2032"/>
      <c r="AI10" s="2027"/>
    </row>
    <row r="11" spans="1:35" s="2" customFormat="1" ht="16.5" hidden="1" customHeight="1" x14ac:dyDescent="0.25">
      <c r="A11" s="778">
        <v>1</v>
      </c>
      <c r="B11" s="779" t="str">
        <f>'SAME1 Flight Tests 8-27-09'!B49</f>
        <v>DBP</v>
      </c>
      <c r="C11" s="779">
        <f>'SAME1 Flight Tests 8-27-09'!E49</f>
        <v>39</v>
      </c>
      <c r="D11" s="779" t="str">
        <f>'SAME1 Flight Tests 8-27-09'!F49</f>
        <v>baseline repeat</v>
      </c>
      <c r="E11" s="779">
        <f>'SAME1 Flight Tests 8-27-09'!L49</f>
        <v>8</v>
      </c>
      <c r="F11" s="804">
        <f>'SAME1 Flight Tests 8-27-09'!M49</f>
        <v>1.18</v>
      </c>
      <c r="G11" s="805">
        <f>'SAME1 Flight Tests 8-27-09'!Q49</f>
        <v>58</v>
      </c>
      <c r="H11" s="820">
        <f>'SAME1 Flight Tests 8-27-09'!Z49</f>
        <v>6.2357650000000007</v>
      </c>
      <c r="I11" s="820">
        <f>'SAME1 Flight Tests 8-27-09'!AA49</f>
        <v>-5.6457529999999999E-4</v>
      </c>
      <c r="J11" s="822"/>
      <c r="K11" s="805">
        <f>'SAME1 Flight Tests 8-27-09'!AK49</f>
        <v>0</v>
      </c>
      <c r="L11" s="805">
        <f>'SAME1 Flight Tests 8-27-09'!AL49</f>
        <v>0</v>
      </c>
      <c r="M11" s="806"/>
      <c r="N11" s="805"/>
      <c r="O11" s="806"/>
      <c r="P11" s="805">
        <f>'SAME1 Flight Tests 8-27-09'!AM49</f>
        <v>0</v>
      </c>
      <c r="Q11" s="816">
        <f>'SAME1 Flight Tests 8-27-09'!AP49</f>
        <v>0</v>
      </c>
      <c r="R11" s="816">
        <f>'SAME1 Flight Tests 8-27-09'!AQ49</f>
        <v>0</v>
      </c>
      <c r="S11" s="816"/>
      <c r="T11" s="816">
        <f>'SAME1 Flight Tests 8-27-09'!AS49</f>
        <v>0</v>
      </c>
      <c r="U11" s="816">
        <f>'SAME1 Flight Tests 8-27-09'!AT49</f>
        <v>0</v>
      </c>
      <c r="V11" s="806"/>
      <c r="W11" s="805" t="str">
        <f>'SAME1 Flight Tests 8-27-09'!BH49</f>
        <v>??</v>
      </c>
      <c r="X11" s="818" t="str">
        <f>'SAME1 Flight Tests 8-27-09'!BI49</f>
        <v>NA</v>
      </c>
      <c r="Y11" s="818">
        <f>'SAME1 Flight Tests 8-27-09'!BJ49</f>
        <v>0</v>
      </c>
      <c r="Z11" s="818">
        <f>'SAME1 Flight Tests 8-27-09'!BK49</f>
        <v>0</v>
      </c>
      <c r="AA11" s="818">
        <f>'SAME1 Flight Tests 8-27-09'!BL49</f>
        <v>0</v>
      </c>
      <c r="AB11" s="818">
        <f>'SAME1 Flight Tests 8-27-09'!BM49</f>
        <v>0</v>
      </c>
      <c r="AC11" s="818">
        <f>'SAME1 Flight Tests 8-27-09'!BN49</f>
        <v>0</v>
      </c>
      <c r="AD11" s="2031"/>
      <c r="AE11" s="2032"/>
      <c r="AF11" s="2032"/>
      <c r="AG11" s="2032"/>
      <c r="AH11" s="2032"/>
      <c r="AI11" s="2027"/>
    </row>
    <row r="12" spans="1:35" s="2" customFormat="1" ht="16.5" hidden="1" customHeight="1" x14ac:dyDescent="0.25">
      <c r="A12" s="778">
        <v>1</v>
      </c>
      <c r="B12" s="779" t="str">
        <f>'SAME1 Flight Tests 8-27-09'!B50</f>
        <v>DBP</v>
      </c>
      <c r="C12" s="779" t="str">
        <f>'SAME1 Flight Tests 8-27-09'!E50</f>
        <v>39a</v>
      </c>
      <c r="D12" s="779" t="str">
        <f>'SAME1 Flight Tests 8-27-09'!F50</f>
        <v xml:space="preserve">     Aging</v>
      </c>
      <c r="E12" s="779">
        <f>'SAME1 Flight Tests 8-27-09'!L50</f>
        <v>8</v>
      </c>
      <c r="F12" s="804">
        <f>'SAME1 Flight Tests 8-27-09'!M50</f>
        <v>1.18</v>
      </c>
      <c r="G12" s="805">
        <f>'SAME1 Flight Tests 8-27-09'!Q50</f>
        <v>883</v>
      </c>
      <c r="H12" s="820">
        <f>'SAME1 Flight Tests 8-27-09'!Z50</f>
        <v>6.2445834999999992</v>
      </c>
      <c r="I12" s="820">
        <f>'SAME1 Flight Tests 8-27-09'!AA50</f>
        <v>-5.493163499999999E-4</v>
      </c>
      <c r="J12" s="822"/>
      <c r="K12" s="805">
        <f>'SAME1 Flight Tests 8-27-09'!AK50</f>
        <v>0</v>
      </c>
      <c r="L12" s="805">
        <f>'SAME1 Flight Tests 8-27-09'!AL50</f>
        <v>0</v>
      </c>
      <c r="M12" s="806"/>
      <c r="N12" s="805"/>
      <c r="O12" s="806"/>
      <c r="P12" s="805">
        <f>'SAME1 Flight Tests 8-27-09'!AM50</f>
        <v>0</v>
      </c>
      <c r="Q12" s="816">
        <f>'SAME1 Flight Tests 8-27-09'!AP50</f>
        <v>0</v>
      </c>
      <c r="R12" s="816">
        <f>'SAME1 Flight Tests 8-27-09'!AQ50</f>
        <v>0</v>
      </c>
      <c r="S12" s="816"/>
      <c r="T12" s="816">
        <f>'SAME1 Flight Tests 8-27-09'!AS50</f>
        <v>0</v>
      </c>
      <c r="U12" s="816">
        <f>'SAME1 Flight Tests 8-27-09'!AT50</f>
        <v>0</v>
      </c>
      <c r="V12" s="806"/>
      <c r="W12" s="805" t="str">
        <f>'SAME1 Flight Tests 8-27-09'!BH50</f>
        <v>??</v>
      </c>
      <c r="X12" s="818" t="str">
        <f>'SAME1 Flight Tests 8-27-09'!BI50</f>
        <v>NA</v>
      </c>
      <c r="Y12" s="818">
        <f>'SAME1 Flight Tests 8-27-09'!BJ50</f>
        <v>0</v>
      </c>
      <c r="Z12" s="818">
        <f>'SAME1 Flight Tests 8-27-09'!BK50</f>
        <v>0</v>
      </c>
      <c r="AA12" s="818">
        <f>'SAME1 Flight Tests 8-27-09'!BL50</f>
        <v>0</v>
      </c>
      <c r="AB12" s="818">
        <f>'SAME1 Flight Tests 8-27-09'!BM50</f>
        <v>0</v>
      </c>
      <c r="AC12" s="818">
        <f>'SAME1 Flight Tests 8-27-09'!BN50</f>
        <v>0</v>
      </c>
      <c r="AD12" s="2031"/>
      <c r="AE12" s="2032"/>
      <c r="AF12" s="2032"/>
      <c r="AG12" s="2032"/>
      <c r="AH12" s="2032"/>
      <c r="AI12" s="2027"/>
    </row>
    <row r="13" spans="1:35" s="2" customFormat="1" ht="16.5" hidden="1" customHeight="1" x14ac:dyDescent="0.25">
      <c r="A13" s="778">
        <v>1</v>
      </c>
      <c r="B13" s="779" t="str">
        <f>'SAME1 Flight Tests 8-27-09'!B51</f>
        <v>DBP</v>
      </c>
      <c r="C13" s="779">
        <f>'SAME1 Flight Tests 8-27-09'!E51</f>
        <v>40</v>
      </c>
      <c r="D13" s="779" t="str">
        <f>'SAME1 Flight Tests 8-27-09'!F51</f>
        <v>low flow aging</v>
      </c>
      <c r="E13" s="779">
        <f>'SAME1 Flight Tests 8-27-09'!L51</f>
        <v>2</v>
      </c>
      <c r="F13" s="804">
        <f>'SAME1 Flight Tests 8-27-09'!M51</f>
        <v>1.18</v>
      </c>
      <c r="G13" s="805">
        <f>'SAME1 Flight Tests 8-27-09'!Q51</f>
        <v>44</v>
      </c>
      <c r="H13" s="820">
        <f>'SAME1 Flight Tests 8-27-09'!Z51</f>
        <v>6.2543949999999997</v>
      </c>
      <c r="I13" s="820">
        <f>'SAME1 Flight Tests 8-27-09'!AA51</f>
        <v>-6.1035164999999976E-4</v>
      </c>
      <c r="J13" s="822"/>
      <c r="K13" s="805">
        <f>'SAME1 Flight Tests 8-27-09'!AK51</f>
        <v>0</v>
      </c>
      <c r="L13" s="805">
        <f>'SAME1 Flight Tests 8-27-09'!AL51</f>
        <v>0</v>
      </c>
      <c r="M13" s="806"/>
      <c r="N13" s="805"/>
      <c r="O13" s="806"/>
      <c r="P13" s="805">
        <f>'SAME1 Flight Tests 8-27-09'!AM51</f>
        <v>0</v>
      </c>
      <c r="Q13" s="816">
        <f>'SAME1 Flight Tests 8-27-09'!AP51</f>
        <v>0</v>
      </c>
      <c r="R13" s="816">
        <f>'SAME1 Flight Tests 8-27-09'!AQ51</f>
        <v>0</v>
      </c>
      <c r="S13" s="816"/>
      <c r="T13" s="816">
        <f>'SAME1 Flight Tests 8-27-09'!AS51</f>
        <v>0</v>
      </c>
      <c r="U13" s="816">
        <f>'SAME1 Flight Tests 8-27-09'!AT51</f>
        <v>0</v>
      </c>
      <c r="V13" s="806"/>
      <c r="W13" s="805">
        <f>'SAME1 Flight Tests 8-27-09'!BH51</f>
        <v>194.73118500342022</v>
      </c>
      <c r="X13" s="818" t="str">
        <f>'SAME1 Flight Tests 8-27-09'!BI51</f>
        <v>NA</v>
      </c>
      <c r="Y13" s="818">
        <f>'SAME1 Flight Tests 8-27-09'!BJ51</f>
        <v>0</v>
      </c>
      <c r="Z13" s="818">
        <f>'SAME1 Flight Tests 8-27-09'!BK51</f>
        <v>0</v>
      </c>
      <c r="AA13" s="818">
        <f>'SAME1 Flight Tests 8-27-09'!BL51</f>
        <v>0</v>
      </c>
      <c r="AB13" s="818">
        <f>'SAME1 Flight Tests 8-27-09'!BM51</f>
        <v>0</v>
      </c>
      <c r="AC13" s="818">
        <f>'SAME1 Flight Tests 8-27-09'!BN51</f>
        <v>0</v>
      </c>
      <c r="AD13" s="2031"/>
      <c r="AE13" s="2032"/>
      <c r="AF13" s="2032"/>
      <c r="AG13" s="2032"/>
      <c r="AH13" s="2032"/>
      <c r="AI13" s="2027"/>
    </row>
    <row r="14" spans="1:35" s="2" customFormat="1" ht="16.5" hidden="1" customHeight="1" x14ac:dyDescent="0.25">
      <c r="A14" s="778">
        <v>1</v>
      </c>
      <c r="B14" s="779" t="str">
        <f>'SAME1 Flight Tests 8-27-09'!B52</f>
        <v>DBP</v>
      </c>
      <c r="C14" s="779" t="str">
        <f>'SAME1 Flight Tests 8-27-09'!E52</f>
        <v>40a</v>
      </c>
      <c r="D14" s="779" t="str">
        <f>'SAME1 Flight Tests 8-27-09'!F52</f>
        <v xml:space="preserve">     Aging</v>
      </c>
      <c r="E14" s="779">
        <f>'SAME1 Flight Tests 8-27-09'!L52</f>
        <v>2</v>
      </c>
      <c r="F14" s="804">
        <f>'SAME1 Flight Tests 8-27-09'!M52</f>
        <v>1.18</v>
      </c>
      <c r="G14" s="805">
        <f>'SAME1 Flight Tests 8-27-09'!Q52</f>
        <v>860</v>
      </c>
      <c r="H14" s="820">
        <f>'SAME1 Flight Tests 8-27-09'!Z52</f>
        <v>6.2063900000000016</v>
      </c>
      <c r="I14" s="820">
        <f>'SAME1 Flight Tests 8-27-09'!AA52</f>
        <v>-7.9345639999999981E-4</v>
      </c>
      <c r="J14" s="822"/>
      <c r="K14" s="805">
        <f>'SAME1 Flight Tests 8-27-09'!AK52</f>
        <v>0</v>
      </c>
      <c r="L14" s="805">
        <f>'SAME1 Flight Tests 8-27-09'!AL52</f>
        <v>0</v>
      </c>
      <c r="M14" s="806"/>
      <c r="N14" s="805"/>
      <c r="O14" s="806"/>
      <c r="P14" s="805">
        <f>'SAME1 Flight Tests 8-27-09'!AM52</f>
        <v>0</v>
      </c>
      <c r="Q14" s="816">
        <f>'SAME1 Flight Tests 8-27-09'!AP52</f>
        <v>0</v>
      </c>
      <c r="R14" s="816">
        <f>'SAME1 Flight Tests 8-27-09'!AQ52</f>
        <v>0</v>
      </c>
      <c r="S14" s="816"/>
      <c r="T14" s="816">
        <f>'SAME1 Flight Tests 8-27-09'!AS52</f>
        <v>0</v>
      </c>
      <c r="U14" s="816">
        <f>'SAME1 Flight Tests 8-27-09'!AT52</f>
        <v>0</v>
      </c>
      <c r="V14" s="806"/>
      <c r="W14" s="805">
        <f>'SAME1 Flight Tests 8-27-09'!BH52</f>
        <v>194.73118500342022</v>
      </c>
      <c r="X14" s="818" t="str">
        <f>'SAME1 Flight Tests 8-27-09'!BI52</f>
        <v>NA</v>
      </c>
      <c r="Y14" s="818">
        <f>'SAME1 Flight Tests 8-27-09'!BJ52</f>
        <v>0</v>
      </c>
      <c r="Z14" s="818">
        <f>'SAME1 Flight Tests 8-27-09'!BK52</f>
        <v>0</v>
      </c>
      <c r="AA14" s="818">
        <f>'SAME1 Flight Tests 8-27-09'!BL52</f>
        <v>0</v>
      </c>
      <c r="AB14" s="818">
        <f>'SAME1 Flight Tests 8-27-09'!BM52</f>
        <v>0</v>
      </c>
      <c r="AC14" s="818">
        <f>'SAME1 Flight Tests 8-27-09'!BN52</f>
        <v>0</v>
      </c>
      <c r="AD14" s="2031"/>
      <c r="AE14" s="2032"/>
      <c r="AF14" s="2032"/>
      <c r="AG14" s="2032"/>
      <c r="AH14" s="2032"/>
      <c r="AI14" s="2027"/>
    </row>
    <row r="15" spans="1:35" s="2" customFormat="1" ht="16.5" hidden="1" customHeight="1" x14ac:dyDescent="0.25">
      <c r="A15" s="778">
        <v>1</v>
      </c>
      <c r="B15" s="779" t="str">
        <f>'SAME1 Flight Tests 8-27-09'!B55</f>
        <v>DBP</v>
      </c>
      <c r="C15" s="779">
        <f>'SAME1 Flight Tests 8-27-09'!E55</f>
        <v>42</v>
      </c>
      <c r="D15" s="779" t="str">
        <f>'SAME1 Flight Tests 8-27-09'!F55</f>
        <v>low flow aging</v>
      </c>
      <c r="E15" s="779">
        <f>'SAME1 Flight Tests 8-27-09'!L55</f>
        <v>7.5</v>
      </c>
      <c r="F15" s="804">
        <f>'SAME1 Flight Tests 8-27-09'!M55</f>
        <v>1.1599999999999999</v>
      </c>
      <c r="G15" s="805">
        <f>'SAME1 Flight Tests 8-27-09'!Q55</f>
        <v>65</v>
      </c>
      <c r="H15" s="820">
        <f>'SAME1 Flight Tests 8-27-09'!Z55</f>
        <v>6.240723</v>
      </c>
      <c r="I15" s="820">
        <f>'SAME1 Flight Tests 8-27-09'!AA55</f>
        <v>-8.2397419999999996E-4</v>
      </c>
      <c r="J15" s="822"/>
      <c r="K15" s="805">
        <f>'SAME1 Flight Tests 8-27-09'!AK55</f>
        <v>0</v>
      </c>
      <c r="L15" s="805">
        <f>'SAME1 Flight Tests 8-27-09'!AL55</f>
        <v>0</v>
      </c>
      <c r="M15" s="806"/>
      <c r="N15" s="805"/>
      <c r="O15" s="806"/>
      <c r="P15" s="805">
        <f>'SAME1 Flight Tests 8-27-09'!AM55</f>
        <v>0</v>
      </c>
      <c r="Q15" s="816">
        <f>'SAME1 Flight Tests 8-27-09'!AP55</f>
        <v>0</v>
      </c>
      <c r="R15" s="816">
        <f>'SAME1 Flight Tests 8-27-09'!AQ55</f>
        <v>0</v>
      </c>
      <c r="S15" s="816"/>
      <c r="T15" s="816">
        <f>'SAME1 Flight Tests 8-27-09'!AS55</f>
        <v>0</v>
      </c>
      <c r="U15" s="816">
        <f>'SAME1 Flight Tests 8-27-09'!AT55</f>
        <v>0</v>
      </c>
      <c r="V15" s="806"/>
      <c r="W15" s="805">
        <f>'SAME1 Flight Tests 8-27-09'!BH55</f>
        <v>176.76435508982723</v>
      </c>
      <c r="X15" s="818" t="str">
        <f>'SAME1 Flight Tests 8-27-09'!BI55</f>
        <v>NA</v>
      </c>
      <c r="Y15" s="818">
        <f>'SAME1 Flight Tests 8-27-09'!BJ55</f>
        <v>42</v>
      </c>
      <c r="Z15" s="818">
        <f>'SAME1 Flight Tests 8-27-09'!BK55</f>
        <v>0</v>
      </c>
      <c r="AA15" s="818">
        <f>'SAME1 Flight Tests 8-27-09'!BL55</f>
        <v>0</v>
      </c>
      <c r="AB15" s="818">
        <f>'SAME1 Flight Tests 8-27-09'!BM55</f>
        <v>0</v>
      </c>
      <c r="AC15" s="818">
        <f>'SAME1 Flight Tests 8-27-09'!BN55</f>
        <v>0</v>
      </c>
      <c r="AD15" s="2031"/>
      <c r="AE15" s="2032"/>
      <c r="AF15" s="2032"/>
      <c r="AG15" s="2032"/>
      <c r="AH15" s="2032"/>
      <c r="AI15" s="2027"/>
    </row>
    <row r="16" spans="1:35" s="2" customFormat="1" ht="16.5" hidden="1" customHeight="1" x14ac:dyDescent="0.25">
      <c r="A16" s="778">
        <v>1</v>
      </c>
      <c r="B16" s="779" t="str">
        <f>'SAME1 Flight Tests 8-27-09'!B56</f>
        <v>DBP</v>
      </c>
      <c r="C16" s="779" t="str">
        <f>'SAME1 Flight Tests 8-27-09'!E56</f>
        <v>42a</v>
      </c>
      <c r="D16" s="779" t="str">
        <f>'SAME1 Flight Tests 8-27-09'!F56</f>
        <v xml:space="preserve">     Aging</v>
      </c>
      <c r="E16" s="779">
        <f>'SAME1 Flight Tests 8-27-09'!L56</f>
        <v>7.5</v>
      </c>
      <c r="F16" s="804">
        <f>'SAME1 Flight Tests 8-27-09'!M56</f>
        <v>1.1599999999999999</v>
      </c>
      <c r="G16" s="805">
        <f>'SAME1 Flight Tests 8-27-09'!Q56</f>
        <v>871</v>
      </c>
      <c r="H16" s="820">
        <f>'SAME1 Flight Tests 8-27-09'!Z56</f>
        <v>6.2468414999999995</v>
      </c>
      <c r="I16" s="820">
        <f>'SAME1 Flight Tests 8-27-09'!AA56</f>
        <v>-7.476805999999999E-4</v>
      </c>
      <c r="J16" s="822"/>
      <c r="K16" s="805">
        <f>'SAME1 Flight Tests 8-27-09'!AK56</f>
        <v>0</v>
      </c>
      <c r="L16" s="805">
        <f>'SAME1 Flight Tests 8-27-09'!AL56</f>
        <v>0</v>
      </c>
      <c r="M16" s="806"/>
      <c r="N16" s="805"/>
      <c r="O16" s="806"/>
      <c r="P16" s="805">
        <f>'SAME1 Flight Tests 8-27-09'!AM56</f>
        <v>0</v>
      </c>
      <c r="Q16" s="816">
        <f>'SAME1 Flight Tests 8-27-09'!AP56</f>
        <v>0</v>
      </c>
      <c r="R16" s="816">
        <f>'SAME1 Flight Tests 8-27-09'!AQ56</f>
        <v>0</v>
      </c>
      <c r="S16" s="816"/>
      <c r="T16" s="816">
        <f>'SAME1 Flight Tests 8-27-09'!AS56</f>
        <v>0</v>
      </c>
      <c r="U16" s="816">
        <f>'SAME1 Flight Tests 8-27-09'!AT56</f>
        <v>0</v>
      </c>
      <c r="V16" s="806"/>
      <c r="W16" s="805">
        <f>'SAME1 Flight Tests 8-27-09'!BH56</f>
        <v>176.76435508982723</v>
      </c>
      <c r="X16" s="818" t="str">
        <f>'SAME1 Flight Tests 8-27-09'!BI56</f>
        <v>NA</v>
      </c>
      <c r="Y16" s="818">
        <f>'SAME1 Flight Tests 8-27-09'!BJ56</f>
        <v>0</v>
      </c>
      <c r="Z16" s="818">
        <f>'SAME1 Flight Tests 8-27-09'!BK56</f>
        <v>0</v>
      </c>
      <c r="AA16" s="818">
        <f>'SAME1 Flight Tests 8-27-09'!BL56</f>
        <v>0</v>
      </c>
      <c r="AB16" s="818">
        <f>'SAME1 Flight Tests 8-27-09'!BM56</f>
        <v>0</v>
      </c>
      <c r="AC16" s="818">
        <f>'SAME1 Flight Tests 8-27-09'!BN56</f>
        <v>0</v>
      </c>
      <c r="AD16" s="2031"/>
      <c r="AE16" s="2032"/>
      <c r="AF16" s="2032"/>
      <c r="AG16" s="2032"/>
      <c r="AH16" s="2032"/>
      <c r="AI16" s="2027"/>
    </row>
    <row r="17" spans="1:92" s="2" customFormat="1" ht="16.5" hidden="1" customHeight="1" x14ac:dyDescent="0.25">
      <c r="A17" s="778">
        <v>1</v>
      </c>
      <c r="B17" s="779" t="str">
        <f>'SAME1 Flight Tests 8-27-09'!B57</f>
        <v>DBP</v>
      </c>
      <c r="C17" s="779">
        <f>'SAME1 Flight Tests 8-27-09'!E57</f>
        <v>43</v>
      </c>
      <c r="D17" s="779" t="str">
        <f>'SAME1 Flight Tests 8-27-09'!F57</f>
        <v>low tempng</v>
      </c>
      <c r="E17" s="779">
        <f>'SAME1 Flight Tests 8-27-09'!L57</f>
        <v>8</v>
      </c>
      <c r="F17" s="804">
        <f>'SAME1 Flight Tests 8-27-09'!M57</f>
        <v>1.18</v>
      </c>
      <c r="G17" s="805">
        <f>'SAME1 Flight Tests 8-27-09'!Q57</f>
        <v>60</v>
      </c>
      <c r="H17" s="820">
        <f>'SAME1 Flight Tests 8-27-09'!Z57</f>
        <v>6.2579499999999992</v>
      </c>
      <c r="I17" s="820">
        <f>'SAME1 Flight Tests 8-27-09'!AA57</f>
        <v>-4.8828149999999998E-4</v>
      </c>
      <c r="J17" s="822"/>
      <c r="K17" s="805">
        <f>'SAME1 Flight Tests 8-27-09'!AK57</f>
        <v>0</v>
      </c>
      <c r="L17" s="805">
        <f>'SAME1 Flight Tests 8-27-09'!AL57</f>
        <v>0</v>
      </c>
      <c r="M17" s="806"/>
      <c r="N17" s="805"/>
      <c r="O17" s="806"/>
      <c r="P17" s="805">
        <f>'SAME1 Flight Tests 8-27-09'!AM57</f>
        <v>0</v>
      </c>
      <c r="Q17" s="816">
        <f>'SAME1 Flight Tests 8-27-09'!AP57</f>
        <v>0</v>
      </c>
      <c r="R17" s="816">
        <f>'SAME1 Flight Tests 8-27-09'!AQ57</f>
        <v>0</v>
      </c>
      <c r="S17" s="816"/>
      <c r="T17" s="816">
        <f>'SAME1 Flight Tests 8-27-09'!AS57</f>
        <v>0</v>
      </c>
      <c r="U17" s="816">
        <f>'SAME1 Flight Tests 8-27-09'!AT57</f>
        <v>0</v>
      </c>
      <c r="V17" s="806"/>
      <c r="W17" s="805">
        <f>'SAME1 Flight Tests 8-27-09'!BH57</f>
        <v>197.50144008901975</v>
      </c>
      <c r="X17" s="818" t="str">
        <f>'SAME1 Flight Tests 8-27-09'!BI57</f>
        <v>NA</v>
      </c>
      <c r="Y17" s="818">
        <f>'SAME1 Flight Tests 8-27-09'!BJ57</f>
        <v>0</v>
      </c>
      <c r="Z17" s="818">
        <f>'SAME1 Flight Tests 8-27-09'!BK57</f>
        <v>0</v>
      </c>
      <c r="AA17" s="818">
        <f>'SAME1 Flight Tests 8-27-09'!BL57</f>
        <v>0</v>
      </c>
      <c r="AB17" s="818">
        <f>'SAME1 Flight Tests 8-27-09'!BM57</f>
        <v>0</v>
      </c>
      <c r="AC17" s="818">
        <f>'SAME1 Flight Tests 8-27-09'!BN57</f>
        <v>0</v>
      </c>
      <c r="AD17" s="2031"/>
      <c r="AE17" s="2032"/>
      <c r="AF17" s="2032"/>
      <c r="AG17" s="2032"/>
      <c r="AH17" s="2032"/>
      <c r="AI17" s="2027"/>
    </row>
    <row r="18" spans="1:92" s="2" customFormat="1" ht="16.5" hidden="1" customHeight="1" x14ac:dyDescent="0.25">
      <c r="A18" s="778">
        <v>1</v>
      </c>
      <c r="B18" s="779" t="str">
        <f>'SAME1 Flight Tests 8-27-09'!B58</f>
        <v>DBP</v>
      </c>
      <c r="C18" s="779" t="str">
        <f>'SAME1 Flight Tests 8-27-09'!E58</f>
        <v>43a</v>
      </c>
      <c r="D18" s="779" t="str">
        <f>'SAME1 Flight Tests 8-27-09'!F58</f>
        <v xml:space="preserve">     Aging</v>
      </c>
      <c r="E18" s="779">
        <f>'SAME1 Flight Tests 8-27-09'!L58</f>
        <v>8</v>
      </c>
      <c r="F18" s="804">
        <f>'SAME1 Flight Tests 8-27-09'!M58</f>
        <v>1.18</v>
      </c>
      <c r="G18" s="805">
        <f>'SAME1 Flight Tests 8-27-09'!Q58</f>
        <v>879</v>
      </c>
      <c r="H18" s="820">
        <f>'SAME1 Flight Tests 8-27-09'!Z58</f>
        <v>6.2573239999999988</v>
      </c>
      <c r="I18" s="820">
        <f>'SAME1 Flight Tests 8-27-09'!AA58</f>
        <v>-7.7819744999999994E-4</v>
      </c>
      <c r="J18" s="822"/>
      <c r="K18" s="805">
        <f>'SAME1 Flight Tests 8-27-09'!AK58</f>
        <v>0</v>
      </c>
      <c r="L18" s="805">
        <f>'SAME1 Flight Tests 8-27-09'!AL58</f>
        <v>0</v>
      </c>
      <c r="M18" s="806"/>
      <c r="N18" s="805"/>
      <c r="O18" s="806"/>
      <c r="P18" s="805">
        <f>'SAME1 Flight Tests 8-27-09'!AM58</f>
        <v>0</v>
      </c>
      <c r="Q18" s="816">
        <f>'SAME1 Flight Tests 8-27-09'!AP58</f>
        <v>0</v>
      </c>
      <c r="R18" s="816">
        <f>'SAME1 Flight Tests 8-27-09'!AQ58</f>
        <v>0</v>
      </c>
      <c r="S18" s="816"/>
      <c r="T18" s="816">
        <f>'SAME1 Flight Tests 8-27-09'!AS58</f>
        <v>0</v>
      </c>
      <c r="U18" s="816">
        <f>'SAME1 Flight Tests 8-27-09'!AT58</f>
        <v>0</v>
      </c>
      <c r="V18" s="806"/>
      <c r="W18" s="805">
        <f>'SAME1 Flight Tests 8-27-09'!BH58</f>
        <v>197.50144008901975</v>
      </c>
      <c r="X18" s="818" t="str">
        <f>'SAME1 Flight Tests 8-27-09'!BI58</f>
        <v>NA</v>
      </c>
      <c r="Y18" s="818">
        <f>'SAME1 Flight Tests 8-27-09'!BJ58</f>
        <v>0</v>
      </c>
      <c r="Z18" s="818">
        <f>'SAME1 Flight Tests 8-27-09'!BK58</f>
        <v>0</v>
      </c>
      <c r="AA18" s="818">
        <f>'SAME1 Flight Tests 8-27-09'!BL58</f>
        <v>0</v>
      </c>
      <c r="AB18" s="818">
        <f>'SAME1 Flight Tests 8-27-09'!BM58</f>
        <v>0</v>
      </c>
      <c r="AC18" s="818">
        <f>'SAME1 Flight Tests 8-27-09'!BN58</f>
        <v>0</v>
      </c>
      <c r="AD18" s="2031"/>
      <c r="AE18" s="2032"/>
      <c r="AF18" s="2032"/>
      <c r="AG18" s="2032"/>
      <c r="AH18" s="2032"/>
      <c r="AI18" s="2027"/>
    </row>
    <row r="19" spans="1:92" s="2" customFormat="1" ht="16.5" hidden="1" customHeight="1" x14ac:dyDescent="0.25">
      <c r="A19" s="778">
        <v>1</v>
      </c>
      <c r="B19" s="779" t="str">
        <f>'SAME1 Flight Tests 8-27-09'!B59</f>
        <v>DBP</v>
      </c>
      <c r="C19" s="779">
        <f>'SAME1 Flight Tests 8-27-09'!E59</f>
        <v>44</v>
      </c>
      <c r="D19" s="779" t="str">
        <f>'SAME1 Flight Tests 8-27-09'!F59</f>
        <v>low temp aging</v>
      </c>
      <c r="E19" s="779">
        <f>'SAME1 Flight Tests 8-27-09'!L59</f>
        <v>7.5</v>
      </c>
      <c r="F19" s="804">
        <f>'SAME1 Flight Tests 8-27-09'!M59</f>
        <v>1.1599999999999999</v>
      </c>
      <c r="G19" s="805">
        <f>'SAME1 Flight Tests 8-27-09'!Q59</f>
        <v>62</v>
      </c>
      <c r="H19" s="820">
        <f>'SAME1 Flight Tests 8-27-09'!Z59</f>
        <v>6.2593695</v>
      </c>
      <c r="I19" s="820">
        <f>'SAME1 Flight Tests 8-27-09'!AA59</f>
        <v>-5.6457510000000003E-4</v>
      </c>
      <c r="J19" s="822"/>
      <c r="K19" s="805">
        <f>'SAME1 Flight Tests 8-27-09'!AK59</f>
        <v>0</v>
      </c>
      <c r="L19" s="805">
        <f>'SAME1 Flight Tests 8-27-09'!AL59</f>
        <v>0</v>
      </c>
      <c r="M19" s="806"/>
      <c r="N19" s="805"/>
      <c r="O19" s="806"/>
      <c r="P19" s="805">
        <f>'SAME1 Flight Tests 8-27-09'!AM59</f>
        <v>0</v>
      </c>
      <c r="Q19" s="816">
        <f>'SAME1 Flight Tests 8-27-09'!AP59</f>
        <v>0</v>
      </c>
      <c r="R19" s="816">
        <f>'SAME1 Flight Tests 8-27-09'!AQ59</f>
        <v>0</v>
      </c>
      <c r="S19" s="816"/>
      <c r="T19" s="816">
        <f>'SAME1 Flight Tests 8-27-09'!AS59</f>
        <v>0</v>
      </c>
      <c r="U19" s="816">
        <f>'SAME1 Flight Tests 8-27-09'!AT59</f>
        <v>0</v>
      </c>
      <c r="V19" s="806"/>
      <c r="W19" s="805">
        <f>'SAME1 Flight Tests 8-27-09'!BH59</f>
        <v>178.19628801490302</v>
      </c>
      <c r="X19" s="818" t="str">
        <f>'SAME1 Flight Tests 8-27-09'!BI59</f>
        <v>NA</v>
      </c>
      <c r="Y19" s="818">
        <f>'SAME1 Flight Tests 8-27-09'!BJ59</f>
        <v>0</v>
      </c>
      <c r="Z19" s="818">
        <f>'SAME1 Flight Tests 8-27-09'!BK59</f>
        <v>0</v>
      </c>
      <c r="AA19" s="818">
        <f>'SAME1 Flight Tests 8-27-09'!BL59</f>
        <v>0</v>
      </c>
      <c r="AB19" s="818">
        <f>'SAME1 Flight Tests 8-27-09'!BM59</f>
        <v>0</v>
      </c>
      <c r="AC19" s="818">
        <f>'SAME1 Flight Tests 8-27-09'!BN59</f>
        <v>0</v>
      </c>
      <c r="AD19" s="2031"/>
      <c r="AE19" s="2032"/>
      <c r="AF19" s="2032"/>
      <c r="AG19" s="2032"/>
      <c r="AH19" s="2032"/>
      <c r="AI19" s="2027"/>
    </row>
    <row r="20" spans="1:92" s="2" customFormat="1" ht="16.5" hidden="1" customHeight="1" x14ac:dyDescent="0.25">
      <c r="A20" s="778">
        <v>1</v>
      </c>
      <c r="B20" s="779" t="str">
        <f>'SAME1 Flight Tests 8-27-09'!B60</f>
        <v>DBP</v>
      </c>
      <c r="C20" s="779" t="str">
        <f>'SAME1 Flight Tests 8-27-09'!E60</f>
        <v>44a</v>
      </c>
      <c r="D20" s="779" t="str">
        <f>'SAME1 Flight Tests 8-27-09'!F60</f>
        <v xml:space="preserve">     Aging</v>
      </c>
      <c r="E20" s="779">
        <f>'SAME1 Flight Tests 8-27-09'!L60</f>
        <v>7.5</v>
      </c>
      <c r="F20" s="804">
        <f>'SAME1 Flight Tests 8-27-09'!M60</f>
        <v>1.1599999999999999</v>
      </c>
      <c r="G20" s="805">
        <f>'SAME1 Flight Tests 8-27-09'!Q60</f>
        <v>1958</v>
      </c>
      <c r="H20" s="820">
        <f>'SAME1 Flight Tests 8-27-09'!Z60</f>
        <v>6.2593224999999988</v>
      </c>
      <c r="I20" s="820">
        <f>'SAME1 Flight Tests 8-27-09'!AA60</f>
        <v>-6.7138674999999977E-4</v>
      </c>
      <c r="J20" s="822"/>
      <c r="K20" s="805">
        <f>'SAME1 Flight Tests 8-27-09'!AK60</f>
        <v>0</v>
      </c>
      <c r="L20" s="805">
        <f>'SAME1 Flight Tests 8-27-09'!AL60</f>
        <v>0</v>
      </c>
      <c r="M20" s="806"/>
      <c r="N20" s="805"/>
      <c r="O20" s="806"/>
      <c r="P20" s="805">
        <f>'SAME1 Flight Tests 8-27-09'!AM60</f>
        <v>0</v>
      </c>
      <c r="Q20" s="816">
        <f>'SAME1 Flight Tests 8-27-09'!AP60</f>
        <v>0</v>
      </c>
      <c r="R20" s="816">
        <f>'SAME1 Flight Tests 8-27-09'!AQ60</f>
        <v>0</v>
      </c>
      <c r="S20" s="816"/>
      <c r="T20" s="816">
        <f>'SAME1 Flight Tests 8-27-09'!AS60</f>
        <v>0</v>
      </c>
      <c r="U20" s="816">
        <f>'SAME1 Flight Tests 8-27-09'!AT60</f>
        <v>0</v>
      </c>
      <c r="V20" s="806"/>
      <c r="W20" s="805">
        <f>'SAME1 Flight Tests 8-27-09'!BH60</f>
        <v>178.19628801490302</v>
      </c>
      <c r="X20" s="818" t="str">
        <f>'SAME1 Flight Tests 8-27-09'!BI60</f>
        <v>NA</v>
      </c>
      <c r="Y20" s="818">
        <f>'SAME1 Flight Tests 8-27-09'!BJ60</f>
        <v>0</v>
      </c>
      <c r="Z20" s="818">
        <f>'SAME1 Flight Tests 8-27-09'!BK60</f>
        <v>0</v>
      </c>
      <c r="AA20" s="818">
        <f>'SAME1 Flight Tests 8-27-09'!BL60</f>
        <v>0</v>
      </c>
      <c r="AB20" s="818">
        <f>'SAME1 Flight Tests 8-27-09'!BM60</f>
        <v>0</v>
      </c>
      <c r="AC20" s="818">
        <f>'SAME1 Flight Tests 8-27-09'!BN60</f>
        <v>0</v>
      </c>
      <c r="AD20" s="2031"/>
      <c r="AE20" s="2032"/>
      <c r="AF20" s="2032"/>
      <c r="AG20" s="2032"/>
      <c r="AH20" s="2032"/>
      <c r="AI20" s="2027"/>
    </row>
    <row r="21" spans="1:92" s="2" customFormat="1" ht="16.5" hidden="1" customHeight="1" x14ac:dyDescent="0.25">
      <c r="A21" s="778">
        <v>1</v>
      </c>
      <c r="B21" s="779" t="str">
        <f>'SAME1 Flight Tests 8-27-09'!B61</f>
        <v>DBP</v>
      </c>
      <c r="C21" s="779">
        <f>'SAME1 Flight Tests 8-27-09'!E61</f>
        <v>45</v>
      </c>
      <c r="D21" s="779" t="str">
        <f>'SAME1 Flight Tests 8-27-09'!F61</f>
        <v>high temp aging</v>
      </c>
      <c r="E21" s="779">
        <f>'SAME1 Flight Tests 8-27-09'!L61</f>
        <v>8</v>
      </c>
      <c r="F21" s="804">
        <f>'SAME1 Flight Tests 8-27-09'!M61</f>
        <v>1.19</v>
      </c>
      <c r="G21" s="805">
        <f>'SAME1 Flight Tests 8-27-09'!Q61</f>
        <v>86</v>
      </c>
      <c r="H21" s="820">
        <f>'SAME1 Flight Tests 8-27-09'!Z61</f>
        <v>6.246277000000001</v>
      </c>
      <c r="I21" s="820">
        <f>'SAME1 Flight Tests 8-27-09'!AA61</f>
        <v>-6.4086900000000018E-4</v>
      </c>
      <c r="J21" s="822"/>
      <c r="K21" s="805">
        <f>'SAME1 Flight Tests 8-27-09'!AK61</f>
        <v>0</v>
      </c>
      <c r="L21" s="805">
        <f>'SAME1 Flight Tests 8-27-09'!AL61</f>
        <v>0</v>
      </c>
      <c r="M21" s="806"/>
      <c r="N21" s="805"/>
      <c r="O21" s="806"/>
      <c r="P21" s="805">
        <f>'SAME1 Flight Tests 8-27-09'!AM61</f>
        <v>0</v>
      </c>
      <c r="Q21" s="816">
        <f>'SAME1 Flight Tests 8-27-09'!AP61</f>
        <v>0</v>
      </c>
      <c r="R21" s="816">
        <f>'SAME1 Flight Tests 8-27-09'!AQ61</f>
        <v>0</v>
      </c>
      <c r="S21" s="816"/>
      <c r="T21" s="816">
        <f>'SAME1 Flight Tests 8-27-09'!AS61</f>
        <v>0</v>
      </c>
      <c r="U21" s="816">
        <f>'SAME1 Flight Tests 8-27-09'!AT61</f>
        <v>0</v>
      </c>
      <c r="V21" s="806"/>
      <c r="W21" s="805">
        <f>'SAME1 Flight Tests 8-27-09'!BH61</f>
        <v>203.61293584296271</v>
      </c>
      <c r="X21" s="818" t="str">
        <f>'SAME1 Flight Tests 8-27-09'!BI61</f>
        <v>NA</v>
      </c>
      <c r="Y21" s="818">
        <f>'SAME1 Flight Tests 8-27-09'!BJ61</f>
        <v>0</v>
      </c>
      <c r="Z21" s="818">
        <f>'SAME1 Flight Tests 8-27-09'!BK61</f>
        <v>0</v>
      </c>
      <c r="AA21" s="818">
        <f>'SAME1 Flight Tests 8-27-09'!BL61</f>
        <v>0</v>
      </c>
      <c r="AB21" s="818">
        <f>'SAME1 Flight Tests 8-27-09'!BM61</f>
        <v>0</v>
      </c>
      <c r="AC21" s="818">
        <f>'SAME1 Flight Tests 8-27-09'!BN61</f>
        <v>0</v>
      </c>
      <c r="AD21" s="2031"/>
      <c r="AE21" s="2032"/>
      <c r="AF21" s="2032"/>
      <c r="AG21" s="2032"/>
      <c r="AH21" s="2032"/>
      <c r="AI21" s="2027"/>
    </row>
    <row r="22" spans="1:92" s="2" customFormat="1" ht="16.5" hidden="1" customHeight="1" x14ac:dyDescent="0.25">
      <c r="A22" s="778">
        <v>1</v>
      </c>
      <c r="B22" s="779" t="str">
        <f>'SAME1 Flight Tests 8-27-09'!B62</f>
        <v>DBP</v>
      </c>
      <c r="C22" s="779" t="str">
        <f>'SAME1 Flight Tests 8-27-09'!E62</f>
        <v>45a</v>
      </c>
      <c r="D22" s="779" t="str">
        <f>'SAME1 Flight Tests 8-27-09'!F62</f>
        <v xml:space="preserve">     Aging</v>
      </c>
      <c r="E22" s="779">
        <f>'SAME1 Flight Tests 8-27-09'!L62</f>
        <v>8</v>
      </c>
      <c r="F22" s="804">
        <f>'SAME1 Flight Tests 8-27-09'!M62</f>
        <v>1.19</v>
      </c>
      <c r="G22" s="805">
        <f>'SAME1 Flight Tests 8-27-09'!Q62</f>
        <v>554.16666666666663</v>
      </c>
      <c r="H22" s="820">
        <f>'SAME1 Flight Tests 8-27-09'!Z62</f>
        <v>4.8937483333333329</v>
      </c>
      <c r="I22" s="820">
        <f>'SAME1 Flight Tests 8-27-09'!AA62</f>
        <v>-7.629393333333334E-4</v>
      </c>
      <c r="J22" s="822"/>
      <c r="K22" s="805">
        <f>'SAME1 Flight Tests 8-27-09'!AK62</f>
        <v>0</v>
      </c>
      <c r="L22" s="805">
        <f>'SAME1 Flight Tests 8-27-09'!AL62</f>
        <v>0</v>
      </c>
      <c r="M22" s="806"/>
      <c r="N22" s="805"/>
      <c r="O22" s="806"/>
      <c r="P22" s="805">
        <f>'SAME1 Flight Tests 8-27-09'!AM62</f>
        <v>0</v>
      </c>
      <c r="Q22" s="816">
        <f>'SAME1 Flight Tests 8-27-09'!AP62</f>
        <v>0</v>
      </c>
      <c r="R22" s="816">
        <f>'SAME1 Flight Tests 8-27-09'!AQ62</f>
        <v>0</v>
      </c>
      <c r="S22" s="816"/>
      <c r="T22" s="816">
        <f>'SAME1 Flight Tests 8-27-09'!AS62</f>
        <v>0</v>
      </c>
      <c r="U22" s="816">
        <f>'SAME1 Flight Tests 8-27-09'!AT62</f>
        <v>0</v>
      </c>
      <c r="V22" s="806"/>
      <c r="W22" s="805">
        <f>'SAME1 Flight Tests 8-27-09'!BH62</f>
        <v>203.61293584296271</v>
      </c>
      <c r="X22" s="818" t="str">
        <f>'SAME1 Flight Tests 8-27-09'!BI62</f>
        <v>NA</v>
      </c>
      <c r="Y22" s="818">
        <f>'SAME1 Flight Tests 8-27-09'!BJ62</f>
        <v>0</v>
      </c>
      <c r="Z22" s="818">
        <f>'SAME1 Flight Tests 8-27-09'!BK62</f>
        <v>0</v>
      </c>
      <c r="AA22" s="818">
        <f>'SAME1 Flight Tests 8-27-09'!BL62</f>
        <v>0</v>
      </c>
      <c r="AB22" s="818">
        <f>'SAME1 Flight Tests 8-27-09'!BM62</f>
        <v>0</v>
      </c>
      <c r="AC22" s="818">
        <f>'SAME1 Flight Tests 8-27-09'!BN62</f>
        <v>0</v>
      </c>
      <c r="AD22" s="2031"/>
      <c r="AE22" s="2032"/>
      <c r="AF22" s="2032"/>
      <c r="AG22" s="2032"/>
      <c r="AH22" s="2032"/>
      <c r="AI22" s="2027"/>
    </row>
    <row r="23" spans="1:92" s="2" customFormat="1" ht="16.5" hidden="1" customHeight="1" x14ac:dyDescent="0.25">
      <c r="A23" s="778">
        <v>1</v>
      </c>
      <c r="B23" s="779" t="str">
        <f>'SAME1 Flight Tests 8-27-09'!B34</f>
        <v>Kapton</v>
      </c>
      <c r="C23" s="779">
        <f>'SAME1 Flight Tests 8-27-09'!E34</f>
        <v>29</v>
      </c>
      <c r="D23" s="779" t="str">
        <f>'SAME1 Flight Tests 8-27-09'!F34</f>
        <v>Baseline</v>
      </c>
      <c r="E23" s="779">
        <f>'SAME1 Flight Tests 8-27-09'!L34</f>
        <v>8</v>
      </c>
      <c r="F23" s="804">
        <f>'SAME1 Flight Tests 8-27-09'!M34</f>
        <v>1.38</v>
      </c>
      <c r="G23" s="805">
        <f>'SAME1 Flight Tests 8-27-09'!Q34</f>
        <v>38.166666666666664</v>
      </c>
      <c r="H23" s="820">
        <f>'SAME1 Flight Tests 8-27-09'!Z34</f>
        <v>3.6637120000000003</v>
      </c>
      <c r="I23" s="820">
        <f>'SAME1 Flight Tests 8-27-09'!AA34</f>
        <v>-6.4086874999999988E-4</v>
      </c>
      <c r="J23" s="822"/>
      <c r="K23" s="805">
        <f>'SAME1 Flight Tests 8-27-09'!AK34</f>
        <v>2574776.2051404528</v>
      </c>
      <c r="L23" s="805">
        <f>'SAME1 Flight Tests 8-27-09'!AL34</f>
        <v>242.4741726367576</v>
      </c>
      <c r="M23" s="806"/>
      <c r="N23" s="805"/>
      <c r="O23" s="806"/>
      <c r="P23" s="805">
        <f>'SAME1 Flight Tests 8-27-09'!AM34</f>
        <v>11.3709375</v>
      </c>
      <c r="Q23" s="816">
        <f>'SAME1 Flight Tests 8-27-09'!AP34</f>
        <v>9.4172911864210257E-2</v>
      </c>
      <c r="R23" s="816">
        <f>'SAME1 Flight Tests 8-27-09'!AQ34</f>
        <v>0.18182992084451238</v>
      </c>
      <c r="S23" s="816"/>
      <c r="T23" s="816">
        <f>'SAME1 Flight Tests 8-27-09'!AS34</f>
        <v>2.2504596741074545</v>
      </c>
      <c r="U23" s="816">
        <f>'SAME1 Flight Tests 8-27-09'!AT34</f>
        <v>6.7772939709597191E-2</v>
      </c>
      <c r="V23" s="806"/>
      <c r="W23" s="805">
        <f>'SAME1 Flight Tests 8-27-09'!BH34</f>
        <v>418.31918332608569</v>
      </c>
      <c r="X23" s="818">
        <f>'SAME1 Flight Tests 8-27-09'!BI34</f>
        <v>1.1600000000000499</v>
      </c>
      <c r="Y23" s="818">
        <f>'SAME1 Flight Tests 8-27-09'!BJ34</f>
        <v>29</v>
      </c>
      <c r="Z23" s="818">
        <f>'SAME1 Flight Tests 8-27-09'!BK34</f>
        <v>0</v>
      </c>
      <c r="AA23" s="818">
        <f>'SAME1 Flight Tests 8-27-09'!BL34</f>
        <v>5.8815193965514712E-2</v>
      </c>
      <c r="AB23" s="818">
        <f>'SAME1 Flight Tests 8-27-09'!BM34</f>
        <v>0.81189533499591737</v>
      </c>
      <c r="AC23" s="818">
        <f>'SAME1 Flight Tests 8-27-09'!BN34</f>
        <v>0.99990180832973863</v>
      </c>
      <c r="AD23" s="2031"/>
      <c r="AE23" s="2032"/>
      <c r="AF23" s="2032"/>
      <c r="AG23" s="2032"/>
      <c r="AH23" s="2032"/>
      <c r="AI23" s="2027"/>
    </row>
    <row r="24" spans="1:92" s="2" customFormat="1" ht="16.5" hidden="1" customHeight="1" x14ac:dyDescent="0.25">
      <c r="A24" s="778">
        <v>1</v>
      </c>
      <c r="B24" s="779" t="str">
        <f>'SAME1 Flight Tests 8-27-09'!B35</f>
        <v>Kapton</v>
      </c>
      <c r="C24" s="779" t="str">
        <f>'SAME1 Flight Tests 8-27-09'!E35</f>
        <v>29a</v>
      </c>
      <c r="D24" s="779" t="str">
        <f>'SAME1 Flight Tests 8-27-09'!F35</f>
        <v>after secondary aging</v>
      </c>
      <c r="E24" s="779">
        <f>'SAME1 Flight Tests 8-27-09'!L35</f>
        <v>8</v>
      </c>
      <c r="F24" s="804">
        <f>'SAME1 Flight Tests 8-27-09'!M35</f>
        <v>1.38</v>
      </c>
      <c r="G24" s="805">
        <f>'SAME1 Flight Tests 8-27-09'!Q35</f>
        <v>802.66666666666663</v>
      </c>
      <c r="H24" s="820">
        <f>'SAME1 Flight Tests 8-27-09'!Z35</f>
        <v>4.826384</v>
      </c>
      <c r="I24" s="820">
        <f>'SAME1 Flight Tests 8-27-09'!AA35</f>
        <v>-6.7138655000000002E-4</v>
      </c>
      <c r="J24" s="822"/>
      <c r="K24" s="805">
        <f>'SAME1 Flight Tests 8-27-09'!AK35</f>
        <v>907364.97810586996</v>
      </c>
      <c r="L24" s="805">
        <f>'SAME1 Flight Tests 8-27-09'!AL35</f>
        <v>150.78802566833693</v>
      </c>
      <c r="M24" s="806"/>
      <c r="N24" s="805"/>
      <c r="O24" s="806"/>
      <c r="P24" s="805">
        <f>'SAME1 Flight Tests 8-27-09'!AM35</f>
        <v>13.242825000000002</v>
      </c>
      <c r="Q24" s="816">
        <f>'SAME1 Flight Tests 8-27-09'!AP35</f>
        <v>0.1661823293897764</v>
      </c>
      <c r="R24" s="816">
        <f>'SAME1 Flight Tests 8-27-09'!AQ35</f>
        <v>0.27073199466111803</v>
      </c>
      <c r="S24" s="816"/>
      <c r="T24" s="816">
        <f>'SAME1 Flight Tests 8-27-09'!AS35</f>
        <v>2.010938112687044</v>
      </c>
      <c r="U24" s="816">
        <f>'SAME1 Flight Tests 8-27-09'!AT35</f>
        <v>0.13019894699337761</v>
      </c>
      <c r="V24" s="806"/>
      <c r="W24" s="805">
        <f>'SAME1 Flight Tests 8-27-09'!BH35</f>
        <v>418.31918332608569</v>
      </c>
      <c r="X24" s="818">
        <f>'SAME1 Flight Tests 8-27-09'!BI35</f>
        <v>1.1600000000000499</v>
      </c>
      <c r="Y24" s="818">
        <f>'SAME1 Flight Tests 8-27-09'!BJ35</f>
        <v>29</v>
      </c>
      <c r="Z24" s="818">
        <f>'SAME1 Flight Tests 8-27-09'!BK35</f>
        <v>0</v>
      </c>
      <c r="AA24" s="818">
        <f>'SAME1 Flight Tests 8-27-09'!BL35</f>
        <v>6.849737068965224E-2</v>
      </c>
      <c r="AB24" s="818">
        <f>'SAME1 Flight Tests 8-27-09'!BM35</f>
        <v>0.7945877467304856</v>
      </c>
      <c r="AC24" s="818">
        <f>'SAME1 Flight Tests 8-27-09'!BN35</f>
        <v>0.99998092741874123</v>
      </c>
      <c r="AD24" s="2031"/>
      <c r="AE24" s="2032"/>
      <c r="AF24" s="2032"/>
      <c r="AG24" s="2032"/>
      <c r="AH24" s="2032"/>
      <c r="AI24" s="2027"/>
    </row>
    <row r="25" spans="1:92" s="2" customFormat="1" ht="16.5" hidden="1" customHeight="1" x14ac:dyDescent="0.25">
      <c r="A25" s="778">
        <v>1</v>
      </c>
      <c r="B25" s="779" t="str">
        <f>'SAME1 Flight Tests 8-27-09'!B36</f>
        <v>Kapton</v>
      </c>
      <c r="C25" s="779">
        <f>'SAME1 Flight Tests 8-27-09'!E36</f>
        <v>30</v>
      </c>
      <c r="D25" s="779" t="str">
        <f>'SAME1 Flight Tests 8-27-09'!F36</f>
        <v>Air flow down (4)</v>
      </c>
      <c r="E25" s="779">
        <f>'SAME1 Flight Tests 8-27-09'!L36</f>
        <v>4</v>
      </c>
      <c r="F25" s="804">
        <f>'SAME1 Flight Tests 8-27-09'!M36</f>
        <v>1.38</v>
      </c>
      <c r="G25" s="805">
        <f>'SAME1 Flight Tests 8-27-09'!Q36</f>
        <v>11</v>
      </c>
      <c r="H25" s="820">
        <f>'SAME1 Flight Tests 8-27-09'!Z36</f>
        <v>4.2031577272727265</v>
      </c>
      <c r="I25" s="820">
        <f>'SAME1 Flight Tests 8-27-09'!AA36</f>
        <v>4.559117727272727</v>
      </c>
      <c r="J25" s="822"/>
      <c r="K25" s="805">
        <f>'SAME1 Flight Tests 8-27-09'!AK36</f>
        <v>1994241.0380439789</v>
      </c>
      <c r="L25" s="805">
        <f>'SAME1 Flight Tests 8-27-09'!AL36</f>
        <v>228.59740301299937</v>
      </c>
      <c r="M25" s="806"/>
      <c r="N25" s="805"/>
      <c r="O25" s="806"/>
      <c r="P25" s="805">
        <f>'SAME1 Flight Tests 8-27-09'!AM36</f>
        <v>14.100565909090911</v>
      </c>
      <c r="Q25" s="816">
        <f>'SAME1 Flight Tests 8-27-09'!AP36</f>
        <v>0.11462877287753323</v>
      </c>
      <c r="R25" s="816">
        <f>'SAME1 Flight Tests 8-27-09'!AQ36</f>
        <v>0.21268225274370534</v>
      </c>
      <c r="S25" s="816"/>
      <c r="T25" s="816">
        <f>'SAME1 Flight Tests 8-27-09'!AS36</f>
        <v>2.1950254424894462</v>
      </c>
      <c r="U25" s="816">
        <f>'SAME1 Flight Tests 8-27-09'!AT36</f>
        <v>8.4154014596173179E-2</v>
      </c>
      <c r="V25" s="806"/>
      <c r="W25" s="805" t="str">
        <f>'SAME1 Flight Tests 8-27-09'!BH36</f>
        <v>??</v>
      </c>
      <c r="X25" s="818">
        <f>'SAME1 Flight Tests 8-27-09'!BI36</f>
        <v>1.0899999999999244</v>
      </c>
      <c r="Y25" s="818">
        <f>'SAME1 Flight Tests 8-27-09'!BJ36</f>
        <v>30</v>
      </c>
      <c r="Z25" s="818">
        <f>'SAME1 Flight Tests 8-27-09'!BK36</f>
        <v>0</v>
      </c>
      <c r="AA25" s="818">
        <f>'SAME1 Flight Tests 8-27-09'!BL36</f>
        <v>7.7617793995001225E-2</v>
      </c>
      <c r="AB25" s="818">
        <f>'SAME1 Flight Tests 8-27-09'!BM36</f>
        <v>0.78512927076149452</v>
      </c>
      <c r="AC25" s="818">
        <f>'SAME1 Flight Tests 8-27-09'!BN36</f>
        <v>0.99989975973059164</v>
      </c>
      <c r="AD25" s="2031"/>
      <c r="AE25" s="2032"/>
      <c r="AF25" s="2032"/>
      <c r="AG25" s="2032"/>
      <c r="AH25" s="2032"/>
      <c r="AI25" s="2027"/>
    </row>
    <row r="26" spans="1:92" s="2" customFormat="1" ht="16.5" hidden="1" customHeight="1" x14ac:dyDescent="0.25">
      <c r="A26" s="778">
        <v>1</v>
      </c>
      <c r="B26" s="779" t="str">
        <f>'SAME1 Flight Tests 8-27-09'!B40</f>
        <v>Kapton</v>
      </c>
      <c r="C26" s="779">
        <f>'SAME1 Flight Tests 8-27-09'!E40</f>
        <v>33</v>
      </c>
      <c r="D26" s="779" t="str">
        <f>'SAME1 Flight Tests 8-27-09'!F40</f>
        <v>lower flow (2)</v>
      </c>
      <c r="E26" s="779">
        <f>'SAME1 Flight Tests 8-27-09'!L40</f>
        <v>2</v>
      </c>
      <c r="F26" s="804">
        <f>'SAME1 Flight Tests 8-27-09'!M40</f>
        <v>1.38</v>
      </c>
      <c r="G26" s="805">
        <f>'SAME1 Flight Tests 8-27-09'!Q40</f>
        <v>11</v>
      </c>
      <c r="H26" s="820">
        <f>'SAME1 Flight Tests 8-27-09'!Z40</f>
        <v>5.0839389999999991</v>
      </c>
      <c r="I26" s="820">
        <f>'SAME1 Flight Tests 8-27-09'!AA40</f>
        <v>4.6117100000000004</v>
      </c>
      <c r="J26" s="822"/>
      <c r="K26" s="805">
        <f>'SAME1 Flight Tests 8-27-09'!AK40</f>
        <v>1390760.7766112036</v>
      </c>
      <c r="L26" s="805">
        <f>'SAME1 Flight Tests 8-27-09'!AL40</f>
        <v>211.79027632252951</v>
      </c>
      <c r="M26" s="806"/>
      <c r="N26" s="805"/>
      <c r="O26" s="806"/>
      <c r="P26" s="805">
        <f>'SAME1 Flight Tests 8-27-09'!AM40</f>
        <v>17.908177500000001</v>
      </c>
      <c r="Q26" s="816">
        <f>'SAME1 Flight Tests 8-27-09'!AP40</f>
        <v>0.15228375712362852</v>
      </c>
      <c r="R26" s="816">
        <f>'SAME1 Flight Tests 8-27-09'!AQ40</f>
        <v>0.25967162312878556</v>
      </c>
      <c r="S26" s="816"/>
      <c r="T26" s="816">
        <f>'SAME1 Flight Tests 8-27-09'!AS40</f>
        <v>2.0761780775587804</v>
      </c>
      <c r="U26" s="816">
        <f>'SAME1 Flight Tests 8-27-09'!AT40</f>
        <v>0.11661868188901976</v>
      </c>
      <c r="V26" s="806"/>
      <c r="W26" s="805">
        <f>'SAME1 Flight Tests 8-27-09'!BH40</f>
        <v>417.30093380418288</v>
      </c>
      <c r="X26" s="818">
        <f>'SAME1 Flight Tests 8-27-09'!BI40</f>
        <v>1.0800000000000809</v>
      </c>
      <c r="Y26" s="818">
        <f>'SAME1 Flight Tests 8-27-09'!BJ40</f>
        <v>33</v>
      </c>
      <c r="Z26" s="818">
        <f>'SAME1 Flight Tests 8-27-09'!BK40</f>
        <v>0</v>
      </c>
      <c r="AA26" s="818">
        <f>'SAME1 Flight Tests 8-27-09'!BL40</f>
        <v>9.9489874999992553E-2</v>
      </c>
      <c r="AB26" s="818">
        <f>'SAME1 Flight Tests 8-27-09'!BM40</f>
        <v>0.77334482887366651</v>
      </c>
      <c r="AC26" s="818">
        <f>'SAME1 Flight Tests 8-27-09'!BN40</f>
        <v>0.99995227000727827</v>
      </c>
      <c r="AD26" s="2031"/>
      <c r="AE26" s="2032"/>
      <c r="AF26" s="2032"/>
      <c r="AG26" s="2032"/>
      <c r="AH26" s="2032"/>
      <c r="AI26" s="2027"/>
    </row>
    <row r="27" spans="1:92" s="2" customFormat="1" ht="16.5" hidden="1" customHeight="1" x14ac:dyDescent="0.25">
      <c r="A27" s="778">
        <v>1</v>
      </c>
      <c r="B27" s="779" t="str">
        <f>'SAME1 Flight Tests 8-27-09'!B65</f>
        <v>Kapton</v>
      </c>
      <c r="C27" s="779">
        <f>'SAME1 Flight Tests 8-27-09'!E65</f>
        <v>47</v>
      </c>
      <c r="D27" s="779" t="str">
        <f>'SAME1 Flight Tests 8-27-09'!F65</f>
        <v>High Temp Aging</v>
      </c>
      <c r="E27" s="779">
        <f>'SAME1 Flight Tests 8-27-09'!L65</f>
        <v>8</v>
      </c>
      <c r="F27" s="804">
        <f>'SAME1 Flight Tests 8-27-09'!M65</f>
        <v>1.48</v>
      </c>
      <c r="G27" s="805">
        <f>'SAME1 Flight Tests 8-27-09'!Q65</f>
        <v>11</v>
      </c>
      <c r="H27" s="820">
        <f>'SAME1 Flight Tests 8-27-09'!Z65</f>
        <v>5.6411435000000001</v>
      </c>
      <c r="I27" s="820">
        <f>'SAME1 Flight Tests 8-27-09'!AA65</f>
        <v>-6.5612754999999981E-4</v>
      </c>
      <c r="J27" s="822"/>
      <c r="K27" s="805">
        <f>'SAME1 Flight Tests 8-27-09'!AK65</f>
        <v>1717019.5729101424</v>
      </c>
      <c r="L27" s="805">
        <f>'SAME1 Flight Tests 8-27-09'!AL65</f>
        <v>375.20876029198155</v>
      </c>
      <c r="M27" s="806"/>
      <c r="N27" s="805"/>
      <c r="O27" s="806"/>
      <c r="P27" s="805">
        <f>'SAME1 Flight Tests 8-27-09'!AM65</f>
        <v>27.025020000000001</v>
      </c>
      <c r="Q27" s="816">
        <f>'SAME1 Flight Tests 8-27-09'!AP65</f>
        <v>0.21852328663676657</v>
      </c>
      <c r="R27" s="816">
        <f>'SAME1 Flight Tests 8-27-09'!AQ65</f>
        <v>0.2776255099104501</v>
      </c>
      <c r="S27" s="816"/>
      <c r="T27" s="816">
        <f>'SAME1 Flight Tests 8-27-09'!AS65</f>
        <v>1.6311173997752317</v>
      </c>
      <c r="U27" s="816">
        <f>'SAME1 Flight Tests 8-27-09'!AT65</f>
        <v>0.19387280822319733</v>
      </c>
      <c r="V27" s="806"/>
      <c r="W27" s="805">
        <f>'SAME1 Flight Tests 8-27-09'!BH65</f>
        <v>581.04830756229353</v>
      </c>
      <c r="X27" s="818">
        <f>'SAME1 Flight Tests 8-27-09'!BI65</f>
        <v>1.9899999999999363</v>
      </c>
      <c r="Y27" s="818">
        <f>'SAME1 Flight Tests 8-27-09'!BJ65</f>
        <v>47</v>
      </c>
      <c r="Z27" s="818">
        <f>'SAME1 Flight Tests 8-27-09'!BK65</f>
        <v>0</v>
      </c>
      <c r="AA27" s="818">
        <f>'SAME1 Flight Tests 8-27-09'!BL65</f>
        <v>8.1482472361811664E-2</v>
      </c>
      <c r="AB27" s="818">
        <f>'SAME1 Flight Tests 8-27-09'!BM65</f>
        <v>0.97030525590101413</v>
      </c>
      <c r="AC27" s="818">
        <f>'SAME1 Flight Tests 8-27-09'!BN65</f>
        <v>0.99999999997823097</v>
      </c>
      <c r="AD27" s="2031"/>
      <c r="AE27" s="2032"/>
      <c r="AF27" s="2032"/>
      <c r="AG27" s="2032"/>
      <c r="AH27" s="2032"/>
      <c r="AI27" s="2027"/>
    </row>
    <row r="28" spans="1:92" s="2" customFormat="1" ht="16.5" hidden="1" customHeight="1" x14ac:dyDescent="0.25">
      <c r="A28" s="778">
        <v>1</v>
      </c>
      <c r="B28" s="779" t="str">
        <f>'SAME1 Flight Tests 8-27-09'!B66</f>
        <v>Kapton</v>
      </c>
      <c r="C28" s="779" t="str">
        <f>'SAME1 Flight Tests 8-27-09'!E66</f>
        <v>47a</v>
      </c>
      <c r="D28" s="779" t="str">
        <f>'SAME1 Flight Tests 8-27-09'!F66</f>
        <v>Aging</v>
      </c>
      <c r="E28" s="779">
        <f>'SAME1 Flight Tests 8-27-09'!L66</f>
        <v>8</v>
      </c>
      <c r="F28" s="804">
        <f>'SAME1 Flight Tests 8-27-09'!M66</f>
        <v>1.48</v>
      </c>
      <c r="G28" s="805">
        <f>'SAME1 Flight Tests 8-27-09'!Q66</f>
        <v>731</v>
      </c>
      <c r="H28" s="820">
        <f>'SAME1 Flight Tests 8-27-09'!Z66</f>
        <v>5.8833320000000011</v>
      </c>
      <c r="I28" s="820">
        <f>'SAME1 Flight Tests 8-27-09'!AA66</f>
        <v>-6.2561029999999985E-4</v>
      </c>
      <c r="J28" s="822"/>
      <c r="K28" s="805">
        <f>'SAME1 Flight Tests 8-27-09'!AK66</f>
        <v>867560.40934092866</v>
      </c>
      <c r="L28" s="805">
        <f>'SAME1 Flight Tests 8-27-09'!AL66</f>
        <v>220.02864863456827</v>
      </c>
      <c r="M28" s="806"/>
      <c r="N28" s="805"/>
      <c r="O28" s="806"/>
      <c r="P28" s="805">
        <f>'SAME1 Flight Tests 8-27-09'!AM66</f>
        <v>28.67631750000001</v>
      </c>
      <c r="Q28" s="816">
        <f>'SAME1 Flight Tests 8-27-09'!AP66</f>
        <v>0.25361766888569798</v>
      </c>
      <c r="R28" s="816">
        <f>'SAME1 Flight Tests 8-27-09'!AQ66</f>
        <v>0.35543723128901628</v>
      </c>
      <c r="S28" s="816"/>
      <c r="T28" s="816">
        <f>'SAME1 Flight Tests 8-27-09'!AS66</f>
        <v>1.7877634750699363</v>
      </c>
      <c r="U28" s="816">
        <f>'SAME1 Flight Tests 8-27-09'!AT66</f>
        <v>0.21423370617576701</v>
      </c>
      <c r="V28" s="806"/>
      <c r="W28" s="805">
        <f>'SAME1 Flight Tests 8-27-09'!BH66</f>
        <v>581.04830756229353</v>
      </c>
      <c r="X28" s="818">
        <f>'SAME1 Flight Tests 8-27-09'!BI66</f>
        <v>1.9899999999999363</v>
      </c>
      <c r="Y28" s="818">
        <f>'SAME1 Flight Tests 8-27-09'!BJ66</f>
        <v>47</v>
      </c>
      <c r="Z28" s="818">
        <f>'SAME1 Flight Tests 8-27-09'!BK66</f>
        <v>0</v>
      </c>
      <c r="AA28" s="818">
        <f>'SAME1 Flight Tests 8-27-09'!BL66</f>
        <v>8.6461258793972651E-2</v>
      </c>
      <c r="AB28" s="818">
        <f>'SAME1 Flight Tests 8-27-09'!BM66</f>
        <v>0.81833761676324279</v>
      </c>
      <c r="AC28" s="818">
        <f>'SAME1 Flight Tests 8-27-09'!BN66</f>
        <v>0.99999944881779568</v>
      </c>
      <c r="AD28" s="2031"/>
      <c r="AE28" s="2032"/>
      <c r="AF28" s="2032"/>
      <c r="AG28" s="2032"/>
      <c r="AH28" s="2032"/>
      <c r="AI28" s="2027"/>
    </row>
    <row r="29" spans="1:92" s="2" customFormat="1" ht="16.5" customHeight="1" x14ac:dyDescent="0.25">
      <c r="A29" s="780">
        <v>2</v>
      </c>
      <c r="B29" s="831" t="str">
        <f>'SAME R Results'!B6</f>
        <v>Kapton</v>
      </c>
      <c r="C29" s="784">
        <f>'SAME R Results'!F6</f>
        <v>51</v>
      </c>
      <c r="D29" s="785" t="str">
        <f>'SAME R Results'!G6</f>
        <v>Baseline new formula</v>
      </c>
      <c r="E29" s="784">
        <f>'SAME R Results'!K6</f>
        <v>8.1</v>
      </c>
      <c r="F29" s="793">
        <f>'SAME R Results'!L6</f>
        <v>1.38</v>
      </c>
      <c r="G29" s="784">
        <f>'SAME R Results'!R6</f>
        <v>38.142857142857146</v>
      </c>
      <c r="H29" s="821">
        <f>'SAME R Results'!AR6</f>
        <v>0.4175567</v>
      </c>
      <c r="I29" s="821">
        <f>'SAME R Results'!AS6</f>
        <v>0</v>
      </c>
      <c r="J29" s="821">
        <f>'SAME R Results'!AT6</f>
        <v>0</v>
      </c>
      <c r="K29" s="784">
        <f>'SAME R Results'!BD6</f>
        <v>1825597.0139817814</v>
      </c>
      <c r="L29" s="784">
        <f>'SAME R Results'!BE6</f>
        <v>102.91459773449184</v>
      </c>
      <c r="M29" s="784">
        <f>'SAME R Results'!BF6</f>
        <v>3.3386230000000003E-2</v>
      </c>
      <c r="N29" s="784">
        <f>'SAME R Results'!BG6</f>
        <v>1.2736203285674045E-2</v>
      </c>
      <c r="O29" s="789"/>
      <c r="P29" s="784">
        <f>'SAME R Results'!BH6</f>
        <v>1.2429675</v>
      </c>
      <c r="Q29" s="817">
        <f>'SAME R Results'!BI6</f>
        <v>5.6373119010545703E-2</v>
      </c>
      <c r="R29" s="817">
        <f>'SAME R Results'!BJ6</f>
        <v>9.7108213230960166E-2</v>
      </c>
      <c r="S29" s="817">
        <f>'SAME R Results'!BL6</f>
        <v>2.6213644090899169</v>
      </c>
      <c r="T29" s="817">
        <f>'SAME R Results'!BM6</f>
        <v>2.090599137468832</v>
      </c>
      <c r="U29" s="817">
        <f>'SAME R Results'!BN6</f>
        <v>4.2951675961784321E-2</v>
      </c>
      <c r="V29" s="784">
        <f>'SAME R Results'!BR6</f>
        <v>102.91459773449184</v>
      </c>
      <c r="W29" s="1086">
        <f>'SAME R Results'!BZ6</f>
        <v>419.92824630174431</v>
      </c>
      <c r="X29" s="1803">
        <f>'SAME R Results'!CA6</f>
        <v>0</v>
      </c>
      <c r="Y29" s="1803">
        <f>'SAME R Results'!CB6</f>
        <v>0</v>
      </c>
      <c r="Z29" s="1803">
        <f>'SAME R Results'!CC6</f>
        <v>0</v>
      </c>
      <c r="AA29" s="1803">
        <f>'SAME R Results'!CD6</f>
        <v>0</v>
      </c>
      <c r="AB29" s="1803"/>
      <c r="AC29" s="1803"/>
      <c r="AD29" s="2029">
        <f>'SAME R Results'!CI6</f>
        <v>6</v>
      </c>
      <c r="AE29" s="2029" t="str">
        <f>'SAME R Results'!CJ6</f>
        <v>Kapton</v>
      </c>
      <c r="AF29" s="2033">
        <f>'SAME R Results'!CK6</f>
        <v>5.6373119010545703E-2</v>
      </c>
      <c r="AG29" s="2033">
        <f>'SAME R Results'!CL6</f>
        <v>2.6860098916504257E-2</v>
      </c>
      <c r="AH29" s="2033">
        <f>'SAME R Results'!CM6</f>
        <v>2.8993357454059898E-2</v>
      </c>
      <c r="AI29" s="2028"/>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s="2" customFormat="1" ht="16.5" customHeight="1" x14ac:dyDescent="0.25">
      <c r="A30" s="780">
        <v>2</v>
      </c>
      <c r="B30" s="831" t="str">
        <f>'SAME R Results'!B7</f>
        <v>Kapton</v>
      </c>
      <c r="C30" s="784" t="str">
        <f>'SAME R Results'!F7</f>
        <v>51a</v>
      </c>
      <c r="D30" s="785" t="str">
        <f>'SAME R Results'!G7</f>
        <v>Baseline new formula</v>
      </c>
      <c r="E30" s="784">
        <f>'SAME R Results'!K7</f>
        <v>8.1</v>
      </c>
      <c r="F30" s="793">
        <f>'SAME R Results'!L7</f>
        <v>1.38</v>
      </c>
      <c r="G30" s="784">
        <f>'SAME R Results'!R7</f>
        <v>261.14285714285717</v>
      </c>
      <c r="H30" s="821">
        <f>'SAME R Results'!AR7</f>
        <v>0.40887450000000003</v>
      </c>
      <c r="I30" s="821">
        <f>'SAME R Results'!AS7</f>
        <v>0</v>
      </c>
      <c r="J30" s="821">
        <f>'SAME R Results'!AT7</f>
        <v>0</v>
      </c>
      <c r="K30" s="784">
        <f>'SAME R Results'!BD7</f>
        <v>1059919.9201329139</v>
      </c>
      <c r="L30" s="784">
        <f>'SAME R Results'!BE7</f>
        <v>70.819266638717124</v>
      </c>
      <c r="M30" s="784">
        <f>'SAME R Results'!BF7</f>
        <v>2.1347040000000008E-2</v>
      </c>
      <c r="N30" s="784">
        <f>'SAME R Results'!BG7</f>
        <v>8.4533912500000009E-3</v>
      </c>
      <c r="O30" s="789"/>
      <c r="P30" s="784">
        <f>'SAME R Results'!BH7</f>
        <v>1.2142574999999998</v>
      </c>
      <c r="Q30" s="817">
        <f>'SAME R Results'!BI7</f>
        <v>6.6815676631340595E-2</v>
      </c>
      <c r="R30" s="817">
        <f>'SAME R Results'!BJ7</f>
        <v>0.11550042736986271</v>
      </c>
      <c r="S30" s="817">
        <f>'SAME R Results'!BL7</f>
        <v>2.5252634556575155</v>
      </c>
      <c r="T30" s="817">
        <f>'SAME R Results'!BM7</f>
        <v>2.0955623370880416</v>
      </c>
      <c r="U30" s="817">
        <f>'SAME R Results'!BN7</f>
        <v>5.0818958542366073E-2</v>
      </c>
      <c r="V30" s="784">
        <f>'SAME R Results'!BR7</f>
        <v>70.819266638717124</v>
      </c>
      <c r="W30" s="1086">
        <f>'SAME R Results'!BZ7</f>
        <v>419.92824630174431</v>
      </c>
      <c r="X30" s="1803">
        <f>'SAME R Results'!CA7</f>
        <v>0</v>
      </c>
      <c r="Y30" s="1803">
        <f>'SAME R Results'!CB7</f>
        <v>0</v>
      </c>
      <c r="Z30" s="1803">
        <f>'SAME R Results'!CC7</f>
        <v>0</v>
      </c>
      <c r="AA30" s="1803">
        <f>'SAME R Results'!CD7</f>
        <v>0</v>
      </c>
      <c r="AB30" s="1803"/>
      <c r="AC30" s="1803"/>
      <c r="AD30" s="2029">
        <f>'SAME R Results'!CI7</f>
        <v>7</v>
      </c>
      <c r="AE30" s="2029" t="str">
        <f>'SAME R Results'!CJ7</f>
        <v>Kapton</v>
      </c>
      <c r="AF30" s="2033">
        <f>'SAME R Results'!CK7</f>
        <v>6.6815676631340595E-2</v>
      </c>
      <c r="AG30" s="2033">
        <f>'SAME R Results'!CL7</f>
        <v>1.7580323778111324E-2</v>
      </c>
      <c r="AH30" s="2033">
        <f>'SAME R Results'!CM7</f>
        <v>3.4853850095922234E-2</v>
      </c>
      <c r="AI30" s="2028"/>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s="2" customFormat="1" ht="16.5" customHeight="1" x14ac:dyDescent="0.25">
      <c r="A31" s="780">
        <v>2</v>
      </c>
      <c r="B31" s="831" t="str">
        <f>'SAME R Results'!B23</f>
        <v>Kapton</v>
      </c>
      <c r="C31" s="784">
        <f>'SAME R Results'!F23</f>
        <v>61</v>
      </c>
      <c r="D31" s="785" t="str">
        <f>'SAME R Results'!G23</f>
        <v>Baseline Aging</v>
      </c>
      <c r="E31" s="784">
        <f>'SAME R Results'!K23</f>
        <v>8.1</v>
      </c>
      <c r="F31" s="793">
        <f>'SAME R Results'!L23</f>
        <v>1.38</v>
      </c>
      <c r="G31" s="784">
        <f>'SAME R Results'!R23</f>
        <v>38</v>
      </c>
      <c r="H31" s="821">
        <f>'SAME R Results'!AR23</f>
        <v>0.67800000000000005</v>
      </c>
      <c r="I31" s="821">
        <f>'SAME R Results'!AS23</f>
        <v>0</v>
      </c>
      <c r="J31" s="821">
        <f>'SAME R Results'!AT23</f>
        <v>0</v>
      </c>
      <c r="K31" s="784">
        <f>'SAME R Results'!BD23</f>
        <v>2754038.3947668634</v>
      </c>
      <c r="L31" s="784">
        <f>'SAME R Results'!BE23</f>
        <v>161.3363291840426</v>
      </c>
      <c r="M31" s="784">
        <f>'SAME R Results'!BF23</f>
        <v>5.3064504999999998E-2</v>
      </c>
      <c r="N31" s="784">
        <f>'SAME R Results'!BG23</f>
        <v>2.0294399999999994E-2</v>
      </c>
      <c r="O31" s="789"/>
      <c r="P31" s="784">
        <f>'SAME R Results'!BH23</f>
        <v>2.4329925000000006</v>
      </c>
      <c r="Q31" s="817">
        <f>'SAME R Results'!BI23</f>
        <v>5.8581728377719348E-2</v>
      </c>
      <c r="R31" s="817">
        <f>'SAME R Results'!BJ23</f>
        <v>0.10591592684287916</v>
      </c>
      <c r="S31" s="817">
        <f>'SAME R Results'!BL23</f>
        <v>2.6147363312046679</v>
      </c>
      <c r="T31" s="817">
        <f>'SAME R Results'!BM23</f>
        <v>2.1588164423810263</v>
      </c>
      <c r="U31" s="817">
        <f>'SAME R Results'!BN23</f>
        <v>4.3567499587897025E-2</v>
      </c>
      <c r="V31" s="784">
        <f>'SAME R Results'!BR23</f>
        <v>161.3363291840426</v>
      </c>
      <c r="W31" s="1086">
        <f>'SAME R Results'!BZ23</f>
        <v>417.28565622998752</v>
      </c>
      <c r="X31" s="1803">
        <f>'SAME R Results'!CA23</f>
        <v>0.8799999999999919</v>
      </c>
      <c r="Y31" s="1803" t="str">
        <f>'SAME R Results'!CB23</f>
        <v xml:space="preserve"> 14K</v>
      </c>
      <c r="Z31" s="1803">
        <f>'SAME R Results'!CC23</f>
        <v>214</v>
      </c>
      <c r="AA31" s="1803">
        <f>'SAME R Results'!CD23</f>
        <v>1.6588585227272884E-2</v>
      </c>
      <c r="AB31" s="1803"/>
      <c r="AC31" s="1803"/>
      <c r="AD31" s="2029">
        <f>'SAME R Results'!CI23</f>
        <v>23</v>
      </c>
      <c r="AE31" s="2029" t="str">
        <f>'SAME R Results'!CJ23</f>
        <v>Kapton</v>
      </c>
      <c r="AF31" s="2033">
        <f>'SAME R Results'!CK23</f>
        <v>5.8581728377719348E-2</v>
      </c>
      <c r="AG31" s="2033">
        <f>'SAME R Results'!CL23</f>
        <v>2.181038576978761E-2</v>
      </c>
      <c r="AH31" s="2033">
        <f>'SAME R Results'!CM23</f>
        <v>3.32123064989025E-2</v>
      </c>
      <c r="AI31" s="2028"/>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s="2" customFormat="1" ht="16.5" customHeight="1" x14ac:dyDescent="0.25">
      <c r="A32" s="780">
        <v>2</v>
      </c>
      <c r="B32" s="831" t="str">
        <f>'SAME R Results'!B24</f>
        <v>Kapton</v>
      </c>
      <c r="C32" s="784" t="str">
        <f>'SAME R Results'!F24</f>
        <v>61a</v>
      </c>
      <c r="D32" s="785" t="str">
        <f>'SAME R Results'!G24</f>
        <v>aged</v>
      </c>
      <c r="E32" s="784">
        <f>'SAME R Results'!K24</f>
        <v>8.1</v>
      </c>
      <c r="F32" s="793">
        <f>'SAME R Results'!L24</f>
        <v>1.38</v>
      </c>
      <c r="G32" s="784">
        <f>'SAME R Results'!R24</f>
        <v>807</v>
      </c>
      <c r="H32" s="821">
        <f>'SAME R Results'!AR24</f>
        <v>0.623</v>
      </c>
      <c r="I32" s="821">
        <f>'SAME R Results'!AS24</f>
        <v>0</v>
      </c>
      <c r="J32" s="821">
        <f>'SAME R Results'!AT24</f>
        <v>0</v>
      </c>
      <c r="K32" s="784">
        <f>'SAME R Results'!BD24</f>
        <v>771019.08738255932</v>
      </c>
      <c r="L32" s="784">
        <f>'SAME R Results'!BE24</f>
        <v>83.848228041429067</v>
      </c>
      <c r="M32" s="784">
        <f>'SAME R Results'!BF24</f>
        <v>5.6635094999999996E-2</v>
      </c>
      <c r="N32" s="784">
        <f>'SAME R Results'!BG24</f>
        <v>2.0225712499999996E-2</v>
      </c>
      <c r="O32" s="789"/>
      <c r="P32" s="784">
        <f>'SAME R Results'!BH24</f>
        <v>2.3982750000000004</v>
      </c>
      <c r="Q32" s="817">
        <f>'SAME R Results'!BI24</f>
        <v>0.10874987326977262</v>
      </c>
      <c r="R32" s="817">
        <f>'SAME R Results'!BJ24</f>
        <v>0.16113218439894053</v>
      </c>
      <c r="S32" s="817">
        <f>'SAME R Results'!BL24</f>
        <v>2.8001532702494414</v>
      </c>
      <c r="T32" s="817">
        <f>'SAME R Results'!BM24</f>
        <v>1.8720541771345789</v>
      </c>
      <c r="U32" s="817">
        <f>'SAME R Results'!BN24</f>
        <v>8.9341243300171097E-2</v>
      </c>
      <c r="V32" s="784">
        <f>'SAME R Results'!BR24</f>
        <v>83.848228041429067</v>
      </c>
      <c r="W32" s="1086">
        <f>'SAME R Results'!BZ24</f>
        <v>417.28565622998752</v>
      </c>
      <c r="X32" s="1803">
        <f>'SAME R Results'!CA24</f>
        <v>0.8799999999999919</v>
      </c>
      <c r="Y32" s="1803">
        <f>'SAME R Results'!CB24</f>
        <v>0</v>
      </c>
      <c r="Z32" s="1803">
        <f>'SAME R Results'!CC24</f>
        <v>0</v>
      </c>
      <c r="AA32" s="1803">
        <f>'SAME R Results'!CD24</f>
        <v>1.6351875000000154E-2</v>
      </c>
      <c r="AB32" s="1803"/>
      <c r="AC32" s="1803"/>
      <c r="AD32" s="2029">
        <f>'SAME R Results'!CI24</f>
        <v>24</v>
      </c>
      <c r="AE32" s="2029" t="str">
        <f>'SAME R Results'!CJ24</f>
        <v>Kapton</v>
      </c>
      <c r="AF32" s="2033">
        <f>'SAME R Results'!CK24</f>
        <v>0.10874987326977262</v>
      </c>
      <c r="AG32" s="2033">
        <f>'SAME R Results'!CL24</f>
        <v>2.3614929480564151E-2</v>
      </c>
      <c r="AH32" s="2033">
        <f>'SAME R Results'!CM24</f>
        <v>3.4405043016007122E-2</v>
      </c>
      <c r="AI32" s="2028"/>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s="2" customFormat="1" ht="16.5" customHeight="1" x14ac:dyDescent="0.25">
      <c r="A33" s="780">
        <v>2</v>
      </c>
      <c r="B33" s="831" t="str">
        <f>'SAME R Results'!B25</f>
        <v>Kapton</v>
      </c>
      <c r="C33" s="784">
        <f>'SAME R Results'!F25</f>
        <v>62</v>
      </c>
      <c r="D33" s="785" t="str">
        <f>'SAME R Results'!G25</f>
        <v>High Temp aging</v>
      </c>
      <c r="E33" s="784">
        <f>'SAME R Results'!K25</f>
        <v>8.1</v>
      </c>
      <c r="F33" s="793">
        <f>'SAME R Results'!L25</f>
        <v>1.48</v>
      </c>
      <c r="G33" s="784">
        <f>'SAME R Results'!R25</f>
        <v>38.799999999999997</v>
      </c>
      <c r="H33" s="821">
        <f>'SAME R Results'!AR25</f>
        <v>6.242</v>
      </c>
      <c r="I33" s="821">
        <f>'SAME R Results'!AS25</f>
        <v>0</v>
      </c>
      <c r="J33" s="821">
        <f>'SAME R Results'!AT25</f>
        <v>0</v>
      </c>
      <c r="K33" s="784">
        <f>'SAME R Results'!BD25</f>
        <v>5850382.3566217786</v>
      </c>
      <c r="L33" s="784">
        <f>'SAME R Results'!BE25</f>
        <v>867.82464634749272</v>
      </c>
      <c r="M33" s="784">
        <f>'SAME R Results'!BF25</f>
        <v>1.8244279999999997</v>
      </c>
      <c r="N33" s="784">
        <f>'SAME R Results'!BG25</f>
        <v>0.67263800000000007</v>
      </c>
      <c r="O33" s="789"/>
      <c r="P33" s="784">
        <f>'SAME R Results'!BH25</f>
        <v>68.922337499999983</v>
      </c>
      <c r="Q33" s="817">
        <f>'SAME R Results'!BI25</f>
        <v>0.14833639810998711</v>
      </c>
      <c r="R33" s="817">
        <f>'SAME R Results'!BJ25</f>
        <v>0.25116720161368244</v>
      </c>
      <c r="S33" s="817">
        <f>'SAME R Results'!BL25</f>
        <v>2.7123475034119386</v>
      </c>
      <c r="T33" s="817">
        <f>'SAME R Results'!BM25</f>
        <v>2.0661708170425976</v>
      </c>
      <c r="U33" s="817">
        <f>'SAME R Results'!BN25</f>
        <v>0.11399613592531087</v>
      </c>
      <c r="V33" s="784">
        <f>'SAME R Results'!BR25</f>
        <v>867.82464634749272</v>
      </c>
      <c r="W33" s="1086">
        <f>'SAME R Results'!BZ25</f>
        <v>574.26697593037989</v>
      </c>
      <c r="X33" s="1803">
        <f>'SAME R Results'!CA25</f>
        <v>3.7500000000000311</v>
      </c>
      <c r="Y33" s="1803" t="str">
        <f>'SAME R Results'!CB25</f>
        <v xml:space="preserve"> 15K</v>
      </c>
      <c r="Z33" s="1803">
        <f>'SAME R Results'!CC25</f>
        <v>214</v>
      </c>
      <c r="AA33" s="1803">
        <f>'SAME R Results'!CD25</f>
        <v>0.11027573999999907</v>
      </c>
      <c r="AB33" s="1803"/>
      <c r="AC33" s="1803"/>
      <c r="AD33" s="2029">
        <f>'SAME R Results'!CI25</f>
        <v>25</v>
      </c>
      <c r="AE33" s="2029" t="str">
        <f>'SAME R Results'!CJ25</f>
        <v>Kapton</v>
      </c>
      <c r="AF33" s="2033">
        <f>'SAME R Results'!CK25</f>
        <v>0.14833639810998711</v>
      </c>
      <c r="AG33" s="2033">
        <f>'SAME R Results'!CL25</f>
        <v>2.647077952050016E-2</v>
      </c>
      <c r="AH33" s="2033">
        <f>'SAME R Results'!CM25</f>
        <v>3.0694749630656319E-2</v>
      </c>
      <c r="AI33" s="2028"/>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s="2" customFormat="1" ht="16.5" customHeight="1" x14ac:dyDescent="0.25">
      <c r="A34" s="780">
        <v>2</v>
      </c>
      <c r="B34" s="831" t="str">
        <f>'SAME R Results'!B26</f>
        <v>Kapton</v>
      </c>
      <c r="C34" s="784" t="str">
        <f>'SAME R Results'!F26</f>
        <v>62a</v>
      </c>
      <c r="D34" s="785" t="str">
        <f>'SAME R Results'!G26</f>
        <v>aged</v>
      </c>
      <c r="E34" s="784">
        <f>'SAME R Results'!K26</f>
        <v>8.1</v>
      </c>
      <c r="F34" s="793">
        <f>'SAME R Results'!L26</f>
        <v>1.48</v>
      </c>
      <c r="G34" s="784">
        <f>'SAME R Results'!R26</f>
        <v>807.6</v>
      </c>
      <c r="H34" s="821">
        <f>'SAME R Results'!AR26</f>
        <v>6.2480000000000002</v>
      </c>
      <c r="I34" s="821">
        <f>'SAME R Results'!AS26</f>
        <v>0</v>
      </c>
      <c r="J34" s="821">
        <f>'SAME R Results'!AT26</f>
        <v>0</v>
      </c>
      <c r="K34" s="784">
        <f>'SAME R Results'!BD26</f>
        <v>1797875.6062855036</v>
      </c>
      <c r="L34" s="784">
        <f>'SAME R Results'!BE26</f>
        <v>437.08545896503455</v>
      </c>
      <c r="M34" s="784">
        <f>'SAME R Results'!BF26</f>
        <v>2.6014805000000001</v>
      </c>
      <c r="N34" s="784">
        <f>'SAME R Results'!BG26</f>
        <v>0.83144025000000021</v>
      </c>
      <c r="O34" s="789"/>
      <c r="P34" s="784">
        <f>'SAME R Results'!BH26</f>
        <v>75.05241749999999</v>
      </c>
      <c r="Q34" s="817">
        <f>'SAME R Results'!BI26</f>
        <v>0.24311218052959396</v>
      </c>
      <c r="R34" s="817">
        <f>'SAME R Results'!BJ26</f>
        <v>0.38291821556498301</v>
      </c>
      <c r="S34" s="817">
        <f>'SAME R Results'!BL26</f>
        <v>3.1288844868888646</v>
      </c>
      <c r="T34" s="817">
        <f>'SAME R Results'!BM26</f>
        <v>1.9621025940506183</v>
      </c>
      <c r="U34" s="817">
        <f>'SAME R Results'!BN26</f>
        <v>0.19371224071885487</v>
      </c>
      <c r="V34" s="784">
        <f>'SAME R Results'!BR26</f>
        <v>437.08545896503455</v>
      </c>
      <c r="W34" s="1086">
        <f>'SAME R Results'!BZ26</f>
        <v>574.26697593037989</v>
      </c>
      <c r="X34" s="1803">
        <f>'SAME R Results'!CA26</f>
        <v>3.7500000000000311</v>
      </c>
      <c r="Y34" s="1803">
        <f>'SAME R Results'!CB26</f>
        <v>0</v>
      </c>
      <c r="Z34" s="1803">
        <f>'SAME R Results'!CC26</f>
        <v>0</v>
      </c>
      <c r="AA34" s="1803">
        <f>'SAME R Results'!CD26</f>
        <v>0.120083867999999</v>
      </c>
      <c r="AB34" s="1803"/>
      <c r="AC34" s="1803"/>
      <c r="AD34" s="2029">
        <f>'SAME R Results'!CI26</f>
        <v>26</v>
      </c>
      <c r="AE34" s="2029" t="str">
        <f>'SAME R Results'!CJ26</f>
        <v>Kapton</v>
      </c>
      <c r="AF34" s="2033">
        <f>'SAME R Results'!CK26</f>
        <v>0.24311218052959396</v>
      </c>
      <c r="AG34" s="2033">
        <f>'SAME R Results'!CL26</f>
        <v>3.4662181268178341E-2</v>
      </c>
      <c r="AH34" s="2033">
        <f>'SAME R Results'!CM26</f>
        <v>2.9871795112720353E-2</v>
      </c>
      <c r="AI34" s="2028"/>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s="2" customFormat="1" ht="16.5" hidden="1" customHeight="1" x14ac:dyDescent="0.25">
      <c r="A35" s="780">
        <v>2</v>
      </c>
      <c r="B35" s="785" t="str">
        <f>'SAME R Results'!B39</f>
        <v>Kapton</v>
      </c>
      <c r="C35" s="784">
        <f>'SAME R Results'!F39</f>
        <v>70</v>
      </c>
      <c r="D35" s="785" t="str">
        <f>'SAME R Results'!G39</f>
        <v>High temp aged STS det</v>
      </c>
      <c r="E35" s="784">
        <f>'SAME R Results'!K39</f>
        <v>8.1</v>
      </c>
      <c r="F35" s="793">
        <f>'SAME R Results'!L39</f>
        <v>1.48</v>
      </c>
      <c r="G35" s="784">
        <f>'SAME R Results'!R39</f>
        <v>747</v>
      </c>
      <c r="H35" s="821">
        <f>'SAME R Results'!AR39</f>
        <v>0.89775074999999982</v>
      </c>
      <c r="I35" s="821">
        <f>'SAME R Results'!AS39</f>
        <v>4.8226310000000003</v>
      </c>
      <c r="J35" s="821">
        <f>'SAME R Results'!AT39</f>
        <v>5.140595499999999</v>
      </c>
      <c r="K35" s="784">
        <f>'SAME R Results'!BD39</f>
        <v>1112405.3813294948</v>
      </c>
      <c r="L35" s="784">
        <f>'SAME R Results'!BE39</f>
        <v>179.10369913787741</v>
      </c>
      <c r="M35" s="784">
        <f>'SAME R Results'!BF39</f>
        <v>0</v>
      </c>
      <c r="N35" s="784">
        <f>'SAME R Results'!BG39</f>
        <v>0</v>
      </c>
      <c r="O35" s="789"/>
      <c r="P35" s="784">
        <f>'SAME R Results'!BH39</f>
        <v>7.4545424999999996</v>
      </c>
      <c r="Q35" s="817">
        <f>'SAME R Results'!BI39</f>
        <v>0.16100578273346813</v>
      </c>
      <c r="R35" s="817">
        <f>'SAME R Results'!BJ39</f>
        <v>0.20810873807384611</v>
      </c>
      <c r="S35" s="817">
        <f>'SAME R Results'!BL39</f>
        <v>0</v>
      </c>
      <c r="T35" s="817">
        <f>'SAME R Results'!BM39</f>
        <v>1.6596009485865952</v>
      </c>
      <c r="U35" s="817">
        <f>'SAME R Results'!BN39</f>
        <v>0.14161754256505463</v>
      </c>
      <c r="V35" s="784">
        <f>'SAME R Results'!BR39</f>
        <v>179.10369913787741</v>
      </c>
      <c r="W35" s="1086">
        <f>'SAME R Results'!BZ39</f>
        <v>576.76029004518568</v>
      </c>
      <c r="X35" s="1803">
        <f>'SAME R Results'!CA39</f>
        <v>0</v>
      </c>
      <c r="Y35" s="1803">
        <f>'SAME R Results'!CB39</f>
        <v>0</v>
      </c>
      <c r="Z35" s="1803">
        <f>'SAME R Results'!CC39</f>
        <v>0</v>
      </c>
      <c r="AA35" s="1803">
        <f>'SAME R Results'!CD39</f>
        <v>0</v>
      </c>
      <c r="AB35" s="1803"/>
      <c r="AC35" s="1803"/>
      <c r="AD35" s="2029"/>
      <c r="AE35" s="2029"/>
      <c r="AF35" s="2033"/>
      <c r="AG35" s="2033"/>
      <c r="AH35" s="2033"/>
      <c r="AI35" s="2028"/>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s="2" customFormat="1" ht="16.5" customHeight="1" x14ac:dyDescent="0.25">
      <c r="A36" s="780">
        <v>2</v>
      </c>
      <c r="B36" s="831" t="str">
        <f>'SAME R Results'!B43</f>
        <v>Kapton</v>
      </c>
      <c r="C36" s="784">
        <f>'SAME R Results'!F43</f>
        <v>73</v>
      </c>
      <c r="D36" s="785" t="str">
        <f>'SAME R Results'!G43</f>
        <v>Baseline Aging</v>
      </c>
      <c r="E36" s="784">
        <f>'SAME R Results'!K43</f>
        <v>8.1</v>
      </c>
      <c r="F36" s="793">
        <f>'SAME R Results'!L43</f>
        <v>1.38</v>
      </c>
      <c r="G36" s="784">
        <f>'SAME R Results'!R43</f>
        <v>33.285714285714285</v>
      </c>
      <c r="H36" s="821">
        <f>'SAME R Results'!AR43</f>
        <v>0.43725589999999998</v>
      </c>
      <c r="I36" s="821">
        <f>'SAME R Results'!AS43</f>
        <v>0</v>
      </c>
      <c r="J36" s="821">
        <f>'SAME R Results'!AT43</f>
        <v>0</v>
      </c>
      <c r="K36" s="784">
        <f>'SAME R Results'!BD43</f>
        <v>2604648.3618304073</v>
      </c>
      <c r="L36" s="784">
        <f>'SAME R Results'!BE43</f>
        <v>153.1074447736288</v>
      </c>
      <c r="M36" s="784">
        <f>'SAME R Results'!BF43</f>
        <v>1.9393910000000014E-2</v>
      </c>
      <c r="N36" s="784">
        <f>'SAME R Results'!BG43</f>
        <v>8.7509300000000075E-3</v>
      </c>
      <c r="O36" s="789"/>
      <c r="P36" s="784">
        <f>'SAME R Results'!BH43</f>
        <v>1.3532850000000001</v>
      </c>
      <c r="Q36" s="817">
        <f>'SAME R Results'!BI43</f>
        <v>5.8782385759754953E-2</v>
      </c>
      <c r="R36" s="817">
        <f>'SAME R Results'!BJ43</f>
        <v>8.8739654555589506E-2</v>
      </c>
      <c r="S36" s="817">
        <f>'SAME R Results'!BL43</f>
        <v>2.2162113055412394</v>
      </c>
      <c r="T36" s="817">
        <f>'SAME R Results'!BM43</f>
        <v>1.8998345130936856</v>
      </c>
      <c r="U36" s="817">
        <f>'SAME R Results'!BN43</f>
        <v>4.7842288526491916E-2</v>
      </c>
      <c r="V36" s="784">
        <f>'SAME R Results'!BR43</f>
        <v>153.1074447736288</v>
      </c>
      <c r="W36" s="1086">
        <f>'SAME R Results'!BZ43</f>
        <v>425.41768860835083</v>
      </c>
      <c r="X36" s="1803">
        <f>'SAME R Results'!CA43</f>
        <v>1.0766666666667257</v>
      </c>
      <c r="Y36" s="1803" t="str">
        <f>'SAME R Results'!CB43</f>
        <v xml:space="preserve"> 26K</v>
      </c>
      <c r="Z36" s="1803">
        <f>'SAME R Results'!CC43</f>
        <v>238</v>
      </c>
      <c r="AA36" s="1803">
        <f>'SAME R Results'!CD43</f>
        <v>7.5415263157890605E-3</v>
      </c>
      <c r="AB36" s="1803"/>
      <c r="AC36" s="1803"/>
      <c r="AD36" s="2029">
        <f>'SAME R Results'!CI43</f>
        <v>43</v>
      </c>
      <c r="AE36" s="2029" t="str">
        <f>'SAME R Results'!CJ43</f>
        <v>Kapton</v>
      </c>
      <c r="AF36" s="2033">
        <f>'SAME R Results'!CK43</f>
        <v>5.8782385759754953E-2</v>
      </c>
      <c r="AG36" s="2033">
        <f>'SAME R Results'!CL43</f>
        <v>1.4330987190429224E-2</v>
      </c>
      <c r="AH36" s="2033">
        <f>'SAME R Results'!CM43</f>
        <v>3.2549022484673361E-2</v>
      </c>
      <c r="AI36" s="2028"/>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s="2" customFormat="1" ht="16.5" customHeight="1" x14ac:dyDescent="0.25">
      <c r="A37" s="780">
        <v>2</v>
      </c>
      <c r="B37" s="831" t="str">
        <f>'SAME R Results'!B44</f>
        <v>Kapton</v>
      </c>
      <c r="C37" s="784" t="str">
        <f>'SAME R Results'!F44</f>
        <v>73a</v>
      </c>
      <c r="D37" s="785" t="str">
        <f>'SAME R Results'!G44</f>
        <v>aged</v>
      </c>
      <c r="E37" s="784">
        <f>'SAME R Results'!K44</f>
        <v>8.1</v>
      </c>
      <c r="F37" s="793">
        <f>'SAME R Results'!L44</f>
        <v>1.38</v>
      </c>
      <c r="G37" s="784">
        <f>'SAME R Results'!R44</f>
        <v>559.85714285714289</v>
      </c>
      <c r="H37" s="821">
        <f>'SAME R Results'!AR44</f>
        <v>0.49409475000000008</v>
      </c>
      <c r="I37" s="821">
        <f>'SAME R Results'!AS44</f>
        <v>0</v>
      </c>
      <c r="J37" s="821">
        <f>'SAME R Results'!AT44</f>
        <v>0</v>
      </c>
      <c r="K37" s="784">
        <f>'SAME R Results'!BD44</f>
        <v>1053905.9212926894</v>
      </c>
      <c r="L37" s="784">
        <f>'SAME R Results'!BE44</f>
        <v>100.666576914988</v>
      </c>
      <c r="M37" s="784">
        <f>'SAME R Results'!BF44</f>
        <v>3.1021110000000001E-2</v>
      </c>
      <c r="N37" s="784">
        <f>'SAME R Results'!BG44</f>
        <v>1.0860471250000003E-2</v>
      </c>
      <c r="O37" s="789"/>
      <c r="P37" s="784">
        <f>'SAME R Results'!BH44</f>
        <v>1.5011549999999996</v>
      </c>
      <c r="Q37" s="817">
        <f>'SAME R Results'!BI44</f>
        <v>9.5517612038381369E-2</v>
      </c>
      <c r="R37" s="817">
        <f>'SAME R Results'!BJ44</f>
        <v>0.12419732499439015</v>
      </c>
      <c r="S37" s="817">
        <f>'SAME R Results'!BL44</f>
        <v>2.856331855765466</v>
      </c>
      <c r="T37" s="817">
        <f>'SAME R Results'!BM44</f>
        <v>1.6693044569636455</v>
      </c>
      <c r="U37" s="817">
        <f>'SAME R Results'!BN44</f>
        <v>8.376624808810354E-2</v>
      </c>
      <c r="V37" s="784">
        <f>'SAME R Results'!BR44</f>
        <v>100.666576914988</v>
      </c>
      <c r="W37" s="1086">
        <f>'SAME R Results'!BZ44</f>
        <v>425.41768860835083</v>
      </c>
      <c r="X37" s="1803">
        <f>'SAME R Results'!CA44</f>
        <v>1.0766666666667257</v>
      </c>
      <c r="Y37" s="1803">
        <f>'SAME R Results'!CB44</f>
        <v>0</v>
      </c>
      <c r="Z37" s="1803">
        <f>'SAME R Results'!CC44</f>
        <v>0</v>
      </c>
      <c r="AA37" s="1803">
        <f>'SAME R Results'!CD44</f>
        <v>8.3655696594422645E-3</v>
      </c>
      <c r="AB37" s="1803"/>
      <c r="AC37" s="1803"/>
      <c r="AD37" s="2029">
        <f>'SAME R Results'!CI44</f>
        <v>44</v>
      </c>
      <c r="AE37" s="2029" t="str">
        <f>'SAME R Results'!CJ44</f>
        <v>Kapton</v>
      </c>
      <c r="AF37" s="2033">
        <f>'SAME R Results'!CK44</f>
        <v>9.5517612038381369E-2</v>
      </c>
      <c r="AG37" s="2033">
        <f>'SAME R Results'!CL44</f>
        <v>2.0664828082376577E-2</v>
      </c>
      <c r="AH37" s="2033">
        <f>'SAME R Results'!CM44</f>
        <v>3.7127759836464547E-2</v>
      </c>
      <c r="AI37" s="2028"/>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s="2" customFormat="1" ht="16.5" hidden="1" customHeight="1" x14ac:dyDescent="0.25">
      <c r="A38" s="780">
        <v>2</v>
      </c>
      <c r="B38" s="785" t="str">
        <f>'SAME R Results'!B47</f>
        <v>Kapton</v>
      </c>
      <c r="C38" s="784">
        <f>'SAME R Results'!F47</f>
        <v>75</v>
      </c>
      <c r="D38" s="785" t="str">
        <f>'SAME R Results'!G47</f>
        <v>Mid Temp aging (no Ptrak)</v>
      </c>
      <c r="E38" s="784">
        <f>'SAME R Results'!K47</f>
        <v>8.1</v>
      </c>
      <c r="F38" s="793">
        <f>'SAME R Results'!L47</f>
        <v>1.43</v>
      </c>
      <c r="G38" s="784">
        <f>'SAME R Results'!R47</f>
        <v>31.714285714285715</v>
      </c>
      <c r="H38" s="821">
        <f>'SAME R Results'!AR47</f>
        <v>0.67108155000000003</v>
      </c>
      <c r="I38" s="821">
        <f>'SAME R Results'!AS47</f>
        <v>0</v>
      </c>
      <c r="J38" s="821">
        <f>'SAME R Results'!AT47</f>
        <v>0</v>
      </c>
      <c r="K38" s="784">
        <f>'SAME R Results'!BD47</f>
        <v>0</v>
      </c>
      <c r="L38" s="784">
        <f>'SAME R Results'!BE47</f>
        <v>216.14450778493114</v>
      </c>
      <c r="M38" s="784">
        <f>'SAME R Results'!BF47</f>
        <v>5.4077134999999998E-2</v>
      </c>
      <c r="N38" s="784">
        <f>'SAME R Results'!BG47</f>
        <v>1.9309993749999994E-2</v>
      </c>
      <c r="O38" s="789"/>
      <c r="P38" s="784">
        <f>'SAME R Results'!BH47</f>
        <v>2.4404400000000002</v>
      </c>
      <c r="Q38" s="817">
        <f>'SAME R Results'!BI47</f>
        <v>0</v>
      </c>
      <c r="R38" s="817">
        <f>'SAME R Results'!BJ47</f>
        <v>0</v>
      </c>
      <c r="S38" s="817">
        <f>'SAME R Results'!BL47</f>
        <v>2.8004739773672904</v>
      </c>
      <c r="T38" s="817">
        <f>'SAME R Results'!BM47</f>
        <v>0</v>
      </c>
      <c r="U38" s="817">
        <f>'SAME R Results'!BN47</f>
        <v>0</v>
      </c>
      <c r="V38" s="784">
        <f>'SAME R Results'!BR47</f>
        <v>216.14450778493114</v>
      </c>
      <c r="W38" s="1086">
        <f>'SAME R Results'!BZ47</f>
        <v>500.25380703397519</v>
      </c>
      <c r="X38" s="1803">
        <f>'SAME R Results'!CA47</f>
        <v>0.40666666666666629</v>
      </c>
      <c r="Y38" s="1803" t="str">
        <f>'SAME R Results'!CB47</f>
        <v xml:space="preserve"> 28K</v>
      </c>
      <c r="Z38" s="1803">
        <f>'SAME R Results'!CC47</f>
        <v>238</v>
      </c>
      <c r="AA38" s="1803">
        <f>'SAME R Results'!CD47</f>
        <v>3.600649180327873E-2</v>
      </c>
      <c r="AB38" s="1803"/>
      <c r="AC38" s="1803"/>
      <c r="AD38" s="2029"/>
      <c r="AE38" s="2029"/>
      <c r="AF38" s="2033"/>
      <c r="AG38" s="2033"/>
      <c r="AH38" s="2033"/>
      <c r="AI38" s="2028"/>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s="2" customFormat="1" ht="16.5" customHeight="1" x14ac:dyDescent="0.25">
      <c r="A39" s="780">
        <v>2</v>
      </c>
      <c r="B39" s="831" t="str">
        <f>'SAME R Results'!B48</f>
        <v>Kapton</v>
      </c>
      <c r="C39" s="784" t="str">
        <f>'SAME R Results'!F48</f>
        <v>75a</v>
      </c>
      <c r="D39" s="785" t="str">
        <f>'SAME R Results'!G48</f>
        <v>aged</v>
      </c>
      <c r="E39" s="784">
        <f>'SAME R Results'!K48</f>
        <v>8.1</v>
      </c>
      <c r="F39" s="793">
        <f>'SAME R Results'!L48</f>
        <v>1.43</v>
      </c>
      <c r="G39" s="784">
        <f>'SAME R Results'!R48</f>
        <v>562.57142857142856</v>
      </c>
      <c r="H39" s="821">
        <f>'SAME R Results'!AR48</f>
        <v>0.72169489999999992</v>
      </c>
      <c r="I39" s="821">
        <f>'SAME R Results'!AS48</f>
        <v>0</v>
      </c>
      <c r="J39" s="821">
        <f>'SAME R Results'!AT48</f>
        <v>0</v>
      </c>
      <c r="K39" s="784">
        <f>'SAME R Results'!BD48</f>
        <v>1041691.6091550778</v>
      </c>
      <c r="L39" s="784">
        <f>'SAME R Results'!BE48</f>
        <v>122.89565377062094</v>
      </c>
      <c r="M39" s="784">
        <f>'SAME R Results'!BF48</f>
        <v>6.401780789473685E-2</v>
      </c>
      <c r="N39" s="784">
        <f>'SAME R Results'!BG48</f>
        <v>2.264486644736842E-2</v>
      </c>
      <c r="O39" s="789"/>
      <c r="P39" s="784">
        <f>'SAME R Results'!BH48</f>
        <v>2.7349874999999999</v>
      </c>
      <c r="Q39" s="817">
        <f>'SAME R Results'!BI48</f>
        <v>0.11797700268537473</v>
      </c>
      <c r="R39" s="817">
        <f>'SAME R Results'!BJ48</f>
        <v>0.15228007114746611</v>
      </c>
      <c r="S39" s="817">
        <f>'SAME R Results'!BL48</f>
        <v>2.8270340230766262</v>
      </c>
      <c r="T39" s="817">
        <f>'SAME R Results'!BM48</f>
        <v>1.6573245709263189</v>
      </c>
      <c r="U39" s="817">
        <f>'SAME R Results'!BN48</f>
        <v>0.10384234859058263</v>
      </c>
      <c r="V39" s="784">
        <f>'SAME R Results'!BR48</f>
        <v>122.89565377062094</v>
      </c>
      <c r="W39" s="1086">
        <f>'SAME R Results'!BZ48</f>
        <v>500.25380703397519</v>
      </c>
      <c r="X39" s="1803">
        <f>'SAME R Results'!CA48</f>
        <v>0.40666666666666629</v>
      </c>
      <c r="Y39" s="1803">
        <f>'SAME R Results'!CB48</f>
        <v>0</v>
      </c>
      <c r="Z39" s="1803">
        <f>'SAME R Results'!CC48</f>
        <v>0</v>
      </c>
      <c r="AA39" s="1803">
        <f>'SAME R Results'!CD48</f>
        <v>4.0352274590163967E-2</v>
      </c>
      <c r="AB39" s="1803"/>
      <c r="AC39" s="1803"/>
      <c r="AD39" s="2029">
        <f>'SAME R Results'!CI48</f>
        <v>48</v>
      </c>
      <c r="AE39" s="2029" t="str">
        <f>'SAME R Results'!CJ48</f>
        <v>Kapton</v>
      </c>
      <c r="AF39" s="2033">
        <f>'SAME R Results'!CK48</f>
        <v>0.11797700268537473</v>
      </c>
      <c r="AG39" s="2033">
        <f>'SAME R Results'!CL48</f>
        <v>2.3406983722864129E-2</v>
      </c>
      <c r="AH39" s="2033">
        <f>'SAME R Results'!CM48</f>
        <v>3.4936315927614141E-2</v>
      </c>
      <c r="AI39" s="2028"/>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s="2" customFormat="1" ht="16.5" customHeight="1" x14ac:dyDescent="0.25">
      <c r="A40" s="780">
        <v>2</v>
      </c>
      <c r="B40" s="831" t="str">
        <f>'SAME R Results'!B51</f>
        <v>Kapton</v>
      </c>
      <c r="C40" s="784">
        <f>'SAME R Results'!F51</f>
        <v>77</v>
      </c>
      <c r="D40" s="785" t="str">
        <f>'SAME R Results'!G51</f>
        <v>High Temp aging</v>
      </c>
      <c r="E40" s="784">
        <f>'SAME R Results'!K51</f>
        <v>8.1</v>
      </c>
      <c r="F40" s="793">
        <f>'SAME R Results'!L51</f>
        <v>1.48</v>
      </c>
      <c r="G40" s="784">
        <f>'SAME R Results'!R51</f>
        <v>31.285714285714285</v>
      </c>
      <c r="H40" s="821">
        <f>'SAME R Results'!AR51</f>
        <v>0.65225210000000011</v>
      </c>
      <c r="I40" s="821">
        <f>'SAME R Results'!AS51</f>
        <v>0</v>
      </c>
      <c r="J40" s="821">
        <f>'SAME R Results'!AT51</f>
        <v>0</v>
      </c>
      <c r="K40" s="784">
        <f>'SAME R Results'!BD51</f>
        <v>3460328.2386265798</v>
      </c>
      <c r="L40" s="784">
        <f>'SAME R Results'!BE51</f>
        <v>305.88138364350294</v>
      </c>
      <c r="M40" s="784">
        <f>'SAME R Results'!BF51</f>
        <v>5.2093500000000001E-2</v>
      </c>
      <c r="N40" s="784">
        <f>'SAME R Results'!BG51</f>
        <v>2.0412434999999996E-2</v>
      </c>
      <c r="O40" s="789"/>
      <c r="P40" s="784">
        <f>'SAME R Results'!BH51</f>
        <v>3.1135049999999995</v>
      </c>
      <c r="Q40" s="817">
        <f>'SAME R Results'!BI51</f>
        <v>8.83966382810287E-2</v>
      </c>
      <c r="R40" s="817">
        <f>'SAME R Results'!BJ51</f>
        <v>0.10656512563679277</v>
      </c>
      <c r="S40" s="817">
        <f>'SAME R Results'!BL51</f>
        <v>2.5520473182155881</v>
      </c>
      <c r="T40" s="817">
        <f>'SAME R Results'!BM51</f>
        <v>1.5408669202805201</v>
      </c>
      <c r="U40" s="817">
        <f>'SAME R Results'!BN51</f>
        <v>8.0509304157939804E-2</v>
      </c>
      <c r="V40" s="784">
        <f>'SAME R Results'!BR51</f>
        <v>305.88138364350294</v>
      </c>
      <c r="W40" s="1086">
        <f>'SAME R Results'!BZ51</f>
        <v>527.51193106525511</v>
      </c>
      <c r="X40" s="1803">
        <f>'SAME R Results'!CA51</f>
        <v>0.58666666666662426</v>
      </c>
      <c r="Y40" s="1803" t="str">
        <f>'SAME R Results'!CB51</f>
        <v xml:space="preserve"> 30K</v>
      </c>
      <c r="Z40" s="1803">
        <f>'SAME R Results'!CC51</f>
        <v>238</v>
      </c>
      <c r="AA40" s="1803">
        <f>'SAME R Results'!CD51</f>
        <v>3.1842664772729568E-2</v>
      </c>
      <c r="AB40" s="1803"/>
      <c r="AC40" s="1803"/>
      <c r="AD40" s="2029">
        <f>'SAME R Results'!CI51</f>
        <v>51</v>
      </c>
      <c r="AE40" s="2029" t="str">
        <f>'SAME R Results'!CJ51</f>
        <v>Kapton</v>
      </c>
      <c r="AF40" s="2033">
        <f>'SAME R Results'!CK51</f>
        <v>8.83966382810287E-2</v>
      </c>
      <c r="AG40" s="2033">
        <f>'SAME R Results'!CL51</f>
        <v>1.6731465020933003E-2</v>
      </c>
      <c r="AH40" s="2033">
        <f>'SAME R Results'!CM51</f>
        <v>3.5501588885370736E-2</v>
      </c>
      <c r="AI40" s="2028"/>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s="2" customFormat="1" ht="16.5" customHeight="1" x14ac:dyDescent="0.25">
      <c r="A41" s="780">
        <v>2</v>
      </c>
      <c r="B41" s="831" t="str">
        <f>'SAME R Results'!B52</f>
        <v>Kapton</v>
      </c>
      <c r="C41" s="784" t="str">
        <f>'SAME R Results'!F52</f>
        <v>77a</v>
      </c>
      <c r="D41" s="785" t="str">
        <f>'SAME R Results'!G52</f>
        <v>aged</v>
      </c>
      <c r="E41" s="784">
        <f>'SAME R Results'!K52</f>
        <v>8.1</v>
      </c>
      <c r="F41" s="793">
        <f>'SAME R Results'!L52</f>
        <v>1.48</v>
      </c>
      <c r="G41" s="784">
        <f>'SAME R Results'!R52</f>
        <v>558.85714285714289</v>
      </c>
      <c r="H41" s="821">
        <f>'SAME R Results'!AR52</f>
        <v>0.74058540000000006</v>
      </c>
      <c r="I41" s="821">
        <f>'SAME R Results'!AS52</f>
        <v>0</v>
      </c>
      <c r="J41" s="821">
        <f>'SAME R Results'!AT52</f>
        <v>0</v>
      </c>
      <c r="K41" s="784">
        <f>'SAME R Results'!BD52</f>
        <v>1237767.5991045895</v>
      </c>
      <c r="L41" s="784">
        <f>'SAME R Results'!BE52</f>
        <v>171.03601084781371</v>
      </c>
      <c r="M41" s="784">
        <f>'SAME R Results'!BF52</f>
        <v>7.7453625000000054E-2</v>
      </c>
      <c r="N41" s="784">
        <f>'SAME R Results'!BG52</f>
        <v>3.0681621249999996E-2</v>
      </c>
      <c r="O41" s="809"/>
      <c r="P41" s="784">
        <f>'SAME R Results'!BH52</f>
        <v>4.1581575000000006</v>
      </c>
      <c r="Q41" s="817">
        <f>'SAME R Results'!BI52</f>
        <v>0.13818103735430015</v>
      </c>
      <c r="R41" s="817">
        <f>'SAME R Results'!BJ52</f>
        <v>0.16531983107175491</v>
      </c>
      <c r="S41" s="817">
        <f>'SAME R Results'!BL52</f>
        <v>2.5244306475493064</v>
      </c>
      <c r="T41" s="817">
        <f>'SAME R Results'!BM52</f>
        <v>1.5272346903307832</v>
      </c>
      <c r="U41" s="817">
        <f>'SAME R Results'!BN52</f>
        <v>0.12633107642464864</v>
      </c>
      <c r="V41" s="784">
        <f>'SAME R Results'!BR52</f>
        <v>171.03601084781371</v>
      </c>
      <c r="W41" s="1086">
        <f>'SAME R Results'!BZ52</f>
        <v>527.51193106525511</v>
      </c>
      <c r="X41" s="1803">
        <f>'SAME R Results'!CA52</f>
        <v>0.58666666666662426</v>
      </c>
      <c r="Y41" s="1803">
        <f>'SAME R Results'!CB52</f>
        <v>0</v>
      </c>
      <c r="Z41" s="1803">
        <f>'SAME R Results'!CC52</f>
        <v>0</v>
      </c>
      <c r="AA41" s="1803">
        <f>'SAME R Results'!CD52</f>
        <v>4.2526610795457623E-2</v>
      </c>
      <c r="AB41" s="1803"/>
      <c r="AC41" s="1803"/>
      <c r="AD41" s="2029">
        <f>'SAME R Results'!CI52</f>
        <v>52</v>
      </c>
      <c r="AE41" s="2029" t="str">
        <f>'SAME R Results'!CJ52</f>
        <v>Kapton</v>
      </c>
      <c r="AF41" s="2033">
        <f>'SAME R Results'!CK52</f>
        <v>0.13818103735430015</v>
      </c>
      <c r="AG41" s="2033">
        <f>'SAME R Results'!CL52</f>
        <v>1.8626909875347444E-2</v>
      </c>
      <c r="AH41" s="2033">
        <f>'SAME R Results'!CM52</f>
        <v>3.4263202936463177E-2</v>
      </c>
      <c r="AI41" s="2028"/>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row>
    <row r="42" spans="1:92" s="2" customFormat="1" ht="16.5" hidden="1" customHeight="1" x14ac:dyDescent="0.25">
      <c r="A42" s="780">
        <v>2</v>
      </c>
      <c r="B42" s="785" t="str">
        <f>'SAME R Results'!B69</f>
        <v>Kapton</v>
      </c>
      <c r="C42" s="784">
        <f>'SAME R Results'!F69</f>
        <v>85</v>
      </c>
      <c r="D42" s="785" t="str">
        <f>'SAME R Results'!G69</f>
        <v>Mid Temp aging run 75 repeat, low ptrack on peak one</v>
      </c>
      <c r="E42" s="784">
        <f>'SAME R Results'!K69</f>
        <v>8.1</v>
      </c>
      <c r="F42" s="793">
        <f>'SAME R Results'!L69</f>
        <v>1.43</v>
      </c>
      <c r="G42" s="784">
        <f>'SAME R Results'!R69</f>
        <v>33</v>
      </c>
      <c r="H42" s="821">
        <f>'SAME R Results'!AR69</f>
        <v>0.9827577999999999</v>
      </c>
      <c r="I42" s="821">
        <f>'SAME R Results'!AS69</f>
        <v>0</v>
      </c>
      <c r="J42" s="821">
        <f>'SAME R Results'!AT69</f>
        <v>0</v>
      </c>
      <c r="K42" s="784">
        <f>'SAME R Results'!BD69</f>
        <v>0</v>
      </c>
      <c r="L42" s="784">
        <f>'SAME R Results'!BE69</f>
        <v>179.64802163463835</v>
      </c>
      <c r="M42" s="784">
        <f>'SAME R Results'!BF69</f>
        <v>8.1329394999999999E-2</v>
      </c>
      <c r="N42" s="784">
        <f>'SAME R Results'!BG69</f>
        <v>2.5276182500000008E-2</v>
      </c>
      <c r="O42" s="789"/>
      <c r="P42" s="784">
        <f>'SAME R Results'!BH69</f>
        <v>3.3339825000000007</v>
      </c>
      <c r="Q42" s="817">
        <f>'SAME R Results'!BI69</f>
        <v>0</v>
      </c>
      <c r="R42" s="817">
        <f>'SAME R Results'!BJ69</f>
        <v>0</v>
      </c>
      <c r="S42" s="817">
        <f>'SAME R Results'!BL69</f>
        <v>3.2176296796401109</v>
      </c>
      <c r="T42" s="817">
        <f>'SAME R Results'!BM69</f>
        <v>0</v>
      </c>
      <c r="U42" s="817">
        <f>'SAME R Results'!BN69</f>
        <v>0</v>
      </c>
      <c r="V42" s="784">
        <f>'SAME R Results'!BR69</f>
        <v>179.64802163463835</v>
      </c>
      <c r="W42" s="1086">
        <f>'SAME R Results'!BZ69</f>
        <v>493.52026976410559</v>
      </c>
      <c r="X42" s="1803">
        <f>'SAME R Results'!CA69</f>
        <v>0</v>
      </c>
      <c r="Y42" s="1803" t="str">
        <f>'SAME R Results'!CB69</f>
        <v xml:space="preserve"> 38K    43K</v>
      </c>
      <c r="Z42" s="1803">
        <f>'SAME R Results'!CC69</f>
        <v>242</v>
      </c>
      <c r="AA42" s="1803">
        <f>'SAME R Results'!CD69</f>
        <v>0</v>
      </c>
      <c r="AB42" s="1803"/>
      <c r="AC42" s="1803"/>
      <c r="AD42" s="2029"/>
      <c r="AE42" s="2029"/>
      <c r="AF42" s="2033"/>
      <c r="AG42" s="2033"/>
      <c r="AH42" s="2033"/>
      <c r="AI42" s="2028"/>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s="2" customFormat="1" ht="16.5" customHeight="1" x14ac:dyDescent="0.25">
      <c r="A43" s="780">
        <v>2</v>
      </c>
      <c r="B43" s="831" t="str">
        <f>'SAME R Results'!B70</f>
        <v>Kapton</v>
      </c>
      <c r="C43" s="784" t="str">
        <f>'SAME R Results'!F70</f>
        <v>85a</v>
      </c>
      <c r="D43" s="785" t="str">
        <f>'SAME R Results'!G70</f>
        <v>aged</v>
      </c>
      <c r="E43" s="784">
        <f>'SAME R Results'!K70</f>
        <v>8.1</v>
      </c>
      <c r="F43" s="793">
        <f>'SAME R Results'!L70</f>
        <v>1.43</v>
      </c>
      <c r="G43" s="784">
        <f>'SAME R Results'!R70</f>
        <v>562.57142857142856</v>
      </c>
      <c r="H43" s="821">
        <f>'SAME R Results'!AR70</f>
        <v>1.1677094999999995</v>
      </c>
      <c r="I43" s="821">
        <f>'SAME R Results'!AS70</f>
        <v>0</v>
      </c>
      <c r="J43" s="821">
        <f>'SAME R Results'!AT70</f>
        <v>0</v>
      </c>
      <c r="K43" s="784">
        <f>'SAME R Results'!BD70</f>
        <v>954553.49010622012</v>
      </c>
      <c r="L43" s="784">
        <f>'SAME R Results'!BE70</f>
        <v>107.0998891009646</v>
      </c>
      <c r="M43" s="784">
        <f>'SAME R Results'!BF70</f>
        <v>0.10919177999999996</v>
      </c>
      <c r="N43" s="784">
        <f>'SAME R Results'!BG70</f>
        <v>3.3126834999999993E-2</v>
      </c>
      <c r="O43" s="789"/>
      <c r="P43" s="784">
        <f>'SAME R Results'!BH70</f>
        <v>3.7109025000000004</v>
      </c>
      <c r="Q43" s="817">
        <f>'SAME R Results'!BI70</f>
        <v>0.11219893930621616</v>
      </c>
      <c r="R43" s="817">
        <f>'SAME R Results'!BJ70</f>
        <v>0.17356577923315275</v>
      </c>
      <c r="S43" s="817">
        <f>'SAME R Results'!BL70</f>
        <v>3.2961730270941967</v>
      </c>
      <c r="T43" s="817">
        <f>'SAME R Results'!BM70</f>
        <v>1.9357934841342599</v>
      </c>
      <c r="U43" s="817">
        <f>'SAME R Results'!BN70</f>
        <v>9.0209250738542343E-2</v>
      </c>
      <c r="V43" s="784">
        <f>'SAME R Results'!BR70</f>
        <v>107.0998891009646</v>
      </c>
      <c r="W43" s="1086">
        <f>'SAME R Results'!BZ70</f>
        <v>493.52026976410559</v>
      </c>
      <c r="X43" s="1803">
        <f>'SAME R Results'!CA70</f>
        <v>0</v>
      </c>
      <c r="Y43" s="1803">
        <f>'SAME R Results'!CB70</f>
        <v>0</v>
      </c>
      <c r="Z43" s="1803">
        <f>'SAME R Results'!CC70</f>
        <v>0</v>
      </c>
      <c r="AA43" s="1803">
        <f>'SAME R Results'!CD70</f>
        <v>0</v>
      </c>
      <c r="AB43" s="1803"/>
      <c r="AC43" s="1803"/>
      <c r="AD43" s="2029">
        <f>'SAME R Results'!CI70</f>
        <v>70</v>
      </c>
      <c r="AE43" s="2029" t="str">
        <f>'SAME R Results'!CJ70</f>
        <v>Kapton</v>
      </c>
      <c r="AF43" s="2033">
        <f>'SAME R Results'!CK70</f>
        <v>0.11219893930621616</v>
      </c>
      <c r="AG43" s="2033">
        <f>'SAME R Results'!CL70</f>
        <v>2.9424588762437157E-2</v>
      </c>
      <c r="AH43" s="2033">
        <f>'SAME R Results'!CM70</f>
        <v>3.613825237492406E-2</v>
      </c>
      <c r="AI43" s="2028"/>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s="2" customFormat="1" ht="16.5" hidden="1" customHeight="1" x14ac:dyDescent="0.25">
      <c r="A44" s="780">
        <v>2</v>
      </c>
      <c r="B44" s="785" t="str">
        <f>'SAME R Results'!B76</f>
        <v>Kapton</v>
      </c>
      <c r="C44" s="784">
        <f>'SAME R Results'!F76</f>
        <v>90</v>
      </c>
      <c r="D44" s="785" t="str">
        <f>'SAME R Results'!G76</f>
        <v>Mid Temp aging reburn 85</v>
      </c>
      <c r="E44" s="784">
        <f>'SAME R Results'!K76</f>
        <v>8.1</v>
      </c>
      <c r="F44" s="793">
        <f>'SAME R Results'!L76</f>
        <v>1.43</v>
      </c>
      <c r="G44" s="784">
        <f>'SAME R Results'!R76</f>
        <v>38</v>
      </c>
      <c r="H44" s="821">
        <f>'SAME R Results'!AR76</f>
        <v>0.18647764999999999</v>
      </c>
      <c r="I44" s="821">
        <f>'SAME R Results'!AS76</f>
        <v>0</v>
      </c>
      <c r="J44" s="821">
        <f>'SAME R Results'!AT76</f>
        <v>0</v>
      </c>
      <c r="K44" s="784">
        <f>'SAME R Results'!BD76</f>
        <v>1578043.1421485487</v>
      </c>
      <c r="L44" s="784">
        <f>'SAME R Results'!BE76</f>
        <v>104.60930715546857</v>
      </c>
      <c r="M44" s="784">
        <f>'SAME R Results'!BF76</f>
        <v>1.480100000000005E-3</v>
      </c>
      <c r="N44" s="784">
        <f>'SAME R Results'!BG76</f>
        <v>7.6295000000003999E-5</v>
      </c>
      <c r="O44" s="789"/>
      <c r="P44" s="784">
        <f>'SAME R Results'!BH76</f>
        <v>3.3142499999999998E-2</v>
      </c>
      <c r="Q44" s="817">
        <f>'SAME R Results'!BI76</f>
        <v>6.6290524233095519E-2</v>
      </c>
      <c r="R44" s="817">
        <f>'SAME R Results'!BJ76</f>
        <v>3.0455084489988071E-2</v>
      </c>
      <c r="S44" s="817">
        <f>'SAME R Results'!BL76</f>
        <v>0</v>
      </c>
      <c r="T44" s="817" t="e">
        <f>'SAME R Results'!BM76</f>
        <v>#NUM!</v>
      </c>
      <c r="U44" s="817" t="e">
        <f>'SAME R Results'!BN76</f>
        <v>#NUM!</v>
      </c>
      <c r="V44" s="784">
        <f>'SAME R Results'!BR76</f>
        <v>104.60930715546857</v>
      </c>
      <c r="W44" s="1086">
        <f>'SAME R Results'!BZ76</f>
        <v>492.34226541017085</v>
      </c>
      <c r="X44" s="1803">
        <f>'SAME R Results'!CA76</f>
        <v>0</v>
      </c>
      <c r="Y44" s="1803" t="str">
        <f>'SAME R Results'!CB76</f>
        <v>43K</v>
      </c>
      <c r="Z44" s="1803">
        <f>'SAME R Results'!CC76</f>
        <v>0</v>
      </c>
      <c r="AA44" s="1803">
        <f>'SAME R Results'!CD76</f>
        <v>0</v>
      </c>
      <c r="AB44" s="1803"/>
      <c r="AC44" s="1803"/>
      <c r="AD44" s="2029"/>
      <c r="AE44" s="2029"/>
      <c r="AF44" s="2033"/>
      <c r="AG44" s="2033"/>
      <c r="AH44" s="2033"/>
      <c r="AI44" s="2028"/>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s="2" customFormat="1" ht="16.5" hidden="1" customHeight="1" x14ac:dyDescent="0.25">
      <c r="A45" s="780">
        <v>2</v>
      </c>
      <c r="B45" s="785" t="str">
        <f>'SAME R Results'!B77</f>
        <v>Kapton</v>
      </c>
      <c r="C45" s="784" t="str">
        <f>'SAME R Results'!F77</f>
        <v>90a</v>
      </c>
      <c r="D45" s="785" t="str">
        <f>'SAME R Results'!G77</f>
        <v>aged</v>
      </c>
      <c r="E45" s="784">
        <f>'SAME R Results'!K77</f>
        <v>8.1</v>
      </c>
      <c r="F45" s="793">
        <f>'SAME R Results'!L77</f>
        <v>1.43</v>
      </c>
      <c r="G45" s="784">
        <f>'SAME R Results'!R77</f>
        <v>569.28571428571433</v>
      </c>
      <c r="H45" s="821">
        <f>'SAME R Results'!AR77</f>
        <v>0.18695069999999997</v>
      </c>
      <c r="I45" s="821">
        <f>'SAME R Results'!AS77</f>
        <v>0</v>
      </c>
      <c r="J45" s="821">
        <f>'SAME R Results'!AT77</f>
        <v>0</v>
      </c>
      <c r="K45" s="784">
        <f>'SAME R Results'!BD77</f>
        <v>734940.01296086202</v>
      </c>
      <c r="L45" s="784">
        <f>'SAME R Results'!BE77</f>
        <v>60.965552179944517</v>
      </c>
      <c r="M45" s="784">
        <f>'SAME R Results'!BF77</f>
        <v>-2.8381400000000029E-3</v>
      </c>
      <c r="N45" s="784">
        <f>'SAME R Results'!BG77</f>
        <v>2.4795624999999349E-4</v>
      </c>
      <c r="O45" s="789"/>
      <c r="P45" s="784">
        <f>'SAME R Results'!BH77</f>
        <v>4.7587500000000019E-2</v>
      </c>
      <c r="Q45" s="817">
        <f>'SAME R Results'!BI77</f>
        <v>8.2953099715352058E-2</v>
      </c>
      <c r="R45" s="817">
        <f>'SAME R Results'!BJ77</f>
        <v>4.432526528140724E-2</v>
      </c>
      <c r="S45" s="817">
        <f>'SAME R Results'!BL77</f>
        <v>0</v>
      </c>
      <c r="T45" s="817" t="e">
        <f>'SAME R Results'!BM77</f>
        <v>#NUM!</v>
      </c>
      <c r="U45" s="817" t="e">
        <f>'SAME R Results'!BN77</f>
        <v>#NUM!</v>
      </c>
      <c r="V45" s="784">
        <f>'SAME R Results'!BR77</f>
        <v>60.965552179944517</v>
      </c>
      <c r="W45" s="1086">
        <f>'SAME R Results'!BZ77</f>
        <v>492.34226541017085</v>
      </c>
      <c r="X45" s="1803">
        <f>'SAME R Results'!CA77</f>
        <v>0</v>
      </c>
      <c r="Y45" s="1803">
        <f>'SAME R Results'!CB77</f>
        <v>0</v>
      </c>
      <c r="Z45" s="1803">
        <f>'SAME R Results'!CC77</f>
        <v>0</v>
      </c>
      <c r="AA45" s="1803">
        <f>'SAME R Results'!CD77</f>
        <v>0</v>
      </c>
      <c r="AB45" s="1803"/>
      <c r="AC45" s="1803"/>
      <c r="AD45" s="2029"/>
      <c r="AE45" s="2029"/>
      <c r="AF45" s="2033"/>
      <c r="AG45" s="2033"/>
      <c r="AH45" s="2033"/>
      <c r="AI45" s="2028"/>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s="2" customFormat="1" ht="16.5" hidden="1" customHeight="1" x14ac:dyDescent="0.25">
      <c r="A46" s="780">
        <v>2</v>
      </c>
      <c r="B46" s="785" t="str">
        <f>'SAME R Results'!B80</f>
        <v>Kapton</v>
      </c>
      <c r="C46" s="784">
        <f>'SAME R Results'!F80</f>
        <v>92</v>
      </c>
      <c r="D46" s="785" t="str">
        <f>'SAME R Results'!G80</f>
        <v>Baseline STS det</v>
      </c>
      <c r="E46" s="784">
        <f>'SAME R Results'!K80</f>
        <v>8.1</v>
      </c>
      <c r="F46" s="793">
        <f>'SAME R Results'!L80</f>
        <v>1.38</v>
      </c>
      <c r="G46" s="784">
        <f>'SAME R Results'!R80</f>
        <v>35.285714285714285</v>
      </c>
      <c r="H46" s="821">
        <f>'SAME R Results'!AR80</f>
        <v>0.74995434999999999</v>
      </c>
      <c r="I46" s="821">
        <f>'SAME R Results'!AS80</f>
        <v>4.9005890000000001</v>
      </c>
      <c r="J46" s="821">
        <f>'SAME R Results'!AT80</f>
        <v>5.1032875000000004</v>
      </c>
      <c r="K46" s="784">
        <f>'SAME R Results'!BD80</f>
        <v>1737499.3852767106</v>
      </c>
      <c r="L46" s="784">
        <f>'SAME R Results'!BE80</f>
        <v>85.146338022144931</v>
      </c>
      <c r="M46" s="784">
        <f>'SAME R Results'!BF80</f>
        <v>0</v>
      </c>
      <c r="N46" s="784">
        <f>'SAME R Results'!BG80</f>
        <v>0</v>
      </c>
      <c r="O46" s="789"/>
      <c r="P46" s="784">
        <f>'SAME R Results'!BH80</f>
        <v>1.7533125000000001</v>
      </c>
      <c r="Q46" s="817">
        <f>'SAME R Results'!BI80</f>
        <v>4.9005103969337348E-2</v>
      </c>
      <c r="R46" s="817">
        <f>'SAME R Results'!BJ80</f>
        <v>0.1107174056889626</v>
      </c>
      <c r="S46" s="817">
        <f>'SAME R Results'!BL80</f>
        <v>0</v>
      </c>
      <c r="T46" s="817">
        <f>'SAME R Results'!BM80</f>
        <v>2.4665116237361828</v>
      </c>
      <c r="U46" s="817">
        <f>'SAME R Results'!BN80</f>
        <v>3.2602734095945066E-2</v>
      </c>
      <c r="V46" s="784">
        <f>'SAME R Results'!BR80</f>
        <v>85.146338022144931</v>
      </c>
      <c r="W46" s="1086">
        <f>'SAME R Results'!BZ80</f>
        <v>424.84905390857256</v>
      </c>
      <c r="X46" s="1803">
        <f>'SAME R Results'!CA80</f>
        <v>6.0000000000060005E-2</v>
      </c>
      <c r="Y46" s="1803" t="str">
        <f>'SAME R Results'!CB80</f>
        <v xml:space="preserve"> 45K</v>
      </c>
      <c r="Z46" s="1803">
        <f>'SAME R Results'!CC80</f>
        <v>250</v>
      </c>
      <c r="AA46" s="1803">
        <f>'SAME R Results'!CD80</f>
        <v>0.17533124999982466</v>
      </c>
      <c r="AB46" s="1803"/>
      <c r="AC46" s="1803"/>
      <c r="AD46" s="2029"/>
      <c r="AE46" s="2029"/>
      <c r="AF46" s="2033"/>
      <c r="AG46" s="2033"/>
      <c r="AH46" s="2033"/>
      <c r="AI46" s="2028"/>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s="2" customFormat="1" ht="16.5" customHeight="1" x14ac:dyDescent="0.25">
      <c r="A47" s="780">
        <v>2</v>
      </c>
      <c r="B47" s="831" t="str">
        <f>'SAME R Results'!B81</f>
        <v>Kapton</v>
      </c>
      <c r="C47" s="784">
        <f>'SAME R Results'!F81</f>
        <v>93</v>
      </c>
      <c r="D47" s="785" t="str">
        <f>'SAME R Results'!G81</f>
        <v>Mid Temp aging run 75 repeat</v>
      </c>
      <c r="E47" s="784">
        <f>'SAME R Results'!K81</f>
        <v>8.1</v>
      </c>
      <c r="F47" s="793">
        <f>'SAME R Results'!L81</f>
        <v>1.43</v>
      </c>
      <c r="G47" s="784">
        <f>'SAME R Results'!R81</f>
        <v>35.714285714285715</v>
      </c>
      <c r="H47" s="821">
        <f>'SAME R Results'!AR81</f>
        <v>0.71632394999999993</v>
      </c>
      <c r="I47" s="821">
        <f>'SAME R Results'!AS81</f>
        <v>0</v>
      </c>
      <c r="J47" s="821">
        <f>'SAME R Results'!AT81</f>
        <v>0</v>
      </c>
      <c r="K47" s="784">
        <f>'SAME R Results'!BD81</f>
        <v>2951666.0508853504</v>
      </c>
      <c r="L47" s="784">
        <f>'SAME R Results'!BE81</f>
        <v>189.91484044897103</v>
      </c>
      <c r="M47" s="784">
        <f>'SAME R Results'!BF81</f>
        <v>6.7062385000000016E-2</v>
      </c>
      <c r="N47" s="784">
        <f>'SAME R Results'!BG81</f>
        <v>1.8482212499999998E-2</v>
      </c>
      <c r="O47" s="789"/>
      <c r="P47" s="784">
        <f>'SAME R Results'!BH81</f>
        <v>2.1703050000000004</v>
      </c>
      <c r="Q47" s="817">
        <f>'SAME R Results'!BI81</f>
        <v>6.4341574275316893E-2</v>
      </c>
      <c r="R47" s="817">
        <f>'SAME R Results'!BJ81</f>
        <v>9.9629708891046054E-2</v>
      </c>
      <c r="S47" s="817">
        <f>'SAME R Results'!BL81</f>
        <v>3.6284825206938849</v>
      </c>
      <c r="T47" s="817">
        <f>'SAME R Results'!BM81</f>
        <v>1.9372165118252334</v>
      </c>
      <c r="U47" s="817">
        <f>'SAME R Results'!BN81</f>
        <v>5.1706256170254025E-2</v>
      </c>
      <c r="V47" s="784">
        <f>'SAME R Results'!BR81</f>
        <v>189.91484044897103</v>
      </c>
      <c r="W47" s="1086">
        <f>'SAME R Results'!BZ81</f>
        <v>494.14786984146389</v>
      </c>
      <c r="X47" s="1803">
        <f>'SAME R Results'!CA81</f>
        <v>0.36000000000002697</v>
      </c>
      <c r="Y47" s="1803" t="str">
        <f>'SAME R Results'!CB81</f>
        <v xml:space="preserve"> 46K</v>
      </c>
      <c r="Z47" s="1803">
        <f>'SAME R Results'!CC81</f>
        <v>250</v>
      </c>
      <c r="AA47" s="1803">
        <f>'SAME R Results'!CD81</f>
        <v>3.6171749999997303E-2</v>
      </c>
      <c r="AB47" s="1803"/>
      <c r="AC47" s="1803"/>
      <c r="AD47" s="2029">
        <f>'SAME R Results'!CI81</f>
        <v>81</v>
      </c>
      <c r="AE47" s="2029" t="str">
        <f>'SAME R Results'!CJ81</f>
        <v>Kapton</v>
      </c>
      <c r="AF47" s="2033">
        <f>'SAME R Results'!CK81</f>
        <v>6.4341574275316893E-2</v>
      </c>
      <c r="AG47" s="2033">
        <f>'SAME R Results'!CL81</f>
        <v>3.0899981799793117E-2</v>
      </c>
      <c r="AH47" s="2033">
        <f>'SAME R Results'!CM81</f>
        <v>3.8762293814106064E-2</v>
      </c>
      <c r="AI47" s="2028"/>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s="747" customFormat="1" ht="16.5" customHeight="1" x14ac:dyDescent="0.2">
      <c r="A48" s="780">
        <v>2</v>
      </c>
      <c r="B48" s="831" t="str">
        <f>'SAME R Results'!B82</f>
        <v>Kapton</v>
      </c>
      <c r="C48" s="784" t="str">
        <f>'SAME R Results'!F82</f>
        <v>93a</v>
      </c>
      <c r="D48" s="785" t="str">
        <f>'SAME R Results'!G82</f>
        <v>aged</v>
      </c>
      <c r="E48" s="784">
        <f>'SAME R Results'!K82</f>
        <v>8.1</v>
      </c>
      <c r="F48" s="793">
        <f>'SAME R Results'!L82</f>
        <v>1.43</v>
      </c>
      <c r="G48" s="784">
        <f>'SAME R Results'!R82</f>
        <v>567.71428571428567</v>
      </c>
      <c r="H48" s="821">
        <f>'SAME R Results'!AR82</f>
        <v>0.7473449499999999</v>
      </c>
      <c r="I48" s="821">
        <f>'SAME R Results'!AS82</f>
        <v>0</v>
      </c>
      <c r="J48" s="821">
        <f>'SAME R Results'!AT82</f>
        <v>0</v>
      </c>
      <c r="K48" s="784">
        <f>'SAME R Results'!BD82</f>
        <v>990233.64370977459</v>
      </c>
      <c r="L48" s="784">
        <f>'SAME R Results'!BE82</f>
        <v>104.06590153459113</v>
      </c>
      <c r="M48" s="784">
        <f>'SAME R Results'!BF82</f>
        <v>6.1264039999999999E-2</v>
      </c>
      <c r="N48" s="784">
        <f>'SAME R Results'!BG82</f>
        <v>1.8428809999999997E-2</v>
      </c>
      <c r="O48" s="789"/>
      <c r="P48" s="784">
        <f>'SAME R Results'!BH82</f>
        <v>2.7334574999999997</v>
      </c>
      <c r="Q48" s="817">
        <f>'SAME R Results'!BI82</f>
        <v>0.10509227008761539</v>
      </c>
      <c r="R48" s="817">
        <f>'SAME R Results'!BJ82</f>
        <v>0.154844539147029</v>
      </c>
      <c r="S48" s="817">
        <f>'SAME R Results'!BL82</f>
        <v>3.3243622350005242</v>
      </c>
      <c r="T48" s="817">
        <f>'SAME R Results'!BM82</f>
        <v>1.8636959275172889</v>
      </c>
      <c r="U48" s="817">
        <f>'SAME R Results'!BN82</f>
        <v>8.6578132344292139E-2</v>
      </c>
      <c r="V48" s="784">
        <f>'SAME R Results'!BR82</f>
        <v>104.06590153459113</v>
      </c>
      <c r="W48" s="1086">
        <f>'SAME R Results'!BZ82</f>
        <v>494.14786984146389</v>
      </c>
      <c r="X48" s="1777">
        <f>'SAME R Results'!CA82</f>
        <v>0.36000000000002697</v>
      </c>
      <c r="Y48" s="1777">
        <f>'SAME R Results'!CB82</f>
        <v>0</v>
      </c>
      <c r="Z48" s="1777">
        <f>'SAME R Results'!CC82</f>
        <v>0</v>
      </c>
      <c r="AA48" s="1777">
        <f>'SAME R Results'!CD82</f>
        <v>4.5557624999996583E-2</v>
      </c>
      <c r="AB48" s="1777"/>
      <c r="AC48" s="1777"/>
      <c r="AD48" s="2029">
        <f>'SAME R Results'!CI82</f>
        <v>82</v>
      </c>
      <c r="AE48" s="2029" t="str">
        <f>'SAME R Results'!CJ82</f>
        <v>Kapton</v>
      </c>
      <c r="AF48" s="2033">
        <f>'SAME R Results'!CK82</f>
        <v>0.10509227008761539</v>
      </c>
      <c r="AG48" s="2033">
        <f>'SAME R Results'!CL82</f>
        <v>2.2412655034877989E-2</v>
      </c>
      <c r="AH48" s="2033">
        <f>'SAME R Results'!CM82</f>
        <v>4.0960478988366078E-2</v>
      </c>
      <c r="AI48" s="2028"/>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6.5" customHeight="1" x14ac:dyDescent="0.2">
      <c r="A49" s="780">
        <v>2</v>
      </c>
      <c r="B49" s="831" t="str">
        <f>'SAME R Results'!B83</f>
        <v>Kapton</v>
      </c>
      <c r="C49" s="784">
        <f>'SAME R Results'!F83</f>
        <v>94</v>
      </c>
      <c r="D49" s="785" t="str">
        <f>'SAME R Results'!G83</f>
        <v>Mid Temp aging run mid high</v>
      </c>
      <c r="E49" s="784">
        <f>'SAME R Results'!K83</f>
        <v>8.1</v>
      </c>
      <c r="F49" s="793">
        <f>'SAME R Results'!L83</f>
        <v>1.45</v>
      </c>
      <c r="G49" s="784">
        <f>'SAME R Results'!R83</f>
        <v>42.142857142857146</v>
      </c>
      <c r="H49" s="821">
        <f>'SAME R Results'!AR83</f>
        <v>0.7454529000000002</v>
      </c>
      <c r="I49" s="821">
        <f>'SAME R Results'!AS83</f>
        <v>0</v>
      </c>
      <c r="J49" s="821">
        <f>'SAME R Results'!AT83</f>
        <v>0</v>
      </c>
      <c r="K49" s="784">
        <f>'SAME R Results'!BD83</f>
        <v>3018896.3813527012</v>
      </c>
      <c r="L49" s="784">
        <f>'SAME R Results'!BE83</f>
        <v>277.55824331110045</v>
      </c>
      <c r="M49" s="784">
        <f>'SAME R Results'!BF83</f>
        <v>7.4371354999999972E-2</v>
      </c>
      <c r="N49" s="784">
        <f>'SAME R Results'!BG83</f>
        <v>2.5978081250000007E-2</v>
      </c>
      <c r="O49" s="789"/>
      <c r="P49" s="784">
        <f>'SAME R Results'!BH83</f>
        <v>3.5459999999999998</v>
      </c>
      <c r="Q49" s="817">
        <f>'SAME R Results'!BI83</f>
        <v>9.1940301437816396E-2</v>
      </c>
      <c r="R49" s="817">
        <f>'SAME R Results'!BJ83</f>
        <v>0.11646654330236111</v>
      </c>
      <c r="S49" s="817">
        <f>'SAME R Results'!BL83</f>
        <v>2.8628501960667303</v>
      </c>
      <c r="T49" s="817">
        <f>'SAME R Results'!BM83</f>
        <v>1.6262491679176359</v>
      </c>
      <c r="U49" s="817">
        <f>'SAME R Results'!BN83</f>
        <v>8.1688005420539944E-2</v>
      </c>
      <c r="V49" s="784">
        <f>'SAME R Results'!BR83</f>
        <v>277.55824331110045</v>
      </c>
      <c r="W49" s="1086">
        <f>'SAME R Results'!BZ83</f>
        <v>527.34367563845251</v>
      </c>
      <c r="X49" s="1777">
        <f>'SAME R Results'!CA83</f>
        <v>0.57000000000007045</v>
      </c>
      <c r="Y49" s="1777" t="str">
        <f>'SAME R Results'!CB83</f>
        <v xml:space="preserve"> 47K</v>
      </c>
      <c r="Z49" s="1777">
        <f>'SAME R Results'!CC83</f>
        <v>250</v>
      </c>
      <c r="AA49" s="1777">
        <f>'SAME R Results'!CD83</f>
        <v>3.7326315789469072E-2</v>
      </c>
      <c r="AB49" s="1777"/>
      <c r="AC49" s="1777"/>
      <c r="AD49" s="2029">
        <f>'SAME R Results'!CI83</f>
        <v>83</v>
      </c>
      <c r="AE49" s="2029" t="str">
        <f>'SAME R Results'!CJ83</f>
        <v>Kapton</v>
      </c>
      <c r="AF49" s="2033">
        <f>'SAME R Results'!CK83</f>
        <v>9.1940301437816396E-2</v>
      </c>
      <c r="AG49" s="2033">
        <f>'SAME R Results'!CL83</f>
        <v>2.0973309362662149E-2</v>
      </c>
      <c r="AH49" s="2033">
        <f>'SAME R Results'!CM83</f>
        <v>3.7033329392250972E-2</v>
      </c>
    </row>
    <row r="50" spans="1:92" ht="16.5" customHeight="1" x14ac:dyDescent="0.2">
      <c r="A50" s="780">
        <v>2</v>
      </c>
      <c r="B50" s="831" t="str">
        <f>'SAME R Results'!B84</f>
        <v>Kapton</v>
      </c>
      <c r="C50" s="784" t="str">
        <f>'SAME R Results'!F84</f>
        <v>94a</v>
      </c>
      <c r="D50" s="785" t="str">
        <f>'SAME R Results'!G84</f>
        <v>aged</v>
      </c>
      <c r="E50" s="784">
        <f>'SAME R Results'!K84</f>
        <v>8.1</v>
      </c>
      <c r="F50" s="793">
        <f>'SAME R Results'!L84</f>
        <v>1.45</v>
      </c>
      <c r="G50" s="784">
        <f>'SAME R Results'!R84</f>
        <v>567.42857142857144</v>
      </c>
      <c r="H50" s="821">
        <f>'SAME R Results'!AR84</f>
        <v>0.84228519999999985</v>
      </c>
      <c r="I50" s="821">
        <f>'SAME R Results'!AS84</f>
        <v>0</v>
      </c>
      <c r="J50" s="821">
        <f>'SAME R Results'!AT84</f>
        <v>0</v>
      </c>
      <c r="K50" s="784">
        <f>'SAME R Results'!BD84</f>
        <v>1151405.4928839717</v>
      </c>
      <c r="L50" s="784">
        <f>'SAME R Results'!BE84</f>
        <v>156.01798358413714</v>
      </c>
      <c r="M50" s="784">
        <f>'SAME R Results'!BF84</f>
        <v>8.6558713571428553E-2</v>
      </c>
      <c r="N50" s="784">
        <f>'SAME R Results'!BG84</f>
        <v>3.2737551785714282E-2</v>
      </c>
      <c r="O50" s="789"/>
      <c r="P50" s="784">
        <f>'SAME R Results'!BH84</f>
        <v>4.6785825000000001</v>
      </c>
      <c r="Q50" s="817">
        <f>'SAME R Results'!BI84</f>
        <v>0.13550220539017285</v>
      </c>
      <c r="R50" s="817">
        <f>'SAME R Results'!BJ84</f>
        <v>0.17614338692128539</v>
      </c>
      <c r="S50" s="817">
        <f>'SAME R Results'!BL84</f>
        <v>2.6440191416268415</v>
      </c>
      <c r="T50" s="817">
        <f>'SAME R Results'!BM84</f>
        <v>1.6688963150865648</v>
      </c>
      <c r="U50" s="817">
        <f>'SAME R Results'!BN84</f>
        <v>0.118846493917783</v>
      </c>
      <c r="V50" s="784">
        <f>'SAME R Results'!BR84</f>
        <v>156.01798358413714</v>
      </c>
      <c r="W50" s="1086">
        <f>'SAME R Results'!BZ84</f>
        <v>527.34367563845251</v>
      </c>
      <c r="X50" s="1777">
        <f>'SAME R Results'!CA84</f>
        <v>0.57000000000007045</v>
      </c>
      <c r="Y50" s="1777">
        <f>'SAME R Results'!CB84</f>
        <v>0</v>
      </c>
      <c r="Z50" s="1777">
        <f>'SAME R Results'!CC84</f>
        <v>0</v>
      </c>
      <c r="AA50" s="1777">
        <f>'SAME R Results'!CD84</f>
        <v>4.9248236842099183E-2</v>
      </c>
      <c r="AB50" s="1777"/>
      <c r="AC50" s="1777"/>
      <c r="AD50" s="2029">
        <f>'SAME R Results'!CI84</f>
        <v>84</v>
      </c>
      <c r="AE50" s="2029" t="str">
        <f>'SAME R Results'!CJ84</f>
        <v>Kapton</v>
      </c>
      <c r="AF50" s="2033">
        <f>'SAME R Results'!CK84</f>
        <v>0.13550220539017285</v>
      </c>
      <c r="AG50" s="2033">
        <f>'SAME R Results'!CL84</f>
        <v>1.8501055302846226E-2</v>
      </c>
      <c r="AH50" s="2033">
        <f>'SAME R Results'!CM84</f>
        <v>3.5804107773837288E-2</v>
      </c>
    </row>
    <row r="51" spans="1:92" ht="16.5" customHeight="1" x14ac:dyDescent="0.2">
      <c r="A51" s="780">
        <v>2</v>
      </c>
      <c r="B51" s="831" t="str">
        <f>'SAME R Results'!B99</f>
        <v>Kapton</v>
      </c>
      <c r="C51" s="784">
        <f>'SAME R Results'!F99</f>
        <v>101</v>
      </c>
      <c r="D51" s="785" t="str">
        <f>'SAME R Results'!G99</f>
        <v>No flow run w/ aging</v>
      </c>
      <c r="E51" s="784">
        <f>'SAME R Results'!K99</f>
        <v>0</v>
      </c>
      <c r="F51" s="793">
        <f>'SAME R Results'!L99</f>
        <v>1.48</v>
      </c>
      <c r="G51" s="784">
        <f>'SAME R Results'!R99</f>
        <v>29.428571428571427</v>
      </c>
      <c r="H51" s="821">
        <f>'SAME R Results'!AR99</f>
        <v>2.7684004999999998</v>
      </c>
      <c r="I51" s="821">
        <f>'SAME R Results'!AS99</f>
        <v>0</v>
      </c>
      <c r="J51" s="821">
        <f>'SAME R Results'!AT99</f>
        <v>0</v>
      </c>
      <c r="K51" s="784">
        <f>'SAME R Results'!BD99</f>
        <v>277645.73872056679</v>
      </c>
      <c r="L51" s="784">
        <f>'SAME R Results'!BE99</f>
        <v>62.00566341405532</v>
      </c>
      <c r="M51" s="784">
        <f>'SAME R Results'!BF99</f>
        <v>0.21252439500000003</v>
      </c>
      <c r="N51" s="784">
        <f>'SAME R Results'!BG99</f>
        <v>5.7025892499999987E-2</v>
      </c>
      <c r="O51" s="789"/>
      <c r="P51" s="784">
        <f>'SAME R Results'!BH99</f>
        <v>8.5145175000000002</v>
      </c>
      <c r="Q51" s="817">
        <f>'SAME R Results'!BI99</f>
        <v>0.22332654446557226</v>
      </c>
      <c r="R51" s="817">
        <f>'SAME R Results'!BJ99</f>
        <v>0.34551005269730162</v>
      </c>
      <c r="S51" s="817">
        <f>'SAME R Results'!BL99</f>
        <v>3.7268052402687091</v>
      </c>
      <c r="T51" s="817">
        <f>'SAME R Results'!BM99</f>
        <v>1.9359452843564022</v>
      </c>
      <c r="U51" s="817">
        <f>'SAME R Results'!BN99</f>
        <v>0.17954783605894736</v>
      </c>
      <c r="V51" s="784">
        <f>'SAME R Results'!BR99</f>
        <v>62.00566341405532</v>
      </c>
      <c r="W51" s="1086">
        <f>'SAME R Results'!BZ99</f>
        <v>578.19370520881728</v>
      </c>
      <c r="X51" s="1777">
        <f>'SAME R Results'!CA99</f>
        <v>1.2966666666666127</v>
      </c>
      <c r="Y51" s="1777" t="str">
        <f>'SAME R Results'!CB99</f>
        <v xml:space="preserve"> 54K</v>
      </c>
      <c r="Z51" s="1777">
        <f>'SAME R Results'!CC99</f>
        <v>251</v>
      </c>
      <c r="AA51" s="1777">
        <f>'SAME R Results'!CD99</f>
        <v>3.9398795629821695E-2</v>
      </c>
      <c r="AB51" s="1777"/>
      <c r="AC51" s="1777"/>
      <c r="AD51" s="2029">
        <f>'SAME R Results'!CI99</f>
        <v>99</v>
      </c>
      <c r="AE51" s="2029" t="str">
        <f>'SAME R Results'!CJ99</f>
        <v>Kapton</v>
      </c>
      <c r="AF51" s="2033">
        <f>'SAME R Results'!CK99</f>
        <v>0.22332654446557226</v>
      </c>
      <c r="AG51" s="2033">
        <f>'SAME R Results'!CL99</f>
        <v>2.4960239379389383E-2</v>
      </c>
      <c r="AH51" s="2033">
        <f>'SAME R Results'!CM99</f>
        <v>4.3284807245664844E-2</v>
      </c>
    </row>
    <row r="52" spans="1:92" ht="16.5" customHeight="1" x14ac:dyDescent="0.2">
      <c r="A52" s="780">
        <v>2</v>
      </c>
      <c r="B52" s="831" t="str">
        <f>'SAME R Results'!B100</f>
        <v>Kapton</v>
      </c>
      <c r="C52" s="784" t="str">
        <f>'SAME R Results'!F100</f>
        <v>101a</v>
      </c>
      <c r="D52" s="785" t="str">
        <f>'SAME R Results'!G100</f>
        <v>aged</v>
      </c>
      <c r="E52" s="784">
        <f>'SAME R Results'!K100</f>
        <v>0</v>
      </c>
      <c r="F52" s="793">
        <f>'SAME R Results'!L100</f>
        <v>1.48</v>
      </c>
      <c r="G52" s="784">
        <f>'SAME R Results'!R100</f>
        <v>560.57142857142856</v>
      </c>
      <c r="H52" s="821">
        <f>'SAME R Results'!AR100</f>
        <v>2.4593499999999997</v>
      </c>
      <c r="I52" s="821">
        <f>'SAME R Results'!AS100</f>
        <v>0</v>
      </c>
      <c r="J52" s="821">
        <f>'SAME R Results'!AT100</f>
        <v>0</v>
      </c>
      <c r="K52" s="784">
        <f>'SAME R Results'!BD100</f>
        <v>253109.83922102317</v>
      </c>
      <c r="L52" s="784">
        <f>'SAME R Results'!BE100</f>
        <v>59.146924907156333</v>
      </c>
      <c r="M52" s="784">
        <f>'SAME R Results'!BF100</f>
        <v>0.21377568</v>
      </c>
      <c r="N52" s="784">
        <f>'SAME R Results'!BG100</f>
        <v>5.8727256249999978E-2</v>
      </c>
      <c r="O52" s="789"/>
      <c r="P52" s="784">
        <f>'SAME R Results'!BH100</f>
        <v>8.1544950000000007</v>
      </c>
      <c r="Q52" s="817">
        <f>'SAME R Results'!BI100</f>
        <v>0.23368086001393035</v>
      </c>
      <c r="R52" s="817">
        <f>'SAME R Results'!BJ100</f>
        <v>0.35123708057095632</v>
      </c>
      <c r="S52" s="817">
        <f>'SAME R Results'!BL100</f>
        <v>3.6401441792200204</v>
      </c>
      <c r="T52" s="817">
        <f>'SAME R Results'!BM100</f>
        <v>1.8933755883208117</v>
      </c>
      <c r="U52" s="817">
        <f>'SAME R Results'!BN100</f>
        <v>0.19060510757829099</v>
      </c>
      <c r="V52" s="784">
        <f>'SAME R Results'!BR100</f>
        <v>59.146924907156333</v>
      </c>
      <c r="W52" s="1086">
        <f>'SAME R Results'!BZ100</f>
        <v>578.19370520881728</v>
      </c>
      <c r="X52" s="1777">
        <f>'SAME R Results'!CA100</f>
        <v>1.2966666666666127</v>
      </c>
      <c r="Y52" s="1777">
        <f>'SAME R Results'!CB100</f>
        <v>0</v>
      </c>
      <c r="Z52" s="1777">
        <f>'SAME R Results'!CC100</f>
        <v>0</v>
      </c>
      <c r="AA52" s="1777">
        <f>'SAME R Results'!CD100</f>
        <v>3.7732881748073557E-2</v>
      </c>
      <c r="AB52" s="1777"/>
      <c r="AC52" s="1777"/>
      <c r="AD52" s="2029">
        <f>'SAME R Results'!CI100</f>
        <v>100</v>
      </c>
      <c r="AE52" s="2029" t="str">
        <f>'SAME R Results'!CJ100</f>
        <v>Kapton</v>
      </c>
      <c r="AF52" s="2033">
        <f>'SAME R Results'!CK100</f>
        <v>0.23368086001393035</v>
      </c>
      <c r="AG52" s="2033">
        <f>'SAME R Results'!CL100</f>
        <v>2.6215685949896341E-2</v>
      </c>
      <c r="AH52" s="2033">
        <f>'SAME R Results'!CM100</f>
        <v>4.2021161295630868E-2</v>
      </c>
    </row>
    <row r="53" spans="1:92" ht="16.5" customHeight="1" x14ac:dyDescent="0.2">
      <c r="A53" s="780">
        <v>2</v>
      </c>
      <c r="B53" s="831" t="str">
        <f>'SAME R Results'!B101</f>
        <v>Kapton</v>
      </c>
      <c r="C53" s="784">
        <f>'SAME R Results'!F101</f>
        <v>102</v>
      </c>
      <c r="D53" s="785" t="str">
        <f>'SAME R Results'!G101</f>
        <v>No flow run w/ aging</v>
      </c>
      <c r="E53" s="784">
        <f>'SAME R Results'!K101</f>
        <v>0</v>
      </c>
      <c r="F53" s="793">
        <f>'SAME R Results'!L101</f>
        <v>1.48</v>
      </c>
      <c r="G53" s="784">
        <f>'SAME R Results'!R101</f>
        <v>27.571428571428573</v>
      </c>
      <c r="H53" s="821">
        <f>'SAME R Results'!AR101</f>
        <v>5.4696210000000018</v>
      </c>
      <c r="I53" s="821">
        <f>'SAME R Results'!AS101</f>
        <v>0</v>
      </c>
      <c r="J53" s="821">
        <f>'SAME R Results'!AT101</f>
        <v>0</v>
      </c>
      <c r="K53" s="784">
        <f>'SAME R Results'!BD101</f>
        <v>258123.09072398374</v>
      </c>
      <c r="L53" s="784">
        <f>'SAME R Results'!BE101</f>
        <v>78.526166726178445</v>
      </c>
      <c r="M53" s="784">
        <f>'SAME R Results'!BF101</f>
        <v>0.52612301000000006</v>
      </c>
      <c r="N53" s="784">
        <f>'SAME R Results'!BG101</f>
        <v>0.14265442249999999</v>
      </c>
      <c r="O53" s="789"/>
      <c r="P53" s="784">
        <f>'SAME R Results'!BH101</f>
        <v>17.270820000000001</v>
      </c>
      <c r="Q53" s="817">
        <f>'SAME R Results'!BI101</f>
        <v>0.30421984529136165</v>
      </c>
      <c r="R53" s="817">
        <f>'SAME R Results'!BJ101</f>
        <v>0.44812555565829937</v>
      </c>
      <c r="S53" s="817">
        <f>'SAME R Results'!BL101</f>
        <v>3.6880946330282898</v>
      </c>
      <c r="T53" s="817">
        <f>'SAME R Results'!BM101</f>
        <v>1.8633066199621118</v>
      </c>
      <c r="U53" s="817">
        <f>'SAME R Results'!BN101</f>
        <v>0.25065793411164244</v>
      </c>
      <c r="V53" s="784">
        <f>'SAME R Results'!BR101</f>
        <v>78.526166726178445</v>
      </c>
      <c r="W53" s="1086">
        <f>'SAME R Results'!BZ101</f>
        <v>578.7984573834824</v>
      </c>
      <c r="X53" s="1777">
        <f>'SAME R Results'!CA101</f>
        <v>1.4366666666666417</v>
      </c>
      <c r="Y53" s="1777" t="str">
        <f>'SAME R Results'!CB101</f>
        <v xml:space="preserve"> 55K</v>
      </c>
      <c r="Z53" s="1777">
        <f>'SAME R Results'!CC101</f>
        <v>251</v>
      </c>
      <c r="AA53" s="1777">
        <f>'SAME R Results'!CD101</f>
        <v>7.2128714617170631E-2</v>
      </c>
      <c r="AB53" s="1777"/>
      <c r="AC53" s="1777"/>
      <c r="AD53" s="2029">
        <f>'SAME R Results'!CI101</f>
        <v>101</v>
      </c>
      <c r="AE53" s="2029" t="str">
        <f>'SAME R Results'!CJ101</f>
        <v>Kapton</v>
      </c>
      <c r="AF53" s="2033">
        <f>'SAME R Results'!CK101</f>
        <v>0.30421984529136165</v>
      </c>
      <c r="AG53" s="2033">
        <f>'SAME R Results'!CL101</f>
        <v>3.0463116979969684E-2</v>
      </c>
      <c r="AH53" s="2033">
        <f>'SAME R Results'!CM101</f>
        <v>3.9727881450433204E-2</v>
      </c>
    </row>
    <row r="54" spans="1:92" s="11" customFormat="1" ht="16.5" customHeight="1" x14ac:dyDescent="0.2">
      <c r="A54" s="780">
        <v>2</v>
      </c>
      <c r="B54" s="831" t="str">
        <f>'SAME R Results'!B102</f>
        <v>Kapton</v>
      </c>
      <c r="C54" s="784" t="str">
        <f>'SAME R Results'!F102</f>
        <v>102a</v>
      </c>
      <c r="D54" s="785" t="str">
        <f>'SAME R Results'!G102</f>
        <v>aged</v>
      </c>
      <c r="E54" s="784">
        <f>'SAME R Results'!K102</f>
        <v>0</v>
      </c>
      <c r="F54" s="793">
        <f>'SAME R Results'!L102</f>
        <v>1.48</v>
      </c>
      <c r="G54" s="784">
        <f>'SAME R Results'!R102</f>
        <v>562.71428571428567</v>
      </c>
      <c r="H54" s="821">
        <f>'SAME R Results'!AR102</f>
        <v>5.1269247619047622</v>
      </c>
      <c r="I54" s="821">
        <f>'SAME R Results'!AS102</f>
        <v>0</v>
      </c>
      <c r="J54" s="821">
        <f>'SAME R Results'!AT102</f>
        <v>0</v>
      </c>
      <c r="K54" s="784">
        <f>'SAME R Results'!BD102</f>
        <v>211761.04779864493</v>
      </c>
      <c r="L54" s="784">
        <f>'SAME R Results'!BE102</f>
        <v>69.806300393142521</v>
      </c>
      <c r="M54" s="784">
        <f>'SAME R Results'!BF102</f>
        <v>0.48804425714285721</v>
      </c>
      <c r="N54" s="784">
        <f>'SAME R Results'!BG102</f>
        <v>0.12664430398809529</v>
      </c>
      <c r="O54" s="789"/>
      <c r="P54" s="784">
        <f>'SAME R Results'!BH102</f>
        <v>15.329957142857143</v>
      </c>
      <c r="Q54" s="817">
        <f>'SAME R Results'!BI102</f>
        <v>0.32964655737592746</v>
      </c>
      <c r="R54" s="817">
        <f>'SAME R Results'!BJ102</f>
        <v>0.460047454751769</v>
      </c>
      <c r="S54" s="817">
        <f>'SAME R Results'!BL102</f>
        <v>3.8536613315726695</v>
      </c>
      <c r="T54" s="817">
        <f>'SAME R Results'!BM102</f>
        <v>1.7812740254848882</v>
      </c>
      <c r="U54" s="817">
        <f>'SAME R Results'!BN102</f>
        <v>0.27904323668687664</v>
      </c>
      <c r="V54" s="784">
        <f>'SAME R Results'!BR102</f>
        <v>69.806300393142521</v>
      </c>
      <c r="W54" s="1086">
        <f>'SAME R Results'!BZ102</f>
        <v>578.7984573834824</v>
      </c>
      <c r="X54" s="1777">
        <f>'SAME R Results'!CA102</f>
        <v>1.4366666666666417</v>
      </c>
      <c r="Y54" s="1777">
        <f>'SAME R Results'!CB102</f>
        <v>0</v>
      </c>
      <c r="Z54" s="1777">
        <f>'SAME R Results'!CC102</f>
        <v>0</v>
      </c>
      <c r="AA54" s="1777">
        <f>'SAME R Results'!CD102</f>
        <v>6.402302287040218E-2</v>
      </c>
      <c r="AB54" s="1777"/>
      <c r="AC54" s="1777"/>
      <c r="AD54" s="2029">
        <f>'SAME R Results'!CI102</f>
        <v>102</v>
      </c>
      <c r="AE54" s="2029" t="str">
        <f>'SAME R Results'!CJ102</f>
        <v>Kapton</v>
      </c>
      <c r="AF54" s="2033">
        <f>'SAME R Results'!CK102</f>
        <v>0.32964655737592746</v>
      </c>
      <c r="AG54" s="2033">
        <f>'SAME R Results'!CL102</f>
        <v>3.1835983140387124E-2</v>
      </c>
      <c r="AH54" s="2033">
        <f>'SAME R Results'!CM102</f>
        <v>4.0362711070848795E-2</v>
      </c>
      <c r="AI54" s="2028"/>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6.5" customHeight="1" x14ac:dyDescent="0.2">
      <c r="A55" s="780">
        <v>2</v>
      </c>
      <c r="B55" s="831" t="str">
        <f>'SAME R Results'!B114</f>
        <v>Kapton</v>
      </c>
      <c r="C55" s="784">
        <f>'SAME R Results'!F114</f>
        <v>108</v>
      </c>
      <c r="D55" s="785" t="str">
        <f>'SAME R Results'!G114</f>
        <v>Low flow run w/ aging</v>
      </c>
      <c r="E55" s="784">
        <f>'SAME R Results'!K114</f>
        <v>1</v>
      </c>
      <c r="F55" s="793">
        <f>'SAME R Results'!L114</f>
        <v>1.48</v>
      </c>
      <c r="G55" s="784">
        <f>'SAME R Results'!R114</f>
        <v>29.571428571428573</v>
      </c>
      <c r="H55" s="821">
        <f>'SAME R Results'!AR114</f>
        <v>4.6021415000000001</v>
      </c>
      <c r="I55" s="821">
        <f>'SAME R Results'!AS114</f>
        <v>0</v>
      </c>
      <c r="J55" s="821">
        <f>'SAME R Results'!AT114</f>
        <v>0</v>
      </c>
      <c r="K55" s="784">
        <f>'SAME R Results'!BD114</f>
        <v>495068.20928105974</v>
      </c>
      <c r="L55" s="784">
        <f>'SAME R Results'!BE114</f>
        <v>66.67123351132058</v>
      </c>
      <c r="M55" s="784">
        <f>'SAME R Results'!BF114</f>
        <v>0.39344790499999993</v>
      </c>
      <c r="N55" s="784">
        <f>'SAME R Results'!BG114</f>
        <v>0.11017607625</v>
      </c>
      <c r="O55" s="789"/>
      <c r="P55" s="784">
        <f>'SAME R Results'!BH114</f>
        <v>14.916892499999999</v>
      </c>
      <c r="Q55" s="817">
        <f>'SAME R Results'!BI114</f>
        <v>0.1346708034598724</v>
      </c>
      <c r="R55" s="817">
        <f>'SAME R Results'!BJ114</f>
        <v>0.34348579768208154</v>
      </c>
      <c r="S55" s="817">
        <f>'SAME R Results'!BL114</f>
        <v>3.5710829282686487</v>
      </c>
      <c r="T55" s="817">
        <f>'SAME R Results'!BM114</f>
        <v>2.6317062440357741</v>
      </c>
      <c r="U55" s="817">
        <f>'SAME R Results'!BN114</f>
        <v>8.432489020675428E-2</v>
      </c>
      <c r="V55" s="784">
        <f>'SAME R Results'!BR114</f>
        <v>66.67123351132058</v>
      </c>
      <c r="W55" s="1086">
        <f>'SAME R Results'!BZ114</f>
        <v>579.39177547442239</v>
      </c>
      <c r="X55" s="1777">
        <f>'SAME R Results'!CA114</f>
        <v>1.3933333333333575</v>
      </c>
      <c r="Y55" s="1777" t="str">
        <f>'SAME R Results'!CB114</f>
        <v xml:space="preserve"> 61K</v>
      </c>
      <c r="Z55" s="1777">
        <f>'SAME R Results'!CC114</f>
        <v>252</v>
      </c>
      <c r="AA55" s="1777">
        <f>'SAME R Results'!CD114</f>
        <v>6.4235422248802715E-2</v>
      </c>
      <c r="AB55" s="1777"/>
      <c r="AC55" s="1777"/>
      <c r="AD55" s="2029">
        <f>'SAME R Results'!CI114</f>
        <v>114</v>
      </c>
      <c r="AE55" s="2029" t="str">
        <f>'SAME R Results'!CJ114</f>
        <v>Kapton</v>
      </c>
      <c r="AF55" s="2033">
        <f>'SAME R Results'!CK114</f>
        <v>0.1346708034598724</v>
      </c>
      <c r="AG55" s="2033">
        <f>'SAME R Results'!CL114</f>
        <v>2.6375996542175251E-2</v>
      </c>
      <c r="AH55" s="2033">
        <f>'SAME R Results'!CM114</f>
        <v>4.1310703596435322E-2</v>
      </c>
    </row>
    <row r="56" spans="1:92" ht="16.5" customHeight="1" x14ac:dyDescent="0.2">
      <c r="A56" s="780">
        <v>2</v>
      </c>
      <c r="B56" s="831" t="str">
        <f>'SAME R Results'!B115</f>
        <v>Kapton</v>
      </c>
      <c r="C56" s="784" t="str">
        <f>'SAME R Results'!F115</f>
        <v>108a</v>
      </c>
      <c r="D56" s="785" t="str">
        <f>'SAME R Results'!G115</f>
        <v>aged</v>
      </c>
      <c r="E56" s="784">
        <f>'SAME R Results'!K115</f>
        <v>1</v>
      </c>
      <c r="F56" s="793">
        <f>'SAME R Results'!L115</f>
        <v>1.48</v>
      </c>
      <c r="G56" s="784">
        <f>'SAME R Results'!R115</f>
        <v>559.71428571428567</v>
      </c>
      <c r="H56" s="821">
        <f>'SAME R Results'!AR115</f>
        <v>4.4236300000000002</v>
      </c>
      <c r="I56" s="821">
        <f>'SAME R Results'!AS115</f>
        <v>0</v>
      </c>
      <c r="J56" s="821">
        <f>'SAME R Results'!AT115</f>
        <v>0</v>
      </c>
      <c r="K56" s="784">
        <f>'SAME R Results'!BD115</f>
        <v>451723.46541728929</v>
      </c>
      <c r="L56" s="784">
        <f>'SAME R Results'!BE115</f>
        <v>65.498293038665565</v>
      </c>
      <c r="M56" s="784">
        <f>'SAME R Results'!BF115</f>
        <v>0.42219548000000001</v>
      </c>
      <c r="N56" s="784">
        <f>'SAME R Results'!BG115</f>
        <v>0.12251278875</v>
      </c>
      <c r="O56" s="789"/>
      <c r="P56" s="784">
        <f>'SAME R Results'!BH115</f>
        <v>14.5329075</v>
      </c>
      <c r="Q56" s="817">
        <f>'SAME R Results'!BI115</f>
        <v>0.14499643709710786</v>
      </c>
      <c r="R56" s="817">
        <f>'SAME R Results'!BJ115</f>
        <v>0.35107316171962338</v>
      </c>
      <c r="S56" s="817">
        <f>'SAME R Results'!BL115</f>
        <v>3.4461339449347896</v>
      </c>
      <c r="T56" s="817">
        <f>'SAME R Results'!BM115</f>
        <v>2.5609148057473199</v>
      </c>
      <c r="U56" s="817">
        <f>'SAME R Results'!BN115</f>
        <v>9.3183105678405501E-2</v>
      </c>
      <c r="V56" s="784">
        <f>'SAME R Results'!BR115</f>
        <v>65.498293038665565</v>
      </c>
      <c r="W56" s="1086">
        <f>'SAME R Results'!BZ115</f>
        <v>579.39177547442239</v>
      </c>
      <c r="X56" s="1777">
        <f>'SAME R Results'!CA115</f>
        <v>1.3933333333333575</v>
      </c>
      <c r="Y56" s="1777">
        <f>'SAME R Results'!CB115</f>
        <v>0</v>
      </c>
      <c r="Z56" s="1777">
        <f>'SAME R Results'!CC115</f>
        <v>0</v>
      </c>
      <c r="AA56" s="1777">
        <f>'SAME R Results'!CD115</f>
        <v>6.2581898325357765E-2</v>
      </c>
      <c r="AB56" s="1777"/>
      <c r="AC56" s="1777"/>
      <c r="AD56" s="2029">
        <f>'SAME R Results'!CI115</f>
        <v>115</v>
      </c>
      <c r="AE56" s="2029" t="str">
        <f>'SAME R Results'!CJ115</f>
        <v>Kapton</v>
      </c>
      <c r="AF56" s="2033">
        <f>'SAME R Results'!CK115</f>
        <v>0.14499643709710786</v>
      </c>
      <c r="AG56" s="2033">
        <f>'SAME R Results'!CL115</f>
        <v>2.9050998914016347E-2</v>
      </c>
      <c r="AH56" s="2033">
        <f>'SAME R Results'!CM115</f>
        <v>3.8200174530760529E-2</v>
      </c>
    </row>
    <row r="57" spans="1:92" ht="16.5" hidden="1" customHeight="1" x14ac:dyDescent="0.2">
      <c r="A57" s="780">
        <v>2</v>
      </c>
      <c r="B57" s="785" t="str">
        <f>'SAME R Results'!B120</f>
        <v>Kapton</v>
      </c>
      <c r="C57" s="784">
        <f>'SAME R Results'!F120</f>
        <v>112</v>
      </c>
      <c r="D57" s="785" t="str">
        <f>'SAME R Results'!G120</f>
        <v>low flow run w STS</v>
      </c>
      <c r="E57" s="784">
        <f>'SAME R Results'!K120</f>
        <v>2</v>
      </c>
      <c r="F57" s="793">
        <f>'SAME R Results'!L120</f>
        <v>1.48</v>
      </c>
      <c r="G57" s="784">
        <f>'SAME R Results'!R120</f>
        <v>22.285714285714285</v>
      </c>
      <c r="H57" s="821">
        <f>'SAME R Results'!AR120</f>
        <v>5.4159850000000009</v>
      </c>
      <c r="I57" s="821">
        <f>'SAME R Results'!AS120</f>
        <v>4.5750275</v>
      </c>
      <c r="J57" s="821">
        <f>'SAME R Results'!AT120</f>
        <v>5.1413255000000007</v>
      </c>
      <c r="K57" s="784">
        <f>'SAME R Results'!BD120</f>
        <v>1615017.6733915848</v>
      </c>
      <c r="L57" s="784">
        <f>'SAME R Results'!BE120</f>
        <v>307.8509299586508</v>
      </c>
      <c r="M57" s="784">
        <f>'SAME R Results'!BF120</f>
        <v>0</v>
      </c>
      <c r="N57" s="784">
        <f>'SAME R Results'!BG120</f>
        <v>0</v>
      </c>
      <c r="O57" s="789"/>
      <c r="P57" s="784">
        <f>'SAME R Results'!BH120</f>
        <v>28.287495</v>
      </c>
      <c r="Q57" s="817">
        <f>'SAME R Results'!BI120</f>
        <v>0.19061768489019365</v>
      </c>
      <c r="R57" s="817">
        <f>'SAME R Results'!BJ120</f>
        <v>0.28666637066468903</v>
      </c>
      <c r="S57" s="817">
        <f>'SAME R Results'!BL120</f>
        <v>0</v>
      </c>
      <c r="T57" s="817">
        <f>'SAME R Results'!BM120</f>
        <v>1.8941825311333986</v>
      </c>
      <c r="U57" s="817">
        <f>'SAME R Results'!BN120</f>
        <v>0.15543771805529163</v>
      </c>
      <c r="V57" s="784">
        <f>'SAME R Results'!BR120</f>
        <v>307.8509299586508</v>
      </c>
      <c r="W57" s="1086">
        <f>'SAME R Results'!BZ120</f>
        <v>583.20436719326278</v>
      </c>
      <c r="X57" s="1777">
        <f>'SAME R Results'!CA120</f>
        <v>2.4199999999999777</v>
      </c>
      <c r="Y57" s="1777" t="str">
        <f>'SAME R Results'!CB120</f>
        <v xml:space="preserve"> 65K</v>
      </c>
      <c r="Z57" s="1777">
        <f>'SAME R Results'!CC120</f>
        <v>253</v>
      </c>
      <c r="AA57" s="1777">
        <f>'SAME R Results'!CD120</f>
        <v>7.0134285123967591E-2</v>
      </c>
      <c r="AB57" s="1777"/>
      <c r="AC57" s="1777"/>
      <c r="AD57" s="2029"/>
      <c r="AE57" s="2029"/>
      <c r="AF57" s="2029"/>
      <c r="AG57" s="2029"/>
      <c r="AH57" s="2029"/>
    </row>
    <row r="58" spans="1:92" ht="16.5" hidden="1" customHeight="1" x14ac:dyDescent="0.2">
      <c r="A58" s="780">
        <v>2</v>
      </c>
      <c r="B58" s="785" t="str">
        <f>'SAME R Results'!B122</f>
        <v>Kapton</v>
      </c>
      <c r="C58" s="784">
        <f>'SAME R Results'!F122</f>
        <v>114</v>
      </c>
      <c r="D58" s="785" t="str">
        <f>'SAME R Results'!G122</f>
        <v>low flow run w STS no Ptrak</v>
      </c>
      <c r="E58" s="784">
        <f>'SAME R Results'!K122</f>
        <v>2</v>
      </c>
      <c r="F58" s="793">
        <f>'SAME R Results'!L122</f>
        <v>1.43</v>
      </c>
      <c r="G58" s="784">
        <f>'SAME R Results'!R122</f>
        <v>28.285714285714285</v>
      </c>
      <c r="H58" s="821">
        <f>'SAME R Results'!AR122</f>
        <v>0.76524354999999988</v>
      </c>
      <c r="I58" s="821">
        <f>'SAME R Results'!AS122</f>
        <v>4.9595634999999998</v>
      </c>
      <c r="J58" s="821">
        <f>'SAME R Results'!AT122</f>
        <v>5.1737520000000021</v>
      </c>
      <c r="K58" s="784" t="e">
        <f>'SAME R Results'!BD122</f>
        <v>#VALUE!</v>
      </c>
      <c r="L58" s="784">
        <f>'SAME R Results'!BE122</f>
        <v>81.033945832324562</v>
      </c>
      <c r="M58" s="784">
        <f>'SAME R Results'!BF122</f>
        <v>0</v>
      </c>
      <c r="N58" s="784">
        <f>'SAME R Results'!BG122</f>
        <v>0</v>
      </c>
      <c r="O58" s="789"/>
      <c r="P58" s="784">
        <f>'SAME R Results'!BH122</f>
        <v>2.3453549999999996</v>
      </c>
      <c r="Q58" s="817">
        <f>'SAME R Results'!BI122</f>
        <v>0</v>
      </c>
      <c r="R58" s="817">
        <f>'SAME R Results'!BJ122</f>
        <v>0</v>
      </c>
      <c r="S58" s="817">
        <f>'SAME R Results'!BL122</f>
        <v>0</v>
      </c>
      <c r="T58" s="817">
        <f>'SAME R Results'!BM122</f>
        <v>0</v>
      </c>
      <c r="U58" s="817">
        <f>'SAME R Results'!BN122</f>
        <v>0</v>
      </c>
      <c r="V58" s="784">
        <f>'SAME R Results'!BR122</f>
        <v>81.033945832324562</v>
      </c>
      <c r="W58" s="1086">
        <f>'SAME R Results'!BZ122</f>
        <v>497.24008696531865</v>
      </c>
      <c r="X58" s="1777">
        <f>'SAME R Results'!CA122</f>
        <v>0.50333333333341113</v>
      </c>
      <c r="Y58" s="1777" t="str">
        <f>'SAME R Results'!CB122</f>
        <v xml:space="preserve"> 67K</v>
      </c>
      <c r="Z58" s="1777">
        <f>'SAME R Results'!CC122</f>
        <v>253</v>
      </c>
      <c r="AA58" s="1777">
        <f>'SAME R Results'!CD122</f>
        <v>2.7957874172181107E-2</v>
      </c>
      <c r="AB58" s="1777"/>
      <c r="AC58" s="1777"/>
      <c r="AD58" s="2029"/>
      <c r="AE58" s="2029"/>
      <c r="AF58" s="2029"/>
      <c r="AG58" s="2029"/>
      <c r="AH58" s="2029"/>
    </row>
    <row r="59" spans="1:92" ht="16.5" hidden="1" customHeight="1" x14ac:dyDescent="0.25">
      <c r="A59" s="778">
        <v>1</v>
      </c>
      <c r="B59" s="779" t="str">
        <f>'SAME1 Flight Tests 8-27-09'!B37</f>
        <v>Lampwick</v>
      </c>
      <c r="C59" s="779">
        <f>'SAME1 Flight Tests 8-27-09'!E37</f>
        <v>31</v>
      </c>
      <c r="D59" s="779" t="str">
        <f>'SAME1 Flight Tests 8-27-09'!F37</f>
        <v>Air flow down (4)</v>
      </c>
      <c r="E59" s="779">
        <f>'SAME1 Flight Tests 8-27-09'!L37</f>
        <v>4</v>
      </c>
      <c r="F59" s="804">
        <f>'SAME1 Flight Tests 8-27-09'!M37</f>
        <v>1.2450000000000001</v>
      </c>
      <c r="G59" s="805">
        <f>'SAME1 Flight Tests 8-27-09'!Q37</f>
        <v>11</v>
      </c>
      <c r="H59" s="820">
        <f>'SAME1 Flight Tests 8-27-09'!Z37</f>
        <v>6.2319949999999986</v>
      </c>
      <c r="I59" s="820">
        <f>'SAME1 Flight Tests 8-27-09'!AA37</f>
        <v>4.5496626666666673</v>
      </c>
      <c r="J59" s="822"/>
      <c r="K59" s="805">
        <f>'SAME1 Flight Tests 8-27-09'!AK37</f>
        <v>1644842.7294187157</v>
      </c>
      <c r="L59" s="805">
        <f>'SAME1 Flight Tests 8-27-09'!AL37</f>
        <v>244.38265833948313</v>
      </c>
      <c r="M59" s="806"/>
      <c r="N59" s="805"/>
      <c r="O59" s="806"/>
      <c r="P59" s="805" t="e">
        <f>'SAME1 Flight Tests 8-27-09'!AM37</f>
        <v>#DIV/0!</v>
      </c>
      <c r="Q59" s="816">
        <f>'SAME1 Flight Tests 8-27-09'!AP37</f>
        <v>0.14857509108232342</v>
      </c>
      <c r="R59" s="816" t="e">
        <f>'SAME1 Flight Tests 8-27-09'!AQ37</f>
        <v>#DIV/0!</v>
      </c>
      <c r="S59" s="816"/>
      <c r="T59" s="816" t="e">
        <f>'SAME1 Flight Tests 8-27-09'!AS37</f>
        <v>#DIV/0!</v>
      </c>
      <c r="U59" s="816" t="e">
        <f>'SAME1 Flight Tests 8-27-09'!AT37</f>
        <v>#DIV/0!</v>
      </c>
      <c r="V59" s="806"/>
      <c r="W59" s="805" t="str">
        <f>'SAME1 Flight Tests 8-27-09'!BH37</f>
        <v>??</v>
      </c>
      <c r="X59" s="1804">
        <f>'SAME1 Flight Tests 8-27-09'!BI37</f>
        <v>0.7899999999999574</v>
      </c>
      <c r="Y59" s="1804">
        <f>'SAME1 Flight Tests 8-27-09'!BJ37</f>
        <v>31</v>
      </c>
      <c r="Z59" s="1804">
        <f>'SAME1 Flight Tests 8-27-09'!BK37</f>
        <v>0</v>
      </c>
      <c r="AA59" s="1804">
        <f>'SAME1 Flight Tests 8-27-09'!BL37</f>
        <v>0</v>
      </c>
      <c r="AB59" s="1804" t="e">
        <f>'SAME1 Flight Tests 8-27-09'!BM37</f>
        <v>#DIV/0!</v>
      </c>
      <c r="AC59" s="1804" t="e">
        <f>'SAME1 Flight Tests 8-27-09'!BN37</f>
        <v>#DIV/0!</v>
      </c>
      <c r="AD59" s="2031"/>
      <c r="AE59" s="2032"/>
      <c r="AF59" s="2032"/>
      <c r="AG59" s="2032"/>
      <c r="AH59" s="2032"/>
      <c r="AI59" s="2027"/>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row>
    <row r="60" spans="1:92" ht="16.5" hidden="1" customHeight="1" x14ac:dyDescent="0.25">
      <c r="A60" s="778">
        <v>1</v>
      </c>
      <c r="B60" s="779" t="str">
        <f>'SAME1 Flight Tests 8-27-09'!B38</f>
        <v>Lampwick</v>
      </c>
      <c r="C60" s="779">
        <f>'SAME1 Flight Tests 8-27-09'!E38</f>
        <v>32</v>
      </c>
      <c r="D60" s="779" t="str">
        <f>'SAME1 Flight Tests 8-27-09'!F38</f>
        <v>Baseline</v>
      </c>
      <c r="E60" s="779">
        <f>'SAME1 Flight Tests 8-27-09'!L38</f>
        <v>8</v>
      </c>
      <c r="F60" s="804">
        <f>'SAME1 Flight Tests 8-27-09'!M38</f>
        <v>1.2450000000000001</v>
      </c>
      <c r="G60" s="805">
        <f>'SAME1 Flight Tests 8-27-09'!Q38</f>
        <v>62.666666666666664</v>
      </c>
      <c r="H60" s="820">
        <f>'SAME1 Flight Tests 8-27-09'!Z38</f>
        <v>6.2419269999999996</v>
      </c>
      <c r="I60" s="820">
        <f>'SAME1 Flight Tests 8-27-09'!AA38</f>
        <v>-7.0190420000000001E-4</v>
      </c>
      <c r="J60" s="822"/>
      <c r="K60" s="805">
        <f>'SAME1 Flight Tests 8-27-09'!AK38</f>
        <v>1876277.1679931821</v>
      </c>
      <c r="L60" s="805">
        <f>'SAME1 Flight Tests 8-27-09'!AL38</f>
        <v>382.01317813143794</v>
      </c>
      <c r="M60" s="806"/>
      <c r="N60" s="805"/>
      <c r="O60" s="806"/>
      <c r="P60" s="805">
        <f>'SAME1 Flight Tests 8-27-09'!AM38</f>
        <v>29.251232351897851</v>
      </c>
      <c r="Q60" s="816">
        <f>'SAME1 Flight Tests 8-27-09'!AP38</f>
        <v>0.20360167711257149</v>
      </c>
      <c r="R60" s="816">
        <f>'SAME1 Flight Tests 8-27-09'!AQ38</f>
        <v>0.31102232794081452</v>
      </c>
      <c r="S60" s="816"/>
      <c r="T60" s="816">
        <f>'SAME1 Flight Tests 8-27-09'!AS38</f>
        <v>1.9173073768130833</v>
      </c>
      <c r="U60" s="816">
        <f>'SAME1 Flight Tests 8-27-09'!AT38</f>
        <v>0.16473134438845458</v>
      </c>
      <c r="V60" s="806"/>
      <c r="W60" s="805">
        <f>'SAME1 Flight Tests 8-27-09'!BH38</f>
        <v>258.64706119544206</v>
      </c>
      <c r="X60" s="1804">
        <f>'SAME1 Flight Tests 8-27-09'!BI38</f>
        <v>0.8599999999999719</v>
      </c>
      <c r="Y60" s="1804">
        <f>'SAME1 Flight Tests 8-27-09'!BJ38</f>
        <v>32</v>
      </c>
      <c r="Z60" s="1804">
        <f>'SAME1 Flight Tests 8-27-09'!BK38</f>
        <v>0</v>
      </c>
      <c r="AA60" s="1804">
        <f>'SAME1 Flight Tests 8-27-09'!BL38</f>
        <v>0.20407836524580564</v>
      </c>
      <c r="AB60" s="1804">
        <f>'SAME1 Flight Tests 8-27-09'!BM38</f>
        <v>0.7932721796018497</v>
      </c>
      <c r="AC60" s="1804">
        <f>'SAME1 Flight Tests 8-27-09'!BN38</f>
        <v>0.99999335423175051</v>
      </c>
      <c r="AD60" s="2031"/>
      <c r="AE60" s="2032"/>
      <c r="AF60" s="2032"/>
      <c r="AG60" s="2032"/>
      <c r="AH60" s="2032"/>
      <c r="AI60" s="2027"/>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row>
    <row r="61" spans="1:92" ht="16.5" hidden="1" customHeight="1" x14ac:dyDescent="0.25">
      <c r="A61" s="778">
        <v>1</v>
      </c>
      <c r="B61" s="779" t="str">
        <f>'SAME1 Flight Tests 8-27-09'!B39</f>
        <v>Lampwick</v>
      </c>
      <c r="C61" s="779" t="str">
        <f>'SAME1 Flight Tests 8-27-09'!E39</f>
        <v>32a</v>
      </c>
      <c r="D61" s="779" t="str">
        <f>'SAME1 Flight Tests 8-27-09'!F39</f>
        <v>after secondary aging</v>
      </c>
      <c r="E61" s="779">
        <f>'SAME1 Flight Tests 8-27-09'!L39</f>
        <v>8</v>
      </c>
      <c r="F61" s="804">
        <f>'SAME1 Flight Tests 8-27-09'!M39</f>
        <v>1.2450000000000001</v>
      </c>
      <c r="G61" s="805">
        <f>'SAME1 Flight Tests 8-27-09'!Q39</f>
        <v>893</v>
      </c>
      <c r="H61" s="820">
        <f>'SAME1 Flight Tests 8-27-09'!Z39</f>
        <v>6.2466120000000007</v>
      </c>
      <c r="I61" s="820">
        <f>'SAME1 Flight Tests 8-27-09'!AA39</f>
        <v>-7.4768044999999985E-4</v>
      </c>
      <c r="J61" s="822"/>
      <c r="K61" s="805">
        <f>'SAME1 Flight Tests 8-27-09'!AK39</f>
        <v>874837.37603472825</v>
      </c>
      <c r="L61" s="805">
        <f>'SAME1 Flight Tests 8-27-09'!AL39</f>
        <v>241.21021488103753</v>
      </c>
      <c r="M61" s="806"/>
      <c r="N61" s="805"/>
      <c r="O61" s="806"/>
      <c r="P61" s="805">
        <f>'SAME1 Flight Tests 8-27-09'!AM39</f>
        <v>28.68506496369249</v>
      </c>
      <c r="Q61" s="816">
        <f>'SAME1 Flight Tests 8-27-09'!AP39</f>
        <v>0.27572006122365567</v>
      </c>
      <c r="R61" s="816">
        <f>'SAME1 Flight Tests 8-27-09'!AQ39</f>
        <v>0.39839240656225133</v>
      </c>
      <c r="S61" s="816"/>
      <c r="T61" s="816">
        <f>'SAME1 Flight Tests 8-27-09'!AS39</f>
        <v>1.8343173343211712</v>
      </c>
      <c r="U61" s="816">
        <f>'SAME1 Flight Tests 8-27-09'!AT39</f>
        <v>0.2293754973875925</v>
      </c>
      <c r="V61" s="806"/>
      <c r="W61" s="805">
        <f>'SAME1 Flight Tests 8-27-09'!BH39</f>
        <v>258.64706119544206</v>
      </c>
      <c r="X61" s="1804">
        <f>'SAME1 Flight Tests 8-27-09'!BI39</f>
        <v>0.8599999999999719</v>
      </c>
      <c r="Y61" s="1804">
        <f>'SAME1 Flight Tests 8-27-09'!BJ39</f>
        <v>32</v>
      </c>
      <c r="Z61" s="1804">
        <f>'SAME1 Flight Tests 8-27-09'!BK39</f>
        <v>0</v>
      </c>
      <c r="AA61" s="1804">
        <f>'SAME1 Flight Tests 8-27-09'!BL39</f>
        <v>0.20012836021181463</v>
      </c>
      <c r="AB61" s="1804">
        <f>'SAME1 Flight Tests 8-27-09'!BM39</f>
        <v>0.72806940021577404</v>
      </c>
      <c r="AC61" s="1804">
        <f>'SAME1 Flight Tests 8-27-09'!BN39</f>
        <v>0.99999464746307742</v>
      </c>
      <c r="AD61" s="2031"/>
      <c r="AE61" s="2032"/>
      <c r="AF61" s="2032"/>
      <c r="AG61" s="2032"/>
      <c r="AH61" s="2032"/>
      <c r="AI61" s="2027"/>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row>
    <row r="62" spans="1:92" ht="16.5" hidden="1" customHeight="1" x14ac:dyDescent="0.25">
      <c r="A62" s="778">
        <v>1</v>
      </c>
      <c r="B62" s="779" t="str">
        <f>'SAME1 Flight Tests 8-27-09'!B41</f>
        <v>Lampwick</v>
      </c>
      <c r="C62" s="779">
        <f>'SAME1 Flight Tests 8-27-09'!E41</f>
        <v>34</v>
      </c>
      <c r="D62" s="779" t="str">
        <f>'SAME1 Flight Tests 8-27-09'!F41</f>
        <v>lower flow (2)</v>
      </c>
      <c r="E62" s="779">
        <f>'SAME1 Flight Tests 8-27-09'!L41</f>
        <v>2</v>
      </c>
      <c r="F62" s="804">
        <f>'SAME1 Flight Tests 8-27-09'!M41</f>
        <v>1.2450000000000001</v>
      </c>
      <c r="G62" s="805">
        <f>'SAME1 Flight Tests 8-27-09'!Q41</f>
        <v>45.666666666666664</v>
      </c>
      <c r="H62" s="820">
        <f>'SAME1 Flight Tests 8-27-09'!Z41</f>
        <v>6.2472994999999996</v>
      </c>
      <c r="I62" s="820">
        <f>'SAME1 Flight Tests 8-27-09'!AA41</f>
        <v>4.6678009999999999</v>
      </c>
      <c r="J62" s="822"/>
      <c r="K62" s="805">
        <f>'SAME1 Flight Tests 8-27-09'!AK41</f>
        <v>1162148.7250497313</v>
      </c>
      <c r="L62" s="805">
        <f>'SAME1 Flight Tests 8-27-09'!AL41</f>
        <v>190.12985727339534</v>
      </c>
      <c r="M62" s="806"/>
      <c r="N62" s="805"/>
      <c r="O62" s="806"/>
      <c r="P62" s="805">
        <f>'SAME1 Flight Tests 8-27-09'!AM41</f>
        <v>18.14754818881114</v>
      </c>
      <c r="Q62" s="816">
        <f>'SAME1 Flight Tests 8-27-09'!AP41</f>
        <v>0.16360200134045599</v>
      </c>
      <c r="R62" s="816">
        <f>'SAME1 Flight Tests 8-27-09'!AQ41</f>
        <v>0.31119147379012313</v>
      </c>
      <c r="S62" s="816"/>
      <c r="T62" s="816">
        <f>'SAME1 Flight Tests 8-27-09'!AS41</f>
        <v>2.22967354965495</v>
      </c>
      <c r="U62" s="816">
        <f>'SAME1 Flight Tests 8-27-09'!AT41</f>
        <v>0.11862304648393515</v>
      </c>
      <c r="V62" s="806"/>
      <c r="W62" s="805">
        <f>'SAME1 Flight Tests 8-27-09'!BH41</f>
        <v>258.45198005359714</v>
      </c>
      <c r="X62" s="1804">
        <f>'SAME1 Flight Tests 8-27-09'!BI41</f>
        <v>0.79999999999991189</v>
      </c>
      <c r="Y62" s="1804">
        <f>'SAME1 Flight Tests 8-27-09'!BJ41</f>
        <v>34</v>
      </c>
      <c r="Z62" s="1804">
        <f>'SAME1 Flight Tests 8-27-09'!BK41</f>
        <v>0</v>
      </c>
      <c r="AA62" s="1804">
        <f>'SAME1 Flight Tests 8-27-09'!BL41</f>
        <v>0.13610661141609853</v>
      </c>
      <c r="AB62" s="1804">
        <f>'SAME1 Flight Tests 8-27-09'!BM41</f>
        <v>0.59987549089710435</v>
      </c>
      <c r="AC62" s="1804">
        <f>'SAME1 Flight Tests 8-27-09'!BN41</f>
        <v>0.99910975622327891</v>
      </c>
      <c r="AD62" s="2031"/>
      <c r="AE62" s="2032"/>
      <c r="AF62" s="2032"/>
      <c r="AG62" s="2032"/>
      <c r="AH62" s="2032"/>
      <c r="AI62" s="2027"/>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row>
    <row r="63" spans="1:92" ht="16.5" hidden="1" customHeight="1" x14ac:dyDescent="0.25">
      <c r="A63" s="778">
        <v>1</v>
      </c>
      <c r="B63" s="779" t="str">
        <f>'SAME1 Flight Tests 8-27-09'!B63</f>
        <v>Lampwick</v>
      </c>
      <c r="C63" s="779">
        <f>'SAME1 Flight Tests 8-27-09'!E63</f>
        <v>46</v>
      </c>
      <c r="D63" s="779" t="str">
        <f>'SAME1 Flight Tests 8-27-09'!F63</f>
        <v>high temp aging</v>
      </c>
      <c r="E63" s="779">
        <f>'SAME1 Flight Tests 8-27-09'!L63</f>
        <v>8</v>
      </c>
      <c r="F63" s="804">
        <f>'SAME1 Flight Tests 8-27-09'!M63</f>
        <v>1.32</v>
      </c>
      <c r="G63" s="805">
        <f>'SAME1 Flight Tests 8-27-09'!Q63</f>
        <v>82</v>
      </c>
      <c r="H63" s="820">
        <f>'SAME1 Flight Tests 8-27-09'!Z63</f>
        <v>6.2510685000000006</v>
      </c>
      <c r="I63" s="820">
        <f>'SAME1 Flight Tests 8-27-09'!AA63</f>
        <v>-7.6293924999999989E-4</v>
      </c>
      <c r="J63" s="822"/>
      <c r="K63" s="805">
        <f>'SAME1 Flight Tests 8-27-09'!AK63</f>
        <v>1507678.3447922845</v>
      </c>
      <c r="L63" s="805">
        <f>'SAME1 Flight Tests 8-27-09'!AL63</f>
        <v>404.03706967599447</v>
      </c>
      <c r="M63" s="806"/>
      <c r="N63" s="805"/>
      <c r="O63" s="806"/>
      <c r="P63" s="805">
        <f>'SAME1 Flight Tests 8-27-09'!AM63</f>
        <v>34.594700801350811</v>
      </c>
      <c r="Q63" s="816">
        <f>'SAME1 Flight Tests 8-27-09'!AP63</f>
        <v>0.26798625255286757</v>
      </c>
      <c r="R63" s="816">
        <f>'SAME1 Flight Tests 8-27-09'!AQ63</f>
        <v>0.35374218369207788</v>
      </c>
      <c r="S63" s="816"/>
      <c r="T63" s="816">
        <f>'SAME1 Flight Tests 8-27-09'!AS63</f>
        <v>1.69368833526457</v>
      </c>
      <c r="U63" s="816">
        <f>'SAME1 Flight Tests 8-27-09'!AT63</f>
        <v>0.23325198445905801</v>
      </c>
      <c r="V63" s="806"/>
      <c r="W63" s="805">
        <f>'SAME1 Flight Tests 8-27-09'!BH63</f>
        <v>343.55957860374446</v>
      </c>
      <c r="X63" s="1804">
        <f>'SAME1 Flight Tests 8-27-09'!BI63</f>
        <v>1.4199999999999768</v>
      </c>
      <c r="Y63" s="1804">
        <f>'SAME1 Flight Tests 8-27-09'!BJ63</f>
        <v>46</v>
      </c>
      <c r="Z63" s="1804">
        <f>'SAME1 Flight Tests 8-27-09'!BK63</f>
        <v>0</v>
      </c>
      <c r="AA63" s="1804">
        <f>'SAME1 Flight Tests 8-27-09'!BL63</f>
        <v>0.1461747921183861</v>
      </c>
      <c r="AB63" s="1804">
        <f>'SAME1 Flight Tests 8-27-09'!BM63</f>
        <v>0.88137152802691288</v>
      </c>
      <c r="AC63" s="1804">
        <f>'SAME1 Flight Tests 8-27-09'!BN63</f>
        <v>0.99999998586774153</v>
      </c>
      <c r="AD63" s="2031"/>
      <c r="AE63" s="2032"/>
      <c r="AF63" s="2032"/>
      <c r="AG63" s="2032"/>
      <c r="AH63" s="2032"/>
      <c r="AI63" s="2027"/>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row>
    <row r="64" spans="1:92" ht="16.5" hidden="1" customHeight="1" x14ac:dyDescent="0.25">
      <c r="A64" s="778">
        <v>1</v>
      </c>
      <c r="B64" s="779" t="str">
        <f>'SAME1 Flight Tests 8-27-09'!B64</f>
        <v>Lampwick</v>
      </c>
      <c r="C64" s="779" t="str">
        <f>'SAME1 Flight Tests 8-27-09'!E64</f>
        <v>46a</v>
      </c>
      <c r="D64" s="779" t="str">
        <f>'SAME1 Flight Tests 8-27-09'!F64</f>
        <v>aging</v>
      </c>
      <c r="E64" s="779">
        <f>'SAME1 Flight Tests 8-27-09'!L64</f>
        <v>8</v>
      </c>
      <c r="F64" s="804">
        <f>'SAME1 Flight Tests 8-27-09'!M64</f>
        <v>1.32</v>
      </c>
      <c r="G64" s="805">
        <f>'SAME1 Flight Tests 8-27-09'!Q64</f>
        <v>1963.6666666666667</v>
      </c>
      <c r="H64" s="820">
        <f>'SAME1 Flight Tests 8-27-09'!Z64</f>
        <v>6.2547760000000006</v>
      </c>
      <c r="I64" s="820">
        <f>'SAME1 Flight Tests 8-27-09'!AA64</f>
        <v>-4.5776364999999992E-4</v>
      </c>
      <c r="J64" s="822"/>
      <c r="K64" s="805">
        <f>'SAME1 Flight Tests 8-27-09'!AK64</f>
        <v>577492.72038184176</v>
      </c>
      <c r="L64" s="805">
        <f>'SAME1 Flight Tests 8-27-09'!AL64</f>
        <v>199.06246731712528</v>
      </c>
      <c r="M64" s="806"/>
      <c r="N64" s="805"/>
      <c r="O64" s="806"/>
      <c r="P64" s="805">
        <f>'SAME1 Flight Tests 8-27-09'!AM64</f>
        <v>34.304533507117</v>
      </c>
      <c r="Q64" s="816">
        <f>'SAME1 Flight Tests 8-27-09'!AP64</f>
        <v>0.34470125820028336</v>
      </c>
      <c r="R64" s="816">
        <f>'SAME1 Flight Tests 8-27-09'!AQ64</f>
        <v>0.48556852213690521</v>
      </c>
      <c r="S64" s="816"/>
      <c r="T64" s="816">
        <f>'SAME1 Flight Tests 8-27-09'!AS64</f>
        <v>1.7956311049383042</v>
      </c>
      <c r="U64" s="816">
        <f>'SAME1 Flight Tests 8-27-09'!AT64</f>
        <v>0.29042837201600924</v>
      </c>
      <c r="V64" s="806"/>
      <c r="W64" s="805">
        <f>'SAME1 Flight Tests 8-27-09'!BH64</f>
        <v>343.55957860374446</v>
      </c>
      <c r="X64" s="1804">
        <f>'SAME1 Flight Tests 8-27-09'!BI64</f>
        <v>1.4199999999999768</v>
      </c>
      <c r="Y64" s="1804">
        <f>'SAME1 Flight Tests 8-27-09'!BJ64</f>
        <v>46</v>
      </c>
      <c r="Z64" s="1804">
        <f>'SAME1 Flight Tests 8-27-09'!BK64</f>
        <v>0</v>
      </c>
      <c r="AA64" s="1804">
        <f>'SAME1 Flight Tests 8-27-09'!BL64</f>
        <v>0.14494873312866574</v>
      </c>
      <c r="AB64" s="1804">
        <f>'SAME1 Flight Tests 8-27-09'!BM64</f>
        <v>0.63913376649286679</v>
      </c>
      <c r="AC64" s="1804">
        <f>'SAME1 Flight Tests 8-27-09'!BN64</f>
        <v>0.99999105788191622</v>
      </c>
      <c r="AD64" s="2031"/>
      <c r="AE64" s="2032"/>
      <c r="AF64" s="2032"/>
      <c r="AG64" s="2032"/>
      <c r="AH64" s="2032"/>
      <c r="AI64" s="2027"/>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row>
    <row r="65" spans="1:92" ht="16.5" customHeight="1" x14ac:dyDescent="0.2">
      <c r="A65" s="780">
        <v>2</v>
      </c>
      <c r="B65" s="1806" t="str">
        <f>'SAME R Results'!B4</f>
        <v>Lampwick</v>
      </c>
      <c r="C65" s="784">
        <f>'SAME R Results'!F4</f>
        <v>49</v>
      </c>
      <c r="D65" s="785" t="str">
        <f>'SAME R Results'!G4</f>
        <v>Baseline High RT/R0</v>
      </c>
      <c r="E65" s="784">
        <f>'SAME R Results'!K4</f>
        <v>8</v>
      </c>
      <c r="F65" s="793">
        <f>'SAME R Results'!L4</f>
        <v>1.2514430209035738</v>
      </c>
      <c r="G65" s="784">
        <f>'SAME R Results'!R4</f>
        <v>51.4</v>
      </c>
      <c r="H65" s="821">
        <f>'SAME R Results'!AR4</f>
        <v>6.2560000000000002</v>
      </c>
      <c r="I65" s="821">
        <f>'SAME R Results'!AS4</f>
        <v>0</v>
      </c>
      <c r="J65" s="821">
        <f>'SAME R Results'!AT4</f>
        <v>0</v>
      </c>
      <c r="K65" s="784">
        <f>'SAME R Results'!BD4</f>
        <v>2819890.7109968318</v>
      </c>
      <c r="L65" s="784">
        <f>'SAME R Results'!BE4</f>
        <v>421.19638693020511</v>
      </c>
      <c r="M65" s="784">
        <f>'SAME R Results'!BF4</f>
        <v>1.9476177736518814</v>
      </c>
      <c r="N65" s="784">
        <f>'SAME R Results'!BG4</f>
        <v>0.55112516095124597</v>
      </c>
      <c r="O65" s="789"/>
      <c r="P65" s="784">
        <f>'SAME R Results'!BH4</f>
        <v>34.559212052422055</v>
      </c>
      <c r="Q65" s="817">
        <f>'SAME R Results'!BI4</f>
        <v>0.14936620957955926</v>
      </c>
      <c r="R65" s="817">
        <f>'SAME R Results'!BJ4</f>
        <v>0.28605155365931773</v>
      </c>
      <c r="S65" s="817">
        <f>'SAME R Results'!BL4</f>
        <v>3.5338937715895229</v>
      </c>
      <c r="T65" s="817">
        <f>'SAME R Results'!BM4</f>
        <v>2.2391217870301241</v>
      </c>
      <c r="U65" s="817">
        <f>'SAME R Results'!BN4</f>
        <v>0.10793353093663659</v>
      </c>
      <c r="V65" s="784">
        <f>'SAME R Results'!BR4</f>
        <v>421.19638693020511</v>
      </c>
      <c r="W65" s="1086">
        <f>'SAME R Results'!BZ4</f>
        <v>268.93865858906793</v>
      </c>
      <c r="X65" s="1777">
        <f>'SAME R Results'!CA4</f>
        <v>0</v>
      </c>
      <c r="Y65" s="1777">
        <f>'SAME R Results'!CB4</f>
        <v>0</v>
      </c>
      <c r="Z65" s="1777">
        <f>'SAME R Results'!CC4</f>
        <v>0</v>
      </c>
      <c r="AA65" s="1777">
        <f>'SAME R Results'!CD4</f>
        <v>0</v>
      </c>
      <c r="AB65" s="1777"/>
      <c r="AC65" s="1777"/>
      <c r="AD65" s="2029">
        <f>'SAME R Results'!CI4</f>
        <v>4</v>
      </c>
      <c r="AE65" s="2029" t="str">
        <f>'SAME R Results'!CJ4</f>
        <v>Lampwick</v>
      </c>
      <c r="AF65" s="2033">
        <f>'SAME R Results'!CK4</f>
        <v>0.14936620957955926</v>
      </c>
      <c r="AG65" s="2033">
        <f>'SAME R Results'!CL4</f>
        <v>5.6355965833294636E-2</v>
      </c>
      <c r="AH65" s="2033">
        <f>'SAME R Results'!CM4</f>
        <v>3.6325575930246212E-2</v>
      </c>
    </row>
    <row r="66" spans="1:92" s="11" customFormat="1" ht="16.5" hidden="1" customHeight="1" x14ac:dyDescent="0.2">
      <c r="A66" s="780">
        <v>2</v>
      </c>
      <c r="B66" s="785" t="str">
        <f>'SAME R Results'!B11</f>
        <v>Lampwick</v>
      </c>
      <c r="C66" s="784">
        <f>'SAME R Results'!F11</f>
        <v>54</v>
      </c>
      <c r="D66" s="785" t="str">
        <f>'SAME R Results'!G11</f>
        <v>Baseline</v>
      </c>
      <c r="E66" s="784">
        <f>'SAME R Results'!K11</f>
        <v>8.1</v>
      </c>
      <c r="F66" s="793">
        <f>'SAME R Results'!L11</f>
        <v>1.2450000000000001</v>
      </c>
      <c r="G66" s="784">
        <f>'SAME R Results'!R11</f>
        <v>56.8</v>
      </c>
      <c r="H66" s="821">
        <f>'SAME R Results'!AR11</f>
        <v>6.2525025000000003</v>
      </c>
      <c r="I66" s="821">
        <f>'SAME R Results'!AS11</f>
        <v>0</v>
      </c>
      <c r="J66" s="821">
        <f>'SAME R Results'!AT11</f>
        <v>0</v>
      </c>
      <c r="K66" s="784">
        <f>'SAME R Results'!BD11</f>
        <v>3197761.8213616745</v>
      </c>
      <c r="L66" s="784">
        <f>'SAME R Results'!BE11</f>
        <v>350.55685968846421</v>
      </c>
      <c r="M66" s="784">
        <f>'SAME R Results'!BF11</f>
        <v>0</v>
      </c>
      <c r="N66" s="784">
        <f>'SAME R Results'!BG11</f>
        <v>0</v>
      </c>
      <c r="O66" s="789"/>
      <c r="P66" s="784">
        <f>'SAME R Results'!BH11</f>
        <v>26.963747165480513</v>
      </c>
      <c r="Q66" s="817">
        <f>'SAME R Results'!BI11</f>
        <v>0.10962569424235284</v>
      </c>
      <c r="R66" s="817">
        <f>'SAME R Results'!BJ11</f>
        <v>0.25252933607121358</v>
      </c>
      <c r="S66" s="817">
        <f>'SAME R Results'!BL11</f>
        <v>0</v>
      </c>
      <c r="T66" s="817">
        <f>'SAME R Results'!BM11</f>
        <v>2.492996586982887</v>
      </c>
      <c r="U66" s="817">
        <f>'SAME R Results'!BN11</f>
        <v>7.2229168713861147E-2</v>
      </c>
      <c r="V66" s="784">
        <f>'SAME R Results'!BR11</f>
        <v>350.55685968846421</v>
      </c>
      <c r="W66" s="1086">
        <f>'SAME R Results'!BZ11</f>
        <v>264.66873011764068</v>
      </c>
      <c r="X66" s="1777">
        <f>'SAME R Results'!CA11</f>
        <v>0</v>
      </c>
      <c r="Y66" s="1777">
        <f>'SAME R Results'!CB11</f>
        <v>0</v>
      </c>
      <c r="Z66" s="1777">
        <f>'SAME R Results'!CC11</f>
        <v>0</v>
      </c>
      <c r="AA66" s="1777">
        <f>'SAME R Results'!CD11</f>
        <v>0</v>
      </c>
      <c r="AB66" s="1777"/>
      <c r="AC66" s="1777"/>
      <c r="AD66" s="2029"/>
      <c r="AE66" s="2029"/>
      <c r="AF66" s="2033"/>
      <c r="AG66" s="2033"/>
      <c r="AH66" s="2033"/>
      <c r="AI66" s="2028"/>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6.5" hidden="1" customHeight="1" x14ac:dyDescent="0.2">
      <c r="A67" s="780">
        <v>2</v>
      </c>
      <c r="B67" s="785" t="str">
        <f>'SAME R Results'!B12</f>
        <v>Lampwick</v>
      </c>
      <c r="C67" s="784">
        <f>'SAME R Results'!F12</f>
        <v>55</v>
      </c>
      <c r="D67" s="785" t="str">
        <f>'SAME R Results'!G12</f>
        <v>High RT/R0 test aging</v>
      </c>
      <c r="E67" s="784">
        <f>'SAME R Results'!K12</f>
        <v>8.1</v>
      </c>
      <c r="F67" s="793">
        <f>'SAME R Results'!L12</f>
        <v>1.2450000000000001</v>
      </c>
      <c r="G67" s="784">
        <f>'SAME R Results'!R12</f>
        <v>47.2</v>
      </c>
      <c r="H67" s="821">
        <f>'SAME R Results'!AR12</f>
        <v>6.2489999999999997</v>
      </c>
      <c r="I67" s="821">
        <f>'SAME R Results'!AS12</f>
        <v>0</v>
      </c>
      <c r="J67" s="821">
        <f>'SAME R Results'!AT12</f>
        <v>0</v>
      </c>
      <c r="K67" s="784">
        <f>'SAME R Results'!BD12</f>
        <v>3373889.4875935018</v>
      </c>
      <c r="L67" s="784">
        <f>'SAME R Results'!BE12</f>
        <v>392.25129573824915</v>
      </c>
      <c r="M67" s="784">
        <f>'SAME R Results'!BF12</f>
        <v>0</v>
      </c>
      <c r="N67" s="784">
        <f>'SAME R Results'!BG12</f>
        <v>0</v>
      </c>
      <c r="O67" s="789"/>
      <c r="P67" s="784">
        <f>'SAME R Results'!BH12</f>
        <v>36.637405105047137</v>
      </c>
      <c r="Q67" s="817">
        <f>'SAME R Results'!BI12</f>
        <v>0.11626086070116975</v>
      </c>
      <c r="R67" s="817">
        <f>'SAME R Results'!BJ12</f>
        <v>0.27474623118441571</v>
      </c>
      <c r="S67" s="817">
        <f>'SAME R Results'!BL12</f>
        <v>0</v>
      </c>
      <c r="T67" s="817">
        <f>'SAME R Results'!BM12</f>
        <v>2.5278471246933618</v>
      </c>
      <c r="U67" s="817">
        <f>'SAME R Results'!BN12</f>
        <v>7.5628315768853746E-2</v>
      </c>
      <c r="V67" s="784">
        <f>'SAME R Results'!BR12</f>
        <v>392.25129573824915</v>
      </c>
      <c r="W67" s="1086">
        <f>'SAME R Results'!BZ12</f>
        <v>262.89926572283059</v>
      </c>
      <c r="X67" s="1777">
        <f>'SAME R Results'!CA12</f>
        <v>1.2266666666667092</v>
      </c>
      <c r="Y67" s="1777" t="str">
        <f>'SAME R Results'!CB12</f>
        <v xml:space="preserve"> 08L</v>
      </c>
      <c r="Z67" s="1777">
        <f>'SAME R Results'!CC12</f>
        <v>210</v>
      </c>
      <c r="AA67" s="1777">
        <f>'SAME R Results'!CD12</f>
        <v>0.17920469888337651</v>
      </c>
      <c r="AB67" s="1777"/>
      <c r="AC67" s="1777"/>
      <c r="AD67" s="2029"/>
      <c r="AE67" s="2029"/>
      <c r="AF67" s="2033"/>
      <c r="AG67" s="2033"/>
      <c r="AH67" s="2033"/>
    </row>
    <row r="68" spans="1:92" ht="16.5" hidden="1" customHeight="1" x14ac:dyDescent="0.2">
      <c r="A68" s="780">
        <v>2</v>
      </c>
      <c r="B68" s="785" t="str">
        <f>'SAME R Results'!B13</f>
        <v>Lampwick</v>
      </c>
      <c r="C68" s="784" t="str">
        <f>'SAME R Results'!F13</f>
        <v>55a</v>
      </c>
      <c r="D68" s="785" t="str">
        <f>'SAME R Results'!G13</f>
        <v>aged</v>
      </c>
      <c r="E68" s="784">
        <f>'SAME R Results'!K13</f>
        <v>8.1</v>
      </c>
      <c r="F68" s="793">
        <f>'SAME R Results'!L13</f>
        <v>1.2450000000000001</v>
      </c>
      <c r="G68" s="784">
        <f>'SAME R Results'!R13</f>
        <v>218</v>
      </c>
      <c r="H68" s="821">
        <f>'SAME R Results'!AR13</f>
        <v>6.2489999999999997</v>
      </c>
      <c r="I68" s="821">
        <f>'SAME R Results'!AS13</f>
        <v>0</v>
      </c>
      <c r="J68" s="821">
        <f>'SAME R Results'!AT13</f>
        <v>0</v>
      </c>
      <c r="K68" s="784">
        <f>'SAME R Results'!BD13</f>
        <v>2068777.3214579814</v>
      </c>
      <c r="L68" s="784">
        <f>'SAME R Results'!BE13</f>
        <v>308.14292214783211</v>
      </c>
      <c r="M68" s="784">
        <f>'SAME R Results'!BF13</f>
        <v>0</v>
      </c>
      <c r="N68" s="784">
        <f>'SAME R Results'!BG13</f>
        <v>0</v>
      </c>
      <c r="O68" s="789"/>
      <c r="P68" s="784">
        <f>'SAME R Results'!BH13</f>
        <v>35.6499301662937</v>
      </c>
      <c r="Q68" s="817">
        <f>'SAME R Results'!BI13</f>
        <v>0.14894929432553272</v>
      </c>
      <c r="R68" s="817">
        <f>'SAME R Results'!BJ13</f>
        <v>0.32046610714872392</v>
      </c>
      <c r="S68" s="817">
        <f>'SAME R Results'!BL13</f>
        <v>0</v>
      </c>
      <c r="T68" s="817">
        <f>'SAME R Results'!BM13</f>
        <v>2.3996231498083622</v>
      </c>
      <c r="U68" s="817">
        <f>'SAME R Results'!BN13</f>
        <v>0.10154688893994045</v>
      </c>
      <c r="V68" s="784">
        <f>'SAME R Results'!BR13</f>
        <v>308.14292214783211</v>
      </c>
      <c r="W68" s="1086">
        <f>'SAME R Results'!BZ13</f>
        <v>262.89926572283059</v>
      </c>
      <c r="X68" s="1777">
        <f>'SAME R Results'!CA13</f>
        <v>1.2266666666667092</v>
      </c>
      <c r="Y68" s="1777">
        <f>'SAME R Results'!CB13</f>
        <v>0</v>
      </c>
      <c r="Z68" s="1777">
        <f>'SAME R Results'!CC13</f>
        <v>0</v>
      </c>
      <c r="AA68" s="1777">
        <f>'SAME R Results'!CD13</f>
        <v>0.17437465842208272</v>
      </c>
      <c r="AB68" s="1777"/>
      <c r="AC68" s="1777"/>
      <c r="AD68" s="2029"/>
      <c r="AE68" s="2029"/>
      <c r="AF68" s="2033"/>
      <c r="AG68" s="2033"/>
      <c r="AH68" s="2033"/>
    </row>
    <row r="69" spans="1:92" ht="16.5" hidden="1" customHeight="1" x14ac:dyDescent="0.2">
      <c r="A69" s="780">
        <v>2</v>
      </c>
      <c r="B69" s="785" t="str">
        <f>'SAME R Results'!B15</f>
        <v>Lampwick</v>
      </c>
      <c r="C69" s="784">
        <f>'SAME R Results'!F15</f>
        <v>57</v>
      </c>
      <c r="D69" s="785" t="str">
        <f>'SAME R Results'!G15</f>
        <v>High RT/R0 reburn sample</v>
      </c>
      <c r="E69" s="784">
        <f>'SAME R Results'!K15</f>
        <v>8.1</v>
      </c>
      <c r="F69" s="793">
        <f>'SAME R Results'!L15</f>
        <v>1.2528990314448718</v>
      </c>
      <c r="G69" s="784" t="str">
        <f>'SAME R Results'!R15</f>
        <v>n/a</v>
      </c>
      <c r="H69" s="821">
        <f>'SAME R Results'!AR15</f>
        <v>5.6770474999999996</v>
      </c>
      <c r="I69" s="821">
        <f>'SAME R Results'!AS15</f>
        <v>0</v>
      </c>
      <c r="J69" s="821">
        <f>'SAME R Results'!AT15</f>
        <v>0</v>
      </c>
      <c r="K69" s="784">
        <f>'SAME R Results'!BD15</f>
        <v>2869058.83318034</v>
      </c>
      <c r="L69" s="784">
        <f>'SAME R Results'!BE15</f>
        <v>244.52617424712432</v>
      </c>
      <c r="M69" s="784">
        <f>'SAME R Results'!BF15</f>
        <v>0</v>
      </c>
      <c r="N69" s="784">
        <f>'SAME R Results'!BG15</f>
        <v>0</v>
      </c>
      <c r="O69" s="789"/>
      <c r="P69" s="784">
        <f>'SAME R Results'!BH15</f>
        <v>13.244788199256673</v>
      </c>
      <c r="Q69" s="817">
        <f>'SAME R Results'!BI15</f>
        <v>8.5228706856480888E-2</v>
      </c>
      <c r="R69" s="817">
        <f>'SAME R Results'!BJ15</f>
        <v>0.20658667883299123</v>
      </c>
      <c r="S69" s="817">
        <f>'SAME R Results'!BL15</f>
        <v>0</v>
      </c>
      <c r="T69" s="817">
        <f>'SAME R Results'!BM15</f>
        <v>2.5624075603162524</v>
      </c>
      <c r="U69" s="817">
        <f>'SAME R Results'!BN15</f>
        <v>5.4742886305248775E-2</v>
      </c>
      <c r="V69" s="784">
        <f>'SAME R Results'!BR15</f>
        <v>244.52617424712432</v>
      </c>
      <c r="W69" s="1086">
        <f>'SAME R Results'!BZ15</f>
        <v>0</v>
      </c>
      <c r="X69" s="1777">
        <f>'SAME R Results'!CA15</f>
        <v>0</v>
      </c>
      <c r="Y69" s="1777" t="str">
        <f>'SAME R Results'!CB15</f>
        <v xml:space="preserve"> 07L    10L</v>
      </c>
      <c r="Z69" s="1777">
        <f>'SAME R Results'!CC15</f>
        <v>210</v>
      </c>
      <c r="AA69" s="1777">
        <f>'SAME R Results'!CD15</f>
        <v>0</v>
      </c>
      <c r="AB69" s="1777"/>
      <c r="AC69" s="1777"/>
      <c r="AD69" s="2029"/>
      <c r="AE69" s="2029"/>
      <c r="AF69" s="2033"/>
      <c r="AG69" s="2033"/>
      <c r="AH69" s="2033"/>
    </row>
    <row r="70" spans="1:92" ht="16.5" customHeight="1" x14ac:dyDescent="0.2">
      <c r="A70" s="780">
        <v>2</v>
      </c>
      <c r="B70" s="1806" t="str">
        <f>'SAME R Results'!B37</f>
        <v>Lampwick</v>
      </c>
      <c r="C70" s="784">
        <f>'SAME R Results'!F37</f>
        <v>68</v>
      </c>
      <c r="D70" s="785" t="str">
        <f>'SAME R Results'!G37</f>
        <v>High temp aged STS det</v>
      </c>
      <c r="E70" s="784">
        <f>'SAME R Results'!K37</f>
        <v>8.1</v>
      </c>
      <c r="F70" s="793">
        <f>'SAME R Results'!L37</f>
        <v>1.28</v>
      </c>
      <c r="G70" s="784">
        <f>'SAME R Results'!R37</f>
        <v>747.14285714285711</v>
      </c>
      <c r="H70" s="821">
        <f>'SAME R Results'!AR37</f>
        <v>6.2574299999999994</v>
      </c>
      <c r="I70" s="821">
        <f>'SAME R Results'!AS37</f>
        <v>4.5798335000000003</v>
      </c>
      <c r="J70" s="821">
        <f>'SAME R Results'!AT37</f>
        <v>5.1029809999999989</v>
      </c>
      <c r="K70" s="784">
        <f>'SAME R Results'!BD37</f>
        <v>1251718.8795930552</v>
      </c>
      <c r="L70" s="784">
        <f>'SAME R Results'!BE37</f>
        <v>287.95164607953711</v>
      </c>
      <c r="M70" s="784">
        <f>'SAME R Results'!BF37</f>
        <v>1.865889975</v>
      </c>
      <c r="N70" s="784">
        <f>'SAME R Results'!BG37</f>
        <v>0.42801485499999992</v>
      </c>
      <c r="O70" s="789"/>
      <c r="P70" s="784">
        <f>'SAME R Results'!BH37</f>
        <v>35.147288413873866</v>
      </c>
      <c r="Q70" s="817">
        <f>'SAME R Results'!BI37</f>
        <v>0.23004498116474259</v>
      </c>
      <c r="R70" s="817">
        <f>'SAME R Results'!BJ37</f>
        <v>0.3771048633840024</v>
      </c>
      <c r="S70" s="817">
        <f>'SAME R Results'!BL37</f>
        <v>4.3594047103809057</v>
      </c>
      <c r="T70" s="817">
        <f>'SAME R Results'!BM37</f>
        <v>2.0198596954229169</v>
      </c>
      <c r="U70" s="817">
        <f>'SAME R Results'!BN37</f>
        <v>0.17967517541300185</v>
      </c>
      <c r="V70" s="784">
        <f>'SAME R Results'!BR37</f>
        <v>287.95164607953711</v>
      </c>
      <c r="W70" s="1086">
        <f>'SAME R Results'!BZ37</f>
        <v>297.38147020835208</v>
      </c>
      <c r="X70" s="1777">
        <f>'SAME R Results'!CA37</f>
        <v>0</v>
      </c>
      <c r="Y70" s="1777">
        <f>'SAME R Results'!CB37</f>
        <v>0</v>
      </c>
      <c r="Z70" s="1777">
        <f>'SAME R Results'!CC37</f>
        <v>0</v>
      </c>
      <c r="AA70" s="1777">
        <f>'SAME R Results'!CD37</f>
        <v>0</v>
      </c>
      <c r="AB70" s="1777"/>
      <c r="AC70" s="1777"/>
      <c r="AD70" s="2029">
        <f>'SAME R Results'!CI37</f>
        <v>37</v>
      </c>
      <c r="AE70" s="2029" t="str">
        <f>'SAME R Results'!CJ37</f>
        <v>Lampwick</v>
      </c>
      <c r="AF70" s="2033">
        <f>'SAME R Results'!CK37</f>
        <v>0.23004498116474259</v>
      </c>
      <c r="AG70" s="2033">
        <f>'SAME R Results'!CL37</f>
        <v>5.3087736186882284E-2</v>
      </c>
      <c r="AH70" s="2033">
        <f>'SAME R Results'!CM37</f>
        <v>2.9772658351645803E-2</v>
      </c>
    </row>
    <row r="71" spans="1:92" ht="16.5" customHeight="1" x14ac:dyDescent="0.2">
      <c r="A71" s="780">
        <v>2</v>
      </c>
      <c r="B71" s="1806" t="str">
        <f>'SAME R Results'!B54</f>
        <v>Lampwick</v>
      </c>
      <c r="C71" s="784">
        <f>'SAME R Results'!F54</f>
        <v>78</v>
      </c>
      <c r="D71" s="785" t="str">
        <f>'SAME R Results'!G54</f>
        <v>Baseline aging</v>
      </c>
      <c r="E71" s="784">
        <f>'SAME R Results'!K54</f>
        <v>8.1</v>
      </c>
      <c r="F71" s="793">
        <f>'SAME R Results'!L54</f>
        <v>1.2450000000000001</v>
      </c>
      <c r="G71" s="784">
        <f>'SAME R Results'!R54</f>
        <v>37.333333333333336</v>
      </c>
      <c r="H71" s="821">
        <f>'SAME R Results'!AR54</f>
        <v>6.2357344999999995</v>
      </c>
      <c r="I71" s="821">
        <f>'SAME R Results'!AS54</f>
        <v>0</v>
      </c>
      <c r="J71" s="821">
        <f>'SAME R Results'!AT54</f>
        <v>0</v>
      </c>
      <c r="K71" s="784">
        <f>'SAME R Results'!BD54</f>
        <v>2987215.0655236603</v>
      </c>
      <c r="L71" s="784">
        <f>'SAME R Results'!BE54</f>
        <v>387.98534579403099</v>
      </c>
      <c r="M71" s="784">
        <f>'SAME R Results'!BF54</f>
        <v>1.648010255</v>
      </c>
      <c r="N71" s="784">
        <f>'SAME R Results'!BG54</f>
        <v>0.37782676125000003</v>
      </c>
      <c r="O71" s="789"/>
      <c r="P71" s="784">
        <f>'SAME R Results'!BH54</f>
        <v>28.967369521896455</v>
      </c>
      <c r="Q71" s="817">
        <f>'SAME R Results'!BI54</f>
        <v>0.12988195937811292</v>
      </c>
      <c r="R71" s="817">
        <f>'SAME R Results'!BJ54</f>
        <v>0.26457449879290013</v>
      </c>
      <c r="S71" s="817">
        <f>'SAME R Results'!BL54</f>
        <v>4.3618145245925186</v>
      </c>
      <c r="T71" s="817">
        <f>'SAME R Results'!BM54</f>
        <v>2.3244947864218388</v>
      </c>
      <c r="U71" s="817">
        <f>'SAME R Results'!BN54</f>
        <v>9.1001647839796321E-2</v>
      </c>
      <c r="V71" s="784">
        <f>'SAME R Results'!BR54</f>
        <v>387.98534579403099</v>
      </c>
      <c r="W71" s="1086">
        <f>'SAME R Results'!BZ54</f>
        <v>259.49131380277208</v>
      </c>
      <c r="X71" s="1777">
        <f>'SAME R Results'!CA54</f>
        <v>1.25</v>
      </c>
      <c r="Y71" s="1777" t="str">
        <f>'SAME R Results'!CB54</f>
        <v xml:space="preserve"> 31L</v>
      </c>
      <c r="Z71" s="1777">
        <f>'SAME R Results'!CC54</f>
        <v>239</v>
      </c>
      <c r="AA71" s="1777">
        <f>'SAME R Results'!CD54</f>
        <v>0.13904337370510297</v>
      </c>
      <c r="AB71" s="1777"/>
      <c r="AC71" s="1777"/>
      <c r="AD71" s="2029">
        <f>'SAME R Results'!CI54</f>
        <v>54</v>
      </c>
      <c r="AE71" s="2029" t="str">
        <f>'SAME R Results'!CJ54</f>
        <v>Lampwick</v>
      </c>
      <c r="AF71" s="2033">
        <f>'SAME R Results'!CK54</f>
        <v>0.12988195937811292</v>
      </c>
      <c r="AG71" s="2033">
        <f>'SAME R Results'!CL54</f>
        <v>5.689195402275888E-2</v>
      </c>
      <c r="AH71" s="2033">
        <f>'SAME R Results'!CM54</f>
        <v>2.9127729173865385E-2</v>
      </c>
    </row>
    <row r="72" spans="1:92" ht="16.5" customHeight="1" x14ac:dyDescent="0.2">
      <c r="A72" s="780">
        <v>2</v>
      </c>
      <c r="B72" s="1806" t="str">
        <f>'SAME R Results'!B55</f>
        <v>Lampwick</v>
      </c>
      <c r="C72" s="784" t="str">
        <f>'SAME R Results'!F55</f>
        <v>78a</v>
      </c>
      <c r="D72" s="785" t="str">
        <f>'SAME R Results'!G55</f>
        <v>aged</v>
      </c>
      <c r="E72" s="784">
        <f>'SAME R Results'!K55</f>
        <v>8.1</v>
      </c>
      <c r="F72" s="793">
        <f>'SAME R Results'!L55</f>
        <v>1.2450000000000001</v>
      </c>
      <c r="G72" s="784">
        <f>'SAME R Results'!R55</f>
        <v>581.16666666666663</v>
      </c>
      <c r="H72" s="821">
        <f>'SAME R Results'!AR55</f>
        <v>6.2396854999999993</v>
      </c>
      <c r="I72" s="821">
        <f>'SAME R Results'!AS55</f>
        <v>0</v>
      </c>
      <c r="J72" s="821">
        <f>'SAME R Results'!AT55</f>
        <v>0</v>
      </c>
      <c r="K72" s="784">
        <f>'SAME R Results'!BD55</f>
        <v>1158631.8938317611</v>
      </c>
      <c r="L72" s="784">
        <f>'SAME R Results'!BE55</f>
        <v>258.97177471557052</v>
      </c>
      <c r="M72" s="784">
        <f>'SAME R Results'!BF55</f>
        <v>1.5357044850000003</v>
      </c>
      <c r="N72" s="784">
        <f>'SAME R Results'!BG55</f>
        <v>0.35328301625000003</v>
      </c>
      <c r="O72" s="789"/>
      <c r="P72" s="784">
        <f>'SAME R Results'!BH55</f>
        <v>27.169015751638309</v>
      </c>
      <c r="Q72" s="817">
        <f>'SAME R Results'!BI55</f>
        <v>0.22351514410596268</v>
      </c>
      <c r="R72" s="817">
        <f>'SAME R Results'!BJ55</f>
        <v>0.35512120146580972</v>
      </c>
      <c r="S72" s="817">
        <f>'SAME R Results'!BL55</f>
        <v>4.346952483878427</v>
      </c>
      <c r="T72" s="817">
        <f>'SAME R Results'!BM55</f>
        <v>1.9747194096960874</v>
      </c>
      <c r="U72" s="817">
        <f>'SAME R Results'!BN55</f>
        <v>0.17732588253993828</v>
      </c>
      <c r="V72" s="784">
        <f>'SAME R Results'!BR55</f>
        <v>258.97177471557052</v>
      </c>
      <c r="W72" s="1086">
        <f>'SAME R Results'!BZ55</f>
        <v>259.49131380277208</v>
      </c>
      <c r="X72" s="1777">
        <f>'SAME R Results'!CA55</f>
        <v>1.25</v>
      </c>
      <c r="Y72" s="1777">
        <f>'SAME R Results'!CB55</f>
        <v>0</v>
      </c>
      <c r="Z72" s="1777">
        <f>'SAME R Results'!CC55</f>
        <v>0</v>
      </c>
      <c r="AA72" s="1777">
        <f>'SAME R Results'!CD55</f>
        <v>0.13041127560786386</v>
      </c>
      <c r="AB72" s="1777"/>
      <c r="AC72" s="1777"/>
      <c r="AD72" s="2029">
        <f>'SAME R Results'!CI55</f>
        <v>55</v>
      </c>
      <c r="AE72" s="2029" t="str">
        <f>'SAME R Results'!CJ55</f>
        <v>Lampwick</v>
      </c>
      <c r="AF72" s="2033">
        <f>'SAME R Results'!CK55</f>
        <v>0.22351514410596268</v>
      </c>
      <c r="AG72" s="2033">
        <f>'SAME R Results'!CL55</f>
        <v>5.6524111842638114E-2</v>
      </c>
      <c r="AH72" s="2033">
        <f>'SAME R Results'!CM55</f>
        <v>2.9105328195547231E-2</v>
      </c>
    </row>
    <row r="73" spans="1:92" ht="16.5" customHeight="1" x14ac:dyDescent="0.2">
      <c r="A73" s="780">
        <v>2</v>
      </c>
      <c r="B73" s="1806" t="str">
        <f>'SAME R Results'!B58</f>
        <v>Lampwick</v>
      </c>
      <c r="C73" s="784">
        <f>'SAME R Results'!F58</f>
        <v>80</v>
      </c>
      <c r="D73" s="785" t="str">
        <f>'SAME R Results'!G58</f>
        <v>High temp  aging</v>
      </c>
      <c r="E73" s="784">
        <f>'SAME R Results'!K58</f>
        <v>8.1</v>
      </c>
      <c r="F73" s="793">
        <f>'SAME R Results'!L58</f>
        <v>1.28</v>
      </c>
      <c r="G73" s="784">
        <f>'SAME R Results'!R58</f>
        <v>40.166666666666664</v>
      </c>
      <c r="H73" s="821">
        <f>'SAME R Results'!AR58</f>
        <v>6.2501534999999988</v>
      </c>
      <c r="I73" s="821">
        <f>'SAME R Results'!AS58</f>
        <v>0</v>
      </c>
      <c r="J73" s="821">
        <f>'SAME R Results'!AT58</f>
        <v>0</v>
      </c>
      <c r="K73" s="784">
        <f>'SAME R Results'!BD58</f>
        <v>4995552.5704270303</v>
      </c>
      <c r="L73" s="784">
        <f>'SAME R Results'!BE58</f>
        <v>620.92863246302545</v>
      </c>
      <c r="M73" s="784">
        <f>'SAME R Results'!BF58</f>
        <v>3.7075495499999995</v>
      </c>
      <c r="N73" s="784">
        <f>'SAME R Results'!BG58</f>
        <v>0.83338176374999995</v>
      </c>
      <c r="O73" s="789"/>
      <c r="P73" s="784">
        <f>'SAME R Results'!BH58</f>
        <v>63.431299809344594</v>
      </c>
      <c r="Q73" s="817">
        <f>'SAME R Results'!BI58</f>
        <v>0.12429628628849503</v>
      </c>
      <c r="R73" s="817">
        <f>'SAME R Results'!BJ58</f>
        <v>0.28945017623069236</v>
      </c>
      <c r="S73" s="817">
        <f>'SAME R Results'!BL58</f>
        <v>4.4488009112618405</v>
      </c>
      <c r="T73" s="817">
        <f>'SAME R Results'!BM58</f>
        <v>2.5078107683239019</v>
      </c>
      <c r="U73" s="817">
        <f>'SAME R Results'!BN58</f>
        <v>8.1451731390200885E-2</v>
      </c>
      <c r="V73" s="784">
        <f>'SAME R Results'!BR58</f>
        <v>620.92863246302545</v>
      </c>
      <c r="W73" s="1086">
        <f>'SAME R Results'!BZ58</f>
        <v>293.02156386703371</v>
      </c>
      <c r="X73" s="1777">
        <f>'SAME R Results'!CA58</f>
        <v>3.4299999999999331</v>
      </c>
      <c r="Y73" s="1777" t="str">
        <f>'SAME R Results'!CB58</f>
        <v xml:space="preserve"> 33L</v>
      </c>
      <c r="Z73" s="1777">
        <f>'SAME R Results'!CC58</f>
        <v>239</v>
      </c>
      <c r="AA73" s="1777">
        <f>'SAME R Results'!CD58</f>
        <v>0.11095854194054665</v>
      </c>
      <c r="AB73" s="1777"/>
      <c r="AC73" s="1777"/>
      <c r="AD73" s="2029">
        <f>'SAME R Results'!CI58</f>
        <v>58</v>
      </c>
      <c r="AE73" s="2029" t="str">
        <f>'SAME R Results'!CJ58</f>
        <v>Lampwick</v>
      </c>
      <c r="AF73" s="2033">
        <f>'SAME R Results'!CK58</f>
        <v>0.12429628628849503</v>
      </c>
      <c r="AG73" s="2033">
        <f>'SAME R Results'!CL58</f>
        <v>5.84498435495375E-2</v>
      </c>
      <c r="AH73" s="2033">
        <f>'SAME R Results'!CM58</f>
        <v>2.929457975941771E-2</v>
      </c>
    </row>
    <row r="74" spans="1:92" ht="16.5" customHeight="1" x14ac:dyDescent="0.2">
      <c r="A74" s="780">
        <v>2</v>
      </c>
      <c r="B74" s="1806" t="str">
        <f>'SAME R Results'!B59</f>
        <v>Lampwick</v>
      </c>
      <c r="C74" s="784" t="str">
        <f>'SAME R Results'!F59</f>
        <v>80a</v>
      </c>
      <c r="D74" s="785" t="str">
        <f>'SAME R Results'!G59</f>
        <v>aged</v>
      </c>
      <c r="E74" s="784">
        <f>'SAME R Results'!K59</f>
        <v>8.1</v>
      </c>
      <c r="F74" s="793">
        <f>'SAME R Results'!L59</f>
        <v>1.28</v>
      </c>
      <c r="G74" s="784">
        <f>'SAME R Results'!R59</f>
        <v>580.33333333333337</v>
      </c>
      <c r="H74" s="821">
        <f>'SAME R Results'!AR59</f>
        <v>6.2508695000000012</v>
      </c>
      <c r="I74" s="821">
        <f>'SAME R Results'!AS59</f>
        <v>0</v>
      </c>
      <c r="J74" s="821">
        <f>'SAME R Results'!AT59</f>
        <v>0</v>
      </c>
      <c r="K74" s="784">
        <f>'SAME R Results'!BD59</f>
        <v>1482905.7467800037</v>
      </c>
      <c r="L74" s="784">
        <f>'SAME R Results'!BE59</f>
        <v>376.57962446178351</v>
      </c>
      <c r="M74" s="784">
        <f>'SAME R Results'!BF59</f>
        <v>3.1901534499999995</v>
      </c>
      <c r="N74" s="784">
        <f>'SAME R Results'!BG59</f>
        <v>0.71648777375000006</v>
      </c>
      <c r="O74" s="789"/>
      <c r="P74" s="784">
        <f>'SAME R Results'!BH59</f>
        <v>55.126606662080725</v>
      </c>
      <c r="Q74" s="817">
        <f>'SAME R Results'!BI59</f>
        <v>0.25394710707642226</v>
      </c>
      <c r="R74" s="817">
        <f>'SAME R Results'!BJ59</f>
        <v>0.41407883222812808</v>
      </c>
      <c r="S74" s="817">
        <f>'SAME R Results'!BL59</f>
        <v>4.4524883283118255</v>
      </c>
      <c r="T74" s="817">
        <f>'SAME R Results'!BM59</f>
        <v>2.0122138995127745</v>
      </c>
      <c r="U74" s="817">
        <f>'SAME R Results'!BN59</f>
        <v>0.19887188478739723</v>
      </c>
      <c r="V74" s="784">
        <f>'SAME R Results'!BR59</f>
        <v>376.57962446178351</v>
      </c>
      <c r="W74" s="1086">
        <f>'SAME R Results'!BZ59</f>
        <v>293.02156386703371</v>
      </c>
      <c r="X74" s="1777">
        <f>'SAME R Results'!CA59</f>
        <v>3.4299999999999331</v>
      </c>
      <c r="Y74" s="1777">
        <f>'SAME R Results'!CB59</f>
        <v>0</v>
      </c>
      <c r="Z74" s="1777">
        <f>'SAME R Results'!CC59</f>
        <v>0</v>
      </c>
      <c r="AA74" s="1777">
        <f>'SAME R Results'!CD59</f>
        <v>9.6431381916178074E-2</v>
      </c>
      <c r="AB74" s="1777"/>
      <c r="AC74" s="1777"/>
      <c r="AD74" s="2029">
        <f>'SAME R Results'!CI59</f>
        <v>59</v>
      </c>
      <c r="AE74" s="2029" t="str">
        <f>'SAME R Results'!CJ59</f>
        <v>Lampwick</v>
      </c>
      <c r="AF74" s="2033">
        <f>'SAME R Results'!CK59</f>
        <v>0.25394710707642226</v>
      </c>
      <c r="AG74" s="2033">
        <f>'SAME R Results'!CL59</f>
        <v>5.7869577744105408E-2</v>
      </c>
      <c r="AH74" s="2033">
        <f>'SAME R Results'!CM59</f>
        <v>2.9274870450336082E-2</v>
      </c>
    </row>
    <row r="75" spans="1:92" ht="16.5" customHeight="1" x14ac:dyDescent="0.2">
      <c r="A75" s="780">
        <v>2</v>
      </c>
      <c r="B75" s="1806" t="str">
        <f>'SAME R Results'!B62</f>
        <v>Lampwick</v>
      </c>
      <c r="C75" s="784">
        <f>'SAME R Results'!F62</f>
        <v>82</v>
      </c>
      <c r="D75" s="785" t="str">
        <f>'SAME R Results'!G62</f>
        <v>Mid temp aging</v>
      </c>
      <c r="E75" s="784">
        <f>'SAME R Results'!K62</f>
        <v>8.1</v>
      </c>
      <c r="F75" s="793">
        <f>'SAME R Results'!L62</f>
        <v>1.2649999999999999</v>
      </c>
      <c r="G75" s="784">
        <f>'SAME R Results'!R62</f>
        <v>39</v>
      </c>
      <c r="H75" s="821">
        <f>'SAME R Results'!AR62</f>
        <v>6.2503665000000002</v>
      </c>
      <c r="I75" s="821">
        <f>'SAME R Results'!AS62</f>
        <v>0</v>
      </c>
      <c r="J75" s="821">
        <f>'SAME R Results'!AT62</f>
        <v>0</v>
      </c>
      <c r="K75" s="784">
        <f>'SAME R Results'!BD62</f>
        <v>3463686.4034805261</v>
      </c>
      <c r="L75" s="784">
        <f>'SAME R Results'!BE62</f>
        <v>481.15805922365632</v>
      </c>
      <c r="M75" s="784">
        <f>'SAME R Results'!BF62</f>
        <v>2.5878146449999995</v>
      </c>
      <c r="N75" s="784">
        <f>'SAME R Results'!BG62</f>
        <v>0.57877333999999991</v>
      </c>
      <c r="O75" s="789"/>
      <c r="P75" s="784">
        <f>'SAME R Results'!BH62</f>
        <v>44.111273060196602</v>
      </c>
      <c r="Q75" s="817">
        <f>'SAME R Results'!BI62</f>
        <v>0.13891501803978532</v>
      </c>
      <c r="R75" s="817">
        <f>'SAME R Results'!BJ62</f>
        <v>0.28973711732419516</v>
      </c>
      <c r="S75" s="817">
        <f>'SAME R Results'!BL62</f>
        <v>4.4712056795843429</v>
      </c>
      <c r="T75" s="817">
        <f>'SAME R Results'!BM62</f>
        <v>2.3569926978092739</v>
      </c>
      <c r="U75" s="817">
        <f>'SAME R Results'!BN62</f>
        <v>9.6188185452663361E-2</v>
      </c>
      <c r="V75" s="784">
        <f>'SAME R Results'!BR62</f>
        <v>481.15805922365632</v>
      </c>
      <c r="W75" s="1086">
        <f>'SAME R Results'!BZ62</f>
        <v>282.5836772631244</v>
      </c>
      <c r="X75" s="1777">
        <f>'SAME R Results'!CA62</f>
        <v>1.583333333333381</v>
      </c>
      <c r="Y75" s="1777" t="str">
        <f>'SAME R Results'!CB62</f>
        <v xml:space="preserve"> 35L</v>
      </c>
      <c r="Z75" s="1777">
        <f>'SAME R Results'!CC62</f>
        <v>239</v>
      </c>
      <c r="AA75" s="1777">
        <f>'SAME R Results'!CD62</f>
        <v>0.16715850843863472</v>
      </c>
      <c r="AB75" s="1777"/>
      <c r="AC75" s="1777"/>
      <c r="AD75" s="2029">
        <f>'SAME R Results'!CI62</f>
        <v>62</v>
      </c>
      <c r="AE75" s="2029" t="str">
        <f>'SAME R Results'!CJ62</f>
        <v>Lampwick</v>
      </c>
      <c r="AF75" s="2033">
        <f>'SAME R Results'!CK62</f>
        <v>0.13891501803978532</v>
      </c>
      <c r="AG75" s="2033">
        <f>'SAME R Results'!CL62</f>
        <v>5.8665607802081098E-2</v>
      </c>
      <c r="AH75" s="2033">
        <f>'SAME R Results'!CM62</f>
        <v>2.9331836379530463E-2</v>
      </c>
    </row>
    <row r="76" spans="1:92" ht="16.5" customHeight="1" x14ac:dyDescent="0.2">
      <c r="A76" s="780">
        <v>2</v>
      </c>
      <c r="B76" s="1806" t="str">
        <f>'SAME R Results'!B63</f>
        <v>Lampwick</v>
      </c>
      <c r="C76" s="784" t="str">
        <f>'SAME R Results'!F63</f>
        <v>82a</v>
      </c>
      <c r="D76" s="785" t="str">
        <f>'SAME R Results'!G63</f>
        <v>aged</v>
      </c>
      <c r="E76" s="784">
        <f>'SAME R Results'!K63</f>
        <v>8.1</v>
      </c>
      <c r="F76" s="793">
        <f>'SAME R Results'!L63</f>
        <v>1.2649999999999999</v>
      </c>
      <c r="G76" s="784">
        <f>'SAME R Results'!R63</f>
        <v>579.33333333333337</v>
      </c>
      <c r="H76" s="821">
        <f>'SAME R Results'!AR63</f>
        <v>6.2532045000000007</v>
      </c>
      <c r="I76" s="821">
        <f>'SAME R Results'!AS63</f>
        <v>0</v>
      </c>
      <c r="J76" s="821">
        <f>'SAME R Results'!AT63</f>
        <v>0</v>
      </c>
      <c r="K76" s="784">
        <f>'SAME R Results'!BD63</f>
        <v>1343413.4028339714</v>
      </c>
      <c r="L76" s="784">
        <f>'SAME R Results'!BE63</f>
        <v>309.1324727835684</v>
      </c>
      <c r="M76" s="784">
        <f>'SAME R Results'!BF63</f>
        <v>2.4123677699999999</v>
      </c>
      <c r="N76" s="784">
        <f>'SAME R Results'!BG63</f>
        <v>0.53201655000000003</v>
      </c>
      <c r="O76" s="789"/>
      <c r="P76" s="784">
        <f>'SAME R Results'!BH63</f>
        <v>40.264613381119567</v>
      </c>
      <c r="Q76" s="817">
        <f>'SAME R Results'!BI63</f>
        <v>0.2301097131615957</v>
      </c>
      <c r="R76" s="817">
        <f>'SAME R Results'!BJ63</f>
        <v>0.38539411449136129</v>
      </c>
      <c r="S76" s="817">
        <f>'SAME R Results'!BL63</f>
        <v>4.5343848231789021</v>
      </c>
      <c r="T76" s="817">
        <f>'SAME R Results'!BM63</f>
        <v>2.0505944091004547</v>
      </c>
      <c r="U76" s="817">
        <f>'SAME R Results'!BN63</f>
        <v>0.17780742294482293</v>
      </c>
      <c r="V76" s="784">
        <f>'SAME R Results'!BR63</f>
        <v>309.1324727835684</v>
      </c>
      <c r="W76" s="1086">
        <f>'SAME R Results'!BZ63</f>
        <v>282.5836772631244</v>
      </c>
      <c r="X76" s="1777">
        <f>'SAME R Results'!CA63</f>
        <v>1.583333333333381</v>
      </c>
      <c r="Y76" s="1777">
        <f>'SAME R Results'!CB63</f>
        <v>0</v>
      </c>
      <c r="Z76" s="1777">
        <f>'SAME R Results'!CC63</f>
        <v>0</v>
      </c>
      <c r="AA76" s="1777">
        <f>'SAME R Results'!CD63</f>
        <v>0.15258169281265901</v>
      </c>
      <c r="AB76" s="1777"/>
      <c r="AC76" s="1777"/>
      <c r="AD76" s="2029">
        <f>'SAME R Results'!CI63</f>
        <v>63</v>
      </c>
      <c r="AE76" s="2029" t="str">
        <f>'SAME R Results'!CJ63</f>
        <v>Lampwick</v>
      </c>
      <c r="AF76" s="2033">
        <f>'SAME R Results'!CK63</f>
        <v>0.2301097131615957</v>
      </c>
      <c r="AG76" s="2033">
        <f>'SAME R Results'!CL63</f>
        <v>5.991285070009341E-2</v>
      </c>
      <c r="AH76" s="2033">
        <f>'SAME R Results'!CM63</f>
        <v>2.9507601227128227E-2</v>
      </c>
    </row>
    <row r="77" spans="1:92" ht="16.5" hidden="1" customHeight="1" x14ac:dyDescent="0.2">
      <c r="A77" s="780">
        <v>2</v>
      </c>
      <c r="B77" s="785" t="str">
        <f>'SAME R Results'!B74</f>
        <v>Lampwick</v>
      </c>
      <c r="C77" s="784">
        <f>'SAME R Results'!F74</f>
        <v>88</v>
      </c>
      <c r="D77" s="785" t="str">
        <f>'SAME R Results'!G74</f>
        <v>Baseline STS det</v>
      </c>
      <c r="E77" s="784">
        <f>'SAME R Results'!K74</f>
        <v>8.1</v>
      </c>
      <c r="F77" s="793">
        <f>'SAME R Results'!L74</f>
        <v>1.2450000000000001</v>
      </c>
      <c r="G77" s="784" t="str">
        <f>'SAME R Results'!R74</f>
        <v>n/a</v>
      </c>
      <c r="H77" s="821">
        <f>'SAME R Results'!AR74</f>
        <v>6.2472694999999998</v>
      </c>
      <c r="I77" s="821">
        <f>'SAME R Results'!AS74</f>
        <v>4.5754394999999999</v>
      </c>
      <c r="J77" s="821">
        <f>'SAME R Results'!AT74</f>
        <v>5.1099209523809508</v>
      </c>
      <c r="K77" s="784">
        <f>'SAME R Results'!BD74</f>
        <v>2858217.3648894308</v>
      </c>
      <c r="L77" s="784">
        <f>'SAME R Results'!BE74</f>
        <v>359.41498545413867</v>
      </c>
      <c r="M77" s="784">
        <f>'SAME R Results'!BF74</f>
        <v>0</v>
      </c>
      <c r="N77" s="784">
        <f>'SAME R Results'!BG74</f>
        <v>0</v>
      </c>
      <c r="O77" s="789"/>
      <c r="P77" s="784">
        <f>'SAME R Results'!BH74</f>
        <v>23.80550088853709</v>
      </c>
      <c r="Q77" s="817">
        <f>'SAME R Results'!BI74</f>
        <v>0.12574795390624272</v>
      </c>
      <c r="R77" s="817">
        <f>'SAME R Results'!BJ74</f>
        <v>0.25149410867769556</v>
      </c>
      <c r="S77" s="817">
        <f>'SAME R Results'!BL74</f>
        <v>0</v>
      </c>
      <c r="T77" s="817">
        <f>'SAME R Results'!BM74</f>
        <v>2.2991748895015811</v>
      </c>
      <c r="U77" s="817">
        <f>'SAME R Results'!BN74</f>
        <v>8.8917548974246613E-2</v>
      </c>
      <c r="V77" s="784">
        <f>'SAME R Results'!BR74</f>
        <v>359.41498545413867</v>
      </c>
      <c r="W77" s="1086">
        <f>'SAME R Results'!BZ74</f>
        <v>255.1113352889854</v>
      </c>
      <c r="X77" s="1777">
        <f>'SAME R Results'!CA74</f>
        <v>1.0033333333333561</v>
      </c>
      <c r="Y77" s="1777" t="str">
        <f>'SAME R Results'!CB74</f>
        <v xml:space="preserve"> 41L</v>
      </c>
      <c r="Z77" s="1777">
        <f>'SAME R Results'!CC74</f>
        <v>242</v>
      </c>
      <c r="AA77" s="1777">
        <f>'SAME R Results'!CD74</f>
        <v>0.14235847707430496</v>
      </c>
      <c r="AB77" s="1777"/>
      <c r="AC77" s="1777"/>
      <c r="AD77" s="2029"/>
      <c r="AE77" s="2029"/>
      <c r="AF77" s="2033"/>
      <c r="AG77" s="2033"/>
      <c r="AH77" s="2033"/>
    </row>
    <row r="78" spans="1:92" ht="16.5" customHeight="1" x14ac:dyDescent="0.2">
      <c r="A78" s="780">
        <v>2</v>
      </c>
      <c r="B78" s="1806" t="str">
        <f>'SAME R Results'!B87</f>
        <v>Lampwick</v>
      </c>
      <c r="C78" s="784">
        <f>'SAME R Results'!F87</f>
        <v>96</v>
      </c>
      <c r="D78" s="785" t="str">
        <f>'SAME R Results'!G87</f>
        <v>No flow run w/aging</v>
      </c>
      <c r="E78" s="784">
        <f>'SAME R Results'!K87</f>
        <v>0</v>
      </c>
      <c r="F78" s="793">
        <f>'SAME R Results'!L87</f>
        <v>1.2450000000000001</v>
      </c>
      <c r="G78" s="784">
        <f>'SAME R Results'!R87</f>
        <v>33.571428571428569</v>
      </c>
      <c r="H78" s="821">
        <f>'SAME R Results'!AR87</f>
        <v>5.7956835</v>
      </c>
      <c r="I78" s="821">
        <f>'SAME R Results'!AS87</f>
        <v>0</v>
      </c>
      <c r="J78" s="821">
        <f>'SAME R Results'!AT87</f>
        <v>0</v>
      </c>
      <c r="K78" s="784">
        <f>'SAME R Results'!BD87</f>
        <v>212271.61609166127</v>
      </c>
      <c r="L78" s="784">
        <f>'SAME R Results'!BE87</f>
        <v>39.214605288208624</v>
      </c>
      <c r="M78" s="784">
        <f>'SAME R Results'!BF87</f>
        <v>0.38079826999999999</v>
      </c>
      <c r="N78" s="784">
        <f>'SAME R Results'!BG87</f>
        <v>9.7846942499999978E-2</v>
      </c>
      <c r="O78" s="789"/>
      <c r="P78" s="784">
        <f>'SAME R Results'!BH87</f>
        <v>8.236688129758063</v>
      </c>
      <c r="Q78" s="817">
        <f>'SAME R Results'!BI87</f>
        <v>0.18473786561871428</v>
      </c>
      <c r="R78" s="817">
        <f>'SAME R Results'!BJ87</f>
        <v>0.4200368161556266</v>
      </c>
      <c r="S78" s="817">
        <f>'SAME R Results'!BL87</f>
        <v>3.8917748502974439</v>
      </c>
      <c r="T78" s="817">
        <f>'SAME R Results'!BM87</f>
        <v>2.4751813854914384</v>
      </c>
      <c r="U78" s="817">
        <f>'SAME R Results'!BN87</f>
        <v>0.12251526494556801</v>
      </c>
      <c r="V78" s="784">
        <f>'SAME R Results'!BR87</f>
        <v>39.214605288208624</v>
      </c>
      <c r="W78" s="1086">
        <f>'SAME R Results'!BZ87</f>
        <v>260.32493766036879</v>
      </c>
      <c r="X78" s="1777">
        <f>'SAME R Results'!CA87</f>
        <v>1.3766666666666927</v>
      </c>
      <c r="Y78" s="1777" t="str">
        <f>'SAME R Results'!CB87</f>
        <v xml:space="preserve"> 49L</v>
      </c>
      <c r="Z78" s="1777">
        <f>'SAME R Results'!CC87</f>
        <v>250</v>
      </c>
      <c r="AA78" s="1777">
        <f>'SAME R Results'!CD87</f>
        <v>3.5898398628484825E-2</v>
      </c>
      <c r="AB78" s="1777"/>
      <c r="AC78" s="1777"/>
      <c r="AD78" s="2029">
        <f>'SAME R Results'!CI87</f>
        <v>87</v>
      </c>
      <c r="AE78" s="2029" t="str">
        <f>'SAME R Results'!CJ87</f>
        <v>Lampwick</v>
      </c>
      <c r="AF78" s="2033">
        <f>'SAME R Results'!CK87</f>
        <v>0.18473786561871428</v>
      </c>
      <c r="AG78" s="2033">
        <f>'SAME R Results'!CL87</f>
        <v>4.623196410997113E-2</v>
      </c>
      <c r="AH78" s="2033">
        <f>'SAME R Results'!CM87</f>
        <v>2.9863245582978343E-2</v>
      </c>
    </row>
    <row r="79" spans="1:92" s="11" customFormat="1" ht="16.5" customHeight="1" x14ac:dyDescent="0.2">
      <c r="A79" s="780">
        <v>2</v>
      </c>
      <c r="B79" s="1806" t="str">
        <f>'SAME R Results'!B88</f>
        <v>Lampwick</v>
      </c>
      <c r="C79" s="784" t="str">
        <f>'SAME R Results'!F88</f>
        <v>96a</v>
      </c>
      <c r="D79" s="785" t="str">
        <f>'SAME R Results'!G88</f>
        <v>aged</v>
      </c>
      <c r="E79" s="784">
        <f>'SAME R Results'!K88</f>
        <v>0</v>
      </c>
      <c r="F79" s="793">
        <f>'SAME R Results'!L88</f>
        <v>1.2450000000000001</v>
      </c>
      <c r="G79" s="784">
        <f>'SAME R Results'!R88</f>
        <v>581.71428571428567</v>
      </c>
      <c r="H79" s="821">
        <f>'SAME R Results'!AR88</f>
        <v>5.7411044999999996</v>
      </c>
      <c r="I79" s="821">
        <f>'SAME R Results'!AS88</f>
        <v>0</v>
      </c>
      <c r="J79" s="821">
        <f>'SAME R Results'!AT88</f>
        <v>0</v>
      </c>
      <c r="K79" s="784">
        <f>'SAME R Results'!BD88</f>
        <v>175271.79330633517</v>
      </c>
      <c r="L79" s="784">
        <f>'SAME R Results'!BE88</f>
        <v>41.531251266067784</v>
      </c>
      <c r="M79" s="784">
        <f>'SAME R Results'!BF88</f>
        <v>0.38020323</v>
      </c>
      <c r="N79" s="784">
        <f>'SAME R Results'!BG88</f>
        <v>9.7663875000000039E-2</v>
      </c>
      <c r="O79" s="789"/>
      <c r="P79" s="784">
        <f>'SAME R Results'!BH88</f>
        <v>8.4419364904923988</v>
      </c>
      <c r="Q79" s="817">
        <f>'SAME R Results'!BI88</f>
        <v>0.23695342235404995</v>
      </c>
      <c r="R79" s="817">
        <f>'SAME R Results'!BJ88</f>
        <v>0.45141620220360806</v>
      </c>
      <c r="S79" s="817">
        <f>'SAME R Results'!BL88</f>
        <v>3.892977111547129</v>
      </c>
      <c r="T79" s="817">
        <f>'SAME R Results'!BM88</f>
        <v>2.2318344473036289</v>
      </c>
      <c r="U79" s="817">
        <f>'SAME R Results'!BN88</f>
        <v>0.17167454583651137</v>
      </c>
      <c r="V79" s="784">
        <f>'SAME R Results'!BR88</f>
        <v>41.531251266067784</v>
      </c>
      <c r="W79" s="1086">
        <f>'SAME R Results'!BZ88</f>
        <v>260.32493766036879</v>
      </c>
      <c r="X79" s="1777">
        <f>'SAME R Results'!CA88</f>
        <v>1.3766666666666927</v>
      </c>
      <c r="Y79" s="1777">
        <f>'SAME R Results'!CB88</f>
        <v>0</v>
      </c>
      <c r="Z79" s="1777">
        <f>'SAME R Results'!CC88</f>
        <v>0</v>
      </c>
      <c r="AA79" s="1777">
        <f>'SAME R Results'!CD88</f>
        <v>3.6792943542096924E-2</v>
      </c>
      <c r="AB79" s="1777"/>
      <c r="AC79" s="1777"/>
      <c r="AD79" s="2029">
        <f>'SAME R Results'!CI88</f>
        <v>88</v>
      </c>
      <c r="AE79" s="2029" t="str">
        <f>'SAME R Results'!CJ88</f>
        <v>Lampwick</v>
      </c>
      <c r="AF79" s="2033">
        <f>'SAME R Results'!CK88</f>
        <v>0.23695342235404995</v>
      </c>
      <c r="AG79" s="2033">
        <f>'SAME R Results'!CL88</f>
        <v>4.5037442585382871E-2</v>
      </c>
      <c r="AH79" s="2033">
        <f>'SAME R Results'!CM88</f>
        <v>3.0502607650178828E-2</v>
      </c>
      <c r="AI79" s="2028"/>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6.5" customHeight="1" x14ac:dyDescent="0.2">
      <c r="A80" s="780">
        <v>2</v>
      </c>
      <c r="B80" s="1806" t="str">
        <f>'SAME R Results'!B93</f>
        <v>Lampwick</v>
      </c>
      <c r="C80" s="784">
        <f>'SAME R Results'!F93</f>
        <v>98</v>
      </c>
      <c r="D80" s="785" t="str">
        <f>'SAME R Results'!G93</f>
        <v>No flow run w/ aging</v>
      </c>
      <c r="E80" s="784">
        <f>'SAME R Results'!K93</f>
        <v>0</v>
      </c>
      <c r="F80" s="793">
        <f>'SAME R Results'!L93</f>
        <v>1.28</v>
      </c>
      <c r="G80" s="784">
        <f>'SAME R Results'!R93</f>
        <v>37.142857142857146</v>
      </c>
      <c r="H80" s="821">
        <f>'SAME R Results'!AR93</f>
        <v>6.222127619047618</v>
      </c>
      <c r="I80" s="821">
        <f>'SAME R Results'!AS93</f>
        <v>0</v>
      </c>
      <c r="J80" s="821">
        <f>'SAME R Results'!AT93</f>
        <v>0</v>
      </c>
      <c r="K80" s="784">
        <f>'SAME R Results'!BD93</f>
        <v>438728.96546478604</v>
      </c>
      <c r="L80" s="784">
        <f>'SAME R Results'!BE93</f>
        <v>73.832543651750925</v>
      </c>
      <c r="M80" s="784">
        <f>'SAME R Results'!BF93</f>
        <v>0.69019462662337649</v>
      </c>
      <c r="N80" s="784">
        <f>'SAME R Results'!BG93</f>
        <v>0.18782679496753252</v>
      </c>
      <c r="O80" s="789"/>
      <c r="P80" s="784">
        <f>'SAME R Results'!BH93</f>
        <v>15.029824068911578</v>
      </c>
      <c r="Q80" s="817">
        <f>'SAME R Results'!BI93</f>
        <v>0.16828736979682504</v>
      </c>
      <c r="R80" s="817">
        <f>'SAME R Results'!BJ93</f>
        <v>0.40295169678721698</v>
      </c>
      <c r="S80" s="817">
        <f>'SAME R Results'!BL93</f>
        <v>3.6746334661286353</v>
      </c>
      <c r="T80" s="817">
        <f>'SAME R Results'!BM93</f>
        <v>2.5457404617536565</v>
      </c>
      <c r="U80" s="817">
        <f>'SAME R Results'!BN93</f>
        <v>0.1087553899042086</v>
      </c>
      <c r="V80" s="784">
        <f>'SAME R Results'!BR93</f>
        <v>73.832543651750925</v>
      </c>
      <c r="W80" s="1086">
        <f>'SAME R Results'!BZ93</f>
        <v>295.6786559110368</v>
      </c>
      <c r="X80" s="1777">
        <f>'SAME R Results'!CA93</f>
        <v>3.7666666666666959</v>
      </c>
      <c r="Y80" s="1777" t="str">
        <f>'SAME R Results'!CB93</f>
        <v xml:space="preserve"> 51L</v>
      </c>
      <c r="Z80" s="1777">
        <f>'SAME R Results'!CC93</f>
        <v>251</v>
      </c>
      <c r="AA80" s="1777">
        <f>'SAME R Results'!CD93</f>
        <v>2.3941312676142152E-2</v>
      </c>
      <c r="AB80" s="1777"/>
      <c r="AC80" s="1777"/>
      <c r="AD80" s="2029">
        <f>'SAME R Results'!CI93</f>
        <v>93</v>
      </c>
      <c r="AE80" s="2029" t="str">
        <f>'SAME R Results'!CJ93</f>
        <v>Lampwick</v>
      </c>
      <c r="AF80" s="2033">
        <f>'SAME R Results'!CK93</f>
        <v>0.16828736979682504</v>
      </c>
      <c r="AG80" s="2033">
        <f>'SAME R Results'!CL93</f>
        <v>4.5921670370780238E-2</v>
      </c>
      <c r="AH80" s="2033">
        <f>'SAME R Results'!CM93</f>
        <v>2.8724451584369801E-2</v>
      </c>
    </row>
    <row r="81" spans="1:92" ht="16.5" customHeight="1" x14ac:dyDescent="0.2">
      <c r="A81" s="780">
        <v>2</v>
      </c>
      <c r="B81" s="1806" t="str">
        <f>'SAME R Results'!B94</f>
        <v>Lampwick</v>
      </c>
      <c r="C81" s="784" t="str">
        <f>'SAME R Results'!F94</f>
        <v>98a</v>
      </c>
      <c r="D81" s="785" t="str">
        <f>'SAME R Results'!G94</f>
        <v>aged</v>
      </c>
      <c r="E81" s="784">
        <f>'SAME R Results'!K94</f>
        <v>0</v>
      </c>
      <c r="F81" s="793">
        <f>'SAME R Results'!L94</f>
        <v>1.28</v>
      </c>
      <c r="G81" s="784">
        <f>'SAME R Results'!R94</f>
        <v>585.28571428571433</v>
      </c>
      <c r="H81" s="821">
        <f>'SAME R Results'!AR94</f>
        <v>6.1840814999999996</v>
      </c>
      <c r="I81" s="821">
        <f>'SAME R Results'!AS94</f>
        <v>0</v>
      </c>
      <c r="J81" s="821">
        <f>'SAME R Results'!AT94</f>
        <v>0</v>
      </c>
      <c r="K81" s="784">
        <f>'SAME R Results'!BD94</f>
        <v>329083.62258389778</v>
      </c>
      <c r="L81" s="784">
        <f>'SAME R Results'!BE94</f>
        <v>61.128591098456731</v>
      </c>
      <c r="M81" s="784">
        <f>'SAME R Results'!BF94</f>
        <v>0.63166807000000003</v>
      </c>
      <c r="N81" s="784">
        <f>'SAME R Results'!BG94</f>
        <v>0.17208094874999999</v>
      </c>
      <c r="O81" s="789"/>
      <c r="P81" s="784">
        <f>'SAME R Results'!BH94</f>
        <v>13.793562403036354</v>
      </c>
      <c r="Q81" s="817">
        <f>'SAME R Results'!BI94</f>
        <v>0.18575397529201682</v>
      </c>
      <c r="R81" s="817">
        <f>'SAME R Results'!BJ94</f>
        <v>0.43098006676055478</v>
      </c>
      <c r="S81" s="817">
        <f>'SAME R Results'!BL94</f>
        <v>3.6707612004027848</v>
      </c>
      <c r="T81" s="817">
        <f>'SAME R Results'!BM94</f>
        <v>2.5027965278330568</v>
      </c>
      <c r="U81" s="817">
        <f>'SAME R Results'!BN94</f>
        <v>0.12194909540707573</v>
      </c>
      <c r="V81" s="784">
        <f>'SAME R Results'!BR94</f>
        <v>61.128591098456731</v>
      </c>
      <c r="W81" s="1086">
        <f>'SAME R Results'!BZ94</f>
        <v>295.6786559110368</v>
      </c>
      <c r="X81" s="1777">
        <f>'SAME R Results'!CA94</f>
        <v>3.7666666666666959</v>
      </c>
      <c r="Y81" s="1777">
        <f>'SAME R Results'!CB94</f>
        <v>0</v>
      </c>
      <c r="Z81" s="1777">
        <f>'SAME R Results'!CC94</f>
        <v>0</v>
      </c>
      <c r="AA81" s="1777">
        <f>'SAME R Results'!CD94</f>
        <v>2.1972046305721457E-2</v>
      </c>
      <c r="AB81" s="1777"/>
      <c r="AC81" s="1777"/>
      <c r="AD81" s="2029">
        <f>'SAME R Results'!CI94</f>
        <v>94</v>
      </c>
      <c r="AE81" s="2029" t="str">
        <f>'SAME R Results'!CJ94</f>
        <v>Lampwick</v>
      </c>
      <c r="AF81" s="2033">
        <f>'SAME R Results'!CK94</f>
        <v>0.18575397529201682</v>
      </c>
      <c r="AG81" s="2033">
        <f>'SAME R Results'!CL94</f>
        <v>4.5794411301677364E-2</v>
      </c>
      <c r="AH81" s="2033">
        <f>'SAME R Results'!CM94</f>
        <v>2.8742320322663092E-2</v>
      </c>
    </row>
    <row r="82" spans="1:92" ht="16.5" customHeight="1" x14ac:dyDescent="0.2">
      <c r="A82" s="780">
        <v>2</v>
      </c>
      <c r="B82" s="1806" t="str">
        <f>'SAME R Results'!B110</f>
        <v>Lampwick</v>
      </c>
      <c r="C82" s="784">
        <f>'SAME R Results'!F110</f>
        <v>106</v>
      </c>
      <c r="D82" s="785" t="str">
        <f>'SAME R Results'!G110</f>
        <v>No flow run w/ aging</v>
      </c>
      <c r="E82" s="784">
        <f>'SAME R Results'!K110</f>
        <v>0</v>
      </c>
      <c r="F82" s="793">
        <f>'SAME R Results'!L110</f>
        <v>1.28</v>
      </c>
      <c r="G82" s="784">
        <f>'SAME R Results'!R110</f>
        <v>29.714285714285715</v>
      </c>
      <c r="H82" s="821">
        <f>'SAME R Results'!AR110</f>
        <v>6.2560419999999999</v>
      </c>
      <c r="I82" s="821">
        <f>'SAME R Results'!AS110</f>
        <v>0</v>
      </c>
      <c r="J82" s="821">
        <f>'SAME R Results'!AT110</f>
        <v>0</v>
      </c>
      <c r="K82" s="784">
        <f>'SAME R Results'!BD110</f>
        <v>107516.96149531422</v>
      </c>
      <c r="L82" s="784">
        <f>'SAME R Results'!BE110</f>
        <v>47.564685690088332</v>
      </c>
      <c r="M82" s="784">
        <f>'SAME R Results'!BF110</f>
        <v>0.79522721499999971</v>
      </c>
      <c r="N82" s="784">
        <f>'SAME R Results'!BG110</f>
        <v>0.20453255250000008</v>
      </c>
      <c r="O82" s="789"/>
      <c r="P82" s="784">
        <f>'SAME R Results'!BH110</f>
        <v>12.131364</v>
      </c>
      <c r="Q82" s="817">
        <f>'SAME R Results'!BI110</f>
        <v>0.44239239119644658</v>
      </c>
      <c r="R82" s="817">
        <f>'SAME R Results'!BJ110</f>
        <v>0.59953058438413609</v>
      </c>
      <c r="S82" s="817">
        <f>'SAME R Results'!BL110</f>
        <v>3.8880227390698576</v>
      </c>
      <c r="T82" s="817">
        <f>'SAME R Results'!BM110</f>
        <v>1.7355361204504993</v>
      </c>
      <c r="U82" s="817">
        <f>'SAME R Results'!BN110</f>
        <v>0.38001942957695506</v>
      </c>
      <c r="V82" s="784">
        <f>'SAME R Results'!BR110</f>
        <v>47.564685690088332</v>
      </c>
      <c r="W82" s="1086">
        <f>'SAME R Results'!BZ110</f>
        <v>296.85201609236873</v>
      </c>
      <c r="X82" s="1777">
        <f>'SAME R Results'!CA110</f>
        <v>2.9300000000000992</v>
      </c>
      <c r="Y82" s="1777" t="str">
        <f>'SAME R Results'!CB110</f>
        <v xml:space="preserve"> 59L</v>
      </c>
      <c r="Z82" s="1777">
        <f>'SAME R Results'!CC110</f>
        <v>252</v>
      </c>
      <c r="AA82" s="1777">
        <f>'SAME R Results'!CD110</f>
        <v>2.48423836177466E-2</v>
      </c>
      <c r="AB82" s="1777"/>
      <c r="AC82" s="1777"/>
      <c r="AD82" s="2029">
        <f>'SAME R Results'!CI110</f>
        <v>110</v>
      </c>
      <c r="AE82" s="2029" t="str">
        <f>'SAME R Results'!CJ110</f>
        <v>Lampwick</v>
      </c>
      <c r="AF82" s="2033">
        <f>'SAME R Results'!CK110</f>
        <v>0.44239239119644658</v>
      </c>
      <c r="AG82" s="2033">
        <f>'SAME R Results'!CL110</f>
        <v>6.5551344020342614E-2</v>
      </c>
      <c r="AH82" s="2033">
        <f>'SAME R Results'!CM110</f>
        <v>4.4827524993743983E-2</v>
      </c>
    </row>
    <row r="83" spans="1:92" ht="16.5" customHeight="1" x14ac:dyDescent="0.2">
      <c r="A83" s="780">
        <v>2</v>
      </c>
      <c r="B83" s="1806" t="str">
        <f>'SAME R Results'!B111</f>
        <v>Lampwick</v>
      </c>
      <c r="C83" s="784" t="str">
        <f>'SAME R Results'!F111</f>
        <v>106a</v>
      </c>
      <c r="D83" s="785" t="str">
        <f>'SAME R Results'!G111</f>
        <v>aged</v>
      </c>
      <c r="E83" s="784">
        <f>'SAME R Results'!K111</f>
        <v>0</v>
      </c>
      <c r="F83" s="793">
        <f>'SAME R Results'!L111</f>
        <v>1.28</v>
      </c>
      <c r="G83" s="784">
        <f>'SAME R Results'!R111</f>
        <v>558.28571428571433</v>
      </c>
      <c r="H83" s="821">
        <f>'SAME R Results'!AR111</f>
        <v>6.2467810000000012</v>
      </c>
      <c r="I83" s="821">
        <f>'SAME R Results'!AS111</f>
        <v>0</v>
      </c>
      <c r="J83" s="821">
        <f>'SAME R Results'!AT111</f>
        <v>0</v>
      </c>
      <c r="K83" s="784">
        <f>'SAME R Results'!BD111</f>
        <v>97001.378207353002</v>
      </c>
      <c r="L83" s="784">
        <f>'SAME R Results'!BE111</f>
        <v>39.072658769889138</v>
      </c>
      <c r="M83" s="784">
        <f>'SAME R Results'!BF111</f>
        <v>0.70729056500000009</v>
      </c>
      <c r="N83" s="784">
        <f>'SAME R Results'!BG111</f>
        <v>0.17888259500000001</v>
      </c>
      <c r="O83" s="808"/>
      <c r="P83" s="784">
        <f>'SAME R Results'!BH111</f>
        <v>10.791703999999999</v>
      </c>
      <c r="Q83" s="817">
        <f>'SAME R Results'!BI111</f>
        <v>0.40280519196713138</v>
      </c>
      <c r="R83" s="817">
        <f>'SAME R Results'!BJ111</f>
        <v>0.59672078557518438</v>
      </c>
      <c r="S83" s="817">
        <f>'SAME R Results'!BL111</f>
        <v>3.9539373017257495</v>
      </c>
      <c r="T83" s="817">
        <f>'SAME R Results'!BM111</f>
        <v>1.8717880227738097</v>
      </c>
      <c r="U83" s="817">
        <f>'SAME R Results'!BN111</f>
        <v>0.3309459012244117</v>
      </c>
      <c r="V83" s="784">
        <f>'SAME R Results'!BR111</f>
        <v>39.072658769889138</v>
      </c>
      <c r="W83" s="1086">
        <f>'SAME R Results'!BZ111</f>
        <v>296.85201609236873</v>
      </c>
      <c r="X83" s="1777">
        <f>'SAME R Results'!CA111</f>
        <v>2.9300000000000992</v>
      </c>
      <c r="Y83" s="1777">
        <f>'SAME R Results'!CB111</f>
        <v>0</v>
      </c>
      <c r="Z83" s="1777">
        <f>'SAME R Results'!CC111</f>
        <v>0</v>
      </c>
      <c r="AA83" s="1777">
        <f>'SAME R Results'!CD111</f>
        <v>2.2099052559726214E-2</v>
      </c>
      <c r="AB83" s="1777"/>
      <c r="AC83" s="1777"/>
      <c r="AD83" s="2029">
        <f>'SAME R Results'!CI111</f>
        <v>111</v>
      </c>
      <c r="AE83" s="2029" t="str">
        <f>'SAME R Results'!CJ111</f>
        <v>Lampwick</v>
      </c>
      <c r="AF83" s="2033">
        <f>'SAME R Results'!CK111</f>
        <v>0.40280519196713138</v>
      </c>
      <c r="AG83" s="2033">
        <f>'SAME R Results'!CL111</f>
        <v>6.5540211721893046E-2</v>
      </c>
      <c r="AH83" s="2033">
        <f>'SAME R Results'!CM111</f>
        <v>4.2501922569073425E-2</v>
      </c>
      <c r="AI83" s="2026"/>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row>
    <row r="84" spans="1:92" ht="16.5" hidden="1" customHeight="1" x14ac:dyDescent="0.2">
      <c r="A84" s="780">
        <v>2</v>
      </c>
      <c r="B84" s="785" t="str">
        <f>'SAME R Results'!B118</f>
        <v>Lampwick</v>
      </c>
      <c r="C84" s="784">
        <f>'SAME R Results'!F118</f>
        <v>110</v>
      </c>
      <c r="D84" s="785" t="str">
        <f>'SAME R Results'!G118</f>
        <v>low flow run w STS</v>
      </c>
      <c r="E84" s="784">
        <f>'SAME R Results'!K118</f>
        <v>2</v>
      </c>
      <c r="F84" s="793">
        <f>'SAME R Results'!L118</f>
        <v>1.28</v>
      </c>
      <c r="G84" s="784">
        <f>'SAME R Results'!R118</f>
        <v>21.428571428571427</v>
      </c>
      <c r="H84" s="821">
        <f>'SAME R Results'!AR118</f>
        <v>6.2793880000000009</v>
      </c>
      <c r="I84" s="821">
        <f>'SAME R Results'!AS118</f>
        <v>4.8928252380952379</v>
      </c>
      <c r="J84" s="821">
        <f>'SAME R Results'!AT118</f>
        <v>5.1263119999999986</v>
      </c>
      <c r="K84" s="784">
        <f>'SAME R Results'!BD118</f>
        <v>915311.87562477367</v>
      </c>
      <c r="L84" s="784">
        <f>'SAME R Results'!BE118</f>
        <v>269.64467313300628</v>
      </c>
      <c r="M84" s="784">
        <f>'SAME R Results'!BF118</f>
        <v>0</v>
      </c>
      <c r="N84" s="784">
        <f>'SAME R Results'!BG118</f>
        <v>0</v>
      </c>
      <c r="O84" s="789"/>
      <c r="P84" s="784">
        <f>'SAME R Results'!BH118</f>
        <v>52.899787351939423</v>
      </c>
      <c r="Q84" s="817">
        <f>'SAME R Results'!BI118</f>
        <v>0.29459322042440694</v>
      </c>
      <c r="R84" s="817">
        <f>'SAME R Results'!BJ118</f>
        <v>0.47969155079332726</v>
      </c>
      <c r="S84" s="817">
        <f>'SAME R Results'!BL118</f>
        <v>0</v>
      </c>
      <c r="T84" s="817">
        <f>'SAME R Results'!BM118</f>
        <v>2.0102241523207525</v>
      </c>
      <c r="U84" s="817">
        <f>'SAME R Results'!BN118</f>
        <v>0.2308623369659521</v>
      </c>
      <c r="V84" s="784">
        <f>'SAME R Results'!BR118</f>
        <v>269.64467313300628</v>
      </c>
      <c r="W84" s="1086">
        <f>'SAME R Results'!BZ118</f>
        <v>299.07317141986238</v>
      </c>
      <c r="X84" s="1777">
        <f>'SAME R Results'!CA118</f>
        <v>5.713333333333348</v>
      </c>
      <c r="Y84" s="1777" t="str">
        <f>'SAME R Results'!CB118</f>
        <v xml:space="preserve"> 63L</v>
      </c>
      <c r="Z84" s="1777">
        <f>'SAME R Results'!CC118</f>
        <v>253</v>
      </c>
      <c r="AA84" s="1777">
        <f>'SAME R Results'!CD118</f>
        <v>5.5554035725490503E-2</v>
      </c>
      <c r="AB84" s="1777"/>
      <c r="AC84" s="1777"/>
      <c r="AD84" s="2029"/>
      <c r="AE84" s="2029"/>
      <c r="AF84" s="2029"/>
      <c r="AG84" s="2029"/>
      <c r="AH84" s="2029"/>
    </row>
    <row r="85" spans="1:92" ht="16.5" customHeight="1" x14ac:dyDescent="0.2">
      <c r="A85" s="780">
        <v>2</v>
      </c>
      <c r="B85" s="839" t="str">
        <f>'SAME R Results'!B8</f>
        <v>Pyrell</v>
      </c>
      <c r="C85" s="784">
        <f>'SAME R Results'!F8</f>
        <v>52</v>
      </c>
      <c r="D85" s="785" t="str">
        <f>'SAME R Results'!G8</f>
        <v>Baseline</v>
      </c>
      <c r="E85" s="784">
        <f>'SAME R Results'!K8</f>
        <v>8.1</v>
      </c>
      <c r="F85" s="793">
        <f>'SAME R Results'!L8</f>
        <v>1.22</v>
      </c>
      <c r="G85" s="784" t="str">
        <f>'SAME R Results'!R8</f>
        <v>n/a</v>
      </c>
      <c r="H85" s="821">
        <f>'SAME R Results'!AR8</f>
        <v>6.2439999999999998</v>
      </c>
      <c r="I85" s="821">
        <f>'SAME R Results'!AS8</f>
        <v>0</v>
      </c>
      <c r="J85" s="821">
        <f>'SAME R Results'!AT8</f>
        <v>0</v>
      </c>
      <c r="K85" s="784">
        <f>'SAME R Results'!BD8</f>
        <v>3110970.9166285717</v>
      </c>
      <c r="L85" s="784">
        <f>'SAME R Results'!BE8</f>
        <v>647.21974074117884</v>
      </c>
      <c r="M85" s="784">
        <f>'SAME R Results'!BF8</f>
        <v>2.8033341747583633</v>
      </c>
      <c r="N85" s="784">
        <f>'SAME R Results'!BG8</f>
        <v>0.89485197548974349</v>
      </c>
      <c r="O85" s="789"/>
      <c r="P85" s="784">
        <f>'SAME R Results'!BH8</f>
        <v>108.36086003496634</v>
      </c>
      <c r="Q85" s="817">
        <f>'SAME R Results'!BI8</f>
        <v>0.2080442916652481</v>
      </c>
      <c r="R85" s="817">
        <f>'SAME R Results'!BJ8</f>
        <v>0.40519053314258846</v>
      </c>
      <c r="S85" s="817">
        <f>'SAME R Results'!BL8</f>
        <v>3.1327350797031284</v>
      </c>
      <c r="T85" s="817">
        <f>'SAME R Results'!BM8</f>
        <v>2.262475756453556</v>
      </c>
      <c r="U85" s="817">
        <f>'SAME R Results'!BN8</f>
        <v>0.14907474019917849</v>
      </c>
      <c r="V85" s="784">
        <f>'SAME R Results'!BR8</f>
        <v>647.21974074117884</v>
      </c>
      <c r="W85" s="1086">
        <f>'SAME R Results'!BZ8</f>
        <v>230.42121123513496</v>
      </c>
      <c r="X85" s="1777">
        <f>'SAME R Results'!CA8</f>
        <v>0</v>
      </c>
      <c r="Y85" s="1777">
        <f>'SAME R Results'!CB8</f>
        <v>0</v>
      </c>
      <c r="Z85" s="1777">
        <f>'SAME R Results'!CC8</f>
        <v>0</v>
      </c>
      <c r="AA85" s="1777">
        <f>'SAME R Results'!CD8</f>
        <v>0</v>
      </c>
      <c r="AB85" s="1777"/>
      <c r="AC85" s="1777"/>
      <c r="AD85" s="2029">
        <f>'SAME R Results'!CI8</f>
        <v>8</v>
      </c>
      <c r="AE85" s="2029" t="str">
        <f>'SAME R Results'!CJ8</f>
        <v>Pyrell</v>
      </c>
      <c r="AF85" s="2033">
        <f>'SAME R Results'!CK8</f>
        <v>0.2080442916652481</v>
      </c>
      <c r="AG85" s="2033">
        <f>'SAME R Results'!CL8</f>
        <v>2.587035737676659E-2</v>
      </c>
      <c r="AH85" s="2033">
        <f>'SAME R Results'!CM8</f>
        <v>3.6968546838285758E-2</v>
      </c>
    </row>
    <row r="86" spans="1:92" s="11" customFormat="1" ht="16.5" customHeight="1" x14ac:dyDescent="0.2">
      <c r="A86" s="780">
        <v>2</v>
      </c>
      <c r="B86" s="839" t="str">
        <f>'SAME R Results'!B27</f>
        <v>Pyrell</v>
      </c>
      <c r="C86" s="784">
        <f>'SAME R Results'!F27</f>
        <v>63</v>
      </c>
      <c r="D86" s="785" t="str">
        <f>'SAME R Results'!G27</f>
        <v>Baseline Aging</v>
      </c>
      <c r="E86" s="784">
        <f>'SAME R Results'!K27</f>
        <v>8.1</v>
      </c>
      <c r="F86" s="793">
        <f>'SAME R Results'!L27</f>
        <v>1.22</v>
      </c>
      <c r="G86" s="784">
        <f>'SAME R Results'!R27</f>
        <v>55.6</v>
      </c>
      <c r="H86" s="821">
        <f>'SAME R Results'!AR27</f>
        <v>6.2380000000000004</v>
      </c>
      <c r="I86" s="821">
        <f>'SAME R Results'!AS27</f>
        <v>0</v>
      </c>
      <c r="J86" s="821">
        <f>'SAME R Results'!AT27</f>
        <v>0</v>
      </c>
      <c r="K86" s="784">
        <f>'SAME R Results'!BD27</f>
        <v>3862679.2540942985</v>
      </c>
      <c r="L86" s="784">
        <f>'SAME R Results'!BE27</f>
        <v>799.72694879565961</v>
      </c>
      <c r="M86" s="784">
        <f>'SAME R Results'!BF27</f>
        <v>3.3011901906079455</v>
      </c>
      <c r="N86" s="784">
        <f>'SAME R Results'!BG27</f>
        <v>1.110891841851543</v>
      </c>
      <c r="O86" s="789"/>
      <c r="P86" s="784">
        <f>'SAME R Results'!BH27</f>
        <v>121.49421996324</v>
      </c>
      <c r="Q86" s="817">
        <f>'SAME R Results'!BI27</f>
        <v>0.20703943977434275</v>
      </c>
      <c r="R86" s="817">
        <f>'SAME R Results'!BJ27</f>
        <v>0.39164217089803754</v>
      </c>
      <c r="S86" s="817">
        <f>'SAME R Results'!BL27</f>
        <v>2.9716576053936929</v>
      </c>
      <c r="T86" s="817">
        <f>'SAME R Results'!BM27</f>
        <v>2.2219783573112184</v>
      </c>
      <c r="U86" s="817">
        <f>'SAME R Results'!BN27</f>
        <v>0.15053410372740142</v>
      </c>
      <c r="V86" s="784">
        <f>'SAME R Results'!BR27</f>
        <v>799.72694879565961</v>
      </c>
      <c r="W86" s="1086">
        <f>'SAME R Results'!BZ27</f>
        <v>225.3</v>
      </c>
      <c r="X86" s="1777">
        <f>'SAME R Results'!CA27</f>
        <v>0.5633333333333046</v>
      </c>
      <c r="Y86" s="1777" t="str">
        <f>'SAME R Results'!CB27</f>
        <v xml:space="preserve"> 16P</v>
      </c>
      <c r="Z86" s="1777">
        <f>'SAME R Results'!CC27</f>
        <v>235</v>
      </c>
      <c r="AA86" s="1777">
        <f>'SAME R Results'!CD27</f>
        <v>1.2940212777150484</v>
      </c>
      <c r="AB86" s="1777"/>
      <c r="AC86" s="1777"/>
      <c r="AD86" s="2029">
        <f>'SAME R Results'!CI27</f>
        <v>27</v>
      </c>
      <c r="AE86" s="2029" t="str">
        <f>'SAME R Results'!CJ27</f>
        <v>Pyrell</v>
      </c>
      <c r="AF86" s="2033">
        <f>'SAME R Results'!CK27</f>
        <v>0.20703943977434275</v>
      </c>
      <c r="AG86" s="2033">
        <f>'SAME R Results'!CL27</f>
        <v>2.7171582249812153E-2</v>
      </c>
      <c r="AH86" s="2033">
        <f>'SAME R Results'!CM27</f>
        <v>3.3826477741329367E-2</v>
      </c>
      <c r="AI86" s="2028"/>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6.5" customHeight="1" x14ac:dyDescent="0.2">
      <c r="A87" s="780">
        <v>2</v>
      </c>
      <c r="B87" s="839" t="str">
        <f>'SAME R Results'!B28</f>
        <v>Pyrell</v>
      </c>
      <c r="C87" s="784" t="str">
        <f>'SAME R Results'!F28</f>
        <v>63a</v>
      </c>
      <c r="D87" s="785" t="str">
        <f>'SAME R Results'!G28</f>
        <v>aged</v>
      </c>
      <c r="E87" s="784">
        <f>'SAME R Results'!K28</f>
        <v>8.1</v>
      </c>
      <c r="F87" s="793">
        <f>'SAME R Results'!L28</f>
        <v>1.22</v>
      </c>
      <c r="G87" s="784">
        <f>'SAME R Results'!R28</f>
        <v>839.6</v>
      </c>
      <c r="H87" s="821">
        <f>'SAME R Results'!AR28</f>
        <v>6.24</v>
      </c>
      <c r="I87" s="821">
        <f>'SAME R Results'!AS28</f>
        <v>0</v>
      </c>
      <c r="J87" s="821">
        <f>'SAME R Results'!AT28</f>
        <v>0</v>
      </c>
      <c r="K87" s="784">
        <f>'SAME R Results'!BD28</f>
        <v>1414788.1544307088</v>
      </c>
      <c r="L87" s="784">
        <f>'SAME R Results'!BE28</f>
        <v>507.96942227546441</v>
      </c>
      <c r="M87" s="784">
        <f>'SAME R Results'!BF28</f>
        <v>4.4202531833917549</v>
      </c>
      <c r="N87" s="784">
        <f>'SAME R Results'!BG28</f>
        <v>1.439965250255568</v>
      </c>
      <c r="O87" s="789"/>
      <c r="P87" s="784">
        <f>'SAME R Results'!BH28</f>
        <v>116.15557237178292</v>
      </c>
      <c r="Q87" s="817">
        <f>'SAME R Results'!BI28</f>
        <v>0.35904274479868281</v>
      </c>
      <c r="R87" s="817">
        <f>'SAME R Results'!BJ28</f>
        <v>0.53924153627656501</v>
      </c>
      <c r="S87" s="817">
        <f>'SAME R Results'!BL28</f>
        <v>3.0696943433928281</v>
      </c>
      <c r="T87" s="817">
        <f>'SAME R Results'!BM28</f>
        <v>1.8922142617359956</v>
      </c>
      <c r="U87" s="817">
        <f>'SAME R Results'!BN28</f>
        <v>0.29297297716135123</v>
      </c>
      <c r="V87" s="784">
        <f>'SAME R Results'!BR28</f>
        <v>507.96942227546441</v>
      </c>
      <c r="W87" s="1086">
        <f>'SAME R Results'!BZ28</f>
        <v>225.3</v>
      </c>
      <c r="X87" s="1777">
        <f>'SAME R Results'!CA28</f>
        <v>0.5633333333333046</v>
      </c>
      <c r="Y87" s="1777">
        <f>'SAME R Results'!CB28</f>
        <v>0</v>
      </c>
      <c r="Z87" s="1777">
        <f>'SAME R Results'!CC28</f>
        <v>0</v>
      </c>
      <c r="AA87" s="1777">
        <f>'SAME R Results'!CD28</f>
        <v>1.2371599424214197</v>
      </c>
      <c r="AB87" s="1777"/>
      <c r="AC87" s="1777"/>
      <c r="AD87" s="2029">
        <f>'SAME R Results'!CI28</f>
        <v>28</v>
      </c>
      <c r="AE87" s="2029" t="str">
        <f>'SAME R Results'!CJ28</f>
        <v>Pyrell</v>
      </c>
      <c r="AF87" s="2033">
        <f>'SAME R Results'!CK28</f>
        <v>0.35904274479868281</v>
      </c>
      <c r="AG87" s="2033">
        <f>'SAME R Results'!CL28</f>
        <v>3.805459430946375E-2</v>
      </c>
      <c r="AH87" s="2033">
        <f>'SAME R Results'!CM28</f>
        <v>2.7689566236748064E-2</v>
      </c>
    </row>
    <row r="88" spans="1:92" ht="16.5" customHeight="1" x14ac:dyDescent="0.2">
      <c r="A88" s="780">
        <v>2</v>
      </c>
      <c r="B88" s="839" t="str">
        <f>'SAME R Results'!B29</f>
        <v>Pyrell</v>
      </c>
      <c r="C88" s="784">
        <f>'SAME R Results'!F29</f>
        <v>64</v>
      </c>
      <c r="D88" s="785" t="str">
        <f>'SAME R Results'!G29</f>
        <v>High Temp aging</v>
      </c>
      <c r="E88" s="784">
        <f>'SAME R Results'!K29</f>
        <v>8.1</v>
      </c>
      <c r="F88" s="793">
        <f>'SAME R Results'!L29</f>
        <v>1.23</v>
      </c>
      <c r="G88" s="784">
        <f>'SAME R Results'!R29</f>
        <v>47</v>
      </c>
      <c r="H88" s="821">
        <f>'SAME R Results'!AR29</f>
        <v>6.2480000000000002</v>
      </c>
      <c r="I88" s="821">
        <f>'SAME R Results'!AS29</f>
        <v>0</v>
      </c>
      <c r="J88" s="821">
        <f>'SAME R Results'!AT29</f>
        <v>0</v>
      </c>
      <c r="K88" s="784">
        <f>'SAME R Results'!BD29</f>
        <v>3881194.302428619</v>
      </c>
      <c r="L88" s="784">
        <f>'SAME R Results'!BE29</f>
        <v>985.16488408159614</v>
      </c>
      <c r="M88" s="784">
        <f>'SAME R Results'!BF29</f>
        <v>6.4844087888161575</v>
      </c>
      <c r="N88" s="784">
        <f>'SAME R Results'!BG29</f>
        <v>2.1667359078756063</v>
      </c>
      <c r="O88" s="789"/>
      <c r="P88" s="784">
        <f>'SAME R Results'!BH29</f>
        <v>178.73078086905704</v>
      </c>
      <c r="Q88" s="817">
        <f>'SAME R Results'!BI29</f>
        <v>0.2538303437849373</v>
      </c>
      <c r="R88" s="817">
        <f>'SAME R Results'!BJ29</f>
        <v>0.44471159033705637</v>
      </c>
      <c r="S88" s="817">
        <f>'SAME R Results'!BL29</f>
        <v>2.992708416954168</v>
      </c>
      <c r="T88" s="817">
        <f>'SAME R Results'!BM29</f>
        <v>2.1145436150408896</v>
      </c>
      <c r="U88" s="817">
        <f>'SAME R Results'!BN29</f>
        <v>0.19176797520354047</v>
      </c>
      <c r="V88" s="784">
        <f>'SAME R Results'!BR29</f>
        <v>985.16488408159614</v>
      </c>
      <c r="W88" s="1086">
        <f>'SAME R Results'!BZ29</f>
        <v>242.10308472492756</v>
      </c>
      <c r="X88" s="1777">
        <f>'SAME R Results'!CA29</f>
        <v>0.66666666666664876</v>
      </c>
      <c r="Y88" s="1777" t="str">
        <f>'SAME R Results'!CB29</f>
        <v xml:space="preserve"> 17P</v>
      </c>
      <c r="Z88" s="1777">
        <f>'SAME R Results'!CC29</f>
        <v>235</v>
      </c>
      <c r="AA88" s="1777">
        <f>'SAME R Results'!CD29</f>
        <v>1.6085770278215568</v>
      </c>
      <c r="AB88" s="1777"/>
      <c r="AC88" s="1777"/>
      <c r="AD88" s="2029">
        <f>'SAME R Results'!CI29</f>
        <v>29</v>
      </c>
      <c r="AE88" s="2029" t="str">
        <f>'SAME R Results'!CJ29</f>
        <v>Pyrell</v>
      </c>
      <c r="AF88" s="2033">
        <f>'SAME R Results'!CK29</f>
        <v>0.2538303437849373</v>
      </c>
      <c r="AG88" s="2033">
        <f>'SAME R Results'!CL29</f>
        <v>3.6280313649873261E-2</v>
      </c>
      <c r="AH88" s="2033">
        <f>'SAME R Results'!CM29</f>
        <v>2.770117210271078E-2</v>
      </c>
    </row>
    <row r="89" spans="1:92" ht="16.5" customHeight="1" x14ac:dyDescent="0.2">
      <c r="A89" s="780">
        <v>2</v>
      </c>
      <c r="B89" s="839" t="str">
        <f>'SAME R Results'!B30</f>
        <v>Pyrell</v>
      </c>
      <c r="C89" s="784" t="str">
        <f>'SAME R Results'!F30</f>
        <v>64a</v>
      </c>
      <c r="D89" s="785" t="str">
        <f>'SAME R Results'!G30</f>
        <v>aged</v>
      </c>
      <c r="E89" s="784">
        <f>'SAME R Results'!K30</f>
        <v>8.1</v>
      </c>
      <c r="F89" s="793">
        <f>'SAME R Results'!L30</f>
        <v>1.23</v>
      </c>
      <c r="G89" s="784">
        <f>'SAME R Results'!R30</f>
        <v>842.4</v>
      </c>
      <c r="H89" s="821">
        <f>'SAME R Results'!AR30</f>
        <v>6.2489999999999997</v>
      </c>
      <c r="I89" s="821">
        <f>'SAME R Results'!AS30</f>
        <v>0</v>
      </c>
      <c r="J89" s="821">
        <f>'SAME R Results'!AT30</f>
        <v>0</v>
      </c>
      <c r="K89" s="784">
        <f>'SAME R Results'!BD30</f>
        <v>1417570.6344373168</v>
      </c>
      <c r="L89" s="784">
        <f>'SAME R Results'!BE30</f>
        <v>638.11173728499091</v>
      </c>
      <c r="M89" s="784">
        <f>'SAME R Results'!BF30</f>
        <v>6.4328391320488816</v>
      </c>
      <c r="N89" s="784">
        <f>'SAME R Results'!BG30</f>
        <v>2.090487764934887</v>
      </c>
      <c r="O89" s="789"/>
      <c r="P89" s="784">
        <f>'SAME R Results'!BH30</f>
        <v>173.26517841275452</v>
      </c>
      <c r="Q89" s="817">
        <f>'SAME R Results'!BI30</f>
        <v>0.45014457959499116</v>
      </c>
      <c r="R89" s="817">
        <f>'SAME R Results'!BJ30</f>
        <v>0.61572859049642992</v>
      </c>
      <c r="S89" s="817">
        <f>'SAME R Results'!BL30</f>
        <v>3.0771953033885597</v>
      </c>
      <c r="T89" s="817">
        <f>'SAME R Results'!BM30</f>
        <v>1.7501057221171064</v>
      </c>
      <c r="U89" s="817">
        <f>'SAME R Results'!BN30</f>
        <v>0.38488711959034433</v>
      </c>
      <c r="V89" s="784">
        <f>'SAME R Results'!BR30</f>
        <v>638.11173728499091</v>
      </c>
      <c r="W89" s="1086">
        <f>'SAME R Results'!BZ30</f>
        <v>242.10308472492756</v>
      </c>
      <c r="X89" s="1777">
        <f>'SAME R Results'!CA30</f>
        <v>0.66666666666664876</v>
      </c>
      <c r="Y89" s="1777">
        <f>'SAME R Results'!CB30</f>
        <v>0</v>
      </c>
      <c r="Z89" s="1777">
        <f>'SAME R Results'!CC30</f>
        <v>0</v>
      </c>
      <c r="AA89" s="1777">
        <f>'SAME R Results'!CD30</f>
        <v>1.5593866057148327</v>
      </c>
      <c r="AB89" s="1777"/>
      <c r="AC89" s="1777"/>
      <c r="AD89" s="2029">
        <f>'SAME R Results'!CI30</f>
        <v>30</v>
      </c>
      <c r="AE89" s="2029" t="str">
        <f>'SAME R Results'!CJ30</f>
        <v>Pyrell</v>
      </c>
      <c r="AF89" s="2033">
        <f>'SAME R Results'!CK30</f>
        <v>0.45014457959499116</v>
      </c>
      <c r="AG89" s="2033">
        <f>'SAME R Results'!CL30</f>
        <v>3.7127131896776688E-2</v>
      </c>
      <c r="AH89" s="2033">
        <f>'SAME R Results'!CM30</f>
        <v>2.80409938319751E-2</v>
      </c>
    </row>
    <row r="90" spans="1:92" ht="16.5" hidden="1" customHeight="1" x14ac:dyDescent="0.2">
      <c r="A90" s="780">
        <v>2</v>
      </c>
      <c r="B90" s="785" t="str">
        <f>'SAME R Results'!B40</f>
        <v>Pyrell</v>
      </c>
      <c r="C90" s="784">
        <f>'SAME R Results'!F40</f>
        <v>71</v>
      </c>
      <c r="D90" s="785" t="str">
        <f>'SAME R Results'!G40</f>
        <v>High temp aged STS det</v>
      </c>
      <c r="E90" s="784">
        <f>'SAME R Results'!K40</f>
        <v>8.1</v>
      </c>
      <c r="F90" s="793">
        <f>'SAME R Results'!L40</f>
        <v>1.23</v>
      </c>
      <c r="G90" s="784">
        <f>'SAME R Results'!R40</f>
        <v>750.42857142857144</v>
      </c>
      <c r="H90" s="821">
        <f>'SAME R Results'!AR40</f>
        <v>6.1209414999999989</v>
      </c>
      <c r="I90" s="821">
        <f>'SAME R Results'!AS40</f>
        <v>4.5073549999999996</v>
      </c>
      <c r="J90" s="821">
        <f>'SAME R Results'!AT40</f>
        <v>5.1140445000000003</v>
      </c>
      <c r="K90" s="784">
        <f>'SAME R Results'!BD40</f>
        <v>1352316.8506269613</v>
      </c>
      <c r="L90" s="784">
        <f>'SAME R Results'!BE40</f>
        <v>434.3353275439394</v>
      </c>
      <c r="M90" s="784">
        <f>'SAME R Results'!BF40</f>
        <v>0</v>
      </c>
      <c r="N90" s="784">
        <f>'SAME R Results'!BG40</f>
        <v>0</v>
      </c>
      <c r="O90" s="789"/>
      <c r="P90" s="784">
        <f>'SAME R Results'!BH40</f>
        <v>57.835264772096366</v>
      </c>
      <c r="Q90" s="817">
        <f>'SAME R Results'!BI40</f>
        <v>0.32117867003030603</v>
      </c>
      <c r="R90" s="817">
        <f>'SAME R Results'!BJ40</f>
        <v>0.43388224844250989</v>
      </c>
      <c r="S90" s="817">
        <f>'SAME R Results'!BL40</f>
        <v>0</v>
      </c>
      <c r="T90" s="817">
        <f>'SAME R Results'!BM40</f>
        <v>1.7305341707926598</v>
      </c>
      <c r="U90" s="817">
        <f>'SAME R Results'!BN40</f>
        <v>0.27633385905082264</v>
      </c>
      <c r="V90" s="784">
        <f>'SAME R Results'!BR40</f>
        <v>434.3353275439394</v>
      </c>
      <c r="W90" s="1086">
        <f>'SAME R Results'!BZ40</f>
        <v>245.32659055169475</v>
      </c>
      <c r="X90" s="1777">
        <f>'SAME R Results'!CA40</f>
        <v>0</v>
      </c>
      <c r="Y90" s="1777">
        <f>'SAME R Results'!CB40</f>
        <v>0</v>
      </c>
      <c r="Z90" s="1777">
        <f>'SAME R Results'!CC40</f>
        <v>0</v>
      </c>
      <c r="AA90" s="1777">
        <f>'SAME R Results'!CD40</f>
        <v>0</v>
      </c>
      <c r="AB90" s="1777"/>
      <c r="AC90" s="1777"/>
      <c r="AD90" s="2029"/>
      <c r="AE90" s="2029"/>
      <c r="AF90" s="2033"/>
      <c r="AG90" s="2033"/>
      <c r="AH90" s="2033"/>
    </row>
    <row r="91" spans="1:92" ht="16.5" customHeight="1" x14ac:dyDescent="0.2">
      <c r="A91" s="780">
        <v>2</v>
      </c>
      <c r="B91" s="839" t="str">
        <f>'SAME R Results'!B45</f>
        <v>Pyrell</v>
      </c>
      <c r="C91" s="784">
        <f>'SAME R Results'!F45</f>
        <v>74</v>
      </c>
      <c r="D91" s="785" t="str">
        <f>'SAME R Results'!G45</f>
        <v>Baseline Aging</v>
      </c>
      <c r="E91" s="784">
        <f>'SAME R Results'!K45</f>
        <v>8.1</v>
      </c>
      <c r="F91" s="793">
        <f>'SAME R Results'!L45</f>
        <v>1.22</v>
      </c>
      <c r="G91" s="784">
        <f>'SAME R Results'!R45</f>
        <v>48.428571428571431</v>
      </c>
      <c r="H91" s="821">
        <f>'SAME R Results'!AR45</f>
        <v>6.2568344999999992</v>
      </c>
      <c r="I91" s="821">
        <f>'SAME R Results'!AS45</f>
        <v>0</v>
      </c>
      <c r="J91" s="821">
        <f>'SAME R Results'!AT45</f>
        <v>0</v>
      </c>
      <c r="K91" s="784">
        <f>'SAME R Results'!BD45</f>
        <v>4953334.072364063</v>
      </c>
      <c r="L91" s="784">
        <f>'SAME R Results'!BE45</f>
        <v>978.85286843014046</v>
      </c>
      <c r="M91" s="784">
        <f>'SAME R Results'!BF45</f>
        <v>2.7216529795782987</v>
      </c>
      <c r="N91" s="784">
        <f>'SAME R Results'!BG45</f>
        <v>0.94646110113328596</v>
      </c>
      <c r="O91" s="789"/>
      <c r="P91" s="784">
        <f>'SAME R Results'!BH45</f>
        <v>115.76666203673778</v>
      </c>
      <c r="Q91" s="817">
        <f>'SAME R Results'!BI45</f>
        <v>0.1976149506837051</v>
      </c>
      <c r="R91" s="817">
        <f>'SAME R Results'!BJ45</f>
        <v>0.35472823373879336</v>
      </c>
      <c r="S91" s="817">
        <f>'SAME R Results'!BL45</f>
        <v>2.8756099709955434</v>
      </c>
      <c r="T91" s="817">
        <f>'SAME R Results'!BM45</f>
        <v>2.1487226040778928</v>
      </c>
      <c r="U91" s="817">
        <f>'SAME R Results'!BN45</f>
        <v>0.14749653543696306</v>
      </c>
      <c r="V91" s="784">
        <f>'SAME R Results'!BR45</f>
        <v>978.85286843014046</v>
      </c>
      <c r="W91" s="1086">
        <f>'SAME R Results'!BZ45</f>
        <v>234.18212761794004</v>
      </c>
      <c r="X91" s="1777">
        <f>'SAME R Results'!CA45</f>
        <v>0.5733333333333146</v>
      </c>
      <c r="Y91" s="1777" t="str">
        <f>'SAME R Results'!CB45</f>
        <v xml:space="preserve"> 27P</v>
      </c>
      <c r="Z91" s="1777">
        <f>'SAME R Results'!CC45</f>
        <v>238</v>
      </c>
      <c r="AA91" s="1777">
        <f>'SAME R Results'!CD45</f>
        <v>1.2115115794542721</v>
      </c>
      <c r="AB91" s="1777"/>
      <c r="AC91" s="1777"/>
      <c r="AD91" s="2029">
        <f>'SAME R Results'!CI45</f>
        <v>45</v>
      </c>
      <c r="AE91" s="2029" t="str">
        <f>'SAME R Results'!CJ45</f>
        <v>Pyrell</v>
      </c>
      <c r="AF91" s="2033">
        <f>'SAME R Results'!CK45</f>
        <v>0.1976149506837051</v>
      </c>
      <c r="AG91" s="2033">
        <f>'SAME R Results'!CL45</f>
        <v>2.3509816485117279E-2</v>
      </c>
      <c r="AH91" s="2033">
        <f>'SAME R Results'!CM45</f>
        <v>3.550349974789041E-2</v>
      </c>
    </row>
    <row r="92" spans="1:92" ht="16.5" customHeight="1" x14ac:dyDescent="0.2">
      <c r="A92" s="780">
        <v>2</v>
      </c>
      <c r="B92" s="839" t="str">
        <f>'SAME R Results'!B46</f>
        <v>Pyrell</v>
      </c>
      <c r="C92" s="784" t="str">
        <f>'SAME R Results'!F46</f>
        <v>74a</v>
      </c>
      <c r="D92" s="785" t="str">
        <f>'SAME R Results'!G46</f>
        <v>aged</v>
      </c>
      <c r="E92" s="784">
        <f>'SAME R Results'!K46</f>
        <v>8.1</v>
      </c>
      <c r="F92" s="793">
        <f>'SAME R Results'!L46</f>
        <v>1.22</v>
      </c>
      <c r="G92" s="784">
        <f>'SAME R Results'!R46</f>
        <v>622.57142857142856</v>
      </c>
      <c r="H92" s="821">
        <f>'SAME R Results'!AR46</f>
        <v>6.2590780000000006</v>
      </c>
      <c r="I92" s="821">
        <f>'SAME R Results'!AS46</f>
        <v>0</v>
      </c>
      <c r="J92" s="821">
        <f>'SAME R Results'!AT46</f>
        <v>0</v>
      </c>
      <c r="K92" s="784">
        <f>'SAME R Results'!BD46</f>
        <v>1662805.4414244581</v>
      </c>
      <c r="L92" s="784">
        <f>'SAME R Results'!BE46</f>
        <v>630.19822520017613</v>
      </c>
      <c r="M92" s="784">
        <f>'SAME R Results'!BF46</f>
        <v>3.3793622103748389</v>
      </c>
      <c r="N92" s="784">
        <f>'SAME R Results'!BG46</f>
        <v>1.1349477109383741</v>
      </c>
      <c r="O92" s="789"/>
      <c r="P92" s="784">
        <f>'SAME R Results'!BH46</f>
        <v>116.98495023057832</v>
      </c>
      <c r="Q92" s="817">
        <f>'SAME R Results'!BI46</f>
        <v>0.37899697072214944</v>
      </c>
      <c r="R92" s="817">
        <f>'SAME R Results'!BJ46</f>
        <v>0.51218868310446886</v>
      </c>
      <c r="S92" s="817">
        <f>'SAME R Results'!BL46</f>
        <v>2.9775488137517669</v>
      </c>
      <c r="T92" s="817">
        <f>'SAME R Results'!BM46</f>
        <v>1.731148221373688</v>
      </c>
      <c r="U92" s="817">
        <f>'SAME R Results'!BN46</f>
        <v>0.32601577798716497</v>
      </c>
      <c r="V92" s="784">
        <f>'SAME R Results'!BR46</f>
        <v>630.19822520017613</v>
      </c>
      <c r="W92" s="1086">
        <f>'SAME R Results'!BZ46</f>
        <v>234.18212761794004</v>
      </c>
      <c r="X92" s="1777">
        <f>'SAME R Results'!CA46</f>
        <v>0.5733333333333146</v>
      </c>
      <c r="Y92" s="1777">
        <f>'SAME R Results'!CB46</f>
        <v>0</v>
      </c>
      <c r="Z92" s="1777">
        <f>'SAME R Results'!CC46</f>
        <v>0</v>
      </c>
      <c r="AA92" s="1777">
        <f>'SAME R Results'!CD46</f>
        <v>1.2242611070642317</v>
      </c>
      <c r="AB92" s="1777"/>
      <c r="AC92" s="1777"/>
      <c r="AD92" s="2029">
        <f>'SAME R Results'!CI46</f>
        <v>46</v>
      </c>
      <c r="AE92" s="2029" t="str">
        <f>'SAME R Results'!CJ46</f>
        <v>Pyrell</v>
      </c>
      <c r="AF92" s="2033">
        <f>'SAME R Results'!CK46</f>
        <v>0.37899697072214944</v>
      </c>
      <c r="AG92" s="2033">
        <f>'SAME R Results'!CL46</f>
        <v>2.8887153464732751E-2</v>
      </c>
      <c r="AH92" s="2033">
        <f>'SAME R Results'!CM46</f>
        <v>3.2446875249857704E-2</v>
      </c>
    </row>
    <row r="93" spans="1:92" ht="16.5" customHeight="1" x14ac:dyDescent="0.2">
      <c r="A93" s="780">
        <v>2</v>
      </c>
      <c r="B93" s="839" t="str">
        <f>'SAME R Results'!B49</f>
        <v>Pyrell</v>
      </c>
      <c r="C93" s="784">
        <f>'SAME R Results'!F49</f>
        <v>76</v>
      </c>
      <c r="D93" s="785" t="str">
        <f>'SAME R Results'!G49</f>
        <v>High Temp aging</v>
      </c>
      <c r="E93" s="784">
        <f>'SAME R Results'!K49</f>
        <v>8.1</v>
      </c>
      <c r="F93" s="793">
        <f>'SAME R Results'!L49</f>
        <v>1.23</v>
      </c>
      <c r="G93" s="784">
        <f>'SAME R Results'!R49</f>
        <v>51.428571428571431</v>
      </c>
      <c r="H93" s="821">
        <f>'SAME R Results'!AR49</f>
        <v>6.2617504999999998</v>
      </c>
      <c r="I93" s="821">
        <f>'SAME R Results'!AS49</f>
        <v>0</v>
      </c>
      <c r="J93" s="821">
        <f>'SAME R Results'!AT49</f>
        <v>0</v>
      </c>
      <c r="K93" s="784">
        <f>'SAME R Results'!BD49</f>
        <v>3275641.6927261017</v>
      </c>
      <c r="L93" s="784">
        <f>'SAME R Results'!BE49</f>
        <v>1159.5375543457283</v>
      </c>
      <c r="M93" s="784">
        <f>'SAME R Results'!BF49</f>
        <v>6.8282270331857937</v>
      </c>
      <c r="N93" s="784">
        <f>'SAME R Results'!BG49</f>
        <v>2.1549243364622712</v>
      </c>
      <c r="O93" s="789"/>
      <c r="P93" s="784">
        <f>'SAME R Results'!BH49</f>
        <v>233.65676151505821</v>
      </c>
      <c r="Q93" s="817">
        <f>'SAME R Results'!BI49</f>
        <v>0.35398790927609708</v>
      </c>
      <c r="R93" s="817">
        <f>'SAME R Results'!BJ49</f>
        <v>0.5145502341662288</v>
      </c>
      <c r="S93" s="817">
        <f>'SAME R Results'!BL49</f>
        <v>3.1686620813776045</v>
      </c>
      <c r="T93" s="817">
        <f>'SAME R Results'!BM49</f>
        <v>1.843342080682528</v>
      </c>
      <c r="U93" s="817">
        <f>'SAME R Results'!BN49</f>
        <v>0.29360858690347513</v>
      </c>
      <c r="V93" s="784">
        <f>'SAME R Results'!BR49</f>
        <v>1159.5375543457283</v>
      </c>
      <c r="W93" s="1086">
        <f>'SAME R Results'!BZ49</f>
        <v>240.92870800332065</v>
      </c>
      <c r="X93" s="1777">
        <f>'SAME R Results'!CA49</f>
        <v>0.6633333333333491</v>
      </c>
      <c r="Y93" s="1777" t="str">
        <f>'SAME R Results'!CB49</f>
        <v xml:space="preserve"> 29P</v>
      </c>
      <c r="Z93" s="1777">
        <f>'SAME R Results'!CC49</f>
        <v>238</v>
      </c>
      <c r="AA93" s="1777">
        <f>'SAME R Results'!CD49</f>
        <v>2.1134782448597726</v>
      </c>
      <c r="AB93" s="1777"/>
      <c r="AC93" s="1777"/>
      <c r="AD93" s="2029">
        <f>'SAME R Results'!CI49</f>
        <v>49</v>
      </c>
      <c r="AE93" s="2029" t="str">
        <f>'SAME R Results'!CJ49</f>
        <v>Pyrell</v>
      </c>
      <c r="AF93" s="2033">
        <f>'SAME R Results'!CK49</f>
        <v>0.35398790927609708</v>
      </c>
      <c r="AG93" s="2033">
        <f>'SAME R Results'!CL49</f>
        <v>2.9223323086867925E-2</v>
      </c>
      <c r="AH93" s="2033">
        <f>'SAME R Results'!CM49</f>
        <v>3.4705972021085954E-2</v>
      </c>
    </row>
    <row r="94" spans="1:92" ht="16.5" customHeight="1" x14ac:dyDescent="0.2">
      <c r="A94" s="780">
        <v>2</v>
      </c>
      <c r="B94" s="839" t="str">
        <f>'SAME R Results'!B50</f>
        <v>Pyrell</v>
      </c>
      <c r="C94" s="784" t="str">
        <f>'SAME R Results'!F50</f>
        <v>76a</v>
      </c>
      <c r="D94" s="785" t="str">
        <f>'SAME R Results'!G50</f>
        <v>aged</v>
      </c>
      <c r="E94" s="784">
        <f>'SAME R Results'!K50</f>
        <v>8.1</v>
      </c>
      <c r="F94" s="793">
        <f>'SAME R Results'!L50</f>
        <v>1.23</v>
      </c>
      <c r="G94" s="784">
        <f>'SAME R Results'!R50</f>
        <v>625.42857142857144</v>
      </c>
      <c r="H94" s="821">
        <f>'SAME R Results'!AR50</f>
        <v>6.2638249999999998</v>
      </c>
      <c r="I94" s="821">
        <f>'SAME R Results'!AS50</f>
        <v>0</v>
      </c>
      <c r="J94" s="821">
        <f>'SAME R Results'!AT50</f>
        <v>0</v>
      </c>
      <c r="K94" s="784">
        <f>'SAME R Results'!BD50</f>
        <v>1632139.978883141</v>
      </c>
      <c r="L94" s="784">
        <f>'SAME R Results'!BE50</f>
        <v>725.9923009845545</v>
      </c>
      <c r="M94" s="784">
        <f>'SAME R Results'!BF50</f>
        <v>7.5308396368719723</v>
      </c>
      <c r="N94" s="784">
        <f>'SAME R Results'!BG50</f>
        <v>2.3384242847501331</v>
      </c>
      <c r="O94" s="789"/>
      <c r="P94" s="784">
        <f>'SAME R Results'!BH50</f>
        <v>226.969297357876</v>
      </c>
      <c r="Q94" s="817">
        <f>'SAME R Results'!BI50</f>
        <v>0.44481007167126968</v>
      </c>
      <c r="R94" s="817">
        <f>'SAME R Results'!BJ50</f>
        <v>0.64279185147281492</v>
      </c>
      <c r="S94" s="817">
        <f>'SAME R Results'!BL50</f>
        <v>3.2204761496807079</v>
      </c>
      <c r="T94" s="817">
        <f>'SAME R Results'!BM50</f>
        <v>1.834502046916247</v>
      </c>
      <c r="U94" s="817">
        <f>'SAME R Results'!BN50</f>
        <v>0.37002131058452192</v>
      </c>
      <c r="V94" s="784">
        <f>'SAME R Results'!BR50</f>
        <v>725.9923009845545</v>
      </c>
      <c r="W94" s="1086">
        <f>'SAME R Results'!BZ50</f>
        <v>240.92870800332065</v>
      </c>
      <c r="X94" s="1777">
        <f>'SAME R Results'!CA50</f>
        <v>0.6633333333333491</v>
      </c>
      <c r="Y94" s="1777">
        <f>'SAME R Results'!CB50</f>
        <v>0</v>
      </c>
      <c r="Z94" s="1777">
        <f>'SAME R Results'!CC50</f>
        <v>0</v>
      </c>
      <c r="AA94" s="1777">
        <f>'SAME R Results'!CD50</f>
        <v>2.0529886193174227</v>
      </c>
      <c r="AB94" s="1777"/>
      <c r="AC94" s="1777"/>
      <c r="AD94" s="2029">
        <f>'SAME R Results'!CI50</f>
        <v>50</v>
      </c>
      <c r="AE94" s="2029" t="str">
        <f>'SAME R Results'!CJ50</f>
        <v>Pyrell</v>
      </c>
      <c r="AF94" s="2033">
        <f>'SAME R Results'!CK50</f>
        <v>0.44481007167126968</v>
      </c>
      <c r="AG94" s="2033">
        <f>'SAME R Results'!CL50</f>
        <v>3.3179992732663081E-2</v>
      </c>
      <c r="AH94" s="2033">
        <f>'SAME R Results'!CM50</f>
        <v>3.2056243404770396E-2</v>
      </c>
    </row>
    <row r="95" spans="1:92" ht="16.5" customHeight="1" x14ac:dyDescent="0.2">
      <c r="A95" s="780">
        <v>2</v>
      </c>
      <c r="B95" s="839" t="str">
        <f>'SAME R Results'!B67</f>
        <v>Pyrell</v>
      </c>
      <c r="C95" s="784">
        <f>'SAME R Results'!F67</f>
        <v>84</v>
      </c>
      <c r="D95" s="785" t="str">
        <f>'SAME R Results'!G67</f>
        <v>Mid Temp aging retry</v>
      </c>
      <c r="E95" s="784">
        <f>'SAME R Results'!K67</f>
        <v>8.1</v>
      </c>
      <c r="F95" s="793">
        <f>'SAME R Results'!L67</f>
        <v>1.2250000000000001</v>
      </c>
      <c r="G95" s="784">
        <f>'SAME R Results'!R67</f>
        <v>53</v>
      </c>
      <c r="H95" s="821">
        <f>'SAME R Results'!AR67</f>
        <v>6.2280885000000001</v>
      </c>
      <c r="I95" s="821">
        <f>'SAME R Results'!AS67</f>
        <v>0</v>
      </c>
      <c r="J95" s="821">
        <f>'SAME R Results'!AT67</f>
        <v>0</v>
      </c>
      <c r="K95" s="784">
        <f>'SAME R Results'!BD67</f>
        <v>3721976.9141411837</v>
      </c>
      <c r="L95" s="784">
        <f>'SAME R Results'!BE67</f>
        <v>866.03871582316174</v>
      </c>
      <c r="M95" s="784">
        <f>'SAME R Results'!BF67</f>
        <v>3.7090515027022404</v>
      </c>
      <c r="N95" s="784">
        <f>'SAME R Results'!BG67</f>
        <v>1.1490242007152689</v>
      </c>
      <c r="O95" s="789"/>
      <c r="P95" s="784">
        <f>'SAME R Results'!BH67</f>
        <v>136.71554284022812</v>
      </c>
      <c r="Q95" s="817">
        <f>'SAME R Results'!BI67</f>
        <v>0.23268245230988843</v>
      </c>
      <c r="R95" s="817">
        <f>'SAME R Results'!BJ67</f>
        <v>0.4124283695440798</v>
      </c>
      <c r="S95" s="817">
        <f>'SAME R Results'!BL67</f>
        <v>3.2280012034501548</v>
      </c>
      <c r="T95" s="817">
        <f>'SAME R Results'!BM67</f>
        <v>2.1309400165728798</v>
      </c>
      <c r="U95" s="817">
        <f>'SAME R Results'!BN67</f>
        <v>0.17477172905433233</v>
      </c>
      <c r="V95" s="784">
        <f>'SAME R Results'!BR67</f>
        <v>866.03871582316174</v>
      </c>
      <c r="W95" s="1086">
        <f>'SAME R Results'!BZ67</f>
        <v>236.85307598302919</v>
      </c>
      <c r="X95" s="1777">
        <f>'SAME R Results'!CA67</f>
        <v>0.50000000000000044</v>
      </c>
      <c r="Y95" s="1777" t="str">
        <f>'SAME R Results'!CB67</f>
        <v xml:space="preserve"> 37P</v>
      </c>
      <c r="Z95" s="1777">
        <f>'SAME R Results'!CC67</f>
        <v>242</v>
      </c>
      <c r="AA95" s="1777">
        <f>'SAME R Results'!CD67</f>
        <v>1.640586514082736</v>
      </c>
      <c r="AB95" s="1777"/>
      <c r="AC95" s="1777"/>
      <c r="AD95" s="2029">
        <f>'SAME R Results'!CI67</f>
        <v>67</v>
      </c>
      <c r="AE95" s="2029" t="str">
        <f>'SAME R Results'!CJ67</f>
        <v>Pyrell</v>
      </c>
      <c r="AF95" s="2033">
        <f>'SAME R Results'!CK67</f>
        <v>0.23268245230988843</v>
      </c>
      <c r="AG95" s="2033">
        <f>'SAME R Results'!CL67</f>
        <v>2.7129698830489254E-2</v>
      </c>
      <c r="AH95" s="2033">
        <f>'SAME R Results'!CM67</f>
        <v>3.7155848502301053E-2</v>
      </c>
    </row>
    <row r="96" spans="1:92" ht="16.5" customHeight="1" x14ac:dyDescent="0.2">
      <c r="A96" s="780">
        <v>2</v>
      </c>
      <c r="B96" s="839" t="str">
        <f>'SAME R Results'!B68</f>
        <v>Pyrell</v>
      </c>
      <c r="C96" s="784" t="str">
        <f>'SAME R Results'!F68</f>
        <v>84a</v>
      </c>
      <c r="D96" s="785" t="str">
        <f>'SAME R Results'!G68</f>
        <v>aged</v>
      </c>
      <c r="E96" s="784">
        <f>'SAME R Results'!K68</f>
        <v>8.1</v>
      </c>
      <c r="F96" s="793">
        <f>'SAME R Results'!L68</f>
        <v>1.2250000000000001</v>
      </c>
      <c r="G96" s="784">
        <f>'SAME R Results'!R68</f>
        <v>632.14285714285711</v>
      </c>
      <c r="H96" s="821">
        <f>'SAME R Results'!AR68</f>
        <v>6.2334444999999992</v>
      </c>
      <c r="I96" s="821">
        <f>'SAME R Results'!AS68</f>
        <v>0</v>
      </c>
      <c r="J96" s="821">
        <f>'SAME R Results'!AT68</f>
        <v>0</v>
      </c>
      <c r="K96" s="784">
        <f>'SAME R Results'!BD68</f>
        <v>1683214.9966951662</v>
      </c>
      <c r="L96" s="784">
        <f>'SAME R Results'!BE68</f>
        <v>597.13137154948447</v>
      </c>
      <c r="M96" s="784">
        <f>'SAME R Results'!BF68</f>
        <v>3.7357685933051719</v>
      </c>
      <c r="N96" s="784">
        <f>'SAME R Results'!BG68</f>
        <v>1.1056894740415859</v>
      </c>
      <c r="O96" s="789"/>
      <c r="P96" s="784">
        <f>'SAME R Results'!BH68</f>
        <v>133.40783599555164</v>
      </c>
      <c r="Q96" s="817">
        <f>'SAME R Results'!BI68</f>
        <v>0.3547564468721438</v>
      </c>
      <c r="R96" s="817">
        <f>'SAME R Results'!BJ68</f>
        <v>0.53294334298712609</v>
      </c>
      <c r="S96" s="817">
        <f>'SAME R Results'!BL68</f>
        <v>3.3786779028020906</v>
      </c>
      <c r="T96" s="817">
        <f>'SAME R Results'!BM68</f>
        <v>1.8926021618490523</v>
      </c>
      <c r="U96" s="817">
        <f>'SAME R Results'!BN68</f>
        <v>0.28943758364257055</v>
      </c>
      <c r="V96" s="784">
        <f>'SAME R Results'!BR68</f>
        <v>597.13137154948447</v>
      </c>
      <c r="W96" s="1086">
        <f>'SAME R Results'!BZ68</f>
        <v>236.85307598302919</v>
      </c>
      <c r="X96" s="1777">
        <f>'SAME R Results'!CA68</f>
        <v>0.50000000000000044</v>
      </c>
      <c r="Y96" s="1777">
        <f>'SAME R Results'!CB68</f>
        <v>0</v>
      </c>
      <c r="Z96" s="1777">
        <f>'SAME R Results'!CC68</f>
        <v>0</v>
      </c>
      <c r="AA96" s="1777">
        <f>'SAME R Results'!CD68</f>
        <v>1.6008940319466183</v>
      </c>
      <c r="AB96" s="1777"/>
      <c r="AC96" s="1777"/>
      <c r="AD96" s="2029">
        <f>'SAME R Results'!CI68</f>
        <v>68</v>
      </c>
      <c r="AE96" s="2029" t="str">
        <f>'SAME R Results'!CJ68</f>
        <v>Pyrell</v>
      </c>
      <c r="AF96" s="2033">
        <f>'SAME R Results'!CK68</f>
        <v>0.3547564468721438</v>
      </c>
      <c r="AG96" s="2033">
        <f>'SAME R Results'!CL68</f>
        <v>2.8002617428182688E-2</v>
      </c>
      <c r="AH96" s="2033">
        <f>'SAME R Results'!CM68</f>
        <v>3.8241893912054584E-2</v>
      </c>
    </row>
    <row r="97" spans="1:92" s="11" customFormat="1" ht="16.5" hidden="1" customHeight="1" x14ac:dyDescent="0.2">
      <c r="A97" s="780">
        <v>2</v>
      </c>
      <c r="B97" s="785" t="str">
        <f>'SAME R Results'!B73</f>
        <v>Pyrell</v>
      </c>
      <c r="C97" s="784">
        <f>'SAME R Results'!F73</f>
        <v>87</v>
      </c>
      <c r="D97" s="785" t="str">
        <f>'SAME R Results'!G73</f>
        <v>Baseline STS det</v>
      </c>
      <c r="E97" s="784">
        <f>'SAME R Results'!K73</f>
        <v>8.1</v>
      </c>
      <c r="F97" s="793">
        <f>'SAME R Results'!L73</f>
        <v>1.22</v>
      </c>
      <c r="G97" s="784">
        <f>'SAME R Results'!R73</f>
        <v>45</v>
      </c>
      <c r="H97" s="821">
        <f>'SAME R Results'!AR73</f>
        <v>6.2421274999999996</v>
      </c>
      <c r="I97" s="821">
        <f>'SAME R Results'!AS73</f>
        <v>4.2430114999999997</v>
      </c>
      <c r="J97" s="821">
        <f>'SAME R Results'!AT73</f>
        <v>5.0547639999999996</v>
      </c>
      <c r="K97" s="784">
        <f>'SAME R Results'!BD73</f>
        <v>2924886.3744361638</v>
      </c>
      <c r="L97" s="784">
        <f>'SAME R Results'!BE73</f>
        <v>642.34878729323918</v>
      </c>
      <c r="M97" s="784">
        <f>'SAME R Results'!BF73</f>
        <v>0</v>
      </c>
      <c r="N97" s="784">
        <f>'SAME R Results'!BG73</f>
        <v>0</v>
      </c>
      <c r="O97" s="789"/>
      <c r="P97" s="784">
        <f>'SAME R Results'!BH73</f>
        <v>114.3512942532013</v>
      </c>
      <c r="Q97" s="817">
        <f>'SAME R Results'!BI73</f>
        <v>0.2196149542448691</v>
      </c>
      <c r="R97" s="817">
        <f>'SAME R Results'!BJ73</f>
        <v>0.42109280500794605</v>
      </c>
      <c r="S97" s="817">
        <f>'SAME R Results'!BL73</f>
        <v>0</v>
      </c>
      <c r="T97" s="817">
        <f>'SAME R Results'!BM73</f>
        <v>2.2407972821379709</v>
      </c>
      <c r="U97" s="817">
        <f>'SAME R Results'!BN73</f>
        <v>0.15860028133077586</v>
      </c>
      <c r="V97" s="784">
        <f>'SAME R Results'!BR73</f>
        <v>642.34878729323918</v>
      </c>
      <c r="W97" s="1086">
        <f>'SAME R Results'!BZ73</f>
        <v>232.47862240899161</v>
      </c>
      <c r="X97" s="1777">
        <f>'SAME R Results'!CA73</f>
        <v>0.49000000000004595</v>
      </c>
      <c r="Y97" s="1777" t="str">
        <f>'SAME R Results'!CB73</f>
        <v xml:space="preserve"> 40P</v>
      </c>
      <c r="Z97" s="1777">
        <f>'SAME R Results'!CC73</f>
        <v>242</v>
      </c>
      <c r="AA97" s="1777">
        <f>'SAME R Results'!CD73</f>
        <v>1.400219929630905</v>
      </c>
      <c r="AB97" s="1777"/>
      <c r="AC97" s="1777"/>
      <c r="AD97" s="2029"/>
      <c r="AE97" s="2029"/>
      <c r="AF97" s="2033"/>
      <c r="AG97" s="2033"/>
      <c r="AH97" s="2033"/>
      <c r="AI97" s="2028"/>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6.5" customHeight="1" x14ac:dyDescent="0.2">
      <c r="A98" s="780">
        <v>2</v>
      </c>
      <c r="B98" s="839" t="str">
        <f>'SAME R Results'!B85</f>
        <v>Pyrell</v>
      </c>
      <c r="C98" s="784">
        <f>'SAME R Results'!F85</f>
        <v>95</v>
      </c>
      <c r="D98" s="785" t="str">
        <f>'SAME R Results'!G85</f>
        <v>No flow run w/ aging</v>
      </c>
      <c r="E98" s="784">
        <f>'SAME R Results'!K85</f>
        <v>0</v>
      </c>
      <c r="F98" s="793">
        <f>'SAME R Results'!L85</f>
        <v>1.22</v>
      </c>
      <c r="G98" s="784">
        <f>'SAME R Results'!R85</f>
        <v>38</v>
      </c>
      <c r="H98" s="821">
        <f>'SAME R Results'!AR85</f>
        <v>4.8198089999999993</v>
      </c>
      <c r="I98" s="821">
        <f>'SAME R Results'!AS85</f>
        <v>0</v>
      </c>
      <c r="J98" s="821">
        <f>'SAME R Results'!AT85</f>
        <v>0</v>
      </c>
      <c r="K98" s="784">
        <f>'SAME R Results'!BD85</f>
        <v>71387.637341986352</v>
      </c>
      <c r="L98" s="784">
        <f>'SAME R Results'!BE85</f>
        <v>9.9926824825918477</v>
      </c>
      <c r="M98" s="784">
        <f>'SAME R Results'!BF85</f>
        <v>0.37536620957706895</v>
      </c>
      <c r="N98" s="784">
        <f>'SAME R Results'!BG85</f>
        <v>0.12644649917556822</v>
      </c>
      <c r="O98" s="789"/>
      <c r="P98" s="784">
        <f>'SAME R Results'!BH85</f>
        <v>11.899025115222525</v>
      </c>
      <c r="Q98" s="817">
        <f>'SAME R Results'!BI85</f>
        <v>0.13997777282810692</v>
      </c>
      <c r="R98" s="817">
        <f>'SAME R Results'!BJ85</f>
        <v>0.6828048281760063</v>
      </c>
      <c r="S98" s="817">
        <f>'SAME R Results'!BL85</f>
        <v>2.9685773194549352</v>
      </c>
      <c r="T98" s="817">
        <f>'SAME R Results'!BM85</f>
        <v>3.5214004861099841</v>
      </c>
      <c r="U98" s="817">
        <f>'SAME R Results'!BN85</f>
        <v>6.3378262236454569E-2</v>
      </c>
      <c r="V98" s="784">
        <f>'SAME R Results'!BR85</f>
        <v>9.9926824825918477</v>
      </c>
      <c r="W98" s="1086">
        <f>'SAME R Results'!BZ85</f>
        <v>236.14679358180084</v>
      </c>
      <c r="X98" s="1777">
        <f>'SAME R Results'!CA85</f>
        <v>0.42333333333338663</v>
      </c>
      <c r="Y98" s="1777" t="str">
        <f>'SAME R Results'!CB85</f>
        <v xml:space="preserve"> 48P</v>
      </c>
      <c r="Z98" s="1777">
        <f>'SAME R Results'!CC85</f>
        <v>250</v>
      </c>
      <c r="AA98" s="1777">
        <f>'SAME R Results'!CD85</f>
        <v>0.16864760005825077</v>
      </c>
      <c r="AB98" s="1777"/>
      <c r="AC98" s="1777"/>
      <c r="AD98" s="2029">
        <f>'SAME R Results'!CI85</f>
        <v>85</v>
      </c>
      <c r="AE98" s="2029" t="str">
        <f>'SAME R Results'!CJ85</f>
        <v>Pyrell</v>
      </c>
      <c r="AF98" s="2033">
        <f>'SAME R Results'!CK85</f>
        <v>0.13997777282810692</v>
      </c>
      <c r="AG98" s="2033">
        <f>'SAME R Results'!CL85</f>
        <v>3.1545963298863847E-2</v>
      </c>
      <c r="AH98" s="2033">
        <f>'SAME R Results'!CM85</f>
        <v>3.0173965984118589E-2</v>
      </c>
    </row>
    <row r="99" spans="1:92" ht="16.5" customHeight="1" x14ac:dyDescent="0.2">
      <c r="A99" s="780">
        <v>2</v>
      </c>
      <c r="B99" s="839" t="str">
        <f>'SAME R Results'!B86</f>
        <v>Pyrell</v>
      </c>
      <c r="C99" s="784" t="str">
        <f>'SAME R Results'!F86</f>
        <v>95a</v>
      </c>
      <c r="D99" s="785" t="str">
        <f>'SAME R Results'!G86</f>
        <v>aged</v>
      </c>
      <c r="E99" s="784">
        <f>'SAME R Results'!K86</f>
        <v>0</v>
      </c>
      <c r="F99" s="793">
        <f>'SAME R Results'!L86</f>
        <v>1.22</v>
      </c>
      <c r="G99" s="784" t="str">
        <f>'SAME R Results'!R86</f>
        <v>n/a</v>
      </c>
      <c r="H99" s="821">
        <f>'SAME R Results'!AR86</f>
        <v>4.3817289999999991</v>
      </c>
      <c r="I99" s="821">
        <f>'SAME R Results'!AS86</f>
        <v>0</v>
      </c>
      <c r="J99" s="821">
        <f>'SAME R Results'!AT86</f>
        <v>0</v>
      </c>
      <c r="K99" s="784">
        <f>'SAME R Results'!BD86</f>
        <v>35876.448108697521</v>
      </c>
      <c r="L99" s="784">
        <f>'SAME R Results'!BE86</f>
        <v>12.910104784744156</v>
      </c>
      <c r="M99" s="784">
        <f>'SAME R Results'!BF86</f>
        <v>0.34105657832218012</v>
      </c>
      <c r="N99" s="784">
        <f>'SAME R Results'!BG86</f>
        <v>0.12806541949514919</v>
      </c>
      <c r="O99" s="789"/>
      <c r="P99" s="784">
        <f>'SAME R Results'!BH86</f>
        <v>11.261671781275142</v>
      </c>
      <c r="Q99" s="817">
        <f>'SAME R Results'!BI86</f>
        <v>0.35984902255734624</v>
      </c>
      <c r="R99" s="817">
        <f>'SAME R Results'!BJ86</f>
        <v>0.84320194801804194</v>
      </c>
      <c r="S99" s="817">
        <f>'SAME R Results'!BL86</f>
        <v>2.6631434126922806</v>
      </c>
      <c r="T99" s="817">
        <f>'SAME R Results'!BM86</f>
        <v>2.5162745563990132</v>
      </c>
      <c r="U99" s="817">
        <f>'SAME R Results'!BN86</f>
        <v>0.23507946326104442</v>
      </c>
      <c r="V99" s="784">
        <f>'SAME R Results'!BR86</f>
        <v>12.910104784744156</v>
      </c>
      <c r="W99" s="1086">
        <f>'SAME R Results'!BZ86</f>
        <v>236.14679358180084</v>
      </c>
      <c r="X99" s="1777">
        <f>'SAME R Results'!CA86</f>
        <v>0.42333333333338663</v>
      </c>
      <c r="Y99" s="1777">
        <f>'SAME R Results'!CB86</f>
        <v>0</v>
      </c>
      <c r="Z99" s="1777">
        <f>'SAME R Results'!CC86</f>
        <v>0</v>
      </c>
      <c r="AA99" s="1777">
        <f>'SAME R Results'!CD86</f>
        <v>0.1596142457188402</v>
      </c>
      <c r="AB99" s="1777"/>
      <c r="AC99" s="1777"/>
      <c r="AD99" s="2029">
        <f>'SAME R Results'!CI86</f>
        <v>86</v>
      </c>
      <c r="AE99" s="2029" t="str">
        <f>'SAME R Results'!CJ86</f>
        <v>Pyrell</v>
      </c>
      <c r="AF99" s="2033">
        <f>'SAME R Results'!CK86</f>
        <v>0.35984902255734624</v>
      </c>
      <c r="AG99" s="2033">
        <f>'SAME R Results'!CL86</f>
        <v>3.0284720150453789E-2</v>
      </c>
      <c r="AH99" s="2033">
        <f>'SAME R Results'!CM86</f>
        <v>2.7173950395280269E-2</v>
      </c>
    </row>
    <row r="100" spans="1:92" ht="16.5" customHeight="1" x14ac:dyDescent="0.2">
      <c r="A100" s="780">
        <v>2</v>
      </c>
      <c r="B100" s="839" t="str">
        <f>'SAME R Results'!B91</f>
        <v>Pyrell</v>
      </c>
      <c r="C100" s="784">
        <f>'SAME R Results'!F91</f>
        <v>97</v>
      </c>
      <c r="D100" s="785" t="str">
        <f>'SAME R Results'!G91</f>
        <v>No flow run w/ aging</v>
      </c>
      <c r="E100" s="784">
        <f>'SAME R Results'!K91</f>
        <v>0</v>
      </c>
      <c r="F100" s="793">
        <f>'SAME R Results'!L91</f>
        <v>1.23</v>
      </c>
      <c r="G100" s="784">
        <f>'SAME R Results'!R91</f>
        <v>48.142857142857146</v>
      </c>
      <c r="H100" s="821">
        <f>'SAME R Results'!AR91</f>
        <v>5.5750130000000011</v>
      </c>
      <c r="I100" s="821">
        <f>'SAME R Results'!AS91</f>
        <v>0</v>
      </c>
      <c r="J100" s="821">
        <f>'SAME R Results'!AT91</f>
        <v>0</v>
      </c>
      <c r="K100" s="784">
        <f>'SAME R Results'!BD91</f>
        <v>42225.750119902383</v>
      </c>
      <c r="L100" s="784">
        <f>'SAME R Results'!BE91</f>
        <v>10.18122388245464</v>
      </c>
      <c r="M100" s="784">
        <f>'SAME R Results'!BF91</f>
        <v>0.34367639103697178</v>
      </c>
      <c r="N100" s="784">
        <f>'SAME R Results'!BG91</f>
        <v>0.13666694807136534</v>
      </c>
      <c r="O100" s="789"/>
      <c r="P100" s="784">
        <f>'SAME R Results'!BH91</f>
        <v>16.695256072834521</v>
      </c>
      <c r="Q100" s="817">
        <f>'SAME R Results'!BI91</f>
        <v>0.24111410344504206</v>
      </c>
      <c r="R100" s="817">
        <f>'SAME R Results'!BJ91</f>
        <v>0.91062386890871427</v>
      </c>
      <c r="S100" s="817">
        <f>'SAME R Results'!BL91</f>
        <v>2.5147001223551824</v>
      </c>
      <c r="T100" s="817">
        <f>'SAME R Results'!BM91</f>
        <v>3.1669271081639283</v>
      </c>
      <c r="U100" s="817">
        <f>'SAME R Results'!BN91</f>
        <v>0.12406932130264109</v>
      </c>
      <c r="V100" s="784">
        <f>'SAME R Results'!BR91</f>
        <v>10.18122388245464</v>
      </c>
      <c r="W100" s="1086">
        <f>'SAME R Results'!BZ91</f>
        <v>242.39387965391558</v>
      </c>
      <c r="X100" s="1777">
        <f>'SAME R Results'!CA91</f>
        <v>0.43000000000004146</v>
      </c>
      <c r="Y100" s="1777" t="str">
        <f>'SAME R Results'!CB91</f>
        <v xml:space="preserve"> 50P</v>
      </c>
      <c r="Z100" s="1777">
        <f>'SAME R Results'!CC91</f>
        <v>251</v>
      </c>
      <c r="AA100" s="1777">
        <f>'SAME R Results'!CD91</f>
        <v>0.23295706148138948</v>
      </c>
      <c r="AB100" s="1777"/>
      <c r="AC100" s="1777"/>
      <c r="AD100" s="2029">
        <f>'SAME R Results'!CI91</f>
        <v>91</v>
      </c>
      <c r="AE100" s="2029" t="str">
        <f>'SAME R Results'!CJ91</f>
        <v>Pyrell</v>
      </c>
      <c r="AF100" s="2033">
        <f>'SAME R Results'!CK91</f>
        <v>0.24111410344504206</v>
      </c>
      <c r="AG100" s="2033">
        <f>'SAME R Results'!CL91</f>
        <v>2.0585272219704409E-2</v>
      </c>
      <c r="AH100" s="2033">
        <f>'SAME R Results'!CM91</f>
        <v>3.2716229222399286E-2</v>
      </c>
    </row>
    <row r="101" spans="1:92" ht="16.5" customHeight="1" x14ac:dyDescent="0.2">
      <c r="A101" s="780">
        <v>2</v>
      </c>
      <c r="B101" s="839" t="str">
        <f>'SAME R Results'!B92</f>
        <v>Pyrell</v>
      </c>
      <c r="C101" s="784" t="str">
        <f>'SAME R Results'!F92</f>
        <v>97a</v>
      </c>
      <c r="D101" s="785" t="str">
        <f>'SAME R Results'!G92</f>
        <v>aged</v>
      </c>
      <c r="E101" s="784">
        <f>'SAME R Results'!K92</f>
        <v>0</v>
      </c>
      <c r="F101" s="793">
        <f>'SAME R Results'!L92</f>
        <v>1.23</v>
      </c>
      <c r="G101" s="784">
        <f>'SAME R Results'!R92</f>
        <v>623.85714285714289</v>
      </c>
      <c r="H101" s="821">
        <f>'SAME R Results'!AR92</f>
        <v>5.2804570000000011</v>
      </c>
      <c r="I101" s="821">
        <f>'SAME R Results'!AS92</f>
        <v>0</v>
      </c>
      <c r="J101" s="821">
        <f>'SAME R Results'!AT92</f>
        <v>0</v>
      </c>
      <c r="K101" s="784">
        <f>'SAME R Results'!BD92</f>
        <v>34988.163542684197</v>
      </c>
      <c r="L101" s="784">
        <f>'SAME R Results'!BE92</f>
        <v>12.21823054369557</v>
      </c>
      <c r="M101" s="784">
        <f>'SAME R Results'!BF92</f>
        <v>0.35177459779881148</v>
      </c>
      <c r="N101" s="784">
        <f>'SAME R Results'!BG92</f>
        <v>0.13460114595910688</v>
      </c>
      <c r="O101" s="789"/>
      <c r="P101" s="784">
        <f>'SAME R Results'!BH92</f>
        <v>15.29757012775975</v>
      </c>
      <c r="Q101" s="817">
        <f>'SAME R Results'!BI92</f>
        <v>0.34921039879071691</v>
      </c>
      <c r="R101" s="817">
        <f>'SAME R Results'!BJ92</f>
        <v>0.9416746822921217</v>
      </c>
      <c r="S101" s="817">
        <f>'SAME R Results'!BL92</f>
        <v>2.6134591595950005</v>
      </c>
      <c r="T101" s="817">
        <f>'SAME R Results'!BM92</f>
        <v>2.707388644393232</v>
      </c>
      <c r="U101" s="817">
        <f>'SAME R Results'!BN92</f>
        <v>0.21265730431399044</v>
      </c>
      <c r="V101" s="784">
        <f>'SAME R Results'!BR92</f>
        <v>12.21823054369557</v>
      </c>
      <c r="W101" s="1086">
        <f>'SAME R Results'!BZ92</f>
        <v>242.39387965391558</v>
      </c>
      <c r="X101" s="1777">
        <f>'SAME R Results'!CA92</f>
        <v>0.43000000000004146</v>
      </c>
      <c r="Y101" s="1777">
        <f>'SAME R Results'!CB92</f>
        <v>0</v>
      </c>
      <c r="Z101" s="1777">
        <f>'SAME R Results'!CC92</f>
        <v>0</v>
      </c>
      <c r="AA101" s="1777">
        <f>'SAME R Results'!CD92</f>
        <v>0.21345446689895267</v>
      </c>
      <c r="AB101" s="1777"/>
      <c r="AC101" s="1777"/>
      <c r="AD101" s="2029">
        <f>'SAME R Results'!CI92</f>
        <v>92</v>
      </c>
      <c r="AE101" s="2029" t="str">
        <f>'SAME R Results'!CJ92</f>
        <v>Pyrell</v>
      </c>
      <c r="AF101" s="2033">
        <f>'SAME R Results'!CK92</f>
        <v>0.34921039879071691</v>
      </c>
      <c r="AG101" s="2033">
        <f>'SAME R Results'!CL92</f>
        <v>2.2995455805132306E-2</v>
      </c>
      <c r="AH101" s="2033">
        <f>'SAME R Results'!CM92</f>
        <v>3.2200220527640336E-2</v>
      </c>
    </row>
    <row r="102" spans="1:92" ht="16.5" customHeight="1" x14ac:dyDescent="0.2">
      <c r="A102" s="780">
        <v>2</v>
      </c>
      <c r="B102" s="839" t="str">
        <f>'SAME R Results'!B112</f>
        <v>Pyrell</v>
      </c>
      <c r="C102" s="784">
        <f>'SAME R Results'!F112</f>
        <v>107</v>
      </c>
      <c r="D102" s="785" t="str">
        <f>'SAME R Results'!G112</f>
        <v>Low flow run w/ aging</v>
      </c>
      <c r="E102" s="784">
        <f>'SAME R Results'!K112</f>
        <v>1</v>
      </c>
      <c r="F102" s="793">
        <f>'SAME R Results'!L112</f>
        <v>1.23</v>
      </c>
      <c r="G102" s="784">
        <f>'SAME R Results'!R112</f>
        <v>32</v>
      </c>
      <c r="H102" s="821">
        <f>'SAME R Results'!AR112</f>
        <v>6.2564994999999985</v>
      </c>
      <c r="I102" s="821">
        <f>'SAME R Results'!AS112</f>
        <v>0</v>
      </c>
      <c r="J102" s="821">
        <f>'SAME R Results'!AT112</f>
        <v>0</v>
      </c>
      <c r="K102" s="784">
        <f>'SAME R Results'!BD112</f>
        <v>206018.55669814753</v>
      </c>
      <c r="L102" s="784">
        <f>'SAME R Results'!BE112</f>
        <v>53.439569317905381</v>
      </c>
      <c r="M102" s="784">
        <f>'SAME R Results'!BF112</f>
        <v>2.5745938350210387</v>
      </c>
      <c r="N102" s="784">
        <f>'SAME R Results'!BG112</f>
        <v>0.76668107279214215</v>
      </c>
      <c r="O102" s="789"/>
      <c r="P102" s="784">
        <f>'SAME R Results'!BH112</f>
        <v>84.672703734474837</v>
      </c>
      <c r="Q102" s="817">
        <f>'SAME R Results'!BI112</f>
        <v>0.25939201873064038</v>
      </c>
      <c r="R102" s="817">
        <f>'SAME R Results'!BJ112</f>
        <v>0.92245705141344825</v>
      </c>
      <c r="S102" s="817">
        <f>'SAME R Results'!BL112</f>
        <v>3.3581027710058611</v>
      </c>
      <c r="T102" s="817">
        <f>'SAME R Results'!BM112</f>
        <v>3.0844272302867841</v>
      </c>
      <c r="U102" s="817">
        <f>'SAME R Results'!BN112</f>
        <v>0.13755039317404683</v>
      </c>
      <c r="V102" s="784">
        <f>'SAME R Results'!BR112</f>
        <v>53.439569317905381</v>
      </c>
      <c r="W102" s="1086">
        <f>'SAME R Results'!BZ112</f>
        <v>245.41410083875152</v>
      </c>
      <c r="X102" s="1777">
        <f>'SAME R Results'!CA112</f>
        <v>0.52000000000002045</v>
      </c>
      <c r="Y102" s="1777" t="str">
        <f>'SAME R Results'!CB112</f>
        <v xml:space="preserve"> 60P</v>
      </c>
      <c r="Z102" s="1777">
        <f>'SAME R Results'!CC112</f>
        <v>252</v>
      </c>
      <c r="AA102" s="1777">
        <f>'SAME R Results'!CD112</f>
        <v>0.97699273539774811</v>
      </c>
      <c r="AB102" s="1777"/>
      <c r="AC102" s="1777"/>
      <c r="AD102" s="2029">
        <f>'SAME R Results'!CI112</f>
        <v>112</v>
      </c>
      <c r="AE102" s="2029" t="str">
        <f>'SAME R Results'!CJ112</f>
        <v>Pyrell</v>
      </c>
      <c r="AF102" s="2033">
        <f>'SAME R Results'!CK112</f>
        <v>0.25939201873064038</v>
      </c>
      <c r="AG102" s="2033">
        <f>'SAME R Results'!CL112</f>
        <v>3.0406420504708442E-2</v>
      </c>
      <c r="AH102" s="2033">
        <f>'SAME R Results'!CM112</f>
        <v>3.6074243800038569E-2</v>
      </c>
    </row>
    <row r="103" spans="1:92" ht="16.5" customHeight="1" x14ac:dyDescent="0.2">
      <c r="A103" s="780">
        <v>2</v>
      </c>
      <c r="B103" s="839" t="str">
        <f>'SAME R Results'!B113</f>
        <v>Pyrell</v>
      </c>
      <c r="C103" s="784" t="str">
        <f>'SAME R Results'!F113</f>
        <v>107a</v>
      </c>
      <c r="D103" s="785" t="str">
        <f>'SAME R Results'!G113</f>
        <v>aged</v>
      </c>
      <c r="E103" s="784">
        <f>'SAME R Results'!K113</f>
        <v>1</v>
      </c>
      <c r="F103" s="793">
        <f>'SAME R Results'!L113</f>
        <v>1.23</v>
      </c>
      <c r="G103" s="784">
        <f>'SAME R Results'!R113</f>
        <v>558.71428571428567</v>
      </c>
      <c r="H103" s="821">
        <f>'SAME R Results'!AR113</f>
        <v>6.2575835</v>
      </c>
      <c r="I103" s="821">
        <f>'SAME R Results'!AS113</f>
        <v>0</v>
      </c>
      <c r="J103" s="821">
        <f>'SAME R Results'!AT113</f>
        <v>0</v>
      </c>
      <c r="K103" s="784">
        <f>'SAME R Results'!BD113</f>
        <v>192866.11921982534</v>
      </c>
      <c r="L103" s="784">
        <f>'SAME R Results'!BE113</f>
        <v>54.401223630766857</v>
      </c>
      <c r="M103" s="784">
        <f>'SAME R Results'!BF113</f>
        <v>2.5255440396033637</v>
      </c>
      <c r="N103" s="784">
        <f>'SAME R Results'!BG113</f>
        <v>0.76453624454255564</v>
      </c>
      <c r="O103" s="789"/>
      <c r="P103" s="784">
        <f>'SAME R Results'!BH113</f>
        <v>82.032518989165652</v>
      </c>
      <c r="Q103" s="817">
        <f>'SAME R Results'!BI113</f>
        <v>0.28206729025724481</v>
      </c>
      <c r="R103" s="817">
        <f>'SAME R Results'!BJ113</f>
        <v>0.9330619825160229</v>
      </c>
      <c r="S103" s="817">
        <f>'SAME R Results'!BL113</f>
        <v>3.3033673127092498</v>
      </c>
      <c r="T103" s="817">
        <f>'SAME R Results'!BM113</f>
        <v>2.9854989123443998</v>
      </c>
      <c r="U103" s="817">
        <f>'SAME R Results'!BN113</f>
        <v>0.15508644552312029</v>
      </c>
      <c r="V103" s="784">
        <f>'SAME R Results'!BR113</f>
        <v>54.401223630766857</v>
      </c>
      <c r="W103" s="1086">
        <f>'SAME R Results'!BZ113</f>
        <v>245.41410083875152</v>
      </c>
      <c r="X103" s="1777">
        <f>'SAME R Results'!CA113</f>
        <v>0.52000000000002045</v>
      </c>
      <c r="Y103" s="1777">
        <f>'SAME R Results'!CB113</f>
        <v>0</v>
      </c>
      <c r="Z103" s="1777">
        <f>'SAME R Results'!CC113</f>
        <v>0</v>
      </c>
      <c r="AA103" s="1777">
        <f>'SAME R Results'!CD113</f>
        <v>0.94652906525956648</v>
      </c>
      <c r="AB103" s="1777"/>
      <c r="AC103" s="1777"/>
      <c r="AD103" s="2029">
        <f>'SAME R Results'!CI113</f>
        <v>113</v>
      </c>
      <c r="AE103" s="2029" t="str">
        <f>'SAME R Results'!CJ113</f>
        <v>Pyrell</v>
      </c>
      <c r="AF103" s="2033">
        <f>'SAME R Results'!CK113</f>
        <v>0.28206729025724481</v>
      </c>
      <c r="AG103" s="2033">
        <f>'SAME R Results'!CL113</f>
        <v>3.0787108219082263E-2</v>
      </c>
      <c r="AH103" s="2033">
        <f>'SAME R Results'!CM113</f>
        <v>3.5084392047817249E-2</v>
      </c>
    </row>
    <row r="104" spans="1:92" ht="16.5" hidden="1" customHeight="1" x14ac:dyDescent="0.2">
      <c r="A104" s="780">
        <v>2</v>
      </c>
      <c r="B104" s="785" t="str">
        <f>'SAME R Results'!B121</f>
        <v>Pyrell</v>
      </c>
      <c r="C104" s="784">
        <f>'SAME R Results'!F121</f>
        <v>113</v>
      </c>
      <c r="D104" s="785" t="str">
        <f>'SAME R Results'!G121</f>
        <v>low flow run w STS</v>
      </c>
      <c r="E104" s="784">
        <f>'SAME R Results'!K121</f>
        <v>2</v>
      </c>
      <c r="F104" s="793">
        <f>'SAME R Results'!L121</f>
        <v>1.23</v>
      </c>
      <c r="G104" s="784">
        <f>'SAME R Results'!R121</f>
        <v>31</v>
      </c>
      <c r="H104" s="821">
        <f>'SAME R Results'!AR121</f>
        <v>6.2836770000000017</v>
      </c>
      <c r="I104" s="821">
        <f>'SAME R Results'!AS121</f>
        <v>4.6147464999999999</v>
      </c>
      <c r="J104" s="821">
        <f>'SAME R Results'!AT121</f>
        <v>5.155837</v>
      </c>
      <c r="K104" s="784">
        <f>'SAME R Results'!BD121</f>
        <v>1176224.4595932008</v>
      </c>
      <c r="L104" s="784">
        <f>'SAME R Results'!BE121</f>
        <v>459.76995119843087</v>
      </c>
      <c r="M104" s="784">
        <f>'SAME R Results'!BF121</f>
        <v>0</v>
      </c>
      <c r="N104" s="784">
        <f>'SAME R Results'!BG121</f>
        <v>0</v>
      </c>
      <c r="O104" s="789"/>
      <c r="P104" s="784">
        <f>'SAME R Results'!BH121</f>
        <v>169.19487997801508</v>
      </c>
      <c r="Q104" s="817">
        <f>'SAME R Results'!BI121</f>
        <v>0.39088623557228447</v>
      </c>
      <c r="R104" s="817">
        <f>'SAME R Results'!BJ121</f>
        <v>0.6500789886706958</v>
      </c>
      <c r="S104" s="817">
        <f>'SAME R Results'!BL121</f>
        <v>0</v>
      </c>
      <c r="T104" s="817">
        <f>'SAME R Results'!BM121</f>
        <v>2.0405434673921752</v>
      </c>
      <c r="U104" s="817">
        <f>'SAME R Results'!BN121</f>
        <v>0.30310458221467135</v>
      </c>
      <c r="V104" s="784">
        <f>'SAME R Results'!BR121</f>
        <v>459.76995119843087</v>
      </c>
      <c r="W104" s="1086">
        <f>'SAME R Results'!BZ121</f>
        <v>245.37087876588521</v>
      </c>
      <c r="X104" s="1777">
        <f>'SAME R Results'!CA121</f>
        <v>0.87333333333328156</v>
      </c>
      <c r="Y104" s="1777" t="str">
        <f>'SAME R Results'!CB121</f>
        <v xml:space="preserve"> 66P</v>
      </c>
      <c r="Z104" s="1777">
        <f>'SAME R Results'!CC121</f>
        <v>253</v>
      </c>
      <c r="AA104" s="1777">
        <f>'SAME R Results'!CD121</f>
        <v>1.1624075723681115</v>
      </c>
      <c r="AB104" s="1777"/>
      <c r="AC104" s="1777"/>
      <c r="AD104" s="2029"/>
      <c r="AE104" s="2029"/>
      <c r="AF104" s="2029"/>
      <c r="AG104" s="2029"/>
      <c r="AH104" s="2029"/>
    </row>
    <row r="105" spans="1:92" ht="16.5" hidden="1" customHeight="1" x14ac:dyDescent="0.25">
      <c r="A105" s="778">
        <v>1</v>
      </c>
      <c r="B105" s="779" t="str">
        <f>'SAME1 Flight Tests 8-27-09'!B7</f>
        <v>Silicone</v>
      </c>
      <c r="C105" s="779">
        <f>'SAME1 Flight Tests 8-27-09'!E7</f>
        <v>5</v>
      </c>
      <c r="D105" s="779" t="str">
        <f>'SAME1 Flight Tests 8-27-09'!F7</f>
        <v>Aging up</v>
      </c>
      <c r="E105" s="779">
        <f>'SAME1 Flight Tests 8-27-09'!L7</f>
        <v>8</v>
      </c>
      <c r="F105" s="804">
        <f>'SAME1 Flight Tests 8-27-09'!M7</f>
        <v>1.327</v>
      </c>
      <c r="G105" s="805">
        <f>'SAME1 Flight Tests 8-27-09'!Q7</f>
        <v>755</v>
      </c>
      <c r="H105" s="820">
        <f>'SAME1 Flight Tests 8-27-09'!Z7</f>
        <v>6.2938999999999998</v>
      </c>
      <c r="I105" s="820">
        <f>'SAME1 Flight Tests 8-27-09'!AA7</f>
        <v>4.3936000000000002</v>
      </c>
      <c r="J105" s="822"/>
      <c r="K105" s="805">
        <f>'SAME1 Flight Tests 8-27-09'!AK7</f>
        <v>1194104.7590429184</v>
      </c>
      <c r="L105" s="805">
        <f>'SAME1 Flight Tests 8-27-09'!AL7</f>
        <v>389.22953313940434</v>
      </c>
      <c r="M105" s="806"/>
      <c r="N105" s="805"/>
      <c r="O105" s="806"/>
      <c r="P105" s="805">
        <f>'SAME1 Flight Tests 8-27-09'!AM7</f>
        <v>124.63764636532751</v>
      </c>
      <c r="Q105" s="816">
        <f>'SAME1 Flight Tests 8-27-09'!AP7</f>
        <v>0.32595928472085983</v>
      </c>
      <c r="R105" s="816">
        <f>'SAME1 Flight Tests 8-27-09'!AQ7</f>
        <v>0.6067457889995036</v>
      </c>
      <c r="S105" s="816"/>
      <c r="T105" s="816">
        <f>'SAME1 Flight Tests 8-27-09'!AS7</f>
        <v>2.1995429640078377</v>
      </c>
      <c r="U105" s="816">
        <f>'SAME1 Flight Tests 8-27-09'!AT7</f>
        <v>0.23891402709415155</v>
      </c>
      <c r="V105" s="806"/>
      <c r="W105" s="805">
        <f>'SAME1 Flight Tests 8-27-09'!BH7</f>
        <v>356.59621492639405</v>
      </c>
      <c r="X105" s="1804">
        <f>'SAME1 Flight Tests 8-27-09'!BI7</f>
        <v>1.2099999999999334</v>
      </c>
      <c r="Y105" s="1804">
        <f>'SAME1 Flight Tests 8-27-09'!BJ7</f>
        <v>5</v>
      </c>
      <c r="Z105" s="1804">
        <f>'SAME1 Flight Tests 8-27-09'!BK7</f>
        <v>0</v>
      </c>
      <c r="AA105" s="1804">
        <f>'SAME1 Flight Tests 8-27-09'!BL7</f>
        <v>0.61803791586116219</v>
      </c>
      <c r="AB105" s="1804">
        <f>'SAME1 Flight Tests 8-27-09'!BM7</f>
        <v>0</v>
      </c>
      <c r="AC105" s="1804">
        <f>'SAME1 Flight Tests 8-27-09'!BN7</f>
        <v>0</v>
      </c>
      <c r="AD105" s="2031"/>
      <c r="AE105" s="2032"/>
      <c r="AF105" s="2032"/>
      <c r="AG105" s="2032"/>
      <c r="AH105" s="2032"/>
      <c r="AI105" s="2027"/>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row>
    <row r="106" spans="1:92" ht="16.5" hidden="1" customHeight="1" x14ac:dyDescent="0.25">
      <c r="A106" s="778">
        <v>1</v>
      </c>
      <c r="B106" s="779" t="str">
        <f>'SAME1 Flight Tests 8-27-09'!B26</f>
        <v>Silicone</v>
      </c>
      <c r="C106" s="779">
        <f>'SAME1 Flight Tests 8-27-09'!E26</f>
        <v>23</v>
      </c>
      <c r="D106" s="779" t="str">
        <f>'SAME1 Flight Tests 8-27-09'!F26</f>
        <v>Baseline</v>
      </c>
      <c r="E106" s="779">
        <f>'SAME1 Flight Tests 8-27-09'!L26</f>
        <v>8</v>
      </c>
      <c r="F106" s="804">
        <f>'SAME1 Flight Tests 8-27-09'!M26</f>
        <v>1.327</v>
      </c>
      <c r="G106" s="805">
        <f>'SAME1 Flight Tests 8-27-09'!Q26</f>
        <v>57</v>
      </c>
      <c r="H106" s="820">
        <f>'SAME1 Flight Tests 8-27-09'!Z26</f>
        <v>6.2417600000000011</v>
      </c>
      <c r="I106" s="820">
        <f>'SAME1 Flight Tests 8-27-09'!AA26</f>
        <v>-7.6293889999999977E-4</v>
      </c>
      <c r="J106" s="822"/>
      <c r="K106" s="805">
        <f>'SAME1 Flight Tests 8-27-09'!AK26</f>
        <v>3004614.0015063835</v>
      </c>
      <c r="L106" s="805">
        <f>'SAME1 Flight Tests 8-27-09'!AL26</f>
        <v>681.21602229375139</v>
      </c>
      <c r="M106" s="806"/>
      <c r="N106" s="805"/>
      <c r="O106" s="806"/>
      <c r="P106" s="805">
        <f>'SAME1 Flight Tests 8-27-09'!AM26</f>
        <v>193.24054064978097</v>
      </c>
      <c r="Q106" s="816">
        <f>'SAME1 Flight Tests 8-27-09'!AP26</f>
        <v>0.2267233068714381</v>
      </c>
      <c r="R106" s="816">
        <f>'SAME1 Flight Tests 8-27-09'!AQ26</f>
        <v>0.51638995504203222</v>
      </c>
      <c r="S106" s="816"/>
      <c r="T106" s="816">
        <f>'SAME1 Flight Tests 8-27-09'!AS26</f>
        <v>2.4775400141285822</v>
      </c>
      <c r="U106" s="816">
        <f>'SAME1 Flight Tests 8-27-09'!AT26</f>
        <v>0.15022954717667703</v>
      </c>
      <c r="V106" s="806"/>
      <c r="W106" s="805">
        <f>'SAME1 Flight Tests 8-27-09'!BH26</f>
        <v>349.13822663445927</v>
      </c>
      <c r="X106" s="1804">
        <f>'SAME1 Flight Tests 8-27-09'!BI26</f>
        <v>0.92999999999998639</v>
      </c>
      <c r="Y106" s="1804">
        <f>'SAME1 Flight Tests 8-27-09'!BJ26</f>
        <v>23</v>
      </c>
      <c r="Z106" s="1804">
        <f>'SAME1 Flight Tests 8-27-09'!BK26</f>
        <v>0</v>
      </c>
      <c r="AA106" s="1804">
        <f>'SAME1 Flight Tests 8-27-09'!BL26</f>
        <v>1.2467131654824761</v>
      </c>
      <c r="AB106" s="1804">
        <f>'SAME1 Flight Tests 8-27-09'!BM26</f>
        <v>0.26354491361317378</v>
      </c>
      <c r="AC106" s="1804">
        <f>'SAME1 Flight Tests 8-27-09'!BN26</f>
        <v>0.9716413563188746</v>
      </c>
      <c r="AD106" s="2031"/>
      <c r="AE106" s="2032"/>
      <c r="AF106" s="2032"/>
      <c r="AG106" s="2032"/>
      <c r="AH106" s="2032"/>
      <c r="AI106" s="2027"/>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row>
    <row r="107" spans="1:92" ht="16.5" hidden="1" customHeight="1" x14ac:dyDescent="0.25">
      <c r="A107" s="778">
        <v>1</v>
      </c>
      <c r="B107" s="779" t="str">
        <f>'SAME1 Flight Tests 8-27-09'!B27</f>
        <v>Silicone</v>
      </c>
      <c r="C107" s="779" t="str">
        <f>'SAME1 Flight Tests 8-27-09'!E27</f>
        <v>23a</v>
      </c>
      <c r="D107" s="779" t="str">
        <f>'SAME1 Flight Tests 8-27-09'!F27</f>
        <v>after secondary aging</v>
      </c>
      <c r="E107" s="779">
        <f>'SAME1 Flight Tests 8-27-09'!L27</f>
        <v>8</v>
      </c>
      <c r="F107" s="804">
        <f>'SAME1 Flight Tests 8-27-09'!M27</f>
        <v>1.327</v>
      </c>
      <c r="G107" s="805">
        <f>'SAME1 Flight Tests 8-27-09'!Q27</f>
        <v>890</v>
      </c>
      <c r="H107" s="820">
        <f>'SAME1 Flight Tests 8-27-09'!Z27</f>
        <v>6.2438805000000004</v>
      </c>
      <c r="I107" s="820">
        <f>'SAME1 Flight Tests 8-27-09'!AA27</f>
        <v>-6.8664509999999998E-4</v>
      </c>
      <c r="J107" s="822"/>
      <c r="K107" s="805">
        <f>'SAME1 Flight Tests 8-27-09'!AK27</f>
        <v>1175411.0746423218</v>
      </c>
      <c r="L107" s="805">
        <f>'SAME1 Flight Tests 8-27-09'!AL27</f>
        <v>437.79521318459678</v>
      </c>
      <c r="M107" s="806"/>
      <c r="N107" s="805"/>
      <c r="O107" s="806"/>
      <c r="P107" s="805">
        <f>'SAME1 Flight Tests 8-27-09'!AM27</f>
        <v>132.86095008202679</v>
      </c>
      <c r="Q107" s="816">
        <f>'SAME1 Flight Tests 8-27-09'!AP27</f>
        <v>0.37246136490403414</v>
      </c>
      <c r="R107" s="816">
        <f>'SAME1 Flight Tests 8-27-09'!AQ27</f>
        <v>0.62305850078142455</v>
      </c>
      <c r="S107" s="816"/>
      <c r="T107" s="816">
        <f>'SAME1 Flight Tests 8-27-09'!AS27</f>
        <v>2.0488763158107242</v>
      </c>
      <c r="U107" s="816">
        <f>'SAME1 Flight Tests 8-27-09'!AT27</f>
        <v>0.28797675441329762</v>
      </c>
      <c r="V107" s="806"/>
      <c r="W107" s="805">
        <f>'SAME1 Flight Tests 8-27-09'!BH27</f>
        <v>349.13822663445927</v>
      </c>
      <c r="X107" s="1804">
        <f>'SAME1 Flight Tests 8-27-09'!BI27</f>
        <v>0.92999999999998639</v>
      </c>
      <c r="Y107" s="1804">
        <f>'SAME1 Flight Tests 8-27-09'!BJ27</f>
        <v>23</v>
      </c>
      <c r="Z107" s="1804">
        <f>'SAME1 Flight Tests 8-27-09'!BK27</f>
        <v>0</v>
      </c>
      <c r="AA107" s="1804">
        <f>'SAME1 Flight Tests 8-27-09'!BL27</f>
        <v>0.85716741988405631</v>
      </c>
      <c r="AB107" s="1804">
        <f>'SAME1 Flight Tests 8-27-09'!BM27</f>
        <v>0.33857620412762202</v>
      </c>
      <c r="AC107" s="1804">
        <f>'SAME1 Flight Tests 8-27-09'!BN27</f>
        <v>0.99739503221736392</v>
      </c>
      <c r="AD107" s="2031"/>
      <c r="AE107" s="2032"/>
      <c r="AF107" s="2032"/>
      <c r="AG107" s="2032"/>
      <c r="AH107" s="2032"/>
      <c r="AI107" s="2027"/>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row>
    <row r="108" spans="1:92" ht="16.5" hidden="1" customHeight="1" x14ac:dyDescent="0.25">
      <c r="A108" s="778">
        <v>1</v>
      </c>
      <c r="B108" s="779" t="str">
        <f>'SAME1 Flight Tests 8-27-09'!B28</f>
        <v>Silicone</v>
      </c>
      <c r="C108" s="779">
        <f>'SAME1 Flight Tests 8-27-09'!E28</f>
        <v>24</v>
      </c>
      <c r="D108" s="779" t="str">
        <f>'SAME1 Flight Tests 8-27-09'!F28</f>
        <v>Flow Down</v>
      </c>
      <c r="E108" s="779">
        <f>'SAME1 Flight Tests 8-27-09'!L28</f>
        <v>4</v>
      </c>
      <c r="F108" s="804">
        <f>'SAME1 Flight Tests 8-27-09'!M28</f>
        <v>1.327</v>
      </c>
      <c r="G108" s="805">
        <f>'SAME1 Flight Tests 8-27-09'!Q28</f>
        <v>35.666666666666664</v>
      </c>
      <c r="H108" s="820">
        <f>'SAME1 Flight Tests 8-27-09'!Z28</f>
        <v>6.2492080000000003</v>
      </c>
      <c r="I108" s="820">
        <f>'SAME1 Flight Tests 8-27-09'!AA28</f>
        <v>4.2740175000000011</v>
      </c>
      <c r="J108" s="822"/>
      <c r="K108" s="805">
        <f>'SAME1 Flight Tests 8-27-09'!AK28</f>
        <v>1916208.9136147145</v>
      </c>
      <c r="L108" s="805">
        <f>'SAME1 Flight Tests 8-27-09'!AL28</f>
        <v>393.72528619180156</v>
      </c>
      <c r="M108" s="806"/>
      <c r="N108" s="805"/>
      <c r="O108" s="806"/>
      <c r="P108" s="805">
        <f>'SAME1 Flight Tests 8-27-09'!AM28</f>
        <v>89.077674166451743</v>
      </c>
      <c r="Q108" s="816">
        <f>'SAME1 Flight Tests 8-27-09'!AP28</f>
        <v>0.20547096060057599</v>
      </c>
      <c r="R108" s="816">
        <f>'SAME1 Flight Tests 8-27-09'!AQ28</f>
        <v>0.46347921790423513</v>
      </c>
      <c r="S108" s="816"/>
      <c r="T108" s="816">
        <f>'SAME1 Flight Tests 8-27-09'!AS28</f>
        <v>2.4643261883080352</v>
      </c>
      <c r="U108" s="816">
        <f>'SAME1 Flight Tests 8-27-09'!AT28</f>
        <v>0.13680770082229526</v>
      </c>
      <c r="V108" s="806"/>
      <c r="W108" s="805">
        <f>'SAME1 Flight Tests 8-27-09'!BH28</f>
        <v>340.62561231431681</v>
      </c>
      <c r="X108" s="1804">
        <f>'SAME1 Flight Tests 8-27-09'!BI28</f>
        <v>0.62000000000006494</v>
      </c>
      <c r="Y108" s="1804">
        <f>'SAME1 Flight Tests 8-27-09'!BJ28</f>
        <v>24</v>
      </c>
      <c r="Z108" s="1804">
        <f>'SAME1 Flight Tests 8-27-09'!BK28</f>
        <v>0</v>
      </c>
      <c r="AA108" s="1804">
        <f>'SAME1 Flight Tests 8-27-09'!BL28</f>
        <v>0.86204200806234588</v>
      </c>
      <c r="AB108" s="1804">
        <f>'SAME1 Flight Tests 8-27-09'!BM28</f>
        <v>0.3084468623845954</v>
      </c>
      <c r="AC108" s="1804">
        <f>'SAME1 Flight Tests 8-27-09'!BN28</f>
        <v>0.97995053818458511</v>
      </c>
      <c r="AD108" s="2031"/>
      <c r="AE108" s="2032"/>
      <c r="AF108" s="2032"/>
      <c r="AG108" s="2032"/>
      <c r="AH108" s="2032"/>
      <c r="AI108" s="2027"/>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row>
    <row r="109" spans="1:92" ht="16.5" hidden="1" customHeight="1" x14ac:dyDescent="0.25">
      <c r="A109" s="778">
        <v>1</v>
      </c>
      <c r="B109" s="779" t="str">
        <f>'SAME1 Flight Tests 8-27-09'!B32</f>
        <v>Silicone</v>
      </c>
      <c r="C109" s="779">
        <f>'SAME1 Flight Tests 8-27-09'!E32</f>
        <v>27</v>
      </c>
      <c r="D109" s="779" t="str">
        <f>'SAME1 Flight Tests 8-27-09'!F32</f>
        <v>Heat down</v>
      </c>
      <c r="E109" s="779">
        <f>'SAME1 Flight Tests 8-27-09'!L32</f>
        <v>8</v>
      </c>
      <c r="F109" s="804">
        <f>'SAME1 Flight Tests 8-27-09'!M32</f>
        <v>1.32</v>
      </c>
      <c r="G109" s="805">
        <f>'SAME1 Flight Tests 8-27-09'!Q32</f>
        <v>38.5</v>
      </c>
      <c r="H109" s="820">
        <f>'SAME1 Flight Tests 8-27-09'!Z32</f>
        <v>6.2365714999999993</v>
      </c>
      <c r="I109" s="820">
        <f>'SAME1 Flight Tests 8-27-09'!AA32</f>
        <v>4.2092904999999998</v>
      </c>
      <c r="J109" s="822"/>
      <c r="K109" s="805">
        <f>'SAME1 Flight Tests 8-27-09'!AK32</f>
        <v>2576905.5744457017</v>
      </c>
      <c r="L109" s="805">
        <f>'SAME1 Flight Tests 8-27-09'!AL32</f>
        <v>478.38886752070903</v>
      </c>
      <c r="M109" s="806"/>
      <c r="N109" s="805"/>
      <c r="O109" s="806"/>
      <c r="P109" s="805">
        <f>'SAME1 Flight Tests 8-27-09'!AM32</f>
        <v>99.546228449413846</v>
      </c>
      <c r="Q109" s="816">
        <f>'SAME1 Flight Tests 8-27-09'!AP32</f>
        <v>0.18564470202739639</v>
      </c>
      <c r="R109" s="816">
        <f>'SAME1 Flight Tests 8-27-09'!AQ32</f>
        <v>0.43576983373814704</v>
      </c>
      <c r="S109" s="816"/>
      <c r="T109" s="816">
        <f>'SAME1 Flight Tests 8-27-09'!AS32</f>
        <v>2.5186708524997536</v>
      </c>
      <c r="U109" s="816">
        <f>'SAME1 Flight Tests 8-27-09'!AT32</f>
        <v>0.1211700419371388</v>
      </c>
      <c r="V109" s="806"/>
      <c r="W109" s="805">
        <f>'SAME1 Flight Tests 8-27-09'!BH32</f>
        <v>340.75520692087099</v>
      </c>
      <c r="X109" s="1804">
        <f>'SAME1 Flight Tests 8-27-09'!BI32</f>
        <v>0.57000000000007045</v>
      </c>
      <c r="Y109" s="1804">
        <f>'SAME1 Flight Tests 8-27-09'!BJ32</f>
        <v>27</v>
      </c>
      <c r="Z109" s="1804">
        <f>'SAME1 Flight Tests 8-27-09'!BK32</f>
        <v>0</v>
      </c>
      <c r="AA109" s="1804">
        <f>'SAME1 Flight Tests 8-27-09'!BL32</f>
        <v>1.0478550363094901</v>
      </c>
      <c r="AB109" s="1804">
        <f>'SAME1 Flight Tests 8-27-09'!BM32</f>
        <v>0.31335125713225903</v>
      </c>
      <c r="AC109" s="1804">
        <f>'SAME1 Flight Tests 8-27-09'!BN32</f>
        <v>0.97758929959074692</v>
      </c>
      <c r="AD109" s="2031"/>
      <c r="AE109" s="2032"/>
      <c r="AF109" s="2032"/>
      <c r="AG109" s="2032"/>
      <c r="AH109" s="2032"/>
      <c r="AI109" s="2027"/>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row>
    <row r="110" spans="1:92" ht="16.5" hidden="1" customHeight="1" x14ac:dyDescent="0.25">
      <c r="A110" s="778">
        <v>1</v>
      </c>
      <c r="B110" s="779" t="str">
        <f>'SAME1 Flight Tests 8-27-09'!B42</f>
        <v>Silicone</v>
      </c>
      <c r="C110" s="779">
        <f>'SAME1 Flight Tests 8-27-09'!E42</f>
        <v>35</v>
      </c>
      <c r="D110" s="779" t="str">
        <f>'SAME1 Flight Tests 8-27-09'!F42</f>
        <v>High temp  aging</v>
      </c>
      <c r="E110" s="779">
        <f>'SAME1 Flight Tests 8-27-09'!L42</f>
        <v>8</v>
      </c>
      <c r="F110" s="804">
        <f>'SAME1 Flight Tests 8-27-09'!M42</f>
        <v>1.38</v>
      </c>
      <c r="G110" s="805">
        <f>'SAME1 Flight Tests 8-27-09'!Q42</f>
        <v>70</v>
      </c>
      <c r="H110" s="820">
        <f>'SAME1 Flight Tests 8-27-09'!Z42</f>
        <v>6.2120555555555566</v>
      </c>
      <c r="I110" s="820">
        <f>'SAME1 Flight Tests 8-27-09'!AA42</f>
        <v>-7.9684738888888891E-4</v>
      </c>
      <c r="J110" s="822"/>
      <c r="K110" s="805">
        <f>'SAME1 Flight Tests 8-27-09'!AK42</f>
        <v>1937388.9537898961</v>
      </c>
      <c r="L110" s="805">
        <f>'SAME1 Flight Tests 8-27-09'!AL42</f>
        <v>402.51477832999217</v>
      </c>
      <c r="M110" s="806"/>
      <c r="N110" s="805"/>
      <c r="O110" s="806"/>
      <c r="P110" s="805">
        <f>'SAME1 Flight Tests 8-27-09'!AM42</f>
        <v>65.466234738484687</v>
      </c>
      <c r="Q110" s="816">
        <f>'SAME1 Flight Tests 8-27-09'!AP42</f>
        <v>0.20776147068589287</v>
      </c>
      <c r="R110" s="816">
        <f>'SAME1 Flight Tests 8-27-09'!AQ42</f>
        <v>0.41677463931388736</v>
      </c>
      <c r="S110" s="816"/>
      <c r="T110" s="816">
        <f>'SAME1 Flight Tests 8-27-09'!AS42</f>
        <v>2.3033372123912739</v>
      </c>
      <c r="U110" s="816">
        <f>'SAME1 Flight Tests 8-27-09'!AT42</f>
        <v>0.14668877242225253</v>
      </c>
      <c r="V110" s="806"/>
      <c r="W110" s="805">
        <f>'SAME1 Flight Tests 8-27-09'!BH42</f>
        <v>414.40573439849373</v>
      </c>
      <c r="X110" s="1804">
        <f>'SAME1 Flight Tests 8-27-09'!BI42</f>
        <v>0.12999999999996348</v>
      </c>
      <c r="Y110" s="1804">
        <f>'SAME1 Flight Tests 8-27-09'!BJ42</f>
        <v>35</v>
      </c>
      <c r="Z110" s="1804">
        <f>'SAME1 Flight Tests 8-27-09'!BK42</f>
        <v>0</v>
      </c>
      <c r="AA110" s="1804">
        <f>'SAME1 Flight Tests 8-27-09'!BL42</f>
        <v>3.0215185263924496</v>
      </c>
      <c r="AB110" s="1804">
        <f>'SAME1 Flight Tests 8-27-09'!BM42</f>
        <v>0.4197324089514336</v>
      </c>
      <c r="AC110" s="1804">
        <f>'SAME1 Flight Tests 8-27-09'!BN42</f>
        <v>0.99472297018368372</v>
      </c>
      <c r="AD110" s="2031"/>
      <c r="AE110" s="2032"/>
      <c r="AF110" s="2032"/>
      <c r="AG110" s="2032"/>
      <c r="AH110" s="2032"/>
      <c r="AI110" s="2027"/>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row>
    <row r="111" spans="1:92" ht="16.5" hidden="1" customHeight="1" x14ac:dyDescent="0.25">
      <c r="A111" s="778">
        <v>1</v>
      </c>
      <c r="B111" s="779" t="str">
        <f>'SAME1 Flight Tests 8-27-09'!B43</f>
        <v>Silicone</v>
      </c>
      <c r="C111" s="779" t="str">
        <f>'SAME1 Flight Tests 8-27-09'!E43</f>
        <v>35a</v>
      </c>
      <c r="D111" s="779" t="str">
        <f>'SAME1 Flight Tests 8-27-09'!F43</f>
        <v xml:space="preserve">     Aging</v>
      </c>
      <c r="E111" s="779">
        <f>'SAME1 Flight Tests 8-27-09'!L43</f>
        <v>8</v>
      </c>
      <c r="F111" s="804">
        <f>'SAME1 Flight Tests 8-27-09'!M43</f>
        <v>1.38</v>
      </c>
      <c r="G111" s="805">
        <f>'SAME1 Flight Tests 8-27-09'!Q43</f>
        <v>890</v>
      </c>
      <c r="H111" s="820">
        <f>'SAME1 Flight Tests 8-27-09'!Z43</f>
        <v>6.2213280000000006</v>
      </c>
      <c r="I111" s="820">
        <f>'SAME1 Flight Tests 8-27-09'!AA43</f>
        <v>-7.6293924999999989E-4</v>
      </c>
      <c r="J111" s="822"/>
      <c r="K111" s="805">
        <f>'SAME1 Flight Tests 8-27-09'!AK43</f>
        <v>1071098.2234106481</v>
      </c>
      <c r="L111" s="805">
        <f>'SAME1 Flight Tests 8-27-09'!AL43</f>
        <v>295.73047982834879</v>
      </c>
      <c r="M111" s="806"/>
      <c r="N111" s="805"/>
      <c r="O111" s="806"/>
      <c r="P111" s="805">
        <f>'SAME1 Flight Tests 8-27-09'!AM43</f>
        <v>59.660380422731514</v>
      </c>
      <c r="Q111" s="816">
        <f>'SAME1 Flight Tests 8-27-09'!AP43</f>
        <v>0.27610024306330005</v>
      </c>
      <c r="R111" s="816">
        <f>'SAME1 Flight Tests 8-27-09'!AQ43</f>
        <v>0.49224463412617764</v>
      </c>
      <c r="S111" s="816"/>
      <c r="T111" s="816">
        <f>'SAME1 Flight Tests 8-27-09'!AS43</f>
        <v>2.1391368466041962</v>
      </c>
      <c r="U111" s="816">
        <f>'SAME1 Flight Tests 8-27-09'!AT43</f>
        <v>0.20678055094271619</v>
      </c>
      <c r="V111" s="806"/>
      <c r="W111" s="805">
        <f>'SAME1 Flight Tests 8-27-09'!BH43</f>
        <v>414.40573439849373</v>
      </c>
      <c r="X111" s="1804">
        <f>'SAME1 Flight Tests 8-27-09'!BI43</f>
        <v>0.12999999999996348</v>
      </c>
      <c r="Y111" s="1804">
        <f>'SAME1 Flight Tests 8-27-09'!BJ43</f>
        <v>35</v>
      </c>
      <c r="Z111" s="1804">
        <f>'SAME1 Flight Tests 8-27-09'!BK43</f>
        <v>0</v>
      </c>
      <c r="AA111" s="1804">
        <f>'SAME1 Flight Tests 8-27-09'!BL43</f>
        <v>2.7535560195114588</v>
      </c>
      <c r="AB111" s="1804">
        <f>'SAME1 Flight Tests 8-27-09'!BM43</f>
        <v>0.41742218539846676</v>
      </c>
      <c r="AC111" s="1804">
        <f>'SAME1 Flight Tests 8-27-09'!BN43</f>
        <v>0.99759598236088409</v>
      </c>
      <c r="AD111" s="2031"/>
      <c r="AE111" s="2032"/>
      <c r="AF111" s="2032"/>
      <c r="AG111" s="2032"/>
      <c r="AH111" s="2032"/>
      <c r="AI111" s="2027"/>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row>
    <row r="112" spans="1:92" ht="16.5" customHeight="1" x14ac:dyDescent="0.2">
      <c r="A112" s="780">
        <v>2</v>
      </c>
      <c r="B112" s="836" t="str">
        <f>'SAME R Results'!B3</f>
        <v>Silicone</v>
      </c>
      <c r="C112" s="784">
        <f>'SAME R Results'!F3</f>
        <v>48</v>
      </c>
      <c r="D112" s="785" t="str">
        <f>'SAME R Results'!G3</f>
        <v>Low Temp</v>
      </c>
      <c r="E112" s="784">
        <f>'SAME R Results'!K3</f>
        <v>8</v>
      </c>
      <c r="F112" s="793">
        <f>'SAME R Results'!L3</f>
        <v>1.304</v>
      </c>
      <c r="G112" s="784">
        <f>'SAME R Results'!R3</f>
        <v>61.666666666666664</v>
      </c>
      <c r="H112" s="821">
        <f>'SAME R Results'!AR3</f>
        <v>6.2647500000000003</v>
      </c>
      <c r="I112" s="821">
        <f>'SAME R Results'!AS3</f>
        <v>0</v>
      </c>
      <c r="J112" s="821">
        <f>'SAME R Results'!AT3</f>
        <v>0</v>
      </c>
      <c r="K112" s="784">
        <f>'SAME R Results'!BD3</f>
        <v>2523938.5830877088</v>
      </c>
      <c r="L112" s="784">
        <f>'SAME R Results'!BE3</f>
        <v>615.51380336758314</v>
      </c>
      <c r="M112" s="784">
        <f>'SAME R Results'!BF3</f>
        <v>4.9691332442250085</v>
      </c>
      <c r="N112" s="784">
        <f>'SAME R Results'!BG3</f>
        <v>1.0696964473380586</v>
      </c>
      <c r="O112" s="808"/>
      <c r="P112" s="784">
        <f>'SAME R Results'!BH3</f>
        <v>108.49420825246703</v>
      </c>
      <c r="Q112" s="817">
        <f>'SAME R Results'!BI3</f>
        <v>0.24387035702532131</v>
      </c>
      <c r="R112" s="817">
        <f>'SAME R Results'!BJ3</f>
        <v>0.4501551400693799</v>
      </c>
      <c r="S112" s="817">
        <f>'SAME R Results'!BL3</f>
        <v>4.6453676242364876</v>
      </c>
      <c r="T112" s="817">
        <f>'SAME R Results'!BM3</f>
        <v>2.1878400054141345</v>
      </c>
      <c r="U112" s="817">
        <f>'SAME R Results'!BN3</f>
        <v>0.1794970908990223</v>
      </c>
      <c r="V112" s="784">
        <f>'SAME R Results'!BR3</f>
        <v>615.51380336758314</v>
      </c>
      <c r="W112" s="1086">
        <f>'SAME R Results'!BZ3</f>
        <v>324.81390228810591</v>
      </c>
      <c r="X112" s="1777">
        <f>'SAME R Results'!CA3</f>
        <v>0</v>
      </c>
      <c r="Y112" s="1777">
        <f>'SAME R Results'!CB3</f>
        <v>0</v>
      </c>
      <c r="Z112" s="1777">
        <f>'SAME R Results'!CC3</f>
        <v>0</v>
      </c>
      <c r="AA112" s="1777">
        <f>'SAME R Results'!CD3</f>
        <v>0</v>
      </c>
      <c r="AB112" s="1777"/>
      <c r="AC112" s="1777"/>
      <c r="AD112" s="2029">
        <f>'SAME R Results'!CI3</f>
        <v>3</v>
      </c>
      <c r="AE112" s="2029" t="str">
        <f>'SAME R Results'!CJ3</f>
        <v>Silicone</v>
      </c>
      <c r="AF112" s="2033">
        <f>'SAME R Results'!CK3</f>
        <v>0.24387035702532131</v>
      </c>
      <c r="AG112" s="2033">
        <f>'SAME R Results'!CL3</f>
        <v>4.5800907940281833E-2</v>
      </c>
      <c r="AH112" s="2033">
        <f>'SAME R Results'!CM3</f>
        <v>3.6474673145305288E-2</v>
      </c>
      <c r="AI112" s="2026"/>
      <c r="AJ112" s="747"/>
      <c r="AK112" s="747"/>
      <c r="AL112" s="747"/>
      <c r="AM112" s="747"/>
      <c r="AN112" s="747"/>
      <c r="AO112" s="747"/>
      <c r="AP112" s="747"/>
      <c r="AQ112" s="747"/>
      <c r="AR112" s="747"/>
      <c r="AS112" s="747"/>
      <c r="AT112" s="747"/>
      <c r="AU112" s="747"/>
      <c r="AV112" s="747"/>
      <c r="AW112" s="747"/>
      <c r="AX112" s="747"/>
      <c r="AY112" s="747"/>
      <c r="AZ112" s="747"/>
      <c r="BA112" s="747"/>
      <c r="BB112" s="747"/>
      <c r="BC112" s="747"/>
      <c r="BD112" s="747"/>
      <c r="BE112" s="747"/>
      <c r="BF112" s="747"/>
      <c r="BG112" s="747"/>
      <c r="BH112" s="747"/>
      <c r="BI112" s="747"/>
      <c r="BJ112" s="747"/>
      <c r="BK112" s="747"/>
      <c r="BL112" s="747"/>
      <c r="BM112" s="747"/>
      <c r="BN112" s="747"/>
      <c r="BO112" s="747"/>
      <c r="BP112" s="747"/>
      <c r="BQ112" s="747"/>
      <c r="BR112" s="747"/>
      <c r="BS112" s="747"/>
      <c r="BT112" s="747"/>
      <c r="BU112" s="747"/>
      <c r="BV112" s="747"/>
      <c r="BW112" s="747"/>
      <c r="BX112" s="747"/>
      <c r="BY112" s="747"/>
      <c r="BZ112" s="747"/>
      <c r="CA112" s="747"/>
      <c r="CB112" s="747"/>
      <c r="CC112" s="747"/>
      <c r="CD112" s="747"/>
      <c r="CE112" s="747"/>
      <c r="CF112" s="747"/>
      <c r="CG112" s="747"/>
      <c r="CH112" s="747"/>
      <c r="CI112" s="747"/>
      <c r="CJ112" s="747"/>
      <c r="CK112" s="747"/>
      <c r="CL112" s="747"/>
      <c r="CM112" s="747"/>
      <c r="CN112" s="747"/>
    </row>
    <row r="113" spans="1:92" ht="16.5" customHeight="1" x14ac:dyDescent="0.2">
      <c r="A113" s="780">
        <v>2</v>
      </c>
      <c r="B113" s="836" t="str">
        <f>'SAME R Results'!B9</f>
        <v>Silicone</v>
      </c>
      <c r="C113" s="784">
        <f>'SAME R Results'!F9</f>
        <v>53</v>
      </c>
      <c r="D113" s="785" t="str">
        <f>'SAME R Results'!G9</f>
        <v>HighTemp</v>
      </c>
      <c r="E113" s="784">
        <f>'SAME R Results'!K9</f>
        <v>8.1</v>
      </c>
      <c r="F113" s="793">
        <f>'SAME R Results'!L9</f>
        <v>1.35</v>
      </c>
      <c r="G113" s="784">
        <f>'SAME R Results'!R9</f>
        <v>52.2</v>
      </c>
      <c r="H113" s="821">
        <f>'SAME R Results'!AR9</f>
        <v>6.2450000000000001</v>
      </c>
      <c r="I113" s="821">
        <f>'SAME R Results'!AS9</f>
        <v>0</v>
      </c>
      <c r="J113" s="821">
        <f>'SAME R Results'!AT9</f>
        <v>0</v>
      </c>
      <c r="K113" s="784">
        <f>'SAME R Results'!BD9</f>
        <v>3889058.8258409305</v>
      </c>
      <c r="L113" s="784">
        <f>'SAME R Results'!BE9</f>
        <v>973.58449874105634</v>
      </c>
      <c r="M113" s="784">
        <f>'SAME R Results'!BF9</f>
        <v>12.304744891662349</v>
      </c>
      <c r="N113" s="784">
        <f>'SAME R Results'!BG9</f>
        <v>2.9595494723852811</v>
      </c>
      <c r="O113" s="809"/>
      <c r="P113" s="784">
        <f>'SAME R Results'!BH9</f>
        <v>300.64007090501514</v>
      </c>
      <c r="Q113" s="817">
        <f>'SAME R Results'!BI9</f>
        <v>0.25033936032853354</v>
      </c>
      <c r="R113" s="817">
        <f>'SAME R Results'!BJ9</f>
        <v>0.54741968073790781</v>
      </c>
      <c r="S113" s="817">
        <f>'SAME R Results'!BL9</f>
        <v>4.1576412242722895</v>
      </c>
      <c r="T113" s="817">
        <f>'SAME R Results'!BM9</f>
        <v>2.4218526870226071</v>
      </c>
      <c r="U113" s="817">
        <f>'SAME R Results'!BN9</f>
        <v>0.1692908570902574</v>
      </c>
      <c r="V113" s="784">
        <f>'SAME R Results'!BR9</f>
        <v>973.58449874105634</v>
      </c>
      <c r="W113" s="1086">
        <f>'SAME R Results'!BZ9</f>
        <v>379.72816734596341</v>
      </c>
      <c r="X113" s="1777">
        <f>'SAME R Results'!CA9</f>
        <v>0</v>
      </c>
      <c r="Y113" s="1777">
        <f>'SAME R Results'!CB9</f>
        <v>0</v>
      </c>
      <c r="Z113" s="1777">
        <f>'SAME R Results'!CC9</f>
        <v>0</v>
      </c>
      <c r="AA113" s="1777">
        <f>'SAME R Results'!CD9</f>
        <v>0</v>
      </c>
      <c r="AB113" s="1777"/>
      <c r="AC113" s="1777"/>
      <c r="AD113" s="2029">
        <f>'SAME R Results'!CI9</f>
        <v>9</v>
      </c>
      <c r="AE113" s="2029" t="str">
        <f>'SAME R Results'!CJ9</f>
        <v>Silicone</v>
      </c>
      <c r="AF113" s="2033">
        <f>'SAME R Results'!CK9</f>
        <v>0.25033936032853354</v>
      </c>
      <c r="AG113" s="2033">
        <f>'SAME R Results'!CL9</f>
        <v>4.0928492514725141E-2</v>
      </c>
      <c r="AH113" s="2033">
        <f>'SAME R Results'!CM9</f>
        <v>3.5935600032160911E-2</v>
      </c>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row>
    <row r="114" spans="1:92" ht="16.5" customHeight="1" x14ac:dyDescent="0.2">
      <c r="A114" s="780">
        <v>2</v>
      </c>
      <c r="B114" s="836" t="str">
        <f>'SAME R Results'!B18</f>
        <v>Silicone</v>
      </c>
      <c r="C114" s="784">
        <f>'SAME R Results'!F18</f>
        <v>59</v>
      </c>
      <c r="D114" s="785" t="str">
        <f>'SAME R Results'!G18</f>
        <v>Baseline aging</v>
      </c>
      <c r="E114" s="784">
        <f>'SAME R Results'!K18</f>
        <v>8.1</v>
      </c>
      <c r="F114" s="793">
        <f>'SAME R Results'!L18</f>
        <v>1.327</v>
      </c>
      <c r="G114" s="784">
        <f>'SAME R Results'!R18</f>
        <v>24.2</v>
      </c>
      <c r="H114" s="821">
        <f>'SAME R Results'!AR18</f>
        <v>6.2460000000000004</v>
      </c>
      <c r="I114" s="821">
        <f>'SAME R Results'!AS18</f>
        <v>0</v>
      </c>
      <c r="J114" s="821">
        <f>'SAME R Results'!AT18</f>
        <v>0</v>
      </c>
      <c r="K114" s="784">
        <f>'SAME R Results'!BD18</f>
        <v>3579696.8264696635</v>
      </c>
      <c r="L114" s="784">
        <f>'SAME R Results'!BE18</f>
        <v>688.21315184702462</v>
      </c>
      <c r="M114" s="784">
        <f>'SAME R Results'!BF18</f>
        <v>8.019714976735683</v>
      </c>
      <c r="N114" s="784">
        <f>'SAME R Results'!BG18</f>
        <v>1.7566079941830108</v>
      </c>
      <c r="O114" s="789"/>
      <c r="P114" s="784">
        <f>'SAME R Results'!BH18</f>
        <v>159.03792489513376</v>
      </c>
      <c r="Q114" s="817">
        <f>'SAME R Results'!BI18</f>
        <v>0.19225459171796622</v>
      </c>
      <c r="R114" s="817">
        <f>'SAME R Results'!BJ18</f>
        <v>0.45513242180855784</v>
      </c>
      <c r="S114" s="817">
        <f>'SAME R Results'!BL18</f>
        <v>4.5654551290287229</v>
      </c>
      <c r="T114" s="817">
        <f>'SAME R Results'!BM18</f>
        <v>2.5302410110434193</v>
      </c>
      <c r="U114" s="817">
        <f>'SAME R Results'!BN18</f>
        <v>0.12495285816934183</v>
      </c>
      <c r="V114" s="784">
        <f>'SAME R Results'!BR18</f>
        <v>688.21315184702462</v>
      </c>
      <c r="W114" s="1086">
        <f>'SAME R Results'!BZ18</f>
        <v>351.91040989334482</v>
      </c>
      <c r="X114" s="1777">
        <f>'SAME R Results'!CA18</f>
        <v>1.223333333333354</v>
      </c>
      <c r="Y114" s="1777" t="str">
        <f>'SAME R Results'!CB18</f>
        <v xml:space="preserve"> 12S</v>
      </c>
      <c r="Z114" s="1777">
        <f>'SAME R Results'!CC18</f>
        <v>211</v>
      </c>
      <c r="AA114" s="1777">
        <f>'SAME R Results'!CD18</f>
        <v>0.78002251992162375</v>
      </c>
      <c r="AB114" s="1777"/>
      <c r="AC114" s="1777"/>
      <c r="AD114" s="2029">
        <f>'SAME R Results'!CI18</f>
        <v>18</v>
      </c>
      <c r="AE114" s="2029" t="str">
        <f>'SAME R Results'!CJ18</f>
        <v>Silicone</v>
      </c>
      <c r="AF114" s="2033">
        <f>'SAME R Results'!CK18</f>
        <v>0.19225459171796622</v>
      </c>
      <c r="AG114" s="2033">
        <f>'SAME R Results'!CL18</f>
        <v>5.0426431192583235E-2</v>
      </c>
      <c r="AH114" s="2033">
        <f>'SAME R Results'!CM18</f>
        <v>3.2451687661120096E-2</v>
      </c>
    </row>
    <row r="115" spans="1:92" ht="16.5" customHeight="1" x14ac:dyDescent="0.2">
      <c r="A115" s="780">
        <v>2</v>
      </c>
      <c r="B115" s="836" t="str">
        <f>'SAME R Results'!B19</f>
        <v>Silicone</v>
      </c>
      <c r="C115" s="784" t="str">
        <f>'SAME R Results'!F19</f>
        <v>59a</v>
      </c>
      <c r="D115" s="785" t="str">
        <f>'SAME R Results'!G19</f>
        <v>aged</v>
      </c>
      <c r="E115" s="784">
        <f>'SAME R Results'!K19</f>
        <v>8.1</v>
      </c>
      <c r="F115" s="793">
        <f>'SAME R Results'!L19</f>
        <v>1.327</v>
      </c>
      <c r="G115" s="784">
        <f>'SAME R Results'!R19</f>
        <v>855.6</v>
      </c>
      <c r="H115" s="821">
        <f>'SAME R Results'!AR19</f>
        <v>6.2489999999999997</v>
      </c>
      <c r="I115" s="821">
        <f>'SAME R Results'!AS19</f>
        <v>0</v>
      </c>
      <c r="J115" s="821">
        <f>'SAME R Results'!AT19</f>
        <v>0</v>
      </c>
      <c r="K115" s="784">
        <f>'SAME R Results'!BD19</f>
        <v>1353908.7331027978</v>
      </c>
      <c r="L115" s="784">
        <f>'SAME R Results'!BE19</f>
        <v>457.72308303012852</v>
      </c>
      <c r="M115" s="784">
        <f>'SAME R Results'!BF19</f>
        <v>7.8427258028568954</v>
      </c>
      <c r="N115" s="784">
        <f>'SAME R Results'!BG19</f>
        <v>1.6285067010076788</v>
      </c>
      <c r="O115" s="789"/>
      <c r="P115" s="784">
        <f>'SAME R Results'!BH19</f>
        <v>148.19718360984319</v>
      </c>
      <c r="Q115" s="817">
        <f>'SAME R Results'!BI19</f>
        <v>0.3380752866414779</v>
      </c>
      <c r="R115" s="817">
        <f>'SAME R Results'!BJ19</f>
        <v>0.61470933677630357</v>
      </c>
      <c r="S115" s="817">
        <f>'SAME R Results'!BL19</f>
        <v>4.8159002342477404</v>
      </c>
      <c r="T115" s="817">
        <f>'SAME R Results'!BM19</f>
        <v>2.1667483760997981</v>
      </c>
      <c r="U115" s="817">
        <f>'SAME R Results'!BN19</f>
        <v>0.25071783710999912</v>
      </c>
      <c r="V115" s="784">
        <f>'SAME R Results'!BR19</f>
        <v>457.72308303012852</v>
      </c>
      <c r="W115" s="1086">
        <f>'SAME R Results'!BZ19</f>
        <v>351.91040989334482</v>
      </c>
      <c r="X115" s="1777">
        <f>'SAME R Results'!CA19</f>
        <v>1.223333333333354</v>
      </c>
      <c r="Y115" s="1777">
        <f>'SAME R Results'!CB19</f>
        <v>0</v>
      </c>
      <c r="Z115" s="1777">
        <f>'SAME R Results'!CC19</f>
        <v>0</v>
      </c>
      <c r="AA115" s="1777">
        <f>'SAME R Results'!CD19</f>
        <v>0.7268526716558944</v>
      </c>
      <c r="AB115" s="1777"/>
      <c r="AC115" s="1777"/>
      <c r="AD115" s="2029">
        <f>'SAME R Results'!CI19</f>
        <v>19</v>
      </c>
      <c r="AE115" s="2029" t="str">
        <f>'SAME R Results'!CJ19</f>
        <v>Silicone</v>
      </c>
      <c r="AF115" s="2033">
        <f>'SAME R Results'!CK19</f>
        <v>0.3380752866414779</v>
      </c>
      <c r="AG115" s="2033">
        <f>'SAME R Results'!CL19</f>
        <v>5.2920882919774898E-2</v>
      </c>
      <c r="AH115" s="2033">
        <f>'SAME R Results'!CM19</f>
        <v>3.2815186569133112E-2</v>
      </c>
    </row>
    <row r="116" spans="1:92" ht="16.5" customHeight="1" x14ac:dyDescent="0.2">
      <c r="A116" s="780">
        <v>2</v>
      </c>
      <c r="B116" s="836" t="str">
        <f>'SAME R Results'!B20</f>
        <v>Silicone</v>
      </c>
      <c r="C116" s="784">
        <f>'SAME R Results'!F20</f>
        <v>60</v>
      </c>
      <c r="D116" s="785" t="str">
        <f>'SAME R Results'!G20</f>
        <v>Htemp aging</v>
      </c>
      <c r="E116" s="784">
        <f>'SAME R Results'!K20</f>
        <v>8.1</v>
      </c>
      <c r="F116" s="793">
        <f>'SAME R Results'!L20</f>
        <v>1.35</v>
      </c>
      <c r="G116" s="784">
        <f>'SAME R Results'!R20</f>
        <v>49.2</v>
      </c>
      <c r="H116" s="821">
        <f>'SAME R Results'!AR20</f>
        <v>6.25</v>
      </c>
      <c r="I116" s="821">
        <f>'SAME R Results'!AS20</f>
        <v>0</v>
      </c>
      <c r="J116" s="821">
        <f>'SAME R Results'!AT20</f>
        <v>0</v>
      </c>
      <c r="K116" s="784">
        <f>'SAME R Results'!BD20</f>
        <v>4278212.966048412</v>
      </c>
      <c r="L116" s="784">
        <f>'SAME R Results'!BE20</f>
        <v>1029.5132551137249</v>
      </c>
      <c r="M116" s="784">
        <f>'SAME R Results'!BF20</f>
        <v>15.324040297806702</v>
      </c>
      <c r="N116" s="784">
        <f>'SAME R Results'!BG20</f>
        <v>3.5712096645498645</v>
      </c>
      <c r="O116" s="789"/>
      <c r="P116" s="784">
        <f>'SAME R Results'!BH20</f>
        <v>305.50649671782014</v>
      </c>
      <c r="Q116" s="817">
        <f>'SAME R Results'!BI20</f>
        <v>0.24064095529695867</v>
      </c>
      <c r="R116" s="817">
        <f>'SAME R Results'!BJ20</f>
        <v>0.5331371830040863</v>
      </c>
      <c r="S116" s="817">
        <f>'SAME R Results'!BL20</f>
        <v>4.2909942952728404</v>
      </c>
      <c r="T116" s="817">
        <f>'SAME R Results'!BM20</f>
        <v>2.4397432197330469</v>
      </c>
      <c r="U116" s="817">
        <f>'SAME R Results'!BN20</f>
        <v>0.16167200637296847</v>
      </c>
      <c r="V116" s="784">
        <f>'SAME R Results'!BR20</f>
        <v>1029.5132551137249</v>
      </c>
      <c r="W116" s="1086">
        <f>'SAME R Results'!BZ20</f>
        <v>379.84692208150824</v>
      </c>
      <c r="X116" s="1777">
        <f>'SAME R Results'!CA20</f>
        <v>3.4566666666666634</v>
      </c>
      <c r="Y116" s="1777" t="str">
        <f>'SAME R Results'!CB20</f>
        <v xml:space="preserve"> 13S</v>
      </c>
      <c r="Z116" s="1777">
        <f>'SAME R Results'!CC20</f>
        <v>211</v>
      </c>
      <c r="AA116" s="1777">
        <f>'SAME R Results'!CD20</f>
        <v>0.53029092969342029</v>
      </c>
      <c r="AB116" s="1777"/>
      <c r="AC116" s="1777"/>
      <c r="AD116" s="2029">
        <f>'SAME R Results'!CI20</f>
        <v>20</v>
      </c>
      <c r="AE116" s="2029" t="str">
        <f>'SAME R Results'!CJ20</f>
        <v>Silicone</v>
      </c>
      <c r="AF116" s="2033">
        <f>'SAME R Results'!CK20</f>
        <v>0.24064095529695867</v>
      </c>
      <c r="AG116" s="2033">
        <f>'SAME R Results'!CL20</f>
        <v>5.0159458022788601E-2</v>
      </c>
      <c r="AH116" s="2033">
        <f>'SAME R Results'!CM20</f>
        <v>3.0607152670349733E-2</v>
      </c>
    </row>
    <row r="117" spans="1:92" ht="16.5" customHeight="1" x14ac:dyDescent="0.2">
      <c r="A117" s="780">
        <v>2</v>
      </c>
      <c r="B117" s="836" t="str">
        <f>'SAME R Results'!B21</f>
        <v>Silicone</v>
      </c>
      <c r="C117" s="784" t="str">
        <f>'SAME R Results'!F21</f>
        <v>60a</v>
      </c>
      <c r="D117" s="785" t="str">
        <f>'SAME R Results'!G21</f>
        <v>aged</v>
      </c>
      <c r="E117" s="784">
        <f>'SAME R Results'!K21</f>
        <v>8.1</v>
      </c>
      <c r="F117" s="793">
        <f>'SAME R Results'!L21</f>
        <v>1.35</v>
      </c>
      <c r="G117" s="784">
        <f>'SAME R Results'!R21</f>
        <v>856</v>
      </c>
      <c r="H117" s="821">
        <f>'SAME R Results'!AR21</f>
        <v>6.25</v>
      </c>
      <c r="I117" s="821">
        <f>'SAME R Results'!AS21</f>
        <v>0</v>
      </c>
      <c r="J117" s="821">
        <f>'SAME R Results'!AT21</f>
        <v>0</v>
      </c>
      <c r="K117" s="784">
        <f>'SAME R Results'!BD21</f>
        <v>1523655.4291103429</v>
      </c>
      <c r="L117" s="784">
        <f>'SAME R Results'!BE21</f>
        <v>712.59201459586927</v>
      </c>
      <c r="M117" s="784">
        <f>'SAME R Results'!BF21</f>
        <v>15.270789713164884</v>
      </c>
      <c r="N117" s="784">
        <f>'SAME R Results'!BG21</f>
        <v>3.5636310447866641</v>
      </c>
      <c r="O117" s="809"/>
      <c r="P117" s="784">
        <f>'SAME R Results'!BH21</f>
        <v>301.06183061912731</v>
      </c>
      <c r="Q117" s="817">
        <f>'SAME R Results'!BI21</f>
        <v>0.46768580414007993</v>
      </c>
      <c r="R117" s="817">
        <f>'SAME R Results'!BJ21</f>
        <v>0.74847264808873848</v>
      </c>
      <c r="S117" s="817">
        <f>'SAME R Results'!BL21</f>
        <v>4.2851769785497158</v>
      </c>
      <c r="T117" s="817">
        <f>'SAME R Results'!BM21</f>
        <v>1.985238345650711</v>
      </c>
      <c r="U117" s="817">
        <f>'SAME R Results'!BN21</f>
        <v>0.36969477664981848</v>
      </c>
      <c r="V117" s="784">
        <f>'SAME R Results'!BR21</f>
        <v>712.59201459586927</v>
      </c>
      <c r="W117" s="1086">
        <f>'SAME R Results'!BZ21</f>
        <v>379.84692208150824</v>
      </c>
      <c r="X117" s="1777">
        <f>'SAME R Results'!CA21</f>
        <v>3.4566666666666634</v>
      </c>
      <c r="Y117" s="1777">
        <f>'SAME R Results'!CB21</f>
        <v>0</v>
      </c>
      <c r="Z117" s="1777">
        <f>'SAME R Results'!CC21</f>
        <v>0</v>
      </c>
      <c r="AA117" s="1777">
        <f>'SAME R Results'!CD21</f>
        <v>0.52257598371690417</v>
      </c>
      <c r="AB117" s="1777"/>
      <c r="AC117" s="1777"/>
      <c r="AD117" s="2029">
        <f>'SAME R Results'!CI21</f>
        <v>21</v>
      </c>
      <c r="AE117" s="2029" t="str">
        <f>'SAME R Results'!CJ21</f>
        <v>Silicone</v>
      </c>
      <c r="AF117" s="2033">
        <f>'SAME R Results'!CK21</f>
        <v>0.46768580414007993</v>
      </c>
      <c r="AG117" s="2033">
        <f>'SAME R Results'!CL21</f>
        <v>5.0723101237246937E-2</v>
      </c>
      <c r="AH117" s="2033">
        <f>'SAME R Results'!CM21</f>
        <v>3.0297409236764994E-2</v>
      </c>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row>
    <row r="118" spans="1:92" ht="16.5" customHeight="1" x14ac:dyDescent="0.2">
      <c r="A118" s="780">
        <v>2</v>
      </c>
      <c r="B118" s="836" t="str">
        <f>'SAME R Results'!B31</f>
        <v>Silicone</v>
      </c>
      <c r="C118" s="784">
        <f>'SAME R Results'!F31</f>
        <v>65</v>
      </c>
      <c r="D118" s="785" t="str">
        <f>'SAME R Results'!G31</f>
        <v>Baseline long Aging</v>
      </c>
      <c r="E118" s="784">
        <f>'SAME R Results'!K31</f>
        <v>8.1</v>
      </c>
      <c r="F118" s="793">
        <f>'SAME R Results'!L31</f>
        <v>1.327</v>
      </c>
      <c r="G118" s="784">
        <f>'SAME R Results'!R31</f>
        <v>49.8</v>
      </c>
      <c r="H118" s="821">
        <f>'SAME R Results'!AR31</f>
        <v>6.2439999999999998</v>
      </c>
      <c r="I118" s="821">
        <f>'SAME R Results'!AS31</f>
        <v>0</v>
      </c>
      <c r="J118" s="821">
        <f>'SAME R Results'!AT31</f>
        <v>0</v>
      </c>
      <c r="K118" s="784">
        <f>'SAME R Results'!BD31</f>
        <v>3657432.6076705437</v>
      </c>
      <c r="L118" s="784">
        <f>'SAME R Results'!BE31</f>
        <v>713.70935947796227</v>
      </c>
      <c r="M118" s="784">
        <f>'SAME R Results'!BF31</f>
        <v>10.858580639234834</v>
      </c>
      <c r="N118" s="784">
        <f>'SAME R Results'!BG31</f>
        <v>2.4580520411852764</v>
      </c>
      <c r="O118" s="789"/>
      <c r="P118" s="784">
        <f>'SAME R Results'!BH31</f>
        <v>169.80108483736078</v>
      </c>
      <c r="Q118" s="817">
        <f>'SAME R Results'!BI31</f>
        <v>0.19513944234574185</v>
      </c>
      <c r="R118" s="817">
        <f>'SAME R Results'!BJ31</f>
        <v>0.46185714375132125</v>
      </c>
      <c r="S118" s="817">
        <f>'SAME R Results'!BL31</f>
        <v>4.4175552255593455</v>
      </c>
      <c r="T118" s="817">
        <f>'SAME R Results'!BM31</f>
        <v>2.5299320831158894</v>
      </c>
      <c r="U118" s="817">
        <f>'SAME R Results'!BN31</f>
        <v>0.12684219726451437</v>
      </c>
      <c r="V118" s="784">
        <f>'SAME R Results'!BR31</f>
        <v>713.70935947796227</v>
      </c>
      <c r="W118" s="1086">
        <f>'SAME R Results'!BZ31</f>
        <v>349.07108469408809</v>
      </c>
      <c r="X118" s="1777">
        <f>'SAME R Results'!CA31</f>
        <v>1.5100000000000113</v>
      </c>
      <c r="Y118" s="1777" t="str">
        <f>'SAME R Results'!CB31</f>
        <v xml:space="preserve"> 18S</v>
      </c>
      <c r="Z118" s="1777">
        <f>'SAME R Results'!CC31</f>
        <v>235</v>
      </c>
      <c r="AA118" s="1777">
        <f>'SAME R Results'!CD31</f>
        <v>0.67470629736699139</v>
      </c>
      <c r="AB118" s="1777"/>
      <c r="AC118" s="1777"/>
      <c r="AD118" s="2029">
        <f>'SAME R Results'!CI31</f>
        <v>31</v>
      </c>
      <c r="AE118" s="2029" t="str">
        <f>'SAME R Results'!CJ31</f>
        <v>Silicone</v>
      </c>
      <c r="AF118" s="2033">
        <f>'SAME R Results'!CK31</f>
        <v>0.19513944234574185</v>
      </c>
      <c r="AG118" s="2033">
        <f>'SAME R Results'!CL31</f>
        <v>6.3948829594554252E-2</v>
      </c>
      <c r="AH118" s="2033">
        <f>'SAME R Results'!CM31</f>
        <v>3.1702446440490251E-2</v>
      </c>
    </row>
    <row r="119" spans="1:92" ht="16.5" customHeight="1" x14ac:dyDescent="0.2">
      <c r="A119" s="780">
        <v>2</v>
      </c>
      <c r="B119" s="836" t="str">
        <f>'SAME R Results'!B32</f>
        <v>Silicone</v>
      </c>
      <c r="C119" s="784" t="str">
        <f>'SAME R Results'!F32</f>
        <v>65a</v>
      </c>
      <c r="D119" s="785" t="str">
        <f>'SAME R Results'!G32</f>
        <v>aged</v>
      </c>
      <c r="E119" s="784">
        <f>'SAME R Results'!K32</f>
        <v>8.1</v>
      </c>
      <c r="F119" s="793">
        <f>'SAME R Results'!L32</f>
        <v>1.327</v>
      </c>
      <c r="G119" s="784">
        <f>'SAME R Results'!R32</f>
        <v>1922.8</v>
      </c>
      <c r="H119" s="821">
        <f>'SAME R Results'!AR32</f>
        <v>6.2469999999999999</v>
      </c>
      <c r="I119" s="821">
        <f>'SAME R Results'!AS32</f>
        <v>0</v>
      </c>
      <c r="J119" s="821">
        <f>'SAME R Results'!AT32</f>
        <v>0</v>
      </c>
      <c r="K119" s="784">
        <f>'SAME R Results'!BD32</f>
        <v>850213.29770512425</v>
      </c>
      <c r="L119" s="784">
        <f>'SAME R Results'!BE32</f>
        <v>392.88604316583246</v>
      </c>
      <c r="M119" s="784">
        <f>'SAME R Results'!BF32</f>
        <v>9.7802278466566275</v>
      </c>
      <c r="N119" s="784">
        <f>'SAME R Results'!BG32</f>
        <v>2.0860913430256596</v>
      </c>
      <c r="O119" s="789"/>
      <c r="P119" s="784">
        <f>'SAME R Results'!BH32</f>
        <v>140.72304115770493</v>
      </c>
      <c r="Q119" s="817">
        <f>'SAME R Results'!BI32</f>
        <v>0.46210291491123606</v>
      </c>
      <c r="R119" s="817">
        <f>'SAME R Results'!BJ32</f>
        <v>0.70555693079205239</v>
      </c>
      <c r="S119" s="817">
        <f>'SAME R Results'!BL32</f>
        <v>4.6883027818290159</v>
      </c>
      <c r="T119" s="817">
        <f>'SAME R Results'!BM32</f>
        <v>1.9165718859067358</v>
      </c>
      <c r="U119" s="817">
        <f>'SAME R Results'!BN32</f>
        <v>0.37397453500803451</v>
      </c>
      <c r="V119" s="784">
        <f>'SAME R Results'!BR32</f>
        <v>392.88604316583246</v>
      </c>
      <c r="W119" s="1086">
        <f>'SAME R Results'!BZ32</f>
        <v>349.07108469408809</v>
      </c>
      <c r="X119" s="1777">
        <f>'SAME R Results'!CA32</f>
        <v>1.5100000000000113</v>
      </c>
      <c r="Y119" s="1777">
        <f>'SAME R Results'!CB32</f>
        <v>0</v>
      </c>
      <c r="Z119" s="1777">
        <f>'SAME R Results'!CC32</f>
        <v>0</v>
      </c>
      <c r="AA119" s="1777">
        <f>'SAME R Results'!CD32</f>
        <v>0.55916440195114125</v>
      </c>
      <c r="AB119" s="1777"/>
      <c r="AC119" s="1777"/>
      <c r="AD119" s="2029">
        <f>'SAME R Results'!CI32</f>
        <v>32</v>
      </c>
      <c r="AE119" s="2029" t="str">
        <f>'SAME R Results'!CJ32</f>
        <v>Silicone</v>
      </c>
      <c r="AF119" s="2033">
        <f>'SAME R Results'!CK32</f>
        <v>0.46210291491123606</v>
      </c>
      <c r="AG119" s="2033">
        <f>'SAME R Results'!CL32</f>
        <v>6.9499832907222073E-2</v>
      </c>
      <c r="AH119" s="2033">
        <f>'SAME R Results'!CM32</f>
        <v>3.4706741022678456E-2</v>
      </c>
    </row>
    <row r="120" spans="1:92" ht="16.5" customHeight="1" x14ac:dyDescent="0.2">
      <c r="A120" s="780">
        <v>2</v>
      </c>
      <c r="B120" s="836" t="str">
        <f>'SAME R Results'!B33</f>
        <v>Silicone</v>
      </c>
      <c r="C120" s="784">
        <f>'SAME R Results'!F33</f>
        <v>66</v>
      </c>
      <c r="D120" s="785" t="str">
        <f>'SAME R Results'!G33</f>
        <v>High Temp aging</v>
      </c>
      <c r="E120" s="784">
        <f>'SAME R Results'!K33</f>
        <v>8.1</v>
      </c>
      <c r="F120" s="793">
        <f>'SAME R Results'!L33</f>
        <v>1.36</v>
      </c>
      <c r="G120" s="784">
        <f>'SAME R Results'!R33</f>
        <v>41.6</v>
      </c>
      <c r="H120" s="821">
        <f>'SAME R Results'!AR33</f>
        <v>6.2490080000000008</v>
      </c>
      <c r="I120" s="821">
        <f>'SAME R Results'!AS33</f>
        <v>0</v>
      </c>
      <c r="J120" s="821">
        <f>'SAME R Results'!AT33</f>
        <v>0</v>
      </c>
      <c r="K120" s="784">
        <f>'SAME R Results'!BD33</f>
        <v>4370648.2804149641</v>
      </c>
      <c r="L120" s="784">
        <f>'SAME R Results'!BE33</f>
        <v>1059.8393621840767</v>
      </c>
      <c r="M120" s="784">
        <f>'SAME R Results'!BF33</f>
        <v>22.611607761715209</v>
      </c>
      <c r="N120" s="784">
        <f>'SAME R Results'!BG33</f>
        <v>5.3242748265894715</v>
      </c>
      <c r="O120" s="789"/>
      <c r="P120" s="784">
        <f>'SAME R Results'!BH33</f>
        <v>348.89549092151992</v>
      </c>
      <c r="Q120" s="817">
        <f>'SAME R Results'!BI33</f>
        <v>0.24249019691958648</v>
      </c>
      <c r="R120" s="817">
        <f>'SAME R Results'!BJ33</f>
        <v>0.55331119257415973</v>
      </c>
      <c r="S120" s="817">
        <f>'SAME R Results'!BL33</f>
        <v>4.2468896700810141</v>
      </c>
      <c r="T120" s="817">
        <f>'SAME R Results'!BM33</f>
        <v>2.480035062107834</v>
      </c>
      <c r="U120" s="817">
        <f>'SAME R Results'!BN33</f>
        <v>0.16053012786342269</v>
      </c>
      <c r="V120" s="784">
        <f>'SAME R Results'!BR33</f>
        <v>1059.8393621840767</v>
      </c>
      <c r="W120" s="1086">
        <f>'SAME R Results'!BZ33</f>
        <v>391.70103302710129</v>
      </c>
      <c r="X120" s="1777">
        <f>'SAME R Results'!CA33</f>
        <v>4.7333333333333671</v>
      </c>
      <c r="Y120" s="1777" t="str">
        <f>'SAME R Results'!CB33</f>
        <v xml:space="preserve"> 19S</v>
      </c>
      <c r="Z120" s="1777">
        <f>'SAME R Results'!CC33</f>
        <v>235</v>
      </c>
      <c r="AA120" s="1777">
        <f>'SAME R Results'!CD33</f>
        <v>0.44226188990051502</v>
      </c>
      <c r="AB120" s="1777"/>
      <c r="AC120" s="1777"/>
      <c r="AD120" s="2029">
        <f>'SAME R Results'!CI33</f>
        <v>33</v>
      </c>
      <c r="AE120" s="2029" t="str">
        <f>'SAME R Results'!CJ33</f>
        <v>Silicone</v>
      </c>
      <c r="AF120" s="2033">
        <f>'SAME R Results'!CK33</f>
        <v>0.24249019691958648</v>
      </c>
      <c r="AG120" s="2033">
        <f>'SAME R Results'!CL33</f>
        <v>6.4809114333900728E-2</v>
      </c>
      <c r="AH120" s="2033">
        <f>'SAME R Results'!CM33</f>
        <v>3.4490007092545627E-2</v>
      </c>
    </row>
    <row r="121" spans="1:92" ht="16.5" customHeight="1" x14ac:dyDescent="0.2">
      <c r="A121" s="780">
        <v>2</v>
      </c>
      <c r="B121" s="836" t="str">
        <f>'SAME R Results'!B34</f>
        <v>Silicone</v>
      </c>
      <c r="C121" s="784" t="str">
        <f>'SAME R Results'!F34</f>
        <v>66a</v>
      </c>
      <c r="D121" s="785" t="str">
        <f>'SAME R Results'!G34</f>
        <v>aged</v>
      </c>
      <c r="E121" s="784">
        <f>'SAME R Results'!K34</f>
        <v>8.1</v>
      </c>
      <c r="F121" s="793">
        <f>'SAME R Results'!L34</f>
        <v>1.36</v>
      </c>
      <c r="G121" s="784">
        <f>'SAME R Results'!R34</f>
        <v>836.6</v>
      </c>
      <c r="H121" s="821">
        <f>'SAME R Results'!AR34</f>
        <v>6.2502130000000005</v>
      </c>
      <c r="I121" s="821">
        <f>'SAME R Results'!AS34</f>
        <v>0</v>
      </c>
      <c r="J121" s="821">
        <f>'SAME R Results'!AT34</f>
        <v>0</v>
      </c>
      <c r="K121" s="784">
        <f>'SAME R Results'!BD34</f>
        <v>1489862.4646337628</v>
      </c>
      <c r="L121" s="784">
        <f>'SAME R Results'!BE34</f>
        <v>677.46801769063723</v>
      </c>
      <c r="M121" s="784">
        <f>'SAME R Results'!BF34</f>
        <v>14.408670126353368</v>
      </c>
      <c r="N121" s="784">
        <f>'SAME R Results'!BG34</f>
        <v>3.6343776450094105</v>
      </c>
      <c r="O121" s="809"/>
      <c r="P121" s="784">
        <f>'SAME R Results'!BH34</f>
        <v>313.78291660585643</v>
      </c>
      <c r="Q121" s="817">
        <f>'SAME R Results'!BI34</f>
        <v>0.45471849501032435</v>
      </c>
      <c r="R121" s="817">
        <f>'SAME R Results'!BJ34</f>
        <v>0.76456426382863152</v>
      </c>
      <c r="S121" s="817">
        <f>'SAME R Results'!BL34</f>
        <v>3.964549514038203</v>
      </c>
      <c r="T121" s="817">
        <f>'SAME R Results'!BM34</f>
        <v>2.0561842490103599</v>
      </c>
      <c r="U121" s="817">
        <f>'SAME R Results'!BN34</f>
        <v>0.35067671596166072</v>
      </c>
      <c r="V121" s="784">
        <f>'SAME R Results'!BR34</f>
        <v>677.46801769063723</v>
      </c>
      <c r="W121" s="1086">
        <f>'SAME R Results'!BZ34</f>
        <v>391.70103302710129</v>
      </c>
      <c r="X121" s="1777">
        <f>'SAME R Results'!CA34</f>
        <v>4.7333333333333671</v>
      </c>
      <c r="Y121" s="1777">
        <f>'SAME R Results'!CB34</f>
        <v>0</v>
      </c>
      <c r="Z121" s="1777">
        <f>'SAME R Results'!CC34</f>
        <v>0</v>
      </c>
      <c r="AA121" s="1777">
        <f>'SAME R Results'!CD34</f>
        <v>0.39775299288066024</v>
      </c>
      <c r="AB121" s="1777"/>
      <c r="AC121" s="1777"/>
      <c r="AD121" s="2029">
        <f>'SAME R Results'!CI34</f>
        <v>34</v>
      </c>
      <c r="AE121" s="2029" t="str">
        <f>'SAME R Results'!CJ34</f>
        <v>Silicone</v>
      </c>
      <c r="AF121" s="2033">
        <f>'SAME R Results'!CK34</f>
        <v>0.45471849501032435</v>
      </c>
      <c r="AG121" s="2033">
        <f>'SAME R Results'!CL34</f>
        <v>4.5919230664976378E-2</v>
      </c>
      <c r="AH121" s="2033">
        <f>'SAME R Results'!CM34</f>
        <v>3.0550936325312014E-2</v>
      </c>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row>
    <row r="122" spans="1:92" ht="16.5" customHeight="1" x14ac:dyDescent="0.2">
      <c r="A122" s="780">
        <v>2</v>
      </c>
      <c r="B122" s="836" t="str">
        <f>'SAME R Results'!B36</f>
        <v>Silicone</v>
      </c>
      <c r="C122" s="784">
        <f>'SAME R Results'!F36</f>
        <v>67</v>
      </c>
      <c r="D122" s="785" t="str">
        <f>'SAME R Results'!G36</f>
        <v>High temp aged STS det</v>
      </c>
      <c r="E122" s="784">
        <f>'SAME R Results'!K36</f>
        <v>8.1</v>
      </c>
      <c r="F122" s="793">
        <f>'SAME R Results'!L36</f>
        <v>1.35</v>
      </c>
      <c r="G122" s="784">
        <f>'SAME R Results'!R36</f>
        <v>750.85714285714289</v>
      </c>
      <c r="H122" s="821">
        <f>'SAME R Results'!AR36</f>
        <v>6.2453619999999983</v>
      </c>
      <c r="I122" s="821">
        <f>'SAME R Results'!AS36</f>
        <v>4.4173289999999996</v>
      </c>
      <c r="J122" s="821">
        <f>'SAME R Results'!AT36</f>
        <v>5.0926355000000001</v>
      </c>
      <c r="K122" s="784">
        <f>'SAME R Results'!BD36</f>
        <v>1352021.2260295507</v>
      </c>
      <c r="L122" s="784">
        <f>'SAME R Results'!BE36</f>
        <v>520.57349289091769</v>
      </c>
      <c r="M122" s="784">
        <f>'SAME R Results'!BF36</f>
        <v>5.7906650850000005</v>
      </c>
      <c r="N122" s="784">
        <f>'SAME R Results'!BG36</f>
        <v>1.2398338874999999</v>
      </c>
      <c r="O122" s="789"/>
      <c r="P122" s="784">
        <f>'SAME R Results'!BH36</f>
        <v>189.82535759302968</v>
      </c>
      <c r="Q122" s="817">
        <f>'SAME R Results'!BI36</f>
        <v>0.38503352082694281</v>
      </c>
      <c r="R122" s="817">
        <f>'SAME R Results'!BJ36</f>
        <v>0.66789756739767003</v>
      </c>
      <c r="S122" s="817">
        <f>'SAME R Results'!BL36</f>
        <v>4.6705168679300204</v>
      </c>
      <c r="T122" s="817">
        <f>'SAME R Results'!BM36</f>
        <v>2.1004718117092902</v>
      </c>
      <c r="U122" s="817">
        <f>'SAME R Results'!BN36</f>
        <v>0.29234312166121146</v>
      </c>
      <c r="V122" s="784">
        <f>'SAME R Results'!BR36</f>
        <v>520.57349289091769</v>
      </c>
      <c r="W122" s="1086">
        <f>'SAME R Results'!BZ36</f>
        <v>380.48331224437908</v>
      </c>
      <c r="X122" s="1777">
        <f>'SAME R Results'!CA36</f>
        <v>0</v>
      </c>
      <c r="Y122" s="1777">
        <f>'SAME R Results'!CB36</f>
        <v>0</v>
      </c>
      <c r="Z122" s="1777">
        <f>'SAME R Results'!CC36</f>
        <v>0</v>
      </c>
      <c r="AA122" s="1777">
        <f>'SAME R Results'!CD36</f>
        <v>0</v>
      </c>
      <c r="AB122" s="1777"/>
      <c r="AC122" s="1777"/>
      <c r="AD122" s="2029">
        <f>'SAME R Results'!CI36</f>
        <v>36</v>
      </c>
      <c r="AE122" s="2029" t="str">
        <f>'SAME R Results'!CJ36</f>
        <v>Silicone</v>
      </c>
      <c r="AF122" s="2033">
        <f>'SAME R Results'!CK36</f>
        <v>0.38503352082694281</v>
      </c>
      <c r="AG122" s="2033">
        <f>'SAME R Results'!CL36</f>
        <v>3.0505224161962184E-2</v>
      </c>
      <c r="AH122" s="2033">
        <f>'SAME R Results'!CM36</f>
        <v>4.7439301101104864E-2</v>
      </c>
    </row>
    <row r="123" spans="1:92" ht="16.5" hidden="1" customHeight="1" x14ac:dyDescent="0.2">
      <c r="A123" s="780">
        <v>2</v>
      </c>
      <c r="B123" s="785" t="str">
        <f>'SAME R Results'!B41</f>
        <v>Silicone</v>
      </c>
      <c r="C123" s="784">
        <f>'SAME R Results'!F41</f>
        <v>72</v>
      </c>
      <c r="D123" s="785" t="str">
        <f>'SAME R Results'!G41</f>
        <v>Baseline STS det</v>
      </c>
      <c r="E123" s="784">
        <f>'SAME R Results'!K41</f>
        <v>8.1</v>
      </c>
      <c r="F123" s="793">
        <f>'SAME R Results'!L41</f>
        <v>1.327</v>
      </c>
      <c r="G123" s="784">
        <f>'SAME R Results'!R41</f>
        <v>42.428571428571431</v>
      </c>
      <c r="H123" s="821">
        <f>'SAME R Results'!AR41</f>
        <v>6.2547449999999998</v>
      </c>
      <c r="I123" s="821">
        <f>'SAME R Results'!AS41</f>
        <v>4.3222510000000005</v>
      </c>
      <c r="J123" s="821">
        <f>'SAME R Results'!AT41</f>
        <v>5.1131440000000001</v>
      </c>
      <c r="K123" s="784">
        <f>'SAME R Results'!BD41</f>
        <v>2987870.0785916378</v>
      </c>
      <c r="L123" s="784">
        <f>'SAME R Results'!BE41</f>
        <v>544.60864227797083</v>
      </c>
      <c r="M123" s="784">
        <f>'SAME R Results'!BF41</f>
        <v>0</v>
      </c>
      <c r="N123" s="784">
        <f>'SAME R Results'!BG41</f>
        <v>0</v>
      </c>
      <c r="O123" s="809"/>
      <c r="P123" s="784">
        <f>'SAME R Results'!BH41</f>
        <v>103.70373886777141</v>
      </c>
      <c r="Q123" s="817">
        <f>'SAME R Results'!BI41</f>
        <v>0.18227320062546948</v>
      </c>
      <c r="R123" s="817">
        <f>'SAME R Results'!BJ41</f>
        <v>0.41917675488054462</v>
      </c>
      <c r="S123" s="817">
        <f>'SAME R Results'!BL41</f>
        <v>0</v>
      </c>
      <c r="T123" s="817">
        <f>'SAME R Results'!BM41</f>
        <v>2.4907181987680542</v>
      </c>
      <c r="U123" s="817">
        <f>'SAME R Results'!BN41</f>
        <v>0.12019478746766346</v>
      </c>
      <c r="V123" s="784">
        <f>'SAME R Results'!BR41</f>
        <v>544.60864227797083</v>
      </c>
      <c r="W123" s="1086">
        <f>'SAME R Results'!BZ41</f>
        <v>350.60084952585379</v>
      </c>
      <c r="X123" s="1777">
        <f>'SAME R Results'!CA41</f>
        <v>0</v>
      </c>
      <c r="Y123" s="1777">
        <f>'SAME R Results'!CB41</f>
        <v>0</v>
      </c>
      <c r="Z123" s="1777">
        <f>'SAME R Results'!CC41</f>
        <v>0</v>
      </c>
      <c r="AA123" s="1777">
        <f>'SAME R Results'!CD41</f>
        <v>0</v>
      </c>
      <c r="AB123" s="1777"/>
      <c r="AC123" s="1777"/>
      <c r="AD123" s="2029"/>
      <c r="AE123" s="2029"/>
      <c r="AF123" s="2033"/>
      <c r="AG123" s="2033"/>
      <c r="AH123" s="2033"/>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row>
    <row r="124" spans="1:92" ht="16.5" customHeight="1" x14ac:dyDescent="0.2">
      <c r="A124" s="780">
        <v>2</v>
      </c>
      <c r="B124" s="836" t="str">
        <f>'SAME R Results'!B71</f>
        <v>Silicone</v>
      </c>
      <c r="C124" s="784">
        <f>'SAME R Results'!F71</f>
        <v>86</v>
      </c>
      <c r="D124" s="785" t="str">
        <f>'SAME R Results'!G71</f>
        <v>Mid temp aging</v>
      </c>
      <c r="E124" s="784">
        <f>'SAME R Results'!K71</f>
        <v>8.1</v>
      </c>
      <c r="F124" s="793">
        <f>'SAME R Results'!L71</f>
        <v>1.345</v>
      </c>
      <c r="G124" s="784">
        <f>'SAME R Results'!R71</f>
        <v>50.428571428571431</v>
      </c>
      <c r="H124" s="821">
        <f>'SAME R Results'!AR71</f>
        <v>6.2489929999999996</v>
      </c>
      <c r="I124" s="821">
        <f>'SAME R Results'!AS71</f>
        <v>0</v>
      </c>
      <c r="J124" s="821">
        <f>'SAME R Results'!AT71</f>
        <v>0</v>
      </c>
      <c r="K124" s="784">
        <f>'SAME R Results'!BD71</f>
        <v>4159047.4441999369</v>
      </c>
      <c r="L124" s="784">
        <f>'SAME R Results'!BE71</f>
        <v>1018.5793100474913</v>
      </c>
      <c r="M124" s="784">
        <f>'SAME R Results'!BF71</f>
        <v>13.907765212551418</v>
      </c>
      <c r="N124" s="784">
        <f>'SAME R Results'!BG71</f>
        <v>2.9864826158994506</v>
      </c>
      <c r="O124" s="789"/>
      <c r="P124" s="784">
        <f>'SAME R Results'!BH71</f>
        <v>289.37242074179574</v>
      </c>
      <c r="Q124" s="817">
        <f>'SAME R Results'!BI71</f>
        <v>0.24490687440172548</v>
      </c>
      <c r="R124" s="817">
        <f>'SAME R Results'!BJ71</f>
        <v>0.52853535507968596</v>
      </c>
      <c r="S124" s="817">
        <f>'SAME R Results'!BL71</f>
        <v>4.6569047944592716</v>
      </c>
      <c r="T124" s="817">
        <f>'SAME R Results'!BM71</f>
        <v>2.403818538602768</v>
      </c>
      <c r="U124" s="817">
        <f>'SAME R Results'!BN71</f>
        <v>0.1667110710643826</v>
      </c>
      <c r="V124" s="784">
        <f>'SAME R Results'!BR71</f>
        <v>1018.5793100474913</v>
      </c>
      <c r="W124" s="1086">
        <f>'SAME R Results'!BZ71</f>
        <v>377.25377334902771</v>
      </c>
      <c r="X124" s="1777">
        <f>'SAME R Results'!CA71</f>
        <v>2.4766666666666826</v>
      </c>
      <c r="Y124" s="1777" t="str">
        <f>'SAME R Results'!CB71</f>
        <v xml:space="preserve"> 39S</v>
      </c>
      <c r="Z124" s="1777">
        <f>'SAME R Results'!CC71</f>
        <v>242</v>
      </c>
      <c r="AA124" s="1777">
        <f>'SAME R Results'!CD71</f>
        <v>0.70103682010125035</v>
      </c>
      <c r="AB124" s="1777"/>
      <c r="AC124" s="1777"/>
      <c r="AD124" s="2029">
        <f>'SAME R Results'!CI71</f>
        <v>71</v>
      </c>
      <c r="AE124" s="2029" t="str">
        <f>'SAME R Results'!CJ71</f>
        <v>Silicone</v>
      </c>
      <c r="AF124" s="2033">
        <f>'SAME R Results'!CK71</f>
        <v>0.24490687440172548</v>
      </c>
      <c r="AG124" s="2033">
        <f>'SAME R Results'!CL71</f>
        <v>4.8061820048017581E-2</v>
      </c>
      <c r="AH124" s="2033">
        <f>'SAME R Results'!CM71</f>
        <v>3.4828289751823602E-2</v>
      </c>
    </row>
    <row r="125" spans="1:92" ht="16.5" customHeight="1" x14ac:dyDescent="0.2">
      <c r="A125" s="780">
        <v>2</v>
      </c>
      <c r="B125" s="836" t="str">
        <f>'SAME R Results'!B72</f>
        <v>Silicone</v>
      </c>
      <c r="C125" s="784" t="str">
        <f>'SAME R Results'!F72</f>
        <v>86a</v>
      </c>
      <c r="D125" s="785" t="str">
        <f>'SAME R Results'!G72</f>
        <v>aged</v>
      </c>
      <c r="E125" s="784">
        <f>'SAME R Results'!K72</f>
        <v>8.1</v>
      </c>
      <c r="F125" s="793">
        <f>'SAME R Results'!L72</f>
        <v>1.345</v>
      </c>
      <c r="G125" s="784">
        <f>'SAME R Results'!R72</f>
        <v>628</v>
      </c>
      <c r="H125" s="821">
        <f>'SAME R Results'!AR72</f>
        <v>6.2518004999999999</v>
      </c>
      <c r="I125" s="821">
        <f>'SAME R Results'!AS72</f>
        <v>0</v>
      </c>
      <c r="J125" s="821">
        <f>'SAME R Results'!AT72</f>
        <v>0</v>
      </c>
      <c r="K125" s="784">
        <f>'SAME R Results'!BD72</f>
        <v>1666662.2131405217</v>
      </c>
      <c r="L125" s="784">
        <f>'SAME R Results'!BE72</f>
        <v>678.83879956439739</v>
      </c>
      <c r="M125" s="784">
        <f>'SAME R Results'!BF72</f>
        <v>12.486765719447009</v>
      </c>
      <c r="N125" s="784">
        <f>'SAME R Results'!BG72</f>
        <v>2.6084359550507075</v>
      </c>
      <c r="O125" s="789"/>
      <c r="P125" s="784">
        <f>'SAME R Results'!BH72</f>
        <v>249.70070536738518</v>
      </c>
      <c r="Q125" s="817">
        <f>'SAME R Results'!BI72</f>
        <v>0.40730436810302983</v>
      </c>
      <c r="R125" s="817">
        <f>'SAME R Results'!BJ72</f>
        <v>0.68251209089439391</v>
      </c>
      <c r="S125" s="817">
        <f>'SAME R Results'!BL72</f>
        <v>4.7870700813140221</v>
      </c>
      <c r="T125" s="817">
        <f>'SAME R Results'!BM72</f>
        <v>2.0513213994146504</v>
      </c>
      <c r="U125" s="817">
        <f>'SAME R Results'!BN72</f>
        <v>0.31464687789311779</v>
      </c>
      <c r="V125" s="784">
        <f>'SAME R Results'!BR72</f>
        <v>678.83879956439739</v>
      </c>
      <c r="W125" s="1086">
        <f>'SAME R Results'!BZ72</f>
        <v>377.25377334902771</v>
      </c>
      <c r="X125" s="1777">
        <f>'SAME R Results'!CA72</f>
        <v>2.4766666666666826</v>
      </c>
      <c r="Y125" s="1777">
        <f>'SAME R Results'!CB72</f>
        <v>0</v>
      </c>
      <c r="Z125" s="1777">
        <f>'SAME R Results'!CC72</f>
        <v>0</v>
      </c>
      <c r="AA125" s="1777">
        <f>'SAME R Results'!CD72</f>
        <v>0.60492768460469781</v>
      </c>
      <c r="AB125" s="1777"/>
      <c r="AC125" s="1777"/>
      <c r="AD125" s="2029">
        <f>'SAME R Results'!CI72</f>
        <v>72</v>
      </c>
      <c r="AE125" s="2029" t="str">
        <f>'SAME R Results'!CJ72</f>
        <v>Silicone</v>
      </c>
      <c r="AF125" s="2033">
        <f>'SAME R Results'!CK72</f>
        <v>0.40730436810302983</v>
      </c>
      <c r="AG125" s="2033">
        <f>'SAME R Results'!CL72</f>
        <v>5.0006930100878984E-2</v>
      </c>
      <c r="AH125" s="2033">
        <f>'SAME R Results'!CM72</f>
        <v>3.4494962911374744E-2</v>
      </c>
    </row>
    <row r="126" spans="1:92" ht="16.5" hidden="1" customHeight="1" x14ac:dyDescent="0.2">
      <c r="A126" s="780">
        <v>2</v>
      </c>
      <c r="B126" s="785" t="str">
        <f>'SAME R Results'!B79</f>
        <v>Silicone</v>
      </c>
      <c r="C126" s="784">
        <f>'SAME R Results'!F79</f>
        <v>91</v>
      </c>
      <c r="D126" s="785" t="str">
        <f>'SAME R Results'!G79</f>
        <v>Baseline STS det</v>
      </c>
      <c r="E126" s="784">
        <f>'SAME R Results'!K79</f>
        <v>8.1</v>
      </c>
      <c r="F126" s="793">
        <f>'SAME R Results'!L79</f>
        <v>1.327</v>
      </c>
      <c r="G126" s="784">
        <f>'SAME R Results'!R79</f>
        <v>46.428571428571431</v>
      </c>
      <c r="H126" s="821">
        <f>'SAME R Results'!AR79</f>
        <v>6.2384049999999993</v>
      </c>
      <c r="I126" s="821">
        <f>'SAME R Results'!AS79</f>
        <v>4.1504974999999993</v>
      </c>
      <c r="J126" s="821">
        <f>'SAME R Results'!AT79</f>
        <v>5.1456149999999985</v>
      </c>
      <c r="K126" s="784">
        <f>'SAME R Results'!BD79</f>
        <v>5719472.6548255282</v>
      </c>
      <c r="L126" s="784">
        <f>'SAME R Results'!BE79</f>
        <v>1063.7520022654714</v>
      </c>
      <c r="M126" s="784">
        <f>'SAME R Results'!BF79</f>
        <v>0</v>
      </c>
      <c r="N126" s="784">
        <f>'SAME R Results'!BG79</f>
        <v>0</v>
      </c>
      <c r="O126" s="789"/>
      <c r="P126" s="784">
        <f>'SAME R Results'!BH79</f>
        <v>281.59157618919068</v>
      </c>
      <c r="Q126" s="817">
        <f>'SAME R Results'!BI79</f>
        <v>0.18598777657726576</v>
      </c>
      <c r="R126" s="817">
        <f>'SAME R Results'!BJ79</f>
        <v>0.47098547407496355</v>
      </c>
      <c r="S126" s="817">
        <f>'SAME R Results'!BL79</f>
        <v>0</v>
      </c>
      <c r="T126" s="817">
        <f>'SAME R Results'!BM79</f>
        <v>2.621960580186387</v>
      </c>
      <c r="U126" s="817">
        <f>'SAME R Results'!BN79</f>
        <v>0.11687532926820664</v>
      </c>
      <c r="V126" s="784">
        <f>'SAME R Results'!BR79</f>
        <v>1063.7520022654714</v>
      </c>
      <c r="W126" s="1086">
        <f>'SAME R Results'!BZ79</f>
        <v>360.56642992458728</v>
      </c>
      <c r="X126" s="1777">
        <f>'SAME R Results'!CA79</f>
        <v>2.1666666666666501</v>
      </c>
      <c r="Y126" s="1777" t="str">
        <f>'SAME R Results'!CB79</f>
        <v xml:space="preserve"> 44S</v>
      </c>
      <c r="Z126" s="1777">
        <f>'SAME R Results'!CC79</f>
        <v>250</v>
      </c>
      <c r="AA126" s="1777">
        <f>'SAME R Results'!CD79</f>
        <v>0.77979205713930322</v>
      </c>
      <c r="AB126" s="1777"/>
      <c r="AC126" s="1777"/>
      <c r="AD126" s="2029"/>
      <c r="AE126" s="2029"/>
      <c r="AF126" s="2033"/>
      <c r="AG126" s="2033"/>
      <c r="AH126" s="2033"/>
    </row>
    <row r="127" spans="1:92" ht="16.5" customHeight="1" x14ac:dyDescent="0.2">
      <c r="A127" s="780">
        <v>2</v>
      </c>
      <c r="B127" s="836" t="str">
        <f>'SAME R Results'!B95</f>
        <v>Silicone</v>
      </c>
      <c r="C127" s="784">
        <f>'SAME R Results'!F95</f>
        <v>99</v>
      </c>
      <c r="D127" s="785" t="str">
        <f>'SAME R Results'!G95</f>
        <v>No flow run w/ aging</v>
      </c>
      <c r="E127" s="784">
        <f>'SAME R Results'!K95</f>
        <v>0</v>
      </c>
      <c r="F127" s="793">
        <f>'SAME R Results'!L95</f>
        <v>1.35</v>
      </c>
      <c r="G127" s="784">
        <f>'SAME R Results'!R95</f>
        <v>47.714285714285715</v>
      </c>
      <c r="H127" s="821">
        <f>'SAME R Results'!AR95</f>
        <v>6.2520449999999999</v>
      </c>
      <c r="I127" s="821">
        <f>'SAME R Results'!AS95</f>
        <v>0</v>
      </c>
      <c r="J127" s="821">
        <f>'SAME R Results'!AT95</f>
        <v>0</v>
      </c>
      <c r="K127" s="784">
        <f>'SAME R Results'!BD95</f>
        <v>655944.33171958511</v>
      </c>
      <c r="L127" s="784">
        <f>'SAME R Results'!BE95</f>
        <v>276.90482504565301</v>
      </c>
      <c r="M127" s="784">
        <f>'SAME R Results'!BF95</f>
        <v>6.811156391889476</v>
      </c>
      <c r="N127" s="784">
        <f>'SAME R Results'!BG95</f>
        <v>1.5494310166508976</v>
      </c>
      <c r="O127" s="789"/>
      <c r="P127" s="784">
        <f>'SAME R Results'!BH95</f>
        <v>145.69428037442378</v>
      </c>
      <c r="Q127" s="817">
        <f>'SAME R Results'!BI95</f>
        <v>0.42214683724720298</v>
      </c>
      <c r="R127" s="817">
        <f>'SAME R Results'!BJ95</f>
        <v>0.77823626118310629</v>
      </c>
      <c r="S127" s="817">
        <f>'SAME R Results'!BL95</f>
        <v>4.3959081228487493</v>
      </c>
      <c r="T127" s="817">
        <f>'SAME R Results'!BM95</f>
        <v>2.1860533304930478</v>
      </c>
      <c r="U127" s="817">
        <f>'SAME R Results'!BN95</f>
        <v>0.31091349916789301</v>
      </c>
      <c r="V127" s="784">
        <f>'SAME R Results'!BR95</f>
        <v>276.90482504565301</v>
      </c>
      <c r="W127" s="1086">
        <f>'SAME R Results'!BZ95</f>
        <v>388.21292827763835</v>
      </c>
      <c r="X127" s="1777">
        <f>'SAME R Results'!CA95</f>
        <v>3.3299999999999441</v>
      </c>
      <c r="Y127" s="1777" t="str">
        <f>'SAME R Results'!CB95</f>
        <v xml:space="preserve"> 52S</v>
      </c>
      <c r="Z127" s="1777">
        <f>'SAME R Results'!CC95</f>
        <v>251</v>
      </c>
      <c r="AA127" s="1777">
        <f>'SAME R Results'!CD95</f>
        <v>0.26251221689085807</v>
      </c>
      <c r="AB127" s="1777"/>
      <c r="AC127" s="1777"/>
      <c r="AD127" s="2029">
        <f>'SAME R Results'!CI95</f>
        <v>95</v>
      </c>
      <c r="AE127" s="2029" t="str">
        <f>'SAME R Results'!CJ95</f>
        <v>Silicone</v>
      </c>
      <c r="AF127" s="2033">
        <f>'SAME R Results'!CK95</f>
        <v>0.42214683724720298</v>
      </c>
      <c r="AG127" s="2033">
        <f>'SAME R Results'!CL95</f>
        <v>4.6749648472028525E-2</v>
      </c>
      <c r="AH127" s="2033">
        <f>'SAME R Results'!CM95</f>
        <v>3.3564307200940724E-2</v>
      </c>
    </row>
    <row r="128" spans="1:92" ht="16.5" customHeight="1" x14ac:dyDescent="0.2">
      <c r="A128" s="780">
        <v>2</v>
      </c>
      <c r="B128" s="836" t="str">
        <f>'SAME R Results'!B96</f>
        <v>Silicone</v>
      </c>
      <c r="C128" s="784" t="str">
        <f>'SAME R Results'!F96</f>
        <v>99a</v>
      </c>
      <c r="D128" s="785" t="str">
        <f>'SAME R Results'!G96</f>
        <v>aged</v>
      </c>
      <c r="E128" s="784">
        <f>'SAME R Results'!K96</f>
        <v>0</v>
      </c>
      <c r="F128" s="793">
        <f>'SAME R Results'!L96</f>
        <v>1.35</v>
      </c>
      <c r="G128" s="784">
        <f>'SAME R Results'!R96</f>
        <v>627.14285714285711</v>
      </c>
      <c r="H128" s="821">
        <f>'SAME R Results'!AR96</f>
        <v>6.2521819999999995</v>
      </c>
      <c r="I128" s="821">
        <f>'SAME R Results'!AS96</f>
        <v>0</v>
      </c>
      <c r="J128" s="821">
        <f>'SAME R Results'!AT96</f>
        <v>0</v>
      </c>
      <c r="K128" s="784">
        <f>'SAME R Results'!BD96</f>
        <v>482680.64130776486</v>
      </c>
      <c r="L128" s="784">
        <f>'SAME R Results'!BE96</f>
        <v>257.17631210006039</v>
      </c>
      <c r="M128" s="784">
        <f>'SAME R Results'!BF96</f>
        <v>6.1549312908349894</v>
      </c>
      <c r="N128" s="784">
        <f>'SAME R Results'!BG96</f>
        <v>1.5156538815916414</v>
      </c>
      <c r="O128" s="789"/>
      <c r="P128" s="784">
        <f>'SAME R Results'!BH96</f>
        <v>133.01611866641571</v>
      </c>
      <c r="Q128" s="817">
        <f>'SAME R Results'!BI96</f>
        <v>0.53280842464133693</v>
      </c>
      <c r="R128" s="817">
        <f>'SAME R Results'!BJ96</f>
        <v>0.83624670481089458</v>
      </c>
      <c r="S128" s="817">
        <f>'SAME R Results'!BL96</f>
        <v>4.0609082097104388</v>
      </c>
      <c r="T128" s="817">
        <f>'SAME R Results'!BM96</f>
        <v>1.956951529924229</v>
      </c>
      <c r="U128" s="817">
        <f>'SAME R Results'!BN96</f>
        <v>0.42529415595640968</v>
      </c>
      <c r="V128" s="784">
        <f>'SAME R Results'!BR96</f>
        <v>257.17631210006039</v>
      </c>
      <c r="W128" s="1086">
        <f>'SAME R Results'!BZ96</f>
        <v>388.21292827763835</v>
      </c>
      <c r="X128" s="1777">
        <f>'SAME R Results'!CA96</f>
        <v>3.3299999999999441</v>
      </c>
      <c r="Y128" s="1777">
        <f>'SAME R Results'!CB96</f>
        <v>0</v>
      </c>
      <c r="Z128" s="1777">
        <f>'SAME R Results'!CC96</f>
        <v>0</v>
      </c>
      <c r="AA128" s="1777">
        <f>'SAME R Results'!CD96</f>
        <v>0.23966868228183413</v>
      </c>
      <c r="AB128" s="1777"/>
      <c r="AC128" s="1777"/>
      <c r="AD128" s="2029">
        <f>'SAME R Results'!CI96</f>
        <v>96</v>
      </c>
      <c r="AE128" s="2029" t="str">
        <f>'SAME R Results'!CJ96</f>
        <v>Silicone</v>
      </c>
      <c r="AF128" s="2033">
        <f>'SAME R Results'!CK96</f>
        <v>0.53280842464133693</v>
      </c>
      <c r="AG128" s="2033">
        <f>'SAME R Results'!CL96</f>
        <v>4.6272071028253543E-2</v>
      </c>
      <c r="AH128" s="2033">
        <f>'SAME R Results'!CM96</f>
        <v>3.1090030277124064E-2</v>
      </c>
    </row>
    <row r="129" spans="1:92" ht="16.5" customHeight="1" x14ac:dyDescent="0.2">
      <c r="A129" s="780">
        <v>2</v>
      </c>
      <c r="B129" s="836" t="str">
        <f>'SAME R Results'!B104</f>
        <v>Silicone</v>
      </c>
      <c r="C129" s="784">
        <f>'SAME R Results'!F104</f>
        <v>103</v>
      </c>
      <c r="D129" s="785" t="str">
        <f>'SAME R Results'!G104</f>
        <v>low flow run w/ aging</v>
      </c>
      <c r="E129" s="784">
        <f>'SAME R Results'!K104</f>
        <v>1</v>
      </c>
      <c r="F129" s="793">
        <f>'SAME R Results'!L104</f>
        <v>1.35</v>
      </c>
      <c r="G129" s="784">
        <f>'SAME R Results'!R104</f>
        <v>47.714285714285715</v>
      </c>
      <c r="H129" s="821">
        <f>'SAME R Results'!AR104</f>
        <v>6.2606215000000001</v>
      </c>
      <c r="I129" s="821">
        <f>'SAME R Results'!AS104</f>
        <v>0</v>
      </c>
      <c r="J129" s="821">
        <f>'SAME R Results'!AT104</f>
        <v>0</v>
      </c>
      <c r="K129" s="784">
        <f>'SAME R Results'!BD104</f>
        <v>312096.9919050613</v>
      </c>
      <c r="L129" s="784">
        <f>'SAME R Results'!BE104</f>
        <v>121.59461504277496</v>
      </c>
      <c r="M129" s="784">
        <f>'SAME R Results'!BF104</f>
        <v>4.7561933868386106</v>
      </c>
      <c r="N129" s="784">
        <f>'SAME R Results'!BG104</f>
        <v>1.2594530999111959</v>
      </c>
      <c r="O129" s="789"/>
      <c r="P129" s="784">
        <f>'SAME R Results'!BH104</f>
        <v>103.66063754039537</v>
      </c>
      <c r="Q129" s="817">
        <f>'SAME R Results'!BI104</f>
        <v>0.38960521311196605</v>
      </c>
      <c r="R129" s="817">
        <f>'SAME R Results'!BJ104</f>
        <v>0.88994066860296439</v>
      </c>
      <c r="S129" s="817">
        <f>'SAME R Results'!BL104</f>
        <v>3.7763957920894158</v>
      </c>
      <c r="T129" s="817">
        <f>'SAME R Results'!BM104</f>
        <v>2.4814842980856899</v>
      </c>
      <c r="U129" s="817">
        <f>'SAME R Results'!BN104</f>
        <v>0.25778438811066695</v>
      </c>
      <c r="V129" s="784">
        <f>'SAME R Results'!BR104</f>
        <v>121.59461504277496</v>
      </c>
      <c r="W129" s="1086">
        <f>'SAME R Results'!BZ104</f>
        <v>381.50843411618837</v>
      </c>
      <c r="X129" s="1777">
        <f>'SAME R Results'!CA104</f>
        <v>2.8599999999999737</v>
      </c>
      <c r="Y129" s="1777" t="str">
        <f>'SAME R Results'!CB104</f>
        <v xml:space="preserve"> 56S</v>
      </c>
      <c r="Z129" s="1777">
        <f>'SAME R Results'!CC104</f>
        <v>252</v>
      </c>
      <c r="AA129" s="1777">
        <f>'SAME R Results'!CD104</f>
        <v>0.21746986896586643</v>
      </c>
      <c r="AB129" s="1777"/>
      <c r="AC129" s="1777"/>
      <c r="AD129" s="2029">
        <f>'SAME R Results'!CI104</f>
        <v>104</v>
      </c>
      <c r="AE129" s="2029" t="str">
        <f>'SAME R Results'!CJ104</f>
        <v>Silicone</v>
      </c>
      <c r="AF129" s="2033">
        <f>'SAME R Results'!CK104</f>
        <v>0.38960521311196605</v>
      </c>
      <c r="AG129" s="2033">
        <f>'SAME R Results'!CL104</f>
        <v>4.5882347433809444E-2</v>
      </c>
      <c r="AH129" s="2033">
        <f>'SAME R Results'!CM104</f>
        <v>2.9279829758068268E-2</v>
      </c>
    </row>
    <row r="130" spans="1:92" ht="16.5" customHeight="1" x14ac:dyDescent="0.2">
      <c r="A130" s="780">
        <v>2</v>
      </c>
      <c r="B130" s="836" t="str">
        <f>'SAME R Results'!B105</f>
        <v>Silicone</v>
      </c>
      <c r="C130" s="784" t="str">
        <f>'SAME R Results'!F105</f>
        <v>103a</v>
      </c>
      <c r="D130" s="785" t="str">
        <f>'SAME R Results'!G105</f>
        <v>aged</v>
      </c>
      <c r="E130" s="784">
        <f>'SAME R Results'!K105</f>
        <v>1</v>
      </c>
      <c r="F130" s="793">
        <f>'SAME R Results'!L105</f>
        <v>1.35</v>
      </c>
      <c r="G130" s="784">
        <f>'SAME R Results'!R105</f>
        <v>619</v>
      </c>
      <c r="H130" s="821">
        <f>'SAME R Results'!AR105</f>
        <v>6.2601764999999991</v>
      </c>
      <c r="I130" s="821">
        <f>'SAME R Results'!AS105</f>
        <v>0</v>
      </c>
      <c r="J130" s="821">
        <f>'SAME R Results'!AT105</f>
        <v>0</v>
      </c>
      <c r="K130" s="784">
        <f>'SAME R Results'!BD105</f>
        <v>293202.85419679346</v>
      </c>
      <c r="L130" s="784">
        <f>'SAME R Results'!BE105</f>
        <v>130.00855832868439</v>
      </c>
      <c r="M130" s="784">
        <f>'SAME R Results'!BF105</f>
        <v>4.7043451370904972</v>
      </c>
      <c r="N130" s="784">
        <f>'SAME R Results'!BG105</f>
        <v>1.2240901585401425</v>
      </c>
      <c r="O130" s="789"/>
      <c r="P130" s="784">
        <f>'SAME R Results'!BH105</f>
        <v>93.025149253985816</v>
      </c>
      <c r="Q130" s="817">
        <f>'SAME R Results'!BI105</f>
        <v>0.44340822903935495</v>
      </c>
      <c r="R130" s="817">
        <f>'SAME R Results'!BJ105</f>
        <v>0.87645646736377714</v>
      </c>
      <c r="S130" s="817">
        <f>'SAME R Results'!BL105</f>
        <v>3.8431361483217286</v>
      </c>
      <c r="T130" s="817">
        <f>'SAME R Results'!BM105</f>
        <v>2.2829472231124459</v>
      </c>
      <c r="U130" s="817">
        <f>'SAME R Results'!BN105</f>
        <v>0.31538457450106333</v>
      </c>
      <c r="V130" s="784">
        <f>'SAME R Results'!BR105</f>
        <v>130.00855832868439</v>
      </c>
      <c r="W130" s="1086">
        <f>'SAME R Results'!BZ105</f>
        <v>381.50843411618837</v>
      </c>
      <c r="X130" s="1777">
        <f>'SAME R Results'!CA105</f>
        <v>2.8599999999999737</v>
      </c>
      <c r="Y130" s="1777">
        <f>'SAME R Results'!CB105</f>
        <v>0</v>
      </c>
      <c r="Z130" s="1777">
        <f>'SAME R Results'!CC105</f>
        <v>0</v>
      </c>
      <c r="AA130" s="1777">
        <f>'SAME R Results'!CD105</f>
        <v>0.19515765577759445</v>
      </c>
      <c r="AB130" s="1777"/>
      <c r="AC130" s="1777"/>
      <c r="AD130" s="2029">
        <f>'SAME R Results'!CI105</f>
        <v>105</v>
      </c>
      <c r="AE130" s="2029" t="str">
        <f>'SAME R Results'!CJ105</f>
        <v>Silicone</v>
      </c>
      <c r="AF130" s="2033">
        <f>'SAME R Results'!CK105</f>
        <v>0.44340822903935495</v>
      </c>
      <c r="AG130" s="2033">
        <f>'SAME R Results'!CL105</f>
        <v>5.0570680883792636E-2</v>
      </c>
      <c r="AH130" s="2033">
        <f>'SAME R Results'!CM105</f>
        <v>2.8532280276545557E-2</v>
      </c>
    </row>
    <row r="131" spans="1:92" ht="16.5" customHeight="1" x14ac:dyDescent="0.2">
      <c r="A131" s="780">
        <v>2</v>
      </c>
      <c r="B131" s="836" t="str">
        <f>'SAME R Results'!B106</f>
        <v>Silicone</v>
      </c>
      <c r="C131" s="784">
        <f>'SAME R Results'!F106</f>
        <v>104</v>
      </c>
      <c r="D131" s="785" t="str">
        <f>'SAME R Results'!G106</f>
        <v>No flow run w/ aging</v>
      </c>
      <c r="E131" s="784">
        <f>'SAME R Results'!K106</f>
        <v>0</v>
      </c>
      <c r="F131" s="793">
        <f>'SAME R Results'!L106</f>
        <v>1.35</v>
      </c>
      <c r="G131" s="784">
        <f>'SAME R Results'!R106</f>
        <v>50.571428571428569</v>
      </c>
      <c r="H131" s="821">
        <f>'SAME R Results'!AR106</f>
        <v>6.2529599999999999</v>
      </c>
      <c r="I131" s="821">
        <f>'SAME R Results'!AS106</f>
        <v>0</v>
      </c>
      <c r="J131" s="821">
        <f>'SAME R Results'!AT106</f>
        <v>0</v>
      </c>
      <c r="K131" s="784">
        <f>'SAME R Results'!BD106</f>
        <v>161835.03759638718</v>
      </c>
      <c r="L131" s="784">
        <f>'SAME R Results'!BE106</f>
        <v>152.1066060136182</v>
      </c>
      <c r="M131" s="784">
        <f>'SAME R Results'!BF106</f>
        <v>6.7707304279384832</v>
      </c>
      <c r="N131" s="784">
        <f>'SAME R Results'!BG106</f>
        <v>1.8460594643041344</v>
      </c>
      <c r="O131" s="789"/>
      <c r="P131" s="784">
        <f>'SAME R Results'!BH106</f>
        <v>137.42237072527996</v>
      </c>
      <c r="Q131" s="817">
        <f>'SAME R Results'!BI106</f>
        <v>0.93988674067582656</v>
      </c>
      <c r="R131" s="817">
        <f>'SAME R Results'!BJ106</f>
        <v>1.2168804592172662</v>
      </c>
      <c r="S131" s="817">
        <f>'SAME R Results'!BL106</f>
        <v>3.6676664857546646</v>
      </c>
      <c r="T131" s="817">
        <f>'SAME R Results'!BM106</f>
        <v>1.6623278381210085</v>
      </c>
      <c r="U131" s="817">
        <f>'SAME R Results'!BN106</f>
        <v>0.82601764712833703</v>
      </c>
      <c r="V131" s="784">
        <f>'SAME R Results'!BR106</f>
        <v>152.1066060136182</v>
      </c>
      <c r="W131" s="1086">
        <f>'SAME R Results'!BZ106</f>
        <v>335.53181792685871</v>
      </c>
      <c r="X131" s="1777">
        <f>'SAME R Results'!CA106</f>
        <v>3.9700000000001401</v>
      </c>
      <c r="Y131" s="1777" t="str">
        <f>'SAME R Results'!CB106</f>
        <v xml:space="preserve"> 57S</v>
      </c>
      <c r="Z131" s="1777">
        <f>'SAME R Results'!CC106</f>
        <v>252</v>
      </c>
      <c r="AA131" s="1777">
        <f>'SAME R Results'!CD106</f>
        <v>0.207691240390844</v>
      </c>
      <c r="AB131" s="1777"/>
      <c r="AC131" s="1777"/>
      <c r="AD131" s="2029">
        <f>'SAME R Results'!CI106</f>
        <v>106</v>
      </c>
      <c r="AE131" s="2029" t="str">
        <f>'SAME R Results'!CJ106</f>
        <v>Silicone</v>
      </c>
      <c r="AF131" s="2033">
        <f>'SAME R Results'!CK106</f>
        <v>0.93988674067582656</v>
      </c>
      <c r="AG131" s="2033">
        <f>'SAME R Results'!CL106</f>
        <v>4.9269492239176982E-2</v>
      </c>
      <c r="AH131" s="2033">
        <f>'SAME R Results'!CM106</f>
        <v>2.8432251960285537E-2</v>
      </c>
    </row>
    <row r="132" spans="1:92" ht="16.5" customHeight="1" x14ac:dyDescent="0.2">
      <c r="A132" s="780">
        <v>2</v>
      </c>
      <c r="B132" s="836" t="str">
        <f>'SAME R Results'!B107</f>
        <v>Silicone</v>
      </c>
      <c r="C132" s="784" t="str">
        <f>'SAME R Results'!F107</f>
        <v>104a</v>
      </c>
      <c r="D132" s="785" t="str">
        <f>'SAME R Results'!G107</f>
        <v>aged</v>
      </c>
      <c r="E132" s="784">
        <f>'SAME R Results'!K107</f>
        <v>0</v>
      </c>
      <c r="F132" s="793">
        <f>'SAME R Results'!L107</f>
        <v>1.35</v>
      </c>
      <c r="G132" s="784">
        <f>'SAME R Results'!R107</f>
        <v>636.14285714285711</v>
      </c>
      <c r="H132" s="821">
        <f>'SAME R Results'!AR107</f>
        <v>6.2513584999999985</v>
      </c>
      <c r="I132" s="821">
        <f>'SAME R Results'!AS107</f>
        <v>0</v>
      </c>
      <c r="J132" s="821">
        <f>'SAME R Results'!AT107</f>
        <v>0</v>
      </c>
      <c r="K132" s="784">
        <f>'SAME R Results'!BD107</f>
        <v>144873.32405044511</v>
      </c>
      <c r="L132" s="784">
        <f>'SAME R Results'!BE107</f>
        <v>159.74285125148558</v>
      </c>
      <c r="M132" s="784">
        <f>'SAME R Results'!BF107</f>
        <v>5.9374594452505498</v>
      </c>
      <c r="N132" s="784">
        <f>'SAME R Results'!BG107</f>
        <v>1.5596775845127868</v>
      </c>
      <c r="O132" s="809"/>
      <c r="P132" s="784">
        <f>'SAME R Results'!BH107</f>
        <v>118.35054019742921</v>
      </c>
      <c r="Q132" s="817">
        <f>'SAME R Results'!BI107</f>
        <v>1.1026381309223143</v>
      </c>
      <c r="R132" s="817">
        <f>'SAME R Results'!BJ107</f>
        <v>1.2012873282774046</v>
      </c>
      <c r="S132" s="817">
        <f>'SAME R Results'!BL107</f>
        <v>3.8068505338590843</v>
      </c>
      <c r="T132" s="817">
        <f>'SAME R Results'!BM107</f>
        <v>1.3400747238642703</v>
      </c>
      <c r="U132" s="817">
        <f>'SAME R Results'!BN107</f>
        <v>1.0563943322697535</v>
      </c>
      <c r="V132" s="784">
        <f>'SAME R Results'!BR107</f>
        <v>159.74285125148558</v>
      </c>
      <c r="W132" s="1086">
        <f>'SAME R Results'!BZ107</f>
        <v>335.53181792685871</v>
      </c>
      <c r="X132" s="1777">
        <f>'SAME R Results'!CA107</f>
        <v>3.9700000000001401</v>
      </c>
      <c r="Y132" s="1777">
        <f>'SAME R Results'!CB107</f>
        <v>0</v>
      </c>
      <c r="Z132" s="1777">
        <f>'SAME R Results'!CC107</f>
        <v>0</v>
      </c>
      <c r="AA132" s="1777">
        <f>'SAME R Results'!CD107</f>
        <v>0.17886731515983631</v>
      </c>
      <c r="AB132" s="1777"/>
      <c r="AC132" s="1777"/>
      <c r="AD132" s="2029">
        <f>'SAME R Results'!CI107</f>
        <v>107</v>
      </c>
      <c r="AE132" s="2029" t="str">
        <f>'SAME R Results'!CJ107</f>
        <v>Silicone</v>
      </c>
      <c r="AF132" s="2033">
        <f>'SAME R Results'!CK107</f>
        <v>1.1026381309223143</v>
      </c>
      <c r="AG132" s="2033">
        <f>'SAME R Results'!CL107</f>
        <v>5.0168418626107145E-2</v>
      </c>
      <c r="AH132" s="2033">
        <f>'SAME R Results'!CM107</f>
        <v>2.8498923729618431E-2</v>
      </c>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row>
    <row r="133" spans="1:92" ht="16.5" hidden="1" customHeight="1" x14ac:dyDescent="0.2">
      <c r="A133" s="780">
        <v>2</v>
      </c>
      <c r="B133" s="785" t="str">
        <f>'SAME R Results'!B117</f>
        <v>Silicone</v>
      </c>
      <c r="C133" s="784">
        <f>'SAME R Results'!F117</f>
        <v>109</v>
      </c>
      <c r="D133" s="785" t="str">
        <f>'SAME R Results'!G117</f>
        <v>low flow run w STS</v>
      </c>
      <c r="E133" s="784">
        <f>'SAME R Results'!K117</f>
        <v>2</v>
      </c>
      <c r="F133" s="793">
        <f>'SAME R Results'!L117</f>
        <v>1.35</v>
      </c>
      <c r="G133" s="784">
        <f>'SAME R Results'!R117</f>
        <v>28.142857142857142</v>
      </c>
      <c r="H133" s="821">
        <f>'SAME R Results'!AR117</f>
        <v>6.2771294999999991</v>
      </c>
      <c r="I133" s="821">
        <f>'SAME R Results'!AS117</f>
        <v>4.556986666666667</v>
      </c>
      <c r="J133" s="821">
        <f>'SAME R Results'!AT117</f>
        <v>5.1367805000000004</v>
      </c>
      <c r="K133" s="784">
        <f>'SAME R Results'!BD117</f>
        <v>1994125.8786545112</v>
      </c>
      <c r="L133" s="784">
        <f>'SAME R Results'!BE117</f>
        <v>512.45177318923925</v>
      </c>
      <c r="M133" s="784">
        <f>'SAME R Results'!BF117</f>
        <v>0</v>
      </c>
      <c r="N133" s="784">
        <f>'SAME R Results'!BG117</f>
        <v>0</v>
      </c>
      <c r="O133" s="789"/>
      <c r="P133" s="784">
        <f>'SAME R Results'!BH117</f>
        <v>150.921491760213</v>
      </c>
      <c r="Q133" s="817">
        <f>'SAME R Results'!BI117</f>
        <v>0.25698065436822065</v>
      </c>
      <c r="R133" s="817">
        <f>'SAME R Results'!BJ117</f>
        <v>0.5435662238110599</v>
      </c>
      <c r="S133" s="817">
        <f>'SAME R Results'!BL117</f>
        <v>0</v>
      </c>
      <c r="T133" s="817">
        <f>'SAME R Results'!BM117</f>
        <v>2.3762769205137761</v>
      </c>
      <c r="U133" s="817">
        <f>'SAME R Results'!BN117</f>
        <v>0.17669506280256947</v>
      </c>
      <c r="V133" s="784">
        <f>'SAME R Results'!BR117</f>
        <v>512.45177318923925</v>
      </c>
      <c r="W133" s="1086">
        <f>'SAME R Results'!BZ117</f>
        <v>382.57380885286187</v>
      </c>
      <c r="X133" s="1777">
        <f>'SAME R Results'!CA117</f>
        <v>2.8799999999999937</v>
      </c>
      <c r="Y133" s="1777" t="str">
        <f>'SAME R Results'!CB117</f>
        <v xml:space="preserve"> 62S</v>
      </c>
      <c r="Z133" s="1777">
        <f>'SAME R Results'!CC117</f>
        <v>253</v>
      </c>
      <c r="AA133" s="1777">
        <f>'SAME R Results'!CD117</f>
        <v>0.31441977450044445</v>
      </c>
      <c r="AB133" s="1777"/>
      <c r="AC133" s="1777"/>
      <c r="AD133" s="2029"/>
      <c r="AE133" s="2029"/>
      <c r="AF133" s="2029"/>
      <c r="AG133" s="2029"/>
      <c r="AH133" s="2029"/>
    </row>
    <row r="134" spans="1:92" ht="16.5" hidden="1" customHeight="1" x14ac:dyDescent="0.25">
      <c r="A134" s="778">
        <v>1</v>
      </c>
      <c r="B134" s="779" t="str">
        <f>'SAME1 Flight Tests 8-27-09'!B29</f>
        <v>Teflon</v>
      </c>
      <c r="C134" s="779">
        <f>'SAME1 Flight Tests 8-27-09'!E29</f>
        <v>25</v>
      </c>
      <c r="D134" s="779" t="str">
        <f>'SAME1 Flight Tests 8-27-09'!F29</f>
        <v>Air flow down</v>
      </c>
      <c r="E134" s="779">
        <f>'SAME1 Flight Tests 8-27-09'!L29</f>
        <v>4</v>
      </c>
      <c r="F134" s="804">
        <f>'SAME1 Flight Tests 8-27-09'!M29</f>
        <v>1.4450000000000001</v>
      </c>
      <c r="G134" s="805">
        <f>'SAME1 Flight Tests 8-27-09'!Q29</f>
        <v>33.5</v>
      </c>
      <c r="H134" s="820">
        <f>'SAME1 Flight Tests 8-27-09'!Z29</f>
        <v>1.6403656500000001</v>
      </c>
      <c r="I134" s="820">
        <f>'SAME1 Flight Tests 8-27-09'!AA29</f>
        <v>4.5407105000000003</v>
      </c>
      <c r="J134" s="822"/>
      <c r="K134" s="805">
        <f>'SAME1 Flight Tests 8-27-09'!AK29</f>
        <v>1737804.3083343599</v>
      </c>
      <c r="L134" s="805">
        <f>'SAME1 Flight Tests 8-27-09'!AL29</f>
        <v>232.37147658869438</v>
      </c>
      <c r="M134" s="806"/>
      <c r="N134" s="805"/>
      <c r="O134" s="806"/>
      <c r="P134" s="805">
        <f>'SAME1 Flight Tests 8-27-09'!AM29</f>
        <v>54.644314000000008</v>
      </c>
      <c r="Q134" s="816">
        <f>'SAME1 Flight Tests 8-27-09'!AP29</f>
        <v>0.13371556018952235</v>
      </c>
      <c r="R134" s="816">
        <f>'SAME1 Flight Tests 8-27-09'!AQ29</f>
        <v>0.30215438008227241</v>
      </c>
      <c r="S134" s="816"/>
      <c r="T134" s="816">
        <f>'SAME1 Flight Tests 8-27-09'!AS29</f>
        <v>2.4667392237221515</v>
      </c>
      <c r="U134" s="816">
        <f>'SAME1 Flight Tests 8-27-09'!AT29</f>
        <v>8.895256485759552E-2</v>
      </c>
      <c r="V134" s="806"/>
      <c r="W134" s="805">
        <f>'SAME1 Flight Tests 8-27-09'!BH29</f>
        <v>516.30303768525073</v>
      </c>
      <c r="X134" s="1804">
        <f>'SAME1 Flight Tests 8-27-09'!BI29</f>
        <v>1.6299999999999093</v>
      </c>
      <c r="Y134" s="1804">
        <f>'SAME1 Flight Tests 8-27-09'!BJ29</f>
        <v>25</v>
      </c>
      <c r="Z134" s="1804">
        <f>'SAME1 Flight Tests 8-27-09'!BK29</f>
        <v>0</v>
      </c>
      <c r="AA134" s="1804">
        <f>'SAME1 Flight Tests 8-27-09'!BL29</f>
        <v>0.20114471411044066</v>
      </c>
      <c r="AB134" s="1804">
        <f>'SAME1 Flight Tests 8-27-09'!BM29</f>
        <v>0.48850578171632197</v>
      </c>
      <c r="AC134" s="1804">
        <f>'SAME1 Flight Tests 8-27-09'!BN29</f>
        <v>0.99415560402459691</v>
      </c>
      <c r="AD134" s="2031"/>
      <c r="AE134" s="2032"/>
      <c r="AF134" s="2032"/>
      <c r="AG134" s="2032"/>
      <c r="AH134" s="2032"/>
      <c r="AI134" s="2027"/>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row>
    <row r="135" spans="1:92" ht="16.5" hidden="1" customHeight="1" x14ac:dyDescent="0.25">
      <c r="A135" s="778">
        <v>1</v>
      </c>
      <c r="B135" s="779" t="str">
        <f>'SAME1 Flight Tests 8-27-09'!B30</f>
        <v>Teflon</v>
      </c>
      <c r="C135" s="779">
        <f>'SAME1 Flight Tests 8-27-09'!E30</f>
        <v>26</v>
      </c>
      <c r="D135" s="779" t="str">
        <f>'SAME1 Flight Tests 8-27-09'!F30</f>
        <v>Base line / Aging</v>
      </c>
      <c r="E135" s="779">
        <f>'SAME1 Flight Tests 8-27-09'!L30</f>
        <v>8</v>
      </c>
      <c r="F135" s="804">
        <f>'SAME1 Flight Tests 8-27-09'!M30</f>
        <v>1.4450000000000001</v>
      </c>
      <c r="G135" s="805">
        <f>'SAME1 Flight Tests 8-27-09'!Q30</f>
        <v>35.166666666666664</v>
      </c>
      <c r="H135" s="820">
        <f>'SAME1 Flight Tests 8-27-09'!Z30</f>
        <v>0.81913770000000008</v>
      </c>
      <c r="I135" s="820">
        <f>'SAME1 Flight Tests 8-27-09'!AA30</f>
        <v>-5.0353999999999991E-4</v>
      </c>
      <c r="J135" s="822"/>
      <c r="K135" s="805">
        <f>'SAME1 Flight Tests 8-27-09'!AK30</f>
        <v>1409983.1850205562</v>
      </c>
      <c r="L135" s="805">
        <f>'SAME1 Flight Tests 8-27-09'!AL30</f>
        <v>263.43796766269088</v>
      </c>
      <c r="M135" s="806"/>
      <c r="N135" s="805"/>
      <c r="O135" s="806"/>
      <c r="P135" s="805">
        <f>'SAME1 Flight Tests 8-27-09'!AM30</f>
        <v>13.350610999999997</v>
      </c>
      <c r="Q135" s="816">
        <f>'SAME1 Flight Tests 8-27-09'!AP30</f>
        <v>0.18683766619447323</v>
      </c>
      <c r="R135" s="816">
        <f>'SAME1 Flight Tests 8-27-09'!AQ30</f>
        <v>0.20260508750416512</v>
      </c>
      <c r="S135" s="816"/>
      <c r="T135" s="816">
        <f>'SAME1 Flight Tests 8-27-09'!AS30</f>
        <v>1.329280197104588</v>
      </c>
      <c r="U135" s="816">
        <f>'SAME1 Flight Tests 8-27-09'!AT30</f>
        <v>0.17942025827856098</v>
      </c>
      <c r="V135" s="806"/>
      <c r="W135" s="805">
        <f>'SAME1 Flight Tests 8-27-09'!BH30</f>
        <v>517.61263896959224</v>
      </c>
      <c r="X135" s="1804">
        <f>'SAME1 Flight Tests 8-27-09'!BI30</f>
        <v>3.3999999999999586</v>
      </c>
      <c r="Y135" s="1804">
        <f>'SAME1 Flight Tests 8-27-09'!BJ30</f>
        <v>26</v>
      </c>
      <c r="Z135" s="1804">
        <f>'SAME1 Flight Tests 8-27-09'!BK30</f>
        <v>0</v>
      </c>
      <c r="AA135" s="1804">
        <f>'SAME1 Flight Tests 8-27-09'!BL30</f>
        <v>2.3559901764706168E-2</v>
      </c>
      <c r="AB135" s="1804">
        <f>'SAME1 Flight Tests 8-27-09'!BM30</f>
        <v>0.99999989019229296</v>
      </c>
      <c r="AC135" s="1804">
        <f>'SAME1 Flight Tests 8-27-09'!BN30</f>
        <v>1</v>
      </c>
      <c r="AD135" s="2031"/>
      <c r="AE135" s="2032"/>
      <c r="AF135" s="2032"/>
      <c r="AG135" s="2032"/>
      <c r="AH135" s="2032"/>
      <c r="AI135" s="2027"/>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row>
    <row r="136" spans="1:92" ht="16.5" hidden="1" customHeight="1" x14ac:dyDescent="0.25">
      <c r="A136" s="778">
        <v>1</v>
      </c>
      <c r="B136" s="779" t="str">
        <f>'SAME1 Flight Tests 8-27-09'!B31</f>
        <v>Teflon</v>
      </c>
      <c r="C136" s="779" t="str">
        <f>'SAME1 Flight Tests 8-27-09'!E31</f>
        <v>26a</v>
      </c>
      <c r="D136" s="779" t="str">
        <f>'SAME1 Flight Tests 8-27-09'!F31</f>
        <v>after secondary aging</v>
      </c>
      <c r="E136" s="779">
        <f>'SAME1 Flight Tests 8-27-09'!L31</f>
        <v>8</v>
      </c>
      <c r="F136" s="804">
        <f>'SAME1 Flight Tests 8-27-09'!M31</f>
        <v>1.4450000000000001</v>
      </c>
      <c r="G136" s="805">
        <f>'SAME1 Flight Tests 8-27-09'!Q31</f>
        <v>801</v>
      </c>
      <c r="H136" s="820">
        <f>'SAME1 Flight Tests 8-27-09'!Z31</f>
        <v>0.93556209999999995</v>
      </c>
      <c r="I136" s="820">
        <f>'SAME1 Flight Tests 8-27-09'!AA31</f>
        <v>-5.9509264999999987E-4</v>
      </c>
      <c r="J136" s="822"/>
      <c r="K136" s="805">
        <f>'SAME1 Flight Tests 8-27-09'!AK31</f>
        <v>646297.04735521181</v>
      </c>
      <c r="L136" s="805">
        <f>'SAME1 Flight Tests 8-27-09'!AL31</f>
        <v>161.08926223441955</v>
      </c>
      <c r="M136" s="806"/>
      <c r="N136" s="805"/>
      <c r="O136" s="806"/>
      <c r="P136" s="805">
        <f>'SAME1 Flight Tests 8-27-09'!AM31</f>
        <v>14.050080999999997</v>
      </c>
      <c r="Q136" s="816">
        <f>'SAME1 Flight Tests 8-27-09'!AP31</f>
        <v>0.24924957168477233</v>
      </c>
      <c r="R136" s="816">
        <f>'SAME1 Flight Tests 8-27-09'!AQ31</f>
        <v>0.2672082375696318</v>
      </c>
      <c r="S136" s="816"/>
      <c r="T136" s="816">
        <f>'SAME1 Flight Tests 8-27-09'!AS31</f>
        <v>1.3018261923011838</v>
      </c>
      <c r="U136" s="816">
        <f>'SAME1 Flight Tests 8-27-09'!AT31</f>
        <v>0.2407280565775852</v>
      </c>
      <c r="V136" s="806"/>
      <c r="W136" s="805">
        <f>'SAME1 Flight Tests 8-27-09'!BH31</f>
        <v>517.61263896959224</v>
      </c>
      <c r="X136" s="1804">
        <f>'SAME1 Flight Tests 8-27-09'!BI31</f>
        <v>3.3999999999999586</v>
      </c>
      <c r="Y136" s="1804">
        <f>'SAME1 Flight Tests 8-27-09'!BJ31</f>
        <v>26</v>
      </c>
      <c r="Z136" s="1804">
        <f>'SAME1 Flight Tests 8-27-09'!BK31</f>
        <v>0</v>
      </c>
      <c r="AA136" s="1804">
        <f>'SAME1 Flight Tests 8-27-09'!BL31</f>
        <v>2.4794260588235591E-2</v>
      </c>
      <c r="AB136" s="1804">
        <f>'SAME1 Flight Tests 8-27-09'!BM31</f>
        <v>0.99999796436005317</v>
      </c>
      <c r="AC136" s="1804">
        <f>'SAME1 Flight Tests 8-27-09'!BN31</f>
        <v>1</v>
      </c>
      <c r="AD136" s="2031"/>
      <c r="AE136" s="2032"/>
      <c r="AF136" s="2032"/>
      <c r="AG136" s="2032"/>
      <c r="AH136" s="2032"/>
      <c r="AI136" s="2027"/>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row>
    <row r="137" spans="1:92" ht="16.5" hidden="1" customHeight="1" x14ac:dyDescent="0.25">
      <c r="A137" s="778">
        <v>1</v>
      </c>
      <c r="B137" s="779" t="str">
        <f>'SAME1 Flight Tests 8-27-09'!B33</f>
        <v>Teflon</v>
      </c>
      <c r="C137" s="779">
        <f>'SAME1 Flight Tests 8-27-09'!E33</f>
        <v>28</v>
      </c>
      <c r="D137" s="779" t="str">
        <f>'SAME1 Flight Tests 8-27-09'!F33</f>
        <v>Heat down</v>
      </c>
      <c r="E137" s="779">
        <f>'SAME1 Flight Tests 8-27-09'!L33</f>
        <v>8</v>
      </c>
      <c r="F137" s="804">
        <f>'SAME1 Flight Tests 8-27-09'!M33</f>
        <v>1.44</v>
      </c>
      <c r="G137" s="805">
        <f>'SAME1 Flight Tests 8-27-09'!Q33</f>
        <v>41.333333333333336</v>
      </c>
      <c r="H137" s="820">
        <f>'SAME1 Flight Tests 8-27-09'!Z33</f>
        <v>0.86352554999999975</v>
      </c>
      <c r="I137" s="820">
        <f>'SAME1 Flight Tests 8-27-09'!AA33</f>
        <v>4.6410369999999999</v>
      </c>
      <c r="J137" s="822"/>
      <c r="K137" s="805">
        <f>'SAME1 Flight Tests 8-27-09'!AK33</f>
        <v>1291855.5021625953</v>
      </c>
      <c r="L137" s="805">
        <f>'SAME1 Flight Tests 8-27-09'!AL33</f>
        <v>196.45114432072162</v>
      </c>
      <c r="M137" s="806"/>
      <c r="N137" s="805"/>
      <c r="O137" s="806"/>
      <c r="P137" s="805">
        <f>'SAME1 Flight Tests 8-27-09'!AM33</f>
        <v>12.972173999999997</v>
      </c>
      <c r="Q137" s="816">
        <f>'SAME1 Flight Tests 8-27-09'!AP33</f>
        <v>0.15206897674845057</v>
      </c>
      <c r="R137" s="816">
        <f>'SAME1 Flight Tests 8-27-09'!AQ33</f>
        <v>0.2066073251604415</v>
      </c>
      <c r="S137" s="816"/>
      <c r="T137" s="816">
        <f>'SAME1 Flight Tests 8-27-09'!AS33</f>
        <v>1.7395241455507557</v>
      </c>
      <c r="U137" s="816">
        <f>'SAME1 Flight Tests 8-27-09'!AT33</f>
        <v>0.13046321538133326</v>
      </c>
      <c r="V137" s="806"/>
      <c r="W137" s="805">
        <f>'SAME1 Flight Tests 8-27-09'!BH33</f>
        <v>511.74122532819257</v>
      </c>
      <c r="X137" s="1804">
        <f>'SAME1 Flight Tests 8-27-09'!BI33</f>
        <v>2.0999999999999908</v>
      </c>
      <c r="Y137" s="1804">
        <f>'SAME1 Flight Tests 8-27-09'!BJ33</f>
        <v>28</v>
      </c>
      <c r="Z137" s="1804">
        <f>'SAME1 Flight Tests 8-27-09'!BK33</f>
        <v>0</v>
      </c>
      <c r="AA137" s="1804">
        <f>'SAME1 Flight Tests 8-27-09'!BL33</f>
        <v>3.7063354285714445E-2</v>
      </c>
      <c r="AB137" s="1804">
        <f>'SAME1 Flight Tests 8-27-09'!BM33</f>
        <v>0.97820609687076043</v>
      </c>
      <c r="AC137" s="1804">
        <f>'SAME1 Flight Tests 8-27-09'!BN33</f>
        <v>0.99999999967384046</v>
      </c>
      <c r="AD137" s="2031"/>
      <c r="AE137" s="2032"/>
      <c r="AF137" s="2032"/>
      <c r="AG137" s="2032"/>
      <c r="AH137" s="2032"/>
      <c r="AI137" s="2027"/>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row>
    <row r="138" spans="1:92" ht="16.5" hidden="1" customHeight="1" x14ac:dyDescent="0.25">
      <c r="A138" s="778">
        <v>1</v>
      </c>
      <c r="B138" s="779" t="str">
        <f>'SAME1 Flight Tests 8-27-09'!B53</f>
        <v>Teflon</v>
      </c>
      <c r="C138" s="779">
        <f>'SAME1 Flight Tests 8-27-09'!E53</f>
        <v>41</v>
      </c>
      <c r="D138" s="779" t="str">
        <f>'SAME1 Flight Tests 8-27-09'!F53</f>
        <v>low flow aging</v>
      </c>
      <c r="E138" s="779">
        <f>'SAME1 Flight Tests 8-27-09'!L53</f>
        <v>2</v>
      </c>
      <c r="F138" s="804">
        <f>'SAME1 Flight Tests 8-27-09'!M53</f>
        <v>1.44</v>
      </c>
      <c r="G138" s="805">
        <f>'SAME1 Flight Tests 8-27-09'!Q53</f>
        <v>36.166666666666664</v>
      </c>
      <c r="H138" s="820">
        <f>'SAME1 Flight Tests 8-27-09'!Z53</f>
        <v>6.8664520000000001E-4</v>
      </c>
      <c r="I138" s="820">
        <f>'SAME1 Flight Tests 8-27-09'!AA53</f>
        <v>-6.8664520000000001E-4</v>
      </c>
      <c r="J138" s="822"/>
      <c r="K138" s="805">
        <f>'SAME1 Flight Tests 8-27-09'!AK53</f>
        <v>1010553.8850986513</v>
      </c>
      <c r="L138" s="805">
        <f>'SAME1 Flight Tests 8-27-09'!AL53</f>
        <v>179.6819752300683</v>
      </c>
      <c r="M138" s="806"/>
      <c r="N138" s="805"/>
      <c r="O138" s="806"/>
      <c r="P138" s="805">
        <f>'SAME1 Flight Tests 8-27-09'!AM53</f>
        <v>68.239795999999998</v>
      </c>
      <c r="Q138" s="816">
        <f>'SAME1 Flight Tests 8-27-09'!AP53</f>
        <v>0.17780543707723964</v>
      </c>
      <c r="R138" s="816">
        <f>'SAME1 Flight Tests 8-27-09'!AQ53</f>
        <v>0.38972921366338154</v>
      </c>
      <c r="S138" s="816"/>
      <c r="T138" s="816">
        <f>'SAME1 Flight Tests 8-27-09'!AS53</f>
        <v>2.4250886715837647</v>
      </c>
      <c r="U138" s="816">
        <f>'SAME1 Flight Tests 8-27-09'!AT53</f>
        <v>0.12009808290984868</v>
      </c>
      <c r="V138" s="806"/>
      <c r="W138" s="805">
        <f>'SAME1 Flight Tests 8-27-09'!BH53</f>
        <v>517.69385314585145</v>
      </c>
      <c r="X138" s="1804">
        <f>'SAME1 Flight Tests 8-27-09'!BI53</f>
        <v>1.5200000000000768</v>
      </c>
      <c r="Y138" s="1804">
        <f>'SAME1 Flight Tests 8-27-09'!BJ53</f>
        <v>41</v>
      </c>
      <c r="Z138" s="1804">
        <f>'SAME1 Flight Tests 8-27-09'!BK53</f>
        <v>0</v>
      </c>
      <c r="AA138" s="1804">
        <f>'SAME1 Flight Tests 8-27-09'!BL53</f>
        <v>0.26936761578946006</v>
      </c>
      <c r="AB138" s="1804">
        <f>'SAME1 Flight Tests 8-27-09'!BM53</f>
        <v>0.39546766061512001</v>
      </c>
      <c r="AC138" s="1804">
        <f>'SAME1 Flight Tests 8-27-09'!BN53</f>
        <v>0.99020594113323446</v>
      </c>
      <c r="AD138" s="2031"/>
      <c r="AE138" s="2032"/>
      <c r="AF138" s="2032"/>
      <c r="AG138" s="2032"/>
      <c r="AH138" s="2032"/>
      <c r="AI138" s="2027"/>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row>
    <row r="139" spans="1:92" ht="16.5" hidden="1" customHeight="1" x14ac:dyDescent="0.25">
      <c r="A139" s="778">
        <v>1</v>
      </c>
      <c r="B139" s="779" t="str">
        <f>'SAME1 Flight Tests 8-27-09'!B54</f>
        <v>Teflon</v>
      </c>
      <c r="C139" s="779" t="str">
        <f>'SAME1 Flight Tests 8-27-09'!E54</f>
        <v>41a</v>
      </c>
      <c r="D139" s="779" t="str">
        <f>'SAME1 Flight Tests 8-27-09'!F54</f>
        <v xml:space="preserve">     Aging</v>
      </c>
      <c r="E139" s="779">
        <f>'SAME1 Flight Tests 8-27-09'!L54</f>
        <v>2</v>
      </c>
      <c r="F139" s="804">
        <f>'SAME1 Flight Tests 8-27-09'!M54</f>
        <v>1.44</v>
      </c>
      <c r="G139" s="805">
        <f>'SAME1 Flight Tests 8-27-09'!Q54</f>
        <v>807.16666666666663</v>
      </c>
      <c r="H139" s="820">
        <f>'SAME1 Flight Tests 8-27-09'!Z54</f>
        <v>7.0672257894736836E-4</v>
      </c>
      <c r="I139" s="820">
        <f>'SAME1 Flight Tests 8-27-09'!AA54</f>
        <v>-7.0672257894736836E-4</v>
      </c>
      <c r="J139" s="822"/>
      <c r="K139" s="805">
        <f>'SAME1 Flight Tests 8-27-09'!AK54</f>
        <v>563835.38645896956</v>
      </c>
      <c r="L139" s="805">
        <f>'SAME1 Flight Tests 8-27-09'!AL54</f>
        <v>102.64261980254548</v>
      </c>
      <c r="M139" s="806"/>
      <c r="N139" s="805"/>
      <c r="O139" s="806"/>
      <c r="P139" s="805">
        <f>'SAME1 Flight Tests 8-27-09'!AM54</f>
        <v>44.177575999999995</v>
      </c>
      <c r="Q139" s="816">
        <f>'SAME1 Flight Tests 8-27-09'!AP54</f>
        <v>0.18204359333877107</v>
      </c>
      <c r="R139" s="816">
        <f>'SAME1 Flight Tests 8-27-09'!AQ54</f>
        <v>0.4095106563201677</v>
      </c>
      <c r="S139" s="816"/>
      <c r="T139" s="816">
        <f>'SAME1 Flight Tests 8-27-09'!AS54</f>
        <v>2.4605824809110279</v>
      </c>
      <c r="U139" s="816">
        <f>'SAME1 Flight Tests 8-27-09'!AT54</f>
        <v>0.12137535003189111</v>
      </c>
      <c r="V139" s="806"/>
      <c r="W139" s="805">
        <f>'SAME1 Flight Tests 8-27-09'!BH54</f>
        <v>517.69385314585145</v>
      </c>
      <c r="X139" s="1804">
        <f>'SAME1 Flight Tests 8-27-09'!BI54</f>
        <v>1.5200000000000768</v>
      </c>
      <c r="Y139" s="1804">
        <f>'SAME1 Flight Tests 8-27-09'!BJ54</f>
        <v>41</v>
      </c>
      <c r="Z139" s="1804">
        <f>'SAME1 Flight Tests 8-27-09'!BK54</f>
        <v>0</v>
      </c>
      <c r="AA139" s="1804">
        <f>'SAME1 Flight Tests 8-27-09'!BL54</f>
        <v>0.17438516842104379</v>
      </c>
      <c r="AB139" s="1804">
        <f>'SAME1 Flight Tests 8-27-09'!BM54</f>
        <v>0.35978099309246014</v>
      </c>
      <c r="AC139" s="1804">
        <f>'SAME1 Flight Tests 8-27-09'!BN54</f>
        <v>0.98603443939760194</v>
      </c>
      <c r="AD139" s="2031"/>
      <c r="AE139" s="2032"/>
      <c r="AF139" s="2032"/>
      <c r="AG139" s="2032"/>
      <c r="AH139" s="2032"/>
      <c r="AI139" s="2027"/>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row>
    <row r="140" spans="1:92" ht="16.5" customHeight="1" x14ac:dyDescent="0.2">
      <c r="A140" s="780">
        <v>2</v>
      </c>
      <c r="B140" s="785" t="str">
        <f>'SAME R Results'!B5</f>
        <v>Teflon</v>
      </c>
      <c r="C140" s="784">
        <f>'SAME R Results'!F5</f>
        <v>50</v>
      </c>
      <c r="D140" s="785" t="str">
        <f>'SAME R Results'!G5</f>
        <v>Baseline High RT/R0</v>
      </c>
      <c r="E140" s="784">
        <f>'SAME R Results'!K5</f>
        <v>8.1</v>
      </c>
      <c r="F140" s="793">
        <f>'SAME R Results'!L5</f>
        <v>1.4524143054229013</v>
      </c>
      <c r="G140" s="784">
        <f>'SAME R Results'!R5</f>
        <v>33.200000000000003</v>
      </c>
      <c r="H140" s="821">
        <f>'SAME R Results'!AR5</f>
        <v>3.4159999999999999</v>
      </c>
      <c r="I140" s="821">
        <f>'SAME R Results'!AS5</f>
        <v>0</v>
      </c>
      <c r="J140" s="821">
        <f>'SAME R Results'!AT5</f>
        <v>0</v>
      </c>
      <c r="K140" s="784">
        <f>'SAME R Results'!BD5</f>
        <v>3654789.4777492345</v>
      </c>
      <c r="L140" s="784">
        <f>'SAME R Results'!BE5</f>
        <v>541.22426782057232</v>
      </c>
      <c r="M140" s="784">
        <f>'SAME R Results'!BF5</f>
        <v>0.34517884999999998</v>
      </c>
      <c r="N140" s="784">
        <f>'SAME R Results'!BG5</f>
        <v>9.5508775000000018E-2</v>
      </c>
      <c r="O140" s="789"/>
      <c r="P140" s="784">
        <f>'SAME R Results'!BH5</f>
        <v>68.141146999999975</v>
      </c>
      <c r="Q140" s="817">
        <f>'SAME R Results'!BI5</f>
        <v>0.14808630459171615</v>
      </c>
      <c r="R140" s="817">
        <f>'SAME R Results'!BJ5</f>
        <v>0.25295421677328306</v>
      </c>
      <c r="S140" s="817">
        <f>'SAME R Results'!BL5</f>
        <v>3.6141061384150297</v>
      </c>
      <c r="T140" s="817">
        <f>'SAME R Results'!BM5</f>
        <v>2.0786515528876603</v>
      </c>
      <c r="U140" s="817">
        <f>'SAME R Results'!BN5</f>
        <v>0.11330560179039686</v>
      </c>
      <c r="V140" s="784">
        <f>'SAME R Results'!BR5</f>
        <v>541.22426782057232</v>
      </c>
      <c r="W140" s="1086">
        <f>'SAME R Results'!BZ5</f>
        <v>529.63562470856755</v>
      </c>
      <c r="X140" s="1777">
        <f>'SAME R Results'!CA5</f>
        <v>0</v>
      </c>
      <c r="Y140" s="1777">
        <f>'SAME R Results'!CB5</f>
        <v>0</v>
      </c>
      <c r="Z140" s="1777">
        <f>'SAME R Results'!CC5</f>
        <v>0</v>
      </c>
      <c r="AA140" s="1777">
        <f>'SAME R Results'!CD5</f>
        <v>0</v>
      </c>
      <c r="AB140" s="1777"/>
      <c r="AC140" s="1777"/>
      <c r="AD140" s="2029">
        <f>'SAME R Results'!CI5</f>
        <v>5</v>
      </c>
      <c r="AE140" s="2029" t="str">
        <f>'SAME R Results'!CJ5</f>
        <v>Teflon</v>
      </c>
      <c r="AF140" s="2033">
        <f>'SAME R Results'!CK5</f>
        <v>0.14808630459171615</v>
      </c>
      <c r="AG140" s="2033">
        <f>'SAME R Results'!CL5</f>
        <v>5.0656448445166339E-3</v>
      </c>
      <c r="AH140" s="2033">
        <f>'SAME R Results'!CM5</f>
        <v>2.0410251144542601E-2</v>
      </c>
    </row>
    <row r="141" spans="1:92" ht="16.5" customHeight="1" x14ac:dyDescent="0.2">
      <c r="A141" s="780">
        <v>2</v>
      </c>
      <c r="B141" s="785" t="str">
        <f>'SAME R Results'!B14</f>
        <v>Teflon</v>
      </c>
      <c r="C141" s="784">
        <f>'SAME R Results'!F14</f>
        <v>56</v>
      </c>
      <c r="D141" s="785" t="str">
        <f>'SAME R Results'!G14</f>
        <v>Baseline</v>
      </c>
      <c r="E141" s="784">
        <f>'SAME R Results'!K14</f>
        <v>8.1</v>
      </c>
      <c r="F141" s="793">
        <f>'SAME R Results'!L14</f>
        <v>1.4450000000000001</v>
      </c>
      <c r="G141" s="784">
        <f>'SAME R Results'!R14</f>
        <v>40.6</v>
      </c>
      <c r="H141" s="821">
        <f>'SAME R Results'!AR14</f>
        <v>0.1842</v>
      </c>
      <c r="I141" s="821">
        <f>'SAME R Results'!AS14</f>
        <v>0</v>
      </c>
      <c r="J141" s="821">
        <f>'SAME R Results'!AT14</f>
        <v>0</v>
      </c>
      <c r="K141" s="784">
        <f>'SAME R Results'!BD14</f>
        <v>3037043.9171539079</v>
      </c>
      <c r="L141" s="784">
        <f>'SAME R Results'!BE14</f>
        <v>400.39400960857876</v>
      </c>
      <c r="M141" s="784">
        <f>'SAME R Results'!BF14</f>
        <v>0.1195471</v>
      </c>
      <c r="N141" s="784">
        <f>'SAME R Results'!BG14</f>
        <v>3.5698112500000004E-2</v>
      </c>
      <c r="O141" s="789"/>
      <c r="P141" s="784">
        <f>'SAME R Results'!BH14</f>
        <v>21.97963</v>
      </c>
      <c r="Q141" s="817">
        <f>'SAME R Results'!BI14</f>
        <v>0.13183675328073566</v>
      </c>
      <c r="R141" s="817">
        <f>'SAME R Results'!BJ14</f>
        <v>0.18452250171432627</v>
      </c>
      <c r="S141" s="817">
        <f>'SAME R Results'!BL14</f>
        <v>3.3488353200746954</v>
      </c>
      <c r="T141" s="817">
        <f>'SAME R Results'!BM14</f>
        <v>1.7857412174371969</v>
      </c>
      <c r="U141" s="817">
        <f>'SAME R Results'!BN14</f>
        <v>0.11143717188099855</v>
      </c>
      <c r="V141" s="784">
        <f>'SAME R Results'!BR14</f>
        <v>400.39400960857876</v>
      </c>
      <c r="W141" s="1086">
        <f>'SAME R Results'!BZ14</f>
        <v>514.13740453829121</v>
      </c>
      <c r="X141" s="1777">
        <f>'SAME R Results'!CA14</f>
        <v>4.9966666666667603</v>
      </c>
      <c r="Y141" s="1777" t="str">
        <f>'SAME R Results'!CB14</f>
        <v xml:space="preserve"> 09T</v>
      </c>
      <c r="Z141" s="1777">
        <f>'SAME R Results'!CC14</f>
        <v>210</v>
      </c>
      <c r="AA141" s="1777">
        <f>'SAME R Results'!CD14</f>
        <v>2.6393151434289032E-2</v>
      </c>
      <c r="AB141" s="1777"/>
      <c r="AC141" s="1777"/>
      <c r="AD141" s="2029">
        <f>'SAME R Results'!CI14</f>
        <v>14</v>
      </c>
      <c r="AE141" s="2029" t="str">
        <f>'SAME R Results'!CJ14</f>
        <v>Teflon</v>
      </c>
      <c r="AF141" s="2033">
        <f>'SAME R Results'!CK14</f>
        <v>0.13183675328073566</v>
      </c>
      <c r="AG141" s="2033">
        <f>'SAME R Results'!CL14</f>
        <v>5.4389951059230753E-3</v>
      </c>
      <c r="AH141" s="2033">
        <f>'SAME R Results'!CM14</f>
        <v>2.1988858698260273E-2</v>
      </c>
    </row>
    <row r="142" spans="1:92" s="11" customFormat="1" ht="16.5" customHeight="1" x14ac:dyDescent="0.2">
      <c r="A142" s="780">
        <v>2</v>
      </c>
      <c r="B142" s="785" t="str">
        <f>'SAME R Results'!B16</f>
        <v>Teflon</v>
      </c>
      <c r="C142" s="784">
        <f>'SAME R Results'!F16</f>
        <v>58</v>
      </c>
      <c r="D142" s="785" t="str">
        <f>'SAME R Results'!G16</f>
        <v>Baseline aging</v>
      </c>
      <c r="E142" s="784">
        <f>'SAME R Results'!K16</f>
        <v>8.1</v>
      </c>
      <c r="F142" s="793">
        <f>'SAME R Results'!L16</f>
        <v>1.4450000000000001</v>
      </c>
      <c r="G142" s="784">
        <f>'SAME R Results'!R16</f>
        <v>34.4</v>
      </c>
      <c r="H142" s="821">
        <f>'SAME R Results'!AR16</f>
        <v>0.188</v>
      </c>
      <c r="I142" s="821">
        <f>'SAME R Results'!AS16</f>
        <v>0</v>
      </c>
      <c r="J142" s="821">
        <f>'SAME R Results'!AT16</f>
        <v>0</v>
      </c>
      <c r="K142" s="784">
        <f>'SAME R Results'!BD16</f>
        <v>2105294.5686913007</v>
      </c>
      <c r="L142" s="784">
        <f>'SAME R Results'!BE16</f>
        <v>111.85065367881325</v>
      </c>
      <c r="M142" s="784">
        <f>'SAME R Results'!BF16</f>
        <v>5.7428559999999976E-2</v>
      </c>
      <c r="N142" s="784">
        <f>'SAME R Results'!BG16</f>
        <v>1.5548875E-2</v>
      </c>
      <c r="O142" s="789"/>
      <c r="P142" s="784">
        <f>'SAME R Results'!BH16</f>
        <v>8.0780309999999993</v>
      </c>
      <c r="Q142" s="817">
        <f>'SAME R Results'!BI16</f>
        <v>5.3128267816860503E-2</v>
      </c>
      <c r="R142" s="817">
        <f>'SAME R Results'!BJ16</f>
        <v>0.14934491754394455</v>
      </c>
      <c r="S142" s="817">
        <f>'SAME R Results'!BL16</f>
        <v>3.6934221929239239</v>
      </c>
      <c r="T142" s="817">
        <f>'SAME R Results'!BM16</f>
        <v>2.7638822532432576</v>
      </c>
      <c r="U142" s="817">
        <f>'SAME R Results'!BN16</f>
        <v>3.1687885565052865E-2</v>
      </c>
      <c r="V142" s="784">
        <f>'SAME R Results'!BR16</f>
        <v>111.85065367881325</v>
      </c>
      <c r="W142" s="1086">
        <f>'SAME R Results'!BZ16</f>
        <v>516.33842203068309</v>
      </c>
      <c r="X142" s="1777">
        <f>'SAME R Results'!CA16</f>
        <v>0.91333333333332156</v>
      </c>
      <c r="Y142" s="1777" t="str">
        <f>'SAME R Results'!CB16</f>
        <v xml:space="preserve"> 11T</v>
      </c>
      <c r="Z142" s="1777">
        <f>'SAME R Results'!CC16</f>
        <v>211</v>
      </c>
      <c r="AA142" s="1777">
        <f>'SAME R Results'!CD16</f>
        <v>5.3067356934307253E-2</v>
      </c>
      <c r="AB142" s="1777"/>
      <c r="AC142" s="1777"/>
      <c r="AD142" s="2029">
        <f>'SAME R Results'!CI16</f>
        <v>16</v>
      </c>
      <c r="AE142" s="2029" t="str">
        <f>'SAME R Results'!CJ16</f>
        <v>Teflon</v>
      </c>
      <c r="AF142" s="2033">
        <f>'SAME R Results'!CK16</f>
        <v>5.3128267816860503E-2</v>
      </c>
      <c r="AG142" s="2033">
        <f>'SAME R Results'!CL16</f>
        <v>7.1092274837766751E-3</v>
      </c>
      <c r="AH142" s="2033">
        <f>'SAME R Results'!CM16</f>
        <v>2.6428476894092549E-2</v>
      </c>
      <c r="AI142" s="2028"/>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6.5" customHeight="1" x14ac:dyDescent="0.2">
      <c r="A143" s="780">
        <v>2</v>
      </c>
      <c r="B143" s="785" t="str">
        <f>'SAME R Results'!B17</f>
        <v>Teflon</v>
      </c>
      <c r="C143" s="784" t="str">
        <f>'SAME R Results'!F17</f>
        <v>58a</v>
      </c>
      <c r="D143" s="785" t="str">
        <f>'SAME R Results'!G17</f>
        <v>aged</v>
      </c>
      <c r="E143" s="784">
        <f>'SAME R Results'!K17</f>
        <v>8.1</v>
      </c>
      <c r="F143" s="793">
        <f>'SAME R Results'!L17</f>
        <v>1.4450000000000001</v>
      </c>
      <c r="G143" s="784">
        <f>'SAME R Results'!R17</f>
        <v>805.4</v>
      </c>
      <c r="H143" s="821">
        <f>'SAME R Results'!AR17</f>
        <v>0.78200000000000003</v>
      </c>
      <c r="I143" s="821">
        <f>'SAME R Results'!AS17</f>
        <v>0</v>
      </c>
      <c r="J143" s="821">
        <f>'SAME R Results'!AT17</f>
        <v>0</v>
      </c>
      <c r="K143" s="784">
        <f>'SAME R Results'!BD17</f>
        <v>557920.01363368786</v>
      </c>
      <c r="L143" s="784">
        <f>'SAME R Results'!BE17</f>
        <v>58.353221390514022</v>
      </c>
      <c r="M143" s="784">
        <f>'SAME R Results'!BF17</f>
        <v>5.9641044999999976E-2</v>
      </c>
      <c r="N143" s="784">
        <f>'SAME R Results'!BG17</f>
        <v>1.6491112499999998E-2</v>
      </c>
      <c r="O143" s="789"/>
      <c r="P143" s="784">
        <f>'SAME R Results'!BH17</f>
        <v>8.0372379999999986</v>
      </c>
      <c r="Q143" s="817">
        <f>'SAME R Results'!BI17</f>
        <v>0.10459065809534994</v>
      </c>
      <c r="R143" s="817">
        <f>'SAME R Results'!BJ17</f>
        <v>0.23211570631965311</v>
      </c>
      <c r="S143" s="817">
        <f>'SAME R Results'!BL17</f>
        <v>3.6165567968807428</v>
      </c>
      <c r="T143" s="817">
        <f>'SAME R Results'!BM17</f>
        <v>2.4420805206174716</v>
      </c>
      <c r="U143" s="817">
        <f>'SAME R Results'!BN17</f>
        <v>7.0208077224969093E-2</v>
      </c>
      <c r="V143" s="784">
        <f>'SAME R Results'!BR17</f>
        <v>58.353221390514022</v>
      </c>
      <c r="W143" s="1086">
        <f>'SAME R Results'!BZ17</f>
        <v>516.33842203068309</v>
      </c>
      <c r="X143" s="1777">
        <f>'SAME R Results'!CA17</f>
        <v>0.91333333333332156</v>
      </c>
      <c r="Y143" s="1777">
        <f>'SAME R Results'!CB17</f>
        <v>0</v>
      </c>
      <c r="Z143" s="1777">
        <f>'SAME R Results'!CC17</f>
        <v>0</v>
      </c>
      <c r="AA143" s="1777">
        <f>'SAME R Results'!CD17</f>
        <v>5.2799373722628412E-2</v>
      </c>
      <c r="AB143" s="1777"/>
      <c r="AC143" s="1777"/>
      <c r="AD143" s="2029">
        <f>'SAME R Results'!CI17</f>
        <v>17</v>
      </c>
      <c r="AE143" s="2029" t="str">
        <f>'SAME R Results'!CJ17</f>
        <v>Teflon</v>
      </c>
      <c r="AF143" s="2033">
        <f>'SAME R Results'!CK17</f>
        <v>0.10459065809534994</v>
      </c>
      <c r="AG143" s="2033">
        <f>'SAME R Results'!CL17</f>
        <v>7.4205896353946449E-3</v>
      </c>
      <c r="AH143" s="2033">
        <f>'SAME R Results'!CM17</f>
        <v>2.7355694976311538E-2</v>
      </c>
    </row>
    <row r="144" spans="1:92" ht="16.5" hidden="1" customHeight="1" x14ac:dyDescent="0.2">
      <c r="A144" s="780">
        <v>2</v>
      </c>
      <c r="B144" s="785" t="str">
        <f>'SAME R Results'!B38</f>
        <v>Teflon</v>
      </c>
      <c r="C144" s="784">
        <f>'SAME R Results'!F38</f>
        <v>69</v>
      </c>
      <c r="D144" s="785" t="str">
        <f>'SAME R Results'!G38</f>
        <v>High temp aged STS det</v>
      </c>
      <c r="E144" s="784">
        <f>'SAME R Results'!K38</f>
        <v>8.1</v>
      </c>
      <c r="F144" s="793">
        <f>'SAME R Results'!L38</f>
        <v>1.45</v>
      </c>
      <c r="G144" s="784">
        <f>'SAME R Results'!R38</f>
        <v>744.57142857142856</v>
      </c>
      <c r="H144" s="821">
        <f>'SAME R Results'!AR38</f>
        <v>5.0415189999999992</v>
      </c>
      <c r="I144" s="821">
        <f>'SAME R Results'!AS38</f>
        <v>4.6750034999999999</v>
      </c>
      <c r="J144" s="821">
        <f>'SAME R Results'!AT38</f>
        <v>5.1367965</v>
      </c>
      <c r="K144" s="784">
        <f>'SAME R Results'!BD38</f>
        <v>840335.70495541021</v>
      </c>
      <c r="L144" s="784">
        <f>'SAME R Results'!BE38</f>
        <v>397.56403067241467</v>
      </c>
      <c r="M144" s="784">
        <f>'SAME R Results'!BF38</f>
        <v>0</v>
      </c>
      <c r="N144" s="784">
        <f>'SAME R Results'!BG38</f>
        <v>0</v>
      </c>
      <c r="O144" s="789"/>
      <c r="P144" s="784">
        <f>'SAME R Results'!BH38</f>
        <v>85.733099999999979</v>
      </c>
      <c r="Q144" s="817">
        <f>'SAME R Results'!BI38</f>
        <v>0.47310143830376716</v>
      </c>
      <c r="R144" s="817">
        <f>'SAME R Results'!BJ38</f>
        <v>0.44575012050849505</v>
      </c>
      <c r="S144" s="817">
        <f>'SAME R Results'!BL38</f>
        <v>0</v>
      </c>
      <c r="T144" s="817" t="e">
        <f>'SAME R Results'!BM38</f>
        <v>#NUM!</v>
      </c>
      <c r="U144" s="817" t="e">
        <f>'SAME R Results'!BN38</f>
        <v>#NUM!</v>
      </c>
      <c r="V144" s="784">
        <f>'SAME R Results'!BR38</f>
        <v>397.56403067241467</v>
      </c>
      <c r="W144" s="1086">
        <f>'SAME R Results'!BZ38</f>
        <v>527.99672644531518</v>
      </c>
      <c r="X144" s="1777">
        <f>'SAME R Results'!CA38</f>
        <v>0</v>
      </c>
      <c r="Y144" s="1777">
        <f>'SAME R Results'!CB38</f>
        <v>0</v>
      </c>
      <c r="Z144" s="1777">
        <f>'SAME R Results'!CC38</f>
        <v>0</v>
      </c>
      <c r="AA144" s="1777">
        <f>'SAME R Results'!CD38</f>
        <v>0</v>
      </c>
      <c r="AB144" s="1777"/>
      <c r="AC144" s="1777"/>
      <c r="AD144" s="2029"/>
      <c r="AE144" s="2029"/>
      <c r="AF144" s="2033"/>
      <c r="AG144" s="2033"/>
      <c r="AH144" s="2033"/>
    </row>
    <row r="145" spans="1:92" ht="16.5" customHeight="1" x14ac:dyDescent="0.2">
      <c r="A145" s="780">
        <v>2</v>
      </c>
      <c r="B145" s="785" t="str">
        <f>'SAME R Results'!B56</f>
        <v>Teflon</v>
      </c>
      <c r="C145" s="784">
        <f>'SAME R Results'!F56</f>
        <v>79</v>
      </c>
      <c r="D145" s="785" t="str">
        <f>'SAME R Results'!G56</f>
        <v>Baseline aging</v>
      </c>
      <c r="E145" s="784">
        <f>'SAME R Results'!K56</f>
        <v>8.1</v>
      </c>
      <c r="F145" s="793">
        <f>'SAME R Results'!L56</f>
        <v>1.4450000000000001</v>
      </c>
      <c r="G145" s="784">
        <f>'SAME R Results'!R56</f>
        <v>33</v>
      </c>
      <c r="H145" s="821">
        <f>'SAME R Results'!AR56</f>
        <v>1.1039280000000002</v>
      </c>
      <c r="I145" s="821">
        <f>'SAME R Results'!AS56</f>
        <v>0</v>
      </c>
      <c r="J145" s="821">
        <f>'SAME R Results'!AT56</f>
        <v>0</v>
      </c>
      <c r="K145" s="784">
        <f>'SAME R Results'!BD56</f>
        <v>2596153.6033963198</v>
      </c>
      <c r="L145" s="784">
        <f>'SAME R Results'!BE56</f>
        <v>422.75684358189562</v>
      </c>
      <c r="M145" s="784">
        <f>'SAME R Results'!BF56</f>
        <v>0.10758981499999998</v>
      </c>
      <c r="N145" s="784">
        <f>'SAME R Results'!BG56</f>
        <v>2.916339250000001E-2</v>
      </c>
      <c r="O145" s="789"/>
      <c r="P145" s="784">
        <f>'SAME R Results'!BH56</f>
        <v>21.533279999999998</v>
      </c>
      <c r="Q145" s="817">
        <f>'SAME R Results'!BI56</f>
        <v>0.16283968830998286</v>
      </c>
      <c r="R145" s="817">
        <f>'SAME R Results'!BJ56</f>
        <v>0.19310173093440533</v>
      </c>
      <c r="S145" s="817">
        <f>'SAME R Results'!BL56</f>
        <v>3.6892077970695603</v>
      </c>
      <c r="T145" s="817">
        <f>'SAME R Results'!BM56</f>
        <v>1.5111289946801014</v>
      </c>
      <c r="U145" s="817">
        <f>'SAME R Results'!BN56</f>
        <v>0.14953653401481964</v>
      </c>
      <c r="V145" s="784">
        <f>'SAME R Results'!BR56</f>
        <v>422.75684358189562</v>
      </c>
      <c r="W145" s="1086">
        <f>'SAME R Results'!BZ56</f>
        <v>513.37523874459316</v>
      </c>
      <c r="X145" s="1777">
        <f>'SAME R Results'!CA56</f>
        <v>96.153333333333308</v>
      </c>
      <c r="Y145" s="1777" t="str">
        <f>'SAME R Results'!CB56</f>
        <v xml:space="preserve"> 32T</v>
      </c>
      <c r="Z145" s="1777">
        <f>'SAME R Results'!CC56</f>
        <v>239</v>
      </c>
      <c r="AA145" s="1777">
        <f>'SAME R Results'!CD56</f>
        <v>1.3436838383138045E-3</v>
      </c>
      <c r="AB145" s="1777"/>
      <c r="AC145" s="1777"/>
      <c r="AD145" s="2029">
        <f>'SAME R Results'!CI56</f>
        <v>56</v>
      </c>
      <c r="AE145" s="2029" t="str">
        <f>'SAME R Results'!CJ56</f>
        <v>Teflon</v>
      </c>
      <c r="AF145" s="2033">
        <f>'SAME R Results'!CK56</f>
        <v>0.16283968830998286</v>
      </c>
      <c r="AG145" s="2033">
        <f>'SAME R Results'!CL56</f>
        <v>4.9964434122437449E-3</v>
      </c>
      <c r="AH145" s="2033">
        <f>'SAME R Results'!CM56</f>
        <v>2.0081180143113744E-2</v>
      </c>
    </row>
    <row r="146" spans="1:92" s="4" customFormat="1" ht="16.5" customHeight="1" x14ac:dyDescent="0.2">
      <c r="A146" s="780">
        <v>2</v>
      </c>
      <c r="B146" s="785" t="str">
        <f>'SAME R Results'!B57</f>
        <v>Teflon</v>
      </c>
      <c r="C146" s="784" t="str">
        <f>'SAME R Results'!F57</f>
        <v>79a</v>
      </c>
      <c r="D146" s="785" t="str">
        <f>'SAME R Results'!G57</f>
        <v>aged</v>
      </c>
      <c r="E146" s="784">
        <f>'SAME R Results'!K57</f>
        <v>8.1</v>
      </c>
      <c r="F146" s="793">
        <f>'SAME R Results'!L57</f>
        <v>1.4450000000000001</v>
      </c>
      <c r="G146" s="784">
        <f>'SAME R Results'!R57</f>
        <v>560</v>
      </c>
      <c r="H146" s="821">
        <f>'SAME R Results'!AR57</f>
        <v>1.1247265</v>
      </c>
      <c r="I146" s="821">
        <f>'SAME R Results'!AS57</f>
        <v>0</v>
      </c>
      <c r="J146" s="821">
        <f>'SAME R Results'!AT57</f>
        <v>0</v>
      </c>
      <c r="K146" s="784">
        <f>'SAME R Results'!BD57</f>
        <v>974484.86814557225</v>
      </c>
      <c r="L146" s="784">
        <f>'SAME R Results'!BE57</f>
        <v>259.88856497328499</v>
      </c>
      <c r="M146" s="784">
        <f>'SAME R Results'!BF57</f>
        <v>9.2941244999999992E-2</v>
      </c>
      <c r="N146" s="784">
        <f>'SAME R Results'!BG57</f>
        <v>2.6176457499999993E-2</v>
      </c>
      <c r="O146" s="789"/>
      <c r="P146" s="784">
        <f>'SAME R Results'!BH57</f>
        <v>20.470741000000004</v>
      </c>
      <c r="Q146" s="817">
        <f>'SAME R Results'!BI57</f>
        <v>0.26669327915563062</v>
      </c>
      <c r="R146" s="817">
        <f>'SAME R Results'!BJ57</f>
        <v>0.26321606173734746</v>
      </c>
      <c r="S146" s="817">
        <f>'SAME R Results'!BL57</f>
        <v>3.5505661910134334</v>
      </c>
      <c r="T146" s="817" t="e">
        <f>'SAME R Results'!BM57</f>
        <v>#NUM!</v>
      </c>
      <c r="U146" s="817" t="e">
        <f>'SAME R Results'!BN57</f>
        <v>#NUM!</v>
      </c>
      <c r="V146" s="784">
        <f>'SAME R Results'!BR57</f>
        <v>259.88856497328499</v>
      </c>
      <c r="W146" s="1086">
        <f>'SAME R Results'!BZ57</f>
        <v>513.37523874459316</v>
      </c>
      <c r="X146" s="1777">
        <f>'SAME R Results'!CA57</f>
        <v>96.153333333333308</v>
      </c>
      <c r="Y146" s="1777">
        <f>'SAME R Results'!CB57</f>
        <v>0</v>
      </c>
      <c r="Z146" s="1777">
        <f>'SAME R Results'!CC57</f>
        <v>0</v>
      </c>
      <c r="AA146" s="1777">
        <f>'SAME R Results'!CD57</f>
        <v>1.2773810510989399E-3</v>
      </c>
      <c r="AB146" s="1777"/>
      <c r="AC146" s="1777"/>
      <c r="AD146" s="2029">
        <f>'SAME R Results'!CI57</f>
        <v>57</v>
      </c>
      <c r="AE146" s="2029" t="str">
        <f>'SAME R Results'!CJ57</f>
        <v>Teflon</v>
      </c>
      <c r="AF146" s="2033">
        <f>'SAME R Results'!CK57</f>
        <v>0.26669327915563062</v>
      </c>
      <c r="AG146" s="2033">
        <f>'SAME R Results'!CL57</f>
        <v>4.5401993508686362E-3</v>
      </c>
      <c r="AH146" s="2033">
        <f>'SAME R Results'!CM57</f>
        <v>1.8737837849237843E-2</v>
      </c>
      <c r="AI146" s="2028"/>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6.5" customHeight="1" x14ac:dyDescent="0.2">
      <c r="A147" s="780">
        <v>2</v>
      </c>
      <c r="B147" s="785" t="str">
        <f>'SAME R Results'!B60</f>
        <v>Teflon</v>
      </c>
      <c r="C147" s="784">
        <f>'SAME R Results'!F60</f>
        <v>81</v>
      </c>
      <c r="D147" s="785" t="str">
        <f>'SAME R Results'!G60</f>
        <v>High temp  aging</v>
      </c>
      <c r="E147" s="784">
        <f>'SAME R Results'!K60</f>
        <v>8.1</v>
      </c>
      <c r="F147" s="793">
        <f>'SAME R Results'!L60</f>
        <v>1.45</v>
      </c>
      <c r="G147" s="784">
        <f>'SAME R Results'!R60</f>
        <v>30.166666666666668</v>
      </c>
      <c r="H147" s="821">
        <f>'SAME R Results'!AR60</f>
        <v>2.1625675000000006</v>
      </c>
      <c r="I147" s="821">
        <f>'SAME R Results'!AS60</f>
        <v>0</v>
      </c>
      <c r="J147" s="821">
        <f>'SAME R Results'!AT60</f>
        <v>0</v>
      </c>
      <c r="K147" s="784">
        <f>'SAME R Results'!BD60</f>
        <v>2654993.7023748658</v>
      </c>
      <c r="L147" s="784">
        <f>'SAME R Results'!BE60</f>
        <v>553.24833622876997</v>
      </c>
      <c r="M147" s="784">
        <f>'SAME R Results'!BF60</f>
        <v>0.223266455</v>
      </c>
      <c r="N147" s="784">
        <f>'SAME R Results'!BG60</f>
        <v>6.3636763749999992E-2</v>
      </c>
      <c r="O147" s="789"/>
      <c r="P147" s="784">
        <f>'SAME R Results'!BH60</f>
        <v>48.561298000000008</v>
      </c>
      <c r="Q147" s="817">
        <f>'SAME R Results'!BI60</f>
        <v>0.20838028193207944</v>
      </c>
      <c r="R147" s="817">
        <f>'SAME R Results'!BJ60</f>
        <v>0.25134398476976683</v>
      </c>
      <c r="S147" s="817">
        <f>'SAME R Results'!BL60</f>
        <v>3.5084508049012788</v>
      </c>
      <c r="T147" s="817">
        <f>'SAME R Results'!BM60</f>
        <v>1.541820614289457</v>
      </c>
      <c r="U147" s="817">
        <f>'SAME R Results'!BN60</f>
        <v>0.18973641212359585</v>
      </c>
      <c r="V147" s="784">
        <f>'SAME R Results'!BR60</f>
        <v>553.24833622876997</v>
      </c>
      <c r="W147" s="1086">
        <f>'SAME R Results'!BZ60</f>
        <v>538.43096293819656</v>
      </c>
      <c r="X147" s="1777">
        <f>'SAME R Results'!CA60</f>
        <v>9.7133333333332406</v>
      </c>
      <c r="Y147" s="1777" t="str">
        <f>'SAME R Results'!CB60</f>
        <v xml:space="preserve"> 34T</v>
      </c>
      <c r="Z147" s="1777">
        <f>'SAME R Results'!CC60</f>
        <v>239</v>
      </c>
      <c r="AA147" s="1777">
        <f>'SAME R Results'!CD60</f>
        <v>2.9996683733699677E-2</v>
      </c>
      <c r="AB147" s="1777"/>
      <c r="AC147" s="1777"/>
      <c r="AD147" s="2029">
        <f>'SAME R Results'!CI60</f>
        <v>60</v>
      </c>
      <c r="AE147" s="2029" t="str">
        <f>'SAME R Results'!CJ60</f>
        <v>Teflon</v>
      </c>
      <c r="AF147" s="2033">
        <f>'SAME R Results'!CK60</f>
        <v>0.20838028193207944</v>
      </c>
      <c r="AG147" s="2033">
        <f>'SAME R Results'!CL60</f>
        <v>4.597621237389494E-3</v>
      </c>
      <c r="AH147" s="2033">
        <f>'SAME R Results'!CM60</f>
        <v>1.8992864421797373E-2</v>
      </c>
    </row>
    <row r="148" spans="1:92" ht="16.5" customHeight="1" x14ac:dyDescent="0.2">
      <c r="A148" s="780">
        <v>2</v>
      </c>
      <c r="B148" s="785" t="str">
        <f>'SAME R Results'!B61</f>
        <v>Teflon</v>
      </c>
      <c r="C148" s="784" t="str">
        <f>'SAME R Results'!F61</f>
        <v>81a</v>
      </c>
      <c r="D148" s="785" t="str">
        <f>'SAME R Results'!G61</f>
        <v>aged</v>
      </c>
      <c r="E148" s="784">
        <f>'SAME R Results'!K61</f>
        <v>8.1</v>
      </c>
      <c r="F148" s="793">
        <f>'SAME R Results'!L61</f>
        <v>1.45</v>
      </c>
      <c r="G148" s="784">
        <f>'SAME R Results'!R61</f>
        <v>559</v>
      </c>
      <c r="H148" s="821">
        <f>'SAME R Results'!AR61</f>
        <v>2.1021720000000004</v>
      </c>
      <c r="I148" s="821">
        <f>'SAME R Results'!AS61</f>
        <v>0</v>
      </c>
      <c r="J148" s="821">
        <f>'SAME R Results'!AT61</f>
        <v>0</v>
      </c>
      <c r="K148" s="784">
        <f>'SAME R Results'!BD61</f>
        <v>920599.7311915328</v>
      </c>
      <c r="L148" s="784">
        <f>'SAME R Results'!BE61</f>
        <v>354.42148985691654</v>
      </c>
      <c r="M148" s="784">
        <f>'SAME R Results'!BF61</f>
        <v>0.20880127500000001</v>
      </c>
      <c r="N148" s="784">
        <f>'SAME R Results'!BG61</f>
        <v>6.1359396249999996E-2</v>
      </c>
      <c r="O148" s="789"/>
      <c r="P148" s="784">
        <f>'SAME R Results'!BH61</f>
        <v>44.701444000000002</v>
      </c>
      <c r="Q148" s="817">
        <f>'SAME R Results'!BI61</f>
        <v>0.38498978203935447</v>
      </c>
      <c r="R148" s="817">
        <f>'SAME R Results'!BJ61</f>
        <v>0.34802448690651788</v>
      </c>
      <c r="S148" s="817">
        <f>'SAME R Results'!BL61</f>
        <v>3.4029225800930205</v>
      </c>
      <c r="T148" s="817" t="e">
        <f>'SAME R Results'!BM61</f>
        <v>#NUM!</v>
      </c>
      <c r="U148" s="817" t="e">
        <f>'SAME R Results'!BN61</f>
        <v>#NUM!</v>
      </c>
      <c r="V148" s="784">
        <f>'SAME R Results'!BR61</f>
        <v>354.42148985691654</v>
      </c>
      <c r="W148" s="1086">
        <f>'SAME R Results'!BZ61</f>
        <v>538.43096293819656</v>
      </c>
      <c r="X148" s="1777">
        <f>'SAME R Results'!CA61</f>
        <v>9.7133333333332406</v>
      </c>
      <c r="Y148" s="1777">
        <f>'SAME R Results'!CB61</f>
        <v>0</v>
      </c>
      <c r="Z148" s="1777">
        <f>'SAME R Results'!CC61</f>
        <v>0</v>
      </c>
      <c r="AA148" s="1777">
        <f>'SAME R Results'!CD61</f>
        <v>2.761242251201125E-2</v>
      </c>
      <c r="AB148" s="1777"/>
      <c r="AC148" s="1777"/>
      <c r="AD148" s="2029">
        <f>'SAME R Results'!CI61</f>
        <v>61</v>
      </c>
      <c r="AE148" s="2029" t="str">
        <f>'SAME R Results'!CJ61</f>
        <v>Teflon</v>
      </c>
      <c r="AF148" s="2033">
        <f>'SAME R Results'!CK61</f>
        <v>0.38498978203935447</v>
      </c>
      <c r="AG148" s="2033">
        <f>'SAME R Results'!CL61</f>
        <v>4.6710185693330172E-3</v>
      </c>
      <c r="AH148" s="2033">
        <f>'SAME R Results'!CM61</f>
        <v>1.9393567644119859E-2</v>
      </c>
    </row>
    <row r="149" spans="1:92" ht="16.5" customHeight="1" x14ac:dyDescent="0.2">
      <c r="A149" s="780">
        <v>2</v>
      </c>
      <c r="B149" s="785" t="str">
        <f>'SAME R Results'!B64</f>
        <v>Teflon</v>
      </c>
      <c r="C149" s="784">
        <f>'SAME R Results'!F64</f>
        <v>83</v>
      </c>
      <c r="D149" s="785" t="str">
        <f>'SAME R Results'!G64</f>
        <v>Mid temp aging</v>
      </c>
      <c r="E149" s="784">
        <f>'SAME R Results'!K64</f>
        <v>8.1</v>
      </c>
      <c r="F149" s="793">
        <f>'SAME R Results'!L64</f>
        <v>1.448</v>
      </c>
      <c r="G149" s="784">
        <f>'SAME R Results'!R64</f>
        <v>30.333333333333332</v>
      </c>
      <c r="H149" s="821">
        <f>'SAME R Results'!AR64</f>
        <v>1.7692875000000003</v>
      </c>
      <c r="I149" s="821">
        <f>'SAME R Results'!AS64</f>
        <v>0</v>
      </c>
      <c r="J149" s="821">
        <f>'SAME R Results'!AT64</f>
        <v>0</v>
      </c>
      <c r="K149" s="784">
        <f>'SAME R Results'!BD64</f>
        <v>3535853.9755014894</v>
      </c>
      <c r="L149" s="784">
        <f>'SAME R Results'!BE64</f>
        <v>494.67025905930427</v>
      </c>
      <c r="M149" s="784">
        <f>'SAME R Results'!BF64</f>
        <v>0.18188472499999997</v>
      </c>
      <c r="N149" s="784">
        <f>'SAME R Results'!BG64</f>
        <v>4.9652081250000007E-2</v>
      </c>
      <c r="O149" s="789"/>
      <c r="P149" s="784">
        <f>'SAME R Results'!BH64</f>
        <v>38.497743999999983</v>
      </c>
      <c r="Q149" s="817">
        <f>'SAME R Results'!BI64</f>
        <v>0.13990121268770589</v>
      </c>
      <c r="R149" s="817">
        <f>'SAME R Results'!BJ64</f>
        <v>0.21143321745634569</v>
      </c>
      <c r="S149" s="817">
        <f>'SAME R Results'!BL64</f>
        <v>3.6631843101239578</v>
      </c>
      <c r="T149" s="817">
        <f>'SAME R Results'!BM64</f>
        <v>1.9014741902301655</v>
      </c>
      <c r="U149" s="817">
        <f>'SAME R Results'!BN64</f>
        <v>0.11380087707932458</v>
      </c>
      <c r="V149" s="784">
        <f>'SAME R Results'!BR64</f>
        <v>494.67025905930427</v>
      </c>
      <c r="W149" s="1086">
        <f>'SAME R Results'!BZ64</f>
        <v>532.36353982539481</v>
      </c>
      <c r="X149" s="1777">
        <f>'SAME R Results'!CA64</f>
        <v>8.0700000000000216</v>
      </c>
      <c r="Y149" s="1777" t="str">
        <f>'SAME R Results'!CB64</f>
        <v xml:space="preserve"> 36T</v>
      </c>
      <c r="Z149" s="1777">
        <f>'SAME R Results'!CC64</f>
        <v>239</v>
      </c>
      <c r="AA149" s="1777">
        <f>'SAME R Results'!CD64</f>
        <v>2.8622857992564966E-2</v>
      </c>
      <c r="AB149" s="1777"/>
      <c r="AC149" s="1777"/>
      <c r="AD149" s="2029">
        <f>'SAME R Results'!CI64</f>
        <v>64</v>
      </c>
      <c r="AE149" s="2029" t="str">
        <f>'SAME R Results'!CJ64</f>
        <v>Teflon</v>
      </c>
      <c r="AF149" s="2033">
        <f>'SAME R Results'!CK64</f>
        <v>0.13990121268770589</v>
      </c>
      <c r="AG149" s="2033">
        <f>'SAME R Results'!CL64</f>
        <v>4.7245554181045007E-3</v>
      </c>
      <c r="AH149" s="2033">
        <f>'SAME R Results'!CM64</f>
        <v>1.9210829485215231E-2</v>
      </c>
    </row>
    <row r="150" spans="1:92" ht="16.5" customHeight="1" x14ac:dyDescent="0.2">
      <c r="A150" s="780">
        <v>2</v>
      </c>
      <c r="B150" s="785" t="str">
        <f>'SAME R Results'!B65</f>
        <v>Teflon</v>
      </c>
      <c r="C150" s="784" t="str">
        <f>'SAME R Results'!F65</f>
        <v>83a</v>
      </c>
      <c r="D150" s="785" t="str">
        <f>'SAME R Results'!G65</f>
        <v>aged</v>
      </c>
      <c r="E150" s="784">
        <f>'SAME R Results'!K65</f>
        <v>8.1</v>
      </c>
      <c r="F150" s="793">
        <f>'SAME R Results'!L65</f>
        <v>1.448</v>
      </c>
      <c r="G150" s="784">
        <f>'SAME R Results'!R65</f>
        <v>557.33333333333337</v>
      </c>
      <c r="H150" s="821">
        <f>'SAME R Results'!AR65</f>
        <v>1.8084105000000001</v>
      </c>
      <c r="I150" s="821">
        <f>'SAME R Results'!AS65</f>
        <v>0</v>
      </c>
      <c r="J150" s="821">
        <f>'SAME R Results'!AT65</f>
        <v>0</v>
      </c>
      <c r="K150" s="784">
        <f>'SAME R Results'!BD65</f>
        <v>909242.92996168404</v>
      </c>
      <c r="L150" s="784">
        <f>'SAME R Results'!BE65</f>
        <v>306.40643784651229</v>
      </c>
      <c r="M150" s="784">
        <f>'SAME R Results'!BF65</f>
        <v>0.16288763000000001</v>
      </c>
      <c r="N150" s="784">
        <f>'SAME R Results'!BG65</f>
        <v>4.8511509999999994E-2</v>
      </c>
      <c r="O150" s="789"/>
      <c r="P150" s="784">
        <f>'SAME R Results'!BH65</f>
        <v>35.915016000000001</v>
      </c>
      <c r="Q150" s="817">
        <f>'SAME R Results'!BI65</f>
        <v>0.3369907290446838</v>
      </c>
      <c r="R150" s="817">
        <f>'SAME R Results'!BJ65</f>
        <v>0.32488147091855835</v>
      </c>
      <c r="S150" s="817">
        <f>'SAME R Results'!BL65</f>
        <v>3.3577109844653368</v>
      </c>
      <c r="T150" s="817" t="e">
        <f>'SAME R Results'!BM65</f>
        <v>#NUM!</v>
      </c>
      <c r="U150" s="817" t="e">
        <f>'SAME R Results'!BN65</f>
        <v>#NUM!</v>
      </c>
      <c r="V150" s="784">
        <f>'SAME R Results'!BR65</f>
        <v>306.40643784651229</v>
      </c>
      <c r="W150" s="1086">
        <f>'SAME R Results'!BZ65</f>
        <v>532.36353982539481</v>
      </c>
      <c r="X150" s="1777">
        <f>'SAME R Results'!CA65</f>
        <v>8.0700000000000216</v>
      </c>
      <c r="Y150" s="1777">
        <f>'SAME R Results'!CB65</f>
        <v>0</v>
      </c>
      <c r="Z150" s="1777">
        <f>'SAME R Results'!CC65</f>
        <v>0</v>
      </c>
      <c r="AA150" s="1777">
        <f>'SAME R Results'!CD65</f>
        <v>2.6702614126393982E-2</v>
      </c>
      <c r="AB150" s="1777"/>
      <c r="AC150" s="1777"/>
      <c r="AD150" s="2029">
        <f>'SAME R Results'!CI65</f>
        <v>65</v>
      </c>
      <c r="AE150" s="2029" t="str">
        <f>'SAME R Results'!CJ65</f>
        <v>Teflon</v>
      </c>
      <c r="AF150" s="2033">
        <f>'SAME R Results'!CK65</f>
        <v>0.3369907290446838</v>
      </c>
      <c r="AG150" s="2033">
        <f>'SAME R Results'!CL65</f>
        <v>4.5353628688345844E-3</v>
      </c>
      <c r="AH150" s="2033">
        <f>'SAME R Results'!CM65</f>
        <v>1.8996434874645505E-2</v>
      </c>
    </row>
    <row r="151" spans="1:92" ht="16.5" hidden="1" customHeight="1" x14ac:dyDescent="0.2">
      <c r="A151" s="780">
        <v>2</v>
      </c>
      <c r="B151" s="785" t="str">
        <f>'SAME R Results'!B75</f>
        <v>Teflon</v>
      </c>
      <c r="C151" s="784">
        <f>'SAME R Results'!F75</f>
        <v>89</v>
      </c>
      <c r="D151" s="785" t="str">
        <f>'SAME R Results'!G75</f>
        <v>Baseline STS det</v>
      </c>
      <c r="E151" s="784">
        <f>'SAME R Results'!K75</f>
        <v>8.1</v>
      </c>
      <c r="F151" s="793">
        <f>'SAME R Results'!L75</f>
        <v>1.4450000000000001</v>
      </c>
      <c r="G151" s="784">
        <f>'SAME R Results'!R75</f>
        <v>31.285714285714285</v>
      </c>
      <c r="H151" s="821">
        <f>'SAME R Results'!AR75</f>
        <v>0.96562269999999994</v>
      </c>
      <c r="I151" s="821">
        <f>'SAME R Results'!AS75</f>
        <v>4.8666369999999999</v>
      </c>
      <c r="J151" s="821">
        <f>'SAME R Results'!AT75</f>
        <v>5.1071314999999995</v>
      </c>
      <c r="K151" s="784">
        <f>'SAME R Results'!BD75</f>
        <v>2774308.1223761402</v>
      </c>
      <c r="L151" s="784">
        <f>'SAME R Results'!BE75</f>
        <v>152.83296312126674</v>
      </c>
      <c r="M151" s="784">
        <f>'SAME R Results'!BF75</f>
        <v>0</v>
      </c>
      <c r="N151" s="784">
        <f>'SAME R Results'!BG75</f>
        <v>0</v>
      </c>
      <c r="O151" s="789"/>
      <c r="P151" s="784">
        <f>'SAME R Results'!BH75</f>
        <v>11.074112999999995</v>
      </c>
      <c r="Q151" s="817">
        <f>'SAME R Results'!BI75</f>
        <v>5.5088676664496919E-2</v>
      </c>
      <c r="R151" s="817">
        <f>'SAME R Results'!BJ75</f>
        <v>0.15132510528359466</v>
      </c>
      <c r="S151" s="817">
        <f>'SAME R Results'!BL75</f>
        <v>0</v>
      </c>
      <c r="T151" s="817">
        <f>'SAME R Results'!BM75</f>
        <v>2.7325343174873762</v>
      </c>
      <c r="U151" s="817">
        <f>'SAME R Results'!BN75</f>
        <v>3.3238239856937329E-2</v>
      </c>
      <c r="V151" s="784">
        <f>'SAME R Results'!BR75</f>
        <v>152.83296312126674</v>
      </c>
      <c r="W151" s="1086">
        <f>'SAME R Results'!BZ75</f>
        <v>515.16984376150162</v>
      </c>
      <c r="X151" s="1777">
        <f>'SAME R Results'!CA75</f>
        <v>1.3300000000000534</v>
      </c>
      <c r="Y151" s="1777" t="str">
        <f>'SAME R Results'!CB75</f>
        <v xml:space="preserve"> 42T</v>
      </c>
      <c r="Z151" s="1777">
        <f>'SAME R Results'!CC75</f>
        <v>242</v>
      </c>
      <c r="AA151" s="1777">
        <f>'SAME R Results'!CD75</f>
        <v>4.9958404511276172E-2</v>
      </c>
      <c r="AB151" s="1777"/>
      <c r="AC151" s="1777"/>
      <c r="AD151" s="2029"/>
      <c r="AE151" s="2029"/>
      <c r="AF151" s="2033"/>
      <c r="AG151" s="2033"/>
      <c r="AH151" s="2033"/>
    </row>
    <row r="152" spans="1:92" ht="16.5" customHeight="1" x14ac:dyDescent="0.2">
      <c r="A152" s="780">
        <v>2</v>
      </c>
      <c r="B152" s="785" t="str">
        <f>'SAME R Results'!B97</f>
        <v>Teflon</v>
      </c>
      <c r="C152" s="784">
        <f>'SAME R Results'!F97</f>
        <v>100</v>
      </c>
      <c r="D152" s="785" t="str">
        <f>'SAME R Results'!G97</f>
        <v>No flow run w/ aging</v>
      </c>
      <c r="E152" s="784">
        <f>'SAME R Results'!K97</f>
        <v>0</v>
      </c>
      <c r="F152" s="793">
        <f>'SAME R Results'!L97</f>
        <v>1.45</v>
      </c>
      <c r="G152" s="784">
        <f>'SAME R Results'!R97</f>
        <v>28.714285714285715</v>
      </c>
      <c r="H152" s="821">
        <f>'SAME R Results'!AR97</f>
        <v>0.94950894999999991</v>
      </c>
      <c r="I152" s="821">
        <f>'SAME R Results'!AS97</f>
        <v>0</v>
      </c>
      <c r="J152" s="821">
        <f>'SAME R Results'!AT97</f>
        <v>0</v>
      </c>
      <c r="K152" s="784">
        <f>'SAME R Results'!BD97</f>
        <v>547365.29240186652</v>
      </c>
      <c r="L152" s="784">
        <f>'SAME R Results'!BE97</f>
        <v>107.76767704558564</v>
      </c>
      <c r="M152" s="784">
        <f>'SAME R Results'!BF97</f>
        <v>5.3817715000000002E-2</v>
      </c>
      <c r="N152" s="784">
        <f>'SAME R Results'!BG97</f>
        <v>1.4903987499999997E-2</v>
      </c>
      <c r="O152" s="789"/>
      <c r="P152" s="784">
        <f>'SAME R Results'!BH97</f>
        <v>13.909621999999999</v>
      </c>
      <c r="Q152" s="817">
        <f>'SAME R Results'!BI97</f>
        <v>0.19688438149356463</v>
      </c>
      <c r="R152" s="817">
        <f>'SAME R Results'!BJ97</f>
        <v>0.28046085669391252</v>
      </c>
      <c r="S152" s="817">
        <f>'SAME R Results'!BL97</f>
        <v>3.6109608250812082</v>
      </c>
      <c r="T152" s="817">
        <f>'SAME R Results'!BM97</f>
        <v>1.8127147982276335</v>
      </c>
      <c r="U152" s="817">
        <f>'SAME R Results'!BN97</f>
        <v>0.16496080616084327</v>
      </c>
      <c r="V152" s="784">
        <f>'SAME R Results'!BR97</f>
        <v>107.76767704558564</v>
      </c>
      <c r="W152" s="1086">
        <f>'SAME R Results'!BZ97</f>
        <v>524.94478411670389</v>
      </c>
      <c r="X152" s="1777">
        <f>'SAME R Results'!CA97</f>
        <v>4.4466666666664878</v>
      </c>
      <c r="Y152" s="1777" t="str">
        <f>'SAME R Results'!CB97</f>
        <v xml:space="preserve"> 53T</v>
      </c>
      <c r="Z152" s="1777">
        <f>'SAME R Results'!CC97</f>
        <v>251</v>
      </c>
      <c r="AA152" s="1777">
        <f>'SAME R Results'!CD97</f>
        <v>1.8768605397302102E-2</v>
      </c>
      <c r="AB152" s="1777"/>
      <c r="AC152" s="1777"/>
      <c r="AD152" s="2029">
        <f>'SAME R Results'!CI97</f>
        <v>97</v>
      </c>
      <c r="AE152" s="2029" t="str">
        <f>'SAME R Results'!CJ97</f>
        <v>Teflon</v>
      </c>
      <c r="AF152" s="2033">
        <f>'SAME R Results'!CK97</f>
        <v>0.19688438149356463</v>
      </c>
      <c r="AG152" s="2033">
        <f>'SAME R Results'!CL97</f>
        <v>3.8690997497990965E-3</v>
      </c>
      <c r="AH152" s="2033">
        <f>'SAME R Results'!CM97</f>
        <v>1.6292626409072614E-2</v>
      </c>
    </row>
    <row r="153" spans="1:92" ht="16.5" customHeight="1" x14ac:dyDescent="0.2">
      <c r="A153" s="780">
        <v>2</v>
      </c>
      <c r="B153" s="785" t="str">
        <f>'SAME R Results'!B98</f>
        <v>Teflon</v>
      </c>
      <c r="C153" s="784" t="str">
        <f>'SAME R Results'!F98</f>
        <v>100a</v>
      </c>
      <c r="D153" s="785" t="str">
        <f>'SAME R Results'!G98</f>
        <v>aged</v>
      </c>
      <c r="E153" s="784">
        <f>'SAME R Results'!K98</f>
        <v>0</v>
      </c>
      <c r="F153" s="793">
        <f>'SAME R Results'!L98</f>
        <v>1.45</v>
      </c>
      <c r="G153" s="784">
        <f>'SAME R Results'!R98</f>
        <v>560.42857142857144</v>
      </c>
      <c r="H153" s="821">
        <f>'SAME R Results'!AR98</f>
        <v>0.94136045000000002</v>
      </c>
      <c r="I153" s="821">
        <f>'SAME R Results'!AS98</f>
        <v>0</v>
      </c>
      <c r="J153" s="821">
        <f>'SAME R Results'!AT98</f>
        <v>0</v>
      </c>
      <c r="K153" s="784">
        <f>'SAME R Results'!BD98</f>
        <v>392836.80301108205</v>
      </c>
      <c r="L153" s="784">
        <f>'SAME R Results'!BE98</f>
        <v>90.366661536283615</v>
      </c>
      <c r="M153" s="784">
        <f>'SAME R Results'!BF98</f>
        <v>6.8405250000000001E-2</v>
      </c>
      <c r="N153" s="784">
        <f>'SAME R Results'!BG98</f>
        <v>1.85432325E-2</v>
      </c>
      <c r="O153" s="789"/>
      <c r="P153" s="784">
        <f>'SAME R Results'!BH98</f>
        <v>13.407902000000002</v>
      </c>
      <c r="Q153" s="817">
        <f>'SAME R Results'!BI98</f>
        <v>0.23003613929149694</v>
      </c>
      <c r="R153" s="817">
        <f>'SAME R Results'!BJ98</f>
        <v>0.30943952466942082</v>
      </c>
      <c r="S153" s="817">
        <f>'SAME R Results'!BL98</f>
        <v>3.6889603794807622</v>
      </c>
      <c r="T153" s="817">
        <f>'SAME R Results'!BM98</f>
        <v>1.7238191080253453</v>
      </c>
      <c r="U153" s="817">
        <f>'SAME R Results'!BN98</f>
        <v>0.19833812927809957</v>
      </c>
      <c r="V153" s="784">
        <f>'SAME R Results'!BR98</f>
        <v>90.366661536283615</v>
      </c>
      <c r="W153" s="1086">
        <f>'SAME R Results'!BZ98</f>
        <v>524.94478411670389</v>
      </c>
      <c r="X153" s="1777">
        <f>'SAME R Results'!CA98</f>
        <v>4.4466666666664878</v>
      </c>
      <c r="Y153" s="1777">
        <f>'SAME R Results'!CB98</f>
        <v>0</v>
      </c>
      <c r="Z153" s="1777">
        <f>'SAME R Results'!CC98</f>
        <v>0</v>
      </c>
      <c r="AA153" s="1777">
        <f>'SAME R Results'!CD98</f>
        <v>1.8091621889056202E-2</v>
      </c>
      <c r="AB153" s="1777"/>
      <c r="AC153" s="1777"/>
      <c r="AD153" s="2029">
        <f>'SAME R Results'!CI98</f>
        <v>98</v>
      </c>
      <c r="AE153" s="2029" t="str">
        <f>'SAME R Results'!CJ98</f>
        <v>Teflon</v>
      </c>
      <c r="AF153" s="2033">
        <f>'SAME R Results'!CK98</f>
        <v>0.23003613929149694</v>
      </c>
      <c r="AG153" s="2033">
        <f>'SAME R Results'!CL98</f>
        <v>5.1018608280400607E-3</v>
      </c>
      <c r="AH153" s="2033">
        <f>'SAME R Results'!CM98</f>
        <v>2.0426946963692932E-2</v>
      </c>
    </row>
    <row r="154" spans="1:92" ht="16.5" customHeight="1" x14ac:dyDescent="0.2">
      <c r="A154" s="780">
        <v>2</v>
      </c>
      <c r="B154" s="785" t="str">
        <f>'SAME R Results'!B108</f>
        <v>Teflon</v>
      </c>
      <c r="C154" s="784">
        <f>'SAME R Results'!F108</f>
        <v>105</v>
      </c>
      <c r="D154" s="785" t="str">
        <f>'SAME R Results'!G108</f>
        <v>No flow run w/ aging</v>
      </c>
      <c r="E154" s="784">
        <f>'SAME R Results'!K108</f>
        <v>0</v>
      </c>
      <c r="F154" s="793">
        <f>'SAME R Results'!L108</f>
        <v>1.45</v>
      </c>
      <c r="G154" s="784">
        <f>'SAME R Results'!R108</f>
        <v>24.142857142857142</v>
      </c>
      <c r="H154" s="821">
        <f>'SAME R Results'!AR108</f>
        <v>0.72790545000000006</v>
      </c>
      <c r="I154" s="821">
        <f>'SAME R Results'!AS108</f>
        <v>0</v>
      </c>
      <c r="J154" s="821">
        <f>'SAME R Results'!AT108</f>
        <v>0</v>
      </c>
      <c r="K154" s="784">
        <f>'SAME R Results'!BD108</f>
        <v>195396.75079555667</v>
      </c>
      <c r="L154" s="784">
        <f>'SAME R Results'!BE108</f>
        <v>33.687000501383118</v>
      </c>
      <c r="M154" s="784">
        <f>'SAME R Results'!BF108</f>
        <v>3.7796030000000001E-2</v>
      </c>
      <c r="N154" s="784">
        <f>'SAME R Results'!BG108</f>
        <v>9.2544512499999967E-3</v>
      </c>
      <c r="O154" s="789"/>
      <c r="P154" s="784">
        <f>'SAME R Results'!BH108</f>
        <v>6.4358019999999989</v>
      </c>
      <c r="Q154" s="817">
        <f>'SAME R Results'!BI108</f>
        <v>0.17240307407480779</v>
      </c>
      <c r="R154" s="817">
        <f>'SAME R Results'!BJ108</f>
        <v>0.30578863797657757</v>
      </c>
      <c r="S154" s="817">
        <f>'SAME R Results'!BL108</f>
        <v>4.0840919660147339</v>
      </c>
      <c r="T154" s="817">
        <f>'SAME R Results'!BM108</f>
        <v>2.1318850131134703</v>
      </c>
      <c r="U154" s="817">
        <f>'SAME R Results'!BN108</f>
        <v>0.1294514250758422</v>
      </c>
      <c r="V154" s="784">
        <f>'SAME R Results'!BR108</f>
        <v>33.687000501383118</v>
      </c>
      <c r="W154" s="1086">
        <f>'SAME R Results'!BZ108</f>
        <v>527.87656862261747</v>
      </c>
      <c r="X154" s="1777">
        <f>'SAME R Results'!CA108</f>
        <v>0.7499999999999174</v>
      </c>
      <c r="Y154" s="1777" t="str">
        <f>'SAME R Results'!CB108</f>
        <v xml:space="preserve"> 58T</v>
      </c>
      <c r="Z154" s="1777">
        <f>'SAME R Results'!CC108</f>
        <v>252</v>
      </c>
      <c r="AA154" s="1777">
        <f>'SAME R Results'!CD108</f>
        <v>5.1486416000005662E-2</v>
      </c>
      <c r="AB154" s="1777"/>
      <c r="AC154" s="1777"/>
      <c r="AD154" s="2029">
        <f>'SAME R Results'!CI108</f>
        <v>108</v>
      </c>
      <c r="AE154" s="2029" t="str">
        <f>'SAME R Results'!CJ108</f>
        <v>Teflon</v>
      </c>
      <c r="AF154" s="2033">
        <f>'SAME R Results'!CK108</f>
        <v>0.17240307407480779</v>
      </c>
      <c r="AG154" s="2033">
        <f>'SAME R Results'!CL108</f>
        <v>5.8727770058805426E-3</v>
      </c>
      <c r="AH154" s="2033">
        <f>'SAME R Results'!CM108</f>
        <v>2.2357195411544878E-2</v>
      </c>
    </row>
    <row r="155" spans="1:92" ht="16.5" customHeight="1" x14ac:dyDescent="0.2">
      <c r="A155" s="780">
        <v>2</v>
      </c>
      <c r="B155" s="785" t="str">
        <f>'SAME R Results'!B109</f>
        <v>Teflon</v>
      </c>
      <c r="C155" s="784" t="str">
        <f>'SAME R Results'!F109</f>
        <v>105a</v>
      </c>
      <c r="D155" s="785" t="str">
        <f>'SAME R Results'!G109</f>
        <v>aged</v>
      </c>
      <c r="E155" s="784">
        <f>'SAME R Results'!K109</f>
        <v>0</v>
      </c>
      <c r="F155" s="793">
        <f>'SAME R Results'!L109</f>
        <v>1.45</v>
      </c>
      <c r="G155" s="784">
        <f>'SAME R Results'!R109</f>
        <v>558.71428571428567</v>
      </c>
      <c r="H155" s="821">
        <f>'SAME R Results'!AR109</f>
        <v>0.69680799999999998</v>
      </c>
      <c r="I155" s="821">
        <f>'SAME R Results'!AS109</f>
        <v>0</v>
      </c>
      <c r="J155" s="821">
        <f>'SAME R Results'!AT109</f>
        <v>0</v>
      </c>
      <c r="K155" s="784">
        <f>'SAME R Results'!BD109</f>
        <v>146578.22949047992</v>
      </c>
      <c r="L155" s="784">
        <f>'SAME R Results'!BE109</f>
        <v>23.76915243829556</v>
      </c>
      <c r="M155" s="784">
        <f>'SAME R Results'!BF109</f>
        <v>3.6941525000000003E-2</v>
      </c>
      <c r="N155" s="784">
        <f>'SAME R Results'!BG109</f>
        <v>9.056092499999998E-3</v>
      </c>
      <c r="O155" s="789"/>
      <c r="P155" s="784">
        <f>'SAME R Results'!BH109</f>
        <v>5.7427730000000015</v>
      </c>
      <c r="Q155" s="817">
        <f>'SAME R Results'!BI109</f>
        <v>0.16216018245628583</v>
      </c>
      <c r="R155" s="817">
        <f>'SAME R Results'!BJ109</f>
        <v>0.32399896662237215</v>
      </c>
      <c r="S155" s="817">
        <f>'SAME R Results'!BL109</f>
        <v>4.0791903351252223</v>
      </c>
      <c r="T155" s="817">
        <f>'SAME R Results'!BM109</f>
        <v>2.2978156464703408</v>
      </c>
      <c r="U155" s="817">
        <f>'SAME R Results'!BN109</f>
        <v>0.11472142264367631</v>
      </c>
      <c r="V155" s="784">
        <f>'SAME R Results'!BR109</f>
        <v>23.76915243829556</v>
      </c>
      <c r="W155" s="1086">
        <f>'SAME R Results'!BZ109</f>
        <v>527.87656862261747</v>
      </c>
      <c r="X155" s="1777">
        <f>'SAME R Results'!CA109</f>
        <v>0.7499999999999174</v>
      </c>
      <c r="Y155" s="1777">
        <f>'SAME R Results'!CB109</f>
        <v>0</v>
      </c>
      <c r="Z155" s="1777">
        <f>'SAME R Results'!CC109</f>
        <v>0</v>
      </c>
      <c r="AA155" s="1777">
        <f>'SAME R Results'!CD109</f>
        <v>4.5942184000005076E-2</v>
      </c>
      <c r="AB155" s="1777"/>
      <c r="AC155" s="1777"/>
      <c r="AD155" s="2029">
        <f>'SAME R Results'!CI109</f>
        <v>109</v>
      </c>
      <c r="AE155" s="2029" t="str">
        <f>'SAME R Results'!CJ109</f>
        <v>Teflon</v>
      </c>
      <c r="AF155" s="2033">
        <f>'SAME R Results'!CK109</f>
        <v>0.16216018245628583</v>
      </c>
      <c r="AG155" s="2033">
        <f>'SAME R Results'!CL109</f>
        <v>6.4326981059498597E-3</v>
      </c>
      <c r="AH155" s="2033">
        <f>'SAME R Results'!CM109</f>
        <v>2.4039607061326192E-2</v>
      </c>
    </row>
    <row r="156" spans="1:92" ht="16.5" hidden="1" customHeight="1" x14ac:dyDescent="0.2">
      <c r="A156" s="780">
        <v>2</v>
      </c>
      <c r="B156" s="785" t="str">
        <f>'SAME R Results'!B119</f>
        <v>Teflon</v>
      </c>
      <c r="C156" s="784">
        <f>'SAME R Results'!F119</f>
        <v>111</v>
      </c>
      <c r="D156" s="785" t="str">
        <f>'SAME R Results'!G119</f>
        <v>low flow run w STS</v>
      </c>
      <c r="E156" s="784">
        <f>'SAME R Results'!K119</f>
        <v>2</v>
      </c>
      <c r="F156" s="793">
        <f>'SAME R Results'!L119</f>
        <v>1.45</v>
      </c>
      <c r="G156" s="784">
        <f>'SAME R Results'!R119</f>
        <v>42.571428571428569</v>
      </c>
      <c r="H156" s="821">
        <f>'SAME R Results'!AR119</f>
        <v>4.0240935000000002</v>
      </c>
      <c r="I156" s="821">
        <f>'SAME R Results'!AS119</f>
        <v>8.3923319999999984E-4</v>
      </c>
      <c r="J156" s="821">
        <f>'SAME R Results'!AT119</f>
        <v>5.0353989999999999E-4</v>
      </c>
      <c r="K156" s="784">
        <f>'SAME R Results'!BD119</f>
        <v>1333768.9444362801</v>
      </c>
      <c r="L156" s="784">
        <f>'SAME R Results'!BE119</f>
        <v>367.17168120282838</v>
      </c>
      <c r="M156" s="784">
        <f>'SAME R Results'!BF119</f>
        <v>0</v>
      </c>
      <c r="N156" s="784">
        <f>'SAME R Results'!BG119</f>
        <v>0</v>
      </c>
      <c r="O156" s="789"/>
      <c r="P156" s="784">
        <f>'SAME R Results'!BH119</f>
        <v>71.923708999999988</v>
      </c>
      <c r="Q156" s="817">
        <f>'SAME R Results'!BI119</f>
        <v>0.27528882175166719</v>
      </c>
      <c r="R156" s="817">
        <f>'SAME R Results'!BJ119</f>
        <v>0.3604043772501847</v>
      </c>
      <c r="S156" s="817">
        <f>'SAME R Results'!BL119</f>
        <v>0</v>
      </c>
      <c r="T156" s="817">
        <f>'SAME R Results'!BM119</f>
        <v>1.680419088152735</v>
      </c>
      <c r="U156" s="817">
        <f>'SAME R Results'!BN119</f>
        <v>0.24059568656859387</v>
      </c>
      <c r="V156" s="784">
        <f>'SAME R Results'!BR119</f>
        <v>367.17168120282838</v>
      </c>
      <c r="W156" s="1086">
        <f>'SAME R Results'!BZ119</f>
        <v>528.55724747805561</v>
      </c>
      <c r="X156" s="1777">
        <f>'SAME R Results'!CA119</f>
        <v>9.9466666666667702</v>
      </c>
      <c r="Y156" s="1777" t="str">
        <f>'SAME R Results'!CB119</f>
        <v xml:space="preserve"> 64T</v>
      </c>
      <c r="Z156" s="1777">
        <f>'SAME R Results'!CC119</f>
        <v>253</v>
      </c>
      <c r="AA156" s="1777">
        <f>'SAME R Results'!CD119</f>
        <v>4.338561534852501E-2</v>
      </c>
      <c r="AB156" s="1777"/>
      <c r="AC156" s="1777"/>
      <c r="AD156" s="2029"/>
      <c r="AE156" s="2029"/>
      <c r="AF156" s="2029"/>
      <c r="AG156" s="2029"/>
      <c r="AH156" s="2029"/>
    </row>
    <row r="157" spans="1:92" ht="23.25" x14ac:dyDescent="0.35">
      <c r="B157" s="752"/>
      <c r="C157" s="29"/>
      <c r="D157" s="751"/>
      <c r="E157" s="2104"/>
      <c r="F157" s="2104"/>
      <c r="G157" s="2104"/>
      <c r="H157" s="35"/>
      <c r="I157" s="35"/>
      <c r="J157" s="35"/>
      <c r="K157" s="35"/>
      <c r="L157" s="35"/>
      <c r="M157" s="35"/>
      <c r="N157" s="35"/>
      <c r="O157" s="35"/>
      <c r="P157" s="35"/>
      <c r="Q157" s="35"/>
      <c r="R157" s="35"/>
      <c r="S157" s="35"/>
      <c r="T157" s="35"/>
      <c r="U157" s="35"/>
      <c r="V157" s="35"/>
      <c r="W157" s="35"/>
      <c r="X157" s="929"/>
      <c r="Y157" s="929"/>
      <c r="Z157" s="929"/>
      <c r="AA157" s="929"/>
      <c r="AB157" s="929"/>
      <c r="AC157" s="929"/>
    </row>
    <row r="158" spans="1:92" ht="12.75" customHeight="1" x14ac:dyDescent="0.25">
      <c r="C158" s="24"/>
      <c r="D158" s="749"/>
    </row>
    <row r="159" spans="1:92" ht="12.75" customHeight="1" x14ac:dyDescent="0.25">
      <c r="C159" s="5"/>
      <c r="D159" s="749"/>
    </row>
    <row r="160" spans="1:92" ht="13.5" customHeight="1" x14ac:dyDescent="0.25"/>
    <row r="161" ht="13.5" customHeight="1" x14ac:dyDescent="0.25"/>
    <row r="162" ht="12.75" customHeight="1" x14ac:dyDescent="0.25"/>
    <row r="163" ht="12.75" customHeight="1" x14ac:dyDescent="0.25"/>
    <row r="164" ht="13.5" customHeight="1" x14ac:dyDescent="0.25"/>
    <row r="165" ht="13.5" customHeight="1" x14ac:dyDescent="0.25"/>
    <row r="166" ht="12.75" customHeight="1" x14ac:dyDescent="0.25"/>
    <row r="167" ht="12.75" customHeight="1" x14ac:dyDescent="0.25"/>
    <row r="168" ht="12.75" customHeight="1" x14ac:dyDescent="0.25"/>
    <row r="169" ht="13.5" customHeight="1" x14ac:dyDescent="0.25"/>
    <row r="170" ht="13.5" customHeight="1" x14ac:dyDescent="0.25"/>
    <row r="171" ht="12.75" customHeight="1" x14ac:dyDescent="0.25"/>
    <row r="172" ht="12.75" customHeight="1" x14ac:dyDescent="0.25"/>
    <row r="173" ht="13.5" customHeight="1" x14ac:dyDescent="0.25"/>
    <row r="174" ht="13.5" customHeight="1" x14ac:dyDescent="0.25"/>
    <row r="175" ht="12.75" customHeight="1" x14ac:dyDescent="0.25"/>
    <row r="176" ht="12.75" customHeight="1" x14ac:dyDescent="0.25"/>
    <row r="177" ht="13.5" customHeight="1" x14ac:dyDescent="0.25"/>
  </sheetData>
  <autoFilter ref="A2:CN156">
    <filterColumn colId="32">
      <customFilters>
        <customFilter operator="notEqual" val=" "/>
      </customFilters>
    </filterColumn>
    <sortState ref="A3:CQ156">
      <sortCondition ref="B2"/>
    </sortState>
  </autoFilter>
  <mergeCells count="1">
    <mergeCell ref="E157:G157"/>
  </mergeCells>
  <conditionalFormatting sqref="C1:D2 C48:D1048576">
    <cfRule type="cellIs" dxfId="21" priority="1" operator="equal">
      <formula>0</formula>
    </cfRule>
  </conditionalFormatting>
  <printOptions gridLines="1"/>
  <pageMargins left="0.5" right="0.5" top="1" bottom="0.5" header="0.5" footer="0.5"/>
  <pageSetup paperSize="17" scale="91" fitToWidth="3" fitToHeight="3" orientation="landscape" r:id="rId1"/>
  <headerFooter alignWithMargins="0">
    <oddFooter>&amp;L&amp;D&amp;C&amp;T&amp;R&amp;F</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C00000"/>
    <pageSetUpPr fitToPage="1"/>
  </sheetPr>
  <dimension ref="A1:CO177"/>
  <sheetViews>
    <sheetView topLeftCell="A163" zoomScale="70" zoomScaleNormal="70" workbookViewId="0">
      <selection activeCell="K8" sqref="K8:K156"/>
    </sheetView>
  </sheetViews>
  <sheetFormatPr defaultRowHeight="15.75" x14ac:dyDescent="0.25"/>
  <cols>
    <col min="1" max="1" width="5" style="762" customWidth="1"/>
    <col min="2" max="2" width="9.7109375" style="750" bestFit="1" customWidth="1"/>
    <col min="3" max="3" width="5" style="4" bestFit="1" customWidth="1"/>
    <col min="4" max="4" width="39.85546875" style="750" bestFit="1" customWidth="1"/>
    <col min="5" max="5" width="4.7109375" style="3" customWidth="1"/>
    <col min="6" max="6" width="7.5703125" style="6" customWidth="1"/>
    <col min="7" max="7" width="6.85546875" style="6" customWidth="1"/>
    <col min="8" max="8" width="9.140625" style="6" customWidth="1"/>
    <col min="9" max="9" width="9.85546875" style="6" customWidth="1"/>
    <col min="10" max="10" width="9.140625" style="6" customWidth="1"/>
    <col min="11" max="11" width="13.7109375" style="6" customWidth="1"/>
    <col min="12" max="12" width="14" style="6" customWidth="1"/>
    <col min="13" max="15" width="9.85546875" style="6" customWidth="1"/>
    <col min="16" max="21" width="9.140625" style="6" customWidth="1"/>
    <col min="22" max="22" width="14" style="6" customWidth="1"/>
    <col min="23" max="23" width="9.28515625" style="6" customWidth="1"/>
    <col min="24" max="26" width="9.28515625" style="930" customWidth="1"/>
    <col min="27" max="16384" width="9.140625" style="3"/>
  </cols>
  <sheetData>
    <row r="1" spans="1:93" s="1" customFormat="1" ht="64.5" customHeight="1" x14ac:dyDescent="0.35">
      <c r="A1" s="763"/>
      <c r="B1" s="2099"/>
      <c r="C1" s="2099"/>
      <c r="D1" s="2099"/>
      <c r="E1" s="2100" t="s">
        <v>2</v>
      </c>
      <c r="F1" s="2100"/>
      <c r="G1" s="1944"/>
      <c r="H1" s="766"/>
      <c r="I1" s="766"/>
      <c r="J1" s="766"/>
      <c r="K1" s="766"/>
      <c r="L1" s="766"/>
      <c r="M1" s="766"/>
      <c r="N1" s="766"/>
      <c r="O1" s="766"/>
      <c r="P1" s="766"/>
      <c r="Q1" s="766"/>
      <c r="R1" s="766"/>
      <c r="S1" s="766"/>
      <c r="T1" s="766"/>
      <c r="U1" s="766"/>
      <c r="V1" s="766"/>
      <c r="W1" s="766"/>
      <c r="X1" s="1088"/>
      <c r="Y1" s="1088"/>
      <c r="Z1" s="1088"/>
      <c r="AA1" s="25"/>
    </row>
    <row r="2" spans="1:93" s="2" customFormat="1" ht="156.75" customHeight="1" x14ac:dyDescent="0.25">
      <c r="A2" s="781" t="s">
        <v>475</v>
      </c>
      <c r="B2" s="769" t="s">
        <v>1</v>
      </c>
      <c r="C2" s="769" t="s">
        <v>35</v>
      </c>
      <c r="D2" s="769" t="s">
        <v>27</v>
      </c>
      <c r="E2" s="771" t="s">
        <v>3</v>
      </c>
      <c r="F2" s="794" t="s">
        <v>4</v>
      </c>
      <c r="G2" s="834" t="s">
        <v>476</v>
      </c>
      <c r="H2" s="799" t="s">
        <v>38</v>
      </c>
      <c r="I2" s="799" t="s">
        <v>39</v>
      </c>
      <c r="J2" s="799" t="s">
        <v>78</v>
      </c>
      <c r="K2" s="773" t="s">
        <v>69</v>
      </c>
      <c r="L2" s="773" t="s">
        <v>482</v>
      </c>
      <c r="M2" s="36" t="s">
        <v>585</v>
      </c>
      <c r="N2" s="47" t="s">
        <v>584</v>
      </c>
      <c r="O2" s="774" t="s">
        <v>91</v>
      </c>
      <c r="P2" s="774" t="s">
        <v>67</v>
      </c>
      <c r="Q2" s="775" t="s">
        <v>528</v>
      </c>
      <c r="R2" s="775" t="s">
        <v>77</v>
      </c>
      <c r="S2" s="775" t="s">
        <v>75</v>
      </c>
      <c r="T2" s="775" t="s">
        <v>79</v>
      </c>
      <c r="U2" s="775" t="s">
        <v>80</v>
      </c>
      <c r="V2" s="777" t="s">
        <v>483</v>
      </c>
      <c r="W2" s="1087" t="s">
        <v>916</v>
      </c>
      <c r="X2" s="1776" t="s">
        <v>660</v>
      </c>
      <c r="Y2" s="1808" t="s">
        <v>881</v>
      </c>
      <c r="Z2" s="1808" t="s">
        <v>924</v>
      </c>
      <c r="AA2" s="26"/>
    </row>
    <row r="3" spans="1:93" s="2" customFormat="1" ht="16.5" customHeight="1" x14ac:dyDescent="0.25">
      <c r="A3" s="778">
        <v>1</v>
      </c>
      <c r="B3" s="779" t="str">
        <f>'SAME1 Flight Tests 8-27-09'!B46</f>
        <v>DBP</v>
      </c>
      <c r="C3" s="779">
        <f>'SAME1 Flight Tests 8-27-09'!E46</f>
        <v>37</v>
      </c>
      <c r="D3" s="779" t="str">
        <f>'SAME1 Flight Tests 8-27-09'!F46</f>
        <v>baseline repeat</v>
      </c>
      <c r="E3" s="779">
        <f>'SAME1 Flight Tests 8-27-09'!L46</f>
        <v>8</v>
      </c>
      <c r="F3" s="804">
        <f>'SAME1 Flight Tests 8-27-09'!M46</f>
        <v>1.18</v>
      </c>
      <c r="G3" s="805">
        <f>'SAME1 Flight Tests 8-27-09'!Q46</f>
        <v>39</v>
      </c>
      <c r="H3" s="820">
        <f>'SAME1 Flight Tests 8-27-09'!Z46</f>
        <v>6.2468570000000003</v>
      </c>
      <c r="I3" s="820">
        <f>'SAME1 Flight Tests 8-27-09'!AA46</f>
        <v>5.1331790000000002</v>
      </c>
      <c r="J3" s="822"/>
      <c r="K3" s="805">
        <f>'SAME1 Flight Tests 8-27-09'!AK46</f>
        <v>0</v>
      </c>
      <c r="L3" s="805">
        <f>'SAME1 Flight Tests 8-27-09'!AL46</f>
        <v>0</v>
      </c>
      <c r="M3" s="806"/>
      <c r="N3" s="805"/>
      <c r="O3" s="806"/>
      <c r="P3" s="805">
        <f>'SAME1 Flight Tests 8-27-09'!AM46</f>
        <v>0</v>
      </c>
      <c r="Q3" s="816">
        <f>'SAME1 Flight Tests 8-27-09'!AP46</f>
        <v>0</v>
      </c>
      <c r="R3" s="816">
        <f>'SAME1 Flight Tests 8-27-09'!AQ46</f>
        <v>0</v>
      </c>
      <c r="S3" s="816"/>
      <c r="T3" s="816">
        <f>'SAME1 Flight Tests 8-27-09'!AS46</f>
        <v>0</v>
      </c>
      <c r="U3" s="816">
        <f>'SAME1 Flight Tests 8-27-09'!AT46</f>
        <v>0</v>
      </c>
      <c r="V3" s="806"/>
      <c r="W3" s="805">
        <f>'SAME1 Flight Tests 8-27-09'!BH46</f>
        <v>194.83569166039581</v>
      </c>
      <c r="X3" s="818" t="str">
        <f>'SAME1 Flight Tests 8-27-09'!BI46</f>
        <v>NA</v>
      </c>
      <c r="Y3" s="818">
        <f>'SAME1 Flight Tests 8-27-09'!BL46</f>
        <v>0</v>
      </c>
      <c r="Z3" s="1804"/>
      <c r="AA3" s="26"/>
    </row>
    <row r="4" spans="1:93" s="2" customFormat="1" ht="16.5" hidden="1" customHeight="1" x14ac:dyDescent="0.25">
      <c r="A4" s="778">
        <v>1</v>
      </c>
      <c r="B4" s="779" t="str">
        <f>'SAME1 Flight Tests 8-27-09'!B21</f>
        <v>DBP</v>
      </c>
      <c r="C4" s="779">
        <f>'SAME1 Flight Tests 8-27-09'!E21</f>
        <v>18</v>
      </c>
      <c r="D4" s="779" t="str">
        <f>'SAME1 Flight Tests 8-27-09'!F21</f>
        <v>Repeat</v>
      </c>
      <c r="E4" s="779">
        <f>'SAME1 Flight Tests 8-27-09'!L21</f>
        <v>8</v>
      </c>
      <c r="F4" s="804">
        <f>'SAME1 Flight Tests 8-27-09'!M21</f>
        <v>1.18</v>
      </c>
      <c r="G4" s="805">
        <f>'SAME1 Flight Tests 8-27-09'!Q21</f>
        <v>49.666666666666664</v>
      </c>
      <c r="H4" s="820">
        <f>'SAME1 Flight Tests 8-27-09'!Z21</f>
        <v>6.2411950000000003</v>
      </c>
      <c r="I4" s="820">
        <f>'SAME1 Flight Tests 8-27-09'!AA21</f>
        <v>-7.0190399999999994E-4</v>
      </c>
      <c r="J4" s="822"/>
      <c r="K4" s="805">
        <f>'SAME1 Flight Tests 8-27-09'!AK21</f>
        <v>0</v>
      </c>
      <c r="L4" s="805">
        <f>'SAME1 Flight Tests 8-27-09'!AL21</f>
        <v>0</v>
      </c>
      <c r="M4" s="806"/>
      <c r="N4" s="805"/>
      <c r="O4" s="806"/>
      <c r="P4" s="805">
        <f>'SAME1 Flight Tests 8-27-09'!AM21</f>
        <v>0</v>
      </c>
      <c r="Q4" s="816">
        <f>'SAME1 Flight Tests 8-27-09'!AP21</f>
        <v>0</v>
      </c>
      <c r="R4" s="816">
        <f>'SAME1 Flight Tests 8-27-09'!AQ21</f>
        <v>0</v>
      </c>
      <c r="S4" s="816"/>
      <c r="T4" s="816">
        <f>'SAME1 Flight Tests 8-27-09'!AS21</f>
        <v>0</v>
      </c>
      <c r="U4" s="816">
        <f>'SAME1 Flight Tests 8-27-09'!AT21</f>
        <v>0</v>
      </c>
      <c r="V4" s="806"/>
      <c r="W4" s="805">
        <f>'SAME1 Flight Tests 8-27-09'!BH21</f>
        <v>194.95095826573194</v>
      </c>
      <c r="X4" s="818" t="str">
        <f>'SAME1 Flight Tests 8-27-09'!BI21</f>
        <v>NA</v>
      </c>
      <c r="Y4" s="818">
        <f>'SAME1 Flight Tests 8-27-09'!BL21</f>
        <v>0</v>
      </c>
      <c r="Z4" s="1804"/>
      <c r="AA4" s="26"/>
    </row>
    <row r="5" spans="1:93" s="2" customFormat="1" ht="16.5" hidden="1" customHeight="1" x14ac:dyDescent="0.25">
      <c r="A5" s="778">
        <v>1</v>
      </c>
      <c r="B5" s="779" t="str">
        <f>'SAME1 Flight Tests 8-27-09'!B22</f>
        <v>DBP</v>
      </c>
      <c r="C5" s="779">
        <f>'SAME1 Flight Tests 8-27-09'!E22</f>
        <v>19</v>
      </c>
      <c r="D5" s="779" t="str">
        <f>'SAME1 Flight Tests 8-27-09'!F22</f>
        <v>Repeat</v>
      </c>
      <c r="E5" s="779">
        <f>'SAME1 Flight Tests 8-27-09'!L22</f>
        <v>8</v>
      </c>
      <c r="F5" s="804">
        <f>'SAME1 Flight Tests 8-27-09'!M22</f>
        <v>1.18</v>
      </c>
      <c r="G5" s="805">
        <f>'SAME1 Flight Tests 8-27-09'!Q25</f>
        <v>41</v>
      </c>
      <c r="H5" s="820">
        <f>'SAME1 Flight Tests 8-27-09'!Z22</f>
        <v>6.2453004999999999</v>
      </c>
      <c r="I5" s="820">
        <f>'SAME1 Flight Tests 8-27-09'!AA22</f>
        <v>-7.3242174999999974E-4</v>
      </c>
      <c r="J5" s="822"/>
      <c r="K5" s="805">
        <f>'SAME1 Flight Tests 8-27-09'!AK22</f>
        <v>0</v>
      </c>
      <c r="L5" s="805">
        <f>'SAME1 Flight Tests 8-27-09'!AL22</f>
        <v>0</v>
      </c>
      <c r="M5" s="806"/>
      <c r="N5" s="805"/>
      <c r="O5" s="806"/>
      <c r="P5" s="805">
        <f>'SAME1 Flight Tests 8-27-09'!AM22</f>
        <v>0</v>
      </c>
      <c r="Q5" s="816">
        <f>'SAME1 Flight Tests 8-27-09'!AP22</f>
        <v>0</v>
      </c>
      <c r="R5" s="816">
        <f>'SAME1 Flight Tests 8-27-09'!AQ22</f>
        <v>0</v>
      </c>
      <c r="S5" s="816"/>
      <c r="T5" s="816">
        <f>'SAME1 Flight Tests 8-27-09'!AS22</f>
        <v>0</v>
      </c>
      <c r="U5" s="816">
        <f>'SAME1 Flight Tests 8-27-09'!AT22</f>
        <v>0</v>
      </c>
      <c r="V5" s="806"/>
      <c r="W5" s="805">
        <f>'SAME1 Flight Tests 8-27-09'!BH22</f>
        <v>195.75371353389622</v>
      </c>
      <c r="X5" s="818" t="str">
        <f>'SAME1 Flight Tests 8-27-09'!BI22</f>
        <v>NA</v>
      </c>
      <c r="Y5" s="818">
        <f>'SAME1 Flight Tests 8-27-09'!BL22</f>
        <v>0</v>
      </c>
      <c r="Z5" s="1804"/>
      <c r="AA5" s="26"/>
    </row>
    <row r="6" spans="1:93" s="2" customFormat="1" ht="16.5" hidden="1" customHeight="1" x14ac:dyDescent="0.25">
      <c r="A6" s="778">
        <v>1</v>
      </c>
      <c r="B6" s="779" t="str">
        <f>'SAME1 Flight Tests 8-27-09'!B25</f>
        <v>DBP</v>
      </c>
      <c r="C6" s="779">
        <f>'SAME1 Flight Tests 8-27-09'!E25</f>
        <v>22</v>
      </c>
      <c r="D6" s="779" t="str">
        <f>'SAME1 Flight Tests 8-27-09'!F25</f>
        <v>Repeat</v>
      </c>
      <c r="E6" s="779">
        <f>'SAME1 Flight Tests 8-27-09'!L25</f>
        <v>8</v>
      </c>
      <c r="F6" s="804">
        <f>'SAME1 Flight Tests 8-27-09'!M25</f>
        <v>1.18</v>
      </c>
      <c r="G6" s="805">
        <f>'SAME1 Flight Tests 8-27-09'!Q25</f>
        <v>41</v>
      </c>
      <c r="H6" s="820">
        <f>'SAME1 Flight Tests 8-27-09'!Z25</f>
        <v>6.2579045000000004</v>
      </c>
      <c r="I6" s="820">
        <f>'SAME1 Flight Tests 8-27-09'!AA25</f>
        <v>-6.8664534999999995E-4</v>
      </c>
      <c r="J6" s="822"/>
      <c r="K6" s="805">
        <f>'SAME1 Flight Tests 8-27-09'!AK25</f>
        <v>0</v>
      </c>
      <c r="L6" s="805">
        <f>'SAME1 Flight Tests 8-27-09'!AL25</f>
        <v>0</v>
      </c>
      <c r="M6" s="806"/>
      <c r="N6" s="805"/>
      <c r="O6" s="806"/>
      <c r="P6" s="805">
        <f>'SAME1 Flight Tests 8-27-09'!AM25</f>
        <v>0</v>
      </c>
      <c r="Q6" s="816">
        <f>'SAME1 Flight Tests 8-27-09'!AP25</f>
        <v>0</v>
      </c>
      <c r="R6" s="816">
        <f>'SAME1 Flight Tests 8-27-09'!AQ25</f>
        <v>0</v>
      </c>
      <c r="S6" s="816"/>
      <c r="T6" s="816">
        <f>'SAME1 Flight Tests 8-27-09'!AS25</f>
        <v>0</v>
      </c>
      <c r="U6" s="816">
        <f>'SAME1 Flight Tests 8-27-09'!AT25</f>
        <v>0</v>
      </c>
      <c r="V6" s="806"/>
      <c r="W6" s="805">
        <f>'SAME1 Flight Tests 8-27-09'!BH25</f>
        <v>196.05879372416334</v>
      </c>
      <c r="X6" s="818" t="str">
        <f>'SAME1 Flight Tests 8-27-09'!BI25</f>
        <v>NA</v>
      </c>
      <c r="Y6" s="818">
        <f>'SAME1 Flight Tests 8-27-09'!BL25</f>
        <v>0</v>
      </c>
      <c r="Z6" s="1804"/>
      <c r="AA6" s="26"/>
    </row>
    <row r="7" spans="1:93" s="2" customFormat="1" ht="16.5" hidden="1" customHeight="1" x14ac:dyDescent="0.25">
      <c r="A7" s="778">
        <v>1</v>
      </c>
      <c r="B7" s="779" t="str">
        <f>'SAME1 Flight Tests 8-27-09'!B26</f>
        <v>Silicone</v>
      </c>
      <c r="C7" s="779">
        <f>'SAME1 Flight Tests 8-27-09'!E26</f>
        <v>23</v>
      </c>
      <c r="D7" s="779" t="str">
        <f>'SAME1 Flight Tests 8-27-09'!F26</f>
        <v>Baseline</v>
      </c>
      <c r="E7" s="779">
        <f>'SAME1 Flight Tests 8-27-09'!L26</f>
        <v>8</v>
      </c>
      <c r="F7" s="804">
        <f>'SAME1 Flight Tests 8-27-09'!M26</f>
        <v>1.327</v>
      </c>
      <c r="G7" s="805">
        <f>'SAME1 Flight Tests 8-27-09'!Q26</f>
        <v>57</v>
      </c>
      <c r="H7" s="820">
        <f>'SAME1 Flight Tests 8-27-09'!Z26</f>
        <v>6.2417600000000011</v>
      </c>
      <c r="I7" s="820">
        <f>'SAME1 Flight Tests 8-27-09'!AA26</f>
        <v>-7.6293889999999977E-4</v>
      </c>
      <c r="J7" s="822"/>
      <c r="K7" s="805">
        <f>'SAME1 Flight Tests 8-27-09'!AK26</f>
        <v>3004614.0015063835</v>
      </c>
      <c r="L7" s="805">
        <f>'SAME1 Flight Tests 8-27-09'!AL26</f>
        <v>681.21602229375139</v>
      </c>
      <c r="M7" s="806"/>
      <c r="N7" s="805"/>
      <c r="O7" s="806"/>
      <c r="P7" s="805">
        <f>'SAME1 Flight Tests 8-27-09'!AM26</f>
        <v>193.24054064978097</v>
      </c>
      <c r="Q7" s="816">
        <f>'SAME1 Flight Tests 8-27-09'!AP26</f>
        <v>0.2267233068714381</v>
      </c>
      <c r="R7" s="816">
        <f>'SAME1 Flight Tests 8-27-09'!AQ26</f>
        <v>0.51638995504203222</v>
      </c>
      <c r="S7" s="816"/>
      <c r="T7" s="816">
        <f>'SAME1 Flight Tests 8-27-09'!AS26</f>
        <v>2.4775400141285822</v>
      </c>
      <c r="U7" s="816">
        <f>'SAME1 Flight Tests 8-27-09'!AT26</f>
        <v>0.15022954717667703</v>
      </c>
      <c r="V7" s="806"/>
      <c r="W7" s="805">
        <f>'SAME1 Flight Tests 8-27-09'!BH26</f>
        <v>349.13822663445927</v>
      </c>
      <c r="X7" s="818">
        <f>'SAME1 Flight Tests 8-27-09'!BI26</f>
        <v>0.92999999999998639</v>
      </c>
      <c r="Y7" s="818">
        <f>'SAME1 Flight Tests 8-27-09'!BL26</f>
        <v>1.2467131654824761</v>
      </c>
      <c r="Z7" s="1804"/>
      <c r="AA7" s="26"/>
    </row>
    <row r="8" spans="1:93" s="2" customFormat="1" ht="16.5" customHeight="1" x14ac:dyDescent="0.25">
      <c r="A8" s="778">
        <v>1</v>
      </c>
      <c r="B8" s="779" t="str">
        <f>'SAME1 Flight Tests 8-27-09'!B36</f>
        <v>Kapton</v>
      </c>
      <c r="C8" s="779">
        <f>'SAME1 Flight Tests 8-27-09'!E36</f>
        <v>30</v>
      </c>
      <c r="D8" s="779" t="str">
        <f>'SAME1 Flight Tests 8-27-09'!F36</f>
        <v>Air flow down (4)</v>
      </c>
      <c r="E8" s="779">
        <f>'SAME1 Flight Tests 8-27-09'!L36</f>
        <v>4</v>
      </c>
      <c r="F8" s="804">
        <f>'SAME1 Flight Tests 8-27-09'!M36</f>
        <v>1.38</v>
      </c>
      <c r="G8" s="805">
        <f>'SAME1 Flight Tests 8-27-09'!Q36</f>
        <v>11</v>
      </c>
      <c r="H8" s="820">
        <f>'SAME1 Flight Tests 8-27-09'!Z36</f>
        <v>4.2031577272727265</v>
      </c>
      <c r="I8" s="820">
        <f>'SAME1 Flight Tests 8-27-09'!AA36</f>
        <v>4.559117727272727</v>
      </c>
      <c r="J8" s="1971">
        <v>5.133</v>
      </c>
      <c r="K8" s="2066">
        <f>'SAME1 Flight Tests 8-27-09'!AK36</f>
        <v>1994241.0380439789</v>
      </c>
      <c r="L8" s="805">
        <f>'SAME1 Flight Tests 8-27-09'!AL36</f>
        <v>228.59740301299937</v>
      </c>
      <c r="M8" s="806"/>
      <c r="N8" s="805"/>
      <c r="O8" s="806"/>
      <c r="P8" s="805">
        <f>'SAME1 Flight Tests 8-27-09'!AM36</f>
        <v>14.100565909090911</v>
      </c>
      <c r="Q8" s="816">
        <f>'SAME1 Flight Tests 8-27-09'!AP36</f>
        <v>0.11462877287753323</v>
      </c>
      <c r="R8" s="816">
        <f>'SAME1 Flight Tests 8-27-09'!AQ36</f>
        <v>0.21268225274370534</v>
      </c>
      <c r="S8" s="816"/>
      <c r="T8" s="816">
        <f>'SAME1 Flight Tests 8-27-09'!AS36</f>
        <v>2.1950254424894462</v>
      </c>
      <c r="U8" s="816">
        <f>'SAME1 Flight Tests 8-27-09'!AT36</f>
        <v>8.4154014596173179E-2</v>
      </c>
      <c r="V8" s="806"/>
      <c r="W8" s="805" t="str">
        <f>'SAME1 Flight Tests 8-27-09'!BH36</f>
        <v>??</v>
      </c>
      <c r="X8" s="818">
        <f>'SAME1 Flight Tests 8-27-09'!BI36</f>
        <v>1.0899999999999244</v>
      </c>
      <c r="Y8" s="818">
        <f>'SAME1 Flight Tests 8-27-09'!BL36</f>
        <v>7.7617793995001225E-2</v>
      </c>
      <c r="Z8" s="1777">
        <f t="shared" ref="Z8:Z9" si="0">J8-I8</f>
        <v>0.57388227272727299</v>
      </c>
      <c r="AA8" s="26"/>
    </row>
    <row r="9" spans="1:93" s="2" customFormat="1" ht="16.5" customHeight="1" x14ac:dyDescent="0.25">
      <c r="A9" s="778">
        <v>1</v>
      </c>
      <c r="B9" s="779" t="str">
        <f>'SAME1 Flight Tests 8-27-09'!B40</f>
        <v>Kapton</v>
      </c>
      <c r="C9" s="779">
        <f>'SAME1 Flight Tests 8-27-09'!E40</f>
        <v>33</v>
      </c>
      <c r="D9" s="779" t="str">
        <f>'SAME1 Flight Tests 8-27-09'!F40</f>
        <v>lower flow (2)</v>
      </c>
      <c r="E9" s="779">
        <f>'SAME1 Flight Tests 8-27-09'!L40</f>
        <v>2</v>
      </c>
      <c r="F9" s="804">
        <f>'SAME1 Flight Tests 8-27-09'!M40</f>
        <v>1.38</v>
      </c>
      <c r="G9" s="805">
        <f>'SAME1 Flight Tests 8-27-09'!Q40</f>
        <v>11</v>
      </c>
      <c r="H9" s="820">
        <f>'SAME1 Flight Tests 8-27-09'!Z40</f>
        <v>5.0839389999999991</v>
      </c>
      <c r="I9" s="820">
        <f>'SAME1 Flight Tests 8-27-09'!AA40</f>
        <v>4.6117100000000004</v>
      </c>
      <c r="J9" s="1971">
        <v>5.133</v>
      </c>
      <c r="K9" s="2066">
        <f>'SAME1 Flight Tests 8-27-09'!AK40</f>
        <v>1390760.7766112036</v>
      </c>
      <c r="L9" s="805">
        <f>'SAME1 Flight Tests 8-27-09'!AL40</f>
        <v>211.79027632252951</v>
      </c>
      <c r="M9" s="806"/>
      <c r="N9" s="805"/>
      <c r="O9" s="806"/>
      <c r="P9" s="805">
        <f>'SAME1 Flight Tests 8-27-09'!AM40</f>
        <v>17.908177500000001</v>
      </c>
      <c r="Q9" s="816">
        <f>'SAME1 Flight Tests 8-27-09'!AP40</f>
        <v>0.15228375712362852</v>
      </c>
      <c r="R9" s="816">
        <f>'SAME1 Flight Tests 8-27-09'!AQ40</f>
        <v>0.25967162312878556</v>
      </c>
      <c r="S9" s="816"/>
      <c r="T9" s="816">
        <f>'SAME1 Flight Tests 8-27-09'!AS40</f>
        <v>2.0761780775587804</v>
      </c>
      <c r="U9" s="816">
        <f>'SAME1 Flight Tests 8-27-09'!AT40</f>
        <v>0.11661868188901976</v>
      </c>
      <c r="V9" s="806"/>
      <c r="W9" s="805">
        <f>'SAME1 Flight Tests 8-27-09'!BH40</f>
        <v>417.30093380418288</v>
      </c>
      <c r="X9" s="818">
        <f>'SAME1 Flight Tests 8-27-09'!BI40</f>
        <v>1.0800000000000809</v>
      </c>
      <c r="Y9" s="818">
        <f>'SAME1 Flight Tests 8-27-09'!BL40</f>
        <v>9.9489874999992553E-2</v>
      </c>
      <c r="Z9" s="1777">
        <f t="shared" si="0"/>
        <v>0.52128999999999959</v>
      </c>
      <c r="AA9" s="26"/>
    </row>
    <row r="10" spans="1:93" s="2" customFormat="1" ht="16.5" hidden="1" customHeight="1" x14ac:dyDescent="0.25">
      <c r="A10" s="778">
        <v>1</v>
      </c>
      <c r="B10" s="779" t="str">
        <f>'SAME1 Flight Tests 8-27-09'!B30</f>
        <v>Teflon</v>
      </c>
      <c r="C10" s="779">
        <f>'SAME1 Flight Tests 8-27-09'!E30</f>
        <v>26</v>
      </c>
      <c r="D10" s="779" t="str">
        <f>'SAME1 Flight Tests 8-27-09'!F30</f>
        <v>Base line / Aging</v>
      </c>
      <c r="E10" s="779">
        <f>'SAME1 Flight Tests 8-27-09'!L30</f>
        <v>8</v>
      </c>
      <c r="F10" s="804">
        <f>'SAME1 Flight Tests 8-27-09'!M30</f>
        <v>1.4450000000000001</v>
      </c>
      <c r="G10" s="805">
        <f>'SAME1 Flight Tests 8-27-09'!Q30</f>
        <v>35.166666666666664</v>
      </c>
      <c r="H10" s="820">
        <f>'SAME1 Flight Tests 8-27-09'!Z30</f>
        <v>0.81913770000000008</v>
      </c>
      <c r="I10" s="820">
        <f>'SAME1 Flight Tests 8-27-09'!AA30</f>
        <v>-5.0353999999999991E-4</v>
      </c>
      <c r="J10" s="822"/>
      <c r="K10" s="805">
        <f>'SAME1 Flight Tests 8-27-09'!AK30</f>
        <v>1409983.1850205562</v>
      </c>
      <c r="L10" s="805">
        <f>'SAME1 Flight Tests 8-27-09'!AL30</f>
        <v>263.43796766269088</v>
      </c>
      <c r="M10" s="806"/>
      <c r="N10" s="805"/>
      <c r="O10" s="806"/>
      <c r="P10" s="805">
        <f>'SAME1 Flight Tests 8-27-09'!AM30</f>
        <v>13.350610999999997</v>
      </c>
      <c r="Q10" s="816">
        <f>'SAME1 Flight Tests 8-27-09'!AP30</f>
        <v>0.18683766619447323</v>
      </c>
      <c r="R10" s="816">
        <f>'SAME1 Flight Tests 8-27-09'!AQ30</f>
        <v>0.20260508750416512</v>
      </c>
      <c r="S10" s="816"/>
      <c r="T10" s="816">
        <f>'SAME1 Flight Tests 8-27-09'!AS30</f>
        <v>1.329280197104588</v>
      </c>
      <c r="U10" s="816">
        <f>'SAME1 Flight Tests 8-27-09'!AT30</f>
        <v>0.17942025827856098</v>
      </c>
      <c r="V10" s="806"/>
      <c r="W10" s="805">
        <f>'SAME1 Flight Tests 8-27-09'!BH30</f>
        <v>517.61263896959224</v>
      </c>
      <c r="X10" s="818">
        <f>'SAME1 Flight Tests 8-27-09'!BI30</f>
        <v>3.3999999999999586</v>
      </c>
      <c r="Y10" s="818">
        <f>'SAME1 Flight Tests 8-27-09'!BL30</f>
        <v>2.3559901764706168E-2</v>
      </c>
      <c r="Z10" s="1804"/>
      <c r="AA10" s="26"/>
    </row>
    <row r="11" spans="1:93" s="2" customFormat="1" ht="16.5" customHeight="1" x14ac:dyDescent="0.25">
      <c r="A11" s="780">
        <v>2</v>
      </c>
      <c r="B11" s="831" t="str">
        <f>'SAME R Results'!B39</f>
        <v>Kapton</v>
      </c>
      <c r="C11" s="784">
        <f>'SAME R Results'!F39</f>
        <v>70</v>
      </c>
      <c r="D11" s="785" t="str">
        <f>'SAME R Results'!G39</f>
        <v>High temp aged STS det</v>
      </c>
      <c r="E11" s="784">
        <f>'SAME R Results'!K39</f>
        <v>8.1</v>
      </c>
      <c r="F11" s="793">
        <f>'SAME R Results'!L39</f>
        <v>1.48</v>
      </c>
      <c r="G11" s="784">
        <f>'SAME R Results'!R39</f>
        <v>747</v>
      </c>
      <c r="H11" s="821">
        <f>'SAME R Results'!AR39</f>
        <v>0.89775074999999982</v>
      </c>
      <c r="I11" s="821">
        <f>'SAME R Results'!AS39</f>
        <v>4.8226310000000003</v>
      </c>
      <c r="J11" s="821">
        <f>'SAME R Results'!AT39</f>
        <v>5.140595499999999</v>
      </c>
      <c r="K11" s="2067">
        <f>'SAME R Results'!BD39</f>
        <v>1112405.3813294948</v>
      </c>
      <c r="L11" s="784">
        <f>'SAME R Results'!BE39</f>
        <v>179.10369913787741</v>
      </c>
      <c r="M11" s="784">
        <f>'SAME R Results'!BF39</f>
        <v>0</v>
      </c>
      <c r="N11" s="784">
        <f>'SAME R Results'!BG39</f>
        <v>0</v>
      </c>
      <c r="O11" s="789"/>
      <c r="P11" s="784">
        <f>'SAME R Results'!BH39</f>
        <v>7.4545424999999996</v>
      </c>
      <c r="Q11" s="817">
        <f>'SAME R Results'!BI39</f>
        <v>0.16100578273346813</v>
      </c>
      <c r="R11" s="817">
        <f>'SAME R Results'!BJ39</f>
        <v>0.20810873807384611</v>
      </c>
      <c r="S11" s="817">
        <f>'SAME R Results'!BL39</f>
        <v>0</v>
      </c>
      <c r="T11" s="817">
        <f>'SAME R Results'!BM39</f>
        <v>1.6596009485865952</v>
      </c>
      <c r="U11" s="817">
        <f>'SAME R Results'!BN39</f>
        <v>0.14161754256505463</v>
      </c>
      <c r="V11" s="784">
        <f>'SAME R Results'!BR39</f>
        <v>179.10369913787741</v>
      </c>
      <c r="W11" s="1086">
        <f>'SAME R Results'!BZ39</f>
        <v>576.76029004518568</v>
      </c>
      <c r="X11" s="1803">
        <f>'SAME R Results'!CA39</f>
        <v>0</v>
      </c>
      <c r="Y11" s="1803">
        <f>'SAME R Results'!CD39</f>
        <v>0</v>
      </c>
      <c r="Z11" s="1777">
        <f>J11-I11</f>
        <v>0.31796449999999865</v>
      </c>
      <c r="AA11" s="27"/>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row>
    <row r="12" spans="1:93" s="2" customFormat="1" ht="16.5" customHeight="1" x14ac:dyDescent="0.25">
      <c r="A12" s="780">
        <v>2</v>
      </c>
      <c r="B12" s="831" t="str">
        <f>'SAME R Results'!B80</f>
        <v>Kapton</v>
      </c>
      <c r="C12" s="784">
        <f>'SAME R Results'!F80</f>
        <v>92</v>
      </c>
      <c r="D12" s="785" t="str">
        <f>'SAME R Results'!G80</f>
        <v>Baseline STS det</v>
      </c>
      <c r="E12" s="784">
        <f>'SAME R Results'!K80</f>
        <v>8.1</v>
      </c>
      <c r="F12" s="793">
        <f>'SAME R Results'!L80</f>
        <v>1.38</v>
      </c>
      <c r="G12" s="784">
        <f>'SAME R Results'!R80</f>
        <v>35.285714285714285</v>
      </c>
      <c r="H12" s="821">
        <f>'SAME R Results'!AR80</f>
        <v>0.74995434999999999</v>
      </c>
      <c r="I12" s="821">
        <f>'SAME R Results'!AS80</f>
        <v>4.9005890000000001</v>
      </c>
      <c r="J12" s="821">
        <f>'SAME R Results'!AT80</f>
        <v>5.1032875000000004</v>
      </c>
      <c r="K12" s="2067">
        <f>'SAME R Results'!BD80</f>
        <v>1737499.3852767106</v>
      </c>
      <c r="L12" s="784">
        <f>'SAME R Results'!BE80</f>
        <v>85.146338022144931</v>
      </c>
      <c r="M12" s="784">
        <f>'SAME R Results'!BF80</f>
        <v>0</v>
      </c>
      <c r="N12" s="784">
        <f>'SAME R Results'!BG80</f>
        <v>0</v>
      </c>
      <c r="O12" s="789"/>
      <c r="P12" s="784">
        <f>'SAME R Results'!BH80</f>
        <v>1.7533125000000001</v>
      </c>
      <c r="Q12" s="817">
        <f>'SAME R Results'!BI80</f>
        <v>4.9005103969337348E-2</v>
      </c>
      <c r="R12" s="817">
        <f>'SAME R Results'!BJ80</f>
        <v>0.1107174056889626</v>
      </c>
      <c r="S12" s="817">
        <f>'SAME R Results'!BL80</f>
        <v>0</v>
      </c>
      <c r="T12" s="817">
        <f>'SAME R Results'!BM80</f>
        <v>2.4665116237361828</v>
      </c>
      <c r="U12" s="817">
        <f>'SAME R Results'!BN80</f>
        <v>3.2602734095945066E-2</v>
      </c>
      <c r="V12" s="784">
        <f>'SAME R Results'!BR80</f>
        <v>85.146338022144931</v>
      </c>
      <c r="W12" s="1086">
        <f>'SAME R Results'!BZ80</f>
        <v>424.84905390857256</v>
      </c>
      <c r="X12" s="1803">
        <f>'SAME R Results'!CA80</f>
        <v>6.0000000000060005E-2</v>
      </c>
      <c r="Y12" s="1803">
        <f>'SAME R Results'!CD80</f>
        <v>0.17533124999982466</v>
      </c>
      <c r="Z12" s="1777">
        <f>J12-I12</f>
        <v>0.20269850000000034</v>
      </c>
      <c r="AA12" s="27"/>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row>
    <row r="13" spans="1:93" s="2" customFormat="1" ht="16.5" hidden="1" customHeight="1" x14ac:dyDescent="0.25">
      <c r="A13" s="778">
        <v>1</v>
      </c>
      <c r="B13" s="779" t="str">
        <f>'SAME1 Flight Tests 8-27-09'!B34</f>
        <v>Kapton</v>
      </c>
      <c r="C13" s="779">
        <f>'SAME1 Flight Tests 8-27-09'!E34</f>
        <v>29</v>
      </c>
      <c r="D13" s="779" t="str">
        <f>'SAME1 Flight Tests 8-27-09'!F34</f>
        <v>Baseline</v>
      </c>
      <c r="E13" s="779">
        <f>'SAME1 Flight Tests 8-27-09'!L34</f>
        <v>8</v>
      </c>
      <c r="F13" s="804">
        <f>'SAME1 Flight Tests 8-27-09'!M34</f>
        <v>1.38</v>
      </c>
      <c r="G13" s="805">
        <f>'SAME1 Flight Tests 8-27-09'!Q34</f>
        <v>38.166666666666664</v>
      </c>
      <c r="H13" s="820">
        <f>'SAME1 Flight Tests 8-27-09'!Z34</f>
        <v>3.6637120000000003</v>
      </c>
      <c r="I13" s="820">
        <f>'SAME1 Flight Tests 8-27-09'!AA34</f>
        <v>-6.4086874999999988E-4</v>
      </c>
      <c r="J13" s="822"/>
      <c r="K13" s="805">
        <f>'SAME1 Flight Tests 8-27-09'!AK34</f>
        <v>2574776.2051404528</v>
      </c>
      <c r="L13" s="805">
        <f>'SAME1 Flight Tests 8-27-09'!AL34</f>
        <v>242.4741726367576</v>
      </c>
      <c r="M13" s="806"/>
      <c r="N13" s="805"/>
      <c r="O13" s="806"/>
      <c r="P13" s="805">
        <f>'SAME1 Flight Tests 8-27-09'!AM34</f>
        <v>11.3709375</v>
      </c>
      <c r="Q13" s="816">
        <f>'SAME1 Flight Tests 8-27-09'!AP34</f>
        <v>9.4172911864210257E-2</v>
      </c>
      <c r="R13" s="816">
        <f>'SAME1 Flight Tests 8-27-09'!AQ34</f>
        <v>0.18182992084451238</v>
      </c>
      <c r="S13" s="816"/>
      <c r="T13" s="816">
        <f>'SAME1 Flight Tests 8-27-09'!AS34</f>
        <v>2.2504596741074545</v>
      </c>
      <c r="U13" s="816">
        <f>'SAME1 Flight Tests 8-27-09'!AT34</f>
        <v>6.7772939709597191E-2</v>
      </c>
      <c r="V13" s="806"/>
      <c r="W13" s="805">
        <f>'SAME1 Flight Tests 8-27-09'!BH34</f>
        <v>418.31918332608569</v>
      </c>
      <c r="X13" s="818">
        <f>'SAME1 Flight Tests 8-27-09'!BI34</f>
        <v>1.1600000000000499</v>
      </c>
      <c r="Y13" s="818">
        <f>'SAME1 Flight Tests 8-27-09'!BL34</f>
        <v>5.8815193965514712E-2</v>
      </c>
      <c r="Z13" s="1804"/>
      <c r="AA13" s="26"/>
    </row>
    <row r="14" spans="1:93" s="2" customFormat="1" ht="16.5" customHeight="1" x14ac:dyDescent="0.25">
      <c r="A14" s="780">
        <v>2</v>
      </c>
      <c r="B14" s="831" t="str">
        <f>'SAME R Results'!B120</f>
        <v>Kapton</v>
      </c>
      <c r="C14" s="784">
        <f>'SAME R Results'!F120</f>
        <v>112</v>
      </c>
      <c r="D14" s="785" t="str">
        <f>'SAME R Results'!G120</f>
        <v>low flow run w STS</v>
      </c>
      <c r="E14" s="784">
        <f>'SAME R Results'!K120</f>
        <v>2</v>
      </c>
      <c r="F14" s="793">
        <f>'SAME R Results'!L120</f>
        <v>1.48</v>
      </c>
      <c r="G14" s="784">
        <f>'SAME R Results'!R120</f>
        <v>22.285714285714285</v>
      </c>
      <c r="H14" s="821">
        <f>'SAME R Results'!AR120</f>
        <v>5.4159850000000009</v>
      </c>
      <c r="I14" s="821">
        <f>'SAME R Results'!AS120</f>
        <v>4.5750275</v>
      </c>
      <c r="J14" s="821">
        <f>'SAME R Results'!AT120</f>
        <v>5.1413255000000007</v>
      </c>
      <c r="K14" s="2067">
        <f>'SAME R Results'!BD120</f>
        <v>1615017.6733915848</v>
      </c>
      <c r="L14" s="784">
        <f>'SAME R Results'!BE120</f>
        <v>307.8509299586508</v>
      </c>
      <c r="M14" s="784">
        <f>'SAME R Results'!BF120</f>
        <v>0</v>
      </c>
      <c r="N14" s="784">
        <f>'SAME R Results'!BG120</f>
        <v>0</v>
      </c>
      <c r="O14" s="789"/>
      <c r="P14" s="784">
        <f>'SAME R Results'!BH120</f>
        <v>28.287495</v>
      </c>
      <c r="Q14" s="817">
        <f>'SAME R Results'!BI120</f>
        <v>0.19061768489019365</v>
      </c>
      <c r="R14" s="817">
        <f>'SAME R Results'!BJ120</f>
        <v>0.28666637066468903</v>
      </c>
      <c r="S14" s="817">
        <f>'SAME R Results'!BL120</f>
        <v>0</v>
      </c>
      <c r="T14" s="817">
        <f>'SAME R Results'!BM120</f>
        <v>1.8941825311333986</v>
      </c>
      <c r="U14" s="817">
        <f>'SAME R Results'!BN120</f>
        <v>0.15543771805529163</v>
      </c>
      <c r="V14" s="784">
        <f>'SAME R Results'!BR120</f>
        <v>307.8509299586508</v>
      </c>
      <c r="W14" s="1086">
        <f>'SAME R Results'!BZ120</f>
        <v>583.20436719326278</v>
      </c>
      <c r="X14" s="1803">
        <f>'SAME R Results'!CA120</f>
        <v>2.4199999999999777</v>
      </c>
      <c r="Y14" s="1803">
        <f>'SAME R Results'!CD120</f>
        <v>7.0134285123967591E-2</v>
      </c>
      <c r="Z14" s="1777">
        <f>J14-I14</f>
        <v>0.56629800000000063</v>
      </c>
      <c r="AA14" s="27"/>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row>
    <row r="15" spans="1:93" s="2" customFormat="1" ht="16.5" customHeight="1" x14ac:dyDescent="0.25">
      <c r="A15" s="780">
        <v>2</v>
      </c>
      <c r="B15" s="831" t="str">
        <f>'SAME R Results'!B122</f>
        <v>Kapton</v>
      </c>
      <c r="C15" s="784">
        <f>'SAME R Results'!F122</f>
        <v>114</v>
      </c>
      <c r="D15" s="785" t="str">
        <f>'SAME R Results'!G122</f>
        <v>low flow run w STS no Ptrak</v>
      </c>
      <c r="E15" s="784">
        <f>'SAME R Results'!K122</f>
        <v>2</v>
      </c>
      <c r="F15" s="793">
        <f>'SAME R Results'!L122</f>
        <v>1.43</v>
      </c>
      <c r="G15" s="784">
        <f>'SAME R Results'!R122</f>
        <v>28.285714285714285</v>
      </c>
      <c r="H15" s="821">
        <f>'SAME R Results'!AR122</f>
        <v>0.76524354999999988</v>
      </c>
      <c r="I15" s="821">
        <f>'SAME R Results'!AS122</f>
        <v>4.9595634999999998</v>
      </c>
      <c r="J15" s="821">
        <f>'SAME R Results'!AT122</f>
        <v>5.1737520000000021</v>
      </c>
      <c r="K15" s="2067" t="e">
        <f>'SAME R Results'!BD122</f>
        <v>#VALUE!</v>
      </c>
      <c r="L15" s="784">
        <f>'SAME R Results'!BE122</f>
        <v>81.033945832324562</v>
      </c>
      <c r="M15" s="784">
        <f>'SAME R Results'!BF122</f>
        <v>0</v>
      </c>
      <c r="N15" s="784">
        <f>'SAME R Results'!BG122</f>
        <v>0</v>
      </c>
      <c r="O15" s="789"/>
      <c r="P15" s="784">
        <f>'SAME R Results'!BH122</f>
        <v>2.3453549999999996</v>
      </c>
      <c r="Q15" s="817">
        <f>'SAME R Results'!BI122</f>
        <v>0</v>
      </c>
      <c r="R15" s="817">
        <f>'SAME R Results'!BJ122</f>
        <v>0</v>
      </c>
      <c r="S15" s="817">
        <f>'SAME R Results'!BL122</f>
        <v>0</v>
      </c>
      <c r="T15" s="817">
        <f>'SAME R Results'!BM122</f>
        <v>0</v>
      </c>
      <c r="U15" s="817">
        <f>'SAME R Results'!BN122</f>
        <v>0</v>
      </c>
      <c r="V15" s="784">
        <f>'SAME R Results'!BR122</f>
        <v>81.033945832324562</v>
      </c>
      <c r="W15" s="1086">
        <f>'SAME R Results'!BZ122</f>
        <v>497.24008696531865</v>
      </c>
      <c r="X15" s="1803">
        <f>'SAME R Results'!CA122</f>
        <v>0.50333333333341113</v>
      </c>
      <c r="Y15" s="1803">
        <f>'SAME R Results'!CD122</f>
        <v>2.7957874172181107E-2</v>
      </c>
      <c r="Z15" s="1777">
        <f>J15-I15</f>
        <v>0.21418850000000234</v>
      </c>
      <c r="AA15" s="27"/>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row>
    <row r="16" spans="1:93" s="2" customFormat="1" ht="16.5" hidden="1" customHeight="1" x14ac:dyDescent="0.25">
      <c r="A16" s="778">
        <v>1</v>
      </c>
      <c r="B16" s="779" t="str">
        <f>'SAME1 Flight Tests 8-27-09'!B38</f>
        <v>Lampwick</v>
      </c>
      <c r="C16" s="779">
        <f>'SAME1 Flight Tests 8-27-09'!E38</f>
        <v>32</v>
      </c>
      <c r="D16" s="779" t="str">
        <f>'SAME1 Flight Tests 8-27-09'!F38</f>
        <v>Baseline</v>
      </c>
      <c r="E16" s="779">
        <f>'SAME1 Flight Tests 8-27-09'!L38</f>
        <v>8</v>
      </c>
      <c r="F16" s="804">
        <f>'SAME1 Flight Tests 8-27-09'!M38</f>
        <v>1.2450000000000001</v>
      </c>
      <c r="G16" s="805">
        <f>'SAME1 Flight Tests 8-27-09'!Q38</f>
        <v>62.666666666666664</v>
      </c>
      <c r="H16" s="820">
        <f>'SAME1 Flight Tests 8-27-09'!Z38</f>
        <v>6.2419269999999996</v>
      </c>
      <c r="I16" s="820">
        <f>'SAME1 Flight Tests 8-27-09'!AA38</f>
        <v>-7.0190420000000001E-4</v>
      </c>
      <c r="J16" s="822"/>
      <c r="K16" s="805">
        <f>'SAME1 Flight Tests 8-27-09'!AK38</f>
        <v>1876277.1679931821</v>
      </c>
      <c r="L16" s="805">
        <f>'SAME1 Flight Tests 8-27-09'!AL38</f>
        <v>382.01317813143794</v>
      </c>
      <c r="M16" s="806"/>
      <c r="N16" s="805"/>
      <c r="O16" s="806"/>
      <c r="P16" s="805">
        <f>'SAME1 Flight Tests 8-27-09'!AM38</f>
        <v>29.251232351897851</v>
      </c>
      <c r="Q16" s="816">
        <f>'SAME1 Flight Tests 8-27-09'!AP38</f>
        <v>0.20360167711257149</v>
      </c>
      <c r="R16" s="816">
        <f>'SAME1 Flight Tests 8-27-09'!AQ38</f>
        <v>0.31102232794081452</v>
      </c>
      <c r="S16" s="816"/>
      <c r="T16" s="816">
        <f>'SAME1 Flight Tests 8-27-09'!AS38</f>
        <v>1.9173073768130833</v>
      </c>
      <c r="U16" s="816">
        <f>'SAME1 Flight Tests 8-27-09'!AT38</f>
        <v>0.16473134438845458</v>
      </c>
      <c r="V16" s="806"/>
      <c r="W16" s="805">
        <f>'SAME1 Flight Tests 8-27-09'!BH38</f>
        <v>258.64706119544206</v>
      </c>
      <c r="X16" s="818">
        <f>'SAME1 Flight Tests 8-27-09'!BI38</f>
        <v>0.8599999999999719</v>
      </c>
      <c r="Y16" s="818">
        <f>'SAME1 Flight Tests 8-27-09'!BL38</f>
        <v>0.20407836524580564</v>
      </c>
      <c r="Z16" s="1804"/>
      <c r="AA16" s="26"/>
    </row>
    <row r="17" spans="1:93" s="2" customFormat="1" ht="16.5" customHeight="1" x14ac:dyDescent="0.25">
      <c r="A17" s="778">
        <v>1</v>
      </c>
      <c r="B17" s="779" t="str">
        <f>'SAME1 Flight Tests 8-27-09'!B37</f>
        <v>Lampwick</v>
      </c>
      <c r="C17" s="779">
        <f>'SAME1 Flight Tests 8-27-09'!E37</f>
        <v>31</v>
      </c>
      <c r="D17" s="779" t="str">
        <f>'SAME1 Flight Tests 8-27-09'!F37</f>
        <v>Air flow down (4)</v>
      </c>
      <c r="E17" s="779">
        <f>'SAME1 Flight Tests 8-27-09'!L37</f>
        <v>4</v>
      </c>
      <c r="F17" s="804">
        <f>'SAME1 Flight Tests 8-27-09'!M37</f>
        <v>1.2450000000000001</v>
      </c>
      <c r="G17" s="805">
        <f>'SAME1 Flight Tests 8-27-09'!Q37</f>
        <v>11</v>
      </c>
      <c r="H17" s="820">
        <f>'SAME1 Flight Tests 8-27-09'!Z37</f>
        <v>6.2319949999999986</v>
      </c>
      <c r="I17" s="820">
        <f>'SAME1 Flight Tests 8-27-09'!AA37</f>
        <v>4.5496626666666673</v>
      </c>
      <c r="J17" s="1971">
        <v>5.133</v>
      </c>
      <c r="K17" s="2066">
        <f>'SAME1 Flight Tests 8-27-09'!AK37</f>
        <v>1644842.7294187157</v>
      </c>
      <c r="L17" s="805">
        <f>'SAME1 Flight Tests 8-27-09'!AL37</f>
        <v>244.38265833948313</v>
      </c>
      <c r="M17" s="806"/>
      <c r="N17" s="805"/>
      <c r="O17" s="806"/>
      <c r="P17" s="805" t="e">
        <f>'SAME1 Flight Tests 8-27-09'!AM37</f>
        <v>#DIV/0!</v>
      </c>
      <c r="Q17" s="816">
        <f>'SAME1 Flight Tests 8-27-09'!AP37</f>
        <v>0.14857509108232342</v>
      </c>
      <c r="R17" s="816" t="e">
        <f>'SAME1 Flight Tests 8-27-09'!AQ37</f>
        <v>#DIV/0!</v>
      </c>
      <c r="S17" s="816"/>
      <c r="T17" s="816" t="e">
        <f>'SAME1 Flight Tests 8-27-09'!AS37</f>
        <v>#DIV/0!</v>
      </c>
      <c r="U17" s="816" t="e">
        <f>'SAME1 Flight Tests 8-27-09'!AT37</f>
        <v>#DIV/0!</v>
      </c>
      <c r="V17" s="806"/>
      <c r="W17" s="805" t="str">
        <f>'SAME1 Flight Tests 8-27-09'!BH37</f>
        <v>??</v>
      </c>
      <c r="X17" s="818">
        <f>'SAME1 Flight Tests 8-27-09'!BI37</f>
        <v>0.7899999999999574</v>
      </c>
      <c r="Y17" s="818">
        <f>'SAME1 Flight Tests 8-27-09'!BL37</f>
        <v>0</v>
      </c>
      <c r="Z17" s="1777">
        <f t="shared" ref="Z17:Z18" si="1">J17-I17</f>
        <v>0.58333733333333271</v>
      </c>
      <c r="AA17" s="26"/>
    </row>
    <row r="18" spans="1:93" s="2" customFormat="1" ht="16.5" customHeight="1" x14ac:dyDescent="0.25">
      <c r="A18" s="778">
        <v>1</v>
      </c>
      <c r="B18" s="779" t="str">
        <f>'SAME1 Flight Tests 8-27-09'!B41</f>
        <v>Lampwick</v>
      </c>
      <c r="C18" s="779">
        <f>'SAME1 Flight Tests 8-27-09'!E41</f>
        <v>34</v>
      </c>
      <c r="D18" s="779" t="str">
        <f>'SAME1 Flight Tests 8-27-09'!F41</f>
        <v>lower flow (2)</v>
      </c>
      <c r="E18" s="779">
        <f>'SAME1 Flight Tests 8-27-09'!L41</f>
        <v>2</v>
      </c>
      <c r="F18" s="804">
        <f>'SAME1 Flight Tests 8-27-09'!M41</f>
        <v>1.2450000000000001</v>
      </c>
      <c r="G18" s="805">
        <f>'SAME1 Flight Tests 8-27-09'!Q41</f>
        <v>45.666666666666664</v>
      </c>
      <c r="H18" s="820">
        <f>'SAME1 Flight Tests 8-27-09'!Z41</f>
        <v>6.2472994999999996</v>
      </c>
      <c r="I18" s="820">
        <f>'SAME1 Flight Tests 8-27-09'!AA41</f>
        <v>4.6678009999999999</v>
      </c>
      <c r="J18" s="1971">
        <v>5.133</v>
      </c>
      <c r="K18" s="2066">
        <f>'SAME1 Flight Tests 8-27-09'!AK41</f>
        <v>1162148.7250497313</v>
      </c>
      <c r="L18" s="805">
        <f>'SAME1 Flight Tests 8-27-09'!AL41</f>
        <v>190.12985727339534</v>
      </c>
      <c r="M18" s="806"/>
      <c r="N18" s="805"/>
      <c r="O18" s="806"/>
      <c r="P18" s="805">
        <f>'SAME1 Flight Tests 8-27-09'!AM41</f>
        <v>18.14754818881114</v>
      </c>
      <c r="Q18" s="816">
        <f>'SAME1 Flight Tests 8-27-09'!AP41</f>
        <v>0.16360200134045599</v>
      </c>
      <c r="R18" s="816">
        <f>'SAME1 Flight Tests 8-27-09'!AQ41</f>
        <v>0.31119147379012313</v>
      </c>
      <c r="S18" s="816"/>
      <c r="T18" s="816">
        <f>'SAME1 Flight Tests 8-27-09'!AS41</f>
        <v>2.22967354965495</v>
      </c>
      <c r="U18" s="816">
        <f>'SAME1 Flight Tests 8-27-09'!AT41</f>
        <v>0.11862304648393515</v>
      </c>
      <c r="V18" s="806"/>
      <c r="W18" s="805">
        <f>'SAME1 Flight Tests 8-27-09'!BH41</f>
        <v>258.45198005359714</v>
      </c>
      <c r="X18" s="818">
        <f>'SAME1 Flight Tests 8-27-09'!BI41</f>
        <v>0.79999999999991189</v>
      </c>
      <c r="Y18" s="818">
        <f>'SAME1 Flight Tests 8-27-09'!BL41</f>
        <v>0.13610661141609853</v>
      </c>
      <c r="Z18" s="1777">
        <f t="shared" si="1"/>
        <v>0.46519900000000014</v>
      </c>
      <c r="AA18" s="26"/>
    </row>
    <row r="19" spans="1:93" s="2" customFormat="1" ht="16.5" hidden="1" customHeight="1" x14ac:dyDescent="0.25">
      <c r="A19" s="778">
        <v>1</v>
      </c>
      <c r="B19" s="779" t="str">
        <f>'SAME1 Flight Tests 8-27-09'!B42</f>
        <v>Silicone</v>
      </c>
      <c r="C19" s="779">
        <f>'SAME1 Flight Tests 8-27-09'!E42</f>
        <v>35</v>
      </c>
      <c r="D19" s="779" t="str">
        <f>'SAME1 Flight Tests 8-27-09'!F42</f>
        <v>High temp  aging</v>
      </c>
      <c r="E19" s="779">
        <f>'SAME1 Flight Tests 8-27-09'!L42</f>
        <v>8</v>
      </c>
      <c r="F19" s="804">
        <f>'SAME1 Flight Tests 8-27-09'!M42</f>
        <v>1.38</v>
      </c>
      <c r="G19" s="805">
        <f>'SAME1 Flight Tests 8-27-09'!Q42</f>
        <v>70</v>
      </c>
      <c r="H19" s="820">
        <f>'SAME1 Flight Tests 8-27-09'!Z42</f>
        <v>6.2120555555555566</v>
      </c>
      <c r="I19" s="820">
        <f>'SAME1 Flight Tests 8-27-09'!AA42</f>
        <v>-7.9684738888888891E-4</v>
      </c>
      <c r="J19" s="822"/>
      <c r="K19" s="805">
        <f>'SAME1 Flight Tests 8-27-09'!AK42</f>
        <v>1937388.9537898961</v>
      </c>
      <c r="L19" s="805">
        <f>'SAME1 Flight Tests 8-27-09'!AL42</f>
        <v>402.51477832999217</v>
      </c>
      <c r="M19" s="806"/>
      <c r="N19" s="805"/>
      <c r="O19" s="806"/>
      <c r="P19" s="805">
        <f>'SAME1 Flight Tests 8-27-09'!AM42</f>
        <v>65.466234738484687</v>
      </c>
      <c r="Q19" s="816">
        <f>'SAME1 Flight Tests 8-27-09'!AP42</f>
        <v>0.20776147068589287</v>
      </c>
      <c r="R19" s="816">
        <f>'SAME1 Flight Tests 8-27-09'!AQ42</f>
        <v>0.41677463931388736</v>
      </c>
      <c r="S19" s="816"/>
      <c r="T19" s="816">
        <f>'SAME1 Flight Tests 8-27-09'!AS42</f>
        <v>2.3033372123912739</v>
      </c>
      <c r="U19" s="816">
        <f>'SAME1 Flight Tests 8-27-09'!AT42</f>
        <v>0.14668877242225253</v>
      </c>
      <c r="V19" s="806"/>
      <c r="W19" s="805">
        <f>'SAME1 Flight Tests 8-27-09'!BH42</f>
        <v>414.40573439849373</v>
      </c>
      <c r="X19" s="818">
        <f>'SAME1 Flight Tests 8-27-09'!BI42</f>
        <v>0.12999999999996348</v>
      </c>
      <c r="Y19" s="818">
        <f>'SAME1 Flight Tests 8-27-09'!BL42</f>
        <v>3.0215185263924496</v>
      </c>
      <c r="Z19" s="1804"/>
      <c r="AA19" s="26"/>
    </row>
    <row r="20" spans="1:93" s="2" customFormat="1" ht="16.5" hidden="1" customHeight="1" x14ac:dyDescent="0.25">
      <c r="A20" s="778">
        <v>1</v>
      </c>
      <c r="B20" s="779" t="str">
        <f>'SAME1 Flight Tests 8-27-09'!B44</f>
        <v>DBP</v>
      </c>
      <c r="C20" s="779">
        <f>'SAME1 Flight Tests 8-27-09'!E44</f>
        <v>36</v>
      </c>
      <c r="D20" s="779" t="str">
        <f>'SAME1 Flight Tests 8-27-09'!F44</f>
        <v>baseline</v>
      </c>
      <c r="E20" s="779">
        <f>'SAME1 Flight Tests 8-27-09'!L44</f>
        <v>8</v>
      </c>
      <c r="F20" s="804">
        <f>'SAME1 Flight Tests 8-27-09'!M44</f>
        <v>1.18</v>
      </c>
      <c r="G20" s="805">
        <f>'SAME1 Flight Tests 8-27-09'!Q44</f>
        <v>50</v>
      </c>
      <c r="H20" s="820">
        <f>'SAME1 Flight Tests 8-27-09'!Z44</f>
        <v>6.243179500000001</v>
      </c>
      <c r="I20" s="820">
        <f>'SAME1 Flight Tests 8-27-09'!AA44</f>
        <v>-6.7138659999999993E-4</v>
      </c>
      <c r="J20" s="822"/>
      <c r="K20" s="805">
        <f>'SAME1 Flight Tests 8-27-09'!AK44</f>
        <v>0</v>
      </c>
      <c r="L20" s="805">
        <f>'SAME1 Flight Tests 8-27-09'!AL44</f>
        <v>0</v>
      </c>
      <c r="M20" s="806"/>
      <c r="N20" s="805"/>
      <c r="O20" s="806"/>
      <c r="P20" s="805">
        <f>'SAME1 Flight Tests 8-27-09'!AM44</f>
        <v>0</v>
      </c>
      <c r="Q20" s="816">
        <f>'SAME1 Flight Tests 8-27-09'!AP44</f>
        <v>0</v>
      </c>
      <c r="R20" s="816">
        <f>'SAME1 Flight Tests 8-27-09'!AQ44</f>
        <v>0</v>
      </c>
      <c r="S20" s="816"/>
      <c r="T20" s="816">
        <f>'SAME1 Flight Tests 8-27-09'!AS44</f>
        <v>0</v>
      </c>
      <c r="U20" s="816">
        <f>'SAME1 Flight Tests 8-27-09'!AT44</f>
        <v>0</v>
      </c>
      <c r="V20" s="806"/>
      <c r="W20" s="805">
        <f>'SAME1 Flight Tests 8-27-09'!BH44</f>
        <v>194.2741402886966</v>
      </c>
      <c r="X20" s="818" t="str">
        <f>'SAME1 Flight Tests 8-27-09'!BI44</f>
        <v>NA</v>
      </c>
      <c r="Y20" s="818">
        <f>'SAME1 Flight Tests 8-27-09'!BL44</f>
        <v>0</v>
      </c>
      <c r="Z20" s="1804"/>
      <c r="AA20" s="26"/>
    </row>
    <row r="21" spans="1:93" s="2" customFormat="1" ht="16.5" customHeight="1" x14ac:dyDescent="0.25">
      <c r="A21" s="780">
        <v>2</v>
      </c>
      <c r="B21" s="1806" t="str">
        <f>'SAME R Results'!B37</f>
        <v>Lampwick</v>
      </c>
      <c r="C21" s="784">
        <f>'SAME R Results'!F37</f>
        <v>68</v>
      </c>
      <c r="D21" s="785" t="str">
        <f>'SAME R Results'!G37</f>
        <v>High temp aged STS det</v>
      </c>
      <c r="E21" s="784">
        <f>'SAME R Results'!K37</f>
        <v>8.1</v>
      </c>
      <c r="F21" s="793">
        <f>'SAME R Results'!L37</f>
        <v>1.28</v>
      </c>
      <c r="G21" s="784">
        <f>'SAME R Results'!R37</f>
        <v>747.14285714285711</v>
      </c>
      <c r="H21" s="821">
        <f>'SAME R Results'!AR37</f>
        <v>6.2574299999999994</v>
      </c>
      <c r="I21" s="821">
        <f>'SAME R Results'!AS37</f>
        <v>4.5798335000000003</v>
      </c>
      <c r="J21" s="821">
        <f>'SAME R Results'!AT37</f>
        <v>5.1029809999999989</v>
      </c>
      <c r="K21" s="2067">
        <f>'SAME R Results'!BD37</f>
        <v>1251718.8795930552</v>
      </c>
      <c r="L21" s="784">
        <f>'SAME R Results'!BE37</f>
        <v>287.95164607953711</v>
      </c>
      <c r="M21" s="784">
        <f>'SAME R Results'!BF37</f>
        <v>1.865889975</v>
      </c>
      <c r="N21" s="784">
        <f>'SAME R Results'!BG37</f>
        <v>0.42801485499999992</v>
      </c>
      <c r="O21" s="789"/>
      <c r="P21" s="784">
        <f>'SAME R Results'!BH37</f>
        <v>35.147288413873866</v>
      </c>
      <c r="Q21" s="817">
        <f>'SAME R Results'!BI37</f>
        <v>0.23004498116474259</v>
      </c>
      <c r="R21" s="817">
        <f>'SAME R Results'!BJ37</f>
        <v>0.3771048633840024</v>
      </c>
      <c r="S21" s="817">
        <f>'SAME R Results'!BL37</f>
        <v>4.3594047103809057</v>
      </c>
      <c r="T21" s="817">
        <f>'SAME R Results'!BM37</f>
        <v>2.0198596954229169</v>
      </c>
      <c r="U21" s="817">
        <f>'SAME R Results'!BN37</f>
        <v>0.17967517541300185</v>
      </c>
      <c r="V21" s="784">
        <f>'SAME R Results'!BR37</f>
        <v>287.95164607953711</v>
      </c>
      <c r="W21" s="1086">
        <f>'SAME R Results'!BZ37</f>
        <v>297.38147020835208</v>
      </c>
      <c r="X21" s="1803">
        <f>'SAME R Results'!CA37</f>
        <v>0</v>
      </c>
      <c r="Y21" s="1803">
        <f>'SAME R Results'!CD37</f>
        <v>0</v>
      </c>
      <c r="Z21" s="1777">
        <f>J21-I21</f>
        <v>0.52314749999999854</v>
      </c>
      <c r="AA21" s="27"/>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row>
    <row r="22" spans="1:93" s="2" customFormat="1" ht="16.5" hidden="1" customHeight="1" x14ac:dyDescent="0.25">
      <c r="A22" s="778">
        <v>1</v>
      </c>
      <c r="B22" s="779" t="str">
        <f>'SAME1 Flight Tests 8-27-09'!B47</f>
        <v>DBP</v>
      </c>
      <c r="C22" s="779">
        <f>'SAME1 Flight Tests 8-27-09'!E47</f>
        <v>38</v>
      </c>
      <c r="D22" s="779" t="str">
        <f>'SAME1 Flight Tests 8-27-09'!F47</f>
        <v>low flow aging</v>
      </c>
      <c r="E22" s="779">
        <f>'SAME1 Flight Tests 8-27-09'!L47</f>
        <v>4</v>
      </c>
      <c r="F22" s="804">
        <f>'SAME1 Flight Tests 8-27-09'!M47</f>
        <v>1.18</v>
      </c>
      <c r="G22" s="805">
        <f>'SAME1 Flight Tests 8-27-09'!Q47</f>
        <v>49</v>
      </c>
      <c r="H22" s="820">
        <f>'SAME1 Flight Tests 8-27-09'!Z47</f>
        <v>6.2530373684210536</v>
      </c>
      <c r="I22" s="820">
        <f>'SAME1 Flight Tests 8-27-09'!AA47</f>
        <v>-6.7459884210526323E-4</v>
      </c>
      <c r="J22" s="822"/>
      <c r="K22" s="805">
        <f>'SAME1 Flight Tests 8-27-09'!AK47</f>
        <v>0</v>
      </c>
      <c r="L22" s="805">
        <f>'SAME1 Flight Tests 8-27-09'!AL47</f>
        <v>0</v>
      </c>
      <c r="M22" s="806"/>
      <c r="N22" s="805"/>
      <c r="O22" s="806"/>
      <c r="P22" s="805">
        <f>'SAME1 Flight Tests 8-27-09'!AM47</f>
        <v>0</v>
      </c>
      <c r="Q22" s="816">
        <f>'SAME1 Flight Tests 8-27-09'!AP47</f>
        <v>0</v>
      </c>
      <c r="R22" s="816">
        <f>'SAME1 Flight Tests 8-27-09'!AQ47</f>
        <v>0</v>
      </c>
      <c r="S22" s="816"/>
      <c r="T22" s="816">
        <f>'SAME1 Flight Tests 8-27-09'!AS47</f>
        <v>0</v>
      </c>
      <c r="U22" s="816">
        <f>'SAME1 Flight Tests 8-27-09'!AT47</f>
        <v>0</v>
      </c>
      <c r="V22" s="806"/>
      <c r="W22" s="805">
        <f>'SAME1 Flight Tests 8-27-09'!BH47</f>
        <v>194.81059937263933</v>
      </c>
      <c r="X22" s="818" t="str">
        <f>'SAME1 Flight Tests 8-27-09'!BI47</f>
        <v>NA</v>
      </c>
      <c r="Y22" s="818">
        <f>'SAME1 Flight Tests 8-27-09'!BL47</f>
        <v>0</v>
      </c>
      <c r="Z22" s="1804"/>
      <c r="AA22" s="26"/>
    </row>
    <row r="23" spans="1:93" s="2" customFormat="1" ht="16.5" hidden="1" customHeight="1" x14ac:dyDescent="0.25">
      <c r="A23" s="778">
        <v>1</v>
      </c>
      <c r="B23" s="779" t="str">
        <f>'SAME1 Flight Tests 8-27-09'!B49</f>
        <v>DBP</v>
      </c>
      <c r="C23" s="779">
        <f>'SAME1 Flight Tests 8-27-09'!E49</f>
        <v>39</v>
      </c>
      <c r="D23" s="779" t="str">
        <f>'SAME1 Flight Tests 8-27-09'!F49</f>
        <v>baseline repeat</v>
      </c>
      <c r="E23" s="779">
        <f>'SAME1 Flight Tests 8-27-09'!L49</f>
        <v>8</v>
      </c>
      <c r="F23" s="804">
        <f>'SAME1 Flight Tests 8-27-09'!M49</f>
        <v>1.18</v>
      </c>
      <c r="G23" s="805">
        <f>'SAME1 Flight Tests 8-27-09'!Q49</f>
        <v>58</v>
      </c>
      <c r="H23" s="820">
        <f>'SAME1 Flight Tests 8-27-09'!Z49</f>
        <v>6.2357650000000007</v>
      </c>
      <c r="I23" s="820">
        <f>'SAME1 Flight Tests 8-27-09'!AA49</f>
        <v>-5.6457529999999999E-4</v>
      </c>
      <c r="J23" s="822"/>
      <c r="K23" s="805">
        <f>'SAME1 Flight Tests 8-27-09'!AK49</f>
        <v>0</v>
      </c>
      <c r="L23" s="805">
        <f>'SAME1 Flight Tests 8-27-09'!AL49</f>
        <v>0</v>
      </c>
      <c r="M23" s="806"/>
      <c r="N23" s="805"/>
      <c r="O23" s="806"/>
      <c r="P23" s="805">
        <f>'SAME1 Flight Tests 8-27-09'!AM49</f>
        <v>0</v>
      </c>
      <c r="Q23" s="816">
        <f>'SAME1 Flight Tests 8-27-09'!AP49</f>
        <v>0</v>
      </c>
      <c r="R23" s="816">
        <f>'SAME1 Flight Tests 8-27-09'!AQ49</f>
        <v>0</v>
      </c>
      <c r="S23" s="816"/>
      <c r="T23" s="816">
        <f>'SAME1 Flight Tests 8-27-09'!AS49</f>
        <v>0</v>
      </c>
      <c r="U23" s="816">
        <f>'SAME1 Flight Tests 8-27-09'!AT49</f>
        <v>0</v>
      </c>
      <c r="V23" s="806"/>
      <c r="W23" s="805" t="str">
        <f>'SAME1 Flight Tests 8-27-09'!BH49</f>
        <v>??</v>
      </c>
      <c r="X23" s="818" t="str">
        <f>'SAME1 Flight Tests 8-27-09'!BI49</f>
        <v>NA</v>
      </c>
      <c r="Y23" s="818">
        <f>'SAME1 Flight Tests 8-27-09'!BL49</f>
        <v>0</v>
      </c>
      <c r="Z23" s="1804"/>
      <c r="AA23" s="26"/>
    </row>
    <row r="24" spans="1:93" s="2" customFormat="1" ht="16.5" hidden="1" customHeight="1" x14ac:dyDescent="0.25">
      <c r="A24" s="778">
        <v>1</v>
      </c>
      <c r="B24" s="779" t="str">
        <f>'SAME1 Flight Tests 8-27-09'!B51</f>
        <v>DBP</v>
      </c>
      <c r="C24" s="779">
        <f>'SAME1 Flight Tests 8-27-09'!E51</f>
        <v>40</v>
      </c>
      <c r="D24" s="779" t="str">
        <f>'SAME1 Flight Tests 8-27-09'!F51</f>
        <v>low flow aging</v>
      </c>
      <c r="E24" s="779">
        <f>'SAME1 Flight Tests 8-27-09'!L51</f>
        <v>2</v>
      </c>
      <c r="F24" s="804">
        <f>'SAME1 Flight Tests 8-27-09'!M51</f>
        <v>1.18</v>
      </c>
      <c r="G24" s="805">
        <f>'SAME1 Flight Tests 8-27-09'!Q51</f>
        <v>44</v>
      </c>
      <c r="H24" s="820">
        <f>'SAME1 Flight Tests 8-27-09'!Z51</f>
        <v>6.2543949999999997</v>
      </c>
      <c r="I24" s="820">
        <f>'SAME1 Flight Tests 8-27-09'!AA51</f>
        <v>-6.1035164999999976E-4</v>
      </c>
      <c r="J24" s="822"/>
      <c r="K24" s="805">
        <f>'SAME1 Flight Tests 8-27-09'!AK51</f>
        <v>0</v>
      </c>
      <c r="L24" s="805">
        <f>'SAME1 Flight Tests 8-27-09'!AL51</f>
        <v>0</v>
      </c>
      <c r="M24" s="806"/>
      <c r="N24" s="805"/>
      <c r="O24" s="806"/>
      <c r="P24" s="805">
        <f>'SAME1 Flight Tests 8-27-09'!AM51</f>
        <v>0</v>
      </c>
      <c r="Q24" s="816">
        <f>'SAME1 Flight Tests 8-27-09'!AP51</f>
        <v>0</v>
      </c>
      <c r="R24" s="816">
        <f>'SAME1 Flight Tests 8-27-09'!AQ51</f>
        <v>0</v>
      </c>
      <c r="S24" s="816"/>
      <c r="T24" s="816">
        <f>'SAME1 Flight Tests 8-27-09'!AS51</f>
        <v>0</v>
      </c>
      <c r="U24" s="816">
        <f>'SAME1 Flight Tests 8-27-09'!AT51</f>
        <v>0</v>
      </c>
      <c r="V24" s="806"/>
      <c r="W24" s="805">
        <f>'SAME1 Flight Tests 8-27-09'!BH51</f>
        <v>194.73118500342022</v>
      </c>
      <c r="X24" s="818" t="str">
        <f>'SAME1 Flight Tests 8-27-09'!BI51</f>
        <v>NA</v>
      </c>
      <c r="Y24" s="818">
        <f>'SAME1 Flight Tests 8-27-09'!BL51</f>
        <v>0</v>
      </c>
      <c r="Z24" s="1804"/>
      <c r="AA24" s="26"/>
    </row>
    <row r="25" spans="1:93" s="2" customFormat="1" ht="16.5" hidden="1" customHeight="1" x14ac:dyDescent="0.25">
      <c r="A25" s="778">
        <v>1</v>
      </c>
      <c r="B25" s="779" t="str">
        <f>'SAME1 Flight Tests 8-27-09'!B53</f>
        <v>Teflon</v>
      </c>
      <c r="C25" s="779">
        <f>'SAME1 Flight Tests 8-27-09'!E53</f>
        <v>41</v>
      </c>
      <c r="D25" s="779" t="str">
        <f>'SAME1 Flight Tests 8-27-09'!F53</f>
        <v>low flow aging</v>
      </c>
      <c r="E25" s="779">
        <f>'SAME1 Flight Tests 8-27-09'!L53</f>
        <v>2</v>
      </c>
      <c r="F25" s="804">
        <f>'SAME1 Flight Tests 8-27-09'!M53</f>
        <v>1.44</v>
      </c>
      <c r="G25" s="805">
        <f>'SAME1 Flight Tests 8-27-09'!Q53</f>
        <v>36.166666666666664</v>
      </c>
      <c r="H25" s="820">
        <f>'SAME1 Flight Tests 8-27-09'!Z53</f>
        <v>6.8664520000000001E-4</v>
      </c>
      <c r="I25" s="820">
        <f>'SAME1 Flight Tests 8-27-09'!AA53</f>
        <v>-6.8664520000000001E-4</v>
      </c>
      <c r="J25" s="822"/>
      <c r="K25" s="805">
        <f>'SAME1 Flight Tests 8-27-09'!AK53</f>
        <v>1010553.8850986513</v>
      </c>
      <c r="L25" s="805">
        <f>'SAME1 Flight Tests 8-27-09'!AL53</f>
        <v>179.6819752300683</v>
      </c>
      <c r="M25" s="806"/>
      <c r="N25" s="805"/>
      <c r="O25" s="806"/>
      <c r="P25" s="805">
        <f>'SAME1 Flight Tests 8-27-09'!AM53</f>
        <v>68.239795999999998</v>
      </c>
      <c r="Q25" s="816">
        <f>'SAME1 Flight Tests 8-27-09'!AP53</f>
        <v>0.17780543707723964</v>
      </c>
      <c r="R25" s="816">
        <f>'SAME1 Flight Tests 8-27-09'!AQ53</f>
        <v>0.38972921366338154</v>
      </c>
      <c r="S25" s="816"/>
      <c r="T25" s="816">
        <f>'SAME1 Flight Tests 8-27-09'!AS53</f>
        <v>2.4250886715837647</v>
      </c>
      <c r="U25" s="816">
        <f>'SAME1 Flight Tests 8-27-09'!AT53</f>
        <v>0.12009808290984868</v>
      </c>
      <c r="V25" s="806"/>
      <c r="W25" s="805">
        <f>'SAME1 Flight Tests 8-27-09'!BH53</f>
        <v>517.69385314585145</v>
      </c>
      <c r="X25" s="818">
        <f>'SAME1 Flight Tests 8-27-09'!BI53</f>
        <v>1.5200000000000768</v>
      </c>
      <c r="Y25" s="818">
        <f>'SAME1 Flight Tests 8-27-09'!BL53</f>
        <v>0.26936761578946006</v>
      </c>
      <c r="Z25" s="1804"/>
      <c r="AA25" s="26"/>
    </row>
    <row r="26" spans="1:93" s="2" customFormat="1" ht="16.5" hidden="1" customHeight="1" x14ac:dyDescent="0.25">
      <c r="A26" s="778">
        <v>1</v>
      </c>
      <c r="B26" s="779" t="str">
        <f>'SAME1 Flight Tests 8-27-09'!B55</f>
        <v>DBP</v>
      </c>
      <c r="C26" s="779">
        <f>'SAME1 Flight Tests 8-27-09'!E55</f>
        <v>42</v>
      </c>
      <c r="D26" s="779" t="str">
        <f>'SAME1 Flight Tests 8-27-09'!F55</f>
        <v>low flow aging</v>
      </c>
      <c r="E26" s="779">
        <f>'SAME1 Flight Tests 8-27-09'!L55</f>
        <v>7.5</v>
      </c>
      <c r="F26" s="804">
        <f>'SAME1 Flight Tests 8-27-09'!M55</f>
        <v>1.1599999999999999</v>
      </c>
      <c r="G26" s="805">
        <f>'SAME1 Flight Tests 8-27-09'!Q55</f>
        <v>65</v>
      </c>
      <c r="H26" s="820">
        <f>'SAME1 Flight Tests 8-27-09'!Z55</f>
        <v>6.240723</v>
      </c>
      <c r="I26" s="820">
        <f>'SAME1 Flight Tests 8-27-09'!AA55</f>
        <v>-8.2397419999999996E-4</v>
      </c>
      <c r="J26" s="822"/>
      <c r="K26" s="805">
        <f>'SAME1 Flight Tests 8-27-09'!AK55</f>
        <v>0</v>
      </c>
      <c r="L26" s="805">
        <f>'SAME1 Flight Tests 8-27-09'!AL55</f>
        <v>0</v>
      </c>
      <c r="M26" s="806"/>
      <c r="N26" s="805"/>
      <c r="O26" s="806"/>
      <c r="P26" s="805">
        <f>'SAME1 Flight Tests 8-27-09'!AM55</f>
        <v>0</v>
      </c>
      <c r="Q26" s="816">
        <f>'SAME1 Flight Tests 8-27-09'!AP55</f>
        <v>0</v>
      </c>
      <c r="R26" s="816">
        <f>'SAME1 Flight Tests 8-27-09'!AQ55</f>
        <v>0</v>
      </c>
      <c r="S26" s="816"/>
      <c r="T26" s="816">
        <f>'SAME1 Flight Tests 8-27-09'!AS55</f>
        <v>0</v>
      </c>
      <c r="U26" s="816">
        <f>'SAME1 Flight Tests 8-27-09'!AT55</f>
        <v>0</v>
      </c>
      <c r="V26" s="806"/>
      <c r="W26" s="805">
        <f>'SAME1 Flight Tests 8-27-09'!BH55</f>
        <v>176.76435508982723</v>
      </c>
      <c r="X26" s="818" t="str">
        <f>'SAME1 Flight Tests 8-27-09'!BI55</f>
        <v>NA</v>
      </c>
      <c r="Y26" s="818">
        <f>'SAME1 Flight Tests 8-27-09'!BL55</f>
        <v>0</v>
      </c>
      <c r="Z26" s="1804"/>
      <c r="AA26" s="26"/>
    </row>
    <row r="27" spans="1:93" s="2" customFormat="1" ht="16.5" hidden="1" customHeight="1" x14ac:dyDescent="0.25">
      <c r="A27" s="778">
        <v>1</v>
      </c>
      <c r="B27" s="779" t="str">
        <f>'SAME1 Flight Tests 8-27-09'!B57</f>
        <v>DBP</v>
      </c>
      <c r="C27" s="779">
        <f>'SAME1 Flight Tests 8-27-09'!E57</f>
        <v>43</v>
      </c>
      <c r="D27" s="779" t="str">
        <f>'SAME1 Flight Tests 8-27-09'!F57</f>
        <v>low tempng</v>
      </c>
      <c r="E27" s="779">
        <f>'SAME1 Flight Tests 8-27-09'!L57</f>
        <v>8</v>
      </c>
      <c r="F27" s="804">
        <f>'SAME1 Flight Tests 8-27-09'!M57</f>
        <v>1.18</v>
      </c>
      <c r="G27" s="805">
        <f>'SAME1 Flight Tests 8-27-09'!Q57</f>
        <v>60</v>
      </c>
      <c r="H27" s="820">
        <f>'SAME1 Flight Tests 8-27-09'!Z57</f>
        <v>6.2579499999999992</v>
      </c>
      <c r="I27" s="820">
        <f>'SAME1 Flight Tests 8-27-09'!AA57</f>
        <v>-4.8828149999999998E-4</v>
      </c>
      <c r="J27" s="822"/>
      <c r="K27" s="805">
        <f>'SAME1 Flight Tests 8-27-09'!AK57</f>
        <v>0</v>
      </c>
      <c r="L27" s="805">
        <f>'SAME1 Flight Tests 8-27-09'!AL57</f>
        <v>0</v>
      </c>
      <c r="M27" s="806"/>
      <c r="N27" s="805"/>
      <c r="O27" s="806"/>
      <c r="P27" s="805">
        <f>'SAME1 Flight Tests 8-27-09'!AM57</f>
        <v>0</v>
      </c>
      <c r="Q27" s="816">
        <f>'SAME1 Flight Tests 8-27-09'!AP57</f>
        <v>0</v>
      </c>
      <c r="R27" s="816">
        <f>'SAME1 Flight Tests 8-27-09'!AQ57</f>
        <v>0</v>
      </c>
      <c r="S27" s="816"/>
      <c r="T27" s="816">
        <f>'SAME1 Flight Tests 8-27-09'!AS57</f>
        <v>0</v>
      </c>
      <c r="U27" s="816">
        <f>'SAME1 Flight Tests 8-27-09'!AT57</f>
        <v>0</v>
      </c>
      <c r="V27" s="806"/>
      <c r="W27" s="805">
        <f>'SAME1 Flight Tests 8-27-09'!BH57</f>
        <v>197.50144008901975</v>
      </c>
      <c r="X27" s="818" t="str">
        <f>'SAME1 Flight Tests 8-27-09'!BI57</f>
        <v>NA</v>
      </c>
      <c r="Y27" s="818">
        <f>'SAME1 Flight Tests 8-27-09'!BL57</f>
        <v>0</v>
      </c>
      <c r="Z27" s="1804"/>
      <c r="AA27" s="26"/>
    </row>
    <row r="28" spans="1:93" s="2" customFormat="1" ht="16.5" hidden="1" customHeight="1" x14ac:dyDescent="0.25">
      <c r="A28" s="778">
        <v>1</v>
      </c>
      <c r="B28" s="779" t="str">
        <f>'SAME1 Flight Tests 8-27-09'!B59</f>
        <v>DBP</v>
      </c>
      <c r="C28" s="779">
        <f>'SAME1 Flight Tests 8-27-09'!E59</f>
        <v>44</v>
      </c>
      <c r="D28" s="779" t="str">
        <f>'SAME1 Flight Tests 8-27-09'!F59</f>
        <v>low temp aging</v>
      </c>
      <c r="E28" s="779">
        <f>'SAME1 Flight Tests 8-27-09'!L59</f>
        <v>7.5</v>
      </c>
      <c r="F28" s="804">
        <f>'SAME1 Flight Tests 8-27-09'!M59</f>
        <v>1.1599999999999999</v>
      </c>
      <c r="G28" s="805">
        <f>'SAME1 Flight Tests 8-27-09'!Q59</f>
        <v>62</v>
      </c>
      <c r="H28" s="820">
        <f>'SAME1 Flight Tests 8-27-09'!Z59</f>
        <v>6.2593695</v>
      </c>
      <c r="I28" s="820">
        <f>'SAME1 Flight Tests 8-27-09'!AA59</f>
        <v>-5.6457510000000003E-4</v>
      </c>
      <c r="J28" s="822"/>
      <c r="K28" s="805">
        <f>'SAME1 Flight Tests 8-27-09'!AK59</f>
        <v>0</v>
      </c>
      <c r="L28" s="805">
        <f>'SAME1 Flight Tests 8-27-09'!AL59</f>
        <v>0</v>
      </c>
      <c r="M28" s="806"/>
      <c r="N28" s="805"/>
      <c r="O28" s="806"/>
      <c r="P28" s="805">
        <f>'SAME1 Flight Tests 8-27-09'!AM59</f>
        <v>0</v>
      </c>
      <c r="Q28" s="816">
        <f>'SAME1 Flight Tests 8-27-09'!AP59</f>
        <v>0</v>
      </c>
      <c r="R28" s="816">
        <f>'SAME1 Flight Tests 8-27-09'!AQ59</f>
        <v>0</v>
      </c>
      <c r="S28" s="816"/>
      <c r="T28" s="816">
        <f>'SAME1 Flight Tests 8-27-09'!AS59</f>
        <v>0</v>
      </c>
      <c r="U28" s="816">
        <f>'SAME1 Flight Tests 8-27-09'!AT59</f>
        <v>0</v>
      </c>
      <c r="V28" s="806"/>
      <c r="W28" s="805">
        <f>'SAME1 Flight Tests 8-27-09'!BH59</f>
        <v>178.19628801490302</v>
      </c>
      <c r="X28" s="818" t="str">
        <f>'SAME1 Flight Tests 8-27-09'!BI59</f>
        <v>NA</v>
      </c>
      <c r="Y28" s="818">
        <f>'SAME1 Flight Tests 8-27-09'!BL59</f>
        <v>0</v>
      </c>
      <c r="Z28" s="1804"/>
      <c r="AA28" s="26"/>
    </row>
    <row r="29" spans="1:93" s="2" customFormat="1" ht="16.5" hidden="1" customHeight="1" x14ac:dyDescent="0.25">
      <c r="A29" s="778">
        <v>1</v>
      </c>
      <c r="B29" s="779" t="str">
        <f>'SAME1 Flight Tests 8-27-09'!B61</f>
        <v>DBP</v>
      </c>
      <c r="C29" s="779">
        <f>'SAME1 Flight Tests 8-27-09'!E61</f>
        <v>45</v>
      </c>
      <c r="D29" s="779" t="str">
        <f>'SAME1 Flight Tests 8-27-09'!F61</f>
        <v>high temp aging</v>
      </c>
      <c r="E29" s="779">
        <f>'SAME1 Flight Tests 8-27-09'!L61</f>
        <v>8</v>
      </c>
      <c r="F29" s="804">
        <f>'SAME1 Flight Tests 8-27-09'!M61</f>
        <v>1.19</v>
      </c>
      <c r="G29" s="805">
        <f>'SAME1 Flight Tests 8-27-09'!Q61</f>
        <v>86</v>
      </c>
      <c r="H29" s="820">
        <f>'SAME1 Flight Tests 8-27-09'!Z61</f>
        <v>6.246277000000001</v>
      </c>
      <c r="I29" s="820">
        <f>'SAME1 Flight Tests 8-27-09'!AA61</f>
        <v>-6.4086900000000018E-4</v>
      </c>
      <c r="J29" s="822"/>
      <c r="K29" s="805">
        <f>'SAME1 Flight Tests 8-27-09'!AK61</f>
        <v>0</v>
      </c>
      <c r="L29" s="805">
        <f>'SAME1 Flight Tests 8-27-09'!AL61</f>
        <v>0</v>
      </c>
      <c r="M29" s="806"/>
      <c r="N29" s="805"/>
      <c r="O29" s="806"/>
      <c r="P29" s="805">
        <f>'SAME1 Flight Tests 8-27-09'!AM61</f>
        <v>0</v>
      </c>
      <c r="Q29" s="816">
        <f>'SAME1 Flight Tests 8-27-09'!AP61</f>
        <v>0</v>
      </c>
      <c r="R29" s="816">
        <f>'SAME1 Flight Tests 8-27-09'!AQ61</f>
        <v>0</v>
      </c>
      <c r="S29" s="816"/>
      <c r="T29" s="816">
        <f>'SAME1 Flight Tests 8-27-09'!AS61</f>
        <v>0</v>
      </c>
      <c r="U29" s="816">
        <f>'SAME1 Flight Tests 8-27-09'!AT61</f>
        <v>0</v>
      </c>
      <c r="V29" s="806"/>
      <c r="W29" s="805">
        <f>'SAME1 Flight Tests 8-27-09'!BH61</f>
        <v>203.61293584296271</v>
      </c>
      <c r="X29" s="818" t="str">
        <f>'SAME1 Flight Tests 8-27-09'!BI61</f>
        <v>NA</v>
      </c>
      <c r="Y29" s="818">
        <f>'SAME1 Flight Tests 8-27-09'!BL61</f>
        <v>0</v>
      </c>
      <c r="Z29" s="1804"/>
      <c r="AA29" s="26"/>
    </row>
    <row r="30" spans="1:93" s="2" customFormat="1" ht="16.5" hidden="1" customHeight="1" x14ac:dyDescent="0.25">
      <c r="A30" s="778">
        <v>1</v>
      </c>
      <c r="B30" s="779" t="str">
        <f>'SAME1 Flight Tests 8-27-09'!B63</f>
        <v>Lampwick</v>
      </c>
      <c r="C30" s="779">
        <f>'SAME1 Flight Tests 8-27-09'!E63</f>
        <v>46</v>
      </c>
      <c r="D30" s="779" t="str">
        <f>'SAME1 Flight Tests 8-27-09'!F63</f>
        <v>high temp aging</v>
      </c>
      <c r="E30" s="779">
        <f>'SAME1 Flight Tests 8-27-09'!L63</f>
        <v>8</v>
      </c>
      <c r="F30" s="804">
        <f>'SAME1 Flight Tests 8-27-09'!M63</f>
        <v>1.32</v>
      </c>
      <c r="G30" s="805">
        <f>'SAME1 Flight Tests 8-27-09'!Q63</f>
        <v>82</v>
      </c>
      <c r="H30" s="820">
        <f>'SAME1 Flight Tests 8-27-09'!Z63</f>
        <v>6.2510685000000006</v>
      </c>
      <c r="I30" s="820">
        <f>'SAME1 Flight Tests 8-27-09'!AA63</f>
        <v>-7.6293924999999989E-4</v>
      </c>
      <c r="J30" s="822"/>
      <c r="K30" s="805">
        <f>'SAME1 Flight Tests 8-27-09'!AK63</f>
        <v>1507678.3447922845</v>
      </c>
      <c r="L30" s="805">
        <f>'SAME1 Flight Tests 8-27-09'!AL63</f>
        <v>404.03706967599447</v>
      </c>
      <c r="M30" s="806"/>
      <c r="N30" s="805"/>
      <c r="O30" s="806"/>
      <c r="P30" s="805">
        <f>'SAME1 Flight Tests 8-27-09'!AM63</f>
        <v>34.594700801350811</v>
      </c>
      <c r="Q30" s="816">
        <f>'SAME1 Flight Tests 8-27-09'!AP63</f>
        <v>0.26798625255286757</v>
      </c>
      <c r="R30" s="816">
        <f>'SAME1 Flight Tests 8-27-09'!AQ63</f>
        <v>0.35374218369207788</v>
      </c>
      <c r="S30" s="816"/>
      <c r="T30" s="816">
        <f>'SAME1 Flight Tests 8-27-09'!AS63</f>
        <v>1.69368833526457</v>
      </c>
      <c r="U30" s="816">
        <f>'SAME1 Flight Tests 8-27-09'!AT63</f>
        <v>0.23325198445905801</v>
      </c>
      <c r="V30" s="806"/>
      <c r="W30" s="805">
        <f>'SAME1 Flight Tests 8-27-09'!BH63</f>
        <v>343.55957860374446</v>
      </c>
      <c r="X30" s="818">
        <f>'SAME1 Flight Tests 8-27-09'!BI63</f>
        <v>1.4199999999999768</v>
      </c>
      <c r="Y30" s="818">
        <f>'SAME1 Flight Tests 8-27-09'!BL63</f>
        <v>0.1461747921183861</v>
      </c>
      <c r="Z30" s="1804"/>
      <c r="AA30" s="26"/>
    </row>
    <row r="31" spans="1:93" s="2" customFormat="1" ht="16.5" hidden="1" customHeight="1" x14ac:dyDescent="0.25">
      <c r="A31" s="778">
        <v>1</v>
      </c>
      <c r="B31" s="779" t="str">
        <f>'SAME1 Flight Tests 8-27-09'!B65</f>
        <v>Kapton</v>
      </c>
      <c r="C31" s="779">
        <f>'SAME1 Flight Tests 8-27-09'!E65</f>
        <v>47</v>
      </c>
      <c r="D31" s="779" t="str">
        <f>'SAME1 Flight Tests 8-27-09'!F65</f>
        <v>High Temp Aging</v>
      </c>
      <c r="E31" s="779">
        <f>'SAME1 Flight Tests 8-27-09'!L65</f>
        <v>8</v>
      </c>
      <c r="F31" s="804">
        <f>'SAME1 Flight Tests 8-27-09'!M65</f>
        <v>1.48</v>
      </c>
      <c r="G31" s="805">
        <f>'SAME1 Flight Tests 8-27-09'!Q65</f>
        <v>11</v>
      </c>
      <c r="H31" s="820">
        <f>'SAME1 Flight Tests 8-27-09'!Z65</f>
        <v>5.6411435000000001</v>
      </c>
      <c r="I31" s="820">
        <f>'SAME1 Flight Tests 8-27-09'!AA65</f>
        <v>-6.5612754999999981E-4</v>
      </c>
      <c r="J31" s="822"/>
      <c r="K31" s="805">
        <f>'SAME1 Flight Tests 8-27-09'!AK65</f>
        <v>1717019.5729101424</v>
      </c>
      <c r="L31" s="805">
        <f>'SAME1 Flight Tests 8-27-09'!AL65</f>
        <v>375.20876029198155</v>
      </c>
      <c r="M31" s="806"/>
      <c r="N31" s="805"/>
      <c r="O31" s="806"/>
      <c r="P31" s="805">
        <f>'SAME1 Flight Tests 8-27-09'!AM65</f>
        <v>27.025020000000001</v>
      </c>
      <c r="Q31" s="816">
        <f>'SAME1 Flight Tests 8-27-09'!AP65</f>
        <v>0.21852328663676657</v>
      </c>
      <c r="R31" s="816">
        <f>'SAME1 Flight Tests 8-27-09'!AQ65</f>
        <v>0.2776255099104501</v>
      </c>
      <c r="S31" s="816"/>
      <c r="T31" s="816">
        <f>'SAME1 Flight Tests 8-27-09'!AS65</f>
        <v>1.6311173997752317</v>
      </c>
      <c r="U31" s="816">
        <f>'SAME1 Flight Tests 8-27-09'!AT65</f>
        <v>0.19387280822319733</v>
      </c>
      <c r="V31" s="806"/>
      <c r="W31" s="805">
        <f>'SAME1 Flight Tests 8-27-09'!BH65</f>
        <v>581.04830756229353</v>
      </c>
      <c r="X31" s="818">
        <f>'SAME1 Flight Tests 8-27-09'!BI65</f>
        <v>1.9899999999999363</v>
      </c>
      <c r="Y31" s="818">
        <f>'SAME1 Flight Tests 8-27-09'!BL65</f>
        <v>8.1482472361811664E-2</v>
      </c>
      <c r="Z31" s="1804"/>
      <c r="AA31" s="26"/>
    </row>
    <row r="32" spans="1:93" s="2" customFormat="1" ht="16.5" hidden="1" customHeight="1" x14ac:dyDescent="0.25">
      <c r="A32" s="778">
        <v>1</v>
      </c>
      <c r="B32" s="779" t="str">
        <f>'SAME1 Flight Tests 8-27-09'!B27</f>
        <v>Silicone</v>
      </c>
      <c r="C32" s="779" t="str">
        <f>'SAME1 Flight Tests 8-27-09'!E27</f>
        <v>23a</v>
      </c>
      <c r="D32" s="779" t="str">
        <f>'SAME1 Flight Tests 8-27-09'!F27</f>
        <v>after secondary aging</v>
      </c>
      <c r="E32" s="779">
        <f>'SAME1 Flight Tests 8-27-09'!L27</f>
        <v>8</v>
      </c>
      <c r="F32" s="804">
        <f>'SAME1 Flight Tests 8-27-09'!M27</f>
        <v>1.327</v>
      </c>
      <c r="G32" s="805">
        <f>'SAME1 Flight Tests 8-27-09'!Q27</f>
        <v>890</v>
      </c>
      <c r="H32" s="820">
        <f>'SAME1 Flight Tests 8-27-09'!Z27</f>
        <v>6.2438805000000004</v>
      </c>
      <c r="I32" s="820">
        <f>'SAME1 Flight Tests 8-27-09'!AA27</f>
        <v>-6.8664509999999998E-4</v>
      </c>
      <c r="J32" s="822"/>
      <c r="K32" s="805">
        <f>'SAME1 Flight Tests 8-27-09'!AK27</f>
        <v>1175411.0746423218</v>
      </c>
      <c r="L32" s="805">
        <f>'SAME1 Flight Tests 8-27-09'!AL27</f>
        <v>437.79521318459678</v>
      </c>
      <c r="M32" s="806"/>
      <c r="N32" s="805"/>
      <c r="O32" s="806"/>
      <c r="P32" s="805">
        <f>'SAME1 Flight Tests 8-27-09'!AM27</f>
        <v>132.86095008202679</v>
      </c>
      <c r="Q32" s="816">
        <f>'SAME1 Flight Tests 8-27-09'!AP27</f>
        <v>0.37246136490403414</v>
      </c>
      <c r="R32" s="816">
        <f>'SAME1 Flight Tests 8-27-09'!AQ27</f>
        <v>0.62305850078142455</v>
      </c>
      <c r="S32" s="816"/>
      <c r="T32" s="816">
        <f>'SAME1 Flight Tests 8-27-09'!AS27</f>
        <v>2.0488763158107242</v>
      </c>
      <c r="U32" s="816">
        <f>'SAME1 Flight Tests 8-27-09'!AT27</f>
        <v>0.28797675441329762</v>
      </c>
      <c r="V32" s="806"/>
      <c r="W32" s="805">
        <f>'SAME1 Flight Tests 8-27-09'!BH27</f>
        <v>349.13822663445927</v>
      </c>
      <c r="X32" s="818">
        <f>'SAME1 Flight Tests 8-27-09'!BI27</f>
        <v>0.92999999999998639</v>
      </c>
      <c r="Y32" s="818">
        <f>'SAME1 Flight Tests 8-27-09'!BL27</f>
        <v>0.85716741988405631</v>
      </c>
      <c r="Z32" s="1804"/>
      <c r="AA32" s="26"/>
    </row>
    <row r="33" spans="1:93" s="2" customFormat="1" ht="16.5" hidden="1" customHeight="1" x14ac:dyDescent="0.25">
      <c r="A33" s="778">
        <v>1</v>
      </c>
      <c r="B33" s="779" t="str">
        <f>'SAME1 Flight Tests 8-27-09'!B31</f>
        <v>Teflon</v>
      </c>
      <c r="C33" s="779" t="str">
        <f>'SAME1 Flight Tests 8-27-09'!E31</f>
        <v>26a</v>
      </c>
      <c r="D33" s="779" t="str">
        <f>'SAME1 Flight Tests 8-27-09'!F31</f>
        <v>after secondary aging</v>
      </c>
      <c r="E33" s="779">
        <f>'SAME1 Flight Tests 8-27-09'!L31</f>
        <v>8</v>
      </c>
      <c r="F33" s="804">
        <f>'SAME1 Flight Tests 8-27-09'!M31</f>
        <v>1.4450000000000001</v>
      </c>
      <c r="G33" s="805">
        <f>'SAME1 Flight Tests 8-27-09'!Q31</f>
        <v>801</v>
      </c>
      <c r="H33" s="820">
        <f>'SAME1 Flight Tests 8-27-09'!Z31</f>
        <v>0.93556209999999995</v>
      </c>
      <c r="I33" s="820">
        <f>'SAME1 Flight Tests 8-27-09'!AA31</f>
        <v>-5.9509264999999987E-4</v>
      </c>
      <c r="J33" s="822"/>
      <c r="K33" s="805">
        <f>'SAME1 Flight Tests 8-27-09'!AK31</f>
        <v>646297.04735521181</v>
      </c>
      <c r="L33" s="805">
        <f>'SAME1 Flight Tests 8-27-09'!AL31</f>
        <v>161.08926223441955</v>
      </c>
      <c r="M33" s="806"/>
      <c r="N33" s="805"/>
      <c r="O33" s="806"/>
      <c r="P33" s="805">
        <f>'SAME1 Flight Tests 8-27-09'!AM31</f>
        <v>14.050080999999997</v>
      </c>
      <c r="Q33" s="816">
        <f>'SAME1 Flight Tests 8-27-09'!AP31</f>
        <v>0.24924957168477233</v>
      </c>
      <c r="R33" s="816">
        <f>'SAME1 Flight Tests 8-27-09'!AQ31</f>
        <v>0.2672082375696318</v>
      </c>
      <c r="S33" s="816"/>
      <c r="T33" s="816">
        <f>'SAME1 Flight Tests 8-27-09'!AS31</f>
        <v>1.3018261923011838</v>
      </c>
      <c r="U33" s="816">
        <f>'SAME1 Flight Tests 8-27-09'!AT31</f>
        <v>0.2407280565775852</v>
      </c>
      <c r="V33" s="806"/>
      <c r="W33" s="805">
        <f>'SAME1 Flight Tests 8-27-09'!BH31</f>
        <v>517.61263896959224</v>
      </c>
      <c r="X33" s="818">
        <f>'SAME1 Flight Tests 8-27-09'!BI31</f>
        <v>3.3999999999999586</v>
      </c>
      <c r="Y33" s="818">
        <f>'SAME1 Flight Tests 8-27-09'!BL31</f>
        <v>2.4794260588235591E-2</v>
      </c>
      <c r="Z33" s="1804"/>
      <c r="AA33" s="26"/>
    </row>
    <row r="34" spans="1:93" s="2" customFormat="1" ht="16.5" hidden="1" customHeight="1" x14ac:dyDescent="0.25">
      <c r="A34" s="778">
        <v>1</v>
      </c>
      <c r="B34" s="779" t="str">
        <f>'SAME1 Flight Tests 8-27-09'!B35</f>
        <v>Kapton</v>
      </c>
      <c r="C34" s="779" t="str">
        <f>'SAME1 Flight Tests 8-27-09'!E35</f>
        <v>29a</v>
      </c>
      <c r="D34" s="779" t="str">
        <f>'SAME1 Flight Tests 8-27-09'!F35</f>
        <v>after secondary aging</v>
      </c>
      <c r="E34" s="779">
        <f>'SAME1 Flight Tests 8-27-09'!L35</f>
        <v>8</v>
      </c>
      <c r="F34" s="804">
        <f>'SAME1 Flight Tests 8-27-09'!M35</f>
        <v>1.38</v>
      </c>
      <c r="G34" s="805">
        <f>'SAME1 Flight Tests 8-27-09'!Q35</f>
        <v>802.66666666666663</v>
      </c>
      <c r="H34" s="820">
        <f>'SAME1 Flight Tests 8-27-09'!Z35</f>
        <v>4.826384</v>
      </c>
      <c r="I34" s="820">
        <f>'SAME1 Flight Tests 8-27-09'!AA35</f>
        <v>-6.7138655000000002E-4</v>
      </c>
      <c r="J34" s="822"/>
      <c r="K34" s="805">
        <f>'SAME1 Flight Tests 8-27-09'!AK35</f>
        <v>907364.97810586996</v>
      </c>
      <c r="L34" s="805">
        <f>'SAME1 Flight Tests 8-27-09'!AL35</f>
        <v>150.78802566833693</v>
      </c>
      <c r="M34" s="806"/>
      <c r="N34" s="805"/>
      <c r="O34" s="806"/>
      <c r="P34" s="805">
        <f>'SAME1 Flight Tests 8-27-09'!AM35</f>
        <v>13.242825000000002</v>
      </c>
      <c r="Q34" s="816">
        <f>'SAME1 Flight Tests 8-27-09'!AP35</f>
        <v>0.1661823293897764</v>
      </c>
      <c r="R34" s="816">
        <f>'SAME1 Flight Tests 8-27-09'!AQ35</f>
        <v>0.27073199466111803</v>
      </c>
      <c r="S34" s="816"/>
      <c r="T34" s="816">
        <f>'SAME1 Flight Tests 8-27-09'!AS35</f>
        <v>2.010938112687044</v>
      </c>
      <c r="U34" s="816">
        <f>'SAME1 Flight Tests 8-27-09'!AT35</f>
        <v>0.13019894699337761</v>
      </c>
      <c r="V34" s="806"/>
      <c r="W34" s="805">
        <f>'SAME1 Flight Tests 8-27-09'!BH35</f>
        <v>418.31918332608569</v>
      </c>
      <c r="X34" s="818">
        <f>'SAME1 Flight Tests 8-27-09'!BI35</f>
        <v>1.1600000000000499</v>
      </c>
      <c r="Y34" s="818">
        <f>'SAME1 Flight Tests 8-27-09'!BL35</f>
        <v>6.849737068965224E-2</v>
      </c>
      <c r="Z34" s="1804"/>
      <c r="AA34" s="26"/>
    </row>
    <row r="35" spans="1:93" s="2" customFormat="1" ht="16.5" hidden="1" customHeight="1" x14ac:dyDescent="0.25">
      <c r="A35" s="778">
        <v>1</v>
      </c>
      <c r="B35" s="779" t="str">
        <f>'SAME1 Flight Tests 8-27-09'!B39</f>
        <v>Lampwick</v>
      </c>
      <c r="C35" s="779" t="str">
        <f>'SAME1 Flight Tests 8-27-09'!E39</f>
        <v>32a</v>
      </c>
      <c r="D35" s="779" t="str">
        <f>'SAME1 Flight Tests 8-27-09'!F39</f>
        <v>after secondary aging</v>
      </c>
      <c r="E35" s="779">
        <f>'SAME1 Flight Tests 8-27-09'!L39</f>
        <v>8</v>
      </c>
      <c r="F35" s="804">
        <f>'SAME1 Flight Tests 8-27-09'!M39</f>
        <v>1.2450000000000001</v>
      </c>
      <c r="G35" s="805">
        <f>'SAME1 Flight Tests 8-27-09'!Q39</f>
        <v>893</v>
      </c>
      <c r="H35" s="820">
        <f>'SAME1 Flight Tests 8-27-09'!Z39</f>
        <v>6.2466120000000007</v>
      </c>
      <c r="I35" s="820">
        <f>'SAME1 Flight Tests 8-27-09'!AA39</f>
        <v>-7.4768044999999985E-4</v>
      </c>
      <c r="J35" s="822"/>
      <c r="K35" s="805">
        <f>'SAME1 Flight Tests 8-27-09'!AK39</f>
        <v>874837.37603472825</v>
      </c>
      <c r="L35" s="805">
        <f>'SAME1 Flight Tests 8-27-09'!AL39</f>
        <v>241.21021488103753</v>
      </c>
      <c r="M35" s="806"/>
      <c r="N35" s="805"/>
      <c r="O35" s="806"/>
      <c r="P35" s="805">
        <f>'SAME1 Flight Tests 8-27-09'!AM39</f>
        <v>28.68506496369249</v>
      </c>
      <c r="Q35" s="816">
        <f>'SAME1 Flight Tests 8-27-09'!AP39</f>
        <v>0.27572006122365567</v>
      </c>
      <c r="R35" s="816">
        <f>'SAME1 Flight Tests 8-27-09'!AQ39</f>
        <v>0.39839240656225133</v>
      </c>
      <c r="S35" s="816"/>
      <c r="T35" s="816">
        <f>'SAME1 Flight Tests 8-27-09'!AS39</f>
        <v>1.8343173343211712</v>
      </c>
      <c r="U35" s="816">
        <f>'SAME1 Flight Tests 8-27-09'!AT39</f>
        <v>0.2293754973875925</v>
      </c>
      <c r="V35" s="806"/>
      <c r="W35" s="805">
        <f>'SAME1 Flight Tests 8-27-09'!BH39</f>
        <v>258.64706119544206</v>
      </c>
      <c r="X35" s="818">
        <f>'SAME1 Flight Tests 8-27-09'!BI39</f>
        <v>0.8599999999999719</v>
      </c>
      <c r="Y35" s="818">
        <f>'SAME1 Flight Tests 8-27-09'!BL39</f>
        <v>0.20012836021181463</v>
      </c>
      <c r="Z35" s="1804"/>
      <c r="AA35" s="26"/>
    </row>
    <row r="36" spans="1:93" s="2" customFormat="1" ht="16.5" hidden="1" customHeight="1" x14ac:dyDescent="0.25">
      <c r="A36" s="778">
        <v>1</v>
      </c>
      <c r="B36" s="779" t="str">
        <f>'SAME1 Flight Tests 8-27-09'!B43</f>
        <v>Silicone</v>
      </c>
      <c r="C36" s="779" t="str">
        <f>'SAME1 Flight Tests 8-27-09'!E43</f>
        <v>35a</v>
      </c>
      <c r="D36" s="779" t="str">
        <f>'SAME1 Flight Tests 8-27-09'!F43</f>
        <v xml:space="preserve">     Aging</v>
      </c>
      <c r="E36" s="779">
        <f>'SAME1 Flight Tests 8-27-09'!L43</f>
        <v>8</v>
      </c>
      <c r="F36" s="804">
        <f>'SAME1 Flight Tests 8-27-09'!M43</f>
        <v>1.38</v>
      </c>
      <c r="G36" s="805">
        <f>'SAME1 Flight Tests 8-27-09'!Q43</f>
        <v>890</v>
      </c>
      <c r="H36" s="820">
        <f>'SAME1 Flight Tests 8-27-09'!Z43</f>
        <v>6.2213280000000006</v>
      </c>
      <c r="I36" s="820">
        <f>'SAME1 Flight Tests 8-27-09'!AA43</f>
        <v>-7.6293924999999989E-4</v>
      </c>
      <c r="J36" s="822"/>
      <c r="K36" s="805">
        <f>'SAME1 Flight Tests 8-27-09'!AK43</f>
        <v>1071098.2234106481</v>
      </c>
      <c r="L36" s="805">
        <f>'SAME1 Flight Tests 8-27-09'!AL43</f>
        <v>295.73047982834879</v>
      </c>
      <c r="M36" s="806"/>
      <c r="N36" s="805"/>
      <c r="O36" s="806"/>
      <c r="P36" s="805">
        <f>'SAME1 Flight Tests 8-27-09'!AM43</f>
        <v>59.660380422731514</v>
      </c>
      <c r="Q36" s="816">
        <f>'SAME1 Flight Tests 8-27-09'!AP43</f>
        <v>0.27610024306330005</v>
      </c>
      <c r="R36" s="816">
        <f>'SAME1 Flight Tests 8-27-09'!AQ43</f>
        <v>0.49224463412617764</v>
      </c>
      <c r="S36" s="816"/>
      <c r="T36" s="816">
        <f>'SAME1 Flight Tests 8-27-09'!AS43</f>
        <v>2.1391368466041962</v>
      </c>
      <c r="U36" s="816">
        <f>'SAME1 Flight Tests 8-27-09'!AT43</f>
        <v>0.20678055094271619</v>
      </c>
      <c r="V36" s="806"/>
      <c r="W36" s="805">
        <f>'SAME1 Flight Tests 8-27-09'!BH43</f>
        <v>414.40573439849373</v>
      </c>
      <c r="X36" s="818">
        <f>'SAME1 Flight Tests 8-27-09'!BI43</f>
        <v>0.12999999999996348</v>
      </c>
      <c r="Y36" s="818">
        <f>'SAME1 Flight Tests 8-27-09'!BL43</f>
        <v>2.7535560195114588</v>
      </c>
      <c r="Z36" s="1804"/>
      <c r="AA36" s="26"/>
    </row>
    <row r="37" spans="1:93" s="2" customFormat="1" ht="16.5" hidden="1" customHeight="1" x14ac:dyDescent="0.25">
      <c r="A37" s="778">
        <v>1</v>
      </c>
      <c r="B37" s="779" t="str">
        <f>'SAME1 Flight Tests 8-27-09'!B45</f>
        <v>DBP</v>
      </c>
      <c r="C37" s="779" t="str">
        <f>'SAME1 Flight Tests 8-27-09'!E45</f>
        <v>36a</v>
      </c>
      <c r="D37" s="779" t="str">
        <f>'SAME1 Flight Tests 8-27-09'!F45</f>
        <v xml:space="preserve">     Aging</v>
      </c>
      <c r="E37" s="779">
        <f>'SAME1 Flight Tests 8-27-09'!L45</f>
        <v>8</v>
      </c>
      <c r="F37" s="804">
        <f>'SAME1 Flight Tests 8-27-09'!M45</f>
        <v>1.18</v>
      </c>
      <c r="G37" s="805">
        <f>'SAME1 Flight Tests 8-27-09'!Q45</f>
        <v>869</v>
      </c>
      <c r="H37" s="820">
        <f>'SAME1 Flight Tests 8-27-09'!Z45</f>
        <v>6.2457580000000004</v>
      </c>
      <c r="I37" s="820">
        <f>'SAME1 Flight Tests 8-27-09'!AA45</f>
        <v>-6.7138599999999994E-4</v>
      </c>
      <c r="J37" s="822"/>
      <c r="K37" s="805">
        <f>'SAME1 Flight Tests 8-27-09'!AK45</f>
        <v>0</v>
      </c>
      <c r="L37" s="805">
        <f>'SAME1 Flight Tests 8-27-09'!AL45</f>
        <v>0</v>
      </c>
      <c r="M37" s="806"/>
      <c r="N37" s="805"/>
      <c r="O37" s="806"/>
      <c r="P37" s="805">
        <f>'SAME1 Flight Tests 8-27-09'!AM45</f>
        <v>0</v>
      </c>
      <c r="Q37" s="816">
        <f>'SAME1 Flight Tests 8-27-09'!AP45</f>
        <v>0</v>
      </c>
      <c r="R37" s="816">
        <f>'SAME1 Flight Tests 8-27-09'!AQ45</f>
        <v>0</v>
      </c>
      <c r="S37" s="816"/>
      <c r="T37" s="816">
        <f>'SAME1 Flight Tests 8-27-09'!AS45</f>
        <v>0</v>
      </c>
      <c r="U37" s="816">
        <f>'SAME1 Flight Tests 8-27-09'!AT45</f>
        <v>0</v>
      </c>
      <c r="V37" s="806"/>
      <c r="W37" s="805">
        <f>'SAME1 Flight Tests 8-27-09'!BH45</f>
        <v>194.2741402886966</v>
      </c>
      <c r="X37" s="818" t="str">
        <f>'SAME1 Flight Tests 8-27-09'!BI45</f>
        <v>NA</v>
      </c>
      <c r="Y37" s="818">
        <f>'SAME1 Flight Tests 8-27-09'!BL45</f>
        <v>0</v>
      </c>
      <c r="Z37" s="1804"/>
      <c r="AA37" s="26"/>
    </row>
    <row r="38" spans="1:93" s="2" customFormat="1" ht="16.5" hidden="1" customHeight="1" x14ac:dyDescent="0.25">
      <c r="A38" s="778">
        <v>1</v>
      </c>
      <c r="B38" s="779" t="str">
        <f>'SAME1 Flight Tests 8-27-09'!B48</f>
        <v>DBP</v>
      </c>
      <c r="C38" s="779" t="str">
        <f>'SAME1 Flight Tests 8-27-09'!E48</f>
        <v>38a</v>
      </c>
      <c r="D38" s="779" t="str">
        <f>'SAME1 Flight Tests 8-27-09'!F48</f>
        <v xml:space="preserve">     Aging</v>
      </c>
      <c r="E38" s="779">
        <f>'SAME1 Flight Tests 8-27-09'!L48</f>
        <v>4</v>
      </c>
      <c r="F38" s="804">
        <f>'SAME1 Flight Tests 8-27-09'!M48</f>
        <v>1.18</v>
      </c>
      <c r="G38" s="805">
        <f>'SAME1 Flight Tests 8-27-09'!Q48</f>
        <v>859</v>
      </c>
      <c r="H38" s="820">
        <f>'SAME1 Flight Tests 8-27-09'!Z48</f>
        <v>6.2565770000000001</v>
      </c>
      <c r="I38" s="820">
        <f>'SAME1 Flight Tests 8-27-09'!AA48</f>
        <v>-5.7983379999999982E-4</v>
      </c>
      <c r="J38" s="822"/>
      <c r="K38" s="805">
        <f>'SAME1 Flight Tests 8-27-09'!AK48</f>
        <v>0</v>
      </c>
      <c r="L38" s="805">
        <f>'SAME1 Flight Tests 8-27-09'!AL48</f>
        <v>0</v>
      </c>
      <c r="M38" s="806"/>
      <c r="N38" s="805"/>
      <c r="O38" s="806"/>
      <c r="P38" s="805">
        <f>'SAME1 Flight Tests 8-27-09'!AM48</f>
        <v>0</v>
      </c>
      <c r="Q38" s="816">
        <f>'SAME1 Flight Tests 8-27-09'!AP48</f>
        <v>0</v>
      </c>
      <c r="R38" s="816">
        <f>'SAME1 Flight Tests 8-27-09'!AQ48</f>
        <v>0</v>
      </c>
      <c r="S38" s="816"/>
      <c r="T38" s="816">
        <f>'SAME1 Flight Tests 8-27-09'!AS48</f>
        <v>0</v>
      </c>
      <c r="U38" s="816">
        <f>'SAME1 Flight Tests 8-27-09'!AT48</f>
        <v>0</v>
      </c>
      <c r="V38" s="806"/>
      <c r="W38" s="805">
        <f>'SAME1 Flight Tests 8-27-09'!BH48</f>
        <v>194.81059937263933</v>
      </c>
      <c r="X38" s="818" t="str">
        <f>'SAME1 Flight Tests 8-27-09'!BI48</f>
        <v>NA</v>
      </c>
      <c r="Y38" s="818">
        <f>'SAME1 Flight Tests 8-27-09'!BL48</f>
        <v>0</v>
      </c>
      <c r="Z38" s="1804"/>
      <c r="AA38" s="26"/>
    </row>
    <row r="39" spans="1:93" s="2" customFormat="1" ht="16.5" hidden="1" customHeight="1" x14ac:dyDescent="0.25">
      <c r="A39" s="778">
        <v>1</v>
      </c>
      <c r="B39" s="779" t="str">
        <f>'SAME1 Flight Tests 8-27-09'!B50</f>
        <v>DBP</v>
      </c>
      <c r="C39" s="779" t="str">
        <f>'SAME1 Flight Tests 8-27-09'!E50</f>
        <v>39a</v>
      </c>
      <c r="D39" s="779" t="str">
        <f>'SAME1 Flight Tests 8-27-09'!F50</f>
        <v xml:space="preserve">     Aging</v>
      </c>
      <c r="E39" s="779">
        <f>'SAME1 Flight Tests 8-27-09'!L50</f>
        <v>8</v>
      </c>
      <c r="F39" s="804">
        <f>'SAME1 Flight Tests 8-27-09'!M50</f>
        <v>1.18</v>
      </c>
      <c r="G39" s="805">
        <f>'SAME1 Flight Tests 8-27-09'!Q50</f>
        <v>883</v>
      </c>
      <c r="H39" s="820">
        <f>'SAME1 Flight Tests 8-27-09'!Z50</f>
        <v>6.2445834999999992</v>
      </c>
      <c r="I39" s="820">
        <f>'SAME1 Flight Tests 8-27-09'!AA50</f>
        <v>-5.493163499999999E-4</v>
      </c>
      <c r="J39" s="822"/>
      <c r="K39" s="805">
        <f>'SAME1 Flight Tests 8-27-09'!AK50</f>
        <v>0</v>
      </c>
      <c r="L39" s="805">
        <f>'SAME1 Flight Tests 8-27-09'!AL50</f>
        <v>0</v>
      </c>
      <c r="M39" s="806"/>
      <c r="N39" s="805"/>
      <c r="O39" s="806"/>
      <c r="P39" s="805">
        <f>'SAME1 Flight Tests 8-27-09'!AM50</f>
        <v>0</v>
      </c>
      <c r="Q39" s="816">
        <f>'SAME1 Flight Tests 8-27-09'!AP50</f>
        <v>0</v>
      </c>
      <c r="R39" s="816">
        <f>'SAME1 Flight Tests 8-27-09'!AQ50</f>
        <v>0</v>
      </c>
      <c r="S39" s="816"/>
      <c r="T39" s="816">
        <f>'SAME1 Flight Tests 8-27-09'!AS50</f>
        <v>0</v>
      </c>
      <c r="U39" s="816">
        <f>'SAME1 Flight Tests 8-27-09'!AT50</f>
        <v>0</v>
      </c>
      <c r="V39" s="806"/>
      <c r="W39" s="805" t="str">
        <f>'SAME1 Flight Tests 8-27-09'!BH50</f>
        <v>??</v>
      </c>
      <c r="X39" s="818" t="str">
        <f>'SAME1 Flight Tests 8-27-09'!BI50</f>
        <v>NA</v>
      </c>
      <c r="Y39" s="818">
        <f>'SAME1 Flight Tests 8-27-09'!BL50</f>
        <v>0</v>
      </c>
      <c r="Z39" s="1804"/>
      <c r="AA39" s="26"/>
    </row>
    <row r="40" spans="1:93" s="2" customFormat="1" ht="16.5" hidden="1" customHeight="1" x14ac:dyDescent="0.25">
      <c r="A40" s="778">
        <v>1</v>
      </c>
      <c r="B40" s="779" t="str">
        <f>'SAME1 Flight Tests 8-27-09'!B52</f>
        <v>DBP</v>
      </c>
      <c r="C40" s="779" t="str">
        <f>'SAME1 Flight Tests 8-27-09'!E52</f>
        <v>40a</v>
      </c>
      <c r="D40" s="779" t="str">
        <f>'SAME1 Flight Tests 8-27-09'!F52</f>
        <v xml:space="preserve">     Aging</v>
      </c>
      <c r="E40" s="779">
        <f>'SAME1 Flight Tests 8-27-09'!L52</f>
        <v>2</v>
      </c>
      <c r="F40" s="804">
        <f>'SAME1 Flight Tests 8-27-09'!M52</f>
        <v>1.18</v>
      </c>
      <c r="G40" s="805">
        <f>'SAME1 Flight Tests 8-27-09'!Q52</f>
        <v>860</v>
      </c>
      <c r="H40" s="820">
        <f>'SAME1 Flight Tests 8-27-09'!Z52</f>
        <v>6.2063900000000016</v>
      </c>
      <c r="I40" s="820">
        <f>'SAME1 Flight Tests 8-27-09'!AA52</f>
        <v>-7.9345639999999981E-4</v>
      </c>
      <c r="J40" s="822"/>
      <c r="K40" s="805">
        <f>'SAME1 Flight Tests 8-27-09'!AK52</f>
        <v>0</v>
      </c>
      <c r="L40" s="805">
        <f>'SAME1 Flight Tests 8-27-09'!AL52</f>
        <v>0</v>
      </c>
      <c r="M40" s="806"/>
      <c r="N40" s="805"/>
      <c r="O40" s="806"/>
      <c r="P40" s="805">
        <f>'SAME1 Flight Tests 8-27-09'!AM52</f>
        <v>0</v>
      </c>
      <c r="Q40" s="816">
        <f>'SAME1 Flight Tests 8-27-09'!AP52</f>
        <v>0</v>
      </c>
      <c r="R40" s="816">
        <f>'SAME1 Flight Tests 8-27-09'!AQ52</f>
        <v>0</v>
      </c>
      <c r="S40" s="816"/>
      <c r="T40" s="816">
        <f>'SAME1 Flight Tests 8-27-09'!AS52</f>
        <v>0</v>
      </c>
      <c r="U40" s="816">
        <f>'SAME1 Flight Tests 8-27-09'!AT52</f>
        <v>0</v>
      </c>
      <c r="V40" s="806"/>
      <c r="W40" s="805">
        <f>'SAME1 Flight Tests 8-27-09'!BH52</f>
        <v>194.73118500342022</v>
      </c>
      <c r="X40" s="818" t="str">
        <f>'SAME1 Flight Tests 8-27-09'!BI52</f>
        <v>NA</v>
      </c>
      <c r="Y40" s="818">
        <f>'SAME1 Flight Tests 8-27-09'!BL52</f>
        <v>0</v>
      </c>
      <c r="Z40" s="1804"/>
      <c r="AA40" s="26"/>
    </row>
    <row r="41" spans="1:93" s="2" customFormat="1" ht="16.5" hidden="1" customHeight="1" x14ac:dyDescent="0.25">
      <c r="A41" s="778">
        <v>1</v>
      </c>
      <c r="B41" s="779" t="str">
        <f>'SAME1 Flight Tests 8-27-09'!B54</f>
        <v>Teflon</v>
      </c>
      <c r="C41" s="779" t="str">
        <f>'SAME1 Flight Tests 8-27-09'!E54</f>
        <v>41a</v>
      </c>
      <c r="D41" s="779" t="str">
        <f>'SAME1 Flight Tests 8-27-09'!F54</f>
        <v xml:space="preserve">     Aging</v>
      </c>
      <c r="E41" s="779">
        <f>'SAME1 Flight Tests 8-27-09'!L54</f>
        <v>2</v>
      </c>
      <c r="F41" s="804">
        <f>'SAME1 Flight Tests 8-27-09'!M54</f>
        <v>1.44</v>
      </c>
      <c r="G41" s="805">
        <f>'SAME1 Flight Tests 8-27-09'!Q54</f>
        <v>807.16666666666663</v>
      </c>
      <c r="H41" s="820">
        <f>'SAME1 Flight Tests 8-27-09'!Z54</f>
        <v>7.0672257894736836E-4</v>
      </c>
      <c r="I41" s="820">
        <f>'SAME1 Flight Tests 8-27-09'!AA54</f>
        <v>-7.0672257894736836E-4</v>
      </c>
      <c r="J41" s="822"/>
      <c r="K41" s="805">
        <f>'SAME1 Flight Tests 8-27-09'!AK54</f>
        <v>563835.38645896956</v>
      </c>
      <c r="L41" s="805">
        <f>'SAME1 Flight Tests 8-27-09'!AL54</f>
        <v>102.64261980254548</v>
      </c>
      <c r="M41" s="806"/>
      <c r="N41" s="805"/>
      <c r="O41" s="806"/>
      <c r="P41" s="805">
        <f>'SAME1 Flight Tests 8-27-09'!AM54</f>
        <v>44.177575999999995</v>
      </c>
      <c r="Q41" s="816">
        <f>'SAME1 Flight Tests 8-27-09'!AP54</f>
        <v>0.18204359333877107</v>
      </c>
      <c r="R41" s="816">
        <f>'SAME1 Flight Tests 8-27-09'!AQ54</f>
        <v>0.4095106563201677</v>
      </c>
      <c r="S41" s="816"/>
      <c r="T41" s="816">
        <f>'SAME1 Flight Tests 8-27-09'!AS54</f>
        <v>2.4605824809110279</v>
      </c>
      <c r="U41" s="816">
        <f>'SAME1 Flight Tests 8-27-09'!AT54</f>
        <v>0.12137535003189111</v>
      </c>
      <c r="V41" s="806"/>
      <c r="W41" s="805">
        <f>'SAME1 Flight Tests 8-27-09'!BH54</f>
        <v>517.69385314585145</v>
      </c>
      <c r="X41" s="818">
        <f>'SAME1 Flight Tests 8-27-09'!BI54</f>
        <v>1.5200000000000768</v>
      </c>
      <c r="Y41" s="818">
        <f>'SAME1 Flight Tests 8-27-09'!BL54</f>
        <v>0.17438516842104379</v>
      </c>
      <c r="Z41" s="1804"/>
      <c r="AA41" s="26"/>
    </row>
    <row r="42" spans="1:93" s="2" customFormat="1" ht="16.5" hidden="1" customHeight="1" x14ac:dyDescent="0.25">
      <c r="A42" s="778">
        <v>1</v>
      </c>
      <c r="B42" s="779" t="str">
        <f>'SAME1 Flight Tests 8-27-09'!B56</f>
        <v>DBP</v>
      </c>
      <c r="C42" s="779" t="str">
        <f>'SAME1 Flight Tests 8-27-09'!E56</f>
        <v>42a</v>
      </c>
      <c r="D42" s="779" t="str">
        <f>'SAME1 Flight Tests 8-27-09'!F56</f>
        <v xml:space="preserve">     Aging</v>
      </c>
      <c r="E42" s="779">
        <f>'SAME1 Flight Tests 8-27-09'!L56</f>
        <v>7.5</v>
      </c>
      <c r="F42" s="804">
        <f>'SAME1 Flight Tests 8-27-09'!M56</f>
        <v>1.1599999999999999</v>
      </c>
      <c r="G42" s="805">
        <f>'SAME1 Flight Tests 8-27-09'!Q56</f>
        <v>871</v>
      </c>
      <c r="H42" s="820">
        <f>'SAME1 Flight Tests 8-27-09'!Z56</f>
        <v>6.2468414999999995</v>
      </c>
      <c r="I42" s="820">
        <f>'SAME1 Flight Tests 8-27-09'!AA56</f>
        <v>-7.476805999999999E-4</v>
      </c>
      <c r="J42" s="822"/>
      <c r="K42" s="805">
        <f>'SAME1 Flight Tests 8-27-09'!AK56</f>
        <v>0</v>
      </c>
      <c r="L42" s="805">
        <f>'SAME1 Flight Tests 8-27-09'!AL56</f>
        <v>0</v>
      </c>
      <c r="M42" s="806"/>
      <c r="N42" s="805"/>
      <c r="O42" s="806"/>
      <c r="P42" s="805">
        <f>'SAME1 Flight Tests 8-27-09'!AM56</f>
        <v>0</v>
      </c>
      <c r="Q42" s="816">
        <f>'SAME1 Flight Tests 8-27-09'!AP56</f>
        <v>0</v>
      </c>
      <c r="R42" s="816">
        <f>'SAME1 Flight Tests 8-27-09'!AQ56</f>
        <v>0</v>
      </c>
      <c r="S42" s="816"/>
      <c r="T42" s="816">
        <f>'SAME1 Flight Tests 8-27-09'!AS56</f>
        <v>0</v>
      </c>
      <c r="U42" s="816">
        <f>'SAME1 Flight Tests 8-27-09'!AT56</f>
        <v>0</v>
      </c>
      <c r="V42" s="806"/>
      <c r="W42" s="805">
        <f>'SAME1 Flight Tests 8-27-09'!BH56</f>
        <v>176.76435508982723</v>
      </c>
      <c r="X42" s="818" t="str">
        <f>'SAME1 Flight Tests 8-27-09'!BI56</f>
        <v>NA</v>
      </c>
      <c r="Y42" s="818">
        <f>'SAME1 Flight Tests 8-27-09'!BL56</f>
        <v>0</v>
      </c>
      <c r="Z42" s="1804"/>
      <c r="AA42" s="26"/>
    </row>
    <row r="43" spans="1:93" s="2" customFormat="1" ht="16.5" hidden="1" customHeight="1" x14ac:dyDescent="0.25">
      <c r="A43" s="778">
        <v>1</v>
      </c>
      <c r="B43" s="779" t="str">
        <f>'SAME1 Flight Tests 8-27-09'!B58</f>
        <v>DBP</v>
      </c>
      <c r="C43" s="779" t="str">
        <f>'SAME1 Flight Tests 8-27-09'!E58</f>
        <v>43a</v>
      </c>
      <c r="D43" s="779" t="str">
        <f>'SAME1 Flight Tests 8-27-09'!F58</f>
        <v xml:space="preserve">     Aging</v>
      </c>
      <c r="E43" s="779">
        <f>'SAME1 Flight Tests 8-27-09'!L58</f>
        <v>8</v>
      </c>
      <c r="F43" s="804">
        <f>'SAME1 Flight Tests 8-27-09'!M58</f>
        <v>1.18</v>
      </c>
      <c r="G43" s="805">
        <f>'SAME1 Flight Tests 8-27-09'!Q58</f>
        <v>879</v>
      </c>
      <c r="H43" s="820">
        <f>'SAME1 Flight Tests 8-27-09'!Z58</f>
        <v>6.2573239999999988</v>
      </c>
      <c r="I43" s="820">
        <f>'SAME1 Flight Tests 8-27-09'!AA58</f>
        <v>-7.7819744999999994E-4</v>
      </c>
      <c r="J43" s="822"/>
      <c r="K43" s="805">
        <f>'SAME1 Flight Tests 8-27-09'!AK58</f>
        <v>0</v>
      </c>
      <c r="L43" s="805">
        <f>'SAME1 Flight Tests 8-27-09'!AL58</f>
        <v>0</v>
      </c>
      <c r="M43" s="806"/>
      <c r="N43" s="805"/>
      <c r="O43" s="806"/>
      <c r="P43" s="805">
        <f>'SAME1 Flight Tests 8-27-09'!AM58</f>
        <v>0</v>
      </c>
      <c r="Q43" s="816">
        <f>'SAME1 Flight Tests 8-27-09'!AP58</f>
        <v>0</v>
      </c>
      <c r="R43" s="816">
        <f>'SAME1 Flight Tests 8-27-09'!AQ58</f>
        <v>0</v>
      </c>
      <c r="S43" s="816"/>
      <c r="T43" s="816">
        <f>'SAME1 Flight Tests 8-27-09'!AS58</f>
        <v>0</v>
      </c>
      <c r="U43" s="816">
        <f>'SAME1 Flight Tests 8-27-09'!AT58</f>
        <v>0</v>
      </c>
      <c r="V43" s="806"/>
      <c r="W43" s="805">
        <f>'SAME1 Flight Tests 8-27-09'!BH58</f>
        <v>197.50144008901975</v>
      </c>
      <c r="X43" s="818" t="str">
        <f>'SAME1 Flight Tests 8-27-09'!BI58</f>
        <v>NA</v>
      </c>
      <c r="Y43" s="818">
        <f>'SAME1 Flight Tests 8-27-09'!BL58</f>
        <v>0</v>
      </c>
      <c r="Z43" s="1804"/>
      <c r="AA43" s="26"/>
    </row>
    <row r="44" spans="1:93" s="2" customFormat="1" ht="16.5" hidden="1" customHeight="1" x14ac:dyDescent="0.25">
      <c r="A44" s="778">
        <v>1</v>
      </c>
      <c r="B44" s="779" t="str">
        <f>'SAME1 Flight Tests 8-27-09'!B60</f>
        <v>DBP</v>
      </c>
      <c r="C44" s="779" t="str">
        <f>'SAME1 Flight Tests 8-27-09'!E60</f>
        <v>44a</v>
      </c>
      <c r="D44" s="779" t="str">
        <f>'SAME1 Flight Tests 8-27-09'!F60</f>
        <v xml:space="preserve">     Aging</v>
      </c>
      <c r="E44" s="779">
        <f>'SAME1 Flight Tests 8-27-09'!L60</f>
        <v>7.5</v>
      </c>
      <c r="F44" s="804">
        <f>'SAME1 Flight Tests 8-27-09'!M60</f>
        <v>1.1599999999999999</v>
      </c>
      <c r="G44" s="805">
        <f>'SAME1 Flight Tests 8-27-09'!Q60</f>
        <v>1958</v>
      </c>
      <c r="H44" s="820">
        <f>'SAME1 Flight Tests 8-27-09'!Z60</f>
        <v>6.2593224999999988</v>
      </c>
      <c r="I44" s="820">
        <f>'SAME1 Flight Tests 8-27-09'!AA60</f>
        <v>-6.7138674999999977E-4</v>
      </c>
      <c r="J44" s="822"/>
      <c r="K44" s="805">
        <f>'SAME1 Flight Tests 8-27-09'!AK60</f>
        <v>0</v>
      </c>
      <c r="L44" s="805">
        <f>'SAME1 Flight Tests 8-27-09'!AL60</f>
        <v>0</v>
      </c>
      <c r="M44" s="806"/>
      <c r="N44" s="805"/>
      <c r="O44" s="806"/>
      <c r="P44" s="805">
        <f>'SAME1 Flight Tests 8-27-09'!AM60</f>
        <v>0</v>
      </c>
      <c r="Q44" s="816">
        <f>'SAME1 Flight Tests 8-27-09'!AP60</f>
        <v>0</v>
      </c>
      <c r="R44" s="816">
        <f>'SAME1 Flight Tests 8-27-09'!AQ60</f>
        <v>0</v>
      </c>
      <c r="S44" s="816"/>
      <c r="T44" s="816">
        <f>'SAME1 Flight Tests 8-27-09'!AS60</f>
        <v>0</v>
      </c>
      <c r="U44" s="816">
        <f>'SAME1 Flight Tests 8-27-09'!AT60</f>
        <v>0</v>
      </c>
      <c r="V44" s="806"/>
      <c r="W44" s="805">
        <f>'SAME1 Flight Tests 8-27-09'!BH60</f>
        <v>178.19628801490302</v>
      </c>
      <c r="X44" s="818" t="str">
        <f>'SAME1 Flight Tests 8-27-09'!BI60</f>
        <v>NA</v>
      </c>
      <c r="Y44" s="818">
        <f>'SAME1 Flight Tests 8-27-09'!BL60</f>
        <v>0</v>
      </c>
      <c r="Z44" s="1804"/>
      <c r="AA44" s="26"/>
    </row>
    <row r="45" spans="1:93" s="2" customFormat="1" ht="16.5" hidden="1" customHeight="1" x14ac:dyDescent="0.25">
      <c r="A45" s="778">
        <v>1</v>
      </c>
      <c r="B45" s="779" t="str">
        <f>'SAME1 Flight Tests 8-27-09'!B62</f>
        <v>DBP</v>
      </c>
      <c r="C45" s="779" t="str">
        <f>'SAME1 Flight Tests 8-27-09'!E62</f>
        <v>45a</v>
      </c>
      <c r="D45" s="779" t="str">
        <f>'SAME1 Flight Tests 8-27-09'!F62</f>
        <v xml:space="preserve">     Aging</v>
      </c>
      <c r="E45" s="779">
        <f>'SAME1 Flight Tests 8-27-09'!L62</f>
        <v>8</v>
      </c>
      <c r="F45" s="804">
        <f>'SAME1 Flight Tests 8-27-09'!M62</f>
        <v>1.19</v>
      </c>
      <c r="G45" s="805">
        <f>'SAME1 Flight Tests 8-27-09'!Q62</f>
        <v>554.16666666666663</v>
      </c>
      <c r="H45" s="820">
        <f>'SAME1 Flight Tests 8-27-09'!Z62</f>
        <v>4.8937483333333329</v>
      </c>
      <c r="I45" s="820">
        <f>'SAME1 Flight Tests 8-27-09'!AA62</f>
        <v>-7.629393333333334E-4</v>
      </c>
      <c r="J45" s="822"/>
      <c r="K45" s="805">
        <f>'SAME1 Flight Tests 8-27-09'!AK62</f>
        <v>0</v>
      </c>
      <c r="L45" s="805">
        <f>'SAME1 Flight Tests 8-27-09'!AL62</f>
        <v>0</v>
      </c>
      <c r="M45" s="806"/>
      <c r="N45" s="805"/>
      <c r="O45" s="806"/>
      <c r="P45" s="805">
        <f>'SAME1 Flight Tests 8-27-09'!AM62</f>
        <v>0</v>
      </c>
      <c r="Q45" s="816">
        <f>'SAME1 Flight Tests 8-27-09'!AP62</f>
        <v>0</v>
      </c>
      <c r="R45" s="816">
        <f>'SAME1 Flight Tests 8-27-09'!AQ62</f>
        <v>0</v>
      </c>
      <c r="S45" s="816"/>
      <c r="T45" s="816">
        <f>'SAME1 Flight Tests 8-27-09'!AS62</f>
        <v>0</v>
      </c>
      <c r="U45" s="816">
        <f>'SAME1 Flight Tests 8-27-09'!AT62</f>
        <v>0</v>
      </c>
      <c r="V45" s="806"/>
      <c r="W45" s="805">
        <f>'SAME1 Flight Tests 8-27-09'!BH62</f>
        <v>203.61293584296271</v>
      </c>
      <c r="X45" s="818" t="str">
        <f>'SAME1 Flight Tests 8-27-09'!BI62</f>
        <v>NA</v>
      </c>
      <c r="Y45" s="818">
        <f>'SAME1 Flight Tests 8-27-09'!BL62</f>
        <v>0</v>
      </c>
      <c r="Z45" s="1804"/>
      <c r="AA45" s="26"/>
    </row>
    <row r="46" spans="1:93" s="2" customFormat="1" ht="16.5" hidden="1" customHeight="1" x14ac:dyDescent="0.25">
      <c r="A46" s="778">
        <v>1</v>
      </c>
      <c r="B46" s="779" t="str">
        <f>'SAME1 Flight Tests 8-27-09'!B64</f>
        <v>Lampwick</v>
      </c>
      <c r="C46" s="779" t="str">
        <f>'SAME1 Flight Tests 8-27-09'!E64</f>
        <v>46a</v>
      </c>
      <c r="D46" s="779" t="str">
        <f>'SAME1 Flight Tests 8-27-09'!F64</f>
        <v>aging</v>
      </c>
      <c r="E46" s="779">
        <f>'SAME1 Flight Tests 8-27-09'!L64</f>
        <v>8</v>
      </c>
      <c r="F46" s="804">
        <f>'SAME1 Flight Tests 8-27-09'!M64</f>
        <v>1.32</v>
      </c>
      <c r="G46" s="805">
        <f>'SAME1 Flight Tests 8-27-09'!Q64</f>
        <v>1963.6666666666667</v>
      </c>
      <c r="H46" s="820">
        <f>'SAME1 Flight Tests 8-27-09'!Z64</f>
        <v>6.2547760000000006</v>
      </c>
      <c r="I46" s="820">
        <f>'SAME1 Flight Tests 8-27-09'!AA64</f>
        <v>-4.5776364999999992E-4</v>
      </c>
      <c r="J46" s="822"/>
      <c r="K46" s="805">
        <f>'SAME1 Flight Tests 8-27-09'!AK64</f>
        <v>577492.72038184176</v>
      </c>
      <c r="L46" s="805">
        <f>'SAME1 Flight Tests 8-27-09'!AL64</f>
        <v>199.06246731712528</v>
      </c>
      <c r="M46" s="806"/>
      <c r="N46" s="805"/>
      <c r="O46" s="806"/>
      <c r="P46" s="805">
        <f>'SAME1 Flight Tests 8-27-09'!AM64</f>
        <v>34.304533507117</v>
      </c>
      <c r="Q46" s="816">
        <f>'SAME1 Flight Tests 8-27-09'!AP64</f>
        <v>0.34470125820028336</v>
      </c>
      <c r="R46" s="816">
        <f>'SAME1 Flight Tests 8-27-09'!AQ64</f>
        <v>0.48556852213690521</v>
      </c>
      <c r="S46" s="816"/>
      <c r="T46" s="816">
        <f>'SAME1 Flight Tests 8-27-09'!AS64</f>
        <v>1.7956311049383042</v>
      </c>
      <c r="U46" s="816">
        <f>'SAME1 Flight Tests 8-27-09'!AT64</f>
        <v>0.29042837201600924</v>
      </c>
      <c r="V46" s="806"/>
      <c r="W46" s="805">
        <f>'SAME1 Flight Tests 8-27-09'!BH64</f>
        <v>343.55957860374446</v>
      </c>
      <c r="X46" s="818">
        <f>'SAME1 Flight Tests 8-27-09'!BI64</f>
        <v>1.4199999999999768</v>
      </c>
      <c r="Y46" s="818">
        <f>'SAME1 Flight Tests 8-27-09'!BL64</f>
        <v>0.14494873312866574</v>
      </c>
      <c r="Z46" s="1804"/>
      <c r="AA46" s="26"/>
    </row>
    <row r="47" spans="1:93" s="2" customFormat="1" ht="16.5" hidden="1" customHeight="1" x14ac:dyDescent="0.25">
      <c r="A47" s="778">
        <v>1</v>
      </c>
      <c r="B47" s="779" t="str">
        <f>'SAME1 Flight Tests 8-27-09'!B66</f>
        <v>Kapton</v>
      </c>
      <c r="C47" s="779" t="str">
        <f>'SAME1 Flight Tests 8-27-09'!E66</f>
        <v>47a</v>
      </c>
      <c r="D47" s="779" t="str">
        <f>'SAME1 Flight Tests 8-27-09'!F66</f>
        <v>Aging</v>
      </c>
      <c r="E47" s="779">
        <f>'SAME1 Flight Tests 8-27-09'!L66</f>
        <v>8</v>
      </c>
      <c r="F47" s="804">
        <f>'SAME1 Flight Tests 8-27-09'!M66</f>
        <v>1.48</v>
      </c>
      <c r="G47" s="805">
        <f>'SAME1 Flight Tests 8-27-09'!Q66</f>
        <v>731</v>
      </c>
      <c r="H47" s="820">
        <f>'SAME1 Flight Tests 8-27-09'!Z66</f>
        <v>5.8833320000000011</v>
      </c>
      <c r="I47" s="820">
        <f>'SAME1 Flight Tests 8-27-09'!AA66</f>
        <v>-6.2561029999999985E-4</v>
      </c>
      <c r="J47" s="822"/>
      <c r="K47" s="805">
        <f>'SAME1 Flight Tests 8-27-09'!AK66</f>
        <v>867560.40934092866</v>
      </c>
      <c r="L47" s="805">
        <f>'SAME1 Flight Tests 8-27-09'!AL66</f>
        <v>220.02864863456827</v>
      </c>
      <c r="M47" s="806"/>
      <c r="N47" s="805"/>
      <c r="O47" s="806"/>
      <c r="P47" s="805">
        <f>'SAME1 Flight Tests 8-27-09'!AM66</f>
        <v>28.67631750000001</v>
      </c>
      <c r="Q47" s="816">
        <f>'SAME1 Flight Tests 8-27-09'!AP66</f>
        <v>0.25361766888569798</v>
      </c>
      <c r="R47" s="816">
        <f>'SAME1 Flight Tests 8-27-09'!AQ66</f>
        <v>0.35543723128901628</v>
      </c>
      <c r="S47" s="816"/>
      <c r="T47" s="816">
        <f>'SAME1 Flight Tests 8-27-09'!AS66</f>
        <v>1.7877634750699363</v>
      </c>
      <c r="U47" s="816">
        <f>'SAME1 Flight Tests 8-27-09'!AT66</f>
        <v>0.21423370617576701</v>
      </c>
      <c r="V47" s="806"/>
      <c r="W47" s="805">
        <f>'SAME1 Flight Tests 8-27-09'!BH66</f>
        <v>581.04830756229353</v>
      </c>
      <c r="X47" s="818">
        <f>'SAME1 Flight Tests 8-27-09'!BI66</f>
        <v>1.9899999999999363</v>
      </c>
      <c r="Y47" s="818">
        <f>'SAME1 Flight Tests 8-27-09'!BL66</f>
        <v>8.6461258793972651E-2</v>
      </c>
      <c r="Z47" s="1804"/>
      <c r="AA47" s="26"/>
    </row>
    <row r="48" spans="1:93" s="747" customFormat="1" ht="16.5" customHeight="1" x14ac:dyDescent="0.2">
      <c r="A48" s="780">
        <v>2</v>
      </c>
      <c r="B48" s="1806" t="str">
        <f>'SAME R Results'!B74</f>
        <v>Lampwick</v>
      </c>
      <c r="C48" s="784">
        <f>'SAME R Results'!F74</f>
        <v>88</v>
      </c>
      <c r="D48" s="785" t="str">
        <f>'SAME R Results'!G74</f>
        <v>Baseline STS det</v>
      </c>
      <c r="E48" s="784">
        <f>'SAME R Results'!K74</f>
        <v>8.1</v>
      </c>
      <c r="F48" s="793">
        <f>'SAME R Results'!L74</f>
        <v>1.2450000000000001</v>
      </c>
      <c r="G48" s="784" t="str">
        <f>'SAME R Results'!R74</f>
        <v>n/a</v>
      </c>
      <c r="H48" s="821">
        <f>'SAME R Results'!AR74</f>
        <v>6.2472694999999998</v>
      </c>
      <c r="I48" s="821">
        <f>'SAME R Results'!AS74</f>
        <v>4.5754394999999999</v>
      </c>
      <c r="J48" s="821">
        <f>'SAME R Results'!AT74</f>
        <v>5.1099209523809508</v>
      </c>
      <c r="K48" s="2067">
        <f>'SAME R Results'!BD74</f>
        <v>2858217.3648894308</v>
      </c>
      <c r="L48" s="784">
        <f>'SAME R Results'!BE74</f>
        <v>359.41498545413867</v>
      </c>
      <c r="M48" s="784">
        <f>'SAME R Results'!BF74</f>
        <v>0</v>
      </c>
      <c r="N48" s="784">
        <f>'SAME R Results'!BG74</f>
        <v>0</v>
      </c>
      <c r="O48" s="789"/>
      <c r="P48" s="784">
        <f>'SAME R Results'!BH74</f>
        <v>23.80550088853709</v>
      </c>
      <c r="Q48" s="817">
        <f>'SAME R Results'!BI74</f>
        <v>0.12574795390624272</v>
      </c>
      <c r="R48" s="817">
        <f>'SAME R Results'!BJ74</f>
        <v>0.25149410867769556</v>
      </c>
      <c r="S48" s="817">
        <f>'SAME R Results'!BL74</f>
        <v>0</v>
      </c>
      <c r="T48" s="817">
        <f>'SAME R Results'!BM74</f>
        <v>2.2991748895015811</v>
      </c>
      <c r="U48" s="817">
        <f>'SAME R Results'!BN74</f>
        <v>8.8917548974246613E-2</v>
      </c>
      <c r="V48" s="784">
        <f>'SAME R Results'!BR74</f>
        <v>359.41498545413867</v>
      </c>
      <c r="W48" s="1086">
        <f>'SAME R Results'!BZ74</f>
        <v>255.1113352889854</v>
      </c>
      <c r="X48" s="1777">
        <f>'SAME R Results'!CA74</f>
        <v>1.0033333333333561</v>
      </c>
      <c r="Y48" s="1777">
        <f>'SAME R Results'!CD74</f>
        <v>0.14235847707430496</v>
      </c>
      <c r="Z48" s="1777">
        <f t="shared" ref="Z48:Z53" si="2">J48-I48</f>
        <v>0.53448145238095091</v>
      </c>
      <c r="AA48" s="27"/>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row>
    <row r="49" spans="1:93" ht="16.5" customHeight="1" x14ac:dyDescent="0.2">
      <c r="A49" s="780">
        <v>2</v>
      </c>
      <c r="B49" s="1806" t="str">
        <f>'SAME R Results'!B118</f>
        <v>Lampwick</v>
      </c>
      <c r="C49" s="784">
        <f>'SAME R Results'!F118</f>
        <v>110</v>
      </c>
      <c r="D49" s="785" t="str">
        <f>'SAME R Results'!G118</f>
        <v>low flow run w STS</v>
      </c>
      <c r="E49" s="784">
        <f>'SAME R Results'!K118</f>
        <v>2</v>
      </c>
      <c r="F49" s="793">
        <f>'SAME R Results'!L118</f>
        <v>1.28</v>
      </c>
      <c r="G49" s="784">
        <f>'SAME R Results'!R118</f>
        <v>21.428571428571427</v>
      </c>
      <c r="H49" s="821">
        <f>'SAME R Results'!AR118</f>
        <v>6.2793880000000009</v>
      </c>
      <c r="I49" s="821">
        <f>'SAME R Results'!AS118</f>
        <v>4.8928252380952379</v>
      </c>
      <c r="J49" s="821">
        <f>'SAME R Results'!AT118</f>
        <v>5.1263119999999986</v>
      </c>
      <c r="K49" s="2067">
        <f>'SAME R Results'!BD118</f>
        <v>915311.87562477367</v>
      </c>
      <c r="L49" s="784">
        <f>'SAME R Results'!BE118</f>
        <v>269.64467313300628</v>
      </c>
      <c r="M49" s="784">
        <f>'SAME R Results'!BF118</f>
        <v>0</v>
      </c>
      <c r="N49" s="784">
        <f>'SAME R Results'!BG118</f>
        <v>0</v>
      </c>
      <c r="O49" s="789"/>
      <c r="P49" s="784">
        <f>'SAME R Results'!BH118</f>
        <v>52.899787351939423</v>
      </c>
      <c r="Q49" s="817">
        <f>'SAME R Results'!BI118</f>
        <v>0.29459322042440694</v>
      </c>
      <c r="R49" s="817">
        <f>'SAME R Results'!BJ118</f>
        <v>0.47969155079332726</v>
      </c>
      <c r="S49" s="817">
        <f>'SAME R Results'!BL118</f>
        <v>0</v>
      </c>
      <c r="T49" s="817">
        <f>'SAME R Results'!BM118</f>
        <v>2.0102241523207525</v>
      </c>
      <c r="U49" s="817">
        <f>'SAME R Results'!BN118</f>
        <v>0.2308623369659521</v>
      </c>
      <c r="V49" s="784">
        <f>'SAME R Results'!BR118</f>
        <v>269.64467313300628</v>
      </c>
      <c r="W49" s="1086">
        <f>'SAME R Results'!BZ118</f>
        <v>299.07317141986238</v>
      </c>
      <c r="X49" s="1777">
        <f>'SAME R Results'!CA118</f>
        <v>5.713333333333348</v>
      </c>
      <c r="Y49" s="1777">
        <f>'SAME R Results'!CD118</f>
        <v>5.5554035725490503E-2</v>
      </c>
      <c r="Z49" s="1777">
        <f t="shared" si="2"/>
        <v>0.2334867619047607</v>
      </c>
      <c r="AA49" s="27"/>
    </row>
    <row r="50" spans="1:93" ht="16.5" customHeight="1" x14ac:dyDescent="0.2">
      <c r="A50" s="780">
        <v>2</v>
      </c>
      <c r="B50" s="839" t="str">
        <f>'SAME R Results'!B40</f>
        <v>Pyrell</v>
      </c>
      <c r="C50" s="784">
        <f>'SAME R Results'!F40</f>
        <v>71</v>
      </c>
      <c r="D50" s="785" t="str">
        <f>'SAME R Results'!G40</f>
        <v>High temp aged STS det</v>
      </c>
      <c r="E50" s="784">
        <f>'SAME R Results'!K40</f>
        <v>8.1</v>
      </c>
      <c r="F50" s="793">
        <f>'SAME R Results'!L40</f>
        <v>1.23</v>
      </c>
      <c r="G50" s="784">
        <f>'SAME R Results'!R40</f>
        <v>750.42857142857144</v>
      </c>
      <c r="H50" s="821">
        <f>'SAME R Results'!AR40</f>
        <v>6.1209414999999989</v>
      </c>
      <c r="I50" s="821">
        <f>'SAME R Results'!AS40</f>
        <v>4.5073549999999996</v>
      </c>
      <c r="J50" s="821">
        <f>'SAME R Results'!AT40</f>
        <v>5.1140445000000003</v>
      </c>
      <c r="K50" s="2067">
        <f>'SAME R Results'!BD40</f>
        <v>1352316.8506269613</v>
      </c>
      <c r="L50" s="784">
        <f>'SAME R Results'!BE40</f>
        <v>434.3353275439394</v>
      </c>
      <c r="M50" s="784">
        <f>'SAME R Results'!BF40</f>
        <v>0</v>
      </c>
      <c r="N50" s="784">
        <f>'SAME R Results'!BG40</f>
        <v>0</v>
      </c>
      <c r="O50" s="789"/>
      <c r="P50" s="784">
        <f>'SAME R Results'!BH40</f>
        <v>57.835264772096366</v>
      </c>
      <c r="Q50" s="817">
        <f>'SAME R Results'!BI40</f>
        <v>0.32117867003030603</v>
      </c>
      <c r="R50" s="817">
        <f>'SAME R Results'!BJ40</f>
        <v>0.43388224844250989</v>
      </c>
      <c r="S50" s="817">
        <f>'SAME R Results'!BL40</f>
        <v>0</v>
      </c>
      <c r="T50" s="817">
        <f>'SAME R Results'!BM40</f>
        <v>1.7305341707926598</v>
      </c>
      <c r="U50" s="817">
        <f>'SAME R Results'!BN40</f>
        <v>0.27633385905082264</v>
      </c>
      <c r="V50" s="784">
        <f>'SAME R Results'!BR40</f>
        <v>434.3353275439394</v>
      </c>
      <c r="W50" s="1086">
        <f>'SAME R Results'!BZ40</f>
        <v>245.32659055169475</v>
      </c>
      <c r="X50" s="1777">
        <f>'SAME R Results'!CA40</f>
        <v>0</v>
      </c>
      <c r="Y50" s="1777">
        <f>'SAME R Results'!CD40</f>
        <v>0</v>
      </c>
      <c r="Z50" s="1777">
        <f t="shared" si="2"/>
        <v>0.60668950000000077</v>
      </c>
      <c r="AA50" s="27"/>
    </row>
    <row r="51" spans="1:93" ht="16.5" customHeight="1" x14ac:dyDescent="0.2">
      <c r="A51" s="780">
        <v>2</v>
      </c>
      <c r="B51" s="839" t="str">
        <f>'SAME R Results'!B73</f>
        <v>Pyrell</v>
      </c>
      <c r="C51" s="784">
        <f>'SAME R Results'!F73</f>
        <v>87</v>
      </c>
      <c r="D51" s="785" t="str">
        <f>'SAME R Results'!G73</f>
        <v>Baseline STS det</v>
      </c>
      <c r="E51" s="784">
        <f>'SAME R Results'!K73</f>
        <v>8.1</v>
      </c>
      <c r="F51" s="793">
        <f>'SAME R Results'!L73</f>
        <v>1.22</v>
      </c>
      <c r="G51" s="784">
        <f>'SAME R Results'!R73</f>
        <v>45</v>
      </c>
      <c r="H51" s="821">
        <f>'SAME R Results'!AR73</f>
        <v>6.2421274999999996</v>
      </c>
      <c r="I51" s="821">
        <f>'SAME R Results'!AS73</f>
        <v>4.2430114999999997</v>
      </c>
      <c r="J51" s="821">
        <f>'SAME R Results'!AT73</f>
        <v>5.0547639999999996</v>
      </c>
      <c r="K51" s="2067">
        <f>'SAME R Results'!BD73</f>
        <v>2924886.3744361638</v>
      </c>
      <c r="L51" s="784">
        <f>'SAME R Results'!BE73</f>
        <v>642.34878729323918</v>
      </c>
      <c r="M51" s="784">
        <f>'SAME R Results'!BF73</f>
        <v>0</v>
      </c>
      <c r="N51" s="784">
        <f>'SAME R Results'!BG73</f>
        <v>0</v>
      </c>
      <c r="O51" s="789"/>
      <c r="P51" s="784">
        <f>'SAME R Results'!BH73</f>
        <v>114.3512942532013</v>
      </c>
      <c r="Q51" s="817">
        <f>'SAME R Results'!BI73</f>
        <v>0.2196149542448691</v>
      </c>
      <c r="R51" s="817">
        <f>'SAME R Results'!BJ73</f>
        <v>0.42109280500794605</v>
      </c>
      <c r="S51" s="817">
        <f>'SAME R Results'!BL73</f>
        <v>0</v>
      </c>
      <c r="T51" s="817">
        <f>'SAME R Results'!BM73</f>
        <v>2.2407972821379709</v>
      </c>
      <c r="U51" s="817">
        <f>'SAME R Results'!BN73</f>
        <v>0.15860028133077586</v>
      </c>
      <c r="V51" s="784">
        <f>'SAME R Results'!BR73</f>
        <v>642.34878729323918</v>
      </c>
      <c r="W51" s="1086">
        <f>'SAME R Results'!BZ73</f>
        <v>232.47862240899161</v>
      </c>
      <c r="X51" s="1777">
        <f>'SAME R Results'!CA73</f>
        <v>0.49000000000004595</v>
      </c>
      <c r="Y51" s="1777">
        <f>'SAME R Results'!CD73</f>
        <v>1.400219929630905</v>
      </c>
      <c r="Z51" s="1777">
        <f t="shared" si="2"/>
        <v>0.81175249999999988</v>
      </c>
      <c r="AA51" s="27"/>
    </row>
    <row r="52" spans="1:93" ht="16.5" customHeight="1" x14ac:dyDescent="0.2">
      <c r="A52" s="780">
        <v>2</v>
      </c>
      <c r="B52" s="839" t="str">
        <f>'SAME R Results'!B121</f>
        <v>Pyrell</v>
      </c>
      <c r="C52" s="784">
        <f>'SAME R Results'!F121</f>
        <v>113</v>
      </c>
      <c r="D52" s="785" t="str">
        <f>'SAME R Results'!G121</f>
        <v>low flow run w STS</v>
      </c>
      <c r="E52" s="784">
        <f>'SAME R Results'!K121</f>
        <v>2</v>
      </c>
      <c r="F52" s="793">
        <f>'SAME R Results'!L121</f>
        <v>1.23</v>
      </c>
      <c r="G52" s="784">
        <f>'SAME R Results'!R121</f>
        <v>31</v>
      </c>
      <c r="H52" s="821">
        <f>'SAME R Results'!AR121</f>
        <v>6.2836770000000017</v>
      </c>
      <c r="I52" s="821">
        <f>'SAME R Results'!AS121</f>
        <v>4.6147464999999999</v>
      </c>
      <c r="J52" s="821">
        <f>'SAME R Results'!AT121</f>
        <v>5.155837</v>
      </c>
      <c r="K52" s="2067">
        <f>'SAME R Results'!BD121</f>
        <v>1176224.4595932008</v>
      </c>
      <c r="L52" s="784">
        <f>'SAME R Results'!BE121</f>
        <v>459.76995119843087</v>
      </c>
      <c r="M52" s="784">
        <f>'SAME R Results'!BF121</f>
        <v>0</v>
      </c>
      <c r="N52" s="784">
        <f>'SAME R Results'!BG121</f>
        <v>0</v>
      </c>
      <c r="O52" s="789"/>
      <c r="P52" s="784">
        <f>'SAME R Results'!BH121</f>
        <v>169.19487997801508</v>
      </c>
      <c r="Q52" s="817">
        <f>'SAME R Results'!BI121</f>
        <v>0.39088623557228447</v>
      </c>
      <c r="R52" s="817">
        <f>'SAME R Results'!BJ121</f>
        <v>0.6500789886706958</v>
      </c>
      <c r="S52" s="817">
        <f>'SAME R Results'!BL121</f>
        <v>0</v>
      </c>
      <c r="T52" s="817">
        <f>'SAME R Results'!BM121</f>
        <v>2.0405434673921752</v>
      </c>
      <c r="U52" s="817">
        <f>'SAME R Results'!BN121</f>
        <v>0.30310458221467135</v>
      </c>
      <c r="V52" s="784">
        <f>'SAME R Results'!BR121</f>
        <v>459.76995119843087</v>
      </c>
      <c r="W52" s="1086">
        <f>'SAME R Results'!BZ121</f>
        <v>245.37087876588521</v>
      </c>
      <c r="X52" s="1777">
        <f>'SAME R Results'!CA121</f>
        <v>0.87333333333328156</v>
      </c>
      <c r="Y52" s="1777">
        <f>'SAME R Results'!CD121</f>
        <v>1.1624075723681115</v>
      </c>
      <c r="Z52" s="1777">
        <f t="shared" si="2"/>
        <v>0.54109050000000014</v>
      </c>
      <c r="AA52" s="27"/>
    </row>
    <row r="53" spans="1:93" ht="16.5" customHeight="1" x14ac:dyDescent="0.25">
      <c r="A53" s="778">
        <v>1</v>
      </c>
      <c r="B53" s="779" t="str">
        <f>'SAME1 Flight Tests 8-27-09'!B7</f>
        <v>Silicone</v>
      </c>
      <c r="C53" s="779">
        <f>'SAME1 Flight Tests 8-27-09'!E7</f>
        <v>5</v>
      </c>
      <c r="D53" s="779" t="str">
        <f>'SAME1 Flight Tests 8-27-09'!F7</f>
        <v>Aging up</v>
      </c>
      <c r="E53" s="779">
        <f>'SAME1 Flight Tests 8-27-09'!L7</f>
        <v>8</v>
      </c>
      <c r="F53" s="804">
        <f>'SAME1 Flight Tests 8-27-09'!M7</f>
        <v>1.327</v>
      </c>
      <c r="G53" s="805">
        <f>'SAME1 Flight Tests 8-27-09'!Q7</f>
        <v>755</v>
      </c>
      <c r="H53" s="820">
        <f>'SAME1 Flight Tests 8-27-09'!Z7</f>
        <v>6.2938999999999998</v>
      </c>
      <c r="I53" s="820">
        <f>'SAME1 Flight Tests 8-27-09'!AA7</f>
        <v>4.3936000000000002</v>
      </c>
      <c r="J53" s="1971">
        <v>5.133</v>
      </c>
      <c r="K53" s="2066">
        <f>'SAME1 Flight Tests 8-27-09'!AK7</f>
        <v>1194104.7590429184</v>
      </c>
      <c r="L53" s="805">
        <f>'SAME1 Flight Tests 8-27-09'!AL7</f>
        <v>389.22953313940434</v>
      </c>
      <c r="M53" s="806"/>
      <c r="N53" s="805"/>
      <c r="O53" s="806"/>
      <c r="P53" s="805">
        <f>'SAME1 Flight Tests 8-27-09'!AM7</f>
        <v>124.63764636532751</v>
      </c>
      <c r="Q53" s="816">
        <f>'SAME1 Flight Tests 8-27-09'!AP7</f>
        <v>0.32595928472085983</v>
      </c>
      <c r="R53" s="816">
        <f>'SAME1 Flight Tests 8-27-09'!AQ7</f>
        <v>0.6067457889995036</v>
      </c>
      <c r="S53" s="816"/>
      <c r="T53" s="816">
        <f>'SAME1 Flight Tests 8-27-09'!AS7</f>
        <v>2.1995429640078377</v>
      </c>
      <c r="U53" s="816">
        <f>'SAME1 Flight Tests 8-27-09'!AT7</f>
        <v>0.23891402709415155</v>
      </c>
      <c r="V53" s="806"/>
      <c r="W53" s="805">
        <f>'SAME1 Flight Tests 8-27-09'!BH7</f>
        <v>356.59621492639405</v>
      </c>
      <c r="X53" s="1804">
        <f>'SAME1 Flight Tests 8-27-09'!BI7</f>
        <v>1.2099999999999334</v>
      </c>
      <c r="Y53" s="1804">
        <f>'SAME1 Flight Tests 8-27-09'!BL7</f>
        <v>0.61803791586116219</v>
      </c>
      <c r="Z53" s="1777">
        <f t="shared" si="2"/>
        <v>0.73939999999999984</v>
      </c>
      <c r="AA53" s="26"/>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row>
    <row r="54" spans="1:93" s="11" customFormat="1" ht="16.5" hidden="1" customHeight="1" x14ac:dyDescent="0.2">
      <c r="A54" s="780">
        <v>2</v>
      </c>
      <c r="B54" s="785" t="str">
        <f>'SAME R Results'!B3</f>
        <v>Silicone</v>
      </c>
      <c r="C54" s="784">
        <f>'SAME R Results'!F3</f>
        <v>48</v>
      </c>
      <c r="D54" s="785" t="str">
        <f>'SAME R Results'!G3</f>
        <v>Low Temp</v>
      </c>
      <c r="E54" s="784">
        <f>'SAME R Results'!K3</f>
        <v>8</v>
      </c>
      <c r="F54" s="793">
        <f>'SAME R Results'!L3</f>
        <v>1.304</v>
      </c>
      <c r="G54" s="784">
        <f>'SAME R Results'!R3</f>
        <v>61.666666666666664</v>
      </c>
      <c r="H54" s="821">
        <f>'SAME R Results'!AR3</f>
        <v>6.2647500000000003</v>
      </c>
      <c r="I54" s="821">
        <f>'SAME R Results'!AS3</f>
        <v>0</v>
      </c>
      <c r="J54" s="821">
        <f>'SAME R Results'!AT3</f>
        <v>0</v>
      </c>
      <c r="K54" s="784">
        <f>'SAME R Results'!BD3</f>
        <v>2523938.5830877088</v>
      </c>
      <c r="L54" s="784">
        <f>'SAME R Results'!BE3</f>
        <v>615.51380336758314</v>
      </c>
      <c r="M54" s="784">
        <f>'SAME R Results'!BF3</f>
        <v>4.9691332442250085</v>
      </c>
      <c r="N54" s="784">
        <f>'SAME R Results'!BG3</f>
        <v>1.0696964473380586</v>
      </c>
      <c r="O54" s="808"/>
      <c r="P54" s="784">
        <f>'SAME R Results'!BH3</f>
        <v>108.49420825246703</v>
      </c>
      <c r="Q54" s="817">
        <f>'SAME R Results'!BI3</f>
        <v>0.24387035702532131</v>
      </c>
      <c r="R54" s="817">
        <f>'SAME R Results'!BJ3</f>
        <v>0.4501551400693799</v>
      </c>
      <c r="S54" s="817">
        <f>'SAME R Results'!BL3</f>
        <v>4.6453676242364876</v>
      </c>
      <c r="T54" s="817">
        <f>'SAME R Results'!BM3</f>
        <v>2.1878400054141345</v>
      </c>
      <c r="U54" s="817">
        <f>'SAME R Results'!BN3</f>
        <v>0.1794970908990223</v>
      </c>
      <c r="V54" s="784">
        <f>'SAME R Results'!BR3</f>
        <v>615.51380336758314</v>
      </c>
      <c r="W54" s="1086">
        <f>'SAME R Results'!BZ3</f>
        <v>324.81390228810591</v>
      </c>
      <c r="X54" s="1777">
        <f>'SAME R Results'!CA3</f>
        <v>0</v>
      </c>
      <c r="Y54" s="1777">
        <f>'SAME R Results'!CD3</f>
        <v>0</v>
      </c>
      <c r="Z54" s="1777"/>
      <c r="AA54" s="748"/>
      <c r="AB54" s="747"/>
      <c r="AC54" s="747"/>
      <c r="AD54" s="747"/>
      <c r="AE54" s="747"/>
      <c r="AF54" s="747"/>
      <c r="AG54" s="747"/>
      <c r="AH54" s="747"/>
      <c r="AI54" s="747"/>
      <c r="AJ54" s="747"/>
      <c r="AK54" s="747"/>
      <c r="AL54" s="747"/>
      <c r="AM54" s="747"/>
      <c r="AN54" s="747"/>
      <c r="AO54" s="747"/>
      <c r="AP54" s="747"/>
      <c r="AQ54" s="747"/>
      <c r="AR54" s="747"/>
      <c r="AS54" s="747"/>
      <c r="AT54" s="747"/>
      <c r="AU54" s="747"/>
      <c r="AV54" s="747"/>
      <c r="AW54" s="747"/>
      <c r="AX54" s="747"/>
      <c r="AY54" s="747"/>
      <c r="AZ54" s="747"/>
      <c r="BA54" s="747"/>
      <c r="BB54" s="747"/>
      <c r="BC54" s="747"/>
      <c r="BD54" s="747"/>
      <c r="BE54" s="747"/>
      <c r="BF54" s="747"/>
      <c r="BG54" s="747"/>
      <c r="BH54" s="747"/>
      <c r="BI54" s="747"/>
      <c r="BJ54" s="747"/>
      <c r="BK54" s="747"/>
      <c r="BL54" s="747"/>
      <c r="BM54" s="747"/>
      <c r="BN54" s="747"/>
      <c r="BO54" s="747"/>
      <c r="BP54" s="747"/>
      <c r="BQ54" s="747"/>
      <c r="BR54" s="747"/>
      <c r="BS54" s="747"/>
      <c r="BT54" s="747"/>
      <c r="BU54" s="747"/>
      <c r="BV54" s="747"/>
      <c r="BW54" s="747"/>
      <c r="BX54" s="747"/>
      <c r="BY54" s="747"/>
      <c r="BZ54" s="747"/>
      <c r="CA54" s="747"/>
      <c r="CB54" s="747"/>
      <c r="CC54" s="747"/>
      <c r="CD54" s="747"/>
      <c r="CE54" s="747"/>
      <c r="CF54" s="747"/>
      <c r="CG54" s="747"/>
      <c r="CH54" s="747"/>
      <c r="CI54" s="747"/>
      <c r="CJ54" s="747"/>
      <c r="CK54" s="747"/>
      <c r="CL54" s="747"/>
      <c r="CM54" s="747"/>
      <c r="CN54" s="747"/>
      <c r="CO54" s="747"/>
    </row>
    <row r="55" spans="1:93" ht="16.5" hidden="1" customHeight="1" x14ac:dyDescent="0.2">
      <c r="A55" s="780">
        <v>2</v>
      </c>
      <c r="B55" s="785" t="str">
        <f>'SAME R Results'!B4</f>
        <v>Lampwick</v>
      </c>
      <c r="C55" s="784">
        <f>'SAME R Results'!F4</f>
        <v>49</v>
      </c>
      <c r="D55" s="785" t="str">
        <f>'SAME R Results'!G4</f>
        <v>Baseline High RT/R0</v>
      </c>
      <c r="E55" s="784">
        <f>'SAME R Results'!K4</f>
        <v>8</v>
      </c>
      <c r="F55" s="793">
        <f>'SAME R Results'!L4</f>
        <v>1.2514430209035738</v>
      </c>
      <c r="G55" s="784">
        <f>'SAME R Results'!R4</f>
        <v>51.4</v>
      </c>
      <c r="H55" s="821">
        <f>'SAME R Results'!AR4</f>
        <v>6.2560000000000002</v>
      </c>
      <c r="I55" s="821">
        <f>'SAME R Results'!AS4</f>
        <v>0</v>
      </c>
      <c r="J55" s="821">
        <f>'SAME R Results'!AT4</f>
        <v>0</v>
      </c>
      <c r="K55" s="784">
        <f>'SAME R Results'!BD4</f>
        <v>2819890.7109968318</v>
      </c>
      <c r="L55" s="784">
        <f>'SAME R Results'!BE4</f>
        <v>421.19638693020511</v>
      </c>
      <c r="M55" s="784">
        <f>'SAME R Results'!BF4</f>
        <v>1.9476177736518814</v>
      </c>
      <c r="N55" s="784">
        <f>'SAME R Results'!BG4</f>
        <v>0.55112516095124597</v>
      </c>
      <c r="O55" s="789"/>
      <c r="P55" s="784">
        <f>'SAME R Results'!BH4</f>
        <v>34.559212052422055</v>
      </c>
      <c r="Q55" s="817">
        <f>'SAME R Results'!BI4</f>
        <v>0.14936620957955926</v>
      </c>
      <c r="R55" s="817">
        <f>'SAME R Results'!BJ4</f>
        <v>0.28605155365931773</v>
      </c>
      <c r="S55" s="817">
        <f>'SAME R Results'!BL4</f>
        <v>3.5338937715895229</v>
      </c>
      <c r="T55" s="817">
        <f>'SAME R Results'!BM4</f>
        <v>2.2391217870301241</v>
      </c>
      <c r="U55" s="817">
        <f>'SAME R Results'!BN4</f>
        <v>0.10793353093663659</v>
      </c>
      <c r="V55" s="784">
        <f>'SAME R Results'!BR4</f>
        <v>421.19638693020511</v>
      </c>
      <c r="W55" s="1086">
        <f>'SAME R Results'!BZ4</f>
        <v>268.93865858906793</v>
      </c>
      <c r="X55" s="1777">
        <f>'SAME R Results'!CA4</f>
        <v>0</v>
      </c>
      <c r="Y55" s="1777">
        <f>'SAME R Results'!CD4</f>
        <v>0</v>
      </c>
      <c r="Z55" s="1777"/>
      <c r="AA55" s="27"/>
    </row>
    <row r="56" spans="1:93" ht="16.5" hidden="1" customHeight="1" x14ac:dyDescent="0.2">
      <c r="A56" s="780">
        <v>2</v>
      </c>
      <c r="B56" s="785" t="str">
        <f>'SAME R Results'!B5</f>
        <v>Teflon</v>
      </c>
      <c r="C56" s="784">
        <f>'SAME R Results'!F5</f>
        <v>50</v>
      </c>
      <c r="D56" s="785" t="str">
        <f>'SAME R Results'!G5</f>
        <v>Baseline High RT/R0</v>
      </c>
      <c r="E56" s="784">
        <f>'SAME R Results'!K5</f>
        <v>8.1</v>
      </c>
      <c r="F56" s="793">
        <f>'SAME R Results'!L5</f>
        <v>1.4524143054229013</v>
      </c>
      <c r="G56" s="784">
        <f>'SAME R Results'!R5</f>
        <v>33.200000000000003</v>
      </c>
      <c r="H56" s="821">
        <f>'SAME R Results'!AR5</f>
        <v>3.4159999999999999</v>
      </c>
      <c r="I56" s="821">
        <f>'SAME R Results'!AS5</f>
        <v>0</v>
      </c>
      <c r="J56" s="821">
        <f>'SAME R Results'!AT5</f>
        <v>0</v>
      </c>
      <c r="K56" s="784">
        <f>'SAME R Results'!BD5</f>
        <v>3654789.4777492345</v>
      </c>
      <c r="L56" s="784">
        <f>'SAME R Results'!BE5</f>
        <v>541.22426782057232</v>
      </c>
      <c r="M56" s="784">
        <f>'SAME R Results'!BF5</f>
        <v>0.34517884999999998</v>
      </c>
      <c r="N56" s="784">
        <f>'SAME R Results'!BG5</f>
        <v>9.5508775000000018E-2</v>
      </c>
      <c r="O56" s="789"/>
      <c r="P56" s="784">
        <f>'SAME R Results'!BH5</f>
        <v>68.141146999999975</v>
      </c>
      <c r="Q56" s="817">
        <f>'SAME R Results'!BI5</f>
        <v>0.14808630459171615</v>
      </c>
      <c r="R56" s="817">
        <f>'SAME R Results'!BJ5</f>
        <v>0.25295421677328306</v>
      </c>
      <c r="S56" s="817">
        <f>'SAME R Results'!BL5</f>
        <v>3.6141061384150297</v>
      </c>
      <c r="T56" s="817">
        <f>'SAME R Results'!BM5</f>
        <v>2.0786515528876603</v>
      </c>
      <c r="U56" s="817">
        <f>'SAME R Results'!BN5</f>
        <v>0.11330560179039686</v>
      </c>
      <c r="V56" s="784">
        <f>'SAME R Results'!BR5</f>
        <v>541.22426782057232</v>
      </c>
      <c r="W56" s="1086">
        <f>'SAME R Results'!BZ5</f>
        <v>529.63562470856755</v>
      </c>
      <c r="X56" s="1777">
        <f>'SAME R Results'!CA5</f>
        <v>0</v>
      </c>
      <c r="Y56" s="1777">
        <f>'SAME R Results'!CD5</f>
        <v>0</v>
      </c>
      <c r="Z56" s="1777"/>
      <c r="AA56" s="27"/>
    </row>
    <row r="57" spans="1:93" ht="16.5" hidden="1" customHeight="1" x14ac:dyDescent="0.2">
      <c r="A57" s="780">
        <v>2</v>
      </c>
      <c r="B57" s="785" t="str">
        <f>'SAME R Results'!B6</f>
        <v>Kapton</v>
      </c>
      <c r="C57" s="784">
        <f>'SAME R Results'!F6</f>
        <v>51</v>
      </c>
      <c r="D57" s="785" t="str">
        <f>'SAME R Results'!G6</f>
        <v>Baseline new formula</v>
      </c>
      <c r="E57" s="784">
        <f>'SAME R Results'!K6</f>
        <v>8.1</v>
      </c>
      <c r="F57" s="793">
        <f>'SAME R Results'!L6</f>
        <v>1.38</v>
      </c>
      <c r="G57" s="784">
        <f>'SAME R Results'!R6</f>
        <v>38.142857142857146</v>
      </c>
      <c r="H57" s="821">
        <f>'SAME R Results'!AR6</f>
        <v>0.4175567</v>
      </c>
      <c r="I57" s="821">
        <f>'SAME R Results'!AS6</f>
        <v>0</v>
      </c>
      <c r="J57" s="821">
        <f>'SAME R Results'!AT6</f>
        <v>0</v>
      </c>
      <c r="K57" s="784">
        <f>'SAME R Results'!BD6</f>
        <v>1825597.0139817814</v>
      </c>
      <c r="L57" s="784">
        <f>'SAME R Results'!BE6</f>
        <v>102.91459773449184</v>
      </c>
      <c r="M57" s="784">
        <f>'SAME R Results'!BF6</f>
        <v>3.3386230000000003E-2</v>
      </c>
      <c r="N57" s="784">
        <f>'SAME R Results'!BG6</f>
        <v>1.2736203285674045E-2</v>
      </c>
      <c r="O57" s="789"/>
      <c r="P57" s="784">
        <f>'SAME R Results'!BH6</f>
        <v>1.2429675</v>
      </c>
      <c r="Q57" s="817">
        <f>'SAME R Results'!BI6</f>
        <v>5.6373119010545703E-2</v>
      </c>
      <c r="R57" s="817">
        <f>'SAME R Results'!BJ6</f>
        <v>9.7108213230960166E-2</v>
      </c>
      <c r="S57" s="817">
        <f>'SAME R Results'!BL6</f>
        <v>2.6213644090899169</v>
      </c>
      <c r="T57" s="817">
        <f>'SAME R Results'!BM6</f>
        <v>2.090599137468832</v>
      </c>
      <c r="U57" s="817">
        <f>'SAME R Results'!BN6</f>
        <v>4.2951675961784321E-2</v>
      </c>
      <c r="V57" s="784">
        <f>'SAME R Results'!BR6</f>
        <v>102.91459773449184</v>
      </c>
      <c r="W57" s="1086">
        <f>'SAME R Results'!BZ6</f>
        <v>419.92824630174431</v>
      </c>
      <c r="X57" s="1777">
        <f>'SAME R Results'!CA6</f>
        <v>0</v>
      </c>
      <c r="Y57" s="1777">
        <f>'SAME R Results'!CD6</f>
        <v>0</v>
      </c>
      <c r="Z57" s="1777"/>
      <c r="AA57" s="27"/>
    </row>
    <row r="58" spans="1:93" ht="16.5" hidden="1" customHeight="1" x14ac:dyDescent="0.2">
      <c r="A58" s="780">
        <v>2</v>
      </c>
      <c r="B58" s="785" t="str">
        <f>'SAME R Results'!B7</f>
        <v>Kapton</v>
      </c>
      <c r="C58" s="784" t="str">
        <f>'SAME R Results'!F7</f>
        <v>51a</v>
      </c>
      <c r="D58" s="785" t="str">
        <f>'SAME R Results'!G7</f>
        <v>Baseline new formula</v>
      </c>
      <c r="E58" s="784">
        <f>'SAME R Results'!K7</f>
        <v>8.1</v>
      </c>
      <c r="F58" s="793">
        <f>'SAME R Results'!L7</f>
        <v>1.38</v>
      </c>
      <c r="G58" s="784">
        <f>'SAME R Results'!R7</f>
        <v>261.14285714285717</v>
      </c>
      <c r="H58" s="821">
        <f>'SAME R Results'!AR7</f>
        <v>0.40887450000000003</v>
      </c>
      <c r="I58" s="821">
        <f>'SAME R Results'!AS7</f>
        <v>0</v>
      </c>
      <c r="J58" s="821">
        <f>'SAME R Results'!AT7</f>
        <v>0</v>
      </c>
      <c r="K58" s="784">
        <f>'SAME R Results'!BD7</f>
        <v>1059919.9201329139</v>
      </c>
      <c r="L58" s="784">
        <f>'SAME R Results'!BE7</f>
        <v>70.819266638717124</v>
      </c>
      <c r="M58" s="784">
        <f>'SAME R Results'!BF7</f>
        <v>2.1347040000000008E-2</v>
      </c>
      <c r="N58" s="784">
        <f>'SAME R Results'!BG7</f>
        <v>8.4533912500000009E-3</v>
      </c>
      <c r="O58" s="789"/>
      <c r="P58" s="784">
        <f>'SAME R Results'!BH7</f>
        <v>1.2142574999999998</v>
      </c>
      <c r="Q58" s="817">
        <f>'SAME R Results'!BI7</f>
        <v>6.6815676631340595E-2</v>
      </c>
      <c r="R58" s="817">
        <f>'SAME R Results'!BJ7</f>
        <v>0.11550042736986271</v>
      </c>
      <c r="S58" s="817">
        <f>'SAME R Results'!BL7</f>
        <v>2.5252634556575155</v>
      </c>
      <c r="T58" s="817">
        <f>'SAME R Results'!BM7</f>
        <v>2.0955623370880416</v>
      </c>
      <c r="U58" s="817">
        <f>'SAME R Results'!BN7</f>
        <v>5.0818958542366073E-2</v>
      </c>
      <c r="V58" s="784">
        <f>'SAME R Results'!BR7</f>
        <v>70.819266638717124</v>
      </c>
      <c r="W58" s="1086">
        <f>'SAME R Results'!BZ7</f>
        <v>419.92824630174431</v>
      </c>
      <c r="X58" s="1777">
        <f>'SAME R Results'!CA7</f>
        <v>0</v>
      </c>
      <c r="Y58" s="1777">
        <f>'SAME R Results'!CD7</f>
        <v>0</v>
      </c>
      <c r="Z58" s="1777"/>
      <c r="AA58" s="27"/>
    </row>
    <row r="59" spans="1:93" ht="16.5" hidden="1" customHeight="1" x14ac:dyDescent="0.2">
      <c r="A59" s="780">
        <v>2</v>
      </c>
      <c r="B59" s="785" t="str">
        <f>'SAME R Results'!B8</f>
        <v>Pyrell</v>
      </c>
      <c r="C59" s="784">
        <f>'SAME R Results'!F8</f>
        <v>52</v>
      </c>
      <c r="D59" s="785" t="str">
        <f>'SAME R Results'!G8</f>
        <v>Baseline</v>
      </c>
      <c r="E59" s="784">
        <f>'SAME R Results'!K8</f>
        <v>8.1</v>
      </c>
      <c r="F59" s="793">
        <f>'SAME R Results'!L8</f>
        <v>1.22</v>
      </c>
      <c r="G59" s="784" t="str">
        <f>'SAME R Results'!R8</f>
        <v>n/a</v>
      </c>
      <c r="H59" s="821">
        <f>'SAME R Results'!AR8</f>
        <v>6.2439999999999998</v>
      </c>
      <c r="I59" s="821">
        <f>'SAME R Results'!AS8</f>
        <v>0</v>
      </c>
      <c r="J59" s="821">
        <f>'SAME R Results'!AT8</f>
        <v>0</v>
      </c>
      <c r="K59" s="784">
        <f>'SAME R Results'!BD8</f>
        <v>3110970.9166285717</v>
      </c>
      <c r="L59" s="784">
        <f>'SAME R Results'!BE8</f>
        <v>647.21974074117884</v>
      </c>
      <c r="M59" s="784">
        <f>'SAME R Results'!BF8</f>
        <v>2.8033341747583633</v>
      </c>
      <c r="N59" s="784">
        <f>'SAME R Results'!BG8</f>
        <v>0.89485197548974349</v>
      </c>
      <c r="O59" s="789"/>
      <c r="P59" s="784">
        <f>'SAME R Results'!BH8</f>
        <v>108.36086003496634</v>
      </c>
      <c r="Q59" s="817">
        <f>'SAME R Results'!BI8</f>
        <v>0.2080442916652481</v>
      </c>
      <c r="R59" s="817">
        <f>'SAME R Results'!BJ8</f>
        <v>0.40519053314258846</v>
      </c>
      <c r="S59" s="817">
        <f>'SAME R Results'!BL8</f>
        <v>3.1327350797031284</v>
      </c>
      <c r="T59" s="817">
        <f>'SAME R Results'!BM8</f>
        <v>2.262475756453556</v>
      </c>
      <c r="U59" s="817">
        <f>'SAME R Results'!BN8</f>
        <v>0.14907474019917849</v>
      </c>
      <c r="V59" s="784">
        <f>'SAME R Results'!BR8</f>
        <v>647.21974074117884</v>
      </c>
      <c r="W59" s="1086">
        <f>'SAME R Results'!BZ8</f>
        <v>230.42121123513496</v>
      </c>
      <c r="X59" s="1777">
        <f>'SAME R Results'!CA8</f>
        <v>0</v>
      </c>
      <c r="Y59" s="1777">
        <f>'SAME R Results'!CD8</f>
        <v>0</v>
      </c>
      <c r="Z59" s="1777"/>
      <c r="AA59" s="27"/>
    </row>
    <row r="60" spans="1:93" ht="16.5" hidden="1" customHeight="1" x14ac:dyDescent="0.2">
      <c r="A60" s="780">
        <v>2</v>
      </c>
      <c r="B60" s="785" t="str">
        <f>'SAME R Results'!B9</f>
        <v>Silicone</v>
      </c>
      <c r="C60" s="784">
        <f>'SAME R Results'!F9</f>
        <v>53</v>
      </c>
      <c r="D60" s="785" t="str">
        <f>'SAME R Results'!G9</f>
        <v>HighTemp</v>
      </c>
      <c r="E60" s="784">
        <f>'SAME R Results'!K9</f>
        <v>8.1</v>
      </c>
      <c r="F60" s="793">
        <f>'SAME R Results'!L9</f>
        <v>1.35</v>
      </c>
      <c r="G60" s="784">
        <f>'SAME R Results'!R9</f>
        <v>52.2</v>
      </c>
      <c r="H60" s="821">
        <f>'SAME R Results'!AR9</f>
        <v>6.2450000000000001</v>
      </c>
      <c r="I60" s="821">
        <f>'SAME R Results'!AS9</f>
        <v>0</v>
      </c>
      <c r="J60" s="821">
        <f>'SAME R Results'!AT9</f>
        <v>0</v>
      </c>
      <c r="K60" s="784">
        <f>'SAME R Results'!BD9</f>
        <v>3889058.8258409305</v>
      </c>
      <c r="L60" s="784">
        <f>'SAME R Results'!BE9</f>
        <v>973.58449874105634</v>
      </c>
      <c r="M60" s="784">
        <f>'SAME R Results'!BF9</f>
        <v>12.304744891662349</v>
      </c>
      <c r="N60" s="784">
        <f>'SAME R Results'!BG9</f>
        <v>2.9595494723852811</v>
      </c>
      <c r="O60" s="809"/>
      <c r="P60" s="784">
        <f>'SAME R Results'!BH9</f>
        <v>300.64007090501514</v>
      </c>
      <c r="Q60" s="817">
        <f>'SAME R Results'!BI9</f>
        <v>0.25033936032853354</v>
      </c>
      <c r="R60" s="817">
        <f>'SAME R Results'!BJ9</f>
        <v>0.54741968073790781</v>
      </c>
      <c r="S60" s="817">
        <f>'SAME R Results'!BL9</f>
        <v>4.1576412242722895</v>
      </c>
      <c r="T60" s="817">
        <f>'SAME R Results'!BM9</f>
        <v>2.4218526870226071</v>
      </c>
      <c r="U60" s="817">
        <f>'SAME R Results'!BN9</f>
        <v>0.1692908570902574</v>
      </c>
      <c r="V60" s="784">
        <f>'SAME R Results'!BR9</f>
        <v>973.58449874105634</v>
      </c>
      <c r="W60" s="1086">
        <f>'SAME R Results'!BZ9</f>
        <v>379.72816734596341</v>
      </c>
      <c r="X60" s="1777">
        <f>'SAME R Results'!CA9</f>
        <v>0</v>
      </c>
      <c r="Y60" s="1777">
        <f>'SAME R Results'!CD9</f>
        <v>0</v>
      </c>
      <c r="Z60" s="1777"/>
      <c r="AA60" s="27"/>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row>
    <row r="61" spans="1:93" ht="16.5" hidden="1" customHeight="1" x14ac:dyDescent="0.2">
      <c r="A61" s="780">
        <v>2</v>
      </c>
      <c r="B61" s="785" t="str">
        <f>'SAME R Results'!B11</f>
        <v>Lampwick</v>
      </c>
      <c r="C61" s="784">
        <f>'SAME R Results'!F11</f>
        <v>54</v>
      </c>
      <c r="D61" s="785" t="str">
        <f>'SAME R Results'!G11</f>
        <v>Baseline</v>
      </c>
      <c r="E61" s="784">
        <f>'SAME R Results'!K11</f>
        <v>8.1</v>
      </c>
      <c r="F61" s="793">
        <f>'SAME R Results'!L11</f>
        <v>1.2450000000000001</v>
      </c>
      <c r="G61" s="784">
        <f>'SAME R Results'!R11</f>
        <v>56.8</v>
      </c>
      <c r="H61" s="821">
        <f>'SAME R Results'!AR11</f>
        <v>6.2525025000000003</v>
      </c>
      <c r="I61" s="821">
        <f>'SAME R Results'!AS11</f>
        <v>0</v>
      </c>
      <c r="J61" s="821">
        <f>'SAME R Results'!AT11</f>
        <v>0</v>
      </c>
      <c r="K61" s="784">
        <f>'SAME R Results'!BD11</f>
        <v>3197761.8213616745</v>
      </c>
      <c r="L61" s="784">
        <f>'SAME R Results'!BE11</f>
        <v>350.55685968846421</v>
      </c>
      <c r="M61" s="784">
        <f>'SAME R Results'!BF11</f>
        <v>0</v>
      </c>
      <c r="N61" s="784">
        <f>'SAME R Results'!BG11</f>
        <v>0</v>
      </c>
      <c r="O61" s="789"/>
      <c r="P61" s="784">
        <f>'SAME R Results'!BH11</f>
        <v>26.963747165480513</v>
      </c>
      <c r="Q61" s="817">
        <f>'SAME R Results'!BI11</f>
        <v>0.10962569424235284</v>
      </c>
      <c r="R61" s="817">
        <f>'SAME R Results'!BJ11</f>
        <v>0.25252933607121358</v>
      </c>
      <c r="S61" s="817">
        <f>'SAME R Results'!BL11</f>
        <v>0</v>
      </c>
      <c r="T61" s="817">
        <f>'SAME R Results'!BM11</f>
        <v>2.492996586982887</v>
      </c>
      <c r="U61" s="817">
        <f>'SAME R Results'!BN11</f>
        <v>7.2229168713861147E-2</v>
      </c>
      <c r="V61" s="784">
        <f>'SAME R Results'!BR11</f>
        <v>350.55685968846421</v>
      </c>
      <c r="W61" s="1086">
        <f>'SAME R Results'!BZ11</f>
        <v>264.66873011764068</v>
      </c>
      <c r="X61" s="1777">
        <f>'SAME R Results'!CA11</f>
        <v>0</v>
      </c>
      <c r="Y61" s="1777">
        <f>'SAME R Results'!CD11</f>
        <v>0</v>
      </c>
      <c r="Z61" s="1777"/>
      <c r="AA61" s="27"/>
    </row>
    <row r="62" spans="1:93" ht="16.5" hidden="1" customHeight="1" x14ac:dyDescent="0.2">
      <c r="A62" s="780">
        <v>2</v>
      </c>
      <c r="B62" s="785" t="str">
        <f>'SAME R Results'!B12</f>
        <v>Lampwick</v>
      </c>
      <c r="C62" s="784">
        <f>'SAME R Results'!F12</f>
        <v>55</v>
      </c>
      <c r="D62" s="785" t="str">
        <f>'SAME R Results'!G12</f>
        <v>High RT/R0 test aging</v>
      </c>
      <c r="E62" s="784">
        <f>'SAME R Results'!K12</f>
        <v>8.1</v>
      </c>
      <c r="F62" s="793">
        <f>'SAME R Results'!L12</f>
        <v>1.2450000000000001</v>
      </c>
      <c r="G62" s="784">
        <f>'SAME R Results'!R12</f>
        <v>47.2</v>
      </c>
      <c r="H62" s="821">
        <f>'SAME R Results'!AR12</f>
        <v>6.2489999999999997</v>
      </c>
      <c r="I62" s="821">
        <f>'SAME R Results'!AS12</f>
        <v>0</v>
      </c>
      <c r="J62" s="821">
        <f>'SAME R Results'!AT12</f>
        <v>0</v>
      </c>
      <c r="K62" s="784">
        <f>'SAME R Results'!BD12</f>
        <v>3373889.4875935018</v>
      </c>
      <c r="L62" s="784">
        <f>'SAME R Results'!BE12</f>
        <v>392.25129573824915</v>
      </c>
      <c r="M62" s="784">
        <f>'SAME R Results'!BF12</f>
        <v>0</v>
      </c>
      <c r="N62" s="784">
        <f>'SAME R Results'!BG12</f>
        <v>0</v>
      </c>
      <c r="O62" s="789"/>
      <c r="P62" s="784">
        <f>'SAME R Results'!BH12</f>
        <v>36.637405105047137</v>
      </c>
      <c r="Q62" s="817">
        <f>'SAME R Results'!BI12</f>
        <v>0.11626086070116975</v>
      </c>
      <c r="R62" s="817">
        <f>'SAME R Results'!BJ12</f>
        <v>0.27474623118441571</v>
      </c>
      <c r="S62" s="817">
        <f>'SAME R Results'!BL12</f>
        <v>0</v>
      </c>
      <c r="T62" s="817">
        <f>'SAME R Results'!BM12</f>
        <v>2.5278471246933618</v>
      </c>
      <c r="U62" s="817">
        <f>'SAME R Results'!BN12</f>
        <v>7.5628315768853746E-2</v>
      </c>
      <c r="V62" s="784">
        <f>'SAME R Results'!BR12</f>
        <v>392.25129573824915</v>
      </c>
      <c r="W62" s="1086">
        <f>'SAME R Results'!BZ12</f>
        <v>262.89926572283059</v>
      </c>
      <c r="X62" s="1777">
        <f>'SAME R Results'!CA12</f>
        <v>1.2266666666667092</v>
      </c>
      <c r="Y62" s="1777">
        <f>'SAME R Results'!CD12</f>
        <v>0.17920469888337651</v>
      </c>
      <c r="Z62" s="1777"/>
      <c r="AA62" s="27"/>
    </row>
    <row r="63" spans="1:93" ht="16.5" hidden="1" customHeight="1" x14ac:dyDescent="0.2">
      <c r="A63" s="780">
        <v>2</v>
      </c>
      <c r="B63" s="785" t="str">
        <f>'SAME R Results'!B13</f>
        <v>Lampwick</v>
      </c>
      <c r="C63" s="784" t="str">
        <f>'SAME R Results'!F13</f>
        <v>55a</v>
      </c>
      <c r="D63" s="785" t="str">
        <f>'SAME R Results'!G13</f>
        <v>aged</v>
      </c>
      <c r="E63" s="784">
        <f>'SAME R Results'!K13</f>
        <v>8.1</v>
      </c>
      <c r="F63" s="793">
        <f>'SAME R Results'!L13</f>
        <v>1.2450000000000001</v>
      </c>
      <c r="G63" s="784">
        <f>'SAME R Results'!R13</f>
        <v>218</v>
      </c>
      <c r="H63" s="821">
        <f>'SAME R Results'!AR13</f>
        <v>6.2489999999999997</v>
      </c>
      <c r="I63" s="821">
        <f>'SAME R Results'!AS13</f>
        <v>0</v>
      </c>
      <c r="J63" s="821">
        <f>'SAME R Results'!AT13</f>
        <v>0</v>
      </c>
      <c r="K63" s="784">
        <f>'SAME R Results'!BD13</f>
        <v>2068777.3214579814</v>
      </c>
      <c r="L63" s="784">
        <f>'SAME R Results'!BE13</f>
        <v>308.14292214783211</v>
      </c>
      <c r="M63" s="784">
        <f>'SAME R Results'!BF13</f>
        <v>0</v>
      </c>
      <c r="N63" s="784">
        <f>'SAME R Results'!BG13</f>
        <v>0</v>
      </c>
      <c r="O63" s="789"/>
      <c r="P63" s="784">
        <f>'SAME R Results'!BH13</f>
        <v>35.6499301662937</v>
      </c>
      <c r="Q63" s="817">
        <f>'SAME R Results'!BI13</f>
        <v>0.14894929432553272</v>
      </c>
      <c r="R63" s="817">
        <f>'SAME R Results'!BJ13</f>
        <v>0.32046610714872392</v>
      </c>
      <c r="S63" s="817">
        <f>'SAME R Results'!BL13</f>
        <v>0</v>
      </c>
      <c r="T63" s="817">
        <f>'SAME R Results'!BM13</f>
        <v>2.3996231498083622</v>
      </c>
      <c r="U63" s="817">
        <f>'SAME R Results'!BN13</f>
        <v>0.10154688893994045</v>
      </c>
      <c r="V63" s="784">
        <f>'SAME R Results'!BR13</f>
        <v>308.14292214783211</v>
      </c>
      <c r="W63" s="1086">
        <f>'SAME R Results'!BZ13</f>
        <v>262.89926572283059</v>
      </c>
      <c r="X63" s="1777">
        <f>'SAME R Results'!CA13</f>
        <v>1.2266666666667092</v>
      </c>
      <c r="Y63" s="1777">
        <f>'SAME R Results'!CD13</f>
        <v>0.17437465842208272</v>
      </c>
      <c r="Z63" s="1777"/>
      <c r="AA63" s="27"/>
    </row>
    <row r="64" spans="1:93" ht="16.5" hidden="1" customHeight="1" x14ac:dyDescent="0.2">
      <c r="A64" s="780">
        <v>2</v>
      </c>
      <c r="B64" s="785" t="str">
        <f>'SAME R Results'!B14</f>
        <v>Teflon</v>
      </c>
      <c r="C64" s="784">
        <f>'SAME R Results'!F14</f>
        <v>56</v>
      </c>
      <c r="D64" s="785" t="str">
        <f>'SAME R Results'!G14</f>
        <v>Baseline</v>
      </c>
      <c r="E64" s="784">
        <f>'SAME R Results'!K14</f>
        <v>8.1</v>
      </c>
      <c r="F64" s="793">
        <f>'SAME R Results'!L14</f>
        <v>1.4450000000000001</v>
      </c>
      <c r="G64" s="784">
        <f>'SAME R Results'!R14</f>
        <v>40.6</v>
      </c>
      <c r="H64" s="821">
        <f>'SAME R Results'!AR14</f>
        <v>0.1842</v>
      </c>
      <c r="I64" s="821">
        <f>'SAME R Results'!AS14</f>
        <v>0</v>
      </c>
      <c r="J64" s="821">
        <f>'SAME R Results'!AT14</f>
        <v>0</v>
      </c>
      <c r="K64" s="784">
        <f>'SAME R Results'!BD14</f>
        <v>3037043.9171539079</v>
      </c>
      <c r="L64" s="784">
        <f>'SAME R Results'!BE14</f>
        <v>400.39400960857876</v>
      </c>
      <c r="M64" s="784">
        <f>'SAME R Results'!BF14</f>
        <v>0.1195471</v>
      </c>
      <c r="N64" s="784">
        <f>'SAME R Results'!BG14</f>
        <v>3.5698112500000004E-2</v>
      </c>
      <c r="O64" s="789"/>
      <c r="P64" s="784">
        <f>'SAME R Results'!BH14</f>
        <v>21.97963</v>
      </c>
      <c r="Q64" s="817">
        <f>'SAME R Results'!BI14</f>
        <v>0.13183675328073566</v>
      </c>
      <c r="R64" s="817">
        <f>'SAME R Results'!BJ14</f>
        <v>0.18452250171432627</v>
      </c>
      <c r="S64" s="817">
        <f>'SAME R Results'!BL14</f>
        <v>3.3488353200746954</v>
      </c>
      <c r="T64" s="817">
        <f>'SAME R Results'!BM14</f>
        <v>1.7857412174371969</v>
      </c>
      <c r="U64" s="817">
        <f>'SAME R Results'!BN14</f>
        <v>0.11143717188099855</v>
      </c>
      <c r="V64" s="784">
        <f>'SAME R Results'!BR14</f>
        <v>400.39400960857876</v>
      </c>
      <c r="W64" s="1086">
        <f>'SAME R Results'!BZ14</f>
        <v>514.13740453829121</v>
      </c>
      <c r="X64" s="1777">
        <f>'SAME R Results'!CA14</f>
        <v>4.9966666666667603</v>
      </c>
      <c r="Y64" s="1777">
        <f>'SAME R Results'!CD14</f>
        <v>2.6393151434289032E-2</v>
      </c>
      <c r="Z64" s="1777"/>
      <c r="AA64" s="27"/>
    </row>
    <row r="65" spans="1:93" ht="16.5" hidden="1" customHeight="1" x14ac:dyDescent="0.2">
      <c r="A65" s="780">
        <v>2</v>
      </c>
      <c r="B65" s="785" t="str">
        <f>'SAME R Results'!B15</f>
        <v>Lampwick</v>
      </c>
      <c r="C65" s="784">
        <f>'SAME R Results'!F15</f>
        <v>57</v>
      </c>
      <c r="D65" s="785" t="str">
        <f>'SAME R Results'!G15</f>
        <v>High RT/R0 reburn sample</v>
      </c>
      <c r="E65" s="784">
        <f>'SAME R Results'!K15</f>
        <v>8.1</v>
      </c>
      <c r="F65" s="793">
        <f>'SAME R Results'!L15</f>
        <v>1.2528990314448718</v>
      </c>
      <c r="G65" s="784" t="str">
        <f>'SAME R Results'!R15</f>
        <v>n/a</v>
      </c>
      <c r="H65" s="821">
        <f>'SAME R Results'!AR15</f>
        <v>5.6770474999999996</v>
      </c>
      <c r="I65" s="821">
        <f>'SAME R Results'!AS15</f>
        <v>0</v>
      </c>
      <c r="J65" s="821">
        <f>'SAME R Results'!AT15</f>
        <v>0</v>
      </c>
      <c r="K65" s="784">
        <f>'SAME R Results'!BD15</f>
        <v>2869058.83318034</v>
      </c>
      <c r="L65" s="784">
        <f>'SAME R Results'!BE15</f>
        <v>244.52617424712432</v>
      </c>
      <c r="M65" s="784">
        <f>'SAME R Results'!BF15</f>
        <v>0</v>
      </c>
      <c r="N65" s="784">
        <f>'SAME R Results'!BG15</f>
        <v>0</v>
      </c>
      <c r="O65" s="789"/>
      <c r="P65" s="784">
        <f>'SAME R Results'!BH15</f>
        <v>13.244788199256673</v>
      </c>
      <c r="Q65" s="817">
        <f>'SAME R Results'!BI15</f>
        <v>8.5228706856480888E-2</v>
      </c>
      <c r="R65" s="817">
        <f>'SAME R Results'!BJ15</f>
        <v>0.20658667883299123</v>
      </c>
      <c r="S65" s="817">
        <f>'SAME R Results'!BL15</f>
        <v>0</v>
      </c>
      <c r="T65" s="817">
        <f>'SAME R Results'!BM15</f>
        <v>2.5624075603162524</v>
      </c>
      <c r="U65" s="817">
        <f>'SAME R Results'!BN15</f>
        <v>5.4742886305248775E-2</v>
      </c>
      <c r="V65" s="784">
        <f>'SAME R Results'!BR15</f>
        <v>244.52617424712432</v>
      </c>
      <c r="W65" s="1086">
        <f>'SAME R Results'!BZ15</f>
        <v>0</v>
      </c>
      <c r="X65" s="1777">
        <f>'SAME R Results'!CA15</f>
        <v>0</v>
      </c>
      <c r="Y65" s="1777">
        <f>'SAME R Results'!CD15</f>
        <v>0</v>
      </c>
      <c r="Z65" s="1777"/>
      <c r="AA65" s="27"/>
    </row>
    <row r="66" spans="1:93" s="11" customFormat="1" ht="16.5" hidden="1" customHeight="1" x14ac:dyDescent="0.2">
      <c r="A66" s="780">
        <v>2</v>
      </c>
      <c r="B66" s="785" t="str">
        <f>'SAME R Results'!B16</f>
        <v>Teflon</v>
      </c>
      <c r="C66" s="784">
        <f>'SAME R Results'!F16</f>
        <v>58</v>
      </c>
      <c r="D66" s="785" t="str">
        <f>'SAME R Results'!G16</f>
        <v>Baseline aging</v>
      </c>
      <c r="E66" s="784">
        <f>'SAME R Results'!K16</f>
        <v>8.1</v>
      </c>
      <c r="F66" s="793">
        <f>'SAME R Results'!L16</f>
        <v>1.4450000000000001</v>
      </c>
      <c r="G66" s="784">
        <f>'SAME R Results'!R16</f>
        <v>34.4</v>
      </c>
      <c r="H66" s="821">
        <f>'SAME R Results'!AR16</f>
        <v>0.188</v>
      </c>
      <c r="I66" s="821">
        <f>'SAME R Results'!AS16</f>
        <v>0</v>
      </c>
      <c r="J66" s="821">
        <f>'SAME R Results'!AT16</f>
        <v>0</v>
      </c>
      <c r="K66" s="784">
        <f>'SAME R Results'!BD16</f>
        <v>2105294.5686913007</v>
      </c>
      <c r="L66" s="784">
        <f>'SAME R Results'!BE16</f>
        <v>111.85065367881325</v>
      </c>
      <c r="M66" s="784">
        <f>'SAME R Results'!BF16</f>
        <v>5.7428559999999976E-2</v>
      </c>
      <c r="N66" s="784">
        <f>'SAME R Results'!BG16</f>
        <v>1.5548875E-2</v>
      </c>
      <c r="O66" s="789"/>
      <c r="P66" s="784">
        <f>'SAME R Results'!BH16</f>
        <v>8.0780309999999993</v>
      </c>
      <c r="Q66" s="817">
        <f>'SAME R Results'!BI16</f>
        <v>5.3128267816860503E-2</v>
      </c>
      <c r="R66" s="817">
        <f>'SAME R Results'!BJ16</f>
        <v>0.14934491754394455</v>
      </c>
      <c r="S66" s="817">
        <f>'SAME R Results'!BL16</f>
        <v>3.6934221929239239</v>
      </c>
      <c r="T66" s="817">
        <f>'SAME R Results'!BM16</f>
        <v>2.7638822532432576</v>
      </c>
      <c r="U66" s="817">
        <f>'SAME R Results'!BN16</f>
        <v>3.1687885565052865E-2</v>
      </c>
      <c r="V66" s="784">
        <f>'SAME R Results'!BR16</f>
        <v>111.85065367881325</v>
      </c>
      <c r="W66" s="1086">
        <f>'SAME R Results'!BZ16</f>
        <v>516.33842203068309</v>
      </c>
      <c r="X66" s="1777">
        <f>'SAME R Results'!CA16</f>
        <v>0.91333333333332156</v>
      </c>
      <c r="Y66" s="1777">
        <f>'SAME R Results'!CD16</f>
        <v>5.3067356934307253E-2</v>
      </c>
      <c r="Z66" s="1777"/>
      <c r="AA66" s="27"/>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row>
    <row r="67" spans="1:93" ht="16.5" hidden="1" customHeight="1" x14ac:dyDescent="0.2">
      <c r="A67" s="780">
        <v>2</v>
      </c>
      <c r="B67" s="785" t="str">
        <f>'SAME R Results'!B17</f>
        <v>Teflon</v>
      </c>
      <c r="C67" s="784" t="str">
        <f>'SAME R Results'!F17</f>
        <v>58a</v>
      </c>
      <c r="D67" s="785" t="str">
        <f>'SAME R Results'!G17</f>
        <v>aged</v>
      </c>
      <c r="E67" s="784">
        <f>'SAME R Results'!K17</f>
        <v>8.1</v>
      </c>
      <c r="F67" s="793">
        <f>'SAME R Results'!L17</f>
        <v>1.4450000000000001</v>
      </c>
      <c r="G67" s="784">
        <f>'SAME R Results'!R17</f>
        <v>805.4</v>
      </c>
      <c r="H67" s="821">
        <f>'SAME R Results'!AR17</f>
        <v>0.78200000000000003</v>
      </c>
      <c r="I67" s="821">
        <f>'SAME R Results'!AS17</f>
        <v>0</v>
      </c>
      <c r="J67" s="821">
        <f>'SAME R Results'!AT17</f>
        <v>0</v>
      </c>
      <c r="K67" s="784">
        <f>'SAME R Results'!BD17</f>
        <v>557920.01363368786</v>
      </c>
      <c r="L67" s="784">
        <f>'SAME R Results'!BE17</f>
        <v>58.353221390514022</v>
      </c>
      <c r="M67" s="784">
        <f>'SAME R Results'!BF17</f>
        <v>5.9641044999999976E-2</v>
      </c>
      <c r="N67" s="784">
        <f>'SAME R Results'!BG17</f>
        <v>1.6491112499999998E-2</v>
      </c>
      <c r="O67" s="789"/>
      <c r="P67" s="784">
        <f>'SAME R Results'!BH17</f>
        <v>8.0372379999999986</v>
      </c>
      <c r="Q67" s="817">
        <f>'SAME R Results'!BI17</f>
        <v>0.10459065809534994</v>
      </c>
      <c r="R67" s="817">
        <f>'SAME R Results'!BJ17</f>
        <v>0.23211570631965311</v>
      </c>
      <c r="S67" s="817">
        <f>'SAME R Results'!BL17</f>
        <v>3.6165567968807428</v>
      </c>
      <c r="T67" s="817">
        <f>'SAME R Results'!BM17</f>
        <v>2.4420805206174716</v>
      </c>
      <c r="U67" s="817">
        <f>'SAME R Results'!BN17</f>
        <v>7.0208077224969093E-2</v>
      </c>
      <c r="V67" s="784">
        <f>'SAME R Results'!BR17</f>
        <v>58.353221390514022</v>
      </c>
      <c r="W67" s="1086">
        <f>'SAME R Results'!BZ17</f>
        <v>516.33842203068309</v>
      </c>
      <c r="X67" s="1777">
        <f>'SAME R Results'!CA17</f>
        <v>0.91333333333332156</v>
      </c>
      <c r="Y67" s="1777">
        <f>'SAME R Results'!CD17</f>
        <v>5.2799373722628412E-2</v>
      </c>
      <c r="Z67" s="1777"/>
      <c r="AA67" s="27"/>
    </row>
    <row r="68" spans="1:93" ht="16.5" hidden="1" customHeight="1" x14ac:dyDescent="0.2">
      <c r="A68" s="780">
        <v>2</v>
      </c>
      <c r="B68" s="785" t="str">
        <f>'SAME R Results'!B18</f>
        <v>Silicone</v>
      </c>
      <c r="C68" s="784">
        <f>'SAME R Results'!F18</f>
        <v>59</v>
      </c>
      <c r="D68" s="785" t="str">
        <f>'SAME R Results'!G18</f>
        <v>Baseline aging</v>
      </c>
      <c r="E68" s="784">
        <f>'SAME R Results'!K18</f>
        <v>8.1</v>
      </c>
      <c r="F68" s="793">
        <f>'SAME R Results'!L18</f>
        <v>1.327</v>
      </c>
      <c r="G68" s="784">
        <f>'SAME R Results'!R18</f>
        <v>24.2</v>
      </c>
      <c r="H68" s="821">
        <f>'SAME R Results'!AR18</f>
        <v>6.2460000000000004</v>
      </c>
      <c r="I68" s="821">
        <f>'SAME R Results'!AS18</f>
        <v>0</v>
      </c>
      <c r="J68" s="821">
        <f>'SAME R Results'!AT18</f>
        <v>0</v>
      </c>
      <c r="K68" s="784">
        <f>'SAME R Results'!BD18</f>
        <v>3579696.8264696635</v>
      </c>
      <c r="L68" s="784">
        <f>'SAME R Results'!BE18</f>
        <v>688.21315184702462</v>
      </c>
      <c r="M68" s="784">
        <f>'SAME R Results'!BF18</f>
        <v>8.019714976735683</v>
      </c>
      <c r="N68" s="784">
        <f>'SAME R Results'!BG18</f>
        <v>1.7566079941830108</v>
      </c>
      <c r="O68" s="789"/>
      <c r="P68" s="784">
        <f>'SAME R Results'!BH18</f>
        <v>159.03792489513376</v>
      </c>
      <c r="Q68" s="817">
        <f>'SAME R Results'!BI18</f>
        <v>0.19225459171796622</v>
      </c>
      <c r="R68" s="817">
        <f>'SAME R Results'!BJ18</f>
        <v>0.45513242180855784</v>
      </c>
      <c r="S68" s="817">
        <f>'SAME R Results'!BL18</f>
        <v>4.5654551290287229</v>
      </c>
      <c r="T68" s="817">
        <f>'SAME R Results'!BM18</f>
        <v>2.5302410110434193</v>
      </c>
      <c r="U68" s="817">
        <f>'SAME R Results'!BN18</f>
        <v>0.12495285816934183</v>
      </c>
      <c r="V68" s="784">
        <f>'SAME R Results'!BR18</f>
        <v>688.21315184702462</v>
      </c>
      <c r="W68" s="1086">
        <f>'SAME R Results'!BZ18</f>
        <v>351.91040989334482</v>
      </c>
      <c r="X68" s="1777">
        <f>'SAME R Results'!CA18</f>
        <v>1.223333333333354</v>
      </c>
      <c r="Y68" s="1777">
        <f>'SAME R Results'!CD18</f>
        <v>0.78002251992162375</v>
      </c>
      <c r="Z68" s="1777"/>
      <c r="AA68" s="27"/>
    </row>
    <row r="69" spans="1:93" ht="16.5" hidden="1" customHeight="1" x14ac:dyDescent="0.2">
      <c r="A69" s="780">
        <v>2</v>
      </c>
      <c r="B69" s="785" t="str">
        <f>'SAME R Results'!B19</f>
        <v>Silicone</v>
      </c>
      <c r="C69" s="784" t="str">
        <f>'SAME R Results'!F19</f>
        <v>59a</v>
      </c>
      <c r="D69" s="785" t="str">
        <f>'SAME R Results'!G19</f>
        <v>aged</v>
      </c>
      <c r="E69" s="784">
        <f>'SAME R Results'!K19</f>
        <v>8.1</v>
      </c>
      <c r="F69" s="793">
        <f>'SAME R Results'!L19</f>
        <v>1.327</v>
      </c>
      <c r="G69" s="784">
        <f>'SAME R Results'!R19</f>
        <v>855.6</v>
      </c>
      <c r="H69" s="821">
        <f>'SAME R Results'!AR19</f>
        <v>6.2489999999999997</v>
      </c>
      <c r="I69" s="821">
        <f>'SAME R Results'!AS19</f>
        <v>0</v>
      </c>
      <c r="J69" s="821">
        <f>'SAME R Results'!AT19</f>
        <v>0</v>
      </c>
      <c r="K69" s="784">
        <f>'SAME R Results'!BD19</f>
        <v>1353908.7331027978</v>
      </c>
      <c r="L69" s="784">
        <f>'SAME R Results'!BE19</f>
        <v>457.72308303012852</v>
      </c>
      <c r="M69" s="784">
        <f>'SAME R Results'!BF19</f>
        <v>7.8427258028568954</v>
      </c>
      <c r="N69" s="784">
        <f>'SAME R Results'!BG19</f>
        <v>1.6285067010076788</v>
      </c>
      <c r="O69" s="789"/>
      <c r="P69" s="784">
        <f>'SAME R Results'!BH19</f>
        <v>148.19718360984319</v>
      </c>
      <c r="Q69" s="817">
        <f>'SAME R Results'!BI19</f>
        <v>0.3380752866414779</v>
      </c>
      <c r="R69" s="817">
        <f>'SAME R Results'!BJ19</f>
        <v>0.61470933677630357</v>
      </c>
      <c r="S69" s="817">
        <f>'SAME R Results'!BL19</f>
        <v>4.8159002342477404</v>
      </c>
      <c r="T69" s="817">
        <f>'SAME R Results'!BM19</f>
        <v>2.1667483760997981</v>
      </c>
      <c r="U69" s="817">
        <f>'SAME R Results'!BN19</f>
        <v>0.25071783710999912</v>
      </c>
      <c r="V69" s="784">
        <f>'SAME R Results'!BR19</f>
        <v>457.72308303012852</v>
      </c>
      <c r="W69" s="1086">
        <f>'SAME R Results'!BZ19</f>
        <v>351.91040989334482</v>
      </c>
      <c r="X69" s="1777">
        <f>'SAME R Results'!CA19</f>
        <v>1.223333333333354</v>
      </c>
      <c r="Y69" s="1777">
        <f>'SAME R Results'!CD19</f>
        <v>0.7268526716558944</v>
      </c>
      <c r="Z69" s="1777"/>
      <c r="AA69" s="27"/>
    </row>
    <row r="70" spans="1:93" ht="16.5" hidden="1" customHeight="1" x14ac:dyDescent="0.2">
      <c r="A70" s="780">
        <v>2</v>
      </c>
      <c r="B70" s="785" t="str">
        <f>'SAME R Results'!B20</f>
        <v>Silicone</v>
      </c>
      <c r="C70" s="784">
        <f>'SAME R Results'!F20</f>
        <v>60</v>
      </c>
      <c r="D70" s="785" t="str">
        <f>'SAME R Results'!G20</f>
        <v>Htemp aging</v>
      </c>
      <c r="E70" s="784">
        <f>'SAME R Results'!K20</f>
        <v>8.1</v>
      </c>
      <c r="F70" s="793">
        <f>'SAME R Results'!L20</f>
        <v>1.35</v>
      </c>
      <c r="G70" s="784">
        <f>'SAME R Results'!R20</f>
        <v>49.2</v>
      </c>
      <c r="H70" s="821">
        <f>'SAME R Results'!AR20</f>
        <v>6.25</v>
      </c>
      <c r="I70" s="821">
        <f>'SAME R Results'!AS20</f>
        <v>0</v>
      </c>
      <c r="J70" s="821">
        <f>'SAME R Results'!AT20</f>
        <v>0</v>
      </c>
      <c r="K70" s="784">
        <f>'SAME R Results'!BD20</f>
        <v>4278212.966048412</v>
      </c>
      <c r="L70" s="784">
        <f>'SAME R Results'!BE20</f>
        <v>1029.5132551137249</v>
      </c>
      <c r="M70" s="784">
        <f>'SAME R Results'!BF20</f>
        <v>15.324040297806702</v>
      </c>
      <c r="N70" s="784">
        <f>'SAME R Results'!BG20</f>
        <v>3.5712096645498645</v>
      </c>
      <c r="O70" s="789"/>
      <c r="P70" s="784">
        <f>'SAME R Results'!BH20</f>
        <v>305.50649671782014</v>
      </c>
      <c r="Q70" s="817">
        <f>'SAME R Results'!BI20</f>
        <v>0.24064095529695867</v>
      </c>
      <c r="R70" s="817">
        <f>'SAME R Results'!BJ20</f>
        <v>0.5331371830040863</v>
      </c>
      <c r="S70" s="817">
        <f>'SAME R Results'!BL20</f>
        <v>4.2909942952728404</v>
      </c>
      <c r="T70" s="817">
        <f>'SAME R Results'!BM20</f>
        <v>2.4397432197330469</v>
      </c>
      <c r="U70" s="817">
        <f>'SAME R Results'!BN20</f>
        <v>0.16167200637296847</v>
      </c>
      <c r="V70" s="784">
        <f>'SAME R Results'!BR20</f>
        <v>1029.5132551137249</v>
      </c>
      <c r="W70" s="1086">
        <f>'SAME R Results'!BZ20</f>
        <v>379.84692208150824</v>
      </c>
      <c r="X70" s="1777">
        <f>'SAME R Results'!CA20</f>
        <v>3.4566666666666634</v>
      </c>
      <c r="Y70" s="1777">
        <f>'SAME R Results'!CD20</f>
        <v>0.53029092969342029</v>
      </c>
      <c r="Z70" s="1777"/>
      <c r="AA70" s="27"/>
    </row>
    <row r="71" spans="1:93" ht="16.5" hidden="1" customHeight="1" x14ac:dyDescent="0.2">
      <c r="A71" s="780">
        <v>2</v>
      </c>
      <c r="B71" s="785" t="str">
        <f>'SAME R Results'!B21</f>
        <v>Silicone</v>
      </c>
      <c r="C71" s="784" t="str">
        <f>'SAME R Results'!F21</f>
        <v>60a</v>
      </c>
      <c r="D71" s="785" t="str">
        <f>'SAME R Results'!G21</f>
        <v>aged</v>
      </c>
      <c r="E71" s="784">
        <f>'SAME R Results'!K21</f>
        <v>8.1</v>
      </c>
      <c r="F71" s="793">
        <f>'SAME R Results'!L21</f>
        <v>1.35</v>
      </c>
      <c r="G71" s="784">
        <f>'SAME R Results'!R21</f>
        <v>856</v>
      </c>
      <c r="H71" s="821">
        <f>'SAME R Results'!AR21</f>
        <v>6.25</v>
      </c>
      <c r="I71" s="821">
        <f>'SAME R Results'!AS21</f>
        <v>0</v>
      </c>
      <c r="J71" s="821">
        <f>'SAME R Results'!AT21</f>
        <v>0</v>
      </c>
      <c r="K71" s="784">
        <f>'SAME R Results'!BD21</f>
        <v>1523655.4291103429</v>
      </c>
      <c r="L71" s="784">
        <f>'SAME R Results'!BE21</f>
        <v>712.59201459586927</v>
      </c>
      <c r="M71" s="784">
        <f>'SAME R Results'!BF21</f>
        <v>15.270789713164884</v>
      </c>
      <c r="N71" s="784">
        <f>'SAME R Results'!BG21</f>
        <v>3.5636310447866641</v>
      </c>
      <c r="O71" s="809"/>
      <c r="P71" s="784">
        <f>'SAME R Results'!BH21</f>
        <v>301.06183061912731</v>
      </c>
      <c r="Q71" s="817">
        <f>'SAME R Results'!BI21</f>
        <v>0.46768580414007993</v>
      </c>
      <c r="R71" s="817">
        <f>'SAME R Results'!BJ21</f>
        <v>0.74847264808873848</v>
      </c>
      <c r="S71" s="817">
        <f>'SAME R Results'!BL21</f>
        <v>4.2851769785497158</v>
      </c>
      <c r="T71" s="817">
        <f>'SAME R Results'!BM21</f>
        <v>1.985238345650711</v>
      </c>
      <c r="U71" s="817">
        <f>'SAME R Results'!BN21</f>
        <v>0.36969477664981848</v>
      </c>
      <c r="V71" s="784">
        <f>'SAME R Results'!BR21</f>
        <v>712.59201459586927</v>
      </c>
      <c r="W71" s="1086">
        <f>'SAME R Results'!BZ21</f>
        <v>379.84692208150824</v>
      </c>
      <c r="X71" s="1777">
        <f>'SAME R Results'!CA21</f>
        <v>3.4566666666666634</v>
      </c>
      <c r="Y71" s="1777">
        <f>'SAME R Results'!CD21</f>
        <v>0.52257598371690417</v>
      </c>
      <c r="Z71" s="1777"/>
      <c r="AA71" s="27"/>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row>
    <row r="72" spans="1:93" ht="16.5" hidden="1" customHeight="1" x14ac:dyDescent="0.2">
      <c r="A72" s="780">
        <v>2</v>
      </c>
      <c r="B72" s="785" t="str">
        <f>'SAME R Results'!B23</f>
        <v>Kapton</v>
      </c>
      <c r="C72" s="784">
        <f>'SAME R Results'!F23</f>
        <v>61</v>
      </c>
      <c r="D72" s="785" t="str">
        <f>'SAME R Results'!G23</f>
        <v>Baseline Aging</v>
      </c>
      <c r="E72" s="784">
        <f>'SAME R Results'!K23</f>
        <v>8.1</v>
      </c>
      <c r="F72" s="793">
        <f>'SAME R Results'!L23</f>
        <v>1.38</v>
      </c>
      <c r="G72" s="784">
        <f>'SAME R Results'!R23</f>
        <v>38</v>
      </c>
      <c r="H72" s="821">
        <f>'SAME R Results'!AR23</f>
        <v>0.67800000000000005</v>
      </c>
      <c r="I72" s="821">
        <f>'SAME R Results'!AS23</f>
        <v>0</v>
      </c>
      <c r="J72" s="821">
        <f>'SAME R Results'!AT23</f>
        <v>0</v>
      </c>
      <c r="K72" s="784">
        <f>'SAME R Results'!BD23</f>
        <v>2754038.3947668634</v>
      </c>
      <c r="L72" s="784">
        <f>'SAME R Results'!BE23</f>
        <v>161.3363291840426</v>
      </c>
      <c r="M72" s="784">
        <f>'SAME R Results'!BF23</f>
        <v>5.3064504999999998E-2</v>
      </c>
      <c r="N72" s="784">
        <f>'SAME R Results'!BG23</f>
        <v>2.0294399999999994E-2</v>
      </c>
      <c r="O72" s="789"/>
      <c r="P72" s="784">
        <f>'SAME R Results'!BH23</f>
        <v>2.4329925000000006</v>
      </c>
      <c r="Q72" s="817">
        <f>'SAME R Results'!BI23</f>
        <v>5.8581728377719348E-2</v>
      </c>
      <c r="R72" s="817">
        <f>'SAME R Results'!BJ23</f>
        <v>0.10591592684287916</v>
      </c>
      <c r="S72" s="817">
        <f>'SAME R Results'!BL23</f>
        <v>2.6147363312046679</v>
      </c>
      <c r="T72" s="817">
        <f>'SAME R Results'!BM23</f>
        <v>2.1588164423810263</v>
      </c>
      <c r="U72" s="817">
        <f>'SAME R Results'!BN23</f>
        <v>4.3567499587897025E-2</v>
      </c>
      <c r="V72" s="784">
        <f>'SAME R Results'!BR23</f>
        <v>161.3363291840426</v>
      </c>
      <c r="W72" s="1086">
        <f>'SAME R Results'!BZ23</f>
        <v>417.28565622998752</v>
      </c>
      <c r="X72" s="1777">
        <f>'SAME R Results'!CA23</f>
        <v>0.8799999999999919</v>
      </c>
      <c r="Y72" s="1777">
        <f>'SAME R Results'!CD23</f>
        <v>1.6588585227272884E-2</v>
      </c>
      <c r="Z72" s="1777"/>
      <c r="AA72" s="27"/>
    </row>
    <row r="73" spans="1:93" ht="16.5" hidden="1" customHeight="1" x14ac:dyDescent="0.2">
      <c r="A73" s="780">
        <v>2</v>
      </c>
      <c r="B73" s="785" t="str">
        <f>'SAME R Results'!B24</f>
        <v>Kapton</v>
      </c>
      <c r="C73" s="784" t="str">
        <f>'SAME R Results'!F24</f>
        <v>61a</v>
      </c>
      <c r="D73" s="785" t="str">
        <f>'SAME R Results'!G24</f>
        <v>aged</v>
      </c>
      <c r="E73" s="784">
        <f>'SAME R Results'!K24</f>
        <v>8.1</v>
      </c>
      <c r="F73" s="793">
        <f>'SAME R Results'!L24</f>
        <v>1.38</v>
      </c>
      <c r="G73" s="784">
        <f>'SAME R Results'!R24</f>
        <v>807</v>
      </c>
      <c r="H73" s="821">
        <f>'SAME R Results'!AR24</f>
        <v>0.623</v>
      </c>
      <c r="I73" s="821">
        <f>'SAME R Results'!AS24</f>
        <v>0</v>
      </c>
      <c r="J73" s="821">
        <f>'SAME R Results'!AT24</f>
        <v>0</v>
      </c>
      <c r="K73" s="784">
        <f>'SAME R Results'!BD24</f>
        <v>771019.08738255932</v>
      </c>
      <c r="L73" s="784">
        <f>'SAME R Results'!BE24</f>
        <v>83.848228041429067</v>
      </c>
      <c r="M73" s="784">
        <f>'SAME R Results'!BF24</f>
        <v>5.6635094999999996E-2</v>
      </c>
      <c r="N73" s="784">
        <f>'SAME R Results'!BG24</f>
        <v>2.0225712499999996E-2</v>
      </c>
      <c r="O73" s="789"/>
      <c r="P73" s="784">
        <f>'SAME R Results'!BH24</f>
        <v>2.3982750000000004</v>
      </c>
      <c r="Q73" s="817">
        <f>'SAME R Results'!BI24</f>
        <v>0.10874987326977262</v>
      </c>
      <c r="R73" s="817">
        <f>'SAME R Results'!BJ24</f>
        <v>0.16113218439894053</v>
      </c>
      <c r="S73" s="817">
        <f>'SAME R Results'!BL24</f>
        <v>2.8001532702494414</v>
      </c>
      <c r="T73" s="817">
        <f>'SAME R Results'!BM24</f>
        <v>1.8720541771345789</v>
      </c>
      <c r="U73" s="817">
        <f>'SAME R Results'!BN24</f>
        <v>8.9341243300171097E-2</v>
      </c>
      <c r="V73" s="784">
        <f>'SAME R Results'!BR24</f>
        <v>83.848228041429067</v>
      </c>
      <c r="W73" s="1086">
        <f>'SAME R Results'!BZ24</f>
        <v>417.28565622998752</v>
      </c>
      <c r="X73" s="1777">
        <f>'SAME R Results'!CA24</f>
        <v>0.8799999999999919</v>
      </c>
      <c r="Y73" s="1777">
        <f>'SAME R Results'!CD24</f>
        <v>1.6351875000000154E-2</v>
      </c>
      <c r="Z73" s="1777"/>
      <c r="AA73" s="27"/>
    </row>
    <row r="74" spans="1:93" ht="16.5" hidden="1" customHeight="1" x14ac:dyDescent="0.2">
      <c r="A74" s="780">
        <v>2</v>
      </c>
      <c r="B74" s="785" t="str">
        <f>'SAME R Results'!B25</f>
        <v>Kapton</v>
      </c>
      <c r="C74" s="784">
        <f>'SAME R Results'!F25</f>
        <v>62</v>
      </c>
      <c r="D74" s="785" t="str">
        <f>'SAME R Results'!G25</f>
        <v>High Temp aging</v>
      </c>
      <c r="E74" s="784">
        <f>'SAME R Results'!K25</f>
        <v>8.1</v>
      </c>
      <c r="F74" s="793">
        <f>'SAME R Results'!L25</f>
        <v>1.48</v>
      </c>
      <c r="G74" s="784">
        <f>'SAME R Results'!R25</f>
        <v>38.799999999999997</v>
      </c>
      <c r="H74" s="821">
        <f>'SAME R Results'!AR25</f>
        <v>6.242</v>
      </c>
      <c r="I74" s="821">
        <f>'SAME R Results'!AS25</f>
        <v>0</v>
      </c>
      <c r="J74" s="821">
        <f>'SAME R Results'!AT25</f>
        <v>0</v>
      </c>
      <c r="K74" s="784">
        <f>'SAME R Results'!BD25</f>
        <v>5850382.3566217786</v>
      </c>
      <c r="L74" s="784">
        <f>'SAME R Results'!BE25</f>
        <v>867.82464634749272</v>
      </c>
      <c r="M74" s="784">
        <f>'SAME R Results'!BF25</f>
        <v>1.8244279999999997</v>
      </c>
      <c r="N74" s="784">
        <f>'SAME R Results'!BG25</f>
        <v>0.67263800000000007</v>
      </c>
      <c r="O74" s="789"/>
      <c r="P74" s="784">
        <f>'SAME R Results'!BH25</f>
        <v>68.922337499999983</v>
      </c>
      <c r="Q74" s="817">
        <f>'SAME R Results'!BI25</f>
        <v>0.14833639810998711</v>
      </c>
      <c r="R74" s="817">
        <f>'SAME R Results'!BJ25</f>
        <v>0.25116720161368244</v>
      </c>
      <c r="S74" s="817">
        <f>'SAME R Results'!BL25</f>
        <v>2.7123475034119386</v>
      </c>
      <c r="T74" s="817">
        <f>'SAME R Results'!BM25</f>
        <v>2.0661708170425976</v>
      </c>
      <c r="U74" s="817">
        <f>'SAME R Results'!BN25</f>
        <v>0.11399613592531087</v>
      </c>
      <c r="V74" s="784">
        <f>'SAME R Results'!BR25</f>
        <v>867.82464634749272</v>
      </c>
      <c r="W74" s="1086">
        <f>'SAME R Results'!BZ25</f>
        <v>574.26697593037989</v>
      </c>
      <c r="X74" s="1777">
        <f>'SAME R Results'!CA25</f>
        <v>3.7500000000000311</v>
      </c>
      <c r="Y74" s="1777">
        <f>'SAME R Results'!CD25</f>
        <v>0.11027573999999907</v>
      </c>
      <c r="Z74" s="1777"/>
      <c r="AA74" s="27"/>
    </row>
    <row r="75" spans="1:93" ht="16.5" hidden="1" customHeight="1" x14ac:dyDescent="0.2">
      <c r="A75" s="780">
        <v>2</v>
      </c>
      <c r="B75" s="785" t="str">
        <f>'SAME R Results'!B26</f>
        <v>Kapton</v>
      </c>
      <c r="C75" s="784" t="str">
        <f>'SAME R Results'!F26</f>
        <v>62a</v>
      </c>
      <c r="D75" s="785" t="str">
        <f>'SAME R Results'!G26</f>
        <v>aged</v>
      </c>
      <c r="E75" s="784">
        <f>'SAME R Results'!K26</f>
        <v>8.1</v>
      </c>
      <c r="F75" s="793">
        <f>'SAME R Results'!L26</f>
        <v>1.48</v>
      </c>
      <c r="G75" s="784">
        <f>'SAME R Results'!R26</f>
        <v>807.6</v>
      </c>
      <c r="H75" s="821">
        <f>'SAME R Results'!AR26</f>
        <v>6.2480000000000002</v>
      </c>
      <c r="I75" s="821">
        <f>'SAME R Results'!AS26</f>
        <v>0</v>
      </c>
      <c r="J75" s="821">
        <f>'SAME R Results'!AT26</f>
        <v>0</v>
      </c>
      <c r="K75" s="784">
        <f>'SAME R Results'!BD26</f>
        <v>1797875.6062855036</v>
      </c>
      <c r="L75" s="784">
        <f>'SAME R Results'!BE26</f>
        <v>437.08545896503455</v>
      </c>
      <c r="M75" s="784">
        <f>'SAME R Results'!BF26</f>
        <v>2.6014805000000001</v>
      </c>
      <c r="N75" s="784">
        <f>'SAME R Results'!BG26</f>
        <v>0.83144025000000021</v>
      </c>
      <c r="O75" s="789"/>
      <c r="P75" s="784">
        <f>'SAME R Results'!BH26</f>
        <v>75.05241749999999</v>
      </c>
      <c r="Q75" s="817">
        <f>'SAME R Results'!BI26</f>
        <v>0.24311218052959396</v>
      </c>
      <c r="R75" s="817">
        <f>'SAME R Results'!BJ26</f>
        <v>0.38291821556498301</v>
      </c>
      <c r="S75" s="817">
        <f>'SAME R Results'!BL26</f>
        <v>3.1288844868888646</v>
      </c>
      <c r="T75" s="817">
        <f>'SAME R Results'!BM26</f>
        <v>1.9621025940506183</v>
      </c>
      <c r="U75" s="817">
        <f>'SAME R Results'!BN26</f>
        <v>0.19371224071885487</v>
      </c>
      <c r="V75" s="784">
        <f>'SAME R Results'!BR26</f>
        <v>437.08545896503455</v>
      </c>
      <c r="W75" s="1086">
        <f>'SAME R Results'!BZ26</f>
        <v>574.26697593037989</v>
      </c>
      <c r="X75" s="1777">
        <f>'SAME R Results'!CA26</f>
        <v>3.7500000000000311</v>
      </c>
      <c r="Y75" s="1777">
        <f>'SAME R Results'!CD26</f>
        <v>0.120083867999999</v>
      </c>
      <c r="Z75" s="1777"/>
      <c r="AA75" s="27"/>
      <c r="AE75" s="3">
        <v>3.2</v>
      </c>
    </row>
    <row r="76" spans="1:93" ht="16.5" hidden="1" customHeight="1" x14ac:dyDescent="0.2">
      <c r="A76" s="780">
        <v>2</v>
      </c>
      <c r="B76" s="785" t="str">
        <f>'SAME R Results'!B27</f>
        <v>Pyrell</v>
      </c>
      <c r="C76" s="784">
        <f>'SAME R Results'!F27</f>
        <v>63</v>
      </c>
      <c r="D76" s="785" t="str">
        <f>'SAME R Results'!G27</f>
        <v>Baseline Aging</v>
      </c>
      <c r="E76" s="784">
        <f>'SAME R Results'!K27</f>
        <v>8.1</v>
      </c>
      <c r="F76" s="793">
        <f>'SAME R Results'!L27</f>
        <v>1.22</v>
      </c>
      <c r="G76" s="784">
        <f>'SAME R Results'!R27</f>
        <v>55.6</v>
      </c>
      <c r="H76" s="821">
        <f>'SAME R Results'!AR27</f>
        <v>6.2380000000000004</v>
      </c>
      <c r="I76" s="821">
        <f>'SAME R Results'!AS27</f>
        <v>0</v>
      </c>
      <c r="J76" s="821">
        <f>'SAME R Results'!AT27</f>
        <v>0</v>
      </c>
      <c r="K76" s="784">
        <f>'SAME R Results'!BD27</f>
        <v>3862679.2540942985</v>
      </c>
      <c r="L76" s="784">
        <f>'SAME R Results'!BE27</f>
        <v>799.72694879565961</v>
      </c>
      <c r="M76" s="784">
        <f>'SAME R Results'!BF27</f>
        <v>3.3011901906079455</v>
      </c>
      <c r="N76" s="784">
        <f>'SAME R Results'!BG27</f>
        <v>1.110891841851543</v>
      </c>
      <c r="O76" s="789"/>
      <c r="P76" s="784">
        <f>'SAME R Results'!BH27</f>
        <v>121.49421996324</v>
      </c>
      <c r="Q76" s="817">
        <f>'SAME R Results'!BI27</f>
        <v>0.20703943977434275</v>
      </c>
      <c r="R76" s="817">
        <f>'SAME R Results'!BJ27</f>
        <v>0.39164217089803754</v>
      </c>
      <c r="S76" s="817">
        <f>'SAME R Results'!BL27</f>
        <v>2.9716576053936929</v>
      </c>
      <c r="T76" s="817">
        <f>'SAME R Results'!BM27</f>
        <v>2.2219783573112184</v>
      </c>
      <c r="U76" s="817">
        <f>'SAME R Results'!BN27</f>
        <v>0.15053410372740142</v>
      </c>
      <c r="V76" s="784">
        <f>'SAME R Results'!BR27</f>
        <v>799.72694879565961</v>
      </c>
      <c r="W76" s="1086">
        <f>'SAME R Results'!BZ27</f>
        <v>225.3</v>
      </c>
      <c r="X76" s="1777">
        <f>'SAME R Results'!CA27</f>
        <v>0.5633333333333046</v>
      </c>
      <c r="Y76" s="1777">
        <f>'SAME R Results'!CD27</f>
        <v>1.2940212777150484</v>
      </c>
      <c r="Z76" s="1777"/>
      <c r="AA76" s="27"/>
      <c r="AE76" s="3">
        <v>3.2</v>
      </c>
    </row>
    <row r="77" spans="1:93" ht="16.5" hidden="1" customHeight="1" x14ac:dyDescent="0.2">
      <c r="A77" s="780">
        <v>2</v>
      </c>
      <c r="B77" s="785" t="str">
        <f>'SAME R Results'!B28</f>
        <v>Pyrell</v>
      </c>
      <c r="C77" s="784" t="str">
        <f>'SAME R Results'!F28</f>
        <v>63a</v>
      </c>
      <c r="D77" s="785" t="str">
        <f>'SAME R Results'!G28</f>
        <v>aged</v>
      </c>
      <c r="E77" s="784">
        <f>'SAME R Results'!K28</f>
        <v>8.1</v>
      </c>
      <c r="F77" s="793">
        <f>'SAME R Results'!L28</f>
        <v>1.22</v>
      </c>
      <c r="G77" s="784">
        <f>'SAME R Results'!R28</f>
        <v>839.6</v>
      </c>
      <c r="H77" s="821">
        <f>'SAME R Results'!AR28</f>
        <v>6.24</v>
      </c>
      <c r="I77" s="821">
        <f>'SAME R Results'!AS28</f>
        <v>0</v>
      </c>
      <c r="J77" s="821">
        <f>'SAME R Results'!AT28</f>
        <v>0</v>
      </c>
      <c r="K77" s="784">
        <f>'SAME R Results'!BD28</f>
        <v>1414788.1544307088</v>
      </c>
      <c r="L77" s="784">
        <f>'SAME R Results'!BE28</f>
        <v>507.96942227546441</v>
      </c>
      <c r="M77" s="784">
        <f>'SAME R Results'!BF28</f>
        <v>4.4202531833917549</v>
      </c>
      <c r="N77" s="784">
        <f>'SAME R Results'!BG28</f>
        <v>1.439965250255568</v>
      </c>
      <c r="O77" s="789"/>
      <c r="P77" s="784">
        <f>'SAME R Results'!BH28</f>
        <v>116.15557237178292</v>
      </c>
      <c r="Q77" s="817">
        <f>'SAME R Results'!BI28</f>
        <v>0.35904274479868281</v>
      </c>
      <c r="R77" s="817">
        <f>'SAME R Results'!BJ28</f>
        <v>0.53924153627656501</v>
      </c>
      <c r="S77" s="817">
        <f>'SAME R Results'!BL28</f>
        <v>3.0696943433928281</v>
      </c>
      <c r="T77" s="817">
        <f>'SAME R Results'!BM28</f>
        <v>1.8922142617359956</v>
      </c>
      <c r="U77" s="817">
        <f>'SAME R Results'!BN28</f>
        <v>0.29297297716135123</v>
      </c>
      <c r="V77" s="784">
        <f>'SAME R Results'!BR28</f>
        <v>507.96942227546441</v>
      </c>
      <c r="W77" s="1086">
        <f>'SAME R Results'!BZ28</f>
        <v>225.3</v>
      </c>
      <c r="X77" s="1777">
        <f>'SAME R Results'!CA28</f>
        <v>0.5633333333333046</v>
      </c>
      <c r="Y77" s="1777">
        <f>'SAME R Results'!CD28</f>
        <v>1.2371599424214197</v>
      </c>
      <c r="Z77" s="1777"/>
      <c r="AA77" s="27"/>
      <c r="AE77" s="3">
        <v>3.2</v>
      </c>
    </row>
    <row r="78" spans="1:93" ht="16.5" hidden="1" customHeight="1" x14ac:dyDescent="0.2">
      <c r="A78" s="780">
        <v>2</v>
      </c>
      <c r="B78" s="785" t="str">
        <f>'SAME R Results'!B29</f>
        <v>Pyrell</v>
      </c>
      <c r="C78" s="784">
        <f>'SAME R Results'!F29</f>
        <v>64</v>
      </c>
      <c r="D78" s="785" t="str">
        <f>'SAME R Results'!G29</f>
        <v>High Temp aging</v>
      </c>
      <c r="E78" s="784">
        <f>'SAME R Results'!K29</f>
        <v>8.1</v>
      </c>
      <c r="F78" s="793">
        <f>'SAME R Results'!L29</f>
        <v>1.23</v>
      </c>
      <c r="G78" s="784">
        <f>'SAME R Results'!R29</f>
        <v>47</v>
      </c>
      <c r="H78" s="821">
        <f>'SAME R Results'!AR29</f>
        <v>6.2480000000000002</v>
      </c>
      <c r="I78" s="821">
        <f>'SAME R Results'!AS29</f>
        <v>0</v>
      </c>
      <c r="J78" s="821">
        <f>'SAME R Results'!AT29</f>
        <v>0</v>
      </c>
      <c r="K78" s="784">
        <f>'SAME R Results'!BD29</f>
        <v>3881194.302428619</v>
      </c>
      <c r="L78" s="784">
        <f>'SAME R Results'!BE29</f>
        <v>985.16488408159614</v>
      </c>
      <c r="M78" s="784">
        <f>'SAME R Results'!BF29</f>
        <v>6.4844087888161575</v>
      </c>
      <c r="N78" s="784">
        <f>'SAME R Results'!BG29</f>
        <v>2.1667359078756063</v>
      </c>
      <c r="O78" s="789"/>
      <c r="P78" s="784">
        <f>'SAME R Results'!BH29</f>
        <v>178.73078086905704</v>
      </c>
      <c r="Q78" s="817">
        <f>'SAME R Results'!BI29</f>
        <v>0.2538303437849373</v>
      </c>
      <c r="R78" s="817">
        <f>'SAME R Results'!BJ29</f>
        <v>0.44471159033705637</v>
      </c>
      <c r="S78" s="817">
        <f>'SAME R Results'!BL29</f>
        <v>2.992708416954168</v>
      </c>
      <c r="T78" s="817">
        <f>'SAME R Results'!BM29</f>
        <v>2.1145436150408896</v>
      </c>
      <c r="U78" s="817">
        <f>'SAME R Results'!BN29</f>
        <v>0.19176797520354047</v>
      </c>
      <c r="V78" s="784">
        <f>'SAME R Results'!BR29</f>
        <v>985.16488408159614</v>
      </c>
      <c r="W78" s="1086">
        <f>'SAME R Results'!BZ29</f>
        <v>242.10308472492756</v>
      </c>
      <c r="X78" s="1777">
        <f>'SAME R Results'!CA29</f>
        <v>0.66666666666664876</v>
      </c>
      <c r="Y78" s="1777">
        <f>'SAME R Results'!CD29</f>
        <v>1.6085770278215568</v>
      </c>
      <c r="Z78" s="1777"/>
      <c r="AA78" s="27"/>
      <c r="AE78" s="3">
        <v>3.2</v>
      </c>
    </row>
    <row r="79" spans="1:93" s="11" customFormat="1" ht="16.5" hidden="1" customHeight="1" x14ac:dyDescent="0.2">
      <c r="A79" s="780">
        <v>2</v>
      </c>
      <c r="B79" s="785" t="str">
        <f>'SAME R Results'!B30</f>
        <v>Pyrell</v>
      </c>
      <c r="C79" s="784" t="str">
        <f>'SAME R Results'!F30</f>
        <v>64a</v>
      </c>
      <c r="D79" s="785" t="str">
        <f>'SAME R Results'!G30</f>
        <v>aged</v>
      </c>
      <c r="E79" s="784">
        <f>'SAME R Results'!K30</f>
        <v>8.1</v>
      </c>
      <c r="F79" s="793">
        <f>'SAME R Results'!L30</f>
        <v>1.23</v>
      </c>
      <c r="G79" s="784">
        <f>'SAME R Results'!R30</f>
        <v>842.4</v>
      </c>
      <c r="H79" s="821">
        <f>'SAME R Results'!AR30</f>
        <v>6.2489999999999997</v>
      </c>
      <c r="I79" s="821">
        <f>'SAME R Results'!AS30</f>
        <v>0</v>
      </c>
      <c r="J79" s="821">
        <f>'SAME R Results'!AT30</f>
        <v>0</v>
      </c>
      <c r="K79" s="784">
        <f>'SAME R Results'!BD30</f>
        <v>1417570.6344373168</v>
      </c>
      <c r="L79" s="784">
        <f>'SAME R Results'!BE30</f>
        <v>638.11173728499091</v>
      </c>
      <c r="M79" s="784">
        <f>'SAME R Results'!BF30</f>
        <v>6.4328391320488816</v>
      </c>
      <c r="N79" s="784">
        <f>'SAME R Results'!BG30</f>
        <v>2.090487764934887</v>
      </c>
      <c r="O79" s="789"/>
      <c r="P79" s="784">
        <f>'SAME R Results'!BH30</f>
        <v>173.26517841275452</v>
      </c>
      <c r="Q79" s="817">
        <f>'SAME R Results'!BI30</f>
        <v>0.45014457959499116</v>
      </c>
      <c r="R79" s="817">
        <f>'SAME R Results'!BJ30</f>
        <v>0.61572859049642992</v>
      </c>
      <c r="S79" s="817">
        <f>'SAME R Results'!BL30</f>
        <v>3.0771953033885597</v>
      </c>
      <c r="T79" s="817">
        <f>'SAME R Results'!BM30</f>
        <v>1.7501057221171064</v>
      </c>
      <c r="U79" s="817">
        <f>'SAME R Results'!BN30</f>
        <v>0.38488711959034433</v>
      </c>
      <c r="V79" s="784">
        <f>'SAME R Results'!BR30</f>
        <v>638.11173728499091</v>
      </c>
      <c r="W79" s="1086">
        <f>'SAME R Results'!BZ30</f>
        <v>242.10308472492756</v>
      </c>
      <c r="X79" s="1777">
        <f>'SAME R Results'!CA30</f>
        <v>0.66666666666664876</v>
      </c>
      <c r="Y79" s="1777">
        <f>'SAME R Results'!CD30</f>
        <v>1.5593866057148327</v>
      </c>
      <c r="Z79" s="1777"/>
      <c r="AA79" s="27"/>
      <c r="AB79" s="3"/>
      <c r="AC79" s="3"/>
      <c r="AD79" s="3"/>
      <c r="AE79" s="3">
        <v>3.2</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row>
    <row r="80" spans="1:93" ht="16.5" hidden="1" customHeight="1" x14ac:dyDescent="0.2">
      <c r="A80" s="780">
        <v>2</v>
      </c>
      <c r="B80" s="785" t="str">
        <f>'SAME R Results'!B31</f>
        <v>Silicone</v>
      </c>
      <c r="C80" s="784">
        <f>'SAME R Results'!F31</f>
        <v>65</v>
      </c>
      <c r="D80" s="785" t="str">
        <f>'SAME R Results'!G31</f>
        <v>Baseline long Aging</v>
      </c>
      <c r="E80" s="784">
        <f>'SAME R Results'!K31</f>
        <v>8.1</v>
      </c>
      <c r="F80" s="793">
        <f>'SAME R Results'!L31</f>
        <v>1.327</v>
      </c>
      <c r="G80" s="784">
        <f>'SAME R Results'!R31</f>
        <v>49.8</v>
      </c>
      <c r="H80" s="821">
        <f>'SAME R Results'!AR31</f>
        <v>6.2439999999999998</v>
      </c>
      <c r="I80" s="821">
        <f>'SAME R Results'!AS31</f>
        <v>0</v>
      </c>
      <c r="J80" s="821">
        <f>'SAME R Results'!AT31</f>
        <v>0</v>
      </c>
      <c r="K80" s="784">
        <f>'SAME R Results'!BD31</f>
        <v>3657432.6076705437</v>
      </c>
      <c r="L80" s="784">
        <f>'SAME R Results'!BE31</f>
        <v>713.70935947796227</v>
      </c>
      <c r="M80" s="784">
        <f>'SAME R Results'!BF31</f>
        <v>10.858580639234834</v>
      </c>
      <c r="N80" s="784">
        <f>'SAME R Results'!BG31</f>
        <v>2.4580520411852764</v>
      </c>
      <c r="O80" s="789"/>
      <c r="P80" s="784">
        <f>'SAME R Results'!BH31</f>
        <v>169.80108483736078</v>
      </c>
      <c r="Q80" s="817">
        <f>'SAME R Results'!BI31</f>
        <v>0.19513944234574185</v>
      </c>
      <c r="R80" s="817">
        <f>'SAME R Results'!BJ31</f>
        <v>0.46185714375132125</v>
      </c>
      <c r="S80" s="817">
        <f>'SAME R Results'!BL31</f>
        <v>4.4175552255593455</v>
      </c>
      <c r="T80" s="817">
        <f>'SAME R Results'!BM31</f>
        <v>2.5299320831158894</v>
      </c>
      <c r="U80" s="817">
        <f>'SAME R Results'!BN31</f>
        <v>0.12684219726451437</v>
      </c>
      <c r="V80" s="784">
        <f>'SAME R Results'!BR31</f>
        <v>713.70935947796227</v>
      </c>
      <c r="W80" s="1086">
        <f>'SAME R Results'!BZ31</f>
        <v>349.07108469408809</v>
      </c>
      <c r="X80" s="1777">
        <f>'SAME R Results'!CA31</f>
        <v>1.5100000000000113</v>
      </c>
      <c r="Y80" s="1777">
        <f>'SAME R Results'!CD31</f>
        <v>0.67470629736699139</v>
      </c>
      <c r="Z80" s="1777"/>
      <c r="AA80" s="27"/>
      <c r="AE80" s="3">
        <v>3.2</v>
      </c>
    </row>
    <row r="81" spans="1:93" ht="16.5" hidden="1" customHeight="1" x14ac:dyDescent="0.2">
      <c r="A81" s="780">
        <v>2</v>
      </c>
      <c r="B81" s="785" t="str">
        <f>'SAME R Results'!B32</f>
        <v>Silicone</v>
      </c>
      <c r="C81" s="784" t="str">
        <f>'SAME R Results'!F32</f>
        <v>65a</v>
      </c>
      <c r="D81" s="785" t="str">
        <f>'SAME R Results'!G32</f>
        <v>aged</v>
      </c>
      <c r="E81" s="784">
        <f>'SAME R Results'!K32</f>
        <v>8.1</v>
      </c>
      <c r="F81" s="793">
        <f>'SAME R Results'!L32</f>
        <v>1.327</v>
      </c>
      <c r="G81" s="784">
        <f>'SAME R Results'!R32</f>
        <v>1922.8</v>
      </c>
      <c r="H81" s="821">
        <f>'SAME R Results'!AR32</f>
        <v>6.2469999999999999</v>
      </c>
      <c r="I81" s="821">
        <f>'SAME R Results'!AS32</f>
        <v>0</v>
      </c>
      <c r="J81" s="821">
        <f>'SAME R Results'!AT32</f>
        <v>0</v>
      </c>
      <c r="K81" s="784">
        <f>'SAME R Results'!BD32</f>
        <v>850213.29770512425</v>
      </c>
      <c r="L81" s="784">
        <f>'SAME R Results'!BE32</f>
        <v>392.88604316583246</v>
      </c>
      <c r="M81" s="784">
        <f>'SAME R Results'!BF32</f>
        <v>9.7802278466566275</v>
      </c>
      <c r="N81" s="784">
        <f>'SAME R Results'!BG32</f>
        <v>2.0860913430256596</v>
      </c>
      <c r="O81" s="789"/>
      <c r="P81" s="784">
        <f>'SAME R Results'!BH32</f>
        <v>140.72304115770493</v>
      </c>
      <c r="Q81" s="817">
        <f>'SAME R Results'!BI32</f>
        <v>0.46210291491123606</v>
      </c>
      <c r="R81" s="817">
        <f>'SAME R Results'!BJ32</f>
        <v>0.70555693079205239</v>
      </c>
      <c r="S81" s="817">
        <f>'SAME R Results'!BL32</f>
        <v>4.6883027818290159</v>
      </c>
      <c r="T81" s="817">
        <f>'SAME R Results'!BM32</f>
        <v>1.9165718859067358</v>
      </c>
      <c r="U81" s="817">
        <f>'SAME R Results'!BN32</f>
        <v>0.37397453500803451</v>
      </c>
      <c r="V81" s="784">
        <f>'SAME R Results'!BR32</f>
        <v>392.88604316583246</v>
      </c>
      <c r="W81" s="1086">
        <f>'SAME R Results'!BZ32</f>
        <v>349.07108469408809</v>
      </c>
      <c r="X81" s="1777">
        <f>'SAME R Results'!CA32</f>
        <v>1.5100000000000113</v>
      </c>
      <c r="Y81" s="1777">
        <f>'SAME R Results'!CD32</f>
        <v>0.55916440195114125</v>
      </c>
      <c r="Z81" s="1777"/>
      <c r="AA81" s="27"/>
    </row>
    <row r="82" spans="1:93" ht="16.5" hidden="1" customHeight="1" x14ac:dyDescent="0.2">
      <c r="A82" s="780">
        <v>2</v>
      </c>
      <c r="B82" s="785" t="str">
        <f>'SAME R Results'!B33</f>
        <v>Silicone</v>
      </c>
      <c r="C82" s="784">
        <f>'SAME R Results'!F33</f>
        <v>66</v>
      </c>
      <c r="D82" s="785" t="str">
        <f>'SAME R Results'!G33</f>
        <v>High Temp aging</v>
      </c>
      <c r="E82" s="784">
        <f>'SAME R Results'!K33</f>
        <v>8.1</v>
      </c>
      <c r="F82" s="793">
        <f>'SAME R Results'!L33</f>
        <v>1.36</v>
      </c>
      <c r="G82" s="784">
        <f>'SAME R Results'!R33</f>
        <v>41.6</v>
      </c>
      <c r="H82" s="821">
        <f>'SAME R Results'!AR33</f>
        <v>6.2490080000000008</v>
      </c>
      <c r="I82" s="821">
        <f>'SAME R Results'!AS33</f>
        <v>0</v>
      </c>
      <c r="J82" s="821">
        <f>'SAME R Results'!AT33</f>
        <v>0</v>
      </c>
      <c r="K82" s="784">
        <f>'SAME R Results'!BD33</f>
        <v>4370648.2804149641</v>
      </c>
      <c r="L82" s="784">
        <f>'SAME R Results'!BE33</f>
        <v>1059.8393621840767</v>
      </c>
      <c r="M82" s="784">
        <f>'SAME R Results'!BF33</f>
        <v>22.611607761715209</v>
      </c>
      <c r="N82" s="784">
        <f>'SAME R Results'!BG33</f>
        <v>5.3242748265894715</v>
      </c>
      <c r="O82" s="789"/>
      <c r="P82" s="784">
        <f>'SAME R Results'!BH33</f>
        <v>348.89549092151992</v>
      </c>
      <c r="Q82" s="817">
        <f>'SAME R Results'!BI33</f>
        <v>0.24249019691958648</v>
      </c>
      <c r="R82" s="817">
        <f>'SAME R Results'!BJ33</f>
        <v>0.55331119257415973</v>
      </c>
      <c r="S82" s="817">
        <f>'SAME R Results'!BL33</f>
        <v>4.2468896700810141</v>
      </c>
      <c r="T82" s="817">
        <f>'SAME R Results'!BM33</f>
        <v>2.480035062107834</v>
      </c>
      <c r="U82" s="817">
        <f>'SAME R Results'!BN33</f>
        <v>0.16053012786342269</v>
      </c>
      <c r="V82" s="784">
        <f>'SAME R Results'!BR33</f>
        <v>1059.8393621840767</v>
      </c>
      <c r="W82" s="1086">
        <f>'SAME R Results'!BZ33</f>
        <v>391.70103302710129</v>
      </c>
      <c r="X82" s="1777">
        <f>'SAME R Results'!CA33</f>
        <v>4.7333333333333671</v>
      </c>
      <c r="Y82" s="1777">
        <f>'SAME R Results'!CD33</f>
        <v>0.44226188990051502</v>
      </c>
      <c r="Z82" s="1777"/>
      <c r="AA82" s="27"/>
    </row>
    <row r="83" spans="1:93" ht="16.5" hidden="1" customHeight="1" x14ac:dyDescent="0.2">
      <c r="A83" s="780">
        <v>2</v>
      </c>
      <c r="B83" s="785" t="str">
        <f>'SAME R Results'!B34</f>
        <v>Silicone</v>
      </c>
      <c r="C83" s="784" t="str">
        <f>'SAME R Results'!F34</f>
        <v>66a</v>
      </c>
      <c r="D83" s="785" t="str">
        <f>'SAME R Results'!G34</f>
        <v>aged</v>
      </c>
      <c r="E83" s="784">
        <f>'SAME R Results'!K34</f>
        <v>8.1</v>
      </c>
      <c r="F83" s="793">
        <f>'SAME R Results'!L34</f>
        <v>1.36</v>
      </c>
      <c r="G83" s="784">
        <f>'SAME R Results'!R34</f>
        <v>836.6</v>
      </c>
      <c r="H83" s="821">
        <f>'SAME R Results'!AR34</f>
        <v>6.2502130000000005</v>
      </c>
      <c r="I83" s="821">
        <f>'SAME R Results'!AS34</f>
        <v>0</v>
      </c>
      <c r="J83" s="821">
        <f>'SAME R Results'!AT34</f>
        <v>0</v>
      </c>
      <c r="K83" s="784">
        <f>'SAME R Results'!BD34</f>
        <v>1489862.4646337628</v>
      </c>
      <c r="L83" s="784">
        <f>'SAME R Results'!BE34</f>
        <v>677.46801769063723</v>
      </c>
      <c r="M83" s="784">
        <f>'SAME R Results'!BF34</f>
        <v>14.408670126353368</v>
      </c>
      <c r="N83" s="784">
        <f>'SAME R Results'!BG34</f>
        <v>3.6343776450094105</v>
      </c>
      <c r="O83" s="809"/>
      <c r="P83" s="784">
        <f>'SAME R Results'!BH34</f>
        <v>313.78291660585643</v>
      </c>
      <c r="Q83" s="817">
        <f>'SAME R Results'!BI34</f>
        <v>0.45471849501032435</v>
      </c>
      <c r="R83" s="817">
        <f>'SAME R Results'!BJ34</f>
        <v>0.76456426382863152</v>
      </c>
      <c r="S83" s="817">
        <f>'SAME R Results'!BL34</f>
        <v>3.964549514038203</v>
      </c>
      <c r="T83" s="817">
        <f>'SAME R Results'!BM34</f>
        <v>2.0561842490103599</v>
      </c>
      <c r="U83" s="817">
        <f>'SAME R Results'!BN34</f>
        <v>0.35067671596166072</v>
      </c>
      <c r="V83" s="784">
        <f>'SAME R Results'!BR34</f>
        <v>677.46801769063723</v>
      </c>
      <c r="W83" s="1086">
        <f>'SAME R Results'!BZ34</f>
        <v>391.70103302710129</v>
      </c>
      <c r="X83" s="1777">
        <f>'SAME R Results'!CA34</f>
        <v>4.7333333333333671</v>
      </c>
      <c r="Y83" s="1777">
        <f>'SAME R Results'!CD34</f>
        <v>0.39775299288066024</v>
      </c>
      <c r="Z83" s="1777"/>
      <c r="AA83" s="27"/>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row>
    <row r="84" spans="1:93" ht="16.5" hidden="1" customHeight="1" x14ac:dyDescent="0.2">
      <c r="A84" s="780">
        <v>2</v>
      </c>
      <c r="B84" s="785" t="str">
        <f>'SAME R Results'!B43</f>
        <v>Kapton</v>
      </c>
      <c r="C84" s="784">
        <f>'SAME R Results'!F43</f>
        <v>73</v>
      </c>
      <c r="D84" s="785" t="str">
        <f>'SAME R Results'!G43</f>
        <v>Baseline Aging</v>
      </c>
      <c r="E84" s="784">
        <f>'SAME R Results'!K43</f>
        <v>8.1</v>
      </c>
      <c r="F84" s="793">
        <f>'SAME R Results'!L43</f>
        <v>1.38</v>
      </c>
      <c r="G84" s="784">
        <f>'SAME R Results'!R43</f>
        <v>33.285714285714285</v>
      </c>
      <c r="H84" s="821">
        <f>'SAME R Results'!AR43</f>
        <v>0.43725589999999998</v>
      </c>
      <c r="I84" s="821">
        <f>'SAME R Results'!AS43</f>
        <v>0</v>
      </c>
      <c r="J84" s="821">
        <f>'SAME R Results'!AT43</f>
        <v>0</v>
      </c>
      <c r="K84" s="784">
        <f>'SAME R Results'!BD43</f>
        <v>2604648.3618304073</v>
      </c>
      <c r="L84" s="784">
        <f>'SAME R Results'!BE43</f>
        <v>153.1074447736288</v>
      </c>
      <c r="M84" s="784">
        <f>'SAME R Results'!BF43</f>
        <v>1.9393910000000014E-2</v>
      </c>
      <c r="N84" s="784">
        <f>'SAME R Results'!BG43</f>
        <v>8.7509300000000075E-3</v>
      </c>
      <c r="O84" s="789"/>
      <c r="P84" s="784">
        <f>'SAME R Results'!BH43</f>
        <v>1.3532850000000001</v>
      </c>
      <c r="Q84" s="817">
        <f>'SAME R Results'!BI43</f>
        <v>5.8782385759754953E-2</v>
      </c>
      <c r="R84" s="817">
        <f>'SAME R Results'!BJ43</f>
        <v>8.8739654555589506E-2</v>
      </c>
      <c r="S84" s="817">
        <f>'SAME R Results'!BL43</f>
        <v>2.2162113055412394</v>
      </c>
      <c r="T84" s="817">
        <f>'SAME R Results'!BM43</f>
        <v>1.8998345130936856</v>
      </c>
      <c r="U84" s="817">
        <f>'SAME R Results'!BN43</f>
        <v>4.7842288526491916E-2</v>
      </c>
      <c r="V84" s="784">
        <f>'SAME R Results'!BR43</f>
        <v>153.1074447736288</v>
      </c>
      <c r="W84" s="1086">
        <f>'SAME R Results'!BZ43</f>
        <v>425.41768860835083</v>
      </c>
      <c r="X84" s="1777">
        <f>'SAME R Results'!CA43</f>
        <v>1.0766666666667257</v>
      </c>
      <c r="Y84" s="1777">
        <f>'SAME R Results'!CD43</f>
        <v>7.5415263157890605E-3</v>
      </c>
      <c r="Z84" s="1777"/>
      <c r="AA84" s="27"/>
    </row>
    <row r="85" spans="1:93" ht="16.5" hidden="1" customHeight="1" x14ac:dyDescent="0.2">
      <c r="A85" s="780">
        <v>2</v>
      </c>
      <c r="B85" s="785" t="str">
        <f>'SAME R Results'!B44</f>
        <v>Kapton</v>
      </c>
      <c r="C85" s="784" t="str">
        <f>'SAME R Results'!F44</f>
        <v>73a</v>
      </c>
      <c r="D85" s="785" t="str">
        <f>'SAME R Results'!G44</f>
        <v>aged</v>
      </c>
      <c r="E85" s="784">
        <f>'SAME R Results'!K44</f>
        <v>8.1</v>
      </c>
      <c r="F85" s="793">
        <f>'SAME R Results'!L44</f>
        <v>1.38</v>
      </c>
      <c r="G85" s="784">
        <f>'SAME R Results'!R44</f>
        <v>559.85714285714289</v>
      </c>
      <c r="H85" s="821">
        <f>'SAME R Results'!AR44</f>
        <v>0.49409475000000008</v>
      </c>
      <c r="I85" s="821">
        <f>'SAME R Results'!AS44</f>
        <v>0</v>
      </c>
      <c r="J85" s="821">
        <f>'SAME R Results'!AT44</f>
        <v>0</v>
      </c>
      <c r="K85" s="784">
        <f>'SAME R Results'!BD44</f>
        <v>1053905.9212926894</v>
      </c>
      <c r="L85" s="784">
        <f>'SAME R Results'!BE44</f>
        <v>100.666576914988</v>
      </c>
      <c r="M85" s="784">
        <f>'SAME R Results'!BF44</f>
        <v>3.1021110000000001E-2</v>
      </c>
      <c r="N85" s="784">
        <f>'SAME R Results'!BG44</f>
        <v>1.0860471250000003E-2</v>
      </c>
      <c r="O85" s="789"/>
      <c r="P85" s="784">
        <f>'SAME R Results'!BH44</f>
        <v>1.5011549999999996</v>
      </c>
      <c r="Q85" s="817">
        <f>'SAME R Results'!BI44</f>
        <v>9.5517612038381369E-2</v>
      </c>
      <c r="R85" s="817">
        <f>'SAME R Results'!BJ44</f>
        <v>0.12419732499439015</v>
      </c>
      <c r="S85" s="817">
        <f>'SAME R Results'!BL44</f>
        <v>2.856331855765466</v>
      </c>
      <c r="T85" s="817">
        <f>'SAME R Results'!BM44</f>
        <v>1.6693044569636455</v>
      </c>
      <c r="U85" s="817">
        <f>'SAME R Results'!BN44</f>
        <v>8.376624808810354E-2</v>
      </c>
      <c r="V85" s="784">
        <f>'SAME R Results'!BR44</f>
        <v>100.666576914988</v>
      </c>
      <c r="W85" s="1086">
        <f>'SAME R Results'!BZ44</f>
        <v>425.41768860835083</v>
      </c>
      <c r="X85" s="1777">
        <f>'SAME R Results'!CA44</f>
        <v>1.0766666666667257</v>
      </c>
      <c r="Y85" s="1777">
        <f>'SAME R Results'!CD44</f>
        <v>8.3655696594422645E-3</v>
      </c>
      <c r="Z85" s="1777"/>
      <c r="AA85" s="27"/>
    </row>
    <row r="86" spans="1:93" s="11" customFormat="1" ht="16.5" hidden="1" customHeight="1" x14ac:dyDescent="0.2">
      <c r="A86" s="780">
        <v>2</v>
      </c>
      <c r="B86" s="785" t="str">
        <f>'SAME R Results'!B45</f>
        <v>Pyrell</v>
      </c>
      <c r="C86" s="784">
        <f>'SAME R Results'!F45</f>
        <v>74</v>
      </c>
      <c r="D86" s="785" t="str">
        <f>'SAME R Results'!G45</f>
        <v>Baseline Aging</v>
      </c>
      <c r="E86" s="784">
        <f>'SAME R Results'!K45</f>
        <v>8.1</v>
      </c>
      <c r="F86" s="793">
        <f>'SAME R Results'!L45</f>
        <v>1.22</v>
      </c>
      <c r="G86" s="784">
        <f>'SAME R Results'!R45</f>
        <v>48.428571428571431</v>
      </c>
      <c r="H86" s="821">
        <f>'SAME R Results'!AR45</f>
        <v>6.2568344999999992</v>
      </c>
      <c r="I86" s="821">
        <f>'SAME R Results'!AS45</f>
        <v>0</v>
      </c>
      <c r="J86" s="821">
        <f>'SAME R Results'!AT45</f>
        <v>0</v>
      </c>
      <c r="K86" s="784">
        <f>'SAME R Results'!BD45</f>
        <v>4953334.072364063</v>
      </c>
      <c r="L86" s="784">
        <f>'SAME R Results'!BE45</f>
        <v>978.85286843014046</v>
      </c>
      <c r="M86" s="784">
        <f>'SAME R Results'!BF45</f>
        <v>2.7216529795782987</v>
      </c>
      <c r="N86" s="784">
        <f>'SAME R Results'!BG45</f>
        <v>0.94646110113328596</v>
      </c>
      <c r="O86" s="789"/>
      <c r="P86" s="784">
        <f>'SAME R Results'!BH45</f>
        <v>115.76666203673778</v>
      </c>
      <c r="Q86" s="817">
        <f>'SAME R Results'!BI45</f>
        <v>0.1976149506837051</v>
      </c>
      <c r="R86" s="817">
        <f>'SAME R Results'!BJ45</f>
        <v>0.35472823373879336</v>
      </c>
      <c r="S86" s="817">
        <f>'SAME R Results'!BL45</f>
        <v>2.8756099709955434</v>
      </c>
      <c r="T86" s="817">
        <f>'SAME R Results'!BM45</f>
        <v>2.1487226040778928</v>
      </c>
      <c r="U86" s="817">
        <f>'SAME R Results'!BN45</f>
        <v>0.14749653543696306</v>
      </c>
      <c r="V86" s="784">
        <f>'SAME R Results'!BR45</f>
        <v>978.85286843014046</v>
      </c>
      <c r="W86" s="1086">
        <f>'SAME R Results'!BZ45</f>
        <v>234.18212761794004</v>
      </c>
      <c r="X86" s="1777">
        <f>'SAME R Results'!CA45</f>
        <v>0.5733333333333146</v>
      </c>
      <c r="Y86" s="1777">
        <f>'SAME R Results'!CD45</f>
        <v>1.2115115794542721</v>
      </c>
      <c r="Z86" s="1777"/>
      <c r="AA86" s="27"/>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row>
    <row r="87" spans="1:93" ht="16.5" hidden="1" customHeight="1" x14ac:dyDescent="0.2">
      <c r="A87" s="780">
        <v>2</v>
      </c>
      <c r="B87" s="785" t="str">
        <f>'SAME R Results'!B46</f>
        <v>Pyrell</v>
      </c>
      <c r="C87" s="784" t="str">
        <f>'SAME R Results'!F46</f>
        <v>74a</v>
      </c>
      <c r="D87" s="785" t="str">
        <f>'SAME R Results'!G46</f>
        <v>aged</v>
      </c>
      <c r="E87" s="784">
        <f>'SAME R Results'!K46</f>
        <v>8.1</v>
      </c>
      <c r="F87" s="793">
        <f>'SAME R Results'!L46</f>
        <v>1.22</v>
      </c>
      <c r="G87" s="784">
        <f>'SAME R Results'!R46</f>
        <v>622.57142857142856</v>
      </c>
      <c r="H87" s="821">
        <f>'SAME R Results'!AR46</f>
        <v>6.2590780000000006</v>
      </c>
      <c r="I87" s="821">
        <f>'SAME R Results'!AS46</f>
        <v>0</v>
      </c>
      <c r="J87" s="821">
        <f>'SAME R Results'!AT46</f>
        <v>0</v>
      </c>
      <c r="K87" s="784">
        <f>'SAME R Results'!BD46</f>
        <v>1662805.4414244581</v>
      </c>
      <c r="L87" s="784">
        <f>'SAME R Results'!BE46</f>
        <v>630.19822520017613</v>
      </c>
      <c r="M87" s="784">
        <f>'SAME R Results'!BF46</f>
        <v>3.3793622103748389</v>
      </c>
      <c r="N87" s="784">
        <f>'SAME R Results'!BG46</f>
        <v>1.1349477109383741</v>
      </c>
      <c r="O87" s="789"/>
      <c r="P87" s="784">
        <f>'SAME R Results'!BH46</f>
        <v>116.98495023057832</v>
      </c>
      <c r="Q87" s="817">
        <f>'SAME R Results'!BI46</f>
        <v>0.37899697072214944</v>
      </c>
      <c r="R87" s="817">
        <f>'SAME R Results'!BJ46</f>
        <v>0.51218868310446886</v>
      </c>
      <c r="S87" s="817">
        <f>'SAME R Results'!BL46</f>
        <v>2.9775488137517669</v>
      </c>
      <c r="T87" s="817">
        <f>'SAME R Results'!BM46</f>
        <v>1.731148221373688</v>
      </c>
      <c r="U87" s="817">
        <f>'SAME R Results'!BN46</f>
        <v>0.32601577798716497</v>
      </c>
      <c r="V87" s="784">
        <f>'SAME R Results'!BR46</f>
        <v>630.19822520017613</v>
      </c>
      <c r="W87" s="1086">
        <f>'SAME R Results'!BZ46</f>
        <v>234.18212761794004</v>
      </c>
      <c r="X87" s="1777">
        <f>'SAME R Results'!CA46</f>
        <v>0.5733333333333146</v>
      </c>
      <c r="Y87" s="1777">
        <f>'SAME R Results'!CD46</f>
        <v>1.2242611070642317</v>
      </c>
      <c r="Z87" s="1777"/>
      <c r="AA87" s="27"/>
    </row>
    <row r="88" spans="1:93" ht="16.5" hidden="1" customHeight="1" x14ac:dyDescent="0.2">
      <c r="A88" s="780">
        <v>2</v>
      </c>
      <c r="B88" s="785" t="str">
        <f>'SAME R Results'!B47</f>
        <v>Kapton</v>
      </c>
      <c r="C88" s="784">
        <f>'SAME R Results'!F47</f>
        <v>75</v>
      </c>
      <c r="D88" s="785" t="str">
        <f>'SAME R Results'!G47</f>
        <v>Mid Temp aging (no Ptrak)</v>
      </c>
      <c r="E88" s="784">
        <f>'SAME R Results'!K47</f>
        <v>8.1</v>
      </c>
      <c r="F88" s="793">
        <f>'SAME R Results'!L47</f>
        <v>1.43</v>
      </c>
      <c r="G88" s="784">
        <f>'SAME R Results'!R47</f>
        <v>31.714285714285715</v>
      </c>
      <c r="H88" s="821">
        <f>'SAME R Results'!AR47</f>
        <v>0.67108155000000003</v>
      </c>
      <c r="I88" s="821">
        <f>'SAME R Results'!AS47</f>
        <v>0</v>
      </c>
      <c r="J88" s="821">
        <f>'SAME R Results'!AT47</f>
        <v>0</v>
      </c>
      <c r="K88" s="784">
        <f>'SAME R Results'!BD47</f>
        <v>0</v>
      </c>
      <c r="L88" s="784">
        <f>'SAME R Results'!BE47</f>
        <v>216.14450778493114</v>
      </c>
      <c r="M88" s="784">
        <f>'SAME R Results'!BF47</f>
        <v>5.4077134999999998E-2</v>
      </c>
      <c r="N88" s="784">
        <f>'SAME R Results'!BG47</f>
        <v>1.9309993749999994E-2</v>
      </c>
      <c r="O88" s="789"/>
      <c r="P88" s="784">
        <f>'SAME R Results'!BH47</f>
        <v>2.4404400000000002</v>
      </c>
      <c r="Q88" s="817">
        <f>'SAME R Results'!BI47</f>
        <v>0</v>
      </c>
      <c r="R88" s="817">
        <f>'SAME R Results'!BJ47</f>
        <v>0</v>
      </c>
      <c r="S88" s="817">
        <f>'SAME R Results'!BL47</f>
        <v>2.8004739773672904</v>
      </c>
      <c r="T88" s="817">
        <f>'SAME R Results'!BM47</f>
        <v>0</v>
      </c>
      <c r="U88" s="817">
        <f>'SAME R Results'!BN47</f>
        <v>0</v>
      </c>
      <c r="V88" s="784">
        <f>'SAME R Results'!BR47</f>
        <v>216.14450778493114</v>
      </c>
      <c r="W88" s="1086">
        <f>'SAME R Results'!BZ47</f>
        <v>500.25380703397519</v>
      </c>
      <c r="X88" s="1777">
        <f>'SAME R Results'!CA47</f>
        <v>0.40666666666666629</v>
      </c>
      <c r="Y88" s="1777">
        <f>'SAME R Results'!CD47</f>
        <v>3.600649180327873E-2</v>
      </c>
      <c r="Z88" s="1777"/>
      <c r="AA88" s="27"/>
    </row>
    <row r="89" spans="1:93" ht="16.5" hidden="1" customHeight="1" x14ac:dyDescent="0.2">
      <c r="A89" s="780">
        <v>2</v>
      </c>
      <c r="B89" s="785" t="str">
        <f>'SAME R Results'!B48</f>
        <v>Kapton</v>
      </c>
      <c r="C89" s="784" t="str">
        <f>'SAME R Results'!F48</f>
        <v>75a</v>
      </c>
      <c r="D89" s="785" t="str">
        <f>'SAME R Results'!G48</f>
        <v>aged</v>
      </c>
      <c r="E89" s="784">
        <f>'SAME R Results'!K48</f>
        <v>8.1</v>
      </c>
      <c r="F89" s="793">
        <f>'SAME R Results'!L48</f>
        <v>1.43</v>
      </c>
      <c r="G89" s="784">
        <f>'SAME R Results'!R48</f>
        <v>562.57142857142856</v>
      </c>
      <c r="H89" s="821">
        <f>'SAME R Results'!AR48</f>
        <v>0.72169489999999992</v>
      </c>
      <c r="I89" s="821">
        <f>'SAME R Results'!AS48</f>
        <v>0</v>
      </c>
      <c r="J89" s="821">
        <f>'SAME R Results'!AT48</f>
        <v>0</v>
      </c>
      <c r="K89" s="784">
        <f>'SAME R Results'!BD48</f>
        <v>1041691.6091550778</v>
      </c>
      <c r="L89" s="784">
        <f>'SAME R Results'!BE48</f>
        <v>122.89565377062094</v>
      </c>
      <c r="M89" s="784">
        <f>'SAME R Results'!BF48</f>
        <v>6.401780789473685E-2</v>
      </c>
      <c r="N89" s="784">
        <f>'SAME R Results'!BG48</f>
        <v>2.264486644736842E-2</v>
      </c>
      <c r="O89" s="789"/>
      <c r="P89" s="784">
        <f>'SAME R Results'!BH48</f>
        <v>2.7349874999999999</v>
      </c>
      <c r="Q89" s="817">
        <f>'SAME R Results'!BI48</f>
        <v>0.11797700268537473</v>
      </c>
      <c r="R89" s="817">
        <f>'SAME R Results'!BJ48</f>
        <v>0.15228007114746611</v>
      </c>
      <c r="S89" s="817">
        <f>'SAME R Results'!BL48</f>
        <v>2.8270340230766262</v>
      </c>
      <c r="T89" s="817">
        <f>'SAME R Results'!BM48</f>
        <v>1.6573245709263189</v>
      </c>
      <c r="U89" s="817">
        <f>'SAME R Results'!BN48</f>
        <v>0.10384234859058263</v>
      </c>
      <c r="V89" s="784">
        <f>'SAME R Results'!BR48</f>
        <v>122.89565377062094</v>
      </c>
      <c r="W89" s="1086">
        <f>'SAME R Results'!BZ48</f>
        <v>500.25380703397519</v>
      </c>
      <c r="X89" s="1777">
        <f>'SAME R Results'!CA48</f>
        <v>0.40666666666666629</v>
      </c>
      <c r="Y89" s="1777">
        <f>'SAME R Results'!CD48</f>
        <v>4.0352274590163967E-2</v>
      </c>
      <c r="Z89" s="1777"/>
      <c r="AA89" s="27"/>
    </row>
    <row r="90" spans="1:93" ht="16.5" hidden="1" customHeight="1" x14ac:dyDescent="0.2">
      <c r="A90" s="780">
        <v>2</v>
      </c>
      <c r="B90" s="785" t="str">
        <f>'SAME R Results'!B49</f>
        <v>Pyrell</v>
      </c>
      <c r="C90" s="784">
        <f>'SAME R Results'!F49</f>
        <v>76</v>
      </c>
      <c r="D90" s="785" t="str">
        <f>'SAME R Results'!G49</f>
        <v>High Temp aging</v>
      </c>
      <c r="E90" s="784">
        <f>'SAME R Results'!K49</f>
        <v>8.1</v>
      </c>
      <c r="F90" s="793">
        <f>'SAME R Results'!L49</f>
        <v>1.23</v>
      </c>
      <c r="G90" s="784">
        <f>'SAME R Results'!R49</f>
        <v>51.428571428571431</v>
      </c>
      <c r="H90" s="821">
        <f>'SAME R Results'!AR49</f>
        <v>6.2617504999999998</v>
      </c>
      <c r="I90" s="821">
        <f>'SAME R Results'!AS49</f>
        <v>0</v>
      </c>
      <c r="J90" s="821">
        <f>'SAME R Results'!AT49</f>
        <v>0</v>
      </c>
      <c r="K90" s="784">
        <f>'SAME R Results'!BD49</f>
        <v>3275641.6927261017</v>
      </c>
      <c r="L90" s="784">
        <f>'SAME R Results'!BE49</f>
        <v>1159.5375543457283</v>
      </c>
      <c r="M90" s="784">
        <f>'SAME R Results'!BF49</f>
        <v>6.8282270331857937</v>
      </c>
      <c r="N90" s="784">
        <f>'SAME R Results'!BG49</f>
        <v>2.1549243364622712</v>
      </c>
      <c r="O90" s="789"/>
      <c r="P90" s="784">
        <f>'SAME R Results'!BH49</f>
        <v>233.65676151505821</v>
      </c>
      <c r="Q90" s="817">
        <f>'SAME R Results'!BI49</f>
        <v>0.35398790927609708</v>
      </c>
      <c r="R90" s="817">
        <f>'SAME R Results'!BJ49</f>
        <v>0.5145502341662288</v>
      </c>
      <c r="S90" s="817">
        <f>'SAME R Results'!BL49</f>
        <v>3.1686620813776045</v>
      </c>
      <c r="T90" s="817">
        <f>'SAME R Results'!BM49</f>
        <v>1.843342080682528</v>
      </c>
      <c r="U90" s="817">
        <f>'SAME R Results'!BN49</f>
        <v>0.29360858690347513</v>
      </c>
      <c r="V90" s="784">
        <f>'SAME R Results'!BR49</f>
        <v>1159.5375543457283</v>
      </c>
      <c r="W90" s="1086">
        <f>'SAME R Results'!BZ49</f>
        <v>240.92870800332065</v>
      </c>
      <c r="X90" s="1777">
        <f>'SAME R Results'!CA49</f>
        <v>0.6633333333333491</v>
      </c>
      <c r="Y90" s="1777">
        <f>'SAME R Results'!CD49</f>
        <v>2.1134782448597726</v>
      </c>
      <c r="Z90" s="1777"/>
      <c r="AA90" s="27"/>
    </row>
    <row r="91" spans="1:93" ht="16.5" hidden="1" customHeight="1" x14ac:dyDescent="0.2">
      <c r="A91" s="780">
        <v>2</v>
      </c>
      <c r="B91" s="785" t="str">
        <f>'SAME R Results'!B50</f>
        <v>Pyrell</v>
      </c>
      <c r="C91" s="784" t="str">
        <f>'SAME R Results'!F50</f>
        <v>76a</v>
      </c>
      <c r="D91" s="785" t="str">
        <f>'SAME R Results'!G50</f>
        <v>aged</v>
      </c>
      <c r="E91" s="784">
        <f>'SAME R Results'!K50</f>
        <v>8.1</v>
      </c>
      <c r="F91" s="793">
        <f>'SAME R Results'!L50</f>
        <v>1.23</v>
      </c>
      <c r="G91" s="784">
        <f>'SAME R Results'!R50</f>
        <v>625.42857142857144</v>
      </c>
      <c r="H91" s="821">
        <f>'SAME R Results'!AR50</f>
        <v>6.2638249999999998</v>
      </c>
      <c r="I91" s="821">
        <f>'SAME R Results'!AS50</f>
        <v>0</v>
      </c>
      <c r="J91" s="821">
        <f>'SAME R Results'!AT50</f>
        <v>0</v>
      </c>
      <c r="K91" s="784">
        <f>'SAME R Results'!BD50</f>
        <v>1632139.978883141</v>
      </c>
      <c r="L91" s="784">
        <f>'SAME R Results'!BE50</f>
        <v>725.9923009845545</v>
      </c>
      <c r="M91" s="784">
        <f>'SAME R Results'!BF50</f>
        <v>7.5308396368719723</v>
      </c>
      <c r="N91" s="784">
        <f>'SAME R Results'!BG50</f>
        <v>2.3384242847501331</v>
      </c>
      <c r="O91" s="789"/>
      <c r="P91" s="784">
        <f>'SAME R Results'!BH50</f>
        <v>226.969297357876</v>
      </c>
      <c r="Q91" s="817">
        <f>'SAME R Results'!BI50</f>
        <v>0.44481007167126968</v>
      </c>
      <c r="R91" s="817">
        <f>'SAME R Results'!BJ50</f>
        <v>0.64279185147281492</v>
      </c>
      <c r="S91" s="817">
        <f>'SAME R Results'!BL50</f>
        <v>3.2204761496807079</v>
      </c>
      <c r="T91" s="817">
        <f>'SAME R Results'!BM50</f>
        <v>1.834502046916247</v>
      </c>
      <c r="U91" s="817">
        <f>'SAME R Results'!BN50</f>
        <v>0.37002131058452192</v>
      </c>
      <c r="V91" s="784">
        <f>'SAME R Results'!BR50</f>
        <v>725.9923009845545</v>
      </c>
      <c r="W91" s="1086">
        <f>'SAME R Results'!BZ50</f>
        <v>240.92870800332065</v>
      </c>
      <c r="X91" s="1777">
        <f>'SAME R Results'!CA50</f>
        <v>0.6633333333333491</v>
      </c>
      <c r="Y91" s="1777">
        <f>'SAME R Results'!CD50</f>
        <v>2.0529886193174227</v>
      </c>
      <c r="Z91" s="1777"/>
      <c r="AA91" s="27"/>
    </row>
    <row r="92" spans="1:93" ht="16.5" hidden="1" customHeight="1" x14ac:dyDescent="0.2">
      <c r="A92" s="780">
        <v>2</v>
      </c>
      <c r="B92" s="785" t="str">
        <f>'SAME R Results'!B51</f>
        <v>Kapton</v>
      </c>
      <c r="C92" s="784">
        <f>'SAME R Results'!F51</f>
        <v>77</v>
      </c>
      <c r="D92" s="785" t="str">
        <f>'SAME R Results'!G51</f>
        <v>High Temp aging</v>
      </c>
      <c r="E92" s="784">
        <f>'SAME R Results'!K51</f>
        <v>8.1</v>
      </c>
      <c r="F92" s="793">
        <f>'SAME R Results'!L51</f>
        <v>1.48</v>
      </c>
      <c r="G92" s="784">
        <f>'SAME R Results'!R51</f>
        <v>31.285714285714285</v>
      </c>
      <c r="H92" s="821">
        <f>'SAME R Results'!AR51</f>
        <v>0.65225210000000011</v>
      </c>
      <c r="I92" s="821">
        <f>'SAME R Results'!AS51</f>
        <v>0</v>
      </c>
      <c r="J92" s="821">
        <f>'SAME R Results'!AT51</f>
        <v>0</v>
      </c>
      <c r="K92" s="784">
        <f>'SAME R Results'!BD51</f>
        <v>3460328.2386265798</v>
      </c>
      <c r="L92" s="784">
        <f>'SAME R Results'!BE51</f>
        <v>305.88138364350294</v>
      </c>
      <c r="M92" s="784">
        <f>'SAME R Results'!BF51</f>
        <v>5.2093500000000001E-2</v>
      </c>
      <c r="N92" s="784">
        <f>'SAME R Results'!BG51</f>
        <v>2.0412434999999996E-2</v>
      </c>
      <c r="O92" s="789"/>
      <c r="P92" s="784">
        <f>'SAME R Results'!BH51</f>
        <v>3.1135049999999995</v>
      </c>
      <c r="Q92" s="817">
        <f>'SAME R Results'!BI51</f>
        <v>8.83966382810287E-2</v>
      </c>
      <c r="R92" s="817">
        <f>'SAME R Results'!BJ51</f>
        <v>0.10656512563679277</v>
      </c>
      <c r="S92" s="817">
        <f>'SAME R Results'!BL51</f>
        <v>2.5520473182155881</v>
      </c>
      <c r="T92" s="817">
        <f>'SAME R Results'!BM51</f>
        <v>1.5408669202805201</v>
      </c>
      <c r="U92" s="817">
        <f>'SAME R Results'!BN51</f>
        <v>8.0509304157939804E-2</v>
      </c>
      <c r="V92" s="784">
        <f>'SAME R Results'!BR51</f>
        <v>305.88138364350294</v>
      </c>
      <c r="W92" s="1086">
        <f>'SAME R Results'!BZ51</f>
        <v>527.51193106525511</v>
      </c>
      <c r="X92" s="1777">
        <f>'SAME R Results'!CA51</f>
        <v>0.58666666666662426</v>
      </c>
      <c r="Y92" s="1777">
        <f>'SAME R Results'!CD51</f>
        <v>3.1842664772729568E-2</v>
      </c>
      <c r="Z92" s="1777"/>
      <c r="AA92" s="27"/>
    </row>
    <row r="93" spans="1:93" ht="16.5" hidden="1" customHeight="1" x14ac:dyDescent="0.2">
      <c r="A93" s="780">
        <v>2</v>
      </c>
      <c r="B93" s="785" t="str">
        <f>'SAME R Results'!B52</f>
        <v>Kapton</v>
      </c>
      <c r="C93" s="784" t="str">
        <f>'SAME R Results'!F52</f>
        <v>77a</v>
      </c>
      <c r="D93" s="785" t="str">
        <f>'SAME R Results'!G52</f>
        <v>aged</v>
      </c>
      <c r="E93" s="784">
        <f>'SAME R Results'!K52</f>
        <v>8.1</v>
      </c>
      <c r="F93" s="793">
        <f>'SAME R Results'!L52</f>
        <v>1.48</v>
      </c>
      <c r="G93" s="784">
        <f>'SAME R Results'!R52</f>
        <v>558.85714285714289</v>
      </c>
      <c r="H93" s="821">
        <f>'SAME R Results'!AR52</f>
        <v>0.74058540000000006</v>
      </c>
      <c r="I93" s="821">
        <f>'SAME R Results'!AS52</f>
        <v>0</v>
      </c>
      <c r="J93" s="821">
        <f>'SAME R Results'!AT52</f>
        <v>0</v>
      </c>
      <c r="K93" s="784">
        <f>'SAME R Results'!BD52</f>
        <v>1237767.5991045895</v>
      </c>
      <c r="L93" s="784">
        <f>'SAME R Results'!BE52</f>
        <v>171.03601084781371</v>
      </c>
      <c r="M93" s="784">
        <f>'SAME R Results'!BF52</f>
        <v>7.7453625000000054E-2</v>
      </c>
      <c r="N93" s="784">
        <f>'SAME R Results'!BG52</f>
        <v>3.0681621249999996E-2</v>
      </c>
      <c r="O93" s="809"/>
      <c r="P93" s="784">
        <f>'SAME R Results'!BH52</f>
        <v>4.1581575000000006</v>
      </c>
      <c r="Q93" s="817">
        <f>'SAME R Results'!BI52</f>
        <v>0.13818103735430015</v>
      </c>
      <c r="R93" s="817">
        <f>'SAME R Results'!BJ52</f>
        <v>0.16531983107175491</v>
      </c>
      <c r="S93" s="817">
        <f>'SAME R Results'!BL52</f>
        <v>2.5244306475493064</v>
      </c>
      <c r="T93" s="817">
        <f>'SAME R Results'!BM52</f>
        <v>1.5272346903307832</v>
      </c>
      <c r="U93" s="817">
        <f>'SAME R Results'!BN52</f>
        <v>0.12633107642464864</v>
      </c>
      <c r="V93" s="784">
        <f>'SAME R Results'!BR52</f>
        <v>171.03601084781371</v>
      </c>
      <c r="W93" s="1086">
        <f>'SAME R Results'!BZ52</f>
        <v>527.51193106525511</v>
      </c>
      <c r="X93" s="1777">
        <f>'SAME R Results'!CA52</f>
        <v>0.58666666666662426</v>
      </c>
      <c r="Y93" s="1777">
        <f>'SAME R Results'!CD52</f>
        <v>4.2526610795457623E-2</v>
      </c>
      <c r="Z93" s="1777"/>
      <c r="AA93" s="27"/>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row>
    <row r="94" spans="1:93" ht="16.5" hidden="1" customHeight="1" x14ac:dyDescent="0.2">
      <c r="A94" s="780">
        <v>2</v>
      </c>
      <c r="B94" s="785" t="str">
        <f>'SAME R Results'!B54</f>
        <v>Lampwick</v>
      </c>
      <c r="C94" s="784">
        <f>'SAME R Results'!F54</f>
        <v>78</v>
      </c>
      <c r="D94" s="785" t="str">
        <f>'SAME R Results'!G54</f>
        <v>Baseline aging</v>
      </c>
      <c r="E94" s="784">
        <f>'SAME R Results'!K54</f>
        <v>8.1</v>
      </c>
      <c r="F94" s="793">
        <f>'SAME R Results'!L54</f>
        <v>1.2450000000000001</v>
      </c>
      <c r="G94" s="784">
        <f>'SAME R Results'!R54</f>
        <v>37.333333333333336</v>
      </c>
      <c r="H94" s="821">
        <f>'SAME R Results'!AR54</f>
        <v>6.2357344999999995</v>
      </c>
      <c r="I94" s="821">
        <f>'SAME R Results'!AS54</f>
        <v>0</v>
      </c>
      <c r="J94" s="821">
        <f>'SAME R Results'!AT54</f>
        <v>0</v>
      </c>
      <c r="K94" s="784">
        <f>'SAME R Results'!BD54</f>
        <v>2987215.0655236603</v>
      </c>
      <c r="L94" s="784">
        <f>'SAME R Results'!BE54</f>
        <v>387.98534579403099</v>
      </c>
      <c r="M94" s="784">
        <f>'SAME R Results'!BF54</f>
        <v>1.648010255</v>
      </c>
      <c r="N94" s="784">
        <f>'SAME R Results'!BG54</f>
        <v>0.37782676125000003</v>
      </c>
      <c r="O94" s="789"/>
      <c r="P94" s="784">
        <f>'SAME R Results'!BH54</f>
        <v>28.967369521896455</v>
      </c>
      <c r="Q94" s="817">
        <f>'SAME R Results'!BI54</f>
        <v>0.12988195937811292</v>
      </c>
      <c r="R94" s="817">
        <f>'SAME R Results'!BJ54</f>
        <v>0.26457449879290013</v>
      </c>
      <c r="S94" s="817">
        <f>'SAME R Results'!BL54</f>
        <v>4.3618145245925186</v>
      </c>
      <c r="T94" s="817">
        <f>'SAME R Results'!BM54</f>
        <v>2.3244947864218388</v>
      </c>
      <c r="U94" s="817">
        <f>'SAME R Results'!BN54</f>
        <v>9.1001647839796321E-2</v>
      </c>
      <c r="V94" s="784">
        <f>'SAME R Results'!BR54</f>
        <v>387.98534579403099</v>
      </c>
      <c r="W94" s="1086">
        <f>'SAME R Results'!BZ54</f>
        <v>259.49131380277208</v>
      </c>
      <c r="X94" s="1777">
        <f>'SAME R Results'!CA54</f>
        <v>1.25</v>
      </c>
      <c r="Y94" s="1777">
        <f>'SAME R Results'!CD54</f>
        <v>0.13904337370510297</v>
      </c>
      <c r="Z94" s="1777"/>
      <c r="AA94" s="27"/>
    </row>
    <row r="95" spans="1:93" ht="16.5" hidden="1" customHeight="1" x14ac:dyDescent="0.2">
      <c r="A95" s="780">
        <v>2</v>
      </c>
      <c r="B95" s="785" t="str">
        <f>'SAME R Results'!B55</f>
        <v>Lampwick</v>
      </c>
      <c r="C95" s="784" t="str">
        <f>'SAME R Results'!F55</f>
        <v>78a</v>
      </c>
      <c r="D95" s="785" t="str">
        <f>'SAME R Results'!G55</f>
        <v>aged</v>
      </c>
      <c r="E95" s="784">
        <f>'SAME R Results'!K55</f>
        <v>8.1</v>
      </c>
      <c r="F95" s="793">
        <f>'SAME R Results'!L55</f>
        <v>1.2450000000000001</v>
      </c>
      <c r="G95" s="784">
        <f>'SAME R Results'!R55</f>
        <v>581.16666666666663</v>
      </c>
      <c r="H95" s="821">
        <f>'SAME R Results'!AR55</f>
        <v>6.2396854999999993</v>
      </c>
      <c r="I95" s="821">
        <f>'SAME R Results'!AS55</f>
        <v>0</v>
      </c>
      <c r="J95" s="821">
        <f>'SAME R Results'!AT55</f>
        <v>0</v>
      </c>
      <c r="K95" s="784">
        <f>'SAME R Results'!BD55</f>
        <v>1158631.8938317611</v>
      </c>
      <c r="L95" s="784">
        <f>'SAME R Results'!BE55</f>
        <v>258.97177471557052</v>
      </c>
      <c r="M95" s="784">
        <f>'SAME R Results'!BF55</f>
        <v>1.5357044850000003</v>
      </c>
      <c r="N95" s="784">
        <f>'SAME R Results'!BG55</f>
        <v>0.35328301625000003</v>
      </c>
      <c r="O95" s="789"/>
      <c r="P95" s="784">
        <f>'SAME R Results'!BH55</f>
        <v>27.169015751638309</v>
      </c>
      <c r="Q95" s="817">
        <f>'SAME R Results'!BI55</f>
        <v>0.22351514410596268</v>
      </c>
      <c r="R95" s="817">
        <f>'SAME R Results'!BJ55</f>
        <v>0.35512120146580972</v>
      </c>
      <c r="S95" s="817">
        <f>'SAME R Results'!BL55</f>
        <v>4.346952483878427</v>
      </c>
      <c r="T95" s="817">
        <f>'SAME R Results'!BM55</f>
        <v>1.9747194096960874</v>
      </c>
      <c r="U95" s="817">
        <f>'SAME R Results'!BN55</f>
        <v>0.17732588253993828</v>
      </c>
      <c r="V95" s="784">
        <f>'SAME R Results'!BR55</f>
        <v>258.97177471557052</v>
      </c>
      <c r="W95" s="1086">
        <f>'SAME R Results'!BZ55</f>
        <v>259.49131380277208</v>
      </c>
      <c r="X95" s="1777">
        <f>'SAME R Results'!CA55</f>
        <v>1.25</v>
      </c>
      <c r="Y95" s="1777">
        <f>'SAME R Results'!CD55</f>
        <v>0.13041127560786386</v>
      </c>
      <c r="Z95" s="1777"/>
      <c r="AA95" s="27"/>
    </row>
    <row r="96" spans="1:93" ht="16.5" hidden="1" customHeight="1" x14ac:dyDescent="0.2">
      <c r="A96" s="780">
        <v>2</v>
      </c>
      <c r="B96" s="785" t="str">
        <f>'SAME R Results'!B56</f>
        <v>Teflon</v>
      </c>
      <c r="C96" s="784">
        <f>'SAME R Results'!F56</f>
        <v>79</v>
      </c>
      <c r="D96" s="785" t="str">
        <f>'SAME R Results'!G56</f>
        <v>Baseline aging</v>
      </c>
      <c r="E96" s="784">
        <f>'SAME R Results'!K56</f>
        <v>8.1</v>
      </c>
      <c r="F96" s="793">
        <f>'SAME R Results'!L56</f>
        <v>1.4450000000000001</v>
      </c>
      <c r="G96" s="784">
        <f>'SAME R Results'!R56</f>
        <v>33</v>
      </c>
      <c r="H96" s="821">
        <f>'SAME R Results'!AR56</f>
        <v>1.1039280000000002</v>
      </c>
      <c r="I96" s="821">
        <f>'SAME R Results'!AS56</f>
        <v>0</v>
      </c>
      <c r="J96" s="821">
        <f>'SAME R Results'!AT56</f>
        <v>0</v>
      </c>
      <c r="K96" s="784">
        <f>'SAME R Results'!BD56</f>
        <v>2596153.6033963198</v>
      </c>
      <c r="L96" s="784">
        <f>'SAME R Results'!BE56</f>
        <v>422.75684358189562</v>
      </c>
      <c r="M96" s="784">
        <f>'SAME R Results'!BF56</f>
        <v>0.10758981499999998</v>
      </c>
      <c r="N96" s="784">
        <f>'SAME R Results'!BG56</f>
        <v>2.916339250000001E-2</v>
      </c>
      <c r="O96" s="789"/>
      <c r="P96" s="784">
        <f>'SAME R Results'!BH56</f>
        <v>21.533279999999998</v>
      </c>
      <c r="Q96" s="817">
        <f>'SAME R Results'!BI56</f>
        <v>0.16283968830998286</v>
      </c>
      <c r="R96" s="817">
        <f>'SAME R Results'!BJ56</f>
        <v>0.19310173093440533</v>
      </c>
      <c r="S96" s="817">
        <f>'SAME R Results'!BL56</f>
        <v>3.6892077970695603</v>
      </c>
      <c r="T96" s="817">
        <f>'SAME R Results'!BM56</f>
        <v>1.5111289946801014</v>
      </c>
      <c r="U96" s="817">
        <f>'SAME R Results'!BN56</f>
        <v>0.14953653401481964</v>
      </c>
      <c r="V96" s="784">
        <f>'SAME R Results'!BR56</f>
        <v>422.75684358189562</v>
      </c>
      <c r="W96" s="1086">
        <f>'SAME R Results'!BZ56</f>
        <v>513.37523874459316</v>
      </c>
      <c r="X96" s="1777">
        <f>'SAME R Results'!CA56</f>
        <v>96.153333333333308</v>
      </c>
      <c r="Y96" s="1777">
        <f>'SAME R Results'!CD56</f>
        <v>1.3436838383138045E-3</v>
      </c>
      <c r="Z96" s="1777"/>
      <c r="AA96" s="27"/>
    </row>
    <row r="97" spans="1:93" s="11" customFormat="1" ht="16.5" hidden="1" customHeight="1" x14ac:dyDescent="0.2">
      <c r="A97" s="780">
        <v>2</v>
      </c>
      <c r="B97" s="785" t="str">
        <f>'SAME R Results'!B57</f>
        <v>Teflon</v>
      </c>
      <c r="C97" s="784" t="str">
        <f>'SAME R Results'!F57</f>
        <v>79a</v>
      </c>
      <c r="D97" s="785" t="str">
        <f>'SAME R Results'!G57</f>
        <v>aged</v>
      </c>
      <c r="E97" s="784">
        <f>'SAME R Results'!K57</f>
        <v>8.1</v>
      </c>
      <c r="F97" s="793">
        <f>'SAME R Results'!L57</f>
        <v>1.4450000000000001</v>
      </c>
      <c r="G97" s="784">
        <f>'SAME R Results'!R57</f>
        <v>560</v>
      </c>
      <c r="H97" s="821">
        <f>'SAME R Results'!AR57</f>
        <v>1.1247265</v>
      </c>
      <c r="I97" s="821">
        <f>'SAME R Results'!AS57</f>
        <v>0</v>
      </c>
      <c r="J97" s="821">
        <f>'SAME R Results'!AT57</f>
        <v>0</v>
      </c>
      <c r="K97" s="784">
        <f>'SAME R Results'!BD57</f>
        <v>974484.86814557225</v>
      </c>
      <c r="L97" s="784">
        <f>'SAME R Results'!BE57</f>
        <v>259.88856497328499</v>
      </c>
      <c r="M97" s="784">
        <f>'SAME R Results'!BF57</f>
        <v>9.2941244999999992E-2</v>
      </c>
      <c r="N97" s="784">
        <f>'SAME R Results'!BG57</f>
        <v>2.6176457499999993E-2</v>
      </c>
      <c r="O97" s="789"/>
      <c r="P97" s="784">
        <f>'SAME R Results'!BH57</f>
        <v>20.470741000000004</v>
      </c>
      <c r="Q97" s="817">
        <f>'SAME R Results'!BI57</f>
        <v>0.26669327915563062</v>
      </c>
      <c r="R97" s="817">
        <f>'SAME R Results'!BJ57</f>
        <v>0.26321606173734746</v>
      </c>
      <c r="S97" s="817">
        <f>'SAME R Results'!BL57</f>
        <v>3.5505661910134334</v>
      </c>
      <c r="T97" s="817" t="e">
        <f>'SAME R Results'!BM57</f>
        <v>#NUM!</v>
      </c>
      <c r="U97" s="817" t="e">
        <f>'SAME R Results'!BN57</f>
        <v>#NUM!</v>
      </c>
      <c r="V97" s="784">
        <f>'SAME R Results'!BR57</f>
        <v>259.88856497328499</v>
      </c>
      <c r="W97" s="1086">
        <f>'SAME R Results'!BZ57</f>
        <v>513.37523874459316</v>
      </c>
      <c r="X97" s="1777">
        <f>'SAME R Results'!CA57</f>
        <v>96.153333333333308</v>
      </c>
      <c r="Y97" s="1777">
        <f>'SAME R Results'!CD57</f>
        <v>1.2773810510989399E-3</v>
      </c>
      <c r="Z97" s="1777"/>
      <c r="AA97" s="27"/>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row>
    <row r="98" spans="1:93" ht="16.5" hidden="1" customHeight="1" x14ac:dyDescent="0.2">
      <c r="A98" s="780">
        <v>2</v>
      </c>
      <c r="B98" s="785" t="str">
        <f>'SAME R Results'!B58</f>
        <v>Lampwick</v>
      </c>
      <c r="C98" s="784">
        <f>'SAME R Results'!F58</f>
        <v>80</v>
      </c>
      <c r="D98" s="785" t="str">
        <f>'SAME R Results'!G58</f>
        <v>High temp  aging</v>
      </c>
      <c r="E98" s="784">
        <f>'SAME R Results'!K58</f>
        <v>8.1</v>
      </c>
      <c r="F98" s="793">
        <f>'SAME R Results'!L58</f>
        <v>1.28</v>
      </c>
      <c r="G98" s="784">
        <f>'SAME R Results'!R58</f>
        <v>40.166666666666664</v>
      </c>
      <c r="H98" s="821">
        <f>'SAME R Results'!AR58</f>
        <v>6.2501534999999988</v>
      </c>
      <c r="I98" s="821">
        <f>'SAME R Results'!AS58</f>
        <v>0</v>
      </c>
      <c r="J98" s="821">
        <f>'SAME R Results'!AT58</f>
        <v>0</v>
      </c>
      <c r="K98" s="784">
        <f>'SAME R Results'!BD58</f>
        <v>4995552.5704270303</v>
      </c>
      <c r="L98" s="784">
        <f>'SAME R Results'!BE58</f>
        <v>620.92863246302545</v>
      </c>
      <c r="M98" s="784">
        <f>'SAME R Results'!BF58</f>
        <v>3.7075495499999995</v>
      </c>
      <c r="N98" s="784">
        <f>'SAME R Results'!BG58</f>
        <v>0.83338176374999995</v>
      </c>
      <c r="O98" s="789"/>
      <c r="P98" s="784">
        <f>'SAME R Results'!BH58</f>
        <v>63.431299809344594</v>
      </c>
      <c r="Q98" s="817">
        <f>'SAME R Results'!BI58</f>
        <v>0.12429628628849503</v>
      </c>
      <c r="R98" s="817">
        <f>'SAME R Results'!BJ58</f>
        <v>0.28945017623069236</v>
      </c>
      <c r="S98" s="817">
        <f>'SAME R Results'!BL58</f>
        <v>4.4488009112618405</v>
      </c>
      <c r="T98" s="817">
        <f>'SAME R Results'!BM58</f>
        <v>2.5078107683239019</v>
      </c>
      <c r="U98" s="817">
        <f>'SAME R Results'!BN58</f>
        <v>8.1451731390200885E-2</v>
      </c>
      <c r="V98" s="784">
        <f>'SAME R Results'!BR58</f>
        <v>620.92863246302545</v>
      </c>
      <c r="W98" s="1086">
        <f>'SAME R Results'!BZ58</f>
        <v>293.02156386703371</v>
      </c>
      <c r="X98" s="1777">
        <f>'SAME R Results'!CA58</f>
        <v>3.4299999999999331</v>
      </c>
      <c r="Y98" s="1777">
        <f>'SAME R Results'!CD58</f>
        <v>0.11095854194054665</v>
      </c>
      <c r="Z98" s="1777"/>
      <c r="AA98" s="27"/>
    </row>
    <row r="99" spans="1:93" ht="16.5" hidden="1" customHeight="1" x14ac:dyDescent="0.2">
      <c r="A99" s="780">
        <v>2</v>
      </c>
      <c r="B99" s="785" t="str">
        <f>'SAME R Results'!B59</f>
        <v>Lampwick</v>
      </c>
      <c r="C99" s="784" t="str">
        <f>'SAME R Results'!F59</f>
        <v>80a</v>
      </c>
      <c r="D99" s="785" t="str">
        <f>'SAME R Results'!G59</f>
        <v>aged</v>
      </c>
      <c r="E99" s="784">
        <f>'SAME R Results'!K59</f>
        <v>8.1</v>
      </c>
      <c r="F99" s="793">
        <f>'SAME R Results'!L59</f>
        <v>1.28</v>
      </c>
      <c r="G99" s="784">
        <f>'SAME R Results'!R59</f>
        <v>580.33333333333337</v>
      </c>
      <c r="H99" s="821">
        <f>'SAME R Results'!AR59</f>
        <v>6.2508695000000012</v>
      </c>
      <c r="I99" s="821">
        <f>'SAME R Results'!AS59</f>
        <v>0</v>
      </c>
      <c r="J99" s="821">
        <f>'SAME R Results'!AT59</f>
        <v>0</v>
      </c>
      <c r="K99" s="784">
        <f>'SAME R Results'!BD59</f>
        <v>1482905.7467800037</v>
      </c>
      <c r="L99" s="784">
        <f>'SAME R Results'!BE59</f>
        <v>376.57962446178351</v>
      </c>
      <c r="M99" s="784">
        <f>'SAME R Results'!BF59</f>
        <v>3.1901534499999995</v>
      </c>
      <c r="N99" s="784">
        <f>'SAME R Results'!BG59</f>
        <v>0.71648777375000006</v>
      </c>
      <c r="O99" s="789"/>
      <c r="P99" s="784">
        <f>'SAME R Results'!BH59</f>
        <v>55.126606662080725</v>
      </c>
      <c r="Q99" s="817">
        <f>'SAME R Results'!BI59</f>
        <v>0.25394710707642226</v>
      </c>
      <c r="R99" s="817">
        <f>'SAME R Results'!BJ59</f>
        <v>0.41407883222812808</v>
      </c>
      <c r="S99" s="817">
        <f>'SAME R Results'!BL59</f>
        <v>4.4524883283118255</v>
      </c>
      <c r="T99" s="817">
        <f>'SAME R Results'!BM59</f>
        <v>2.0122138995127745</v>
      </c>
      <c r="U99" s="817">
        <f>'SAME R Results'!BN59</f>
        <v>0.19887188478739723</v>
      </c>
      <c r="V99" s="784">
        <f>'SAME R Results'!BR59</f>
        <v>376.57962446178351</v>
      </c>
      <c r="W99" s="1086">
        <f>'SAME R Results'!BZ59</f>
        <v>293.02156386703371</v>
      </c>
      <c r="X99" s="1777">
        <f>'SAME R Results'!CA59</f>
        <v>3.4299999999999331</v>
      </c>
      <c r="Y99" s="1777">
        <f>'SAME R Results'!CD59</f>
        <v>9.6431381916178074E-2</v>
      </c>
      <c r="Z99" s="1777"/>
      <c r="AA99" s="27"/>
    </row>
    <row r="100" spans="1:93" ht="16.5" hidden="1" customHeight="1" x14ac:dyDescent="0.2">
      <c r="A100" s="780">
        <v>2</v>
      </c>
      <c r="B100" s="785" t="str">
        <f>'SAME R Results'!B60</f>
        <v>Teflon</v>
      </c>
      <c r="C100" s="784">
        <f>'SAME R Results'!F60</f>
        <v>81</v>
      </c>
      <c r="D100" s="785" t="str">
        <f>'SAME R Results'!G60</f>
        <v>High temp  aging</v>
      </c>
      <c r="E100" s="784">
        <f>'SAME R Results'!K60</f>
        <v>8.1</v>
      </c>
      <c r="F100" s="793">
        <f>'SAME R Results'!L60</f>
        <v>1.45</v>
      </c>
      <c r="G100" s="784">
        <f>'SAME R Results'!R60</f>
        <v>30.166666666666668</v>
      </c>
      <c r="H100" s="821">
        <f>'SAME R Results'!AR60</f>
        <v>2.1625675000000006</v>
      </c>
      <c r="I100" s="821">
        <f>'SAME R Results'!AS60</f>
        <v>0</v>
      </c>
      <c r="J100" s="821">
        <f>'SAME R Results'!AT60</f>
        <v>0</v>
      </c>
      <c r="K100" s="784">
        <f>'SAME R Results'!BD60</f>
        <v>2654993.7023748658</v>
      </c>
      <c r="L100" s="784">
        <f>'SAME R Results'!BE60</f>
        <v>553.24833622876997</v>
      </c>
      <c r="M100" s="784">
        <f>'SAME R Results'!BF60</f>
        <v>0.223266455</v>
      </c>
      <c r="N100" s="784">
        <f>'SAME R Results'!BG60</f>
        <v>6.3636763749999992E-2</v>
      </c>
      <c r="O100" s="789"/>
      <c r="P100" s="784">
        <f>'SAME R Results'!BH60</f>
        <v>48.561298000000008</v>
      </c>
      <c r="Q100" s="817">
        <f>'SAME R Results'!BI60</f>
        <v>0.20838028193207944</v>
      </c>
      <c r="R100" s="817">
        <f>'SAME R Results'!BJ60</f>
        <v>0.25134398476976683</v>
      </c>
      <c r="S100" s="817">
        <f>'SAME R Results'!BL60</f>
        <v>3.5084508049012788</v>
      </c>
      <c r="T100" s="817">
        <f>'SAME R Results'!BM60</f>
        <v>1.541820614289457</v>
      </c>
      <c r="U100" s="817">
        <f>'SAME R Results'!BN60</f>
        <v>0.18973641212359585</v>
      </c>
      <c r="V100" s="784">
        <f>'SAME R Results'!BR60</f>
        <v>553.24833622876997</v>
      </c>
      <c r="W100" s="1086">
        <f>'SAME R Results'!BZ60</f>
        <v>538.43096293819656</v>
      </c>
      <c r="X100" s="1777">
        <f>'SAME R Results'!CA60</f>
        <v>9.7133333333332406</v>
      </c>
      <c r="Y100" s="1777">
        <f>'SAME R Results'!CD60</f>
        <v>2.9996683733699677E-2</v>
      </c>
      <c r="Z100" s="1777"/>
      <c r="AA100" s="27"/>
    </row>
    <row r="101" spans="1:93" ht="16.5" hidden="1" customHeight="1" x14ac:dyDescent="0.2">
      <c r="A101" s="780">
        <v>2</v>
      </c>
      <c r="B101" s="785" t="str">
        <f>'SAME R Results'!B61</f>
        <v>Teflon</v>
      </c>
      <c r="C101" s="784" t="str">
        <f>'SAME R Results'!F61</f>
        <v>81a</v>
      </c>
      <c r="D101" s="785" t="str">
        <f>'SAME R Results'!G61</f>
        <v>aged</v>
      </c>
      <c r="E101" s="784">
        <f>'SAME R Results'!K61</f>
        <v>8.1</v>
      </c>
      <c r="F101" s="793">
        <f>'SAME R Results'!L61</f>
        <v>1.45</v>
      </c>
      <c r="G101" s="784">
        <f>'SAME R Results'!R61</f>
        <v>559</v>
      </c>
      <c r="H101" s="821">
        <f>'SAME R Results'!AR61</f>
        <v>2.1021720000000004</v>
      </c>
      <c r="I101" s="821">
        <f>'SAME R Results'!AS61</f>
        <v>0</v>
      </c>
      <c r="J101" s="821">
        <f>'SAME R Results'!AT61</f>
        <v>0</v>
      </c>
      <c r="K101" s="784">
        <f>'SAME R Results'!BD61</f>
        <v>920599.7311915328</v>
      </c>
      <c r="L101" s="784">
        <f>'SAME R Results'!BE61</f>
        <v>354.42148985691654</v>
      </c>
      <c r="M101" s="784">
        <f>'SAME R Results'!BF61</f>
        <v>0.20880127500000001</v>
      </c>
      <c r="N101" s="784">
        <f>'SAME R Results'!BG61</f>
        <v>6.1359396249999996E-2</v>
      </c>
      <c r="O101" s="789"/>
      <c r="P101" s="784">
        <f>'SAME R Results'!BH61</f>
        <v>44.701444000000002</v>
      </c>
      <c r="Q101" s="817">
        <f>'SAME R Results'!BI61</f>
        <v>0.38498978203935447</v>
      </c>
      <c r="R101" s="817">
        <f>'SAME R Results'!BJ61</f>
        <v>0.34802448690651788</v>
      </c>
      <c r="S101" s="817">
        <f>'SAME R Results'!BL61</f>
        <v>3.4029225800930205</v>
      </c>
      <c r="T101" s="817" t="e">
        <f>'SAME R Results'!BM61</f>
        <v>#NUM!</v>
      </c>
      <c r="U101" s="817" t="e">
        <f>'SAME R Results'!BN61</f>
        <v>#NUM!</v>
      </c>
      <c r="V101" s="784">
        <f>'SAME R Results'!BR61</f>
        <v>354.42148985691654</v>
      </c>
      <c r="W101" s="1086">
        <f>'SAME R Results'!BZ61</f>
        <v>538.43096293819656</v>
      </c>
      <c r="X101" s="1777">
        <f>'SAME R Results'!CA61</f>
        <v>9.7133333333332406</v>
      </c>
      <c r="Y101" s="1777">
        <f>'SAME R Results'!CD61</f>
        <v>2.761242251201125E-2</v>
      </c>
      <c r="Z101" s="1777"/>
      <c r="AA101" s="27"/>
    </row>
    <row r="102" spans="1:93" ht="16.5" hidden="1" customHeight="1" x14ac:dyDescent="0.2">
      <c r="A102" s="780">
        <v>2</v>
      </c>
      <c r="B102" s="785" t="str">
        <f>'SAME R Results'!B62</f>
        <v>Lampwick</v>
      </c>
      <c r="C102" s="784">
        <f>'SAME R Results'!F62</f>
        <v>82</v>
      </c>
      <c r="D102" s="785" t="str">
        <f>'SAME R Results'!G62</f>
        <v>Mid temp aging</v>
      </c>
      <c r="E102" s="784">
        <f>'SAME R Results'!K62</f>
        <v>8.1</v>
      </c>
      <c r="F102" s="793">
        <f>'SAME R Results'!L62</f>
        <v>1.2649999999999999</v>
      </c>
      <c r="G102" s="784">
        <f>'SAME R Results'!R62</f>
        <v>39</v>
      </c>
      <c r="H102" s="821">
        <f>'SAME R Results'!AR62</f>
        <v>6.2503665000000002</v>
      </c>
      <c r="I102" s="821">
        <f>'SAME R Results'!AS62</f>
        <v>0</v>
      </c>
      <c r="J102" s="821">
        <f>'SAME R Results'!AT62</f>
        <v>0</v>
      </c>
      <c r="K102" s="784">
        <f>'SAME R Results'!BD62</f>
        <v>3463686.4034805261</v>
      </c>
      <c r="L102" s="784">
        <f>'SAME R Results'!BE62</f>
        <v>481.15805922365632</v>
      </c>
      <c r="M102" s="784">
        <f>'SAME R Results'!BF62</f>
        <v>2.5878146449999995</v>
      </c>
      <c r="N102" s="784">
        <f>'SAME R Results'!BG62</f>
        <v>0.57877333999999991</v>
      </c>
      <c r="O102" s="789"/>
      <c r="P102" s="784">
        <f>'SAME R Results'!BH62</f>
        <v>44.111273060196602</v>
      </c>
      <c r="Q102" s="817">
        <f>'SAME R Results'!BI62</f>
        <v>0.13891501803978532</v>
      </c>
      <c r="R102" s="817">
        <f>'SAME R Results'!BJ62</f>
        <v>0.28973711732419516</v>
      </c>
      <c r="S102" s="817">
        <f>'SAME R Results'!BL62</f>
        <v>4.4712056795843429</v>
      </c>
      <c r="T102" s="817">
        <f>'SAME R Results'!BM62</f>
        <v>2.3569926978092739</v>
      </c>
      <c r="U102" s="817">
        <f>'SAME R Results'!BN62</f>
        <v>9.6188185452663361E-2</v>
      </c>
      <c r="V102" s="784">
        <f>'SAME R Results'!BR62</f>
        <v>481.15805922365632</v>
      </c>
      <c r="W102" s="1086">
        <f>'SAME R Results'!BZ62</f>
        <v>282.5836772631244</v>
      </c>
      <c r="X102" s="1777">
        <f>'SAME R Results'!CA62</f>
        <v>1.583333333333381</v>
      </c>
      <c r="Y102" s="1777">
        <f>'SAME R Results'!CD62</f>
        <v>0.16715850843863472</v>
      </c>
      <c r="Z102" s="1777"/>
      <c r="AA102" s="27"/>
    </row>
    <row r="103" spans="1:93" ht="16.5" hidden="1" customHeight="1" x14ac:dyDescent="0.2">
      <c r="A103" s="780">
        <v>2</v>
      </c>
      <c r="B103" s="785" t="str">
        <f>'SAME R Results'!B63</f>
        <v>Lampwick</v>
      </c>
      <c r="C103" s="784" t="str">
        <f>'SAME R Results'!F63</f>
        <v>82a</v>
      </c>
      <c r="D103" s="785" t="str">
        <f>'SAME R Results'!G63</f>
        <v>aged</v>
      </c>
      <c r="E103" s="784">
        <f>'SAME R Results'!K63</f>
        <v>8.1</v>
      </c>
      <c r="F103" s="793">
        <f>'SAME R Results'!L63</f>
        <v>1.2649999999999999</v>
      </c>
      <c r="G103" s="784">
        <f>'SAME R Results'!R63</f>
        <v>579.33333333333337</v>
      </c>
      <c r="H103" s="821">
        <f>'SAME R Results'!AR63</f>
        <v>6.2532045000000007</v>
      </c>
      <c r="I103" s="821">
        <f>'SAME R Results'!AS63</f>
        <v>0</v>
      </c>
      <c r="J103" s="821">
        <f>'SAME R Results'!AT63</f>
        <v>0</v>
      </c>
      <c r="K103" s="784">
        <f>'SAME R Results'!BD63</f>
        <v>1343413.4028339714</v>
      </c>
      <c r="L103" s="784">
        <f>'SAME R Results'!BE63</f>
        <v>309.1324727835684</v>
      </c>
      <c r="M103" s="784">
        <f>'SAME R Results'!BF63</f>
        <v>2.4123677699999999</v>
      </c>
      <c r="N103" s="784">
        <f>'SAME R Results'!BG63</f>
        <v>0.53201655000000003</v>
      </c>
      <c r="O103" s="789"/>
      <c r="P103" s="784">
        <f>'SAME R Results'!BH63</f>
        <v>40.264613381119567</v>
      </c>
      <c r="Q103" s="817">
        <f>'SAME R Results'!BI63</f>
        <v>0.2301097131615957</v>
      </c>
      <c r="R103" s="817">
        <f>'SAME R Results'!BJ63</f>
        <v>0.38539411449136129</v>
      </c>
      <c r="S103" s="817">
        <f>'SAME R Results'!BL63</f>
        <v>4.5343848231789021</v>
      </c>
      <c r="T103" s="817">
        <f>'SAME R Results'!BM63</f>
        <v>2.0505944091004547</v>
      </c>
      <c r="U103" s="817">
        <f>'SAME R Results'!BN63</f>
        <v>0.17780742294482293</v>
      </c>
      <c r="V103" s="784">
        <f>'SAME R Results'!BR63</f>
        <v>309.1324727835684</v>
      </c>
      <c r="W103" s="1086">
        <f>'SAME R Results'!BZ63</f>
        <v>282.5836772631244</v>
      </c>
      <c r="X103" s="1777">
        <f>'SAME R Results'!CA63</f>
        <v>1.583333333333381</v>
      </c>
      <c r="Y103" s="1777">
        <f>'SAME R Results'!CD63</f>
        <v>0.15258169281265901</v>
      </c>
      <c r="Z103" s="1777"/>
      <c r="AA103" s="27"/>
    </row>
    <row r="104" spans="1:93" ht="16.5" hidden="1" customHeight="1" x14ac:dyDescent="0.2">
      <c r="A104" s="780">
        <v>2</v>
      </c>
      <c r="B104" s="785" t="str">
        <f>'SAME R Results'!B64</f>
        <v>Teflon</v>
      </c>
      <c r="C104" s="784">
        <f>'SAME R Results'!F64</f>
        <v>83</v>
      </c>
      <c r="D104" s="785" t="str">
        <f>'SAME R Results'!G64</f>
        <v>Mid temp aging</v>
      </c>
      <c r="E104" s="784">
        <f>'SAME R Results'!K64</f>
        <v>8.1</v>
      </c>
      <c r="F104" s="793">
        <f>'SAME R Results'!L64</f>
        <v>1.448</v>
      </c>
      <c r="G104" s="784">
        <f>'SAME R Results'!R64</f>
        <v>30.333333333333332</v>
      </c>
      <c r="H104" s="821">
        <f>'SAME R Results'!AR64</f>
        <v>1.7692875000000003</v>
      </c>
      <c r="I104" s="821">
        <f>'SAME R Results'!AS64</f>
        <v>0</v>
      </c>
      <c r="J104" s="821">
        <f>'SAME R Results'!AT64</f>
        <v>0</v>
      </c>
      <c r="K104" s="784">
        <f>'SAME R Results'!BD64</f>
        <v>3535853.9755014894</v>
      </c>
      <c r="L104" s="784">
        <f>'SAME R Results'!BE64</f>
        <v>494.67025905930427</v>
      </c>
      <c r="M104" s="784">
        <f>'SAME R Results'!BF64</f>
        <v>0.18188472499999997</v>
      </c>
      <c r="N104" s="784">
        <f>'SAME R Results'!BG64</f>
        <v>4.9652081250000007E-2</v>
      </c>
      <c r="O104" s="789"/>
      <c r="P104" s="784">
        <f>'SAME R Results'!BH64</f>
        <v>38.497743999999983</v>
      </c>
      <c r="Q104" s="817">
        <f>'SAME R Results'!BI64</f>
        <v>0.13990121268770589</v>
      </c>
      <c r="R104" s="817">
        <f>'SAME R Results'!BJ64</f>
        <v>0.21143321745634569</v>
      </c>
      <c r="S104" s="817">
        <f>'SAME R Results'!BL64</f>
        <v>3.6631843101239578</v>
      </c>
      <c r="T104" s="817">
        <f>'SAME R Results'!BM64</f>
        <v>1.9014741902301655</v>
      </c>
      <c r="U104" s="817">
        <f>'SAME R Results'!BN64</f>
        <v>0.11380087707932458</v>
      </c>
      <c r="V104" s="784">
        <f>'SAME R Results'!BR64</f>
        <v>494.67025905930427</v>
      </c>
      <c r="W104" s="1086">
        <f>'SAME R Results'!BZ64</f>
        <v>532.36353982539481</v>
      </c>
      <c r="X104" s="1777">
        <f>'SAME R Results'!CA64</f>
        <v>8.0700000000000216</v>
      </c>
      <c r="Y104" s="1777">
        <f>'SAME R Results'!CD64</f>
        <v>2.8622857992564966E-2</v>
      </c>
      <c r="Z104" s="1777"/>
      <c r="AA104" s="27"/>
    </row>
    <row r="105" spans="1:93" ht="16.5" hidden="1" customHeight="1" x14ac:dyDescent="0.2">
      <c r="A105" s="780">
        <v>2</v>
      </c>
      <c r="B105" s="785" t="str">
        <f>'SAME R Results'!B65</f>
        <v>Teflon</v>
      </c>
      <c r="C105" s="784" t="str">
        <f>'SAME R Results'!F65</f>
        <v>83a</v>
      </c>
      <c r="D105" s="785" t="str">
        <f>'SAME R Results'!G65</f>
        <v>aged</v>
      </c>
      <c r="E105" s="784">
        <f>'SAME R Results'!K65</f>
        <v>8.1</v>
      </c>
      <c r="F105" s="793">
        <f>'SAME R Results'!L65</f>
        <v>1.448</v>
      </c>
      <c r="G105" s="784">
        <f>'SAME R Results'!R65</f>
        <v>557.33333333333337</v>
      </c>
      <c r="H105" s="821">
        <f>'SAME R Results'!AR65</f>
        <v>1.8084105000000001</v>
      </c>
      <c r="I105" s="821">
        <f>'SAME R Results'!AS65</f>
        <v>0</v>
      </c>
      <c r="J105" s="821">
        <f>'SAME R Results'!AT65</f>
        <v>0</v>
      </c>
      <c r="K105" s="784">
        <f>'SAME R Results'!BD65</f>
        <v>909242.92996168404</v>
      </c>
      <c r="L105" s="784">
        <f>'SAME R Results'!BE65</f>
        <v>306.40643784651229</v>
      </c>
      <c r="M105" s="784">
        <f>'SAME R Results'!BF65</f>
        <v>0.16288763000000001</v>
      </c>
      <c r="N105" s="784">
        <f>'SAME R Results'!BG65</f>
        <v>4.8511509999999994E-2</v>
      </c>
      <c r="O105" s="789"/>
      <c r="P105" s="784">
        <f>'SAME R Results'!BH65</f>
        <v>35.915016000000001</v>
      </c>
      <c r="Q105" s="817">
        <f>'SAME R Results'!BI65</f>
        <v>0.3369907290446838</v>
      </c>
      <c r="R105" s="817">
        <f>'SAME R Results'!BJ65</f>
        <v>0.32488147091855835</v>
      </c>
      <c r="S105" s="817">
        <f>'SAME R Results'!BL65</f>
        <v>3.3577109844653368</v>
      </c>
      <c r="T105" s="817" t="e">
        <f>'SAME R Results'!BM65</f>
        <v>#NUM!</v>
      </c>
      <c r="U105" s="817" t="e">
        <f>'SAME R Results'!BN65</f>
        <v>#NUM!</v>
      </c>
      <c r="V105" s="784">
        <f>'SAME R Results'!BR65</f>
        <v>306.40643784651229</v>
      </c>
      <c r="W105" s="1086">
        <f>'SAME R Results'!BZ65</f>
        <v>532.36353982539481</v>
      </c>
      <c r="X105" s="1777">
        <f>'SAME R Results'!CA65</f>
        <v>8.0700000000000216</v>
      </c>
      <c r="Y105" s="1777">
        <f>'SAME R Results'!CD65</f>
        <v>2.6702614126393982E-2</v>
      </c>
      <c r="Z105" s="1777"/>
      <c r="AA105" s="27"/>
    </row>
    <row r="106" spans="1:93" ht="16.5" hidden="1" customHeight="1" x14ac:dyDescent="0.2">
      <c r="A106" s="780">
        <v>2</v>
      </c>
      <c r="B106" s="785" t="str">
        <f>'SAME R Results'!B67</f>
        <v>Pyrell</v>
      </c>
      <c r="C106" s="784">
        <f>'SAME R Results'!F67</f>
        <v>84</v>
      </c>
      <c r="D106" s="785" t="str">
        <f>'SAME R Results'!G67</f>
        <v>Mid Temp aging retry</v>
      </c>
      <c r="E106" s="784">
        <f>'SAME R Results'!K67</f>
        <v>8.1</v>
      </c>
      <c r="F106" s="793">
        <f>'SAME R Results'!L67</f>
        <v>1.2250000000000001</v>
      </c>
      <c r="G106" s="784">
        <f>'SAME R Results'!R67</f>
        <v>53</v>
      </c>
      <c r="H106" s="821">
        <f>'SAME R Results'!AR67</f>
        <v>6.2280885000000001</v>
      </c>
      <c r="I106" s="821">
        <f>'SAME R Results'!AS67</f>
        <v>0</v>
      </c>
      <c r="J106" s="821">
        <f>'SAME R Results'!AT67</f>
        <v>0</v>
      </c>
      <c r="K106" s="784">
        <f>'SAME R Results'!BD67</f>
        <v>3721976.9141411837</v>
      </c>
      <c r="L106" s="784">
        <f>'SAME R Results'!BE67</f>
        <v>866.03871582316174</v>
      </c>
      <c r="M106" s="784">
        <f>'SAME R Results'!BF67</f>
        <v>3.7090515027022404</v>
      </c>
      <c r="N106" s="784">
        <f>'SAME R Results'!BG67</f>
        <v>1.1490242007152689</v>
      </c>
      <c r="O106" s="789"/>
      <c r="P106" s="784">
        <f>'SAME R Results'!BH67</f>
        <v>136.71554284022812</v>
      </c>
      <c r="Q106" s="817">
        <f>'SAME R Results'!BI67</f>
        <v>0.23268245230988843</v>
      </c>
      <c r="R106" s="817">
        <f>'SAME R Results'!BJ67</f>
        <v>0.4124283695440798</v>
      </c>
      <c r="S106" s="817">
        <f>'SAME R Results'!BL67</f>
        <v>3.2280012034501548</v>
      </c>
      <c r="T106" s="817">
        <f>'SAME R Results'!BM67</f>
        <v>2.1309400165728798</v>
      </c>
      <c r="U106" s="817">
        <f>'SAME R Results'!BN67</f>
        <v>0.17477172905433233</v>
      </c>
      <c r="V106" s="784">
        <f>'SAME R Results'!BR67</f>
        <v>866.03871582316174</v>
      </c>
      <c r="W106" s="1086">
        <f>'SAME R Results'!BZ67</f>
        <v>236.85307598302919</v>
      </c>
      <c r="X106" s="1777">
        <f>'SAME R Results'!CA67</f>
        <v>0.50000000000000044</v>
      </c>
      <c r="Y106" s="1777">
        <f>'SAME R Results'!CD67</f>
        <v>1.640586514082736</v>
      </c>
      <c r="Z106" s="1777"/>
      <c r="AA106" s="27"/>
    </row>
    <row r="107" spans="1:93" ht="16.5" hidden="1" customHeight="1" x14ac:dyDescent="0.2">
      <c r="A107" s="780">
        <v>2</v>
      </c>
      <c r="B107" s="785" t="str">
        <f>'SAME R Results'!B68</f>
        <v>Pyrell</v>
      </c>
      <c r="C107" s="784" t="str">
        <f>'SAME R Results'!F68</f>
        <v>84a</v>
      </c>
      <c r="D107" s="785" t="str">
        <f>'SAME R Results'!G68</f>
        <v>aged</v>
      </c>
      <c r="E107" s="784">
        <f>'SAME R Results'!K68</f>
        <v>8.1</v>
      </c>
      <c r="F107" s="793">
        <f>'SAME R Results'!L68</f>
        <v>1.2250000000000001</v>
      </c>
      <c r="G107" s="784">
        <f>'SAME R Results'!R68</f>
        <v>632.14285714285711</v>
      </c>
      <c r="H107" s="821">
        <f>'SAME R Results'!AR68</f>
        <v>6.2334444999999992</v>
      </c>
      <c r="I107" s="821">
        <f>'SAME R Results'!AS68</f>
        <v>0</v>
      </c>
      <c r="J107" s="821">
        <f>'SAME R Results'!AT68</f>
        <v>0</v>
      </c>
      <c r="K107" s="784">
        <f>'SAME R Results'!BD68</f>
        <v>1683214.9966951662</v>
      </c>
      <c r="L107" s="784">
        <f>'SAME R Results'!BE68</f>
        <v>597.13137154948447</v>
      </c>
      <c r="M107" s="784">
        <f>'SAME R Results'!BF68</f>
        <v>3.7357685933051719</v>
      </c>
      <c r="N107" s="784">
        <f>'SAME R Results'!BG68</f>
        <v>1.1056894740415859</v>
      </c>
      <c r="O107" s="789"/>
      <c r="P107" s="784">
        <f>'SAME R Results'!BH68</f>
        <v>133.40783599555164</v>
      </c>
      <c r="Q107" s="817">
        <f>'SAME R Results'!BI68</f>
        <v>0.3547564468721438</v>
      </c>
      <c r="R107" s="817">
        <f>'SAME R Results'!BJ68</f>
        <v>0.53294334298712609</v>
      </c>
      <c r="S107" s="817">
        <f>'SAME R Results'!BL68</f>
        <v>3.3786779028020906</v>
      </c>
      <c r="T107" s="817">
        <f>'SAME R Results'!BM68</f>
        <v>1.8926021618490523</v>
      </c>
      <c r="U107" s="817">
        <f>'SAME R Results'!BN68</f>
        <v>0.28943758364257055</v>
      </c>
      <c r="V107" s="784">
        <f>'SAME R Results'!BR68</f>
        <v>597.13137154948447</v>
      </c>
      <c r="W107" s="1086">
        <f>'SAME R Results'!BZ68</f>
        <v>236.85307598302919</v>
      </c>
      <c r="X107" s="1777">
        <f>'SAME R Results'!CA68</f>
        <v>0.50000000000000044</v>
      </c>
      <c r="Y107" s="1777">
        <f>'SAME R Results'!CD68</f>
        <v>1.6008940319466183</v>
      </c>
      <c r="Z107" s="1777"/>
      <c r="AA107" s="27"/>
    </row>
    <row r="108" spans="1:93" ht="16.5" hidden="1" customHeight="1" x14ac:dyDescent="0.2">
      <c r="A108" s="780">
        <v>2</v>
      </c>
      <c r="B108" s="785" t="str">
        <f>'SAME R Results'!B69</f>
        <v>Kapton</v>
      </c>
      <c r="C108" s="784">
        <f>'SAME R Results'!F69</f>
        <v>85</v>
      </c>
      <c r="D108" s="785" t="str">
        <f>'SAME R Results'!G69</f>
        <v>Mid Temp aging run 75 repeat, low ptrack on peak one</v>
      </c>
      <c r="E108" s="784">
        <f>'SAME R Results'!K69</f>
        <v>8.1</v>
      </c>
      <c r="F108" s="793">
        <f>'SAME R Results'!L69</f>
        <v>1.43</v>
      </c>
      <c r="G108" s="784">
        <f>'SAME R Results'!R69</f>
        <v>33</v>
      </c>
      <c r="H108" s="821">
        <f>'SAME R Results'!AR69</f>
        <v>0.9827577999999999</v>
      </c>
      <c r="I108" s="821">
        <f>'SAME R Results'!AS69</f>
        <v>0</v>
      </c>
      <c r="J108" s="821">
        <f>'SAME R Results'!AT69</f>
        <v>0</v>
      </c>
      <c r="K108" s="784">
        <f>'SAME R Results'!BD69</f>
        <v>0</v>
      </c>
      <c r="L108" s="784">
        <f>'SAME R Results'!BE69</f>
        <v>179.64802163463835</v>
      </c>
      <c r="M108" s="784">
        <f>'SAME R Results'!BF69</f>
        <v>8.1329394999999999E-2</v>
      </c>
      <c r="N108" s="784">
        <f>'SAME R Results'!BG69</f>
        <v>2.5276182500000008E-2</v>
      </c>
      <c r="O108" s="789"/>
      <c r="P108" s="784">
        <f>'SAME R Results'!BH69</f>
        <v>3.3339825000000007</v>
      </c>
      <c r="Q108" s="817">
        <f>'SAME R Results'!BI69</f>
        <v>0</v>
      </c>
      <c r="R108" s="817">
        <f>'SAME R Results'!BJ69</f>
        <v>0</v>
      </c>
      <c r="S108" s="817">
        <f>'SAME R Results'!BL69</f>
        <v>3.2176296796401109</v>
      </c>
      <c r="T108" s="817">
        <f>'SAME R Results'!BM69</f>
        <v>0</v>
      </c>
      <c r="U108" s="817">
        <f>'SAME R Results'!BN69</f>
        <v>0</v>
      </c>
      <c r="V108" s="784">
        <f>'SAME R Results'!BR69</f>
        <v>179.64802163463835</v>
      </c>
      <c r="W108" s="1086">
        <f>'SAME R Results'!BZ69</f>
        <v>493.52026976410559</v>
      </c>
      <c r="X108" s="1777">
        <f>'SAME R Results'!CA69</f>
        <v>0</v>
      </c>
      <c r="Y108" s="1777">
        <f>'SAME R Results'!CD69</f>
        <v>0</v>
      </c>
      <c r="Z108" s="1777"/>
      <c r="AA108" s="27"/>
    </row>
    <row r="109" spans="1:93" ht="16.5" hidden="1" customHeight="1" x14ac:dyDescent="0.2">
      <c r="A109" s="780">
        <v>2</v>
      </c>
      <c r="B109" s="785" t="str">
        <f>'SAME R Results'!B70</f>
        <v>Kapton</v>
      </c>
      <c r="C109" s="784" t="str">
        <f>'SAME R Results'!F70</f>
        <v>85a</v>
      </c>
      <c r="D109" s="785" t="str">
        <f>'SAME R Results'!G70</f>
        <v>aged</v>
      </c>
      <c r="E109" s="784">
        <f>'SAME R Results'!K70</f>
        <v>8.1</v>
      </c>
      <c r="F109" s="793">
        <f>'SAME R Results'!L70</f>
        <v>1.43</v>
      </c>
      <c r="G109" s="784">
        <f>'SAME R Results'!R70</f>
        <v>562.57142857142856</v>
      </c>
      <c r="H109" s="821">
        <f>'SAME R Results'!AR70</f>
        <v>1.1677094999999995</v>
      </c>
      <c r="I109" s="821">
        <f>'SAME R Results'!AS70</f>
        <v>0</v>
      </c>
      <c r="J109" s="821">
        <f>'SAME R Results'!AT70</f>
        <v>0</v>
      </c>
      <c r="K109" s="784">
        <f>'SAME R Results'!BD70</f>
        <v>954553.49010622012</v>
      </c>
      <c r="L109" s="784">
        <f>'SAME R Results'!BE70</f>
        <v>107.0998891009646</v>
      </c>
      <c r="M109" s="784">
        <f>'SAME R Results'!BF70</f>
        <v>0.10919177999999996</v>
      </c>
      <c r="N109" s="784">
        <f>'SAME R Results'!BG70</f>
        <v>3.3126834999999993E-2</v>
      </c>
      <c r="O109" s="789"/>
      <c r="P109" s="784">
        <f>'SAME R Results'!BH70</f>
        <v>3.7109025000000004</v>
      </c>
      <c r="Q109" s="817">
        <f>'SAME R Results'!BI70</f>
        <v>0.11219893930621616</v>
      </c>
      <c r="R109" s="817">
        <f>'SAME R Results'!BJ70</f>
        <v>0.17356577923315275</v>
      </c>
      <c r="S109" s="817">
        <f>'SAME R Results'!BL70</f>
        <v>3.2961730270941967</v>
      </c>
      <c r="T109" s="817">
        <f>'SAME R Results'!BM70</f>
        <v>1.9357934841342599</v>
      </c>
      <c r="U109" s="817">
        <f>'SAME R Results'!BN70</f>
        <v>9.0209250738542343E-2</v>
      </c>
      <c r="V109" s="784">
        <f>'SAME R Results'!BR70</f>
        <v>107.0998891009646</v>
      </c>
      <c r="W109" s="1086">
        <f>'SAME R Results'!BZ70</f>
        <v>493.52026976410559</v>
      </c>
      <c r="X109" s="1777">
        <f>'SAME R Results'!CA70</f>
        <v>0</v>
      </c>
      <c r="Y109" s="1777">
        <f>'SAME R Results'!CD70</f>
        <v>0</v>
      </c>
      <c r="Z109" s="1777"/>
      <c r="AA109" s="27"/>
    </row>
    <row r="110" spans="1:93" ht="16.5" hidden="1" customHeight="1" x14ac:dyDescent="0.2">
      <c r="A110" s="780">
        <v>2</v>
      </c>
      <c r="B110" s="785" t="str">
        <f>'SAME R Results'!B71</f>
        <v>Silicone</v>
      </c>
      <c r="C110" s="784">
        <f>'SAME R Results'!F71</f>
        <v>86</v>
      </c>
      <c r="D110" s="785" t="str">
        <f>'SAME R Results'!G71</f>
        <v>Mid temp aging</v>
      </c>
      <c r="E110" s="784">
        <f>'SAME R Results'!K71</f>
        <v>8.1</v>
      </c>
      <c r="F110" s="793">
        <f>'SAME R Results'!L71</f>
        <v>1.345</v>
      </c>
      <c r="G110" s="784">
        <f>'SAME R Results'!R71</f>
        <v>50.428571428571431</v>
      </c>
      <c r="H110" s="821">
        <f>'SAME R Results'!AR71</f>
        <v>6.2489929999999996</v>
      </c>
      <c r="I110" s="821">
        <f>'SAME R Results'!AS71</f>
        <v>0</v>
      </c>
      <c r="J110" s="821">
        <f>'SAME R Results'!AT71</f>
        <v>0</v>
      </c>
      <c r="K110" s="784">
        <f>'SAME R Results'!BD71</f>
        <v>4159047.4441999369</v>
      </c>
      <c r="L110" s="784">
        <f>'SAME R Results'!BE71</f>
        <v>1018.5793100474913</v>
      </c>
      <c r="M110" s="784">
        <f>'SAME R Results'!BF71</f>
        <v>13.907765212551418</v>
      </c>
      <c r="N110" s="784">
        <f>'SAME R Results'!BG71</f>
        <v>2.9864826158994506</v>
      </c>
      <c r="O110" s="789"/>
      <c r="P110" s="784">
        <f>'SAME R Results'!BH71</f>
        <v>289.37242074179574</v>
      </c>
      <c r="Q110" s="817">
        <f>'SAME R Results'!BI71</f>
        <v>0.24490687440172548</v>
      </c>
      <c r="R110" s="817">
        <f>'SAME R Results'!BJ71</f>
        <v>0.52853535507968596</v>
      </c>
      <c r="S110" s="817">
        <f>'SAME R Results'!BL71</f>
        <v>4.6569047944592716</v>
      </c>
      <c r="T110" s="817">
        <f>'SAME R Results'!BM71</f>
        <v>2.403818538602768</v>
      </c>
      <c r="U110" s="817">
        <f>'SAME R Results'!BN71</f>
        <v>0.1667110710643826</v>
      </c>
      <c r="V110" s="784">
        <f>'SAME R Results'!BR71</f>
        <v>1018.5793100474913</v>
      </c>
      <c r="W110" s="1086">
        <f>'SAME R Results'!BZ71</f>
        <v>377.25377334902771</v>
      </c>
      <c r="X110" s="1777">
        <f>'SAME R Results'!CA71</f>
        <v>2.4766666666666826</v>
      </c>
      <c r="Y110" s="1777">
        <f>'SAME R Results'!CD71</f>
        <v>0.70103682010125035</v>
      </c>
      <c r="Z110" s="1777"/>
      <c r="AA110" s="27"/>
    </row>
    <row r="111" spans="1:93" ht="16.5" hidden="1" customHeight="1" x14ac:dyDescent="0.2">
      <c r="A111" s="780">
        <v>2</v>
      </c>
      <c r="B111" s="785" t="str">
        <f>'SAME R Results'!B72</f>
        <v>Silicone</v>
      </c>
      <c r="C111" s="784" t="str">
        <f>'SAME R Results'!F72</f>
        <v>86a</v>
      </c>
      <c r="D111" s="785" t="str">
        <f>'SAME R Results'!G72</f>
        <v>aged</v>
      </c>
      <c r="E111" s="784">
        <f>'SAME R Results'!K72</f>
        <v>8.1</v>
      </c>
      <c r="F111" s="793">
        <f>'SAME R Results'!L72</f>
        <v>1.345</v>
      </c>
      <c r="G111" s="784">
        <f>'SAME R Results'!R72</f>
        <v>628</v>
      </c>
      <c r="H111" s="821">
        <f>'SAME R Results'!AR72</f>
        <v>6.2518004999999999</v>
      </c>
      <c r="I111" s="821">
        <f>'SAME R Results'!AS72</f>
        <v>0</v>
      </c>
      <c r="J111" s="821">
        <f>'SAME R Results'!AT72</f>
        <v>0</v>
      </c>
      <c r="K111" s="784">
        <f>'SAME R Results'!BD72</f>
        <v>1666662.2131405217</v>
      </c>
      <c r="L111" s="784">
        <f>'SAME R Results'!BE72</f>
        <v>678.83879956439739</v>
      </c>
      <c r="M111" s="784">
        <f>'SAME R Results'!BF72</f>
        <v>12.486765719447009</v>
      </c>
      <c r="N111" s="784">
        <f>'SAME R Results'!BG72</f>
        <v>2.6084359550507075</v>
      </c>
      <c r="O111" s="789"/>
      <c r="P111" s="784">
        <f>'SAME R Results'!BH72</f>
        <v>249.70070536738518</v>
      </c>
      <c r="Q111" s="817">
        <f>'SAME R Results'!BI72</f>
        <v>0.40730436810302983</v>
      </c>
      <c r="R111" s="817">
        <f>'SAME R Results'!BJ72</f>
        <v>0.68251209089439391</v>
      </c>
      <c r="S111" s="817">
        <f>'SAME R Results'!BL72</f>
        <v>4.7870700813140221</v>
      </c>
      <c r="T111" s="817">
        <f>'SAME R Results'!BM72</f>
        <v>2.0513213994146504</v>
      </c>
      <c r="U111" s="817">
        <f>'SAME R Results'!BN72</f>
        <v>0.31464687789311779</v>
      </c>
      <c r="V111" s="784">
        <f>'SAME R Results'!BR72</f>
        <v>678.83879956439739</v>
      </c>
      <c r="W111" s="1086">
        <f>'SAME R Results'!BZ72</f>
        <v>377.25377334902771</v>
      </c>
      <c r="X111" s="1777">
        <f>'SAME R Results'!CA72</f>
        <v>2.4766666666666826</v>
      </c>
      <c r="Y111" s="1777">
        <f>'SAME R Results'!CD72</f>
        <v>0.60492768460469781</v>
      </c>
      <c r="Z111" s="1777"/>
      <c r="AA111" s="27"/>
    </row>
    <row r="112" spans="1:93" ht="16.5" customHeight="1" x14ac:dyDescent="0.25">
      <c r="A112" s="778">
        <v>1</v>
      </c>
      <c r="B112" s="779" t="str">
        <f>'SAME1 Flight Tests 8-27-09'!B28</f>
        <v>Silicone</v>
      </c>
      <c r="C112" s="779">
        <f>'SAME1 Flight Tests 8-27-09'!E28</f>
        <v>24</v>
      </c>
      <c r="D112" s="779" t="str">
        <f>'SAME1 Flight Tests 8-27-09'!F28</f>
        <v>Flow Down</v>
      </c>
      <c r="E112" s="779">
        <f>'SAME1 Flight Tests 8-27-09'!L28</f>
        <v>4</v>
      </c>
      <c r="F112" s="804">
        <f>'SAME1 Flight Tests 8-27-09'!M28</f>
        <v>1.327</v>
      </c>
      <c r="G112" s="805">
        <f>'SAME1 Flight Tests 8-27-09'!Q28</f>
        <v>35.666666666666664</v>
      </c>
      <c r="H112" s="820">
        <f>'SAME1 Flight Tests 8-27-09'!Z28</f>
        <v>6.2492080000000003</v>
      </c>
      <c r="I112" s="820">
        <f>'SAME1 Flight Tests 8-27-09'!AA28</f>
        <v>4.2740175000000011</v>
      </c>
      <c r="J112" s="1971">
        <v>5.133</v>
      </c>
      <c r="K112" s="2066">
        <f>'SAME1 Flight Tests 8-27-09'!AK28</f>
        <v>1916208.9136147145</v>
      </c>
      <c r="L112" s="805">
        <f>'SAME1 Flight Tests 8-27-09'!AL28</f>
        <v>393.72528619180156</v>
      </c>
      <c r="M112" s="806"/>
      <c r="N112" s="805"/>
      <c r="O112" s="806"/>
      <c r="P112" s="805">
        <f>'SAME1 Flight Tests 8-27-09'!AM28</f>
        <v>89.077674166451743</v>
      </c>
      <c r="Q112" s="816">
        <f>'SAME1 Flight Tests 8-27-09'!AP28</f>
        <v>0.20547096060057599</v>
      </c>
      <c r="R112" s="816">
        <f>'SAME1 Flight Tests 8-27-09'!AQ28</f>
        <v>0.46347921790423513</v>
      </c>
      <c r="S112" s="816"/>
      <c r="T112" s="816">
        <f>'SAME1 Flight Tests 8-27-09'!AS28</f>
        <v>2.4643261883080352</v>
      </c>
      <c r="U112" s="816">
        <f>'SAME1 Flight Tests 8-27-09'!AT28</f>
        <v>0.13680770082229526</v>
      </c>
      <c r="V112" s="806"/>
      <c r="W112" s="805">
        <f>'SAME1 Flight Tests 8-27-09'!BH28</f>
        <v>340.62561231431681</v>
      </c>
      <c r="X112" s="1804">
        <f>'SAME1 Flight Tests 8-27-09'!BI28</f>
        <v>0.62000000000006494</v>
      </c>
      <c r="Y112" s="1804">
        <f>'SAME1 Flight Tests 8-27-09'!BL28</f>
        <v>0.86204200806234588</v>
      </c>
      <c r="Z112" s="1777">
        <f t="shared" ref="Z112:Z114" si="3">J112-I112</f>
        <v>0.85898249999999887</v>
      </c>
      <c r="AA112" s="26"/>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row>
    <row r="113" spans="1:93" ht="16.5" customHeight="1" x14ac:dyDescent="0.25">
      <c r="A113" s="778">
        <v>1</v>
      </c>
      <c r="B113" s="779" t="str">
        <f>'SAME1 Flight Tests 8-27-09'!B32</f>
        <v>Silicone</v>
      </c>
      <c r="C113" s="779">
        <f>'SAME1 Flight Tests 8-27-09'!E32</f>
        <v>27</v>
      </c>
      <c r="D113" s="779" t="str">
        <f>'SAME1 Flight Tests 8-27-09'!F32</f>
        <v>Heat down</v>
      </c>
      <c r="E113" s="779">
        <f>'SAME1 Flight Tests 8-27-09'!L32</f>
        <v>8</v>
      </c>
      <c r="F113" s="804">
        <f>'SAME1 Flight Tests 8-27-09'!M32</f>
        <v>1.32</v>
      </c>
      <c r="G113" s="805">
        <f>'SAME1 Flight Tests 8-27-09'!Q32</f>
        <v>38.5</v>
      </c>
      <c r="H113" s="820">
        <f>'SAME1 Flight Tests 8-27-09'!Z32</f>
        <v>6.2365714999999993</v>
      </c>
      <c r="I113" s="820">
        <f>'SAME1 Flight Tests 8-27-09'!AA32</f>
        <v>4.2092904999999998</v>
      </c>
      <c r="J113" s="1971">
        <v>5.133</v>
      </c>
      <c r="K113" s="2066">
        <f>'SAME1 Flight Tests 8-27-09'!AK32</f>
        <v>2576905.5744457017</v>
      </c>
      <c r="L113" s="805">
        <f>'SAME1 Flight Tests 8-27-09'!AL32</f>
        <v>478.38886752070903</v>
      </c>
      <c r="M113" s="806"/>
      <c r="N113" s="805"/>
      <c r="O113" s="806"/>
      <c r="P113" s="805">
        <f>'SAME1 Flight Tests 8-27-09'!AM32</f>
        <v>99.546228449413846</v>
      </c>
      <c r="Q113" s="816">
        <f>'SAME1 Flight Tests 8-27-09'!AP32</f>
        <v>0.18564470202739639</v>
      </c>
      <c r="R113" s="816">
        <f>'SAME1 Flight Tests 8-27-09'!AQ32</f>
        <v>0.43576983373814704</v>
      </c>
      <c r="S113" s="816"/>
      <c r="T113" s="816">
        <f>'SAME1 Flight Tests 8-27-09'!AS32</f>
        <v>2.5186708524997536</v>
      </c>
      <c r="U113" s="816">
        <f>'SAME1 Flight Tests 8-27-09'!AT32</f>
        <v>0.1211700419371388</v>
      </c>
      <c r="V113" s="806"/>
      <c r="W113" s="805">
        <f>'SAME1 Flight Tests 8-27-09'!BH32</f>
        <v>340.75520692087099</v>
      </c>
      <c r="X113" s="1804">
        <f>'SAME1 Flight Tests 8-27-09'!BI32</f>
        <v>0.57000000000007045</v>
      </c>
      <c r="Y113" s="1804">
        <f>'SAME1 Flight Tests 8-27-09'!BL32</f>
        <v>1.0478550363094901</v>
      </c>
      <c r="Z113" s="1777">
        <f t="shared" si="3"/>
        <v>0.92370950000000018</v>
      </c>
      <c r="AA113" s="26"/>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row>
    <row r="114" spans="1:93" ht="16.5" customHeight="1" x14ac:dyDescent="0.2">
      <c r="A114" s="780">
        <v>2</v>
      </c>
      <c r="B114" s="836" t="str">
        <f>'SAME R Results'!B36</f>
        <v>Silicone</v>
      </c>
      <c r="C114" s="784">
        <f>'SAME R Results'!F36</f>
        <v>67</v>
      </c>
      <c r="D114" s="785" t="str">
        <f>'SAME R Results'!G36</f>
        <v>High temp aged STS det</v>
      </c>
      <c r="E114" s="784">
        <f>'SAME R Results'!K36</f>
        <v>8.1</v>
      </c>
      <c r="F114" s="793">
        <f>'SAME R Results'!L36</f>
        <v>1.35</v>
      </c>
      <c r="G114" s="784">
        <f>'SAME R Results'!R36</f>
        <v>750.85714285714289</v>
      </c>
      <c r="H114" s="821">
        <f>'SAME R Results'!AR36</f>
        <v>6.2453619999999983</v>
      </c>
      <c r="I114" s="821">
        <f>'SAME R Results'!AS36</f>
        <v>4.4173289999999996</v>
      </c>
      <c r="J114" s="821">
        <f>'SAME R Results'!AT36</f>
        <v>5.0926355000000001</v>
      </c>
      <c r="K114" s="2067">
        <f>'SAME R Results'!BD36</f>
        <v>1352021.2260295507</v>
      </c>
      <c r="L114" s="784">
        <f>'SAME R Results'!BE36</f>
        <v>520.57349289091769</v>
      </c>
      <c r="M114" s="784">
        <f>'SAME R Results'!BF36</f>
        <v>5.7906650850000005</v>
      </c>
      <c r="N114" s="784">
        <f>'SAME R Results'!BG36</f>
        <v>1.2398338874999999</v>
      </c>
      <c r="O114" s="789"/>
      <c r="P114" s="784">
        <f>'SAME R Results'!BH36</f>
        <v>189.82535759302968</v>
      </c>
      <c r="Q114" s="817">
        <f>'SAME R Results'!BI36</f>
        <v>0.38503352082694281</v>
      </c>
      <c r="R114" s="817">
        <f>'SAME R Results'!BJ36</f>
        <v>0.66789756739767003</v>
      </c>
      <c r="S114" s="817">
        <f>'SAME R Results'!BL36</f>
        <v>4.6705168679300204</v>
      </c>
      <c r="T114" s="817">
        <f>'SAME R Results'!BM36</f>
        <v>2.1004718117092902</v>
      </c>
      <c r="U114" s="817">
        <f>'SAME R Results'!BN36</f>
        <v>0.29234312166121146</v>
      </c>
      <c r="V114" s="784">
        <f>'SAME R Results'!BR36</f>
        <v>520.57349289091769</v>
      </c>
      <c r="W114" s="1086">
        <f>'SAME R Results'!BZ36</f>
        <v>380.48331224437908</v>
      </c>
      <c r="X114" s="1777">
        <f>'SAME R Results'!CA36</f>
        <v>0</v>
      </c>
      <c r="Y114" s="1777">
        <f>'SAME R Results'!CD36</f>
        <v>0</v>
      </c>
      <c r="Z114" s="1777">
        <f t="shared" si="3"/>
        <v>0.67530650000000048</v>
      </c>
      <c r="AA114" s="27"/>
    </row>
    <row r="115" spans="1:93" ht="16.5" hidden="1" customHeight="1" x14ac:dyDescent="0.2">
      <c r="A115" s="780">
        <v>2</v>
      </c>
      <c r="B115" s="785" t="str">
        <f>'SAME R Results'!B76</f>
        <v>Kapton</v>
      </c>
      <c r="C115" s="784">
        <f>'SAME R Results'!F76</f>
        <v>90</v>
      </c>
      <c r="D115" s="785" t="str">
        <f>'SAME R Results'!G76</f>
        <v>Mid Temp aging reburn 85</v>
      </c>
      <c r="E115" s="784">
        <f>'SAME R Results'!K76</f>
        <v>8.1</v>
      </c>
      <c r="F115" s="793">
        <f>'SAME R Results'!L76</f>
        <v>1.43</v>
      </c>
      <c r="G115" s="784">
        <f>'SAME R Results'!R76</f>
        <v>38</v>
      </c>
      <c r="H115" s="821">
        <f>'SAME R Results'!AR76</f>
        <v>0.18647764999999999</v>
      </c>
      <c r="I115" s="821">
        <f>'SAME R Results'!AS76</f>
        <v>0</v>
      </c>
      <c r="J115" s="821">
        <f>'SAME R Results'!AT76</f>
        <v>0</v>
      </c>
      <c r="K115" s="784">
        <f>'SAME R Results'!BD76</f>
        <v>1578043.1421485487</v>
      </c>
      <c r="L115" s="784">
        <f>'SAME R Results'!BE76</f>
        <v>104.60930715546857</v>
      </c>
      <c r="M115" s="784">
        <f>'SAME R Results'!BF76</f>
        <v>1.480100000000005E-3</v>
      </c>
      <c r="N115" s="784">
        <f>'SAME R Results'!BG76</f>
        <v>7.6295000000003999E-5</v>
      </c>
      <c r="O115" s="789"/>
      <c r="P115" s="784">
        <f>'SAME R Results'!BH76</f>
        <v>3.3142499999999998E-2</v>
      </c>
      <c r="Q115" s="817">
        <f>'SAME R Results'!BI76</f>
        <v>6.6290524233095519E-2</v>
      </c>
      <c r="R115" s="817">
        <f>'SAME R Results'!BJ76</f>
        <v>3.0455084489988071E-2</v>
      </c>
      <c r="S115" s="817">
        <f>'SAME R Results'!BL76</f>
        <v>0</v>
      </c>
      <c r="T115" s="817" t="e">
        <f>'SAME R Results'!BM76</f>
        <v>#NUM!</v>
      </c>
      <c r="U115" s="817" t="e">
        <f>'SAME R Results'!BN76</f>
        <v>#NUM!</v>
      </c>
      <c r="V115" s="784">
        <f>'SAME R Results'!BR76</f>
        <v>104.60930715546857</v>
      </c>
      <c r="W115" s="1086">
        <f>'SAME R Results'!BZ76</f>
        <v>492.34226541017085</v>
      </c>
      <c r="X115" s="1777">
        <f>'SAME R Results'!CA76</f>
        <v>0</v>
      </c>
      <c r="Y115" s="1777">
        <f>'SAME R Results'!CD76</f>
        <v>0</v>
      </c>
      <c r="Z115" s="1777"/>
      <c r="AA115" s="27"/>
    </row>
    <row r="116" spans="1:93" ht="16.5" hidden="1" customHeight="1" x14ac:dyDescent="0.2">
      <c r="A116" s="780">
        <v>2</v>
      </c>
      <c r="B116" s="785" t="str">
        <f>'SAME R Results'!B77</f>
        <v>Kapton</v>
      </c>
      <c r="C116" s="784" t="str">
        <f>'SAME R Results'!F77</f>
        <v>90a</v>
      </c>
      <c r="D116" s="785" t="str">
        <f>'SAME R Results'!G77</f>
        <v>aged</v>
      </c>
      <c r="E116" s="784">
        <f>'SAME R Results'!K77</f>
        <v>8.1</v>
      </c>
      <c r="F116" s="793">
        <f>'SAME R Results'!L77</f>
        <v>1.43</v>
      </c>
      <c r="G116" s="784">
        <f>'SAME R Results'!R77</f>
        <v>569.28571428571433</v>
      </c>
      <c r="H116" s="821">
        <f>'SAME R Results'!AR77</f>
        <v>0.18695069999999997</v>
      </c>
      <c r="I116" s="821">
        <f>'SAME R Results'!AS77</f>
        <v>0</v>
      </c>
      <c r="J116" s="821">
        <f>'SAME R Results'!AT77</f>
        <v>0</v>
      </c>
      <c r="K116" s="784">
        <f>'SAME R Results'!BD77</f>
        <v>734940.01296086202</v>
      </c>
      <c r="L116" s="784">
        <f>'SAME R Results'!BE77</f>
        <v>60.965552179944517</v>
      </c>
      <c r="M116" s="784">
        <f>'SAME R Results'!BF77</f>
        <v>-2.8381400000000029E-3</v>
      </c>
      <c r="N116" s="784">
        <f>'SAME R Results'!BG77</f>
        <v>2.4795624999999349E-4</v>
      </c>
      <c r="O116" s="789"/>
      <c r="P116" s="784">
        <f>'SAME R Results'!BH77</f>
        <v>4.7587500000000019E-2</v>
      </c>
      <c r="Q116" s="817">
        <f>'SAME R Results'!BI77</f>
        <v>8.2953099715352058E-2</v>
      </c>
      <c r="R116" s="817">
        <f>'SAME R Results'!BJ77</f>
        <v>4.432526528140724E-2</v>
      </c>
      <c r="S116" s="817">
        <f>'SAME R Results'!BL77</f>
        <v>0</v>
      </c>
      <c r="T116" s="817" t="e">
        <f>'SAME R Results'!BM77</f>
        <v>#NUM!</v>
      </c>
      <c r="U116" s="817" t="e">
        <f>'SAME R Results'!BN77</f>
        <v>#NUM!</v>
      </c>
      <c r="V116" s="784">
        <f>'SAME R Results'!BR77</f>
        <v>60.965552179944517</v>
      </c>
      <c r="W116" s="1086">
        <f>'SAME R Results'!BZ77</f>
        <v>492.34226541017085</v>
      </c>
      <c r="X116" s="1777">
        <f>'SAME R Results'!CA77</f>
        <v>0</v>
      </c>
      <c r="Y116" s="1777">
        <f>'SAME R Results'!CD77</f>
        <v>0</v>
      </c>
      <c r="Z116" s="1777"/>
      <c r="AA116" s="27"/>
    </row>
    <row r="117" spans="1:93" ht="16.5" customHeight="1" x14ac:dyDescent="0.2">
      <c r="A117" s="780">
        <v>2</v>
      </c>
      <c r="B117" s="836" t="str">
        <f>'SAME R Results'!B41</f>
        <v>Silicone</v>
      </c>
      <c r="C117" s="784">
        <f>'SAME R Results'!F41</f>
        <v>72</v>
      </c>
      <c r="D117" s="785" t="str">
        <f>'SAME R Results'!G41</f>
        <v>Baseline STS det</v>
      </c>
      <c r="E117" s="784">
        <f>'SAME R Results'!K41</f>
        <v>8.1</v>
      </c>
      <c r="F117" s="793">
        <f>'SAME R Results'!L41</f>
        <v>1.327</v>
      </c>
      <c r="G117" s="784">
        <f>'SAME R Results'!R41</f>
        <v>42.428571428571431</v>
      </c>
      <c r="H117" s="821">
        <f>'SAME R Results'!AR41</f>
        <v>6.2547449999999998</v>
      </c>
      <c r="I117" s="821">
        <f>'SAME R Results'!AS41</f>
        <v>4.3222510000000005</v>
      </c>
      <c r="J117" s="821">
        <f>'SAME R Results'!AT41</f>
        <v>5.1131440000000001</v>
      </c>
      <c r="K117" s="2067">
        <f>'SAME R Results'!BD41</f>
        <v>2987870.0785916378</v>
      </c>
      <c r="L117" s="784">
        <f>'SAME R Results'!BE41</f>
        <v>544.60864227797083</v>
      </c>
      <c r="M117" s="784">
        <f>'SAME R Results'!BF41</f>
        <v>0</v>
      </c>
      <c r="N117" s="784">
        <f>'SAME R Results'!BG41</f>
        <v>0</v>
      </c>
      <c r="O117" s="809"/>
      <c r="P117" s="784">
        <f>'SAME R Results'!BH41</f>
        <v>103.70373886777141</v>
      </c>
      <c r="Q117" s="817">
        <f>'SAME R Results'!BI41</f>
        <v>0.18227320062546948</v>
      </c>
      <c r="R117" s="817">
        <f>'SAME R Results'!BJ41</f>
        <v>0.41917675488054462</v>
      </c>
      <c r="S117" s="817">
        <f>'SAME R Results'!BL41</f>
        <v>0</v>
      </c>
      <c r="T117" s="817">
        <f>'SAME R Results'!BM41</f>
        <v>2.4907181987680542</v>
      </c>
      <c r="U117" s="817">
        <f>'SAME R Results'!BN41</f>
        <v>0.12019478746766346</v>
      </c>
      <c r="V117" s="784">
        <f>'SAME R Results'!BR41</f>
        <v>544.60864227797083</v>
      </c>
      <c r="W117" s="1086">
        <f>'SAME R Results'!BZ41</f>
        <v>350.60084952585379</v>
      </c>
      <c r="X117" s="1777">
        <f>'SAME R Results'!CA41</f>
        <v>0</v>
      </c>
      <c r="Y117" s="1777">
        <f>'SAME R Results'!CD41</f>
        <v>0</v>
      </c>
      <c r="Z117" s="1777">
        <f t="shared" ref="Z117:Z118" si="4">J117-I117</f>
        <v>0.79089299999999962</v>
      </c>
      <c r="AA117" s="27"/>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row>
    <row r="118" spans="1:93" ht="16.5" customHeight="1" x14ac:dyDescent="0.2">
      <c r="A118" s="780">
        <v>2</v>
      </c>
      <c r="B118" s="836" t="str">
        <f>'SAME R Results'!B79</f>
        <v>Silicone</v>
      </c>
      <c r="C118" s="784">
        <f>'SAME R Results'!F79</f>
        <v>91</v>
      </c>
      <c r="D118" s="785" t="str">
        <f>'SAME R Results'!G79</f>
        <v>Baseline STS det</v>
      </c>
      <c r="E118" s="784">
        <f>'SAME R Results'!K79</f>
        <v>8.1</v>
      </c>
      <c r="F118" s="793">
        <f>'SAME R Results'!L79</f>
        <v>1.327</v>
      </c>
      <c r="G118" s="784">
        <f>'SAME R Results'!R79</f>
        <v>46.428571428571431</v>
      </c>
      <c r="H118" s="821">
        <f>'SAME R Results'!AR79</f>
        <v>6.2384049999999993</v>
      </c>
      <c r="I118" s="821">
        <f>'SAME R Results'!AS79</f>
        <v>4.1504974999999993</v>
      </c>
      <c r="J118" s="821">
        <f>'SAME R Results'!AT79</f>
        <v>5.1456149999999985</v>
      </c>
      <c r="K118" s="2067">
        <f>'SAME R Results'!BD79</f>
        <v>5719472.6548255282</v>
      </c>
      <c r="L118" s="784">
        <f>'SAME R Results'!BE79</f>
        <v>1063.7520022654714</v>
      </c>
      <c r="M118" s="784">
        <f>'SAME R Results'!BF79</f>
        <v>0</v>
      </c>
      <c r="N118" s="784">
        <f>'SAME R Results'!BG79</f>
        <v>0</v>
      </c>
      <c r="O118" s="789"/>
      <c r="P118" s="784">
        <f>'SAME R Results'!BH79</f>
        <v>281.59157618919068</v>
      </c>
      <c r="Q118" s="817">
        <f>'SAME R Results'!BI79</f>
        <v>0.18598777657726576</v>
      </c>
      <c r="R118" s="817">
        <f>'SAME R Results'!BJ79</f>
        <v>0.47098547407496355</v>
      </c>
      <c r="S118" s="817">
        <f>'SAME R Results'!BL79</f>
        <v>0</v>
      </c>
      <c r="T118" s="817">
        <f>'SAME R Results'!BM79</f>
        <v>2.621960580186387</v>
      </c>
      <c r="U118" s="817">
        <f>'SAME R Results'!BN79</f>
        <v>0.11687532926820664</v>
      </c>
      <c r="V118" s="784">
        <f>'SAME R Results'!BR79</f>
        <v>1063.7520022654714</v>
      </c>
      <c r="W118" s="1086">
        <f>'SAME R Results'!BZ79</f>
        <v>360.56642992458728</v>
      </c>
      <c r="X118" s="1777">
        <f>'SAME R Results'!CA79</f>
        <v>2.1666666666666501</v>
      </c>
      <c r="Y118" s="1777">
        <f>'SAME R Results'!CD79</f>
        <v>0.77979205713930322</v>
      </c>
      <c r="Z118" s="1777">
        <f t="shared" si="4"/>
        <v>0.99511749999999921</v>
      </c>
      <c r="AA118" s="27"/>
    </row>
    <row r="119" spans="1:93" ht="16.5" hidden="1" customHeight="1" x14ac:dyDescent="0.2">
      <c r="A119" s="780">
        <v>2</v>
      </c>
      <c r="B119" s="785" t="str">
        <f>'SAME R Results'!B81</f>
        <v>Kapton</v>
      </c>
      <c r="C119" s="784">
        <f>'SAME R Results'!F81</f>
        <v>93</v>
      </c>
      <c r="D119" s="785" t="str">
        <f>'SAME R Results'!G81</f>
        <v>Mid Temp aging run 75 repeat</v>
      </c>
      <c r="E119" s="784">
        <f>'SAME R Results'!K81</f>
        <v>8.1</v>
      </c>
      <c r="F119" s="793">
        <f>'SAME R Results'!L81</f>
        <v>1.43</v>
      </c>
      <c r="G119" s="784">
        <f>'SAME R Results'!R81</f>
        <v>35.714285714285715</v>
      </c>
      <c r="H119" s="821">
        <f>'SAME R Results'!AR81</f>
        <v>0.71632394999999993</v>
      </c>
      <c r="I119" s="821">
        <f>'SAME R Results'!AS81</f>
        <v>0</v>
      </c>
      <c r="J119" s="821">
        <f>'SAME R Results'!AT81</f>
        <v>0</v>
      </c>
      <c r="K119" s="784">
        <f>'SAME R Results'!BD81</f>
        <v>2951666.0508853504</v>
      </c>
      <c r="L119" s="784">
        <f>'SAME R Results'!BE81</f>
        <v>189.91484044897103</v>
      </c>
      <c r="M119" s="784">
        <f>'SAME R Results'!BF81</f>
        <v>6.7062385000000016E-2</v>
      </c>
      <c r="N119" s="784">
        <f>'SAME R Results'!BG81</f>
        <v>1.8482212499999998E-2</v>
      </c>
      <c r="O119" s="789"/>
      <c r="P119" s="784">
        <f>'SAME R Results'!BH81</f>
        <v>2.1703050000000004</v>
      </c>
      <c r="Q119" s="817">
        <f>'SAME R Results'!BI81</f>
        <v>6.4341574275316893E-2</v>
      </c>
      <c r="R119" s="817">
        <f>'SAME R Results'!BJ81</f>
        <v>9.9629708891046054E-2</v>
      </c>
      <c r="S119" s="817">
        <f>'SAME R Results'!BL81</f>
        <v>3.6284825206938849</v>
      </c>
      <c r="T119" s="817">
        <f>'SAME R Results'!BM81</f>
        <v>1.9372165118252334</v>
      </c>
      <c r="U119" s="817">
        <f>'SAME R Results'!BN81</f>
        <v>5.1706256170254025E-2</v>
      </c>
      <c r="V119" s="784">
        <f>'SAME R Results'!BR81</f>
        <v>189.91484044897103</v>
      </c>
      <c r="W119" s="1086">
        <f>'SAME R Results'!BZ81</f>
        <v>494.14786984146389</v>
      </c>
      <c r="X119" s="1777">
        <f>'SAME R Results'!CA81</f>
        <v>0.36000000000002697</v>
      </c>
      <c r="Y119" s="1777">
        <f>'SAME R Results'!CD81</f>
        <v>3.6171749999997303E-2</v>
      </c>
      <c r="Z119" s="1777"/>
      <c r="AA119" s="27"/>
    </row>
    <row r="120" spans="1:93" ht="16.5" hidden="1" customHeight="1" x14ac:dyDescent="0.2">
      <c r="A120" s="780">
        <v>2</v>
      </c>
      <c r="B120" s="785" t="str">
        <f>'SAME R Results'!B82</f>
        <v>Kapton</v>
      </c>
      <c r="C120" s="784" t="str">
        <f>'SAME R Results'!F82</f>
        <v>93a</v>
      </c>
      <c r="D120" s="785" t="str">
        <f>'SAME R Results'!G82</f>
        <v>aged</v>
      </c>
      <c r="E120" s="784">
        <f>'SAME R Results'!K82</f>
        <v>8.1</v>
      </c>
      <c r="F120" s="793">
        <f>'SAME R Results'!L82</f>
        <v>1.43</v>
      </c>
      <c r="G120" s="784">
        <f>'SAME R Results'!R82</f>
        <v>567.71428571428567</v>
      </c>
      <c r="H120" s="821">
        <f>'SAME R Results'!AR82</f>
        <v>0.7473449499999999</v>
      </c>
      <c r="I120" s="821">
        <f>'SAME R Results'!AS82</f>
        <v>0</v>
      </c>
      <c r="J120" s="821">
        <f>'SAME R Results'!AT82</f>
        <v>0</v>
      </c>
      <c r="K120" s="784">
        <f>'SAME R Results'!BD82</f>
        <v>990233.64370977459</v>
      </c>
      <c r="L120" s="784">
        <f>'SAME R Results'!BE82</f>
        <v>104.06590153459113</v>
      </c>
      <c r="M120" s="784">
        <f>'SAME R Results'!BF82</f>
        <v>6.1264039999999999E-2</v>
      </c>
      <c r="N120" s="784">
        <f>'SAME R Results'!BG82</f>
        <v>1.8428809999999997E-2</v>
      </c>
      <c r="O120" s="789"/>
      <c r="P120" s="784">
        <f>'SAME R Results'!BH82</f>
        <v>2.7334574999999997</v>
      </c>
      <c r="Q120" s="817">
        <f>'SAME R Results'!BI82</f>
        <v>0.10509227008761539</v>
      </c>
      <c r="R120" s="817">
        <f>'SAME R Results'!BJ82</f>
        <v>0.154844539147029</v>
      </c>
      <c r="S120" s="817">
        <f>'SAME R Results'!BL82</f>
        <v>3.3243622350005242</v>
      </c>
      <c r="T120" s="817">
        <f>'SAME R Results'!BM82</f>
        <v>1.8636959275172889</v>
      </c>
      <c r="U120" s="817">
        <f>'SAME R Results'!BN82</f>
        <v>8.6578132344292139E-2</v>
      </c>
      <c r="V120" s="784">
        <f>'SAME R Results'!BR82</f>
        <v>104.06590153459113</v>
      </c>
      <c r="W120" s="1086">
        <f>'SAME R Results'!BZ82</f>
        <v>494.14786984146389</v>
      </c>
      <c r="X120" s="1777">
        <f>'SAME R Results'!CA82</f>
        <v>0.36000000000002697</v>
      </c>
      <c r="Y120" s="1777">
        <f>'SAME R Results'!CD82</f>
        <v>4.5557624999996583E-2</v>
      </c>
      <c r="Z120" s="1777"/>
      <c r="AA120" s="27"/>
    </row>
    <row r="121" spans="1:93" ht="16.5" hidden="1" customHeight="1" x14ac:dyDescent="0.2">
      <c r="A121" s="780">
        <v>2</v>
      </c>
      <c r="B121" s="785" t="str">
        <f>'SAME R Results'!B83</f>
        <v>Kapton</v>
      </c>
      <c r="C121" s="784">
        <f>'SAME R Results'!F83</f>
        <v>94</v>
      </c>
      <c r="D121" s="785" t="str">
        <f>'SAME R Results'!G83</f>
        <v>Mid Temp aging run mid high</v>
      </c>
      <c r="E121" s="784">
        <f>'SAME R Results'!K83</f>
        <v>8.1</v>
      </c>
      <c r="F121" s="793">
        <f>'SAME R Results'!L83</f>
        <v>1.45</v>
      </c>
      <c r="G121" s="784">
        <f>'SAME R Results'!R83</f>
        <v>42.142857142857146</v>
      </c>
      <c r="H121" s="821">
        <f>'SAME R Results'!AR83</f>
        <v>0.7454529000000002</v>
      </c>
      <c r="I121" s="821">
        <f>'SAME R Results'!AS83</f>
        <v>0</v>
      </c>
      <c r="J121" s="821">
        <f>'SAME R Results'!AT83</f>
        <v>0</v>
      </c>
      <c r="K121" s="784">
        <f>'SAME R Results'!BD83</f>
        <v>3018896.3813527012</v>
      </c>
      <c r="L121" s="784">
        <f>'SAME R Results'!BE83</f>
        <v>277.55824331110045</v>
      </c>
      <c r="M121" s="784">
        <f>'SAME R Results'!BF83</f>
        <v>7.4371354999999972E-2</v>
      </c>
      <c r="N121" s="784">
        <f>'SAME R Results'!BG83</f>
        <v>2.5978081250000007E-2</v>
      </c>
      <c r="O121" s="789"/>
      <c r="P121" s="784">
        <f>'SAME R Results'!BH83</f>
        <v>3.5459999999999998</v>
      </c>
      <c r="Q121" s="817">
        <f>'SAME R Results'!BI83</f>
        <v>9.1940301437816396E-2</v>
      </c>
      <c r="R121" s="817">
        <f>'SAME R Results'!BJ83</f>
        <v>0.11646654330236111</v>
      </c>
      <c r="S121" s="817">
        <f>'SAME R Results'!BL83</f>
        <v>2.8628501960667303</v>
      </c>
      <c r="T121" s="817">
        <f>'SAME R Results'!BM83</f>
        <v>1.6262491679176359</v>
      </c>
      <c r="U121" s="817">
        <f>'SAME R Results'!BN83</f>
        <v>8.1688005420539944E-2</v>
      </c>
      <c r="V121" s="784">
        <f>'SAME R Results'!BR83</f>
        <v>277.55824331110045</v>
      </c>
      <c r="W121" s="1086">
        <f>'SAME R Results'!BZ83</f>
        <v>527.34367563845251</v>
      </c>
      <c r="X121" s="1777">
        <f>'SAME R Results'!CA83</f>
        <v>0.57000000000007045</v>
      </c>
      <c r="Y121" s="1777">
        <f>'SAME R Results'!CD83</f>
        <v>3.7326315789469072E-2</v>
      </c>
      <c r="Z121" s="1777"/>
      <c r="AA121" s="27"/>
    </row>
    <row r="122" spans="1:93" ht="16.5" hidden="1" customHeight="1" x14ac:dyDescent="0.2">
      <c r="A122" s="780">
        <v>2</v>
      </c>
      <c r="B122" s="785" t="str">
        <f>'SAME R Results'!B84</f>
        <v>Kapton</v>
      </c>
      <c r="C122" s="784" t="str">
        <f>'SAME R Results'!F84</f>
        <v>94a</v>
      </c>
      <c r="D122" s="785" t="str">
        <f>'SAME R Results'!G84</f>
        <v>aged</v>
      </c>
      <c r="E122" s="784">
        <f>'SAME R Results'!K84</f>
        <v>8.1</v>
      </c>
      <c r="F122" s="793">
        <f>'SAME R Results'!L84</f>
        <v>1.45</v>
      </c>
      <c r="G122" s="784">
        <f>'SAME R Results'!R84</f>
        <v>567.42857142857144</v>
      </c>
      <c r="H122" s="821">
        <f>'SAME R Results'!AR84</f>
        <v>0.84228519999999985</v>
      </c>
      <c r="I122" s="821">
        <f>'SAME R Results'!AS84</f>
        <v>0</v>
      </c>
      <c r="J122" s="821">
        <f>'SAME R Results'!AT84</f>
        <v>0</v>
      </c>
      <c r="K122" s="784">
        <f>'SAME R Results'!BD84</f>
        <v>1151405.4928839717</v>
      </c>
      <c r="L122" s="784">
        <f>'SAME R Results'!BE84</f>
        <v>156.01798358413714</v>
      </c>
      <c r="M122" s="784">
        <f>'SAME R Results'!BF84</f>
        <v>8.6558713571428553E-2</v>
      </c>
      <c r="N122" s="784">
        <f>'SAME R Results'!BG84</f>
        <v>3.2737551785714282E-2</v>
      </c>
      <c r="O122" s="789"/>
      <c r="P122" s="784">
        <f>'SAME R Results'!BH84</f>
        <v>4.6785825000000001</v>
      </c>
      <c r="Q122" s="817">
        <f>'SAME R Results'!BI84</f>
        <v>0.13550220539017285</v>
      </c>
      <c r="R122" s="817">
        <f>'SAME R Results'!BJ84</f>
        <v>0.17614338692128539</v>
      </c>
      <c r="S122" s="817">
        <f>'SAME R Results'!BL84</f>
        <v>2.6440191416268415</v>
      </c>
      <c r="T122" s="817">
        <f>'SAME R Results'!BM84</f>
        <v>1.6688963150865648</v>
      </c>
      <c r="U122" s="817">
        <f>'SAME R Results'!BN84</f>
        <v>0.118846493917783</v>
      </c>
      <c r="V122" s="784">
        <f>'SAME R Results'!BR84</f>
        <v>156.01798358413714</v>
      </c>
      <c r="W122" s="1086">
        <f>'SAME R Results'!BZ84</f>
        <v>527.34367563845251</v>
      </c>
      <c r="X122" s="1777">
        <f>'SAME R Results'!CA84</f>
        <v>0.57000000000007045</v>
      </c>
      <c r="Y122" s="1777">
        <f>'SAME R Results'!CD84</f>
        <v>4.9248236842099183E-2</v>
      </c>
      <c r="Z122" s="1777"/>
      <c r="AA122" s="27"/>
    </row>
    <row r="123" spans="1:93" ht="16.5" hidden="1" customHeight="1" x14ac:dyDescent="0.2">
      <c r="A123" s="780">
        <v>2</v>
      </c>
      <c r="B123" s="785" t="str">
        <f>'SAME R Results'!B85</f>
        <v>Pyrell</v>
      </c>
      <c r="C123" s="784">
        <f>'SAME R Results'!F85</f>
        <v>95</v>
      </c>
      <c r="D123" s="785" t="str">
        <f>'SAME R Results'!G85</f>
        <v>No flow run w/ aging</v>
      </c>
      <c r="E123" s="784">
        <f>'SAME R Results'!K85</f>
        <v>0</v>
      </c>
      <c r="F123" s="793">
        <f>'SAME R Results'!L85</f>
        <v>1.22</v>
      </c>
      <c r="G123" s="784">
        <f>'SAME R Results'!R85</f>
        <v>38</v>
      </c>
      <c r="H123" s="821">
        <f>'SAME R Results'!AR85</f>
        <v>4.8198089999999993</v>
      </c>
      <c r="I123" s="821">
        <f>'SAME R Results'!AS85</f>
        <v>0</v>
      </c>
      <c r="J123" s="821">
        <f>'SAME R Results'!AT85</f>
        <v>0</v>
      </c>
      <c r="K123" s="784">
        <f>'SAME R Results'!BD85</f>
        <v>71387.637341986352</v>
      </c>
      <c r="L123" s="784">
        <f>'SAME R Results'!BE85</f>
        <v>9.9926824825918477</v>
      </c>
      <c r="M123" s="784">
        <f>'SAME R Results'!BF85</f>
        <v>0.37536620957706895</v>
      </c>
      <c r="N123" s="784">
        <f>'SAME R Results'!BG85</f>
        <v>0.12644649917556822</v>
      </c>
      <c r="O123" s="789"/>
      <c r="P123" s="784">
        <f>'SAME R Results'!BH85</f>
        <v>11.899025115222525</v>
      </c>
      <c r="Q123" s="817">
        <f>'SAME R Results'!BI85</f>
        <v>0.13997777282810692</v>
      </c>
      <c r="R123" s="817">
        <f>'SAME R Results'!BJ85</f>
        <v>0.6828048281760063</v>
      </c>
      <c r="S123" s="817">
        <f>'SAME R Results'!BL85</f>
        <v>2.9685773194549352</v>
      </c>
      <c r="T123" s="817">
        <f>'SAME R Results'!BM85</f>
        <v>3.5214004861099841</v>
      </c>
      <c r="U123" s="817">
        <f>'SAME R Results'!BN85</f>
        <v>6.3378262236454569E-2</v>
      </c>
      <c r="V123" s="784">
        <f>'SAME R Results'!BR85</f>
        <v>9.9926824825918477</v>
      </c>
      <c r="W123" s="1086">
        <f>'SAME R Results'!BZ85</f>
        <v>236.14679358180084</v>
      </c>
      <c r="X123" s="1777">
        <f>'SAME R Results'!CA85</f>
        <v>0.42333333333338663</v>
      </c>
      <c r="Y123" s="1777">
        <f>'SAME R Results'!CD85</f>
        <v>0.16864760005825077</v>
      </c>
      <c r="Z123" s="1777"/>
      <c r="AA123" s="27"/>
    </row>
    <row r="124" spans="1:93" ht="16.5" hidden="1" customHeight="1" x14ac:dyDescent="0.2">
      <c r="A124" s="780">
        <v>2</v>
      </c>
      <c r="B124" s="785" t="str">
        <f>'SAME R Results'!B86</f>
        <v>Pyrell</v>
      </c>
      <c r="C124" s="784" t="str">
        <f>'SAME R Results'!F86</f>
        <v>95a</v>
      </c>
      <c r="D124" s="785" t="str">
        <f>'SAME R Results'!G86</f>
        <v>aged</v>
      </c>
      <c r="E124" s="784">
        <f>'SAME R Results'!K86</f>
        <v>0</v>
      </c>
      <c r="F124" s="793">
        <f>'SAME R Results'!L86</f>
        <v>1.22</v>
      </c>
      <c r="G124" s="784" t="str">
        <f>'SAME R Results'!R86</f>
        <v>n/a</v>
      </c>
      <c r="H124" s="821">
        <f>'SAME R Results'!AR86</f>
        <v>4.3817289999999991</v>
      </c>
      <c r="I124" s="821">
        <f>'SAME R Results'!AS86</f>
        <v>0</v>
      </c>
      <c r="J124" s="821">
        <f>'SAME R Results'!AT86</f>
        <v>0</v>
      </c>
      <c r="K124" s="784">
        <f>'SAME R Results'!BD86</f>
        <v>35876.448108697521</v>
      </c>
      <c r="L124" s="784">
        <f>'SAME R Results'!BE86</f>
        <v>12.910104784744156</v>
      </c>
      <c r="M124" s="784">
        <f>'SAME R Results'!BF86</f>
        <v>0.34105657832218012</v>
      </c>
      <c r="N124" s="784">
        <f>'SAME R Results'!BG86</f>
        <v>0.12806541949514919</v>
      </c>
      <c r="O124" s="789"/>
      <c r="P124" s="784">
        <f>'SAME R Results'!BH86</f>
        <v>11.261671781275142</v>
      </c>
      <c r="Q124" s="817">
        <f>'SAME R Results'!BI86</f>
        <v>0.35984902255734624</v>
      </c>
      <c r="R124" s="817">
        <f>'SAME R Results'!BJ86</f>
        <v>0.84320194801804194</v>
      </c>
      <c r="S124" s="817">
        <f>'SAME R Results'!BL86</f>
        <v>2.6631434126922806</v>
      </c>
      <c r="T124" s="817">
        <f>'SAME R Results'!BM86</f>
        <v>2.5162745563990132</v>
      </c>
      <c r="U124" s="817">
        <f>'SAME R Results'!BN86</f>
        <v>0.23507946326104442</v>
      </c>
      <c r="V124" s="784">
        <f>'SAME R Results'!BR86</f>
        <v>12.910104784744156</v>
      </c>
      <c r="W124" s="1086">
        <f>'SAME R Results'!BZ86</f>
        <v>236.14679358180084</v>
      </c>
      <c r="X124" s="1777">
        <f>'SAME R Results'!CA86</f>
        <v>0.42333333333338663</v>
      </c>
      <c r="Y124" s="1777">
        <f>'SAME R Results'!CD86</f>
        <v>0.1596142457188402</v>
      </c>
      <c r="Z124" s="1777"/>
      <c r="AA124" s="27"/>
    </row>
    <row r="125" spans="1:93" ht="16.5" hidden="1" customHeight="1" x14ac:dyDescent="0.2">
      <c r="A125" s="780">
        <v>2</v>
      </c>
      <c r="B125" s="785" t="str">
        <f>'SAME R Results'!B87</f>
        <v>Lampwick</v>
      </c>
      <c r="C125" s="784">
        <f>'SAME R Results'!F87</f>
        <v>96</v>
      </c>
      <c r="D125" s="785" t="str">
        <f>'SAME R Results'!G87</f>
        <v>No flow run w/aging</v>
      </c>
      <c r="E125" s="784">
        <f>'SAME R Results'!K87</f>
        <v>0</v>
      </c>
      <c r="F125" s="793">
        <f>'SAME R Results'!L87</f>
        <v>1.2450000000000001</v>
      </c>
      <c r="G125" s="784">
        <f>'SAME R Results'!R87</f>
        <v>33.571428571428569</v>
      </c>
      <c r="H125" s="821">
        <f>'SAME R Results'!AR87</f>
        <v>5.7956835</v>
      </c>
      <c r="I125" s="821">
        <f>'SAME R Results'!AS87</f>
        <v>0</v>
      </c>
      <c r="J125" s="821">
        <f>'SAME R Results'!AT87</f>
        <v>0</v>
      </c>
      <c r="K125" s="784">
        <f>'SAME R Results'!BD87</f>
        <v>212271.61609166127</v>
      </c>
      <c r="L125" s="784">
        <f>'SAME R Results'!BE87</f>
        <v>39.214605288208624</v>
      </c>
      <c r="M125" s="784">
        <f>'SAME R Results'!BF87</f>
        <v>0.38079826999999999</v>
      </c>
      <c r="N125" s="784">
        <f>'SAME R Results'!BG87</f>
        <v>9.7846942499999978E-2</v>
      </c>
      <c r="O125" s="789"/>
      <c r="P125" s="784">
        <f>'SAME R Results'!BH87</f>
        <v>8.236688129758063</v>
      </c>
      <c r="Q125" s="817">
        <f>'SAME R Results'!BI87</f>
        <v>0.18473786561871428</v>
      </c>
      <c r="R125" s="817">
        <f>'SAME R Results'!BJ87</f>
        <v>0.4200368161556266</v>
      </c>
      <c r="S125" s="817">
        <f>'SAME R Results'!BL87</f>
        <v>3.8917748502974439</v>
      </c>
      <c r="T125" s="817">
        <f>'SAME R Results'!BM87</f>
        <v>2.4751813854914384</v>
      </c>
      <c r="U125" s="817">
        <f>'SAME R Results'!BN87</f>
        <v>0.12251526494556801</v>
      </c>
      <c r="V125" s="784">
        <f>'SAME R Results'!BR87</f>
        <v>39.214605288208624</v>
      </c>
      <c r="W125" s="1086">
        <f>'SAME R Results'!BZ87</f>
        <v>260.32493766036879</v>
      </c>
      <c r="X125" s="1777">
        <f>'SAME R Results'!CA87</f>
        <v>1.3766666666666927</v>
      </c>
      <c r="Y125" s="1777">
        <f>'SAME R Results'!CD87</f>
        <v>3.5898398628484825E-2</v>
      </c>
      <c r="Z125" s="1777"/>
      <c r="AA125" s="27"/>
    </row>
    <row r="126" spans="1:93" ht="16.5" hidden="1" customHeight="1" x14ac:dyDescent="0.2">
      <c r="A126" s="780">
        <v>2</v>
      </c>
      <c r="B126" s="785" t="str">
        <f>'SAME R Results'!B88</f>
        <v>Lampwick</v>
      </c>
      <c r="C126" s="784" t="str">
        <f>'SAME R Results'!F88</f>
        <v>96a</v>
      </c>
      <c r="D126" s="785" t="str">
        <f>'SAME R Results'!G88</f>
        <v>aged</v>
      </c>
      <c r="E126" s="784">
        <f>'SAME R Results'!K88</f>
        <v>0</v>
      </c>
      <c r="F126" s="793">
        <f>'SAME R Results'!L88</f>
        <v>1.2450000000000001</v>
      </c>
      <c r="G126" s="784">
        <f>'SAME R Results'!R88</f>
        <v>581.71428571428567</v>
      </c>
      <c r="H126" s="821">
        <f>'SAME R Results'!AR88</f>
        <v>5.7411044999999996</v>
      </c>
      <c r="I126" s="821">
        <f>'SAME R Results'!AS88</f>
        <v>0</v>
      </c>
      <c r="J126" s="821">
        <f>'SAME R Results'!AT88</f>
        <v>0</v>
      </c>
      <c r="K126" s="784">
        <f>'SAME R Results'!BD88</f>
        <v>175271.79330633517</v>
      </c>
      <c r="L126" s="784">
        <f>'SAME R Results'!BE88</f>
        <v>41.531251266067784</v>
      </c>
      <c r="M126" s="784">
        <f>'SAME R Results'!BF88</f>
        <v>0.38020323</v>
      </c>
      <c r="N126" s="784">
        <f>'SAME R Results'!BG88</f>
        <v>9.7663875000000039E-2</v>
      </c>
      <c r="O126" s="789"/>
      <c r="P126" s="784">
        <f>'SAME R Results'!BH88</f>
        <v>8.4419364904923988</v>
      </c>
      <c r="Q126" s="817">
        <f>'SAME R Results'!BI88</f>
        <v>0.23695342235404995</v>
      </c>
      <c r="R126" s="817">
        <f>'SAME R Results'!BJ88</f>
        <v>0.45141620220360806</v>
      </c>
      <c r="S126" s="817">
        <f>'SAME R Results'!BL88</f>
        <v>3.892977111547129</v>
      </c>
      <c r="T126" s="817">
        <f>'SAME R Results'!BM88</f>
        <v>2.2318344473036289</v>
      </c>
      <c r="U126" s="817">
        <f>'SAME R Results'!BN88</f>
        <v>0.17167454583651137</v>
      </c>
      <c r="V126" s="784">
        <f>'SAME R Results'!BR88</f>
        <v>41.531251266067784</v>
      </c>
      <c r="W126" s="1086">
        <f>'SAME R Results'!BZ88</f>
        <v>260.32493766036879</v>
      </c>
      <c r="X126" s="1777">
        <f>'SAME R Results'!CA88</f>
        <v>1.3766666666666927</v>
      </c>
      <c r="Y126" s="1777">
        <f>'SAME R Results'!CD88</f>
        <v>3.6792943542096924E-2</v>
      </c>
      <c r="Z126" s="1777"/>
      <c r="AA126" s="27"/>
    </row>
    <row r="127" spans="1:93" ht="16.5" hidden="1" customHeight="1" x14ac:dyDescent="0.2">
      <c r="A127" s="780">
        <v>2</v>
      </c>
      <c r="B127" s="785" t="str">
        <f>'SAME R Results'!B91</f>
        <v>Pyrell</v>
      </c>
      <c r="C127" s="784">
        <f>'SAME R Results'!F91</f>
        <v>97</v>
      </c>
      <c r="D127" s="785" t="str">
        <f>'SAME R Results'!G91</f>
        <v>No flow run w/ aging</v>
      </c>
      <c r="E127" s="784">
        <f>'SAME R Results'!K91</f>
        <v>0</v>
      </c>
      <c r="F127" s="793">
        <f>'SAME R Results'!L91</f>
        <v>1.23</v>
      </c>
      <c r="G127" s="784">
        <f>'SAME R Results'!R91</f>
        <v>48.142857142857146</v>
      </c>
      <c r="H127" s="821">
        <f>'SAME R Results'!AR91</f>
        <v>5.5750130000000011</v>
      </c>
      <c r="I127" s="821">
        <f>'SAME R Results'!AS91</f>
        <v>0</v>
      </c>
      <c r="J127" s="821">
        <f>'SAME R Results'!AT91</f>
        <v>0</v>
      </c>
      <c r="K127" s="784">
        <f>'SAME R Results'!BD91</f>
        <v>42225.750119902383</v>
      </c>
      <c r="L127" s="784">
        <f>'SAME R Results'!BE91</f>
        <v>10.18122388245464</v>
      </c>
      <c r="M127" s="784">
        <f>'SAME R Results'!BF91</f>
        <v>0.34367639103697178</v>
      </c>
      <c r="N127" s="784">
        <f>'SAME R Results'!BG91</f>
        <v>0.13666694807136534</v>
      </c>
      <c r="O127" s="789"/>
      <c r="P127" s="784">
        <f>'SAME R Results'!BH91</f>
        <v>16.695256072834521</v>
      </c>
      <c r="Q127" s="817">
        <f>'SAME R Results'!BI91</f>
        <v>0.24111410344504206</v>
      </c>
      <c r="R127" s="817">
        <f>'SAME R Results'!BJ91</f>
        <v>0.91062386890871427</v>
      </c>
      <c r="S127" s="817">
        <f>'SAME R Results'!BL91</f>
        <v>2.5147001223551824</v>
      </c>
      <c r="T127" s="817">
        <f>'SAME R Results'!BM91</f>
        <v>3.1669271081639283</v>
      </c>
      <c r="U127" s="817">
        <f>'SAME R Results'!BN91</f>
        <v>0.12406932130264109</v>
      </c>
      <c r="V127" s="784">
        <f>'SAME R Results'!BR91</f>
        <v>10.18122388245464</v>
      </c>
      <c r="W127" s="1086">
        <f>'SAME R Results'!BZ91</f>
        <v>242.39387965391558</v>
      </c>
      <c r="X127" s="1777">
        <f>'SAME R Results'!CA91</f>
        <v>0.43000000000004146</v>
      </c>
      <c r="Y127" s="1777">
        <f>'SAME R Results'!CD91</f>
        <v>0.23295706148138948</v>
      </c>
      <c r="Z127" s="1777"/>
      <c r="AA127" s="27"/>
    </row>
    <row r="128" spans="1:93" ht="16.5" hidden="1" customHeight="1" x14ac:dyDescent="0.2">
      <c r="A128" s="780">
        <v>2</v>
      </c>
      <c r="B128" s="785" t="str">
        <f>'SAME R Results'!B92</f>
        <v>Pyrell</v>
      </c>
      <c r="C128" s="784" t="str">
        <f>'SAME R Results'!F92</f>
        <v>97a</v>
      </c>
      <c r="D128" s="785" t="str">
        <f>'SAME R Results'!G92</f>
        <v>aged</v>
      </c>
      <c r="E128" s="784">
        <f>'SAME R Results'!K92</f>
        <v>0</v>
      </c>
      <c r="F128" s="793">
        <f>'SAME R Results'!L92</f>
        <v>1.23</v>
      </c>
      <c r="G128" s="784">
        <f>'SAME R Results'!R92</f>
        <v>623.85714285714289</v>
      </c>
      <c r="H128" s="821">
        <f>'SAME R Results'!AR92</f>
        <v>5.2804570000000011</v>
      </c>
      <c r="I128" s="821">
        <f>'SAME R Results'!AS92</f>
        <v>0</v>
      </c>
      <c r="J128" s="821">
        <f>'SAME R Results'!AT92</f>
        <v>0</v>
      </c>
      <c r="K128" s="784">
        <f>'SAME R Results'!BD92</f>
        <v>34988.163542684197</v>
      </c>
      <c r="L128" s="784">
        <f>'SAME R Results'!BE92</f>
        <v>12.21823054369557</v>
      </c>
      <c r="M128" s="784">
        <f>'SAME R Results'!BF92</f>
        <v>0.35177459779881148</v>
      </c>
      <c r="N128" s="784">
        <f>'SAME R Results'!BG92</f>
        <v>0.13460114595910688</v>
      </c>
      <c r="O128" s="789"/>
      <c r="P128" s="784">
        <f>'SAME R Results'!BH92</f>
        <v>15.29757012775975</v>
      </c>
      <c r="Q128" s="817">
        <f>'SAME R Results'!BI92</f>
        <v>0.34921039879071691</v>
      </c>
      <c r="R128" s="817">
        <f>'SAME R Results'!BJ92</f>
        <v>0.9416746822921217</v>
      </c>
      <c r="S128" s="817">
        <f>'SAME R Results'!BL92</f>
        <v>2.6134591595950005</v>
      </c>
      <c r="T128" s="817">
        <f>'SAME R Results'!BM92</f>
        <v>2.707388644393232</v>
      </c>
      <c r="U128" s="817">
        <f>'SAME R Results'!BN92</f>
        <v>0.21265730431399044</v>
      </c>
      <c r="V128" s="784">
        <f>'SAME R Results'!BR92</f>
        <v>12.21823054369557</v>
      </c>
      <c r="W128" s="1086">
        <f>'SAME R Results'!BZ92</f>
        <v>242.39387965391558</v>
      </c>
      <c r="X128" s="1777">
        <f>'SAME R Results'!CA92</f>
        <v>0.43000000000004146</v>
      </c>
      <c r="Y128" s="1777">
        <f>'SAME R Results'!CD92</f>
        <v>0.21345446689895267</v>
      </c>
      <c r="Z128" s="1777"/>
      <c r="AA128" s="27"/>
    </row>
    <row r="129" spans="1:27" ht="16.5" hidden="1" customHeight="1" x14ac:dyDescent="0.2">
      <c r="A129" s="780">
        <v>2</v>
      </c>
      <c r="B129" s="785" t="str">
        <f>'SAME R Results'!B93</f>
        <v>Lampwick</v>
      </c>
      <c r="C129" s="784">
        <f>'SAME R Results'!F93</f>
        <v>98</v>
      </c>
      <c r="D129" s="785" t="str">
        <f>'SAME R Results'!G93</f>
        <v>No flow run w/ aging</v>
      </c>
      <c r="E129" s="784">
        <f>'SAME R Results'!K93</f>
        <v>0</v>
      </c>
      <c r="F129" s="793">
        <f>'SAME R Results'!L93</f>
        <v>1.28</v>
      </c>
      <c r="G129" s="784">
        <f>'SAME R Results'!R93</f>
        <v>37.142857142857146</v>
      </c>
      <c r="H129" s="821">
        <f>'SAME R Results'!AR93</f>
        <v>6.222127619047618</v>
      </c>
      <c r="I129" s="821">
        <f>'SAME R Results'!AS93</f>
        <v>0</v>
      </c>
      <c r="J129" s="821">
        <f>'SAME R Results'!AT93</f>
        <v>0</v>
      </c>
      <c r="K129" s="784">
        <f>'SAME R Results'!BD93</f>
        <v>438728.96546478604</v>
      </c>
      <c r="L129" s="784">
        <f>'SAME R Results'!BE93</f>
        <v>73.832543651750925</v>
      </c>
      <c r="M129" s="784">
        <f>'SAME R Results'!BF93</f>
        <v>0.69019462662337649</v>
      </c>
      <c r="N129" s="784">
        <f>'SAME R Results'!BG93</f>
        <v>0.18782679496753252</v>
      </c>
      <c r="O129" s="789"/>
      <c r="P129" s="784">
        <f>'SAME R Results'!BH93</f>
        <v>15.029824068911578</v>
      </c>
      <c r="Q129" s="817">
        <f>'SAME R Results'!BI93</f>
        <v>0.16828736979682504</v>
      </c>
      <c r="R129" s="817">
        <f>'SAME R Results'!BJ93</f>
        <v>0.40295169678721698</v>
      </c>
      <c r="S129" s="817">
        <f>'SAME R Results'!BL93</f>
        <v>3.6746334661286353</v>
      </c>
      <c r="T129" s="817">
        <f>'SAME R Results'!BM93</f>
        <v>2.5457404617536565</v>
      </c>
      <c r="U129" s="817">
        <f>'SAME R Results'!BN93</f>
        <v>0.1087553899042086</v>
      </c>
      <c r="V129" s="784">
        <f>'SAME R Results'!BR93</f>
        <v>73.832543651750925</v>
      </c>
      <c r="W129" s="1086">
        <f>'SAME R Results'!BZ93</f>
        <v>295.6786559110368</v>
      </c>
      <c r="X129" s="1777">
        <f>'SAME R Results'!CA93</f>
        <v>3.7666666666666959</v>
      </c>
      <c r="Y129" s="1777">
        <f>'SAME R Results'!CD93</f>
        <v>2.3941312676142152E-2</v>
      </c>
      <c r="Z129" s="1777"/>
      <c r="AA129" s="27"/>
    </row>
    <row r="130" spans="1:27" ht="16.5" hidden="1" customHeight="1" x14ac:dyDescent="0.2">
      <c r="A130" s="780">
        <v>2</v>
      </c>
      <c r="B130" s="785" t="str">
        <f>'SAME R Results'!B94</f>
        <v>Lampwick</v>
      </c>
      <c r="C130" s="784" t="str">
        <f>'SAME R Results'!F94</f>
        <v>98a</v>
      </c>
      <c r="D130" s="785" t="str">
        <f>'SAME R Results'!G94</f>
        <v>aged</v>
      </c>
      <c r="E130" s="784">
        <f>'SAME R Results'!K94</f>
        <v>0</v>
      </c>
      <c r="F130" s="793">
        <f>'SAME R Results'!L94</f>
        <v>1.28</v>
      </c>
      <c r="G130" s="784">
        <f>'SAME R Results'!R94</f>
        <v>585.28571428571433</v>
      </c>
      <c r="H130" s="821">
        <f>'SAME R Results'!AR94</f>
        <v>6.1840814999999996</v>
      </c>
      <c r="I130" s="821">
        <f>'SAME R Results'!AS94</f>
        <v>0</v>
      </c>
      <c r="J130" s="821">
        <f>'SAME R Results'!AT94</f>
        <v>0</v>
      </c>
      <c r="K130" s="784">
        <f>'SAME R Results'!BD94</f>
        <v>329083.62258389778</v>
      </c>
      <c r="L130" s="784">
        <f>'SAME R Results'!BE94</f>
        <v>61.128591098456731</v>
      </c>
      <c r="M130" s="784">
        <f>'SAME R Results'!BF94</f>
        <v>0.63166807000000003</v>
      </c>
      <c r="N130" s="784">
        <f>'SAME R Results'!BG94</f>
        <v>0.17208094874999999</v>
      </c>
      <c r="O130" s="789"/>
      <c r="P130" s="784">
        <f>'SAME R Results'!BH94</f>
        <v>13.793562403036354</v>
      </c>
      <c r="Q130" s="817">
        <f>'SAME R Results'!BI94</f>
        <v>0.18575397529201682</v>
      </c>
      <c r="R130" s="817">
        <f>'SAME R Results'!BJ94</f>
        <v>0.43098006676055478</v>
      </c>
      <c r="S130" s="817">
        <f>'SAME R Results'!BL94</f>
        <v>3.6707612004027848</v>
      </c>
      <c r="T130" s="817">
        <f>'SAME R Results'!BM94</f>
        <v>2.5027965278330568</v>
      </c>
      <c r="U130" s="817">
        <f>'SAME R Results'!BN94</f>
        <v>0.12194909540707573</v>
      </c>
      <c r="V130" s="784">
        <f>'SAME R Results'!BR94</f>
        <v>61.128591098456731</v>
      </c>
      <c r="W130" s="1086">
        <f>'SAME R Results'!BZ94</f>
        <v>295.6786559110368</v>
      </c>
      <c r="X130" s="1777">
        <f>'SAME R Results'!CA94</f>
        <v>3.7666666666666959</v>
      </c>
      <c r="Y130" s="1777">
        <f>'SAME R Results'!CD94</f>
        <v>2.1972046305721457E-2</v>
      </c>
      <c r="Z130" s="1777"/>
      <c r="AA130" s="27"/>
    </row>
    <row r="131" spans="1:27" ht="16.5" hidden="1" customHeight="1" x14ac:dyDescent="0.2">
      <c r="A131" s="780">
        <v>2</v>
      </c>
      <c r="B131" s="785" t="str">
        <f>'SAME R Results'!B95</f>
        <v>Silicone</v>
      </c>
      <c r="C131" s="784">
        <f>'SAME R Results'!F95</f>
        <v>99</v>
      </c>
      <c r="D131" s="785" t="str">
        <f>'SAME R Results'!G95</f>
        <v>No flow run w/ aging</v>
      </c>
      <c r="E131" s="784">
        <f>'SAME R Results'!K95</f>
        <v>0</v>
      </c>
      <c r="F131" s="793">
        <f>'SAME R Results'!L95</f>
        <v>1.35</v>
      </c>
      <c r="G131" s="784">
        <f>'SAME R Results'!R95</f>
        <v>47.714285714285715</v>
      </c>
      <c r="H131" s="821">
        <f>'SAME R Results'!AR95</f>
        <v>6.2520449999999999</v>
      </c>
      <c r="I131" s="821">
        <f>'SAME R Results'!AS95</f>
        <v>0</v>
      </c>
      <c r="J131" s="821">
        <f>'SAME R Results'!AT95</f>
        <v>0</v>
      </c>
      <c r="K131" s="784">
        <f>'SAME R Results'!BD95</f>
        <v>655944.33171958511</v>
      </c>
      <c r="L131" s="784">
        <f>'SAME R Results'!BE95</f>
        <v>276.90482504565301</v>
      </c>
      <c r="M131" s="784">
        <f>'SAME R Results'!BF95</f>
        <v>6.811156391889476</v>
      </c>
      <c r="N131" s="784">
        <f>'SAME R Results'!BG95</f>
        <v>1.5494310166508976</v>
      </c>
      <c r="O131" s="789"/>
      <c r="P131" s="784">
        <f>'SAME R Results'!BH95</f>
        <v>145.69428037442378</v>
      </c>
      <c r="Q131" s="817">
        <f>'SAME R Results'!BI95</f>
        <v>0.42214683724720298</v>
      </c>
      <c r="R131" s="817">
        <f>'SAME R Results'!BJ95</f>
        <v>0.77823626118310629</v>
      </c>
      <c r="S131" s="817">
        <f>'SAME R Results'!BL95</f>
        <v>4.3959081228487493</v>
      </c>
      <c r="T131" s="817">
        <f>'SAME R Results'!BM95</f>
        <v>2.1860533304930478</v>
      </c>
      <c r="U131" s="817">
        <f>'SAME R Results'!BN95</f>
        <v>0.31091349916789301</v>
      </c>
      <c r="V131" s="784">
        <f>'SAME R Results'!BR95</f>
        <v>276.90482504565301</v>
      </c>
      <c r="W131" s="1086">
        <f>'SAME R Results'!BZ95</f>
        <v>388.21292827763835</v>
      </c>
      <c r="X131" s="1777">
        <f>'SAME R Results'!CA95</f>
        <v>3.3299999999999441</v>
      </c>
      <c r="Y131" s="1777">
        <f>'SAME R Results'!CD95</f>
        <v>0.26251221689085807</v>
      </c>
      <c r="Z131" s="1777"/>
      <c r="AA131" s="27"/>
    </row>
    <row r="132" spans="1:27" ht="16.5" hidden="1" customHeight="1" x14ac:dyDescent="0.2">
      <c r="A132" s="780">
        <v>2</v>
      </c>
      <c r="B132" s="785" t="str">
        <f>'SAME R Results'!B96</f>
        <v>Silicone</v>
      </c>
      <c r="C132" s="784" t="str">
        <f>'SAME R Results'!F96</f>
        <v>99a</v>
      </c>
      <c r="D132" s="785" t="str">
        <f>'SAME R Results'!G96</f>
        <v>aged</v>
      </c>
      <c r="E132" s="784">
        <f>'SAME R Results'!K96</f>
        <v>0</v>
      </c>
      <c r="F132" s="793">
        <f>'SAME R Results'!L96</f>
        <v>1.35</v>
      </c>
      <c r="G132" s="784">
        <f>'SAME R Results'!R96</f>
        <v>627.14285714285711</v>
      </c>
      <c r="H132" s="821">
        <f>'SAME R Results'!AR96</f>
        <v>6.2521819999999995</v>
      </c>
      <c r="I132" s="821">
        <f>'SAME R Results'!AS96</f>
        <v>0</v>
      </c>
      <c r="J132" s="821">
        <f>'SAME R Results'!AT96</f>
        <v>0</v>
      </c>
      <c r="K132" s="784">
        <f>'SAME R Results'!BD96</f>
        <v>482680.64130776486</v>
      </c>
      <c r="L132" s="784">
        <f>'SAME R Results'!BE96</f>
        <v>257.17631210006039</v>
      </c>
      <c r="M132" s="784">
        <f>'SAME R Results'!BF96</f>
        <v>6.1549312908349894</v>
      </c>
      <c r="N132" s="784">
        <f>'SAME R Results'!BG96</f>
        <v>1.5156538815916414</v>
      </c>
      <c r="O132" s="789"/>
      <c r="P132" s="784">
        <f>'SAME R Results'!BH96</f>
        <v>133.01611866641571</v>
      </c>
      <c r="Q132" s="817">
        <f>'SAME R Results'!BI96</f>
        <v>0.53280842464133693</v>
      </c>
      <c r="R132" s="817">
        <f>'SAME R Results'!BJ96</f>
        <v>0.83624670481089458</v>
      </c>
      <c r="S132" s="817">
        <f>'SAME R Results'!BL96</f>
        <v>4.0609082097104388</v>
      </c>
      <c r="T132" s="817">
        <f>'SAME R Results'!BM96</f>
        <v>1.956951529924229</v>
      </c>
      <c r="U132" s="817">
        <f>'SAME R Results'!BN96</f>
        <v>0.42529415595640968</v>
      </c>
      <c r="V132" s="784">
        <f>'SAME R Results'!BR96</f>
        <v>257.17631210006039</v>
      </c>
      <c r="W132" s="1086">
        <f>'SAME R Results'!BZ96</f>
        <v>388.21292827763835</v>
      </c>
      <c r="X132" s="1777">
        <f>'SAME R Results'!CA96</f>
        <v>3.3299999999999441</v>
      </c>
      <c r="Y132" s="1777">
        <f>'SAME R Results'!CD96</f>
        <v>0.23966868228183413</v>
      </c>
      <c r="Z132" s="1777"/>
      <c r="AA132" s="27"/>
    </row>
    <row r="133" spans="1:27" ht="16.5" hidden="1" customHeight="1" x14ac:dyDescent="0.2">
      <c r="A133" s="780">
        <v>2</v>
      </c>
      <c r="B133" s="785" t="str">
        <f>'SAME R Results'!B97</f>
        <v>Teflon</v>
      </c>
      <c r="C133" s="784">
        <f>'SAME R Results'!F97</f>
        <v>100</v>
      </c>
      <c r="D133" s="785" t="str">
        <f>'SAME R Results'!G97</f>
        <v>No flow run w/ aging</v>
      </c>
      <c r="E133" s="784">
        <f>'SAME R Results'!K97</f>
        <v>0</v>
      </c>
      <c r="F133" s="793">
        <f>'SAME R Results'!L97</f>
        <v>1.45</v>
      </c>
      <c r="G133" s="784">
        <f>'SAME R Results'!R97</f>
        <v>28.714285714285715</v>
      </c>
      <c r="H133" s="821">
        <f>'SAME R Results'!AR97</f>
        <v>0.94950894999999991</v>
      </c>
      <c r="I133" s="821">
        <f>'SAME R Results'!AS97</f>
        <v>0</v>
      </c>
      <c r="J133" s="821">
        <f>'SAME R Results'!AT97</f>
        <v>0</v>
      </c>
      <c r="K133" s="784">
        <f>'SAME R Results'!BD97</f>
        <v>547365.29240186652</v>
      </c>
      <c r="L133" s="784">
        <f>'SAME R Results'!BE97</f>
        <v>107.76767704558564</v>
      </c>
      <c r="M133" s="784">
        <f>'SAME R Results'!BF97</f>
        <v>5.3817715000000002E-2</v>
      </c>
      <c r="N133" s="784">
        <f>'SAME R Results'!BG97</f>
        <v>1.4903987499999997E-2</v>
      </c>
      <c r="O133" s="789"/>
      <c r="P133" s="784">
        <f>'SAME R Results'!BH97</f>
        <v>13.909621999999999</v>
      </c>
      <c r="Q133" s="817">
        <f>'SAME R Results'!BI97</f>
        <v>0.19688438149356463</v>
      </c>
      <c r="R133" s="817">
        <f>'SAME R Results'!BJ97</f>
        <v>0.28046085669391252</v>
      </c>
      <c r="S133" s="817">
        <f>'SAME R Results'!BL97</f>
        <v>3.6109608250812082</v>
      </c>
      <c r="T133" s="817">
        <f>'SAME R Results'!BM97</f>
        <v>1.8127147982276335</v>
      </c>
      <c r="U133" s="817">
        <f>'SAME R Results'!BN97</f>
        <v>0.16496080616084327</v>
      </c>
      <c r="V133" s="784">
        <f>'SAME R Results'!BR97</f>
        <v>107.76767704558564</v>
      </c>
      <c r="W133" s="1086">
        <f>'SAME R Results'!BZ97</f>
        <v>524.94478411670389</v>
      </c>
      <c r="X133" s="1777">
        <f>'SAME R Results'!CA97</f>
        <v>4.4466666666664878</v>
      </c>
      <c r="Y133" s="1777">
        <f>'SAME R Results'!CD97</f>
        <v>1.8768605397302102E-2</v>
      </c>
      <c r="Z133" s="1777"/>
      <c r="AA133" s="27"/>
    </row>
    <row r="134" spans="1:27" ht="16.5" hidden="1" customHeight="1" x14ac:dyDescent="0.2">
      <c r="A134" s="780">
        <v>2</v>
      </c>
      <c r="B134" s="785" t="str">
        <f>'SAME R Results'!B98</f>
        <v>Teflon</v>
      </c>
      <c r="C134" s="784" t="str">
        <f>'SAME R Results'!F98</f>
        <v>100a</v>
      </c>
      <c r="D134" s="785" t="str">
        <f>'SAME R Results'!G98</f>
        <v>aged</v>
      </c>
      <c r="E134" s="784">
        <f>'SAME R Results'!K98</f>
        <v>0</v>
      </c>
      <c r="F134" s="793">
        <f>'SAME R Results'!L98</f>
        <v>1.45</v>
      </c>
      <c r="G134" s="784">
        <f>'SAME R Results'!R98</f>
        <v>560.42857142857144</v>
      </c>
      <c r="H134" s="821">
        <f>'SAME R Results'!AR98</f>
        <v>0.94136045000000002</v>
      </c>
      <c r="I134" s="821">
        <f>'SAME R Results'!AS98</f>
        <v>0</v>
      </c>
      <c r="J134" s="821">
        <f>'SAME R Results'!AT98</f>
        <v>0</v>
      </c>
      <c r="K134" s="784">
        <f>'SAME R Results'!BD98</f>
        <v>392836.80301108205</v>
      </c>
      <c r="L134" s="784">
        <f>'SAME R Results'!BE98</f>
        <v>90.366661536283615</v>
      </c>
      <c r="M134" s="784">
        <f>'SAME R Results'!BF98</f>
        <v>6.8405250000000001E-2</v>
      </c>
      <c r="N134" s="784">
        <f>'SAME R Results'!BG98</f>
        <v>1.85432325E-2</v>
      </c>
      <c r="O134" s="789"/>
      <c r="P134" s="784">
        <f>'SAME R Results'!BH98</f>
        <v>13.407902000000002</v>
      </c>
      <c r="Q134" s="817">
        <f>'SAME R Results'!BI98</f>
        <v>0.23003613929149694</v>
      </c>
      <c r="R134" s="817">
        <f>'SAME R Results'!BJ98</f>
        <v>0.30943952466942082</v>
      </c>
      <c r="S134" s="817">
        <f>'SAME R Results'!BL98</f>
        <v>3.6889603794807622</v>
      </c>
      <c r="T134" s="817">
        <f>'SAME R Results'!BM98</f>
        <v>1.7238191080253453</v>
      </c>
      <c r="U134" s="817">
        <f>'SAME R Results'!BN98</f>
        <v>0.19833812927809957</v>
      </c>
      <c r="V134" s="784">
        <f>'SAME R Results'!BR98</f>
        <v>90.366661536283615</v>
      </c>
      <c r="W134" s="1086">
        <f>'SAME R Results'!BZ98</f>
        <v>524.94478411670389</v>
      </c>
      <c r="X134" s="1777">
        <f>'SAME R Results'!CA98</f>
        <v>4.4466666666664878</v>
      </c>
      <c r="Y134" s="1777">
        <f>'SAME R Results'!CD98</f>
        <v>1.8091621889056202E-2</v>
      </c>
      <c r="Z134" s="1777"/>
      <c r="AA134" s="27"/>
    </row>
    <row r="135" spans="1:27" ht="16.5" hidden="1" customHeight="1" x14ac:dyDescent="0.2">
      <c r="A135" s="780">
        <v>2</v>
      </c>
      <c r="B135" s="785" t="str">
        <f>'SAME R Results'!B99</f>
        <v>Kapton</v>
      </c>
      <c r="C135" s="784">
        <f>'SAME R Results'!F99</f>
        <v>101</v>
      </c>
      <c r="D135" s="785" t="str">
        <f>'SAME R Results'!G99</f>
        <v>No flow run w/ aging</v>
      </c>
      <c r="E135" s="784">
        <f>'SAME R Results'!K99</f>
        <v>0</v>
      </c>
      <c r="F135" s="793">
        <f>'SAME R Results'!L99</f>
        <v>1.48</v>
      </c>
      <c r="G135" s="784">
        <f>'SAME R Results'!R99</f>
        <v>29.428571428571427</v>
      </c>
      <c r="H135" s="821">
        <f>'SAME R Results'!AR99</f>
        <v>2.7684004999999998</v>
      </c>
      <c r="I135" s="821">
        <f>'SAME R Results'!AS99</f>
        <v>0</v>
      </c>
      <c r="J135" s="821">
        <f>'SAME R Results'!AT99</f>
        <v>0</v>
      </c>
      <c r="K135" s="784">
        <f>'SAME R Results'!BD99</f>
        <v>277645.73872056679</v>
      </c>
      <c r="L135" s="784">
        <f>'SAME R Results'!BE99</f>
        <v>62.00566341405532</v>
      </c>
      <c r="M135" s="784">
        <f>'SAME R Results'!BF99</f>
        <v>0.21252439500000003</v>
      </c>
      <c r="N135" s="784">
        <f>'SAME R Results'!BG99</f>
        <v>5.7025892499999987E-2</v>
      </c>
      <c r="O135" s="789"/>
      <c r="P135" s="784">
        <f>'SAME R Results'!BH99</f>
        <v>8.5145175000000002</v>
      </c>
      <c r="Q135" s="817">
        <f>'SAME R Results'!BI99</f>
        <v>0.22332654446557226</v>
      </c>
      <c r="R135" s="817">
        <f>'SAME R Results'!BJ99</f>
        <v>0.34551005269730162</v>
      </c>
      <c r="S135" s="817">
        <f>'SAME R Results'!BL99</f>
        <v>3.7268052402687091</v>
      </c>
      <c r="T135" s="817">
        <f>'SAME R Results'!BM99</f>
        <v>1.9359452843564022</v>
      </c>
      <c r="U135" s="817">
        <f>'SAME R Results'!BN99</f>
        <v>0.17954783605894736</v>
      </c>
      <c r="V135" s="784">
        <f>'SAME R Results'!BR99</f>
        <v>62.00566341405532</v>
      </c>
      <c r="W135" s="1086">
        <f>'SAME R Results'!BZ99</f>
        <v>578.19370520881728</v>
      </c>
      <c r="X135" s="1777">
        <f>'SAME R Results'!CA99</f>
        <v>1.2966666666666127</v>
      </c>
      <c r="Y135" s="1777">
        <f>'SAME R Results'!CD99</f>
        <v>3.9398795629821695E-2</v>
      </c>
      <c r="Z135" s="1777"/>
      <c r="AA135" s="27"/>
    </row>
    <row r="136" spans="1:27" ht="16.5" hidden="1" customHeight="1" x14ac:dyDescent="0.2">
      <c r="A136" s="780">
        <v>2</v>
      </c>
      <c r="B136" s="785" t="str">
        <f>'SAME R Results'!B100</f>
        <v>Kapton</v>
      </c>
      <c r="C136" s="784" t="str">
        <f>'SAME R Results'!F100</f>
        <v>101a</v>
      </c>
      <c r="D136" s="785" t="str">
        <f>'SAME R Results'!G100</f>
        <v>aged</v>
      </c>
      <c r="E136" s="784">
        <f>'SAME R Results'!K100</f>
        <v>0</v>
      </c>
      <c r="F136" s="793">
        <f>'SAME R Results'!L100</f>
        <v>1.48</v>
      </c>
      <c r="G136" s="784">
        <f>'SAME R Results'!R100</f>
        <v>560.57142857142856</v>
      </c>
      <c r="H136" s="821">
        <f>'SAME R Results'!AR100</f>
        <v>2.4593499999999997</v>
      </c>
      <c r="I136" s="821">
        <f>'SAME R Results'!AS100</f>
        <v>0</v>
      </c>
      <c r="J136" s="821">
        <f>'SAME R Results'!AT100</f>
        <v>0</v>
      </c>
      <c r="K136" s="784">
        <f>'SAME R Results'!BD100</f>
        <v>253109.83922102317</v>
      </c>
      <c r="L136" s="784">
        <f>'SAME R Results'!BE100</f>
        <v>59.146924907156333</v>
      </c>
      <c r="M136" s="784">
        <f>'SAME R Results'!BF100</f>
        <v>0.21377568</v>
      </c>
      <c r="N136" s="784">
        <f>'SAME R Results'!BG100</f>
        <v>5.8727256249999978E-2</v>
      </c>
      <c r="O136" s="789"/>
      <c r="P136" s="784">
        <f>'SAME R Results'!BH100</f>
        <v>8.1544950000000007</v>
      </c>
      <c r="Q136" s="817">
        <f>'SAME R Results'!BI100</f>
        <v>0.23368086001393035</v>
      </c>
      <c r="R136" s="817">
        <f>'SAME R Results'!BJ100</f>
        <v>0.35123708057095632</v>
      </c>
      <c r="S136" s="817">
        <f>'SAME R Results'!BL100</f>
        <v>3.6401441792200204</v>
      </c>
      <c r="T136" s="817">
        <f>'SAME R Results'!BM100</f>
        <v>1.8933755883208117</v>
      </c>
      <c r="U136" s="817">
        <f>'SAME R Results'!BN100</f>
        <v>0.19060510757829099</v>
      </c>
      <c r="V136" s="784">
        <f>'SAME R Results'!BR100</f>
        <v>59.146924907156333</v>
      </c>
      <c r="W136" s="1086">
        <f>'SAME R Results'!BZ100</f>
        <v>578.19370520881728</v>
      </c>
      <c r="X136" s="1777">
        <f>'SAME R Results'!CA100</f>
        <v>1.2966666666666127</v>
      </c>
      <c r="Y136" s="1777">
        <f>'SAME R Results'!CD100</f>
        <v>3.7732881748073557E-2</v>
      </c>
      <c r="Z136" s="1777"/>
      <c r="AA136" s="27"/>
    </row>
    <row r="137" spans="1:27" ht="16.5" hidden="1" customHeight="1" x14ac:dyDescent="0.2">
      <c r="A137" s="780">
        <v>2</v>
      </c>
      <c r="B137" s="785" t="str">
        <f>'SAME R Results'!B101</f>
        <v>Kapton</v>
      </c>
      <c r="C137" s="784">
        <f>'SAME R Results'!F101</f>
        <v>102</v>
      </c>
      <c r="D137" s="785" t="str">
        <f>'SAME R Results'!G101</f>
        <v>No flow run w/ aging</v>
      </c>
      <c r="E137" s="784">
        <f>'SAME R Results'!K101</f>
        <v>0</v>
      </c>
      <c r="F137" s="793">
        <f>'SAME R Results'!L101</f>
        <v>1.48</v>
      </c>
      <c r="G137" s="784">
        <f>'SAME R Results'!R101</f>
        <v>27.571428571428573</v>
      </c>
      <c r="H137" s="821">
        <f>'SAME R Results'!AR101</f>
        <v>5.4696210000000018</v>
      </c>
      <c r="I137" s="821">
        <f>'SAME R Results'!AS101</f>
        <v>0</v>
      </c>
      <c r="J137" s="821">
        <f>'SAME R Results'!AT101</f>
        <v>0</v>
      </c>
      <c r="K137" s="784">
        <f>'SAME R Results'!BD101</f>
        <v>258123.09072398374</v>
      </c>
      <c r="L137" s="784">
        <f>'SAME R Results'!BE101</f>
        <v>78.526166726178445</v>
      </c>
      <c r="M137" s="784">
        <f>'SAME R Results'!BF101</f>
        <v>0.52612301000000006</v>
      </c>
      <c r="N137" s="784">
        <f>'SAME R Results'!BG101</f>
        <v>0.14265442249999999</v>
      </c>
      <c r="O137" s="789"/>
      <c r="P137" s="784">
        <f>'SAME R Results'!BH101</f>
        <v>17.270820000000001</v>
      </c>
      <c r="Q137" s="817">
        <f>'SAME R Results'!BI101</f>
        <v>0.30421984529136165</v>
      </c>
      <c r="R137" s="817">
        <f>'SAME R Results'!BJ101</f>
        <v>0.44812555565829937</v>
      </c>
      <c r="S137" s="817">
        <f>'SAME R Results'!BL101</f>
        <v>3.6880946330282898</v>
      </c>
      <c r="T137" s="817">
        <f>'SAME R Results'!BM101</f>
        <v>1.8633066199621118</v>
      </c>
      <c r="U137" s="817">
        <f>'SAME R Results'!BN101</f>
        <v>0.25065793411164244</v>
      </c>
      <c r="V137" s="784">
        <f>'SAME R Results'!BR101</f>
        <v>78.526166726178445</v>
      </c>
      <c r="W137" s="1086">
        <f>'SAME R Results'!BZ101</f>
        <v>578.7984573834824</v>
      </c>
      <c r="X137" s="1777">
        <f>'SAME R Results'!CA101</f>
        <v>1.4366666666666417</v>
      </c>
      <c r="Y137" s="1777">
        <f>'SAME R Results'!CD101</f>
        <v>7.2128714617170631E-2</v>
      </c>
      <c r="Z137" s="1777"/>
      <c r="AA137" s="27"/>
    </row>
    <row r="138" spans="1:27" ht="16.5" hidden="1" customHeight="1" x14ac:dyDescent="0.2">
      <c r="A138" s="780">
        <v>2</v>
      </c>
      <c r="B138" s="785" t="str">
        <f>'SAME R Results'!B102</f>
        <v>Kapton</v>
      </c>
      <c r="C138" s="784" t="str">
        <f>'SAME R Results'!F102</f>
        <v>102a</v>
      </c>
      <c r="D138" s="785" t="str">
        <f>'SAME R Results'!G102</f>
        <v>aged</v>
      </c>
      <c r="E138" s="784">
        <f>'SAME R Results'!K102</f>
        <v>0</v>
      </c>
      <c r="F138" s="793">
        <f>'SAME R Results'!L102</f>
        <v>1.48</v>
      </c>
      <c r="G138" s="784">
        <f>'SAME R Results'!R102</f>
        <v>562.71428571428567</v>
      </c>
      <c r="H138" s="821">
        <f>'SAME R Results'!AR102</f>
        <v>5.1269247619047622</v>
      </c>
      <c r="I138" s="821">
        <f>'SAME R Results'!AS102</f>
        <v>0</v>
      </c>
      <c r="J138" s="821">
        <f>'SAME R Results'!AT102</f>
        <v>0</v>
      </c>
      <c r="K138" s="784">
        <f>'SAME R Results'!BD102</f>
        <v>211761.04779864493</v>
      </c>
      <c r="L138" s="784">
        <f>'SAME R Results'!BE102</f>
        <v>69.806300393142521</v>
      </c>
      <c r="M138" s="784">
        <f>'SAME R Results'!BF102</f>
        <v>0.48804425714285721</v>
      </c>
      <c r="N138" s="784">
        <f>'SAME R Results'!BG102</f>
        <v>0.12664430398809529</v>
      </c>
      <c r="O138" s="789"/>
      <c r="P138" s="784">
        <f>'SAME R Results'!BH102</f>
        <v>15.329957142857143</v>
      </c>
      <c r="Q138" s="817">
        <f>'SAME R Results'!BI102</f>
        <v>0.32964655737592746</v>
      </c>
      <c r="R138" s="817">
        <f>'SAME R Results'!BJ102</f>
        <v>0.460047454751769</v>
      </c>
      <c r="S138" s="817">
        <f>'SAME R Results'!BL102</f>
        <v>3.8536613315726695</v>
      </c>
      <c r="T138" s="817">
        <f>'SAME R Results'!BM102</f>
        <v>1.7812740254848882</v>
      </c>
      <c r="U138" s="817">
        <f>'SAME R Results'!BN102</f>
        <v>0.27904323668687664</v>
      </c>
      <c r="V138" s="784">
        <f>'SAME R Results'!BR102</f>
        <v>69.806300393142521</v>
      </c>
      <c r="W138" s="1086">
        <f>'SAME R Results'!BZ102</f>
        <v>578.7984573834824</v>
      </c>
      <c r="X138" s="1777">
        <f>'SAME R Results'!CA102</f>
        <v>1.4366666666666417</v>
      </c>
      <c r="Y138" s="1777">
        <f>'SAME R Results'!CD102</f>
        <v>6.402302287040218E-2</v>
      </c>
      <c r="Z138" s="1777"/>
      <c r="AA138" s="27"/>
    </row>
    <row r="139" spans="1:27" ht="16.5" hidden="1" customHeight="1" x14ac:dyDescent="0.2">
      <c r="A139" s="780">
        <v>2</v>
      </c>
      <c r="B139" s="785" t="str">
        <f>'SAME R Results'!B104</f>
        <v>Silicone</v>
      </c>
      <c r="C139" s="784">
        <f>'SAME R Results'!F104</f>
        <v>103</v>
      </c>
      <c r="D139" s="785" t="str">
        <f>'SAME R Results'!G104</f>
        <v>low flow run w/ aging</v>
      </c>
      <c r="E139" s="784">
        <f>'SAME R Results'!K104</f>
        <v>1</v>
      </c>
      <c r="F139" s="793">
        <f>'SAME R Results'!L104</f>
        <v>1.35</v>
      </c>
      <c r="G139" s="784">
        <f>'SAME R Results'!R104</f>
        <v>47.714285714285715</v>
      </c>
      <c r="H139" s="821">
        <f>'SAME R Results'!AR104</f>
        <v>6.2606215000000001</v>
      </c>
      <c r="I139" s="821">
        <f>'SAME R Results'!AS104</f>
        <v>0</v>
      </c>
      <c r="J139" s="821">
        <f>'SAME R Results'!AT104</f>
        <v>0</v>
      </c>
      <c r="K139" s="784">
        <f>'SAME R Results'!BD104</f>
        <v>312096.9919050613</v>
      </c>
      <c r="L139" s="784">
        <f>'SAME R Results'!BE104</f>
        <v>121.59461504277496</v>
      </c>
      <c r="M139" s="784">
        <f>'SAME R Results'!BF104</f>
        <v>4.7561933868386106</v>
      </c>
      <c r="N139" s="784">
        <f>'SAME R Results'!BG104</f>
        <v>1.2594530999111959</v>
      </c>
      <c r="O139" s="789"/>
      <c r="P139" s="784">
        <f>'SAME R Results'!BH104</f>
        <v>103.66063754039537</v>
      </c>
      <c r="Q139" s="817">
        <f>'SAME R Results'!BI104</f>
        <v>0.38960521311196605</v>
      </c>
      <c r="R139" s="817">
        <f>'SAME R Results'!BJ104</f>
        <v>0.88994066860296439</v>
      </c>
      <c r="S139" s="817">
        <f>'SAME R Results'!BL104</f>
        <v>3.7763957920894158</v>
      </c>
      <c r="T139" s="817">
        <f>'SAME R Results'!BM104</f>
        <v>2.4814842980856899</v>
      </c>
      <c r="U139" s="817">
        <f>'SAME R Results'!BN104</f>
        <v>0.25778438811066695</v>
      </c>
      <c r="V139" s="784">
        <f>'SAME R Results'!BR104</f>
        <v>121.59461504277496</v>
      </c>
      <c r="W139" s="1086">
        <f>'SAME R Results'!BZ104</f>
        <v>381.50843411618837</v>
      </c>
      <c r="X139" s="1777">
        <f>'SAME R Results'!CA104</f>
        <v>2.8599999999999737</v>
      </c>
      <c r="Y139" s="1777">
        <f>'SAME R Results'!CD104</f>
        <v>0.21746986896586643</v>
      </c>
      <c r="Z139" s="1777"/>
      <c r="AA139" s="27"/>
    </row>
    <row r="140" spans="1:27" ht="16.5" hidden="1" customHeight="1" x14ac:dyDescent="0.2">
      <c r="A140" s="780">
        <v>2</v>
      </c>
      <c r="B140" s="785" t="str">
        <f>'SAME R Results'!B105</f>
        <v>Silicone</v>
      </c>
      <c r="C140" s="784" t="str">
        <f>'SAME R Results'!F105</f>
        <v>103a</v>
      </c>
      <c r="D140" s="785" t="str">
        <f>'SAME R Results'!G105</f>
        <v>aged</v>
      </c>
      <c r="E140" s="784">
        <f>'SAME R Results'!K105</f>
        <v>1</v>
      </c>
      <c r="F140" s="793">
        <f>'SAME R Results'!L105</f>
        <v>1.35</v>
      </c>
      <c r="G140" s="784">
        <f>'SAME R Results'!R105</f>
        <v>619</v>
      </c>
      <c r="H140" s="821">
        <f>'SAME R Results'!AR105</f>
        <v>6.2601764999999991</v>
      </c>
      <c r="I140" s="821">
        <f>'SAME R Results'!AS105</f>
        <v>0</v>
      </c>
      <c r="J140" s="821">
        <f>'SAME R Results'!AT105</f>
        <v>0</v>
      </c>
      <c r="K140" s="784">
        <f>'SAME R Results'!BD105</f>
        <v>293202.85419679346</v>
      </c>
      <c r="L140" s="784">
        <f>'SAME R Results'!BE105</f>
        <v>130.00855832868439</v>
      </c>
      <c r="M140" s="784">
        <f>'SAME R Results'!BF105</f>
        <v>4.7043451370904972</v>
      </c>
      <c r="N140" s="784">
        <f>'SAME R Results'!BG105</f>
        <v>1.2240901585401425</v>
      </c>
      <c r="O140" s="789"/>
      <c r="P140" s="784">
        <f>'SAME R Results'!BH105</f>
        <v>93.025149253985816</v>
      </c>
      <c r="Q140" s="817">
        <f>'SAME R Results'!BI105</f>
        <v>0.44340822903935495</v>
      </c>
      <c r="R140" s="817">
        <f>'SAME R Results'!BJ105</f>
        <v>0.87645646736377714</v>
      </c>
      <c r="S140" s="817">
        <f>'SAME R Results'!BL105</f>
        <v>3.8431361483217286</v>
      </c>
      <c r="T140" s="817">
        <f>'SAME R Results'!BM105</f>
        <v>2.2829472231124459</v>
      </c>
      <c r="U140" s="817">
        <f>'SAME R Results'!BN105</f>
        <v>0.31538457450106333</v>
      </c>
      <c r="V140" s="784">
        <f>'SAME R Results'!BR105</f>
        <v>130.00855832868439</v>
      </c>
      <c r="W140" s="1086">
        <f>'SAME R Results'!BZ105</f>
        <v>381.50843411618837</v>
      </c>
      <c r="X140" s="1777">
        <f>'SAME R Results'!CA105</f>
        <v>2.8599999999999737</v>
      </c>
      <c r="Y140" s="1777">
        <f>'SAME R Results'!CD105</f>
        <v>0.19515765577759445</v>
      </c>
      <c r="Z140" s="1777"/>
      <c r="AA140" s="27"/>
    </row>
    <row r="141" spans="1:27" ht="16.5" hidden="1" customHeight="1" x14ac:dyDescent="0.2">
      <c r="A141" s="780">
        <v>2</v>
      </c>
      <c r="B141" s="785" t="str">
        <f>'SAME R Results'!B106</f>
        <v>Silicone</v>
      </c>
      <c r="C141" s="784">
        <f>'SAME R Results'!F106</f>
        <v>104</v>
      </c>
      <c r="D141" s="785" t="str">
        <f>'SAME R Results'!G106</f>
        <v>No flow run w/ aging</v>
      </c>
      <c r="E141" s="784">
        <f>'SAME R Results'!K106</f>
        <v>0</v>
      </c>
      <c r="F141" s="793">
        <f>'SAME R Results'!L106</f>
        <v>1.35</v>
      </c>
      <c r="G141" s="784">
        <f>'SAME R Results'!R106</f>
        <v>50.571428571428569</v>
      </c>
      <c r="H141" s="821">
        <f>'SAME R Results'!AR106</f>
        <v>6.2529599999999999</v>
      </c>
      <c r="I141" s="821">
        <f>'SAME R Results'!AS106</f>
        <v>0</v>
      </c>
      <c r="J141" s="821">
        <f>'SAME R Results'!AT106</f>
        <v>0</v>
      </c>
      <c r="K141" s="784">
        <f>'SAME R Results'!BD106</f>
        <v>161835.03759638718</v>
      </c>
      <c r="L141" s="784">
        <f>'SAME R Results'!BE106</f>
        <v>152.1066060136182</v>
      </c>
      <c r="M141" s="784">
        <f>'SAME R Results'!BF106</f>
        <v>6.7707304279384832</v>
      </c>
      <c r="N141" s="784">
        <f>'SAME R Results'!BG106</f>
        <v>1.8460594643041344</v>
      </c>
      <c r="O141" s="789"/>
      <c r="P141" s="784">
        <f>'SAME R Results'!BH106</f>
        <v>137.42237072527996</v>
      </c>
      <c r="Q141" s="817">
        <f>'SAME R Results'!BI106</f>
        <v>0.93988674067582656</v>
      </c>
      <c r="R141" s="817">
        <f>'SAME R Results'!BJ106</f>
        <v>1.2168804592172662</v>
      </c>
      <c r="S141" s="817">
        <f>'SAME R Results'!BL106</f>
        <v>3.6676664857546646</v>
      </c>
      <c r="T141" s="817">
        <f>'SAME R Results'!BM106</f>
        <v>1.6623278381210085</v>
      </c>
      <c r="U141" s="817">
        <f>'SAME R Results'!BN106</f>
        <v>0.82601764712833703</v>
      </c>
      <c r="V141" s="784">
        <f>'SAME R Results'!BR106</f>
        <v>152.1066060136182</v>
      </c>
      <c r="W141" s="1086">
        <f>'SAME R Results'!BZ106</f>
        <v>335.53181792685871</v>
      </c>
      <c r="X141" s="1777">
        <f>'SAME R Results'!CA106</f>
        <v>3.9700000000001401</v>
      </c>
      <c r="Y141" s="1777">
        <f>'SAME R Results'!CD106</f>
        <v>0.207691240390844</v>
      </c>
      <c r="Z141" s="1777"/>
      <c r="AA141" s="27"/>
    </row>
    <row r="142" spans="1:27" s="11" customFormat="1" ht="16.5" hidden="1" customHeight="1" x14ac:dyDescent="0.2">
      <c r="A142" s="780">
        <v>2</v>
      </c>
      <c r="B142" s="785" t="str">
        <f>'SAME R Results'!B107</f>
        <v>Silicone</v>
      </c>
      <c r="C142" s="784" t="str">
        <f>'SAME R Results'!F107</f>
        <v>104a</v>
      </c>
      <c r="D142" s="785" t="str">
        <f>'SAME R Results'!G107</f>
        <v>aged</v>
      </c>
      <c r="E142" s="784">
        <f>'SAME R Results'!K107</f>
        <v>0</v>
      </c>
      <c r="F142" s="793">
        <f>'SAME R Results'!L107</f>
        <v>1.35</v>
      </c>
      <c r="G142" s="784">
        <f>'SAME R Results'!R107</f>
        <v>636.14285714285711</v>
      </c>
      <c r="H142" s="821">
        <f>'SAME R Results'!AR107</f>
        <v>6.2513584999999985</v>
      </c>
      <c r="I142" s="821">
        <f>'SAME R Results'!AS107</f>
        <v>0</v>
      </c>
      <c r="J142" s="821">
        <f>'SAME R Results'!AT107</f>
        <v>0</v>
      </c>
      <c r="K142" s="784">
        <f>'SAME R Results'!BD107</f>
        <v>144873.32405044511</v>
      </c>
      <c r="L142" s="784">
        <f>'SAME R Results'!BE107</f>
        <v>159.74285125148558</v>
      </c>
      <c r="M142" s="784">
        <f>'SAME R Results'!BF107</f>
        <v>5.9374594452505498</v>
      </c>
      <c r="N142" s="784">
        <f>'SAME R Results'!BG107</f>
        <v>1.5596775845127868</v>
      </c>
      <c r="O142" s="809"/>
      <c r="P142" s="784">
        <f>'SAME R Results'!BH107</f>
        <v>118.35054019742921</v>
      </c>
      <c r="Q142" s="817">
        <f>'SAME R Results'!BI107</f>
        <v>1.1026381309223143</v>
      </c>
      <c r="R142" s="817">
        <f>'SAME R Results'!BJ107</f>
        <v>1.2012873282774046</v>
      </c>
      <c r="S142" s="817">
        <f>'SAME R Results'!BL107</f>
        <v>3.8068505338590843</v>
      </c>
      <c r="T142" s="817">
        <f>'SAME R Results'!BM107</f>
        <v>1.3400747238642703</v>
      </c>
      <c r="U142" s="817">
        <f>'SAME R Results'!BN107</f>
        <v>1.0563943322697535</v>
      </c>
      <c r="V142" s="784">
        <f>'SAME R Results'!BR107</f>
        <v>159.74285125148558</v>
      </c>
      <c r="W142" s="1086">
        <f>'SAME R Results'!BZ107</f>
        <v>335.53181792685871</v>
      </c>
      <c r="X142" s="1777">
        <f>'SAME R Results'!CA107</f>
        <v>3.9700000000001401</v>
      </c>
      <c r="Y142" s="1777">
        <f>'SAME R Results'!CD107</f>
        <v>0.17886731515983631</v>
      </c>
      <c r="Z142" s="1777"/>
      <c r="AA142" s="27"/>
    </row>
    <row r="143" spans="1:27" ht="16.5" hidden="1" customHeight="1" x14ac:dyDescent="0.2">
      <c r="A143" s="780">
        <v>2</v>
      </c>
      <c r="B143" s="785" t="str">
        <f>'SAME R Results'!B108</f>
        <v>Teflon</v>
      </c>
      <c r="C143" s="784">
        <f>'SAME R Results'!F108</f>
        <v>105</v>
      </c>
      <c r="D143" s="785" t="str">
        <f>'SAME R Results'!G108</f>
        <v>No flow run w/ aging</v>
      </c>
      <c r="E143" s="784">
        <f>'SAME R Results'!K108</f>
        <v>0</v>
      </c>
      <c r="F143" s="793">
        <f>'SAME R Results'!L108</f>
        <v>1.45</v>
      </c>
      <c r="G143" s="784">
        <f>'SAME R Results'!R108</f>
        <v>24.142857142857142</v>
      </c>
      <c r="H143" s="821">
        <f>'SAME R Results'!AR108</f>
        <v>0.72790545000000006</v>
      </c>
      <c r="I143" s="821">
        <f>'SAME R Results'!AS108</f>
        <v>0</v>
      </c>
      <c r="J143" s="821">
        <f>'SAME R Results'!AT108</f>
        <v>0</v>
      </c>
      <c r="K143" s="784">
        <f>'SAME R Results'!BD108</f>
        <v>195396.75079555667</v>
      </c>
      <c r="L143" s="784">
        <f>'SAME R Results'!BE108</f>
        <v>33.687000501383118</v>
      </c>
      <c r="M143" s="784">
        <f>'SAME R Results'!BF108</f>
        <v>3.7796030000000001E-2</v>
      </c>
      <c r="N143" s="784">
        <f>'SAME R Results'!BG108</f>
        <v>9.2544512499999967E-3</v>
      </c>
      <c r="O143" s="789"/>
      <c r="P143" s="784">
        <f>'SAME R Results'!BH108</f>
        <v>6.4358019999999989</v>
      </c>
      <c r="Q143" s="817">
        <f>'SAME R Results'!BI108</f>
        <v>0.17240307407480779</v>
      </c>
      <c r="R143" s="817">
        <f>'SAME R Results'!BJ108</f>
        <v>0.30578863797657757</v>
      </c>
      <c r="S143" s="817">
        <f>'SAME R Results'!BL108</f>
        <v>4.0840919660147339</v>
      </c>
      <c r="T143" s="817">
        <f>'SAME R Results'!BM108</f>
        <v>2.1318850131134703</v>
      </c>
      <c r="U143" s="817">
        <f>'SAME R Results'!BN108</f>
        <v>0.1294514250758422</v>
      </c>
      <c r="V143" s="784">
        <f>'SAME R Results'!BR108</f>
        <v>33.687000501383118</v>
      </c>
      <c r="W143" s="1086">
        <f>'SAME R Results'!BZ108</f>
        <v>527.87656862261747</v>
      </c>
      <c r="X143" s="1777">
        <f>'SAME R Results'!CA108</f>
        <v>0.7499999999999174</v>
      </c>
      <c r="Y143" s="1777">
        <f>'SAME R Results'!CD108</f>
        <v>5.1486416000005662E-2</v>
      </c>
      <c r="Z143" s="1777"/>
      <c r="AA143" s="27"/>
    </row>
    <row r="144" spans="1:27" ht="16.5" hidden="1" customHeight="1" x14ac:dyDescent="0.2">
      <c r="A144" s="780">
        <v>2</v>
      </c>
      <c r="B144" s="785" t="str">
        <f>'SAME R Results'!B109</f>
        <v>Teflon</v>
      </c>
      <c r="C144" s="784" t="str">
        <f>'SAME R Results'!F109</f>
        <v>105a</v>
      </c>
      <c r="D144" s="785" t="str">
        <f>'SAME R Results'!G109</f>
        <v>aged</v>
      </c>
      <c r="E144" s="784">
        <f>'SAME R Results'!K109</f>
        <v>0</v>
      </c>
      <c r="F144" s="793">
        <f>'SAME R Results'!L109</f>
        <v>1.45</v>
      </c>
      <c r="G144" s="784">
        <f>'SAME R Results'!R109</f>
        <v>558.71428571428567</v>
      </c>
      <c r="H144" s="821">
        <f>'SAME R Results'!AR109</f>
        <v>0.69680799999999998</v>
      </c>
      <c r="I144" s="821">
        <f>'SAME R Results'!AS109</f>
        <v>0</v>
      </c>
      <c r="J144" s="821">
        <f>'SAME R Results'!AT109</f>
        <v>0</v>
      </c>
      <c r="K144" s="784">
        <f>'SAME R Results'!BD109</f>
        <v>146578.22949047992</v>
      </c>
      <c r="L144" s="784">
        <f>'SAME R Results'!BE109</f>
        <v>23.76915243829556</v>
      </c>
      <c r="M144" s="784">
        <f>'SAME R Results'!BF109</f>
        <v>3.6941525000000003E-2</v>
      </c>
      <c r="N144" s="784">
        <f>'SAME R Results'!BG109</f>
        <v>9.056092499999998E-3</v>
      </c>
      <c r="O144" s="789"/>
      <c r="P144" s="784">
        <f>'SAME R Results'!BH109</f>
        <v>5.7427730000000015</v>
      </c>
      <c r="Q144" s="817">
        <f>'SAME R Results'!BI109</f>
        <v>0.16216018245628583</v>
      </c>
      <c r="R144" s="817">
        <f>'SAME R Results'!BJ109</f>
        <v>0.32399896662237215</v>
      </c>
      <c r="S144" s="817">
        <f>'SAME R Results'!BL109</f>
        <v>4.0791903351252223</v>
      </c>
      <c r="T144" s="817">
        <f>'SAME R Results'!BM109</f>
        <v>2.2978156464703408</v>
      </c>
      <c r="U144" s="817">
        <f>'SAME R Results'!BN109</f>
        <v>0.11472142264367631</v>
      </c>
      <c r="V144" s="784">
        <f>'SAME R Results'!BR109</f>
        <v>23.76915243829556</v>
      </c>
      <c r="W144" s="1086">
        <f>'SAME R Results'!BZ109</f>
        <v>527.87656862261747</v>
      </c>
      <c r="X144" s="1777">
        <f>'SAME R Results'!CA109</f>
        <v>0.7499999999999174</v>
      </c>
      <c r="Y144" s="1777">
        <f>'SAME R Results'!CD109</f>
        <v>4.5942184000005076E-2</v>
      </c>
      <c r="Z144" s="1777"/>
      <c r="AA144" s="27"/>
    </row>
    <row r="145" spans="1:93" ht="16.5" hidden="1" customHeight="1" x14ac:dyDescent="0.2">
      <c r="A145" s="780">
        <v>2</v>
      </c>
      <c r="B145" s="785" t="str">
        <f>'SAME R Results'!B110</f>
        <v>Lampwick</v>
      </c>
      <c r="C145" s="784">
        <f>'SAME R Results'!F110</f>
        <v>106</v>
      </c>
      <c r="D145" s="785" t="str">
        <f>'SAME R Results'!G110</f>
        <v>No flow run w/ aging</v>
      </c>
      <c r="E145" s="784">
        <f>'SAME R Results'!K110</f>
        <v>0</v>
      </c>
      <c r="F145" s="793">
        <f>'SAME R Results'!L110</f>
        <v>1.28</v>
      </c>
      <c r="G145" s="784">
        <f>'SAME R Results'!R110</f>
        <v>29.714285714285715</v>
      </c>
      <c r="H145" s="821">
        <f>'SAME R Results'!AR110</f>
        <v>6.2560419999999999</v>
      </c>
      <c r="I145" s="821">
        <f>'SAME R Results'!AS110</f>
        <v>0</v>
      </c>
      <c r="J145" s="821">
        <f>'SAME R Results'!AT110</f>
        <v>0</v>
      </c>
      <c r="K145" s="784">
        <f>'SAME R Results'!BD110</f>
        <v>107516.96149531422</v>
      </c>
      <c r="L145" s="784">
        <f>'SAME R Results'!BE110</f>
        <v>47.564685690088332</v>
      </c>
      <c r="M145" s="784">
        <f>'SAME R Results'!BF110</f>
        <v>0.79522721499999971</v>
      </c>
      <c r="N145" s="784">
        <f>'SAME R Results'!BG110</f>
        <v>0.20453255250000008</v>
      </c>
      <c r="O145" s="789"/>
      <c r="P145" s="784">
        <f>'SAME R Results'!BH110</f>
        <v>12.131364</v>
      </c>
      <c r="Q145" s="817">
        <f>'SAME R Results'!BI110</f>
        <v>0.44239239119644658</v>
      </c>
      <c r="R145" s="817">
        <f>'SAME R Results'!BJ110</f>
        <v>0.59953058438413609</v>
      </c>
      <c r="S145" s="817">
        <f>'SAME R Results'!BL110</f>
        <v>3.8880227390698576</v>
      </c>
      <c r="T145" s="817">
        <f>'SAME R Results'!BM110</f>
        <v>1.7355361204504993</v>
      </c>
      <c r="U145" s="817">
        <f>'SAME R Results'!BN110</f>
        <v>0.38001942957695506</v>
      </c>
      <c r="V145" s="784">
        <f>'SAME R Results'!BR110</f>
        <v>47.564685690088332</v>
      </c>
      <c r="W145" s="1086">
        <f>'SAME R Results'!BZ110</f>
        <v>296.85201609236873</v>
      </c>
      <c r="X145" s="1777">
        <f>'SAME R Results'!CA110</f>
        <v>2.9300000000000992</v>
      </c>
      <c r="Y145" s="1777">
        <f>'SAME R Results'!CD110</f>
        <v>2.48423836177466E-2</v>
      </c>
      <c r="Z145" s="1777"/>
      <c r="AA145" s="27"/>
    </row>
    <row r="146" spans="1:93" s="4" customFormat="1" ht="16.5" hidden="1" customHeight="1" x14ac:dyDescent="0.2">
      <c r="A146" s="780">
        <v>2</v>
      </c>
      <c r="B146" s="785" t="str">
        <f>'SAME R Results'!B111</f>
        <v>Lampwick</v>
      </c>
      <c r="C146" s="784" t="str">
        <f>'SAME R Results'!F111</f>
        <v>106a</v>
      </c>
      <c r="D146" s="785" t="str">
        <f>'SAME R Results'!G111</f>
        <v>aged</v>
      </c>
      <c r="E146" s="784">
        <f>'SAME R Results'!K111</f>
        <v>0</v>
      </c>
      <c r="F146" s="793">
        <f>'SAME R Results'!L111</f>
        <v>1.28</v>
      </c>
      <c r="G146" s="784">
        <f>'SAME R Results'!R111</f>
        <v>558.28571428571433</v>
      </c>
      <c r="H146" s="821">
        <f>'SAME R Results'!AR111</f>
        <v>6.2467810000000012</v>
      </c>
      <c r="I146" s="821">
        <f>'SAME R Results'!AS111</f>
        <v>0</v>
      </c>
      <c r="J146" s="821">
        <f>'SAME R Results'!AT111</f>
        <v>0</v>
      </c>
      <c r="K146" s="784">
        <f>'SAME R Results'!BD111</f>
        <v>97001.378207353002</v>
      </c>
      <c r="L146" s="784">
        <f>'SAME R Results'!BE111</f>
        <v>39.072658769889138</v>
      </c>
      <c r="M146" s="784">
        <f>'SAME R Results'!BF111</f>
        <v>0.70729056500000009</v>
      </c>
      <c r="N146" s="784">
        <f>'SAME R Results'!BG111</f>
        <v>0.17888259500000001</v>
      </c>
      <c r="O146" s="808"/>
      <c r="P146" s="784">
        <f>'SAME R Results'!BH111</f>
        <v>10.791703999999999</v>
      </c>
      <c r="Q146" s="817">
        <f>'SAME R Results'!BI111</f>
        <v>0.40280519196713138</v>
      </c>
      <c r="R146" s="817">
        <f>'SAME R Results'!BJ111</f>
        <v>0.59672078557518438</v>
      </c>
      <c r="S146" s="817">
        <f>'SAME R Results'!BL111</f>
        <v>3.9539373017257495</v>
      </c>
      <c r="T146" s="817">
        <f>'SAME R Results'!BM111</f>
        <v>1.8717880227738097</v>
      </c>
      <c r="U146" s="817">
        <f>'SAME R Results'!BN111</f>
        <v>0.3309459012244117</v>
      </c>
      <c r="V146" s="784">
        <f>'SAME R Results'!BR111</f>
        <v>39.072658769889138</v>
      </c>
      <c r="W146" s="1086">
        <f>'SAME R Results'!BZ111</f>
        <v>296.85201609236873</v>
      </c>
      <c r="X146" s="1777">
        <f>'SAME R Results'!CA111</f>
        <v>2.9300000000000992</v>
      </c>
      <c r="Y146" s="1777">
        <f>'SAME R Results'!CD111</f>
        <v>2.2099052559726214E-2</v>
      </c>
      <c r="Z146" s="1777"/>
      <c r="AA146" s="28"/>
    </row>
    <row r="147" spans="1:93" ht="16.5" hidden="1" customHeight="1" x14ac:dyDescent="0.2">
      <c r="A147" s="780">
        <v>2</v>
      </c>
      <c r="B147" s="785" t="str">
        <f>'SAME R Results'!B112</f>
        <v>Pyrell</v>
      </c>
      <c r="C147" s="784">
        <f>'SAME R Results'!F112</f>
        <v>107</v>
      </c>
      <c r="D147" s="785" t="str">
        <f>'SAME R Results'!G112</f>
        <v>Low flow run w/ aging</v>
      </c>
      <c r="E147" s="784">
        <f>'SAME R Results'!K112</f>
        <v>1</v>
      </c>
      <c r="F147" s="793">
        <f>'SAME R Results'!L112</f>
        <v>1.23</v>
      </c>
      <c r="G147" s="784">
        <f>'SAME R Results'!R112</f>
        <v>32</v>
      </c>
      <c r="H147" s="821">
        <f>'SAME R Results'!AR112</f>
        <v>6.2564994999999985</v>
      </c>
      <c r="I147" s="821">
        <f>'SAME R Results'!AS112</f>
        <v>0</v>
      </c>
      <c r="J147" s="821">
        <f>'SAME R Results'!AT112</f>
        <v>0</v>
      </c>
      <c r="K147" s="784">
        <f>'SAME R Results'!BD112</f>
        <v>206018.55669814753</v>
      </c>
      <c r="L147" s="784">
        <f>'SAME R Results'!BE112</f>
        <v>53.439569317905381</v>
      </c>
      <c r="M147" s="784">
        <f>'SAME R Results'!BF112</f>
        <v>2.5745938350210387</v>
      </c>
      <c r="N147" s="784">
        <f>'SAME R Results'!BG112</f>
        <v>0.76668107279214215</v>
      </c>
      <c r="O147" s="789"/>
      <c r="P147" s="784">
        <f>'SAME R Results'!BH112</f>
        <v>84.672703734474837</v>
      </c>
      <c r="Q147" s="817">
        <f>'SAME R Results'!BI112</f>
        <v>0.25939201873064038</v>
      </c>
      <c r="R147" s="817">
        <f>'SAME R Results'!BJ112</f>
        <v>0.92245705141344825</v>
      </c>
      <c r="S147" s="817">
        <f>'SAME R Results'!BL112</f>
        <v>3.3581027710058611</v>
      </c>
      <c r="T147" s="817">
        <f>'SAME R Results'!BM112</f>
        <v>3.0844272302867841</v>
      </c>
      <c r="U147" s="817">
        <f>'SAME R Results'!BN112</f>
        <v>0.13755039317404683</v>
      </c>
      <c r="V147" s="784">
        <f>'SAME R Results'!BR112</f>
        <v>53.439569317905381</v>
      </c>
      <c r="W147" s="1086">
        <f>'SAME R Results'!BZ112</f>
        <v>245.41410083875152</v>
      </c>
      <c r="X147" s="1777">
        <f>'SAME R Results'!CA112</f>
        <v>0.52000000000002045</v>
      </c>
      <c r="Y147" s="1777">
        <f>'SAME R Results'!CD112</f>
        <v>0.97699273539774811</v>
      </c>
      <c r="Z147" s="1777"/>
      <c r="AA147" s="27"/>
    </row>
    <row r="148" spans="1:93" ht="16.5" hidden="1" customHeight="1" x14ac:dyDescent="0.2">
      <c r="A148" s="780">
        <v>2</v>
      </c>
      <c r="B148" s="785" t="str">
        <f>'SAME R Results'!B113</f>
        <v>Pyrell</v>
      </c>
      <c r="C148" s="784" t="str">
        <f>'SAME R Results'!F113</f>
        <v>107a</v>
      </c>
      <c r="D148" s="785" t="str">
        <f>'SAME R Results'!G113</f>
        <v>aged</v>
      </c>
      <c r="E148" s="784">
        <f>'SAME R Results'!K113</f>
        <v>1</v>
      </c>
      <c r="F148" s="793">
        <f>'SAME R Results'!L113</f>
        <v>1.23</v>
      </c>
      <c r="G148" s="784">
        <f>'SAME R Results'!R113</f>
        <v>558.71428571428567</v>
      </c>
      <c r="H148" s="821">
        <f>'SAME R Results'!AR113</f>
        <v>6.2575835</v>
      </c>
      <c r="I148" s="821">
        <f>'SAME R Results'!AS113</f>
        <v>0</v>
      </c>
      <c r="J148" s="821">
        <f>'SAME R Results'!AT113</f>
        <v>0</v>
      </c>
      <c r="K148" s="784">
        <f>'SAME R Results'!BD113</f>
        <v>192866.11921982534</v>
      </c>
      <c r="L148" s="784">
        <f>'SAME R Results'!BE113</f>
        <v>54.401223630766857</v>
      </c>
      <c r="M148" s="784">
        <f>'SAME R Results'!BF113</f>
        <v>2.5255440396033637</v>
      </c>
      <c r="N148" s="784">
        <f>'SAME R Results'!BG113</f>
        <v>0.76453624454255564</v>
      </c>
      <c r="O148" s="789"/>
      <c r="P148" s="784">
        <f>'SAME R Results'!BH113</f>
        <v>82.032518989165652</v>
      </c>
      <c r="Q148" s="817">
        <f>'SAME R Results'!BI113</f>
        <v>0.28206729025724481</v>
      </c>
      <c r="R148" s="817">
        <f>'SAME R Results'!BJ113</f>
        <v>0.9330619825160229</v>
      </c>
      <c r="S148" s="817">
        <f>'SAME R Results'!BL113</f>
        <v>3.3033673127092498</v>
      </c>
      <c r="T148" s="817">
        <f>'SAME R Results'!BM113</f>
        <v>2.9854989123443998</v>
      </c>
      <c r="U148" s="817">
        <f>'SAME R Results'!BN113</f>
        <v>0.15508644552312029</v>
      </c>
      <c r="V148" s="784">
        <f>'SAME R Results'!BR113</f>
        <v>54.401223630766857</v>
      </c>
      <c r="W148" s="1086">
        <f>'SAME R Results'!BZ113</f>
        <v>245.41410083875152</v>
      </c>
      <c r="X148" s="1777">
        <f>'SAME R Results'!CA113</f>
        <v>0.52000000000002045</v>
      </c>
      <c r="Y148" s="1777">
        <f>'SAME R Results'!CD113</f>
        <v>0.94652906525956648</v>
      </c>
      <c r="Z148" s="1777"/>
      <c r="AA148" s="27"/>
    </row>
    <row r="149" spans="1:93" ht="16.5" hidden="1" customHeight="1" x14ac:dyDescent="0.2">
      <c r="A149" s="780">
        <v>2</v>
      </c>
      <c r="B149" s="785" t="str">
        <f>'SAME R Results'!B114</f>
        <v>Kapton</v>
      </c>
      <c r="C149" s="784">
        <f>'SAME R Results'!F114</f>
        <v>108</v>
      </c>
      <c r="D149" s="785" t="str">
        <f>'SAME R Results'!G114</f>
        <v>Low flow run w/ aging</v>
      </c>
      <c r="E149" s="784">
        <f>'SAME R Results'!K114</f>
        <v>1</v>
      </c>
      <c r="F149" s="793">
        <f>'SAME R Results'!L114</f>
        <v>1.48</v>
      </c>
      <c r="G149" s="784">
        <f>'SAME R Results'!R114</f>
        <v>29.571428571428573</v>
      </c>
      <c r="H149" s="821">
        <f>'SAME R Results'!AR114</f>
        <v>4.6021415000000001</v>
      </c>
      <c r="I149" s="821">
        <f>'SAME R Results'!AS114</f>
        <v>0</v>
      </c>
      <c r="J149" s="821">
        <f>'SAME R Results'!AT114</f>
        <v>0</v>
      </c>
      <c r="K149" s="784">
        <f>'SAME R Results'!BD114</f>
        <v>495068.20928105974</v>
      </c>
      <c r="L149" s="784">
        <f>'SAME R Results'!BE114</f>
        <v>66.67123351132058</v>
      </c>
      <c r="M149" s="784">
        <f>'SAME R Results'!BF114</f>
        <v>0.39344790499999993</v>
      </c>
      <c r="N149" s="784">
        <f>'SAME R Results'!BG114</f>
        <v>0.11017607625</v>
      </c>
      <c r="O149" s="789"/>
      <c r="P149" s="784">
        <f>'SAME R Results'!BH114</f>
        <v>14.916892499999999</v>
      </c>
      <c r="Q149" s="817">
        <f>'SAME R Results'!BI114</f>
        <v>0.1346708034598724</v>
      </c>
      <c r="R149" s="817">
        <f>'SAME R Results'!BJ114</f>
        <v>0.34348579768208154</v>
      </c>
      <c r="S149" s="817">
        <f>'SAME R Results'!BL114</f>
        <v>3.5710829282686487</v>
      </c>
      <c r="T149" s="817">
        <f>'SAME R Results'!BM114</f>
        <v>2.6317062440357741</v>
      </c>
      <c r="U149" s="817">
        <f>'SAME R Results'!BN114</f>
        <v>8.432489020675428E-2</v>
      </c>
      <c r="V149" s="784">
        <f>'SAME R Results'!BR114</f>
        <v>66.67123351132058</v>
      </c>
      <c r="W149" s="1086">
        <f>'SAME R Results'!BZ114</f>
        <v>579.39177547442239</v>
      </c>
      <c r="X149" s="1777">
        <f>'SAME R Results'!CA114</f>
        <v>1.3933333333333575</v>
      </c>
      <c r="Y149" s="1777">
        <f>'SAME R Results'!CD114</f>
        <v>6.4235422248802715E-2</v>
      </c>
      <c r="Z149" s="1777"/>
      <c r="AA149" s="27"/>
    </row>
    <row r="150" spans="1:93" ht="16.5" hidden="1" customHeight="1" x14ac:dyDescent="0.2">
      <c r="A150" s="780">
        <v>2</v>
      </c>
      <c r="B150" s="785" t="str">
        <f>'SAME R Results'!B115</f>
        <v>Kapton</v>
      </c>
      <c r="C150" s="784" t="str">
        <f>'SAME R Results'!F115</f>
        <v>108a</v>
      </c>
      <c r="D150" s="785" t="str">
        <f>'SAME R Results'!G115</f>
        <v>aged</v>
      </c>
      <c r="E150" s="784">
        <f>'SAME R Results'!K115</f>
        <v>1</v>
      </c>
      <c r="F150" s="793">
        <f>'SAME R Results'!L115</f>
        <v>1.48</v>
      </c>
      <c r="G150" s="784">
        <f>'SAME R Results'!R115</f>
        <v>559.71428571428567</v>
      </c>
      <c r="H150" s="821">
        <f>'SAME R Results'!AR115</f>
        <v>4.4236300000000002</v>
      </c>
      <c r="I150" s="821">
        <f>'SAME R Results'!AS115</f>
        <v>0</v>
      </c>
      <c r="J150" s="821">
        <f>'SAME R Results'!AT115</f>
        <v>0</v>
      </c>
      <c r="K150" s="784">
        <f>'SAME R Results'!BD115</f>
        <v>451723.46541728929</v>
      </c>
      <c r="L150" s="784">
        <f>'SAME R Results'!BE115</f>
        <v>65.498293038665565</v>
      </c>
      <c r="M150" s="784">
        <f>'SAME R Results'!BF115</f>
        <v>0.42219548000000001</v>
      </c>
      <c r="N150" s="784">
        <f>'SAME R Results'!BG115</f>
        <v>0.12251278875</v>
      </c>
      <c r="O150" s="789"/>
      <c r="P150" s="784">
        <f>'SAME R Results'!BH115</f>
        <v>14.5329075</v>
      </c>
      <c r="Q150" s="817">
        <f>'SAME R Results'!BI115</f>
        <v>0.14499643709710786</v>
      </c>
      <c r="R150" s="817">
        <f>'SAME R Results'!BJ115</f>
        <v>0.35107316171962338</v>
      </c>
      <c r="S150" s="817">
        <f>'SAME R Results'!BL115</f>
        <v>3.4461339449347896</v>
      </c>
      <c r="T150" s="817">
        <f>'SAME R Results'!BM115</f>
        <v>2.5609148057473199</v>
      </c>
      <c r="U150" s="817">
        <f>'SAME R Results'!BN115</f>
        <v>9.3183105678405501E-2</v>
      </c>
      <c r="V150" s="784">
        <f>'SAME R Results'!BR115</f>
        <v>65.498293038665565</v>
      </c>
      <c r="W150" s="1086">
        <f>'SAME R Results'!BZ115</f>
        <v>579.39177547442239</v>
      </c>
      <c r="X150" s="1777">
        <f>'SAME R Results'!CA115</f>
        <v>1.3933333333333575</v>
      </c>
      <c r="Y150" s="1777">
        <f>'SAME R Results'!CD115</f>
        <v>6.2581898325357765E-2</v>
      </c>
      <c r="Z150" s="1777"/>
      <c r="AA150" s="27"/>
    </row>
    <row r="151" spans="1:93" ht="16.5" customHeight="1" x14ac:dyDescent="0.2">
      <c r="A151" s="780">
        <v>2</v>
      </c>
      <c r="B151" s="836" t="str">
        <f>'SAME R Results'!B117</f>
        <v>Silicone</v>
      </c>
      <c r="C151" s="784">
        <f>'SAME R Results'!F117</f>
        <v>109</v>
      </c>
      <c r="D151" s="785" t="str">
        <f>'SAME R Results'!G117</f>
        <v>low flow run w STS</v>
      </c>
      <c r="E151" s="784">
        <f>'SAME R Results'!K117</f>
        <v>2</v>
      </c>
      <c r="F151" s="793">
        <f>'SAME R Results'!L117</f>
        <v>1.35</v>
      </c>
      <c r="G151" s="784">
        <f>'SAME R Results'!R117</f>
        <v>28.142857142857142</v>
      </c>
      <c r="H151" s="821">
        <f>'SAME R Results'!AR117</f>
        <v>6.2771294999999991</v>
      </c>
      <c r="I151" s="821">
        <f>'SAME R Results'!AS117</f>
        <v>4.556986666666667</v>
      </c>
      <c r="J151" s="821">
        <f>'SAME R Results'!AT117</f>
        <v>5.1367805000000004</v>
      </c>
      <c r="K151" s="2067">
        <f>'SAME R Results'!BD117</f>
        <v>1994125.8786545112</v>
      </c>
      <c r="L151" s="784">
        <f>'SAME R Results'!BE117</f>
        <v>512.45177318923925</v>
      </c>
      <c r="M151" s="784">
        <f>'SAME R Results'!BF117</f>
        <v>0</v>
      </c>
      <c r="N151" s="784">
        <f>'SAME R Results'!BG117</f>
        <v>0</v>
      </c>
      <c r="O151" s="789"/>
      <c r="P151" s="784">
        <f>'SAME R Results'!BH117</f>
        <v>150.921491760213</v>
      </c>
      <c r="Q151" s="817">
        <f>'SAME R Results'!BI117</f>
        <v>0.25698065436822065</v>
      </c>
      <c r="R151" s="817">
        <f>'SAME R Results'!BJ117</f>
        <v>0.5435662238110599</v>
      </c>
      <c r="S151" s="817">
        <f>'SAME R Results'!BL117</f>
        <v>0</v>
      </c>
      <c r="T151" s="817">
        <f>'SAME R Results'!BM117</f>
        <v>2.3762769205137761</v>
      </c>
      <c r="U151" s="817">
        <f>'SAME R Results'!BN117</f>
        <v>0.17669506280256947</v>
      </c>
      <c r="V151" s="784">
        <f>'SAME R Results'!BR117</f>
        <v>512.45177318923925</v>
      </c>
      <c r="W151" s="1086">
        <f>'SAME R Results'!BZ117</f>
        <v>382.57380885286187</v>
      </c>
      <c r="X151" s="1777">
        <f>'SAME R Results'!CA117</f>
        <v>2.8799999999999937</v>
      </c>
      <c r="Y151" s="1777">
        <f>'SAME R Results'!CD117</f>
        <v>0.31441977450044445</v>
      </c>
      <c r="Z151" s="1777">
        <f t="shared" ref="Z151:Z152" si="5">J151-I151</f>
        <v>0.57979383333333345</v>
      </c>
      <c r="AA151" s="27"/>
    </row>
    <row r="152" spans="1:93" ht="16.5" customHeight="1" x14ac:dyDescent="0.25">
      <c r="A152" s="778">
        <v>1</v>
      </c>
      <c r="B152" s="779" t="str">
        <f>'SAME1 Flight Tests 8-27-09'!B29</f>
        <v>Teflon</v>
      </c>
      <c r="C152" s="779">
        <f>'SAME1 Flight Tests 8-27-09'!E29</f>
        <v>25</v>
      </c>
      <c r="D152" s="779" t="str">
        <f>'SAME1 Flight Tests 8-27-09'!F29</f>
        <v>Air flow down</v>
      </c>
      <c r="E152" s="779">
        <f>'SAME1 Flight Tests 8-27-09'!L29</f>
        <v>4</v>
      </c>
      <c r="F152" s="804">
        <f>'SAME1 Flight Tests 8-27-09'!M29</f>
        <v>1.4450000000000001</v>
      </c>
      <c r="G152" s="805">
        <f>'SAME1 Flight Tests 8-27-09'!Q29</f>
        <v>33.5</v>
      </c>
      <c r="H152" s="820">
        <f>'SAME1 Flight Tests 8-27-09'!Z29</f>
        <v>1.6403656500000001</v>
      </c>
      <c r="I152" s="820">
        <f>'SAME1 Flight Tests 8-27-09'!AA29</f>
        <v>4.5407105000000003</v>
      </c>
      <c r="J152" s="1971">
        <v>5.133</v>
      </c>
      <c r="K152" s="2066">
        <f>'SAME1 Flight Tests 8-27-09'!AK29</f>
        <v>1737804.3083343599</v>
      </c>
      <c r="L152" s="805">
        <f>'SAME1 Flight Tests 8-27-09'!AL29</f>
        <v>232.37147658869438</v>
      </c>
      <c r="M152" s="806"/>
      <c r="N152" s="805"/>
      <c r="O152" s="806"/>
      <c r="P152" s="805">
        <f>'SAME1 Flight Tests 8-27-09'!AM29</f>
        <v>54.644314000000008</v>
      </c>
      <c r="Q152" s="816">
        <f>'SAME1 Flight Tests 8-27-09'!AP29</f>
        <v>0.13371556018952235</v>
      </c>
      <c r="R152" s="816">
        <f>'SAME1 Flight Tests 8-27-09'!AQ29</f>
        <v>0.30215438008227241</v>
      </c>
      <c r="S152" s="816"/>
      <c r="T152" s="816">
        <f>'SAME1 Flight Tests 8-27-09'!AS29</f>
        <v>2.4667392237221515</v>
      </c>
      <c r="U152" s="816">
        <f>'SAME1 Flight Tests 8-27-09'!AT29</f>
        <v>8.895256485759552E-2</v>
      </c>
      <c r="V152" s="806"/>
      <c r="W152" s="805">
        <f>'SAME1 Flight Tests 8-27-09'!BH29</f>
        <v>516.30303768525073</v>
      </c>
      <c r="X152" s="1804">
        <f>'SAME1 Flight Tests 8-27-09'!BI29</f>
        <v>1.6299999999999093</v>
      </c>
      <c r="Y152" s="1804">
        <f>'SAME1 Flight Tests 8-27-09'!BL29</f>
        <v>0.20114471411044066</v>
      </c>
      <c r="Z152" s="1777">
        <f t="shared" si="5"/>
        <v>0.59228949999999969</v>
      </c>
      <c r="AA152" s="26"/>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row>
    <row r="153" spans="1:93" ht="16.5" hidden="1" customHeight="1" x14ac:dyDescent="0.2">
      <c r="A153" s="780">
        <v>2</v>
      </c>
      <c r="B153" s="785" t="str">
        <f>'SAME R Results'!B119</f>
        <v>Teflon</v>
      </c>
      <c r="C153" s="784">
        <f>'SAME R Results'!F119</f>
        <v>111</v>
      </c>
      <c r="D153" s="785" t="str">
        <f>'SAME R Results'!G119</f>
        <v>low flow run w STS</v>
      </c>
      <c r="E153" s="784">
        <f>'SAME R Results'!K119</f>
        <v>2</v>
      </c>
      <c r="F153" s="793">
        <f>'SAME R Results'!L119</f>
        <v>1.45</v>
      </c>
      <c r="G153" s="784">
        <f>'SAME R Results'!R119</f>
        <v>42.571428571428569</v>
      </c>
      <c r="H153" s="821">
        <f>'SAME R Results'!AR119</f>
        <v>4.0240935000000002</v>
      </c>
      <c r="I153" s="821">
        <f>'SAME R Results'!AS119</f>
        <v>8.3923319999999984E-4</v>
      </c>
      <c r="J153" s="821">
        <f>'SAME R Results'!AT119</f>
        <v>5.0353989999999999E-4</v>
      </c>
      <c r="K153" s="784">
        <f>'SAME R Results'!BD119</f>
        <v>1333768.9444362801</v>
      </c>
      <c r="L153" s="784">
        <f>'SAME R Results'!BE119</f>
        <v>367.17168120282838</v>
      </c>
      <c r="M153" s="784">
        <f>'SAME R Results'!BF119</f>
        <v>0</v>
      </c>
      <c r="N153" s="784">
        <f>'SAME R Results'!BG119</f>
        <v>0</v>
      </c>
      <c r="O153" s="789"/>
      <c r="P153" s="784">
        <f>'SAME R Results'!BH119</f>
        <v>71.923708999999988</v>
      </c>
      <c r="Q153" s="817">
        <f>'SAME R Results'!BI119</f>
        <v>0.27528882175166719</v>
      </c>
      <c r="R153" s="817">
        <f>'SAME R Results'!BJ119</f>
        <v>0.3604043772501847</v>
      </c>
      <c r="S153" s="817">
        <f>'SAME R Results'!BL119</f>
        <v>0</v>
      </c>
      <c r="T153" s="817">
        <f>'SAME R Results'!BM119</f>
        <v>1.680419088152735</v>
      </c>
      <c r="U153" s="817">
        <f>'SAME R Results'!BN119</f>
        <v>0.24059568656859387</v>
      </c>
      <c r="V153" s="784">
        <f>'SAME R Results'!BR119</f>
        <v>367.17168120282838</v>
      </c>
      <c r="W153" s="1086">
        <f>'SAME R Results'!BZ119</f>
        <v>528.55724747805561</v>
      </c>
      <c r="X153" s="1777">
        <f>'SAME R Results'!CA119</f>
        <v>9.9466666666667702</v>
      </c>
      <c r="Y153" s="1777">
        <f>'SAME R Results'!CD119</f>
        <v>4.338561534852501E-2</v>
      </c>
      <c r="Z153" s="1777"/>
      <c r="AA153" s="27"/>
    </row>
    <row r="154" spans="1:93" ht="16.5" customHeight="1" x14ac:dyDescent="0.25">
      <c r="A154" s="778">
        <v>1</v>
      </c>
      <c r="B154" s="779" t="str">
        <f>'SAME1 Flight Tests 8-27-09'!B33</f>
        <v>Teflon</v>
      </c>
      <c r="C154" s="779">
        <f>'SAME1 Flight Tests 8-27-09'!E33</f>
        <v>28</v>
      </c>
      <c r="D154" s="779" t="str">
        <f>'SAME1 Flight Tests 8-27-09'!F33</f>
        <v>Heat down</v>
      </c>
      <c r="E154" s="779">
        <f>'SAME1 Flight Tests 8-27-09'!L33</f>
        <v>8</v>
      </c>
      <c r="F154" s="804">
        <f>'SAME1 Flight Tests 8-27-09'!M33</f>
        <v>1.44</v>
      </c>
      <c r="G154" s="805">
        <f>'SAME1 Flight Tests 8-27-09'!Q33</f>
        <v>41.333333333333336</v>
      </c>
      <c r="H154" s="820">
        <f>'SAME1 Flight Tests 8-27-09'!Z33</f>
        <v>0.86352554999999975</v>
      </c>
      <c r="I154" s="820">
        <f>'SAME1 Flight Tests 8-27-09'!AA33</f>
        <v>4.6410369999999999</v>
      </c>
      <c r="J154" s="1971">
        <v>5.133</v>
      </c>
      <c r="K154" s="2066">
        <f>'SAME1 Flight Tests 8-27-09'!AK33</f>
        <v>1291855.5021625953</v>
      </c>
      <c r="L154" s="805">
        <f>'SAME1 Flight Tests 8-27-09'!AL33</f>
        <v>196.45114432072162</v>
      </c>
      <c r="M154" s="806"/>
      <c r="N154" s="805"/>
      <c r="O154" s="806"/>
      <c r="P154" s="805">
        <f>'SAME1 Flight Tests 8-27-09'!AM33</f>
        <v>12.972173999999997</v>
      </c>
      <c r="Q154" s="816">
        <f>'SAME1 Flight Tests 8-27-09'!AP33</f>
        <v>0.15206897674845057</v>
      </c>
      <c r="R154" s="816">
        <f>'SAME1 Flight Tests 8-27-09'!AQ33</f>
        <v>0.2066073251604415</v>
      </c>
      <c r="S154" s="816"/>
      <c r="T154" s="816">
        <f>'SAME1 Flight Tests 8-27-09'!AS33</f>
        <v>1.7395241455507557</v>
      </c>
      <c r="U154" s="816">
        <f>'SAME1 Flight Tests 8-27-09'!AT33</f>
        <v>0.13046321538133326</v>
      </c>
      <c r="V154" s="806"/>
      <c r="W154" s="805">
        <f>'SAME1 Flight Tests 8-27-09'!BH33</f>
        <v>511.74122532819257</v>
      </c>
      <c r="X154" s="1804">
        <f>'SAME1 Flight Tests 8-27-09'!BI33</f>
        <v>2.0999999999999908</v>
      </c>
      <c r="Y154" s="1804">
        <f>'SAME1 Flight Tests 8-27-09'!BL33</f>
        <v>3.7063354285714445E-2</v>
      </c>
      <c r="Z154" s="1777">
        <f>J154-I154</f>
        <v>0.49196300000000015</v>
      </c>
      <c r="AA154" s="26"/>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row>
    <row r="155" spans="1:93" ht="16.5" customHeight="1" x14ac:dyDescent="0.2">
      <c r="A155" s="780">
        <v>2</v>
      </c>
      <c r="B155" s="785" t="str">
        <f>'SAME R Results'!B38</f>
        <v>Teflon</v>
      </c>
      <c r="C155" s="784">
        <f>'SAME R Results'!F38</f>
        <v>69</v>
      </c>
      <c r="D155" s="785" t="str">
        <f>'SAME R Results'!G38</f>
        <v>High temp aged STS det</v>
      </c>
      <c r="E155" s="784">
        <f>'SAME R Results'!K38</f>
        <v>8.1</v>
      </c>
      <c r="F155" s="793">
        <f>'SAME R Results'!L38</f>
        <v>1.45</v>
      </c>
      <c r="G155" s="784">
        <f>'SAME R Results'!R38</f>
        <v>744.57142857142856</v>
      </c>
      <c r="H155" s="821">
        <f>'SAME R Results'!AR38</f>
        <v>5.0415189999999992</v>
      </c>
      <c r="I155" s="821">
        <f>'SAME R Results'!AS38</f>
        <v>4.6750034999999999</v>
      </c>
      <c r="J155" s="821">
        <f>'SAME R Results'!AT38</f>
        <v>5.1367965</v>
      </c>
      <c r="K155" s="2067">
        <f>'SAME R Results'!BD38</f>
        <v>840335.70495541021</v>
      </c>
      <c r="L155" s="784">
        <f>'SAME R Results'!BE38</f>
        <v>397.56403067241467</v>
      </c>
      <c r="M155" s="784">
        <f>'SAME R Results'!BF38</f>
        <v>0</v>
      </c>
      <c r="N155" s="784">
        <f>'SAME R Results'!BG38</f>
        <v>0</v>
      </c>
      <c r="O155" s="789"/>
      <c r="P155" s="784">
        <f>'SAME R Results'!BH38</f>
        <v>85.733099999999979</v>
      </c>
      <c r="Q155" s="817">
        <f>'SAME R Results'!BI38</f>
        <v>0.47310143830376716</v>
      </c>
      <c r="R155" s="817">
        <f>'SAME R Results'!BJ38</f>
        <v>0.44575012050849505</v>
      </c>
      <c r="S155" s="817">
        <f>'SAME R Results'!BL38</f>
        <v>0</v>
      </c>
      <c r="T155" s="817" t="e">
        <f>'SAME R Results'!BM38</f>
        <v>#NUM!</v>
      </c>
      <c r="U155" s="817" t="e">
        <f>'SAME R Results'!BN38</f>
        <v>#NUM!</v>
      </c>
      <c r="V155" s="784">
        <f>'SAME R Results'!BR38</f>
        <v>397.56403067241467</v>
      </c>
      <c r="W155" s="1086">
        <f>'SAME R Results'!BZ38</f>
        <v>527.99672644531518</v>
      </c>
      <c r="X155" s="1777">
        <f>'SAME R Results'!CA38</f>
        <v>0</v>
      </c>
      <c r="Y155" s="1777">
        <f>'SAME R Results'!CD38</f>
        <v>0</v>
      </c>
      <c r="Z155" s="1777">
        <f>J155-I155</f>
        <v>0.46179300000000012</v>
      </c>
      <c r="AA155" s="27"/>
    </row>
    <row r="156" spans="1:93" ht="16.5" customHeight="1" x14ac:dyDescent="0.2">
      <c r="A156" s="780">
        <v>2</v>
      </c>
      <c r="B156" s="785" t="str">
        <f>'SAME R Results'!B75</f>
        <v>Teflon</v>
      </c>
      <c r="C156" s="784">
        <f>'SAME R Results'!F75</f>
        <v>89</v>
      </c>
      <c r="D156" s="785" t="str">
        <f>'SAME R Results'!G75</f>
        <v>Baseline STS det</v>
      </c>
      <c r="E156" s="784">
        <f>'SAME R Results'!K75</f>
        <v>8.1</v>
      </c>
      <c r="F156" s="793">
        <f>'SAME R Results'!L75</f>
        <v>1.4450000000000001</v>
      </c>
      <c r="G156" s="784">
        <f>'SAME R Results'!R75</f>
        <v>31.285714285714285</v>
      </c>
      <c r="H156" s="821">
        <f>'SAME R Results'!AR75</f>
        <v>0.96562269999999994</v>
      </c>
      <c r="I156" s="821">
        <f>'SAME R Results'!AS75</f>
        <v>4.8666369999999999</v>
      </c>
      <c r="J156" s="821">
        <f>'SAME R Results'!AT75</f>
        <v>5.1071314999999995</v>
      </c>
      <c r="K156" s="2067">
        <f>'SAME R Results'!BD75</f>
        <v>2774308.1223761402</v>
      </c>
      <c r="L156" s="784">
        <f>'SAME R Results'!BE75</f>
        <v>152.83296312126674</v>
      </c>
      <c r="M156" s="784">
        <f>'SAME R Results'!BF75</f>
        <v>0</v>
      </c>
      <c r="N156" s="784">
        <f>'SAME R Results'!BG75</f>
        <v>0</v>
      </c>
      <c r="O156" s="789"/>
      <c r="P156" s="784">
        <f>'SAME R Results'!BH75</f>
        <v>11.074112999999995</v>
      </c>
      <c r="Q156" s="817">
        <f>'SAME R Results'!BI75</f>
        <v>5.5088676664496919E-2</v>
      </c>
      <c r="R156" s="817">
        <f>'SAME R Results'!BJ75</f>
        <v>0.15132510528359466</v>
      </c>
      <c r="S156" s="817">
        <f>'SAME R Results'!BL75</f>
        <v>0</v>
      </c>
      <c r="T156" s="817">
        <f>'SAME R Results'!BM75</f>
        <v>2.7325343174873762</v>
      </c>
      <c r="U156" s="817">
        <f>'SAME R Results'!BN75</f>
        <v>3.3238239856937329E-2</v>
      </c>
      <c r="V156" s="784">
        <f>'SAME R Results'!BR75</f>
        <v>152.83296312126674</v>
      </c>
      <c r="W156" s="1086">
        <f>'SAME R Results'!BZ75</f>
        <v>515.16984376150162</v>
      </c>
      <c r="X156" s="1777">
        <f>'SAME R Results'!CA75</f>
        <v>1.3300000000000534</v>
      </c>
      <c r="Y156" s="1777">
        <f>'SAME R Results'!CD75</f>
        <v>4.9958404511276172E-2</v>
      </c>
      <c r="Z156" s="1777">
        <f>J156-I156</f>
        <v>0.24049449999999961</v>
      </c>
      <c r="AA156" s="27"/>
    </row>
    <row r="157" spans="1:93" ht="23.25" x14ac:dyDescent="0.35">
      <c r="B157" s="752"/>
      <c r="C157" s="29"/>
      <c r="D157" s="751"/>
      <c r="E157" s="2104"/>
      <c r="F157" s="2104"/>
      <c r="G157" s="2104"/>
      <c r="H157" s="35"/>
      <c r="I157" s="35"/>
      <c r="J157" s="35"/>
      <c r="K157" s="35"/>
      <c r="L157" s="35"/>
      <c r="M157" s="35"/>
      <c r="N157" s="35"/>
      <c r="O157" s="35"/>
      <c r="P157" s="35"/>
      <c r="Q157" s="35"/>
      <c r="R157" s="35"/>
      <c r="S157" s="35"/>
      <c r="T157" s="35"/>
      <c r="U157" s="35"/>
      <c r="V157" s="35"/>
      <c r="W157" s="35"/>
      <c r="X157" s="929"/>
      <c r="Y157" s="929"/>
      <c r="Z157" s="929"/>
      <c r="AA157" s="27"/>
    </row>
    <row r="158" spans="1:93" ht="12.75" customHeight="1" x14ac:dyDescent="0.35">
      <c r="C158" s="24"/>
      <c r="D158" s="749"/>
      <c r="X158" s="1952"/>
      <c r="Y158" s="1952"/>
      <c r="Z158" s="1952"/>
      <c r="AA158" s="1953"/>
      <c r="AB158" s="1953"/>
    </row>
    <row r="159" spans="1:93" ht="27.75" customHeight="1" x14ac:dyDescent="0.35">
      <c r="C159" s="5"/>
      <c r="D159" s="749"/>
      <c r="X159" s="1952"/>
      <c r="Y159" s="1952"/>
      <c r="Z159" s="1952" t="s">
        <v>929</v>
      </c>
      <c r="AA159" s="1953"/>
      <c r="AB159" s="1953"/>
    </row>
    <row r="160" spans="1:93" ht="13.5" customHeight="1" x14ac:dyDescent="0.25"/>
    <row r="161" spans="2:93" ht="13.5" customHeight="1" x14ac:dyDescent="0.25"/>
    <row r="162" spans="2:93" ht="12.75" customHeight="1" x14ac:dyDescent="0.25"/>
    <row r="163" spans="2:93" ht="12.75" customHeight="1" x14ac:dyDescent="0.25"/>
    <row r="164" spans="2:93" ht="13.5" customHeight="1" x14ac:dyDescent="0.25"/>
    <row r="165" spans="2:93" ht="13.5" customHeight="1" x14ac:dyDescent="0.25"/>
    <row r="166" spans="2:93" s="762" customFormat="1" ht="12.75" customHeight="1" x14ac:dyDescent="0.25">
      <c r="B166" s="750"/>
      <c r="C166" s="4"/>
      <c r="D166" s="750"/>
      <c r="E166" s="3"/>
      <c r="F166" s="6"/>
      <c r="G166" s="6"/>
      <c r="H166" s="6"/>
      <c r="I166" s="6"/>
      <c r="J166" s="6"/>
      <c r="K166" s="6"/>
      <c r="L166" s="6"/>
      <c r="M166" s="6"/>
      <c r="N166" s="6"/>
      <c r="O166" s="6"/>
      <c r="P166" s="6"/>
      <c r="Q166" s="6"/>
      <c r="R166" s="6"/>
      <c r="S166" s="6"/>
      <c r="T166" s="6"/>
      <c r="U166" s="6"/>
      <c r="V166" s="6"/>
      <c r="W166" s="6"/>
      <c r="X166" s="930"/>
      <c r="Y166" s="930"/>
      <c r="Z166" s="930"/>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row>
    <row r="167" spans="2:93" s="762" customFormat="1" ht="12.75" customHeight="1" x14ac:dyDescent="0.25">
      <c r="B167" s="750"/>
      <c r="C167" s="4"/>
      <c r="D167" s="750"/>
      <c r="E167" s="3"/>
      <c r="F167" s="6"/>
      <c r="G167" s="6"/>
      <c r="H167" s="6"/>
      <c r="I167" s="6"/>
      <c r="J167" s="6"/>
      <c r="K167" s="6"/>
      <c r="L167" s="6"/>
      <c r="M167" s="6"/>
      <c r="N167" s="6"/>
      <c r="O167" s="6"/>
      <c r="P167" s="6"/>
      <c r="Q167" s="6"/>
      <c r="R167" s="6"/>
      <c r="S167" s="6"/>
      <c r="T167" s="6"/>
      <c r="U167" s="6"/>
      <c r="V167" s="6"/>
      <c r="W167" s="6"/>
      <c r="X167" s="930"/>
      <c r="Y167" s="930"/>
      <c r="Z167" s="930"/>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row>
    <row r="168" spans="2:93" s="762" customFormat="1" ht="12.75" customHeight="1" x14ac:dyDescent="0.25">
      <c r="B168" s="750"/>
      <c r="C168" s="4"/>
      <c r="D168" s="750"/>
      <c r="E168" s="3"/>
      <c r="F168" s="6"/>
      <c r="G168" s="6"/>
      <c r="H168" s="6"/>
      <c r="I168" s="6"/>
      <c r="J168" s="6"/>
      <c r="K168" s="6"/>
      <c r="L168" s="6"/>
      <c r="M168" s="6"/>
      <c r="N168" s="6"/>
      <c r="O168" s="6"/>
      <c r="P168" s="6"/>
      <c r="Q168" s="6"/>
      <c r="R168" s="6"/>
      <c r="S168" s="6"/>
      <c r="T168" s="6"/>
      <c r="U168" s="6"/>
      <c r="V168" s="6"/>
      <c r="W168" s="6"/>
      <c r="X168" s="930"/>
      <c r="Y168" s="930"/>
      <c r="Z168" s="930"/>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row>
    <row r="169" spans="2:93" s="762" customFormat="1" ht="13.5" customHeight="1" x14ac:dyDescent="0.25">
      <c r="B169" s="750"/>
      <c r="C169" s="4"/>
      <c r="D169" s="750"/>
      <c r="E169" s="3"/>
      <c r="F169" s="6"/>
      <c r="G169" s="6"/>
      <c r="H169" s="6"/>
      <c r="I169" s="6"/>
      <c r="J169" s="6"/>
      <c r="K169" s="6"/>
      <c r="L169" s="6"/>
      <c r="M169" s="6"/>
      <c r="N169" s="6"/>
      <c r="O169" s="6"/>
      <c r="P169" s="6"/>
      <c r="Q169" s="6"/>
      <c r="R169" s="6"/>
      <c r="S169" s="6"/>
      <c r="T169" s="6"/>
      <c r="U169" s="6"/>
      <c r="V169" s="6"/>
      <c r="W169" s="6"/>
      <c r="X169" s="930"/>
      <c r="Y169" s="930"/>
      <c r="Z169" s="930"/>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row>
    <row r="170" spans="2:93" s="762" customFormat="1" ht="13.5" customHeight="1" x14ac:dyDescent="0.25">
      <c r="B170" s="750"/>
      <c r="C170" s="4"/>
      <c r="D170" s="750"/>
      <c r="E170" s="3"/>
      <c r="F170" s="6"/>
      <c r="G170" s="6"/>
      <c r="H170" s="6"/>
      <c r="I170" s="6"/>
      <c r="J170" s="6"/>
      <c r="K170" s="6"/>
      <c r="L170" s="6"/>
      <c r="M170" s="6"/>
      <c r="N170" s="6"/>
      <c r="O170" s="6"/>
      <c r="P170" s="6"/>
      <c r="Q170" s="6"/>
      <c r="R170" s="6"/>
      <c r="S170" s="6"/>
      <c r="T170" s="6"/>
      <c r="U170" s="6"/>
      <c r="V170" s="6"/>
      <c r="W170" s="6"/>
      <c r="X170" s="930"/>
      <c r="Y170" s="930"/>
      <c r="Z170" s="930"/>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row>
    <row r="171" spans="2:93" s="762" customFormat="1" ht="12.75" customHeight="1" x14ac:dyDescent="0.25">
      <c r="B171" s="750"/>
      <c r="C171" s="4"/>
      <c r="D171" s="750"/>
      <c r="E171" s="3"/>
      <c r="F171" s="6"/>
      <c r="G171" s="6"/>
      <c r="H171" s="6"/>
      <c r="I171" s="6"/>
      <c r="J171" s="6"/>
      <c r="K171" s="6"/>
      <c r="L171" s="6"/>
      <c r="M171" s="6"/>
      <c r="N171" s="6"/>
      <c r="O171" s="6"/>
      <c r="P171" s="6"/>
      <c r="Q171" s="6"/>
      <c r="R171" s="6"/>
      <c r="S171" s="6"/>
      <c r="T171" s="6"/>
      <c r="U171" s="6"/>
      <c r="V171" s="6"/>
      <c r="W171" s="6"/>
      <c r="X171" s="930"/>
      <c r="Y171" s="930"/>
      <c r="Z171" s="930"/>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row>
    <row r="172" spans="2:93" s="762" customFormat="1" ht="12.75" customHeight="1" x14ac:dyDescent="0.25">
      <c r="B172" s="750"/>
      <c r="C172" s="4"/>
      <c r="D172" s="750"/>
      <c r="E172" s="3"/>
      <c r="F172" s="6"/>
      <c r="G172" s="6"/>
      <c r="H172" s="6"/>
      <c r="I172" s="6"/>
      <c r="J172" s="6"/>
      <c r="K172" s="6"/>
      <c r="L172" s="6"/>
      <c r="M172" s="6"/>
      <c r="N172" s="6"/>
      <c r="O172" s="6"/>
      <c r="P172" s="6"/>
      <c r="Q172" s="6"/>
      <c r="R172" s="6"/>
      <c r="S172" s="6"/>
      <c r="T172" s="6"/>
      <c r="U172" s="6"/>
      <c r="V172" s="6"/>
      <c r="W172" s="6"/>
      <c r="X172" s="1951" t="s">
        <v>933</v>
      </c>
      <c r="Y172" s="930"/>
      <c r="Z172" s="930"/>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row>
    <row r="173" spans="2:93" s="762" customFormat="1" ht="13.5" customHeight="1" x14ac:dyDescent="0.25">
      <c r="B173" s="750"/>
      <c r="C173" s="4"/>
      <c r="D173" s="750"/>
      <c r="E173" s="3"/>
      <c r="F173" s="6"/>
      <c r="G173" s="6"/>
      <c r="H173" s="6"/>
      <c r="I173" s="6"/>
      <c r="J173" s="6"/>
      <c r="K173" s="6"/>
      <c r="L173" s="6"/>
      <c r="M173" s="6"/>
      <c r="N173" s="6"/>
      <c r="O173" s="6"/>
      <c r="P173" s="6"/>
      <c r="Q173" s="6"/>
      <c r="R173" s="6"/>
      <c r="S173" s="6"/>
      <c r="T173" s="6"/>
      <c r="U173" s="6"/>
      <c r="V173" s="6"/>
      <c r="W173" s="6"/>
      <c r="X173" s="930"/>
      <c r="Y173" s="930"/>
      <c r="Z173" s="930"/>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row>
    <row r="174" spans="2:93" s="762" customFormat="1" ht="13.5" customHeight="1" x14ac:dyDescent="0.25">
      <c r="B174" s="750"/>
      <c r="C174" s="4"/>
      <c r="D174" s="750"/>
      <c r="E174" s="3"/>
      <c r="F174" s="6"/>
      <c r="G174" s="6"/>
      <c r="H174" s="6"/>
      <c r="I174" s="6"/>
      <c r="J174" s="6"/>
      <c r="K174" s="6"/>
      <c r="L174" s="6"/>
      <c r="M174" s="6"/>
      <c r="N174" s="6"/>
      <c r="O174" s="6"/>
      <c r="P174" s="6"/>
      <c r="Q174" s="6"/>
      <c r="R174" s="6"/>
      <c r="S174" s="6"/>
      <c r="T174" s="6"/>
      <c r="U174" s="6"/>
      <c r="V174" s="6"/>
      <c r="W174" s="6"/>
      <c r="X174" s="930"/>
      <c r="Y174" s="930"/>
      <c r="Z174" s="930"/>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row>
    <row r="175" spans="2:93" s="762" customFormat="1" ht="12.75" customHeight="1" x14ac:dyDescent="0.25">
      <c r="B175" s="750"/>
      <c r="C175" s="4"/>
      <c r="D175" s="750"/>
      <c r="E175" s="3"/>
      <c r="F175" s="6"/>
      <c r="G175" s="6"/>
      <c r="H175" s="6"/>
      <c r="I175" s="6"/>
      <c r="J175" s="6"/>
      <c r="K175" s="6"/>
      <c r="L175" s="6"/>
      <c r="M175" s="6"/>
      <c r="N175" s="6"/>
      <c r="O175" s="6"/>
      <c r="P175" s="6"/>
      <c r="Q175" s="6"/>
      <c r="R175" s="6"/>
      <c r="S175" s="6"/>
      <c r="T175" s="6"/>
      <c r="U175" s="6"/>
      <c r="V175" s="6"/>
      <c r="W175" s="6"/>
      <c r="X175" s="930"/>
      <c r="Y175" s="930"/>
      <c r="Z175" s="930"/>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row>
    <row r="176" spans="2:93" s="762" customFormat="1" ht="12.75" customHeight="1" x14ac:dyDescent="0.25">
      <c r="B176" s="750"/>
      <c r="C176" s="4"/>
      <c r="D176" s="750"/>
      <c r="E176" s="3"/>
      <c r="F176" s="6"/>
      <c r="G176" s="6"/>
      <c r="H176" s="6"/>
      <c r="I176" s="6"/>
      <c r="J176" s="6"/>
      <c r="K176" s="6"/>
      <c r="L176" s="6"/>
      <c r="M176" s="6"/>
      <c r="N176" s="6"/>
      <c r="O176" s="6"/>
      <c r="P176" s="6"/>
      <c r="Q176" s="6"/>
      <c r="R176" s="6"/>
      <c r="S176" s="6"/>
      <c r="T176" s="6"/>
      <c r="U176" s="6"/>
      <c r="V176" s="6"/>
      <c r="W176" s="6"/>
      <c r="X176" s="930"/>
      <c r="Y176" s="930"/>
      <c r="Z176" s="930"/>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row>
    <row r="177" spans="2:93" s="762" customFormat="1" ht="13.5" customHeight="1" x14ac:dyDescent="0.25">
      <c r="B177" s="750"/>
      <c r="C177" s="4"/>
      <c r="D177" s="750"/>
      <c r="E177" s="3"/>
      <c r="F177" s="6"/>
      <c r="G177" s="6"/>
      <c r="H177" s="6"/>
      <c r="I177" s="6"/>
      <c r="J177" s="6"/>
      <c r="K177" s="6"/>
      <c r="L177" s="6"/>
      <c r="M177" s="6"/>
      <c r="N177" s="6"/>
      <c r="O177" s="6"/>
      <c r="P177" s="6"/>
      <c r="Q177" s="6"/>
      <c r="R177" s="6"/>
      <c r="S177" s="6"/>
      <c r="T177" s="6"/>
      <c r="U177" s="6"/>
      <c r="V177" s="6"/>
      <c r="W177" s="6"/>
      <c r="X177" s="930"/>
      <c r="Y177" s="930"/>
      <c r="Z177" s="930"/>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row>
  </sheetData>
  <autoFilter ref="A2:CO156">
    <filterColumn colId="8">
      <filters>
        <filter val="4.15050"/>
        <filter val="4.20929"/>
        <filter val="4.24301"/>
        <filter val="4.27402"/>
        <filter val="4.32225"/>
        <filter val="4.39360"/>
        <filter val="4.41733"/>
        <filter val="4.50736"/>
        <filter val="4.54071"/>
        <filter val="4.54966"/>
        <filter val="4.55699"/>
        <filter val="4.55912"/>
        <filter val="4.57503"/>
        <filter val="4.57544"/>
        <filter val="4.57983"/>
        <filter val="4.61171"/>
        <filter val="4.61475"/>
        <filter val="4.64104"/>
        <filter val="4.66780"/>
        <filter val="4.67500"/>
        <filter val="4.82263"/>
        <filter val="4.86664"/>
        <filter val="4.89283"/>
        <filter val="4.90059"/>
        <filter val="4.95956"/>
        <filter val="5.13318"/>
      </filters>
    </filterColumn>
    <filterColumn colId="9">
      <filters blank="1">
        <filter val="5.05476"/>
        <filter val="5.09264"/>
        <filter val="5.10298"/>
        <filter val="5.10329"/>
        <filter val="5.10713"/>
        <filter val="5.10992"/>
        <filter val="5.11314"/>
        <filter val="5.11404"/>
        <filter val="5.12631"/>
        <filter val="5.13678"/>
        <filter val="5.13680"/>
        <filter val="5.14060"/>
        <filter val="5.14133"/>
        <filter val="5.14562"/>
        <filter val="5.15584"/>
        <filter val="5.17375"/>
      </filters>
    </filterColumn>
    <sortState ref="A3:CO156">
      <sortCondition ref="B2:B156"/>
    </sortState>
  </autoFilter>
  <mergeCells count="3">
    <mergeCell ref="B1:D1"/>
    <mergeCell ref="E1:F1"/>
    <mergeCell ref="E157:G157"/>
  </mergeCells>
  <conditionalFormatting sqref="C1:D2 C48:D1048576">
    <cfRule type="cellIs" dxfId="20" priority="1" operator="equal">
      <formula>0</formula>
    </cfRule>
  </conditionalFormatting>
  <printOptions gridLines="1"/>
  <pageMargins left="0.5" right="0.5" top="1" bottom="0.5" header="0.5" footer="0.5"/>
  <pageSetup paperSize="17" fitToWidth="3" fitToHeight="3" orientation="landscape" r:id="rId1"/>
  <headerFooter alignWithMargins="0">
    <oddFooter>&amp;L&amp;D&amp;C&amp;T&amp;R&amp;F</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CQ188"/>
  <sheetViews>
    <sheetView zoomScale="70" zoomScaleNormal="70" workbookViewId="0">
      <pane xSplit="8" ySplit="2" topLeftCell="AZ141" activePane="bottomRight" state="frozen"/>
      <selection pane="topRight" activeCell="I1" sqref="I1"/>
      <selection pane="bottomLeft" activeCell="A3" sqref="A3"/>
      <selection pane="bottomRight" activeCell="CL48" sqref="CL48"/>
    </sheetView>
  </sheetViews>
  <sheetFormatPr defaultRowHeight="15.75" x14ac:dyDescent="0.25"/>
  <cols>
    <col min="1" max="1" width="5" style="762" customWidth="1"/>
    <col min="2" max="2" width="8.42578125" style="3" customWidth="1"/>
    <col min="3" max="3" width="9.7109375" style="750" bestFit="1" customWidth="1"/>
    <col min="4" max="4" width="4.42578125" style="4" customWidth="1"/>
    <col min="5" max="5" width="6.85546875" style="4" customWidth="1"/>
    <col min="6" max="6" width="3.42578125" style="4" customWidth="1"/>
    <col min="7" max="7" width="5" style="4" bestFit="1" customWidth="1"/>
    <col min="8" max="8" width="39.85546875" style="750" bestFit="1" customWidth="1"/>
    <col min="9" max="9" width="6.42578125" style="3" customWidth="1"/>
    <col min="10" max="10" width="16.42578125" style="792" customWidth="1"/>
    <col min="11" max="11" width="4.5703125" style="3" customWidth="1"/>
    <col min="12" max="13" width="3.7109375" style="3" customWidth="1"/>
    <col min="14" max="14" width="4.7109375" style="3" customWidth="1"/>
    <col min="15" max="15" width="7.5703125" style="6" customWidth="1"/>
    <col min="16" max="16" width="4.7109375" style="6" customWidth="1"/>
    <col min="17" max="17" width="7.140625" style="6" customWidth="1"/>
    <col min="18" max="18" width="6.5703125" style="6" customWidth="1"/>
    <col min="19" max="19" width="7.140625" style="6" customWidth="1"/>
    <col min="20" max="21" width="6.85546875" style="6" customWidth="1"/>
    <col min="22" max="22" width="7.140625" style="6" customWidth="1"/>
    <col min="23" max="23" width="10.28515625" style="6" customWidth="1"/>
    <col min="24" max="28" width="5.28515625" style="6" customWidth="1"/>
    <col min="29" max="29" width="7.28515625" style="6" customWidth="1"/>
    <col min="30" max="30" width="4.85546875" style="6" customWidth="1"/>
    <col min="31" max="31" width="6.42578125" style="6" customWidth="1"/>
    <col min="32" max="32" width="5.28515625" style="6" customWidth="1"/>
    <col min="33" max="33" width="10.85546875" style="6" customWidth="1"/>
    <col min="34" max="34" width="8" style="815" customWidth="1"/>
    <col min="35" max="35" width="10.28515625" style="6" customWidth="1"/>
    <col min="36" max="37" width="7.140625" style="6" customWidth="1"/>
    <col min="38" max="38" width="4.5703125" style="6" customWidth="1"/>
    <col min="39" max="39" width="5" style="6" customWidth="1"/>
    <col min="40" max="40" width="9" style="6" customWidth="1"/>
    <col min="41" max="41" width="5" style="6" customWidth="1"/>
    <col min="42" max="42" width="8.42578125" style="6" customWidth="1"/>
    <col min="43" max="43" width="5" style="6" customWidth="1"/>
    <col min="44" max="44" width="10.28515625" style="6" customWidth="1"/>
    <col min="45" max="45" width="9.5703125" style="6" customWidth="1"/>
    <col min="46" max="47" width="9.7109375" style="6" customWidth="1"/>
    <col min="48" max="49" width="9.140625" style="6" customWidth="1"/>
    <col min="50" max="50" width="9.85546875" style="6" customWidth="1"/>
    <col min="51" max="57" width="9.140625" style="6" customWidth="1"/>
    <col min="58" max="58" width="10.28515625" style="6" customWidth="1"/>
    <col min="59" max="61" width="9.140625" style="6" customWidth="1"/>
    <col min="62" max="62" width="15.42578125" style="6" customWidth="1"/>
    <col min="63" max="63" width="17" style="6" customWidth="1"/>
    <col min="64" max="64" width="13.7109375" style="6" customWidth="1"/>
    <col min="65" max="65" width="14" style="6" customWidth="1"/>
    <col min="66" max="68" width="9.85546875" style="6" customWidth="1"/>
    <col min="69" max="74" width="9.140625" style="6" customWidth="1"/>
    <col min="75" max="76" width="13.7109375" style="6" customWidth="1"/>
    <col min="77" max="78" width="14" style="6" customWidth="1"/>
    <col min="79" max="79" width="13.42578125" style="6" customWidth="1"/>
    <col min="80" max="80" width="14" style="6" customWidth="1"/>
    <col min="81" max="83" width="9.28515625" style="6" customWidth="1"/>
    <col min="84" max="89" width="9.28515625" style="930" customWidth="1"/>
    <col min="90" max="90" width="9.140625" style="11"/>
    <col min="91" max="91" width="9.140625" style="3"/>
    <col min="92" max="92" width="6.42578125" style="3" bestFit="1" customWidth="1"/>
    <col min="93" max="93" width="6.5703125" style="3" customWidth="1"/>
    <col min="94" max="94" width="7" style="3" customWidth="1"/>
    <col min="95" max="95" width="9.140625" style="2020"/>
    <col min="96" max="16384" width="9.140625" style="3"/>
  </cols>
  <sheetData>
    <row r="1" spans="1:95" s="1" customFormat="1" ht="64.5" customHeight="1" x14ac:dyDescent="0.6">
      <c r="A1" s="763"/>
      <c r="B1" s="2098" t="s">
        <v>431</v>
      </c>
      <c r="C1" s="2099"/>
      <c r="D1" s="2099"/>
      <c r="E1" s="2099"/>
      <c r="F1" s="2099"/>
      <c r="G1" s="2099"/>
      <c r="H1" s="2099"/>
      <c r="I1" s="2099"/>
      <c r="J1" s="2099"/>
      <c r="K1" s="2099"/>
      <c r="L1" s="764"/>
      <c r="M1" s="764"/>
      <c r="N1" s="2100" t="s">
        <v>2</v>
      </c>
      <c r="O1" s="2100"/>
      <c r="P1" s="2100"/>
      <c r="Q1" s="2100"/>
      <c r="R1" s="2100"/>
      <c r="S1" s="2100"/>
      <c r="T1" s="2100"/>
      <c r="U1" s="832"/>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765"/>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766"/>
      <c r="CF1" s="1088"/>
      <c r="CG1" s="1088"/>
      <c r="CH1" s="1088"/>
      <c r="CI1" s="1088"/>
      <c r="CJ1" s="1088"/>
      <c r="CK1" s="1088"/>
      <c r="CL1" s="2013"/>
      <c r="CQ1" s="2017"/>
    </row>
    <row r="2" spans="1:95" s="2" customFormat="1" ht="156.75" customHeight="1" thickBot="1" x14ac:dyDescent="0.3">
      <c r="A2" s="781" t="s">
        <v>475</v>
      </c>
      <c r="B2" s="768" t="s">
        <v>25</v>
      </c>
      <c r="C2" s="769" t="s">
        <v>1</v>
      </c>
      <c r="D2" s="769" t="s">
        <v>33</v>
      </c>
      <c r="E2" s="769" t="s">
        <v>0</v>
      </c>
      <c r="F2" s="769" t="s">
        <v>26</v>
      </c>
      <c r="G2" s="769"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482</v>
      </c>
      <c r="BN2" s="36" t="s">
        <v>585</v>
      </c>
      <c r="BO2" s="47" t="s">
        <v>584</v>
      </c>
      <c r="BP2" s="774" t="s">
        <v>91</v>
      </c>
      <c r="BQ2" s="774" t="s">
        <v>67</v>
      </c>
      <c r="BR2" s="775" t="s">
        <v>528</v>
      </c>
      <c r="BS2" s="775" t="s">
        <v>77</v>
      </c>
      <c r="BT2" s="775" t="s">
        <v>75</v>
      </c>
      <c r="BU2" s="775" t="s">
        <v>79</v>
      </c>
      <c r="BV2" s="775" t="s">
        <v>80</v>
      </c>
      <c r="BW2" s="776" t="s">
        <v>62</v>
      </c>
      <c r="BX2" s="776" t="s">
        <v>63</v>
      </c>
      <c r="BY2" s="776" t="s">
        <v>64</v>
      </c>
      <c r="BZ2" s="777" t="s">
        <v>483</v>
      </c>
      <c r="CA2" s="777" t="s">
        <v>65</v>
      </c>
      <c r="CB2" s="777" t="s">
        <v>68</v>
      </c>
      <c r="CC2" s="777" t="s">
        <v>66</v>
      </c>
      <c r="CD2" s="777" t="s">
        <v>72</v>
      </c>
      <c r="CE2" s="1087" t="s">
        <v>916</v>
      </c>
      <c r="CF2" s="1776" t="s">
        <v>660</v>
      </c>
      <c r="CG2" s="1104" t="s">
        <v>606</v>
      </c>
      <c r="CH2" s="1104" t="s">
        <v>28</v>
      </c>
      <c r="CI2" s="1808" t="s">
        <v>881</v>
      </c>
      <c r="CJ2" s="1808" t="s">
        <v>925</v>
      </c>
      <c r="CK2" s="1808" t="s">
        <v>926</v>
      </c>
      <c r="CL2" s="2014" t="str">
        <f>'SAME R Results'!CI2</f>
        <v>run</v>
      </c>
      <c r="CM2" s="2014" t="str">
        <f>'SAME R Results'!CJ2</f>
        <v>material</v>
      </c>
      <c r="CN2" s="2014" t="str">
        <f>'SAME R Results'!CK2</f>
        <v>AMD</v>
      </c>
      <c r="CO2" s="2014" t="str">
        <f>'SAME R Results'!CL2</f>
        <v>mass1 caculated with dector 3</v>
      </c>
      <c r="CP2" s="2014" t="str">
        <f>'SAME R Results'!CM2</f>
        <v>mass2 both detectors</v>
      </c>
      <c r="CQ2" s="2018">
        <f>'SAME R Results'!CN2</f>
        <v>0</v>
      </c>
    </row>
    <row r="3" spans="1:95" s="2" customFormat="1" ht="16.5" customHeight="1" x14ac:dyDescent="0.25">
      <c r="A3" s="778">
        <v>1</v>
      </c>
      <c r="B3" s="779">
        <f>'SAME1 Flight Tests 8-27-09'!A7</f>
        <v>1</v>
      </c>
      <c r="C3" s="779" t="str">
        <f>'SAME1 Flight Tests 8-27-09'!B7</f>
        <v>Silicone</v>
      </c>
      <c r="D3" s="782"/>
      <c r="E3" s="779" t="str">
        <f>'SAME1 Flight Tests 8-27-09'!C7</f>
        <v>5S</v>
      </c>
      <c r="F3" s="779">
        <f>'SAME1 Flight Tests 8-27-09'!D7</f>
        <v>6</v>
      </c>
      <c r="G3" s="779">
        <f>'SAME1 Flight Tests 8-27-09'!E7</f>
        <v>5</v>
      </c>
      <c r="H3" s="779" t="str">
        <f>'SAME1 Flight Tests 8-27-09'!F7</f>
        <v>Aging up</v>
      </c>
      <c r="I3" s="779" t="str">
        <f>'SAME1 Flight Tests 8-27-09'!G7</f>
        <v>255 13:30</v>
      </c>
      <c r="J3" s="791">
        <f>'SAME1 Flight Tests 8-27-09'!H7</f>
        <v>39337.395833333336</v>
      </c>
      <c r="K3" s="779">
        <f>'SAME1 Flight Tests 8-27-09'!I7</f>
        <v>3</v>
      </c>
      <c r="L3" s="779" t="str">
        <f>'SAME1 Flight Tests 8-27-09'!J7</f>
        <v>n</v>
      </c>
      <c r="M3" s="779" t="str">
        <f>'SAME1 Flight Tests 8-27-09'!K7</f>
        <v>n</v>
      </c>
      <c r="N3" s="779">
        <f>'SAME1 Flight Tests 8-27-09'!L7</f>
        <v>8</v>
      </c>
      <c r="O3" s="804">
        <f>'SAME1 Flight Tests 8-27-09'!M7</f>
        <v>1.327</v>
      </c>
      <c r="P3" s="805">
        <f>'SAME1 Flight Tests 8-27-09'!N7</f>
        <v>45</v>
      </c>
      <c r="Q3" s="805">
        <f>'SAME1 Flight Tests 8-27-09'!O7</f>
        <v>720</v>
      </c>
      <c r="R3" s="805">
        <f>'SAME1 Flight Tests 8-27-09'!P7</f>
        <v>0</v>
      </c>
      <c r="S3" s="806"/>
      <c r="T3" s="806"/>
      <c r="U3" s="805">
        <f>'SAME1 Flight Tests 8-27-09'!Q7</f>
        <v>755</v>
      </c>
      <c r="V3" s="806"/>
      <c r="W3" s="806"/>
      <c r="X3" s="806"/>
      <c r="Y3" s="806"/>
      <c r="Z3" s="806"/>
      <c r="AA3" s="805" t="str">
        <f>'SAME1 Flight Tests 8-27-09'!R7</f>
        <v>y</v>
      </c>
      <c r="AB3" s="805" t="str">
        <f>'SAME1 Flight Tests 8-27-09'!S7</f>
        <v>y</v>
      </c>
      <c r="AC3" s="805">
        <f>'SAME1 Flight Tests 8-27-09'!T7</f>
        <v>1</v>
      </c>
      <c r="AD3" s="806"/>
      <c r="AE3" s="805">
        <f>'SAME1 Flight Tests 8-27-09'!U7</f>
        <v>10</v>
      </c>
      <c r="AF3" s="806"/>
      <c r="AG3" s="816">
        <f>'SAME1 Flight Tests 8-27-09'!V7</f>
        <v>3.1812241356819398E-2</v>
      </c>
      <c r="AH3" s="818">
        <f>'SAME1 Flight Tests 8-27-09'!W7</f>
        <v>0.45912275840214306</v>
      </c>
      <c r="AI3" s="806"/>
      <c r="AJ3" s="806"/>
      <c r="AK3" s="806"/>
      <c r="AL3" s="806"/>
      <c r="AM3" s="806"/>
      <c r="AN3" s="806"/>
      <c r="AO3" s="806"/>
      <c r="AP3" s="806"/>
      <c r="AQ3" s="806"/>
      <c r="AR3" s="806"/>
      <c r="AS3" s="806"/>
      <c r="AT3" s="806"/>
      <c r="AU3" s="805">
        <f>'SAME1 Flight Tests 8-27-09'!X7</f>
        <v>1.21</v>
      </c>
      <c r="AV3" s="820">
        <f>'SAME1 Flight Tests 8-27-09'!Y7</f>
        <v>2.8774000000000002</v>
      </c>
      <c r="AW3" s="820">
        <f>'SAME1 Flight Tests 8-27-09'!Z7</f>
        <v>6.2938999999999998</v>
      </c>
      <c r="AX3" s="820">
        <f>'SAME1 Flight Tests 8-27-09'!AA7</f>
        <v>4.3936000000000002</v>
      </c>
      <c r="AY3" s="822"/>
      <c r="AZ3" s="822"/>
      <c r="BA3" s="820">
        <f>'SAME1 Flight Tests 8-27-09'!AC7</f>
        <v>4.9352</v>
      </c>
      <c r="BB3" s="822"/>
      <c r="BC3" s="822"/>
      <c r="BD3" s="820">
        <f>'SAME1 Flight Tests 8-27-09'!AB7</f>
        <v>6.4202000000000004</v>
      </c>
      <c r="BE3" s="820">
        <f>'SAME1 Flight Tests 8-27-09'!AD7</f>
        <v>4.6092000000000004</v>
      </c>
      <c r="BF3" s="826">
        <f>'SAME1 Flight Tests 8-27-09'!AE7</f>
        <v>26480</v>
      </c>
      <c r="BG3" s="806"/>
      <c r="BH3" s="806"/>
      <c r="BI3" s="805">
        <f>'SAME1 Flight Tests 8-27-09'!AF7</f>
        <v>48.5747</v>
      </c>
      <c r="BJ3" s="805">
        <f>'SAME1 Flight Tests 8-27-09'!AG7</f>
        <v>104.0436</v>
      </c>
      <c r="BK3" s="805">
        <f>'SAME1 Flight Tests 8-27-09'!AH7</f>
        <v>1.8109999999999999</v>
      </c>
      <c r="BL3" s="805">
        <f>'SAME1 Flight Tests 8-27-09'!AK7</f>
        <v>1194104.7590429184</v>
      </c>
      <c r="BM3" s="805">
        <f>'SAME1 Flight Tests 8-27-09'!AL7</f>
        <v>389.22953313940434</v>
      </c>
      <c r="BN3" s="806"/>
      <c r="BO3" s="805"/>
      <c r="BP3" s="806"/>
      <c r="BQ3" s="805">
        <f>'SAME1 Flight Tests 8-27-09'!AM7</f>
        <v>124.63764636532751</v>
      </c>
      <c r="BR3" s="816">
        <f>'SAME1 Flight Tests 8-27-09'!AP7</f>
        <v>0.32595928472085983</v>
      </c>
      <c r="BS3" s="816">
        <f>'SAME1 Flight Tests 8-27-09'!AQ7</f>
        <v>0.6067457889995036</v>
      </c>
      <c r="BT3" s="816"/>
      <c r="BU3" s="816">
        <f>'SAME1 Flight Tests 8-27-09'!AS7</f>
        <v>2.1995429640078377</v>
      </c>
      <c r="BV3" s="816">
        <f>'SAME1 Flight Tests 8-27-09'!AT7</f>
        <v>0.23891402709415155</v>
      </c>
      <c r="BW3" s="807">
        <f>'SAME1 Flight Tests 8-27-09'!BB7</f>
        <v>1194104.7590429184</v>
      </c>
      <c r="BX3" s="807">
        <f>'SAME1 Flight Tests 8-27-09'!BC7</f>
        <v>1174959.927555921</v>
      </c>
      <c r="BY3" s="807">
        <f>'SAME1 Flight Tests 8-27-09'!BD7</f>
        <v>1103225.0763581193</v>
      </c>
      <c r="BZ3" s="806"/>
      <c r="CA3" s="805">
        <f>'SAME1 Flight Tests 8-27-09'!BG7</f>
        <v>0.38862660944206007</v>
      </c>
      <c r="CB3" s="805">
        <f>'SAME1 Flight Tests 8-27-09'!BF7</f>
        <v>0.55000000000000004</v>
      </c>
      <c r="CC3" s="805">
        <f>'SAME1 Flight Tests 8-27-09'!CN7</f>
        <v>0</v>
      </c>
      <c r="CD3" s="805"/>
      <c r="CE3" s="805">
        <f>'SAME1 Flight Tests 8-27-09'!BH7</f>
        <v>356.59621492639405</v>
      </c>
      <c r="CF3" s="818">
        <f>'SAME1 Flight Tests 8-27-09'!BI7</f>
        <v>1.2099999999999334</v>
      </c>
      <c r="CG3" s="818">
        <f>'SAME1 Flight Tests 8-27-09'!BJ7</f>
        <v>5</v>
      </c>
      <c r="CH3" s="818">
        <f>'SAME1 Flight Tests 8-27-09'!BK7</f>
        <v>0</v>
      </c>
      <c r="CI3" s="818">
        <f>'SAME1 Flight Tests 8-27-09'!BL7</f>
        <v>0.61803791586116219</v>
      </c>
      <c r="CJ3" s="818">
        <f>'SAME1 Flight Tests 8-27-09'!BM7</f>
        <v>0</v>
      </c>
      <c r="CK3" s="818">
        <f>'SAME1 Flight Tests 8-27-09'!BN7</f>
        <v>0</v>
      </c>
      <c r="CL3" s="2014"/>
      <c r="CQ3" s="2018"/>
    </row>
    <row r="4" spans="1:95" s="2" customFormat="1" ht="16.5" customHeight="1" x14ac:dyDescent="0.25">
      <c r="A4" s="778">
        <v>1</v>
      </c>
      <c r="B4" s="779">
        <f>'SAME1 Flight Tests 8-27-09'!A21</f>
        <v>2</v>
      </c>
      <c r="C4" s="779" t="str">
        <f>'SAME1 Flight Tests 8-27-09'!B21</f>
        <v>DBP</v>
      </c>
      <c r="D4" s="782"/>
      <c r="E4" s="779" t="str">
        <f>'SAME1 Flight Tests 8-27-09'!C21</f>
        <v>18 D</v>
      </c>
      <c r="F4" s="779">
        <f>'SAME1 Flight Tests 8-27-09'!D21</f>
        <v>6</v>
      </c>
      <c r="G4" s="779">
        <f>'SAME1 Flight Tests 8-27-09'!E21</f>
        <v>18</v>
      </c>
      <c r="H4" s="779" t="str">
        <f>'SAME1 Flight Tests 8-27-09'!F21</f>
        <v>Repeat</v>
      </c>
      <c r="I4" s="779">
        <f>'SAME1 Flight Tests 8-27-09'!G21</f>
        <v>264</v>
      </c>
      <c r="J4" s="791">
        <f>'SAME1 Flight Tests 8-27-09'!H21</f>
        <v>39346</v>
      </c>
      <c r="K4" s="779">
        <f>'SAME1 Flight Tests 8-27-09'!I21</f>
        <v>0</v>
      </c>
      <c r="L4" s="779" t="str">
        <f>'SAME1 Flight Tests 8-27-09'!J21</f>
        <v>n</v>
      </c>
      <c r="M4" s="779" t="str">
        <f>'SAME1 Flight Tests 8-27-09'!K21</f>
        <v>n</v>
      </c>
      <c r="N4" s="779">
        <f>'SAME1 Flight Tests 8-27-09'!L21</f>
        <v>8</v>
      </c>
      <c r="O4" s="804">
        <f>'SAME1 Flight Tests 8-27-09'!M21</f>
        <v>1.18</v>
      </c>
      <c r="P4" s="805">
        <f>'SAME1 Flight Tests 8-27-09'!N21</f>
        <v>60</v>
      </c>
      <c r="Q4" s="805">
        <f>'SAME1 Flight Tests 8-27-09'!O21</f>
        <v>40</v>
      </c>
      <c r="R4" s="805">
        <f>'SAME1 Flight Tests 8-27-09'!P21</f>
        <v>40</v>
      </c>
      <c r="S4" s="806"/>
      <c r="T4" s="806"/>
      <c r="U4" s="805">
        <f>'SAME1 Flight Tests 8-27-09'!Q21</f>
        <v>49.666666666666664</v>
      </c>
      <c r="V4" s="806"/>
      <c r="W4" s="806"/>
      <c r="X4" s="806"/>
      <c r="Y4" s="806"/>
      <c r="Z4" s="806"/>
      <c r="AA4" s="805" t="str">
        <f>'SAME1 Flight Tests 8-27-09'!R21</f>
        <v>y</v>
      </c>
      <c r="AB4" s="805" t="str">
        <f>'SAME1 Flight Tests 8-27-09'!S21</f>
        <v>y</v>
      </c>
      <c r="AC4" s="805">
        <f>'SAME1 Flight Tests 8-27-09'!T21</f>
        <v>1</v>
      </c>
      <c r="AD4" s="806"/>
      <c r="AE4" s="805">
        <f>'SAME1 Flight Tests 8-27-09'!U21</f>
        <v>10</v>
      </c>
      <c r="AF4" s="806"/>
      <c r="AG4" s="816">
        <f>'SAME1 Flight Tests 8-27-09'!V21</f>
        <v>0.13253466028642899</v>
      </c>
      <c r="AH4" s="818">
        <f>'SAME1 Flight Tests 8-27-09'!W21</f>
        <v>0.37471482477991147</v>
      </c>
      <c r="AI4" s="806"/>
      <c r="AJ4" s="806"/>
      <c r="AK4" s="806"/>
      <c r="AL4" s="806"/>
      <c r="AM4" s="806"/>
      <c r="AN4" s="806"/>
      <c r="AO4" s="806"/>
      <c r="AP4" s="806"/>
      <c r="AQ4" s="806"/>
      <c r="AR4" s="806"/>
      <c r="AS4" s="806"/>
      <c r="AT4" s="806"/>
      <c r="AU4" s="805" t="str">
        <f>'SAME1 Flight Tests 8-27-09'!X21</f>
        <v>n/a</v>
      </c>
      <c r="AV4" s="820">
        <f>'SAME1 Flight Tests 8-27-09'!Y21</f>
        <v>3.2196505000000002</v>
      </c>
      <c r="AW4" s="820">
        <f>'SAME1 Flight Tests 8-27-09'!Z21</f>
        <v>6.2411950000000003</v>
      </c>
      <c r="AX4" s="820">
        <f>'SAME1 Flight Tests 8-27-09'!AA21</f>
        <v>-7.0190399999999994E-4</v>
      </c>
      <c r="AY4" s="822"/>
      <c r="AZ4" s="822"/>
      <c r="BA4" s="820">
        <f>'SAME1 Flight Tests 8-27-09'!AC21</f>
        <v>4.8455355000000004</v>
      </c>
      <c r="BB4" s="822"/>
      <c r="BC4" s="822"/>
      <c r="BD4" s="820">
        <f>'SAME1 Flight Tests 8-27-09'!AB21</f>
        <v>5.0585329999999988</v>
      </c>
      <c r="BE4" s="820">
        <f>'SAME1 Flight Tests 8-27-09'!AD21</f>
        <v>4.6774439999999995</v>
      </c>
      <c r="BF4" s="826">
        <f>'SAME1 Flight Tests 8-27-09'!AE21</f>
        <v>6168</v>
      </c>
      <c r="BG4" s="806"/>
      <c r="BH4" s="806"/>
      <c r="BI4" s="805">
        <f>'SAME1 Flight Tests 8-27-09'!AF21</f>
        <v>1.7444999999999999</v>
      </c>
      <c r="BJ4" s="805">
        <f>'SAME1 Flight Tests 8-27-09'!AG21</f>
        <v>36.6584</v>
      </c>
      <c r="BK4" s="805">
        <f>'SAME1 Flight Tests 8-27-09'!AH21</f>
        <v>0.38108899999999934</v>
      </c>
      <c r="BL4" s="805">
        <f>'SAME1 Flight Tests 8-27-09'!AK21</f>
        <v>0</v>
      </c>
      <c r="BM4" s="805">
        <f>'SAME1 Flight Tests 8-27-09'!AL21</f>
        <v>0</v>
      </c>
      <c r="BN4" s="806"/>
      <c r="BO4" s="805"/>
      <c r="BP4" s="806"/>
      <c r="BQ4" s="805">
        <f>'SAME1 Flight Tests 8-27-09'!AM21</f>
        <v>0</v>
      </c>
      <c r="BR4" s="816">
        <f>'SAME1 Flight Tests 8-27-09'!AP21</f>
        <v>0</v>
      </c>
      <c r="BS4" s="816">
        <f>'SAME1 Flight Tests 8-27-09'!AQ21</f>
        <v>0</v>
      </c>
      <c r="BT4" s="816"/>
      <c r="BU4" s="816">
        <f>'SAME1 Flight Tests 8-27-09'!AS21</f>
        <v>0</v>
      </c>
      <c r="BV4" s="816">
        <f>'SAME1 Flight Tests 8-27-09'!AT21</f>
        <v>0</v>
      </c>
      <c r="BW4" s="807">
        <f>'SAME1 Flight Tests 8-27-09'!BB21</f>
        <v>64872.066140425144</v>
      </c>
      <c r="BX4" s="807">
        <f>'SAME1 Flight Tests 8-27-09'!BC21</f>
        <v>63801.674442937045</v>
      </c>
      <c r="BY4" s="807">
        <f>'SAME1 Flight Tests 8-27-09'!BD21</f>
        <v>60736.258776408933</v>
      </c>
      <c r="BZ4" s="806"/>
      <c r="CA4" s="805">
        <f>'SAME1 Flight Tests 8-27-09'!BG21</f>
        <v>0</v>
      </c>
      <c r="CB4" s="805">
        <f>'SAME1 Flight Tests 8-27-09'!BF21</f>
        <v>0</v>
      </c>
      <c r="CC4" s="783"/>
      <c r="CD4" s="805"/>
      <c r="CE4" s="805">
        <f>'SAME1 Flight Tests 8-27-09'!BH21</f>
        <v>194.95095826573194</v>
      </c>
      <c r="CF4" s="818" t="str">
        <f>'SAME1 Flight Tests 8-27-09'!BI21</f>
        <v>NA</v>
      </c>
      <c r="CG4" s="818">
        <f>'SAME1 Flight Tests 8-27-09'!BJ21</f>
        <v>18</v>
      </c>
      <c r="CH4" s="818">
        <f>'SAME1 Flight Tests 8-27-09'!BK21</f>
        <v>0</v>
      </c>
      <c r="CI4" s="818">
        <f>'SAME1 Flight Tests 8-27-09'!BL21</f>
        <v>0</v>
      </c>
      <c r="CJ4" s="818">
        <f>'SAME1 Flight Tests 8-27-09'!BM21</f>
        <v>0</v>
      </c>
      <c r="CK4" s="818">
        <f>'SAME1 Flight Tests 8-27-09'!BN21</f>
        <v>0</v>
      </c>
      <c r="CL4" s="2014"/>
      <c r="CQ4" s="2018"/>
    </row>
    <row r="5" spans="1:95" s="2" customFormat="1" ht="16.5" customHeight="1" x14ac:dyDescent="0.25">
      <c r="A5" s="778">
        <v>1</v>
      </c>
      <c r="B5" s="779">
        <f>'SAME1 Flight Tests 8-27-09'!A22</f>
        <v>2</v>
      </c>
      <c r="C5" s="779" t="str">
        <f>'SAME1 Flight Tests 8-27-09'!B22</f>
        <v>DBP</v>
      </c>
      <c r="D5" s="782"/>
      <c r="E5" s="779" t="str">
        <f>'SAME1 Flight Tests 8-27-09'!C22</f>
        <v>19 D</v>
      </c>
      <c r="F5" s="779">
        <f>'SAME1 Flight Tests 8-27-09'!D22</f>
        <v>6</v>
      </c>
      <c r="G5" s="779">
        <f>'SAME1 Flight Tests 8-27-09'!E22</f>
        <v>19</v>
      </c>
      <c r="H5" s="779" t="str">
        <f>'SAME1 Flight Tests 8-27-09'!F22</f>
        <v>Repeat</v>
      </c>
      <c r="I5" s="779">
        <f>'SAME1 Flight Tests 8-27-09'!G22</f>
        <v>264</v>
      </c>
      <c r="J5" s="791">
        <f>'SAME1 Flight Tests 8-27-09'!H22</f>
        <v>39346</v>
      </c>
      <c r="K5" s="779">
        <f>'SAME1 Flight Tests 8-27-09'!I22</f>
        <v>0</v>
      </c>
      <c r="L5" s="779" t="str">
        <f>'SAME1 Flight Tests 8-27-09'!J22</f>
        <v>n</v>
      </c>
      <c r="M5" s="779" t="str">
        <f>'SAME1 Flight Tests 8-27-09'!K22</f>
        <v>n</v>
      </c>
      <c r="N5" s="779">
        <f>'SAME1 Flight Tests 8-27-09'!L22</f>
        <v>8</v>
      </c>
      <c r="O5" s="804">
        <f>'SAME1 Flight Tests 8-27-09'!M22</f>
        <v>1.18</v>
      </c>
      <c r="P5" s="805">
        <f>'SAME1 Flight Tests 8-27-09'!N22</f>
        <v>60</v>
      </c>
      <c r="Q5" s="805">
        <f>'SAME1 Flight Tests 8-27-09'!O22</f>
        <v>60</v>
      </c>
      <c r="R5" s="805">
        <f>'SAME1 Flight Tests 8-27-09'!P22</f>
        <v>20</v>
      </c>
      <c r="S5" s="806"/>
      <c r="T5" s="806"/>
      <c r="U5" s="805">
        <f>'SAME1 Flight Tests 8-27-09'!Q25</f>
        <v>41</v>
      </c>
      <c r="V5" s="806"/>
      <c r="W5" s="806"/>
      <c r="X5" s="806"/>
      <c r="Y5" s="806"/>
      <c r="Z5" s="806"/>
      <c r="AA5" s="805" t="str">
        <f>'SAME1 Flight Tests 8-27-09'!R22</f>
        <v>y</v>
      </c>
      <c r="AB5" s="805" t="str">
        <f>'SAME1 Flight Tests 8-27-09'!S22</f>
        <v>y</v>
      </c>
      <c r="AC5" s="805">
        <f>'SAME1 Flight Tests 8-27-09'!T22</f>
        <v>1</v>
      </c>
      <c r="AD5" s="806"/>
      <c r="AE5" s="805">
        <f>'SAME1 Flight Tests 8-27-09'!U22</f>
        <v>10</v>
      </c>
      <c r="AF5" s="806"/>
      <c r="AG5" s="816">
        <f>'SAME1 Flight Tests 8-27-09'!V22</f>
        <v>0.13253466028642899</v>
      </c>
      <c r="AH5" s="818">
        <f>'SAME1 Flight Tests 8-27-09'!W22</f>
        <v>0.37581528055883112</v>
      </c>
      <c r="AI5" s="806"/>
      <c r="AJ5" s="806"/>
      <c r="AK5" s="806"/>
      <c r="AL5" s="806"/>
      <c r="AM5" s="806"/>
      <c r="AN5" s="806"/>
      <c r="AO5" s="806"/>
      <c r="AP5" s="806"/>
      <c r="AQ5" s="806"/>
      <c r="AR5" s="806"/>
      <c r="AS5" s="806"/>
      <c r="AT5" s="806"/>
      <c r="AU5" s="805" t="str">
        <f>'SAME1 Flight Tests 8-27-09'!X22</f>
        <v>n/a</v>
      </c>
      <c r="AV5" s="820">
        <f>'SAME1 Flight Tests 8-27-09'!Y22</f>
        <v>3.1876514999999999</v>
      </c>
      <c r="AW5" s="820">
        <f>'SAME1 Flight Tests 8-27-09'!Z22</f>
        <v>6.2453004999999999</v>
      </c>
      <c r="AX5" s="820">
        <f>'SAME1 Flight Tests 8-27-09'!AA22</f>
        <v>-7.3242174999999974E-4</v>
      </c>
      <c r="AY5" s="822"/>
      <c r="AZ5" s="822"/>
      <c r="BA5" s="820">
        <f>'SAME1 Flight Tests 8-27-09'!AC22</f>
        <v>4.8596029999999999</v>
      </c>
      <c r="BB5" s="822"/>
      <c r="BC5" s="822"/>
      <c r="BD5" s="820">
        <f>'SAME1 Flight Tests 8-27-09'!AB22</f>
        <v>5.0035859999999994</v>
      </c>
      <c r="BE5" s="820">
        <f>'SAME1 Flight Tests 8-27-09'!AD22</f>
        <v>4.6701670000000011</v>
      </c>
      <c r="BF5" s="826">
        <f>'SAME1 Flight Tests 8-27-09'!AE22</f>
        <v>2106.5</v>
      </c>
      <c r="BG5" s="806"/>
      <c r="BH5" s="806"/>
      <c r="BI5" s="805">
        <f>'SAME1 Flight Tests 8-27-09'!AF22</f>
        <v>0.40955000000000003</v>
      </c>
      <c r="BJ5" s="805">
        <f>'SAME1 Flight Tests 8-27-09'!AG22</f>
        <v>40.71575</v>
      </c>
      <c r="BK5" s="805">
        <f>'SAME1 Flight Tests 8-27-09'!AH22</f>
        <v>0.33341899999999836</v>
      </c>
      <c r="BL5" s="805">
        <f>'SAME1 Flight Tests 8-27-09'!AK22</f>
        <v>0</v>
      </c>
      <c r="BM5" s="805">
        <f>'SAME1 Flight Tests 8-27-09'!AL22</f>
        <v>0</v>
      </c>
      <c r="BN5" s="806"/>
      <c r="BO5" s="805"/>
      <c r="BP5" s="806"/>
      <c r="BQ5" s="805">
        <f>'SAME1 Flight Tests 8-27-09'!AM22</f>
        <v>0</v>
      </c>
      <c r="BR5" s="816">
        <f>'SAME1 Flight Tests 8-27-09'!AP22</f>
        <v>0</v>
      </c>
      <c r="BS5" s="816">
        <f>'SAME1 Flight Tests 8-27-09'!AQ22</f>
        <v>0</v>
      </c>
      <c r="BT5" s="816"/>
      <c r="BU5" s="816">
        <f>'SAME1 Flight Tests 8-27-09'!AS22</f>
        <v>0</v>
      </c>
      <c r="BV5" s="816">
        <f>'SAME1 Flight Tests 8-27-09'!AT22</f>
        <v>0</v>
      </c>
      <c r="BW5" s="807">
        <f>'SAME1 Flight Tests 8-27-09'!BB22</f>
        <v>22026.050228605112</v>
      </c>
      <c r="BX5" s="807">
        <f>'SAME1 Flight Tests 8-27-09'!BC22</f>
        <v>21660.489250855648</v>
      </c>
      <c r="BY5" s="807">
        <f>'SAME1 Flight Tests 8-27-09'!BD22</f>
        <v>20678.139486887289</v>
      </c>
      <c r="BZ5" s="806"/>
      <c r="CA5" s="805">
        <f>'SAME1 Flight Tests 8-27-09'!BG22</f>
        <v>0</v>
      </c>
      <c r="CB5" s="805">
        <f>'SAME1 Flight Tests 8-27-09'!BF22</f>
        <v>0</v>
      </c>
      <c r="CC5" s="783"/>
      <c r="CD5" s="805"/>
      <c r="CE5" s="805">
        <f>'SAME1 Flight Tests 8-27-09'!BH22</f>
        <v>195.75371353389622</v>
      </c>
      <c r="CF5" s="818" t="str">
        <f>'SAME1 Flight Tests 8-27-09'!BI22</f>
        <v>NA</v>
      </c>
      <c r="CG5" s="818">
        <f>'SAME1 Flight Tests 8-27-09'!BJ22</f>
        <v>0</v>
      </c>
      <c r="CH5" s="818">
        <f>'SAME1 Flight Tests 8-27-09'!BK22</f>
        <v>0</v>
      </c>
      <c r="CI5" s="818">
        <f>'SAME1 Flight Tests 8-27-09'!BL22</f>
        <v>0</v>
      </c>
      <c r="CJ5" s="818">
        <f>'SAME1 Flight Tests 8-27-09'!BM22</f>
        <v>0</v>
      </c>
      <c r="CK5" s="818">
        <f>'SAME1 Flight Tests 8-27-09'!BN22</f>
        <v>0</v>
      </c>
      <c r="CL5" s="2014"/>
      <c r="CQ5" s="2018"/>
    </row>
    <row r="6" spans="1:95" s="2" customFormat="1" ht="16.5" customHeight="1" x14ac:dyDescent="0.25">
      <c r="A6" s="778">
        <v>1</v>
      </c>
      <c r="B6" s="779">
        <f>'SAME1 Flight Tests 8-27-09'!A25</f>
        <v>2</v>
      </c>
      <c r="C6" s="779" t="str">
        <f>'SAME1 Flight Tests 8-27-09'!B25</f>
        <v>DBP</v>
      </c>
      <c r="D6" s="782"/>
      <c r="E6" s="779" t="str">
        <f>'SAME1 Flight Tests 8-27-09'!C25</f>
        <v>22 D</v>
      </c>
      <c r="F6" s="779">
        <f>'SAME1 Flight Tests 8-27-09'!D25</f>
        <v>6</v>
      </c>
      <c r="G6" s="779">
        <f>'SAME1 Flight Tests 8-27-09'!E25</f>
        <v>22</v>
      </c>
      <c r="H6" s="779" t="str">
        <f>'SAME1 Flight Tests 8-27-09'!F25</f>
        <v>Repeat</v>
      </c>
      <c r="I6" s="779">
        <f>'SAME1 Flight Tests 8-27-09'!G25</f>
        <v>264</v>
      </c>
      <c r="J6" s="791">
        <f>'SAME1 Flight Tests 8-27-09'!H25</f>
        <v>39346</v>
      </c>
      <c r="K6" s="779">
        <f>'SAME1 Flight Tests 8-27-09'!I25</f>
        <v>0</v>
      </c>
      <c r="L6" s="779" t="str">
        <f>'SAME1 Flight Tests 8-27-09'!J25</f>
        <v>n</v>
      </c>
      <c r="M6" s="779" t="str">
        <f>'SAME1 Flight Tests 8-27-09'!K25</f>
        <v>n</v>
      </c>
      <c r="N6" s="779">
        <f>'SAME1 Flight Tests 8-27-09'!L25</f>
        <v>8</v>
      </c>
      <c r="O6" s="804">
        <f>'SAME1 Flight Tests 8-27-09'!M25</f>
        <v>1.18</v>
      </c>
      <c r="P6" s="805">
        <f>'SAME1 Flight Tests 8-27-09'!N25</f>
        <v>60</v>
      </c>
      <c r="Q6" s="805">
        <f>'SAME1 Flight Tests 8-27-09'!O25</f>
        <v>40</v>
      </c>
      <c r="R6" s="805">
        <f>'SAME1 Flight Tests 8-27-09'!P25</f>
        <v>40</v>
      </c>
      <c r="S6" s="806"/>
      <c r="T6" s="806"/>
      <c r="U6" s="805">
        <f>'SAME1 Flight Tests 8-27-09'!Q25</f>
        <v>41</v>
      </c>
      <c r="V6" s="806"/>
      <c r="W6" s="806"/>
      <c r="X6" s="806"/>
      <c r="Y6" s="806"/>
      <c r="Z6" s="806"/>
      <c r="AA6" s="805" t="str">
        <f>'SAME1 Flight Tests 8-27-09'!R25</f>
        <v>y</v>
      </c>
      <c r="AB6" s="805" t="str">
        <f>'SAME1 Flight Tests 8-27-09'!S25</f>
        <v>y</v>
      </c>
      <c r="AC6" s="805">
        <f>'SAME1 Flight Tests 8-27-09'!T25</f>
        <v>1</v>
      </c>
      <c r="AD6" s="806"/>
      <c r="AE6" s="805">
        <f>'SAME1 Flight Tests 8-27-09'!U25</f>
        <v>10</v>
      </c>
      <c r="AF6" s="806"/>
      <c r="AG6" s="816">
        <f>'SAME1 Flight Tests 8-27-09'!V25</f>
        <v>0.13253466028642899</v>
      </c>
      <c r="AH6" s="818">
        <f>'SAME1 Flight Tests 8-27-09'!W25</f>
        <v>0.37712100478024319</v>
      </c>
      <c r="AI6" s="806"/>
      <c r="AJ6" s="806"/>
      <c r="AK6" s="806"/>
      <c r="AL6" s="806"/>
      <c r="AM6" s="806"/>
      <c r="AN6" s="806"/>
      <c r="AO6" s="806"/>
      <c r="AP6" s="806"/>
      <c r="AQ6" s="806"/>
      <c r="AR6" s="806"/>
      <c r="AS6" s="806"/>
      <c r="AT6" s="806"/>
      <c r="AU6" s="805">
        <f>'SAME1 Flight Tests 8-27-09'!X25</f>
        <v>14.56</v>
      </c>
      <c r="AV6" s="820">
        <f>'SAME1 Flight Tests 8-27-09'!Y25</f>
        <v>3.2622525000000002</v>
      </c>
      <c r="AW6" s="820">
        <f>'SAME1 Flight Tests 8-27-09'!Z25</f>
        <v>6.2579045000000004</v>
      </c>
      <c r="AX6" s="820">
        <f>'SAME1 Flight Tests 8-27-09'!AA25</f>
        <v>-6.8664534999999995E-4</v>
      </c>
      <c r="AY6" s="822"/>
      <c r="AZ6" s="822"/>
      <c r="BA6" s="820">
        <f>'SAME1 Flight Tests 8-27-09'!AC25</f>
        <v>4.8670552631578943</v>
      </c>
      <c r="BB6" s="822"/>
      <c r="BC6" s="822"/>
      <c r="BD6" s="820">
        <f>'SAME1 Flight Tests 8-27-09'!AB25</f>
        <v>4.9152214999999995</v>
      </c>
      <c r="BE6" s="820">
        <f>'SAME1 Flight Tests 8-27-09'!AD25</f>
        <v>4.6375326315789467</v>
      </c>
      <c r="BF6" s="826">
        <f>'SAME1 Flight Tests 8-27-09'!AE25</f>
        <v>1106</v>
      </c>
      <c r="BG6" s="806"/>
      <c r="BH6" s="806"/>
      <c r="BI6" s="805">
        <f>'SAME1 Flight Tests 8-27-09'!AF25</f>
        <v>5.4550000000000022E-2</v>
      </c>
      <c r="BJ6" s="805">
        <f>'SAME1 Flight Tests 8-27-09'!AG25</f>
        <v>29.296949999999999</v>
      </c>
      <c r="BK6" s="805">
        <f>'SAME1 Flight Tests 8-27-09'!AH25</f>
        <v>0.27768886842105278</v>
      </c>
      <c r="BL6" s="805">
        <f>'SAME1 Flight Tests 8-27-09'!AK25</f>
        <v>0</v>
      </c>
      <c r="BM6" s="805">
        <f>'SAME1 Flight Tests 8-27-09'!AL25</f>
        <v>0</v>
      </c>
      <c r="BN6" s="806"/>
      <c r="BO6" s="805"/>
      <c r="BP6" s="806"/>
      <c r="BQ6" s="805">
        <f>'SAME1 Flight Tests 8-27-09'!AM25</f>
        <v>0</v>
      </c>
      <c r="BR6" s="816">
        <f>'SAME1 Flight Tests 8-27-09'!AP25</f>
        <v>0</v>
      </c>
      <c r="BS6" s="816">
        <f>'SAME1 Flight Tests 8-27-09'!AQ25</f>
        <v>0</v>
      </c>
      <c r="BT6" s="816"/>
      <c r="BU6" s="816">
        <f>'SAME1 Flight Tests 8-27-09'!AS25</f>
        <v>0</v>
      </c>
      <c r="BV6" s="816">
        <f>'SAME1 Flight Tests 8-27-09'!AT25</f>
        <v>0</v>
      </c>
      <c r="BW6" s="807">
        <f>'SAME1 Flight Tests 8-27-09'!BB25</f>
        <v>11547.892971486468</v>
      </c>
      <c r="BX6" s="807">
        <f>'SAME1 Flight Tests 8-27-09'!BC25</f>
        <v>11355.958273460878</v>
      </c>
      <c r="BY6" s="807">
        <f>'SAME1 Flight Tests 8-27-09'!BD25</f>
        <v>10848.53300180244</v>
      </c>
      <c r="BZ6" s="806"/>
      <c r="CA6" s="805">
        <f>'SAME1 Flight Tests 8-27-09'!BG25</f>
        <v>0</v>
      </c>
      <c r="CB6" s="805">
        <f>'SAME1 Flight Tests 8-27-09'!BF25</f>
        <v>0</v>
      </c>
      <c r="CC6" s="783"/>
      <c r="CD6" s="805"/>
      <c r="CE6" s="805">
        <f>'SAME1 Flight Tests 8-27-09'!BH25</f>
        <v>196.05879372416334</v>
      </c>
      <c r="CF6" s="818" t="str">
        <f>'SAME1 Flight Tests 8-27-09'!BI25</f>
        <v>NA</v>
      </c>
      <c r="CG6" s="818">
        <f>'SAME1 Flight Tests 8-27-09'!BJ25</f>
        <v>0</v>
      </c>
      <c r="CH6" s="818">
        <f>'SAME1 Flight Tests 8-27-09'!BK25</f>
        <v>0</v>
      </c>
      <c r="CI6" s="818">
        <f>'SAME1 Flight Tests 8-27-09'!BL25</f>
        <v>0</v>
      </c>
      <c r="CJ6" s="818">
        <f>'SAME1 Flight Tests 8-27-09'!BM25</f>
        <v>0</v>
      </c>
      <c r="CK6" s="818">
        <f>'SAME1 Flight Tests 8-27-09'!BN25</f>
        <v>0</v>
      </c>
      <c r="CL6" s="2014"/>
      <c r="CQ6" s="2018"/>
    </row>
    <row r="7" spans="1:95" s="2" customFormat="1" ht="16.5" customHeight="1" x14ac:dyDescent="0.25">
      <c r="A7" s="778">
        <v>1</v>
      </c>
      <c r="B7" s="779">
        <f>'SAME1 Flight Tests 8-27-09'!A26</f>
        <v>3</v>
      </c>
      <c r="C7" s="779" t="str">
        <f>'SAME1 Flight Tests 8-27-09'!B26</f>
        <v>Silicone</v>
      </c>
      <c r="D7" s="782"/>
      <c r="E7" s="779" t="str">
        <f>'SAME1 Flight Tests 8-27-09'!C26</f>
        <v>23 S</v>
      </c>
      <c r="F7" s="779">
        <f>'SAME1 Flight Tests 8-27-09'!D26</f>
        <v>1</v>
      </c>
      <c r="G7" s="779">
        <f>'SAME1 Flight Tests 8-27-09'!E26</f>
        <v>23</v>
      </c>
      <c r="H7" s="779" t="str">
        <f>'SAME1 Flight Tests 8-27-09'!F26</f>
        <v>Baseline</v>
      </c>
      <c r="I7" s="779">
        <f>'SAME1 Flight Tests 8-27-09'!G26</f>
        <v>267</v>
      </c>
      <c r="J7" s="791">
        <f>'SAME1 Flight Tests 8-27-09'!H26</f>
        <v>39349</v>
      </c>
      <c r="K7" s="779">
        <f>'SAME1 Flight Tests 8-27-09'!I26</f>
        <v>0</v>
      </c>
      <c r="L7" s="779" t="str">
        <f>'SAME1 Flight Tests 8-27-09'!J26</f>
        <v>n</v>
      </c>
      <c r="M7" s="779" t="str">
        <f>'SAME1 Flight Tests 8-27-09'!K26</f>
        <v>n</v>
      </c>
      <c r="N7" s="779">
        <f>'SAME1 Flight Tests 8-27-09'!L26</f>
        <v>8</v>
      </c>
      <c r="O7" s="804">
        <f>'SAME1 Flight Tests 8-27-09'!M26</f>
        <v>1.327</v>
      </c>
      <c r="P7" s="805">
        <f>'SAME1 Flight Tests 8-27-09'!N26</f>
        <v>45</v>
      </c>
      <c r="Q7" s="805">
        <f>'SAME1 Flight Tests 8-27-09'!O26</f>
        <v>11</v>
      </c>
      <c r="R7" s="805">
        <f>'SAME1 Flight Tests 8-27-09'!P26</f>
        <v>8</v>
      </c>
      <c r="S7" s="806"/>
      <c r="T7" s="806"/>
      <c r="U7" s="805">
        <f>'SAME1 Flight Tests 8-27-09'!Q26</f>
        <v>57</v>
      </c>
      <c r="V7" s="806"/>
      <c r="W7" s="806"/>
      <c r="X7" s="806"/>
      <c r="Y7" s="806"/>
      <c r="Z7" s="806"/>
      <c r="AA7" s="805" t="str">
        <f>'SAME1 Flight Tests 8-27-09'!R26</f>
        <v>y</v>
      </c>
      <c r="AB7" s="805" t="str">
        <f>'SAME1 Flight Tests 8-27-09'!S26</f>
        <v>y</v>
      </c>
      <c r="AC7" s="805">
        <f>'SAME1 Flight Tests 8-27-09'!T26</f>
        <v>1</v>
      </c>
      <c r="AD7" s="806"/>
      <c r="AE7" s="805">
        <f>'SAME1 Flight Tests 8-27-09'!U26</f>
        <v>10</v>
      </c>
      <c r="AF7" s="806"/>
      <c r="AG7" s="816">
        <f>'SAME1 Flight Tests 8-27-09'!V26</f>
        <v>3.1812241356819398E-2</v>
      </c>
      <c r="AH7" s="818">
        <f>'SAME1 Flight Tests 8-27-09'!W26</f>
        <v>0.31345852096810495</v>
      </c>
      <c r="AI7" s="806"/>
      <c r="AJ7" s="806"/>
      <c r="AK7" s="806"/>
      <c r="AL7" s="806"/>
      <c r="AM7" s="806"/>
      <c r="AN7" s="806"/>
      <c r="AO7" s="806"/>
      <c r="AP7" s="806"/>
      <c r="AQ7" s="806"/>
      <c r="AR7" s="806"/>
      <c r="AS7" s="806"/>
      <c r="AT7" s="806"/>
      <c r="AU7" s="805">
        <f>'SAME1 Flight Tests 8-27-09'!X26</f>
        <v>0.93</v>
      </c>
      <c r="AV7" s="820">
        <f>'SAME1 Flight Tests 8-27-09'!Y26</f>
        <v>3.0313725000000002</v>
      </c>
      <c r="AW7" s="820">
        <f>'SAME1 Flight Tests 8-27-09'!Z26</f>
        <v>6.2417600000000011</v>
      </c>
      <c r="AX7" s="820">
        <f>'SAME1 Flight Tests 8-27-09'!AA26</f>
        <v>-7.6293889999999977E-4</v>
      </c>
      <c r="AY7" s="822"/>
      <c r="AZ7" s="822"/>
      <c r="BA7" s="820">
        <f>'SAME1 Flight Tests 8-27-09'!AC26</f>
        <v>4.9069969999999996</v>
      </c>
      <c r="BB7" s="822"/>
      <c r="BC7" s="822"/>
      <c r="BD7" s="820">
        <f>'SAME1 Flight Tests 8-27-09'!AB26</f>
        <v>7.2729334999999988</v>
      </c>
      <c r="BE7" s="820">
        <f>'SAME1 Flight Tests 8-27-09'!AD26</f>
        <v>4.6939860000000007</v>
      </c>
      <c r="BF7" s="826">
        <f>'SAME1 Flight Tests 8-27-09'!AE26</f>
        <v>63370</v>
      </c>
      <c r="BG7" s="806"/>
      <c r="BH7" s="806"/>
      <c r="BI7" s="805">
        <f>'SAME1 Flight Tests 8-27-09'!AF26</f>
        <v>57.540999999999983</v>
      </c>
      <c r="BJ7" s="805">
        <f>'SAME1 Flight Tests 8-27-09'!AG26</f>
        <v>110.132534660286</v>
      </c>
      <c r="BK7" s="805">
        <f>'SAME1 Flight Tests 8-27-09'!AH26</f>
        <v>2.5789474999999982</v>
      </c>
      <c r="BL7" s="805">
        <f>'SAME1 Flight Tests 8-27-09'!AK26</f>
        <v>3004614.0015063835</v>
      </c>
      <c r="BM7" s="805">
        <f>'SAME1 Flight Tests 8-27-09'!AL26</f>
        <v>681.21602229375139</v>
      </c>
      <c r="BN7" s="806"/>
      <c r="BO7" s="805"/>
      <c r="BP7" s="806"/>
      <c r="BQ7" s="805">
        <f>'SAME1 Flight Tests 8-27-09'!AM26</f>
        <v>193.24054064978097</v>
      </c>
      <c r="BR7" s="816">
        <f>'SAME1 Flight Tests 8-27-09'!AP26</f>
        <v>0.2267233068714381</v>
      </c>
      <c r="BS7" s="816">
        <f>'SAME1 Flight Tests 8-27-09'!AQ26</f>
        <v>0.51638995504203222</v>
      </c>
      <c r="BT7" s="816"/>
      <c r="BU7" s="816">
        <f>'SAME1 Flight Tests 8-27-09'!AS26</f>
        <v>2.4775400141285822</v>
      </c>
      <c r="BV7" s="816">
        <f>'SAME1 Flight Tests 8-27-09'!AT26</f>
        <v>0.15022954717667703</v>
      </c>
      <c r="BW7" s="807">
        <f>'SAME1 Flight Tests 8-27-09'!BB26</f>
        <v>3004614.0015063835</v>
      </c>
      <c r="BX7" s="807">
        <f>'SAME1 Flight Tests 8-27-09'!BC26</f>
        <v>2958797.9905044567</v>
      </c>
      <c r="BY7" s="807">
        <f>'SAME1 Flight Tests 8-27-09'!BD26</f>
        <v>2713642.4916345794</v>
      </c>
      <c r="BZ7" s="806"/>
      <c r="CA7" s="805">
        <f>'SAME1 Flight Tests 8-27-09'!BG26</f>
        <v>0.55342221030042882</v>
      </c>
      <c r="CB7" s="805">
        <f>'SAME1 Flight Tests 8-27-09'!BF26</f>
        <v>0.55000000000000004</v>
      </c>
      <c r="CC7" s="783"/>
      <c r="CD7" s="805"/>
      <c r="CE7" s="805">
        <f>'SAME1 Flight Tests 8-27-09'!BH26</f>
        <v>349.13822663445927</v>
      </c>
      <c r="CF7" s="818">
        <f>'SAME1 Flight Tests 8-27-09'!BI26</f>
        <v>0.92999999999998639</v>
      </c>
      <c r="CG7" s="818">
        <f>'SAME1 Flight Tests 8-27-09'!BJ26</f>
        <v>23</v>
      </c>
      <c r="CH7" s="818">
        <f>'SAME1 Flight Tests 8-27-09'!BK26</f>
        <v>0</v>
      </c>
      <c r="CI7" s="818">
        <f>'SAME1 Flight Tests 8-27-09'!BL26</f>
        <v>1.2467131654824761</v>
      </c>
      <c r="CJ7" s="818">
        <f>'SAME1 Flight Tests 8-27-09'!BM26</f>
        <v>0.26354491361317378</v>
      </c>
      <c r="CK7" s="818">
        <f>'SAME1 Flight Tests 8-27-09'!BN26</f>
        <v>0.9716413563188746</v>
      </c>
      <c r="CL7" s="2014"/>
      <c r="CQ7" s="2018"/>
    </row>
    <row r="8" spans="1:95" s="2" customFormat="1" ht="16.5" customHeight="1" x14ac:dyDescent="0.25">
      <c r="A8" s="778">
        <v>1</v>
      </c>
      <c r="B8" s="779">
        <f>'SAME1 Flight Tests 8-27-09'!A27</f>
        <v>3</v>
      </c>
      <c r="C8" s="779" t="str">
        <f>'SAME1 Flight Tests 8-27-09'!B27</f>
        <v>Silicone</v>
      </c>
      <c r="D8" s="782"/>
      <c r="E8" s="779" t="str">
        <f>'SAME1 Flight Tests 8-27-09'!C27</f>
        <v>23 S a</v>
      </c>
      <c r="F8" s="779">
        <f>'SAME1 Flight Tests 8-27-09'!D27</f>
        <v>1</v>
      </c>
      <c r="G8" s="779" t="str">
        <f>'SAME1 Flight Tests 8-27-09'!E27</f>
        <v>23a</v>
      </c>
      <c r="H8" s="779" t="str">
        <f>'SAME1 Flight Tests 8-27-09'!F27</f>
        <v>after secondary aging</v>
      </c>
      <c r="I8" s="779">
        <f>'SAME1 Flight Tests 8-27-09'!G27</f>
        <v>267</v>
      </c>
      <c r="J8" s="791">
        <f>'SAME1 Flight Tests 8-27-09'!H27</f>
        <v>39349</v>
      </c>
      <c r="K8" s="779">
        <f>'SAME1 Flight Tests 8-27-09'!I27</f>
        <v>0</v>
      </c>
      <c r="L8" s="779" t="str">
        <f>'SAME1 Flight Tests 8-27-09'!J27</f>
        <v>n</v>
      </c>
      <c r="M8" s="779" t="str">
        <f>'SAME1 Flight Tests 8-27-09'!K27</f>
        <v>n</v>
      </c>
      <c r="N8" s="779">
        <f>'SAME1 Flight Tests 8-27-09'!L27</f>
        <v>8</v>
      </c>
      <c r="O8" s="804">
        <f>'SAME1 Flight Tests 8-27-09'!M27</f>
        <v>1.327</v>
      </c>
      <c r="P8" s="805">
        <f>'SAME1 Flight Tests 8-27-09'!N27</f>
        <v>0</v>
      </c>
      <c r="Q8" s="805">
        <f>'SAME1 Flight Tests 8-27-09'!O27</f>
        <v>720</v>
      </c>
      <c r="R8" s="805">
        <f>'SAME1 Flight Tests 8-27-09'!P27</f>
        <v>8</v>
      </c>
      <c r="S8" s="806"/>
      <c r="T8" s="806"/>
      <c r="U8" s="805">
        <f>'SAME1 Flight Tests 8-27-09'!Q27</f>
        <v>890</v>
      </c>
      <c r="V8" s="806"/>
      <c r="W8" s="806"/>
      <c r="X8" s="806"/>
      <c r="Y8" s="806"/>
      <c r="Z8" s="806"/>
      <c r="AA8" s="805" t="str">
        <f>'SAME1 Flight Tests 8-27-09'!R27</f>
        <v>y</v>
      </c>
      <c r="AB8" s="805" t="str">
        <f>'SAME1 Flight Tests 8-27-09'!S27</f>
        <v>y</v>
      </c>
      <c r="AC8" s="805">
        <f>'SAME1 Flight Tests 8-27-09'!T27</f>
        <v>1</v>
      </c>
      <c r="AD8" s="806"/>
      <c r="AE8" s="805">
        <f>'SAME1 Flight Tests 8-27-09'!U27</f>
        <v>10</v>
      </c>
      <c r="AF8" s="806"/>
      <c r="AG8" s="816">
        <f>'SAME1 Flight Tests 8-27-09'!V27</f>
        <v>3.1812241356819398E-2</v>
      </c>
      <c r="AH8" s="818">
        <f>'SAME1 Flight Tests 8-27-09'!W27</f>
        <v>0.37873889934501642</v>
      </c>
      <c r="AI8" s="806"/>
      <c r="AJ8" s="806"/>
      <c r="AK8" s="806"/>
      <c r="AL8" s="806"/>
      <c r="AM8" s="806"/>
      <c r="AN8" s="806"/>
      <c r="AO8" s="806"/>
      <c r="AP8" s="806"/>
      <c r="AQ8" s="806"/>
      <c r="AR8" s="806"/>
      <c r="AS8" s="806"/>
      <c r="AT8" s="806"/>
      <c r="AU8" s="805">
        <f>'SAME1 Flight Tests 8-27-09'!X27</f>
        <v>0.93</v>
      </c>
      <c r="AV8" s="820">
        <f>'SAME1 Flight Tests 8-27-09'!Y27</f>
        <v>2.9691765000000006</v>
      </c>
      <c r="AW8" s="820">
        <f>'SAME1 Flight Tests 8-27-09'!Z27</f>
        <v>6.2438805000000004</v>
      </c>
      <c r="AX8" s="820">
        <f>'SAME1 Flight Tests 8-27-09'!AA27</f>
        <v>-6.8664509999999998E-4</v>
      </c>
      <c r="AY8" s="822"/>
      <c r="AZ8" s="822"/>
      <c r="BA8" s="820">
        <f>'SAME1 Flight Tests 8-27-09'!AC27</f>
        <v>4.8843080000000008</v>
      </c>
      <c r="BB8" s="822"/>
      <c r="BC8" s="822"/>
      <c r="BD8" s="820">
        <f>'SAME1 Flight Tests 8-27-09'!AB27</f>
        <v>6.5975190000000001</v>
      </c>
      <c r="BE8" s="820">
        <f>'SAME1 Flight Tests 8-27-09'!AD27</f>
        <v>4.6310120000000001</v>
      </c>
      <c r="BF8" s="826">
        <f>'SAME1 Flight Tests 8-27-09'!AE27</f>
        <v>26080</v>
      </c>
      <c r="BG8" s="806"/>
      <c r="BH8" s="806"/>
      <c r="BI8" s="805">
        <f>'SAME1 Flight Tests 8-27-09'!AF27</f>
        <v>44.263400000000004</v>
      </c>
      <c r="BJ8" s="805">
        <f>'SAME1 Flight Tests 8-27-09'!AG27</f>
        <v>91.490199999999987</v>
      </c>
      <c r="BK8" s="805">
        <f>'SAME1 Flight Tests 8-27-09'!AH27</f>
        <v>1.966507</v>
      </c>
      <c r="BL8" s="805">
        <f>'SAME1 Flight Tests 8-27-09'!AK27</f>
        <v>1175411.0746423218</v>
      </c>
      <c r="BM8" s="805">
        <f>'SAME1 Flight Tests 8-27-09'!AL27</f>
        <v>437.79521318459678</v>
      </c>
      <c r="BN8" s="806"/>
      <c r="BO8" s="805"/>
      <c r="BP8" s="806"/>
      <c r="BQ8" s="805">
        <f>'SAME1 Flight Tests 8-27-09'!AM27</f>
        <v>132.86095008202679</v>
      </c>
      <c r="BR8" s="816">
        <f>'SAME1 Flight Tests 8-27-09'!AP27</f>
        <v>0.37246136490403414</v>
      </c>
      <c r="BS8" s="816">
        <f>'SAME1 Flight Tests 8-27-09'!AQ27</f>
        <v>0.62305850078142455</v>
      </c>
      <c r="BT8" s="816"/>
      <c r="BU8" s="816">
        <f>'SAME1 Flight Tests 8-27-09'!AS27</f>
        <v>2.0488763158107242</v>
      </c>
      <c r="BV8" s="816">
        <f>'SAME1 Flight Tests 8-27-09'!AT27</f>
        <v>0.28797675441329762</v>
      </c>
      <c r="BW8" s="807">
        <f>'SAME1 Flight Tests 8-27-09'!BB27</f>
        <v>1175411.0746423218</v>
      </c>
      <c r="BX8" s="807">
        <f>'SAME1 Flight Tests 8-27-09'!BC27</f>
        <v>1156555.4400055809</v>
      </c>
      <c r="BY8" s="807">
        <f>'SAME1 Flight Tests 8-27-09'!BD27</f>
        <v>1086232.120912554</v>
      </c>
      <c r="BZ8" s="806"/>
      <c r="CA8" s="805">
        <f>'SAME1 Flight Tests 8-27-09'!BG27</f>
        <v>0.42199721030042919</v>
      </c>
      <c r="CB8" s="805">
        <f>'SAME1 Flight Tests 8-27-09'!BF27</f>
        <v>0.55000000000000004</v>
      </c>
      <c r="CC8" s="783"/>
      <c r="CD8" s="805"/>
      <c r="CE8" s="805">
        <f>'SAME1 Flight Tests 8-27-09'!BH27</f>
        <v>349.13822663445927</v>
      </c>
      <c r="CF8" s="818">
        <f>'SAME1 Flight Tests 8-27-09'!BI27</f>
        <v>0.92999999999998639</v>
      </c>
      <c r="CG8" s="818">
        <f>'SAME1 Flight Tests 8-27-09'!BJ27</f>
        <v>23</v>
      </c>
      <c r="CH8" s="818">
        <f>'SAME1 Flight Tests 8-27-09'!BK27</f>
        <v>0</v>
      </c>
      <c r="CI8" s="818">
        <f>'SAME1 Flight Tests 8-27-09'!BL27</f>
        <v>0.85716741988405631</v>
      </c>
      <c r="CJ8" s="818">
        <f>'SAME1 Flight Tests 8-27-09'!BM27</f>
        <v>0.33857620412762202</v>
      </c>
      <c r="CK8" s="818">
        <f>'SAME1 Flight Tests 8-27-09'!BN27</f>
        <v>0.99739503221736392</v>
      </c>
      <c r="CL8" s="2014"/>
      <c r="CQ8" s="2018"/>
    </row>
    <row r="9" spans="1:95" s="2" customFormat="1" ht="16.5" customHeight="1" x14ac:dyDescent="0.25">
      <c r="A9" s="778">
        <v>1</v>
      </c>
      <c r="B9" s="779">
        <f>'SAME1 Flight Tests 8-27-09'!A28</f>
        <v>3</v>
      </c>
      <c r="C9" s="779" t="str">
        <f>'SAME1 Flight Tests 8-27-09'!B28</f>
        <v>Silicone</v>
      </c>
      <c r="D9" s="782"/>
      <c r="E9" s="779" t="str">
        <f>'SAME1 Flight Tests 8-27-09'!C28</f>
        <v>24 S</v>
      </c>
      <c r="F9" s="779">
        <f>'SAME1 Flight Tests 8-27-09'!D28</f>
        <v>2</v>
      </c>
      <c r="G9" s="779">
        <f>'SAME1 Flight Tests 8-27-09'!E28</f>
        <v>24</v>
      </c>
      <c r="H9" s="779" t="str">
        <f>'SAME1 Flight Tests 8-27-09'!F28</f>
        <v>Flow Down</v>
      </c>
      <c r="I9" s="779">
        <f>'SAME1 Flight Tests 8-27-09'!G28</f>
        <v>267</v>
      </c>
      <c r="J9" s="791">
        <f>'SAME1 Flight Tests 8-27-09'!H28</f>
        <v>39349</v>
      </c>
      <c r="K9" s="779">
        <f>'SAME1 Flight Tests 8-27-09'!I28</f>
        <v>0</v>
      </c>
      <c r="L9" s="779" t="str">
        <f>'SAME1 Flight Tests 8-27-09'!J28</f>
        <v>n</v>
      </c>
      <c r="M9" s="779" t="str">
        <f>'SAME1 Flight Tests 8-27-09'!K28</f>
        <v>n</v>
      </c>
      <c r="N9" s="779">
        <f>'SAME1 Flight Tests 8-27-09'!L28</f>
        <v>4</v>
      </c>
      <c r="O9" s="804">
        <f>'SAME1 Flight Tests 8-27-09'!M28</f>
        <v>1.327</v>
      </c>
      <c r="P9" s="805">
        <f>'SAME1 Flight Tests 8-27-09'!N28</f>
        <v>38</v>
      </c>
      <c r="Q9" s="805">
        <f>'SAME1 Flight Tests 8-27-09'!O28</f>
        <v>8</v>
      </c>
      <c r="R9" s="805">
        <f>'SAME1 Flight Tests 8-27-09'!P28</f>
        <v>8</v>
      </c>
      <c r="S9" s="806"/>
      <c r="T9" s="806"/>
      <c r="U9" s="805">
        <f>'SAME1 Flight Tests 8-27-09'!Q28</f>
        <v>35.666666666666664</v>
      </c>
      <c r="V9" s="806"/>
      <c r="W9" s="806"/>
      <c r="X9" s="806"/>
      <c r="Y9" s="806"/>
      <c r="Z9" s="806"/>
      <c r="AA9" s="805" t="str">
        <f>'SAME1 Flight Tests 8-27-09'!R28</f>
        <v>y</v>
      </c>
      <c r="AB9" s="805" t="str">
        <f>'SAME1 Flight Tests 8-27-09'!S28</f>
        <v>y</v>
      </c>
      <c r="AC9" s="805">
        <f>'SAME1 Flight Tests 8-27-09'!T28</f>
        <v>1</v>
      </c>
      <c r="AD9" s="806"/>
      <c r="AE9" s="805">
        <f>'SAME1 Flight Tests 8-27-09'!U28</f>
        <v>10</v>
      </c>
      <c r="AF9" s="806"/>
      <c r="AG9" s="816">
        <f>'SAME1 Flight Tests 8-27-09'!V28</f>
        <v>3.1812241356819398E-2</v>
      </c>
      <c r="AH9" s="818">
        <f>'SAME1 Flight Tests 8-27-09'!W28</f>
        <v>0.45559533159976062</v>
      </c>
      <c r="AI9" s="806"/>
      <c r="AJ9" s="806"/>
      <c r="AK9" s="806"/>
      <c r="AL9" s="806"/>
      <c r="AM9" s="806"/>
      <c r="AN9" s="806"/>
      <c r="AO9" s="806"/>
      <c r="AP9" s="806"/>
      <c r="AQ9" s="806"/>
      <c r="AR9" s="806"/>
      <c r="AS9" s="806"/>
      <c r="AT9" s="806"/>
      <c r="AU9" s="805">
        <f>'SAME1 Flight Tests 8-27-09'!X28</f>
        <v>0.62</v>
      </c>
      <c r="AV9" s="820">
        <f>'SAME1 Flight Tests 8-27-09'!Y28</f>
        <v>3.1337739999999998</v>
      </c>
      <c r="AW9" s="820">
        <f>'SAME1 Flight Tests 8-27-09'!Z28</f>
        <v>6.2492080000000003</v>
      </c>
      <c r="AX9" s="820">
        <f>'SAME1 Flight Tests 8-27-09'!AA28</f>
        <v>4.2740175000000011</v>
      </c>
      <c r="AY9" s="822"/>
      <c r="AZ9" s="822"/>
      <c r="BA9" s="820">
        <f>'SAME1 Flight Tests 8-27-09'!AC28</f>
        <v>4.9375160000000005</v>
      </c>
      <c r="BB9" s="822"/>
      <c r="BC9" s="822"/>
      <c r="BD9" s="820">
        <f>'SAME1 Flight Tests 8-27-09'!AB28</f>
        <v>6.4803015000000004</v>
      </c>
      <c r="BE9" s="820">
        <f>'SAME1 Flight Tests 8-27-09'!AD28</f>
        <v>4.6543585000000016</v>
      </c>
      <c r="BF9" s="826">
        <f>'SAME1 Flight Tests 8-27-09'!AE28</f>
        <v>41615</v>
      </c>
      <c r="BG9" s="806"/>
      <c r="BH9" s="806"/>
      <c r="BI9" s="805">
        <f>'SAME1 Flight Tests 8-27-09'!AF28</f>
        <v>39.203749999999999</v>
      </c>
      <c r="BJ9" s="805">
        <f>'SAME1 Flight Tests 8-27-09'!AG28</f>
        <v>73.787950000000009</v>
      </c>
      <c r="BK9" s="805">
        <f>'SAME1 Flight Tests 8-27-09'!AH28</f>
        <v>1.8259429999999988</v>
      </c>
      <c r="BL9" s="805">
        <f>'SAME1 Flight Tests 8-27-09'!AK28</f>
        <v>1916208.9136147145</v>
      </c>
      <c r="BM9" s="805">
        <f>'SAME1 Flight Tests 8-27-09'!AL28</f>
        <v>393.72528619180156</v>
      </c>
      <c r="BN9" s="806"/>
      <c r="BO9" s="805"/>
      <c r="BP9" s="806"/>
      <c r="BQ9" s="805">
        <f>'SAME1 Flight Tests 8-27-09'!AM28</f>
        <v>89.077674166451743</v>
      </c>
      <c r="BR9" s="816">
        <f>'SAME1 Flight Tests 8-27-09'!AP28</f>
        <v>0.20547096060057599</v>
      </c>
      <c r="BS9" s="816">
        <f>'SAME1 Flight Tests 8-27-09'!AQ28</f>
        <v>0.46347921790423513</v>
      </c>
      <c r="BT9" s="816"/>
      <c r="BU9" s="816">
        <f>'SAME1 Flight Tests 8-27-09'!AS28</f>
        <v>2.4643261883080352</v>
      </c>
      <c r="BV9" s="816">
        <f>'SAME1 Flight Tests 8-27-09'!AT28</f>
        <v>0.13680770082229526</v>
      </c>
      <c r="BW9" s="807">
        <f>'SAME1 Flight Tests 8-27-09'!BB28</f>
        <v>1916208.9136147145</v>
      </c>
      <c r="BX9" s="807">
        <f>'SAME1 Flight Tests 8-27-09'!BC28</f>
        <v>1886121.596306127</v>
      </c>
      <c r="BY9" s="807">
        <f>'SAME1 Flight Tests 8-27-09'!BD28</f>
        <v>1753586.9635617984</v>
      </c>
      <c r="BZ9" s="806"/>
      <c r="CA9" s="805">
        <f>'SAME1 Flight Tests 8-27-09'!BG28</f>
        <v>0.39183326180257483</v>
      </c>
      <c r="CB9" s="805">
        <f>'SAME1 Flight Tests 8-27-09'!BF28</f>
        <v>0.55000000000000004</v>
      </c>
      <c r="CC9" s="783"/>
      <c r="CD9" s="805"/>
      <c r="CE9" s="805">
        <f>'SAME1 Flight Tests 8-27-09'!BH28</f>
        <v>340.62561231431681</v>
      </c>
      <c r="CF9" s="818">
        <f>'SAME1 Flight Tests 8-27-09'!BI28</f>
        <v>0.62000000000006494</v>
      </c>
      <c r="CG9" s="818">
        <f>'SAME1 Flight Tests 8-27-09'!BJ28</f>
        <v>24</v>
      </c>
      <c r="CH9" s="818">
        <f>'SAME1 Flight Tests 8-27-09'!BK28</f>
        <v>0</v>
      </c>
      <c r="CI9" s="818">
        <f>'SAME1 Flight Tests 8-27-09'!BL28</f>
        <v>0.86204200806234588</v>
      </c>
      <c r="CJ9" s="818">
        <f>'SAME1 Flight Tests 8-27-09'!BM28</f>
        <v>0.3084468623845954</v>
      </c>
      <c r="CK9" s="818">
        <f>'SAME1 Flight Tests 8-27-09'!BN28</f>
        <v>0.97995053818458511</v>
      </c>
      <c r="CL9" s="2014"/>
      <c r="CQ9" s="2018"/>
    </row>
    <row r="10" spans="1:95" s="2" customFormat="1" ht="16.5" customHeight="1" x14ac:dyDescent="0.25">
      <c r="A10" s="778">
        <v>1</v>
      </c>
      <c r="B10" s="779">
        <f>'SAME1 Flight Tests 8-27-09'!A29</f>
        <v>3</v>
      </c>
      <c r="C10" s="779" t="str">
        <f>'SAME1 Flight Tests 8-27-09'!B29</f>
        <v>Teflon</v>
      </c>
      <c r="D10" s="782"/>
      <c r="E10" s="779" t="str">
        <f>'SAME1 Flight Tests 8-27-09'!C29</f>
        <v>25 T</v>
      </c>
      <c r="F10" s="779">
        <f>'SAME1 Flight Tests 8-27-09'!D29</f>
        <v>4</v>
      </c>
      <c r="G10" s="779">
        <f>'SAME1 Flight Tests 8-27-09'!E29</f>
        <v>25</v>
      </c>
      <c r="H10" s="779" t="str">
        <f>'SAME1 Flight Tests 8-27-09'!F29</f>
        <v>Air flow down</v>
      </c>
      <c r="I10" s="779">
        <f>'SAME1 Flight Tests 8-27-09'!G29</f>
        <v>268</v>
      </c>
      <c r="J10" s="791">
        <f>'SAME1 Flight Tests 8-27-09'!H29</f>
        <v>39350</v>
      </c>
      <c r="K10" s="779">
        <f>'SAME1 Flight Tests 8-27-09'!I29</f>
        <v>0</v>
      </c>
      <c r="L10" s="779" t="str">
        <f>'SAME1 Flight Tests 8-27-09'!J29</f>
        <v>n</v>
      </c>
      <c r="M10" s="779" t="str">
        <f>'SAME1 Flight Tests 8-27-09'!K29</f>
        <v>n</v>
      </c>
      <c r="N10" s="779">
        <f>'SAME1 Flight Tests 8-27-09'!L29</f>
        <v>4</v>
      </c>
      <c r="O10" s="804">
        <f>'SAME1 Flight Tests 8-27-09'!M29</f>
        <v>1.4450000000000001</v>
      </c>
      <c r="P10" s="805">
        <f>'SAME1 Flight Tests 8-27-09'!N29</f>
        <v>60</v>
      </c>
      <c r="Q10" s="805">
        <f>'SAME1 Flight Tests 8-27-09'!O29</f>
        <v>11</v>
      </c>
      <c r="R10" s="805">
        <f>'SAME1 Flight Tests 8-27-09'!P29</f>
        <v>8</v>
      </c>
      <c r="S10" s="806"/>
      <c r="T10" s="806"/>
      <c r="U10" s="805">
        <f>'SAME1 Flight Tests 8-27-09'!Q29</f>
        <v>33.5</v>
      </c>
      <c r="V10" s="806"/>
      <c r="W10" s="806"/>
      <c r="X10" s="806"/>
      <c r="Y10" s="806"/>
      <c r="Z10" s="806"/>
      <c r="AA10" s="805" t="str">
        <f>'SAME1 Flight Tests 8-27-09'!R29</f>
        <v>n</v>
      </c>
      <c r="AB10" s="805" t="str">
        <f>'SAME1 Flight Tests 8-27-09'!S29</f>
        <v>n</v>
      </c>
      <c r="AC10" s="805">
        <f>'SAME1 Flight Tests 8-27-09'!T29</f>
        <v>1</v>
      </c>
      <c r="AD10" s="806"/>
      <c r="AE10" s="805">
        <f>'SAME1 Flight Tests 8-27-09'!U29</f>
        <v>10</v>
      </c>
      <c r="AF10" s="806"/>
      <c r="AG10" s="816">
        <f>'SAME1 Flight Tests 8-27-09'!V29</f>
        <v>5.19567251427413E-2</v>
      </c>
      <c r="AH10" s="818">
        <f>'SAME1 Flight Tests 8-27-09'!W29</f>
        <v>0</v>
      </c>
      <c r="AI10" s="806"/>
      <c r="AJ10" s="806"/>
      <c r="AK10" s="806"/>
      <c r="AL10" s="806"/>
      <c r="AM10" s="806"/>
      <c r="AN10" s="806"/>
      <c r="AO10" s="806"/>
      <c r="AP10" s="806"/>
      <c r="AQ10" s="806"/>
      <c r="AR10" s="806"/>
      <c r="AS10" s="806"/>
      <c r="AT10" s="806"/>
      <c r="AU10" s="805">
        <f>'SAME1 Flight Tests 8-27-09'!X29</f>
        <v>1.63</v>
      </c>
      <c r="AV10" s="820">
        <f>'SAME1 Flight Tests 8-27-09'!Y29</f>
        <v>3.4152369999999999</v>
      </c>
      <c r="AW10" s="820">
        <f>'SAME1 Flight Tests 8-27-09'!Z29</f>
        <v>1.6403656500000001</v>
      </c>
      <c r="AX10" s="820">
        <f>'SAME1 Flight Tests 8-27-09'!AA29</f>
        <v>4.5407105000000003</v>
      </c>
      <c r="AY10" s="822"/>
      <c r="AZ10" s="822"/>
      <c r="BA10" s="820">
        <f>'SAME1 Flight Tests 8-27-09'!AC29</f>
        <v>4.9711755000000002</v>
      </c>
      <c r="BB10" s="822"/>
      <c r="BC10" s="822"/>
      <c r="BD10" s="820">
        <f>'SAME1 Flight Tests 8-27-09'!AB29</f>
        <v>5.8821555000000005</v>
      </c>
      <c r="BE10" s="820">
        <f>'SAME1 Flight Tests 8-27-09'!AD29</f>
        <v>4.6703039999999998</v>
      </c>
      <c r="BF10" s="826">
        <f>'SAME1 Flight Tests 8-27-09'!AE29</f>
        <v>60120</v>
      </c>
      <c r="BG10" s="806"/>
      <c r="BH10" s="806"/>
      <c r="BI10" s="805">
        <f>'SAME1 Flight Tests 8-27-09'!AF29</f>
        <v>19.292899999999996</v>
      </c>
      <c r="BJ10" s="805">
        <f>'SAME1 Flight Tests 8-27-09'!AG29</f>
        <v>24.178900000000006</v>
      </c>
      <c r="BK10" s="805">
        <f>'SAME1 Flight Tests 8-27-09'!AH29</f>
        <v>1.2118515000000007</v>
      </c>
      <c r="BL10" s="805">
        <f>'SAME1 Flight Tests 8-27-09'!AK29</f>
        <v>1737804.3083343599</v>
      </c>
      <c r="BM10" s="805">
        <f>'SAME1 Flight Tests 8-27-09'!AL29</f>
        <v>232.37147658869438</v>
      </c>
      <c r="BN10" s="806"/>
      <c r="BO10" s="805"/>
      <c r="BP10" s="806"/>
      <c r="BQ10" s="805">
        <f>'SAME1 Flight Tests 8-27-09'!AM29</f>
        <v>54.644314000000008</v>
      </c>
      <c r="BR10" s="816">
        <f>'SAME1 Flight Tests 8-27-09'!AP29</f>
        <v>0.13371556018952235</v>
      </c>
      <c r="BS10" s="816">
        <f>'SAME1 Flight Tests 8-27-09'!AQ29</f>
        <v>0.30215438008227241</v>
      </c>
      <c r="BT10" s="816"/>
      <c r="BU10" s="816">
        <f>'SAME1 Flight Tests 8-27-09'!AS29</f>
        <v>2.4667392237221515</v>
      </c>
      <c r="BV10" s="816">
        <f>'SAME1 Flight Tests 8-27-09'!AT29</f>
        <v>8.895256485759552E-2</v>
      </c>
      <c r="BW10" s="807">
        <f>'SAME1 Flight Tests 8-27-09'!BB29</f>
        <v>1737804.3083343599</v>
      </c>
      <c r="BX10" s="807">
        <f>'SAME1 Flight Tests 8-27-09'!BC29</f>
        <v>1711190.6217288026</v>
      </c>
      <c r="BY10" s="807">
        <f>'SAME1 Flight Tests 8-27-09'!BD29</f>
        <v>1572544.8856819381</v>
      </c>
      <c r="BZ10" s="806"/>
      <c r="CA10" s="805">
        <f>'SAME1 Flight Tests 8-27-09'!BG29</f>
        <v>0.26005396995708169</v>
      </c>
      <c r="CB10" s="805">
        <f>'SAME1 Flight Tests 8-27-09'!BF29</f>
        <v>2.2599999999999998</v>
      </c>
      <c r="CC10" s="783"/>
      <c r="CD10" s="805"/>
      <c r="CE10" s="805">
        <f>'SAME1 Flight Tests 8-27-09'!BH29</f>
        <v>516.30303768525073</v>
      </c>
      <c r="CF10" s="818">
        <f>'SAME1 Flight Tests 8-27-09'!BI29</f>
        <v>1.6299999999999093</v>
      </c>
      <c r="CG10" s="818">
        <f>'SAME1 Flight Tests 8-27-09'!BJ29</f>
        <v>25</v>
      </c>
      <c r="CH10" s="818">
        <f>'SAME1 Flight Tests 8-27-09'!BK29</f>
        <v>0</v>
      </c>
      <c r="CI10" s="818">
        <f>'SAME1 Flight Tests 8-27-09'!BL29</f>
        <v>0.20114471411044066</v>
      </c>
      <c r="CJ10" s="818">
        <f>'SAME1 Flight Tests 8-27-09'!BM29</f>
        <v>0.48850578171632197</v>
      </c>
      <c r="CK10" s="818">
        <f>'SAME1 Flight Tests 8-27-09'!BN29</f>
        <v>0.99415560402459691</v>
      </c>
      <c r="CL10" s="2014"/>
      <c r="CQ10" s="2018"/>
    </row>
    <row r="11" spans="1:95" s="2" customFormat="1" ht="16.5" customHeight="1" x14ac:dyDescent="0.25">
      <c r="A11" s="778">
        <v>1</v>
      </c>
      <c r="B11" s="779">
        <f>'SAME1 Flight Tests 8-27-09'!A30</f>
        <v>3</v>
      </c>
      <c r="C11" s="779" t="str">
        <f>'SAME1 Flight Tests 8-27-09'!B30</f>
        <v>Teflon</v>
      </c>
      <c r="D11" s="782"/>
      <c r="E11" s="779" t="str">
        <f>'SAME1 Flight Tests 8-27-09'!C30</f>
        <v>26 T</v>
      </c>
      <c r="F11" s="779">
        <f>'SAME1 Flight Tests 8-27-09'!D30</f>
        <v>5</v>
      </c>
      <c r="G11" s="779">
        <f>'SAME1 Flight Tests 8-27-09'!E30</f>
        <v>26</v>
      </c>
      <c r="H11" s="779" t="str">
        <f>'SAME1 Flight Tests 8-27-09'!F30</f>
        <v>Base line / Aging</v>
      </c>
      <c r="I11" s="779">
        <f>'SAME1 Flight Tests 8-27-09'!G30</f>
        <v>268</v>
      </c>
      <c r="J11" s="791">
        <f>'SAME1 Flight Tests 8-27-09'!H30</f>
        <v>39350</v>
      </c>
      <c r="K11" s="779">
        <f>'SAME1 Flight Tests 8-27-09'!I30</f>
        <v>0</v>
      </c>
      <c r="L11" s="779" t="str">
        <f>'SAME1 Flight Tests 8-27-09'!J30</f>
        <v>n</v>
      </c>
      <c r="M11" s="779" t="str">
        <f>'SAME1 Flight Tests 8-27-09'!K30</f>
        <v>n</v>
      </c>
      <c r="N11" s="779">
        <f>'SAME1 Flight Tests 8-27-09'!L30</f>
        <v>8</v>
      </c>
      <c r="O11" s="804">
        <f>'SAME1 Flight Tests 8-27-09'!M30</f>
        <v>1.4450000000000001</v>
      </c>
      <c r="P11" s="805">
        <f>'SAME1 Flight Tests 8-27-09'!N30</f>
        <v>60</v>
      </c>
      <c r="Q11" s="805">
        <f>'SAME1 Flight Tests 8-27-09'!O30</f>
        <v>11</v>
      </c>
      <c r="R11" s="805">
        <f>'SAME1 Flight Tests 8-27-09'!P30</f>
        <v>8</v>
      </c>
      <c r="S11" s="806"/>
      <c r="T11" s="806"/>
      <c r="U11" s="805">
        <f>'SAME1 Flight Tests 8-27-09'!Q30</f>
        <v>35.166666666666664</v>
      </c>
      <c r="V11" s="806"/>
      <c r="W11" s="806"/>
      <c r="X11" s="806"/>
      <c r="Y11" s="806"/>
      <c r="Z11" s="806"/>
      <c r="AA11" s="805" t="str">
        <f>'SAME1 Flight Tests 8-27-09'!R30</f>
        <v>n</v>
      </c>
      <c r="AB11" s="805" t="str">
        <f>'SAME1 Flight Tests 8-27-09'!S30</f>
        <v>n</v>
      </c>
      <c r="AC11" s="805">
        <f>'SAME1 Flight Tests 8-27-09'!T30</f>
        <v>1</v>
      </c>
      <c r="AD11" s="806"/>
      <c r="AE11" s="805">
        <f>'SAME1 Flight Tests 8-27-09'!U30</f>
        <v>10</v>
      </c>
      <c r="AF11" s="806"/>
      <c r="AG11" s="816">
        <f>'SAME1 Flight Tests 8-27-09'!V30</f>
        <v>5.19567251427413E-2</v>
      </c>
      <c r="AH11" s="818">
        <f>'SAME1 Flight Tests 8-27-09'!W30</f>
        <v>0</v>
      </c>
      <c r="AI11" s="806"/>
      <c r="AJ11" s="806"/>
      <c r="AK11" s="806"/>
      <c r="AL11" s="806"/>
      <c r="AM11" s="806"/>
      <c r="AN11" s="806"/>
      <c r="AO11" s="806"/>
      <c r="AP11" s="806"/>
      <c r="AQ11" s="806"/>
      <c r="AR11" s="806"/>
      <c r="AS11" s="806"/>
      <c r="AT11" s="806"/>
      <c r="AU11" s="805">
        <f>'SAME1 Flight Tests 8-27-09'!X30</f>
        <v>3.4</v>
      </c>
      <c r="AV11" s="820">
        <f>'SAME1 Flight Tests 8-27-09'!Y30</f>
        <v>3.4348439999999996</v>
      </c>
      <c r="AW11" s="820">
        <f>'SAME1 Flight Tests 8-27-09'!Z30</f>
        <v>0.81913770000000008</v>
      </c>
      <c r="AX11" s="820">
        <f>'SAME1 Flight Tests 8-27-09'!AA30</f>
        <v>-5.0353999999999991E-4</v>
      </c>
      <c r="AY11" s="822"/>
      <c r="AZ11" s="822"/>
      <c r="BA11" s="820">
        <f>'SAME1 Flight Tests 8-27-09'!AC30</f>
        <v>4.9309689999999993</v>
      </c>
      <c r="BB11" s="822"/>
      <c r="BC11" s="822"/>
      <c r="BD11" s="820">
        <f>'SAME1 Flight Tests 8-27-09'!AB30</f>
        <v>6.0437455</v>
      </c>
      <c r="BE11" s="820">
        <f>'SAME1 Flight Tests 8-27-09'!AD30</f>
        <v>4.700469</v>
      </c>
      <c r="BF11" s="826">
        <f>'SAME1 Flight Tests 8-27-09'!AE30</f>
        <v>49480</v>
      </c>
      <c r="BG11" s="806"/>
      <c r="BH11" s="806"/>
      <c r="BI11" s="805">
        <f>'SAME1 Flight Tests 8-27-09'!AF30</f>
        <v>4.7793000000000001</v>
      </c>
      <c r="BJ11" s="805">
        <f>'SAME1 Flight Tests 8-27-09'!AG30</f>
        <v>5.9073499999999992</v>
      </c>
      <c r="BK11" s="805">
        <f>'SAME1 Flight Tests 8-27-09'!AH30</f>
        <v>1.3432765</v>
      </c>
      <c r="BL11" s="805">
        <f>'SAME1 Flight Tests 8-27-09'!AK30</f>
        <v>1409983.1850205562</v>
      </c>
      <c r="BM11" s="805">
        <f>'SAME1 Flight Tests 8-27-09'!AL30</f>
        <v>263.43796766269088</v>
      </c>
      <c r="BN11" s="806"/>
      <c r="BO11" s="805"/>
      <c r="BP11" s="806"/>
      <c r="BQ11" s="805">
        <f>'SAME1 Flight Tests 8-27-09'!AM30</f>
        <v>13.350610999999997</v>
      </c>
      <c r="BR11" s="816">
        <f>'SAME1 Flight Tests 8-27-09'!AP30</f>
        <v>0.18683766619447323</v>
      </c>
      <c r="BS11" s="816">
        <f>'SAME1 Flight Tests 8-27-09'!AQ30</f>
        <v>0.20260508750416512</v>
      </c>
      <c r="BT11" s="816"/>
      <c r="BU11" s="816">
        <f>'SAME1 Flight Tests 8-27-09'!AS30</f>
        <v>1.329280197104588</v>
      </c>
      <c r="BV11" s="816">
        <f>'SAME1 Flight Tests 8-27-09'!AT30</f>
        <v>0.17942025827856098</v>
      </c>
      <c r="BW11" s="807">
        <f>'SAME1 Flight Tests 8-27-09'!BB30</f>
        <v>1409983.1850205562</v>
      </c>
      <c r="BX11" s="807">
        <f>'SAME1 Flight Tests 8-27-09'!BC30</f>
        <v>1388079.5720258295</v>
      </c>
      <c r="BY11" s="807">
        <f>'SAME1 Flight Tests 8-27-09'!BD30</f>
        <v>1284104.0734708607</v>
      </c>
      <c r="BZ11" s="806"/>
      <c r="CA11" s="805">
        <f>'SAME1 Flight Tests 8-27-09'!BG30</f>
        <v>0.28825675965665237</v>
      </c>
      <c r="CB11" s="805">
        <f>'SAME1 Flight Tests 8-27-09'!BF30</f>
        <v>2.2599999999999998</v>
      </c>
      <c r="CC11" s="783"/>
      <c r="CD11" s="805"/>
      <c r="CE11" s="805">
        <f>'SAME1 Flight Tests 8-27-09'!BH30</f>
        <v>517.61263896959224</v>
      </c>
      <c r="CF11" s="818">
        <f>'SAME1 Flight Tests 8-27-09'!BI30</f>
        <v>3.3999999999999586</v>
      </c>
      <c r="CG11" s="818">
        <f>'SAME1 Flight Tests 8-27-09'!BJ30</f>
        <v>26</v>
      </c>
      <c r="CH11" s="818">
        <f>'SAME1 Flight Tests 8-27-09'!BK30</f>
        <v>0</v>
      </c>
      <c r="CI11" s="818">
        <f>'SAME1 Flight Tests 8-27-09'!BL30</f>
        <v>2.3559901764706168E-2</v>
      </c>
      <c r="CJ11" s="818">
        <f>'SAME1 Flight Tests 8-27-09'!BM30</f>
        <v>0.99999989019229296</v>
      </c>
      <c r="CK11" s="818">
        <f>'SAME1 Flight Tests 8-27-09'!BN30</f>
        <v>1</v>
      </c>
      <c r="CL11" s="2014"/>
      <c r="CQ11" s="2018"/>
    </row>
    <row r="12" spans="1:95" s="2" customFormat="1" ht="16.5" customHeight="1" x14ac:dyDescent="0.25">
      <c r="A12" s="778">
        <v>1</v>
      </c>
      <c r="B12" s="779">
        <f>'SAME1 Flight Tests 8-27-09'!A31</f>
        <v>3</v>
      </c>
      <c r="C12" s="779" t="str">
        <f>'SAME1 Flight Tests 8-27-09'!B31</f>
        <v>Teflon</v>
      </c>
      <c r="D12" s="782"/>
      <c r="E12" s="779" t="str">
        <f>'SAME1 Flight Tests 8-27-09'!C31</f>
        <v>26 Ta</v>
      </c>
      <c r="F12" s="779">
        <f>'SAME1 Flight Tests 8-27-09'!D31</f>
        <v>5</v>
      </c>
      <c r="G12" s="779" t="str">
        <f>'SAME1 Flight Tests 8-27-09'!E31</f>
        <v>26a</v>
      </c>
      <c r="H12" s="779" t="str">
        <f>'SAME1 Flight Tests 8-27-09'!F31</f>
        <v>after secondary aging</v>
      </c>
      <c r="I12" s="779">
        <f>'SAME1 Flight Tests 8-27-09'!G31</f>
        <v>268</v>
      </c>
      <c r="J12" s="791">
        <f>'SAME1 Flight Tests 8-27-09'!H31</f>
        <v>39350</v>
      </c>
      <c r="K12" s="779">
        <f>'SAME1 Flight Tests 8-27-09'!I31</f>
        <v>0</v>
      </c>
      <c r="L12" s="779" t="str">
        <f>'SAME1 Flight Tests 8-27-09'!J31</f>
        <v>n</v>
      </c>
      <c r="M12" s="779" t="str">
        <f>'SAME1 Flight Tests 8-27-09'!K31</f>
        <v>n</v>
      </c>
      <c r="N12" s="779">
        <f>'SAME1 Flight Tests 8-27-09'!L31</f>
        <v>8</v>
      </c>
      <c r="O12" s="804">
        <f>'SAME1 Flight Tests 8-27-09'!M31</f>
        <v>1.4450000000000001</v>
      </c>
      <c r="P12" s="805" t="str">
        <f>'SAME1 Flight Tests 8-27-09'!N31</f>
        <v>NA</v>
      </c>
      <c r="Q12" s="805">
        <f>'SAME1 Flight Tests 8-27-09'!O31</f>
        <v>720</v>
      </c>
      <c r="R12" s="805">
        <f>'SAME1 Flight Tests 8-27-09'!P31</f>
        <v>8</v>
      </c>
      <c r="S12" s="806"/>
      <c r="T12" s="806"/>
      <c r="U12" s="805">
        <f>'SAME1 Flight Tests 8-27-09'!Q31</f>
        <v>801</v>
      </c>
      <c r="V12" s="806"/>
      <c r="W12" s="806"/>
      <c r="X12" s="806"/>
      <c r="Y12" s="806"/>
      <c r="Z12" s="806"/>
      <c r="AA12" s="805" t="str">
        <f>'SAME1 Flight Tests 8-27-09'!R31</f>
        <v>n</v>
      </c>
      <c r="AB12" s="805" t="str">
        <f>'SAME1 Flight Tests 8-27-09'!S31</f>
        <v>n</v>
      </c>
      <c r="AC12" s="805">
        <f>'SAME1 Flight Tests 8-27-09'!T31</f>
        <v>1</v>
      </c>
      <c r="AD12" s="806"/>
      <c r="AE12" s="805">
        <f>'SAME1 Flight Tests 8-27-09'!U31</f>
        <v>10</v>
      </c>
      <c r="AF12" s="806"/>
      <c r="AG12" s="816">
        <f>'SAME1 Flight Tests 8-27-09'!V31</f>
        <v>5.19567251427413E-2</v>
      </c>
      <c r="AH12" s="818">
        <f>'SAME1 Flight Tests 8-27-09'!W31</f>
        <v>0</v>
      </c>
      <c r="AI12" s="806"/>
      <c r="AJ12" s="806"/>
      <c r="AK12" s="806"/>
      <c r="AL12" s="806"/>
      <c r="AM12" s="806"/>
      <c r="AN12" s="806"/>
      <c r="AO12" s="806"/>
      <c r="AP12" s="806"/>
      <c r="AQ12" s="806"/>
      <c r="AR12" s="806"/>
      <c r="AS12" s="806"/>
      <c r="AT12" s="806"/>
      <c r="AU12" s="805">
        <f>'SAME1 Flight Tests 8-27-09'!X31</f>
        <v>3.4</v>
      </c>
      <c r="AV12" s="820">
        <f>'SAME1 Flight Tests 8-27-09'!Y31</f>
        <v>3.4342635000000001</v>
      </c>
      <c r="AW12" s="820">
        <f>'SAME1 Flight Tests 8-27-09'!Z31</f>
        <v>0.93556209999999995</v>
      </c>
      <c r="AX12" s="820">
        <f>'SAME1 Flight Tests 8-27-09'!AA31</f>
        <v>-5.9509264999999987E-4</v>
      </c>
      <c r="AY12" s="822"/>
      <c r="AZ12" s="822"/>
      <c r="BA12" s="820">
        <f>'SAME1 Flight Tests 8-27-09'!AC31</f>
        <v>4.9389489999999983</v>
      </c>
      <c r="BB12" s="822"/>
      <c r="BC12" s="822"/>
      <c r="BD12" s="820">
        <f>'SAME1 Flight Tests 8-27-09'!AB31</f>
        <v>5.6081389999999995</v>
      </c>
      <c r="BE12" s="820">
        <f>'SAME1 Flight Tests 8-27-09'!AD31</f>
        <v>4.7239370000000003</v>
      </c>
      <c r="BF12" s="826">
        <f>'SAME1 Flight Tests 8-27-09'!AE31</f>
        <v>23505</v>
      </c>
      <c r="BG12" s="806"/>
      <c r="BH12" s="806"/>
      <c r="BI12" s="805">
        <f>'SAME1 Flight Tests 8-27-09'!AF31</f>
        <v>5.0347500000000007</v>
      </c>
      <c r="BJ12" s="805">
        <f>'SAME1 Flight Tests 8-27-09'!AG31</f>
        <v>6.2168499999999991</v>
      </c>
      <c r="BK12" s="805">
        <f>'SAME1 Flight Tests 8-27-09'!AH31</f>
        <v>0.88420199999999927</v>
      </c>
      <c r="BL12" s="805">
        <f>'SAME1 Flight Tests 8-27-09'!AK31</f>
        <v>646297.04735521181</v>
      </c>
      <c r="BM12" s="805">
        <f>'SAME1 Flight Tests 8-27-09'!AL31</f>
        <v>161.08926223441955</v>
      </c>
      <c r="BN12" s="806"/>
      <c r="BO12" s="805"/>
      <c r="BP12" s="806"/>
      <c r="BQ12" s="805">
        <f>'SAME1 Flight Tests 8-27-09'!AM31</f>
        <v>14.050080999999997</v>
      </c>
      <c r="BR12" s="816">
        <f>'SAME1 Flight Tests 8-27-09'!AP31</f>
        <v>0.24924957168477233</v>
      </c>
      <c r="BS12" s="816">
        <f>'SAME1 Flight Tests 8-27-09'!AQ31</f>
        <v>0.2672082375696318</v>
      </c>
      <c r="BT12" s="816"/>
      <c r="BU12" s="816">
        <f>'SAME1 Flight Tests 8-27-09'!AS31</f>
        <v>1.3018261923011838</v>
      </c>
      <c r="BV12" s="816">
        <f>'SAME1 Flight Tests 8-27-09'!AT31</f>
        <v>0.2407280565775852</v>
      </c>
      <c r="BW12" s="807">
        <f>'SAME1 Flight Tests 8-27-09'!BB31</f>
        <v>646297.04735521181</v>
      </c>
      <c r="BX12" s="807">
        <f>'SAME1 Flight Tests 8-27-09'!BC31</f>
        <v>635891.9458305341</v>
      </c>
      <c r="BY12" s="807">
        <f>'SAME1 Flight Tests 8-27-09'!BD31</f>
        <v>598250.36007571616</v>
      </c>
      <c r="BZ12" s="806"/>
      <c r="CA12" s="805">
        <f>'SAME1 Flight Tests 8-27-09'!BG31</f>
        <v>0.18974291845493546</v>
      </c>
      <c r="CB12" s="805">
        <f>'SAME1 Flight Tests 8-27-09'!BF31</f>
        <v>2.2599999999999998</v>
      </c>
      <c r="CC12" s="783"/>
      <c r="CD12" s="805"/>
      <c r="CE12" s="805">
        <f>'SAME1 Flight Tests 8-27-09'!BH31</f>
        <v>517.61263896959224</v>
      </c>
      <c r="CF12" s="818">
        <f>'SAME1 Flight Tests 8-27-09'!BI31</f>
        <v>3.3999999999999586</v>
      </c>
      <c r="CG12" s="818">
        <f>'SAME1 Flight Tests 8-27-09'!BJ31</f>
        <v>26</v>
      </c>
      <c r="CH12" s="818">
        <f>'SAME1 Flight Tests 8-27-09'!BK31</f>
        <v>0</v>
      </c>
      <c r="CI12" s="818">
        <f>'SAME1 Flight Tests 8-27-09'!BL31</f>
        <v>2.4794260588235591E-2</v>
      </c>
      <c r="CJ12" s="818">
        <f>'SAME1 Flight Tests 8-27-09'!BM31</f>
        <v>0.99999796436005317</v>
      </c>
      <c r="CK12" s="818">
        <f>'SAME1 Flight Tests 8-27-09'!BN31</f>
        <v>1</v>
      </c>
      <c r="CL12" s="2014"/>
      <c r="CQ12" s="2018"/>
    </row>
    <row r="13" spans="1:95" s="2" customFormat="1" ht="16.5" customHeight="1" x14ac:dyDescent="0.25">
      <c r="A13" s="778">
        <v>1</v>
      </c>
      <c r="B13" s="779">
        <f>'SAME1 Flight Tests 8-27-09'!A32</f>
        <v>3</v>
      </c>
      <c r="C13" s="779" t="str">
        <f>'SAME1 Flight Tests 8-27-09'!B32</f>
        <v>Silicone</v>
      </c>
      <c r="D13" s="782"/>
      <c r="E13" s="779" t="str">
        <f>'SAME1 Flight Tests 8-27-09'!C32</f>
        <v>27S</v>
      </c>
      <c r="F13" s="779">
        <f>'SAME1 Flight Tests 8-27-09'!D32</f>
        <v>3</v>
      </c>
      <c r="G13" s="779">
        <f>'SAME1 Flight Tests 8-27-09'!E32</f>
        <v>27</v>
      </c>
      <c r="H13" s="779" t="str">
        <f>'SAME1 Flight Tests 8-27-09'!F32</f>
        <v>Heat down</v>
      </c>
      <c r="I13" s="779">
        <f>'SAME1 Flight Tests 8-27-09'!G32</f>
        <v>269</v>
      </c>
      <c r="J13" s="791">
        <f>'SAME1 Flight Tests 8-27-09'!H32</f>
        <v>39351</v>
      </c>
      <c r="K13" s="779">
        <f>'SAME1 Flight Tests 8-27-09'!I32</f>
        <v>0</v>
      </c>
      <c r="L13" s="779" t="str">
        <f>'SAME1 Flight Tests 8-27-09'!J32</f>
        <v>n</v>
      </c>
      <c r="M13" s="779" t="str">
        <f>'SAME1 Flight Tests 8-27-09'!K32</f>
        <v>n</v>
      </c>
      <c r="N13" s="779">
        <f>'SAME1 Flight Tests 8-27-09'!L32</f>
        <v>8</v>
      </c>
      <c r="O13" s="804">
        <f>'SAME1 Flight Tests 8-27-09'!M32</f>
        <v>1.32</v>
      </c>
      <c r="P13" s="805">
        <f>'SAME1 Flight Tests 8-27-09'!N32</f>
        <v>40</v>
      </c>
      <c r="Q13" s="805">
        <f>'SAME1 Flight Tests 8-27-09'!O32</f>
        <v>11</v>
      </c>
      <c r="R13" s="805">
        <f>'SAME1 Flight Tests 8-27-09'!P32</f>
        <v>8</v>
      </c>
      <c r="S13" s="806"/>
      <c r="T13" s="806"/>
      <c r="U13" s="805">
        <f>'SAME1 Flight Tests 8-27-09'!Q32</f>
        <v>38.5</v>
      </c>
      <c r="V13" s="806"/>
      <c r="W13" s="806"/>
      <c r="X13" s="806"/>
      <c r="Y13" s="806"/>
      <c r="Z13" s="806"/>
      <c r="AA13" s="805" t="str">
        <f>'SAME1 Flight Tests 8-27-09'!R32</f>
        <v>y</v>
      </c>
      <c r="AB13" s="805" t="str">
        <f>'SAME1 Flight Tests 8-27-09'!S32</f>
        <v>y</v>
      </c>
      <c r="AC13" s="805">
        <f>'SAME1 Flight Tests 8-27-09'!T32</f>
        <v>1</v>
      </c>
      <c r="AD13" s="806"/>
      <c r="AE13" s="805">
        <f>'SAME1 Flight Tests 8-27-09'!U32</f>
        <v>10</v>
      </c>
      <c r="AF13" s="806"/>
      <c r="AG13" s="816">
        <f>'SAME1 Flight Tests 8-27-09'!V32</f>
        <v>3.1812241356819398E-2</v>
      </c>
      <c r="AH13" s="818">
        <f>'SAME1 Flight Tests 8-27-09'!W32</f>
        <v>0.46138037604437165</v>
      </c>
      <c r="AI13" s="806"/>
      <c r="AJ13" s="806"/>
      <c r="AK13" s="806"/>
      <c r="AL13" s="806"/>
      <c r="AM13" s="806"/>
      <c r="AN13" s="806"/>
      <c r="AO13" s="806"/>
      <c r="AP13" s="806"/>
      <c r="AQ13" s="806"/>
      <c r="AR13" s="806"/>
      <c r="AS13" s="806"/>
      <c r="AT13" s="806"/>
      <c r="AU13" s="805">
        <f>'SAME1 Flight Tests 8-27-09'!X32</f>
        <v>0.56999999999999995</v>
      </c>
      <c r="AV13" s="820">
        <f>'SAME1 Flight Tests 8-27-09'!Y32</f>
        <v>3.1291964999999999</v>
      </c>
      <c r="AW13" s="820">
        <f>'SAME1 Flight Tests 8-27-09'!Z32</f>
        <v>6.2365714999999993</v>
      </c>
      <c r="AX13" s="820">
        <f>'SAME1 Flight Tests 8-27-09'!AA32</f>
        <v>4.2092904999999998</v>
      </c>
      <c r="AY13" s="822"/>
      <c r="AZ13" s="822"/>
      <c r="BA13" s="820">
        <f>'SAME1 Flight Tests 8-27-09'!AC32</f>
        <v>4.9961700000000002</v>
      </c>
      <c r="BB13" s="822"/>
      <c r="BC13" s="822"/>
      <c r="BD13" s="820">
        <f>'SAME1 Flight Tests 8-27-09'!AB32</f>
        <v>6.8151250000000001</v>
      </c>
      <c r="BE13" s="820">
        <f>'SAME1 Flight Tests 8-27-09'!AD32</f>
        <v>4.7281809999999993</v>
      </c>
      <c r="BF13" s="826">
        <f>'SAME1 Flight Tests 8-27-09'!AE32</f>
        <v>54962</v>
      </c>
      <c r="BG13" s="806"/>
      <c r="BH13" s="806"/>
      <c r="BI13" s="805">
        <f>'SAME1 Flight Tests 8-27-09'!AF32</f>
        <v>45.909105263157905</v>
      </c>
      <c r="BJ13" s="805">
        <f>'SAME1 Flight Tests 8-27-09'!AG32</f>
        <v>83.506684210526331</v>
      </c>
      <c r="BK13" s="805">
        <f>'SAME1 Flight Tests 8-27-09'!AH32</f>
        <v>2.0869440000000008</v>
      </c>
      <c r="BL13" s="805">
        <f>'SAME1 Flight Tests 8-27-09'!AK32</f>
        <v>2576905.5744457017</v>
      </c>
      <c r="BM13" s="805">
        <f>'SAME1 Flight Tests 8-27-09'!AL32</f>
        <v>478.38886752070903</v>
      </c>
      <c r="BN13" s="806"/>
      <c r="BO13" s="805"/>
      <c r="BP13" s="806"/>
      <c r="BQ13" s="805">
        <f>'SAME1 Flight Tests 8-27-09'!AM32</f>
        <v>99.546228449413846</v>
      </c>
      <c r="BR13" s="816">
        <f>'SAME1 Flight Tests 8-27-09'!AP32</f>
        <v>0.18564470202739639</v>
      </c>
      <c r="BS13" s="816">
        <f>'SAME1 Flight Tests 8-27-09'!AQ32</f>
        <v>0.43576983373814704</v>
      </c>
      <c r="BT13" s="816"/>
      <c r="BU13" s="816">
        <f>'SAME1 Flight Tests 8-27-09'!AS32</f>
        <v>2.5186708524997536</v>
      </c>
      <c r="BV13" s="816">
        <f>'SAME1 Flight Tests 8-27-09'!AT32</f>
        <v>0.1211700419371388</v>
      </c>
      <c r="BW13" s="807">
        <f>'SAME1 Flight Tests 8-27-09'!BB32</f>
        <v>2576905.5744457017</v>
      </c>
      <c r="BX13" s="807">
        <f>'SAME1 Flight Tests 8-27-09'!BC32</f>
        <v>2537168.4812361719</v>
      </c>
      <c r="BY13" s="807">
        <f>'SAME1 Flight Tests 8-27-09'!BD32</f>
        <v>2339066.9776887307</v>
      </c>
      <c r="BZ13" s="806"/>
      <c r="CA13" s="805">
        <f>'SAME1 Flight Tests 8-27-09'!BG32</f>
        <v>0.44784206008583705</v>
      </c>
      <c r="CB13" s="805">
        <f>'SAME1 Flight Tests 8-27-09'!BF32</f>
        <v>0.55000000000000004</v>
      </c>
      <c r="CC13" s="783"/>
      <c r="CD13" s="805"/>
      <c r="CE13" s="805">
        <f>'SAME1 Flight Tests 8-27-09'!BH32</f>
        <v>340.75520692087099</v>
      </c>
      <c r="CF13" s="818">
        <f>'SAME1 Flight Tests 8-27-09'!BI32</f>
        <v>0.57000000000007045</v>
      </c>
      <c r="CG13" s="818">
        <f>'SAME1 Flight Tests 8-27-09'!BJ32</f>
        <v>27</v>
      </c>
      <c r="CH13" s="818">
        <f>'SAME1 Flight Tests 8-27-09'!BK32</f>
        <v>0</v>
      </c>
      <c r="CI13" s="818">
        <f>'SAME1 Flight Tests 8-27-09'!BL32</f>
        <v>1.0478550363094901</v>
      </c>
      <c r="CJ13" s="818">
        <f>'SAME1 Flight Tests 8-27-09'!BM32</f>
        <v>0.31335125713225903</v>
      </c>
      <c r="CK13" s="818">
        <f>'SAME1 Flight Tests 8-27-09'!BN32</f>
        <v>0.97758929959074692</v>
      </c>
      <c r="CL13" s="2014"/>
      <c r="CQ13" s="2018"/>
    </row>
    <row r="14" spans="1:95" s="2" customFormat="1" ht="16.5" customHeight="1" x14ac:dyDescent="0.25">
      <c r="A14" s="778">
        <v>1</v>
      </c>
      <c r="B14" s="779">
        <f>'SAME1 Flight Tests 8-27-09'!A33</f>
        <v>3</v>
      </c>
      <c r="C14" s="779" t="str">
        <f>'SAME1 Flight Tests 8-27-09'!B33</f>
        <v>Teflon</v>
      </c>
      <c r="D14" s="782"/>
      <c r="E14" s="779" t="str">
        <f>'SAME1 Flight Tests 8-27-09'!C33</f>
        <v>28T</v>
      </c>
      <c r="F14" s="779">
        <f>'SAME1 Flight Tests 8-27-09'!D33</f>
        <v>6</v>
      </c>
      <c r="G14" s="779">
        <f>'SAME1 Flight Tests 8-27-09'!E33</f>
        <v>28</v>
      </c>
      <c r="H14" s="779" t="str">
        <f>'SAME1 Flight Tests 8-27-09'!F33</f>
        <v>Heat down</v>
      </c>
      <c r="I14" s="779">
        <f>'SAME1 Flight Tests 8-27-09'!G33</f>
        <v>269</v>
      </c>
      <c r="J14" s="791">
        <f>'SAME1 Flight Tests 8-27-09'!H33</f>
        <v>39351</v>
      </c>
      <c r="K14" s="779">
        <f>'SAME1 Flight Tests 8-27-09'!I33</f>
        <v>0</v>
      </c>
      <c r="L14" s="779" t="str">
        <f>'SAME1 Flight Tests 8-27-09'!J33</f>
        <v>n</v>
      </c>
      <c r="M14" s="779" t="str">
        <f>'SAME1 Flight Tests 8-27-09'!K33</f>
        <v>n</v>
      </c>
      <c r="N14" s="779">
        <f>'SAME1 Flight Tests 8-27-09'!L33</f>
        <v>8</v>
      </c>
      <c r="O14" s="804">
        <f>'SAME1 Flight Tests 8-27-09'!M33</f>
        <v>1.44</v>
      </c>
      <c r="P14" s="805">
        <f>'SAME1 Flight Tests 8-27-09'!N33</f>
        <v>60</v>
      </c>
      <c r="Q14" s="805">
        <f>'SAME1 Flight Tests 8-27-09'!O33</f>
        <v>11</v>
      </c>
      <c r="R14" s="805">
        <f>'SAME1 Flight Tests 8-27-09'!P33</f>
        <v>8</v>
      </c>
      <c r="S14" s="806"/>
      <c r="T14" s="806"/>
      <c r="U14" s="805">
        <f>'SAME1 Flight Tests 8-27-09'!Q33</f>
        <v>41.333333333333336</v>
      </c>
      <c r="V14" s="806"/>
      <c r="W14" s="806"/>
      <c r="X14" s="806"/>
      <c r="Y14" s="806"/>
      <c r="Z14" s="806"/>
      <c r="AA14" s="805" t="str">
        <f>'SAME1 Flight Tests 8-27-09'!R33</f>
        <v>n</v>
      </c>
      <c r="AB14" s="805" t="str">
        <f>'SAME1 Flight Tests 8-27-09'!S33</f>
        <v>n</v>
      </c>
      <c r="AC14" s="805">
        <f>'SAME1 Flight Tests 8-27-09'!T33</f>
        <v>1</v>
      </c>
      <c r="AD14" s="806"/>
      <c r="AE14" s="805">
        <f>'SAME1 Flight Tests 8-27-09'!U33</f>
        <v>10</v>
      </c>
      <c r="AF14" s="806"/>
      <c r="AG14" s="816">
        <f>'SAME1 Flight Tests 8-27-09'!V33</f>
        <v>5.19567251427413E-2</v>
      </c>
      <c r="AH14" s="818">
        <f>'SAME1 Flight Tests 8-27-09'!W33</f>
        <v>0</v>
      </c>
      <c r="AI14" s="806"/>
      <c r="AJ14" s="806"/>
      <c r="AK14" s="806"/>
      <c r="AL14" s="806"/>
      <c r="AM14" s="806"/>
      <c r="AN14" s="806"/>
      <c r="AO14" s="806"/>
      <c r="AP14" s="806"/>
      <c r="AQ14" s="806"/>
      <c r="AR14" s="806"/>
      <c r="AS14" s="806"/>
      <c r="AT14" s="806"/>
      <c r="AU14" s="805">
        <f>'SAME1 Flight Tests 8-27-09'!X33</f>
        <v>2.1</v>
      </c>
      <c r="AV14" s="820">
        <f>'SAME1 Flight Tests 8-27-09'!Y33</f>
        <v>3.432862000000001</v>
      </c>
      <c r="AW14" s="820">
        <f>'SAME1 Flight Tests 8-27-09'!Z33</f>
        <v>0.86352554999999975</v>
      </c>
      <c r="AX14" s="820">
        <f>'SAME1 Flight Tests 8-27-09'!AA33</f>
        <v>4.6410369999999999</v>
      </c>
      <c r="AY14" s="822"/>
      <c r="AZ14" s="822"/>
      <c r="BA14" s="820">
        <f>'SAME1 Flight Tests 8-27-09'!AC33</f>
        <v>4.9983979999999999</v>
      </c>
      <c r="BB14" s="822"/>
      <c r="BC14" s="822"/>
      <c r="BD14" s="820">
        <f>'SAME1 Flight Tests 8-27-09'!AB33</f>
        <v>5.7739715</v>
      </c>
      <c r="BE14" s="820">
        <f>'SAME1 Flight Tests 8-27-09'!AD33</f>
        <v>4.7225805000000012</v>
      </c>
      <c r="BF14" s="826">
        <f>'SAME1 Flight Tests 8-27-09'!AE33</f>
        <v>45575</v>
      </c>
      <c r="BG14" s="806"/>
      <c r="BH14" s="806"/>
      <c r="BI14" s="805">
        <f>'SAME1 Flight Tests 8-27-09'!AF33</f>
        <v>4.594949999999999</v>
      </c>
      <c r="BJ14" s="805">
        <f>'SAME1 Flight Tests 8-27-09'!AG33</f>
        <v>5.7398999999999996</v>
      </c>
      <c r="BK14" s="805">
        <f>'SAME1 Flight Tests 8-27-09'!AH33</f>
        <v>1.0513909999999989</v>
      </c>
      <c r="BL14" s="805">
        <f>'SAME1 Flight Tests 8-27-09'!AK33</f>
        <v>1291855.5021625953</v>
      </c>
      <c r="BM14" s="805">
        <f>'SAME1 Flight Tests 8-27-09'!AL33</f>
        <v>196.45114432072162</v>
      </c>
      <c r="BN14" s="806"/>
      <c r="BO14" s="805"/>
      <c r="BP14" s="806"/>
      <c r="BQ14" s="805">
        <f>'SAME1 Flight Tests 8-27-09'!AM33</f>
        <v>12.972173999999997</v>
      </c>
      <c r="BR14" s="816">
        <f>'SAME1 Flight Tests 8-27-09'!AP33</f>
        <v>0.15206897674845057</v>
      </c>
      <c r="BS14" s="816">
        <f>'SAME1 Flight Tests 8-27-09'!AQ33</f>
        <v>0.2066073251604415</v>
      </c>
      <c r="BT14" s="816"/>
      <c r="BU14" s="816">
        <f>'SAME1 Flight Tests 8-27-09'!AS33</f>
        <v>1.7395241455507557</v>
      </c>
      <c r="BV14" s="816">
        <f>'SAME1 Flight Tests 8-27-09'!AT33</f>
        <v>0.13046321538133326</v>
      </c>
      <c r="BW14" s="807">
        <f>'SAME1 Flight Tests 8-27-09'!BB33</f>
        <v>1291855.5021625953</v>
      </c>
      <c r="BX14" s="807">
        <f>'SAME1 Flight Tests 8-27-09'!BC33</f>
        <v>1271680.539304174</v>
      </c>
      <c r="BY14" s="807">
        <f>'SAME1 Flight Tests 8-27-09'!BD33</f>
        <v>1179336.2256119878</v>
      </c>
      <c r="BZ14" s="806"/>
      <c r="CA14" s="805">
        <f>'SAME1 Flight Tests 8-27-09'!BG33</f>
        <v>0.22562038626609418</v>
      </c>
      <c r="CB14" s="805">
        <f>'SAME1 Flight Tests 8-27-09'!BF33</f>
        <v>2.2599999999999998</v>
      </c>
      <c r="CC14" s="783"/>
      <c r="CD14" s="805"/>
      <c r="CE14" s="805">
        <f>'SAME1 Flight Tests 8-27-09'!BH33</f>
        <v>511.74122532819257</v>
      </c>
      <c r="CF14" s="818">
        <f>'SAME1 Flight Tests 8-27-09'!BI33</f>
        <v>2.0999999999999908</v>
      </c>
      <c r="CG14" s="818">
        <f>'SAME1 Flight Tests 8-27-09'!BJ33</f>
        <v>28</v>
      </c>
      <c r="CH14" s="818">
        <f>'SAME1 Flight Tests 8-27-09'!BK33</f>
        <v>0</v>
      </c>
      <c r="CI14" s="818">
        <f>'SAME1 Flight Tests 8-27-09'!BL33</f>
        <v>3.7063354285714445E-2</v>
      </c>
      <c r="CJ14" s="818">
        <f>'SAME1 Flight Tests 8-27-09'!BM33</f>
        <v>0.97820609687076043</v>
      </c>
      <c r="CK14" s="818">
        <f>'SAME1 Flight Tests 8-27-09'!BN33</f>
        <v>0.99999999967384046</v>
      </c>
      <c r="CL14" s="2014"/>
      <c r="CQ14" s="2018"/>
    </row>
    <row r="15" spans="1:95" s="2" customFormat="1" ht="16.5" customHeight="1" x14ac:dyDescent="0.25">
      <c r="A15" s="778">
        <v>1</v>
      </c>
      <c r="B15" s="779">
        <f>'SAME1 Flight Tests 8-27-09'!A34</f>
        <v>4</v>
      </c>
      <c r="C15" s="779" t="str">
        <f>'SAME1 Flight Tests 8-27-09'!B34</f>
        <v>Kapton</v>
      </c>
      <c r="D15" s="782"/>
      <c r="E15" s="779" t="str">
        <f>'SAME1 Flight Tests 8-27-09'!C34</f>
        <v>29 K</v>
      </c>
      <c r="F15" s="779">
        <f>'SAME1 Flight Tests 8-27-09'!D34</f>
        <v>4</v>
      </c>
      <c r="G15" s="779">
        <f>'SAME1 Flight Tests 8-27-09'!E34</f>
        <v>29</v>
      </c>
      <c r="H15" s="779" t="str">
        <f>'SAME1 Flight Tests 8-27-09'!F34</f>
        <v>Baseline</v>
      </c>
      <c r="I15" s="779">
        <f>'SAME1 Flight Tests 8-27-09'!G34</f>
        <v>271</v>
      </c>
      <c r="J15" s="791">
        <f>'SAME1 Flight Tests 8-27-09'!H34</f>
        <v>39353</v>
      </c>
      <c r="K15" s="779">
        <f>'SAME1 Flight Tests 8-27-09'!I34</f>
        <v>0</v>
      </c>
      <c r="L15" s="779" t="str">
        <f>'SAME1 Flight Tests 8-27-09'!J34</f>
        <v>n</v>
      </c>
      <c r="M15" s="779" t="str">
        <f>'SAME1 Flight Tests 8-27-09'!K34</f>
        <v>n</v>
      </c>
      <c r="N15" s="779">
        <f>'SAME1 Flight Tests 8-27-09'!L34</f>
        <v>8</v>
      </c>
      <c r="O15" s="804">
        <f>'SAME1 Flight Tests 8-27-09'!M34</f>
        <v>1.38</v>
      </c>
      <c r="P15" s="805">
        <f>'SAME1 Flight Tests 8-27-09'!N34</f>
        <v>60</v>
      </c>
      <c r="Q15" s="805">
        <f>'SAME1 Flight Tests 8-27-09'!O34</f>
        <v>11</v>
      </c>
      <c r="R15" s="805">
        <f>'SAME1 Flight Tests 8-27-09'!P34</f>
        <v>8</v>
      </c>
      <c r="S15" s="806"/>
      <c r="T15" s="806"/>
      <c r="U15" s="805">
        <f>'SAME1 Flight Tests 8-27-09'!Q34</f>
        <v>38.166666666666664</v>
      </c>
      <c r="V15" s="806"/>
      <c r="W15" s="806"/>
      <c r="X15" s="806"/>
      <c r="Y15" s="806"/>
      <c r="Z15" s="806"/>
      <c r="AA15" s="805" t="str">
        <f>'SAME1 Flight Tests 8-27-09'!R34</f>
        <v>n</v>
      </c>
      <c r="AB15" s="805" t="str">
        <f>'SAME1 Flight Tests 8-27-09'!S34</f>
        <v>n</v>
      </c>
      <c r="AC15" s="805">
        <f>'SAME1 Flight Tests 8-27-09'!T34</f>
        <v>1</v>
      </c>
      <c r="AD15" s="806"/>
      <c r="AE15" s="805">
        <f>'SAME1 Flight Tests 8-27-09'!U34</f>
        <v>10</v>
      </c>
      <c r="AF15" s="806"/>
      <c r="AG15" s="816">
        <f>'SAME1 Flight Tests 8-27-09'!V34</f>
        <v>3.852706928546E-2</v>
      </c>
      <c r="AH15" s="818">
        <f>'SAME1 Flight Tests 8-27-09'!W34</f>
        <v>0</v>
      </c>
      <c r="AI15" s="806"/>
      <c r="AJ15" s="806"/>
      <c r="AK15" s="806"/>
      <c r="AL15" s="806"/>
      <c r="AM15" s="806"/>
      <c r="AN15" s="806"/>
      <c r="AO15" s="806"/>
      <c r="AP15" s="806"/>
      <c r="AQ15" s="806"/>
      <c r="AR15" s="806"/>
      <c r="AS15" s="806"/>
      <c r="AT15" s="806"/>
      <c r="AU15" s="805">
        <f>'SAME1 Flight Tests 8-27-09'!X34</f>
        <v>1.1599999999999999</v>
      </c>
      <c r="AV15" s="820">
        <f>'SAME1 Flight Tests 8-27-09'!Y34</f>
        <v>3.414307</v>
      </c>
      <c r="AW15" s="820">
        <f>'SAME1 Flight Tests 8-27-09'!Z34</f>
        <v>3.6637120000000003</v>
      </c>
      <c r="AX15" s="820">
        <f>'SAME1 Flight Tests 8-27-09'!AA34</f>
        <v>-6.4086874999999988E-4</v>
      </c>
      <c r="AY15" s="822"/>
      <c r="AZ15" s="822"/>
      <c r="BA15" s="820">
        <f>'SAME1 Flight Tests 8-27-09'!AC34</f>
        <v>4.9554546666666663</v>
      </c>
      <c r="BB15" s="822"/>
      <c r="BC15" s="822"/>
      <c r="BD15" s="820">
        <f>'SAME1 Flight Tests 8-27-09'!AB34</f>
        <v>5.9674839999999998</v>
      </c>
      <c r="BE15" s="820">
        <f>'SAME1 Flight Tests 8-27-09'!AD34</f>
        <v>4.7121579999999996</v>
      </c>
      <c r="BF15" s="826">
        <f>'SAME1 Flight Tests 8-27-09'!AE34</f>
        <v>65575</v>
      </c>
      <c r="BG15" s="806"/>
      <c r="BH15" s="806"/>
      <c r="BI15" s="805">
        <f>'SAME1 Flight Tests 8-27-09'!AF34</f>
        <v>20.278299999999998</v>
      </c>
      <c r="BJ15" s="805">
        <f>'SAME1 Flight Tests 8-27-09'!AG34</f>
        <v>25.268750000000001</v>
      </c>
      <c r="BK15" s="805">
        <f>'SAME1 Flight Tests 8-27-09'!AH34</f>
        <v>1.2553260000000002</v>
      </c>
      <c r="BL15" s="805">
        <f>'SAME1 Flight Tests 8-27-09'!AK34</f>
        <v>2574776.2051404528</v>
      </c>
      <c r="BM15" s="805">
        <f>'SAME1 Flight Tests 8-27-09'!AL34</f>
        <v>242.4741726367576</v>
      </c>
      <c r="BN15" s="806"/>
      <c r="BO15" s="805"/>
      <c r="BP15" s="806"/>
      <c r="BQ15" s="805">
        <f>'SAME1 Flight Tests 8-27-09'!AM34</f>
        <v>11.3709375</v>
      </c>
      <c r="BR15" s="816">
        <f>'SAME1 Flight Tests 8-27-09'!AP34</f>
        <v>9.4172911864210257E-2</v>
      </c>
      <c r="BS15" s="816">
        <f>'SAME1 Flight Tests 8-27-09'!AQ34</f>
        <v>0.18182992084451238</v>
      </c>
      <c r="BT15" s="816"/>
      <c r="BU15" s="816">
        <f>'SAME1 Flight Tests 8-27-09'!AS34</f>
        <v>2.2504596741074545</v>
      </c>
      <c r="BV15" s="816">
        <f>'SAME1 Flight Tests 8-27-09'!AT34</f>
        <v>6.7772939709597191E-2</v>
      </c>
      <c r="BW15" s="807">
        <f>'SAME1 Flight Tests 8-27-09'!BB34</f>
        <v>2574776.2051404528</v>
      </c>
      <c r="BX15" s="807">
        <f>'SAME1 Flight Tests 8-27-09'!BC34</f>
        <v>2535629.0541120409</v>
      </c>
      <c r="BY15" s="807">
        <f>'SAME1 Flight Tests 8-27-09'!BD34</f>
        <v>2322404.7347605485</v>
      </c>
      <c r="BZ15" s="806"/>
      <c r="CA15" s="805">
        <f>'SAME1 Flight Tests 8-27-09'!BG34</f>
        <v>0.26938326180257516</v>
      </c>
      <c r="CB15" s="805">
        <f>'SAME1 Flight Tests 8-27-09'!BF34</f>
        <v>0.45</v>
      </c>
      <c r="CC15" s="783"/>
      <c r="CD15" s="805"/>
      <c r="CE15" s="805">
        <f>'SAME1 Flight Tests 8-27-09'!BH34</f>
        <v>418.31918332608569</v>
      </c>
      <c r="CF15" s="818">
        <f>'SAME1 Flight Tests 8-27-09'!BI34</f>
        <v>1.1600000000000499</v>
      </c>
      <c r="CG15" s="818">
        <f>'SAME1 Flight Tests 8-27-09'!BJ34</f>
        <v>29</v>
      </c>
      <c r="CH15" s="818">
        <f>'SAME1 Flight Tests 8-27-09'!BK34</f>
        <v>0</v>
      </c>
      <c r="CI15" s="818">
        <f>'SAME1 Flight Tests 8-27-09'!BL34</f>
        <v>5.8815193965514712E-2</v>
      </c>
      <c r="CJ15" s="818">
        <f>'SAME1 Flight Tests 8-27-09'!BM34</f>
        <v>0.81189533499591737</v>
      </c>
      <c r="CK15" s="818">
        <f>'SAME1 Flight Tests 8-27-09'!BN34</f>
        <v>0.99990180832973863</v>
      </c>
      <c r="CL15" s="2014"/>
      <c r="CQ15" s="2018"/>
    </row>
    <row r="16" spans="1:95" s="2" customFormat="1" ht="16.5" customHeight="1" x14ac:dyDescent="0.25">
      <c r="A16" s="778">
        <v>1</v>
      </c>
      <c r="B16" s="779">
        <f>'SAME1 Flight Tests 8-27-09'!A35</f>
        <v>4</v>
      </c>
      <c r="C16" s="779" t="str">
        <f>'SAME1 Flight Tests 8-27-09'!B35</f>
        <v>Kapton</v>
      </c>
      <c r="D16" s="782"/>
      <c r="E16" s="779" t="str">
        <f>'SAME1 Flight Tests 8-27-09'!C35</f>
        <v>29 K a</v>
      </c>
      <c r="F16" s="779">
        <f>'SAME1 Flight Tests 8-27-09'!D35</f>
        <v>4</v>
      </c>
      <c r="G16" s="779" t="str">
        <f>'SAME1 Flight Tests 8-27-09'!E35</f>
        <v>29a</v>
      </c>
      <c r="H16" s="779" t="str">
        <f>'SAME1 Flight Tests 8-27-09'!F35</f>
        <v>after secondary aging</v>
      </c>
      <c r="I16" s="779">
        <f>'SAME1 Flight Tests 8-27-09'!G35</f>
        <v>271</v>
      </c>
      <c r="J16" s="791">
        <f>'SAME1 Flight Tests 8-27-09'!H35</f>
        <v>39353</v>
      </c>
      <c r="K16" s="779">
        <f>'SAME1 Flight Tests 8-27-09'!I35</f>
        <v>0</v>
      </c>
      <c r="L16" s="779" t="str">
        <f>'SAME1 Flight Tests 8-27-09'!J35</f>
        <v>n</v>
      </c>
      <c r="M16" s="779" t="str">
        <f>'SAME1 Flight Tests 8-27-09'!K35</f>
        <v>n</v>
      </c>
      <c r="N16" s="779">
        <f>'SAME1 Flight Tests 8-27-09'!L35</f>
        <v>8</v>
      </c>
      <c r="O16" s="804">
        <f>'SAME1 Flight Tests 8-27-09'!M35</f>
        <v>1.38</v>
      </c>
      <c r="P16" s="805">
        <f>'SAME1 Flight Tests 8-27-09'!N35</f>
        <v>60</v>
      </c>
      <c r="Q16" s="805">
        <f>'SAME1 Flight Tests 8-27-09'!O35</f>
        <v>720</v>
      </c>
      <c r="R16" s="805">
        <f>'SAME1 Flight Tests 8-27-09'!P35</f>
        <v>8</v>
      </c>
      <c r="S16" s="806"/>
      <c r="T16" s="806"/>
      <c r="U16" s="805">
        <f>'SAME1 Flight Tests 8-27-09'!Q35</f>
        <v>802.66666666666663</v>
      </c>
      <c r="V16" s="806"/>
      <c r="W16" s="806"/>
      <c r="X16" s="806"/>
      <c r="Y16" s="806"/>
      <c r="Z16" s="806"/>
      <c r="AA16" s="805" t="str">
        <f>'SAME1 Flight Tests 8-27-09'!R35</f>
        <v>n</v>
      </c>
      <c r="AB16" s="805" t="str">
        <f>'SAME1 Flight Tests 8-27-09'!S35</f>
        <v>n</v>
      </c>
      <c r="AC16" s="805">
        <f>'SAME1 Flight Tests 8-27-09'!T35</f>
        <v>1</v>
      </c>
      <c r="AD16" s="806"/>
      <c r="AE16" s="805">
        <f>'SAME1 Flight Tests 8-27-09'!U35</f>
        <v>10</v>
      </c>
      <c r="AF16" s="806"/>
      <c r="AG16" s="816">
        <f>'SAME1 Flight Tests 8-27-09'!V35</f>
        <v>3.852706928546E-2</v>
      </c>
      <c r="AH16" s="818">
        <f>'SAME1 Flight Tests 8-27-09'!W35</f>
        <v>0</v>
      </c>
      <c r="AI16" s="806"/>
      <c r="AJ16" s="806"/>
      <c r="AK16" s="806"/>
      <c r="AL16" s="806"/>
      <c r="AM16" s="806"/>
      <c r="AN16" s="806"/>
      <c r="AO16" s="806"/>
      <c r="AP16" s="806"/>
      <c r="AQ16" s="806"/>
      <c r="AR16" s="806"/>
      <c r="AS16" s="806"/>
      <c r="AT16" s="806"/>
      <c r="AU16" s="805">
        <f>'SAME1 Flight Tests 8-27-09'!X35</f>
        <v>1.1599999999999999</v>
      </c>
      <c r="AV16" s="820">
        <f>'SAME1 Flight Tests 8-27-09'!Y35</f>
        <v>3.4089354999999997</v>
      </c>
      <c r="AW16" s="820">
        <f>'SAME1 Flight Tests 8-27-09'!Z35</f>
        <v>4.826384</v>
      </c>
      <c r="AX16" s="820">
        <f>'SAME1 Flight Tests 8-27-09'!AA35</f>
        <v>-6.7138655000000002E-4</v>
      </c>
      <c r="AY16" s="822"/>
      <c r="AZ16" s="822"/>
      <c r="BA16" s="820">
        <f>'SAME1 Flight Tests 8-27-09'!AC35</f>
        <v>4.8267365</v>
      </c>
      <c r="BB16" s="822"/>
      <c r="BC16" s="822"/>
      <c r="BD16" s="820">
        <f>'SAME1 Flight Tests 8-27-09'!AB35</f>
        <v>5.4728638095238091</v>
      </c>
      <c r="BE16" s="820">
        <f>'SAME1 Flight Tests 8-27-09'!AD35</f>
        <v>4.6391295000000001</v>
      </c>
      <c r="BF16" s="826">
        <f>'SAME1 Flight Tests 8-27-09'!AE35</f>
        <v>24438.0952380952</v>
      </c>
      <c r="BG16" s="806"/>
      <c r="BH16" s="806"/>
      <c r="BI16" s="805">
        <f>'SAME1 Flight Tests 8-27-09'!AF35</f>
        <v>23.405499999999996</v>
      </c>
      <c r="BJ16" s="805">
        <f>'SAME1 Flight Tests 8-27-09'!AG35</f>
        <v>29.428500000000003</v>
      </c>
      <c r="BK16" s="805">
        <f>'SAME1 Flight Tests 8-27-09'!AH35</f>
        <v>0.833734309523809</v>
      </c>
      <c r="BL16" s="805">
        <f>'SAME1 Flight Tests 8-27-09'!AK35</f>
        <v>907364.97810586996</v>
      </c>
      <c r="BM16" s="805">
        <f>'SAME1 Flight Tests 8-27-09'!AL35</f>
        <v>150.78802566833693</v>
      </c>
      <c r="BN16" s="806"/>
      <c r="BO16" s="805"/>
      <c r="BP16" s="806"/>
      <c r="BQ16" s="805">
        <f>'SAME1 Flight Tests 8-27-09'!AM35</f>
        <v>13.242825000000002</v>
      </c>
      <c r="BR16" s="816">
        <f>'SAME1 Flight Tests 8-27-09'!AP35</f>
        <v>0.1661823293897764</v>
      </c>
      <c r="BS16" s="816">
        <f>'SAME1 Flight Tests 8-27-09'!AQ35</f>
        <v>0.27073199466111803</v>
      </c>
      <c r="BT16" s="816"/>
      <c r="BU16" s="816">
        <f>'SAME1 Flight Tests 8-27-09'!AS35</f>
        <v>2.010938112687044</v>
      </c>
      <c r="BV16" s="816">
        <f>'SAME1 Flight Tests 8-27-09'!AT35</f>
        <v>0.13019894699337761</v>
      </c>
      <c r="BW16" s="807">
        <f>'SAME1 Flight Tests 8-27-09'!BB35</f>
        <v>907364.97810586996</v>
      </c>
      <c r="BX16" s="807">
        <f>'SAME1 Flight Tests 8-27-09'!BC35</f>
        <v>892775.85412367515</v>
      </c>
      <c r="BY16" s="807">
        <f>'SAME1 Flight Tests 8-27-09'!BD35</f>
        <v>839406.24094740138</v>
      </c>
      <c r="BZ16" s="806"/>
      <c r="CA16" s="805">
        <f>'SAME1 Flight Tests 8-27-09'!BG35</f>
        <v>0.17891294195789892</v>
      </c>
      <c r="CB16" s="805">
        <f>'SAME1 Flight Tests 8-27-09'!BF35</f>
        <v>0.45</v>
      </c>
      <c r="CC16" s="783"/>
      <c r="CD16" s="805"/>
      <c r="CE16" s="805">
        <f>'SAME1 Flight Tests 8-27-09'!BH35</f>
        <v>418.31918332608569</v>
      </c>
      <c r="CF16" s="818">
        <f>'SAME1 Flight Tests 8-27-09'!BI35</f>
        <v>1.1600000000000499</v>
      </c>
      <c r="CG16" s="818">
        <f>'SAME1 Flight Tests 8-27-09'!BJ35</f>
        <v>29</v>
      </c>
      <c r="CH16" s="818">
        <f>'SAME1 Flight Tests 8-27-09'!BK35</f>
        <v>0</v>
      </c>
      <c r="CI16" s="818">
        <f>'SAME1 Flight Tests 8-27-09'!BL35</f>
        <v>6.849737068965224E-2</v>
      </c>
      <c r="CJ16" s="818">
        <f>'SAME1 Flight Tests 8-27-09'!BM35</f>
        <v>0.7945877467304856</v>
      </c>
      <c r="CK16" s="818">
        <f>'SAME1 Flight Tests 8-27-09'!BN35</f>
        <v>0.99998092741874123</v>
      </c>
      <c r="CL16" s="2014"/>
      <c r="CQ16" s="2018"/>
    </row>
    <row r="17" spans="1:95" s="2" customFormat="1" ht="16.5" customHeight="1" x14ac:dyDescent="0.25">
      <c r="A17" s="778">
        <v>1</v>
      </c>
      <c r="B17" s="779">
        <f>'SAME1 Flight Tests 8-27-09'!A36</f>
        <v>4</v>
      </c>
      <c r="C17" s="779" t="str">
        <f>'SAME1 Flight Tests 8-27-09'!B36</f>
        <v>Kapton</v>
      </c>
      <c r="D17" s="782"/>
      <c r="E17" s="779" t="str">
        <f>'SAME1 Flight Tests 8-27-09'!C36</f>
        <v>30 K</v>
      </c>
      <c r="F17" s="779">
        <f>'SAME1 Flight Tests 8-27-09'!D36</f>
        <v>5</v>
      </c>
      <c r="G17" s="779">
        <f>'SAME1 Flight Tests 8-27-09'!E36</f>
        <v>30</v>
      </c>
      <c r="H17" s="779" t="str">
        <f>'SAME1 Flight Tests 8-27-09'!F36</f>
        <v>Air flow down (4)</v>
      </c>
      <c r="I17" s="779">
        <f>'SAME1 Flight Tests 8-27-09'!G36</f>
        <v>272</v>
      </c>
      <c r="J17" s="791">
        <f>'SAME1 Flight Tests 8-27-09'!H36</f>
        <v>39354</v>
      </c>
      <c r="K17" s="779">
        <f>'SAME1 Flight Tests 8-27-09'!I36</f>
        <v>0</v>
      </c>
      <c r="L17" s="779" t="str">
        <f>'SAME1 Flight Tests 8-27-09'!J36</f>
        <v>n</v>
      </c>
      <c r="M17" s="779" t="str">
        <f>'SAME1 Flight Tests 8-27-09'!K36</f>
        <v>n</v>
      </c>
      <c r="N17" s="779">
        <f>'SAME1 Flight Tests 8-27-09'!L36</f>
        <v>4</v>
      </c>
      <c r="O17" s="804">
        <f>'SAME1 Flight Tests 8-27-09'!M36</f>
        <v>1.38</v>
      </c>
      <c r="P17" s="805">
        <f>'SAME1 Flight Tests 8-27-09'!N36</f>
        <v>60</v>
      </c>
      <c r="Q17" s="805">
        <f>'SAME1 Flight Tests 8-27-09'!O36</f>
        <v>11</v>
      </c>
      <c r="R17" s="805">
        <f>'SAME1 Flight Tests 8-27-09'!P36</f>
        <v>8</v>
      </c>
      <c r="S17" s="806"/>
      <c r="T17" s="806"/>
      <c r="U17" s="805">
        <f>'SAME1 Flight Tests 8-27-09'!Q36</f>
        <v>11</v>
      </c>
      <c r="V17" s="806"/>
      <c r="W17" s="806"/>
      <c r="X17" s="806"/>
      <c r="Y17" s="806"/>
      <c r="Z17" s="806"/>
      <c r="AA17" s="805" t="str">
        <f>'SAME1 Flight Tests 8-27-09'!R36</f>
        <v>n</v>
      </c>
      <c r="AB17" s="805" t="str">
        <f>'SAME1 Flight Tests 8-27-09'!S36</f>
        <v>n</v>
      </c>
      <c r="AC17" s="805">
        <f>'SAME1 Flight Tests 8-27-09'!T36</f>
        <v>1</v>
      </c>
      <c r="AD17" s="806"/>
      <c r="AE17" s="805">
        <f>'SAME1 Flight Tests 8-27-09'!U36</f>
        <v>10</v>
      </c>
      <c r="AF17" s="806"/>
      <c r="AG17" s="816">
        <f>'SAME1 Flight Tests 8-27-09'!V36</f>
        <v>3.852706928546E-2</v>
      </c>
      <c r="AH17" s="818">
        <f>'SAME1 Flight Tests 8-27-09'!W36</f>
        <v>0</v>
      </c>
      <c r="AI17" s="806"/>
      <c r="AJ17" s="806"/>
      <c r="AK17" s="806"/>
      <c r="AL17" s="806"/>
      <c r="AM17" s="806"/>
      <c r="AN17" s="806"/>
      <c r="AO17" s="806"/>
      <c r="AP17" s="806"/>
      <c r="AQ17" s="806"/>
      <c r="AR17" s="806"/>
      <c r="AS17" s="806"/>
      <c r="AT17" s="806"/>
      <c r="AU17" s="805">
        <f>'SAME1 Flight Tests 8-27-09'!X36</f>
        <v>1.0900000000000001</v>
      </c>
      <c r="AV17" s="820">
        <f>'SAME1 Flight Tests 8-27-09'!Y36</f>
        <v>3.3880618181818183</v>
      </c>
      <c r="AW17" s="820">
        <f>'SAME1 Flight Tests 8-27-09'!Z36</f>
        <v>4.2031577272727265</v>
      </c>
      <c r="AX17" s="820">
        <f>'SAME1 Flight Tests 8-27-09'!AA36</f>
        <v>4.559117727272727</v>
      </c>
      <c r="AY17" s="822"/>
      <c r="AZ17" s="822"/>
      <c r="BA17" s="820">
        <f>'SAME1 Flight Tests 8-27-09'!AC36</f>
        <v>4.9302524999999999</v>
      </c>
      <c r="BB17" s="822"/>
      <c r="BC17" s="822"/>
      <c r="BD17" s="820">
        <f>'SAME1 Flight Tests 8-27-09'!AB36</f>
        <v>5.8861463636363647</v>
      </c>
      <c r="BE17" s="820">
        <f>'SAME1 Flight Tests 8-27-09'!AD36</f>
        <v>4.6907199999999998</v>
      </c>
      <c r="BF17" s="826">
        <f>'SAME1 Flight Tests 8-27-09'!AE36</f>
        <v>51736.363636363603</v>
      </c>
      <c r="BG17" s="806"/>
      <c r="BH17" s="806"/>
      <c r="BI17" s="805">
        <f>'SAME1 Flight Tests 8-27-09'!AF36</f>
        <v>26.32386363636364</v>
      </c>
      <c r="BJ17" s="805">
        <f>'SAME1 Flight Tests 8-27-09'!AG36</f>
        <v>31.334590909090913</v>
      </c>
      <c r="BK17" s="805">
        <f>'SAME1 Flight Tests 8-27-09'!AH36</f>
        <v>1.1954263636363649</v>
      </c>
      <c r="BL17" s="805">
        <f>'SAME1 Flight Tests 8-27-09'!AK36</f>
        <v>1994241.0380439789</v>
      </c>
      <c r="BM17" s="805">
        <f>'SAME1 Flight Tests 8-27-09'!AL36</f>
        <v>228.59740301299937</v>
      </c>
      <c r="BN17" s="806"/>
      <c r="BO17" s="805"/>
      <c r="BP17" s="806"/>
      <c r="BQ17" s="805">
        <f>'SAME1 Flight Tests 8-27-09'!AM36</f>
        <v>14.100565909090911</v>
      </c>
      <c r="BR17" s="816">
        <f>'SAME1 Flight Tests 8-27-09'!AP36</f>
        <v>0.11462877287753323</v>
      </c>
      <c r="BS17" s="816">
        <f>'SAME1 Flight Tests 8-27-09'!AQ36</f>
        <v>0.21268225274370534</v>
      </c>
      <c r="BT17" s="816"/>
      <c r="BU17" s="816">
        <f>'SAME1 Flight Tests 8-27-09'!AS36</f>
        <v>2.1950254424894462</v>
      </c>
      <c r="BV17" s="816">
        <f>'SAME1 Flight Tests 8-27-09'!AT36</f>
        <v>8.4154014596173179E-2</v>
      </c>
      <c r="BW17" s="807">
        <f>'SAME1 Flight Tests 8-27-09'!BB36</f>
        <v>1994241.0380439789</v>
      </c>
      <c r="BX17" s="807">
        <f>'SAME1 Flight Tests 8-27-09'!BC36</f>
        <v>1963355.3157270353</v>
      </c>
      <c r="BY17" s="807">
        <f>'SAME1 Flight Tests 8-27-09'!BD36</f>
        <v>1813712.1599321368</v>
      </c>
      <c r="BZ17" s="806"/>
      <c r="CA17" s="805">
        <f>'SAME1 Flight Tests 8-27-09'!BG36</f>
        <v>0.25652926258291092</v>
      </c>
      <c r="CB17" s="805">
        <f>'SAME1 Flight Tests 8-27-09'!BF36</f>
        <v>0.45</v>
      </c>
      <c r="CC17" s="783"/>
      <c r="CD17" s="805"/>
      <c r="CE17" s="805" t="str">
        <f>'SAME1 Flight Tests 8-27-09'!BH36</f>
        <v>??</v>
      </c>
      <c r="CF17" s="818">
        <f>'SAME1 Flight Tests 8-27-09'!BI36</f>
        <v>1.0899999999999244</v>
      </c>
      <c r="CG17" s="818">
        <f>'SAME1 Flight Tests 8-27-09'!BJ36</f>
        <v>30</v>
      </c>
      <c r="CH17" s="818">
        <f>'SAME1 Flight Tests 8-27-09'!BK36</f>
        <v>0</v>
      </c>
      <c r="CI17" s="818">
        <f>'SAME1 Flight Tests 8-27-09'!BL36</f>
        <v>7.7617793995001225E-2</v>
      </c>
      <c r="CJ17" s="818">
        <f>'SAME1 Flight Tests 8-27-09'!BM36</f>
        <v>0.78512927076149452</v>
      </c>
      <c r="CK17" s="818">
        <f>'SAME1 Flight Tests 8-27-09'!BN36</f>
        <v>0.99989975973059164</v>
      </c>
      <c r="CL17" s="2014"/>
      <c r="CQ17" s="2018"/>
    </row>
    <row r="18" spans="1:95" s="2" customFormat="1" ht="16.5" customHeight="1" x14ac:dyDescent="0.25">
      <c r="A18" s="778">
        <v>1</v>
      </c>
      <c r="B18" s="779">
        <f>'SAME1 Flight Tests 8-27-09'!A37</f>
        <v>4</v>
      </c>
      <c r="C18" s="779" t="str">
        <f>'SAME1 Flight Tests 8-27-09'!B37</f>
        <v>Lampwick</v>
      </c>
      <c r="D18" s="782"/>
      <c r="E18" s="779" t="str">
        <f>'SAME1 Flight Tests 8-27-09'!C37</f>
        <v>31 L</v>
      </c>
      <c r="F18" s="779">
        <f>'SAME1 Flight Tests 8-27-09'!D37</f>
        <v>1</v>
      </c>
      <c r="G18" s="779">
        <f>'SAME1 Flight Tests 8-27-09'!E37</f>
        <v>31</v>
      </c>
      <c r="H18" s="779" t="str">
        <f>'SAME1 Flight Tests 8-27-09'!F37</f>
        <v>Air flow down (4)</v>
      </c>
      <c r="I18" s="779">
        <f>'SAME1 Flight Tests 8-27-09'!G37</f>
        <v>272</v>
      </c>
      <c r="J18" s="791">
        <f>'SAME1 Flight Tests 8-27-09'!H37</f>
        <v>39354</v>
      </c>
      <c r="K18" s="779">
        <f>'SAME1 Flight Tests 8-27-09'!I37</f>
        <v>0</v>
      </c>
      <c r="L18" s="779" t="str">
        <f>'SAME1 Flight Tests 8-27-09'!J37</f>
        <v>n</v>
      </c>
      <c r="M18" s="779" t="str">
        <f>'SAME1 Flight Tests 8-27-09'!K37</f>
        <v>n</v>
      </c>
      <c r="N18" s="779">
        <f>'SAME1 Flight Tests 8-27-09'!L37</f>
        <v>4</v>
      </c>
      <c r="O18" s="804">
        <f>'SAME1 Flight Tests 8-27-09'!M37</f>
        <v>1.2450000000000001</v>
      </c>
      <c r="P18" s="805">
        <f>'SAME1 Flight Tests 8-27-09'!N37</f>
        <v>60</v>
      </c>
      <c r="Q18" s="805">
        <f>'SAME1 Flight Tests 8-27-09'!O37</f>
        <v>11</v>
      </c>
      <c r="R18" s="805">
        <f>'SAME1 Flight Tests 8-27-09'!P37</f>
        <v>8</v>
      </c>
      <c r="S18" s="806"/>
      <c r="T18" s="806"/>
      <c r="U18" s="805">
        <f>'SAME1 Flight Tests 8-27-09'!Q37</f>
        <v>11</v>
      </c>
      <c r="V18" s="806"/>
      <c r="W18" s="806"/>
      <c r="X18" s="806"/>
      <c r="Y18" s="806"/>
      <c r="Z18" s="806"/>
      <c r="AA18" s="805" t="str">
        <f>'SAME1 Flight Tests 8-27-09'!R37</f>
        <v>y</v>
      </c>
      <c r="AB18" s="805" t="str">
        <f>'SAME1 Flight Tests 8-27-09'!S37</f>
        <v>y</v>
      </c>
      <c r="AC18" s="805">
        <f>'SAME1 Flight Tests 8-27-09'!T37</f>
        <v>1</v>
      </c>
      <c r="AD18" s="806"/>
      <c r="AE18" s="805">
        <f>'SAME1 Flight Tests 8-27-09'!U37</f>
        <v>10</v>
      </c>
      <c r="AF18" s="806"/>
      <c r="AG18" s="816">
        <f>'SAME1 Flight Tests 8-27-09'!V37</f>
        <v>3.852706928546E-2</v>
      </c>
      <c r="AH18" s="818">
        <f>'SAME1 Flight Tests 8-27-09'!W37</f>
        <v>0</v>
      </c>
      <c r="AI18" s="806"/>
      <c r="AJ18" s="806"/>
      <c r="AK18" s="806"/>
      <c r="AL18" s="806"/>
      <c r="AM18" s="806"/>
      <c r="AN18" s="806"/>
      <c r="AO18" s="806"/>
      <c r="AP18" s="806"/>
      <c r="AQ18" s="806"/>
      <c r="AR18" s="806"/>
      <c r="AS18" s="806"/>
      <c r="AT18" s="806"/>
      <c r="AU18" s="805">
        <f>'SAME1 Flight Tests 8-27-09'!X37</f>
        <v>0.79</v>
      </c>
      <c r="AV18" s="820">
        <f>'SAME1 Flight Tests 8-27-09'!Y37</f>
        <v>3.3346863333333334</v>
      </c>
      <c r="AW18" s="820">
        <f>'SAME1 Flight Tests 8-27-09'!Z37</f>
        <v>6.2319949999999986</v>
      </c>
      <c r="AX18" s="820">
        <f>'SAME1 Flight Tests 8-27-09'!AA37</f>
        <v>4.5496626666666673</v>
      </c>
      <c r="AY18" s="822"/>
      <c r="AZ18" s="822"/>
      <c r="BA18" s="820">
        <f>'SAME1 Flight Tests 8-27-09'!AC37</f>
        <v>4.8548895000000005</v>
      </c>
      <c r="BB18" s="822"/>
      <c r="BC18" s="822"/>
      <c r="BD18" s="820">
        <f>'SAME1 Flight Tests 8-27-09'!AB37</f>
        <v>5.9095920000000008</v>
      </c>
      <c r="BE18" s="820">
        <f>'SAME1 Flight Tests 8-27-09'!AD37</f>
        <v>4.6461334999999995</v>
      </c>
      <c r="BF18" s="826">
        <f>'SAME1 Flight Tests 8-27-09'!AE37</f>
        <v>43170</v>
      </c>
      <c r="BG18" s="806"/>
      <c r="BH18" s="806"/>
      <c r="BI18" s="805">
        <f>'SAME1 Flight Tests 8-27-09'!AF37</f>
        <v>19.1495</v>
      </c>
      <c r="BJ18" s="805">
        <f>'SAME1 Flight Tests 8-27-09'!AG37</f>
        <v>32.946449999999999</v>
      </c>
      <c r="BK18" s="805">
        <f>'SAME1 Flight Tests 8-27-09'!AH37</f>
        <v>1.2634585000000014</v>
      </c>
      <c r="BL18" s="805">
        <f>'SAME1 Flight Tests 8-27-09'!AK37</f>
        <v>1644842.7294187157</v>
      </c>
      <c r="BM18" s="805">
        <f>'SAME1 Flight Tests 8-27-09'!AL37</f>
        <v>244.38265833948313</v>
      </c>
      <c r="BN18" s="806"/>
      <c r="BO18" s="805"/>
      <c r="BP18" s="806"/>
      <c r="BQ18" s="805" t="e">
        <f>'SAME1 Flight Tests 8-27-09'!AM37</f>
        <v>#DIV/0!</v>
      </c>
      <c r="BR18" s="816">
        <f>'SAME1 Flight Tests 8-27-09'!AP37</f>
        <v>0.14857509108232342</v>
      </c>
      <c r="BS18" s="816" t="e">
        <f>'SAME1 Flight Tests 8-27-09'!AQ37</f>
        <v>#DIV/0!</v>
      </c>
      <c r="BT18" s="816"/>
      <c r="BU18" s="816" t="e">
        <f>'SAME1 Flight Tests 8-27-09'!AS37</f>
        <v>#DIV/0!</v>
      </c>
      <c r="BV18" s="816" t="e">
        <f>'SAME1 Flight Tests 8-27-09'!AT37</f>
        <v>#DIV/0!</v>
      </c>
      <c r="BW18" s="807">
        <f>'SAME1 Flight Tests 8-27-09'!BB37</f>
        <v>1644842.7294187157</v>
      </c>
      <c r="BX18" s="807">
        <f>'SAME1 Flight Tests 8-27-09'!BC37</f>
        <v>1619070.9793631071</v>
      </c>
      <c r="BY18" s="807">
        <f>'SAME1 Flight Tests 8-27-09'!BD37</f>
        <v>1503804.0259622161</v>
      </c>
      <c r="BZ18" s="806"/>
      <c r="CA18" s="805">
        <f>'SAME1 Flight Tests 8-27-09'!BG37</f>
        <v>0.27112843347639515</v>
      </c>
      <c r="CB18" s="805">
        <f>'SAME1 Flight Tests 8-27-09'!BF37</f>
        <v>0.28000000000000003</v>
      </c>
      <c r="CC18" s="783"/>
      <c r="CD18" s="805"/>
      <c r="CE18" s="805" t="str">
        <f>'SAME1 Flight Tests 8-27-09'!BH37</f>
        <v>??</v>
      </c>
      <c r="CF18" s="818">
        <f>'SAME1 Flight Tests 8-27-09'!BI37</f>
        <v>0.7899999999999574</v>
      </c>
      <c r="CG18" s="818">
        <f>'SAME1 Flight Tests 8-27-09'!BJ37</f>
        <v>31</v>
      </c>
      <c r="CH18" s="818">
        <f>'SAME1 Flight Tests 8-27-09'!BK37</f>
        <v>0</v>
      </c>
      <c r="CI18" s="818">
        <f>'SAME1 Flight Tests 8-27-09'!BL37</f>
        <v>0</v>
      </c>
      <c r="CJ18" s="818" t="e">
        <f>'SAME1 Flight Tests 8-27-09'!BM37</f>
        <v>#DIV/0!</v>
      </c>
      <c r="CK18" s="818" t="e">
        <f>'SAME1 Flight Tests 8-27-09'!BN37</f>
        <v>#DIV/0!</v>
      </c>
      <c r="CL18" s="2014"/>
      <c r="CQ18" s="2018"/>
    </row>
    <row r="19" spans="1:95" s="2" customFormat="1" ht="16.5" customHeight="1" x14ac:dyDescent="0.25">
      <c r="A19" s="778">
        <v>1</v>
      </c>
      <c r="B19" s="779">
        <f>'SAME1 Flight Tests 8-27-09'!A38</f>
        <v>4</v>
      </c>
      <c r="C19" s="779" t="str">
        <f>'SAME1 Flight Tests 8-27-09'!B38</f>
        <v>Lampwick</v>
      </c>
      <c r="D19" s="782"/>
      <c r="E19" s="779" t="str">
        <f>'SAME1 Flight Tests 8-27-09'!C38</f>
        <v>32 L</v>
      </c>
      <c r="F19" s="779">
        <f>'SAME1 Flight Tests 8-27-09'!D38</f>
        <v>2</v>
      </c>
      <c r="G19" s="779">
        <f>'SAME1 Flight Tests 8-27-09'!E38</f>
        <v>32</v>
      </c>
      <c r="H19" s="779" t="str">
        <f>'SAME1 Flight Tests 8-27-09'!F38</f>
        <v>Baseline</v>
      </c>
      <c r="I19" s="779">
        <f>'SAME1 Flight Tests 8-27-09'!G38</f>
        <v>272</v>
      </c>
      <c r="J19" s="791">
        <f>'SAME1 Flight Tests 8-27-09'!H38</f>
        <v>39354</v>
      </c>
      <c r="K19" s="779">
        <f>'SAME1 Flight Tests 8-27-09'!I38</f>
        <v>0</v>
      </c>
      <c r="L19" s="779" t="str">
        <f>'SAME1 Flight Tests 8-27-09'!J38</f>
        <v>n</v>
      </c>
      <c r="M19" s="779" t="str">
        <f>'SAME1 Flight Tests 8-27-09'!K38</f>
        <v>n</v>
      </c>
      <c r="N19" s="779">
        <f>'SAME1 Flight Tests 8-27-09'!L38</f>
        <v>8</v>
      </c>
      <c r="O19" s="804">
        <f>'SAME1 Flight Tests 8-27-09'!M38</f>
        <v>1.2450000000000001</v>
      </c>
      <c r="P19" s="805">
        <f>'SAME1 Flight Tests 8-27-09'!N38</f>
        <v>60</v>
      </c>
      <c r="Q19" s="805">
        <f>'SAME1 Flight Tests 8-27-09'!O38</f>
        <v>11</v>
      </c>
      <c r="R19" s="805">
        <f>'SAME1 Flight Tests 8-27-09'!P38</f>
        <v>8</v>
      </c>
      <c r="S19" s="806"/>
      <c r="T19" s="806"/>
      <c r="U19" s="805">
        <f>'SAME1 Flight Tests 8-27-09'!Q38</f>
        <v>62.666666666666664</v>
      </c>
      <c r="V19" s="806"/>
      <c r="W19" s="806"/>
      <c r="X19" s="806"/>
      <c r="Y19" s="806"/>
      <c r="Z19" s="806"/>
      <c r="AA19" s="805" t="str">
        <f>'SAME1 Flight Tests 8-27-09'!R38</f>
        <v>y</v>
      </c>
      <c r="AB19" s="805" t="str">
        <f>'SAME1 Flight Tests 8-27-09'!S38</f>
        <v>y</v>
      </c>
      <c r="AC19" s="805">
        <f>'SAME1 Flight Tests 8-27-09'!T38</f>
        <v>1</v>
      </c>
      <c r="AD19" s="806"/>
      <c r="AE19" s="805">
        <f>'SAME1 Flight Tests 8-27-09'!U38</f>
        <v>10</v>
      </c>
      <c r="AF19" s="806"/>
      <c r="AG19" s="816">
        <f>'SAME1 Flight Tests 8-27-09'!V38</f>
        <v>3.852706928546E-2</v>
      </c>
      <c r="AH19" s="818">
        <f>'SAME1 Flight Tests 8-27-09'!W38</f>
        <v>0.37564557512692559</v>
      </c>
      <c r="AI19" s="806"/>
      <c r="AJ19" s="806"/>
      <c r="AK19" s="806"/>
      <c r="AL19" s="806"/>
      <c r="AM19" s="806"/>
      <c r="AN19" s="806"/>
      <c r="AO19" s="806"/>
      <c r="AP19" s="806"/>
      <c r="AQ19" s="806"/>
      <c r="AR19" s="806"/>
      <c r="AS19" s="806"/>
      <c r="AT19" s="806"/>
      <c r="AU19" s="805">
        <f>'SAME1 Flight Tests 8-27-09'!X38</f>
        <v>0.86</v>
      </c>
      <c r="AV19" s="820">
        <f>'SAME1 Flight Tests 8-27-09'!Y38</f>
        <v>3.3386225000000005</v>
      </c>
      <c r="AW19" s="820">
        <f>'SAME1 Flight Tests 8-27-09'!Z38</f>
        <v>6.2419269999999996</v>
      </c>
      <c r="AX19" s="820">
        <f>'SAME1 Flight Tests 8-27-09'!AA38</f>
        <v>-7.0190420000000001E-4</v>
      </c>
      <c r="AY19" s="822"/>
      <c r="AZ19" s="822"/>
      <c r="BA19" s="820">
        <f>'SAME1 Flight Tests 8-27-09'!AC38</f>
        <v>4.7862400000000012</v>
      </c>
      <c r="BB19" s="822"/>
      <c r="BC19" s="822"/>
      <c r="BD19" s="820">
        <f>'SAME1 Flight Tests 8-27-09'!AB38</f>
        <v>6.422347499999999</v>
      </c>
      <c r="BE19" s="820">
        <f>'SAME1 Flight Tests 8-27-09'!AD38</f>
        <v>4.6355740000000001</v>
      </c>
      <c r="BF19" s="826">
        <f>'SAME1 Flight Tests 8-27-09'!AE38</f>
        <v>48865</v>
      </c>
      <c r="BG19" s="806"/>
      <c r="BH19" s="806"/>
      <c r="BI19" s="805">
        <f>'SAME1 Flight Tests 8-27-09'!AF38</f>
        <v>22.630800000000001</v>
      </c>
      <c r="BJ19" s="805">
        <f>'SAME1 Flight Tests 8-27-09'!AG38</f>
        <v>39.243200000000002</v>
      </c>
      <c r="BK19" s="805">
        <f>'SAME1 Flight Tests 8-27-09'!AH38</f>
        <v>1.7867734999999989</v>
      </c>
      <c r="BL19" s="805">
        <f>'SAME1 Flight Tests 8-27-09'!AK38</f>
        <v>1876277.1679931821</v>
      </c>
      <c r="BM19" s="805">
        <f>'SAME1 Flight Tests 8-27-09'!AL38</f>
        <v>382.01317813143794</v>
      </c>
      <c r="BN19" s="806"/>
      <c r="BO19" s="805"/>
      <c r="BP19" s="806"/>
      <c r="BQ19" s="805">
        <f>'SAME1 Flight Tests 8-27-09'!AM38</f>
        <v>29.251232351897851</v>
      </c>
      <c r="BR19" s="816">
        <f>'SAME1 Flight Tests 8-27-09'!AP38</f>
        <v>0.20360167711257149</v>
      </c>
      <c r="BS19" s="816">
        <f>'SAME1 Flight Tests 8-27-09'!AQ38</f>
        <v>0.31102232794081452</v>
      </c>
      <c r="BT19" s="816"/>
      <c r="BU19" s="816">
        <f>'SAME1 Flight Tests 8-27-09'!AS38</f>
        <v>1.9173073768130833</v>
      </c>
      <c r="BV19" s="816">
        <f>'SAME1 Flight Tests 8-27-09'!AT38</f>
        <v>0.16473134438845458</v>
      </c>
      <c r="BW19" s="807">
        <f>'SAME1 Flight Tests 8-27-09'!BB38</f>
        <v>1876277.1679931821</v>
      </c>
      <c r="BX19" s="807">
        <f>'SAME1 Flight Tests 8-27-09'!BC38</f>
        <v>1847105.6005512706</v>
      </c>
      <c r="BY19" s="807">
        <f>'SAME1 Flight Tests 8-27-09'!BD38</f>
        <v>1709409.4605803513</v>
      </c>
      <c r="BZ19" s="806"/>
      <c r="CA19" s="805">
        <f>'SAME1 Flight Tests 8-27-09'!BG38</f>
        <v>0.38342778969957059</v>
      </c>
      <c r="CB19" s="805">
        <f>'SAME1 Flight Tests 8-27-09'!BF38</f>
        <v>0.28000000000000003</v>
      </c>
      <c r="CC19" s="783"/>
      <c r="CD19" s="805"/>
      <c r="CE19" s="805">
        <f>'SAME1 Flight Tests 8-27-09'!BH38</f>
        <v>258.64706119544206</v>
      </c>
      <c r="CF19" s="818">
        <f>'SAME1 Flight Tests 8-27-09'!BI38</f>
        <v>0.8599999999999719</v>
      </c>
      <c r="CG19" s="818">
        <f>'SAME1 Flight Tests 8-27-09'!BJ38</f>
        <v>32</v>
      </c>
      <c r="CH19" s="818">
        <f>'SAME1 Flight Tests 8-27-09'!BK38</f>
        <v>0</v>
      </c>
      <c r="CI19" s="818">
        <f>'SAME1 Flight Tests 8-27-09'!BL38</f>
        <v>0.20407836524580564</v>
      </c>
      <c r="CJ19" s="818">
        <f>'SAME1 Flight Tests 8-27-09'!BM38</f>
        <v>0.7932721796018497</v>
      </c>
      <c r="CK19" s="818">
        <f>'SAME1 Flight Tests 8-27-09'!BN38</f>
        <v>0.99999335423175051</v>
      </c>
      <c r="CL19" s="2014"/>
      <c r="CQ19" s="2018"/>
    </row>
    <row r="20" spans="1:95" s="2" customFormat="1" ht="16.5" customHeight="1" x14ac:dyDescent="0.25">
      <c r="A20" s="778">
        <v>1</v>
      </c>
      <c r="B20" s="779">
        <f>'SAME1 Flight Tests 8-27-09'!A39</f>
        <v>4</v>
      </c>
      <c r="C20" s="779" t="str">
        <f>'SAME1 Flight Tests 8-27-09'!B39</f>
        <v>Lampwick</v>
      </c>
      <c r="D20" s="782"/>
      <c r="E20" s="779" t="str">
        <f>'SAME1 Flight Tests 8-27-09'!C39</f>
        <v>32 La</v>
      </c>
      <c r="F20" s="779">
        <f>'SAME1 Flight Tests 8-27-09'!D39</f>
        <v>2</v>
      </c>
      <c r="G20" s="779" t="str">
        <f>'SAME1 Flight Tests 8-27-09'!E39</f>
        <v>32a</v>
      </c>
      <c r="H20" s="779" t="str">
        <f>'SAME1 Flight Tests 8-27-09'!F39</f>
        <v>after secondary aging</v>
      </c>
      <c r="I20" s="779">
        <f>'SAME1 Flight Tests 8-27-09'!G39</f>
        <v>272</v>
      </c>
      <c r="J20" s="791">
        <f>'SAME1 Flight Tests 8-27-09'!H39</f>
        <v>39354</v>
      </c>
      <c r="K20" s="779">
        <f>'SAME1 Flight Tests 8-27-09'!I39</f>
        <v>0</v>
      </c>
      <c r="L20" s="779" t="str">
        <f>'SAME1 Flight Tests 8-27-09'!J39</f>
        <v>n</v>
      </c>
      <c r="M20" s="779" t="str">
        <f>'SAME1 Flight Tests 8-27-09'!K39</f>
        <v>n</v>
      </c>
      <c r="N20" s="779">
        <f>'SAME1 Flight Tests 8-27-09'!L39</f>
        <v>8</v>
      </c>
      <c r="O20" s="804">
        <f>'SAME1 Flight Tests 8-27-09'!M39</f>
        <v>1.2450000000000001</v>
      </c>
      <c r="P20" s="805">
        <f>'SAME1 Flight Tests 8-27-09'!N39</f>
        <v>0</v>
      </c>
      <c r="Q20" s="805">
        <f>'SAME1 Flight Tests 8-27-09'!O39</f>
        <v>720</v>
      </c>
      <c r="R20" s="805">
        <f>'SAME1 Flight Tests 8-27-09'!P39</f>
        <v>0</v>
      </c>
      <c r="S20" s="806"/>
      <c r="T20" s="806"/>
      <c r="U20" s="805">
        <f>'SAME1 Flight Tests 8-27-09'!Q39</f>
        <v>893</v>
      </c>
      <c r="V20" s="806"/>
      <c r="W20" s="806"/>
      <c r="X20" s="806"/>
      <c r="Y20" s="806"/>
      <c r="Z20" s="806"/>
      <c r="AA20" s="805" t="str">
        <f>'SAME1 Flight Tests 8-27-09'!R39</f>
        <v>y</v>
      </c>
      <c r="AB20" s="805" t="str">
        <f>'SAME1 Flight Tests 8-27-09'!S39</f>
        <v>y</v>
      </c>
      <c r="AC20" s="805">
        <f>'SAME1 Flight Tests 8-27-09'!T39</f>
        <v>1</v>
      </c>
      <c r="AD20" s="806"/>
      <c r="AE20" s="805">
        <f>'SAME1 Flight Tests 8-27-09'!U39</f>
        <v>10</v>
      </c>
      <c r="AF20" s="806"/>
      <c r="AG20" s="816">
        <f>'SAME1 Flight Tests 8-27-09'!V39</f>
        <v>3.852706928546E-2</v>
      </c>
      <c r="AH20" s="818">
        <f>'SAME1 Flight Tests 8-27-09'!W39</f>
        <v>0.37944916679731622</v>
      </c>
      <c r="AI20" s="806"/>
      <c r="AJ20" s="806"/>
      <c r="AK20" s="806"/>
      <c r="AL20" s="806"/>
      <c r="AM20" s="806"/>
      <c r="AN20" s="806"/>
      <c r="AO20" s="806"/>
      <c r="AP20" s="806"/>
      <c r="AQ20" s="806"/>
      <c r="AR20" s="806"/>
      <c r="AS20" s="806"/>
      <c r="AT20" s="806"/>
      <c r="AU20" s="805">
        <f>'SAME1 Flight Tests 8-27-09'!X39</f>
        <v>0.86</v>
      </c>
      <c r="AV20" s="820">
        <f>'SAME1 Flight Tests 8-27-09'!Y39</f>
        <v>3.3158105</v>
      </c>
      <c r="AW20" s="820">
        <f>'SAME1 Flight Tests 8-27-09'!Z39</f>
        <v>6.2466120000000007</v>
      </c>
      <c r="AX20" s="820">
        <f>'SAME1 Flight Tests 8-27-09'!AA39</f>
        <v>-7.4768044999999985E-4</v>
      </c>
      <c r="AY20" s="822"/>
      <c r="AZ20" s="822"/>
      <c r="BA20" s="820">
        <f>'SAME1 Flight Tests 8-27-09'!AC39</f>
        <v>4.792068500000001</v>
      </c>
      <c r="BB20" s="822"/>
      <c r="BC20" s="822"/>
      <c r="BD20" s="820">
        <f>'SAME1 Flight Tests 8-27-09'!AB39</f>
        <v>5.8868574999999996</v>
      </c>
      <c r="BE20" s="820">
        <f>'SAME1 Flight Tests 8-27-09'!AD39</f>
        <v>4.6369315000000011</v>
      </c>
      <c r="BF20" s="826">
        <f>'SAME1 Flight Tests 8-27-09'!AE39</f>
        <v>23590</v>
      </c>
      <c r="BG20" s="806"/>
      <c r="BH20" s="806"/>
      <c r="BI20" s="805">
        <f>'SAME1 Flight Tests 8-27-09'!AF39</f>
        <v>21.661850000000001</v>
      </c>
      <c r="BJ20" s="805">
        <f>'SAME1 Flight Tests 8-27-09'!AG39</f>
        <v>38.873300000000008</v>
      </c>
      <c r="BK20" s="805">
        <f>'SAME1 Flight Tests 8-27-09'!AH39</f>
        <v>1.2499259999999985</v>
      </c>
      <c r="BL20" s="805">
        <f>'SAME1 Flight Tests 8-27-09'!AK39</f>
        <v>874837.37603472825</v>
      </c>
      <c r="BM20" s="805">
        <f>'SAME1 Flight Tests 8-27-09'!AL39</f>
        <v>241.21021488103753</v>
      </c>
      <c r="BN20" s="806"/>
      <c r="BO20" s="805"/>
      <c r="BP20" s="806"/>
      <c r="BQ20" s="805">
        <f>'SAME1 Flight Tests 8-27-09'!AM39</f>
        <v>28.68506496369249</v>
      </c>
      <c r="BR20" s="816">
        <f>'SAME1 Flight Tests 8-27-09'!AP39</f>
        <v>0.27572006122365567</v>
      </c>
      <c r="BS20" s="816">
        <f>'SAME1 Flight Tests 8-27-09'!AQ39</f>
        <v>0.39839240656225133</v>
      </c>
      <c r="BT20" s="816"/>
      <c r="BU20" s="816">
        <f>'SAME1 Flight Tests 8-27-09'!AS39</f>
        <v>1.8343173343211712</v>
      </c>
      <c r="BV20" s="816">
        <f>'SAME1 Flight Tests 8-27-09'!AT39</f>
        <v>0.2293754973875925</v>
      </c>
      <c r="BW20" s="807">
        <f>'SAME1 Flight Tests 8-27-09'!BB39</f>
        <v>874837.37603472825</v>
      </c>
      <c r="BX20" s="807">
        <f>'SAME1 Flight Tests 8-27-09'!BC39</f>
        <v>860754.55037311581</v>
      </c>
      <c r="BY20" s="807">
        <f>'SAME1 Flight Tests 8-27-09'!BD39</f>
        <v>809756.35257504147</v>
      </c>
      <c r="BZ20" s="806"/>
      <c r="CA20" s="805">
        <f>'SAME1 Flight Tests 8-27-09'!BG39</f>
        <v>0.26822446351931301</v>
      </c>
      <c r="CB20" s="805">
        <f>'SAME1 Flight Tests 8-27-09'!BF39</f>
        <v>0.28000000000000003</v>
      </c>
      <c r="CC20" s="783"/>
      <c r="CD20" s="805"/>
      <c r="CE20" s="805">
        <f>'SAME1 Flight Tests 8-27-09'!BH39</f>
        <v>258.64706119544206</v>
      </c>
      <c r="CF20" s="818">
        <f>'SAME1 Flight Tests 8-27-09'!BI39</f>
        <v>0.8599999999999719</v>
      </c>
      <c r="CG20" s="818">
        <f>'SAME1 Flight Tests 8-27-09'!BJ39</f>
        <v>32</v>
      </c>
      <c r="CH20" s="818">
        <f>'SAME1 Flight Tests 8-27-09'!BK39</f>
        <v>0</v>
      </c>
      <c r="CI20" s="818">
        <f>'SAME1 Flight Tests 8-27-09'!BL39</f>
        <v>0.20012836021181463</v>
      </c>
      <c r="CJ20" s="818">
        <f>'SAME1 Flight Tests 8-27-09'!BM39</f>
        <v>0.72806940021577404</v>
      </c>
      <c r="CK20" s="818">
        <f>'SAME1 Flight Tests 8-27-09'!BN39</f>
        <v>0.99999464746307742</v>
      </c>
      <c r="CL20" s="2014"/>
      <c r="CQ20" s="2018"/>
    </row>
    <row r="21" spans="1:95" s="2" customFormat="1" ht="16.5" customHeight="1" x14ac:dyDescent="0.25">
      <c r="A21" s="778">
        <v>1</v>
      </c>
      <c r="B21" s="779">
        <f>'SAME1 Flight Tests 8-27-09'!A40</f>
        <v>4</v>
      </c>
      <c r="C21" s="779" t="str">
        <f>'SAME1 Flight Tests 8-27-09'!B40</f>
        <v>Kapton</v>
      </c>
      <c r="D21" s="782"/>
      <c r="E21" s="779" t="str">
        <f>'SAME1 Flight Tests 8-27-09'!C40</f>
        <v>33 K</v>
      </c>
      <c r="F21" s="779">
        <f>'SAME1 Flight Tests 8-27-09'!D40</f>
        <v>6</v>
      </c>
      <c r="G21" s="779">
        <f>'SAME1 Flight Tests 8-27-09'!E40</f>
        <v>33</v>
      </c>
      <c r="H21" s="779" t="str">
        <f>'SAME1 Flight Tests 8-27-09'!F40</f>
        <v>lower flow (2)</v>
      </c>
      <c r="I21" s="779">
        <f>'SAME1 Flight Tests 8-27-09'!G40</f>
        <v>273</v>
      </c>
      <c r="J21" s="791">
        <f>'SAME1 Flight Tests 8-27-09'!H40</f>
        <v>39355</v>
      </c>
      <c r="K21" s="779">
        <f>'SAME1 Flight Tests 8-27-09'!I40</f>
        <v>0</v>
      </c>
      <c r="L21" s="779" t="str">
        <f>'SAME1 Flight Tests 8-27-09'!J40</f>
        <v>n</v>
      </c>
      <c r="M21" s="779" t="str">
        <f>'SAME1 Flight Tests 8-27-09'!K40</f>
        <v>n</v>
      </c>
      <c r="N21" s="779">
        <f>'SAME1 Flight Tests 8-27-09'!L40</f>
        <v>2</v>
      </c>
      <c r="O21" s="804">
        <f>'SAME1 Flight Tests 8-27-09'!M40</f>
        <v>1.38</v>
      </c>
      <c r="P21" s="805">
        <f>'SAME1 Flight Tests 8-27-09'!N40</f>
        <v>60</v>
      </c>
      <c r="Q21" s="805">
        <f>'SAME1 Flight Tests 8-27-09'!O40</f>
        <v>11</v>
      </c>
      <c r="R21" s="805">
        <f>'SAME1 Flight Tests 8-27-09'!P40</f>
        <v>8</v>
      </c>
      <c r="S21" s="806"/>
      <c r="T21" s="806"/>
      <c r="U21" s="805">
        <f>'SAME1 Flight Tests 8-27-09'!Q40</f>
        <v>11</v>
      </c>
      <c r="V21" s="806"/>
      <c r="W21" s="806"/>
      <c r="X21" s="806"/>
      <c r="Y21" s="806"/>
      <c r="Z21" s="806"/>
      <c r="AA21" s="805" t="str">
        <f>'SAME1 Flight Tests 8-27-09'!R40</f>
        <v>n</v>
      </c>
      <c r="AB21" s="805" t="str">
        <f>'SAME1 Flight Tests 8-27-09'!S40</f>
        <v>n</v>
      </c>
      <c r="AC21" s="805">
        <f>'SAME1 Flight Tests 8-27-09'!T40</f>
        <v>1</v>
      </c>
      <c r="AD21" s="806"/>
      <c r="AE21" s="805">
        <f>'SAME1 Flight Tests 8-27-09'!U40</f>
        <v>10</v>
      </c>
      <c r="AF21" s="806"/>
      <c r="AG21" s="816">
        <f>'SAME1 Flight Tests 8-27-09'!V40</f>
        <v>3.852706928546E-2</v>
      </c>
      <c r="AH21" s="818">
        <f>'SAME1 Flight Tests 8-27-09'!W40</f>
        <v>0</v>
      </c>
      <c r="AI21" s="806"/>
      <c r="AJ21" s="806"/>
      <c r="AK21" s="806"/>
      <c r="AL21" s="806"/>
      <c r="AM21" s="806"/>
      <c r="AN21" s="806"/>
      <c r="AO21" s="806"/>
      <c r="AP21" s="806"/>
      <c r="AQ21" s="806"/>
      <c r="AR21" s="806"/>
      <c r="AS21" s="806"/>
      <c r="AT21" s="806"/>
      <c r="AU21" s="805">
        <f>'SAME1 Flight Tests 8-27-09'!X40</f>
        <v>1.08</v>
      </c>
      <c r="AV21" s="820">
        <f>'SAME1 Flight Tests 8-27-09'!Y40</f>
        <v>3.3642119999999998</v>
      </c>
      <c r="AW21" s="820">
        <f>'SAME1 Flight Tests 8-27-09'!Z40</f>
        <v>5.0839389999999991</v>
      </c>
      <c r="AX21" s="820">
        <f>'SAME1 Flight Tests 8-27-09'!AA40</f>
        <v>4.6117100000000004</v>
      </c>
      <c r="AY21" s="822"/>
      <c r="AZ21" s="822"/>
      <c r="BA21" s="820">
        <f>'SAME1 Flight Tests 8-27-09'!AC40</f>
        <v>4.8924564999999998</v>
      </c>
      <c r="BB21" s="822"/>
      <c r="BC21" s="822"/>
      <c r="BD21" s="820">
        <f>'SAME1 Flight Tests 8-27-09'!AB40</f>
        <v>5.7856904999999994</v>
      </c>
      <c r="BE21" s="820">
        <f>'SAME1 Flight Tests 8-27-09'!AD40</f>
        <v>4.6646415000000001</v>
      </c>
      <c r="BF21" s="826">
        <f>'SAME1 Flight Tests 8-27-09'!AE40</f>
        <v>36820</v>
      </c>
      <c r="BG21" s="806"/>
      <c r="BH21" s="806"/>
      <c r="BI21" s="805">
        <f>'SAME1 Flight Tests 8-27-09'!AF40</f>
        <v>29.332799999999999</v>
      </c>
      <c r="BJ21" s="805">
        <f>'SAME1 Flight Tests 8-27-09'!AG40</f>
        <v>39.795949999999998</v>
      </c>
      <c r="BK21" s="805">
        <f>'SAME1 Flight Tests 8-27-09'!AH40</f>
        <v>1.1210489999999993</v>
      </c>
      <c r="BL21" s="805">
        <f>'SAME1 Flight Tests 8-27-09'!AK40</f>
        <v>1390760.7766112036</v>
      </c>
      <c r="BM21" s="805">
        <f>'SAME1 Flight Tests 8-27-09'!AL40</f>
        <v>211.79027632252951</v>
      </c>
      <c r="BN21" s="806"/>
      <c r="BO21" s="805"/>
      <c r="BP21" s="806"/>
      <c r="BQ21" s="805">
        <f>'SAME1 Flight Tests 8-27-09'!AM40</f>
        <v>17.908177500000001</v>
      </c>
      <c r="BR21" s="816">
        <f>'SAME1 Flight Tests 8-27-09'!AP40</f>
        <v>0.15228375712362852</v>
      </c>
      <c r="BS21" s="816">
        <f>'SAME1 Flight Tests 8-27-09'!AQ40</f>
        <v>0.25967162312878556</v>
      </c>
      <c r="BT21" s="816"/>
      <c r="BU21" s="816">
        <f>'SAME1 Flight Tests 8-27-09'!AS40</f>
        <v>2.0761780775587804</v>
      </c>
      <c r="BV21" s="816">
        <f>'SAME1 Flight Tests 8-27-09'!AT40</f>
        <v>0.11661868188901976</v>
      </c>
      <c r="BW21" s="807">
        <f>'SAME1 Flight Tests 8-27-09'!BB40</f>
        <v>1390760.7766112036</v>
      </c>
      <c r="BX21" s="807">
        <f>'SAME1 Flight Tests 8-27-09'!BC40</f>
        <v>1368779.8677150367</v>
      </c>
      <c r="BY21" s="807">
        <f>'SAME1 Flight Tests 8-27-09'!BD40</f>
        <v>1276536.5056864277</v>
      </c>
      <c r="BZ21" s="806"/>
      <c r="CA21" s="805">
        <f>'SAME1 Flight Tests 8-27-09'!BG40</f>
        <v>0.24056845493562215</v>
      </c>
      <c r="CB21" s="805">
        <f>'SAME1 Flight Tests 8-27-09'!BF40</f>
        <v>0.45</v>
      </c>
      <c r="CC21" s="783"/>
      <c r="CD21" s="805"/>
      <c r="CE21" s="805">
        <f>'SAME1 Flight Tests 8-27-09'!BH40</f>
        <v>417.30093380418288</v>
      </c>
      <c r="CF21" s="818">
        <f>'SAME1 Flight Tests 8-27-09'!BI40</f>
        <v>1.0800000000000809</v>
      </c>
      <c r="CG21" s="818">
        <f>'SAME1 Flight Tests 8-27-09'!BJ40</f>
        <v>33</v>
      </c>
      <c r="CH21" s="818">
        <f>'SAME1 Flight Tests 8-27-09'!BK40</f>
        <v>0</v>
      </c>
      <c r="CI21" s="818">
        <f>'SAME1 Flight Tests 8-27-09'!BL40</f>
        <v>9.9489874999992553E-2</v>
      </c>
      <c r="CJ21" s="818">
        <f>'SAME1 Flight Tests 8-27-09'!BM40</f>
        <v>0.77334482887366651</v>
      </c>
      <c r="CK21" s="818">
        <f>'SAME1 Flight Tests 8-27-09'!BN40</f>
        <v>0.99995227000727827</v>
      </c>
      <c r="CL21" s="2014"/>
      <c r="CQ21" s="2018"/>
    </row>
    <row r="22" spans="1:95" s="2" customFormat="1" ht="16.5" customHeight="1" x14ac:dyDescent="0.25">
      <c r="A22" s="778">
        <v>1</v>
      </c>
      <c r="B22" s="779">
        <f>'SAME1 Flight Tests 8-27-09'!A41</f>
        <v>4</v>
      </c>
      <c r="C22" s="779" t="str">
        <f>'SAME1 Flight Tests 8-27-09'!B41</f>
        <v>Lampwick</v>
      </c>
      <c r="D22" s="782"/>
      <c r="E22" s="779" t="str">
        <f>'SAME1 Flight Tests 8-27-09'!C41</f>
        <v>34 L</v>
      </c>
      <c r="F22" s="779">
        <f>'SAME1 Flight Tests 8-27-09'!D41</f>
        <v>3</v>
      </c>
      <c r="G22" s="779">
        <f>'SAME1 Flight Tests 8-27-09'!E41</f>
        <v>34</v>
      </c>
      <c r="H22" s="779" t="str">
        <f>'SAME1 Flight Tests 8-27-09'!F41</f>
        <v>lower flow (2)</v>
      </c>
      <c r="I22" s="779">
        <f>'SAME1 Flight Tests 8-27-09'!G41</f>
        <v>273</v>
      </c>
      <c r="J22" s="791">
        <f>'SAME1 Flight Tests 8-27-09'!H41</f>
        <v>39355</v>
      </c>
      <c r="K22" s="779">
        <f>'SAME1 Flight Tests 8-27-09'!I41</f>
        <v>0</v>
      </c>
      <c r="L22" s="779" t="str">
        <f>'SAME1 Flight Tests 8-27-09'!J41</f>
        <v>n</v>
      </c>
      <c r="M22" s="779" t="str">
        <f>'SAME1 Flight Tests 8-27-09'!K41</f>
        <v>n</v>
      </c>
      <c r="N22" s="779">
        <f>'SAME1 Flight Tests 8-27-09'!L41</f>
        <v>2</v>
      </c>
      <c r="O22" s="804">
        <f>'SAME1 Flight Tests 8-27-09'!M41</f>
        <v>1.2450000000000001</v>
      </c>
      <c r="P22" s="805">
        <f>'SAME1 Flight Tests 8-27-09'!N41</f>
        <v>60</v>
      </c>
      <c r="Q22" s="805">
        <f>'SAME1 Flight Tests 8-27-09'!O41</f>
        <v>11</v>
      </c>
      <c r="R22" s="805">
        <f>'SAME1 Flight Tests 8-27-09'!P41</f>
        <v>8</v>
      </c>
      <c r="S22" s="806"/>
      <c r="T22" s="806"/>
      <c r="U22" s="805">
        <f>'SAME1 Flight Tests 8-27-09'!Q41</f>
        <v>45.666666666666664</v>
      </c>
      <c r="V22" s="806"/>
      <c r="W22" s="806"/>
      <c r="X22" s="806"/>
      <c r="Y22" s="806"/>
      <c r="Z22" s="806"/>
      <c r="AA22" s="805" t="str">
        <f>'SAME1 Flight Tests 8-27-09'!R41</f>
        <v>y</v>
      </c>
      <c r="AB22" s="805" t="str">
        <f>'SAME1 Flight Tests 8-27-09'!S41</f>
        <v>y</v>
      </c>
      <c r="AC22" s="805">
        <f>'SAME1 Flight Tests 8-27-09'!T41</f>
        <v>1</v>
      </c>
      <c r="AD22" s="806"/>
      <c r="AE22" s="805">
        <f>'SAME1 Flight Tests 8-27-09'!U41</f>
        <v>10</v>
      </c>
      <c r="AF22" s="806"/>
      <c r="AG22" s="816">
        <f>'SAME1 Flight Tests 8-27-09'!V41</f>
        <v>3.852706928546E-2</v>
      </c>
      <c r="AH22" s="818">
        <f>'SAME1 Flight Tests 8-27-09'!W41</f>
        <v>0.45384257500294073</v>
      </c>
      <c r="AI22" s="806"/>
      <c r="AJ22" s="806"/>
      <c r="AK22" s="806"/>
      <c r="AL22" s="806"/>
      <c r="AM22" s="806"/>
      <c r="AN22" s="806"/>
      <c r="AO22" s="806"/>
      <c r="AP22" s="806"/>
      <c r="AQ22" s="806"/>
      <c r="AR22" s="806"/>
      <c r="AS22" s="806"/>
      <c r="AT22" s="806"/>
      <c r="AU22" s="805">
        <f>'SAME1 Flight Tests 8-27-09'!X41</f>
        <v>0.8</v>
      </c>
      <c r="AV22" s="820">
        <f>'SAME1 Flight Tests 8-27-09'!Y41</f>
        <v>3.322661500000001</v>
      </c>
      <c r="AW22" s="820">
        <f>'SAME1 Flight Tests 8-27-09'!Z41</f>
        <v>6.2472994999999996</v>
      </c>
      <c r="AX22" s="820">
        <f>'SAME1 Flight Tests 8-27-09'!AA41</f>
        <v>4.6678009999999999</v>
      </c>
      <c r="AY22" s="822"/>
      <c r="AZ22" s="822"/>
      <c r="BA22" s="820">
        <f>'SAME1 Flight Tests 8-27-09'!AC41</f>
        <v>4.8072664999999999</v>
      </c>
      <c r="BB22" s="822"/>
      <c r="BC22" s="822"/>
      <c r="BD22" s="820">
        <f>'SAME1 Flight Tests 8-27-09'!AB41</f>
        <v>5.6470329999999995</v>
      </c>
      <c r="BE22" s="820">
        <f>'SAME1 Flight Tests 8-27-09'!AD41</f>
        <v>4.6248480000000001</v>
      </c>
      <c r="BF22" s="826">
        <f>'SAME1 Flight Tests 8-27-09'!AE41</f>
        <v>31015</v>
      </c>
      <c r="BG22" s="806"/>
      <c r="BH22" s="806"/>
      <c r="BI22" s="805">
        <f>'SAME1 Flight Tests 8-27-09'!AF41</f>
        <v>12.873099999999999</v>
      </c>
      <c r="BJ22" s="805">
        <f>'SAME1 Flight Tests 8-27-09'!AG41</f>
        <v>29.414750000000005</v>
      </c>
      <c r="BK22" s="805">
        <f>'SAME1 Flight Tests 8-27-09'!AH41</f>
        <v>1.0221849999999995</v>
      </c>
      <c r="BL22" s="805">
        <f>'SAME1 Flight Tests 8-27-09'!AK41</f>
        <v>1162148.7250497313</v>
      </c>
      <c r="BM22" s="805">
        <f>'SAME1 Flight Tests 8-27-09'!AL41</f>
        <v>190.12985727339534</v>
      </c>
      <c r="BN22" s="806"/>
      <c r="BO22" s="805"/>
      <c r="BP22" s="806"/>
      <c r="BQ22" s="805">
        <f>'SAME1 Flight Tests 8-27-09'!AM41</f>
        <v>18.14754818881114</v>
      </c>
      <c r="BR22" s="816">
        <f>'SAME1 Flight Tests 8-27-09'!AP41</f>
        <v>0.16360200134045599</v>
      </c>
      <c r="BS22" s="816">
        <f>'SAME1 Flight Tests 8-27-09'!AQ41</f>
        <v>0.31119147379012313</v>
      </c>
      <c r="BT22" s="816"/>
      <c r="BU22" s="816">
        <f>'SAME1 Flight Tests 8-27-09'!AS41</f>
        <v>2.22967354965495</v>
      </c>
      <c r="BV22" s="816">
        <f>'SAME1 Flight Tests 8-27-09'!AT41</f>
        <v>0.11862304648393515</v>
      </c>
      <c r="BW22" s="807">
        <f>'SAME1 Flight Tests 8-27-09'!BB41</f>
        <v>1162148.7250497313</v>
      </c>
      <c r="BX22" s="807">
        <f>'SAME1 Flight Tests 8-27-09'!BC41</f>
        <v>1143633.3016544404</v>
      </c>
      <c r="BY22" s="807">
        <f>'SAME1 Flight Tests 8-27-09'!BD41</f>
        <v>1070606.0567281875</v>
      </c>
      <c r="BZ22" s="806"/>
      <c r="CA22" s="805">
        <f>'SAME1 Flight Tests 8-27-09'!BG41</f>
        <v>0.21935300429184537</v>
      </c>
      <c r="CB22" s="805">
        <f>'SAME1 Flight Tests 8-27-09'!BF41</f>
        <v>0.28000000000000003</v>
      </c>
      <c r="CC22" s="783"/>
      <c r="CD22" s="805"/>
      <c r="CE22" s="805">
        <f>'SAME1 Flight Tests 8-27-09'!BH41</f>
        <v>258.45198005359714</v>
      </c>
      <c r="CF22" s="818">
        <f>'SAME1 Flight Tests 8-27-09'!BI41</f>
        <v>0.79999999999991189</v>
      </c>
      <c r="CG22" s="818">
        <f>'SAME1 Flight Tests 8-27-09'!BJ41</f>
        <v>34</v>
      </c>
      <c r="CH22" s="818">
        <f>'SAME1 Flight Tests 8-27-09'!BK41</f>
        <v>0</v>
      </c>
      <c r="CI22" s="818">
        <f>'SAME1 Flight Tests 8-27-09'!BL41</f>
        <v>0.13610661141609853</v>
      </c>
      <c r="CJ22" s="818">
        <f>'SAME1 Flight Tests 8-27-09'!BM41</f>
        <v>0.59987549089710435</v>
      </c>
      <c r="CK22" s="818">
        <f>'SAME1 Flight Tests 8-27-09'!BN41</f>
        <v>0.99910975622327891</v>
      </c>
      <c r="CL22" s="2014"/>
      <c r="CQ22" s="2018"/>
    </row>
    <row r="23" spans="1:95" s="2" customFormat="1" ht="16.5" customHeight="1" x14ac:dyDescent="0.25">
      <c r="A23" s="778">
        <v>1</v>
      </c>
      <c r="B23" s="779">
        <f>'SAME1 Flight Tests 8-27-09'!A42</f>
        <v>5</v>
      </c>
      <c r="C23" s="779" t="str">
        <f>'SAME1 Flight Tests 8-27-09'!B42</f>
        <v>Silicone</v>
      </c>
      <c r="D23" s="782"/>
      <c r="E23" s="779" t="str">
        <f>'SAME1 Flight Tests 8-27-09'!C42</f>
        <v>35 S</v>
      </c>
      <c r="F23" s="779">
        <f>'SAME1 Flight Tests 8-27-09'!D42</f>
        <v>1</v>
      </c>
      <c r="G23" s="779">
        <f>'SAME1 Flight Tests 8-27-09'!E42</f>
        <v>35</v>
      </c>
      <c r="H23" s="779" t="str">
        <f>'SAME1 Flight Tests 8-27-09'!F42</f>
        <v>High temp  aging</v>
      </c>
      <c r="I23" s="779">
        <f>'SAME1 Flight Tests 8-27-09'!G42</f>
        <v>276</v>
      </c>
      <c r="J23" s="791">
        <f>'SAME1 Flight Tests 8-27-09'!H42</f>
        <v>39358</v>
      </c>
      <c r="K23" s="779">
        <f>'SAME1 Flight Tests 8-27-09'!I42</f>
        <v>0</v>
      </c>
      <c r="L23" s="779" t="str">
        <f>'SAME1 Flight Tests 8-27-09'!J42</f>
        <v>n</v>
      </c>
      <c r="M23" s="779" t="str">
        <f>'SAME1 Flight Tests 8-27-09'!K42</f>
        <v>n</v>
      </c>
      <c r="N23" s="779">
        <f>'SAME1 Flight Tests 8-27-09'!L42</f>
        <v>8</v>
      </c>
      <c r="O23" s="804">
        <f>'SAME1 Flight Tests 8-27-09'!M42</f>
        <v>1.38</v>
      </c>
      <c r="P23" s="805">
        <f>'SAME1 Flight Tests 8-27-09'!N42</f>
        <v>10</v>
      </c>
      <c r="Q23" s="805">
        <f>'SAME1 Flight Tests 8-27-09'!O42</f>
        <v>11</v>
      </c>
      <c r="R23" s="805">
        <f>'SAME1 Flight Tests 8-27-09'!P42</f>
        <v>8</v>
      </c>
      <c r="S23" s="806"/>
      <c r="T23" s="806"/>
      <c r="U23" s="805">
        <f>'SAME1 Flight Tests 8-27-09'!Q42</f>
        <v>70</v>
      </c>
      <c r="V23" s="806"/>
      <c r="W23" s="806"/>
      <c r="X23" s="806"/>
      <c r="Y23" s="806"/>
      <c r="Z23" s="806"/>
      <c r="AA23" s="805" t="str">
        <f>'SAME1 Flight Tests 8-27-09'!R42</f>
        <v>y</v>
      </c>
      <c r="AB23" s="805" t="str">
        <f>'SAME1 Flight Tests 8-27-09'!S42</f>
        <v>y</v>
      </c>
      <c r="AC23" s="805">
        <f>'SAME1 Flight Tests 8-27-09'!T42</f>
        <v>1</v>
      </c>
      <c r="AD23" s="806"/>
      <c r="AE23" s="805">
        <f>'SAME1 Flight Tests 8-27-09'!U42</f>
        <v>10</v>
      </c>
      <c r="AF23" s="806"/>
      <c r="AG23" s="816">
        <f>'SAME1 Flight Tests 8-27-09'!V42</f>
        <v>3.1812241356819398E-2</v>
      </c>
      <c r="AH23" s="818">
        <f>'SAME1 Flight Tests 8-27-09'!W42</f>
        <v>0.36888842328539412</v>
      </c>
      <c r="AI23" s="806"/>
      <c r="AJ23" s="806"/>
      <c r="AK23" s="806"/>
      <c r="AL23" s="806"/>
      <c r="AM23" s="806"/>
      <c r="AN23" s="806"/>
      <c r="AO23" s="806"/>
      <c r="AP23" s="806"/>
      <c r="AQ23" s="806"/>
      <c r="AR23" s="806"/>
      <c r="AS23" s="806"/>
      <c r="AT23" s="806"/>
      <c r="AU23" s="805">
        <f>'SAME1 Flight Tests 8-27-09'!X42</f>
        <v>0.13</v>
      </c>
      <c r="AV23" s="820">
        <f>'SAME1 Flight Tests 8-27-09'!Y42</f>
        <v>3.3152094444444438</v>
      </c>
      <c r="AW23" s="820">
        <f>'SAME1 Flight Tests 8-27-09'!Z42</f>
        <v>6.2120555555555566</v>
      </c>
      <c r="AX23" s="820">
        <f>'SAME1 Flight Tests 8-27-09'!AA42</f>
        <v>-7.9684738888888891E-4</v>
      </c>
      <c r="AY23" s="822"/>
      <c r="AZ23" s="822"/>
      <c r="BA23" s="820">
        <f>'SAME1 Flight Tests 8-27-09'!AC42</f>
        <v>4.8118124999999994</v>
      </c>
      <c r="BB23" s="822"/>
      <c r="BC23" s="822"/>
      <c r="BD23" s="820">
        <f>'SAME1 Flight Tests 8-27-09'!AB42</f>
        <v>6.5235905555555549</v>
      </c>
      <c r="BE23" s="820">
        <f>'SAME1 Flight Tests 8-27-09'!AD42</f>
        <v>4.6687620000000001</v>
      </c>
      <c r="BF23" s="826">
        <f>'SAME1 Flight Tests 8-27-09'!AE42</f>
        <v>42050</v>
      </c>
      <c r="BG23" s="806"/>
      <c r="BH23" s="806"/>
      <c r="BI23" s="805">
        <f>'SAME1 Flight Tests 8-27-09'!AF42</f>
        <v>25.600499999999997</v>
      </c>
      <c r="BJ23" s="805">
        <f>'SAME1 Flight Tests 8-27-09'!AG42</f>
        <v>43.908611111111114</v>
      </c>
      <c r="BK23" s="805">
        <f>'SAME1 Flight Tests 8-27-09'!AH42</f>
        <v>1.8548285555555548</v>
      </c>
      <c r="BL23" s="805">
        <f>'SAME1 Flight Tests 8-27-09'!AK42</f>
        <v>1937388.9537898961</v>
      </c>
      <c r="BM23" s="805">
        <f>'SAME1 Flight Tests 8-27-09'!AL42</f>
        <v>402.51477832999217</v>
      </c>
      <c r="BN23" s="806"/>
      <c r="BO23" s="805"/>
      <c r="BP23" s="806"/>
      <c r="BQ23" s="805">
        <f>'SAME1 Flight Tests 8-27-09'!AM42</f>
        <v>65.466234738484687</v>
      </c>
      <c r="BR23" s="816">
        <f>'SAME1 Flight Tests 8-27-09'!AP42</f>
        <v>0.20776147068589287</v>
      </c>
      <c r="BS23" s="816">
        <f>'SAME1 Flight Tests 8-27-09'!AQ42</f>
        <v>0.41677463931388736</v>
      </c>
      <c r="BT23" s="816"/>
      <c r="BU23" s="816">
        <f>'SAME1 Flight Tests 8-27-09'!AS42</f>
        <v>2.3033372123912739</v>
      </c>
      <c r="BV23" s="816">
        <f>'SAME1 Flight Tests 8-27-09'!AT42</f>
        <v>0.14668877242225253</v>
      </c>
      <c r="BW23" s="807">
        <f>'SAME1 Flight Tests 8-27-09'!BB42</f>
        <v>1937388.9537898961</v>
      </c>
      <c r="BX23" s="807">
        <f>'SAME1 Flight Tests 8-27-09'!BC42</f>
        <v>1906987.1349066545</v>
      </c>
      <c r="BY23" s="807">
        <f>'SAME1 Flight Tests 8-27-09'!BD42</f>
        <v>1772492.1318036166</v>
      </c>
      <c r="BZ23" s="806"/>
      <c r="CA23" s="805">
        <f>'SAME1 Flight Tests 8-27-09'!BG42</f>
        <v>0.39803187887458258</v>
      </c>
      <c r="CB23" s="805">
        <f>'SAME1 Flight Tests 8-27-09'!BF42</f>
        <v>0.55000000000000004</v>
      </c>
      <c r="CC23" s="783"/>
      <c r="CD23" s="805"/>
      <c r="CE23" s="805">
        <f>'SAME1 Flight Tests 8-27-09'!BH42</f>
        <v>414.40573439849373</v>
      </c>
      <c r="CF23" s="818">
        <f>'SAME1 Flight Tests 8-27-09'!BI42</f>
        <v>0.12999999999996348</v>
      </c>
      <c r="CG23" s="818">
        <f>'SAME1 Flight Tests 8-27-09'!BJ42</f>
        <v>35</v>
      </c>
      <c r="CH23" s="818">
        <f>'SAME1 Flight Tests 8-27-09'!BK42</f>
        <v>0</v>
      </c>
      <c r="CI23" s="818">
        <f>'SAME1 Flight Tests 8-27-09'!BL42</f>
        <v>3.0215185263924496</v>
      </c>
      <c r="CJ23" s="818">
        <f>'SAME1 Flight Tests 8-27-09'!BM42</f>
        <v>0.4197324089514336</v>
      </c>
      <c r="CK23" s="818">
        <f>'SAME1 Flight Tests 8-27-09'!BN42</f>
        <v>0.99472297018368372</v>
      </c>
      <c r="CL23" s="2014"/>
      <c r="CQ23" s="2018"/>
    </row>
    <row r="24" spans="1:95" s="2" customFormat="1" ht="16.5" customHeight="1" x14ac:dyDescent="0.25">
      <c r="A24" s="778">
        <v>1</v>
      </c>
      <c r="B24" s="779">
        <f>'SAME1 Flight Tests 8-27-09'!A43</f>
        <v>5</v>
      </c>
      <c r="C24" s="779" t="str">
        <f>'SAME1 Flight Tests 8-27-09'!B43</f>
        <v>Silicone</v>
      </c>
      <c r="D24" s="782"/>
      <c r="E24" s="779" t="str">
        <f>'SAME1 Flight Tests 8-27-09'!C43</f>
        <v>35 s a</v>
      </c>
      <c r="F24" s="779">
        <f>'SAME1 Flight Tests 8-27-09'!D43</f>
        <v>1</v>
      </c>
      <c r="G24" s="779" t="str">
        <f>'SAME1 Flight Tests 8-27-09'!E43</f>
        <v>35a</v>
      </c>
      <c r="H24" s="779" t="str">
        <f>'SAME1 Flight Tests 8-27-09'!F43</f>
        <v xml:space="preserve">     Aging</v>
      </c>
      <c r="I24" s="779">
        <f>'SAME1 Flight Tests 8-27-09'!G43</f>
        <v>276</v>
      </c>
      <c r="J24" s="791">
        <f>'SAME1 Flight Tests 8-27-09'!H43</f>
        <v>39358</v>
      </c>
      <c r="K24" s="779">
        <f>'SAME1 Flight Tests 8-27-09'!I43</f>
        <v>0</v>
      </c>
      <c r="L24" s="779" t="str">
        <f>'SAME1 Flight Tests 8-27-09'!J43</f>
        <v>n</v>
      </c>
      <c r="M24" s="779" t="str">
        <f>'SAME1 Flight Tests 8-27-09'!K43</f>
        <v>n</v>
      </c>
      <c r="N24" s="779">
        <f>'SAME1 Flight Tests 8-27-09'!L43</f>
        <v>8</v>
      </c>
      <c r="O24" s="804">
        <f>'SAME1 Flight Tests 8-27-09'!M43</f>
        <v>1.38</v>
      </c>
      <c r="P24" s="805">
        <f>'SAME1 Flight Tests 8-27-09'!N43</f>
        <v>0</v>
      </c>
      <c r="Q24" s="805">
        <f>'SAME1 Flight Tests 8-27-09'!O43</f>
        <v>720</v>
      </c>
      <c r="R24" s="805">
        <f>'SAME1 Flight Tests 8-27-09'!P43</f>
        <v>8</v>
      </c>
      <c r="S24" s="806"/>
      <c r="T24" s="806"/>
      <c r="U24" s="805">
        <f>'SAME1 Flight Tests 8-27-09'!Q43</f>
        <v>890</v>
      </c>
      <c r="V24" s="806"/>
      <c r="W24" s="806"/>
      <c r="X24" s="806"/>
      <c r="Y24" s="806"/>
      <c r="Z24" s="806"/>
      <c r="AA24" s="805" t="str">
        <f>'SAME1 Flight Tests 8-27-09'!R43</f>
        <v>y</v>
      </c>
      <c r="AB24" s="805" t="str">
        <f>'SAME1 Flight Tests 8-27-09'!S43</f>
        <v>y</v>
      </c>
      <c r="AC24" s="805">
        <f>'SAME1 Flight Tests 8-27-09'!T43</f>
        <v>1</v>
      </c>
      <c r="AD24" s="806"/>
      <c r="AE24" s="805">
        <f>'SAME1 Flight Tests 8-27-09'!U43</f>
        <v>10</v>
      </c>
      <c r="AF24" s="806"/>
      <c r="AG24" s="816">
        <f>'SAME1 Flight Tests 8-27-09'!V43</f>
        <v>3.1812241356819398E-2</v>
      </c>
      <c r="AH24" s="818">
        <f>'SAME1 Flight Tests 8-27-09'!W43</f>
        <v>0.37327255277633048</v>
      </c>
      <c r="AI24" s="806"/>
      <c r="AJ24" s="806"/>
      <c r="AK24" s="806"/>
      <c r="AL24" s="806"/>
      <c r="AM24" s="806"/>
      <c r="AN24" s="806"/>
      <c r="AO24" s="806"/>
      <c r="AP24" s="806"/>
      <c r="AQ24" s="806"/>
      <c r="AR24" s="806"/>
      <c r="AS24" s="806"/>
      <c r="AT24" s="806"/>
      <c r="AU24" s="805">
        <f>'SAME1 Flight Tests 8-27-09'!X43</f>
        <v>0.13</v>
      </c>
      <c r="AV24" s="820">
        <f>'SAME1 Flight Tests 8-27-09'!Y43</f>
        <v>3.3016975000000004</v>
      </c>
      <c r="AW24" s="820">
        <f>'SAME1 Flight Tests 8-27-09'!Z43</f>
        <v>6.2213280000000006</v>
      </c>
      <c r="AX24" s="820">
        <f>'SAME1 Flight Tests 8-27-09'!AA43</f>
        <v>-7.6293924999999989E-4</v>
      </c>
      <c r="AY24" s="822"/>
      <c r="AZ24" s="822"/>
      <c r="BA24" s="820">
        <f>'SAME1 Flight Tests 8-27-09'!AC43</f>
        <v>4.8304750000000007</v>
      </c>
      <c r="BB24" s="822"/>
      <c r="BC24" s="822"/>
      <c r="BD24" s="820">
        <f>'SAME1 Flight Tests 8-27-09'!AB43</f>
        <v>6.1315005000000005</v>
      </c>
      <c r="BE24" s="820">
        <f>'SAME1 Flight Tests 8-27-09'!AD43</f>
        <v>4.6585695000000005</v>
      </c>
      <c r="BF24" s="826">
        <f>'SAME1 Flight Tests 8-27-09'!AE43</f>
        <v>23840</v>
      </c>
      <c r="BG24" s="806"/>
      <c r="BH24" s="806"/>
      <c r="BI24" s="805">
        <f>'SAME1 Flight Tests 8-27-09'!AF43</f>
        <v>23.238350000000004</v>
      </c>
      <c r="BJ24" s="805">
        <f>'SAME1 Flight Tests 8-27-09'!AG43</f>
        <v>40.49015</v>
      </c>
      <c r="BK24" s="805">
        <f>'SAME1 Flight Tests 8-27-09'!AH43</f>
        <v>1.472931</v>
      </c>
      <c r="BL24" s="805">
        <f>'SAME1 Flight Tests 8-27-09'!AK43</f>
        <v>1071098.2234106481</v>
      </c>
      <c r="BM24" s="805">
        <f>'SAME1 Flight Tests 8-27-09'!AL43</f>
        <v>295.73047982834879</v>
      </c>
      <c r="BN24" s="806"/>
      <c r="BO24" s="805"/>
      <c r="BP24" s="806"/>
      <c r="BQ24" s="805">
        <f>'SAME1 Flight Tests 8-27-09'!AM43</f>
        <v>59.660380422731514</v>
      </c>
      <c r="BR24" s="816">
        <f>'SAME1 Flight Tests 8-27-09'!AP43</f>
        <v>0.27610024306330005</v>
      </c>
      <c r="BS24" s="816">
        <f>'SAME1 Flight Tests 8-27-09'!AQ43</f>
        <v>0.49224463412617764</v>
      </c>
      <c r="BT24" s="816"/>
      <c r="BU24" s="816">
        <f>'SAME1 Flight Tests 8-27-09'!AS43</f>
        <v>2.1391368466041962</v>
      </c>
      <c r="BV24" s="816">
        <f>'SAME1 Flight Tests 8-27-09'!AT43</f>
        <v>0.20678055094271619</v>
      </c>
      <c r="BW24" s="807">
        <f>'SAME1 Flight Tests 8-27-09'!BB43</f>
        <v>1071098.2234106481</v>
      </c>
      <c r="BX24" s="807">
        <f>'SAME1 Flight Tests 8-27-09'!BC43</f>
        <v>1053862.0911353452</v>
      </c>
      <c r="BY24" s="807">
        <f>'SAME1 Flight Tests 8-27-09'!BD43</f>
        <v>991257.4611232233</v>
      </c>
      <c r="BZ24" s="806"/>
      <c r="CA24" s="805">
        <f>'SAME1 Flight Tests 8-27-09'!BG43</f>
        <v>0.31607961373390558</v>
      </c>
      <c r="CB24" s="805">
        <f>'SAME1 Flight Tests 8-27-09'!BF43</f>
        <v>0.55000000000000004</v>
      </c>
      <c r="CC24" s="783"/>
      <c r="CD24" s="805"/>
      <c r="CE24" s="805">
        <f>'SAME1 Flight Tests 8-27-09'!BH43</f>
        <v>414.40573439849373</v>
      </c>
      <c r="CF24" s="818">
        <f>'SAME1 Flight Tests 8-27-09'!BI43</f>
        <v>0.12999999999996348</v>
      </c>
      <c r="CG24" s="818">
        <f>'SAME1 Flight Tests 8-27-09'!BJ43</f>
        <v>35</v>
      </c>
      <c r="CH24" s="818">
        <f>'SAME1 Flight Tests 8-27-09'!BK43</f>
        <v>0</v>
      </c>
      <c r="CI24" s="818">
        <f>'SAME1 Flight Tests 8-27-09'!BL43</f>
        <v>2.7535560195114588</v>
      </c>
      <c r="CJ24" s="818">
        <f>'SAME1 Flight Tests 8-27-09'!BM43</f>
        <v>0.41742218539846676</v>
      </c>
      <c r="CK24" s="818">
        <f>'SAME1 Flight Tests 8-27-09'!BN43</f>
        <v>0.99759598236088409</v>
      </c>
      <c r="CL24" s="2014"/>
      <c r="CQ24" s="2018"/>
    </row>
    <row r="25" spans="1:95" s="2" customFormat="1" ht="16.5" customHeight="1" x14ac:dyDescent="0.25">
      <c r="A25" s="778">
        <v>1</v>
      </c>
      <c r="B25" s="779">
        <f>'SAME1 Flight Tests 8-27-09'!A44</f>
        <v>5</v>
      </c>
      <c r="C25" s="779" t="str">
        <f>'SAME1 Flight Tests 8-27-09'!B44</f>
        <v>DBP</v>
      </c>
      <c r="D25" s="782"/>
      <c r="E25" s="779" t="str">
        <f>'SAME1 Flight Tests 8-27-09'!C44</f>
        <v>36 D</v>
      </c>
      <c r="F25" s="779">
        <f>'SAME1 Flight Tests 8-27-09'!D44</f>
        <v>6</v>
      </c>
      <c r="G25" s="779">
        <f>'SAME1 Flight Tests 8-27-09'!E44</f>
        <v>36</v>
      </c>
      <c r="H25" s="779" t="str">
        <f>'SAME1 Flight Tests 8-27-09'!F44</f>
        <v>baseline</v>
      </c>
      <c r="I25" s="779">
        <f>'SAME1 Flight Tests 8-27-09'!G44</f>
        <v>276</v>
      </c>
      <c r="J25" s="791">
        <f>'SAME1 Flight Tests 8-27-09'!H44</f>
        <v>39358</v>
      </c>
      <c r="K25" s="779">
        <f>'SAME1 Flight Tests 8-27-09'!I44</f>
        <v>0</v>
      </c>
      <c r="L25" s="779" t="str">
        <f>'SAME1 Flight Tests 8-27-09'!J44</f>
        <v>n</v>
      </c>
      <c r="M25" s="779" t="str">
        <f>'SAME1 Flight Tests 8-27-09'!K44</f>
        <v>n</v>
      </c>
      <c r="N25" s="779">
        <f>'SAME1 Flight Tests 8-27-09'!L44</f>
        <v>8</v>
      </c>
      <c r="O25" s="804">
        <f>'SAME1 Flight Tests 8-27-09'!M44</f>
        <v>1.18</v>
      </c>
      <c r="P25" s="805">
        <f>'SAME1 Flight Tests 8-27-09'!N44</f>
        <v>60</v>
      </c>
      <c r="Q25" s="805">
        <f>'SAME1 Flight Tests 8-27-09'!O44</f>
        <v>11</v>
      </c>
      <c r="R25" s="805">
        <f>'SAME1 Flight Tests 8-27-09'!P44</f>
        <v>8</v>
      </c>
      <c r="S25" s="806"/>
      <c r="T25" s="806"/>
      <c r="U25" s="805">
        <f>'SAME1 Flight Tests 8-27-09'!Q44</f>
        <v>50</v>
      </c>
      <c r="V25" s="806"/>
      <c r="W25" s="806"/>
      <c r="X25" s="806"/>
      <c r="Y25" s="806"/>
      <c r="Z25" s="806"/>
      <c r="AA25" s="805" t="str">
        <f>'SAME1 Flight Tests 8-27-09'!R44</f>
        <v>y</v>
      </c>
      <c r="AB25" s="805" t="str">
        <f>'SAME1 Flight Tests 8-27-09'!S44</f>
        <v>y</v>
      </c>
      <c r="AC25" s="805">
        <f>'SAME1 Flight Tests 8-27-09'!T44</f>
        <v>1</v>
      </c>
      <c r="AD25" s="806"/>
      <c r="AE25" s="805">
        <f>'SAME1 Flight Tests 8-27-09'!U44</f>
        <v>10</v>
      </c>
      <c r="AF25" s="806"/>
      <c r="AG25" s="816">
        <f>'SAME1 Flight Tests 8-27-09'!V44</f>
        <v>0.13253466028642899</v>
      </c>
      <c r="AH25" s="818">
        <f>'SAME1 Flight Tests 8-27-09'!W44</f>
        <v>0.37034409823253078</v>
      </c>
      <c r="AI25" s="806"/>
      <c r="AJ25" s="806"/>
      <c r="AK25" s="806"/>
      <c r="AL25" s="806"/>
      <c r="AM25" s="806"/>
      <c r="AN25" s="806"/>
      <c r="AO25" s="806"/>
      <c r="AP25" s="806"/>
      <c r="AQ25" s="806"/>
      <c r="AR25" s="806"/>
      <c r="AS25" s="806"/>
      <c r="AT25" s="806"/>
      <c r="AU25" s="805" t="str">
        <f>'SAME1 Flight Tests 8-27-09'!X44</f>
        <v>n/a</v>
      </c>
      <c r="AV25" s="820">
        <f>'SAME1 Flight Tests 8-27-09'!Y44</f>
        <v>3.0152894999999997</v>
      </c>
      <c r="AW25" s="820">
        <f>'SAME1 Flight Tests 8-27-09'!Z44</f>
        <v>6.243179500000001</v>
      </c>
      <c r="AX25" s="820">
        <f>'SAME1 Flight Tests 8-27-09'!AA44</f>
        <v>-6.7138659999999993E-4</v>
      </c>
      <c r="AY25" s="822"/>
      <c r="AZ25" s="822"/>
      <c r="BA25" s="820">
        <f>'SAME1 Flight Tests 8-27-09'!AC44</f>
        <v>4.8207255</v>
      </c>
      <c r="BB25" s="822"/>
      <c r="BC25" s="822"/>
      <c r="BD25" s="820">
        <f>'SAME1 Flight Tests 8-27-09'!AB44</f>
        <v>5.4151310000000006</v>
      </c>
      <c r="BE25" s="820">
        <f>'SAME1 Flight Tests 8-27-09'!AD44</f>
        <v>4.6674955000000011</v>
      </c>
      <c r="BF25" s="826">
        <f>'SAME1 Flight Tests 8-27-09'!AE44</f>
        <v>10465</v>
      </c>
      <c r="BG25" s="806"/>
      <c r="BH25" s="806"/>
      <c r="BI25" s="805">
        <f>'SAME1 Flight Tests 8-27-09'!AF44</f>
        <v>1.8262499999999999</v>
      </c>
      <c r="BJ25" s="805">
        <f>'SAME1 Flight Tests 8-27-09'!AG44</f>
        <v>84.914100000000005</v>
      </c>
      <c r="BK25" s="805">
        <f>'SAME1 Flight Tests 8-27-09'!AH44</f>
        <v>0.74763549999999945</v>
      </c>
      <c r="BL25" s="805">
        <f>'SAME1 Flight Tests 8-27-09'!AK44</f>
        <v>0</v>
      </c>
      <c r="BM25" s="805">
        <f>'SAME1 Flight Tests 8-27-09'!AL44</f>
        <v>0</v>
      </c>
      <c r="BN25" s="806"/>
      <c r="BO25" s="805"/>
      <c r="BP25" s="806"/>
      <c r="BQ25" s="805">
        <f>'SAME1 Flight Tests 8-27-09'!AM44</f>
        <v>0</v>
      </c>
      <c r="BR25" s="816">
        <f>'SAME1 Flight Tests 8-27-09'!AP44</f>
        <v>0</v>
      </c>
      <c r="BS25" s="816">
        <f>'SAME1 Flight Tests 8-27-09'!AQ44</f>
        <v>0</v>
      </c>
      <c r="BT25" s="816"/>
      <c r="BU25" s="816">
        <f>'SAME1 Flight Tests 8-27-09'!AS44</f>
        <v>0</v>
      </c>
      <c r="BV25" s="816">
        <f>'SAME1 Flight Tests 8-27-09'!AT44</f>
        <v>0</v>
      </c>
      <c r="BW25" s="807">
        <f>'SAME1 Flight Tests 8-27-09'!BB44</f>
        <v>110744.43785708268</v>
      </c>
      <c r="BX25" s="807">
        <f>'SAME1 Flight Tests 8-27-09'!BC44</f>
        <v>108928.34688525826</v>
      </c>
      <c r="BY25" s="807">
        <f>'SAME1 Flight Tests 8-27-09'!BD44</f>
        <v>103388.08501403824</v>
      </c>
      <c r="BZ25" s="806"/>
      <c r="CA25" s="805">
        <f>'SAME1 Flight Tests 8-27-09'!BG44</f>
        <v>0</v>
      </c>
      <c r="CB25" s="805">
        <f>'SAME1 Flight Tests 8-27-09'!BF44</f>
        <v>0</v>
      </c>
      <c r="CC25" s="783"/>
      <c r="CD25" s="805"/>
      <c r="CE25" s="805">
        <f>'SAME1 Flight Tests 8-27-09'!BH44</f>
        <v>194.2741402886966</v>
      </c>
      <c r="CF25" s="818" t="str">
        <f>'SAME1 Flight Tests 8-27-09'!BI44</f>
        <v>NA</v>
      </c>
      <c r="CG25" s="818">
        <f>'SAME1 Flight Tests 8-27-09'!BJ44</f>
        <v>36</v>
      </c>
      <c r="CH25" s="818">
        <f>'SAME1 Flight Tests 8-27-09'!BK44</f>
        <v>0</v>
      </c>
      <c r="CI25" s="818">
        <f>'SAME1 Flight Tests 8-27-09'!BL44</f>
        <v>0</v>
      </c>
      <c r="CJ25" s="818">
        <f>'SAME1 Flight Tests 8-27-09'!BM44</f>
        <v>0</v>
      </c>
      <c r="CK25" s="818">
        <f>'SAME1 Flight Tests 8-27-09'!BN44</f>
        <v>0</v>
      </c>
      <c r="CL25" s="2014"/>
      <c r="CQ25" s="2018"/>
    </row>
    <row r="26" spans="1:95" s="2" customFormat="1" ht="16.5" customHeight="1" x14ac:dyDescent="0.25">
      <c r="A26" s="778">
        <v>1</v>
      </c>
      <c r="B26" s="779">
        <f>'SAME1 Flight Tests 8-27-09'!A45</f>
        <v>5</v>
      </c>
      <c r="C26" s="779" t="str">
        <f>'SAME1 Flight Tests 8-27-09'!B45</f>
        <v>DBP</v>
      </c>
      <c r="D26" s="782"/>
      <c r="E26" s="779" t="str">
        <f>'SAME1 Flight Tests 8-27-09'!C45</f>
        <v>36 D a</v>
      </c>
      <c r="F26" s="779">
        <f>'SAME1 Flight Tests 8-27-09'!D45</f>
        <v>6</v>
      </c>
      <c r="G26" s="779" t="str">
        <f>'SAME1 Flight Tests 8-27-09'!E45</f>
        <v>36a</v>
      </c>
      <c r="H26" s="779" t="str">
        <f>'SAME1 Flight Tests 8-27-09'!F45</f>
        <v xml:space="preserve">     Aging</v>
      </c>
      <c r="I26" s="779">
        <f>'SAME1 Flight Tests 8-27-09'!G45</f>
        <v>0</v>
      </c>
      <c r="J26" s="791">
        <f>'SAME1 Flight Tests 8-27-09'!H45</f>
        <v>0</v>
      </c>
      <c r="K26" s="779">
        <f>'SAME1 Flight Tests 8-27-09'!I45</f>
        <v>0</v>
      </c>
      <c r="L26" s="779" t="str">
        <f>'SAME1 Flight Tests 8-27-09'!J45</f>
        <v>n</v>
      </c>
      <c r="M26" s="779" t="str">
        <f>'SAME1 Flight Tests 8-27-09'!K45</f>
        <v>n</v>
      </c>
      <c r="N26" s="779">
        <f>'SAME1 Flight Tests 8-27-09'!L45</f>
        <v>8</v>
      </c>
      <c r="O26" s="804">
        <f>'SAME1 Flight Tests 8-27-09'!M45</f>
        <v>1.18</v>
      </c>
      <c r="P26" s="805">
        <f>'SAME1 Flight Tests 8-27-09'!N45</f>
        <v>0</v>
      </c>
      <c r="Q26" s="805">
        <f>'SAME1 Flight Tests 8-27-09'!O45</f>
        <v>720</v>
      </c>
      <c r="R26" s="805">
        <f>'SAME1 Flight Tests 8-27-09'!P45</f>
        <v>8</v>
      </c>
      <c r="S26" s="806"/>
      <c r="T26" s="806"/>
      <c r="U26" s="805">
        <f>'SAME1 Flight Tests 8-27-09'!Q45</f>
        <v>869</v>
      </c>
      <c r="V26" s="806"/>
      <c r="W26" s="806"/>
      <c r="X26" s="806"/>
      <c r="Y26" s="806"/>
      <c r="Z26" s="806"/>
      <c r="AA26" s="805" t="str">
        <f>'SAME1 Flight Tests 8-27-09'!R45</f>
        <v>y</v>
      </c>
      <c r="AB26" s="805" t="str">
        <f>'SAME1 Flight Tests 8-27-09'!S45</f>
        <v>y</v>
      </c>
      <c r="AC26" s="805">
        <f>'SAME1 Flight Tests 8-27-09'!T45</f>
        <v>1</v>
      </c>
      <c r="AD26" s="806"/>
      <c r="AE26" s="805">
        <f>'SAME1 Flight Tests 8-27-09'!U45</f>
        <v>10</v>
      </c>
      <c r="AF26" s="806"/>
      <c r="AG26" s="816">
        <f>'SAME1 Flight Tests 8-27-09'!V45</f>
        <v>0.13253466028642899</v>
      </c>
      <c r="AH26" s="818">
        <f>'SAME1 Flight Tests 8-27-09'!W45</f>
        <v>0.37495251580705413</v>
      </c>
      <c r="AI26" s="806"/>
      <c r="AJ26" s="806"/>
      <c r="AK26" s="806"/>
      <c r="AL26" s="806"/>
      <c r="AM26" s="806"/>
      <c r="AN26" s="806"/>
      <c r="AO26" s="806"/>
      <c r="AP26" s="806"/>
      <c r="AQ26" s="806"/>
      <c r="AR26" s="806"/>
      <c r="AS26" s="806"/>
      <c r="AT26" s="806"/>
      <c r="AU26" s="805" t="str">
        <f>'SAME1 Flight Tests 8-27-09'!X45</f>
        <v>n/a</v>
      </c>
      <c r="AV26" s="820">
        <f>'SAME1 Flight Tests 8-27-09'!Y45</f>
        <v>3.0097505</v>
      </c>
      <c r="AW26" s="820">
        <f>'SAME1 Flight Tests 8-27-09'!Z45</f>
        <v>6.2457580000000004</v>
      </c>
      <c r="AX26" s="820">
        <f>'SAME1 Flight Tests 8-27-09'!AA45</f>
        <v>-6.7138599999999994E-4</v>
      </c>
      <c r="AY26" s="822"/>
      <c r="AZ26" s="822"/>
      <c r="BA26" s="820">
        <f>'SAME1 Flight Tests 8-27-09'!AC45</f>
        <v>4.8875265000000008</v>
      </c>
      <c r="BB26" s="822"/>
      <c r="BC26" s="822"/>
      <c r="BD26" s="820">
        <f>'SAME1 Flight Tests 8-27-09'!AB45</f>
        <v>5.3468634999999995</v>
      </c>
      <c r="BE26" s="820">
        <f>'SAME1 Flight Tests 8-27-09'!AD45</f>
        <v>4.7010044999999998</v>
      </c>
      <c r="BF26" s="826">
        <f>'SAME1 Flight Tests 8-27-09'!AE45</f>
        <v>9022</v>
      </c>
      <c r="BG26" s="806"/>
      <c r="BH26" s="806"/>
      <c r="BI26" s="805">
        <f>'SAME1 Flight Tests 8-27-09'!AF45</f>
        <v>1.5462499999999999</v>
      </c>
      <c r="BJ26" s="805">
        <f>'SAME1 Flight Tests 8-27-09'!AG45</f>
        <v>77.796649999999985</v>
      </c>
      <c r="BK26" s="805">
        <f>'SAME1 Flight Tests 8-27-09'!AH45</f>
        <v>0.64585899999999974</v>
      </c>
      <c r="BL26" s="805">
        <f>'SAME1 Flight Tests 8-27-09'!AK45</f>
        <v>0</v>
      </c>
      <c r="BM26" s="805">
        <f>'SAME1 Flight Tests 8-27-09'!AL45</f>
        <v>0</v>
      </c>
      <c r="BN26" s="806"/>
      <c r="BO26" s="805"/>
      <c r="BP26" s="806"/>
      <c r="BQ26" s="805">
        <f>'SAME1 Flight Tests 8-27-09'!AM45</f>
        <v>0</v>
      </c>
      <c r="BR26" s="816">
        <f>'SAME1 Flight Tests 8-27-09'!AP45</f>
        <v>0</v>
      </c>
      <c r="BS26" s="816">
        <f>'SAME1 Flight Tests 8-27-09'!AQ45</f>
        <v>0</v>
      </c>
      <c r="BT26" s="816"/>
      <c r="BU26" s="816">
        <f>'SAME1 Flight Tests 8-27-09'!AS45</f>
        <v>0</v>
      </c>
      <c r="BV26" s="816">
        <f>'SAME1 Flight Tests 8-27-09'!AT45</f>
        <v>0</v>
      </c>
      <c r="BW26" s="807">
        <f>'SAME1 Flight Tests 8-27-09'!BB45</f>
        <v>95277.628815811069</v>
      </c>
      <c r="BX26" s="807">
        <f>'SAME1 Flight Tests 8-27-09'!BC45</f>
        <v>93711.955356871767</v>
      </c>
      <c r="BY26" s="807">
        <f>'SAME1 Flight Tests 8-27-09'!BD45</f>
        <v>89033.85920707928</v>
      </c>
      <c r="BZ26" s="806"/>
      <c r="CA26" s="805">
        <f>'SAME1 Flight Tests 8-27-09'!BG45</f>
        <v>0</v>
      </c>
      <c r="CB26" s="805">
        <f>'SAME1 Flight Tests 8-27-09'!BF45</f>
        <v>0</v>
      </c>
      <c r="CC26" s="783"/>
      <c r="CD26" s="805"/>
      <c r="CE26" s="805">
        <f>'SAME1 Flight Tests 8-27-09'!BH45</f>
        <v>194.2741402886966</v>
      </c>
      <c r="CF26" s="818" t="str">
        <f>'SAME1 Flight Tests 8-27-09'!BI45</f>
        <v>NA</v>
      </c>
      <c r="CG26" s="818">
        <f>'SAME1 Flight Tests 8-27-09'!BJ45</f>
        <v>0</v>
      </c>
      <c r="CH26" s="818">
        <f>'SAME1 Flight Tests 8-27-09'!BK45</f>
        <v>0</v>
      </c>
      <c r="CI26" s="818">
        <f>'SAME1 Flight Tests 8-27-09'!BL45</f>
        <v>0</v>
      </c>
      <c r="CJ26" s="818">
        <f>'SAME1 Flight Tests 8-27-09'!BM45</f>
        <v>0</v>
      </c>
      <c r="CK26" s="818">
        <f>'SAME1 Flight Tests 8-27-09'!BN45</f>
        <v>0</v>
      </c>
      <c r="CL26" s="2014"/>
      <c r="CQ26" s="2018"/>
    </row>
    <row r="27" spans="1:95" s="2" customFormat="1" ht="16.5" customHeight="1" x14ac:dyDescent="0.25">
      <c r="A27" s="778">
        <v>1</v>
      </c>
      <c r="B27" s="779">
        <f>'SAME1 Flight Tests 8-27-09'!A46</f>
        <v>5</v>
      </c>
      <c r="C27" s="779" t="str">
        <f>'SAME1 Flight Tests 8-27-09'!B46</f>
        <v>DBP</v>
      </c>
      <c r="D27" s="782"/>
      <c r="E27" s="779" t="str">
        <f>'SAME1 Flight Tests 8-27-09'!C46</f>
        <v>37 D</v>
      </c>
      <c r="F27" s="779">
        <f>'SAME1 Flight Tests 8-27-09'!D46</f>
        <v>6</v>
      </c>
      <c r="G27" s="779">
        <f>'SAME1 Flight Tests 8-27-09'!E46</f>
        <v>37</v>
      </c>
      <c r="H27" s="779" t="str">
        <f>'SAME1 Flight Tests 8-27-09'!F46</f>
        <v>baseline repeat</v>
      </c>
      <c r="I27" s="779">
        <f>'SAME1 Flight Tests 8-27-09'!G46</f>
        <v>276</v>
      </c>
      <c r="J27" s="791">
        <f>'SAME1 Flight Tests 8-27-09'!H46</f>
        <v>39358</v>
      </c>
      <c r="K27" s="779">
        <f>'SAME1 Flight Tests 8-27-09'!I46</f>
        <v>0</v>
      </c>
      <c r="L27" s="779" t="str">
        <f>'SAME1 Flight Tests 8-27-09'!J46</f>
        <v>n</v>
      </c>
      <c r="M27" s="779" t="str">
        <f>'SAME1 Flight Tests 8-27-09'!K46</f>
        <v>n</v>
      </c>
      <c r="N27" s="779">
        <f>'SAME1 Flight Tests 8-27-09'!L46</f>
        <v>8</v>
      </c>
      <c r="O27" s="804">
        <f>'SAME1 Flight Tests 8-27-09'!M46</f>
        <v>1.18</v>
      </c>
      <c r="P27" s="805">
        <f>'SAME1 Flight Tests 8-27-09'!N46</f>
        <v>60</v>
      </c>
      <c r="Q27" s="805">
        <f>'SAME1 Flight Tests 8-27-09'!O46</f>
        <v>11</v>
      </c>
      <c r="R27" s="805">
        <f>'SAME1 Flight Tests 8-27-09'!P46</f>
        <v>8</v>
      </c>
      <c r="S27" s="806"/>
      <c r="T27" s="806"/>
      <c r="U27" s="805">
        <f>'SAME1 Flight Tests 8-27-09'!Q46</f>
        <v>39</v>
      </c>
      <c r="V27" s="806"/>
      <c r="W27" s="806"/>
      <c r="X27" s="806"/>
      <c r="Y27" s="806"/>
      <c r="Z27" s="806"/>
      <c r="AA27" s="805" t="str">
        <f>'SAME1 Flight Tests 8-27-09'!R46</f>
        <v>y</v>
      </c>
      <c r="AB27" s="805" t="str">
        <f>'SAME1 Flight Tests 8-27-09'!S46</f>
        <v>y</v>
      </c>
      <c r="AC27" s="805">
        <f>'SAME1 Flight Tests 8-27-09'!T46</f>
        <v>1</v>
      </c>
      <c r="AD27" s="806"/>
      <c r="AE27" s="805">
        <f>'SAME1 Flight Tests 8-27-09'!U46</f>
        <v>10</v>
      </c>
      <c r="AF27" s="806"/>
      <c r="AG27" s="816">
        <f>'SAME1 Flight Tests 8-27-09'!V46</f>
        <v>0.13253466028642899</v>
      </c>
      <c r="AH27" s="818">
        <f>'SAME1 Flight Tests 8-27-09'!W46</f>
        <v>0</v>
      </c>
      <c r="AI27" s="806"/>
      <c r="AJ27" s="806"/>
      <c r="AK27" s="806"/>
      <c r="AL27" s="806"/>
      <c r="AM27" s="806"/>
      <c r="AN27" s="806"/>
      <c r="AO27" s="806"/>
      <c r="AP27" s="806"/>
      <c r="AQ27" s="806"/>
      <c r="AR27" s="806"/>
      <c r="AS27" s="806"/>
      <c r="AT27" s="806"/>
      <c r="AU27" s="805" t="str">
        <f>'SAME1 Flight Tests 8-27-09'!X46</f>
        <v>n/a</v>
      </c>
      <c r="AV27" s="820">
        <f>'SAME1 Flight Tests 8-27-09'!Y46</f>
        <v>2.9050600000000002</v>
      </c>
      <c r="AW27" s="820">
        <f>'SAME1 Flight Tests 8-27-09'!Z46</f>
        <v>6.2468570000000003</v>
      </c>
      <c r="AX27" s="820">
        <f>'SAME1 Flight Tests 8-27-09'!AA46</f>
        <v>5.1331790000000002</v>
      </c>
      <c r="AY27" s="822"/>
      <c r="AZ27" s="822"/>
      <c r="BA27" s="820">
        <f>'SAME1 Flight Tests 8-27-09'!AC46</f>
        <v>4.9285279999999991</v>
      </c>
      <c r="BB27" s="822"/>
      <c r="BC27" s="822"/>
      <c r="BD27" s="820">
        <f>'SAME1 Flight Tests 8-27-09'!AB46</f>
        <v>5.3823694999999994</v>
      </c>
      <c r="BE27" s="820">
        <f>'SAME1 Flight Tests 8-27-09'!AD46</f>
        <v>4.6990210000000001</v>
      </c>
      <c r="BF27" s="826">
        <f>'SAME1 Flight Tests 8-27-09'!AE46</f>
        <v>5336</v>
      </c>
      <c r="BG27" s="806"/>
      <c r="BH27" s="806"/>
      <c r="BI27" s="805">
        <f>'SAME1 Flight Tests 8-27-09'!AF46</f>
        <v>0.13735</v>
      </c>
      <c r="BJ27" s="805">
        <f>'SAME1 Flight Tests 8-27-09'!AG46</f>
        <v>95.78285000000001</v>
      </c>
      <c r="BK27" s="805">
        <f>'SAME1 Flight Tests 8-27-09'!AH46</f>
        <v>0.68334849999999925</v>
      </c>
      <c r="BL27" s="805">
        <f>'SAME1 Flight Tests 8-27-09'!AK46</f>
        <v>0</v>
      </c>
      <c r="BM27" s="805">
        <f>'SAME1 Flight Tests 8-27-09'!AL46</f>
        <v>0</v>
      </c>
      <c r="BN27" s="806"/>
      <c r="BO27" s="805"/>
      <c r="BP27" s="806"/>
      <c r="BQ27" s="805">
        <f>'SAME1 Flight Tests 8-27-09'!AM46</f>
        <v>0</v>
      </c>
      <c r="BR27" s="816">
        <f>'SAME1 Flight Tests 8-27-09'!AP46</f>
        <v>0</v>
      </c>
      <c r="BS27" s="816">
        <f>'SAME1 Flight Tests 8-27-09'!AQ46</f>
        <v>0</v>
      </c>
      <c r="BT27" s="816"/>
      <c r="BU27" s="816">
        <f>'SAME1 Flight Tests 8-27-09'!AS46</f>
        <v>0</v>
      </c>
      <c r="BV27" s="816">
        <f>'SAME1 Flight Tests 8-27-09'!AT46</f>
        <v>0</v>
      </c>
      <c r="BW27" s="807">
        <f>'SAME1 Flight Tests 8-27-09'!BB46</f>
        <v>56054.494544629815</v>
      </c>
      <c r="BX27" s="807">
        <f>'SAME1 Flight Tests 8-27-09'!BC46</f>
        <v>55128.487719435834</v>
      </c>
      <c r="BY27" s="807">
        <f>'SAME1 Flight Tests 8-27-09'!BD46</f>
        <v>52510.062507117727</v>
      </c>
      <c r="BZ27" s="806"/>
      <c r="CA27" s="805">
        <f>'SAME1 Flight Tests 8-27-09'!BG46</f>
        <v>0</v>
      </c>
      <c r="CB27" s="805">
        <f>'SAME1 Flight Tests 8-27-09'!BF46</f>
        <v>0</v>
      </c>
      <c r="CC27" s="783"/>
      <c r="CD27" s="805"/>
      <c r="CE27" s="805">
        <f>'SAME1 Flight Tests 8-27-09'!BH46</f>
        <v>194.83569166039581</v>
      </c>
      <c r="CF27" s="818" t="str">
        <f>'SAME1 Flight Tests 8-27-09'!BI46</f>
        <v>NA</v>
      </c>
      <c r="CG27" s="818">
        <f>'SAME1 Flight Tests 8-27-09'!BJ46</f>
        <v>0</v>
      </c>
      <c r="CH27" s="818">
        <f>'SAME1 Flight Tests 8-27-09'!BK46</f>
        <v>0</v>
      </c>
      <c r="CI27" s="818">
        <f>'SAME1 Flight Tests 8-27-09'!BL46</f>
        <v>0</v>
      </c>
      <c r="CJ27" s="818">
        <f>'SAME1 Flight Tests 8-27-09'!BM46</f>
        <v>0</v>
      </c>
      <c r="CK27" s="818">
        <f>'SAME1 Flight Tests 8-27-09'!BN46</f>
        <v>0</v>
      </c>
      <c r="CL27" s="2014"/>
      <c r="CQ27" s="2018"/>
    </row>
    <row r="28" spans="1:95" s="2" customFormat="1" ht="16.5" customHeight="1" x14ac:dyDescent="0.25">
      <c r="A28" s="778">
        <v>1</v>
      </c>
      <c r="B28" s="779">
        <f>'SAME1 Flight Tests 8-27-09'!A47</f>
        <v>5</v>
      </c>
      <c r="C28" s="779" t="str">
        <f>'SAME1 Flight Tests 8-27-09'!B47</f>
        <v>DBP</v>
      </c>
      <c r="D28" s="782"/>
      <c r="E28" s="779" t="str">
        <f>'SAME1 Flight Tests 8-27-09'!C47</f>
        <v>38 D</v>
      </c>
      <c r="F28" s="779">
        <f>'SAME1 Flight Tests 8-27-09'!D47</f>
        <v>6</v>
      </c>
      <c r="G28" s="779">
        <f>'SAME1 Flight Tests 8-27-09'!E47</f>
        <v>38</v>
      </c>
      <c r="H28" s="779" t="str">
        <f>'SAME1 Flight Tests 8-27-09'!F47</f>
        <v>low flow aging</v>
      </c>
      <c r="I28" s="779">
        <f>'SAME1 Flight Tests 8-27-09'!G47</f>
        <v>276</v>
      </c>
      <c r="J28" s="791">
        <f>'SAME1 Flight Tests 8-27-09'!H47</f>
        <v>39358</v>
      </c>
      <c r="K28" s="779">
        <f>'SAME1 Flight Tests 8-27-09'!I47</f>
        <v>0</v>
      </c>
      <c r="L28" s="779" t="str">
        <f>'SAME1 Flight Tests 8-27-09'!J47</f>
        <v>n</v>
      </c>
      <c r="M28" s="779" t="str">
        <f>'SAME1 Flight Tests 8-27-09'!K47</f>
        <v>n</v>
      </c>
      <c r="N28" s="779">
        <f>'SAME1 Flight Tests 8-27-09'!L47</f>
        <v>4</v>
      </c>
      <c r="O28" s="804">
        <f>'SAME1 Flight Tests 8-27-09'!M47</f>
        <v>1.18</v>
      </c>
      <c r="P28" s="805">
        <f>'SAME1 Flight Tests 8-27-09'!N47</f>
        <v>60</v>
      </c>
      <c r="Q28" s="805">
        <f>'SAME1 Flight Tests 8-27-09'!O47</f>
        <v>11</v>
      </c>
      <c r="R28" s="805">
        <f>'SAME1 Flight Tests 8-27-09'!P47</f>
        <v>8</v>
      </c>
      <c r="S28" s="806"/>
      <c r="T28" s="806"/>
      <c r="U28" s="805">
        <f>'SAME1 Flight Tests 8-27-09'!Q47</f>
        <v>49</v>
      </c>
      <c r="V28" s="806"/>
      <c r="W28" s="806"/>
      <c r="X28" s="806"/>
      <c r="Y28" s="806"/>
      <c r="Z28" s="806"/>
      <c r="AA28" s="805" t="str">
        <f>'SAME1 Flight Tests 8-27-09'!R47</f>
        <v>y</v>
      </c>
      <c r="AB28" s="805" t="str">
        <f>'SAME1 Flight Tests 8-27-09'!S47</f>
        <v>y</v>
      </c>
      <c r="AC28" s="805">
        <f>'SAME1 Flight Tests 8-27-09'!T47</f>
        <v>1</v>
      </c>
      <c r="AD28" s="806"/>
      <c r="AE28" s="805">
        <f>'SAME1 Flight Tests 8-27-09'!U47</f>
        <v>10</v>
      </c>
      <c r="AF28" s="806"/>
      <c r="AG28" s="816">
        <f>'SAME1 Flight Tests 8-27-09'!V47</f>
        <v>0.13253466028642899</v>
      </c>
      <c r="AH28" s="818">
        <f>'SAME1 Flight Tests 8-27-09'!W47</f>
        <v>0.37128114935661094</v>
      </c>
      <c r="AI28" s="806"/>
      <c r="AJ28" s="806"/>
      <c r="AK28" s="806"/>
      <c r="AL28" s="806"/>
      <c r="AM28" s="806"/>
      <c r="AN28" s="806"/>
      <c r="AO28" s="806"/>
      <c r="AP28" s="806"/>
      <c r="AQ28" s="806"/>
      <c r="AR28" s="806"/>
      <c r="AS28" s="806"/>
      <c r="AT28" s="806"/>
      <c r="AU28" s="805" t="str">
        <f>'SAME1 Flight Tests 8-27-09'!X47</f>
        <v>n/a</v>
      </c>
      <c r="AV28" s="820">
        <f>'SAME1 Flight Tests 8-27-09'!Y47</f>
        <v>3.1960584210526317</v>
      </c>
      <c r="AW28" s="820">
        <f>'SAME1 Flight Tests 8-27-09'!Z47</f>
        <v>6.2530373684210536</v>
      </c>
      <c r="AX28" s="820">
        <f>'SAME1 Flight Tests 8-27-09'!AA47</f>
        <v>-6.7459884210526323E-4</v>
      </c>
      <c r="AY28" s="822"/>
      <c r="AZ28" s="822"/>
      <c r="BA28" s="820">
        <f>'SAME1 Flight Tests 8-27-09'!AC47</f>
        <v>4.8452450000000002</v>
      </c>
      <c r="BB28" s="822"/>
      <c r="BC28" s="822"/>
      <c r="BD28" s="820">
        <f>'SAME1 Flight Tests 8-27-09'!AB47</f>
        <v>4.9743642105263151</v>
      </c>
      <c r="BE28" s="820">
        <f>'SAME1 Flight Tests 8-27-09'!AD47</f>
        <v>4.6632540000000002</v>
      </c>
      <c r="BF28" s="826">
        <f>'SAME1 Flight Tests 8-27-09'!AE47</f>
        <v>1221.0999999999999</v>
      </c>
      <c r="BG28" s="806"/>
      <c r="BH28" s="806"/>
      <c r="BI28" s="805">
        <f>'SAME1 Flight Tests 8-27-09'!AF47</f>
        <v>1.2947368421052634E-2</v>
      </c>
      <c r="BJ28" s="805">
        <f>'SAME1 Flight Tests 8-27-09'!AG47</f>
        <v>42.715736842105258</v>
      </c>
      <c r="BK28" s="805">
        <f>'SAME1 Flight Tests 8-27-09'!AH47</f>
        <v>0.31111021052631482</v>
      </c>
      <c r="BL28" s="805">
        <f>'SAME1 Flight Tests 8-27-09'!AK47</f>
        <v>0</v>
      </c>
      <c r="BM28" s="805">
        <f>'SAME1 Flight Tests 8-27-09'!AL47</f>
        <v>0</v>
      </c>
      <c r="BN28" s="806"/>
      <c r="BO28" s="805"/>
      <c r="BP28" s="806"/>
      <c r="BQ28" s="805">
        <f>'SAME1 Flight Tests 8-27-09'!AM47</f>
        <v>0</v>
      </c>
      <c r="BR28" s="816">
        <f>'SAME1 Flight Tests 8-27-09'!AP47</f>
        <v>0</v>
      </c>
      <c r="BS28" s="816">
        <f>'SAME1 Flight Tests 8-27-09'!AQ47</f>
        <v>0</v>
      </c>
      <c r="BT28" s="816"/>
      <c r="BU28" s="816">
        <f>'SAME1 Flight Tests 8-27-09'!AS47</f>
        <v>0</v>
      </c>
      <c r="BV28" s="816">
        <f>'SAME1 Flight Tests 8-27-09'!AT47</f>
        <v>0</v>
      </c>
      <c r="BW28" s="807">
        <f>'SAME1 Flight Tests 8-27-09'!BB47</f>
        <v>12751.788300264383</v>
      </c>
      <c r="BX28" s="807">
        <f>'SAME1 Flight Tests 8-27-09'!BC47</f>
        <v>12539.879204641375</v>
      </c>
      <c r="BY28" s="807">
        <f>'SAME1 Flight Tests 8-27-09'!BD47</f>
        <v>11978.586369625767</v>
      </c>
      <c r="BZ28" s="806"/>
      <c r="CA28" s="805">
        <f>'SAME1 Flight Tests 8-27-09'!BG47</f>
        <v>0</v>
      </c>
      <c r="CB28" s="805">
        <f>'SAME1 Flight Tests 8-27-09'!BF47</f>
        <v>0</v>
      </c>
      <c r="CC28" s="783"/>
      <c r="CD28" s="805"/>
      <c r="CE28" s="805">
        <f>'SAME1 Flight Tests 8-27-09'!BH47</f>
        <v>194.81059937263933</v>
      </c>
      <c r="CF28" s="818" t="str">
        <f>'SAME1 Flight Tests 8-27-09'!BI47</f>
        <v>NA</v>
      </c>
      <c r="CG28" s="818">
        <f>'SAME1 Flight Tests 8-27-09'!BJ47</f>
        <v>0</v>
      </c>
      <c r="CH28" s="818">
        <f>'SAME1 Flight Tests 8-27-09'!BK47</f>
        <v>0</v>
      </c>
      <c r="CI28" s="818">
        <f>'SAME1 Flight Tests 8-27-09'!BL47</f>
        <v>0</v>
      </c>
      <c r="CJ28" s="818">
        <f>'SAME1 Flight Tests 8-27-09'!BM47</f>
        <v>0</v>
      </c>
      <c r="CK28" s="818">
        <f>'SAME1 Flight Tests 8-27-09'!BN47</f>
        <v>0</v>
      </c>
      <c r="CL28" s="2014"/>
      <c r="CQ28" s="2018"/>
    </row>
    <row r="29" spans="1:95" s="2" customFormat="1" ht="16.5" customHeight="1" x14ac:dyDescent="0.25">
      <c r="A29" s="778">
        <v>1</v>
      </c>
      <c r="B29" s="779">
        <f>'SAME1 Flight Tests 8-27-09'!A48</f>
        <v>5</v>
      </c>
      <c r="C29" s="779" t="str">
        <f>'SAME1 Flight Tests 8-27-09'!B48</f>
        <v>DBP</v>
      </c>
      <c r="D29" s="782"/>
      <c r="E29" s="779" t="str">
        <f>'SAME1 Flight Tests 8-27-09'!C48</f>
        <v>38 D a</v>
      </c>
      <c r="F29" s="779">
        <f>'SAME1 Flight Tests 8-27-09'!D48</f>
        <v>6</v>
      </c>
      <c r="G29" s="779" t="str">
        <f>'SAME1 Flight Tests 8-27-09'!E48</f>
        <v>38a</v>
      </c>
      <c r="H29" s="779" t="str">
        <f>'SAME1 Flight Tests 8-27-09'!F48</f>
        <v xml:space="preserve">     Aging</v>
      </c>
      <c r="I29" s="779">
        <f>'SAME1 Flight Tests 8-27-09'!G48</f>
        <v>276</v>
      </c>
      <c r="J29" s="791">
        <f>'SAME1 Flight Tests 8-27-09'!H48</f>
        <v>39358</v>
      </c>
      <c r="K29" s="779">
        <f>'SAME1 Flight Tests 8-27-09'!I48</f>
        <v>0</v>
      </c>
      <c r="L29" s="779" t="str">
        <f>'SAME1 Flight Tests 8-27-09'!J48</f>
        <v>n</v>
      </c>
      <c r="M29" s="779" t="str">
        <f>'SAME1 Flight Tests 8-27-09'!K48</f>
        <v>n</v>
      </c>
      <c r="N29" s="779">
        <f>'SAME1 Flight Tests 8-27-09'!L48</f>
        <v>4</v>
      </c>
      <c r="O29" s="804">
        <f>'SAME1 Flight Tests 8-27-09'!M48</f>
        <v>1.18</v>
      </c>
      <c r="P29" s="805">
        <f>'SAME1 Flight Tests 8-27-09'!N48</f>
        <v>60</v>
      </c>
      <c r="Q29" s="805">
        <f>'SAME1 Flight Tests 8-27-09'!O48</f>
        <v>720</v>
      </c>
      <c r="R29" s="805">
        <f>'SAME1 Flight Tests 8-27-09'!P48</f>
        <v>8</v>
      </c>
      <c r="S29" s="806"/>
      <c r="T29" s="806"/>
      <c r="U29" s="805">
        <f>'SAME1 Flight Tests 8-27-09'!Q48</f>
        <v>859</v>
      </c>
      <c r="V29" s="806"/>
      <c r="W29" s="806"/>
      <c r="X29" s="806"/>
      <c r="Y29" s="806"/>
      <c r="Z29" s="806"/>
      <c r="AA29" s="805" t="str">
        <f>'SAME1 Flight Tests 8-27-09'!R48</f>
        <v>y</v>
      </c>
      <c r="AB29" s="805" t="str">
        <f>'SAME1 Flight Tests 8-27-09'!S48</f>
        <v>y</v>
      </c>
      <c r="AC29" s="805">
        <f>'SAME1 Flight Tests 8-27-09'!T48</f>
        <v>1</v>
      </c>
      <c r="AD29" s="806"/>
      <c r="AE29" s="805">
        <f>'SAME1 Flight Tests 8-27-09'!U48</f>
        <v>10</v>
      </c>
      <c r="AF29" s="806"/>
      <c r="AG29" s="816">
        <f>'SAME1 Flight Tests 8-27-09'!V48</f>
        <v>0.13253466028642899</v>
      </c>
      <c r="AH29" s="818">
        <f>'SAME1 Flight Tests 8-27-09'!W48</f>
        <v>0.31509757263874055</v>
      </c>
      <c r="AI29" s="806"/>
      <c r="AJ29" s="806"/>
      <c r="AK29" s="806"/>
      <c r="AL29" s="806"/>
      <c r="AM29" s="806"/>
      <c r="AN29" s="806"/>
      <c r="AO29" s="806"/>
      <c r="AP29" s="806"/>
      <c r="AQ29" s="806"/>
      <c r="AR29" s="806"/>
      <c r="AS29" s="806"/>
      <c r="AT29" s="806"/>
      <c r="AU29" s="805" t="str">
        <f>'SAME1 Flight Tests 8-27-09'!X48</f>
        <v>n/a</v>
      </c>
      <c r="AV29" s="820">
        <f>'SAME1 Flight Tests 8-27-09'!Y48</f>
        <v>3.2435454999999997</v>
      </c>
      <c r="AW29" s="820">
        <f>'SAME1 Flight Tests 8-27-09'!Z48</f>
        <v>6.2565770000000001</v>
      </c>
      <c r="AX29" s="820">
        <f>'SAME1 Flight Tests 8-27-09'!AA48</f>
        <v>-5.7983379999999982E-4</v>
      </c>
      <c r="AY29" s="822"/>
      <c r="AZ29" s="822"/>
      <c r="BA29" s="820">
        <f>'SAME1 Flight Tests 8-27-09'!AC48</f>
        <v>4.8681944999999995</v>
      </c>
      <c r="BB29" s="822"/>
      <c r="BC29" s="822"/>
      <c r="BD29" s="820">
        <f>'SAME1 Flight Tests 8-27-09'!AB48</f>
        <v>4.9144435</v>
      </c>
      <c r="BE29" s="820">
        <f>'SAME1 Flight Tests 8-27-09'!AD48</f>
        <v>4.6818555000000002</v>
      </c>
      <c r="BF29" s="826">
        <f>'SAME1 Flight Tests 8-27-09'!AE48</f>
        <v>973.2</v>
      </c>
      <c r="BG29" s="806"/>
      <c r="BH29" s="806"/>
      <c r="BI29" s="805">
        <f>'SAME1 Flight Tests 8-27-09'!AF48</f>
        <v>1.2150000000000005E-2</v>
      </c>
      <c r="BJ29" s="805">
        <f>'SAME1 Flight Tests 8-27-09'!AG48</f>
        <v>29.357199999999995</v>
      </c>
      <c r="BK29" s="805">
        <f>'SAME1 Flight Tests 8-27-09'!AH48</f>
        <v>0.23258799999999979</v>
      </c>
      <c r="BL29" s="805">
        <f>'SAME1 Flight Tests 8-27-09'!AK48</f>
        <v>0</v>
      </c>
      <c r="BM29" s="805">
        <f>'SAME1 Flight Tests 8-27-09'!AL48</f>
        <v>0</v>
      </c>
      <c r="BN29" s="806"/>
      <c r="BO29" s="805"/>
      <c r="BP29" s="806"/>
      <c r="BQ29" s="805">
        <f>'SAME1 Flight Tests 8-27-09'!AM48</f>
        <v>0</v>
      </c>
      <c r="BR29" s="816">
        <f>'SAME1 Flight Tests 8-27-09'!AP48</f>
        <v>0</v>
      </c>
      <c r="BS29" s="816">
        <f>'SAME1 Flight Tests 8-27-09'!AQ48</f>
        <v>0</v>
      </c>
      <c r="BT29" s="816"/>
      <c r="BU29" s="816">
        <f>'SAME1 Flight Tests 8-27-09'!AS48</f>
        <v>0</v>
      </c>
      <c r="BV29" s="816">
        <f>'SAME1 Flight Tests 8-27-09'!AT48</f>
        <v>0</v>
      </c>
      <c r="BW29" s="807">
        <f>'SAME1 Flight Tests 8-27-09'!BB48</f>
        <v>10159.36022750626</v>
      </c>
      <c r="BX29" s="807">
        <f>'SAME1 Flight Tests 8-27-09'!BC48</f>
        <v>9990.4715764045377</v>
      </c>
      <c r="BY29" s="807">
        <f>'SAME1 Flight Tests 8-27-09'!BD48</f>
        <v>9544.949189186058</v>
      </c>
      <c r="BZ29" s="806"/>
      <c r="CA29" s="805">
        <f>'SAME1 Flight Tests 8-27-09'!BG48</f>
        <v>0</v>
      </c>
      <c r="CB29" s="805">
        <f>'SAME1 Flight Tests 8-27-09'!BF48</f>
        <v>0</v>
      </c>
      <c r="CC29" s="783"/>
      <c r="CD29" s="805"/>
      <c r="CE29" s="805">
        <f>'SAME1 Flight Tests 8-27-09'!BH48</f>
        <v>194.81059937263933</v>
      </c>
      <c r="CF29" s="818" t="str">
        <f>'SAME1 Flight Tests 8-27-09'!BI48</f>
        <v>NA</v>
      </c>
      <c r="CG29" s="818">
        <f>'SAME1 Flight Tests 8-27-09'!BJ48</f>
        <v>0</v>
      </c>
      <c r="CH29" s="818">
        <f>'SAME1 Flight Tests 8-27-09'!BK48</f>
        <v>0</v>
      </c>
      <c r="CI29" s="818">
        <f>'SAME1 Flight Tests 8-27-09'!BL48</f>
        <v>0</v>
      </c>
      <c r="CJ29" s="818">
        <f>'SAME1 Flight Tests 8-27-09'!BM48</f>
        <v>0</v>
      </c>
      <c r="CK29" s="818">
        <f>'SAME1 Flight Tests 8-27-09'!BN48</f>
        <v>0</v>
      </c>
      <c r="CL29" s="2014"/>
      <c r="CQ29" s="2018"/>
    </row>
    <row r="30" spans="1:95" s="2" customFormat="1" ht="16.5" customHeight="1" x14ac:dyDescent="0.25">
      <c r="A30" s="778">
        <v>1</v>
      </c>
      <c r="B30" s="779">
        <f>'SAME1 Flight Tests 8-27-09'!A49</f>
        <v>5</v>
      </c>
      <c r="C30" s="779" t="str">
        <f>'SAME1 Flight Tests 8-27-09'!B49</f>
        <v>DBP</v>
      </c>
      <c r="D30" s="782"/>
      <c r="E30" s="779" t="str">
        <f>'SAME1 Flight Tests 8-27-09'!C49</f>
        <v>39 D</v>
      </c>
      <c r="F30" s="779">
        <f>'SAME1 Flight Tests 8-27-09'!D49</f>
        <v>6</v>
      </c>
      <c r="G30" s="779">
        <f>'SAME1 Flight Tests 8-27-09'!E49</f>
        <v>39</v>
      </c>
      <c r="H30" s="779" t="str">
        <f>'SAME1 Flight Tests 8-27-09'!F49</f>
        <v>baseline repeat</v>
      </c>
      <c r="I30" s="779">
        <f>'SAME1 Flight Tests 8-27-09'!G49</f>
        <v>276</v>
      </c>
      <c r="J30" s="791">
        <f>'SAME1 Flight Tests 8-27-09'!H49</f>
        <v>39358</v>
      </c>
      <c r="K30" s="779">
        <f>'SAME1 Flight Tests 8-27-09'!I49</f>
        <v>0</v>
      </c>
      <c r="L30" s="779" t="str">
        <f>'SAME1 Flight Tests 8-27-09'!J49</f>
        <v>n</v>
      </c>
      <c r="M30" s="779" t="str">
        <f>'SAME1 Flight Tests 8-27-09'!K49</f>
        <v>n</v>
      </c>
      <c r="N30" s="779">
        <f>'SAME1 Flight Tests 8-27-09'!L49</f>
        <v>8</v>
      </c>
      <c r="O30" s="804">
        <f>'SAME1 Flight Tests 8-27-09'!M49</f>
        <v>1.18</v>
      </c>
      <c r="P30" s="805">
        <f>'SAME1 Flight Tests 8-27-09'!N49</f>
        <v>60</v>
      </c>
      <c r="Q30" s="805">
        <f>'SAME1 Flight Tests 8-27-09'!O49</f>
        <v>11</v>
      </c>
      <c r="R30" s="805">
        <f>'SAME1 Flight Tests 8-27-09'!P49</f>
        <v>8</v>
      </c>
      <c r="S30" s="806"/>
      <c r="T30" s="806"/>
      <c r="U30" s="805">
        <f>'SAME1 Flight Tests 8-27-09'!Q49</f>
        <v>58</v>
      </c>
      <c r="V30" s="806"/>
      <c r="W30" s="806"/>
      <c r="X30" s="806"/>
      <c r="Y30" s="806"/>
      <c r="Z30" s="806"/>
      <c r="AA30" s="805" t="str">
        <f>'SAME1 Flight Tests 8-27-09'!R49</f>
        <v>y</v>
      </c>
      <c r="AB30" s="805" t="str">
        <f>'SAME1 Flight Tests 8-27-09'!S49</f>
        <v>y</v>
      </c>
      <c r="AC30" s="805">
        <f>'SAME1 Flight Tests 8-27-09'!T49</f>
        <v>1</v>
      </c>
      <c r="AD30" s="806"/>
      <c r="AE30" s="805">
        <f>'SAME1 Flight Tests 8-27-09'!U49</f>
        <v>10</v>
      </c>
      <c r="AF30" s="806"/>
      <c r="AG30" s="816">
        <f>'SAME1 Flight Tests 8-27-09'!V49</f>
        <v>0.13253466028642899</v>
      </c>
      <c r="AH30" s="818">
        <f>'SAME1 Flight Tests 8-27-09'!W49</f>
        <v>0.3698668387090201</v>
      </c>
      <c r="AI30" s="806"/>
      <c r="AJ30" s="806"/>
      <c r="AK30" s="806"/>
      <c r="AL30" s="806"/>
      <c r="AM30" s="806"/>
      <c r="AN30" s="806"/>
      <c r="AO30" s="806"/>
      <c r="AP30" s="806"/>
      <c r="AQ30" s="806"/>
      <c r="AR30" s="806"/>
      <c r="AS30" s="806"/>
      <c r="AT30" s="806"/>
      <c r="AU30" s="805" t="str">
        <f>'SAME1 Flight Tests 8-27-09'!X49</f>
        <v>n/a</v>
      </c>
      <c r="AV30" s="820">
        <f>'SAME1 Flight Tests 8-27-09'!Y49</f>
        <v>3.0281380000000002</v>
      </c>
      <c r="AW30" s="820">
        <f>'SAME1 Flight Tests 8-27-09'!Z49</f>
        <v>6.2357650000000007</v>
      </c>
      <c r="AX30" s="820">
        <f>'SAME1 Flight Tests 8-27-09'!AA49</f>
        <v>-5.6457529999999999E-4</v>
      </c>
      <c r="AY30" s="822"/>
      <c r="AZ30" s="822"/>
      <c r="BA30" s="820">
        <f>'SAME1 Flight Tests 8-27-09'!AC49</f>
        <v>4.8626704999999992</v>
      </c>
      <c r="BB30" s="822"/>
      <c r="BC30" s="822"/>
      <c r="BD30" s="820">
        <f>'SAME1 Flight Tests 8-27-09'!AB49</f>
        <v>5.2797084999999999</v>
      </c>
      <c r="BE30" s="820">
        <f>'SAME1 Flight Tests 8-27-09'!AD49</f>
        <v>4.6674345000000006</v>
      </c>
      <c r="BF30" s="826">
        <f>'SAME1 Flight Tests 8-27-09'!AE49</f>
        <v>4181</v>
      </c>
      <c r="BG30" s="806"/>
      <c r="BH30" s="806"/>
      <c r="BI30" s="805">
        <f>'SAME1 Flight Tests 8-27-09'!AF49</f>
        <v>5.7349999999999998E-2</v>
      </c>
      <c r="BJ30" s="805">
        <f>'SAME1 Flight Tests 8-27-09'!AG49</f>
        <v>73.892599999999987</v>
      </c>
      <c r="BK30" s="805">
        <f>'SAME1 Flight Tests 8-27-09'!AH49</f>
        <v>0.61227399999999932</v>
      </c>
      <c r="BL30" s="805">
        <f>'SAME1 Flight Tests 8-27-09'!AK49</f>
        <v>0</v>
      </c>
      <c r="BM30" s="805">
        <f>'SAME1 Flight Tests 8-27-09'!AL49</f>
        <v>0</v>
      </c>
      <c r="BN30" s="806"/>
      <c r="BO30" s="805"/>
      <c r="BP30" s="806"/>
      <c r="BQ30" s="805">
        <f>'SAME1 Flight Tests 8-27-09'!AM49</f>
        <v>0</v>
      </c>
      <c r="BR30" s="816">
        <f>'SAME1 Flight Tests 8-27-09'!AP49</f>
        <v>0</v>
      </c>
      <c r="BS30" s="816">
        <f>'SAME1 Flight Tests 8-27-09'!AQ49</f>
        <v>0</v>
      </c>
      <c r="BT30" s="816"/>
      <c r="BU30" s="816">
        <f>'SAME1 Flight Tests 8-27-09'!AS49</f>
        <v>0</v>
      </c>
      <c r="BV30" s="816">
        <f>'SAME1 Flight Tests 8-27-09'!AT49</f>
        <v>0</v>
      </c>
      <c r="BW30" s="807">
        <f>'SAME1 Flight Tests 8-27-09'!BB49</f>
        <v>43848.387353470789</v>
      </c>
      <c r="BX30" s="807">
        <f>'SAME1 Flight Tests 8-27-09'!BC49</f>
        <v>43122.818662290869</v>
      </c>
      <c r="BY30" s="807">
        <f>'SAME1 Flight Tests 8-27-09'!BD49</f>
        <v>41107.598942235876</v>
      </c>
      <c r="BZ30" s="806"/>
      <c r="CA30" s="805">
        <f>'SAME1 Flight Tests 8-27-09'!BG49</f>
        <v>0</v>
      </c>
      <c r="CB30" s="805">
        <f>'SAME1 Flight Tests 8-27-09'!BF49</f>
        <v>0</v>
      </c>
      <c r="CC30" s="783"/>
      <c r="CD30" s="805"/>
      <c r="CE30" s="805" t="str">
        <f>'SAME1 Flight Tests 8-27-09'!BH49</f>
        <v>??</v>
      </c>
      <c r="CF30" s="818" t="str">
        <f>'SAME1 Flight Tests 8-27-09'!BI49</f>
        <v>NA</v>
      </c>
      <c r="CG30" s="818">
        <f>'SAME1 Flight Tests 8-27-09'!BJ49</f>
        <v>0</v>
      </c>
      <c r="CH30" s="818">
        <f>'SAME1 Flight Tests 8-27-09'!BK49</f>
        <v>0</v>
      </c>
      <c r="CI30" s="818">
        <f>'SAME1 Flight Tests 8-27-09'!BL49</f>
        <v>0</v>
      </c>
      <c r="CJ30" s="818">
        <f>'SAME1 Flight Tests 8-27-09'!BM49</f>
        <v>0</v>
      </c>
      <c r="CK30" s="818">
        <f>'SAME1 Flight Tests 8-27-09'!BN49</f>
        <v>0</v>
      </c>
      <c r="CL30" s="2014"/>
      <c r="CQ30" s="2018"/>
    </row>
    <row r="31" spans="1:95" s="2" customFormat="1" ht="16.5" customHeight="1" x14ac:dyDescent="0.25">
      <c r="A31" s="778">
        <v>1</v>
      </c>
      <c r="B31" s="779">
        <f>'SAME1 Flight Tests 8-27-09'!A50</f>
        <v>5</v>
      </c>
      <c r="C31" s="779" t="str">
        <f>'SAME1 Flight Tests 8-27-09'!B50</f>
        <v>DBP</v>
      </c>
      <c r="D31" s="782"/>
      <c r="E31" s="779" t="str">
        <f>'SAME1 Flight Tests 8-27-09'!C50</f>
        <v>39 D a</v>
      </c>
      <c r="F31" s="779">
        <f>'SAME1 Flight Tests 8-27-09'!D50</f>
        <v>6</v>
      </c>
      <c r="G31" s="779" t="str">
        <f>'SAME1 Flight Tests 8-27-09'!E50</f>
        <v>39a</v>
      </c>
      <c r="H31" s="779" t="str">
        <f>'SAME1 Flight Tests 8-27-09'!F50</f>
        <v xml:space="preserve">     Aging</v>
      </c>
      <c r="I31" s="779">
        <f>'SAME1 Flight Tests 8-27-09'!G50</f>
        <v>276</v>
      </c>
      <c r="J31" s="791">
        <f>'SAME1 Flight Tests 8-27-09'!H50</f>
        <v>39358</v>
      </c>
      <c r="K31" s="779">
        <f>'SAME1 Flight Tests 8-27-09'!I50</f>
        <v>0</v>
      </c>
      <c r="L31" s="779" t="str">
        <f>'SAME1 Flight Tests 8-27-09'!J50</f>
        <v>n</v>
      </c>
      <c r="M31" s="779" t="str">
        <f>'SAME1 Flight Tests 8-27-09'!K50</f>
        <v>n</v>
      </c>
      <c r="N31" s="779">
        <f>'SAME1 Flight Tests 8-27-09'!L50</f>
        <v>8</v>
      </c>
      <c r="O31" s="804">
        <f>'SAME1 Flight Tests 8-27-09'!M50</f>
        <v>1.18</v>
      </c>
      <c r="P31" s="805">
        <f>'SAME1 Flight Tests 8-27-09'!N50</f>
        <v>60</v>
      </c>
      <c r="Q31" s="805">
        <f>'SAME1 Flight Tests 8-27-09'!O50</f>
        <v>720</v>
      </c>
      <c r="R31" s="805">
        <f>'SAME1 Flight Tests 8-27-09'!P50</f>
        <v>8</v>
      </c>
      <c r="S31" s="806"/>
      <c r="T31" s="806"/>
      <c r="U31" s="805">
        <f>'SAME1 Flight Tests 8-27-09'!Q50</f>
        <v>883</v>
      </c>
      <c r="V31" s="806"/>
      <c r="W31" s="806"/>
      <c r="X31" s="806"/>
      <c r="Y31" s="806"/>
      <c r="Z31" s="806"/>
      <c r="AA31" s="805" t="str">
        <f>'SAME1 Flight Tests 8-27-09'!R50</f>
        <v>y</v>
      </c>
      <c r="AB31" s="805" t="str">
        <f>'SAME1 Flight Tests 8-27-09'!S50</f>
        <v>y</v>
      </c>
      <c r="AC31" s="805">
        <f>'SAME1 Flight Tests 8-27-09'!T50</f>
        <v>1</v>
      </c>
      <c r="AD31" s="806"/>
      <c r="AE31" s="805">
        <f>'SAME1 Flight Tests 8-27-09'!U50</f>
        <v>10</v>
      </c>
      <c r="AF31" s="806"/>
      <c r="AG31" s="816">
        <f>'SAME1 Flight Tests 8-27-09'!V50</f>
        <v>0.13253466028642899</v>
      </c>
      <c r="AH31" s="818">
        <f>'SAME1 Flight Tests 8-27-09'!W50</f>
        <v>0.33978426065133077</v>
      </c>
      <c r="AI31" s="806"/>
      <c r="AJ31" s="806"/>
      <c r="AK31" s="806"/>
      <c r="AL31" s="806"/>
      <c r="AM31" s="806"/>
      <c r="AN31" s="806"/>
      <c r="AO31" s="806"/>
      <c r="AP31" s="806"/>
      <c r="AQ31" s="806"/>
      <c r="AR31" s="806"/>
      <c r="AS31" s="806"/>
      <c r="AT31" s="806"/>
      <c r="AU31" s="805" t="str">
        <f>'SAME1 Flight Tests 8-27-09'!X50</f>
        <v>n/a</v>
      </c>
      <c r="AV31" s="820">
        <f>'SAME1 Flight Tests 8-27-09'!Y50</f>
        <v>3.0268099999999998</v>
      </c>
      <c r="AW31" s="820">
        <f>'SAME1 Flight Tests 8-27-09'!Z50</f>
        <v>6.2445834999999992</v>
      </c>
      <c r="AX31" s="820">
        <f>'SAME1 Flight Tests 8-27-09'!AA50</f>
        <v>-5.493163499999999E-4</v>
      </c>
      <c r="AY31" s="822"/>
      <c r="AZ31" s="822"/>
      <c r="BA31" s="820">
        <f>'SAME1 Flight Tests 8-27-09'!AC50</f>
        <v>4.8774255000000002</v>
      </c>
      <c r="BB31" s="822"/>
      <c r="BC31" s="822"/>
      <c r="BD31" s="820">
        <f>'SAME1 Flight Tests 8-27-09'!AB50</f>
        <v>5.2061149999999996</v>
      </c>
      <c r="BE31" s="820">
        <f>'SAME1 Flight Tests 8-27-09'!AD50</f>
        <v>4.6884005000000002</v>
      </c>
      <c r="BF31" s="826">
        <f>'SAME1 Flight Tests 8-27-09'!AE50</f>
        <v>3788</v>
      </c>
      <c r="BG31" s="806"/>
      <c r="BH31" s="806"/>
      <c r="BI31" s="805">
        <f>'SAME1 Flight Tests 8-27-09'!AF50</f>
        <v>6.1149999999999982E-2</v>
      </c>
      <c r="BJ31" s="805">
        <f>'SAME1 Flight Tests 8-27-09'!AG50</f>
        <v>64.930800000000005</v>
      </c>
      <c r="BK31" s="805">
        <f>'SAME1 Flight Tests 8-27-09'!AH50</f>
        <v>0.51771449999999941</v>
      </c>
      <c r="BL31" s="805">
        <f>'SAME1 Flight Tests 8-27-09'!AK50</f>
        <v>0</v>
      </c>
      <c r="BM31" s="805">
        <f>'SAME1 Flight Tests 8-27-09'!AL50</f>
        <v>0</v>
      </c>
      <c r="BN31" s="806"/>
      <c r="BO31" s="805"/>
      <c r="BP31" s="806"/>
      <c r="BQ31" s="805">
        <f>'SAME1 Flight Tests 8-27-09'!AM50</f>
        <v>0</v>
      </c>
      <c r="BR31" s="816">
        <f>'SAME1 Flight Tests 8-27-09'!AP50</f>
        <v>0</v>
      </c>
      <c r="BS31" s="816">
        <f>'SAME1 Flight Tests 8-27-09'!AQ50</f>
        <v>0</v>
      </c>
      <c r="BT31" s="816"/>
      <c r="BU31" s="816">
        <f>'SAME1 Flight Tests 8-27-09'!AS50</f>
        <v>0</v>
      </c>
      <c r="BV31" s="816">
        <f>'SAME1 Flight Tests 8-27-09'!AT50</f>
        <v>0</v>
      </c>
      <c r="BW31" s="807">
        <f>'SAME1 Flight Tests 8-27-09'!BB50</f>
        <v>39704.320942367311</v>
      </c>
      <c r="BX31" s="807">
        <f>'SAME1 Flight Tests 8-27-09'!BC50</f>
        <v>39046.953278605171</v>
      </c>
      <c r="BY31" s="807">
        <f>'SAME1 Flight Tests 8-27-09'!BD50</f>
        <v>37232.389876999441</v>
      </c>
      <c r="BZ31" s="806"/>
      <c r="CA31" s="805">
        <f>'SAME1 Flight Tests 8-27-09'!BG50</f>
        <v>0</v>
      </c>
      <c r="CB31" s="805">
        <f>'SAME1 Flight Tests 8-27-09'!BF50</f>
        <v>0</v>
      </c>
      <c r="CC31" s="783"/>
      <c r="CD31" s="805"/>
      <c r="CE31" s="805" t="str">
        <f>'SAME1 Flight Tests 8-27-09'!BH50</f>
        <v>??</v>
      </c>
      <c r="CF31" s="818" t="str">
        <f>'SAME1 Flight Tests 8-27-09'!BI50</f>
        <v>NA</v>
      </c>
      <c r="CG31" s="818">
        <f>'SAME1 Flight Tests 8-27-09'!BJ50</f>
        <v>0</v>
      </c>
      <c r="CH31" s="818">
        <f>'SAME1 Flight Tests 8-27-09'!BK50</f>
        <v>0</v>
      </c>
      <c r="CI31" s="818">
        <f>'SAME1 Flight Tests 8-27-09'!BL50</f>
        <v>0</v>
      </c>
      <c r="CJ31" s="818">
        <f>'SAME1 Flight Tests 8-27-09'!BM50</f>
        <v>0</v>
      </c>
      <c r="CK31" s="818">
        <f>'SAME1 Flight Tests 8-27-09'!BN50</f>
        <v>0</v>
      </c>
      <c r="CL31" s="2014"/>
      <c r="CQ31" s="2018"/>
    </row>
    <row r="32" spans="1:95" s="2" customFormat="1" ht="16.5" customHeight="1" x14ac:dyDescent="0.25">
      <c r="A32" s="778">
        <v>1</v>
      </c>
      <c r="B32" s="779">
        <f>'SAME1 Flight Tests 8-27-09'!A51</f>
        <v>5</v>
      </c>
      <c r="C32" s="779" t="str">
        <f>'SAME1 Flight Tests 8-27-09'!B51</f>
        <v>DBP</v>
      </c>
      <c r="D32" s="782"/>
      <c r="E32" s="779" t="str">
        <f>'SAME1 Flight Tests 8-27-09'!C51</f>
        <v>40 D</v>
      </c>
      <c r="F32" s="779">
        <f>'SAME1 Flight Tests 8-27-09'!D51</f>
        <v>6</v>
      </c>
      <c r="G32" s="779">
        <f>'SAME1 Flight Tests 8-27-09'!E51</f>
        <v>40</v>
      </c>
      <c r="H32" s="779" t="str">
        <f>'SAME1 Flight Tests 8-27-09'!F51</f>
        <v>low flow aging</v>
      </c>
      <c r="I32" s="779">
        <f>'SAME1 Flight Tests 8-27-09'!G51</f>
        <v>276</v>
      </c>
      <c r="J32" s="791">
        <f>'SAME1 Flight Tests 8-27-09'!H51</f>
        <v>39358</v>
      </c>
      <c r="K32" s="779">
        <f>'SAME1 Flight Tests 8-27-09'!I51</f>
        <v>0</v>
      </c>
      <c r="L32" s="779" t="str">
        <f>'SAME1 Flight Tests 8-27-09'!J51</f>
        <v>n</v>
      </c>
      <c r="M32" s="779" t="str">
        <f>'SAME1 Flight Tests 8-27-09'!K51</f>
        <v>n</v>
      </c>
      <c r="N32" s="779">
        <f>'SAME1 Flight Tests 8-27-09'!L51</f>
        <v>2</v>
      </c>
      <c r="O32" s="804">
        <f>'SAME1 Flight Tests 8-27-09'!M51</f>
        <v>1.18</v>
      </c>
      <c r="P32" s="805">
        <f>'SAME1 Flight Tests 8-27-09'!N51</f>
        <v>60</v>
      </c>
      <c r="Q32" s="805">
        <f>'SAME1 Flight Tests 8-27-09'!O51</f>
        <v>11</v>
      </c>
      <c r="R32" s="805">
        <f>'SAME1 Flight Tests 8-27-09'!P51</f>
        <v>8</v>
      </c>
      <c r="S32" s="806"/>
      <c r="T32" s="806"/>
      <c r="U32" s="805">
        <f>'SAME1 Flight Tests 8-27-09'!Q51</f>
        <v>44</v>
      </c>
      <c r="V32" s="806"/>
      <c r="W32" s="806"/>
      <c r="X32" s="806"/>
      <c r="Y32" s="806"/>
      <c r="Z32" s="806"/>
      <c r="AA32" s="805" t="str">
        <f>'SAME1 Flight Tests 8-27-09'!R51</f>
        <v>y</v>
      </c>
      <c r="AB32" s="805" t="str">
        <f>'SAME1 Flight Tests 8-27-09'!S51</f>
        <v>y</v>
      </c>
      <c r="AC32" s="805">
        <f>'SAME1 Flight Tests 8-27-09'!T51</f>
        <v>1</v>
      </c>
      <c r="AD32" s="806"/>
      <c r="AE32" s="805">
        <f>'SAME1 Flight Tests 8-27-09'!U51</f>
        <v>10</v>
      </c>
      <c r="AF32" s="806"/>
      <c r="AG32" s="816">
        <f>'SAME1 Flight Tests 8-27-09'!V51</f>
        <v>0.13253466028642899</v>
      </c>
      <c r="AH32" s="818">
        <f>'SAME1 Flight Tests 8-27-09'!W51</f>
        <v>0.37159331180319777</v>
      </c>
      <c r="AI32" s="806"/>
      <c r="AJ32" s="806"/>
      <c r="AK32" s="806"/>
      <c r="AL32" s="806"/>
      <c r="AM32" s="806"/>
      <c r="AN32" s="806"/>
      <c r="AO32" s="806"/>
      <c r="AP32" s="806"/>
      <c r="AQ32" s="806"/>
      <c r="AR32" s="806"/>
      <c r="AS32" s="806"/>
      <c r="AT32" s="806"/>
      <c r="AU32" s="805">
        <f>'SAME1 Flight Tests 8-27-09'!X51</f>
        <v>13.28</v>
      </c>
      <c r="AV32" s="820">
        <f>'SAME1 Flight Tests 8-27-09'!Y51</f>
        <v>3.2722790000000002</v>
      </c>
      <c r="AW32" s="820">
        <f>'SAME1 Flight Tests 8-27-09'!Z51</f>
        <v>6.2543949999999997</v>
      </c>
      <c r="AX32" s="820">
        <f>'SAME1 Flight Tests 8-27-09'!AA51</f>
        <v>-6.1035164999999976E-4</v>
      </c>
      <c r="AY32" s="822"/>
      <c r="AZ32" s="822"/>
      <c r="BA32" s="820">
        <f>'SAME1 Flight Tests 8-27-09'!AC51</f>
        <v>4.8564145000000005</v>
      </c>
      <c r="BB32" s="822"/>
      <c r="BC32" s="822"/>
      <c r="BD32" s="820">
        <f>'SAME1 Flight Tests 8-27-09'!AB51</f>
        <v>4.8485715000000003</v>
      </c>
      <c r="BE32" s="820">
        <f>'SAME1 Flight Tests 8-27-09'!AD51</f>
        <v>4.6706400000000006</v>
      </c>
      <c r="BF32" s="826">
        <f>'SAME1 Flight Tests 8-27-09'!AE51</f>
        <v>580.65</v>
      </c>
      <c r="BG32" s="806"/>
      <c r="BH32" s="806"/>
      <c r="BI32" s="805">
        <f>'SAME1 Flight Tests 8-27-09'!AF51</f>
        <v>1.5750000000000007E-2</v>
      </c>
      <c r="BJ32" s="805">
        <f>'SAME1 Flight Tests 8-27-09'!AG51</f>
        <v>25.545899999999996</v>
      </c>
      <c r="BK32" s="805">
        <f>'SAME1 Flight Tests 8-27-09'!AH51</f>
        <v>0.17793149999999969</v>
      </c>
      <c r="BL32" s="805">
        <f>'SAME1 Flight Tests 8-27-09'!AK51</f>
        <v>0</v>
      </c>
      <c r="BM32" s="805">
        <f>'SAME1 Flight Tests 8-27-09'!AL51</f>
        <v>0</v>
      </c>
      <c r="BN32" s="806"/>
      <c r="BO32" s="805"/>
      <c r="BP32" s="806"/>
      <c r="BQ32" s="805">
        <f>'SAME1 Flight Tests 8-27-09'!AM51</f>
        <v>0</v>
      </c>
      <c r="BR32" s="816">
        <f>'SAME1 Flight Tests 8-27-09'!AP51</f>
        <v>0</v>
      </c>
      <c r="BS32" s="816">
        <f>'SAME1 Flight Tests 8-27-09'!AQ51</f>
        <v>0</v>
      </c>
      <c r="BT32" s="816"/>
      <c r="BU32" s="816">
        <f>'SAME1 Flight Tests 8-27-09'!AS51</f>
        <v>0</v>
      </c>
      <c r="BV32" s="816">
        <f>'SAME1 Flight Tests 8-27-09'!AT51</f>
        <v>0</v>
      </c>
      <c r="BW32" s="807">
        <f>'SAME1 Flight Tests 8-27-09'!BB51</f>
        <v>6058.0405692352588</v>
      </c>
      <c r="BX32" s="807">
        <f>'SAME1 Flight Tests 8-27-09'!BC51</f>
        <v>5957.2748527718231</v>
      </c>
      <c r="BY32" s="807">
        <f>'SAME1 Flight Tests 8-27-09'!BD51</f>
        <v>5693.1782055487129</v>
      </c>
      <c r="BZ32" s="806"/>
      <c r="CA32" s="805">
        <f>'SAME1 Flight Tests 8-27-09'!BG51</f>
        <v>0</v>
      </c>
      <c r="CB32" s="805">
        <f>'SAME1 Flight Tests 8-27-09'!BF51</f>
        <v>0</v>
      </c>
      <c r="CC32" s="783"/>
      <c r="CD32" s="805"/>
      <c r="CE32" s="805">
        <f>'SAME1 Flight Tests 8-27-09'!BH51</f>
        <v>194.73118500342022</v>
      </c>
      <c r="CF32" s="818" t="str">
        <f>'SAME1 Flight Tests 8-27-09'!BI51</f>
        <v>NA</v>
      </c>
      <c r="CG32" s="818">
        <f>'SAME1 Flight Tests 8-27-09'!BJ51</f>
        <v>0</v>
      </c>
      <c r="CH32" s="818">
        <f>'SAME1 Flight Tests 8-27-09'!BK51</f>
        <v>0</v>
      </c>
      <c r="CI32" s="818">
        <f>'SAME1 Flight Tests 8-27-09'!BL51</f>
        <v>0</v>
      </c>
      <c r="CJ32" s="818">
        <f>'SAME1 Flight Tests 8-27-09'!BM51</f>
        <v>0</v>
      </c>
      <c r="CK32" s="818">
        <f>'SAME1 Flight Tests 8-27-09'!BN51</f>
        <v>0</v>
      </c>
      <c r="CL32" s="2014"/>
      <c r="CQ32" s="2018"/>
    </row>
    <row r="33" spans="1:95" s="2" customFormat="1" ht="16.5" customHeight="1" x14ac:dyDescent="0.25">
      <c r="A33" s="778">
        <v>1</v>
      </c>
      <c r="B33" s="779">
        <f>'SAME1 Flight Tests 8-27-09'!A52</f>
        <v>5</v>
      </c>
      <c r="C33" s="779" t="str">
        <f>'SAME1 Flight Tests 8-27-09'!B52</f>
        <v>DBP</v>
      </c>
      <c r="D33" s="782"/>
      <c r="E33" s="779" t="str">
        <f>'SAME1 Flight Tests 8-27-09'!C52</f>
        <v>40 D a</v>
      </c>
      <c r="F33" s="779">
        <f>'SAME1 Flight Tests 8-27-09'!D52</f>
        <v>6</v>
      </c>
      <c r="G33" s="779" t="str">
        <f>'SAME1 Flight Tests 8-27-09'!E52</f>
        <v>40a</v>
      </c>
      <c r="H33" s="779" t="str">
        <f>'SAME1 Flight Tests 8-27-09'!F52</f>
        <v xml:space="preserve">     Aging</v>
      </c>
      <c r="I33" s="779">
        <f>'SAME1 Flight Tests 8-27-09'!G52</f>
        <v>276</v>
      </c>
      <c r="J33" s="791">
        <f>'SAME1 Flight Tests 8-27-09'!H52</f>
        <v>39358</v>
      </c>
      <c r="K33" s="779">
        <f>'SAME1 Flight Tests 8-27-09'!I52</f>
        <v>0</v>
      </c>
      <c r="L33" s="779" t="str">
        <f>'SAME1 Flight Tests 8-27-09'!J52</f>
        <v>n</v>
      </c>
      <c r="M33" s="779" t="str">
        <f>'SAME1 Flight Tests 8-27-09'!K52</f>
        <v>n</v>
      </c>
      <c r="N33" s="779">
        <f>'SAME1 Flight Tests 8-27-09'!L52</f>
        <v>2</v>
      </c>
      <c r="O33" s="804">
        <f>'SAME1 Flight Tests 8-27-09'!M52</f>
        <v>1.18</v>
      </c>
      <c r="P33" s="805">
        <f>'SAME1 Flight Tests 8-27-09'!N52</f>
        <v>60</v>
      </c>
      <c r="Q33" s="805">
        <f>'SAME1 Flight Tests 8-27-09'!O52</f>
        <v>720</v>
      </c>
      <c r="R33" s="805">
        <f>'SAME1 Flight Tests 8-27-09'!P52</f>
        <v>8</v>
      </c>
      <c r="S33" s="806"/>
      <c r="T33" s="806"/>
      <c r="U33" s="805">
        <f>'SAME1 Flight Tests 8-27-09'!Q52</f>
        <v>860</v>
      </c>
      <c r="V33" s="806"/>
      <c r="W33" s="806"/>
      <c r="X33" s="806"/>
      <c r="Y33" s="806"/>
      <c r="Z33" s="806"/>
      <c r="AA33" s="805" t="str">
        <f>'SAME1 Flight Tests 8-27-09'!R52</f>
        <v>y</v>
      </c>
      <c r="AB33" s="805" t="str">
        <f>'SAME1 Flight Tests 8-27-09'!S52</f>
        <v>y</v>
      </c>
      <c r="AC33" s="805">
        <f>'SAME1 Flight Tests 8-27-09'!T52</f>
        <v>1</v>
      </c>
      <c r="AD33" s="806"/>
      <c r="AE33" s="805">
        <f>'SAME1 Flight Tests 8-27-09'!U52</f>
        <v>10</v>
      </c>
      <c r="AF33" s="806"/>
      <c r="AG33" s="816">
        <f>'SAME1 Flight Tests 8-27-09'!V52</f>
        <v>0.13253466028642899</v>
      </c>
      <c r="AH33" s="818">
        <f>'SAME1 Flight Tests 8-27-09'!W52</f>
        <v>0.28657150597538239</v>
      </c>
      <c r="AI33" s="806"/>
      <c r="AJ33" s="806"/>
      <c r="AK33" s="806"/>
      <c r="AL33" s="806"/>
      <c r="AM33" s="806"/>
      <c r="AN33" s="806"/>
      <c r="AO33" s="806"/>
      <c r="AP33" s="806"/>
      <c r="AQ33" s="806"/>
      <c r="AR33" s="806"/>
      <c r="AS33" s="806"/>
      <c r="AT33" s="806"/>
      <c r="AU33" s="805">
        <f>'SAME1 Flight Tests 8-27-09'!X52</f>
        <v>13.28</v>
      </c>
      <c r="AV33" s="820">
        <f>'SAME1 Flight Tests 8-27-09'!Y52</f>
        <v>3.3204340000000001</v>
      </c>
      <c r="AW33" s="820">
        <f>'SAME1 Flight Tests 8-27-09'!Z52</f>
        <v>6.2063900000000016</v>
      </c>
      <c r="AX33" s="820">
        <f>'SAME1 Flight Tests 8-27-09'!AA52</f>
        <v>-7.9345639999999981E-4</v>
      </c>
      <c r="AY33" s="822"/>
      <c r="AZ33" s="822"/>
      <c r="BA33" s="820">
        <f>'SAME1 Flight Tests 8-27-09'!AC52</f>
        <v>4.8695364999999997</v>
      </c>
      <c r="BB33" s="822"/>
      <c r="BC33" s="822"/>
      <c r="BD33" s="820">
        <f>'SAME1 Flight Tests 8-27-09'!AB52</f>
        <v>4.7945104999999995</v>
      </c>
      <c r="BE33" s="820">
        <f>'SAME1 Flight Tests 8-27-09'!AD52</f>
        <v>4.6776580000000001</v>
      </c>
      <c r="BF33" s="826">
        <f>'SAME1 Flight Tests 8-27-09'!AE52</f>
        <v>473.25</v>
      </c>
      <c r="BG33" s="806"/>
      <c r="BH33" s="806"/>
      <c r="BI33" s="805">
        <f>'SAME1 Flight Tests 8-27-09'!AF52</f>
        <v>1.7250000000000008E-2</v>
      </c>
      <c r="BJ33" s="805">
        <f>'SAME1 Flight Tests 8-27-09'!AG52</f>
        <v>17.528699999999997</v>
      </c>
      <c r="BK33" s="805">
        <f>'SAME1 Flight Tests 8-27-09'!AH52</f>
        <v>0.11685249999999936</v>
      </c>
      <c r="BL33" s="805">
        <f>'SAME1 Flight Tests 8-27-09'!AK52</f>
        <v>0</v>
      </c>
      <c r="BM33" s="805">
        <f>'SAME1 Flight Tests 8-27-09'!AL52</f>
        <v>0</v>
      </c>
      <c r="BN33" s="806"/>
      <c r="BO33" s="805"/>
      <c r="BP33" s="806"/>
      <c r="BQ33" s="805">
        <f>'SAME1 Flight Tests 8-27-09'!AM52</f>
        <v>0</v>
      </c>
      <c r="BR33" s="816">
        <f>'SAME1 Flight Tests 8-27-09'!AP52</f>
        <v>0</v>
      </c>
      <c r="BS33" s="816">
        <f>'SAME1 Flight Tests 8-27-09'!AQ52</f>
        <v>0</v>
      </c>
      <c r="BT33" s="816"/>
      <c r="BU33" s="816">
        <f>'SAME1 Flight Tests 8-27-09'!AS52</f>
        <v>0</v>
      </c>
      <c r="BV33" s="816">
        <f>'SAME1 Flight Tests 8-27-09'!AT52</f>
        <v>0</v>
      </c>
      <c r="BW33" s="807">
        <f>'SAME1 Flight Tests 8-27-09'!BB52</f>
        <v>4936.7473362135788</v>
      </c>
      <c r="BX33" s="807">
        <f>'SAME1 Flight Tests 8-27-09'!BC52</f>
        <v>4854.6197631208024</v>
      </c>
      <c r="BY33" s="807">
        <f>'SAME1 Flight Tests 8-27-09'!BD52</f>
        <v>4639.75528539885</v>
      </c>
      <c r="BZ33" s="806"/>
      <c r="CA33" s="805">
        <f>'SAME1 Flight Tests 8-27-09'!BG52</f>
        <v>0</v>
      </c>
      <c r="CB33" s="805">
        <f>'SAME1 Flight Tests 8-27-09'!BF52</f>
        <v>0</v>
      </c>
      <c r="CC33" s="783"/>
      <c r="CD33" s="805"/>
      <c r="CE33" s="805">
        <f>'SAME1 Flight Tests 8-27-09'!BH52</f>
        <v>194.73118500342022</v>
      </c>
      <c r="CF33" s="818" t="str">
        <f>'SAME1 Flight Tests 8-27-09'!BI52</f>
        <v>NA</v>
      </c>
      <c r="CG33" s="818">
        <f>'SAME1 Flight Tests 8-27-09'!BJ52</f>
        <v>0</v>
      </c>
      <c r="CH33" s="818">
        <f>'SAME1 Flight Tests 8-27-09'!BK52</f>
        <v>0</v>
      </c>
      <c r="CI33" s="818">
        <f>'SAME1 Flight Tests 8-27-09'!BL52</f>
        <v>0</v>
      </c>
      <c r="CJ33" s="818">
        <f>'SAME1 Flight Tests 8-27-09'!BM52</f>
        <v>0</v>
      </c>
      <c r="CK33" s="818">
        <f>'SAME1 Flight Tests 8-27-09'!BN52</f>
        <v>0</v>
      </c>
      <c r="CL33" s="2014"/>
      <c r="CQ33" s="2018"/>
    </row>
    <row r="34" spans="1:95" s="2" customFormat="1" ht="16.5" customHeight="1" x14ac:dyDescent="0.25">
      <c r="A34" s="778">
        <v>1</v>
      </c>
      <c r="B34" s="779">
        <f>'SAME1 Flight Tests 8-27-09'!A53</f>
        <v>5</v>
      </c>
      <c r="C34" s="779" t="str">
        <f>'SAME1 Flight Tests 8-27-09'!B53</f>
        <v>Teflon</v>
      </c>
      <c r="D34" s="782"/>
      <c r="E34" s="779" t="str">
        <f>'SAME1 Flight Tests 8-27-09'!C53</f>
        <v>41 T</v>
      </c>
      <c r="F34" s="779">
        <f>'SAME1 Flight Tests 8-27-09'!D53</f>
        <v>2</v>
      </c>
      <c r="G34" s="779">
        <f>'SAME1 Flight Tests 8-27-09'!E53</f>
        <v>41</v>
      </c>
      <c r="H34" s="779" t="str">
        <f>'SAME1 Flight Tests 8-27-09'!F53</f>
        <v>low flow aging</v>
      </c>
      <c r="I34" s="779">
        <f>'SAME1 Flight Tests 8-27-09'!G53</f>
        <v>277</v>
      </c>
      <c r="J34" s="791">
        <f>'SAME1 Flight Tests 8-27-09'!H53</f>
        <v>39359</v>
      </c>
      <c r="K34" s="779">
        <f>'SAME1 Flight Tests 8-27-09'!I53</f>
        <v>0</v>
      </c>
      <c r="L34" s="779" t="str">
        <f>'SAME1 Flight Tests 8-27-09'!J53</f>
        <v>n</v>
      </c>
      <c r="M34" s="779" t="str">
        <f>'SAME1 Flight Tests 8-27-09'!K53</f>
        <v>n</v>
      </c>
      <c r="N34" s="779">
        <f>'SAME1 Flight Tests 8-27-09'!L53</f>
        <v>2</v>
      </c>
      <c r="O34" s="804">
        <f>'SAME1 Flight Tests 8-27-09'!M53</f>
        <v>1.44</v>
      </c>
      <c r="P34" s="805">
        <f>'SAME1 Flight Tests 8-27-09'!N53</f>
        <v>60</v>
      </c>
      <c r="Q34" s="805">
        <f>'SAME1 Flight Tests 8-27-09'!O53</f>
        <v>11</v>
      </c>
      <c r="R34" s="805">
        <f>'SAME1 Flight Tests 8-27-09'!P53</f>
        <v>8</v>
      </c>
      <c r="S34" s="806"/>
      <c r="T34" s="806"/>
      <c r="U34" s="805">
        <f>'SAME1 Flight Tests 8-27-09'!Q53</f>
        <v>36.166666666666664</v>
      </c>
      <c r="V34" s="806"/>
      <c r="W34" s="806"/>
      <c r="X34" s="806"/>
      <c r="Y34" s="806"/>
      <c r="Z34" s="806"/>
      <c r="AA34" s="805" t="str">
        <f>'SAME1 Flight Tests 8-27-09'!R53</f>
        <v>n</v>
      </c>
      <c r="AB34" s="805" t="str">
        <f>'SAME1 Flight Tests 8-27-09'!S53</f>
        <v>n</v>
      </c>
      <c r="AC34" s="805">
        <f>'SAME1 Flight Tests 8-27-09'!T53</f>
        <v>1</v>
      </c>
      <c r="AD34" s="806"/>
      <c r="AE34" s="805">
        <f>'SAME1 Flight Tests 8-27-09'!U53</f>
        <v>10</v>
      </c>
      <c r="AF34" s="806"/>
      <c r="AG34" s="816">
        <f>'SAME1 Flight Tests 8-27-09'!V53</f>
        <v>5.19567251427413E-2</v>
      </c>
      <c r="AH34" s="818">
        <f>'SAME1 Flight Tests 8-27-09'!W53</f>
        <v>0</v>
      </c>
      <c r="AI34" s="806"/>
      <c r="AJ34" s="806"/>
      <c r="AK34" s="806"/>
      <c r="AL34" s="806"/>
      <c r="AM34" s="806"/>
      <c r="AN34" s="806"/>
      <c r="AO34" s="806"/>
      <c r="AP34" s="806"/>
      <c r="AQ34" s="806"/>
      <c r="AR34" s="806"/>
      <c r="AS34" s="806"/>
      <c r="AT34" s="806"/>
      <c r="AU34" s="805">
        <f>'SAME1 Flight Tests 8-27-09'!X53</f>
        <v>1.52</v>
      </c>
      <c r="AV34" s="820">
        <f>'SAME1 Flight Tests 8-27-09'!Y53</f>
        <v>3.4109799999999999</v>
      </c>
      <c r="AW34" s="820">
        <f>'SAME1 Flight Tests 8-27-09'!Z53</f>
        <v>6.8664520000000001E-4</v>
      </c>
      <c r="AX34" s="820">
        <f>'SAME1 Flight Tests 8-27-09'!AA53</f>
        <v>-6.8664520000000001E-4</v>
      </c>
      <c r="AY34" s="822"/>
      <c r="AZ34" s="822"/>
      <c r="BA34" s="820">
        <f>'SAME1 Flight Tests 8-27-09'!AC53</f>
        <v>4.8838045000000001</v>
      </c>
      <c r="BB34" s="822"/>
      <c r="BC34" s="822"/>
      <c r="BD34" s="820">
        <f>'SAME1 Flight Tests 8-27-09'!AB53</f>
        <v>5.6414489999999997</v>
      </c>
      <c r="BE34" s="820">
        <f>'SAME1 Flight Tests 8-27-09'!AD53</f>
        <v>4.6681819999999998</v>
      </c>
      <c r="BF34" s="826">
        <f>'SAME1 Flight Tests 8-27-09'!AE53</f>
        <v>36115</v>
      </c>
      <c r="BG34" s="806"/>
      <c r="BH34" s="806"/>
      <c r="BI34" s="805">
        <f>'SAME1 Flight Tests 8-27-09'!AF53</f>
        <v>26.416450000000005</v>
      </c>
      <c r="BJ34" s="805">
        <f>'SAME1 Flight Tests 8-27-09'!AG53</f>
        <v>30.194600000000001</v>
      </c>
      <c r="BK34" s="805">
        <f>'SAME1 Flight Tests 8-27-09'!AH53</f>
        <v>0.97326699999999988</v>
      </c>
      <c r="BL34" s="805">
        <f>'SAME1 Flight Tests 8-27-09'!AK53</f>
        <v>1010553.8850986513</v>
      </c>
      <c r="BM34" s="805">
        <f>'SAME1 Flight Tests 8-27-09'!AL53</f>
        <v>179.6819752300683</v>
      </c>
      <c r="BN34" s="806"/>
      <c r="BO34" s="805"/>
      <c r="BP34" s="806"/>
      <c r="BQ34" s="805">
        <f>'SAME1 Flight Tests 8-27-09'!AM53</f>
        <v>68.239795999999998</v>
      </c>
      <c r="BR34" s="816">
        <f>'SAME1 Flight Tests 8-27-09'!AP53</f>
        <v>0.17780543707723964</v>
      </c>
      <c r="BS34" s="816">
        <f>'SAME1 Flight Tests 8-27-09'!AQ53</f>
        <v>0.38972921366338154</v>
      </c>
      <c r="BT34" s="816"/>
      <c r="BU34" s="816">
        <f>'SAME1 Flight Tests 8-27-09'!AS53</f>
        <v>2.4250886715837647</v>
      </c>
      <c r="BV34" s="816">
        <f>'SAME1 Flight Tests 8-27-09'!AT53</f>
        <v>0.12009808290984868</v>
      </c>
      <c r="BW34" s="807">
        <f>'SAME1 Flight Tests 8-27-09'!BB53</f>
        <v>1010553.8850986513</v>
      </c>
      <c r="BX34" s="807">
        <f>'SAME1 Flight Tests 8-27-09'!BC53</f>
        <v>994566.63806339353</v>
      </c>
      <c r="BY34" s="807">
        <f>'SAME1 Flight Tests 8-27-09'!BD53</f>
        <v>927965.8522076006</v>
      </c>
      <c r="BZ34" s="806"/>
      <c r="CA34" s="805">
        <f>'SAME1 Flight Tests 8-27-09'!BG53</f>
        <v>0.20885557939914159</v>
      </c>
      <c r="CB34" s="805">
        <f>'SAME1 Flight Tests 8-27-09'!BF53</f>
        <v>2.2599999999999998</v>
      </c>
      <c r="CC34" s="783"/>
      <c r="CD34" s="805"/>
      <c r="CE34" s="805">
        <f>'SAME1 Flight Tests 8-27-09'!BH53</f>
        <v>517.69385314585145</v>
      </c>
      <c r="CF34" s="818">
        <f>'SAME1 Flight Tests 8-27-09'!BI53</f>
        <v>1.5200000000000768</v>
      </c>
      <c r="CG34" s="818">
        <f>'SAME1 Flight Tests 8-27-09'!BJ53</f>
        <v>41</v>
      </c>
      <c r="CH34" s="818">
        <f>'SAME1 Flight Tests 8-27-09'!BK53</f>
        <v>0</v>
      </c>
      <c r="CI34" s="818">
        <f>'SAME1 Flight Tests 8-27-09'!BL53</f>
        <v>0.26936761578946006</v>
      </c>
      <c r="CJ34" s="818">
        <f>'SAME1 Flight Tests 8-27-09'!BM53</f>
        <v>0.39546766061512001</v>
      </c>
      <c r="CK34" s="818">
        <f>'SAME1 Flight Tests 8-27-09'!BN53</f>
        <v>0.99020594113323446</v>
      </c>
      <c r="CL34" s="2014"/>
      <c r="CQ34" s="2018"/>
    </row>
    <row r="35" spans="1:95" s="2" customFormat="1" ht="16.5" customHeight="1" x14ac:dyDescent="0.25">
      <c r="A35" s="778">
        <v>1</v>
      </c>
      <c r="B35" s="779">
        <f>'SAME1 Flight Tests 8-27-09'!A54</f>
        <v>5</v>
      </c>
      <c r="C35" s="779" t="str">
        <f>'SAME1 Flight Tests 8-27-09'!B54</f>
        <v>Teflon</v>
      </c>
      <c r="D35" s="782"/>
      <c r="E35" s="779" t="str">
        <f>'SAME1 Flight Tests 8-27-09'!C54</f>
        <v>41 Ta</v>
      </c>
      <c r="F35" s="779">
        <f>'SAME1 Flight Tests 8-27-09'!D54</f>
        <v>2</v>
      </c>
      <c r="G35" s="779" t="str">
        <f>'SAME1 Flight Tests 8-27-09'!E54</f>
        <v>41a</v>
      </c>
      <c r="H35" s="779" t="str">
        <f>'SAME1 Flight Tests 8-27-09'!F54</f>
        <v xml:space="preserve">     Aging</v>
      </c>
      <c r="I35" s="779">
        <f>'SAME1 Flight Tests 8-27-09'!G54</f>
        <v>277</v>
      </c>
      <c r="J35" s="791">
        <f>'SAME1 Flight Tests 8-27-09'!H54</f>
        <v>39359</v>
      </c>
      <c r="K35" s="779">
        <f>'SAME1 Flight Tests 8-27-09'!I54</f>
        <v>0</v>
      </c>
      <c r="L35" s="779" t="str">
        <f>'SAME1 Flight Tests 8-27-09'!J54</f>
        <v>n</v>
      </c>
      <c r="M35" s="779" t="str">
        <f>'SAME1 Flight Tests 8-27-09'!K54</f>
        <v>n</v>
      </c>
      <c r="N35" s="779">
        <f>'SAME1 Flight Tests 8-27-09'!L54</f>
        <v>2</v>
      </c>
      <c r="O35" s="804">
        <f>'SAME1 Flight Tests 8-27-09'!M54</f>
        <v>1.44</v>
      </c>
      <c r="P35" s="805">
        <f>'SAME1 Flight Tests 8-27-09'!N54</f>
        <v>60</v>
      </c>
      <c r="Q35" s="805">
        <f>'SAME1 Flight Tests 8-27-09'!O54</f>
        <v>720</v>
      </c>
      <c r="R35" s="805">
        <f>'SAME1 Flight Tests 8-27-09'!P54</f>
        <v>8</v>
      </c>
      <c r="S35" s="806"/>
      <c r="T35" s="806"/>
      <c r="U35" s="805">
        <f>'SAME1 Flight Tests 8-27-09'!Q54</f>
        <v>807.16666666666663</v>
      </c>
      <c r="V35" s="806"/>
      <c r="W35" s="806"/>
      <c r="X35" s="806"/>
      <c r="Y35" s="806"/>
      <c r="Z35" s="806"/>
      <c r="AA35" s="805" t="str">
        <f>'SAME1 Flight Tests 8-27-09'!R54</f>
        <v>n</v>
      </c>
      <c r="AB35" s="805" t="str">
        <f>'SAME1 Flight Tests 8-27-09'!S54</f>
        <v>n</v>
      </c>
      <c r="AC35" s="805">
        <f>'SAME1 Flight Tests 8-27-09'!T54</f>
        <v>1</v>
      </c>
      <c r="AD35" s="806"/>
      <c r="AE35" s="805">
        <f>'SAME1 Flight Tests 8-27-09'!U54</f>
        <v>10</v>
      </c>
      <c r="AF35" s="806"/>
      <c r="AG35" s="816">
        <f>'SAME1 Flight Tests 8-27-09'!V54</f>
        <v>5.19567251427413E-2</v>
      </c>
      <c r="AH35" s="818">
        <f>'SAME1 Flight Tests 8-27-09'!W54</f>
        <v>0</v>
      </c>
      <c r="AI35" s="806"/>
      <c r="AJ35" s="806"/>
      <c r="AK35" s="806"/>
      <c r="AL35" s="806"/>
      <c r="AM35" s="806"/>
      <c r="AN35" s="806"/>
      <c r="AO35" s="806"/>
      <c r="AP35" s="806"/>
      <c r="AQ35" s="806"/>
      <c r="AR35" s="806"/>
      <c r="AS35" s="806"/>
      <c r="AT35" s="806"/>
      <c r="AU35" s="805">
        <f>'SAME1 Flight Tests 8-27-09'!X54</f>
        <v>1.52</v>
      </c>
      <c r="AV35" s="820">
        <f>'SAME1 Flight Tests 8-27-09'!Y54</f>
        <v>3.4151094736842111</v>
      </c>
      <c r="AW35" s="820">
        <f>'SAME1 Flight Tests 8-27-09'!Z54</f>
        <v>7.0672257894736836E-4</v>
      </c>
      <c r="AX35" s="820">
        <f>'SAME1 Flight Tests 8-27-09'!AA54</f>
        <v>-7.0672257894736836E-4</v>
      </c>
      <c r="AY35" s="822"/>
      <c r="AZ35" s="822"/>
      <c r="BA35" s="820">
        <f>'SAME1 Flight Tests 8-27-09'!AC54</f>
        <v>4.8614654999999996</v>
      </c>
      <c r="BB35" s="822"/>
      <c r="BC35" s="822"/>
      <c r="BD35" s="820">
        <f>'SAME1 Flight Tests 8-27-09'!AB54</f>
        <v>5.2670768421052632</v>
      </c>
      <c r="BE35" s="820">
        <f>'SAME1 Flight Tests 8-27-09'!AD54</f>
        <v>4.6800230000000003</v>
      </c>
      <c r="BF35" s="826">
        <f>'SAME1 Flight Tests 8-27-09'!AE54</f>
        <v>20590</v>
      </c>
      <c r="BG35" s="806"/>
      <c r="BH35" s="806"/>
      <c r="BI35" s="805">
        <f>'SAME1 Flight Tests 8-27-09'!AF54</f>
        <v>13.155899999999999</v>
      </c>
      <c r="BJ35" s="805">
        <f>'SAME1 Flight Tests 8-27-09'!AG54</f>
        <v>19.547599999999999</v>
      </c>
      <c r="BK35" s="805">
        <f>'SAME1 Flight Tests 8-27-09'!AH54</f>
        <v>0.5870538421052629</v>
      </c>
      <c r="BL35" s="805">
        <f>'SAME1 Flight Tests 8-27-09'!AK54</f>
        <v>563835.38645896956</v>
      </c>
      <c r="BM35" s="805">
        <f>'SAME1 Flight Tests 8-27-09'!AL54</f>
        <v>102.64261980254548</v>
      </c>
      <c r="BN35" s="806"/>
      <c r="BO35" s="805"/>
      <c r="BP35" s="806"/>
      <c r="BQ35" s="805">
        <f>'SAME1 Flight Tests 8-27-09'!AM54</f>
        <v>44.177575999999995</v>
      </c>
      <c r="BR35" s="816">
        <f>'SAME1 Flight Tests 8-27-09'!AP54</f>
        <v>0.18204359333877107</v>
      </c>
      <c r="BS35" s="816">
        <f>'SAME1 Flight Tests 8-27-09'!AQ54</f>
        <v>0.4095106563201677</v>
      </c>
      <c r="BT35" s="816"/>
      <c r="BU35" s="816">
        <f>'SAME1 Flight Tests 8-27-09'!AS54</f>
        <v>2.4605824809110279</v>
      </c>
      <c r="BV35" s="816">
        <f>'SAME1 Flight Tests 8-27-09'!AT54</f>
        <v>0.12137535003189111</v>
      </c>
      <c r="BW35" s="807">
        <f>'SAME1 Flight Tests 8-27-09'!BB54</f>
        <v>563835.38645896956</v>
      </c>
      <c r="BX35" s="807">
        <f>'SAME1 Flight Tests 8-27-09'!BC54</f>
        <v>554720.68574026646</v>
      </c>
      <c r="BY35" s="807">
        <f>'SAME1 Flight Tests 8-27-09'!BD54</f>
        <v>522902.45440528099</v>
      </c>
      <c r="BZ35" s="806"/>
      <c r="CA35" s="805">
        <f>'SAME1 Flight Tests 8-27-09'!BG54</f>
        <v>0.12597721933589331</v>
      </c>
      <c r="CB35" s="805">
        <f>'SAME1 Flight Tests 8-27-09'!BF54</f>
        <v>2.2599999999999998</v>
      </c>
      <c r="CC35" s="783"/>
      <c r="CD35" s="805"/>
      <c r="CE35" s="805">
        <f>'SAME1 Flight Tests 8-27-09'!BH54</f>
        <v>517.69385314585145</v>
      </c>
      <c r="CF35" s="818">
        <f>'SAME1 Flight Tests 8-27-09'!BI54</f>
        <v>1.5200000000000768</v>
      </c>
      <c r="CG35" s="818">
        <f>'SAME1 Flight Tests 8-27-09'!BJ54</f>
        <v>41</v>
      </c>
      <c r="CH35" s="818">
        <f>'SAME1 Flight Tests 8-27-09'!BK54</f>
        <v>0</v>
      </c>
      <c r="CI35" s="818">
        <f>'SAME1 Flight Tests 8-27-09'!BL54</f>
        <v>0.17438516842104379</v>
      </c>
      <c r="CJ35" s="818">
        <f>'SAME1 Flight Tests 8-27-09'!BM54</f>
        <v>0.35978099309246014</v>
      </c>
      <c r="CK35" s="818">
        <f>'SAME1 Flight Tests 8-27-09'!BN54</f>
        <v>0.98603443939760194</v>
      </c>
      <c r="CL35" s="2014"/>
      <c r="CQ35" s="2018"/>
    </row>
    <row r="36" spans="1:95" s="2" customFormat="1" ht="16.5" customHeight="1" x14ac:dyDescent="0.25">
      <c r="A36" s="778">
        <v>1</v>
      </c>
      <c r="B36" s="779">
        <f>'SAME1 Flight Tests 8-27-09'!A55</f>
        <v>5</v>
      </c>
      <c r="C36" s="779" t="str">
        <f>'SAME1 Flight Tests 8-27-09'!B55</f>
        <v>DBP</v>
      </c>
      <c r="D36" s="782"/>
      <c r="E36" s="779" t="str">
        <f>'SAME1 Flight Tests 8-27-09'!C55</f>
        <v>42 D</v>
      </c>
      <c r="F36" s="779">
        <f>'SAME1 Flight Tests 8-27-09'!D55</f>
        <v>5</v>
      </c>
      <c r="G36" s="779">
        <f>'SAME1 Flight Tests 8-27-09'!E55</f>
        <v>42</v>
      </c>
      <c r="H36" s="779" t="str">
        <f>'SAME1 Flight Tests 8-27-09'!F55</f>
        <v>low flow aging</v>
      </c>
      <c r="I36" s="779">
        <f>'SAME1 Flight Tests 8-27-09'!G55</f>
        <v>277</v>
      </c>
      <c r="J36" s="791">
        <f>'SAME1 Flight Tests 8-27-09'!H55</f>
        <v>39359</v>
      </c>
      <c r="K36" s="779">
        <f>'SAME1 Flight Tests 8-27-09'!I55</f>
        <v>0</v>
      </c>
      <c r="L36" s="779" t="str">
        <f>'SAME1 Flight Tests 8-27-09'!J55</f>
        <v>n</v>
      </c>
      <c r="M36" s="779" t="str">
        <f>'SAME1 Flight Tests 8-27-09'!K55</f>
        <v>n</v>
      </c>
      <c r="N36" s="779">
        <f>'SAME1 Flight Tests 8-27-09'!L55</f>
        <v>7.5</v>
      </c>
      <c r="O36" s="804">
        <f>'SAME1 Flight Tests 8-27-09'!M55</f>
        <v>1.1599999999999999</v>
      </c>
      <c r="P36" s="805">
        <f>'SAME1 Flight Tests 8-27-09'!N55</f>
        <v>74</v>
      </c>
      <c r="Q36" s="805">
        <f>'SAME1 Flight Tests 8-27-09'!O55</f>
        <v>11</v>
      </c>
      <c r="R36" s="805">
        <f>'SAME1 Flight Tests 8-27-09'!P55</f>
        <v>8</v>
      </c>
      <c r="S36" s="806"/>
      <c r="T36" s="806"/>
      <c r="U36" s="805">
        <f>'SAME1 Flight Tests 8-27-09'!Q55</f>
        <v>65</v>
      </c>
      <c r="V36" s="806"/>
      <c r="W36" s="806"/>
      <c r="X36" s="806"/>
      <c r="Y36" s="806"/>
      <c r="Z36" s="806"/>
      <c r="AA36" s="805" t="str">
        <f>'SAME1 Flight Tests 8-27-09'!R55</f>
        <v>y</v>
      </c>
      <c r="AB36" s="805" t="str">
        <f>'SAME1 Flight Tests 8-27-09'!S55</f>
        <v>y</v>
      </c>
      <c r="AC36" s="805">
        <f>'SAME1 Flight Tests 8-27-09'!T55</f>
        <v>1</v>
      </c>
      <c r="AD36" s="806"/>
      <c r="AE36" s="805">
        <f>'SAME1 Flight Tests 8-27-09'!U55</f>
        <v>10</v>
      </c>
      <c r="AF36" s="806"/>
      <c r="AG36" s="816">
        <f>'SAME1 Flight Tests 8-27-09'!V55</f>
        <v>0.13253466028642899</v>
      </c>
      <c r="AH36" s="818">
        <f>'SAME1 Flight Tests 8-27-09'!W55</f>
        <v>0.37038215551998899</v>
      </c>
      <c r="AI36" s="806"/>
      <c r="AJ36" s="806"/>
      <c r="AK36" s="806"/>
      <c r="AL36" s="806"/>
      <c r="AM36" s="806"/>
      <c r="AN36" s="806"/>
      <c r="AO36" s="806"/>
      <c r="AP36" s="806"/>
      <c r="AQ36" s="806"/>
      <c r="AR36" s="806"/>
      <c r="AS36" s="806"/>
      <c r="AT36" s="806"/>
      <c r="AU36" s="805" t="str">
        <f>'SAME1 Flight Tests 8-27-09'!X55</f>
        <v>n/a</v>
      </c>
      <c r="AV36" s="820">
        <f>'SAME1 Flight Tests 8-27-09'!Y55</f>
        <v>3.1597300000000001</v>
      </c>
      <c r="AW36" s="820">
        <f>'SAME1 Flight Tests 8-27-09'!Z55</f>
        <v>6.240723</v>
      </c>
      <c r="AX36" s="820">
        <f>'SAME1 Flight Tests 8-27-09'!AA55</f>
        <v>-8.2397419999999996E-4</v>
      </c>
      <c r="AY36" s="822"/>
      <c r="AZ36" s="822"/>
      <c r="BA36" s="820">
        <f>'SAME1 Flight Tests 8-27-09'!AC55</f>
        <v>4.8665014999999991</v>
      </c>
      <c r="BB36" s="822"/>
      <c r="BC36" s="822"/>
      <c r="BD36" s="820">
        <f>'SAME1 Flight Tests 8-27-09'!AB55</f>
        <v>5.2604235000000017</v>
      </c>
      <c r="BE36" s="820">
        <f>'SAME1 Flight Tests 8-27-09'!AD55</f>
        <v>4.6894519999999993</v>
      </c>
      <c r="BF36" s="826">
        <f>'SAME1 Flight Tests 8-27-09'!AE55</f>
        <v>6631.5</v>
      </c>
      <c r="BG36" s="806"/>
      <c r="BH36" s="806"/>
      <c r="BI36" s="805">
        <f>'SAME1 Flight Tests 8-27-09'!AF55</f>
        <v>1.5378000000000003</v>
      </c>
      <c r="BJ36" s="805">
        <f>'SAME1 Flight Tests 8-27-09'!AG55</f>
        <v>56.625099999999996</v>
      </c>
      <c r="BK36" s="805">
        <f>'SAME1 Flight Tests 8-27-09'!AH55</f>
        <v>0.57097150000000241</v>
      </c>
      <c r="BL36" s="805">
        <f>'SAME1 Flight Tests 8-27-09'!AK55</f>
        <v>0</v>
      </c>
      <c r="BM36" s="805">
        <f>'SAME1 Flight Tests 8-27-09'!AL55</f>
        <v>0</v>
      </c>
      <c r="BN36" s="806"/>
      <c r="BO36" s="805"/>
      <c r="BP36" s="806"/>
      <c r="BQ36" s="805">
        <f>'SAME1 Flight Tests 8-27-09'!AM55</f>
        <v>0</v>
      </c>
      <c r="BR36" s="816">
        <f>'SAME1 Flight Tests 8-27-09'!AP55</f>
        <v>0</v>
      </c>
      <c r="BS36" s="816">
        <f>'SAME1 Flight Tests 8-27-09'!AQ55</f>
        <v>0</v>
      </c>
      <c r="BT36" s="816"/>
      <c r="BU36" s="816">
        <f>'SAME1 Flight Tests 8-27-09'!AS55</f>
        <v>0</v>
      </c>
      <c r="BV36" s="816">
        <f>'SAME1 Flight Tests 8-27-09'!AT55</f>
        <v>0</v>
      </c>
      <c r="BW36" s="807">
        <f>'SAME1 Flight Tests 8-27-09'!BB55</f>
        <v>69793.320211551982</v>
      </c>
      <c r="BX36" s="807">
        <f>'SAME1 Flight Tests 8-27-09'!BC55</f>
        <v>68642.492951193301</v>
      </c>
      <c r="BY36" s="807">
        <f>'SAME1 Flight Tests 8-27-09'!BD55</f>
        <v>65323.532150302759</v>
      </c>
      <c r="BZ36" s="806"/>
      <c r="CA36" s="805">
        <f>'SAME1 Flight Tests 8-27-09'!BG55</f>
        <v>0</v>
      </c>
      <c r="CB36" s="805">
        <f>'SAME1 Flight Tests 8-27-09'!BF55</f>
        <v>0</v>
      </c>
      <c r="CC36" s="783"/>
      <c r="CD36" s="805"/>
      <c r="CE36" s="805">
        <f>'SAME1 Flight Tests 8-27-09'!BH55</f>
        <v>176.76435508982723</v>
      </c>
      <c r="CF36" s="818" t="str">
        <f>'SAME1 Flight Tests 8-27-09'!BI55</f>
        <v>NA</v>
      </c>
      <c r="CG36" s="818">
        <f>'SAME1 Flight Tests 8-27-09'!BJ55</f>
        <v>42</v>
      </c>
      <c r="CH36" s="818">
        <f>'SAME1 Flight Tests 8-27-09'!BK55</f>
        <v>0</v>
      </c>
      <c r="CI36" s="818">
        <f>'SAME1 Flight Tests 8-27-09'!BL55</f>
        <v>0</v>
      </c>
      <c r="CJ36" s="818">
        <f>'SAME1 Flight Tests 8-27-09'!BM55</f>
        <v>0</v>
      </c>
      <c r="CK36" s="818">
        <f>'SAME1 Flight Tests 8-27-09'!BN55</f>
        <v>0</v>
      </c>
      <c r="CL36" s="2014"/>
      <c r="CQ36" s="2018"/>
    </row>
    <row r="37" spans="1:95" s="2" customFormat="1" ht="16.5" customHeight="1" x14ac:dyDescent="0.25">
      <c r="A37" s="778">
        <v>1</v>
      </c>
      <c r="B37" s="779">
        <f>'SAME1 Flight Tests 8-27-09'!A56</f>
        <v>5</v>
      </c>
      <c r="C37" s="779" t="str">
        <f>'SAME1 Flight Tests 8-27-09'!B56</f>
        <v>DBP</v>
      </c>
      <c r="D37" s="782"/>
      <c r="E37" s="779" t="str">
        <f>'SAME1 Flight Tests 8-27-09'!C56</f>
        <v>42 D a</v>
      </c>
      <c r="F37" s="779">
        <f>'SAME1 Flight Tests 8-27-09'!D56</f>
        <v>5</v>
      </c>
      <c r="G37" s="779" t="str">
        <f>'SAME1 Flight Tests 8-27-09'!E56</f>
        <v>42a</v>
      </c>
      <c r="H37" s="779" t="str">
        <f>'SAME1 Flight Tests 8-27-09'!F56</f>
        <v xml:space="preserve">     Aging</v>
      </c>
      <c r="I37" s="779">
        <f>'SAME1 Flight Tests 8-27-09'!G56</f>
        <v>277</v>
      </c>
      <c r="J37" s="791">
        <f>'SAME1 Flight Tests 8-27-09'!H56</f>
        <v>39359</v>
      </c>
      <c r="K37" s="779">
        <f>'SAME1 Flight Tests 8-27-09'!I56</f>
        <v>0</v>
      </c>
      <c r="L37" s="779" t="str">
        <f>'SAME1 Flight Tests 8-27-09'!J56</f>
        <v>n</v>
      </c>
      <c r="M37" s="779" t="str">
        <f>'SAME1 Flight Tests 8-27-09'!K56</f>
        <v>n</v>
      </c>
      <c r="N37" s="779">
        <f>'SAME1 Flight Tests 8-27-09'!L56</f>
        <v>7.5</v>
      </c>
      <c r="O37" s="804">
        <f>'SAME1 Flight Tests 8-27-09'!M56</f>
        <v>1.1599999999999999</v>
      </c>
      <c r="P37" s="805">
        <f>'SAME1 Flight Tests 8-27-09'!N56</f>
        <v>74</v>
      </c>
      <c r="Q37" s="805">
        <f>'SAME1 Flight Tests 8-27-09'!O56</f>
        <v>720</v>
      </c>
      <c r="R37" s="805">
        <f>'SAME1 Flight Tests 8-27-09'!P56</f>
        <v>8</v>
      </c>
      <c r="S37" s="806"/>
      <c r="T37" s="806"/>
      <c r="U37" s="805">
        <f>'SAME1 Flight Tests 8-27-09'!Q56</f>
        <v>871</v>
      </c>
      <c r="V37" s="806"/>
      <c r="W37" s="806"/>
      <c r="X37" s="806"/>
      <c r="Y37" s="806"/>
      <c r="Z37" s="806"/>
      <c r="AA37" s="805" t="str">
        <f>'SAME1 Flight Tests 8-27-09'!R56</f>
        <v>y</v>
      </c>
      <c r="AB37" s="805" t="str">
        <f>'SAME1 Flight Tests 8-27-09'!S56</f>
        <v>y</v>
      </c>
      <c r="AC37" s="805">
        <f>'SAME1 Flight Tests 8-27-09'!T56</f>
        <v>1</v>
      </c>
      <c r="AD37" s="806"/>
      <c r="AE37" s="805">
        <f>'SAME1 Flight Tests 8-27-09'!U56</f>
        <v>10</v>
      </c>
      <c r="AF37" s="806"/>
      <c r="AG37" s="816">
        <f>'SAME1 Flight Tests 8-27-09'!V56</f>
        <v>0.13253466028642899</v>
      </c>
      <c r="AH37" s="818">
        <f>'SAME1 Flight Tests 8-27-09'!W56</f>
        <v>0.37487607852829929</v>
      </c>
      <c r="AI37" s="806"/>
      <c r="AJ37" s="806"/>
      <c r="AK37" s="806"/>
      <c r="AL37" s="806"/>
      <c r="AM37" s="806"/>
      <c r="AN37" s="806"/>
      <c r="AO37" s="806"/>
      <c r="AP37" s="806"/>
      <c r="AQ37" s="806"/>
      <c r="AR37" s="806"/>
      <c r="AS37" s="806"/>
      <c r="AT37" s="806"/>
      <c r="AU37" s="805" t="str">
        <f>'SAME1 Flight Tests 8-27-09'!X56</f>
        <v>n/a</v>
      </c>
      <c r="AV37" s="820">
        <f>'SAME1 Flight Tests 8-27-09'!Y56</f>
        <v>3.1739950000000001</v>
      </c>
      <c r="AW37" s="820">
        <f>'SAME1 Flight Tests 8-27-09'!Z56</f>
        <v>6.2468414999999995</v>
      </c>
      <c r="AX37" s="820">
        <f>'SAME1 Flight Tests 8-27-09'!AA56</f>
        <v>-7.476805999999999E-4</v>
      </c>
      <c r="AY37" s="822"/>
      <c r="AZ37" s="822"/>
      <c r="BA37" s="820">
        <f>'SAME1 Flight Tests 8-27-09'!AC56</f>
        <v>4.8921345000000001</v>
      </c>
      <c r="BB37" s="822"/>
      <c r="BC37" s="822"/>
      <c r="BD37" s="820">
        <f>'SAME1 Flight Tests 8-27-09'!AB56</f>
        <v>5.1761459999999992</v>
      </c>
      <c r="BE37" s="820">
        <f>'SAME1 Flight Tests 8-27-09'!AD56</f>
        <v>4.699187499999999</v>
      </c>
      <c r="BF37" s="826">
        <f>'SAME1 Flight Tests 8-27-09'!AE56</f>
        <v>5762</v>
      </c>
      <c r="BG37" s="806"/>
      <c r="BH37" s="806"/>
      <c r="BI37" s="805">
        <f>'SAME1 Flight Tests 8-27-09'!AF56</f>
        <v>1.2407999999999999</v>
      </c>
      <c r="BJ37" s="805">
        <f>'SAME1 Flight Tests 8-27-09'!AG56</f>
        <v>50.4482</v>
      </c>
      <c r="BK37" s="805">
        <f>'SAME1 Flight Tests 8-27-09'!AH56</f>
        <v>0.47695850000000029</v>
      </c>
      <c r="BL37" s="805">
        <f>'SAME1 Flight Tests 8-27-09'!AK56</f>
        <v>0</v>
      </c>
      <c r="BM37" s="805">
        <f>'SAME1 Flight Tests 8-27-09'!AL56</f>
        <v>0</v>
      </c>
      <c r="BN37" s="806"/>
      <c r="BO37" s="805"/>
      <c r="BP37" s="806"/>
      <c r="BQ37" s="805">
        <f>'SAME1 Flight Tests 8-27-09'!AM56</f>
        <v>0</v>
      </c>
      <c r="BR37" s="816">
        <f>'SAME1 Flight Tests 8-27-09'!AP56</f>
        <v>0</v>
      </c>
      <c r="BS37" s="816">
        <f>'SAME1 Flight Tests 8-27-09'!AQ56</f>
        <v>0</v>
      </c>
      <c r="BT37" s="816"/>
      <c r="BU37" s="816">
        <f>'SAME1 Flight Tests 8-27-09'!AS56</f>
        <v>0</v>
      </c>
      <c r="BV37" s="816">
        <f>'SAME1 Flight Tests 8-27-09'!AT56</f>
        <v>0</v>
      </c>
      <c r="BW37" s="807">
        <f>'SAME1 Flight Tests 8-27-09'!BB56</f>
        <v>60566.650796493203</v>
      </c>
      <c r="BX37" s="807">
        <f>'SAME1 Flight Tests 8-27-09'!BC56</f>
        <v>59566.716140052471</v>
      </c>
      <c r="BY37" s="807">
        <f>'SAME1 Flight Tests 8-27-09'!BD56</f>
        <v>56720.728206142747</v>
      </c>
      <c r="BZ37" s="806"/>
      <c r="CA37" s="805">
        <f>'SAME1 Flight Tests 8-27-09'!BG56</f>
        <v>0</v>
      </c>
      <c r="CB37" s="805">
        <f>'SAME1 Flight Tests 8-27-09'!BF56</f>
        <v>0</v>
      </c>
      <c r="CC37" s="783"/>
      <c r="CD37" s="805"/>
      <c r="CE37" s="805">
        <f>'SAME1 Flight Tests 8-27-09'!BH56</f>
        <v>176.76435508982723</v>
      </c>
      <c r="CF37" s="818" t="str">
        <f>'SAME1 Flight Tests 8-27-09'!BI56</f>
        <v>NA</v>
      </c>
      <c r="CG37" s="818">
        <f>'SAME1 Flight Tests 8-27-09'!BJ56</f>
        <v>0</v>
      </c>
      <c r="CH37" s="818">
        <f>'SAME1 Flight Tests 8-27-09'!BK56</f>
        <v>0</v>
      </c>
      <c r="CI37" s="818">
        <f>'SAME1 Flight Tests 8-27-09'!BL56</f>
        <v>0</v>
      </c>
      <c r="CJ37" s="818">
        <f>'SAME1 Flight Tests 8-27-09'!BM56</f>
        <v>0</v>
      </c>
      <c r="CK37" s="818">
        <f>'SAME1 Flight Tests 8-27-09'!BN56</f>
        <v>0</v>
      </c>
      <c r="CL37" s="2014"/>
      <c r="CQ37" s="2018"/>
    </row>
    <row r="38" spans="1:95" s="2" customFormat="1" ht="16.5" customHeight="1" x14ac:dyDescent="0.25">
      <c r="A38" s="778">
        <v>1</v>
      </c>
      <c r="B38" s="779">
        <f>'SAME1 Flight Tests 8-27-09'!A57</f>
        <v>5</v>
      </c>
      <c r="C38" s="779" t="str">
        <f>'SAME1 Flight Tests 8-27-09'!B57</f>
        <v>DBP</v>
      </c>
      <c r="D38" s="782"/>
      <c r="E38" s="779" t="str">
        <f>'SAME1 Flight Tests 8-27-09'!C57</f>
        <v>43 D</v>
      </c>
      <c r="F38" s="779">
        <f>'SAME1 Flight Tests 8-27-09'!D57</f>
        <v>5</v>
      </c>
      <c r="G38" s="779">
        <f>'SAME1 Flight Tests 8-27-09'!E57</f>
        <v>43</v>
      </c>
      <c r="H38" s="779" t="str">
        <f>'SAME1 Flight Tests 8-27-09'!F57</f>
        <v>low tempng</v>
      </c>
      <c r="I38" s="779">
        <f>'SAME1 Flight Tests 8-27-09'!G57</f>
        <v>277</v>
      </c>
      <c r="J38" s="791">
        <f>'SAME1 Flight Tests 8-27-09'!H57</f>
        <v>39359</v>
      </c>
      <c r="K38" s="779">
        <f>'SAME1 Flight Tests 8-27-09'!I57</f>
        <v>0</v>
      </c>
      <c r="L38" s="779" t="str">
        <f>'SAME1 Flight Tests 8-27-09'!J57</f>
        <v>n</v>
      </c>
      <c r="M38" s="779" t="str">
        <f>'SAME1 Flight Tests 8-27-09'!K57</f>
        <v>n</v>
      </c>
      <c r="N38" s="779">
        <f>'SAME1 Flight Tests 8-27-09'!L57</f>
        <v>8</v>
      </c>
      <c r="O38" s="804">
        <f>'SAME1 Flight Tests 8-27-09'!M57</f>
        <v>1.18</v>
      </c>
      <c r="P38" s="805">
        <f>'SAME1 Flight Tests 8-27-09'!N57</f>
        <v>60</v>
      </c>
      <c r="Q38" s="805">
        <f>'SAME1 Flight Tests 8-27-09'!O57</f>
        <v>11</v>
      </c>
      <c r="R38" s="805">
        <f>'SAME1 Flight Tests 8-27-09'!P57</f>
        <v>8</v>
      </c>
      <c r="S38" s="806"/>
      <c r="T38" s="806"/>
      <c r="U38" s="805">
        <f>'SAME1 Flight Tests 8-27-09'!Q57</f>
        <v>60</v>
      </c>
      <c r="V38" s="806"/>
      <c r="W38" s="806"/>
      <c r="X38" s="806"/>
      <c r="Y38" s="806"/>
      <c r="Z38" s="806"/>
      <c r="AA38" s="805" t="str">
        <f>'SAME1 Flight Tests 8-27-09'!R57</f>
        <v>y</v>
      </c>
      <c r="AB38" s="805" t="str">
        <f>'SAME1 Flight Tests 8-27-09'!S57</f>
        <v>y</v>
      </c>
      <c r="AC38" s="805">
        <f>'SAME1 Flight Tests 8-27-09'!T57</f>
        <v>1</v>
      </c>
      <c r="AD38" s="806"/>
      <c r="AE38" s="805">
        <f>'SAME1 Flight Tests 8-27-09'!U57</f>
        <v>10</v>
      </c>
      <c r="AF38" s="806"/>
      <c r="AG38" s="816">
        <f>'SAME1 Flight Tests 8-27-09'!V57</f>
        <v>0.13253466028642899</v>
      </c>
      <c r="AH38" s="818">
        <f>'SAME1 Flight Tests 8-27-09'!W57</f>
        <v>0.37166499916549534</v>
      </c>
      <c r="AI38" s="806"/>
      <c r="AJ38" s="806"/>
      <c r="AK38" s="806"/>
      <c r="AL38" s="806"/>
      <c r="AM38" s="806"/>
      <c r="AN38" s="806"/>
      <c r="AO38" s="806"/>
      <c r="AP38" s="806"/>
      <c r="AQ38" s="806"/>
      <c r="AR38" s="806"/>
      <c r="AS38" s="806"/>
      <c r="AT38" s="806"/>
      <c r="AU38" s="805" t="str">
        <f>'SAME1 Flight Tests 8-27-09'!X57</f>
        <v>n/a</v>
      </c>
      <c r="AV38" s="820">
        <f>'SAME1 Flight Tests 8-27-09'!Y57</f>
        <v>2.9458624999999996</v>
      </c>
      <c r="AW38" s="820">
        <f>'SAME1 Flight Tests 8-27-09'!Z57</f>
        <v>6.2579499999999992</v>
      </c>
      <c r="AX38" s="820">
        <f>'SAME1 Flight Tests 8-27-09'!AA57</f>
        <v>-4.8828149999999998E-4</v>
      </c>
      <c r="AY38" s="822"/>
      <c r="AZ38" s="822"/>
      <c r="BA38" s="820">
        <f>'SAME1 Flight Tests 8-27-09'!AC57</f>
        <v>4.8381359999999995</v>
      </c>
      <c r="BB38" s="822"/>
      <c r="BC38" s="822"/>
      <c r="BD38" s="820">
        <f>'SAME1 Flight Tests 8-27-09'!AB57</f>
        <v>5.4415284999999995</v>
      </c>
      <c r="BE38" s="820">
        <f>'SAME1 Flight Tests 8-27-09'!AD57</f>
        <v>4.6604760000000001</v>
      </c>
      <c r="BF38" s="826">
        <f>'SAME1 Flight Tests 8-27-09'!AE57</f>
        <v>7059</v>
      </c>
      <c r="BG38" s="806"/>
      <c r="BH38" s="806"/>
      <c r="BI38" s="805">
        <f>'SAME1 Flight Tests 8-27-09'!AF57</f>
        <v>1.02735</v>
      </c>
      <c r="BJ38" s="805">
        <f>'SAME1 Flight Tests 8-27-09'!AG57</f>
        <v>91.588499999999982</v>
      </c>
      <c r="BK38" s="805">
        <f>'SAME1 Flight Tests 8-27-09'!AH57</f>
        <v>0.78105249999999948</v>
      </c>
      <c r="BL38" s="805">
        <f>'SAME1 Flight Tests 8-27-09'!AK57</f>
        <v>0</v>
      </c>
      <c r="BM38" s="805">
        <f>'SAME1 Flight Tests 8-27-09'!AL57</f>
        <v>0</v>
      </c>
      <c r="BN38" s="806"/>
      <c r="BO38" s="805"/>
      <c r="BP38" s="806"/>
      <c r="BQ38" s="805">
        <f>'SAME1 Flight Tests 8-27-09'!AM57</f>
        <v>0</v>
      </c>
      <c r="BR38" s="816">
        <f>'SAME1 Flight Tests 8-27-09'!AP57</f>
        <v>0</v>
      </c>
      <c r="BS38" s="816">
        <f>'SAME1 Flight Tests 8-27-09'!AQ57</f>
        <v>0</v>
      </c>
      <c r="BT38" s="816"/>
      <c r="BU38" s="816">
        <f>'SAME1 Flight Tests 8-27-09'!AS57</f>
        <v>0</v>
      </c>
      <c r="BV38" s="816">
        <f>'SAME1 Flight Tests 8-27-09'!AT57</f>
        <v>0</v>
      </c>
      <c r="BW38" s="807">
        <f>'SAME1 Flight Tests 8-27-09'!BB57</f>
        <v>74338.088924870041</v>
      </c>
      <c r="BX38" s="807">
        <f>'SAME1 Flight Tests 8-27-09'!BC57</f>
        <v>73113.073523999657</v>
      </c>
      <c r="BY38" s="807">
        <f>'SAME1 Flight Tests 8-27-09'!BD57</f>
        <v>69557.386430664614</v>
      </c>
      <c r="BZ38" s="806"/>
      <c r="CA38" s="805">
        <f>'SAME1 Flight Tests 8-27-09'!BG57</f>
        <v>0</v>
      </c>
      <c r="CB38" s="805">
        <f>'SAME1 Flight Tests 8-27-09'!BF57</f>
        <v>0</v>
      </c>
      <c r="CC38" s="783"/>
      <c r="CD38" s="805"/>
      <c r="CE38" s="805">
        <f>'SAME1 Flight Tests 8-27-09'!BH57</f>
        <v>197.50144008901975</v>
      </c>
      <c r="CF38" s="818" t="str">
        <f>'SAME1 Flight Tests 8-27-09'!BI57</f>
        <v>NA</v>
      </c>
      <c r="CG38" s="818">
        <f>'SAME1 Flight Tests 8-27-09'!BJ57</f>
        <v>0</v>
      </c>
      <c r="CH38" s="818">
        <f>'SAME1 Flight Tests 8-27-09'!BK57</f>
        <v>0</v>
      </c>
      <c r="CI38" s="818">
        <f>'SAME1 Flight Tests 8-27-09'!BL57</f>
        <v>0</v>
      </c>
      <c r="CJ38" s="818">
        <f>'SAME1 Flight Tests 8-27-09'!BM57</f>
        <v>0</v>
      </c>
      <c r="CK38" s="818">
        <f>'SAME1 Flight Tests 8-27-09'!BN57</f>
        <v>0</v>
      </c>
      <c r="CL38" s="2014"/>
      <c r="CQ38" s="2018"/>
    </row>
    <row r="39" spans="1:95" s="2" customFormat="1" ht="16.5" customHeight="1" x14ac:dyDescent="0.25">
      <c r="A39" s="778">
        <v>1</v>
      </c>
      <c r="B39" s="779">
        <f>'SAME1 Flight Tests 8-27-09'!A58</f>
        <v>5</v>
      </c>
      <c r="C39" s="779" t="str">
        <f>'SAME1 Flight Tests 8-27-09'!B58</f>
        <v>DBP</v>
      </c>
      <c r="D39" s="782"/>
      <c r="E39" s="779" t="str">
        <f>'SAME1 Flight Tests 8-27-09'!C58</f>
        <v>43 D a</v>
      </c>
      <c r="F39" s="779">
        <f>'SAME1 Flight Tests 8-27-09'!D58</f>
        <v>5</v>
      </c>
      <c r="G39" s="779" t="str">
        <f>'SAME1 Flight Tests 8-27-09'!E58</f>
        <v>43a</v>
      </c>
      <c r="H39" s="779" t="str">
        <f>'SAME1 Flight Tests 8-27-09'!F58</f>
        <v xml:space="preserve">     Aging</v>
      </c>
      <c r="I39" s="779">
        <f>'SAME1 Flight Tests 8-27-09'!G58</f>
        <v>277</v>
      </c>
      <c r="J39" s="791">
        <f>'SAME1 Flight Tests 8-27-09'!H58</f>
        <v>39359</v>
      </c>
      <c r="K39" s="779">
        <f>'SAME1 Flight Tests 8-27-09'!I58</f>
        <v>0</v>
      </c>
      <c r="L39" s="779" t="str">
        <f>'SAME1 Flight Tests 8-27-09'!J58</f>
        <v>n</v>
      </c>
      <c r="M39" s="779" t="str">
        <f>'SAME1 Flight Tests 8-27-09'!K58</f>
        <v>n</v>
      </c>
      <c r="N39" s="779">
        <f>'SAME1 Flight Tests 8-27-09'!L58</f>
        <v>8</v>
      </c>
      <c r="O39" s="804">
        <f>'SAME1 Flight Tests 8-27-09'!M58</f>
        <v>1.18</v>
      </c>
      <c r="P39" s="805">
        <f>'SAME1 Flight Tests 8-27-09'!N58</f>
        <v>60</v>
      </c>
      <c r="Q39" s="805">
        <f>'SAME1 Flight Tests 8-27-09'!O58</f>
        <v>720</v>
      </c>
      <c r="R39" s="805">
        <f>'SAME1 Flight Tests 8-27-09'!P58</f>
        <v>8</v>
      </c>
      <c r="S39" s="806"/>
      <c r="T39" s="806"/>
      <c r="U39" s="805">
        <f>'SAME1 Flight Tests 8-27-09'!Q58</f>
        <v>879</v>
      </c>
      <c r="V39" s="806"/>
      <c r="W39" s="806"/>
      <c r="X39" s="806"/>
      <c r="Y39" s="806"/>
      <c r="Z39" s="806"/>
      <c r="AA39" s="805" t="str">
        <f>'SAME1 Flight Tests 8-27-09'!R58</f>
        <v>y</v>
      </c>
      <c r="AB39" s="805" t="str">
        <f>'SAME1 Flight Tests 8-27-09'!S58</f>
        <v>y</v>
      </c>
      <c r="AC39" s="805">
        <f>'SAME1 Flight Tests 8-27-09'!T58</f>
        <v>1</v>
      </c>
      <c r="AD39" s="806"/>
      <c r="AE39" s="805">
        <f>'SAME1 Flight Tests 8-27-09'!U58</f>
        <v>10</v>
      </c>
      <c r="AF39" s="806"/>
      <c r="AG39" s="816">
        <f>'SAME1 Flight Tests 8-27-09'!V58</f>
        <v>0.13253466028642899</v>
      </c>
      <c r="AH39" s="818">
        <f>'SAME1 Flight Tests 8-27-09'!W58</f>
        <v>0</v>
      </c>
      <c r="AI39" s="806"/>
      <c r="AJ39" s="806"/>
      <c r="AK39" s="806"/>
      <c r="AL39" s="806"/>
      <c r="AM39" s="806"/>
      <c r="AN39" s="806"/>
      <c r="AO39" s="806"/>
      <c r="AP39" s="806"/>
      <c r="AQ39" s="806"/>
      <c r="AR39" s="806"/>
      <c r="AS39" s="806"/>
      <c r="AT39" s="806"/>
      <c r="AU39" s="805" t="str">
        <f>'SAME1 Flight Tests 8-27-09'!X58</f>
        <v>n/a</v>
      </c>
      <c r="AV39" s="820">
        <f>'SAME1 Flight Tests 8-27-09'!Y58</f>
        <v>2.9606769999999996</v>
      </c>
      <c r="AW39" s="820">
        <f>'SAME1 Flight Tests 8-27-09'!Z58</f>
        <v>6.2573239999999988</v>
      </c>
      <c r="AX39" s="820">
        <f>'SAME1 Flight Tests 8-27-09'!AA58</f>
        <v>-7.7819744999999994E-4</v>
      </c>
      <c r="AY39" s="822"/>
      <c r="AZ39" s="822"/>
      <c r="BA39" s="820">
        <f>'SAME1 Flight Tests 8-27-09'!AC58</f>
        <v>4.8957829999999998</v>
      </c>
      <c r="BB39" s="822"/>
      <c r="BC39" s="822"/>
      <c r="BD39" s="820">
        <f>'SAME1 Flight Tests 8-27-09'!AB58</f>
        <v>5.3406210000000005</v>
      </c>
      <c r="BE39" s="820">
        <f>'SAME1 Flight Tests 8-27-09'!AD58</f>
        <v>4.6857304999999991</v>
      </c>
      <c r="BF39" s="826">
        <f>'SAME1 Flight Tests 8-27-09'!AE58</f>
        <v>6318</v>
      </c>
      <c r="BG39" s="806"/>
      <c r="BH39" s="806"/>
      <c r="BI39" s="805">
        <f>'SAME1 Flight Tests 8-27-09'!AF58</f>
        <v>0.84245000000000003</v>
      </c>
      <c r="BJ39" s="805">
        <f>'SAME1 Flight Tests 8-27-09'!AG58</f>
        <v>80.297600000000003</v>
      </c>
      <c r="BK39" s="805">
        <f>'SAME1 Flight Tests 8-27-09'!AH58</f>
        <v>0.65489050000000137</v>
      </c>
      <c r="BL39" s="805">
        <f>'SAME1 Flight Tests 8-27-09'!AK58</f>
        <v>0</v>
      </c>
      <c r="BM39" s="805">
        <f>'SAME1 Flight Tests 8-27-09'!AL58</f>
        <v>0</v>
      </c>
      <c r="BN39" s="806"/>
      <c r="BO39" s="805"/>
      <c r="BP39" s="806"/>
      <c r="BQ39" s="805">
        <f>'SAME1 Flight Tests 8-27-09'!AM58</f>
        <v>0</v>
      </c>
      <c r="BR39" s="816">
        <f>'SAME1 Flight Tests 8-27-09'!AP58</f>
        <v>0</v>
      </c>
      <c r="BS39" s="816">
        <f>'SAME1 Flight Tests 8-27-09'!AQ58</f>
        <v>0</v>
      </c>
      <c r="BT39" s="816"/>
      <c r="BU39" s="816">
        <f>'SAME1 Flight Tests 8-27-09'!AS58</f>
        <v>0</v>
      </c>
      <c r="BV39" s="816">
        <f>'SAME1 Flight Tests 8-27-09'!AT58</f>
        <v>0</v>
      </c>
      <c r="BW39" s="807">
        <f>'SAME1 Flight Tests 8-27-09'!BB58</f>
        <v>66463.995372703139</v>
      </c>
      <c r="BX39" s="807">
        <f>'SAME1 Flight Tests 8-27-09'!BC58</f>
        <v>65367.572748719715</v>
      </c>
      <c r="BY39" s="807">
        <f>'SAME1 Flight Tests 8-27-09'!BD58</f>
        <v>62220.4584534963</v>
      </c>
      <c r="BZ39" s="806"/>
      <c r="CA39" s="805">
        <f>'SAME1 Flight Tests 8-27-09'!BG58</f>
        <v>0</v>
      </c>
      <c r="CB39" s="805">
        <f>'SAME1 Flight Tests 8-27-09'!BF58</f>
        <v>0</v>
      </c>
      <c r="CC39" s="783"/>
      <c r="CD39" s="805"/>
      <c r="CE39" s="805">
        <f>'SAME1 Flight Tests 8-27-09'!BH58</f>
        <v>197.50144008901975</v>
      </c>
      <c r="CF39" s="818" t="str">
        <f>'SAME1 Flight Tests 8-27-09'!BI58</f>
        <v>NA</v>
      </c>
      <c r="CG39" s="818">
        <f>'SAME1 Flight Tests 8-27-09'!BJ58</f>
        <v>0</v>
      </c>
      <c r="CH39" s="818">
        <f>'SAME1 Flight Tests 8-27-09'!BK58</f>
        <v>0</v>
      </c>
      <c r="CI39" s="818">
        <f>'SAME1 Flight Tests 8-27-09'!BL58</f>
        <v>0</v>
      </c>
      <c r="CJ39" s="818">
        <f>'SAME1 Flight Tests 8-27-09'!BM58</f>
        <v>0</v>
      </c>
      <c r="CK39" s="818">
        <f>'SAME1 Flight Tests 8-27-09'!BN58</f>
        <v>0</v>
      </c>
      <c r="CL39" s="2014"/>
      <c r="CQ39" s="2018"/>
    </row>
    <row r="40" spans="1:95" s="2" customFormat="1" ht="16.5" customHeight="1" x14ac:dyDescent="0.25">
      <c r="A40" s="778">
        <v>1</v>
      </c>
      <c r="B40" s="779">
        <f>'SAME1 Flight Tests 8-27-09'!A59</f>
        <v>5</v>
      </c>
      <c r="C40" s="779" t="str">
        <f>'SAME1 Flight Tests 8-27-09'!B59</f>
        <v>DBP</v>
      </c>
      <c r="D40" s="782"/>
      <c r="E40" s="779" t="str">
        <f>'SAME1 Flight Tests 8-27-09'!C59</f>
        <v>44 D</v>
      </c>
      <c r="F40" s="779">
        <f>'SAME1 Flight Tests 8-27-09'!D59</f>
        <v>5</v>
      </c>
      <c r="G40" s="779">
        <f>'SAME1 Flight Tests 8-27-09'!E59</f>
        <v>44</v>
      </c>
      <c r="H40" s="779" t="str">
        <f>'SAME1 Flight Tests 8-27-09'!F59</f>
        <v>low temp aging</v>
      </c>
      <c r="I40" s="779">
        <f>'SAME1 Flight Tests 8-27-09'!G59</f>
        <v>277</v>
      </c>
      <c r="J40" s="791">
        <f>'SAME1 Flight Tests 8-27-09'!H59</f>
        <v>39359</v>
      </c>
      <c r="K40" s="779">
        <f>'SAME1 Flight Tests 8-27-09'!I59</f>
        <v>0</v>
      </c>
      <c r="L40" s="779" t="str">
        <f>'SAME1 Flight Tests 8-27-09'!J59</f>
        <v>n</v>
      </c>
      <c r="M40" s="779" t="str">
        <f>'SAME1 Flight Tests 8-27-09'!K59</f>
        <v>n</v>
      </c>
      <c r="N40" s="779">
        <f>'SAME1 Flight Tests 8-27-09'!L59</f>
        <v>7.5</v>
      </c>
      <c r="O40" s="804">
        <f>'SAME1 Flight Tests 8-27-09'!M59</f>
        <v>1.1599999999999999</v>
      </c>
      <c r="P40" s="805">
        <f>'SAME1 Flight Tests 8-27-09'!N59</f>
        <v>74</v>
      </c>
      <c r="Q40" s="805">
        <f>'SAME1 Flight Tests 8-27-09'!O59</f>
        <v>11</v>
      </c>
      <c r="R40" s="805">
        <f>'SAME1 Flight Tests 8-27-09'!P59</f>
        <v>8</v>
      </c>
      <c r="S40" s="806"/>
      <c r="T40" s="806"/>
      <c r="U40" s="805">
        <f>'SAME1 Flight Tests 8-27-09'!Q59</f>
        <v>62</v>
      </c>
      <c r="V40" s="806"/>
      <c r="W40" s="806"/>
      <c r="X40" s="806"/>
      <c r="Y40" s="806"/>
      <c r="Z40" s="806"/>
      <c r="AA40" s="805" t="str">
        <f>'SAME1 Flight Tests 8-27-09'!R59</f>
        <v>y</v>
      </c>
      <c r="AB40" s="805" t="str">
        <f>'SAME1 Flight Tests 8-27-09'!S59</f>
        <v>y</v>
      </c>
      <c r="AC40" s="805">
        <f>'SAME1 Flight Tests 8-27-09'!T59</f>
        <v>1</v>
      </c>
      <c r="AD40" s="806"/>
      <c r="AE40" s="805">
        <f>'SAME1 Flight Tests 8-27-09'!U59</f>
        <v>10</v>
      </c>
      <c r="AF40" s="806"/>
      <c r="AG40" s="816">
        <f>'SAME1 Flight Tests 8-27-09'!V59</f>
        <v>0.13253466028642899</v>
      </c>
      <c r="AH40" s="818">
        <f>'SAME1 Flight Tests 8-27-09'!W59</f>
        <v>0</v>
      </c>
      <c r="AI40" s="806"/>
      <c r="AJ40" s="806"/>
      <c r="AK40" s="806"/>
      <c r="AL40" s="806"/>
      <c r="AM40" s="806"/>
      <c r="AN40" s="806"/>
      <c r="AO40" s="806"/>
      <c r="AP40" s="806"/>
      <c r="AQ40" s="806"/>
      <c r="AR40" s="806"/>
      <c r="AS40" s="806"/>
      <c r="AT40" s="806"/>
      <c r="AU40" s="805" t="str">
        <f>'SAME1 Flight Tests 8-27-09'!X59</f>
        <v>n/a</v>
      </c>
      <c r="AV40" s="820">
        <f>'SAME1 Flight Tests 8-27-09'!Y59</f>
        <v>3.1862650000000001</v>
      </c>
      <c r="AW40" s="820">
        <f>'SAME1 Flight Tests 8-27-09'!Z59</f>
        <v>6.2593695</v>
      </c>
      <c r="AX40" s="820">
        <f>'SAME1 Flight Tests 8-27-09'!AA59</f>
        <v>-5.6457510000000003E-4</v>
      </c>
      <c r="AY40" s="822"/>
      <c r="AZ40" s="822"/>
      <c r="BA40" s="820">
        <f>'SAME1 Flight Tests 8-27-09'!AC59</f>
        <v>4.8722225000000003</v>
      </c>
      <c r="BB40" s="822"/>
      <c r="BC40" s="822"/>
      <c r="BD40" s="820">
        <f>'SAME1 Flight Tests 8-27-09'!AB59</f>
        <v>5.1195819999999994</v>
      </c>
      <c r="BE40" s="820">
        <f>'SAME1 Flight Tests 8-27-09'!AD59</f>
        <v>4.6912835000000008</v>
      </c>
      <c r="BF40" s="826">
        <f>'SAME1 Flight Tests 8-27-09'!AE59</f>
        <v>2670</v>
      </c>
      <c r="BG40" s="806"/>
      <c r="BH40" s="806"/>
      <c r="BI40" s="805">
        <f>'SAME1 Flight Tests 8-27-09'!AF59</f>
        <v>2.6500000000000004E-3</v>
      </c>
      <c r="BJ40" s="805">
        <f>'SAME1 Flight Tests 8-27-09'!AG59</f>
        <v>47.521349999999998</v>
      </c>
      <c r="BK40" s="805">
        <f>'SAME1 Flight Tests 8-27-09'!AH59</f>
        <v>0.42829849999999858</v>
      </c>
      <c r="BL40" s="805">
        <f>'SAME1 Flight Tests 8-27-09'!AK59</f>
        <v>0</v>
      </c>
      <c r="BM40" s="805">
        <f>'SAME1 Flight Tests 8-27-09'!AL59</f>
        <v>0</v>
      </c>
      <c r="BN40" s="806"/>
      <c r="BO40" s="805"/>
      <c r="BP40" s="806"/>
      <c r="BQ40" s="805">
        <f>'SAME1 Flight Tests 8-27-09'!AM59</f>
        <v>0</v>
      </c>
      <c r="BR40" s="816">
        <f>'SAME1 Flight Tests 8-27-09'!AP59</f>
        <v>0</v>
      </c>
      <c r="BS40" s="816">
        <f>'SAME1 Flight Tests 8-27-09'!AQ59</f>
        <v>0</v>
      </c>
      <c r="BT40" s="816"/>
      <c r="BU40" s="816">
        <f>'SAME1 Flight Tests 8-27-09'!AS59</f>
        <v>0</v>
      </c>
      <c r="BV40" s="816">
        <f>'SAME1 Flight Tests 8-27-09'!AT59</f>
        <v>0</v>
      </c>
      <c r="BW40" s="807">
        <f>'SAME1 Flight Tests 8-27-09'!BB59</f>
        <v>27940.840471442963</v>
      </c>
      <c r="BX40" s="807">
        <f>'SAME1 Flight Tests 8-27-09'!BC59</f>
        <v>27477.489979826034</v>
      </c>
      <c r="BY40" s="807">
        <f>'SAME1 Flight Tests 8-27-09'!BD59</f>
        <v>26221.004320602202</v>
      </c>
      <c r="BZ40" s="806"/>
      <c r="CA40" s="805">
        <f>'SAME1 Flight Tests 8-27-09'!BG59</f>
        <v>0</v>
      </c>
      <c r="CB40" s="805">
        <f>'SAME1 Flight Tests 8-27-09'!BF59</f>
        <v>0</v>
      </c>
      <c r="CC40" s="783"/>
      <c r="CD40" s="805"/>
      <c r="CE40" s="805">
        <f>'SAME1 Flight Tests 8-27-09'!BH59</f>
        <v>178.19628801490302</v>
      </c>
      <c r="CF40" s="818" t="str">
        <f>'SAME1 Flight Tests 8-27-09'!BI59</f>
        <v>NA</v>
      </c>
      <c r="CG40" s="818">
        <f>'SAME1 Flight Tests 8-27-09'!BJ59</f>
        <v>0</v>
      </c>
      <c r="CH40" s="818">
        <f>'SAME1 Flight Tests 8-27-09'!BK59</f>
        <v>0</v>
      </c>
      <c r="CI40" s="818">
        <f>'SAME1 Flight Tests 8-27-09'!BL59</f>
        <v>0</v>
      </c>
      <c r="CJ40" s="818">
        <f>'SAME1 Flight Tests 8-27-09'!BM59</f>
        <v>0</v>
      </c>
      <c r="CK40" s="818">
        <f>'SAME1 Flight Tests 8-27-09'!BN59</f>
        <v>0</v>
      </c>
      <c r="CL40" s="2014"/>
      <c r="CQ40" s="2018"/>
    </row>
    <row r="41" spans="1:95" s="2" customFormat="1" ht="16.5" customHeight="1" x14ac:dyDescent="0.25">
      <c r="A41" s="778">
        <v>1</v>
      </c>
      <c r="B41" s="779">
        <f>'SAME1 Flight Tests 8-27-09'!A60</f>
        <v>5</v>
      </c>
      <c r="C41" s="779" t="str">
        <f>'SAME1 Flight Tests 8-27-09'!B60</f>
        <v>DBP</v>
      </c>
      <c r="D41" s="782"/>
      <c r="E41" s="779" t="str">
        <f>'SAME1 Flight Tests 8-27-09'!C60</f>
        <v>44 D1</v>
      </c>
      <c r="F41" s="779">
        <f>'SAME1 Flight Tests 8-27-09'!D60</f>
        <v>5</v>
      </c>
      <c r="G41" s="779" t="str">
        <f>'SAME1 Flight Tests 8-27-09'!E60</f>
        <v>44a</v>
      </c>
      <c r="H41" s="779" t="str">
        <f>'SAME1 Flight Tests 8-27-09'!F60</f>
        <v xml:space="preserve">     Aging</v>
      </c>
      <c r="I41" s="779">
        <f>'SAME1 Flight Tests 8-27-09'!G60</f>
        <v>277</v>
      </c>
      <c r="J41" s="791">
        <f>'SAME1 Flight Tests 8-27-09'!H60</f>
        <v>39359</v>
      </c>
      <c r="K41" s="779">
        <f>'SAME1 Flight Tests 8-27-09'!I60</f>
        <v>0</v>
      </c>
      <c r="L41" s="779" t="str">
        <f>'SAME1 Flight Tests 8-27-09'!J60</f>
        <v>n</v>
      </c>
      <c r="M41" s="779" t="str">
        <f>'SAME1 Flight Tests 8-27-09'!K60</f>
        <v>n</v>
      </c>
      <c r="N41" s="779">
        <f>'SAME1 Flight Tests 8-27-09'!L60</f>
        <v>7.5</v>
      </c>
      <c r="O41" s="804">
        <f>'SAME1 Flight Tests 8-27-09'!M60</f>
        <v>1.1599999999999999</v>
      </c>
      <c r="P41" s="805">
        <f>'SAME1 Flight Tests 8-27-09'!N60</f>
        <v>74</v>
      </c>
      <c r="Q41" s="805">
        <f>'SAME1 Flight Tests 8-27-09'!O60</f>
        <v>1800</v>
      </c>
      <c r="R41" s="805">
        <f>'SAME1 Flight Tests 8-27-09'!P60</f>
        <v>8</v>
      </c>
      <c r="S41" s="806"/>
      <c r="T41" s="806"/>
      <c r="U41" s="805">
        <f>'SAME1 Flight Tests 8-27-09'!Q60</f>
        <v>1958</v>
      </c>
      <c r="V41" s="806"/>
      <c r="W41" s="806"/>
      <c r="X41" s="806"/>
      <c r="Y41" s="806"/>
      <c r="Z41" s="806"/>
      <c r="AA41" s="805" t="str">
        <f>'SAME1 Flight Tests 8-27-09'!R60</f>
        <v>y</v>
      </c>
      <c r="AB41" s="805" t="str">
        <f>'SAME1 Flight Tests 8-27-09'!S60</f>
        <v>y</v>
      </c>
      <c r="AC41" s="805">
        <f>'SAME1 Flight Tests 8-27-09'!T60</f>
        <v>1</v>
      </c>
      <c r="AD41" s="806"/>
      <c r="AE41" s="805">
        <f>'SAME1 Flight Tests 8-27-09'!U60</f>
        <v>10</v>
      </c>
      <c r="AF41" s="806"/>
      <c r="AG41" s="816">
        <f>'SAME1 Flight Tests 8-27-09'!V60</f>
        <v>0.13253466028642899</v>
      </c>
      <c r="AH41" s="818">
        <f>'SAME1 Flight Tests 8-27-09'!W60</f>
        <v>0.37602999417613525</v>
      </c>
      <c r="AI41" s="806"/>
      <c r="AJ41" s="806"/>
      <c r="AK41" s="806"/>
      <c r="AL41" s="806"/>
      <c r="AM41" s="806"/>
      <c r="AN41" s="806"/>
      <c r="AO41" s="806"/>
      <c r="AP41" s="806"/>
      <c r="AQ41" s="806"/>
      <c r="AR41" s="806"/>
      <c r="AS41" s="806"/>
      <c r="AT41" s="806"/>
      <c r="AU41" s="805" t="str">
        <f>'SAME1 Flight Tests 8-27-09'!X60</f>
        <v>n/a</v>
      </c>
      <c r="AV41" s="820">
        <f>'SAME1 Flight Tests 8-27-09'!Y60</f>
        <v>3.2127380000000003</v>
      </c>
      <c r="AW41" s="820">
        <f>'SAME1 Flight Tests 8-27-09'!Z60</f>
        <v>6.2593224999999988</v>
      </c>
      <c r="AX41" s="820">
        <f>'SAME1 Flight Tests 8-27-09'!AA60</f>
        <v>-6.7138674999999977E-4</v>
      </c>
      <c r="AY41" s="822"/>
      <c r="AZ41" s="822"/>
      <c r="BA41" s="820">
        <f>'SAME1 Flight Tests 8-27-09'!AC60</f>
        <v>4.8959057142857159</v>
      </c>
      <c r="BB41" s="822"/>
      <c r="BC41" s="822"/>
      <c r="BD41" s="820">
        <f>'SAME1 Flight Tests 8-27-09'!AB60</f>
        <v>5.0606080000000002</v>
      </c>
      <c r="BE41" s="820">
        <f>'SAME1 Flight Tests 8-27-09'!AD60</f>
        <v>4.7004780952380942</v>
      </c>
      <c r="BF41" s="826">
        <f>'SAME1 Flight Tests 8-27-09'!AE60</f>
        <v>2452</v>
      </c>
      <c r="BG41" s="806"/>
      <c r="BH41" s="806"/>
      <c r="BI41" s="805">
        <f>'SAME1 Flight Tests 8-27-09'!AF60</f>
        <v>6.3500000000000015E-3</v>
      </c>
      <c r="BJ41" s="805">
        <f>'SAME1 Flight Tests 8-27-09'!AG60</f>
        <v>42.271100000000004</v>
      </c>
      <c r="BK41" s="805">
        <f>'SAME1 Flight Tests 8-27-09'!AH60</f>
        <v>0.36012990476190598</v>
      </c>
      <c r="BL41" s="805">
        <f>'SAME1 Flight Tests 8-27-09'!AK60</f>
        <v>0</v>
      </c>
      <c r="BM41" s="805">
        <f>'SAME1 Flight Tests 8-27-09'!AL60</f>
        <v>0</v>
      </c>
      <c r="BN41" s="806"/>
      <c r="BO41" s="805"/>
      <c r="BP41" s="806"/>
      <c r="BQ41" s="805">
        <f>'SAME1 Flight Tests 8-27-09'!AM60</f>
        <v>0</v>
      </c>
      <c r="BR41" s="816">
        <f>'SAME1 Flight Tests 8-27-09'!AP60</f>
        <v>0</v>
      </c>
      <c r="BS41" s="816">
        <f>'SAME1 Flight Tests 8-27-09'!AQ60</f>
        <v>0</v>
      </c>
      <c r="BT41" s="816"/>
      <c r="BU41" s="816">
        <f>'SAME1 Flight Tests 8-27-09'!AS60</f>
        <v>0</v>
      </c>
      <c r="BV41" s="816">
        <f>'SAME1 Flight Tests 8-27-09'!AT60</f>
        <v>0</v>
      </c>
      <c r="BW41" s="807">
        <f>'SAME1 Flight Tests 8-27-09'!BB60</f>
        <v>25651.462045118446</v>
      </c>
      <c r="BX41" s="807">
        <f>'SAME1 Flight Tests 8-27-09'!BC60</f>
        <v>25225.94316667473</v>
      </c>
      <c r="BY41" s="807">
        <f>'SAME1 Flight Tests 8-27-09'!BD60</f>
        <v>24076.080152194998</v>
      </c>
      <c r="BZ41" s="806"/>
      <c r="CA41" s="805">
        <f>'SAME1 Flight Tests 8-27-09'!BG60</f>
        <v>0</v>
      </c>
      <c r="CB41" s="805">
        <f>'SAME1 Flight Tests 8-27-09'!BF60</f>
        <v>0</v>
      </c>
      <c r="CC41" s="783"/>
      <c r="CD41" s="805"/>
      <c r="CE41" s="805">
        <f>'SAME1 Flight Tests 8-27-09'!BH60</f>
        <v>178.19628801490302</v>
      </c>
      <c r="CF41" s="818" t="str">
        <f>'SAME1 Flight Tests 8-27-09'!BI60</f>
        <v>NA</v>
      </c>
      <c r="CG41" s="818">
        <f>'SAME1 Flight Tests 8-27-09'!BJ60</f>
        <v>0</v>
      </c>
      <c r="CH41" s="818">
        <f>'SAME1 Flight Tests 8-27-09'!BK60</f>
        <v>0</v>
      </c>
      <c r="CI41" s="818">
        <f>'SAME1 Flight Tests 8-27-09'!BL60</f>
        <v>0</v>
      </c>
      <c r="CJ41" s="818">
        <f>'SAME1 Flight Tests 8-27-09'!BM60</f>
        <v>0</v>
      </c>
      <c r="CK41" s="818">
        <f>'SAME1 Flight Tests 8-27-09'!BN60</f>
        <v>0</v>
      </c>
      <c r="CL41" s="2014"/>
      <c r="CQ41" s="2018"/>
    </row>
    <row r="42" spans="1:95" s="2" customFormat="1" ht="16.5" customHeight="1" x14ac:dyDescent="0.25">
      <c r="A42" s="778">
        <v>1</v>
      </c>
      <c r="B42" s="779">
        <f>'SAME1 Flight Tests 8-27-09'!A61</f>
        <v>5</v>
      </c>
      <c r="C42" s="779" t="str">
        <f>'SAME1 Flight Tests 8-27-09'!B61</f>
        <v>DBP</v>
      </c>
      <c r="D42" s="782"/>
      <c r="E42" s="779" t="str">
        <f>'SAME1 Flight Tests 8-27-09'!C61</f>
        <v>45 D</v>
      </c>
      <c r="F42" s="779">
        <f>'SAME1 Flight Tests 8-27-09'!D61</f>
        <v>5</v>
      </c>
      <c r="G42" s="779">
        <f>'SAME1 Flight Tests 8-27-09'!E61</f>
        <v>45</v>
      </c>
      <c r="H42" s="779" t="str">
        <f>'SAME1 Flight Tests 8-27-09'!F61</f>
        <v>high temp aging</v>
      </c>
      <c r="I42" s="779">
        <f>'SAME1 Flight Tests 8-27-09'!G61</f>
        <v>278</v>
      </c>
      <c r="J42" s="791">
        <f>'SAME1 Flight Tests 8-27-09'!H61</f>
        <v>39360</v>
      </c>
      <c r="K42" s="779">
        <f>'SAME1 Flight Tests 8-27-09'!I61</f>
        <v>0</v>
      </c>
      <c r="L42" s="779" t="str">
        <f>'SAME1 Flight Tests 8-27-09'!J61</f>
        <v>n</v>
      </c>
      <c r="M42" s="779" t="str">
        <f>'SAME1 Flight Tests 8-27-09'!K61</f>
        <v>n</v>
      </c>
      <c r="N42" s="779">
        <f>'SAME1 Flight Tests 8-27-09'!L61</f>
        <v>8</v>
      </c>
      <c r="O42" s="804">
        <f>'SAME1 Flight Tests 8-27-09'!M61</f>
        <v>1.19</v>
      </c>
      <c r="P42" s="805">
        <f>'SAME1 Flight Tests 8-27-09'!N61</f>
        <v>45</v>
      </c>
      <c r="Q42" s="805">
        <f>'SAME1 Flight Tests 8-27-09'!O61</f>
        <v>11</v>
      </c>
      <c r="R42" s="805">
        <f>'SAME1 Flight Tests 8-27-09'!P61</f>
        <v>8</v>
      </c>
      <c r="S42" s="806"/>
      <c r="T42" s="806"/>
      <c r="U42" s="805">
        <f>'SAME1 Flight Tests 8-27-09'!Q61</f>
        <v>86</v>
      </c>
      <c r="V42" s="806"/>
      <c r="W42" s="806"/>
      <c r="X42" s="806"/>
      <c r="Y42" s="806"/>
      <c r="Z42" s="806"/>
      <c r="AA42" s="805" t="str">
        <f>'SAME1 Flight Tests 8-27-09'!R61</f>
        <v>y</v>
      </c>
      <c r="AB42" s="805" t="str">
        <f>'SAME1 Flight Tests 8-27-09'!S61</f>
        <v>y</v>
      </c>
      <c r="AC42" s="805">
        <f>'SAME1 Flight Tests 8-27-09'!T61</f>
        <v>1</v>
      </c>
      <c r="AD42" s="806"/>
      <c r="AE42" s="805">
        <f>'SAME1 Flight Tests 8-27-09'!U61</f>
        <v>10</v>
      </c>
      <c r="AF42" s="806"/>
      <c r="AG42" s="816">
        <f>'SAME1 Flight Tests 8-27-09'!V61</f>
        <v>0.13253466028642899</v>
      </c>
      <c r="AH42" s="818">
        <f>'SAME1 Flight Tests 8-27-09'!W61</f>
        <v>0.37232466818376009</v>
      </c>
      <c r="AI42" s="806"/>
      <c r="AJ42" s="806"/>
      <c r="AK42" s="806"/>
      <c r="AL42" s="806"/>
      <c r="AM42" s="806"/>
      <c r="AN42" s="806"/>
      <c r="AO42" s="806"/>
      <c r="AP42" s="806"/>
      <c r="AQ42" s="806"/>
      <c r="AR42" s="806"/>
      <c r="AS42" s="806"/>
      <c r="AT42" s="806"/>
      <c r="AU42" s="805">
        <f>'SAME1 Flight Tests 8-27-09'!X61</f>
        <v>8.5399999999999991</v>
      </c>
      <c r="AV42" s="820">
        <f>'SAME1 Flight Tests 8-27-09'!Y61</f>
        <v>2.992845</v>
      </c>
      <c r="AW42" s="820">
        <f>'SAME1 Flight Tests 8-27-09'!Z61</f>
        <v>6.246277000000001</v>
      </c>
      <c r="AX42" s="820">
        <f>'SAME1 Flight Tests 8-27-09'!AA61</f>
        <v>-6.4086900000000018E-4</v>
      </c>
      <c r="AY42" s="822"/>
      <c r="AZ42" s="822"/>
      <c r="BA42" s="820">
        <f>'SAME1 Flight Tests 8-27-09'!AC61</f>
        <v>4.8697975000000016</v>
      </c>
      <c r="BB42" s="822"/>
      <c r="BC42" s="822"/>
      <c r="BD42" s="820">
        <f>'SAME1 Flight Tests 8-27-09'!AB61</f>
        <v>5.4054559999999992</v>
      </c>
      <c r="BE42" s="820">
        <f>'SAME1 Flight Tests 8-27-09'!AD61</f>
        <v>4.7024245000000002</v>
      </c>
      <c r="BF42" s="826">
        <f>'SAME1 Flight Tests 8-27-09'!AE61</f>
        <v>6791</v>
      </c>
      <c r="BG42" s="806"/>
      <c r="BH42" s="806"/>
      <c r="BI42" s="805">
        <f>'SAME1 Flight Tests 8-27-09'!AF61</f>
        <v>1.2176000000000002</v>
      </c>
      <c r="BJ42" s="805">
        <f>'SAME1 Flight Tests 8-27-09'!AG61</f>
        <v>77.623499999999979</v>
      </c>
      <c r="BK42" s="805">
        <f>'SAME1 Flight Tests 8-27-09'!AH61</f>
        <v>0.70303149999999892</v>
      </c>
      <c r="BL42" s="805">
        <f>'SAME1 Flight Tests 8-27-09'!AK61</f>
        <v>0</v>
      </c>
      <c r="BM42" s="805">
        <f>'SAME1 Flight Tests 8-27-09'!AL61</f>
        <v>0</v>
      </c>
      <c r="BN42" s="806"/>
      <c r="BO42" s="805"/>
      <c r="BP42" s="806"/>
      <c r="BQ42" s="805">
        <f>'SAME1 Flight Tests 8-27-09'!AM61</f>
        <v>0</v>
      </c>
      <c r="BR42" s="816">
        <f>'SAME1 Flight Tests 8-27-09'!AP61</f>
        <v>0</v>
      </c>
      <c r="BS42" s="816">
        <f>'SAME1 Flight Tests 8-27-09'!AQ61</f>
        <v>0</v>
      </c>
      <c r="BT42" s="816"/>
      <c r="BU42" s="816">
        <f>'SAME1 Flight Tests 8-27-09'!AS61</f>
        <v>0</v>
      </c>
      <c r="BV42" s="816">
        <f>'SAME1 Flight Tests 8-27-09'!AT61</f>
        <v>0</v>
      </c>
      <c r="BW42" s="807">
        <f>'SAME1 Flight Tests 8-27-09'!BB61</f>
        <v>71488.325706827716</v>
      </c>
      <c r="BX42" s="807">
        <f>'SAME1 Flight Tests 8-27-09'!BC61</f>
        <v>70309.818894628988</v>
      </c>
      <c r="BY42" s="807">
        <f>'SAME1 Flight Tests 8-27-09'!BD61</f>
        <v>66902.858179415722</v>
      </c>
      <c r="BZ42" s="806"/>
      <c r="CA42" s="805">
        <f>'SAME1 Flight Tests 8-27-09'!BG61</f>
        <v>0</v>
      </c>
      <c r="CB42" s="805">
        <f>'SAME1 Flight Tests 8-27-09'!BF61</f>
        <v>0</v>
      </c>
      <c r="CC42" s="783"/>
      <c r="CD42" s="805"/>
      <c r="CE42" s="805">
        <f>'SAME1 Flight Tests 8-27-09'!BH61</f>
        <v>203.61293584296271</v>
      </c>
      <c r="CF42" s="818" t="str">
        <f>'SAME1 Flight Tests 8-27-09'!BI61</f>
        <v>NA</v>
      </c>
      <c r="CG42" s="818">
        <f>'SAME1 Flight Tests 8-27-09'!BJ61</f>
        <v>0</v>
      </c>
      <c r="CH42" s="818">
        <f>'SAME1 Flight Tests 8-27-09'!BK61</f>
        <v>0</v>
      </c>
      <c r="CI42" s="818">
        <f>'SAME1 Flight Tests 8-27-09'!BL61</f>
        <v>0</v>
      </c>
      <c r="CJ42" s="818">
        <f>'SAME1 Flight Tests 8-27-09'!BM61</f>
        <v>0</v>
      </c>
      <c r="CK42" s="818">
        <f>'SAME1 Flight Tests 8-27-09'!BN61</f>
        <v>0</v>
      </c>
      <c r="CL42" s="2014"/>
      <c r="CQ42" s="2018"/>
    </row>
    <row r="43" spans="1:95" s="2" customFormat="1" ht="16.5" customHeight="1" x14ac:dyDescent="0.25">
      <c r="A43" s="778">
        <v>1</v>
      </c>
      <c r="B43" s="779">
        <f>'SAME1 Flight Tests 8-27-09'!A62</f>
        <v>5</v>
      </c>
      <c r="C43" s="779" t="str">
        <f>'SAME1 Flight Tests 8-27-09'!B62</f>
        <v>DBP</v>
      </c>
      <c r="D43" s="782"/>
      <c r="E43" s="779" t="str">
        <f>'SAME1 Flight Tests 8-27-09'!C62</f>
        <v xml:space="preserve">45 D a </v>
      </c>
      <c r="F43" s="779">
        <f>'SAME1 Flight Tests 8-27-09'!D62</f>
        <v>5</v>
      </c>
      <c r="G43" s="779" t="str">
        <f>'SAME1 Flight Tests 8-27-09'!E62</f>
        <v>45a</v>
      </c>
      <c r="H43" s="779" t="str">
        <f>'SAME1 Flight Tests 8-27-09'!F62</f>
        <v xml:space="preserve">     Aging</v>
      </c>
      <c r="I43" s="779">
        <f>'SAME1 Flight Tests 8-27-09'!G62</f>
        <v>278</v>
      </c>
      <c r="J43" s="791">
        <f>'SAME1 Flight Tests 8-27-09'!H62</f>
        <v>39360</v>
      </c>
      <c r="K43" s="779">
        <f>'SAME1 Flight Tests 8-27-09'!I62</f>
        <v>0</v>
      </c>
      <c r="L43" s="779" t="str">
        <f>'SAME1 Flight Tests 8-27-09'!J62</f>
        <v>n</v>
      </c>
      <c r="M43" s="779" t="str">
        <f>'SAME1 Flight Tests 8-27-09'!K62</f>
        <v>n</v>
      </c>
      <c r="N43" s="779">
        <f>'SAME1 Flight Tests 8-27-09'!L62</f>
        <v>8</v>
      </c>
      <c r="O43" s="804">
        <f>'SAME1 Flight Tests 8-27-09'!M62</f>
        <v>1.19</v>
      </c>
      <c r="P43" s="805">
        <f>'SAME1 Flight Tests 8-27-09'!N62</f>
        <v>45</v>
      </c>
      <c r="Q43" s="805">
        <f>'SAME1 Flight Tests 8-27-09'!O62</f>
        <v>360</v>
      </c>
      <c r="R43" s="805">
        <f>'SAME1 Flight Tests 8-27-09'!P62</f>
        <v>8</v>
      </c>
      <c r="S43" s="806"/>
      <c r="T43" s="806"/>
      <c r="U43" s="805">
        <f>'SAME1 Flight Tests 8-27-09'!Q62</f>
        <v>554.16666666666663</v>
      </c>
      <c r="V43" s="806"/>
      <c r="W43" s="806"/>
      <c r="X43" s="806"/>
      <c r="Y43" s="806"/>
      <c r="Z43" s="806"/>
      <c r="AA43" s="805" t="str">
        <f>'SAME1 Flight Tests 8-27-09'!R62</f>
        <v>y</v>
      </c>
      <c r="AB43" s="805" t="str">
        <f>'SAME1 Flight Tests 8-27-09'!S62</f>
        <v>y</v>
      </c>
      <c r="AC43" s="805">
        <f>'SAME1 Flight Tests 8-27-09'!T62</f>
        <v>1</v>
      </c>
      <c r="AD43" s="806"/>
      <c r="AE43" s="805">
        <f>'SAME1 Flight Tests 8-27-09'!U62</f>
        <v>10</v>
      </c>
      <c r="AF43" s="806"/>
      <c r="AG43" s="816">
        <f>'SAME1 Flight Tests 8-27-09'!V62</f>
        <v>0.13253466028642899</v>
      </c>
      <c r="AH43" s="818">
        <f>'SAME1 Flight Tests 8-27-09'!W62</f>
        <v>0.37661071405561064</v>
      </c>
      <c r="AI43" s="806"/>
      <c r="AJ43" s="806"/>
      <c r="AK43" s="806"/>
      <c r="AL43" s="806"/>
      <c r="AM43" s="806"/>
      <c r="AN43" s="806"/>
      <c r="AO43" s="806"/>
      <c r="AP43" s="806"/>
      <c r="AQ43" s="806"/>
      <c r="AR43" s="806"/>
      <c r="AS43" s="806"/>
      <c r="AT43" s="806"/>
      <c r="AU43" s="805">
        <f>'SAME1 Flight Tests 8-27-09'!X62</f>
        <v>8.5399999999999991</v>
      </c>
      <c r="AV43" s="820">
        <f>'SAME1 Flight Tests 8-27-09'!Y62</f>
        <v>3.2190433333333335</v>
      </c>
      <c r="AW43" s="820">
        <f>'SAME1 Flight Tests 8-27-09'!Z62</f>
        <v>4.8937483333333329</v>
      </c>
      <c r="AX43" s="820">
        <f>'SAME1 Flight Tests 8-27-09'!AA62</f>
        <v>-7.629393333333334E-4</v>
      </c>
      <c r="AY43" s="822"/>
      <c r="AZ43" s="822"/>
      <c r="BA43" s="820">
        <f>'SAME1 Flight Tests 8-27-09'!AC62</f>
        <v>4.90158</v>
      </c>
      <c r="BB43" s="822"/>
      <c r="BC43" s="822"/>
      <c r="BD43" s="820">
        <f>'SAME1 Flight Tests 8-27-09'!AB62</f>
        <v>5.0084433333333331</v>
      </c>
      <c r="BE43" s="820">
        <f>'SAME1 Flight Tests 8-27-09'!AD62</f>
        <v>4.7215783333333334</v>
      </c>
      <c r="BF43" s="826">
        <f>'SAME1 Flight Tests 8-27-09'!AE62</f>
        <v>3538</v>
      </c>
      <c r="BG43" s="806"/>
      <c r="BH43" s="806"/>
      <c r="BI43" s="805">
        <f>'SAME1 Flight Tests 8-27-09'!AF62</f>
        <v>0.73383333333333323</v>
      </c>
      <c r="BJ43" s="805">
        <f>'SAME1 Flight Tests 8-27-09'!AG62</f>
        <v>44.691000000000003</v>
      </c>
      <c r="BK43" s="805">
        <f>'SAME1 Flight Tests 8-27-09'!AH62</f>
        <v>0.2868649999999997</v>
      </c>
      <c r="BL43" s="805">
        <f>'SAME1 Flight Tests 8-27-09'!AK62</f>
        <v>0</v>
      </c>
      <c r="BM43" s="805">
        <f>'SAME1 Flight Tests 8-27-09'!AL62</f>
        <v>0</v>
      </c>
      <c r="BN43" s="806"/>
      <c r="BO43" s="805"/>
      <c r="BP43" s="806"/>
      <c r="BQ43" s="805">
        <f>'SAME1 Flight Tests 8-27-09'!AM62</f>
        <v>0</v>
      </c>
      <c r="BR43" s="816">
        <f>'SAME1 Flight Tests 8-27-09'!AP62</f>
        <v>0</v>
      </c>
      <c r="BS43" s="816">
        <f>'SAME1 Flight Tests 8-27-09'!AQ62</f>
        <v>0</v>
      </c>
      <c r="BT43" s="816"/>
      <c r="BU43" s="816">
        <f>'SAME1 Flight Tests 8-27-09'!AS62</f>
        <v>0</v>
      </c>
      <c r="BV43" s="816">
        <f>'SAME1 Flight Tests 8-27-09'!AT62</f>
        <v>0</v>
      </c>
      <c r="BW43" s="807">
        <f>'SAME1 Flight Tests 8-27-09'!BB62</f>
        <v>37070.572161138181</v>
      </c>
      <c r="BX43" s="807">
        <f>'SAME1 Flight Tests 8-27-09'!BC62</f>
        <v>36456.58937486825</v>
      </c>
      <c r="BY43" s="807">
        <f>'SAME1 Flight Tests 8-27-09'!BD62</f>
        <v>34768.457051470963</v>
      </c>
      <c r="BZ43" s="806"/>
      <c r="CA43" s="805">
        <f>'SAME1 Flight Tests 8-27-09'!BG62</f>
        <v>0</v>
      </c>
      <c r="CB43" s="805">
        <f>'SAME1 Flight Tests 8-27-09'!BF62</f>
        <v>0</v>
      </c>
      <c r="CC43" s="783"/>
      <c r="CD43" s="805"/>
      <c r="CE43" s="805">
        <f>'SAME1 Flight Tests 8-27-09'!BH62</f>
        <v>203.61293584296271</v>
      </c>
      <c r="CF43" s="818" t="str">
        <f>'SAME1 Flight Tests 8-27-09'!BI62</f>
        <v>NA</v>
      </c>
      <c r="CG43" s="818">
        <f>'SAME1 Flight Tests 8-27-09'!BJ62</f>
        <v>0</v>
      </c>
      <c r="CH43" s="818">
        <f>'SAME1 Flight Tests 8-27-09'!BK62</f>
        <v>0</v>
      </c>
      <c r="CI43" s="818">
        <f>'SAME1 Flight Tests 8-27-09'!BL62</f>
        <v>0</v>
      </c>
      <c r="CJ43" s="818">
        <f>'SAME1 Flight Tests 8-27-09'!BM62</f>
        <v>0</v>
      </c>
      <c r="CK43" s="818">
        <f>'SAME1 Flight Tests 8-27-09'!BN62</f>
        <v>0</v>
      </c>
      <c r="CL43" s="2014"/>
      <c r="CQ43" s="2018"/>
    </row>
    <row r="44" spans="1:95" s="2" customFormat="1" ht="16.5" customHeight="1" x14ac:dyDescent="0.25">
      <c r="A44" s="778">
        <v>1</v>
      </c>
      <c r="B44" s="779">
        <f>'SAME1 Flight Tests 8-27-09'!A63</f>
        <v>5</v>
      </c>
      <c r="C44" s="779" t="str">
        <f>'SAME1 Flight Tests 8-27-09'!B63</f>
        <v>Lampwick</v>
      </c>
      <c r="D44" s="782"/>
      <c r="E44" s="779" t="str">
        <f>'SAME1 Flight Tests 8-27-09'!C63</f>
        <v>46 L</v>
      </c>
      <c r="F44" s="779">
        <f>'SAME1 Flight Tests 8-27-09'!D63</f>
        <v>3</v>
      </c>
      <c r="G44" s="779">
        <f>'SAME1 Flight Tests 8-27-09'!E63</f>
        <v>46</v>
      </c>
      <c r="H44" s="779" t="str">
        <f>'SAME1 Flight Tests 8-27-09'!F63</f>
        <v>high temp aging</v>
      </c>
      <c r="I44" s="779">
        <f>'SAME1 Flight Tests 8-27-09'!G63</f>
        <v>278</v>
      </c>
      <c r="J44" s="791">
        <f>'SAME1 Flight Tests 8-27-09'!H63</f>
        <v>39360</v>
      </c>
      <c r="K44" s="779">
        <f>'SAME1 Flight Tests 8-27-09'!I63</f>
        <v>0</v>
      </c>
      <c r="L44" s="779" t="str">
        <f>'SAME1 Flight Tests 8-27-09'!J63</f>
        <v>n</v>
      </c>
      <c r="M44" s="779" t="str">
        <f>'SAME1 Flight Tests 8-27-09'!K63</f>
        <v>n</v>
      </c>
      <c r="N44" s="779">
        <f>'SAME1 Flight Tests 8-27-09'!L63</f>
        <v>8</v>
      </c>
      <c r="O44" s="804">
        <f>'SAME1 Flight Tests 8-27-09'!M63</f>
        <v>1.32</v>
      </c>
      <c r="P44" s="805">
        <f>'SAME1 Flight Tests 8-27-09'!N63</f>
        <v>20</v>
      </c>
      <c r="Q44" s="805">
        <f>'SAME1 Flight Tests 8-27-09'!O63</f>
        <v>11</v>
      </c>
      <c r="R44" s="805">
        <f>'SAME1 Flight Tests 8-27-09'!P63</f>
        <v>8</v>
      </c>
      <c r="S44" s="806"/>
      <c r="T44" s="806"/>
      <c r="U44" s="805">
        <f>'SAME1 Flight Tests 8-27-09'!Q63</f>
        <v>82</v>
      </c>
      <c r="V44" s="806"/>
      <c r="W44" s="806"/>
      <c r="X44" s="806"/>
      <c r="Y44" s="806"/>
      <c r="Z44" s="806"/>
      <c r="AA44" s="805" t="str">
        <f>'SAME1 Flight Tests 8-27-09'!R63</f>
        <v>y</v>
      </c>
      <c r="AB44" s="805" t="str">
        <f>'SAME1 Flight Tests 8-27-09'!S63</f>
        <v>y</v>
      </c>
      <c r="AC44" s="805">
        <f>'SAME1 Flight Tests 8-27-09'!T63</f>
        <v>1</v>
      </c>
      <c r="AD44" s="806"/>
      <c r="AE44" s="805">
        <f>'SAME1 Flight Tests 8-27-09'!U63</f>
        <v>10</v>
      </c>
      <c r="AF44" s="806"/>
      <c r="AG44" s="816">
        <f>'SAME1 Flight Tests 8-27-09'!V63</f>
        <v>3.852706928546E-2</v>
      </c>
      <c r="AH44" s="818">
        <f>'SAME1 Flight Tests 8-27-09'!W63</f>
        <v>0.37362618264053032</v>
      </c>
      <c r="AI44" s="806"/>
      <c r="AJ44" s="806"/>
      <c r="AK44" s="806"/>
      <c r="AL44" s="806"/>
      <c r="AM44" s="806"/>
      <c r="AN44" s="806"/>
      <c r="AO44" s="806"/>
      <c r="AP44" s="806"/>
      <c r="AQ44" s="806"/>
      <c r="AR44" s="806"/>
      <c r="AS44" s="806"/>
      <c r="AT44" s="806"/>
      <c r="AU44" s="805">
        <f>'SAME1 Flight Tests 8-27-09'!X63</f>
        <v>1.42</v>
      </c>
      <c r="AV44" s="820">
        <f>'SAME1 Flight Tests 8-27-09'!Y63</f>
        <v>3.3276659999999998</v>
      </c>
      <c r="AW44" s="820">
        <f>'SAME1 Flight Tests 8-27-09'!Z63</f>
        <v>6.2510685000000006</v>
      </c>
      <c r="AX44" s="820">
        <f>'SAME1 Flight Tests 8-27-09'!AA63</f>
        <v>-7.6293924999999989E-4</v>
      </c>
      <c r="AY44" s="822"/>
      <c r="AZ44" s="822"/>
      <c r="BA44" s="820">
        <f>'SAME1 Flight Tests 8-27-09'!AC63</f>
        <v>4.8711089999999997</v>
      </c>
      <c r="BB44" s="822"/>
      <c r="BC44" s="822"/>
      <c r="BD44" s="820">
        <f>'SAME1 Flight Tests 8-27-09'!AB63</f>
        <v>6.5386664999999997</v>
      </c>
      <c r="BE44" s="820">
        <f>'SAME1 Flight Tests 8-27-09'!AD63</f>
        <v>4.6788790000000002</v>
      </c>
      <c r="BF44" s="826">
        <f>'SAME1 Flight Tests 8-27-09'!AE63</f>
        <v>39755</v>
      </c>
      <c r="BG44" s="806"/>
      <c r="BH44" s="806"/>
      <c r="BI44" s="805">
        <f>'SAME1 Flight Tests 8-27-09'!AF63</f>
        <v>27.512100000000004</v>
      </c>
      <c r="BJ44" s="805">
        <f>'SAME1 Flight Tests 8-27-09'!AG63</f>
        <v>46.162449999999993</v>
      </c>
      <c r="BK44" s="805">
        <f>'SAME1 Flight Tests 8-27-09'!AH63</f>
        <v>1.8597874999999995</v>
      </c>
      <c r="BL44" s="805">
        <f>'SAME1 Flight Tests 8-27-09'!AK63</f>
        <v>1507678.3447922845</v>
      </c>
      <c r="BM44" s="805">
        <f>'SAME1 Flight Tests 8-27-09'!AL63</f>
        <v>404.03706967599447</v>
      </c>
      <c r="BN44" s="806"/>
      <c r="BO44" s="805"/>
      <c r="BP44" s="806"/>
      <c r="BQ44" s="805">
        <f>'SAME1 Flight Tests 8-27-09'!AM63</f>
        <v>34.594700801350811</v>
      </c>
      <c r="BR44" s="816">
        <f>'SAME1 Flight Tests 8-27-09'!AP63</f>
        <v>0.26798625255286757</v>
      </c>
      <c r="BS44" s="816">
        <f>'SAME1 Flight Tests 8-27-09'!AQ63</f>
        <v>0.35374218369207788</v>
      </c>
      <c r="BT44" s="816"/>
      <c r="BU44" s="816">
        <f>'SAME1 Flight Tests 8-27-09'!AS63</f>
        <v>1.69368833526457</v>
      </c>
      <c r="BV44" s="816">
        <f>'SAME1 Flight Tests 8-27-09'!AT63</f>
        <v>0.23325198445905801</v>
      </c>
      <c r="BW44" s="807">
        <f>'SAME1 Flight Tests 8-27-09'!BB63</f>
        <v>1507678.3447922845</v>
      </c>
      <c r="BX44" s="807">
        <f>'SAME1 Flight Tests 8-27-09'!BC63</f>
        <v>1483945.2912027379</v>
      </c>
      <c r="BY44" s="807">
        <f>'SAME1 Flight Tests 8-27-09'!BD63</f>
        <v>1381320.4718658524</v>
      </c>
      <c r="BZ44" s="806"/>
      <c r="CA44" s="805">
        <f>'SAME1 Flight Tests 8-27-09'!BG63</f>
        <v>0.39909603004291833</v>
      </c>
      <c r="CB44" s="805">
        <f>'SAME1 Flight Tests 8-27-09'!BF63</f>
        <v>0.28000000000000003</v>
      </c>
      <c r="CC44" s="783"/>
      <c r="CD44" s="805"/>
      <c r="CE44" s="805">
        <f>'SAME1 Flight Tests 8-27-09'!BH63</f>
        <v>343.55957860374446</v>
      </c>
      <c r="CF44" s="818">
        <f>'SAME1 Flight Tests 8-27-09'!BI63</f>
        <v>1.4199999999999768</v>
      </c>
      <c r="CG44" s="818">
        <f>'SAME1 Flight Tests 8-27-09'!BJ63</f>
        <v>46</v>
      </c>
      <c r="CH44" s="818">
        <f>'SAME1 Flight Tests 8-27-09'!BK63</f>
        <v>0</v>
      </c>
      <c r="CI44" s="818">
        <f>'SAME1 Flight Tests 8-27-09'!BL63</f>
        <v>0.1461747921183861</v>
      </c>
      <c r="CJ44" s="818">
        <f>'SAME1 Flight Tests 8-27-09'!BM63</f>
        <v>0.88137152802691288</v>
      </c>
      <c r="CK44" s="818">
        <f>'SAME1 Flight Tests 8-27-09'!BN63</f>
        <v>0.99999998586774153</v>
      </c>
      <c r="CL44" s="2014"/>
      <c r="CQ44" s="2018"/>
    </row>
    <row r="45" spans="1:95" s="2" customFormat="1" ht="16.5" customHeight="1" x14ac:dyDescent="0.25">
      <c r="A45" s="778">
        <v>1</v>
      </c>
      <c r="B45" s="779">
        <f>'SAME1 Flight Tests 8-27-09'!A64</f>
        <v>5</v>
      </c>
      <c r="C45" s="779" t="str">
        <f>'SAME1 Flight Tests 8-27-09'!B64</f>
        <v>Lampwick</v>
      </c>
      <c r="D45" s="782"/>
      <c r="E45" s="779" t="str">
        <f>'SAME1 Flight Tests 8-27-09'!C64</f>
        <v>46 La</v>
      </c>
      <c r="F45" s="779">
        <f>'SAME1 Flight Tests 8-27-09'!D64</f>
        <v>3</v>
      </c>
      <c r="G45" s="779" t="str">
        <f>'SAME1 Flight Tests 8-27-09'!E64</f>
        <v>46a</v>
      </c>
      <c r="H45" s="779" t="str">
        <f>'SAME1 Flight Tests 8-27-09'!F64</f>
        <v>aging</v>
      </c>
      <c r="I45" s="779">
        <f>'SAME1 Flight Tests 8-27-09'!G64</f>
        <v>278</v>
      </c>
      <c r="J45" s="791">
        <f>'SAME1 Flight Tests 8-27-09'!H64</f>
        <v>39360</v>
      </c>
      <c r="K45" s="779">
        <f>'SAME1 Flight Tests 8-27-09'!I64</f>
        <v>0</v>
      </c>
      <c r="L45" s="779" t="str">
        <f>'SAME1 Flight Tests 8-27-09'!J64</f>
        <v>n</v>
      </c>
      <c r="M45" s="779" t="str">
        <f>'SAME1 Flight Tests 8-27-09'!K64</f>
        <v>n</v>
      </c>
      <c r="N45" s="779">
        <f>'SAME1 Flight Tests 8-27-09'!L64</f>
        <v>8</v>
      </c>
      <c r="O45" s="804">
        <f>'SAME1 Flight Tests 8-27-09'!M64</f>
        <v>1.32</v>
      </c>
      <c r="P45" s="805">
        <f>'SAME1 Flight Tests 8-27-09'!N64</f>
        <v>20</v>
      </c>
      <c r="Q45" s="805">
        <f>'SAME1 Flight Tests 8-27-09'!O64</f>
        <v>1800</v>
      </c>
      <c r="R45" s="805">
        <f>'SAME1 Flight Tests 8-27-09'!P64</f>
        <v>8</v>
      </c>
      <c r="S45" s="806"/>
      <c r="T45" s="806"/>
      <c r="U45" s="805">
        <f>'SAME1 Flight Tests 8-27-09'!Q64</f>
        <v>1963.6666666666667</v>
      </c>
      <c r="V45" s="806"/>
      <c r="W45" s="806"/>
      <c r="X45" s="806"/>
      <c r="Y45" s="806"/>
      <c r="Z45" s="806"/>
      <c r="AA45" s="805" t="str">
        <f>'SAME1 Flight Tests 8-27-09'!R64</f>
        <v>y</v>
      </c>
      <c r="AB45" s="805" t="str">
        <f>'SAME1 Flight Tests 8-27-09'!S64</f>
        <v>y</v>
      </c>
      <c r="AC45" s="805">
        <f>'SAME1 Flight Tests 8-27-09'!T64</f>
        <v>1</v>
      </c>
      <c r="AD45" s="806"/>
      <c r="AE45" s="805">
        <f>'SAME1 Flight Tests 8-27-09'!U64</f>
        <v>10</v>
      </c>
      <c r="AF45" s="806"/>
      <c r="AG45" s="816">
        <f>'SAME1 Flight Tests 8-27-09'!V64</f>
        <v>3.852706928546E-2</v>
      </c>
      <c r="AH45" s="818">
        <f>'SAME1 Flight Tests 8-27-09'!W64</f>
        <v>0.37858220684754784</v>
      </c>
      <c r="AI45" s="806"/>
      <c r="AJ45" s="806"/>
      <c r="AK45" s="806"/>
      <c r="AL45" s="806"/>
      <c r="AM45" s="806"/>
      <c r="AN45" s="806"/>
      <c r="AO45" s="806"/>
      <c r="AP45" s="806"/>
      <c r="AQ45" s="806"/>
      <c r="AR45" s="806"/>
      <c r="AS45" s="806"/>
      <c r="AT45" s="806"/>
      <c r="AU45" s="805">
        <f>'SAME1 Flight Tests 8-27-09'!X64</f>
        <v>1.42</v>
      </c>
      <c r="AV45" s="820">
        <f>'SAME1 Flight Tests 8-27-09'!Y64</f>
        <v>3.3119959999999997</v>
      </c>
      <c r="AW45" s="820">
        <f>'SAME1 Flight Tests 8-27-09'!Z64</f>
        <v>6.2547760000000006</v>
      </c>
      <c r="AX45" s="820">
        <f>'SAME1 Flight Tests 8-27-09'!AA64</f>
        <v>-4.5776364999999992E-4</v>
      </c>
      <c r="AY45" s="822"/>
      <c r="AZ45" s="822"/>
      <c r="BA45" s="820">
        <f>'SAME1 Flight Tests 8-27-09'!AC64</f>
        <v>4.8867345000000011</v>
      </c>
      <c r="BB45" s="822"/>
      <c r="BC45" s="822"/>
      <c r="BD45" s="820">
        <f>'SAME1 Flight Tests 8-27-09'!AB64</f>
        <v>5.7651214999999985</v>
      </c>
      <c r="BE45" s="820">
        <f>'SAME1 Flight Tests 8-27-09'!AD64</f>
        <v>4.7017509999999989</v>
      </c>
      <c r="BF45" s="826">
        <f>'SAME1 Flight Tests 8-27-09'!AE64</f>
        <v>15745</v>
      </c>
      <c r="BG45" s="806"/>
      <c r="BH45" s="806"/>
      <c r="BI45" s="805">
        <f>'SAME1 Flight Tests 8-27-09'!AF64</f>
        <v>27.556799999999999</v>
      </c>
      <c r="BJ45" s="805">
        <f>'SAME1 Flight Tests 8-27-09'!AG64</f>
        <v>46.382450000000006</v>
      </c>
      <c r="BK45" s="805">
        <f>'SAME1 Flight Tests 8-27-09'!AH64</f>
        <v>1.0633704999999996</v>
      </c>
      <c r="BL45" s="805">
        <f>'SAME1 Flight Tests 8-27-09'!AK64</f>
        <v>577492.72038184176</v>
      </c>
      <c r="BM45" s="805">
        <f>'SAME1 Flight Tests 8-27-09'!AL64</f>
        <v>199.06246731712528</v>
      </c>
      <c r="BN45" s="806"/>
      <c r="BO45" s="805"/>
      <c r="BP45" s="806"/>
      <c r="BQ45" s="805">
        <f>'SAME1 Flight Tests 8-27-09'!AM64</f>
        <v>34.304533507117</v>
      </c>
      <c r="BR45" s="816">
        <f>'SAME1 Flight Tests 8-27-09'!AP64</f>
        <v>0.34470125820028336</v>
      </c>
      <c r="BS45" s="816">
        <f>'SAME1 Flight Tests 8-27-09'!AQ64</f>
        <v>0.48556852213690521</v>
      </c>
      <c r="BT45" s="816"/>
      <c r="BU45" s="816">
        <f>'SAME1 Flight Tests 8-27-09'!AS64</f>
        <v>1.7956311049383042</v>
      </c>
      <c r="BV45" s="816">
        <f>'SAME1 Flight Tests 8-27-09'!AT64</f>
        <v>0.29042837201600924</v>
      </c>
      <c r="BW45" s="807">
        <f>'SAME1 Flight Tests 8-27-09'!BB64</f>
        <v>577492.72038184176</v>
      </c>
      <c r="BX45" s="807">
        <f>'SAME1 Flight Tests 8-27-09'!BC64</f>
        <v>568093.22525500471</v>
      </c>
      <c r="BY45" s="807">
        <f>'SAME1 Flight Tests 8-27-09'!BD64</f>
        <v>537260.83787047281</v>
      </c>
      <c r="BZ45" s="806"/>
      <c r="CA45" s="805">
        <f>'SAME1 Flight Tests 8-27-09'!BG64</f>
        <v>0.22819109442060076</v>
      </c>
      <c r="CB45" s="805">
        <f>'SAME1 Flight Tests 8-27-09'!BF64</f>
        <v>0.28000000000000003</v>
      </c>
      <c r="CC45" s="783"/>
      <c r="CD45" s="805"/>
      <c r="CE45" s="805">
        <f>'SAME1 Flight Tests 8-27-09'!BH64</f>
        <v>343.55957860374446</v>
      </c>
      <c r="CF45" s="818">
        <f>'SAME1 Flight Tests 8-27-09'!BI64</f>
        <v>1.4199999999999768</v>
      </c>
      <c r="CG45" s="818">
        <f>'SAME1 Flight Tests 8-27-09'!BJ64</f>
        <v>46</v>
      </c>
      <c r="CH45" s="818">
        <f>'SAME1 Flight Tests 8-27-09'!BK64</f>
        <v>0</v>
      </c>
      <c r="CI45" s="818">
        <f>'SAME1 Flight Tests 8-27-09'!BL64</f>
        <v>0.14494873312866574</v>
      </c>
      <c r="CJ45" s="818">
        <f>'SAME1 Flight Tests 8-27-09'!BM64</f>
        <v>0.63913376649286679</v>
      </c>
      <c r="CK45" s="818">
        <f>'SAME1 Flight Tests 8-27-09'!BN64</f>
        <v>0.99999105788191622</v>
      </c>
      <c r="CL45" s="2014"/>
      <c r="CQ45" s="2018"/>
    </row>
    <row r="46" spans="1:95" s="2" customFormat="1" ht="16.5" customHeight="1" x14ac:dyDescent="0.25">
      <c r="A46" s="778">
        <v>1</v>
      </c>
      <c r="B46" s="779">
        <f>'SAME1 Flight Tests 8-27-09'!A65</f>
        <v>5</v>
      </c>
      <c r="C46" s="779" t="str">
        <f>'SAME1 Flight Tests 8-27-09'!B65</f>
        <v>Kapton</v>
      </c>
      <c r="D46" s="782"/>
      <c r="E46" s="779" t="str">
        <f>'SAME1 Flight Tests 8-27-09'!C65</f>
        <v>47 K</v>
      </c>
      <c r="F46" s="779">
        <f>'SAME1 Flight Tests 8-27-09'!D65</f>
        <v>4</v>
      </c>
      <c r="G46" s="779">
        <f>'SAME1 Flight Tests 8-27-09'!E65</f>
        <v>47</v>
      </c>
      <c r="H46" s="779" t="str">
        <f>'SAME1 Flight Tests 8-27-09'!F65</f>
        <v>High Temp Aging</v>
      </c>
      <c r="I46" s="779">
        <f>'SAME1 Flight Tests 8-27-09'!G65</f>
        <v>278</v>
      </c>
      <c r="J46" s="791">
        <f>'SAME1 Flight Tests 8-27-09'!H65</f>
        <v>39360</v>
      </c>
      <c r="K46" s="779">
        <f>'SAME1 Flight Tests 8-27-09'!I65</f>
        <v>0</v>
      </c>
      <c r="L46" s="779" t="str">
        <f>'SAME1 Flight Tests 8-27-09'!J65</f>
        <v>n</v>
      </c>
      <c r="M46" s="779" t="str">
        <f>'SAME1 Flight Tests 8-27-09'!K65</f>
        <v>n</v>
      </c>
      <c r="N46" s="779">
        <f>'SAME1 Flight Tests 8-27-09'!L65</f>
        <v>8</v>
      </c>
      <c r="O46" s="804">
        <f>'SAME1 Flight Tests 8-27-09'!M65</f>
        <v>1.48</v>
      </c>
      <c r="P46" s="805">
        <f>'SAME1 Flight Tests 8-27-09'!N65</f>
        <v>20</v>
      </c>
      <c r="Q46" s="805">
        <f>'SAME1 Flight Tests 8-27-09'!O65</f>
        <v>11</v>
      </c>
      <c r="R46" s="805">
        <f>'SAME1 Flight Tests 8-27-09'!P65</f>
        <v>8</v>
      </c>
      <c r="S46" s="806"/>
      <c r="T46" s="806"/>
      <c r="U46" s="805">
        <f>'SAME1 Flight Tests 8-27-09'!Q65</f>
        <v>11</v>
      </c>
      <c r="V46" s="806"/>
      <c r="W46" s="806"/>
      <c r="X46" s="806"/>
      <c r="Y46" s="806"/>
      <c r="Z46" s="806"/>
      <c r="AA46" s="805" t="str">
        <f>'SAME1 Flight Tests 8-27-09'!R65</f>
        <v>n</v>
      </c>
      <c r="AB46" s="805" t="str">
        <f>'SAME1 Flight Tests 8-27-09'!S65</f>
        <v>n</v>
      </c>
      <c r="AC46" s="805">
        <f>'SAME1 Flight Tests 8-27-09'!T65</f>
        <v>1</v>
      </c>
      <c r="AD46" s="806"/>
      <c r="AE46" s="805">
        <f>'SAME1 Flight Tests 8-27-09'!U65</f>
        <v>10</v>
      </c>
      <c r="AF46" s="806"/>
      <c r="AG46" s="816">
        <f>'SAME1 Flight Tests 8-27-09'!V65</f>
        <v>3.852706928546E-2</v>
      </c>
      <c r="AH46" s="818">
        <f>'SAME1 Flight Tests 8-27-09'!W65</f>
        <v>0</v>
      </c>
      <c r="AI46" s="806"/>
      <c r="AJ46" s="806"/>
      <c r="AK46" s="806"/>
      <c r="AL46" s="806"/>
      <c r="AM46" s="806"/>
      <c r="AN46" s="806"/>
      <c r="AO46" s="806"/>
      <c r="AP46" s="806"/>
      <c r="AQ46" s="806"/>
      <c r="AR46" s="806"/>
      <c r="AS46" s="806"/>
      <c r="AT46" s="806"/>
      <c r="AU46" s="805">
        <f>'SAME1 Flight Tests 8-27-09'!X65</f>
        <v>1.99</v>
      </c>
      <c r="AV46" s="820">
        <f>'SAME1 Flight Tests 8-27-09'!Y65</f>
        <v>3.3899690000000007</v>
      </c>
      <c r="AW46" s="820">
        <f>'SAME1 Flight Tests 8-27-09'!Z65</f>
        <v>5.6411435000000001</v>
      </c>
      <c r="AX46" s="820">
        <f>'SAME1 Flight Tests 8-27-09'!AA65</f>
        <v>-6.5612754999999981E-4</v>
      </c>
      <c r="AY46" s="822"/>
      <c r="AZ46" s="822"/>
      <c r="BA46" s="820">
        <f>'SAME1 Flight Tests 8-27-09'!AC65</f>
        <v>4.898957499999999</v>
      </c>
      <c r="BB46" s="822"/>
      <c r="BC46" s="822"/>
      <c r="BD46" s="820">
        <f>'SAME1 Flight Tests 8-27-09'!AB65</f>
        <v>6.4548480000000001</v>
      </c>
      <c r="BE46" s="820">
        <f>'SAME1 Flight Tests 8-27-09'!AD65</f>
        <v>4.6911924999999997</v>
      </c>
      <c r="BF46" s="826">
        <f>'SAME1 Flight Tests 8-27-09'!AE65</f>
        <v>44955</v>
      </c>
      <c r="BG46" s="806"/>
      <c r="BH46" s="806"/>
      <c r="BI46" s="805">
        <f>'SAME1 Flight Tests 8-27-09'!AF65</f>
        <v>47.363099999999996</v>
      </c>
      <c r="BJ46" s="805">
        <f>'SAME1 Flight Tests 8-27-09'!AG65</f>
        <v>60.055600000000005</v>
      </c>
      <c r="BK46" s="805">
        <f>'SAME1 Flight Tests 8-27-09'!AH65</f>
        <v>1.7636555000000005</v>
      </c>
      <c r="BL46" s="805">
        <f>'SAME1 Flight Tests 8-27-09'!AK65</f>
        <v>1717019.5729101424</v>
      </c>
      <c r="BM46" s="805">
        <f>'SAME1 Flight Tests 8-27-09'!AL65</f>
        <v>375.20876029198155</v>
      </c>
      <c r="BN46" s="806"/>
      <c r="BO46" s="805"/>
      <c r="BP46" s="806"/>
      <c r="BQ46" s="805">
        <f>'SAME1 Flight Tests 8-27-09'!AM65</f>
        <v>27.025020000000001</v>
      </c>
      <c r="BR46" s="816">
        <f>'SAME1 Flight Tests 8-27-09'!AP65</f>
        <v>0.21852328663676657</v>
      </c>
      <c r="BS46" s="816">
        <f>'SAME1 Flight Tests 8-27-09'!AQ65</f>
        <v>0.2776255099104501</v>
      </c>
      <c r="BT46" s="816"/>
      <c r="BU46" s="816">
        <f>'SAME1 Flight Tests 8-27-09'!AS65</f>
        <v>1.6311173997752317</v>
      </c>
      <c r="BV46" s="816">
        <f>'SAME1 Flight Tests 8-27-09'!AT65</f>
        <v>0.19387280822319733</v>
      </c>
      <c r="BW46" s="807">
        <f>'SAME1 Flight Tests 8-27-09'!BB65</f>
        <v>1717019.5729101424</v>
      </c>
      <c r="BX46" s="807">
        <f>'SAME1 Flight Tests 8-27-09'!BC65</f>
        <v>1690182.2084498715</v>
      </c>
      <c r="BY46" s="807">
        <f>'SAME1 Flight Tests 8-27-09'!BD65</f>
        <v>1568066.3659459737</v>
      </c>
      <c r="BZ46" s="806"/>
      <c r="CA46" s="805">
        <f>'SAME1 Flight Tests 8-27-09'!BG65</f>
        <v>0.3784668454935623</v>
      </c>
      <c r="CB46" s="805">
        <f>'SAME1 Flight Tests 8-27-09'!BF65</f>
        <v>0.45</v>
      </c>
      <c r="CC46" s="783"/>
      <c r="CD46" s="805"/>
      <c r="CE46" s="805">
        <f>'SAME1 Flight Tests 8-27-09'!BH65</f>
        <v>581.04830756229353</v>
      </c>
      <c r="CF46" s="818">
        <f>'SAME1 Flight Tests 8-27-09'!BI65</f>
        <v>1.9899999999999363</v>
      </c>
      <c r="CG46" s="818">
        <f>'SAME1 Flight Tests 8-27-09'!BJ65</f>
        <v>47</v>
      </c>
      <c r="CH46" s="818">
        <f>'SAME1 Flight Tests 8-27-09'!BK65</f>
        <v>0</v>
      </c>
      <c r="CI46" s="818">
        <f>'SAME1 Flight Tests 8-27-09'!BL65</f>
        <v>8.1482472361811664E-2</v>
      </c>
      <c r="CJ46" s="818">
        <f>'SAME1 Flight Tests 8-27-09'!BM65</f>
        <v>0.97030525590101413</v>
      </c>
      <c r="CK46" s="818">
        <f>'SAME1 Flight Tests 8-27-09'!BN65</f>
        <v>0.99999999997823097</v>
      </c>
      <c r="CL46" s="2014"/>
      <c r="CQ46" s="2018"/>
    </row>
    <row r="47" spans="1:95" s="2" customFormat="1" ht="16.5" customHeight="1" x14ac:dyDescent="0.25">
      <c r="A47" s="778">
        <v>1</v>
      </c>
      <c r="B47" s="779">
        <f>'SAME1 Flight Tests 8-27-09'!A66</f>
        <v>5</v>
      </c>
      <c r="C47" s="779" t="str">
        <f>'SAME1 Flight Tests 8-27-09'!B66</f>
        <v>Kapton</v>
      </c>
      <c r="D47" s="782"/>
      <c r="E47" s="779" t="str">
        <f>'SAME1 Flight Tests 8-27-09'!C66</f>
        <v>47 Ka</v>
      </c>
      <c r="F47" s="779">
        <f>'SAME1 Flight Tests 8-27-09'!D66</f>
        <v>4</v>
      </c>
      <c r="G47" s="779" t="str">
        <f>'SAME1 Flight Tests 8-27-09'!E66</f>
        <v>47a</v>
      </c>
      <c r="H47" s="779" t="str">
        <f>'SAME1 Flight Tests 8-27-09'!F66</f>
        <v>Aging</v>
      </c>
      <c r="I47" s="779">
        <f>'SAME1 Flight Tests 8-27-09'!G66</f>
        <v>278</v>
      </c>
      <c r="J47" s="791">
        <f>'SAME1 Flight Tests 8-27-09'!H66</f>
        <v>39360</v>
      </c>
      <c r="K47" s="779">
        <f>'SAME1 Flight Tests 8-27-09'!I66</f>
        <v>0</v>
      </c>
      <c r="L47" s="779" t="str">
        <f>'SAME1 Flight Tests 8-27-09'!J66</f>
        <v>n</v>
      </c>
      <c r="M47" s="779" t="str">
        <f>'SAME1 Flight Tests 8-27-09'!K66</f>
        <v>n</v>
      </c>
      <c r="N47" s="779">
        <f>'SAME1 Flight Tests 8-27-09'!L66</f>
        <v>8</v>
      </c>
      <c r="O47" s="804">
        <f>'SAME1 Flight Tests 8-27-09'!M66</f>
        <v>1.48</v>
      </c>
      <c r="P47" s="805">
        <f>'SAME1 Flight Tests 8-27-09'!N66</f>
        <v>20</v>
      </c>
      <c r="Q47" s="805">
        <f>'SAME1 Flight Tests 8-27-09'!O66</f>
        <v>720</v>
      </c>
      <c r="R47" s="805">
        <f>'SAME1 Flight Tests 8-27-09'!P66</f>
        <v>8</v>
      </c>
      <c r="S47" s="806"/>
      <c r="T47" s="806"/>
      <c r="U47" s="805">
        <f>'SAME1 Flight Tests 8-27-09'!Q66</f>
        <v>731</v>
      </c>
      <c r="V47" s="806"/>
      <c r="W47" s="806"/>
      <c r="X47" s="806"/>
      <c r="Y47" s="806"/>
      <c r="Z47" s="806"/>
      <c r="AA47" s="805" t="str">
        <f>'SAME1 Flight Tests 8-27-09'!R66</f>
        <v>n</v>
      </c>
      <c r="AB47" s="805" t="str">
        <f>'SAME1 Flight Tests 8-27-09'!S66</f>
        <v>n</v>
      </c>
      <c r="AC47" s="805">
        <f>'SAME1 Flight Tests 8-27-09'!T66</f>
        <v>1</v>
      </c>
      <c r="AD47" s="806"/>
      <c r="AE47" s="805">
        <f>'SAME1 Flight Tests 8-27-09'!U66</f>
        <v>10</v>
      </c>
      <c r="AF47" s="806"/>
      <c r="AG47" s="816">
        <f>'SAME1 Flight Tests 8-27-09'!V66</f>
        <v>3.852706928546E-2</v>
      </c>
      <c r="AH47" s="818">
        <f>'SAME1 Flight Tests 8-27-09'!W66</f>
        <v>0</v>
      </c>
      <c r="AI47" s="806"/>
      <c r="AJ47" s="806"/>
      <c r="AK47" s="806"/>
      <c r="AL47" s="806"/>
      <c r="AM47" s="806"/>
      <c r="AN47" s="806"/>
      <c r="AO47" s="806"/>
      <c r="AP47" s="806"/>
      <c r="AQ47" s="806"/>
      <c r="AR47" s="806"/>
      <c r="AS47" s="806"/>
      <c r="AT47" s="806"/>
      <c r="AU47" s="805">
        <f>'SAME1 Flight Tests 8-27-09'!X66</f>
        <v>1.99</v>
      </c>
      <c r="AV47" s="820">
        <f>'SAME1 Flight Tests 8-27-09'!Y66</f>
        <v>3.3815460000000002</v>
      </c>
      <c r="AW47" s="820">
        <f>'SAME1 Flight Tests 8-27-09'!Z66</f>
        <v>5.8833320000000011</v>
      </c>
      <c r="AX47" s="820">
        <f>'SAME1 Flight Tests 8-27-09'!AA66</f>
        <v>-6.2561029999999985E-4</v>
      </c>
      <c r="AY47" s="822"/>
      <c r="AZ47" s="822"/>
      <c r="BA47" s="820">
        <f>'SAME1 Flight Tests 8-27-09'!AC66</f>
        <v>4.8104844999999994</v>
      </c>
      <c r="BB47" s="822"/>
      <c r="BC47" s="822"/>
      <c r="BD47" s="820">
        <f>'SAME1 Flight Tests 8-27-09'!AB66</f>
        <v>5.8091734999999991</v>
      </c>
      <c r="BE47" s="820">
        <f>'SAME1 Flight Tests 8-27-09'!AD66</f>
        <v>4.6514144999999996</v>
      </c>
      <c r="BF47" s="826">
        <f>'SAME1 Flight Tests 8-27-09'!AE66</f>
        <v>23400</v>
      </c>
      <c r="BG47" s="806"/>
      <c r="BH47" s="806"/>
      <c r="BI47" s="805">
        <f>'SAME1 Flight Tests 8-27-09'!AF66</f>
        <v>50.152600000000007</v>
      </c>
      <c r="BJ47" s="805">
        <f>'SAME1 Flight Tests 8-27-09'!AG66</f>
        <v>63.725150000000021</v>
      </c>
      <c r="BK47" s="805">
        <f>'SAME1 Flight Tests 8-27-09'!AH66</f>
        <v>1.1577589999999995</v>
      </c>
      <c r="BL47" s="805">
        <f>'SAME1 Flight Tests 8-27-09'!AK66</f>
        <v>867560.40934092866</v>
      </c>
      <c r="BM47" s="805">
        <f>'SAME1 Flight Tests 8-27-09'!AL66</f>
        <v>220.02864863456827</v>
      </c>
      <c r="BN47" s="806"/>
      <c r="BO47" s="805"/>
      <c r="BP47" s="806"/>
      <c r="BQ47" s="805">
        <f>'SAME1 Flight Tests 8-27-09'!AM66</f>
        <v>28.67631750000001</v>
      </c>
      <c r="BR47" s="816">
        <f>'SAME1 Flight Tests 8-27-09'!AP66</f>
        <v>0.25361766888569798</v>
      </c>
      <c r="BS47" s="816">
        <f>'SAME1 Flight Tests 8-27-09'!AQ66</f>
        <v>0.35543723128901628</v>
      </c>
      <c r="BT47" s="816"/>
      <c r="BU47" s="816">
        <f>'SAME1 Flight Tests 8-27-09'!AS66</f>
        <v>1.7877634750699363</v>
      </c>
      <c r="BV47" s="816">
        <f>'SAME1 Flight Tests 8-27-09'!AT66</f>
        <v>0.21423370617576701</v>
      </c>
      <c r="BW47" s="807">
        <f>'SAME1 Flight Tests 8-27-09'!BB66</f>
        <v>867560.40934092866</v>
      </c>
      <c r="BX47" s="807">
        <f>'SAME1 Flight Tests 8-27-09'!BC66</f>
        <v>853591.01042266958</v>
      </c>
      <c r="BY47" s="807">
        <f>'SAME1 Flight Tests 8-27-09'!BD66</f>
        <v>803118.96476582892</v>
      </c>
      <c r="BZ47" s="806"/>
      <c r="CA47" s="805">
        <f>'SAME1 Flight Tests 8-27-09'!BG66</f>
        <v>0.24844613733905568</v>
      </c>
      <c r="CB47" s="805">
        <f>'SAME1 Flight Tests 8-27-09'!BF66</f>
        <v>0.45</v>
      </c>
      <c r="CC47" s="783"/>
      <c r="CD47" s="805"/>
      <c r="CE47" s="805">
        <f>'SAME1 Flight Tests 8-27-09'!BH66</f>
        <v>581.04830756229353</v>
      </c>
      <c r="CF47" s="818">
        <f>'SAME1 Flight Tests 8-27-09'!BI66</f>
        <v>1.9899999999999363</v>
      </c>
      <c r="CG47" s="818">
        <f>'SAME1 Flight Tests 8-27-09'!BJ66</f>
        <v>47</v>
      </c>
      <c r="CH47" s="818">
        <f>'SAME1 Flight Tests 8-27-09'!BK66</f>
        <v>0</v>
      </c>
      <c r="CI47" s="818">
        <f>'SAME1 Flight Tests 8-27-09'!BL66</f>
        <v>8.6461258793972651E-2</v>
      </c>
      <c r="CJ47" s="818">
        <f>'SAME1 Flight Tests 8-27-09'!BM66</f>
        <v>0.81833761676324279</v>
      </c>
      <c r="CK47" s="818">
        <f>'SAME1 Flight Tests 8-27-09'!BN66</f>
        <v>0.99999944881779568</v>
      </c>
      <c r="CL47" s="2014"/>
      <c r="CQ47" s="2018"/>
    </row>
    <row r="48" spans="1:95" s="747" customFormat="1" ht="16.5" customHeight="1" x14ac:dyDescent="0.2">
      <c r="A48" s="780">
        <v>2</v>
      </c>
      <c r="B48" s="784">
        <f>'SAME R Results'!A3</f>
        <v>1</v>
      </c>
      <c r="C48" s="785" t="str">
        <f>'SAME R Results'!B3</f>
        <v>Silicone</v>
      </c>
      <c r="D48" s="784" t="str">
        <f>'SAME R Results'!C3</f>
        <v>S03</v>
      </c>
      <c r="E48" s="784" t="str">
        <f>'SAME R Results'!D3</f>
        <v>1S</v>
      </c>
      <c r="F48" s="784">
        <f>'SAME R Results'!E3</f>
        <v>1</v>
      </c>
      <c r="G48" s="784">
        <f>'SAME R Results'!F3</f>
        <v>48</v>
      </c>
      <c r="H48" s="785" t="str">
        <f>'SAME R Results'!G3</f>
        <v>Low Temp</v>
      </c>
      <c r="I48" s="784" t="str">
        <f>'SAME R Results'!H3</f>
        <v xml:space="preserve">197 10:00 </v>
      </c>
      <c r="J48" s="786">
        <f>'SAME R Results'!I3</f>
        <v>40375.416666666664</v>
      </c>
      <c r="K48" s="784">
        <f>'SAME R Results'!J3</f>
        <v>0</v>
      </c>
      <c r="L48" s="787"/>
      <c r="M48" s="787"/>
      <c r="N48" s="784">
        <f>'SAME R Results'!K3</f>
        <v>8</v>
      </c>
      <c r="O48" s="793">
        <f>'SAME R Results'!L3</f>
        <v>1.304</v>
      </c>
      <c r="P48" s="784">
        <f>'SAME R Results'!M3</f>
        <v>60</v>
      </c>
      <c r="Q48" s="784">
        <f>'SAME R Results'!N3</f>
        <v>11</v>
      </c>
      <c r="R48" s="784">
        <f>'SAME R Results'!O3</f>
        <v>8</v>
      </c>
      <c r="S48" s="784" t="str">
        <f>'SAME R Results'!P3</f>
        <v>n</v>
      </c>
      <c r="T48" s="784">
        <f>'SAME R Results'!Q3</f>
        <v>0</v>
      </c>
      <c r="U48" s="784">
        <f>'SAME R Results'!R3</f>
        <v>61.666666666666664</v>
      </c>
      <c r="V48" s="784" t="str">
        <f>'SAME R Results'!S3</f>
        <v>y</v>
      </c>
      <c r="W48" s="784">
        <f>'SAME R Results'!T3</f>
        <v>60</v>
      </c>
      <c r="X48" s="784" t="str">
        <f>'SAME R Results'!U3</f>
        <v>n</v>
      </c>
      <c r="Y48" s="784" t="str">
        <f>'SAME R Results'!V3</f>
        <v>y</v>
      </c>
      <c r="Z48" s="784" t="str">
        <f>'SAME R Results'!W3</f>
        <v>y</v>
      </c>
      <c r="AA48" s="784" t="str">
        <f>'SAME R Results'!X3</f>
        <v>y</v>
      </c>
      <c r="AB48" s="784" t="str">
        <f>'SAME R Results'!Y3</f>
        <v>y</v>
      </c>
      <c r="AC48" s="808"/>
      <c r="AD48" s="784" t="str">
        <f>'SAME R Results'!Z3</f>
        <v>y</v>
      </c>
      <c r="AE48" s="784">
        <f>'SAME R Results'!AA3</f>
        <v>10</v>
      </c>
      <c r="AF48" s="784" t="str">
        <f>'SAME R Results'!AB3</f>
        <v>y</v>
      </c>
      <c r="AG48" s="817">
        <f>'SAME R Results'!AC3</f>
        <v>3.1809999999999998E-2</v>
      </c>
      <c r="AH48" s="819">
        <f>'SAME R Results'!AD3</f>
        <v>0</v>
      </c>
      <c r="AI48" s="784">
        <f>'SAME R Results'!AE3</f>
        <v>0</v>
      </c>
      <c r="AJ48" s="784">
        <f>'SAME R Results'!AF3</f>
        <v>0</v>
      </c>
      <c r="AK48" s="784">
        <f>'SAME R Results'!AG3</f>
        <v>0</v>
      </c>
      <c r="AL48" s="784">
        <f>'SAME R Results'!AH3</f>
        <v>0</v>
      </c>
      <c r="AM48" s="784">
        <f>'SAME R Results'!AI3</f>
        <v>0</v>
      </c>
      <c r="AN48" s="784">
        <f>'SAME R Results'!AJ3</f>
        <v>0</v>
      </c>
      <c r="AO48" s="784">
        <f>'SAME R Results'!AK3</f>
        <v>0</v>
      </c>
      <c r="AP48" s="784">
        <f>'SAME R Results'!AL3</f>
        <v>0</v>
      </c>
      <c r="AQ48" s="784">
        <f>'SAME R Results'!AM3</f>
        <v>0</v>
      </c>
      <c r="AR48" s="817">
        <f>'SAME R Results'!AN3</f>
        <v>0</v>
      </c>
      <c r="AS48" s="819">
        <f>'SAME R Results'!AO3</f>
        <v>0</v>
      </c>
      <c r="AT48" s="784">
        <f>'SAME R Results'!AP3</f>
        <v>0</v>
      </c>
      <c r="AU48" s="808"/>
      <c r="AV48" s="821">
        <f>'SAME R Results'!AQ3</f>
        <v>0</v>
      </c>
      <c r="AW48" s="821">
        <f>'SAME R Results'!AR3</f>
        <v>6.2647500000000003</v>
      </c>
      <c r="AX48" s="821">
        <f>'SAME R Results'!AS3</f>
        <v>0</v>
      </c>
      <c r="AY48" s="821">
        <f>'SAME R Results'!AT3</f>
        <v>0</v>
      </c>
      <c r="AZ48" s="823"/>
      <c r="BA48" s="823"/>
      <c r="BB48" s="821">
        <f>'SAME R Results'!AU3</f>
        <v>1.9261238095238091</v>
      </c>
      <c r="BC48" s="821">
        <f>'SAME R Results'!AV3</f>
        <v>2.6800000000000001E-2</v>
      </c>
      <c r="BD48" s="821">
        <f>'SAME R Results'!AW3</f>
        <v>6.997711500000003</v>
      </c>
      <c r="BE48" s="821">
        <f>'SAME R Results'!AX3</f>
        <v>4.5921775</v>
      </c>
      <c r="BF48" s="827">
        <f>'SAME R Results'!AY3</f>
        <v>53904.9</v>
      </c>
      <c r="BG48" s="784">
        <f>'SAME R Results'!AZ3</f>
        <v>1.7174561904761902</v>
      </c>
      <c r="BH48" s="784">
        <f>'SAME R Results'!BA3</f>
        <v>8.2000000000000003E-2</v>
      </c>
      <c r="BI48" s="808"/>
      <c r="BJ48" s="784">
        <f>'SAME R Results'!BB3</f>
        <v>75.758799999999994</v>
      </c>
      <c r="BK48" s="784">
        <f>'SAME R Results'!BC3</f>
        <v>2.4055340000000029</v>
      </c>
      <c r="BL48" s="784">
        <f>'SAME R Results'!BD3</f>
        <v>2523938.5830877088</v>
      </c>
      <c r="BM48" s="784">
        <f>'SAME R Results'!BE3</f>
        <v>615.51380336758314</v>
      </c>
      <c r="BN48" s="784">
        <f>'SAME R Results'!BF3</f>
        <v>4.9691332442250085</v>
      </c>
      <c r="BO48" s="784">
        <f>'SAME R Results'!BG3</f>
        <v>1.0696964473380586</v>
      </c>
      <c r="BP48" s="808"/>
      <c r="BQ48" s="784">
        <f>'SAME R Results'!BH3</f>
        <v>108.49420825246703</v>
      </c>
      <c r="BR48" s="817">
        <f>'SAME R Results'!BI3</f>
        <v>0.24387035702532131</v>
      </c>
      <c r="BS48" s="817">
        <f>'SAME R Results'!BJ3</f>
        <v>0.4501551400693799</v>
      </c>
      <c r="BT48" s="817">
        <f>'SAME R Results'!BL3</f>
        <v>4.6453676242364876</v>
      </c>
      <c r="BU48" s="817">
        <f>'SAME R Results'!BM3</f>
        <v>2.1878400054141345</v>
      </c>
      <c r="BV48" s="817">
        <f>'SAME R Results'!BN3</f>
        <v>0.1794970908990223</v>
      </c>
      <c r="BW48" s="784">
        <f>'SAME R Results'!BO3</f>
        <v>2523938.5830877088</v>
      </c>
      <c r="BX48" s="784">
        <f>'SAME R Results'!BP3</f>
        <v>2484963.0187997492</v>
      </c>
      <c r="BY48" s="784">
        <f>'SAME R Results'!BQ3</f>
        <v>2292449.3195224772</v>
      </c>
      <c r="BZ48" s="784">
        <f>'SAME R Results'!BR3</f>
        <v>615.51380336758314</v>
      </c>
      <c r="CA48" s="784">
        <f>'SAME R Results'!BS3</f>
        <v>0.53394610672112286</v>
      </c>
      <c r="CB48" s="784">
        <f>'SAME R Results'!BT3</f>
        <v>0.55000000000000004</v>
      </c>
      <c r="CC48" s="784">
        <f>'SAME R Results'!BV3</f>
        <v>2.6038189203454558</v>
      </c>
      <c r="CD48" s="880">
        <f>'SAME R Results'!BW3</f>
        <v>0.9</v>
      </c>
      <c r="CE48" s="1086">
        <f>'SAME R Results'!BZ3</f>
        <v>324.81390228810591</v>
      </c>
      <c r="CF48" s="1777">
        <f>'SAME R Results'!CA3</f>
        <v>0</v>
      </c>
      <c r="CG48" s="1777">
        <f>'SAME R Results'!CB3</f>
        <v>0</v>
      </c>
      <c r="CH48" s="1777">
        <f>'SAME R Results'!CC3</f>
        <v>0</v>
      </c>
      <c r="CI48" s="1777">
        <f>'SAME R Results'!CD3</f>
        <v>0</v>
      </c>
      <c r="CJ48" s="1777"/>
      <c r="CK48" s="1777"/>
      <c r="CL48" s="2015">
        <f>'SAME R Results'!CI3</f>
        <v>3</v>
      </c>
      <c r="CM48" s="2015" t="str">
        <f>'SAME R Results'!CJ3</f>
        <v>Silicone</v>
      </c>
      <c r="CN48" s="2016">
        <f>'SAME R Results'!CK3</f>
        <v>0.24387035702532131</v>
      </c>
      <c r="CO48" s="2016">
        <f>'SAME R Results'!CL3</f>
        <v>4.5800907940281833E-2</v>
      </c>
      <c r="CP48" s="2016">
        <f>'SAME R Results'!CM3</f>
        <v>3.6474673145305288E-2</v>
      </c>
      <c r="CQ48" s="2019"/>
    </row>
    <row r="49" spans="1:95" ht="16.5" customHeight="1" x14ac:dyDescent="0.2">
      <c r="A49" s="780">
        <v>2</v>
      </c>
      <c r="B49" s="784">
        <f>'SAME R Results'!A4</f>
        <v>1</v>
      </c>
      <c r="C49" s="785" t="str">
        <f>'SAME R Results'!B4</f>
        <v>Lampwick</v>
      </c>
      <c r="D49" s="784" t="str">
        <f>'SAME R Results'!C4</f>
        <v>L13</v>
      </c>
      <c r="E49" s="784" t="str">
        <f>'SAME R Results'!D4</f>
        <v>2L</v>
      </c>
      <c r="F49" s="784">
        <f>'SAME R Results'!E4</f>
        <v>2</v>
      </c>
      <c r="G49" s="784">
        <f>'SAME R Results'!F4</f>
        <v>49</v>
      </c>
      <c r="H49" s="785" t="str">
        <f>'SAME R Results'!G4</f>
        <v>Baseline High RT/R0</v>
      </c>
      <c r="I49" s="784" t="str">
        <f>'SAME R Results'!H4</f>
        <v>200 11:00</v>
      </c>
      <c r="J49" s="786">
        <f>'SAME R Results'!I4</f>
        <v>40378.291666666664</v>
      </c>
      <c r="K49" s="784">
        <f>'SAME R Results'!J4</f>
        <v>0</v>
      </c>
      <c r="L49" s="788"/>
      <c r="M49" s="788"/>
      <c r="N49" s="784">
        <f>'SAME R Results'!K4</f>
        <v>8</v>
      </c>
      <c r="O49" s="793">
        <f>'SAME R Results'!L4</f>
        <v>1.2514430209035738</v>
      </c>
      <c r="P49" s="784">
        <f>'SAME R Results'!M4</f>
        <v>60</v>
      </c>
      <c r="Q49" s="784">
        <f>'SAME R Results'!N4</f>
        <v>11</v>
      </c>
      <c r="R49" s="784">
        <f>'SAME R Results'!O4</f>
        <v>8</v>
      </c>
      <c r="S49" s="784" t="str">
        <f>'SAME R Results'!P4</f>
        <v>n</v>
      </c>
      <c r="T49" s="784">
        <f>'SAME R Results'!Q4</f>
        <v>0</v>
      </c>
      <c r="U49" s="784">
        <f>'SAME R Results'!R4</f>
        <v>51.4</v>
      </c>
      <c r="V49" s="784" t="str">
        <f>'SAME R Results'!S4</f>
        <v>y</v>
      </c>
      <c r="W49" s="784">
        <f>'SAME R Results'!T4</f>
        <v>90</v>
      </c>
      <c r="X49" s="784" t="str">
        <f>'SAME R Results'!U4</f>
        <v>n</v>
      </c>
      <c r="Y49" s="784" t="str">
        <f>'SAME R Results'!V4</f>
        <v>y</v>
      </c>
      <c r="Z49" s="784" t="str">
        <f>'SAME R Results'!W4</f>
        <v>y</v>
      </c>
      <c r="AA49" s="784" t="str">
        <f>'SAME R Results'!X4</f>
        <v>y</v>
      </c>
      <c r="AB49" s="784" t="str">
        <f>'SAME R Results'!Y4</f>
        <v>y</v>
      </c>
      <c r="AC49" s="789"/>
      <c r="AD49" s="784" t="str">
        <f>'SAME R Results'!Z4</f>
        <v>y</v>
      </c>
      <c r="AE49" s="784">
        <f>'SAME R Results'!AA4</f>
        <v>10</v>
      </c>
      <c r="AF49" s="784" t="str">
        <f>'SAME R Results'!AB4</f>
        <v>y</v>
      </c>
      <c r="AG49" s="817">
        <f>'SAME R Results'!AC4</f>
        <v>3.852706928546E-2</v>
      </c>
      <c r="AH49" s="819">
        <f>'SAME R Results'!AD4</f>
        <v>0</v>
      </c>
      <c r="AI49" s="784">
        <f>'SAME R Results'!AE4</f>
        <v>0</v>
      </c>
      <c r="AJ49" s="784">
        <f>'SAME R Results'!AF4</f>
        <v>0</v>
      </c>
      <c r="AK49" s="784">
        <f>'SAME R Results'!AG4</f>
        <v>0</v>
      </c>
      <c r="AL49" s="784">
        <f>'SAME R Results'!AH4</f>
        <v>0</v>
      </c>
      <c r="AM49" s="784">
        <f>'SAME R Results'!AI4</f>
        <v>0</v>
      </c>
      <c r="AN49" s="784">
        <f>'SAME R Results'!AJ4</f>
        <v>0</v>
      </c>
      <c r="AO49" s="784">
        <f>'SAME R Results'!AK4</f>
        <v>0</v>
      </c>
      <c r="AP49" s="784">
        <f>'SAME R Results'!AL4</f>
        <v>0</v>
      </c>
      <c r="AQ49" s="784">
        <f>'SAME R Results'!AM4</f>
        <v>0</v>
      </c>
      <c r="AR49" s="817">
        <f>'SAME R Results'!AN4</f>
        <v>0</v>
      </c>
      <c r="AS49" s="819">
        <f>'SAME R Results'!AO4</f>
        <v>0</v>
      </c>
      <c r="AT49" s="784">
        <f>'SAME R Results'!AP4</f>
        <v>0</v>
      </c>
      <c r="AU49" s="789"/>
      <c r="AV49" s="821">
        <f>'SAME R Results'!AQ4</f>
        <v>0</v>
      </c>
      <c r="AW49" s="821">
        <f>'SAME R Results'!AR4</f>
        <v>6.2560000000000002</v>
      </c>
      <c r="AX49" s="821">
        <f>'SAME R Results'!AS4</f>
        <v>0</v>
      </c>
      <c r="AY49" s="821">
        <f>'SAME R Results'!AT4</f>
        <v>0</v>
      </c>
      <c r="AZ49" s="824"/>
      <c r="BA49" s="824"/>
      <c r="BB49" s="821">
        <f>'SAME R Results'!AU4</f>
        <v>0.7695616999999999</v>
      </c>
      <c r="BC49" s="821">
        <f>'SAME R Results'!AV4</f>
        <v>2.6800000000000001E-2</v>
      </c>
      <c r="BD49" s="821">
        <f>'SAME R Results'!AW4</f>
        <v>6.5377960000000002</v>
      </c>
      <c r="BE49" s="821">
        <f>'SAME R Results'!AX4</f>
        <v>4.6396940000000004</v>
      </c>
      <c r="BF49" s="827">
        <f>'SAME R Results'!AY4</f>
        <v>71280</v>
      </c>
      <c r="BG49" s="784">
        <f>'SAME R Results'!AZ4</f>
        <v>0.92272894999999999</v>
      </c>
      <c r="BH49" s="784">
        <f>'SAME R Results'!BA4</f>
        <v>8.2000000000000003E-2</v>
      </c>
      <c r="BI49" s="789"/>
      <c r="BJ49" s="784">
        <f>'SAME R Results'!BB4</f>
        <v>47.296599999999998</v>
      </c>
      <c r="BK49" s="784">
        <f>'SAME R Results'!BC4</f>
        <v>1.8981019999999997</v>
      </c>
      <c r="BL49" s="784">
        <f>'SAME R Results'!BD4</f>
        <v>2819890.7109968318</v>
      </c>
      <c r="BM49" s="784">
        <f>'SAME R Results'!BE4</f>
        <v>421.19638693020511</v>
      </c>
      <c r="BN49" s="784">
        <f>'SAME R Results'!BF4</f>
        <v>1.9476177736518814</v>
      </c>
      <c r="BO49" s="784">
        <f>'SAME R Results'!BG4</f>
        <v>0.55112516095124597</v>
      </c>
      <c r="BP49" s="789"/>
      <c r="BQ49" s="784">
        <f>'SAME R Results'!BH4</f>
        <v>34.559212052422055</v>
      </c>
      <c r="BR49" s="817">
        <f>'SAME R Results'!BI4</f>
        <v>0.14936620957955926</v>
      </c>
      <c r="BS49" s="817">
        <f>'SAME R Results'!BJ4</f>
        <v>0.28605155365931773</v>
      </c>
      <c r="BT49" s="817">
        <f>'SAME R Results'!BL4</f>
        <v>3.5338937715895229</v>
      </c>
      <c r="BU49" s="817">
        <f>'SAME R Results'!BM4</f>
        <v>2.2391217870301241</v>
      </c>
      <c r="BV49" s="817">
        <f>'SAME R Results'!BN4</f>
        <v>0.10793353093663659</v>
      </c>
      <c r="BW49" s="784">
        <f>'SAME R Results'!BO4</f>
        <v>2819890.7109968318</v>
      </c>
      <c r="BX49" s="784">
        <f>'SAME R Results'!BP4</f>
        <v>2777337.7727535195</v>
      </c>
      <c r="BY49" s="784">
        <f>'SAME R Results'!BQ4</f>
        <v>2535008.0400966033</v>
      </c>
      <c r="BZ49" s="784">
        <f>'SAME R Results'!BR4</f>
        <v>421.19638693020511</v>
      </c>
      <c r="CA49" s="784">
        <f>'SAME R Results'!BS4</f>
        <v>0.42131359318121275</v>
      </c>
      <c r="CB49" s="784">
        <f>'SAME R Results'!BT4</f>
        <v>0.28000000000000003</v>
      </c>
      <c r="CC49" s="784">
        <f>'SAME R Results'!BV4</f>
        <v>2.6096116281102395</v>
      </c>
      <c r="CD49" s="880">
        <f>'SAME R Results'!BW4</f>
        <v>1</v>
      </c>
      <c r="CE49" s="1086">
        <f>'SAME R Results'!BZ4</f>
        <v>268.93865858906793</v>
      </c>
      <c r="CF49" s="1777">
        <f>'SAME R Results'!CA4</f>
        <v>0</v>
      </c>
      <c r="CG49" s="1777">
        <f>'SAME R Results'!CB4</f>
        <v>0</v>
      </c>
      <c r="CH49" s="1777">
        <f>'SAME R Results'!CC4</f>
        <v>0</v>
      </c>
      <c r="CI49" s="1777">
        <f>'SAME R Results'!CD4</f>
        <v>0</v>
      </c>
      <c r="CJ49" s="1777"/>
      <c r="CK49" s="1777"/>
      <c r="CL49" s="2015">
        <f>'SAME R Results'!CI4</f>
        <v>4</v>
      </c>
      <c r="CM49" s="2015" t="str">
        <f>'SAME R Results'!CJ4</f>
        <v>Lampwick</v>
      </c>
      <c r="CN49" s="2016">
        <f>'SAME R Results'!CK4</f>
        <v>0.14936620957955926</v>
      </c>
      <c r="CO49" s="2016">
        <f>'SAME R Results'!CL4</f>
        <v>5.6355965833294636E-2</v>
      </c>
      <c r="CP49" s="2016">
        <f>'SAME R Results'!CM4</f>
        <v>3.6325575930246212E-2</v>
      </c>
    </row>
    <row r="50" spans="1:95" ht="16.5" customHeight="1" x14ac:dyDescent="0.2">
      <c r="A50" s="780">
        <v>2</v>
      </c>
      <c r="B50" s="784">
        <f>'SAME R Results'!A5</f>
        <v>1</v>
      </c>
      <c r="C50" s="785" t="str">
        <f>'SAME R Results'!B5</f>
        <v>Teflon</v>
      </c>
      <c r="D50" s="784" t="str">
        <f>'SAME R Results'!C5</f>
        <v>T01</v>
      </c>
      <c r="E50" s="784" t="str">
        <f>'SAME R Results'!D5</f>
        <v>3T</v>
      </c>
      <c r="F50" s="784">
        <f>'SAME R Results'!E5</f>
        <v>3</v>
      </c>
      <c r="G50" s="784">
        <f>'SAME R Results'!F5</f>
        <v>50</v>
      </c>
      <c r="H50" s="785" t="str">
        <f>'SAME R Results'!G5</f>
        <v>Baseline High RT/R0</v>
      </c>
      <c r="I50" s="784" t="str">
        <f>'SAME R Results'!H5</f>
        <v>201 11:00</v>
      </c>
      <c r="J50" s="786">
        <f>'SAME R Results'!I5</f>
        <v>40379.291666666664</v>
      </c>
      <c r="K50" s="784">
        <f>'SAME R Results'!J5</f>
        <v>0</v>
      </c>
      <c r="L50" s="788"/>
      <c r="M50" s="788"/>
      <c r="N50" s="784">
        <f>'SAME R Results'!K5</f>
        <v>8.1</v>
      </c>
      <c r="O50" s="793">
        <f>'SAME R Results'!L5</f>
        <v>1.4524143054229013</v>
      </c>
      <c r="P50" s="784">
        <f>'SAME R Results'!M5</f>
        <v>60</v>
      </c>
      <c r="Q50" s="784">
        <f>'SAME R Results'!N5</f>
        <v>11</v>
      </c>
      <c r="R50" s="784">
        <f>'SAME R Results'!O5</f>
        <v>8</v>
      </c>
      <c r="S50" s="784" t="str">
        <f>'SAME R Results'!P5</f>
        <v>n</v>
      </c>
      <c r="T50" s="784">
        <f>'SAME R Results'!Q5</f>
        <v>0</v>
      </c>
      <c r="U50" s="784">
        <f>'SAME R Results'!R5</f>
        <v>33.200000000000003</v>
      </c>
      <c r="V50" s="784" t="str">
        <f>'SAME R Results'!S5</f>
        <v>y</v>
      </c>
      <c r="W50" s="784">
        <f>'SAME R Results'!T5</f>
        <v>75</v>
      </c>
      <c r="X50" s="784" t="str">
        <f>'SAME R Results'!U5</f>
        <v>n</v>
      </c>
      <c r="Y50" s="784" t="str">
        <f>'SAME R Results'!V5</f>
        <v>y</v>
      </c>
      <c r="Z50" s="784" t="str">
        <f>'SAME R Results'!W5</f>
        <v>y</v>
      </c>
      <c r="AA50" s="784" t="str">
        <f>'SAME R Results'!X5</f>
        <v>n</v>
      </c>
      <c r="AB50" s="784" t="str">
        <f>'SAME R Results'!Y5</f>
        <v>n</v>
      </c>
      <c r="AC50" s="789"/>
      <c r="AD50" s="784" t="str">
        <f>'SAME R Results'!Z5</f>
        <v>y</v>
      </c>
      <c r="AE50" s="784">
        <f>'SAME R Results'!AA5</f>
        <v>10</v>
      </c>
      <c r="AF50" s="784" t="str">
        <f>'SAME R Results'!AB5</f>
        <v>y</v>
      </c>
      <c r="AG50" s="817">
        <f>'SAME R Results'!AC5</f>
        <v>5.19567251427413E-2</v>
      </c>
      <c r="AH50" s="819">
        <f>'SAME R Results'!AD5</f>
        <v>0</v>
      </c>
      <c r="AI50" s="784">
        <f>'SAME R Results'!AE5</f>
        <v>0</v>
      </c>
      <c r="AJ50" s="784">
        <f>'SAME R Results'!AF5</f>
        <v>0</v>
      </c>
      <c r="AK50" s="784">
        <f>'SAME R Results'!AG5</f>
        <v>0</v>
      </c>
      <c r="AL50" s="784">
        <f>'SAME R Results'!AH5</f>
        <v>0</v>
      </c>
      <c r="AM50" s="784">
        <f>'SAME R Results'!AI5</f>
        <v>0</v>
      </c>
      <c r="AN50" s="784">
        <f>'SAME R Results'!AJ5</f>
        <v>0</v>
      </c>
      <c r="AO50" s="784">
        <f>'SAME R Results'!AK5</f>
        <v>0</v>
      </c>
      <c r="AP50" s="784">
        <f>'SAME R Results'!AL5</f>
        <v>0</v>
      </c>
      <c r="AQ50" s="784">
        <f>'SAME R Results'!AM5</f>
        <v>0</v>
      </c>
      <c r="AR50" s="817">
        <f>'SAME R Results'!AN5</f>
        <v>0</v>
      </c>
      <c r="AS50" s="819">
        <f>'SAME R Results'!AO5</f>
        <v>0</v>
      </c>
      <c r="AT50" s="784">
        <f>'SAME R Results'!AP5</f>
        <v>0</v>
      </c>
      <c r="AU50" s="789"/>
      <c r="AV50" s="821">
        <f>'SAME R Results'!AQ5</f>
        <v>0</v>
      </c>
      <c r="AW50" s="821">
        <f>'SAME R Results'!AR5</f>
        <v>3.4159999999999999</v>
      </c>
      <c r="AX50" s="821">
        <f>'SAME R Results'!AS5</f>
        <v>0</v>
      </c>
      <c r="AY50" s="821">
        <f>'SAME R Results'!AT5</f>
        <v>0</v>
      </c>
      <c r="AZ50" s="824"/>
      <c r="BA50" s="824"/>
      <c r="BB50" s="821">
        <f>'SAME R Results'!AU5</f>
        <v>0.37197884999999997</v>
      </c>
      <c r="BC50" s="821">
        <f>'SAME R Results'!AV5</f>
        <v>2.6800000000000001E-2</v>
      </c>
      <c r="BD50" s="821">
        <f>'SAME R Results'!AW5</f>
        <v>6.9054574999999998</v>
      </c>
      <c r="BE50" s="821">
        <f>'SAME R Results'!AX5</f>
        <v>4.6738274999999998</v>
      </c>
      <c r="BF50" s="827">
        <f>'SAME R Results'!AY5</f>
        <v>111735</v>
      </c>
      <c r="BG50" s="784">
        <f>'SAME R Results'!AZ5</f>
        <v>0.46403510000000009</v>
      </c>
      <c r="BH50" s="784">
        <f>'SAME R Results'!BA5</f>
        <v>8.2000000000000003E-2</v>
      </c>
      <c r="BI50" s="789"/>
      <c r="BJ50" s="784">
        <f>'SAME R Results'!BB5</f>
        <v>30.150949999999995</v>
      </c>
      <c r="BK50" s="784">
        <f>'SAME R Results'!BC5</f>
        <v>2.23163</v>
      </c>
      <c r="BL50" s="784">
        <f>'SAME R Results'!BD5</f>
        <v>3654789.4777492345</v>
      </c>
      <c r="BM50" s="784">
        <f>'SAME R Results'!BE5</f>
        <v>541.22426782057232</v>
      </c>
      <c r="BN50" s="784">
        <f>'SAME R Results'!BF5</f>
        <v>0.34517884999999998</v>
      </c>
      <c r="BO50" s="784">
        <f>'SAME R Results'!BG5</f>
        <v>9.5508775000000018E-2</v>
      </c>
      <c r="BP50" s="789"/>
      <c r="BQ50" s="784">
        <f>'SAME R Results'!BH5</f>
        <v>68.141146999999975</v>
      </c>
      <c r="BR50" s="817">
        <f>'SAME R Results'!BI5</f>
        <v>0.14808630459171615</v>
      </c>
      <c r="BS50" s="817">
        <f>'SAME R Results'!BJ5</f>
        <v>0.25295421677328306</v>
      </c>
      <c r="BT50" s="817">
        <f>'SAME R Results'!BL5</f>
        <v>3.6141061384150297</v>
      </c>
      <c r="BU50" s="817">
        <f>'SAME R Results'!BM5</f>
        <v>2.0786515528876603</v>
      </c>
      <c r="BV50" s="817">
        <f>'SAME R Results'!BN5</f>
        <v>0.11330560179039686</v>
      </c>
      <c r="BW50" s="784">
        <f>'SAME R Results'!BO5</f>
        <v>3654789.4777492345</v>
      </c>
      <c r="BX50" s="784">
        <f>'SAME R Results'!BP5</f>
        <v>3408235.496242383</v>
      </c>
      <c r="BY50" s="784">
        <f>'SAME R Results'!BQ5</f>
        <v>3023464.4368640776</v>
      </c>
      <c r="BZ50" s="784">
        <f>'SAME R Results'!BR5</f>
        <v>541.22426782057232</v>
      </c>
      <c r="CA50" s="784">
        <f>'SAME R Results'!BS5</f>
        <v>0.49534537867353279</v>
      </c>
      <c r="CB50" s="784">
        <f>'SAME R Results'!BT5</f>
        <v>2.2599999999999998</v>
      </c>
      <c r="CC50" s="784">
        <f>'SAME R Results'!BV5</f>
        <v>1</v>
      </c>
      <c r="CD50" s="880">
        <f>'SAME R Results'!BW5</f>
        <v>2.2000000000000002</v>
      </c>
      <c r="CE50" s="1086">
        <f>'SAME R Results'!BZ5</f>
        <v>529.63562470856755</v>
      </c>
      <c r="CF50" s="1777">
        <f>'SAME R Results'!CA5</f>
        <v>0</v>
      </c>
      <c r="CG50" s="1777">
        <f>'SAME R Results'!CB5</f>
        <v>0</v>
      </c>
      <c r="CH50" s="1777">
        <f>'SAME R Results'!CC5</f>
        <v>0</v>
      </c>
      <c r="CI50" s="1777">
        <f>'SAME R Results'!CD5</f>
        <v>0</v>
      </c>
      <c r="CJ50" s="1777"/>
      <c r="CK50" s="1777"/>
      <c r="CL50" s="2015">
        <f>'SAME R Results'!CI5</f>
        <v>5</v>
      </c>
      <c r="CM50" s="2015" t="str">
        <f>'SAME R Results'!CJ5</f>
        <v>Teflon</v>
      </c>
      <c r="CN50" s="2016">
        <f>'SAME R Results'!CK5</f>
        <v>0.14808630459171615</v>
      </c>
      <c r="CO50" s="2016">
        <f>'SAME R Results'!CL5</f>
        <v>5.0656448445166339E-3</v>
      </c>
      <c r="CP50" s="2016">
        <f>'SAME R Results'!CM5</f>
        <v>2.0410251144542601E-2</v>
      </c>
    </row>
    <row r="51" spans="1:95" ht="16.5" customHeight="1" x14ac:dyDescent="0.2">
      <c r="A51" s="780">
        <v>2</v>
      </c>
      <c r="B51" s="784">
        <f>'SAME R Results'!A6</f>
        <v>1</v>
      </c>
      <c r="C51" s="785" t="str">
        <f>'SAME R Results'!B6</f>
        <v>Kapton</v>
      </c>
      <c r="D51" s="784" t="str">
        <f>'SAME R Results'!C6</f>
        <v>K01</v>
      </c>
      <c r="E51" s="784" t="str">
        <f>'SAME R Results'!D6</f>
        <v>4K</v>
      </c>
      <c r="F51" s="784">
        <f>'SAME R Results'!E6</f>
        <v>4</v>
      </c>
      <c r="G51" s="784">
        <f>'SAME R Results'!F6</f>
        <v>51</v>
      </c>
      <c r="H51" s="785" t="str">
        <f>'SAME R Results'!G6</f>
        <v>Baseline new formula</v>
      </c>
      <c r="I51" s="784" t="str">
        <f>'SAME R Results'!H6</f>
        <v>202 12:00</v>
      </c>
      <c r="J51" s="786">
        <f>'SAME R Results'!I6</f>
        <v>40380.333333333336</v>
      </c>
      <c r="K51" s="784">
        <f>'SAME R Results'!J6</f>
        <v>0</v>
      </c>
      <c r="L51" s="788"/>
      <c r="M51" s="788"/>
      <c r="N51" s="784">
        <f>'SAME R Results'!K6</f>
        <v>8.1</v>
      </c>
      <c r="O51" s="793">
        <f>'SAME R Results'!L6</f>
        <v>1.38</v>
      </c>
      <c r="P51" s="784">
        <f>'SAME R Results'!M6</f>
        <v>60</v>
      </c>
      <c r="Q51" s="784">
        <f>'SAME R Results'!N6</f>
        <v>11</v>
      </c>
      <c r="R51" s="784">
        <f>'SAME R Results'!O6</f>
        <v>8</v>
      </c>
      <c r="S51" s="784" t="str">
        <f>'SAME R Results'!P6</f>
        <v>n</v>
      </c>
      <c r="T51" s="784">
        <f>'SAME R Results'!Q6</f>
        <v>0</v>
      </c>
      <c r="U51" s="784">
        <f>'SAME R Results'!R6</f>
        <v>38.142857142857146</v>
      </c>
      <c r="V51" s="784" t="str">
        <f>'SAME R Results'!S6</f>
        <v>y</v>
      </c>
      <c r="W51" s="784" t="str">
        <f>'SAME R Results'!T6</f>
        <v>?</v>
      </c>
      <c r="X51" s="784" t="str">
        <f>'SAME R Results'!U6</f>
        <v>n</v>
      </c>
      <c r="Y51" s="784" t="str">
        <f>'SAME R Results'!V6</f>
        <v>y</v>
      </c>
      <c r="Z51" s="784" t="str">
        <f>'SAME R Results'!W6</f>
        <v>y</v>
      </c>
      <c r="AA51" s="784" t="str">
        <f>'SAME R Results'!X6</f>
        <v>n</v>
      </c>
      <c r="AB51" s="784" t="str">
        <f>'SAME R Results'!Y6</f>
        <v>n</v>
      </c>
      <c r="AC51" s="789"/>
      <c r="AD51" s="784" t="str">
        <f>'SAME R Results'!Z6</f>
        <v>y</v>
      </c>
      <c r="AE51" s="784">
        <f>'SAME R Results'!AA6</f>
        <v>10</v>
      </c>
      <c r="AF51" s="784" t="str">
        <f>'SAME R Results'!AB6</f>
        <v>y</v>
      </c>
      <c r="AG51" s="817">
        <f>'SAME R Results'!AC6</f>
        <v>3.852706928546E-2</v>
      </c>
      <c r="AH51" s="819">
        <f>'SAME R Results'!AD6</f>
        <v>0</v>
      </c>
      <c r="AI51" s="784">
        <f>'SAME R Results'!AE6</f>
        <v>0</v>
      </c>
      <c r="AJ51" s="784">
        <f>'SAME R Results'!AF6</f>
        <v>180</v>
      </c>
      <c r="AK51" s="784">
        <f>'SAME R Results'!AG6</f>
        <v>0</v>
      </c>
      <c r="AL51" s="784" t="str">
        <f>'SAME R Results'!AH6</f>
        <v>n</v>
      </c>
      <c r="AM51" s="784" t="str">
        <f>'SAME R Results'!AI6</f>
        <v>y</v>
      </c>
      <c r="AN51" s="784" t="str">
        <f>'SAME R Results'!AJ6</f>
        <v>y</v>
      </c>
      <c r="AO51" s="784" t="str">
        <f>'SAME R Results'!AK6</f>
        <v>n</v>
      </c>
      <c r="AP51" s="784" t="str">
        <f>'SAME R Results'!AL6</f>
        <v>n</v>
      </c>
      <c r="AQ51" s="784" t="str">
        <f>'SAME R Results'!AM6</f>
        <v>y</v>
      </c>
      <c r="AR51" s="817">
        <f>'SAME R Results'!AN6</f>
        <v>3.852706928546E-2</v>
      </c>
      <c r="AS51" s="819">
        <f>'SAME R Results'!AO6</f>
        <v>0</v>
      </c>
      <c r="AT51" s="784">
        <f>'SAME R Results'!AP6</f>
        <v>0</v>
      </c>
      <c r="AU51" s="789"/>
      <c r="AV51" s="821">
        <f>'SAME R Results'!AQ6</f>
        <v>0</v>
      </c>
      <c r="AW51" s="821">
        <f>'SAME R Results'!AR6</f>
        <v>0.4175567</v>
      </c>
      <c r="AX51" s="821">
        <f>'SAME R Results'!AS6</f>
        <v>0</v>
      </c>
      <c r="AY51" s="821">
        <f>'SAME R Results'!AT6</f>
        <v>0</v>
      </c>
      <c r="AZ51" s="824"/>
      <c r="BA51" s="824"/>
      <c r="BB51" s="821">
        <f>'SAME R Results'!AU6</f>
        <v>5.9158320000000007E-2</v>
      </c>
      <c r="BC51" s="821">
        <f>'SAME R Results'!AV6</f>
        <v>2.5772090000000004E-2</v>
      </c>
      <c r="BD51" s="821">
        <f>'SAME R Results'!AW6</f>
        <v>5.2833100000000002</v>
      </c>
      <c r="BE51" s="821">
        <f>'SAME R Results'!AX6</f>
        <v>4.6948999999999996</v>
      </c>
      <c r="BF51" s="827">
        <f>'SAME R Results'!AY6</f>
        <v>47624.95</v>
      </c>
      <c r="BG51" s="784">
        <f>'SAME R Results'!AZ6</f>
        <v>0.12976084999999998</v>
      </c>
      <c r="BH51" s="784">
        <f>'SAME R Results'!BA6</f>
        <v>7.8816036857303803E-2</v>
      </c>
      <c r="BI51" s="789"/>
      <c r="BJ51" s="784">
        <f>'SAME R Results'!BB6</f>
        <v>2.7621500000000001</v>
      </c>
      <c r="BK51" s="784">
        <f>'SAME R Results'!BC6</f>
        <v>0.58841000000000054</v>
      </c>
      <c r="BL51" s="784">
        <f>'SAME R Results'!BD6</f>
        <v>1825597.0139817814</v>
      </c>
      <c r="BM51" s="784">
        <f>'SAME R Results'!BE6</f>
        <v>102.91459773449184</v>
      </c>
      <c r="BN51" s="784">
        <f>'SAME R Results'!BF6</f>
        <v>3.3386230000000003E-2</v>
      </c>
      <c r="BO51" s="784">
        <f>'SAME R Results'!BG6</f>
        <v>1.2736203285674045E-2</v>
      </c>
      <c r="BP51" s="789"/>
      <c r="BQ51" s="784">
        <f>'SAME R Results'!BH6</f>
        <v>1.2429675</v>
      </c>
      <c r="BR51" s="817">
        <f>'SAME R Results'!BI6</f>
        <v>5.6373119010545703E-2</v>
      </c>
      <c r="BS51" s="817">
        <f>'SAME R Results'!BJ6</f>
        <v>9.7108213230960166E-2</v>
      </c>
      <c r="BT51" s="817">
        <f>'SAME R Results'!BL6</f>
        <v>2.6213644090899169</v>
      </c>
      <c r="BU51" s="817">
        <f>'SAME R Results'!BM6</f>
        <v>2.090599137468832</v>
      </c>
      <c r="BV51" s="817">
        <f>'SAME R Results'!BN6</f>
        <v>4.2951675961784321E-2</v>
      </c>
      <c r="BW51" s="784">
        <f>'SAME R Results'!BO6</f>
        <v>1825597.0139817814</v>
      </c>
      <c r="BX51" s="784">
        <f>'SAME R Results'!BP6</f>
        <v>1797165.7351351089</v>
      </c>
      <c r="BY51" s="784">
        <f>'SAME R Results'!BQ6</f>
        <v>1664496.7968457509</v>
      </c>
      <c r="BZ51" s="784">
        <f>'SAME R Results'!BR6</f>
        <v>102.91459773449184</v>
      </c>
      <c r="CA51" s="784">
        <f>'SAME R Results'!BS6</f>
        <v>0.13060685430169594</v>
      </c>
      <c r="CB51" s="784">
        <f>'SAME R Results'!BT6</f>
        <v>0.45</v>
      </c>
      <c r="CC51" s="784">
        <f>'SAME R Results'!BV6</f>
        <v>1</v>
      </c>
      <c r="CD51" s="880">
        <f>'SAME R Results'!BW6</f>
        <v>1.42</v>
      </c>
      <c r="CE51" s="1086">
        <f>'SAME R Results'!BZ6</f>
        <v>419.92824630174431</v>
      </c>
      <c r="CF51" s="1777">
        <f>'SAME R Results'!CA6</f>
        <v>0</v>
      </c>
      <c r="CG51" s="1777">
        <f>'SAME R Results'!CB6</f>
        <v>0</v>
      </c>
      <c r="CH51" s="1777">
        <f>'SAME R Results'!CC6</f>
        <v>0</v>
      </c>
      <c r="CI51" s="1777">
        <f>'SAME R Results'!CD6</f>
        <v>0</v>
      </c>
      <c r="CJ51" s="1777"/>
      <c r="CK51" s="1777"/>
      <c r="CL51" s="2015">
        <f>'SAME R Results'!CI6</f>
        <v>6</v>
      </c>
      <c r="CM51" s="2015" t="str">
        <f>'SAME R Results'!CJ6</f>
        <v>Kapton</v>
      </c>
      <c r="CN51" s="2016">
        <f>'SAME R Results'!CK6</f>
        <v>5.6373119010545703E-2</v>
      </c>
      <c r="CO51" s="2016">
        <f>'SAME R Results'!CL6</f>
        <v>2.6860098916504257E-2</v>
      </c>
      <c r="CP51" s="2016">
        <f>'SAME R Results'!CM6</f>
        <v>2.8993357454059898E-2</v>
      </c>
    </row>
    <row r="52" spans="1:95" ht="16.5" customHeight="1" x14ac:dyDescent="0.2">
      <c r="A52" s="780">
        <v>2</v>
      </c>
      <c r="B52" s="784">
        <f>'SAME R Results'!A7</f>
        <v>1</v>
      </c>
      <c r="C52" s="785" t="str">
        <f>'SAME R Results'!B7</f>
        <v>Kapton</v>
      </c>
      <c r="D52" s="784" t="str">
        <f>'SAME R Results'!C7</f>
        <v>K02</v>
      </c>
      <c r="E52" s="784" t="str">
        <f>'SAME R Results'!D7</f>
        <v>4K</v>
      </c>
      <c r="F52" s="784">
        <f>'SAME R Results'!E7</f>
        <v>4</v>
      </c>
      <c r="G52" s="784" t="str">
        <f>'SAME R Results'!F7</f>
        <v>51a</v>
      </c>
      <c r="H52" s="785" t="str">
        <f>'SAME R Results'!G7</f>
        <v>Baseline new formula</v>
      </c>
      <c r="I52" s="784" t="str">
        <f>'SAME R Results'!H7</f>
        <v>203 12:00</v>
      </c>
      <c r="J52" s="786">
        <f>'SAME R Results'!I7</f>
        <v>40381.333333333336</v>
      </c>
      <c r="K52" s="784">
        <f>'SAME R Results'!J7</f>
        <v>0</v>
      </c>
      <c r="L52" s="788"/>
      <c r="M52" s="788"/>
      <c r="N52" s="784">
        <f>'SAME R Results'!K7</f>
        <v>8.1</v>
      </c>
      <c r="O52" s="793">
        <f>'SAME R Results'!L7</f>
        <v>1.38</v>
      </c>
      <c r="P52" s="784">
        <f>'SAME R Results'!M7</f>
        <v>60</v>
      </c>
      <c r="Q52" s="784">
        <f>'SAME R Results'!N7</f>
        <v>0</v>
      </c>
      <c r="R52" s="784">
        <f>'SAME R Results'!O7</f>
        <v>0</v>
      </c>
      <c r="S52" s="784">
        <f>'SAME R Results'!P7</f>
        <v>0</v>
      </c>
      <c r="T52" s="784">
        <f>'SAME R Results'!Q7</f>
        <v>0</v>
      </c>
      <c r="U52" s="784">
        <f>'SAME R Results'!R7</f>
        <v>261.14285714285717</v>
      </c>
      <c r="V52" s="784">
        <f>'SAME R Results'!S7</f>
        <v>0</v>
      </c>
      <c r="W52" s="784">
        <f>'SAME R Results'!T7</f>
        <v>0</v>
      </c>
      <c r="X52" s="784" t="str">
        <f>'SAME R Results'!U7</f>
        <v>n</v>
      </c>
      <c r="Y52" s="784" t="str">
        <f>'SAME R Results'!V7</f>
        <v>y</v>
      </c>
      <c r="Z52" s="784" t="str">
        <f>'SAME R Results'!W7</f>
        <v>y</v>
      </c>
      <c r="AA52" s="784" t="str">
        <f>'SAME R Results'!X7</f>
        <v>n</v>
      </c>
      <c r="AB52" s="784" t="str">
        <f>'SAME R Results'!Y7</f>
        <v>n</v>
      </c>
      <c r="AC52" s="789"/>
      <c r="AD52" s="784" t="str">
        <f>'SAME R Results'!Z7</f>
        <v>y</v>
      </c>
      <c r="AE52" s="784">
        <f>'SAME R Results'!AA7</f>
        <v>10</v>
      </c>
      <c r="AF52" s="784" t="str">
        <f>'SAME R Results'!AB7</f>
        <v>y</v>
      </c>
      <c r="AG52" s="817">
        <f>'SAME R Results'!AC7</f>
        <v>3.852706928546E-2</v>
      </c>
      <c r="AH52" s="819">
        <f>'SAME R Results'!AD7</f>
        <v>0</v>
      </c>
      <c r="AI52" s="784">
        <f>'SAME R Results'!AE7</f>
        <v>0</v>
      </c>
      <c r="AJ52" s="784">
        <f>'SAME R Results'!AF7</f>
        <v>0</v>
      </c>
      <c r="AK52" s="784">
        <f>'SAME R Results'!AG7</f>
        <v>0</v>
      </c>
      <c r="AL52" s="784">
        <f>'SAME R Results'!AH7</f>
        <v>0</v>
      </c>
      <c r="AM52" s="784">
        <f>'SAME R Results'!AI7</f>
        <v>0</v>
      </c>
      <c r="AN52" s="784">
        <f>'SAME R Results'!AJ7</f>
        <v>0</v>
      </c>
      <c r="AO52" s="784">
        <f>'SAME R Results'!AK7</f>
        <v>0</v>
      </c>
      <c r="AP52" s="784">
        <f>'SAME R Results'!AL7</f>
        <v>0</v>
      </c>
      <c r="AQ52" s="784">
        <f>'SAME R Results'!AM7</f>
        <v>0</v>
      </c>
      <c r="AR52" s="817">
        <f>'SAME R Results'!AN7</f>
        <v>0</v>
      </c>
      <c r="AS52" s="819">
        <f>'SAME R Results'!AO7</f>
        <v>0</v>
      </c>
      <c r="AT52" s="784">
        <f>'SAME R Results'!AP7</f>
        <v>0</v>
      </c>
      <c r="AU52" s="789"/>
      <c r="AV52" s="821">
        <f>'SAME R Results'!AQ7</f>
        <v>0</v>
      </c>
      <c r="AW52" s="821">
        <f>'SAME R Results'!AR7</f>
        <v>0.40887450000000003</v>
      </c>
      <c r="AX52" s="821">
        <f>'SAME R Results'!AS7</f>
        <v>0</v>
      </c>
      <c r="AY52" s="821">
        <f>'SAME R Results'!AT7</f>
        <v>0</v>
      </c>
      <c r="AZ52" s="824"/>
      <c r="BA52" s="824"/>
      <c r="BB52" s="821">
        <f>'SAME R Results'!AU7</f>
        <v>5.1452640000000008E-2</v>
      </c>
      <c r="BC52" s="821">
        <f>'SAME R Results'!AV7</f>
        <v>3.01056E-2</v>
      </c>
      <c r="BD52" s="821">
        <f>'SAME R Results'!AW7</f>
        <v>5.093612499999999</v>
      </c>
      <c r="BE52" s="821">
        <f>'SAME R Results'!AX7</f>
        <v>4.6792749999999996</v>
      </c>
      <c r="BF52" s="827">
        <f>'SAME R Results'!AY7</f>
        <v>28390</v>
      </c>
      <c r="BG52" s="784">
        <f>'SAME R Results'!AZ7</f>
        <v>0.12408455</v>
      </c>
      <c r="BH52" s="784">
        <f>'SAME R Results'!BA7</f>
        <v>9.0270984999999998E-2</v>
      </c>
      <c r="BI52" s="789"/>
      <c r="BJ52" s="784">
        <f>'SAME R Results'!BB7</f>
        <v>2.6983499999999996</v>
      </c>
      <c r="BK52" s="784">
        <f>'SAME R Results'!BC7</f>
        <v>0.41433749999999936</v>
      </c>
      <c r="BL52" s="784">
        <f>'SAME R Results'!BD7</f>
        <v>1059919.9201329139</v>
      </c>
      <c r="BM52" s="784">
        <f>'SAME R Results'!BE7</f>
        <v>70.819266638717124</v>
      </c>
      <c r="BN52" s="784">
        <f>'SAME R Results'!BF7</f>
        <v>2.1347040000000008E-2</v>
      </c>
      <c r="BO52" s="784">
        <f>'SAME R Results'!BG7</f>
        <v>8.4533912500000009E-3</v>
      </c>
      <c r="BP52" s="789"/>
      <c r="BQ52" s="784">
        <f>'SAME R Results'!BH7</f>
        <v>1.2142574999999998</v>
      </c>
      <c r="BR52" s="817">
        <f>'SAME R Results'!BI7</f>
        <v>6.6815676631340595E-2</v>
      </c>
      <c r="BS52" s="817">
        <f>'SAME R Results'!BJ7</f>
        <v>0.11550042736986271</v>
      </c>
      <c r="BT52" s="817">
        <f>'SAME R Results'!BL7</f>
        <v>2.5252634556575155</v>
      </c>
      <c r="BU52" s="817">
        <f>'SAME R Results'!BM7</f>
        <v>2.0955623370880416</v>
      </c>
      <c r="BV52" s="817">
        <f>'SAME R Results'!BN7</f>
        <v>5.0818958542366073E-2</v>
      </c>
      <c r="BW52" s="784">
        <f>'SAME R Results'!BO7</f>
        <v>1059919.9201329139</v>
      </c>
      <c r="BX52" s="784">
        <f>'SAME R Results'!BP7</f>
        <v>1042971.5767444789</v>
      </c>
      <c r="BY52" s="784">
        <f>'SAME R Results'!BQ7</f>
        <v>978059.42156677309</v>
      </c>
      <c r="BZ52" s="784">
        <f>'SAME R Results'!BR7</f>
        <v>70.819266638717124</v>
      </c>
      <c r="CA52" s="784">
        <f>'SAME R Results'!BS7</f>
        <v>9.1968725028855391E-2</v>
      </c>
      <c r="CB52" s="784">
        <f>'SAME R Results'!BT7</f>
        <v>0.45</v>
      </c>
      <c r="CC52" s="784">
        <f>'SAME R Results'!BV7</f>
        <v>1</v>
      </c>
      <c r="CD52" s="880">
        <f>'SAME R Results'!BW7</f>
        <v>1.42</v>
      </c>
      <c r="CE52" s="1086">
        <f>'SAME R Results'!BZ7</f>
        <v>419.92824630174431</v>
      </c>
      <c r="CF52" s="1777">
        <f>'SAME R Results'!CA7</f>
        <v>0</v>
      </c>
      <c r="CG52" s="1777">
        <f>'SAME R Results'!CB7</f>
        <v>0</v>
      </c>
      <c r="CH52" s="1777">
        <f>'SAME R Results'!CC7</f>
        <v>0</v>
      </c>
      <c r="CI52" s="1777">
        <f>'SAME R Results'!CD7</f>
        <v>0</v>
      </c>
      <c r="CJ52" s="1777"/>
      <c r="CK52" s="1777"/>
      <c r="CL52" s="2015">
        <f>'SAME R Results'!CI7</f>
        <v>7</v>
      </c>
      <c r="CM52" s="2015" t="str">
        <f>'SAME R Results'!CJ7</f>
        <v>Kapton</v>
      </c>
      <c r="CN52" s="2016">
        <f>'SAME R Results'!CK7</f>
        <v>6.6815676631340595E-2</v>
      </c>
      <c r="CO52" s="2016">
        <f>'SAME R Results'!CL7</f>
        <v>1.7580323778111324E-2</v>
      </c>
      <c r="CP52" s="2016">
        <f>'SAME R Results'!CM7</f>
        <v>3.4853850095922234E-2</v>
      </c>
    </row>
    <row r="53" spans="1:95" ht="16.5" customHeight="1" x14ac:dyDescent="0.2">
      <c r="A53" s="780">
        <v>2</v>
      </c>
      <c r="B53" s="784">
        <f>'SAME R Results'!A8</f>
        <v>1</v>
      </c>
      <c r="C53" s="785" t="str">
        <f>'SAME R Results'!B8</f>
        <v>Pyrell</v>
      </c>
      <c r="D53" s="784" t="str">
        <f>'SAME R Results'!C8</f>
        <v>P02</v>
      </c>
      <c r="E53" s="784" t="str">
        <f>'SAME R Results'!D8</f>
        <v>5p</v>
      </c>
      <c r="F53" s="784">
        <f>'SAME R Results'!E8</f>
        <v>5</v>
      </c>
      <c r="G53" s="784">
        <f>'SAME R Results'!F8</f>
        <v>52</v>
      </c>
      <c r="H53" s="785" t="str">
        <f>'SAME R Results'!G8</f>
        <v>Baseline</v>
      </c>
      <c r="I53" s="784" t="str">
        <f>'SAME R Results'!H8</f>
        <v>203</v>
      </c>
      <c r="J53" s="786">
        <f>'SAME R Results'!I8</f>
        <v>40381</v>
      </c>
      <c r="K53" s="784">
        <f>'SAME R Results'!J8</f>
        <v>0</v>
      </c>
      <c r="L53" s="788"/>
      <c r="M53" s="788"/>
      <c r="N53" s="784">
        <f>'SAME R Results'!K8</f>
        <v>8.1</v>
      </c>
      <c r="O53" s="793">
        <f>'SAME R Results'!L8</f>
        <v>1.22</v>
      </c>
      <c r="P53" s="784">
        <f>'SAME R Results'!M8</f>
        <v>60</v>
      </c>
      <c r="Q53" s="784">
        <f>'SAME R Results'!N8</f>
        <v>11</v>
      </c>
      <c r="R53" s="784">
        <f>'SAME R Results'!O8</f>
        <v>8</v>
      </c>
      <c r="S53" s="784" t="str">
        <f>'SAME R Results'!P8</f>
        <v>n</v>
      </c>
      <c r="T53" s="784">
        <f>'SAME R Results'!Q8</f>
        <v>0</v>
      </c>
      <c r="U53" s="784" t="str">
        <f>'SAME R Results'!R8</f>
        <v>n/a</v>
      </c>
      <c r="V53" s="784" t="str">
        <f>'SAME R Results'!S8</f>
        <v>y</v>
      </c>
      <c r="W53" s="784">
        <f>'SAME R Results'!T8</f>
        <v>60</v>
      </c>
      <c r="X53" s="784" t="str">
        <f>'SAME R Results'!U8</f>
        <v>n</v>
      </c>
      <c r="Y53" s="784" t="str">
        <f>'SAME R Results'!V8</f>
        <v>y</v>
      </c>
      <c r="Z53" s="784" t="str">
        <f>'SAME R Results'!W8</f>
        <v>y</v>
      </c>
      <c r="AA53" s="784" t="str">
        <f>'SAME R Results'!X8</f>
        <v>y</v>
      </c>
      <c r="AB53" s="784" t="str">
        <f>'SAME R Results'!Y8</f>
        <v>y</v>
      </c>
      <c r="AC53" s="789"/>
      <c r="AD53" s="784" t="str">
        <f>'SAME R Results'!Z8</f>
        <v>y</v>
      </c>
      <c r="AE53" s="784">
        <f>'SAME R Results'!AA8</f>
        <v>10</v>
      </c>
      <c r="AF53" s="784" t="str">
        <f>'SAME R Results'!AB8</f>
        <v>y</v>
      </c>
      <c r="AG53" s="817">
        <f>'SAME R Results'!AC8</f>
        <v>3.852706928546E-2</v>
      </c>
      <c r="AH53" s="819">
        <f>'SAME R Results'!AD8</f>
        <v>0</v>
      </c>
      <c r="AI53" s="784">
        <f>'SAME R Results'!AE8</f>
        <v>0</v>
      </c>
      <c r="AJ53" s="784">
        <f>'SAME R Results'!AF8</f>
        <v>0</v>
      </c>
      <c r="AK53" s="784">
        <f>'SAME R Results'!AG8</f>
        <v>0</v>
      </c>
      <c r="AL53" s="784">
        <f>'SAME R Results'!AH8</f>
        <v>0</v>
      </c>
      <c r="AM53" s="784">
        <f>'SAME R Results'!AI8</f>
        <v>0</v>
      </c>
      <c r="AN53" s="784">
        <f>'SAME R Results'!AJ8</f>
        <v>0</v>
      </c>
      <c r="AO53" s="784">
        <f>'SAME R Results'!AK8</f>
        <v>0</v>
      </c>
      <c r="AP53" s="784">
        <f>'SAME R Results'!AL8</f>
        <v>0</v>
      </c>
      <c r="AQ53" s="784">
        <f>'SAME R Results'!AM8</f>
        <v>0</v>
      </c>
      <c r="AR53" s="817">
        <f>'SAME R Results'!AN8</f>
        <v>0</v>
      </c>
      <c r="AS53" s="819">
        <f>'SAME R Results'!AO8</f>
        <v>0</v>
      </c>
      <c r="AT53" s="784">
        <f>'SAME R Results'!AP8</f>
        <v>0</v>
      </c>
      <c r="AU53" s="789"/>
      <c r="AV53" s="821">
        <f>'SAME R Results'!AQ8</f>
        <v>0</v>
      </c>
      <c r="AW53" s="821">
        <f>'SAME R Results'!AR8</f>
        <v>6.2439999999999998</v>
      </c>
      <c r="AX53" s="821">
        <f>'SAME R Results'!AS8</f>
        <v>0</v>
      </c>
      <c r="AY53" s="821">
        <f>'SAME R Results'!AT8</f>
        <v>0</v>
      </c>
      <c r="AZ53" s="824"/>
      <c r="BA53" s="824"/>
      <c r="BB53" s="821">
        <f>'SAME R Results'!AU8</f>
        <v>1.0733951000000002</v>
      </c>
      <c r="BC53" s="821">
        <f>'SAME R Results'!AV8</f>
        <v>2.6800000000000001E-2</v>
      </c>
      <c r="BD53" s="821">
        <f>'SAME R Results'!AW8</f>
        <v>7.1744545000000004</v>
      </c>
      <c r="BE53" s="821">
        <f>'SAME R Results'!AX8</f>
        <v>4.7012175000000003</v>
      </c>
      <c r="BF53" s="827">
        <f>'SAME R Results'!AY8</f>
        <v>77955</v>
      </c>
      <c r="BG53" s="784">
        <f>'SAME R Results'!AZ8</f>
        <v>1.4183340000000002</v>
      </c>
      <c r="BH53" s="784">
        <f>'SAME R Results'!BA8</f>
        <v>8.2000000000000003E-2</v>
      </c>
      <c r="BI53" s="789"/>
      <c r="BJ53" s="784">
        <f>'SAME R Results'!BB8</f>
        <v>84.70040000000003</v>
      </c>
      <c r="BK53" s="784">
        <f>'SAME R Results'!BC8</f>
        <v>2.4732370000000001</v>
      </c>
      <c r="BL53" s="784">
        <f>'SAME R Results'!BD8</f>
        <v>3110970.9166285717</v>
      </c>
      <c r="BM53" s="784">
        <f>'SAME R Results'!BE8</f>
        <v>647.21974074117884</v>
      </c>
      <c r="BN53" s="784">
        <f>'SAME R Results'!BF8</f>
        <v>2.8033341747583633</v>
      </c>
      <c r="BO53" s="784">
        <f>'SAME R Results'!BG8</f>
        <v>0.89485197548974349</v>
      </c>
      <c r="BP53" s="789"/>
      <c r="BQ53" s="784">
        <f>'SAME R Results'!BH8</f>
        <v>108.36086003496634</v>
      </c>
      <c r="BR53" s="817">
        <f>'SAME R Results'!BI8</f>
        <v>0.2080442916652481</v>
      </c>
      <c r="BS53" s="817">
        <f>'SAME R Results'!BJ8</f>
        <v>0.40519053314258846</v>
      </c>
      <c r="BT53" s="817">
        <f>'SAME R Results'!BL8</f>
        <v>3.1327350797031284</v>
      </c>
      <c r="BU53" s="817">
        <f>'SAME R Results'!BM8</f>
        <v>2.262475756453556</v>
      </c>
      <c r="BV53" s="817">
        <f>'SAME R Results'!BN8</f>
        <v>0.14907474019917849</v>
      </c>
      <c r="BW53" s="784">
        <f>'SAME R Results'!BO8</f>
        <v>3110970.9166285717</v>
      </c>
      <c r="BX53" s="784">
        <f>'SAME R Results'!BP8</f>
        <v>3064433.1177963968</v>
      </c>
      <c r="BY53" s="784">
        <f>'SAME R Results'!BQ8</f>
        <v>2785904.3917858307</v>
      </c>
      <c r="BZ53" s="784">
        <f>'SAME R Results'!BR8</f>
        <v>647.21974074117884</v>
      </c>
      <c r="CA53" s="784">
        <f>'SAME R Results'!BS8</f>
        <v>0.54897385243718366</v>
      </c>
      <c r="CB53" s="784">
        <f>'SAME R Results'!BT8</f>
        <v>0.48</v>
      </c>
      <c r="CC53" s="784">
        <f>'SAME R Results'!BV8</f>
        <v>2.6652978231450279</v>
      </c>
      <c r="CD53" s="880">
        <f>'SAME R Results'!BW8</f>
        <v>1</v>
      </c>
      <c r="CE53" s="1086">
        <f>'SAME R Results'!BZ8</f>
        <v>230.42121123513496</v>
      </c>
      <c r="CF53" s="1777">
        <f>'SAME R Results'!CA8</f>
        <v>0</v>
      </c>
      <c r="CG53" s="1777">
        <f>'SAME R Results'!CB8</f>
        <v>0</v>
      </c>
      <c r="CH53" s="1777">
        <f>'SAME R Results'!CC8</f>
        <v>0</v>
      </c>
      <c r="CI53" s="1777">
        <f>'SAME R Results'!CD8</f>
        <v>0</v>
      </c>
      <c r="CJ53" s="1777"/>
      <c r="CK53" s="1777"/>
      <c r="CL53" s="2015">
        <f>'SAME R Results'!CI8</f>
        <v>8</v>
      </c>
      <c r="CM53" s="2015" t="str">
        <f>'SAME R Results'!CJ8</f>
        <v>Pyrell</v>
      </c>
      <c r="CN53" s="2016">
        <f>'SAME R Results'!CK8</f>
        <v>0.2080442916652481</v>
      </c>
      <c r="CO53" s="2016">
        <f>'SAME R Results'!CL8</f>
        <v>2.587035737676659E-2</v>
      </c>
      <c r="CP53" s="2016">
        <f>'SAME R Results'!CM8</f>
        <v>3.6968546838285758E-2</v>
      </c>
    </row>
    <row r="54" spans="1:95" s="11" customFormat="1" ht="16.5" customHeight="1" x14ac:dyDescent="0.2">
      <c r="A54" s="780">
        <v>2</v>
      </c>
      <c r="B54" s="784">
        <f>'SAME R Results'!A9</f>
        <v>1</v>
      </c>
      <c r="C54" s="785" t="str">
        <f>'SAME R Results'!B9</f>
        <v>Silicone</v>
      </c>
      <c r="D54" s="784" t="str">
        <f>'SAME R Results'!C9</f>
        <v>S04</v>
      </c>
      <c r="E54" s="784" t="str">
        <f>'SAME R Results'!D9</f>
        <v>6S</v>
      </c>
      <c r="F54" s="784">
        <f>'SAME R Results'!E9</f>
        <v>6</v>
      </c>
      <c r="G54" s="784">
        <f>'SAME R Results'!F9</f>
        <v>53</v>
      </c>
      <c r="H54" s="785" t="str">
        <f>'SAME R Results'!G9</f>
        <v>HighTemp</v>
      </c>
      <c r="I54" s="784" t="str">
        <f>'SAME R Results'!H9</f>
        <v>203</v>
      </c>
      <c r="J54" s="786">
        <f>'SAME R Results'!I9</f>
        <v>40381</v>
      </c>
      <c r="K54" s="784">
        <f>'SAME R Results'!J9</f>
        <v>0</v>
      </c>
      <c r="L54" s="790"/>
      <c r="M54" s="790"/>
      <c r="N54" s="784">
        <f>'SAME R Results'!K9</f>
        <v>8.1</v>
      </c>
      <c r="O54" s="793">
        <f>'SAME R Results'!L9</f>
        <v>1.35</v>
      </c>
      <c r="P54" s="784">
        <f>'SAME R Results'!M9</f>
        <v>60</v>
      </c>
      <c r="Q54" s="784">
        <f>'SAME R Results'!N9</f>
        <v>1</v>
      </c>
      <c r="R54" s="784">
        <f>'SAME R Results'!O9</f>
        <v>8</v>
      </c>
      <c r="S54" s="784" t="str">
        <f>'SAME R Results'!P9</f>
        <v>n</v>
      </c>
      <c r="T54" s="784">
        <f>'SAME R Results'!Q9</f>
        <v>0</v>
      </c>
      <c r="U54" s="784">
        <f>'SAME R Results'!R9</f>
        <v>52.2</v>
      </c>
      <c r="V54" s="784" t="str">
        <f>'SAME R Results'!S9</f>
        <v>y</v>
      </c>
      <c r="W54" s="784" t="str">
        <f>'SAME R Results'!T9</f>
        <v>?</v>
      </c>
      <c r="X54" s="784" t="str">
        <f>'SAME R Results'!U9</f>
        <v>n</v>
      </c>
      <c r="Y54" s="784" t="str">
        <f>'SAME R Results'!V9</f>
        <v>y</v>
      </c>
      <c r="Z54" s="784" t="str">
        <f>'SAME R Results'!W9</f>
        <v>y</v>
      </c>
      <c r="AA54" s="784" t="str">
        <f>'SAME R Results'!X9</f>
        <v>y</v>
      </c>
      <c r="AB54" s="784" t="str">
        <f>'SAME R Results'!Y9</f>
        <v>y</v>
      </c>
      <c r="AC54" s="809"/>
      <c r="AD54" s="784" t="str">
        <f>'SAME R Results'!Z9</f>
        <v>y</v>
      </c>
      <c r="AE54" s="784">
        <f>'SAME R Results'!AA9</f>
        <v>10</v>
      </c>
      <c r="AF54" s="784" t="str">
        <f>'SAME R Results'!AB9</f>
        <v>y</v>
      </c>
      <c r="AG54" s="817">
        <f>'SAME R Results'!AC9</f>
        <v>3.1809999999999998E-2</v>
      </c>
      <c r="AH54" s="819">
        <f>'SAME R Results'!AD9</f>
        <v>0</v>
      </c>
      <c r="AI54" s="784">
        <f>'SAME R Results'!AE9</f>
        <v>0</v>
      </c>
      <c r="AJ54" s="784">
        <f>'SAME R Results'!AF9</f>
        <v>0</v>
      </c>
      <c r="AK54" s="784">
        <f>'SAME R Results'!AG9</f>
        <v>0</v>
      </c>
      <c r="AL54" s="784">
        <f>'SAME R Results'!AH9</f>
        <v>0</v>
      </c>
      <c r="AM54" s="784">
        <f>'SAME R Results'!AI9</f>
        <v>0</v>
      </c>
      <c r="AN54" s="784">
        <f>'SAME R Results'!AJ9</f>
        <v>0</v>
      </c>
      <c r="AO54" s="784">
        <f>'SAME R Results'!AK9</f>
        <v>0</v>
      </c>
      <c r="AP54" s="784">
        <f>'SAME R Results'!AL9</f>
        <v>0</v>
      </c>
      <c r="AQ54" s="784">
        <f>'SAME R Results'!AM9</f>
        <v>0</v>
      </c>
      <c r="AR54" s="817">
        <f>'SAME R Results'!AN9</f>
        <v>0</v>
      </c>
      <c r="AS54" s="819">
        <f>'SAME R Results'!AO9</f>
        <v>0</v>
      </c>
      <c r="AT54" s="784">
        <f>'SAME R Results'!AP9</f>
        <v>0</v>
      </c>
      <c r="AU54" s="809"/>
      <c r="AV54" s="821">
        <f>'SAME R Results'!AQ9</f>
        <v>0</v>
      </c>
      <c r="AW54" s="821">
        <f>'SAME R Results'!AR9</f>
        <v>6.2450000000000001</v>
      </c>
      <c r="AX54" s="821">
        <f>'SAME R Results'!AS9</f>
        <v>0</v>
      </c>
      <c r="AY54" s="821">
        <f>'SAME R Results'!AT9</f>
        <v>0</v>
      </c>
      <c r="AZ54" s="825"/>
      <c r="BA54" s="825"/>
      <c r="BB54" s="821">
        <f>'SAME R Results'!AU9</f>
        <v>4.6397705</v>
      </c>
      <c r="BC54" s="821">
        <f>'SAME R Results'!AV9</f>
        <v>2.6800000000000001E-2</v>
      </c>
      <c r="BD54" s="821">
        <f>'SAME R Results'!AW9</f>
        <v>7.6578974999999998</v>
      </c>
      <c r="BE54" s="821">
        <f>'SAME R Results'!AX9</f>
        <v>4.6589204999999998</v>
      </c>
      <c r="BF54" s="827">
        <f>'SAME R Results'!AY9</f>
        <v>80225</v>
      </c>
      <c r="BG54" s="784">
        <f>'SAME R Results'!AZ9</f>
        <v>4.5200650000000007</v>
      </c>
      <c r="BH54" s="784">
        <f>'SAME R Results'!BA9</f>
        <v>8.2000000000000003E-2</v>
      </c>
      <c r="BI54" s="809"/>
      <c r="BJ54" s="784">
        <f>'SAME R Results'!BB9</f>
        <v>205.9342</v>
      </c>
      <c r="BK54" s="784">
        <f>'SAME R Results'!BC9</f>
        <v>2.998977</v>
      </c>
      <c r="BL54" s="784">
        <f>'SAME R Results'!BD9</f>
        <v>3889058.8258409305</v>
      </c>
      <c r="BM54" s="784">
        <f>'SAME R Results'!BE9</f>
        <v>973.58449874105634</v>
      </c>
      <c r="BN54" s="784">
        <f>'SAME R Results'!BF9</f>
        <v>12.304744891662349</v>
      </c>
      <c r="BO54" s="784">
        <f>'SAME R Results'!BG9</f>
        <v>2.9595494723852811</v>
      </c>
      <c r="BP54" s="809"/>
      <c r="BQ54" s="784">
        <f>'SAME R Results'!BH9</f>
        <v>300.64007090501514</v>
      </c>
      <c r="BR54" s="817">
        <f>'SAME R Results'!BI9</f>
        <v>0.25033936032853354</v>
      </c>
      <c r="BS54" s="817">
        <f>'SAME R Results'!BJ9</f>
        <v>0.54741968073790781</v>
      </c>
      <c r="BT54" s="817">
        <f>'SAME R Results'!BL9</f>
        <v>4.1576412242722895</v>
      </c>
      <c r="BU54" s="817">
        <f>'SAME R Results'!BM9</f>
        <v>2.4218526870226071</v>
      </c>
      <c r="BV54" s="817">
        <f>'SAME R Results'!BN9</f>
        <v>0.1692908570902574</v>
      </c>
      <c r="BW54" s="784">
        <f>'SAME R Results'!BO9</f>
        <v>3889058.8258409305</v>
      </c>
      <c r="BX54" s="784">
        <f>'SAME R Results'!BP9</f>
        <v>3831052.6956931786</v>
      </c>
      <c r="BY54" s="784">
        <f>'SAME R Results'!BQ9</f>
        <v>3478161.0539138634</v>
      </c>
      <c r="BZ54" s="784">
        <f>'SAME R Results'!BR9</f>
        <v>973.58449874105634</v>
      </c>
      <c r="CA54" s="784">
        <f>'SAME R Results'!BS9</f>
        <v>0.6656701145343159</v>
      </c>
      <c r="CB54" s="784">
        <f>'SAME R Results'!BT9</f>
        <v>0.55000000000000004</v>
      </c>
      <c r="CC54" s="784">
        <f>'SAME R Results'!BV9</f>
        <v>2.6543347862394446</v>
      </c>
      <c r="CD54" s="880">
        <f>'SAME R Results'!BW9</f>
        <v>0.9</v>
      </c>
      <c r="CE54" s="1086">
        <f>'SAME R Results'!BZ9</f>
        <v>379.72816734596341</v>
      </c>
      <c r="CF54" s="1777">
        <f>'SAME R Results'!CA9</f>
        <v>0</v>
      </c>
      <c r="CG54" s="1777">
        <f>'SAME R Results'!CB9</f>
        <v>0</v>
      </c>
      <c r="CH54" s="1777">
        <f>'SAME R Results'!CC9</f>
        <v>0</v>
      </c>
      <c r="CI54" s="1777">
        <f>'SAME R Results'!CD9</f>
        <v>0</v>
      </c>
      <c r="CJ54" s="1777"/>
      <c r="CK54" s="1777"/>
      <c r="CL54" s="2015">
        <f>'SAME R Results'!CI9</f>
        <v>9</v>
      </c>
      <c r="CM54" s="2015" t="str">
        <f>'SAME R Results'!CJ9</f>
        <v>Silicone</v>
      </c>
      <c r="CN54" s="2016">
        <f>'SAME R Results'!CK9</f>
        <v>0.25033936032853354</v>
      </c>
      <c r="CO54" s="2016">
        <f>'SAME R Results'!CL9</f>
        <v>4.0928492514725141E-2</v>
      </c>
      <c r="CP54" s="2016">
        <f>'SAME R Results'!CM9</f>
        <v>3.5935600032160911E-2</v>
      </c>
      <c r="CQ54" s="2020"/>
    </row>
    <row r="55" spans="1:95" ht="16.5" customHeight="1" x14ac:dyDescent="0.2">
      <c r="A55" s="780"/>
      <c r="B55" s="784"/>
      <c r="C55" s="785"/>
      <c r="D55" s="784"/>
      <c r="E55" s="784"/>
      <c r="F55" s="784"/>
      <c r="G55" s="784"/>
      <c r="H55" s="785"/>
      <c r="I55" s="784"/>
      <c r="J55" s="786"/>
      <c r="K55" s="784"/>
      <c r="L55" s="788"/>
      <c r="M55" s="788"/>
      <c r="N55" s="784"/>
      <c r="O55" s="793"/>
      <c r="P55" s="784"/>
      <c r="Q55" s="784"/>
      <c r="R55" s="784"/>
      <c r="S55" s="784"/>
      <c r="T55" s="784"/>
      <c r="U55" s="784"/>
      <c r="V55" s="784"/>
      <c r="W55" s="784"/>
      <c r="X55" s="784"/>
      <c r="Y55" s="784"/>
      <c r="Z55" s="784"/>
      <c r="AA55" s="784"/>
      <c r="AB55" s="784"/>
      <c r="AC55" s="789"/>
      <c r="AD55" s="784"/>
      <c r="AE55" s="784"/>
      <c r="AF55" s="784"/>
      <c r="AG55" s="817"/>
      <c r="AH55" s="819"/>
      <c r="AI55" s="784"/>
      <c r="AJ55" s="784"/>
      <c r="AK55" s="784"/>
      <c r="AL55" s="784"/>
      <c r="AM55" s="784"/>
      <c r="AN55" s="784"/>
      <c r="AO55" s="784"/>
      <c r="AP55" s="784"/>
      <c r="AQ55" s="784"/>
      <c r="AR55" s="817"/>
      <c r="AS55" s="819"/>
      <c r="AT55" s="784"/>
      <c r="AU55" s="789"/>
      <c r="AV55" s="821"/>
      <c r="AW55" s="821"/>
      <c r="AX55" s="821"/>
      <c r="AY55" s="821"/>
      <c r="AZ55" s="824"/>
      <c r="BA55" s="824"/>
      <c r="BB55" s="821"/>
      <c r="BC55" s="821"/>
      <c r="BD55" s="821"/>
      <c r="BE55" s="821"/>
      <c r="BF55" s="827"/>
      <c r="BG55" s="784"/>
      <c r="BH55" s="784"/>
      <c r="BI55" s="789"/>
      <c r="BJ55" s="784"/>
      <c r="BK55" s="784"/>
      <c r="BL55" s="784"/>
      <c r="BM55" s="784"/>
      <c r="BN55" s="784"/>
      <c r="BO55" s="784"/>
      <c r="BP55" s="789"/>
      <c r="BQ55" s="784"/>
      <c r="BR55" s="817"/>
      <c r="BS55" s="817"/>
      <c r="BT55" s="817"/>
      <c r="BU55" s="817"/>
      <c r="BV55" s="817"/>
      <c r="BW55" s="784"/>
      <c r="BX55" s="784"/>
      <c r="BY55" s="784"/>
      <c r="BZ55" s="784"/>
      <c r="CA55" s="784"/>
      <c r="CB55" s="784"/>
      <c r="CC55" s="784"/>
      <c r="CD55" s="880"/>
      <c r="CE55" s="1086">
        <f>'SAME R Results'!BZ10</f>
        <v>0</v>
      </c>
      <c r="CF55" s="1777">
        <f>'SAME R Results'!CA10</f>
        <v>0</v>
      </c>
      <c r="CG55" s="1777">
        <f>'SAME R Results'!CB10</f>
        <v>0</v>
      </c>
      <c r="CH55" s="1777">
        <f>'SAME R Results'!CC10</f>
        <v>0</v>
      </c>
      <c r="CI55" s="1777">
        <f>'SAME R Results'!CD10</f>
        <v>0</v>
      </c>
      <c r="CJ55" s="1777"/>
      <c r="CK55" s="1777"/>
      <c r="CL55" s="2015"/>
      <c r="CM55" s="2015"/>
      <c r="CN55" s="2016"/>
      <c r="CO55" s="2016"/>
      <c r="CP55" s="2016"/>
    </row>
    <row r="56" spans="1:95" ht="16.5" customHeight="1" x14ac:dyDescent="0.2">
      <c r="A56" s="780">
        <v>2</v>
      </c>
      <c r="B56" s="784">
        <f>'SAME R Results'!A11</f>
        <v>2</v>
      </c>
      <c r="C56" s="785" t="str">
        <f>'SAME R Results'!B11</f>
        <v>Lampwick</v>
      </c>
      <c r="D56" s="784" t="str">
        <f>'SAME R Results'!C11</f>
        <v>L14</v>
      </c>
      <c r="E56" s="784" t="str">
        <f>'SAME R Results'!D11</f>
        <v>7L</v>
      </c>
      <c r="F56" s="784">
        <f>'SAME R Results'!E11</f>
        <v>3</v>
      </c>
      <c r="G56" s="784">
        <f>'SAME R Results'!F11</f>
        <v>54</v>
      </c>
      <c r="H56" s="785" t="str">
        <f>'SAME R Results'!G11</f>
        <v>Baseline</v>
      </c>
      <c r="I56" s="784">
        <f>'SAME R Results'!H11</f>
        <v>210</v>
      </c>
      <c r="J56" s="786">
        <f>'SAME R Results'!I11</f>
        <v>40388</v>
      </c>
      <c r="K56" s="784">
        <f>'SAME R Results'!J11</f>
        <v>0</v>
      </c>
      <c r="L56" s="788"/>
      <c r="M56" s="788"/>
      <c r="N56" s="784">
        <f>'SAME R Results'!K11</f>
        <v>8.1</v>
      </c>
      <c r="O56" s="793">
        <f>'SAME R Results'!L11</f>
        <v>1.2450000000000001</v>
      </c>
      <c r="P56" s="784">
        <f>'SAME R Results'!M11</f>
        <v>60</v>
      </c>
      <c r="Q56" s="784">
        <f>'SAME R Results'!N11</f>
        <v>11</v>
      </c>
      <c r="R56" s="784">
        <f>'SAME R Results'!O11</f>
        <v>8</v>
      </c>
      <c r="S56" s="784" t="str">
        <f>'SAME R Results'!P11</f>
        <v>n</v>
      </c>
      <c r="T56" s="784" t="str">
        <f>'SAME R Results'!Q11</f>
        <v>n</v>
      </c>
      <c r="U56" s="784">
        <f>'SAME R Results'!R11</f>
        <v>56.8</v>
      </c>
      <c r="V56" s="784" t="str">
        <f>'SAME R Results'!S11</f>
        <v>y</v>
      </c>
      <c r="W56" s="784">
        <f>'SAME R Results'!T11</f>
        <v>120</v>
      </c>
      <c r="X56" s="784" t="str">
        <f>'SAME R Results'!U11</f>
        <v>n</v>
      </c>
      <c r="Y56" s="784" t="str">
        <f>'SAME R Results'!V11</f>
        <v>n</v>
      </c>
      <c r="Z56" s="784" t="str">
        <f>'SAME R Results'!W11</f>
        <v>y</v>
      </c>
      <c r="AA56" s="784" t="str">
        <f>'SAME R Results'!X11</f>
        <v>n</v>
      </c>
      <c r="AB56" s="784" t="str">
        <f>'SAME R Results'!Y11</f>
        <v>y</v>
      </c>
      <c r="AC56" s="789"/>
      <c r="AD56" s="784" t="str">
        <f>'SAME R Results'!Z11</f>
        <v>y</v>
      </c>
      <c r="AE56" s="784">
        <f>'SAME R Results'!AA11</f>
        <v>10</v>
      </c>
      <c r="AF56" s="784" t="str">
        <f>'SAME R Results'!AB11</f>
        <v>y</v>
      </c>
      <c r="AG56" s="817">
        <f>'SAME R Results'!AC11</f>
        <v>3.852706928546E-2</v>
      </c>
      <c r="AH56" s="819">
        <f>'SAME R Results'!AD11</f>
        <v>0</v>
      </c>
      <c r="AI56" s="784">
        <f>'SAME R Results'!AE11</f>
        <v>0</v>
      </c>
      <c r="AJ56" s="784">
        <f>'SAME R Results'!AF11</f>
        <v>0</v>
      </c>
      <c r="AK56" s="784">
        <f>'SAME R Results'!AG11</f>
        <v>0</v>
      </c>
      <c r="AL56" s="784">
        <f>'SAME R Results'!AH11</f>
        <v>0</v>
      </c>
      <c r="AM56" s="784">
        <f>'SAME R Results'!AI11</f>
        <v>0</v>
      </c>
      <c r="AN56" s="784">
        <f>'SAME R Results'!AJ11</f>
        <v>0</v>
      </c>
      <c r="AO56" s="784">
        <f>'SAME R Results'!AK11</f>
        <v>0</v>
      </c>
      <c r="AP56" s="784">
        <f>'SAME R Results'!AL11</f>
        <v>0</v>
      </c>
      <c r="AQ56" s="784">
        <f>'SAME R Results'!AM11</f>
        <v>0</v>
      </c>
      <c r="AR56" s="817">
        <f>'SAME R Results'!AN11</f>
        <v>0</v>
      </c>
      <c r="AS56" s="819">
        <f>'SAME R Results'!AO11</f>
        <v>0</v>
      </c>
      <c r="AT56" s="784">
        <f>'SAME R Results'!AP11</f>
        <v>0</v>
      </c>
      <c r="AU56" s="789"/>
      <c r="AV56" s="821">
        <f>'SAME R Results'!AQ11</f>
        <v>0</v>
      </c>
      <c r="AW56" s="821">
        <f>'SAME R Results'!AR11</f>
        <v>6.2525025000000003</v>
      </c>
      <c r="AX56" s="821">
        <f>'SAME R Results'!AS11</f>
        <v>0</v>
      </c>
      <c r="AY56" s="821">
        <f>'SAME R Results'!AT11</f>
        <v>0</v>
      </c>
      <c r="AZ56" s="824"/>
      <c r="BA56" s="824"/>
      <c r="BB56" s="821">
        <f>'SAME R Results'!AU11</f>
        <v>0</v>
      </c>
      <c r="BC56" s="821">
        <f>'SAME R Results'!AV11</f>
        <v>0</v>
      </c>
      <c r="BD56" s="821">
        <f>'SAME R Results'!AW11</f>
        <v>6.3695219999999999</v>
      </c>
      <c r="BE56" s="821">
        <f>'SAME R Results'!AX11</f>
        <v>4.7034919999999989</v>
      </c>
      <c r="BF56" s="827">
        <f>'SAME R Results'!AY11</f>
        <v>79925</v>
      </c>
      <c r="BG56" s="784">
        <f>'SAME R Results'!AZ11</f>
        <v>0</v>
      </c>
      <c r="BH56" s="784">
        <f>'SAME R Results'!BA11</f>
        <v>0</v>
      </c>
      <c r="BI56" s="789"/>
      <c r="BJ56" s="784">
        <f>'SAME R Results'!BB11</f>
        <v>34.255299999999998</v>
      </c>
      <c r="BK56" s="784">
        <f>'SAME R Results'!BC11</f>
        <v>1.666030000000001</v>
      </c>
      <c r="BL56" s="784">
        <f>'SAME R Results'!BD11</f>
        <v>3197761.8213616745</v>
      </c>
      <c r="BM56" s="784">
        <f>'SAME R Results'!BE11</f>
        <v>350.55685968846421</v>
      </c>
      <c r="BN56" s="784">
        <f>'SAME R Results'!BF11</f>
        <v>0</v>
      </c>
      <c r="BO56" s="784">
        <f>'SAME R Results'!BG11</f>
        <v>0</v>
      </c>
      <c r="BP56" s="789"/>
      <c r="BQ56" s="784">
        <f>'SAME R Results'!BH11</f>
        <v>26.963747165480513</v>
      </c>
      <c r="BR56" s="817">
        <f>'SAME R Results'!BI11</f>
        <v>0.10962569424235284</v>
      </c>
      <c r="BS56" s="817">
        <f>'SAME R Results'!BJ11</f>
        <v>0.25252933607121358</v>
      </c>
      <c r="BT56" s="817">
        <f>'SAME R Results'!BL11</f>
        <v>0</v>
      </c>
      <c r="BU56" s="817">
        <f>'SAME R Results'!BM11</f>
        <v>2.492996586982887</v>
      </c>
      <c r="BV56" s="817">
        <f>'SAME R Results'!BN11</f>
        <v>7.2229168713861147E-2</v>
      </c>
      <c r="BW56" s="784">
        <f>'SAME R Results'!BO11</f>
        <v>3197761.8213616745</v>
      </c>
      <c r="BX56" s="784">
        <f>'SAME R Results'!BP11</f>
        <v>3150047.9662957834</v>
      </c>
      <c r="BY56" s="784">
        <f>'SAME R Results'!BQ11</f>
        <v>2860393.7483142563</v>
      </c>
      <c r="BZ56" s="784">
        <f>'SAME R Results'!BR11</f>
        <v>350.55685968846421</v>
      </c>
      <c r="CA56" s="784">
        <f>'SAME R Results'!BS11</f>
        <v>0.36980156263872876</v>
      </c>
      <c r="CB56" s="784">
        <f>'SAME R Results'!BT11</f>
        <v>0.28000000000000003</v>
      </c>
      <c r="CC56" s="784">
        <f>'SAME R Results'!BV11</f>
        <v>2.8112174472146867</v>
      </c>
      <c r="CD56" s="880">
        <f>'SAME R Results'!BW11</f>
        <v>1</v>
      </c>
      <c r="CE56" s="1086">
        <f>'SAME R Results'!BZ11</f>
        <v>264.66873011764068</v>
      </c>
      <c r="CF56" s="1777">
        <f>'SAME R Results'!CA11</f>
        <v>0</v>
      </c>
      <c r="CG56" s="1777">
        <f>'SAME R Results'!CB11</f>
        <v>0</v>
      </c>
      <c r="CH56" s="1777">
        <f>'SAME R Results'!CC11</f>
        <v>0</v>
      </c>
      <c r="CI56" s="1777">
        <f>'SAME R Results'!CD11</f>
        <v>0</v>
      </c>
      <c r="CJ56" s="1777"/>
      <c r="CK56" s="1777"/>
      <c r="CL56" s="2015"/>
      <c r="CM56" s="2015"/>
      <c r="CN56" s="2016"/>
      <c r="CO56" s="2016"/>
      <c r="CP56" s="2016"/>
    </row>
    <row r="57" spans="1:95" ht="16.5" customHeight="1" x14ac:dyDescent="0.2">
      <c r="A57" s="780">
        <v>2</v>
      </c>
      <c r="B57" s="784">
        <f>'SAME R Results'!A12</f>
        <v>2</v>
      </c>
      <c r="C57" s="785" t="str">
        <f>'SAME R Results'!B12</f>
        <v>Lampwick</v>
      </c>
      <c r="D57" s="784" t="str">
        <f>'SAME R Results'!C12</f>
        <v>L15</v>
      </c>
      <c r="E57" s="784" t="str">
        <f>'SAME R Results'!D12</f>
        <v>8L</v>
      </c>
      <c r="F57" s="784">
        <f>'SAME R Results'!E12</f>
        <v>4</v>
      </c>
      <c r="G57" s="784">
        <f>'SAME R Results'!F12</f>
        <v>55</v>
      </c>
      <c r="H57" s="785" t="str">
        <f>'SAME R Results'!G12</f>
        <v>High RT/R0 test aging</v>
      </c>
      <c r="I57" s="784">
        <f>'SAME R Results'!H12</f>
        <v>210</v>
      </c>
      <c r="J57" s="786">
        <f>'SAME R Results'!I12</f>
        <v>40388</v>
      </c>
      <c r="K57" s="784">
        <f>'SAME R Results'!J12</f>
        <v>0</v>
      </c>
      <c r="L57" s="788"/>
      <c r="M57" s="788"/>
      <c r="N57" s="784">
        <f>'SAME R Results'!K12</f>
        <v>8.1</v>
      </c>
      <c r="O57" s="793">
        <f>'SAME R Results'!L12</f>
        <v>1.2450000000000001</v>
      </c>
      <c r="P57" s="784">
        <f>'SAME R Results'!M12</f>
        <v>60</v>
      </c>
      <c r="Q57" s="784">
        <f>'SAME R Results'!N12</f>
        <v>11</v>
      </c>
      <c r="R57" s="784">
        <f>'SAME R Results'!O12</f>
        <v>8</v>
      </c>
      <c r="S57" s="784" t="str">
        <f>'SAME R Results'!P12</f>
        <v>n</v>
      </c>
      <c r="T57" s="784" t="str">
        <f>'SAME R Results'!Q12</f>
        <v>n</v>
      </c>
      <c r="U57" s="784">
        <f>'SAME R Results'!R12</f>
        <v>47.2</v>
      </c>
      <c r="V57" s="784" t="str">
        <f>'SAME R Results'!S12</f>
        <v>y</v>
      </c>
      <c r="W57" s="784">
        <f>'SAME R Results'!T12</f>
        <v>60</v>
      </c>
      <c r="X57" s="784" t="str">
        <f>'SAME R Results'!U12</f>
        <v>n</v>
      </c>
      <c r="Y57" s="784" t="str">
        <f>'SAME R Results'!V12</f>
        <v>n</v>
      </c>
      <c r="Z57" s="784" t="str">
        <f>'SAME R Results'!W12</f>
        <v>y</v>
      </c>
      <c r="AA57" s="784" t="str">
        <f>'SAME R Results'!X12</f>
        <v>n</v>
      </c>
      <c r="AB57" s="784" t="str">
        <f>'SAME R Results'!Y12</f>
        <v>y</v>
      </c>
      <c r="AC57" s="789"/>
      <c r="AD57" s="784" t="str">
        <f>'SAME R Results'!Z12</f>
        <v>y</v>
      </c>
      <c r="AE57" s="784">
        <f>'SAME R Results'!AA12</f>
        <v>10</v>
      </c>
      <c r="AF57" s="784" t="str">
        <f>'SAME R Results'!AB12</f>
        <v>y</v>
      </c>
      <c r="AG57" s="817">
        <f>'SAME R Results'!AC12</f>
        <v>3.852706928546E-2</v>
      </c>
      <c r="AH57" s="819">
        <f>'SAME R Results'!AD12</f>
        <v>0</v>
      </c>
      <c r="AI57" s="784">
        <f>'SAME R Results'!AE12</f>
        <v>0</v>
      </c>
      <c r="AJ57" s="784">
        <f>'SAME R Results'!AF12</f>
        <v>0</v>
      </c>
      <c r="AK57" s="784">
        <f>'SAME R Results'!AG12</f>
        <v>0</v>
      </c>
      <c r="AL57" s="784">
        <f>'SAME R Results'!AH12</f>
        <v>0</v>
      </c>
      <c r="AM57" s="784">
        <f>'SAME R Results'!AI12</f>
        <v>0</v>
      </c>
      <c r="AN57" s="784">
        <f>'SAME R Results'!AJ12</f>
        <v>0</v>
      </c>
      <c r="AO57" s="784">
        <f>'SAME R Results'!AK12</f>
        <v>0</v>
      </c>
      <c r="AP57" s="784">
        <f>'SAME R Results'!AL12</f>
        <v>0</v>
      </c>
      <c r="AQ57" s="784">
        <f>'SAME R Results'!AM12</f>
        <v>0</v>
      </c>
      <c r="AR57" s="817">
        <f>'SAME R Results'!AN12</f>
        <v>0</v>
      </c>
      <c r="AS57" s="819">
        <f>'SAME R Results'!AO12</f>
        <v>0</v>
      </c>
      <c r="AT57" s="784">
        <f>'SAME R Results'!AP12</f>
        <v>0</v>
      </c>
      <c r="AU57" s="789"/>
      <c r="AV57" s="821">
        <f>'SAME R Results'!AQ12</f>
        <v>0</v>
      </c>
      <c r="AW57" s="821">
        <f>'SAME R Results'!AR12</f>
        <v>6.2489999999999997</v>
      </c>
      <c r="AX57" s="821">
        <f>'SAME R Results'!AS12</f>
        <v>0</v>
      </c>
      <c r="AY57" s="821">
        <f>'SAME R Results'!AT12</f>
        <v>0</v>
      </c>
      <c r="AZ57" s="824"/>
      <c r="BA57" s="824"/>
      <c r="BB57" s="821">
        <f>'SAME R Results'!AU12</f>
        <v>0</v>
      </c>
      <c r="BC57" s="821">
        <f>'SAME R Results'!AV12</f>
        <v>0</v>
      </c>
      <c r="BD57" s="821">
        <f>'SAME R Results'!AW12</f>
        <v>6.4745474999999999</v>
      </c>
      <c r="BE57" s="821">
        <f>'SAME R Results'!AX12</f>
        <v>4.6680449999999993</v>
      </c>
      <c r="BF57" s="827">
        <f>'SAME R Results'!AY12</f>
        <v>83895</v>
      </c>
      <c r="BG57" s="784">
        <f>'SAME R Results'!AZ12</f>
        <v>0</v>
      </c>
      <c r="BH57" s="784">
        <f>'SAME R Results'!BA12</f>
        <v>0</v>
      </c>
      <c r="BI57" s="789"/>
      <c r="BJ57" s="784">
        <f>'SAME R Results'!BB12</f>
        <v>46.388549999999995</v>
      </c>
      <c r="BK57" s="784">
        <f>'SAME R Results'!BC12</f>
        <v>1.8065025000000006</v>
      </c>
      <c r="BL57" s="784">
        <f>'SAME R Results'!BD12</f>
        <v>3373889.4875935018</v>
      </c>
      <c r="BM57" s="784">
        <f>'SAME R Results'!BE12</f>
        <v>392.25129573824915</v>
      </c>
      <c r="BN57" s="784">
        <f>'SAME R Results'!BF12</f>
        <v>0</v>
      </c>
      <c r="BO57" s="784">
        <f>'SAME R Results'!BG12</f>
        <v>0</v>
      </c>
      <c r="BP57" s="789"/>
      <c r="BQ57" s="784">
        <f>'SAME R Results'!BH12</f>
        <v>36.637405105047137</v>
      </c>
      <c r="BR57" s="817">
        <f>'SAME R Results'!BI12</f>
        <v>0.11626086070116975</v>
      </c>
      <c r="BS57" s="817">
        <f>'SAME R Results'!BJ12</f>
        <v>0.27474623118441571</v>
      </c>
      <c r="BT57" s="817">
        <f>'SAME R Results'!BL12</f>
        <v>0</v>
      </c>
      <c r="BU57" s="817">
        <f>'SAME R Results'!BM12</f>
        <v>2.5278471246933618</v>
      </c>
      <c r="BV57" s="817">
        <f>'SAME R Results'!BN12</f>
        <v>7.5628315768853746E-2</v>
      </c>
      <c r="BW57" s="784">
        <f>'SAME R Results'!BO12</f>
        <v>3373889.4875935018</v>
      </c>
      <c r="BX57" s="784">
        <f>'SAME R Results'!BP12</f>
        <v>3323805.6105743852</v>
      </c>
      <c r="BY57" s="784">
        <f>'SAME R Results'!BQ12</f>
        <v>3011118.9009848116</v>
      </c>
      <c r="BZ57" s="784">
        <f>'SAME R Results'!BR12</f>
        <v>392.25129573824915</v>
      </c>
      <c r="CA57" s="784">
        <f>'SAME R Results'!BS12</f>
        <v>0.40098164343425385</v>
      </c>
      <c r="CB57" s="784">
        <f>'SAME R Results'!BT12</f>
        <v>0.28000000000000003</v>
      </c>
      <c r="CC57" s="784">
        <f>'SAME R Results'!BV12</f>
        <v>2.8206933688414133</v>
      </c>
      <c r="CD57" s="880">
        <f>'SAME R Results'!BW12</f>
        <v>1</v>
      </c>
      <c r="CE57" s="1086">
        <f>'SAME R Results'!BZ12</f>
        <v>262.89926572283059</v>
      </c>
      <c r="CF57" s="1777">
        <f>'SAME R Results'!CA12</f>
        <v>1.2266666666667092</v>
      </c>
      <c r="CG57" s="1777" t="str">
        <f>'SAME R Results'!CB12</f>
        <v xml:space="preserve"> 08L</v>
      </c>
      <c r="CH57" s="1777">
        <f>'SAME R Results'!CC12</f>
        <v>210</v>
      </c>
      <c r="CI57" s="1777">
        <f>'SAME R Results'!CD12</f>
        <v>0.17920469888337651</v>
      </c>
      <c r="CJ57" s="1777"/>
      <c r="CK57" s="1777"/>
      <c r="CL57" s="2015"/>
      <c r="CM57" s="2015"/>
      <c r="CN57" s="2016"/>
      <c r="CO57" s="2016"/>
      <c r="CP57" s="2016"/>
    </row>
    <row r="58" spans="1:95" ht="16.5" customHeight="1" x14ac:dyDescent="0.2">
      <c r="A58" s="780">
        <v>2</v>
      </c>
      <c r="B58" s="784">
        <f>'SAME R Results'!A13</f>
        <v>2</v>
      </c>
      <c r="C58" s="785" t="str">
        <f>'SAME R Results'!B13</f>
        <v>Lampwick</v>
      </c>
      <c r="D58" s="784" t="str">
        <f>'SAME R Results'!C13</f>
        <v>L15</v>
      </c>
      <c r="E58" s="784" t="str">
        <f>'SAME R Results'!D13</f>
        <v>8La</v>
      </c>
      <c r="F58" s="784">
        <f>'SAME R Results'!E13</f>
        <v>4</v>
      </c>
      <c r="G58" s="784" t="str">
        <f>'SAME R Results'!F13</f>
        <v>55a</v>
      </c>
      <c r="H58" s="785" t="str">
        <f>'SAME R Results'!G13</f>
        <v>aged</v>
      </c>
      <c r="I58" s="784">
        <f>'SAME R Results'!H13</f>
        <v>210</v>
      </c>
      <c r="J58" s="786">
        <f>'SAME R Results'!I13</f>
        <v>40388</v>
      </c>
      <c r="K58" s="784">
        <f>'SAME R Results'!J13</f>
        <v>0</v>
      </c>
      <c r="L58" s="788"/>
      <c r="M58" s="788"/>
      <c r="N58" s="784">
        <f>'SAME R Results'!K13</f>
        <v>8.1</v>
      </c>
      <c r="O58" s="793">
        <f>'SAME R Results'!L13</f>
        <v>1.2450000000000001</v>
      </c>
      <c r="P58" s="784">
        <f>'SAME R Results'!M13</f>
        <v>0</v>
      </c>
      <c r="Q58" s="784">
        <f>'SAME R Results'!N13</f>
        <v>0</v>
      </c>
      <c r="R58" s="784">
        <f>'SAME R Results'!O13</f>
        <v>0</v>
      </c>
      <c r="S58" s="784">
        <f>'SAME R Results'!P13</f>
        <v>0</v>
      </c>
      <c r="T58" s="784">
        <f>'SAME R Results'!Q13</f>
        <v>0</v>
      </c>
      <c r="U58" s="784">
        <f>'SAME R Results'!R13</f>
        <v>218</v>
      </c>
      <c r="V58" s="784">
        <f>'SAME R Results'!S13</f>
        <v>0</v>
      </c>
      <c r="W58" s="784">
        <f>'SAME R Results'!T13</f>
        <v>0</v>
      </c>
      <c r="X58" s="784" t="str">
        <f>'SAME R Results'!U13</f>
        <v>n</v>
      </c>
      <c r="Y58" s="784" t="str">
        <f>'SAME R Results'!V13</f>
        <v>n</v>
      </c>
      <c r="Z58" s="784" t="str">
        <f>'SAME R Results'!W13</f>
        <v>y</v>
      </c>
      <c r="AA58" s="784" t="str">
        <f>'SAME R Results'!X13</f>
        <v>n</v>
      </c>
      <c r="AB58" s="784" t="str">
        <f>'SAME R Results'!Y13</f>
        <v>y</v>
      </c>
      <c r="AC58" s="789"/>
      <c r="AD58" s="784" t="str">
        <f>'SAME R Results'!Z13</f>
        <v>y</v>
      </c>
      <c r="AE58" s="784">
        <f>'SAME R Results'!AA13</f>
        <v>10</v>
      </c>
      <c r="AF58" s="784" t="str">
        <f>'SAME R Results'!AB13</f>
        <v>y</v>
      </c>
      <c r="AG58" s="817">
        <f>'SAME R Results'!AC13</f>
        <v>3.852706928546E-2</v>
      </c>
      <c r="AH58" s="819">
        <f>'SAME R Results'!AD13</f>
        <v>0</v>
      </c>
      <c r="AI58" s="784">
        <f>'SAME R Results'!AE13</f>
        <v>0</v>
      </c>
      <c r="AJ58" s="784">
        <f>'SAME R Results'!AF13</f>
        <v>0</v>
      </c>
      <c r="AK58" s="784">
        <f>'SAME R Results'!AG13</f>
        <v>0</v>
      </c>
      <c r="AL58" s="784">
        <f>'SAME R Results'!AH13</f>
        <v>0</v>
      </c>
      <c r="AM58" s="784">
        <f>'SAME R Results'!AI13</f>
        <v>0</v>
      </c>
      <c r="AN58" s="784">
        <f>'SAME R Results'!AJ13</f>
        <v>0</v>
      </c>
      <c r="AO58" s="784">
        <f>'SAME R Results'!AK13</f>
        <v>0</v>
      </c>
      <c r="AP58" s="784">
        <f>'SAME R Results'!AL13</f>
        <v>0</v>
      </c>
      <c r="AQ58" s="784">
        <f>'SAME R Results'!AM13</f>
        <v>0</v>
      </c>
      <c r="AR58" s="817">
        <f>'SAME R Results'!AN13</f>
        <v>0</v>
      </c>
      <c r="AS58" s="819">
        <f>'SAME R Results'!AO13</f>
        <v>0</v>
      </c>
      <c r="AT58" s="784">
        <f>'SAME R Results'!AP13</f>
        <v>0</v>
      </c>
      <c r="AU58" s="789"/>
      <c r="AV58" s="821">
        <f>'SAME R Results'!AQ13</f>
        <v>0</v>
      </c>
      <c r="AW58" s="821">
        <f>'SAME R Results'!AR13</f>
        <v>6.2489999999999997</v>
      </c>
      <c r="AX58" s="821">
        <f>'SAME R Results'!AS13</f>
        <v>0</v>
      </c>
      <c r="AY58" s="821">
        <f>'SAME R Results'!AT13</f>
        <v>0</v>
      </c>
      <c r="AZ58" s="824"/>
      <c r="BA58" s="824"/>
      <c r="BB58" s="821">
        <f>'SAME R Results'!AU13</f>
        <v>0</v>
      </c>
      <c r="BC58" s="821">
        <f>'SAME R Results'!AV13</f>
        <v>0</v>
      </c>
      <c r="BD58" s="821">
        <f>'SAME R Results'!AW13</f>
        <v>6.3311170000000008</v>
      </c>
      <c r="BE58" s="821">
        <f>'SAME R Results'!AX13</f>
        <v>4.8189699999999993</v>
      </c>
      <c r="BF58" s="827">
        <f>'SAME R Results'!AY13</f>
        <v>53540</v>
      </c>
      <c r="BG58" s="784">
        <f>'SAME R Results'!AZ13</f>
        <v>0</v>
      </c>
      <c r="BH58" s="784">
        <f>'SAME R Results'!BA13</f>
        <v>0</v>
      </c>
      <c r="BI58" s="789"/>
      <c r="BJ58" s="784">
        <f>'SAME R Results'!BB13</f>
        <v>45.308650000000007</v>
      </c>
      <c r="BK58" s="784">
        <f>'SAME R Results'!BC13</f>
        <v>1.5121470000000015</v>
      </c>
      <c r="BL58" s="784">
        <f>'SAME R Results'!BD13</f>
        <v>2068777.3214579814</v>
      </c>
      <c r="BM58" s="784">
        <f>'SAME R Results'!BE13</f>
        <v>308.14292214783211</v>
      </c>
      <c r="BN58" s="784">
        <f>'SAME R Results'!BF13</f>
        <v>0</v>
      </c>
      <c r="BO58" s="784">
        <f>'SAME R Results'!BG13</f>
        <v>0</v>
      </c>
      <c r="BP58" s="789"/>
      <c r="BQ58" s="784">
        <f>'SAME R Results'!BH13</f>
        <v>35.6499301662937</v>
      </c>
      <c r="BR58" s="817">
        <f>'SAME R Results'!BI13</f>
        <v>0.14894929432553272</v>
      </c>
      <c r="BS58" s="817">
        <f>'SAME R Results'!BJ13</f>
        <v>0.32046610714872392</v>
      </c>
      <c r="BT58" s="817">
        <f>'SAME R Results'!BL13</f>
        <v>0</v>
      </c>
      <c r="BU58" s="817">
        <f>'SAME R Results'!BM13</f>
        <v>2.3996231498083622</v>
      </c>
      <c r="BV58" s="817">
        <f>'SAME R Results'!BN13</f>
        <v>0.10154688893994045</v>
      </c>
      <c r="BW58" s="784">
        <f>'SAME R Results'!BO13</f>
        <v>2068777.3214579814</v>
      </c>
      <c r="BX58" s="784">
        <f>'SAME R Results'!BP13</f>
        <v>2036814.8591467168</v>
      </c>
      <c r="BY58" s="784">
        <f>'SAME R Results'!BQ13</f>
        <v>1879448.3707933417</v>
      </c>
      <c r="BZ58" s="784">
        <f>'SAME R Results'!BR13</f>
        <v>308.14292214783211</v>
      </c>
      <c r="CA58" s="784">
        <f>'SAME R Results'!BS13</f>
        <v>0.33564481044126815</v>
      </c>
      <c r="CB58" s="784">
        <f>'SAME R Results'!BT13</f>
        <v>0.28000000000000003</v>
      </c>
      <c r="CC58" s="784">
        <f>'SAME R Results'!BV13</f>
        <v>2.8100854729799853</v>
      </c>
      <c r="CD58" s="880">
        <f>'SAME R Results'!BW13</f>
        <v>1</v>
      </c>
      <c r="CE58" s="1086">
        <f>'SAME R Results'!BZ13</f>
        <v>262.89926572283059</v>
      </c>
      <c r="CF58" s="1777">
        <f>'SAME R Results'!CA13</f>
        <v>1.2266666666667092</v>
      </c>
      <c r="CG58" s="1777">
        <f>'SAME R Results'!CB13</f>
        <v>0</v>
      </c>
      <c r="CH58" s="1777">
        <f>'SAME R Results'!CC13</f>
        <v>0</v>
      </c>
      <c r="CI58" s="1777">
        <f>'SAME R Results'!CD13</f>
        <v>0.17437465842208272</v>
      </c>
      <c r="CJ58" s="1777"/>
      <c r="CK58" s="1777"/>
      <c r="CL58" s="2015"/>
      <c r="CM58" s="2015"/>
      <c r="CN58" s="2016"/>
      <c r="CO58" s="2016"/>
      <c r="CP58" s="2016"/>
    </row>
    <row r="59" spans="1:95" ht="16.5" customHeight="1" x14ac:dyDescent="0.2">
      <c r="A59" s="780">
        <v>2</v>
      </c>
      <c r="B59" s="784">
        <f>'SAME R Results'!A14</f>
        <v>2</v>
      </c>
      <c r="C59" s="785" t="str">
        <f>'SAME R Results'!B14</f>
        <v>Teflon</v>
      </c>
      <c r="D59" s="784" t="str">
        <f>'SAME R Results'!C14</f>
        <v>T02</v>
      </c>
      <c r="E59" s="784" t="str">
        <f>'SAME R Results'!D14</f>
        <v>9 T</v>
      </c>
      <c r="F59" s="784">
        <f>'SAME R Results'!E14</f>
        <v>5</v>
      </c>
      <c r="G59" s="784">
        <f>'SAME R Results'!F14</f>
        <v>56</v>
      </c>
      <c r="H59" s="785" t="str">
        <f>'SAME R Results'!G14</f>
        <v>Baseline</v>
      </c>
      <c r="I59" s="784">
        <f>'SAME R Results'!H14</f>
        <v>210</v>
      </c>
      <c r="J59" s="786">
        <f>'SAME R Results'!I14</f>
        <v>40388</v>
      </c>
      <c r="K59" s="784">
        <f>'SAME R Results'!J14</f>
        <v>0</v>
      </c>
      <c r="L59" s="788"/>
      <c r="M59" s="788"/>
      <c r="N59" s="784">
        <f>'SAME R Results'!K14</f>
        <v>8.1</v>
      </c>
      <c r="O59" s="793">
        <f>'SAME R Results'!L14</f>
        <v>1.4450000000000001</v>
      </c>
      <c r="P59" s="784">
        <f>'SAME R Results'!M14</f>
        <v>60</v>
      </c>
      <c r="Q59" s="784">
        <f>'SAME R Results'!N14</f>
        <v>11</v>
      </c>
      <c r="R59" s="784">
        <f>'SAME R Results'!O14</f>
        <v>8</v>
      </c>
      <c r="S59" s="784" t="str">
        <f>'SAME R Results'!P14</f>
        <v>n</v>
      </c>
      <c r="T59" s="784" t="str">
        <f>'SAME R Results'!Q14</f>
        <v>n</v>
      </c>
      <c r="U59" s="784">
        <f>'SAME R Results'!R14</f>
        <v>40.6</v>
      </c>
      <c r="V59" s="784" t="str">
        <f>'SAME R Results'!S14</f>
        <v>y</v>
      </c>
      <c r="W59" s="784">
        <f>'SAME R Results'!T14</f>
        <v>75</v>
      </c>
      <c r="X59" s="784" t="str">
        <f>'SAME R Results'!U14</f>
        <v>n</v>
      </c>
      <c r="Y59" s="784" t="str">
        <f>'SAME R Results'!V14</f>
        <v>y</v>
      </c>
      <c r="Z59" s="784" t="str">
        <f>'SAME R Results'!W14</f>
        <v>y</v>
      </c>
      <c r="AA59" s="784" t="str">
        <f>'SAME R Results'!X14</f>
        <v>n</v>
      </c>
      <c r="AB59" s="784" t="str">
        <f>'SAME R Results'!Y14</f>
        <v>n</v>
      </c>
      <c r="AC59" s="789"/>
      <c r="AD59" s="784" t="str">
        <f>'SAME R Results'!Z14</f>
        <v>y</v>
      </c>
      <c r="AE59" s="784">
        <f>'SAME R Results'!AA14</f>
        <v>10</v>
      </c>
      <c r="AF59" s="784" t="str">
        <f>'SAME R Results'!AB14</f>
        <v>y</v>
      </c>
      <c r="AG59" s="817">
        <f>'SAME R Results'!AC14</f>
        <v>5.19567251427413E-2</v>
      </c>
      <c r="AH59" s="819">
        <f>'SAME R Results'!AD14</f>
        <v>0</v>
      </c>
      <c r="AI59" s="784">
        <f>'SAME R Results'!AE14</f>
        <v>0</v>
      </c>
      <c r="AJ59" s="784">
        <f>'SAME R Results'!AF14</f>
        <v>0</v>
      </c>
      <c r="AK59" s="784">
        <f>'SAME R Results'!AG14</f>
        <v>0</v>
      </c>
      <c r="AL59" s="784">
        <f>'SAME R Results'!AH14</f>
        <v>0</v>
      </c>
      <c r="AM59" s="784">
        <f>'SAME R Results'!AI14</f>
        <v>0</v>
      </c>
      <c r="AN59" s="784">
        <f>'SAME R Results'!AJ14</f>
        <v>0</v>
      </c>
      <c r="AO59" s="784">
        <f>'SAME R Results'!AK14</f>
        <v>0</v>
      </c>
      <c r="AP59" s="784">
        <f>'SAME R Results'!AL14</f>
        <v>0</v>
      </c>
      <c r="AQ59" s="784">
        <f>'SAME R Results'!AM14</f>
        <v>0</v>
      </c>
      <c r="AR59" s="817">
        <f>'SAME R Results'!AN14</f>
        <v>0</v>
      </c>
      <c r="AS59" s="819">
        <f>'SAME R Results'!AO14</f>
        <v>0</v>
      </c>
      <c r="AT59" s="784">
        <f>'SAME R Results'!AP14</f>
        <v>0</v>
      </c>
      <c r="AU59" s="789"/>
      <c r="AV59" s="821">
        <f>'SAME R Results'!AQ14</f>
        <v>0</v>
      </c>
      <c r="AW59" s="821">
        <f>'SAME R Results'!AR14</f>
        <v>0.1842</v>
      </c>
      <c r="AX59" s="821">
        <f>'SAME R Results'!AS14</f>
        <v>0</v>
      </c>
      <c r="AY59" s="821">
        <f>'SAME R Results'!AT14</f>
        <v>0</v>
      </c>
      <c r="AZ59" s="824"/>
      <c r="BA59" s="824"/>
      <c r="BB59" s="821">
        <f>'SAME R Results'!AU14</f>
        <v>0.14634710000000001</v>
      </c>
      <c r="BC59" s="821">
        <f>'SAME R Results'!AV14</f>
        <v>2.6800000000000001E-2</v>
      </c>
      <c r="BD59" s="821">
        <f>'SAME R Results'!AW14</f>
        <v>6.4934835000000009</v>
      </c>
      <c r="BE59" s="821">
        <f>'SAME R Results'!AX14</f>
        <v>4.660736</v>
      </c>
      <c r="BF59" s="827">
        <f>'SAME R Results'!AY14</f>
        <v>99795</v>
      </c>
      <c r="BG59" s="784">
        <f>'SAME R Results'!AZ14</f>
        <v>0.22479245000000003</v>
      </c>
      <c r="BH59" s="784">
        <f>'SAME R Results'!BA14</f>
        <v>8.2000000000000003E-2</v>
      </c>
      <c r="BI59" s="789"/>
      <c r="BJ59" s="784">
        <f>'SAME R Results'!BB14</f>
        <v>9.7255000000000003</v>
      </c>
      <c r="BK59" s="784">
        <f>'SAME R Results'!BC14</f>
        <v>1.8327475000000009</v>
      </c>
      <c r="BL59" s="784">
        <f>'SAME R Results'!BD14</f>
        <v>3037043.9171539079</v>
      </c>
      <c r="BM59" s="784">
        <f>'SAME R Results'!BE14</f>
        <v>400.39400960857876</v>
      </c>
      <c r="BN59" s="784">
        <f>'SAME R Results'!BF14</f>
        <v>0.1195471</v>
      </c>
      <c r="BO59" s="784">
        <f>'SAME R Results'!BG14</f>
        <v>3.5698112500000004E-2</v>
      </c>
      <c r="BP59" s="789"/>
      <c r="BQ59" s="784">
        <f>'SAME R Results'!BH14</f>
        <v>21.97963</v>
      </c>
      <c r="BR59" s="817">
        <f>'SAME R Results'!BI14</f>
        <v>0.13183675328073566</v>
      </c>
      <c r="BS59" s="817">
        <f>'SAME R Results'!BJ14</f>
        <v>0.18452250171432627</v>
      </c>
      <c r="BT59" s="817">
        <f>'SAME R Results'!BL14</f>
        <v>3.3488353200746954</v>
      </c>
      <c r="BU59" s="817">
        <f>'SAME R Results'!BM14</f>
        <v>1.7857412174371969</v>
      </c>
      <c r="BV59" s="817">
        <f>'SAME R Results'!BN14</f>
        <v>0.11143717188099855</v>
      </c>
      <c r="BW59" s="784">
        <f>'SAME R Results'!BO14</f>
        <v>3037043.9171539079</v>
      </c>
      <c r="BX59" s="784">
        <f>'SAME R Results'!BP14</f>
        <v>2992867.0566282663</v>
      </c>
      <c r="BY59" s="784">
        <f>'SAME R Results'!BQ14</f>
        <v>2686519.7362136026</v>
      </c>
      <c r="BZ59" s="784">
        <f>'SAME R Results'!BR14</f>
        <v>400.39400960857876</v>
      </c>
      <c r="CA59" s="784">
        <f>'SAME R Results'!BS14</f>
        <v>0.40680713397851387</v>
      </c>
      <c r="CB59" s="784">
        <f>'SAME R Results'!BT14</f>
        <v>2.2599999999999998</v>
      </c>
      <c r="CC59" s="784">
        <f>'SAME R Results'!BV14</f>
        <v>1</v>
      </c>
      <c r="CD59" s="880">
        <f>'SAME R Results'!BW14</f>
        <v>2.2000000000000002</v>
      </c>
      <c r="CE59" s="1086">
        <f>'SAME R Results'!BZ14</f>
        <v>514.13740453829121</v>
      </c>
      <c r="CF59" s="1777">
        <f>'SAME R Results'!CA14</f>
        <v>4.9966666666667603</v>
      </c>
      <c r="CG59" s="1777" t="str">
        <f>'SAME R Results'!CB14</f>
        <v xml:space="preserve"> 09T</v>
      </c>
      <c r="CH59" s="1777">
        <f>'SAME R Results'!CC14</f>
        <v>210</v>
      </c>
      <c r="CI59" s="1777">
        <f>'SAME R Results'!CD14</f>
        <v>2.6393151434289032E-2</v>
      </c>
      <c r="CJ59" s="1777"/>
      <c r="CK59" s="1777"/>
      <c r="CL59" s="2015">
        <f>'SAME R Results'!CI14</f>
        <v>14</v>
      </c>
      <c r="CM59" s="2015" t="str">
        <f>'SAME R Results'!CJ14</f>
        <v>Teflon</v>
      </c>
      <c r="CN59" s="2016">
        <f>'SAME R Results'!CK14</f>
        <v>0.13183675328073566</v>
      </c>
      <c r="CO59" s="2016">
        <f>'SAME R Results'!CL14</f>
        <v>5.4389951059230753E-3</v>
      </c>
      <c r="CP59" s="2016">
        <f>'SAME R Results'!CM14</f>
        <v>2.1988858698260273E-2</v>
      </c>
    </row>
    <row r="60" spans="1:95" ht="16.5" customHeight="1" x14ac:dyDescent="0.2">
      <c r="A60" s="780">
        <v>2</v>
      </c>
      <c r="B60" s="784">
        <f>'SAME R Results'!A15</f>
        <v>2</v>
      </c>
      <c r="C60" s="785" t="str">
        <f>'SAME R Results'!B15</f>
        <v>Lampwick</v>
      </c>
      <c r="D60" s="784" t="str">
        <f>'SAME R Results'!C15</f>
        <v>L14</v>
      </c>
      <c r="E60" s="784" t="str">
        <f>'SAME R Results'!D15</f>
        <v>10 L</v>
      </c>
      <c r="F60" s="784">
        <f>'SAME R Results'!E15</f>
        <v>3</v>
      </c>
      <c r="G60" s="784">
        <f>'SAME R Results'!F15</f>
        <v>57</v>
      </c>
      <c r="H60" s="785" t="str">
        <f>'SAME R Results'!G15</f>
        <v>High RT/R0 reburn sample</v>
      </c>
      <c r="I60" s="784">
        <f>'SAME R Results'!H15</f>
        <v>210</v>
      </c>
      <c r="J60" s="786">
        <f>'SAME R Results'!I15</f>
        <v>40388</v>
      </c>
      <c r="K60" s="784">
        <f>'SAME R Results'!J15</f>
        <v>0</v>
      </c>
      <c r="L60" s="788"/>
      <c r="M60" s="788"/>
      <c r="N60" s="784">
        <f>'SAME R Results'!K15</f>
        <v>8.1</v>
      </c>
      <c r="O60" s="793">
        <f>'SAME R Results'!L15</f>
        <v>1.2528990314448718</v>
      </c>
      <c r="P60" s="784">
        <f>'SAME R Results'!M15</f>
        <v>60</v>
      </c>
      <c r="Q60" s="784">
        <f>'SAME R Results'!N15</f>
        <v>11</v>
      </c>
      <c r="R60" s="784">
        <f>'SAME R Results'!O15</f>
        <v>8</v>
      </c>
      <c r="S60" s="784" t="str">
        <f>'SAME R Results'!P15</f>
        <v>n</v>
      </c>
      <c r="T60" s="784" t="str">
        <f>'SAME R Results'!Q15</f>
        <v>n</v>
      </c>
      <c r="U60" s="784" t="str">
        <f>'SAME R Results'!R15</f>
        <v>n/a</v>
      </c>
      <c r="V60" s="784" t="str">
        <f>'SAME R Results'!S15</f>
        <v>n</v>
      </c>
      <c r="W60" s="784">
        <f>'SAME R Results'!T15</f>
        <v>0</v>
      </c>
      <c r="X60" s="784" t="str">
        <f>'SAME R Results'!U15</f>
        <v>n</v>
      </c>
      <c r="Y60" s="784" t="str">
        <f>'SAME R Results'!V15</f>
        <v>n</v>
      </c>
      <c r="Z60" s="784" t="str">
        <f>'SAME R Results'!W15</f>
        <v>y</v>
      </c>
      <c r="AA60" s="784" t="str">
        <f>'SAME R Results'!X15</f>
        <v>n</v>
      </c>
      <c r="AB60" s="784" t="str">
        <f>'SAME R Results'!Y15</f>
        <v>y</v>
      </c>
      <c r="AC60" s="789"/>
      <c r="AD60" s="784" t="str">
        <f>'SAME R Results'!Z15</f>
        <v>y</v>
      </c>
      <c r="AE60" s="784">
        <f>'SAME R Results'!AA15</f>
        <v>10</v>
      </c>
      <c r="AF60" s="784" t="str">
        <f>'SAME R Results'!AB15</f>
        <v>y</v>
      </c>
      <c r="AG60" s="817">
        <f>'SAME R Results'!AC15</f>
        <v>3.852706928546E-2</v>
      </c>
      <c r="AH60" s="819">
        <f>'SAME R Results'!AD15</f>
        <v>0</v>
      </c>
      <c r="AI60" s="784">
        <f>'SAME R Results'!AE15</f>
        <v>0</v>
      </c>
      <c r="AJ60" s="784">
        <f>'SAME R Results'!AF15</f>
        <v>0</v>
      </c>
      <c r="AK60" s="784">
        <f>'SAME R Results'!AG15</f>
        <v>0</v>
      </c>
      <c r="AL60" s="784">
        <f>'SAME R Results'!AH15</f>
        <v>0</v>
      </c>
      <c r="AM60" s="784">
        <f>'SAME R Results'!AI15</f>
        <v>0</v>
      </c>
      <c r="AN60" s="784">
        <f>'SAME R Results'!AJ15</f>
        <v>0</v>
      </c>
      <c r="AO60" s="784">
        <f>'SAME R Results'!AK15</f>
        <v>0</v>
      </c>
      <c r="AP60" s="784">
        <f>'SAME R Results'!AL15</f>
        <v>0</v>
      </c>
      <c r="AQ60" s="784">
        <f>'SAME R Results'!AM15</f>
        <v>0</v>
      </c>
      <c r="AR60" s="817">
        <f>'SAME R Results'!AN15</f>
        <v>0</v>
      </c>
      <c r="AS60" s="819">
        <f>'SAME R Results'!AO15</f>
        <v>0</v>
      </c>
      <c r="AT60" s="784">
        <f>'SAME R Results'!AP15</f>
        <v>0</v>
      </c>
      <c r="AU60" s="789"/>
      <c r="AV60" s="821">
        <f>'SAME R Results'!AQ15</f>
        <v>0</v>
      </c>
      <c r="AW60" s="821">
        <f>'SAME R Results'!AR15</f>
        <v>5.6770474999999996</v>
      </c>
      <c r="AX60" s="821">
        <f>'SAME R Results'!AS15</f>
        <v>0</v>
      </c>
      <c r="AY60" s="821">
        <f>'SAME R Results'!AT15</f>
        <v>0</v>
      </c>
      <c r="AZ60" s="824"/>
      <c r="BA60" s="824"/>
      <c r="BB60" s="821">
        <f>'SAME R Results'!AU15</f>
        <v>0</v>
      </c>
      <c r="BC60" s="821">
        <f>'SAME R Results'!AV15</f>
        <v>0</v>
      </c>
      <c r="BD60" s="821">
        <f>'SAME R Results'!AW15</f>
        <v>5.9602509999999995</v>
      </c>
      <c r="BE60" s="821">
        <f>'SAME R Results'!AX15</f>
        <v>4.7012930000000015</v>
      </c>
      <c r="BF60" s="827">
        <f>'SAME R Results'!AY15</f>
        <v>72415</v>
      </c>
      <c r="BG60" s="784">
        <f>'SAME R Results'!AZ15</f>
        <v>0</v>
      </c>
      <c r="BH60" s="784">
        <f>'SAME R Results'!BA15</f>
        <v>0</v>
      </c>
      <c r="BI60" s="789"/>
      <c r="BJ60" s="784">
        <f>'SAME R Results'!BB15</f>
        <v>16.871749999999999</v>
      </c>
      <c r="BK60" s="784">
        <f>'SAME R Results'!BC15</f>
        <v>1.258957999999998</v>
      </c>
      <c r="BL60" s="784">
        <f>'SAME R Results'!BD15</f>
        <v>2869058.83318034</v>
      </c>
      <c r="BM60" s="784">
        <f>'SAME R Results'!BE15</f>
        <v>244.52617424712432</v>
      </c>
      <c r="BN60" s="784">
        <f>'SAME R Results'!BF15</f>
        <v>0</v>
      </c>
      <c r="BO60" s="784">
        <f>'SAME R Results'!BG15</f>
        <v>0</v>
      </c>
      <c r="BP60" s="789"/>
      <c r="BQ60" s="784">
        <f>'SAME R Results'!BH15</f>
        <v>13.244788199256673</v>
      </c>
      <c r="BR60" s="817">
        <f>'SAME R Results'!BI15</f>
        <v>8.5228706856480888E-2</v>
      </c>
      <c r="BS60" s="817">
        <f>'SAME R Results'!BJ15</f>
        <v>0.20658667883299123</v>
      </c>
      <c r="BT60" s="817">
        <f>'SAME R Results'!BL15</f>
        <v>0</v>
      </c>
      <c r="BU60" s="817">
        <f>'SAME R Results'!BM15</f>
        <v>2.5624075603162524</v>
      </c>
      <c r="BV60" s="817">
        <f>'SAME R Results'!BN15</f>
        <v>5.4742886305248775E-2</v>
      </c>
      <c r="BW60" s="784">
        <f>'SAME R Results'!BO15</f>
        <v>2869058.83318034</v>
      </c>
      <c r="BX60" s="784">
        <f>'SAME R Results'!BP15</f>
        <v>2825828.3193912068</v>
      </c>
      <c r="BY60" s="784">
        <f>'SAME R Results'!BQ15</f>
        <v>2577506.6094237519</v>
      </c>
      <c r="BZ60" s="784">
        <f>'SAME R Results'!BR15</f>
        <v>244.52617424712432</v>
      </c>
      <c r="CA60" s="784">
        <f>'SAME R Results'!BS15</f>
        <v>0.27944552961022773</v>
      </c>
      <c r="CB60" s="784">
        <f>'SAME R Results'!BT15</f>
        <v>0.28000000000000003</v>
      </c>
      <c r="CC60" s="784">
        <f>'SAME R Results'!BV15</f>
        <v>2.8036697436451621</v>
      </c>
      <c r="CD60" s="880">
        <f>'SAME R Results'!BW15</f>
        <v>1</v>
      </c>
      <c r="CE60" s="1086">
        <f>'SAME R Results'!BZ15</f>
        <v>0</v>
      </c>
      <c r="CF60" s="1777">
        <f>'SAME R Results'!CA15</f>
        <v>0</v>
      </c>
      <c r="CG60" s="1777" t="str">
        <f>'SAME R Results'!CB15</f>
        <v xml:space="preserve"> 07L    10L</v>
      </c>
      <c r="CH60" s="1777">
        <f>'SAME R Results'!CC15</f>
        <v>210</v>
      </c>
      <c r="CI60" s="1777">
        <f>'SAME R Results'!CD15</f>
        <v>0</v>
      </c>
      <c r="CJ60" s="1777"/>
      <c r="CK60" s="1777"/>
      <c r="CL60" s="2015"/>
      <c r="CM60" s="2015"/>
      <c r="CN60" s="2016"/>
      <c r="CO60" s="2016"/>
      <c r="CP60" s="2016"/>
    </row>
    <row r="61" spans="1:95" ht="16.5" customHeight="1" x14ac:dyDescent="0.2">
      <c r="A61" s="780">
        <v>2</v>
      </c>
      <c r="B61" s="784">
        <f>'SAME R Results'!A16</f>
        <v>2</v>
      </c>
      <c r="C61" s="785" t="str">
        <f>'SAME R Results'!B16</f>
        <v>Teflon</v>
      </c>
      <c r="D61" s="784" t="str">
        <f>'SAME R Results'!C16</f>
        <v>T03</v>
      </c>
      <c r="E61" s="784" t="str">
        <f>'SAME R Results'!D16</f>
        <v>11 T</v>
      </c>
      <c r="F61" s="784">
        <f>'SAME R Results'!E16</f>
        <v>6</v>
      </c>
      <c r="G61" s="784">
        <f>'SAME R Results'!F16</f>
        <v>58</v>
      </c>
      <c r="H61" s="785" t="str">
        <f>'SAME R Results'!G16</f>
        <v>Baseline aging</v>
      </c>
      <c r="I61" s="784">
        <f>'SAME R Results'!H16</f>
        <v>211</v>
      </c>
      <c r="J61" s="786">
        <f>'SAME R Results'!I16</f>
        <v>40389</v>
      </c>
      <c r="K61" s="784">
        <f>'SAME R Results'!J16</f>
        <v>0</v>
      </c>
      <c r="L61" s="788"/>
      <c r="M61" s="788"/>
      <c r="N61" s="784">
        <f>'SAME R Results'!K16</f>
        <v>8.1</v>
      </c>
      <c r="O61" s="793">
        <f>'SAME R Results'!L16</f>
        <v>1.4450000000000001</v>
      </c>
      <c r="P61" s="784">
        <f>'SAME R Results'!M16</f>
        <v>60</v>
      </c>
      <c r="Q61" s="784">
        <f>'SAME R Results'!N16</f>
        <v>11</v>
      </c>
      <c r="R61" s="784">
        <f>'SAME R Results'!O16</f>
        <v>8</v>
      </c>
      <c r="S61" s="784" t="str">
        <f>'SAME R Results'!P16</f>
        <v>n</v>
      </c>
      <c r="T61" s="784" t="str">
        <f>'SAME R Results'!Q16</f>
        <v>n</v>
      </c>
      <c r="U61" s="784">
        <f>'SAME R Results'!R16</f>
        <v>34.4</v>
      </c>
      <c r="V61" s="784" t="str">
        <f>'SAME R Results'!S16</f>
        <v>y</v>
      </c>
      <c r="W61" s="784">
        <f>'SAME R Results'!T16</f>
        <v>75</v>
      </c>
      <c r="X61" s="784" t="str">
        <f>'SAME R Results'!U16</f>
        <v>n</v>
      </c>
      <c r="Y61" s="784" t="str">
        <f>'SAME R Results'!V16</f>
        <v>y</v>
      </c>
      <c r="Z61" s="784" t="str">
        <f>'SAME R Results'!W16</f>
        <v>y</v>
      </c>
      <c r="AA61" s="784" t="str">
        <f>'SAME R Results'!X16</f>
        <v>n</v>
      </c>
      <c r="AB61" s="784" t="str">
        <f>'SAME R Results'!Y16</f>
        <v>n</v>
      </c>
      <c r="AC61" s="789"/>
      <c r="AD61" s="784" t="str">
        <f>'SAME R Results'!Z16</f>
        <v>y</v>
      </c>
      <c r="AE61" s="784">
        <f>'SAME R Results'!AA16</f>
        <v>10</v>
      </c>
      <c r="AF61" s="784" t="str">
        <f>'SAME R Results'!AB16</f>
        <v>y</v>
      </c>
      <c r="AG61" s="817">
        <f>'SAME R Results'!AC16</f>
        <v>5.19567251427413E-2</v>
      </c>
      <c r="AH61" s="819">
        <f>'SAME R Results'!AD16</f>
        <v>0</v>
      </c>
      <c r="AI61" s="784">
        <f>'SAME R Results'!AE16</f>
        <v>0</v>
      </c>
      <c r="AJ61" s="784">
        <f>'SAME R Results'!AF16</f>
        <v>0</v>
      </c>
      <c r="AK61" s="784">
        <f>'SAME R Results'!AG16</f>
        <v>0</v>
      </c>
      <c r="AL61" s="784">
        <f>'SAME R Results'!AH16</f>
        <v>0</v>
      </c>
      <c r="AM61" s="784">
        <f>'SAME R Results'!AI16</f>
        <v>0</v>
      </c>
      <c r="AN61" s="784">
        <f>'SAME R Results'!AJ16</f>
        <v>0</v>
      </c>
      <c r="AO61" s="784">
        <f>'SAME R Results'!AK16</f>
        <v>0</v>
      </c>
      <c r="AP61" s="784">
        <f>'SAME R Results'!AL16</f>
        <v>0</v>
      </c>
      <c r="AQ61" s="784">
        <f>'SAME R Results'!AM16</f>
        <v>0</v>
      </c>
      <c r="AR61" s="817">
        <f>'SAME R Results'!AN16</f>
        <v>0</v>
      </c>
      <c r="AS61" s="819">
        <f>'SAME R Results'!AO16</f>
        <v>0</v>
      </c>
      <c r="AT61" s="784">
        <f>'SAME R Results'!AP16</f>
        <v>0</v>
      </c>
      <c r="AU61" s="789"/>
      <c r="AV61" s="821">
        <f>'SAME R Results'!AQ16</f>
        <v>0</v>
      </c>
      <c r="AW61" s="821">
        <f>'SAME R Results'!AR16</f>
        <v>0.188</v>
      </c>
      <c r="AX61" s="821">
        <f>'SAME R Results'!AS16</f>
        <v>0</v>
      </c>
      <c r="AY61" s="821">
        <f>'SAME R Results'!AT16</f>
        <v>0</v>
      </c>
      <c r="AZ61" s="824"/>
      <c r="BA61" s="824"/>
      <c r="BB61" s="821">
        <f>'SAME R Results'!AU16</f>
        <v>8.422855999999998E-2</v>
      </c>
      <c r="BC61" s="821">
        <f>'SAME R Results'!AV16</f>
        <v>2.6800000000000001E-2</v>
      </c>
      <c r="BD61" s="821">
        <f>'SAME R Results'!AW16</f>
        <v>5.3473210000000009</v>
      </c>
      <c r="BE61" s="821">
        <f>'SAME R Results'!AX16</f>
        <v>4.7119444999999995</v>
      </c>
      <c r="BF61" s="827">
        <f>'SAME R Results'!AY16</f>
        <v>71725</v>
      </c>
      <c r="BG61" s="784">
        <f>'SAME R Results'!AZ16</f>
        <v>0.1441955</v>
      </c>
      <c r="BH61" s="784">
        <f>'SAME R Results'!BA16</f>
        <v>8.2000000000000003E-2</v>
      </c>
      <c r="BI61" s="789"/>
      <c r="BJ61" s="784">
        <f>'SAME R Results'!BB16</f>
        <v>3.5743500000000004</v>
      </c>
      <c r="BK61" s="784">
        <f>'SAME R Results'!BC16</f>
        <v>0.63537650000000134</v>
      </c>
      <c r="BL61" s="784">
        <f>'SAME R Results'!BD16</f>
        <v>2105294.5686913007</v>
      </c>
      <c r="BM61" s="784">
        <f>'SAME R Results'!BE16</f>
        <v>111.85065367881325</v>
      </c>
      <c r="BN61" s="784">
        <f>'SAME R Results'!BF16</f>
        <v>5.7428559999999976E-2</v>
      </c>
      <c r="BO61" s="784">
        <f>'SAME R Results'!BG16</f>
        <v>1.5548875E-2</v>
      </c>
      <c r="BP61" s="789"/>
      <c r="BQ61" s="784">
        <f>'SAME R Results'!BH16</f>
        <v>8.0780309999999993</v>
      </c>
      <c r="BR61" s="817">
        <f>'SAME R Results'!BI16</f>
        <v>5.3128267816860503E-2</v>
      </c>
      <c r="BS61" s="817">
        <f>'SAME R Results'!BJ16</f>
        <v>0.14934491754394455</v>
      </c>
      <c r="BT61" s="817">
        <f>'SAME R Results'!BL16</f>
        <v>3.6934221929239239</v>
      </c>
      <c r="BU61" s="817">
        <f>'SAME R Results'!BM16</f>
        <v>2.7638822532432576</v>
      </c>
      <c r="BV61" s="817">
        <f>'SAME R Results'!BN16</f>
        <v>3.1687885565052865E-2</v>
      </c>
      <c r="BW61" s="784">
        <f>'SAME R Results'!BO16</f>
        <v>2105294.5686913007</v>
      </c>
      <c r="BX61" s="784">
        <f>'SAME R Results'!BP16</f>
        <v>2073543.6260468629</v>
      </c>
      <c r="BY61" s="784">
        <f>'SAME R Results'!BQ16</f>
        <v>1892114.5983492436</v>
      </c>
      <c r="BZ61" s="784">
        <f>'SAME R Results'!BR16</f>
        <v>111.85065367881325</v>
      </c>
      <c r="CA61" s="784">
        <f>'SAME R Results'!BS16</f>
        <v>0.14103180768889312</v>
      </c>
      <c r="CB61" s="784">
        <f>'SAME R Results'!BT16</f>
        <v>2.2599999999999998</v>
      </c>
      <c r="CC61" s="784">
        <f>'SAME R Results'!BV16</f>
        <v>1</v>
      </c>
      <c r="CD61" s="880">
        <f>'SAME R Results'!BW16</f>
        <v>2.2000000000000002</v>
      </c>
      <c r="CE61" s="1086">
        <f>'SAME R Results'!BZ16</f>
        <v>516.33842203068309</v>
      </c>
      <c r="CF61" s="1777">
        <f>'SAME R Results'!CA16</f>
        <v>0.91333333333332156</v>
      </c>
      <c r="CG61" s="1777" t="str">
        <f>'SAME R Results'!CB16</f>
        <v xml:space="preserve"> 11T</v>
      </c>
      <c r="CH61" s="1777">
        <f>'SAME R Results'!CC16</f>
        <v>211</v>
      </c>
      <c r="CI61" s="1777">
        <f>'SAME R Results'!CD16</f>
        <v>5.3067356934307253E-2</v>
      </c>
      <c r="CJ61" s="1777"/>
      <c r="CK61" s="1777"/>
      <c r="CL61" s="2015">
        <f>'SAME R Results'!CI16</f>
        <v>16</v>
      </c>
      <c r="CM61" s="2015" t="str">
        <f>'SAME R Results'!CJ16</f>
        <v>Teflon</v>
      </c>
      <c r="CN61" s="2016">
        <f>'SAME R Results'!CK16</f>
        <v>5.3128267816860503E-2</v>
      </c>
      <c r="CO61" s="2016">
        <f>'SAME R Results'!CL16</f>
        <v>7.1092274837766751E-3</v>
      </c>
      <c r="CP61" s="2016">
        <f>'SAME R Results'!CM16</f>
        <v>2.6428476894092549E-2</v>
      </c>
    </row>
    <row r="62" spans="1:95" ht="16.5" customHeight="1" x14ac:dyDescent="0.2">
      <c r="A62" s="780">
        <v>2</v>
      </c>
      <c r="B62" s="784">
        <f>'SAME R Results'!A17</f>
        <v>2</v>
      </c>
      <c r="C62" s="785" t="str">
        <f>'SAME R Results'!B17</f>
        <v>Teflon</v>
      </c>
      <c r="D62" s="784" t="str">
        <f>'SAME R Results'!C17</f>
        <v>T03</v>
      </c>
      <c r="E62" s="784" t="str">
        <f>'SAME R Results'!D17</f>
        <v>11Ta</v>
      </c>
      <c r="F62" s="784">
        <f>'SAME R Results'!E17</f>
        <v>6</v>
      </c>
      <c r="G62" s="784" t="str">
        <f>'SAME R Results'!F17</f>
        <v>58a</v>
      </c>
      <c r="H62" s="785" t="str">
        <f>'SAME R Results'!G17</f>
        <v>aged</v>
      </c>
      <c r="I62" s="784">
        <f>'SAME R Results'!H17</f>
        <v>211</v>
      </c>
      <c r="J62" s="786">
        <f>'SAME R Results'!I17</f>
        <v>40389</v>
      </c>
      <c r="K62" s="784">
        <f>'SAME R Results'!J17</f>
        <v>0</v>
      </c>
      <c r="L62" s="788"/>
      <c r="M62" s="788"/>
      <c r="N62" s="784">
        <f>'SAME R Results'!K17</f>
        <v>8.1</v>
      </c>
      <c r="O62" s="793">
        <f>'SAME R Results'!L17</f>
        <v>1.4450000000000001</v>
      </c>
      <c r="P62" s="784">
        <f>'SAME R Results'!M17</f>
        <v>0</v>
      </c>
      <c r="Q62" s="784">
        <f>'SAME R Results'!N17</f>
        <v>0</v>
      </c>
      <c r="R62" s="784">
        <f>'SAME R Results'!O17</f>
        <v>0</v>
      </c>
      <c r="S62" s="784">
        <f>'SAME R Results'!P17</f>
        <v>0</v>
      </c>
      <c r="T62" s="784">
        <f>'SAME R Results'!Q17</f>
        <v>0</v>
      </c>
      <c r="U62" s="784">
        <f>'SAME R Results'!R17</f>
        <v>805.4</v>
      </c>
      <c r="V62" s="784">
        <f>'SAME R Results'!S17</f>
        <v>0</v>
      </c>
      <c r="W62" s="784">
        <f>'SAME R Results'!T17</f>
        <v>0</v>
      </c>
      <c r="X62" s="784" t="str">
        <f>'SAME R Results'!U17</f>
        <v>n</v>
      </c>
      <c r="Y62" s="784" t="str">
        <f>'SAME R Results'!V17</f>
        <v>y</v>
      </c>
      <c r="Z62" s="784" t="str">
        <f>'SAME R Results'!W17</f>
        <v>y</v>
      </c>
      <c r="AA62" s="784" t="str">
        <f>'SAME R Results'!X17</f>
        <v>n</v>
      </c>
      <c r="AB62" s="784" t="str">
        <f>'SAME R Results'!Y17</f>
        <v>n</v>
      </c>
      <c r="AC62" s="789"/>
      <c r="AD62" s="784" t="str">
        <f>'SAME R Results'!Z17</f>
        <v>y</v>
      </c>
      <c r="AE62" s="784">
        <f>'SAME R Results'!AA17</f>
        <v>10</v>
      </c>
      <c r="AF62" s="784" t="str">
        <f>'SAME R Results'!AB17</f>
        <v>y</v>
      </c>
      <c r="AG62" s="817">
        <f>'SAME R Results'!AC17</f>
        <v>5.19567251427413E-2</v>
      </c>
      <c r="AH62" s="819">
        <f>'SAME R Results'!AD17</f>
        <v>0</v>
      </c>
      <c r="AI62" s="784">
        <f>'SAME R Results'!AE17</f>
        <v>50</v>
      </c>
      <c r="AJ62" s="784">
        <f>'SAME R Results'!AF17</f>
        <v>720</v>
      </c>
      <c r="AK62" s="784">
        <f>'SAME R Results'!AG17</f>
        <v>0</v>
      </c>
      <c r="AL62" s="784" t="str">
        <f>'SAME R Results'!AH17</f>
        <v>n</v>
      </c>
      <c r="AM62" s="784" t="str">
        <f>'SAME R Results'!AI17</f>
        <v>y</v>
      </c>
      <c r="AN62" s="784" t="str">
        <f>'SAME R Results'!AJ17</f>
        <v>y</v>
      </c>
      <c r="AO62" s="784" t="str">
        <f>'SAME R Results'!AK17</f>
        <v>n</v>
      </c>
      <c r="AP62" s="784" t="str">
        <f>'SAME R Results'!AL17</f>
        <v>n</v>
      </c>
      <c r="AQ62" s="784" t="str">
        <f>'SAME R Results'!AM17</f>
        <v>y</v>
      </c>
      <c r="AR62" s="817">
        <f>'SAME R Results'!AN17</f>
        <v>5.19567251427413E-2</v>
      </c>
      <c r="AS62" s="819">
        <f>'SAME R Results'!AO17</f>
        <v>0</v>
      </c>
      <c r="AT62" s="784">
        <f>'SAME R Results'!AP17</f>
        <v>0</v>
      </c>
      <c r="AU62" s="789"/>
      <c r="AV62" s="821">
        <f>'SAME R Results'!AQ17</f>
        <v>0</v>
      </c>
      <c r="AW62" s="821">
        <f>'SAME R Results'!AR17</f>
        <v>0.78200000000000003</v>
      </c>
      <c r="AX62" s="821">
        <f>'SAME R Results'!AS17</f>
        <v>0</v>
      </c>
      <c r="AY62" s="821">
        <f>'SAME R Results'!AT17</f>
        <v>0</v>
      </c>
      <c r="AZ62" s="824"/>
      <c r="BA62" s="824"/>
      <c r="BB62" s="821">
        <f>'SAME R Results'!AU17</f>
        <v>8.644104499999998E-2</v>
      </c>
      <c r="BC62" s="821">
        <f>'SAME R Results'!AV17</f>
        <v>2.6800000000000001E-2</v>
      </c>
      <c r="BD62" s="821">
        <f>'SAME R Results'!AW17</f>
        <v>5.0834199999999994</v>
      </c>
      <c r="BE62" s="821">
        <f>'SAME R Results'!AX17</f>
        <v>4.7389840000000003</v>
      </c>
      <c r="BF62" s="827">
        <f>'SAME R Results'!AY17</f>
        <v>20380</v>
      </c>
      <c r="BG62" s="784">
        <f>'SAME R Results'!AZ17</f>
        <v>0.14796445</v>
      </c>
      <c r="BH62" s="784">
        <f>'SAME R Results'!BA17</f>
        <v>8.2000000000000003E-2</v>
      </c>
      <c r="BI62" s="789"/>
      <c r="BJ62" s="784">
        <f>'SAME R Results'!BB17</f>
        <v>3.5562999999999994</v>
      </c>
      <c r="BK62" s="784">
        <f>'SAME R Results'!BC17</f>
        <v>0.34443599999999908</v>
      </c>
      <c r="BL62" s="784">
        <f>'SAME R Results'!BD17</f>
        <v>557920.01363368786</v>
      </c>
      <c r="BM62" s="784">
        <f>'SAME R Results'!BE17</f>
        <v>58.353221390514022</v>
      </c>
      <c r="BN62" s="784">
        <f>'SAME R Results'!BF17</f>
        <v>5.9641044999999976E-2</v>
      </c>
      <c r="BO62" s="784">
        <f>'SAME R Results'!BG17</f>
        <v>1.6491112499999998E-2</v>
      </c>
      <c r="BP62" s="789"/>
      <c r="BQ62" s="784">
        <f>'SAME R Results'!BH17</f>
        <v>8.0372379999999986</v>
      </c>
      <c r="BR62" s="817">
        <f>'SAME R Results'!BI17</f>
        <v>0.10459065809534994</v>
      </c>
      <c r="BS62" s="817">
        <f>'SAME R Results'!BJ17</f>
        <v>0.23211570631965311</v>
      </c>
      <c r="BT62" s="817">
        <f>'SAME R Results'!BL17</f>
        <v>3.6165567968807428</v>
      </c>
      <c r="BU62" s="817">
        <f>'SAME R Results'!BM17</f>
        <v>2.4420805206174716</v>
      </c>
      <c r="BV62" s="817">
        <f>'SAME R Results'!BN17</f>
        <v>7.0208077224969093E-2</v>
      </c>
      <c r="BW62" s="784">
        <f>'SAME R Results'!BO17</f>
        <v>557920.01363368786</v>
      </c>
      <c r="BX62" s="784">
        <f>'SAME R Results'!BP17</f>
        <v>548898.27489414602</v>
      </c>
      <c r="BY62" s="784">
        <f>'SAME R Results'!BQ17</f>
        <v>517486.93410012359</v>
      </c>
      <c r="BZ62" s="784">
        <f>'SAME R Results'!BR17</f>
        <v>58.353221390514022</v>
      </c>
      <c r="CA62" s="784">
        <f>'SAME R Results'!BS17</f>
        <v>7.6452987658705285E-2</v>
      </c>
      <c r="CB62" s="784">
        <f>'SAME R Results'!BT17</f>
        <v>2.2599999999999998</v>
      </c>
      <c r="CC62" s="784">
        <f>'SAME R Results'!BV17</f>
        <v>1</v>
      </c>
      <c r="CD62" s="880">
        <f>'SAME R Results'!BW17</f>
        <v>2.2000000000000002</v>
      </c>
      <c r="CE62" s="1086">
        <f>'SAME R Results'!BZ17</f>
        <v>516.33842203068309</v>
      </c>
      <c r="CF62" s="1777">
        <f>'SAME R Results'!CA17</f>
        <v>0.91333333333332156</v>
      </c>
      <c r="CG62" s="1777">
        <f>'SAME R Results'!CB17</f>
        <v>0</v>
      </c>
      <c r="CH62" s="1777">
        <f>'SAME R Results'!CC17</f>
        <v>0</v>
      </c>
      <c r="CI62" s="1777">
        <f>'SAME R Results'!CD17</f>
        <v>5.2799373722628412E-2</v>
      </c>
      <c r="CJ62" s="1777"/>
      <c r="CK62" s="1777"/>
      <c r="CL62" s="2015">
        <f>'SAME R Results'!CI17</f>
        <v>17</v>
      </c>
      <c r="CM62" s="2015" t="str">
        <f>'SAME R Results'!CJ17</f>
        <v>Teflon</v>
      </c>
      <c r="CN62" s="2016">
        <f>'SAME R Results'!CK17</f>
        <v>0.10459065809534994</v>
      </c>
      <c r="CO62" s="2016">
        <f>'SAME R Results'!CL17</f>
        <v>7.4205896353946449E-3</v>
      </c>
      <c r="CP62" s="2016">
        <f>'SAME R Results'!CM17</f>
        <v>2.7355694976311538E-2</v>
      </c>
    </row>
    <row r="63" spans="1:95" ht="16.5" customHeight="1" x14ac:dyDescent="0.2">
      <c r="A63" s="780">
        <v>2</v>
      </c>
      <c r="B63" s="784">
        <f>'SAME R Results'!A18</f>
        <v>2</v>
      </c>
      <c r="C63" s="785" t="str">
        <f>'SAME R Results'!B18</f>
        <v>Silicone</v>
      </c>
      <c r="D63" s="784" t="str">
        <f>'SAME R Results'!C18</f>
        <v>S07</v>
      </c>
      <c r="E63" s="784" t="str">
        <f>'SAME R Results'!D18</f>
        <v>12 S</v>
      </c>
      <c r="F63" s="784">
        <f>'SAME R Results'!E18</f>
        <v>1</v>
      </c>
      <c r="G63" s="784">
        <f>'SAME R Results'!F18</f>
        <v>59</v>
      </c>
      <c r="H63" s="785" t="str">
        <f>'SAME R Results'!G18</f>
        <v>Baseline aging</v>
      </c>
      <c r="I63" s="784">
        <f>'SAME R Results'!H18</f>
        <v>211</v>
      </c>
      <c r="J63" s="786">
        <f>'SAME R Results'!I18</f>
        <v>40389</v>
      </c>
      <c r="K63" s="784">
        <f>'SAME R Results'!J18</f>
        <v>0</v>
      </c>
      <c r="L63" s="788"/>
      <c r="M63" s="788"/>
      <c r="N63" s="784">
        <f>'SAME R Results'!K18</f>
        <v>8.1</v>
      </c>
      <c r="O63" s="793">
        <f>'SAME R Results'!L18</f>
        <v>1.327</v>
      </c>
      <c r="P63" s="784">
        <f>'SAME R Results'!M18</f>
        <v>60</v>
      </c>
      <c r="Q63" s="784">
        <f>'SAME R Results'!N18</f>
        <v>11</v>
      </c>
      <c r="R63" s="784">
        <f>'SAME R Results'!O18</f>
        <v>8</v>
      </c>
      <c r="S63" s="784" t="str">
        <f>'SAME R Results'!P18</f>
        <v>n</v>
      </c>
      <c r="T63" s="784" t="str">
        <f>'SAME R Results'!Q18</f>
        <v>n</v>
      </c>
      <c r="U63" s="784">
        <f>'SAME R Results'!R18</f>
        <v>24.2</v>
      </c>
      <c r="V63" s="784" t="str">
        <f>'SAME R Results'!S18</f>
        <v>n</v>
      </c>
      <c r="W63" s="784">
        <f>'SAME R Results'!T18</f>
        <v>0</v>
      </c>
      <c r="X63" s="784" t="str">
        <f>'SAME R Results'!U18</f>
        <v>n</v>
      </c>
      <c r="Y63" s="784" t="str">
        <f>'SAME R Results'!V18</f>
        <v>y</v>
      </c>
      <c r="Z63" s="784" t="str">
        <f>'SAME R Results'!W18</f>
        <v>y</v>
      </c>
      <c r="AA63" s="784" t="str">
        <f>'SAME R Results'!X18</f>
        <v>y</v>
      </c>
      <c r="AB63" s="784" t="str">
        <f>'SAME R Results'!Y18</f>
        <v>y</v>
      </c>
      <c r="AC63" s="789"/>
      <c r="AD63" s="784" t="str">
        <f>'SAME R Results'!Z18</f>
        <v>y</v>
      </c>
      <c r="AE63" s="784">
        <f>'SAME R Results'!AA18</f>
        <v>10</v>
      </c>
      <c r="AF63" s="784" t="str">
        <f>'SAME R Results'!AB18</f>
        <v>y</v>
      </c>
      <c r="AG63" s="817">
        <f>'SAME R Results'!AC18</f>
        <v>3.1809999999999998E-2</v>
      </c>
      <c r="AH63" s="819">
        <f>'SAME R Results'!AD18</f>
        <v>0</v>
      </c>
      <c r="AI63" s="784">
        <f>'SAME R Results'!AE18</f>
        <v>0</v>
      </c>
      <c r="AJ63" s="784">
        <f>'SAME R Results'!AF18</f>
        <v>0</v>
      </c>
      <c r="AK63" s="784">
        <f>'SAME R Results'!AG18</f>
        <v>0</v>
      </c>
      <c r="AL63" s="784">
        <f>'SAME R Results'!AH18</f>
        <v>0</v>
      </c>
      <c r="AM63" s="784">
        <f>'SAME R Results'!AI18</f>
        <v>0</v>
      </c>
      <c r="AN63" s="784">
        <f>'SAME R Results'!AJ18</f>
        <v>0</v>
      </c>
      <c r="AO63" s="784">
        <f>'SAME R Results'!AK18</f>
        <v>0</v>
      </c>
      <c r="AP63" s="784">
        <f>'SAME R Results'!AL18</f>
        <v>0</v>
      </c>
      <c r="AQ63" s="784">
        <f>'SAME R Results'!AM18</f>
        <v>0</v>
      </c>
      <c r="AR63" s="817">
        <f>'SAME R Results'!AN18</f>
        <v>0</v>
      </c>
      <c r="AS63" s="819">
        <f>'SAME R Results'!AO18</f>
        <v>0</v>
      </c>
      <c r="AT63" s="784">
        <f>'SAME R Results'!AP18</f>
        <v>0</v>
      </c>
      <c r="AU63" s="789"/>
      <c r="AV63" s="821">
        <f>'SAME R Results'!AQ18</f>
        <v>0</v>
      </c>
      <c r="AW63" s="821">
        <f>'SAME R Results'!AR18</f>
        <v>6.2460000000000004</v>
      </c>
      <c r="AX63" s="821">
        <f>'SAME R Results'!AS18</f>
        <v>0</v>
      </c>
      <c r="AY63" s="821">
        <f>'SAME R Results'!AT18</f>
        <v>0</v>
      </c>
      <c r="AZ63" s="824"/>
      <c r="BA63" s="824"/>
      <c r="BB63" s="821">
        <f>'SAME R Results'!AU18</f>
        <v>3.0206605</v>
      </c>
      <c r="BC63" s="821">
        <f>'SAME R Results'!AV18</f>
        <v>2.6199344999999995E-2</v>
      </c>
      <c r="BD63" s="821">
        <f>'SAME R Results'!AW18</f>
        <v>7.279646500000001</v>
      </c>
      <c r="BE63" s="821">
        <f>'SAME R Results'!AX18</f>
        <v>4.7241069999999992</v>
      </c>
      <c r="BF63" s="827">
        <f>'SAME R Results'!AY18</f>
        <v>74405</v>
      </c>
      <c r="BG63" s="784">
        <f>'SAME R Results'!AZ18</f>
        <v>2.7095650000000004</v>
      </c>
      <c r="BH63" s="784">
        <f>'SAME R Results'!BA18</f>
        <v>8.5983280000000023E-2</v>
      </c>
      <c r="BI63" s="789"/>
      <c r="BJ63" s="784">
        <f>'SAME R Results'!BB18</f>
        <v>108.50449999999998</v>
      </c>
      <c r="BK63" s="784">
        <f>'SAME R Results'!BC18</f>
        <v>2.5555395000000019</v>
      </c>
      <c r="BL63" s="784">
        <f>'SAME R Results'!BD18</f>
        <v>3579696.8264696635</v>
      </c>
      <c r="BM63" s="784">
        <f>'SAME R Results'!BE18</f>
        <v>688.21315184702462</v>
      </c>
      <c r="BN63" s="784">
        <f>'SAME R Results'!BF18</f>
        <v>8.019714976735683</v>
      </c>
      <c r="BO63" s="784">
        <f>'SAME R Results'!BG18</f>
        <v>1.7566079941830108</v>
      </c>
      <c r="BP63" s="789"/>
      <c r="BQ63" s="784">
        <f>'SAME R Results'!BH18</f>
        <v>159.03792489513376</v>
      </c>
      <c r="BR63" s="817">
        <f>'SAME R Results'!BI18</f>
        <v>0.19225459171796622</v>
      </c>
      <c r="BS63" s="817">
        <f>'SAME R Results'!BJ18</f>
        <v>0.45513242180855784</v>
      </c>
      <c r="BT63" s="817">
        <f>'SAME R Results'!BL18</f>
        <v>4.5654551290287229</v>
      </c>
      <c r="BU63" s="817">
        <f>'SAME R Results'!BM18</f>
        <v>2.5302410110434193</v>
      </c>
      <c r="BV63" s="817">
        <f>'SAME R Results'!BN18</f>
        <v>0.12495285816934183</v>
      </c>
      <c r="BW63" s="784">
        <f>'SAME R Results'!BO18</f>
        <v>3579696.8264696635</v>
      </c>
      <c r="BX63" s="784">
        <f>'SAME R Results'!BP18</f>
        <v>3525898.8069789382</v>
      </c>
      <c r="BY63" s="784">
        <f>'SAME R Results'!BQ18</f>
        <v>3212221.2676831186</v>
      </c>
      <c r="BZ63" s="784">
        <f>'SAME R Results'!BR18</f>
        <v>688.21315184702462</v>
      </c>
      <c r="CA63" s="784">
        <f>'SAME R Results'!BS18</f>
        <v>0.56724218680635752</v>
      </c>
      <c r="CB63" s="784">
        <f>'SAME R Results'!BT18</f>
        <v>0.55000000000000004</v>
      </c>
      <c r="CC63" s="784">
        <f>'SAME R Results'!BV18</f>
        <v>2.664957337674454</v>
      </c>
      <c r="CD63" s="880">
        <f>'SAME R Results'!BW18</f>
        <v>0.9</v>
      </c>
      <c r="CE63" s="1086">
        <f>'SAME R Results'!BZ18</f>
        <v>351.91040989334482</v>
      </c>
      <c r="CF63" s="1777">
        <f>'SAME R Results'!CA18</f>
        <v>1.223333333333354</v>
      </c>
      <c r="CG63" s="1777" t="str">
        <f>'SAME R Results'!CB18</f>
        <v xml:space="preserve"> 12S</v>
      </c>
      <c r="CH63" s="1777">
        <f>'SAME R Results'!CC18</f>
        <v>211</v>
      </c>
      <c r="CI63" s="1777">
        <f>'SAME R Results'!CD18</f>
        <v>0.78002251992162375</v>
      </c>
      <c r="CJ63" s="1777"/>
      <c r="CK63" s="1777"/>
      <c r="CL63" s="2015">
        <f>'SAME R Results'!CI18</f>
        <v>18</v>
      </c>
      <c r="CM63" s="2015" t="str">
        <f>'SAME R Results'!CJ18</f>
        <v>Silicone</v>
      </c>
      <c r="CN63" s="2016">
        <f>'SAME R Results'!CK18</f>
        <v>0.19225459171796622</v>
      </c>
      <c r="CO63" s="2016">
        <f>'SAME R Results'!CL18</f>
        <v>5.0426431192583235E-2</v>
      </c>
      <c r="CP63" s="2016">
        <f>'SAME R Results'!CM18</f>
        <v>3.2451687661120096E-2</v>
      </c>
    </row>
    <row r="64" spans="1:95" ht="16.5" customHeight="1" x14ac:dyDescent="0.2">
      <c r="A64" s="780">
        <v>2</v>
      </c>
      <c r="B64" s="784">
        <f>'SAME R Results'!A19</f>
        <v>2</v>
      </c>
      <c r="C64" s="785" t="str">
        <f>'SAME R Results'!B19</f>
        <v>Silicone</v>
      </c>
      <c r="D64" s="784" t="str">
        <f>'SAME R Results'!C19</f>
        <v>S07</v>
      </c>
      <c r="E64" s="784" t="str">
        <f>'SAME R Results'!D19</f>
        <v>12Sa</v>
      </c>
      <c r="F64" s="784">
        <f>'SAME R Results'!E19</f>
        <v>1</v>
      </c>
      <c r="G64" s="784" t="str">
        <f>'SAME R Results'!F19</f>
        <v>59a</v>
      </c>
      <c r="H64" s="785" t="str">
        <f>'SAME R Results'!G19</f>
        <v>aged</v>
      </c>
      <c r="I64" s="784">
        <f>'SAME R Results'!H19</f>
        <v>211</v>
      </c>
      <c r="J64" s="786">
        <f>'SAME R Results'!I19</f>
        <v>40389</v>
      </c>
      <c r="K64" s="784">
        <f>'SAME R Results'!J19</f>
        <v>0</v>
      </c>
      <c r="L64" s="788"/>
      <c r="M64" s="788"/>
      <c r="N64" s="784">
        <f>'SAME R Results'!K19</f>
        <v>8.1</v>
      </c>
      <c r="O64" s="793">
        <f>'SAME R Results'!L19</f>
        <v>1.327</v>
      </c>
      <c r="P64" s="784">
        <f>'SAME R Results'!M19</f>
        <v>0</v>
      </c>
      <c r="Q64" s="784">
        <f>'SAME R Results'!N19</f>
        <v>0</v>
      </c>
      <c r="R64" s="784">
        <f>'SAME R Results'!O19</f>
        <v>0</v>
      </c>
      <c r="S64" s="784">
        <f>'SAME R Results'!P19</f>
        <v>0</v>
      </c>
      <c r="T64" s="784">
        <f>'SAME R Results'!Q19</f>
        <v>0</v>
      </c>
      <c r="U64" s="784">
        <f>'SAME R Results'!R19</f>
        <v>855.6</v>
      </c>
      <c r="V64" s="784">
        <f>'SAME R Results'!S19</f>
        <v>0</v>
      </c>
      <c r="W64" s="784">
        <f>'SAME R Results'!T19</f>
        <v>0</v>
      </c>
      <c r="X64" s="784" t="str">
        <f>'SAME R Results'!U19</f>
        <v>n</v>
      </c>
      <c r="Y64" s="784" t="str">
        <f>'SAME R Results'!V19</f>
        <v>y</v>
      </c>
      <c r="Z64" s="784" t="str">
        <f>'SAME R Results'!W19</f>
        <v>y</v>
      </c>
      <c r="AA64" s="784" t="str">
        <f>'SAME R Results'!X19</f>
        <v>y</v>
      </c>
      <c r="AB64" s="784" t="str">
        <f>'SAME R Results'!Y19</f>
        <v>y</v>
      </c>
      <c r="AC64" s="789"/>
      <c r="AD64" s="784" t="str">
        <f>'SAME R Results'!Z19</f>
        <v>y</v>
      </c>
      <c r="AE64" s="784">
        <f>'SAME R Results'!AA19</f>
        <v>10</v>
      </c>
      <c r="AF64" s="784" t="str">
        <f>'SAME R Results'!AB19</f>
        <v>y</v>
      </c>
      <c r="AG64" s="817">
        <f>'SAME R Results'!AC19</f>
        <v>3.1809999999999998E-2</v>
      </c>
      <c r="AH64" s="819">
        <f>'SAME R Results'!AD19</f>
        <v>0</v>
      </c>
      <c r="AI64" s="784">
        <f>'SAME R Results'!AE19</f>
        <v>70</v>
      </c>
      <c r="AJ64" s="784">
        <f>'SAME R Results'!AF19</f>
        <v>720</v>
      </c>
      <c r="AK64" s="784">
        <f>'SAME R Results'!AG19</f>
        <v>0</v>
      </c>
      <c r="AL64" s="784" t="str">
        <f>'SAME R Results'!AH19</f>
        <v>n</v>
      </c>
      <c r="AM64" s="784" t="str">
        <f>'SAME R Results'!AI19</f>
        <v>y</v>
      </c>
      <c r="AN64" s="784" t="str">
        <f>'SAME R Results'!AJ19</f>
        <v>y</v>
      </c>
      <c r="AO64" s="784" t="str">
        <f>'SAME R Results'!AK19</f>
        <v>y</v>
      </c>
      <c r="AP64" s="784" t="str">
        <f>'SAME R Results'!AL19</f>
        <v>y</v>
      </c>
      <c r="AQ64" s="784" t="str">
        <f>'SAME R Results'!AM19</f>
        <v>y</v>
      </c>
      <c r="AR64" s="817">
        <f>'SAME R Results'!AN19</f>
        <v>3.1809999999999998E-2</v>
      </c>
      <c r="AS64" s="819">
        <f>'SAME R Results'!AO19</f>
        <v>0</v>
      </c>
      <c r="AT64" s="784">
        <f>'SAME R Results'!AP19</f>
        <v>0</v>
      </c>
      <c r="AU64" s="789"/>
      <c r="AV64" s="821">
        <f>'SAME R Results'!AQ19</f>
        <v>0</v>
      </c>
      <c r="AW64" s="821">
        <f>'SAME R Results'!AR19</f>
        <v>6.2489999999999997</v>
      </c>
      <c r="AX64" s="821">
        <f>'SAME R Results'!AS19</f>
        <v>0</v>
      </c>
      <c r="AY64" s="821">
        <f>'SAME R Results'!AT19</f>
        <v>0</v>
      </c>
      <c r="AZ64" s="824"/>
      <c r="BA64" s="824"/>
      <c r="BB64" s="821">
        <f>'SAME R Results'!AU19</f>
        <v>2.6970060000000005</v>
      </c>
      <c r="BC64" s="821">
        <f>'SAME R Results'!AV19</f>
        <v>8.3206175000000007E-2</v>
      </c>
      <c r="BD64" s="821">
        <f>'SAME R Results'!AW19</f>
        <v>6.7254940000000003</v>
      </c>
      <c r="BE64" s="821">
        <f>'SAME R Results'!AX19</f>
        <v>4.718307499999999</v>
      </c>
      <c r="BF64" s="827">
        <f>'SAME R Results'!AY19</f>
        <v>29880</v>
      </c>
      <c r="BG64" s="784">
        <f>'SAME R Results'!AZ19</f>
        <v>2.3000949999999998</v>
      </c>
      <c r="BH64" s="784">
        <f>'SAME R Results'!BA19</f>
        <v>0.12911993999999999</v>
      </c>
      <c r="BI64" s="789"/>
      <c r="BJ64" s="784">
        <f>'SAME R Results'!BB19</f>
        <v>90.332549999999998</v>
      </c>
      <c r="BK64" s="784">
        <f>'SAME R Results'!BC19</f>
        <v>2.0071865000000013</v>
      </c>
      <c r="BL64" s="784">
        <f>'SAME R Results'!BD19</f>
        <v>1353908.7331027978</v>
      </c>
      <c r="BM64" s="784">
        <f>'SAME R Results'!BE19</f>
        <v>457.72308303012852</v>
      </c>
      <c r="BN64" s="784">
        <f>'SAME R Results'!BF19</f>
        <v>7.8427258028568954</v>
      </c>
      <c r="BO64" s="784">
        <f>'SAME R Results'!BG19</f>
        <v>1.6285067010076788</v>
      </c>
      <c r="BP64" s="789"/>
      <c r="BQ64" s="784">
        <f>'SAME R Results'!BH19</f>
        <v>148.19718360984319</v>
      </c>
      <c r="BR64" s="817">
        <f>'SAME R Results'!BI19</f>
        <v>0.3380752866414779</v>
      </c>
      <c r="BS64" s="817">
        <f>'SAME R Results'!BJ19</f>
        <v>0.61470933677630357</v>
      </c>
      <c r="BT64" s="817">
        <f>'SAME R Results'!BL19</f>
        <v>4.8159002342477404</v>
      </c>
      <c r="BU64" s="817">
        <f>'SAME R Results'!BM19</f>
        <v>2.1667483760997981</v>
      </c>
      <c r="BV64" s="817">
        <f>'SAME R Results'!BN19</f>
        <v>0.25071783710999912</v>
      </c>
      <c r="BW64" s="784">
        <f>'SAME R Results'!BO19</f>
        <v>1353908.7331027978</v>
      </c>
      <c r="BX64" s="784">
        <f>'SAME R Results'!BP19</f>
        <v>1332304.2062244578</v>
      </c>
      <c r="BY64" s="784">
        <f>'SAME R Results'!BQ19</f>
        <v>1248159.2706696007</v>
      </c>
      <c r="BZ64" s="784">
        <f>'SAME R Results'!BR19</f>
        <v>457.72308303012852</v>
      </c>
      <c r="CA64" s="784">
        <f>'SAME R Results'!BS19</f>
        <v>0.4455266136908464</v>
      </c>
      <c r="CB64" s="784">
        <f>'SAME R Results'!BT19</f>
        <v>0.55000000000000004</v>
      </c>
      <c r="CC64" s="784">
        <f>'SAME R Results'!BV19</f>
        <v>2.9828608264149459</v>
      </c>
      <c r="CD64" s="880">
        <f>'SAME R Results'!BW19</f>
        <v>0.9</v>
      </c>
      <c r="CE64" s="1086">
        <f>'SAME R Results'!BZ19</f>
        <v>351.91040989334482</v>
      </c>
      <c r="CF64" s="1777">
        <f>'SAME R Results'!CA19</f>
        <v>1.223333333333354</v>
      </c>
      <c r="CG64" s="1777">
        <f>'SAME R Results'!CB19</f>
        <v>0</v>
      </c>
      <c r="CH64" s="1777">
        <f>'SAME R Results'!CC19</f>
        <v>0</v>
      </c>
      <c r="CI64" s="1777">
        <f>'SAME R Results'!CD19</f>
        <v>0.7268526716558944</v>
      </c>
      <c r="CJ64" s="1777"/>
      <c r="CK64" s="1777"/>
      <c r="CL64" s="2015">
        <f>'SAME R Results'!CI19</f>
        <v>19</v>
      </c>
      <c r="CM64" s="2015" t="str">
        <f>'SAME R Results'!CJ19</f>
        <v>Silicone</v>
      </c>
      <c r="CN64" s="2016">
        <f>'SAME R Results'!CK19</f>
        <v>0.3380752866414779</v>
      </c>
      <c r="CO64" s="2016">
        <f>'SAME R Results'!CL19</f>
        <v>5.2920882919774898E-2</v>
      </c>
      <c r="CP64" s="2016">
        <f>'SAME R Results'!CM19</f>
        <v>3.2815186569133112E-2</v>
      </c>
    </row>
    <row r="65" spans="1:95" ht="16.5" customHeight="1" x14ac:dyDescent="0.2">
      <c r="A65" s="780">
        <v>2</v>
      </c>
      <c r="B65" s="784">
        <f>'SAME R Results'!A20</f>
        <v>2</v>
      </c>
      <c r="C65" s="785" t="str">
        <f>'SAME R Results'!B20</f>
        <v>Silicone</v>
      </c>
      <c r="D65" s="784" t="str">
        <f>'SAME R Results'!C20</f>
        <v>S09</v>
      </c>
      <c r="E65" s="784" t="str">
        <f>'SAME R Results'!D20</f>
        <v>13 S</v>
      </c>
      <c r="F65" s="784">
        <f>'SAME R Results'!E20</f>
        <v>2</v>
      </c>
      <c r="G65" s="784">
        <f>'SAME R Results'!F20</f>
        <v>60</v>
      </c>
      <c r="H65" s="785" t="str">
        <f>'SAME R Results'!G20</f>
        <v>Htemp aging</v>
      </c>
      <c r="I65" s="784">
        <f>'SAME R Results'!H20</f>
        <v>211</v>
      </c>
      <c r="J65" s="786">
        <f>'SAME R Results'!I20</f>
        <v>40389</v>
      </c>
      <c r="K65" s="784">
        <f>'SAME R Results'!J20</f>
        <v>0</v>
      </c>
      <c r="L65" s="788"/>
      <c r="M65" s="788"/>
      <c r="N65" s="784">
        <f>'SAME R Results'!K20</f>
        <v>8.1</v>
      </c>
      <c r="O65" s="793">
        <f>'SAME R Results'!L20</f>
        <v>1.35</v>
      </c>
      <c r="P65" s="784">
        <f>'SAME R Results'!M20</f>
        <v>60</v>
      </c>
      <c r="Q65" s="784">
        <f>'SAME R Results'!N20</f>
        <v>11</v>
      </c>
      <c r="R65" s="784">
        <f>'SAME R Results'!O20</f>
        <v>8</v>
      </c>
      <c r="S65" s="784" t="str">
        <f>'SAME R Results'!P20</f>
        <v>n</v>
      </c>
      <c r="T65" s="784" t="str">
        <f>'SAME R Results'!Q20</f>
        <v>n</v>
      </c>
      <c r="U65" s="784">
        <f>'SAME R Results'!R20</f>
        <v>49.2</v>
      </c>
      <c r="V65" s="784" t="str">
        <f>'SAME R Results'!S20</f>
        <v>y</v>
      </c>
      <c r="W65" s="784">
        <f>'SAME R Results'!T20</f>
        <v>720</v>
      </c>
      <c r="X65" s="784" t="str">
        <f>'SAME R Results'!U20</f>
        <v>n</v>
      </c>
      <c r="Y65" s="784" t="str">
        <f>'SAME R Results'!V20</f>
        <v>y</v>
      </c>
      <c r="Z65" s="784" t="str">
        <f>'SAME R Results'!W20</f>
        <v>y</v>
      </c>
      <c r="AA65" s="784" t="str">
        <f>'SAME R Results'!X20</f>
        <v>y</v>
      </c>
      <c r="AB65" s="784" t="str">
        <f>'SAME R Results'!Y20</f>
        <v>y</v>
      </c>
      <c r="AC65" s="789"/>
      <c r="AD65" s="784" t="str">
        <f>'SAME R Results'!Z20</f>
        <v>y</v>
      </c>
      <c r="AE65" s="784">
        <f>'SAME R Results'!AA20</f>
        <v>10</v>
      </c>
      <c r="AF65" s="784" t="str">
        <f>'SAME R Results'!AB20</f>
        <v>y</v>
      </c>
      <c r="AG65" s="817">
        <f>'SAME R Results'!AC20</f>
        <v>3.1809999999999998E-2</v>
      </c>
      <c r="AH65" s="819">
        <f>'SAME R Results'!AD20</f>
        <v>0</v>
      </c>
      <c r="AI65" s="784">
        <f>'SAME R Results'!AE20</f>
        <v>0</v>
      </c>
      <c r="AJ65" s="784">
        <f>'SAME R Results'!AF20</f>
        <v>0</v>
      </c>
      <c r="AK65" s="784">
        <f>'SAME R Results'!AG20</f>
        <v>0</v>
      </c>
      <c r="AL65" s="784">
        <f>'SAME R Results'!AH20</f>
        <v>0</v>
      </c>
      <c r="AM65" s="784">
        <f>'SAME R Results'!AI20</f>
        <v>0</v>
      </c>
      <c r="AN65" s="784">
        <f>'SAME R Results'!AJ20</f>
        <v>0</v>
      </c>
      <c r="AO65" s="784">
        <f>'SAME R Results'!AK20</f>
        <v>0</v>
      </c>
      <c r="AP65" s="784">
        <f>'SAME R Results'!AL20</f>
        <v>0</v>
      </c>
      <c r="AQ65" s="784">
        <f>'SAME R Results'!AM20</f>
        <v>0</v>
      </c>
      <c r="AR65" s="817">
        <f>'SAME R Results'!AN20</f>
        <v>0</v>
      </c>
      <c r="AS65" s="819">
        <f>'SAME R Results'!AO20</f>
        <v>0</v>
      </c>
      <c r="AT65" s="784">
        <f>'SAME R Results'!AP20</f>
        <v>0</v>
      </c>
      <c r="AU65" s="789"/>
      <c r="AV65" s="821">
        <f>'SAME R Results'!AQ20</f>
        <v>0</v>
      </c>
      <c r="AW65" s="821">
        <f>'SAME R Results'!AR20</f>
        <v>6.25</v>
      </c>
      <c r="AX65" s="821">
        <f>'SAME R Results'!AS20</f>
        <v>0</v>
      </c>
      <c r="AY65" s="821">
        <f>'SAME R Results'!AT20</f>
        <v>0</v>
      </c>
      <c r="AZ65" s="824"/>
      <c r="BA65" s="824"/>
      <c r="BB65" s="821">
        <f>'SAME R Results'!AU20</f>
        <v>5.7524109999999995</v>
      </c>
      <c r="BC65" s="821">
        <f>'SAME R Results'!AV20</f>
        <v>2.6800000000000001E-2</v>
      </c>
      <c r="BD65" s="821">
        <f>'SAME R Results'!AW20</f>
        <v>7.7552029999999998</v>
      </c>
      <c r="BE65" s="821">
        <f>'SAME R Results'!AX20</f>
        <v>4.6898499999999999</v>
      </c>
      <c r="BF65" s="827">
        <f>'SAME R Results'!AY20</f>
        <v>87435</v>
      </c>
      <c r="BG65" s="784">
        <f>'SAME R Results'!AZ20</f>
        <v>5.4193280000000001</v>
      </c>
      <c r="BH65" s="784">
        <f>'SAME R Results'!BA20</f>
        <v>8.2000000000000003E-2</v>
      </c>
      <c r="BI65" s="789"/>
      <c r="BJ65" s="784">
        <f>'SAME R Results'!BB20</f>
        <v>208.57105000000001</v>
      </c>
      <c r="BK65" s="784">
        <f>'SAME R Results'!BC20</f>
        <v>3.065353</v>
      </c>
      <c r="BL65" s="784">
        <f>'SAME R Results'!BD20</f>
        <v>4278212.966048412</v>
      </c>
      <c r="BM65" s="784">
        <f>'SAME R Results'!BE20</f>
        <v>1029.5132551137249</v>
      </c>
      <c r="BN65" s="784">
        <f>'SAME R Results'!BF20</f>
        <v>15.324040297806702</v>
      </c>
      <c r="BO65" s="784">
        <f>'SAME R Results'!BG20</f>
        <v>3.5712096645498645</v>
      </c>
      <c r="BP65" s="789"/>
      <c r="BQ65" s="784">
        <f>'SAME R Results'!BH20</f>
        <v>305.50649671782014</v>
      </c>
      <c r="BR65" s="817">
        <f>'SAME R Results'!BI20</f>
        <v>0.24064095529695867</v>
      </c>
      <c r="BS65" s="817">
        <f>'SAME R Results'!BJ20</f>
        <v>0.5331371830040863</v>
      </c>
      <c r="BT65" s="817">
        <f>'SAME R Results'!BL20</f>
        <v>4.2909942952728404</v>
      </c>
      <c r="BU65" s="817">
        <f>'SAME R Results'!BM20</f>
        <v>2.4397432197330469</v>
      </c>
      <c r="BV65" s="817">
        <f>'SAME R Results'!BN20</f>
        <v>0.16167200637296847</v>
      </c>
      <c r="BW65" s="784">
        <f>'SAME R Results'!BO20</f>
        <v>4278212.966048412</v>
      </c>
      <c r="BX65" s="784">
        <f>'SAME R Results'!BP20</f>
        <v>4214993.695378812</v>
      </c>
      <c r="BY65" s="784">
        <f>'SAME R Results'!BQ20</f>
        <v>3810569.0262496071</v>
      </c>
      <c r="BZ65" s="784">
        <f>'SAME R Results'!BR20</f>
        <v>1029.5132551137249</v>
      </c>
      <c r="CA65" s="784">
        <f>'SAME R Results'!BS20</f>
        <v>0.68040331172866908</v>
      </c>
      <c r="CB65" s="784">
        <f>'SAME R Results'!BT20</f>
        <v>0.55000000000000004</v>
      </c>
      <c r="CC65" s="784">
        <f>'SAME R Results'!BV20</f>
        <v>2.6631996994250344</v>
      </c>
      <c r="CD65" s="880">
        <f>'SAME R Results'!BW20</f>
        <v>0.9</v>
      </c>
      <c r="CE65" s="1086">
        <f>'SAME R Results'!BZ20</f>
        <v>379.84692208150824</v>
      </c>
      <c r="CF65" s="1777">
        <f>'SAME R Results'!CA20</f>
        <v>3.4566666666666634</v>
      </c>
      <c r="CG65" s="1777" t="str">
        <f>'SAME R Results'!CB20</f>
        <v xml:space="preserve"> 13S</v>
      </c>
      <c r="CH65" s="1777">
        <f>'SAME R Results'!CC20</f>
        <v>211</v>
      </c>
      <c r="CI65" s="1777">
        <f>'SAME R Results'!CD20</f>
        <v>0.53029092969342029</v>
      </c>
      <c r="CJ65" s="1777"/>
      <c r="CK65" s="1777"/>
      <c r="CL65" s="2015">
        <f>'SAME R Results'!CI20</f>
        <v>20</v>
      </c>
      <c r="CM65" s="2015" t="str">
        <f>'SAME R Results'!CJ20</f>
        <v>Silicone</v>
      </c>
      <c r="CN65" s="2016">
        <f>'SAME R Results'!CK20</f>
        <v>0.24064095529695867</v>
      </c>
      <c r="CO65" s="2016">
        <f>'SAME R Results'!CL20</f>
        <v>5.0159458022788601E-2</v>
      </c>
      <c r="CP65" s="2016">
        <f>'SAME R Results'!CM20</f>
        <v>3.0607152670349733E-2</v>
      </c>
    </row>
    <row r="66" spans="1:95" s="11" customFormat="1" ht="16.5" customHeight="1" x14ac:dyDescent="0.2">
      <c r="A66" s="780">
        <v>2</v>
      </c>
      <c r="B66" s="784">
        <f>'SAME R Results'!A21</f>
        <v>2</v>
      </c>
      <c r="C66" s="785" t="str">
        <f>'SAME R Results'!B21</f>
        <v>Silicone</v>
      </c>
      <c r="D66" s="784" t="str">
        <f>'SAME R Results'!C21</f>
        <v>S09</v>
      </c>
      <c r="E66" s="784" t="str">
        <f>'SAME R Results'!D21</f>
        <v>13Sa</v>
      </c>
      <c r="F66" s="784">
        <f>'SAME R Results'!E21</f>
        <v>2</v>
      </c>
      <c r="G66" s="784" t="str">
        <f>'SAME R Results'!F21</f>
        <v>60a</v>
      </c>
      <c r="H66" s="785" t="str">
        <f>'SAME R Results'!G21</f>
        <v>aged</v>
      </c>
      <c r="I66" s="784">
        <f>'SAME R Results'!H21</f>
        <v>211</v>
      </c>
      <c r="J66" s="786">
        <f>'SAME R Results'!I21</f>
        <v>40389</v>
      </c>
      <c r="K66" s="784">
        <f>'SAME R Results'!J21</f>
        <v>0</v>
      </c>
      <c r="L66" s="790"/>
      <c r="M66" s="790"/>
      <c r="N66" s="784">
        <f>'SAME R Results'!K21</f>
        <v>8.1</v>
      </c>
      <c r="O66" s="793">
        <f>'SAME R Results'!L21</f>
        <v>1.35</v>
      </c>
      <c r="P66" s="784">
        <f>'SAME R Results'!M21</f>
        <v>0</v>
      </c>
      <c r="Q66" s="784">
        <f>'SAME R Results'!N21</f>
        <v>0</v>
      </c>
      <c r="R66" s="784">
        <f>'SAME R Results'!O21</f>
        <v>0</v>
      </c>
      <c r="S66" s="784">
        <f>'SAME R Results'!P21</f>
        <v>0</v>
      </c>
      <c r="T66" s="784">
        <f>'SAME R Results'!Q21</f>
        <v>0</v>
      </c>
      <c r="U66" s="784">
        <f>'SAME R Results'!R21</f>
        <v>856</v>
      </c>
      <c r="V66" s="784">
        <f>'SAME R Results'!S21</f>
        <v>0</v>
      </c>
      <c r="W66" s="784">
        <f>'SAME R Results'!T21</f>
        <v>0</v>
      </c>
      <c r="X66" s="784" t="str">
        <f>'SAME R Results'!U21</f>
        <v>n</v>
      </c>
      <c r="Y66" s="784" t="str">
        <f>'SAME R Results'!V21</f>
        <v>y</v>
      </c>
      <c r="Z66" s="784" t="str">
        <f>'SAME R Results'!W21</f>
        <v>y</v>
      </c>
      <c r="AA66" s="784" t="str">
        <f>'SAME R Results'!X21</f>
        <v>y</v>
      </c>
      <c r="AB66" s="784" t="str">
        <f>'SAME R Results'!Y21</f>
        <v>y</v>
      </c>
      <c r="AC66" s="809"/>
      <c r="AD66" s="784" t="str">
        <f>'SAME R Results'!Z21</f>
        <v>y</v>
      </c>
      <c r="AE66" s="784">
        <f>'SAME R Results'!AA21</f>
        <v>10</v>
      </c>
      <c r="AF66" s="784" t="str">
        <f>'SAME R Results'!AB21</f>
        <v>y</v>
      </c>
      <c r="AG66" s="817">
        <f>'SAME R Results'!AC21</f>
        <v>3.1809999999999998E-2</v>
      </c>
      <c r="AH66" s="819">
        <f>'SAME R Results'!AD21</f>
        <v>0</v>
      </c>
      <c r="AI66" s="784">
        <f>'SAME R Results'!AE21</f>
        <v>70</v>
      </c>
      <c r="AJ66" s="784">
        <f>'SAME R Results'!AF21</f>
        <v>720</v>
      </c>
      <c r="AK66" s="784">
        <f>'SAME R Results'!AG21</f>
        <v>0</v>
      </c>
      <c r="AL66" s="784" t="str">
        <f>'SAME R Results'!AH21</f>
        <v>n</v>
      </c>
      <c r="AM66" s="784" t="str">
        <f>'SAME R Results'!AI21</f>
        <v>y</v>
      </c>
      <c r="AN66" s="784" t="str">
        <f>'SAME R Results'!AJ21</f>
        <v>y</v>
      </c>
      <c r="AO66" s="784" t="str">
        <f>'SAME R Results'!AK21</f>
        <v>y</v>
      </c>
      <c r="AP66" s="784" t="str">
        <f>'SAME R Results'!AL21</f>
        <v>y</v>
      </c>
      <c r="AQ66" s="784" t="str">
        <f>'SAME R Results'!AM21</f>
        <v>y</v>
      </c>
      <c r="AR66" s="817">
        <f>'SAME R Results'!AN21</f>
        <v>3.1809999999999998E-2</v>
      </c>
      <c r="AS66" s="819">
        <f>'SAME R Results'!AO21</f>
        <v>0</v>
      </c>
      <c r="AT66" s="784">
        <f>'SAME R Results'!AP21</f>
        <v>0</v>
      </c>
      <c r="AU66" s="809"/>
      <c r="AV66" s="821">
        <f>'SAME R Results'!AQ21</f>
        <v>0</v>
      </c>
      <c r="AW66" s="821">
        <f>'SAME R Results'!AR21</f>
        <v>6.25</v>
      </c>
      <c r="AX66" s="821">
        <f>'SAME R Results'!AS21</f>
        <v>0</v>
      </c>
      <c r="AY66" s="821">
        <f>'SAME R Results'!AT21</f>
        <v>0</v>
      </c>
      <c r="AZ66" s="825"/>
      <c r="BA66" s="825"/>
      <c r="BB66" s="821">
        <f>'SAME R Results'!AU21</f>
        <v>5.1241454999999991</v>
      </c>
      <c r="BC66" s="821">
        <f>'SAME R Results'!AV21</f>
        <v>2.6800000000000001E-2</v>
      </c>
      <c r="BD66" s="821">
        <f>'SAME R Results'!AW21</f>
        <v>7.2423695000000006</v>
      </c>
      <c r="BE66" s="821">
        <f>'SAME R Results'!AX21</f>
        <v>4.640504</v>
      </c>
      <c r="BF66" s="827">
        <f>'SAME R Results'!AY21</f>
        <v>33460</v>
      </c>
      <c r="BG66" s="784">
        <f>'SAME R Results'!AZ21</f>
        <v>4.8401190000000005</v>
      </c>
      <c r="BH66" s="784">
        <f>'SAME R Results'!BA21</f>
        <v>8.2000000000000003E-2</v>
      </c>
      <c r="BI66" s="809"/>
      <c r="BJ66" s="784">
        <f>'SAME R Results'!BB21</f>
        <v>183.79400000000001</v>
      </c>
      <c r="BK66" s="784">
        <f>'SAME R Results'!BC21</f>
        <v>2.6018655000000006</v>
      </c>
      <c r="BL66" s="784">
        <f>'SAME R Results'!BD21</f>
        <v>1523655.4291103429</v>
      </c>
      <c r="BM66" s="784">
        <f>'SAME R Results'!BE21</f>
        <v>712.59201459586927</v>
      </c>
      <c r="BN66" s="784">
        <f>'SAME R Results'!BF21</f>
        <v>15.270789713164884</v>
      </c>
      <c r="BO66" s="784">
        <f>'SAME R Results'!BG21</f>
        <v>3.5636310447866641</v>
      </c>
      <c r="BP66" s="809"/>
      <c r="BQ66" s="784">
        <f>'SAME R Results'!BH21</f>
        <v>301.06183061912731</v>
      </c>
      <c r="BR66" s="817">
        <f>'SAME R Results'!BI21</f>
        <v>0.46768580414007993</v>
      </c>
      <c r="BS66" s="817">
        <f>'SAME R Results'!BJ21</f>
        <v>0.74847264808873848</v>
      </c>
      <c r="BT66" s="817">
        <f>'SAME R Results'!BL21</f>
        <v>4.2851769785497158</v>
      </c>
      <c r="BU66" s="817">
        <f>'SAME R Results'!BM21</f>
        <v>1.985238345650711</v>
      </c>
      <c r="BV66" s="817">
        <f>'SAME R Results'!BN21</f>
        <v>0.36969477664981848</v>
      </c>
      <c r="BW66" s="784">
        <f>'SAME R Results'!BO21</f>
        <v>1523655.4291103429</v>
      </c>
      <c r="BX66" s="784">
        <f>'SAME R Results'!BP21</f>
        <v>1499462.4080477841</v>
      </c>
      <c r="BY66" s="784">
        <f>'SAME R Results'!BQ21</f>
        <v>1401470.1540396102</v>
      </c>
      <c r="BZ66" s="784">
        <f>'SAME R Results'!BR21</f>
        <v>712.59201459586927</v>
      </c>
      <c r="CA66" s="784">
        <f>'SAME R Results'!BS21</f>
        <v>0.57752497114445545</v>
      </c>
      <c r="CB66" s="784">
        <f>'SAME R Results'!BT21</f>
        <v>0.55000000000000004</v>
      </c>
      <c r="CC66" s="784">
        <f>'SAME R Results'!BV21</f>
        <v>2.9782536240586275</v>
      </c>
      <c r="CD66" s="880">
        <f>'SAME R Results'!BW21</f>
        <v>0.9</v>
      </c>
      <c r="CE66" s="1086">
        <f>'SAME R Results'!BZ21</f>
        <v>379.84692208150824</v>
      </c>
      <c r="CF66" s="1777">
        <f>'SAME R Results'!CA21</f>
        <v>3.4566666666666634</v>
      </c>
      <c r="CG66" s="1777">
        <f>'SAME R Results'!CB21</f>
        <v>0</v>
      </c>
      <c r="CH66" s="1777">
        <f>'SAME R Results'!CC21</f>
        <v>0</v>
      </c>
      <c r="CI66" s="1777">
        <f>'SAME R Results'!CD21</f>
        <v>0.52257598371690417</v>
      </c>
      <c r="CJ66" s="1777"/>
      <c r="CK66" s="1777"/>
      <c r="CL66" s="2015">
        <f>'SAME R Results'!CI21</f>
        <v>21</v>
      </c>
      <c r="CM66" s="2015" t="str">
        <f>'SAME R Results'!CJ21</f>
        <v>Silicone</v>
      </c>
      <c r="CN66" s="2016">
        <f>'SAME R Results'!CK21</f>
        <v>0.46768580414007993</v>
      </c>
      <c r="CO66" s="2016">
        <f>'SAME R Results'!CL21</f>
        <v>5.0723101237246937E-2</v>
      </c>
      <c r="CP66" s="2016">
        <f>'SAME R Results'!CM21</f>
        <v>3.0297409236764994E-2</v>
      </c>
      <c r="CQ66" s="2020"/>
    </row>
    <row r="67" spans="1:95" ht="16.5" customHeight="1" x14ac:dyDescent="0.2">
      <c r="A67" s="780"/>
      <c r="B67" s="784"/>
      <c r="C67" s="785"/>
      <c r="D67" s="784"/>
      <c r="E67" s="784"/>
      <c r="F67" s="784"/>
      <c r="G67" s="784"/>
      <c r="H67" s="785"/>
      <c r="I67" s="784"/>
      <c r="J67" s="786"/>
      <c r="K67" s="784"/>
      <c r="L67" s="788"/>
      <c r="M67" s="788"/>
      <c r="N67" s="784"/>
      <c r="O67" s="793"/>
      <c r="P67" s="784"/>
      <c r="Q67" s="784"/>
      <c r="R67" s="784"/>
      <c r="S67" s="784"/>
      <c r="T67" s="784"/>
      <c r="U67" s="784"/>
      <c r="V67" s="784"/>
      <c r="W67" s="784"/>
      <c r="X67" s="784"/>
      <c r="Y67" s="784"/>
      <c r="Z67" s="784"/>
      <c r="AA67" s="784"/>
      <c r="AB67" s="784"/>
      <c r="AC67" s="789"/>
      <c r="AD67" s="784"/>
      <c r="AE67" s="784"/>
      <c r="AF67" s="784"/>
      <c r="AG67" s="817"/>
      <c r="AH67" s="819"/>
      <c r="AI67" s="784"/>
      <c r="AJ67" s="784"/>
      <c r="AK67" s="784"/>
      <c r="AL67" s="784"/>
      <c r="AM67" s="784"/>
      <c r="AN67" s="784"/>
      <c r="AO67" s="784"/>
      <c r="AP67" s="784"/>
      <c r="AQ67" s="784"/>
      <c r="AR67" s="817"/>
      <c r="AS67" s="819"/>
      <c r="AT67" s="784"/>
      <c r="AU67" s="789"/>
      <c r="AV67" s="821"/>
      <c r="AW67" s="821"/>
      <c r="AX67" s="821"/>
      <c r="AY67" s="821"/>
      <c r="AZ67" s="824"/>
      <c r="BA67" s="824"/>
      <c r="BB67" s="821"/>
      <c r="BC67" s="821"/>
      <c r="BD67" s="821"/>
      <c r="BE67" s="821"/>
      <c r="BF67" s="827"/>
      <c r="BG67" s="784"/>
      <c r="BH67" s="784"/>
      <c r="BI67" s="789"/>
      <c r="BJ67" s="784"/>
      <c r="BK67" s="784"/>
      <c r="BL67" s="784"/>
      <c r="BM67" s="784"/>
      <c r="BN67" s="784"/>
      <c r="BO67" s="784"/>
      <c r="BP67" s="789"/>
      <c r="BQ67" s="784"/>
      <c r="BR67" s="817"/>
      <c r="BS67" s="817"/>
      <c r="BT67" s="817"/>
      <c r="BU67" s="817"/>
      <c r="BV67" s="817"/>
      <c r="BW67" s="784"/>
      <c r="BX67" s="784"/>
      <c r="BY67" s="784"/>
      <c r="BZ67" s="784"/>
      <c r="CA67" s="784"/>
      <c r="CB67" s="784"/>
      <c r="CC67" s="784"/>
      <c r="CD67" s="880"/>
      <c r="CE67" s="1086">
        <f>'SAME R Results'!BZ22</f>
        <v>0</v>
      </c>
      <c r="CF67" s="1777"/>
      <c r="CG67" s="1777"/>
      <c r="CH67" s="1777"/>
      <c r="CI67" s="1777"/>
      <c r="CJ67" s="1777"/>
      <c r="CK67" s="1777"/>
      <c r="CL67" s="2015"/>
      <c r="CM67" s="2015"/>
      <c r="CN67" s="2016"/>
      <c r="CO67" s="2016"/>
      <c r="CP67" s="2016"/>
    </row>
    <row r="68" spans="1:95" ht="16.5" customHeight="1" x14ac:dyDescent="0.2">
      <c r="A68" s="780">
        <v>2</v>
      </c>
      <c r="B68" s="784">
        <f>'SAME R Results'!A23</f>
        <v>3</v>
      </c>
      <c r="C68" s="785" t="str">
        <f>'SAME R Results'!B23</f>
        <v>Kapton</v>
      </c>
      <c r="D68" s="784" t="str">
        <f>'SAME R Results'!C23</f>
        <v>K02</v>
      </c>
      <c r="E68" s="784" t="str">
        <f>'SAME R Results'!D23</f>
        <v>14k</v>
      </c>
      <c r="F68" s="784">
        <f>'SAME R Results'!E23</f>
        <v>1</v>
      </c>
      <c r="G68" s="784">
        <f>'SAME R Results'!F23</f>
        <v>61</v>
      </c>
      <c r="H68" s="785" t="str">
        <f>'SAME R Results'!G23</f>
        <v>Baseline Aging</v>
      </c>
      <c r="I68" s="784">
        <f>'SAME R Results'!H23</f>
        <v>214</v>
      </c>
      <c r="J68" s="786">
        <f>'SAME R Results'!I23</f>
        <v>40392</v>
      </c>
      <c r="K68" s="784">
        <f>'SAME R Results'!J23</f>
        <v>0</v>
      </c>
      <c r="L68" s="788"/>
      <c r="M68" s="788"/>
      <c r="N68" s="784">
        <f>'SAME R Results'!K23</f>
        <v>8.1</v>
      </c>
      <c r="O68" s="793">
        <f>'SAME R Results'!L23</f>
        <v>1.38</v>
      </c>
      <c r="P68" s="784">
        <f>'SAME R Results'!M23</f>
        <v>60</v>
      </c>
      <c r="Q68" s="784">
        <f>'SAME R Results'!N23</f>
        <v>11</v>
      </c>
      <c r="R68" s="784">
        <f>'SAME R Results'!O23</f>
        <v>8</v>
      </c>
      <c r="S68" s="784" t="str">
        <f>'SAME R Results'!P23</f>
        <v>n</v>
      </c>
      <c r="T68" s="784">
        <f>'SAME R Results'!Q23</f>
        <v>0</v>
      </c>
      <c r="U68" s="784">
        <f>'SAME R Results'!R23</f>
        <v>38</v>
      </c>
      <c r="V68" s="784" t="str">
        <f>'SAME R Results'!S23</f>
        <v>n</v>
      </c>
      <c r="W68" s="784">
        <f>'SAME R Results'!T23</f>
        <v>0</v>
      </c>
      <c r="X68" s="784" t="str">
        <f>'SAME R Results'!U23</f>
        <v>n</v>
      </c>
      <c r="Y68" s="784" t="str">
        <f>'SAME R Results'!V23</f>
        <v>y</v>
      </c>
      <c r="Z68" s="784" t="str">
        <f>'SAME R Results'!W23</f>
        <v>y</v>
      </c>
      <c r="AA68" s="784" t="str">
        <f>'SAME R Results'!X23</f>
        <v>n</v>
      </c>
      <c r="AB68" s="784" t="str">
        <f>'SAME R Results'!Y23</f>
        <v>n</v>
      </c>
      <c r="AC68" s="789"/>
      <c r="AD68" s="784" t="str">
        <f>'SAME R Results'!Z23</f>
        <v>y</v>
      </c>
      <c r="AE68" s="784">
        <f>'SAME R Results'!AA23</f>
        <v>10</v>
      </c>
      <c r="AF68" s="784" t="str">
        <f>'SAME R Results'!AB23</f>
        <v>y</v>
      </c>
      <c r="AG68" s="817">
        <f>'SAME R Results'!AC23</f>
        <v>3.852706928546E-2</v>
      </c>
      <c r="AH68" s="819">
        <f>'SAME R Results'!AD23</f>
        <v>0</v>
      </c>
      <c r="AI68" s="784">
        <f>'SAME R Results'!AE23</f>
        <v>0</v>
      </c>
      <c r="AJ68" s="784">
        <f>'SAME R Results'!AF23</f>
        <v>720</v>
      </c>
      <c r="AK68" s="784">
        <f>'SAME R Results'!AG23</f>
        <v>0</v>
      </c>
      <c r="AL68" s="784">
        <f>'SAME R Results'!AH23</f>
        <v>0</v>
      </c>
      <c r="AM68" s="784">
        <f>'SAME R Results'!AI23</f>
        <v>0</v>
      </c>
      <c r="AN68" s="784">
        <f>'SAME R Results'!AJ23</f>
        <v>0</v>
      </c>
      <c r="AO68" s="784">
        <f>'SAME R Results'!AK23</f>
        <v>0</v>
      </c>
      <c r="AP68" s="784">
        <f>'SAME R Results'!AL23</f>
        <v>0</v>
      </c>
      <c r="AQ68" s="784">
        <f>'SAME R Results'!AM23</f>
        <v>0</v>
      </c>
      <c r="AR68" s="817">
        <f>'SAME R Results'!AN23</f>
        <v>0</v>
      </c>
      <c r="AS68" s="819">
        <f>'SAME R Results'!AO23</f>
        <v>0</v>
      </c>
      <c r="AT68" s="784">
        <f>'SAME R Results'!AP23</f>
        <v>0</v>
      </c>
      <c r="AU68" s="789"/>
      <c r="AV68" s="821">
        <f>'SAME R Results'!AQ23</f>
        <v>0</v>
      </c>
      <c r="AW68" s="821">
        <f>'SAME R Results'!AR23</f>
        <v>0.67800000000000005</v>
      </c>
      <c r="AX68" s="821">
        <f>'SAME R Results'!AS23</f>
        <v>0</v>
      </c>
      <c r="AY68" s="821">
        <f>'SAME R Results'!AT23</f>
        <v>0</v>
      </c>
      <c r="AZ68" s="824"/>
      <c r="BA68" s="824"/>
      <c r="BB68" s="821">
        <f>'SAME R Results'!AU23</f>
        <v>7.9864505000000002E-2</v>
      </c>
      <c r="BC68" s="821">
        <f>'SAME R Results'!AV23</f>
        <v>2.6800000000000001E-2</v>
      </c>
      <c r="BD68" s="821">
        <f>'SAME R Results'!AW23</f>
        <v>5.6014710000000001</v>
      </c>
      <c r="BE68" s="821">
        <f>'SAME R Results'!AX23</f>
        <v>4.7176113333333332</v>
      </c>
      <c r="BF68" s="827">
        <f>'SAME R Results'!AY23</f>
        <v>69755</v>
      </c>
      <c r="BG68" s="784">
        <f>'SAME R Results'!AZ23</f>
        <v>0.16317759999999998</v>
      </c>
      <c r="BH68" s="784">
        <f>'SAME R Results'!BA23</f>
        <v>8.2000000000000003E-2</v>
      </c>
      <c r="BI68" s="789"/>
      <c r="BJ68" s="784">
        <f>'SAME R Results'!BB23</f>
        <v>5.4066500000000008</v>
      </c>
      <c r="BK68" s="784">
        <f>'SAME R Results'!BC23</f>
        <v>0.88385966666666693</v>
      </c>
      <c r="BL68" s="784">
        <f>'SAME R Results'!BD23</f>
        <v>2754038.3947668634</v>
      </c>
      <c r="BM68" s="784">
        <f>'SAME R Results'!BE23</f>
        <v>161.3363291840426</v>
      </c>
      <c r="BN68" s="784">
        <f>'SAME R Results'!BF23</f>
        <v>5.3064504999999998E-2</v>
      </c>
      <c r="BO68" s="784">
        <f>'SAME R Results'!BG23</f>
        <v>2.0294399999999994E-2</v>
      </c>
      <c r="BP68" s="789"/>
      <c r="BQ68" s="784">
        <f>'SAME R Results'!BH23</f>
        <v>2.4329925000000006</v>
      </c>
      <c r="BR68" s="817">
        <f>'SAME R Results'!BI23</f>
        <v>5.8581728377719348E-2</v>
      </c>
      <c r="BS68" s="817">
        <f>'SAME R Results'!BJ23</f>
        <v>0.10591592684287916</v>
      </c>
      <c r="BT68" s="817">
        <f>'SAME R Results'!BL23</f>
        <v>2.6147363312046679</v>
      </c>
      <c r="BU68" s="817">
        <f>'SAME R Results'!BM23</f>
        <v>2.1588164423810263</v>
      </c>
      <c r="BV68" s="817">
        <f>'SAME R Results'!BN23</f>
        <v>4.3567499587897025E-2</v>
      </c>
      <c r="BW68" s="784">
        <f>'SAME R Results'!BO23</f>
        <v>2754038.3947668634</v>
      </c>
      <c r="BX68" s="784">
        <f>'SAME R Results'!BP23</f>
        <v>2712395.8553846772</v>
      </c>
      <c r="BY68" s="784">
        <f>'SAME R Results'!BQ23</f>
        <v>2478011.7277446347</v>
      </c>
      <c r="BZ68" s="784">
        <f>'SAME R Results'!BR23</f>
        <v>161.3363291840426</v>
      </c>
      <c r="CA68" s="784">
        <f>'SAME R Results'!BS23</f>
        <v>0.19618655479593955</v>
      </c>
      <c r="CB68" s="784">
        <f>'SAME R Results'!BT23</f>
        <v>0.45</v>
      </c>
      <c r="CC68" s="784">
        <f>'SAME R Results'!BV23</f>
        <v>1</v>
      </c>
      <c r="CD68" s="880">
        <f>'SAME R Results'!BW23</f>
        <v>1.42</v>
      </c>
      <c r="CE68" s="1086">
        <f>'SAME R Results'!BZ23</f>
        <v>417.28565622998752</v>
      </c>
      <c r="CF68" s="1777">
        <f>'SAME R Results'!CA23</f>
        <v>0.8799999999999919</v>
      </c>
      <c r="CG68" s="1777" t="str">
        <f>'SAME R Results'!CB23</f>
        <v xml:space="preserve"> 14K</v>
      </c>
      <c r="CH68" s="1777">
        <f>'SAME R Results'!CC23</f>
        <v>214</v>
      </c>
      <c r="CI68" s="1777">
        <f>'SAME R Results'!CD23</f>
        <v>1.6588585227272884E-2</v>
      </c>
      <c r="CJ68" s="1777"/>
      <c r="CK68" s="1777"/>
      <c r="CL68" s="2015">
        <f>'SAME R Results'!CI23</f>
        <v>23</v>
      </c>
      <c r="CM68" s="2015" t="str">
        <f>'SAME R Results'!CJ23</f>
        <v>Kapton</v>
      </c>
      <c r="CN68" s="2016">
        <f>'SAME R Results'!CK23</f>
        <v>5.8581728377719348E-2</v>
      </c>
      <c r="CO68" s="2016">
        <f>'SAME R Results'!CL23</f>
        <v>2.181038576978761E-2</v>
      </c>
      <c r="CP68" s="2016">
        <f>'SAME R Results'!CM23</f>
        <v>3.32123064989025E-2</v>
      </c>
    </row>
    <row r="69" spans="1:95" ht="16.5" customHeight="1" x14ac:dyDescent="0.2">
      <c r="A69" s="780">
        <v>2</v>
      </c>
      <c r="B69" s="784">
        <f>'SAME R Results'!A24</f>
        <v>3</v>
      </c>
      <c r="C69" s="785" t="str">
        <f>'SAME R Results'!B24</f>
        <v>Kapton</v>
      </c>
      <c r="D69" s="784" t="str">
        <f>'SAME R Results'!C24</f>
        <v>K02</v>
      </c>
      <c r="E69" s="784" t="str">
        <f>'SAME R Results'!D24</f>
        <v>14Ka</v>
      </c>
      <c r="F69" s="784">
        <f>'SAME R Results'!E24</f>
        <v>1</v>
      </c>
      <c r="G69" s="784" t="str">
        <f>'SAME R Results'!F24</f>
        <v>61a</v>
      </c>
      <c r="H69" s="785" t="str">
        <f>'SAME R Results'!G24</f>
        <v>aged</v>
      </c>
      <c r="I69" s="784">
        <f>'SAME R Results'!H24</f>
        <v>214</v>
      </c>
      <c r="J69" s="786">
        <f>'SAME R Results'!I24</f>
        <v>40392</v>
      </c>
      <c r="K69" s="784">
        <f>'SAME R Results'!J24</f>
        <v>0</v>
      </c>
      <c r="L69" s="788"/>
      <c r="M69" s="788"/>
      <c r="N69" s="784">
        <f>'SAME R Results'!K24</f>
        <v>8.1</v>
      </c>
      <c r="O69" s="793">
        <f>'SAME R Results'!L24</f>
        <v>1.38</v>
      </c>
      <c r="P69" s="784">
        <f>'SAME R Results'!M24</f>
        <v>0</v>
      </c>
      <c r="Q69" s="784">
        <f>'SAME R Results'!N24</f>
        <v>0</v>
      </c>
      <c r="R69" s="784">
        <f>'SAME R Results'!O24</f>
        <v>0</v>
      </c>
      <c r="S69" s="784">
        <f>'SAME R Results'!P24</f>
        <v>0</v>
      </c>
      <c r="T69" s="784">
        <f>'SAME R Results'!Q24</f>
        <v>0</v>
      </c>
      <c r="U69" s="784">
        <f>'SAME R Results'!R24</f>
        <v>807</v>
      </c>
      <c r="V69" s="784">
        <f>'SAME R Results'!S24</f>
        <v>0</v>
      </c>
      <c r="W69" s="784">
        <f>'SAME R Results'!T24</f>
        <v>0</v>
      </c>
      <c r="X69" s="784" t="str">
        <f>'SAME R Results'!U24</f>
        <v>n</v>
      </c>
      <c r="Y69" s="784" t="str">
        <f>'SAME R Results'!V24</f>
        <v>y</v>
      </c>
      <c r="Z69" s="784" t="str">
        <f>'SAME R Results'!W24</f>
        <v>y</v>
      </c>
      <c r="AA69" s="784" t="str">
        <f>'SAME R Results'!X24</f>
        <v>n</v>
      </c>
      <c r="AB69" s="784" t="str">
        <f>'SAME R Results'!Y24</f>
        <v>n</v>
      </c>
      <c r="AC69" s="789"/>
      <c r="AD69" s="784" t="str">
        <f>'SAME R Results'!Z24</f>
        <v>y</v>
      </c>
      <c r="AE69" s="784">
        <f>'SAME R Results'!AA24</f>
        <v>10</v>
      </c>
      <c r="AF69" s="784" t="str">
        <f>'SAME R Results'!AB24</f>
        <v>y</v>
      </c>
      <c r="AG69" s="817">
        <f>'SAME R Results'!AC24</f>
        <v>3.852706928546E-2</v>
      </c>
      <c r="AH69" s="819">
        <f>'SAME R Results'!AD24</f>
        <v>0</v>
      </c>
      <c r="AI69" s="784">
        <f>'SAME R Results'!AE24</f>
        <v>0</v>
      </c>
      <c r="AJ69" s="784">
        <f>'SAME R Results'!AF24</f>
        <v>0</v>
      </c>
      <c r="AK69" s="784">
        <f>'SAME R Results'!AG24</f>
        <v>0</v>
      </c>
      <c r="AL69" s="784">
        <f>'SAME R Results'!AH24</f>
        <v>0</v>
      </c>
      <c r="AM69" s="784">
        <f>'SAME R Results'!AI24</f>
        <v>0</v>
      </c>
      <c r="AN69" s="784">
        <f>'SAME R Results'!AJ24</f>
        <v>0</v>
      </c>
      <c r="AO69" s="784">
        <f>'SAME R Results'!AK24</f>
        <v>0</v>
      </c>
      <c r="AP69" s="784">
        <f>'SAME R Results'!AL24</f>
        <v>0</v>
      </c>
      <c r="AQ69" s="784">
        <f>'SAME R Results'!AM24</f>
        <v>0</v>
      </c>
      <c r="AR69" s="817">
        <f>'SAME R Results'!AN24</f>
        <v>0</v>
      </c>
      <c r="AS69" s="819">
        <f>'SAME R Results'!AO24</f>
        <v>0</v>
      </c>
      <c r="AT69" s="784">
        <f>'SAME R Results'!AP24</f>
        <v>0</v>
      </c>
      <c r="AU69" s="789"/>
      <c r="AV69" s="821">
        <f>'SAME R Results'!AQ24</f>
        <v>0</v>
      </c>
      <c r="AW69" s="821">
        <f>'SAME R Results'!AR24</f>
        <v>0.623</v>
      </c>
      <c r="AX69" s="821">
        <f>'SAME R Results'!AS24</f>
        <v>0</v>
      </c>
      <c r="AY69" s="821">
        <f>'SAME R Results'!AT24</f>
        <v>0</v>
      </c>
      <c r="AZ69" s="824"/>
      <c r="BA69" s="824"/>
      <c r="BB69" s="821">
        <f>'SAME R Results'!AU24</f>
        <v>8.3435095000000001E-2</v>
      </c>
      <c r="BC69" s="821">
        <f>'SAME R Results'!AV24</f>
        <v>2.6800000000000001E-2</v>
      </c>
      <c r="BD69" s="821">
        <f>'SAME R Results'!AW24</f>
        <v>5.1411434999999992</v>
      </c>
      <c r="BE69" s="821">
        <f>'SAME R Results'!AX24</f>
        <v>4.6551214999999999</v>
      </c>
      <c r="BF69" s="827">
        <f>'SAME R Results'!AY24</f>
        <v>20870</v>
      </c>
      <c r="BG69" s="784">
        <f>'SAME R Results'!AZ24</f>
        <v>0.16290284999999999</v>
      </c>
      <c r="BH69" s="784">
        <f>'SAME R Results'!BA24</f>
        <v>8.2000000000000003E-2</v>
      </c>
      <c r="BI69" s="789"/>
      <c r="BJ69" s="784">
        <f>'SAME R Results'!BB24</f>
        <v>5.3295000000000003</v>
      </c>
      <c r="BK69" s="784">
        <f>'SAME R Results'!BC24</f>
        <v>0.48602199999999929</v>
      </c>
      <c r="BL69" s="784">
        <f>'SAME R Results'!BD24</f>
        <v>771019.08738255932</v>
      </c>
      <c r="BM69" s="784">
        <f>'SAME R Results'!BE24</f>
        <v>83.848228041429067</v>
      </c>
      <c r="BN69" s="784">
        <f>'SAME R Results'!BF24</f>
        <v>5.6635094999999996E-2</v>
      </c>
      <c r="BO69" s="784">
        <f>'SAME R Results'!BG24</f>
        <v>2.0225712499999996E-2</v>
      </c>
      <c r="BP69" s="789"/>
      <c r="BQ69" s="784">
        <f>'SAME R Results'!BH24</f>
        <v>2.3982750000000004</v>
      </c>
      <c r="BR69" s="817">
        <f>'SAME R Results'!BI24</f>
        <v>0.10874987326977262</v>
      </c>
      <c r="BS69" s="817">
        <f>'SAME R Results'!BJ24</f>
        <v>0.16113218439894053</v>
      </c>
      <c r="BT69" s="817">
        <f>'SAME R Results'!BL24</f>
        <v>2.8001532702494414</v>
      </c>
      <c r="BU69" s="817">
        <f>'SAME R Results'!BM24</f>
        <v>1.8720541771345789</v>
      </c>
      <c r="BV69" s="817">
        <f>'SAME R Results'!BN24</f>
        <v>8.9341243300171097E-2</v>
      </c>
      <c r="BW69" s="784">
        <f>'SAME R Results'!BO24</f>
        <v>771019.08738255932</v>
      </c>
      <c r="BX69" s="784">
        <f>'SAME R Results'!BP24</f>
        <v>758560.05509947939</v>
      </c>
      <c r="BY69" s="784">
        <f>'SAME R Results'!BQ24</f>
        <v>714915.52331479487</v>
      </c>
      <c r="BZ69" s="784">
        <f>'SAME R Results'!BR24</f>
        <v>83.848228041429067</v>
      </c>
      <c r="CA69" s="784">
        <f>'SAME R Results'!BS24</f>
        <v>0.10788022729290581</v>
      </c>
      <c r="CB69" s="784">
        <f>'SAME R Results'!BT24</f>
        <v>0.45</v>
      </c>
      <c r="CC69" s="784">
        <f>'SAME R Results'!BV24</f>
        <v>1</v>
      </c>
      <c r="CD69" s="880">
        <f>'SAME R Results'!BW24</f>
        <v>1.42</v>
      </c>
      <c r="CE69" s="1086">
        <f>'SAME R Results'!BZ24</f>
        <v>417.28565622998752</v>
      </c>
      <c r="CF69" s="1777">
        <f>'SAME R Results'!CA24</f>
        <v>0.8799999999999919</v>
      </c>
      <c r="CG69" s="1777">
        <f>'SAME R Results'!CB24</f>
        <v>0</v>
      </c>
      <c r="CH69" s="1777">
        <f>'SAME R Results'!CC24</f>
        <v>0</v>
      </c>
      <c r="CI69" s="1777">
        <f>'SAME R Results'!CD24</f>
        <v>1.6351875000000154E-2</v>
      </c>
      <c r="CJ69" s="1777"/>
      <c r="CK69" s="1777"/>
      <c r="CL69" s="2015">
        <f>'SAME R Results'!CI24</f>
        <v>24</v>
      </c>
      <c r="CM69" s="2015" t="str">
        <f>'SAME R Results'!CJ24</f>
        <v>Kapton</v>
      </c>
      <c r="CN69" s="2016">
        <f>'SAME R Results'!CK24</f>
        <v>0.10874987326977262</v>
      </c>
      <c r="CO69" s="2016">
        <f>'SAME R Results'!CL24</f>
        <v>2.3614929480564151E-2</v>
      </c>
      <c r="CP69" s="2016">
        <f>'SAME R Results'!CM24</f>
        <v>3.4405043016007122E-2</v>
      </c>
    </row>
    <row r="70" spans="1:95" ht="16.5" customHeight="1" x14ac:dyDescent="0.2">
      <c r="A70" s="780">
        <v>2</v>
      </c>
      <c r="B70" s="784">
        <f>'SAME R Results'!A25</f>
        <v>3</v>
      </c>
      <c r="C70" s="785" t="str">
        <f>'SAME R Results'!B25</f>
        <v>Kapton</v>
      </c>
      <c r="D70" s="784" t="str">
        <f>'SAME R Results'!C25</f>
        <v>K03</v>
      </c>
      <c r="E70" s="784" t="str">
        <f>'SAME R Results'!D25</f>
        <v>15k</v>
      </c>
      <c r="F70" s="784">
        <f>'SAME R Results'!E25</f>
        <v>2</v>
      </c>
      <c r="G70" s="784">
        <f>'SAME R Results'!F25</f>
        <v>62</v>
      </c>
      <c r="H70" s="785" t="str">
        <f>'SAME R Results'!G25</f>
        <v>High Temp aging</v>
      </c>
      <c r="I70" s="784">
        <f>'SAME R Results'!H25</f>
        <v>214</v>
      </c>
      <c r="J70" s="786">
        <f>'SAME R Results'!I25</f>
        <v>40392</v>
      </c>
      <c r="K70" s="784">
        <f>'SAME R Results'!J25</f>
        <v>0</v>
      </c>
      <c r="L70" s="788"/>
      <c r="M70" s="788"/>
      <c r="N70" s="784">
        <f>'SAME R Results'!K25</f>
        <v>8.1</v>
      </c>
      <c r="O70" s="793">
        <f>'SAME R Results'!L25</f>
        <v>1.48</v>
      </c>
      <c r="P70" s="784">
        <f>'SAME R Results'!M25</f>
        <v>60</v>
      </c>
      <c r="Q70" s="784">
        <f>'SAME R Results'!N25</f>
        <v>11</v>
      </c>
      <c r="R70" s="784">
        <f>'SAME R Results'!O25</f>
        <v>8</v>
      </c>
      <c r="S70" s="784" t="str">
        <f>'SAME R Results'!P25</f>
        <v>n</v>
      </c>
      <c r="T70" s="784">
        <f>'SAME R Results'!Q25</f>
        <v>0</v>
      </c>
      <c r="U70" s="784">
        <f>'SAME R Results'!R25</f>
        <v>38.799999999999997</v>
      </c>
      <c r="V70" s="784" t="str">
        <f>'SAME R Results'!S25</f>
        <v>y, 60</v>
      </c>
      <c r="W70" s="784" t="str">
        <f>'SAME R Results'!T25</f>
        <v>?</v>
      </c>
      <c r="X70" s="784" t="str">
        <f>'SAME R Results'!U25</f>
        <v>n</v>
      </c>
      <c r="Y70" s="784" t="str">
        <f>'SAME R Results'!V25</f>
        <v>y</v>
      </c>
      <c r="Z70" s="784" t="str">
        <f>'SAME R Results'!W25</f>
        <v>y</v>
      </c>
      <c r="AA70" s="784" t="str">
        <f>'SAME R Results'!X25</f>
        <v>n</v>
      </c>
      <c r="AB70" s="784" t="str">
        <f>'SAME R Results'!Y25</f>
        <v>n</v>
      </c>
      <c r="AC70" s="789"/>
      <c r="AD70" s="784" t="str">
        <f>'SAME R Results'!Z25</f>
        <v>y</v>
      </c>
      <c r="AE70" s="784">
        <f>'SAME R Results'!AA25</f>
        <v>10</v>
      </c>
      <c r="AF70" s="784" t="str">
        <f>'SAME R Results'!AB25</f>
        <v>y</v>
      </c>
      <c r="AG70" s="817">
        <f>'SAME R Results'!AC25</f>
        <v>3.852706928546E-2</v>
      </c>
      <c r="AH70" s="819">
        <f>'SAME R Results'!AD25</f>
        <v>0</v>
      </c>
      <c r="AI70" s="784">
        <f>'SAME R Results'!AE25</f>
        <v>0</v>
      </c>
      <c r="AJ70" s="784">
        <f>'SAME R Results'!AF25</f>
        <v>0</v>
      </c>
      <c r="AK70" s="784">
        <f>'SAME R Results'!AG25</f>
        <v>0</v>
      </c>
      <c r="AL70" s="784">
        <f>'SAME R Results'!AH25</f>
        <v>0</v>
      </c>
      <c r="AM70" s="784">
        <f>'SAME R Results'!AI25</f>
        <v>0</v>
      </c>
      <c r="AN70" s="784">
        <f>'SAME R Results'!AJ25</f>
        <v>0</v>
      </c>
      <c r="AO70" s="784">
        <f>'SAME R Results'!AK25</f>
        <v>0</v>
      </c>
      <c r="AP70" s="784">
        <f>'SAME R Results'!AL25</f>
        <v>0</v>
      </c>
      <c r="AQ70" s="784">
        <f>'SAME R Results'!AM25</f>
        <v>0</v>
      </c>
      <c r="AR70" s="817">
        <f>'SAME R Results'!AN25</f>
        <v>0</v>
      </c>
      <c r="AS70" s="819">
        <f>'SAME R Results'!AO25</f>
        <v>0</v>
      </c>
      <c r="AT70" s="784">
        <f>'SAME R Results'!AP25</f>
        <v>0</v>
      </c>
      <c r="AU70" s="789"/>
      <c r="AV70" s="821">
        <f>'SAME R Results'!AQ25</f>
        <v>0</v>
      </c>
      <c r="AW70" s="821">
        <f>'SAME R Results'!AR25</f>
        <v>6.242</v>
      </c>
      <c r="AX70" s="821">
        <f>'SAME R Results'!AS25</f>
        <v>0</v>
      </c>
      <c r="AY70" s="821">
        <f>'SAME R Results'!AT25</f>
        <v>0</v>
      </c>
      <c r="AZ70" s="824"/>
      <c r="BA70" s="824"/>
      <c r="BB70" s="821">
        <f>'SAME R Results'!AU25</f>
        <v>1.8512279999999997</v>
      </c>
      <c r="BC70" s="821">
        <f>'SAME R Results'!AV25</f>
        <v>2.6800000000000001E-2</v>
      </c>
      <c r="BD70" s="821">
        <f>'SAME R Results'!AW25</f>
        <v>7.4879160000000002</v>
      </c>
      <c r="BE70" s="821">
        <f>'SAME R Results'!AX25</f>
        <v>4.6306145000000001</v>
      </c>
      <c r="BF70" s="827">
        <f>'SAME R Results'!AY25</f>
        <v>133080</v>
      </c>
      <c r="BG70" s="784">
        <f>'SAME R Results'!AZ25</f>
        <v>2.7725520000000001</v>
      </c>
      <c r="BH70" s="784">
        <f>'SAME R Results'!BA25</f>
        <v>8.2000000000000003E-2</v>
      </c>
      <c r="BI70" s="789"/>
      <c r="BJ70" s="784">
        <f>'SAME R Results'!BB25</f>
        <v>153.16074999999995</v>
      </c>
      <c r="BK70" s="784">
        <f>'SAME R Results'!BC25</f>
        <v>2.8573015000000002</v>
      </c>
      <c r="BL70" s="784">
        <f>'SAME R Results'!BD25</f>
        <v>5850382.3566217786</v>
      </c>
      <c r="BM70" s="784">
        <f>'SAME R Results'!BE25</f>
        <v>867.82464634749272</v>
      </c>
      <c r="BN70" s="784">
        <f>'SAME R Results'!BF25</f>
        <v>1.8244279999999997</v>
      </c>
      <c r="BO70" s="784">
        <f>'SAME R Results'!BG25</f>
        <v>0.67263800000000007</v>
      </c>
      <c r="BP70" s="789"/>
      <c r="BQ70" s="784">
        <f>'SAME R Results'!BH25</f>
        <v>68.922337499999983</v>
      </c>
      <c r="BR70" s="817">
        <f>'SAME R Results'!BI25</f>
        <v>0.14833639810998711</v>
      </c>
      <c r="BS70" s="817">
        <f>'SAME R Results'!BJ25</f>
        <v>0.25116720161368244</v>
      </c>
      <c r="BT70" s="817">
        <f>'SAME R Results'!BL25</f>
        <v>2.7123475034119386</v>
      </c>
      <c r="BU70" s="817">
        <f>'SAME R Results'!BM25</f>
        <v>2.0661708170425976</v>
      </c>
      <c r="BV70" s="817">
        <f>'SAME R Results'!BN25</f>
        <v>0.11399613592531087</v>
      </c>
      <c r="BW70" s="784">
        <f>'SAME R Results'!BO25</f>
        <v>5850382.3566217786</v>
      </c>
      <c r="BX70" s="784">
        <f>'SAME R Results'!BP25</f>
        <v>5389445.4328080062</v>
      </c>
      <c r="BY70" s="784">
        <f>'SAME R Results'!BQ25</f>
        <v>4948921.7305183746</v>
      </c>
      <c r="BZ70" s="784">
        <f>'SAME R Results'!BR25</f>
        <v>867.82464634749272</v>
      </c>
      <c r="CA70" s="784">
        <f>'SAME R Results'!BS25</f>
        <v>0.63422300896741546</v>
      </c>
      <c r="CB70" s="784">
        <f>'SAME R Results'!BT25</f>
        <v>0.45</v>
      </c>
      <c r="CC70" s="784">
        <f>'SAME R Results'!BV25</f>
        <v>1</v>
      </c>
      <c r="CD70" s="880">
        <f>'SAME R Results'!BW25</f>
        <v>1.42</v>
      </c>
      <c r="CE70" s="1086">
        <f>'SAME R Results'!BZ25</f>
        <v>574.26697593037989</v>
      </c>
      <c r="CF70" s="1777">
        <f>'SAME R Results'!CA25</f>
        <v>3.7500000000000311</v>
      </c>
      <c r="CG70" s="1777" t="str">
        <f>'SAME R Results'!CB25</f>
        <v xml:space="preserve"> 15K</v>
      </c>
      <c r="CH70" s="1777">
        <f>'SAME R Results'!CC25</f>
        <v>214</v>
      </c>
      <c r="CI70" s="1777">
        <f>'SAME R Results'!CD25</f>
        <v>0.11027573999999907</v>
      </c>
      <c r="CJ70" s="1777"/>
      <c r="CK70" s="1777"/>
      <c r="CL70" s="2015">
        <f>'SAME R Results'!CI25</f>
        <v>25</v>
      </c>
      <c r="CM70" s="2015" t="str">
        <f>'SAME R Results'!CJ25</f>
        <v>Kapton</v>
      </c>
      <c r="CN70" s="2016">
        <f>'SAME R Results'!CK25</f>
        <v>0.14833639810998711</v>
      </c>
      <c r="CO70" s="2016">
        <f>'SAME R Results'!CL25</f>
        <v>2.647077952050016E-2</v>
      </c>
      <c r="CP70" s="2016">
        <f>'SAME R Results'!CM25</f>
        <v>3.0694749630656319E-2</v>
      </c>
    </row>
    <row r="71" spans="1:95" ht="16.5" customHeight="1" x14ac:dyDescent="0.2">
      <c r="A71" s="780">
        <v>2</v>
      </c>
      <c r="B71" s="784">
        <f>'SAME R Results'!A26</f>
        <v>3</v>
      </c>
      <c r="C71" s="785" t="str">
        <f>'SAME R Results'!B26</f>
        <v>Kapton</v>
      </c>
      <c r="D71" s="784" t="str">
        <f>'SAME R Results'!C26</f>
        <v>K03</v>
      </c>
      <c r="E71" s="784" t="str">
        <f>'SAME R Results'!D26</f>
        <v>15Ka</v>
      </c>
      <c r="F71" s="784">
        <f>'SAME R Results'!E26</f>
        <v>2</v>
      </c>
      <c r="G71" s="784" t="str">
        <f>'SAME R Results'!F26</f>
        <v>62a</v>
      </c>
      <c r="H71" s="785" t="str">
        <f>'SAME R Results'!G26</f>
        <v>aged</v>
      </c>
      <c r="I71" s="784">
        <f>'SAME R Results'!H26</f>
        <v>214</v>
      </c>
      <c r="J71" s="786">
        <f>'SAME R Results'!I26</f>
        <v>40392</v>
      </c>
      <c r="K71" s="784">
        <f>'SAME R Results'!J26</f>
        <v>0</v>
      </c>
      <c r="L71" s="788"/>
      <c r="M71" s="788"/>
      <c r="N71" s="784">
        <f>'SAME R Results'!K26</f>
        <v>8.1</v>
      </c>
      <c r="O71" s="793">
        <f>'SAME R Results'!L26</f>
        <v>1.48</v>
      </c>
      <c r="P71" s="784">
        <f>'SAME R Results'!M26</f>
        <v>0</v>
      </c>
      <c r="Q71" s="784">
        <f>'SAME R Results'!N26</f>
        <v>0</v>
      </c>
      <c r="R71" s="784">
        <f>'SAME R Results'!O26</f>
        <v>0</v>
      </c>
      <c r="S71" s="784">
        <f>'SAME R Results'!P26</f>
        <v>0</v>
      </c>
      <c r="T71" s="784">
        <f>'SAME R Results'!Q26</f>
        <v>0</v>
      </c>
      <c r="U71" s="784">
        <f>'SAME R Results'!R26</f>
        <v>807.6</v>
      </c>
      <c r="V71" s="784">
        <f>'SAME R Results'!S26</f>
        <v>0</v>
      </c>
      <c r="W71" s="784">
        <f>'SAME R Results'!T26</f>
        <v>0</v>
      </c>
      <c r="X71" s="784" t="str">
        <f>'SAME R Results'!U26</f>
        <v>n</v>
      </c>
      <c r="Y71" s="784" t="str">
        <f>'SAME R Results'!V26</f>
        <v>y</v>
      </c>
      <c r="Z71" s="784" t="str">
        <f>'SAME R Results'!W26</f>
        <v>y</v>
      </c>
      <c r="AA71" s="784" t="str">
        <f>'SAME R Results'!X26</f>
        <v>n</v>
      </c>
      <c r="AB71" s="784" t="str">
        <f>'SAME R Results'!Y26</f>
        <v>n</v>
      </c>
      <c r="AC71" s="789"/>
      <c r="AD71" s="784" t="str">
        <f>'SAME R Results'!Z26</f>
        <v>y</v>
      </c>
      <c r="AE71" s="784">
        <f>'SAME R Results'!AA26</f>
        <v>10</v>
      </c>
      <c r="AF71" s="784" t="str">
        <f>'SAME R Results'!AB26</f>
        <v>y</v>
      </c>
      <c r="AG71" s="817">
        <f>'SAME R Results'!AC26</f>
        <v>3.852706928546E-2</v>
      </c>
      <c r="AH71" s="819">
        <f>'SAME R Results'!AD26</f>
        <v>0</v>
      </c>
      <c r="AI71" s="784">
        <f>'SAME R Results'!AE26</f>
        <v>50</v>
      </c>
      <c r="AJ71" s="784">
        <f>'SAME R Results'!AF26</f>
        <v>720</v>
      </c>
      <c r="AK71" s="784">
        <f>'SAME R Results'!AG26</f>
        <v>0</v>
      </c>
      <c r="AL71" s="784" t="str">
        <f>'SAME R Results'!AH26</f>
        <v>n</v>
      </c>
      <c r="AM71" s="784" t="str">
        <f>'SAME R Results'!AI26</f>
        <v>y</v>
      </c>
      <c r="AN71" s="784" t="str">
        <f>'SAME R Results'!AJ26</f>
        <v>y</v>
      </c>
      <c r="AO71" s="784" t="str">
        <f>'SAME R Results'!AK26</f>
        <v>n</v>
      </c>
      <c r="AP71" s="784" t="str">
        <f>'SAME R Results'!AL26</f>
        <v>n</v>
      </c>
      <c r="AQ71" s="784" t="str">
        <f>'SAME R Results'!AM26</f>
        <v>y</v>
      </c>
      <c r="AR71" s="817">
        <f>'SAME R Results'!AN26</f>
        <v>3.852706928546E-2</v>
      </c>
      <c r="AS71" s="819">
        <f>'SAME R Results'!AO26</f>
        <v>0</v>
      </c>
      <c r="AT71" s="784">
        <f>'SAME R Results'!AP26</f>
        <v>60</v>
      </c>
      <c r="AU71" s="789"/>
      <c r="AV71" s="821">
        <f>'SAME R Results'!AQ26</f>
        <v>0</v>
      </c>
      <c r="AW71" s="821">
        <f>'SAME R Results'!AR26</f>
        <v>6.2480000000000002</v>
      </c>
      <c r="AX71" s="821">
        <f>'SAME R Results'!AS26</f>
        <v>0</v>
      </c>
      <c r="AY71" s="821">
        <f>'SAME R Results'!AT26</f>
        <v>0</v>
      </c>
      <c r="AZ71" s="824"/>
      <c r="BA71" s="824"/>
      <c r="BB71" s="821">
        <f>'SAME R Results'!AU26</f>
        <v>2.6282805000000002</v>
      </c>
      <c r="BC71" s="821">
        <f>'SAME R Results'!AV26</f>
        <v>2.6800000000000001E-2</v>
      </c>
      <c r="BD71" s="821">
        <f>'SAME R Results'!AW26</f>
        <v>6.5433649999999997</v>
      </c>
      <c r="BE71" s="821">
        <f>'SAME R Results'!AX26</f>
        <v>4.5969426315789486</v>
      </c>
      <c r="BF71" s="827">
        <f>'SAME R Results'!AY26</f>
        <v>46945</v>
      </c>
      <c r="BG71" s="784">
        <f>'SAME R Results'!AZ26</f>
        <v>3.4077610000000007</v>
      </c>
      <c r="BH71" s="784">
        <f>'SAME R Results'!BA26</f>
        <v>8.2000000000000003E-2</v>
      </c>
      <c r="BI71" s="789"/>
      <c r="BJ71" s="784">
        <f>'SAME R Results'!BB26</f>
        <v>166.78314999999998</v>
      </c>
      <c r="BK71" s="784">
        <f>'SAME R Results'!BC26</f>
        <v>1.9464223684210511</v>
      </c>
      <c r="BL71" s="784">
        <f>'SAME R Results'!BD26</f>
        <v>1797875.6062855036</v>
      </c>
      <c r="BM71" s="784">
        <f>'SAME R Results'!BE26</f>
        <v>437.08545896503455</v>
      </c>
      <c r="BN71" s="784">
        <f>'SAME R Results'!BF26</f>
        <v>2.6014805000000001</v>
      </c>
      <c r="BO71" s="784">
        <f>'SAME R Results'!BG26</f>
        <v>0.83144025000000021</v>
      </c>
      <c r="BP71" s="789"/>
      <c r="BQ71" s="784">
        <f>'SAME R Results'!BH26</f>
        <v>75.05241749999999</v>
      </c>
      <c r="BR71" s="817">
        <f>'SAME R Results'!BI26</f>
        <v>0.24311218052959396</v>
      </c>
      <c r="BS71" s="817">
        <f>'SAME R Results'!BJ26</f>
        <v>0.38291821556498301</v>
      </c>
      <c r="BT71" s="817">
        <f>'SAME R Results'!BL26</f>
        <v>3.1288844868888646</v>
      </c>
      <c r="BU71" s="817">
        <f>'SAME R Results'!BM26</f>
        <v>1.9621025940506183</v>
      </c>
      <c r="BV71" s="817">
        <f>'SAME R Results'!BN26</f>
        <v>0.19371224071885487</v>
      </c>
      <c r="BW71" s="784">
        <f>'SAME R Results'!BO26</f>
        <v>1797875.6062855036</v>
      </c>
      <c r="BX71" s="784">
        <f>'SAME R Results'!BP26</f>
        <v>1769850.2459343208</v>
      </c>
      <c r="BY71" s="784">
        <f>'SAME R Results'!BQ26</f>
        <v>1639903.9609494563</v>
      </c>
      <c r="BZ71" s="784">
        <f>'SAME R Results'!BR26</f>
        <v>437.08545896503455</v>
      </c>
      <c r="CA71" s="784">
        <f>'SAME R Results'!BS26</f>
        <v>0.43203905895877009</v>
      </c>
      <c r="CB71" s="784">
        <f>'SAME R Results'!BT26</f>
        <v>0.45</v>
      </c>
      <c r="CC71" s="784">
        <f>'SAME R Results'!BV26</f>
        <v>1</v>
      </c>
      <c r="CD71" s="880">
        <f>'SAME R Results'!BW26</f>
        <v>1.42</v>
      </c>
      <c r="CE71" s="1086">
        <f>'SAME R Results'!BZ26</f>
        <v>574.26697593037989</v>
      </c>
      <c r="CF71" s="1777">
        <f>'SAME R Results'!CA26</f>
        <v>3.7500000000000311</v>
      </c>
      <c r="CG71" s="1777">
        <f>'SAME R Results'!CB26</f>
        <v>0</v>
      </c>
      <c r="CH71" s="1777">
        <f>'SAME R Results'!CC26</f>
        <v>0</v>
      </c>
      <c r="CI71" s="1777">
        <f>'SAME R Results'!CD26</f>
        <v>0.120083867999999</v>
      </c>
      <c r="CJ71" s="1777"/>
      <c r="CK71" s="1777"/>
      <c r="CL71" s="2015">
        <f>'SAME R Results'!CI26</f>
        <v>26</v>
      </c>
      <c r="CM71" s="2015" t="str">
        <f>'SAME R Results'!CJ26</f>
        <v>Kapton</v>
      </c>
      <c r="CN71" s="2016">
        <f>'SAME R Results'!CK26</f>
        <v>0.24311218052959396</v>
      </c>
      <c r="CO71" s="2016">
        <f>'SAME R Results'!CL26</f>
        <v>3.4662181268178341E-2</v>
      </c>
      <c r="CP71" s="2016">
        <f>'SAME R Results'!CM26</f>
        <v>2.9871795112720353E-2</v>
      </c>
    </row>
    <row r="72" spans="1:95" ht="16.5" customHeight="1" x14ac:dyDescent="0.2">
      <c r="A72" s="780">
        <v>2</v>
      </c>
      <c r="B72" s="784">
        <f>'SAME R Results'!A27</f>
        <v>3</v>
      </c>
      <c r="C72" s="785" t="str">
        <f>'SAME R Results'!B27</f>
        <v>Pyrell</v>
      </c>
      <c r="D72" s="784" t="str">
        <f>'SAME R Results'!C27</f>
        <v>P03</v>
      </c>
      <c r="E72" s="784" t="str">
        <f>'SAME R Results'!D27</f>
        <v>16P</v>
      </c>
      <c r="F72" s="784">
        <f>'SAME R Results'!E27</f>
        <v>3</v>
      </c>
      <c r="G72" s="784">
        <f>'SAME R Results'!F27</f>
        <v>63</v>
      </c>
      <c r="H72" s="785" t="str">
        <f>'SAME R Results'!G27</f>
        <v>Baseline Aging</v>
      </c>
      <c r="I72" s="784">
        <f>'SAME R Results'!H27</f>
        <v>235</v>
      </c>
      <c r="J72" s="786">
        <f>'SAME R Results'!I27</f>
        <v>40413</v>
      </c>
      <c r="K72" s="784">
        <f>'SAME R Results'!J27</f>
        <v>0</v>
      </c>
      <c r="L72" s="788"/>
      <c r="M72" s="788"/>
      <c r="N72" s="784">
        <f>'SAME R Results'!K27</f>
        <v>8.1</v>
      </c>
      <c r="O72" s="793">
        <f>'SAME R Results'!L27</f>
        <v>1.22</v>
      </c>
      <c r="P72" s="784">
        <f>'SAME R Results'!M27</f>
        <v>60</v>
      </c>
      <c r="Q72" s="784">
        <f>'SAME R Results'!N27</f>
        <v>11</v>
      </c>
      <c r="R72" s="784">
        <f>'SAME R Results'!O27</f>
        <v>8</v>
      </c>
      <c r="S72" s="784" t="str">
        <f>'SAME R Results'!P27</f>
        <v>n</v>
      </c>
      <c r="T72" s="784">
        <f>'SAME R Results'!Q27</f>
        <v>0</v>
      </c>
      <c r="U72" s="784">
        <f>'SAME R Results'!R27</f>
        <v>55.6</v>
      </c>
      <c r="V72" s="784" t="str">
        <f>'SAME R Results'!S27</f>
        <v>y</v>
      </c>
      <c r="W72" s="784">
        <f>'SAME R Results'!T27</f>
        <v>60</v>
      </c>
      <c r="X72" s="784" t="str">
        <f>'SAME R Results'!U27</f>
        <v>n</v>
      </c>
      <c r="Y72" s="784" t="str">
        <f>'SAME R Results'!V27</f>
        <v>y</v>
      </c>
      <c r="Z72" s="784" t="str">
        <f>'SAME R Results'!W27</f>
        <v>y</v>
      </c>
      <c r="AA72" s="784" t="str">
        <f>'SAME R Results'!X27</f>
        <v>y</v>
      </c>
      <c r="AB72" s="784" t="str">
        <f>'SAME R Results'!Y27</f>
        <v>y</v>
      </c>
      <c r="AC72" s="789"/>
      <c r="AD72" s="784" t="str">
        <f>'SAME R Results'!Z27</f>
        <v>y</v>
      </c>
      <c r="AE72" s="784">
        <f>'SAME R Results'!AA27</f>
        <v>10</v>
      </c>
      <c r="AF72" s="784" t="str">
        <f>'SAME R Results'!AB27</f>
        <v>y</v>
      </c>
      <c r="AG72" s="817">
        <f>'SAME R Results'!AC27</f>
        <v>3.852706928546E-2</v>
      </c>
      <c r="AH72" s="819">
        <f>'SAME R Results'!AD27</f>
        <v>0</v>
      </c>
      <c r="AI72" s="784">
        <f>'SAME R Results'!AE27</f>
        <v>0</v>
      </c>
      <c r="AJ72" s="784">
        <f>'SAME R Results'!AF27</f>
        <v>0</v>
      </c>
      <c r="AK72" s="784">
        <f>'SAME R Results'!AG27</f>
        <v>0</v>
      </c>
      <c r="AL72" s="784">
        <f>'SAME R Results'!AH27</f>
        <v>0</v>
      </c>
      <c r="AM72" s="784">
        <f>'SAME R Results'!AI27</f>
        <v>0</v>
      </c>
      <c r="AN72" s="784">
        <f>'SAME R Results'!AJ27</f>
        <v>0</v>
      </c>
      <c r="AO72" s="784">
        <f>'SAME R Results'!AK27</f>
        <v>0</v>
      </c>
      <c r="AP72" s="784">
        <f>'SAME R Results'!AL27</f>
        <v>0</v>
      </c>
      <c r="AQ72" s="784">
        <f>'SAME R Results'!AM27</f>
        <v>0</v>
      </c>
      <c r="AR72" s="817">
        <f>'SAME R Results'!AN27</f>
        <v>0</v>
      </c>
      <c r="AS72" s="819">
        <f>'SAME R Results'!AO27</f>
        <v>0</v>
      </c>
      <c r="AT72" s="784">
        <f>'SAME R Results'!AP27</f>
        <v>0</v>
      </c>
      <c r="AU72" s="789"/>
      <c r="AV72" s="821">
        <f>'SAME R Results'!AQ27</f>
        <v>0</v>
      </c>
      <c r="AW72" s="821">
        <f>'SAME R Results'!AR27</f>
        <v>6.2380000000000004</v>
      </c>
      <c r="AX72" s="821">
        <f>'SAME R Results'!AS27</f>
        <v>0</v>
      </c>
      <c r="AY72" s="821">
        <f>'SAME R Results'!AT27</f>
        <v>0</v>
      </c>
      <c r="AZ72" s="824"/>
      <c r="BA72" s="824"/>
      <c r="BB72" s="821">
        <f>'SAME R Results'!AU27</f>
        <v>1.2618104999999997</v>
      </c>
      <c r="BC72" s="821">
        <f>'SAME R Results'!AV27</f>
        <v>2.6800000000000001E-2</v>
      </c>
      <c r="BD72" s="821">
        <f>'SAME R Results'!AW27</f>
        <v>7.4841774999999995</v>
      </c>
      <c r="BE72" s="821">
        <f>'SAME R Results'!AX27</f>
        <v>4.7311394999999994</v>
      </c>
      <c r="BF72" s="827">
        <f>'SAME R Results'!AY27</f>
        <v>94725</v>
      </c>
      <c r="BG72" s="784">
        <f>'SAME R Results'!AZ27</f>
        <v>1.7443859999999998</v>
      </c>
      <c r="BH72" s="784">
        <f>'SAME R Results'!BA27</f>
        <v>8.2000000000000003E-2</v>
      </c>
      <c r="BI72" s="789"/>
      <c r="BJ72" s="784">
        <f>'SAME R Results'!BB27</f>
        <v>95.160750000000021</v>
      </c>
      <c r="BK72" s="784">
        <f>'SAME R Results'!BC27</f>
        <v>2.7530380000000001</v>
      </c>
      <c r="BL72" s="784">
        <f>'SAME R Results'!BD27</f>
        <v>3862679.2540942985</v>
      </c>
      <c r="BM72" s="784">
        <f>'SAME R Results'!BE27</f>
        <v>799.72694879565961</v>
      </c>
      <c r="BN72" s="784">
        <f>'SAME R Results'!BF27</f>
        <v>3.3011901906079455</v>
      </c>
      <c r="BO72" s="784">
        <f>'SAME R Results'!BG27</f>
        <v>1.110891841851543</v>
      </c>
      <c r="BP72" s="789"/>
      <c r="BQ72" s="784">
        <f>'SAME R Results'!BH27</f>
        <v>121.49421996324</v>
      </c>
      <c r="BR72" s="817">
        <f>'SAME R Results'!BI27</f>
        <v>0.20703943977434275</v>
      </c>
      <c r="BS72" s="817">
        <f>'SAME R Results'!BJ27</f>
        <v>0.39164217089803754</v>
      </c>
      <c r="BT72" s="817">
        <f>'SAME R Results'!BL27</f>
        <v>2.9716576053936929</v>
      </c>
      <c r="BU72" s="817">
        <f>'SAME R Results'!BM27</f>
        <v>2.2219783573112184</v>
      </c>
      <c r="BV72" s="817">
        <f>'SAME R Results'!BN27</f>
        <v>0.15053410372740142</v>
      </c>
      <c r="BW72" s="784">
        <f>'SAME R Results'!BO27</f>
        <v>3862679.2540942985</v>
      </c>
      <c r="BX72" s="784">
        <f>'SAME R Results'!BP27</f>
        <v>3806130.0527040381</v>
      </c>
      <c r="BY72" s="784">
        <f>'SAME R Results'!BQ27</f>
        <v>3426451.3385870382</v>
      </c>
      <c r="BZ72" s="784">
        <f>'SAME R Results'!BR27</f>
        <v>799.72694879565961</v>
      </c>
      <c r="CA72" s="784">
        <f>'SAME R Results'!BS27</f>
        <v>0.6110800852348397</v>
      </c>
      <c r="CB72" s="784">
        <f>'SAME R Results'!BT27</f>
        <v>0.48</v>
      </c>
      <c r="CC72" s="784">
        <f>'SAME R Results'!BV27</f>
        <v>2.6598461892823453</v>
      </c>
      <c r="CD72" s="880">
        <f>'SAME R Results'!BW27</f>
        <v>1</v>
      </c>
      <c r="CE72" s="1086">
        <f>'SAME R Results'!BZ27</f>
        <v>225.3</v>
      </c>
      <c r="CF72" s="1777">
        <f>'SAME R Results'!CA27</f>
        <v>0.5633333333333046</v>
      </c>
      <c r="CG72" s="1777" t="str">
        <f>'SAME R Results'!CB27</f>
        <v xml:space="preserve"> 16P</v>
      </c>
      <c r="CH72" s="1777">
        <f>'SAME R Results'!CC27</f>
        <v>235</v>
      </c>
      <c r="CI72" s="1777">
        <f>'SAME R Results'!CD27</f>
        <v>1.2940212777150484</v>
      </c>
      <c r="CJ72" s="1777"/>
      <c r="CK72" s="1777"/>
      <c r="CL72" s="2015">
        <f>'SAME R Results'!CI27</f>
        <v>27</v>
      </c>
      <c r="CM72" s="2015" t="str">
        <f>'SAME R Results'!CJ27</f>
        <v>Pyrell</v>
      </c>
      <c r="CN72" s="2016">
        <f>'SAME R Results'!CK27</f>
        <v>0.20703943977434275</v>
      </c>
      <c r="CO72" s="2016">
        <f>'SAME R Results'!CL27</f>
        <v>2.7171582249812153E-2</v>
      </c>
      <c r="CP72" s="2016">
        <f>'SAME R Results'!CM27</f>
        <v>3.3826477741329367E-2</v>
      </c>
    </row>
    <row r="73" spans="1:95" ht="16.5" customHeight="1" x14ac:dyDescent="0.2">
      <c r="A73" s="780">
        <v>2</v>
      </c>
      <c r="B73" s="784">
        <f>'SAME R Results'!A28</f>
        <v>3</v>
      </c>
      <c r="C73" s="785" t="str">
        <f>'SAME R Results'!B28</f>
        <v>Pyrell</v>
      </c>
      <c r="D73" s="784" t="str">
        <f>'SAME R Results'!C28</f>
        <v>P03</v>
      </c>
      <c r="E73" s="784" t="str">
        <f>'SAME R Results'!D28</f>
        <v>16Pa</v>
      </c>
      <c r="F73" s="784">
        <f>'SAME R Results'!E28</f>
        <v>3</v>
      </c>
      <c r="G73" s="784" t="str">
        <f>'SAME R Results'!F28</f>
        <v>63a</v>
      </c>
      <c r="H73" s="785" t="str">
        <f>'SAME R Results'!G28</f>
        <v>aged</v>
      </c>
      <c r="I73" s="784">
        <f>'SAME R Results'!H28</f>
        <v>235</v>
      </c>
      <c r="J73" s="786">
        <f>'SAME R Results'!I28</f>
        <v>40413</v>
      </c>
      <c r="K73" s="784">
        <f>'SAME R Results'!J28</f>
        <v>0</v>
      </c>
      <c r="L73" s="788"/>
      <c r="M73" s="788"/>
      <c r="N73" s="784">
        <f>'SAME R Results'!K28</f>
        <v>8.1</v>
      </c>
      <c r="O73" s="793">
        <f>'SAME R Results'!L28</f>
        <v>1.22</v>
      </c>
      <c r="P73" s="784">
        <f>'SAME R Results'!M28</f>
        <v>0</v>
      </c>
      <c r="Q73" s="784">
        <f>'SAME R Results'!N28</f>
        <v>0</v>
      </c>
      <c r="R73" s="784">
        <f>'SAME R Results'!O28</f>
        <v>0</v>
      </c>
      <c r="S73" s="784">
        <f>'SAME R Results'!P28</f>
        <v>0</v>
      </c>
      <c r="T73" s="784">
        <f>'SAME R Results'!Q28</f>
        <v>0</v>
      </c>
      <c r="U73" s="784">
        <f>'SAME R Results'!R28</f>
        <v>839.6</v>
      </c>
      <c r="V73" s="784">
        <f>'SAME R Results'!S28</f>
        <v>0</v>
      </c>
      <c r="W73" s="784">
        <f>'SAME R Results'!T28</f>
        <v>0</v>
      </c>
      <c r="X73" s="784" t="str">
        <f>'SAME R Results'!U28</f>
        <v>n</v>
      </c>
      <c r="Y73" s="784" t="str">
        <f>'SAME R Results'!V28</f>
        <v>y</v>
      </c>
      <c r="Z73" s="784" t="str">
        <f>'SAME R Results'!W28</f>
        <v>y</v>
      </c>
      <c r="AA73" s="784" t="str">
        <f>'SAME R Results'!X28</f>
        <v>y</v>
      </c>
      <c r="AB73" s="784" t="str">
        <f>'SAME R Results'!Y28</f>
        <v>y</v>
      </c>
      <c r="AC73" s="789"/>
      <c r="AD73" s="784" t="str">
        <f>'SAME R Results'!Z28</f>
        <v>y</v>
      </c>
      <c r="AE73" s="784">
        <f>'SAME R Results'!AA28</f>
        <v>10</v>
      </c>
      <c r="AF73" s="784" t="str">
        <f>'SAME R Results'!AB28</f>
        <v>y</v>
      </c>
      <c r="AG73" s="817">
        <f>'SAME R Results'!AC28</f>
        <v>3.852706928546E-2</v>
      </c>
      <c r="AH73" s="819">
        <f>'SAME R Results'!AD28</f>
        <v>0</v>
      </c>
      <c r="AI73" s="784">
        <f>'SAME R Results'!AE28</f>
        <v>70</v>
      </c>
      <c r="AJ73" s="784">
        <f>'SAME R Results'!AF28</f>
        <v>720</v>
      </c>
      <c r="AK73" s="784">
        <f>'SAME R Results'!AG28</f>
        <v>0</v>
      </c>
      <c r="AL73" s="784" t="str">
        <f>'SAME R Results'!AH28</f>
        <v>n</v>
      </c>
      <c r="AM73" s="784" t="str">
        <f>'SAME R Results'!AI28</f>
        <v>y</v>
      </c>
      <c r="AN73" s="784" t="str">
        <f>'SAME R Results'!AJ28</f>
        <v>y</v>
      </c>
      <c r="AO73" s="784" t="str">
        <f>'SAME R Results'!AK28</f>
        <v>y</v>
      </c>
      <c r="AP73" s="784" t="str">
        <f>'SAME R Results'!AL28</f>
        <v>y</v>
      </c>
      <c r="AQ73" s="784" t="str">
        <f>'SAME R Results'!AM28</f>
        <v>y</v>
      </c>
      <c r="AR73" s="817">
        <f>'SAME R Results'!AN28</f>
        <v>3.852706928546E-2</v>
      </c>
      <c r="AS73" s="819">
        <f>'SAME R Results'!AO28</f>
        <v>0</v>
      </c>
      <c r="AT73" s="784">
        <f>'SAME R Results'!AP28</f>
        <v>60</v>
      </c>
      <c r="AU73" s="789"/>
      <c r="AV73" s="821">
        <f>'SAME R Results'!AQ28</f>
        <v>0</v>
      </c>
      <c r="AW73" s="821">
        <f>'SAME R Results'!AR28</f>
        <v>6.24</v>
      </c>
      <c r="AX73" s="821">
        <f>'SAME R Results'!AS28</f>
        <v>0</v>
      </c>
      <c r="AY73" s="821">
        <f>'SAME R Results'!AT28</f>
        <v>0</v>
      </c>
      <c r="AZ73" s="824"/>
      <c r="BA73" s="824"/>
      <c r="BB73" s="821">
        <f>'SAME R Results'!AU28</f>
        <v>1.7016754999999997</v>
      </c>
      <c r="BC73" s="821">
        <f>'SAME R Results'!AV28</f>
        <v>2.6800000000000001E-2</v>
      </c>
      <c r="BD73" s="821">
        <f>'SAME R Results'!AW28</f>
        <v>6.8619834999999991</v>
      </c>
      <c r="BE73" s="821">
        <f>'SAME R Results'!AX28</f>
        <v>4.7158055000000001</v>
      </c>
      <c r="BF73" s="827">
        <f>'SAME R Results'!AY28</f>
        <v>37425</v>
      </c>
      <c r="BG73" s="784">
        <f>'SAME R Results'!AZ28</f>
        <v>2.2644654999999996</v>
      </c>
      <c r="BH73" s="784">
        <f>'SAME R Results'!BA28</f>
        <v>8.2000000000000003E-2</v>
      </c>
      <c r="BI73" s="789"/>
      <c r="BJ73" s="784">
        <f>'SAME R Results'!BB28</f>
        <v>92.137049999999988</v>
      </c>
      <c r="BK73" s="784">
        <f>'SAME R Results'!BC28</f>
        <v>2.146177999999999</v>
      </c>
      <c r="BL73" s="784">
        <f>'SAME R Results'!BD28</f>
        <v>1414788.1544307088</v>
      </c>
      <c r="BM73" s="784">
        <f>'SAME R Results'!BE28</f>
        <v>507.96942227546441</v>
      </c>
      <c r="BN73" s="784">
        <f>'SAME R Results'!BF28</f>
        <v>4.4202531833917549</v>
      </c>
      <c r="BO73" s="784">
        <f>'SAME R Results'!BG28</f>
        <v>1.439965250255568</v>
      </c>
      <c r="BP73" s="789"/>
      <c r="BQ73" s="784">
        <f>'SAME R Results'!BH28</f>
        <v>116.15557237178292</v>
      </c>
      <c r="BR73" s="817">
        <f>'SAME R Results'!BI28</f>
        <v>0.35904274479868281</v>
      </c>
      <c r="BS73" s="817">
        <f>'SAME R Results'!BJ28</f>
        <v>0.53924153627656501</v>
      </c>
      <c r="BT73" s="817">
        <f>'SAME R Results'!BL28</f>
        <v>3.0696943433928281</v>
      </c>
      <c r="BU73" s="817">
        <f>'SAME R Results'!BM28</f>
        <v>1.8922142617359956</v>
      </c>
      <c r="BV73" s="817">
        <f>'SAME R Results'!BN28</f>
        <v>0.29297297716135123</v>
      </c>
      <c r="BW73" s="784">
        <f>'SAME R Results'!BO28</f>
        <v>1414788.1544307088</v>
      </c>
      <c r="BX73" s="784">
        <f>'SAME R Results'!BP28</f>
        <v>1392446.0709043907</v>
      </c>
      <c r="BY73" s="784">
        <f>'SAME R Results'!BQ28</f>
        <v>1298099.3377524919</v>
      </c>
      <c r="BZ73" s="784">
        <f>'SAME R Results'!BR28</f>
        <v>507.96942227546441</v>
      </c>
      <c r="CA73" s="784">
        <f>'SAME R Results'!BS28</f>
        <v>0.47637796324247511</v>
      </c>
      <c r="CB73" s="784">
        <f>'SAME R Results'!BT28</f>
        <v>0.48</v>
      </c>
      <c r="CC73" s="784">
        <f>'SAME R Results'!BV28</f>
        <v>2.6264220069401807</v>
      </c>
      <c r="CD73" s="880">
        <f>'SAME R Results'!BW28</f>
        <v>1</v>
      </c>
      <c r="CE73" s="1086">
        <f>'SAME R Results'!BZ28</f>
        <v>225.3</v>
      </c>
      <c r="CF73" s="1777">
        <f>'SAME R Results'!CA28</f>
        <v>0.5633333333333046</v>
      </c>
      <c r="CG73" s="1777">
        <f>'SAME R Results'!CB28</f>
        <v>0</v>
      </c>
      <c r="CH73" s="1777">
        <f>'SAME R Results'!CC28</f>
        <v>0</v>
      </c>
      <c r="CI73" s="1777">
        <f>'SAME R Results'!CD28</f>
        <v>1.2371599424214197</v>
      </c>
      <c r="CJ73" s="1777"/>
      <c r="CK73" s="1777"/>
      <c r="CL73" s="2015">
        <f>'SAME R Results'!CI28</f>
        <v>28</v>
      </c>
      <c r="CM73" s="2015" t="str">
        <f>'SAME R Results'!CJ28</f>
        <v>Pyrell</v>
      </c>
      <c r="CN73" s="2016">
        <f>'SAME R Results'!CK28</f>
        <v>0.35904274479868281</v>
      </c>
      <c r="CO73" s="2016">
        <f>'SAME R Results'!CL28</f>
        <v>3.805459430946375E-2</v>
      </c>
      <c r="CP73" s="2016">
        <f>'SAME R Results'!CM28</f>
        <v>2.7689566236748064E-2</v>
      </c>
    </row>
    <row r="74" spans="1:95" ht="16.5" customHeight="1" x14ac:dyDescent="0.2">
      <c r="A74" s="780">
        <v>2</v>
      </c>
      <c r="B74" s="784">
        <f>'SAME R Results'!A29</f>
        <v>3</v>
      </c>
      <c r="C74" s="785" t="str">
        <f>'SAME R Results'!B29</f>
        <v>Pyrell</v>
      </c>
      <c r="D74" s="784" t="str">
        <f>'SAME R Results'!C29</f>
        <v>P04</v>
      </c>
      <c r="E74" s="784" t="str">
        <f>'SAME R Results'!D29</f>
        <v>17P</v>
      </c>
      <c r="F74" s="784">
        <f>'SAME R Results'!E29</f>
        <v>4</v>
      </c>
      <c r="G74" s="784">
        <f>'SAME R Results'!F29</f>
        <v>64</v>
      </c>
      <c r="H74" s="785" t="str">
        <f>'SAME R Results'!G29</f>
        <v>High Temp aging</v>
      </c>
      <c r="I74" s="784">
        <f>'SAME R Results'!H29</f>
        <v>235</v>
      </c>
      <c r="J74" s="786">
        <f>'SAME R Results'!I29</f>
        <v>40413</v>
      </c>
      <c r="K74" s="784">
        <f>'SAME R Results'!J29</f>
        <v>0</v>
      </c>
      <c r="L74" s="788"/>
      <c r="M74" s="788"/>
      <c r="N74" s="784">
        <f>'SAME R Results'!K29</f>
        <v>8.1</v>
      </c>
      <c r="O74" s="793">
        <f>'SAME R Results'!L29</f>
        <v>1.23</v>
      </c>
      <c r="P74" s="784">
        <f>'SAME R Results'!M29</f>
        <v>60</v>
      </c>
      <c r="Q74" s="784">
        <f>'SAME R Results'!N29</f>
        <v>11</v>
      </c>
      <c r="R74" s="784">
        <f>'SAME R Results'!O29</f>
        <v>8</v>
      </c>
      <c r="S74" s="784" t="str">
        <f>'SAME R Results'!P29</f>
        <v>n</v>
      </c>
      <c r="T74" s="784">
        <f>'SAME R Results'!Q29</f>
        <v>0</v>
      </c>
      <c r="U74" s="784">
        <f>'SAME R Results'!R29</f>
        <v>47</v>
      </c>
      <c r="V74" s="784" t="str">
        <f>'SAME R Results'!S29</f>
        <v>y</v>
      </c>
      <c r="W74" s="784">
        <f>'SAME R Results'!T29</f>
        <v>45</v>
      </c>
      <c r="X74" s="784" t="str">
        <f>'SAME R Results'!U29</f>
        <v>n</v>
      </c>
      <c r="Y74" s="784" t="str">
        <f>'SAME R Results'!V29</f>
        <v>y</v>
      </c>
      <c r="Z74" s="784" t="str">
        <f>'SAME R Results'!W29</f>
        <v>y</v>
      </c>
      <c r="AA74" s="784" t="str">
        <f>'SAME R Results'!X29</f>
        <v>y</v>
      </c>
      <c r="AB74" s="784" t="str">
        <f>'SAME R Results'!Y29</f>
        <v>y</v>
      </c>
      <c r="AC74" s="789"/>
      <c r="AD74" s="784" t="str">
        <f>'SAME R Results'!Z29</f>
        <v>y</v>
      </c>
      <c r="AE74" s="784">
        <f>'SAME R Results'!AA29</f>
        <v>10</v>
      </c>
      <c r="AF74" s="784" t="str">
        <f>'SAME R Results'!AB29</f>
        <v>y</v>
      </c>
      <c r="AG74" s="817">
        <f>'SAME R Results'!AC29</f>
        <v>3.852706928546E-2</v>
      </c>
      <c r="AH74" s="819">
        <f>'SAME R Results'!AD29</f>
        <v>0</v>
      </c>
      <c r="AI74" s="784">
        <f>'SAME R Results'!AE29</f>
        <v>0</v>
      </c>
      <c r="AJ74" s="784">
        <f>'SAME R Results'!AF29</f>
        <v>0</v>
      </c>
      <c r="AK74" s="784">
        <f>'SAME R Results'!AG29</f>
        <v>0</v>
      </c>
      <c r="AL74" s="784">
        <f>'SAME R Results'!AH29</f>
        <v>0</v>
      </c>
      <c r="AM74" s="784">
        <f>'SAME R Results'!AI29</f>
        <v>0</v>
      </c>
      <c r="AN74" s="784">
        <f>'SAME R Results'!AJ29</f>
        <v>0</v>
      </c>
      <c r="AO74" s="784">
        <f>'SAME R Results'!AK29</f>
        <v>0</v>
      </c>
      <c r="AP74" s="784">
        <f>'SAME R Results'!AL29</f>
        <v>0</v>
      </c>
      <c r="AQ74" s="784">
        <f>'SAME R Results'!AM29</f>
        <v>0</v>
      </c>
      <c r="AR74" s="817">
        <f>'SAME R Results'!AN29</f>
        <v>0</v>
      </c>
      <c r="AS74" s="819">
        <f>'SAME R Results'!AO29</f>
        <v>0</v>
      </c>
      <c r="AT74" s="784">
        <f>'SAME R Results'!AP29</f>
        <v>0</v>
      </c>
      <c r="AU74" s="789"/>
      <c r="AV74" s="821">
        <f>'SAME R Results'!AQ29</f>
        <v>0</v>
      </c>
      <c r="AW74" s="821">
        <f>'SAME R Results'!AR29</f>
        <v>6.2480000000000002</v>
      </c>
      <c r="AX74" s="821">
        <f>'SAME R Results'!AS29</f>
        <v>0</v>
      </c>
      <c r="AY74" s="821">
        <f>'SAME R Results'!AT29</f>
        <v>0</v>
      </c>
      <c r="AZ74" s="824"/>
      <c r="BA74" s="824"/>
      <c r="BB74" s="821">
        <f>'SAME R Results'!AU29</f>
        <v>2.4593354999999999</v>
      </c>
      <c r="BC74" s="821">
        <f>'SAME R Results'!AV29</f>
        <v>2.6800000000000001E-2</v>
      </c>
      <c r="BD74" s="821">
        <f>'SAME R Results'!AW29</f>
        <v>7.6602935000000016</v>
      </c>
      <c r="BE74" s="821">
        <f>'SAME R Results'!AX29</f>
        <v>4.6471244999999994</v>
      </c>
      <c r="BF74" s="827">
        <f>'SAME R Results'!AY29</f>
        <v>95130</v>
      </c>
      <c r="BG74" s="784">
        <f>'SAME R Results'!AZ29</f>
        <v>3.3332830000000002</v>
      </c>
      <c r="BH74" s="784">
        <f>'SAME R Results'!BA29</f>
        <v>8.2000000000000003E-2</v>
      </c>
      <c r="BI74" s="789"/>
      <c r="BJ74" s="784">
        <f>'SAME R Results'!BB29</f>
        <v>140.37214999999998</v>
      </c>
      <c r="BK74" s="784">
        <f>'SAME R Results'!BC29</f>
        <v>3.0131690000000022</v>
      </c>
      <c r="BL74" s="784">
        <f>'SAME R Results'!BD29</f>
        <v>3881194.302428619</v>
      </c>
      <c r="BM74" s="784">
        <f>'SAME R Results'!BE29</f>
        <v>985.16488408159614</v>
      </c>
      <c r="BN74" s="784">
        <f>'SAME R Results'!BF29</f>
        <v>6.4844087888161575</v>
      </c>
      <c r="BO74" s="784">
        <f>'SAME R Results'!BG29</f>
        <v>2.1667359078756063</v>
      </c>
      <c r="BP74" s="789"/>
      <c r="BQ74" s="784">
        <f>'SAME R Results'!BH29</f>
        <v>178.73078086905704</v>
      </c>
      <c r="BR74" s="817">
        <f>'SAME R Results'!BI29</f>
        <v>0.2538303437849373</v>
      </c>
      <c r="BS74" s="817">
        <f>'SAME R Results'!BJ29</f>
        <v>0.44471159033705637</v>
      </c>
      <c r="BT74" s="817">
        <f>'SAME R Results'!BL29</f>
        <v>2.992708416954168</v>
      </c>
      <c r="BU74" s="817">
        <f>'SAME R Results'!BM29</f>
        <v>2.1145436150408896</v>
      </c>
      <c r="BV74" s="817">
        <f>'SAME R Results'!BN29</f>
        <v>0.19176797520354047</v>
      </c>
      <c r="BW74" s="784">
        <f>'SAME R Results'!BO29</f>
        <v>3881194.302428619</v>
      </c>
      <c r="BX74" s="784">
        <f>'SAME R Results'!BP29</f>
        <v>3824403.3229801576</v>
      </c>
      <c r="BY74" s="784">
        <f>'SAME R Results'!BQ29</f>
        <v>3442101.2643712335</v>
      </c>
      <c r="BZ74" s="784">
        <f>'SAME R Results'!BR29</f>
        <v>985.16488408159614</v>
      </c>
      <c r="CA74" s="784">
        <f>'SAME R Results'!BS29</f>
        <v>0.66882025215306806</v>
      </c>
      <c r="CB74" s="784">
        <f>'SAME R Results'!BT29</f>
        <v>0.48</v>
      </c>
      <c r="CC74" s="784">
        <f>'SAME R Results'!BV29</f>
        <v>2.6526329722612516</v>
      </c>
      <c r="CD74" s="880">
        <f>'SAME R Results'!BW29</f>
        <v>1</v>
      </c>
      <c r="CE74" s="1086">
        <f>'SAME R Results'!BZ29</f>
        <v>242.10308472492756</v>
      </c>
      <c r="CF74" s="1777">
        <f>'SAME R Results'!CA29</f>
        <v>0.66666666666664876</v>
      </c>
      <c r="CG74" s="1777" t="str">
        <f>'SAME R Results'!CB29</f>
        <v xml:space="preserve"> 17P</v>
      </c>
      <c r="CH74" s="1777">
        <f>'SAME R Results'!CC29</f>
        <v>235</v>
      </c>
      <c r="CI74" s="1777">
        <f>'SAME R Results'!CD29</f>
        <v>1.6085770278215568</v>
      </c>
      <c r="CJ74" s="1777"/>
      <c r="CK74" s="1777"/>
      <c r="CL74" s="2015">
        <f>'SAME R Results'!CI29</f>
        <v>29</v>
      </c>
      <c r="CM74" s="2015" t="str">
        <f>'SAME R Results'!CJ29</f>
        <v>Pyrell</v>
      </c>
      <c r="CN74" s="2016">
        <f>'SAME R Results'!CK29</f>
        <v>0.2538303437849373</v>
      </c>
      <c r="CO74" s="2016">
        <f>'SAME R Results'!CL29</f>
        <v>3.6280313649873261E-2</v>
      </c>
      <c r="CP74" s="2016">
        <f>'SAME R Results'!CM29</f>
        <v>2.770117210271078E-2</v>
      </c>
    </row>
    <row r="75" spans="1:95" ht="16.5" customHeight="1" x14ac:dyDescent="0.2">
      <c r="A75" s="780">
        <v>2</v>
      </c>
      <c r="B75" s="784">
        <f>'SAME R Results'!A30</f>
        <v>3</v>
      </c>
      <c r="C75" s="785" t="str">
        <f>'SAME R Results'!B30</f>
        <v>Pyrell</v>
      </c>
      <c r="D75" s="784" t="str">
        <f>'SAME R Results'!C30</f>
        <v>P04</v>
      </c>
      <c r="E75" s="784" t="str">
        <f>'SAME R Results'!D30</f>
        <v>17Pa</v>
      </c>
      <c r="F75" s="784">
        <f>'SAME R Results'!E30</f>
        <v>4</v>
      </c>
      <c r="G75" s="784" t="str">
        <f>'SAME R Results'!F30</f>
        <v>64a</v>
      </c>
      <c r="H75" s="785" t="str">
        <f>'SAME R Results'!G30</f>
        <v>aged</v>
      </c>
      <c r="I75" s="784">
        <f>'SAME R Results'!H30</f>
        <v>235</v>
      </c>
      <c r="J75" s="786">
        <f>'SAME R Results'!I30</f>
        <v>40413</v>
      </c>
      <c r="K75" s="784">
        <f>'SAME R Results'!J30</f>
        <v>0</v>
      </c>
      <c r="L75" s="788"/>
      <c r="M75" s="788"/>
      <c r="N75" s="784">
        <f>'SAME R Results'!K30</f>
        <v>8.1</v>
      </c>
      <c r="O75" s="793">
        <f>'SAME R Results'!L30</f>
        <v>1.23</v>
      </c>
      <c r="P75" s="784">
        <f>'SAME R Results'!M30</f>
        <v>0</v>
      </c>
      <c r="Q75" s="784">
        <f>'SAME R Results'!N30</f>
        <v>0</v>
      </c>
      <c r="R75" s="784">
        <f>'SAME R Results'!O30</f>
        <v>0</v>
      </c>
      <c r="S75" s="784">
        <f>'SAME R Results'!P30</f>
        <v>0</v>
      </c>
      <c r="T75" s="784">
        <f>'SAME R Results'!Q30</f>
        <v>0</v>
      </c>
      <c r="U75" s="784">
        <f>'SAME R Results'!R30</f>
        <v>842.4</v>
      </c>
      <c r="V75" s="784">
        <f>'SAME R Results'!S30</f>
        <v>0</v>
      </c>
      <c r="W75" s="784">
        <f>'SAME R Results'!T30</f>
        <v>0</v>
      </c>
      <c r="X75" s="784" t="str">
        <f>'SAME R Results'!U30</f>
        <v>n</v>
      </c>
      <c r="Y75" s="784" t="str">
        <f>'SAME R Results'!V30</f>
        <v>y</v>
      </c>
      <c r="Z75" s="784" t="str">
        <f>'SAME R Results'!W30</f>
        <v>y</v>
      </c>
      <c r="AA75" s="784" t="str">
        <f>'SAME R Results'!X30</f>
        <v>y</v>
      </c>
      <c r="AB75" s="784" t="str">
        <f>'SAME R Results'!Y30</f>
        <v>y</v>
      </c>
      <c r="AC75" s="789"/>
      <c r="AD75" s="784" t="str">
        <f>'SAME R Results'!Z30</f>
        <v>y</v>
      </c>
      <c r="AE75" s="784">
        <f>'SAME R Results'!AA30</f>
        <v>10</v>
      </c>
      <c r="AF75" s="784" t="str">
        <f>'SAME R Results'!AB30</f>
        <v>y</v>
      </c>
      <c r="AG75" s="817">
        <f>'SAME R Results'!AC30</f>
        <v>3.852706928546E-2</v>
      </c>
      <c r="AH75" s="819">
        <f>'SAME R Results'!AD30</f>
        <v>0</v>
      </c>
      <c r="AI75" s="784">
        <f>'SAME R Results'!AE30</f>
        <v>70</v>
      </c>
      <c r="AJ75" s="784">
        <f>'SAME R Results'!AF30</f>
        <v>720</v>
      </c>
      <c r="AK75" s="784">
        <f>'SAME R Results'!AG30</f>
        <v>0</v>
      </c>
      <c r="AL75" s="784" t="str">
        <f>'SAME R Results'!AH30</f>
        <v>n</v>
      </c>
      <c r="AM75" s="784" t="str">
        <f>'SAME R Results'!AI30</f>
        <v>y</v>
      </c>
      <c r="AN75" s="784" t="str">
        <f>'SAME R Results'!AJ30</f>
        <v>y</v>
      </c>
      <c r="AO75" s="784" t="str">
        <f>'SAME R Results'!AK30</f>
        <v>y</v>
      </c>
      <c r="AP75" s="784" t="str">
        <f>'SAME R Results'!AL30</f>
        <v>y</v>
      </c>
      <c r="AQ75" s="784" t="str">
        <f>'SAME R Results'!AM30</f>
        <v>y</v>
      </c>
      <c r="AR75" s="817">
        <f>'SAME R Results'!AN30</f>
        <v>3.852706928546E-2</v>
      </c>
      <c r="AS75" s="819">
        <f>'SAME R Results'!AO30</f>
        <v>0</v>
      </c>
      <c r="AT75" s="784">
        <f>'SAME R Results'!AP30</f>
        <v>45</v>
      </c>
      <c r="AU75" s="789"/>
      <c r="AV75" s="821">
        <f>'SAME R Results'!AQ30</f>
        <v>0</v>
      </c>
      <c r="AW75" s="821">
        <f>'SAME R Results'!AR30</f>
        <v>6.2489999999999997</v>
      </c>
      <c r="AX75" s="821">
        <f>'SAME R Results'!AS30</f>
        <v>0</v>
      </c>
      <c r="AY75" s="821">
        <f>'SAME R Results'!AT30</f>
        <v>0</v>
      </c>
      <c r="AZ75" s="824"/>
      <c r="BA75" s="824"/>
      <c r="BB75" s="821">
        <f>'SAME R Results'!AU30</f>
        <v>2.4697265000000006</v>
      </c>
      <c r="BC75" s="821">
        <f>'SAME R Results'!AV30</f>
        <v>2.6800000000000001E-2</v>
      </c>
      <c r="BD75" s="821">
        <f>'SAME R Results'!AW30</f>
        <v>7.1536854999999999</v>
      </c>
      <c r="BE75" s="821">
        <f>'SAME R Results'!AX30</f>
        <v>4.6995234999999997</v>
      </c>
      <c r="BF75" s="827">
        <f>'SAME R Results'!AY30</f>
        <v>37495</v>
      </c>
      <c r="BG75" s="784">
        <f>'SAME R Results'!AZ30</f>
        <v>3.2575235</v>
      </c>
      <c r="BH75" s="784">
        <f>'SAME R Results'!BA30</f>
        <v>8.2000000000000003E-2</v>
      </c>
      <c r="BI75" s="789"/>
      <c r="BJ75" s="784">
        <f>'SAME R Results'!BB30</f>
        <v>137.74324999999999</v>
      </c>
      <c r="BK75" s="784">
        <f>'SAME R Results'!BC30</f>
        <v>2.4541620000000002</v>
      </c>
      <c r="BL75" s="784">
        <f>'SAME R Results'!BD30</f>
        <v>1417570.6344373168</v>
      </c>
      <c r="BM75" s="784">
        <f>'SAME R Results'!BE30</f>
        <v>638.11173728499091</v>
      </c>
      <c r="BN75" s="784">
        <f>'SAME R Results'!BF30</f>
        <v>6.4328391320488816</v>
      </c>
      <c r="BO75" s="784">
        <f>'SAME R Results'!BG30</f>
        <v>2.090487764934887</v>
      </c>
      <c r="BP75" s="789"/>
      <c r="BQ75" s="784">
        <f>'SAME R Results'!BH30</f>
        <v>173.26517841275452</v>
      </c>
      <c r="BR75" s="817">
        <f>'SAME R Results'!BI30</f>
        <v>0.45014457959499116</v>
      </c>
      <c r="BS75" s="817">
        <f>'SAME R Results'!BJ30</f>
        <v>0.61572859049642992</v>
      </c>
      <c r="BT75" s="817">
        <f>'SAME R Results'!BL30</f>
        <v>3.0771953033885597</v>
      </c>
      <c r="BU75" s="817">
        <f>'SAME R Results'!BM30</f>
        <v>1.7501057221171064</v>
      </c>
      <c r="BV75" s="817">
        <f>'SAME R Results'!BN30</f>
        <v>0.38488711959034433</v>
      </c>
      <c r="BW75" s="784">
        <f>'SAME R Results'!BO30</f>
        <v>1417570.6344373168</v>
      </c>
      <c r="BX75" s="784">
        <f>'SAME R Results'!BP30</f>
        <v>1395186.7621108158</v>
      </c>
      <c r="BY75" s="784">
        <f>'SAME R Results'!BQ30</f>
        <v>1300595.4372945428</v>
      </c>
      <c r="BZ75" s="784">
        <f>'SAME R Results'!BR30</f>
        <v>638.11173728499091</v>
      </c>
      <c r="CA75" s="784">
        <f>'SAME R Results'!BS30</f>
        <v>0.5447398561662079</v>
      </c>
      <c r="CB75" s="784">
        <f>'SAME R Results'!BT30</f>
        <v>0.48</v>
      </c>
      <c r="CC75" s="784">
        <f>'SAME R Results'!BV30</f>
        <v>2.6205939070933684</v>
      </c>
      <c r="CD75" s="880">
        <f>'SAME R Results'!BW30</f>
        <v>1</v>
      </c>
      <c r="CE75" s="1086">
        <f>'SAME R Results'!BZ30</f>
        <v>242.10308472492756</v>
      </c>
      <c r="CF75" s="1777">
        <f>'SAME R Results'!CA30</f>
        <v>0.66666666666664876</v>
      </c>
      <c r="CG75" s="1777">
        <f>'SAME R Results'!CB30</f>
        <v>0</v>
      </c>
      <c r="CH75" s="1777">
        <f>'SAME R Results'!CC30</f>
        <v>0</v>
      </c>
      <c r="CI75" s="1777">
        <f>'SAME R Results'!CD30</f>
        <v>1.5593866057148327</v>
      </c>
      <c r="CJ75" s="1777"/>
      <c r="CK75" s="1777"/>
      <c r="CL75" s="2015">
        <f>'SAME R Results'!CI30</f>
        <v>30</v>
      </c>
      <c r="CM75" s="2015" t="str">
        <f>'SAME R Results'!CJ30</f>
        <v>Pyrell</v>
      </c>
      <c r="CN75" s="2016">
        <f>'SAME R Results'!CK30</f>
        <v>0.45014457959499116</v>
      </c>
      <c r="CO75" s="2016">
        <f>'SAME R Results'!CL30</f>
        <v>3.7127131896776688E-2</v>
      </c>
      <c r="CP75" s="2016">
        <f>'SAME R Results'!CM30</f>
        <v>2.80409938319751E-2</v>
      </c>
    </row>
    <row r="76" spans="1:95" ht="16.5" customHeight="1" x14ac:dyDescent="0.2">
      <c r="A76" s="780">
        <v>2</v>
      </c>
      <c r="B76" s="784">
        <f>'SAME R Results'!A31</f>
        <v>3</v>
      </c>
      <c r="C76" s="785" t="str">
        <f>'SAME R Results'!B31</f>
        <v>Silicone</v>
      </c>
      <c r="D76" s="784" t="str">
        <f>'SAME R Results'!C31</f>
        <v>S12</v>
      </c>
      <c r="E76" s="784" t="str">
        <f>'SAME R Results'!D31</f>
        <v>18 S</v>
      </c>
      <c r="F76" s="784">
        <f>'SAME R Results'!E31</f>
        <v>5</v>
      </c>
      <c r="G76" s="784">
        <f>'SAME R Results'!F31</f>
        <v>65</v>
      </c>
      <c r="H76" s="785" t="str">
        <f>'SAME R Results'!G31</f>
        <v>Baseline long Aging</v>
      </c>
      <c r="I76" s="784">
        <f>'SAME R Results'!H31</f>
        <v>235</v>
      </c>
      <c r="J76" s="786">
        <f>'SAME R Results'!I31</f>
        <v>40413</v>
      </c>
      <c r="K76" s="784">
        <f>'SAME R Results'!J31</f>
        <v>0</v>
      </c>
      <c r="L76" s="788"/>
      <c r="M76" s="788"/>
      <c r="N76" s="784">
        <f>'SAME R Results'!K31</f>
        <v>8.1</v>
      </c>
      <c r="O76" s="793">
        <f>'SAME R Results'!L31</f>
        <v>1.327</v>
      </c>
      <c r="P76" s="784">
        <f>'SAME R Results'!M31</f>
        <v>60</v>
      </c>
      <c r="Q76" s="784">
        <f>'SAME R Results'!N31</f>
        <v>11</v>
      </c>
      <c r="R76" s="784">
        <f>'SAME R Results'!O31</f>
        <v>8</v>
      </c>
      <c r="S76" s="784" t="str">
        <f>'SAME R Results'!P31</f>
        <v>n</v>
      </c>
      <c r="T76" s="784" t="str">
        <f>'SAME R Results'!Q31</f>
        <v>n</v>
      </c>
      <c r="U76" s="784">
        <f>'SAME R Results'!R31</f>
        <v>49.8</v>
      </c>
      <c r="V76" s="784" t="str">
        <f>'SAME R Results'!S31</f>
        <v>n</v>
      </c>
      <c r="W76" s="784">
        <f>'SAME R Results'!T31</f>
        <v>0</v>
      </c>
      <c r="X76" s="784" t="str">
        <f>'SAME R Results'!U31</f>
        <v>n</v>
      </c>
      <c r="Y76" s="784" t="str">
        <f>'SAME R Results'!V31</f>
        <v>y</v>
      </c>
      <c r="Z76" s="784" t="str">
        <f>'SAME R Results'!W31</f>
        <v>y</v>
      </c>
      <c r="AA76" s="784" t="str">
        <f>'SAME R Results'!X31</f>
        <v>y</v>
      </c>
      <c r="AB76" s="784" t="str">
        <f>'SAME R Results'!Y31</f>
        <v>y</v>
      </c>
      <c r="AC76" s="789"/>
      <c r="AD76" s="784" t="str">
        <f>'SAME R Results'!Z31</f>
        <v>y</v>
      </c>
      <c r="AE76" s="784">
        <f>'SAME R Results'!AA31</f>
        <v>10</v>
      </c>
      <c r="AF76" s="784" t="str">
        <f>'SAME R Results'!AB31</f>
        <v>y</v>
      </c>
      <c r="AG76" s="817">
        <f>'SAME R Results'!AC31</f>
        <v>3.1809999999999998E-2</v>
      </c>
      <c r="AH76" s="819">
        <f>'SAME R Results'!AD31</f>
        <v>0</v>
      </c>
      <c r="AI76" s="784">
        <f>'SAME R Results'!AE31</f>
        <v>0</v>
      </c>
      <c r="AJ76" s="784">
        <f>'SAME R Results'!AF31</f>
        <v>0</v>
      </c>
      <c r="AK76" s="784">
        <f>'SAME R Results'!AG31</f>
        <v>0</v>
      </c>
      <c r="AL76" s="784">
        <f>'SAME R Results'!AH31</f>
        <v>0</v>
      </c>
      <c r="AM76" s="784">
        <f>'SAME R Results'!AI31</f>
        <v>0</v>
      </c>
      <c r="AN76" s="784">
        <f>'SAME R Results'!AJ31</f>
        <v>0</v>
      </c>
      <c r="AO76" s="784">
        <f>'SAME R Results'!AK31</f>
        <v>0</v>
      </c>
      <c r="AP76" s="784">
        <f>'SAME R Results'!AL31</f>
        <v>0</v>
      </c>
      <c r="AQ76" s="784">
        <f>'SAME R Results'!AM31</f>
        <v>0</v>
      </c>
      <c r="AR76" s="817">
        <f>'SAME R Results'!AN31</f>
        <v>0</v>
      </c>
      <c r="AS76" s="819">
        <f>'SAME R Results'!AO31</f>
        <v>0</v>
      </c>
      <c r="AT76" s="784">
        <f>'SAME R Results'!AP31</f>
        <v>0</v>
      </c>
      <c r="AU76" s="789"/>
      <c r="AV76" s="821">
        <f>'SAME R Results'!AQ31</f>
        <v>0</v>
      </c>
      <c r="AW76" s="821">
        <f>'SAME R Results'!AR31</f>
        <v>6.2439999999999998</v>
      </c>
      <c r="AX76" s="821">
        <f>'SAME R Results'!AS31</f>
        <v>0</v>
      </c>
      <c r="AY76" s="821">
        <f>'SAME R Results'!AT31</f>
        <v>0</v>
      </c>
      <c r="AZ76" s="824"/>
      <c r="BA76" s="824"/>
      <c r="BB76" s="821">
        <f>'SAME R Results'!AU31</f>
        <v>4.096724</v>
      </c>
      <c r="BC76" s="821">
        <f>'SAME R Results'!AV31</f>
        <v>2.6800000000000001E-2</v>
      </c>
      <c r="BD76" s="821">
        <f>'SAME R Results'!AW31</f>
        <v>7.2552954999999999</v>
      </c>
      <c r="BE76" s="821">
        <f>'SAME R Results'!AX31</f>
        <v>4.6513514999999996</v>
      </c>
      <c r="BF76" s="827">
        <f>'SAME R Results'!AY31</f>
        <v>75875</v>
      </c>
      <c r="BG76" s="784">
        <f>'SAME R Results'!AZ31</f>
        <v>3.7672274999999997</v>
      </c>
      <c r="BH76" s="784">
        <f>'SAME R Results'!BA31</f>
        <v>8.2000000000000003E-2</v>
      </c>
      <c r="BI76" s="789"/>
      <c r="BJ76" s="784">
        <f>'SAME R Results'!BB31</f>
        <v>116.28614999999998</v>
      </c>
      <c r="BK76" s="784">
        <f>'SAME R Results'!BC31</f>
        <v>2.6039440000000003</v>
      </c>
      <c r="BL76" s="784">
        <f>'SAME R Results'!BD31</f>
        <v>3657432.6076705437</v>
      </c>
      <c r="BM76" s="784">
        <f>'SAME R Results'!BE31</f>
        <v>713.70935947796227</v>
      </c>
      <c r="BN76" s="784">
        <f>'SAME R Results'!BF31</f>
        <v>10.858580639234834</v>
      </c>
      <c r="BO76" s="784">
        <f>'SAME R Results'!BG31</f>
        <v>2.4580520411852764</v>
      </c>
      <c r="BP76" s="789"/>
      <c r="BQ76" s="784">
        <f>'SAME R Results'!BH31</f>
        <v>169.80108483736078</v>
      </c>
      <c r="BR76" s="817">
        <f>'SAME R Results'!BI31</f>
        <v>0.19513944234574185</v>
      </c>
      <c r="BS76" s="817">
        <f>'SAME R Results'!BJ31</f>
        <v>0.46185714375132125</v>
      </c>
      <c r="BT76" s="817">
        <f>'SAME R Results'!BL31</f>
        <v>4.4175552255593455</v>
      </c>
      <c r="BU76" s="817">
        <f>'SAME R Results'!BM31</f>
        <v>2.5299320831158894</v>
      </c>
      <c r="BV76" s="817">
        <f>'SAME R Results'!BN31</f>
        <v>0.12684219726451437</v>
      </c>
      <c r="BW76" s="784">
        <f>'SAME R Results'!BO31</f>
        <v>3657432.6076705437</v>
      </c>
      <c r="BX76" s="784">
        <f>'SAME R Results'!BP31</f>
        <v>3602571.7148695383</v>
      </c>
      <c r="BY76" s="784">
        <f>'SAME R Results'!BQ31</f>
        <v>3279190.6043696948</v>
      </c>
      <c r="BZ76" s="784">
        <f>'SAME R Results'!BR31</f>
        <v>713.70935947796227</v>
      </c>
      <c r="CA76" s="784">
        <f>'SAME R Results'!BS31</f>
        <v>0.57798632691112495</v>
      </c>
      <c r="CB76" s="784">
        <f>'SAME R Results'!BT31</f>
        <v>0.55000000000000004</v>
      </c>
      <c r="CC76" s="784">
        <f>'SAME R Results'!BV31</f>
        <v>2.6549098509051832</v>
      </c>
      <c r="CD76" s="880">
        <f>'SAME R Results'!BW31</f>
        <v>0.9</v>
      </c>
      <c r="CE76" s="1086">
        <f>'SAME R Results'!BZ31</f>
        <v>349.07108469408809</v>
      </c>
      <c r="CF76" s="1777">
        <f>'SAME R Results'!CA31</f>
        <v>1.5100000000000113</v>
      </c>
      <c r="CG76" s="1777" t="str">
        <f>'SAME R Results'!CB31</f>
        <v xml:space="preserve"> 18S</v>
      </c>
      <c r="CH76" s="1777">
        <f>'SAME R Results'!CC31</f>
        <v>235</v>
      </c>
      <c r="CI76" s="1777">
        <f>'SAME R Results'!CD31</f>
        <v>0.67470629736699139</v>
      </c>
      <c r="CJ76" s="1777"/>
      <c r="CK76" s="1777"/>
      <c r="CL76" s="2015">
        <f>'SAME R Results'!CI31</f>
        <v>31</v>
      </c>
      <c r="CM76" s="2015" t="str">
        <f>'SAME R Results'!CJ31</f>
        <v>Silicone</v>
      </c>
      <c r="CN76" s="2016">
        <f>'SAME R Results'!CK31</f>
        <v>0.19513944234574185</v>
      </c>
      <c r="CO76" s="2016">
        <f>'SAME R Results'!CL31</f>
        <v>6.3948829594554252E-2</v>
      </c>
      <c r="CP76" s="2016">
        <f>'SAME R Results'!CM31</f>
        <v>3.1702446440490251E-2</v>
      </c>
    </row>
    <row r="77" spans="1:95" ht="16.5" customHeight="1" x14ac:dyDescent="0.2">
      <c r="A77" s="780">
        <v>2</v>
      </c>
      <c r="B77" s="784">
        <f>'SAME R Results'!A32</f>
        <v>3</v>
      </c>
      <c r="C77" s="785" t="str">
        <f>'SAME R Results'!B32</f>
        <v>Silicone</v>
      </c>
      <c r="D77" s="784" t="str">
        <f>'SAME R Results'!C32</f>
        <v>S12</v>
      </c>
      <c r="E77" s="784" t="str">
        <f>'SAME R Results'!D32</f>
        <v>18Sa</v>
      </c>
      <c r="F77" s="784">
        <f>'SAME R Results'!E32</f>
        <v>5</v>
      </c>
      <c r="G77" s="784" t="str">
        <f>'SAME R Results'!F32</f>
        <v>65a</v>
      </c>
      <c r="H77" s="785" t="str">
        <f>'SAME R Results'!G32</f>
        <v>aged</v>
      </c>
      <c r="I77" s="784">
        <f>'SAME R Results'!H32</f>
        <v>235</v>
      </c>
      <c r="J77" s="786">
        <f>'SAME R Results'!I32</f>
        <v>40413</v>
      </c>
      <c r="K77" s="784">
        <f>'SAME R Results'!J32</f>
        <v>0</v>
      </c>
      <c r="L77" s="788"/>
      <c r="M77" s="788"/>
      <c r="N77" s="784">
        <f>'SAME R Results'!K32</f>
        <v>8.1</v>
      </c>
      <c r="O77" s="793">
        <f>'SAME R Results'!L32</f>
        <v>1.327</v>
      </c>
      <c r="P77" s="784">
        <f>'SAME R Results'!M32</f>
        <v>0</v>
      </c>
      <c r="Q77" s="784">
        <f>'SAME R Results'!N32</f>
        <v>0</v>
      </c>
      <c r="R77" s="784">
        <f>'SAME R Results'!O32</f>
        <v>0</v>
      </c>
      <c r="S77" s="784">
        <f>'SAME R Results'!P32</f>
        <v>0</v>
      </c>
      <c r="T77" s="784">
        <f>'SAME R Results'!Q32</f>
        <v>0</v>
      </c>
      <c r="U77" s="784">
        <f>'SAME R Results'!R32</f>
        <v>1922.8</v>
      </c>
      <c r="V77" s="784">
        <f>'SAME R Results'!S32</f>
        <v>0</v>
      </c>
      <c r="W77" s="784">
        <f>'SAME R Results'!T32</f>
        <v>0</v>
      </c>
      <c r="X77" s="784" t="str">
        <f>'SAME R Results'!U32</f>
        <v>n</v>
      </c>
      <c r="Y77" s="784" t="str">
        <f>'SAME R Results'!V32</f>
        <v>y</v>
      </c>
      <c r="Z77" s="784" t="str">
        <f>'SAME R Results'!W32</f>
        <v>y</v>
      </c>
      <c r="AA77" s="784" t="str">
        <f>'SAME R Results'!X32</f>
        <v>y</v>
      </c>
      <c r="AB77" s="784" t="str">
        <f>'SAME R Results'!Y32</f>
        <v>y</v>
      </c>
      <c r="AC77" s="789"/>
      <c r="AD77" s="784" t="str">
        <f>'SAME R Results'!Z32</f>
        <v>y</v>
      </c>
      <c r="AE77" s="784">
        <f>'SAME R Results'!AA32</f>
        <v>10</v>
      </c>
      <c r="AF77" s="784" t="str">
        <f>'SAME R Results'!AB32</f>
        <v>y</v>
      </c>
      <c r="AG77" s="817">
        <f>'SAME R Results'!AC32</f>
        <v>3.1809999999999998E-2</v>
      </c>
      <c r="AH77" s="819">
        <f>'SAME R Results'!AD32</f>
        <v>0</v>
      </c>
      <c r="AI77" s="784">
        <f>'SAME R Results'!AE32</f>
        <v>70</v>
      </c>
      <c r="AJ77" s="784">
        <f>'SAME R Results'!AF32</f>
        <v>1800</v>
      </c>
      <c r="AK77" s="784">
        <f>'SAME R Results'!AG32</f>
        <v>0</v>
      </c>
      <c r="AL77" s="784" t="str">
        <f>'SAME R Results'!AH32</f>
        <v>n</v>
      </c>
      <c r="AM77" s="784" t="str">
        <f>'SAME R Results'!AI32</f>
        <v>y</v>
      </c>
      <c r="AN77" s="784" t="str">
        <f>'SAME R Results'!AJ32</f>
        <v>y</v>
      </c>
      <c r="AO77" s="784" t="str">
        <f>'SAME R Results'!AK32</f>
        <v>y</v>
      </c>
      <c r="AP77" s="784" t="str">
        <f>'SAME R Results'!AL32</f>
        <v>y</v>
      </c>
      <c r="AQ77" s="784" t="str">
        <f>'SAME R Results'!AM32</f>
        <v>y</v>
      </c>
      <c r="AR77" s="817">
        <f>'SAME R Results'!AN32</f>
        <v>3.1809999999999998E-2</v>
      </c>
      <c r="AS77" s="819">
        <f>'SAME R Results'!AO32</f>
        <v>0</v>
      </c>
      <c r="AT77" s="784">
        <f>'SAME R Results'!AP32</f>
        <v>0</v>
      </c>
      <c r="AU77" s="789"/>
      <c r="AV77" s="821">
        <f>'SAME R Results'!AQ32</f>
        <v>0</v>
      </c>
      <c r="AW77" s="821">
        <f>'SAME R Results'!AR32</f>
        <v>6.2469999999999999</v>
      </c>
      <c r="AX77" s="821">
        <f>'SAME R Results'!AS32</f>
        <v>0</v>
      </c>
      <c r="AY77" s="821">
        <f>'SAME R Results'!AT32</f>
        <v>0</v>
      </c>
      <c r="AZ77" s="824"/>
      <c r="BA77" s="824"/>
      <c r="BB77" s="821">
        <f>'SAME R Results'!AU32</f>
        <v>3.7448719999999995</v>
      </c>
      <c r="BC77" s="821">
        <f>'SAME R Results'!AV32</f>
        <v>2.6800000000000001E-2</v>
      </c>
      <c r="BD77" s="821">
        <f>'SAME R Results'!AW32</f>
        <v>6.4597160000000002</v>
      </c>
      <c r="BE77" s="821">
        <f>'SAME R Results'!AX32</f>
        <v>4.651154</v>
      </c>
      <c r="BF77" s="827">
        <f>'SAME R Results'!AY32</f>
        <v>19050</v>
      </c>
      <c r="BG77" s="784">
        <f>'SAME R Results'!AZ32</f>
        <v>3.2542115000000003</v>
      </c>
      <c r="BH77" s="784">
        <f>'SAME R Results'!BA32</f>
        <v>8.2000000000000003E-2</v>
      </c>
      <c r="BI77" s="789"/>
      <c r="BJ77" s="784">
        <f>'SAME R Results'!BB32</f>
        <v>97.737300000000019</v>
      </c>
      <c r="BK77" s="784">
        <f>'SAME R Results'!BC32</f>
        <v>1.8085620000000002</v>
      </c>
      <c r="BL77" s="784">
        <f>'SAME R Results'!BD32</f>
        <v>850213.29770512425</v>
      </c>
      <c r="BM77" s="784">
        <f>'SAME R Results'!BE32</f>
        <v>392.88604316583246</v>
      </c>
      <c r="BN77" s="784">
        <f>'SAME R Results'!BF32</f>
        <v>9.7802278466566275</v>
      </c>
      <c r="BO77" s="784">
        <f>'SAME R Results'!BG32</f>
        <v>2.0860913430256596</v>
      </c>
      <c r="BP77" s="789"/>
      <c r="BQ77" s="784">
        <f>'SAME R Results'!BH32</f>
        <v>140.72304115770493</v>
      </c>
      <c r="BR77" s="817">
        <f>'SAME R Results'!BI32</f>
        <v>0.46210291491123606</v>
      </c>
      <c r="BS77" s="817">
        <f>'SAME R Results'!BJ32</f>
        <v>0.70555693079205239</v>
      </c>
      <c r="BT77" s="817">
        <f>'SAME R Results'!BL32</f>
        <v>4.6883027818290159</v>
      </c>
      <c r="BU77" s="817">
        <f>'SAME R Results'!BM32</f>
        <v>1.9165718859067358</v>
      </c>
      <c r="BV77" s="817">
        <f>'SAME R Results'!BN32</f>
        <v>0.37397453500803451</v>
      </c>
      <c r="BW77" s="784">
        <f>'SAME R Results'!BO32</f>
        <v>850213.29770512425</v>
      </c>
      <c r="BX77" s="784">
        <f>'SAME R Results'!BP32</f>
        <v>836439.32725558011</v>
      </c>
      <c r="BY77" s="784">
        <f>'SAME R Results'!BQ32</f>
        <v>789278.45017290162</v>
      </c>
      <c r="BZ77" s="784">
        <f>'SAME R Results'!BR32</f>
        <v>392.88604316583246</v>
      </c>
      <c r="CA77" s="784">
        <f>'SAME R Results'!BS32</f>
        <v>0.40143878185208204</v>
      </c>
      <c r="CB77" s="784">
        <f>'SAME R Results'!BT32</f>
        <v>0.55000000000000004</v>
      </c>
      <c r="CC77" s="784">
        <f>'SAME R Results'!BV32</f>
        <v>2.6178344893115599</v>
      </c>
      <c r="CD77" s="880">
        <f>'SAME R Results'!BW32</f>
        <v>0.9</v>
      </c>
      <c r="CE77" s="1086">
        <f>'SAME R Results'!BZ32</f>
        <v>349.07108469408809</v>
      </c>
      <c r="CF77" s="1777">
        <f>'SAME R Results'!CA32</f>
        <v>1.5100000000000113</v>
      </c>
      <c r="CG77" s="1777">
        <f>'SAME R Results'!CB32</f>
        <v>0</v>
      </c>
      <c r="CH77" s="1777">
        <f>'SAME R Results'!CC32</f>
        <v>0</v>
      </c>
      <c r="CI77" s="1777">
        <f>'SAME R Results'!CD32</f>
        <v>0.55916440195114125</v>
      </c>
      <c r="CJ77" s="1777"/>
      <c r="CK77" s="1777"/>
      <c r="CL77" s="2015">
        <f>'SAME R Results'!CI32</f>
        <v>32</v>
      </c>
      <c r="CM77" s="2015" t="str">
        <f>'SAME R Results'!CJ32</f>
        <v>Silicone</v>
      </c>
      <c r="CN77" s="2016">
        <f>'SAME R Results'!CK32</f>
        <v>0.46210291491123606</v>
      </c>
      <c r="CO77" s="2016">
        <f>'SAME R Results'!CL32</f>
        <v>6.9499832907222073E-2</v>
      </c>
      <c r="CP77" s="2016">
        <f>'SAME R Results'!CM32</f>
        <v>3.4706741022678456E-2</v>
      </c>
    </row>
    <row r="78" spans="1:95" ht="16.5" customHeight="1" x14ac:dyDescent="0.2">
      <c r="A78" s="780">
        <v>2</v>
      </c>
      <c r="B78" s="784">
        <f>'SAME R Results'!A33</f>
        <v>3</v>
      </c>
      <c r="C78" s="785" t="str">
        <f>'SAME R Results'!B33</f>
        <v>Silicone</v>
      </c>
      <c r="D78" s="784" t="str">
        <f>'SAME R Results'!C33</f>
        <v>S13</v>
      </c>
      <c r="E78" s="784" t="str">
        <f>'SAME R Results'!D33</f>
        <v>19s</v>
      </c>
      <c r="F78" s="784">
        <f>'SAME R Results'!E33</f>
        <v>6</v>
      </c>
      <c r="G78" s="784">
        <f>'SAME R Results'!F33</f>
        <v>66</v>
      </c>
      <c r="H78" s="785" t="str">
        <f>'SAME R Results'!G33</f>
        <v>High Temp aging</v>
      </c>
      <c r="I78" s="784">
        <f>'SAME R Results'!H33</f>
        <v>235</v>
      </c>
      <c r="J78" s="786">
        <f>'SAME R Results'!I33</f>
        <v>40413</v>
      </c>
      <c r="K78" s="784">
        <f>'SAME R Results'!J33</f>
        <v>0</v>
      </c>
      <c r="L78" s="788"/>
      <c r="M78" s="788"/>
      <c r="N78" s="784">
        <f>'SAME R Results'!K33</f>
        <v>8.1</v>
      </c>
      <c r="O78" s="793">
        <f>'SAME R Results'!L33</f>
        <v>1.36</v>
      </c>
      <c r="P78" s="784">
        <f>'SAME R Results'!M33</f>
        <v>60</v>
      </c>
      <c r="Q78" s="784">
        <f>'SAME R Results'!N33</f>
        <v>11</v>
      </c>
      <c r="R78" s="784">
        <f>'SAME R Results'!O33</f>
        <v>8</v>
      </c>
      <c r="S78" s="784" t="str">
        <f>'SAME R Results'!P33</f>
        <v>n</v>
      </c>
      <c r="T78" s="784" t="str">
        <f>'SAME R Results'!Q33</f>
        <v>n</v>
      </c>
      <c r="U78" s="784">
        <f>'SAME R Results'!R33</f>
        <v>41.6</v>
      </c>
      <c r="V78" s="784" t="str">
        <f>'SAME R Results'!S33</f>
        <v>n</v>
      </c>
      <c r="W78" s="784">
        <f>'SAME R Results'!T33</f>
        <v>0</v>
      </c>
      <c r="X78" s="784" t="str">
        <f>'SAME R Results'!U33</f>
        <v>n</v>
      </c>
      <c r="Y78" s="784" t="str">
        <f>'SAME R Results'!V33</f>
        <v>y</v>
      </c>
      <c r="Z78" s="784" t="str">
        <f>'SAME R Results'!W33</f>
        <v>y</v>
      </c>
      <c r="AA78" s="784" t="str">
        <f>'SAME R Results'!X33</f>
        <v>y</v>
      </c>
      <c r="AB78" s="784" t="str">
        <f>'SAME R Results'!Y33</f>
        <v>y</v>
      </c>
      <c r="AC78" s="789"/>
      <c r="AD78" s="784" t="str">
        <f>'SAME R Results'!Z33</f>
        <v>y</v>
      </c>
      <c r="AE78" s="784">
        <f>'SAME R Results'!AA33</f>
        <v>10</v>
      </c>
      <c r="AF78" s="784" t="str">
        <f>'SAME R Results'!AB33</f>
        <v>y</v>
      </c>
      <c r="AG78" s="817">
        <f>'SAME R Results'!AC33</f>
        <v>3.1809999999999998E-2</v>
      </c>
      <c r="AH78" s="819">
        <f>'SAME R Results'!AD33</f>
        <v>0</v>
      </c>
      <c r="AI78" s="784">
        <f>'SAME R Results'!AE33</f>
        <v>0</v>
      </c>
      <c r="AJ78" s="784">
        <f>'SAME R Results'!AF33</f>
        <v>0</v>
      </c>
      <c r="AK78" s="784">
        <f>'SAME R Results'!AG33</f>
        <v>0</v>
      </c>
      <c r="AL78" s="784">
        <f>'SAME R Results'!AH33</f>
        <v>0</v>
      </c>
      <c r="AM78" s="784">
        <f>'SAME R Results'!AI33</f>
        <v>0</v>
      </c>
      <c r="AN78" s="784">
        <f>'SAME R Results'!AJ33</f>
        <v>0</v>
      </c>
      <c r="AO78" s="784">
        <f>'SAME R Results'!AK33</f>
        <v>0</v>
      </c>
      <c r="AP78" s="784">
        <f>'SAME R Results'!AL33</f>
        <v>0</v>
      </c>
      <c r="AQ78" s="784">
        <f>'SAME R Results'!AM33</f>
        <v>0</v>
      </c>
      <c r="AR78" s="817">
        <f>'SAME R Results'!AN33</f>
        <v>0</v>
      </c>
      <c r="AS78" s="819">
        <f>'SAME R Results'!AO33</f>
        <v>0</v>
      </c>
      <c r="AT78" s="784">
        <f>'SAME R Results'!AP33</f>
        <v>0</v>
      </c>
      <c r="AU78" s="789"/>
      <c r="AV78" s="821">
        <f>'SAME R Results'!AQ33</f>
        <v>0</v>
      </c>
      <c r="AW78" s="821">
        <f>'SAME R Results'!AR33</f>
        <v>6.2490080000000008</v>
      </c>
      <c r="AX78" s="821">
        <f>'SAME R Results'!AS33</f>
        <v>0</v>
      </c>
      <c r="AY78" s="821">
        <f>'SAME R Results'!AT33</f>
        <v>0</v>
      </c>
      <c r="AZ78" s="824"/>
      <c r="BA78" s="824"/>
      <c r="BB78" s="821">
        <f>'SAME R Results'!AU33</f>
        <v>8.5042875000000002</v>
      </c>
      <c r="BC78" s="821">
        <f>'SAME R Results'!AV33</f>
        <v>2.6870724999999995E-2</v>
      </c>
      <c r="BD78" s="821">
        <f>'SAME R Results'!AW33</f>
        <v>7.7265775000000003</v>
      </c>
      <c r="BE78" s="821">
        <f>'SAME R Results'!AX33</f>
        <v>4.627410499999999</v>
      </c>
      <c r="BF78" s="827">
        <f>'SAME R Results'!AY33</f>
        <v>89130</v>
      </c>
      <c r="BG78" s="784">
        <f>'SAME R Results'!AZ33</f>
        <v>8.0702514999999977</v>
      </c>
      <c r="BH78" s="784">
        <f>'SAME R Results'!BA33</f>
        <v>8.5662840000000004E-2</v>
      </c>
      <c r="BI78" s="789"/>
      <c r="BJ78" s="784">
        <f>'SAME R Results'!BB33</f>
        <v>239.0016</v>
      </c>
      <c r="BK78" s="784">
        <f>'SAME R Results'!BC33</f>
        <v>3.0991670000000013</v>
      </c>
      <c r="BL78" s="784">
        <f>'SAME R Results'!BD33</f>
        <v>4370648.2804149641</v>
      </c>
      <c r="BM78" s="784">
        <f>'SAME R Results'!BE33</f>
        <v>1059.8393621840767</v>
      </c>
      <c r="BN78" s="784">
        <f>'SAME R Results'!BF33</f>
        <v>22.611607761715209</v>
      </c>
      <c r="BO78" s="784">
        <f>'SAME R Results'!BG33</f>
        <v>5.3242748265894715</v>
      </c>
      <c r="BP78" s="789"/>
      <c r="BQ78" s="784">
        <f>'SAME R Results'!BH33</f>
        <v>348.89549092151992</v>
      </c>
      <c r="BR78" s="817">
        <f>'SAME R Results'!BI33</f>
        <v>0.24249019691958648</v>
      </c>
      <c r="BS78" s="817">
        <f>'SAME R Results'!BJ33</f>
        <v>0.55331119257415973</v>
      </c>
      <c r="BT78" s="817">
        <f>'SAME R Results'!BL33</f>
        <v>4.2468896700810141</v>
      </c>
      <c r="BU78" s="817">
        <f>'SAME R Results'!BM33</f>
        <v>2.480035062107834</v>
      </c>
      <c r="BV78" s="817">
        <f>'SAME R Results'!BN33</f>
        <v>0.16053012786342269</v>
      </c>
      <c r="BW78" s="784">
        <f>'SAME R Results'!BO33</f>
        <v>4370648.2804149641</v>
      </c>
      <c r="BX78" s="784">
        <f>'SAME R Results'!BP33</f>
        <v>4306203.4517447352</v>
      </c>
      <c r="BY78" s="784">
        <f>'SAME R Results'!BQ33</f>
        <v>3889189.3712668968</v>
      </c>
      <c r="BZ78" s="784">
        <f>'SAME R Results'!BR33</f>
        <v>1059.8393621840767</v>
      </c>
      <c r="CA78" s="784">
        <f>'SAME R Results'!BS33</f>
        <v>0.68790886087188163</v>
      </c>
      <c r="CB78" s="784">
        <f>'SAME R Results'!BT33</f>
        <v>0.55000000000000004</v>
      </c>
      <c r="CC78" s="784">
        <f>'SAME R Results'!BV33</f>
        <v>2.6541890850903385</v>
      </c>
      <c r="CD78" s="880">
        <f>'SAME R Results'!BW33</f>
        <v>0.9</v>
      </c>
      <c r="CE78" s="1086">
        <f>'SAME R Results'!BZ33</f>
        <v>391.70103302710129</v>
      </c>
      <c r="CF78" s="1777">
        <f>'SAME R Results'!CA33</f>
        <v>4.7333333333333671</v>
      </c>
      <c r="CG78" s="1777" t="str">
        <f>'SAME R Results'!CB33</f>
        <v xml:space="preserve"> 19S</v>
      </c>
      <c r="CH78" s="1777">
        <f>'SAME R Results'!CC33</f>
        <v>235</v>
      </c>
      <c r="CI78" s="1777">
        <f>'SAME R Results'!CD33</f>
        <v>0.44226188990051502</v>
      </c>
      <c r="CJ78" s="1777"/>
      <c r="CK78" s="1777"/>
      <c r="CL78" s="2015">
        <f>'SAME R Results'!CI33</f>
        <v>33</v>
      </c>
      <c r="CM78" s="2015" t="str">
        <f>'SAME R Results'!CJ33</f>
        <v>Silicone</v>
      </c>
      <c r="CN78" s="2016">
        <f>'SAME R Results'!CK33</f>
        <v>0.24249019691958648</v>
      </c>
      <c r="CO78" s="2016">
        <f>'SAME R Results'!CL33</f>
        <v>6.4809114333900728E-2</v>
      </c>
      <c r="CP78" s="2016">
        <f>'SAME R Results'!CM33</f>
        <v>3.4490007092545627E-2</v>
      </c>
    </row>
    <row r="79" spans="1:95" s="11" customFormat="1" ht="16.5" customHeight="1" x14ac:dyDescent="0.2">
      <c r="A79" s="780">
        <v>2</v>
      </c>
      <c r="B79" s="784">
        <f>'SAME R Results'!A34</f>
        <v>3</v>
      </c>
      <c r="C79" s="785" t="str">
        <f>'SAME R Results'!B34</f>
        <v>Silicone</v>
      </c>
      <c r="D79" s="784" t="str">
        <f>'SAME R Results'!C34</f>
        <v>S13</v>
      </c>
      <c r="E79" s="784" t="str">
        <f>'SAME R Results'!D34</f>
        <v>19Sa</v>
      </c>
      <c r="F79" s="784">
        <f>'SAME R Results'!E34</f>
        <v>6</v>
      </c>
      <c r="G79" s="784" t="str">
        <f>'SAME R Results'!F34</f>
        <v>66a</v>
      </c>
      <c r="H79" s="785" t="str">
        <f>'SAME R Results'!G34</f>
        <v>aged</v>
      </c>
      <c r="I79" s="784">
        <f>'SAME R Results'!H34</f>
        <v>235</v>
      </c>
      <c r="J79" s="786">
        <f>'SAME R Results'!I34</f>
        <v>40413</v>
      </c>
      <c r="K79" s="784">
        <f>'SAME R Results'!J34</f>
        <v>0</v>
      </c>
      <c r="L79" s="790"/>
      <c r="M79" s="790"/>
      <c r="N79" s="784">
        <f>'SAME R Results'!K34</f>
        <v>8.1</v>
      </c>
      <c r="O79" s="793">
        <f>'SAME R Results'!L34</f>
        <v>1.36</v>
      </c>
      <c r="P79" s="784">
        <f>'SAME R Results'!M34</f>
        <v>0</v>
      </c>
      <c r="Q79" s="784">
        <f>'SAME R Results'!N34</f>
        <v>0</v>
      </c>
      <c r="R79" s="784">
        <f>'SAME R Results'!O34</f>
        <v>0</v>
      </c>
      <c r="S79" s="784">
        <f>'SAME R Results'!P34</f>
        <v>0</v>
      </c>
      <c r="T79" s="784">
        <f>'SAME R Results'!Q34</f>
        <v>0</v>
      </c>
      <c r="U79" s="784">
        <f>'SAME R Results'!R34</f>
        <v>836.6</v>
      </c>
      <c r="V79" s="784">
        <f>'SAME R Results'!S34</f>
        <v>0</v>
      </c>
      <c r="W79" s="784">
        <f>'SAME R Results'!T34</f>
        <v>0</v>
      </c>
      <c r="X79" s="784" t="str">
        <f>'SAME R Results'!U34</f>
        <v>n</v>
      </c>
      <c r="Y79" s="784" t="str">
        <f>'SAME R Results'!V34</f>
        <v>y</v>
      </c>
      <c r="Z79" s="784" t="str">
        <f>'SAME R Results'!W34</f>
        <v>y</v>
      </c>
      <c r="AA79" s="784" t="str">
        <f>'SAME R Results'!X34</f>
        <v>y</v>
      </c>
      <c r="AB79" s="784" t="str">
        <f>'SAME R Results'!Y34</f>
        <v>y</v>
      </c>
      <c r="AC79" s="809"/>
      <c r="AD79" s="784" t="str">
        <f>'SAME R Results'!Z34</f>
        <v>y</v>
      </c>
      <c r="AE79" s="784">
        <f>'SAME R Results'!AA34</f>
        <v>10</v>
      </c>
      <c r="AF79" s="784" t="str">
        <f>'SAME R Results'!AB34</f>
        <v>y</v>
      </c>
      <c r="AG79" s="817">
        <f>'SAME R Results'!AC34</f>
        <v>3.1809999999999998E-2</v>
      </c>
      <c r="AH79" s="819">
        <f>'SAME R Results'!AD34</f>
        <v>0</v>
      </c>
      <c r="AI79" s="784">
        <f>'SAME R Results'!AE34</f>
        <v>70</v>
      </c>
      <c r="AJ79" s="784">
        <f>'SAME R Results'!AF34</f>
        <v>720</v>
      </c>
      <c r="AK79" s="784">
        <f>'SAME R Results'!AG34</f>
        <v>0</v>
      </c>
      <c r="AL79" s="784" t="str">
        <f>'SAME R Results'!AH34</f>
        <v>n</v>
      </c>
      <c r="AM79" s="784" t="str">
        <f>'SAME R Results'!AI34</f>
        <v>y</v>
      </c>
      <c r="AN79" s="784" t="str">
        <f>'SAME R Results'!AJ34</f>
        <v>y</v>
      </c>
      <c r="AO79" s="784" t="str">
        <f>'SAME R Results'!AK34</f>
        <v>y</v>
      </c>
      <c r="AP79" s="784" t="str">
        <f>'SAME R Results'!AL34</f>
        <v>y</v>
      </c>
      <c r="AQ79" s="784" t="str">
        <f>'SAME R Results'!AM34</f>
        <v>y</v>
      </c>
      <c r="AR79" s="817">
        <f>'SAME R Results'!AN34</f>
        <v>3.1809999999999998E-2</v>
      </c>
      <c r="AS79" s="819">
        <f>'SAME R Results'!AO34</f>
        <v>0</v>
      </c>
      <c r="AT79" s="784">
        <f>'SAME R Results'!AP34</f>
        <v>0</v>
      </c>
      <c r="AU79" s="809"/>
      <c r="AV79" s="821">
        <f>'SAME R Results'!AQ34</f>
        <v>0</v>
      </c>
      <c r="AW79" s="821">
        <f>'SAME R Results'!AR34</f>
        <v>6.2502130000000005</v>
      </c>
      <c r="AX79" s="821">
        <f>'SAME R Results'!AS34</f>
        <v>0</v>
      </c>
      <c r="AY79" s="821">
        <f>'SAME R Results'!AT34</f>
        <v>0</v>
      </c>
      <c r="AZ79" s="825"/>
      <c r="BA79" s="825"/>
      <c r="BB79" s="821">
        <f>'SAME R Results'!AU34</f>
        <v>5.6179365000000008</v>
      </c>
      <c r="BC79" s="821">
        <f>'SAME R Results'!AV34</f>
        <v>0.15069580499999999</v>
      </c>
      <c r="BD79" s="821">
        <f>'SAME R Results'!AW34</f>
        <v>7.1696314999999995</v>
      </c>
      <c r="BE79" s="821">
        <f>'SAME R Results'!AX34</f>
        <v>4.6351180000000003</v>
      </c>
      <c r="BF79" s="827">
        <f>'SAME R Results'!AY34</f>
        <v>32750</v>
      </c>
      <c r="BG79" s="784">
        <f>'SAME R Results'!AZ34</f>
        <v>5.7104030000000003</v>
      </c>
      <c r="BH79" s="784">
        <f>'SAME R Results'!BA34</f>
        <v>0.19427495</v>
      </c>
      <c r="BI79" s="809"/>
      <c r="BJ79" s="784">
        <f>'SAME R Results'!BB34</f>
        <v>217.52354999999997</v>
      </c>
      <c r="BK79" s="784">
        <f>'SAME R Results'!BC34</f>
        <v>2.5345134999999992</v>
      </c>
      <c r="BL79" s="784">
        <f>'SAME R Results'!BD34</f>
        <v>1489862.4646337628</v>
      </c>
      <c r="BM79" s="784">
        <f>'SAME R Results'!BE34</f>
        <v>677.46801769063723</v>
      </c>
      <c r="BN79" s="784">
        <f>'SAME R Results'!BF34</f>
        <v>14.408670126353368</v>
      </c>
      <c r="BO79" s="784">
        <f>'SAME R Results'!BG34</f>
        <v>3.6343776450094105</v>
      </c>
      <c r="BP79" s="809"/>
      <c r="BQ79" s="784">
        <f>'SAME R Results'!BH34</f>
        <v>313.78291660585643</v>
      </c>
      <c r="BR79" s="817">
        <f>'SAME R Results'!BI34</f>
        <v>0.45471849501032435</v>
      </c>
      <c r="BS79" s="817">
        <f>'SAME R Results'!BJ34</f>
        <v>0.76456426382863152</v>
      </c>
      <c r="BT79" s="817">
        <f>'SAME R Results'!BL34</f>
        <v>3.964549514038203</v>
      </c>
      <c r="BU79" s="817">
        <f>'SAME R Results'!BM34</f>
        <v>2.0561842490103599</v>
      </c>
      <c r="BV79" s="817">
        <f>'SAME R Results'!BN34</f>
        <v>0.35067671596166072</v>
      </c>
      <c r="BW79" s="784">
        <f>'SAME R Results'!BO34</f>
        <v>1489862.4646337628</v>
      </c>
      <c r="BX79" s="784">
        <f>'SAME R Results'!BP34</f>
        <v>1466182.8041496386</v>
      </c>
      <c r="BY79" s="784">
        <f>'SAME R Results'!BQ34</f>
        <v>1371000.8645080165</v>
      </c>
      <c r="BZ79" s="784">
        <f>'SAME R Results'!BR34</f>
        <v>677.46801769063723</v>
      </c>
      <c r="CA79" s="784">
        <f>'SAME R Results'!BS34</f>
        <v>0.56257513539909421</v>
      </c>
      <c r="CB79" s="784">
        <f>'SAME R Results'!BT34</f>
        <v>0.55000000000000004</v>
      </c>
      <c r="CC79" s="784">
        <f>'SAME R Results'!BV34</f>
        <v>2.6227707015117669</v>
      </c>
      <c r="CD79" s="880">
        <f>'SAME R Results'!BW34</f>
        <v>0.9</v>
      </c>
      <c r="CE79" s="1086">
        <f>'SAME R Results'!BZ34</f>
        <v>391.70103302710129</v>
      </c>
      <c r="CF79" s="1777">
        <f>'SAME R Results'!CA34</f>
        <v>4.7333333333333671</v>
      </c>
      <c r="CG79" s="1777">
        <f>'SAME R Results'!CB34</f>
        <v>0</v>
      </c>
      <c r="CH79" s="1777">
        <f>'SAME R Results'!CC34</f>
        <v>0</v>
      </c>
      <c r="CI79" s="1777">
        <f>'SAME R Results'!CD34</f>
        <v>0.39775299288066024</v>
      </c>
      <c r="CJ79" s="1777"/>
      <c r="CK79" s="1777"/>
      <c r="CL79" s="2015">
        <f>'SAME R Results'!CI34</f>
        <v>34</v>
      </c>
      <c r="CM79" s="2015" t="str">
        <f>'SAME R Results'!CJ34</f>
        <v>Silicone</v>
      </c>
      <c r="CN79" s="2016">
        <f>'SAME R Results'!CK34</f>
        <v>0.45471849501032435</v>
      </c>
      <c r="CO79" s="2016">
        <f>'SAME R Results'!CL34</f>
        <v>4.5919230664976378E-2</v>
      </c>
      <c r="CP79" s="2016">
        <f>'SAME R Results'!CM34</f>
        <v>3.0550936325312014E-2</v>
      </c>
      <c r="CQ79" s="2020"/>
    </row>
    <row r="80" spans="1:95" ht="16.5" customHeight="1" x14ac:dyDescent="0.2">
      <c r="A80" s="780"/>
      <c r="B80" s="784"/>
      <c r="C80" s="785"/>
      <c r="D80" s="784"/>
      <c r="E80" s="784"/>
      <c r="F80" s="784"/>
      <c r="G80" s="784"/>
      <c r="H80" s="785"/>
      <c r="I80" s="784"/>
      <c r="J80" s="786"/>
      <c r="K80" s="784"/>
      <c r="L80" s="788"/>
      <c r="M80" s="788"/>
      <c r="N80" s="784"/>
      <c r="O80" s="793"/>
      <c r="P80" s="784"/>
      <c r="Q80" s="784"/>
      <c r="R80" s="784"/>
      <c r="S80" s="784"/>
      <c r="T80" s="784"/>
      <c r="U80" s="784"/>
      <c r="V80" s="784"/>
      <c r="W80" s="784"/>
      <c r="X80" s="784"/>
      <c r="Y80" s="784"/>
      <c r="Z80" s="784"/>
      <c r="AA80" s="784"/>
      <c r="AB80" s="784"/>
      <c r="AC80" s="789"/>
      <c r="AD80" s="784"/>
      <c r="AE80" s="784"/>
      <c r="AF80" s="784"/>
      <c r="AG80" s="817"/>
      <c r="AH80" s="819"/>
      <c r="AI80" s="784"/>
      <c r="AJ80" s="784"/>
      <c r="AK80" s="784"/>
      <c r="AL80" s="784"/>
      <c r="AM80" s="784"/>
      <c r="AN80" s="784"/>
      <c r="AO80" s="784"/>
      <c r="AP80" s="784"/>
      <c r="AQ80" s="784"/>
      <c r="AR80" s="817"/>
      <c r="AS80" s="819"/>
      <c r="AT80" s="784"/>
      <c r="AU80" s="789"/>
      <c r="AV80" s="821"/>
      <c r="AW80" s="821"/>
      <c r="AX80" s="821"/>
      <c r="AY80" s="821"/>
      <c r="AZ80" s="824"/>
      <c r="BA80" s="824"/>
      <c r="BB80" s="821"/>
      <c r="BC80" s="821"/>
      <c r="BD80" s="821"/>
      <c r="BE80" s="821"/>
      <c r="BF80" s="827"/>
      <c r="BG80" s="784"/>
      <c r="BH80" s="784"/>
      <c r="BI80" s="789"/>
      <c r="BJ80" s="784"/>
      <c r="BK80" s="784"/>
      <c r="BL80" s="784"/>
      <c r="BM80" s="784"/>
      <c r="BN80" s="784"/>
      <c r="BO80" s="784"/>
      <c r="BP80" s="789"/>
      <c r="BQ80" s="784"/>
      <c r="BR80" s="817"/>
      <c r="BS80" s="817"/>
      <c r="BT80" s="817"/>
      <c r="BU80" s="817"/>
      <c r="BV80" s="817"/>
      <c r="BW80" s="784"/>
      <c r="BX80" s="784"/>
      <c r="BY80" s="784"/>
      <c r="BZ80" s="784"/>
      <c r="CA80" s="784"/>
      <c r="CB80" s="784"/>
      <c r="CC80" s="784"/>
      <c r="CD80" s="880"/>
      <c r="CE80" s="1086">
        <f>'SAME R Results'!BZ35</f>
        <v>0</v>
      </c>
      <c r="CF80" s="1777"/>
      <c r="CG80" s="1777"/>
      <c r="CH80" s="1777"/>
      <c r="CI80" s="1777"/>
      <c r="CJ80" s="1777"/>
      <c r="CK80" s="1777"/>
      <c r="CL80" s="2015"/>
      <c r="CM80" s="2015"/>
      <c r="CN80" s="2016"/>
      <c r="CO80" s="2016"/>
      <c r="CP80" s="2016"/>
    </row>
    <row r="81" spans="1:95" ht="16.5" customHeight="1" x14ac:dyDescent="0.2">
      <c r="A81" s="780">
        <v>2</v>
      </c>
      <c r="B81" s="784">
        <f>'SAME R Results'!A36</f>
        <v>6</v>
      </c>
      <c r="C81" s="785" t="str">
        <f>'SAME R Results'!B36</f>
        <v>Silicone</v>
      </c>
      <c r="D81" s="784" t="str">
        <f>'SAME R Results'!C36</f>
        <v>S02</v>
      </c>
      <c r="E81" s="784" t="str">
        <f>'SAME R Results'!D36</f>
        <v>20 S</v>
      </c>
      <c r="F81" s="784">
        <f>'SAME R Results'!E36</f>
        <v>1</v>
      </c>
      <c r="G81" s="784">
        <f>'SAME R Results'!F36</f>
        <v>67</v>
      </c>
      <c r="H81" s="785" t="str">
        <f>'SAME R Results'!G36</f>
        <v>High temp aged STS det</v>
      </c>
      <c r="I81" s="784">
        <f>'SAME R Results'!H36</f>
        <v>236</v>
      </c>
      <c r="J81" s="786">
        <f>'SAME R Results'!I36</f>
        <v>40414</v>
      </c>
      <c r="K81" s="784">
        <f>'SAME R Results'!J36</f>
        <v>0</v>
      </c>
      <c r="L81" s="788"/>
      <c r="M81" s="788"/>
      <c r="N81" s="784">
        <f>'SAME R Results'!K36</f>
        <v>8.1</v>
      </c>
      <c r="O81" s="793">
        <f>'SAME R Results'!L36</f>
        <v>1.35</v>
      </c>
      <c r="P81" s="784">
        <f>'SAME R Results'!M36</f>
        <v>60</v>
      </c>
      <c r="Q81" s="784">
        <f>'SAME R Results'!N36</f>
        <v>720</v>
      </c>
      <c r="R81" s="784">
        <f>'SAME R Results'!O36</f>
        <v>8</v>
      </c>
      <c r="S81" s="784" t="str">
        <f>'SAME R Results'!P36</f>
        <v>n</v>
      </c>
      <c r="T81" s="784" t="str">
        <f>'SAME R Results'!Q36</f>
        <v>n</v>
      </c>
      <c r="U81" s="784">
        <f>'SAME R Results'!R36</f>
        <v>750.85714285714289</v>
      </c>
      <c r="V81" s="784" t="str">
        <f>'SAME R Results'!S36</f>
        <v>y</v>
      </c>
      <c r="W81" s="784">
        <f>'SAME R Results'!T36</f>
        <v>300</v>
      </c>
      <c r="X81" s="784" t="str">
        <f>'SAME R Results'!U36</f>
        <v>y</v>
      </c>
      <c r="Y81" s="784" t="str">
        <f>'SAME R Results'!V36</f>
        <v>y</v>
      </c>
      <c r="Z81" s="784" t="str">
        <f>'SAME R Results'!W36</f>
        <v>y</v>
      </c>
      <c r="AA81" s="784" t="str">
        <f>'SAME R Results'!X36</f>
        <v>y</v>
      </c>
      <c r="AB81" s="784" t="str">
        <f>'SAME R Results'!Y36</f>
        <v>y</v>
      </c>
      <c r="AC81" s="789"/>
      <c r="AD81" s="784" t="str">
        <f>'SAME R Results'!Z36</f>
        <v>y</v>
      </c>
      <c r="AE81" s="784">
        <f>'SAME R Results'!AA36</f>
        <v>10</v>
      </c>
      <c r="AF81" s="784" t="str">
        <f>'SAME R Results'!AB36</f>
        <v>y</v>
      </c>
      <c r="AG81" s="817">
        <f>'SAME R Results'!AC36</f>
        <v>3.1809999999999998E-2</v>
      </c>
      <c r="AH81" s="819">
        <f>'SAME R Results'!AD36</f>
        <v>0</v>
      </c>
      <c r="AI81" s="784">
        <f>'SAME R Results'!AE36</f>
        <v>0</v>
      </c>
      <c r="AJ81" s="784">
        <f>'SAME R Results'!AF36</f>
        <v>0</v>
      </c>
      <c r="AK81" s="784">
        <f>'SAME R Results'!AG36</f>
        <v>0</v>
      </c>
      <c r="AL81" s="784">
        <f>'SAME R Results'!AH36</f>
        <v>0</v>
      </c>
      <c r="AM81" s="784">
        <f>'SAME R Results'!AI36</f>
        <v>0</v>
      </c>
      <c r="AN81" s="784">
        <f>'SAME R Results'!AJ36</f>
        <v>0</v>
      </c>
      <c r="AO81" s="784">
        <f>'SAME R Results'!AK36</f>
        <v>0</v>
      </c>
      <c r="AP81" s="784">
        <f>'SAME R Results'!AL36</f>
        <v>0</v>
      </c>
      <c r="AQ81" s="784">
        <f>'SAME R Results'!AM36</f>
        <v>0</v>
      </c>
      <c r="AR81" s="817">
        <f>'SAME R Results'!AN36</f>
        <v>0</v>
      </c>
      <c r="AS81" s="819">
        <f>'SAME R Results'!AO36</f>
        <v>0</v>
      </c>
      <c r="AT81" s="784">
        <f>'SAME R Results'!AP36</f>
        <v>0</v>
      </c>
      <c r="AU81" s="789"/>
      <c r="AV81" s="821">
        <f>'SAME R Results'!AQ36</f>
        <v>0</v>
      </c>
      <c r="AW81" s="821">
        <f>'SAME R Results'!AR36</f>
        <v>6.2453619999999983</v>
      </c>
      <c r="AX81" s="821">
        <f>'SAME R Results'!AS36</f>
        <v>4.4173289999999996</v>
      </c>
      <c r="AY81" s="821">
        <f>'SAME R Results'!AT36</f>
        <v>5.0926355000000001</v>
      </c>
      <c r="AZ81" s="824"/>
      <c r="BA81" s="824"/>
      <c r="BB81" s="821">
        <f>'SAME R Results'!AU36</f>
        <v>5.843048500000001</v>
      </c>
      <c r="BC81" s="821">
        <f>'SAME R Results'!AV36</f>
        <v>5.2383415000000003E-2</v>
      </c>
      <c r="BD81" s="821">
        <f>'SAME R Results'!AW36</f>
        <v>6.8808900000000008</v>
      </c>
      <c r="BE81" s="821">
        <f>'SAME R Results'!AX36</f>
        <v>4.7017359999999986</v>
      </c>
      <c r="BF81" s="827">
        <f>'SAME R Results'!AY36</f>
        <v>29840</v>
      </c>
      <c r="BG81" s="784">
        <f>'SAME R Results'!AZ36</f>
        <v>5.0561219999999993</v>
      </c>
      <c r="BH81" s="784">
        <f>'SAME R Results'!BA36</f>
        <v>9.678645000000001E-2</v>
      </c>
      <c r="BI81" s="789"/>
      <c r="BJ81" s="784">
        <f>'SAME R Results'!BB36</f>
        <v>150.76660000000001</v>
      </c>
      <c r="BK81" s="784">
        <f>'SAME R Results'!BC36</f>
        <v>2.1791540000000023</v>
      </c>
      <c r="BL81" s="784">
        <f>'SAME R Results'!BD36</f>
        <v>1352021.2260295507</v>
      </c>
      <c r="BM81" s="784">
        <f>'SAME R Results'!BE36</f>
        <v>520.57349289091769</v>
      </c>
      <c r="BN81" s="784">
        <f>'SAME R Results'!BF36</f>
        <v>5.7906650850000005</v>
      </c>
      <c r="BO81" s="784">
        <f>'SAME R Results'!BG36</f>
        <v>1.2398338874999999</v>
      </c>
      <c r="BP81" s="789"/>
      <c r="BQ81" s="784">
        <f>'SAME R Results'!BH36</f>
        <v>189.82535759302968</v>
      </c>
      <c r="BR81" s="817">
        <f>'SAME R Results'!BI36</f>
        <v>0.38503352082694281</v>
      </c>
      <c r="BS81" s="817">
        <f>'SAME R Results'!BJ36</f>
        <v>0.66789756739767003</v>
      </c>
      <c r="BT81" s="817">
        <f>'SAME R Results'!BL36</f>
        <v>4.6705168679300204</v>
      </c>
      <c r="BU81" s="817">
        <f>'SAME R Results'!BM36</f>
        <v>2.1004718117092902</v>
      </c>
      <c r="BV81" s="817">
        <f>'SAME R Results'!BN36</f>
        <v>0.29234312166121146</v>
      </c>
      <c r="BW81" s="784">
        <f>'SAME R Results'!BO36</f>
        <v>1352021.2260295507</v>
      </c>
      <c r="BX81" s="784">
        <f>'SAME R Results'!BP36</f>
        <v>1330445.620873939</v>
      </c>
      <c r="BY81" s="784">
        <f>'SAME R Results'!BQ36</f>
        <v>1246450.8519333545</v>
      </c>
      <c r="BZ81" s="784">
        <f>'SAME R Results'!BR36</f>
        <v>520.57349289091769</v>
      </c>
      <c r="CA81" s="784">
        <f>'SAME R Results'!BS36</f>
        <v>0.4836975051052122</v>
      </c>
      <c r="CB81" s="784">
        <f>'SAME R Results'!BT36</f>
        <v>0.55000000000000004</v>
      </c>
      <c r="CC81" s="784">
        <f>'SAME R Results'!BV36</f>
        <v>2.2892140156076244</v>
      </c>
      <c r="CD81" s="880">
        <f>'SAME R Results'!BW36</f>
        <v>0.9</v>
      </c>
      <c r="CE81" s="1086">
        <f>'SAME R Results'!BZ36</f>
        <v>380.48331224437908</v>
      </c>
      <c r="CF81" s="1777">
        <f>'SAME R Results'!CA36</f>
        <v>0</v>
      </c>
      <c r="CG81" s="1777">
        <f>'SAME R Results'!CB36</f>
        <v>0</v>
      </c>
      <c r="CH81" s="1777">
        <f>'SAME R Results'!CC36</f>
        <v>0</v>
      </c>
      <c r="CI81" s="1777">
        <f>'SAME R Results'!CD36</f>
        <v>0</v>
      </c>
      <c r="CJ81" s="1777"/>
      <c r="CK81" s="1777"/>
      <c r="CL81" s="2015">
        <f>'SAME R Results'!CI36</f>
        <v>36</v>
      </c>
      <c r="CM81" s="2015" t="str">
        <f>'SAME R Results'!CJ36</f>
        <v>Silicone</v>
      </c>
      <c r="CN81" s="2016">
        <f>'SAME R Results'!CK36</f>
        <v>0.38503352082694281</v>
      </c>
      <c r="CO81" s="2016">
        <f>'SAME R Results'!CL36</f>
        <v>3.0505224161962184E-2</v>
      </c>
      <c r="CP81" s="2016">
        <f>'SAME R Results'!CM36</f>
        <v>4.7439301101104864E-2</v>
      </c>
    </row>
    <row r="82" spans="1:95" ht="16.5" customHeight="1" x14ac:dyDescent="0.2">
      <c r="A82" s="780">
        <v>2</v>
      </c>
      <c r="B82" s="784">
        <f>'SAME R Results'!A37</f>
        <v>6</v>
      </c>
      <c r="C82" s="785" t="str">
        <f>'SAME R Results'!B37</f>
        <v>Lampwick</v>
      </c>
      <c r="D82" s="784" t="str">
        <f>'SAME R Results'!C37</f>
        <v>L25</v>
      </c>
      <c r="E82" s="784" t="str">
        <f>'SAME R Results'!D37</f>
        <v>21 L</v>
      </c>
      <c r="F82" s="784">
        <f>'SAME R Results'!E37</f>
        <v>2</v>
      </c>
      <c r="G82" s="784">
        <f>'SAME R Results'!F37</f>
        <v>68</v>
      </c>
      <c r="H82" s="785" t="str">
        <f>'SAME R Results'!G37</f>
        <v>High temp aged STS det</v>
      </c>
      <c r="I82" s="784">
        <f>'SAME R Results'!H37</f>
        <v>236</v>
      </c>
      <c r="J82" s="786">
        <f>'SAME R Results'!I37</f>
        <v>40414</v>
      </c>
      <c r="K82" s="784">
        <f>'SAME R Results'!J37</f>
        <v>0</v>
      </c>
      <c r="L82" s="788"/>
      <c r="M82" s="788"/>
      <c r="N82" s="784">
        <f>'SAME R Results'!K37</f>
        <v>8.1</v>
      </c>
      <c r="O82" s="793">
        <f>'SAME R Results'!L37</f>
        <v>1.28</v>
      </c>
      <c r="P82" s="784">
        <f>'SAME R Results'!M37</f>
        <v>60</v>
      </c>
      <c r="Q82" s="784">
        <f>'SAME R Results'!N37</f>
        <v>720</v>
      </c>
      <c r="R82" s="784">
        <f>'SAME R Results'!O37</f>
        <v>8</v>
      </c>
      <c r="S82" s="784" t="str">
        <f>'SAME R Results'!P37</f>
        <v>n</v>
      </c>
      <c r="T82" s="784" t="str">
        <f>'SAME R Results'!Q37</f>
        <v>n</v>
      </c>
      <c r="U82" s="784">
        <f>'SAME R Results'!R37</f>
        <v>747.14285714285711</v>
      </c>
      <c r="V82" s="784" t="str">
        <f>'SAME R Results'!S37</f>
        <v>y</v>
      </c>
      <c r="W82" s="784">
        <f>'SAME R Results'!T37</f>
        <v>90</v>
      </c>
      <c r="X82" s="784" t="str">
        <f>'SAME R Results'!U37</f>
        <v>y</v>
      </c>
      <c r="Y82" s="784" t="str">
        <f>'SAME R Results'!V37</f>
        <v>y</v>
      </c>
      <c r="Z82" s="784" t="str">
        <f>'SAME R Results'!W37</f>
        <v>y</v>
      </c>
      <c r="AA82" s="784" t="str">
        <f>'SAME R Results'!X37</f>
        <v>n</v>
      </c>
      <c r="AB82" s="784" t="str">
        <f>'SAME R Results'!Y37</f>
        <v>y</v>
      </c>
      <c r="AC82" s="789"/>
      <c r="AD82" s="784" t="str">
        <f>'SAME R Results'!Z37</f>
        <v>y</v>
      </c>
      <c r="AE82" s="784">
        <f>'SAME R Results'!AA37</f>
        <v>10</v>
      </c>
      <c r="AF82" s="784" t="str">
        <f>'SAME R Results'!AB37</f>
        <v>y</v>
      </c>
      <c r="AG82" s="817">
        <f>'SAME R Results'!AC37</f>
        <v>3.852706928546E-2</v>
      </c>
      <c r="AH82" s="819">
        <f>'SAME R Results'!AD37</f>
        <v>0</v>
      </c>
      <c r="AI82" s="784">
        <f>'SAME R Results'!AE37</f>
        <v>0</v>
      </c>
      <c r="AJ82" s="784">
        <f>'SAME R Results'!AF37</f>
        <v>0</v>
      </c>
      <c r="AK82" s="784">
        <f>'SAME R Results'!AG37</f>
        <v>0</v>
      </c>
      <c r="AL82" s="784">
        <f>'SAME R Results'!AH37</f>
        <v>0</v>
      </c>
      <c r="AM82" s="784">
        <f>'SAME R Results'!AI37</f>
        <v>0</v>
      </c>
      <c r="AN82" s="784">
        <f>'SAME R Results'!AJ37</f>
        <v>0</v>
      </c>
      <c r="AO82" s="784">
        <f>'SAME R Results'!AK37</f>
        <v>0</v>
      </c>
      <c r="AP82" s="784">
        <f>'SAME R Results'!AL37</f>
        <v>0</v>
      </c>
      <c r="AQ82" s="784">
        <f>'SAME R Results'!AM37</f>
        <v>0</v>
      </c>
      <c r="AR82" s="817">
        <f>'SAME R Results'!AN37</f>
        <v>0</v>
      </c>
      <c r="AS82" s="819">
        <f>'SAME R Results'!AO37</f>
        <v>0</v>
      </c>
      <c r="AT82" s="784">
        <f>'SAME R Results'!AP37</f>
        <v>0</v>
      </c>
      <c r="AU82" s="789"/>
      <c r="AV82" s="821">
        <f>'SAME R Results'!AQ37</f>
        <v>0</v>
      </c>
      <c r="AW82" s="821">
        <f>'SAME R Results'!AR37</f>
        <v>6.2574299999999994</v>
      </c>
      <c r="AX82" s="821">
        <f>'SAME R Results'!AS37</f>
        <v>4.5798335000000003</v>
      </c>
      <c r="AY82" s="821">
        <f>'SAME R Results'!AT37</f>
        <v>5.1029809999999989</v>
      </c>
      <c r="AZ82" s="824"/>
      <c r="BA82" s="824"/>
      <c r="BB82" s="821">
        <f>'SAME R Results'!AU37</f>
        <v>1.903838575</v>
      </c>
      <c r="BC82" s="821">
        <f>'SAME R Results'!AV37</f>
        <v>3.7948599999999985E-2</v>
      </c>
      <c r="BD82" s="821">
        <f>'SAME R Results'!AW37</f>
        <v>6.1075134999999996</v>
      </c>
      <c r="BE82" s="821">
        <f>'SAME R Results'!AX37</f>
        <v>4.6727299999999996</v>
      </c>
      <c r="BF82" s="827">
        <f>'SAME R Results'!AY37</f>
        <v>33300</v>
      </c>
      <c r="BG82" s="784">
        <f>'SAME R Results'!AZ37</f>
        <v>1.7997059249999996</v>
      </c>
      <c r="BH82" s="784">
        <f>'SAME R Results'!BA37</f>
        <v>8.7646505E-2</v>
      </c>
      <c r="BI82" s="789"/>
      <c r="BJ82" s="784">
        <f>'SAME R Results'!BB37</f>
        <v>56.926549999999999</v>
      </c>
      <c r="BK82" s="784">
        <f>'SAME R Results'!BC37</f>
        <v>1.4347835</v>
      </c>
      <c r="BL82" s="784">
        <f>'SAME R Results'!BD37</f>
        <v>1251718.8795930552</v>
      </c>
      <c r="BM82" s="784">
        <f>'SAME R Results'!BE37</f>
        <v>287.95164607953711</v>
      </c>
      <c r="BN82" s="784">
        <f>'SAME R Results'!BF37</f>
        <v>1.865889975</v>
      </c>
      <c r="BO82" s="784">
        <f>'SAME R Results'!BG37</f>
        <v>0.42801485499999992</v>
      </c>
      <c r="BP82" s="789"/>
      <c r="BQ82" s="784">
        <f>'SAME R Results'!BH37</f>
        <v>35.147288413873866</v>
      </c>
      <c r="BR82" s="817">
        <f>'SAME R Results'!BI37</f>
        <v>0.23004498116474259</v>
      </c>
      <c r="BS82" s="817">
        <f>'SAME R Results'!BJ37</f>
        <v>0.3771048633840024</v>
      </c>
      <c r="BT82" s="817">
        <f>'SAME R Results'!BL37</f>
        <v>4.3594047103809057</v>
      </c>
      <c r="BU82" s="817">
        <f>'SAME R Results'!BM37</f>
        <v>2.0198596954229169</v>
      </c>
      <c r="BV82" s="817">
        <f>'SAME R Results'!BN37</f>
        <v>0.17967517541300185</v>
      </c>
      <c r="BW82" s="784">
        <f>'SAME R Results'!BO37</f>
        <v>1251718.8795930552</v>
      </c>
      <c r="BX82" s="784">
        <f>'SAME R Results'!BP37</f>
        <v>1231839.350363225</v>
      </c>
      <c r="BY82" s="784">
        <f>'SAME R Results'!BQ37</f>
        <v>1151456.9060860847</v>
      </c>
      <c r="BZ82" s="784">
        <f>'SAME R Results'!BR37</f>
        <v>287.95164607953711</v>
      </c>
      <c r="CA82" s="784">
        <f>'SAME R Results'!BS37</f>
        <v>0.31847276480511405</v>
      </c>
      <c r="CB82" s="784">
        <f>'SAME R Results'!BT37</f>
        <v>0.28000000000000003</v>
      </c>
      <c r="CC82" s="784">
        <f>'SAME R Results'!BV37</f>
        <v>2.2050524763849122</v>
      </c>
      <c r="CD82" s="880">
        <f>'SAME R Results'!BW37</f>
        <v>1</v>
      </c>
      <c r="CE82" s="1086">
        <f>'SAME R Results'!BZ37</f>
        <v>297.38147020835208</v>
      </c>
      <c r="CF82" s="1777">
        <f>'SAME R Results'!CA37</f>
        <v>0</v>
      </c>
      <c r="CG82" s="1777">
        <f>'SAME R Results'!CB37</f>
        <v>0</v>
      </c>
      <c r="CH82" s="1777">
        <f>'SAME R Results'!CC37</f>
        <v>0</v>
      </c>
      <c r="CI82" s="1777">
        <f>'SAME R Results'!CD37</f>
        <v>0</v>
      </c>
      <c r="CJ82" s="1777"/>
      <c r="CK82" s="1777"/>
      <c r="CL82" s="2015">
        <f>'SAME R Results'!CI37</f>
        <v>37</v>
      </c>
      <c r="CM82" s="2015" t="str">
        <f>'SAME R Results'!CJ37</f>
        <v>Lampwick</v>
      </c>
      <c r="CN82" s="2016">
        <f>'SAME R Results'!CK37</f>
        <v>0.23004498116474259</v>
      </c>
      <c r="CO82" s="2016">
        <f>'SAME R Results'!CL37</f>
        <v>5.3087736186882284E-2</v>
      </c>
      <c r="CP82" s="2016">
        <f>'SAME R Results'!CM37</f>
        <v>2.9772658351645803E-2</v>
      </c>
    </row>
    <row r="83" spans="1:95" ht="16.5" customHeight="1" x14ac:dyDescent="0.2">
      <c r="A83" s="780">
        <v>2</v>
      </c>
      <c r="B83" s="784">
        <f>'SAME R Results'!A38</f>
        <v>6</v>
      </c>
      <c r="C83" s="785" t="str">
        <f>'SAME R Results'!B38</f>
        <v>Teflon</v>
      </c>
      <c r="D83" s="784" t="str">
        <f>'SAME R Results'!C38</f>
        <v>T07</v>
      </c>
      <c r="E83" s="784" t="str">
        <f>'SAME R Results'!D38</f>
        <v>22 T</v>
      </c>
      <c r="F83" s="784">
        <f>'SAME R Results'!E38</f>
        <v>3</v>
      </c>
      <c r="G83" s="784">
        <f>'SAME R Results'!F38</f>
        <v>69</v>
      </c>
      <c r="H83" s="785" t="str">
        <f>'SAME R Results'!G38</f>
        <v>High temp aged STS det</v>
      </c>
      <c r="I83" s="784">
        <f>'SAME R Results'!H38</f>
        <v>236</v>
      </c>
      <c r="J83" s="786">
        <f>'SAME R Results'!I38</f>
        <v>40414</v>
      </c>
      <c r="K83" s="784">
        <f>'SAME R Results'!J38</f>
        <v>0</v>
      </c>
      <c r="L83" s="788"/>
      <c r="M83" s="788"/>
      <c r="N83" s="784">
        <f>'SAME R Results'!K38</f>
        <v>8.1</v>
      </c>
      <c r="O83" s="793">
        <f>'SAME R Results'!L38</f>
        <v>1.45</v>
      </c>
      <c r="P83" s="784">
        <f>'SAME R Results'!M38</f>
        <v>60</v>
      </c>
      <c r="Q83" s="784">
        <f>'SAME R Results'!N38</f>
        <v>720</v>
      </c>
      <c r="R83" s="784">
        <f>'SAME R Results'!O38</f>
        <v>8</v>
      </c>
      <c r="S83" s="784" t="str">
        <f>'SAME R Results'!P38</f>
        <v>n</v>
      </c>
      <c r="T83" s="784" t="str">
        <f>'SAME R Results'!Q38</f>
        <v>n</v>
      </c>
      <c r="U83" s="784">
        <f>'SAME R Results'!R38</f>
        <v>744.57142857142856</v>
      </c>
      <c r="V83" s="784" t="str">
        <f>'SAME R Results'!S38</f>
        <v>y</v>
      </c>
      <c r="W83" s="784">
        <f>'SAME R Results'!T38</f>
        <v>45</v>
      </c>
      <c r="X83" s="784" t="str">
        <f>'SAME R Results'!U38</f>
        <v>y</v>
      </c>
      <c r="Y83" s="784" t="str">
        <f>'SAME R Results'!V38</f>
        <v>n</v>
      </c>
      <c r="Z83" s="784" t="str">
        <f>'SAME R Results'!W38</f>
        <v>y</v>
      </c>
      <c r="AA83" s="784" t="str">
        <f>'SAME R Results'!X38</f>
        <v>n</v>
      </c>
      <c r="AB83" s="784" t="str">
        <f>'SAME R Results'!Y38</f>
        <v>n</v>
      </c>
      <c r="AC83" s="789"/>
      <c r="AD83" s="784" t="str">
        <f>'SAME R Results'!Z38</f>
        <v>y</v>
      </c>
      <c r="AE83" s="784">
        <f>'SAME R Results'!AA38</f>
        <v>10</v>
      </c>
      <c r="AF83" s="784" t="str">
        <f>'SAME R Results'!AB38</f>
        <v>y</v>
      </c>
      <c r="AG83" s="817">
        <f>'SAME R Results'!AC38</f>
        <v>5.19567251427413E-2</v>
      </c>
      <c r="AH83" s="819">
        <f>'SAME R Results'!AD38</f>
        <v>0</v>
      </c>
      <c r="AI83" s="784">
        <f>'SAME R Results'!AE38</f>
        <v>0</v>
      </c>
      <c r="AJ83" s="784">
        <f>'SAME R Results'!AF38</f>
        <v>0</v>
      </c>
      <c r="AK83" s="784">
        <f>'SAME R Results'!AG38</f>
        <v>0</v>
      </c>
      <c r="AL83" s="784">
        <f>'SAME R Results'!AH38</f>
        <v>0</v>
      </c>
      <c r="AM83" s="784">
        <f>'SAME R Results'!AI38</f>
        <v>0</v>
      </c>
      <c r="AN83" s="784">
        <f>'SAME R Results'!AJ38</f>
        <v>0</v>
      </c>
      <c r="AO83" s="784">
        <f>'SAME R Results'!AK38</f>
        <v>0</v>
      </c>
      <c r="AP83" s="784">
        <f>'SAME R Results'!AL38</f>
        <v>0</v>
      </c>
      <c r="AQ83" s="784">
        <f>'SAME R Results'!AM38</f>
        <v>0</v>
      </c>
      <c r="AR83" s="817">
        <f>'SAME R Results'!AN38</f>
        <v>0</v>
      </c>
      <c r="AS83" s="819">
        <f>'SAME R Results'!AO38</f>
        <v>0</v>
      </c>
      <c r="AT83" s="784">
        <f>'SAME R Results'!AP38</f>
        <v>0</v>
      </c>
      <c r="AU83" s="789"/>
      <c r="AV83" s="821">
        <f>'SAME R Results'!AQ38</f>
        <v>0</v>
      </c>
      <c r="AW83" s="821">
        <f>'SAME R Results'!AR38</f>
        <v>5.0415189999999992</v>
      </c>
      <c r="AX83" s="821">
        <f>'SAME R Results'!AS38</f>
        <v>4.6750034999999999</v>
      </c>
      <c r="AY83" s="821">
        <f>'SAME R Results'!AT38</f>
        <v>5.1367965</v>
      </c>
      <c r="AZ83" s="824"/>
      <c r="BA83" s="824"/>
      <c r="BB83" s="821">
        <f>'SAME R Results'!AU38</f>
        <v>0</v>
      </c>
      <c r="BC83" s="821">
        <f>'SAME R Results'!AV38</f>
        <v>0</v>
      </c>
      <c r="BD83" s="821">
        <f>'SAME R Results'!AW38</f>
        <v>6.5043949999999997</v>
      </c>
      <c r="BE83" s="821">
        <f>'SAME R Results'!AX38</f>
        <v>4.6807259999999999</v>
      </c>
      <c r="BF83" s="827">
        <f>'SAME R Results'!AY38</f>
        <v>30275</v>
      </c>
      <c r="BG83" s="784">
        <f>'SAME R Results'!AZ38</f>
        <v>0</v>
      </c>
      <c r="BH83" s="784">
        <f>'SAME R Results'!BA38</f>
        <v>0</v>
      </c>
      <c r="BI83" s="789"/>
      <c r="BJ83" s="784">
        <f>'SAME R Results'!BB38</f>
        <v>37.934999999999995</v>
      </c>
      <c r="BK83" s="784">
        <f>'SAME R Results'!BC38</f>
        <v>1.8236689999999998</v>
      </c>
      <c r="BL83" s="784">
        <f>'SAME R Results'!BD38</f>
        <v>840335.70495541021</v>
      </c>
      <c r="BM83" s="784">
        <f>'SAME R Results'!BE38</f>
        <v>397.56403067241467</v>
      </c>
      <c r="BN83" s="784">
        <f>'SAME R Results'!BF38</f>
        <v>0</v>
      </c>
      <c r="BO83" s="784">
        <f>'SAME R Results'!BG38</f>
        <v>0</v>
      </c>
      <c r="BP83" s="789"/>
      <c r="BQ83" s="784">
        <f>'SAME R Results'!BH38</f>
        <v>85.733099999999979</v>
      </c>
      <c r="BR83" s="817">
        <f>'SAME R Results'!BI38</f>
        <v>0.47310143830376716</v>
      </c>
      <c r="BS83" s="817">
        <f>'SAME R Results'!BJ38</f>
        <v>0.44575012050849505</v>
      </c>
      <c r="BT83" s="817">
        <f>'SAME R Results'!BL38</f>
        <v>0</v>
      </c>
      <c r="BU83" s="817" t="e">
        <f>'SAME R Results'!BM38</f>
        <v>#NUM!</v>
      </c>
      <c r="BV83" s="817" t="e">
        <f>'SAME R Results'!BN38</f>
        <v>#NUM!</v>
      </c>
      <c r="BW83" s="784">
        <f>'SAME R Results'!BO38</f>
        <v>840335.70495541021</v>
      </c>
      <c r="BX83" s="784">
        <f>'SAME R Results'!BP38</f>
        <v>826933.68629301421</v>
      </c>
      <c r="BY83" s="784">
        <f>'SAME R Results'!BQ38</f>
        <v>774505.57198218454</v>
      </c>
      <c r="BZ83" s="784">
        <f>'SAME R Results'!BR38</f>
        <v>397.56403067241467</v>
      </c>
      <c r="CA83" s="784">
        <f>'SAME R Results'!BS38</f>
        <v>0.40479201811240334</v>
      </c>
      <c r="CB83" s="784">
        <f>'SAME R Results'!BT38</f>
        <v>2.2599999999999998</v>
      </c>
      <c r="CC83" s="784">
        <f>'SAME R Results'!BV38</f>
        <v>1</v>
      </c>
      <c r="CD83" s="880">
        <f>'SAME R Results'!BW38</f>
        <v>2.2000000000000002</v>
      </c>
      <c r="CE83" s="1086">
        <f>'SAME R Results'!BZ38</f>
        <v>527.99672644531518</v>
      </c>
      <c r="CF83" s="1777">
        <f>'SAME R Results'!CA38</f>
        <v>0</v>
      </c>
      <c r="CG83" s="1777">
        <f>'SAME R Results'!CB38</f>
        <v>0</v>
      </c>
      <c r="CH83" s="1777">
        <f>'SAME R Results'!CC38</f>
        <v>0</v>
      </c>
      <c r="CI83" s="1777">
        <f>'SAME R Results'!CD38</f>
        <v>0</v>
      </c>
      <c r="CJ83" s="1777"/>
      <c r="CK83" s="1777"/>
      <c r="CL83" s="2015"/>
      <c r="CM83" s="2015"/>
      <c r="CN83" s="2016"/>
      <c r="CO83" s="2016"/>
      <c r="CP83" s="2016"/>
    </row>
    <row r="84" spans="1:95" ht="16.5" customHeight="1" x14ac:dyDescent="0.2">
      <c r="A84" s="780">
        <v>2</v>
      </c>
      <c r="B84" s="784">
        <f>'SAME R Results'!A39</f>
        <v>6</v>
      </c>
      <c r="C84" s="785" t="str">
        <f>'SAME R Results'!B39</f>
        <v>Kapton</v>
      </c>
      <c r="D84" s="784" t="str">
        <f>'SAME R Results'!C39</f>
        <v>K07</v>
      </c>
      <c r="E84" s="784" t="str">
        <f>'SAME R Results'!D39</f>
        <v>23 K</v>
      </c>
      <c r="F84" s="784">
        <f>'SAME R Results'!E39</f>
        <v>4</v>
      </c>
      <c r="G84" s="784">
        <f>'SAME R Results'!F39</f>
        <v>70</v>
      </c>
      <c r="H84" s="785" t="str">
        <f>'SAME R Results'!G39</f>
        <v>High temp aged STS det</v>
      </c>
      <c r="I84" s="784">
        <f>'SAME R Results'!H39</f>
        <v>236</v>
      </c>
      <c r="J84" s="786">
        <f>'SAME R Results'!I39</f>
        <v>40414</v>
      </c>
      <c r="K84" s="784">
        <f>'SAME R Results'!J39</f>
        <v>0</v>
      </c>
      <c r="L84" s="788"/>
      <c r="M84" s="788"/>
      <c r="N84" s="784">
        <f>'SAME R Results'!K39</f>
        <v>8.1</v>
      </c>
      <c r="O84" s="793">
        <f>'SAME R Results'!L39</f>
        <v>1.48</v>
      </c>
      <c r="P84" s="784">
        <f>'SAME R Results'!M39</f>
        <v>60</v>
      </c>
      <c r="Q84" s="784">
        <f>'SAME R Results'!N39</f>
        <v>720</v>
      </c>
      <c r="R84" s="784">
        <f>'SAME R Results'!O39</f>
        <v>8</v>
      </c>
      <c r="S84" s="784" t="str">
        <f>'SAME R Results'!P39</f>
        <v>n</v>
      </c>
      <c r="T84" s="784" t="str">
        <f>'SAME R Results'!Q39</f>
        <v>n</v>
      </c>
      <c r="U84" s="784">
        <f>'SAME R Results'!R39</f>
        <v>747</v>
      </c>
      <c r="V84" s="784" t="str">
        <f>'SAME R Results'!S39</f>
        <v>y</v>
      </c>
      <c r="W84" s="784">
        <f>'SAME R Results'!T39</f>
        <v>60</v>
      </c>
      <c r="X84" s="784" t="str">
        <f>'SAME R Results'!U39</f>
        <v>y</v>
      </c>
      <c r="Y84" s="784" t="str">
        <f>'SAME R Results'!V39</f>
        <v>n</v>
      </c>
      <c r="Z84" s="784" t="str">
        <f>'SAME R Results'!W39</f>
        <v>y</v>
      </c>
      <c r="AA84" s="784" t="str">
        <f>'SAME R Results'!X39</f>
        <v>n</v>
      </c>
      <c r="AB84" s="784" t="str">
        <f>'SAME R Results'!Y39</f>
        <v>n</v>
      </c>
      <c r="AC84" s="789"/>
      <c r="AD84" s="784" t="str">
        <f>'SAME R Results'!Z39</f>
        <v>y</v>
      </c>
      <c r="AE84" s="784">
        <f>'SAME R Results'!AA39</f>
        <v>10</v>
      </c>
      <c r="AF84" s="784" t="str">
        <f>'SAME R Results'!AB39</f>
        <v>y</v>
      </c>
      <c r="AG84" s="817">
        <f>'SAME R Results'!AC39</f>
        <v>3.852706928546E-2</v>
      </c>
      <c r="AH84" s="819">
        <f>'SAME R Results'!AD39</f>
        <v>0</v>
      </c>
      <c r="AI84" s="784">
        <f>'SAME R Results'!AE39</f>
        <v>0</v>
      </c>
      <c r="AJ84" s="784">
        <f>'SAME R Results'!AF39</f>
        <v>0</v>
      </c>
      <c r="AK84" s="784">
        <f>'SAME R Results'!AG39</f>
        <v>0</v>
      </c>
      <c r="AL84" s="784">
        <f>'SAME R Results'!AH39</f>
        <v>0</v>
      </c>
      <c r="AM84" s="784">
        <f>'SAME R Results'!AI39</f>
        <v>0</v>
      </c>
      <c r="AN84" s="784">
        <f>'SAME R Results'!AJ39</f>
        <v>0</v>
      </c>
      <c r="AO84" s="784">
        <f>'SAME R Results'!AK39</f>
        <v>0</v>
      </c>
      <c r="AP84" s="784">
        <f>'SAME R Results'!AL39</f>
        <v>0</v>
      </c>
      <c r="AQ84" s="784">
        <f>'SAME R Results'!AM39</f>
        <v>0</v>
      </c>
      <c r="AR84" s="817">
        <f>'SAME R Results'!AN39</f>
        <v>0</v>
      </c>
      <c r="AS84" s="819">
        <f>'SAME R Results'!AO39</f>
        <v>0</v>
      </c>
      <c r="AT84" s="784">
        <f>'SAME R Results'!AP39</f>
        <v>0</v>
      </c>
      <c r="AU84" s="789"/>
      <c r="AV84" s="821">
        <f>'SAME R Results'!AQ39</f>
        <v>0</v>
      </c>
      <c r="AW84" s="821">
        <f>'SAME R Results'!AR39</f>
        <v>0.89775074999999982</v>
      </c>
      <c r="AX84" s="821">
        <f>'SAME R Results'!AS39</f>
        <v>4.8226310000000003</v>
      </c>
      <c r="AY84" s="821">
        <f>'SAME R Results'!AT39</f>
        <v>5.140595499999999</v>
      </c>
      <c r="AZ84" s="824"/>
      <c r="BA84" s="824"/>
      <c r="BB84" s="821">
        <f>'SAME R Results'!AU39</f>
        <v>0</v>
      </c>
      <c r="BC84" s="821">
        <f>'SAME R Results'!AV39</f>
        <v>0</v>
      </c>
      <c r="BD84" s="821">
        <f>'SAME R Results'!AW39</f>
        <v>5.7099604999999993</v>
      </c>
      <c r="BE84" s="821">
        <f>'SAME R Results'!AX39</f>
        <v>4.7415919999999989</v>
      </c>
      <c r="BF84" s="827">
        <f>'SAME R Results'!AY39</f>
        <v>29740</v>
      </c>
      <c r="BG84" s="784">
        <f>'SAME R Results'!AZ39</f>
        <v>0</v>
      </c>
      <c r="BH84" s="784">
        <f>'SAME R Results'!BA39</f>
        <v>0</v>
      </c>
      <c r="BI84" s="789"/>
      <c r="BJ84" s="784">
        <f>'SAME R Results'!BB39</f>
        <v>16.565649999999998</v>
      </c>
      <c r="BK84" s="784">
        <f>'SAME R Results'!BC39</f>
        <v>0.96836850000000041</v>
      </c>
      <c r="BL84" s="784">
        <f>'SAME R Results'!BD39</f>
        <v>1112405.3813294948</v>
      </c>
      <c r="BM84" s="784">
        <f>'SAME R Results'!BE39</f>
        <v>179.10369913787741</v>
      </c>
      <c r="BN84" s="784">
        <f>'SAME R Results'!BF39</f>
        <v>0</v>
      </c>
      <c r="BO84" s="784">
        <f>'SAME R Results'!BG39</f>
        <v>0</v>
      </c>
      <c r="BP84" s="789"/>
      <c r="BQ84" s="784">
        <f>'SAME R Results'!BH39</f>
        <v>7.4545424999999996</v>
      </c>
      <c r="BR84" s="817">
        <f>'SAME R Results'!BI39</f>
        <v>0.16100578273346813</v>
      </c>
      <c r="BS84" s="817">
        <f>'SAME R Results'!BJ39</f>
        <v>0.20810873807384611</v>
      </c>
      <c r="BT84" s="817">
        <f>'SAME R Results'!BL39</f>
        <v>0</v>
      </c>
      <c r="BU84" s="817">
        <f>'SAME R Results'!BM39</f>
        <v>1.6596009485865952</v>
      </c>
      <c r="BV84" s="817">
        <f>'SAME R Results'!BN39</f>
        <v>0.14161754256505463</v>
      </c>
      <c r="BW84" s="784">
        <f>'SAME R Results'!BO39</f>
        <v>1112405.3813294948</v>
      </c>
      <c r="BX84" s="784">
        <f>'SAME R Results'!BP39</f>
        <v>1094651.1110803911</v>
      </c>
      <c r="BY84" s="784">
        <f>'SAME R Results'!BQ39</f>
        <v>1025610.157555181</v>
      </c>
      <c r="BZ84" s="784">
        <f>'SAME R Results'!BR39</f>
        <v>179.10369913787741</v>
      </c>
      <c r="CA84" s="784">
        <f>'SAME R Results'!BS39</f>
        <v>0.21494461955074143</v>
      </c>
      <c r="CB84" s="784">
        <f>'SAME R Results'!BT39</f>
        <v>0.45</v>
      </c>
      <c r="CC84" s="784">
        <f>'SAME R Results'!BV39</f>
        <v>1</v>
      </c>
      <c r="CD84" s="880">
        <f>'SAME R Results'!BW39</f>
        <v>1.42</v>
      </c>
      <c r="CE84" s="1086">
        <f>'SAME R Results'!BZ39</f>
        <v>576.76029004518568</v>
      </c>
      <c r="CF84" s="1777">
        <f>'SAME R Results'!CA39</f>
        <v>0</v>
      </c>
      <c r="CG84" s="1777">
        <f>'SAME R Results'!CB39</f>
        <v>0</v>
      </c>
      <c r="CH84" s="1777">
        <f>'SAME R Results'!CC39</f>
        <v>0</v>
      </c>
      <c r="CI84" s="1777">
        <f>'SAME R Results'!CD39</f>
        <v>0</v>
      </c>
      <c r="CJ84" s="1777"/>
      <c r="CK84" s="1777"/>
      <c r="CL84" s="2015"/>
      <c r="CM84" s="2015"/>
      <c r="CN84" s="2016"/>
      <c r="CO84" s="2016"/>
      <c r="CP84" s="2016"/>
    </row>
    <row r="85" spans="1:95" ht="16.5" customHeight="1" x14ac:dyDescent="0.2">
      <c r="A85" s="780">
        <v>2</v>
      </c>
      <c r="B85" s="784">
        <f>'SAME R Results'!A40</f>
        <v>6</v>
      </c>
      <c r="C85" s="785" t="str">
        <f>'SAME R Results'!B40</f>
        <v>Pyrell</v>
      </c>
      <c r="D85" s="784" t="str">
        <f>'SAME R Results'!C40</f>
        <v>P08</v>
      </c>
      <c r="E85" s="784" t="str">
        <f>'SAME R Results'!D40</f>
        <v>24 P</v>
      </c>
      <c r="F85" s="784">
        <f>'SAME R Results'!E40</f>
        <v>5</v>
      </c>
      <c r="G85" s="784">
        <f>'SAME R Results'!F40</f>
        <v>71</v>
      </c>
      <c r="H85" s="785" t="str">
        <f>'SAME R Results'!G40</f>
        <v>High temp aged STS det</v>
      </c>
      <c r="I85" s="784">
        <f>'SAME R Results'!H40</f>
        <v>236</v>
      </c>
      <c r="J85" s="786">
        <f>'SAME R Results'!I40</f>
        <v>40414</v>
      </c>
      <c r="K85" s="784">
        <f>'SAME R Results'!J40</f>
        <v>0</v>
      </c>
      <c r="L85" s="788"/>
      <c r="M85" s="788"/>
      <c r="N85" s="784">
        <f>'SAME R Results'!K40</f>
        <v>8.1</v>
      </c>
      <c r="O85" s="793">
        <f>'SAME R Results'!L40</f>
        <v>1.23</v>
      </c>
      <c r="P85" s="784">
        <f>'SAME R Results'!M40</f>
        <v>60</v>
      </c>
      <c r="Q85" s="784">
        <f>'SAME R Results'!N40</f>
        <v>720</v>
      </c>
      <c r="R85" s="784">
        <f>'SAME R Results'!O40</f>
        <v>8</v>
      </c>
      <c r="S85" s="784" t="str">
        <f>'SAME R Results'!P40</f>
        <v>n</v>
      </c>
      <c r="T85" s="784" t="str">
        <f>'SAME R Results'!Q40</f>
        <v>n</v>
      </c>
      <c r="U85" s="784">
        <f>'SAME R Results'!R40</f>
        <v>750.42857142857144</v>
      </c>
      <c r="V85" s="784" t="str">
        <f>'SAME R Results'!S40</f>
        <v>y</v>
      </c>
      <c r="W85" s="784">
        <f>'SAME R Results'!T40</f>
        <v>45</v>
      </c>
      <c r="X85" s="784" t="str">
        <f>'SAME R Results'!U40</f>
        <v>y</v>
      </c>
      <c r="Y85" s="784" t="str">
        <f>'SAME R Results'!V40</f>
        <v>n</v>
      </c>
      <c r="Z85" s="784" t="str">
        <f>'SAME R Results'!W40</f>
        <v>y</v>
      </c>
      <c r="AA85" s="784" t="str">
        <f>'SAME R Results'!X40</f>
        <v>y</v>
      </c>
      <c r="AB85" s="784" t="str">
        <f>'SAME R Results'!Y40</f>
        <v>y</v>
      </c>
      <c r="AC85" s="789"/>
      <c r="AD85" s="784" t="str">
        <f>'SAME R Results'!Z40</f>
        <v>y</v>
      </c>
      <c r="AE85" s="784">
        <f>'SAME R Results'!AA40</f>
        <v>10</v>
      </c>
      <c r="AF85" s="784" t="str">
        <f>'SAME R Results'!AB40</f>
        <v>y</v>
      </c>
      <c r="AG85" s="817">
        <f>'SAME R Results'!AC40</f>
        <v>3.852706928546E-2</v>
      </c>
      <c r="AH85" s="819">
        <f>'SAME R Results'!AD40</f>
        <v>0</v>
      </c>
      <c r="AI85" s="784">
        <f>'SAME R Results'!AE40</f>
        <v>0</v>
      </c>
      <c r="AJ85" s="784">
        <f>'SAME R Results'!AF40</f>
        <v>0</v>
      </c>
      <c r="AK85" s="784">
        <f>'SAME R Results'!AG40</f>
        <v>0</v>
      </c>
      <c r="AL85" s="784">
        <f>'SAME R Results'!AH40</f>
        <v>0</v>
      </c>
      <c r="AM85" s="784">
        <f>'SAME R Results'!AI40</f>
        <v>0</v>
      </c>
      <c r="AN85" s="784">
        <f>'SAME R Results'!AJ40</f>
        <v>0</v>
      </c>
      <c r="AO85" s="784">
        <f>'SAME R Results'!AK40</f>
        <v>0</v>
      </c>
      <c r="AP85" s="784">
        <f>'SAME R Results'!AL40</f>
        <v>0</v>
      </c>
      <c r="AQ85" s="784">
        <f>'SAME R Results'!AM40</f>
        <v>0</v>
      </c>
      <c r="AR85" s="817">
        <f>'SAME R Results'!AN40</f>
        <v>0</v>
      </c>
      <c r="AS85" s="819">
        <f>'SAME R Results'!AO40</f>
        <v>0</v>
      </c>
      <c r="AT85" s="784">
        <f>'SAME R Results'!AP40</f>
        <v>0</v>
      </c>
      <c r="AU85" s="789"/>
      <c r="AV85" s="821">
        <f>'SAME R Results'!AQ40</f>
        <v>0</v>
      </c>
      <c r="AW85" s="821">
        <f>'SAME R Results'!AR40</f>
        <v>6.1209414999999989</v>
      </c>
      <c r="AX85" s="821">
        <f>'SAME R Results'!AS40</f>
        <v>4.5073549999999996</v>
      </c>
      <c r="AY85" s="821">
        <f>'SAME R Results'!AT40</f>
        <v>5.1140445000000003</v>
      </c>
      <c r="AZ85" s="824"/>
      <c r="BA85" s="824"/>
      <c r="BB85" s="821">
        <f>'SAME R Results'!AU40</f>
        <v>0</v>
      </c>
      <c r="BC85" s="821">
        <f>'SAME R Results'!AV40</f>
        <v>0</v>
      </c>
      <c r="BD85" s="821">
        <f>'SAME R Results'!AW40</f>
        <v>6.6638030000000015</v>
      </c>
      <c r="BE85" s="821">
        <f>'SAME R Results'!AX40</f>
        <v>4.7256469999999995</v>
      </c>
      <c r="BF85" s="827">
        <f>'SAME R Results'!AY40</f>
        <v>35850</v>
      </c>
      <c r="BG85" s="784">
        <f>'SAME R Results'!AZ40</f>
        <v>0</v>
      </c>
      <c r="BH85" s="784">
        <f>'SAME R Results'!BA40</f>
        <v>0</v>
      </c>
      <c r="BI85" s="789"/>
      <c r="BJ85" s="784">
        <f>'SAME R Results'!BB40</f>
        <v>51.400150000000011</v>
      </c>
      <c r="BK85" s="784">
        <f>'SAME R Results'!BC40</f>
        <v>1.938156000000002</v>
      </c>
      <c r="BL85" s="784">
        <f>'SAME R Results'!BD40</f>
        <v>1352316.8506269613</v>
      </c>
      <c r="BM85" s="784">
        <f>'SAME R Results'!BE40</f>
        <v>434.3353275439394</v>
      </c>
      <c r="BN85" s="784">
        <f>'SAME R Results'!BF40</f>
        <v>0</v>
      </c>
      <c r="BO85" s="784">
        <f>'SAME R Results'!BG40</f>
        <v>0</v>
      </c>
      <c r="BP85" s="789"/>
      <c r="BQ85" s="784">
        <f>'SAME R Results'!BH40</f>
        <v>57.835264772096366</v>
      </c>
      <c r="BR85" s="817">
        <f>'SAME R Results'!BI40</f>
        <v>0.32117867003030603</v>
      </c>
      <c r="BS85" s="817">
        <f>'SAME R Results'!BJ40</f>
        <v>0.43388224844250989</v>
      </c>
      <c r="BT85" s="817">
        <f>'SAME R Results'!BL40</f>
        <v>0</v>
      </c>
      <c r="BU85" s="817">
        <f>'SAME R Results'!BM40</f>
        <v>1.7305341707926598</v>
      </c>
      <c r="BV85" s="817">
        <f>'SAME R Results'!BN40</f>
        <v>0.27633385905082264</v>
      </c>
      <c r="BW85" s="784">
        <f>'SAME R Results'!BO40</f>
        <v>1352316.8506269613</v>
      </c>
      <c r="BX85" s="784">
        <f>'SAME R Results'!BP40</f>
        <v>1330915.0151047567</v>
      </c>
      <c r="BY85" s="784">
        <f>'SAME R Results'!BQ40</f>
        <v>1242004.3462288149</v>
      </c>
      <c r="BZ85" s="784">
        <f>'SAME R Results'!BR40</f>
        <v>434.3353275439394</v>
      </c>
      <c r="CA85" s="784">
        <f>'SAME R Results'!BS40</f>
        <v>0.43020420847021262</v>
      </c>
      <c r="CB85" s="784">
        <f>'SAME R Results'!BT40</f>
        <v>0.48</v>
      </c>
      <c r="CC85" s="784">
        <f>'SAME R Results'!BV40</f>
        <v>2.3441592085211309</v>
      </c>
      <c r="CD85" s="880">
        <f>'SAME R Results'!BW40</f>
        <v>1</v>
      </c>
      <c r="CE85" s="1086">
        <f>'SAME R Results'!BZ40</f>
        <v>245.32659055169475</v>
      </c>
      <c r="CF85" s="1777">
        <f>'SAME R Results'!CA40</f>
        <v>0</v>
      </c>
      <c r="CG85" s="1777">
        <f>'SAME R Results'!CB40</f>
        <v>0</v>
      </c>
      <c r="CH85" s="1777">
        <f>'SAME R Results'!CC40</f>
        <v>0</v>
      </c>
      <c r="CI85" s="1777">
        <f>'SAME R Results'!CD40</f>
        <v>0</v>
      </c>
      <c r="CJ85" s="1777"/>
      <c r="CK85" s="1777"/>
      <c r="CL85" s="2015"/>
      <c r="CM85" s="2015"/>
      <c r="CN85" s="2016"/>
      <c r="CO85" s="2016"/>
      <c r="CP85" s="2016"/>
    </row>
    <row r="86" spans="1:95" s="11" customFormat="1" ht="16.5" customHeight="1" x14ac:dyDescent="0.2">
      <c r="A86" s="780">
        <v>2</v>
      </c>
      <c r="B86" s="784">
        <f>'SAME R Results'!A41</f>
        <v>6</v>
      </c>
      <c r="C86" s="785" t="str">
        <f>'SAME R Results'!B41</f>
        <v>Silicone</v>
      </c>
      <c r="D86" s="784" t="str">
        <f>'SAME R Results'!C41</f>
        <v>S05</v>
      </c>
      <c r="E86" s="784" t="str">
        <f>'SAME R Results'!D41</f>
        <v>25 S</v>
      </c>
      <c r="F86" s="784">
        <f>'SAME R Results'!E41</f>
        <v>6</v>
      </c>
      <c r="G86" s="784">
        <f>'SAME R Results'!F41</f>
        <v>72</v>
      </c>
      <c r="H86" s="785" t="str">
        <f>'SAME R Results'!G41</f>
        <v>Baseline STS det</v>
      </c>
      <c r="I86" s="784">
        <f>'SAME R Results'!H41</f>
        <v>237</v>
      </c>
      <c r="J86" s="786">
        <f>'SAME R Results'!I41</f>
        <v>40415</v>
      </c>
      <c r="K86" s="784">
        <f>'SAME R Results'!J41</f>
        <v>0</v>
      </c>
      <c r="L86" s="790"/>
      <c r="M86" s="790"/>
      <c r="N86" s="784">
        <f>'SAME R Results'!K41</f>
        <v>8.1</v>
      </c>
      <c r="O86" s="793">
        <f>'SAME R Results'!L41</f>
        <v>1.327</v>
      </c>
      <c r="P86" s="784">
        <f>'SAME R Results'!M41</f>
        <v>60</v>
      </c>
      <c r="Q86" s="784">
        <f>'SAME R Results'!N41</f>
        <v>11</v>
      </c>
      <c r="R86" s="784">
        <f>'SAME R Results'!O41</f>
        <v>8</v>
      </c>
      <c r="S86" s="784" t="str">
        <f>'SAME R Results'!P41</f>
        <v>n</v>
      </c>
      <c r="T86" s="784" t="str">
        <f>'SAME R Results'!Q41</f>
        <v>n</v>
      </c>
      <c r="U86" s="784">
        <f>'SAME R Results'!R41</f>
        <v>42.428571428571431</v>
      </c>
      <c r="V86" s="784" t="str">
        <f>'SAME R Results'!S41</f>
        <v>y</v>
      </c>
      <c r="W86" s="784">
        <f>'SAME R Results'!T41</f>
        <v>60</v>
      </c>
      <c r="X86" s="784" t="str">
        <f>'SAME R Results'!U41</f>
        <v>y</v>
      </c>
      <c r="Y86" s="784" t="str">
        <f>'SAME R Results'!V41</f>
        <v>n</v>
      </c>
      <c r="Z86" s="784" t="str">
        <f>'SAME R Results'!W41</f>
        <v>y</v>
      </c>
      <c r="AA86" s="784" t="str">
        <f>'SAME R Results'!X41</f>
        <v>n</v>
      </c>
      <c r="AB86" s="784" t="str">
        <f>'SAME R Results'!Y41</f>
        <v>y</v>
      </c>
      <c r="AC86" s="809"/>
      <c r="AD86" s="784" t="str">
        <f>'SAME R Results'!Z41</f>
        <v>y</v>
      </c>
      <c r="AE86" s="784">
        <f>'SAME R Results'!AA41</f>
        <v>10</v>
      </c>
      <c r="AF86" s="784" t="str">
        <f>'SAME R Results'!AB41</f>
        <v>y</v>
      </c>
      <c r="AG86" s="817">
        <f>'SAME R Results'!AC41</f>
        <v>3.1809999999999998E-2</v>
      </c>
      <c r="AH86" s="819">
        <f>'SAME R Results'!AD41</f>
        <v>0</v>
      </c>
      <c r="AI86" s="784">
        <f>'SAME R Results'!AE41</f>
        <v>0</v>
      </c>
      <c r="AJ86" s="784">
        <f>'SAME R Results'!AF41</f>
        <v>0</v>
      </c>
      <c r="AK86" s="784">
        <f>'SAME R Results'!AG41</f>
        <v>0</v>
      </c>
      <c r="AL86" s="784">
        <f>'SAME R Results'!AH41</f>
        <v>0</v>
      </c>
      <c r="AM86" s="784">
        <f>'SAME R Results'!AI41</f>
        <v>0</v>
      </c>
      <c r="AN86" s="784">
        <f>'SAME R Results'!AJ41</f>
        <v>0</v>
      </c>
      <c r="AO86" s="784">
        <f>'SAME R Results'!AK41</f>
        <v>0</v>
      </c>
      <c r="AP86" s="784">
        <f>'SAME R Results'!AL41</f>
        <v>0</v>
      </c>
      <c r="AQ86" s="784">
        <f>'SAME R Results'!AM41</f>
        <v>0</v>
      </c>
      <c r="AR86" s="817">
        <f>'SAME R Results'!AN41</f>
        <v>0</v>
      </c>
      <c r="AS86" s="819">
        <f>'SAME R Results'!AO41</f>
        <v>0</v>
      </c>
      <c r="AT86" s="784">
        <f>'SAME R Results'!AP41</f>
        <v>0</v>
      </c>
      <c r="AU86" s="809"/>
      <c r="AV86" s="821">
        <f>'SAME R Results'!AQ41</f>
        <v>0</v>
      </c>
      <c r="AW86" s="821">
        <f>'SAME R Results'!AR41</f>
        <v>6.2547449999999998</v>
      </c>
      <c r="AX86" s="821">
        <f>'SAME R Results'!AS41</f>
        <v>4.3222510000000005</v>
      </c>
      <c r="AY86" s="821">
        <f>'SAME R Results'!AT41</f>
        <v>5.1131440000000001</v>
      </c>
      <c r="AZ86" s="825"/>
      <c r="BA86" s="825"/>
      <c r="BB86" s="821">
        <f>'SAME R Results'!AU41</f>
        <v>0</v>
      </c>
      <c r="BC86" s="821">
        <f>'SAME R Results'!AV41</f>
        <v>0</v>
      </c>
      <c r="BD86" s="821">
        <f>'SAME R Results'!AW41</f>
        <v>6.9565724999999983</v>
      </c>
      <c r="BE86" s="821">
        <f>'SAME R Results'!AX41</f>
        <v>4.7165220000000003</v>
      </c>
      <c r="BF86" s="827">
        <f>'SAME R Results'!AY41</f>
        <v>63040</v>
      </c>
      <c r="BG86" s="784">
        <f>'SAME R Results'!AZ41</f>
        <v>0</v>
      </c>
      <c r="BH86" s="784">
        <f>'SAME R Results'!BA41</f>
        <v>0</v>
      </c>
      <c r="BI86" s="809"/>
      <c r="BJ86" s="784">
        <f>'SAME R Results'!BB41</f>
        <v>79.944850000000002</v>
      </c>
      <c r="BK86" s="784">
        <f>'SAME R Results'!BC41</f>
        <v>2.2400504999999979</v>
      </c>
      <c r="BL86" s="784">
        <f>'SAME R Results'!BD41</f>
        <v>2987870.0785916378</v>
      </c>
      <c r="BM86" s="784">
        <f>'SAME R Results'!BE41</f>
        <v>544.60864227797083</v>
      </c>
      <c r="BN86" s="784">
        <f>'SAME R Results'!BF41</f>
        <v>0</v>
      </c>
      <c r="BO86" s="784">
        <f>'SAME R Results'!BG41</f>
        <v>0</v>
      </c>
      <c r="BP86" s="809"/>
      <c r="BQ86" s="784">
        <f>'SAME R Results'!BH41</f>
        <v>103.70373886777141</v>
      </c>
      <c r="BR86" s="817">
        <f>'SAME R Results'!BI41</f>
        <v>0.18227320062546948</v>
      </c>
      <c r="BS86" s="817">
        <f>'SAME R Results'!BJ41</f>
        <v>0.41917675488054462</v>
      </c>
      <c r="BT86" s="817">
        <f>'SAME R Results'!BL41</f>
        <v>0</v>
      </c>
      <c r="BU86" s="817">
        <f>'SAME R Results'!BM41</f>
        <v>2.4907181987680542</v>
      </c>
      <c r="BV86" s="817">
        <f>'SAME R Results'!BN41</f>
        <v>0.12019478746766346</v>
      </c>
      <c r="BW86" s="784">
        <f>'SAME R Results'!BO41</f>
        <v>2987870.0785916378</v>
      </c>
      <c r="BX86" s="784">
        <f>'SAME R Results'!BP41</f>
        <v>2942289.4435712039</v>
      </c>
      <c r="BY86" s="784">
        <f>'SAME R Results'!BQ41</f>
        <v>2699047.393901289</v>
      </c>
      <c r="BZ86" s="784">
        <f>'SAME R Results'!BR41</f>
        <v>544.60864227797083</v>
      </c>
      <c r="CA86" s="784">
        <f>'SAME R Results'!BS41</f>
        <v>0.49721444109029517</v>
      </c>
      <c r="CB86" s="784">
        <f>'SAME R Results'!BT41</f>
        <v>0.55000000000000004</v>
      </c>
      <c r="CC86" s="784">
        <f>'SAME R Results'!BV41</f>
        <v>2.358529067061319</v>
      </c>
      <c r="CD86" s="880">
        <f>'SAME R Results'!BW41</f>
        <v>0.9</v>
      </c>
      <c r="CE86" s="1086">
        <f>'SAME R Results'!BZ41</f>
        <v>350.60084952585379</v>
      </c>
      <c r="CF86" s="1777">
        <f>'SAME R Results'!CA41</f>
        <v>0</v>
      </c>
      <c r="CG86" s="1777">
        <f>'SAME R Results'!CB41</f>
        <v>0</v>
      </c>
      <c r="CH86" s="1777">
        <f>'SAME R Results'!CC41</f>
        <v>0</v>
      </c>
      <c r="CI86" s="1777">
        <f>'SAME R Results'!CD41</f>
        <v>0</v>
      </c>
      <c r="CJ86" s="1777"/>
      <c r="CK86" s="1777"/>
      <c r="CL86" s="2015"/>
      <c r="CM86" s="2015"/>
      <c r="CN86" s="2016"/>
      <c r="CO86" s="2016"/>
      <c r="CP86" s="2016"/>
      <c r="CQ86" s="2020"/>
    </row>
    <row r="87" spans="1:95" ht="16.5" customHeight="1" x14ac:dyDescent="0.2">
      <c r="A87" s="780"/>
      <c r="B87" s="784"/>
      <c r="C87" s="785"/>
      <c r="D87" s="784"/>
      <c r="E87" s="784"/>
      <c r="F87" s="784"/>
      <c r="G87" s="784"/>
      <c r="H87" s="785"/>
      <c r="I87" s="784"/>
      <c r="J87" s="786"/>
      <c r="K87" s="784"/>
      <c r="L87" s="788"/>
      <c r="M87" s="788"/>
      <c r="N87" s="784"/>
      <c r="O87" s="793"/>
      <c r="P87" s="784"/>
      <c r="Q87" s="784"/>
      <c r="R87" s="784"/>
      <c r="S87" s="784"/>
      <c r="T87" s="784"/>
      <c r="U87" s="784"/>
      <c r="V87" s="784"/>
      <c r="W87" s="784"/>
      <c r="X87" s="784"/>
      <c r="Y87" s="784"/>
      <c r="Z87" s="784"/>
      <c r="AA87" s="784"/>
      <c r="AB87" s="784"/>
      <c r="AC87" s="789"/>
      <c r="AD87" s="784"/>
      <c r="AE87" s="784"/>
      <c r="AF87" s="784"/>
      <c r="AG87" s="817"/>
      <c r="AH87" s="819"/>
      <c r="AI87" s="784"/>
      <c r="AJ87" s="784"/>
      <c r="AK87" s="784"/>
      <c r="AL87" s="784"/>
      <c r="AM87" s="784"/>
      <c r="AN87" s="784"/>
      <c r="AO87" s="784"/>
      <c r="AP87" s="784"/>
      <c r="AQ87" s="784"/>
      <c r="AR87" s="817"/>
      <c r="AS87" s="819"/>
      <c r="AT87" s="784"/>
      <c r="AU87" s="789"/>
      <c r="AV87" s="821"/>
      <c r="AW87" s="821"/>
      <c r="AX87" s="821"/>
      <c r="AY87" s="821"/>
      <c r="AZ87" s="824"/>
      <c r="BA87" s="824"/>
      <c r="BB87" s="821"/>
      <c r="BC87" s="821"/>
      <c r="BD87" s="821"/>
      <c r="BE87" s="821"/>
      <c r="BF87" s="827"/>
      <c r="BG87" s="784"/>
      <c r="BH87" s="784"/>
      <c r="BI87" s="789"/>
      <c r="BJ87" s="784"/>
      <c r="BK87" s="784"/>
      <c r="BL87" s="784"/>
      <c r="BM87" s="784"/>
      <c r="BN87" s="784"/>
      <c r="BO87" s="784"/>
      <c r="BP87" s="789"/>
      <c r="BQ87" s="784"/>
      <c r="BR87" s="817"/>
      <c r="BS87" s="817"/>
      <c r="BT87" s="817"/>
      <c r="BU87" s="817"/>
      <c r="BV87" s="817"/>
      <c r="BW87" s="784"/>
      <c r="BX87" s="784"/>
      <c r="BY87" s="784"/>
      <c r="BZ87" s="784"/>
      <c r="CA87" s="784"/>
      <c r="CB87" s="784"/>
      <c r="CC87" s="784"/>
      <c r="CD87" s="880"/>
      <c r="CE87" s="1086">
        <f>'SAME R Results'!BZ42</f>
        <v>0</v>
      </c>
      <c r="CF87" s="1777"/>
      <c r="CG87" s="1777"/>
      <c r="CH87" s="1777"/>
      <c r="CI87" s="1777"/>
      <c r="CJ87" s="1777"/>
      <c r="CK87" s="1777"/>
      <c r="CL87" s="2015"/>
      <c r="CM87" s="2015"/>
      <c r="CN87" s="2016"/>
      <c r="CO87" s="2016"/>
      <c r="CP87" s="2016"/>
    </row>
    <row r="88" spans="1:95" ht="16.5" customHeight="1" x14ac:dyDescent="0.2">
      <c r="A88" s="780">
        <v>2</v>
      </c>
      <c r="B88" s="784">
        <f>'SAME R Results'!A43</f>
        <v>5</v>
      </c>
      <c r="C88" s="785" t="str">
        <f>'SAME R Results'!B43</f>
        <v>Kapton</v>
      </c>
      <c r="D88" s="784" t="str">
        <f>'SAME R Results'!C43</f>
        <v>K04</v>
      </c>
      <c r="E88" s="784" t="str">
        <f>'SAME R Results'!D43</f>
        <v>26 K</v>
      </c>
      <c r="F88" s="784">
        <f>'SAME R Results'!E43</f>
        <v>1</v>
      </c>
      <c r="G88" s="784">
        <f>'SAME R Results'!F43</f>
        <v>73</v>
      </c>
      <c r="H88" s="785" t="str">
        <f>'SAME R Results'!G43</f>
        <v>Baseline Aging</v>
      </c>
      <c r="I88" s="784">
        <f>'SAME R Results'!H43</f>
        <v>238</v>
      </c>
      <c r="J88" s="786">
        <f>'SAME R Results'!I43</f>
        <v>40416</v>
      </c>
      <c r="K88" s="784">
        <f>'SAME R Results'!J43</f>
        <v>0</v>
      </c>
      <c r="L88" s="788"/>
      <c r="M88" s="788"/>
      <c r="N88" s="784">
        <f>'SAME R Results'!K43</f>
        <v>8.1</v>
      </c>
      <c r="O88" s="793">
        <f>'SAME R Results'!L43</f>
        <v>1.38</v>
      </c>
      <c r="P88" s="784">
        <f>'SAME R Results'!M43</f>
        <v>60</v>
      </c>
      <c r="Q88" s="784">
        <f>'SAME R Results'!N43</f>
        <v>11</v>
      </c>
      <c r="R88" s="784">
        <f>'SAME R Results'!O43</f>
        <v>8</v>
      </c>
      <c r="S88" s="784" t="str">
        <f>'SAME R Results'!P43</f>
        <v>n</v>
      </c>
      <c r="T88" s="784">
        <f>'SAME R Results'!Q43</f>
        <v>0</v>
      </c>
      <c r="U88" s="784">
        <f>'SAME R Results'!R43</f>
        <v>33.285714285714285</v>
      </c>
      <c r="V88" s="784" t="str">
        <f>'SAME R Results'!S43</f>
        <v>y</v>
      </c>
      <c r="W88" s="784">
        <f>'SAME R Results'!T43</f>
        <v>60</v>
      </c>
      <c r="X88" s="784" t="str">
        <f>'SAME R Results'!U43</f>
        <v>n</v>
      </c>
      <c r="Y88" s="784" t="str">
        <f>'SAME R Results'!V43</f>
        <v>y</v>
      </c>
      <c r="Z88" s="784" t="str">
        <f>'SAME R Results'!W43</f>
        <v>y</v>
      </c>
      <c r="AA88" s="784" t="str">
        <f>'SAME R Results'!X43</f>
        <v>n</v>
      </c>
      <c r="AB88" s="784" t="str">
        <f>'SAME R Results'!Y43</f>
        <v>n</v>
      </c>
      <c r="AC88" s="789"/>
      <c r="AD88" s="784" t="str">
        <f>'SAME R Results'!Z43</f>
        <v>y</v>
      </c>
      <c r="AE88" s="784">
        <f>'SAME R Results'!AA43</f>
        <v>10</v>
      </c>
      <c r="AF88" s="784" t="str">
        <f>'SAME R Results'!AB43</f>
        <v>y</v>
      </c>
      <c r="AG88" s="817">
        <f>'SAME R Results'!AC43</f>
        <v>3.852706928546E-2</v>
      </c>
      <c r="AH88" s="819">
        <f>'SAME R Results'!AD43</f>
        <v>0</v>
      </c>
      <c r="AI88" s="784">
        <f>'SAME R Results'!AE43</f>
        <v>58</v>
      </c>
      <c r="AJ88" s="784">
        <f>'SAME R Results'!AF43</f>
        <v>480</v>
      </c>
      <c r="AK88" s="784">
        <f>'SAME R Results'!AG43</f>
        <v>0</v>
      </c>
      <c r="AL88" s="784" t="str">
        <f>'SAME R Results'!AH43</f>
        <v>n</v>
      </c>
      <c r="AM88" s="784" t="str">
        <f>'SAME R Results'!AI43</f>
        <v>y</v>
      </c>
      <c r="AN88" s="784" t="str">
        <f>'SAME R Results'!AJ43</f>
        <v>y</v>
      </c>
      <c r="AO88" s="784" t="str">
        <f>'SAME R Results'!AK43</f>
        <v>n</v>
      </c>
      <c r="AP88" s="784" t="str">
        <f>'SAME R Results'!AL43</f>
        <v>n</v>
      </c>
      <c r="AQ88" s="784" t="str">
        <f>'SAME R Results'!AM43</f>
        <v>y</v>
      </c>
      <c r="AR88" s="817">
        <f>'SAME R Results'!AN43</f>
        <v>3.852706928546E-2</v>
      </c>
      <c r="AS88" s="819">
        <f>'SAME R Results'!AO43</f>
        <v>0</v>
      </c>
      <c r="AT88" s="784">
        <f>'SAME R Results'!AP43</f>
        <v>0</v>
      </c>
      <c r="AU88" s="789"/>
      <c r="AV88" s="821">
        <f>'SAME R Results'!AQ43</f>
        <v>0</v>
      </c>
      <c r="AW88" s="821">
        <f>'SAME R Results'!AR43</f>
        <v>0.43725589999999998</v>
      </c>
      <c r="AX88" s="821">
        <f>'SAME R Results'!AS43</f>
        <v>0</v>
      </c>
      <c r="AY88" s="821">
        <f>'SAME R Results'!AT43</f>
        <v>0</v>
      </c>
      <c r="AZ88" s="824"/>
      <c r="BA88" s="824"/>
      <c r="BB88" s="821">
        <f>'SAME R Results'!AU43</f>
        <v>5.1956175000000007E-2</v>
      </c>
      <c r="BC88" s="821">
        <f>'SAME R Results'!AV43</f>
        <v>3.2562264999999993E-2</v>
      </c>
      <c r="BD88" s="821">
        <f>'SAME R Results'!AW43</f>
        <v>5.6292564999999994</v>
      </c>
      <c r="BE88" s="821">
        <f>'SAME R Results'!AX43</f>
        <v>4.7853700000000003</v>
      </c>
      <c r="BF88" s="827">
        <f>'SAME R Results'!AY43</f>
        <v>66274.5</v>
      </c>
      <c r="BG88" s="784">
        <f>'SAME R Results'!AZ43</f>
        <v>0.12284855000000001</v>
      </c>
      <c r="BH88" s="784">
        <f>'SAME R Results'!BA43</f>
        <v>8.7844829999999985E-2</v>
      </c>
      <c r="BI88" s="789"/>
      <c r="BJ88" s="784">
        <f>'SAME R Results'!BB43</f>
        <v>3.0072999999999999</v>
      </c>
      <c r="BK88" s="784">
        <f>'SAME R Results'!BC43</f>
        <v>0.8438864999999991</v>
      </c>
      <c r="BL88" s="784">
        <f>'SAME R Results'!BD43</f>
        <v>2604648.3618304073</v>
      </c>
      <c r="BM88" s="784">
        <f>'SAME R Results'!BE43</f>
        <v>153.1074447736288</v>
      </c>
      <c r="BN88" s="784">
        <f>'SAME R Results'!BF43</f>
        <v>1.9393910000000014E-2</v>
      </c>
      <c r="BO88" s="784">
        <f>'SAME R Results'!BG43</f>
        <v>8.7509300000000075E-3</v>
      </c>
      <c r="BP88" s="789"/>
      <c r="BQ88" s="784">
        <f>'SAME R Results'!BH43</f>
        <v>1.3532850000000001</v>
      </c>
      <c r="BR88" s="817">
        <f>'SAME R Results'!BI43</f>
        <v>5.8782385759754953E-2</v>
      </c>
      <c r="BS88" s="817">
        <f>'SAME R Results'!BJ43</f>
        <v>8.8739654555589506E-2</v>
      </c>
      <c r="BT88" s="817">
        <f>'SAME R Results'!BL43</f>
        <v>2.2162113055412394</v>
      </c>
      <c r="BU88" s="817">
        <f>'SAME R Results'!BM43</f>
        <v>1.8998345130936856</v>
      </c>
      <c r="BV88" s="817">
        <f>'SAME R Results'!BN43</f>
        <v>4.7842288526491916E-2</v>
      </c>
      <c r="BW88" s="784">
        <f>'SAME R Results'!BO43</f>
        <v>2604648.3618304073</v>
      </c>
      <c r="BX88" s="784">
        <f>'SAME R Results'!BP43</f>
        <v>2565083.6212915974</v>
      </c>
      <c r="BY88" s="784">
        <f>'SAME R Results'!BQ43</f>
        <v>2348381.5166391456</v>
      </c>
      <c r="BZ88" s="784">
        <f>'SAME R Results'!BR43</f>
        <v>153.1074447736288</v>
      </c>
      <c r="CA88" s="784">
        <f>'SAME R Results'!BS43</f>
        <v>0.18731388173665964</v>
      </c>
      <c r="CB88" s="784">
        <f>'SAME R Results'!BT43</f>
        <v>0.45</v>
      </c>
      <c r="CC88" s="784">
        <f>'SAME R Results'!BV43</f>
        <v>1</v>
      </c>
      <c r="CD88" s="880">
        <f>'SAME R Results'!BW43</f>
        <v>1.42</v>
      </c>
      <c r="CE88" s="1086">
        <f>'SAME R Results'!BZ43</f>
        <v>425.41768860835083</v>
      </c>
      <c r="CF88" s="1777">
        <f>'SAME R Results'!CA43</f>
        <v>1.0766666666667257</v>
      </c>
      <c r="CG88" s="1777" t="str">
        <f>'SAME R Results'!CB43</f>
        <v xml:space="preserve"> 26K</v>
      </c>
      <c r="CH88" s="1777">
        <f>'SAME R Results'!CC43</f>
        <v>238</v>
      </c>
      <c r="CI88" s="1777">
        <f>'SAME R Results'!CD43</f>
        <v>7.5415263157890605E-3</v>
      </c>
      <c r="CJ88" s="1777"/>
      <c r="CK88" s="1777"/>
      <c r="CL88" s="2015">
        <f>'SAME R Results'!CI43</f>
        <v>43</v>
      </c>
      <c r="CM88" s="2015" t="str">
        <f>'SAME R Results'!CJ43</f>
        <v>Kapton</v>
      </c>
      <c r="CN88" s="2016">
        <f>'SAME R Results'!CK43</f>
        <v>5.8782385759754953E-2</v>
      </c>
      <c r="CO88" s="2016">
        <f>'SAME R Results'!CL43</f>
        <v>1.4330987190429224E-2</v>
      </c>
      <c r="CP88" s="2016">
        <f>'SAME R Results'!CM43</f>
        <v>3.2549022484673361E-2</v>
      </c>
    </row>
    <row r="89" spans="1:95" ht="16.5" customHeight="1" x14ac:dyDescent="0.2">
      <c r="A89" s="780">
        <v>2</v>
      </c>
      <c r="B89" s="784">
        <f>'SAME R Results'!A44</f>
        <v>5</v>
      </c>
      <c r="C89" s="785" t="str">
        <f>'SAME R Results'!B44</f>
        <v>Kapton</v>
      </c>
      <c r="D89" s="784" t="str">
        <f>'SAME R Results'!C44</f>
        <v>K04</v>
      </c>
      <c r="E89" s="784" t="str">
        <f>'SAME R Results'!D44</f>
        <v>26 Ka</v>
      </c>
      <c r="F89" s="784">
        <f>'SAME R Results'!E44</f>
        <v>1</v>
      </c>
      <c r="G89" s="784" t="str">
        <f>'SAME R Results'!F44</f>
        <v>73a</v>
      </c>
      <c r="H89" s="785" t="str">
        <f>'SAME R Results'!G44</f>
        <v>aged</v>
      </c>
      <c r="I89" s="784">
        <f>'SAME R Results'!H44</f>
        <v>238</v>
      </c>
      <c r="J89" s="786">
        <f>'SAME R Results'!I44</f>
        <v>40416</v>
      </c>
      <c r="K89" s="784">
        <f>'SAME R Results'!J44</f>
        <v>0</v>
      </c>
      <c r="L89" s="788"/>
      <c r="M89" s="788"/>
      <c r="N89" s="784">
        <f>'SAME R Results'!K44</f>
        <v>8.1</v>
      </c>
      <c r="O89" s="793">
        <f>'SAME R Results'!L44</f>
        <v>1.38</v>
      </c>
      <c r="P89" s="784">
        <f>'SAME R Results'!M44</f>
        <v>0</v>
      </c>
      <c r="Q89" s="784">
        <f>'SAME R Results'!N44</f>
        <v>0</v>
      </c>
      <c r="R89" s="784">
        <f>'SAME R Results'!O44</f>
        <v>0</v>
      </c>
      <c r="S89" s="784">
        <f>'SAME R Results'!P44</f>
        <v>0</v>
      </c>
      <c r="T89" s="784">
        <f>'SAME R Results'!Q44</f>
        <v>0</v>
      </c>
      <c r="U89" s="784">
        <f>'SAME R Results'!R44</f>
        <v>559.85714285714289</v>
      </c>
      <c r="V89" s="784">
        <f>'SAME R Results'!S44</f>
        <v>0</v>
      </c>
      <c r="W89" s="784">
        <f>'SAME R Results'!T44</f>
        <v>0</v>
      </c>
      <c r="X89" s="784" t="str">
        <f>'SAME R Results'!U44</f>
        <v>n</v>
      </c>
      <c r="Y89" s="784" t="str">
        <f>'SAME R Results'!V44</f>
        <v>y</v>
      </c>
      <c r="Z89" s="784" t="str">
        <f>'SAME R Results'!W44</f>
        <v>y</v>
      </c>
      <c r="AA89" s="784" t="str">
        <f>'SAME R Results'!X44</f>
        <v>n</v>
      </c>
      <c r="AB89" s="784" t="str">
        <f>'SAME R Results'!Y44</f>
        <v>n</v>
      </c>
      <c r="AC89" s="789"/>
      <c r="AD89" s="784" t="str">
        <f>'SAME R Results'!Z44</f>
        <v>y</v>
      </c>
      <c r="AE89" s="784">
        <f>'SAME R Results'!AA44</f>
        <v>10</v>
      </c>
      <c r="AF89" s="784" t="str">
        <f>'SAME R Results'!AB44</f>
        <v>y</v>
      </c>
      <c r="AG89" s="817">
        <f>'SAME R Results'!AC44</f>
        <v>3.852706928546E-2</v>
      </c>
      <c r="AH89" s="819">
        <f>'SAME R Results'!AD44</f>
        <v>0</v>
      </c>
      <c r="AI89" s="784">
        <f>'SAME R Results'!AE44</f>
        <v>0</v>
      </c>
      <c r="AJ89" s="784">
        <f>'SAME R Results'!AF44</f>
        <v>0</v>
      </c>
      <c r="AK89" s="784">
        <f>'SAME R Results'!AG44</f>
        <v>0</v>
      </c>
      <c r="AL89" s="784">
        <f>'SAME R Results'!AH44</f>
        <v>0</v>
      </c>
      <c r="AM89" s="784">
        <f>'SAME R Results'!AI44</f>
        <v>0</v>
      </c>
      <c r="AN89" s="784">
        <f>'SAME R Results'!AJ44</f>
        <v>0</v>
      </c>
      <c r="AO89" s="784">
        <f>'SAME R Results'!AK44</f>
        <v>0</v>
      </c>
      <c r="AP89" s="784">
        <f>'SAME R Results'!AL44</f>
        <v>0</v>
      </c>
      <c r="AQ89" s="784">
        <f>'SAME R Results'!AM44</f>
        <v>0</v>
      </c>
      <c r="AR89" s="817">
        <f>'SAME R Results'!AN44</f>
        <v>0</v>
      </c>
      <c r="AS89" s="819">
        <f>'SAME R Results'!AO44</f>
        <v>0</v>
      </c>
      <c r="AT89" s="784">
        <f>'SAME R Results'!AP44</f>
        <v>60</v>
      </c>
      <c r="AU89" s="789"/>
      <c r="AV89" s="821">
        <f>'SAME R Results'!AQ44</f>
        <v>0</v>
      </c>
      <c r="AW89" s="821">
        <f>'SAME R Results'!AR44</f>
        <v>0.49409475000000008</v>
      </c>
      <c r="AX89" s="821">
        <f>'SAME R Results'!AS44</f>
        <v>0</v>
      </c>
      <c r="AY89" s="821">
        <f>'SAME R Results'!AT44</f>
        <v>0</v>
      </c>
      <c r="AZ89" s="824"/>
      <c r="BA89" s="824"/>
      <c r="BB89" s="821">
        <f>'SAME R Results'!AU44</f>
        <v>5.7250975000000003E-2</v>
      </c>
      <c r="BC89" s="821">
        <f>'SAME R Results'!AV44</f>
        <v>2.6229865000000002E-2</v>
      </c>
      <c r="BD89" s="821">
        <f>'SAME R Results'!AW44</f>
        <v>5.2117314999999991</v>
      </c>
      <c r="BE89" s="821">
        <f>'SAME R Results'!AX44</f>
        <v>4.6352390000000003</v>
      </c>
      <c r="BF89" s="827">
        <f>'SAME R Results'!AY44</f>
        <v>28235</v>
      </c>
      <c r="BG89" s="784">
        <f>'SAME R Results'!AZ44</f>
        <v>0.12185680000000002</v>
      </c>
      <c r="BH89" s="784">
        <f>'SAME R Results'!BA44</f>
        <v>7.8414915000000002E-2</v>
      </c>
      <c r="BI89" s="789"/>
      <c r="BJ89" s="784">
        <f>'SAME R Results'!BB44</f>
        <v>3.3358999999999988</v>
      </c>
      <c r="BK89" s="784">
        <f>'SAME R Results'!BC44</f>
        <v>0.57649249999999874</v>
      </c>
      <c r="BL89" s="784">
        <f>'SAME R Results'!BD44</f>
        <v>1053905.9212926894</v>
      </c>
      <c r="BM89" s="784">
        <f>'SAME R Results'!BE44</f>
        <v>100.666576914988</v>
      </c>
      <c r="BN89" s="784">
        <f>'SAME R Results'!BF44</f>
        <v>3.1021110000000001E-2</v>
      </c>
      <c r="BO89" s="784">
        <f>'SAME R Results'!BG44</f>
        <v>1.0860471250000003E-2</v>
      </c>
      <c r="BP89" s="789"/>
      <c r="BQ89" s="784">
        <f>'SAME R Results'!BH44</f>
        <v>1.5011549999999996</v>
      </c>
      <c r="BR89" s="817">
        <f>'SAME R Results'!BI44</f>
        <v>9.5517612038381369E-2</v>
      </c>
      <c r="BS89" s="817">
        <f>'SAME R Results'!BJ44</f>
        <v>0.12419732499439015</v>
      </c>
      <c r="BT89" s="817">
        <f>'SAME R Results'!BL44</f>
        <v>2.856331855765466</v>
      </c>
      <c r="BU89" s="817">
        <f>'SAME R Results'!BM44</f>
        <v>1.6693044569636455</v>
      </c>
      <c r="BV89" s="817">
        <f>'SAME R Results'!BN44</f>
        <v>8.376624808810354E-2</v>
      </c>
      <c r="BW89" s="784">
        <f>'SAME R Results'!BO44</f>
        <v>1053905.9212926894</v>
      </c>
      <c r="BX89" s="784">
        <f>'SAME R Results'!BP44</f>
        <v>1037050.1102475165</v>
      </c>
      <c r="BY89" s="784">
        <f>'SAME R Results'!BQ44</f>
        <v>972605.94745372166</v>
      </c>
      <c r="BZ89" s="784">
        <f>'SAME R Results'!BR44</f>
        <v>100.666576914988</v>
      </c>
      <c r="CA89" s="784">
        <f>'SAME R Results'!BS44</f>
        <v>0.12796157773239783</v>
      </c>
      <c r="CB89" s="784">
        <f>'SAME R Results'!BT44</f>
        <v>0.45</v>
      </c>
      <c r="CC89" s="784">
        <f>'SAME R Results'!BV44</f>
        <v>1</v>
      </c>
      <c r="CD89" s="880">
        <f>'SAME R Results'!BW44</f>
        <v>1.42</v>
      </c>
      <c r="CE89" s="1086">
        <f>'SAME R Results'!BZ44</f>
        <v>425.41768860835083</v>
      </c>
      <c r="CF89" s="1777">
        <f>'SAME R Results'!CA44</f>
        <v>1.0766666666667257</v>
      </c>
      <c r="CG89" s="1777">
        <f>'SAME R Results'!CB44</f>
        <v>0</v>
      </c>
      <c r="CH89" s="1777">
        <f>'SAME R Results'!CC44</f>
        <v>0</v>
      </c>
      <c r="CI89" s="1777">
        <f>'SAME R Results'!CD44</f>
        <v>8.3655696594422645E-3</v>
      </c>
      <c r="CJ89" s="1777"/>
      <c r="CK89" s="1777"/>
      <c r="CL89" s="2015">
        <f>'SAME R Results'!CI44</f>
        <v>44</v>
      </c>
      <c r="CM89" s="2015" t="str">
        <f>'SAME R Results'!CJ44</f>
        <v>Kapton</v>
      </c>
      <c r="CN89" s="2016">
        <f>'SAME R Results'!CK44</f>
        <v>9.5517612038381369E-2</v>
      </c>
      <c r="CO89" s="2016">
        <f>'SAME R Results'!CL44</f>
        <v>2.0664828082376577E-2</v>
      </c>
      <c r="CP89" s="2016">
        <f>'SAME R Results'!CM44</f>
        <v>3.7127759836464547E-2</v>
      </c>
    </row>
    <row r="90" spans="1:95" ht="16.5" customHeight="1" x14ac:dyDescent="0.2">
      <c r="A90" s="780">
        <v>2</v>
      </c>
      <c r="B90" s="784">
        <f>'SAME R Results'!A45</f>
        <v>5</v>
      </c>
      <c r="C90" s="785" t="str">
        <f>'SAME R Results'!B45</f>
        <v>Pyrell</v>
      </c>
      <c r="D90" s="784" t="str">
        <f>'SAME R Results'!C45</f>
        <v>P05</v>
      </c>
      <c r="E90" s="784" t="str">
        <f>'SAME R Results'!D45</f>
        <v>27 P</v>
      </c>
      <c r="F90" s="784">
        <f>'SAME R Results'!E45</f>
        <v>4</v>
      </c>
      <c r="G90" s="784">
        <f>'SAME R Results'!F45</f>
        <v>74</v>
      </c>
      <c r="H90" s="785" t="str">
        <f>'SAME R Results'!G45</f>
        <v>Baseline Aging</v>
      </c>
      <c r="I90" s="784">
        <f>'SAME R Results'!H45</f>
        <v>238</v>
      </c>
      <c r="J90" s="786">
        <f>'SAME R Results'!I45</f>
        <v>40416</v>
      </c>
      <c r="K90" s="784">
        <f>'SAME R Results'!J45</f>
        <v>0</v>
      </c>
      <c r="L90" s="788"/>
      <c r="M90" s="788"/>
      <c r="N90" s="784">
        <f>'SAME R Results'!K45</f>
        <v>8.1</v>
      </c>
      <c r="O90" s="793">
        <f>'SAME R Results'!L45</f>
        <v>1.22</v>
      </c>
      <c r="P90" s="784">
        <f>'SAME R Results'!M45</f>
        <v>60</v>
      </c>
      <c r="Q90" s="784">
        <f>'SAME R Results'!N45</f>
        <v>11</v>
      </c>
      <c r="R90" s="784">
        <f>'SAME R Results'!O45</f>
        <v>8</v>
      </c>
      <c r="S90" s="784" t="str">
        <f>'SAME R Results'!P45</f>
        <v>n</v>
      </c>
      <c r="T90" s="784">
        <f>'SAME R Results'!Q45</f>
        <v>0</v>
      </c>
      <c r="U90" s="784">
        <f>'SAME R Results'!R45</f>
        <v>48.428571428571431</v>
      </c>
      <c r="V90" s="784" t="str">
        <f>'SAME R Results'!S45</f>
        <v>y</v>
      </c>
      <c r="W90" s="784">
        <f>'SAME R Results'!T45</f>
        <v>60</v>
      </c>
      <c r="X90" s="784" t="str">
        <f>'SAME R Results'!U45</f>
        <v>n</v>
      </c>
      <c r="Y90" s="784" t="str">
        <f>'SAME R Results'!V45</f>
        <v>y</v>
      </c>
      <c r="Z90" s="784" t="str">
        <f>'SAME R Results'!W45</f>
        <v>y</v>
      </c>
      <c r="AA90" s="784" t="str">
        <f>'SAME R Results'!X45</f>
        <v>y</v>
      </c>
      <c r="AB90" s="784" t="str">
        <f>'SAME R Results'!Y45</f>
        <v>y</v>
      </c>
      <c r="AC90" s="789"/>
      <c r="AD90" s="784" t="str">
        <f>'SAME R Results'!Z45</f>
        <v>y</v>
      </c>
      <c r="AE90" s="784">
        <f>'SAME R Results'!AA45</f>
        <v>10</v>
      </c>
      <c r="AF90" s="784" t="str">
        <f>'SAME R Results'!AB45</f>
        <v>y</v>
      </c>
      <c r="AG90" s="817">
        <f>'SAME R Results'!AC45</f>
        <v>3.852706928546E-2</v>
      </c>
      <c r="AH90" s="819">
        <f>'SAME R Results'!AD45</f>
        <v>0</v>
      </c>
      <c r="AI90" s="784">
        <f>'SAME R Results'!AE45</f>
        <v>58</v>
      </c>
      <c r="AJ90" s="784">
        <f>'SAME R Results'!AF45</f>
        <v>480</v>
      </c>
      <c r="AK90" s="784">
        <f>'SAME R Results'!AG45</f>
        <v>0</v>
      </c>
      <c r="AL90" s="784" t="str">
        <f>'SAME R Results'!AH45</f>
        <v>n</v>
      </c>
      <c r="AM90" s="784" t="str">
        <f>'SAME R Results'!AI45</f>
        <v>y</v>
      </c>
      <c r="AN90" s="784" t="str">
        <f>'SAME R Results'!AJ45</f>
        <v>y</v>
      </c>
      <c r="AO90" s="784" t="str">
        <f>'SAME R Results'!AK45</f>
        <v>y</v>
      </c>
      <c r="AP90" s="784" t="str">
        <f>'SAME R Results'!AL45</f>
        <v>y</v>
      </c>
      <c r="AQ90" s="784" t="str">
        <f>'SAME R Results'!AM45</f>
        <v>y</v>
      </c>
      <c r="AR90" s="817">
        <f>'SAME R Results'!AN45</f>
        <v>3.852706928546E-2</v>
      </c>
      <c r="AS90" s="819">
        <f>'SAME R Results'!AO45</f>
        <v>0</v>
      </c>
      <c r="AT90" s="784">
        <f>'SAME R Results'!AP45</f>
        <v>0</v>
      </c>
      <c r="AU90" s="789"/>
      <c r="AV90" s="821">
        <f>'SAME R Results'!AQ45</f>
        <v>0</v>
      </c>
      <c r="AW90" s="821">
        <f>'SAME R Results'!AR45</f>
        <v>6.2568344999999992</v>
      </c>
      <c r="AX90" s="821">
        <f>'SAME R Results'!AS45</f>
        <v>0</v>
      </c>
      <c r="AY90" s="821">
        <f>'SAME R Results'!AT45</f>
        <v>0</v>
      </c>
      <c r="AZ90" s="824"/>
      <c r="BA90" s="824"/>
      <c r="BB90" s="821">
        <f>'SAME R Results'!AU45</f>
        <v>1.0560769999999999</v>
      </c>
      <c r="BC90" s="821">
        <f>'SAME R Results'!AV45</f>
        <v>2.6779190000000001E-2</v>
      </c>
      <c r="BD90" s="821">
        <f>'SAME R Results'!AW45</f>
        <v>7.6243590000000001</v>
      </c>
      <c r="BE90" s="821">
        <f>'SAME R Results'!AX45</f>
        <v>4.6188954999999989</v>
      </c>
      <c r="BF90" s="827">
        <f>'SAME R Results'!AY45</f>
        <v>112350</v>
      </c>
      <c r="BG90" s="784">
        <f>'SAME R Results'!AZ45</f>
        <v>1.5103150000000001</v>
      </c>
      <c r="BH90" s="784">
        <f>'SAME R Results'!BA45</f>
        <v>7.855224999999999E-2</v>
      </c>
      <c r="BI90" s="789"/>
      <c r="BJ90" s="784">
        <f>'SAME R Results'!BB45</f>
        <v>91.655199999999994</v>
      </c>
      <c r="BK90" s="784">
        <f>'SAME R Results'!BC45</f>
        <v>3.0054635000000012</v>
      </c>
      <c r="BL90" s="784">
        <f>'SAME R Results'!BD45</f>
        <v>4953334.072364063</v>
      </c>
      <c r="BM90" s="784">
        <f>'SAME R Results'!BE45</f>
        <v>978.85286843014046</v>
      </c>
      <c r="BN90" s="784">
        <f>'SAME R Results'!BF45</f>
        <v>2.7216529795782987</v>
      </c>
      <c r="BO90" s="784">
        <f>'SAME R Results'!BG45</f>
        <v>0.94646110113328596</v>
      </c>
      <c r="BP90" s="789"/>
      <c r="BQ90" s="784">
        <f>'SAME R Results'!BH45</f>
        <v>115.76666203673778</v>
      </c>
      <c r="BR90" s="817">
        <f>'SAME R Results'!BI45</f>
        <v>0.1976149506837051</v>
      </c>
      <c r="BS90" s="817">
        <f>'SAME R Results'!BJ45</f>
        <v>0.35472823373879336</v>
      </c>
      <c r="BT90" s="817">
        <f>'SAME R Results'!BL45</f>
        <v>2.8756099709955434</v>
      </c>
      <c r="BU90" s="817">
        <f>'SAME R Results'!BM45</f>
        <v>2.1487226040778928</v>
      </c>
      <c r="BV90" s="817">
        <f>'SAME R Results'!BN45</f>
        <v>0.14749653543696306</v>
      </c>
      <c r="BW90" s="784">
        <f>'SAME R Results'!BO45</f>
        <v>4953334.072364063</v>
      </c>
      <c r="BX90" s="784">
        <f>'SAME R Results'!BP45</f>
        <v>4617798.1689134808</v>
      </c>
      <c r="BY90" s="784">
        <f>'SAME R Results'!BQ45</f>
        <v>4102155.4566997737</v>
      </c>
      <c r="BZ90" s="784">
        <f>'SAME R Results'!BR45</f>
        <v>978.85286843014046</v>
      </c>
      <c r="CA90" s="784">
        <f>'SAME R Results'!BS45</f>
        <v>0.66710989523217634</v>
      </c>
      <c r="CB90" s="784">
        <f>'SAME R Results'!BT45</f>
        <v>0.48</v>
      </c>
      <c r="CC90" s="784">
        <f>'SAME R Results'!BV45</f>
        <v>2.6313896637601624</v>
      </c>
      <c r="CD90" s="880">
        <f>'SAME R Results'!BW45</f>
        <v>1</v>
      </c>
      <c r="CE90" s="1086">
        <f>'SAME R Results'!BZ45</f>
        <v>234.18212761794004</v>
      </c>
      <c r="CF90" s="1777">
        <f>'SAME R Results'!CA45</f>
        <v>0.5733333333333146</v>
      </c>
      <c r="CG90" s="1777" t="str">
        <f>'SAME R Results'!CB45</f>
        <v xml:space="preserve"> 27P</v>
      </c>
      <c r="CH90" s="1777">
        <f>'SAME R Results'!CC45</f>
        <v>238</v>
      </c>
      <c r="CI90" s="1777">
        <f>'SAME R Results'!CD45</f>
        <v>1.2115115794542721</v>
      </c>
      <c r="CJ90" s="1777"/>
      <c r="CK90" s="1777"/>
      <c r="CL90" s="2015">
        <f>'SAME R Results'!CI45</f>
        <v>45</v>
      </c>
      <c r="CM90" s="2015" t="str">
        <f>'SAME R Results'!CJ45</f>
        <v>Pyrell</v>
      </c>
      <c r="CN90" s="2016">
        <f>'SAME R Results'!CK45</f>
        <v>0.1976149506837051</v>
      </c>
      <c r="CO90" s="2016">
        <f>'SAME R Results'!CL45</f>
        <v>2.3509816485117279E-2</v>
      </c>
      <c r="CP90" s="2016">
        <f>'SAME R Results'!CM45</f>
        <v>3.550349974789041E-2</v>
      </c>
    </row>
    <row r="91" spans="1:95" ht="16.5" customHeight="1" x14ac:dyDescent="0.2">
      <c r="A91" s="780">
        <v>2</v>
      </c>
      <c r="B91" s="784">
        <f>'SAME R Results'!A46</f>
        <v>5</v>
      </c>
      <c r="C91" s="785" t="str">
        <f>'SAME R Results'!B46</f>
        <v>Pyrell</v>
      </c>
      <c r="D91" s="784" t="str">
        <f>'SAME R Results'!C46</f>
        <v>P05</v>
      </c>
      <c r="E91" s="784" t="str">
        <f>'SAME R Results'!D46</f>
        <v>27 Pa</v>
      </c>
      <c r="F91" s="784">
        <f>'SAME R Results'!E46</f>
        <v>4</v>
      </c>
      <c r="G91" s="784" t="str">
        <f>'SAME R Results'!F46</f>
        <v>74a</v>
      </c>
      <c r="H91" s="785" t="str">
        <f>'SAME R Results'!G46</f>
        <v>aged</v>
      </c>
      <c r="I91" s="784">
        <f>'SAME R Results'!H46</f>
        <v>238</v>
      </c>
      <c r="J91" s="786">
        <f>'SAME R Results'!I46</f>
        <v>40416</v>
      </c>
      <c r="K91" s="784">
        <f>'SAME R Results'!J46</f>
        <v>0</v>
      </c>
      <c r="L91" s="788"/>
      <c r="M91" s="788"/>
      <c r="N91" s="784">
        <f>'SAME R Results'!K46</f>
        <v>8.1</v>
      </c>
      <c r="O91" s="793">
        <f>'SAME R Results'!L46</f>
        <v>1.22</v>
      </c>
      <c r="P91" s="784">
        <f>'SAME R Results'!M46</f>
        <v>0</v>
      </c>
      <c r="Q91" s="784">
        <f>'SAME R Results'!N46</f>
        <v>0</v>
      </c>
      <c r="R91" s="784">
        <f>'SAME R Results'!O46</f>
        <v>0</v>
      </c>
      <c r="S91" s="784">
        <f>'SAME R Results'!P46</f>
        <v>0</v>
      </c>
      <c r="T91" s="784">
        <f>'SAME R Results'!Q46</f>
        <v>0</v>
      </c>
      <c r="U91" s="784">
        <f>'SAME R Results'!R46</f>
        <v>622.57142857142856</v>
      </c>
      <c r="V91" s="784">
        <f>'SAME R Results'!S46</f>
        <v>0</v>
      </c>
      <c r="W91" s="784">
        <f>'SAME R Results'!T46</f>
        <v>0</v>
      </c>
      <c r="X91" s="784" t="str">
        <f>'SAME R Results'!U46</f>
        <v>n</v>
      </c>
      <c r="Y91" s="784" t="str">
        <f>'SAME R Results'!V46</f>
        <v>y</v>
      </c>
      <c r="Z91" s="784" t="str">
        <f>'SAME R Results'!W46</f>
        <v>y</v>
      </c>
      <c r="AA91" s="784" t="str">
        <f>'SAME R Results'!X46</f>
        <v>y</v>
      </c>
      <c r="AB91" s="784" t="str">
        <f>'SAME R Results'!Y46</f>
        <v>y</v>
      </c>
      <c r="AC91" s="789"/>
      <c r="AD91" s="784" t="str">
        <f>'SAME R Results'!Z46</f>
        <v>y</v>
      </c>
      <c r="AE91" s="784">
        <f>'SAME R Results'!AA46</f>
        <v>10</v>
      </c>
      <c r="AF91" s="784" t="str">
        <f>'SAME R Results'!AB46</f>
        <v>y</v>
      </c>
      <c r="AG91" s="817">
        <f>'SAME R Results'!AC46</f>
        <v>3.852706928546E-2</v>
      </c>
      <c r="AH91" s="819">
        <f>'SAME R Results'!AD46</f>
        <v>0</v>
      </c>
      <c r="AI91" s="784">
        <f>'SAME R Results'!AE46</f>
        <v>0</v>
      </c>
      <c r="AJ91" s="784">
        <f>'SAME R Results'!AF46</f>
        <v>0</v>
      </c>
      <c r="AK91" s="784">
        <f>'SAME R Results'!AG46</f>
        <v>0</v>
      </c>
      <c r="AL91" s="784">
        <f>'SAME R Results'!AH46</f>
        <v>0</v>
      </c>
      <c r="AM91" s="784">
        <f>'SAME R Results'!AI46</f>
        <v>0</v>
      </c>
      <c r="AN91" s="784">
        <f>'SAME R Results'!AJ46</f>
        <v>0</v>
      </c>
      <c r="AO91" s="784">
        <f>'SAME R Results'!AK46</f>
        <v>0</v>
      </c>
      <c r="AP91" s="784">
        <f>'SAME R Results'!AL46</f>
        <v>0</v>
      </c>
      <c r="AQ91" s="784">
        <f>'SAME R Results'!AM46</f>
        <v>0</v>
      </c>
      <c r="AR91" s="817">
        <f>'SAME R Results'!AN46</f>
        <v>0</v>
      </c>
      <c r="AS91" s="819">
        <f>'SAME R Results'!AO46</f>
        <v>0</v>
      </c>
      <c r="AT91" s="784">
        <f>'SAME R Results'!AP46</f>
        <v>60</v>
      </c>
      <c r="AU91" s="789"/>
      <c r="AV91" s="821">
        <f>'SAME R Results'!AQ46</f>
        <v>0</v>
      </c>
      <c r="AW91" s="821">
        <f>'SAME R Results'!AR46</f>
        <v>6.2590780000000006</v>
      </c>
      <c r="AX91" s="821">
        <f>'SAME R Results'!AS46</f>
        <v>0</v>
      </c>
      <c r="AY91" s="821">
        <f>'SAME R Results'!AT46</f>
        <v>0</v>
      </c>
      <c r="AZ91" s="824"/>
      <c r="BA91" s="824"/>
      <c r="BB91" s="821">
        <f>'SAME R Results'!AU46</f>
        <v>1.3465120000000002</v>
      </c>
      <c r="BC91" s="821">
        <f>'SAME R Results'!AV46</f>
        <v>5.2841199999999998E-2</v>
      </c>
      <c r="BD91" s="821">
        <f>'SAME R Results'!AW46</f>
        <v>7.1362909999999999</v>
      </c>
      <c r="BE91" s="821">
        <f>'SAME R Results'!AX46</f>
        <v>4.6989445000000005</v>
      </c>
      <c r="BF91" s="827">
        <f>'SAME R Results'!AY46</f>
        <v>43615</v>
      </c>
      <c r="BG91" s="784">
        <f>'SAME R Results'!AZ46</f>
        <v>1.8497319999999999</v>
      </c>
      <c r="BH91" s="784">
        <f>'SAME R Results'!BA46</f>
        <v>0.11183162500000002</v>
      </c>
      <c r="BI91" s="789"/>
      <c r="BJ91" s="784">
        <f>'SAME R Results'!BB46</f>
        <v>93.744</v>
      </c>
      <c r="BK91" s="784">
        <f>'SAME R Results'!BC46</f>
        <v>2.4373464999999994</v>
      </c>
      <c r="BL91" s="784">
        <f>'SAME R Results'!BD46</f>
        <v>1662805.4414244581</v>
      </c>
      <c r="BM91" s="784">
        <f>'SAME R Results'!BE46</f>
        <v>630.19822520017613</v>
      </c>
      <c r="BN91" s="784">
        <f>'SAME R Results'!BF46</f>
        <v>3.3793622103748389</v>
      </c>
      <c r="BO91" s="784">
        <f>'SAME R Results'!BG46</f>
        <v>1.1349477109383741</v>
      </c>
      <c r="BP91" s="789"/>
      <c r="BQ91" s="784">
        <f>'SAME R Results'!BH46</f>
        <v>116.98495023057832</v>
      </c>
      <c r="BR91" s="817">
        <f>'SAME R Results'!BI46</f>
        <v>0.37899697072214944</v>
      </c>
      <c r="BS91" s="817">
        <f>'SAME R Results'!BJ46</f>
        <v>0.51218868310446886</v>
      </c>
      <c r="BT91" s="817">
        <f>'SAME R Results'!BL46</f>
        <v>2.9775488137517669</v>
      </c>
      <c r="BU91" s="817">
        <f>'SAME R Results'!BM46</f>
        <v>1.731148221373688</v>
      </c>
      <c r="BV91" s="817">
        <f>'SAME R Results'!BN46</f>
        <v>0.32601577798716497</v>
      </c>
      <c r="BW91" s="784">
        <f>'SAME R Results'!BO46</f>
        <v>1662805.4414244581</v>
      </c>
      <c r="BX91" s="784">
        <f>'SAME R Results'!BP46</f>
        <v>1636768.0339962584</v>
      </c>
      <c r="BY91" s="784">
        <f>'SAME R Results'!BQ46</f>
        <v>1519809.131889978</v>
      </c>
      <c r="BZ91" s="784">
        <f>'SAME R Results'!BR46</f>
        <v>630.19822520017613</v>
      </c>
      <c r="CA91" s="784">
        <f>'SAME R Results'!BS46</f>
        <v>0.54100739145875865</v>
      </c>
      <c r="CB91" s="784">
        <f>'SAME R Results'!BT46</f>
        <v>0.48</v>
      </c>
      <c r="CC91" s="784">
        <f>'SAME R Results'!BV46</f>
        <v>2.5998319499243134</v>
      </c>
      <c r="CD91" s="880">
        <f>'SAME R Results'!BW46</f>
        <v>1</v>
      </c>
      <c r="CE91" s="1086">
        <f>'SAME R Results'!BZ46</f>
        <v>234.18212761794004</v>
      </c>
      <c r="CF91" s="1777">
        <f>'SAME R Results'!CA46</f>
        <v>0.5733333333333146</v>
      </c>
      <c r="CG91" s="1777">
        <f>'SAME R Results'!CB46</f>
        <v>0</v>
      </c>
      <c r="CH91" s="1777">
        <f>'SAME R Results'!CC46</f>
        <v>0</v>
      </c>
      <c r="CI91" s="1777">
        <f>'SAME R Results'!CD46</f>
        <v>1.2242611070642317</v>
      </c>
      <c r="CJ91" s="1777"/>
      <c r="CK91" s="1777"/>
      <c r="CL91" s="2015">
        <f>'SAME R Results'!CI46</f>
        <v>46</v>
      </c>
      <c r="CM91" s="2015" t="str">
        <f>'SAME R Results'!CJ46</f>
        <v>Pyrell</v>
      </c>
      <c r="CN91" s="2016">
        <f>'SAME R Results'!CK46</f>
        <v>0.37899697072214944</v>
      </c>
      <c r="CO91" s="2016">
        <f>'SAME R Results'!CL46</f>
        <v>2.8887153464732751E-2</v>
      </c>
      <c r="CP91" s="2016">
        <f>'SAME R Results'!CM46</f>
        <v>3.2446875249857704E-2</v>
      </c>
    </row>
    <row r="92" spans="1:95" ht="16.5" customHeight="1" x14ac:dyDescent="0.2">
      <c r="A92" s="780">
        <v>2</v>
      </c>
      <c r="B92" s="784">
        <f>'SAME R Results'!A47</f>
        <v>5</v>
      </c>
      <c r="C92" s="785" t="str">
        <f>'SAME R Results'!B47</f>
        <v>Kapton</v>
      </c>
      <c r="D92" s="784" t="str">
        <f>'SAME R Results'!C47</f>
        <v>K05</v>
      </c>
      <c r="E92" s="784" t="str">
        <f>'SAME R Results'!D47</f>
        <v>28 K</v>
      </c>
      <c r="F92" s="784">
        <f>'SAME R Results'!E47</f>
        <v>3</v>
      </c>
      <c r="G92" s="784">
        <f>'SAME R Results'!F47</f>
        <v>75</v>
      </c>
      <c r="H92" s="785" t="str">
        <f>'SAME R Results'!G47</f>
        <v>Mid Temp aging (no Ptrak)</v>
      </c>
      <c r="I92" s="784">
        <f>'SAME R Results'!H47</f>
        <v>238</v>
      </c>
      <c r="J92" s="786">
        <f>'SAME R Results'!I47</f>
        <v>40416</v>
      </c>
      <c r="K92" s="784">
        <f>'SAME R Results'!J47</f>
        <v>0</v>
      </c>
      <c r="L92" s="788"/>
      <c r="M92" s="788"/>
      <c r="N92" s="784">
        <f>'SAME R Results'!K47</f>
        <v>8.1</v>
      </c>
      <c r="O92" s="793">
        <f>'SAME R Results'!L47</f>
        <v>1.43</v>
      </c>
      <c r="P92" s="784">
        <f>'SAME R Results'!M47</f>
        <v>60</v>
      </c>
      <c r="Q92" s="784">
        <f>'SAME R Results'!N47</f>
        <v>11</v>
      </c>
      <c r="R92" s="784">
        <f>'SAME R Results'!O47</f>
        <v>8</v>
      </c>
      <c r="S92" s="784" t="str">
        <f>'SAME R Results'!P47</f>
        <v>n</v>
      </c>
      <c r="T92" s="784">
        <f>'SAME R Results'!Q47</f>
        <v>0</v>
      </c>
      <c r="U92" s="784">
        <f>'SAME R Results'!R47</f>
        <v>31.714285714285715</v>
      </c>
      <c r="V92" s="784" t="str">
        <f>'SAME R Results'!S47</f>
        <v>y</v>
      </c>
      <c r="W92" s="784">
        <f>'SAME R Results'!T47</f>
        <v>60</v>
      </c>
      <c r="X92" s="784" t="str">
        <f>'SAME R Results'!U47</f>
        <v>n</v>
      </c>
      <c r="Y92" s="784" t="str">
        <f>'SAME R Results'!V47</f>
        <v>y</v>
      </c>
      <c r="Z92" s="784" t="str">
        <f>'SAME R Results'!W47</f>
        <v>y</v>
      </c>
      <c r="AA92" s="784" t="str">
        <f>'SAME R Results'!X47</f>
        <v>n</v>
      </c>
      <c r="AB92" s="784" t="str">
        <f>'SAME R Results'!Y47</f>
        <v>n</v>
      </c>
      <c r="AC92" s="789"/>
      <c r="AD92" s="784" t="str">
        <f>'SAME R Results'!Z47</f>
        <v>y</v>
      </c>
      <c r="AE92" s="784">
        <f>'SAME R Results'!AA47</f>
        <v>10</v>
      </c>
      <c r="AF92" s="784" t="str">
        <f>'SAME R Results'!AB47</f>
        <v>y</v>
      </c>
      <c r="AG92" s="817">
        <f>'SAME R Results'!AC47</f>
        <v>3.852706928546E-2</v>
      </c>
      <c r="AH92" s="819">
        <f>'SAME R Results'!AD47</f>
        <v>0</v>
      </c>
      <c r="AI92" s="784">
        <f>'SAME R Results'!AE47</f>
        <v>58</v>
      </c>
      <c r="AJ92" s="784">
        <f>'SAME R Results'!AF47</f>
        <v>480</v>
      </c>
      <c r="AK92" s="784">
        <f>'SAME R Results'!AG47</f>
        <v>0</v>
      </c>
      <c r="AL92" s="784" t="str">
        <f>'SAME R Results'!AH47</f>
        <v>n</v>
      </c>
      <c r="AM92" s="784" t="str">
        <f>'SAME R Results'!AI47</f>
        <v>y</v>
      </c>
      <c r="AN92" s="784" t="str">
        <f>'SAME R Results'!AJ47</f>
        <v>y</v>
      </c>
      <c r="AO92" s="784" t="str">
        <f>'SAME R Results'!AK47</f>
        <v>n</v>
      </c>
      <c r="AP92" s="784" t="str">
        <f>'SAME R Results'!AL47</f>
        <v>n</v>
      </c>
      <c r="AQ92" s="784" t="str">
        <f>'SAME R Results'!AM47</f>
        <v>y</v>
      </c>
      <c r="AR92" s="817">
        <f>'SAME R Results'!AN47</f>
        <v>3.852706928546E-2</v>
      </c>
      <c r="AS92" s="819">
        <f>'SAME R Results'!AO47</f>
        <v>0</v>
      </c>
      <c r="AT92" s="784">
        <f>'SAME R Results'!AP47</f>
        <v>0</v>
      </c>
      <c r="AU92" s="789"/>
      <c r="AV92" s="821">
        <f>'SAME R Results'!AQ47</f>
        <v>0</v>
      </c>
      <c r="AW92" s="821">
        <f>'SAME R Results'!AR47</f>
        <v>0.67108155000000003</v>
      </c>
      <c r="AX92" s="821">
        <f>'SAME R Results'!AS47</f>
        <v>0</v>
      </c>
      <c r="AY92" s="821">
        <f>'SAME R Results'!AT47</f>
        <v>0</v>
      </c>
      <c r="AZ92" s="824"/>
      <c r="BA92" s="824"/>
      <c r="BB92" s="821">
        <f>'SAME R Results'!AU47</f>
        <v>8.2748420000000003E-2</v>
      </c>
      <c r="BC92" s="821">
        <f>'SAME R Results'!AV47</f>
        <v>2.8671285000000001E-2</v>
      </c>
      <c r="BD92" s="821">
        <f>'SAME R Results'!AW47</f>
        <v>5.775649500000001</v>
      </c>
      <c r="BE92" s="821">
        <f>'SAME R Results'!AX47</f>
        <v>4.6388539999999985</v>
      </c>
      <c r="BF92" s="827">
        <f>'SAME R Results'!AY47</f>
        <v>999</v>
      </c>
      <c r="BG92" s="784">
        <f>'SAME R Results'!AZ47</f>
        <v>0.15835569999999996</v>
      </c>
      <c r="BH92" s="784">
        <f>'SAME R Results'!BA47</f>
        <v>8.1115724999999986E-2</v>
      </c>
      <c r="BI92" s="789"/>
      <c r="BJ92" s="784">
        <f>'SAME R Results'!BB47</f>
        <v>5.4232000000000005</v>
      </c>
      <c r="BK92" s="784">
        <f>'SAME R Results'!BC47</f>
        <v>1.1367955000000025</v>
      </c>
      <c r="BL92" s="784">
        <f>'SAME R Results'!BD47</f>
        <v>0</v>
      </c>
      <c r="BM92" s="784">
        <f>'SAME R Results'!BE47</f>
        <v>216.14450778493114</v>
      </c>
      <c r="BN92" s="784">
        <f>'SAME R Results'!BF47</f>
        <v>5.4077134999999998E-2</v>
      </c>
      <c r="BO92" s="784">
        <f>'SAME R Results'!BG47</f>
        <v>1.9309993749999994E-2</v>
      </c>
      <c r="BP92" s="789"/>
      <c r="BQ92" s="784">
        <f>'SAME R Results'!BH47</f>
        <v>2.4404400000000002</v>
      </c>
      <c r="BR92" s="817">
        <f>'SAME R Results'!BI47</f>
        <v>0</v>
      </c>
      <c r="BS92" s="817">
        <f>'SAME R Results'!BJ47</f>
        <v>0</v>
      </c>
      <c r="BT92" s="817">
        <f>'SAME R Results'!BL47</f>
        <v>2.8004739773672904</v>
      </c>
      <c r="BU92" s="817">
        <f>'SAME R Results'!BM47</f>
        <v>0</v>
      </c>
      <c r="BV92" s="817">
        <f>'SAME R Results'!BN47</f>
        <v>0</v>
      </c>
      <c r="BW92" s="784">
        <f>'SAME R Results'!BO47</f>
        <v>0</v>
      </c>
      <c r="BX92" s="784">
        <f>'SAME R Results'!BP47</f>
        <v>0</v>
      </c>
      <c r="BY92" s="784">
        <f>'SAME R Results'!BQ47</f>
        <v>0</v>
      </c>
      <c r="BZ92" s="784">
        <f>'SAME R Results'!BR47</f>
        <v>216.14450778493114</v>
      </c>
      <c r="CA92" s="784">
        <f>'SAME R Results'!BS47</f>
        <v>0.25232964130338331</v>
      </c>
      <c r="CB92" s="784">
        <f>'SAME R Results'!BT47</f>
        <v>0.45</v>
      </c>
      <c r="CC92" s="784">
        <f>'SAME R Results'!BV47</f>
        <v>1</v>
      </c>
      <c r="CD92" s="880">
        <f>'SAME R Results'!BW47</f>
        <v>1.42</v>
      </c>
      <c r="CE92" s="1086">
        <f>'SAME R Results'!BZ47</f>
        <v>500.25380703397519</v>
      </c>
      <c r="CF92" s="1777">
        <f>'SAME R Results'!CA47</f>
        <v>0.40666666666666629</v>
      </c>
      <c r="CG92" s="1777" t="str">
        <f>'SAME R Results'!CB47</f>
        <v xml:space="preserve"> 28K</v>
      </c>
      <c r="CH92" s="1777">
        <f>'SAME R Results'!CC47</f>
        <v>238</v>
      </c>
      <c r="CI92" s="1777">
        <f>'SAME R Results'!CD47</f>
        <v>3.600649180327873E-2</v>
      </c>
      <c r="CJ92" s="1777"/>
      <c r="CK92" s="1777"/>
      <c r="CL92" s="2015"/>
      <c r="CM92" s="2015"/>
      <c r="CN92" s="2016"/>
      <c r="CO92" s="2016"/>
      <c r="CP92" s="2016"/>
    </row>
    <row r="93" spans="1:95" ht="16.5" customHeight="1" x14ac:dyDescent="0.2">
      <c r="A93" s="780">
        <v>2</v>
      </c>
      <c r="B93" s="784">
        <f>'SAME R Results'!A48</f>
        <v>5</v>
      </c>
      <c r="C93" s="785" t="str">
        <f>'SAME R Results'!B48</f>
        <v>Kapton</v>
      </c>
      <c r="D93" s="784" t="str">
        <f>'SAME R Results'!C48</f>
        <v>K05</v>
      </c>
      <c r="E93" s="784" t="str">
        <f>'SAME R Results'!D48</f>
        <v>28 Ka</v>
      </c>
      <c r="F93" s="784">
        <f>'SAME R Results'!E48</f>
        <v>3</v>
      </c>
      <c r="G93" s="784" t="str">
        <f>'SAME R Results'!F48</f>
        <v>75a</v>
      </c>
      <c r="H93" s="785" t="str">
        <f>'SAME R Results'!G48</f>
        <v>aged</v>
      </c>
      <c r="I93" s="784">
        <f>'SAME R Results'!H48</f>
        <v>238</v>
      </c>
      <c r="J93" s="786">
        <f>'SAME R Results'!I48</f>
        <v>40416</v>
      </c>
      <c r="K93" s="784">
        <f>'SAME R Results'!J48</f>
        <v>0</v>
      </c>
      <c r="L93" s="788"/>
      <c r="M93" s="788"/>
      <c r="N93" s="784">
        <f>'SAME R Results'!K48</f>
        <v>8.1</v>
      </c>
      <c r="O93" s="793">
        <f>'SAME R Results'!L48</f>
        <v>1.43</v>
      </c>
      <c r="P93" s="784">
        <f>'SAME R Results'!M48</f>
        <v>0</v>
      </c>
      <c r="Q93" s="784">
        <f>'SAME R Results'!N48</f>
        <v>0</v>
      </c>
      <c r="R93" s="784">
        <f>'SAME R Results'!O48</f>
        <v>0</v>
      </c>
      <c r="S93" s="784">
        <f>'SAME R Results'!P48</f>
        <v>0</v>
      </c>
      <c r="T93" s="784">
        <f>'SAME R Results'!Q48</f>
        <v>0</v>
      </c>
      <c r="U93" s="784">
        <f>'SAME R Results'!R48</f>
        <v>562.57142857142856</v>
      </c>
      <c r="V93" s="784">
        <f>'SAME R Results'!S48</f>
        <v>0</v>
      </c>
      <c r="W93" s="784">
        <f>'SAME R Results'!T48</f>
        <v>0</v>
      </c>
      <c r="X93" s="784" t="str">
        <f>'SAME R Results'!U48</f>
        <v>n</v>
      </c>
      <c r="Y93" s="784" t="str">
        <f>'SAME R Results'!V48</f>
        <v>y</v>
      </c>
      <c r="Z93" s="784" t="str">
        <f>'SAME R Results'!W48</f>
        <v>y</v>
      </c>
      <c r="AA93" s="784" t="str">
        <f>'SAME R Results'!X48</f>
        <v>n</v>
      </c>
      <c r="AB93" s="784" t="str">
        <f>'SAME R Results'!Y48</f>
        <v>n</v>
      </c>
      <c r="AC93" s="789"/>
      <c r="AD93" s="784" t="str">
        <f>'SAME R Results'!Z48</f>
        <v>y</v>
      </c>
      <c r="AE93" s="784">
        <f>'SAME R Results'!AA48</f>
        <v>10</v>
      </c>
      <c r="AF93" s="784" t="str">
        <f>'SAME R Results'!AB48</f>
        <v>y</v>
      </c>
      <c r="AG93" s="817">
        <f>'SAME R Results'!AC48</f>
        <v>3.852706928546E-2</v>
      </c>
      <c r="AH93" s="819">
        <f>'SAME R Results'!AD48</f>
        <v>0</v>
      </c>
      <c r="AI93" s="784">
        <f>'SAME R Results'!AE48</f>
        <v>0</v>
      </c>
      <c r="AJ93" s="784">
        <f>'SAME R Results'!AF48</f>
        <v>0</v>
      </c>
      <c r="AK93" s="784">
        <f>'SAME R Results'!AG48</f>
        <v>0</v>
      </c>
      <c r="AL93" s="784">
        <f>'SAME R Results'!AH48</f>
        <v>0</v>
      </c>
      <c r="AM93" s="784">
        <f>'SAME R Results'!AI48</f>
        <v>0</v>
      </c>
      <c r="AN93" s="784">
        <f>'SAME R Results'!AJ48</f>
        <v>0</v>
      </c>
      <c r="AO93" s="784">
        <f>'SAME R Results'!AK48</f>
        <v>0</v>
      </c>
      <c r="AP93" s="784">
        <f>'SAME R Results'!AL48</f>
        <v>0</v>
      </c>
      <c r="AQ93" s="784">
        <f>'SAME R Results'!AM48</f>
        <v>0</v>
      </c>
      <c r="AR93" s="817">
        <f>'SAME R Results'!AN48</f>
        <v>0</v>
      </c>
      <c r="AS93" s="819">
        <f>'SAME R Results'!AO48</f>
        <v>0</v>
      </c>
      <c r="AT93" s="784">
        <f>'SAME R Results'!AP48</f>
        <v>60</v>
      </c>
      <c r="AU93" s="789"/>
      <c r="AV93" s="821">
        <f>'SAME R Results'!AQ48</f>
        <v>0</v>
      </c>
      <c r="AW93" s="821">
        <f>'SAME R Results'!AR48</f>
        <v>0.72169489999999992</v>
      </c>
      <c r="AX93" s="821">
        <f>'SAME R Results'!AS48</f>
        <v>0</v>
      </c>
      <c r="AY93" s="821">
        <f>'SAME R Results'!AT48</f>
        <v>0</v>
      </c>
      <c r="AZ93" s="824"/>
      <c r="BA93" s="824"/>
      <c r="BB93" s="821">
        <f>'SAME R Results'!AU48</f>
        <v>9.164425000000001E-2</v>
      </c>
      <c r="BC93" s="821">
        <f>'SAME R Results'!AV48</f>
        <v>2.7626442105263157E-2</v>
      </c>
      <c r="BD93" s="821">
        <f>'SAME R Results'!AW48</f>
        <v>5.3254704999999998</v>
      </c>
      <c r="BE93" s="821">
        <f>'SAME R Results'!AX48</f>
        <v>4.6329368421052637</v>
      </c>
      <c r="BF93" s="827">
        <f>'SAME R Results'!AY48</f>
        <v>27920</v>
      </c>
      <c r="BG93" s="784">
        <f>'SAME R Results'!AZ48</f>
        <v>0.17077645</v>
      </c>
      <c r="BH93" s="784">
        <f>'SAME R Results'!BA48</f>
        <v>8.0196984210526318E-2</v>
      </c>
      <c r="BI93" s="789"/>
      <c r="BJ93" s="784">
        <f>'SAME R Results'!BB48</f>
        <v>6.07775</v>
      </c>
      <c r="BK93" s="784">
        <f>'SAME R Results'!BC48</f>
        <v>0.69253365789473609</v>
      </c>
      <c r="BL93" s="784">
        <f>'SAME R Results'!BD48</f>
        <v>1041691.6091550778</v>
      </c>
      <c r="BM93" s="784">
        <f>'SAME R Results'!BE48</f>
        <v>122.89565377062094</v>
      </c>
      <c r="BN93" s="784">
        <f>'SAME R Results'!BF48</f>
        <v>6.401780789473685E-2</v>
      </c>
      <c r="BO93" s="784">
        <f>'SAME R Results'!BG48</f>
        <v>2.264486644736842E-2</v>
      </c>
      <c r="BP93" s="789"/>
      <c r="BQ93" s="784">
        <f>'SAME R Results'!BH48</f>
        <v>2.7349874999999999</v>
      </c>
      <c r="BR93" s="817">
        <f>'SAME R Results'!BI48</f>
        <v>0.11797700268537473</v>
      </c>
      <c r="BS93" s="817">
        <f>'SAME R Results'!BJ48</f>
        <v>0.15228007114746611</v>
      </c>
      <c r="BT93" s="817">
        <f>'SAME R Results'!BL48</f>
        <v>2.8270340230766262</v>
      </c>
      <c r="BU93" s="817">
        <f>'SAME R Results'!BM48</f>
        <v>1.6573245709263189</v>
      </c>
      <c r="BV93" s="817">
        <f>'SAME R Results'!BN48</f>
        <v>0.10384234859058263</v>
      </c>
      <c r="BW93" s="784">
        <f>'SAME R Results'!BO48</f>
        <v>1041691.6091550778</v>
      </c>
      <c r="BX93" s="784">
        <f>'SAME R Results'!BP48</f>
        <v>1025023.8477107275</v>
      </c>
      <c r="BY93" s="784">
        <f>'SAME R Results'!BQ48</f>
        <v>961526.92346055491</v>
      </c>
      <c r="BZ93" s="784">
        <f>'SAME R Results'!BR48</f>
        <v>122.89565377062094</v>
      </c>
      <c r="CA93" s="784">
        <f>'SAME R Results'!BS48</f>
        <v>0.1537187378795028</v>
      </c>
      <c r="CB93" s="784">
        <f>'SAME R Results'!BT48</f>
        <v>0.45</v>
      </c>
      <c r="CC93" s="784">
        <f>'SAME R Results'!BV48</f>
        <v>1</v>
      </c>
      <c r="CD93" s="880">
        <f>'SAME R Results'!BW48</f>
        <v>1.42</v>
      </c>
      <c r="CE93" s="1086">
        <f>'SAME R Results'!BZ48</f>
        <v>500.25380703397519</v>
      </c>
      <c r="CF93" s="1777">
        <f>'SAME R Results'!CA48</f>
        <v>0.40666666666666629</v>
      </c>
      <c r="CG93" s="1777">
        <f>'SAME R Results'!CB48</f>
        <v>0</v>
      </c>
      <c r="CH93" s="1777">
        <f>'SAME R Results'!CC48</f>
        <v>0</v>
      </c>
      <c r="CI93" s="1777">
        <f>'SAME R Results'!CD48</f>
        <v>4.0352274590163967E-2</v>
      </c>
      <c r="CJ93" s="1777"/>
      <c r="CK93" s="1777"/>
      <c r="CL93" s="2015">
        <f>'SAME R Results'!CI48</f>
        <v>48</v>
      </c>
      <c r="CM93" s="2015" t="str">
        <f>'SAME R Results'!CJ48</f>
        <v>Kapton</v>
      </c>
      <c r="CN93" s="2016">
        <f>'SAME R Results'!CK48</f>
        <v>0.11797700268537473</v>
      </c>
      <c r="CO93" s="2016">
        <f>'SAME R Results'!CL48</f>
        <v>2.3406983722864129E-2</v>
      </c>
      <c r="CP93" s="2016">
        <f>'SAME R Results'!CM48</f>
        <v>3.4936315927614141E-2</v>
      </c>
    </row>
    <row r="94" spans="1:95" ht="16.5" customHeight="1" x14ac:dyDescent="0.2">
      <c r="A94" s="780">
        <v>2</v>
      </c>
      <c r="B94" s="784">
        <f>'SAME R Results'!A49</f>
        <v>5</v>
      </c>
      <c r="C94" s="785" t="str">
        <f>'SAME R Results'!B49</f>
        <v>Pyrell</v>
      </c>
      <c r="D94" s="784" t="str">
        <f>'SAME R Results'!C49</f>
        <v>P06</v>
      </c>
      <c r="E94" s="784" t="str">
        <f>'SAME R Results'!D49</f>
        <v>29 P</v>
      </c>
      <c r="F94" s="784">
        <f>'SAME R Results'!E49</f>
        <v>5</v>
      </c>
      <c r="G94" s="784">
        <f>'SAME R Results'!F49</f>
        <v>76</v>
      </c>
      <c r="H94" s="785" t="str">
        <f>'SAME R Results'!G49</f>
        <v>High Temp aging</v>
      </c>
      <c r="I94" s="784">
        <f>'SAME R Results'!H49</f>
        <v>238</v>
      </c>
      <c r="J94" s="786">
        <f>'SAME R Results'!I49</f>
        <v>40416</v>
      </c>
      <c r="K94" s="784">
        <f>'SAME R Results'!J49</f>
        <v>0</v>
      </c>
      <c r="L94" s="788"/>
      <c r="M94" s="788"/>
      <c r="N94" s="784">
        <f>'SAME R Results'!K49</f>
        <v>8.1</v>
      </c>
      <c r="O94" s="793">
        <f>'SAME R Results'!L49</f>
        <v>1.23</v>
      </c>
      <c r="P94" s="784">
        <f>'SAME R Results'!M49</f>
        <v>60</v>
      </c>
      <c r="Q94" s="784">
        <f>'SAME R Results'!N49</f>
        <v>11</v>
      </c>
      <c r="R94" s="784">
        <f>'SAME R Results'!O49</f>
        <v>8</v>
      </c>
      <c r="S94" s="784" t="str">
        <f>'SAME R Results'!P49</f>
        <v>n</v>
      </c>
      <c r="T94" s="784">
        <f>'SAME R Results'!Q49</f>
        <v>0</v>
      </c>
      <c r="U94" s="784">
        <f>'SAME R Results'!R49</f>
        <v>51.428571428571431</v>
      </c>
      <c r="V94" s="784" t="str">
        <f>'SAME R Results'!S49</f>
        <v>y</v>
      </c>
      <c r="W94" s="784">
        <f>'SAME R Results'!T49</f>
        <v>45</v>
      </c>
      <c r="X94" s="784" t="str">
        <f>'SAME R Results'!U49</f>
        <v>n</v>
      </c>
      <c r="Y94" s="784" t="str">
        <f>'SAME R Results'!V49</f>
        <v>y</v>
      </c>
      <c r="Z94" s="784" t="str">
        <f>'SAME R Results'!W49</f>
        <v>y</v>
      </c>
      <c r="AA94" s="784" t="str">
        <f>'SAME R Results'!X49</f>
        <v>y</v>
      </c>
      <c r="AB94" s="784" t="str">
        <f>'SAME R Results'!Y49</f>
        <v>y</v>
      </c>
      <c r="AC94" s="789"/>
      <c r="AD94" s="784" t="str">
        <f>'SAME R Results'!Z49</f>
        <v>y</v>
      </c>
      <c r="AE94" s="784">
        <f>'SAME R Results'!AA49</f>
        <v>10</v>
      </c>
      <c r="AF94" s="784" t="str">
        <f>'SAME R Results'!AB49</f>
        <v>y</v>
      </c>
      <c r="AG94" s="817">
        <f>'SAME R Results'!AC49</f>
        <v>3.852706928546E-2</v>
      </c>
      <c r="AH94" s="819">
        <f>'SAME R Results'!AD49</f>
        <v>0</v>
      </c>
      <c r="AI94" s="784">
        <f>'SAME R Results'!AE49</f>
        <v>58</v>
      </c>
      <c r="AJ94" s="784">
        <f>'SAME R Results'!AF49</f>
        <v>480</v>
      </c>
      <c r="AK94" s="784">
        <f>'SAME R Results'!AG49</f>
        <v>0</v>
      </c>
      <c r="AL94" s="784" t="str">
        <f>'SAME R Results'!AH49</f>
        <v>n</v>
      </c>
      <c r="AM94" s="784" t="str">
        <f>'SAME R Results'!AI49</f>
        <v>y</v>
      </c>
      <c r="AN94" s="784" t="str">
        <f>'SAME R Results'!AJ49</f>
        <v>y</v>
      </c>
      <c r="AO94" s="784" t="str">
        <f>'SAME R Results'!AK49</f>
        <v>y</v>
      </c>
      <c r="AP94" s="784" t="str">
        <f>'SAME R Results'!AL49</f>
        <v>y</v>
      </c>
      <c r="AQ94" s="784" t="str">
        <f>'SAME R Results'!AM49</f>
        <v>y</v>
      </c>
      <c r="AR94" s="817">
        <f>'SAME R Results'!AN49</f>
        <v>3.852706928546E-2</v>
      </c>
      <c r="AS94" s="819">
        <f>'SAME R Results'!AO49</f>
        <v>0</v>
      </c>
      <c r="AT94" s="784">
        <f>'SAME R Results'!AP49</f>
        <v>0</v>
      </c>
      <c r="AU94" s="789"/>
      <c r="AV94" s="821">
        <f>'SAME R Results'!AQ49</f>
        <v>0</v>
      </c>
      <c r="AW94" s="821">
        <f>'SAME R Results'!AR49</f>
        <v>6.2617504999999998</v>
      </c>
      <c r="AX94" s="821">
        <f>'SAME R Results'!AS49</f>
        <v>0</v>
      </c>
      <c r="AY94" s="821">
        <f>'SAME R Results'!AT49</f>
        <v>0</v>
      </c>
      <c r="AZ94" s="824"/>
      <c r="BA94" s="824"/>
      <c r="BB94" s="821">
        <f>'SAME R Results'!AU49</f>
        <v>2.6423810000000003</v>
      </c>
      <c r="BC94" s="821">
        <f>'SAME R Results'!AV49</f>
        <v>2.7664190000000005E-2</v>
      </c>
      <c r="BD94" s="821">
        <f>'SAME R Results'!AW49</f>
        <v>7.8387760000000002</v>
      </c>
      <c r="BE94" s="821">
        <f>'SAME R Results'!AX49</f>
        <v>4.6380309999999998</v>
      </c>
      <c r="BF94" s="827">
        <f>'SAME R Results'!AY49</f>
        <v>81685</v>
      </c>
      <c r="BG94" s="784">
        <f>'SAME R Results'!AZ49</f>
        <v>3.3800660000000002</v>
      </c>
      <c r="BH94" s="784">
        <f>'SAME R Results'!BA49</f>
        <v>7.9345705000000002E-2</v>
      </c>
      <c r="BI94" s="789"/>
      <c r="BJ94" s="784">
        <f>'SAME R Results'!BB49</f>
        <v>187.29170000000002</v>
      </c>
      <c r="BK94" s="784">
        <f>'SAME R Results'!BC49</f>
        <v>3.2007450000000004</v>
      </c>
      <c r="BL94" s="784">
        <f>'SAME R Results'!BD49</f>
        <v>3275641.6927261017</v>
      </c>
      <c r="BM94" s="784">
        <f>'SAME R Results'!BE49</f>
        <v>1159.5375543457283</v>
      </c>
      <c r="BN94" s="784">
        <f>'SAME R Results'!BF49</f>
        <v>6.8282270331857937</v>
      </c>
      <c r="BO94" s="784">
        <f>'SAME R Results'!BG49</f>
        <v>2.1549243364622712</v>
      </c>
      <c r="BP94" s="789"/>
      <c r="BQ94" s="784">
        <f>'SAME R Results'!BH49</f>
        <v>233.65676151505821</v>
      </c>
      <c r="BR94" s="817">
        <f>'SAME R Results'!BI49</f>
        <v>0.35398790927609708</v>
      </c>
      <c r="BS94" s="817">
        <f>'SAME R Results'!BJ49</f>
        <v>0.5145502341662288</v>
      </c>
      <c r="BT94" s="817">
        <f>'SAME R Results'!BL49</f>
        <v>3.1686620813776045</v>
      </c>
      <c r="BU94" s="817">
        <f>'SAME R Results'!BM49</f>
        <v>1.843342080682528</v>
      </c>
      <c r="BV94" s="817">
        <f>'SAME R Results'!BN49</f>
        <v>0.29360858690347513</v>
      </c>
      <c r="BW94" s="784">
        <f>'SAME R Results'!BO49</f>
        <v>3275641.6927261017</v>
      </c>
      <c r="BX94" s="784">
        <f>'SAME R Results'!BP49</f>
        <v>3226877.1478270418</v>
      </c>
      <c r="BY94" s="784">
        <f>'SAME R Results'!BQ49</f>
        <v>2927113.0095421043</v>
      </c>
      <c r="BZ94" s="784">
        <f>'SAME R Results'!BR49</f>
        <v>1159.5375543457283</v>
      </c>
      <c r="CA94" s="784">
        <f>'SAME R Results'!BS49</f>
        <v>0.71045569564059308</v>
      </c>
      <c r="CB94" s="784">
        <f>'SAME R Results'!BT49</f>
        <v>0.48</v>
      </c>
      <c r="CC94" s="784">
        <f>'SAME R Results'!BV49</f>
        <v>2.5990736365948832</v>
      </c>
      <c r="CD94" s="880">
        <f>'SAME R Results'!BW49</f>
        <v>1</v>
      </c>
      <c r="CE94" s="1086">
        <f>'SAME R Results'!BZ49</f>
        <v>240.92870800332065</v>
      </c>
      <c r="CF94" s="1777">
        <f>'SAME R Results'!CA49</f>
        <v>0.6633333333333491</v>
      </c>
      <c r="CG94" s="1777" t="str">
        <f>'SAME R Results'!CB49</f>
        <v xml:space="preserve"> 29P</v>
      </c>
      <c r="CH94" s="1777">
        <f>'SAME R Results'!CC49</f>
        <v>238</v>
      </c>
      <c r="CI94" s="1777">
        <f>'SAME R Results'!CD49</f>
        <v>2.1134782448597726</v>
      </c>
      <c r="CJ94" s="1777"/>
      <c r="CK94" s="1777"/>
      <c r="CL94" s="2015">
        <f>'SAME R Results'!CI49</f>
        <v>49</v>
      </c>
      <c r="CM94" s="2015" t="str">
        <f>'SAME R Results'!CJ49</f>
        <v>Pyrell</v>
      </c>
      <c r="CN94" s="2016">
        <f>'SAME R Results'!CK49</f>
        <v>0.35398790927609708</v>
      </c>
      <c r="CO94" s="2016">
        <f>'SAME R Results'!CL49</f>
        <v>2.9223323086867925E-2</v>
      </c>
      <c r="CP94" s="2016">
        <f>'SAME R Results'!CM49</f>
        <v>3.4705972021085954E-2</v>
      </c>
    </row>
    <row r="95" spans="1:95" ht="16.5" customHeight="1" x14ac:dyDescent="0.2">
      <c r="A95" s="780">
        <v>2</v>
      </c>
      <c r="B95" s="784">
        <f>'SAME R Results'!A50</f>
        <v>5</v>
      </c>
      <c r="C95" s="785" t="str">
        <f>'SAME R Results'!B50</f>
        <v>Pyrell</v>
      </c>
      <c r="D95" s="784" t="str">
        <f>'SAME R Results'!C50</f>
        <v>P06</v>
      </c>
      <c r="E95" s="784" t="str">
        <f>'SAME R Results'!D50</f>
        <v>29 Pa</v>
      </c>
      <c r="F95" s="784">
        <f>'SAME R Results'!E50</f>
        <v>5</v>
      </c>
      <c r="G95" s="784" t="str">
        <f>'SAME R Results'!F50</f>
        <v>76a</v>
      </c>
      <c r="H95" s="785" t="str">
        <f>'SAME R Results'!G50</f>
        <v>aged</v>
      </c>
      <c r="I95" s="784">
        <f>'SAME R Results'!H50</f>
        <v>238</v>
      </c>
      <c r="J95" s="786">
        <f>'SAME R Results'!I50</f>
        <v>40416</v>
      </c>
      <c r="K95" s="784">
        <f>'SAME R Results'!J50</f>
        <v>0</v>
      </c>
      <c r="L95" s="788"/>
      <c r="M95" s="788"/>
      <c r="N95" s="784">
        <f>'SAME R Results'!K50</f>
        <v>8.1</v>
      </c>
      <c r="O95" s="793">
        <f>'SAME R Results'!L50</f>
        <v>1.23</v>
      </c>
      <c r="P95" s="784">
        <f>'SAME R Results'!M50</f>
        <v>0</v>
      </c>
      <c r="Q95" s="784">
        <f>'SAME R Results'!N50</f>
        <v>0</v>
      </c>
      <c r="R95" s="784">
        <f>'SAME R Results'!O50</f>
        <v>0</v>
      </c>
      <c r="S95" s="784">
        <f>'SAME R Results'!P50</f>
        <v>0</v>
      </c>
      <c r="T95" s="784">
        <f>'SAME R Results'!Q50</f>
        <v>0</v>
      </c>
      <c r="U95" s="784">
        <f>'SAME R Results'!R50</f>
        <v>625.42857142857144</v>
      </c>
      <c r="V95" s="784">
        <f>'SAME R Results'!S50</f>
        <v>0</v>
      </c>
      <c r="W95" s="784">
        <f>'SAME R Results'!T50</f>
        <v>0</v>
      </c>
      <c r="X95" s="784" t="str">
        <f>'SAME R Results'!U50</f>
        <v>n</v>
      </c>
      <c r="Y95" s="784" t="str">
        <f>'SAME R Results'!V50</f>
        <v>y</v>
      </c>
      <c r="Z95" s="784" t="str">
        <f>'SAME R Results'!W50</f>
        <v>y</v>
      </c>
      <c r="AA95" s="784" t="str">
        <f>'SAME R Results'!X50</f>
        <v>y</v>
      </c>
      <c r="AB95" s="784" t="str">
        <f>'SAME R Results'!Y50</f>
        <v>y</v>
      </c>
      <c r="AC95" s="789"/>
      <c r="AD95" s="784" t="str">
        <f>'SAME R Results'!Z50</f>
        <v>y</v>
      </c>
      <c r="AE95" s="784">
        <f>'SAME R Results'!AA50</f>
        <v>10</v>
      </c>
      <c r="AF95" s="784" t="str">
        <f>'SAME R Results'!AB50</f>
        <v>y</v>
      </c>
      <c r="AG95" s="817">
        <f>'SAME R Results'!AC50</f>
        <v>3.852706928546E-2</v>
      </c>
      <c r="AH95" s="819">
        <f>'SAME R Results'!AD50</f>
        <v>0</v>
      </c>
      <c r="AI95" s="784">
        <f>'SAME R Results'!AE50</f>
        <v>0</v>
      </c>
      <c r="AJ95" s="784">
        <f>'SAME R Results'!AF50</f>
        <v>0</v>
      </c>
      <c r="AK95" s="784">
        <f>'SAME R Results'!AG50</f>
        <v>0</v>
      </c>
      <c r="AL95" s="784">
        <f>'SAME R Results'!AH50</f>
        <v>0</v>
      </c>
      <c r="AM95" s="784">
        <f>'SAME R Results'!AI50</f>
        <v>0</v>
      </c>
      <c r="AN95" s="784">
        <f>'SAME R Results'!AJ50</f>
        <v>0</v>
      </c>
      <c r="AO95" s="784">
        <f>'SAME R Results'!AK50</f>
        <v>0</v>
      </c>
      <c r="AP95" s="784">
        <f>'SAME R Results'!AL50</f>
        <v>0</v>
      </c>
      <c r="AQ95" s="784">
        <f>'SAME R Results'!AM50</f>
        <v>0</v>
      </c>
      <c r="AR95" s="817">
        <f>'SAME R Results'!AN50</f>
        <v>0</v>
      </c>
      <c r="AS95" s="819">
        <f>'SAME R Results'!AO50</f>
        <v>0</v>
      </c>
      <c r="AT95" s="784">
        <f>'SAME R Results'!AP50</f>
        <v>45</v>
      </c>
      <c r="AU95" s="789"/>
      <c r="AV95" s="821">
        <f>'SAME R Results'!AQ50</f>
        <v>0</v>
      </c>
      <c r="AW95" s="821">
        <f>'SAME R Results'!AR50</f>
        <v>6.2638249999999998</v>
      </c>
      <c r="AX95" s="821">
        <f>'SAME R Results'!AS50</f>
        <v>0</v>
      </c>
      <c r="AY95" s="821">
        <f>'SAME R Results'!AT50</f>
        <v>0</v>
      </c>
      <c r="AZ95" s="824"/>
      <c r="BA95" s="824"/>
      <c r="BB95" s="821">
        <f>'SAME R Results'!AU50</f>
        <v>2.9929654999999999</v>
      </c>
      <c r="BC95" s="821">
        <f>'SAME R Results'!AV50</f>
        <v>0.10406490500000001</v>
      </c>
      <c r="BD95" s="821">
        <f>'SAME R Results'!AW50</f>
        <v>7.378616000000001</v>
      </c>
      <c r="BE95" s="821">
        <f>'SAME R Results'!AX50</f>
        <v>4.7520749999999996</v>
      </c>
      <c r="BF95" s="827">
        <f>'SAME R Results'!AY50</f>
        <v>42855</v>
      </c>
      <c r="BG95" s="784">
        <f>'SAME R Results'!AZ50</f>
        <v>3.7528845000000004</v>
      </c>
      <c r="BH95" s="784">
        <f>'SAME R Results'!BA50</f>
        <v>0.1647187</v>
      </c>
      <c r="BI95" s="789"/>
      <c r="BJ95" s="784">
        <f>'SAME R Results'!BB50</f>
        <v>182.25264999999996</v>
      </c>
      <c r="BK95" s="784">
        <f>'SAME R Results'!BC50</f>
        <v>2.6265410000000013</v>
      </c>
      <c r="BL95" s="784">
        <f>'SAME R Results'!BD50</f>
        <v>1632139.978883141</v>
      </c>
      <c r="BM95" s="784">
        <f>'SAME R Results'!BE50</f>
        <v>725.9923009845545</v>
      </c>
      <c r="BN95" s="784">
        <f>'SAME R Results'!BF50</f>
        <v>7.5308396368719723</v>
      </c>
      <c r="BO95" s="784">
        <f>'SAME R Results'!BG50</f>
        <v>2.3384242847501331</v>
      </c>
      <c r="BP95" s="789"/>
      <c r="BQ95" s="784">
        <f>'SAME R Results'!BH50</f>
        <v>226.969297357876</v>
      </c>
      <c r="BR95" s="817">
        <f>'SAME R Results'!BI50</f>
        <v>0.44481007167126968</v>
      </c>
      <c r="BS95" s="817">
        <f>'SAME R Results'!BJ50</f>
        <v>0.64279185147281492</v>
      </c>
      <c r="BT95" s="817">
        <f>'SAME R Results'!BL50</f>
        <v>3.2204761496807079</v>
      </c>
      <c r="BU95" s="817">
        <f>'SAME R Results'!BM50</f>
        <v>1.834502046916247</v>
      </c>
      <c r="BV95" s="817">
        <f>'SAME R Results'!BN50</f>
        <v>0.37002131058452192</v>
      </c>
      <c r="BW95" s="784">
        <f>'SAME R Results'!BO50</f>
        <v>1632139.978883141</v>
      </c>
      <c r="BX95" s="784">
        <f>'SAME R Results'!BP50</f>
        <v>1606556.278428355</v>
      </c>
      <c r="BY95" s="784">
        <f>'SAME R Results'!BQ50</f>
        <v>1492480.7827700684</v>
      </c>
      <c r="BZ95" s="784">
        <f>'SAME R Results'!BR50</f>
        <v>725.9923009845545</v>
      </c>
      <c r="CA95" s="784">
        <f>'SAME R Results'!BS50</f>
        <v>0.58300208647784812</v>
      </c>
      <c r="CB95" s="784">
        <f>'SAME R Results'!BT50</f>
        <v>0.48</v>
      </c>
      <c r="CC95" s="784">
        <f>'SAME R Results'!BV50</f>
        <v>2.5944901367903759</v>
      </c>
      <c r="CD95" s="880">
        <f>'SAME R Results'!BW50</f>
        <v>1</v>
      </c>
      <c r="CE95" s="1086">
        <f>'SAME R Results'!BZ50</f>
        <v>240.92870800332065</v>
      </c>
      <c r="CF95" s="1777">
        <f>'SAME R Results'!CA50</f>
        <v>0.6633333333333491</v>
      </c>
      <c r="CG95" s="1777">
        <f>'SAME R Results'!CB50</f>
        <v>0</v>
      </c>
      <c r="CH95" s="1777">
        <f>'SAME R Results'!CC50</f>
        <v>0</v>
      </c>
      <c r="CI95" s="1777">
        <f>'SAME R Results'!CD50</f>
        <v>2.0529886193174227</v>
      </c>
      <c r="CJ95" s="1777"/>
      <c r="CK95" s="1777"/>
      <c r="CL95" s="2015">
        <f>'SAME R Results'!CI50</f>
        <v>50</v>
      </c>
      <c r="CM95" s="2015" t="str">
        <f>'SAME R Results'!CJ50</f>
        <v>Pyrell</v>
      </c>
      <c r="CN95" s="2016">
        <f>'SAME R Results'!CK50</f>
        <v>0.44481007167126968</v>
      </c>
      <c r="CO95" s="2016">
        <f>'SAME R Results'!CL50</f>
        <v>3.3179992732663081E-2</v>
      </c>
      <c r="CP95" s="2016">
        <f>'SAME R Results'!CM50</f>
        <v>3.2056243404770396E-2</v>
      </c>
    </row>
    <row r="96" spans="1:95" ht="16.5" customHeight="1" x14ac:dyDescent="0.2">
      <c r="A96" s="780">
        <v>2</v>
      </c>
      <c r="B96" s="784">
        <f>'SAME R Results'!A51</f>
        <v>5</v>
      </c>
      <c r="C96" s="785" t="str">
        <f>'SAME R Results'!B51</f>
        <v>Kapton</v>
      </c>
      <c r="D96" s="784" t="str">
        <f>'SAME R Results'!C51</f>
        <v>K06</v>
      </c>
      <c r="E96" s="784" t="str">
        <f>'SAME R Results'!D51</f>
        <v>30 K</v>
      </c>
      <c r="F96" s="784">
        <f>'SAME R Results'!E51</f>
        <v>2</v>
      </c>
      <c r="G96" s="784">
        <f>'SAME R Results'!F51</f>
        <v>77</v>
      </c>
      <c r="H96" s="785" t="str">
        <f>'SAME R Results'!G51</f>
        <v>High Temp aging</v>
      </c>
      <c r="I96" s="784">
        <f>'SAME R Results'!H51</f>
        <v>238</v>
      </c>
      <c r="J96" s="786">
        <f>'SAME R Results'!I51</f>
        <v>40416</v>
      </c>
      <c r="K96" s="784">
        <f>'SAME R Results'!J51</f>
        <v>0</v>
      </c>
      <c r="L96" s="788"/>
      <c r="M96" s="788"/>
      <c r="N96" s="784">
        <f>'SAME R Results'!K51</f>
        <v>8.1</v>
      </c>
      <c r="O96" s="793">
        <f>'SAME R Results'!L51</f>
        <v>1.48</v>
      </c>
      <c r="P96" s="784">
        <f>'SAME R Results'!M51</f>
        <v>60</v>
      </c>
      <c r="Q96" s="784">
        <f>'SAME R Results'!N51</f>
        <v>11</v>
      </c>
      <c r="R96" s="784">
        <f>'SAME R Results'!O51</f>
        <v>8</v>
      </c>
      <c r="S96" s="784" t="str">
        <f>'SAME R Results'!P51</f>
        <v>n</v>
      </c>
      <c r="T96" s="784">
        <f>'SAME R Results'!Q51</f>
        <v>0</v>
      </c>
      <c r="U96" s="784">
        <f>'SAME R Results'!R51</f>
        <v>31.285714285714285</v>
      </c>
      <c r="V96" s="784" t="str">
        <f>'SAME R Results'!S51</f>
        <v>y</v>
      </c>
      <c r="W96" s="784">
        <f>'SAME R Results'!T51</f>
        <v>60</v>
      </c>
      <c r="X96" s="784" t="str">
        <f>'SAME R Results'!U51</f>
        <v>n</v>
      </c>
      <c r="Y96" s="784" t="str">
        <f>'SAME R Results'!V51</f>
        <v>y</v>
      </c>
      <c r="Z96" s="784" t="str">
        <f>'SAME R Results'!W51</f>
        <v>y</v>
      </c>
      <c r="AA96" s="784" t="str">
        <f>'SAME R Results'!X51</f>
        <v>n</v>
      </c>
      <c r="AB96" s="784" t="str">
        <f>'SAME R Results'!Y51</f>
        <v>n</v>
      </c>
      <c r="AC96" s="789"/>
      <c r="AD96" s="784" t="str">
        <f>'SAME R Results'!Z51</f>
        <v>y</v>
      </c>
      <c r="AE96" s="784">
        <f>'SAME R Results'!AA51</f>
        <v>10</v>
      </c>
      <c r="AF96" s="784" t="str">
        <f>'SAME R Results'!AB51</f>
        <v>y</v>
      </c>
      <c r="AG96" s="817">
        <f>'SAME R Results'!AC51</f>
        <v>3.852706928546E-2</v>
      </c>
      <c r="AH96" s="819">
        <f>'SAME R Results'!AD51</f>
        <v>0</v>
      </c>
      <c r="AI96" s="784">
        <f>'SAME R Results'!AE51</f>
        <v>58</v>
      </c>
      <c r="AJ96" s="784">
        <f>'SAME R Results'!AF51</f>
        <v>480</v>
      </c>
      <c r="AK96" s="784">
        <f>'SAME R Results'!AG51</f>
        <v>0</v>
      </c>
      <c r="AL96" s="784" t="str">
        <f>'SAME R Results'!AH51</f>
        <v>n</v>
      </c>
      <c r="AM96" s="784" t="str">
        <f>'SAME R Results'!AI51</f>
        <v>y</v>
      </c>
      <c r="AN96" s="784" t="str">
        <f>'SAME R Results'!AJ51</f>
        <v>y</v>
      </c>
      <c r="AO96" s="784" t="str">
        <f>'SAME R Results'!AK51</f>
        <v>n</v>
      </c>
      <c r="AP96" s="784" t="str">
        <f>'SAME R Results'!AL51</f>
        <v>n</v>
      </c>
      <c r="AQ96" s="784" t="str">
        <f>'SAME R Results'!AM51</f>
        <v>y</v>
      </c>
      <c r="AR96" s="817">
        <f>'SAME R Results'!AN51</f>
        <v>3.852706928546E-2</v>
      </c>
      <c r="AS96" s="819">
        <f>'SAME R Results'!AO51</f>
        <v>0</v>
      </c>
      <c r="AT96" s="784">
        <f>'SAME R Results'!AP51</f>
        <v>0</v>
      </c>
      <c r="AU96" s="789"/>
      <c r="AV96" s="821">
        <f>'SAME R Results'!AQ51</f>
        <v>0</v>
      </c>
      <c r="AW96" s="821">
        <f>'SAME R Results'!AR51</f>
        <v>0.65225210000000011</v>
      </c>
      <c r="AX96" s="821">
        <f>'SAME R Results'!AS51</f>
        <v>0</v>
      </c>
      <c r="AY96" s="821">
        <f>'SAME R Results'!AT51</f>
        <v>0</v>
      </c>
      <c r="AZ96" s="824"/>
      <c r="BA96" s="824"/>
      <c r="BB96" s="821">
        <f>'SAME R Results'!AU51</f>
        <v>8.4121685000000002E-2</v>
      </c>
      <c r="BC96" s="821">
        <f>'SAME R Results'!AV51</f>
        <v>3.2028185000000001E-2</v>
      </c>
      <c r="BD96" s="821">
        <f>'SAME R Results'!AW51</f>
        <v>6.2035524999999998</v>
      </c>
      <c r="BE96" s="821">
        <f>'SAME R Results'!AX51</f>
        <v>4.699936000000001</v>
      </c>
      <c r="BF96" s="827">
        <f>'SAME R Results'!AY51</f>
        <v>85830</v>
      </c>
      <c r="BG96" s="784">
        <f>'SAME R Results'!AZ51</f>
        <v>0.1690063</v>
      </c>
      <c r="BH96" s="784">
        <f>'SAME R Results'!BA51</f>
        <v>8.7356560000000014E-2</v>
      </c>
      <c r="BI96" s="789"/>
      <c r="BJ96" s="784">
        <f>'SAME R Results'!BB51</f>
        <v>6.9188999999999989</v>
      </c>
      <c r="BK96" s="784">
        <f>'SAME R Results'!BC51</f>
        <v>1.5036164999999988</v>
      </c>
      <c r="BL96" s="784">
        <f>'SAME R Results'!BD51</f>
        <v>3460328.2386265798</v>
      </c>
      <c r="BM96" s="784">
        <f>'SAME R Results'!BE51</f>
        <v>305.88138364350294</v>
      </c>
      <c r="BN96" s="784">
        <f>'SAME R Results'!BF51</f>
        <v>5.2093500000000001E-2</v>
      </c>
      <c r="BO96" s="784">
        <f>'SAME R Results'!BG51</f>
        <v>2.0412434999999996E-2</v>
      </c>
      <c r="BP96" s="789"/>
      <c r="BQ96" s="784">
        <f>'SAME R Results'!BH51</f>
        <v>3.1135049999999995</v>
      </c>
      <c r="BR96" s="817">
        <f>'SAME R Results'!BI51</f>
        <v>8.83966382810287E-2</v>
      </c>
      <c r="BS96" s="817">
        <f>'SAME R Results'!BJ51</f>
        <v>0.10656512563679277</v>
      </c>
      <c r="BT96" s="817">
        <f>'SAME R Results'!BL51</f>
        <v>2.5520473182155881</v>
      </c>
      <c r="BU96" s="817">
        <f>'SAME R Results'!BM51</f>
        <v>1.5408669202805201</v>
      </c>
      <c r="BV96" s="817">
        <f>'SAME R Results'!BN51</f>
        <v>8.0509304157939804E-2</v>
      </c>
      <c r="BW96" s="784">
        <f>'SAME R Results'!BO51</f>
        <v>3460328.2386265798</v>
      </c>
      <c r="BX96" s="784">
        <f>'SAME R Results'!BP51</f>
        <v>3409089.1997738369</v>
      </c>
      <c r="BY96" s="784">
        <f>'SAME R Results'!BQ51</f>
        <v>3084879.7508938513</v>
      </c>
      <c r="BZ96" s="784">
        <f>'SAME R Results'!BR51</f>
        <v>305.88138364350294</v>
      </c>
      <c r="CA96" s="784">
        <f>'SAME R Results'!BS51</f>
        <v>0.33375133179437066</v>
      </c>
      <c r="CB96" s="784">
        <f>'SAME R Results'!BT51</f>
        <v>0.45</v>
      </c>
      <c r="CC96" s="784">
        <f>'SAME R Results'!BV51</f>
        <v>1</v>
      </c>
      <c r="CD96" s="880">
        <f>'SAME R Results'!BW51</f>
        <v>1.42</v>
      </c>
      <c r="CE96" s="1086">
        <f>'SAME R Results'!BZ51</f>
        <v>527.51193106525511</v>
      </c>
      <c r="CF96" s="1777">
        <f>'SAME R Results'!CA51</f>
        <v>0.58666666666662426</v>
      </c>
      <c r="CG96" s="1777" t="str">
        <f>'SAME R Results'!CB51</f>
        <v xml:space="preserve"> 30K</v>
      </c>
      <c r="CH96" s="1777">
        <f>'SAME R Results'!CC51</f>
        <v>238</v>
      </c>
      <c r="CI96" s="1777">
        <f>'SAME R Results'!CD51</f>
        <v>3.1842664772729568E-2</v>
      </c>
      <c r="CJ96" s="1777"/>
      <c r="CK96" s="1777"/>
      <c r="CL96" s="2015">
        <f>'SAME R Results'!CI51</f>
        <v>51</v>
      </c>
      <c r="CM96" s="2015" t="str">
        <f>'SAME R Results'!CJ51</f>
        <v>Kapton</v>
      </c>
      <c r="CN96" s="2016">
        <f>'SAME R Results'!CK51</f>
        <v>8.83966382810287E-2</v>
      </c>
      <c r="CO96" s="2016">
        <f>'SAME R Results'!CL51</f>
        <v>1.6731465020933003E-2</v>
      </c>
      <c r="CP96" s="2016">
        <f>'SAME R Results'!CM51</f>
        <v>3.5501588885370736E-2</v>
      </c>
    </row>
    <row r="97" spans="1:95" s="11" customFormat="1" ht="16.5" customHeight="1" x14ac:dyDescent="0.2">
      <c r="A97" s="780">
        <v>2</v>
      </c>
      <c r="B97" s="784">
        <f>'SAME R Results'!A52</f>
        <v>5</v>
      </c>
      <c r="C97" s="785" t="str">
        <f>'SAME R Results'!B52</f>
        <v>Kapton</v>
      </c>
      <c r="D97" s="784" t="str">
        <f>'SAME R Results'!C52</f>
        <v>K06</v>
      </c>
      <c r="E97" s="784" t="str">
        <f>'SAME R Results'!D52</f>
        <v>30 Ka</v>
      </c>
      <c r="F97" s="784">
        <f>'SAME R Results'!E52</f>
        <v>2</v>
      </c>
      <c r="G97" s="784" t="str">
        <f>'SAME R Results'!F52</f>
        <v>77a</v>
      </c>
      <c r="H97" s="785" t="str">
        <f>'SAME R Results'!G52</f>
        <v>aged</v>
      </c>
      <c r="I97" s="784">
        <f>'SAME R Results'!H52</f>
        <v>238</v>
      </c>
      <c r="J97" s="786">
        <f>'SAME R Results'!I52</f>
        <v>40416</v>
      </c>
      <c r="K97" s="784">
        <f>'SAME R Results'!J52</f>
        <v>0</v>
      </c>
      <c r="L97" s="790"/>
      <c r="M97" s="790"/>
      <c r="N97" s="784">
        <f>'SAME R Results'!K52</f>
        <v>8.1</v>
      </c>
      <c r="O97" s="793">
        <f>'SAME R Results'!L52</f>
        <v>1.48</v>
      </c>
      <c r="P97" s="784">
        <f>'SAME R Results'!M52</f>
        <v>0</v>
      </c>
      <c r="Q97" s="784">
        <f>'SAME R Results'!N52</f>
        <v>0</v>
      </c>
      <c r="R97" s="784">
        <f>'SAME R Results'!O52</f>
        <v>0</v>
      </c>
      <c r="S97" s="784">
        <f>'SAME R Results'!P52</f>
        <v>0</v>
      </c>
      <c r="T97" s="784">
        <f>'SAME R Results'!Q52</f>
        <v>0</v>
      </c>
      <c r="U97" s="784">
        <f>'SAME R Results'!R52</f>
        <v>558.85714285714289</v>
      </c>
      <c r="V97" s="784">
        <f>'SAME R Results'!S52</f>
        <v>0</v>
      </c>
      <c r="W97" s="784">
        <f>'SAME R Results'!T52</f>
        <v>0</v>
      </c>
      <c r="X97" s="784" t="str">
        <f>'SAME R Results'!U52</f>
        <v>n</v>
      </c>
      <c r="Y97" s="784" t="str">
        <f>'SAME R Results'!V52</f>
        <v>y</v>
      </c>
      <c r="Z97" s="784" t="str">
        <f>'SAME R Results'!W52</f>
        <v>y</v>
      </c>
      <c r="AA97" s="784" t="str">
        <f>'SAME R Results'!X52</f>
        <v>n</v>
      </c>
      <c r="AB97" s="784" t="str">
        <f>'SAME R Results'!Y52</f>
        <v>n</v>
      </c>
      <c r="AC97" s="809"/>
      <c r="AD97" s="784" t="str">
        <f>'SAME R Results'!Z52</f>
        <v>y</v>
      </c>
      <c r="AE97" s="784">
        <f>'SAME R Results'!AA52</f>
        <v>10</v>
      </c>
      <c r="AF97" s="784" t="str">
        <f>'SAME R Results'!AB52</f>
        <v>y</v>
      </c>
      <c r="AG97" s="817">
        <f>'SAME R Results'!AC52</f>
        <v>3.852706928546E-2</v>
      </c>
      <c r="AH97" s="819">
        <f>'SAME R Results'!AD52</f>
        <v>0</v>
      </c>
      <c r="AI97" s="784">
        <f>'SAME R Results'!AE52</f>
        <v>0</v>
      </c>
      <c r="AJ97" s="784">
        <f>'SAME R Results'!AF52</f>
        <v>0</v>
      </c>
      <c r="AK97" s="784">
        <f>'SAME R Results'!AG52</f>
        <v>0</v>
      </c>
      <c r="AL97" s="784">
        <f>'SAME R Results'!AH52</f>
        <v>0</v>
      </c>
      <c r="AM97" s="784">
        <f>'SAME R Results'!AI52</f>
        <v>0</v>
      </c>
      <c r="AN97" s="784">
        <f>'SAME R Results'!AJ52</f>
        <v>0</v>
      </c>
      <c r="AO97" s="784">
        <f>'SAME R Results'!AK52</f>
        <v>0</v>
      </c>
      <c r="AP97" s="784">
        <f>'SAME R Results'!AL52</f>
        <v>0</v>
      </c>
      <c r="AQ97" s="784">
        <f>'SAME R Results'!AM52</f>
        <v>0</v>
      </c>
      <c r="AR97" s="817">
        <f>'SAME R Results'!AN52</f>
        <v>0</v>
      </c>
      <c r="AS97" s="819">
        <f>'SAME R Results'!AO52</f>
        <v>0</v>
      </c>
      <c r="AT97" s="784">
        <f>'SAME R Results'!AP52</f>
        <v>60</v>
      </c>
      <c r="AU97" s="809"/>
      <c r="AV97" s="821">
        <f>'SAME R Results'!AQ52</f>
        <v>0</v>
      </c>
      <c r="AW97" s="821">
        <f>'SAME R Results'!AR52</f>
        <v>0.74058540000000006</v>
      </c>
      <c r="AX97" s="821">
        <f>'SAME R Results'!AS52</f>
        <v>0</v>
      </c>
      <c r="AY97" s="821">
        <f>'SAME R Results'!AT52</f>
        <v>0</v>
      </c>
      <c r="AZ97" s="825"/>
      <c r="BA97" s="825"/>
      <c r="BB97" s="821">
        <f>'SAME R Results'!AU52</f>
        <v>0.10549928000000004</v>
      </c>
      <c r="BC97" s="821">
        <f>'SAME R Results'!AV52</f>
        <v>2.8045654999999996E-2</v>
      </c>
      <c r="BD97" s="821">
        <f>'SAME R Results'!AW52</f>
        <v>5.5774995000000001</v>
      </c>
      <c r="BE97" s="821">
        <f>'SAME R Results'!AX52</f>
        <v>4.6472010000000008</v>
      </c>
      <c r="BF97" s="827">
        <f>'SAME R Results'!AY52</f>
        <v>32945</v>
      </c>
      <c r="BG97" s="784">
        <f>'SAME R Results'!AZ52</f>
        <v>0.20123294999999999</v>
      </c>
      <c r="BH97" s="784">
        <f>'SAME R Results'!BA52</f>
        <v>7.8506465000000011E-2</v>
      </c>
      <c r="BI97" s="809"/>
      <c r="BJ97" s="784">
        <f>'SAME R Results'!BB52</f>
        <v>9.2403500000000012</v>
      </c>
      <c r="BK97" s="784">
        <f>'SAME R Results'!BC52</f>
        <v>0.93029849999999925</v>
      </c>
      <c r="BL97" s="784">
        <f>'SAME R Results'!BD52</f>
        <v>1237767.5991045895</v>
      </c>
      <c r="BM97" s="784">
        <f>'SAME R Results'!BE52</f>
        <v>171.03601084781371</v>
      </c>
      <c r="BN97" s="784">
        <f>'SAME R Results'!BF52</f>
        <v>7.7453625000000054E-2</v>
      </c>
      <c r="BO97" s="784">
        <f>'SAME R Results'!BG52</f>
        <v>3.0681621249999996E-2</v>
      </c>
      <c r="BP97" s="809"/>
      <c r="BQ97" s="784">
        <f>'SAME R Results'!BH52</f>
        <v>4.1581575000000006</v>
      </c>
      <c r="BR97" s="817">
        <f>'SAME R Results'!BI52</f>
        <v>0.13818103735430015</v>
      </c>
      <c r="BS97" s="817">
        <f>'SAME R Results'!BJ52</f>
        <v>0.16531983107175491</v>
      </c>
      <c r="BT97" s="817">
        <f>'SAME R Results'!BL52</f>
        <v>2.5244306475493064</v>
      </c>
      <c r="BU97" s="817">
        <f>'SAME R Results'!BM52</f>
        <v>1.5272346903307832</v>
      </c>
      <c r="BV97" s="817">
        <f>'SAME R Results'!BN52</f>
        <v>0.12633107642464864</v>
      </c>
      <c r="BW97" s="784">
        <f>'SAME R Results'!BO52</f>
        <v>1237767.5991045895</v>
      </c>
      <c r="BX97" s="784">
        <f>'SAME R Results'!BP52</f>
        <v>1218099.9987899722</v>
      </c>
      <c r="BY97" s="784">
        <f>'SAME R Results'!BQ52</f>
        <v>1138878.049609636</v>
      </c>
      <c r="BZ97" s="784">
        <f>'SAME R Results'!BR52</f>
        <v>171.03601084781371</v>
      </c>
      <c r="CA97" s="784">
        <f>'SAME R Results'!BS52</f>
        <v>0.20649438426706898</v>
      </c>
      <c r="CB97" s="784">
        <f>'SAME R Results'!BT52</f>
        <v>0.45</v>
      </c>
      <c r="CC97" s="784">
        <f>'SAME R Results'!BV52</f>
        <v>1</v>
      </c>
      <c r="CD97" s="880">
        <f>'SAME R Results'!BW52</f>
        <v>1.42</v>
      </c>
      <c r="CE97" s="1086">
        <f>'SAME R Results'!BZ52</f>
        <v>527.51193106525511</v>
      </c>
      <c r="CF97" s="1777">
        <f>'SAME R Results'!CA52</f>
        <v>0.58666666666662426</v>
      </c>
      <c r="CG97" s="1777">
        <f>'SAME R Results'!CB52</f>
        <v>0</v>
      </c>
      <c r="CH97" s="1777">
        <f>'SAME R Results'!CC52</f>
        <v>0</v>
      </c>
      <c r="CI97" s="1777">
        <f>'SAME R Results'!CD52</f>
        <v>4.2526610795457623E-2</v>
      </c>
      <c r="CJ97" s="1777"/>
      <c r="CK97" s="1777"/>
      <c r="CL97" s="2015">
        <f>'SAME R Results'!CI52</f>
        <v>52</v>
      </c>
      <c r="CM97" s="2015" t="str">
        <f>'SAME R Results'!CJ52</f>
        <v>Kapton</v>
      </c>
      <c r="CN97" s="2016">
        <f>'SAME R Results'!CK52</f>
        <v>0.13818103735430015</v>
      </c>
      <c r="CO97" s="2016">
        <f>'SAME R Results'!CL52</f>
        <v>1.8626909875347444E-2</v>
      </c>
      <c r="CP97" s="2016">
        <f>'SAME R Results'!CM52</f>
        <v>3.4263202936463177E-2</v>
      </c>
      <c r="CQ97" s="2020"/>
    </row>
    <row r="98" spans="1:95" ht="16.5" customHeight="1" x14ac:dyDescent="0.2">
      <c r="A98" s="780"/>
      <c r="B98" s="784"/>
      <c r="C98" s="785"/>
      <c r="D98" s="784"/>
      <c r="E98" s="784"/>
      <c r="F98" s="784"/>
      <c r="G98" s="784"/>
      <c r="H98" s="785"/>
      <c r="I98" s="784"/>
      <c r="J98" s="786"/>
      <c r="K98" s="784"/>
      <c r="L98" s="788"/>
      <c r="M98" s="788"/>
      <c r="N98" s="784"/>
      <c r="O98" s="793"/>
      <c r="P98" s="784"/>
      <c r="Q98" s="784"/>
      <c r="R98" s="784"/>
      <c r="S98" s="784"/>
      <c r="T98" s="784"/>
      <c r="U98" s="784"/>
      <c r="V98" s="784"/>
      <c r="W98" s="784"/>
      <c r="X98" s="784"/>
      <c r="Y98" s="784"/>
      <c r="Z98" s="784"/>
      <c r="AA98" s="784"/>
      <c r="AB98" s="784"/>
      <c r="AC98" s="789"/>
      <c r="AD98" s="784"/>
      <c r="AE98" s="784"/>
      <c r="AF98" s="784"/>
      <c r="AG98" s="817"/>
      <c r="AH98" s="819"/>
      <c r="AI98" s="784"/>
      <c r="AJ98" s="784"/>
      <c r="AK98" s="784"/>
      <c r="AL98" s="784"/>
      <c r="AM98" s="784"/>
      <c r="AN98" s="784"/>
      <c r="AO98" s="784"/>
      <c r="AP98" s="784"/>
      <c r="AQ98" s="784"/>
      <c r="AR98" s="817"/>
      <c r="AS98" s="819"/>
      <c r="AT98" s="784"/>
      <c r="AU98" s="789"/>
      <c r="AV98" s="821"/>
      <c r="AW98" s="821"/>
      <c r="AX98" s="821"/>
      <c r="AY98" s="821"/>
      <c r="AZ98" s="824"/>
      <c r="BA98" s="824"/>
      <c r="BB98" s="821"/>
      <c r="BC98" s="821"/>
      <c r="BD98" s="821"/>
      <c r="BE98" s="821"/>
      <c r="BF98" s="827"/>
      <c r="BG98" s="784"/>
      <c r="BH98" s="784"/>
      <c r="BI98" s="789"/>
      <c r="BJ98" s="784"/>
      <c r="BK98" s="784"/>
      <c r="BL98" s="784"/>
      <c r="BM98" s="784"/>
      <c r="BN98" s="784"/>
      <c r="BO98" s="784"/>
      <c r="BP98" s="789"/>
      <c r="BQ98" s="784"/>
      <c r="BR98" s="817"/>
      <c r="BS98" s="817"/>
      <c r="BT98" s="817"/>
      <c r="BU98" s="817"/>
      <c r="BV98" s="817"/>
      <c r="BW98" s="784"/>
      <c r="BX98" s="784"/>
      <c r="BY98" s="784"/>
      <c r="BZ98" s="784"/>
      <c r="CA98" s="784"/>
      <c r="CB98" s="784"/>
      <c r="CC98" s="784"/>
      <c r="CD98" s="880"/>
      <c r="CE98" s="1086">
        <f>'SAME R Results'!BZ53</f>
        <v>0</v>
      </c>
      <c r="CF98" s="1777"/>
      <c r="CG98" s="1777"/>
      <c r="CH98" s="1777"/>
      <c r="CI98" s="1777"/>
      <c r="CJ98" s="1777"/>
      <c r="CK98" s="1777"/>
      <c r="CL98" s="2015"/>
      <c r="CM98" s="2015"/>
      <c r="CN98" s="2016"/>
      <c r="CO98" s="2016"/>
      <c r="CP98" s="2016"/>
    </row>
    <row r="99" spans="1:95" ht="16.5" customHeight="1" x14ac:dyDescent="0.2">
      <c r="A99" s="780">
        <v>2</v>
      </c>
      <c r="B99" s="784">
        <f>'SAME R Results'!A54</f>
        <v>4</v>
      </c>
      <c r="C99" s="785" t="str">
        <f>'SAME R Results'!B54</f>
        <v>Lampwick</v>
      </c>
      <c r="D99" s="784" t="str">
        <f>'SAME R Results'!C54</f>
        <v>L16</v>
      </c>
      <c r="E99" s="784" t="str">
        <f>'SAME R Results'!D54</f>
        <v>31 L</v>
      </c>
      <c r="F99" s="784">
        <f>'SAME R Results'!E54</f>
        <v>1</v>
      </c>
      <c r="G99" s="784">
        <f>'SAME R Results'!F54</f>
        <v>78</v>
      </c>
      <c r="H99" s="785" t="str">
        <f>'SAME R Results'!G54</f>
        <v>Baseline aging</v>
      </c>
      <c r="I99" s="784">
        <f>'SAME R Results'!H54</f>
        <v>239</v>
      </c>
      <c r="J99" s="786">
        <f>'SAME R Results'!I54</f>
        <v>40416</v>
      </c>
      <c r="K99" s="784">
        <f>'SAME R Results'!J54</f>
        <v>0</v>
      </c>
      <c r="L99" s="788"/>
      <c r="M99" s="788"/>
      <c r="N99" s="784">
        <f>'SAME R Results'!K54</f>
        <v>8.1</v>
      </c>
      <c r="O99" s="793">
        <f>'SAME R Results'!L54</f>
        <v>1.2450000000000001</v>
      </c>
      <c r="P99" s="784">
        <f>'SAME R Results'!M54</f>
        <v>60</v>
      </c>
      <c r="Q99" s="784">
        <f>'SAME R Results'!N54</f>
        <v>11</v>
      </c>
      <c r="R99" s="784">
        <f>'SAME R Results'!O54</f>
        <v>8</v>
      </c>
      <c r="S99" s="784" t="str">
        <f>'SAME R Results'!P54</f>
        <v>n</v>
      </c>
      <c r="T99" s="784" t="str">
        <f>'SAME R Results'!Q54</f>
        <v>n</v>
      </c>
      <c r="U99" s="784">
        <f>'SAME R Results'!R54</f>
        <v>37.333333333333336</v>
      </c>
      <c r="V99" s="784" t="str">
        <f>'SAME R Results'!S54</f>
        <v>y</v>
      </c>
      <c r="W99" s="784">
        <f>'SAME R Results'!T54</f>
        <v>90</v>
      </c>
      <c r="X99" s="784" t="str">
        <f>'SAME R Results'!U54</f>
        <v>n</v>
      </c>
      <c r="Y99" s="784" t="str">
        <f>'SAME R Results'!V54</f>
        <v>y</v>
      </c>
      <c r="Z99" s="784" t="str">
        <f>'SAME R Results'!W54</f>
        <v>y</v>
      </c>
      <c r="AA99" s="784" t="str">
        <f>'SAME R Results'!X54</f>
        <v>n</v>
      </c>
      <c r="AB99" s="784" t="str">
        <f>'SAME R Results'!Y54</f>
        <v>y</v>
      </c>
      <c r="AC99" s="789"/>
      <c r="AD99" s="784" t="str">
        <f>'SAME R Results'!Z54</f>
        <v>y</v>
      </c>
      <c r="AE99" s="784">
        <f>'SAME R Results'!AA54</f>
        <v>10</v>
      </c>
      <c r="AF99" s="784" t="str">
        <f>'SAME R Results'!AB54</f>
        <v>y</v>
      </c>
      <c r="AG99" s="817">
        <f>'SAME R Results'!AC54</f>
        <v>3.852706928546E-2</v>
      </c>
      <c r="AH99" s="819">
        <f>'SAME R Results'!AD54</f>
        <v>0</v>
      </c>
      <c r="AI99" s="784">
        <f>'SAME R Results'!AE54</f>
        <v>58</v>
      </c>
      <c r="AJ99" s="784">
        <f>'SAME R Results'!AF54</f>
        <v>480</v>
      </c>
      <c r="AK99" s="784">
        <f>'SAME R Results'!AG54</f>
        <v>0</v>
      </c>
      <c r="AL99" s="784" t="str">
        <f>'SAME R Results'!AH54</f>
        <v>n</v>
      </c>
      <c r="AM99" s="784" t="str">
        <f>'SAME R Results'!AI54</f>
        <v>y</v>
      </c>
      <c r="AN99" s="784" t="str">
        <f>'SAME R Results'!AJ54</f>
        <v>y</v>
      </c>
      <c r="AO99" s="784" t="str">
        <f>'SAME R Results'!AK54</f>
        <v>n</v>
      </c>
      <c r="AP99" s="784" t="str">
        <f>'SAME R Results'!AL54</f>
        <v>y</v>
      </c>
      <c r="AQ99" s="784" t="str">
        <f>'SAME R Results'!AM54</f>
        <v>y</v>
      </c>
      <c r="AR99" s="817">
        <f>'SAME R Results'!AN54</f>
        <v>3.852706928546E-2</v>
      </c>
      <c r="AS99" s="819">
        <f>'SAME R Results'!AO54</f>
        <v>0</v>
      </c>
      <c r="AT99" s="784">
        <f>'SAME R Results'!AP54</f>
        <v>0</v>
      </c>
      <c r="AU99" s="789"/>
      <c r="AV99" s="821">
        <f>'SAME R Results'!AQ54</f>
        <v>0</v>
      </c>
      <c r="AW99" s="821">
        <f>'SAME R Results'!AR54</f>
        <v>6.2357344999999995</v>
      </c>
      <c r="AX99" s="821">
        <f>'SAME R Results'!AS54</f>
        <v>0</v>
      </c>
      <c r="AY99" s="821">
        <f>'SAME R Results'!AT54</f>
        <v>0</v>
      </c>
      <c r="AZ99" s="824"/>
      <c r="BA99" s="824"/>
      <c r="BB99" s="821">
        <f>'SAME R Results'!AU54</f>
        <v>1.6757659999999999</v>
      </c>
      <c r="BC99" s="821">
        <f>'SAME R Results'!AV54</f>
        <v>2.7755744999999998E-2</v>
      </c>
      <c r="BD99" s="821">
        <f>'SAME R Results'!AW54</f>
        <v>6.4490194999999986</v>
      </c>
      <c r="BE99" s="821">
        <f>'SAME R Results'!AX54</f>
        <v>4.6564184999999991</v>
      </c>
      <c r="BF99" s="827">
        <f>'SAME R Results'!AY54</f>
        <v>75130</v>
      </c>
      <c r="BG99" s="784">
        <f>'SAME R Results'!AZ54</f>
        <v>1.5975955000000002</v>
      </c>
      <c r="BH99" s="784">
        <f>'SAME R Results'!BA54</f>
        <v>8.6288455000000014E-2</v>
      </c>
      <c r="BI99" s="789"/>
      <c r="BJ99" s="784">
        <f>'SAME R Results'!BB54</f>
        <v>39.573999999999998</v>
      </c>
      <c r="BK99" s="784">
        <f>'SAME R Results'!BC54</f>
        <v>1.7926009999999994</v>
      </c>
      <c r="BL99" s="784">
        <f>'SAME R Results'!BD54</f>
        <v>2987215.0655236603</v>
      </c>
      <c r="BM99" s="784">
        <f>'SAME R Results'!BE54</f>
        <v>387.98534579403099</v>
      </c>
      <c r="BN99" s="784">
        <f>'SAME R Results'!BF54</f>
        <v>1.648010255</v>
      </c>
      <c r="BO99" s="784">
        <f>'SAME R Results'!BG54</f>
        <v>0.37782676125000003</v>
      </c>
      <c r="BP99" s="789"/>
      <c r="BQ99" s="784">
        <f>'SAME R Results'!BH54</f>
        <v>28.967369521896455</v>
      </c>
      <c r="BR99" s="817">
        <f>'SAME R Results'!BI54</f>
        <v>0.12988195937811292</v>
      </c>
      <c r="BS99" s="817">
        <f>'SAME R Results'!BJ54</f>
        <v>0.26457449879290013</v>
      </c>
      <c r="BT99" s="817">
        <f>'SAME R Results'!BL54</f>
        <v>4.3618145245925186</v>
      </c>
      <c r="BU99" s="817">
        <f>'SAME R Results'!BM54</f>
        <v>2.3244947864218388</v>
      </c>
      <c r="BV99" s="817">
        <f>'SAME R Results'!BN54</f>
        <v>9.1001647839796321E-2</v>
      </c>
      <c r="BW99" s="784">
        <f>'SAME R Results'!BO54</f>
        <v>2987215.0655236603</v>
      </c>
      <c r="BX99" s="784">
        <f>'SAME R Results'!BP54</f>
        <v>2942363.7432702929</v>
      </c>
      <c r="BY99" s="784">
        <f>'SAME R Results'!BQ54</f>
        <v>2679437.4919910925</v>
      </c>
      <c r="BZ99" s="784">
        <f>'SAME R Results'!BR54</f>
        <v>387.98534579403099</v>
      </c>
      <c r="CA99" s="784">
        <f>'SAME R Results'!BS54</f>
        <v>0.39789598685962874</v>
      </c>
      <c r="CB99" s="784">
        <f>'SAME R Results'!BT54</f>
        <v>0.28000000000000003</v>
      </c>
      <c r="CC99" s="784">
        <f>'SAME R Results'!BV54</f>
        <v>2.6142136541575325</v>
      </c>
      <c r="CD99" s="880">
        <f>'SAME R Results'!BW54</f>
        <v>1</v>
      </c>
      <c r="CE99" s="1086">
        <f>'SAME R Results'!BZ54</f>
        <v>259.49131380277208</v>
      </c>
      <c r="CF99" s="1777">
        <f>'SAME R Results'!CA54</f>
        <v>1.25</v>
      </c>
      <c r="CG99" s="1777" t="str">
        <f>'SAME R Results'!CB54</f>
        <v xml:space="preserve"> 31L</v>
      </c>
      <c r="CH99" s="1777">
        <f>'SAME R Results'!CC54</f>
        <v>239</v>
      </c>
      <c r="CI99" s="1777">
        <f>'SAME R Results'!CD54</f>
        <v>0.13904337370510297</v>
      </c>
      <c r="CJ99" s="1777"/>
      <c r="CK99" s="1777"/>
      <c r="CL99" s="2015">
        <f>'SAME R Results'!CI54</f>
        <v>54</v>
      </c>
      <c r="CM99" s="2015" t="str">
        <f>'SAME R Results'!CJ54</f>
        <v>Lampwick</v>
      </c>
      <c r="CN99" s="2016">
        <f>'SAME R Results'!CK54</f>
        <v>0.12988195937811292</v>
      </c>
      <c r="CO99" s="2016">
        <f>'SAME R Results'!CL54</f>
        <v>5.689195402275888E-2</v>
      </c>
      <c r="CP99" s="2016">
        <f>'SAME R Results'!CM54</f>
        <v>2.9127729173865385E-2</v>
      </c>
    </row>
    <row r="100" spans="1:95" ht="16.5" customHeight="1" x14ac:dyDescent="0.2">
      <c r="A100" s="780">
        <v>2</v>
      </c>
      <c r="B100" s="784">
        <f>'SAME R Results'!A55</f>
        <v>4</v>
      </c>
      <c r="C100" s="785" t="str">
        <f>'SAME R Results'!B55</f>
        <v>Lampwick</v>
      </c>
      <c r="D100" s="784" t="str">
        <f>'SAME R Results'!C55</f>
        <v>L16</v>
      </c>
      <c r="E100" s="784" t="str">
        <f>'SAME R Results'!D55</f>
        <v>31 La</v>
      </c>
      <c r="F100" s="784">
        <f>'SAME R Results'!E55</f>
        <v>1</v>
      </c>
      <c r="G100" s="784" t="str">
        <f>'SAME R Results'!F55</f>
        <v>78a</v>
      </c>
      <c r="H100" s="785" t="str">
        <f>'SAME R Results'!G55</f>
        <v>aged</v>
      </c>
      <c r="I100" s="784">
        <f>'SAME R Results'!H55</f>
        <v>239</v>
      </c>
      <c r="J100" s="786">
        <f>'SAME R Results'!I55</f>
        <v>40416</v>
      </c>
      <c r="K100" s="784">
        <f>'SAME R Results'!J55</f>
        <v>0</v>
      </c>
      <c r="L100" s="788"/>
      <c r="M100" s="788"/>
      <c r="N100" s="784">
        <f>'SAME R Results'!K55</f>
        <v>8.1</v>
      </c>
      <c r="O100" s="793">
        <f>'SAME R Results'!L55</f>
        <v>1.2450000000000001</v>
      </c>
      <c r="P100" s="784">
        <f>'SAME R Results'!M55</f>
        <v>0</v>
      </c>
      <c r="Q100" s="784">
        <f>'SAME R Results'!N55</f>
        <v>0</v>
      </c>
      <c r="R100" s="784">
        <f>'SAME R Results'!O55</f>
        <v>0</v>
      </c>
      <c r="S100" s="784">
        <f>'SAME R Results'!P55</f>
        <v>0</v>
      </c>
      <c r="T100" s="784">
        <f>'SAME R Results'!Q55</f>
        <v>0</v>
      </c>
      <c r="U100" s="784">
        <f>'SAME R Results'!R55</f>
        <v>581.16666666666663</v>
      </c>
      <c r="V100" s="784">
        <f>'SAME R Results'!S55</f>
        <v>0</v>
      </c>
      <c r="W100" s="784">
        <f>'SAME R Results'!T55</f>
        <v>0</v>
      </c>
      <c r="X100" s="784" t="str">
        <f>'SAME R Results'!U55</f>
        <v>n</v>
      </c>
      <c r="Y100" s="784" t="str">
        <f>'SAME R Results'!V55</f>
        <v>y</v>
      </c>
      <c r="Z100" s="784" t="str">
        <f>'SAME R Results'!W55</f>
        <v>y</v>
      </c>
      <c r="AA100" s="784" t="str">
        <f>'SAME R Results'!X55</f>
        <v>n</v>
      </c>
      <c r="AB100" s="784" t="str">
        <f>'SAME R Results'!Y55</f>
        <v>y</v>
      </c>
      <c r="AC100" s="789"/>
      <c r="AD100" s="784" t="str">
        <f>'SAME R Results'!Z55</f>
        <v>y</v>
      </c>
      <c r="AE100" s="784">
        <f>'SAME R Results'!AA55</f>
        <v>10</v>
      </c>
      <c r="AF100" s="784" t="str">
        <f>'SAME R Results'!AB55</f>
        <v>y</v>
      </c>
      <c r="AG100" s="817">
        <f>'SAME R Results'!AC55</f>
        <v>3.852706928546E-2</v>
      </c>
      <c r="AH100" s="819">
        <f>'SAME R Results'!AD55</f>
        <v>0</v>
      </c>
      <c r="AI100" s="784">
        <f>'SAME R Results'!AE55</f>
        <v>0</v>
      </c>
      <c r="AJ100" s="784">
        <f>'SAME R Results'!AF55</f>
        <v>0</v>
      </c>
      <c r="AK100" s="784">
        <f>'SAME R Results'!AG55</f>
        <v>0</v>
      </c>
      <c r="AL100" s="784">
        <f>'SAME R Results'!AH55</f>
        <v>0</v>
      </c>
      <c r="AM100" s="784">
        <f>'SAME R Results'!AI55</f>
        <v>0</v>
      </c>
      <c r="AN100" s="784">
        <f>'SAME R Results'!AJ55</f>
        <v>0</v>
      </c>
      <c r="AO100" s="784">
        <f>'SAME R Results'!AK55</f>
        <v>0</v>
      </c>
      <c r="AP100" s="784">
        <f>'SAME R Results'!AL55</f>
        <v>0</v>
      </c>
      <c r="AQ100" s="784">
        <f>'SAME R Results'!AM55</f>
        <v>0</v>
      </c>
      <c r="AR100" s="817">
        <f>'SAME R Results'!AN55</f>
        <v>0</v>
      </c>
      <c r="AS100" s="819">
        <f>'SAME R Results'!AO55</f>
        <v>0</v>
      </c>
      <c r="AT100" s="784">
        <f>'SAME R Results'!AP55</f>
        <v>90</v>
      </c>
      <c r="AU100" s="789"/>
      <c r="AV100" s="821">
        <f>'SAME R Results'!AQ55</f>
        <v>0</v>
      </c>
      <c r="AW100" s="821">
        <f>'SAME R Results'!AR55</f>
        <v>6.2396854999999993</v>
      </c>
      <c r="AX100" s="821">
        <f>'SAME R Results'!AS55</f>
        <v>0</v>
      </c>
      <c r="AY100" s="821">
        <f>'SAME R Results'!AT55</f>
        <v>0</v>
      </c>
      <c r="AZ100" s="824"/>
      <c r="BA100" s="824"/>
      <c r="BB100" s="821">
        <f>'SAME R Results'!AU55</f>
        <v>1.5938710000000003</v>
      </c>
      <c r="BC100" s="821">
        <f>'SAME R Results'!AV55</f>
        <v>5.8166515000000009E-2</v>
      </c>
      <c r="BD100" s="821">
        <f>'SAME R Results'!AW55</f>
        <v>5.9977885000000004</v>
      </c>
      <c r="BE100" s="821">
        <f>'SAME R Results'!AX55</f>
        <v>4.6788794999999999</v>
      </c>
      <c r="BF100" s="827">
        <f>'SAME R Results'!AY55</f>
        <v>30925</v>
      </c>
      <c r="BG100" s="784">
        <f>'SAME R Results'!AZ55</f>
        <v>1.5262455000000001</v>
      </c>
      <c r="BH100" s="784">
        <f>'SAME R Results'!BA55</f>
        <v>0.11311343500000001</v>
      </c>
      <c r="BI100" s="789"/>
      <c r="BJ100" s="784">
        <f>'SAME R Results'!BB55</f>
        <v>37.662449999999993</v>
      </c>
      <c r="BK100" s="784">
        <f>'SAME R Results'!BC55</f>
        <v>1.3189090000000006</v>
      </c>
      <c r="BL100" s="784">
        <f>'SAME R Results'!BD55</f>
        <v>1158631.8938317611</v>
      </c>
      <c r="BM100" s="784">
        <f>'SAME R Results'!BE55</f>
        <v>258.97177471557052</v>
      </c>
      <c r="BN100" s="784">
        <f>'SAME R Results'!BF55</f>
        <v>1.5357044850000003</v>
      </c>
      <c r="BO100" s="784">
        <f>'SAME R Results'!BG55</f>
        <v>0.35328301625000003</v>
      </c>
      <c r="BP100" s="789"/>
      <c r="BQ100" s="784">
        <f>'SAME R Results'!BH55</f>
        <v>27.169015751638309</v>
      </c>
      <c r="BR100" s="817">
        <f>'SAME R Results'!BI55</f>
        <v>0.22351514410596268</v>
      </c>
      <c r="BS100" s="817">
        <f>'SAME R Results'!BJ55</f>
        <v>0.35512120146580972</v>
      </c>
      <c r="BT100" s="817">
        <f>'SAME R Results'!BL55</f>
        <v>4.346952483878427</v>
      </c>
      <c r="BU100" s="817">
        <f>'SAME R Results'!BM55</f>
        <v>1.9747194096960874</v>
      </c>
      <c r="BV100" s="817">
        <f>'SAME R Results'!BN55</f>
        <v>0.17732588253993828</v>
      </c>
      <c r="BW100" s="784">
        <f>'SAME R Results'!BO55</f>
        <v>1158631.8938317611</v>
      </c>
      <c r="BX100" s="784">
        <f>'SAME R Results'!BP55</f>
        <v>1140170.1988938483</v>
      </c>
      <c r="BY100" s="784">
        <f>'SAME R Results'!BQ55</f>
        <v>1067427.1074265281</v>
      </c>
      <c r="BZ100" s="784">
        <f>'SAME R Results'!BR55</f>
        <v>258.97177471557052</v>
      </c>
      <c r="CA100" s="784">
        <f>'SAME R Results'!BS55</f>
        <v>0.29275259699902345</v>
      </c>
      <c r="CB100" s="784">
        <f>'SAME R Results'!BT55</f>
        <v>0.28000000000000003</v>
      </c>
      <c r="CC100" s="784">
        <f>'SAME R Results'!BV55</f>
        <v>2.5763644986715937</v>
      </c>
      <c r="CD100" s="880">
        <f>'SAME R Results'!BW55</f>
        <v>1</v>
      </c>
      <c r="CE100" s="1086">
        <f>'SAME R Results'!BZ55</f>
        <v>259.49131380277208</v>
      </c>
      <c r="CF100" s="1777">
        <f>'SAME R Results'!CA55</f>
        <v>1.25</v>
      </c>
      <c r="CG100" s="1777">
        <f>'SAME R Results'!CB55</f>
        <v>0</v>
      </c>
      <c r="CH100" s="1777">
        <f>'SAME R Results'!CC55</f>
        <v>0</v>
      </c>
      <c r="CI100" s="1777">
        <f>'SAME R Results'!CD55</f>
        <v>0.13041127560786386</v>
      </c>
      <c r="CJ100" s="1777"/>
      <c r="CK100" s="1777"/>
      <c r="CL100" s="2015">
        <f>'SAME R Results'!CI55</f>
        <v>55</v>
      </c>
      <c r="CM100" s="2015" t="str">
        <f>'SAME R Results'!CJ55</f>
        <v>Lampwick</v>
      </c>
      <c r="CN100" s="2016">
        <f>'SAME R Results'!CK55</f>
        <v>0.22351514410596268</v>
      </c>
      <c r="CO100" s="2016">
        <f>'SAME R Results'!CL55</f>
        <v>5.6524111842638114E-2</v>
      </c>
      <c r="CP100" s="2016">
        <f>'SAME R Results'!CM55</f>
        <v>2.9105328195547231E-2</v>
      </c>
    </row>
    <row r="101" spans="1:95" ht="16.5" customHeight="1" x14ac:dyDescent="0.2">
      <c r="A101" s="780">
        <v>2</v>
      </c>
      <c r="B101" s="784">
        <f>'SAME R Results'!A56</f>
        <v>4</v>
      </c>
      <c r="C101" s="785" t="str">
        <f>'SAME R Results'!B56</f>
        <v>Teflon</v>
      </c>
      <c r="D101" s="784" t="str">
        <f>'SAME R Results'!C56</f>
        <v>T04</v>
      </c>
      <c r="E101" s="784" t="str">
        <f>'SAME R Results'!D56</f>
        <v>32 T</v>
      </c>
      <c r="F101" s="784">
        <f>'SAME R Results'!E56</f>
        <v>4</v>
      </c>
      <c r="G101" s="784">
        <f>'SAME R Results'!F56</f>
        <v>79</v>
      </c>
      <c r="H101" s="785" t="str">
        <f>'SAME R Results'!G56</f>
        <v>Baseline aging</v>
      </c>
      <c r="I101" s="784">
        <f>'SAME R Results'!H56</f>
        <v>239</v>
      </c>
      <c r="J101" s="786">
        <f>'SAME R Results'!I56</f>
        <v>40416</v>
      </c>
      <c r="K101" s="784">
        <f>'SAME R Results'!J56</f>
        <v>0</v>
      </c>
      <c r="L101" s="788"/>
      <c r="M101" s="788"/>
      <c r="N101" s="784">
        <f>'SAME R Results'!K56</f>
        <v>8.1</v>
      </c>
      <c r="O101" s="793">
        <f>'SAME R Results'!L56</f>
        <v>1.4450000000000001</v>
      </c>
      <c r="P101" s="784">
        <f>'SAME R Results'!M56</f>
        <v>60</v>
      </c>
      <c r="Q101" s="784">
        <f>'SAME R Results'!N56</f>
        <v>11</v>
      </c>
      <c r="R101" s="784">
        <f>'SAME R Results'!O56</f>
        <v>8</v>
      </c>
      <c r="S101" s="784" t="str">
        <f>'SAME R Results'!P56</f>
        <v>n</v>
      </c>
      <c r="T101" s="784" t="str">
        <f>'SAME R Results'!Q56</f>
        <v>n</v>
      </c>
      <c r="U101" s="784">
        <f>'SAME R Results'!R56</f>
        <v>33</v>
      </c>
      <c r="V101" s="784" t="str">
        <f>'SAME R Results'!S56</f>
        <v>y</v>
      </c>
      <c r="W101" s="784">
        <f>'SAME R Results'!T56</f>
        <v>75</v>
      </c>
      <c r="X101" s="784" t="str">
        <f>'SAME R Results'!U56</f>
        <v>n</v>
      </c>
      <c r="Y101" s="784" t="str">
        <f>'SAME R Results'!V56</f>
        <v>y</v>
      </c>
      <c r="Z101" s="784" t="str">
        <f>'SAME R Results'!W56</f>
        <v>y</v>
      </c>
      <c r="AA101" s="784" t="str">
        <f>'SAME R Results'!X56</f>
        <v>n</v>
      </c>
      <c r="AB101" s="784" t="str">
        <f>'SAME R Results'!Y56</f>
        <v>n</v>
      </c>
      <c r="AC101" s="789"/>
      <c r="AD101" s="784" t="str">
        <f>'SAME R Results'!Z56</f>
        <v>y</v>
      </c>
      <c r="AE101" s="784">
        <f>'SAME R Results'!AA56</f>
        <v>10</v>
      </c>
      <c r="AF101" s="784" t="str">
        <f>'SAME R Results'!AB56</f>
        <v>y</v>
      </c>
      <c r="AG101" s="817">
        <f>'SAME R Results'!AC56</f>
        <v>5.19567251427413E-2</v>
      </c>
      <c r="AH101" s="819">
        <f>'SAME R Results'!AD56</f>
        <v>0</v>
      </c>
      <c r="AI101" s="784">
        <f>'SAME R Results'!AE56</f>
        <v>58</v>
      </c>
      <c r="AJ101" s="784">
        <f>'SAME R Results'!AF56</f>
        <v>480</v>
      </c>
      <c r="AK101" s="784">
        <f>'SAME R Results'!AG56</f>
        <v>0</v>
      </c>
      <c r="AL101" s="784" t="str">
        <f>'SAME R Results'!AH56</f>
        <v>n</v>
      </c>
      <c r="AM101" s="784" t="str">
        <f>'SAME R Results'!AI56</f>
        <v>y</v>
      </c>
      <c r="AN101" s="784" t="str">
        <f>'SAME R Results'!AJ56</f>
        <v>y</v>
      </c>
      <c r="AO101" s="784" t="str">
        <f>'SAME R Results'!AK56</f>
        <v>n</v>
      </c>
      <c r="AP101" s="784" t="str">
        <f>'SAME R Results'!AL56</f>
        <v>n</v>
      </c>
      <c r="AQ101" s="784" t="str">
        <f>'SAME R Results'!AM56</f>
        <v>y</v>
      </c>
      <c r="AR101" s="817">
        <f>'SAME R Results'!AN56</f>
        <v>5.19567251427413E-2</v>
      </c>
      <c r="AS101" s="819">
        <f>'SAME R Results'!AO56</f>
        <v>0</v>
      </c>
      <c r="AT101" s="784">
        <f>'SAME R Results'!AP56</f>
        <v>0</v>
      </c>
      <c r="AU101" s="789"/>
      <c r="AV101" s="821">
        <f>'SAME R Results'!AQ56</f>
        <v>0</v>
      </c>
      <c r="AW101" s="821">
        <f>'SAME R Results'!AR56</f>
        <v>1.1039280000000002</v>
      </c>
      <c r="AX101" s="821">
        <f>'SAME R Results'!AS56</f>
        <v>0</v>
      </c>
      <c r="AY101" s="821">
        <f>'SAME R Results'!AT56</f>
        <v>0</v>
      </c>
      <c r="AZ101" s="824"/>
      <c r="BA101" s="824"/>
      <c r="BB101" s="821">
        <f>'SAME R Results'!AU56</f>
        <v>0.13360604999999998</v>
      </c>
      <c r="BC101" s="821">
        <f>'SAME R Results'!AV56</f>
        <v>2.6016234999999999E-2</v>
      </c>
      <c r="BD101" s="821">
        <f>'SAME R Results'!AW56</f>
        <v>6.5771334999999995</v>
      </c>
      <c r="BE101" s="821">
        <f>'SAME R Results'!AX56</f>
        <v>4.6742254999999995</v>
      </c>
      <c r="BF101" s="827">
        <f>'SAME R Results'!AY56</f>
        <v>86740</v>
      </c>
      <c r="BG101" s="784">
        <f>'SAME R Results'!AZ56</f>
        <v>0.20437635000000004</v>
      </c>
      <c r="BH101" s="784">
        <f>'SAME R Results'!BA56</f>
        <v>8.772278E-2</v>
      </c>
      <c r="BI101" s="789"/>
      <c r="BJ101" s="784">
        <f>'SAME R Results'!BB56</f>
        <v>9.5280000000000005</v>
      </c>
      <c r="BK101" s="784">
        <f>'SAME R Results'!BC56</f>
        <v>1.902908</v>
      </c>
      <c r="BL101" s="784">
        <f>'SAME R Results'!BD56</f>
        <v>2596153.6033963198</v>
      </c>
      <c r="BM101" s="784">
        <f>'SAME R Results'!BE56</f>
        <v>422.75684358189562</v>
      </c>
      <c r="BN101" s="784">
        <f>'SAME R Results'!BF56</f>
        <v>0.10758981499999998</v>
      </c>
      <c r="BO101" s="784">
        <f>'SAME R Results'!BG56</f>
        <v>2.916339250000001E-2</v>
      </c>
      <c r="BP101" s="789"/>
      <c r="BQ101" s="784">
        <f>'SAME R Results'!BH56</f>
        <v>21.533279999999998</v>
      </c>
      <c r="BR101" s="817">
        <f>'SAME R Results'!BI56</f>
        <v>0.16283968830998286</v>
      </c>
      <c r="BS101" s="817">
        <f>'SAME R Results'!BJ56</f>
        <v>0.19310173093440533</v>
      </c>
      <c r="BT101" s="817">
        <f>'SAME R Results'!BL56</f>
        <v>3.6892077970695603</v>
      </c>
      <c r="BU101" s="817">
        <f>'SAME R Results'!BM56</f>
        <v>1.5111289946801014</v>
      </c>
      <c r="BV101" s="817">
        <f>'SAME R Results'!BN56</f>
        <v>0.14953653401481964</v>
      </c>
      <c r="BW101" s="784">
        <f>'SAME R Results'!BO56</f>
        <v>2596153.6033963198</v>
      </c>
      <c r="BX101" s="784">
        <f>'SAME R Results'!BP56</f>
        <v>2557755.8792418619</v>
      </c>
      <c r="BY101" s="784">
        <f>'SAME R Results'!BQ56</f>
        <v>2313279.2390166917</v>
      </c>
      <c r="BZ101" s="784">
        <f>'SAME R Results'!BR56</f>
        <v>422.75684358189562</v>
      </c>
      <c r="CA101" s="784">
        <f>'SAME R Results'!BS56</f>
        <v>0.42238036047234306</v>
      </c>
      <c r="CB101" s="784">
        <f>'SAME R Results'!BT56</f>
        <v>2.2599999999999998</v>
      </c>
      <c r="CC101" s="784">
        <f>'SAME R Results'!BV56</f>
        <v>1</v>
      </c>
      <c r="CD101" s="880">
        <f>'SAME R Results'!BW56</f>
        <v>2.2000000000000002</v>
      </c>
      <c r="CE101" s="1086">
        <f>'SAME R Results'!BZ56</f>
        <v>513.37523874459316</v>
      </c>
      <c r="CF101" s="1777">
        <f>'SAME R Results'!CA56</f>
        <v>96.153333333333308</v>
      </c>
      <c r="CG101" s="1777" t="str">
        <f>'SAME R Results'!CB56</f>
        <v xml:space="preserve"> 32T</v>
      </c>
      <c r="CH101" s="1777">
        <f>'SAME R Results'!CC56</f>
        <v>239</v>
      </c>
      <c r="CI101" s="1777">
        <f>'SAME R Results'!CD56</f>
        <v>1.3436838383138045E-3</v>
      </c>
      <c r="CJ101" s="1777"/>
      <c r="CK101" s="1777"/>
      <c r="CL101" s="2015">
        <f>'SAME R Results'!CI56</f>
        <v>56</v>
      </c>
      <c r="CM101" s="2015" t="str">
        <f>'SAME R Results'!CJ56</f>
        <v>Teflon</v>
      </c>
      <c r="CN101" s="2016">
        <f>'SAME R Results'!CK56</f>
        <v>0.16283968830998286</v>
      </c>
      <c r="CO101" s="2016">
        <f>'SAME R Results'!CL56</f>
        <v>4.9964434122437449E-3</v>
      </c>
      <c r="CP101" s="2016">
        <f>'SAME R Results'!CM56</f>
        <v>2.0081180143113744E-2</v>
      </c>
    </row>
    <row r="102" spans="1:95" ht="16.5" customHeight="1" x14ac:dyDescent="0.2">
      <c r="A102" s="780">
        <v>2</v>
      </c>
      <c r="B102" s="784">
        <f>'SAME R Results'!A57</f>
        <v>4</v>
      </c>
      <c r="C102" s="785" t="str">
        <f>'SAME R Results'!B57</f>
        <v>Teflon</v>
      </c>
      <c r="D102" s="784" t="str">
        <f>'SAME R Results'!C57</f>
        <v>T04</v>
      </c>
      <c r="E102" s="784" t="str">
        <f>'SAME R Results'!D57</f>
        <v>32 Ta</v>
      </c>
      <c r="F102" s="784">
        <f>'SAME R Results'!E57</f>
        <v>4</v>
      </c>
      <c r="G102" s="784" t="str">
        <f>'SAME R Results'!F57</f>
        <v>79a</v>
      </c>
      <c r="H102" s="785" t="str">
        <f>'SAME R Results'!G57</f>
        <v>aged</v>
      </c>
      <c r="I102" s="784">
        <f>'SAME R Results'!H57</f>
        <v>239</v>
      </c>
      <c r="J102" s="786">
        <f>'SAME R Results'!I57</f>
        <v>40416</v>
      </c>
      <c r="K102" s="784">
        <f>'SAME R Results'!J57</f>
        <v>0</v>
      </c>
      <c r="L102" s="788"/>
      <c r="M102" s="788"/>
      <c r="N102" s="784">
        <f>'SAME R Results'!K57</f>
        <v>8.1</v>
      </c>
      <c r="O102" s="793">
        <f>'SAME R Results'!L57</f>
        <v>1.4450000000000001</v>
      </c>
      <c r="P102" s="784">
        <f>'SAME R Results'!M57</f>
        <v>0</v>
      </c>
      <c r="Q102" s="784">
        <f>'SAME R Results'!N57</f>
        <v>0</v>
      </c>
      <c r="R102" s="784">
        <f>'SAME R Results'!O57</f>
        <v>0</v>
      </c>
      <c r="S102" s="784">
        <f>'SAME R Results'!P57</f>
        <v>0</v>
      </c>
      <c r="T102" s="784">
        <f>'SAME R Results'!Q57</f>
        <v>0</v>
      </c>
      <c r="U102" s="784">
        <f>'SAME R Results'!R57</f>
        <v>560</v>
      </c>
      <c r="V102" s="784">
        <f>'SAME R Results'!S57</f>
        <v>0</v>
      </c>
      <c r="W102" s="784">
        <f>'SAME R Results'!T57</f>
        <v>0</v>
      </c>
      <c r="X102" s="784" t="str">
        <f>'SAME R Results'!U57</f>
        <v>n</v>
      </c>
      <c r="Y102" s="784" t="str">
        <f>'SAME R Results'!V57</f>
        <v>y</v>
      </c>
      <c r="Z102" s="784" t="str">
        <f>'SAME R Results'!W57</f>
        <v>y</v>
      </c>
      <c r="AA102" s="784" t="str">
        <f>'SAME R Results'!X57</f>
        <v>n</v>
      </c>
      <c r="AB102" s="784" t="str">
        <f>'SAME R Results'!Y57</f>
        <v>n</v>
      </c>
      <c r="AC102" s="789"/>
      <c r="AD102" s="784" t="str">
        <f>'SAME R Results'!Z57</f>
        <v>y</v>
      </c>
      <c r="AE102" s="784">
        <f>'SAME R Results'!AA57</f>
        <v>10</v>
      </c>
      <c r="AF102" s="784" t="str">
        <f>'SAME R Results'!AB57</f>
        <v>y</v>
      </c>
      <c r="AG102" s="817">
        <f>'SAME R Results'!AC57</f>
        <v>5.19567251427413E-2</v>
      </c>
      <c r="AH102" s="819">
        <f>'SAME R Results'!AD57</f>
        <v>0</v>
      </c>
      <c r="AI102" s="784">
        <f>'SAME R Results'!AE57</f>
        <v>0</v>
      </c>
      <c r="AJ102" s="784">
        <f>'SAME R Results'!AF57</f>
        <v>0</v>
      </c>
      <c r="AK102" s="784">
        <f>'SAME R Results'!AG57</f>
        <v>0</v>
      </c>
      <c r="AL102" s="784">
        <f>'SAME R Results'!AH57</f>
        <v>0</v>
      </c>
      <c r="AM102" s="784">
        <f>'SAME R Results'!AI57</f>
        <v>0</v>
      </c>
      <c r="AN102" s="784">
        <f>'SAME R Results'!AJ57</f>
        <v>0</v>
      </c>
      <c r="AO102" s="784">
        <f>'SAME R Results'!AK57</f>
        <v>0</v>
      </c>
      <c r="AP102" s="784">
        <f>'SAME R Results'!AL57</f>
        <v>0</v>
      </c>
      <c r="AQ102" s="784">
        <f>'SAME R Results'!AM57</f>
        <v>0</v>
      </c>
      <c r="AR102" s="817">
        <f>'SAME R Results'!AN57</f>
        <v>0</v>
      </c>
      <c r="AS102" s="819">
        <f>'SAME R Results'!AO57</f>
        <v>0</v>
      </c>
      <c r="AT102" s="784">
        <f>'SAME R Results'!AP57</f>
        <v>75</v>
      </c>
      <c r="AU102" s="789"/>
      <c r="AV102" s="821">
        <f>'SAME R Results'!AQ57</f>
        <v>0</v>
      </c>
      <c r="AW102" s="821">
        <f>'SAME R Results'!AR57</f>
        <v>1.1247265</v>
      </c>
      <c r="AX102" s="821">
        <f>'SAME R Results'!AS57</f>
        <v>0</v>
      </c>
      <c r="AY102" s="821">
        <f>'SAME R Results'!AT57</f>
        <v>0</v>
      </c>
      <c r="AZ102" s="824"/>
      <c r="BA102" s="824"/>
      <c r="BB102" s="821">
        <f>'SAME R Results'!AU57</f>
        <v>0.12048334999999999</v>
      </c>
      <c r="BC102" s="821">
        <f>'SAME R Results'!AV57</f>
        <v>2.7542105000000001E-2</v>
      </c>
      <c r="BD102" s="821">
        <f>'SAME R Results'!AW57</f>
        <v>6.0513774999999992</v>
      </c>
      <c r="BE102" s="821">
        <f>'SAME R Results'!AX57</f>
        <v>4.7287134999999996</v>
      </c>
      <c r="BF102" s="827">
        <f>'SAME R Results'!AY57</f>
        <v>34885</v>
      </c>
      <c r="BG102" s="784">
        <f>'SAME R Results'!AZ57</f>
        <v>0.18905644999999999</v>
      </c>
      <c r="BH102" s="784">
        <f>'SAME R Results'!BA57</f>
        <v>8.4350620000000015E-2</v>
      </c>
      <c r="BI102" s="789"/>
      <c r="BJ102" s="784">
        <f>'SAME R Results'!BB57</f>
        <v>9.057850000000002</v>
      </c>
      <c r="BK102" s="784">
        <f>'SAME R Results'!BC57</f>
        <v>1.3226639999999996</v>
      </c>
      <c r="BL102" s="784">
        <f>'SAME R Results'!BD57</f>
        <v>974484.86814557225</v>
      </c>
      <c r="BM102" s="784">
        <f>'SAME R Results'!BE57</f>
        <v>259.88856497328499</v>
      </c>
      <c r="BN102" s="784">
        <f>'SAME R Results'!BF57</f>
        <v>9.2941244999999992E-2</v>
      </c>
      <c r="BO102" s="784">
        <f>'SAME R Results'!BG57</f>
        <v>2.6176457499999993E-2</v>
      </c>
      <c r="BP102" s="789"/>
      <c r="BQ102" s="784">
        <f>'SAME R Results'!BH57</f>
        <v>20.470741000000004</v>
      </c>
      <c r="BR102" s="817">
        <f>'SAME R Results'!BI57</f>
        <v>0.26669327915563062</v>
      </c>
      <c r="BS102" s="817">
        <f>'SAME R Results'!BJ57</f>
        <v>0.26321606173734746</v>
      </c>
      <c r="BT102" s="817">
        <f>'SAME R Results'!BL57</f>
        <v>3.5505661910134334</v>
      </c>
      <c r="BU102" s="817" t="e">
        <f>'SAME R Results'!BM57</f>
        <v>#NUM!</v>
      </c>
      <c r="BV102" s="817" t="e">
        <f>'SAME R Results'!BN57</f>
        <v>#NUM!</v>
      </c>
      <c r="BW102" s="784">
        <f>'SAME R Results'!BO57</f>
        <v>974484.86814557225</v>
      </c>
      <c r="BX102" s="784">
        <f>'SAME R Results'!BP57</f>
        <v>959042.11270254408</v>
      </c>
      <c r="BY102" s="784">
        <f>'SAME R Results'!BQ57</f>
        <v>895535.4595034637</v>
      </c>
      <c r="BZ102" s="784">
        <f>'SAME R Results'!BR57</f>
        <v>259.88856497328499</v>
      </c>
      <c r="CA102" s="784">
        <f>'SAME R Results'!BS57</f>
        <v>0.29358607830950889</v>
      </c>
      <c r="CB102" s="784">
        <f>'SAME R Results'!BT57</f>
        <v>2.2599999999999998</v>
      </c>
      <c r="CC102" s="784">
        <f>'SAME R Results'!BV57</f>
        <v>1</v>
      </c>
      <c r="CD102" s="880">
        <f>'SAME R Results'!BW57</f>
        <v>2.2000000000000002</v>
      </c>
      <c r="CE102" s="1086">
        <f>'SAME R Results'!BZ57</f>
        <v>513.37523874459316</v>
      </c>
      <c r="CF102" s="1777">
        <f>'SAME R Results'!CA57</f>
        <v>96.153333333333308</v>
      </c>
      <c r="CG102" s="1777">
        <f>'SAME R Results'!CB57</f>
        <v>0</v>
      </c>
      <c r="CH102" s="1777">
        <f>'SAME R Results'!CC57</f>
        <v>0</v>
      </c>
      <c r="CI102" s="1777">
        <f>'SAME R Results'!CD57</f>
        <v>1.2773810510989399E-3</v>
      </c>
      <c r="CJ102" s="1777"/>
      <c r="CK102" s="1777"/>
      <c r="CL102" s="2015">
        <f>'SAME R Results'!CI57</f>
        <v>57</v>
      </c>
      <c r="CM102" s="2015" t="str">
        <f>'SAME R Results'!CJ57</f>
        <v>Teflon</v>
      </c>
      <c r="CN102" s="2016">
        <f>'SAME R Results'!CK57</f>
        <v>0.26669327915563062</v>
      </c>
      <c r="CO102" s="2016">
        <f>'SAME R Results'!CL57</f>
        <v>4.5401993508686362E-3</v>
      </c>
      <c r="CP102" s="2016">
        <f>'SAME R Results'!CM57</f>
        <v>1.8737837849237843E-2</v>
      </c>
    </row>
    <row r="103" spans="1:95" ht="16.5" customHeight="1" x14ac:dyDescent="0.2">
      <c r="A103" s="780">
        <v>2</v>
      </c>
      <c r="B103" s="784">
        <f>'SAME R Results'!A58</f>
        <v>4</v>
      </c>
      <c r="C103" s="785" t="str">
        <f>'SAME R Results'!B58</f>
        <v>Lampwick</v>
      </c>
      <c r="D103" s="784" t="str">
        <f>'SAME R Results'!C58</f>
        <v>L18</v>
      </c>
      <c r="E103" s="784" t="str">
        <f>'SAME R Results'!D58</f>
        <v>33 L</v>
      </c>
      <c r="F103" s="784">
        <f>'SAME R Results'!E58</f>
        <v>3</v>
      </c>
      <c r="G103" s="784">
        <f>'SAME R Results'!F58</f>
        <v>80</v>
      </c>
      <c r="H103" s="785" t="str">
        <f>'SAME R Results'!G58</f>
        <v>High temp  aging</v>
      </c>
      <c r="I103" s="784">
        <f>'SAME R Results'!H58</f>
        <v>239</v>
      </c>
      <c r="J103" s="786">
        <f>'SAME R Results'!I58</f>
        <v>40416</v>
      </c>
      <c r="K103" s="784">
        <f>'SAME R Results'!J58</f>
        <v>0</v>
      </c>
      <c r="L103" s="788"/>
      <c r="M103" s="788"/>
      <c r="N103" s="784">
        <f>'SAME R Results'!K58</f>
        <v>8.1</v>
      </c>
      <c r="O103" s="793">
        <f>'SAME R Results'!L58</f>
        <v>1.28</v>
      </c>
      <c r="P103" s="784">
        <f>'SAME R Results'!M58</f>
        <v>60</v>
      </c>
      <c r="Q103" s="784">
        <f>'SAME R Results'!N58</f>
        <v>11</v>
      </c>
      <c r="R103" s="784">
        <f>'SAME R Results'!O58</f>
        <v>8</v>
      </c>
      <c r="S103" s="784" t="str">
        <f>'SAME R Results'!P58</f>
        <v>n</v>
      </c>
      <c r="T103" s="784" t="str">
        <f>'SAME R Results'!Q58</f>
        <v>n</v>
      </c>
      <c r="U103" s="784">
        <f>'SAME R Results'!R58</f>
        <v>40.166666666666664</v>
      </c>
      <c r="V103" s="784" t="str">
        <f>'SAME R Results'!S58</f>
        <v>y</v>
      </c>
      <c r="W103" s="784">
        <f>'SAME R Results'!T58</f>
        <v>90</v>
      </c>
      <c r="X103" s="784" t="str">
        <f>'SAME R Results'!U58</f>
        <v>n</v>
      </c>
      <c r="Y103" s="784" t="str">
        <f>'SAME R Results'!V58</f>
        <v>y</v>
      </c>
      <c r="Z103" s="784" t="str">
        <f>'SAME R Results'!W58</f>
        <v>y</v>
      </c>
      <c r="AA103" s="784" t="str">
        <f>'SAME R Results'!X58</f>
        <v>n</v>
      </c>
      <c r="AB103" s="784" t="str">
        <f>'SAME R Results'!Y58</f>
        <v>y</v>
      </c>
      <c r="AC103" s="789"/>
      <c r="AD103" s="784" t="str">
        <f>'SAME R Results'!Z58</f>
        <v>y</v>
      </c>
      <c r="AE103" s="784">
        <f>'SAME R Results'!AA58</f>
        <v>10</v>
      </c>
      <c r="AF103" s="784" t="str">
        <f>'SAME R Results'!AB58</f>
        <v>y</v>
      </c>
      <c r="AG103" s="817">
        <f>'SAME R Results'!AC58</f>
        <v>3.852706928546E-2</v>
      </c>
      <c r="AH103" s="819">
        <f>'SAME R Results'!AD58</f>
        <v>0</v>
      </c>
      <c r="AI103" s="784">
        <f>'SAME R Results'!AE58</f>
        <v>58</v>
      </c>
      <c r="AJ103" s="784">
        <f>'SAME R Results'!AF58</f>
        <v>480</v>
      </c>
      <c r="AK103" s="784">
        <f>'SAME R Results'!AG58</f>
        <v>0</v>
      </c>
      <c r="AL103" s="784" t="str">
        <f>'SAME R Results'!AH58</f>
        <v>n</v>
      </c>
      <c r="AM103" s="784" t="str">
        <f>'SAME R Results'!AI58</f>
        <v>y</v>
      </c>
      <c r="AN103" s="784" t="str">
        <f>'SAME R Results'!AJ58</f>
        <v>y</v>
      </c>
      <c r="AO103" s="784" t="str">
        <f>'SAME R Results'!AK58</f>
        <v>n</v>
      </c>
      <c r="AP103" s="784" t="str">
        <f>'SAME R Results'!AL58</f>
        <v>y</v>
      </c>
      <c r="AQ103" s="784" t="str">
        <f>'SAME R Results'!AM58</f>
        <v>y</v>
      </c>
      <c r="AR103" s="817">
        <f>'SAME R Results'!AN58</f>
        <v>3.852706928546E-2</v>
      </c>
      <c r="AS103" s="819">
        <f>'SAME R Results'!AO58</f>
        <v>0</v>
      </c>
      <c r="AT103" s="784">
        <f>'SAME R Results'!AP58</f>
        <v>0</v>
      </c>
      <c r="AU103" s="789"/>
      <c r="AV103" s="821">
        <f>'SAME R Results'!AQ58</f>
        <v>0</v>
      </c>
      <c r="AW103" s="821">
        <f>'SAME R Results'!AR58</f>
        <v>6.2501534999999988</v>
      </c>
      <c r="AX103" s="821">
        <f>'SAME R Results'!AS58</f>
        <v>0</v>
      </c>
      <c r="AY103" s="821">
        <f>'SAME R Results'!AT58</f>
        <v>0</v>
      </c>
      <c r="AZ103" s="824"/>
      <c r="BA103" s="824"/>
      <c r="BB103" s="821">
        <f>'SAME R Results'!AU58</f>
        <v>3.7334894999999997</v>
      </c>
      <c r="BC103" s="821">
        <f>'SAME R Results'!AV58</f>
        <v>2.5939949999999996E-2</v>
      </c>
      <c r="BD103" s="821">
        <f>'SAME R Results'!AW58</f>
        <v>7.1035614999999996</v>
      </c>
      <c r="BE103" s="821">
        <f>'SAME R Results'!AX58</f>
        <v>4.6862034999999995</v>
      </c>
      <c r="BF103" s="827">
        <f>'SAME R Results'!AY58</f>
        <v>113400</v>
      </c>
      <c r="BG103" s="784">
        <f>'SAME R Results'!AZ58</f>
        <v>3.4145969999999997</v>
      </c>
      <c r="BH103" s="784">
        <f>'SAME R Results'!BA58</f>
        <v>8.1069945000000004E-2</v>
      </c>
      <c r="BI103" s="789"/>
      <c r="BJ103" s="784">
        <f>'SAME R Results'!BB58</f>
        <v>86.891199999999998</v>
      </c>
      <c r="BK103" s="784">
        <f>'SAME R Results'!BC58</f>
        <v>2.4173580000000001</v>
      </c>
      <c r="BL103" s="784">
        <f>'SAME R Results'!BD58</f>
        <v>4995552.5704270303</v>
      </c>
      <c r="BM103" s="784">
        <f>'SAME R Results'!BE58</f>
        <v>620.92863246302545</v>
      </c>
      <c r="BN103" s="784">
        <f>'SAME R Results'!BF58</f>
        <v>3.7075495499999995</v>
      </c>
      <c r="BO103" s="784">
        <f>'SAME R Results'!BG58</f>
        <v>0.83338176374999995</v>
      </c>
      <c r="BP103" s="789"/>
      <c r="BQ103" s="784">
        <f>'SAME R Results'!BH58</f>
        <v>63.431299809344594</v>
      </c>
      <c r="BR103" s="817">
        <f>'SAME R Results'!BI58</f>
        <v>0.12429628628849503</v>
      </c>
      <c r="BS103" s="817">
        <f>'SAME R Results'!BJ58</f>
        <v>0.28945017623069236</v>
      </c>
      <c r="BT103" s="817">
        <f>'SAME R Results'!BL58</f>
        <v>4.4488009112618405</v>
      </c>
      <c r="BU103" s="817">
        <f>'SAME R Results'!BM58</f>
        <v>2.5078107683239019</v>
      </c>
      <c r="BV103" s="817">
        <f>'SAME R Results'!BN58</f>
        <v>8.1451731390200885E-2</v>
      </c>
      <c r="BW103" s="784">
        <f>'SAME R Results'!BO58</f>
        <v>4995552.5704270303</v>
      </c>
      <c r="BX103" s="784">
        <f>'SAME R Results'!BP58</f>
        <v>4654737.6513707442</v>
      </c>
      <c r="BY103" s="784">
        <f>'SAME R Results'!BQ58</f>
        <v>4144508.8599111577</v>
      </c>
      <c r="BZ103" s="784">
        <f>'SAME R Results'!BR58</f>
        <v>620.92863246302545</v>
      </c>
      <c r="CA103" s="784">
        <f>'SAME R Results'!BS58</f>
        <v>0.53657062949480594</v>
      </c>
      <c r="CB103" s="784">
        <f>'SAME R Results'!BT58</f>
        <v>0.28000000000000003</v>
      </c>
      <c r="CC103" s="784">
        <f>'SAME R Results'!BV58</f>
        <v>2.607172607375027</v>
      </c>
      <c r="CD103" s="880">
        <f>'SAME R Results'!BW58</f>
        <v>1</v>
      </c>
      <c r="CE103" s="1086">
        <f>'SAME R Results'!BZ58</f>
        <v>293.02156386703371</v>
      </c>
      <c r="CF103" s="1777">
        <f>'SAME R Results'!CA58</f>
        <v>3.4299999999999331</v>
      </c>
      <c r="CG103" s="1777" t="str">
        <f>'SAME R Results'!CB58</f>
        <v xml:space="preserve"> 33L</v>
      </c>
      <c r="CH103" s="1777">
        <f>'SAME R Results'!CC58</f>
        <v>239</v>
      </c>
      <c r="CI103" s="1777">
        <f>'SAME R Results'!CD58</f>
        <v>0.11095854194054665</v>
      </c>
      <c r="CJ103" s="1777"/>
      <c r="CK103" s="1777"/>
      <c r="CL103" s="2015">
        <f>'SAME R Results'!CI58</f>
        <v>58</v>
      </c>
      <c r="CM103" s="2015" t="str">
        <f>'SAME R Results'!CJ58</f>
        <v>Lampwick</v>
      </c>
      <c r="CN103" s="2016">
        <f>'SAME R Results'!CK58</f>
        <v>0.12429628628849503</v>
      </c>
      <c r="CO103" s="2016">
        <f>'SAME R Results'!CL58</f>
        <v>5.84498435495375E-2</v>
      </c>
      <c r="CP103" s="2016">
        <f>'SAME R Results'!CM58</f>
        <v>2.929457975941771E-2</v>
      </c>
    </row>
    <row r="104" spans="1:95" ht="16.5" customHeight="1" x14ac:dyDescent="0.2">
      <c r="A104" s="780">
        <v>2</v>
      </c>
      <c r="B104" s="784">
        <f>'SAME R Results'!A59</f>
        <v>4</v>
      </c>
      <c r="C104" s="785" t="str">
        <f>'SAME R Results'!B59</f>
        <v>Lampwick</v>
      </c>
      <c r="D104" s="784" t="str">
        <f>'SAME R Results'!C59</f>
        <v>L18</v>
      </c>
      <c r="E104" s="784" t="str">
        <f>'SAME R Results'!D59</f>
        <v>33LA</v>
      </c>
      <c r="F104" s="784">
        <f>'SAME R Results'!E59</f>
        <v>3</v>
      </c>
      <c r="G104" s="784" t="str">
        <f>'SAME R Results'!F59</f>
        <v>80a</v>
      </c>
      <c r="H104" s="785" t="str">
        <f>'SAME R Results'!G59</f>
        <v>aged</v>
      </c>
      <c r="I104" s="784">
        <f>'SAME R Results'!H59</f>
        <v>239</v>
      </c>
      <c r="J104" s="786">
        <f>'SAME R Results'!I59</f>
        <v>40416</v>
      </c>
      <c r="K104" s="784">
        <f>'SAME R Results'!J59</f>
        <v>0</v>
      </c>
      <c r="L104" s="788"/>
      <c r="M104" s="788"/>
      <c r="N104" s="784">
        <f>'SAME R Results'!K59</f>
        <v>8.1</v>
      </c>
      <c r="O104" s="793">
        <f>'SAME R Results'!L59</f>
        <v>1.28</v>
      </c>
      <c r="P104" s="784">
        <f>'SAME R Results'!M59</f>
        <v>0</v>
      </c>
      <c r="Q104" s="784">
        <f>'SAME R Results'!N59</f>
        <v>0</v>
      </c>
      <c r="R104" s="784">
        <f>'SAME R Results'!O59</f>
        <v>0</v>
      </c>
      <c r="S104" s="784">
        <f>'SAME R Results'!P59</f>
        <v>0</v>
      </c>
      <c r="T104" s="784">
        <f>'SAME R Results'!Q59</f>
        <v>0</v>
      </c>
      <c r="U104" s="784">
        <f>'SAME R Results'!R59</f>
        <v>580.33333333333337</v>
      </c>
      <c r="V104" s="784">
        <f>'SAME R Results'!S59</f>
        <v>0</v>
      </c>
      <c r="W104" s="784">
        <f>'SAME R Results'!T59</f>
        <v>0</v>
      </c>
      <c r="X104" s="784" t="str">
        <f>'SAME R Results'!U59</f>
        <v>n</v>
      </c>
      <c r="Y104" s="784" t="str">
        <f>'SAME R Results'!V59</f>
        <v>y</v>
      </c>
      <c r="Z104" s="784" t="str">
        <f>'SAME R Results'!W59</f>
        <v>y</v>
      </c>
      <c r="AA104" s="784" t="str">
        <f>'SAME R Results'!X59</f>
        <v>n</v>
      </c>
      <c r="AB104" s="784" t="str">
        <f>'SAME R Results'!Y59</f>
        <v>y</v>
      </c>
      <c r="AC104" s="789"/>
      <c r="AD104" s="784" t="str">
        <f>'SAME R Results'!Z59</f>
        <v>y</v>
      </c>
      <c r="AE104" s="784">
        <f>'SAME R Results'!AA59</f>
        <v>10</v>
      </c>
      <c r="AF104" s="784" t="str">
        <f>'SAME R Results'!AB59</f>
        <v>y</v>
      </c>
      <c r="AG104" s="817">
        <f>'SAME R Results'!AC59</f>
        <v>3.852706928546E-2</v>
      </c>
      <c r="AH104" s="819">
        <f>'SAME R Results'!AD59</f>
        <v>0</v>
      </c>
      <c r="AI104" s="784">
        <f>'SAME R Results'!AE59</f>
        <v>0</v>
      </c>
      <c r="AJ104" s="784">
        <f>'SAME R Results'!AF59</f>
        <v>0</v>
      </c>
      <c r="AK104" s="784">
        <f>'SAME R Results'!AG59</f>
        <v>0</v>
      </c>
      <c r="AL104" s="784">
        <f>'SAME R Results'!AH59</f>
        <v>0</v>
      </c>
      <c r="AM104" s="784">
        <f>'SAME R Results'!AI59</f>
        <v>0</v>
      </c>
      <c r="AN104" s="784">
        <f>'SAME R Results'!AJ59</f>
        <v>0</v>
      </c>
      <c r="AO104" s="784">
        <f>'SAME R Results'!AK59</f>
        <v>0</v>
      </c>
      <c r="AP104" s="784">
        <f>'SAME R Results'!AL59</f>
        <v>0</v>
      </c>
      <c r="AQ104" s="784">
        <f>'SAME R Results'!AM59</f>
        <v>0</v>
      </c>
      <c r="AR104" s="817">
        <f>'SAME R Results'!AN59</f>
        <v>0</v>
      </c>
      <c r="AS104" s="819">
        <f>'SAME R Results'!AO59</f>
        <v>0</v>
      </c>
      <c r="AT104" s="784">
        <f>'SAME R Results'!AP59</f>
        <v>90</v>
      </c>
      <c r="AU104" s="789"/>
      <c r="AV104" s="821">
        <f>'SAME R Results'!AQ59</f>
        <v>0</v>
      </c>
      <c r="AW104" s="821">
        <f>'SAME R Results'!AR59</f>
        <v>6.2508695000000012</v>
      </c>
      <c r="AX104" s="821">
        <f>'SAME R Results'!AS59</f>
        <v>0</v>
      </c>
      <c r="AY104" s="821">
        <f>'SAME R Results'!AT59</f>
        <v>0</v>
      </c>
      <c r="AZ104" s="824"/>
      <c r="BA104" s="824"/>
      <c r="BB104" s="821">
        <f>'SAME R Results'!AU59</f>
        <v>3.2887709999999997</v>
      </c>
      <c r="BC104" s="821">
        <f>'SAME R Results'!AV59</f>
        <v>9.8617549999999998E-2</v>
      </c>
      <c r="BD104" s="821">
        <f>'SAME R Results'!AW59</f>
        <v>6.5057074999999998</v>
      </c>
      <c r="BE104" s="821">
        <f>'SAME R Results'!AX59</f>
        <v>4.750794</v>
      </c>
      <c r="BF104" s="827">
        <f>'SAME R Results'!AY59</f>
        <v>39135</v>
      </c>
      <c r="BG104" s="784">
        <f>'SAME R Results'!AZ59</f>
        <v>3.0089870000000003</v>
      </c>
      <c r="BH104" s="784">
        <f>'SAME R Results'!BA59</f>
        <v>0.14303590500000002</v>
      </c>
      <c r="BI104" s="789"/>
      <c r="BJ104" s="784">
        <f>'SAME R Results'!BB59</f>
        <v>76.599000000000004</v>
      </c>
      <c r="BK104" s="784">
        <f>'SAME R Results'!BC59</f>
        <v>1.7549134999999998</v>
      </c>
      <c r="BL104" s="784">
        <f>'SAME R Results'!BD59</f>
        <v>1482905.7467800037</v>
      </c>
      <c r="BM104" s="784">
        <f>'SAME R Results'!BE59</f>
        <v>376.57962446178351</v>
      </c>
      <c r="BN104" s="784">
        <f>'SAME R Results'!BF59</f>
        <v>3.1901534499999995</v>
      </c>
      <c r="BO104" s="784">
        <f>'SAME R Results'!BG59</f>
        <v>0.71648777375000006</v>
      </c>
      <c r="BP104" s="789"/>
      <c r="BQ104" s="784">
        <f>'SAME R Results'!BH59</f>
        <v>55.126606662080725</v>
      </c>
      <c r="BR104" s="817">
        <f>'SAME R Results'!BI59</f>
        <v>0.25394710707642226</v>
      </c>
      <c r="BS104" s="817">
        <f>'SAME R Results'!BJ59</f>
        <v>0.41407883222812808</v>
      </c>
      <c r="BT104" s="817">
        <f>'SAME R Results'!BL59</f>
        <v>4.4524883283118255</v>
      </c>
      <c r="BU104" s="817">
        <f>'SAME R Results'!BM59</f>
        <v>2.0122138995127745</v>
      </c>
      <c r="BV104" s="817">
        <f>'SAME R Results'!BN59</f>
        <v>0.19887188478739723</v>
      </c>
      <c r="BW104" s="784">
        <f>'SAME R Results'!BO59</f>
        <v>1482905.7467800037</v>
      </c>
      <c r="BX104" s="784">
        <f>'SAME R Results'!BP59</f>
        <v>1459542.822563505</v>
      </c>
      <c r="BY104" s="784">
        <f>'SAME R Results'!BQ59</f>
        <v>1359148.2740879543</v>
      </c>
      <c r="BZ104" s="784">
        <f>'SAME R Results'!BR59</f>
        <v>376.57962446178351</v>
      </c>
      <c r="CA104" s="784">
        <f>'SAME R Results'!BS59</f>
        <v>0.38953065346710458</v>
      </c>
      <c r="CB104" s="784">
        <f>'SAME R Results'!BT59</f>
        <v>0.28000000000000003</v>
      </c>
      <c r="CC104" s="784">
        <f>'SAME R Results'!BV59</f>
        <v>2.5702781769848131</v>
      </c>
      <c r="CD104" s="880">
        <f>'SAME R Results'!BW59</f>
        <v>1</v>
      </c>
      <c r="CE104" s="1086">
        <f>'SAME R Results'!BZ59</f>
        <v>293.02156386703371</v>
      </c>
      <c r="CF104" s="1777">
        <f>'SAME R Results'!CA59</f>
        <v>3.4299999999999331</v>
      </c>
      <c r="CG104" s="1777">
        <f>'SAME R Results'!CB59</f>
        <v>0</v>
      </c>
      <c r="CH104" s="1777">
        <f>'SAME R Results'!CC59</f>
        <v>0</v>
      </c>
      <c r="CI104" s="1777">
        <f>'SAME R Results'!CD59</f>
        <v>9.6431381916178074E-2</v>
      </c>
      <c r="CJ104" s="1777"/>
      <c r="CK104" s="1777"/>
      <c r="CL104" s="2015">
        <f>'SAME R Results'!CI59</f>
        <v>59</v>
      </c>
      <c r="CM104" s="2015" t="str">
        <f>'SAME R Results'!CJ59</f>
        <v>Lampwick</v>
      </c>
      <c r="CN104" s="2016">
        <f>'SAME R Results'!CK59</f>
        <v>0.25394710707642226</v>
      </c>
      <c r="CO104" s="2016">
        <f>'SAME R Results'!CL59</f>
        <v>5.7869577744105408E-2</v>
      </c>
      <c r="CP104" s="2016">
        <f>'SAME R Results'!CM59</f>
        <v>2.9274870450336082E-2</v>
      </c>
    </row>
    <row r="105" spans="1:95" ht="16.5" customHeight="1" x14ac:dyDescent="0.2">
      <c r="A105" s="780">
        <v>2</v>
      </c>
      <c r="B105" s="784">
        <f>'SAME R Results'!A60</f>
        <v>4</v>
      </c>
      <c r="C105" s="785" t="str">
        <f>'SAME R Results'!B60</f>
        <v>Teflon</v>
      </c>
      <c r="D105" s="784" t="str">
        <f>'SAME R Results'!C60</f>
        <v>T06</v>
      </c>
      <c r="E105" s="784" t="str">
        <f>'SAME R Results'!D60</f>
        <v>34 T</v>
      </c>
      <c r="F105" s="784">
        <f>'SAME R Results'!E60</f>
        <v>6</v>
      </c>
      <c r="G105" s="784">
        <f>'SAME R Results'!F60</f>
        <v>81</v>
      </c>
      <c r="H105" s="785" t="str">
        <f>'SAME R Results'!G60</f>
        <v>High temp  aging</v>
      </c>
      <c r="I105" s="784">
        <f>'SAME R Results'!H60</f>
        <v>239</v>
      </c>
      <c r="J105" s="786">
        <f>'SAME R Results'!I60</f>
        <v>40416</v>
      </c>
      <c r="K105" s="784">
        <f>'SAME R Results'!J60</f>
        <v>0</v>
      </c>
      <c r="L105" s="788"/>
      <c r="M105" s="788"/>
      <c r="N105" s="784">
        <f>'SAME R Results'!K60</f>
        <v>8.1</v>
      </c>
      <c r="O105" s="793">
        <f>'SAME R Results'!L60</f>
        <v>1.45</v>
      </c>
      <c r="P105" s="784">
        <f>'SAME R Results'!M60</f>
        <v>60</v>
      </c>
      <c r="Q105" s="784">
        <f>'SAME R Results'!N60</f>
        <v>11</v>
      </c>
      <c r="R105" s="784">
        <f>'SAME R Results'!O60</f>
        <v>8</v>
      </c>
      <c r="S105" s="784" t="str">
        <f>'SAME R Results'!P60</f>
        <v>n</v>
      </c>
      <c r="T105" s="784" t="str">
        <f>'SAME R Results'!Q60</f>
        <v>n</v>
      </c>
      <c r="U105" s="784">
        <f>'SAME R Results'!R60</f>
        <v>30.166666666666668</v>
      </c>
      <c r="V105" s="784" t="str">
        <f>'SAME R Results'!S60</f>
        <v>y</v>
      </c>
      <c r="W105" s="784">
        <f>'SAME R Results'!T60</f>
        <v>45</v>
      </c>
      <c r="X105" s="784" t="str">
        <f>'SAME R Results'!U60</f>
        <v>n</v>
      </c>
      <c r="Y105" s="784" t="str">
        <f>'SAME R Results'!V60</f>
        <v>y</v>
      </c>
      <c r="Z105" s="784" t="str">
        <f>'SAME R Results'!W60</f>
        <v>y</v>
      </c>
      <c r="AA105" s="784" t="str">
        <f>'SAME R Results'!X60</f>
        <v>n</v>
      </c>
      <c r="AB105" s="784" t="str">
        <f>'SAME R Results'!Y60</f>
        <v>n</v>
      </c>
      <c r="AC105" s="789"/>
      <c r="AD105" s="784" t="str">
        <f>'SAME R Results'!Z60</f>
        <v>y</v>
      </c>
      <c r="AE105" s="784">
        <f>'SAME R Results'!AA60</f>
        <v>10</v>
      </c>
      <c r="AF105" s="784" t="str">
        <f>'SAME R Results'!AB60</f>
        <v>y</v>
      </c>
      <c r="AG105" s="817">
        <f>'SAME R Results'!AC60</f>
        <v>5.19567251427413E-2</v>
      </c>
      <c r="AH105" s="819">
        <f>'SAME R Results'!AD60</f>
        <v>0</v>
      </c>
      <c r="AI105" s="784">
        <f>'SAME R Results'!AE60</f>
        <v>58</v>
      </c>
      <c r="AJ105" s="784">
        <f>'SAME R Results'!AF60</f>
        <v>480</v>
      </c>
      <c r="AK105" s="784">
        <f>'SAME R Results'!AG60</f>
        <v>0</v>
      </c>
      <c r="AL105" s="784" t="str">
        <f>'SAME R Results'!AH60</f>
        <v>n</v>
      </c>
      <c r="AM105" s="784" t="str">
        <f>'SAME R Results'!AI60</f>
        <v>y</v>
      </c>
      <c r="AN105" s="784" t="str">
        <f>'SAME R Results'!AJ60</f>
        <v>y</v>
      </c>
      <c r="AO105" s="784" t="str">
        <f>'SAME R Results'!AK60</f>
        <v>n</v>
      </c>
      <c r="AP105" s="784" t="str">
        <f>'SAME R Results'!AL60</f>
        <v>n</v>
      </c>
      <c r="AQ105" s="784" t="str">
        <f>'SAME R Results'!AM60</f>
        <v>y</v>
      </c>
      <c r="AR105" s="817">
        <f>'SAME R Results'!AN60</f>
        <v>5.19567251427413E-2</v>
      </c>
      <c r="AS105" s="819">
        <f>'SAME R Results'!AO60</f>
        <v>0</v>
      </c>
      <c r="AT105" s="784">
        <f>'SAME R Results'!AP60</f>
        <v>0</v>
      </c>
      <c r="AU105" s="789"/>
      <c r="AV105" s="821">
        <f>'SAME R Results'!AQ60</f>
        <v>0</v>
      </c>
      <c r="AW105" s="821">
        <f>'SAME R Results'!AR60</f>
        <v>2.1625675000000006</v>
      </c>
      <c r="AX105" s="821">
        <f>'SAME R Results'!AS60</f>
        <v>0</v>
      </c>
      <c r="AY105" s="821">
        <f>'SAME R Results'!AT60</f>
        <v>0</v>
      </c>
      <c r="AZ105" s="824"/>
      <c r="BA105" s="824"/>
      <c r="BB105" s="821">
        <f>'SAME R Results'!AU60</f>
        <v>0.25022875</v>
      </c>
      <c r="BC105" s="821">
        <f>'SAME R Results'!AV60</f>
        <v>2.6962295000000004E-2</v>
      </c>
      <c r="BD105" s="821">
        <f>'SAME R Results'!AW60</f>
        <v>6.9776150000000001</v>
      </c>
      <c r="BE105" s="821">
        <f>'SAME R Results'!AX60</f>
        <v>4.7162929999999994</v>
      </c>
      <c r="BF105" s="827">
        <f>'SAME R Results'!AY60</f>
        <v>88505</v>
      </c>
      <c r="BG105" s="784">
        <f>'SAME R Results'!AZ60</f>
        <v>0.33628839999999993</v>
      </c>
      <c r="BH105" s="784">
        <f>'SAME R Results'!BA60</f>
        <v>8.1741344999999993E-2</v>
      </c>
      <c r="BI105" s="789"/>
      <c r="BJ105" s="784">
        <f>'SAME R Results'!BB60</f>
        <v>21.487300000000005</v>
      </c>
      <c r="BK105" s="784">
        <f>'SAME R Results'!BC60</f>
        <v>2.2613220000000007</v>
      </c>
      <c r="BL105" s="784">
        <f>'SAME R Results'!BD60</f>
        <v>2654993.7023748658</v>
      </c>
      <c r="BM105" s="784">
        <f>'SAME R Results'!BE60</f>
        <v>553.24833622876997</v>
      </c>
      <c r="BN105" s="784">
        <f>'SAME R Results'!BF60</f>
        <v>0.223266455</v>
      </c>
      <c r="BO105" s="784">
        <f>'SAME R Results'!BG60</f>
        <v>6.3636763749999992E-2</v>
      </c>
      <c r="BP105" s="789"/>
      <c r="BQ105" s="784">
        <f>'SAME R Results'!BH60</f>
        <v>48.561298000000008</v>
      </c>
      <c r="BR105" s="817">
        <f>'SAME R Results'!BI60</f>
        <v>0.20838028193207944</v>
      </c>
      <c r="BS105" s="817">
        <f>'SAME R Results'!BJ60</f>
        <v>0.25134398476976683</v>
      </c>
      <c r="BT105" s="817">
        <f>'SAME R Results'!BL60</f>
        <v>3.5084508049012788</v>
      </c>
      <c r="BU105" s="817">
        <f>'SAME R Results'!BM60</f>
        <v>1.541820614289457</v>
      </c>
      <c r="BV105" s="817">
        <f>'SAME R Results'!BN60</f>
        <v>0.18973641212359585</v>
      </c>
      <c r="BW105" s="784">
        <f>'SAME R Results'!BO60</f>
        <v>2654993.7023748658</v>
      </c>
      <c r="BX105" s="784">
        <f>'SAME R Results'!BP60</f>
        <v>2615814.6549193626</v>
      </c>
      <c r="BY105" s="784">
        <f>'SAME R Results'!BQ60</f>
        <v>2363356.7971740211</v>
      </c>
      <c r="BZ105" s="784">
        <f>'SAME R Results'!BR60</f>
        <v>553.24833622876997</v>
      </c>
      <c r="CA105" s="784">
        <f>'SAME R Results'!BS60</f>
        <v>0.50193598508390314</v>
      </c>
      <c r="CB105" s="784">
        <f>'SAME R Results'!BT60</f>
        <v>2.2599999999999998</v>
      </c>
      <c r="CC105" s="784">
        <f>'SAME R Results'!BV60</f>
        <v>1</v>
      </c>
      <c r="CD105" s="880">
        <f>'SAME R Results'!BW60</f>
        <v>2.2000000000000002</v>
      </c>
      <c r="CE105" s="1086">
        <f>'SAME R Results'!BZ60</f>
        <v>538.43096293819656</v>
      </c>
      <c r="CF105" s="1777">
        <f>'SAME R Results'!CA60</f>
        <v>9.7133333333332406</v>
      </c>
      <c r="CG105" s="1777" t="str">
        <f>'SAME R Results'!CB60</f>
        <v xml:space="preserve"> 34T</v>
      </c>
      <c r="CH105" s="1777">
        <f>'SAME R Results'!CC60</f>
        <v>239</v>
      </c>
      <c r="CI105" s="1777">
        <f>'SAME R Results'!CD60</f>
        <v>2.9996683733699677E-2</v>
      </c>
      <c r="CJ105" s="1777"/>
      <c r="CK105" s="1777"/>
      <c r="CL105" s="2015">
        <f>'SAME R Results'!CI60</f>
        <v>60</v>
      </c>
      <c r="CM105" s="2015" t="str">
        <f>'SAME R Results'!CJ60</f>
        <v>Teflon</v>
      </c>
      <c r="CN105" s="2016">
        <f>'SAME R Results'!CK60</f>
        <v>0.20838028193207944</v>
      </c>
      <c r="CO105" s="2016">
        <f>'SAME R Results'!CL60</f>
        <v>4.597621237389494E-3</v>
      </c>
      <c r="CP105" s="2016">
        <f>'SAME R Results'!CM60</f>
        <v>1.8992864421797373E-2</v>
      </c>
    </row>
    <row r="106" spans="1:95" ht="16.5" customHeight="1" x14ac:dyDescent="0.2">
      <c r="A106" s="780">
        <v>2</v>
      </c>
      <c r="B106" s="784">
        <f>'SAME R Results'!A61</f>
        <v>4</v>
      </c>
      <c r="C106" s="785" t="str">
        <f>'SAME R Results'!B61</f>
        <v>Teflon</v>
      </c>
      <c r="D106" s="784" t="str">
        <f>'SAME R Results'!C61</f>
        <v>T06</v>
      </c>
      <c r="E106" s="784" t="str">
        <f>'SAME R Results'!D61</f>
        <v>34TA</v>
      </c>
      <c r="F106" s="784">
        <f>'SAME R Results'!E61</f>
        <v>6</v>
      </c>
      <c r="G106" s="784" t="str">
        <f>'SAME R Results'!F61</f>
        <v>81a</v>
      </c>
      <c r="H106" s="785" t="str">
        <f>'SAME R Results'!G61</f>
        <v>aged</v>
      </c>
      <c r="I106" s="784">
        <f>'SAME R Results'!H61</f>
        <v>239</v>
      </c>
      <c r="J106" s="786">
        <f>'SAME R Results'!I61</f>
        <v>40417</v>
      </c>
      <c r="K106" s="784">
        <f>'SAME R Results'!J61</f>
        <v>0</v>
      </c>
      <c r="L106" s="788"/>
      <c r="M106" s="788"/>
      <c r="N106" s="784">
        <f>'SAME R Results'!K61</f>
        <v>8.1</v>
      </c>
      <c r="O106" s="793">
        <f>'SAME R Results'!L61</f>
        <v>1.45</v>
      </c>
      <c r="P106" s="784">
        <f>'SAME R Results'!M61</f>
        <v>0</v>
      </c>
      <c r="Q106" s="784">
        <f>'SAME R Results'!N61</f>
        <v>0</v>
      </c>
      <c r="R106" s="784">
        <f>'SAME R Results'!O61</f>
        <v>0</v>
      </c>
      <c r="S106" s="784">
        <f>'SAME R Results'!P61</f>
        <v>0</v>
      </c>
      <c r="T106" s="784">
        <f>'SAME R Results'!Q61</f>
        <v>0</v>
      </c>
      <c r="U106" s="784">
        <f>'SAME R Results'!R61</f>
        <v>559</v>
      </c>
      <c r="V106" s="784">
        <f>'SAME R Results'!S61</f>
        <v>0</v>
      </c>
      <c r="W106" s="784">
        <f>'SAME R Results'!T61</f>
        <v>0</v>
      </c>
      <c r="X106" s="784" t="str">
        <f>'SAME R Results'!U61</f>
        <v>n</v>
      </c>
      <c r="Y106" s="784" t="str">
        <f>'SAME R Results'!V61</f>
        <v>y</v>
      </c>
      <c r="Z106" s="784" t="str">
        <f>'SAME R Results'!W61</f>
        <v>y</v>
      </c>
      <c r="AA106" s="784" t="str">
        <f>'SAME R Results'!X61</f>
        <v>n</v>
      </c>
      <c r="AB106" s="784" t="str">
        <f>'SAME R Results'!Y61</f>
        <v>n</v>
      </c>
      <c r="AC106" s="789"/>
      <c r="AD106" s="784" t="str">
        <f>'SAME R Results'!Z61</f>
        <v>y</v>
      </c>
      <c r="AE106" s="784">
        <f>'SAME R Results'!AA61</f>
        <v>10</v>
      </c>
      <c r="AF106" s="784" t="str">
        <f>'SAME R Results'!AB61</f>
        <v>y</v>
      </c>
      <c r="AG106" s="817">
        <f>'SAME R Results'!AC61</f>
        <v>5.19567251427413E-2</v>
      </c>
      <c r="AH106" s="819">
        <f>'SAME R Results'!AD61</f>
        <v>0</v>
      </c>
      <c r="AI106" s="784">
        <f>'SAME R Results'!AE61</f>
        <v>0</v>
      </c>
      <c r="AJ106" s="784">
        <f>'SAME R Results'!AF61</f>
        <v>0</v>
      </c>
      <c r="AK106" s="784">
        <f>'SAME R Results'!AG61</f>
        <v>0</v>
      </c>
      <c r="AL106" s="784">
        <f>'SAME R Results'!AH61</f>
        <v>0</v>
      </c>
      <c r="AM106" s="784">
        <f>'SAME R Results'!AI61</f>
        <v>0</v>
      </c>
      <c r="AN106" s="784">
        <f>'SAME R Results'!AJ61</f>
        <v>0</v>
      </c>
      <c r="AO106" s="784">
        <f>'SAME R Results'!AK61</f>
        <v>0</v>
      </c>
      <c r="AP106" s="784">
        <f>'SAME R Results'!AL61</f>
        <v>0</v>
      </c>
      <c r="AQ106" s="784">
        <f>'SAME R Results'!AM61</f>
        <v>0</v>
      </c>
      <c r="AR106" s="817">
        <f>'SAME R Results'!AN61</f>
        <v>0</v>
      </c>
      <c r="AS106" s="819">
        <f>'SAME R Results'!AO61</f>
        <v>0</v>
      </c>
      <c r="AT106" s="784">
        <f>'SAME R Results'!AP61</f>
        <v>45</v>
      </c>
      <c r="AU106" s="789"/>
      <c r="AV106" s="821">
        <f>'SAME R Results'!AQ61</f>
        <v>0</v>
      </c>
      <c r="AW106" s="821">
        <f>'SAME R Results'!AR61</f>
        <v>2.1021720000000004</v>
      </c>
      <c r="AX106" s="821">
        <f>'SAME R Results'!AS61</f>
        <v>0</v>
      </c>
      <c r="AY106" s="821">
        <f>'SAME R Results'!AT61</f>
        <v>0</v>
      </c>
      <c r="AZ106" s="824"/>
      <c r="BA106" s="824"/>
      <c r="BB106" s="821">
        <f>'SAME R Results'!AU61</f>
        <v>0.23783875000000002</v>
      </c>
      <c r="BC106" s="821">
        <f>'SAME R Results'!AV61</f>
        <v>2.9037475E-2</v>
      </c>
      <c r="BD106" s="821">
        <f>'SAME R Results'!AW61</f>
        <v>6.4018399999999982</v>
      </c>
      <c r="BE106" s="821">
        <f>'SAME R Results'!AX61</f>
        <v>4.7223504999999992</v>
      </c>
      <c r="BF106" s="827">
        <f>'SAME R Results'!AY61</f>
        <v>33040</v>
      </c>
      <c r="BG106" s="784">
        <f>'SAME R Results'!AZ61</f>
        <v>0.33061214999999999</v>
      </c>
      <c r="BH106" s="784">
        <f>'SAME R Results'!BA61</f>
        <v>8.5174565000000008E-2</v>
      </c>
      <c r="BI106" s="789"/>
      <c r="BJ106" s="784">
        <f>'SAME R Results'!BB61</f>
        <v>19.779400000000003</v>
      </c>
      <c r="BK106" s="784">
        <f>'SAME R Results'!BC61</f>
        <v>1.679489499999999</v>
      </c>
      <c r="BL106" s="784">
        <f>'SAME R Results'!BD61</f>
        <v>920599.7311915328</v>
      </c>
      <c r="BM106" s="784">
        <f>'SAME R Results'!BE61</f>
        <v>354.42148985691654</v>
      </c>
      <c r="BN106" s="784">
        <f>'SAME R Results'!BF61</f>
        <v>0.20880127500000001</v>
      </c>
      <c r="BO106" s="784">
        <f>'SAME R Results'!BG61</f>
        <v>6.1359396249999996E-2</v>
      </c>
      <c r="BP106" s="789"/>
      <c r="BQ106" s="784">
        <f>'SAME R Results'!BH61</f>
        <v>44.701444000000002</v>
      </c>
      <c r="BR106" s="817">
        <f>'SAME R Results'!BI61</f>
        <v>0.38498978203935447</v>
      </c>
      <c r="BS106" s="817">
        <f>'SAME R Results'!BJ61</f>
        <v>0.34802448690651788</v>
      </c>
      <c r="BT106" s="817">
        <f>'SAME R Results'!BL61</f>
        <v>3.4029225800930205</v>
      </c>
      <c r="BU106" s="817" t="e">
        <f>'SAME R Results'!BM61</f>
        <v>#NUM!</v>
      </c>
      <c r="BV106" s="817" t="e">
        <f>'SAME R Results'!BN61</f>
        <v>#NUM!</v>
      </c>
      <c r="BW106" s="784">
        <f>'SAME R Results'!BO61</f>
        <v>920599.7311915328</v>
      </c>
      <c r="BX106" s="784">
        <f>'SAME R Results'!BP61</f>
        <v>905973.71313684864</v>
      </c>
      <c r="BY106" s="784">
        <f>'SAME R Results'!BQ61</f>
        <v>846999.06468504795</v>
      </c>
      <c r="BZ106" s="784">
        <f>'SAME R Results'!BR61</f>
        <v>354.42148985691654</v>
      </c>
      <c r="CA106" s="784">
        <f>'SAME R Results'!BS61</f>
        <v>0.37278911036135998</v>
      </c>
      <c r="CB106" s="784">
        <f>'SAME R Results'!BT61</f>
        <v>2.2599999999999998</v>
      </c>
      <c r="CC106" s="784">
        <f>'SAME R Results'!BV61</f>
        <v>1</v>
      </c>
      <c r="CD106" s="880">
        <f>'SAME R Results'!BW61</f>
        <v>2.2000000000000002</v>
      </c>
      <c r="CE106" s="1086">
        <f>'SAME R Results'!BZ61</f>
        <v>538.43096293819656</v>
      </c>
      <c r="CF106" s="1777">
        <f>'SAME R Results'!CA61</f>
        <v>9.7133333333332406</v>
      </c>
      <c r="CG106" s="1777">
        <f>'SAME R Results'!CB61</f>
        <v>0</v>
      </c>
      <c r="CH106" s="1777">
        <f>'SAME R Results'!CC61</f>
        <v>0</v>
      </c>
      <c r="CI106" s="1777">
        <f>'SAME R Results'!CD61</f>
        <v>2.761242251201125E-2</v>
      </c>
      <c r="CJ106" s="1777"/>
      <c r="CK106" s="1777"/>
      <c r="CL106" s="2015">
        <f>'SAME R Results'!CI61</f>
        <v>61</v>
      </c>
      <c r="CM106" s="2015" t="str">
        <f>'SAME R Results'!CJ61</f>
        <v>Teflon</v>
      </c>
      <c r="CN106" s="2016">
        <f>'SAME R Results'!CK61</f>
        <v>0.38498978203935447</v>
      </c>
      <c r="CO106" s="2016">
        <f>'SAME R Results'!CL61</f>
        <v>4.6710185693330172E-3</v>
      </c>
      <c r="CP106" s="2016">
        <f>'SAME R Results'!CM61</f>
        <v>1.9393567644119859E-2</v>
      </c>
    </row>
    <row r="107" spans="1:95" ht="16.5" customHeight="1" x14ac:dyDescent="0.2">
      <c r="A107" s="780">
        <v>2</v>
      </c>
      <c r="B107" s="784">
        <f>'SAME R Results'!A62</f>
        <v>4</v>
      </c>
      <c r="C107" s="785" t="str">
        <f>'SAME R Results'!B62</f>
        <v>Lampwick</v>
      </c>
      <c r="D107" s="784" t="str">
        <f>'SAME R Results'!C62</f>
        <v>L17</v>
      </c>
      <c r="E107" s="784" t="str">
        <f>'SAME R Results'!D62</f>
        <v>35 L</v>
      </c>
      <c r="F107" s="784">
        <f>'SAME R Results'!E62</f>
        <v>2</v>
      </c>
      <c r="G107" s="784">
        <f>'SAME R Results'!F62</f>
        <v>82</v>
      </c>
      <c r="H107" s="785" t="str">
        <f>'SAME R Results'!G62</f>
        <v>Mid temp aging</v>
      </c>
      <c r="I107" s="784">
        <f>'SAME R Results'!H62</f>
        <v>239</v>
      </c>
      <c r="J107" s="786">
        <f>'SAME R Results'!I62</f>
        <v>40416</v>
      </c>
      <c r="K107" s="784">
        <f>'SAME R Results'!J62</f>
        <v>0</v>
      </c>
      <c r="L107" s="788"/>
      <c r="M107" s="788"/>
      <c r="N107" s="784">
        <f>'SAME R Results'!K62</f>
        <v>8.1</v>
      </c>
      <c r="O107" s="793">
        <f>'SAME R Results'!L62</f>
        <v>1.2649999999999999</v>
      </c>
      <c r="P107" s="784">
        <f>'SAME R Results'!M62</f>
        <v>60</v>
      </c>
      <c r="Q107" s="784">
        <f>'SAME R Results'!N62</f>
        <v>11</v>
      </c>
      <c r="R107" s="784">
        <f>'SAME R Results'!O62</f>
        <v>8</v>
      </c>
      <c r="S107" s="784" t="str">
        <f>'SAME R Results'!P62</f>
        <v>n</v>
      </c>
      <c r="T107" s="784" t="str">
        <f>'SAME R Results'!Q62</f>
        <v>n</v>
      </c>
      <c r="U107" s="784">
        <f>'SAME R Results'!R62</f>
        <v>39</v>
      </c>
      <c r="V107" s="784" t="str">
        <f>'SAME R Results'!S62</f>
        <v>y</v>
      </c>
      <c r="W107" s="784">
        <f>'SAME R Results'!T62</f>
        <v>90</v>
      </c>
      <c r="X107" s="784" t="str">
        <f>'SAME R Results'!U62</f>
        <v>n</v>
      </c>
      <c r="Y107" s="784" t="str">
        <f>'SAME R Results'!V62</f>
        <v>y</v>
      </c>
      <c r="Z107" s="784" t="str">
        <f>'SAME R Results'!W62</f>
        <v>y</v>
      </c>
      <c r="AA107" s="784" t="str">
        <f>'SAME R Results'!X62</f>
        <v>n</v>
      </c>
      <c r="AB107" s="784" t="str">
        <f>'SAME R Results'!Y62</f>
        <v>y</v>
      </c>
      <c r="AC107" s="789"/>
      <c r="AD107" s="784" t="str">
        <f>'SAME R Results'!Z62</f>
        <v>y</v>
      </c>
      <c r="AE107" s="784">
        <f>'SAME R Results'!AA62</f>
        <v>10</v>
      </c>
      <c r="AF107" s="784" t="str">
        <f>'SAME R Results'!AB62</f>
        <v>y</v>
      </c>
      <c r="AG107" s="817">
        <f>'SAME R Results'!AC62</f>
        <v>3.852706928546E-2</v>
      </c>
      <c r="AH107" s="819">
        <f>'SAME R Results'!AD62</f>
        <v>0</v>
      </c>
      <c r="AI107" s="784">
        <f>'SAME R Results'!AE62</f>
        <v>58</v>
      </c>
      <c r="AJ107" s="784">
        <f>'SAME R Results'!AF62</f>
        <v>480</v>
      </c>
      <c r="AK107" s="784">
        <f>'SAME R Results'!AG62</f>
        <v>0</v>
      </c>
      <c r="AL107" s="784" t="str">
        <f>'SAME R Results'!AH62</f>
        <v>n</v>
      </c>
      <c r="AM107" s="784" t="str">
        <f>'SAME R Results'!AI62</f>
        <v>y</v>
      </c>
      <c r="AN107" s="784" t="str">
        <f>'SAME R Results'!AJ62</f>
        <v>y</v>
      </c>
      <c r="AO107" s="784" t="str">
        <f>'SAME R Results'!AK62</f>
        <v>n</v>
      </c>
      <c r="AP107" s="784" t="str">
        <f>'SAME R Results'!AL62</f>
        <v>y</v>
      </c>
      <c r="AQ107" s="784" t="str">
        <f>'SAME R Results'!AM62</f>
        <v>y</v>
      </c>
      <c r="AR107" s="817">
        <f>'SAME R Results'!AN62</f>
        <v>3.852706928546E-2</v>
      </c>
      <c r="AS107" s="819">
        <f>'SAME R Results'!AO62</f>
        <v>0</v>
      </c>
      <c r="AT107" s="784">
        <f>'SAME R Results'!AP62</f>
        <v>0</v>
      </c>
      <c r="AU107" s="789"/>
      <c r="AV107" s="821">
        <f>'SAME R Results'!AQ62</f>
        <v>0</v>
      </c>
      <c r="AW107" s="821">
        <f>'SAME R Results'!AR62</f>
        <v>6.2503665000000002</v>
      </c>
      <c r="AX107" s="821">
        <f>'SAME R Results'!AS62</f>
        <v>0</v>
      </c>
      <c r="AY107" s="821">
        <f>'SAME R Results'!AT62</f>
        <v>0</v>
      </c>
      <c r="AZ107" s="824"/>
      <c r="BA107" s="824"/>
      <c r="BB107" s="821">
        <f>'SAME R Results'!AU62</f>
        <v>2.6140444999999994</v>
      </c>
      <c r="BC107" s="821">
        <f>'SAME R Results'!AV62</f>
        <v>2.6229855000000003E-2</v>
      </c>
      <c r="BD107" s="821">
        <f>'SAME R Results'!AW62</f>
        <v>6.7840579999999999</v>
      </c>
      <c r="BE107" s="821">
        <f>'SAME R Results'!AX62</f>
        <v>4.7105094999999997</v>
      </c>
      <c r="BF107" s="827">
        <f>'SAME R Results'!AY62</f>
        <v>85905</v>
      </c>
      <c r="BG107" s="784">
        <f>'SAME R Results'!AZ62</f>
        <v>2.3956139999999997</v>
      </c>
      <c r="BH107" s="784">
        <f>'SAME R Results'!BA62</f>
        <v>8.0520639999999991E-2</v>
      </c>
      <c r="BI107" s="789"/>
      <c r="BJ107" s="784">
        <f>'SAME R Results'!BB62</f>
        <v>60.405999999999985</v>
      </c>
      <c r="BK107" s="784">
        <f>'SAME R Results'!BC62</f>
        <v>2.0735485000000002</v>
      </c>
      <c r="BL107" s="784">
        <f>'SAME R Results'!BD62</f>
        <v>3463686.4034805261</v>
      </c>
      <c r="BM107" s="784">
        <f>'SAME R Results'!BE62</f>
        <v>481.15805922365632</v>
      </c>
      <c r="BN107" s="784">
        <f>'SAME R Results'!BF62</f>
        <v>2.5878146449999995</v>
      </c>
      <c r="BO107" s="784">
        <f>'SAME R Results'!BG62</f>
        <v>0.57877333999999991</v>
      </c>
      <c r="BP107" s="789"/>
      <c r="BQ107" s="784">
        <f>'SAME R Results'!BH62</f>
        <v>44.111273060196602</v>
      </c>
      <c r="BR107" s="817">
        <f>'SAME R Results'!BI62</f>
        <v>0.13891501803978532</v>
      </c>
      <c r="BS107" s="817">
        <f>'SAME R Results'!BJ62</f>
        <v>0.28973711732419516</v>
      </c>
      <c r="BT107" s="817">
        <f>'SAME R Results'!BL62</f>
        <v>4.4712056795843429</v>
      </c>
      <c r="BU107" s="817">
        <f>'SAME R Results'!BM62</f>
        <v>2.3569926978092739</v>
      </c>
      <c r="BV107" s="817">
        <f>'SAME R Results'!BN62</f>
        <v>9.6188185452663361E-2</v>
      </c>
      <c r="BW107" s="784">
        <f>'SAME R Results'!BO62</f>
        <v>3463686.4034805261</v>
      </c>
      <c r="BX107" s="784">
        <f>'SAME R Results'!BP62</f>
        <v>3412402.5909133023</v>
      </c>
      <c r="BY107" s="784">
        <f>'SAME R Results'!BQ62</f>
        <v>3087742.6113980534</v>
      </c>
      <c r="BZ107" s="784">
        <f>'SAME R Results'!BR62</f>
        <v>481.15805922365632</v>
      </c>
      <c r="CA107" s="784">
        <f>'SAME R Results'!BS62</f>
        <v>0.46025670336500046</v>
      </c>
      <c r="CB107" s="784">
        <f>'SAME R Results'!BT62</f>
        <v>0.28000000000000003</v>
      </c>
      <c r="CC107" s="784">
        <f>'SAME R Results'!BV62</f>
        <v>2.6080233905452039</v>
      </c>
      <c r="CD107" s="880">
        <f>'SAME R Results'!BW62</f>
        <v>1</v>
      </c>
      <c r="CE107" s="1086">
        <f>'SAME R Results'!BZ62</f>
        <v>282.5836772631244</v>
      </c>
      <c r="CF107" s="1777">
        <f>'SAME R Results'!CA62</f>
        <v>1.583333333333381</v>
      </c>
      <c r="CG107" s="1777" t="str">
        <f>'SAME R Results'!CB62</f>
        <v xml:space="preserve"> 35L</v>
      </c>
      <c r="CH107" s="1777">
        <f>'SAME R Results'!CC62</f>
        <v>239</v>
      </c>
      <c r="CI107" s="1777">
        <f>'SAME R Results'!CD62</f>
        <v>0.16715850843863472</v>
      </c>
      <c r="CJ107" s="1777"/>
      <c r="CK107" s="1777"/>
      <c r="CL107" s="2015">
        <f>'SAME R Results'!CI62</f>
        <v>62</v>
      </c>
      <c r="CM107" s="2015" t="str">
        <f>'SAME R Results'!CJ62</f>
        <v>Lampwick</v>
      </c>
      <c r="CN107" s="2016">
        <f>'SAME R Results'!CK62</f>
        <v>0.13891501803978532</v>
      </c>
      <c r="CO107" s="2016">
        <f>'SAME R Results'!CL62</f>
        <v>5.8665607802081098E-2</v>
      </c>
      <c r="CP107" s="2016">
        <f>'SAME R Results'!CM62</f>
        <v>2.9331836379530463E-2</v>
      </c>
    </row>
    <row r="108" spans="1:95" ht="16.5" customHeight="1" x14ac:dyDescent="0.2">
      <c r="A108" s="780">
        <v>2</v>
      </c>
      <c r="B108" s="784">
        <f>'SAME R Results'!A63</f>
        <v>4</v>
      </c>
      <c r="C108" s="785" t="str">
        <f>'SAME R Results'!B63</f>
        <v>Lampwick</v>
      </c>
      <c r="D108" s="784" t="str">
        <f>'SAME R Results'!C63</f>
        <v>L17</v>
      </c>
      <c r="E108" s="784" t="str">
        <f>'SAME R Results'!D63</f>
        <v>35LA</v>
      </c>
      <c r="F108" s="784">
        <f>'SAME R Results'!E63</f>
        <v>2</v>
      </c>
      <c r="G108" s="784" t="str">
        <f>'SAME R Results'!F63</f>
        <v>82a</v>
      </c>
      <c r="H108" s="785" t="str">
        <f>'SAME R Results'!G63</f>
        <v>aged</v>
      </c>
      <c r="I108" s="784">
        <f>'SAME R Results'!H63</f>
        <v>239</v>
      </c>
      <c r="J108" s="786">
        <f>'SAME R Results'!I63</f>
        <v>40417</v>
      </c>
      <c r="K108" s="784">
        <f>'SAME R Results'!J63</f>
        <v>0</v>
      </c>
      <c r="L108" s="788"/>
      <c r="M108" s="788"/>
      <c r="N108" s="784">
        <f>'SAME R Results'!K63</f>
        <v>8.1</v>
      </c>
      <c r="O108" s="793">
        <f>'SAME R Results'!L63</f>
        <v>1.2649999999999999</v>
      </c>
      <c r="P108" s="784">
        <f>'SAME R Results'!M63</f>
        <v>0</v>
      </c>
      <c r="Q108" s="784">
        <f>'SAME R Results'!N63</f>
        <v>0</v>
      </c>
      <c r="R108" s="784">
        <f>'SAME R Results'!O63</f>
        <v>0</v>
      </c>
      <c r="S108" s="784">
        <f>'SAME R Results'!P63</f>
        <v>0</v>
      </c>
      <c r="T108" s="784">
        <f>'SAME R Results'!Q63</f>
        <v>0</v>
      </c>
      <c r="U108" s="784">
        <f>'SAME R Results'!R63</f>
        <v>579.33333333333337</v>
      </c>
      <c r="V108" s="784">
        <f>'SAME R Results'!S63</f>
        <v>0</v>
      </c>
      <c r="W108" s="784">
        <f>'SAME R Results'!T63</f>
        <v>0</v>
      </c>
      <c r="X108" s="784" t="str">
        <f>'SAME R Results'!U63</f>
        <v>n</v>
      </c>
      <c r="Y108" s="784" t="str">
        <f>'SAME R Results'!V63</f>
        <v>y</v>
      </c>
      <c r="Z108" s="784" t="str">
        <f>'SAME R Results'!W63</f>
        <v>y</v>
      </c>
      <c r="AA108" s="784" t="str">
        <f>'SAME R Results'!X63</f>
        <v>n</v>
      </c>
      <c r="AB108" s="784" t="str">
        <f>'SAME R Results'!Y63</f>
        <v>y</v>
      </c>
      <c r="AC108" s="789"/>
      <c r="AD108" s="784" t="str">
        <f>'SAME R Results'!Z63</f>
        <v>y</v>
      </c>
      <c r="AE108" s="784">
        <f>'SAME R Results'!AA63</f>
        <v>10</v>
      </c>
      <c r="AF108" s="784" t="str">
        <f>'SAME R Results'!AB63</f>
        <v>y</v>
      </c>
      <c r="AG108" s="817">
        <f>'SAME R Results'!AC63</f>
        <v>3.852706928546E-2</v>
      </c>
      <c r="AH108" s="819">
        <f>'SAME R Results'!AD63</f>
        <v>0</v>
      </c>
      <c r="AI108" s="784">
        <f>'SAME R Results'!AE63</f>
        <v>0</v>
      </c>
      <c r="AJ108" s="784">
        <f>'SAME R Results'!AF63</f>
        <v>0</v>
      </c>
      <c r="AK108" s="784">
        <f>'SAME R Results'!AG63</f>
        <v>0</v>
      </c>
      <c r="AL108" s="784">
        <f>'SAME R Results'!AH63</f>
        <v>0</v>
      </c>
      <c r="AM108" s="784">
        <f>'SAME R Results'!AI63</f>
        <v>0</v>
      </c>
      <c r="AN108" s="784">
        <f>'SAME R Results'!AJ63</f>
        <v>0</v>
      </c>
      <c r="AO108" s="784">
        <f>'SAME R Results'!AK63</f>
        <v>0</v>
      </c>
      <c r="AP108" s="784">
        <f>'SAME R Results'!AL63</f>
        <v>0</v>
      </c>
      <c r="AQ108" s="784">
        <f>'SAME R Results'!AM63</f>
        <v>0</v>
      </c>
      <c r="AR108" s="817">
        <f>'SAME R Results'!AN63</f>
        <v>0</v>
      </c>
      <c r="AS108" s="819">
        <f>'SAME R Results'!AO63</f>
        <v>0</v>
      </c>
      <c r="AT108" s="784">
        <f>'SAME R Results'!AP63</f>
        <v>90</v>
      </c>
      <c r="AU108" s="789"/>
      <c r="AV108" s="821">
        <f>'SAME R Results'!AQ63</f>
        <v>0</v>
      </c>
      <c r="AW108" s="821">
        <f>'SAME R Results'!AR63</f>
        <v>6.2532045000000007</v>
      </c>
      <c r="AX108" s="821">
        <f>'SAME R Results'!AS63</f>
        <v>0</v>
      </c>
      <c r="AY108" s="821">
        <f>'SAME R Results'!AT63</f>
        <v>0</v>
      </c>
      <c r="AZ108" s="824"/>
      <c r="BA108" s="824"/>
      <c r="BB108" s="821">
        <f>'SAME R Results'!AU63</f>
        <v>2.4960774999999997</v>
      </c>
      <c r="BC108" s="821">
        <f>'SAME R Results'!AV63</f>
        <v>8.370973000000001E-2</v>
      </c>
      <c r="BD108" s="821">
        <f>'SAME R Results'!AW63</f>
        <v>6.268324999999999</v>
      </c>
      <c r="BE108" s="821">
        <f>'SAME R Results'!AX63</f>
        <v>4.7524560000000005</v>
      </c>
      <c r="BF108" s="827">
        <f>'SAME R Results'!AY63</f>
        <v>35625</v>
      </c>
      <c r="BG108" s="784">
        <f>'SAME R Results'!AZ63</f>
        <v>2.2586815000000002</v>
      </c>
      <c r="BH108" s="784">
        <f>'SAME R Results'!BA63</f>
        <v>0.13061530000000002</v>
      </c>
      <c r="BI108" s="789"/>
      <c r="BJ108" s="784">
        <f>'SAME R Results'!BB63</f>
        <v>55.973349999999996</v>
      </c>
      <c r="BK108" s="784">
        <f>'SAME R Results'!BC63</f>
        <v>1.5158689999999986</v>
      </c>
      <c r="BL108" s="784">
        <f>'SAME R Results'!BD63</f>
        <v>1343413.4028339714</v>
      </c>
      <c r="BM108" s="784">
        <f>'SAME R Results'!BE63</f>
        <v>309.1324727835684</v>
      </c>
      <c r="BN108" s="784">
        <f>'SAME R Results'!BF63</f>
        <v>2.4123677699999999</v>
      </c>
      <c r="BO108" s="784">
        <f>'SAME R Results'!BG63</f>
        <v>0.53201655000000003</v>
      </c>
      <c r="BP108" s="789"/>
      <c r="BQ108" s="784">
        <f>'SAME R Results'!BH63</f>
        <v>40.264613381119567</v>
      </c>
      <c r="BR108" s="817">
        <f>'SAME R Results'!BI63</f>
        <v>0.2301097131615957</v>
      </c>
      <c r="BS108" s="817">
        <f>'SAME R Results'!BJ63</f>
        <v>0.38539411449136129</v>
      </c>
      <c r="BT108" s="817">
        <f>'SAME R Results'!BL63</f>
        <v>4.5343848231789021</v>
      </c>
      <c r="BU108" s="817">
        <f>'SAME R Results'!BM63</f>
        <v>2.0505944091004547</v>
      </c>
      <c r="BV108" s="817">
        <f>'SAME R Results'!BN63</f>
        <v>0.17780742294482293</v>
      </c>
      <c r="BW108" s="784">
        <f>'SAME R Results'!BO63</f>
        <v>1343413.4028339714</v>
      </c>
      <c r="BX108" s="784">
        <f>'SAME R Results'!BP63</f>
        <v>1322145.8884552114</v>
      </c>
      <c r="BY108" s="784">
        <f>'SAME R Results'!BQ63</f>
        <v>1234001.2881006338</v>
      </c>
      <c r="BZ108" s="784">
        <f>'SAME R Results'!BR63</f>
        <v>309.1324727835684</v>
      </c>
      <c r="CA108" s="784">
        <f>'SAME R Results'!BS63</f>
        <v>0.336470966882713</v>
      </c>
      <c r="CB108" s="784">
        <f>'SAME R Results'!BT63</f>
        <v>0.28000000000000003</v>
      </c>
      <c r="CC108" s="784">
        <f>'SAME R Results'!BV63</f>
        <v>2.5691188868784089</v>
      </c>
      <c r="CD108" s="880">
        <f>'SAME R Results'!BW63</f>
        <v>1</v>
      </c>
      <c r="CE108" s="1086">
        <f>'SAME R Results'!BZ63</f>
        <v>282.5836772631244</v>
      </c>
      <c r="CF108" s="1777">
        <f>'SAME R Results'!CA63</f>
        <v>1.583333333333381</v>
      </c>
      <c r="CG108" s="1777">
        <f>'SAME R Results'!CB63</f>
        <v>0</v>
      </c>
      <c r="CH108" s="1777">
        <f>'SAME R Results'!CC63</f>
        <v>0</v>
      </c>
      <c r="CI108" s="1777">
        <f>'SAME R Results'!CD63</f>
        <v>0.15258169281265901</v>
      </c>
      <c r="CJ108" s="1777"/>
      <c r="CK108" s="1777"/>
      <c r="CL108" s="2015">
        <f>'SAME R Results'!CI63</f>
        <v>63</v>
      </c>
      <c r="CM108" s="2015" t="str">
        <f>'SAME R Results'!CJ63</f>
        <v>Lampwick</v>
      </c>
      <c r="CN108" s="2016">
        <f>'SAME R Results'!CK63</f>
        <v>0.2301097131615957</v>
      </c>
      <c r="CO108" s="2016">
        <f>'SAME R Results'!CL63</f>
        <v>5.991285070009341E-2</v>
      </c>
      <c r="CP108" s="2016">
        <f>'SAME R Results'!CM63</f>
        <v>2.9507601227128227E-2</v>
      </c>
    </row>
    <row r="109" spans="1:95" ht="16.5" customHeight="1" x14ac:dyDescent="0.2">
      <c r="A109" s="780">
        <v>2</v>
      </c>
      <c r="B109" s="784">
        <f>'SAME R Results'!A64</f>
        <v>4</v>
      </c>
      <c r="C109" s="785" t="str">
        <f>'SAME R Results'!B64</f>
        <v>Teflon</v>
      </c>
      <c r="D109" s="784" t="str">
        <f>'SAME R Results'!C64</f>
        <v>T05</v>
      </c>
      <c r="E109" s="784" t="str">
        <f>'SAME R Results'!D64</f>
        <v>36 T</v>
      </c>
      <c r="F109" s="784">
        <f>'SAME R Results'!E64</f>
        <v>5</v>
      </c>
      <c r="G109" s="784">
        <f>'SAME R Results'!F64</f>
        <v>83</v>
      </c>
      <c r="H109" s="785" t="str">
        <f>'SAME R Results'!G64</f>
        <v>Mid temp aging</v>
      </c>
      <c r="I109" s="784">
        <f>'SAME R Results'!H64</f>
        <v>239</v>
      </c>
      <c r="J109" s="786">
        <f>'SAME R Results'!I64</f>
        <v>40416</v>
      </c>
      <c r="K109" s="784">
        <f>'SAME R Results'!J64</f>
        <v>0</v>
      </c>
      <c r="L109" s="788"/>
      <c r="M109" s="788"/>
      <c r="N109" s="784">
        <f>'SAME R Results'!K64</f>
        <v>8.1</v>
      </c>
      <c r="O109" s="793">
        <f>'SAME R Results'!L64</f>
        <v>1.448</v>
      </c>
      <c r="P109" s="784">
        <f>'SAME R Results'!M64</f>
        <v>60</v>
      </c>
      <c r="Q109" s="784">
        <f>'SAME R Results'!N64</f>
        <v>11</v>
      </c>
      <c r="R109" s="784">
        <f>'SAME R Results'!O64</f>
        <v>8</v>
      </c>
      <c r="S109" s="784" t="str">
        <f>'SAME R Results'!P64</f>
        <v>n</v>
      </c>
      <c r="T109" s="784" t="str">
        <f>'SAME R Results'!Q64</f>
        <v>n</v>
      </c>
      <c r="U109" s="784">
        <f>'SAME R Results'!R64</f>
        <v>30.333333333333332</v>
      </c>
      <c r="V109" s="784" t="str">
        <f>'SAME R Results'!S64</f>
        <v>y</v>
      </c>
      <c r="W109" s="784">
        <f>'SAME R Results'!T64</f>
        <v>60</v>
      </c>
      <c r="X109" s="784" t="str">
        <f>'SAME R Results'!U64</f>
        <v>n</v>
      </c>
      <c r="Y109" s="784" t="str">
        <f>'SAME R Results'!V64</f>
        <v>y</v>
      </c>
      <c r="Z109" s="784" t="str">
        <f>'SAME R Results'!W64</f>
        <v>y</v>
      </c>
      <c r="AA109" s="784" t="str">
        <f>'SAME R Results'!X64</f>
        <v>n</v>
      </c>
      <c r="AB109" s="784" t="str">
        <f>'SAME R Results'!Y64</f>
        <v>n</v>
      </c>
      <c r="AC109" s="789"/>
      <c r="AD109" s="784" t="str">
        <f>'SAME R Results'!Z64</f>
        <v>y</v>
      </c>
      <c r="AE109" s="784">
        <f>'SAME R Results'!AA64</f>
        <v>10</v>
      </c>
      <c r="AF109" s="784" t="str">
        <f>'SAME R Results'!AB64</f>
        <v>y</v>
      </c>
      <c r="AG109" s="817">
        <f>'SAME R Results'!AC64</f>
        <v>5.19567251427413E-2</v>
      </c>
      <c r="AH109" s="819">
        <f>'SAME R Results'!AD64</f>
        <v>0</v>
      </c>
      <c r="AI109" s="784">
        <f>'SAME R Results'!AE64</f>
        <v>58</v>
      </c>
      <c r="AJ109" s="784">
        <f>'SAME R Results'!AF64</f>
        <v>480</v>
      </c>
      <c r="AK109" s="784">
        <f>'SAME R Results'!AG64</f>
        <v>0</v>
      </c>
      <c r="AL109" s="784" t="str">
        <f>'SAME R Results'!AH64</f>
        <v>n</v>
      </c>
      <c r="AM109" s="784" t="str">
        <f>'SAME R Results'!AI64</f>
        <v>y</v>
      </c>
      <c r="AN109" s="784" t="str">
        <f>'SAME R Results'!AJ64</f>
        <v>y</v>
      </c>
      <c r="AO109" s="784" t="str">
        <f>'SAME R Results'!AK64</f>
        <v>n</v>
      </c>
      <c r="AP109" s="784" t="str">
        <f>'SAME R Results'!AL64</f>
        <v>n</v>
      </c>
      <c r="AQ109" s="784" t="str">
        <f>'SAME R Results'!AM64</f>
        <v>y</v>
      </c>
      <c r="AR109" s="817">
        <f>'SAME R Results'!AN64</f>
        <v>5.19567251427413E-2</v>
      </c>
      <c r="AS109" s="819">
        <f>'SAME R Results'!AO64</f>
        <v>0</v>
      </c>
      <c r="AT109" s="784">
        <f>'SAME R Results'!AP64</f>
        <v>0</v>
      </c>
      <c r="AU109" s="789"/>
      <c r="AV109" s="821">
        <f>'SAME R Results'!AQ64</f>
        <v>0</v>
      </c>
      <c r="AW109" s="821">
        <f>'SAME R Results'!AR64</f>
        <v>1.7692875000000003</v>
      </c>
      <c r="AX109" s="821">
        <f>'SAME R Results'!AS64</f>
        <v>0</v>
      </c>
      <c r="AY109" s="821">
        <f>'SAME R Results'!AT64</f>
        <v>0</v>
      </c>
      <c r="AZ109" s="824"/>
      <c r="BA109" s="824"/>
      <c r="BB109" s="821">
        <f>'SAME R Results'!AU64</f>
        <v>0.20867914999999998</v>
      </c>
      <c r="BC109" s="821">
        <f>'SAME R Results'!AV64</f>
        <v>2.6794425E-2</v>
      </c>
      <c r="BD109" s="821">
        <f>'SAME R Results'!AW64</f>
        <v>6.8408974999999996</v>
      </c>
      <c r="BE109" s="821">
        <f>'SAME R Results'!AX64</f>
        <v>4.7303164999999989</v>
      </c>
      <c r="BF109" s="827">
        <f>'SAME R Results'!AY64</f>
        <v>107645</v>
      </c>
      <c r="BG109" s="784">
        <f>'SAME R Results'!AZ64</f>
        <v>0.27722160000000001</v>
      </c>
      <c r="BH109" s="784">
        <f>'SAME R Results'!BA64</f>
        <v>7.8613274999999996E-2</v>
      </c>
      <c r="BI109" s="789"/>
      <c r="BJ109" s="784">
        <f>'SAME R Results'!BB64</f>
        <v>17.034399999999994</v>
      </c>
      <c r="BK109" s="784">
        <f>'SAME R Results'!BC64</f>
        <v>2.1105810000000007</v>
      </c>
      <c r="BL109" s="784">
        <f>'SAME R Results'!BD64</f>
        <v>3535853.9755014894</v>
      </c>
      <c r="BM109" s="784">
        <f>'SAME R Results'!BE64</f>
        <v>494.67025905930427</v>
      </c>
      <c r="BN109" s="784">
        <f>'SAME R Results'!BF64</f>
        <v>0.18188472499999997</v>
      </c>
      <c r="BO109" s="784">
        <f>'SAME R Results'!BG64</f>
        <v>4.9652081250000007E-2</v>
      </c>
      <c r="BP109" s="789"/>
      <c r="BQ109" s="784">
        <f>'SAME R Results'!BH64</f>
        <v>38.497743999999983</v>
      </c>
      <c r="BR109" s="817">
        <f>'SAME R Results'!BI64</f>
        <v>0.13990121268770589</v>
      </c>
      <c r="BS109" s="817">
        <f>'SAME R Results'!BJ64</f>
        <v>0.21143321745634569</v>
      </c>
      <c r="BT109" s="817">
        <f>'SAME R Results'!BL64</f>
        <v>3.6631843101239578</v>
      </c>
      <c r="BU109" s="817">
        <f>'SAME R Results'!BM64</f>
        <v>1.9014741902301655</v>
      </c>
      <c r="BV109" s="817">
        <f>'SAME R Results'!BN64</f>
        <v>0.11380087707932458</v>
      </c>
      <c r="BW109" s="784">
        <f>'SAME R Results'!BO64</f>
        <v>3535853.9755014894</v>
      </c>
      <c r="BX109" s="784">
        <f>'SAME R Results'!BP64</f>
        <v>3303545.048854555</v>
      </c>
      <c r="BY109" s="784">
        <f>'SAME R Results'!BQ64</f>
        <v>2901632.0622752355</v>
      </c>
      <c r="BZ109" s="784">
        <f>'SAME R Results'!BR64</f>
        <v>494.67025905930427</v>
      </c>
      <c r="CA109" s="784">
        <f>'SAME R Results'!BS64</f>
        <v>0.46847664920536281</v>
      </c>
      <c r="CB109" s="784">
        <f>'SAME R Results'!BT64</f>
        <v>2.2599999999999998</v>
      </c>
      <c r="CC109" s="784">
        <f>'SAME R Results'!BV64</f>
        <v>1</v>
      </c>
      <c r="CD109" s="880">
        <f>'SAME R Results'!BW64</f>
        <v>2.2000000000000002</v>
      </c>
      <c r="CE109" s="1086">
        <f>'SAME R Results'!BZ64</f>
        <v>532.36353982539481</v>
      </c>
      <c r="CF109" s="1777">
        <f>'SAME R Results'!CA64</f>
        <v>8.0700000000000216</v>
      </c>
      <c r="CG109" s="1777" t="str">
        <f>'SAME R Results'!CB64</f>
        <v xml:space="preserve"> 36T</v>
      </c>
      <c r="CH109" s="1777">
        <f>'SAME R Results'!CC64</f>
        <v>239</v>
      </c>
      <c r="CI109" s="1777">
        <f>'SAME R Results'!CD64</f>
        <v>2.8622857992564966E-2</v>
      </c>
      <c r="CJ109" s="1777"/>
      <c r="CK109" s="1777"/>
      <c r="CL109" s="2015">
        <f>'SAME R Results'!CI64</f>
        <v>64</v>
      </c>
      <c r="CM109" s="2015" t="str">
        <f>'SAME R Results'!CJ64</f>
        <v>Teflon</v>
      </c>
      <c r="CN109" s="2016">
        <f>'SAME R Results'!CK64</f>
        <v>0.13990121268770589</v>
      </c>
      <c r="CO109" s="2016">
        <f>'SAME R Results'!CL64</f>
        <v>4.7245554181045007E-3</v>
      </c>
      <c r="CP109" s="2016">
        <f>'SAME R Results'!CM64</f>
        <v>1.9210829485215231E-2</v>
      </c>
    </row>
    <row r="110" spans="1:95" ht="16.5" customHeight="1" x14ac:dyDescent="0.2">
      <c r="A110" s="780">
        <v>2</v>
      </c>
      <c r="B110" s="784">
        <f>'SAME R Results'!A65</f>
        <v>4</v>
      </c>
      <c r="C110" s="785" t="str">
        <f>'SAME R Results'!B65</f>
        <v>Teflon</v>
      </c>
      <c r="D110" s="784" t="str">
        <f>'SAME R Results'!C65</f>
        <v>T05</v>
      </c>
      <c r="E110" s="784" t="str">
        <f>'SAME R Results'!D65</f>
        <v>36TA</v>
      </c>
      <c r="F110" s="784">
        <f>'SAME R Results'!E65</f>
        <v>5</v>
      </c>
      <c r="G110" s="784" t="str">
        <f>'SAME R Results'!F65</f>
        <v>83a</v>
      </c>
      <c r="H110" s="785" t="str">
        <f>'SAME R Results'!G65</f>
        <v>aged</v>
      </c>
      <c r="I110" s="784">
        <f>'SAME R Results'!H65</f>
        <v>239</v>
      </c>
      <c r="J110" s="786">
        <f>'SAME R Results'!I65</f>
        <v>40417</v>
      </c>
      <c r="K110" s="784">
        <f>'SAME R Results'!J65</f>
        <v>0</v>
      </c>
      <c r="L110" s="788"/>
      <c r="M110" s="788"/>
      <c r="N110" s="784">
        <f>'SAME R Results'!K65</f>
        <v>8.1</v>
      </c>
      <c r="O110" s="793">
        <f>'SAME R Results'!L65</f>
        <v>1.448</v>
      </c>
      <c r="P110" s="784">
        <f>'SAME R Results'!M65</f>
        <v>0</v>
      </c>
      <c r="Q110" s="784">
        <f>'SAME R Results'!N65</f>
        <v>0</v>
      </c>
      <c r="R110" s="784">
        <f>'SAME R Results'!O65</f>
        <v>0</v>
      </c>
      <c r="S110" s="784">
        <f>'SAME R Results'!P65</f>
        <v>0</v>
      </c>
      <c r="T110" s="784">
        <f>'SAME R Results'!Q65</f>
        <v>0</v>
      </c>
      <c r="U110" s="784">
        <f>'SAME R Results'!R65</f>
        <v>557.33333333333337</v>
      </c>
      <c r="V110" s="784">
        <f>'SAME R Results'!S65</f>
        <v>0</v>
      </c>
      <c r="W110" s="784">
        <f>'SAME R Results'!T65</f>
        <v>0</v>
      </c>
      <c r="X110" s="784" t="str">
        <f>'SAME R Results'!U65</f>
        <v>n</v>
      </c>
      <c r="Y110" s="784" t="str">
        <f>'SAME R Results'!V65</f>
        <v>y</v>
      </c>
      <c r="Z110" s="784" t="str">
        <f>'SAME R Results'!W65</f>
        <v>y</v>
      </c>
      <c r="AA110" s="784" t="str">
        <f>'SAME R Results'!X65</f>
        <v>n</v>
      </c>
      <c r="AB110" s="784" t="str">
        <f>'SAME R Results'!Y65</f>
        <v>n</v>
      </c>
      <c r="AC110" s="789"/>
      <c r="AD110" s="784" t="str">
        <f>'SAME R Results'!Z65</f>
        <v>y</v>
      </c>
      <c r="AE110" s="784">
        <f>'SAME R Results'!AA65</f>
        <v>10</v>
      </c>
      <c r="AF110" s="784" t="str">
        <f>'SAME R Results'!AB65</f>
        <v>y</v>
      </c>
      <c r="AG110" s="817">
        <f>'SAME R Results'!AC65</f>
        <v>5.19567251427413E-2</v>
      </c>
      <c r="AH110" s="819">
        <f>'SAME R Results'!AD65</f>
        <v>0</v>
      </c>
      <c r="AI110" s="784">
        <f>'SAME R Results'!AE65</f>
        <v>0</v>
      </c>
      <c r="AJ110" s="784">
        <f>'SAME R Results'!AF65</f>
        <v>0</v>
      </c>
      <c r="AK110" s="784">
        <f>'SAME R Results'!AG65</f>
        <v>0</v>
      </c>
      <c r="AL110" s="784">
        <f>'SAME R Results'!AH65</f>
        <v>0</v>
      </c>
      <c r="AM110" s="784">
        <f>'SAME R Results'!AI65</f>
        <v>0</v>
      </c>
      <c r="AN110" s="784">
        <f>'SAME R Results'!AJ65</f>
        <v>0</v>
      </c>
      <c r="AO110" s="784">
        <f>'SAME R Results'!AK65</f>
        <v>0</v>
      </c>
      <c r="AP110" s="784">
        <f>'SAME R Results'!AL65</f>
        <v>0</v>
      </c>
      <c r="AQ110" s="784">
        <f>'SAME R Results'!AM65</f>
        <v>0</v>
      </c>
      <c r="AR110" s="817">
        <f>'SAME R Results'!AN65</f>
        <v>0</v>
      </c>
      <c r="AS110" s="819">
        <f>'SAME R Results'!AO65</f>
        <v>0</v>
      </c>
      <c r="AT110" s="784">
        <f>'SAME R Results'!AP65</f>
        <v>60</v>
      </c>
      <c r="AU110" s="789"/>
      <c r="AV110" s="821">
        <f>'SAME R Results'!AQ65</f>
        <v>0</v>
      </c>
      <c r="AW110" s="821">
        <f>'SAME R Results'!AR65</f>
        <v>1.8084105000000001</v>
      </c>
      <c r="AX110" s="821">
        <f>'SAME R Results'!AS65</f>
        <v>0</v>
      </c>
      <c r="AY110" s="821">
        <f>'SAME R Results'!AT65</f>
        <v>0</v>
      </c>
      <c r="AZ110" s="824"/>
      <c r="BA110" s="824"/>
      <c r="BB110" s="821">
        <f>'SAME R Results'!AU65</f>
        <v>0.1945191</v>
      </c>
      <c r="BC110" s="821">
        <f>'SAME R Results'!AV65</f>
        <v>3.1631470000000009E-2</v>
      </c>
      <c r="BD110" s="821">
        <f>'SAME R Results'!AW65</f>
        <v>6.2427220000000005</v>
      </c>
      <c r="BE110" s="821">
        <f>'SAME R Results'!AX65</f>
        <v>4.7371219999999985</v>
      </c>
      <c r="BF110" s="827">
        <f>'SAME R Results'!AY65</f>
        <v>32650</v>
      </c>
      <c r="BG110" s="784">
        <f>'SAME R Results'!AZ65</f>
        <v>0.27603149999999999</v>
      </c>
      <c r="BH110" s="784">
        <f>'SAME R Results'!BA65</f>
        <v>8.1985459999999996E-2</v>
      </c>
      <c r="BI110" s="789"/>
      <c r="BJ110" s="784">
        <f>'SAME R Results'!BB65</f>
        <v>15.891600000000002</v>
      </c>
      <c r="BK110" s="784">
        <f>'SAME R Results'!BC65</f>
        <v>1.505600000000002</v>
      </c>
      <c r="BL110" s="784">
        <f>'SAME R Results'!BD65</f>
        <v>909242.92996168404</v>
      </c>
      <c r="BM110" s="784">
        <f>'SAME R Results'!BE65</f>
        <v>306.40643784651229</v>
      </c>
      <c r="BN110" s="784">
        <f>'SAME R Results'!BF65</f>
        <v>0.16288763000000001</v>
      </c>
      <c r="BO110" s="784">
        <f>'SAME R Results'!BG65</f>
        <v>4.8511509999999994E-2</v>
      </c>
      <c r="BP110" s="789"/>
      <c r="BQ110" s="784">
        <f>'SAME R Results'!BH65</f>
        <v>35.915016000000001</v>
      </c>
      <c r="BR110" s="817">
        <f>'SAME R Results'!BI65</f>
        <v>0.3369907290446838</v>
      </c>
      <c r="BS110" s="817">
        <f>'SAME R Results'!BJ65</f>
        <v>0.32488147091855835</v>
      </c>
      <c r="BT110" s="817">
        <f>'SAME R Results'!BL65</f>
        <v>3.3577109844653368</v>
      </c>
      <c r="BU110" s="817" t="e">
        <f>'SAME R Results'!BM65</f>
        <v>#NUM!</v>
      </c>
      <c r="BV110" s="817" t="e">
        <f>'SAME R Results'!BN65</f>
        <v>#NUM!</v>
      </c>
      <c r="BW110" s="784">
        <f>'SAME R Results'!BO65</f>
        <v>909242.92996168404</v>
      </c>
      <c r="BX110" s="784">
        <f>'SAME R Results'!BP65</f>
        <v>894789.55558258481</v>
      </c>
      <c r="BY110" s="784">
        <f>'SAME R Results'!BQ65</f>
        <v>836756.11541259277</v>
      </c>
      <c r="BZ110" s="784">
        <f>'SAME R Results'!BR65</f>
        <v>306.40643784651229</v>
      </c>
      <c r="CA110" s="784">
        <f>'SAME R Results'!BS65</f>
        <v>0.3341916008168343</v>
      </c>
      <c r="CB110" s="784">
        <f>'SAME R Results'!BT65</f>
        <v>2.2599999999999998</v>
      </c>
      <c r="CC110" s="784">
        <f>'SAME R Results'!BV65</f>
        <v>1</v>
      </c>
      <c r="CD110" s="880">
        <f>'SAME R Results'!BW65</f>
        <v>2.2000000000000002</v>
      </c>
      <c r="CE110" s="1086">
        <f>'SAME R Results'!BZ65</f>
        <v>532.36353982539481</v>
      </c>
      <c r="CF110" s="1777">
        <f>'SAME R Results'!CA65</f>
        <v>8.0700000000000216</v>
      </c>
      <c r="CG110" s="1777">
        <f>'SAME R Results'!CB65</f>
        <v>0</v>
      </c>
      <c r="CH110" s="1777">
        <f>'SAME R Results'!CC65</f>
        <v>0</v>
      </c>
      <c r="CI110" s="1777">
        <f>'SAME R Results'!CD65</f>
        <v>2.6702614126393982E-2</v>
      </c>
      <c r="CJ110" s="1777"/>
      <c r="CK110" s="1777"/>
      <c r="CL110" s="2015">
        <f>'SAME R Results'!CI65</f>
        <v>65</v>
      </c>
      <c r="CM110" s="2015" t="str">
        <f>'SAME R Results'!CJ65</f>
        <v>Teflon</v>
      </c>
      <c r="CN110" s="2016">
        <f>'SAME R Results'!CK65</f>
        <v>0.3369907290446838</v>
      </c>
      <c r="CO110" s="2016">
        <f>'SAME R Results'!CL65</f>
        <v>4.5353628688345844E-3</v>
      </c>
      <c r="CP110" s="2016">
        <f>'SAME R Results'!CM65</f>
        <v>1.8996434874645505E-2</v>
      </c>
    </row>
    <row r="111" spans="1:95" ht="16.5" customHeight="1" x14ac:dyDescent="0.2">
      <c r="A111" s="780"/>
      <c r="B111" s="784"/>
      <c r="C111" s="785"/>
      <c r="D111" s="784"/>
      <c r="E111" s="784"/>
      <c r="F111" s="784"/>
      <c r="G111" s="784"/>
      <c r="H111" s="785"/>
      <c r="I111" s="784"/>
      <c r="J111" s="786"/>
      <c r="K111" s="784"/>
      <c r="L111" s="788"/>
      <c r="M111" s="788"/>
      <c r="N111" s="784"/>
      <c r="O111" s="793"/>
      <c r="P111" s="784"/>
      <c r="Q111" s="784"/>
      <c r="R111" s="784"/>
      <c r="S111" s="784"/>
      <c r="T111" s="784"/>
      <c r="U111" s="784"/>
      <c r="V111" s="784"/>
      <c r="W111" s="784"/>
      <c r="X111" s="784"/>
      <c r="Y111" s="784"/>
      <c r="Z111" s="784"/>
      <c r="AA111" s="784"/>
      <c r="AB111" s="784"/>
      <c r="AC111" s="789"/>
      <c r="AD111" s="784"/>
      <c r="AE111" s="784"/>
      <c r="AF111" s="784"/>
      <c r="AG111" s="817"/>
      <c r="AH111" s="819"/>
      <c r="AI111" s="784"/>
      <c r="AJ111" s="784"/>
      <c r="AK111" s="784"/>
      <c r="AL111" s="784"/>
      <c r="AM111" s="784"/>
      <c r="AN111" s="784"/>
      <c r="AO111" s="784"/>
      <c r="AP111" s="784"/>
      <c r="AQ111" s="784"/>
      <c r="AR111" s="817"/>
      <c r="AS111" s="819"/>
      <c r="AT111" s="784"/>
      <c r="AU111" s="789"/>
      <c r="AV111" s="821"/>
      <c r="AW111" s="821"/>
      <c r="AX111" s="821"/>
      <c r="AY111" s="821"/>
      <c r="AZ111" s="824"/>
      <c r="BA111" s="824"/>
      <c r="BB111" s="821"/>
      <c r="BC111" s="821"/>
      <c r="BD111" s="821"/>
      <c r="BE111" s="821"/>
      <c r="BF111" s="827"/>
      <c r="BG111" s="784"/>
      <c r="BH111" s="784"/>
      <c r="BI111" s="789"/>
      <c r="BJ111" s="784"/>
      <c r="BK111" s="784"/>
      <c r="BL111" s="784"/>
      <c r="BM111" s="784"/>
      <c r="BN111" s="784"/>
      <c r="BO111" s="784"/>
      <c r="BP111" s="789"/>
      <c r="BQ111" s="784"/>
      <c r="BR111" s="817"/>
      <c r="BS111" s="817"/>
      <c r="BT111" s="817"/>
      <c r="BU111" s="817"/>
      <c r="BV111" s="817"/>
      <c r="BW111" s="784"/>
      <c r="BX111" s="784"/>
      <c r="BY111" s="784"/>
      <c r="BZ111" s="784"/>
      <c r="CA111" s="784"/>
      <c r="CB111" s="784"/>
      <c r="CC111" s="784"/>
      <c r="CD111" s="880"/>
      <c r="CE111" s="1086"/>
      <c r="CF111" s="1777"/>
      <c r="CG111" s="1777"/>
      <c r="CH111" s="1777"/>
      <c r="CI111" s="1777"/>
      <c r="CJ111" s="1777"/>
      <c r="CK111" s="1777"/>
      <c r="CL111" s="2015"/>
      <c r="CM111" s="2015"/>
      <c r="CN111" s="2016"/>
      <c r="CO111" s="2016"/>
      <c r="CP111" s="2016"/>
    </row>
    <row r="112" spans="1:95" ht="16.5" customHeight="1" x14ac:dyDescent="0.2">
      <c r="A112" s="780">
        <v>2</v>
      </c>
      <c r="B112" s="784" t="str">
        <f>'SAME R Results'!A67</f>
        <v>7 (4)</v>
      </c>
      <c r="C112" s="785" t="str">
        <f>'SAME R Results'!B67</f>
        <v>Pyrell</v>
      </c>
      <c r="D112" s="784" t="str">
        <f>'SAME R Results'!C67</f>
        <v>P01</v>
      </c>
      <c r="E112" s="784" t="str">
        <f>'SAME R Results'!D67</f>
        <v>37 P</v>
      </c>
      <c r="F112" s="784">
        <f>'SAME R Results'!E67</f>
        <v>0</v>
      </c>
      <c r="G112" s="784">
        <f>'SAME R Results'!F67</f>
        <v>84</v>
      </c>
      <c r="H112" s="785" t="str">
        <f>'SAME R Results'!G67</f>
        <v>Mid Temp aging retry</v>
      </c>
      <c r="I112" s="784">
        <f>'SAME R Results'!H67</f>
        <v>242</v>
      </c>
      <c r="J112" s="786">
        <f>'SAME R Results'!I67</f>
        <v>40420.277777777781</v>
      </c>
      <c r="K112" s="784">
        <f>'SAME R Results'!J67</f>
        <v>0</v>
      </c>
      <c r="L112" s="788"/>
      <c r="M112" s="788"/>
      <c r="N112" s="784">
        <f>'SAME R Results'!K67</f>
        <v>8.1</v>
      </c>
      <c r="O112" s="793">
        <f>'SAME R Results'!L67</f>
        <v>1.2250000000000001</v>
      </c>
      <c r="P112" s="784">
        <f>'SAME R Results'!M67</f>
        <v>60</v>
      </c>
      <c r="Q112" s="784">
        <f>'SAME R Results'!N67</f>
        <v>11</v>
      </c>
      <c r="R112" s="784">
        <f>'SAME R Results'!O67</f>
        <v>8</v>
      </c>
      <c r="S112" s="784" t="str">
        <f>'SAME R Results'!P67</f>
        <v>n</v>
      </c>
      <c r="T112" s="784">
        <f>'SAME R Results'!Q67</f>
        <v>0</v>
      </c>
      <c r="U112" s="784">
        <f>'SAME R Results'!R67</f>
        <v>53</v>
      </c>
      <c r="V112" s="784" t="str">
        <f>'SAME R Results'!S67</f>
        <v>y</v>
      </c>
      <c r="W112" s="784">
        <f>'SAME R Results'!T67</f>
        <v>60</v>
      </c>
      <c r="X112" s="784" t="str">
        <f>'SAME R Results'!U67</f>
        <v>n</v>
      </c>
      <c r="Y112" s="784" t="str">
        <f>'SAME R Results'!V67</f>
        <v>y</v>
      </c>
      <c r="Z112" s="784" t="str">
        <f>'SAME R Results'!W67</f>
        <v>y</v>
      </c>
      <c r="AA112" s="784" t="str">
        <f>'SAME R Results'!X67</f>
        <v>y</v>
      </c>
      <c r="AB112" s="784" t="str">
        <f>'SAME R Results'!Y67</f>
        <v>y</v>
      </c>
      <c r="AC112" s="789"/>
      <c r="AD112" s="784" t="str">
        <f>'SAME R Results'!Z67</f>
        <v>y</v>
      </c>
      <c r="AE112" s="784">
        <f>'SAME R Results'!AA67</f>
        <v>10</v>
      </c>
      <c r="AF112" s="784" t="str">
        <f>'SAME R Results'!AB67</f>
        <v>y</v>
      </c>
      <c r="AG112" s="817">
        <f>'SAME R Results'!AC67</f>
        <v>3.852706928546E-2</v>
      </c>
      <c r="AH112" s="819">
        <f>'SAME R Results'!AD67</f>
        <v>0</v>
      </c>
      <c r="AI112" s="784">
        <f>'SAME R Results'!AE67</f>
        <v>58</v>
      </c>
      <c r="AJ112" s="784">
        <f>'SAME R Results'!AF67</f>
        <v>480</v>
      </c>
      <c r="AK112" s="784">
        <f>'SAME R Results'!AG67</f>
        <v>0</v>
      </c>
      <c r="AL112" s="784" t="str">
        <f>'SAME R Results'!AH67</f>
        <v>n</v>
      </c>
      <c r="AM112" s="784" t="str">
        <f>'SAME R Results'!AI67</f>
        <v>y</v>
      </c>
      <c r="AN112" s="784" t="str">
        <f>'SAME R Results'!AJ67</f>
        <v>y</v>
      </c>
      <c r="AO112" s="784" t="str">
        <f>'SAME R Results'!AK67</f>
        <v>y</v>
      </c>
      <c r="AP112" s="784" t="str">
        <f>'SAME R Results'!AL67</f>
        <v>y</v>
      </c>
      <c r="AQ112" s="784" t="str">
        <f>'SAME R Results'!AM67</f>
        <v>y</v>
      </c>
      <c r="AR112" s="817">
        <f>'SAME R Results'!AN67</f>
        <v>3.852706928546E-2</v>
      </c>
      <c r="AS112" s="819">
        <f>'SAME R Results'!AO67</f>
        <v>0</v>
      </c>
      <c r="AT112" s="784">
        <f>'SAME R Results'!AP67</f>
        <v>0</v>
      </c>
      <c r="AU112" s="789"/>
      <c r="AV112" s="821">
        <f>'SAME R Results'!AQ67</f>
        <v>0</v>
      </c>
      <c r="AW112" s="821">
        <f>'SAME R Results'!AR67</f>
        <v>6.2280885000000001</v>
      </c>
      <c r="AX112" s="821">
        <f>'SAME R Results'!AS67</f>
        <v>0</v>
      </c>
      <c r="AY112" s="821">
        <f>'SAME R Results'!AT67</f>
        <v>0</v>
      </c>
      <c r="AZ112" s="824"/>
      <c r="BA112" s="824"/>
      <c r="BB112" s="821">
        <f>'SAME R Results'!AU67</f>
        <v>1.4112094999999998</v>
      </c>
      <c r="BC112" s="821">
        <f>'SAME R Results'!AV67</f>
        <v>2.6062010000000004E-2</v>
      </c>
      <c r="BD112" s="821">
        <f>'SAME R Results'!AW67</f>
        <v>7.5711679999999983</v>
      </c>
      <c r="BE112" s="821">
        <f>'SAME R Results'!AX67</f>
        <v>4.7164610000000016</v>
      </c>
      <c r="BF112" s="827">
        <f>'SAME R Results'!AY67</f>
        <v>91635</v>
      </c>
      <c r="BG112" s="784">
        <f>'SAME R Results'!AZ67</f>
        <v>1.8039394999999998</v>
      </c>
      <c r="BH112" s="784">
        <f>'SAME R Results'!BA67</f>
        <v>8.7524414999999994E-2</v>
      </c>
      <c r="BI112" s="789"/>
      <c r="BJ112" s="784">
        <f>'SAME R Results'!BB67</f>
        <v>106.89545000000001</v>
      </c>
      <c r="BK112" s="784">
        <f>'SAME R Results'!BC67</f>
        <v>2.8547069999999968</v>
      </c>
      <c r="BL112" s="784">
        <f>'SAME R Results'!BD67</f>
        <v>3721976.9141411837</v>
      </c>
      <c r="BM112" s="784">
        <f>'SAME R Results'!BE67</f>
        <v>866.03871582316174</v>
      </c>
      <c r="BN112" s="784">
        <f>'SAME R Results'!BF67</f>
        <v>3.7090515027022404</v>
      </c>
      <c r="BO112" s="784">
        <f>'SAME R Results'!BG67</f>
        <v>1.1490242007152689</v>
      </c>
      <c r="BP112" s="789"/>
      <c r="BQ112" s="784">
        <f>'SAME R Results'!BH67</f>
        <v>136.71554284022812</v>
      </c>
      <c r="BR112" s="817">
        <f>'SAME R Results'!BI67</f>
        <v>0.23268245230988843</v>
      </c>
      <c r="BS112" s="817">
        <f>'SAME R Results'!BJ67</f>
        <v>0.4124283695440798</v>
      </c>
      <c r="BT112" s="817">
        <f>'SAME R Results'!BL67</f>
        <v>3.2280012034501548</v>
      </c>
      <c r="BU112" s="817">
        <f>'SAME R Results'!BM67</f>
        <v>2.1309400165728798</v>
      </c>
      <c r="BV112" s="817">
        <f>'SAME R Results'!BN67</f>
        <v>0.17477172905433233</v>
      </c>
      <c r="BW112" s="784">
        <f>'SAME R Results'!BO67</f>
        <v>3721976.9141411837</v>
      </c>
      <c r="BX112" s="784">
        <f>'SAME R Results'!BP67</f>
        <v>3667272.3897875655</v>
      </c>
      <c r="BY112" s="784">
        <f>'SAME R Results'!BQ67</f>
        <v>3307328.5118286572</v>
      </c>
      <c r="BZ112" s="784">
        <f>'SAME R Results'!BR67</f>
        <v>866.03871582316174</v>
      </c>
      <c r="CA112" s="784">
        <f>'SAME R Results'!BS67</f>
        <v>0.63364711888484337</v>
      </c>
      <c r="CB112" s="784">
        <f>'SAME R Results'!BT67</f>
        <v>0.48</v>
      </c>
      <c r="CC112" s="784">
        <f>'SAME R Results'!BV67</f>
        <v>2.6645104874324264</v>
      </c>
      <c r="CD112" s="880">
        <f>'SAME R Results'!BW67</f>
        <v>1</v>
      </c>
      <c r="CE112" s="1086">
        <f>'SAME R Results'!BZ67</f>
        <v>236.85307598302919</v>
      </c>
      <c r="CF112" s="1777">
        <f>'SAME R Results'!CA67</f>
        <v>0.50000000000000044</v>
      </c>
      <c r="CG112" s="1777" t="str">
        <f>'SAME R Results'!CB67</f>
        <v xml:space="preserve"> 37P</v>
      </c>
      <c r="CH112" s="1777">
        <f>'SAME R Results'!CC67</f>
        <v>242</v>
      </c>
      <c r="CI112" s="1777">
        <f>'SAME R Results'!CD67</f>
        <v>1.640586514082736</v>
      </c>
      <c r="CJ112" s="1777"/>
      <c r="CK112" s="1777"/>
      <c r="CL112" s="2015">
        <f>'SAME R Results'!CI67</f>
        <v>67</v>
      </c>
      <c r="CM112" s="2015" t="str">
        <f>'SAME R Results'!CJ67</f>
        <v>Pyrell</v>
      </c>
      <c r="CN112" s="2016">
        <f>'SAME R Results'!CK67</f>
        <v>0.23268245230988843</v>
      </c>
      <c r="CO112" s="2016">
        <f>'SAME R Results'!CL67</f>
        <v>2.7129698830489254E-2</v>
      </c>
      <c r="CP112" s="2016">
        <f>'SAME R Results'!CM67</f>
        <v>3.7155848502301053E-2</v>
      </c>
    </row>
    <row r="113" spans="1:94" ht="16.5" customHeight="1" x14ac:dyDescent="0.2">
      <c r="A113" s="780">
        <v>2</v>
      </c>
      <c r="B113" s="784" t="str">
        <f>'SAME R Results'!A68</f>
        <v>7 (4)</v>
      </c>
      <c r="C113" s="785" t="str">
        <f>'SAME R Results'!B68</f>
        <v>Pyrell</v>
      </c>
      <c r="D113" s="784" t="str">
        <f>'SAME R Results'!C68</f>
        <v>P01</v>
      </c>
      <c r="E113" s="784" t="str">
        <f>'SAME R Results'!D68</f>
        <v>37Pa</v>
      </c>
      <c r="F113" s="784">
        <f>'SAME R Results'!E68</f>
        <v>0</v>
      </c>
      <c r="G113" s="784" t="str">
        <f>'SAME R Results'!F68</f>
        <v>84a</v>
      </c>
      <c r="H113" s="785" t="str">
        <f>'SAME R Results'!G68</f>
        <v>aged</v>
      </c>
      <c r="I113" s="784">
        <f>'SAME R Results'!H68</f>
        <v>242</v>
      </c>
      <c r="J113" s="786">
        <f>'SAME R Results'!I68</f>
        <v>40420.277777777781</v>
      </c>
      <c r="K113" s="784">
        <f>'SAME R Results'!J68</f>
        <v>0</v>
      </c>
      <c r="L113" s="788"/>
      <c r="M113" s="788"/>
      <c r="N113" s="784">
        <f>'SAME R Results'!K68</f>
        <v>8.1</v>
      </c>
      <c r="O113" s="793">
        <f>'SAME R Results'!L68</f>
        <v>1.2250000000000001</v>
      </c>
      <c r="P113" s="784">
        <f>'SAME R Results'!M68</f>
        <v>0</v>
      </c>
      <c r="Q113" s="784">
        <f>'SAME R Results'!N68</f>
        <v>0</v>
      </c>
      <c r="R113" s="784">
        <f>'SAME R Results'!O68</f>
        <v>0</v>
      </c>
      <c r="S113" s="784">
        <f>'SAME R Results'!P68</f>
        <v>0</v>
      </c>
      <c r="T113" s="784">
        <f>'SAME R Results'!Q68</f>
        <v>0</v>
      </c>
      <c r="U113" s="784">
        <f>'SAME R Results'!R68</f>
        <v>632.14285714285711</v>
      </c>
      <c r="V113" s="784">
        <f>'SAME R Results'!S68</f>
        <v>0</v>
      </c>
      <c r="W113" s="784">
        <f>'SAME R Results'!T68</f>
        <v>0</v>
      </c>
      <c r="X113" s="784" t="str">
        <f>'SAME R Results'!U68</f>
        <v>n</v>
      </c>
      <c r="Y113" s="784" t="str">
        <f>'SAME R Results'!V68</f>
        <v>y</v>
      </c>
      <c r="Z113" s="784" t="str">
        <f>'SAME R Results'!W68</f>
        <v>y</v>
      </c>
      <c r="AA113" s="784" t="str">
        <f>'SAME R Results'!X68</f>
        <v>y</v>
      </c>
      <c r="AB113" s="784" t="str">
        <f>'SAME R Results'!Y68</f>
        <v>y</v>
      </c>
      <c r="AC113" s="789"/>
      <c r="AD113" s="784" t="str">
        <f>'SAME R Results'!Z68</f>
        <v>y</v>
      </c>
      <c r="AE113" s="784">
        <f>'SAME R Results'!AA68</f>
        <v>10</v>
      </c>
      <c r="AF113" s="784" t="str">
        <f>'SAME R Results'!AB68</f>
        <v>y</v>
      </c>
      <c r="AG113" s="817">
        <f>'SAME R Results'!AC68</f>
        <v>3.852706928546E-2</v>
      </c>
      <c r="AH113" s="819">
        <f>'SAME R Results'!AD68</f>
        <v>0</v>
      </c>
      <c r="AI113" s="784">
        <f>'SAME R Results'!AE68</f>
        <v>0</v>
      </c>
      <c r="AJ113" s="784">
        <f>'SAME R Results'!AF68</f>
        <v>0</v>
      </c>
      <c r="AK113" s="784">
        <f>'SAME R Results'!AG68</f>
        <v>0</v>
      </c>
      <c r="AL113" s="784">
        <f>'SAME R Results'!AH68</f>
        <v>0</v>
      </c>
      <c r="AM113" s="784">
        <f>'SAME R Results'!AI68</f>
        <v>0</v>
      </c>
      <c r="AN113" s="784">
        <f>'SAME R Results'!AJ68</f>
        <v>0</v>
      </c>
      <c r="AO113" s="784">
        <f>'SAME R Results'!AK68</f>
        <v>0</v>
      </c>
      <c r="AP113" s="784">
        <f>'SAME R Results'!AL68</f>
        <v>0</v>
      </c>
      <c r="AQ113" s="784">
        <f>'SAME R Results'!AM68</f>
        <v>0</v>
      </c>
      <c r="AR113" s="817">
        <f>'SAME R Results'!AN68</f>
        <v>3.852706928546E-2</v>
      </c>
      <c r="AS113" s="819">
        <f>'SAME R Results'!AO68</f>
        <v>0</v>
      </c>
      <c r="AT113" s="784">
        <f>'SAME R Results'!AP68</f>
        <v>60</v>
      </c>
      <c r="AU113" s="789"/>
      <c r="AV113" s="821">
        <f>'SAME R Results'!AQ68</f>
        <v>0</v>
      </c>
      <c r="AW113" s="821">
        <f>'SAME R Results'!AR68</f>
        <v>6.2334444999999992</v>
      </c>
      <c r="AX113" s="821">
        <f>'SAME R Results'!AS68</f>
        <v>0</v>
      </c>
      <c r="AY113" s="821">
        <f>'SAME R Results'!AT68</f>
        <v>0</v>
      </c>
      <c r="AZ113" s="824"/>
      <c r="BA113" s="824"/>
      <c r="BB113" s="821">
        <f>'SAME R Results'!AU68</f>
        <v>1.4658659999999999</v>
      </c>
      <c r="BC113" s="821">
        <f>'SAME R Results'!AV68</f>
        <v>5.7357785000000008E-2</v>
      </c>
      <c r="BD113" s="821">
        <f>'SAME R Results'!AW68</f>
        <v>7.1149744999999998</v>
      </c>
      <c r="BE113" s="821">
        <f>'SAME R Results'!AX68</f>
        <v>4.750411999999999</v>
      </c>
      <c r="BF113" s="827">
        <f>'SAME R Results'!AY68</f>
        <v>44120</v>
      </c>
      <c r="BG113" s="784">
        <f>'SAME R Results'!AZ68</f>
        <v>1.7928004999999998</v>
      </c>
      <c r="BH113" s="784">
        <f>'SAME R Results'!BA68</f>
        <v>0.12527461499999998</v>
      </c>
      <c r="BI113" s="789"/>
      <c r="BJ113" s="784">
        <f>'SAME R Results'!BB68</f>
        <v>105.30194999999999</v>
      </c>
      <c r="BK113" s="784">
        <f>'SAME R Results'!BC68</f>
        <v>2.3645625000000008</v>
      </c>
      <c r="BL113" s="784">
        <f>'SAME R Results'!BD68</f>
        <v>1683214.9966951662</v>
      </c>
      <c r="BM113" s="784">
        <f>'SAME R Results'!BE68</f>
        <v>597.13137154948447</v>
      </c>
      <c r="BN113" s="784">
        <f>'SAME R Results'!BF68</f>
        <v>3.7357685933051719</v>
      </c>
      <c r="BO113" s="784">
        <f>'SAME R Results'!BG68</f>
        <v>1.1056894740415859</v>
      </c>
      <c r="BP113" s="789"/>
      <c r="BQ113" s="784">
        <f>'SAME R Results'!BH68</f>
        <v>133.40783599555164</v>
      </c>
      <c r="BR113" s="817">
        <f>'SAME R Results'!BI68</f>
        <v>0.3547564468721438</v>
      </c>
      <c r="BS113" s="817">
        <f>'SAME R Results'!BJ68</f>
        <v>0.53294334298712609</v>
      </c>
      <c r="BT113" s="817">
        <f>'SAME R Results'!BL68</f>
        <v>3.3786779028020906</v>
      </c>
      <c r="BU113" s="817">
        <f>'SAME R Results'!BM68</f>
        <v>1.8926021618490523</v>
      </c>
      <c r="BV113" s="817">
        <f>'SAME R Results'!BN68</f>
        <v>0.28943758364257055</v>
      </c>
      <c r="BW113" s="784">
        <f>'SAME R Results'!BO68</f>
        <v>1683214.9966951662</v>
      </c>
      <c r="BX113" s="784">
        <f>'SAME R Results'!BP68</f>
        <v>1656876.1129227907</v>
      </c>
      <c r="BY113" s="784">
        <f>'SAME R Results'!BQ68</f>
        <v>1537984.6819120054</v>
      </c>
      <c r="BZ113" s="784">
        <f>'SAME R Results'!BR68</f>
        <v>597.13137154948447</v>
      </c>
      <c r="CA113" s="784">
        <f>'SAME R Results'!BS68</f>
        <v>0.52485183787623202</v>
      </c>
      <c r="CB113" s="784">
        <f>'SAME R Results'!BT68</f>
        <v>0.48</v>
      </c>
      <c r="CC113" s="784">
        <f>'SAME R Results'!BV68</f>
        <v>2.6393907392731024</v>
      </c>
      <c r="CD113" s="880">
        <f>'SAME R Results'!BW68</f>
        <v>1</v>
      </c>
      <c r="CE113" s="1086">
        <f>'SAME R Results'!BZ68</f>
        <v>236.85307598302919</v>
      </c>
      <c r="CF113" s="1777">
        <f>'SAME R Results'!CA68</f>
        <v>0.50000000000000044</v>
      </c>
      <c r="CG113" s="1777">
        <f>'SAME R Results'!CB68</f>
        <v>0</v>
      </c>
      <c r="CH113" s="1777">
        <f>'SAME R Results'!CC68</f>
        <v>0</v>
      </c>
      <c r="CI113" s="1777">
        <f>'SAME R Results'!CD68</f>
        <v>1.6008940319466183</v>
      </c>
      <c r="CJ113" s="1777"/>
      <c r="CK113" s="1777"/>
      <c r="CL113" s="2015">
        <f>'SAME R Results'!CI68</f>
        <v>68</v>
      </c>
      <c r="CM113" s="2015" t="str">
        <f>'SAME R Results'!CJ68</f>
        <v>Pyrell</v>
      </c>
      <c r="CN113" s="2016">
        <f>'SAME R Results'!CK68</f>
        <v>0.3547564468721438</v>
      </c>
      <c r="CO113" s="2016">
        <f>'SAME R Results'!CL68</f>
        <v>2.8002617428182688E-2</v>
      </c>
      <c r="CP113" s="2016">
        <f>'SAME R Results'!CM68</f>
        <v>3.8241893912054584E-2</v>
      </c>
    </row>
    <row r="114" spans="1:94" ht="16.5" customHeight="1" x14ac:dyDescent="0.2">
      <c r="A114" s="780">
        <v>2</v>
      </c>
      <c r="B114" s="784" t="str">
        <f>'SAME R Results'!A69</f>
        <v>7 (4)</v>
      </c>
      <c r="C114" s="785" t="str">
        <f>'SAME R Results'!B69</f>
        <v>Kapton</v>
      </c>
      <c r="D114" s="784" t="str">
        <f>'SAME R Results'!C69</f>
        <v>K08</v>
      </c>
      <c r="E114" s="784" t="str">
        <f>'SAME R Results'!D69</f>
        <v>38 K</v>
      </c>
      <c r="F114" s="784">
        <f>'SAME R Results'!E69</f>
        <v>0</v>
      </c>
      <c r="G114" s="784">
        <f>'SAME R Results'!F69</f>
        <v>85</v>
      </c>
      <c r="H114" s="785" t="str">
        <f>'SAME R Results'!G69</f>
        <v>Mid Temp aging run 75 repeat, low ptrack on peak one</v>
      </c>
      <c r="I114" s="784">
        <f>'SAME R Results'!H69</f>
        <v>242</v>
      </c>
      <c r="J114" s="786">
        <f>'SAME R Results'!I69</f>
        <v>40420.277777777781</v>
      </c>
      <c r="K114" s="784">
        <f>'SAME R Results'!J69</f>
        <v>0</v>
      </c>
      <c r="L114" s="788"/>
      <c r="M114" s="788"/>
      <c r="N114" s="784">
        <f>'SAME R Results'!K69</f>
        <v>8.1</v>
      </c>
      <c r="O114" s="793">
        <f>'SAME R Results'!L69</f>
        <v>1.43</v>
      </c>
      <c r="P114" s="784">
        <f>'SAME R Results'!M69</f>
        <v>60</v>
      </c>
      <c r="Q114" s="784">
        <f>'SAME R Results'!N69</f>
        <v>11</v>
      </c>
      <c r="R114" s="784">
        <f>'SAME R Results'!O69</f>
        <v>8</v>
      </c>
      <c r="S114" s="784" t="str">
        <f>'SAME R Results'!P69</f>
        <v>n</v>
      </c>
      <c r="T114" s="784">
        <f>'SAME R Results'!Q69</f>
        <v>0</v>
      </c>
      <c r="U114" s="784">
        <f>'SAME R Results'!R69</f>
        <v>33</v>
      </c>
      <c r="V114" s="784" t="str">
        <f>'SAME R Results'!S69</f>
        <v>y</v>
      </c>
      <c r="W114" s="784">
        <f>'SAME R Results'!T69</f>
        <v>60</v>
      </c>
      <c r="X114" s="784" t="str">
        <f>'SAME R Results'!U69</f>
        <v>n</v>
      </c>
      <c r="Y114" s="784" t="str">
        <f>'SAME R Results'!V69</f>
        <v>y</v>
      </c>
      <c r="Z114" s="784" t="str">
        <f>'SAME R Results'!W69</f>
        <v>y</v>
      </c>
      <c r="AA114" s="784" t="str">
        <f>'SAME R Results'!X69</f>
        <v>n</v>
      </c>
      <c r="AB114" s="784" t="str">
        <f>'SAME R Results'!Y69</f>
        <v>n</v>
      </c>
      <c r="AC114" s="789"/>
      <c r="AD114" s="784" t="str">
        <f>'SAME R Results'!Z69</f>
        <v>y</v>
      </c>
      <c r="AE114" s="784">
        <f>'SAME R Results'!AA69</f>
        <v>10</v>
      </c>
      <c r="AF114" s="784" t="str">
        <f>'SAME R Results'!AB69</f>
        <v>y</v>
      </c>
      <c r="AG114" s="817">
        <f>'SAME R Results'!AC69</f>
        <v>3.852706928546E-2</v>
      </c>
      <c r="AH114" s="819">
        <f>'SAME R Results'!AD69</f>
        <v>0</v>
      </c>
      <c r="AI114" s="784">
        <f>'SAME R Results'!AE69</f>
        <v>58</v>
      </c>
      <c r="AJ114" s="784">
        <f>'SAME R Results'!AF69</f>
        <v>480</v>
      </c>
      <c r="AK114" s="784">
        <f>'SAME R Results'!AG69</f>
        <v>0</v>
      </c>
      <c r="AL114" s="784" t="str">
        <f>'SAME R Results'!AH69</f>
        <v>n</v>
      </c>
      <c r="AM114" s="784" t="str">
        <f>'SAME R Results'!AI69</f>
        <v>y</v>
      </c>
      <c r="AN114" s="784" t="str">
        <f>'SAME R Results'!AJ69</f>
        <v>y</v>
      </c>
      <c r="AO114" s="784" t="str">
        <f>'SAME R Results'!AK69</f>
        <v>n</v>
      </c>
      <c r="AP114" s="784" t="str">
        <f>'SAME R Results'!AL69</f>
        <v>n</v>
      </c>
      <c r="AQ114" s="784" t="str">
        <f>'SAME R Results'!AM69</f>
        <v>y</v>
      </c>
      <c r="AR114" s="817">
        <f>'SAME R Results'!AN69</f>
        <v>3.852706928546E-2</v>
      </c>
      <c r="AS114" s="819">
        <f>'SAME R Results'!AO69</f>
        <v>0</v>
      </c>
      <c r="AT114" s="784">
        <f>'SAME R Results'!AP69</f>
        <v>0</v>
      </c>
      <c r="AU114" s="789"/>
      <c r="AV114" s="821">
        <f>'SAME R Results'!AQ69</f>
        <v>0</v>
      </c>
      <c r="AW114" s="821">
        <f>'SAME R Results'!AR69</f>
        <v>0.9827577999999999</v>
      </c>
      <c r="AX114" s="821">
        <f>'SAME R Results'!AS69</f>
        <v>0</v>
      </c>
      <c r="AY114" s="821">
        <f>'SAME R Results'!AT69</f>
        <v>0</v>
      </c>
      <c r="AZ114" s="824"/>
      <c r="BA114" s="824"/>
      <c r="BB114" s="821">
        <f>'SAME R Results'!AU69</f>
        <v>0.10746770999999999</v>
      </c>
      <c r="BC114" s="821">
        <f>'SAME R Results'!AV69</f>
        <v>2.6138314999999995E-2</v>
      </c>
      <c r="BD114" s="821">
        <f>'SAME R Results'!AW69</f>
        <v>5.6980750000000011</v>
      </c>
      <c r="BE114" s="821">
        <f>'SAME R Results'!AX69</f>
        <v>4.7271559999999999</v>
      </c>
      <c r="BF114" s="827">
        <f>'SAME R Results'!AY69</f>
        <v>623.25</v>
      </c>
      <c r="BG114" s="784">
        <f>'SAME R Results'!AZ69</f>
        <v>0.19158935000000002</v>
      </c>
      <c r="BH114" s="784">
        <f>'SAME R Results'!BA69</f>
        <v>9.0484619999999988E-2</v>
      </c>
      <c r="BI114" s="789"/>
      <c r="BJ114" s="784">
        <f>'SAME R Results'!BB69</f>
        <v>7.408850000000001</v>
      </c>
      <c r="BK114" s="784">
        <f>'SAME R Results'!BC69</f>
        <v>0.9709190000000012</v>
      </c>
      <c r="BL114" s="784">
        <f>'SAME R Results'!BD69</f>
        <v>0</v>
      </c>
      <c r="BM114" s="784">
        <f>'SAME R Results'!BE69</f>
        <v>179.64802163463835</v>
      </c>
      <c r="BN114" s="784">
        <f>'SAME R Results'!BF69</f>
        <v>8.1329394999999999E-2</v>
      </c>
      <c r="BO114" s="784">
        <f>'SAME R Results'!BG69</f>
        <v>2.5276182500000008E-2</v>
      </c>
      <c r="BP114" s="789"/>
      <c r="BQ114" s="784">
        <f>'SAME R Results'!BH69</f>
        <v>3.3339825000000007</v>
      </c>
      <c r="BR114" s="817">
        <f>'SAME R Results'!BI69</f>
        <v>0</v>
      </c>
      <c r="BS114" s="817">
        <f>'SAME R Results'!BJ69</f>
        <v>0</v>
      </c>
      <c r="BT114" s="817">
        <f>'SAME R Results'!BL69</f>
        <v>3.2176296796401109</v>
      </c>
      <c r="BU114" s="817">
        <f>'SAME R Results'!BM69</f>
        <v>0</v>
      </c>
      <c r="BV114" s="817">
        <f>'SAME R Results'!BN69</f>
        <v>0</v>
      </c>
      <c r="BW114" s="784">
        <f>'SAME R Results'!BO69</f>
        <v>22370.221693718679</v>
      </c>
      <c r="BX114" s="784">
        <f>'SAME R Results'!BP69</f>
        <v>21998.152126376586</v>
      </c>
      <c r="BY114" s="784">
        <f>'SAME R Results'!BQ69</f>
        <v>21022.306668630106</v>
      </c>
      <c r="BZ114" s="784">
        <f>'SAME R Results'!BR69</f>
        <v>179.64802163463835</v>
      </c>
      <c r="CA114" s="784">
        <f>'SAME R Results'!BS69</f>
        <v>0.21551074314125923</v>
      </c>
      <c r="CB114" s="784">
        <f>'SAME R Results'!BT69</f>
        <v>0.45</v>
      </c>
      <c r="CC114" s="784">
        <f>'SAME R Results'!BV69</f>
        <v>1</v>
      </c>
      <c r="CD114" s="880">
        <f>'SAME R Results'!BW69</f>
        <v>1.42</v>
      </c>
      <c r="CE114" s="1086">
        <f>'SAME R Results'!BZ69</f>
        <v>493.52026976410559</v>
      </c>
      <c r="CF114" s="1777">
        <f>'SAME R Results'!CA69</f>
        <v>0</v>
      </c>
      <c r="CG114" s="1777" t="str">
        <f>'SAME R Results'!CB69</f>
        <v xml:space="preserve"> 38K    43K</v>
      </c>
      <c r="CH114" s="1777">
        <f>'SAME R Results'!CC69</f>
        <v>242</v>
      </c>
      <c r="CI114" s="1777">
        <f>'SAME R Results'!CD69</f>
        <v>0</v>
      </c>
      <c r="CJ114" s="1777"/>
      <c r="CK114" s="1777"/>
      <c r="CL114" s="2015"/>
      <c r="CM114" s="2015"/>
      <c r="CN114" s="2016"/>
      <c r="CO114" s="2016"/>
      <c r="CP114" s="2016"/>
    </row>
    <row r="115" spans="1:94" ht="16.5" customHeight="1" x14ac:dyDescent="0.2">
      <c r="A115" s="780">
        <v>2</v>
      </c>
      <c r="B115" s="784" t="str">
        <f>'SAME R Results'!A70</f>
        <v>7 (4)</v>
      </c>
      <c r="C115" s="785" t="str">
        <f>'SAME R Results'!B70</f>
        <v>Kapton</v>
      </c>
      <c r="D115" s="784" t="str">
        <f>'SAME R Results'!C70</f>
        <v>K08</v>
      </c>
      <c r="E115" s="784" t="str">
        <f>'SAME R Results'!D70</f>
        <v>38Ka</v>
      </c>
      <c r="F115" s="784">
        <f>'SAME R Results'!E70</f>
        <v>0</v>
      </c>
      <c r="G115" s="784" t="str">
        <f>'SAME R Results'!F70</f>
        <v>85a</v>
      </c>
      <c r="H115" s="785" t="str">
        <f>'SAME R Results'!G70</f>
        <v>aged</v>
      </c>
      <c r="I115" s="784">
        <f>'SAME R Results'!H70</f>
        <v>242</v>
      </c>
      <c r="J115" s="786">
        <f>'SAME R Results'!I70</f>
        <v>40420.277777777781</v>
      </c>
      <c r="K115" s="784">
        <f>'SAME R Results'!J70</f>
        <v>0</v>
      </c>
      <c r="L115" s="788"/>
      <c r="M115" s="788"/>
      <c r="N115" s="784">
        <f>'SAME R Results'!K70</f>
        <v>8.1</v>
      </c>
      <c r="O115" s="793">
        <f>'SAME R Results'!L70</f>
        <v>1.43</v>
      </c>
      <c r="P115" s="784">
        <f>'SAME R Results'!M70</f>
        <v>0</v>
      </c>
      <c r="Q115" s="784">
        <f>'SAME R Results'!N70</f>
        <v>0</v>
      </c>
      <c r="R115" s="784">
        <f>'SAME R Results'!O70</f>
        <v>0</v>
      </c>
      <c r="S115" s="784">
        <f>'SAME R Results'!P70</f>
        <v>0</v>
      </c>
      <c r="T115" s="784">
        <f>'SAME R Results'!Q70</f>
        <v>0</v>
      </c>
      <c r="U115" s="784">
        <f>'SAME R Results'!R70</f>
        <v>562.57142857142856</v>
      </c>
      <c r="V115" s="784">
        <f>'SAME R Results'!S70</f>
        <v>0</v>
      </c>
      <c r="W115" s="784">
        <f>'SAME R Results'!T70</f>
        <v>0</v>
      </c>
      <c r="X115" s="784" t="str">
        <f>'SAME R Results'!U70</f>
        <v>n</v>
      </c>
      <c r="Y115" s="784" t="str">
        <f>'SAME R Results'!V70</f>
        <v>y</v>
      </c>
      <c r="Z115" s="784" t="str">
        <f>'SAME R Results'!W70</f>
        <v>y</v>
      </c>
      <c r="AA115" s="784" t="str">
        <f>'SAME R Results'!X70</f>
        <v>n</v>
      </c>
      <c r="AB115" s="784" t="str">
        <f>'SAME R Results'!Y70</f>
        <v>n</v>
      </c>
      <c r="AC115" s="789"/>
      <c r="AD115" s="784" t="str">
        <f>'SAME R Results'!Z70</f>
        <v>y</v>
      </c>
      <c r="AE115" s="784">
        <f>'SAME R Results'!AA70</f>
        <v>10</v>
      </c>
      <c r="AF115" s="784" t="str">
        <f>'SAME R Results'!AB70</f>
        <v>y</v>
      </c>
      <c r="AG115" s="817">
        <f>'SAME R Results'!AC70</f>
        <v>3.852706928546E-2</v>
      </c>
      <c r="AH115" s="819">
        <f>'SAME R Results'!AD70</f>
        <v>0</v>
      </c>
      <c r="AI115" s="784">
        <f>'SAME R Results'!AE70</f>
        <v>0</v>
      </c>
      <c r="AJ115" s="784">
        <f>'SAME R Results'!AF70</f>
        <v>0</v>
      </c>
      <c r="AK115" s="784">
        <f>'SAME R Results'!AG70</f>
        <v>0</v>
      </c>
      <c r="AL115" s="784">
        <f>'SAME R Results'!AH70</f>
        <v>0</v>
      </c>
      <c r="AM115" s="784">
        <f>'SAME R Results'!AI70</f>
        <v>0</v>
      </c>
      <c r="AN115" s="784">
        <f>'SAME R Results'!AJ70</f>
        <v>0</v>
      </c>
      <c r="AO115" s="784">
        <f>'SAME R Results'!AK70</f>
        <v>0</v>
      </c>
      <c r="AP115" s="784">
        <f>'SAME R Results'!AL70</f>
        <v>0</v>
      </c>
      <c r="AQ115" s="784">
        <f>'SAME R Results'!AM70</f>
        <v>0</v>
      </c>
      <c r="AR115" s="817">
        <f>'SAME R Results'!AN70</f>
        <v>3.852706928546E-2</v>
      </c>
      <c r="AS115" s="819">
        <f>'SAME R Results'!AO70</f>
        <v>0</v>
      </c>
      <c r="AT115" s="784">
        <f>'SAME R Results'!AP70</f>
        <v>0</v>
      </c>
      <c r="AU115" s="789"/>
      <c r="AV115" s="821">
        <f>'SAME R Results'!AQ70</f>
        <v>0</v>
      </c>
      <c r="AW115" s="821">
        <f>'SAME R Results'!AR70</f>
        <v>1.1677094999999995</v>
      </c>
      <c r="AX115" s="821">
        <f>'SAME R Results'!AS70</f>
        <v>0</v>
      </c>
      <c r="AY115" s="821">
        <f>'SAME R Results'!AT70</f>
        <v>0</v>
      </c>
      <c r="AZ115" s="824"/>
      <c r="BA115" s="824"/>
      <c r="BB115" s="821">
        <f>'SAME R Results'!AU70</f>
        <v>0.13549792499999996</v>
      </c>
      <c r="BC115" s="821">
        <f>'SAME R Results'!AV70</f>
        <v>2.6306145000000003E-2</v>
      </c>
      <c r="BD115" s="821">
        <f>'SAME R Results'!AW70</f>
        <v>5.3258659999999995</v>
      </c>
      <c r="BE115" s="821">
        <f>'SAME R Results'!AX70</f>
        <v>4.7153780000000003</v>
      </c>
      <c r="BF115" s="827">
        <f>'SAME R Results'!AY70</f>
        <v>25665</v>
      </c>
      <c r="BG115" s="784">
        <f>'SAME R Results'!AZ70</f>
        <v>0.21681214999999998</v>
      </c>
      <c r="BH115" s="784">
        <f>'SAME R Results'!BA70</f>
        <v>8.4304810000000008E-2</v>
      </c>
      <c r="BI115" s="789"/>
      <c r="BJ115" s="784">
        <f>'SAME R Results'!BB70</f>
        <v>8.2464500000000012</v>
      </c>
      <c r="BK115" s="784">
        <f>'SAME R Results'!BC70</f>
        <v>0.61048799999999925</v>
      </c>
      <c r="BL115" s="784">
        <f>'SAME R Results'!BD70</f>
        <v>954553.49010622012</v>
      </c>
      <c r="BM115" s="784">
        <f>'SAME R Results'!BE70</f>
        <v>107.0998891009646</v>
      </c>
      <c r="BN115" s="784">
        <f>'SAME R Results'!BF70</f>
        <v>0.10919177999999996</v>
      </c>
      <c r="BO115" s="784">
        <f>'SAME R Results'!BG70</f>
        <v>3.3126834999999993E-2</v>
      </c>
      <c r="BP115" s="789"/>
      <c r="BQ115" s="784">
        <f>'SAME R Results'!BH70</f>
        <v>3.7109025000000004</v>
      </c>
      <c r="BR115" s="817">
        <f>'SAME R Results'!BI70</f>
        <v>0.11219893930621616</v>
      </c>
      <c r="BS115" s="817">
        <f>'SAME R Results'!BJ70</f>
        <v>0.17356577923315275</v>
      </c>
      <c r="BT115" s="817">
        <f>'SAME R Results'!BL70</f>
        <v>3.2961730270941967</v>
      </c>
      <c r="BU115" s="817">
        <f>'SAME R Results'!BM70</f>
        <v>1.9357934841342599</v>
      </c>
      <c r="BV115" s="817">
        <f>'SAME R Results'!BN70</f>
        <v>9.0209250738542343E-2</v>
      </c>
      <c r="BW115" s="784">
        <f>'SAME R Results'!BO70</f>
        <v>954553.49010622012</v>
      </c>
      <c r="BX115" s="784">
        <f>'SAME R Results'!BP70</f>
        <v>939231.92501061677</v>
      </c>
      <c r="BY115" s="784">
        <f>'SAME R Results'!BQ70</f>
        <v>882365.60308078234</v>
      </c>
      <c r="BZ115" s="784">
        <f>'SAME R Results'!BR70</f>
        <v>107.0998891009646</v>
      </c>
      <c r="CA115" s="784">
        <f>'SAME R Results'!BS70</f>
        <v>0.13550741365533145</v>
      </c>
      <c r="CB115" s="784">
        <f>'SAME R Results'!BT70</f>
        <v>0.45</v>
      </c>
      <c r="CC115" s="784">
        <f>'SAME R Results'!BV70</f>
        <v>1</v>
      </c>
      <c r="CD115" s="880">
        <f>'SAME R Results'!BW70</f>
        <v>1.42</v>
      </c>
      <c r="CE115" s="1086">
        <f>'SAME R Results'!BZ70</f>
        <v>493.52026976410559</v>
      </c>
      <c r="CF115" s="1777">
        <f>'SAME R Results'!CA70</f>
        <v>0</v>
      </c>
      <c r="CG115" s="1777">
        <f>'SAME R Results'!CB70</f>
        <v>0</v>
      </c>
      <c r="CH115" s="1777">
        <f>'SAME R Results'!CC70</f>
        <v>0</v>
      </c>
      <c r="CI115" s="1777">
        <f>'SAME R Results'!CD70</f>
        <v>0</v>
      </c>
      <c r="CJ115" s="1777"/>
      <c r="CK115" s="1777"/>
      <c r="CL115" s="2015">
        <f>'SAME R Results'!CI70</f>
        <v>70</v>
      </c>
      <c r="CM115" s="2015" t="str">
        <f>'SAME R Results'!CJ70</f>
        <v>Kapton</v>
      </c>
      <c r="CN115" s="2016">
        <f>'SAME R Results'!CK70</f>
        <v>0.11219893930621616</v>
      </c>
      <c r="CO115" s="2016">
        <f>'SAME R Results'!CL70</f>
        <v>2.9424588762437157E-2</v>
      </c>
      <c r="CP115" s="2016">
        <f>'SAME R Results'!CM70</f>
        <v>3.613825237492406E-2</v>
      </c>
    </row>
    <row r="116" spans="1:94" ht="16.5" customHeight="1" x14ac:dyDescent="0.2">
      <c r="A116" s="780">
        <v>2</v>
      </c>
      <c r="B116" s="784" t="str">
        <f>'SAME R Results'!A71</f>
        <v>7 (4)</v>
      </c>
      <c r="C116" s="785" t="str">
        <f>'SAME R Results'!B71</f>
        <v>Silicone</v>
      </c>
      <c r="D116" s="784" t="str">
        <f>'SAME R Results'!C71</f>
        <v>S01</v>
      </c>
      <c r="E116" s="784" t="str">
        <f>'SAME R Results'!D71</f>
        <v>39 S</v>
      </c>
      <c r="F116" s="784">
        <f>'SAME R Results'!E71</f>
        <v>0</v>
      </c>
      <c r="G116" s="784">
        <f>'SAME R Results'!F71</f>
        <v>86</v>
      </c>
      <c r="H116" s="785" t="str">
        <f>'SAME R Results'!G71</f>
        <v>Mid temp aging</v>
      </c>
      <c r="I116" s="784">
        <f>'SAME R Results'!H71</f>
        <v>242</v>
      </c>
      <c r="J116" s="786">
        <f>'SAME R Results'!I71</f>
        <v>40420.277777777781</v>
      </c>
      <c r="K116" s="784">
        <f>'SAME R Results'!J71</f>
        <v>0</v>
      </c>
      <c r="L116" s="788"/>
      <c r="M116" s="788"/>
      <c r="N116" s="784">
        <f>'SAME R Results'!K71</f>
        <v>8.1</v>
      </c>
      <c r="O116" s="793">
        <f>'SAME R Results'!L71</f>
        <v>1.345</v>
      </c>
      <c r="P116" s="784">
        <f>'SAME R Results'!M71</f>
        <v>60</v>
      </c>
      <c r="Q116" s="784">
        <f>'SAME R Results'!N71</f>
        <v>11</v>
      </c>
      <c r="R116" s="784">
        <f>'SAME R Results'!O71</f>
        <v>8</v>
      </c>
      <c r="S116" s="784" t="str">
        <f>'SAME R Results'!P71</f>
        <v>n</v>
      </c>
      <c r="T116" s="784" t="str">
        <f>'SAME R Results'!Q71</f>
        <v>n</v>
      </c>
      <c r="U116" s="784">
        <f>'SAME R Results'!R71</f>
        <v>50.428571428571431</v>
      </c>
      <c r="V116" s="784" t="str">
        <f>'SAME R Results'!S71</f>
        <v>n</v>
      </c>
      <c r="W116" s="784">
        <f>'SAME R Results'!T71</f>
        <v>0</v>
      </c>
      <c r="X116" s="784" t="str">
        <f>'SAME R Results'!U71</f>
        <v>n</v>
      </c>
      <c r="Y116" s="784" t="str">
        <f>'SAME R Results'!V71</f>
        <v>y</v>
      </c>
      <c r="Z116" s="784" t="str">
        <f>'SAME R Results'!W71</f>
        <v>y</v>
      </c>
      <c r="AA116" s="784" t="str">
        <f>'SAME R Results'!X71</f>
        <v>y</v>
      </c>
      <c r="AB116" s="784" t="str">
        <f>'SAME R Results'!Y71</f>
        <v>y</v>
      </c>
      <c r="AC116" s="789"/>
      <c r="AD116" s="784" t="str">
        <f>'SAME R Results'!Z71</f>
        <v>y</v>
      </c>
      <c r="AE116" s="784">
        <f>'SAME R Results'!AA71</f>
        <v>10</v>
      </c>
      <c r="AF116" s="784" t="str">
        <f>'SAME R Results'!AB71</f>
        <v>y</v>
      </c>
      <c r="AG116" s="817">
        <f>'SAME R Results'!AC71</f>
        <v>3.1809999999999998E-2</v>
      </c>
      <c r="AH116" s="819">
        <f>'SAME R Results'!AD71</f>
        <v>0</v>
      </c>
      <c r="AI116" s="784">
        <f>'SAME R Results'!AE71</f>
        <v>58</v>
      </c>
      <c r="AJ116" s="784">
        <f>'SAME R Results'!AF71</f>
        <v>480</v>
      </c>
      <c r="AK116" s="784">
        <f>'SAME R Results'!AG71</f>
        <v>0</v>
      </c>
      <c r="AL116" s="784" t="str">
        <f>'SAME R Results'!AH71</f>
        <v>n</v>
      </c>
      <c r="AM116" s="784" t="str">
        <f>'SAME R Results'!AI71</f>
        <v>y</v>
      </c>
      <c r="AN116" s="784" t="str">
        <f>'SAME R Results'!AJ71</f>
        <v>y</v>
      </c>
      <c r="AO116" s="784" t="str">
        <f>'SAME R Results'!AK71</f>
        <v>y</v>
      </c>
      <c r="AP116" s="784" t="str">
        <f>'SAME R Results'!AL71</f>
        <v>y</v>
      </c>
      <c r="AQ116" s="784" t="str">
        <f>'SAME R Results'!AM71</f>
        <v>y</v>
      </c>
      <c r="AR116" s="817">
        <f>'SAME R Results'!AN71</f>
        <v>3.1809999999999998E-2</v>
      </c>
      <c r="AS116" s="819">
        <f>'SAME R Results'!AO71</f>
        <v>0</v>
      </c>
      <c r="AT116" s="784">
        <f>'SAME R Results'!AP71</f>
        <v>0</v>
      </c>
      <c r="AU116" s="789"/>
      <c r="AV116" s="821">
        <f>'SAME R Results'!AQ71</f>
        <v>0</v>
      </c>
      <c r="AW116" s="821">
        <f>'SAME R Results'!AR71</f>
        <v>6.2489929999999996</v>
      </c>
      <c r="AX116" s="821">
        <f>'SAME R Results'!AS71</f>
        <v>0</v>
      </c>
      <c r="AY116" s="821">
        <f>'SAME R Results'!AT71</f>
        <v>0</v>
      </c>
      <c r="AZ116" s="824"/>
      <c r="BA116" s="824"/>
      <c r="BB116" s="821">
        <f>'SAME R Results'!AU71</f>
        <v>5.2296149999999999</v>
      </c>
      <c r="BC116" s="821">
        <f>'SAME R Results'!AV71</f>
        <v>2.7297974999999995E-2</v>
      </c>
      <c r="BD116" s="821">
        <f>'SAME R Results'!AW71</f>
        <v>7.7728269999999995</v>
      </c>
      <c r="BE116" s="821">
        <f>'SAME R Results'!AX71</f>
        <v>4.7200300000000013</v>
      </c>
      <c r="BF116" s="827">
        <f>'SAME R Results'!AY71</f>
        <v>85240</v>
      </c>
      <c r="BG116" s="784">
        <f>'SAME R Results'!AZ71</f>
        <v>4.5558784999999995</v>
      </c>
      <c r="BH116" s="784">
        <f>'SAME R Results'!BA71</f>
        <v>8.7402329999999986E-2</v>
      </c>
      <c r="BI116" s="789"/>
      <c r="BJ116" s="784">
        <f>'SAME R Results'!BB71</f>
        <v>197.77789999999999</v>
      </c>
      <c r="BK116" s="784">
        <f>'SAME R Results'!BC71</f>
        <v>3.0527969999999982</v>
      </c>
      <c r="BL116" s="784">
        <f>'SAME R Results'!BD71</f>
        <v>4159047.4441999369</v>
      </c>
      <c r="BM116" s="784">
        <f>'SAME R Results'!BE71</f>
        <v>1018.5793100474913</v>
      </c>
      <c r="BN116" s="784">
        <f>'SAME R Results'!BF71</f>
        <v>13.907765212551418</v>
      </c>
      <c r="BO116" s="784">
        <f>'SAME R Results'!BG71</f>
        <v>2.9864826158994506</v>
      </c>
      <c r="BP116" s="789"/>
      <c r="BQ116" s="784">
        <f>'SAME R Results'!BH71</f>
        <v>289.37242074179574</v>
      </c>
      <c r="BR116" s="817">
        <f>'SAME R Results'!BI71</f>
        <v>0.24490687440172548</v>
      </c>
      <c r="BS116" s="817">
        <f>'SAME R Results'!BJ71</f>
        <v>0.52853535507968596</v>
      </c>
      <c r="BT116" s="817">
        <f>'SAME R Results'!BL71</f>
        <v>4.6569047944592716</v>
      </c>
      <c r="BU116" s="817">
        <f>'SAME R Results'!BM71</f>
        <v>2.403818538602768</v>
      </c>
      <c r="BV116" s="817">
        <f>'SAME R Results'!BN71</f>
        <v>0.1667110710643826</v>
      </c>
      <c r="BW116" s="784">
        <f>'SAME R Results'!BO71</f>
        <v>4159047.4441999369</v>
      </c>
      <c r="BX116" s="784">
        <f>'SAME R Results'!BP71</f>
        <v>4097415.2530650743</v>
      </c>
      <c r="BY116" s="784">
        <f>'SAME R Results'!BQ71</f>
        <v>3709025.2624960705</v>
      </c>
      <c r="BZ116" s="784">
        <f>'SAME R Results'!BR71</f>
        <v>1018.5793100474913</v>
      </c>
      <c r="CA116" s="784">
        <f>'SAME R Results'!BS71</f>
        <v>0.67761631004172906</v>
      </c>
      <c r="CB116" s="784">
        <f>'SAME R Results'!BT71</f>
        <v>0.55000000000000004</v>
      </c>
      <c r="CC116" s="784">
        <f>'SAME R Results'!BV71</f>
        <v>2.6602146856448181</v>
      </c>
      <c r="CD116" s="880">
        <f>'SAME R Results'!BW71</f>
        <v>0.9</v>
      </c>
      <c r="CE116" s="1086">
        <f>'SAME R Results'!BZ71</f>
        <v>377.25377334902771</v>
      </c>
      <c r="CF116" s="1777">
        <f>'SAME R Results'!CA71</f>
        <v>2.4766666666666826</v>
      </c>
      <c r="CG116" s="1777" t="str">
        <f>'SAME R Results'!CB71</f>
        <v xml:space="preserve"> 39S</v>
      </c>
      <c r="CH116" s="1777">
        <f>'SAME R Results'!CC71</f>
        <v>242</v>
      </c>
      <c r="CI116" s="1777">
        <f>'SAME R Results'!CD71</f>
        <v>0.70103682010125035</v>
      </c>
      <c r="CJ116" s="1777"/>
      <c r="CK116" s="1777"/>
      <c r="CL116" s="2015">
        <f>'SAME R Results'!CI71</f>
        <v>71</v>
      </c>
      <c r="CM116" s="2015" t="str">
        <f>'SAME R Results'!CJ71</f>
        <v>Silicone</v>
      </c>
      <c r="CN116" s="2016">
        <f>'SAME R Results'!CK71</f>
        <v>0.24490687440172548</v>
      </c>
      <c r="CO116" s="2016">
        <f>'SAME R Results'!CL71</f>
        <v>4.8061820048017581E-2</v>
      </c>
      <c r="CP116" s="2016">
        <f>'SAME R Results'!CM71</f>
        <v>3.4828289751823602E-2</v>
      </c>
    </row>
    <row r="117" spans="1:94" ht="16.5" customHeight="1" x14ac:dyDescent="0.2">
      <c r="A117" s="780">
        <v>2</v>
      </c>
      <c r="B117" s="784" t="str">
        <f>'SAME R Results'!A72</f>
        <v>7 (4)</v>
      </c>
      <c r="C117" s="785" t="str">
        <f>'SAME R Results'!B72</f>
        <v>Silicone</v>
      </c>
      <c r="D117" s="784" t="str">
        <f>'SAME R Results'!C72</f>
        <v>S01</v>
      </c>
      <c r="E117" s="784" t="str">
        <f>'SAME R Results'!D72</f>
        <v>39Sa</v>
      </c>
      <c r="F117" s="784">
        <f>'SAME R Results'!E72</f>
        <v>0</v>
      </c>
      <c r="G117" s="784" t="str">
        <f>'SAME R Results'!F72</f>
        <v>86a</v>
      </c>
      <c r="H117" s="785" t="str">
        <f>'SAME R Results'!G72</f>
        <v>aged</v>
      </c>
      <c r="I117" s="784">
        <f>'SAME R Results'!H72</f>
        <v>242</v>
      </c>
      <c r="J117" s="786">
        <f>'SAME R Results'!I72</f>
        <v>40420.277777777781</v>
      </c>
      <c r="K117" s="784">
        <f>'SAME R Results'!J72</f>
        <v>0</v>
      </c>
      <c r="L117" s="788"/>
      <c r="M117" s="788"/>
      <c r="N117" s="784">
        <f>'SAME R Results'!K72</f>
        <v>8.1</v>
      </c>
      <c r="O117" s="793">
        <f>'SAME R Results'!L72</f>
        <v>1.345</v>
      </c>
      <c r="P117" s="784">
        <f>'SAME R Results'!M72</f>
        <v>0</v>
      </c>
      <c r="Q117" s="784">
        <f>'SAME R Results'!N72</f>
        <v>0</v>
      </c>
      <c r="R117" s="784">
        <f>'SAME R Results'!O72</f>
        <v>0</v>
      </c>
      <c r="S117" s="784">
        <f>'SAME R Results'!P72</f>
        <v>0</v>
      </c>
      <c r="T117" s="784">
        <f>'SAME R Results'!Q72</f>
        <v>0</v>
      </c>
      <c r="U117" s="784">
        <f>'SAME R Results'!R72</f>
        <v>628</v>
      </c>
      <c r="V117" s="784">
        <f>'SAME R Results'!S72</f>
        <v>0</v>
      </c>
      <c r="W117" s="784">
        <f>'SAME R Results'!T72</f>
        <v>0</v>
      </c>
      <c r="X117" s="784" t="str">
        <f>'SAME R Results'!U72</f>
        <v>n</v>
      </c>
      <c r="Y117" s="784" t="str">
        <f>'SAME R Results'!V72</f>
        <v>y</v>
      </c>
      <c r="Z117" s="784" t="str">
        <f>'SAME R Results'!W72</f>
        <v>y</v>
      </c>
      <c r="AA117" s="784" t="str">
        <f>'SAME R Results'!X72</f>
        <v>y</v>
      </c>
      <c r="AB117" s="784" t="str">
        <f>'SAME R Results'!Y72</f>
        <v>y</v>
      </c>
      <c r="AC117" s="789"/>
      <c r="AD117" s="784" t="str">
        <f>'SAME R Results'!Z72</f>
        <v>y</v>
      </c>
      <c r="AE117" s="784">
        <f>'SAME R Results'!AA72</f>
        <v>10</v>
      </c>
      <c r="AF117" s="784" t="str">
        <f>'SAME R Results'!AB72</f>
        <v>y</v>
      </c>
      <c r="AG117" s="817">
        <f>'SAME R Results'!AC72</f>
        <v>3.1809999999999998E-2</v>
      </c>
      <c r="AH117" s="819">
        <f>'SAME R Results'!AD72</f>
        <v>0</v>
      </c>
      <c r="AI117" s="784">
        <f>'SAME R Results'!AE72</f>
        <v>0</v>
      </c>
      <c r="AJ117" s="784">
        <f>'SAME R Results'!AF72</f>
        <v>0</v>
      </c>
      <c r="AK117" s="784">
        <f>'SAME R Results'!AG72</f>
        <v>0</v>
      </c>
      <c r="AL117" s="784">
        <f>'SAME R Results'!AH72</f>
        <v>0</v>
      </c>
      <c r="AM117" s="784">
        <f>'SAME R Results'!AI72</f>
        <v>0</v>
      </c>
      <c r="AN117" s="784">
        <f>'SAME R Results'!AJ72</f>
        <v>0</v>
      </c>
      <c r="AO117" s="784">
        <f>'SAME R Results'!AK72</f>
        <v>0</v>
      </c>
      <c r="AP117" s="784">
        <f>'SAME R Results'!AL72</f>
        <v>0</v>
      </c>
      <c r="AQ117" s="784">
        <f>'SAME R Results'!AM72</f>
        <v>0</v>
      </c>
      <c r="AR117" s="817">
        <f>'SAME R Results'!AN72</f>
        <v>0</v>
      </c>
      <c r="AS117" s="819">
        <f>'SAME R Results'!AO72</f>
        <v>0</v>
      </c>
      <c r="AT117" s="784">
        <f>'SAME R Results'!AP72</f>
        <v>0</v>
      </c>
      <c r="AU117" s="789"/>
      <c r="AV117" s="821">
        <f>'SAME R Results'!AQ72</f>
        <v>0</v>
      </c>
      <c r="AW117" s="821">
        <f>'SAME R Results'!AR72</f>
        <v>6.2518004999999999</v>
      </c>
      <c r="AX117" s="821">
        <f>'SAME R Results'!AS72</f>
        <v>0</v>
      </c>
      <c r="AY117" s="821">
        <f>'SAME R Results'!AT72</f>
        <v>0</v>
      </c>
      <c r="AZ117" s="824"/>
      <c r="BA117" s="824"/>
      <c r="BB117" s="821">
        <f>'SAME R Results'!AU72</f>
        <v>4.8573609999999992</v>
      </c>
      <c r="BC117" s="821">
        <f>'SAME R Results'!AV72</f>
        <v>0.14717096499999996</v>
      </c>
      <c r="BD117" s="821">
        <f>'SAME R Results'!AW72</f>
        <v>7.206237999999999</v>
      </c>
      <c r="BE117" s="821">
        <f>'SAME R Results'!AX72</f>
        <v>4.6690209999999999</v>
      </c>
      <c r="BF117" s="827">
        <f>'SAME R Results'!AY72</f>
        <v>36450</v>
      </c>
      <c r="BG117" s="784">
        <f>'SAME R Results'!AZ72</f>
        <v>4.1108700000000002</v>
      </c>
      <c r="BH117" s="784">
        <f>'SAME R Results'!BA72</f>
        <v>0.17510975000000001</v>
      </c>
      <c r="BI117" s="789"/>
      <c r="BJ117" s="784">
        <f>'SAME R Results'!BB72</f>
        <v>172.09205000000003</v>
      </c>
      <c r="BK117" s="784">
        <f>'SAME R Results'!BC72</f>
        <v>2.5372169999999992</v>
      </c>
      <c r="BL117" s="784">
        <f>'SAME R Results'!BD72</f>
        <v>1666662.2131405217</v>
      </c>
      <c r="BM117" s="784">
        <f>'SAME R Results'!BE72</f>
        <v>678.83879956439739</v>
      </c>
      <c r="BN117" s="784">
        <f>'SAME R Results'!BF72</f>
        <v>12.486765719447009</v>
      </c>
      <c r="BO117" s="784">
        <f>'SAME R Results'!BG72</f>
        <v>2.6084359550507075</v>
      </c>
      <c r="BP117" s="789"/>
      <c r="BQ117" s="784">
        <f>'SAME R Results'!BH72</f>
        <v>249.70070536738518</v>
      </c>
      <c r="BR117" s="817">
        <f>'SAME R Results'!BI72</f>
        <v>0.40730436810302983</v>
      </c>
      <c r="BS117" s="817">
        <f>'SAME R Results'!BJ72</f>
        <v>0.68251209089439391</v>
      </c>
      <c r="BT117" s="817">
        <f>'SAME R Results'!BL72</f>
        <v>4.7870700813140221</v>
      </c>
      <c r="BU117" s="817">
        <f>'SAME R Results'!BM72</f>
        <v>2.0513213994146504</v>
      </c>
      <c r="BV117" s="817">
        <f>'SAME R Results'!BN72</f>
        <v>0.31464687789311779</v>
      </c>
      <c r="BW117" s="784">
        <f>'SAME R Results'!BO72</f>
        <v>1666662.2131405217</v>
      </c>
      <c r="BX117" s="784">
        <f>'SAME R Results'!BP72</f>
        <v>1640307.2933039926</v>
      </c>
      <c r="BY117" s="784">
        <f>'SAME R Results'!BQ72</f>
        <v>1530132.2697265011</v>
      </c>
      <c r="BZ117" s="784">
        <f>'SAME R Results'!BR72</f>
        <v>678.83879956439739</v>
      </c>
      <c r="CA117" s="784">
        <f>'SAME R Results'!BS72</f>
        <v>0.56317521974607099</v>
      </c>
      <c r="CB117" s="784">
        <f>'SAME R Results'!BT72</f>
        <v>0.55000000000000004</v>
      </c>
      <c r="CC117" s="784">
        <f>'SAME R Results'!BV72</f>
        <v>2.6381304800898979</v>
      </c>
      <c r="CD117" s="880">
        <f>'SAME R Results'!BW72</f>
        <v>0.9</v>
      </c>
      <c r="CE117" s="1086">
        <f>'SAME R Results'!BZ72</f>
        <v>377.25377334902771</v>
      </c>
      <c r="CF117" s="1777">
        <f>'SAME R Results'!CA72</f>
        <v>2.4766666666666826</v>
      </c>
      <c r="CG117" s="1777">
        <f>'SAME R Results'!CB72</f>
        <v>0</v>
      </c>
      <c r="CH117" s="1777">
        <f>'SAME R Results'!CC72</f>
        <v>0</v>
      </c>
      <c r="CI117" s="1777">
        <f>'SAME R Results'!CD72</f>
        <v>0.60492768460469781</v>
      </c>
      <c r="CJ117" s="1777"/>
      <c r="CK117" s="1777"/>
      <c r="CL117" s="2015">
        <f>'SAME R Results'!CI72</f>
        <v>72</v>
      </c>
      <c r="CM117" s="2015" t="str">
        <f>'SAME R Results'!CJ72</f>
        <v>Silicone</v>
      </c>
      <c r="CN117" s="2016">
        <f>'SAME R Results'!CK72</f>
        <v>0.40730436810302983</v>
      </c>
      <c r="CO117" s="2016">
        <f>'SAME R Results'!CL72</f>
        <v>5.0006930100878984E-2</v>
      </c>
      <c r="CP117" s="2016">
        <f>'SAME R Results'!CM72</f>
        <v>3.4494962911374744E-2</v>
      </c>
    </row>
    <row r="118" spans="1:94" ht="16.5" customHeight="1" x14ac:dyDescent="0.2">
      <c r="A118" s="780">
        <v>2</v>
      </c>
      <c r="B118" s="784" t="str">
        <f>'SAME R Results'!A73</f>
        <v>7 (4)</v>
      </c>
      <c r="C118" s="785" t="str">
        <f>'SAME R Results'!B73</f>
        <v>Pyrell</v>
      </c>
      <c r="D118" s="784" t="str">
        <f>'SAME R Results'!C73</f>
        <v>P09</v>
      </c>
      <c r="E118" s="784" t="str">
        <f>'SAME R Results'!D73</f>
        <v>40 P</v>
      </c>
      <c r="F118" s="784">
        <f>'SAME R Results'!E73</f>
        <v>0</v>
      </c>
      <c r="G118" s="784">
        <f>'SAME R Results'!F73</f>
        <v>87</v>
      </c>
      <c r="H118" s="785" t="str">
        <f>'SAME R Results'!G73</f>
        <v>Baseline STS det</v>
      </c>
      <c r="I118" s="784">
        <f>'SAME R Results'!H73</f>
        <v>242</v>
      </c>
      <c r="J118" s="786">
        <f>'SAME R Results'!I73</f>
        <v>40420.277777777781</v>
      </c>
      <c r="K118" s="784">
        <f>'SAME R Results'!J73</f>
        <v>0</v>
      </c>
      <c r="L118" s="788"/>
      <c r="M118" s="788"/>
      <c r="N118" s="784">
        <f>'SAME R Results'!K73</f>
        <v>8.1</v>
      </c>
      <c r="O118" s="793">
        <f>'SAME R Results'!L73</f>
        <v>1.22</v>
      </c>
      <c r="P118" s="784">
        <f>'SAME R Results'!M73</f>
        <v>60</v>
      </c>
      <c r="Q118" s="784">
        <f>'SAME R Results'!N73</f>
        <v>11</v>
      </c>
      <c r="R118" s="784">
        <f>'SAME R Results'!O73</f>
        <v>8</v>
      </c>
      <c r="S118" s="784" t="str">
        <f>'SAME R Results'!P73</f>
        <v>n</v>
      </c>
      <c r="T118" s="784" t="str">
        <f>'SAME R Results'!Q73</f>
        <v>n</v>
      </c>
      <c r="U118" s="784">
        <f>'SAME R Results'!R73</f>
        <v>45</v>
      </c>
      <c r="V118" s="784" t="str">
        <f>'SAME R Results'!S73</f>
        <v>y</v>
      </c>
      <c r="W118" s="784">
        <f>'SAME R Results'!T73</f>
        <v>60</v>
      </c>
      <c r="X118" s="784" t="str">
        <f>'SAME R Results'!U73</f>
        <v>y</v>
      </c>
      <c r="Y118" s="784" t="str">
        <f>'SAME R Results'!V73</f>
        <v>n</v>
      </c>
      <c r="Z118" s="784" t="str">
        <f>'SAME R Results'!W73</f>
        <v>y</v>
      </c>
      <c r="AA118" s="784" t="str">
        <f>'SAME R Results'!X73</f>
        <v>y</v>
      </c>
      <c r="AB118" s="784" t="str">
        <f>'SAME R Results'!Y73</f>
        <v>y</v>
      </c>
      <c r="AC118" s="789"/>
      <c r="AD118" s="784" t="str">
        <f>'SAME R Results'!Z73</f>
        <v>y</v>
      </c>
      <c r="AE118" s="784">
        <f>'SAME R Results'!AA73</f>
        <v>10</v>
      </c>
      <c r="AF118" s="784" t="str">
        <f>'SAME R Results'!AB73</f>
        <v>y</v>
      </c>
      <c r="AG118" s="817">
        <f>'SAME R Results'!AC73</f>
        <v>3.852706928546E-2</v>
      </c>
      <c r="AH118" s="819">
        <f>'SAME R Results'!AD73</f>
        <v>0</v>
      </c>
      <c r="AI118" s="784">
        <f>'SAME R Results'!AE73</f>
        <v>0</v>
      </c>
      <c r="AJ118" s="784">
        <f>'SAME R Results'!AF73</f>
        <v>0</v>
      </c>
      <c r="AK118" s="784">
        <f>'SAME R Results'!AG73</f>
        <v>0</v>
      </c>
      <c r="AL118" s="784">
        <f>'SAME R Results'!AH73</f>
        <v>0</v>
      </c>
      <c r="AM118" s="784">
        <f>'SAME R Results'!AI73</f>
        <v>0</v>
      </c>
      <c r="AN118" s="784">
        <f>'SAME R Results'!AJ73</f>
        <v>0</v>
      </c>
      <c r="AO118" s="784">
        <f>'SAME R Results'!AK73</f>
        <v>0</v>
      </c>
      <c r="AP118" s="784">
        <f>'SAME R Results'!AL73</f>
        <v>0</v>
      </c>
      <c r="AQ118" s="784">
        <f>'SAME R Results'!AM73</f>
        <v>0</v>
      </c>
      <c r="AR118" s="817">
        <f>'SAME R Results'!AN73</f>
        <v>0</v>
      </c>
      <c r="AS118" s="819">
        <f>'SAME R Results'!AO73</f>
        <v>0</v>
      </c>
      <c r="AT118" s="784">
        <f>'SAME R Results'!AP73</f>
        <v>0</v>
      </c>
      <c r="AU118" s="789"/>
      <c r="AV118" s="821">
        <f>'SAME R Results'!AQ73</f>
        <v>0</v>
      </c>
      <c r="AW118" s="821">
        <f>'SAME R Results'!AR73</f>
        <v>6.2421274999999996</v>
      </c>
      <c r="AX118" s="821">
        <f>'SAME R Results'!AS73</f>
        <v>4.2430114999999997</v>
      </c>
      <c r="AY118" s="821">
        <f>'SAME R Results'!AT73</f>
        <v>5.0547639999999996</v>
      </c>
      <c r="AZ118" s="824"/>
      <c r="BA118" s="824"/>
      <c r="BB118" s="821">
        <f>'SAME R Results'!AU73</f>
        <v>0</v>
      </c>
      <c r="BC118" s="821">
        <f>'SAME R Results'!AV73</f>
        <v>0</v>
      </c>
      <c r="BD118" s="821">
        <f>'SAME R Results'!AW73</f>
        <v>7.3783874999999997</v>
      </c>
      <c r="BE118" s="821">
        <f>'SAME R Results'!AX73</f>
        <v>4.9153150000000014</v>
      </c>
      <c r="BF118" s="827">
        <f>'SAME R Results'!AY73</f>
        <v>73700</v>
      </c>
      <c r="BG118" s="784">
        <f>'SAME R Results'!AZ73</f>
        <v>0</v>
      </c>
      <c r="BH118" s="784">
        <f>'SAME R Results'!BA73</f>
        <v>0</v>
      </c>
      <c r="BI118" s="789"/>
      <c r="BJ118" s="784">
        <f>'SAME R Results'!BB73</f>
        <v>101.71744999999999</v>
      </c>
      <c r="BK118" s="784">
        <f>'SAME R Results'!BC73</f>
        <v>2.4630724999999982</v>
      </c>
      <c r="BL118" s="784">
        <f>'SAME R Results'!BD73</f>
        <v>2924886.3744361638</v>
      </c>
      <c r="BM118" s="784">
        <f>'SAME R Results'!BE73</f>
        <v>642.34878729323918</v>
      </c>
      <c r="BN118" s="784">
        <f>'SAME R Results'!BF73</f>
        <v>0</v>
      </c>
      <c r="BO118" s="784">
        <f>'SAME R Results'!BG73</f>
        <v>0</v>
      </c>
      <c r="BP118" s="789"/>
      <c r="BQ118" s="784">
        <f>'SAME R Results'!BH73</f>
        <v>114.3512942532013</v>
      </c>
      <c r="BR118" s="817">
        <f>'SAME R Results'!BI73</f>
        <v>0.2196149542448691</v>
      </c>
      <c r="BS118" s="817">
        <f>'SAME R Results'!BJ73</f>
        <v>0.42109280500794605</v>
      </c>
      <c r="BT118" s="817">
        <f>'SAME R Results'!BL73</f>
        <v>0</v>
      </c>
      <c r="BU118" s="817">
        <f>'SAME R Results'!BM73</f>
        <v>2.2407972821379709</v>
      </c>
      <c r="BV118" s="817">
        <f>'SAME R Results'!BN73</f>
        <v>0.15860028133077586</v>
      </c>
      <c r="BW118" s="784">
        <f>'SAME R Results'!BO73</f>
        <v>2924886.3744361638</v>
      </c>
      <c r="BX118" s="784">
        <f>'SAME R Results'!BP73</f>
        <v>2880888.7376722456</v>
      </c>
      <c r="BY118" s="784">
        <f>'SAME R Results'!BQ73</f>
        <v>2625702.4444415169</v>
      </c>
      <c r="BZ118" s="784">
        <f>'SAME R Results'!BR73</f>
        <v>642.34878729323918</v>
      </c>
      <c r="CA118" s="784">
        <f>'SAME R Results'!BS73</f>
        <v>0.54671768178993119</v>
      </c>
      <c r="CB118" s="784">
        <f>'SAME R Results'!BT73</f>
        <v>0.48</v>
      </c>
      <c r="CC118" s="784">
        <f>'SAME R Results'!BV73</f>
        <v>2.3420943311841063</v>
      </c>
      <c r="CD118" s="880">
        <f>'SAME R Results'!BW73</f>
        <v>1</v>
      </c>
      <c r="CE118" s="1086">
        <f>'SAME R Results'!BZ73</f>
        <v>232.47862240899161</v>
      </c>
      <c r="CF118" s="1777">
        <f>'SAME R Results'!CA73</f>
        <v>0.49000000000004595</v>
      </c>
      <c r="CG118" s="1777" t="str">
        <f>'SAME R Results'!CB73</f>
        <v xml:space="preserve"> 40P</v>
      </c>
      <c r="CH118" s="1777">
        <f>'SAME R Results'!CC73</f>
        <v>242</v>
      </c>
      <c r="CI118" s="1777">
        <f>'SAME R Results'!CD73</f>
        <v>1.400219929630905</v>
      </c>
      <c r="CJ118" s="1777"/>
      <c r="CK118" s="1777"/>
      <c r="CL118" s="2015"/>
      <c r="CM118" s="2015"/>
      <c r="CN118" s="2016"/>
      <c r="CO118" s="2016"/>
      <c r="CP118" s="2016"/>
    </row>
    <row r="119" spans="1:94" ht="16.5" customHeight="1" x14ac:dyDescent="0.2">
      <c r="A119" s="780">
        <v>2</v>
      </c>
      <c r="B119" s="784" t="str">
        <f>'SAME R Results'!A74</f>
        <v>7 (4)</v>
      </c>
      <c r="C119" s="785" t="str">
        <f>'SAME R Results'!B74</f>
        <v>Lampwick</v>
      </c>
      <c r="D119" s="784" t="str">
        <f>'SAME R Results'!C74</f>
        <v>L02</v>
      </c>
      <c r="E119" s="784" t="str">
        <f>'SAME R Results'!D74</f>
        <v>41 L</v>
      </c>
      <c r="F119" s="784">
        <f>'SAME R Results'!E74</f>
        <v>0</v>
      </c>
      <c r="G119" s="784">
        <f>'SAME R Results'!F74</f>
        <v>88</v>
      </c>
      <c r="H119" s="785" t="str">
        <f>'SAME R Results'!G74</f>
        <v>Baseline STS det</v>
      </c>
      <c r="I119" s="784">
        <f>'SAME R Results'!H74</f>
        <v>242</v>
      </c>
      <c r="J119" s="786">
        <f>'SAME R Results'!I74</f>
        <v>40420.277777777781</v>
      </c>
      <c r="K119" s="784">
        <f>'SAME R Results'!J74</f>
        <v>0</v>
      </c>
      <c r="L119" s="788"/>
      <c r="M119" s="788"/>
      <c r="N119" s="784">
        <f>'SAME R Results'!K74</f>
        <v>8.1</v>
      </c>
      <c r="O119" s="793">
        <f>'SAME R Results'!L74</f>
        <v>1.2450000000000001</v>
      </c>
      <c r="P119" s="784">
        <f>'SAME R Results'!M74</f>
        <v>60</v>
      </c>
      <c r="Q119" s="784">
        <f>'SAME R Results'!N74</f>
        <v>11</v>
      </c>
      <c r="R119" s="784">
        <f>'SAME R Results'!O74</f>
        <v>8</v>
      </c>
      <c r="S119" s="784" t="str">
        <f>'SAME R Results'!P74</f>
        <v>n</v>
      </c>
      <c r="T119" s="784" t="str">
        <f>'SAME R Results'!Q74</f>
        <v>n</v>
      </c>
      <c r="U119" s="784" t="str">
        <f>'SAME R Results'!R74</f>
        <v>n/a</v>
      </c>
      <c r="V119" s="784" t="str">
        <f>'SAME R Results'!S74</f>
        <v>n</v>
      </c>
      <c r="W119" s="784">
        <f>'SAME R Results'!T74</f>
        <v>90</v>
      </c>
      <c r="X119" s="784" t="str">
        <f>'SAME R Results'!U74</f>
        <v>y</v>
      </c>
      <c r="Y119" s="784" t="str">
        <f>'SAME R Results'!V74</f>
        <v>n</v>
      </c>
      <c r="Z119" s="784" t="str">
        <f>'SAME R Results'!W74</f>
        <v>y</v>
      </c>
      <c r="AA119" s="784" t="str">
        <f>'SAME R Results'!X74</f>
        <v>n</v>
      </c>
      <c r="AB119" s="784" t="str">
        <f>'SAME R Results'!Y74</f>
        <v>y</v>
      </c>
      <c r="AC119" s="789"/>
      <c r="AD119" s="784" t="str">
        <f>'SAME R Results'!Z74</f>
        <v>y</v>
      </c>
      <c r="AE119" s="784">
        <f>'SAME R Results'!AA74</f>
        <v>10</v>
      </c>
      <c r="AF119" s="784" t="str">
        <f>'SAME R Results'!AB74</f>
        <v>y</v>
      </c>
      <c r="AG119" s="817">
        <f>'SAME R Results'!AC74</f>
        <v>3.852706928546E-2</v>
      </c>
      <c r="AH119" s="819">
        <f>'SAME R Results'!AD74</f>
        <v>0</v>
      </c>
      <c r="AI119" s="784">
        <f>'SAME R Results'!AE74</f>
        <v>0</v>
      </c>
      <c r="AJ119" s="784">
        <f>'SAME R Results'!AF74</f>
        <v>0</v>
      </c>
      <c r="AK119" s="784">
        <f>'SAME R Results'!AG74</f>
        <v>0</v>
      </c>
      <c r="AL119" s="784">
        <f>'SAME R Results'!AH74</f>
        <v>0</v>
      </c>
      <c r="AM119" s="784">
        <f>'SAME R Results'!AI74</f>
        <v>0</v>
      </c>
      <c r="AN119" s="784">
        <f>'SAME R Results'!AJ74</f>
        <v>0</v>
      </c>
      <c r="AO119" s="784">
        <f>'SAME R Results'!AK74</f>
        <v>0</v>
      </c>
      <c r="AP119" s="784">
        <f>'SAME R Results'!AL74</f>
        <v>0</v>
      </c>
      <c r="AQ119" s="784">
        <f>'SAME R Results'!AM74</f>
        <v>0</v>
      </c>
      <c r="AR119" s="817">
        <f>'SAME R Results'!AN74</f>
        <v>0</v>
      </c>
      <c r="AS119" s="819">
        <f>'SAME R Results'!AO74</f>
        <v>0</v>
      </c>
      <c r="AT119" s="784">
        <f>'SAME R Results'!AP74</f>
        <v>0</v>
      </c>
      <c r="AU119" s="789"/>
      <c r="AV119" s="821">
        <f>'SAME R Results'!AQ74</f>
        <v>0</v>
      </c>
      <c r="AW119" s="821">
        <f>'SAME R Results'!AR74</f>
        <v>6.2472694999999998</v>
      </c>
      <c r="AX119" s="821">
        <f>'SAME R Results'!AS74</f>
        <v>4.5754394999999999</v>
      </c>
      <c r="AY119" s="821">
        <f>'SAME R Results'!AT74</f>
        <v>5.1099209523809508</v>
      </c>
      <c r="AZ119" s="824"/>
      <c r="BA119" s="824"/>
      <c r="BB119" s="821">
        <f>'SAME R Results'!AU74</f>
        <v>0</v>
      </c>
      <c r="BC119" s="821">
        <f>'SAME R Results'!AV74</f>
        <v>0</v>
      </c>
      <c r="BD119" s="821">
        <f>'SAME R Results'!AW74</f>
        <v>6.2722309999999988</v>
      </c>
      <c r="BE119" s="821">
        <f>'SAME R Results'!AX74</f>
        <v>4.5754857142857146</v>
      </c>
      <c r="BF119" s="827">
        <f>'SAME R Results'!AY74</f>
        <v>72165</v>
      </c>
      <c r="BG119" s="784">
        <f>'SAME R Results'!AZ74</f>
        <v>0</v>
      </c>
      <c r="BH119" s="784">
        <f>'SAME R Results'!BA74</f>
        <v>0</v>
      </c>
      <c r="BI119" s="789"/>
      <c r="BJ119" s="784">
        <f>'SAME R Results'!BB74</f>
        <v>36.46220000000001</v>
      </c>
      <c r="BK119" s="784">
        <f>'SAME R Results'!BC74</f>
        <v>1.6967452857142842</v>
      </c>
      <c r="BL119" s="784">
        <f>'SAME R Results'!BD74</f>
        <v>2858217.3648894308</v>
      </c>
      <c r="BM119" s="784">
        <f>'SAME R Results'!BE74</f>
        <v>359.41498545413867</v>
      </c>
      <c r="BN119" s="784">
        <f>'SAME R Results'!BF74</f>
        <v>0</v>
      </c>
      <c r="BO119" s="784">
        <f>'SAME R Results'!BG74</f>
        <v>0</v>
      </c>
      <c r="BP119" s="789"/>
      <c r="BQ119" s="784">
        <f>'SAME R Results'!BH74</f>
        <v>23.80550088853709</v>
      </c>
      <c r="BR119" s="817">
        <f>'SAME R Results'!BI74</f>
        <v>0.12574795390624272</v>
      </c>
      <c r="BS119" s="817">
        <f>'SAME R Results'!BJ74</f>
        <v>0.25149410867769556</v>
      </c>
      <c r="BT119" s="817">
        <f>'SAME R Results'!BL74</f>
        <v>0</v>
      </c>
      <c r="BU119" s="817">
        <f>'SAME R Results'!BM74</f>
        <v>2.2991748895015811</v>
      </c>
      <c r="BV119" s="817">
        <f>'SAME R Results'!BN74</f>
        <v>8.8917548974246613E-2</v>
      </c>
      <c r="BW119" s="784">
        <f>'SAME R Results'!BO74</f>
        <v>2858217.3648894308</v>
      </c>
      <c r="BX119" s="784">
        <f>'SAME R Results'!BP74</f>
        <v>2815136.0968152354</v>
      </c>
      <c r="BY119" s="784">
        <f>'SAME R Results'!BQ74</f>
        <v>2568139.9483542019</v>
      </c>
      <c r="BZ119" s="784">
        <f>'SAME R Results'!BR74</f>
        <v>359.41498545413867</v>
      </c>
      <c r="CA119" s="784">
        <f>'SAME R Results'!BS74</f>
        <v>0.37661930340812483</v>
      </c>
      <c r="CB119" s="784">
        <f>'SAME R Results'!BT74</f>
        <v>0.28000000000000003</v>
      </c>
      <c r="CC119" s="784">
        <f>'SAME R Results'!BV74</f>
        <v>2.331720138403321</v>
      </c>
      <c r="CD119" s="880">
        <f>'SAME R Results'!BW74</f>
        <v>1</v>
      </c>
      <c r="CE119" s="1086">
        <f>'SAME R Results'!BZ74</f>
        <v>255.1113352889854</v>
      </c>
      <c r="CF119" s="1777">
        <f>'SAME R Results'!CA74</f>
        <v>1.0033333333333561</v>
      </c>
      <c r="CG119" s="1777" t="str">
        <f>'SAME R Results'!CB74</f>
        <v xml:space="preserve"> 41L</v>
      </c>
      <c r="CH119" s="1777">
        <f>'SAME R Results'!CC74</f>
        <v>242</v>
      </c>
      <c r="CI119" s="1777">
        <f>'SAME R Results'!CD74</f>
        <v>0.14235847707430496</v>
      </c>
      <c r="CJ119" s="1777"/>
      <c r="CK119" s="1777"/>
      <c r="CL119" s="2015"/>
      <c r="CM119" s="2015"/>
      <c r="CN119" s="2016"/>
      <c r="CO119" s="2016"/>
      <c r="CP119" s="2016"/>
    </row>
    <row r="120" spans="1:94" ht="16.5" customHeight="1" x14ac:dyDescent="0.2">
      <c r="A120" s="780">
        <v>2</v>
      </c>
      <c r="B120" s="784" t="str">
        <f>'SAME R Results'!A75</f>
        <v>7 (4)</v>
      </c>
      <c r="C120" s="785" t="str">
        <f>'SAME R Results'!B75</f>
        <v>Teflon</v>
      </c>
      <c r="D120" s="784" t="str">
        <f>'SAME R Results'!C75</f>
        <v>T08</v>
      </c>
      <c r="E120" s="784" t="str">
        <f>'SAME R Results'!D75</f>
        <v>42 T</v>
      </c>
      <c r="F120" s="784">
        <f>'SAME R Results'!E75</f>
        <v>0</v>
      </c>
      <c r="G120" s="784">
        <f>'SAME R Results'!F75</f>
        <v>89</v>
      </c>
      <c r="H120" s="785" t="str">
        <f>'SAME R Results'!G75</f>
        <v>Baseline STS det</v>
      </c>
      <c r="I120" s="784">
        <f>'SAME R Results'!H75</f>
        <v>242</v>
      </c>
      <c r="J120" s="786">
        <f>'SAME R Results'!I75</f>
        <v>40420.277777777781</v>
      </c>
      <c r="K120" s="784">
        <f>'SAME R Results'!J75</f>
        <v>0</v>
      </c>
      <c r="L120" s="788"/>
      <c r="M120" s="788"/>
      <c r="N120" s="784">
        <f>'SAME R Results'!K75</f>
        <v>8.1</v>
      </c>
      <c r="O120" s="793">
        <f>'SAME R Results'!L75</f>
        <v>1.4450000000000001</v>
      </c>
      <c r="P120" s="784">
        <f>'SAME R Results'!M75</f>
        <v>60</v>
      </c>
      <c r="Q120" s="784">
        <f>'SAME R Results'!N75</f>
        <v>11</v>
      </c>
      <c r="R120" s="784">
        <f>'SAME R Results'!O75</f>
        <v>8</v>
      </c>
      <c r="S120" s="784" t="str">
        <f>'SAME R Results'!P75</f>
        <v>n</v>
      </c>
      <c r="T120" s="784" t="str">
        <f>'SAME R Results'!Q75</f>
        <v>n</v>
      </c>
      <c r="U120" s="784">
        <f>'SAME R Results'!R75</f>
        <v>31.285714285714285</v>
      </c>
      <c r="V120" s="784" t="str">
        <f>'SAME R Results'!S75</f>
        <v>y</v>
      </c>
      <c r="W120" s="784">
        <f>'SAME R Results'!T75</f>
        <v>75</v>
      </c>
      <c r="X120" s="784" t="str">
        <f>'SAME R Results'!U75</f>
        <v>y</v>
      </c>
      <c r="Y120" s="784" t="str">
        <f>'SAME R Results'!V75</f>
        <v>n</v>
      </c>
      <c r="Z120" s="784" t="str">
        <f>'SAME R Results'!W75</f>
        <v>y</v>
      </c>
      <c r="AA120" s="784" t="str">
        <f>'SAME R Results'!X75</f>
        <v>n</v>
      </c>
      <c r="AB120" s="784" t="str">
        <f>'SAME R Results'!Y75</f>
        <v>n</v>
      </c>
      <c r="AC120" s="789"/>
      <c r="AD120" s="784" t="str">
        <f>'SAME R Results'!Z75</f>
        <v>y</v>
      </c>
      <c r="AE120" s="784">
        <f>'SAME R Results'!AA75</f>
        <v>10</v>
      </c>
      <c r="AF120" s="784" t="str">
        <f>'SAME R Results'!AB75</f>
        <v>y</v>
      </c>
      <c r="AG120" s="817">
        <f>'SAME R Results'!AC75</f>
        <v>5.19567251427413E-2</v>
      </c>
      <c r="AH120" s="819">
        <f>'SAME R Results'!AD75</f>
        <v>0</v>
      </c>
      <c r="AI120" s="784">
        <f>'SAME R Results'!AE75</f>
        <v>0</v>
      </c>
      <c r="AJ120" s="784">
        <f>'SAME R Results'!AF75</f>
        <v>0</v>
      </c>
      <c r="AK120" s="784">
        <f>'SAME R Results'!AG75</f>
        <v>0</v>
      </c>
      <c r="AL120" s="784">
        <f>'SAME R Results'!AH75</f>
        <v>0</v>
      </c>
      <c r="AM120" s="784">
        <f>'SAME R Results'!AI75</f>
        <v>0</v>
      </c>
      <c r="AN120" s="784">
        <f>'SAME R Results'!AJ75</f>
        <v>0</v>
      </c>
      <c r="AO120" s="784">
        <f>'SAME R Results'!AK75</f>
        <v>0</v>
      </c>
      <c r="AP120" s="784">
        <f>'SAME R Results'!AL75</f>
        <v>0</v>
      </c>
      <c r="AQ120" s="784">
        <f>'SAME R Results'!AM75</f>
        <v>0</v>
      </c>
      <c r="AR120" s="817">
        <f>'SAME R Results'!AN75</f>
        <v>0</v>
      </c>
      <c r="AS120" s="819">
        <f>'SAME R Results'!AO75</f>
        <v>0</v>
      </c>
      <c r="AT120" s="784">
        <f>'SAME R Results'!AP75</f>
        <v>0</v>
      </c>
      <c r="AU120" s="789"/>
      <c r="AV120" s="821">
        <f>'SAME R Results'!AQ75</f>
        <v>0</v>
      </c>
      <c r="AW120" s="821">
        <f>'SAME R Results'!AR75</f>
        <v>0.96562269999999994</v>
      </c>
      <c r="AX120" s="821">
        <f>'SAME R Results'!AS75</f>
        <v>4.8666369999999999</v>
      </c>
      <c r="AY120" s="821">
        <f>'SAME R Results'!AT75</f>
        <v>5.1071314999999995</v>
      </c>
      <c r="AZ120" s="824"/>
      <c r="BA120" s="824"/>
      <c r="BB120" s="821">
        <f>'SAME R Results'!AU75</f>
        <v>0</v>
      </c>
      <c r="BC120" s="821">
        <f>'SAME R Results'!AV75</f>
        <v>0</v>
      </c>
      <c r="BD120" s="821">
        <f>'SAME R Results'!AW75</f>
        <v>5.5377190000000001</v>
      </c>
      <c r="BE120" s="821">
        <f>'SAME R Results'!AX75</f>
        <v>4.695174999999999</v>
      </c>
      <c r="BF120" s="827">
        <f>'SAME R Results'!AY75</f>
        <v>70225</v>
      </c>
      <c r="BG120" s="784">
        <f>'SAME R Results'!AZ75</f>
        <v>0</v>
      </c>
      <c r="BH120" s="784">
        <f>'SAME R Results'!BA75</f>
        <v>0</v>
      </c>
      <c r="BI120" s="789"/>
      <c r="BJ120" s="784">
        <f>'SAME R Results'!BB75</f>
        <v>4.9000499999999985</v>
      </c>
      <c r="BK120" s="784">
        <f>'SAME R Results'!BC75</f>
        <v>0.84254400000000107</v>
      </c>
      <c r="BL120" s="784">
        <f>'SAME R Results'!BD75</f>
        <v>2774308.1223761402</v>
      </c>
      <c r="BM120" s="784">
        <f>'SAME R Results'!BE75</f>
        <v>152.83296312126674</v>
      </c>
      <c r="BN120" s="784">
        <f>'SAME R Results'!BF75</f>
        <v>0</v>
      </c>
      <c r="BO120" s="784">
        <f>'SAME R Results'!BG75</f>
        <v>0</v>
      </c>
      <c r="BP120" s="789"/>
      <c r="BQ120" s="784">
        <f>'SAME R Results'!BH75</f>
        <v>11.074112999999995</v>
      </c>
      <c r="BR120" s="817">
        <f>'SAME R Results'!BI75</f>
        <v>5.5088676664496919E-2</v>
      </c>
      <c r="BS120" s="817">
        <f>'SAME R Results'!BJ75</f>
        <v>0.15132510528359466</v>
      </c>
      <c r="BT120" s="817">
        <f>'SAME R Results'!BL75</f>
        <v>0</v>
      </c>
      <c r="BU120" s="817">
        <f>'SAME R Results'!BM75</f>
        <v>2.7325343174873762</v>
      </c>
      <c r="BV120" s="817">
        <f>'SAME R Results'!BN75</f>
        <v>3.3238239856937329E-2</v>
      </c>
      <c r="BW120" s="784">
        <f>'SAME R Results'!BO75</f>
        <v>2774308.1223761402</v>
      </c>
      <c r="BX120" s="784">
        <f>'SAME R Results'!BP75</f>
        <v>2732385.0010498692</v>
      </c>
      <c r="BY120" s="784">
        <f>'SAME R Results'!BQ75</f>
        <v>2495564.9341665735</v>
      </c>
      <c r="BZ120" s="784">
        <f>'SAME R Results'!BR75</f>
        <v>152.83296312126674</v>
      </c>
      <c r="CA120" s="784">
        <f>'SAME R Results'!BS75</f>
        <v>0.18701589274616021</v>
      </c>
      <c r="CB120" s="784">
        <f>'SAME R Results'!BT75</f>
        <v>2.2599999999999998</v>
      </c>
      <c r="CC120" s="784">
        <f>'SAME R Results'!BV75</f>
        <v>1</v>
      </c>
      <c r="CD120" s="880">
        <f>'SAME R Results'!BW75</f>
        <v>2.2000000000000002</v>
      </c>
      <c r="CE120" s="1086">
        <f>'SAME R Results'!BZ75</f>
        <v>515.16984376150162</v>
      </c>
      <c r="CF120" s="1777">
        <f>'SAME R Results'!CA75</f>
        <v>1.3300000000000534</v>
      </c>
      <c r="CG120" s="1777" t="str">
        <f>'SAME R Results'!CB75</f>
        <v xml:space="preserve"> 42T</v>
      </c>
      <c r="CH120" s="1777">
        <f>'SAME R Results'!CC75</f>
        <v>242</v>
      </c>
      <c r="CI120" s="1777">
        <f>'SAME R Results'!CD75</f>
        <v>4.9958404511276172E-2</v>
      </c>
      <c r="CJ120" s="1777"/>
      <c r="CK120" s="1777"/>
      <c r="CL120" s="2015"/>
      <c r="CM120" s="2015"/>
      <c r="CN120" s="2016"/>
      <c r="CO120" s="2016"/>
      <c r="CP120" s="2016"/>
    </row>
    <row r="121" spans="1:94" ht="16.5" customHeight="1" x14ac:dyDescent="0.2">
      <c r="A121" s="780">
        <v>2</v>
      </c>
      <c r="B121" s="784" t="str">
        <f>'SAME R Results'!A76</f>
        <v>7 (4)</v>
      </c>
      <c r="C121" s="785" t="str">
        <f>'SAME R Results'!B76</f>
        <v>Kapton</v>
      </c>
      <c r="D121" s="784" t="str">
        <f>'SAME R Results'!C76</f>
        <v>K08</v>
      </c>
      <c r="E121" s="784" t="str">
        <f>'SAME R Results'!D76</f>
        <v>43 K</v>
      </c>
      <c r="F121" s="784">
        <f>'SAME R Results'!E76</f>
        <v>0</v>
      </c>
      <c r="G121" s="784">
        <f>'SAME R Results'!F76</f>
        <v>90</v>
      </c>
      <c r="H121" s="785" t="str">
        <f>'SAME R Results'!G76</f>
        <v>Mid Temp aging reburn 85</v>
      </c>
      <c r="I121" s="784">
        <f>'SAME R Results'!H76</f>
        <v>242</v>
      </c>
      <c r="J121" s="786">
        <f>'SAME R Results'!I76</f>
        <v>40420.277777777781</v>
      </c>
      <c r="K121" s="784">
        <f>'SAME R Results'!J76</f>
        <v>0</v>
      </c>
      <c r="L121" s="788"/>
      <c r="M121" s="788"/>
      <c r="N121" s="784">
        <f>'SAME R Results'!K76</f>
        <v>8.1</v>
      </c>
      <c r="O121" s="793">
        <f>'SAME R Results'!L76</f>
        <v>1.43</v>
      </c>
      <c r="P121" s="784">
        <f>'SAME R Results'!M76</f>
        <v>60</v>
      </c>
      <c r="Q121" s="784">
        <f>'SAME R Results'!N76</f>
        <v>11</v>
      </c>
      <c r="R121" s="784">
        <f>'SAME R Results'!O76</f>
        <v>8</v>
      </c>
      <c r="S121" s="784" t="str">
        <f>'SAME R Results'!P76</f>
        <v>n</v>
      </c>
      <c r="T121" s="784">
        <f>'SAME R Results'!Q76</f>
        <v>0</v>
      </c>
      <c r="U121" s="784">
        <f>'SAME R Results'!R76</f>
        <v>38</v>
      </c>
      <c r="V121" s="784" t="str">
        <f>'SAME R Results'!S76</f>
        <v>n</v>
      </c>
      <c r="W121" s="784">
        <f>'SAME R Results'!T76</f>
        <v>60</v>
      </c>
      <c r="X121" s="784" t="str">
        <f>'SAME R Results'!U76</f>
        <v>n</v>
      </c>
      <c r="Y121" s="784" t="str">
        <f>'SAME R Results'!V76</f>
        <v>y</v>
      </c>
      <c r="Z121" s="784" t="str">
        <f>'SAME R Results'!W76</f>
        <v>y</v>
      </c>
      <c r="AA121" s="784" t="str">
        <f>'SAME R Results'!X76</f>
        <v>n</v>
      </c>
      <c r="AB121" s="784" t="str">
        <f>'SAME R Results'!Y76</f>
        <v>n</v>
      </c>
      <c r="AC121" s="789"/>
      <c r="AD121" s="784" t="str">
        <f>'SAME R Results'!Z76</f>
        <v>y</v>
      </c>
      <c r="AE121" s="784">
        <f>'SAME R Results'!AA76</f>
        <v>10</v>
      </c>
      <c r="AF121" s="784" t="str">
        <f>'SAME R Results'!AB76</f>
        <v>y</v>
      </c>
      <c r="AG121" s="817">
        <f>'SAME R Results'!AC76</f>
        <v>3.852706928546E-2</v>
      </c>
      <c r="AH121" s="819">
        <f>'SAME R Results'!AD76</f>
        <v>0</v>
      </c>
      <c r="AI121" s="784">
        <f>'SAME R Results'!AE76</f>
        <v>58</v>
      </c>
      <c r="AJ121" s="784">
        <f>'SAME R Results'!AF76</f>
        <v>480</v>
      </c>
      <c r="AK121" s="784">
        <f>'SAME R Results'!AG76</f>
        <v>0</v>
      </c>
      <c r="AL121" s="784" t="str">
        <f>'SAME R Results'!AH76</f>
        <v>n</v>
      </c>
      <c r="AM121" s="784" t="str">
        <f>'SAME R Results'!AI76</f>
        <v>y</v>
      </c>
      <c r="AN121" s="784" t="str">
        <f>'SAME R Results'!AJ76</f>
        <v>y</v>
      </c>
      <c r="AO121" s="784" t="str">
        <f>'SAME R Results'!AK76</f>
        <v>n</v>
      </c>
      <c r="AP121" s="784" t="str">
        <f>'SAME R Results'!AL76</f>
        <v>n</v>
      </c>
      <c r="AQ121" s="784" t="str">
        <f>'SAME R Results'!AM76</f>
        <v>y</v>
      </c>
      <c r="AR121" s="817">
        <f>'SAME R Results'!AN76</f>
        <v>3.852706928546E-2</v>
      </c>
      <c r="AS121" s="819">
        <f>'SAME R Results'!AO76</f>
        <v>0</v>
      </c>
      <c r="AT121" s="784">
        <f>'SAME R Results'!AP76</f>
        <v>0</v>
      </c>
      <c r="AU121" s="789"/>
      <c r="AV121" s="821">
        <f>'SAME R Results'!AQ76</f>
        <v>0</v>
      </c>
      <c r="AW121" s="821">
        <f>'SAME R Results'!AR76</f>
        <v>0.18647764999999999</v>
      </c>
      <c r="AX121" s="821">
        <f>'SAME R Results'!AS76</f>
        <v>0</v>
      </c>
      <c r="AY121" s="821">
        <f>'SAME R Results'!AT76</f>
        <v>0</v>
      </c>
      <c r="AZ121" s="824"/>
      <c r="BA121" s="824"/>
      <c r="BB121" s="821">
        <f>'SAME R Results'!AU76</f>
        <v>2.7252200000000004E-2</v>
      </c>
      <c r="BC121" s="821">
        <f>'SAME R Results'!AV76</f>
        <v>2.5772099999999999E-2</v>
      </c>
      <c r="BD121" s="821">
        <f>'SAME R Results'!AW76</f>
        <v>5.2543179999999996</v>
      </c>
      <c r="BE121" s="821">
        <f>'SAME R Results'!AX76</f>
        <v>4.6569510000000012</v>
      </c>
      <c r="BF121" s="827">
        <f>'SAME R Results'!AY76</f>
        <v>54970</v>
      </c>
      <c r="BG121" s="784">
        <f>'SAME R Results'!AZ76</f>
        <v>8.9004525000000015E-2</v>
      </c>
      <c r="BH121" s="784">
        <f>'SAME R Results'!BA76</f>
        <v>8.8699344999999999E-2</v>
      </c>
      <c r="BI121" s="789"/>
      <c r="BJ121" s="784">
        <f>'SAME R Results'!BB76</f>
        <v>7.3649999999999993E-2</v>
      </c>
      <c r="BK121" s="784">
        <f>'SAME R Results'!BC76</f>
        <v>0.59736699999999843</v>
      </c>
      <c r="BL121" s="784">
        <f>'SAME R Results'!BD76</f>
        <v>1578043.1421485487</v>
      </c>
      <c r="BM121" s="784">
        <f>'SAME R Results'!BE76</f>
        <v>104.60930715546857</v>
      </c>
      <c r="BN121" s="784">
        <f>'SAME R Results'!BF76</f>
        <v>1.480100000000005E-3</v>
      </c>
      <c r="BO121" s="784">
        <f>'SAME R Results'!BG76</f>
        <v>7.6295000000003999E-5</v>
      </c>
      <c r="BP121" s="789"/>
      <c r="BQ121" s="784">
        <f>'SAME R Results'!BH76</f>
        <v>3.3142499999999998E-2</v>
      </c>
      <c r="BR121" s="817">
        <f>'SAME R Results'!BI76</f>
        <v>6.6290524233095519E-2</v>
      </c>
      <c r="BS121" s="817">
        <f>'SAME R Results'!BJ76</f>
        <v>3.0455084489988071E-2</v>
      </c>
      <c r="BT121" s="817">
        <f>'SAME R Results'!BL76</f>
        <v>0</v>
      </c>
      <c r="BU121" s="817" t="e">
        <f>'SAME R Results'!BM76</f>
        <v>#NUM!</v>
      </c>
      <c r="BV121" s="817" t="e">
        <f>'SAME R Results'!BN76</f>
        <v>#NUM!</v>
      </c>
      <c r="BW121" s="784">
        <f>'SAME R Results'!BO76</f>
        <v>1578043.1421485487</v>
      </c>
      <c r="BX121" s="784">
        <f>'SAME R Results'!BP76</f>
        <v>1553709.2374128953</v>
      </c>
      <c r="BY121" s="784">
        <f>'SAME R Results'!BQ76</f>
        <v>1432388.8523677916</v>
      </c>
      <c r="BZ121" s="784">
        <f>'SAME R Results'!BR76</f>
        <v>104.60930715546857</v>
      </c>
      <c r="CA121" s="784">
        <f>'SAME R Results'!BS76</f>
        <v>0.132595001331794</v>
      </c>
      <c r="CB121" s="784">
        <f>'SAME R Results'!BT76</f>
        <v>0.45</v>
      </c>
      <c r="CC121" s="784">
        <f>'SAME R Results'!BV76</f>
        <v>1</v>
      </c>
      <c r="CD121" s="880">
        <f>'SAME R Results'!BW76</f>
        <v>1.42</v>
      </c>
      <c r="CE121" s="1086">
        <f>'SAME R Results'!BZ76</f>
        <v>492.34226541017085</v>
      </c>
      <c r="CF121" s="1777">
        <f>'SAME R Results'!CA76</f>
        <v>0</v>
      </c>
      <c r="CG121" s="1777" t="str">
        <f>'SAME R Results'!CB76</f>
        <v>43K</v>
      </c>
      <c r="CH121" s="1777">
        <f>'SAME R Results'!CC76</f>
        <v>0</v>
      </c>
      <c r="CI121" s="1777">
        <f>'SAME R Results'!CD76</f>
        <v>0</v>
      </c>
      <c r="CJ121" s="1777"/>
      <c r="CK121" s="1777"/>
      <c r="CL121" s="2015"/>
      <c r="CM121" s="2015"/>
      <c r="CN121" s="2016"/>
      <c r="CO121" s="2016"/>
      <c r="CP121" s="2016"/>
    </row>
    <row r="122" spans="1:94" ht="16.5" customHeight="1" x14ac:dyDescent="0.2">
      <c r="A122" s="780">
        <v>2</v>
      </c>
      <c r="B122" s="784" t="str">
        <f>'SAME R Results'!A77</f>
        <v>7 (4)</v>
      </c>
      <c r="C122" s="785" t="str">
        <f>'SAME R Results'!B77</f>
        <v>Kapton</v>
      </c>
      <c r="D122" s="784" t="str">
        <f>'SAME R Results'!C77</f>
        <v>K08</v>
      </c>
      <c r="E122" s="784" t="str">
        <f>'SAME R Results'!D77</f>
        <v>43Ka</v>
      </c>
      <c r="F122" s="784">
        <f>'SAME R Results'!E77</f>
        <v>0</v>
      </c>
      <c r="G122" s="784" t="str">
        <f>'SAME R Results'!F77</f>
        <v>90a</v>
      </c>
      <c r="H122" s="785" t="str">
        <f>'SAME R Results'!G77</f>
        <v>aged</v>
      </c>
      <c r="I122" s="784">
        <f>'SAME R Results'!H77</f>
        <v>242</v>
      </c>
      <c r="J122" s="786">
        <f>'SAME R Results'!I77</f>
        <v>40420.277777777781</v>
      </c>
      <c r="K122" s="784">
        <f>'SAME R Results'!J77</f>
        <v>0</v>
      </c>
      <c r="L122" s="788"/>
      <c r="M122" s="788"/>
      <c r="N122" s="784">
        <f>'SAME R Results'!K77</f>
        <v>8.1</v>
      </c>
      <c r="O122" s="793">
        <f>'SAME R Results'!L77</f>
        <v>1.43</v>
      </c>
      <c r="P122" s="784">
        <f>'SAME R Results'!M77</f>
        <v>0</v>
      </c>
      <c r="Q122" s="784">
        <f>'SAME R Results'!N77</f>
        <v>0</v>
      </c>
      <c r="R122" s="784">
        <f>'SAME R Results'!O77</f>
        <v>0</v>
      </c>
      <c r="S122" s="784">
        <f>'SAME R Results'!P77</f>
        <v>0</v>
      </c>
      <c r="T122" s="784">
        <f>'SAME R Results'!Q77</f>
        <v>0</v>
      </c>
      <c r="U122" s="784">
        <f>'SAME R Results'!R77</f>
        <v>569.28571428571433</v>
      </c>
      <c r="V122" s="784">
        <f>'SAME R Results'!S77</f>
        <v>0</v>
      </c>
      <c r="W122" s="784">
        <f>'SAME R Results'!T77</f>
        <v>0</v>
      </c>
      <c r="X122" s="784" t="str">
        <f>'SAME R Results'!U77</f>
        <v>n</v>
      </c>
      <c r="Y122" s="784" t="str">
        <f>'SAME R Results'!V77</f>
        <v>y</v>
      </c>
      <c r="Z122" s="784" t="str">
        <f>'SAME R Results'!W77</f>
        <v>y</v>
      </c>
      <c r="AA122" s="784" t="str">
        <f>'SAME R Results'!X77</f>
        <v>n</v>
      </c>
      <c r="AB122" s="784" t="str">
        <f>'SAME R Results'!Y77</f>
        <v>n</v>
      </c>
      <c r="AC122" s="789"/>
      <c r="AD122" s="784" t="str">
        <f>'SAME R Results'!Z77</f>
        <v>y</v>
      </c>
      <c r="AE122" s="784">
        <f>'SAME R Results'!AA77</f>
        <v>10</v>
      </c>
      <c r="AF122" s="784" t="str">
        <f>'SAME R Results'!AB77</f>
        <v>y</v>
      </c>
      <c r="AG122" s="817">
        <f>'SAME R Results'!AC77</f>
        <v>3.852706928546E-2</v>
      </c>
      <c r="AH122" s="819">
        <f>'SAME R Results'!AD77</f>
        <v>0</v>
      </c>
      <c r="AI122" s="784">
        <f>'SAME R Results'!AE77</f>
        <v>0</v>
      </c>
      <c r="AJ122" s="784">
        <f>'SAME R Results'!AF77</f>
        <v>0</v>
      </c>
      <c r="AK122" s="784">
        <f>'SAME R Results'!AG77</f>
        <v>0</v>
      </c>
      <c r="AL122" s="784">
        <f>'SAME R Results'!AH77</f>
        <v>0</v>
      </c>
      <c r="AM122" s="784">
        <f>'SAME R Results'!AI77</f>
        <v>0</v>
      </c>
      <c r="AN122" s="784">
        <f>'SAME R Results'!AJ77</f>
        <v>0</v>
      </c>
      <c r="AO122" s="784">
        <f>'SAME R Results'!AK77</f>
        <v>0</v>
      </c>
      <c r="AP122" s="784">
        <f>'SAME R Results'!AL77</f>
        <v>0</v>
      </c>
      <c r="AQ122" s="784">
        <f>'SAME R Results'!AM77</f>
        <v>0</v>
      </c>
      <c r="AR122" s="817">
        <f>'SAME R Results'!AN77</f>
        <v>3.852706928546E-2</v>
      </c>
      <c r="AS122" s="819">
        <f>'SAME R Results'!AO77</f>
        <v>0</v>
      </c>
      <c r="AT122" s="784">
        <f>'SAME R Results'!AP77</f>
        <v>0</v>
      </c>
      <c r="AU122" s="789"/>
      <c r="AV122" s="821">
        <f>'SAME R Results'!AQ77</f>
        <v>0</v>
      </c>
      <c r="AW122" s="821">
        <f>'SAME R Results'!AR77</f>
        <v>0.18695069999999997</v>
      </c>
      <c r="AX122" s="821">
        <f>'SAME R Results'!AS77</f>
        <v>0</v>
      </c>
      <c r="AY122" s="821">
        <f>'SAME R Results'!AT77</f>
        <v>0</v>
      </c>
      <c r="AZ122" s="824"/>
      <c r="BA122" s="824"/>
      <c r="BB122" s="821">
        <f>'SAME R Results'!AU77</f>
        <v>2.674866E-2</v>
      </c>
      <c r="BC122" s="821">
        <f>'SAME R Results'!AV77</f>
        <v>2.9586800000000003E-2</v>
      </c>
      <c r="BD122" s="821">
        <f>'SAME R Results'!AW77</f>
        <v>5.0176534999999998</v>
      </c>
      <c r="BE122" s="821">
        <f>'SAME R Results'!AX77</f>
        <v>4.6584625000000006</v>
      </c>
      <c r="BF122" s="827">
        <f>'SAME R Results'!AY77</f>
        <v>19920</v>
      </c>
      <c r="BG122" s="784">
        <f>'SAME R Results'!AZ77</f>
        <v>8.4869389999999989E-2</v>
      </c>
      <c r="BH122" s="784">
        <f>'SAME R Results'!BA77</f>
        <v>8.3877565000000015E-2</v>
      </c>
      <c r="BI122" s="789"/>
      <c r="BJ122" s="784">
        <f>'SAME R Results'!BB77</f>
        <v>0.10575000000000004</v>
      </c>
      <c r="BK122" s="784">
        <f>'SAME R Results'!BC77</f>
        <v>0.35919099999999915</v>
      </c>
      <c r="BL122" s="784">
        <f>'SAME R Results'!BD77</f>
        <v>734940.01296086202</v>
      </c>
      <c r="BM122" s="784">
        <f>'SAME R Results'!BE77</f>
        <v>60.965552179944517</v>
      </c>
      <c r="BN122" s="784">
        <f>'SAME R Results'!BF77</f>
        <v>-2.8381400000000029E-3</v>
      </c>
      <c r="BO122" s="784">
        <f>'SAME R Results'!BG77</f>
        <v>2.4795624999999349E-4</v>
      </c>
      <c r="BP122" s="789"/>
      <c r="BQ122" s="784">
        <f>'SAME R Results'!BH77</f>
        <v>4.7587500000000019E-2</v>
      </c>
      <c r="BR122" s="817">
        <f>'SAME R Results'!BI77</f>
        <v>8.2953099715352058E-2</v>
      </c>
      <c r="BS122" s="817">
        <f>'SAME R Results'!BJ77</f>
        <v>4.432526528140724E-2</v>
      </c>
      <c r="BT122" s="817">
        <f>'SAME R Results'!BL77</f>
        <v>0</v>
      </c>
      <c r="BU122" s="817" t="e">
        <f>'SAME R Results'!BM77</f>
        <v>#NUM!</v>
      </c>
      <c r="BV122" s="817" t="e">
        <f>'SAME R Results'!BN77</f>
        <v>#NUM!</v>
      </c>
      <c r="BW122" s="784">
        <f>'SAME R Results'!BO77</f>
        <v>734940.01296086202</v>
      </c>
      <c r="BX122" s="784">
        <f>'SAME R Results'!BP77</f>
        <v>723048.11439454916</v>
      </c>
      <c r="BY122" s="784">
        <f>'SAME R Results'!BQ77</f>
        <v>681881.46379238227</v>
      </c>
      <c r="BZ122" s="784">
        <f>'SAME R Results'!BR77</f>
        <v>60.965552179944517</v>
      </c>
      <c r="CA122" s="784">
        <f>'SAME R Results'!BS77</f>
        <v>7.9728091982597699E-2</v>
      </c>
      <c r="CB122" s="784">
        <f>'SAME R Results'!BT77</f>
        <v>0.45</v>
      </c>
      <c r="CC122" s="784">
        <f>'SAME R Results'!BV77</f>
        <v>1</v>
      </c>
      <c r="CD122" s="880">
        <f>'SAME R Results'!BW77</f>
        <v>1.42</v>
      </c>
      <c r="CE122" s="1086">
        <f>'SAME R Results'!BZ77</f>
        <v>492.34226541017085</v>
      </c>
      <c r="CF122" s="1777">
        <f>'SAME R Results'!CA77</f>
        <v>0</v>
      </c>
      <c r="CG122" s="1777">
        <f>'SAME R Results'!CB77</f>
        <v>0</v>
      </c>
      <c r="CH122" s="1777">
        <f>'SAME R Results'!CC77</f>
        <v>0</v>
      </c>
      <c r="CI122" s="1777">
        <f>'SAME R Results'!CD77</f>
        <v>0</v>
      </c>
      <c r="CJ122" s="1777"/>
      <c r="CK122" s="1777"/>
      <c r="CL122" s="2015"/>
      <c r="CM122" s="2015"/>
      <c r="CN122" s="2016"/>
      <c r="CO122" s="2016"/>
      <c r="CP122" s="2016"/>
    </row>
    <row r="123" spans="1:94" ht="16.5" customHeight="1" x14ac:dyDescent="0.2">
      <c r="A123" s="780"/>
      <c r="B123" s="784"/>
      <c r="C123" s="785"/>
      <c r="D123" s="784"/>
      <c r="E123" s="784"/>
      <c r="F123" s="784"/>
      <c r="G123" s="784"/>
      <c r="H123" s="785"/>
      <c r="I123" s="784"/>
      <c r="J123" s="786"/>
      <c r="K123" s="784"/>
      <c r="L123" s="788"/>
      <c r="M123" s="788"/>
      <c r="N123" s="784"/>
      <c r="O123" s="793"/>
      <c r="P123" s="784"/>
      <c r="Q123" s="784"/>
      <c r="R123" s="784"/>
      <c r="S123" s="784"/>
      <c r="T123" s="784"/>
      <c r="U123" s="784"/>
      <c r="V123" s="784"/>
      <c r="W123" s="784"/>
      <c r="X123" s="784"/>
      <c r="Y123" s="784"/>
      <c r="Z123" s="784"/>
      <c r="AA123" s="784"/>
      <c r="AB123" s="784"/>
      <c r="AC123" s="789"/>
      <c r="AD123" s="784"/>
      <c r="AE123" s="784"/>
      <c r="AF123" s="784"/>
      <c r="AG123" s="817"/>
      <c r="AH123" s="819"/>
      <c r="AI123" s="784"/>
      <c r="AJ123" s="784"/>
      <c r="AK123" s="784"/>
      <c r="AL123" s="784"/>
      <c r="AM123" s="784"/>
      <c r="AN123" s="784"/>
      <c r="AO123" s="784"/>
      <c r="AP123" s="784"/>
      <c r="AQ123" s="784"/>
      <c r="AR123" s="817"/>
      <c r="AS123" s="819"/>
      <c r="AT123" s="784"/>
      <c r="AU123" s="789"/>
      <c r="AV123" s="821"/>
      <c r="AW123" s="821"/>
      <c r="AX123" s="821"/>
      <c r="AY123" s="821"/>
      <c r="AZ123" s="824"/>
      <c r="BA123" s="824"/>
      <c r="BB123" s="821"/>
      <c r="BC123" s="821"/>
      <c r="BD123" s="821"/>
      <c r="BE123" s="821"/>
      <c r="BF123" s="827"/>
      <c r="BG123" s="784"/>
      <c r="BH123" s="784"/>
      <c r="BI123" s="789"/>
      <c r="BJ123" s="784"/>
      <c r="BK123" s="784"/>
      <c r="BL123" s="784"/>
      <c r="BM123" s="784"/>
      <c r="BN123" s="784"/>
      <c r="BO123" s="784"/>
      <c r="BP123" s="789"/>
      <c r="BQ123" s="784"/>
      <c r="BR123" s="817"/>
      <c r="BS123" s="817"/>
      <c r="BT123" s="817"/>
      <c r="BU123" s="817"/>
      <c r="BV123" s="817"/>
      <c r="BW123" s="784"/>
      <c r="BX123" s="784"/>
      <c r="BY123" s="784"/>
      <c r="BZ123" s="784"/>
      <c r="CA123" s="784"/>
      <c r="CB123" s="784"/>
      <c r="CC123" s="784"/>
      <c r="CD123" s="880"/>
      <c r="CE123" s="1086"/>
      <c r="CF123" s="1777"/>
      <c r="CG123" s="1777"/>
      <c r="CH123" s="1777"/>
      <c r="CI123" s="1777"/>
      <c r="CJ123" s="1777"/>
      <c r="CK123" s="1777"/>
      <c r="CL123" s="2015"/>
      <c r="CM123" s="2015"/>
      <c r="CN123" s="2016"/>
      <c r="CO123" s="2016"/>
      <c r="CP123" s="2016"/>
    </row>
    <row r="124" spans="1:94" ht="16.5" customHeight="1" x14ac:dyDescent="0.2">
      <c r="A124" s="780">
        <v>2</v>
      </c>
      <c r="B124" s="784" t="str">
        <f>'SAME R Results'!A79</f>
        <v>8(4)</v>
      </c>
      <c r="C124" s="785" t="str">
        <f>'SAME R Results'!B79</f>
        <v>Silicone</v>
      </c>
      <c r="D124" s="784" t="str">
        <f>'SAME R Results'!C79</f>
        <v>S06</v>
      </c>
      <c r="E124" s="784" t="str">
        <f>'SAME R Results'!D79</f>
        <v>44 S</v>
      </c>
      <c r="F124" s="784">
        <f>'SAME R Results'!E79</f>
        <v>0</v>
      </c>
      <c r="G124" s="784">
        <f>'SAME R Results'!F79</f>
        <v>91</v>
      </c>
      <c r="H124" s="785" t="str">
        <f>'SAME R Results'!G79</f>
        <v>Baseline STS det</v>
      </c>
      <c r="I124" s="784">
        <f>'SAME R Results'!H79</f>
        <v>250</v>
      </c>
      <c r="J124" s="786">
        <f>'SAME R Results'!I79</f>
        <v>40428.354166666664</v>
      </c>
      <c r="K124" s="784">
        <f>'SAME R Results'!J79</f>
        <v>0</v>
      </c>
      <c r="L124" s="788"/>
      <c r="M124" s="788"/>
      <c r="N124" s="784">
        <f>'SAME R Results'!K79</f>
        <v>8.1</v>
      </c>
      <c r="O124" s="793">
        <f>'SAME R Results'!L79</f>
        <v>1.327</v>
      </c>
      <c r="P124" s="784">
        <f>'SAME R Results'!M79</f>
        <v>60</v>
      </c>
      <c r="Q124" s="784">
        <f>'SAME R Results'!N79</f>
        <v>11</v>
      </c>
      <c r="R124" s="784">
        <f>'SAME R Results'!O79</f>
        <v>8</v>
      </c>
      <c r="S124" s="784" t="str">
        <f>'SAME R Results'!P79</f>
        <v>n</v>
      </c>
      <c r="T124" s="784" t="str">
        <f>'SAME R Results'!Q79</f>
        <v>n</v>
      </c>
      <c r="U124" s="784">
        <f>'SAME R Results'!R79</f>
        <v>46.428571428571431</v>
      </c>
      <c r="V124" s="784" t="str">
        <f>'SAME R Results'!S79</f>
        <v>n</v>
      </c>
      <c r="W124" s="784">
        <f>'SAME R Results'!T79</f>
        <v>0</v>
      </c>
      <c r="X124" s="784" t="str">
        <f>'SAME R Results'!U79</f>
        <v>y</v>
      </c>
      <c r="Y124" s="784" t="str">
        <f>'SAME R Results'!V79</f>
        <v>n</v>
      </c>
      <c r="Z124" s="784" t="str">
        <f>'SAME R Results'!W79</f>
        <v>y</v>
      </c>
      <c r="AA124" s="784" t="str">
        <f>'SAME R Results'!X79</f>
        <v>n</v>
      </c>
      <c r="AB124" s="784" t="str">
        <f>'SAME R Results'!Y79</f>
        <v>y</v>
      </c>
      <c r="AC124" s="789"/>
      <c r="AD124" s="784" t="str">
        <f>'SAME R Results'!Z79</f>
        <v>y</v>
      </c>
      <c r="AE124" s="784">
        <f>'SAME R Results'!AA79</f>
        <v>10</v>
      </c>
      <c r="AF124" s="784" t="str">
        <f>'SAME R Results'!AB79</f>
        <v>y</v>
      </c>
      <c r="AG124" s="817">
        <f>'SAME R Results'!AC79</f>
        <v>3.1809999999999998E-2</v>
      </c>
      <c r="AH124" s="819">
        <f>'SAME R Results'!AD79</f>
        <v>0</v>
      </c>
      <c r="AI124" s="784">
        <f>'SAME R Results'!AE79</f>
        <v>0</v>
      </c>
      <c r="AJ124" s="784">
        <f>'SAME R Results'!AF79</f>
        <v>0</v>
      </c>
      <c r="AK124" s="784">
        <f>'SAME R Results'!AG79</f>
        <v>0</v>
      </c>
      <c r="AL124" s="784">
        <f>'SAME R Results'!AH79</f>
        <v>0</v>
      </c>
      <c r="AM124" s="784">
        <f>'SAME R Results'!AI79</f>
        <v>0</v>
      </c>
      <c r="AN124" s="784">
        <f>'SAME R Results'!AJ79</f>
        <v>0</v>
      </c>
      <c r="AO124" s="784">
        <f>'SAME R Results'!AK79</f>
        <v>0</v>
      </c>
      <c r="AP124" s="784">
        <f>'SAME R Results'!AL79</f>
        <v>0</v>
      </c>
      <c r="AQ124" s="784">
        <f>'SAME R Results'!AM79</f>
        <v>0</v>
      </c>
      <c r="AR124" s="817">
        <f>'SAME R Results'!AN79</f>
        <v>0</v>
      </c>
      <c r="AS124" s="819">
        <f>'SAME R Results'!AO79</f>
        <v>0</v>
      </c>
      <c r="AT124" s="784">
        <f>'SAME R Results'!AP79</f>
        <v>0</v>
      </c>
      <c r="AU124" s="789"/>
      <c r="AV124" s="821">
        <f>'SAME R Results'!AQ79</f>
        <v>0</v>
      </c>
      <c r="AW124" s="821">
        <f>'SAME R Results'!AR79</f>
        <v>6.2384049999999993</v>
      </c>
      <c r="AX124" s="821">
        <f>'SAME R Results'!AS79</f>
        <v>4.1504974999999993</v>
      </c>
      <c r="AY124" s="821">
        <f>'SAME R Results'!AT79</f>
        <v>5.1456149999999985</v>
      </c>
      <c r="AZ124" s="824"/>
      <c r="BA124" s="824"/>
      <c r="BB124" s="821">
        <f>'SAME R Results'!AU79</f>
        <v>0</v>
      </c>
      <c r="BC124" s="821">
        <f>'SAME R Results'!AV79</f>
        <v>0</v>
      </c>
      <c r="BD124" s="821">
        <f>'SAME R Results'!AW79</f>
        <v>7.8385314999999993</v>
      </c>
      <c r="BE124" s="821">
        <f>'SAME R Results'!AX79</f>
        <v>4.7351070000000002</v>
      </c>
      <c r="BF124" s="827">
        <f>'SAME R Results'!AY79</f>
        <v>106445</v>
      </c>
      <c r="BG124" s="784">
        <f>'SAME R Results'!AZ79</f>
        <v>0</v>
      </c>
      <c r="BH124" s="784">
        <f>'SAME R Results'!BA79</f>
        <v>0</v>
      </c>
      <c r="BI124" s="789"/>
      <c r="BJ124" s="784">
        <f>'SAME R Results'!BB79</f>
        <v>215.26005000000001</v>
      </c>
      <c r="BK124" s="784">
        <f>'SAME R Results'!BC79</f>
        <v>3.1034244999999991</v>
      </c>
      <c r="BL124" s="784">
        <f>'SAME R Results'!BD79</f>
        <v>5719472.6548255282</v>
      </c>
      <c r="BM124" s="784">
        <f>'SAME R Results'!BE79</f>
        <v>1063.7520022654714</v>
      </c>
      <c r="BN124" s="784">
        <f>'SAME R Results'!BF79</f>
        <v>0</v>
      </c>
      <c r="BO124" s="784">
        <f>'SAME R Results'!BG79</f>
        <v>0</v>
      </c>
      <c r="BP124" s="789"/>
      <c r="BQ124" s="784">
        <f>'SAME R Results'!BH79</f>
        <v>281.59157618919068</v>
      </c>
      <c r="BR124" s="817">
        <f>'SAME R Results'!BI79</f>
        <v>0.18598777657726576</v>
      </c>
      <c r="BS124" s="817">
        <f>'SAME R Results'!BJ79</f>
        <v>0.47098547407496355</v>
      </c>
      <c r="BT124" s="817">
        <f>'SAME R Results'!BL79</f>
        <v>0</v>
      </c>
      <c r="BU124" s="817">
        <f>'SAME R Results'!BM79</f>
        <v>2.621960580186387</v>
      </c>
      <c r="BV124" s="817">
        <f>'SAME R Results'!BN79</f>
        <v>0.11687532926820664</v>
      </c>
      <c r="BW124" s="784">
        <f>'SAME R Results'!BO79</f>
        <v>5719472.6548255282</v>
      </c>
      <c r="BX124" s="784">
        <f>'SAME R Results'!BP79</f>
        <v>5346459.2926752595</v>
      </c>
      <c r="BY124" s="784">
        <f>'SAME R Results'!BQ79</f>
        <v>4681183.0092738131</v>
      </c>
      <c r="BZ124" s="784">
        <f>'SAME R Results'!BR79</f>
        <v>1063.7520022654714</v>
      </c>
      <c r="CA124" s="784">
        <f>'SAME R Results'!BS79</f>
        <v>0.68885387996093383</v>
      </c>
      <c r="CB124" s="784">
        <f>'SAME R Results'!BT79</f>
        <v>0.55000000000000004</v>
      </c>
      <c r="CC124" s="784">
        <f>'SAME R Results'!BV79</f>
        <v>2.3784472965622121</v>
      </c>
      <c r="CD124" s="880">
        <f>'SAME R Results'!BW79</f>
        <v>0.9</v>
      </c>
      <c r="CE124" s="1086">
        <f>'SAME R Results'!BZ79</f>
        <v>360.56642992458728</v>
      </c>
      <c r="CF124" s="1777">
        <f>'SAME R Results'!CA79</f>
        <v>2.1666666666666501</v>
      </c>
      <c r="CG124" s="1777" t="str">
        <f>'SAME R Results'!CB79</f>
        <v xml:space="preserve"> 44S</v>
      </c>
      <c r="CH124" s="1777">
        <f>'SAME R Results'!CC79</f>
        <v>250</v>
      </c>
      <c r="CI124" s="1777">
        <f>'SAME R Results'!CD79</f>
        <v>0.77979205713930322</v>
      </c>
      <c r="CJ124" s="1777"/>
      <c r="CK124" s="1777"/>
      <c r="CL124" s="2015"/>
      <c r="CM124" s="2015"/>
      <c r="CN124" s="2016"/>
      <c r="CO124" s="2016"/>
      <c r="CP124" s="2016"/>
    </row>
    <row r="125" spans="1:94" ht="16.5" customHeight="1" x14ac:dyDescent="0.2">
      <c r="A125" s="780">
        <v>2</v>
      </c>
      <c r="B125" s="784" t="str">
        <f>'SAME R Results'!A80</f>
        <v>8(4)</v>
      </c>
      <c r="C125" s="785" t="str">
        <f>'SAME R Results'!B80</f>
        <v>Kapton</v>
      </c>
      <c r="D125" s="784" t="str">
        <f>'SAME R Results'!C80</f>
        <v>K09</v>
      </c>
      <c r="E125" s="784" t="str">
        <f>'SAME R Results'!D80</f>
        <v>45 K</v>
      </c>
      <c r="F125" s="784">
        <f>'SAME R Results'!E80</f>
        <v>0</v>
      </c>
      <c r="G125" s="784">
        <f>'SAME R Results'!F80</f>
        <v>92</v>
      </c>
      <c r="H125" s="785" t="str">
        <f>'SAME R Results'!G80</f>
        <v>Baseline STS det</v>
      </c>
      <c r="I125" s="784">
        <f>'SAME R Results'!H80</f>
        <v>250</v>
      </c>
      <c r="J125" s="786">
        <f>'SAME R Results'!I80</f>
        <v>40428.354166666664</v>
      </c>
      <c r="K125" s="784">
        <f>'SAME R Results'!J80</f>
        <v>0</v>
      </c>
      <c r="L125" s="788"/>
      <c r="M125" s="788"/>
      <c r="N125" s="784">
        <f>'SAME R Results'!K80</f>
        <v>8.1</v>
      </c>
      <c r="O125" s="793">
        <f>'SAME R Results'!L80</f>
        <v>1.38</v>
      </c>
      <c r="P125" s="784">
        <f>'SAME R Results'!M80</f>
        <v>60</v>
      </c>
      <c r="Q125" s="784">
        <f>'SAME R Results'!N80</f>
        <v>11</v>
      </c>
      <c r="R125" s="784">
        <f>'SAME R Results'!O80</f>
        <v>8</v>
      </c>
      <c r="S125" s="784" t="str">
        <f>'SAME R Results'!P80</f>
        <v>n</v>
      </c>
      <c r="T125" s="784" t="str">
        <f>'SAME R Results'!Q80</f>
        <v>n</v>
      </c>
      <c r="U125" s="784">
        <f>'SAME R Results'!R80</f>
        <v>35.285714285714285</v>
      </c>
      <c r="V125" s="784" t="str">
        <f>'SAME R Results'!S80</f>
        <v>n</v>
      </c>
      <c r="W125" s="784">
        <f>'SAME R Results'!T80</f>
        <v>0</v>
      </c>
      <c r="X125" s="784" t="str">
        <f>'SAME R Results'!U80</f>
        <v>y</v>
      </c>
      <c r="Y125" s="784" t="str">
        <f>'SAME R Results'!V80</f>
        <v>n</v>
      </c>
      <c r="Z125" s="784" t="str">
        <f>'SAME R Results'!W80</f>
        <v>y</v>
      </c>
      <c r="AA125" s="784" t="str">
        <f>'SAME R Results'!X80</f>
        <v>n</v>
      </c>
      <c r="AB125" s="784" t="str">
        <f>'SAME R Results'!Y80</f>
        <v>n</v>
      </c>
      <c r="AC125" s="789"/>
      <c r="AD125" s="784" t="str">
        <f>'SAME R Results'!Z80</f>
        <v>y</v>
      </c>
      <c r="AE125" s="784">
        <f>'SAME R Results'!AA80</f>
        <v>10</v>
      </c>
      <c r="AF125" s="784" t="str">
        <f>'SAME R Results'!AB80</f>
        <v>y</v>
      </c>
      <c r="AG125" s="817">
        <f>'SAME R Results'!AC80</f>
        <v>3.852706928546E-2</v>
      </c>
      <c r="AH125" s="819">
        <f>'SAME R Results'!AD80</f>
        <v>0</v>
      </c>
      <c r="AI125" s="784">
        <f>'SAME R Results'!AE80</f>
        <v>0</v>
      </c>
      <c r="AJ125" s="784">
        <f>'SAME R Results'!AF80</f>
        <v>0</v>
      </c>
      <c r="AK125" s="784">
        <f>'SAME R Results'!AG80</f>
        <v>0</v>
      </c>
      <c r="AL125" s="784">
        <f>'SAME R Results'!AH80</f>
        <v>0</v>
      </c>
      <c r="AM125" s="784">
        <f>'SAME R Results'!AI80</f>
        <v>0</v>
      </c>
      <c r="AN125" s="784">
        <f>'SAME R Results'!AJ80</f>
        <v>0</v>
      </c>
      <c r="AO125" s="784">
        <f>'SAME R Results'!AK80</f>
        <v>0</v>
      </c>
      <c r="AP125" s="784">
        <f>'SAME R Results'!AL80</f>
        <v>0</v>
      </c>
      <c r="AQ125" s="784">
        <f>'SAME R Results'!AM80</f>
        <v>0</v>
      </c>
      <c r="AR125" s="817">
        <f>'SAME R Results'!AN80</f>
        <v>0</v>
      </c>
      <c r="AS125" s="819">
        <f>'SAME R Results'!AO80</f>
        <v>0</v>
      </c>
      <c r="AT125" s="784">
        <f>'SAME R Results'!AP80</f>
        <v>0</v>
      </c>
      <c r="AU125" s="789"/>
      <c r="AV125" s="821">
        <f>'SAME R Results'!AQ80</f>
        <v>0</v>
      </c>
      <c r="AW125" s="821">
        <f>'SAME R Results'!AR80</f>
        <v>0.74995434999999999</v>
      </c>
      <c r="AX125" s="821">
        <f>'SAME R Results'!AS80</f>
        <v>4.9005890000000001</v>
      </c>
      <c r="AY125" s="821">
        <f>'SAME R Results'!AT80</f>
        <v>5.1032875000000004</v>
      </c>
      <c r="AZ125" s="824"/>
      <c r="BA125" s="824"/>
      <c r="BB125" s="821">
        <f>'SAME R Results'!AU80</f>
        <v>0</v>
      </c>
      <c r="BC125" s="821">
        <f>'SAME R Results'!AV80</f>
        <v>0</v>
      </c>
      <c r="BD125" s="821">
        <f>'SAME R Results'!AW80</f>
        <v>5.1792145000000005</v>
      </c>
      <c r="BE125" s="821">
        <f>'SAME R Results'!AX80</f>
        <v>4.6861270000000008</v>
      </c>
      <c r="BF125" s="827">
        <f>'SAME R Results'!AY80</f>
        <v>45460</v>
      </c>
      <c r="BG125" s="784">
        <f>'SAME R Results'!AZ80</f>
        <v>0</v>
      </c>
      <c r="BH125" s="784">
        <f>'SAME R Results'!BA80</f>
        <v>0</v>
      </c>
      <c r="BI125" s="789"/>
      <c r="BJ125" s="784">
        <f>'SAME R Results'!BB80</f>
        <v>3.8962500000000002</v>
      </c>
      <c r="BK125" s="784">
        <f>'SAME R Results'!BC80</f>
        <v>0.49308749999999968</v>
      </c>
      <c r="BL125" s="784">
        <f>'SAME R Results'!BD80</f>
        <v>1737499.3852767106</v>
      </c>
      <c r="BM125" s="784">
        <f>'SAME R Results'!BE80</f>
        <v>85.146338022144931</v>
      </c>
      <c r="BN125" s="784">
        <f>'SAME R Results'!BF80</f>
        <v>0</v>
      </c>
      <c r="BO125" s="784">
        <f>'SAME R Results'!BG80</f>
        <v>0</v>
      </c>
      <c r="BP125" s="789"/>
      <c r="BQ125" s="784">
        <f>'SAME R Results'!BH80</f>
        <v>1.7533125000000001</v>
      </c>
      <c r="BR125" s="817">
        <f>'SAME R Results'!BI80</f>
        <v>4.9005103969337348E-2</v>
      </c>
      <c r="BS125" s="817">
        <f>'SAME R Results'!BJ80</f>
        <v>0.1107174056889626</v>
      </c>
      <c r="BT125" s="817">
        <f>'SAME R Results'!BL80</f>
        <v>0</v>
      </c>
      <c r="BU125" s="817">
        <f>'SAME R Results'!BM80</f>
        <v>2.4665116237361828</v>
      </c>
      <c r="BV125" s="817">
        <f>'SAME R Results'!BN80</f>
        <v>3.2602734095945066E-2</v>
      </c>
      <c r="BW125" s="784">
        <f>'SAME R Results'!BO80</f>
        <v>1737499.3852767106</v>
      </c>
      <c r="BX125" s="784">
        <f>'SAME R Results'!BP80</f>
        <v>1710360.5444722641</v>
      </c>
      <c r="BY125" s="784">
        <f>'SAME R Results'!BQ80</f>
        <v>1586277.0445159313</v>
      </c>
      <c r="BZ125" s="784">
        <f>'SAME R Results'!BR80</f>
        <v>85.146338022144931</v>
      </c>
      <c r="CA125" s="784">
        <f>'SAME R Results'!BS80</f>
        <v>0.10944852614756274</v>
      </c>
      <c r="CB125" s="784">
        <f>'SAME R Results'!BT80</f>
        <v>0.45</v>
      </c>
      <c r="CC125" s="784">
        <f>'SAME R Results'!BV80</f>
        <v>1</v>
      </c>
      <c r="CD125" s="880">
        <f>'SAME R Results'!BW80</f>
        <v>1.42</v>
      </c>
      <c r="CE125" s="1086">
        <f>'SAME R Results'!BZ80</f>
        <v>424.84905390857256</v>
      </c>
      <c r="CF125" s="1777">
        <f>'SAME R Results'!CA80</f>
        <v>6.0000000000060005E-2</v>
      </c>
      <c r="CG125" s="1777" t="str">
        <f>'SAME R Results'!CB80</f>
        <v xml:space="preserve"> 45K</v>
      </c>
      <c r="CH125" s="1777">
        <f>'SAME R Results'!CC80</f>
        <v>250</v>
      </c>
      <c r="CI125" s="1777">
        <f>'SAME R Results'!CD80</f>
        <v>0.17533124999982466</v>
      </c>
      <c r="CJ125" s="1777"/>
      <c r="CK125" s="1777"/>
      <c r="CL125" s="2015"/>
      <c r="CM125" s="2015"/>
      <c r="CN125" s="2016"/>
      <c r="CO125" s="2016"/>
      <c r="CP125" s="2016"/>
    </row>
    <row r="126" spans="1:94" ht="16.5" customHeight="1" x14ac:dyDescent="0.2">
      <c r="A126" s="780">
        <v>2</v>
      </c>
      <c r="B126" s="784" t="str">
        <f>'SAME R Results'!A81</f>
        <v>8(4)</v>
      </c>
      <c r="C126" s="785" t="str">
        <f>'SAME R Results'!B81</f>
        <v>Kapton</v>
      </c>
      <c r="D126" s="784" t="str">
        <f>'SAME R Results'!C81</f>
        <v>K10</v>
      </c>
      <c r="E126" s="784" t="str">
        <f>'SAME R Results'!D81</f>
        <v>46 K</v>
      </c>
      <c r="F126" s="784">
        <f>'SAME R Results'!E81</f>
        <v>0</v>
      </c>
      <c r="G126" s="784">
        <f>'SAME R Results'!F81</f>
        <v>93</v>
      </c>
      <c r="H126" s="785" t="str">
        <f>'SAME R Results'!G81</f>
        <v>Mid Temp aging run 75 repeat</v>
      </c>
      <c r="I126" s="784">
        <f>'SAME R Results'!H81</f>
        <v>250</v>
      </c>
      <c r="J126" s="786">
        <f>'SAME R Results'!I81</f>
        <v>40428.354166666664</v>
      </c>
      <c r="K126" s="784">
        <f>'SAME R Results'!J81</f>
        <v>0</v>
      </c>
      <c r="L126" s="788"/>
      <c r="M126" s="788"/>
      <c r="N126" s="784">
        <f>'SAME R Results'!K81</f>
        <v>8.1</v>
      </c>
      <c r="O126" s="793">
        <f>'SAME R Results'!L81</f>
        <v>1.43</v>
      </c>
      <c r="P126" s="784">
        <f>'SAME R Results'!M81</f>
        <v>60</v>
      </c>
      <c r="Q126" s="784">
        <f>'SAME R Results'!N81</f>
        <v>11</v>
      </c>
      <c r="R126" s="784">
        <f>'SAME R Results'!O81</f>
        <v>8</v>
      </c>
      <c r="S126" s="784" t="str">
        <f>'SAME R Results'!P81</f>
        <v>n</v>
      </c>
      <c r="T126" s="784">
        <f>'SAME R Results'!Q81</f>
        <v>0</v>
      </c>
      <c r="U126" s="784">
        <f>'SAME R Results'!R81</f>
        <v>35.714285714285715</v>
      </c>
      <c r="V126" s="784" t="str">
        <f>'SAME R Results'!S81</f>
        <v>y</v>
      </c>
      <c r="W126" s="784">
        <f>'SAME R Results'!T81</f>
        <v>60</v>
      </c>
      <c r="X126" s="784" t="str">
        <f>'SAME R Results'!U81</f>
        <v>n</v>
      </c>
      <c r="Y126" s="784" t="str">
        <f>'SAME R Results'!V81</f>
        <v>y</v>
      </c>
      <c r="Z126" s="784" t="str">
        <f>'SAME R Results'!W81</f>
        <v>y</v>
      </c>
      <c r="AA126" s="784" t="str">
        <f>'SAME R Results'!X81</f>
        <v>n</v>
      </c>
      <c r="AB126" s="784" t="str">
        <f>'SAME R Results'!Y81</f>
        <v>n</v>
      </c>
      <c r="AC126" s="789"/>
      <c r="AD126" s="784" t="str">
        <f>'SAME R Results'!Z81</f>
        <v>y</v>
      </c>
      <c r="AE126" s="784">
        <f>'SAME R Results'!AA81</f>
        <v>10</v>
      </c>
      <c r="AF126" s="784" t="str">
        <f>'SAME R Results'!AB81</f>
        <v>y</v>
      </c>
      <c r="AG126" s="817">
        <f>'SAME R Results'!AC81</f>
        <v>3.852706928546E-2</v>
      </c>
      <c r="AH126" s="819">
        <f>'SAME R Results'!AD81</f>
        <v>0</v>
      </c>
      <c r="AI126" s="784">
        <f>'SAME R Results'!AE81</f>
        <v>58</v>
      </c>
      <c r="AJ126" s="784">
        <f>'SAME R Results'!AF81</f>
        <v>480</v>
      </c>
      <c r="AK126" s="784">
        <f>'SAME R Results'!AG81</f>
        <v>0</v>
      </c>
      <c r="AL126" s="784" t="str">
        <f>'SAME R Results'!AH81</f>
        <v>n</v>
      </c>
      <c r="AM126" s="784" t="str">
        <f>'SAME R Results'!AI81</f>
        <v>y</v>
      </c>
      <c r="AN126" s="784" t="str">
        <f>'SAME R Results'!AJ81</f>
        <v>y</v>
      </c>
      <c r="AO126" s="784" t="str">
        <f>'SAME R Results'!AK81</f>
        <v>n</v>
      </c>
      <c r="AP126" s="784" t="str">
        <f>'SAME R Results'!AL81</f>
        <v>n</v>
      </c>
      <c r="AQ126" s="784" t="str">
        <f>'SAME R Results'!AM81</f>
        <v>y</v>
      </c>
      <c r="AR126" s="817">
        <f>'SAME R Results'!AN81</f>
        <v>3.852706928546E-2</v>
      </c>
      <c r="AS126" s="819">
        <f>'SAME R Results'!AO81</f>
        <v>0</v>
      </c>
      <c r="AT126" s="784">
        <f>'SAME R Results'!AP81</f>
        <v>0</v>
      </c>
      <c r="AU126" s="789"/>
      <c r="AV126" s="821">
        <f>'SAME R Results'!AQ81</f>
        <v>0</v>
      </c>
      <c r="AW126" s="821">
        <f>'SAME R Results'!AR81</f>
        <v>0.71632394999999993</v>
      </c>
      <c r="AX126" s="821">
        <f>'SAME R Results'!AS81</f>
        <v>0</v>
      </c>
      <c r="AY126" s="821">
        <f>'SAME R Results'!AT81</f>
        <v>0</v>
      </c>
      <c r="AZ126" s="824"/>
      <c r="BA126" s="824"/>
      <c r="BB126" s="821">
        <f>'SAME R Results'!AU81</f>
        <v>9.4268800000000014E-2</v>
      </c>
      <c r="BC126" s="821">
        <f>'SAME R Results'!AV81</f>
        <v>2.7206414999999994E-2</v>
      </c>
      <c r="BD126" s="821">
        <f>'SAME R Results'!AW81</f>
        <v>5.700210499999999</v>
      </c>
      <c r="BE126" s="821">
        <f>'SAME R Results'!AX81</f>
        <v>4.68161</v>
      </c>
      <c r="BF126" s="827">
        <f>'SAME R Results'!AY81</f>
        <v>74315</v>
      </c>
      <c r="BG126" s="784">
        <f>'SAME R Results'!AZ81</f>
        <v>0.16212465000000001</v>
      </c>
      <c r="BH126" s="784">
        <f>'SAME R Results'!BA81</f>
        <v>8.8195800000000019E-2</v>
      </c>
      <c r="BI126" s="789"/>
      <c r="BJ126" s="784">
        <f>'SAME R Results'!BB81</f>
        <v>4.8229000000000006</v>
      </c>
      <c r="BK126" s="784">
        <f>'SAME R Results'!BC81</f>
        <v>1.0186004999999989</v>
      </c>
      <c r="BL126" s="784">
        <f>'SAME R Results'!BD81</f>
        <v>2951666.0508853504</v>
      </c>
      <c r="BM126" s="784">
        <f>'SAME R Results'!BE81</f>
        <v>189.91484044897103</v>
      </c>
      <c r="BN126" s="784">
        <f>'SAME R Results'!BF81</f>
        <v>6.7062385000000016E-2</v>
      </c>
      <c r="BO126" s="784">
        <f>'SAME R Results'!BG81</f>
        <v>1.8482212499999998E-2</v>
      </c>
      <c r="BP126" s="789"/>
      <c r="BQ126" s="784">
        <f>'SAME R Results'!BH81</f>
        <v>2.1703050000000004</v>
      </c>
      <c r="BR126" s="817">
        <f>'SAME R Results'!BI81</f>
        <v>6.4341574275316893E-2</v>
      </c>
      <c r="BS126" s="817">
        <f>'SAME R Results'!BJ81</f>
        <v>9.9629708891046054E-2</v>
      </c>
      <c r="BT126" s="817">
        <f>'SAME R Results'!BL81</f>
        <v>3.6284825206938849</v>
      </c>
      <c r="BU126" s="817">
        <f>'SAME R Results'!BM81</f>
        <v>1.9372165118252334</v>
      </c>
      <c r="BV126" s="817">
        <f>'SAME R Results'!BN81</f>
        <v>5.1706256170254025E-2</v>
      </c>
      <c r="BW126" s="784">
        <f>'SAME R Results'!BO81</f>
        <v>2951666.0508853504</v>
      </c>
      <c r="BX126" s="784">
        <f>'SAME R Results'!BP81</f>
        <v>2907301.2696626824</v>
      </c>
      <c r="BY126" s="784">
        <f>'SAME R Results'!BQ81</f>
        <v>2648799.2628993848</v>
      </c>
      <c r="BZ126" s="784">
        <f>'SAME R Results'!BR81</f>
        <v>189.91484044897103</v>
      </c>
      <c r="CA126" s="784">
        <f>'SAME R Results'!BS81</f>
        <v>0.22609440202432718</v>
      </c>
      <c r="CB126" s="784">
        <f>'SAME R Results'!BT81</f>
        <v>0.45</v>
      </c>
      <c r="CC126" s="784">
        <f>'SAME R Results'!BV81</f>
        <v>1</v>
      </c>
      <c r="CD126" s="880">
        <f>'SAME R Results'!BW81</f>
        <v>1.42</v>
      </c>
      <c r="CE126" s="1086">
        <f>'SAME R Results'!BZ81</f>
        <v>494.14786984146389</v>
      </c>
      <c r="CF126" s="1777">
        <f>'SAME R Results'!CA81</f>
        <v>0.36000000000002697</v>
      </c>
      <c r="CG126" s="1777" t="str">
        <f>'SAME R Results'!CB81</f>
        <v xml:space="preserve"> 46K</v>
      </c>
      <c r="CH126" s="1777">
        <f>'SAME R Results'!CC81</f>
        <v>250</v>
      </c>
      <c r="CI126" s="1777">
        <f>'SAME R Results'!CD81</f>
        <v>3.6171749999997303E-2</v>
      </c>
      <c r="CJ126" s="1777"/>
      <c r="CK126" s="1777"/>
      <c r="CL126" s="2015">
        <f>'SAME R Results'!CI81</f>
        <v>81</v>
      </c>
      <c r="CM126" s="2015" t="str">
        <f>'SAME R Results'!CJ81</f>
        <v>Kapton</v>
      </c>
      <c r="CN126" s="2016">
        <f>'SAME R Results'!CK81</f>
        <v>6.4341574275316893E-2</v>
      </c>
      <c r="CO126" s="2016">
        <f>'SAME R Results'!CL81</f>
        <v>3.0899981799793117E-2</v>
      </c>
      <c r="CP126" s="2016">
        <f>'SAME R Results'!CM81</f>
        <v>3.8762293814106064E-2</v>
      </c>
    </row>
    <row r="127" spans="1:94" ht="16.5" customHeight="1" x14ac:dyDescent="0.2">
      <c r="A127" s="780">
        <v>2</v>
      </c>
      <c r="B127" s="784" t="str">
        <f>'SAME R Results'!A82</f>
        <v>8(4)</v>
      </c>
      <c r="C127" s="785" t="str">
        <f>'SAME R Results'!B82</f>
        <v>Kapton</v>
      </c>
      <c r="D127" s="784" t="str">
        <f>'SAME R Results'!C82</f>
        <v>K10</v>
      </c>
      <c r="E127" s="784" t="str">
        <f>'SAME R Results'!D82</f>
        <v>46 KA</v>
      </c>
      <c r="F127" s="784">
        <f>'SAME R Results'!E82</f>
        <v>0</v>
      </c>
      <c r="G127" s="784" t="str">
        <f>'SAME R Results'!F82</f>
        <v>93a</v>
      </c>
      <c r="H127" s="785" t="str">
        <f>'SAME R Results'!G82</f>
        <v>aged</v>
      </c>
      <c r="I127" s="784">
        <f>'SAME R Results'!H82</f>
        <v>250</v>
      </c>
      <c r="J127" s="786">
        <f>'SAME R Results'!I82</f>
        <v>40428.354166666664</v>
      </c>
      <c r="K127" s="784">
        <f>'SAME R Results'!J82</f>
        <v>0</v>
      </c>
      <c r="L127" s="788"/>
      <c r="M127" s="788"/>
      <c r="N127" s="784">
        <f>'SAME R Results'!K82</f>
        <v>8.1</v>
      </c>
      <c r="O127" s="793">
        <f>'SAME R Results'!L82</f>
        <v>1.43</v>
      </c>
      <c r="P127" s="784">
        <f>'SAME R Results'!M82</f>
        <v>0</v>
      </c>
      <c r="Q127" s="784">
        <f>'SAME R Results'!N82</f>
        <v>0</v>
      </c>
      <c r="R127" s="784">
        <f>'SAME R Results'!O82</f>
        <v>0</v>
      </c>
      <c r="S127" s="784">
        <f>'SAME R Results'!P82</f>
        <v>0</v>
      </c>
      <c r="T127" s="784">
        <f>'SAME R Results'!Q82</f>
        <v>0</v>
      </c>
      <c r="U127" s="784">
        <f>'SAME R Results'!R82</f>
        <v>567.71428571428567</v>
      </c>
      <c r="V127" s="784">
        <f>'SAME R Results'!S82</f>
        <v>0</v>
      </c>
      <c r="W127" s="784">
        <f>'SAME R Results'!T82</f>
        <v>0</v>
      </c>
      <c r="X127" s="784" t="str">
        <f>'SAME R Results'!U82</f>
        <v>n</v>
      </c>
      <c r="Y127" s="784" t="str">
        <f>'SAME R Results'!V82</f>
        <v>y</v>
      </c>
      <c r="Z127" s="784" t="str">
        <f>'SAME R Results'!W82</f>
        <v>y</v>
      </c>
      <c r="AA127" s="784" t="str">
        <f>'SAME R Results'!X82</f>
        <v>n</v>
      </c>
      <c r="AB127" s="784" t="str">
        <f>'SAME R Results'!Y82</f>
        <v>n</v>
      </c>
      <c r="AC127" s="789"/>
      <c r="AD127" s="784" t="str">
        <f>'SAME R Results'!Z82</f>
        <v>y</v>
      </c>
      <c r="AE127" s="784">
        <f>'SAME R Results'!AA82</f>
        <v>10</v>
      </c>
      <c r="AF127" s="784" t="str">
        <f>'SAME R Results'!AB82</f>
        <v>y</v>
      </c>
      <c r="AG127" s="817">
        <f>'SAME R Results'!AC82</f>
        <v>3.852706928546E-2</v>
      </c>
      <c r="AH127" s="819">
        <f>'SAME R Results'!AD82</f>
        <v>0</v>
      </c>
      <c r="AI127" s="784">
        <f>'SAME R Results'!AE82</f>
        <v>0</v>
      </c>
      <c r="AJ127" s="784">
        <f>'SAME R Results'!AF82</f>
        <v>0</v>
      </c>
      <c r="AK127" s="784">
        <f>'SAME R Results'!AG82</f>
        <v>0</v>
      </c>
      <c r="AL127" s="784">
        <f>'SAME R Results'!AH82</f>
        <v>0</v>
      </c>
      <c r="AM127" s="784">
        <f>'SAME R Results'!AI82</f>
        <v>0</v>
      </c>
      <c r="AN127" s="784">
        <f>'SAME R Results'!AJ82</f>
        <v>0</v>
      </c>
      <c r="AO127" s="784">
        <f>'SAME R Results'!AK82</f>
        <v>0</v>
      </c>
      <c r="AP127" s="784">
        <f>'SAME R Results'!AL82</f>
        <v>0</v>
      </c>
      <c r="AQ127" s="784">
        <f>'SAME R Results'!AM82</f>
        <v>0</v>
      </c>
      <c r="AR127" s="817">
        <f>'SAME R Results'!AN82</f>
        <v>0</v>
      </c>
      <c r="AS127" s="819">
        <f>'SAME R Results'!AO82</f>
        <v>0</v>
      </c>
      <c r="AT127" s="784">
        <f>'SAME R Results'!AP82</f>
        <v>60</v>
      </c>
      <c r="AU127" s="789"/>
      <c r="AV127" s="821">
        <f>'SAME R Results'!AQ82</f>
        <v>0</v>
      </c>
      <c r="AW127" s="821">
        <f>'SAME R Results'!AR82</f>
        <v>0.7473449499999999</v>
      </c>
      <c r="AX127" s="821">
        <f>'SAME R Results'!AS82</f>
        <v>0</v>
      </c>
      <c r="AY127" s="821">
        <f>'SAME R Results'!AT82</f>
        <v>0</v>
      </c>
      <c r="AZ127" s="824"/>
      <c r="BA127" s="824"/>
      <c r="BB127" s="821">
        <f>'SAME R Results'!AU82</f>
        <v>8.7951664999999998E-2</v>
      </c>
      <c r="BC127" s="821">
        <f>'SAME R Results'!AV82</f>
        <v>2.6687625E-2</v>
      </c>
      <c r="BD127" s="821">
        <f>'SAME R Results'!AW82</f>
        <v>5.2675324999999997</v>
      </c>
      <c r="BE127" s="821">
        <f>'SAME R Results'!AX82</f>
        <v>4.6730350000000005</v>
      </c>
      <c r="BF127" s="827">
        <f>'SAME R Results'!AY82</f>
        <v>26590</v>
      </c>
      <c r="BG127" s="784">
        <f>'SAME R Results'!AZ82</f>
        <v>0.16003419999999999</v>
      </c>
      <c r="BH127" s="784">
        <f>'SAME R Results'!BA82</f>
        <v>8.631896E-2</v>
      </c>
      <c r="BI127" s="789"/>
      <c r="BJ127" s="784">
        <f>'SAME R Results'!BB82</f>
        <v>6.074349999999999</v>
      </c>
      <c r="BK127" s="784">
        <f>'SAME R Results'!BC82</f>
        <v>0.59449749999999923</v>
      </c>
      <c r="BL127" s="784">
        <f>'SAME R Results'!BD82</f>
        <v>990233.64370977459</v>
      </c>
      <c r="BM127" s="784">
        <f>'SAME R Results'!BE82</f>
        <v>104.06590153459113</v>
      </c>
      <c r="BN127" s="784">
        <f>'SAME R Results'!BF82</f>
        <v>6.1264039999999999E-2</v>
      </c>
      <c r="BO127" s="784">
        <f>'SAME R Results'!BG82</f>
        <v>1.8428809999999997E-2</v>
      </c>
      <c r="BP127" s="789"/>
      <c r="BQ127" s="784">
        <f>'SAME R Results'!BH82</f>
        <v>2.7334574999999997</v>
      </c>
      <c r="BR127" s="817">
        <f>'SAME R Results'!BI82</f>
        <v>0.10509227008761539</v>
      </c>
      <c r="BS127" s="817">
        <f>'SAME R Results'!BJ82</f>
        <v>0.154844539147029</v>
      </c>
      <c r="BT127" s="817">
        <f>'SAME R Results'!BL82</f>
        <v>3.3243622350005242</v>
      </c>
      <c r="BU127" s="817">
        <f>'SAME R Results'!BM82</f>
        <v>1.8636959275172889</v>
      </c>
      <c r="BV127" s="817">
        <f>'SAME R Results'!BN82</f>
        <v>8.6578132344292139E-2</v>
      </c>
      <c r="BW127" s="784">
        <f>'SAME R Results'!BO82</f>
        <v>990233.64370977459</v>
      </c>
      <c r="BX127" s="784">
        <f>'SAME R Results'!BP82</f>
        <v>974359.86946889805</v>
      </c>
      <c r="BY127" s="784">
        <f>'SAME R Results'!BQ82</f>
        <v>914805.60950171377</v>
      </c>
      <c r="BZ127" s="784">
        <f>'SAME R Results'!BR82</f>
        <v>104.06590153459113</v>
      </c>
      <c r="CA127" s="784">
        <f>'SAME R Results'!BS82</f>
        <v>0.13195807067388776</v>
      </c>
      <c r="CB127" s="784">
        <f>'SAME R Results'!BT82</f>
        <v>0.45</v>
      </c>
      <c r="CC127" s="784">
        <f>'SAME R Results'!BV82</f>
        <v>1</v>
      </c>
      <c r="CD127" s="880">
        <f>'SAME R Results'!BW82</f>
        <v>1.42</v>
      </c>
      <c r="CE127" s="1086">
        <f>'SAME R Results'!BZ82</f>
        <v>494.14786984146389</v>
      </c>
      <c r="CF127" s="1777">
        <f>'SAME R Results'!CA82</f>
        <v>0.36000000000002697</v>
      </c>
      <c r="CG127" s="1777">
        <f>'SAME R Results'!CB82</f>
        <v>0</v>
      </c>
      <c r="CH127" s="1777">
        <f>'SAME R Results'!CC82</f>
        <v>0</v>
      </c>
      <c r="CI127" s="1777">
        <f>'SAME R Results'!CD82</f>
        <v>4.5557624999996583E-2</v>
      </c>
      <c r="CJ127" s="1777"/>
      <c r="CK127" s="1777"/>
      <c r="CL127" s="2015">
        <f>'SAME R Results'!CI82</f>
        <v>82</v>
      </c>
      <c r="CM127" s="2015" t="str">
        <f>'SAME R Results'!CJ82</f>
        <v>Kapton</v>
      </c>
      <c r="CN127" s="2016">
        <f>'SAME R Results'!CK82</f>
        <v>0.10509227008761539</v>
      </c>
      <c r="CO127" s="2016">
        <f>'SAME R Results'!CL82</f>
        <v>2.2412655034877989E-2</v>
      </c>
      <c r="CP127" s="2016">
        <f>'SAME R Results'!CM82</f>
        <v>4.0960478988366078E-2</v>
      </c>
    </row>
    <row r="128" spans="1:94" ht="16.5" customHeight="1" x14ac:dyDescent="0.2">
      <c r="A128" s="780">
        <v>2</v>
      </c>
      <c r="B128" s="784" t="str">
        <f>'SAME R Results'!A83</f>
        <v>8(4)</v>
      </c>
      <c r="C128" s="785" t="str">
        <f>'SAME R Results'!B83</f>
        <v>Kapton</v>
      </c>
      <c r="D128" s="784" t="str">
        <f>'SAME R Results'!C83</f>
        <v>K11</v>
      </c>
      <c r="E128" s="784" t="str">
        <f>'SAME R Results'!D83</f>
        <v>47 K</v>
      </c>
      <c r="F128" s="784">
        <f>'SAME R Results'!E83</f>
        <v>0</v>
      </c>
      <c r="G128" s="784">
        <f>'SAME R Results'!F83</f>
        <v>94</v>
      </c>
      <c r="H128" s="785" t="str">
        <f>'SAME R Results'!G83</f>
        <v>Mid Temp aging run mid high</v>
      </c>
      <c r="I128" s="784">
        <f>'SAME R Results'!H83</f>
        <v>250</v>
      </c>
      <c r="J128" s="786">
        <f>'SAME R Results'!I83</f>
        <v>40428.354166666664</v>
      </c>
      <c r="K128" s="784">
        <f>'SAME R Results'!J83</f>
        <v>0</v>
      </c>
      <c r="L128" s="788"/>
      <c r="M128" s="788"/>
      <c r="N128" s="784">
        <f>'SAME R Results'!K83</f>
        <v>8.1</v>
      </c>
      <c r="O128" s="793">
        <f>'SAME R Results'!L83</f>
        <v>1.45</v>
      </c>
      <c r="P128" s="784">
        <f>'SAME R Results'!M83</f>
        <v>60</v>
      </c>
      <c r="Q128" s="784">
        <f>'SAME R Results'!N83</f>
        <v>11</v>
      </c>
      <c r="R128" s="784">
        <f>'SAME R Results'!O83</f>
        <v>8</v>
      </c>
      <c r="S128" s="784" t="str">
        <f>'SAME R Results'!P83</f>
        <v>n</v>
      </c>
      <c r="T128" s="784">
        <f>'SAME R Results'!Q83</f>
        <v>0</v>
      </c>
      <c r="U128" s="784">
        <f>'SAME R Results'!R83</f>
        <v>42.142857142857146</v>
      </c>
      <c r="V128" s="784" t="str">
        <f>'SAME R Results'!S83</f>
        <v>y</v>
      </c>
      <c r="W128" s="784">
        <f>'SAME R Results'!T83</f>
        <v>60</v>
      </c>
      <c r="X128" s="784" t="str">
        <f>'SAME R Results'!U83</f>
        <v>n</v>
      </c>
      <c r="Y128" s="784" t="str">
        <f>'SAME R Results'!V83</f>
        <v>y</v>
      </c>
      <c r="Z128" s="784" t="str">
        <f>'SAME R Results'!W83</f>
        <v>y</v>
      </c>
      <c r="AA128" s="784" t="str">
        <f>'SAME R Results'!X83</f>
        <v>n</v>
      </c>
      <c r="AB128" s="784" t="str">
        <f>'SAME R Results'!Y83</f>
        <v>n</v>
      </c>
      <c r="AC128" s="789"/>
      <c r="AD128" s="784" t="str">
        <f>'SAME R Results'!Z83</f>
        <v>y</v>
      </c>
      <c r="AE128" s="784">
        <f>'SAME R Results'!AA83</f>
        <v>10</v>
      </c>
      <c r="AF128" s="784" t="str">
        <f>'SAME R Results'!AB83</f>
        <v>y</v>
      </c>
      <c r="AG128" s="817">
        <f>'SAME R Results'!AC83</f>
        <v>3.852706928546E-2</v>
      </c>
      <c r="AH128" s="819">
        <f>'SAME R Results'!AD83</f>
        <v>0</v>
      </c>
      <c r="AI128" s="784">
        <f>'SAME R Results'!AE83</f>
        <v>58</v>
      </c>
      <c r="AJ128" s="784">
        <f>'SAME R Results'!AF83</f>
        <v>480</v>
      </c>
      <c r="AK128" s="784">
        <f>'SAME R Results'!AG83</f>
        <v>0</v>
      </c>
      <c r="AL128" s="784" t="str">
        <f>'SAME R Results'!AH83</f>
        <v>n</v>
      </c>
      <c r="AM128" s="784" t="str">
        <f>'SAME R Results'!AI83</f>
        <v>y</v>
      </c>
      <c r="AN128" s="784" t="str">
        <f>'SAME R Results'!AJ83</f>
        <v>y</v>
      </c>
      <c r="AO128" s="784" t="str">
        <f>'SAME R Results'!AK83</f>
        <v>n</v>
      </c>
      <c r="AP128" s="784" t="str">
        <f>'SAME R Results'!AL83</f>
        <v>n</v>
      </c>
      <c r="AQ128" s="784" t="str">
        <f>'SAME R Results'!AM83</f>
        <v>y</v>
      </c>
      <c r="AR128" s="817">
        <f>'SAME R Results'!AN83</f>
        <v>3.852706928546E-2</v>
      </c>
      <c r="AS128" s="819">
        <f>'SAME R Results'!AO83</f>
        <v>0</v>
      </c>
      <c r="AT128" s="784">
        <f>'SAME R Results'!AP83</f>
        <v>0</v>
      </c>
      <c r="AU128" s="789"/>
      <c r="AV128" s="821">
        <f>'SAME R Results'!AQ83</f>
        <v>0</v>
      </c>
      <c r="AW128" s="821">
        <f>'SAME R Results'!AR83</f>
        <v>0.7454529000000002</v>
      </c>
      <c r="AX128" s="821">
        <f>'SAME R Results'!AS83</f>
        <v>0</v>
      </c>
      <c r="AY128" s="821">
        <f>'SAME R Results'!AT83</f>
        <v>0</v>
      </c>
      <c r="AZ128" s="824"/>
      <c r="BA128" s="824"/>
      <c r="BB128" s="821">
        <f>'SAME R Results'!AU83</f>
        <v>0.10324098999999998</v>
      </c>
      <c r="BC128" s="821">
        <f>'SAME R Results'!AV83</f>
        <v>2.8869634999999998E-2</v>
      </c>
      <c r="BD128" s="821">
        <f>'SAME R Results'!AW83</f>
        <v>6.0749664999999995</v>
      </c>
      <c r="BE128" s="821">
        <f>'SAME R Results'!AX83</f>
        <v>4.6810754999999995</v>
      </c>
      <c r="BF128" s="827">
        <f>'SAME R Results'!AY83</f>
        <v>75855</v>
      </c>
      <c r="BG128" s="784">
        <f>'SAME R Results'!AZ83</f>
        <v>0.18572995000000003</v>
      </c>
      <c r="BH128" s="784">
        <f>'SAME R Results'!BA83</f>
        <v>8.1817625000000005E-2</v>
      </c>
      <c r="BI128" s="789"/>
      <c r="BJ128" s="784">
        <f>'SAME R Results'!BB83</f>
        <v>7.88</v>
      </c>
      <c r="BK128" s="784">
        <f>'SAME R Results'!BC83</f>
        <v>1.393891</v>
      </c>
      <c r="BL128" s="784">
        <f>'SAME R Results'!BD83</f>
        <v>3018896.3813527012</v>
      </c>
      <c r="BM128" s="784">
        <f>'SAME R Results'!BE83</f>
        <v>277.55824331110045</v>
      </c>
      <c r="BN128" s="784">
        <f>'SAME R Results'!BF83</f>
        <v>7.4371354999999972E-2</v>
      </c>
      <c r="BO128" s="784">
        <f>'SAME R Results'!BG83</f>
        <v>2.5978081250000007E-2</v>
      </c>
      <c r="BP128" s="789"/>
      <c r="BQ128" s="784">
        <f>'SAME R Results'!BH83</f>
        <v>3.5459999999999998</v>
      </c>
      <c r="BR128" s="817">
        <f>'SAME R Results'!BI83</f>
        <v>9.1940301437816396E-2</v>
      </c>
      <c r="BS128" s="817">
        <f>'SAME R Results'!BJ83</f>
        <v>0.11646654330236111</v>
      </c>
      <c r="BT128" s="817">
        <f>'SAME R Results'!BL83</f>
        <v>2.8628501960667303</v>
      </c>
      <c r="BU128" s="817">
        <f>'SAME R Results'!BM83</f>
        <v>1.6262491679176359</v>
      </c>
      <c r="BV128" s="817">
        <f>'SAME R Results'!BN83</f>
        <v>8.1688005420539944E-2</v>
      </c>
      <c r="BW128" s="784">
        <f>'SAME R Results'!BO83</f>
        <v>3018896.3813527012</v>
      </c>
      <c r="BX128" s="784">
        <f>'SAME R Results'!BP83</f>
        <v>2973612.2465260113</v>
      </c>
      <c r="BY128" s="784">
        <f>'SAME R Results'!BQ83</f>
        <v>2706721.3379854904</v>
      </c>
      <c r="BZ128" s="784">
        <f>'SAME R Results'!BR83</f>
        <v>277.55824331110045</v>
      </c>
      <c r="CA128" s="784">
        <f>'SAME R Results'!BS83</f>
        <v>0.30939603125277454</v>
      </c>
      <c r="CB128" s="784">
        <f>'SAME R Results'!BT83</f>
        <v>0.45</v>
      </c>
      <c r="CC128" s="784">
        <f>'SAME R Results'!BV83</f>
        <v>1</v>
      </c>
      <c r="CD128" s="880">
        <f>'SAME R Results'!BW83</f>
        <v>1.42</v>
      </c>
      <c r="CE128" s="1086">
        <f>'SAME R Results'!BZ83</f>
        <v>527.34367563845251</v>
      </c>
      <c r="CF128" s="1777">
        <f>'SAME R Results'!CA83</f>
        <v>0.57000000000007045</v>
      </c>
      <c r="CG128" s="1777" t="str">
        <f>'SAME R Results'!CB83</f>
        <v xml:space="preserve"> 47K</v>
      </c>
      <c r="CH128" s="1777">
        <f>'SAME R Results'!CC83</f>
        <v>250</v>
      </c>
      <c r="CI128" s="1777">
        <f>'SAME R Results'!CD83</f>
        <v>3.7326315789469072E-2</v>
      </c>
      <c r="CJ128" s="1777"/>
      <c r="CK128" s="1777"/>
      <c r="CL128" s="2015">
        <f>'SAME R Results'!CI83</f>
        <v>83</v>
      </c>
      <c r="CM128" s="2015" t="str">
        <f>'SAME R Results'!CJ83</f>
        <v>Kapton</v>
      </c>
      <c r="CN128" s="2016">
        <f>'SAME R Results'!CK83</f>
        <v>9.1940301437816396E-2</v>
      </c>
      <c r="CO128" s="2016">
        <f>'SAME R Results'!CL83</f>
        <v>2.0973309362662149E-2</v>
      </c>
      <c r="CP128" s="2016">
        <f>'SAME R Results'!CM83</f>
        <v>3.7033329392250972E-2</v>
      </c>
    </row>
    <row r="129" spans="1:94" ht="16.5" customHeight="1" x14ac:dyDescent="0.2">
      <c r="A129" s="780">
        <v>2</v>
      </c>
      <c r="B129" s="784" t="str">
        <f>'SAME R Results'!A84</f>
        <v>8(4)</v>
      </c>
      <c r="C129" s="785" t="str">
        <f>'SAME R Results'!B84</f>
        <v>Kapton</v>
      </c>
      <c r="D129" s="784" t="str">
        <f>'SAME R Results'!C84</f>
        <v>K11</v>
      </c>
      <c r="E129" s="784" t="str">
        <f>'SAME R Results'!D84</f>
        <v>47KA</v>
      </c>
      <c r="F129" s="784">
        <f>'SAME R Results'!E84</f>
        <v>0</v>
      </c>
      <c r="G129" s="784" t="str">
        <f>'SAME R Results'!F84</f>
        <v>94a</v>
      </c>
      <c r="H129" s="785" t="str">
        <f>'SAME R Results'!G84</f>
        <v>aged</v>
      </c>
      <c r="I129" s="784">
        <f>'SAME R Results'!H84</f>
        <v>250</v>
      </c>
      <c r="J129" s="786">
        <f>'SAME R Results'!I84</f>
        <v>40428.354166666664</v>
      </c>
      <c r="K129" s="784">
        <f>'SAME R Results'!J84</f>
        <v>0</v>
      </c>
      <c r="L129" s="788"/>
      <c r="M129" s="788"/>
      <c r="N129" s="784">
        <f>'SAME R Results'!K84</f>
        <v>8.1</v>
      </c>
      <c r="O129" s="793">
        <f>'SAME R Results'!L84</f>
        <v>1.45</v>
      </c>
      <c r="P129" s="784">
        <f>'SAME R Results'!M84</f>
        <v>0</v>
      </c>
      <c r="Q129" s="784">
        <f>'SAME R Results'!N84</f>
        <v>0</v>
      </c>
      <c r="R129" s="784">
        <f>'SAME R Results'!O84</f>
        <v>0</v>
      </c>
      <c r="S129" s="784">
        <f>'SAME R Results'!P84</f>
        <v>0</v>
      </c>
      <c r="T129" s="784">
        <f>'SAME R Results'!Q84</f>
        <v>0</v>
      </c>
      <c r="U129" s="784">
        <f>'SAME R Results'!R84</f>
        <v>567.42857142857144</v>
      </c>
      <c r="V129" s="784">
        <f>'SAME R Results'!S84</f>
        <v>0</v>
      </c>
      <c r="W129" s="784">
        <f>'SAME R Results'!T84</f>
        <v>0</v>
      </c>
      <c r="X129" s="784" t="str">
        <f>'SAME R Results'!U84</f>
        <v>n</v>
      </c>
      <c r="Y129" s="784" t="str">
        <f>'SAME R Results'!V84</f>
        <v>y</v>
      </c>
      <c r="Z129" s="784" t="str">
        <f>'SAME R Results'!W84</f>
        <v>y</v>
      </c>
      <c r="AA129" s="784" t="str">
        <f>'SAME R Results'!X84</f>
        <v>n</v>
      </c>
      <c r="AB129" s="784" t="str">
        <f>'SAME R Results'!Y84</f>
        <v>n</v>
      </c>
      <c r="AC129" s="789"/>
      <c r="AD129" s="784" t="str">
        <f>'SAME R Results'!Z84</f>
        <v>y</v>
      </c>
      <c r="AE129" s="784">
        <f>'SAME R Results'!AA84</f>
        <v>10</v>
      </c>
      <c r="AF129" s="784" t="str">
        <f>'SAME R Results'!AB84</f>
        <v>y</v>
      </c>
      <c r="AG129" s="817">
        <f>'SAME R Results'!AC84</f>
        <v>3.852706928546E-2</v>
      </c>
      <c r="AH129" s="819">
        <f>'SAME R Results'!AD84</f>
        <v>0</v>
      </c>
      <c r="AI129" s="784">
        <f>'SAME R Results'!AE84</f>
        <v>0</v>
      </c>
      <c r="AJ129" s="784">
        <f>'SAME R Results'!AF84</f>
        <v>0</v>
      </c>
      <c r="AK129" s="784">
        <f>'SAME R Results'!AG84</f>
        <v>0</v>
      </c>
      <c r="AL129" s="784">
        <f>'SAME R Results'!AH84</f>
        <v>0</v>
      </c>
      <c r="AM129" s="784">
        <f>'SAME R Results'!AI84</f>
        <v>0</v>
      </c>
      <c r="AN129" s="784">
        <f>'SAME R Results'!AJ84</f>
        <v>0</v>
      </c>
      <c r="AO129" s="784">
        <f>'SAME R Results'!AK84</f>
        <v>0</v>
      </c>
      <c r="AP129" s="784">
        <f>'SAME R Results'!AL84</f>
        <v>0</v>
      </c>
      <c r="AQ129" s="784">
        <f>'SAME R Results'!AM84</f>
        <v>0</v>
      </c>
      <c r="AR129" s="817">
        <f>'SAME R Results'!AN84</f>
        <v>0</v>
      </c>
      <c r="AS129" s="819">
        <f>'SAME R Results'!AO84</f>
        <v>0</v>
      </c>
      <c r="AT129" s="784">
        <f>'SAME R Results'!AP84</f>
        <v>60</v>
      </c>
      <c r="AU129" s="789"/>
      <c r="AV129" s="821">
        <f>'SAME R Results'!AQ84</f>
        <v>0</v>
      </c>
      <c r="AW129" s="821">
        <f>'SAME R Results'!AR84</f>
        <v>0.84228519999999985</v>
      </c>
      <c r="AX129" s="821">
        <f>'SAME R Results'!AS84</f>
        <v>0</v>
      </c>
      <c r="AY129" s="821">
        <f>'SAME R Results'!AT84</f>
        <v>0</v>
      </c>
      <c r="AZ129" s="824"/>
      <c r="BA129" s="824"/>
      <c r="BB129" s="821">
        <f>'SAME R Results'!AU84</f>
        <v>0.11454768499999998</v>
      </c>
      <c r="BC129" s="821">
        <f>'SAME R Results'!AV84</f>
        <v>2.7988971428571426E-2</v>
      </c>
      <c r="BD129" s="821">
        <f>'SAME R Results'!AW84</f>
        <v>5.5408479999999987</v>
      </c>
      <c r="BE129" s="821">
        <f>'SAME R Results'!AX84</f>
        <v>4.6827623809523802</v>
      </c>
      <c r="BF129" s="827">
        <f>'SAME R Results'!AY84</f>
        <v>30740</v>
      </c>
      <c r="BG129" s="784">
        <f>'SAME R Results'!AZ84</f>
        <v>0.21058654999999998</v>
      </c>
      <c r="BH129" s="784">
        <f>'SAME R Results'!BA84</f>
        <v>7.9636342857142856E-2</v>
      </c>
      <c r="BI129" s="789"/>
      <c r="BJ129" s="784">
        <f>'SAME R Results'!BB84</f>
        <v>10.396850000000001</v>
      </c>
      <c r="BK129" s="784">
        <f>'SAME R Results'!BC84</f>
        <v>0.85808561904761849</v>
      </c>
      <c r="BL129" s="784">
        <f>'SAME R Results'!BD84</f>
        <v>1151405.4928839717</v>
      </c>
      <c r="BM129" s="784">
        <f>'SAME R Results'!BE84</f>
        <v>156.01798358413714</v>
      </c>
      <c r="BN129" s="784">
        <f>'SAME R Results'!BF84</f>
        <v>8.6558713571428553E-2</v>
      </c>
      <c r="BO129" s="784">
        <f>'SAME R Results'!BG84</f>
        <v>3.2737551785714282E-2</v>
      </c>
      <c r="BP129" s="789"/>
      <c r="BQ129" s="784">
        <f>'SAME R Results'!BH84</f>
        <v>4.6785825000000001</v>
      </c>
      <c r="BR129" s="817">
        <f>'SAME R Results'!BI84</f>
        <v>0.13550220539017285</v>
      </c>
      <c r="BS129" s="817">
        <f>'SAME R Results'!BJ84</f>
        <v>0.17614338692128539</v>
      </c>
      <c r="BT129" s="817">
        <f>'SAME R Results'!BL84</f>
        <v>2.6440191416268415</v>
      </c>
      <c r="BU129" s="817">
        <f>'SAME R Results'!BM84</f>
        <v>1.6688963150865648</v>
      </c>
      <c r="BV129" s="817">
        <f>'SAME R Results'!BN84</f>
        <v>0.118846493917783</v>
      </c>
      <c r="BW129" s="784">
        <f>'SAME R Results'!BO84</f>
        <v>1151405.4928839717</v>
      </c>
      <c r="BX129" s="784">
        <f>'SAME R Results'!BP84</f>
        <v>1133054.2397751133</v>
      </c>
      <c r="BY129" s="784">
        <f>'SAME R Results'!BQ84</f>
        <v>1060893.9210288024</v>
      </c>
      <c r="BZ129" s="784">
        <f>'SAME R Results'!BR84</f>
        <v>156.01798358413714</v>
      </c>
      <c r="CA129" s="784">
        <f>'SAME R Results'!BS84</f>
        <v>0.19046559954000231</v>
      </c>
      <c r="CB129" s="784">
        <f>'SAME R Results'!BT84</f>
        <v>0.45</v>
      </c>
      <c r="CC129" s="784">
        <f>'SAME R Results'!BV84</f>
        <v>1</v>
      </c>
      <c r="CD129" s="880">
        <f>'SAME R Results'!BW84</f>
        <v>1.42</v>
      </c>
      <c r="CE129" s="1086">
        <f>'SAME R Results'!BZ84</f>
        <v>527.34367563845251</v>
      </c>
      <c r="CF129" s="1777">
        <f>'SAME R Results'!CA84</f>
        <v>0.57000000000007045</v>
      </c>
      <c r="CG129" s="1777">
        <f>'SAME R Results'!CB84</f>
        <v>0</v>
      </c>
      <c r="CH129" s="1777">
        <f>'SAME R Results'!CC84</f>
        <v>0</v>
      </c>
      <c r="CI129" s="1777">
        <f>'SAME R Results'!CD84</f>
        <v>4.9248236842099183E-2</v>
      </c>
      <c r="CJ129" s="1777"/>
      <c r="CK129" s="1777"/>
      <c r="CL129" s="2015">
        <f>'SAME R Results'!CI84</f>
        <v>84</v>
      </c>
      <c r="CM129" s="2015" t="str">
        <f>'SAME R Results'!CJ84</f>
        <v>Kapton</v>
      </c>
      <c r="CN129" s="2016">
        <f>'SAME R Results'!CK84</f>
        <v>0.13550220539017285</v>
      </c>
      <c r="CO129" s="2016">
        <f>'SAME R Results'!CL84</f>
        <v>1.8501055302846226E-2</v>
      </c>
      <c r="CP129" s="2016">
        <f>'SAME R Results'!CM84</f>
        <v>3.5804107773837288E-2</v>
      </c>
    </row>
    <row r="130" spans="1:94" ht="16.5" customHeight="1" x14ac:dyDescent="0.2">
      <c r="A130" s="780">
        <v>2</v>
      </c>
      <c r="B130" s="784" t="str">
        <f>'SAME R Results'!A85</f>
        <v>8(4)</v>
      </c>
      <c r="C130" s="785" t="str">
        <f>'SAME R Results'!B85</f>
        <v>Pyrell</v>
      </c>
      <c r="D130" s="784" t="str">
        <f>'SAME R Results'!C85</f>
        <v>P10</v>
      </c>
      <c r="E130" s="784" t="str">
        <f>'SAME R Results'!D85</f>
        <v>48 P</v>
      </c>
      <c r="F130" s="784">
        <f>'SAME R Results'!E85</f>
        <v>0</v>
      </c>
      <c r="G130" s="784">
        <f>'SAME R Results'!F85</f>
        <v>95</v>
      </c>
      <c r="H130" s="785" t="str">
        <f>'SAME R Results'!G85</f>
        <v>No flow run w/ aging</v>
      </c>
      <c r="I130" s="784">
        <f>'SAME R Results'!H85</f>
        <v>250</v>
      </c>
      <c r="J130" s="786">
        <f>'SAME R Results'!I85</f>
        <v>40428.354166666664</v>
      </c>
      <c r="K130" s="784">
        <f>'SAME R Results'!J85</f>
        <v>0</v>
      </c>
      <c r="L130" s="788"/>
      <c r="M130" s="788"/>
      <c r="N130" s="784">
        <f>'SAME R Results'!K85</f>
        <v>0</v>
      </c>
      <c r="O130" s="793">
        <f>'SAME R Results'!L85</f>
        <v>1.22</v>
      </c>
      <c r="P130" s="784">
        <f>'SAME R Results'!M85</f>
        <v>60</v>
      </c>
      <c r="Q130" s="784">
        <f>'SAME R Results'!N85</f>
        <v>11</v>
      </c>
      <c r="R130" s="784">
        <f>'SAME R Results'!O85</f>
        <v>8</v>
      </c>
      <c r="S130" s="784" t="str">
        <f>'SAME R Results'!P85</f>
        <v>n</v>
      </c>
      <c r="T130" s="784" t="str">
        <f>'SAME R Results'!Q85</f>
        <v>N</v>
      </c>
      <c r="U130" s="784">
        <f>'SAME R Results'!R85</f>
        <v>38</v>
      </c>
      <c r="V130" s="784" t="str">
        <f>'SAME R Results'!S85</f>
        <v>y</v>
      </c>
      <c r="W130" s="784">
        <f>'SAME R Results'!T85</f>
        <v>60</v>
      </c>
      <c r="X130" s="784" t="str">
        <f>'SAME R Results'!U85</f>
        <v>n</v>
      </c>
      <c r="Y130" s="784" t="str">
        <f>'SAME R Results'!V85</f>
        <v>y</v>
      </c>
      <c r="Z130" s="784" t="str">
        <f>'SAME R Results'!W85</f>
        <v>y</v>
      </c>
      <c r="AA130" s="784" t="str">
        <f>'SAME R Results'!X85</f>
        <v>y</v>
      </c>
      <c r="AB130" s="784" t="str">
        <f>'SAME R Results'!Y85</f>
        <v>y</v>
      </c>
      <c r="AC130" s="789"/>
      <c r="AD130" s="784" t="str">
        <f>'SAME R Results'!Z85</f>
        <v>y</v>
      </c>
      <c r="AE130" s="784">
        <f>'SAME R Results'!AA85</f>
        <v>10</v>
      </c>
      <c r="AF130" s="784" t="str">
        <f>'SAME R Results'!AB85</f>
        <v>y</v>
      </c>
      <c r="AG130" s="817">
        <f>'SAME R Results'!AC85</f>
        <v>3.852706928546E-2</v>
      </c>
      <c r="AH130" s="819">
        <f>'SAME R Results'!AD85</f>
        <v>0</v>
      </c>
      <c r="AI130" s="784">
        <f>'SAME R Results'!AE85</f>
        <v>58</v>
      </c>
      <c r="AJ130" s="784">
        <f>'SAME R Results'!AF85</f>
        <v>480</v>
      </c>
      <c r="AK130" s="784">
        <f>'SAME R Results'!AG85</f>
        <v>0</v>
      </c>
      <c r="AL130" s="784" t="str">
        <f>'SAME R Results'!AH85</f>
        <v>n</v>
      </c>
      <c r="AM130" s="784" t="str">
        <f>'SAME R Results'!AI85</f>
        <v>y</v>
      </c>
      <c r="AN130" s="784" t="str">
        <f>'SAME R Results'!AJ85</f>
        <v>y</v>
      </c>
      <c r="AO130" s="784" t="str">
        <f>'SAME R Results'!AK85</f>
        <v>y</v>
      </c>
      <c r="AP130" s="784" t="str">
        <f>'SAME R Results'!AL85</f>
        <v>y</v>
      </c>
      <c r="AQ130" s="784" t="str">
        <f>'SAME R Results'!AM85</f>
        <v>y</v>
      </c>
      <c r="AR130" s="817">
        <f>'SAME R Results'!AN85</f>
        <v>3.852706928546E-2</v>
      </c>
      <c r="AS130" s="819">
        <f>'SAME R Results'!AO85</f>
        <v>0</v>
      </c>
      <c r="AT130" s="784">
        <f>'SAME R Results'!AP85</f>
        <v>0</v>
      </c>
      <c r="AU130" s="789"/>
      <c r="AV130" s="821">
        <f>'SAME R Results'!AQ85</f>
        <v>0</v>
      </c>
      <c r="AW130" s="821">
        <f>'SAME R Results'!AR85</f>
        <v>4.8198089999999993</v>
      </c>
      <c r="AX130" s="821">
        <f>'SAME R Results'!AS85</f>
        <v>0</v>
      </c>
      <c r="AY130" s="821">
        <f>'SAME R Results'!AT85</f>
        <v>0</v>
      </c>
      <c r="AZ130" s="824"/>
      <c r="BA130" s="824"/>
      <c r="BB130" s="821">
        <f>'SAME R Results'!AU85</f>
        <v>0.16464243999999997</v>
      </c>
      <c r="BC130" s="821">
        <f>'SAME R Results'!AV85</f>
        <v>2.6260390000000005E-2</v>
      </c>
      <c r="BD130" s="821">
        <f>'SAME R Results'!AW85</f>
        <v>4.7402505000000001</v>
      </c>
      <c r="BE130" s="821">
        <f>'SAME R Results'!AX85</f>
        <v>4.6792449999999999</v>
      </c>
      <c r="BF130" s="827">
        <f>'SAME R Results'!AY85</f>
        <v>1985</v>
      </c>
      <c r="BG130" s="784">
        <f>'SAME R Results'!AZ85</f>
        <v>0.26197819999999999</v>
      </c>
      <c r="BH130" s="784">
        <f>'SAME R Results'!BA85</f>
        <v>7.5515749999999993E-2</v>
      </c>
      <c r="BI130" s="789"/>
      <c r="BJ130" s="784">
        <f>'SAME R Results'!BB85</f>
        <v>9.1852</v>
      </c>
      <c r="BK130" s="784">
        <f>'SAME R Results'!BC85</f>
        <v>6.1005500000000268E-2</v>
      </c>
      <c r="BL130" s="784">
        <f>'SAME R Results'!BD85</f>
        <v>71387.637341986352</v>
      </c>
      <c r="BM130" s="784">
        <f>'SAME R Results'!BE85</f>
        <v>9.9926824825918477</v>
      </c>
      <c r="BN130" s="784">
        <f>'SAME R Results'!BF85</f>
        <v>0.37536620957706895</v>
      </c>
      <c r="BO130" s="784">
        <f>'SAME R Results'!BG85</f>
        <v>0.12644649917556822</v>
      </c>
      <c r="BP130" s="789"/>
      <c r="BQ130" s="784">
        <f>'SAME R Results'!BH85</f>
        <v>11.899025115222525</v>
      </c>
      <c r="BR130" s="817">
        <f>'SAME R Results'!BI85</f>
        <v>0.13997777282810692</v>
      </c>
      <c r="BS130" s="817">
        <f>'SAME R Results'!BJ85</f>
        <v>0.6828048281760063</v>
      </c>
      <c r="BT130" s="817">
        <f>'SAME R Results'!BL85</f>
        <v>2.9685773194549352</v>
      </c>
      <c r="BU130" s="817">
        <f>'SAME R Results'!BM85</f>
        <v>3.5214004861099841</v>
      </c>
      <c r="BV130" s="817">
        <f>'SAME R Results'!BN85</f>
        <v>6.3378262236454569E-2</v>
      </c>
      <c r="BW130" s="784">
        <f>'SAME R Results'!BO85</f>
        <v>71387.637341986352</v>
      </c>
      <c r="BX130" s="784">
        <f>'SAME R Results'!BP85</f>
        <v>70202.626365373348</v>
      </c>
      <c r="BY130" s="784">
        <f>'SAME R Results'!BQ85</f>
        <v>67024.478448313632</v>
      </c>
      <c r="BZ130" s="784">
        <f>'SAME R Results'!BR85</f>
        <v>9.9926824825918477</v>
      </c>
      <c r="CA130" s="784">
        <f>'SAME R Results'!BS85</f>
        <v>1.3541130249489537E-2</v>
      </c>
      <c r="CB130" s="784">
        <f>'SAME R Results'!BT85</f>
        <v>0.48</v>
      </c>
      <c r="CC130" s="784">
        <f>'SAME R Results'!BV85</f>
        <v>2.6988672709046719</v>
      </c>
      <c r="CD130" s="880">
        <f>'SAME R Results'!BW85</f>
        <v>1</v>
      </c>
      <c r="CE130" s="1086">
        <f>'SAME R Results'!BZ85</f>
        <v>236.14679358180084</v>
      </c>
      <c r="CF130" s="1777">
        <f>'SAME R Results'!CA85</f>
        <v>0.42333333333338663</v>
      </c>
      <c r="CG130" s="1777" t="str">
        <f>'SAME R Results'!CB85</f>
        <v xml:space="preserve"> 48P</v>
      </c>
      <c r="CH130" s="1777">
        <f>'SAME R Results'!CC85</f>
        <v>250</v>
      </c>
      <c r="CI130" s="1777">
        <f>'SAME R Results'!CD85</f>
        <v>0.16864760005825077</v>
      </c>
      <c r="CJ130" s="1777"/>
      <c r="CK130" s="1777"/>
      <c r="CL130" s="2015">
        <f>'SAME R Results'!CI85</f>
        <v>85</v>
      </c>
      <c r="CM130" s="2015" t="str">
        <f>'SAME R Results'!CJ85</f>
        <v>Pyrell</v>
      </c>
      <c r="CN130" s="2016">
        <f>'SAME R Results'!CK85</f>
        <v>0.13997777282810692</v>
      </c>
      <c r="CO130" s="2016">
        <f>'SAME R Results'!CL85</f>
        <v>3.1545963298863847E-2</v>
      </c>
      <c r="CP130" s="2016">
        <f>'SAME R Results'!CM85</f>
        <v>3.0173965984118589E-2</v>
      </c>
    </row>
    <row r="131" spans="1:94" ht="16.5" customHeight="1" x14ac:dyDescent="0.2">
      <c r="A131" s="780">
        <v>2</v>
      </c>
      <c r="B131" s="784" t="str">
        <f>'SAME R Results'!A86</f>
        <v>8(4)</v>
      </c>
      <c r="C131" s="785" t="str">
        <f>'SAME R Results'!B86</f>
        <v>Pyrell</v>
      </c>
      <c r="D131" s="784" t="str">
        <f>'SAME R Results'!C86</f>
        <v>P10</v>
      </c>
      <c r="E131" s="784" t="str">
        <f>'SAME R Results'!D86</f>
        <v>48PA</v>
      </c>
      <c r="F131" s="784">
        <f>'SAME R Results'!E86</f>
        <v>0</v>
      </c>
      <c r="G131" s="784" t="str">
        <f>'SAME R Results'!F86</f>
        <v>95a</v>
      </c>
      <c r="H131" s="785" t="str">
        <f>'SAME R Results'!G86</f>
        <v>aged</v>
      </c>
      <c r="I131" s="784">
        <f>'SAME R Results'!H86</f>
        <v>250</v>
      </c>
      <c r="J131" s="786">
        <f>'SAME R Results'!I86</f>
        <v>40428.354166666664</v>
      </c>
      <c r="K131" s="784">
        <f>'SAME R Results'!J86</f>
        <v>0</v>
      </c>
      <c r="L131" s="788"/>
      <c r="M131" s="788"/>
      <c r="N131" s="784">
        <f>'SAME R Results'!K86</f>
        <v>0</v>
      </c>
      <c r="O131" s="793">
        <f>'SAME R Results'!L86</f>
        <v>1.22</v>
      </c>
      <c r="P131" s="784">
        <f>'SAME R Results'!M86</f>
        <v>0</v>
      </c>
      <c r="Q131" s="784">
        <f>'SAME R Results'!N86</f>
        <v>0</v>
      </c>
      <c r="R131" s="784">
        <f>'SAME R Results'!O86</f>
        <v>0</v>
      </c>
      <c r="S131" s="784">
        <f>'SAME R Results'!P86</f>
        <v>0</v>
      </c>
      <c r="T131" s="784">
        <f>'SAME R Results'!Q86</f>
        <v>0</v>
      </c>
      <c r="U131" s="784" t="str">
        <f>'SAME R Results'!R86</f>
        <v>n/a</v>
      </c>
      <c r="V131" s="784">
        <f>'SAME R Results'!S86</f>
        <v>0</v>
      </c>
      <c r="W131" s="784">
        <f>'SAME R Results'!T86</f>
        <v>0</v>
      </c>
      <c r="X131" s="784" t="str">
        <f>'SAME R Results'!U86</f>
        <v>n</v>
      </c>
      <c r="Y131" s="784" t="str">
        <f>'SAME R Results'!V86</f>
        <v>y</v>
      </c>
      <c r="Z131" s="784" t="str">
        <f>'SAME R Results'!W86</f>
        <v>y</v>
      </c>
      <c r="AA131" s="784" t="str">
        <f>'SAME R Results'!X86</f>
        <v>y</v>
      </c>
      <c r="AB131" s="784" t="str">
        <f>'SAME R Results'!Y86</f>
        <v>y</v>
      </c>
      <c r="AC131" s="789"/>
      <c r="AD131" s="784" t="str">
        <f>'SAME R Results'!Z86</f>
        <v>y</v>
      </c>
      <c r="AE131" s="784">
        <f>'SAME R Results'!AA86</f>
        <v>10</v>
      </c>
      <c r="AF131" s="784" t="str">
        <f>'SAME R Results'!AB86</f>
        <v>y</v>
      </c>
      <c r="AG131" s="817">
        <f>'SAME R Results'!AC86</f>
        <v>3.852706928546E-2</v>
      </c>
      <c r="AH131" s="819">
        <f>'SAME R Results'!AD86</f>
        <v>0</v>
      </c>
      <c r="AI131" s="784">
        <f>'SAME R Results'!AE86</f>
        <v>0</v>
      </c>
      <c r="AJ131" s="784">
        <f>'SAME R Results'!AF86</f>
        <v>0</v>
      </c>
      <c r="AK131" s="784">
        <f>'SAME R Results'!AG86</f>
        <v>0</v>
      </c>
      <c r="AL131" s="784">
        <f>'SAME R Results'!AH86</f>
        <v>0</v>
      </c>
      <c r="AM131" s="784">
        <f>'SAME R Results'!AI86</f>
        <v>0</v>
      </c>
      <c r="AN131" s="784">
        <f>'SAME R Results'!AJ86</f>
        <v>0</v>
      </c>
      <c r="AO131" s="784">
        <f>'SAME R Results'!AK86</f>
        <v>0</v>
      </c>
      <c r="AP131" s="784">
        <f>'SAME R Results'!AL86</f>
        <v>0</v>
      </c>
      <c r="AQ131" s="784">
        <f>'SAME R Results'!AM86</f>
        <v>0</v>
      </c>
      <c r="AR131" s="817">
        <f>'SAME R Results'!AN86</f>
        <v>0</v>
      </c>
      <c r="AS131" s="819">
        <f>'SAME R Results'!AO86</f>
        <v>0</v>
      </c>
      <c r="AT131" s="784">
        <f>'SAME R Results'!AP86</f>
        <v>0</v>
      </c>
      <c r="AU131" s="789"/>
      <c r="AV131" s="821">
        <f>'SAME R Results'!AQ86</f>
        <v>0</v>
      </c>
      <c r="AW131" s="821">
        <f>'SAME R Results'!AR86</f>
        <v>4.3817289999999991</v>
      </c>
      <c r="AX131" s="821">
        <f>'SAME R Results'!AS86</f>
        <v>0</v>
      </c>
      <c r="AY131" s="821">
        <f>'SAME R Results'!AT86</f>
        <v>0</v>
      </c>
      <c r="AZ131" s="824"/>
      <c r="BA131" s="824"/>
      <c r="BB131" s="821">
        <f>'SAME R Results'!AU86</f>
        <v>0.15617359999999997</v>
      </c>
      <c r="BC131" s="821">
        <f>'SAME R Results'!AV86</f>
        <v>2.9205314999999999E-2</v>
      </c>
      <c r="BD131" s="821">
        <f>'SAME R Results'!AW86</f>
        <v>4.7462305000000002</v>
      </c>
      <c r="BE131" s="821">
        <f>'SAME R Results'!AX86</f>
        <v>4.6675719999999989</v>
      </c>
      <c r="BF131" s="827">
        <f>'SAME R Results'!AY86</f>
        <v>999</v>
      </c>
      <c r="BG131" s="784">
        <f>'SAME R Results'!AZ86</f>
        <v>0.27084355000000004</v>
      </c>
      <c r="BH131" s="784">
        <f>'SAME R Results'!BA86</f>
        <v>8.0139160000000001E-2</v>
      </c>
      <c r="BI131" s="789"/>
      <c r="BJ131" s="784">
        <f>'SAME R Results'!BB86</f>
        <v>8.7778999999999989</v>
      </c>
      <c r="BK131" s="784">
        <f>'SAME R Results'!BC86</f>
        <v>7.8658500000001297E-2</v>
      </c>
      <c r="BL131" s="784">
        <f>'SAME R Results'!BD86</f>
        <v>35876.448108697521</v>
      </c>
      <c r="BM131" s="784">
        <f>'SAME R Results'!BE86</f>
        <v>12.910104784744156</v>
      </c>
      <c r="BN131" s="784">
        <f>'SAME R Results'!BF86</f>
        <v>0.34105657832218012</v>
      </c>
      <c r="BO131" s="784">
        <f>'SAME R Results'!BG86</f>
        <v>0.12806541949514919</v>
      </c>
      <c r="BP131" s="789"/>
      <c r="BQ131" s="784">
        <f>'SAME R Results'!BH86</f>
        <v>11.261671781275142</v>
      </c>
      <c r="BR131" s="817">
        <f>'SAME R Results'!BI86</f>
        <v>0.35984902255734624</v>
      </c>
      <c r="BS131" s="817">
        <f>'SAME R Results'!BJ86</f>
        <v>0.84320194801804194</v>
      </c>
      <c r="BT131" s="817">
        <f>'SAME R Results'!BL86</f>
        <v>2.6631434126922806</v>
      </c>
      <c r="BU131" s="817">
        <f>'SAME R Results'!BM86</f>
        <v>2.5162745563990132</v>
      </c>
      <c r="BV131" s="817">
        <f>'SAME R Results'!BN86</f>
        <v>0.23507946326104442</v>
      </c>
      <c r="BW131" s="784">
        <f>'SAME R Results'!BO86</f>
        <v>35876.448108697521</v>
      </c>
      <c r="BX131" s="784">
        <f>'SAME R Results'!BP86</f>
        <v>35280.062231802614</v>
      </c>
      <c r="BY131" s="784">
        <f>'SAME R Results'!BQ86</f>
        <v>33706.148043035486</v>
      </c>
      <c r="BZ131" s="784">
        <f>'SAME R Results'!BR86</f>
        <v>12.910104784744156</v>
      </c>
      <c r="CA131" s="784">
        <f>'SAME R Results'!BS86</f>
        <v>1.7459491254550583E-2</v>
      </c>
      <c r="CB131" s="784">
        <f>'SAME R Results'!BT86</f>
        <v>0.48</v>
      </c>
      <c r="CC131" s="784">
        <f>'SAME R Results'!BV86</f>
        <v>2.6728279213695627</v>
      </c>
      <c r="CD131" s="880">
        <f>'SAME R Results'!BW86</f>
        <v>1</v>
      </c>
      <c r="CE131" s="1086">
        <f>'SAME R Results'!BZ86</f>
        <v>236.14679358180084</v>
      </c>
      <c r="CF131" s="1777">
        <f>'SAME R Results'!CA86</f>
        <v>0.42333333333338663</v>
      </c>
      <c r="CG131" s="1777">
        <f>'SAME R Results'!CB86</f>
        <v>0</v>
      </c>
      <c r="CH131" s="1777">
        <f>'SAME R Results'!CC86</f>
        <v>0</v>
      </c>
      <c r="CI131" s="1777">
        <f>'SAME R Results'!CD86</f>
        <v>0.1596142457188402</v>
      </c>
      <c r="CJ131" s="1777"/>
      <c r="CK131" s="1777"/>
      <c r="CL131" s="2015">
        <f>'SAME R Results'!CI86</f>
        <v>86</v>
      </c>
      <c r="CM131" s="2015" t="str">
        <f>'SAME R Results'!CJ86</f>
        <v>Pyrell</v>
      </c>
      <c r="CN131" s="2016">
        <f>'SAME R Results'!CK86</f>
        <v>0.35984902255734624</v>
      </c>
      <c r="CO131" s="2016">
        <f>'SAME R Results'!CL86</f>
        <v>3.0284720150453789E-2</v>
      </c>
      <c r="CP131" s="2016">
        <f>'SAME R Results'!CM86</f>
        <v>2.7173950395280269E-2</v>
      </c>
    </row>
    <row r="132" spans="1:94" ht="16.5" customHeight="1" x14ac:dyDescent="0.2">
      <c r="A132" s="780">
        <v>2</v>
      </c>
      <c r="B132" s="784" t="str">
        <f>'SAME R Results'!A87</f>
        <v>8(4)</v>
      </c>
      <c r="C132" s="785" t="str">
        <f>'SAME R Results'!B87</f>
        <v>Lampwick</v>
      </c>
      <c r="D132" s="784" t="str">
        <f>'SAME R Results'!C87</f>
        <v>L03</v>
      </c>
      <c r="E132" s="784" t="str">
        <f>'SAME R Results'!D87</f>
        <v>49 L</v>
      </c>
      <c r="F132" s="784">
        <f>'SAME R Results'!E87</f>
        <v>0</v>
      </c>
      <c r="G132" s="784">
        <f>'SAME R Results'!F87</f>
        <v>96</v>
      </c>
      <c r="H132" s="785" t="str">
        <f>'SAME R Results'!G87</f>
        <v>No flow run w/aging</v>
      </c>
      <c r="I132" s="784">
        <f>'SAME R Results'!H87</f>
        <v>250</v>
      </c>
      <c r="J132" s="786">
        <f>'SAME R Results'!I87</f>
        <v>40428.354166666664</v>
      </c>
      <c r="K132" s="784">
        <f>'SAME R Results'!J87</f>
        <v>0</v>
      </c>
      <c r="L132" s="788"/>
      <c r="M132" s="788"/>
      <c r="N132" s="784">
        <f>'SAME R Results'!K87</f>
        <v>0</v>
      </c>
      <c r="O132" s="793">
        <f>'SAME R Results'!L87</f>
        <v>1.2450000000000001</v>
      </c>
      <c r="P132" s="784">
        <f>'SAME R Results'!M87</f>
        <v>60</v>
      </c>
      <c r="Q132" s="784">
        <f>'SAME R Results'!N87</f>
        <v>11</v>
      </c>
      <c r="R132" s="784">
        <f>'SAME R Results'!O87</f>
        <v>8</v>
      </c>
      <c r="S132" s="784" t="str">
        <f>'SAME R Results'!P87</f>
        <v>n</v>
      </c>
      <c r="T132" s="784" t="str">
        <f>'SAME R Results'!Q87</f>
        <v>N</v>
      </c>
      <c r="U132" s="784">
        <f>'SAME R Results'!R87</f>
        <v>33.571428571428569</v>
      </c>
      <c r="V132" s="784" t="str">
        <f>'SAME R Results'!S87</f>
        <v>y</v>
      </c>
      <c r="W132" s="784">
        <f>'SAME R Results'!T87</f>
        <v>90</v>
      </c>
      <c r="X132" s="784" t="str">
        <f>'SAME R Results'!U87</f>
        <v>n</v>
      </c>
      <c r="Y132" s="784" t="str">
        <f>'SAME R Results'!V87</f>
        <v>y</v>
      </c>
      <c r="Z132" s="784" t="str">
        <f>'SAME R Results'!W87</f>
        <v>y</v>
      </c>
      <c r="AA132" s="784" t="str">
        <f>'SAME R Results'!X87</f>
        <v>n</v>
      </c>
      <c r="AB132" s="784" t="str">
        <f>'SAME R Results'!Y87</f>
        <v>y</v>
      </c>
      <c r="AC132" s="789"/>
      <c r="AD132" s="784" t="str">
        <f>'SAME R Results'!Z87</f>
        <v>y</v>
      </c>
      <c r="AE132" s="784">
        <f>'SAME R Results'!AA87</f>
        <v>10</v>
      </c>
      <c r="AF132" s="784" t="str">
        <f>'SAME R Results'!AB87</f>
        <v>y</v>
      </c>
      <c r="AG132" s="817">
        <f>'SAME R Results'!AC87</f>
        <v>3.852706928546E-2</v>
      </c>
      <c r="AH132" s="819">
        <f>'SAME R Results'!AD87</f>
        <v>0</v>
      </c>
      <c r="AI132" s="784">
        <f>'SAME R Results'!AE87</f>
        <v>58</v>
      </c>
      <c r="AJ132" s="784">
        <f>'SAME R Results'!AF87</f>
        <v>480</v>
      </c>
      <c r="AK132" s="784">
        <f>'SAME R Results'!AG87</f>
        <v>0</v>
      </c>
      <c r="AL132" s="784" t="str">
        <f>'SAME R Results'!AH87</f>
        <v>n</v>
      </c>
      <c r="AM132" s="784" t="str">
        <f>'SAME R Results'!AI87</f>
        <v>y</v>
      </c>
      <c r="AN132" s="784" t="str">
        <f>'SAME R Results'!AJ87</f>
        <v>y</v>
      </c>
      <c r="AO132" s="784" t="str">
        <f>'SAME R Results'!AK87</f>
        <v>n</v>
      </c>
      <c r="AP132" s="784" t="str">
        <f>'SAME R Results'!AL87</f>
        <v>y</v>
      </c>
      <c r="AQ132" s="784" t="str">
        <f>'SAME R Results'!AM87</f>
        <v>y</v>
      </c>
      <c r="AR132" s="817">
        <f>'SAME R Results'!AN87</f>
        <v>3.852706928546E-2</v>
      </c>
      <c r="AS132" s="819">
        <f>'SAME R Results'!AO87</f>
        <v>0</v>
      </c>
      <c r="AT132" s="784">
        <f>'SAME R Results'!AP87</f>
        <v>0</v>
      </c>
      <c r="AU132" s="789"/>
      <c r="AV132" s="821">
        <f>'SAME R Results'!AQ87</f>
        <v>0</v>
      </c>
      <c r="AW132" s="821">
        <f>'SAME R Results'!AR87</f>
        <v>5.7956835</v>
      </c>
      <c r="AX132" s="821">
        <f>'SAME R Results'!AS87</f>
        <v>0</v>
      </c>
      <c r="AY132" s="821">
        <f>'SAME R Results'!AT87</f>
        <v>0</v>
      </c>
      <c r="AZ132" s="824"/>
      <c r="BA132" s="824"/>
      <c r="BB132" s="821">
        <f>'SAME R Results'!AU87</f>
        <v>0.40611259999999999</v>
      </c>
      <c r="BC132" s="821">
        <f>'SAME R Results'!AV87</f>
        <v>2.5314330000000003E-2</v>
      </c>
      <c r="BD132" s="821">
        <f>'SAME R Results'!AW87</f>
        <v>4.9042215000000002</v>
      </c>
      <c r="BE132" s="821">
        <f>'SAME R Results'!AX87</f>
        <v>4.6696165000000009</v>
      </c>
      <c r="BF132" s="827">
        <f>'SAME R Results'!AY87</f>
        <v>5869.5</v>
      </c>
      <c r="BG132" s="784">
        <f>'SAME R Results'!AZ87</f>
        <v>0.46261579999999991</v>
      </c>
      <c r="BH132" s="784">
        <f>'SAME R Results'!BA87</f>
        <v>7.1228030000000012E-2</v>
      </c>
      <c r="BI132" s="789"/>
      <c r="BJ132" s="784">
        <f>'SAME R Results'!BB87</f>
        <v>11.2028</v>
      </c>
      <c r="BK132" s="784">
        <f>'SAME R Results'!BC87</f>
        <v>0.23460499999999929</v>
      </c>
      <c r="BL132" s="784">
        <f>'SAME R Results'!BD87</f>
        <v>212271.61609166127</v>
      </c>
      <c r="BM132" s="784">
        <f>'SAME R Results'!BE87</f>
        <v>39.214605288208624</v>
      </c>
      <c r="BN132" s="784">
        <f>'SAME R Results'!BF87</f>
        <v>0.38079826999999999</v>
      </c>
      <c r="BO132" s="784">
        <f>'SAME R Results'!BG87</f>
        <v>9.7846942499999978E-2</v>
      </c>
      <c r="BP132" s="789"/>
      <c r="BQ132" s="784">
        <f>'SAME R Results'!BH87</f>
        <v>8.236688129758063</v>
      </c>
      <c r="BR132" s="817">
        <f>'SAME R Results'!BI87</f>
        <v>0.18473786561871428</v>
      </c>
      <c r="BS132" s="817">
        <f>'SAME R Results'!BJ87</f>
        <v>0.4200368161556266</v>
      </c>
      <c r="BT132" s="817">
        <f>'SAME R Results'!BL87</f>
        <v>3.8917748502974439</v>
      </c>
      <c r="BU132" s="817">
        <f>'SAME R Results'!BM87</f>
        <v>2.4751813854914384</v>
      </c>
      <c r="BV132" s="817">
        <f>'SAME R Results'!BN87</f>
        <v>0.12251526494556801</v>
      </c>
      <c r="BW132" s="784">
        <f>'SAME R Results'!BO87</f>
        <v>212271.61609166127</v>
      </c>
      <c r="BX132" s="784">
        <f>'SAME R Results'!BP87</f>
        <v>208767.62519633127</v>
      </c>
      <c r="BY132" s="784">
        <f>'SAME R Results'!BQ87</f>
        <v>198778.28036975124</v>
      </c>
      <c r="BZ132" s="784">
        <f>'SAME R Results'!BR87</f>
        <v>39.214605288208624</v>
      </c>
      <c r="CA132" s="784">
        <f>'SAME R Results'!BS87</f>
        <v>5.2074269732753101E-2</v>
      </c>
      <c r="CB132" s="784">
        <f>'SAME R Results'!BT87</f>
        <v>0.28000000000000003</v>
      </c>
      <c r="CC132" s="784">
        <f>'SAME R Results'!BV87</f>
        <v>2.625838479716188</v>
      </c>
      <c r="CD132" s="880">
        <f>'SAME R Results'!BW87</f>
        <v>1</v>
      </c>
      <c r="CE132" s="1086">
        <f>'SAME R Results'!BZ87</f>
        <v>260.32493766036879</v>
      </c>
      <c r="CF132" s="1777">
        <f>'SAME R Results'!CA87</f>
        <v>1.3766666666666927</v>
      </c>
      <c r="CG132" s="1777" t="str">
        <f>'SAME R Results'!CB87</f>
        <v xml:space="preserve"> 49L</v>
      </c>
      <c r="CH132" s="1777">
        <f>'SAME R Results'!CC87</f>
        <v>250</v>
      </c>
      <c r="CI132" s="1777">
        <f>'SAME R Results'!CD87</f>
        <v>3.5898398628484825E-2</v>
      </c>
      <c r="CJ132" s="1777"/>
      <c r="CK132" s="1777"/>
      <c r="CL132" s="2015">
        <f>'SAME R Results'!CI87</f>
        <v>87</v>
      </c>
      <c r="CM132" s="2015" t="str">
        <f>'SAME R Results'!CJ87</f>
        <v>Lampwick</v>
      </c>
      <c r="CN132" s="2016">
        <f>'SAME R Results'!CK87</f>
        <v>0.18473786561871428</v>
      </c>
      <c r="CO132" s="2016">
        <f>'SAME R Results'!CL87</f>
        <v>4.623196410997113E-2</v>
      </c>
      <c r="CP132" s="2016">
        <f>'SAME R Results'!CM87</f>
        <v>2.9863245582978343E-2</v>
      </c>
    </row>
    <row r="133" spans="1:94" ht="16.5" customHeight="1" x14ac:dyDescent="0.2">
      <c r="A133" s="780">
        <v>2</v>
      </c>
      <c r="B133" s="784" t="str">
        <f>'SAME R Results'!A88</f>
        <v>8(4)</v>
      </c>
      <c r="C133" s="785" t="str">
        <f>'SAME R Results'!B88</f>
        <v>Lampwick</v>
      </c>
      <c r="D133" s="784" t="str">
        <f>'SAME R Results'!C88</f>
        <v>L03</v>
      </c>
      <c r="E133" s="784" t="str">
        <f>'SAME R Results'!D88</f>
        <v>49LA</v>
      </c>
      <c r="F133" s="784">
        <f>'SAME R Results'!E88</f>
        <v>0</v>
      </c>
      <c r="G133" s="784" t="str">
        <f>'SAME R Results'!F88</f>
        <v>96a</v>
      </c>
      <c r="H133" s="785" t="str">
        <f>'SAME R Results'!G88</f>
        <v>aged</v>
      </c>
      <c r="I133" s="784">
        <f>'SAME R Results'!H88</f>
        <v>250</v>
      </c>
      <c r="J133" s="786">
        <f>'SAME R Results'!I88</f>
        <v>40428.354166666664</v>
      </c>
      <c r="K133" s="784">
        <f>'SAME R Results'!J88</f>
        <v>0</v>
      </c>
      <c r="L133" s="788"/>
      <c r="M133" s="788"/>
      <c r="N133" s="784">
        <f>'SAME R Results'!K88</f>
        <v>0</v>
      </c>
      <c r="O133" s="793">
        <f>'SAME R Results'!L88</f>
        <v>1.2450000000000001</v>
      </c>
      <c r="P133" s="784">
        <f>'SAME R Results'!M88</f>
        <v>0</v>
      </c>
      <c r="Q133" s="784">
        <f>'SAME R Results'!N88</f>
        <v>0</v>
      </c>
      <c r="R133" s="784">
        <f>'SAME R Results'!O88</f>
        <v>0</v>
      </c>
      <c r="S133" s="784">
        <f>'SAME R Results'!P88</f>
        <v>0</v>
      </c>
      <c r="T133" s="784">
        <f>'SAME R Results'!Q88</f>
        <v>0</v>
      </c>
      <c r="U133" s="784">
        <f>'SAME R Results'!R88</f>
        <v>581.71428571428567</v>
      </c>
      <c r="V133" s="784">
        <f>'SAME R Results'!S88</f>
        <v>0</v>
      </c>
      <c r="W133" s="784">
        <f>'SAME R Results'!T88</f>
        <v>0</v>
      </c>
      <c r="X133" s="784" t="str">
        <f>'SAME R Results'!U88</f>
        <v>n</v>
      </c>
      <c r="Y133" s="784" t="str">
        <f>'SAME R Results'!V88</f>
        <v>y</v>
      </c>
      <c r="Z133" s="784" t="str">
        <f>'SAME R Results'!W88</f>
        <v>y</v>
      </c>
      <c r="AA133" s="784" t="str">
        <f>'SAME R Results'!X88</f>
        <v>n</v>
      </c>
      <c r="AB133" s="784" t="str">
        <f>'SAME R Results'!Y88</f>
        <v>y</v>
      </c>
      <c r="AC133" s="789"/>
      <c r="AD133" s="784" t="str">
        <f>'SAME R Results'!Z88</f>
        <v>y</v>
      </c>
      <c r="AE133" s="784">
        <f>'SAME R Results'!AA88</f>
        <v>10</v>
      </c>
      <c r="AF133" s="784" t="str">
        <f>'SAME R Results'!AB88</f>
        <v>y</v>
      </c>
      <c r="AG133" s="817">
        <f>'SAME R Results'!AC88</f>
        <v>3.852706928546E-2</v>
      </c>
      <c r="AH133" s="819">
        <f>'SAME R Results'!AD88</f>
        <v>0</v>
      </c>
      <c r="AI133" s="784">
        <f>'SAME R Results'!AE88</f>
        <v>0</v>
      </c>
      <c r="AJ133" s="784">
        <f>'SAME R Results'!AF88</f>
        <v>0</v>
      </c>
      <c r="AK133" s="784">
        <f>'SAME R Results'!AG88</f>
        <v>0</v>
      </c>
      <c r="AL133" s="784">
        <f>'SAME R Results'!AH88</f>
        <v>0</v>
      </c>
      <c r="AM133" s="784">
        <f>'SAME R Results'!AI88</f>
        <v>0</v>
      </c>
      <c r="AN133" s="784">
        <f>'SAME R Results'!AJ88</f>
        <v>0</v>
      </c>
      <c r="AO133" s="784">
        <f>'SAME R Results'!AK88</f>
        <v>0</v>
      </c>
      <c r="AP133" s="784">
        <f>'SAME R Results'!AL88</f>
        <v>0</v>
      </c>
      <c r="AQ133" s="784">
        <f>'SAME R Results'!AM88</f>
        <v>0</v>
      </c>
      <c r="AR133" s="817">
        <f>'SAME R Results'!AN88</f>
        <v>0</v>
      </c>
      <c r="AS133" s="819">
        <f>'SAME R Results'!AO88</f>
        <v>0</v>
      </c>
      <c r="AT133" s="784">
        <f>'SAME R Results'!AP88</f>
        <v>0</v>
      </c>
      <c r="AU133" s="789"/>
      <c r="AV133" s="821">
        <f>'SAME R Results'!AQ88</f>
        <v>0</v>
      </c>
      <c r="AW133" s="821">
        <f>'SAME R Results'!AR88</f>
        <v>5.7411044999999996</v>
      </c>
      <c r="AX133" s="821">
        <f>'SAME R Results'!AS88</f>
        <v>0</v>
      </c>
      <c r="AY133" s="821">
        <f>'SAME R Results'!AT88</f>
        <v>0</v>
      </c>
      <c r="AZ133" s="824"/>
      <c r="BA133" s="824"/>
      <c r="BB133" s="821">
        <f>'SAME R Results'!AU88</f>
        <v>0.41401670000000002</v>
      </c>
      <c r="BC133" s="821">
        <f>'SAME R Results'!AV88</f>
        <v>3.3813469999999991E-2</v>
      </c>
      <c r="BD133" s="821">
        <f>'SAME R Results'!AW88</f>
        <v>4.910217499999999</v>
      </c>
      <c r="BE133" s="821">
        <f>'SAME R Results'!AX88</f>
        <v>4.662155499999999</v>
      </c>
      <c r="BF133" s="827">
        <f>'SAME R Results'!AY88</f>
        <v>4853.5</v>
      </c>
      <c r="BG133" s="784">
        <f>'SAME R Results'!AZ88</f>
        <v>0.47521970000000013</v>
      </c>
      <c r="BH133" s="784">
        <f>'SAME R Results'!BA88</f>
        <v>8.4564200000000006E-2</v>
      </c>
      <c r="BI133" s="789"/>
      <c r="BJ133" s="784">
        <f>'SAME R Results'!BB88</f>
        <v>11.335000000000001</v>
      </c>
      <c r="BK133" s="784">
        <f>'SAME R Results'!BC88</f>
        <v>0.248062</v>
      </c>
      <c r="BL133" s="784">
        <f>'SAME R Results'!BD88</f>
        <v>175271.79330633517</v>
      </c>
      <c r="BM133" s="784">
        <f>'SAME R Results'!BE88</f>
        <v>41.531251266067784</v>
      </c>
      <c r="BN133" s="784">
        <f>'SAME R Results'!BF88</f>
        <v>0.38020323</v>
      </c>
      <c r="BO133" s="784">
        <f>'SAME R Results'!BG88</f>
        <v>9.7663875000000039E-2</v>
      </c>
      <c r="BP133" s="789"/>
      <c r="BQ133" s="784">
        <f>'SAME R Results'!BH88</f>
        <v>8.4419364904923988</v>
      </c>
      <c r="BR133" s="817">
        <f>'SAME R Results'!BI88</f>
        <v>0.23695342235404995</v>
      </c>
      <c r="BS133" s="817">
        <f>'SAME R Results'!BJ88</f>
        <v>0.45141620220360806</v>
      </c>
      <c r="BT133" s="817">
        <f>'SAME R Results'!BL88</f>
        <v>3.892977111547129</v>
      </c>
      <c r="BU133" s="817">
        <f>'SAME R Results'!BM88</f>
        <v>2.2318344473036289</v>
      </c>
      <c r="BV133" s="817">
        <f>'SAME R Results'!BN88</f>
        <v>0.17167454583651137</v>
      </c>
      <c r="BW133" s="784">
        <f>'SAME R Results'!BO88</f>
        <v>175271.79330633517</v>
      </c>
      <c r="BX133" s="784">
        <f>'SAME R Results'!BP88</f>
        <v>172374.33699651592</v>
      </c>
      <c r="BY133" s="784">
        <f>'SAME R Results'!BQ88</f>
        <v>164242.12195756298</v>
      </c>
      <c r="BZ133" s="784">
        <f>'SAME R Results'!BR88</f>
        <v>41.531251266067784</v>
      </c>
      <c r="CA133" s="784">
        <f>'SAME R Results'!BS88</f>
        <v>5.5061262541063659E-2</v>
      </c>
      <c r="CB133" s="784">
        <f>'SAME R Results'!BT88</f>
        <v>0.28000000000000003</v>
      </c>
      <c r="CC133" s="784">
        <f>'SAME R Results'!BV88</f>
        <v>2.6598829448901626</v>
      </c>
      <c r="CD133" s="880">
        <f>'SAME R Results'!BW88</f>
        <v>1</v>
      </c>
      <c r="CE133" s="1086">
        <f>'SAME R Results'!BZ88</f>
        <v>260.32493766036879</v>
      </c>
      <c r="CF133" s="1777">
        <f>'SAME R Results'!CA88</f>
        <v>1.3766666666666927</v>
      </c>
      <c r="CG133" s="1777">
        <f>'SAME R Results'!CB88</f>
        <v>0</v>
      </c>
      <c r="CH133" s="1777">
        <f>'SAME R Results'!CC88</f>
        <v>0</v>
      </c>
      <c r="CI133" s="1777">
        <f>'SAME R Results'!CD88</f>
        <v>3.6792943542096924E-2</v>
      </c>
      <c r="CJ133" s="1777"/>
      <c r="CK133" s="1777"/>
      <c r="CL133" s="2015">
        <f>'SAME R Results'!CI88</f>
        <v>88</v>
      </c>
      <c r="CM133" s="2015" t="str">
        <f>'SAME R Results'!CJ88</f>
        <v>Lampwick</v>
      </c>
      <c r="CN133" s="2016">
        <f>'SAME R Results'!CK88</f>
        <v>0.23695342235404995</v>
      </c>
      <c r="CO133" s="2016">
        <f>'SAME R Results'!CL88</f>
        <v>4.5037442585382871E-2</v>
      </c>
      <c r="CP133" s="2016">
        <f>'SAME R Results'!CM88</f>
        <v>3.0502607650178828E-2</v>
      </c>
    </row>
    <row r="134" spans="1:94" ht="16.5" customHeight="1" x14ac:dyDescent="0.2">
      <c r="A134" s="780"/>
      <c r="B134" s="784"/>
      <c r="C134" s="785"/>
      <c r="D134" s="784"/>
      <c r="E134" s="784"/>
      <c r="F134" s="784"/>
      <c r="G134" s="784"/>
      <c r="H134" s="785"/>
      <c r="I134" s="784"/>
      <c r="J134" s="786"/>
      <c r="K134" s="784"/>
      <c r="L134" s="788"/>
      <c r="M134" s="788"/>
      <c r="N134" s="784"/>
      <c r="O134" s="793"/>
      <c r="P134" s="784"/>
      <c r="Q134" s="784"/>
      <c r="R134" s="784"/>
      <c r="S134" s="784"/>
      <c r="T134" s="784"/>
      <c r="U134" s="784"/>
      <c r="V134" s="784"/>
      <c r="W134" s="784"/>
      <c r="X134" s="784"/>
      <c r="Y134" s="784"/>
      <c r="Z134" s="784"/>
      <c r="AA134" s="784"/>
      <c r="AB134" s="784"/>
      <c r="AC134" s="789"/>
      <c r="AD134" s="784"/>
      <c r="AE134" s="784"/>
      <c r="AF134" s="784"/>
      <c r="AG134" s="817"/>
      <c r="AH134" s="819"/>
      <c r="AI134" s="784"/>
      <c r="AJ134" s="784"/>
      <c r="AK134" s="784"/>
      <c r="AL134" s="784"/>
      <c r="AM134" s="784"/>
      <c r="AN134" s="784"/>
      <c r="AO134" s="784"/>
      <c r="AP134" s="784"/>
      <c r="AQ134" s="784"/>
      <c r="AR134" s="817"/>
      <c r="AS134" s="819"/>
      <c r="AT134" s="784"/>
      <c r="AU134" s="789"/>
      <c r="AV134" s="821"/>
      <c r="AW134" s="821"/>
      <c r="AX134" s="821"/>
      <c r="AY134" s="821"/>
      <c r="AZ134" s="824"/>
      <c r="BA134" s="824"/>
      <c r="BB134" s="821"/>
      <c r="BC134" s="821"/>
      <c r="BD134" s="821"/>
      <c r="BE134" s="821"/>
      <c r="BF134" s="827"/>
      <c r="BG134" s="784"/>
      <c r="BH134" s="784"/>
      <c r="BI134" s="789"/>
      <c r="BJ134" s="784"/>
      <c r="BK134" s="784"/>
      <c r="BL134" s="784"/>
      <c r="BM134" s="784"/>
      <c r="BN134" s="784"/>
      <c r="BO134" s="784"/>
      <c r="BP134" s="789"/>
      <c r="BQ134" s="784"/>
      <c r="BR134" s="817"/>
      <c r="BS134" s="817"/>
      <c r="BT134" s="817"/>
      <c r="BU134" s="817"/>
      <c r="BV134" s="817"/>
      <c r="BW134" s="784"/>
      <c r="BX134" s="784"/>
      <c r="BY134" s="784"/>
      <c r="BZ134" s="784"/>
      <c r="CA134" s="784"/>
      <c r="CB134" s="784"/>
      <c r="CC134" s="784"/>
      <c r="CD134" s="880"/>
      <c r="CE134" s="1086"/>
      <c r="CF134" s="1777"/>
      <c r="CG134" s="1777"/>
      <c r="CH134" s="1777"/>
      <c r="CI134" s="1777"/>
      <c r="CJ134" s="1777"/>
      <c r="CK134" s="1777"/>
      <c r="CL134" s="2015"/>
      <c r="CM134" s="2015"/>
      <c r="CN134" s="2016"/>
      <c r="CO134" s="2016"/>
      <c r="CP134" s="2016"/>
    </row>
    <row r="135" spans="1:94" ht="16.5" customHeight="1" x14ac:dyDescent="0.2">
      <c r="A135" s="780"/>
      <c r="B135" s="784"/>
      <c r="C135" s="785"/>
      <c r="D135" s="784"/>
      <c r="E135" s="784"/>
      <c r="F135" s="784"/>
      <c r="G135" s="784"/>
      <c r="H135" s="785"/>
      <c r="I135" s="784"/>
      <c r="J135" s="786"/>
      <c r="K135" s="784"/>
      <c r="L135" s="788"/>
      <c r="M135" s="788"/>
      <c r="N135" s="784"/>
      <c r="O135" s="793"/>
      <c r="P135" s="784"/>
      <c r="Q135" s="784"/>
      <c r="R135" s="784"/>
      <c r="S135" s="784"/>
      <c r="T135" s="784"/>
      <c r="U135" s="784"/>
      <c r="V135" s="784"/>
      <c r="W135" s="784"/>
      <c r="X135" s="784"/>
      <c r="Y135" s="784"/>
      <c r="Z135" s="784"/>
      <c r="AA135" s="784"/>
      <c r="AB135" s="784"/>
      <c r="AC135" s="789"/>
      <c r="AD135" s="784"/>
      <c r="AE135" s="784"/>
      <c r="AF135" s="784"/>
      <c r="AG135" s="817"/>
      <c r="AH135" s="819"/>
      <c r="AI135" s="784"/>
      <c r="AJ135" s="784"/>
      <c r="AK135" s="784"/>
      <c r="AL135" s="784"/>
      <c r="AM135" s="784"/>
      <c r="AN135" s="784"/>
      <c r="AO135" s="784"/>
      <c r="AP135" s="784"/>
      <c r="AQ135" s="784"/>
      <c r="AR135" s="817"/>
      <c r="AS135" s="819"/>
      <c r="AT135" s="784"/>
      <c r="AU135" s="789"/>
      <c r="AV135" s="821"/>
      <c r="AW135" s="821"/>
      <c r="AX135" s="821"/>
      <c r="AY135" s="821"/>
      <c r="AZ135" s="824"/>
      <c r="BA135" s="824"/>
      <c r="BB135" s="821"/>
      <c r="BC135" s="821"/>
      <c r="BD135" s="821"/>
      <c r="BE135" s="821"/>
      <c r="BF135" s="827"/>
      <c r="BG135" s="784"/>
      <c r="BH135" s="784"/>
      <c r="BI135" s="789"/>
      <c r="BJ135" s="784"/>
      <c r="BK135" s="784"/>
      <c r="BL135" s="784"/>
      <c r="BM135" s="784"/>
      <c r="BN135" s="784"/>
      <c r="BO135" s="784"/>
      <c r="BP135" s="789"/>
      <c r="BQ135" s="784"/>
      <c r="BR135" s="817"/>
      <c r="BS135" s="817"/>
      <c r="BT135" s="817"/>
      <c r="BU135" s="817"/>
      <c r="BV135" s="817"/>
      <c r="BW135" s="784"/>
      <c r="BX135" s="784"/>
      <c r="BY135" s="784"/>
      <c r="BZ135" s="784"/>
      <c r="CA135" s="784"/>
      <c r="CB135" s="784"/>
      <c r="CC135" s="784"/>
      <c r="CD135" s="880"/>
      <c r="CE135" s="1086"/>
      <c r="CF135" s="1777"/>
      <c r="CG135" s="1777"/>
      <c r="CH135" s="1777"/>
      <c r="CI135" s="1777"/>
      <c r="CJ135" s="1777"/>
      <c r="CK135" s="1777"/>
      <c r="CL135" s="2015"/>
      <c r="CM135" s="2015"/>
      <c r="CN135" s="2016"/>
      <c r="CO135" s="2016"/>
      <c r="CP135" s="2016"/>
    </row>
    <row r="136" spans="1:94" ht="16.5" customHeight="1" x14ac:dyDescent="0.2">
      <c r="A136" s="780">
        <v>2</v>
      </c>
      <c r="B136" s="784" t="str">
        <f>'SAME R Results'!A91</f>
        <v>9(4)</v>
      </c>
      <c r="C136" s="785" t="str">
        <f>'SAME R Results'!B91</f>
        <v>Pyrell</v>
      </c>
      <c r="D136" s="784" t="str">
        <f>'SAME R Results'!C91</f>
        <v>P11</v>
      </c>
      <c r="E136" s="784" t="str">
        <f>'SAME R Results'!D91</f>
        <v>50 P</v>
      </c>
      <c r="F136" s="784">
        <f>'SAME R Results'!E91</f>
        <v>0</v>
      </c>
      <c r="G136" s="784">
        <f>'SAME R Results'!F91</f>
        <v>97</v>
      </c>
      <c r="H136" s="785" t="str">
        <f>'SAME R Results'!G91</f>
        <v>No flow run w/ aging</v>
      </c>
      <c r="I136" s="784">
        <f>'SAME R Results'!H91</f>
        <v>251</v>
      </c>
      <c r="J136" s="786">
        <f>'SAME R Results'!I91</f>
        <v>40429.354166666664</v>
      </c>
      <c r="K136" s="784">
        <f>'SAME R Results'!J91</f>
        <v>0</v>
      </c>
      <c r="L136" s="788"/>
      <c r="M136" s="788"/>
      <c r="N136" s="784">
        <f>'SAME R Results'!K91</f>
        <v>0</v>
      </c>
      <c r="O136" s="793">
        <f>'SAME R Results'!L91</f>
        <v>1.23</v>
      </c>
      <c r="P136" s="784">
        <f>'SAME R Results'!M91</f>
        <v>60</v>
      </c>
      <c r="Q136" s="784">
        <f>'SAME R Results'!N91</f>
        <v>11</v>
      </c>
      <c r="R136" s="784">
        <f>'SAME R Results'!O91</f>
        <v>8</v>
      </c>
      <c r="S136" s="784" t="str">
        <f>'SAME R Results'!P91</f>
        <v>n</v>
      </c>
      <c r="T136" s="784" t="str">
        <f>'SAME R Results'!Q91</f>
        <v>N</v>
      </c>
      <c r="U136" s="784">
        <f>'SAME R Results'!R91</f>
        <v>48.142857142857146</v>
      </c>
      <c r="V136" s="784" t="str">
        <f>'SAME R Results'!S91</f>
        <v>Y</v>
      </c>
      <c r="W136" s="784">
        <f>'SAME R Results'!T91</f>
        <v>60</v>
      </c>
      <c r="X136" s="784" t="str">
        <f>'SAME R Results'!U91</f>
        <v>n</v>
      </c>
      <c r="Y136" s="784" t="str">
        <f>'SAME R Results'!V91</f>
        <v>y</v>
      </c>
      <c r="Z136" s="784" t="str">
        <f>'SAME R Results'!W91</f>
        <v>y</v>
      </c>
      <c r="AA136" s="784" t="str">
        <f>'SAME R Results'!X91</f>
        <v>y</v>
      </c>
      <c r="AB136" s="784" t="str">
        <f>'SAME R Results'!Y91</f>
        <v>y</v>
      </c>
      <c r="AC136" s="789"/>
      <c r="AD136" s="784" t="str">
        <f>'SAME R Results'!Z91</f>
        <v>y</v>
      </c>
      <c r="AE136" s="784">
        <f>'SAME R Results'!AA91</f>
        <v>10</v>
      </c>
      <c r="AF136" s="784" t="str">
        <f>'SAME R Results'!AB91</f>
        <v>y</v>
      </c>
      <c r="AG136" s="817">
        <f>'SAME R Results'!AC91</f>
        <v>3.852706928546E-2</v>
      </c>
      <c r="AH136" s="819">
        <f>'SAME R Results'!AD91</f>
        <v>0</v>
      </c>
      <c r="AI136" s="784">
        <f>'SAME R Results'!AE91</f>
        <v>58</v>
      </c>
      <c r="AJ136" s="784">
        <f>'SAME R Results'!AF91</f>
        <v>480</v>
      </c>
      <c r="AK136" s="784">
        <f>'SAME R Results'!AG91</f>
        <v>0</v>
      </c>
      <c r="AL136" s="784" t="str">
        <f>'SAME R Results'!AH91</f>
        <v>n</v>
      </c>
      <c r="AM136" s="784" t="str">
        <f>'SAME R Results'!AI91</f>
        <v>y</v>
      </c>
      <c r="AN136" s="784" t="str">
        <f>'SAME R Results'!AJ91</f>
        <v>y</v>
      </c>
      <c r="AO136" s="784" t="str">
        <f>'SAME R Results'!AK91</f>
        <v>y</v>
      </c>
      <c r="AP136" s="784" t="str">
        <f>'SAME R Results'!AL91</f>
        <v>y</v>
      </c>
      <c r="AQ136" s="784" t="str">
        <f>'SAME R Results'!AM91</f>
        <v>y</v>
      </c>
      <c r="AR136" s="817">
        <f>'SAME R Results'!AN91</f>
        <v>3.852706928546E-2</v>
      </c>
      <c r="AS136" s="819">
        <f>'SAME R Results'!AO91</f>
        <v>0</v>
      </c>
      <c r="AT136" s="784">
        <f>'SAME R Results'!AP91</f>
        <v>0</v>
      </c>
      <c r="AU136" s="789"/>
      <c r="AV136" s="821">
        <f>'SAME R Results'!AQ91</f>
        <v>0</v>
      </c>
      <c r="AW136" s="821">
        <f>'SAME R Results'!AR91</f>
        <v>5.5750130000000011</v>
      </c>
      <c r="AX136" s="821">
        <f>'SAME R Results'!AS91</f>
        <v>0</v>
      </c>
      <c r="AY136" s="821">
        <f>'SAME R Results'!AT91</f>
        <v>0</v>
      </c>
      <c r="AZ136" s="824"/>
      <c r="BA136" s="824"/>
      <c r="BB136" s="821">
        <f>'SAME R Results'!AU91</f>
        <v>0.15550230000000001</v>
      </c>
      <c r="BC136" s="821">
        <f>'SAME R Results'!AV91</f>
        <v>2.8244029999999996E-2</v>
      </c>
      <c r="BD136" s="821">
        <f>'SAME R Results'!AW91</f>
        <v>4.7581319999999998</v>
      </c>
      <c r="BE136" s="821">
        <f>'SAME R Results'!AX91</f>
        <v>4.6959835000000005</v>
      </c>
      <c r="BF136" s="827">
        <f>'SAME R Results'!AY91</f>
        <v>1175.5</v>
      </c>
      <c r="BG136" s="784">
        <f>'SAME R Results'!AZ91</f>
        <v>0.29139700000000002</v>
      </c>
      <c r="BH136" s="784">
        <f>'SAME R Results'!BA91</f>
        <v>8.8974024999999998E-2</v>
      </c>
      <c r="BI136" s="789"/>
      <c r="BJ136" s="784">
        <f>'SAME R Results'!BB91</f>
        <v>12.943950000000001</v>
      </c>
      <c r="BK136" s="784">
        <f>'SAME R Results'!BC91</f>
        <v>6.2148499999999274E-2</v>
      </c>
      <c r="BL136" s="784">
        <f>'SAME R Results'!BD91</f>
        <v>42225.750119902383</v>
      </c>
      <c r="BM136" s="784">
        <f>'SAME R Results'!BE91</f>
        <v>10.18122388245464</v>
      </c>
      <c r="BN136" s="784">
        <f>'SAME R Results'!BF91</f>
        <v>0.34367639103697178</v>
      </c>
      <c r="BO136" s="784">
        <f>'SAME R Results'!BG91</f>
        <v>0.13666694807136534</v>
      </c>
      <c r="BP136" s="789"/>
      <c r="BQ136" s="784">
        <f>'SAME R Results'!BH91</f>
        <v>16.695256072834521</v>
      </c>
      <c r="BR136" s="817">
        <f>'SAME R Results'!BI91</f>
        <v>0.24111410344504206</v>
      </c>
      <c r="BS136" s="817">
        <f>'SAME R Results'!BJ91</f>
        <v>0.91062386890871427</v>
      </c>
      <c r="BT136" s="817">
        <f>'SAME R Results'!BL91</f>
        <v>2.5147001223551824</v>
      </c>
      <c r="BU136" s="817">
        <f>'SAME R Results'!BM91</f>
        <v>3.1669271081639283</v>
      </c>
      <c r="BV136" s="817">
        <f>'SAME R Results'!BN91</f>
        <v>0.12406932130264109</v>
      </c>
      <c r="BW136" s="784">
        <f>'SAME R Results'!BO91</f>
        <v>42225.750119902383</v>
      </c>
      <c r="BX136" s="784">
        <f>'SAME R Results'!BP91</f>
        <v>41523.996768260775</v>
      </c>
      <c r="BY136" s="784">
        <f>'SAME R Results'!BQ91</f>
        <v>39666.623457049522</v>
      </c>
      <c r="BZ136" s="784">
        <f>'SAME R Results'!BR91</f>
        <v>10.18122388245464</v>
      </c>
      <c r="CA136" s="784">
        <f>'SAME R Results'!BS91</f>
        <v>1.3794837077155125E-2</v>
      </c>
      <c r="CB136" s="784">
        <f>'SAME R Results'!BT91</f>
        <v>0.48</v>
      </c>
      <c r="CC136" s="784">
        <f>'SAME R Results'!BV91</f>
        <v>2.6871073733344084</v>
      </c>
      <c r="CD136" s="880">
        <f>'SAME R Results'!BW91</f>
        <v>1</v>
      </c>
      <c r="CE136" s="1086">
        <f>'SAME R Results'!BZ91</f>
        <v>242.39387965391558</v>
      </c>
      <c r="CF136" s="1777">
        <f>'SAME R Results'!CA91</f>
        <v>0.43000000000004146</v>
      </c>
      <c r="CG136" s="1777" t="str">
        <f>'SAME R Results'!CB91</f>
        <v xml:space="preserve"> 50P</v>
      </c>
      <c r="CH136" s="1777">
        <f>'SAME R Results'!CC91</f>
        <v>251</v>
      </c>
      <c r="CI136" s="1777">
        <f>'SAME R Results'!CD91</f>
        <v>0.23295706148138948</v>
      </c>
      <c r="CJ136" s="1777"/>
      <c r="CK136" s="1777"/>
      <c r="CL136" s="2015">
        <f>'SAME R Results'!CI91</f>
        <v>91</v>
      </c>
      <c r="CM136" s="2015" t="str">
        <f>'SAME R Results'!CJ91</f>
        <v>Pyrell</v>
      </c>
      <c r="CN136" s="2016">
        <f>'SAME R Results'!CK91</f>
        <v>0.24111410344504206</v>
      </c>
      <c r="CO136" s="2016">
        <f>'SAME R Results'!CL91</f>
        <v>2.0585272219704409E-2</v>
      </c>
      <c r="CP136" s="2016">
        <f>'SAME R Results'!CM91</f>
        <v>3.2716229222399286E-2</v>
      </c>
    </row>
    <row r="137" spans="1:94" ht="16.5" customHeight="1" x14ac:dyDescent="0.2">
      <c r="A137" s="780">
        <v>2</v>
      </c>
      <c r="B137" s="784" t="str">
        <f>'SAME R Results'!A92</f>
        <v>9(4)</v>
      </c>
      <c r="C137" s="785" t="str">
        <f>'SAME R Results'!B92</f>
        <v>Pyrell</v>
      </c>
      <c r="D137" s="784" t="str">
        <f>'SAME R Results'!C92</f>
        <v>P11</v>
      </c>
      <c r="E137" s="784" t="str">
        <f>'SAME R Results'!D92</f>
        <v>50PA</v>
      </c>
      <c r="F137" s="784">
        <f>'SAME R Results'!E92</f>
        <v>0</v>
      </c>
      <c r="G137" s="784" t="str">
        <f>'SAME R Results'!F92</f>
        <v>97a</v>
      </c>
      <c r="H137" s="785" t="str">
        <f>'SAME R Results'!G92</f>
        <v>aged</v>
      </c>
      <c r="I137" s="784">
        <f>'SAME R Results'!H92</f>
        <v>251</v>
      </c>
      <c r="J137" s="786">
        <f>'SAME R Results'!I92</f>
        <v>40429.354166666664</v>
      </c>
      <c r="K137" s="784">
        <f>'SAME R Results'!J92</f>
        <v>0</v>
      </c>
      <c r="L137" s="788"/>
      <c r="M137" s="788"/>
      <c r="N137" s="784">
        <f>'SAME R Results'!K92</f>
        <v>0</v>
      </c>
      <c r="O137" s="793">
        <f>'SAME R Results'!L92</f>
        <v>1.23</v>
      </c>
      <c r="P137" s="784">
        <f>'SAME R Results'!M92</f>
        <v>0</v>
      </c>
      <c r="Q137" s="784">
        <f>'SAME R Results'!N92</f>
        <v>0</v>
      </c>
      <c r="R137" s="784">
        <f>'SAME R Results'!O92</f>
        <v>0</v>
      </c>
      <c r="S137" s="784">
        <f>'SAME R Results'!P92</f>
        <v>0</v>
      </c>
      <c r="T137" s="784">
        <f>'SAME R Results'!Q92</f>
        <v>0</v>
      </c>
      <c r="U137" s="784">
        <f>'SAME R Results'!R92</f>
        <v>623.85714285714289</v>
      </c>
      <c r="V137" s="784">
        <f>'SAME R Results'!S92</f>
        <v>0</v>
      </c>
      <c r="W137" s="784">
        <f>'SAME R Results'!T92</f>
        <v>0</v>
      </c>
      <c r="X137" s="784" t="str">
        <f>'SAME R Results'!U92</f>
        <v>n</v>
      </c>
      <c r="Y137" s="784" t="str">
        <f>'SAME R Results'!V92</f>
        <v>y</v>
      </c>
      <c r="Z137" s="784" t="str">
        <f>'SAME R Results'!W92</f>
        <v>y</v>
      </c>
      <c r="AA137" s="784" t="str">
        <f>'SAME R Results'!X92</f>
        <v>y</v>
      </c>
      <c r="AB137" s="784" t="str">
        <f>'SAME R Results'!Y92</f>
        <v>y</v>
      </c>
      <c r="AC137" s="789"/>
      <c r="AD137" s="784" t="str">
        <f>'SAME R Results'!Z92</f>
        <v>y</v>
      </c>
      <c r="AE137" s="784">
        <f>'SAME R Results'!AA92</f>
        <v>10</v>
      </c>
      <c r="AF137" s="784" t="str">
        <f>'SAME R Results'!AB92</f>
        <v>y</v>
      </c>
      <c r="AG137" s="817">
        <f>'SAME R Results'!AC92</f>
        <v>3.852706928546E-2</v>
      </c>
      <c r="AH137" s="819">
        <f>'SAME R Results'!AD92</f>
        <v>0</v>
      </c>
      <c r="AI137" s="784">
        <f>'SAME R Results'!AE92</f>
        <v>0</v>
      </c>
      <c r="AJ137" s="784">
        <f>'SAME R Results'!AF92</f>
        <v>0</v>
      </c>
      <c r="AK137" s="784">
        <f>'SAME R Results'!AG92</f>
        <v>0</v>
      </c>
      <c r="AL137" s="784">
        <f>'SAME R Results'!AH92</f>
        <v>0</v>
      </c>
      <c r="AM137" s="784">
        <f>'SAME R Results'!AI92</f>
        <v>0</v>
      </c>
      <c r="AN137" s="784">
        <f>'SAME R Results'!AJ92</f>
        <v>0</v>
      </c>
      <c r="AO137" s="784">
        <f>'SAME R Results'!AK92</f>
        <v>0</v>
      </c>
      <c r="AP137" s="784">
        <f>'SAME R Results'!AL92</f>
        <v>0</v>
      </c>
      <c r="AQ137" s="784">
        <f>'SAME R Results'!AM92</f>
        <v>0</v>
      </c>
      <c r="AR137" s="817">
        <f>'SAME R Results'!AN92</f>
        <v>0</v>
      </c>
      <c r="AS137" s="819">
        <f>'SAME R Results'!AO92</f>
        <v>0</v>
      </c>
      <c r="AT137" s="784">
        <f>'SAME R Results'!AP92</f>
        <v>0</v>
      </c>
      <c r="AU137" s="789"/>
      <c r="AV137" s="821">
        <f>'SAME R Results'!AQ92</f>
        <v>0</v>
      </c>
      <c r="AW137" s="821">
        <f>'SAME R Results'!AR92</f>
        <v>5.2804570000000011</v>
      </c>
      <c r="AX137" s="821">
        <f>'SAME R Results'!AS92</f>
        <v>0</v>
      </c>
      <c r="AY137" s="821">
        <f>'SAME R Results'!AT92</f>
        <v>0</v>
      </c>
      <c r="AZ137" s="824"/>
      <c r="BA137" s="824"/>
      <c r="BB137" s="821">
        <f>'SAME R Results'!AU92</f>
        <v>0.16293330499999997</v>
      </c>
      <c r="BC137" s="821">
        <f>'SAME R Results'!AV92</f>
        <v>3.1524654999999999E-2</v>
      </c>
      <c r="BD137" s="821">
        <f>'SAME R Results'!AW92</f>
        <v>4.7554929999999995</v>
      </c>
      <c r="BE137" s="821">
        <f>'SAME R Results'!AX92</f>
        <v>4.6810145000000016</v>
      </c>
      <c r="BF137" s="827">
        <f>'SAME R Results'!AY92</f>
        <v>974.3</v>
      </c>
      <c r="BG137" s="784">
        <f>'SAME R Results'!AZ92</f>
        <v>0.29670709999999995</v>
      </c>
      <c r="BH137" s="784">
        <f>'SAME R Results'!BA92</f>
        <v>9.5581094999999977E-2</v>
      </c>
      <c r="BI137" s="789"/>
      <c r="BJ137" s="784">
        <f>'SAME R Results'!BB92</f>
        <v>11.96435</v>
      </c>
      <c r="BK137" s="784">
        <f>'SAME R Results'!BC92</f>
        <v>7.4478499999997894E-2</v>
      </c>
      <c r="BL137" s="784">
        <f>'SAME R Results'!BD92</f>
        <v>34988.163542684197</v>
      </c>
      <c r="BM137" s="784">
        <f>'SAME R Results'!BE92</f>
        <v>12.21823054369557</v>
      </c>
      <c r="BN137" s="784">
        <f>'SAME R Results'!BF92</f>
        <v>0.35177459779881148</v>
      </c>
      <c r="BO137" s="784">
        <f>'SAME R Results'!BG92</f>
        <v>0.13460114595910688</v>
      </c>
      <c r="BP137" s="789"/>
      <c r="BQ137" s="784">
        <f>'SAME R Results'!BH92</f>
        <v>15.29757012775975</v>
      </c>
      <c r="BR137" s="817">
        <f>'SAME R Results'!BI92</f>
        <v>0.34921039879071691</v>
      </c>
      <c r="BS137" s="817">
        <f>'SAME R Results'!BJ92</f>
        <v>0.9416746822921217</v>
      </c>
      <c r="BT137" s="817">
        <f>'SAME R Results'!BL92</f>
        <v>2.6134591595950005</v>
      </c>
      <c r="BU137" s="817">
        <f>'SAME R Results'!BM92</f>
        <v>2.707388644393232</v>
      </c>
      <c r="BV137" s="817">
        <f>'SAME R Results'!BN92</f>
        <v>0.21265730431399044</v>
      </c>
      <c r="BW137" s="784">
        <f>'SAME R Results'!BO92</f>
        <v>34988.163542684197</v>
      </c>
      <c r="BX137" s="784">
        <f>'SAME R Results'!BP92</f>
        <v>34406.523142425234</v>
      </c>
      <c r="BY137" s="784">
        <f>'SAME R Results'!BQ92</f>
        <v>32872.148179928154</v>
      </c>
      <c r="BZ137" s="784">
        <f>'SAME R Results'!BR92</f>
        <v>12.21823054369557</v>
      </c>
      <c r="CA137" s="784">
        <f>'SAME R Results'!BS92</f>
        <v>1.6531674509455273E-2</v>
      </c>
      <c r="CB137" s="784">
        <f>'SAME R Results'!BT92</f>
        <v>0.48</v>
      </c>
      <c r="CC137" s="784">
        <f>'SAME R Results'!BV92</f>
        <v>2.6637416797541151</v>
      </c>
      <c r="CD137" s="880">
        <f>'SAME R Results'!BW92</f>
        <v>1</v>
      </c>
      <c r="CE137" s="1086">
        <f>'SAME R Results'!BZ92</f>
        <v>242.39387965391558</v>
      </c>
      <c r="CF137" s="1777">
        <f>'SAME R Results'!CA92</f>
        <v>0.43000000000004146</v>
      </c>
      <c r="CG137" s="1777">
        <f>'SAME R Results'!CB92</f>
        <v>0</v>
      </c>
      <c r="CH137" s="1777">
        <f>'SAME R Results'!CC92</f>
        <v>0</v>
      </c>
      <c r="CI137" s="1777">
        <f>'SAME R Results'!CD92</f>
        <v>0.21345446689895267</v>
      </c>
      <c r="CJ137" s="1777"/>
      <c r="CK137" s="1777"/>
      <c r="CL137" s="2015">
        <f>'SAME R Results'!CI92</f>
        <v>92</v>
      </c>
      <c r="CM137" s="2015" t="str">
        <f>'SAME R Results'!CJ92</f>
        <v>Pyrell</v>
      </c>
      <c r="CN137" s="2016">
        <f>'SAME R Results'!CK92</f>
        <v>0.34921039879071691</v>
      </c>
      <c r="CO137" s="2016">
        <f>'SAME R Results'!CL92</f>
        <v>2.2995455805132306E-2</v>
      </c>
      <c r="CP137" s="2016">
        <f>'SAME R Results'!CM92</f>
        <v>3.2200220527640336E-2</v>
      </c>
    </row>
    <row r="138" spans="1:94" ht="16.5" customHeight="1" x14ac:dyDescent="0.2">
      <c r="A138" s="780">
        <v>2</v>
      </c>
      <c r="B138" s="784" t="str">
        <f>'SAME R Results'!A93</f>
        <v>9(4)</v>
      </c>
      <c r="C138" s="785" t="str">
        <f>'SAME R Results'!B93</f>
        <v>Lampwick</v>
      </c>
      <c r="D138" s="784" t="str">
        <f>'SAME R Results'!C93</f>
        <v>L04</v>
      </c>
      <c r="E138" s="784" t="str">
        <f>'SAME R Results'!D93</f>
        <v>51 L</v>
      </c>
      <c r="F138" s="784">
        <f>'SAME R Results'!E93</f>
        <v>0</v>
      </c>
      <c r="G138" s="784">
        <f>'SAME R Results'!F93</f>
        <v>98</v>
      </c>
      <c r="H138" s="785" t="str">
        <f>'SAME R Results'!G93</f>
        <v>No flow run w/ aging</v>
      </c>
      <c r="I138" s="784">
        <f>'SAME R Results'!H93</f>
        <v>251</v>
      </c>
      <c r="J138" s="786">
        <f>'SAME R Results'!I93</f>
        <v>40429.354166666664</v>
      </c>
      <c r="K138" s="784">
        <f>'SAME R Results'!J93</f>
        <v>0</v>
      </c>
      <c r="L138" s="788"/>
      <c r="M138" s="788"/>
      <c r="N138" s="784">
        <f>'SAME R Results'!K93</f>
        <v>0</v>
      </c>
      <c r="O138" s="793">
        <f>'SAME R Results'!L93</f>
        <v>1.28</v>
      </c>
      <c r="P138" s="784">
        <f>'SAME R Results'!M93</f>
        <v>60</v>
      </c>
      <c r="Q138" s="784">
        <f>'SAME R Results'!N93</f>
        <v>11</v>
      </c>
      <c r="R138" s="784">
        <f>'SAME R Results'!O93</f>
        <v>8</v>
      </c>
      <c r="S138" s="784" t="str">
        <f>'SAME R Results'!P93</f>
        <v>n</v>
      </c>
      <c r="T138" s="784" t="str">
        <f>'SAME R Results'!Q93</f>
        <v>N</v>
      </c>
      <c r="U138" s="784">
        <f>'SAME R Results'!R93</f>
        <v>37.142857142857146</v>
      </c>
      <c r="V138" s="784" t="str">
        <f>'SAME R Results'!S93</f>
        <v>Y</v>
      </c>
      <c r="W138" s="784">
        <f>'SAME R Results'!T93</f>
        <v>90</v>
      </c>
      <c r="X138" s="784" t="str">
        <f>'SAME R Results'!U93</f>
        <v>n</v>
      </c>
      <c r="Y138" s="784" t="str">
        <f>'SAME R Results'!V93</f>
        <v>y</v>
      </c>
      <c r="Z138" s="784" t="str">
        <f>'SAME R Results'!W93</f>
        <v>y</v>
      </c>
      <c r="AA138" s="784" t="str">
        <f>'SAME R Results'!X93</f>
        <v>n</v>
      </c>
      <c r="AB138" s="784" t="str">
        <f>'SAME R Results'!Y93</f>
        <v>y</v>
      </c>
      <c r="AC138" s="789"/>
      <c r="AD138" s="784" t="str">
        <f>'SAME R Results'!Z93</f>
        <v>y</v>
      </c>
      <c r="AE138" s="784">
        <f>'SAME R Results'!AA93</f>
        <v>10</v>
      </c>
      <c r="AF138" s="784" t="str">
        <f>'SAME R Results'!AB93</f>
        <v>y</v>
      </c>
      <c r="AG138" s="817">
        <f>'SAME R Results'!AC93</f>
        <v>3.852706928546E-2</v>
      </c>
      <c r="AH138" s="819">
        <f>'SAME R Results'!AD93</f>
        <v>0</v>
      </c>
      <c r="AI138" s="784">
        <f>'SAME R Results'!AE93</f>
        <v>58</v>
      </c>
      <c r="AJ138" s="784">
        <f>'SAME R Results'!AF93</f>
        <v>480</v>
      </c>
      <c r="AK138" s="784">
        <f>'SAME R Results'!AG93</f>
        <v>0</v>
      </c>
      <c r="AL138" s="784" t="str">
        <f>'SAME R Results'!AH93</f>
        <v>n</v>
      </c>
      <c r="AM138" s="784" t="str">
        <f>'SAME R Results'!AI93</f>
        <v>y</v>
      </c>
      <c r="AN138" s="784" t="str">
        <f>'SAME R Results'!AJ93</f>
        <v>y</v>
      </c>
      <c r="AO138" s="784" t="str">
        <f>'SAME R Results'!AK93</f>
        <v>n</v>
      </c>
      <c r="AP138" s="784" t="str">
        <f>'SAME R Results'!AL93</f>
        <v>y</v>
      </c>
      <c r="AQ138" s="784" t="str">
        <f>'SAME R Results'!AM93</f>
        <v>y</v>
      </c>
      <c r="AR138" s="817">
        <f>'SAME R Results'!AN93</f>
        <v>3.852706928546E-2</v>
      </c>
      <c r="AS138" s="819">
        <f>'SAME R Results'!AO93</f>
        <v>0</v>
      </c>
      <c r="AT138" s="784">
        <f>'SAME R Results'!AP93</f>
        <v>0</v>
      </c>
      <c r="AU138" s="789"/>
      <c r="AV138" s="821">
        <f>'SAME R Results'!AQ93</f>
        <v>0</v>
      </c>
      <c r="AW138" s="821">
        <f>'SAME R Results'!AR93</f>
        <v>6.222127619047618</v>
      </c>
      <c r="AX138" s="821">
        <f>'SAME R Results'!AS93</f>
        <v>0</v>
      </c>
      <c r="AY138" s="821">
        <f>'SAME R Results'!AT93</f>
        <v>0</v>
      </c>
      <c r="AZ138" s="824"/>
      <c r="BA138" s="824"/>
      <c r="BB138" s="821">
        <f>'SAME R Results'!AU93</f>
        <v>0.71681428571428563</v>
      </c>
      <c r="BC138" s="821">
        <f>'SAME R Results'!AV93</f>
        <v>2.661965909090909E-2</v>
      </c>
      <c r="BD138" s="821">
        <f>'SAME R Results'!AW93</f>
        <v>5.1033095238095241</v>
      </c>
      <c r="BE138" s="821">
        <f>'SAME R Results'!AX93</f>
        <v>4.6722686363636363</v>
      </c>
      <c r="BF138" s="827">
        <f>'SAME R Results'!AY93</f>
        <v>12025</v>
      </c>
      <c r="BG138" s="784">
        <f>'SAME R Results'!AZ93</f>
        <v>0.8369228571428573</v>
      </c>
      <c r="BH138" s="784">
        <f>'SAME R Results'!BA93</f>
        <v>8.5615677272727286E-2</v>
      </c>
      <c r="BI138" s="789"/>
      <c r="BJ138" s="784">
        <f>'SAME R Results'!BB93</f>
        <v>20.479333333333333</v>
      </c>
      <c r="BK138" s="784">
        <f>'SAME R Results'!BC93</f>
        <v>0.43104088744588775</v>
      </c>
      <c r="BL138" s="784">
        <f>'SAME R Results'!BD93</f>
        <v>438728.96546478604</v>
      </c>
      <c r="BM138" s="784">
        <f>'SAME R Results'!BE93</f>
        <v>73.832543651750925</v>
      </c>
      <c r="BN138" s="784">
        <f>'SAME R Results'!BF93</f>
        <v>0.69019462662337649</v>
      </c>
      <c r="BO138" s="784">
        <f>'SAME R Results'!BG93</f>
        <v>0.18782679496753252</v>
      </c>
      <c r="BP138" s="789"/>
      <c r="BQ138" s="784">
        <f>'SAME R Results'!BH93</f>
        <v>15.029824068911578</v>
      </c>
      <c r="BR138" s="817">
        <f>'SAME R Results'!BI93</f>
        <v>0.16828736979682504</v>
      </c>
      <c r="BS138" s="817">
        <f>'SAME R Results'!BJ93</f>
        <v>0.40295169678721698</v>
      </c>
      <c r="BT138" s="817">
        <f>'SAME R Results'!BL93</f>
        <v>3.6746334661286353</v>
      </c>
      <c r="BU138" s="817">
        <f>'SAME R Results'!BM93</f>
        <v>2.5457404617536565</v>
      </c>
      <c r="BV138" s="817">
        <f>'SAME R Results'!BN93</f>
        <v>0.1087553899042086</v>
      </c>
      <c r="BW138" s="784">
        <f>'SAME R Results'!BO93</f>
        <v>438728.96546478604</v>
      </c>
      <c r="BX138" s="784">
        <f>'SAME R Results'!BP93</f>
        <v>431550.24657623621</v>
      </c>
      <c r="BY138" s="784">
        <f>'SAME R Results'!BQ93</f>
        <v>409163.56778139976</v>
      </c>
      <c r="BZ138" s="784">
        <f>'SAME R Results'!BR93</f>
        <v>73.832543651750925</v>
      </c>
      <c r="CA138" s="784">
        <f>'SAME R Results'!BS93</f>
        <v>9.5676304591558139E-2</v>
      </c>
      <c r="CB138" s="784">
        <f>'SAME R Results'!BT93</f>
        <v>0.28000000000000003</v>
      </c>
      <c r="CC138" s="784">
        <f>'SAME R Results'!BV93</f>
        <v>2.6210786371588739</v>
      </c>
      <c r="CD138" s="880">
        <f>'SAME R Results'!BW93</f>
        <v>1</v>
      </c>
      <c r="CE138" s="1086">
        <f>'SAME R Results'!BZ93</f>
        <v>295.6786559110368</v>
      </c>
      <c r="CF138" s="1777">
        <f>'SAME R Results'!CA93</f>
        <v>3.7666666666666959</v>
      </c>
      <c r="CG138" s="1777" t="str">
        <f>'SAME R Results'!CB93</f>
        <v xml:space="preserve"> 51L</v>
      </c>
      <c r="CH138" s="1777">
        <f>'SAME R Results'!CC93</f>
        <v>251</v>
      </c>
      <c r="CI138" s="1777">
        <f>'SAME R Results'!CD93</f>
        <v>2.3941312676142152E-2</v>
      </c>
      <c r="CJ138" s="1777"/>
      <c r="CK138" s="1777"/>
      <c r="CL138" s="2015">
        <f>'SAME R Results'!CI93</f>
        <v>93</v>
      </c>
      <c r="CM138" s="2015" t="str">
        <f>'SAME R Results'!CJ93</f>
        <v>Lampwick</v>
      </c>
      <c r="CN138" s="2016">
        <f>'SAME R Results'!CK93</f>
        <v>0.16828736979682504</v>
      </c>
      <c r="CO138" s="2016">
        <f>'SAME R Results'!CL93</f>
        <v>4.5921670370780238E-2</v>
      </c>
      <c r="CP138" s="2016">
        <f>'SAME R Results'!CM93</f>
        <v>2.8724451584369801E-2</v>
      </c>
    </row>
    <row r="139" spans="1:94" ht="16.5" customHeight="1" x14ac:dyDescent="0.2">
      <c r="A139" s="780">
        <v>2</v>
      </c>
      <c r="B139" s="784" t="str">
        <f>'SAME R Results'!A94</f>
        <v>9(4)</v>
      </c>
      <c r="C139" s="785" t="str">
        <f>'SAME R Results'!B94</f>
        <v>Lampwick</v>
      </c>
      <c r="D139" s="784" t="str">
        <f>'SAME R Results'!C94</f>
        <v>L04</v>
      </c>
      <c r="E139" s="784" t="str">
        <f>'SAME R Results'!D94</f>
        <v>51LA</v>
      </c>
      <c r="F139" s="784">
        <f>'SAME R Results'!E94</f>
        <v>0</v>
      </c>
      <c r="G139" s="784" t="str">
        <f>'SAME R Results'!F94</f>
        <v>98a</v>
      </c>
      <c r="H139" s="785" t="str">
        <f>'SAME R Results'!G94</f>
        <v>aged</v>
      </c>
      <c r="I139" s="784">
        <f>'SAME R Results'!H94</f>
        <v>251</v>
      </c>
      <c r="J139" s="786">
        <f>'SAME R Results'!I94</f>
        <v>40429.354166666664</v>
      </c>
      <c r="K139" s="784">
        <f>'SAME R Results'!J94</f>
        <v>0</v>
      </c>
      <c r="L139" s="788"/>
      <c r="M139" s="788"/>
      <c r="N139" s="784">
        <f>'SAME R Results'!K94</f>
        <v>0</v>
      </c>
      <c r="O139" s="793">
        <f>'SAME R Results'!L94</f>
        <v>1.28</v>
      </c>
      <c r="P139" s="784">
        <f>'SAME R Results'!M94</f>
        <v>0</v>
      </c>
      <c r="Q139" s="784">
        <f>'SAME R Results'!N94</f>
        <v>0</v>
      </c>
      <c r="R139" s="784">
        <f>'SAME R Results'!O94</f>
        <v>0</v>
      </c>
      <c r="S139" s="784">
        <f>'SAME R Results'!P94</f>
        <v>0</v>
      </c>
      <c r="T139" s="784">
        <f>'SAME R Results'!Q94</f>
        <v>0</v>
      </c>
      <c r="U139" s="784">
        <f>'SAME R Results'!R94</f>
        <v>585.28571428571433</v>
      </c>
      <c r="V139" s="784">
        <f>'SAME R Results'!S94</f>
        <v>0</v>
      </c>
      <c r="W139" s="784">
        <f>'SAME R Results'!T94</f>
        <v>0</v>
      </c>
      <c r="X139" s="784" t="str">
        <f>'SAME R Results'!U94</f>
        <v>n</v>
      </c>
      <c r="Y139" s="784" t="str">
        <f>'SAME R Results'!V94</f>
        <v>y</v>
      </c>
      <c r="Z139" s="784" t="str">
        <f>'SAME R Results'!W94</f>
        <v>y</v>
      </c>
      <c r="AA139" s="784" t="str">
        <f>'SAME R Results'!X94</f>
        <v>n</v>
      </c>
      <c r="AB139" s="784" t="str">
        <f>'SAME R Results'!Y94</f>
        <v>y</v>
      </c>
      <c r="AC139" s="789"/>
      <c r="AD139" s="784" t="str">
        <f>'SAME R Results'!Z94</f>
        <v>y</v>
      </c>
      <c r="AE139" s="784">
        <f>'SAME R Results'!AA94</f>
        <v>10</v>
      </c>
      <c r="AF139" s="784" t="str">
        <f>'SAME R Results'!AB94</f>
        <v>y</v>
      </c>
      <c r="AG139" s="817">
        <f>'SAME R Results'!AC94</f>
        <v>3.852706928546E-2</v>
      </c>
      <c r="AH139" s="819">
        <f>'SAME R Results'!AD94</f>
        <v>0</v>
      </c>
      <c r="AI139" s="784">
        <f>'SAME R Results'!AE94</f>
        <v>0</v>
      </c>
      <c r="AJ139" s="784">
        <f>'SAME R Results'!AF94</f>
        <v>0</v>
      </c>
      <c r="AK139" s="784">
        <f>'SAME R Results'!AG94</f>
        <v>0</v>
      </c>
      <c r="AL139" s="784">
        <f>'SAME R Results'!AH94</f>
        <v>0</v>
      </c>
      <c r="AM139" s="784">
        <f>'SAME R Results'!AI94</f>
        <v>0</v>
      </c>
      <c r="AN139" s="784">
        <f>'SAME R Results'!AJ94</f>
        <v>0</v>
      </c>
      <c r="AO139" s="784">
        <f>'SAME R Results'!AK94</f>
        <v>0</v>
      </c>
      <c r="AP139" s="784">
        <f>'SAME R Results'!AL94</f>
        <v>0</v>
      </c>
      <c r="AQ139" s="784">
        <f>'SAME R Results'!AM94</f>
        <v>0</v>
      </c>
      <c r="AR139" s="817">
        <f>'SAME R Results'!AN94</f>
        <v>0</v>
      </c>
      <c r="AS139" s="819">
        <f>'SAME R Results'!AO94</f>
        <v>0</v>
      </c>
      <c r="AT139" s="784">
        <f>'SAME R Results'!AP94</f>
        <v>90</v>
      </c>
      <c r="AU139" s="789"/>
      <c r="AV139" s="821">
        <f>'SAME R Results'!AQ94</f>
        <v>0</v>
      </c>
      <c r="AW139" s="821">
        <f>'SAME R Results'!AR94</f>
        <v>6.1840814999999996</v>
      </c>
      <c r="AX139" s="821">
        <f>'SAME R Results'!AS94</f>
        <v>0</v>
      </c>
      <c r="AY139" s="821">
        <f>'SAME R Results'!AT94</f>
        <v>0</v>
      </c>
      <c r="AZ139" s="824"/>
      <c r="BA139" s="824"/>
      <c r="BB139" s="821">
        <f>'SAME R Results'!AU94</f>
        <v>0.67301940000000005</v>
      </c>
      <c r="BC139" s="821">
        <f>'SAME R Results'!AV94</f>
        <v>4.1351330000000006E-2</v>
      </c>
      <c r="BD139" s="821">
        <f>'SAME R Results'!AW94</f>
        <v>5.0563070000000003</v>
      </c>
      <c r="BE139" s="821">
        <f>'SAME R Results'!AX94</f>
        <v>4.6961969999999997</v>
      </c>
      <c r="BF139" s="827">
        <f>'SAME R Results'!AY94</f>
        <v>9058</v>
      </c>
      <c r="BG139" s="784">
        <f>'SAME R Results'!AZ94</f>
        <v>0.78460679999999994</v>
      </c>
      <c r="BH139" s="784">
        <f>'SAME R Results'!BA94</f>
        <v>9.6283004999999977E-2</v>
      </c>
      <c r="BI139" s="789"/>
      <c r="BJ139" s="784">
        <f>'SAME R Results'!BB94</f>
        <v>18.903399999999998</v>
      </c>
      <c r="BK139" s="784">
        <f>'SAME R Results'!BC94</f>
        <v>0.3601100000000006</v>
      </c>
      <c r="BL139" s="784">
        <f>'SAME R Results'!BD94</f>
        <v>329083.62258389778</v>
      </c>
      <c r="BM139" s="784">
        <f>'SAME R Results'!BE94</f>
        <v>61.128591098456731</v>
      </c>
      <c r="BN139" s="784">
        <f>'SAME R Results'!BF94</f>
        <v>0.63166807000000003</v>
      </c>
      <c r="BO139" s="784">
        <f>'SAME R Results'!BG94</f>
        <v>0.17208094874999999</v>
      </c>
      <c r="BP139" s="789"/>
      <c r="BQ139" s="784">
        <f>'SAME R Results'!BH94</f>
        <v>13.793562403036354</v>
      </c>
      <c r="BR139" s="817">
        <f>'SAME R Results'!BI94</f>
        <v>0.18575397529201682</v>
      </c>
      <c r="BS139" s="817">
        <f>'SAME R Results'!BJ94</f>
        <v>0.43098006676055478</v>
      </c>
      <c r="BT139" s="817">
        <f>'SAME R Results'!BL94</f>
        <v>3.6707612004027848</v>
      </c>
      <c r="BU139" s="817">
        <f>'SAME R Results'!BM94</f>
        <v>2.5027965278330568</v>
      </c>
      <c r="BV139" s="817">
        <f>'SAME R Results'!BN94</f>
        <v>0.12194909540707573</v>
      </c>
      <c r="BW139" s="784">
        <f>'SAME R Results'!BO94</f>
        <v>329083.62258389778</v>
      </c>
      <c r="BX139" s="784">
        <f>'SAME R Results'!BP94</f>
        <v>323676.15184024005</v>
      </c>
      <c r="BY139" s="784">
        <f>'SAME R Results'!BQ94</f>
        <v>307510.63560578704</v>
      </c>
      <c r="BZ139" s="784">
        <f>'SAME R Results'!BR94</f>
        <v>61.128591098456731</v>
      </c>
      <c r="CA139" s="784">
        <f>'SAME R Results'!BS94</f>
        <v>7.9932078487081726E-2</v>
      </c>
      <c r="CB139" s="784">
        <f>'SAME R Results'!BT94</f>
        <v>0.28000000000000003</v>
      </c>
      <c r="CC139" s="784">
        <f>'SAME R Results'!BV94</f>
        <v>2.6060244648045843</v>
      </c>
      <c r="CD139" s="880">
        <f>'SAME R Results'!BW94</f>
        <v>1</v>
      </c>
      <c r="CE139" s="1086">
        <f>'SAME R Results'!BZ94</f>
        <v>295.6786559110368</v>
      </c>
      <c r="CF139" s="1777">
        <f>'SAME R Results'!CA94</f>
        <v>3.7666666666666959</v>
      </c>
      <c r="CG139" s="1777">
        <f>'SAME R Results'!CB94</f>
        <v>0</v>
      </c>
      <c r="CH139" s="1777">
        <f>'SAME R Results'!CC94</f>
        <v>0</v>
      </c>
      <c r="CI139" s="1777">
        <f>'SAME R Results'!CD94</f>
        <v>2.1972046305721457E-2</v>
      </c>
      <c r="CJ139" s="1777"/>
      <c r="CK139" s="1777"/>
      <c r="CL139" s="2015">
        <f>'SAME R Results'!CI94</f>
        <v>94</v>
      </c>
      <c r="CM139" s="2015" t="str">
        <f>'SAME R Results'!CJ94</f>
        <v>Lampwick</v>
      </c>
      <c r="CN139" s="2016">
        <f>'SAME R Results'!CK94</f>
        <v>0.18575397529201682</v>
      </c>
      <c r="CO139" s="2016">
        <f>'SAME R Results'!CL94</f>
        <v>4.5794411301677364E-2</v>
      </c>
      <c r="CP139" s="2016">
        <f>'SAME R Results'!CM94</f>
        <v>2.8742320322663092E-2</v>
      </c>
    </row>
    <row r="140" spans="1:94" ht="16.5" customHeight="1" x14ac:dyDescent="0.2">
      <c r="A140" s="780">
        <v>2</v>
      </c>
      <c r="B140" s="784" t="str">
        <f>'SAME R Results'!A95</f>
        <v>9(4)</v>
      </c>
      <c r="C140" s="785" t="str">
        <f>'SAME R Results'!B95</f>
        <v>Silicone</v>
      </c>
      <c r="D140" s="784" t="str">
        <f>'SAME R Results'!C95</f>
        <v>S08</v>
      </c>
      <c r="E140" s="784" t="str">
        <f>'SAME R Results'!D95</f>
        <v>52 S</v>
      </c>
      <c r="F140" s="784">
        <f>'SAME R Results'!E95</f>
        <v>0</v>
      </c>
      <c r="G140" s="784">
        <f>'SAME R Results'!F95</f>
        <v>99</v>
      </c>
      <c r="H140" s="785" t="str">
        <f>'SAME R Results'!G95</f>
        <v>No flow run w/ aging</v>
      </c>
      <c r="I140" s="784">
        <f>'SAME R Results'!H95</f>
        <v>251</v>
      </c>
      <c r="J140" s="786">
        <f>'SAME R Results'!I95</f>
        <v>40429.354166666664</v>
      </c>
      <c r="K140" s="784">
        <f>'SAME R Results'!J95</f>
        <v>0</v>
      </c>
      <c r="L140" s="788"/>
      <c r="M140" s="788"/>
      <c r="N140" s="784">
        <f>'SAME R Results'!K95</f>
        <v>0</v>
      </c>
      <c r="O140" s="793">
        <f>'SAME R Results'!L95</f>
        <v>1.35</v>
      </c>
      <c r="P140" s="784">
        <f>'SAME R Results'!M95</f>
        <v>60</v>
      </c>
      <c r="Q140" s="784">
        <f>'SAME R Results'!N95</f>
        <v>11</v>
      </c>
      <c r="R140" s="784">
        <f>'SAME R Results'!O95</f>
        <v>8</v>
      </c>
      <c r="S140" s="784" t="str">
        <f>'SAME R Results'!P95</f>
        <v>n</v>
      </c>
      <c r="T140" s="784" t="str">
        <f>'SAME R Results'!Q95</f>
        <v>N</v>
      </c>
      <c r="U140" s="784">
        <f>'SAME R Results'!R95</f>
        <v>47.714285714285715</v>
      </c>
      <c r="V140" s="784">
        <f>'SAME R Results'!S95</f>
        <v>0</v>
      </c>
      <c r="W140" s="784">
        <f>'SAME R Results'!T95</f>
        <v>0</v>
      </c>
      <c r="X140" s="784" t="str">
        <f>'SAME R Results'!U95</f>
        <v>n</v>
      </c>
      <c r="Y140" s="784" t="str">
        <f>'SAME R Results'!V95</f>
        <v>y</v>
      </c>
      <c r="Z140" s="784" t="str">
        <f>'SAME R Results'!W95</f>
        <v>y</v>
      </c>
      <c r="AA140" s="784" t="str">
        <f>'SAME R Results'!X95</f>
        <v>y</v>
      </c>
      <c r="AB140" s="784" t="str">
        <f>'SAME R Results'!Y95</f>
        <v>y</v>
      </c>
      <c r="AC140" s="789"/>
      <c r="AD140" s="784" t="str">
        <f>'SAME R Results'!Z95</f>
        <v>y</v>
      </c>
      <c r="AE140" s="784">
        <f>'SAME R Results'!AA95</f>
        <v>10</v>
      </c>
      <c r="AF140" s="784" t="str">
        <f>'SAME R Results'!AB95</f>
        <v>y</v>
      </c>
      <c r="AG140" s="817">
        <f>'SAME R Results'!AC95</f>
        <v>3.1809999999999998E-2</v>
      </c>
      <c r="AH140" s="819">
        <f>'SAME R Results'!AD95</f>
        <v>0</v>
      </c>
      <c r="AI140" s="784">
        <f>'SAME R Results'!AE95</f>
        <v>58</v>
      </c>
      <c r="AJ140" s="784">
        <f>'SAME R Results'!AF95</f>
        <v>480</v>
      </c>
      <c r="AK140" s="784">
        <f>'SAME R Results'!AG95</f>
        <v>0</v>
      </c>
      <c r="AL140" s="784" t="str">
        <f>'SAME R Results'!AH95</f>
        <v>n</v>
      </c>
      <c r="AM140" s="784" t="str">
        <f>'SAME R Results'!AI95</f>
        <v>y</v>
      </c>
      <c r="AN140" s="784" t="str">
        <f>'SAME R Results'!AJ95</f>
        <v>y</v>
      </c>
      <c r="AO140" s="784" t="str">
        <f>'SAME R Results'!AK95</f>
        <v>y</v>
      </c>
      <c r="AP140" s="784" t="str">
        <f>'SAME R Results'!AL95</f>
        <v>y</v>
      </c>
      <c r="AQ140" s="784" t="str">
        <f>'SAME R Results'!AM95</f>
        <v>y</v>
      </c>
      <c r="AR140" s="817">
        <f>'SAME R Results'!AN95</f>
        <v>3.1809999999999998E-2</v>
      </c>
      <c r="AS140" s="819">
        <f>'SAME R Results'!AO95</f>
        <v>0</v>
      </c>
      <c r="AT140" s="784">
        <f>'SAME R Results'!AP95</f>
        <v>0</v>
      </c>
      <c r="AU140" s="789"/>
      <c r="AV140" s="821">
        <f>'SAME R Results'!AQ95</f>
        <v>0</v>
      </c>
      <c r="AW140" s="821">
        <f>'SAME R Results'!AR95</f>
        <v>6.2520449999999999</v>
      </c>
      <c r="AX140" s="821">
        <f>'SAME R Results'!AS95</f>
        <v>0</v>
      </c>
      <c r="AY140" s="821">
        <f>'SAME R Results'!AT95</f>
        <v>0</v>
      </c>
      <c r="AZ140" s="824"/>
      <c r="BA140" s="824"/>
      <c r="BB140" s="821">
        <f>'SAME R Results'!AU95</f>
        <v>2.3479775000000003</v>
      </c>
      <c r="BC140" s="821">
        <f>'SAME R Results'!AV95</f>
        <v>2.7191155000000002E-2</v>
      </c>
      <c r="BD140" s="821">
        <f>'SAME R Results'!AW95</f>
        <v>6.1162870000000007</v>
      </c>
      <c r="BE140" s="821">
        <f>'SAME R Results'!AX95</f>
        <v>4.7249914999999998</v>
      </c>
      <c r="BF140" s="827">
        <f>'SAME R Results'!AY95</f>
        <v>14786</v>
      </c>
      <c r="BG140" s="784">
        <f>'SAME R Results'!AZ95</f>
        <v>2.1961355</v>
      </c>
      <c r="BH140" s="784">
        <f>'SAME R Results'!BA95</f>
        <v>8.4365844999999995E-2</v>
      </c>
      <c r="BI140" s="789"/>
      <c r="BJ140" s="784">
        <f>'SAME R Results'!BB95</f>
        <v>90.776200000000017</v>
      </c>
      <c r="BK140" s="784">
        <f>'SAME R Results'!BC95</f>
        <v>1.3912955000000009</v>
      </c>
      <c r="BL140" s="784">
        <f>'SAME R Results'!BD95</f>
        <v>655944.33171958511</v>
      </c>
      <c r="BM140" s="784">
        <f>'SAME R Results'!BE95</f>
        <v>276.90482504565301</v>
      </c>
      <c r="BN140" s="784">
        <f>'SAME R Results'!BF95</f>
        <v>6.811156391889476</v>
      </c>
      <c r="BO140" s="784">
        <f>'SAME R Results'!BG95</f>
        <v>1.5494310166508976</v>
      </c>
      <c r="BP140" s="789"/>
      <c r="BQ140" s="784">
        <f>'SAME R Results'!BH95</f>
        <v>145.69428037442378</v>
      </c>
      <c r="BR140" s="817">
        <f>'SAME R Results'!BI95</f>
        <v>0.42214683724720298</v>
      </c>
      <c r="BS140" s="817">
        <f>'SAME R Results'!BJ95</f>
        <v>0.77823626118310629</v>
      </c>
      <c r="BT140" s="817">
        <f>'SAME R Results'!BL95</f>
        <v>4.3959081228487493</v>
      </c>
      <c r="BU140" s="817">
        <f>'SAME R Results'!BM95</f>
        <v>2.1860533304930478</v>
      </c>
      <c r="BV140" s="817">
        <f>'SAME R Results'!BN95</f>
        <v>0.31091349916789301</v>
      </c>
      <c r="BW140" s="784">
        <f>'SAME R Results'!BO95</f>
        <v>655944.33171958511</v>
      </c>
      <c r="BX140" s="784">
        <f>'SAME R Results'!BP95</f>
        <v>645253.41691292042</v>
      </c>
      <c r="BY140" s="784">
        <f>'SAME R Results'!BQ95</f>
        <v>610630.65690034581</v>
      </c>
      <c r="BZ140" s="784">
        <f>'SAME R Results'!BR95</f>
        <v>276.90482504565301</v>
      </c>
      <c r="CA140" s="784">
        <f>'SAME R Results'!BS95</f>
        <v>0.30881991920447499</v>
      </c>
      <c r="CB140" s="784">
        <f>'SAME R Results'!BT95</f>
        <v>0.55000000000000004</v>
      </c>
      <c r="CC140" s="784">
        <f>'SAME R Results'!BV95</f>
        <v>2.9181513611482015</v>
      </c>
      <c r="CD140" s="880">
        <f>'SAME R Results'!BW95</f>
        <v>0.9</v>
      </c>
      <c r="CE140" s="1086">
        <f>'SAME R Results'!BZ95</f>
        <v>388.21292827763835</v>
      </c>
      <c r="CF140" s="1777">
        <f>'SAME R Results'!CA95</f>
        <v>3.3299999999999441</v>
      </c>
      <c r="CG140" s="1777" t="str">
        <f>'SAME R Results'!CB95</f>
        <v xml:space="preserve"> 52S</v>
      </c>
      <c r="CH140" s="1777">
        <f>'SAME R Results'!CC95</f>
        <v>251</v>
      </c>
      <c r="CI140" s="1777">
        <f>'SAME R Results'!CD95</f>
        <v>0.26251221689085807</v>
      </c>
      <c r="CJ140" s="1777"/>
      <c r="CK140" s="1777"/>
      <c r="CL140" s="2015">
        <f>'SAME R Results'!CI95</f>
        <v>95</v>
      </c>
      <c r="CM140" s="2015" t="str">
        <f>'SAME R Results'!CJ95</f>
        <v>Silicone</v>
      </c>
      <c r="CN140" s="2016">
        <f>'SAME R Results'!CK95</f>
        <v>0.42214683724720298</v>
      </c>
      <c r="CO140" s="2016">
        <f>'SAME R Results'!CL95</f>
        <v>4.6749648472028525E-2</v>
      </c>
      <c r="CP140" s="2016">
        <f>'SAME R Results'!CM95</f>
        <v>3.3564307200940724E-2</v>
      </c>
    </row>
    <row r="141" spans="1:94" ht="16.5" customHeight="1" x14ac:dyDescent="0.2">
      <c r="A141" s="780">
        <v>2</v>
      </c>
      <c r="B141" s="784" t="str">
        <f>'SAME R Results'!A96</f>
        <v>9(4)</v>
      </c>
      <c r="C141" s="785" t="str">
        <f>'SAME R Results'!B96</f>
        <v>Silicone</v>
      </c>
      <c r="D141" s="784" t="str">
        <f>'SAME R Results'!C96</f>
        <v>S08</v>
      </c>
      <c r="E141" s="784" t="str">
        <f>'SAME R Results'!D96</f>
        <v>52SA</v>
      </c>
      <c r="F141" s="784">
        <f>'SAME R Results'!E96</f>
        <v>0</v>
      </c>
      <c r="G141" s="784" t="str">
        <f>'SAME R Results'!F96</f>
        <v>99a</v>
      </c>
      <c r="H141" s="785" t="str">
        <f>'SAME R Results'!G96</f>
        <v>aged</v>
      </c>
      <c r="I141" s="784">
        <f>'SAME R Results'!H96</f>
        <v>251</v>
      </c>
      <c r="J141" s="786">
        <f>'SAME R Results'!I96</f>
        <v>40429.354166666664</v>
      </c>
      <c r="K141" s="784">
        <f>'SAME R Results'!J96</f>
        <v>0</v>
      </c>
      <c r="L141" s="788"/>
      <c r="M141" s="788"/>
      <c r="N141" s="784">
        <f>'SAME R Results'!K96</f>
        <v>0</v>
      </c>
      <c r="O141" s="793">
        <f>'SAME R Results'!L96</f>
        <v>1.35</v>
      </c>
      <c r="P141" s="784">
        <f>'SAME R Results'!M96</f>
        <v>0</v>
      </c>
      <c r="Q141" s="784">
        <f>'SAME R Results'!N96</f>
        <v>0</v>
      </c>
      <c r="R141" s="784">
        <f>'SAME R Results'!O96</f>
        <v>0</v>
      </c>
      <c r="S141" s="784">
        <f>'SAME R Results'!P96</f>
        <v>0</v>
      </c>
      <c r="T141" s="784">
        <f>'SAME R Results'!Q96</f>
        <v>0</v>
      </c>
      <c r="U141" s="784">
        <f>'SAME R Results'!R96</f>
        <v>627.14285714285711</v>
      </c>
      <c r="V141" s="784">
        <f>'SAME R Results'!S96</f>
        <v>0</v>
      </c>
      <c r="W141" s="784">
        <f>'SAME R Results'!T96</f>
        <v>0</v>
      </c>
      <c r="X141" s="784" t="str">
        <f>'SAME R Results'!U96</f>
        <v>n</v>
      </c>
      <c r="Y141" s="784" t="str">
        <f>'SAME R Results'!V96</f>
        <v>y</v>
      </c>
      <c r="Z141" s="784" t="str">
        <f>'SAME R Results'!W96</f>
        <v>y</v>
      </c>
      <c r="AA141" s="784" t="str">
        <f>'SAME R Results'!X96</f>
        <v>y</v>
      </c>
      <c r="AB141" s="784" t="str">
        <f>'SAME R Results'!Y96</f>
        <v>y</v>
      </c>
      <c r="AC141" s="789"/>
      <c r="AD141" s="784" t="str">
        <f>'SAME R Results'!Z96</f>
        <v>y</v>
      </c>
      <c r="AE141" s="784">
        <f>'SAME R Results'!AA96</f>
        <v>10</v>
      </c>
      <c r="AF141" s="784" t="str">
        <f>'SAME R Results'!AB96</f>
        <v>y</v>
      </c>
      <c r="AG141" s="817">
        <f>'SAME R Results'!AC96</f>
        <v>3.1809999999999998E-2</v>
      </c>
      <c r="AH141" s="819">
        <f>'SAME R Results'!AD96</f>
        <v>0</v>
      </c>
      <c r="AI141" s="784">
        <f>'SAME R Results'!AE96</f>
        <v>0</v>
      </c>
      <c r="AJ141" s="784">
        <f>'SAME R Results'!AF96</f>
        <v>0</v>
      </c>
      <c r="AK141" s="784">
        <f>'SAME R Results'!AG96</f>
        <v>0</v>
      </c>
      <c r="AL141" s="784">
        <f>'SAME R Results'!AH96</f>
        <v>0</v>
      </c>
      <c r="AM141" s="784">
        <f>'SAME R Results'!AI96</f>
        <v>0</v>
      </c>
      <c r="AN141" s="784">
        <f>'SAME R Results'!AJ96</f>
        <v>0</v>
      </c>
      <c r="AO141" s="784">
        <f>'SAME R Results'!AK96</f>
        <v>0</v>
      </c>
      <c r="AP141" s="784">
        <f>'SAME R Results'!AL96</f>
        <v>0</v>
      </c>
      <c r="AQ141" s="784">
        <f>'SAME R Results'!AM96</f>
        <v>0</v>
      </c>
      <c r="AR141" s="817">
        <f>'SAME R Results'!AN96</f>
        <v>0</v>
      </c>
      <c r="AS141" s="819">
        <f>'SAME R Results'!AO96</f>
        <v>0</v>
      </c>
      <c r="AT141" s="784">
        <f>'SAME R Results'!AP96</f>
        <v>0</v>
      </c>
      <c r="AU141" s="789"/>
      <c r="AV141" s="821">
        <f>'SAME R Results'!AQ96</f>
        <v>0</v>
      </c>
      <c r="AW141" s="821">
        <f>'SAME R Results'!AR96</f>
        <v>6.2521819999999995</v>
      </c>
      <c r="AX141" s="821">
        <f>'SAME R Results'!AS96</f>
        <v>0</v>
      </c>
      <c r="AY141" s="821">
        <f>'SAME R Results'!AT96</f>
        <v>0</v>
      </c>
      <c r="AZ141" s="824"/>
      <c r="BA141" s="824"/>
      <c r="BB141" s="821">
        <f>'SAME R Results'!AU96</f>
        <v>2.3856505000000001</v>
      </c>
      <c r="BC141" s="821">
        <f>'SAME R Results'!AV96</f>
        <v>8.2397474999999998E-2</v>
      </c>
      <c r="BD141" s="821">
        <f>'SAME R Results'!AW96</f>
        <v>6.0130305000000011</v>
      </c>
      <c r="BE141" s="821">
        <f>'SAME R Results'!AX96</f>
        <v>4.7014925000000005</v>
      </c>
      <c r="BF141" s="827">
        <f>'SAME R Results'!AY96</f>
        <v>10940</v>
      </c>
      <c r="BG141" s="784">
        <f>'SAME R Results'!AZ96</f>
        <v>2.4015349999999995</v>
      </c>
      <c r="BH141" s="784">
        <f>'SAME R Results'!BA96</f>
        <v>0.13282769999999999</v>
      </c>
      <c r="BI141" s="789"/>
      <c r="BJ141" s="784">
        <f>'SAME R Results'!BB96</f>
        <v>90.949950000000015</v>
      </c>
      <c r="BK141" s="784">
        <f>'SAME R Results'!BC96</f>
        <v>1.3115380000000005</v>
      </c>
      <c r="BL141" s="784">
        <f>'SAME R Results'!BD96</f>
        <v>482680.64130776486</v>
      </c>
      <c r="BM141" s="784">
        <f>'SAME R Results'!BE96</f>
        <v>257.17631210006039</v>
      </c>
      <c r="BN141" s="784">
        <f>'SAME R Results'!BF96</f>
        <v>6.1549312908349894</v>
      </c>
      <c r="BO141" s="784">
        <f>'SAME R Results'!BG96</f>
        <v>1.5156538815916414</v>
      </c>
      <c r="BP141" s="789"/>
      <c r="BQ141" s="784">
        <f>'SAME R Results'!BH96</f>
        <v>133.01611866641571</v>
      </c>
      <c r="BR141" s="817">
        <f>'SAME R Results'!BI96</f>
        <v>0.53280842464133693</v>
      </c>
      <c r="BS141" s="817">
        <f>'SAME R Results'!BJ96</f>
        <v>0.83624670481089458</v>
      </c>
      <c r="BT141" s="817">
        <f>'SAME R Results'!BL96</f>
        <v>4.0609082097104388</v>
      </c>
      <c r="BU141" s="817">
        <f>'SAME R Results'!BM96</f>
        <v>1.956951529924229</v>
      </c>
      <c r="BV141" s="817">
        <f>'SAME R Results'!BN96</f>
        <v>0.42529415595640968</v>
      </c>
      <c r="BW141" s="784">
        <f>'SAME R Results'!BO96</f>
        <v>482680.64130776486</v>
      </c>
      <c r="BX141" s="784">
        <f>'SAME R Results'!BP96</f>
        <v>474770.55014146498</v>
      </c>
      <c r="BY141" s="784">
        <f>'SAME R Results'!BQ96</f>
        <v>450476.25275070732</v>
      </c>
      <c r="BZ141" s="784">
        <f>'SAME R Results'!BR96</f>
        <v>257.17631210006039</v>
      </c>
      <c r="CA141" s="784">
        <f>'SAME R Results'!BS96</f>
        <v>0.29111648761431247</v>
      </c>
      <c r="CB141" s="784">
        <f>'SAME R Results'!BT96</f>
        <v>0.55000000000000004</v>
      </c>
      <c r="CC141" s="784">
        <f>'SAME R Results'!BV96</f>
        <v>2.6591272285954215</v>
      </c>
      <c r="CD141" s="880">
        <f>'SAME R Results'!BW96</f>
        <v>0.9</v>
      </c>
      <c r="CE141" s="1086">
        <f>'SAME R Results'!BZ96</f>
        <v>388.21292827763835</v>
      </c>
      <c r="CF141" s="1777">
        <f>'SAME R Results'!CA96</f>
        <v>3.3299999999999441</v>
      </c>
      <c r="CG141" s="1777">
        <f>'SAME R Results'!CB96</f>
        <v>0</v>
      </c>
      <c r="CH141" s="1777">
        <f>'SAME R Results'!CC96</f>
        <v>0</v>
      </c>
      <c r="CI141" s="1777">
        <f>'SAME R Results'!CD96</f>
        <v>0.23966868228183413</v>
      </c>
      <c r="CJ141" s="1777"/>
      <c r="CK141" s="1777"/>
      <c r="CL141" s="2015">
        <f>'SAME R Results'!CI96</f>
        <v>96</v>
      </c>
      <c r="CM141" s="2015" t="str">
        <f>'SAME R Results'!CJ96</f>
        <v>Silicone</v>
      </c>
      <c r="CN141" s="2016">
        <f>'SAME R Results'!CK96</f>
        <v>0.53280842464133693</v>
      </c>
      <c r="CO141" s="2016">
        <f>'SAME R Results'!CL96</f>
        <v>4.6272071028253543E-2</v>
      </c>
      <c r="CP141" s="2016">
        <f>'SAME R Results'!CM96</f>
        <v>3.1090030277124064E-2</v>
      </c>
    </row>
    <row r="142" spans="1:94" ht="16.5" customHeight="1" x14ac:dyDescent="0.2">
      <c r="A142" s="780">
        <v>2</v>
      </c>
      <c r="B142" s="784" t="str">
        <f>'SAME R Results'!A97</f>
        <v>9(4)</v>
      </c>
      <c r="C142" s="785" t="str">
        <f>'SAME R Results'!B97</f>
        <v>Teflon</v>
      </c>
      <c r="D142" s="784" t="str">
        <f>'SAME R Results'!C97</f>
        <v>T09</v>
      </c>
      <c r="E142" s="784" t="str">
        <f>'SAME R Results'!D97</f>
        <v>53 T</v>
      </c>
      <c r="F142" s="784">
        <f>'SAME R Results'!E97</f>
        <v>0</v>
      </c>
      <c r="G142" s="784">
        <f>'SAME R Results'!F97</f>
        <v>100</v>
      </c>
      <c r="H142" s="785" t="str">
        <f>'SAME R Results'!G97</f>
        <v>No flow run w/ aging</v>
      </c>
      <c r="I142" s="784">
        <f>'SAME R Results'!H97</f>
        <v>251</v>
      </c>
      <c r="J142" s="786">
        <f>'SAME R Results'!I97</f>
        <v>40429.354166666664</v>
      </c>
      <c r="K142" s="784">
        <f>'SAME R Results'!J97</f>
        <v>0</v>
      </c>
      <c r="L142" s="788"/>
      <c r="M142" s="788"/>
      <c r="N142" s="784">
        <f>'SAME R Results'!K97</f>
        <v>0</v>
      </c>
      <c r="O142" s="793">
        <f>'SAME R Results'!L97</f>
        <v>1.45</v>
      </c>
      <c r="P142" s="784">
        <f>'SAME R Results'!M97</f>
        <v>60</v>
      </c>
      <c r="Q142" s="784">
        <f>'SAME R Results'!N97</f>
        <v>11</v>
      </c>
      <c r="R142" s="784">
        <f>'SAME R Results'!O97</f>
        <v>8</v>
      </c>
      <c r="S142" s="784" t="str">
        <f>'SAME R Results'!P97</f>
        <v>n</v>
      </c>
      <c r="T142" s="784" t="str">
        <f>'SAME R Results'!Q97</f>
        <v>N</v>
      </c>
      <c r="U142" s="784">
        <f>'SAME R Results'!R97</f>
        <v>28.714285714285715</v>
      </c>
      <c r="V142" s="784" t="str">
        <f>'SAME R Results'!S97</f>
        <v>Y</v>
      </c>
      <c r="W142" s="784">
        <f>'SAME R Results'!T97</f>
        <v>75</v>
      </c>
      <c r="X142" s="784" t="str">
        <f>'SAME R Results'!U97</f>
        <v>n</v>
      </c>
      <c r="Y142" s="784" t="str">
        <f>'SAME R Results'!V97</f>
        <v>y</v>
      </c>
      <c r="Z142" s="784" t="str">
        <f>'SAME R Results'!W97</f>
        <v>y</v>
      </c>
      <c r="AA142" s="784" t="str">
        <f>'SAME R Results'!X97</f>
        <v>n</v>
      </c>
      <c r="AB142" s="784" t="str">
        <f>'SAME R Results'!Y97</f>
        <v>n</v>
      </c>
      <c r="AC142" s="789"/>
      <c r="AD142" s="784" t="str">
        <f>'SAME R Results'!Z97</f>
        <v>y</v>
      </c>
      <c r="AE142" s="784">
        <f>'SAME R Results'!AA97</f>
        <v>10</v>
      </c>
      <c r="AF142" s="784" t="str">
        <f>'SAME R Results'!AB97</f>
        <v>y</v>
      </c>
      <c r="AG142" s="817">
        <f>'SAME R Results'!AC97</f>
        <v>5.19567251427413E-2</v>
      </c>
      <c r="AH142" s="819">
        <f>'SAME R Results'!AD97</f>
        <v>0</v>
      </c>
      <c r="AI142" s="784">
        <f>'SAME R Results'!AE97</f>
        <v>58</v>
      </c>
      <c r="AJ142" s="784">
        <f>'SAME R Results'!AF97</f>
        <v>480</v>
      </c>
      <c r="AK142" s="784">
        <f>'SAME R Results'!AG97</f>
        <v>0</v>
      </c>
      <c r="AL142" s="784" t="str">
        <f>'SAME R Results'!AH97</f>
        <v>n</v>
      </c>
      <c r="AM142" s="784" t="str">
        <f>'SAME R Results'!AI97</f>
        <v>y</v>
      </c>
      <c r="AN142" s="784" t="str">
        <f>'SAME R Results'!AJ97</f>
        <v>y</v>
      </c>
      <c r="AO142" s="784" t="str">
        <f>'SAME R Results'!AK97</f>
        <v>n</v>
      </c>
      <c r="AP142" s="784" t="str">
        <f>'SAME R Results'!AL97</f>
        <v>n</v>
      </c>
      <c r="AQ142" s="784" t="str">
        <f>'SAME R Results'!AM97</f>
        <v>y</v>
      </c>
      <c r="AR142" s="817">
        <f>'SAME R Results'!AN97</f>
        <v>5.19567251427413E-2</v>
      </c>
      <c r="AS142" s="819">
        <f>'SAME R Results'!AO97</f>
        <v>0</v>
      </c>
      <c r="AT142" s="784">
        <f>'SAME R Results'!AP97</f>
        <v>0</v>
      </c>
      <c r="AU142" s="789"/>
      <c r="AV142" s="821">
        <f>'SAME R Results'!AQ97</f>
        <v>0</v>
      </c>
      <c r="AW142" s="821">
        <f>'SAME R Results'!AR97</f>
        <v>0.94950894999999991</v>
      </c>
      <c r="AX142" s="821">
        <f>'SAME R Results'!AS97</f>
        <v>0</v>
      </c>
      <c r="AY142" s="821">
        <f>'SAME R Results'!AT97</f>
        <v>0</v>
      </c>
      <c r="AZ142" s="824"/>
      <c r="BA142" s="824"/>
      <c r="BB142" s="821">
        <f>'SAME R Results'!AU97</f>
        <v>9.9487275E-2</v>
      </c>
      <c r="BC142" s="821">
        <f>'SAME R Results'!AV97</f>
        <v>4.5669559999999998E-2</v>
      </c>
      <c r="BD142" s="821">
        <f>'SAME R Results'!AW97</f>
        <v>5.3802945000000006</v>
      </c>
      <c r="BE142" s="821">
        <f>'SAME R Results'!AX97</f>
        <v>4.7662969999999998</v>
      </c>
      <c r="BF142" s="827">
        <f>'SAME R Results'!AY97</f>
        <v>20005</v>
      </c>
      <c r="BG142" s="784">
        <f>'SAME R Results'!AZ97</f>
        <v>0.16552729999999999</v>
      </c>
      <c r="BH142" s="784">
        <f>'SAME R Results'!BA97</f>
        <v>0.10591135</v>
      </c>
      <c r="BI142" s="789"/>
      <c r="BJ142" s="784">
        <f>'SAME R Results'!BB97</f>
        <v>6.1547000000000001</v>
      </c>
      <c r="BK142" s="784">
        <f>'SAME R Results'!BC97</f>
        <v>0.61399750000000086</v>
      </c>
      <c r="BL142" s="784">
        <f>'SAME R Results'!BD97</f>
        <v>547365.29240186652</v>
      </c>
      <c r="BM142" s="784">
        <f>'SAME R Results'!BE97</f>
        <v>107.76767704558564</v>
      </c>
      <c r="BN142" s="784">
        <f>'SAME R Results'!BF97</f>
        <v>5.3817715000000002E-2</v>
      </c>
      <c r="BO142" s="784">
        <f>'SAME R Results'!BG97</f>
        <v>1.4903987499999997E-2</v>
      </c>
      <c r="BP142" s="789"/>
      <c r="BQ142" s="784">
        <f>'SAME R Results'!BH97</f>
        <v>13.909621999999999</v>
      </c>
      <c r="BR142" s="817">
        <f>'SAME R Results'!BI97</f>
        <v>0.19688438149356463</v>
      </c>
      <c r="BS142" s="817">
        <f>'SAME R Results'!BJ97</f>
        <v>0.28046085669391252</v>
      </c>
      <c r="BT142" s="817">
        <f>'SAME R Results'!BL97</f>
        <v>3.6109608250812082</v>
      </c>
      <c r="BU142" s="817">
        <f>'SAME R Results'!BM97</f>
        <v>1.8127147982276335</v>
      </c>
      <c r="BV142" s="817">
        <f>'SAME R Results'!BN97</f>
        <v>0.16496080616084327</v>
      </c>
      <c r="BW142" s="784">
        <f>'SAME R Results'!BO97</f>
        <v>547365.29240186652</v>
      </c>
      <c r="BX142" s="784">
        <f>'SAME R Results'!BP97</f>
        <v>538509.55719654087</v>
      </c>
      <c r="BY142" s="784">
        <f>'SAME R Results'!BQ97</f>
        <v>507820.58439043316</v>
      </c>
      <c r="BZ142" s="784">
        <f>'SAME R Results'!BR97</f>
        <v>107.76767704558564</v>
      </c>
      <c r="CA142" s="784">
        <f>'SAME R Results'!BS97</f>
        <v>0.13628640237947279</v>
      </c>
      <c r="CB142" s="784">
        <f>'SAME R Results'!BT97</f>
        <v>2.2599999999999998</v>
      </c>
      <c r="CC142" s="784">
        <f>'SAME R Results'!BV97</f>
        <v>1</v>
      </c>
      <c r="CD142" s="880">
        <f>'SAME R Results'!BW97</f>
        <v>2.2000000000000002</v>
      </c>
      <c r="CE142" s="1086">
        <f>'SAME R Results'!BZ97</f>
        <v>524.94478411670389</v>
      </c>
      <c r="CF142" s="1777">
        <f>'SAME R Results'!CA97</f>
        <v>4.4466666666664878</v>
      </c>
      <c r="CG142" s="1777" t="str">
        <f>'SAME R Results'!CB97</f>
        <v xml:space="preserve"> 53T</v>
      </c>
      <c r="CH142" s="1777">
        <f>'SAME R Results'!CC97</f>
        <v>251</v>
      </c>
      <c r="CI142" s="1777">
        <f>'SAME R Results'!CD97</f>
        <v>1.8768605397302102E-2</v>
      </c>
      <c r="CJ142" s="1777"/>
      <c r="CK142" s="1777"/>
      <c r="CL142" s="2015">
        <f>'SAME R Results'!CI97</f>
        <v>97</v>
      </c>
      <c r="CM142" s="2015" t="str">
        <f>'SAME R Results'!CJ97</f>
        <v>Teflon</v>
      </c>
      <c r="CN142" s="2016">
        <f>'SAME R Results'!CK97</f>
        <v>0.19688438149356463</v>
      </c>
      <c r="CO142" s="2016">
        <f>'SAME R Results'!CL97</f>
        <v>3.8690997497990965E-3</v>
      </c>
      <c r="CP142" s="2016">
        <f>'SAME R Results'!CM97</f>
        <v>1.6292626409072614E-2</v>
      </c>
    </row>
    <row r="143" spans="1:94" ht="16.5" customHeight="1" x14ac:dyDescent="0.2">
      <c r="A143" s="780">
        <v>2</v>
      </c>
      <c r="B143" s="784" t="str">
        <f>'SAME R Results'!A98</f>
        <v>9(4)</v>
      </c>
      <c r="C143" s="785" t="str">
        <f>'SAME R Results'!B98</f>
        <v>Teflon</v>
      </c>
      <c r="D143" s="784" t="str">
        <f>'SAME R Results'!C98</f>
        <v>T09</v>
      </c>
      <c r="E143" s="784" t="str">
        <f>'SAME R Results'!D98</f>
        <v>53TA</v>
      </c>
      <c r="F143" s="784">
        <f>'SAME R Results'!E98</f>
        <v>0</v>
      </c>
      <c r="G143" s="784" t="str">
        <f>'SAME R Results'!F98</f>
        <v>100a</v>
      </c>
      <c r="H143" s="785" t="str">
        <f>'SAME R Results'!G98</f>
        <v>aged</v>
      </c>
      <c r="I143" s="784">
        <f>'SAME R Results'!H98</f>
        <v>251</v>
      </c>
      <c r="J143" s="786">
        <f>'SAME R Results'!I98</f>
        <v>40429.354166666664</v>
      </c>
      <c r="K143" s="784">
        <f>'SAME R Results'!J98</f>
        <v>0</v>
      </c>
      <c r="L143" s="788"/>
      <c r="M143" s="788"/>
      <c r="N143" s="784">
        <f>'SAME R Results'!K98</f>
        <v>0</v>
      </c>
      <c r="O143" s="793">
        <f>'SAME R Results'!L98</f>
        <v>1.45</v>
      </c>
      <c r="P143" s="784">
        <f>'SAME R Results'!M98</f>
        <v>0</v>
      </c>
      <c r="Q143" s="784">
        <f>'SAME R Results'!N98</f>
        <v>0</v>
      </c>
      <c r="R143" s="784">
        <f>'SAME R Results'!O98</f>
        <v>0</v>
      </c>
      <c r="S143" s="784">
        <f>'SAME R Results'!P98</f>
        <v>0</v>
      </c>
      <c r="T143" s="784">
        <f>'SAME R Results'!Q98</f>
        <v>0</v>
      </c>
      <c r="U143" s="784">
        <f>'SAME R Results'!R98</f>
        <v>560.42857142857144</v>
      </c>
      <c r="V143" s="784">
        <f>'SAME R Results'!S98</f>
        <v>0</v>
      </c>
      <c r="W143" s="784">
        <f>'SAME R Results'!T98</f>
        <v>0</v>
      </c>
      <c r="X143" s="784" t="str">
        <f>'SAME R Results'!U98</f>
        <v>n</v>
      </c>
      <c r="Y143" s="784" t="str">
        <f>'SAME R Results'!V98</f>
        <v>y</v>
      </c>
      <c r="Z143" s="784" t="str">
        <f>'SAME R Results'!W98</f>
        <v>y</v>
      </c>
      <c r="AA143" s="784" t="str">
        <f>'SAME R Results'!X98</f>
        <v>n</v>
      </c>
      <c r="AB143" s="784" t="str">
        <f>'SAME R Results'!Y98</f>
        <v>n</v>
      </c>
      <c r="AC143" s="789"/>
      <c r="AD143" s="784" t="str">
        <f>'SAME R Results'!Z98</f>
        <v>y</v>
      </c>
      <c r="AE143" s="784">
        <f>'SAME R Results'!AA98</f>
        <v>10</v>
      </c>
      <c r="AF143" s="784" t="str">
        <f>'SAME R Results'!AB98</f>
        <v>y</v>
      </c>
      <c r="AG143" s="817">
        <f>'SAME R Results'!AC98</f>
        <v>5.19567251427413E-2</v>
      </c>
      <c r="AH143" s="819">
        <f>'SAME R Results'!AD98</f>
        <v>0</v>
      </c>
      <c r="AI143" s="784">
        <f>'SAME R Results'!AE98</f>
        <v>0</v>
      </c>
      <c r="AJ143" s="784">
        <f>'SAME R Results'!AF98</f>
        <v>0</v>
      </c>
      <c r="AK143" s="784">
        <f>'SAME R Results'!AG98</f>
        <v>0</v>
      </c>
      <c r="AL143" s="784">
        <f>'SAME R Results'!AH98</f>
        <v>0</v>
      </c>
      <c r="AM143" s="784">
        <f>'SAME R Results'!AI98</f>
        <v>0</v>
      </c>
      <c r="AN143" s="784">
        <f>'SAME R Results'!AJ98</f>
        <v>0</v>
      </c>
      <c r="AO143" s="784">
        <f>'SAME R Results'!AK98</f>
        <v>0</v>
      </c>
      <c r="AP143" s="784">
        <f>'SAME R Results'!AL98</f>
        <v>0</v>
      </c>
      <c r="AQ143" s="784">
        <f>'SAME R Results'!AM98</f>
        <v>0</v>
      </c>
      <c r="AR143" s="817">
        <f>'SAME R Results'!AN98</f>
        <v>0</v>
      </c>
      <c r="AS143" s="819">
        <f>'SAME R Results'!AO98</f>
        <v>0</v>
      </c>
      <c r="AT143" s="784">
        <f>'SAME R Results'!AP98</f>
        <v>0</v>
      </c>
      <c r="AU143" s="789"/>
      <c r="AV143" s="821">
        <f>'SAME R Results'!AQ98</f>
        <v>0</v>
      </c>
      <c r="AW143" s="821">
        <f>'SAME R Results'!AR98</f>
        <v>0.94136045000000002</v>
      </c>
      <c r="AX143" s="821">
        <f>'SAME R Results'!AS98</f>
        <v>0</v>
      </c>
      <c r="AY143" s="821">
        <f>'SAME R Results'!AT98</f>
        <v>0</v>
      </c>
      <c r="AZ143" s="824"/>
      <c r="BA143" s="824"/>
      <c r="BB143" s="821">
        <f>'SAME R Results'!AU98</f>
        <v>9.6603485000000003E-2</v>
      </c>
      <c r="BC143" s="821">
        <f>'SAME R Results'!AV98</f>
        <v>2.8198234999999999E-2</v>
      </c>
      <c r="BD143" s="821">
        <f>'SAME R Results'!AW98</f>
        <v>5.2430104999999987</v>
      </c>
      <c r="BE143" s="821">
        <f>'SAME R Results'!AX98</f>
        <v>4.7216490000000002</v>
      </c>
      <c r="BF143" s="827">
        <f>'SAME R Results'!AY98</f>
        <v>14470</v>
      </c>
      <c r="BG143" s="784">
        <f>'SAME R Results'!AZ98</f>
        <v>0.15423579999999998</v>
      </c>
      <c r="BH143" s="784">
        <f>'SAME R Results'!BA98</f>
        <v>8.006286999999998E-2</v>
      </c>
      <c r="BI143" s="789"/>
      <c r="BJ143" s="784">
        <f>'SAME R Results'!BB98</f>
        <v>5.9327000000000014</v>
      </c>
      <c r="BK143" s="784">
        <f>'SAME R Results'!BC98</f>
        <v>0.52136149999999848</v>
      </c>
      <c r="BL143" s="784">
        <f>'SAME R Results'!BD98</f>
        <v>392836.80301108205</v>
      </c>
      <c r="BM143" s="784">
        <f>'SAME R Results'!BE98</f>
        <v>90.366661536283615</v>
      </c>
      <c r="BN143" s="784">
        <f>'SAME R Results'!BF98</f>
        <v>6.8405250000000001E-2</v>
      </c>
      <c r="BO143" s="784">
        <f>'SAME R Results'!BG98</f>
        <v>1.85432325E-2</v>
      </c>
      <c r="BP143" s="789"/>
      <c r="BQ143" s="784">
        <f>'SAME R Results'!BH98</f>
        <v>13.407902000000002</v>
      </c>
      <c r="BR143" s="817">
        <f>'SAME R Results'!BI98</f>
        <v>0.23003613929149694</v>
      </c>
      <c r="BS143" s="817">
        <f>'SAME R Results'!BJ98</f>
        <v>0.30943952466942082</v>
      </c>
      <c r="BT143" s="817">
        <f>'SAME R Results'!BL98</f>
        <v>3.6889603794807622</v>
      </c>
      <c r="BU143" s="817">
        <f>'SAME R Results'!BM98</f>
        <v>1.7238191080253453</v>
      </c>
      <c r="BV143" s="817">
        <f>'SAME R Results'!BN98</f>
        <v>0.19833812927809957</v>
      </c>
      <c r="BW143" s="784">
        <f>'SAME R Results'!BO98</f>
        <v>392836.80301108205</v>
      </c>
      <c r="BX143" s="784">
        <f>'SAME R Results'!BP98</f>
        <v>386431.2799707891</v>
      </c>
      <c r="BY143" s="784">
        <f>'SAME R Results'!BQ98</f>
        <v>365774.86067085288</v>
      </c>
      <c r="BZ143" s="784">
        <f>'SAME R Results'!BR98</f>
        <v>90.366661536283615</v>
      </c>
      <c r="CA143" s="784">
        <f>'SAME R Results'!BS98</f>
        <v>0.11572438515493173</v>
      </c>
      <c r="CB143" s="784">
        <f>'SAME R Results'!BT98</f>
        <v>2.2599999999999998</v>
      </c>
      <c r="CC143" s="784">
        <f>'SAME R Results'!BV98</f>
        <v>1</v>
      </c>
      <c r="CD143" s="880">
        <f>'SAME R Results'!BW98</f>
        <v>2.2000000000000002</v>
      </c>
      <c r="CE143" s="1086">
        <f>'SAME R Results'!BZ98</f>
        <v>524.94478411670389</v>
      </c>
      <c r="CF143" s="1777">
        <f>'SAME R Results'!CA98</f>
        <v>4.4466666666664878</v>
      </c>
      <c r="CG143" s="1777">
        <f>'SAME R Results'!CB98</f>
        <v>0</v>
      </c>
      <c r="CH143" s="1777">
        <f>'SAME R Results'!CC98</f>
        <v>0</v>
      </c>
      <c r="CI143" s="1777">
        <f>'SAME R Results'!CD98</f>
        <v>1.8091621889056202E-2</v>
      </c>
      <c r="CJ143" s="1777"/>
      <c r="CK143" s="1777"/>
      <c r="CL143" s="2015">
        <f>'SAME R Results'!CI98</f>
        <v>98</v>
      </c>
      <c r="CM143" s="2015" t="str">
        <f>'SAME R Results'!CJ98</f>
        <v>Teflon</v>
      </c>
      <c r="CN143" s="2016">
        <f>'SAME R Results'!CK98</f>
        <v>0.23003613929149694</v>
      </c>
      <c r="CO143" s="2016">
        <f>'SAME R Results'!CL98</f>
        <v>5.1018608280400607E-3</v>
      </c>
      <c r="CP143" s="2016">
        <f>'SAME R Results'!CM98</f>
        <v>2.0426946963692932E-2</v>
      </c>
    </row>
    <row r="144" spans="1:94" ht="16.5" customHeight="1" x14ac:dyDescent="0.2">
      <c r="A144" s="780">
        <v>2</v>
      </c>
      <c r="B144" s="784" t="str">
        <f>'SAME R Results'!A99</f>
        <v>9(4)</v>
      </c>
      <c r="C144" s="785" t="str">
        <f>'SAME R Results'!B99</f>
        <v>Kapton</v>
      </c>
      <c r="D144" s="784" t="str">
        <f>'SAME R Results'!C99</f>
        <v>K12</v>
      </c>
      <c r="E144" s="784" t="str">
        <f>'SAME R Results'!D99</f>
        <v>54 K</v>
      </c>
      <c r="F144" s="784">
        <f>'SAME R Results'!E99</f>
        <v>0</v>
      </c>
      <c r="G144" s="784">
        <f>'SAME R Results'!F99</f>
        <v>101</v>
      </c>
      <c r="H144" s="785" t="str">
        <f>'SAME R Results'!G99</f>
        <v>No flow run w/ aging</v>
      </c>
      <c r="I144" s="784">
        <f>'SAME R Results'!H99</f>
        <v>251</v>
      </c>
      <c r="J144" s="786">
        <f>'SAME R Results'!I99</f>
        <v>40429.354166666664</v>
      </c>
      <c r="K144" s="784">
        <f>'SAME R Results'!J99</f>
        <v>0</v>
      </c>
      <c r="L144" s="788"/>
      <c r="M144" s="788"/>
      <c r="N144" s="784">
        <f>'SAME R Results'!K99</f>
        <v>0</v>
      </c>
      <c r="O144" s="793">
        <f>'SAME R Results'!L99</f>
        <v>1.48</v>
      </c>
      <c r="P144" s="784">
        <f>'SAME R Results'!M99</f>
        <v>60</v>
      </c>
      <c r="Q144" s="784">
        <f>'SAME R Results'!N99</f>
        <v>11</v>
      </c>
      <c r="R144" s="784">
        <f>'SAME R Results'!O99</f>
        <v>8</v>
      </c>
      <c r="S144" s="784" t="str">
        <f>'SAME R Results'!P99</f>
        <v>n</v>
      </c>
      <c r="T144" s="784" t="str">
        <f>'SAME R Results'!Q99</f>
        <v>N</v>
      </c>
      <c r="U144" s="784">
        <f>'SAME R Results'!R99</f>
        <v>29.428571428571427</v>
      </c>
      <c r="V144" s="784" t="str">
        <f>'SAME R Results'!S99</f>
        <v>Y</v>
      </c>
      <c r="W144" s="784">
        <f>'SAME R Results'!T99</f>
        <v>90</v>
      </c>
      <c r="X144" s="784" t="str">
        <f>'SAME R Results'!U99</f>
        <v>n</v>
      </c>
      <c r="Y144" s="784" t="str">
        <f>'SAME R Results'!V99</f>
        <v>y</v>
      </c>
      <c r="Z144" s="784" t="str">
        <f>'SAME R Results'!W99</f>
        <v>y</v>
      </c>
      <c r="AA144" s="784" t="str">
        <f>'SAME R Results'!X99</f>
        <v>n</v>
      </c>
      <c r="AB144" s="784" t="str">
        <f>'SAME R Results'!Y99</f>
        <v>n</v>
      </c>
      <c r="AC144" s="789"/>
      <c r="AD144" s="784" t="str">
        <f>'SAME R Results'!Z99</f>
        <v>y</v>
      </c>
      <c r="AE144" s="784">
        <f>'SAME R Results'!AA99</f>
        <v>10</v>
      </c>
      <c r="AF144" s="784" t="str">
        <f>'SAME R Results'!AB99</f>
        <v>y</v>
      </c>
      <c r="AG144" s="817">
        <f>'SAME R Results'!AC99</f>
        <v>3.852706928546E-2</v>
      </c>
      <c r="AH144" s="819">
        <f>'SAME R Results'!AD99</f>
        <v>0</v>
      </c>
      <c r="AI144" s="784">
        <f>'SAME R Results'!AE99</f>
        <v>58</v>
      </c>
      <c r="AJ144" s="784">
        <f>'SAME R Results'!AF99</f>
        <v>480</v>
      </c>
      <c r="AK144" s="784">
        <f>'SAME R Results'!AG99</f>
        <v>0</v>
      </c>
      <c r="AL144" s="784" t="str">
        <f>'SAME R Results'!AH99</f>
        <v>n</v>
      </c>
      <c r="AM144" s="784" t="str">
        <f>'SAME R Results'!AI99</f>
        <v>y</v>
      </c>
      <c r="AN144" s="784" t="str">
        <f>'SAME R Results'!AJ99</f>
        <v>y</v>
      </c>
      <c r="AO144" s="784" t="str">
        <f>'SAME R Results'!AK99</f>
        <v>n</v>
      </c>
      <c r="AP144" s="784" t="str">
        <f>'SAME R Results'!AL99</f>
        <v>n</v>
      </c>
      <c r="AQ144" s="784" t="str">
        <f>'SAME R Results'!AM99</f>
        <v>y</v>
      </c>
      <c r="AR144" s="817">
        <f>'SAME R Results'!AN99</f>
        <v>3.852706928546E-2</v>
      </c>
      <c r="AS144" s="819">
        <f>'SAME R Results'!AO99</f>
        <v>0</v>
      </c>
      <c r="AT144" s="784">
        <f>'SAME R Results'!AP99</f>
        <v>0</v>
      </c>
      <c r="AU144" s="789"/>
      <c r="AV144" s="821">
        <f>'SAME R Results'!AQ99</f>
        <v>0</v>
      </c>
      <c r="AW144" s="821">
        <f>'SAME R Results'!AR99</f>
        <v>2.7684004999999998</v>
      </c>
      <c r="AX144" s="821">
        <f>'SAME R Results'!AS99</f>
        <v>0</v>
      </c>
      <c r="AY144" s="821">
        <f>'SAME R Results'!AT99</f>
        <v>0</v>
      </c>
      <c r="AZ144" s="824"/>
      <c r="BA144" s="824"/>
      <c r="BB144" s="821">
        <f>'SAME R Results'!AU99</f>
        <v>0.24699400000000002</v>
      </c>
      <c r="BC144" s="821">
        <f>'SAME R Results'!AV99</f>
        <v>3.4469605E-2</v>
      </c>
      <c r="BD144" s="821">
        <f>'SAME R Results'!AW99</f>
        <v>5.080413000000001</v>
      </c>
      <c r="BE144" s="821">
        <f>'SAME R Results'!AX99</f>
        <v>4.7153630000000009</v>
      </c>
      <c r="BF144" s="827">
        <f>'SAME R Results'!AY99</f>
        <v>7657.5</v>
      </c>
      <c r="BG144" s="784">
        <f>'SAME R Results'!AZ99</f>
        <v>0.31900019999999996</v>
      </c>
      <c r="BH144" s="784">
        <f>'SAME R Results'!BA99</f>
        <v>9.0896630000000006E-2</v>
      </c>
      <c r="BI144" s="789"/>
      <c r="BJ144" s="784">
        <f>'SAME R Results'!BB99</f>
        <v>18.921150000000001</v>
      </c>
      <c r="BK144" s="784">
        <f>'SAME R Results'!BC99</f>
        <v>0.3650500000000001</v>
      </c>
      <c r="BL144" s="784">
        <f>'SAME R Results'!BD99</f>
        <v>277645.73872056679</v>
      </c>
      <c r="BM144" s="784">
        <f>'SAME R Results'!BE99</f>
        <v>62.00566341405532</v>
      </c>
      <c r="BN144" s="784">
        <f>'SAME R Results'!BF99</f>
        <v>0.21252439500000003</v>
      </c>
      <c r="BO144" s="784">
        <f>'SAME R Results'!BG99</f>
        <v>5.7025892499999987E-2</v>
      </c>
      <c r="BP144" s="789"/>
      <c r="BQ144" s="784">
        <f>'SAME R Results'!BH99</f>
        <v>8.5145175000000002</v>
      </c>
      <c r="BR144" s="817">
        <f>'SAME R Results'!BI99</f>
        <v>0.22332654446557226</v>
      </c>
      <c r="BS144" s="817">
        <f>'SAME R Results'!BJ99</f>
        <v>0.34551005269730162</v>
      </c>
      <c r="BT144" s="817">
        <f>'SAME R Results'!BL99</f>
        <v>3.7268052402687091</v>
      </c>
      <c r="BU144" s="817">
        <f>'SAME R Results'!BM99</f>
        <v>1.9359452843564022</v>
      </c>
      <c r="BV144" s="817">
        <f>'SAME R Results'!BN99</f>
        <v>0.17954783605894736</v>
      </c>
      <c r="BW144" s="784">
        <f>'SAME R Results'!BO99</f>
        <v>277645.73872056679</v>
      </c>
      <c r="BX144" s="784">
        <f>'SAME R Results'!BP99</f>
        <v>273074.34247199545</v>
      </c>
      <c r="BY144" s="784">
        <f>'SAME R Results'!BQ99</f>
        <v>259686.61104533699</v>
      </c>
      <c r="BZ144" s="784">
        <f>'SAME R Results'!BR99</f>
        <v>62.00566341405532</v>
      </c>
      <c r="CA144" s="784">
        <f>'SAME R Results'!BS99</f>
        <v>8.1028589185829725E-2</v>
      </c>
      <c r="CB144" s="784">
        <f>'SAME R Results'!BT99</f>
        <v>0.45</v>
      </c>
      <c r="CC144" s="784">
        <f>'SAME R Results'!BV99</f>
        <v>1</v>
      </c>
      <c r="CD144" s="880">
        <f>'SAME R Results'!BW99</f>
        <v>1.42</v>
      </c>
      <c r="CE144" s="1086">
        <f>'SAME R Results'!BZ99</f>
        <v>578.19370520881728</v>
      </c>
      <c r="CF144" s="1777">
        <f>'SAME R Results'!CA99</f>
        <v>1.2966666666666127</v>
      </c>
      <c r="CG144" s="1777" t="str">
        <f>'SAME R Results'!CB99</f>
        <v xml:space="preserve"> 54K</v>
      </c>
      <c r="CH144" s="1777">
        <f>'SAME R Results'!CC99</f>
        <v>251</v>
      </c>
      <c r="CI144" s="1777">
        <f>'SAME R Results'!CD99</f>
        <v>3.9398795629821695E-2</v>
      </c>
      <c r="CJ144" s="1777"/>
      <c r="CK144" s="1777"/>
      <c r="CL144" s="2015">
        <f>'SAME R Results'!CI99</f>
        <v>99</v>
      </c>
      <c r="CM144" s="2015" t="str">
        <f>'SAME R Results'!CJ99</f>
        <v>Kapton</v>
      </c>
      <c r="CN144" s="2016">
        <f>'SAME R Results'!CK99</f>
        <v>0.22332654446557226</v>
      </c>
      <c r="CO144" s="2016">
        <f>'SAME R Results'!CL99</f>
        <v>2.4960239379389383E-2</v>
      </c>
      <c r="CP144" s="2016">
        <f>'SAME R Results'!CM99</f>
        <v>4.3284807245664844E-2</v>
      </c>
    </row>
    <row r="145" spans="1:95" ht="16.5" customHeight="1" x14ac:dyDescent="0.2">
      <c r="A145" s="780">
        <v>2</v>
      </c>
      <c r="B145" s="784" t="str">
        <f>'SAME R Results'!A100</f>
        <v>9(4)</v>
      </c>
      <c r="C145" s="785" t="str">
        <f>'SAME R Results'!B100</f>
        <v>Kapton</v>
      </c>
      <c r="D145" s="784" t="str">
        <f>'SAME R Results'!C100</f>
        <v>K12</v>
      </c>
      <c r="E145" s="784" t="str">
        <f>'SAME R Results'!D100</f>
        <v>54KA</v>
      </c>
      <c r="F145" s="784">
        <f>'SAME R Results'!E100</f>
        <v>0</v>
      </c>
      <c r="G145" s="784" t="str">
        <f>'SAME R Results'!F100</f>
        <v>101a</v>
      </c>
      <c r="H145" s="785" t="str">
        <f>'SAME R Results'!G100</f>
        <v>aged</v>
      </c>
      <c r="I145" s="784">
        <f>'SAME R Results'!H100</f>
        <v>251</v>
      </c>
      <c r="J145" s="786">
        <f>'SAME R Results'!I100</f>
        <v>40429.354166666664</v>
      </c>
      <c r="K145" s="784">
        <f>'SAME R Results'!J100</f>
        <v>0</v>
      </c>
      <c r="L145" s="788"/>
      <c r="M145" s="788"/>
      <c r="N145" s="784">
        <f>'SAME R Results'!K100</f>
        <v>0</v>
      </c>
      <c r="O145" s="793">
        <f>'SAME R Results'!L100</f>
        <v>1.48</v>
      </c>
      <c r="P145" s="784">
        <f>'SAME R Results'!M100</f>
        <v>0</v>
      </c>
      <c r="Q145" s="784">
        <f>'SAME R Results'!N100</f>
        <v>0</v>
      </c>
      <c r="R145" s="784">
        <f>'SAME R Results'!O100</f>
        <v>0</v>
      </c>
      <c r="S145" s="784">
        <f>'SAME R Results'!P100</f>
        <v>0</v>
      </c>
      <c r="T145" s="784">
        <f>'SAME R Results'!Q100</f>
        <v>0</v>
      </c>
      <c r="U145" s="784">
        <f>'SAME R Results'!R100</f>
        <v>560.57142857142856</v>
      </c>
      <c r="V145" s="784">
        <f>'SAME R Results'!S100</f>
        <v>0</v>
      </c>
      <c r="W145" s="784">
        <f>'SAME R Results'!T100</f>
        <v>0</v>
      </c>
      <c r="X145" s="784" t="str">
        <f>'SAME R Results'!U100</f>
        <v>n</v>
      </c>
      <c r="Y145" s="784" t="str">
        <f>'SAME R Results'!V100</f>
        <v>y</v>
      </c>
      <c r="Z145" s="784" t="str">
        <f>'SAME R Results'!W100</f>
        <v>y</v>
      </c>
      <c r="AA145" s="784" t="str">
        <f>'SAME R Results'!X100</f>
        <v>n</v>
      </c>
      <c r="AB145" s="784" t="str">
        <f>'SAME R Results'!Y100</f>
        <v>n</v>
      </c>
      <c r="AC145" s="789"/>
      <c r="AD145" s="784" t="str">
        <f>'SAME R Results'!Z100</f>
        <v>y</v>
      </c>
      <c r="AE145" s="784">
        <f>'SAME R Results'!AA100</f>
        <v>10</v>
      </c>
      <c r="AF145" s="784" t="str">
        <f>'SAME R Results'!AB100</f>
        <v>y</v>
      </c>
      <c r="AG145" s="817">
        <f>'SAME R Results'!AC100</f>
        <v>3.852706928546E-2</v>
      </c>
      <c r="AH145" s="819">
        <f>'SAME R Results'!AD100</f>
        <v>0</v>
      </c>
      <c r="AI145" s="784">
        <f>'SAME R Results'!AE100</f>
        <v>0</v>
      </c>
      <c r="AJ145" s="784">
        <f>'SAME R Results'!AF100</f>
        <v>0</v>
      </c>
      <c r="AK145" s="784">
        <f>'SAME R Results'!AG100</f>
        <v>0</v>
      </c>
      <c r="AL145" s="784">
        <f>'SAME R Results'!AH100</f>
        <v>0</v>
      </c>
      <c r="AM145" s="784">
        <f>'SAME R Results'!AI100</f>
        <v>0</v>
      </c>
      <c r="AN145" s="784">
        <f>'SAME R Results'!AJ100</f>
        <v>0</v>
      </c>
      <c r="AO145" s="784">
        <f>'SAME R Results'!AK100</f>
        <v>0</v>
      </c>
      <c r="AP145" s="784">
        <f>'SAME R Results'!AL100</f>
        <v>0</v>
      </c>
      <c r="AQ145" s="784">
        <f>'SAME R Results'!AM100</f>
        <v>0</v>
      </c>
      <c r="AR145" s="817">
        <f>'SAME R Results'!AN100</f>
        <v>0</v>
      </c>
      <c r="AS145" s="819">
        <f>'SAME R Results'!AO100</f>
        <v>0</v>
      </c>
      <c r="AT145" s="784">
        <f>'SAME R Results'!AP100</f>
        <v>90</v>
      </c>
      <c r="AU145" s="789"/>
      <c r="AV145" s="821">
        <f>'SAME R Results'!AQ100</f>
        <v>0</v>
      </c>
      <c r="AW145" s="821">
        <f>'SAME R Results'!AR100</f>
        <v>2.4593499999999997</v>
      </c>
      <c r="AX145" s="821">
        <f>'SAME R Results'!AS100</f>
        <v>0</v>
      </c>
      <c r="AY145" s="821">
        <f>'SAME R Results'!AT100</f>
        <v>0</v>
      </c>
      <c r="AZ145" s="824"/>
      <c r="BA145" s="824"/>
      <c r="BB145" s="821">
        <f>'SAME R Results'!AU100</f>
        <v>0.24140934999999999</v>
      </c>
      <c r="BC145" s="821">
        <f>'SAME R Results'!AV100</f>
        <v>2.7633670000000006E-2</v>
      </c>
      <c r="BD145" s="821">
        <f>'SAME R Results'!AW100</f>
        <v>5.0475170000000009</v>
      </c>
      <c r="BE145" s="821">
        <f>'SAME R Results'!AX100</f>
        <v>4.6985919999999997</v>
      </c>
      <c r="BF145" s="827">
        <f>'SAME R Results'!AY100</f>
        <v>6987.5</v>
      </c>
      <c r="BG145" s="784">
        <f>'SAME R Results'!AZ100</f>
        <v>0.31419369999999991</v>
      </c>
      <c r="BH145" s="784">
        <f>'SAME R Results'!BA100</f>
        <v>7.9284674999999999E-2</v>
      </c>
      <c r="BI145" s="789"/>
      <c r="BJ145" s="784">
        <f>'SAME R Results'!BB100</f>
        <v>18.121100000000002</v>
      </c>
      <c r="BK145" s="784">
        <f>'SAME R Results'!BC100</f>
        <v>0.34892500000000126</v>
      </c>
      <c r="BL145" s="784">
        <f>'SAME R Results'!BD100</f>
        <v>253109.83922102317</v>
      </c>
      <c r="BM145" s="784">
        <f>'SAME R Results'!BE100</f>
        <v>59.146924907156333</v>
      </c>
      <c r="BN145" s="784">
        <f>'SAME R Results'!BF100</f>
        <v>0.21377568</v>
      </c>
      <c r="BO145" s="784">
        <f>'SAME R Results'!BG100</f>
        <v>5.8727256249999978E-2</v>
      </c>
      <c r="BP145" s="789"/>
      <c r="BQ145" s="784">
        <f>'SAME R Results'!BH100</f>
        <v>8.1544950000000007</v>
      </c>
      <c r="BR145" s="817">
        <f>'SAME R Results'!BI100</f>
        <v>0.23368086001393035</v>
      </c>
      <c r="BS145" s="817">
        <f>'SAME R Results'!BJ100</f>
        <v>0.35123708057095632</v>
      </c>
      <c r="BT145" s="817">
        <f>'SAME R Results'!BL100</f>
        <v>3.6401441792200204</v>
      </c>
      <c r="BU145" s="817">
        <f>'SAME R Results'!BM100</f>
        <v>1.8933755883208117</v>
      </c>
      <c r="BV145" s="817">
        <f>'SAME R Results'!BN100</f>
        <v>0.19060510757829099</v>
      </c>
      <c r="BW145" s="784">
        <f>'SAME R Results'!BO100</f>
        <v>253109.83922102317</v>
      </c>
      <c r="BX145" s="784">
        <f>'SAME R Results'!BP100</f>
        <v>248938.42148848745</v>
      </c>
      <c r="BY145" s="784">
        <f>'SAME R Results'!BQ100</f>
        <v>236843.57713898845</v>
      </c>
      <c r="BZ145" s="784">
        <f>'SAME R Results'!BR100</f>
        <v>59.146924907156333</v>
      </c>
      <c r="CA145" s="784">
        <f>'SAME R Results'!BS100</f>
        <v>7.7449391813904214E-2</v>
      </c>
      <c r="CB145" s="784">
        <f>'SAME R Results'!BT100</f>
        <v>0.45</v>
      </c>
      <c r="CC145" s="784">
        <f>'SAME R Results'!BV100</f>
        <v>1</v>
      </c>
      <c r="CD145" s="880">
        <f>'SAME R Results'!BW100</f>
        <v>1.42</v>
      </c>
      <c r="CE145" s="1086">
        <f>'SAME R Results'!BZ100</f>
        <v>578.19370520881728</v>
      </c>
      <c r="CF145" s="1777">
        <f>'SAME R Results'!CA100</f>
        <v>1.2966666666666127</v>
      </c>
      <c r="CG145" s="1777">
        <f>'SAME R Results'!CB100</f>
        <v>0</v>
      </c>
      <c r="CH145" s="1777">
        <f>'SAME R Results'!CC100</f>
        <v>0</v>
      </c>
      <c r="CI145" s="1777">
        <f>'SAME R Results'!CD100</f>
        <v>3.7732881748073557E-2</v>
      </c>
      <c r="CJ145" s="1777"/>
      <c r="CK145" s="1777"/>
      <c r="CL145" s="2015">
        <f>'SAME R Results'!CI100</f>
        <v>100</v>
      </c>
      <c r="CM145" s="2015" t="str">
        <f>'SAME R Results'!CJ100</f>
        <v>Kapton</v>
      </c>
      <c r="CN145" s="2016">
        <f>'SAME R Results'!CK100</f>
        <v>0.23368086001393035</v>
      </c>
      <c r="CO145" s="2016">
        <f>'SAME R Results'!CL100</f>
        <v>2.6215685949896341E-2</v>
      </c>
      <c r="CP145" s="2016">
        <f>'SAME R Results'!CM100</f>
        <v>4.2021161295630868E-2</v>
      </c>
    </row>
    <row r="146" spans="1:95" ht="16.5" customHeight="1" x14ac:dyDescent="0.2">
      <c r="A146" s="780">
        <v>2</v>
      </c>
      <c r="B146" s="784" t="str">
        <f>'SAME R Results'!A101</f>
        <v>9(4)</v>
      </c>
      <c r="C146" s="785" t="str">
        <f>'SAME R Results'!B101</f>
        <v>Kapton</v>
      </c>
      <c r="D146" s="784" t="str">
        <f>'SAME R Results'!C101</f>
        <v>K13</v>
      </c>
      <c r="E146" s="784" t="str">
        <f>'SAME R Results'!D101</f>
        <v>55 K</v>
      </c>
      <c r="F146" s="784">
        <f>'SAME R Results'!E101</f>
        <v>0</v>
      </c>
      <c r="G146" s="784">
        <f>'SAME R Results'!F101</f>
        <v>102</v>
      </c>
      <c r="H146" s="785" t="str">
        <f>'SAME R Results'!G101</f>
        <v>No flow run w/ aging</v>
      </c>
      <c r="I146" s="784">
        <f>'SAME R Results'!H101</f>
        <v>251</v>
      </c>
      <c r="J146" s="786">
        <f>'SAME R Results'!I101</f>
        <v>40429.354166666664</v>
      </c>
      <c r="K146" s="784">
        <f>'SAME R Results'!J101</f>
        <v>0</v>
      </c>
      <c r="L146" s="788"/>
      <c r="M146" s="788"/>
      <c r="N146" s="784">
        <f>'SAME R Results'!K101</f>
        <v>0</v>
      </c>
      <c r="O146" s="793">
        <f>'SAME R Results'!L101</f>
        <v>1.48</v>
      </c>
      <c r="P146" s="784">
        <f>'SAME R Results'!M101</f>
        <v>120</v>
      </c>
      <c r="Q146" s="784">
        <f>'SAME R Results'!N101</f>
        <v>11</v>
      </c>
      <c r="R146" s="784">
        <f>'SAME R Results'!O101</f>
        <v>8</v>
      </c>
      <c r="S146" s="784" t="str">
        <f>'SAME R Results'!P101</f>
        <v>n</v>
      </c>
      <c r="T146" s="784" t="str">
        <f>'SAME R Results'!Q101</f>
        <v>N</v>
      </c>
      <c r="U146" s="784">
        <f>'SAME R Results'!R101</f>
        <v>27.571428571428573</v>
      </c>
      <c r="V146" s="784" t="str">
        <f>'SAME R Results'!S101</f>
        <v>N</v>
      </c>
      <c r="W146" s="784">
        <f>'SAME R Results'!T101</f>
        <v>0</v>
      </c>
      <c r="X146" s="784" t="str">
        <f>'SAME R Results'!U101</f>
        <v>n</v>
      </c>
      <c r="Y146" s="784" t="str">
        <f>'SAME R Results'!V101</f>
        <v>y</v>
      </c>
      <c r="Z146" s="784" t="str">
        <f>'SAME R Results'!W101</f>
        <v>y</v>
      </c>
      <c r="AA146" s="784" t="str">
        <f>'SAME R Results'!X101</f>
        <v>n</v>
      </c>
      <c r="AB146" s="784" t="str">
        <f>'SAME R Results'!Y101</f>
        <v>n</v>
      </c>
      <c r="AC146" s="789"/>
      <c r="AD146" s="784" t="str">
        <f>'SAME R Results'!Z101</f>
        <v>y</v>
      </c>
      <c r="AE146" s="784">
        <f>'SAME R Results'!AA101</f>
        <v>10</v>
      </c>
      <c r="AF146" s="784" t="str">
        <f>'SAME R Results'!AB101</f>
        <v>y</v>
      </c>
      <c r="AG146" s="817">
        <f>'SAME R Results'!AC101</f>
        <v>3.852706928546E-2</v>
      </c>
      <c r="AH146" s="819">
        <f>'SAME R Results'!AD101</f>
        <v>0</v>
      </c>
      <c r="AI146" s="784">
        <f>'SAME R Results'!AE101</f>
        <v>58</v>
      </c>
      <c r="AJ146" s="784">
        <f>'SAME R Results'!AF101</f>
        <v>480</v>
      </c>
      <c r="AK146" s="784">
        <f>'SAME R Results'!AG101</f>
        <v>0</v>
      </c>
      <c r="AL146" s="784" t="str">
        <f>'SAME R Results'!AH101</f>
        <v>n</v>
      </c>
      <c r="AM146" s="784" t="str">
        <f>'SAME R Results'!AI101</f>
        <v>y</v>
      </c>
      <c r="AN146" s="784" t="str">
        <f>'SAME R Results'!AJ101</f>
        <v>y</v>
      </c>
      <c r="AO146" s="784" t="str">
        <f>'SAME R Results'!AK101</f>
        <v>n</v>
      </c>
      <c r="AP146" s="784" t="str">
        <f>'SAME R Results'!AL101</f>
        <v>n</v>
      </c>
      <c r="AQ146" s="784" t="str">
        <f>'SAME R Results'!AM101</f>
        <v>y</v>
      </c>
      <c r="AR146" s="817">
        <f>'SAME R Results'!AN101</f>
        <v>3.852706928546E-2</v>
      </c>
      <c r="AS146" s="819">
        <f>'SAME R Results'!AO101</f>
        <v>0</v>
      </c>
      <c r="AT146" s="784">
        <f>'SAME R Results'!AP101</f>
        <v>0</v>
      </c>
      <c r="AU146" s="789"/>
      <c r="AV146" s="821">
        <f>'SAME R Results'!AQ101</f>
        <v>0</v>
      </c>
      <c r="AW146" s="821">
        <f>'SAME R Results'!AR101</f>
        <v>5.4696210000000018</v>
      </c>
      <c r="AX146" s="821">
        <f>'SAME R Results'!AS101</f>
        <v>0</v>
      </c>
      <c r="AY146" s="821">
        <f>'SAME R Results'!AT101</f>
        <v>0</v>
      </c>
      <c r="AZ146" s="824"/>
      <c r="BA146" s="824"/>
      <c r="BB146" s="821">
        <f>'SAME R Results'!AU101</f>
        <v>0.5754089</v>
      </c>
      <c r="BC146" s="821">
        <f>'SAME R Results'!AV101</f>
        <v>4.9285889999999999E-2</v>
      </c>
      <c r="BD146" s="821">
        <f>'SAME R Results'!AW101</f>
        <v>5.1784979999999994</v>
      </c>
      <c r="BE146" s="821">
        <f>'SAME R Results'!AX101</f>
        <v>4.7215885000000002</v>
      </c>
      <c r="BF146" s="827">
        <f>'SAME R Results'!AY101</f>
        <v>7124.5</v>
      </c>
      <c r="BG146" s="784">
        <f>'SAME R Results'!AZ101</f>
        <v>0.67291259999999997</v>
      </c>
      <c r="BH146" s="784">
        <f>'SAME R Results'!BA101</f>
        <v>0.10229490999999999</v>
      </c>
      <c r="BI146" s="789"/>
      <c r="BJ146" s="784">
        <f>'SAME R Results'!BB101</f>
        <v>38.379599999999996</v>
      </c>
      <c r="BK146" s="784">
        <f>'SAME R Results'!BC101</f>
        <v>0.45690949999999919</v>
      </c>
      <c r="BL146" s="784">
        <f>'SAME R Results'!BD101</f>
        <v>258123.09072398374</v>
      </c>
      <c r="BM146" s="784">
        <f>'SAME R Results'!BE101</f>
        <v>78.526166726178445</v>
      </c>
      <c r="BN146" s="784">
        <f>'SAME R Results'!BF101</f>
        <v>0.52612301000000006</v>
      </c>
      <c r="BO146" s="784">
        <f>'SAME R Results'!BG101</f>
        <v>0.14265442249999999</v>
      </c>
      <c r="BP146" s="789"/>
      <c r="BQ146" s="784">
        <f>'SAME R Results'!BH101</f>
        <v>17.270820000000001</v>
      </c>
      <c r="BR146" s="817">
        <f>'SAME R Results'!BI101</f>
        <v>0.30421984529136165</v>
      </c>
      <c r="BS146" s="817">
        <f>'SAME R Results'!BJ101</f>
        <v>0.44812555565829937</v>
      </c>
      <c r="BT146" s="817">
        <f>'SAME R Results'!BL101</f>
        <v>3.6880946330282898</v>
      </c>
      <c r="BU146" s="817">
        <f>'SAME R Results'!BM101</f>
        <v>1.8633066199621118</v>
      </c>
      <c r="BV146" s="817">
        <f>'SAME R Results'!BN101</f>
        <v>0.25065793411164244</v>
      </c>
      <c r="BW146" s="784">
        <f>'SAME R Results'!BO101</f>
        <v>258123.09072398374</v>
      </c>
      <c r="BX146" s="784">
        <f>'SAME R Results'!BP101</f>
        <v>253869.88633966167</v>
      </c>
      <c r="BY146" s="784">
        <f>'SAME R Results'!BQ101</f>
        <v>241512.57084487329</v>
      </c>
      <c r="BZ146" s="784">
        <f>'SAME R Results'!BR101</f>
        <v>78.526166726178445</v>
      </c>
      <c r="CA146" s="784">
        <f>'SAME R Results'!BS101</f>
        <v>0.10141825002219639</v>
      </c>
      <c r="CB146" s="784">
        <f>'SAME R Results'!BT101</f>
        <v>0.45</v>
      </c>
      <c r="CC146" s="784">
        <f>'SAME R Results'!BV101</f>
        <v>1</v>
      </c>
      <c r="CD146" s="880">
        <f>'SAME R Results'!BW101</f>
        <v>1.42</v>
      </c>
      <c r="CE146" s="1086">
        <f>'SAME R Results'!BZ101</f>
        <v>578.7984573834824</v>
      </c>
      <c r="CF146" s="1777">
        <f>'SAME R Results'!CA101</f>
        <v>1.4366666666666417</v>
      </c>
      <c r="CG146" s="1777" t="str">
        <f>'SAME R Results'!CB101</f>
        <v xml:space="preserve"> 55K</v>
      </c>
      <c r="CH146" s="1777">
        <f>'SAME R Results'!CC101</f>
        <v>251</v>
      </c>
      <c r="CI146" s="1777">
        <f>'SAME R Results'!CD101</f>
        <v>7.2128714617170631E-2</v>
      </c>
      <c r="CJ146" s="1777"/>
      <c r="CK146" s="1777"/>
      <c r="CL146" s="2015">
        <f>'SAME R Results'!CI101</f>
        <v>101</v>
      </c>
      <c r="CM146" s="2015" t="str">
        <f>'SAME R Results'!CJ101</f>
        <v>Kapton</v>
      </c>
      <c r="CN146" s="2016">
        <f>'SAME R Results'!CK101</f>
        <v>0.30421984529136165</v>
      </c>
      <c r="CO146" s="2016">
        <f>'SAME R Results'!CL101</f>
        <v>3.0463116979969684E-2</v>
      </c>
      <c r="CP146" s="2016">
        <f>'SAME R Results'!CM101</f>
        <v>3.9727881450433204E-2</v>
      </c>
    </row>
    <row r="147" spans="1:95" ht="16.5" customHeight="1" x14ac:dyDescent="0.2">
      <c r="A147" s="780">
        <v>2</v>
      </c>
      <c r="B147" s="784" t="str">
        <f>'SAME R Results'!A102</f>
        <v>9(4)</v>
      </c>
      <c r="C147" s="785" t="str">
        <f>'SAME R Results'!B102</f>
        <v>Kapton</v>
      </c>
      <c r="D147" s="784" t="str">
        <f>'SAME R Results'!C102</f>
        <v>K13</v>
      </c>
      <c r="E147" s="784" t="str">
        <f>'SAME R Results'!D102</f>
        <v>55KA</v>
      </c>
      <c r="F147" s="784">
        <f>'SAME R Results'!E102</f>
        <v>0</v>
      </c>
      <c r="G147" s="784" t="str">
        <f>'SAME R Results'!F102</f>
        <v>102a</v>
      </c>
      <c r="H147" s="785" t="str">
        <f>'SAME R Results'!G102</f>
        <v>aged</v>
      </c>
      <c r="I147" s="784">
        <f>'SAME R Results'!H102</f>
        <v>251</v>
      </c>
      <c r="J147" s="786">
        <f>'SAME R Results'!I102</f>
        <v>40429.354166666664</v>
      </c>
      <c r="K147" s="784">
        <f>'SAME R Results'!J102</f>
        <v>0</v>
      </c>
      <c r="L147" s="788"/>
      <c r="M147" s="788"/>
      <c r="N147" s="784">
        <f>'SAME R Results'!K102</f>
        <v>0</v>
      </c>
      <c r="O147" s="793">
        <f>'SAME R Results'!L102</f>
        <v>1.48</v>
      </c>
      <c r="P147" s="784">
        <f>'SAME R Results'!M102</f>
        <v>0</v>
      </c>
      <c r="Q147" s="784">
        <f>'SAME R Results'!N102</f>
        <v>0</v>
      </c>
      <c r="R147" s="784">
        <f>'SAME R Results'!O102</f>
        <v>0</v>
      </c>
      <c r="S147" s="784">
        <f>'SAME R Results'!P102</f>
        <v>0</v>
      </c>
      <c r="T147" s="784">
        <f>'SAME R Results'!Q102</f>
        <v>0</v>
      </c>
      <c r="U147" s="784">
        <f>'SAME R Results'!R102</f>
        <v>562.71428571428567</v>
      </c>
      <c r="V147" s="784">
        <f>'SAME R Results'!S102</f>
        <v>0</v>
      </c>
      <c r="W147" s="784">
        <f>'SAME R Results'!T102</f>
        <v>0</v>
      </c>
      <c r="X147" s="784" t="str">
        <f>'SAME R Results'!U102</f>
        <v>n</v>
      </c>
      <c r="Y147" s="784" t="str">
        <f>'SAME R Results'!V102</f>
        <v>y</v>
      </c>
      <c r="Z147" s="784" t="str">
        <f>'SAME R Results'!W102</f>
        <v>y</v>
      </c>
      <c r="AA147" s="784" t="str">
        <f>'SAME R Results'!X102</f>
        <v>n</v>
      </c>
      <c r="AB147" s="784" t="str">
        <f>'SAME R Results'!Y102</f>
        <v>n</v>
      </c>
      <c r="AC147" s="789"/>
      <c r="AD147" s="784" t="str">
        <f>'SAME R Results'!Z102</f>
        <v>y</v>
      </c>
      <c r="AE147" s="784">
        <f>'SAME R Results'!AA102</f>
        <v>10</v>
      </c>
      <c r="AF147" s="784" t="str">
        <f>'SAME R Results'!AB102</f>
        <v>y</v>
      </c>
      <c r="AG147" s="817">
        <f>'SAME R Results'!AC102</f>
        <v>3.852706928546E-2</v>
      </c>
      <c r="AH147" s="819">
        <f>'SAME R Results'!AD102</f>
        <v>0</v>
      </c>
      <c r="AI147" s="784">
        <f>'SAME R Results'!AE102</f>
        <v>0</v>
      </c>
      <c r="AJ147" s="784">
        <f>'SAME R Results'!AF102</f>
        <v>0</v>
      </c>
      <c r="AK147" s="784">
        <f>'SAME R Results'!AG102</f>
        <v>0</v>
      </c>
      <c r="AL147" s="784">
        <f>'SAME R Results'!AH102</f>
        <v>0</v>
      </c>
      <c r="AM147" s="784">
        <f>'SAME R Results'!AI102</f>
        <v>0</v>
      </c>
      <c r="AN147" s="784">
        <f>'SAME R Results'!AJ102</f>
        <v>0</v>
      </c>
      <c r="AO147" s="784">
        <f>'SAME R Results'!AK102</f>
        <v>0</v>
      </c>
      <c r="AP147" s="784">
        <f>'SAME R Results'!AL102</f>
        <v>0</v>
      </c>
      <c r="AQ147" s="784">
        <f>'SAME R Results'!AM102</f>
        <v>0</v>
      </c>
      <c r="AR147" s="817">
        <f>'SAME R Results'!AN102</f>
        <v>0</v>
      </c>
      <c r="AS147" s="819">
        <f>'SAME R Results'!AO102</f>
        <v>0</v>
      </c>
      <c r="AT147" s="784">
        <f>'SAME R Results'!AP102</f>
        <v>0</v>
      </c>
      <c r="AU147" s="789"/>
      <c r="AV147" s="821">
        <f>'SAME R Results'!AQ102</f>
        <v>0</v>
      </c>
      <c r="AW147" s="821">
        <f>'SAME R Results'!AR102</f>
        <v>5.1269247619047622</v>
      </c>
      <c r="AX147" s="821">
        <f>'SAME R Results'!AS102</f>
        <v>0</v>
      </c>
      <c r="AY147" s="821">
        <f>'SAME R Results'!AT102</f>
        <v>0</v>
      </c>
      <c r="AZ147" s="824"/>
      <c r="BA147" s="824"/>
      <c r="BB147" s="821">
        <f>'SAME R Results'!AU102</f>
        <v>0.52292585714285722</v>
      </c>
      <c r="BC147" s="821">
        <f>'SAME R Results'!AV102</f>
        <v>3.4881599999999999E-2</v>
      </c>
      <c r="BD147" s="821">
        <f>'SAME R Results'!AW102</f>
        <v>5.1096040000000009</v>
      </c>
      <c r="BE147" s="821">
        <f>'SAME R Results'!AX102</f>
        <v>4.7008985000000001</v>
      </c>
      <c r="BF147" s="827">
        <f>'SAME R Results'!AY102</f>
        <v>5855.5</v>
      </c>
      <c r="BG147" s="784">
        <f>'SAME R Results'!AZ102</f>
        <v>0.59019538095238111</v>
      </c>
      <c r="BH147" s="784">
        <f>'SAME R Results'!BA102</f>
        <v>8.3618164999999994E-2</v>
      </c>
      <c r="BI147" s="789"/>
      <c r="BJ147" s="784">
        <f>'SAME R Results'!BB102</f>
        <v>34.066571428571429</v>
      </c>
      <c r="BK147" s="784">
        <f>'SAME R Results'!BC102</f>
        <v>0.40870550000000083</v>
      </c>
      <c r="BL147" s="784">
        <f>'SAME R Results'!BD102</f>
        <v>211761.04779864493</v>
      </c>
      <c r="BM147" s="784">
        <f>'SAME R Results'!BE102</f>
        <v>69.806300393142521</v>
      </c>
      <c r="BN147" s="784">
        <f>'SAME R Results'!BF102</f>
        <v>0.48804425714285721</v>
      </c>
      <c r="BO147" s="784">
        <f>'SAME R Results'!BG102</f>
        <v>0.12664430398809529</v>
      </c>
      <c r="BP147" s="789"/>
      <c r="BQ147" s="784">
        <f>'SAME R Results'!BH102</f>
        <v>15.329957142857143</v>
      </c>
      <c r="BR147" s="817">
        <f>'SAME R Results'!BI102</f>
        <v>0.32964655737592746</v>
      </c>
      <c r="BS147" s="817">
        <f>'SAME R Results'!BJ102</f>
        <v>0.460047454751769</v>
      </c>
      <c r="BT147" s="817">
        <f>'SAME R Results'!BL102</f>
        <v>3.8536613315726695</v>
      </c>
      <c r="BU147" s="817">
        <f>'SAME R Results'!BM102</f>
        <v>1.7812740254848882</v>
      </c>
      <c r="BV147" s="817">
        <f>'SAME R Results'!BN102</f>
        <v>0.27904323668687664</v>
      </c>
      <c r="BW147" s="784">
        <f>'SAME R Results'!BO102</f>
        <v>211761.04779864493</v>
      </c>
      <c r="BX147" s="784">
        <f>'SAME R Results'!BP102</f>
        <v>208265.41466335149</v>
      </c>
      <c r="BY147" s="784">
        <f>'SAME R Results'!BQ102</f>
        <v>198302.02431549371</v>
      </c>
      <c r="BZ147" s="784">
        <f>'SAME R Results'!BR102</f>
        <v>69.806300393142521</v>
      </c>
      <c r="CA147" s="784">
        <f>'SAME R Results'!BS102</f>
        <v>9.0718614045991477E-2</v>
      </c>
      <c r="CB147" s="784">
        <f>'SAME R Results'!BT102</f>
        <v>0.45</v>
      </c>
      <c r="CC147" s="784">
        <f>'SAME R Results'!BV102</f>
        <v>1</v>
      </c>
      <c r="CD147" s="880">
        <f>'SAME R Results'!BW102</f>
        <v>1.42</v>
      </c>
      <c r="CE147" s="1086">
        <f>'SAME R Results'!BZ102</f>
        <v>578.7984573834824</v>
      </c>
      <c r="CF147" s="1777">
        <f>'SAME R Results'!CA102</f>
        <v>1.4366666666666417</v>
      </c>
      <c r="CG147" s="1777">
        <f>'SAME R Results'!CB102</f>
        <v>0</v>
      </c>
      <c r="CH147" s="1777">
        <f>'SAME R Results'!CC102</f>
        <v>0</v>
      </c>
      <c r="CI147" s="1777">
        <f>'SAME R Results'!CD102</f>
        <v>6.402302287040218E-2</v>
      </c>
      <c r="CJ147" s="1777"/>
      <c r="CK147" s="1777"/>
      <c r="CL147" s="2015">
        <f>'SAME R Results'!CI102</f>
        <v>102</v>
      </c>
      <c r="CM147" s="2015" t="str">
        <f>'SAME R Results'!CJ102</f>
        <v>Kapton</v>
      </c>
      <c r="CN147" s="2016">
        <f>'SAME R Results'!CK102</f>
        <v>0.32964655737592746</v>
      </c>
      <c r="CO147" s="2016">
        <f>'SAME R Results'!CL102</f>
        <v>3.1835983140387124E-2</v>
      </c>
      <c r="CP147" s="2016">
        <f>'SAME R Results'!CM102</f>
        <v>4.0362711070848795E-2</v>
      </c>
    </row>
    <row r="148" spans="1:95" ht="16.5" customHeight="1" x14ac:dyDescent="0.2">
      <c r="A148" s="780"/>
      <c r="B148" s="784"/>
      <c r="C148" s="785"/>
      <c r="D148" s="784"/>
      <c r="E148" s="784"/>
      <c r="F148" s="784"/>
      <c r="G148" s="784"/>
      <c r="H148" s="785"/>
      <c r="I148" s="784"/>
      <c r="J148" s="786"/>
      <c r="K148" s="784"/>
      <c r="L148" s="788"/>
      <c r="M148" s="788"/>
      <c r="N148" s="784"/>
      <c r="O148" s="793"/>
      <c r="P148" s="784"/>
      <c r="Q148" s="784"/>
      <c r="R148" s="784"/>
      <c r="S148" s="784"/>
      <c r="T148" s="784"/>
      <c r="U148" s="784"/>
      <c r="V148" s="784"/>
      <c r="W148" s="784"/>
      <c r="X148" s="784"/>
      <c r="Y148" s="784"/>
      <c r="Z148" s="784"/>
      <c r="AA148" s="784"/>
      <c r="AB148" s="784"/>
      <c r="AC148" s="789"/>
      <c r="AD148" s="784"/>
      <c r="AE148" s="784"/>
      <c r="AF148" s="784"/>
      <c r="AG148" s="817"/>
      <c r="AH148" s="819"/>
      <c r="AI148" s="784"/>
      <c r="AJ148" s="784"/>
      <c r="AK148" s="784"/>
      <c r="AL148" s="784"/>
      <c r="AM148" s="784"/>
      <c r="AN148" s="784"/>
      <c r="AO148" s="784"/>
      <c r="AP148" s="784"/>
      <c r="AQ148" s="784"/>
      <c r="AR148" s="817"/>
      <c r="AS148" s="819"/>
      <c r="AT148" s="784"/>
      <c r="AU148" s="789"/>
      <c r="AV148" s="821"/>
      <c r="AW148" s="821"/>
      <c r="AX148" s="821"/>
      <c r="AY148" s="821"/>
      <c r="AZ148" s="824"/>
      <c r="BA148" s="824"/>
      <c r="BB148" s="821"/>
      <c r="BC148" s="821"/>
      <c r="BD148" s="821"/>
      <c r="BE148" s="821"/>
      <c r="BF148" s="827"/>
      <c r="BG148" s="784"/>
      <c r="BH148" s="784"/>
      <c r="BI148" s="789"/>
      <c r="BJ148" s="784"/>
      <c r="BK148" s="784"/>
      <c r="BL148" s="784"/>
      <c r="BM148" s="784"/>
      <c r="BN148" s="784"/>
      <c r="BO148" s="784"/>
      <c r="BP148" s="789"/>
      <c r="BQ148" s="784"/>
      <c r="BR148" s="817"/>
      <c r="BS148" s="817"/>
      <c r="BT148" s="817"/>
      <c r="BU148" s="817"/>
      <c r="BV148" s="817"/>
      <c r="BW148" s="784"/>
      <c r="BX148" s="784"/>
      <c r="BY148" s="784"/>
      <c r="BZ148" s="784"/>
      <c r="CA148" s="784"/>
      <c r="CB148" s="784"/>
      <c r="CC148" s="784"/>
      <c r="CD148" s="880"/>
      <c r="CE148" s="1086"/>
      <c r="CF148" s="1777"/>
      <c r="CG148" s="1777"/>
      <c r="CH148" s="1777"/>
      <c r="CI148" s="1777"/>
      <c r="CJ148" s="1777"/>
      <c r="CK148" s="1777"/>
      <c r="CL148" s="2015"/>
      <c r="CM148" s="2015"/>
      <c r="CN148" s="2016"/>
      <c r="CO148" s="2016"/>
      <c r="CP148" s="2016"/>
    </row>
    <row r="149" spans="1:95" ht="16.5" customHeight="1" x14ac:dyDescent="0.2">
      <c r="A149" s="780">
        <v>2</v>
      </c>
      <c r="B149" s="784" t="str">
        <f>'SAME R Results'!A104</f>
        <v>10 (4)</v>
      </c>
      <c r="C149" s="785" t="str">
        <f>'SAME R Results'!B104</f>
        <v>Silicone</v>
      </c>
      <c r="D149" s="784" t="str">
        <f>'SAME R Results'!C104</f>
        <v>S11</v>
      </c>
      <c r="E149" s="784" t="str">
        <f>'SAME R Results'!D104</f>
        <v>56 S</v>
      </c>
      <c r="F149" s="784">
        <f>'SAME R Results'!E104</f>
        <v>0</v>
      </c>
      <c r="G149" s="784">
        <f>'SAME R Results'!F104</f>
        <v>103</v>
      </c>
      <c r="H149" s="785" t="str">
        <f>'SAME R Results'!G104</f>
        <v>low flow run w/ aging</v>
      </c>
      <c r="I149" s="784">
        <f>'SAME R Results'!H104</f>
        <v>252</v>
      </c>
      <c r="J149" s="786">
        <f>'SAME R Results'!I104</f>
        <v>40430.305555555555</v>
      </c>
      <c r="K149" s="784">
        <f>'SAME R Results'!J104</f>
        <v>0</v>
      </c>
      <c r="L149" s="788"/>
      <c r="M149" s="788"/>
      <c r="N149" s="784">
        <f>'SAME R Results'!K104</f>
        <v>1</v>
      </c>
      <c r="O149" s="793">
        <f>'SAME R Results'!L104</f>
        <v>1.35</v>
      </c>
      <c r="P149" s="784">
        <f>'SAME R Results'!M104</f>
        <v>60</v>
      </c>
      <c r="Q149" s="784">
        <f>'SAME R Results'!N104</f>
        <v>11</v>
      </c>
      <c r="R149" s="784">
        <f>'SAME R Results'!O104</f>
        <v>8</v>
      </c>
      <c r="S149" s="784" t="str">
        <f>'SAME R Results'!P104</f>
        <v>n</v>
      </c>
      <c r="T149" s="784" t="str">
        <f>'SAME R Results'!Q104</f>
        <v>N</v>
      </c>
      <c r="U149" s="784">
        <f>'SAME R Results'!R104</f>
        <v>47.714285714285715</v>
      </c>
      <c r="V149" s="784">
        <f>'SAME R Results'!S104</f>
        <v>0</v>
      </c>
      <c r="W149" s="784">
        <f>'SAME R Results'!T104</f>
        <v>0</v>
      </c>
      <c r="X149" s="784" t="str">
        <f>'SAME R Results'!U104</f>
        <v>n</v>
      </c>
      <c r="Y149" s="784" t="str">
        <f>'SAME R Results'!V104</f>
        <v>y</v>
      </c>
      <c r="Z149" s="784" t="str">
        <f>'SAME R Results'!W104</f>
        <v>y</v>
      </c>
      <c r="AA149" s="784" t="str">
        <f>'SAME R Results'!X104</f>
        <v>y</v>
      </c>
      <c r="AB149" s="784" t="str">
        <f>'SAME R Results'!Y104</f>
        <v>y</v>
      </c>
      <c r="AC149" s="789"/>
      <c r="AD149" s="784" t="str">
        <f>'SAME R Results'!Z104</f>
        <v>y</v>
      </c>
      <c r="AE149" s="784">
        <f>'SAME R Results'!AA104</f>
        <v>10</v>
      </c>
      <c r="AF149" s="784" t="str">
        <f>'SAME R Results'!AB104</f>
        <v>y</v>
      </c>
      <c r="AG149" s="817">
        <f>'SAME R Results'!AC104</f>
        <v>3.1809999999999998E-2</v>
      </c>
      <c r="AH149" s="819">
        <f>'SAME R Results'!AD104</f>
        <v>0</v>
      </c>
      <c r="AI149" s="784">
        <f>'SAME R Results'!AE104</f>
        <v>58</v>
      </c>
      <c r="AJ149" s="784">
        <f>'SAME R Results'!AF104</f>
        <v>480</v>
      </c>
      <c r="AK149" s="784">
        <f>'SAME R Results'!AG104</f>
        <v>0</v>
      </c>
      <c r="AL149" s="784" t="str">
        <f>'SAME R Results'!AH104</f>
        <v>n</v>
      </c>
      <c r="AM149" s="784" t="str">
        <f>'SAME R Results'!AI104</f>
        <v>y</v>
      </c>
      <c r="AN149" s="784" t="str">
        <f>'SAME R Results'!AJ104</f>
        <v>y</v>
      </c>
      <c r="AO149" s="784" t="str">
        <f>'SAME R Results'!AK104</f>
        <v>y</v>
      </c>
      <c r="AP149" s="784" t="str">
        <f>'SAME R Results'!AL104</f>
        <v>y</v>
      </c>
      <c r="AQ149" s="784" t="str">
        <f>'SAME R Results'!AM104</f>
        <v>y</v>
      </c>
      <c r="AR149" s="817">
        <f>'SAME R Results'!AN104</f>
        <v>3.1809999999999998E-2</v>
      </c>
      <c r="AS149" s="819">
        <f>'SAME R Results'!AO104</f>
        <v>0</v>
      </c>
      <c r="AT149" s="784">
        <f>'SAME R Results'!AP104</f>
        <v>0</v>
      </c>
      <c r="AU149" s="789"/>
      <c r="AV149" s="821">
        <f>'SAME R Results'!AQ104</f>
        <v>0</v>
      </c>
      <c r="AW149" s="821">
        <f>'SAME R Results'!AR104</f>
        <v>6.2606215000000001</v>
      </c>
      <c r="AX149" s="821">
        <f>'SAME R Results'!AS104</f>
        <v>0</v>
      </c>
      <c r="AY149" s="821">
        <f>'SAME R Results'!AT104</f>
        <v>0</v>
      </c>
      <c r="AZ149" s="824"/>
      <c r="BA149" s="824"/>
      <c r="BB149" s="821">
        <f>'SAME R Results'!AU104</f>
        <v>1.8158734999999999</v>
      </c>
      <c r="BC149" s="821">
        <f>'SAME R Results'!AV104</f>
        <v>2.6916505E-2</v>
      </c>
      <c r="BD149" s="821">
        <f>'SAME R Results'!AW104</f>
        <v>5.3931425000000006</v>
      </c>
      <c r="BE149" s="821">
        <f>'SAME R Results'!AX104</f>
        <v>4.7072904999999992</v>
      </c>
      <c r="BF149" s="827">
        <f>'SAME R Results'!AY104</f>
        <v>7112.5</v>
      </c>
      <c r="BG149" s="784">
        <f>'SAME R Results'!AZ104</f>
        <v>1.9678810000000002</v>
      </c>
      <c r="BH149" s="784">
        <f>'SAME R Results'!BA104</f>
        <v>7.2998055000000006E-2</v>
      </c>
      <c r="BI149" s="789"/>
      <c r="BJ149" s="784">
        <f>'SAME R Results'!BB104</f>
        <v>71.238799999999998</v>
      </c>
      <c r="BK149" s="784">
        <f>'SAME R Results'!BC104</f>
        <v>0.68585200000000146</v>
      </c>
      <c r="BL149" s="784">
        <f>'SAME R Results'!BD104</f>
        <v>312096.9919050613</v>
      </c>
      <c r="BM149" s="784">
        <f>'SAME R Results'!BE104</f>
        <v>121.59461504277496</v>
      </c>
      <c r="BN149" s="784">
        <f>'SAME R Results'!BF104</f>
        <v>4.7561933868386106</v>
      </c>
      <c r="BO149" s="784">
        <f>'SAME R Results'!BG104</f>
        <v>1.2594530999111959</v>
      </c>
      <c r="BP149" s="789"/>
      <c r="BQ149" s="784">
        <f>'SAME R Results'!BH104</f>
        <v>103.66063754039537</v>
      </c>
      <c r="BR149" s="817">
        <f>'SAME R Results'!BI104</f>
        <v>0.38960521311196605</v>
      </c>
      <c r="BS149" s="817">
        <f>'SAME R Results'!BJ104</f>
        <v>0.88994066860296439</v>
      </c>
      <c r="BT149" s="817">
        <f>'SAME R Results'!BL104</f>
        <v>3.7763957920894158</v>
      </c>
      <c r="BU149" s="817">
        <f>'SAME R Results'!BM104</f>
        <v>2.4814842980856899</v>
      </c>
      <c r="BV149" s="817">
        <f>'SAME R Results'!BN104</f>
        <v>0.25778438811066695</v>
      </c>
      <c r="BW149" s="784">
        <f>'SAME R Results'!BO104</f>
        <v>312096.9919050613</v>
      </c>
      <c r="BX149" s="784">
        <f>'SAME R Results'!BP104</f>
        <v>306954.34808236401</v>
      </c>
      <c r="BY149" s="784">
        <f>'SAME R Results'!BQ104</f>
        <v>292015.52676045272</v>
      </c>
      <c r="BZ149" s="784">
        <f>'SAME R Results'!BR104</f>
        <v>121.59461504277496</v>
      </c>
      <c r="CA149" s="784">
        <f>'SAME R Results'!BS104</f>
        <v>0.1522356388173669</v>
      </c>
      <c r="CB149" s="784">
        <f>'SAME R Results'!BT104</f>
        <v>0.55000000000000004</v>
      </c>
      <c r="CC149" s="784">
        <f>'SAME R Results'!BV104</f>
        <v>2.6456634086632915</v>
      </c>
      <c r="CD149" s="880">
        <f>'SAME R Results'!BW104</f>
        <v>0.9</v>
      </c>
      <c r="CE149" s="1086">
        <f>'SAME R Results'!BZ104</f>
        <v>381.50843411618837</v>
      </c>
      <c r="CF149" s="1777">
        <f>'SAME R Results'!CA104</f>
        <v>2.8599999999999737</v>
      </c>
      <c r="CG149" s="1777" t="str">
        <f>'SAME R Results'!CB104</f>
        <v xml:space="preserve"> 56S</v>
      </c>
      <c r="CH149" s="1777">
        <f>'SAME R Results'!CC104</f>
        <v>252</v>
      </c>
      <c r="CI149" s="1777">
        <f>'SAME R Results'!CD104</f>
        <v>0.21746986896586643</v>
      </c>
      <c r="CJ149" s="1777"/>
      <c r="CK149" s="1777"/>
      <c r="CL149" s="2015">
        <f>'SAME R Results'!CI104</f>
        <v>104</v>
      </c>
      <c r="CM149" s="2015" t="str">
        <f>'SAME R Results'!CJ104</f>
        <v>Silicone</v>
      </c>
      <c r="CN149" s="2016">
        <f>'SAME R Results'!CK104</f>
        <v>0.38960521311196605</v>
      </c>
      <c r="CO149" s="2016">
        <f>'SAME R Results'!CL104</f>
        <v>4.5882347433809444E-2</v>
      </c>
      <c r="CP149" s="2016">
        <f>'SAME R Results'!CM104</f>
        <v>2.9279829758068268E-2</v>
      </c>
    </row>
    <row r="150" spans="1:95" ht="16.5" customHeight="1" x14ac:dyDescent="0.2">
      <c r="A150" s="780">
        <v>2</v>
      </c>
      <c r="B150" s="784" t="str">
        <f>'SAME R Results'!A105</f>
        <v>10 (4)</v>
      </c>
      <c r="C150" s="785" t="str">
        <f>'SAME R Results'!B105</f>
        <v>Silicone</v>
      </c>
      <c r="D150" s="784" t="str">
        <f>'SAME R Results'!C105</f>
        <v>S11</v>
      </c>
      <c r="E150" s="784" t="str">
        <f>'SAME R Results'!D105</f>
        <v>56SA</v>
      </c>
      <c r="F150" s="784">
        <f>'SAME R Results'!E105</f>
        <v>0</v>
      </c>
      <c r="G150" s="784" t="str">
        <f>'SAME R Results'!F105</f>
        <v>103a</v>
      </c>
      <c r="H150" s="785" t="str">
        <f>'SAME R Results'!G105</f>
        <v>aged</v>
      </c>
      <c r="I150" s="784">
        <f>'SAME R Results'!H105</f>
        <v>252</v>
      </c>
      <c r="J150" s="786">
        <f>'SAME R Results'!I105</f>
        <v>40430.305555555555</v>
      </c>
      <c r="K150" s="784">
        <f>'SAME R Results'!J105</f>
        <v>0</v>
      </c>
      <c r="L150" s="788"/>
      <c r="M150" s="788"/>
      <c r="N150" s="784">
        <f>'SAME R Results'!K105</f>
        <v>1</v>
      </c>
      <c r="O150" s="793">
        <f>'SAME R Results'!L105</f>
        <v>1.35</v>
      </c>
      <c r="P150" s="784">
        <f>'SAME R Results'!M105</f>
        <v>0</v>
      </c>
      <c r="Q150" s="784">
        <f>'SAME R Results'!N105</f>
        <v>0</v>
      </c>
      <c r="R150" s="784">
        <f>'SAME R Results'!O105</f>
        <v>0</v>
      </c>
      <c r="S150" s="784">
        <f>'SAME R Results'!P105</f>
        <v>0</v>
      </c>
      <c r="T150" s="784">
        <f>'SAME R Results'!Q105</f>
        <v>0</v>
      </c>
      <c r="U150" s="784">
        <f>'SAME R Results'!R105</f>
        <v>619</v>
      </c>
      <c r="V150" s="784">
        <f>'SAME R Results'!S105</f>
        <v>0</v>
      </c>
      <c r="W150" s="784">
        <f>'SAME R Results'!T105</f>
        <v>0</v>
      </c>
      <c r="X150" s="784" t="str">
        <f>'SAME R Results'!U105</f>
        <v>n</v>
      </c>
      <c r="Y150" s="784" t="str">
        <f>'SAME R Results'!V105</f>
        <v>y</v>
      </c>
      <c r="Z150" s="784" t="str">
        <f>'SAME R Results'!W105</f>
        <v>y</v>
      </c>
      <c r="AA150" s="784" t="str">
        <f>'SAME R Results'!X105</f>
        <v>y</v>
      </c>
      <c r="AB150" s="784" t="str">
        <f>'SAME R Results'!Y105</f>
        <v>y</v>
      </c>
      <c r="AC150" s="789"/>
      <c r="AD150" s="784" t="str">
        <f>'SAME R Results'!Z105</f>
        <v>y</v>
      </c>
      <c r="AE150" s="784">
        <f>'SAME R Results'!AA105</f>
        <v>10</v>
      </c>
      <c r="AF150" s="784" t="str">
        <f>'SAME R Results'!AB105</f>
        <v>y</v>
      </c>
      <c r="AG150" s="817">
        <f>'SAME R Results'!AC105</f>
        <v>3.1809999999999998E-2</v>
      </c>
      <c r="AH150" s="819">
        <f>'SAME R Results'!AD105</f>
        <v>0</v>
      </c>
      <c r="AI150" s="784">
        <f>'SAME R Results'!AE105</f>
        <v>0</v>
      </c>
      <c r="AJ150" s="784">
        <f>'SAME R Results'!AF105</f>
        <v>0</v>
      </c>
      <c r="AK150" s="784">
        <f>'SAME R Results'!AG105</f>
        <v>0</v>
      </c>
      <c r="AL150" s="784">
        <f>'SAME R Results'!AH105</f>
        <v>0</v>
      </c>
      <c r="AM150" s="784">
        <f>'SAME R Results'!AI105</f>
        <v>0</v>
      </c>
      <c r="AN150" s="784">
        <f>'SAME R Results'!AJ105</f>
        <v>0</v>
      </c>
      <c r="AO150" s="784">
        <f>'SAME R Results'!AK105</f>
        <v>0</v>
      </c>
      <c r="AP150" s="784">
        <f>'SAME R Results'!AL105</f>
        <v>0</v>
      </c>
      <c r="AQ150" s="784">
        <f>'SAME R Results'!AM105</f>
        <v>0</v>
      </c>
      <c r="AR150" s="817">
        <f>'SAME R Results'!AN105</f>
        <v>0</v>
      </c>
      <c r="AS150" s="819">
        <f>'SAME R Results'!AO105</f>
        <v>0</v>
      </c>
      <c r="AT150" s="784">
        <f>'SAME R Results'!AP105</f>
        <v>0</v>
      </c>
      <c r="AU150" s="789"/>
      <c r="AV150" s="821">
        <f>'SAME R Results'!AQ105</f>
        <v>0</v>
      </c>
      <c r="AW150" s="821">
        <f>'SAME R Results'!AR105</f>
        <v>6.2601764999999991</v>
      </c>
      <c r="AX150" s="821">
        <f>'SAME R Results'!AS105</f>
        <v>0</v>
      </c>
      <c r="AY150" s="821">
        <f>'SAME R Results'!AT105</f>
        <v>0</v>
      </c>
      <c r="AZ150" s="824"/>
      <c r="BA150" s="824"/>
      <c r="BB150" s="821">
        <f>'SAME R Results'!AU105</f>
        <v>1.852279</v>
      </c>
      <c r="BC150" s="821">
        <f>'SAME R Results'!AV105</f>
        <v>6.5734845E-2</v>
      </c>
      <c r="BD150" s="821">
        <f>'SAME R Results'!AW105</f>
        <v>5.3928839999999996</v>
      </c>
      <c r="BE150" s="821">
        <f>'SAME R Results'!AX105</f>
        <v>4.664061499999999</v>
      </c>
      <c r="BF150" s="827">
        <f>'SAME R Results'!AY105</f>
        <v>6686</v>
      </c>
      <c r="BG150" s="784">
        <f>'SAME R Results'!AZ105</f>
        <v>1.9778424999999995</v>
      </c>
      <c r="BH150" s="784">
        <f>'SAME R Results'!BA105</f>
        <v>0.11837764000000002</v>
      </c>
      <c r="BI150" s="789"/>
      <c r="BJ150" s="784">
        <f>'SAME R Results'!BB105</f>
        <v>64.542350000000013</v>
      </c>
      <c r="BK150" s="784">
        <f>'SAME R Results'!BC105</f>
        <v>0.72882250000000059</v>
      </c>
      <c r="BL150" s="784">
        <f>'SAME R Results'!BD105</f>
        <v>293202.85419679346</v>
      </c>
      <c r="BM150" s="784">
        <f>'SAME R Results'!BE105</f>
        <v>130.00855832868439</v>
      </c>
      <c r="BN150" s="784">
        <f>'SAME R Results'!BF105</f>
        <v>4.7043451370904972</v>
      </c>
      <c r="BO150" s="784">
        <f>'SAME R Results'!BG105</f>
        <v>1.2240901585401425</v>
      </c>
      <c r="BP150" s="789"/>
      <c r="BQ150" s="784">
        <f>'SAME R Results'!BH105</f>
        <v>93.025149253985816</v>
      </c>
      <c r="BR150" s="817">
        <f>'SAME R Results'!BI105</f>
        <v>0.44340822903935495</v>
      </c>
      <c r="BS150" s="817">
        <f>'SAME R Results'!BJ105</f>
        <v>0.87645646736377714</v>
      </c>
      <c r="BT150" s="817">
        <f>'SAME R Results'!BL105</f>
        <v>3.8431361483217286</v>
      </c>
      <c r="BU150" s="817">
        <f>'SAME R Results'!BM105</f>
        <v>2.2829472231124459</v>
      </c>
      <c r="BV150" s="817">
        <f>'SAME R Results'!BN105</f>
        <v>0.31538457450106333</v>
      </c>
      <c r="BW150" s="784">
        <f>'SAME R Results'!BO105</f>
        <v>293202.85419679346</v>
      </c>
      <c r="BX150" s="784">
        <f>'SAME R Results'!BP105</f>
        <v>288368.58824269101</v>
      </c>
      <c r="BY150" s="784">
        <f>'SAME R Results'!BQ105</f>
        <v>274415.21521534107</v>
      </c>
      <c r="BZ150" s="784">
        <f>'SAME R Results'!BR105</f>
        <v>130.00855832868439</v>
      </c>
      <c r="CA150" s="784">
        <f>'SAME R Results'!BS105</f>
        <v>0.16177361715351163</v>
      </c>
      <c r="CB150" s="784">
        <f>'SAME R Results'!BT105</f>
        <v>0.55000000000000004</v>
      </c>
      <c r="CC150" s="784">
        <f>'SAME R Results'!BV105</f>
        <v>2.6205527844469079</v>
      </c>
      <c r="CD150" s="880">
        <f>'SAME R Results'!BW105</f>
        <v>0.9</v>
      </c>
      <c r="CE150" s="1086">
        <f>'SAME R Results'!BZ105</f>
        <v>381.50843411618837</v>
      </c>
      <c r="CF150" s="1777">
        <f>'SAME R Results'!CA105</f>
        <v>2.8599999999999737</v>
      </c>
      <c r="CG150" s="1777">
        <f>'SAME R Results'!CB105</f>
        <v>0</v>
      </c>
      <c r="CH150" s="1777">
        <f>'SAME R Results'!CC105</f>
        <v>0</v>
      </c>
      <c r="CI150" s="1777">
        <f>'SAME R Results'!CD105</f>
        <v>0.19515765577759445</v>
      </c>
      <c r="CJ150" s="1777"/>
      <c r="CK150" s="1777"/>
      <c r="CL150" s="2015">
        <f>'SAME R Results'!CI105</f>
        <v>105</v>
      </c>
      <c r="CM150" s="2015" t="str">
        <f>'SAME R Results'!CJ105</f>
        <v>Silicone</v>
      </c>
      <c r="CN150" s="2016">
        <f>'SAME R Results'!CK105</f>
        <v>0.44340822903935495</v>
      </c>
      <c r="CO150" s="2016">
        <f>'SAME R Results'!CL105</f>
        <v>5.0570680883792636E-2</v>
      </c>
      <c r="CP150" s="2016">
        <f>'SAME R Results'!CM105</f>
        <v>2.8532280276545557E-2</v>
      </c>
    </row>
    <row r="151" spans="1:95" ht="16.5" customHeight="1" x14ac:dyDescent="0.2">
      <c r="A151" s="780">
        <v>2</v>
      </c>
      <c r="B151" s="784" t="str">
        <f>'SAME R Results'!A106</f>
        <v>10 (4)</v>
      </c>
      <c r="C151" s="785" t="str">
        <f>'SAME R Results'!B106</f>
        <v>Silicone</v>
      </c>
      <c r="D151" s="784" t="str">
        <f>'SAME R Results'!C106</f>
        <v>S10</v>
      </c>
      <c r="E151" s="784" t="str">
        <f>'SAME R Results'!D106</f>
        <v>57 S</v>
      </c>
      <c r="F151" s="784">
        <f>'SAME R Results'!E106</f>
        <v>0</v>
      </c>
      <c r="G151" s="784">
        <f>'SAME R Results'!F106</f>
        <v>104</v>
      </c>
      <c r="H151" s="785" t="str">
        <f>'SAME R Results'!G106</f>
        <v>No flow run w/ aging</v>
      </c>
      <c r="I151" s="784">
        <f>'SAME R Results'!H106</f>
        <v>252</v>
      </c>
      <c r="J151" s="786">
        <f>'SAME R Results'!I106</f>
        <v>40430.305555555555</v>
      </c>
      <c r="K151" s="784">
        <f>'SAME R Results'!J106</f>
        <v>0</v>
      </c>
      <c r="L151" s="788"/>
      <c r="M151" s="788"/>
      <c r="N151" s="784">
        <f>'SAME R Results'!K106</f>
        <v>0</v>
      </c>
      <c r="O151" s="793">
        <f>'SAME R Results'!L106</f>
        <v>1.35</v>
      </c>
      <c r="P151" s="784">
        <f>'SAME R Results'!M106</f>
        <v>60</v>
      </c>
      <c r="Q151" s="784">
        <f>'SAME R Results'!N106</f>
        <v>11</v>
      </c>
      <c r="R151" s="784">
        <f>'SAME R Results'!O106</f>
        <v>8</v>
      </c>
      <c r="S151" s="784" t="str">
        <f>'SAME R Results'!P106</f>
        <v>n</v>
      </c>
      <c r="T151" s="784" t="str">
        <f>'SAME R Results'!Q106</f>
        <v>N</v>
      </c>
      <c r="U151" s="784">
        <f>'SAME R Results'!R106</f>
        <v>50.571428571428569</v>
      </c>
      <c r="V151" s="784">
        <f>'SAME R Results'!S106</f>
        <v>0</v>
      </c>
      <c r="W151" s="784">
        <f>'SAME R Results'!T106</f>
        <v>0</v>
      </c>
      <c r="X151" s="784" t="str">
        <f>'SAME R Results'!U106</f>
        <v>n</v>
      </c>
      <c r="Y151" s="784" t="str">
        <f>'SAME R Results'!V106</f>
        <v>y</v>
      </c>
      <c r="Z151" s="784" t="str">
        <f>'SAME R Results'!W106</f>
        <v>y</v>
      </c>
      <c r="AA151" s="784" t="str">
        <f>'SAME R Results'!X106</f>
        <v>y</v>
      </c>
      <c r="AB151" s="784" t="str">
        <f>'SAME R Results'!Y106</f>
        <v>y</v>
      </c>
      <c r="AC151" s="789"/>
      <c r="AD151" s="784" t="str">
        <f>'SAME R Results'!Z106</f>
        <v>y</v>
      </c>
      <c r="AE151" s="784">
        <f>'SAME R Results'!AA106</f>
        <v>10</v>
      </c>
      <c r="AF151" s="784" t="str">
        <f>'SAME R Results'!AB106</f>
        <v>y</v>
      </c>
      <c r="AG151" s="817">
        <f>'SAME R Results'!AC106</f>
        <v>7.8816036857303803E-2</v>
      </c>
      <c r="AH151" s="819">
        <f>'SAME R Results'!AD106</f>
        <v>0</v>
      </c>
      <c r="AI151" s="784">
        <f>'SAME R Results'!AE106</f>
        <v>58</v>
      </c>
      <c r="AJ151" s="784">
        <f>'SAME R Results'!AF106</f>
        <v>480</v>
      </c>
      <c r="AK151" s="784">
        <f>'SAME R Results'!AG106</f>
        <v>0</v>
      </c>
      <c r="AL151" s="784" t="str">
        <f>'SAME R Results'!AH106</f>
        <v>n</v>
      </c>
      <c r="AM151" s="784" t="str">
        <f>'SAME R Results'!AI106</f>
        <v>y</v>
      </c>
      <c r="AN151" s="784" t="str">
        <f>'SAME R Results'!AJ106</f>
        <v>y</v>
      </c>
      <c r="AO151" s="784" t="str">
        <f>'SAME R Results'!AK106</f>
        <v>y</v>
      </c>
      <c r="AP151" s="784" t="str">
        <f>'SAME R Results'!AL106</f>
        <v>y</v>
      </c>
      <c r="AQ151" s="784" t="str">
        <f>'SAME R Results'!AM106</f>
        <v>y</v>
      </c>
      <c r="AR151" s="817">
        <f>'SAME R Results'!AN106</f>
        <v>7.8816036857303803E-2</v>
      </c>
      <c r="AS151" s="819">
        <f>'SAME R Results'!AO106</f>
        <v>0</v>
      </c>
      <c r="AT151" s="784">
        <f>'SAME R Results'!AP106</f>
        <v>0</v>
      </c>
      <c r="AU151" s="789"/>
      <c r="AV151" s="821">
        <f>'SAME R Results'!AQ106</f>
        <v>0</v>
      </c>
      <c r="AW151" s="821">
        <f>'SAME R Results'!AR106</f>
        <v>6.2529599999999999</v>
      </c>
      <c r="AX151" s="821">
        <f>'SAME R Results'!AS106</f>
        <v>0</v>
      </c>
      <c r="AY151" s="821">
        <f>'SAME R Results'!AT106</f>
        <v>0</v>
      </c>
      <c r="AZ151" s="824"/>
      <c r="BA151" s="824"/>
      <c r="BB151" s="821">
        <f>'SAME R Results'!AU106</f>
        <v>2.3500999999999994</v>
      </c>
      <c r="BC151" s="821">
        <f>'SAME R Results'!AV106</f>
        <v>2.6077264999999999E-2</v>
      </c>
      <c r="BD151" s="821">
        <f>'SAME R Results'!AW106</f>
        <v>5.5471035000000004</v>
      </c>
      <c r="BE151" s="821">
        <f>'SAME R Results'!AX106</f>
        <v>4.7081150000000012</v>
      </c>
      <c r="BF151" s="827">
        <f>'SAME R Results'!AY106</f>
        <v>9112</v>
      </c>
      <c r="BG151" s="784">
        <f>'SAME R Results'!AZ106</f>
        <v>2.6166071428571431</v>
      </c>
      <c r="BH151" s="784">
        <f>'SAME R Results'!BA106</f>
        <v>8.2000745000000014E-2</v>
      </c>
      <c r="BI151" s="789"/>
      <c r="BJ151" s="784">
        <f>'SAME R Results'!BB106</f>
        <v>86.248199999999997</v>
      </c>
      <c r="BK151" s="784">
        <f>'SAME R Results'!BC106</f>
        <v>0.83898849999999925</v>
      </c>
      <c r="BL151" s="784">
        <f>'SAME R Results'!BD106</f>
        <v>161835.03759638718</v>
      </c>
      <c r="BM151" s="784">
        <f>'SAME R Results'!BE106</f>
        <v>152.1066060136182</v>
      </c>
      <c r="BN151" s="784">
        <f>'SAME R Results'!BF106</f>
        <v>6.7707304279384832</v>
      </c>
      <c r="BO151" s="784">
        <f>'SAME R Results'!BG106</f>
        <v>1.8460594643041344</v>
      </c>
      <c r="BP151" s="789"/>
      <c r="BQ151" s="784">
        <f>'SAME R Results'!BH106</f>
        <v>137.42237072527996</v>
      </c>
      <c r="BR151" s="817">
        <f>'SAME R Results'!BI106</f>
        <v>0.93988674067582656</v>
      </c>
      <c r="BS151" s="817">
        <f>'SAME R Results'!BJ106</f>
        <v>1.2168804592172662</v>
      </c>
      <c r="BT151" s="817">
        <f>'SAME R Results'!BL106</f>
        <v>3.6676664857546646</v>
      </c>
      <c r="BU151" s="817">
        <f>'SAME R Results'!BM106</f>
        <v>1.6623278381210085</v>
      </c>
      <c r="BV151" s="817">
        <f>'SAME R Results'!BN106</f>
        <v>0.82601764712833703</v>
      </c>
      <c r="BW151" s="784">
        <f>'SAME R Results'!BO106</f>
        <v>161835.03759638718</v>
      </c>
      <c r="BX151" s="784">
        <f>'SAME R Results'!BP106</f>
        <v>159175.98484067153</v>
      </c>
      <c r="BY151" s="784">
        <f>'SAME R Results'!BQ106</f>
        <v>151220.56143952784</v>
      </c>
      <c r="BZ151" s="784">
        <f>'SAME R Results'!BR106</f>
        <v>152.1066060136182</v>
      </c>
      <c r="CA151" s="784">
        <f>'SAME R Results'!BS106</f>
        <v>0.18622669359850821</v>
      </c>
      <c r="CB151" s="784">
        <f>'SAME R Results'!BT106</f>
        <v>0.55000000000000004</v>
      </c>
      <c r="CC151" s="784">
        <f>'SAME R Results'!BV106</f>
        <v>2.8969747294916921</v>
      </c>
      <c r="CD151" s="880">
        <f>'SAME R Results'!BW106</f>
        <v>0.9</v>
      </c>
      <c r="CE151" s="1086">
        <f>'SAME R Results'!BZ106</f>
        <v>335.53181792685871</v>
      </c>
      <c r="CF151" s="1777">
        <f>'SAME R Results'!CA106</f>
        <v>3.9700000000001401</v>
      </c>
      <c r="CG151" s="1777" t="str">
        <f>'SAME R Results'!CB106</f>
        <v xml:space="preserve"> 57S</v>
      </c>
      <c r="CH151" s="1777">
        <f>'SAME R Results'!CC106</f>
        <v>252</v>
      </c>
      <c r="CI151" s="1777">
        <f>'SAME R Results'!CD106</f>
        <v>0.207691240390844</v>
      </c>
      <c r="CJ151" s="1777"/>
      <c r="CK151" s="1777"/>
      <c r="CL151" s="2015">
        <f>'SAME R Results'!CI106</f>
        <v>106</v>
      </c>
      <c r="CM151" s="2015" t="str">
        <f>'SAME R Results'!CJ106</f>
        <v>Silicone</v>
      </c>
      <c r="CN151" s="2016">
        <f>'SAME R Results'!CK106</f>
        <v>0.93988674067582656</v>
      </c>
      <c r="CO151" s="2016">
        <f>'SAME R Results'!CL106</f>
        <v>4.9269492239176982E-2</v>
      </c>
      <c r="CP151" s="2016">
        <f>'SAME R Results'!CM106</f>
        <v>2.8432251960285537E-2</v>
      </c>
    </row>
    <row r="152" spans="1:95" s="11" customFormat="1" ht="16.5" customHeight="1" x14ac:dyDescent="0.2">
      <c r="A152" s="780">
        <v>2</v>
      </c>
      <c r="B152" s="784" t="str">
        <f>'SAME R Results'!A107</f>
        <v>10 (4)</v>
      </c>
      <c r="C152" s="785" t="str">
        <f>'SAME R Results'!B107</f>
        <v>Silicone</v>
      </c>
      <c r="D152" s="784" t="str">
        <f>'SAME R Results'!C107</f>
        <v>S10</v>
      </c>
      <c r="E152" s="784" t="str">
        <f>'SAME R Results'!D107</f>
        <v>57SA</v>
      </c>
      <c r="F152" s="784">
        <f>'SAME R Results'!E107</f>
        <v>0</v>
      </c>
      <c r="G152" s="784" t="str">
        <f>'SAME R Results'!F107</f>
        <v>104a</v>
      </c>
      <c r="H152" s="785" t="str">
        <f>'SAME R Results'!G107</f>
        <v>aged</v>
      </c>
      <c r="I152" s="784">
        <f>'SAME R Results'!H107</f>
        <v>252</v>
      </c>
      <c r="J152" s="786">
        <f>'SAME R Results'!I107</f>
        <v>40430.305555555555</v>
      </c>
      <c r="K152" s="784">
        <f>'SAME R Results'!J107</f>
        <v>0</v>
      </c>
      <c r="L152" s="790"/>
      <c r="M152" s="790"/>
      <c r="N152" s="784">
        <f>'SAME R Results'!K107</f>
        <v>0</v>
      </c>
      <c r="O152" s="793">
        <f>'SAME R Results'!L107</f>
        <v>1.35</v>
      </c>
      <c r="P152" s="784">
        <f>'SAME R Results'!M107</f>
        <v>0</v>
      </c>
      <c r="Q152" s="784">
        <f>'SAME R Results'!N107</f>
        <v>0</v>
      </c>
      <c r="R152" s="784">
        <f>'SAME R Results'!O107</f>
        <v>0</v>
      </c>
      <c r="S152" s="784">
        <f>'SAME R Results'!P107</f>
        <v>0</v>
      </c>
      <c r="T152" s="784">
        <f>'SAME R Results'!Q107</f>
        <v>0</v>
      </c>
      <c r="U152" s="784">
        <f>'SAME R Results'!R107</f>
        <v>636.14285714285711</v>
      </c>
      <c r="V152" s="784">
        <f>'SAME R Results'!S107</f>
        <v>0</v>
      </c>
      <c r="W152" s="784">
        <f>'SAME R Results'!T107</f>
        <v>0</v>
      </c>
      <c r="X152" s="784" t="str">
        <f>'SAME R Results'!U107</f>
        <v>n</v>
      </c>
      <c r="Y152" s="784" t="str">
        <f>'SAME R Results'!V107</f>
        <v>y</v>
      </c>
      <c r="Z152" s="784" t="str">
        <f>'SAME R Results'!W107</f>
        <v>y</v>
      </c>
      <c r="AA152" s="784" t="str">
        <f>'SAME R Results'!X107</f>
        <v>y</v>
      </c>
      <c r="AB152" s="784" t="str">
        <f>'SAME R Results'!Y107</f>
        <v>y</v>
      </c>
      <c r="AC152" s="809"/>
      <c r="AD152" s="784" t="str">
        <f>'SAME R Results'!Z107</f>
        <v>y</v>
      </c>
      <c r="AE152" s="784">
        <f>'SAME R Results'!AA107</f>
        <v>10</v>
      </c>
      <c r="AF152" s="784" t="str">
        <f>'SAME R Results'!AB107</f>
        <v>y</v>
      </c>
      <c r="AG152" s="817">
        <f>'SAME R Results'!AC107</f>
        <v>7.8816036857303803E-2</v>
      </c>
      <c r="AH152" s="819">
        <f>'SAME R Results'!AD107</f>
        <v>0</v>
      </c>
      <c r="AI152" s="784">
        <f>'SAME R Results'!AE107</f>
        <v>0</v>
      </c>
      <c r="AJ152" s="784">
        <f>'SAME R Results'!AF107</f>
        <v>0</v>
      </c>
      <c r="AK152" s="784">
        <f>'SAME R Results'!AG107</f>
        <v>0</v>
      </c>
      <c r="AL152" s="784">
        <f>'SAME R Results'!AH107</f>
        <v>0</v>
      </c>
      <c r="AM152" s="784">
        <f>'SAME R Results'!AI107</f>
        <v>0</v>
      </c>
      <c r="AN152" s="784">
        <f>'SAME R Results'!AJ107</f>
        <v>0</v>
      </c>
      <c r="AO152" s="784">
        <f>'SAME R Results'!AK107</f>
        <v>0</v>
      </c>
      <c r="AP152" s="784">
        <f>'SAME R Results'!AL107</f>
        <v>0</v>
      </c>
      <c r="AQ152" s="784">
        <f>'SAME R Results'!AM107</f>
        <v>0</v>
      </c>
      <c r="AR152" s="817">
        <f>'SAME R Results'!AN107</f>
        <v>0</v>
      </c>
      <c r="AS152" s="819">
        <f>'SAME R Results'!AO107</f>
        <v>0</v>
      </c>
      <c r="AT152" s="784">
        <f>'SAME R Results'!AP107</f>
        <v>0</v>
      </c>
      <c r="AU152" s="809"/>
      <c r="AV152" s="821">
        <f>'SAME R Results'!AQ107</f>
        <v>0</v>
      </c>
      <c r="AW152" s="821">
        <f>'SAME R Results'!AR107</f>
        <v>6.2513584999999985</v>
      </c>
      <c r="AX152" s="821">
        <f>'SAME R Results'!AS107</f>
        <v>0</v>
      </c>
      <c r="AY152" s="821">
        <f>'SAME R Results'!AT107</f>
        <v>0</v>
      </c>
      <c r="AZ152" s="825"/>
      <c r="BA152" s="825"/>
      <c r="BB152" s="821">
        <f>'SAME R Results'!AU107</f>
        <v>2.3126975000000001</v>
      </c>
      <c r="BC152" s="821">
        <f>'SAME R Results'!AV107</f>
        <v>7.4279755000000003E-2</v>
      </c>
      <c r="BD152" s="821">
        <f>'SAME R Results'!AW107</f>
        <v>5.5124820000000003</v>
      </c>
      <c r="BE152" s="821">
        <f>'SAME R Results'!AX107</f>
        <v>4.6363214999999993</v>
      </c>
      <c r="BF152" s="827">
        <f>'SAME R Results'!AY107</f>
        <v>8168</v>
      </c>
      <c r="BG152" s="784">
        <f>'SAME R Results'!AZ107</f>
        <v>2.4848319999999999</v>
      </c>
      <c r="BH152" s="784">
        <f>'SAME R Results'!BA107</f>
        <v>0.13284289499999999</v>
      </c>
      <c r="BI152" s="809"/>
      <c r="BJ152" s="784">
        <f>'SAME R Results'!BB107</f>
        <v>81.520199999999974</v>
      </c>
      <c r="BK152" s="784">
        <f>'SAME R Results'!BC107</f>
        <v>0.87616050000000101</v>
      </c>
      <c r="BL152" s="784">
        <f>'SAME R Results'!BD107</f>
        <v>144873.32405044511</v>
      </c>
      <c r="BM152" s="784">
        <f>'SAME R Results'!BE107</f>
        <v>159.74285125148558</v>
      </c>
      <c r="BN152" s="784">
        <f>'SAME R Results'!BF107</f>
        <v>5.9374594452505498</v>
      </c>
      <c r="BO152" s="784">
        <f>'SAME R Results'!BG107</f>
        <v>1.5596775845127868</v>
      </c>
      <c r="BP152" s="809"/>
      <c r="BQ152" s="784">
        <f>'SAME R Results'!BH107</f>
        <v>118.35054019742921</v>
      </c>
      <c r="BR152" s="817">
        <f>'SAME R Results'!BI107</f>
        <v>1.1026381309223143</v>
      </c>
      <c r="BS152" s="817">
        <f>'SAME R Results'!BJ107</f>
        <v>1.2012873282774046</v>
      </c>
      <c r="BT152" s="817">
        <f>'SAME R Results'!BL107</f>
        <v>3.8068505338590843</v>
      </c>
      <c r="BU152" s="817">
        <f>'SAME R Results'!BM107</f>
        <v>1.3400747238642703</v>
      </c>
      <c r="BV152" s="817">
        <f>'SAME R Results'!BN107</f>
        <v>1.0563943322697535</v>
      </c>
      <c r="BW152" s="784">
        <f>'SAME R Results'!BO107</f>
        <v>144873.32405044511</v>
      </c>
      <c r="BX152" s="784">
        <f>'SAME R Results'!BP107</f>
        <v>142489.74822640148</v>
      </c>
      <c r="BY152" s="784">
        <f>'SAME R Results'!BQ107</f>
        <v>135456.33413830618</v>
      </c>
      <c r="BZ152" s="784">
        <f>'SAME R Results'!BR107</f>
        <v>159.74285125148558</v>
      </c>
      <c r="CA152" s="784">
        <f>'SAME R Results'!BS107</f>
        <v>0.19447760365799541</v>
      </c>
      <c r="CB152" s="784">
        <f>'SAME R Results'!BT107</f>
        <v>0.55000000000000004</v>
      </c>
      <c r="CC152" s="784">
        <f>'SAME R Results'!BV107</f>
        <v>2.6396255205330981</v>
      </c>
      <c r="CD152" s="880">
        <f>'SAME R Results'!BW107</f>
        <v>0.9</v>
      </c>
      <c r="CE152" s="1086">
        <f>'SAME R Results'!BZ107</f>
        <v>335.53181792685871</v>
      </c>
      <c r="CF152" s="1777">
        <f>'SAME R Results'!CA107</f>
        <v>3.9700000000001401</v>
      </c>
      <c r="CG152" s="1777">
        <f>'SAME R Results'!CB107</f>
        <v>0</v>
      </c>
      <c r="CH152" s="1777">
        <f>'SAME R Results'!CC107</f>
        <v>0</v>
      </c>
      <c r="CI152" s="1777">
        <f>'SAME R Results'!CD107</f>
        <v>0.17886731515983631</v>
      </c>
      <c r="CJ152" s="1777"/>
      <c r="CK152" s="1777"/>
      <c r="CL152" s="2015">
        <f>'SAME R Results'!CI107</f>
        <v>107</v>
      </c>
      <c r="CM152" s="2015" t="str">
        <f>'SAME R Results'!CJ107</f>
        <v>Silicone</v>
      </c>
      <c r="CN152" s="2016">
        <f>'SAME R Results'!CK107</f>
        <v>1.1026381309223143</v>
      </c>
      <c r="CO152" s="2016">
        <f>'SAME R Results'!CL107</f>
        <v>5.0168418626107145E-2</v>
      </c>
      <c r="CP152" s="2016">
        <f>'SAME R Results'!CM107</f>
        <v>2.8498923729618431E-2</v>
      </c>
      <c r="CQ152" s="2020"/>
    </row>
    <row r="153" spans="1:95" ht="16.5" customHeight="1" x14ac:dyDescent="0.2">
      <c r="A153" s="780">
        <v>2</v>
      </c>
      <c r="B153" s="784" t="str">
        <f>'SAME R Results'!A108</f>
        <v>10 (4)</v>
      </c>
      <c r="C153" s="785" t="str">
        <f>'SAME R Results'!B108</f>
        <v>Teflon</v>
      </c>
      <c r="D153" s="784" t="str">
        <f>'SAME R Results'!C108</f>
        <v>T10</v>
      </c>
      <c r="E153" s="784" t="str">
        <f>'SAME R Results'!D108</f>
        <v>58 T</v>
      </c>
      <c r="F153" s="784">
        <f>'SAME R Results'!E108</f>
        <v>0</v>
      </c>
      <c r="G153" s="784">
        <f>'SAME R Results'!F108</f>
        <v>105</v>
      </c>
      <c r="H153" s="785" t="str">
        <f>'SAME R Results'!G108</f>
        <v>No flow run w/ aging</v>
      </c>
      <c r="I153" s="784">
        <f>'SAME R Results'!H108</f>
        <v>252</v>
      </c>
      <c r="J153" s="786">
        <f>'SAME R Results'!I108</f>
        <v>40430.305555555555</v>
      </c>
      <c r="K153" s="784">
        <f>'SAME R Results'!J108</f>
        <v>0</v>
      </c>
      <c r="L153" s="788"/>
      <c r="M153" s="788"/>
      <c r="N153" s="784">
        <f>'SAME R Results'!K108</f>
        <v>0</v>
      </c>
      <c r="O153" s="793">
        <f>'SAME R Results'!L108</f>
        <v>1.45</v>
      </c>
      <c r="P153" s="784">
        <f>'SAME R Results'!M108</f>
        <v>60</v>
      </c>
      <c r="Q153" s="784">
        <f>'SAME R Results'!N108</f>
        <v>11</v>
      </c>
      <c r="R153" s="784">
        <f>'SAME R Results'!O108</f>
        <v>8</v>
      </c>
      <c r="S153" s="784" t="str">
        <f>'SAME R Results'!P108</f>
        <v>n</v>
      </c>
      <c r="T153" s="784" t="str">
        <f>'SAME R Results'!Q108</f>
        <v>N</v>
      </c>
      <c r="U153" s="784">
        <f>'SAME R Results'!R108</f>
        <v>24.142857142857142</v>
      </c>
      <c r="V153" s="784" t="str">
        <f>'SAME R Results'!S108</f>
        <v>Y</v>
      </c>
      <c r="W153" s="784">
        <f>'SAME R Results'!T108</f>
        <v>75</v>
      </c>
      <c r="X153" s="784" t="str">
        <f>'SAME R Results'!U108</f>
        <v>n</v>
      </c>
      <c r="Y153" s="784" t="str">
        <f>'SAME R Results'!V108</f>
        <v>y</v>
      </c>
      <c r="Z153" s="784" t="str">
        <f>'SAME R Results'!W108</f>
        <v>y</v>
      </c>
      <c r="AA153" s="784" t="str">
        <f>'SAME R Results'!X108</f>
        <v>n</v>
      </c>
      <c r="AB153" s="784" t="str">
        <f>'SAME R Results'!Y108</f>
        <v>n</v>
      </c>
      <c r="AC153" s="789"/>
      <c r="AD153" s="784" t="str">
        <f>'SAME R Results'!Z108</f>
        <v>y</v>
      </c>
      <c r="AE153" s="784">
        <f>'SAME R Results'!AA108</f>
        <v>10</v>
      </c>
      <c r="AF153" s="784" t="str">
        <f>'SAME R Results'!AB108</f>
        <v>y</v>
      </c>
      <c r="AG153" s="817">
        <f>'SAME R Results'!AC108</f>
        <v>7.8816036857303803E-2</v>
      </c>
      <c r="AH153" s="819">
        <f>'SAME R Results'!AD108</f>
        <v>0</v>
      </c>
      <c r="AI153" s="784">
        <f>'SAME R Results'!AE108</f>
        <v>58</v>
      </c>
      <c r="AJ153" s="784">
        <f>'SAME R Results'!AF108</f>
        <v>480</v>
      </c>
      <c r="AK153" s="784">
        <f>'SAME R Results'!AG108</f>
        <v>0</v>
      </c>
      <c r="AL153" s="784" t="str">
        <f>'SAME R Results'!AH108</f>
        <v>n</v>
      </c>
      <c r="AM153" s="784" t="str">
        <f>'SAME R Results'!AI108</f>
        <v>y</v>
      </c>
      <c r="AN153" s="784" t="str">
        <f>'SAME R Results'!AJ108</f>
        <v>y</v>
      </c>
      <c r="AO153" s="784" t="str">
        <f>'SAME R Results'!AK108</f>
        <v>n</v>
      </c>
      <c r="AP153" s="784" t="str">
        <f>'SAME R Results'!AL108</f>
        <v>n</v>
      </c>
      <c r="AQ153" s="784" t="str">
        <f>'SAME R Results'!AM108</f>
        <v>y</v>
      </c>
      <c r="AR153" s="817">
        <f>'SAME R Results'!AN108</f>
        <v>7.8816036857303803E-2</v>
      </c>
      <c r="AS153" s="819">
        <f>'SAME R Results'!AO108</f>
        <v>0</v>
      </c>
      <c r="AT153" s="784">
        <f>'SAME R Results'!AP108</f>
        <v>0</v>
      </c>
      <c r="AU153" s="789"/>
      <c r="AV153" s="821">
        <f>'SAME R Results'!AQ108</f>
        <v>0</v>
      </c>
      <c r="AW153" s="821">
        <f>'SAME R Results'!AR108</f>
        <v>0.72790545000000006</v>
      </c>
      <c r="AX153" s="821">
        <f>'SAME R Results'!AS108</f>
        <v>0</v>
      </c>
      <c r="AY153" s="821">
        <f>'SAME R Results'!AT108</f>
        <v>0</v>
      </c>
      <c r="AZ153" s="824"/>
      <c r="BA153" s="824"/>
      <c r="BB153" s="821">
        <f>'SAME R Results'!AU108</f>
        <v>7.0968630000000005E-2</v>
      </c>
      <c r="BC153" s="821">
        <f>'SAME R Results'!AV108</f>
        <v>3.3172600000000003E-2</v>
      </c>
      <c r="BD153" s="821">
        <f>'SAME R Results'!AW108</f>
        <v>4.9005119999999991</v>
      </c>
      <c r="BE153" s="821">
        <f>'SAME R Results'!AX108</f>
        <v>4.6981969999999995</v>
      </c>
      <c r="BF153" s="827">
        <f>'SAME R Results'!AY108</f>
        <v>10972.5</v>
      </c>
      <c r="BG153" s="784">
        <f>'SAME R Results'!AZ108</f>
        <v>0.11625669499999998</v>
      </c>
      <c r="BH153" s="784">
        <f>'SAME R Results'!BA108</f>
        <v>7.9238889999999992E-2</v>
      </c>
      <c r="BI153" s="789"/>
      <c r="BJ153" s="784">
        <f>'SAME R Results'!BB108</f>
        <v>2.8476999999999997</v>
      </c>
      <c r="BK153" s="784">
        <f>'SAME R Results'!BC108</f>
        <v>0.20231499999999958</v>
      </c>
      <c r="BL153" s="784">
        <f>'SAME R Results'!BD108</f>
        <v>195396.75079555667</v>
      </c>
      <c r="BM153" s="784">
        <f>'SAME R Results'!BE108</f>
        <v>33.687000501383118</v>
      </c>
      <c r="BN153" s="784">
        <f>'SAME R Results'!BF108</f>
        <v>3.7796030000000001E-2</v>
      </c>
      <c r="BO153" s="784">
        <f>'SAME R Results'!BG108</f>
        <v>9.2544512499999967E-3</v>
      </c>
      <c r="BP153" s="789"/>
      <c r="BQ153" s="784">
        <f>'SAME R Results'!BH108</f>
        <v>6.4358019999999989</v>
      </c>
      <c r="BR153" s="817">
        <f>'SAME R Results'!BI108</f>
        <v>0.17240307407480779</v>
      </c>
      <c r="BS153" s="817">
        <f>'SAME R Results'!BJ108</f>
        <v>0.30578863797657757</v>
      </c>
      <c r="BT153" s="817">
        <f>'SAME R Results'!BL108</f>
        <v>4.0840919660147339</v>
      </c>
      <c r="BU153" s="817">
        <f>'SAME R Results'!BM108</f>
        <v>2.1318850131134703</v>
      </c>
      <c r="BV153" s="817">
        <f>'SAME R Results'!BN108</f>
        <v>0.1294514250758422</v>
      </c>
      <c r="BW153" s="784">
        <f>'SAME R Results'!BO108</f>
        <v>195396.75079555667</v>
      </c>
      <c r="BX153" s="784">
        <f>'SAME R Results'!BP108</f>
        <v>192194.7691930446</v>
      </c>
      <c r="BY153" s="784">
        <f>'SAME R Results'!BQ108</f>
        <v>182355.98463636919</v>
      </c>
      <c r="BZ153" s="784">
        <f>'SAME R Results'!BR108</f>
        <v>33.687000501383118</v>
      </c>
      <c r="CA153" s="784">
        <f>'SAME R Results'!BS108</f>
        <v>4.4906996359761954E-2</v>
      </c>
      <c r="CB153" s="784">
        <f>'SAME R Results'!BT108</f>
        <v>2.2599999999999998</v>
      </c>
      <c r="CC153" s="784">
        <f>'SAME R Results'!BV108</f>
        <v>1</v>
      </c>
      <c r="CD153" s="880">
        <f>'SAME R Results'!BW108</f>
        <v>2.2000000000000002</v>
      </c>
      <c r="CE153" s="1086">
        <f>'SAME R Results'!BZ108</f>
        <v>527.87656862261747</v>
      </c>
      <c r="CF153" s="1777">
        <f>'SAME R Results'!CA108</f>
        <v>0.7499999999999174</v>
      </c>
      <c r="CG153" s="1777" t="str">
        <f>'SAME R Results'!CB108</f>
        <v xml:space="preserve"> 58T</v>
      </c>
      <c r="CH153" s="1777">
        <f>'SAME R Results'!CC108</f>
        <v>252</v>
      </c>
      <c r="CI153" s="1777">
        <f>'SAME R Results'!CD108</f>
        <v>5.1486416000005662E-2</v>
      </c>
      <c r="CJ153" s="1777"/>
      <c r="CK153" s="1777"/>
      <c r="CL153" s="2015">
        <f>'SAME R Results'!CI108</f>
        <v>108</v>
      </c>
      <c r="CM153" s="2015" t="str">
        <f>'SAME R Results'!CJ108</f>
        <v>Teflon</v>
      </c>
      <c r="CN153" s="2016">
        <f>'SAME R Results'!CK108</f>
        <v>0.17240307407480779</v>
      </c>
      <c r="CO153" s="2016">
        <f>'SAME R Results'!CL108</f>
        <v>5.8727770058805426E-3</v>
      </c>
      <c r="CP153" s="2016">
        <f>'SAME R Results'!CM108</f>
        <v>2.2357195411544878E-2</v>
      </c>
    </row>
    <row r="154" spans="1:95" ht="16.5" customHeight="1" x14ac:dyDescent="0.2">
      <c r="A154" s="780">
        <v>2</v>
      </c>
      <c r="B154" s="784" t="str">
        <f>'SAME R Results'!A109</f>
        <v>10 (4)</v>
      </c>
      <c r="C154" s="785" t="str">
        <f>'SAME R Results'!B109</f>
        <v>Teflon</v>
      </c>
      <c r="D154" s="784" t="str">
        <f>'SAME R Results'!C109</f>
        <v>T10</v>
      </c>
      <c r="E154" s="784" t="str">
        <f>'SAME R Results'!D109</f>
        <v>58TA</v>
      </c>
      <c r="F154" s="784">
        <f>'SAME R Results'!E109</f>
        <v>0</v>
      </c>
      <c r="G154" s="784" t="str">
        <f>'SAME R Results'!F109</f>
        <v>105a</v>
      </c>
      <c r="H154" s="785" t="str">
        <f>'SAME R Results'!G109</f>
        <v>aged</v>
      </c>
      <c r="I154" s="784">
        <f>'SAME R Results'!H109</f>
        <v>252</v>
      </c>
      <c r="J154" s="786">
        <f>'SAME R Results'!I109</f>
        <v>40430.305555555555</v>
      </c>
      <c r="K154" s="784">
        <f>'SAME R Results'!J109</f>
        <v>0</v>
      </c>
      <c r="L154" s="788"/>
      <c r="M154" s="788"/>
      <c r="N154" s="784">
        <f>'SAME R Results'!K109</f>
        <v>0</v>
      </c>
      <c r="O154" s="793">
        <f>'SAME R Results'!L109</f>
        <v>1.45</v>
      </c>
      <c r="P154" s="784">
        <f>'SAME R Results'!M109</f>
        <v>0</v>
      </c>
      <c r="Q154" s="784">
        <f>'SAME R Results'!N109</f>
        <v>0</v>
      </c>
      <c r="R154" s="784">
        <f>'SAME R Results'!O109</f>
        <v>0</v>
      </c>
      <c r="S154" s="784">
        <f>'SAME R Results'!P109</f>
        <v>0</v>
      </c>
      <c r="T154" s="784">
        <f>'SAME R Results'!Q109</f>
        <v>0</v>
      </c>
      <c r="U154" s="784">
        <f>'SAME R Results'!R109</f>
        <v>558.71428571428567</v>
      </c>
      <c r="V154" s="784">
        <f>'SAME R Results'!S109</f>
        <v>0</v>
      </c>
      <c r="W154" s="784">
        <f>'SAME R Results'!T109</f>
        <v>0</v>
      </c>
      <c r="X154" s="784" t="str">
        <f>'SAME R Results'!U109</f>
        <v>n</v>
      </c>
      <c r="Y154" s="784" t="str">
        <f>'SAME R Results'!V109</f>
        <v>y</v>
      </c>
      <c r="Z154" s="784" t="str">
        <f>'SAME R Results'!W109</f>
        <v>y</v>
      </c>
      <c r="AA154" s="784" t="str">
        <f>'SAME R Results'!X109</f>
        <v>n</v>
      </c>
      <c r="AB154" s="784" t="str">
        <f>'SAME R Results'!Y109</f>
        <v>n</v>
      </c>
      <c r="AC154" s="789"/>
      <c r="AD154" s="784" t="str">
        <f>'SAME R Results'!Z109</f>
        <v>y</v>
      </c>
      <c r="AE154" s="784">
        <f>'SAME R Results'!AA109</f>
        <v>10</v>
      </c>
      <c r="AF154" s="784" t="str">
        <f>'SAME R Results'!AB109</f>
        <v>y</v>
      </c>
      <c r="AG154" s="817">
        <f>'SAME R Results'!AC109</f>
        <v>7.8816036857303803E-2</v>
      </c>
      <c r="AH154" s="819">
        <f>'SAME R Results'!AD109</f>
        <v>0</v>
      </c>
      <c r="AI154" s="784">
        <f>'SAME R Results'!AE109</f>
        <v>0</v>
      </c>
      <c r="AJ154" s="784">
        <f>'SAME R Results'!AF109</f>
        <v>0</v>
      </c>
      <c r="AK154" s="784">
        <f>'SAME R Results'!AG109</f>
        <v>0</v>
      </c>
      <c r="AL154" s="784">
        <f>'SAME R Results'!AH109</f>
        <v>0</v>
      </c>
      <c r="AM154" s="784">
        <f>'SAME R Results'!AI109</f>
        <v>0</v>
      </c>
      <c r="AN154" s="784">
        <f>'SAME R Results'!AJ109</f>
        <v>0</v>
      </c>
      <c r="AO154" s="784">
        <f>'SAME R Results'!AK109</f>
        <v>0</v>
      </c>
      <c r="AP154" s="784">
        <f>'SAME R Results'!AL109</f>
        <v>0</v>
      </c>
      <c r="AQ154" s="784">
        <f>'SAME R Results'!AM109</f>
        <v>0</v>
      </c>
      <c r="AR154" s="817">
        <f>'SAME R Results'!AN109</f>
        <v>0</v>
      </c>
      <c r="AS154" s="819">
        <f>'SAME R Results'!AO109</f>
        <v>0</v>
      </c>
      <c r="AT154" s="784">
        <f>'SAME R Results'!AP109</f>
        <v>75</v>
      </c>
      <c r="AU154" s="789"/>
      <c r="AV154" s="821">
        <f>'SAME R Results'!AQ109</f>
        <v>0</v>
      </c>
      <c r="AW154" s="821">
        <f>'SAME R Results'!AR109</f>
        <v>0.69680799999999998</v>
      </c>
      <c r="AX154" s="821">
        <f>'SAME R Results'!AS109</f>
        <v>0</v>
      </c>
      <c r="AY154" s="821">
        <f>'SAME R Results'!AT109</f>
        <v>0</v>
      </c>
      <c r="AZ154" s="824"/>
      <c r="BA154" s="824"/>
      <c r="BB154" s="821">
        <f>'SAME R Results'!AU109</f>
        <v>6.3903805000000008E-2</v>
      </c>
      <c r="BC154" s="821">
        <f>'SAME R Results'!AV109</f>
        <v>2.6962280000000005E-2</v>
      </c>
      <c r="BD154" s="821">
        <f>'SAME R Results'!AW109</f>
        <v>4.8481904999999994</v>
      </c>
      <c r="BE154" s="821">
        <f>'SAME R Results'!AX109</f>
        <v>4.7044519999999999</v>
      </c>
      <c r="BF154" s="827">
        <f>'SAME R Results'!AY109</f>
        <v>8263</v>
      </c>
      <c r="BG154" s="784">
        <f>'SAME R Results'!AZ109</f>
        <v>0.11189272000000001</v>
      </c>
      <c r="BH154" s="784">
        <f>'SAME R Results'!BA109</f>
        <v>7.5668350000000023E-2</v>
      </c>
      <c r="BI154" s="789"/>
      <c r="BJ154" s="784">
        <f>'SAME R Results'!BB109</f>
        <v>2.5410500000000007</v>
      </c>
      <c r="BK154" s="784">
        <f>'SAME R Results'!BC109</f>
        <v>0.14373849999999955</v>
      </c>
      <c r="BL154" s="784">
        <f>'SAME R Results'!BD109</f>
        <v>146578.22949047992</v>
      </c>
      <c r="BM154" s="784">
        <f>'SAME R Results'!BE109</f>
        <v>23.76915243829556</v>
      </c>
      <c r="BN154" s="784">
        <f>'SAME R Results'!BF109</f>
        <v>3.6941525000000003E-2</v>
      </c>
      <c r="BO154" s="784">
        <f>'SAME R Results'!BG109</f>
        <v>9.056092499999998E-3</v>
      </c>
      <c r="BP154" s="789"/>
      <c r="BQ154" s="784">
        <f>'SAME R Results'!BH109</f>
        <v>5.7427730000000015</v>
      </c>
      <c r="BR154" s="817">
        <f>'SAME R Results'!BI109</f>
        <v>0.16216018245628583</v>
      </c>
      <c r="BS154" s="817">
        <f>'SAME R Results'!BJ109</f>
        <v>0.32399896662237215</v>
      </c>
      <c r="BT154" s="817">
        <f>'SAME R Results'!BL109</f>
        <v>4.0791903351252223</v>
      </c>
      <c r="BU154" s="817">
        <f>'SAME R Results'!BM109</f>
        <v>2.2978156464703408</v>
      </c>
      <c r="BV154" s="817">
        <f>'SAME R Results'!BN109</f>
        <v>0.11472142264367631</v>
      </c>
      <c r="BW154" s="784">
        <f>'SAME R Results'!BO109</f>
        <v>146578.22949047992</v>
      </c>
      <c r="BX154" s="784">
        <f>'SAME R Results'!BP109</f>
        <v>144166.93088199897</v>
      </c>
      <c r="BY154" s="784">
        <f>'SAME R Results'!BQ109</f>
        <v>137041.75317207762</v>
      </c>
      <c r="BZ154" s="784">
        <f>'SAME R Results'!BR109</f>
        <v>23.76915243829556</v>
      </c>
      <c r="CA154" s="784">
        <f>'SAME R Results'!BS109</f>
        <v>3.1905020864778373E-2</v>
      </c>
      <c r="CB154" s="784">
        <f>'SAME R Results'!BT109</f>
        <v>2.2599999999999998</v>
      </c>
      <c r="CC154" s="784">
        <f>'SAME R Results'!BV109</f>
        <v>1</v>
      </c>
      <c r="CD154" s="880">
        <f>'SAME R Results'!BW109</f>
        <v>2.2000000000000002</v>
      </c>
      <c r="CE154" s="1086">
        <f>'SAME R Results'!BZ109</f>
        <v>527.87656862261747</v>
      </c>
      <c r="CF154" s="1777">
        <f>'SAME R Results'!CA109</f>
        <v>0.7499999999999174</v>
      </c>
      <c r="CG154" s="1777">
        <f>'SAME R Results'!CB109</f>
        <v>0</v>
      </c>
      <c r="CH154" s="1777">
        <f>'SAME R Results'!CC109</f>
        <v>0</v>
      </c>
      <c r="CI154" s="1777">
        <f>'SAME R Results'!CD109</f>
        <v>4.5942184000005076E-2</v>
      </c>
      <c r="CJ154" s="1777"/>
      <c r="CK154" s="1777"/>
      <c r="CL154" s="2015">
        <f>'SAME R Results'!CI109</f>
        <v>109</v>
      </c>
      <c r="CM154" s="2015" t="str">
        <f>'SAME R Results'!CJ109</f>
        <v>Teflon</v>
      </c>
      <c r="CN154" s="2016">
        <f>'SAME R Results'!CK109</f>
        <v>0.16216018245628583</v>
      </c>
      <c r="CO154" s="2016">
        <f>'SAME R Results'!CL109</f>
        <v>6.4326981059498597E-3</v>
      </c>
      <c r="CP154" s="2016">
        <f>'SAME R Results'!CM109</f>
        <v>2.4039607061326192E-2</v>
      </c>
    </row>
    <row r="155" spans="1:95" ht="16.5" customHeight="1" x14ac:dyDescent="0.2">
      <c r="A155" s="780">
        <v>2</v>
      </c>
      <c r="B155" s="784" t="str">
        <f>'SAME R Results'!A110</f>
        <v>10 (4)</v>
      </c>
      <c r="C155" s="785" t="str">
        <f>'SAME R Results'!B110</f>
        <v>Lampwick</v>
      </c>
      <c r="D155" s="784" t="str">
        <f>'SAME R Results'!C110</f>
        <v>L05</v>
      </c>
      <c r="E155" s="784" t="str">
        <f>'SAME R Results'!D110</f>
        <v>59 L</v>
      </c>
      <c r="F155" s="784">
        <f>'SAME R Results'!E110</f>
        <v>0</v>
      </c>
      <c r="G155" s="784">
        <f>'SAME R Results'!F110</f>
        <v>106</v>
      </c>
      <c r="H155" s="785" t="str">
        <f>'SAME R Results'!G110</f>
        <v>No flow run w/ aging</v>
      </c>
      <c r="I155" s="784">
        <f>'SAME R Results'!H110</f>
        <v>252</v>
      </c>
      <c r="J155" s="786">
        <f>'SAME R Results'!I110</f>
        <v>40430.305555555555</v>
      </c>
      <c r="K155" s="784">
        <f>'SAME R Results'!J110</f>
        <v>0</v>
      </c>
      <c r="L155" s="788"/>
      <c r="M155" s="788"/>
      <c r="N155" s="784">
        <f>'SAME R Results'!K110</f>
        <v>0</v>
      </c>
      <c r="O155" s="793">
        <f>'SAME R Results'!L110</f>
        <v>1.28</v>
      </c>
      <c r="P155" s="784">
        <f>'SAME R Results'!M110</f>
        <v>60</v>
      </c>
      <c r="Q155" s="784">
        <f>'SAME R Results'!N110</f>
        <v>11</v>
      </c>
      <c r="R155" s="784">
        <f>'SAME R Results'!O110</f>
        <v>8</v>
      </c>
      <c r="S155" s="784" t="str">
        <f>'SAME R Results'!P110</f>
        <v>n</v>
      </c>
      <c r="T155" s="784" t="str">
        <f>'SAME R Results'!Q110</f>
        <v>N</v>
      </c>
      <c r="U155" s="784">
        <f>'SAME R Results'!R110</f>
        <v>29.714285714285715</v>
      </c>
      <c r="V155" s="784" t="str">
        <f>'SAME R Results'!S110</f>
        <v>Y</v>
      </c>
      <c r="W155" s="784">
        <f>'SAME R Results'!T110</f>
        <v>90</v>
      </c>
      <c r="X155" s="784" t="str">
        <f>'SAME R Results'!U110</f>
        <v>n</v>
      </c>
      <c r="Y155" s="784" t="str">
        <f>'SAME R Results'!V110</f>
        <v>y</v>
      </c>
      <c r="Z155" s="784" t="str">
        <f>'SAME R Results'!W110</f>
        <v>y</v>
      </c>
      <c r="AA155" s="784" t="str">
        <f>'SAME R Results'!X110</f>
        <v>n</v>
      </c>
      <c r="AB155" s="784" t="str">
        <f>'SAME R Results'!Y110</f>
        <v>n</v>
      </c>
      <c r="AC155" s="789"/>
      <c r="AD155" s="784" t="str">
        <f>'SAME R Results'!Z110</f>
        <v>y</v>
      </c>
      <c r="AE155" s="784">
        <f>'SAME R Results'!AA110</f>
        <v>10</v>
      </c>
      <c r="AF155" s="784" t="str">
        <f>'SAME R Results'!AB110</f>
        <v>y</v>
      </c>
      <c r="AG155" s="817">
        <f>'SAME R Results'!AC110</f>
        <v>7.8816036857303803E-2</v>
      </c>
      <c r="AH155" s="819">
        <f>'SAME R Results'!AD110</f>
        <v>0</v>
      </c>
      <c r="AI155" s="784">
        <f>'SAME R Results'!AE110</f>
        <v>58</v>
      </c>
      <c r="AJ155" s="784">
        <f>'SAME R Results'!AF110</f>
        <v>480</v>
      </c>
      <c r="AK155" s="784">
        <f>'SAME R Results'!AG110</f>
        <v>0</v>
      </c>
      <c r="AL155" s="784" t="str">
        <f>'SAME R Results'!AH110</f>
        <v>n</v>
      </c>
      <c r="AM155" s="784" t="str">
        <f>'SAME R Results'!AI110</f>
        <v>y</v>
      </c>
      <c r="AN155" s="784" t="str">
        <f>'SAME R Results'!AJ110</f>
        <v>y</v>
      </c>
      <c r="AO155" s="784" t="str">
        <f>'SAME R Results'!AK110</f>
        <v>n</v>
      </c>
      <c r="AP155" s="784" t="str">
        <f>'SAME R Results'!AL110</f>
        <v>n</v>
      </c>
      <c r="AQ155" s="784" t="str">
        <f>'SAME R Results'!AM110</f>
        <v>y</v>
      </c>
      <c r="AR155" s="817">
        <f>'SAME R Results'!AN110</f>
        <v>7.8816036857303803E-2</v>
      </c>
      <c r="AS155" s="819">
        <f>'SAME R Results'!AO110</f>
        <v>0</v>
      </c>
      <c r="AT155" s="784">
        <f>'SAME R Results'!AP110</f>
        <v>0</v>
      </c>
      <c r="AU155" s="789"/>
      <c r="AV155" s="821">
        <f>'SAME R Results'!AQ110</f>
        <v>0</v>
      </c>
      <c r="AW155" s="821">
        <f>'SAME R Results'!AR110</f>
        <v>6.2560419999999999</v>
      </c>
      <c r="AX155" s="821">
        <f>'SAME R Results'!AS110</f>
        <v>0</v>
      </c>
      <c r="AY155" s="821">
        <f>'SAME R Results'!AT110</f>
        <v>0</v>
      </c>
      <c r="AZ155" s="824"/>
      <c r="BA155" s="824"/>
      <c r="BB155" s="821">
        <f>'SAME R Results'!AU110</f>
        <v>0.83120744999999974</v>
      </c>
      <c r="BC155" s="821">
        <f>'SAME R Results'!AV110</f>
        <v>3.5980234999999999E-2</v>
      </c>
      <c r="BD155" s="821">
        <f>'SAME R Results'!AW110</f>
        <v>4.9518899999999997</v>
      </c>
      <c r="BE155" s="821">
        <f>'SAME R Results'!AX110</f>
        <v>4.6689910000000001</v>
      </c>
      <c r="BF155" s="827">
        <f>'SAME R Results'!AY110</f>
        <v>6080</v>
      </c>
      <c r="BG155" s="784">
        <f>'SAME R Results'!AZ110</f>
        <v>0.90042085000000027</v>
      </c>
      <c r="BH155" s="784">
        <f>'SAME R Results'!BA110</f>
        <v>8.2290639999999998E-2</v>
      </c>
      <c r="BI155" s="789"/>
      <c r="BJ155" s="784">
        <f>'SAME R Results'!BB110</f>
        <v>43.326299999999996</v>
      </c>
      <c r="BK155" s="784">
        <f>'SAME R Results'!BC110</f>
        <v>0.28289899999999957</v>
      </c>
      <c r="BL155" s="784">
        <f>'SAME R Results'!BD110</f>
        <v>107516.96149531422</v>
      </c>
      <c r="BM155" s="784">
        <f>'SAME R Results'!BE110</f>
        <v>47.564685690088332</v>
      </c>
      <c r="BN155" s="784">
        <f>'SAME R Results'!BF110</f>
        <v>0.79522721499999971</v>
      </c>
      <c r="BO155" s="784">
        <f>'SAME R Results'!BG110</f>
        <v>0.20453255250000008</v>
      </c>
      <c r="BP155" s="789"/>
      <c r="BQ155" s="784">
        <f>'SAME R Results'!BH110</f>
        <v>12.131364</v>
      </c>
      <c r="BR155" s="817">
        <f>'SAME R Results'!BI110</f>
        <v>0.44239239119644658</v>
      </c>
      <c r="BS155" s="817">
        <f>'SAME R Results'!BJ110</f>
        <v>0.59953058438413609</v>
      </c>
      <c r="BT155" s="817">
        <f>'SAME R Results'!BL110</f>
        <v>3.8880227390698576</v>
      </c>
      <c r="BU155" s="817">
        <f>'SAME R Results'!BM110</f>
        <v>1.7355361204504993</v>
      </c>
      <c r="BV155" s="817">
        <f>'SAME R Results'!BN110</f>
        <v>0.38001942957695506</v>
      </c>
      <c r="BW155" s="784">
        <f>'SAME R Results'!BO110</f>
        <v>107516.96149531422</v>
      </c>
      <c r="BX155" s="784">
        <f>'SAME R Results'!BP110</f>
        <v>105742.70329132484</v>
      </c>
      <c r="BY155" s="784">
        <f>'SAME R Results'!BQ110</f>
        <v>100668.32482791525</v>
      </c>
      <c r="BZ155" s="784">
        <f>'SAME R Results'!BR110</f>
        <v>47.564685690088332</v>
      </c>
      <c r="CA155" s="784">
        <f>'SAME R Results'!BS110</f>
        <v>6.2793882624522679E-2</v>
      </c>
      <c r="CB155" s="784">
        <f>'SAME R Results'!BT110</f>
        <v>0.28000000000000003</v>
      </c>
      <c r="CC155" s="784">
        <f>'SAME R Results'!BV110</f>
        <v>1</v>
      </c>
      <c r="CD155" s="880">
        <f>'SAME R Results'!BW110</f>
        <v>1</v>
      </c>
      <c r="CE155" s="1086">
        <f>'SAME R Results'!BZ110</f>
        <v>296.85201609236873</v>
      </c>
      <c r="CF155" s="1777">
        <f>'SAME R Results'!CA110</f>
        <v>2.9300000000000992</v>
      </c>
      <c r="CG155" s="1777" t="str">
        <f>'SAME R Results'!CB110</f>
        <v xml:space="preserve"> 59L</v>
      </c>
      <c r="CH155" s="1777">
        <f>'SAME R Results'!CC110</f>
        <v>252</v>
      </c>
      <c r="CI155" s="1777">
        <f>'SAME R Results'!CD110</f>
        <v>2.48423836177466E-2</v>
      </c>
      <c r="CJ155" s="1777"/>
      <c r="CK155" s="1777"/>
      <c r="CL155" s="2015">
        <f>'SAME R Results'!CI110</f>
        <v>110</v>
      </c>
      <c r="CM155" s="2015" t="str">
        <f>'SAME R Results'!CJ110</f>
        <v>Lampwick</v>
      </c>
      <c r="CN155" s="2016">
        <f>'SAME R Results'!CK110</f>
        <v>0.44239239119644658</v>
      </c>
      <c r="CO155" s="2016">
        <f>'SAME R Results'!CL110</f>
        <v>6.5551344020342614E-2</v>
      </c>
      <c r="CP155" s="2016">
        <f>'SAME R Results'!CM110</f>
        <v>4.4827524993743983E-2</v>
      </c>
    </row>
    <row r="156" spans="1:95" s="4" customFormat="1" ht="16.5" customHeight="1" x14ac:dyDescent="0.2">
      <c r="A156" s="780">
        <v>2</v>
      </c>
      <c r="B156" s="784" t="str">
        <f>'SAME R Results'!A111</f>
        <v>10 (4)</v>
      </c>
      <c r="C156" s="785" t="str">
        <f>'SAME R Results'!B111</f>
        <v>Lampwick</v>
      </c>
      <c r="D156" s="784" t="str">
        <f>'SAME R Results'!C111</f>
        <v>L05</v>
      </c>
      <c r="E156" s="784" t="str">
        <f>'SAME R Results'!D111</f>
        <v>59LA</v>
      </c>
      <c r="F156" s="784">
        <f>'SAME R Results'!E111</f>
        <v>0</v>
      </c>
      <c r="G156" s="784" t="str">
        <f>'SAME R Results'!F111</f>
        <v>106a</v>
      </c>
      <c r="H156" s="785" t="str">
        <f>'SAME R Results'!G111</f>
        <v>aged</v>
      </c>
      <c r="I156" s="784">
        <f>'SAME R Results'!H111</f>
        <v>252</v>
      </c>
      <c r="J156" s="786">
        <f>'SAME R Results'!I111</f>
        <v>40430.305555555555</v>
      </c>
      <c r="K156" s="784">
        <f>'SAME R Results'!J111</f>
        <v>0</v>
      </c>
      <c r="L156" s="787"/>
      <c r="M156" s="787"/>
      <c r="N156" s="784">
        <f>'SAME R Results'!K111</f>
        <v>0</v>
      </c>
      <c r="O156" s="793">
        <f>'SAME R Results'!L111</f>
        <v>1.28</v>
      </c>
      <c r="P156" s="784">
        <f>'SAME R Results'!M111</f>
        <v>0</v>
      </c>
      <c r="Q156" s="784">
        <f>'SAME R Results'!N111</f>
        <v>0</v>
      </c>
      <c r="R156" s="784">
        <f>'SAME R Results'!O111</f>
        <v>0</v>
      </c>
      <c r="S156" s="784">
        <f>'SAME R Results'!P111</f>
        <v>0</v>
      </c>
      <c r="T156" s="784">
        <f>'SAME R Results'!Q111</f>
        <v>0</v>
      </c>
      <c r="U156" s="784">
        <f>'SAME R Results'!R111</f>
        <v>558.28571428571433</v>
      </c>
      <c r="V156" s="784">
        <f>'SAME R Results'!S111</f>
        <v>0</v>
      </c>
      <c r="W156" s="784">
        <f>'SAME R Results'!T111</f>
        <v>0</v>
      </c>
      <c r="X156" s="784" t="str">
        <f>'SAME R Results'!U111</f>
        <v>n</v>
      </c>
      <c r="Y156" s="784" t="str">
        <f>'SAME R Results'!V111</f>
        <v>y</v>
      </c>
      <c r="Z156" s="784" t="str">
        <f>'SAME R Results'!W111</f>
        <v>y</v>
      </c>
      <c r="AA156" s="784" t="str">
        <f>'SAME R Results'!X111</f>
        <v>n</v>
      </c>
      <c r="AB156" s="784" t="str">
        <f>'SAME R Results'!Y111</f>
        <v>n</v>
      </c>
      <c r="AC156" s="808"/>
      <c r="AD156" s="784" t="str">
        <f>'SAME R Results'!Z111</f>
        <v>y</v>
      </c>
      <c r="AE156" s="784">
        <f>'SAME R Results'!AA111</f>
        <v>10</v>
      </c>
      <c r="AF156" s="784" t="str">
        <f>'SAME R Results'!AB111</f>
        <v>y</v>
      </c>
      <c r="AG156" s="817">
        <f>'SAME R Results'!AC111</f>
        <v>7.8816036857303803E-2</v>
      </c>
      <c r="AH156" s="819">
        <f>'SAME R Results'!AD111</f>
        <v>0</v>
      </c>
      <c r="AI156" s="784">
        <f>'SAME R Results'!AE111</f>
        <v>0</v>
      </c>
      <c r="AJ156" s="784">
        <f>'SAME R Results'!AF111</f>
        <v>0</v>
      </c>
      <c r="AK156" s="784">
        <f>'SAME R Results'!AG111</f>
        <v>0</v>
      </c>
      <c r="AL156" s="784">
        <f>'SAME R Results'!AH111</f>
        <v>0</v>
      </c>
      <c r="AM156" s="784">
        <f>'SAME R Results'!AI111</f>
        <v>0</v>
      </c>
      <c r="AN156" s="784">
        <f>'SAME R Results'!AJ111</f>
        <v>0</v>
      </c>
      <c r="AO156" s="784">
        <f>'SAME R Results'!AK111</f>
        <v>0</v>
      </c>
      <c r="AP156" s="784">
        <f>'SAME R Results'!AL111</f>
        <v>0</v>
      </c>
      <c r="AQ156" s="784">
        <f>'SAME R Results'!AM111</f>
        <v>0</v>
      </c>
      <c r="AR156" s="817">
        <f>'SAME R Results'!AN111</f>
        <v>0</v>
      </c>
      <c r="AS156" s="819">
        <f>'SAME R Results'!AO111</f>
        <v>0</v>
      </c>
      <c r="AT156" s="784">
        <f>'SAME R Results'!AP111</f>
        <v>0</v>
      </c>
      <c r="AU156" s="808"/>
      <c r="AV156" s="821">
        <f>'SAME R Results'!AQ111</f>
        <v>0</v>
      </c>
      <c r="AW156" s="821">
        <f>'SAME R Results'!AR111</f>
        <v>6.2467810000000012</v>
      </c>
      <c r="AX156" s="821">
        <f>'SAME R Results'!AS111</f>
        <v>0</v>
      </c>
      <c r="AY156" s="821">
        <f>'SAME R Results'!AT111</f>
        <v>0</v>
      </c>
      <c r="AZ156" s="823"/>
      <c r="BA156" s="823"/>
      <c r="BB156" s="821">
        <f>'SAME R Results'!AU111</f>
        <v>0.74006645000000004</v>
      </c>
      <c r="BC156" s="821">
        <f>'SAME R Results'!AV111</f>
        <v>3.2775885000000005E-2</v>
      </c>
      <c r="BD156" s="821">
        <f>'SAME R Results'!AW111</f>
        <v>4.9339899999999997</v>
      </c>
      <c r="BE156" s="821">
        <f>'SAME R Results'!AX111</f>
        <v>4.7002110000000004</v>
      </c>
      <c r="BF156" s="827">
        <f>'SAME R Results'!AY111</f>
        <v>5490</v>
      </c>
      <c r="BG156" s="784">
        <f>'SAME R Results'!AZ111</f>
        <v>0.79734800000000006</v>
      </c>
      <c r="BH156" s="784">
        <f>'SAME R Results'!BA111</f>
        <v>8.1817620000000008E-2</v>
      </c>
      <c r="BI156" s="808"/>
      <c r="BJ156" s="784">
        <f>'SAME R Results'!BB111</f>
        <v>38.541799999999995</v>
      </c>
      <c r="BK156" s="784">
        <f>'SAME R Results'!BC111</f>
        <v>0.23377899999999929</v>
      </c>
      <c r="BL156" s="784">
        <f>'SAME R Results'!BD111</f>
        <v>97001.378207353002</v>
      </c>
      <c r="BM156" s="784">
        <f>'SAME R Results'!BE111</f>
        <v>39.072658769889138</v>
      </c>
      <c r="BN156" s="784">
        <f>'SAME R Results'!BF111</f>
        <v>0.70729056500000009</v>
      </c>
      <c r="BO156" s="784">
        <f>'SAME R Results'!BG111</f>
        <v>0.17888259500000001</v>
      </c>
      <c r="BP156" s="808"/>
      <c r="BQ156" s="784">
        <f>'SAME R Results'!BH111</f>
        <v>10.791703999999999</v>
      </c>
      <c r="BR156" s="817">
        <f>'SAME R Results'!BI111</f>
        <v>0.40280519196713138</v>
      </c>
      <c r="BS156" s="817">
        <f>'SAME R Results'!BJ111</f>
        <v>0.59672078557518438</v>
      </c>
      <c r="BT156" s="817">
        <f>'SAME R Results'!BL111</f>
        <v>3.9539373017257495</v>
      </c>
      <c r="BU156" s="817">
        <f>'SAME R Results'!BM111</f>
        <v>1.8717880227738097</v>
      </c>
      <c r="BV156" s="817">
        <f>'SAME R Results'!BN111</f>
        <v>0.3309459012244117</v>
      </c>
      <c r="BW156" s="784">
        <f>'SAME R Results'!BO111</f>
        <v>97001.378207353002</v>
      </c>
      <c r="BX156" s="784">
        <f>'SAME R Results'!BP111</f>
        <v>95399.293085658646</v>
      </c>
      <c r="BY156" s="784">
        <f>'SAME R Results'!BQ111</f>
        <v>90858.426603778003</v>
      </c>
      <c r="BZ156" s="784">
        <f>'SAME R Results'!BR111</f>
        <v>39.072658769889138</v>
      </c>
      <c r="CA156" s="784">
        <f>'SAME R Results'!BS111</f>
        <v>5.1890926041019109E-2</v>
      </c>
      <c r="CB156" s="784">
        <f>'SAME R Results'!BT111</f>
        <v>0.28000000000000003</v>
      </c>
      <c r="CC156" s="784">
        <f>'SAME R Results'!BV111</f>
        <v>1</v>
      </c>
      <c r="CD156" s="880">
        <f>'SAME R Results'!BW111</f>
        <v>1</v>
      </c>
      <c r="CE156" s="1086">
        <f>'SAME R Results'!BZ111</f>
        <v>296.85201609236873</v>
      </c>
      <c r="CF156" s="1777">
        <f>'SAME R Results'!CA111</f>
        <v>2.9300000000000992</v>
      </c>
      <c r="CG156" s="1777">
        <f>'SAME R Results'!CB111</f>
        <v>0</v>
      </c>
      <c r="CH156" s="1777">
        <f>'SAME R Results'!CC111</f>
        <v>0</v>
      </c>
      <c r="CI156" s="1777">
        <f>'SAME R Results'!CD111</f>
        <v>2.2099052559726214E-2</v>
      </c>
      <c r="CJ156" s="1777"/>
      <c r="CK156" s="1777"/>
      <c r="CL156" s="2015">
        <f>'SAME R Results'!CI111</f>
        <v>111</v>
      </c>
      <c r="CM156" s="2015" t="str">
        <f>'SAME R Results'!CJ111</f>
        <v>Lampwick</v>
      </c>
      <c r="CN156" s="2016">
        <f>'SAME R Results'!CK111</f>
        <v>0.40280519196713138</v>
      </c>
      <c r="CO156" s="2016">
        <f>'SAME R Results'!CL111</f>
        <v>6.5540211721893046E-2</v>
      </c>
      <c r="CP156" s="2016">
        <f>'SAME R Results'!CM111</f>
        <v>4.2501922569073425E-2</v>
      </c>
      <c r="CQ156" s="2021"/>
    </row>
    <row r="157" spans="1:95" ht="16.5" customHeight="1" x14ac:dyDescent="0.2">
      <c r="A157" s="780">
        <v>2</v>
      </c>
      <c r="B157" s="784" t="str">
        <f>'SAME R Results'!A112</f>
        <v>10 (4)</v>
      </c>
      <c r="C157" s="785" t="str">
        <f>'SAME R Results'!B112</f>
        <v>Pyrell</v>
      </c>
      <c r="D157" s="784" t="str">
        <f>'SAME R Results'!C112</f>
        <v>P12</v>
      </c>
      <c r="E157" s="784" t="str">
        <f>'SAME R Results'!D112</f>
        <v>60 P</v>
      </c>
      <c r="F157" s="784">
        <f>'SAME R Results'!E112</f>
        <v>0</v>
      </c>
      <c r="G157" s="784">
        <f>'SAME R Results'!F112</f>
        <v>107</v>
      </c>
      <c r="H157" s="785" t="str">
        <f>'SAME R Results'!G112</f>
        <v>Low flow run w/ aging</v>
      </c>
      <c r="I157" s="784">
        <f>'SAME R Results'!H112</f>
        <v>252</v>
      </c>
      <c r="J157" s="786">
        <f>'SAME R Results'!I112</f>
        <v>40430.305555555555</v>
      </c>
      <c r="K157" s="784">
        <f>'SAME R Results'!J112</f>
        <v>0</v>
      </c>
      <c r="L157" s="788"/>
      <c r="M157" s="788"/>
      <c r="N157" s="784">
        <f>'SAME R Results'!K112</f>
        <v>1</v>
      </c>
      <c r="O157" s="793">
        <f>'SAME R Results'!L112</f>
        <v>1.23</v>
      </c>
      <c r="P157" s="784">
        <f>'SAME R Results'!M112</f>
        <v>60</v>
      </c>
      <c r="Q157" s="784">
        <f>'SAME R Results'!N112</f>
        <v>11</v>
      </c>
      <c r="R157" s="784">
        <f>'SAME R Results'!O112</f>
        <v>8</v>
      </c>
      <c r="S157" s="784" t="str">
        <f>'SAME R Results'!P112</f>
        <v>n</v>
      </c>
      <c r="T157" s="784" t="str">
        <f>'SAME R Results'!Q112</f>
        <v>N</v>
      </c>
      <c r="U157" s="784">
        <f>'SAME R Results'!R112</f>
        <v>32</v>
      </c>
      <c r="V157" s="784" t="str">
        <f>'SAME R Results'!S112</f>
        <v>Y</v>
      </c>
      <c r="W157" s="784">
        <f>'SAME R Results'!T112</f>
        <v>60</v>
      </c>
      <c r="X157" s="784" t="str">
        <f>'SAME R Results'!U112</f>
        <v>n</v>
      </c>
      <c r="Y157" s="784" t="str">
        <f>'SAME R Results'!V112</f>
        <v>y</v>
      </c>
      <c r="Z157" s="784" t="str">
        <f>'SAME R Results'!W112</f>
        <v>y</v>
      </c>
      <c r="AA157" s="784" t="str">
        <f>'SAME R Results'!X112</f>
        <v>y</v>
      </c>
      <c r="AB157" s="784" t="str">
        <f>'SAME R Results'!Y112</f>
        <v>y</v>
      </c>
      <c r="AC157" s="789"/>
      <c r="AD157" s="784" t="str">
        <f>'SAME R Results'!Z112</f>
        <v>y</v>
      </c>
      <c r="AE157" s="784">
        <f>'SAME R Results'!AA112</f>
        <v>10</v>
      </c>
      <c r="AF157" s="784" t="str">
        <f>'SAME R Results'!AB112</f>
        <v>y</v>
      </c>
      <c r="AG157" s="817">
        <f>'SAME R Results'!AC112</f>
        <v>3.852706928546E-2</v>
      </c>
      <c r="AH157" s="819">
        <f>'SAME R Results'!AD112</f>
        <v>0</v>
      </c>
      <c r="AI157" s="784">
        <f>'SAME R Results'!AE112</f>
        <v>58</v>
      </c>
      <c r="AJ157" s="784">
        <f>'SAME R Results'!AF112</f>
        <v>480</v>
      </c>
      <c r="AK157" s="784">
        <f>'SAME R Results'!AG112</f>
        <v>0</v>
      </c>
      <c r="AL157" s="784" t="str">
        <f>'SAME R Results'!AH112</f>
        <v>n</v>
      </c>
      <c r="AM157" s="784" t="str">
        <f>'SAME R Results'!AI112</f>
        <v>y</v>
      </c>
      <c r="AN157" s="784" t="str">
        <f>'SAME R Results'!AJ112</f>
        <v>y</v>
      </c>
      <c r="AO157" s="784" t="str">
        <f>'SAME R Results'!AK112</f>
        <v>y</v>
      </c>
      <c r="AP157" s="784" t="str">
        <f>'SAME R Results'!AL112</f>
        <v>y</v>
      </c>
      <c r="AQ157" s="784" t="str">
        <f>'SAME R Results'!AM112</f>
        <v>y</v>
      </c>
      <c r="AR157" s="817">
        <f>'SAME R Results'!AN112</f>
        <v>3.852706928546E-2</v>
      </c>
      <c r="AS157" s="819">
        <f>'SAME R Results'!AO112</f>
        <v>0</v>
      </c>
      <c r="AT157" s="784">
        <f>'SAME R Results'!AP112</f>
        <v>0</v>
      </c>
      <c r="AU157" s="789"/>
      <c r="AV157" s="821">
        <f>'SAME R Results'!AQ112</f>
        <v>0</v>
      </c>
      <c r="AW157" s="821">
        <f>'SAME R Results'!AR112</f>
        <v>6.2564994999999985</v>
      </c>
      <c r="AX157" s="821">
        <f>'SAME R Results'!AS112</f>
        <v>0</v>
      </c>
      <c r="AY157" s="821">
        <f>'SAME R Results'!AT112</f>
        <v>0</v>
      </c>
      <c r="AZ157" s="824"/>
      <c r="BA157" s="824"/>
      <c r="BB157" s="821">
        <f>'SAME R Results'!AU112</f>
        <v>1.03875685</v>
      </c>
      <c r="BC157" s="821">
        <f>'SAME R Results'!AV112</f>
        <v>4.8187250000000001E-2</v>
      </c>
      <c r="BD157" s="821">
        <f>'SAME R Results'!AW112</f>
        <v>4.9907990000000009</v>
      </c>
      <c r="BE157" s="821">
        <f>'SAME R Results'!AX112</f>
        <v>4.6742700000000008</v>
      </c>
      <c r="BF157" s="827">
        <f>'SAME R Results'!AY112</f>
        <v>5698</v>
      </c>
      <c r="BG157" s="784">
        <f>'SAME R Results'!AZ112</f>
        <v>1.2753899999999998</v>
      </c>
      <c r="BH157" s="784">
        <f>'SAME R Results'!BA112</f>
        <v>9.5474234999999991E-2</v>
      </c>
      <c r="BI157" s="789"/>
      <c r="BJ157" s="784">
        <f>'SAME R Results'!BB112</f>
        <v>68.191050000000004</v>
      </c>
      <c r="BK157" s="784">
        <f>'SAME R Results'!BC112</f>
        <v>0.31652900000000006</v>
      </c>
      <c r="BL157" s="784">
        <f>'SAME R Results'!BD112</f>
        <v>206018.55669814753</v>
      </c>
      <c r="BM157" s="784">
        <f>'SAME R Results'!BE112</f>
        <v>53.439569317905381</v>
      </c>
      <c r="BN157" s="784">
        <f>'SAME R Results'!BF112</f>
        <v>2.5745938350210387</v>
      </c>
      <c r="BO157" s="784">
        <f>'SAME R Results'!BG112</f>
        <v>0.76668107279214215</v>
      </c>
      <c r="BP157" s="789"/>
      <c r="BQ157" s="784">
        <f>'SAME R Results'!BH112</f>
        <v>84.672703734474837</v>
      </c>
      <c r="BR157" s="817">
        <f>'SAME R Results'!BI112</f>
        <v>0.25939201873064038</v>
      </c>
      <c r="BS157" s="817">
        <f>'SAME R Results'!BJ112</f>
        <v>0.92245705141344825</v>
      </c>
      <c r="BT157" s="817">
        <f>'SAME R Results'!BL112</f>
        <v>3.3581027710058611</v>
      </c>
      <c r="BU157" s="817">
        <f>'SAME R Results'!BM112</f>
        <v>3.0844272302867841</v>
      </c>
      <c r="BV157" s="817">
        <f>'SAME R Results'!BN112</f>
        <v>0.13755039317404683</v>
      </c>
      <c r="BW157" s="784">
        <f>'SAME R Results'!BO112</f>
        <v>206018.55669814753</v>
      </c>
      <c r="BX157" s="784">
        <f>'SAME R Results'!BP112</f>
        <v>202616.94836326546</v>
      </c>
      <c r="BY157" s="784">
        <f>'SAME R Results'!BQ112</f>
        <v>192944.84480306468</v>
      </c>
      <c r="BZ157" s="784">
        <f>'SAME R Results'!BR112</f>
        <v>53.439569317905381</v>
      </c>
      <c r="CA157" s="784">
        <f>'SAME R Results'!BS112</f>
        <v>7.0258590073692631E-2</v>
      </c>
      <c r="CB157" s="784">
        <f>'SAME R Results'!BT112</f>
        <v>0.48</v>
      </c>
      <c r="CC157" s="784">
        <f>'SAME R Results'!BV112</f>
        <v>2.5868712406318606</v>
      </c>
      <c r="CD157" s="880">
        <f>'SAME R Results'!BW112</f>
        <v>1</v>
      </c>
      <c r="CE157" s="1086">
        <f>'SAME R Results'!BZ112</f>
        <v>245.41410083875152</v>
      </c>
      <c r="CF157" s="1777">
        <f>'SAME R Results'!CA112</f>
        <v>0.52000000000002045</v>
      </c>
      <c r="CG157" s="1777" t="str">
        <f>'SAME R Results'!CB112</f>
        <v xml:space="preserve"> 60P</v>
      </c>
      <c r="CH157" s="1777">
        <f>'SAME R Results'!CC112</f>
        <v>252</v>
      </c>
      <c r="CI157" s="1777">
        <f>'SAME R Results'!CD112</f>
        <v>0.97699273539774811</v>
      </c>
      <c r="CJ157" s="1777"/>
      <c r="CK157" s="1777"/>
      <c r="CL157" s="2015">
        <f>'SAME R Results'!CI112</f>
        <v>112</v>
      </c>
      <c r="CM157" s="2015" t="str">
        <f>'SAME R Results'!CJ112</f>
        <v>Pyrell</v>
      </c>
      <c r="CN157" s="2016">
        <f>'SAME R Results'!CK112</f>
        <v>0.25939201873064038</v>
      </c>
      <c r="CO157" s="2016">
        <f>'SAME R Results'!CL112</f>
        <v>3.0406420504708442E-2</v>
      </c>
      <c r="CP157" s="2016">
        <f>'SAME R Results'!CM112</f>
        <v>3.6074243800038569E-2</v>
      </c>
    </row>
    <row r="158" spans="1:95" ht="16.5" customHeight="1" x14ac:dyDescent="0.2">
      <c r="A158" s="780">
        <v>2</v>
      </c>
      <c r="B158" s="784" t="str">
        <f>'SAME R Results'!A113</f>
        <v>10 (4)</v>
      </c>
      <c r="C158" s="785" t="str">
        <f>'SAME R Results'!B113</f>
        <v>Pyrell</v>
      </c>
      <c r="D158" s="784" t="str">
        <f>'SAME R Results'!C113</f>
        <v>P12</v>
      </c>
      <c r="E158" s="784" t="str">
        <f>'SAME R Results'!D113</f>
        <v>60PA</v>
      </c>
      <c r="F158" s="784">
        <f>'SAME R Results'!E113</f>
        <v>0</v>
      </c>
      <c r="G158" s="784" t="str">
        <f>'SAME R Results'!F113</f>
        <v>107a</v>
      </c>
      <c r="H158" s="785" t="str">
        <f>'SAME R Results'!G113</f>
        <v>aged</v>
      </c>
      <c r="I158" s="784">
        <f>'SAME R Results'!H113</f>
        <v>252</v>
      </c>
      <c r="J158" s="786">
        <f>'SAME R Results'!I113</f>
        <v>40430.305555555555</v>
      </c>
      <c r="K158" s="784">
        <f>'SAME R Results'!J113</f>
        <v>0</v>
      </c>
      <c r="L158" s="788"/>
      <c r="M158" s="788"/>
      <c r="N158" s="784">
        <f>'SAME R Results'!K113</f>
        <v>1</v>
      </c>
      <c r="O158" s="793">
        <f>'SAME R Results'!L113</f>
        <v>1.23</v>
      </c>
      <c r="P158" s="784">
        <f>'SAME R Results'!M113</f>
        <v>0</v>
      </c>
      <c r="Q158" s="784">
        <f>'SAME R Results'!N113</f>
        <v>0</v>
      </c>
      <c r="R158" s="784">
        <f>'SAME R Results'!O113</f>
        <v>0</v>
      </c>
      <c r="S158" s="784">
        <f>'SAME R Results'!P113</f>
        <v>0</v>
      </c>
      <c r="T158" s="784">
        <f>'SAME R Results'!Q113</f>
        <v>0</v>
      </c>
      <c r="U158" s="784">
        <f>'SAME R Results'!R113</f>
        <v>558.71428571428567</v>
      </c>
      <c r="V158" s="784">
        <f>'SAME R Results'!S113</f>
        <v>0</v>
      </c>
      <c r="W158" s="784">
        <f>'SAME R Results'!T113</f>
        <v>0</v>
      </c>
      <c r="X158" s="784" t="str">
        <f>'SAME R Results'!U113</f>
        <v>n</v>
      </c>
      <c r="Y158" s="784" t="str">
        <f>'SAME R Results'!V113</f>
        <v>y</v>
      </c>
      <c r="Z158" s="784" t="str">
        <f>'SAME R Results'!W113</f>
        <v>y</v>
      </c>
      <c r="AA158" s="784" t="str">
        <f>'SAME R Results'!X113</f>
        <v>y</v>
      </c>
      <c r="AB158" s="784" t="str">
        <f>'SAME R Results'!Y113</f>
        <v>y</v>
      </c>
      <c r="AC158" s="789"/>
      <c r="AD158" s="784" t="str">
        <f>'SAME R Results'!Z113</f>
        <v>y</v>
      </c>
      <c r="AE158" s="784">
        <f>'SAME R Results'!AA113</f>
        <v>10</v>
      </c>
      <c r="AF158" s="784" t="str">
        <f>'SAME R Results'!AB113</f>
        <v>y</v>
      </c>
      <c r="AG158" s="817">
        <f>'SAME R Results'!AC113</f>
        <v>3.852706928546E-2</v>
      </c>
      <c r="AH158" s="819">
        <f>'SAME R Results'!AD113</f>
        <v>0</v>
      </c>
      <c r="AI158" s="784">
        <f>'SAME R Results'!AE113</f>
        <v>0</v>
      </c>
      <c r="AJ158" s="784">
        <f>'SAME R Results'!AF113</f>
        <v>0</v>
      </c>
      <c r="AK158" s="784">
        <f>'SAME R Results'!AG113</f>
        <v>0</v>
      </c>
      <c r="AL158" s="784">
        <f>'SAME R Results'!AH113</f>
        <v>0</v>
      </c>
      <c r="AM158" s="784">
        <f>'SAME R Results'!AI113</f>
        <v>0</v>
      </c>
      <c r="AN158" s="784">
        <f>'SAME R Results'!AJ113</f>
        <v>0</v>
      </c>
      <c r="AO158" s="784">
        <f>'SAME R Results'!AK113</f>
        <v>0</v>
      </c>
      <c r="AP158" s="784">
        <f>'SAME R Results'!AL113</f>
        <v>0</v>
      </c>
      <c r="AQ158" s="784">
        <f>'SAME R Results'!AM113</f>
        <v>0</v>
      </c>
      <c r="AR158" s="817">
        <f>'SAME R Results'!AN113</f>
        <v>0</v>
      </c>
      <c r="AS158" s="819">
        <f>'SAME R Results'!AO113</f>
        <v>0</v>
      </c>
      <c r="AT158" s="784">
        <f>'SAME R Results'!AP113</f>
        <v>60</v>
      </c>
      <c r="AU158" s="789"/>
      <c r="AV158" s="821">
        <f>'SAME R Results'!AQ113</f>
        <v>0</v>
      </c>
      <c r="AW158" s="821">
        <f>'SAME R Results'!AR113</f>
        <v>6.2575835</v>
      </c>
      <c r="AX158" s="821">
        <f>'SAME R Results'!AS113</f>
        <v>0</v>
      </c>
      <c r="AY158" s="821">
        <f>'SAME R Results'!AT113</f>
        <v>0</v>
      </c>
      <c r="AZ158" s="824"/>
      <c r="BA158" s="824"/>
      <c r="BB158" s="821">
        <f>'SAME R Results'!AU113</f>
        <v>1.0220040000000001</v>
      </c>
      <c r="BC158" s="821">
        <f>'SAME R Results'!AV113</f>
        <v>3.4500119999999995E-2</v>
      </c>
      <c r="BD158" s="821">
        <f>'SAME R Results'!AW113</f>
        <v>4.9970245000000002</v>
      </c>
      <c r="BE158" s="821">
        <f>'SAME R Results'!AX113</f>
        <v>4.6750179999999997</v>
      </c>
      <c r="BF158" s="827">
        <f>'SAME R Results'!AY113</f>
        <v>5337</v>
      </c>
      <c r="BG158" s="784">
        <f>'SAME R Results'!AZ113</f>
        <v>1.282119</v>
      </c>
      <c r="BH158" s="784">
        <f>'SAME R Results'!BA113</f>
        <v>8.6364745000000007E-2</v>
      </c>
      <c r="BI158" s="789"/>
      <c r="BJ158" s="784">
        <f>'SAME R Results'!BB113</f>
        <v>67.131200000000007</v>
      </c>
      <c r="BK158" s="784">
        <f>'SAME R Results'!BC113</f>
        <v>0.32200650000000053</v>
      </c>
      <c r="BL158" s="784">
        <f>'SAME R Results'!BD113</f>
        <v>192866.11921982534</v>
      </c>
      <c r="BM158" s="784">
        <f>'SAME R Results'!BE113</f>
        <v>54.401223630766857</v>
      </c>
      <c r="BN158" s="784">
        <f>'SAME R Results'!BF113</f>
        <v>2.5255440396033637</v>
      </c>
      <c r="BO158" s="784">
        <f>'SAME R Results'!BG113</f>
        <v>0.76453624454255564</v>
      </c>
      <c r="BP158" s="789"/>
      <c r="BQ158" s="784">
        <f>'SAME R Results'!BH113</f>
        <v>82.032518989165652</v>
      </c>
      <c r="BR158" s="817">
        <f>'SAME R Results'!BI113</f>
        <v>0.28206729025724481</v>
      </c>
      <c r="BS158" s="817">
        <f>'SAME R Results'!BJ113</f>
        <v>0.9330619825160229</v>
      </c>
      <c r="BT158" s="817">
        <f>'SAME R Results'!BL113</f>
        <v>3.3033673127092498</v>
      </c>
      <c r="BU158" s="817">
        <f>'SAME R Results'!BM113</f>
        <v>2.9854989123443998</v>
      </c>
      <c r="BV158" s="817">
        <f>'SAME R Results'!BN113</f>
        <v>0.15508644552312029</v>
      </c>
      <c r="BW158" s="784">
        <f>'SAME R Results'!BO113</f>
        <v>192866.11921982534</v>
      </c>
      <c r="BX158" s="784">
        <f>'SAME R Results'!BP113</f>
        <v>189680.02169731472</v>
      </c>
      <c r="BY158" s="784">
        <f>'SAME R Results'!BQ113</f>
        <v>180670.70758550926</v>
      </c>
      <c r="BZ158" s="784">
        <f>'SAME R Results'!BR113</f>
        <v>54.401223630766857</v>
      </c>
      <c r="CA158" s="784">
        <f>'SAME R Results'!BS113</f>
        <v>7.1474407351505037E-2</v>
      </c>
      <c r="CB158" s="784">
        <f>'SAME R Results'!BT113</f>
        <v>0.48</v>
      </c>
      <c r="CC158" s="784">
        <f>'SAME R Results'!BV113</f>
        <v>2.5457772425850935</v>
      </c>
      <c r="CD158" s="880">
        <f>'SAME R Results'!BW113</f>
        <v>1</v>
      </c>
      <c r="CE158" s="1086">
        <f>'SAME R Results'!BZ113</f>
        <v>245.41410083875152</v>
      </c>
      <c r="CF158" s="1777">
        <f>'SAME R Results'!CA113</f>
        <v>0.52000000000002045</v>
      </c>
      <c r="CG158" s="1777">
        <f>'SAME R Results'!CB113</f>
        <v>0</v>
      </c>
      <c r="CH158" s="1777">
        <f>'SAME R Results'!CC113</f>
        <v>0</v>
      </c>
      <c r="CI158" s="1777">
        <f>'SAME R Results'!CD113</f>
        <v>0.94652906525956648</v>
      </c>
      <c r="CJ158" s="1777"/>
      <c r="CK158" s="1777"/>
      <c r="CL158" s="2015">
        <f>'SAME R Results'!CI113</f>
        <v>113</v>
      </c>
      <c r="CM158" s="2015" t="str">
        <f>'SAME R Results'!CJ113</f>
        <v>Pyrell</v>
      </c>
      <c r="CN158" s="2016">
        <f>'SAME R Results'!CK113</f>
        <v>0.28206729025724481</v>
      </c>
      <c r="CO158" s="2016">
        <f>'SAME R Results'!CL113</f>
        <v>3.0787108219082263E-2</v>
      </c>
      <c r="CP158" s="2016">
        <f>'SAME R Results'!CM113</f>
        <v>3.5084392047817249E-2</v>
      </c>
    </row>
    <row r="159" spans="1:95" ht="16.5" customHeight="1" x14ac:dyDescent="0.2">
      <c r="A159" s="780">
        <v>2</v>
      </c>
      <c r="B159" s="784" t="str">
        <f>'SAME R Results'!A114</f>
        <v>10 (4)</v>
      </c>
      <c r="C159" s="785" t="str">
        <f>'SAME R Results'!B114</f>
        <v>Kapton</v>
      </c>
      <c r="D159" s="784" t="str">
        <f>'SAME R Results'!C114</f>
        <v>K14</v>
      </c>
      <c r="E159" s="784" t="str">
        <f>'SAME R Results'!D114</f>
        <v>61 K</v>
      </c>
      <c r="F159" s="784">
        <f>'SAME R Results'!E114</f>
        <v>0</v>
      </c>
      <c r="G159" s="784">
        <f>'SAME R Results'!F114</f>
        <v>108</v>
      </c>
      <c r="H159" s="785" t="str">
        <f>'SAME R Results'!G114</f>
        <v>Low flow run w/ aging</v>
      </c>
      <c r="I159" s="784">
        <f>'SAME R Results'!H114</f>
        <v>252</v>
      </c>
      <c r="J159" s="786">
        <f>'SAME R Results'!I114</f>
        <v>40430.305555555555</v>
      </c>
      <c r="K159" s="784">
        <f>'SAME R Results'!J114</f>
        <v>0</v>
      </c>
      <c r="L159" s="788"/>
      <c r="M159" s="788"/>
      <c r="N159" s="784">
        <f>'SAME R Results'!K114</f>
        <v>1</v>
      </c>
      <c r="O159" s="793">
        <f>'SAME R Results'!L114</f>
        <v>1.48</v>
      </c>
      <c r="P159" s="784">
        <f>'SAME R Results'!M114</f>
        <v>60</v>
      </c>
      <c r="Q159" s="784">
        <f>'SAME R Results'!N114</f>
        <v>11</v>
      </c>
      <c r="R159" s="784">
        <f>'SAME R Results'!O114</f>
        <v>8</v>
      </c>
      <c r="S159" s="784" t="str">
        <f>'SAME R Results'!P114</f>
        <v>n</v>
      </c>
      <c r="T159" s="784" t="str">
        <f>'SAME R Results'!Q114</f>
        <v>N</v>
      </c>
      <c r="U159" s="784">
        <f>'SAME R Results'!R114</f>
        <v>29.571428571428573</v>
      </c>
      <c r="V159" s="784" t="str">
        <f>'SAME R Results'!S114</f>
        <v>Y</v>
      </c>
      <c r="W159" s="784">
        <f>'SAME R Results'!T114</f>
        <v>90</v>
      </c>
      <c r="X159" s="784" t="str">
        <f>'SAME R Results'!U114</f>
        <v>n</v>
      </c>
      <c r="Y159" s="784" t="str">
        <f>'SAME R Results'!V114</f>
        <v>y</v>
      </c>
      <c r="Z159" s="784" t="str">
        <f>'SAME R Results'!W114</f>
        <v>y</v>
      </c>
      <c r="AA159" s="784" t="str">
        <f>'SAME R Results'!X114</f>
        <v>n</v>
      </c>
      <c r="AB159" s="784" t="str">
        <f>'SAME R Results'!Y114</f>
        <v>n</v>
      </c>
      <c r="AC159" s="789"/>
      <c r="AD159" s="784" t="str">
        <f>'SAME R Results'!Z114</f>
        <v>y</v>
      </c>
      <c r="AE159" s="784">
        <f>'SAME R Results'!AA114</f>
        <v>10</v>
      </c>
      <c r="AF159" s="784" t="str">
        <f>'SAME R Results'!AB114</f>
        <v>y</v>
      </c>
      <c r="AG159" s="817">
        <f>'SAME R Results'!AC114</f>
        <v>3.852706928546E-2</v>
      </c>
      <c r="AH159" s="819">
        <f>'SAME R Results'!AD114</f>
        <v>0</v>
      </c>
      <c r="AI159" s="784">
        <f>'SAME R Results'!AE114</f>
        <v>58</v>
      </c>
      <c r="AJ159" s="784">
        <f>'SAME R Results'!AF114</f>
        <v>480</v>
      </c>
      <c r="AK159" s="784">
        <f>'SAME R Results'!AG114</f>
        <v>0</v>
      </c>
      <c r="AL159" s="784" t="str">
        <f>'SAME R Results'!AH114</f>
        <v>n</v>
      </c>
      <c r="AM159" s="784" t="str">
        <f>'SAME R Results'!AI114</f>
        <v>y</v>
      </c>
      <c r="AN159" s="784" t="str">
        <f>'SAME R Results'!AJ114</f>
        <v>y</v>
      </c>
      <c r="AO159" s="784" t="str">
        <f>'SAME R Results'!AK114</f>
        <v>n</v>
      </c>
      <c r="AP159" s="784" t="str">
        <f>'SAME R Results'!AL114</f>
        <v>n</v>
      </c>
      <c r="AQ159" s="784" t="str">
        <f>'SAME R Results'!AM114</f>
        <v>y</v>
      </c>
      <c r="AR159" s="817">
        <f>'SAME R Results'!AN114</f>
        <v>3.852706928546E-2</v>
      </c>
      <c r="AS159" s="819">
        <f>'SAME R Results'!AO114</f>
        <v>0</v>
      </c>
      <c r="AT159" s="784">
        <f>'SAME R Results'!AP114</f>
        <v>0</v>
      </c>
      <c r="AU159" s="789"/>
      <c r="AV159" s="821">
        <f>'SAME R Results'!AQ114</f>
        <v>0</v>
      </c>
      <c r="AW159" s="821">
        <f>'SAME R Results'!AR114</f>
        <v>4.6021415000000001</v>
      </c>
      <c r="AX159" s="821">
        <f>'SAME R Results'!AS114</f>
        <v>0</v>
      </c>
      <c r="AY159" s="821">
        <f>'SAME R Results'!AT114</f>
        <v>0</v>
      </c>
      <c r="AZ159" s="824"/>
      <c r="BA159" s="824"/>
      <c r="BB159" s="821">
        <f>'SAME R Results'!AU114</f>
        <v>0.46356204999999989</v>
      </c>
      <c r="BC159" s="821">
        <f>'SAME R Results'!AV114</f>
        <v>7.0114144999999989E-2</v>
      </c>
      <c r="BD159" s="821">
        <f>'SAME R Results'!AW114</f>
        <v>5.1120915000000009</v>
      </c>
      <c r="BE159" s="821">
        <f>'SAME R Results'!AX114</f>
        <v>4.7208705000000002</v>
      </c>
      <c r="BF159" s="827">
        <f>'SAME R Results'!AY114</f>
        <v>13540</v>
      </c>
      <c r="BG159" s="784">
        <f>'SAME R Results'!AZ114</f>
        <v>0.56076055000000002</v>
      </c>
      <c r="BH159" s="784">
        <f>'SAME R Results'!BA114</f>
        <v>0.12005624500000001</v>
      </c>
      <c r="BI159" s="789"/>
      <c r="BJ159" s="784">
        <f>'SAME R Results'!BB114</f>
        <v>33.148649999999996</v>
      </c>
      <c r="BK159" s="784">
        <f>'SAME R Results'!BC114</f>
        <v>0.39122100000000071</v>
      </c>
      <c r="BL159" s="784">
        <f>'SAME R Results'!BD114</f>
        <v>495068.20928105974</v>
      </c>
      <c r="BM159" s="784">
        <f>'SAME R Results'!BE114</f>
        <v>66.67123351132058</v>
      </c>
      <c r="BN159" s="784">
        <f>'SAME R Results'!BF114</f>
        <v>0.39344790499999993</v>
      </c>
      <c r="BO159" s="784">
        <f>'SAME R Results'!BG114</f>
        <v>0.11017607625</v>
      </c>
      <c r="BP159" s="789"/>
      <c r="BQ159" s="784">
        <f>'SAME R Results'!BH114</f>
        <v>14.916892499999999</v>
      </c>
      <c r="BR159" s="817">
        <f>'SAME R Results'!BI114</f>
        <v>0.1346708034598724</v>
      </c>
      <c r="BS159" s="817">
        <f>'SAME R Results'!BJ114</f>
        <v>0.34348579768208154</v>
      </c>
      <c r="BT159" s="817">
        <f>'SAME R Results'!BL114</f>
        <v>3.5710829282686487</v>
      </c>
      <c r="BU159" s="817">
        <f>'SAME R Results'!BM114</f>
        <v>2.6317062440357741</v>
      </c>
      <c r="BV159" s="817">
        <f>'SAME R Results'!BN114</f>
        <v>8.432489020675428E-2</v>
      </c>
      <c r="BW159" s="784">
        <f>'SAME R Results'!BO114</f>
        <v>495068.20928105974</v>
      </c>
      <c r="BX159" s="784">
        <f>'SAME R Results'!BP114</f>
        <v>486985.06135998154</v>
      </c>
      <c r="BY159" s="784">
        <f>'SAME R Results'!BQ114</f>
        <v>461245.5068495571</v>
      </c>
      <c r="BZ159" s="784">
        <f>'SAME R Results'!BR114</f>
        <v>66.67123351132058</v>
      </c>
      <c r="CA159" s="784">
        <f>'SAME R Results'!BS114</f>
        <v>8.6837654266181452E-2</v>
      </c>
      <c r="CB159" s="784">
        <f>'SAME R Results'!BT114</f>
        <v>0.45</v>
      </c>
      <c r="CC159" s="784">
        <f>'SAME R Results'!BV114</f>
        <v>1</v>
      </c>
      <c r="CD159" s="880">
        <f>'SAME R Results'!BW114</f>
        <v>1.42</v>
      </c>
      <c r="CE159" s="1086">
        <f>'SAME R Results'!BZ114</f>
        <v>579.39177547442239</v>
      </c>
      <c r="CF159" s="1777">
        <f>'SAME R Results'!CA114</f>
        <v>1.3933333333333575</v>
      </c>
      <c r="CG159" s="1777" t="str">
        <f>'SAME R Results'!CB114</f>
        <v xml:space="preserve"> 61K</v>
      </c>
      <c r="CH159" s="1777">
        <f>'SAME R Results'!CC114</f>
        <v>252</v>
      </c>
      <c r="CI159" s="1777">
        <f>'SAME R Results'!CD114</f>
        <v>6.4235422248802715E-2</v>
      </c>
      <c r="CJ159" s="1777"/>
      <c r="CK159" s="1777"/>
      <c r="CL159" s="2015">
        <f>'SAME R Results'!CI114</f>
        <v>114</v>
      </c>
      <c r="CM159" s="2015" t="str">
        <f>'SAME R Results'!CJ114</f>
        <v>Kapton</v>
      </c>
      <c r="CN159" s="2016">
        <f>'SAME R Results'!CK114</f>
        <v>0.1346708034598724</v>
      </c>
      <c r="CO159" s="2016">
        <f>'SAME R Results'!CL114</f>
        <v>2.6375996542175251E-2</v>
      </c>
      <c r="CP159" s="2016">
        <f>'SAME R Results'!CM114</f>
        <v>4.1310703596435322E-2</v>
      </c>
    </row>
    <row r="160" spans="1:95" ht="16.5" customHeight="1" x14ac:dyDescent="0.2">
      <c r="A160" s="780">
        <v>2</v>
      </c>
      <c r="B160" s="784" t="str">
        <f>'SAME R Results'!A115</f>
        <v>10 (4)</v>
      </c>
      <c r="C160" s="785" t="str">
        <f>'SAME R Results'!B115</f>
        <v>Kapton</v>
      </c>
      <c r="D160" s="784" t="str">
        <f>'SAME R Results'!C115</f>
        <v>K14</v>
      </c>
      <c r="E160" s="784" t="str">
        <f>'SAME R Results'!D115</f>
        <v>61KA</v>
      </c>
      <c r="F160" s="784">
        <f>'SAME R Results'!E115</f>
        <v>0</v>
      </c>
      <c r="G160" s="784" t="str">
        <f>'SAME R Results'!F115</f>
        <v>108a</v>
      </c>
      <c r="H160" s="785" t="str">
        <f>'SAME R Results'!G115</f>
        <v>aged</v>
      </c>
      <c r="I160" s="784">
        <f>'SAME R Results'!H115</f>
        <v>252</v>
      </c>
      <c r="J160" s="786">
        <f>'SAME R Results'!I115</f>
        <v>40430.305555555555</v>
      </c>
      <c r="K160" s="784">
        <f>'SAME R Results'!J115</f>
        <v>0</v>
      </c>
      <c r="L160" s="788"/>
      <c r="M160" s="788"/>
      <c r="N160" s="784">
        <f>'SAME R Results'!K115</f>
        <v>1</v>
      </c>
      <c r="O160" s="793">
        <f>'SAME R Results'!L115</f>
        <v>1.48</v>
      </c>
      <c r="P160" s="784">
        <f>'SAME R Results'!M115</f>
        <v>0</v>
      </c>
      <c r="Q160" s="784">
        <f>'SAME R Results'!N115</f>
        <v>0</v>
      </c>
      <c r="R160" s="784">
        <f>'SAME R Results'!O115</f>
        <v>0</v>
      </c>
      <c r="S160" s="784">
        <f>'SAME R Results'!P115</f>
        <v>0</v>
      </c>
      <c r="T160" s="784">
        <f>'SAME R Results'!Q115</f>
        <v>0</v>
      </c>
      <c r="U160" s="784">
        <f>'SAME R Results'!R115</f>
        <v>559.71428571428567</v>
      </c>
      <c r="V160" s="784">
        <f>'SAME R Results'!S115</f>
        <v>0</v>
      </c>
      <c r="W160" s="784">
        <f>'SAME R Results'!T115</f>
        <v>0</v>
      </c>
      <c r="X160" s="784" t="str">
        <f>'SAME R Results'!U115</f>
        <v>n</v>
      </c>
      <c r="Y160" s="784" t="str">
        <f>'SAME R Results'!V115</f>
        <v>y</v>
      </c>
      <c r="Z160" s="784" t="str">
        <f>'SAME R Results'!W115</f>
        <v>y</v>
      </c>
      <c r="AA160" s="784" t="str">
        <f>'SAME R Results'!X115</f>
        <v>n</v>
      </c>
      <c r="AB160" s="784" t="str">
        <f>'SAME R Results'!Y115</f>
        <v>n</v>
      </c>
      <c r="AC160" s="789"/>
      <c r="AD160" s="784" t="str">
        <f>'SAME R Results'!Z115</f>
        <v>y</v>
      </c>
      <c r="AE160" s="784">
        <f>'SAME R Results'!AA115</f>
        <v>10</v>
      </c>
      <c r="AF160" s="784" t="str">
        <f>'SAME R Results'!AB115</f>
        <v>y</v>
      </c>
      <c r="AG160" s="817">
        <f>'SAME R Results'!AC115</f>
        <v>3.852706928546E-2</v>
      </c>
      <c r="AH160" s="819">
        <f>'SAME R Results'!AD115</f>
        <v>0</v>
      </c>
      <c r="AI160" s="784">
        <f>'SAME R Results'!AE115</f>
        <v>0</v>
      </c>
      <c r="AJ160" s="784">
        <f>'SAME R Results'!AF115</f>
        <v>0</v>
      </c>
      <c r="AK160" s="784">
        <f>'SAME R Results'!AG115</f>
        <v>0</v>
      </c>
      <c r="AL160" s="784">
        <f>'SAME R Results'!AH115</f>
        <v>0</v>
      </c>
      <c r="AM160" s="784">
        <f>'SAME R Results'!AI115</f>
        <v>0</v>
      </c>
      <c r="AN160" s="784">
        <f>'SAME R Results'!AJ115</f>
        <v>0</v>
      </c>
      <c r="AO160" s="784">
        <f>'SAME R Results'!AK115</f>
        <v>0</v>
      </c>
      <c r="AP160" s="784">
        <f>'SAME R Results'!AL115</f>
        <v>0</v>
      </c>
      <c r="AQ160" s="784">
        <f>'SAME R Results'!AM115</f>
        <v>0</v>
      </c>
      <c r="AR160" s="817">
        <f>'SAME R Results'!AN115</f>
        <v>0</v>
      </c>
      <c r="AS160" s="819">
        <f>'SAME R Results'!AO115</f>
        <v>0</v>
      </c>
      <c r="AT160" s="784">
        <f>'SAME R Results'!AP115</f>
        <v>90</v>
      </c>
      <c r="AU160" s="789"/>
      <c r="AV160" s="821">
        <f>'SAME R Results'!AQ115</f>
        <v>0</v>
      </c>
      <c r="AW160" s="821">
        <f>'SAME R Results'!AR115</f>
        <v>4.4236300000000002</v>
      </c>
      <c r="AX160" s="821">
        <f>'SAME R Results'!AS115</f>
        <v>0</v>
      </c>
      <c r="AY160" s="821">
        <f>'SAME R Results'!AT115</f>
        <v>0</v>
      </c>
      <c r="AZ160" s="824"/>
      <c r="BA160" s="824"/>
      <c r="BB160" s="821">
        <f>'SAME R Results'!AU115</f>
        <v>0.45486455000000003</v>
      </c>
      <c r="BC160" s="821">
        <f>'SAME R Results'!AV115</f>
        <v>3.2669070000000001E-2</v>
      </c>
      <c r="BD160" s="821">
        <f>'SAME R Results'!AW115</f>
        <v>5.0758205000000007</v>
      </c>
      <c r="BE160" s="821">
        <f>'SAME R Results'!AX115</f>
        <v>4.6911620000000003</v>
      </c>
      <c r="BF160" s="827">
        <f>'SAME R Results'!AY115</f>
        <v>12375</v>
      </c>
      <c r="BG160" s="784">
        <f>'SAME R Results'!AZ115</f>
        <v>0.56849660000000002</v>
      </c>
      <c r="BH160" s="784">
        <f>'SAME R Results'!BA115</f>
        <v>7.8445445000000003E-2</v>
      </c>
      <c r="BI160" s="789"/>
      <c r="BJ160" s="784">
        <f>'SAME R Results'!BB115</f>
        <v>32.295349999999999</v>
      </c>
      <c r="BK160" s="784">
        <f>'SAME R Results'!BC115</f>
        <v>0.38465850000000046</v>
      </c>
      <c r="BL160" s="784">
        <f>'SAME R Results'!BD115</f>
        <v>451723.46541728929</v>
      </c>
      <c r="BM160" s="784">
        <f>'SAME R Results'!BE115</f>
        <v>65.498293038665565</v>
      </c>
      <c r="BN160" s="784">
        <f>'SAME R Results'!BF115</f>
        <v>0.42219548000000001</v>
      </c>
      <c r="BO160" s="784">
        <f>'SAME R Results'!BG115</f>
        <v>0.12251278875</v>
      </c>
      <c r="BP160" s="789"/>
      <c r="BQ160" s="784">
        <f>'SAME R Results'!BH115</f>
        <v>14.5329075</v>
      </c>
      <c r="BR160" s="817">
        <f>'SAME R Results'!BI115</f>
        <v>0.14499643709710786</v>
      </c>
      <c r="BS160" s="817">
        <f>'SAME R Results'!BJ115</f>
        <v>0.35107316171962338</v>
      </c>
      <c r="BT160" s="817">
        <f>'SAME R Results'!BL115</f>
        <v>3.4461339449347896</v>
      </c>
      <c r="BU160" s="817">
        <f>'SAME R Results'!BM115</f>
        <v>2.5609148057473199</v>
      </c>
      <c r="BV160" s="817">
        <f>'SAME R Results'!BN115</f>
        <v>9.3183105678405501E-2</v>
      </c>
      <c r="BW160" s="784">
        <f>'SAME R Results'!BO115</f>
        <v>451723.46541728929</v>
      </c>
      <c r="BX160" s="784">
        <f>'SAME R Results'!BP115</f>
        <v>444335.80252782535</v>
      </c>
      <c r="BY160" s="784">
        <f>'SAME R Results'!BQ115</f>
        <v>421185.1154513855</v>
      </c>
      <c r="BZ160" s="784">
        <f>'SAME R Results'!BR115</f>
        <v>65.498293038665565</v>
      </c>
      <c r="CA160" s="784">
        <f>'SAME R Results'!BS115</f>
        <v>8.5381004172955785E-2</v>
      </c>
      <c r="CB160" s="784">
        <f>'SAME R Results'!BT115</f>
        <v>0.45</v>
      </c>
      <c r="CC160" s="784">
        <f>'SAME R Results'!BV115</f>
        <v>1</v>
      </c>
      <c r="CD160" s="880">
        <f>'SAME R Results'!BW115</f>
        <v>1.42</v>
      </c>
      <c r="CE160" s="1086">
        <f>'SAME R Results'!BZ115</f>
        <v>579.39177547442239</v>
      </c>
      <c r="CF160" s="1777">
        <f>'SAME R Results'!CA115</f>
        <v>1.3933333333333575</v>
      </c>
      <c r="CG160" s="1777">
        <f>'SAME R Results'!CB115</f>
        <v>0</v>
      </c>
      <c r="CH160" s="1777">
        <f>'SAME R Results'!CC115</f>
        <v>0</v>
      </c>
      <c r="CI160" s="1777">
        <f>'SAME R Results'!CD115</f>
        <v>6.2581898325357765E-2</v>
      </c>
      <c r="CJ160" s="1777"/>
      <c r="CK160" s="1777"/>
      <c r="CL160" s="2015">
        <f>'SAME R Results'!CI115</f>
        <v>115</v>
      </c>
      <c r="CM160" s="2015" t="str">
        <f>'SAME R Results'!CJ115</f>
        <v>Kapton</v>
      </c>
      <c r="CN160" s="2016">
        <f>'SAME R Results'!CK115</f>
        <v>0.14499643709710786</v>
      </c>
      <c r="CO160" s="2016">
        <f>'SAME R Results'!CL115</f>
        <v>2.9050998914016347E-2</v>
      </c>
      <c r="CP160" s="2016">
        <f>'SAME R Results'!CM115</f>
        <v>3.8200174530760529E-2</v>
      </c>
    </row>
    <row r="161" spans="1:94" ht="16.5" customHeight="1" x14ac:dyDescent="0.2">
      <c r="A161" s="780"/>
      <c r="B161" s="784"/>
      <c r="C161" s="785"/>
      <c r="D161" s="784"/>
      <c r="E161" s="784"/>
      <c r="F161" s="784"/>
      <c r="G161" s="784"/>
      <c r="H161" s="785"/>
      <c r="I161" s="784"/>
      <c r="J161" s="786"/>
      <c r="K161" s="784"/>
      <c r="L161" s="788"/>
      <c r="M161" s="788"/>
      <c r="N161" s="784"/>
      <c r="O161" s="793"/>
      <c r="P161" s="784"/>
      <c r="Q161" s="784"/>
      <c r="R161" s="784"/>
      <c r="S161" s="784"/>
      <c r="T161" s="784"/>
      <c r="U161" s="784"/>
      <c r="V161" s="784"/>
      <c r="W161" s="784"/>
      <c r="X161" s="784"/>
      <c r="Y161" s="784"/>
      <c r="Z161" s="784"/>
      <c r="AA161" s="784"/>
      <c r="AB161" s="784"/>
      <c r="AC161" s="789"/>
      <c r="AD161" s="784"/>
      <c r="AE161" s="784"/>
      <c r="AF161" s="784"/>
      <c r="AG161" s="817"/>
      <c r="AH161" s="819"/>
      <c r="AI161" s="784"/>
      <c r="AJ161" s="784"/>
      <c r="AK161" s="784"/>
      <c r="AL161" s="784"/>
      <c r="AM161" s="784"/>
      <c r="AN161" s="784"/>
      <c r="AO161" s="784"/>
      <c r="AP161" s="784"/>
      <c r="AQ161" s="784"/>
      <c r="AR161" s="817"/>
      <c r="AS161" s="819"/>
      <c r="AT161" s="784"/>
      <c r="AU161" s="789"/>
      <c r="AV161" s="821"/>
      <c r="AW161" s="821"/>
      <c r="AX161" s="821"/>
      <c r="AY161" s="821"/>
      <c r="AZ161" s="824"/>
      <c r="BA161" s="824"/>
      <c r="BB161" s="821"/>
      <c r="BC161" s="821"/>
      <c r="BD161" s="821"/>
      <c r="BE161" s="821"/>
      <c r="BF161" s="827"/>
      <c r="BG161" s="784"/>
      <c r="BH161" s="784"/>
      <c r="BI161" s="789"/>
      <c r="BJ161" s="784"/>
      <c r="BK161" s="784"/>
      <c r="BL161" s="784"/>
      <c r="BM161" s="784"/>
      <c r="BN161" s="784"/>
      <c r="BO161" s="784"/>
      <c r="BP161" s="789"/>
      <c r="BQ161" s="784"/>
      <c r="BR161" s="817"/>
      <c r="BS161" s="817"/>
      <c r="BT161" s="817"/>
      <c r="BU161" s="817"/>
      <c r="BV161" s="817"/>
      <c r="BW161" s="784"/>
      <c r="BX161" s="784"/>
      <c r="BY161" s="784"/>
      <c r="BZ161" s="784"/>
      <c r="CA161" s="784"/>
      <c r="CB161" s="784"/>
      <c r="CC161" s="784"/>
      <c r="CD161" s="880"/>
      <c r="CE161" s="1086"/>
      <c r="CF161" s="1777"/>
      <c r="CG161" s="1777"/>
      <c r="CH161" s="1777"/>
      <c r="CI161" s="1777"/>
      <c r="CJ161" s="1777"/>
      <c r="CK161" s="1777"/>
      <c r="CL161" s="2015"/>
      <c r="CM161" s="2015"/>
      <c r="CN161" s="2015"/>
      <c r="CO161" s="2015"/>
      <c r="CP161" s="2015"/>
    </row>
    <row r="162" spans="1:94" ht="16.5" customHeight="1" x14ac:dyDescent="0.2">
      <c r="A162" s="780">
        <v>2</v>
      </c>
      <c r="B162" s="784" t="str">
        <f>'SAME R Results'!A117</f>
        <v>11(4)</v>
      </c>
      <c r="C162" s="785" t="str">
        <f>'SAME R Results'!B117</f>
        <v>Silicone</v>
      </c>
      <c r="D162" s="784" t="str">
        <f>'SAME R Results'!C117</f>
        <v>S14</v>
      </c>
      <c r="E162" s="784" t="str">
        <f>'SAME R Results'!D117</f>
        <v>62 S</v>
      </c>
      <c r="F162" s="784">
        <f>'SAME R Results'!E117</f>
        <v>0</v>
      </c>
      <c r="G162" s="784">
        <f>'SAME R Results'!F117</f>
        <v>109</v>
      </c>
      <c r="H162" s="785" t="str">
        <f>'SAME R Results'!G117</f>
        <v>low flow run w STS</v>
      </c>
      <c r="I162" s="784">
        <f>'SAME R Results'!H117</f>
        <v>253</v>
      </c>
      <c r="J162" s="786">
        <f>'SAME R Results'!I117</f>
        <v>40431.305555555555</v>
      </c>
      <c r="K162" s="784">
        <f>'SAME R Results'!J117</f>
        <v>0</v>
      </c>
      <c r="L162" s="788"/>
      <c r="M162" s="788"/>
      <c r="N162" s="784">
        <f>'SAME R Results'!K117</f>
        <v>2</v>
      </c>
      <c r="O162" s="793">
        <f>'SAME R Results'!L117</f>
        <v>1.35</v>
      </c>
      <c r="P162" s="784">
        <f>'SAME R Results'!M117</f>
        <v>60</v>
      </c>
      <c r="Q162" s="784">
        <f>'SAME R Results'!N117</f>
        <v>11</v>
      </c>
      <c r="R162" s="784">
        <f>'SAME R Results'!O117</f>
        <v>8</v>
      </c>
      <c r="S162" s="784" t="str">
        <f>'SAME R Results'!P117</f>
        <v>n</v>
      </c>
      <c r="T162" s="784" t="str">
        <f>'SAME R Results'!Q117</f>
        <v>n</v>
      </c>
      <c r="U162" s="784">
        <f>'SAME R Results'!R117</f>
        <v>28.142857142857142</v>
      </c>
      <c r="V162" s="784" t="str">
        <f>'SAME R Results'!S117</f>
        <v>n</v>
      </c>
      <c r="W162" s="784">
        <f>'SAME R Results'!T117</f>
        <v>0</v>
      </c>
      <c r="X162" s="784" t="str">
        <f>'SAME R Results'!U117</f>
        <v>y</v>
      </c>
      <c r="Y162" s="784" t="str">
        <f>'SAME R Results'!V117</f>
        <v>n</v>
      </c>
      <c r="Z162" s="784" t="str">
        <f>'SAME R Results'!W117</f>
        <v>y</v>
      </c>
      <c r="AA162" s="784" t="str">
        <f>'SAME R Results'!X117</f>
        <v>n</v>
      </c>
      <c r="AB162" s="784" t="str">
        <f>'SAME R Results'!Y117</f>
        <v>y</v>
      </c>
      <c r="AC162" s="789"/>
      <c r="AD162" s="784" t="str">
        <f>'SAME R Results'!Z117</f>
        <v>y</v>
      </c>
      <c r="AE162" s="784">
        <f>'SAME R Results'!AA117</f>
        <v>10</v>
      </c>
      <c r="AF162" s="784" t="str">
        <f>'SAME R Results'!AB117</f>
        <v>y</v>
      </c>
      <c r="AG162" s="817">
        <f>'SAME R Results'!AC117</f>
        <v>3.1809999999999998E-2</v>
      </c>
      <c r="AH162" s="819">
        <f>'SAME R Results'!AD117</f>
        <v>0</v>
      </c>
      <c r="AI162" s="784">
        <f>'SAME R Results'!AE117</f>
        <v>0</v>
      </c>
      <c r="AJ162" s="784">
        <f>'SAME R Results'!AF117</f>
        <v>0</v>
      </c>
      <c r="AK162" s="784">
        <f>'SAME R Results'!AG117</f>
        <v>0</v>
      </c>
      <c r="AL162" s="784">
        <f>'SAME R Results'!AH117</f>
        <v>0</v>
      </c>
      <c r="AM162" s="784">
        <f>'SAME R Results'!AI117</f>
        <v>0</v>
      </c>
      <c r="AN162" s="784">
        <f>'SAME R Results'!AJ117</f>
        <v>0</v>
      </c>
      <c r="AO162" s="784">
        <f>'SAME R Results'!AK117</f>
        <v>0</v>
      </c>
      <c r="AP162" s="784">
        <f>'SAME R Results'!AL117</f>
        <v>0</v>
      </c>
      <c r="AQ162" s="784">
        <f>'SAME R Results'!AM117</f>
        <v>0</v>
      </c>
      <c r="AR162" s="817">
        <f>'SAME R Results'!AN117</f>
        <v>0</v>
      </c>
      <c r="AS162" s="819">
        <f>'SAME R Results'!AO117</f>
        <v>0</v>
      </c>
      <c r="AT162" s="784">
        <f>'SAME R Results'!AP117</f>
        <v>0</v>
      </c>
      <c r="AU162" s="789"/>
      <c r="AV162" s="821">
        <f>'SAME R Results'!AQ117</f>
        <v>0</v>
      </c>
      <c r="AW162" s="821">
        <f>'SAME R Results'!AR117</f>
        <v>6.2771294999999991</v>
      </c>
      <c r="AX162" s="821">
        <f>'SAME R Results'!AS117</f>
        <v>4.556986666666667</v>
      </c>
      <c r="AY162" s="821">
        <f>'SAME R Results'!AT117</f>
        <v>5.1367805000000004</v>
      </c>
      <c r="AZ162" s="824"/>
      <c r="BA162" s="824"/>
      <c r="BB162" s="821">
        <f>'SAME R Results'!AU117</f>
        <v>0</v>
      </c>
      <c r="BC162" s="821">
        <f>'SAME R Results'!AV117</f>
        <v>0</v>
      </c>
      <c r="BD162" s="821">
        <f>'SAME R Results'!AW117</f>
        <v>6.8323664999999991</v>
      </c>
      <c r="BE162" s="821">
        <f>'SAME R Results'!AX117</f>
        <v>4.6743775000000003</v>
      </c>
      <c r="BF162" s="827">
        <f>'SAME R Results'!AY117</f>
        <v>43210</v>
      </c>
      <c r="BG162" s="784">
        <f>'SAME R Results'!AZ117</f>
        <v>0</v>
      </c>
      <c r="BH162" s="784">
        <f>'SAME R Results'!BA117</f>
        <v>0</v>
      </c>
      <c r="BI162" s="789"/>
      <c r="BJ162" s="784">
        <f>'SAME R Results'!BB117</f>
        <v>118.88454999999999</v>
      </c>
      <c r="BK162" s="784">
        <f>'SAME R Results'!BC117</f>
        <v>2.1579889999999988</v>
      </c>
      <c r="BL162" s="784">
        <f>'SAME R Results'!BD117</f>
        <v>1994125.8786545112</v>
      </c>
      <c r="BM162" s="784">
        <f>'SAME R Results'!BE117</f>
        <v>512.45177318923925</v>
      </c>
      <c r="BN162" s="784">
        <f>'SAME R Results'!BF117</f>
        <v>0</v>
      </c>
      <c r="BO162" s="784">
        <f>'SAME R Results'!BG117</f>
        <v>0</v>
      </c>
      <c r="BP162" s="789"/>
      <c r="BQ162" s="784">
        <f>'SAME R Results'!BH117</f>
        <v>150.921491760213</v>
      </c>
      <c r="BR162" s="817">
        <f>'SAME R Results'!BI117</f>
        <v>0.25698065436822065</v>
      </c>
      <c r="BS162" s="817">
        <f>'SAME R Results'!BJ117</f>
        <v>0.5435662238110599</v>
      </c>
      <c r="BT162" s="817">
        <f>'SAME R Results'!BL117</f>
        <v>0</v>
      </c>
      <c r="BU162" s="817">
        <f>'SAME R Results'!BM117</f>
        <v>2.3762769205137761</v>
      </c>
      <c r="BV162" s="817">
        <f>'SAME R Results'!BN117</f>
        <v>0.17669506280256947</v>
      </c>
      <c r="BW162" s="784">
        <f>'SAME R Results'!BO117</f>
        <v>1994125.8786545112</v>
      </c>
      <c r="BX162" s="784">
        <f>'SAME R Results'!BP117</f>
        <v>1962883.1876768314</v>
      </c>
      <c r="BY162" s="784">
        <f>'SAME R Results'!BQ117</f>
        <v>1823092.5212197423</v>
      </c>
      <c r="BZ162" s="784">
        <f>'SAME R Results'!BR117</f>
        <v>512.45177318923925</v>
      </c>
      <c r="CA162" s="784">
        <f>'SAME R Results'!BS117</f>
        <v>0.47899960046168844</v>
      </c>
      <c r="CB162" s="784">
        <f>'SAME R Results'!BT117</f>
        <v>0.55000000000000004</v>
      </c>
      <c r="CC162" s="784">
        <f>'SAME R Results'!BV117</f>
        <v>2.3081444333287746</v>
      </c>
      <c r="CD162" s="880">
        <f>'SAME R Results'!BW117</f>
        <v>0.9</v>
      </c>
      <c r="CE162" s="1086">
        <f>'SAME R Results'!BZ117</f>
        <v>382.57380885286187</v>
      </c>
      <c r="CF162" s="1777">
        <f>'SAME R Results'!CA117</f>
        <v>2.8799999999999937</v>
      </c>
      <c r="CG162" s="1777" t="str">
        <f>'SAME R Results'!CB117</f>
        <v xml:space="preserve"> 62S</v>
      </c>
      <c r="CH162" s="1777">
        <f>'SAME R Results'!CC117</f>
        <v>253</v>
      </c>
      <c r="CI162" s="1777">
        <f>'SAME R Results'!CD117</f>
        <v>0.31441977450044445</v>
      </c>
      <c r="CJ162" s="1777"/>
      <c r="CK162" s="1777"/>
      <c r="CL162" s="2015"/>
      <c r="CM162" s="2015"/>
      <c r="CN162" s="2015"/>
      <c r="CO162" s="2015"/>
      <c r="CP162" s="2015"/>
    </row>
    <row r="163" spans="1:94" ht="16.5" customHeight="1" x14ac:dyDescent="0.2">
      <c r="A163" s="780">
        <v>2</v>
      </c>
      <c r="B163" s="784" t="str">
        <f>'SAME R Results'!A118</f>
        <v>11(4)</v>
      </c>
      <c r="C163" s="785" t="str">
        <f>'SAME R Results'!B118</f>
        <v>Lampwick</v>
      </c>
      <c r="D163" s="784" t="str">
        <f>'SAME R Results'!C118</f>
        <v>L06</v>
      </c>
      <c r="E163" s="784" t="str">
        <f>'SAME R Results'!D118</f>
        <v>63 L</v>
      </c>
      <c r="F163" s="784">
        <f>'SAME R Results'!E118</f>
        <v>0</v>
      </c>
      <c r="G163" s="784">
        <f>'SAME R Results'!F118</f>
        <v>110</v>
      </c>
      <c r="H163" s="785" t="str">
        <f>'SAME R Results'!G118</f>
        <v>low flow run w STS</v>
      </c>
      <c r="I163" s="784">
        <f>'SAME R Results'!H118</f>
        <v>253</v>
      </c>
      <c r="J163" s="786">
        <f>'SAME R Results'!I118</f>
        <v>40430.305555555555</v>
      </c>
      <c r="K163" s="784">
        <f>'SAME R Results'!J118</f>
        <v>0</v>
      </c>
      <c r="L163" s="788"/>
      <c r="M163" s="788"/>
      <c r="N163" s="784">
        <f>'SAME R Results'!K118</f>
        <v>2</v>
      </c>
      <c r="O163" s="793">
        <f>'SAME R Results'!L118</f>
        <v>1.28</v>
      </c>
      <c r="P163" s="784">
        <f>'SAME R Results'!M118</f>
        <v>60</v>
      </c>
      <c r="Q163" s="784">
        <f>'SAME R Results'!N118</f>
        <v>11</v>
      </c>
      <c r="R163" s="784">
        <f>'SAME R Results'!O118</f>
        <v>8</v>
      </c>
      <c r="S163" s="784" t="str">
        <f>'SAME R Results'!P118</f>
        <v>n</v>
      </c>
      <c r="T163" s="784" t="str">
        <f>'SAME R Results'!Q118</f>
        <v>n</v>
      </c>
      <c r="U163" s="784">
        <f>'SAME R Results'!R118</f>
        <v>21.428571428571427</v>
      </c>
      <c r="V163" s="784" t="str">
        <f>'SAME R Results'!S118</f>
        <v>n</v>
      </c>
      <c r="W163" s="784">
        <f>'SAME R Results'!T118</f>
        <v>0</v>
      </c>
      <c r="X163" s="784" t="str">
        <f>'SAME R Results'!U118</f>
        <v>y</v>
      </c>
      <c r="Y163" s="784" t="str">
        <f>'SAME R Results'!V118</f>
        <v>n</v>
      </c>
      <c r="Z163" s="784" t="str">
        <f>'SAME R Results'!W118</f>
        <v>y</v>
      </c>
      <c r="AA163" s="784" t="str">
        <f>'SAME R Results'!X118</f>
        <v>n</v>
      </c>
      <c r="AB163" s="784" t="str">
        <f>'SAME R Results'!Y118</f>
        <v>y</v>
      </c>
      <c r="AC163" s="789"/>
      <c r="AD163" s="784" t="str">
        <f>'SAME R Results'!Z118</f>
        <v>y</v>
      </c>
      <c r="AE163" s="784">
        <f>'SAME R Results'!AA118</f>
        <v>10</v>
      </c>
      <c r="AF163" s="784" t="str">
        <f>'SAME R Results'!AB118</f>
        <v>y</v>
      </c>
      <c r="AG163" s="817">
        <f>'SAME R Results'!AC118</f>
        <v>3.852706928546E-2</v>
      </c>
      <c r="AH163" s="819">
        <f>'SAME R Results'!AD118</f>
        <v>0</v>
      </c>
      <c r="AI163" s="784">
        <f>'SAME R Results'!AE118</f>
        <v>0</v>
      </c>
      <c r="AJ163" s="784">
        <f>'SAME R Results'!AF118</f>
        <v>0</v>
      </c>
      <c r="AK163" s="784">
        <f>'SAME R Results'!AG118</f>
        <v>0</v>
      </c>
      <c r="AL163" s="784">
        <f>'SAME R Results'!AH118</f>
        <v>0</v>
      </c>
      <c r="AM163" s="784">
        <f>'SAME R Results'!AI118</f>
        <v>0</v>
      </c>
      <c r="AN163" s="784">
        <f>'SAME R Results'!AJ118</f>
        <v>0</v>
      </c>
      <c r="AO163" s="784">
        <f>'SAME R Results'!AK118</f>
        <v>0</v>
      </c>
      <c r="AP163" s="784">
        <f>'SAME R Results'!AL118</f>
        <v>0</v>
      </c>
      <c r="AQ163" s="784">
        <f>'SAME R Results'!AM118</f>
        <v>0</v>
      </c>
      <c r="AR163" s="817">
        <f>'SAME R Results'!AN118</f>
        <v>0</v>
      </c>
      <c r="AS163" s="819">
        <f>'SAME R Results'!AO118</f>
        <v>0</v>
      </c>
      <c r="AT163" s="784">
        <f>'SAME R Results'!AP118</f>
        <v>0</v>
      </c>
      <c r="AU163" s="789"/>
      <c r="AV163" s="821">
        <f>'SAME R Results'!AQ118</f>
        <v>0</v>
      </c>
      <c r="AW163" s="821">
        <f>'SAME R Results'!AR118</f>
        <v>6.2793880000000009</v>
      </c>
      <c r="AX163" s="821">
        <f>'SAME R Results'!AS118</f>
        <v>4.8928252380952379</v>
      </c>
      <c r="AY163" s="821">
        <f>'SAME R Results'!AT118</f>
        <v>5.1263119999999986</v>
      </c>
      <c r="AZ163" s="824"/>
      <c r="BA163" s="824"/>
      <c r="BB163" s="821">
        <f>'SAME R Results'!AU118</f>
        <v>0</v>
      </c>
      <c r="BC163" s="821">
        <f>'SAME R Results'!AV118</f>
        <v>0</v>
      </c>
      <c r="BD163" s="821">
        <f>'SAME R Results'!AW118</f>
        <v>5.9777834999999984</v>
      </c>
      <c r="BE163" s="821">
        <f>'SAME R Results'!AX118</f>
        <v>4.6155244999999994</v>
      </c>
      <c r="BF163" s="827">
        <f>'SAME R Results'!AY118</f>
        <v>24645</v>
      </c>
      <c r="BG163" s="784">
        <f>'SAME R Results'!AZ118</f>
        <v>0</v>
      </c>
      <c r="BH163" s="784">
        <f>'SAME R Results'!BA118</f>
        <v>0</v>
      </c>
      <c r="BI163" s="789"/>
      <c r="BJ163" s="784">
        <f>'SAME R Results'!BB118</f>
        <v>82.399200000000008</v>
      </c>
      <c r="BK163" s="784">
        <f>'SAME R Results'!BC118</f>
        <v>1.362258999999999</v>
      </c>
      <c r="BL163" s="784">
        <f>'SAME R Results'!BD118</f>
        <v>915311.87562477367</v>
      </c>
      <c r="BM163" s="784">
        <f>'SAME R Results'!BE118</f>
        <v>269.64467313300628</v>
      </c>
      <c r="BN163" s="784">
        <f>'SAME R Results'!BF118</f>
        <v>0</v>
      </c>
      <c r="BO163" s="784">
        <f>'SAME R Results'!BG118</f>
        <v>0</v>
      </c>
      <c r="BP163" s="789"/>
      <c r="BQ163" s="784">
        <f>'SAME R Results'!BH118</f>
        <v>52.899787351939423</v>
      </c>
      <c r="BR163" s="817">
        <f>'SAME R Results'!BI118</f>
        <v>0.29459322042440694</v>
      </c>
      <c r="BS163" s="817">
        <f>'SAME R Results'!BJ118</f>
        <v>0.47969155079332726</v>
      </c>
      <c r="BT163" s="817">
        <f>'SAME R Results'!BL118</f>
        <v>0</v>
      </c>
      <c r="BU163" s="817">
        <f>'SAME R Results'!BM118</f>
        <v>2.0102241523207525</v>
      </c>
      <c r="BV163" s="817">
        <f>'SAME R Results'!BN118</f>
        <v>0.2308623369659521</v>
      </c>
      <c r="BW163" s="784">
        <f>'SAME R Results'!BO118</f>
        <v>915311.87562477367</v>
      </c>
      <c r="BX163" s="784">
        <f>'SAME R Results'!BP118</f>
        <v>900599.23304612003</v>
      </c>
      <c r="BY163" s="784">
        <f>'SAME R Results'!BQ118</f>
        <v>846645.41398974834</v>
      </c>
      <c r="BZ163" s="784">
        <f>'SAME R Results'!BR118</f>
        <v>269.64467313300628</v>
      </c>
      <c r="CA163" s="784">
        <f>'SAME R Results'!BS118</f>
        <v>0.30237481132913052</v>
      </c>
      <c r="CB163" s="784">
        <f>'SAME R Results'!BT118</f>
        <v>0.28000000000000003</v>
      </c>
      <c r="CC163" s="784">
        <f>'SAME R Results'!BV118</f>
        <v>2.2928355126167754</v>
      </c>
      <c r="CD163" s="880">
        <f>'SAME R Results'!BW118</f>
        <v>1</v>
      </c>
      <c r="CE163" s="1086">
        <f>'SAME R Results'!BZ118</f>
        <v>299.07317141986238</v>
      </c>
      <c r="CF163" s="1777">
        <f>'SAME R Results'!CA118</f>
        <v>5.713333333333348</v>
      </c>
      <c r="CG163" s="1777" t="str">
        <f>'SAME R Results'!CB118</f>
        <v xml:space="preserve"> 63L</v>
      </c>
      <c r="CH163" s="1777">
        <f>'SAME R Results'!CC118</f>
        <v>253</v>
      </c>
      <c r="CI163" s="1777">
        <f>'SAME R Results'!CD118</f>
        <v>5.5554035725490503E-2</v>
      </c>
      <c r="CJ163" s="1777"/>
      <c r="CK163" s="1777"/>
      <c r="CL163" s="2015"/>
      <c r="CM163" s="2015"/>
      <c r="CN163" s="2015"/>
      <c r="CO163" s="2015"/>
      <c r="CP163" s="2015"/>
    </row>
    <row r="164" spans="1:94" ht="16.5" customHeight="1" x14ac:dyDescent="0.2">
      <c r="A164" s="780">
        <v>2</v>
      </c>
      <c r="B164" s="784" t="str">
        <f>'SAME R Results'!A119</f>
        <v>11(4)</v>
      </c>
      <c r="C164" s="785" t="str">
        <f>'SAME R Results'!B119</f>
        <v>Teflon</v>
      </c>
      <c r="D164" s="784" t="str">
        <f>'SAME R Results'!C119</f>
        <v>T11</v>
      </c>
      <c r="E164" s="784" t="str">
        <f>'SAME R Results'!D119</f>
        <v>64 T</v>
      </c>
      <c r="F164" s="784">
        <f>'SAME R Results'!E119</f>
        <v>0</v>
      </c>
      <c r="G164" s="784">
        <f>'SAME R Results'!F119</f>
        <v>111</v>
      </c>
      <c r="H164" s="785" t="str">
        <f>'SAME R Results'!G119</f>
        <v>low flow run w STS</v>
      </c>
      <c r="I164" s="784">
        <f>'SAME R Results'!H119</f>
        <v>253</v>
      </c>
      <c r="J164" s="786">
        <f>'SAME R Results'!I119</f>
        <v>40430.305555555555</v>
      </c>
      <c r="K164" s="784">
        <f>'SAME R Results'!J119</f>
        <v>0</v>
      </c>
      <c r="L164" s="788"/>
      <c r="M164" s="788"/>
      <c r="N164" s="784">
        <f>'SAME R Results'!K119</f>
        <v>2</v>
      </c>
      <c r="O164" s="793">
        <f>'SAME R Results'!L119</f>
        <v>1.45</v>
      </c>
      <c r="P164" s="784">
        <f>'SAME R Results'!M119</f>
        <v>60</v>
      </c>
      <c r="Q164" s="784">
        <f>'SAME R Results'!N119</f>
        <v>11</v>
      </c>
      <c r="R164" s="784">
        <f>'SAME R Results'!O119</f>
        <v>8</v>
      </c>
      <c r="S164" s="784" t="str">
        <f>'SAME R Results'!P119</f>
        <v>n</v>
      </c>
      <c r="T164" s="784" t="str">
        <f>'SAME R Results'!Q119</f>
        <v>n</v>
      </c>
      <c r="U164" s="784">
        <f>'SAME R Results'!R119</f>
        <v>42.571428571428569</v>
      </c>
      <c r="V164" s="784" t="str">
        <f>'SAME R Results'!S119</f>
        <v>n</v>
      </c>
      <c r="W164" s="784">
        <f>'SAME R Results'!T119</f>
        <v>0</v>
      </c>
      <c r="X164" s="784" t="str">
        <f>'SAME R Results'!U119</f>
        <v>y</v>
      </c>
      <c r="Y164" s="784" t="str">
        <f>'SAME R Results'!V119</f>
        <v>n</v>
      </c>
      <c r="Z164" s="784" t="str">
        <f>'SAME R Results'!W119</f>
        <v>y</v>
      </c>
      <c r="AA164" s="784" t="str">
        <f>'SAME R Results'!X119</f>
        <v>n</v>
      </c>
      <c r="AB164" s="784" t="str">
        <f>'SAME R Results'!Y119</f>
        <v>n</v>
      </c>
      <c r="AC164" s="789"/>
      <c r="AD164" s="784" t="str">
        <f>'SAME R Results'!Z119</f>
        <v>y</v>
      </c>
      <c r="AE164" s="784">
        <f>'SAME R Results'!AA119</f>
        <v>10</v>
      </c>
      <c r="AF164" s="784" t="str">
        <f>'SAME R Results'!AB119</f>
        <v>y</v>
      </c>
      <c r="AG164" s="817">
        <f>'SAME R Results'!AC119</f>
        <v>5.19567251427413E-2</v>
      </c>
      <c r="AH164" s="819">
        <f>'SAME R Results'!AD119</f>
        <v>0</v>
      </c>
      <c r="AI164" s="784">
        <f>'SAME R Results'!AE119</f>
        <v>0</v>
      </c>
      <c r="AJ164" s="784">
        <f>'SAME R Results'!AF119</f>
        <v>0</v>
      </c>
      <c r="AK164" s="784">
        <f>'SAME R Results'!AG119</f>
        <v>0</v>
      </c>
      <c r="AL164" s="784">
        <f>'SAME R Results'!AH119</f>
        <v>0</v>
      </c>
      <c r="AM164" s="784">
        <f>'SAME R Results'!AI119</f>
        <v>0</v>
      </c>
      <c r="AN164" s="784">
        <f>'SAME R Results'!AJ119</f>
        <v>0</v>
      </c>
      <c r="AO164" s="784">
        <f>'SAME R Results'!AK119</f>
        <v>0</v>
      </c>
      <c r="AP164" s="784">
        <f>'SAME R Results'!AL119</f>
        <v>0</v>
      </c>
      <c r="AQ164" s="784">
        <f>'SAME R Results'!AM119</f>
        <v>0</v>
      </c>
      <c r="AR164" s="817">
        <f>'SAME R Results'!AN119</f>
        <v>0</v>
      </c>
      <c r="AS164" s="819">
        <f>'SAME R Results'!AO119</f>
        <v>0</v>
      </c>
      <c r="AT164" s="784">
        <f>'SAME R Results'!AP119</f>
        <v>0</v>
      </c>
      <c r="AU164" s="789"/>
      <c r="AV164" s="821">
        <f>'SAME R Results'!AQ119</f>
        <v>0</v>
      </c>
      <c r="AW164" s="821">
        <f>'SAME R Results'!AR119</f>
        <v>4.0240935000000002</v>
      </c>
      <c r="AX164" s="821">
        <f>'SAME R Results'!AS119</f>
        <v>8.3923319999999984E-4</v>
      </c>
      <c r="AY164" s="821">
        <f>'SAME R Results'!AT119</f>
        <v>5.0353989999999999E-4</v>
      </c>
      <c r="AZ164" s="824"/>
      <c r="BA164" s="824"/>
      <c r="BB164" s="821">
        <f>'SAME R Results'!AU119</f>
        <v>0</v>
      </c>
      <c r="BC164" s="821">
        <f>'SAME R Results'!AV119</f>
        <v>0</v>
      </c>
      <c r="BD164" s="821">
        <f>'SAME R Results'!AW119</f>
        <v>6.3572225000000007</v>
      </c>
      <c r="BE164" s="821">
        <f>'SAME R Results'!AX119</f>
        <v>4.6339724999999996</v>
      </c>
      <c r="BF164" s="827">
        <f>'SAME R Results'!AY119</f>
        <v>46965</v>
      </c>
      <c r="BG164" s="784">
        <f>'SAME R Results'!AZ119</f>
        <v>0</v>
      </c>
      <c r="BH164" s="784">
        <f>'SAME R Results'!BA119</f>
        <v>0</v>
      </c>
      <c r="BI164" s="789"/>
      <c r="BJ164" s="784">
        <f>'SAME R Results'!BB119</f>
        <v>31.824649999999998</v>
      </c>
      <c r="BK164" s="784">
        <f>'SAME R Results'!BC119</f>
        <v>1.7232500000000011</v>
      </c>
      <c r="BL164" s="784">
        <f>'SAME R Results'!BD119</f>
        <v>1333768.9444362801</v>
      </c>
      <c r="BM164" s="784">
        <f>'SAME R Results'!BE119</f>
        <v>367.17168120282838</v>
      </c>
      <c r="BN164" s="784">
        <f>'SAME R Results'!BF119</f>
        <v>0</v>
      </c>
      <c r="BO164" s="784">
        <f>'SAME R Results'!BG119</f>
        <v>0</v>
      </c>
      <c r="BP164" s="789"/>
      <c r="BQ164" s="784">
        <f>'SAME R Results'!BH119</f>
        <v>71.923708999999988</v>
      </c>
      <c r="BR164" s="817">
        <f>'SAME R Results'!BI119</f>
        <v>0.27528882175166719</v>
      </c>
      <c r="BS164" s="817">
        <f>'SAME R Results'!BJ119</f>
        <v>0.3604043772501847</v>
      </c>
      <c r="BT164" s="817">
        <f>'SAME R Results'!BL119</f>
        <v>0</v>
      </c>
      <c r="BU164" s="817">
        <f>'SAME R Results'!BM119</f>
        <v>1.680419088152735</v>
      </c>
      <c r="BV164" s="817">
        <f>'SAME R Results'!BN119</f>
        <v>0.24059568656859387</v>
      </c>
      <c r="BW164" s="784">
        <f>'SAME R Results'!BO119</f>
        <v>1333768.9444362801</v>
      </c>
      <c r="BX164" s="784">
        <f>'SAME R Results'!BP119</f>
        <v>1312978.6618110307</v>
      </c>
      <c r="BY164" s="784">
        <f>'SAME R Results'!BQ119</f>
        <v>1216561.466323107</v>
      </c>
      <c r="BZ164" s="784">
        <f>'SAME R Results'!BR119</f>
        <v>367.17168120282838</v>
      </c>
      <c r="CA164" s="784">
        <f>'SAME R Results'!BS119</f>
        <v>0.38250244162301361</v>
      </c>
      <c r="CB164" s="784">
        <f>'SAME R Results'!BT119</f>
        <v>2.2599999999999998</v>
      </c>
      <c r="CC164" s="784">
        <f>'SAME R Results'!BV119</f>
        <v>1</v>
      </c>
      <c r="CD164" s="880">
        <f>'SAME R Results'!BW119</f>
        <v>2.2000000000000002</v>
      </c>
      <c r="CE164" s="1086">
        <f>'SAME R Results'!BZ119</f>
        <v>528.55724747805561</v>
      </c>
      <c r="CF164" s="1777">
        <f>'SAME R Results'!CA119</f>
        <v>9.9466666666667702</v>
      </c>
      <c r="CG164" s="1777" t="str">
        <f>'SAME R Results'!CB119</f>
        <v xml:space="preserve"> 64T</v>
      </c>
      <c r="CH164" s="1777">
        <f>'SAME R Results'!CC119</f>
        <v>253</v>
      </c>
      <c r="CI164" s="1777">
        <f>'SAME R Results'!CD119</f>
        <v>4.338561534852501E-2</v>
      </c>
      <c r="CJ164" s="1777"/>
      <c r="CK164" s="1777"/>
      <c r="CL164" s="2015"/>
      <c r="CM164" s="2015"/>
      <c r="CN164" s="2015"/>
      <c r="CO164" s="2015"/>
      <c r="CP164" s="2015"/>
    </row>
    <row r="165" spans="1:94" ht="16.5" customHeight="1" x14ac:dyDescent="0.2">
      <c r="A165" s="780">
        <v>2</v>
      </c>
      <c r="B165" s="784" t="str">
        <f>'SAME R Results'!A120</f>
        <v>11(4)</v>
      </c>
      <c r="C165" s="785" t="str">
        <f>'SAME R Results'!B120</f>
        <v>Kapton</v>
      </c>
      <c r="D165" s="784" t="str">
        <f>'SAME R Results'!C120</f>
        <v>K15</v>
      </c>
      <c r="E165" s="784" t="str">
        <f>'SAME R Results'!D120</f>
        <v>65 K</v>
      </c>
      <c r="F165" s="784">
        <f>'SAME R Results'!E120</f>
        <v>0</v>
      </c>
      <c r="G165" s="784">
        <f>'SAME R Results'!F120</f>
        <v>112</v>
      </c>
      <c r="H165" s="785" t="str">
        <f>'SAME R Results'!G120</f>
        <v>low flow run w STS</v>
      </c>
      <c r="I165" s="784">
        <f>'SAME R Results'!H120</f>
        <v>253</v>
      </c>
      <c r="J165" s="786">
        <f>'SAME R Results'!I120</f>
        <v>40430.305555555555</v>
      </c>
      <c r="K165" s="784">
        <f>'SAME R Results'!J120</f>
        <v>0</v>
      </c>
      <c r="L165" s="788"/>
      <c r="M165" s="788"/>
      <c r="N165" s="784">
        <f>'SAME R Results'!K120</f>
        <v>2</v>
      </c>
      <c r="O165" s="793">
        <f>'SAME R Results'!L120</f>
        <v>1.48</v>
      </c>
      <c r="P165" s="784">
        <f>'SAME R Results'!M120</f>
        <v>60</v>
      </c>
      <c r="Q165" s="784">
        <f>'SAME R Results'!N120</f>
        <v>11</v>
      </c>
      <c r="R165" s="784">
        <f>'SAME R Results'!O120</f>
        <v>8</v>
      </c>
      <c r="S165" s="784" t="str">
        <f>'SAME R Results'!P120</f>
        <v>n</v>
      </c>
      <c r="T165" s="784" t="str">
        <f>'SAME R Results'!Q120</f>
        <v>n</v>
      </c>
      <c r="U165" s="784">
        <f>'SAME R Results'!R120</f>
        <v>22.285714285714285</v>
      </c>
      <c r="V165" s="784" t="str">
        <f>'SAME R Results'!S120</f>
        <v>n</v>
      </c>
      <c r="W165" s="784">
        <f>'SAME R Results'!T120</f>
        <v>0</v>
      </c>
      <c r="X165" s="784" t="str">
        <f>'SAME R Results'!U120</f>
        <v>y</v>
      </c>
      <c r="Y165" s="784" t="str">
        <f>'SAME R Results'!V120</f>
        <v>n</v>
      </c>
      <c r="Z165" s="784" t="str">
        <f>'SAME R Results'!W120</f>
        <v>y</v>
      </c>
      <c r="AA165" s="784" t="str">
        <f>'SAME R Results'!X120</f>
        <v>n</v>
      </c>
      <c r="AB165" s="784" t="str">
        <f>'SAME R Results'!Y120</f>
        <v>n</v>
      </c>
      <c r="AC165" s="789"/>
      <c r="AD165" s="784" t="str">
        <f>'SAME R Results'!Z120</f>
        <v>y</v>
      </c>
      <c r="AE165" s="784">
        <f>'SAME R Results'!AA120</f>
        <v>10</v>
      </c>
      <c r="AF165" s="784" t="str">
        <f>'SAME R Results'!AB120</f>
        <v>y</v>
      </c>
      <c r="AG165" s="817">
        <f>'SAME R Results'!AC120</f>
        <v>3.852706928546E-2</v>
      </c>
      <c r="AH165" s="819">
        <f>'SAME R Results'!AD120</f>
        <v>0</v>
      </c>
      <c r="AI165" s="784">
        <f>'SAME R Results'!AE120</f>
        <v>0</v>
      </c>
      <c r="AJ165" s="784">
        <f>'SAME R Results'!AF120</f>
        <v>0</v>
      </c>
      <c r="AK165" s="784">
        <f>'SAME R Results'!AG120</f>
        <v>0</v>
      </c>
      <c r="AL165" s="784">
        <f>'SAME R Results'!AH120</f>
        <v>0</v>
      </c>
      <c r="AM165" s="784">
        <f>'SAME R Results'!AI120</f>
        <v>0</v>
      </c>
      <c r="AN165" s="784">
        <f>'SAME R Results'!AJ120</f>
        <v>0</v>
      </c>
      <c r="AO165" s="784">
        <f>'SAME R Results'!AK120</f>
        <v>0</v>
      </c>
      <c r="AP165" s="784">
        <f>'SAME R Results'!AL120</f>
        <v>0</v>
      </c>
      <c r="AQ165" s="784">
        <f>'SAME R Results'!AM120</f>
        <v>0</v>
      </c>
      <c r="AR165" s="817">
        <f>'SAME R Results'!AN120</f>
        <v>0</v>
      </c>
      <c r="AS165" s="819">
        <f>'SAME R Results'!AO120</f>
        <v>0</v>
      </c>
      <c r="AT165" s="784">
        <f>'SAME R Results'!AP120</f>
        <v>0</v>
      </c>
      <c r="AU165" s="789"/>
      <c r="AV165" s="821">
        <f>'SAME R Results'!AQ120</f>
        <v>0</v>
      </c>
      <c r="AW165" s="821">
        <f>'SAME R Results'!AR120</f>
        <v>5.4159850000000009</v>
      </c>
      <c r="AX165" s="821">
        <f>'SAME R Results'!AS120</f>
        <v>4.5750275</v>
      </c>
      <c r="AY165" s="821">
        <f>'SAME R Results'!AT120</f>
        <v>5.1413255000000007</v>
      </c>
      <c r="AZ165" s="824"/>
      <c r="BA165" s="824"/>
      <c r="BB165" s="821">
        <f>'SAME R Results'!AU120</f>
        <v>0</v>
      </c>
      <c r="BC165" s="821">
        <f>'SAME R Results'!AV120</f>
        <v>0</v>
      </c>
      <c r="BD165" s="821">
        <f>'SAME R Results'!AW120</f>
        <v>6.2289425000000005</v>
      </c>
      <c r="BE165" s="821">
        <f>'SAME R Results'!AX120</f>
        <v>4.7178950000000004</v>
      </c>
      <c r="BF165" s="827">
        <f>'SAME R Results'!AY120</f>
        <v>42430</v>
      </c>
      <c r="BG165" s="784">
        <f>'SAME R Results'!AZ120</f>
        <v>0</v>
      </c>
      <c r="BH165" s="784">
        <f>'SAME R Results'!BA120</f>
        <v>0</v>
      </c>
      <c r="BI165" s="789"/>
      <c r="BJ165" s="784">
        <f>'SAME R Results'!BB120</f>
        <v>62.8611</v>
      </c>
      <c r="BK165" s="784">
        <f>'SAME R Results'!BC120</f>
        <v>1.5110475000000001</v>
      </c>
      <c r="BL165" s="784">
        <f>'SAME R Results'!BD120</f>
        <v>1615017.6733915848</v>
      </c>
      <c r="BM165" s="784">
        <f>'SAME R Results'!BE120</f>
        <v>307.8509299586508</v>
      </c>
      <c r="BN165" s="784">
        <f>'SAME R Results'!BF120</f>
        <v>0</v>
      </c>
      <c r="BO165" s="784">
        <f>'SAME R Results'!BG120</f>
        <v>0</v>
      </c>
      <c r="BP165" s="789"/>
      <c r="BQ165" s="784">
        <f>'SAME R Results'!BH120</f>
        <v>28.287495</v>
      </c>
      <c r="BR165" s="817">
        <f>'SAME R Results'!BI120</f>
        <v>0.19061768489019365</v>
      </c>
      <c r="BS165" s="817">
        <f>'SAME R Results'!BJ120</f>
        <v>0.28666637066468903</v>
      </c>
      <c r="BT165" s="817">
        <f>'SAME R Results'!BL120</f>
        <v>0</v>
      </c>
      <c r="BU165" s="817">
        <f>'SAME R Results'!BM120</f>
        <v>1.8941825311333986</v>
      </c>
      <c r="BV165" s="817">
        <f>'SAME R Results'!BN120</f>
        <v>0.15543771805529163</v>
      </c>
      <c r="BW165" s="784">
        <f>'SAME R Results'!BO120</f>
        <v>1615017.6733915848</v>
      </c>
      <c r="BX165" s="784">
        <f>'SAME R Results'!BP120</f>
        <v>1589687.6906521944</v>
      </c>
      <c r="BY165" s="784">
        <f>'SAME R Results'!BQ120</f>
        <v>1477211.5542533272</v>
      </c>
      <c r="BZ165" s="784">
        <f>'SAME R Results'!BR120</f>
        <v>307.8509299586508</v>
      </c>
      <c r="CA165" s="784">
        <f>'SAME R Results'!BS120</f>
        <v>0.33540075912279144</v>
      </c>
      <c r="CB165" s="784">
        <f>'SAME R Results'!BT120</f>
        <v>0.45</v>
      </c>
      <c r="CC165" s="784">
        <f>'SAME R Results'!BV120</f>
        <v>1</v>
      </c>
      <c r="CD165" s="880">
        <f>'SAME R Results'!BW120</f>
        <v>1.42</v>
      </c>
      <c r="CE165" s="1086">
        <f>'SAME R Results'!BZ120</f>
        <v>583.20436719326278</v>
      </c>
      <c r="CF165" s="1777">
        <f>'SAME R Results'!CA120</f>
        <v>2.4199999999999777</v>
      </c>
      <c r="CG165" s="1777" t="str">
        <f>'SAME R Results'!CB120</f>
        <v xml:space="preserve"> 65K</v>
      </c>
      <c r="CH165" s="1777">
        <f>'SAME R Results'!CC120</f>
        <v>253</v>
      </c>
      <c r="CI165" s="1777">
        <f>'SAME R Results'!CD120</f>
        <v>7.0134285123967591E-2</v>
      </c>
      <c r="CJ165" s="1777"/>
      <c r="CK165" s="1777"/>
      <c r="CL165" s="2015"/>
      <c r="CM165" s="2015"/>
      <c r="CN165" s="2015"/>
      <c r="CO165" s="2015"/>
      <c r="CP165" s="2015"/>
    </row>
    <row r="166" spans="1:94" ht="16.5" customHeight="1" x14ac:dyDescent="0.2">
      <c r="A166" s="780">
        <v>2</v>
      </c>
      <c r="B166" s="784" t="str">
        <f>'SAME R Results'!A121</f>
        <v>11(4)</v>
      </c>
      <c r="C166" s="785" t="str">
        <f>'SAME R Results'!B121</f>
        <v>Pyrell</v>
      </c>
      <c r="D166" s="784" t="str">
        <f>'SAME R Results'!C121</f>
        <v>P13</v>
      </c>
      <c r="E166" s="784" t="str">
        <f>'SAME R Results'!D121</f>
        <v>66 P</v>
      </c>
      <c r="F166" s="784">
        <f>'SAME R Results'!E121</f>
        <v>0</v>
      </c>
      <c r="G166" s="784">
        <f>'SAME R Results'!F121</f>
        <v>113</v>
      </c>
      <c r="H166" s="785" t="str">
        <f>'SAME R Results'!G121</f>
        <v>low flow run w STS</v>
      </c>
      <c r="I166" s="784">
        <f>'SAME R Results'!H121</f>
        <v>253</v>
      </c>
      <c r="J166" s="786">
        <f>'SAME R Results'!I121</f>
        <v>40430.305555555555</v>
      </c>
      <c r="K166" s="784">
        <f>'SAME R Results'!J121</f>
        <v>0</v>
      </c>
      <c r="L166" s="788"/>
      <c r="M166" s="788"/>
      <c r="N166" s="784">
        <f>'SAME R Results'!K121</f>
        <v>2</v>
      </c>
      <c r="O166" s="793">
        <f>'SAME R Results'!L121</f>
        <v>1.23</v>
      </c>
      <c r="P166" s="784">
        <f>'SAME R Results'!M121</f>
        <v>60</v>
      </c>
      <c r="Q166" s="784">
        <f>'SAME R Results'!N121</f>
        <v>11</v>
      </c>
      <c r="R166" s="784">
        <f>'SAME R Results'!O121</f>
        <v>8</v>
      </c>
      <c r="S166" s="784" t="str">
        <f>'SAME R Results'!P121</f>
        <v>n</v>
      </c>
      <c r="T166" s="784" t="str">
        <f>'SAME R Results'!Q121</f>
        <v>n</v>
      </c>
      <c r="U166" s="784">
        <f>'SAME R Results'!R121</f>
        <v>31</v>
      </c>
      <c r="V166" s="784" t="str">
        <f>'SAME R Results'!S121</f>
        <v>n</v>
      </c>
      <c r="W166" s="784">
        <f>'SAME R Results'!T121</f>
        <v>0</v>
      </c>
      <c r="X166" s="784" t="str">
        <f>'SAME R Results'!U121</f>
        <v>y</v>
      </c>
      <c r="Y166" s="784" t="str">
        <f>'SAME R Results'!V121</f>
        <v>n</v>
      </c>
      <c r="Z166" s="784" t="str">
        <f>'SAME R Results'!W121</f>
        <v>y</v>
      </c>
      <c r="AA166" s="784" t="str">
        <f>'SAME R Results'!X121</f>
        <v>n</v>
      </c>
      <c r="AB166" s="784" t="str">
        <f>'SAME R Results'!Y121</f>
        <v>y</v>
      </c>
      <c r="AC166" s="789"/>
      <c r="AD166" s="784" t="str">
        <f>'SAME R Results'!Z121</f>
        <v>y</v>
      </c>
      <c r="AE166" s="784">
        <f>'SAME R Results'!AA121</f>
        <v>10</v>
      </c>
      <c r="AF166" s="784" t="str">
        <f>'SAME R Results'!AB121</f>
        <v>y</v>
      </c>
      <c r="AG166" s="817">
        <f>'SAME R Results'!AC121</f>
        <v>3.852706928546E-2</v>
      </c>
      <c r="AH166" s="819">
        <f>'SAME R Results'!AD121</f>
        <v>0</v>
      </c>
      <c r="AI166" s="784">
        <f>'SAME R Results'!AE121</f>
        <v>0</v>
      </c>
      <c r="AJ166" s="784">
        <f>'SAME R Results'!AF121</f>
        <v>0</v>
      </c>
      <c r="AK166" s="784">
        <f>'SAME R Results'!AG121</f>
        <v>0</v>
      </c>
      <c r="AL166" s="784">
        <f>'SAME R Results'!AH121</f>
        <v>0</v>
      </c>
      <c r="AM166" s="784">
        <f>'SAME R Results'!AI121</f>
        <v>0</v>
      </c>
      <c r="AN166" s="784">
        <f>'SAME R Results'!AJ121</f>
        <v>0</v>
      </c>
      <c r="AO166" s="784">
        <f>'SAME R Results'!AK121</f>
        <v>0</v>
      </c>
      <c r="AP166" s="784">
        <f>'SAME R Results'!AL121</f>
        <v>0</v>
      </c>
      <c r="AQ166" s="784">
        <f>'SAME R Results'!AM121</f>
        <v>0</v>
      </c>
      <c r="AR166" s="817">
        <f>'SAME R Results'!AN121</f>
        <v>0</v>
      </c>
      <c r="AS166" s="819">
        <f>'SAME R Results'!AO121</f>
        <v>0</v>
      </c>
      <c r="AT166" s="784">
        <f>'SAME R Results'!AP121</f>
        <v>0</v>
      </c>
      <c r="AU166" s="789"/>
      <c r="AV166" s="821">
        <f>'SAME R Results'!AQ121</f>
        <v>0</v>
      </c>
      <c r="AW166" s="821">
        <f>'SAME R Results'!AR121</f>
        <v>6.2836770000000017</v>
      </c>
      <c r="AX166" s="821">
        <f>'SAME R Results'!AS121</f>
        <v>4.6147464999999999</v>
      </c>
      <c r="AY166" s="821">
        <f>'SAME R Results'!AT121</f>
        <v>5.155837</v>
      </c>
      <c r="AZ166" s="824"/>
      <c r="BA166" s="824"/>
      <c r="BB166" s="821">
        <f>'SAME R Results'!AU121</f>
        <v>0</v>
      </c>
      <c r="BC166" s="821">
        <f>'SAME R Results'!AV121</f>
        <v>0</v>
      </c>
      <c r="BD166" s="821">
        <f>'SAME R Results'!AW121</f>
        <v>6.7188720000000002</v>
      </c>
      <c r="BE166" s="821">
        <f>'SAME R Results'!AX121</f>
        <v>4.7057790000000006</v>
      </c>
      <c r="BF166" s="827">
        <f>'SAME R Results'!AY121</f>
        <v>31375</v>
      </c>
      <c r="BG166" s="784">
        <f>'SAME R Results'!AZ121</f>
        <v>0</v>
      </c>
      <c r="BH166" s="784">
        <f>'SAME R Results'!BA121</f>
        <v>0</v>
      </c>
      <c r="BI166" s="789"/>
      <c r="BJ166" s="784">
        <f>'SAME R Results'!BB121</f>
        <v>154.35554999999997</v>
      </c>
      <c r="BK166" s="784">
        <f>'SAME R Results'!BC121</f>
        <v>2.0130929999999996</v>
      </c>
      <c r="BL166" s="784">
        <f>'SAME R Results'!BD121</f>
        <v>1176224.4595932008</v>
      </c>
      <c r="BM166" s="784">
        <f>'SAME R Results'!BE121</f>
        <v>459.76995119843087</v>
      </c>
      <c r="BN166" s="784">
        <f>'SAME R Results'!BF121</f>
        <v>0</v>
      </c>
      <c r="BO166" s="784">
        <f>'SAME R Results'!BG121</f>
        <v>0</v>
      </c>
      <c r="BP166" s="789"/>
      <c r="BQ166" s="784">
        <f>'SAME R Results'!BH121</f>
        <v>169.19487997801508</v>
      </c>
      <c r="BR166" s="817">
        <f>'SAME R Results'!BI121</f>
        <v>0.39088623557228447</v>
      </c>
      <c r="BS166" s="817">
        <f>'SAME R Results'!BJ121</f>
        <v>0.6500789886706958</v>
      </c>
      <c r="BT166" s="817">
        <f>'SAME R Results'!BL121</f>
        <v>0</v>
      </c>
      <c r="BU166" s="817">
        <f>'SAME R Results'!BM121</f>
        <v>2.0405434673921752</v>
      </c>
      <c r="BV166" s="817">
        <f>'SAME R Results'!BN121</f>
        <v>0.30310458221467135</v>
      </c>
      <c r="BW166" s="784">
        <f>'SAME R Results'!BO121</f>
        <v>1176224.4595932008</v>
      </c>
      <c r="BX166" s="784">
        <f>'SAME R Results'!BP121</f>
        <v>1157494.1223683986</v>
      </c>
      <c r="BY166" s="784">
        <f>'SAME R Results'!BQ121</f>
        <v>1083326.0587706203</v>
      </c>
      <c r="BZ166" s="784">
        <f>'SAME R Results'!BR121</f>
        <v>459.76995119843087</v>
      </c>
      <c r="CA166" s="784">
        <f>'SAME R Results'!BS121</f>
        <v>0.44683765426618116</v>
      </c>
      <c r="CB166" s="784">
        <f>'SAME R Results'!BT121</f>
        <v>0.48</v>
      </c>
      <c r="CC166" s="784">
        <f>'SAME R Results'!BV121</f>
        <v>2.2836194311609237</v>
      </c>
      <c r="CD166" s="880">
        <f>'SAME R Results'!BW121</f>
        <v>1</v>
      </c>
      <c r="CE166" s="1086">
        <f>'SAME R Results'!BZ121</f>
        <v>245.37087876588521</v>
      </c>
      <c r="CF166" s="1777">
        <f>'SAME R Results'!CA121</f>
        <v>0.87333333333328156</v>
      </c>
      <c r="CG166" s="1777" t="str">
        <f>'SAME R Results'!CB121</f>
        <v xml:space="preserve"> 66P</v>
      </c>
      <c r="CH166" s="1777">
        <f>'SAME R Results'!CC121</f>
        <v>253</v>
      </c>
      <c r="CI166" s="1777">
        <f>'SAME R Results'!CD121</f>
        <v>1.1624075723681115</v>
      </c>
      <c r="CJ166" s="1777"/>
      <c r="CK166" s="1777"/>
      <c r="CL166" s="2015"/>
      <c r="CM166" s="2015"/>
      <c r="CN166" s="2015"/>
      <c r="CO166" s="2015"/>
      <c r="CP166" s="2015"/>
    </row>
    <row r="167" spans="1:94" ht="16.5" customHeight="1" x14ac:dyDescent="0.2">
      <c r="A167" s="780">
        <v>2</v>
      </c>
      <c r="B167" s="784" t="str">
        <f>'SAME R Results'!A122</f>
        <v>11(4)</v>
      </c>
      <c r="C167" s="785" t="str">
        <f>'SAME R Results'!B122</f>
        <v>Kapton</v>
      </c>
      <c r="D167" s="784" t="str">
        <f>'SAME R Results'!C122</f>
        <v>K16</v>
      </c>
      <c r="E167" s="784" t="str">
        <f>'SAME R Results'!D122</f>
        <v>67 K</v>
      </c>
      <c r="F167" s="784">
        <f>'SAME R Results'!E122</f>
        <v>0</v>
      </c>
      <c r="G167" s="784">
        <f>'SAME R Results'!F122</f>
        <v>114</v>
      </c>
      <c r="H167" s="785" t="str">
        <f>'SAME R Results'!G122</f>
        <v>low flow run w STS no Ptrak</v>
      </c>
      <c r="I167" s="784">
        <f>'SAME R Results'!H122</f>
        <v>253</v>
      </c>
      <c r="J167" s="786">
        <f>'SAME R Results'!I122</f>
        <v>40430.305555555555</v>
      </c>
      <c r="K167" s="784">
        <f>'SAME R Results'!J122</f>
        <v>0</v>
      </c>
      <c r="L167" s="788"/>
      <c r="M167" s="788"/>
      <c r="N167" s="784">
        <f>'SAME R Results'!K122</f>
        <v>2</v>
      </c>
      <c r="O167" s="793">
        <f>'SAME R Results'!L122</f>
        <v>1.43</v>
      </c>
      <c r="P167" s="784">
        <f>'SAME R Results'!M122</f>
        <v>60</v>
      </c>
      <c r="Q167" s="784">
        <f>'SAME R Results'!N122</f>
        <v>11</v>
      </c>
      <c r="R167" s="784">
        <f>'SAME R Results'!O122</f>
        <v>8</v>
      </c>
      <c r="S167" s="784" t="str">
        <f>'SAME R Results'!P122</f>
        <v>n</v>
      </c>
      <c r="T167" s="784" t="str">
        <f>'SAME R Results'!Q122</f>
        <v>n</v>
      </c>
      <c r="U167" s="784">
        <f>'SAME R Results'!R122</f>
        <v>28.285714285714285</v>
      </c>
      <c r="V167" s="784" t="str">
        <f>'SAME R Results'!S122</f>
        <v>n</v>
      </c>
      <c r="W167" s="784">
        <f>'SAME R Results'!T122</f>
        <v>0</v>
      </c>
      <c r="X167" s="784" t="str">
        <f>'SAME R Results'!U122</f>
        <v>y</v>
      </c>
      <c r="Y167" s="784" t="str">
        <f>'SAME R Results'!V122</f>
        <v>n</v>
      </c>
      <c r="Z167" s="784" t="str">
        <f>'SAME R Results'!W122</f>
        <v>y</v>
      </c>
      <c r="AA167" s="784" t="str">
        <f>'SAME R Results'!X122</f>
        <v>n</v>
      </c>
      <c r="AB167" s="784" t="str">
        <f>'SAME R Results'!Y122</f>
        <v>n</v>
      </c>
      <c r="AC167" s="789"/>
      <c r="AD167" s="784" t="str">
        <f>'SAME R Results'!Z122</f>
        <v>y</v>
      </c>
      <c r="AE167" s="784">
        <f>'SAME R Results'!AA122</f>
        <v>10</v>
      </c>
      <c r="AF167" s="784" t="str">
        <f>'SAME R Results'!AB122</f>
        <v>y</v>
      </c>
      <c r="AG167" s="817">
        <f>'SAME R Results'!AC122</f>
        <v>3.852706928546E-2</v>
      </c>
      <c r="AH167" s="819">
        <f>'SAME R Results'!AD122</f>
        <v>0</v>
      </c>
      <c r="AI167" s="784">
        <f>'SAME R Results'!AE122</f>
        <v>0</v>
      </c>
      <c r="AJ167" s="784">
        <f>'SAME R Results'!AF122</f>
        <v>0</v>
      </c>
      <c r="AK167" s="784">
        <f>'SAME R Results'!AG122</f>
        <v>0</v>
      </c>
      <c r="AL167" s="784">
        <f>'SAME R Results'!AH122</f>
        <v>0</v>
      </c>
      <c r="AM167" s="784">
        <f>'SAME R Results'!AI122</f>
        <v>0</v>
      </c>
      <c r="AN167" s="784">
        <f>'SAME R Results'!AJ122</f>
        <v>0</v>
      </c>
      <c r="AO167" s="784">
        <f>'SAME R Results'!AK122</f>
        <v>0</v>
      </c>
      <c r="AP167" s="784">
        <f>'SAME R Results'!AL122</f>
        <v>0</v>
      </c>
      <c r="AQ167" s="784">
        <f>'SAME R Results'!AM122</f>
        <v>0</v>
      </c>
      <c r="AR167" s="817">
        <f>'SAME R Results'!AN122</f>
        <v>0</v>
      </c>
      <c r="AS167" s="819">
        <f>'SAME R Results'!AO122</f>
        <v>0</v>
      </c>
      <c r="AT167" s="784">
        <f>'SAME R Results'!AP122</f>
        <v>0</v>
      </c>
      <c r="AU167" s="789"/>
      <c r="AV167" s="821">
        <f>'SAME R Results'!AQ122</f>
        <v>0</v>
      </c>
      <c r="AW167" s="821">
        <f>'SAME R Results'!AR122</f>
        <v>0.76524354999999988</v>
      </c>
      <c r="AX167" s="821">
        <f>'SAME R Results'!AS122</f>
        <v>4.9595634999999998</v>
      </c>
      <c r="AY167" s="821">
        <f>'SAME R Results'!AT122</f>
        <v>5.1737520000000021</v>
      </c>
      <c r="AZ167" s="824"/>
      <c r="BA167" s="824"/>
      <c r="BB167" s="821">
        <f>'SAME R Results'!AU122</f>
        <v>0</v>
      </c>
      <c r="BC167" s="821">
        <f>'SAME R Results'!AV122</f>
        <v>0</v>
      </c>
      <c r="BD167" s="821">
        <f>'SAME R Results'!AW122</f>
        <v>5.1720425000000008</v>
      </c>
      <c r="BE167" s="821">
        <f>'SAME R Results'!AX122</f>
        <v>4.7013859999999994</v>
      </c>
      <c r="BF167" s="827" t="str">
        <f>'SAME R Results'!AY122</f>
        <v>n/a</v>
      </c>
      <c r="BG167" s="784">
        <f>'SAME R Results'!AZ122</f>
        <v>0</v>
      </c>
      <c r="BH167" s="784">
        <f>'SAME R Results'!BA122</f>
        <v>0</v>
      </c>
      <c r="BI167" s="789"/>
      <c r="BJ167" s="784">
        <f>'SAME R Results'!BB122</f>
        <v>5.2118999999999991</v>
      </c>
      <c r="BK167" s="784">
        <f>'SAME R Results'!BC122</f>
        <v>0.47065650000000137</v>
      </c>
      <c r="BL167" s="784" t="e">
        <f>'SAME R Results'!BD122</f>
        <v>#VALUE!</v>
      </c>
      <c r="BM167" s="784">
        <f>'SAME R Results'!BE122</f>
        <v>81.033945832324562</v>
      </c>
      <c r="BN167" s="784">
        <f>'SAME R Results'!BF122</f>
        <v>0</v>
      </c>
      <c r="BO167" s="784">
        <f>'SAME R Results'!BG122</f>
        <v>0</v>
      </c>
      <c r="BP167" s="789"/>
      <c r="BQ167" s="784">
        <f>'SAME R Results'!BH122</f>
        <v>2.3453549999999996</v>
      </c>
      <c r="BR167" s="817">
        <f>'SAME R Results'!BI122</f>
        <v>0</v>
      </c>
      <c r="BS167" s="817">
        <f>'SAME R Results'!BJ122</f>
        <v>0</v>
      </c>
      <c r="BT167" s="817">
        <f>'SAME R Results'!BL122</f>
        <v>0</v>
      </c>
      <c r="BU167" s="817">
        <f>'SAME R Results'!BM122</f>
        <v>0</v>
      </c>
      <c r="BV167" s="817">
        <f>'SAME R Results'!BN122</f>
        <v>0</v>
      </c>
      <c r="BW167" s="784" t="e">
        <f>'SAME R Results'!BO122</f>
        <v>#VALUE!</v>
      </c>
      <c r="BX167" s="784" t="e">
        <f>'SAME R Results'!BP122</f>
        <v>#VALUE!</v>
      </c>
      <c r="BY167" s="784" t="e">
        <f>'SAME R Results'!BQ122</f>
        <v>#VALUE!</v>
      </c>
      <c r="BZ167" s="784">
        <f>'SAME R Results'!BR122</f>
        <v>81.033945832324562</v>
      </c>
      <c r="CA167" s="784">
        <f>'SAME R Results'!BS122</f>
        <v>0.1044696128917698</v>
      </c>
      <c r="CB167" s="784">
        <f>'SAME R Results'!BT122</f>
        <v>0.45</v>
      </c>
      <c r="CC167" s="784">
        <f>'SAME R Results'!BV122</f>
        <v>1</v>
      </c>
      <c r="CD167" s="880">
        <f>'SAME R Results'!BW122</f>
        <v>1.42</v>
      </c>
      <c r="CE167" s="1086">
        <f>'SAME R Results'!BZ122</f>
        <v>497.24008696531865</v>
      </c>
      <c r="CF167" s="1777">
        <f>'SAME R Results'!CA122</f>
        <v>0.50333333333341113</v>
      </c>
      <c r="CG167" s="1777" t="str">
        <f>'SAME R Results'!CB122</f>
        <v xml:space="preserve"> 67K</v>
      </c>
      <c r="CH167" s="1777">
        <f>'SAME R Results'!CC122</f>
        <v>253</v>
      </c>
      <c r="CI167" s="1777">
        <f>'SAME R Results'!CD122</f>
        <v>2.7957874172181107E-2</v>
      </c>
      <c r="CJ167" s="1777"/>
      <c r="CK167" s="1777"/>
      <c r="CL167" s="2015"/>
      <c r="CM167" s="2015"/>
      <c r="CN167" s="2015"/>
      <c r="CO167" s="2015"/>
      <c r="CP167" s="2015"/>
    </row>
    <row r="168" spans="1:94" ht="23.25" x14ac:dyDescent="0.35">
      <c r="B168" s="27"/>
      <c r="C168" s="752"/>
      <c r="D168" s="28"/>
      <c r="E168" s="29"/>
      <c r="F168" s="29"/>
      <c r="G168" s="29"/>
      <c r="H168" s="751"/>
      <c r="I168" s="2104" t="s">
        <v>71</v>
      </c>
      <c r="J168" s="2104"/>
      <c r="K168" s="2104"/>
      <c r="L168" s="2104"/>
      <c r="M168" s="2104"/>
      <c r="N168" s="2104"/>
      <c r="O168" s="2104"/>
      <c r="P168" s="2104"/>
      <c r="Q168" s="2104"/>
      <c r="R168" s="2104"/>
      <c r="S168" s="2104"/>
      <c r="T168" s="2104"/>
      <c r="U168" s="2104"/>
      <c r="V168" s="2104"/>
      <c r="W168" s="35"/>
      <c r="X168" s="35"/>
      <c r="Y168" s="35"/>
      <c r="Z168" s="35"/>
      <c r="AA168" s="35"/>
      <c r="AB168" s="35"/>
      <c r="AC168" s="35"/>
      <c r="AD168" s="35"/>
      <c r="AE168" s="35"/>
      <c r="AF168" s="810"/>
      <c r="AG168" s="41"/>
      <c r="AH168" s="811"/>
      <c r="AI168" s="812"/>
      <c r="AJ168" s="812"/>
      <c r="AK168" s="812"/>
      <c r="AL168" s="812"/>
      <c r="AM168" s="813"/>
      <c r="AN168" s="814"/>
      <c r="AO168" s="814"/>
      <c r="AP168" s="814"/>
      <c r="AQ168" s="814"/>
      <c r="AR168" s="814"/>
      <c r="AS168" s="814"/>
      <c r="AT168" s="814"/>
      <c r="AU168" s="814"/>
      <c r="AV168" s="35"/>
      <c r="AW168" s="35"/>
      <c r="AX168" s="35"/>
      <c r="AY168" s="35"/>
      <c r="AZ168" s="35"/>
      <c r="BA168" s="35"/>
      <c r="BB168" s="35"/>
      <c r="BC168" s="35"/>
      <c r="BD168" s="35"/>
      <c r="BE168" s="35"/>
      <c r="BF168" s="35"/>
      <c r="BG168" s="35"/>
      <c r="BH168" s="35"/>
      <c r="BI168" s="35"/>
      <c r="BJ168" s="35"/>
      <c r="BK168" s="35"/>
      <c r="BL168" s="35"/>
      <c r="BM168" s="35"/>
      <c r="BN168" s="35"/>
      <c r="BO168" s="35"/>
      <c r="BP168" s="35"/>
      <c r="BQ168" s="35"/>
      <c r="BR168" s="35"/>
      <c r="BS168" s="35"/>
      <c r="BT168" s="35"/>
      <c r="BU168" s="35"/>
      <c r="BV168" s="35"/>
      <c r="BW168" s="35"/>
      <c r="BX168" s="35"/>
      <c r="BY168" s="35"/>
      <c r="BZ168" s="35"/>
      <c r="CA168" s="35"/>
      <c r="CB168" s="35"/>
      <c r="CC168" s="35"/>
      <c r="CD168" s="35"/>
      <c r="CE168" s="35"/>
      <c r="CF168" s="929"/>
      <c r="CG168" s="929"/>
      <c r="CH168" s="929"/>
      <c r="CI168" s="929"/>
      <c r="CJ168" s="929"/>
      <c r="CK168" s="929"/>
    </row>
    <row r="169" spans="1:94" ht="12.75" customHeight="1" x14ac:dyDescent="0.25">
      <c r="E169" s="5"/>
      <c r="F169" s="24"/>
      <c r="G169" s="24"/>
      <c r="H169" s="749"/>
      <c r="AQ169" s="456"/>
      <c r="AR169" s="456"/>
      <c r="AS169" s="456"/>
      <c r="AT169" s="456"/>
      <c r="AU169" s="456"/>
    </row>
    <row r="170" spans="1:94" ht="12.75" customHeight="1" x14ac:dyDescent="0.25">
      <c r="E170" s="5"/>
      <c r="F170" s="5"/>
      <c r="G170" s="5"/>
      <c r="H170" s="749"/>
      <c r="AQ170" s="456"/>
      <c r="AR170" s="456"/>
      <c r="AS170" s="456"/>
      <c r="AT170" s="456"/>
      <c r="AU170" s="456"/>
    </row>
    <row r="171" spans="1:94" ht="13.5" customHeight="1" x14ac:dyDescent="0.25">
      <c r="AQ171" s="456"/>
      <c r="AR171" s="456"/>
      <c r="AS171" s="456"/>
      <c r="AT171" s="456"/>
      <c r="AU171" s="456"/>
    </row>
    <row r="172" spans="1:94" ht="13.5" customHeight="1" x14ac:dyDescent="0.25">
      <c r="AQ172" s="456"/>
      <c r="AR172" s="456"/>
      <c r="AS172" s="456"/>
      <c r="AT172" s="456"/>
      <c r="AU172" s="456"/>
    </row>
    <row r="173" spans="1:94" ht="12.75" customHeight="1" x14ac:dyDescent="0.25">
      <c r="AQ173" s="456"/>
      <c r="AR173" s="456"/>
      <c r="AS173" s="456"/>
      <c r="AT173" s="456"/>
      <c r="AU173" s="456"/>
    </row>
    <row r="174" spans="1:94" ht="12.75" customHeight="1" x14ac:dyDescent="0.25">
      <c r="AQ174" s="456"/>
      <c r="AR174" s="456"/>
      <c r="AS174" s="456"/>
      <c r="AT174" s="456"/>
      <c r="AU174" s="456"/>
    </row>
    <row r="175" spans="1:94" ht="13.5" customHeight="1" x14ac:dyDescent="0.25">
      <c r="AQ175" s="456"/>
      <c r="AR175" s="456"/>
      <c r="AS175" s="456"/>
      <c r="AT175" s="456"/>
      <c r="AU175" s="456"/>
    </row>
    <row r="176" spans="1:94" ht="13.5" customHeight="1" x14ac:dyDescent="0.25"/>
    <row r="177" ht="12.75" customHeight="1" x14ac:dyDescent="0.25"/>
    <row r="178" ht="12.75" customHeight="1" x14ac:dyDescent="0.25"/>
    <row r="179" ht="12.75" customHeight="1" x14ac:dyDescent="0.25"/>
    <row r="180" ht="13.5" customHeight="1" x14ac:dyDescent="0.25"/>
    <row r="181" ht="13.5" customHeight="1" x14ac:dyDescent="0.25"/>
    <row r="182" ht="12.75" customHeight="1" x14ac:dyDescent="0.25"/>
    <row r="183" ht="12.75" customHeight="1" x14ac:dyDescent="0.25"/>
    <row r="184" ht="13.5" customHeight="1" x14ac:dyDescent="0.25"/>
    <row r="185" ht="13.5" customHeight="1" x14ac:dyDescent="0.25"/>
    <row r="186" ht="12.75" customHeight="1" x14ac:dyDescent="0.25"/>
    <row r="187" ht="12.75" customHeight="1" x14ac:dyDescent="0.25"/>
    <row r="188" ht="13.5" customHeight="1" x14ac:dyDescent="0.25"/>
  </sheetData>
  <mergeCells count="5">
    <mergeCell ref="I168:V168"/>
    <mergeCell ref="AI1:AT1"/>
    <mergeCell ref="V1:AH1"/>
    <mergeCell ref="B1:K1"/>
    <mergeCell ref="N1:T1"/>
  </mergeCells>
  <phoneticPr fontId="13" type="noConversion"/>
  <conditionalFormatting sqref="D1:J2 D48:J1048576">
    <cfRule type="cellIs" dxfId="19" priority="1" operator="equal">
      <formula>0</formula>
    </cfRule>
  </conditionalFormatting>
  <printOptions gridLines="1"/>
  <pageMargins left="0.5" right="0.5" top="1" bottom="0.5" header="0.5" footer="0.5"/>
  <pageSetup paperSize="17" scale="53" fitToWidth="3" fitToHeight="3" orientation="landscape" r:id="rId1"/>
  <headerFooter alignWithMargins="0">
    <oddFooter>&amp;L&amp;D&amp;C&amp;T&amp;R&amp;F</oddFooter>
  </headerFooter>
  <colBreaks count="1" manualBreakCount="1">
    <brk id="54" max="166"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3"/>
  <sheetViews>
    <sheetView topLeftCell="B19" zoomScale="60" zoomScaleNormal="60" workbookViewId="0">
      <selection activeCell="D97" sqref="D97"/>
    </sheetView>
  </sheetViews>
  <sheetFormatPr defaultRowHeight="15" x14ac:dyDescent="0.25"/>
  <sheetData>
    <row r="1" spans="1:1" x14ac:dyDescent="0.25">
      <c r="A1" t="s">
        <v>876</v>
      </c>
    </row>
    <row r="40" spans="20:20" x14ac:dyDescent="0.25">
      <c r="T40" t="s">
        <v>877</v>
      </c>
    </row>
    <row r="41" spans="20:20" x14ac:dyDescent="0.25">
      <c r="T41" t="s">
        <v>878</v>
      </c>
    </row>
    <row r="42" spans="20:20" x14ac:dyDescent="0.25">
      <c r="T42" t="s">
        <v>879</v>
      </c>
    </row>
    <row r="43" spans="20:20" x14ac:dyDescent="0.25">
      <c r="T43" t="s">
        <v>880</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U43" sqref="U43"/>
    </sheetView>
  </sheetViews>
  <sheetFormatPr defaultRowHeight="15" x14ac:dyDescent="0.25"/>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CW166"/>
  <sheetViews>
    <sheetView zoomScale="70" zoomScaleNormal="70" workbookViewId="0">
      <pane xSplit="2" ySplit="2" topLeftCell="BH15" activePane="bottomRight" state="frozen"/>
      <selection pane="topRight" activeCell="C1" sqref="C1"/>
      <selection pane="bottomLeft" activeCell="A3" sqref="A3"/>
      <selection pane="bottomRight" activeCell="BH14" sqref="BH14"/>
    </sheetView>
  </sheetViews>
  <sheetFormatPr defaultRowHeight="15" x14ac:dyDescent="0.25"/>
  <cols>
    <col min="1" max="1" width="7.7109375" style="87" customWidth="1"/>
    <col min="2" max="2" width="10" style="407" customWidth="1"/>
    <col min="3" max="3" width="6" style="407" customWidth="1"/>
    <col min="4" max="4" width="5.85546875" style="407" customWidth="1"/>
    <col min="5" max="5" width="4.140625" style="407" customWidth="1"/>
    <col min="6" max="6" width="5.7109375" style="910" customWidth="1"/>
    <col min="7" max="7" width="13.85546875" style="407" customWidth="1"/>
    <col min="8" max="8" width="9.28515625" style="87" hidden="1" customWidth="1"/>
    <col min="9" max="9" width="9.7109375" style="87" hidden="1" customWidth="1"/>
    <col min="10" max="10" width="4.7109375" style="87" hidden="1" customWidth="1"/>
    <col min="11" max="11" width="6.140625" style="87" customWidth="1"/>
    <col min="12" max="12" width="7.5703125" style="87" customWidth="1"/>
    <col min="13" max="13" width="4.7109375" style="87" customWidth="1"/>
    <col min="14" max="14" width="7.140625" style="87" hidden="1" customWidth="1"/>
    <col min="15" max="15" width="6.5703125" style="87" hidden="1" customWidth="1"/>
    <col min="16" max="16" width="7.140625" style="87" hidden="1" customWidth="1"/>
    <col min="17" max="17" width="6.85546875" style="87" hidden="1" customWidth="1"/>
    <col min="18" max="18" width="6.85546875" style="87" customWidth="1"/>
    <col min="19" max="19" width="7.140625" style="87" customWidth="1"/>
    <col min="20" max="20" width="10.28515625" style="87" customWidth="1"/>
    <col min="21" max="24" width="5.28515625" style="87" customWidth="1"/>
    <col min="25" max="25" width="5.28515625" style="441" customWidth="1"/>
    <col min="26" max="26" width="7.140625" style="87" customWidth="1"/>
    <col min="27" max="27" width="7.7109375" style="87" customWidth="1"/>
    <col min="28" max="28" width="5.28515625" style="87" customWidth="1"/>
    <col min="29" max="29" width="10.85546875" style="441" customWidth="1"/>
    <col min="30" max="30" width="8" style="447" customWidth="1"/>
    <col min="31" max="31" width="8.140625" style="87" customWidth="1"/>
    <col min="32" max="33" width="7.140625" style="87" customWidth="1"/>
    <col min="34" max="34" width="4.5703125" style="87" customWidth="1"/>
    <col min="35" max="35" width="5" style="87" customWidth="1"/>
    <col min="36" max="36" width="6.140625" style="87" customWidth="1"/>
    <col min="37" max="37" width="5" style="87" customWidth="1"/>
    <col min="38" max="38" width="6.7109375" style="87" customWidth="1"/>
    <col min="39" max="39" width="5" style="87" customWidth="1"/>
    <col min="40" max="40" width="7.5703125" style="1011" customWidth="1"/>
    <col min="41" max="41" width="7.140625" style="87" customWidth="1"/>
    <col min="42" max="42" width="7.28515625" style="87" customWidth="1"/>
    <col min="43" max="50" width="9.140625" style="87" customWidth="1"/>
    <col min="51" max="51" width="10.28515625" style="87" customWidth="1"/>
    <col min="52" max="52" width="11" style="87" customWidth="1"/>
    <col min="53" max="54" width="9.140625" style="87" customWidth="1"/>
    <col min="55" max="55" width="9.140625" style="441" customWidth="1"/>
    <col min="56" max="56" width="13.28515625" style="441" customWidth="1"/>
    <col min="57" max="57" width="9.85546875" style="441" customWidth="1"/>
    <col min="58" max="58" width="9.85546875" style="441" hidden="1" customWidth="1"/>
    <col min="59" max="59" width="14.140625" style="441" hidden="1" customWidth="1"/>
    <col min="60" max="60" width="9.140625" style="441" customWidth="1"/>
    <col min="61" max="62" width="9.140625" customWidth="1"/>
    <col min="63" max="63" width="9.140625" style="1268" customWidth="1"/>
    <col min="64" max="66" width="9.140625" customWidth="1"/>
    <col min="67" max="77" width="9.140625" hidden="1" customWidth="1"/>
    <col min="79" max="79" width="9.140625" customWidth="1"/>
    <col min="85" max="85" width="14.85546875" style="1421" bestFit="1" customWidth="1"/>
    <col min="86" max="86" width="14.85546875" style="1418" customWidth="1"/>
    <col min="93" max="93" width="9.140625" style="1421"/>
  </cols>
  <sheetData>
    <row r="1" spans="1:94" ht="27.75" thickTop="1" thickBot="1" x14ac:dyDescent="0.45">
      <c r="A1" s="2109" t="s">
        <v>844</v>
      </c>
      <c r="B1" s="2110"/>
      <c r="C1" s="2110"/>
      <c r="D1" s="2110"/>
      <c r="E1" s="2110"/>
      <c r="F1" s="2110"/>
      <c r="G1" s="2110"/>
      <c r="H1" s="2110"/>
      <c r="I1" s="2110"/>
      <c r="J1" s="2110"/>
      <c r="K1" s="2111" t="s">
        <v>2</v>
      </c>
      <c r="L1" s="2112"/>
      <c r="M1" s="2112"/>
      <c r="N1" s="2112"/>
      <c r="O1" s="2112"/>
      <c r="P1" s="2112"/>
      <c r="Q1" s="2113"/>
      <c r="R1" s="833"/>
      <c r="S1" s="2114" t="s">
        <v>49</v>
      </c>
      <c r="T1" s="2115"/>
      <c r="U1" s="2115"/>
      <c r="V1" s="2115"/>
      <c r="W1" s="2115"/>
      <c r="X1" s="2115"/>
      <c r="Y1" s="2115"/>
      <c r="Z1" s="2115"/>
      <c r="AA1" s="2115"/>
      <c r="AB1" s="2115"/>
      <c r="AC1" s="2115"/>
      <c r="AD1" s="2116"/>
      <c r="AE1" s="2117" t="s">
        <v>48</v>
      </c>
      <c r="AF1" s="2118"/>
      <c r="AG1" s="2118"/>
      <c r="AH1" s="2118"/>
      <c r="AI1" s="2118"/>
      <c r="AJ1" s="2118"/>
      <c r="AK1" s="2118"/>
      <c r="AL1" s="2118"/>
      <c r="AM1" s="2118"/>
      <c r="AN1" s="2118"/>
      <c r="AO1" s="2118"/>
      <c r="AP1" s="2119"/>
      <c r="AQ1" s="48"/>
      <c r="AR1" s="48"/>
      <c r="AS1" s="48"/>
      <c r="AT1" s="48"/>
      <c r="AU1" s="48"/>
      <c r="AV1" s="48"/>
      <c r="AW1" s="48"/>
      <c r="AX1" s="48"/>
      <c r="AY1" s="48"/>
      <c r="AZ1" s="48"/>
      <c r="BA1" s="48"/>
      <c r="BB1" s="48"/>
      <c r="BC1" s="49"/>
      <c r="BD1" s="49"/>
      <c r="BE1" s="49"/>
      <c r="BF1" s="49"/>
      <c r="BG1" s="49"/>
      <c r="BH1" s="49"/>
      <c r="CB1" s="1859" t="s">
        <v>917</v>
      </c>
      <c r="CJ1" s="1859" t="s">
        <v>920</v>
      </c>
    </row>
    <row r="2" spans="1:94" ht="232.5" thickTop="1" thickBot="1" x14ac:dyDescent="0.3">
      <c r="A2" s="50" t="s">
        <v>720</v>
      </c>
      <c r="B2" s="51" t="s">
        <v>1</v>
      </c>
      <c r="C2" s="51" t="s">
        <v>33</v>
      </c>
      <c r="D2" s="51" t="s">
        <v>0</v>
      </c>
      <c r="E2" s="51" t="s">
        <v>26</v>
      </c>
      <c r="F2" s="892" t="s">
        <v>35</v>
      </c>
      <c r="G2" s="51" t="s">
        <v>27</v>
      </c>
      <c r="H2" s="51" t="s">
        <v>667</v>
      </c>
      <c r="I2" s="51" t="s">
        <v>34</v>
      </c>
      <c r="J2" s="51" t="s">
        <v>29</v>
      </c>
      <c r="K2" s="52" t="s">
        <v>3</v>
      </c>
      <c r="L2" s="52" t="s">
        <v>4</v>
      </c>
      <c r="M2" s="52" t="s">
        <v>5</v>
      </c>
      <c r="N2" s="52" t="s">
        <v>6</v>
      </c>
      <c r="O2" s="52" t="s">
        <v>7</v>
      </c>
      <c r="P2" s="52" t="s">
        <v>8</v>
      </c>
      <c r="Q2" s="52" t="s">
        <v>30</v>
      </c>
      <c r="R2" s="834" t="s">
        <v>476</v>
      </c>
      <c r="S2" s="54" t="s">
        <v>9</v>
      </c>
      <c r="T2" s="54" t="s">
        <v>31</v>
      </c>
      <c r="U2" s="54" t="s">
        <v>10</v>
      </c>
      <c r="V2" s="54" t="s">
        <v>668</v>
      </c>
      <c r="W2" s="54" t="s">
        <v>12</v>
      </c>
      <c r="X2" s="54" t="s">
        <v>13</v>
      </c>
      <c r="Y2" s="55" t="s">
        <v>14</v>
      </c>
      <c r="Z2" s="54" t="s">
        <v>36</v>
      </c>
      <c r="AA2" s="55" t="s">
        <v>15</v>
      </c>
      <c r="AB2" s="54" t="s">
        <v>16</v>
      </c>
      <c r="AC2" s="55" t="s">
        <v>17</v>
      </c>
      <c r="AD2" s="56" t="s">
        <v>587</v>
      </c>
      <c r="AE2" s="57" t="s">
        <v>18</v>
      </c>
      <c r="AF2" s="57" t="s">
        <v>19</v>
      </c>
      <c r="AG2" s="57" t="s">
        <v>20</v>
      </c>
      <c r="AH2" s="57" t="s">
        <v>21</v>
      </c>
      <c r="AI2" s="57" t="s">
        <v>22</v>
      </c>
      <c r="AJ2" s="57" t="s">
        <v>23</v>
      </c>
      <c r="AK2" s="57" t="s">
        <v>13</v>
      </c>
      <c r="AL2" s="57" t="s">
        <v>14</v>
      </c>
      <c r="AM2" s="57" t="s">
        <v>24</v>
      </c>
      <c r="AN2" s="997" t="s">
        <v>17</v>
      </c>
      <c r="AO2" s="58" t="s">
        <v>587</v>
      </c>
      <c r="AP2" s="59" t="s">
        <v>32</v>
      </c>
      <c r="AQ2" s="10" t="s">
        <v>37</v>
      </c>
      <c r="AR2" s="39" t="s">
        <v>38</v>
      </c>
      <c r="AS2" s="39" t="s">
        <v>39</v>
      </c>
      <c r="AT2" s="39" t="s">
        <v>78</v>
      </c>
      <c r="AU2" s="1121" t="s">
        <v>45</v>
      </c>
      <c r="AV2" s="1121" t="s">
        <v>669</v>
      </c>
      <c r="AW2" s="1121" t="s">
        <v>40</v>
      </c>
      <c r="AX2" s="1121" t="s">
        <v>41</v>
      </c>
      <c r="AY2" s="1122" t="s">
        <v>44</v>
      </c>
      <c r="AZ2" s="1123" t="s">
        <v>46</v>
      </c>
      <c r="BA2" s="1123" t="s">
        <v>74</v>
      </c>
      <c r="BB2" s="1123" t="s">
        <v>42</v>
      </c>
      <c r="BC2" s="33" t="s">
        <v>43</v>
      </c>
      <c r="BD2" s="33" t="s">
        <v>478</v>
      </c>
      <c r="BE2" s="33" t="s">
        <v>479</v>
      </c>
      <c r="BF2" s="36" t="s">
        <v>585</v>
      </c>
      <c r="BG2" s="47" t="s">
        <v>584</v>
      </c>
      <c r="BH2" s="34" t="s">
        <v>67</v>
      </c>
      <c r="BI2" s="37" t="s">
        <v>528</v>
      </c>
      <c r="BJ2" s="38" t="s">
        <v>77</v>
      </c>
      <c r="BK2" s="38" t="s">
        <v>857</v>
      </c>
      <c r="BL2" s="38" t="s">
        <v>75</v>
      </c>
      <c r="BM2" s="38" t="s">
        <v>79</v>
      </c>
      <c r="BN2" s="38" t="s">
        <v>80</v>
      </c>
      <c r="BO2" s="44" t="s">
        <v>62</v>
      </c>
      <c r="BP2" s="45" t="s">
        <v>63</v>
      </c>
      <c r="BQ2" s="45" t="s">
        <v>64</v>
      </c>
      <c r="BR2" s="46" t="s">
        <v>481</v>
      </c>
      <c r="BS2" s="46" t="s">
        <v>65</v>
      </c>
      <c r="BT2" s="46" t="s">
        <v>68</v>
      </c>
      <c r="BU2" s="46" t="s">
        <v>583</v>
      </c>
      <c r="BV2" s="46" t="s">
        <v>66</v>
      </c>
      <c r="BW2" s="46" t="s">
        <v>72</v>
      </c>
      <c r="BX2" s="1043" t="s">
        <v>591</v>
      </c>
      <c r="BY2" s="1043" t="s">
        <v>590</v>
      </c>
      <c r="BZ2" s="1110" t="s">
        <v>604</v>
      </c>
      <c r="CA2" s="1093" t="s">
        <v>597</v>
      </c>
      <c r="CB2" s="1821" t="s">
        <v>528</v>
      </c>
      <c r="CC2" s="1913" t="s">
        <v>77</v>
      </c>
      <c r="CD2" s="1822" t="s">
        <v>857</v>
      </c>
      <c r="CE2" s="1822" t="s">
        <v>79</v>
      </c>
      <c r="CF2" s="1822" t="s">
        <v>80</v>
      </c>
      <c r="CG2" s="1110" t="s">
        <v>604</v>
      </c>
      <c r="CH2" s="1883" t="s">
        <v>919</v>
      </c>
      <c r="CJ2" s="1893" t="s">
        <v>528</v>
      </c>
      <c r="CK2" s="1913" t="s">
        <v>77</v>
      </c>
      <c r="CL2" s="1894" t="s">
        <v>857</v>
      </c>
      <c r="CM2" s="1894" t="s">
        <v>79</v>
      </c>
      <c r="CN2" s="1894" t="s">
        <v>80</v>
      </c>
      <c r="CO2" s="1110" t="s">
        <v>604</v>
      </c>
    </row>
    <row r="3" spans="1:94" s="1203" customFormat="1" x14ac:dyDescent="0.25">
      <c r="A3" s="1473" t="s">
        <v>823</v>
      </c>
      <c r="B3" s="1514" t="str">
        <f>'Gnd Verif. 8-2012'!B3</f>
        <v>Teflon</v>
      </c>
      <c r="C3" s="1515" t="str">
        <f>'Gnd Verif. 8-2012'!C3</f>
        <v>Tef_BL</v>
      </c>
      <c r="D3" s="1515">
        <f>'Gnd Verif. 8-2012'!D3</f>
        <v>678</v>
      </c>
      <c r="E3" s="1515">
        <f>'Gnd Verif. 8-2012'!E3</f>
        <v>0</v>
      </c>
      <c r="F3" s="1515">
        <f>'Gnd Verif. 8-2012'!F3</f>
        <v>0</v>
      </c>
      <c r="G3" s="1515">
        <f>'Gnd Verif. 8-2012'!G3</f>
        <v>0</v>
      </c>
      <c r="H3" s="1515" t="str">
        <f>'Gnd Verif. 8-2012'!H3</f>
        <v>2005/360</v>
      </c>
      <c r="I3" s="1515">
        <f>'Gnd Verif. 8-2012'!I3</f>
        <v>41122</v>
      </c>
      <c r="J3" s="1515">
        <f>'Gnd Verif. 8-2012'!J3</f>
        <v>0</v>
      </c>
      <c r="K3" s="1516">
        <f>'Gnd Verif. 8-2012'!K3</f>
        <v>8.1</v>
      </c>
      <c r="L3" s="1516">
        <f>'Gnd Verif. 8-2012'!L3</f>
        <v>1.4450000000000001</v>
      </c>
      <c r="M3" s="1516">
        <f>'Gnd Verif. 8-2012'!M3</f>
        <v>60</v>
      </c>
      <c r="N3" s="1516">
        <f>'Gnd Verif. 8-2012'!N3</f>
        <v>11</v>
      </c>
      <c r="O3" s="1516">
        <f>'Gnd Verif. 8-2012'!O3</f>
        <v>8</v>
      </c>
      <c r="P3" s="1516" t="str">
        <f>'Gnd Verif. 8-2012'!P3</f>
        <v>n</v>
      </c>
      <c r="Q3" s="1516">
        <f>'Gnd Verif. 8-2012'!Q3</f>
        <v>75</v>
      </c>
      <c r="R3" s="1516">
        <f>'Gnd Verif. 8-2012'!R3</f>
        <v>0</v>
      </c>
      <c r="S3" s="1516" t="str">
        <f>'Gnd Verif. 8-2012'!S3</f>
        <v>y</v>
      </c>
      <c r="T3" s="1516">
        <f>'Gnd Verif. 8-2012'!T3</f>
        <v>75</v>
      </c>
      <c r="U3" s="1516">
        <f>'Gnd Verif. 8-2012'!U3</f>
        <v>0</v>
      </c>
      <c r="V3" s="1516" t="str">
        <f>'Gnd Verif. 8-2012'!V3</f>
        <v>y</v>
      </c>
      <c r="W3" s="1516" t="str">
        <f>'Gnd Verif. 8-2012'!W3</f>
        <v>y</v>
      </c>
      <c r="X3" s="1516" t="str">
        <f>'Gnd Verif. 8-2012'!X3</f>
        <v>n</v>
      </c>
      <c r="Y3" s="1516" t="str">
        <f>'Gnd Verif. 8-2012'!Y3</f>
        <v>n</v>
      </c>
      <c r="Z3" s="1516">
        <f>'Gnd Verif. 8-2012'!Z3</f>
        <v>0</v>
      </c>
      <c r="AA3" s="1516">
        <f>'Gnd Verif. 8-2012'!AA3</f>
        <v>10</v>
      </c>
      <c r="AB3" s="1516" t="str">
        <f>'Gnd Verif. 8-2012'!AB3</f>
        <v>y</v>
      </c>
      <c r="AC3" s="1516">
        <f>'Gnd Verif. 8-2012'!AC3</f>
        <v>5.1947877104472531E-2</v>
      </c>
      <c r="AD3" s="1516">
        <f>'Gnd Verif. 8-2012'!AD3</f>
        <v>0</v>
      </c>
      <c r="AE3" s="1516">
        <f>'Gnd Verif. 8-2012'!AE3</f>
        <v>58</v>
      </c>
      <c r="AF3" s="1516">
        <f>'Gnd Verif. 8-2012'!AF3</f>
        <v>720</v>
      </c>
      <c r="AG3" s="1516">
        <f>'Gnd Verif. 8-2012'!AG3</f>
        <v>5</v>
      </c>
      <c r="AH3" s="1516" t="str">
        <f>'Gnd Verif. 8-2012'!AH3</f>
        <v>n</v>
      </c>
      <c r="AI3" s="1516" t="str">
        <f>'Gnd Verif. 8-2012'!AI3</f>
        <v>y</v>
      </c>
      <c r="AJ3" s="1516" t="str">
        <f>'Gnd Verif. 8-2012'!AJ3</f>
        <v>y</v>
      </c>
      <c r="AK3" s="1516" t="str">
        <f>'Gnd Verif. 8-2012'!AK3</f>
        <v>n</v>
      </c>
      <c r="AL3" s="1516" t="str">
        <f>'Gnd Verif. 8-2012'!AL3</f>
        <v>n</v>
      </c>
      <c r="AM3" s="1516" t="str">
        <f>'Gnd Verif. 8-2012'!AM3</f>
        <v>y</v>
      </c>
      <c r="AN3" s="1516">
        <f>'Gnd Verif. 8-2012'!AN3</f>
        <v>40</v>
      </c>
      <c r="AO3" s="1516">
        <f>'Gnd Verif. 8-2012'!AO3</f>
        <v>0</v>
      </c>
      <c r="AP3" s="1516">
        <f>'Gnd Verif. 8-2012'!AP3</f>
        <v>0</v>
      </c>
      <c r="AQ3" s="1516">
        <f>'Gnd Verif. 8-2012'!AQ3</f>
        <v>0</v>
      </c>
      <c r="AR3" s="1516">
        <f>'Gnd Verif. 8-2012'!AR3</f>
        <v>0</v>
      </c>
      <c r="AS3" s="1516">
        <f>'Gnd Verif. 8-2012'!AS3</f>
        <v>0</v>
      </c>
      <c r="AT3" s="1516">
        <f>'Gnd Verif. 8-2012'!AT3</f>
        <v>0</v>
      </c>
      <c r="AU3" s="1516">
        <f>'Gnd Verif. 8-2012'!AU3</f>
        <v>6.1992304545454548E-2</v>
      </c>
      <c r="AV3" s="1516">
        <f>'Gnd Verif. 8-2012'!AV3</f>
        <v>2.0810090476190472E-2</v>
      </c>
      <c r="AW3" s="1516">
        <f>'Gnd Verif. 8-2012'!AW3</f>
        <v>6.0272220000000001</v>
      </c>
      <c r="AX3" s="1516">
        <f>'Gnd Verif. 8-2012'!AX3</f>
        <v>4.7797795238095242</v>
      </c>
      <c r="AY3" s="1516">
        <f>'Gnd Verif. 8-2012'!AY3</f>
        <v>86480</v>
      </c>
      <c r="AZ3" s="1516">
        <f>'Gnd Verif. 8-2012'!AZ3</f>
        <v>15023.8</v>
      </c>
      <c r="BA3" s="1516">
        <f>'Gnd Verif. 8-2012'!BA3</f>
        <v>15023.8</v>
      </c>
      <c r="BB3" s="1516">
        <f>'Gnd Verif. 8-2012'!BB3</f>
        <v>3.2008500000000004</v>
      </c>
      <c r="BC3" s="1516">
        <f>'Gnd Verif. 8-2012'!BC3</f>
        <v>1.2474424761904759</v>
      </c>
      <c r="BD3" s="1516">
        <f>'Gnd Verif. 8-2012'!BD3</f>
        <v>2587946.9247536459</v>
      </c>
      <c r="BE3" s="1516">
        <f>'Gnd Verif. 8-2012'!BE3</f>
        <v>241.79175259096687</v>
      </c>
      <c r="BF3" s="1516">
        <f>'Gnd Verif. 8-2012'!BF3</f>
        <v>4.1182214069264075E-2</v>
      </c>
      <c r="BG3" s="1516">
        <f>'Gnd Verif. 8-2012'!BG3</f>
        <v>0</v>
      </c>
      <c r="BH3" s="1516">
        <f>'Gnd Verif. 8-2012'!BH3</f>
        <v>7.2339210000000005</v>
      </c>
      <c r="BI3" s="1515">
        <f>'Gnd Verif. 8-2012'!BI3</f>
        <v>9.342995031244071E-2</v>
      </c>
      <c r="BJ3" s="1515">
        <f>'Gnd Verif. 8-2012'!BJ3</f>
        <v>0.1343792968854397</v>
      </c>
      <c r="BK3" s="1515">
        <f>'Gnd Verif. 8-2012'!BK3</f>
        <v>0.16115934278623062</v>
      </c>
      <c r="BL3" s="1515" t="e">
        <f>'Gnd Verif. 8-2012'!BL3</f>
        <v>#DIV/0!</v>
      </c>
      <c r="BM3" s="1515">
        <f>'Gnd Verif. 8-2012'!BM3</f>
        <v>1.8273590926415271</v>
      </c>
      <c r="BN3" s="1515">
        <f>'Gnd Verif. 8-2012'!BN3</f>
        <v>7.7904580733373599E-2</v>
      </c>
      <c r="BO3" s="1515">
        <f>'Gnd Verif. 8-2012'!BO3</f>
        <v>2587946.9247536459</v>
      </c>
      <c r="BP3" s="1515">
        <f>'Gnd Verif. 8-2012'!BP3</f>
        <v>2549657.7758823675</v>
      </c>
      <c r="BQ3" s="1515">
        <f>'Gnd Verif. 8-2012'!BQ3</f>
        <v>2306305.2636213498</v>
      </c>
      <c r="BR3" s="1515">
        <f>'Gnd Verif. 8-2012'!BR3</f>
        <v>241.79175259096687</v>
      </c>
      <c r="BS3" s="1515">
        <f>'Gnd Verif. 8-2012'!BS3</f>
        <v>0.27688947797888569</v>
      </c>
      <c r="BT3" s="1515">
        <f>'Gnd Verif. 8-2012'!BT3</f>
        <v>2.2599999999999998</v>
      </c>
      <c r="BU3" s="1515">
        <f>'Gnd Verif. 8-2012'!BU3</f>
        <v>1</v>
      </c>
      <c r="BV3" s="1515">
        <f>'Gnd Verif. 8-2012'!BV3</f>
        <v>1</v>
      </c>
      <c r="BW3" s="1515">
        <f>'Gnd Verif. 8-2012'!BW3</f>
        <v>2.2000000000000002</v>
      </c>
      <c r="BX3" s="1515">
        <f>'Gnd Verif. 8-2012'!BX3</f>
        <v>3.0166613894584855</v>
      </c>
      <c r="BY3" s="1515">
        <f>'Gnd Verif. 8-2012'!BY3</f>
        <v>3.0348140097533598</v>
      </c>
      <c r="BZ3" s="1515">
        <f>'Gnd Verif. 8-2012'!BZ3</f>
        <v>500.40751723792681</v>
      </c>
      <c r="CA3" s="1515">
        <f>'Gnd Verif. 8-2012'!CA3</f>
        <v>2.77</v>
      </c>
      <c r="CB3" s="1823">
        <f>BI3</f>
        <v>9.342995031244071E-2</v>
      </c>
      <c r="CC3" s="1823">
        <f t="shared" ref="CC3:CD4" si="0">BJ3</f>
        <v>0.1343792968854397</v>
      </c>
      <c r="CD3" s="1823">
        <f t="shared" si="0"/>
        <v>0.16115934278623062</v>
      </c>
      <c r="CE3" s="1824">
        <f>BM3</f>
        <v>1.8273590926415271</v>
      </c>
      <c r="CF3" s="1823">
        <f>BN3</f>
        <v>7.7904580733373599E-2</v>
      </c>
      <c r="CG3" s="1824">
        <f>BZ3</f>
        <v>500.40751723792681</v>
      </c>
      <c r="CH3" s="1884"/>
      <c r="CO3" s="1934"/>
      <c r="CP3" s="1895"/>
    </row>
    <row r="4" spans="1:94" s="1203" customFormat="1" x14ac:dyDescent="0.25">
      <c r="A4" s="1240" t="s">
        <v>752</v>
      </c>
      <c r="B4" s="1763" t="str">
        <f>'SAME R Results'!B16</f>
        <v>Teflon</v>
      </c>
      <c r="C4" s="1713" t="str">
        <f>'SAME R Results'!C16</f>
        <v>T03</v>
      </c>
      <c r="D4" s="1713" t="str">
        <f>'SAME R Results'!D16</f>
        <v>11 T</v>
      </c>
      <c r="E4" s="1713">
        <f>'SAME R Results'!E16</f>
        <v>6</v>
      </c>
      <c r="F4" s="1713">
        <f>'SAME R Results'!F16</f>
        <v>58</v>
      </c>
      <c r="G4" s="1713" t="str">
        <f>'SAME R Results'!G16</f>
        <v>Baseline aging</v>
      </c>
      <c r="H4" s="1713">
        <f>'SAME R Results'!H16</f>
        <v>211</v>
      </c>
      <c r="I4" s="1713">
        <f>'SAME R Results'!I16</f>
        <v>40389</v>
      </c>
      <c r="J4" s="1713">
        <f>'SAME R Results'!J16</f>
        <v>0</v>
      </c>
      <c r="K4" s="1714">
        <f>'SAME R Results'!K16</f>
        <v>8.1</v>
      </c>
      <c r="L4" s="1715">
        <f>'SAME R Results'!L16</f>
        <v>1.4450000000000001</v>
      </c>
      <c r="M4" s="1715">
        <f>'SAME R Results'!M16</f>
        <v>60</v>
      </c>
      <c r="N4" s="1715">
        <f>'SAME R Results'!N16</f>
        <v>11</v>
      </c>
      <c r="O4" s="1715">
        <f>'SAME R Results'!O16</f>
        <v>8</v>
      </c>
      <c r="P4" s="1715" t="str">
        <f>'SAME R Results'!P16</f>
        <v>n</v>
      </c>
      <c r="Q4" s="1716" t="str">
        <f>'SAME R Results'!Q16</f>
        <v>n</v>
      </c>
      <c r="R4" s="1715">
        <f>'SAME R Results'!R16</f>
        <v>34.4</v>
      </c>
      <c r="S4" s="1714" t="str">
        <f>'SAME R Results'!S16</f>
        <v>y</v>
      </c>
      <c r="T4" s="1715">
        <f>'SAME R Results'!T16</f>
        <v>75</v>
      </c>
      <c r="U4" s="1715" t="str">
        <f>'SAME R Results'!U16</f>
        <v>n</v>
      </c>
      <c r="V4" s="1715" t="str">
        <f>'SAME R Results'!V16</f>
        <v>y</v>
      </c>
      <c r="W4" s="1715" t="str">
        <f>'SAME R Results'!W16</f>
        <v>y</v>
      </c>
      <c r="X4" s="1715" t="str">
        <f>'SAME R Results'!X16</f>
        <v>n</v>
      </c>
      <c r="Y4" s="1715" t="str">
        <f>'SAME R Results'!Y16</f>
        <v>n</v>
      </c>
      <c r="Z4" s="1715" t="str">
        <f>'SAME R Results'!Z16</f>
        <v>y</v>
      </c>
      <c r="AA4" s="1715">
        <f>'SAME R Results'!AA16</f>
        <v>10</v>
      </c>
      <c r="AB4" s="1715" t="str">
        <f>'SAME R Results'!AB16</f>
        <v>y</v>
      </c>
      <c r="AC4" s="1715">
        <f>'SAME R Results'!AC16</f>
        <v>5.19567251427413E-2</v>
      </c>
      <c r="AD4" s="1716">
        <f>'SAME R Results'!AD16</f>
        <v>0</v>
      </c>
      <c r="AE4" s="1715">
        <f>'SAME R Results'!AE16</f>
        <v>0</v>
      </c>
      <c r="AF4" s="1715">
        <f>'SAME R Results'!AF16</f>
        <v>0</v>
      </c>
      <c r="AG4" s="1715">
        <f>'SAME R Results'!AG16</f>
        <v>0</v>
      </c>
      <c r="AH4" s="1715">
        <f>'SAME R Results'!AH16</f>
        <v>0</v>
      </c>
      <c r="AI4" s="1715">
        <f>'SAME R Results'!AI16</f>
        <v>0</v>
      </c>
      <c r="AJ4" s="1715">
        <f>'SAME R Results'!AJ16</f>
        <v>0</v>
      </c>
      <c r="AK4" s="1715">
        <f>'SAME R Results'!AK16</f>
        <v>0</v>
      </c>
      <c r="AL4" s="1715">
        <f>'SAME R Results'!AL16</f>
        <v>0</v>
      </c>
      <c r="AM4" s="1715">
        <f>'SAME R Results'!AM16</f>
        <v>0</v>
      </c>
      <c r="AN4" s="1715">
        <f>'SAME R Results'!AN16</f>
        <v>0</v>
      </c>
      <c r="AO4" s="1715">
        <f>'SAME R Results'!AO16</f>
        <v>0</v>
      </c>
      <c r="AP4" s="1715">
        <f>'SAME R Results'!AP16</f>
        <v>0</v>
      </c>
      <c r="AQ4" s="1717">
        <f>'SAME R Results'!AQ16</f>
        <v>0</v>
      </c>
      <c r="AR4" s="1715">
        <f>'SAME R Results'!AR16</f>
        <v>0.188</v>
      </c>
      <c r="AS4" s="1715">
        <f>'SAME R Results'!AS16</f>
        <v>0</v>
      </c>
      <c r="AT4" s="1715">
        <f>'SAME R Results'!AT16</f>
        <v>0</v>
      </c>
      <c r="AU4" s="1715">
        <f>'SAME R Results'!AU16</f>
        <v>8.422855999999998E-2</v>
      </c>
      <c r="AV4" s="1715">
        <f>'SAME R Results'!AV16</f>
        <v>2.6800000000000001E-2</v>
      </c>
      <c r="AW4" s="1715">
        <f>'SAME R Results'!AW16</f>
        <v>5.3473210000000009</v>
      </c>
      <c r="AX4" s="1715">
        <f>'SAME R Results'!AX16</f>
        <v>4.7119444999999995</v>
      </c>
      <c r="AY4" s="1715">
        <f>'SAME R Results'!AY16</f>
        <v>71725</v>
      </c>
      <c r="AZ4" s="1715">
        <f>'SAME R Results'!AZ16</f>
        <v>0.1441955</v>
      </c>
      <c r="BA4" s="1715">
        <f>'SAME R Results'!BA16</f>
        <v>8.2000000000000003E-2</v>
      </c>
      <c r="BB4" s="1715">
        <f>'SAME R Results'!BB16</f>
        <v>3.5743500000000004</v>
      </c>
      <c r="BC4" s="1714">
        <f>'SAME R Results'!BC16</f>
        <v>0.63537650000000134</v>
      </c>
      <c r="BD4" s="1718">
        <f>'SAME R Results'!BD16</f>
        <v>2105294.5686913007</v>
      </c>
      <c r="BE4" s="1719">
        <f>'SAME R Results'!BE16</f>
        <v>111.85065367881325</v>
      </c>
      <c r="BF4" s="1720">
        <f>'SAME R Results'!BF16</f>
        <v>5.7428559999999976E-2</v>
      </c>
      <c r="BG4" s="1721">
        <f>'SAME R Results'!BG16</f>
        <v>1.5548875E-2</v>
      </c>
      <c r="BH4" s="1722">
        <f>'SAME R Results'!BH16</f>
        <v>8.0780309999999993</v>
      </c>
      <c r="BI4" s="1723">
        <f>'SAME R Results'!BI16</f>
        <v>5.3128267816860503E-2</v>
      </c>
      <c r="BJ4" s="1723">
        <f>'SAME R Results'!BJ16</f>
        <v>0.14934491754394455</v>
      </c>
      <c r="BK4" s="1723">
        <f>'SAME R Results'!BK16</f>
        <v>0.25039338014752732</v>
      </c>
      <c r="BL4" s="1723">
        <f>'SAME R Results'!BL16</f>
        <v>3.6934221929239239</v>
      </c>
      <c r="BM4" s="1724">
        <f>'SAME R Results'!BM16</f>
        <v>2.7638822532432576</v>
      </c>
      <c r="BN4" s="1723">
        <f>'SAME R Results'!BN16</f>
        <v>3.1687885565052865E-2</v>
      </c>
      <c r="BO4" s="1713">
        <f>'SAME R Results'!BO16</f>
        <v>2105294.5686913007</v>
      </c>
      <c r="BP4" s="1713">
        <f>'SAME R Results'!BP16</f>
        <v>2073543.6260468629</v>
      </c>
      <c r="BQ4" s="1713">
        <f>'SAME R Results'!BQ16</f>
        <v>1892114.5983492436</v>
      </c>
      <c r="BR4" s="1725">
        <f>'SAME R Results'!BR16</f>
        <v>111.85065367881325</v>
      </c>
      <c r="BS4" s="1713">
        <f>'SAME R Results'!BS16</f>
        <v>0.14103180768889312</v>
      </c>
      <c r="BT4" s="1713">
        <f>'SAME R Results'!BT16</f>
        <v>2.2599999999999998</v>
      </c>
      <c r="BU4" s="1713">
        <f>'SAME R Results'!BU16</f>
        <v>1</v>
      </c>
      <c r="BV4" s="1713">
        <f>'SAME R Results'!BV16</f>
        <v>1</v>
      </c>
      <c r="BW4" s="1726">
        <f>'SAME R Results'!BW16</f>
        <v>2.2000000000000002</v>
      </c>
      <c r="BX4" s="1713">
        <f>'SAME R Results'!BX16</f>
        <v>0</v>
      </c>
      <c r="BY4" s="1713">
        <f>'SAME R Results'!BY16</f>
        <v>0</v>
      </c>
      <c r="BZ4" s="1727">
        <f>'SAME R Results'!BZ16</f>
        <v>516.33842203068309</v>
      </c>
      <c r="CA4" s="1728">
        <f>'SAME R Results'!CA16</f>
        <v>0.91333333333332156</v>
      </c>
      <c r="CB4" s="1861">
        <f>BI4</f>
        <v>5.3128267816860503E-2</v>
      </c>
      <c r="CC4" s="1861">
        <f t="shared" si="0"/>
        <v>0.14934491754394455</v>
      </c>
      <c r="CD4" s="1861">
        <f t="shared" si="0"/>
        <v>0.25039338014752732</v>
      </c>
      <c r="CE4" s="1862">
        <f>BM4</f>
        <v>2.7638822532432576</v>
      </c>
      <c r="CF4" s="1861">
        <f>BN4</f>
        <v>3.1687885565052865E-2</v>
      </c>
      <c r="CG4" s="1862">
        <f>BZ4</f>
        <v>516.33842203068309</v>
      </c>
      <c r="CH4" s="1885"/>
      <c r="CJ4" s="1203">
        <f>CB3</f>
        <v>9.342995031244071E-2</v>
      </c>
      <c r="CK4" s="1203">
        <f t="shared" ref="CK4:CO4" si="1">CC3</f>
        <v>0.1343792968854397</v>
      </c>
      <c r="CL4" s="1203">
        <f t="shared" si="1"/>
        <v>0.16115934278623062</v>
      </c>
      <c r="CM4" s="1203">
        <f t="shared" si="1"/>
        <v>1.8273590926415271</v>
      </c>
      <c r="CN4" s="1203">
        <f t="shared" si="1"/>
        <v>7.7904580733373599E-2</v>
      </c>
      <c r="CO4" s="1934">
        <f t="shared" si="1"/>
        <v>500.40751723792681</v>
      </c>
      <c r="CP4" s="1895"/>
    </row>
    <row r="5" spans="1:94" s="1203" customFormat="1" ht="15.75" x14ac:dyDescent="0.25">
      <c r="A5" s="1240" t="s">
        <v>753</v>
      </c>
      <c r="B5" s="1763" t="str">
        <f>'SAME R Results'!B56</f>
        <v>Teflon</v>
      </c>
      <c r="C5" s="1713" t="str">
        <f>'SAME R Results'!C56</f>
        <v>T04</v>
      </c>
      <c r="D5" s="1713" t="str">
        <f>'SAME R Results'!D56</f>
        <v>32 T</v>
      </c>
      <c r="E5" s="1713">
        <f>'SAME R Results'!E56</f>
        <v>4</v>
      </c>
      <c r="F5" s="1713">
        <f>'SAME R Results'!F56</f>
        <v>79</v>
      </c>
      <c r="G5" s="1713" t="str">
        <f>'SAME R Results'!G56</f>
        <v>Baseline aging</v>
      </c>
      <c r="H5" s="1713">
        <f>'SAME R Results'!H56</f>
        <v>239</v>
      </c>
      <c r="I5" s="1713">
        <f>'SAME R Results'!I56</f>
        <v>40416</v>
      </c>
      <c r="J5" s="1713">
        <f>'SAME R Results'!J56</f>
        <v>0</v>
      </c>
      <c r="K5" s="1714">
        <f>'SAME R Results'!K56</f>
        <v>8.1</v>
      </c>
      <c r="L5" s="1715">
        <f>'SAME R Results'!L56</f>
        <v>1.4450000000000001</v>
      </c>
      <c r="M5" s="1715">
        <f>'SAME R Results'!M56</f>
        <v>60</v>
      </c>
      <c r="N5" s="1715">
        <f>'SAME R Results'!N56</f>
        <v>11</v>
      </c>
      <c r="O5" s="1715">
        <f>'SAME R Results'!O56</f>
        <v>8</v>
      </c>
      <c r="P5" s="1715" t="str">
        <f>'SAME R Results'!P56</f>
        <v>n</v>
      </c>
      <c r="Q5" s="1716" t="str">
        <f>'SAME R Results'!Q56</f>
        <v>n</v>
      </c>
      <c r="R5" s="1715">
        <f>'SAME R Results'!R56</f>
        <v>33</v>
      </c>
      <c r="S5" s="1714" t="str">
        <f>'SAME R Results'!S56</f>
        <v>y</v>
      </c>
      <c r="T5" s="1715">
        <f>'SAME R Results'!T56</f>
        <v>75</v>
      </c>
      <c r="U5" s="1715" t="str">
        <f>'SAME R Results'!U56</f>
        <v>n</v>
      </c>
      <c r="V5" s="1715" t="str">
        <f>'SAME R Results'!V56</f>
        <v>y</v>
      </c>
      <c r="W5" s="1715" t="str">
        <f>'SAME R Results'!W56</f>
        <v>y</v>
      </c>
      <c r="X5" s="1715" t="str">
        <f>'SAME R Results'!X56</f>
        <v>n</v>
      </c>
      <c r="Y5" s="1715" t="str">
        <f>'SAME R Results'!Y56</f>
        <v>n</v>
      </c>
      <c r="Z5" s="1715" t="str">
        <f>'SAME R Results'!Z56</f>
        <v>y</v>
      </c>
      <c r="AA5" s="1715">
        <f>'SAME R Results'!AA56</f>
        <v>10</v>
      </c>
      <c r="AB5" s="1715" t="str">
        <f>'SAME R Results'!AB56</f>
        <v>y</v>
      </c>
      <c r="AC5" s="1715">
        <f>'SAME R Results'!AC56</f>
        <v>5.19567251427413E-2</v>
      </c>
      <c r="AD5" s="1716">
        <f>'SAME R Results'!AD56</f>
        <v>0</v>
      </c>
      <c r="AE5" s="1715">
        <f>'SAME R Results'!AE56</f>
        <v>58</v>
      </c>
      <c r="AF5" s="1715">
        <f>'SAME R Results'!AF56</f>
        <v>480</v>
      </c>
      <c r="AG5" s="1715">
        <f>'SAME R Results'!AG56</f>
        <v>0</v>
      </c>
      <c r="AH5" s="1715" t="str">
        <f>'SAME R Results'!AH56</f>
        <v>n</v>
      </c>
      <c r="AI5" s="1715" t="str">
        <f>'SAME R Results'!AI56</f>
        <v>y</v>
      </c>
      <c r="AJ5" s="1715" t="str">
        <f>'SAME R Results'!AJ56</f>
        <v>y</v>
      </c>
      <c r="AK5" s="1715" t="str">
        <f>'SAME R Results'!AK56</f>
        <v>n</v>
      </c>
      <c r="AL5" s="1715" t="str">
        <f>'SAME R Results'!AL56</f>
        <v>n</v>
      </c>
      <c r="AM5" s="1715" t="str">
        <f>'SAME R Results'!AM56</f>
        <v>y</v>
      </c>
      <c r="AN5" s="1715">
        <f>'SAME R Results'!AN56</f>
        <v>5.19567251427413E-2</v>
      </c>
      <c r="AO5" s="1715">
        <f>'SAME R Results'!AO56</f>
        <v>0</v>
      </c>
      <c r="AP5" s="1715">
        <f>'SAME R Results'!AP56</f>
        <v>0</v>
      </c>
      <c r="AQ5" s="1717">
        <f>'SAME R Results'!AQ56</f>
        <v>0</v>
      </c>
      <c r="AR5" s="1715">
        <f>'SAME R Results'!AR56</f>
        <v>1.1039280000000002</v>
      </c>
      <c r="AS5" s="1715">
        <f>'SAME R Results'!AS56</f>
        <v>0</v>
      </c>
      <c r="AT5" s="1715">
        <f>'SAME R Results'!AT56</f>
        <v>0</v>
      </c>
      <c r="AU5" s="1715">
        <f>'SAME R Results'!AU56</f>
        <v>0.13360604999999998</v>
      </c>
      <c r="AV5" s="1715">
        <f>'SAME R Results'!AV56</f>
        <v>2.6016234999999999E-2</v>
      </c>
      <c r="AW5" s="1715">
        <f>'SAME R Results'!AW56</f>
        <v>6.5771334999999995</v>
      </c>
      <c r="AX5" s="1715">
        <f>'SAME R Results'!AX56</f>
        <v>4.6742254999999995</v>
      </c>
      <c r="AY5" s="1715">
        <f>'SAME R Results'!AY56</f>
        <v>86740</v>
      </c>
      <c r="AZ5" s="1715">
        <f>'SAME R Results'!AZ56</f>
        <v>0.20437635000000004</v>
      </c>
      <c r="BA5" s="1715">
        <f>'SAME R Results'!BA56</f>
        <v>8.772278E-2</v>
      </c>
      <c r="BB5" s="1715">
        <f>'SAME R Results'!BB56</f>
        <v>9.5280000000000005</v>
      </c>
      <c r="BC5" s="1714">
        <f>'SAME R Results'!BC56</f>
        <v>1.902908</v>
      </c>
      <c r="BD5" s="1718">
        <f>'SAME R Results'!BD56</f>
        <v>2596153.6033963198</v>
      </c>
      <c r="BE5" s="1719">
        <f>'SAME R Results'!BE56</f>
        <v>422.75684358189562</v>
      </c>
      <c r="BF5" s="1720">
        <f>'SAME R Results'!BF56</f>
        <v>0.10758981499999998</v>
      </c>
      <c r="BG5" s="1721">
        <f>'SAME R Results'!BG56</f>
        <v>2.916339250000001E-2</v>
      </c>
      <c r="BH5" s="1722">
        <f>'SAME R Results'!BH56</f>
        <v>21.533279999999998</v>
      </c>
      <c r="BI5" s="1723">
        <f>'SAME R Results'!BI56</f>
        <v>0.16283968830998286</v>
      </c>
      <c r="BJ5" s="1723">
        <f>'SAME R Results'!BJ56</f>
        <v>0.19310173093440533</v>
      </c>
      <c r="BK5" s="1723">
        <f>'SAME R Results'!BK56</f>
        <v>0.21028055708687515</v>
      </c>
      <c r="BL5" s="1723">
        <f>'SAME R Results'!BL56</f>
        <v>3.6892077970695603</v>
      </c>
      <c r="BM5" s="1724">
        <f>'SAME R Results'!BM56</f>
        <v>1.5111289946801014</v>
      </c>
      <c r="BN5" s="1723">
        <f>'SAME R Results'!BN56</f>
        <v>0.14953653401481964</v>
      </c>
      <c r="BO5" s="1713">
        <f>'SAME R Results'!BO56</f>
        <v>2596153.6033963198</v>
      </c>
      <c r="BP5" s="1713">
        <f>'SAME R Results'!BP56</f>
        <v>2557755.8792418619</v>
      </c>
      <c r="BQ5" s="1713">
        <f>'SAME R Results'!BQ56</f>
        <v>2313279.2390166917</v>
      </c>
      <c r="BR5" s="1725">
        <f>'SAME R Results'!BR56</f>
        <v>422.75684358189562</v>
      </c>
      <c r="BS5" s="1713">
        <f>'SAME R Results'!BS56</f>
        <v>0.42238036047234306</v>
      </c>
      <c r="BT5" s="1713">
        <f>'SAME R Results'!BT56</f>
        <v>2.2599999999999998</v>
      </c>
      <c r="BU5" s="1713">
        <f>'SAME R Results'!BU56</f>
        <v>1</v>
      </c>
      <c r="BV5" s="1713">
        <f>'SAME R Results'!BV56</f>
        <v>1</v>
      </c>
      <c r="BW5" s="1726">
        <f>'SAME R Results'!BW56</f>
        <v>2.2000000000000002</v>
      </c>
      <c r="BX5" s="1713">
        <f>'SAME R Results'!BX56</f>
        <v>0</v>
      </c>
      <c r="BY5" s="1713">
        <f>'SAME R Results'!BY56</f>
        <v>0</v>
      </c>
      <c r="BZ5" s="1727">
        <f>'SAME R Results'!BZ56</f>
        <v>513.37523874459316</v>
      </c>
      <c r="CA5" s="1728">
        <f>'SAME R Results'!CA58</f>
        <v>3.4299999999999331</v>
      </c>
      <c r="CB5" s="1881"/>
      <c r="CC5" s="1882"/>
      <c r="CD5" s="1882"/>
      <c r="CE5" s="1882"/>
      <c r="CF5" s="1882"/>
      <c r="CG5" s="1926"/>
      <c r="CH5" s="1892" t="s">
        <v>98</v>
      </c>
      <c r="CO5" s="1934"/>
      <c r="CP5" s="1895"/>
    </row>
    <row r="6" spans="1:94" s="1203" customFormat="1" x14ac:dyDescent="0.25">
      <c r="A6" s="1240" t="s">
        <v>754</v>
      </c>
      <c r="B6" s="1234" t="str">
        <f>'SAME R Results'!B75</f>
        <v>Teflon</v>
      </c>
      <c r="C6" s="1696" t="str">
        <f>'SAME R Results'!C75</f>
        <v>T08</v>
      </c>
      <c r="D6" s="1696" t="str">
        <f>'SAME R Results'!D75</f>
        <v>42 T</v>
      </c>
      <c r="E6" s="1696">
        <f>'SAME R Results'!E75</f>
        <v>0</v>
      </c>
      <c r="F6" s="1696">
        <f>'SAME R Results'!F75</f>
        <v>89</v>
      </c>
      <c r="G6" s="1696" t="str">
        <f>'SAME R Results'!G75</f>
        <v>Baseline STS det</v>
      </c>
      <c r="H6" s="1696">
        <f>'SAME R Results'!H75</f>
        <v>242</v>
      </c>
      <c r="I6" s="1696">
        <f>'SAME R Results'!I75</f>
        <v>40420.277777777781</v>
      </c>
      <c r="J6" s="1696">
        <f>'SAME R Results'!J75</f>
        <v>0</v>
      </c>
      <c r="K6" s="1697">
        <f>'SAME R Results'!K75</f>
        <v>8.1</v>
      </c>
      <c r="L6" s="1698">
        <f>'SAME R Results'!L75</f>
        <v>1.4450000000000001</v>
      </c>
      <c r="M6" s="1698">
        <f>'SAME R Results'!M75</f>
        <v>60</v>
      </c>
      <c r="N6" s="1698">
        <f>'SAME R Results'!N75</f>
        <v>11</v>
      </c>
      <c r="O6" s="1698">
        <f>'SAME R Results'!O75</f>
        <v>8</v>
      </c>
      <c r="P6" s="1698" t="str">
        <f>'SAME R Results'!P75</f>
        <v>n</v>
      </c>
      <c r="Q6" s="1699" t="str">
        <f>'SAME R Results'!Q75</f>
        <v>n</v>
      </c>
      <c r="R6" s="1698">
        <f>'SAME R Results'!R75</f>
        <v>31.285714285714285</v>
      </c>
      <c r="S6" s="1697" t="str">
        <f>'SAME R Results'!S75</f>
        <v>y</v>
      </c>
      <c r="T6" s="1698">
        <f>'SAME R Results'!T75</f>
        <v>75</v>
      </c>
      <c r="U6" s="1698" t="str">
        <f>'SAME R Results'!U75</f>
        <v>y</v>
      </c>
      <c r="V6" s="1698" t="str">
        <f>'SAME R Results'!V75</f>
        <v>n</v>
      </c>
      <c r="W6" s="1698" t="str">
        <f>'SAME R Results'!W75</f>
        <v>y</v>
      </c>
      <c r="X6" s="1698" t="str">
        <f>'SAME R Results'!X75</f>
        <v>n</v>
      </c>
      <c r="Y6" s="1698" t="str">
        <f>'SAME R Results'!Y75</f>
        <v>n</v>
      </c>
      <c r="Z6" s="1698" t="str">
        <f>'SAME R Results'!Z75</f>
        <v>y</v>
      </c>
      <c r="AA6" s="1698">
        <f>'SAME R Results'!AA75</f>
        <v>10</v>
      </c>
      <c r="AB6" s="1698" t="str">
        <f>'SAME R Results'!AB75</f>
        <v>y</v>
      </c>
      <c r="AC6" s="1698">
        <f>'SAME R Results'!AC75</f>
        <v>5.19567251427413E-2</v>
      </c>
      <c r="AD6" s="1699">
        <f>'SAME R Results'!AD75</f>
        <v>0</v>
      </c>
      <c r="AE6" s="1698">
        <f>'SAME R Results'!AE75</f>
        <v>0</v>
      </c>
      <c r="AF6" s="1698">
        <f>'SAME R Results'!AF75</f>
        <v>0</v>
      </c>
      <c r="AG6" s="1698">
        <f>'SAME R Results'!AG75</f>
        <v>0</v>
      </c>
      <c r="AH6" s="1698">
        <f>'SAME R Results'!AH75</f>
        <v>0</v>
      </c>
      <c r="AI6" s="1698">
        <f>'SAME R Results'!AI75</f>
        <v>0</v>
      </c>
      <c r="AJ6" s="1698">
        <f>'SAME R Results'!AJ75</f>
        <v>0</v>
      </c>
      <c r="AK6" s="1698">
        <f>'SAME R Results'!AK75</f>
        <v>0</v>
      </c>
      <c r="AL6" s="1698">
        <f>'SAME R Results'!AL75</f>
        <v>0</v>
      </c>
      <c r="AM6" s="1698">
        <f>'SAME R Results'!AM75</f>
        <v>0</v>
      </c>
      <c r="AN6" s="1698">
        <f>'SAME R Results'!AN75</f>
        <v>0</v>
      </c>
      <c r="AO6" s="1698">
        <f>'SAME R Results'!AO75</f>
        <v>0</v>
      </c>
      <c r="AP6" s="1698">
        <f>'SAME R Results'!AP75</f>
        <v>0</v>
      </c>
      <c r="AQ6" s="1700">
        <f>'SAME R Results'!AQ75</f>
        <v>0</v>
      </c>
      <c r="AR6" s="1698">
        <f>'SAME R Results'!AR75</f>
        <v>0.96562269999999994</v>
      </c>
      <c r="AS6" s="1698">
        <f>'SAME R Results'!AS75</f>
        <v>4.8666369999999999</v>
      </c>
      <c r="AT6" s="1698">
        <f>'SAME R Results'!AT75</f>
        <v>5.1071314999999995</v>
      </c>
      <c r="AU6" s="1698">
        <f>'SAME R Results'!AU75</f>
        <v>0</v>
      </c>
      <c r="AV6" s="1698">
        <f>'SAME R Results'!AV75</f>
        <v>0</v>
      </c>
      <c r="AW6" s="1698">
        <f>'SAME R Results'!AW75</f>
        <v>5.5377190000000001</v>
      </c>
      <c r="AX6" s="1698">
        <f>'SAME R Results'!AX75</f>
        <v>4.695174999999999</v>
      </c>
      <c r="AY6" s="1698">
        <f>'SAME R Results'!AY75</f>
        <v>70225</v>
      </c>
      <c r="AZ6" s="1698">
        <f>'SAME R Results'!AZ75</f>
        <v>0</v>
      </c>
      <c r="BA6" s="1698">
        <f>'SAME R Results'!BA75</f>
        <v>0</v>
      </c>
      <c r="BB6" s="1698">
        <f>'SAME R Results'!BB75</f>
        <v>4.9000499999999985</v>
      </c>
      <c r="BC6" s="1697">
        <f>'SAME R Results'!BC75</f>
        <v>0.84254400000000107</v>
      </c>
      <c r="BD6" s="1701">
        <f>'SAME R Results'!BD75</f>
        <v>2774308.1223761402</v>
      </c>
      <c r="BE6" s="1702">
        <f>'SAME R Results'!BE75</f>
        <v>152.83296312126674</v>
      </c>
      <c r="BF6" s="1703">
        <f>'SAME R Results'!BF75</f>
        <v>0</v>
      </c>
      <c r="BG6" s="1704">
        <f>'SAME R Results'!BG75</f>
        <v>0</v>
      </c>
      <c r="BH6" s="1705">
        <f>'SAME R Results'!BH75</f>
        <v>11.074112999999995</v>
      </c>
      <c r="BI6" s="1706">
        <f>'SAME R Results'!BI75</f>
        <v>5.5088676664496919E-2</v>
      </c>
      <c r="BJ6" s="1706">
        <f>'SAME R Results'!BJ75</f>
        <v>0.15132510528359466</v>
      </c>
      <c r="BK6" s="1706">
        <f>'SAME R Results'!BK75</f>
        <v>0.25080449001119365</v>
      </c>
      <c r="BL6" s="1706">
        <f>'SAME R Results'!BL75</f>
        <v>0</v>
      </c>
      <c r="BM6" s="1707">
        <f>'SAME R Results'!BM75</f>
        <v>2.7325343174873762</v>
      </c>
      <c r="BN6" s="1706">
        <f>'SAME R Results'!BN75</f>
        <v>3.3238239856937329E-2</v>
      </c>
      <c r="BO6" s="1696">
        <f>'SAME R Results'!BO75</f>
        <v>2774308.1223761402</v>
      </c>
      <c r="BP6" s="1696">
        <f>'SAME R Results'!BP75</f>
        <v>2732385.0010498692</v>
      </c>
      <c r="BQ6" s="1696">
        <f>'SAME R Results'!BQ75</f>
        <v>2495564.9341665735</v>
      </c>
      <c r="BR6" s="1708">
        <f>'SAME R Results'!BR75</f>
        <v>152.83296312126674</v>
      </c>
      <c r="BS6" s="1696">
        <f>'SAME R Results'!BS75</f>
        <v>0.18701589274616021</v>
      </c>
      <c r="BT6" s="1696">
        <f>'SAME R Results'!BT75</f>
        <v>2.2599999999999998</v>
      </c>
      <c r="BU6" s="1696">
        <f>'SAME R Results'!BU75</f>
        <v>1</v>
      </c>
      <c r="BV6" s="1696">
        <f>'SAME R Results'!BV75</f>
        <v>1</v>
      </c>
      <c r="BW6" s="1709">
        <f>'SAME R Results'!BW75</f>
        <v>2.2000000000000002</v>
      </c>
      <c r="BX6" s="1696">
        <f>'SAME R Results'!BX75</f>
        <v>0</v>
      </c>
      <c r="BY6" s="1696">
        <f>'SAME R Results'!BY75</f>
        <v>0</v>
      </c>
      <c r="BZ6" s="1710">
        <f>'SAME R Results'!BZ75</f>
        <v>515.16984376150162</v>
      </c>
      <c r="CA6" s="1711">
        <f>'SAME R Results'!CA75</f>
        <v>1.3300000000000534</v>
      </c>
      <c r="CB6" s="1861">
        <f>BI6</f>
        <v>5.5088676664496919E-2</v>
      </c>
      <c r="CC6" s="1861">
        <f t="shared" ref="CC6" si="2">BJ6</f>
        <v>0.15132510528359466</v>
      </c>
      <c r="CD6" s="1861">
        <f t="shared" ref="CD6" si="3">BK6</f>
        <v>0.25080449001119365</v>
      </c>
      <c r="CE6" s="1862">
        <f>BM6</f>
        <v>2.7325343174873762</v>
      </c>
      <c r="CF6" s="1861">
        <f>BN6</f>
        <v>3.3238239856937329E-2</v>
      </c>
      <c r="CG6" s="1862">
        <f>BZ6</f>
        <v>515.16984376150162</v>
      </c>
      <c r="CH6" s="1886"/>
      <c r="CJ6" s="1203">
        <f>CB3</f>
        <v>9.342995031244071E-2</v>
      </c>
      <c r="CK6" s="1203">
        <f t="shared" ref="CK6:CO6" si="4">CC3</f>
        <v>0.1343792968854397</v>
      </c>
      <c r="CL6" s="1203">
        <f t="shared" si="4"/>
        <v>0.16115934278623062</v>
      </c>
      <c r="CM6" s="1203">
        <f t="shared" si="4"/>
        <v>1.8273590926415271</v>
      </c>
      <c r="CN6" s="1203">
        <f t="shared" si="4"/>
        <v>7.7904580733373599E-2</v>
      </c>
      <c r="CO6" s="1934">
        <f t="shared" si="4"/>
        <v>500.40751723792681</v>
      </c>
      <c r="CP6" s="1895"/>
    </row>
    <row r="7" spans="1:94" s="1203" customFormat="1" x14ac:dyDescent="0.25">
      <c r="A7" s="1474" t="s">
        <v>751</v>
      </c>
      <c r="B7" s="1478" t="str">
        <f>'Drum 8-2012'!B9</f>
        <v>Teflon</v>
      </c>
      <c r="C7" s="1730">
        <f>'Drum 8-2012'!C9</f>
        <v>0</v>
      </c>
      <c r="D7" s="1731">
        <f>'Drum 8-2012'!D9</f>
        <v>0</v>
      </c>
      <c r="E7" s="1731">
        <f>'Drum 8-2012'!E9</f>
        <v>0</v>
      </c>
      <c r="F7" s="1731">
        <f>'Drum 8-2012'!F9</f>
        <v>691</v>
      </c>
      <c r="G7" s="1731">
        <f>'Drum 8-2012'!G9</f>
        <v>0</v>
      </c>
      <c r="H7" s="1731">
        <f>'Drum 8-2012'!H9</f>
        <v>0</v>
      </c>
      <c r="I7" s="1731">
        <f>'Drum 8-2012'!I9</f>
        <v>41149</v>
      </c>
      <c r="J7" s="1732">
        <f>'Drum 8-2012'!J9</f>
        <v>0</v>
      </c>
      <c r="K7" s="1733">
        <f>'Drum 8-2012'!K9</f>
        <v>8.1</v>
      </c>
      <c r="L7" s="1734">
        <f>'Drum 8-2012'!L9</f>
        <v>1.4450000000000001</v>
      </c>
      <c r="M7" s="1734">
        <f>'Drum 8-2012'!M9</f>
        <v>60</v>
      </c>
      <c r="N7" s="1734">
        <f>'Drum 8-2012'!N9</f>
        <v>11</v>
      </c>
      <c r="O7" s="1734">
        <f>'Drum 8-2012'!O9</f>
        <v>8</v>
      </c>
      <c r="P7" s="1734" t="str">
        <f>'Drum 8-2012'!P9</f>
        <v>n</v>
      </c>
      <c r="Q7" s="1735" t="str">
        <f>'Drum 8-2012'!Q9</f>
        <v>n/a</v>
      </c>
      <c r="R7" s="1736">
        <f>'Drum 8-2012'!R9</f>
        <v>0</v>
      </c>
      <c r="S7" s="1733" t="str">
        <f>'Drum 8-2012'!S9</f>
        <v>n</v>
      </c>
      <c r="T7" s="1734" t="str">
        <f>'Drum 8-2012'!T9</f>
        <v>n/a</v>
      </c>
      <c r="U7" s="1734" t="str">
        <f>'Drum 8-2012'!U9</f>
        <v>n</v>
      </c>
      <c r="V7" s="1734" t="str">
        <f>'Drum 8-2012'!V9</f>
        <v>y</v>
      </c>
      <c r="W7" s="1734" t="str">
        <f>'Drum 8-2012'!W9</f>
        <v>y</v>
      </c>
      <c r="X7" s="1734" t="str">
        <f>'Drum 8-2012'!X9</f>
        <v>n</v>
      </c>
      <c r="Y7" s="1734" t="str">
        <f>'Drum 8-2012'!Y9</f>
        <v>n</v>
      </c>
      <c r="Z7" s="1734">
        <f>'Drum 8-2012'!Z9</f>
        <v>0</v>
      </c>
      <c r="AA7" s="1734">
        <f>'Drum 8-2012'!AA9</f>
        <v>10</v>
      </c>
      <c r="AB7" s="1734" t="str">
        <f>'Drum 8-2012'!AB9</f>
        <v>y</v>
      </c>
      <c r="AC7" s="1734">
        <f>'Drum 8-2012'!AC9</f>
        <v>5.1947877000000003E-2</v>
      </c>
      <c r="AD7" s="1735">
        <f>'Drum 8-2012'!AD9</f>
        <v>0</v>
      </c>
      <c r="AE7" s="1733">
        <f>'Drum 8-2012'!AE9</f>
        <v>58</v>
      </c>
      <c r="AF7" s="1734">
        <f>'Drum 8-2012'!AF9</f>
        <v>720</v>
      </c>
      <c r="AG7" s="1734">
        <f>'Drum 8-2012'!AG9</f>
        <v>5</v>
      </c>
      <c r="AH7" s="1734" t="str">
        <f>'Drum 8-2012'!AH9</f>
        <v>n</v>
      </c>
      <c r="AI7" s="1734" t="str">
        <f>'Drum 8-2012'!AI9</f>
        <v>y</v>
      </c>
      <c r="AJ7" s="1734" t="str">
        <f>'Drum 8-2012'!AJ9</f>
        <v>y</v>
      </c>
      <c r="AK7" s="1734" t="str">
        <f>'Drum 8-2012'!AK9</f>
        <v>n</v>
      </c>
      <c r="AL7" s="1734" t="str">
        <f>'Drum 8-2012'!AL9</f>
        <v>n</v>
      </c>
      <c r="AM7" s="1734" t="str">
        <f>'Drum 8-2012'!AM9</f>
        <v>y</v>
      </c>
      <c r="AN7" s="1734">
        <f>'Drum 8-2012'!AN9</f>
        <v>5.1947877000000003E-2</v>
      </c>
      <c r="AO7" s="1734">
        <f>'Drum 8-2012'!AO9</f>
        <v>0</v>
      </c>
      <c r="AP7" s="1735" t="str">
        <f>'Drum 8-2012'!AP9</f>
        <v>n</v>
      </c>
      <c r="AQ7" s="1736" t="str">
        <f>'Drum 8-2012'!AQ9</f>
        <v>n/a</v>
      </c>
      <c r="AR7" s="1733" t="str">
        <f>'Drum 8-2012'!AR9</f>
        <v>n/a</v>
      </c>
      <c r="AS7" s="1734" t="str">
        <f>'Drum 8-2012'!AS9</f>
        <v>n/a</v>
      </c>
      <c r="AT7" s="1734" t="str">
        <f>'Drum 8-2012'!AT9</f>
        <v>n/a</v>
      </c>
      <c r="AU7" s="1734" t="str">
        <f>'Drum 8-2012'!AU9</f>
        <v>n/a</v>
      </c>
      <c r="AV7" s="1734" t="str">
        <f>'Drum 8-2012'!AV9</f>
        <v>n/a</v>
      </c>
      <c r="AW7" s="1734">
        <f>'Drum 8-2012'!AW9</f>
        <v>7.023680999999999</v>
      </c>
      <c r="AX7" s="1734">
        <f>'Drum 8-2012'!AX9</f>
        <v>4.7140166666666676</v>
      </c>
      <c r="AY7" s="1734">
        <f>'Drum 8-2012'!AY9</f>
        <v>94750</v>
      </c>
      <c r="AZ7" s="1734" t="str">
        <f>'Drum 8-2012'!AZ9</f>
        <v>n/a</v>
      </c>
      <c r="BA7" s="1734" t="str">
        <f>'Drum 8-2012'!BA9</f>
        <v>n/a</v>
      </c>
      <c r="BB7" s="1735">
        <f>'Drum 8-2012'!BB9</f>
        <v>7.8257500000000011</v>
      </c>
      <c r="BC7" s="1733">
        <f>'Drum 8-2012'!BC9</f>
        <v>2.3096643333333313</v>
      </c>
      <c r="BD7" s="1734">
        <f>'Drum 8-2012'!BD9</f>
        <v>2865597.8568671825</v>
      </c>
      <c r="BE7" s="1734">
        <f>'Drum 8-2012'!BE9</f>
        <v>573.38108101777982</v>
      </c>
      <c r="BF7" s="1734" t="str">
        <f>'Drum 8-2012'!BF9</f>
        <v>n/a</v>
      </c>
      <c r="BG7" s="1734" t="str">
        <f>'Drum 8-2012'!BG9</f>
        <v>n/a</v>
      </c>
      <c r="BH7" s="1735">
        <f>'Drum 8-2012'!BH9</f>
        <v>17.686195000000001</v>
      </c>
      <c r="BI7" s="1729">
        <f>'Drum 8-2012'!BI9</f>
        <v>0.20009125831934743</v>
      </c>
      <c r="BJ7" s="1729">
        <f>'Drum 8-2012'!BJ9</f>
        <v>0.17498438174454534</v>
      </c>
      <c r="BK7" s="1729">
        <f>'Drum 8-2012'!BK9</f>
        <v>0.1636382677245031</v>
      </c>
      <c r="BL7" s="1729" t="str">
        <f>'Drum 8-2012'!BL9</f>
        <v>n/a</v>
      </c>
      <c r="BM7" s="1729" t="e">
        <f>'Drum 8-2012'!BM9</f>
        <v>#NUM!</v>
      </c>
      <c r="BN7" s="1729" t="e">
        <f>'Drum 8-2012'!BN9</f>
        <v>#NUM!</v>
      </c>
      <c r="BO7" s="1730">
        <f>'Drum 8-2012'!BO9</f>
        <v>2865597.8568671825</v>
      </c>
      <c r="BP7" s="1731">
        <f>'Drum 8-2012'!BP9</f>
        <v>2823647.1530876998</v>
      </c>
      <c r="BQ7" s="1732">
        <f>'Drum 8-2012'!BQ9</f>
        <v>2541939.0574902608</v>
      </c>
      <c r="BR7" s="1730">
        <f>'Drum 8-2012'!BR9</f>
        <v>573.38108101777982</v>
      </c>
      <c r="BS7" s="1731">
        <f>'Drum 8-2012'!BS9</f>
        <v>0.51266632631921583</v>
      </c>
      <c r="BT7" s="1731">
        <f>'Drum 8-2012'!BT9</f>
        <v>2.2599999999999998</v>
      </c>
      <c r="BU7" s="1731">
        <f>'Drum 8-2012'!BU9</f>
        <v>1</v>
      </c>
      <c r="BV7" s="1731">
        <f>'Drum 8-2012'!BV9</f>
        <v>1</v>
      </c>
      <c r="BW7" s="1732">
        <f>'Drum 8-2012'!BW9</f>
        <v>2.2000000000000002</v>
      </c>
      <c r="BX7" s="1730" t="str">
        <f>'Drum 8-2012'!BX9</f>
        <v>n/a</v>
      </c>
      <c r="BY7" s="1732">
        <f>'Drum 8-2012'!BY9</f>
        <v>1.9480135636726696</v>
      </c>
      <c r="BZ7" s="1729">
        <f>'Drum 8-2012'!BZ9</f>
        <v>501.20662445760627</v>
      </c>
      <c r="CA7" s="1730">
        <f>'Drum 8-2012'!CA9</f>
        <v>7.52</v>
      </c>
      <c r="CB7" s="1900"/>
      <c r="CC7" s="1900"/>
      <c r="CD7" s="1900"/>
      <c r="CE7" s="1901"/>
      <c r="CF7" s="1900"/>
      <c r="CG7" s="1901"/>
      <c r="CH7" s="1905" t="s">
        <v>98</v>
      </c>
      <c r="CO7" s="1934"/>
      <c r="CP7" s="1895"/>
    </row>
    <row r="8" spans="1:94" s="1203" customFormat="1" ht="15.75" thickBot="1" x14ac:dyDescent="0.3">
      <c r="A8" s="1442"/>
      <c r="B8" s="1234"/>
      <c r="C8" s="1212"/>
      <c r="D8" s="1212"/>
      <c r="E8" s="1212"/>
      <c r="F8" s="1212"/>
      <c r="G8" s="1212"/>
      <c r="H8" s="1212"/>
      <c r="I8" s="1212"/>
      <c r="J8" s="1212"/>
      <c r="K8" s="1245"/>
      <c r="L8" s="1213"/>
      <c r="M8" s="1213"/>
      <c r="N8" s="1213"/>
      <c r="O8" s="1213"/>
      <c r="P8" s="1213"/>
      <c r="Q8" s="1246"/>
      <c r="R8" s="1213"/>
      <c r="S8" s="1245"/>
      <c r="T8" s="1213"/>
      <c r="U8" s="1213"/>
      <c r="V8" s="1213"/>
      <c r="W8" s="1213"/>
      <c r="X8" s="1213"/>
      <c r="Y8" s="1213"/>
      <c r="Z8" s="1213"/>
      <c r="AA8" s="1213"/>
      <c r="AB8" s="1213"/>
      <c r="AC8" s="1213"/>
      <c r="AD8" s="1246"/>
      <c r="AE8" s="1213"/>
      <c r="AF8" s="1213"/>
      <c r="AG8" s="1213"/>
      <c r="AH8" s="1213"/>
      <c r="AI8" s="1213"/>
      <c r="AJ8" s="1213"/>
      <c r="AK8" s="1213"/>
      <c r="AL8" s="1213"/>
      <c r="AM8" s="1213"/>
      <c r="AN8" s="1213"/>
      <c r="AO8" s="1213"/>
      <c r="AP8" s="1213"/>
      <c r="AQ8" s="1445"/>
      <c r="AR8" s="1213"/>
      <c r="AS8" s="1213"/>
      <c r="AT8" s="1213"/>
      <c r="AU8" s="1213"/>
      <c r="AV8" s="1213"/>
      <c r="AW8" s="1213"/>
      <c r="AX8" s="1213"/>
      <c r="AY8" s="1213"/>
      <c r="AZ8" s="1213"/>
      <c r="BA8" s="1213"/>
      <c r="BB8" s="1213"/>
      <c r="BC8" s="1245"/>
      <c r="BD8" s="1218"/>
      <c r="BE8" s="1452"/>
      <c r="BF8" s="1453"/>
      <c r="BG8" s="1448"/>
      <c r="BH8" s="1454"/>
      <c r="BI8" s="1256"/>
      <c r="BJ8" s="1256"/>
      <c r="BK8" s="1256"/>
      <c r="BL8" s="1256"/>
      <c r="BM8" s="1259"/>
      <c r="BN8" s="1256"/>
      <c r="BO8" s="1212"/>
      <c r="BP8" s="1212"/>
      <c r="BQ8" s="1212"/>
      <c r="BR8" s="1243"/>
      <c r="BS8" s="1212"/>
      <c r="BT8" s="1212"/>
      <c r="BU8" s="1212"/>
      <c r="BV8" s="1212"/>
      <c r="BW8" s="1244"/>
      <c r="BX8" s="1212"/>
      <c r="BY8" s="1212"/>
      <c r="BZ8" s="1262"/>
      <c r="CA8" s="1265"/>
      <c r="CB8" s="1857"/>
      <c r="CC8" s="1857"/>
      <c r="CD8" s="1857"/>
      <c r="CE8" s="1857"/>
      <c r="CF8" s="1857"/>
      <c r="CG8" s="1927"/>
      <c r="CH8" s="1888"/>
      <c r="CI8" s="1858"/>
      <c r="CJ8" s="1857"/>
      <c r="CK8" s="1857"/>
      <c r="CL8" s="1857"/>
      <c r="CM8" s="1857"/>
      <c r="CN8" s="1857"/>
      <c r="CO8" s="1927"/>
      <c r="CP8" s="1895"/>
    </row>
    <row r="9" spans="1:94" s="1203" customFormat="1" x14ac:dyDescent="0.25">
      <c r="A9" s="1475" t="s">
        <v>824</v>
      </c>
      <c r="B9" s="1476" t="str">
        <f>'Gnd Verif. 8-2012'!B4</f>
        <v>Teflon</v>
      </c>
      <c r="C9" s="1517">
        <f>'Gnd Verif. 8-2012'!C4</f>
        <v>0</v>
      </c>
      <c r="D9" s="1517" t="str">
        <f>'Gnd Verif. 8-2012'!D4</f>
        <v>678a</v>
      </c>
      <c r="E9" s="1518">
        <f>'Gnd Verif. 8-2012'!E4</f>
        <v>0</v>
      </c>
      <c r="F9" s="1519">
        <f>'Gnd Verif. 8-2012'!F4</f>
        <v>0</v>
      </c>
      <c r="G9" s="1520">
        <f>'Gnd Verif. 8-2012'!G4</f>
        <v>0</v>
      </c>
      <c r="H9" s="1521">
        <f>'Gnd Verif. 8-2012'!H4</f>
        <v>0</v>
      </c>
      <c r="I9" s="1522">
        <f>'Gnd Verif. 8-2012'!I4</f>
        <v>0</v>
      </c>
      <c r="J9" s="1523">
        <f>'Gnd Verif. 8-2012'!J4</f>
        <v>0</v>
      </c>
      <c r="K9" s="1524">
        <f>'Gnd Verif. 8-2012'!K4</f>
        <v>8.1</v>
      </c>
      <c r="L9" s="1525">
        <f>'Gnd Verif. 8-2012'!L4</f>
        <v>1.4450000000000001</v>
      </c>
      <c r="M9" s="1519">
        <f>'Gnd Verif. 8-2012'!M4</f>
        <v>60</v>
      </c>
      <c r="N9" s="1519">
        <f>'Gnd Verif. 8-2012'!N4</f>
        <v>0</v>
      </c>
      <c r="O9" s="1519">
        <f>'Gnd Verif. 8-2012'!O4</f>
        <v>0</v>
      </c>
      <c r="P9" s="1519">
        <f>'Gnd Verif. 8-2012'!P4</f>
        <v>0</v>
      </c>
      <c r="Q9" s="1526">
        <f>'Gnd Verif. 8-2012'!Q4</f>
        <v>0</v>
      </c>
      <c r="R9" s="1519">
        <f>'Gnd Verif. 8-2012'!R4</f>
        <v>0</v>
      </c>
      <c r="S9" s="1524">
        <f>'Gnd Verif. 8-2012'!S4</f>
        <v>0</v>
      </c>
      <c r="T9" s="1519">
        <f>'Gnd Verif. 8-2012'!T4</f>
        <v>0</v>
      </c>
      <c r="U9" s="1519">
        <f>'Gnd Verif. 8-2012'!U4</f>
        <v>0</v>
      </c>
      <c r="V9" s="1519" t="str">
        <f>'Gnd Verif. 8-2012'!V4</f>
        <v>y</v>
      </c>
      <c r="W9" s="1519" t="str">
        <f>'Gnd Verif. 8-2012'!W4</f>
        <v>y</v>
      </c>
      <c r="X9" s="1519" t="str">
        <f>'Gnd Verif. 8-2012'!X4</f>
        <v>n</v>
      </c>
      <c r="Y9" s="1519" t="str">
        <f>'Gnd Verif. 8-2012'!Y4</f>
        <v>n</v>
      </c>
      <c r="Z9" s="1519">
        <f>'Gnd Verif. 8-2012'!Z4</f>
        <v>0</v>
      </c>
      <c r="AA9" s="1519">
        <f>'Gnd Verif. 8-2012'!AA4</f>
        <v>10</v>
      </c>
      <c r="AB9" s="1519" t="str">
        <f>'Gnd Verif. 8-2012'!AB4</f>
        <v>y</v>
      </c>
      <c r="AC9" s="1527">
        <f>'Gnd Verif. 8-2012'!AC4</f>
        <v>5.1947877104472531E-2</v>
      </c>
      <c r="AD9" s="1528">
        <f>'Gnd Verif. 8-2012'!AD4</f>
        <v>0</v>
      </c>
      <c r="AE9" s="1519">
        <f>'Gnd Verif. 8-2012'!AE4</f>
        <v>58</v>
      </c>
      <c r="AF9" s="1519">
        <f>'Gnd Verif. 8-2012'!AF4</f>
        <v>720</v>
      </c>
      <c r="AG9" s="1519">
        <f>'Gnd Verif. 8-2012'!AG4</f>
        <v>5</v>
      </c>
      <c r="AH9" s="1519" t="str">
        <f>'Gnd Verif. 8-2012'!AH4</f>
        <v>n</v>
      </c>
      <c r="AI9" s="1519" t="str">
        <f>'Gnd Verif. 8-2012'!AI4</f>
        <v>y</v>
      </c>
      <c r="AJ9" s="1519" t="str">
        <f>'Gnd Verif. 8-2012'!AJ4</f>
        <v>y</v>
      </c>
      <c r="AK9" s="1519" t="str">
        <f>'Gnd Verif. 8-2012'!AK4</f>
        <v>n</v>
      </c>
      <c r="AL9" s="1519" t="str">
        <f>'Gnd Verif. 8-2012'!AL4</f>
        <v>n</v>
      </c>
      <c r="AM9" s="1519" t="str">
        <f>'Gnd Verif. 8-2012'!AM4</f>
        <v>y</v>
      </c>
      <c r="AN9" s="1529">
        <f>'Gnd Verif. 8-2012'!AN4</f>
        <v>40</v>
      </c>
      <c r="AO9" s="1525">
        <f>'Gnd Verif. 8-2012'!AO4</f>
        <v>0</v>
      </c>
      <c r="AP9" s="1519">
        <f>'Gnd Verif. 8-2012'!AP4</f>
        <v>0</v>
      </c>
      <c r="AQ9" s="1530">
        <f>'Gnd Verif. 8-2012'!AQ4</f>
        <v>0</v>
      </c>
      <c r="AR9" s="1531">
        <f>'Gnd Verif. 8-2012'!AR4</f>
        <v>0</v>
      </c>
      <c r="AS9" s="1531">
        <f>'Gnd Verif. 8-2012'!AS4</f>
        <v>0</v>
      </c>
      <c r="AT9" s="1531">
        <f>'Gnd Verif. 8-2012'!AT4</f>
        <v>0</v>
      </c>
      <c r="AU9" s="1532">
        <f>'Gnd Verif. 8-2012'!AU4</f>
        <v>6.6135942857142874E-2</v>
      </c>
      <c r="AV9" s="1532">
        <f>'Gnd Verif. 8-2012'!AV4</f>
        <v>2.2689824999999997E-2</v>
      </c>
      <c r="AW9" s="1532">
        <f>'Gnd Verif. 8-2012'!AW4</f>
        <v>5.6908275000000001</v>
      </c>
      <c r="AX9" s="1532">
        <f>'Gnd Verif. 8-2012'!AX4</f>
        <v>4.7836295</v>
      </c>
      <c r="AY9" s="1533">
        <f>'Gnd Verif. 8-2012'!AY4</f>
        <v>28257.142857142859</v>
      </c>
      <c r="AZ9" s="1532">
        <f>'Gnd Verif. 8-2012'!AZ4</f>
        <v>15264.571428571429</v>
      </c>
      <c r="BA9" s="1532">
        <f>'Gnd Verif. 8-2012'!BA4</f>
        <v>15008.45</v>
      </c>
      <c r="BB9" s="1532">
        <f>'Gnd Verif. 8-2012'!BB4</f>
        <v>3.8655714285714282</v>
      </c>
      <c r="BC9" s="1534">
        <f>'Gnd Verif. 8-2012'!BC4</f>
        <v>0.90719800000000017</v>
      </c>
      <c r="BD9" s="1533">
        <f>'Gnd Verif. 8-2012'!BD4</f>
        <v>782264.89861368807</v>
      </c>
      <c r="BE9" s="1535">
        <f>'Gnd Verif. 8-2012'!BE4</f>
        <v>166.19189918671498</v>
      </c>
      <c r="BF9" s="1536">
        <f>'Gnd Verif. 8-2012'!BF4</f>
        <v>4.3446117857142877E-2</v>
      </c>
      <c r="BG9" s="1537">
        <f>'Gnd Verif. 8-2012'!BG4</f>
        <v>64.030357142857156</v>
      </c>
      <c r="BH9" s="1531">
        <f>'Gnd Verif. 8-2012'!BH4</f>
        <v>8.7361914285714271</v>
      </c>
      <c r="BI9" s="1538">
        <f>'Gnd Verif. 8-2012'!BI4</f>
        <v>0.21244964395211449</v>
      </c>
      <c r="BJ9" s="1538">
        <f>'Gnd Verif. 8-2012'!BJ4</f>
        <v>0.21323033954101123</v>
      </c>
      <c r="BK9" s="1538">
        <f>'Gnd Verif. 8-2012'!BK4</f>
        <v>0.21362176249523962</v>
      </c>
      <c r="BL9" s="1538">
        <f>'Gnd Verif. 8-2012'!BL4</f>
        <v>6.7852374710656237E-4</v>
      </c>
      <c r="BM9" s="1539">
        <f>'Gnd Verif. 8-2012'!BM4</f>
        <v>1.0624355821945817</v>
      </c>
      <c r="BN9" s="1538">
        <f>'Gnd Verif. 8-2012'!BN4</f>
        <v>0.21206036869153627</v>
      </c>
      <c r="BO9" s="1517">
        <f>'Gnd Verif. 8-2012'!BO4</f>
        <v>782264.89861368807</v>
      </c>
      <c r="BP9" s="1517">
        <f>'Gnd Verif. 8-2012'!BP4</f>
        <v>769754.00650529191</v>
      </c>
      <c r="BQ9" s="1517">
        <f>'Gnd Verif. 8-2012'!BQ4</f>
        <v>721909.55761622591</v>
      </c>
      <c r="BR9" s="1540">
        <f>'Gnd Verif. 8-2012'!BR4</f>
        <v>166.19189918671498</v>
      </c>
      <c r="BS9" s="1517">
        <f>'Gnd Verif. 8-2012'!BS4</f>
        <v>0.2013668649560508</v>
      </c>
      <c r="BT9" s="1517">
        <f>'Gnd Verif. 8-2012'!BT4</f>
        <v>2.2599999999999998</v>
      </c>
      <c r="BU9" s="1517">
        <f>'Gnd Verif. 8-2012'!BU4</f>
        <v>1</v>
      </c>
      <c r="BV9" s="1517">
        <f>'Gnd Verif. 8-2012'!BV4</f>
        <v>1</v>
      </c>
      <c r="BW9" s="1541">
        <f>'Gnd Verif. 8-2012'!BW4</f>
        <v>2.2000000000000002</v>
      </c>
      <c r="BX9" s="1517">
        <f>'Gnd Verif. 8-2012'!BX4</f>
        <v>2.9500798193732916</v>
      </c>
      <c r="BY9" s="1517">
        <f>'Gnd Verif. 8-2012'!BY4</f>
        <v>2.9672422840697958</v>
      </c>
      <c r="BZ9" s="1542">
        <f>'Gnd Verif. 8-2012'!BZ4</f>
        <v>500.40751723792681</v>
      </c>
      <c r="CA9" s="1543">
        <f>'Gnd Verif. 8-2012'!CA4</f>
        <v>2.77</v>
      </c>
      <c r="CB9" s="1823">
        <f>BI9</f>
        <v>0.21244964395211449</v>
      </c>
      <c r="CC9" s="1823">
        <f t="shared" ref="CC9:CC10" si="5">BJ9</f>
        <v>0.21323033954101123</v>
      </c>
      <c r="CD9" s="1823">
        <f t="shared" ref="CD9:CD10" si="6">BK9</f>
        <v>0.21362176249523962</v>
      </c>
      <c r="CE9" s="1824">
        <f>BM9</f>
        <v>1.0624355821945817</v>
      </c>
      <c r="CF9" s="1823">
        <f>BN9</f>
        <v>0.21206036869153627</v>
      </c>
      <c r="CG9" s="1824">
        <f>BZ9</f>
        <v>500.40751723792681</v>
      </c>
      <c r="CH9" s="1884"/>
      <c r="CI9" s="1858"/>
      <c r="CO9" s="1934"/>
      <c r="CP9" s="1895"/>
    </row>
    <row r="10" spans="1:94" s="1203" customFormat="1" x14ac:dyDescent="0.25">
      <c r="A10" s="1477" t="s">
        <v>755</v>
      </c>
      <c r="B10" s="1478" t="str">
        <f>'SAME R Results'!B17</f>
        <v>Teflon</v>
      </c>
      <c r="C10" s="1632" t="str">
        <f>'SAME R Results'!C17</f>
        <v>T03</v>
      </c>
      <c r="D10" s="1632" t="str">
        <f>'SAME R Results'!D17</f>
        <v>11Ta</v>
      </c>
      <c r="E10" s="1632">
        <f>'SAME R Results'!E17</f>
        <v>6</v>
      </c>
      <c r="F10" s="1632" t="str">
        <f>'SAME R Results'!F17</f>
        <v>58a</v>
      </c>
      <c r="G10" s="1632" t="str">
        <f>'SAME R Results'!G17</f>
        <v>aged</v>
      </c>
      <c r="H10" s="1632">
        <f>'SAME R Results'!H17</f>
        <v>211</v>
      </c>
      <c r="I10" s="1632">
        <f>'SAME R Results'!I17</f>
        <v>40389</v>
      </c>
      <c r="J10" s="1632">
        <f>'SAME R Results'!J17</f>
        <v>0</v>
      </c>
      <c r="K10" s="1633">
        <f>'SAME R Results'!K17</f>
        <v>8.1</v>
      </c>
      <c r="L10" s="1634">
        <f>'SAME R Results'!L17</f>
        <v>1.4450000000000001</v>
      </c>
      <c r="M10" s="1634">
        <f>'SAME R Results'!M17</f>
        <v>0</v>
      </c>
      <c r="N10" s="1634">
        <f>'SAME R Results'!N17</f>
        <v>0</v>
      </c>
      <c r="O10" s="1634">
        <f>'SAME R Results'!O17</f>
        <v>0</v>
      </c>
      <c r="P10" s="1634">
        <f>'SAME R Results'!P17</f>
        <v>0</v>
      </c>
      <c r="Q10" s="1635">
        <f>'SAME R Results'!Q17</f>
        <v>0</v>
      </c>
      <c r="R10" s="1634">
        <f>'SAME R Results'!R17</f>
        <v>805.4</v>
      </c>
      <c r="S10" s="1633">
        <f>'SAME R Results'!S17</f>
        <v>0</v>
      </c>
      <c r="T10" s="1634">
        <f>'SAME R Results'!T17</f>
        <v>0</v>
      </c>
      <c r="U10" s="1634" t="str">
        <f>'SAME R Results'!U17</f>
        <v>n</v>
      </c>
      <c r="V10" s="1634" t="str">
        <f>'SAME R Results'!V17</f>
        <v>y</v>
      </c>
      <c r="W10" s="1634" t="str">
        <f>'SAME R Results'!W17</f>
        <v>y</v>
      </c>
      <c r="X10" s="1634" t="str">
        <f>'SAME R Results'!X17</f>
        <v>n</v>
      </c>
      <c r="Y10" s="1634" t="str">
        <f>'SAME R Results'!Y17</f>
        <v>n</v>
      </c>
      <c r="Z10" s="1634" t="str">
        <f>'SAME R Results'!Z17</f>
        <v>y</v>
      </c>
      <c r="AA10" s="1634">
        <f>'SAME R Results'!AA17</f>
        <v>10</v>
      </c>
      <c r="AB10" s="1634" t="str">
        <f>'SAME R Results'!AB17</f>
        <v>y</v>
      </c>
      <c r="AC10" s="1634">
        <f>'SAME R Results'!AC17</f>
        <v>5.19567251427413E-2</v>
      </c>
      <c r="AD10" s="1635">
        <f>'SAME R Results'!AD17</f>
        <v>0</v>
      </c>
      <c r="AE10" s="1634">
        <f>'SAME R Results'!AE17</f>
        <v>50</v>
      </c>
      <c r="AF10" s="1634">
        <f>'SAME R Results'!AF17</f>
        <v>720</v>
      </c>
      <c r="AG10" s="1634">
        <f>'SAME R Results'!AG17</f>
        <v>0</v>
      </c>
      <c r="AH10" s="1634" t="str">
        <f>'SAME R Results'!AH17</f>
        <v>n</v>
      </c>
      <c r="AI10" s="1634" t="str">
        <f>'SAME R Results'!AI17</f>
        <v>y</v>
      </c>
      <c r="AJ10" s="1634" t="str">
        <f>'SAME R Results'!AJ17</f>
        <v>y</v>
      </c>
      <c r="AK10" s="1634" t="str">
        <f>'SAME R Results'!AK17</f>
        <v>n</v>
      </c>
      <c r="AL10" s="1634" t="str">
        <f>'SAME R Results'!AL17</f>
        <v>n</v>
      </c>
      <c r="AM10" s="1634" t="str">
        <f>'SAME R Results'!AM17</f>
        <v>y</v>
      </c>
      <c r="AN10" s="1634">
        <f>'SAME R Results'!AN17</f>
        <v>5.19567251427413E-2</v>
      </c>
      <c r="AO10" s="1634">
        <f>'SAME R Results'!AO17</f>
        <v>0</v>
      </c>
      <c r="AP10" s="1634">
        <f>'SAME R Results'!AP17</f>
        <v>0</v>
      </c>
      <c r="AQ10" s="1636">
        <f>'SAME R Results'!AQ17</f>
        <v>0</v>
      </c>
      <c r="AR10" s="1634">
        <f>'SAME R Results'!AR17</f>
        <v>0.78200000000000003</v>
      </c>
      <c r="AS10" s="1634">
        <f>'SAME R Results'!AS17</f>
        <v>0</v>
      </c>
      <c r="AT10" s="1634">
        <f>'SAME R Results'!AT17</f>
        <v>0</v>
      </c>
      <c r="AU10" s="1634">
        <f>'SAME R Results'!AU17</f>
        <v>8.644104499999998E-2</v>
      </c>
      <c r="AV10" s="1634">
        <f>'SAME R Results'!AV17</f>
        <v>2.6800000000000001E-2</v>
      </c>
      <c r="AW10" s="1634">
        <f>'SAME R Results'!AW17</f>
        <v>5.0834199999999994</v>
      </c>
      <c r="AX10" s="1634">
        <f>'SAME R Results'!AX17</f>
        <v>4.7389840000000003</v>
      </c>
      <c r="AY10" s="1634">
        <f>'SAME R Results'!AY17</f>
        <v>20380</v>
      </c>
      <c r="AZ10" s="1634">
        <f>'SAME R Results'!AZ17</f>
        <v>0.14796445</v>
      </c>
      <c r="BA10" s="1634">
        <f>'SAME R Results'!BA17</f>
        <v>8.2000000000000003E-2</v>
      </c>
      <c r="BB10" s="1634">
        <f>'SAME R Results'!BB17</f>
        <v>3.5562999999999994</v>
      </c>
      <c r="BC10" s="1633">
        <f>'SAME R Results'!BC17</f>
        <v>0.34443599999999908</v>
      </c>
      <c r="BD10" s="1637">
        <f>'SAME R Results'!BD17</f>
        <v>557920.01363368786</v>
      </c>
      <c r="BE10" s="1638">
        <f>'SAME R Results'!BE17</f>
        <v>58.353221390514022</v>
      </c>
      <c r="BF10" s="1639">
        <f>'SAME R Results'!BF17</f>
        <v>5.9641044999999976E-2</v>
      </c>
      <c r="BG10" s="1640">
        <f>'SAME R Results'!BG17</f>
        <v>1.6491112499999998E-2</v>
      </c>
      <c r="BH10" s="1641">
        <f>'SAME R Results'!BH17</f>
        <v>8.0372379999999986</v>
      </c>
      <c r="BI10" s="1642">
        <f>'SAME R Results'!BI17</f>
        <v>0.10459065809534994</v>
      </c>
      <c r="BJ10" s="1642">
        <f>'SAME R Results'!BJ17</f>
        <v>0.23211570631965311</v>
      </c>
      <c r="BK10" s="1642">
        <f>'SAME R Results'!BK17</f>
        <v>0.34578834000036479</v>
      </c>
      <c r="BL10" s="1642">
        <f>'SAME R Results'!BL17</f>
        <v>3.6165567968807428</v>
      </c>
      <c r="BM10" s="1643">
        <f>'SAME R Results'!BM17</f>
        <v>2.4420805206174716</v>
      </c>
      <c r="BN10" s="1642">
        <f>'SAME R Results'!BN17</f>
        <v>7.0208077224969093E-2</v>
      </c>
      <c r="BO10" s="1632">
        <f>'SAME R Results'!BO17</f>
        <v>557920.01363368786</v>
      </c>
      <c r="BP10" s="1632">
        <f>'SAME R Results'!BP17</f>
        <v>548898.27489414602</v>
      </c>
      <c r="BQ10" s="1632">
        <f>'SAME R Results'!BQ17</f>
        <v>517486.93410012359</v>
      </c>
      <c r="BR10" s="1644">
        <f>'SAME R Results'!BR17</f>
        <v>58.353221390514022</v>
      </c>
      <c r="BS10" s="1632">
        <f>'SAME R Results'!BS17</f>
        <v>7.6452987658705285E-2</v>
      </c>
      <c r="BT10" s="1632">
        <f>'SAME R Results'!BT17</f>
        <v>2.2599999999999998</v>
      </c>
      <c r="BU10" s="1632">
        <f>'SAME R Results'!BU17</f>
        <v>1</v>
      </c>
      <c r="BV10" s="1632">
        <f>'SAME R Results'!BV17</f>
        <v>1</v>
      </c>
      <c r="BW10" s="1645">
        <f>'SAME R Results'!BW17</f>
        <v>2.2000000000000002</v>
      </c>
      <c r="BX10" s="1632">
        <f>'SAME R Results'!BX17</f>
        <v>0</v>
      </c>
      <c r="BY10" s="1632">
        <f>'SAME R Results'!BY17</f>
        <v>0</v>
      </c>
      <c r="BZ10" s="1646">
        <f>'SAME R Results'!BZ17</f>
        <v>516.33842203068309</v>
      </c>
      <c r="CA10" s="1647">
        <f>'SAME R Results'!CA17</f>
        <v>0.91333333333332156</v>
      </c>
      <c r="CB10" s="1861">
        <f>BI10</f>
        <v>0.10459065809534994</v>
      </c>
      <c r="CC10" s="1861">
        <f t="shared" si="5"/>
        <v>0.23211570631965311</v>
      </c>
      <c r="CD10" s="1861">
        <f t="shared" si="6"/>
        <v>0.34578834000036479</v>
      </c>
      <c r="CE10" s="1862">
        <f>BM10</f>
        <v>2.4420805206174716</v>
      </c>
      <c r="CF10" s="1861">
        <f>BN10</f>
        <v>7.0208077224969093E-2</v>
      </c>
      <c r="CG10" s="1862">
        <f>BZ10</f>
        <v>516.33842203068309</v>
      </c>
      <c r="CH10" s="1885"/>
      <c r="CI10" s="1858"/>
      <c r="CJ10" s="1203">
        <f>CB9</f>
        <v>0.21244964395211449</v>
      </c>
      <c r="CK10" s="1203">
        <f t="shared" ref="CK10:CO10" si="7">CC9</f>
        <v>0.21323033954101123</v>
      </c>
      <c r="CL10" s="1203">
        <f t="shared" si="7"/>
        <v>0.21362176249523962</v>
      </c>
      <c r="CM10" s="1203">
        <f t="shared" si="7"/>
        <v>1.0624355821945817</v>
      </c>
      <c r="CN10" s="1203">
        <f t="shared" si="7"/>
        <v>0.21206036869153627</v>
      </c>
      <c r="CO10" s="1934">
        <f t="shared" si="7"/>
        <v>500.40751723792681</v>
      </c>
      <c r="CP10" s="1895"/>
    </row>
    <row r="11" spans="1:94" s="1203" customFormat="1" ht="15.75" x14ac:dyDescent="0.25">
      <c r="A11" s="1479" t="s">
        <v>756</v>
      </c>
      <c r="B11" s="1480" t="str">
        <f>'SAME R Results'!B57</f>
        <v>Teflon</v>
      </c>
      <c r="C11" s="1648" t="str">
        <f>'SAME R Results'!C57</f>
        <v>T04</v>
      </c>
      <c r="D11" s="1648" t="str">
        <f>'SAME R Results'!D57</f>
        <v>32 Ta</v>
      </c>
      <c r="E11" s="1648">
        <f>'SAME R Results'!E57</f>
        <v>4</v>
      </c>
      <c r="F11" s="1648" t="str">
        <f>'SAME R Results'!F57</f>
        <v>79a</v>
      </c>
      <c r="G11" s="1648" t="str">
        <f>'SAME R Results'!G57</f>
        <v>aged</v>
      </c>
      <c r="H11" s="1648">
        <f>'SAME R Results'!H57</f>
        <v>239</v>
      </c>
      <c r="I11" s="1648">
        <f>'SAME R Results'!I57</f>
        <v>40416</v>
      </c>
      <c r="J11" s="1648">
        <f>'SAME R Results'!J57</f>
        <v>0</v>
      </c>
      <c r="K11" s="1649">
        <f>'SAME R Results'!K57</f>
        <v>8.1</v>
      </c>
      <c r="L11" s="1650">
        <f>'SAME R Results'!L57</f>
        <v>1.4450000000000001</v>
      </c>
      <c r="M11" s="1650">
        <f>'SAME R Results'!M57</f>
        <v>0</v>
      </c>
      <c r="N11" s="1650">
        <f>'SAME R Results'!N57</f>
        <v>0</v>
      </c>
      <c r="O11" s="1650">
        <f>'SAME R Results'!O57</f>
        <v>0</v>
      </c>
      <c r="P11" s="1650">
        <f>'SAME R Results'!P57</f>
        <v>0</v>
      </c>
      <c r="Q11" s="1651">
        <f>'SAME R Results'!Q57</f>
        <v>0</v>
      </c>
      <c r="R11" s="1650">
        <f>'SAME R Results'!R57</f>
        <v>560</v>
      </c>
      <c r="S11" s="1649">
        <f>'SAME R Results'!S57</f>
        <v>0</v>
      </c>
      <c r="T11" s="1650">
        <f>'SAME R Results'!T57</f>
        <v>0</v>
      </c>
      <c r="U11" s="1650" t="str">
        <f>'SAME R Results'!U57</f>
        <v>n</v>
      </c>
      <c r="V11" s="1650" t="str">
        <f>'SAME R Results'!V57</f>
        <v>y</v>
      </c>
      <c r="W11" s="1650" t="str">
        <f>'SAME R Results'!W57</f>
        <v>y</v>
      </c>
      <c r="X11" s="1650" t="str">
        <f>'SAME R Results'!X57</f>
        <v>n</v>
      </c>
      <c r="Y11" s="1650" t="str">
        <f>'SAME R Results'!Y57</f>
        <v>n</v>
      </c>
      <c r="Z11" s="1650" t="str">
        <f>'SAME R Results'!Z57</f>
        <v>y</v>
      </c>
      <c r="AA11" s="1650">
        <f>'SAME R Results'!AA57</f>
        <v>10</v>
      </c>
      <c r="AB11" s="1650" t="str">
        <f>'SAME R Results'!AB57</f>
        <v>y</v>
      </c>
      <c r="AC11" s="1650">
        <f>'SAME R Results'!AC57</f>
        <v>5.19567251427413E-2</v>
      </c>
      <c r="AD11" s="1651">
        <f>'SAME R Results'!AD57</f>
        <v>0</v>
      </c>
      <c r="AE11" s="1650">
        <f>'SAME R Results'!AE57</f>
        <v>0</v>
      </c>
      <c r="AF11" s="1650">
        <f>'SAME R Results'!AF57</f>
        <v>0</v>
      </c>
      <c r="AG11" s="1650">
        <f>'SAME R Results'!AG57</f>
        <v>0</v>
      </c>
      <c r="AH11" s="1650">
        <f>'SAME R Results'!AH57</f>
        <v>0</v>
      </c>
      <c r="AI11" s="1650">
        <f>'SAME R Results'!AI57</f>
        <v>0</v>
      </c>
      <c r="AJ11" s="1650">
        <f>'SAME R Results'!AJ57</f>
        <v>0</v>
      </c>
      <c r="AK11" s="1650">
        <f>'SAME R Results'!AK57</f>
        <v>0</v>
      </c>
      <c r="AL11" s="1650">
        <f>'SAME R Results'!AL57</f>
        <v>0</v>
      </c>
      <c r="AM11" s="1650">
        <f>'SAME R Results'!AM57</f>
        <v>0</v>
      </c>
      <c r="AN11" s="1650">
        <f>'SAME R Results'!AN57</f>
        <v>0</v>
      </c>
      <c r="AO11" s="1650">
        <f>'SAME R Results'!AO57</f>
        <v>0</v>
      </c>
      <c r="AP11" s="1650">
        <f>'SAME R Results'!AP57</f>
        <v>75</v>
      </c>
      <c r="AQ11" s="1652">
        <f>'SAME R Results'!AQ57</f>
        <v>0</v>
      </c>
      <c r="AR11" s="1650">
        <f>'SAME R Results'!AR57</f>
        <v>1.1247265</v>
      </c>
      <c r="AS11" s="1650">
        <f>'SAME R Results'!AS57</f>
        <v>0</v>
      </c>
      <c r="AT11" s="1650">
        <f>'SAME R Results'!AT57</f>
        <v>0</v>
      </c>
      <c r="AU11" s="1650">
        <f>'SAME R Results'!AU57</f>
        <v>0.12048334999999999</v>
      </c>
      <c r="AV11" s="1650">
        <f>'SAME R Results'!AV57</f>
        <v>2.7542105000000001E-2</v>
      </c>
      <c r="AW11" s="1650">
        <f>'SAME R Results'!AW57</f>
        <v>6.0513774999999992</v>
      </c>
      <c r="AX11" s="1650">
        <f>'SAME R Results'!AX57</f>
        <v>4.7287134999999996</v>
      </c>
      <c r="AY11" s="1650">
        <f>'SAME R Results'!AY57</f>
        <v>34885</v>
      </c>
      <c r="AZ11" s="1650">
        <f>'SAME R Results'!AZ57</f>
        <v>0.18905644999999999</v>
      </c>
      <c r="BA11" s="1650">
        <f>'SAME R Results'!BA57</f>
        <v>8.4350620000000015E-2</v>
      </c>
      <c r="BB11" s="1650">
        <f>'SAME R Results'!BB57</f>
        <v>9.057850000000002</v>
      </c>
      <c r="BC11" s="1649">
        <f>'SAME R Results'!BC57</f>
        <v>1.3226639999999996</v>
      </c>
      <c r="BD11" s="1653">
        <f>'SAME R Results'!BD57</f>
        <v>974484.86814557225</v>
      </c>
      <c r="BE11" s="1654">
        <f>'SAME R Results'!BE57</f>
        <v>259.88856497328499</v>
      </c>
      <c r="BF11" s="1655">
        <f>'SAME R Results'!BF57</f>
        <v>9.2941244999999992E-2</v>
      </c>
      <c r="BG11" s="1656">
        <f>'SAME R Results'!BG57</f>
        <v>2.6176457499999993E-2</v>
      </c>
      <c r="BH11" s="1657">
        <f>'SAME R Results'!BH57</f>
        <v>20.470741000000004</v>
      </c>
      <c r="BI11" s="1658">
        <f>'SAME R Results'!BI57</f>
        <v>0.26669327915563062</v>
      </c>
      <c r="BJ11" s="1658">
        <f>'SAME R Results'!BJ57</f>
        <v>0.26321606173734746</v>
      </c>
      <c r="BK11" s="1658">
        <f>'SAME R Results'!BK57</f>
        <v>0.26149449148435638</v>
      </c>
      <c r="BL11" s="1658">
        <f>'SAME R Results'!BL57</f>
        <v>3.5505661910134334</v>
      </c>
      <c r="BM11" s="1659" t="e">
        <f>'SAME R Results'!BM57</f>
        <v>#NUM!</v>
      </c>
      <c r="BN11" s="1658" t="e">
        <f>'SAME R Results'!BN57</f>
        <v>#NUM!</v>
      </c>
      <c r="BO11" s="1648">
        <f>'SAME R Results'!BO57</f>
        <v>974484.86814557225</v>
      </c>
      <c r="BP11" s="1648">
        <f>'SAME R Results'!BP57</f>
        <v>959042.11270254408</v>
      </c>
      <c r="BQ11" s="1648">
        <f>'SAME R Results'!BQ57</f>
        <v>895535.4595034637</v>
      </c>
      <c r="BR11" s="1660">
        <f>'SAME R Results'!BR57</f>
        <v>259.88856497328499</v>
      </c>
      <c r="BS11" s="1648">
        <f>'SAME R Results'!BS57</f>
        <v>0.29358607830950889</v>
      </c>
      <c r="BT11" s="1648">
        <f>'SAME R Results'!BT57</f>
        <v>2.2599999999999998</v>
      </c>
      <c r="BU11" s="1648">
        <f>'SAME R Results'!BU57</f>
        <v>1</v>
      </c>
      <c r="BV11" s="1648">
        <f>'SAME R Results'!BV57</f>
        <v>1</v>
      </c>
      <c r="BW11" s="1661">
        <f>'SAME R Results'!BW57</f>
        <v>2.2000000000000002</v>
      </c>
      <c r="BX11" s="1648">
        <f>'SAME R Results'!BX57</f>
        <v>0</v>
      </c>
      <c r="BY11" s="1648">
        <f>'SAME R Results'!BY57</f>
        <v>0</v>
      </c>
      <c r="BZ11" s="1662">
        <f>'SAME R Results'!BZ57</f>
        <v>513.37523874459316</v>
      </c>
      <c r="CA11" s="1663">
        <f>'SAME R Results'!CA59</f>
        <v>3.4299999999999331</v>
      </c>
      <c r="CB11" s="1881"/>
      <c r="CC11" s="1882"/>
      <c r="CD11" s="1882"/>
      <c r="CE11" s="1882"/>
      <c r="CF11" s="1882"/>
      <c r="CG11" s="1926"/>
      <c r="CH11" s="1892" t="s">
        <v>98</v>
      </c>
      <c r="CI11" s="1858"/>
      <c r="CO11" s="1934"/>
      <c r="CP11" s="1895"/>
    </row>
    <row r="12" spans="1:94" s="1203" customFormat="1" x14ac:dyDescent="0.25">
      <c r="A12" s="1443" t="s">
        <v>750</v>
      </c>
      <c r="B12" s="1234" t="str">
        <f>'Drum 8-2012'!B10</f>
        <v>Teflon</v>
      </c>
      <c r="C12" s="1738">
        <f>'Drum 8-2012'!C10</f>
        <v>0</v>
      </c>
      <c r="D12" s="1739">
        <f>'Drum 8-2012'!D10</f>
        <v>0</v>
      </c>
      <c r="E12" s="1739">
        <f>'Drum 8-2012'!E10</f>
        <v>0</v>
      </c>
      <c r="F12" s="1739" t="str">
        <f>'Drum 8-2012'!F10</f>
        <v>691a</v>
      </c>
      <c r="G12" s="1739" t="str">
        <f>'Drum 8-2012'!G10</f>
        <v>aged</v>
      </c>
      <c r="H12" s="1739">
        <f>'Drum 8-2012'!H10</f>
        <v>0</v>
      </c>
      <c r="I12" s="1739">
        <f>'Drum 8-2012'!I10</f>
        <v>41149</v>
      </c>
      <c r="J12" s="1740">
        <f>'Drum 8-2012'!J10</f>
        <v>0</v>
      </c>
      <c r="K12" s="1741">
        <f>'Drum 8-2012'!K10</f>
        <v>8.1</v>
      </c>
      <c r="L12" s="1742">
        <f>'Drum 8-2012'!L10</f>
        <v>1.4450000000000001</v>
      </c>
      <c r="M12" s="1742">
        <f>'Drum 8-2012'!M10</f>
        <v>60</v>
      </c>
      <c r="N12" s="1742">
        <f>'Drum 8-2012'!N10</f>
        <v>11</v>
      </c>
      <c r="O12" s="1742">
        <f>'Drum 8-2012'!O10</f>
        <v>8</v>
      </c>
      <c r="P12" s="1742" t="str">
        <f>'Drum 8-2012'!P10</f>
        <v>n</v>
      </c>
      <c r="Q12" s="1743" t="str">
        <f>'Drum 8-2012'!Q10</f>
        <v>n/a</v>
      </c>
      <c r="R12" s="1744">
        <f>'Drum 8-2012'!R10</f>
        <v>0</v>
      </c>
      <c r="S12" s="1741" t="str">
        <f>'Drum 8-2012'!S10</f>
        <v>n</v>
      </c>
      <c r="T12" s="1742" t="str">
        <f>'Drum 8-2012'!T10</f>
        <v>n/a</v>
      </c>
      <c r="U12" s="1742" t="str">
        <f>'Drum 8-2012'!U10</f>
        <v>n</v>
      </c>
      <c r="V12" s="1742" t="str">
        <f>'Drum 8-2012'!V10</f>
        <v>y</v>
      </c>
      <c r="W12" s="1742" t="str">
        <f>'Drum 8-2012'!W10</f>
        <v>y</v>
      </c>
      <c r="X12" s="1742" t="str">
        <f>'Drum 8-2012'!X10</f>
        <v>n</v>
      </c>
      <c r="Y12" s="1742" t="str">
        <f>'Drum 8-2012'!Y10</f>
        <v>n</v>
      </c>
      <c r="Z12" s="1742">
        <f>'Drum 8-2012'!Z10</f>
        <v>0</v>
      </c>
      <c r="AA12" s="1742">
        <f>'Drum 8-2012'!AA10</f>
        <v>10</v>
      </c>
      <c r="AB12" s="1742" t="str">
        <f>'Drum 8-2012'!AB10</f>
        <v>y</v>
      </c>
      <c r="AC12" s="1742">
        <f>'Drum 8-2012'!AC10</f>
        <v>5.1947877000000003E-2</v>
      </c>
      <c r="AD12" s="1743">
        <f>'Drum 8-2012'!AD10</f>
        <v>0</v>
      </c>
      <c r="AE12" s="1741">
        <f>'Drum 8-2012'!AE10</f>
        <v>58</v>
      </c>
      <c r="AF12" s="1742">
        <f>'Drum 8-2012'!AF10</f>
        <v>720</v>
      </c>
      <c r="AG12" s="1742">
        <f>'Drum 8-2012'!AG10</f>
        <v>5</v>
      </c>
      <c r="AH12" s="1742" t="str">
        <f>'Drum 8-2012'!AH10</f>
        <v>n</v>
      </c>
      <c r="AI12" s="1742" t="str">
        <f>'Drum 8-2012'!AI10</f>
        <v>y</v>
      </c>
      <c r="AJ12" s="1742" t="str">
        <f>'Drum 8-2012'!AJ10</f>
        <v>y</v>
      </c>
      <c r="AK12" s="1742" t="str">
        <f>'Drum 8-2012'!AK10</f>
        <v>n</v>
      </c>
      <c r="AL12" s="1742" t="str">
        <f>'Drum 8-2012'!AL10</f>
        <v>n</v>
      </c>
      <c r="AM12" s="1742" t="str">
        <f>'Drum 8-2012'!AM10</f>
        <v>y</v>
      </c>
      <c r="AN12" s="1742">
        <f>'Drum 8-2012'!AN10</f>
        <v>5.1947877000000003E-2</v>
      </c>
      <c r="AO12" s="1742">
        <f>'Drum 8-2012'!AO10</f>
        <v>0</v>
      </c>
      <c r="AP12" s="1743" t="str">
        <f>'Drum 8-2012'!AP10</f>
        <v>n</v>
      </c>
      <c r="AQ12" s="1744" t="str">
        <f>'Drum 8-2012'!AQ10</f>
        <v>n/a</v>
      </c>
      <c r="AR12" s="1741" t="str">
        <f>'Drum 8-2012'!AR10</f>
        <v>n/a</v>
      </c>
      <c r="AS12" s="1742" t="str">
        <f>'Drum 8-2012'!AS10</f>
        <v>n/a</v>
      </c>
      <c r="AT12" s="1742" t="str">
        <f>'Drum 8-2012'!AT10</f>
        <v>n/a</v>
      </c>
      <c r="AU12" s="1742" t="str">
        <f>'Drum 8-2012'!AU10</f>
        <v>n/a</v>
      </c>
      <c r="AV12" s="1742" t="str">
        <f>'Drum 8-2012'!AV10</f>
        <v>n/a</v>
      </c>
      <c r="AW12" s="1742">
        <f>'Drum 8-2012'!AW10</f>
        <v>6.0968934999999993</v>
      </c>
      <c r="AX12" s="1742">
        <f>'Drum 8-2012'!AX10</f>
        <v>4.7868350000000008</v>
      </c>
      <c r="AY12" s="1742">
        <f>'Drum 8-2012'!AY10</f>
        <v>31360</v>
      </c>
      <c r="AZ12" s="1742" t="str">
        <f>'Drum 8-2012'!AZ10</f>
        <v>n/a</v>
      </c>
      <c r="BA12" s="1742" t="str">
        <f>'Drum 8-2012'!BA10</f>
        <v>n/a</v>
      </c>
      <c r="BB12" s="1743">
        <f>'Drum 8-2012'!BB10</f>
        <v>8.1618500000000012</v>
      </c>
      <c r="BC12" s="1741">
        <f>'Drum 8-2012'!BC10</f>
        <v>1.3100584999999985</v>
      </c>
      <c r="BD12" s="1742">
        <f>'Drum 8-2012'!BD10</f>
        <v>871910.03397501679</v>
      </c>
      <c r="BE12" s="1742">
        <f>'Drum 8-2012'!BE10</f>
        <v>256.81659348219637</v>
      </c>
      <c r="BF12" s="1742" t="str">
        <f>'Drum 8-2012'!BF10</f>
        <v>n/a</v>
      </c>
      <c r="BG12" s="1742" t="str">
        <f>'Drum 8-2012'!BG10</f>
        <v>n/a</v>
      </c>
      <c r="BH12" s="1743">
        <f>'Drum 8-2012'!BH10</f>
        <v>18.445781</v>
      </c>
      <c r="BI12" s="1737">
        <f>'Drum 8-2012'!BI10</f>
        <v>0.29454483085987176</v>
      </c>
      <c r="BJ12" s="1737">
        <f>'Drum 8-2012'!BJ10</f>
        <v>0.26383638622919303</v>
      </c>
      <c r="BK12" s="1737">
        <f>'Drum 8-2012'!BK10</f>
        <v>0.24970447872998328</v>
      </c>
      <c r="BL12" s="1737" t="str">
        <f>'Drum 8-2012'!BL10</f>
        <v>n/a</v>
      </c>
      <c r="BM12" s="1737" t="e">
        <f>'Drum 8-2012'!BM10</f>
        <v>#NUM!</v>
      </c>
      <c r="BN12" s="1737" t="e">
        <f>'Drum 8-2012'!BN10</f>
        <v>#NUM!</v>
      </c>
      <c r="BO12" s="1738">
        <f>'Drum 8-2012'!BO10</f>
        <v>871910.03397501679</v>
      </c>
      <c r="BP12" s="1739">
        <f>'Drum 8-2012'!BP10</f>
        <v>858025.34721486305</v>
      </c>
      <c r="BQ12" s="1739">
        <f>'Drum 8-2012'!BQ10</f>
        <v>803054.06128531485</v>
      </c>
      <c r="BR12" s="1739">
        <f>'Drum 8-2012'!BR10</f>
        <v>256.81659348219637</v>
      </c>
      <c r="BS12" s="1739">
        <f>'Drum 8-2012'!BS10</f>
        <v>0.29078808931900879</v>
      </c>
      <c r="BT12" s="1739">
        <f>'Drum 8-2012'!BT10</f>
        <v>2.2599999999999998</v>
      </c>
      <c r="BU12" s="1739">
        <f>'Drum 8-2012'!BU10</f>
        <v>1</v>
      </c>
      <c r="BV12" s="1739">
        <f>'Drum 8-2012'!BV10</f>
        <v>1</v>
      </c>
      <c r="BW12" s="1740">
        <f>'Drum 8-2012'!BW10</f>
        <v>2.2000000000000002</v>
      </c>
      <c r="BX12" s="1738" t="str">
        <f>'Drum 8-2012'!BX10</f>
        <v>n/a</v>
      </c>
      <c r="BY12" s="1740">
        <f>'Drum 8-2012'!BY10</f>
        <v>1.8145338735925118</v>
      </c>
      <c r="BZ12" s="1737">
        <f>'Drum 8-2012'!BZ10</f>
        <v>501.20662445760627</v>
      </c>
      <c r="CA12" s="1738">
        <f>'Drum 8-2012'!CA10</f>
        <v>7.52</v>
      </c>
      <c r="CB12" s="1902"/>
      <c r="CC12" s="1902"/>
      <c r="CD12" s="1902"/>
      <c r="CE12" s="1903"/>
      <c r="CF12" s="1902"/>
      <c r="CG12" s="1903"/>
      <c r="CH12" s="1905" t="s">
        <v>98</v>
      </c>
      <c r="CI12" s="1858"/>
      <c r="CO12" s="1934"/>
      <c r="CP12" s="1895"/>
    </row>
    <row r="13" spans="1:94" s="1202" customFormat="1" ht="15.75" thickBot="1" x14ac:dyDescent="0.3">
      <c r="A13" s="1224"/>
      <c r="B13" s="1235"/>
      <c r="C13" s="1224"/>
      <c r="D13" s="1224"/>
      <c r="E13" s="1225"/>
      <c r="F13" s="1226"/>
      <c r="G13" s="1227"/>
      <c r="H13" s="1228"/>
      <c r="I13" s="1229"/>
      <c r="J13" s="1230"/>
      <c r="K13" s="1247"/>
      <c r="L13" s="1254"/>
      <c r="M13" s="1226"/>
      <c r="N13" s="1226"/>
      <c r="O13" s="1226"/>
      <c r="P13" s="1226"/>
      <c r="Q13" s="1248"/>
      <c r="R13" s="1226"/>
      <c r="S13" s="1247"/>
      <c r="T13" s="1226"/>
      <c r="U13" s="1226"/>
      <c r="V13" s="1226"/>
      <c r="W13" s="1226"/>
      <c r="X13" s="1226"/>
      <c r="Y13" s="1226"/>
      <c r="Z13" s="1226"/>
      <c r="AA13" s="1226"/>
      <c r="AB13" s="1226"/>
      <c r="AC13" s="1446"/>
      <c r="AD13" s="1447"/>
      <c r="AE13" s="1226"/>
      <c r="AF13" s="1226"/>
      <c r="AG13" s="1226"/>
      <c r="AH13" s="1226"/>
      <c r="AI13" s="1226"/>
      <c r="AJ13" s="1226"/>
      <c r="AK13" s="1226"/>
      <c r="AL13" s="1226"/>
      <c r="AM13" s="1226"/>
      <c r="AN13" s="1231"/>
      <c r="AO13" s="1254"/>
      <c r="AP13" s="1226"/>
      <c r="AQ13" s="1455"/>
      <c r="AR13" s="1456"/>
      <c r="AS13" s="1456"/>
      <c r="AT13" s="1456"/>
      <c r="AU13" s="1457"/>
      <c r="AV13" s="1457"/>
      <c r="AW13" s="1457"/>
      <c r="AX13" s="1457"/>
      <c r="AY13" s="1458"/>
      <c r="AZ13" s="1457"/>
      <c r="BA13" s="1457"/>
      <c r="BB13" s="1457"/>
      <c r="BC13" s="1250"/>
      <c r="BD13" s="1459"/>
      <c r="BE13" s="1460"/>
      <c r="BF13" s="1461"/>
      <c r="BG13" s="1462"/>
      <c r="BH13" s="1456"/>
      <c r="BI13" s="1257"/>
      <c r="BJ13" s="1257"/>
      <c r="BK13" s="1257"/>
      <c r="BL13" s="1257"/>
      <c r="BM13" s="1260"/>
      <c r="BN13" s="1257"/>
      <c r="BO13" s="1224"/>
      <c r="BP13" s="1224"/>
      <c r="BQ13" s="1224"/>
      <c r="BR13" s="1251"/>
      <c r="BS13" s="1224"/>
      <c r="BT13" s="1224"/>
      <c r="BU13" s="1224"/>
      <c r="BV13" s="1224"/>
      <c r="BW13" s="1252"/>
      <c r="BX13" s="1224"/>
      <c r="BY13" s="1224"/>
      <c r="BZ13" s="1263"/>
      <c r="CA13" s="1266"/>
      <c r="CB13" s="1266"/>
      <c r="CC13" s="1266"/>
      <c r="CD13" s="1266"/>
      <c r="CE13" s="1266"/>
      <c r="CF13" s="1266"/>
      <c r="CG13" s="1928"/>
      <c r="CH13" s="1889"/>
      <c r="CI13" s="1858"/>
      <c r="CJ13" s="1898"/>
      <c r="CK13" s="1898"/>
      <c r="CL13" s="1898"/>
      <c r="CM13" s="1898"/>
      <c r="CN13" s="1898"/>
      <c r="CO13" s="1935"/>
      <c r="CP13" s="1895"/>
    </row>
    <row r="14" spans="1:94" s="1203" customFormat="1" ht="15.75" thickTop="1" x14ac:dyDescent="0.25">
      <c r="A14" s="1501" t="s">
        <v>825</v>
      </c>
      <c r="B14" s="1502" t="str">
        <f>'Gnd Verif. 8-2012'!B5</f>
        <v>Teflon</v>
      </c>
      <c r="C14" s="1544" t="str">
        <f>'Gnd Verif. 8-2012'!C5</f>
        <v>Tef_HT</v>
      </c>
      <c r="D14" s="1544">
        <f>'Gnd Verif. 8-2012'!D5</f>
        <v>679</v>
      </c>
      <c r="E14" s="1545">
        <f>'Gnd Verif. 8-2012'!E5</f>
        <v>0</v>
      </c>
      <c r="F14" s="1546">
        <f>'Gnd Verif. 8-2012'!F5</f>
        <v>0</v>
      </c>
      <c r="G14" s="1545">
        <f>'Gnd Verif. 8-2012'!G5</f>
        <v>0</v>
      </c>
      <c r="H14" s="1547" t="str">
        <f>'Gnd Verif. 8-2012'!H5</f>
        <v>2005/360</v>
      </c>
      <c r="I14" s="1548">
        <f>'Gnd Verif. 8-2012'!I5</f>
        <v>41122</v>
      </c>
      <c r="J14" s="1549">
        <f>'Gnd Verif. 8-2012'!J5</f>
        <v>0</v>
      </c>
      <c r="K14" s="1550">
        <f>'Gnd Verif. 8-2012'!K5</f>
        <v>8.1</v>
      </c>
      <c r="L14" s="1551">
        <f>'Gnd Verif. 8-2012'!L5</f>
        <v>1.45</v>
      </c>
      <c r="M14" s="1552">
        <f>'Gnd Verif. 8-2012'!M5</f>
        <v>60</v>
      </c>
      <c r="N14" s="1552">
        <f>'Gnd Verif. 8-2012'!N5</f>
        <v>11</v>
      </c>
      <c r="O14" s="1552">
        <f>'Gnd Verif. 8-2012'!O5</f>
        <v>8</v>
      </c>
      <c r="P14" s="1552" t="str">
        <f>'Gnd Verif. 8-2012'!P5</f>
        <v>n</v>
      </c>
      <c r="Q14" s="1553">
        <f>'Gnd Verif. 8-2012'!Q5</f>
        <v>75</v>
      </c>
      <c r="R14" s="1552">
        <f>'Gnd Verif. 8-2012'!R5</f>
        <v>0</v>
      </c>
      <c r="S14" s="1550" t="str">
        <f>'Gnd Verif. 8-2012'!S5</f>
        <v>y</v>
      </c>
      <c r="T14" s="1552">
        <f>'Gnd Verif. 8-2012'!T5</f>
        <v>75</v>
      </c>
      <c r="U14" s="1552">
        <f>'Gnd Verif. 8-2012'!U5</f>
        <v>0</v>
      </c>
      <c r="V14" s="1552" t="str">
        <f>'Gnd Verif. 8-2012'!V5</f>
        <v>y</v>
      </c>
      <c r="W14" s="1552" t="str">
        <f>'Gnd Verif. 8-2012'!W5</f>
        <v>y</v>
      </c>
      <c r="X14" s="1552" t="str">
        <f>'Gnd Verif. 8-2012'!X5</f>
        <v>n</v>
      </c>
      <c r="Y14" s="1552" t="str">
        <f>'Gnd Verif. 8-2012'!Y5</f>
        <v>n</v>
      </c>
      <c r="Z14" s="1552">
        <f>'Gnd Verif. 8-2012'!Z5</f>
        <v>0</v>
      </c>
      <c r="AA14" s="1552">
        <f>'Gnd Verif. 8-2012'!AA5</f>
        <v>10</v>
      </c>
      <c r="AB14" s="1552" t="str">
        <f>'Gnd Verif. 8-2012'!AB5</f>
        <v>y</v>
      </c>
      <c r="AC14" s="1554">
        <f>'Gnd Verif. 8-2012'!AC5</f>
        <v>5.1947877104472531E-2</v>
      </c>
      <c r="AD14" s="1555">
        <f>'Gnd Verif. 8-2012'!AD5</f>
        <v>0</v>
      </c>
      <c r="AE14" s="1552">
        <f>'Gnd Verif. 8-2012'!AE5</f>
        <v>58</v>
      </c>
      <c r="AF14" s="1552">
        <f>'Gnd Verif. 8-2012'!AF5</f>
        <v>720</v>
      </c>
      <c r="AG14" s="1552">
        <f>'Gnd Verif. 8-2012'!AG5</f>
        <v>5</v>
      </c>
      <c r="AH14" s="1552" t="str">
        <f>'Gnd Verif. 8-2012'!AH5</f>
        <v>n</v>
      </c>
      <c r="AI14" s="1552" t="str">
        <f>'Gnd Verif. 8-2012'!AI5</f>
        <v>y</v>
      </c>
      <c r="AJ14" s="1552" t="str">
        <f>'Gnd Verif. 8-2012'!AJ5</f>
        <v>y</v>
      </c>
      <c r="AK14" s="1552" t="str">
        <f>'Gnd Verif. 8-2012'!AK5</f>
        <v>n</v>
      </c>
      <c r="AL14" s="1552" t="str">
        <f>'Gnd Verif. 8-2012'!AL5</f>
        <v>n</v>
      </c>
      <c r="AM14" s="1552" t="str">
        <f>'Gnd Verif. 8-2012'!AM5</f>
        <v>y</v>
      </c>
      <c r="AN14" s="1556">
        <f>'Gnd Verif. 8-2012'!AN5</f>
        <v>40</v>
      </c>
      <c r="AO14" s="1551">
        <f>'Gnd Verif. 8-2012'!AO5</f>
        <v>0</v>
      </c>
      <c r="AP14" s="1552">
        <f>'Gnd Verif. 8-2012'!AP5</f>
        <v>0</v>
      </c>
      <c r="AQ14" s="1557">
        <f>'Gnd Verif. 8-2012'!AQ5</f>
        <v>0</v>
      </c>
      <c r="AR14" s="1558">
        <f>'Gnd Verif. 8-2012'!AR5</f>
        <v>0</v>
      </c>
      <c r="AS14" s="1558">
        <f>'Gnd Verif. 8-2012'!AS5</f>
        <v>0</v>
      </c>
      <c r="AT14" s="1558">
        <f>'Gnd Verif. 8-2012'!AT5</f>
        <v>0</v>
      </c>
      <c r="AU14" s="1558">
        <f>'Gnd Verif. 8-2012'!AU5</f>
        <v>0.104812605</v>
      </c>
      <c r="AV14" s="1559">
        <f>'Gnd Verif. 8-2012'!AV5</f>
        <v>2.1345366666666667E-2</v>
      </c>
      <c r="AW14" s="1558">
        <f>'Gnd Verif. 8-2012'!AW5</f>
        <v>6.6801595000000002</v>
      </c>
      <c r="AX14" s="1559">
        <f>'Gnd Verif. 8-2012'!AX5</f>
        <v>4.7865966666666671</v>
      </c>
      <c r="AY14" s="1560">
        <f>'Gnd Verif. 8-2012'!AY5</f>
        <v>104842.85714285714</v>
      </c>
      <c r="AZ14" s="1561">
        <f>'Gnd Verif. 8-2012'!AZ5</f>
        <v>14797.952380952382</v>
      </c>
      <c r="BA14" s="1559">
        <f>'Gnd Verif. 8-2012'!BA5</f>
        <v>15007.944444444445</v>
      </c>
      <c r="BB14" s="1561">
        <f>'Gnd Verif. 8-2012'!BB5</f>
        <v>5.6599500000000003</v>
      </c>
      <c r="BC14" s="1562">
        <f>'Gnd Verif. 8-2012'!BC5</f>
        <v>1.8935628333333332</v>
      </c>
      <c r="BD14" s="1560">
        <f>'Gnd Verif. 8-2012'!BD5</f>
        <v>3457187.8231344111</v>
      </c>
      <c r="BE14" s="1563">
        <f>'Gnd Verif. 8-2012'!BE5</f>
        <v>419.72652075199841</v>
      </c>
      <c r="BF14" s="1564">
        <f>'Gnd Verif. 8-2012'!BF5</f>
        <v>8.3467238333333332E-2</v>
      </c>
      <c r="BG14" s="1565">
        <f>'Gnd Verif. 8-2012'!BG5</f>
        <v>-52.498015873015902</v>
      </c>
      <c r="BH14" s="1558">
        <f>'Gnd Verif. 8-2012'!BH5</f>
        <v>12.791487</v>
      </c>
      <c r="BI14" s="1566">
        <f>'Gnd Verif. 8-2012'!BI5</f>
        <v>0.12140691863581168</v>
      </c>
      <c r="BJ14" s="1566">
        <f>'Gnd Verif. 8-2012'!BJ5</f>
        <v>0.14754536983734604</v>
      </c>
      <c r="BK14" s="1566">
        <f>'Gnd Verif. 8-2012'!BK5</f>
        <v>0.16265471598732795</v>
      </c>
      <c r="BL14" s="1566">
        <f>'Gnd Verif. 8-2012'!BL5</f>
        <v>-1.5899122461166325E-3</v>
      </c>
      <c r="BM14" s="1567">
        <f>'Gnd Verif. 8-2012'!BM5</f>
        <v>1.5551535543701638</v>
      </c>
      <c r="BN14" s="1566">
        <f>'Gnd Verif. 8-2012'!BN5</f>
        <v>0.11012916903269471</v>
      </c>
      <c r="BO14" s="1544">
        <f>'Gnd Verif. 8-2012'!BO5</f>
        <v>3457187.8231344111</v>
      </c>
      <c r="BP14" s="1544">
        <f>'Gnd Verif. 8-2012'!BP5</f>
        <v>3233857.0257469723</v>
      </c>
      <c r="BQ14" s="1544">
        <f>'Gnd Verif. 8-2012'!BQ5</f>
        <v>2819013.9809221691</v>
      </c>
      <c r="BR14" s="1568">
        <f>'Gnd Verif. 8-2012'!BR5</f>
        <v>419.72652075199841</v>
      </c>
      <c r="BS14" s="1544">
        <f>'Gnd Verif. 8-2012'!BS5</f>
        <v>0.42030605374530167</v>
      </c>
      <c r="BT14" s="1544">
        <f>'Gnd Verif. 8-2012'!BT5</f>
        <v>2.2599999999999998</v>
      </c>
      <c r="BU14" s="1544">
        <f>'Gnd Verif. 8-2012'!BU5</f>
        <v>1</v>
      </c>
      <c r="BV14" s="1544">
        <f>'Gnd Verif. 8-2012'!BV5</f>
        <v>1</v>
      </c>
      <c r="BW14" s="1569">
        <f>'Gnd Verif. 8-2012'!BW5</f>
        <v>2.2000000000000002</v>
      </c>
      <c r="BX14" s="1544">
        <f>'Gnd Verif. 8-2012'!BX5</f>
        <v>3.1388389042111178</v>
      </c>
      <c r="BY14" s="1544">
        <f>'Gnd Verif. 8-2012'!BY5</f>
        <v>3.158878328156193</v>
      </c>
      <c r="BZ14" s="1570">
        <f>'Gnd Verif. 8-2012'!BZ5</f>
        <v>509.15201491667892</v>
      </c>
      <c r="CA14" s="1571">
        <f>'Gnd Verif. 8-2012'!CA5</f>
        <v>6.71</v>
      </c>
      <c r="CB14" s="1906">
        <f>BI14</f>
        <v>0.12140691863581168</v>
      </c>
      <c r="CC14" s="1906">
        <f t="shared" ref="CC14" si="8">BJ14</f>
        <v>0.14754536983734604</v>
      </c>
      <c r="CD14" s="1906">
        <f t="shared" ref="CD14" si="9">BK14</f>
        <v>0.16265471598732795</v>
      </c>
      <c r="CE14" s="1907">
        <f>BM14</f>
        <v>1.5551535543701638</v>
      </c>
      <c r="CF14" s="1906">
        <f>BN14</f>
        <v>0.11012916903269471</v>
      </c>
      <c r="CG14" s="1907">
        <f>BZ14</f>
        <v>509.15201491667892</v>
      </c>
      <c r="CH14" s="1908"/>
      <c r="CO14" s="1934"/>
      <c r="CP14" s="1895"/>
    </row>
    <row r="15" spans="1:94" s="1203" customFormat="1" ht="15.75" x14ac:dyDescent="0.25">
      <c r="A15" s="1477" t="s">
        <v>757</v>
      </c>
      <c r="B15" s="1764" t="str">
        <f>'SAME R Results'!B38</f>
        <v>Teflon</v>
      </c>
      <c r="C15" s="1664" t="str">
        <f>'SAME R Results'!C38</f>
        <v>T07</v>
      </c>
      <c r="D15" s="1664" t="str">
        <f>'SAME R Results'!D38</f>
        <v>22 T</v>
      </c>
      <c r="E15" s="1664">
        <f>'SAME R Results'!E38</f>
        <v>3</v>
      </c>
      <c r="F15" s="1664">
        <f>'SAME R Results'!F38</f>
        <v>69</v>
      </c>
      <c r="G15" s="1664" t="str">
        <f>'SAME R Results'!G38</f>
        <v>High temp aged STS det</v>
      </c>
      <c r="H15" s="1664">
        <f>'SAME R Results'!H38</f>
        <v>236</v>
      </c>
      <c r="I15" s="1664">
        <f>'SAME R Results'!I38</f>
        <v>40414</v>
      </c>
      <c r="J15" s="1664">
        <f>'SAME R Results'!J38</f>
        <v>0</v>
      </c>
      <c r="K15" s="1665">
        <f>'SAME R Results'!K38</f>
        <v>8.1</v>
      </c>
      <c r="L15" s="1666">
        <f>'SAME R Results'!L38</f>
        <v>1.45</v>
      </c>
      <c r="M15" s="1666">
        <f>'SAME R Results'!M38</f>
        <v>60</v>
      </c>
      <c r="N15" s="1666">
        <f>'SAME R Results'!N38</f>
        <v>720</v>
      </c>
      <c r="O15" s="1666">
        <f>'SAME R Results'!O38</f>
        <v>8</v>
      </c>
      <c r="P15" s="1666" t="str">
        <f>'SAME R Results'!P38</f>
        <v>n</v>
      </c>
      <c r="Q15" s="1667" t="str">
        <f>'SAME R Results'!Q38</f>
        <v>n</v>
      </c>
      <c r="R15" s="1666">
        <f>'SAME R Results'!R38</f>
        <v>744.57142857142856</v>
      </c>
      <c r="S15" s="1665" t="str">
        <f>'SAME R Results'!S38</f>
        <v>y</v>
      </c>
      <c r="T15" s="1666">
        <f>'SAME R Results'!T38</f>
        <v>45</v>
      </c>
      <c r="U15" s="1666" t="str">
        <f>'SAME R Results'!U38</f>
        <v>y</v>
      </c>
      <c r="V15" s="1666" t="str">
        <f>'SAME R Results'!V38</f>
        <v>n</v>
      </c>
      <c r="W15" s="1666" t="str">
        <f>'SAME R Results'!W38</f>
        <v>y</v>
      </c>
      <c r="X15" s="1666" t="str">
        <f>'SAME R Results'!X38</f>
        <v>n</v>
      </c>
      <c r="Y15" s="1666" t="str">
        <f>'SAME R Results'!Y38</f>
        <v>n</v>
      </c>
      <c r="Z15" s="1666" t="str">
        <f>'SAME R Results'!Z38</f>
        <v>y</v>
      </c>
      <c r="AA15" s="1666">
        <f>'SAME R Results'!AA38</f>
        <v>10</v>
      </c>
      <c r="AB15" s="1666" t="str">
        <f>'SAME R Results'!AB38</f>
        <v>y</v>
      </c>
      <c r="AC15" s="1666">
        <f>'SAME R Results'!AC38</f>
        <v>5.19567251427413E-2</v>
      </c>
      <c r="AD15" s="1667">
        <f>'SAME R Results'!AD38</f>
        <v>0</v>
      </c>
      <c r="AE15" s="1666">
        <f>'SAME R Results'!AE38</f>
        <v>0</v>
      </c>
      <c r="AF15" s="1666">
        <f>'SAME R Results'!AF38</f>
        <v>0</v>
      </c>
      <c r="AG15" s="1666">
        <f>'SAME R Results'!AG38</f>
        <v>0</v>
      </c>
      <c r="AH15" s="1666">
        <f>'SAME R Results'!AH38</f>
        <v>0</v>
      </c>
      <c r="AI15" s="1666">
        <f>'SAME R Results'!AI38</f>
        <v>0</v>
      </c>
      <c r="AJ15" s="1666">
        <f>'SAME R Results'!AJ38</f>
        <v>0</v>
      </c>
      <c r="AK15" s="1666">
        <f>'SAME R Results'!AK38</f>
        <v>0</v>
      </c>
      <c r="AL15" s="1666">
        <f>'SAME R Results'!AL38</f>
        <v>0</v>
      </c>
      <c r="AM15" s="1666">
        <f>'SAME R Results'!AM38</f>
        <v>0</v>
      </c>
      <c r="AN15" s="1666">
        <f>'SAME R Results'!AN38</f>
        <v>0</v>
      </c>
      <c r="AO15" s="1666">
        <f>'SAME R Results'!AO38</f>
        <v>0</v>
      </c>
      <c r="AP15" s="1666">
        <f>'SAME R Results'!AP38</f>
        <v>0</v>
      </c>
      <c r="AQ15" s="1668">
        <f>'SAME R Results'!AQ38</f>
        <v>0</v>
      </c>
      <c r="AR15" s="1666">
        <f>'SAME R Results'!AR38</f>
        <v>5.0415189999999992</v>
      </c>
      <c r="AS15" s="1666">
        <f>'SAME R Results'!AS38</f>
        <v>4.6750034999999999</v>
      </c>
      <c r="AT15" s="1666">
        <f>'SAME R Results'!AT38</f>
        <v>5.1367965</v>
      </c>
      <c r="AU15" s="1666">
        <f>'SAME R Results'!AU38</f>
        <v>0</v>
      </c>
      <c r="AV15" s="1666">
        <f>'SAME R Results'!AV38</f>
        <v>0</v>
      </c>
      <c r="AW15" s="1666">
        <f>'SAME R Results'!AW38</f>
        <v>6.5043949999999997</v>
      </c>
      <c r="AX15" s="1666">
        <f>'SAME R Results'!AX38</f>
        <v>4.6807259999999999</v>
      </c>
      <c r="AY15" s="1666">
        <f>'SAME R Results'!AY38</f>
        <v>30275</v>
      </c>
      <c r="AZ15" s="1666">
        <f>'SAME R Results'!AZ38</f>
        <v>0</v>
      </c>
      <c r="BA15" s="1666">
        <f>'SAME R Results'!BA38</f>
        <v>0</v>
      </c>
      <c r="BB15" s="1666">
        <f>'SAME R Results'!BB38</f>
        <v>37.934999999999995</v>
      </c>
      <c r="BC15" s="1665">
        <f>'SAME R Results'!BC38</f>
        <v>1.8236689999999998</v>
      </c>
      <c r="BD15" s="1669">
        <f>'SAME R Results'!BD38</f>
        <v>840335.70495541021</v>
      </c>
      <c r="BE15" s="1670">
        <f>'SAME R Results'!BE38</f>
        <v>397.56403067241467</v>
      </c>
      <c r="BF15" s="1671">
        <f>'SAME R Results'!BF38</f>
        <v>0</v>
      </c>
      <c r="BG15" s="1672">
        <f>'SAME R Results'!BG38</f>
        <v>0</v>
      </c>
      <c r="BH15" s="1673">
        <f>'SAME R Results'!BH38</f>
        <v>85.733099999999979</v>
      </c>
      <c r="BI15" s="1674">
        <f>'SAME R Results'!BI38</f>
        <v>0.47310143830376716</v>
      </c>
      <c r="BJ15" s="1674">
        <f>'SAME R Results'!BJ38</f>
        <v>0.44575012050849505</v>
      </c>
      <c r="BK15" s="1674">
        <f>'SAME R Results'!BK38</f>
        <v>0.43267327381544524</v>
      </c>
      <c r="BL15" s="1674">
        <f>'SAME R Results'!BL38</f>
        <v>0</v>
      </c>
      <c r="BM15" s="1675" t="e">
        <f>'SAME R Results'!BM38</f>
        <v>#NUM!</v>
      </c>
      <c r="BN15" s="1674" t="e">
        <f>'SAME R Results'!BN38</f>
        <v>#NUM!</v>
      </c>
      <c r="BO15" s="1664">
        <f>'SAME R Results'!BO38</f>
        <v>840335.70495541021</v>
      </c>
      <c r="BP15" s="1664">
        <f>'SAME R Results'!BP38</f>
        <v>826933.68629301421</v>
      </c>
      <c r="BQ15" s="1664">
        <f>'SAME R Results'!BQ38</f>
        <v>774505.57198218454</v>
      </c>
      <c r="BR15" s="1676">
        <f>'SAME R Results'!BR38</f>
        <v>397.56403067241467</v>
      </c>
      <c r="BS15" s="1664">
        <f>'SAME R Results'!BS38</f>
        <v>0.40479201811240334</v>
      </c>
      <c r="BT15" s="1664">
        <f>'SAME R Results'!BT38</f>
        <v>2.2599999999999998</v>
      </c>
      <c r="BU15" s="1664">
        <f>'SAME R Results'!BU38</f>
        <v>1</v>
      </c>
      <c r="BV15" s="1664">
        <f>'SAME R Results'!BV38</f>
        <v>1</v>
      </c>
      <c r="BW15" s="1677">
        <f>'SAME R Results'!BW38</f>
        <v>2.2000000000000002</v>
      </c>
      <c r="BX15" s="1664">
        <f>'SAME R Results'!BX38</f>
        <v>0</v>
      </c>
      <c r="BY15" s="1664">
        <f>'SAME R Results'!BY38</f>
        <v>0</v>
      </c>
      <c r="BZ15" s="1678">
        <f>'SAME R Results'!BZ38</f>
        <v>527.99672644531518</v>
      </c>
      <c r="CA15" s="1679">
        <f>'SAME R Results'!CA38</f>
        <v>0</v>
      </c>
      <c r="CB15" s="1881"/>
      <c r="CC15" s="1882"/>
      <c r="CD15" s="1882"/>
      <c r="CE15" s="1882"/>
      <c r="CF15" s="1882"/>
      <c r="CG15" s="1926"/>
      <c r="CH15" s="1892" t="s">
        <v>98</v>
      </c>
      <c r="CO15" s="1934"/>
      <c r="CP15" s="1895"/>
    </row>
    <row r="16" spans="1:94" s="1203" customFormat="1" x14ac:dyDescent="0.25">
      <c r="A16" s="1479" t="s">
        <v>758</v>
      </c>
      <c r="B16" s="1480" t="str">
        <f>'SAME R Results'!B60</f>
        <v>Teflon</v>
      </c>
      <c r="C16" s="1648" t="str">
        <f>'SAME R Results'!C60</f>
        <v>T06</v>
      </c>
      <c r="D16" s="1648" t="str">
        <f>'SAME R Results'!D60</f>
        <v>34 T</v>
      </c>
      <c r="E16" s="1648">
        <f>'SAME R Results'!E60</f>
        <v>6</v>
      </c>
      <c r="F16" s="1648">
        <f>'SAME R Results'!F60</f>
        <v>81</v>
      </c>
      <c r="G16" s="1648" t="str">
        <f>'SAME R Results'!G60</f>
        <v>High temp  aging</v>
      </c>
      <c r="H16" s="1648">
        <f>'SAME R Results'!H60</f>
        <v>239</v>
      </c>
      <c r="I16" s="1648">
        <f>'SAME R Results'!I60</f>
        <v>40416</v>
      </c>
      <c r="J16" s="1648">
        <f>'SAME R Results'!J60</f>
        <v>0</v>
      </c>
      <c r="K16" s="1649">
        <f>'SAME R Results'!K60</f>
        <v>8.1</v>
      </c>
      <c r="L16" s="1650">
        <f>'SAME R Results'!L60</f>
        <v>1.45</v>
      </c>
      <c r="M16" s="1650">
        <f>'SAME R Results'!M60</f>
        <v>60</v>
      </c>
      <c r="N16" s="1650">
        <f>'SAME R Results'!N60</f>
        <v>11</v>
      </c>
      <c r="O16" s="1650">
        <f>'SAME R Results'!O60</f>
        <v>8</v>
      </c>
      <c r="P16" s="1650" t="str">
        <f>'SAME R Results'!P60</f>
        <v>n</v>
      </c>
      <c r="Q16" s="1651" t="str">
        <f>'SAME R Results'!Q60</f>
        <v>n</v>
      </c>
      <c r="R16" s="1650">
        <f>'SAME R Results'!R60</f>
        <v>30.166666666666668</v>
      </c>
      <c r="S16" s="1649" t="str">
        <f>'SAME R Results'!S60</f>
        <v>y</v>
      </c>
      <c r="T16" s="1650">
        <f>'SAME R Results'!T60</f>
        <v>45</v>
      </c>
      <c r="U16" s="1650" t="str">
        <f>'SAME R Results'!U60</f>
        <v>n</v>
      </c>
      <c r="V16" s="1650" t="str">
        <f>'SAME R Results'!V60</f>
        <v>y</v>
      </c>
      <c r="W16" s="1650" t="str">
        <f>'SAME R Results'!W60</f>
        <v>y</v>
      </c>
      <c r="X16" s="1650" t="str">
        <f>'SAME R Results'!X60</f>
        <v>n</v>
      </c>
      <c r="Y16" s="1650" t="str">
        <f>'SAME R Results'!Y60</f>
        <v>n</v>
      </c>
      <c r="Z16" s="1650" t="str">
        <f>'SAME R Results'!Z60</f>
        <v>y</v>
      </c>
      <c r="AA16" s="1650">
        <f>'SAME R Results'!AA60</f>
        <v>10</v>
      </c>
      <c r="AB16" s="1650" t="str">
        <f>'SAME R Results'!AB60</f>
        <v>y</v>
      </c>
      <c r="AC16" s="1650">
        <f>'SAME R Results'!AC60</f>
        <v>5.19567251427413E-2</v>
      </c>
      <c r="AD16" s="1651">
        <f>'SAME R Results'!AD60</f>
        <v>0</v>
      </c>
      <c r="AE16" s="1650">
        <f>'SAME R Results'!AE60</f>
        <v>58</v>
      </c>
      <c r="AF16" s="1650">
        <f>'SAME R Results'!AF60</f>
        <v>480</v>
      </c>
      <c r="AG16" s="1650">
        <f>'SAME R Results'!AG60</f>
        <v>0</v>
      </c>
      <c r="AH16" s="1650" t="str">
        <f>'SAME R Results'!AH60</f>
        <v>n</v>
      </c>
      <c r="AI16" s="1650" t="str">
        <f>'SAME R Results'!AI60</f>
        <v>y</v>
      </c>
      <c r="AJ16" s="1650" t="str">
        <f>'SAME R Results'!AJ60</f>
        <v>y</v>
      </c>
      <c r="AK16" s="1650" t="str">
        <f>'SAME R Results'!AK60</f>
        <v>n</v>
      </c>
      <c r="AL16" s="1650" t="str">
        <f>'SAME R Results'!AL60</f>
        <v>n</v>
      </c>
      <c r="AM16" s="1650" t="str">
        <f>'SAME R Results'!AM60</f>
        <v>y</v>
      </c>
      <c r="AN16" s="1650">
        <f>'SAME R Results'!AN60</f>
        <v>5.19567251427413E-2</v>
      </c>
      <c r="AO16" s="1650">
        <f>'SAME R Results'!AO60</f>
        <v>0</v>
      </c>
      <c r="AP16" s="1650">
        <f>'SAME R Results'!AP60</f>
        <v>0</v>
      </c>
      <c r="AQ16" s="1652">
        <f>'SAME R Results'!AQ60</f>
        <v>0</v>
      </c>
      <c r="AR16" s="1650">
        <f>'SAME R Results'!AR60</f>
        <v>2.1625675000000006</v>
      </c>
      <c r="AS16" s="1650">
        <f>'SAME R Results'!AS60</f>
        <v>0</v>
      </c>
      <c r="AT16" s="1650">
        <f>'SAME R Results'!AT60</f>
        <v>0</v>
      </c>
      <c r="AU16" s="1650">
        <f>'SAME R Results'!AU60</f>
        <v>0.25022875</v>
      </c>
      <c r="AV16" s="1650">
        <f>'SAME R Results'!AV60</f>
        <v>2.6962295000000004E-2</v>
      </c>
      <c r="AW16" s="1650">
        <f>'SAME R Results'!AW60</f>
        <v>6.9776150000000001</v>
      </c>
      <c r="AX16" s="1650">
        <f>'SAME R Results'!AX60</f>
        <v>4.7162929999999994</v>
      </c>
      <c r="AY16" s="1650">
        <f>'SAME R Results'!AY60</f>
        <v>88505</v>
      </c>
      <c r="AZ16" s="1650">
        <f>'SAME R Results'!AZ60</f>
        <v>0.33628839999999993</v>
      </c>
      <c r="BA16" s="1650">
        <f>'SAME R Results'!BA60</f>
        <v>8.1741344999999993E-2</v>
      </c>
      <c r="BB16" s="1650">
        <f>'SAME R Results'!BB60</f>
        <v>21.487300000000005</v>
      </c>
      <c r="BC16" s="1649">
        <f>'SAME R Results'!BC60</f>
        <v>2.2613220000000007</v>
      </c>
      <c r="BD16" s="1653">
        <f>'SAME R Results'!BD60</f>
        <v>2654993.7023748658</v>
      </c>
      <c r="BE16" s="1654">
        <f>'SAME R Results'!BE60</f>
        <v>553.24833622876997</v>
      </c>
      <c r="BF16" s="1655">
        <f>'SAME R Results'!BF60</f>
        <v>0.223266455</v>
      </c>
      <c r="BG16" s="1656">
        <f>'SAME R Results'!BG60</f>
        <v>6.3636763749999992E-2</v>
      </c>
      <c r="BH16" s="1657">
        <f>'SAME R Results'!BH60</f>
        <v>48.561298000000008</v>
      </c>
      <c r="BI16" s="1658">
        <f>'SAME R Results'!BI60</f>
        <v>0.20838028193207944</v>
      </c>
      <c r="BJ16" s="1658">
        <f>'SAME R Results'!BJ60</f>
        <v>0.25134398476976683</v>
      </c>
      <c r="BK16" s="1658">
        <f>'SAME R Results'!BK60</f>
        <v>0.27604153479058452</v>
      </c>
      <c r="BL16" s="1658">
        <f>'SAME R Results'!BL60</f>
        <v>3.5084508049012788</v>
      </c>
      <c r="BM16" s="1659">
        <f>'SAME R Results'!BM60</f>
        <v>1.541820614289457</v>
      </c>
      <c r="BN16" s="1658">
        <f>'SAME R Results'!BN60</f>
        <v>0.18973641212359585</v>
      </c>
      <c r="BO16" s="1648">
        <f>'SAME R Results'!BO60</f>
        <v>2654993.7023748658</v>
      </c>
      <c r="BP16" s="1648">
        <f>'SAME R Results'!BP60</f>
        <v>2615814.6549193626</v>
      </c>
      <c r="BQ16" s="1648">
        <f>'SAME R Results'!BQ60</f>
        <v>2363356.7971740211</v>
      </c>
      <c r="BR16" s="1660">
        <f>'SAME R Results'!BR60</f>
        <v>553.24833622876997</v>
      </c>
      <c r="BS16" s="1648">
        <f>'SAME R Results'!BS60</f>
        <v>0.50193598508390314</v>
      </c>
      <c r="BT16" s="1648">
        <f>'SAME R Results'!BT60</f>
        <v>2.2599999999999998</v>
      </c>
      <c r="BU16" s="1648">
        <f>'SAME R Results'!BU60</f>
        <v>1</v>
      </c>
      <c r="BV16" s="1648">
        <f>'SAME R Results'!BV60</f>
        <v>1</v>
      </c>
      <c r="BW16" s="1661">
        <f>'SAME R Results'!BW60</f>
        <v>2.2000000000000002</v>
      </c>
      <c r="BX16" s="1648">
        <f>'SAME R Results'!BX60</f>
        <v>0</v>
      </c>
      <c r="BY16" s="1648">
        <f>'SAME R Results'!BY60</f>
        <v>0</v>
      </c>
      <c r="BZ16" s="1662">
        <f>'SAME R Results'!BZ60</f>
        <v>538.43096293819656</v>
      </c>
      <c r="CA16" s="1663">
        <f>'SAME R Results'!CA62</f>
        <v>1.583333333333381</v>
      </c>
      <c r="CB16" s="1861">
        <f>BI16</f>
        <v>0.20838028193207944</v>
      </c>
      <c r="CC16" s="1861">
        <f t="shared" ref="CC16" si="10">BJ16</f>
        <v>0.25134398476976683</v>
      </c>
      <c r="CD16" s="1861">
        <f t="shared" ref="CD16" si="11">BK16</f>
        <v>0.27604153479058452</v>
      </c>
      <c r="CE16" s="1862">
        <f>BM16</f>
        <v>1.541820614289457</v>
      </c>
      <c r="CF16" s="1861">
        <f>BN16</f>
        <v>0.18973641212359585</v>
      </c>
      <c r="CG16" s="1862">
        <f>BZ16</f>
        <v>538.43096293819656</v>
      </c>
      <c r="CH16" s="1886"/>
      <c r="CJ16" s="1203">
        <f>CB17</f>
        <v>0.31048419987183556</v>
      </c>
      <c r="CK16" s="1203">
        <f t="shared" ref="CK16:CO16" si="12">CC17</f>
        <v>0.32880153266859696</v>
      </c>
      <c r="CL16" s="1203">
        <f t="shared" si="12"/>
        <v>0.33836154374507504</v>
      </c>
      <c r="CM16" s="1203">
        <f t="shared" si="12"/>
        <v>1.2705103790824266</v>
      </c>
      <c r="CN16" s="1203">
        <f t="shared" si="12"/>
        <v>0.30171183065696261</v>
      </c>
      <c r="CO16" s="1934">
        <f t="shared" si="12"/>
        <v>512.16736666465113</v>
      </c>
      <c r="CP16" s="1895"/>
    </row>
    <row r="17" spans="1:94" s="1203" customFormat="1" x14ac:dyDescent="0.25">
      <c r="A17" s="1443" t="s">
        <v>791</v>
      </c>
      <c r="B17" s="1234" t="str">
        <f>'Drum 8-2012'!B11</f>
        <v>Teflon</v>
      </c>
      <c r="C17" s="1738">
        <f>'Drum 8-2012'!C11</f>
        <v>0</v>
      </c>
      <c r="D17" s="1739">
        <f>'Drum 8-2012'!D11</f>
        <v>0</v>
      </c>
      <c r="E17" s="1739">
        <f>'Drum 8-2012'!E11</f>
        <v>0</v>
      </c>
      <c r="F17" s="1739">
        <f>'Drum 8-2012'!F11</f>
        <v>692</v>
      </c>
      <c r="G17" s="1739">
        <f>'Drum 8-2012'!G11</f>
        <v>0</v>
      </c>
      <c r="H17" s="1739">
        <f>'Drum 8-2012'!H11</f>
        <v>0</v>
      </c>
      <c r="I17" s="1739">
        <f>'Drum 8-2012'!I11</f>
        <v>41149</v>
      </c>
      <c r="J17" s="1740">
        <f>'Drum 8-2012'!J11</f>
        <v>0</v>
      </c>
      <c r="K17" s="1741">
        <f>'Drum 8-2012'!K11</f>
        <v>8.1</v>
      </c>
      <c r="L17" s="1742">
        <f>'Drum 8-2012'!L11</f>
        <v>1.45</v>
      </c>
      <c r="M17" s="1742">
        <f>'Drum 8-2012'!M11</f>
        <v>60</v>
      </c>
      <c r="N17" s="1742">
        <f>'Drum 8-2012'!N11</f>
        <v>11</v>
      </c>
      <c r="O17" s="1742">
        <f>'Drum 8-2012'!O11</f>
        <v>8</v>
      </c>
      <c r="P17" s="1742" t="str">
        <f>'Drum 8-2012'!P11</f>
        <v>n</v>
      </c>
      <c r="Q17" s="1743" t="str">
        <f>'Drum 8-2012'!Q11</f>
        <v>n/a</v>
      </c>
      <c r="R17" s="1744">
        <f>'Drum 8-2012'!R11</f>
        <v>0</v>
      </c>
      <c r="S17" s="1741" t="str">
        <f>'Drum 8-2012'!S11</f>
        <v>n</v>
      </c>
      <c r="T17" s="1742" t="str">
        <f>'Drum 8-2012'!T11</f>
        <v>n/a</v>
      </c>
      <c r="U17" s="1742" t="str">
        <f>'Drum 8-2012'!U11</f>
        <v>n</v>
      </c>
      <c r="V17" s="1742" t="str">
        <f>'Drum 8-2012'!V11</f>
        <v>y</v>
      </c>
      <c r="W17" s="1742" t="str">
        <f>'Drum 8-2012'!W11</f>
        <v>y</v>
      </c>
      <c r="X17" s="1742" t="str">
        <f>'Drum 8-2012'!X11</f>
        <v>n</v>
      </c>
      <c r="Y17" s="1742" t="str">
        <f>'Drum 8-2012'!Y11</f>
        <v>n</v>
      </c>
      <c r="Z17" s="1742">
        <f>'Drum 8-2012'!Z11</f>
        <v>0</v>
      </c>
      <c r="AA17" s="1742">
        <f>'Drum 8-2012'!AA11</f>
        <v>10</v>
      </c>
      <c r="AB17" s="1742" t="str">
        <f>'Drum 8-2012'!AB11</f>
        <v>y</v>
      </c>
      <c r="AC17" s="1742">
        <f>'Drum 8-2012'!AC11</f>
        <v>5.1947877000000003E-2</v>
      </c>
      <c r="AD17" s="1743">
        <f>'Drum 8-2012'!AD11</f>
        <v>0</v>
      </c>
      <c r="AE17" s="1741">
        <f>'Drum 8-2012'!AE11</f>
        <v>58</v>
      </c>
      <c r="AF17" s="1742">
        <f>'Drum 8-2012'!AF11</f>
        <v>720</v>
      </c>
      <c r="AG17" s="1742">
        <f>'Drum 8-2012'!AG11</f>
        <v>5</v>
      </c>
      <c r="AH17" s="1742" t="str">
        <f>'Drum 8-2012'!AH11</f>
        <v>n</v>
      </c>
      <c r="AI17" s="1742" t="str">
        <f>'Drum 8-2012'!AI11</f>
        <v>y</v>
      </c>
      <c r="AJ17" s="1742" t="str">
        <f>'Drum 8-2012'!AJ11</f>
        <v>y</v>
      </c>
      <c r="AK17" s="1742" t="str">
        <f>'Drum 8-2012'!AK11</f>
        <v>n</v>
      </c>
      <c r="AL17" s="1742" t="str">
        <f>'Drum 8-2012'!AL11</f>
        <v>n</v>
      </c>
      <c r="AM17" s="1742" t="str">
        <f>'Drum 8-2012'!AM11</f>
        <v>y</v>
      </c>
      <c r="AN17" s="1742">
        <f>'Drum 8-2012'!AN11</f>
        <v>5.1947877000000003E-2</v>
      </c>
      <c r="AO17" s="1742">
        <f>'Drum 8-2012'!AO11</f>
        <v>0</v>
      </c>
      <c r="AP17" s="1743" t="str">
        <f>'Drum 8-2012'!AP11</f>
        <v>n</v>
      </c>
      <c r="AQ17" s="1744" t="str">
        <f>'Drum 8-2012'!AQ11</f>
        <v>n/a</v>
      </c>
      <c r="AR17" s="1741" t="str">
        <f>'Drum 8-2012'!AR11</f>
        <v>n/a</v>
      </c>
      <c r="AS17" s="1742" t="str">
        <f>'Drum 8-2012'!AS11</f>
        <v>n/a</v>
      </c>
      <c r="AT17" s="1742" t="str">
        <f>'Drum 8-2012'!AT11</f>
        <v>n/a</v>
      </c>
      <c r="AU17" s="1742" t="str">
        <f>'Drum 8-2012'!AU11</f>
        <v>n/a</v>
      </c>
      <c r="AV17" s="1742" t="str">
        <f>'Drum 8-2012'!AV11</f>
        <v>n/a</v>
      </c>
      <c r="AW17" s="1742">
        <f>'Drum 8-2012'!AW11</f>
        <v>7.8813785000000012</v>
      </c>
      <c r="AX17" s="1742">
        <f>'Drum 8-2012'!AX11</f>
        <v>4.7246783333333333</v>
      </c>
      <c r="AY17" s="1742">
        <f>'Drum 8-2012'!AY11</f>
        <v>109500</v>
      </c>
      <c r="AZ17" s="1742" t="str">
        <f>'Drum 8-2012'!AZ11</f>
        <v>n/a</v>
      </c>
      <c r="BA17" s="1742" t="str">
        <f>'Drum 8-2012'!BA11</f>
        <v>n/a</v>
      </c>
      <c r="BB17" s="1743">
        <f>'Drum 8-2012'!BB11</f>
        <v>65.0429523809524</v>
      </c>
      <c r="BC17" s="1741">
        <f>'Drum 8-2012'!BC11</f>
        <v>3.1567001666666679</v>
      </c>
      <c r="BD17" s="1742">
        <f>'Drum 8-2012'!BD11</f>
        <v>3589929.1899840296</v>
      </c>
      <c r="BE17" s="1742">
        <f>'Drum 8-2012'!BE11</f>
        <v>1114.6162921487382</v>
      </c>
      <c r="BF17" s="1742" t="str">
        <f>'Drum 8-2012'!BF11</f>
        <v>n/a</v>
      </c>
      <c r="BG17" s="1742" t="str">
        <f>'Drum 8-2012'!BG11</f>
        <v>n/a</v>
      </c>
      <c r="BH17" s="1743">
        <f>'Drum 8-2012'!BH11</f>
        <v>146.9970723809524</v>
      </c>
      <c r="BI17" s="1737">
        <f>'Drum 8-2012'!BI11</f>
        <v>0.31048419987183556</v>
      </c>
      <c r="BJ17" s="1737">
        <f>'Drum 8-2012'!BJ11</f>
        <v>0.32880153266859696</v>
      </c>
      <c r="BK17" s="1737">
        <f>'Drum 8-2012'!BK11</f>
        <v>0.33836154374507504</v>
      </c>
      <c r="BL17" s="1737" t="str">
        <f>'Drum 8-2012'!BL11</f>
        <v>n/a</v>
      </c>
      <c r="BM17" s="1737">
        <f>'Drum 8-2012'!BM11</f>
        <v>1.2705103790824266</v>
      </c>
      <c r="BN17" s="1737">
        <f>'Drum 8-2012'!BN11</f>
        <v>0.30171183065696261</v>
      </c>
      <c r="BO17" s="1738">
        <f>'Drum 8-2012'!BO11</f>
        <v>3589929.1899840296</v>
      </c>
      <c r="BP17" s="1739">
        <f>'Drum 8-2012'!BP11</f>
        <v>3351278.4362679534</v>
      </c>
      <c r="BQ17" s="1740">
        <f>'Drum 8-2012'!BQ11</f>
        <v>2957312.3844887828</v>
      </c>
      <c r="BR17" s="1738">
        <f>'Drum 8-2012'!BR11</f>
        <v>1114.6162921487382</v>
      </c>
      <c r="BS17" s="1739">
        <f>'Drum 8-2012'!BS11</f>
        <v>0.70067925212347237</v>
      </c>
      <c r="BT17" s="1739">
        <f>'Drum 8-2012'!BT11</f>
        <v>2.2599999999999998</v>
      </c>
      <c r="BU17" s="1739">
        <f>'Drum 8-2012'!BU11</f>
        <v>1</v>
      </c>
      <c r="BV17" s="1739">
        <f>'Drum 8-2012'!BV11</f>
        <v>1</v>
      </c>
      <c r="BW17" s="1740">
        <f>'Drum 8-2012'!BW11</f>
        <v>2.2000000000000002</v>
      </c>
      <c r="BX17" s="1738" t="str">
        <f>'Drum 8-2012'!BX11</f>
        <v>n/a</v>
      </c>
      <c r="BY17" s="1740">
        <f>'Drum 8-2012'!BY11</f>
        <v>1.8349736461063328</v>
      </c>
      <c r="BZ17" s="1737">
        <f>'Drum 8-2012'!BZ11</f>
        <v>512.16736666465113</v>
      </c>
      <c r="CA17" s="1738">
        <f>'Drum 8-2012'!CA11</f>
        <v>28.41</v>
      </c>
      <c r="CB17" s="1825">
        <f>BI17</f>
        <v>0.31048419987183556</v>
      </c>
      <c r="CC17" s="1825">
        <f t="shared" ref="CC17" si="13">BJ17</f>
        <v>0.32880153266859696</v>
      </c>
      <c r="CD17" s="1825">
        <f t="shared" ref="CD17" si="14">BK17</f>
        <v>0.33836154374507504</v>
      </c>
      <c r="CE17" s="1826">
        <f>BM17</f>
        <v>1.2705103790824266</v>
      </c>
      <c r="CF17" s="1825">
        <f>BN17</f>
        <v>0.30171183065696261</v>
      </c>
      <c r="CG17" s="1826">
        <f>BZ17</f>
        <v>512.16736666465113</v>
      </c>
      <c r="CH17" s="1887"/>
      <c r="CO17" s="1934"/>
      <c r="CP17" s="1895"/>
    </row>
    <row r="18" spans="1:94" s="1203" customFormat="1" ht="15.75" thickBot="1" x14ac:dyDescent="0.3">
      <c r="A18" s="1219"/>
      <c r="B18" s="1234"/>
      <c r="C18" s="1219"/>
      <c r="D18" s="1219"/>
      <c r="E18" s="1214"/>
      <c r="F18" s="1220"/>
      <c r="G18" s="1214"/>
      <c r="H18" s="1215"/>
      <c r="I18" s="1216"/>
      <c r="J18" s="1217"/>
      <c r="K18" s="1245"/>
      <c r="L18" s="1253"/>
      <c r="M18" s="1213"/>
      <c r="N18" s="1213"/>
      <c r="O18" s="1213"/>
      <c r="P18" s="1213"/>
      <c r="Q18" s="1246"/>
      <c r="R18" s="1213"/>
      <c r="S18" s="1245"/>
      <c r="T18" s="1213"/>
      <c r="U18" s="1213"/>
      <c r="V18" s="1213"/>
      <c r="W18" s="1213"/>
      <c r="X18" s="1213"/>
      <c r="Y18" s="1213"/>
      <c r="Z18" s="1213"/>
      <c r="AA18" s="1213"/>
      <c r="AB18" s="1213"/>
      <c r="AC18" s="1448"/>
      <c r="AD18" s="1449"/>
      <c r="AE18" s="1213"/>
      <c r="AF18" s="1213"/>
      <c r="AG18" s="1213"/>
      <c r="AH18" s="1213"/>
      <c r="AI18" s="1213"/>
      <c r="AJ18" s="1213"/>
      <c r="AK18" s="1213"/>
      <c r="AL18" s="1213"/>
      <c r="AM18" s="1213"/>
      <c r="AN18" s="1218"/>
      <c r="AO18" s="1253"/>
      <c r="AP18" s="1213"/>
      <c r="AQ18" s="1463"/>
      <c r="AR18" s="1451"/>
      <c r="AS18" s="1451"/>
      <c r="AT18" s="1451"/>
      <c r="AU18" s="1464"/>
      <c r="AV18" s="1465"/>
      <c r="AW18" s="1464"/>
      <c r="AX18" s="1465"/>
      <c r="AY18" s="1466"/>
      <c r="AZ18" s="1467"/>
      <c r="BA18" s="1465"/>
      <c r="BB18" s="1467"/>
      <c r="BC18" s="1249"/>
      <c r="BD18" s="1468"/>
      <c r="BE18" s="1469"/>
      <c r="BF18" s="1470"/>
      <c r="BG18" s="1471"/>
      <c r="BH18" s="1451"/>
      <c r="BI18" s="1255"/>
      <c r="BJ18" s="1255"/>
      <c r="BK18" s="1255"/>
      <c r="BL18" s="1255"/>
      <c r="BM18" s="1258"/>
      <c r="BN18" s="1255"/>
      <c r="BO18" s="1219"/>
      <c r="BP18" s="1219"/>
      <c r="BQ18" s="1219"/>
      <c r="BR18" s="1241"/>
      <c r="BS18" s="1219"/>
      <c r="BT18" s="1219"/>
      <c r="BU18" s="1219"/>
      <c r="BV18" s="1219"/>
      <c r="BW18" s="1242"/>
      <c r="BX18" s="1219"/>
      <c r="BY18" s="1219"/>
      <c r="BZ18" s="1261"/>
      <c r="CA18" s="1264"/>
      <c r="CB18" s="1857"/>
      <c r="CC18" s="1857"/>
      <c r="CD18" s="1857"/>
      <c r="CE18" s="1857"/>
      <c r="CF18" s="1857"/>
      <c r="CG18" s="1927"/>
      <c r="CH18" s="1888"/>
      <c r="CI18" s="1858"/>
      <c r="CJ18" s="1857"/>
      <c r="CK18" s="1857"/>
      <c r="CL18" s="1857"/>
      <c r="CM18" s="1857"/>
      <c r="CN18" s="1857"/>
      <c r="CO18" s="1927"/>
      <c r="CP18" s="1895"/>
    </row>
    <row r="19" spans="1:94" s="1203" customFormat="1" x14ac:dyDescent="0.25">
      <c r="A19" s="1475" t="s">
        <v>826</v>
      </c>
      <c r="B19" s="1476" t="str">
        <f>'Gnd Verif. 8-2012'!B6</f>
        <v>Teflon</v>
      </c>
      <c r="C19" s="1517">
        <f>'Gnd Verif. 8-2012'!C6</f>
        <v>0</v>
      </c>
      <c r="D19" s="1517" t="str">
        <f>'Gnd Verif. 8-2012'!D6</f>
        <v>679a</v>
      </c>
      <c r="E19" s="1520">
        <f>'Gnd Verif. 8-2012'!E6</f>
        <v>0</v>
      </c>
      <c r="F19" s="1572">
        <f>'Gnd Verif. 8-2012'!F6</f>
        <v>0</v>
      </c>
      <c r="G19" s="1520">
        <f>'Gnd Verif. 8-2012'!G6</f>
        <v>0</v>
      </c>
      <c r="H19" s="1521">
        <f>'Gnd Verif. 8-2012'!H6</f>
        <v>0</v>
      </c>
      <c r="I19" s="1522">
        <f>'Gnd Verif. 8-2012'!I6</f>
        <v>0</v>
      </c>
      <c r="J19" s="1523">
        <f>'Gnd Verif. 8-2012'!J6</f>
        <v>0</v>
      </c>
      <c r="K19" s="1524">
        <f>'Gnd Verif. 8-2012'!K6</f>
        <v>8.1</v>
      </c>
      <c r="L19" s="1525">
        <f>'Gnd Verif. 8-2012'!L6</f>
        <v>1.45</v>
      </c>
      <c r="M19" s="1519">
        <f>'Gnd Verif. 8-2012'!M6</f>
        <v>60</v>
      </c>
      <c r="N19" s="1519">
        <f>'Gnd Verif. 8-2012'!N6</f>
        <v>0</v>
      </c>
      <c r="O19" s="1519">
        <f>'Gnd Verif. 8-2012'!O6</f>
        <v>0</v>
      </c>
      <c r="P19" s="1519">
        <f>'Gnd Verif. 8-2012'!P6</f>
        <v>0</v>
      </c>
      <c r="Q19" s="1526">
        <f>'Gnd Verif. 8-2012'!Q6</f>
        <v>0</v>
      </c>
      <c r="R19" s="1519">
        <f>'Gnd Verif. 8-2012'!R6</f>
        <v>0</v>
      </c>
      <c r="S19" s="1524">
        <f>'Gnd Verif. 8-2012'!S6</f>
        <v>0</v>
      </c>
      <c r="T19" s="1519">
        <f>'Gnd Verif. 8-2012'!T6</f>
        <v>0</v>
      </c>
      <c r="U19" s="1519">
        <f>'Gnd Verif. 8-2012'!U6</f>
        <v>0</v>
      </c>
      <c r="V19" s="1519" t="str">
        <f>'Gnd Verif. 8-2012'!V6</f>
        <v>y</v>
      </c>
      <c r="W19" s="1519" t="str">
        <f>'Gnd Verif. 8-2012'!W6</f>
        <v>y</v>
      </c>
      <c r="X19" s="1519" t="str">
        <f>'Gnd Verif. 8-2012'!X6</f>
        <v>n</v>
      </c>
      <c r="Y19" s="1519" t="str">
        <f>'Gnd Verif. 8-2012'!Y6</f>
        <v>n</v>
      </c>
      <c r="Z19" s="1519">
        <f>'Gnd Verif. 8-2012'!Z6</f>
        <v>0</v>
      </c>
      <c r="AA19" s="1519">
        <f>'Gnd Verif. 8-2012'!AA6</f>
        <v>10</v>
      </c>
      <c r="AB19" s="1519" t="str">
        <f>'Gnd Verif. 8-2012'!AB6</f>
        <v>y</v>
      </c>
      <c r="AC19" s="1527">
        <f>'Gnd Verif. 8-2012'!AC6</f>
        <v>5.1947877104472531E-2</v>
      </c>
      <c r="AD19" s="1528">
        <f>'Gnd Verif. 8-2012'!AD6</f>
        <v>0</v>
      </c>
      <c r="AE19" s="1519">
        <f>'Gnd Verif. 8-2012'!AE6</f>
        <v>58</v>
      </c>
      <c r="AF19" s="1519">
        <f>'Gnd Verif. 8-2012'!AF6</f>
        <v>720</v>
      </c>
      <c r="AG19" s="1519">
        <f>'Gnd Verif. 8-2012'!AG6</f>
        <v>5</v>
      </c>
      <c r="AH19" s="1519" t="str">
        <f>'Gnd Verif. 8-2012'!AH6</f>
        <v>n</v>
      </c>
      <c r="AI19" s="1519" t="str">
        <f>'Gnd Verif. 8-2012'!AI6</f>
        <v>y</v>
      </c>
      <c r="AJ19" s="1519" t="str">
        <f>'Gnd Verif. 8-2012'!AJ6</f>
        <v>y</v>
      </c>
      <c r="AK19" s="1519" t="str">
        <f>'Gnd Verif. 8-2012'!AK6</f>
        <v>n</v>
      </c>
      <c r="AL19" s="1519" t="str">
        <f>'Gnd Verif. 8-2012'!AL6</f>
        <v>n</v>
      </c>
      <c r="AM19" s="1519" t="str">
        <f>'Gnd Verif. 8-2012'!AM6</f>
        <v>y</v>
      </c>
      <c r="AN19" s="1529">
        <f>'Gnd Verif. 8-2012'!AN6</f>
        <v>40</v>
      </c>
      <c r="AO19" s="1525">
        <f>'Gnd Verif. 8-2012'!AO6</f>
        <v>0</v>
      </c>
      <c r="AP19" s="1519">
        <f>'Gnd Verif. 8-2012'!AP6</f>
        <v>0</v>
      </c>
      <c r="AQ19" s="1530">
        <f>'Gnd Verif. 8-2012'!AQ6</f>
        <v>0</v>
      </c>
      <c r="AR19" s="1531">
        <f>'Gnd Verif. 8-2012'!AR6</f>
        <v>0</v>
      </c>
      <c r="AS19" s="1531">
        <f>'Gnd Verif. 8-2012'!AS6</f>
        <v>0</v>
      </c>
      <c r="AT19" s="1531">
        <f>'Gnd Verif. 8-2012'!AT6</f>
        <v>0</v>
      </c>
      <c r="AU19" s="1531">
        <f>'Gnd Verif. 8-2012'!AU6</f>
        <v>8.3539029629629641E-2</v>
      </c>
      <c r="AV19" s="1532">
        <f>'Gnd Verif. 8-2012'!AV6</f>
        <v>2.1580290476190478E-2</v>
      </c>
      <c r="AW19" s="1531">
        <f>'Gnd Verif. 8-2012'!AW6</f>
        <v>6.0851749999999996</v>
      </c>
      <c r="AX19" s="1532">
        <f>'Gnd Verif. 8-2012'!AX6</f>
        <v>4.7734723809523807</v>
      </c>
      <c r="AY19" s="1533">
        <f>'Gnd Verif. 8-2012'!AY6</f>
        <v>30105.263157894737</v>
      </c>
      <c r="AZ19" s="1573">
        <f>'Gnd Verif. 8-2012'!AZ6</f>
        <v>15267.523809523809</v>
      </c>
      <c r="BA19" s="1532">
        <f>'Gnd Verif. 8-2012'!BA6</f>
        <v>15245.761904761905</v>
      </c>
      <c r="BB19" s="1573">
        <f>'Gnd Verif. 8-2012'!BB6</f>
        <v>4.6940476190476188</v>
      </c>
      <c r="BC19" s="1534">
        <f>'Gnd Verif. 8-2012'!BC6</f>
        <v>1.3117026190476189</v>
      </c>
      <c r="BD19" s="1533">
        <f>'Gnd Verif. 8-2012'!BD6</f>
        <v>835569.9546925748</v>
      </c>
      <c r="BE19" s="1535">
        <f>'Gnd Verif. 8-2012'!BE6</f>
        <v>257.21635050732061</v>
      </c>
      <c r="BF19" s="1536">
        <f>'Gnd Verif. 8-2012'!BF6</f>
        <v>6.1958739153439163E-2</v>
      </c>
      <c r="BG19" s="1537">
        <f>'Gnd Verif. 8-2012'!BG6</f>
        <v>5.4404761904761472</v>
      </c>
      <c r="BH19" s="1531">
        <f>'Gnd Verif. 8-2012'!BH6</f>
        <v>10.608547619047618</v>
      </c>
      <c r="BI19" s="1538">
        <f>'Gnd Verif. 8-2012'!BI6</f>
        <v>0.30783341246629237</v>
      </c>
      <c r="BJ19" s="1538">
        <f>'Gnd Verif. 8-2012'!BJ6</f>
        <v>0.22254470755915221</v>
      </c>
      <c r="BK19" s="1538">
        <f>'Gnd Verif. 8-2012'!BK6</f>
        <v>0.18922043106525085</v>
      </c>
      <c r="BL19" s="1538">
        <f>'Gnd Verif. 8-2012'!BL6</f>
        <v>1.1388477218575341E-2</v>
      </c>
      <c r="BM19" s="1539" t="e">
        <f>'Gnd Verif. 8-2012'!BM6</f>
        <v>#NUM!</v>
      </c>
      <c r="BN19" s="1538" t="e">
        <f>'Gnd Verif. 8-2012'!BN6</f>
        <v>#NUM!</v>
      </c>
      <c r="BO19" s="1517">
        <f>'Gnd Verif. 8-2012'!BO6</f>
        <v>835569.9546925748</v>
      </c>
      <c r="BP19" s="1517">
        <f>'Gnd Verif. 8-2012'!BP6</f>
        <v>822240.80456697789</v>
      </c>
      <c r="BQ19" s="1517">
        <f>'Gnd Verif. 8-2012'!BQ6</f>
        <v>770196.1161017461</v>
      </c>
      <c r="BR19" s="1540">
        <f>'Gnd Verif. 8-2012'!BR6</f>
        <v>257.21635050732061</v>
      </c>
      <c r="BS19" s="1517">
        <f>'Gnd Verif. 8-2012'!BS6</f>
        <v>0.29115302740114063</v>
      </c>
      <c r="BT19" s="1517">
        <f>'Gnd Verif. 8-2012'!BT6</f>
        <v>2.2599999999999998</v>
      </c>
      <c r="BU19" s="1517">
        <f>'Gnd Verif. 8-2012'!BU6</f>
        <v>1</v>
      </c>
      <c r="BV19" s="1517">
        <f>'Gnd Verif. 8-2012'!BV6</f>
        <v>1</v>
      </c>
      <c r="BW19" s="1541">
        <f>'Gnd Verif. 8-2012'!BW6</f>
        <v>2.2000000000000002</v>
      </c>
      <c r="BX19" s="1517">
        <f>'Gnd Verif. 8-2012'!BX6</f>
        <v>2.9691160595276482</v>
      </c>
      <c r="BY19" s="1517">
        <f>'Gnd Verif. 8-2012'!BY6</f>
        <v>2.986558877748807</v>
      </c>
      <c r="BZ19" s="1542">
        <f>'Gnd Verif. 8-2012'!BZ6</f>
        <v>509.15201491667892</v>
      </c>
      <c r="CA19" s="1543">
        <f>'Gnd Verif. 8-2012'!CA6</f>
        <v>6.71</v>
      </c>
      <c r="CB19" s="1906">
        <f>BI19</f>
        <v>0.30783341246629237</v>
      </c>
      <c r="CC19" s="1906">
        <f t="shared" ref="CC19:CC20" si="15">BJ19</f>
        <v>0.22254470755915221</v>
      </c>
      <c r="CD19" s="1906">
        <f t="shared" ref="CD19:CD20" si="16">BK19</f>
        <v>0.18922043106525085</v>
      </c>
      <c r="CE19" s="1907" t="e">
        <f t="shared" ref="CE19:CF21" si="17">BM19</f>
        <v>#NUM!</v>
      </c>
      <c r="CF19" s="1906" t="e">
        <f t="shared" si="17"/>
        <v>#NUM!</v>
      </c>
      <c r="CG19" s="1907">
        <f>BZ19</f>
        <v>509.15201491667892</v>
      </c>
      <c r="CH19" s="1908" t="s">
        <v>113</v>
      </c>
      <c r="CI19" s="1858"/>
      <c r="CO19" s="1934"/>
      <c r="CP19" s="1895"/>
    </row>
    <row r="20" spans="1:94" s="1203" customFormat="1" x14ac:dyDescent="0.25">
      <c r="A20" s="1481" t="s">
        <v>469</v>
      </c>
      <c r="B20" s="1482" t="str">
        <f>'SAME R Results'!B61</f>
        <v>Teflon</v>
      </c>
      <c r="C20" s="1680" t="str">
        <f>'SAME R Results'!C61</f>
        <v>T06</v>
      </c>
      <c r="D20" s="1680" t="str">
        <f>'SAME R Results'!D61</f>
        <v>34TA</v>
      </c>
      <c r="E20" s="1680">
        <f>'SAME R Results'!E61</f>
        <v>6</v>
      </c>
      <c r="F20" s="1680" t="str">
        <f>'SAME R Results'!F61</f>
        <v>81a</v>
      </c>
      <c r="G20" s="1680" t="str">
        <f>'SAME R Results'!G61</f>
        <v>aged</v>
      </c>
      <c r="H20" s="1680">
        <f>'SAME R Results'!H61</f>
        <v>239</v>
      </c>
      <c r="I20" s="1680">
        <f>'SAME R Results'!I61</f>
        <v>40417</v>
      </c>
      <c r="J20" s="1680">
        <f>'SAME R Results'!J61</f>
        <v>0</v>
      </c>
      <c r="K20" s="1681">
        <f>'SAME R Results'!K61</f>
        <v>8.1</v>
      </c>
      <c r="L20" s="1682">
        <f>'SAME R Results'!L61</f>
        <v>1.45</v>
      </c>
      <c r="M20" s="1682">
        <f>'SAME R Results'!M61</f>
        <v>0</v>
      </c>
      <c r="N20" s="1682">
        <f>'SAME R Results'!N61</f>
        <v>0</v>
      </c>
      <c r="O20" s="1682">
        <f>'SAME R Results'!O61</f>
        <v>0</v>
      </c>
      <c r="P20" s="1682">
        <f>'SAME R Results'!P61</f>
        <v>0</v>
      </c>
      <c r="Q20" s="1683">
        <f>'SAME R Results'!Q61</f>
        <v>0</v>
      </c>
      <c r="R20" s="1682">
        <f>'SAME R Results'!R61</f>
        <v>559</v>
      </c>
      <c r="S20" s="1681">
        <f>'SAME R Results'!S61</f>
        <v>0</v>
      </c>
      <c r="T20" s="1682">
        <f>'SAME R Results'!T61</f>
        <v>0</v>
      </c>
      <c r="U20" s="1682" t="str">
        <f>'SAME R Results'!U61</f>
        <v>n</v>
      </c>
      <c r="V20" s="1682" t="str">
        <f>'SAME R Results'!V61</f>
        <v>y</v>
      </c>
      <c r="W20" s="1682" t="str">
        <f>'SAME R Results'!W61</f>
        <v>y</v>
      </c>
      <c r="X20" s="1682" t="str">
        <f>'SAME R Results'!X61</f>
        <v>n</v>
      </c>
      <c r="Y20" s="1682" t="str">
        <f>'SAME R Results'!Y61</f>
        <v>n</v>
      </c>
      <c r="Z20" s="1682" t="str">
        <f>'SAME R Results'!Z61</f>
        <v>y</v>
      </c>
      <c r="AA20" s="1682">
        <f>'SAME R Results'!AA61</f>
        <v>10</v>
      </c>
      <c r="AB20" s="1682" t="str">
        <f>'SAME R Results'!AB61</f>
        <v>y</v>
      </c>
      <c r="AC20" s="1682">
        <f>'SAME R Results'!AC61</f>
        <v>5.19567251427413E-2</v>
      </c>
      <c r="AD20" s="1683">
        <f>'SAME R Results'!AD61</f>
        <v>0</v>
      </c>
      <c r="AE20" s="1682">
        <f>'SAME R Results'!AE61</f>
        <v>0</v>
      </c>
      <c r="AF20" s="1682">
        <f>'SAME R Results'!AF61</f>
        <v>0</v>
      </c>
      <c r="AG20" s="1682">
        <f>'SAME R Results'!AG61</f>
        <v>0</v>
      </c>
      <c r="AH20" s="1682">
        <f>'SAME R Results'!AH61</f>
        <v>0</v>
      </c>
      <c r="AI20" s="1682">
        <f>'SAME R Results'!AI61</f>
        <v>0</v>
      </c>
      <c r="AJ20" s="1682">
        <f>'SAME R Results'!AJ61</f>
        <v>0</v>
      </c>
      <c r="AK20" s="1682">
        <f>'SAME R Results'!AK61</f>
        <v>0</v>
      </c>
      <c r="AL20" s="1682">
        <f>'SAME R Results'!AL61</f>
        <v>0</v>
      </c>
      <c r="AM20" s="1682">
        <f>'SAME R Results'!AM61</f>
        <v>0</v>
      </c>
      <c r="AN20" s="1682">
        <f>'SAME R Results'!AN61</f>
        <v>0</v>
      </c>
      <c r="AO20" s="1682">
        <f>'SAME R Results'!AO61</f>
        <v>0</v>
      </c>
      <c r="AP20" s="1682">
        <f>'SAME R Results'!AP61</f>
        <v>45</v>
      </c>
      <c r="AQ20" s="1684">
        <f>'SAME R Results'!AQ61</f>
        <v>0</v>
      </c>
      <c r="AR20" s="1682">
        <f>'SAME R Results'!AR61</f>
        <v>2.1021720000000004</v>
      </c>
      <c r="AS20" s="1682">
        <f>'SAME R Results'!AS61</f>
        <v>0</v>
      </c>
      <c r="AT20" s="1682">
        <f>'SAME R Results'!AT61</f>
        <v>0</v>
      </c>
      <c r="AU20" s="1682">
        <f>'SAME R Results'!AU61</f>
        <v>0.23783875000000002</v>
      </c>
      <c r="AV20" s="1682">
        <f>'SAME R Results'!AV61</f>
        <v>2.9037475E-2</v>
      </c>
      <c r="AW20" s="1682">
        <f>'SAME R Results'!AW61</f>
        <v>6.4018399999999982</v>
      </c>
      <c r="AX20" s="1682">
        <f>'SAME R Results'!AX61</f>
        <v>4.7223504999999992</v>
      </c>
      <c r="AY20" s="1682">
        <f>'SAME R Results'!AY61</f>
        <v>33040</v>
      </c>
      <c r="AZ20" s="1682">
        <f>'SAME R Results'!AZ61</f>
        <v>0.33061214999999999</v>
      </c>
      <c r="BA20" s="1682">
        <f>'SAME R Results'!BA61</f>
        <v>8.5174565000000008E-2</v>
      </c>
      <c r="BB20" s="1682">
        <f>'SAME R Results'!BB61</f>
        <v>19.779400000000003</v>
      </c>
      <c r="BC20" s="1681">
        <f>'SAME R Results'!BC61</f>
        <v>1.679489499999999</v>
      </c>
      <c r="BD20" s="1685">
        <f>'SAME R Results'!BD61</f>
        <v>920599.7311915328</v>
      </c>
      <c r="BE20" s="1686">
        <f>'SAME R Results'!BE61</f>
        <v>354.42148985691654</v>
      </c>
      <c r="BF20" s="1687">
        <f>'SAME R Results'!BF61</f>
        <v>0.20880127500000001</v>
      </c>
      <c r="BG20" s="1688">
        <f>'SAME R Results'!BG61</f>
        <v>6.1359396249999996E-2</v>
      </c>
      <c r="BH20" s="1689">
        <f>'SAME R Results'!BH61</f>
        <v>44.701444000000002</v>
      </c>
      <c r="BI20" s="1690">
        <f>'SAME R Results'!BI61</f>
        <v>0.38498978203935447</v>
      </c>
      <c r="BJ20" s="1690">
        <f>'SAME R Results'!BJ61</f>
        <v>0.34802448690651788</v>
      </c>
      <c r="BK20" s="1690">
        <f>'SAME R Results'!BK61</f>
        <v>0.33089492110211288</v>
      </c>
      <c r="BL20" s="1690">
        <f>'SAME R Results'!BL61</f>
        <v>3.4029225800930205</v>
      </c>
      <c r="BM20" s="1691" t="e">
        <f>'SAME R Results'!BM61</f>
        <v>#NUM!</v>
      </c>
      <c r="BN20" s="1690" t="e">
        <f>'SAME R Results'!BN61</f>
        <v>#NUM!</v>
      </c>
      <c r="BO20" s="1680">
        <f>'SAME R Results'!BO61</f>
        <v>920599.7311915328</v>
      </c>
      <c r="BP20" s="1680">
        <f>'SAME R Results'!BP61</f>
        <v>905973.71313684864</v>
      </c>
      <c r="BQ20" s="1680">
        <f>'SAME R Results'!BQ61</f>
        <v>846999.06468504795</v>
      </c>
      <c r="BR20" s="1692">
        <f>'SAME R Results'!BR61</f>
        <v>354.42148985691654</v>
      </c>
      <c r="BS20" s="1680">
        <f>'SAME R Results'!BS61</f>
        <v>0.37278911036135998</v>
      </c>
      <c r="BT20" s="1680">
        <f>'SAME R Results'!BT61</f>
        <v>2.2599999999999998</v>
      </c>
      <c r="BU20" s="1680">
        <f>'SAME R Results'!BU61</f>
        <v>1</v>
      </c>
      <c r="BV20" s="1680">
        <f>'SAME R Results'!BV61</f>
        <v>1</v>
      </c>
      <c r="BW20" s="1693">
        <f>'SAME R Results'!BW61</f>
        <v>2.2000000000000002</v>
      </c>
      <c r="BX20" s="1680">
        <f>'SAME R Results'!BX61</f>
        <v>0</v>
      </c>
      <c r="BY20" s="1680">
        <f>'SAME R Results'!BY61</f>
        <v>0</v>
      </c>
      <c r="BZ20" s="1694">
        <f>'SAME R Results'!BZ61</f>
        <v>538.43096293819656</v>
      </c>
      <c r="CA20" s="1695">
        <f>'SAME R Results'!CA63</f>
        <v>1.583333333333381</v>
      </c>
      <c r="CB20" s="1909">
        <f>BI20</f>
        <v>0.38498978203935447</v>
      </c>
      <c r="CC20" s="1909">
        <f t="shared" si="15"/>
        <v>0.34802448690651788</v>
      </c>
      <c r="CD20" s="1909">
        <f t="shared" si="16"/>
        <v>0.33089492110211288</v>
      </c>
      <c r="CE20" s="1910" t="e">
        <f t="shared" si="17"/>
        <v>#NUM!</v>
      </c>
      <c r="CF20" s="1909" t="e">
        <f t="shared" si="17"/>
        <v>#NUM!</v>
      </c>
      <c r="CG20" s="1910">
        <f>BZ20</f>
        <v>538.43096293819656</v>
      </c>
      <c r="CH20" s="1911" t="s">
        <v>113</v>
      </c>
      <c r="CI20" s="1858"/>
      <c r="CO20" s="1934"/>
      <c r="CP20" s="1895"/>
    </row>
    <row r="21" spans="1:94" s="1203" customFormat="1" x14ac:dyDescent="0.25">
      <c r="A21" s="1443" t="s">
        <v>792</v>
      </c>
      <c r="B21" s="1234" t="str">
        <f>'Drum 8-2012'!B12</f>
        <v>Teflon</v>
      </c>
      <c r="C21" s="1738">
        <f>'Drum 8-2012'!C12</f>
        <v>0</v>
      </c>
      <c r="D21" s="1739">
        <f>'Drum 8-2012'!D12</f>
        <v>0</v>
      </c>
      <c r="E21" s="1739">
        <f>'Drum 8-2012'!E12</f>
        <v>0</v>
      </c>
      <c r="F21" s="1739" t="str">
        <f>'Drum 8-2012'!F12</f>
        <v>692a</v>
      </c>
      <c r="G21" s="1739" t="str">
        <f>'Drum 8-2012'!G12</f>
        <v>aged</v>
      </c>
      <c r="H21" s="1739">
        <f>'Drum 8-2012'!H12</f>
        <v>0</v>
      </c>
      <c r="I21" s="1739">
        <f>'Drum 8-2012'!I12</f>
        <v>41149</v>
      </c>
      <c r="J21" s="1740">
        <f>'Drum 8-2012'!J12</f>
        <v>0</v>
      </c>
      <c r="K21" s="1741">
        <f>'Drum 8-2012'!K12</f>
        <v>8.1</v>
      </c>
      <c r="L21" s="1742">
        <f>'Drum 8-2012'!L12</f>
        <v>1.45</v>
      </c>
      <c r="M21" s="1742">
        <f>'Drum 8-2012'!M12</f>
        <v>60</v>
      </c>
      <c r="N21" s="1742">
        <f>'Drum 8-2012'!N12</f>
        <v>11</v>
      </c>
      <c r="O21" s="1742">
        <f>'Drum 8-2012'!O12</f>
        <v>8</v>
      </c>
      <c r="P21" s="1742" t="str">
        <f>'Drum 8-2012'!P12</f>
        <v>n</v>
      </c>
      <c r="Q21" s="1743" t="str">
        <f>'Drum 8-2012'!Q12</f>
        <v>n/a</v>
      </c>
      <c r="R21" s="1744">
        <f>'Drum 8-2012'!R12</f>
        <v>0</v>
      </c>
      <c r="S21" s="1741" t="str">
        <f>'Drum 8-2012'!S12</f>
        <v>n</v>
      </c>
      <c r="T21" s="1742" t="str">
        <f>'Drum 8-2012'!T12</f>
        <v>n/a</v>
      </c>
      <c r="U21" s="1742" t="str">
        <f>'Drum 8-2012'!U12</f>
        <v>n</v>
      </c>
      <c r="V21" s="1742" t="str">
        <f>'Drum 8-2012'!V12</f>
        <v>y</v>
      </c>
      <c r="W21" s="1742" t="str">
        <f>'Drum 8-2012'!W12</f>
        <v>y</v>
      </c>
      <c r="X21" s="1742" t="str">
        <f>'Drum 8-2012'!X12</f>
        <v>n</v>
      </c>
      <c r="Y21" s="1742" t="str">
        <f>'Drum 8-2012'!Y12</f>
        <v>n</v>
      </c>
      <c r="Z21" s="1742">
        <f>'Drum 8-2012'!Z12</f>
        <v>0</v>
      </c>
      <c r="AA21" s="1742">
        <f>'Drum 8-2012'!AA12</f>
        <v>10</v>
      </c>
      <c r="AB21" s="1742" t="str">
        <f>'Drum 8-2012'!AB12</f>
        <v>y</v>
      </c>
      <c r="AC21" s="1742">
        <f>'Drum 8-2012'!AC12</f>
        <v>5.1947877000000003E-2</v>
      </c>
      <c r="AD21" s="1743">
        <f>'Drum 8-2012'!AD12</f>
        <v>0</v>
      </c>
      <c r="AE21" s="1741">
        <f>'Drum 8-2012'!AE12</f>
        <v>58</v>
      </c>
      <c r="AF21" s="1742">
        <f>'Drum 8-2012'!AF12</f>
        <v>720</v>
      </c>
      <c r="AG21" s="1742">
        <f>'Drum 8-2012'!AG12</f>
        <v>5</v>
      </c>
      <c r="AH21" s="1742" t="str">
        <f>'Drum 8-2012'!AH12</f>
        <v>n</v>
      </c>
      <c r="AI21" s="1742" t="str">
        <f>'Drum 8-2012'!AI12</f>
        <v>y</v>
      </c>
      <c r="AJ21" s="1742" t="str">
        <f>'Drum 8-2012'!AJ12</f>
        <v>y</v>
      </c>
      <c r="AK21" s="1742" t="str">
        <f>'Drum 8-2012'!AK12</f>
        <v>n</v>
      </c>
      <c r="AL21" s="1742" t="str">
        <f>'Drum 8-2012'!AL12</f>
        <v>n</v>
      </c>
      <c r="AM21" s="1742" t="str">
        <f>'Drum 8-2012'!AM12</f>
        <v>y</v>
      </c>
      <c r="AN21" s="1742">
        <f>'Drum 8-2012'!AN12</f>
        <v>5.1947877000000003E-2</v>
      </c>
      <c r="AO21" s="1742">
        <f>'Drum 8-2012'!AO12</f>
        <v>0</v>
      </c>
      <c r="AP21" s="1743" t="str">
        <f>'Drum 8-2012'!AP12</f>
        <v>n</v>
      </c>
      <c r="AQ21" s="1744" t="str">
        <f>'Drum 8-2012'!AQ12</f>
        <v>n/a</v>
      </c>
      <c r="AR21" s="1741" t="str">
        <f>'Drum 8-2012'!AR12</f>
        <v>n/a</v>
      </c>
      <c r="AS21" s="1742" t="str">
        <f>'Drum 8-2012'!AS12</f>
        <v>n/a</v>
      </c>
      <c r="AT21" s="1742" t="str">
        <f>'Drum 8-2012'!AT12</f>
        <v>n/a</v>
      </c>
      <c r="AU21" s="1742" t="str">
        <f>'Drum 8-2012'!AU12</f>
        <v>n/a</v>
      </c>
      <c r="AV21" s="1742" t="str">
        <f>'Drum 8-2012'!AV12</f>
        <v>n/a</v>
      </c>
      <c r="AW21" s="1742">
        <f>'Drum 8-2012'!AW12</f>
        <v>6.8754725000000008</v>
      </c>
      <c r="AX21" s="1742">
        <f>'Drum 8-2012'!AX12</f>
        <v>4.7853599999999998</v>
      </c>
      <c r="AY21" s="1742">
        <f>'Drum 8-2012'!AY12</f>
        <v>38752.631578947367</v>
      </c>
      <c r="AZ21" s="1742" t="str">
        <f>'Drum 8-2012'!AZ12</f>
        <v>n/a</v>
      </c>
      <c r="BA21" s="1742" t="str">
        <f>'Drum 8-2012'!BA12</f>
        <v>n/a</v>
      </c>
      <c r="BB21" s="1743">
        <f>'Drum 8-2012'!BB12</f>
        <v>31.267526315789468</v>
      </c>
      <c r="BC21" s="1741">
        <f>'Drum 8-2012'!BC12</f>
        <v>2.0901125000000009</v>
      </c>
      <c r="BD21" s="1742">
        <f>'Drum 8-2012'!BD12</f>
        <v>1088478.9131625327</v>
      </c>
      <c r="BE21" s="1742">
        <f>'Drum 8-2012'!BE12</f>
        <v>487.16203019387217</v>
      </c>
      <c r="BF21" s="1742" t="str">
        <f>'Drum 8-2012'!BF12</f>
        <v>n/a</v>
      </c>
      <c r="BG21" s="1742" t="str">
        <f>'Drum 8-2012'!BG12</f>
        <v>n/a</v>
      </c>
      <c r="BH21" s="1743">
        <f>'Drum 8-2012'!BH12</f>
        <v>70.664609473684195</v>
      </c>
      <c r="BI21" s="1737">
        <f>'Drum 8-2012'!BI12</f>
        <v>0.44756221209508046</v>
      </c>
      <c r="BJ21" s="1737">
        <f>'Drum 8-2012'!BJ12</f>
        <v>0.38340126961581622</v>
      </c>
      <c r="BK21" s="1737">
        <f>'Drum 8-2012'!BK12</f>
        <v>0.35485719408508376</v>
      </c>
      <c r="BL21" s="1737" t="str">
        <f>'Drum 8-2012'!BL12</f>
        <v>n/a</v>
      </c>
      <c r="BM21" s="1737" t="e">
        <f>'Drum 8-2012'!BM12</f>
        <v>#NUM!</v>
      </c>
      <c r="BN21" s="1737" t="e">
        <f>'Drum 8-2012'!BN12</f>
        <v>#NUM!</v>
      </c>
      <c r="BO21" s="1738">
        <f>'Drum 8-2012'!BO12</f>
        <v>1088478.9131625327</v>
      </c>
      <c r="BP21" s="1739">
        <f>'Drum 8-2012'!BP12</f>
        <v>1071321.1277478221</v>
      </c>
      <c r="BQ21" s="1740">
        <f>'Drum 8-2012'!BQ12</f>
        <v>997876.38313281513</v>
      </c>
      <c r="BR21" s="1738">
        <f>'Drum 8-2012'!BR12</f>
        <v>487.16203019387217</v>
      </c>
      <c r="BS21" s="1739">
        <f>'Drum 8-2012'!BS12</f>
        <v>0.46393334369173417</v>
      </c>
      <c r="BT21" s="1739">
        <f>'Drum 8-2012'!BT12</f>
        <v>2.2599999999999998</v>
      </c>
      <c r="BU21" s="1739">
        <f>'Drum 8-2012'!BU12</f>
        <v>1</v>
      </c>
      <c r="BV21" s="1739">
        <f>'Drum 8-2012'!BV12</f>
        <v>1</v>
      </c>
      <c r="BW21" s="1740">
        <f>'Drum 8-2012'!BW12</f>
        <v>2.2000000000000002</v>
      </c>
      <c r="BX21" s="1738" t="str">
        <f>'Drum 8-2012'!BX12</f>
        <v>n/a</v>
      </c>
      <c r="BY21" s="1740">
        <f>'Drum 8-2012'!BY12</f>
        <v>1.8208566120733327</v>
      </c>
      <c r="BZ21" s="1737">
        <f>'Drum 8-2012'!BZ12</f>
        <v>512.16736666465113</v>
      </c>
      <c r="CA21" s="1738">
        <f>'Drum 8-2012'!CA12</f>
        <v>28.41</v>
      </c>
      <c r="CB21" s="1902">
        <f>BI21</f>
        <v>0.44756221209508046</v>
      </c>
      <c r="CC21" s="1902">
        <f t="shared" ref="CC21" si="18">BJ21</f>
        <v>0.38340126961581622</v>
      </c>
      <c r="CD21" s="1902">
        <f t="shared" ref="CD21" si="19">BK21</f>
        <v>0.35485719408508376</v>
      </c>
      <c r="CE21" s="1903" t="e">
        <f t="shared" si="17"/>
        <v>#NUM!</v>
      </c>
      <c r="CF21" s="1902" t="e">
        <f t="shared" si="17"/>
        <v>#NUM!</v>
      </c>
      <c r="CG21" s="1903">
        <f>BZ21</f>
        <v>512.16736666465113</v>
      </c>
      <c r="CH21" s="1904" t="s">
        <v>113</v>
      </c>
      <c r="CI21" s="1858"/>
      <c r="CO21" s="1934"/>
      <c r="CP21" s="1895"/>
    </row>
    <row r="22" spans="1:94" s="1202" customFormat="1" ht="15.75" thickBot="1" x14ac:dyDescent="0.3">
      <c r="A22" s="1827"/>
      <c r="B22" s="1828"/>
      <c r="C22" s="1827"/>
      <c r="D22" s="1827"/>
      <c r="E22" s="1829"/>
      <c r="F22" s="1830"/>
      <c r="G22" s="1831"/>
      <c r="H22" s="1832"/>
      <c r="I22" s="1833"/>
      <c r="J22" s="1829"/>
      <c r="K22" s="1834"/>
      <c r="L22" s="1835"/>
      <c r="M22" s="1830"/>
      <c r="N22" s="1830"/>
      <c r="O22" s="1830"/>
      <c r="P22" s="1830"/>
      <c r="Q22" s="1836"/>
      <c r="R22" s="1830"/>
      <c r="S22" s="1834"/>
      <c r="T22" s="1830"/>
      <c r="U22" s="1830"/>
      <c r="V22" s="1830"/>
      <c r="W22" s="1830"/>
      <c r="X22" s="1830"/>
      <c r="Y22" s="1830"/>
      <c r="Z22" s="1830"/>
      <c r="AA22" s="1830"/>
      <c r="AB22" s="1830"/>
      <c r="AC22" s="1837"/>
      <c r="AD22" s="1838"/>
      <c r="AE22" s="1830"/>
      <c r="AF22" s="1830"/>
      <c r="AG22" s="1830"/>
      <c r="AH22" s="1830"/>
      <c r="AI22" s="1830"/>
      <c r="AJ22" s="1830"/>
      <c r="AK22" s="1830"/>
      <c r="AL22" s="1830"/>
      <c r="AM22" s="1830"/>
      <c r="AN22" s="1839"/>
      <c r="AO22" s="1835"/>
      <c r="AP22" s="1830"/>
      <c r="AQ22" s="1840"/>
      <c r="AR22" s="1830"/>
      <c r="AS22" s="1830"/>
      <c r="AT22" s="1830"/>
      <c r="AU22" s="1830"/>
      <c r="AV22" s="1830"/>
      <c r="AW22" s="1830"/>
      <c r="AX22" s="1830"/>
      <c r="AY22" s="1830"/>
      <c r="AZ22" s="1830"/>
      <c r="BA22" s="1830"/>
      <c r="BB22" s="1830"/>
      <c r="BC22" s="1841"/>
      <c r="BD22" s="1842"/>
      <c r="BE22" s="1843"/>
      <c r="BF22" s="1844"/>
      <c r="BG22" s="1845"/>
      <c r="BH22" s="1846"/>
      <c r="BI22" s="1847"/>
      <c r="BJ22" s="1847"/>
      <c r="BK22" s="1847"/>
      <c r="BL22" s="1847"/>
      <c r="BM22" s="1848"/>
      <c r="BN22" s="1847"/>
      <c r="BO22" s="1827"/>
      <c r="BP22" s="1827"/>
      <c r="BQ22" s="1827"/>
      <c r="BR22" s="1849"/>
      <c r="BS22" s="1827"/>
      <c r="BT22" s="1827"/>
      <c r="BU22" s="1827"/>
      <c r="BV22" s="1827"/>
      <c r="BW22" s="1850"/>
      <c r="BX22" s="1827"/>
      <c r="BY22" s="1827"/>
      <c r="BZ22" s="1851"/>
      <c r="CA22" s="1852"/>
      <c r="CB22" s="1853"/>
      <c r="CC22" s="1854"/>
      <c r="CD22" s="1854"/>
      <c r="CE22" s="1854"/>
      <c r="CF22" s="1854"/>
      <c r="CG22" s="1929"/>
      <c r="CH22" s="1890"/>
      <c r="CI22" s="1858"/>
      <c r="CJ22" s="1853"/>
      <c r="CK22" s="1853"/>
      <c r="CL22" s="1853"/>
      <c r="CM22" s="1853"/>
      <c r="CN22" s="1853"/>
      <c r="CO22" s="1936"/>
      <c r="CP22" s="1895"/>
    </row>
    <row r="23" spans="1:94" ht="15.75" thickTop="1" x14ac:dyDescent="0.25">
      <c r="A23" s="1500" t="s">
        <v>827</v>
      </c>
      <c r="B23" s="1236" t="str">
        <f>'Gnd Verif. 8-2012'!B7</f>
        <v>Kapton</v>
      </c>
      <c r="C23" s="1574" t="str">
        <f>'Gnd Verif. 8-2012'!C7</f>
        <v>Kap_BL</v>
      </c>
      <c r="D23" s="1574">
        <f>'Gnd Verif. 8-2012'!D7</f>
        <v>680</v>
      </c>
      <c r="E23" s="1575">
        <f>'Gnd Verif. 8-2012'!E7</f>
        <v>0</v>
      </c>
      <c r="F23" s="1576">
        <f>'Gnd Verif. 8-2012'!F7</f>
        <v>0</v>
      </c>
      <c r="G23" s="1577">
        <f>'Gnd Verif. 8-2012'!G7</f>
        <v>0</v>
      </c>
      <c r="H23" s="1578" t="str">
        <f>'Gnd Verif. 8-2012'!H7</f>
        <v>2005/360</v>
      </c>
      <c r="I23" s="1579">
        <f>'Gnd Verif. 8-2012'!I7</f>
        <v>41122</v>
      </c>
      <c r="J23" s="1580">
        <f>'Gnd Verif. 8-2012'!J7</f>
        <v>0</v>
      </c>
      <c r="K23" s="1581">
        <f>'Gnd Verif. 8-2012'!K7</f>
        <v>8.1</v>
      </c>
      <c r="L23" s="1582">
        <f>'Gnd Verif. 8-2012'!L7</f>
        <v>1.45</v>
      </c>
      <c r="M23" s="1576">
        <f>'Gnd Verif. 8-2012'!M7</f>
        <v>60</v>
      </c>
      <c r="N23" s="1576">
        <f>'Gnd Verif. 8-2012'!N7</f>
        <v>11</v>
      </c>
      <c r="O23" s="1576">
        <f>'Gnd Verif. 8-2012'!O7</f>
        <v>8</v>
      </c>
      <c r="P23" s="1576" t="str">
        <f>'Gnd Verif. 8-2012'!P7</f>
        <v>n</v>
      </c>
      <c r="Q23" s="1583">
        <f>'Gnd Verif. 8-2012'!Q7</f>
        <v>60</v>
      </c>
      <c r="R23" s="1576">
        <f>'Gnd Verif. 8-2012'!R7</f>
        <v>0</v>
      </c>
      <c r="S23" s="1581" t="str">
        <f>'Gnd Verif. 8-2012'!S7</f>
        <v>y</v>
      </c>
      <c r="T23" s="1576">
        <f>'Gnd Verif. 8-2012'!T7</f>
        <v>60</v>
      </c>
      <c r="U23" s="1576">
        <f>'Gnd Verif. 8-2012'!U7</f>
        <v>0</v>
      </c>
      <c r="V23" s="1576" t="str">
        <f>'Gnd Verif. 8-2012'!V7</f>
        <v>y</v>
      </c>
      <c r="W23" s="1576" t="str">
        <f>'Gnd Verif. 8-2012'!W7</f>
        <v>y</v>
      </c>
      <c r="X23" s="1576" t="str">
        <f>'Gnd Verif. 8-2012'!X7</f>
        <v>n</v>
      </c>
      <c r="Y23" s="1576" t="str">
        <f>'Gnd Verif. 8-2012'!Y7</f>
        <v>n</v>
      </c>
      <c r="Z23" s="1576">
        <f>'Gnd Verif. 8-2012'!Z7</f>
        <v>0</v>
      </c>
      <c r="AA23" s="1576">
        <f>'Gnd Verif. 8-2012'!AA7</f>
        <v>10</v>
      </c>
      <c r="AB23" s="1576" t="str">
        <f>'Gnd Verif. 8-2012'!AB7</f>
        <v>y</v>
      </c>
      <c r="AC23" s="1584">
        <f>'Gnd Verif. 8-2012'!AC7</f>
        <v>3.8521767473499238E-2</v>
      </c>
      <c r="AD23" s="1585">
        <f>'Gnd Verif. 8-2012'!AD7</f>
        <v>0</v>
      </c>
      <c r="AE23" s="1576">
        <f>'Gnd Verif. 8-2012'!AE7</f>
        <v>58</v>
      </c>
      <c r="AF23" s="1576">
        <f>'Gnd Verif. 8-2012'!AF7</f>
        <v>720</v>
      </c>
      <c r="AG23" s="1576">
        <f>'Gnd Verif. 8-2012'!AG7</f>
        <v>5</v>
      </c>
      <c r="AH23" s="1576" t="str">
        <f>'Gnd Verif. 8-2012'!AH7</f>
        <v>n</v>
      </c>
      <c r="AI23" s="1576" t="str">
        <f>'Gnd Verif. 8-2012'!AI7</f>
        <v>y</v>
      </c>
      <c r="AJ23" s="1576" t="str">
        <f>'Gnd Verif. 8-2012'!AJ7</f>
        <v>y</v>
      </c>
      <c r="AK23" s="1576" t="str">
        <f>'Gnd Verif. 8-2012'!AK7</f>
        <v>n</v>
      </c>
      <c r="AL23" s="1576" t="str">
        <f>'Gnd Verif. 8-2012'!AL7</f>
        <v>n</v>
      </c>
      <c r="AM23" s="1576" t="str">
        <f>'Gnd Verif. 8-2012'!AM7</f>
        <v>y</v>
      </c>
      <c r="AN23" s="1586">
        <f>'Gnd Verif. 8-2012'!AN7</f>
        <v>30</v>
      </c>
      <c r="AO23" s="1582">
        <f>'Gnd Verif. 8-2012'!AO7</f>
        <v>0</v>
      </c>
      <c r="AP23" s="1576">
        <f>'Gnd Verif. 8-2012'!AP7</f>
        <v>0</v>
      </c>
      <c r="AQ23" s="1587">
        <f>'Gnd Verif. 8-2012'!AQ7</f>
        <v>0</v>
      </c>
      <c r="AR23" s="1576">
        <f>'Gnd Verif. 8-2012'!AR7</f>
        <v>0</v>
      </c>
      <c r="AS23" s="1576">
        <f>'Gnd Verif. 8-2012'!AS7</f>
        <v>0</v>
      </c>
      <c r="AT23" s="1576">
        <f>'Gnd Verif. 8-2012'!AT7</f>
        <v>0</v>
      </c>
      <c r="AU23" s="1576">
        <f>'Gnd Verif. 8-2012'!AU7</f>
        <v>0.18123095238095238</v>
      </c>
      <c r="AV23" s="1576">
        <f>'Gnd Verif. 8-2012'!AV7</f>
        <v>2.1473286363636369E-2</v>
      </c>
      <c r="AW23" s="1576">
        <f>'Gnd Verif. 8-2012'!AW7</f>
        <v>6.6019852380952369</v>
      </c>
      <c r="AX23" s="1576">
        <f>'Gnd Verif. 8-2012'!AX7</f>
        <v>4.7865427272727263</v>
      </c>
      <c r="AY23" s="1576">
        <f>'Gnd Verif. 8-2012'!AY7</f>
        <v>78297.142857142855</v>
      </c>
      <c r="AZ23" s="1576">
        <f>'Gnd Verif. 8-2012'!AZ7</f>
        <v>14839.047619047618</v>
      </c>
      <c r="BA23" s="1576">
        <f>'Gnd Verif. 8-2012'!BA7</f>
        <v>15008.181818181818</v>
      </c>
      <c r="BB23" s="1576">
        <f>'Gnd Verif. 8-2012'!BB7</f>
        <v>20.632809523809524</v>
      </c>
      <c r="BC23" s="1588">
        <f>'Gnd Verif. 8-2012'!BC7</f>
        <v>1.8154425108225105</v>
      </c>
      <c r="BD23" s="1589">
        <f>'Gnd Verif. 8-2012'!BD7</f>
        <v>3126445.7897334392</v>
      </c>
      <c r="BE23" s="1590">
        <f>'Gnd Verif. 8-2012'!BE7</f>
        <v>395.0118365443455</v>
      </c>
      <c r="BF23" s="1591">
        <f>'Gnd Verif. 8-2012'!BF7</f>
        <v>0.159757666017316</v>
      </c>
      <c r="BG23" s="1592">
        <f>'Gnd Verif. 8-2012'!BG7</f>
        <v>-42.283549783549915</v>
      </c>
      <c r="BH23" s="1593">
        <f>'Gnd Verif. 8-2012'!BH7</f>
        <v>9.2847642857142851</v>
      </c>
      <c r="BI23" s="1594">
        <f>'Gnd Verif. 8-2012'!BI7</f>
        <v>0.12634533368257259</v>
      </c>
      <c r="BJ23" s="1594">
        <f>'Gnd Verif. 8-2012'!BJ7</f>
        <v>0.15866373411286494</v>
      </c>
      <c r="BK23" s="1594">
        <f>'Gnd Verif. 8-2012'!BK7</f>
        <v>0.17780210704002355</v>
      </c>
      <c r="BL23" s="1594">
        <f>'Gnd Verif. 8-2012'!BL7</f>
        <v>-3.7782463117481324E-3</v>
      </c>
      <c r="BM23" s="1595">
        <f>'Gnd Verif. 8-2012'!BM7</f>
        <v>1.6116373478190213</v>
      </c>
      <c r="BN23" s="1594">
        <f>'Gnd Verif. 8-2012'!BN7</f>
        <v>0.11274569668232565</v>
      </c>
      <c r="BO23" s="1574">
        <f>'Gnd Verif. 8-2012'!BO7</f>
        <v>3126445.7897334392</v>
      </c>
      <c r="BP23" s="1574">
        <f>'Gnd Verif. 8-2012'!BP7</f>
        <v>3079697.3042971687</v>
      </c>
      <c r="BQ23" s="1574">
        <f>'Gnd Verif. 8-2012'!BQ7</f>
        <v>2799212.1989448159</v>
      </c>
      <c r="BR23" s="1596">
        <f>'Gnd Verif. 8-2012'!BR7</f>
        <v>395.0118365443455</v>
      </c>
      <c r="BS23" s="1574">
        <f>'Gnd Verif. 8-2012'!BS7</f>
        <v>0.40296601944919436</v>
      </c>
      <c r="BT23" s="1574">
        <f>'Gnd Verif. 8-2012'!BT7</f>
        <v>0.45</v>
      </c>
      <c r="BU23" s="1574">
        <f>'Gnd Verif. 8-2012'!BU7</f>
        <v>1</v>
      </c>
      <c r="BV23" s="1574">
        <f>'Gnd Verif. 8-2012'!BV7</f>
        <v>1</v>
      </c>
      <c r="BW23" s="1597">
        <f>'Gnd Verif. 8-2012'!BW7</f>
        <v>1.42</v>
      </c>
      <c r="BX23" s="1574">
        <f>'Gnd Verif. 8-2012'!BX7</f>
        <v>2.9630889585215034</v>
      </c>
      <c r="BY23" s="1574">
        <f>'Gnd Verif. 8-2012'!BY7</f>
        <v>2.9804427761031085</v>
      </c>
      <c r="BZ23" s="1598">
        <f>'Gnd Verif. 8-2012'!BZ7</f>
        <v>512.68987999345472</v>
      </c>
      <c r="CA23" s="1599">
        <f>'Gnd Verif. 8-2012'!CA7</f>
        <v>1.38</v>
      </c>
      <c r="CB23" s="1860">
        <f>AVERAGE(BI25:BI26,BI23)</f>
        <v>0.14756172889997987</v>
      </c>
      <c r="CC23" s="1860">
        <f t="shared" ref="CC23:CD23" si="20">AVERAGE(BJ25:BJ26,BJ23)</f>
        <v>0.19106698527129054</v>
      </c>
      <c r="CD23" s="1860">
        <f t="shared" si="20"/>
        <v>0.21750421019833635</v>
      </c>
      <c r="CE23" s="1860">
        <f>AVERAGE(BM25:BM26,BM23)</f>
        <v>1.6562408714778571</v>
      </c>
      <c r="CF23" s="1860">
        <f>AVERAGE(BN25:BN26,BN23)</f>
        <v>0.12973049243668974</v>
      </c>
      <c r="CG23" s="1930">
        <f>AVERAGE(BZ25:BZ26,BZ23)</f>
        <v>509.72777023427915</v>
      </c>
      <c r="CH23" s="1884"/>
      <c r="CP23" s="1895"/>
    </row>
    <row r="24" spans="1:94" x14ac:dyDescent="0.25">
      <c r="A24" s="1481" t="s">
        <v>759</v>
      </c>
      <c r="B24" s="1484" t="str">
        <f>'SAME R Results'!B83</f>
        <v>Kapton</v>
      </c>
      <c r="C24" s="1680" t="str">
        <f>'SAME R Results'!C83</f>
        <v>K11</v>
      </c>
      <c r="D24" s="1680" t="str">
        <f>'SAME R Results'!D83</f>
        <v>47 K</v>
      </c>
      <c r="E24" s="1680">
        <f>'SAME R Results'!E83</f>
        <v>0</v>
      </c>
      <c r="F24" s="1680">
        <f>'SAME R Results'!F83</f>
        <v>94</v>
      </c>
      <c r="G24" s="1680" t="str">
        <f>'SAME R Results'!G83</f>
        <v>Mid Temp aging run mid high</v>
      </c>
      <c r="H24" s="1680">
        <f>'SAME R Results'!H83</f>
        <v>250</v>
      </c>
      <c r="I24" s="1680">
        <f>'SAME R Results'!I83</f>
        <v>40428.354166666664</v>
      </c>
      <c r="J24" s="1680">
        <f>'SAME R Results'!J83</f>
        <v>0</v>
      </c>
      <c r="K24" s="1681">
        <f>'SAME R Results'!K83</f>
        <v>8.1</v>
      </c>
      <c r="L24" s="1682">
        <f>'SAME R Results'!L83</f>
        <v>1.45</v>
      </c>
      <c r="M24" s="1682">
        <f>'SAME R Results'!M83</f>
        <v>60</v>
      </c>
      <c r="N24" s="1682">
        <f>'SAME R Results'!N83</f>
        <v>11</v>
      </c>
      <c r="O24" s="1682">
        <f>'SAME R Results'!O83</f>
        <v>8</v>
      </c>
      <c r="P24" s="1682" t="str">
        <f>'SAME R Results'!P83</f>
        <v>n</v>
      </c>
      <c r="Q24" s="1683">
        <f>'SAME R Results'!Q83</f>
        <v>0</v>
      </c>
      <c r="R24" s="1682">
        <f>'SAME R Results'!R83</f>
        <v>42.142857142857146</v>
      </c>
      <c r="S24" s="1681" t="str">
        <f>'SAME R Results'!S83</f>
        <v>y</v>
      </c>
      <c r="T24" s="1682">
        <f>'SAME R Results'!T83</f>
        <v>60</v>
      </c>
      <c r="U24" s="1682" t="str">
        <f>'SAME R Results'!U83</f>
        <v>n</v>
      </c>
      <c r="V24" s="1682" t="str">
        <f>'SAME R Results'!V83</f>
        <v>y</v>
      </c>
      <c r="W24" s="1682" t="str">
        <f>'SAME R Results'!W83</f>
        <v>y</v>
      </c>
      <c r="X24" s="1682" t="str">
        <f>'SAME R Results'!X83</f>
        <v>n</v>
      </c>
      <c r="Y24" s="1682" t="str">
        <f>'SAME R Results'!Y83</f>
        <v>n</v>
      </c>
      <c r="Z24" s="1682" t="str">
        <f>'SAME R Results'!Z83</f>
        <v>y</v>
      </c>
      <c r="AA24" s="1682">
        <f>'SAME R Results'!AA83</f>
        <v>10</v>
      </c>
      <c r="AB24" s="1682" t="str">
        <f>'SAME R Results'!AB83</f>
        <v>y</v>
      </c>
      <c r="AC24" s="1682">
        <f>'SAME R Results'!AC83</f>
        <v>3.852706928546E-2</v>
      </c>
      <c r="AD24" s="1683">
        <f>'SAME R Results'!AD83</f>
        <v>0</v>
      </c>
      <c r="AE24" s="1682">
        <f>'SAME R Results'!AE83</f>
        <v>58</v>
      </c>
      <c r="AF24" s="1682">
        <f>'SAME R Results'!AF83</f>
        <v>480</v>
      </c>
      <c r="AG24" s="1682">
        <f>'SAME R Results'!AG83</f>
        <v>0</v>
      </c>
      <c r="AH24" s="1682" t="str">
        <f>'SAME R Results'!AH83</f>
        <v>n</v>
      </c>
      <c r="AI24" s="1682" t="str">
        <f>'SAME R Results'!AI83</f>
        <v>y</v>
      </c>
      <c r="AJ24" s="1682" t="str">
        <f>'SAME R Results'!AJ83</f>
        <v>y</v>
      </c>
      <c r="AK24" s="1682" t="str">
        <f>'SAME R Results'!AK83</f>
        <v>n</v>
      </c>
      <c r="AL24" s="1682" t="str">
        <f>'SAME R Results'!AL83</f>
        <v>n</v>
      </c>
      <c r="AM24" s="1682" t="str">
        <f>'SAME R Results'!AM83</f>
        <v>y</v>
      </c>
      <c r="AN24" s="1682">
        <f>'SAME R Results'!AN83</f>
        <v>3.852706928546E-2</v>
      </c>
      <c r="AO24" s="1682">
        <f>'SAME R Results'!AO83</f>
        <v>0</v>
      </c>
      <c r="AP24" s="1682">
        <f>'SAME R Results'!AP83</f>
        <v>0</v>
      </c>
      <c r="AQ24" s="1684">
        <f>'SAME R Results'!AQ83</f>
        <v>0</v>
      </c>
      <c r="AR24" s="1682">
        <f>'SAME R Results'!AR83</f>
        <v>0.7454529000000002</v>
      </c>
      <c r="AS24" s="1682">
        <f>'SAME R Results'!AS83</f>
        <v>0</v>
      </c>
      <c r="AT24" s="1682">
        <f>'SAME R Results'!AT83</f>
        <v>0</v>
      </c>
      <c r="AU24" s="1682">
        <f>'SAME R Results'!AU83</f>
        <v>0.10324098999999998</v>
      </c>
      <c r="AV24" s="1682">
        <f>'SAME R Results'!AV83</f>
        <v>2.8869634999999998E-2</v>
      </c>
      <c r="AW24" s="1682">
        <f>'SAME R Results'!AW83</f>
        <v>6.0749664999999995</v>
      </c>
      <c r="AX24" s="1682">
        <f>'SAME R Results'!AX83</f>
        <v>4.6810754999999995</v>
      </c>
      <c r="AY24" s="1682">
        <f>'SAME R Results'!AY83</f>
        <v>75855</v>
      </c>
      <c r="AZ24" s="1682">
        <f>'SAME R Results'!AZ83</f>
        <v>0.18572995000000003</v>
      </c>
      <c r="BA24" s="1682">
        <f>'SAME R Results'!BA83</f>
        <v>8.1817625000000005E-2</v>
      </c>
      <c r="BB24" s="1682">
        <f>'SAME R Results'!BB83</f>
        <v>7.88</v>
      </c>
      <c r="BC24" s="1681">
        <f>'SAME R Results'!BC83</f>
        <v>1.393891</v>
      </c>
      <c r="BD24" s="1685">
        <f>'SAME R Results'!BD83</f>
        <v>3018896.3813527012</v>
      </c>
      <c r="BE24" s="1686">
        <f>'SAME R Results'!BE83</f>
        <v>277.55824331110045</v>
      </c>
      <c r="BF24" s="1687">
        <f>'SAME R Results'!BF83</f>
        <v>7.4371354999999972E-2</v>
      </c>
      <c r="BG24" s="1688">
        <f>'SAME R Results'!BG83</f>
        <v>2.5978081250000007E-2</v>
      </c>
      <c r="BH24" s="1689">
        <f>'SAME R Results'!BH83</f>
        <v>3.5459999999999998</v>
      </c>
      <c r="BI24" s="1690">
        <f>'SAME R Results'!BI83</f>
        <v>9.1940301437816396E-2</v>
      </c>
      <c r="BJ24" s="1690">
        <f>'SAME R Results'!BJ83</f>
        <v>0.11646654330236111</v>
      </c>
      <c r="BK24" s="1690">
        <f>'SAME R Results'!BK83</f>
        <v>0.13108373797981254</v>
      </c>
      <c r="BL24" s="1690">
        <f>'SAME R Results'!BL83</f>
        <v>2.8628501960667303</v>
      </c>
      <c r="BM24" s="1691">
        <f>'SAME R Results'!BM83</f>
        <v>1.6262491679176359</v>
      </c>
      <c r="BN24" s="1690">
        <f>'SAME R Results'!BN83</f>
        <v>8.1688005420539944E-2</v>
      </c>
      <c r="BO24" s="1680">
        <f>'SAME R Results'!BO83</f>
        <v>3018896.3813527012</v>
      </c>
      <c r="BP24" s="1680">
        <f>'SAME R Results'!BP83</f>
        <v>2973612.2465260113</v>
      </c>
      <c r="BQ24" s="1680">
        <f>'SAME R Results'!BQ83</f>
        <v>2706721.3379854904</v>
      </c>
      <c r="BR24" s="1692">
        <f>'SAME R Results'!BR83</f>
        <v>277.55824331110045</v>
      </c>
      <c r="BS24" s="1680">
        <f>'SAME R Results'!BS83</f>
        <v>0.30939603125277454</v>
      </c>
      <c r="BT24" s="1680">
        <f>'SAME R Results'!BT83</f>
        <v>0.45</v>
      </c>
      <c r="BU24" s="1680">
        <f>'SAME R Results'!BU83</f>
        <v>1</v>
      </c>
      <c r="BV24" s="1680">
        <f>'SAME R Results'!BV83</f>
        <v>1</v>
      </c>
      <c r="BW24" s="1693">
        <f>'SAME R Results'!BW83</f>
        <v>1.42</v>
      </c>
      <c r="BX24" s="1680">
        <f>'SAME R Results'!BX83</f>
        <v>0</v>
      </c>
      <c r="BY24" s="1680">
        <f>'SAME R Results'!BY83</f>
        <v>0</v>
      </c>
      <c r="BZ24" s="1694">
        <f>'SAME R Results'!BZ83</f>
        <v>527.34367563845251</v>
      </c>
      <c r="CA24" s="1695">
        <f>'SAME R Results'!CA83</f>
        <v>0.57000000000007045</v>
      </c>
      <c r="CB24" s="1861">
        <f>BI24</f>
        <v>9.1940301437816396E-2</v>
      </c>
      <c r="CC24" s="1861">
        <f t="shared" ref="CC24" si="21">BJ24</f>
        <v>0.11646654330236111</v>
      </c>
      <c r="CD24" s="1861">
        <f t="shared" ref="CD24" si="22">BK24</f>
        <v>0.13108373797981254</v>
      </c>
      <c r="CE24" s="1862">
        <f>BM24</f>
        <v>1.6262491679176359</v>
      </c>
      <c r="CF24" s="1861">
        <f>BN24</f>
        <v>8.1688005420539944E-2</v>
      </c>
      <c r="CG24" s="1862">
        <f>BZ24</f>
        <v>527.34367563845251</v>
      </c>
      <c r="CH24" s="1885"/>
      <c r="CJ24" s="1439">
        <f>CB23</f>
        <v>0.14756172889997987</v>
      </c>
      <c r="CK24" s="1439">
        <f t="shared" ref="CK24:CO24" si="23">CC23</f>
        <v>0.19106698527129054</v>
      </c>
      <c r="CL24" s="1439">
        <f t="shared" si="23"/>
        <v>0.21750421019833635</v>
      </c>
      <c r="CM24" s="1439">
        <f t="shared" si="23"/>
        <v>1.6562408714778571</v>
      </c>
      <c r="CN24" s="1439">
        <f t="shared" si="23"/>
        <v>0.12973049243668974</v>
      </c>
      <c r="CO24" s="1421">
        <f t="shared" si="23"/>
        <v>509.72777023427915</v>
      </c>
      <c r="CP24" s="1895"/>
    </row>
    <row r="25" spans="1:94" s="1268" customFormat="1" x14ac:dyDescent="0.25">
      <c r="A25" s="1443" t="s">
        <v>793</v>
      </c>
      <c r="B25" s="1236" t="str">
        <f>'Drum 8-2012'!B13</f>
        <v>Kapton</v>
      </c>
      <c r="C25" s="1739">
        <f>'Drum 8-2012'!C13</f>
        <v>0</v>
      </c>
      <c r="D25" s="1739">
        <f>'Drum 8-2012'!D13</f>
        <v>0</v>
      </c>
      <c r="E25" s="1739">
        <f>'Drum 8-2012'!E13</f>
        <v>0</v>
      </c>
      <c r="F25" s="1739">
        <f>'Drum 8-2012'!F13</f>
        <v>693</v>
      </c>
      <c r="G25" s="1739">
        <f>'Drum 8-2012'!G13</f>
        <v>0</v>
      </c>
      <c r="H25" s="1739">
        <f>'Drum 8-2012'!H13</f>
        <v>0</v>
      </c>
      <c r="I25" s="1739">
        <f>'Drum 8-2012'!I13</f>
        <v>41149</v>
      </c>
      <c r="J25" s="1739">
        <f>'Drum 8-2012'!J13</f>
        <v>0</v>
      </c>
      <c r="K25" s="1741">
        <f>'Drum 8-2012'!K13</f>
        <v>8.1</v>
      </c>
      <c r="L25" s="1742">
        <f>'Drum 8-2012'!L13</f>
        <v>1.45</v>
      </c>
      <c r="M25" s="1742">
        <f>'Drum 8-2012'!M13</f>
        <v>60</v>
      </c>
      <c r="N25" s="1742">
        <f>'Drum 8-2012'!N13</f>
        <v>11</v>
      </c>
      <c r="O25" s="1742">
        <f>'Drum 8-2012'!O13</f>
        <v>8</v>
      </c>
      <c r="P25" s="1742" t="str">
        <f>'Drum 8-2012'!P13</f>
        <v>n</v>
      </c>
      <c r="Q25" s="1743" t="str">
        <f>'Drum 8-2012'!Q13</f>
        <v>n/a</v>
      </c>
      <c r="R25" s="1742">
        <f>'Drum 8-2012'!R13</f>
        <v>0</v>
      </c>
      <c r="S25" s="1741" t="str">
        <f>'Drum 8-2012'!S13</f>
        <v>n</v>
      </c>
      <c r="T25" s="1742" t="str">
        <f>'Drum 8-2012'!T13</f>
        <v>n/a</v>
      </c>
      <c r="U25" s="1742" t="str">
        <f>'Drum 8-2012'!U13</f>
        <v>n</v>
      </c>
      <c r="V25" s="1742" t="str">
        <f>'Drum 8-2012'!V13</f>
        <v>y</v>
      </c>
      <c r="W25" s="1742" t="str">
        <f>'Drum 8-2012'!W13</f>
        <v>y</v>
      </c>
      <c r="X25" s="1742" t="str">
        <f>'Drum 8-2012'!X13</f>
        <v>n</v>
      </c>
      <c r="Y25" s="1742" t="str">
        <f>'Drum 8-2012'!Y13</f>
        <v>n</v>
      </c>
      <c r="Z25" s="1742">
        <f>'Drum 8-2012'!Z13</f>
        <v>0</v>
      </c>
      <c r="AA25" s="1742">
        <f>'Drum 8-2012'!AA13</f>
        <v>10</v>
      </c>
      <c r="AB25" s="1742" t="str">
        <f>'Drum 8-2012'!AB13</f>
        <v>y</v>
      </c>
      <c r="AC25" s="1742">
        <f>'Drum 8-2012'!AC13</f>
        <v>3.8521766999999998E-2</v>
      </c>
      <c r="AD25" s="1743">
        <f>'Drum 8-2012'!AD13</f>
        <v>0</v>
      </c>
      <c r="AE25" s="1742">
        <f>'Drum 8-2012'!AE13</f>
        <v>58</v>
      </c>
      <c r="AF25" s="1742">
        <f>'Drum 8-2012'!AF13</f>
        <v>720</v>
      </c>
      <c r="AG25" s="1742">
        <f>'Drum 8-2012'!AG13</f>
        <v>5</v>
      </c>
      <c r="AH25" s="1742" t="str">
        <f>'Drum 8-2012'!AH13</f>
        <v>n</v>
      </c>
      <c r="AI25" s="1742" t="str">
        <f>'Drum 8-2012'!AI13</f>
        <v>y</v>
      </c>
      <c r="AJ25" s="1742" t="str">
        <f>'Drum 8-2012'!AJ13</f>
        <v>y</v>
      </c>
      <c r="AK25" s="1742" t="str">
        <f>'Drum 8-2012'!AK13</f>
        <v>n</v>
      </c>
      <c r="AL25" s="1742" t="str">
        <f>'Drum 8-2012'!AL13</f>
        <v>n</v>
      </c>
      <c r="AM25" s="1742" t="str">
        <f>'Drum 8-2012'!AM13</f>
        <v>y</v>
      </c>
      <c r="AN25" s="1742">
        <f>'Drum 8-2012'!AN13</f>
        <v>3.8521766999999998E-2</v>
      </c>
      <c r="AO25" s="1742">
        <f>'Drum 8-2012'!AO13</f>
        <v>0</v>
      </c>
      <c r="AP25" s="1742" t="str">
        <f>'Drum 8-2012'!AP13</f>
        <v>n</v>
      </c>
      <c r="AQ25" s="1744" t="str">
        <f>'Drum 8-2012'!AQ13</f>
        <v>n/a</v>
      </c>
      <c r="AR25" s="1742" t="str">
        <f>'Drum 8-2012'!AR13</f>
        <v>n/a</v>
      </c>
      <c r="AS25" s="1742" t="str">
        <f>'Drum 8-2012'!AS13</f>
        <v>n/a</v>
      </c>
      <c r="AT25" s="1742" t="str">
        <f>'Drum 8-2012'!AT13</f>
        <v>n/a</v>
      </c>
      <c r="AU25" s="1742" t="str">
        <f>'Drum 8-2012'!AU13</f>
        <v>n/a</v>
      </c>
      <c r="AV25" s="1742" t="str">
        <f>'Drum 8-2012'!AV13</f>
        <v>n/a</v>
      </c>
      <c r="AW25" s="1742">
        <f>'Drum 8-2012'!AW13</f>
        <v>7.0747524999999998</v>
      </c>
      <c r="AX25" s="1742">
        <f>'Drum 8-2012'!AX13</f>
        <v>4.7406500000000005</v>
      </c>
      <c r="AY25" s="1742">
        <f>'Drum 8-2012'!AY13</f>
        <v>88040</v>
      </c>
      <c r="AZ25" s="1742" t="str">
        <f>'Drum 8-2012'!AZ13</f>
        <v>n/a</v>
      </c>
      <c r="BA25" s="1742" t="str">
        <f>'Drum 8-2012'!BA13</f>
        <v>n/a</v>
      </c>
      <c r="BB25" s="1742">
        <f>'Drum 8-2012'!BB13</f>
        <v>63.840850000000003</v>
      </c>
      <c r="BC25" s="1741">
        <f>'Drum 8-2012'!BC13</f>
        <v>2.3341024999999993</v>
      </c>
      <c r="BD25" s="1745">
        <f>'Drum 8-2012'!BD13</f>
        <v>3560017.0469854097</v>
      </c>
      <c r="BE25" s="1746">
        <f>'Drum 8-2012'!BE13</f>
        <v>583.83318852339085</v>
      </c>
      <c r="BF25" s="1747" t="str">
        <f>'Drum 8-2012'!BF13</f>
        <v>n/a</v>
      </c>
      <c r="BG25" s="1748" t="str">
        <f>'Drum 8-2012'!BG13</f>
        <v>n/a</v>
      </c>
      <c r="BH25" s="1749">
        <f>'Drum 8-2012'!BH13</f>
        <v>28.728382500000002</v>
      </c>
      <c r="BI25" s="1750">
        <f>'Drum 8-2012'!BI13</f>
        <v>0.16399730136623239</v>
      </c>
      <c r="BJ25" s="1750">
        <f>'Drum 8-2012'!BJ13</f>
        <v>0.22140667508524625</v>
      </c>
      <c r="BK25" s="1750">
        <f>'Drum 8-2012'!BK13</f>
        <v>0.25725730416905535</v>
      </c>
      <c r="BL25" s="1750" t="str">
        <f>'Drum 8-2012'!BL13</f>
        <v>n/a</v>
      </c>
      <c r="BM25" s="1751">
        <f>'Drum 8-2012'!BM13</f>
        <v>1.729548796372238</v>
      </c>
      <c r="BN25" s="1750">
        <f>'Drum 8-2012'!BN13</f>
        <v>0.14114311481158029</v>
      </c>
      <c r="BO25" s="1739">
        <f>'Drum 8-2012'!BO13</f>
        <v>3560017.0469854097</v>
      </c>
      <c r="BP25" s="1739">
        <f>'Drum 8-2012'!BP13</f>
        <v>3507451.4416745212</v>
      </c>
      <c r="BQ25" s="1739">
        <f>'Drum 8-2012'!BQ13</f>
        <v>3169797.4186905804</v>
      </c>
      <c r="BR25" s="1738">
        <f>'Drum 8-2012'!BR13</f>
        <v>583.83318852339085</v>
      </c>
      <c r="BS25" s="1739">
        <f>'Drum 8-2012'!BS13</f>
        <v>0.51809076178638003</v>
      </c>
      <c r="BT25" s="1739">
        <f>'Drum 8-2012'!BT13</f>
        <v>0.45</v>
      </c>
      <c r="BU25" s="1739">
        <f>'Drum 8-2012'!BU13</f>
        <v>1</v>
      </c>
      <c r="BV25" s="1739">
        <f>'Drum 8-2012'!BV13</f>
        <v>1</v>
      </c>
      <c r="BW25" s="1740">
        <f>'Drum 8-2012'!BW13</f>
        <v>1.42</v>
      </c>
      <c r="BX25" s="1739" t="str">
        <f>'Drum 8-2012'!BX13</f>
        <v>n/a</v>
      </c>
      <c r="BY25" s="1739">
        <f>'Drum 8-2012'!BY13</f>
        <v>1.9951507874909593</v>
      </c>
      <c r="BZ25" s="1752">
        <f>'Drum 8-2012'!BZ13</f>
        <v>510.45963124191707</v>
      </c>
      <c r="CA25" s="1753">
        <f>'Drum 8-2012'!CA13</f>
        <v>3.36</v>
      </c>
      <c r="CB25" s="1912"/>
      <c r="CC25" s="1912"/>
      <c r="CD25" s="1912"/>
      <c r="CE25" s="1912"/>
      <c r="CF25" s="1912"/>
      <c r="CG25" s="1931"/>
      <c r="CH25" s="1891"/>
      <c r="CO25" s="1421"/>
      <c r="CP25" s="1895"/>
    </row>
    <row r="26" spans="1:94" s="1268" customFormat="1" x14ac:dyDescent="0.25">
      <c r="A26" s="1443" t="s">
        <v>794</v>
      </c>
      <c r="B26" s="1236" t="str">
        <f>'Drum 8-2012'!B29</f>
        <v>Kapton</v>
      </c>
      <c r="C26" s="1739">
        <f>'Drum 8-2012'!C29</f>
        <v>0</v>
      </c>
      <c r="D26" s="1739">
        <f>'Drum 8-2012'!D29</f>
        <v>0</v>
      </c>
      <c r="E26" s="1739">
        <f>'Drum 8-2012'!E29</f>
        <v>0</v>
      </c>
      <c r="F26" s="1739">
        <f>'Drum 8-2012'!F29</f>
        <v>402</v>
      </c>
      <c r="G26" s="1739">
        <f>'Drum 8-2012'!G29</f>
        <v>0</v>
      </c>
      <c r="H26" s="1739">
        <f>'Drum 8-2012'!H29</f>
        <v>0</v>
      </c>
      <c r="I26" s="1739">
        <f>'Drum 8-2012'!I29</f>
        <v>41152</v>
      </c>
      <c r="J26" s="1739">
        <f>'Drum 8-2012'!J29</f>
        <v>0</v>
      </c>
      <c r="K26" s="1741">
        <f>'Drum 8-2012'!K29</f>
        <v>8.1</v>
      </c>
      <c r="L26" s="1742">
        <f>'Drum 8-2012'!L29</f>
        <v>1.45</v>
      </c>
      <c r="M26" s="1742">
        <f>'Drum 8-2012'!M29</f>
        <v>60</v>
      </c>
      <c r="N26" s="1742">
        <f>'Drum 8-2012'!N29</f>
        <v>11</v>
      </c>
      <c r="O26" s="1742">
        <f>'Drum 8-2012'!O29</f>
        <v>8</v>
      </c>
      <c r="P26" s="1742" t="str">
        <f>'Drum 8-2012'!P29</f>
        <v>n</v>
      </c>
      <c r="Q26" s="1743" t="str">
        <f>'Drum 8-2012'!Q29</f>
        <v>n/a</v>
      </c>
      <c r="R26" s="1742">
        <f>'Drum 8-2012'!R29</f>
        <v>0</v>
      </c>
      <c r="S26" s="1741" t="str">
        <f>'Drum 8-2012'!S29</f>
        <v>n</v>
      </c>
      <c r="T26" s="1742" t="str">
        <f>'Drum 8-2012'!T29</f>
        <v>n/a</v>
      </c>
      <c r="U26" s="1742" t="str">
        <f>'Drum 8-2012'!U29</f>
        <v>n</v>
      </c>
      <c r="V26" s="1742" t="str">
        <f>'Drum 8-2012'!V29</f>
        <v>y</v>
      </c>
      <c r="W26" s="1742" t="str">
        <f>'Drum 8-2012'!W29</f>
        <v>y</v>
      </c>
      <c r="X26" s="1742" t="str">
        <f>'Drum 8-2012'!X29</f>
        <v>n</v>
      </c>
      <c r="Y26" s="1742" t="str">
        <f>'Drum 8-2012'!Y29</f>
        <v>n</v>
      </c>
      <c r="Z26" s="1742">
        <f>'Drum 8-2012'!Z29</f>
        <v>0</v>
      </c>
      <c r="AA26" s="1742">
        <f>'Drum 8-2012'!AA29</f>
        <v>10</v>
      </c>
      <c r="AB26" s="1742" t="str">
        <f>'Drum 8-2012'!AB29</f>
        <v>y</v>
      </c>
      <c r="AC26" s="1742">
        <f>'Drum 8-2012'!AC29</f>
        <v>3.8521766999999998E-2</v>
      </c>
      <c r="AD26" s="1743">
        <f>'Drum 8-2012'!AD29</f>
        <v>0</v>
      </c>
      <c r="AE26" s="1742">
        <f>'Drum 8-2012'!AE29</f>
        <v>58</v>
      </c>
      <c r="AF26" s="1742">
        <f>'Drum 8-2012'!AF29</f>
        <v>720</v>
      </c>
      <c r="AG26" s="1742">
        <f>'Drum 8-2012'!AG29</f>
        <v>5</v>
      </c>
      <c r="AH26" s="1742" t="str">
        <f>'Drum 8-2012'!AH29</f>
        <v>n</v>
      </c>
      <c r="AI26" s="1742" t="str">
        <f>'Drum 8-2012'!AI29</f>
        <v>y</v>
      </c>
      <c r="AJ26" s="1742" t="str">
        <f>'Drum 8-2012'!AJ29</f>
        <v>y</v>
      </c>
      <c r="AK26" s="1742" t="str">
        <f>'Drum 8-2012'!AK29</f>
        <v>n</v>
      </c>
      <c r="AL26" s="1742" t="str">
        <f>'Drum 8-2012'!AL29</f>
        <v>n</v>
      </c>
      <c r="AM26" s="1742" t="str">
        <f>'Drum 8-2012'!AM29</f>
        <v>y</v>
      </c>
      <c r="AN26" s="1742">
        <f>'Drum 8-2012'!AN29</f>
        <v>3.8521766999999998E-2</v>
      </c>
      <c r="AO26" s="1742">
        <f>'Drum 8-2012'!AO29</f>
        <v>0</v>
      </c>
      <c r="AP26" s="1742" t="str">
        <f>'Drum 8-2012'!AP29</f>
        <v>n</v>
      </c>
      <c r="AQ26" s="1744" t="str">
        <f>'Drum 8-2012'!AQ29</f>
        <v>n/a</v>
      </c>
      <c r="AR26" s="1742" t="str">
        <f>'Drum 8-2012'!AR29</f>
        <v>n/a</v>
      </c>
      <c r="AS26" s="1742" t="str">
        <f>'Drum 8-2012'!AS29</f>
        <v>n/a</v>
      </c>
      <c r="AT26" s="1742" t="str">
        <f>'Drum 8-2012'!AT29</f>
        <v>n/a</v>
      </c>
      <c r="AU26" s="1742" t="str">
        <f>'Drum 8-2012'!AU29</f>
        <v>n/a</v>
      </c>
      <c r="AV26" s="1742" t="str">
        <f>'Drum 8-2012'!AV29</f>
        <v>n/a</v>
      </c>
      <c r="AW26" s="1742">
        <f>'Drum 8-2012'!AW29</f>
        <v>6.9067080000000001</v>
      </c>
      <c r="AX26" s="1742">
        <f>'Drum 8-2012'!AX29</f>
        <v>4.7567250000000003</v>
      </c>
      <c r="AY26" s="1742">
        <f>'Drum 8-2012'!AY29</f>
        <v>83210</v>
      </c>
      <c r="AZ26" s="1742" t="str">
        <f>'Drum 8-2012'!AZ29</f>
        <v>n/a</v>
      </c>
      <c r="BA26" s="1742" t="str">
        <f>'Drum 8-2012'!BA29</f>
        <v>n/a</v>
      </c>
      <c r="BB26" s="1742">
        <f>'Drum 8-2012'!BB29</f>
        <v>39.799099999999996</v>
      </c>
      <c r="BC26" s="1741">
        <f>'Drum 8-2012'!BC29</f>
        <v>2.1499829999999998</v>
      </c>
      <c r="BD26" s="1745">
        <f>'Drum 8-2012'!BD29</f>
        <v>3343843.0848719897</v>
      </c>
      <c r="BE26" s="1746">
        <f>'Drum 8-2012'!BE29</f>
        <v>509.40958787040034</v>
      </c>
      <c r="BF26" s="1747" t="str">
        <f>'Drum 8-2012'!BF29</f>
        <v>n/a</v>
      </c>
      <c r="BG26" s="1748" t="str">
        <f>'Drum 8-2012'!BG29</f>
        <v>n/a</v>
      </c>
      <c r="BH26" s="1749">
        <f>'Drum 8-2012'!BH29</f>
        <v>17.909594999999999</v>
      </c>
      <c r="BI26" s="1750">
        <f>'Drum 8-2012'!BI29</f>
        <v>0.15234255165113461</v>
      </c>
      <c r="BJ26" s="1750">
        <f>'Drum 8-2012'!BJ29</f>
        <v>0.19313054661576046</v>
      </c>
      <c r="BK26" s="1750">
        <f>'Drum 8-2012'!BK29</f>
        <v>0.21745321938593015</v>
      </c>
      <c r="BL26" s="1750" t="str">
        <f>'Drum 8-2012'!BL29</f>
        <v>n/a</v>
      </c>
      <c r="BM26" s="1751">
        <f>'Drum 8-2012'!BM29</f>
        <v>1.6275364702423114</v>
      </c>
      <c r="BN26" s="1750">
        <f>'Drum 8-2012'!BN29</f>
        <v>0.13530266581616329</v>
      </c>
      <c r="BO26" s="1739">
        <f>'Drum 8-2012'!BO29</f>
        <v>3343843.0848719897</v>
      </c>
      <c r="BP26" s="1739">
        <f>'Drum 8-2012'!BP29</f>
        <v>3294161.3036598247</v>
      </c>
      <c r="BQ26" s="1739">
        <f>'Drum 8-2012'!BQ29</f>
        <v>2985464.6361367586</v>
      </c>
      <c r="BR26" s="1738">
        <f>'Drum 8-2012'!BR29</f>
        <v>509.40958787040034</v>
      </c>
      <c r="BS26" s="1739">
        <f>'Drum 8-2012'!BS29</f>
        <v>0.47722254283938553</v>
      </c>
      <c r="BT26" s="1739">
        <f>'Drum 8-2012'!BT29</f>
        <v>0.45</v>
      </c>
      <c r="BU26" s="1739">
        <f>'Drum 8-2012'!BU29</f>
        <v>1</v>
      </c>
      <c r="BV26" s="1739">
        <f>'Drum 8-2012'!BV29</f>
        <v>1</v>
      </c>
      <c r="BW26" s="1740">
        <f>'Drum 8-2012'!BW29</f>
        <v>1.42</v>
      </c>
      <c r="BX26" s="1739" t="str">
        <f>'Drum 8-2012'!BX29</f>
        <v>n/a</v>
      </c>
      <c r="BY26" s="1739">
        <f>'Drum 8-2012'!BY29</f>
        <v>1.9322864877906967</v>
      </c>
      <c r="BZ26" s="1752">
        <f>'Drum 8-2012'!BZ29</f>
        <v>506.0337994674656</v>
      </c>
      <c r="CA26" s="1753" t="str">
        <f>'Drum 8-2012'!CA29</f>
        <v>N/A</v>
      </c>
      <c r="CB26" s="1855"/>
      <c r="CC26" s="1856"/>
      <c r="CD26" s="1856"/>
      <c r="CE26" s="1856"/>
      <c r="CF26" s="1856"/>
      <c r="CG26" s="1932"/>
      <c r="CH26" s="1886"/>
      <c r="CO26" s="1421"/>
      <c r="CP26" s="1895"/>
    </row>
    <row r="27" spans="1:94" ht="15.75" thickBot="1" x14ac:dyDescent="0.3">
      <c r="A27" s="1219"/>
      <c r="B27" s="1234"/>
      <c r="C27" s="1219"/>
      <c r="D27" s="1219"/>
      <c r="E27" s="1212"/>
      <c r="F27" s="1213"/>
      <c r="G27" s="1214"/>
      <c r="H27" s="1215"/>
      <c r="I27" s="1216"/>
      <c r="J27" s="1217"/>
      <c r="K27" s="1245"/>
      <c r="L27" s="1253"/>
      <c r="M27" s="1213"/>
      <c r="N27" s="1213"/>
      <c r="O27" s="1213"/>
      <c r="P27" s="1213"/>
      <c r="Q27" s="1246"/>
      <c r="R27" s="1213"/>
      <c r="S27" s="1245"/>
      <c r="T27" s="1213"/>
      <c r="U27" s="1213"/>
      <c r="V27" s="1213"/>
      <c r="W27" s="1213"/>
      <c r="X27" s="1213"/>
      <c r="Y27" s="1213"/>
      <c r="Z27" s="1213"/>
      <c r="AA27" s="1213"/>
      <c r="AB27" s="1213"/>
      <c r="AC27" s="1448"/>
      <c r="AD27" s="1449"/>
      <c r="AE27" s="1213"/>
      <c r="AF27" s="1213"/>
      <c r="AG27" s="1213"/>
      <c r="AH27" s="1213"/>
      <c r="AI27" s="1213"/>
      <c r="AJ27" s="1213"/>
      <c r="AK27" s="1213"/>
      <c r="AL27" s="1213"/>
      <c r="AM27" s="1213"/>
      <c r="AN27" s="1218"/>
      <c r="AO27" s="1253"/>
      <c r="AP27" s="1213"/>
      <c r="AQ27" s="1445"/>
      <c r="AR27" s="1213"/>
      <c r="AS27" s="1213"/>
      <c r="AT27" s="1213"/>
      <c r="AU27" s="1213"/>
      <c r="AV27" s="1213"/>
      <c r="AW27" s="1213"/>
      <c r="AX27" s="1213"/>
      <c r="AY27" s="1213"/>
      <c r="AZ27" s="1213"/>
      <c r="BA27" s="1213"/>
      <c r="BB27" s="1213"/>
      <c r="BC27" s="1249"/>
      <c r="BD27" s="1468"/>
      <c r="BE27" s="1469"/>
      <c r="BF27" s="1470"/>
      <c r="BG27" s="1471"/>
      <c r="BH27" s="1451"/>
      <c r="BI27" s="1255"/>
      <c r="BJ27" s="1255"/>
      <c r="BK27" s="1255"/>
      <c r="BL27" s="1255"/>
      <c r="BM27" s="1258"/>
      <c r="BN27" s="1255"/>
      <c r="BO27" s="1219"/>
      <c r="BP27" s="1219"/>
      <c r="BQ27" s="1219"/>
      <c r="BR27" s="1241"/>
      <c r="BS27" s="1219"/>
      <c r="BT27" s="1219"/>
      <c r="BU27" s="1219"/>
      <c r="BV27" s="1219"/>
      <c r="BW27" s="1242"/>
      <c r="BX27" s="1219"/>
      <c r="BY27" s="1219"/>
      <c r="BZ27" s="1261"/>
      <c r="CA27" s="1264"/>
      <c r="CB27" s="1857"/>
      <c r="CC27" s="1857"/>
      <c r="CD27" s="1857"/>
      <c r="CE27" s="1857"/>
      <c r="CF27" s="1857"/>
      <c r="CG27" s="1927"/>
      <c r="CH27" s="1888"/>
      <c r="CI27" s="1858"/>
      <c r="CJ27" s="1896"/>
      <c r="CK27" s="1896"/>
      <c r="CL27" s="1896"/>
      <c r="CM27" s="1896"/>
      <c r="CN27" s="1896"/>
      <c r="CO27" s="1937"/>
      <c r="CP27" s="1895"/>
    </row>
    <row r="28" spans="1:94" x14ac:dyDescent="0.25">
      <c r="A28" s="1475" t="s">
        <v>828</v>
      </c>
      <c r="B28" s="1483" t="str">
        <f>'Gnd Verif. 8-2012'!B8</f>
        <v>Kapton</v>
      </c>
      <c r="C28" s="1517">
        <f>'Gnd Verif. 8-2012'!C8</f>
        <v>0</v>
      </c>
      <c r="D28" s="1517" t="str">
        <f>'Gnd Verif. 8-2012'!D8</f>
        <v>680a</v>
      </c>
      <c r="E28" s="1518">
        <f>'Gnd Verif. 8-2012'!E8</f>
        <v>0</v>
      </c>
      <c r="F28" s="1519">
        <f>'Gnd Verif. 8-2012'!F8</f>
        <v>0</v>
      </c>
      <c r="G28" s="1520">
        <f>'Gnd Verif. 8-2012'!G8</f>
        <v>0</v>
      </c>
      <c r="H28" s="1521">
        <f>'Gnd Verif. 8-2012'!H8</f>
        <v>0</v>
      </c>
      <c r="I28" s="1522">
        <f>'Gnd Verif. 8-2012'!I8</f>
        <v>0</v>
      </c>
      <c r="J28" s="1523">
        <f>'Gnd Verif. 8-2012'!J8</f>
        <v>0</v>
      </c>
      <c r="K28" s="1524">
        <f>'Gnd Verif. 8-2012'!K8</f>
        <v>8.1</v>
      </c>
      <c r="L28" s="1525">
        <f>'Gnd Verif. 8-2012'!L8</f>
        <v>1.45</v>
      </c>
      <c r="M28" s="1519">
        <f>'Gnd Verif. 8-2012'!M8</f>
        <v>60</v>
      </c>
      <c r="N28" s="1519">
        <f>'Gnd Verif. 8-2012'!N8</f>
        <v>0</v>
      </c>
      <c r="O28" s="1519">
        <f>'Gnd Verif. 8-2012'!O8</f>
        <v>0</v>
      </c>
      <c r="P28" s="1519">
        <f>'Gnd Verif. 8-2012'!P8</f>
        <v>0</v>
      </c>
      <c r="Q28" s="1526">
        <f>'Gnd Verif. 8-2012'!Q8</f>
        <v>0</v>
      </c>
      <c r="R28" s="1519">
        <f>'Gnd Verif. 8-2012'!R8</f>
        <v>0</v>
      </c>
      <c r="S28" s="1524">
        <f>'Gnd Verif. 8-2012'!S8</f>
        <v>0</v>
      </c>
      <c r="T28" s="1519">
        <f>'Gnd Verif. 8-2012'!T8</f>
        <v>0</v>
      </c>
      <c r="U28" s="1519">
        <f>'Gnd Verif. 8-2012'!U8</f>
        <v>0</v>
      </c>
      <c r="V28" s="1519" t="str">
        <f>'Gnd Verif. 8-2012'!V8</f>
        <v>y</v>
      </c>
      <c r="W28" s="1519" t="str">
        <f>'Gnd Verif. 8-2012'!W8</f>
        <v>y</v>
      </c>
      <c r="X28" s="1519" t="str">
        <f>'Gnd Verif. 8-2012'!X8</f>
        <v>n</v>
      </c>
      <c r="Y28" s="1519" t="str">
        <f>'Gnd Verif. 8-2012'!Y8</f>
        <v>n</v>
      </c>
      <c r="Z28" s="1519">
        <f>'Gnd Verif. 8-2012'!Z8</f>
        <v>0</v>
      </c>
      <c r="AA28" s="1519">
        <f>'Gnd Verif. 8-2012'!AA8</f>
        <v>10</v>
      </c>
      <c r="AB28" s="1519" t="str">
        <f>'Gnd Verif. 8-2012'!AB8</f>
        <v>y</v>
      </c>
      <c r="AC28" s="1527">
        <f>'Gnd Verif. 8-2012'!AC8</f>
        <v>3.8521767473499238E-2</v>
      </c>
      <c r="AD28" s="1528">
        <f>'Gnd Verif. 8-2012'!AD8</f>
        <v>0</v>
      </c>
      <c r="AE28" s="1519">
        <f>'Gnd Verif. 8-2012'!AE8</f>
        <v>58</v>
      </c>
      <c r="AF28" s="1519">
        <f>'Gnd Verif. 8-2012'!AF8</f>
        <v>720</v>
      </c>
      <c r="AG28" s="1519">
        <f>'Gnd Verif. 8-2012'!AG8</f>
        <v>5</v>
      </c>
      <c r="AH28" s="1519" t="str">
        <f>'Gnd Verif. 8-2012'!AH8</f>
        <v>n</v>
      </c>
      <c r="AI28" s="1519" t="str">
        <f>'Gnd Verif. 8-2012'!AI8</f>
        <v>y</v>
      </c>
      <c r="AJ28" s="1519" t="str">
        <f>'Gnd Verif. 8-2012'!AJ8</f>
        <v>y</v>
      </c>
      <c r="AK28" s="1519" t="str">
        <f>'Gnd Verif. 8-2012'!AK8</f>
        <v>n</v>
      </c>
      <c r="AL28" s="1519" t="str">
        <f>'Gnd Verif. 8-2012'!AL8</f>
        <v>n</v>
      </c>
      <c r="AM28" s="1519" t="str">
        <f>'Gnd Verif. 8-2012'!AM8</f>
        <v>y</v>
      </c>
      <c r="AN28" s="1529">
        <f>'Gnd Verif. 8-2012'!AN8</f>
        <v>30</v>
      </c>
      <c r="AO28" s="1525">
        <f>'Gnd Verif. 8-2012'!AO8</f>
        <v>0</v>
      </c>
      <c r="AP28" s="1519">
        <f>'Gnd Verif. 8-2012'!AP8</f>
        <v>0</v>
      </c>
      <c r="AQ28" s="1600">
        <f>'Gnd Verif. 8-2012'!AQ8</f>
        <v>0</v>
      </c>
      <c r="AR28" s="1519">
        <f>'Gnd Verif. 8-2012'!AR8</f>
        <v>0</v>
      </c>
      <c r="AS28" s="1519">
        <f>'Gnd Verif. 8-2012'!AS8</f>
        <v>0</v>
      </c>
      <c r="AT28" s="1519">
        <f>'Gnd Verif. 8-2012'!AT8</f>
        <v>0</v>
      </c>
      <c r="AU28" s="1519">
        <f>'Gnd Verif. 8-2012'!AU8</f>
        <v>0.25843810000000006</v>
      </c>
      <c r="AV28" s="1519">
        <f>'Gnd Verif. 8-2012'!AV8</f>
        <v>2.3345950000000001E-2</v>
      </c>
      <c r="AW28" s="1519">
        <f>'Gnd Verif. 8-2012'!AW8</f>
        <v>5.6961345454545453</v>
      </c>
      <c r="AX28" s="1519">
        <f>'Gnd Verif. 8-2012'!AX8</f>
        <v>4.7848354999999998</v>
      </c>
      <c r="AY28" s="1519">
        <f>'Gnd Verif. 8-2012'!AY8</f>
        <v>22947.36842105263</v>
      </c>
      <c r="AZ28" s="1519">
        <f>'Gnd Verif. 8-2012'!AZ8</f>
        <v>15341.238095238095</v>
      </c>
      <c r="BA28" s="1519">
        <f>'Gnd Verif. 8-2012'!BA8</f>
        <v>15008.3</v>
      </c>
      <c r="BB28" s="1519">
        <f>'Gnd Verif. 8-2012'!BB8</f>
        <v>26.792333333333335</v>
      </c>
      <c r="BC28" s="1534">
        <f>'Gnd Verif. 8-2012'!BC8</f>
        <v>0.91129904545454554</v>
      </c>
      <c r="BD28" s="1533">
        <f>'Gnd Verif. 8-2012'!BD8</f>
        <v>850356.81885480625</v>
      </c>
      <c r="BE28" s="1535">
        <f>'Gnd Verif. 8-2012'!BE8</f>
        <v>167.04909438269721</v>
      </c>
      <c r="BF28" s="1536">
        <f>'Gnd Verif. 8-2012'!BF8</f>
        <v>0.23509215000000006</v>
      </c>
      <c r="BG28" s="1537">
        <f>'Gnd Verif. 8-2012'!BG8</f>
        <v>83.234523809524035</v>
      </c>
      <c r="BH28" s="1531">
        <f>'Gnd Verif. 8-2012'!BH8</f>
        <v>12.056550000000001</v>
      </c>
      <c r="BI28" s="1538">
        <f>'Gnd Verif. 8-2012'!BI8</f>
        <v>0.19644588092756851</v>
      </c>
      <c r="BJ28" s="1538">
        <f>'Gnd Verif. 8-2012'!BJ8</f>
        <v>0.26716422041103022</v>
      </c>
      <c r="BK28" s="1538">
        <f>'Gnd Verif. 8-2012'!BK8</f>
        <v>0.31156307367836605</v>
      </c>
      <c r="BL28" s="1538">
        <f>'Gnd Verif. 8-2012'!BL8</f>
        <v>2.8244547964014406E-3</v>
      </c>
      <c r="BM28" s="1539">
        <f>'Gnd Verif. 8-2012'!BM8</f>
        <v>1.7410801207424069</v>
      </c>
      <c r="BN28" s="1538">
        <f>'Gnd Verif. 8-2012'!BN8</f>
        <v>0.16845163969961249</v>
      </c>
      <c r="BO28" s="1517">
        <f>'Gnd Verif. 8-2012'!BO8</f>
        <v>850356.81885480625</v>
      </c>
      <c r="BP28" s="1517">
        <f>'Gnd Verif. 8-2012'!BP8</f>
        <v>836655.7477903153</v>
      </c>
      <c r="BQ28" s="1517">
        <f>'Gnd Verif. 8-2012'!BQ8</f>
        <v>787422.81439770607</v>
      </c>
      <c r="BR28" s="1540">
        <f>'Gnd Verif. 8-2012'!BR8</f>
        <v>167.04909438269721</v>
      </c>
      <c r="BS28" s="1517">
        <f>'Gnd Verif. 8-2012'!BS8</f>
        <v>0.20227715649794581</v>
      </c>
      <c r="BT28" s="1517">
        <f>'Gnd Verif. 8-2012'!BT8</f>
        <v>0.45</v>
      </c>
      <c r="BU28" s="1517">
        <f>'Gnd Verif. 8-2012'!BU8</f>
        <v>1</v>
      </c>
      <c r="BV28" s="1517">
        <f>'Gnd Verif. 8-2012'!BV8</f>
        <v>1</v>
      </c>
      <c r="BW28" s="1541">
        <f>'Gnd Verif. 8-2012'!BW8</f>
        <v>1.42</v>
      </c>
      <c r="BX28" s="1517">
        <f>'Gnd Verif. 8-2012'!BX8</f>
        <v>2.9234372408789997</v>
      </c>
      <c r="BY28" s="1517">
        <f>'Gnd Verif. 8-2012'!BY8</f>
        <v>2.9402110146117582</v>
      </c>
      <c r="BZ28" s="1542">
        <f>'Gnd Verif. 8-2012'!BZ8</f>
        <v>512.68987999345472</v>
      </c>
      <c r="CA28" s="1543">
        <f>'Gnd Verif. 8-2012'!CA8</f>
        <v>1.38</v>
      </c>
      <c r="CB28" s="1860">
        <f>AVERAGE(BI30:BI31,BI28)</f>
        <v>0.1804147125143942</v>
      </c>
      <c r="CC28" s="1860">
        <f t="shared" ref="CC28:CD28" si="24">AVERAGE(BJ30:BJ31,BJ28)</f>
        <v>0.28073013691127668</v>
      </c>
      <c r="CD28" s="1860">
        <f t="shared" si="24"/>
        <v>0.35145944988696048</v>
      </c>
      <c r="CE28" s="1860">
        <f>AVERAGE(BM30:BM31,BM28)</f>
        <v>1.9400167146950391</v>
      </c>
      <c r="CF28" s="1860">
        <f t="shared" ref="CF28" si="25">AVERAGE(BN30:BN31,BN28)</f>
        <v>0.14517617387422568</v>
      </c>
      <c r="CG28" s="1930">
        <f>AVERAGE(BZ30:BZ31,BZ28)</f>
        <v>509.72777023427915</v>
      </c>
      <c r="CH28" s="1884"/>
      <c r="CI28" s="1858"/>
      <c r="CP28" s="1895"/>
    </row>
    <row r="29" spans="1:94" x14ac:dyDescent="0.25">
      <c r="A29" s="1481" t="s">
        <v>760</v>
      </c>
      <c r="B29" s="1484" t="str">
        <f>'SAME R Results'!B84</f>
        <v>Kapton</v>
      </c>
      <c r="C29" s="1680" t="str">
        <f>'SAME R Results'!C84</f>
        <v>K11</v>
      </c>
      <c r="D29" s="1680" t="str">
        <f>'SAME R Results'!D84</f>
        <v>47KA</v>
      </c>
      <c r="E29" s="1680">
        <f>'SAME R Results'!E84</f>
        <v>0</v>
      </c>
      <c r="F29" s="1680" t="str">
        <f>'SAME R Results'!F84</f>
        <v>94a</v>
      </c>
      <c r="G29" s="1680" t="str">
        <f>'SAME R Results'!G84</f>
        <v>aged</v>
      </c>
      <c r="H29" s="1680">
        <f>'SAME R Results'!H84</f>
        <v>250</v>
      </c>
      <c r="I29" s="1680">
        <f>'SAME R Results'!I84</f>
        <v>40428.354166666664</v>
      </c>
      <c r="J29" s="1680">
        <f>'SAME R Results'!J84</f>
        <v>0</v>
      </c>
      <c r="K29" s="1681">
        <f>'SAME R Results'!K84</f>
        <v>8.1</v>
      </c>
      <c r="L29" s="1682">
        <f>'SAME R Results'!L84</f>
        <v>1.45</v>
      </c>
      <c r="M29" s="1682">
        <f>'SAME R Results'!M84</f>
        <v>0</v>
      </c>
      <c r="N29" s="1682">
        <f>'SAME R Results'!N84</f>
        <v>0</v>
      </c>
      <c r="O29" s="1682">
        <f>'SAME R Results'!O84</f>
        <v>0</v>
      </c>
      <c r="P29" s="1682">
        <f>'SAME R Results'!P84</f>
        <v>0</v>
      </c>
      <c r="Q29" s="1683">
        <f>'SAME R Results'!Q84</f>
        <v>0</v>
      </c>
      <c r="R29" s="1682">
        <f>'SAME R Results'!R84</f>
        <v>567.42857142857144</v>
      </c>
      <c r="S29" s="1681">
        <f>'SAME R Results'!S84</f>
        <v>0</v>
      </c>
      <c r="T29" s="1682">
        <f>'SAME R Results'!T84</f>
        <v>0</v>
      </c>
      <c r="U29" s="1682" t="str">
        <f>'SAME R Results'!U84</f>
        <v>n</v>
      </c>
      <c r="V29" s="1682" t="str">
        <f>'SAME R Results'!V84</f>
        <v>y</v>
      </c>
      <c r="W29" s="1682" t="str">
        <f>'SAME R Results'!W84</f>
        <v>y</v>
      </c>
      <c r="X29" s="1682" t="str">
        <f>'SAME R Results'!X84</f>
        <v>n</v>
      </c>
      <c r="Y29" s="1682" t="str">
        <f>'SAME R Results'!Y84</f>
        <v>n</v>
      </c>
      <c r="Z29" s="1682" t="str">
        <f>'SAME R Results'!Z84</f>
        <v>y</v>
      </c>
      <c r="AA29" s="1682">
        <f>'SAME R Results'!AA84</f>
        <v>10</v>
      </c>
      <c r="AB29" s="1682" t="str">
        <f>'SAME R Results'!AB84</f>
        <v>y</v>
      </c>
      <c r="AC29" s="1682">
        <f>'SAME R Results'!AC84</f>
        <v>3.852706928546E-2</v>
      </c>
      <c r="AD29" s="1683">
        <f>'SAME R Results'!AD84</f>
        <v>0</v>
      </c>
      <c r="AE29" s="1682">
        <f>'SAME R Results'!AE84</f>
        <v>0</v>
      </c>
      <c r="AF29" s="1682">
        <f>'SAME R Results'!AF84</f>
        <v>0</v>
      </c>
      <c r="AG29" s="1682">
        <f>'SAME R Results'!AG84</f>
        <v>0</v>
      </c>
      <c r="AH29" s="1682">
        <f>'SAME R Results'!AH84</f>
        <v>0</v>
      </c>
      <c r="AI29" s="1682">
        <f>'SAME R Results'!AI84</f>
        <v>0</v>
      </c>
      <c r="AJ29" s="1682">
        <f>'SAME R Results'!AJ84</f>
        <v>0</v>
      </c>
      <c r="AK29" s="1682">
        <f>'SAME R Results'!AK84</f>
        <v>0</v>
      </c>
      <c r="AL29" s="1682">
        <f>'SAME R Results'!AL84</f>
        <v>0</v>
      </c>
      <c r="AM29" s="1682">
        <f>'SAME R Results'!AM84</f>
        <v>0</v>
      </c>
      <c r="AN29" s="1682">
        <f>'SAME R Results'!AN84</f>
        <v>0</v>
      </c>
      <c r="AO29" s="1682">
        <f>'SAME R Results'!AO84</f>
        <v>0</v>
      </c>
      <c r="AP29" s="1682">
        <f>'SAME R Results'!AP84</f>
        <v>60</v>
      </c>
      <c r="AQ29" s="1684">
        <f>'SAME R Results'!AQ84</f>
        <v>0</v>
      </c>
      <c r="AR29" s="1682">
        <f>'SAME R Results'!AR84</f>
        <v>0.84228519999999985</v>
      </c>
      <c r="AS29" s="1682">
        <f>'SAME R Results'!AS84</f>
        <v>0</v>
      </c>
      <c r="AT29" s="1682">
        <f>'SAME R Results'!AT84</f>
        <v>0</v>
      </c>
      <c r="AU29" s="1682">
        <f>'SAME R Results'!AU84</f>
        <v>0.11454768499999998</v>
      </c>
      <c r="AV29" s="1682">
        <f>'SAME R Results'!AV84</f>
        <v>2.7988971428571426E-2</v>
      </c>
      <c r="AW29" s="1682">
        <f>'SAME R Results'!AW84</f>
        <v>5.5408479999999987</v>
      </c>
      <c r="AX29" s="1682">
        <f>'SAME R Results'!AX84</f>
        <v>4.6827623809523802</v>
      </c>
      <c r="AY29" s="1682">
        <f>'SAME R Results'!AY84</f>
        <v>30740</v>
      </c>
      <c r="AZ29" s="1682">
        <f>'SAME R Results'!AZ84</f>
        <v>0.21058654999999998</v>
      </c>
      <c r="BA29" s="1682">
        <f>'SAME R Results'!BA84</f>
        <v>7.9636342857142856E-2</v>
      </c>
      <c r="BB29" s="1682">
        <f>'SAME R Results'!BB84</f>
        <v>10.396850000000001</v>
      </c>
      <c r="BC29" s="1681">
        <f>'SAME R Results'!BC84</f>
        <v>0.85808561904761849</v>
      </c>
      <c r="BD29" s="1685">
        <f>'SAME R Results'!BD84</f>
        <v>1151405.4928839717</v>
      </c>
      <c r="BE29" s="1686">
        <f>'SAME R Results'!BE84</f>
        <v>156.01798358413714</v>
      </c>
      <c r="BF29" s="1687">
        <f>'SAME R Results'!BF84</f>
        <v>8.6558713571428553E-2</v>
      </c>
      <c r="BG29" s="1688">
        <f>'SAME R Results'!BG84</f>
        <v>3.2737551785714282E-2</v>
      </c>
      <c r="BH29" s="1689">
        <f>'SAME R Results'!BH84</f>
        <v>4.6785825000000001</v>
      </c>
      <c r="BI29" s="1690">
        <f>'SAME R Results'!BI84</f>
        <v>0.13550220539017285</v>
      </c>
      <c r="BJ29" s="1690">
        <f>'SAME R Results'!BJ84</f>
        <v>0.17614338692128539</v>
      </c>
      <c r="BK29" s="1690">
        <f>'SAME R Results'!BK84</f>
        <v>0.2008289567990138</v>
      </c>
      <c r="BL29" s="1690">
        <f>'SAME R Results'!BL84</f>
        <v>2.6440191416268415</v>
      </c>
      <c r="BM29" s="1691">
        <f>'SAME R Results'!BM84</f>
        <v>1.6688963150865648</v>
      </c>
      <c r="BN29" s="1690">
        <f>'SAME R Results'!BN84</f>
        <v>0.118846493917783</v>
      </c>
      <c r="BO29" s="1680">
        <f>'SAME R Results'!BO84</f>
        <v>1151405.4928839717</v>
      </c>
      <c r="BP29" s="1680">
        <f>'SAME R Results'!BP84</f>
        <v>1133054.2397751133</v>
      </c>
      <c r="BQ29" s="1680">
        <f>'SAME R Results'!BQ84</f>
        <v>1060893.9210288024</v>
      </c>
      <c r="BR29" s="1692">
        <f>'SAME R Results'!BR84</f>
        <v>156.01798358413714</v>
      </c>
      <c r="BS29" s="1680">
        <f>'SAME R Results'!BS84</f>
        <v>0.19046559954000231</v>
      </c>
      <c r="BT29" s="1680">
        <f>'SAME R Results'!BT84</f>
        <v>0.45</v>
      </c>
      <c r="BU29" s="1680">
        <f>'SAME R Results'!BU84</f>
        <v>1</v>
      </c>
      <c r="BV29" s="1680">
        <f>'SAME R Results'!BV84</f>
        <v>1</v>
      </c>
      <c r="BW29" s="1693">
        <f>'SAME R Results'!BW84</f>
        <v>1.42</v>
      </c>
      <c r="BX29" s="1680">
        <f>'SAME R Results'!BX84</f>
        <v>0</v>
      </c>
      <c r="BY29" s="1680">
        <f>'SAME R Results'!BY84</f>
        <v>0</v>
      </c>
      <c r="BZ29" s="1694">
        <f>'SAME R Results'!BZ84</f>
        <v>527.34367563845251</v>
      </c>
      <c r="CA29" s="1695">
        <f>'SAME R Results'!CA84</f>
        <v>0.57000000000007045</v>
      </c>
      <c r="CB29" s="1861">
        <f>BI29</f>
        <v>0.13550220539017285</v>
      </c>
      <c r="CC29" s="1861">
        <f t="shared" ref="CC29" si="26">BJ29</f>
        <v>0.17614338692128539</v>
      </c>
      <c r="CD29" s="1861">
        <f t="shared" ref="CD29" si="27">BK29</f>
        <v>0.2008289567990138</v>
      </c>
      <c r="CE29" s="1862">
        <f>BM29</f>
        <v>1.6688963150865648</v>
      </c>
      <c r="CF29" s="1861">
        <f>BN29</f>
        <v>0.118846493917783</v>
      </c>
      <c r="CG29" s="1862">
        <f>BZ29</f>
        <v>527.34367563845251</v>
      </c>
      <c r="CH29" s="1885"/>
      <c r="CI29" s="1858"/>
      <c r="CJ29" s="1439">
        <f>CB28</f>
        <v>0.1804147125143942</v>
      </c>
      <c r="CK29" s="1439">
        <f t="shared" ref="CK29:CO29" si="28">CC28</f>
        <v>0.28073013691127668</v>
      </c>
      <c r="CL29" s="1439">
        <f t="shared" si="28"/>
        <v>0.35145944988696048</v>
      </c>
      <c r="CM29" s="1439">
        <f t="shared" si="28"/>
        <v>1.9400167146950391</v>
      </c>
      <c r="CN29" s="1439">
        <f t="shared" si="28"/>
        <v>0.14517617387422568</v>
      </c>
      <c r="CO29" s="1421">
        <f t="shared" si="28"/>
        <v>509.72777023427915</v>
      </c>
      <c r="CP29" s="1895"/>
    </row>
    <row r="30" spans="1:94" s="1268" customFormat="1" x14ac:dyDescent="0.25">
      <c r="A30" s="1443" t="s">
        <v>795</v>
      </c>
      <c r="B30" s="1236" t="str">
        <f>'Drum 8-2012'!B14</f>
        <v>Kapton</v>
      </c>
      <c r="C30" s="1739">
        <f>'Drum 8-2012'!C14</f>
        <v>0</v>
      </c>
      <c r="D30" s="1739">
        <f>'Drum 8-2012'!D14</f>
        <v>0</v>
      </c>
      <c r="E30" s="1739">
        <f>'Drum 8-2012'!E14</f>
        <v>0</v>
      </c>
      <c r="F30" s="1739" t="str">
        <f>'Drum 8-2012'!F14</f>
        <v>693a</v>
      </c>
      <c r="G30" s="1739" t="str">
        <f>'Drum 8-2012'!G14</f>
        <v>aged</v>
      </c>
      <c r="H30" s="1739">
        <f>'Drum 8-2012'!H14</f>
        <v>0</v>
      </c>
      <c r="I30" s="1739">
        <f>'Drum 8-2012'!I14</f>
        <v>41149</v>
      </c>
      <c r="J30" s="1739">
        <f>'Drum 8-2012'!J14</f>
        <v>0</v>
      </c>
      <c r="K30" s="1741">
        <f>'Drum 8-2012'!K14</f>
        <v>8.1</v>
      </c>
      <c r="L30" s="1742">
        <f>'Drum 8-2012'!L14</f>
        <v>1.45</v>
      </c>
      <c r="M30" s="1742">
        <f>'Drum 8-2012'!M14</f>
        <v>60</v>
      </c>
      <c r="N30" s="1742">
        <f>'Drum 8-2012'!N14</f>
        <v>11</v>
      </c>
      <c r="O30" s="1742">
        <f>'Drum 8-2012'!O14</f>
        <v>8</v>
      </c>
      <c r="P30" s="1742" t="str">
        <f>'Drum 8-2012'!P14</f>
        <v>n</v>
      </c>
      <c r="Q30" s="1743" t="str">
        <f>'Drum 8-2012'!Q14</f>
        <v>n/a</v>
      </c>
      <c r="R30" s="1742">
        <f>'Drum 8-2012'!R14</f>
        <v>0</v>
      </c>
      <c r="S30" s="1741" t="str">
        <f>'Drum 8-2012'!S14</f>
        <v>n</v>
      </c>
      <c r="T30" s="1742" t="str">
        <f>'Drum 8-2012'!T14</f>
        <v>n/a</v>
      </c>
      <c r="U30" s="1742" t="str">
        <f>'Drum 8-2012'!U14</f>
        <v>n</v>
      </c>
      <c r="V30" s="1742" t="str">
        <f>'Drum 8-2012'!V14</f>
        <v>y</v>
      </c>
      <c r="W30" s="1742" t="str">
        <f>'Drum 8-2012'!W14</f>
        <v>y</v>
      </c>
      <c r="X30" s="1742" t="str">
        <f>'Drum 8-2012'!X14</f>
        <v>n</v>
      </c>
      <c r="Y30" s="1742" t="str">
        <f>'Drum 8-2012'!Y14</f>
        <v>n</v>
      </c>
      <c r="Z30" s="1742">
        <f>'Drum 8-2012'!Z14</f>
        <v>0</v>
      </c>
      <c r="AA30" s="1742">
        <f>'Drum 8-2012'!AA14</f>
        <v>10</v>
      </c>
      <c r="AB30" s="1742" t="str">
        <f>'Drum 8-2012'!AB14</f>
        <v>y</v>
      </c>
      <c r="AC30" s="1742">
        <f>'Drum 8-2012'!AC14</f>
        <v>3.8521766999999998E-2</v>
      </c>
      <c r="AD30" s="1743">
        <f>'Drum 8-2012'!AD14</f>
        <v>0</v>
      </c>
      <c r="AE30" s="1742">
        <f>'Drum 8-2012'!AE14</f>
        <v>58</v>
      </c>
      <c r="AF30" s="1742">
        <f>'Drum 8-2012'!AF14</f>
        <v>720</v>
      </c>
      <c r="AG30" s="1742">
        <f>'Drum 8-2012'!AG14</f>
        <v>5</v>
      </c>
      <c r="AH30" s="1742" t="str">
        <f>'Drum 8-2012'!AH14</f>
        <v>n</v>
      </c>
      <c r="AI30" s="1742" t="str">
        <f>'Drum 8-2012'!AI14</f>
        <v>y</v>
      </c>
      <c r="AJ30" s="1742" t="str">
        <f>'Drum 8-2012'!AJ14</f>
        <v>y</v>
      </c>
      <c r="AK30" s="1742" t="str">
        <f>'Drum 8-2012'!AK14</f>
        <v>n</v>
      </c>
      <c r="AL30" s="1742" t="str">
        <f>'Drum 8-2012'!AL14</f>
        <v>n</v>
      </c>
      <c r="AM30" s="1742" t="str">
        <f>'Drum 8-2012'!AM14</f>
        <v>y</v>
      </c>
      <c r="AN30" s="1742">
        <f>'Drum 8-2012'!AN14</f>
        <v>3.8521766999999998E-2</v>
      </c>
      <c r="AO30" s="1742">
        <f>'Drum 8-2012'!AO14</f>
        <v>0</v>
      </c>
      <c r="AP30" s="1742" t="str">
        <f>'Drum 8-2012'!AP14</f>
        <v>n</v>
      </c>
      <c r="AQ30" s="1744" t="str">
        <f>'Drum 8-2012'!AQ14</f>
        <v>n/a</v>
      </c>
      <c r="AR30" s="1742" t="str">
        <f>'Drum 8-2012'!AR14</f>
        <v>n/a</v>
      </c>
      <c r="AS30" s="1742" t="str">
        <f>'Drum 8-2012'!AS14</f>
        <v>n/a</v>
      </c>
      <c r="AT30" s="1742" t="str">
        <f>'Drum 8-2012'!AT14</f>
        <v>n/a</v>
      </c>
      <c r="AU30" s="1742" t="str">
        <f>'Drum 8-2012'!AU14</f>
        <v>n/a</v>
      </c>
      <c r="AV30" s="1742" t="str">
        <f>'Drum 8-2012'!AV14</f>
        <v>n/a</v>
      </c>
      <c r="AW30" s="1742">
        <f>'Drum 8-2012'!AW14</f>
        <v>5.9837340000000001</v>
      </c>
      <c r="AX30" s="1742">
        <f>'Drum 8-2012'!AX14</f>
        <v>4.7518500000000001</v>
      </c>
      <c r="AY30" s="1742">
        <f>'Drum 8-2012'!AY14</f>
        <v>33268.42105263158</v>
      </c>
      <c r="AZ30" s="1742" t="str">
        <f>'Drum 8-2012'!AZ14</f>
        <v>n/a</v>
      </c>
      <c r="BA30" s="1742" t="str">
        <f>'Drum 8-2012'!BA14</f>
        <v>n/a</v>
      </c>
      <c r="BB30" s="1742">
        <f>'Drum 8-2012'!BB14</f>
        <v>71.367699999999999</v>
      </c>
      <c r="BC30" s="1741">
        <f>'Drum 8-2012'!BC14</f>
        <v>1.231884</v>
      </c>
      <c r="BD30" s="1745">
        <f>'Drum 8-2012'!BD14</f>
        <v>1250649.4368492016</v>
      </c>
      <c r="BE30" s="1746">
        <f>'Drum 8-2012'!BE14</f>
        <v>238.11740030001184</v>
      </c>
      <c r="BF30" s="1747" t="str">
        <f>'Drum 8-2012'!BF14</f>
        <v>n/a</v>
      </c>
      <c r="BG30" s="1748" t="str">
        <f>'Drum 8-2012'!BG14</f>
        <v>n/a</v>
      </c>
      <c r="BH30" s="1749">
        <f>'Drum 8-2012'!BH14</f>
        <v>32.115465</v>
      </c>
      <c r="BI30" s="1750">
        <f>'Drum 8-2012'!BI14</f>
        <v>0.19039500061656614</v>
      </c>
      <c r="BJ30" s="1750">
        <f>'Drum 8-2012'!BJ14</f>
        <v>0.3256596001622053</v>
      </c>
      <c r="BK30" s="1750">
        <f>'Drum 8-2012'!BK14</f>
        <v>0.42591021641381799</v>
      </c>
      <c r="BL30" s="1750" t="str">
        <f>'Drum 8-2012'!BL14</f>
        <v>n/a</v>
      </c>
      <c r="BM30" s="1751">
        <f>'Drum 8-2012'!BM14</f>
        <v>2.0805524698308036</v>
      </c>
      <c r="BN30" s="1750">
        <f>'Drum 8-2012'!BN14</f>
        <v>0.14557988370354141</v>
      </c>
      <c r="BO30" s="1739">
        <f>'Drum 8-2012'!BO14</f>
        <v>1250649.4368492016</v>
      </c>
      <c r="BP30" s="1739">
        <f>'Drum 8-2012'!BP14</f>
        <v>1230786.0260090258</v>
      </c>
      <c r="BQ30" s="1739">
        <f>'Drum 8-2012'!BQ14</f>
        <v>1150496.0285076834</v>
      </c>
      <c r="BR30" s="1738">
        <f>'Drum 8-2012'!BR14</f>
        <v>238.11740030001184</v>
      </c>
      <c r="BS30" s="1739">
        <f>'Drum 8-2012'!BS14</f>
        <v>0.2734360294770487</v>
      </c>
      <c r="BT30" s="1739">
        <f>'Drum 8-2012'!BT14</f>
        <v>0.45</v>
      </c>
      <c r="BU30" s="1739">
        <f>'Drum 8-2012'!BU14</f>
        <v>1</v>
      </c>
      <c r="BV30" s="1739">
        <f>'Drum 8-2012'!BV14</f>
        <v>1</v>
      </c>
      <c r="BW30" s="1740">
        <f>'Drum 8-2012'!BW14</f>
        <v>1.42</v>
      </c>
      <c r="BX30" s="1739" t="str">
        <f>'Drum 8-2012'!BX14</f>
        <v>n/a</v>
      </c>
      <c r="BY30" s="1739">
        <f>'Drum 8-2012'!BY14</f>
        <v>1.807209881703717</v>
      </c>
      <c r="BZ30" s="1752">
        <f>'Drum 8-2012'!BZ14</f>
        <v>510.45963124191707</v>
      </c>
      <c r="CA30" s="1753">
        <f>'Drum 8-2012'!CA14</f>
        <v>3.36</v>
      </c>
      <c r="CB30" s="1855"/>
      <c r="CC30" s="1856"/>
      <c r="CD30" s="1856"/>
      <c r="CE30" s="1856"/>
      <c r="CF30" s="1856"/>
      <c r="CG30" s="1932"/>
      <c r="CH30" s="1886"/>
      <c r="CI30" s="1858"/>
      <c r="CO30" s="1421"/>
      <c r="CP30" s="1895"/>
    </row>
    <row r="31" spans="1:94" s="1268" customFormat="1" x14ac:dyDescent="0.25">
      <c r="A31" s="1443" t="s">
        <v>796</v>
      </c>
      <c r="B31" s="1236" t="str">
        <f>'Drum 8-2012'!B30</f>
        <v>Kapton</v>
      </c>
      <c r="C31" s="1739">
        <f>'Drum 8-2012'!C30</f>
        <v>0</v>
      </c>
      <c r="D31" s="1739">
        <f>'Drum 8-2012'!D30</f>
        <v>0</v>
      </c>
      <c r="E31" s="1739">
        <f>'Drum 8-2012'!E30</f>
        <v>0</v>
      </c>
      <c r="F31" s="1739" t="str">
        <f>'Drum 8-2012'!F30</f>
        <v>402a</v>
      </c>
      <c r="G31" s="1739" t="str">
        <f>'Drum 8-2012'!G30</f>
        <v>aged</v>
      </c>
      <c r="H31" s="1739">
        <f>'Drum 8-2012'!H30</f>
        <v>0</v>
      </c>
      <c r="I31" s="1739">
        <f>'Drum 8-2012'!I30</f>
        <v>41152</v>
      </c>
      <c r="J31" s="1739">
        <f>'Drum 8-2012'!J30</f>
        <v>0</v>
      </c>
      <c r="K31" s="1741">
        <f>'Drum 8-2012'!K30</f>
        <v>8.1</v>
      </c>
      <c r="L31" s="1742">
        <f>'Drum 8-2012'!L30</f>
        <v>1.45</v>
      </c>
      <c r="M31" s="1742">
        <f>'Drum 8-2012'!M30</f>
        <v>60</v>
      </c>
      <c r="N31" s="1742">
        <f>'Drum 8-2012'!N30</f>
        <v>11</v>
      </c>
      <c r="O31" s="1742">
        <f>'Drum 8-2012'!O30</f>
        <v>8</v>
      </c>
      <c r="P31" s="1742" t="str">
        <f>'Drum 8-2012'!P30</f>
        <v>n</v>
      </c>
      <c r="Q31" s="1743" t="str">
        <f>'Drum 8-2012'!Q30</f>
        <v>n/a</v>
      </c>
      <c r="R31" s="1742">
        <f>'Drum 8-2012'!R30</f>
        <v>0</v>
      </c>
      <c r="S31" s="1741" t="str">
        <f>'Drum 8-2012'!S30</f>
        <v>n</v>
      </c>
      <c r="T31" s="1742" t="str">
        <f>'Drum 8-2012'!T30</f>
        <v>n/a</v>
      </c>
      <c r="U31" s="1742" t="str">
        <f>'Drum 8-2012'!U30</f>
        <v>n</v>
      </c>
      <c r="V31" s="1742" t="str">
        <f>'Drum 8-2012'!V30</f>
        <v>y</v>
      </c>
      <c r="W31" s="1742" t="str">
        <f>'Drum 8-2012'!W30</f>
        <v>y</v>
      </c>
      <c r="X31" s="1742" t="str">
        <f>'Drum 8-2012'!X30</f>
        <v>n</v>
      </c>
      <c r="Y31" s="1742" t="str">
        <f>'Drum 8-2012'!Y30</f>
        <v>n</v>
      </c>
      <c r="Z31" s="1742">
        <f>'Drum 8-2012'!Z30</f>
        <v>0</v>
      </c>
      <c r="AA31" s="1742">
        <f>'Drum 8-2012'!AA30</f>
        <v>10</v>
      </c>
      <c r="AB31" s="1742" t="str">
        <f>'Drum 8-2012'!AB30</f>
        <v>y</v>
      </c>
      <c r="AC31" s="1742">
        <f>'Drum 8-2012'!AC30</f>
        <v>3.8521766999999998E-2</v>
      </c>
      <c r="AD31" s="1743">
        <f>'Drum 8-2012'!AD30</f>
        <v>0</v>
      </c>
      <c r="AE31" s="1742">
        <f>'Drum 8-2012'!AE30</f>
        <v>58</v>
      </c>
      <c r="AF31" s="1742">
        <f>'Drum 8-2012'!AF30</f>
        <v>720</v>
      </c>
      <c r="AG31" s="1742">
        <f>'Drum 8-2012'!AG30</f>
        <v>5</v>
      </c>
      <c r="AH31" s="1742" t="str">
        <f>'Drum 8-2012'!AH30</f>
        <v>n</v>
      </c>
      <c r="AI31" s="1742" t="str">
        <f>'Drum 8-2012'!AI30</f>
        <v>y</v>
      </c>
      <c r="AJ31" s="1742" t="str">
        <f>'Drum 8-2012'!AJ30</f>
        <v>y</v>
      </c>
      <c r="AK31" s="1742" t="str">
        <f>'Drum 8-2012'!AK30</f>
        <v>n</v>
      </c>
      <c r="AL31" s="1742" t="str">
        <f>'Drum 8-2012'!AL30</f>
        <v>n</v>
      </c>
      <c r="AM31" s="1742" t="str">
        <f>'Drum 8-2012'!AM30</f>
        <v>y</v>
      </c>
      <c r="AN31" s="1742">
        <f>'Drum 8-2012'!AN30</f>
        <v>3.8521766999999998E-2</v>
      </c>
      <c r="AO31" s="1742">
        <f>'Drum 8-2012'!AO30</f>
        <v>0</v>
      </c>
      <c r="AP31" s="1742" t="str">
        <f>'Drum 8-2012'!AP30</f>
        <v>n</v>
      </c>
      <c r="AQ31" s="1744" t="str">
        <f>'Drum 8-2012'!AQ30</f>
        <v>n/a</v>
      </c>
      <c r="AR31" s="1742" t="str">
        <f>'Drum 8-2012'!AR30</f>
        <v>n/a</v>
      </c>
      <c r="AS31" s="1742" t="str">
        <f>'Drum 8-2012'!AS30</f>
        <v>n/a</v>
      </c>
      <c r="AT31" s="1742" t="str">
        <f>'Drum 8-2012'!AT30</f>
        <v>n/a</v>
      </c>
      <c r="AU31" s="1742" t="str">
        <f>'Drum 8-2012'!AU30</f>
        <v>n/a</v>
      </c>
      <c r="AV31" s="1742" t="str">
        <f>'Drum 8-2012'!AV30</f>
        <v>n/a</v>
      </c>
      <c r="AW31" s="1742">
        <f>'Drum 8-2012'!AW30</f>
        <v>5.9231124999999993</v>
      </c>
      <c r="AX31" s="1742">
        <f>'Drum 8-2012'!AX30</f>
        <v>4.7818499999999995</v>
      </c>
      <c r="AY31" s="1742">
        <f>'Drum 8-2012'!AY30</f>
        <v>37210</v>
      </c>
      <c r="AZ31" s="1742" t="str">
        <f>'Drum 8-2012'!AZ30</f>
        <v>n/a</v>
      </c>
      <c r="BA31" s="1742" t="str">
        <f>'Drum 8-2012'!BA30</f>
        <v>n/a</v>
      </c>
      <c r="BB31" s="1742">
        <f>'Drum 8-2012'!BB30</f>
        <v>36.033799999999999</v>
      </c>
      <c r="BC31" s="1741">
        <f>'Drum 8-2012'!BC30</f>
        <v>1.1412624999999998</v>
      </c>
      <c r="BD31" s="1745">
        <f>'Drum 8-2012'!BD30</f>
        <v>1406438.7077570974</v>
      </c>
      <c r="BE31" s="1746">
        <f>'Drum 8-2012'!BE30</f>
        <v>217.15871584078926</v>
      </c>
      <c r="BF31" s="1747" t="str">
        <f>'Drum 8-2012'!BF30</f>
        <v>n/a</v>
      </c>
      <c r="BG31" s="1748" t="str">
        <f>'Drum 8-2012'!BG30</f>
        <v>n/a</v>
      </c>
      <c r="BH31" s="1749">
        <f>'Drum 8-2012'!BH30</f>
        <v>16.215209999999999</v>
      </c>
      <c r="BI31" s="1750">
        <f>'Drum 8-2012'!BI30</f>
        <v>0.15440325599904792</v>
      </c>
      <c r="BJ31" s="1750">
        <f>'Drum 8-2012'!BJ30</f>
        <v>0.24936659016059443</v>
      </c>
      <c r="BK31" s="1750">
        <f>'Drum 8-2012'!BK30</f>
        <v>0.31690505956869741</v>
      </c>
      <c r="BL31" s="1750" t="str">
        <f>'Drum 8-2012'!BL30</f>
        <v>n/a</v>
      </c>
      <c r="BM31" s="1751">
        <f>'Drum 8-2012'!BM30</f>
        <v>1.9984175535119064</v>
      </c>
      <c r="BN31" s="1750">
        <f>'Drum 8-2012'!BN30</f>
        <v>0.12149699821952314</v>
      </c>
      <c r="BO31" s="1739">
        <f>'Drum 8-2012'!BO30</f>
        <v>1406438.7077570974</v>
      </c>
      <c r="BP31" s="1739">
        <f>'Drum 8-2012'!BP30</f>
        <v>1384221.9179613439</v>
      </c>
      <c r="BQ31" s="1739">
        <f>'Drum 8-2012'!BQ30</f>
        <v>1290611.957130627</v>
      </c>
      <c r="BR31" s="1738">
        <f>'Drum 8-2012'!BR30</f>
        <v>217.15871584078926</v>
      </c>
      <c r="BS31" s="1739">
        <f>'Drum 8-2012'!BS30</f>
        <v>0.25332116221255435</v>
      </c>
      <c r="BT31" s="1739">
        <f>'Drum 8-2012'!BT30</f>
        <v>0.45</v>
      </c>
      <c r="BU31" s="1739">
        <f>'Drum 8-2012'!BU30</f>
        <v>1</v>
      </c>
      <c r="BV31" s="1739">
        <f>'Drum 8-2012'!BV30</f>
        <v>1</v>
      </c>
      <c r="BW31" s="1740">
        <f>'Drum 8-2012'!BW30</f>
        <v>1.42</v>
      </c>
      <c r="BX31" s="1739" t="str">
        <f>'Drum 8-2012'!BX30</f>
        <v>n/a</v>
      </c>
      <c r="BY31" s="1739">
        <f>'Drum 8-2012'!BY30</f>
        <v>1.7457828340522512</v>
      </c>
      <c r="BZ31" s="1752">
        <f>'Drum 8-2012'!BZ30</f>
        <v>506.0337994674656</v>
      </c>
      <c r="CA31" s="1753" t="str">
        <f>'Drum 8-2012'!CA30</f>
        <v>N/A</v>
      </c>
      <c r="CB31" s="1855"/>
      <c r="CC31" s="1856"/>
      <c r="CD31" s="1856"/>
      <c r="CE31" s="1856"/>
      <c r="CF31" s="1856"/>
      <c r="CG31" s="1932"/>
      <c r="CH31" s="1886"/>
      <c r="CI31" s="1858"/>
      <c r="CO31" s="1421"/>
      <c r="CP31" s="1895"/>
    </row>
    <row r="32" spans="1:94" s="446" customFormat="1" ht="15.75" thickBot="1" x14ac:dyDescent="0.3">
      <c r="A32" s="1224"/>
      <c r="B32" s="1235"/>
      <c r="C32" s="1224"/>
      <c r="D32" s="1224"/>
      <c r="E32" s="1225"/>
      <c r="F32" s="1226"/>
      <c r="G32" s="1227"/>
      <c r="H32" s="1228"/>
      <c r="I32" s="1229"/>
      <c r="J32" s="1230"/>
      <c r="K32" s="1247"/>
      <c r="L32" s="1254"/>
      <c r="M32" s="1226"/>
      <c r="N32" s="1226"/>
      <c r="O32" s="1226"/>
      <c r="P32" s="1226"/>
      <c r="Q32" s="1248"/>
      <c r="R32" s="1226"/>
      <c r="S32" s="1247"/>
      <c r="T32" s="1226"/>
      <c r="U32" s="1226"/>
      <c r="V32" s="1226"/>
      <c r="W32" s="1226"/>
      <c r="X32" s="1226"/>
      <c r="Y32" s="1226"/>
      <c r="Z32" s="1226"/>
      <c r="AA32" s="1226"/>
      <c r="AB32" s="1226"/>
      <c r="AC32" s="1446"/>
      <c r="AD32" s="1447"/>
      <c r="AE32" s="1226"/>
      <c r="AF32" s="1226"/>
      <c r="AG32" s="1226"/>
      <c r="AH32" s="1226"/>
      <c r="AI32" s="1226"/>
      <c r="AJ32" s="1226"/>
      <c r="AK32" s="1226"/>
      <c r="AL32" s="1226"/>
      <c r="AM32" s="1226"/>
      <c r="AN32" s="1231"/>
      <c r="AO32" s="1254"/>
      <c r="AP32" s="1226"/>
      <c r="AQ32" s="1450"/>
      <c r="AR32" s="1226"/>
      <c r="AS32" s="1226"/>
      <c r="AT32" s="1226"/>
      <c r="AU32" s="1226"/>
      <c r="AV32" s="1226"/>
      <c r="AW32" s="1226"/>
      <c r="AX32" s="1226"/>
      <c r="AY32" s="1226"/>
      <c r="AZ32" s="1226"/>
      <c r="BA32" s="1226"/>
      <c r="BB32" s="1226"/>
      <c r="BC32" s="1250"/>
      <c r="BD32" s="1459"/>
      <c r="BE32" s="1460"/>
      <c r="BF32" s="1461"/>
      <c r="BG32" s="1462"/>
      <c r="BH32" s="1456"/>
      <c r="BI32" s="1257"/>
      <c r="BJ32" s="1257"/>
      <c r="BK32" s="1257"/>
      <c r="BL32" s="1257"/>
      <c r="BM32" s="1260"/>
      <c r="BN32" s="1257"/>
      <c r="BO32" s="1224"/>
      <c r="BP32" s="1224"/>
      <c r="BQ32" s="1224"/>
      <c r="BR32" s="1251"/>
      <c r="BS32" s="1224"/>
      <c r="BT32" s="1224"/>
      <c r="BU32" s="1224"/>
      <c r="BV32" s="1224"/>
      <c r="BW32" s="1252"/>
      <c r="BX32" s="1224"/>
      <c r="BY32" s="1224"/>
      <c r="BZ32" s="1263"/>
      <c r="CA32" s="1266"/>
      <c r="CB32" s="1266"/>
      <c r="CC32" s="1266"/>
      <c r="CD32" s="1266"/>
      <c r="CE32" s="1266"/>
      <c r="CF32" s="1266"/>
      <c r="CG32" s="1928"/>
      <c r="CH32" s="1889"/>
      <c r="CI32" s="1858"/>
      <c r="CJ32" s="1897"/>
      <c r="CK32" s="1897"/>
      <c r="CL32" s="1897"/>
      <c r="CM32" s="1897"/>
      <c r="CN32" s="1897"/>
      <c r="CO32" s="1938"/>
      <c r="CP32" s="1895"/>
    </row>
    <row r="33" spans="1:94" ht="15.75" thickTop="1" x14ac:dyDescent="0.25">
      <c r="A33" s="1501" t="s">
        <v>829</v>
      </c>
      <c r="B33" s="1503" t="str">
        <f>'Gnd Verif. 8-2012'!B9</f>
        <v>Kapton</v>
      </c>
      <c r="C33" s="1544" t="str">
        <f>'Gnd Verif. 8-2012'!C9</f>
        <v>Kap_HT</v>
      </c>
      <c r="D33" s="1544">
        <f>'Gnd Verif. 8-2012'!D9</f>
        <v>681</v>
      </c>
      <c r="E33" s="1601">
        <f>'Gnd Verif. 8-2012'!E9</f>
        <v>0</v>
      </c>
      <c r="F33" s="1552">
        <f>'Gnd Verif. 8-2012'!F9</f>
        <v>0</v>
      </c>
      <c r="G33" s="1545">
        <f>'Gnd Verif. 8-2012'!G9</f>
        <v>0</v>
      </c>
      <c r="H33" s="1547" t="str">
        <f>'Gnd Verif. 8-2012'!H9</f>
        <v>2005/360</v>
      </c>
      <c r="I33" s="1548">
        <f>'Gnd Verif. 8-2012'!I9</f>
        <v>41122</v>
      </c>
      <c r="J33" s="1549">
        <f>'Gnd Verif. 8-2012'!J9</f>
        <v>0</v>
      </c>
      <c r="K33" s="1550">
        <f>'Gnd Verif. 8-2012'!K9</f>
        <v>8.1</v>
      </c>
      <c r="L33" s="1551">
        <f>'Gnd Verif. 8-2012'!L9</f>
        <v>1.48</v>
      </c>
      <c r="M33" s="1552">
        <f>'Gnd Verif. 8-2012'!M9</f>
        <v>60</v>
      </c>
      <c r="N33" s="1552">
        <f>'Gnd Verif. 8-2012'!N9</f>
        <v>11</v>
      </c>
      <c r="O33" s="1552">
        <f>'Gnd Verif. 8-2012'!O9</f>
        <v>8</v>
      </c>
      <c r="P33" s="1552" t="str">
        <f>'Gnd Verif. 8-2012'!P9</f>
        <v>n</v>
      </c>
      <c r="Q33" s="1553">
        <f>'Gnd Verif. 8-2012'!Q9</f>
        <v>60</v>
      </c>
      <c r="R33" s="1552">
        <f>'Gnd Verif. 8-2012'!R9</f>
        <v>0</v>
      </c>
      <c r="S33" s="1550" t="str">
        <f>'Gnd Verif. 8-2012'!S9</f>
        <v>y</v>
      </c>
      <c r="T33" s="1552">
        <f>'Gnd Verif. 8-2012'!T9</f>
        <v>60</v>
      </c>
      <c r="U33" s="1552">
        <f>'Gnd Verif. 8-2012'!U9</f>
        <v>0</v>
      </c>
      <c r="V33" s="1552" t="str">
        <f>'Gnd Verif. 8-2012'!V9</f>
        <v>y</v>
      </c>
      <c r="W33" s="1552" t="str">
        <f>'Gnd Verif. 8-2012'!W9</f>
        <v>y</v>
      </c>
      <c r="X33" s="1552" t="str">
        <f>'Gnd Verif. 8-2012'!X9</f>
        <v>n</v>
      </c>
      <c r="Y33" s="1552" t="str">
        <f>'Gnd Verif. 8-2012'!Y9</f>
        <v>n</v>
      </c>
      <c r="Z33" s="1552">
        <f>'Gnd Verif. 8-2012'!Z9</f>
        <v>0</v>
      </c>
      <c r="AA33" s="1552">
        <f>'Gnd Verif. 8-2012'!AA9</f>
        <v>10</v>
      </c>
      <c r="AB33" s="1552" t="str">
        <f>'Gnd Verif. 8-2012'!AB9</f>
        <v>y</v>
      </c>
      <c r="AC33" s="1554">
        <f>'Gnd Verif. 8-2012'!AC9</f>
        <v>3.8521767473499238E-2</v>
      </c>
      <c r="AD33" s="1555">
        <f>'Gnd Verif. 8-2012'!AD9</f>
        <v>0</v>
      </c>
      <c r="AE33" s="1552">
        <f>'Gnd Verif. 8-2012'!AE9</f>
        <v>58</v>
      </c>
      <c r="AF33" s="1552">
        <f>'Gnd Verif. 8-2012'!AF9</f>
        <v>720</v>
      </c>
      <c r="AG33" s="1552">
        <f>'Gnd Verif. 8-2012'!AG9</f>
        <v>5</v>
      </c>
      <c r="AH33" s="1552" t="str">
        <f>'Gnd Verif. 8-2012'!AH9</f>
        <v>n</v>
      </c>
      <c r="AI33" s="1552" t="str">
        <f>'Gnd Verif. 8-2012'!AI9</f>
        <v>y</v>
      </c>
      <c r="AJ33" s="1552" t="str">
        <f>'Gnd Verif. 8-2012'!AJ9</f>
        <v>y</v>
      </c>
      <c r="AK33" s="1552" t="str">
        <f>'Gnd Verif. 8-2012'!AK9</f>
        <v>n</v>
      </c>
      <c r="AL33" s="1552" t="str">
        <f>'Gnd Verif. 8-2012'!AL9</f>
        <v>n</v>
      </c>
      <c r="AM33" s="1552" t="str">
        <f>'Gnd Verif. 8-2012'!AM9</f>
        <v>y</v>
      </c>
      <c r="AN33" s="1556">
        <f>'Gnd Verif. 8-2012'!AN9</f>
        <v>30</v>
      </c>
      <c r="AO33" s="1551">
        <f>'Gnd Verif. 8-2012'!AO9</f>
        <v>0</v>
      </c>
      <c r="AP33" s="1552">
        <f>'Gnd Verif. 8-2012'!AP9</f>
        <v>60</v>
      </c>
      <c r="AQ33" s="1602">
        <f>'Gnd Verif. 8-2012'!AQ9</f>
        <v>0</v>
      </c>
      <c r="AR33" s="1552">
        <f>'Gnd Verif. 8-2012'!AR9</f>
        <v>0</v>
      </c>
      <c r="AS33" s="1552">
        <f>'Gnd Verif. 8-2012'!AS9</f>
        <v>0</v>
      </c>
      <c r="AT33" s="1552">
        <f>'Gnd Verif. 8-2012'!AT9</f>
        <v>0</v>
      </c>
      <c r="AU33" s="1552">
        <f>'Gnd Verif. 8-2012'!AU9</f>
        <v>9.9996899999999957</v>
      </c>
      <c r="AV33" s="1552">
        <f>'Gnd Verif. 8-2012'!AV9</f>
        <v>2.2094739999999998E-2</v>
      </c>
      <c r="AW33" s="1552">
        <f>'Gnd Verif. 8-2012'!AW9</f>
        <v>8.1128074999999988</v>
      </c>
      <c r="AX33" s="1552">
        <f>'Gnd Verif. 8-2012'!AX9</f>
        <v>4.7850809999999999</v>
      </c>
      <c r="AY33" s="1552">
        <f>'Gnd Verif. 8-2012'!AY9</f>
        <v>105065</v>
      </c>
      <c r="AZ33" s="1552">
        <f>'Gnd Verif. 8-2012'!AZ9</f>
        <v>18512.142857142859</v>
      </c>
      <c r="BA33" s="1552">
        <f>'Gnd Verif. 8-2012'!BA9</f>
        <v>15007.5</v>
      </c>
      <c r="BB33" s="1552">
        <f>'Gnd Verif. 8-2012'!BB9</f>
        <v>242.96404761904756</v>
      </c>
      <c r="BC33" s="1562">
        <f>'Gnd Verif. 8-2012'!BC9</f>
        <v>3.3277264999999989</v>
      </c>
      <c r="BD33" s="1560">
        <f>'Gnd Verif. 8-2012'!BD9</f>
        <v>4670517.116686618</v>
      </c>
      <c r="BE33" s="1563">
        <f>'Gnd Verif. 8-2012'!BE9</f>
        <v>1306.3564366799139</v>
      </c>
      <c r="BF33" s="1564">
        <f>'Gnd Verif. 8-2012'!BF9</f>
        <v>9.9775952599999957</v>
      </c>
      <c r="BG33" s="1565">
        <f>'Gnd Verif. 8-2012'!BG9</f>
        <v>876.16071428571468</v>
      </c>
      <c r="BH33" s="1558">
        <f>'Gnd Verif. 8-2012'!BH9</f>
        <v>109.33382142857141</v>
      </c>
      <c r="BI33" s="1566">
        <f>'Gnd Verif. 8-2012'!BI9</f>
        <v>0.27970274041232418</v>
      </c>
      <c r="BJ33" s="1566">
        <f>'Gnd Verif. 8-2012'!BJ9</f>
        <v>0.31576757438202535</v>
      </c>
      <c r="BK33" s="1566">
        <f>'Gnd Verif. 8-2012'!BK9</f>
        <v>0.33550804301755999</v>
      </c>
      <c r="BL33" s="1566">
        <f>'Gnd Verif. 8-2012'!BL9</f>
        <v>1.1387859666972373E-2</v>
      </c>
      <c r="BM33" s="1567">
        <f>'Gnd Verif. 8-2012'!BM9</f>
        <v>1.4165883015288385</v>
      </c>
      <c r="BN33" s="1566">
        <f>'Gnd Verif. 8-2012'!BN9</f>
        <v>0.26324571862315171</v>
      </c>
      <c r="BO33" s="1544">
        <f>'Gnd Verif. 8-2012'!BO9</f>
        <v>4670517.116686618</v>
      </c>
      <c r="BP33" s="1544">
        <f>'Gnd Verif. 8-2012'!BP9</f>
        <v>4368413.8588855322</v>
      </c>
      <c r="BQ33" s="1544">
        <f>'Gnd Verif. 8-2012'!BQ9</f>
        <v>3810403.9184073941</v>
      </c>
      <c r="BR33" s="1568">
        <f>'Gnd Verif. 8-2012'!BR9</f>
        <v>1306.3564366799139</v>
      </c>
      <c r="BS33" s="1544">
        <f>'Gnd Verif. 8-2012'!BS9</f>
        <v>0.73864123679303884</v>
      </c>
      <c r="BT33" s="1544">
        <f>'Gnd Verif. 8-2012'!BT9</f>
        <v>0.45</v>
      </c>
      <c r="BU33" s="1544">
        <f>'Gnd Verif. 8-2012'!BU9</f>
        <v>1</v>
      </c>
      <c r="BV33" s="1544">
        <f>'Gnd Verif. 8-2012'!BV9</f>
        <v>1</v>
      </c>
      <c r="BW33" s="1569">
        <f>'Gnd Verif. 8-2012'!BW9</f>
        <v>1.42</v>
      </c>
      <c r="BX33" s="1544">
        <f>'Gnd Verif. 8-2012'!BX9</f>
        <v>2.9997223963507875</v>
      </c>
      <c r="BY33" s="1544">
        <f>'Gnd Verif. 8-2012'!BY9</f>
        <v>3.0176205652121424</v>
      </c>
      <c r="BZ33" s="1570">
        <f>'Gnd Verif. 8-2012'!BZ9</f>
        <v>558.39108509647372</v>
      </c>
      <c r="CA33" s="1571">
        <f>'Gnd Verif. 8-2012'!CA9</f>
        <v>13.67</v>
      </c>
      <c r="CB33" s="1860">
        <f>AVERAGE(BI33,BI36:BI39)</f>
        <v>0.18961786805339287</v>
      </c>
      <c r="CC33" s="1860">
        <f t="shared" ref="CC33:CD33" si="29">AVERAGE(BJ33,BJ36:BJ39)</f>
        <v>0.29378523422798186</v>
      </c>
      <c r="CD33" s="1860">
        <f t="shared" si="29"/>
        <v>0.37062637637350038</v>
      </c>
      <c r="CE33" s="1860">
        <f>AVERAGE(BM33,BM36:BM39)</f>
        <v>1.9647988850018823</v>
      </c>
      <c r="CF33" s="1860">
        <f t="shared" ref="CF33" si="30">AVERAGE(BN33,BN36:BN39)</f>
        <v>0.15462774082420688</v>
      </c>
      <c r="CG33" s="1930">
        <f>AVERAGE(BZ33,BZ36:BZ39)</f>
        <v>556.7177384091525</v>
      </c>
      <c r="CH33" s="1884"/>
      <c r="CP33" s="1895"/>
    </row>
    <row r="34" spans="1:94" x14ac:dyDescent="0.25">
      <c r="A34" s="1477" t="s">
        <v>761</v>
      </c>
      <c r="B34" s="1485" t="str">
        <f>'SAME R Results'!B25</f>
        <v>Kapton</v>
      </c>
      <c r="C34" s="1632" t="str">
        <f>'SAME R Results'!C25</f>
        <v>K03</v>
      </c>
      <c r="D34" s="1632" t="str">
        <f>'SAME R Results'!D25</f>
        <v>15k</v>
      </c>
      <c r="E34" s="1632">
        <f>'SAME R Results'!E25</f>
        <v>2</v>
      </c>
      <c r="F34" s="1632">
        <f>'SAME R Results'!F25</f>
        <v>62</v>
      </c>
      <c r="G34" s="1632" t="str">
        <f>'SAME R Results'!G25</f>
        <v>High Temp aging</v>
      </c>
      <c r="H34" s="1632">
        <f>'SAME R Results'!H25</f>
        <v>214</v>
      </c>
      <c r="I34" s="1632">
        <f>'SAME R Results'!I25</f>
        <v>40392</v>
      </c>
      <c r="J34" s="1632">
        <f>'SAME R Results'!J25</f>
        <v>0</v>
      </c>
      <c r="K34" s="1633">
        <f>'SAME R Results'!K25</f>
        <v>8.1</v>
      </c>
      <c r="L34" s="1634">
        <f>'SAME R Results'!L25</f>
        <v>1.48</v>
      </c>
      <c r="M34" s="1634">
        <f>'SAME R Results'!M25</f>
        <v>60</v>
      </c>
      <c r="N34" s="1634">
        <f>'SAME R Results'!N25</f>
        <v>11</v>
      </c>
      <c r="O34" s="1634">
        <f>'SAME R Results'!O25</f>
        <v>8</v>
      </c>
      <c r="P34" s="1634" t="str">
        <f>'SAME R Results'!P25</f>
        <v>n</v>
      </c>
      <c r="Q34" s="1635">
        <f>'SAME R Results'!Q25</f>
        <v>0</v>
      </c>
      <c r="R34" s="1634">
        <f>'SAME R Results'!R25</f>
        <v>38.799999999999997</v>
      </c>
      <c r="S34" s="1633" t="str">
        <f>'SAME R Results'!S25</f>
        <v>y, 60</v>
      </c>
      <c r="T34" s="1634" t="str">
        <f>'SAME R Results'!T25</f>
        <v>?</v>
      </c>
      <c r="U34" s="1634" t="str">
        <f>'SAME R Results'!U25</f>
        <v>n</v>
      </c>
      <c r="V34" s="1634" t="str">
        <f>'SAME R Results'!V25</f>
        <v>y</v>
      </c>
      <c r="W34" s="1634" t="str">
        <f>'SAME R Results'!W25</f>
        <v>y</v>
      </c>
      <c r="X34" s="1634" t="str">
        <f>'SAME R Results'!X25</f>
        <v>n</v>
      </c>
      <c r="Y34" s="1634" t="str">
        <f>'SAME R Results'!Y25</f>
        <v>n</v>
      </c>
      <c r="Z34" s="1634" t="str">
        <f>'SAME R Results'!Z25</f>
        <v>y</v>
      </c>
      <c r="AA34" s="1634">
        <f>'SAME R Results'!AA25</f>
        <v>10</v>
      </c>
      <c r="AB34" s="1634" t="str">
        <f>'SAME R Results'!AB25</f>
        <v>y</v>
      </c>
      <c r="AC34" s="1634">
        <f>'SAME R Results'!AC25</f>
        <v>3.852706928546E-2</v>
      </c>
      <c r="AD34" s="1635">
        <f>'SAME R Results'!AD25</f>
        <v>0</v>
      </c>
      <c r="AE34" s="1634">
        <f>'SAME R Results'!AE25</f>
        <v>0</v>
      </c>
      <c r="AF34" s="1634">
        <f>'SAME R Results'!AF25</f>
        <v>0</v>
      </c>
      <c r="AG34" s="1634">
        <f>'SAME R Results'!AG25</f>
        <v>0</v>
      </c>
      <c r="AH34" s="1634">
        <f>'SAME R Results'!AH25</f>
        <v>0</v>
      </c>
      <c r="AI34" s="1634">
        <f>'SAME R Results'!AI25</f>
        <v>0</v>
      </c>
      <c r="AJ34" s="1634">
        <f>'SAME R Results'!AJ25</f>
        <v>0</v>
      </c>
      <c r="AK34" s="1634">
        <f>'SAME R Results'!AK25</f>
        <v>0</v>
      </c>
      <c r="AL34" s="1634">
        <f>'SAME R Results'!AL25</f>
        <v>0</v>
      </c>
      <c r="AM34" s="1634">
        <f>'SAME R Results'!AM25</f>
        <v>0</v>
      </c>
      <c r="AN34" s="1634">
        <f>'SAME R Results'!AN25</f>
        <v>0</v>
      </c>
      <c r="AO34" s="1634">
        <f>'SAME R Results'!AO25</f>
        <v>0</v>
      </c>
      <c r="AP34" s="1634">
        <f>'SAME R Results'!AP25</f>
        <v>0</v>
      </c>
      <c r="AQ34" s="1636">
        <f>'SAME R Results'!AQ25</f>
        <v>0</v>
      </c>
      <c r="AR34" s="1634">
        <f>'SAME R Results'!AR25</f>
        <v>6.242</v>
      </c>
      <c r="AS34" s="1634">
        <f>'SAME R Results'!AS25</f>
        <v>0</v>
      </c>
      <c r="AT34" s="1634">
        <f>'SAME R Results'!AT25</f>
        <v>0</v>
      </c>
      <c r="AU34" s="1634">
        <f>'SAME R Results'!AU25</f>
        <v>1.8512279999999997</v>
      </c>
      <c r="AV34" s="1634">
        <f>'SAME R Results'!AV25</f>
        <v>2.6800000000000001E-2</v>
      </c>
      <c r="AW34" s="1634">
        <f>'SAME R Results'!AW25</f>
        <v>7.4879160000000002</v>
      </c>
      <c r="AX34" s="1634">
        <f>'SAME R Results'!AX25</f>
        <v>4.6306145000000001</v>
      </c>
      <c r="AY34" s="1634">
        <f>'SAME R Results'!AY25</f>
        <v>133080</v>
      </c>
      <c r="AZ34" s="1634">
        <f>'SAME R Results'!AZ25</f>
        <v>2.7725520000000001</v>
      </c>
      <c r="BA34" s="1634">
        <f>'SAME R Results'!BA25</f>
        <v>8.2000000000000003E-2</v>
      </c>
      <c r="BB34" s="1634">
        <f>'SAME R Results'!BB25</f>
        <v>153.16074999999995</v>
      </c>
      <c r="BC34" s="1633">
        <f>'SAME R Results'!BC25</f>
        <v>2.8573015000000002</v>
      </c>
      <c r="BD34" s="1637">
        <f>'SAME R Results'!BD25</f>
        <v>5850382.3566217786</v>
      </c>
      <c r="BE34" s="1638">
        <f>'SAME R Results'!BE25</f>
        <v>867.82464634749272</v>
      </c>
      <c r="BF34" s="1639">
        <f>'SAME R Results'!BF25</f>
        <v>1.8244279999999997</v>
      </c>
      <c r="BG34" s="1640">
        <f>'SAME R Results'!BG25</f>
        <v>0.67263800000000007</v>
      </c>
      <c r="BH34" s="1641">
        <f>'SAME R Results'!BH25</f>
        <v>68.922337499999983</v>
      </c>
      <c r="BI34" s="1642">
        <f>'SAME R Results'!BI25</f>
        <v>0.14833639810998711</v>
      </c>
      <c r="BJ34" s="1642">
        <f>'SAME R Results'!BJ25</f>
        <v>0.25116720161368244</v>
      </c>
      <c r="BK34" s="1642">
        <f>'SAME R Results'!BK25</f>
        <v>0.3268289552827402</v>
      </c>
      <c r="BL34" s="1642">
        <f>'SAME R Results'!BL25</f>
        <v>2.7123475034119386</v>
      </c>
      <c r="BM34" s="1643">
        <f>'SAME R Results'!BM25</f>
        <v>2.0661708170425976</v>
      </c>
      <c r="BN34" s="1642">
        <f>'SAME R Results'!BN25</f>
        <v>0.11399613592531087</v>
      </c>
      <c r="BO34" s="1632">
        <f>'SAME R Results'!BO25</f>
        <v>5850382.3566217786</v>
      </c>
      <c r="BP34" s="1632">
        <f>'SAME R Results'!BP25</f>
        <v>5389445.4328080062</v>
      </c>
      <c r="BQ34" s="1632">
        <f>'SAME R Results'!BQ25</f>
        <v>4948921.7305183746</v>
      </c>
      <c r="BR34" s="1644">
        <f>'SAME R Results'!BR25</f>
        <v>867.82464634749272</v>
      </c>
      <c r="BS34" s="1632">
        <f>'SAME R Results'!BS25</f>
        <v>0.63422300896741546</v>
      </c>
      <c r="BT34" s="1632">
        <f>'SAME R Results'!BT25</f>
        <v>0.45</v>
      </c>
      <c r="BU34" s="1632">
        <f>'SAME R Results'!BU25</f>
        <v>1</v>
      </c>
      <c r="BV34" s="1632">
        <f>'SAME R Results'!BV25</f>
        <v>1</v>
      </c>
      <c r="BW34" s="1645">
        <f>'SAME R Results'!BW25</f>
        <v>1.42</v>
      </c>
      <c r="BX34" s="1632">
        <f>'SAME R Results'!BX25</f>
        <v>0</v>
      </c>
      <c r="BY34" s="1632">
        <f>'SAME R Results'!BY25</f>
        <v>0</v>
      </c>
      <c r="BZ34" s="1646">
        <f>'SAME R Results'!BZ25</f>
        <v>574.26697593037989</v>
      </c>
      <c r="CA34" s="1647">
        <f>'SAME R Results'!CA25</f>
        <v>3.7500000000000311</v>
      </c>
      <c r="CB34" s="1861">
        <f>BI34</f>
        <v>0.14833639810998711</v>
      </c>
      <c r="CC34" s="1861">
        <f t="shared" ref="CC34" si="31">BJ34</f>
        <v>0.25116720161368244</v>
      </c>
      <c r="CD34" s="1861">
        <f t="shared" ref="CD34" si="32">BK34</f>
        <v>0.3268289552827402</v>
      </c>
      <c r="CE34" s="1862">
        <f>BM34</f>
        <v>2.0661708170425976</v>
      </c>
      <c r="CF34" s="1861">
        <f>BN34</f>
        <v>0.11399613592531087</v>
      </c>
      <c r="CG34" s="1862">
        <f>BZ34</f>
        <v>574.26697593037989</v>
      </c>
      <c r="CH34" s="1885"/>
      <c r="CJ34" s="1439">
        <f>CB33</f>
        <v>0.18961786805339287</v>
      </c>
      <c r="CK34" s="1439">
        <f t="shared" ref="CK34:CO34" si="33">CC33</f>
        <v>0.29378523422798186</v>
      </c>
      <c r="CL34" s="1439">
        <f t="shared" si="33"/>
        <v>0.37062637637350038</v>
      </c>
      <c r="CM34" s="1439">
        <f t="shared" si="33"/>
        <v>1.9647988850018823</v>
      </c>
      <c r="CN34" s="1439">
        <f t="shared" si="33"/>
        <v>0.15462774082420688</v>
      </c>
      <c r="CO34" s="1421">
        <f t="shared" si="33"/>
        <v>556.7177384091525</v>
      </c>
      <c r="CP34" s="1895"/>
    </row>
    <row r="35" spans="1:94" ht="15.75" x14ac:dyDescent="0.25">
      <c r="A35" s="1479" t="s">
        <v>762</v>
      </c>
      <c r="B35" s="1486" t="str">
        <f>'SAME R Results'!B51</f>
        <v>Kapton</v>
      </c>
      <c r="C35" s="1648" t="str">
        <f>'SAME R Results'!C51</f>
        <v>K06</v>
      </c>
      <c r="D35" s="1648" t="str">
        <f>'SAME R Results'!D51</f>
        <v>30 K</v>
      </c>
      <c r="E35" s="1648">
        <f>'SAME R Results'!E51</f>
        <v>2</v>
      </c>
      <c r="F35" s="1648">
        <f>'SAME R Results'!F51</f>
        <v>77</v>
      </c>
      <c r="G35" s="1648" t="str">
        <f>'SAME R Results'!G51</f>
        <v>High Temp aging</v>
      </c>
      <c r="H35" s="1648">
        <f>'SAME R Results'!H51</f>
        <v>238</v>
      </c>
      <c r="I35" s="1648">
        <f>'SAME R Results'!I51</f>
        <v>40416</v>
      </c>
      <c r="J35" s="1648">
        <f>'SAME R Results'!J51</f>
        <v>0</v>
      </c>
      <c r="K35" s="1649">
        <f>'SAME R Results'!K51</f>
        <v>8.1</v>
      </c>
      <c r="L35" s="1650">
        <f>'SAME R Results'!L51</f>
        <v>1.48</v>
      </c>
      <c r="M35" s="1650">
        <f>'SAME R Results'!M51</f>
        <v>60</v>
      </c>
      <c r="N35" s="1650">
        <f>'SAME R Results'!N51</f>
        <v>11</v>
      </c>
      <c r="O35" s="1650">
        <f>'SAME R Results'!O51</f>
        <v>8</v>
      </c>
      <c r="P35" s="1650" t="str">
        <f>'SAME R Results'!P51</f>
        <v>n</v>
      </c>
      <c r="Q35" s="1651">
        <f>'SAME R Results'!Q51</f>
        <v>0</v>
      </c>
      <c r="R35" s="1650">
        <f>'SAME R Results'!R51</f>
        <v>31.285714285714285</v>
      </c>
      <c r="S35" s="1649" t="str">
        <f>'SAME R Results'!S51</f>
        <v>y</v>
      </c>
      <c r="T35" s="1650">
        <f>'SAME R Results'!T51</f>
        <v>60</v>
      </c>
      <c r="U35" s="1650" t="str">
        <f>'SAME R Results'!U51</f>
        <v>n</v>
      </c>
      <c r="V35" s="1650" t="str">
        <f>'SAME R Results'!V51</f>
        <v>y</v>
      </c>
      <c r="W35" s="1650" t="str">
        <f>'SAME R Results'!W51</f>
        <v>y</v>
      </c>
      <c r="X35" s="1650" t="str">
        <f>'SAME R Results'!X51</f>
        <v>n</v>
      </c>
      <c r="Y35" s="1650" t="str">
        <f>'SAME R Results'!Y51</f>
        <v>n</v>
      </c>
      <c r="Z35" s="1650" t="str">
        <f>'SAME R Results'!Z51</f>
        <v>y</v>
      </c>
      <c r="AA35" s="1650">
        <f>'SAME R Results'!AA51</f>
        <v>10</v>
      </c>
      <c r="AB35" s="1650" t="str">
        <f>'SAME R Results'!AB51</f>
        <v>y</v>
      </c>
      <c r="AC35" s="1650">
        <f>'SAME R Results'!AC51</f>
        <v>3.852706928546E-2</v>
      </c>
      <c r="AD35" s="1651">
        <f>'SAME R Results'!AD51</f>
        <v>0</v>
      </c>
      <c r="AE35" s="1650">
        <f>'SAME R Results'!AE51</f>
        <v>58</v>
      </c>
      <c r="AF35" s="1650">
        <f>'SAME R Results'!AF51</f>
        <v>480</v>
      </c>
      <c r="AG35" s="1650">
        <f>'SAME R Results'!AG51</f>
        <v>0</v>
      </c>
      <c r="AH35" s="1650" t="str">
        <f>'SAME R Results'!AH51</f>
        <v>n</v>
      </c>
      <c r="AI35" s="1650" t="str">
        <f>'SAME R Results'!AI51</f>
        <v>y</v>
      </c>
      <c r="AJ35" s="1650" t="str">
        <f>'SAME R Results'!AJ51</f>
        <v>y</v>
      </c>
      <c r="AK35" s="1650" t="str">
        <f>'SAME R Results'!AK51</f>
        <v>n</v>
      </c>
      <c r="AL35" s="1650" t="str">
        <f>'SAME R Results'!AL51</f>
        <v>n</v>
      </c>
      <c r="AM35" s="1650" t="str">
        <f>'SAME R Results'!AM51</f>
        <v>y</v>
      </c>
      <c r="AN35" s="1650">
        <f>'SAME R Results'!AN51</f>
        <v>3.852706928546E-2</v>
      </c>
      <c r="AO35" s="1650">
        <f>'SAME R Results'!AO51</f>
        <v>0</v>
      </c>
      <c r="AP35" s="1650">
        <f>'SAME R Results'!AP51</f>
        <v>0</v>
      </c>
      <c r="AQ35" s="1652">
        <f>'SAME R Results'!AQ51</f>
        <v>0</v>
      </c>
      <c r="AR35" s="1650">
        <f>'SAME R Results'!AR51</f>
        <v>0.65225210000000011</v>
      </c>
      <c r="AS35" s="1650">
        <f>'SAME R Results'!AS51</f>
        <v>0</v>
      </c>
      <c r="AT35" s="1650">
        <f>'SAME R Results'!AT51</f>
        <v>0</v>
      </c>
      <c r="AU35" s="1650">
        <f>'SAME R Results'!AU51</f>
        <v>8.4121685000000002E-2</v>
      </c>
      <c r="AV35" s="1650">
        <f>'SAME R Results'!AV51</f>
        <v>3.2028185000000001E-2</v>
      </c>
      <c r="AW35" s="1650">
        <f>'SAME R Results'!AW51</f>
        <v>6.2035524999999998</v>
      </c>
      <c r="AX35" s="1650">
        <f>'SAME R Results'!AX51</f>
        <v>4.699936000000001</v>
      </c>
      <c r="AY35" s="1650">
        <f>'SAME R Results'!AY51</f>
        <v>85830</v>
      </c>
      <c r="AZ35" s="1650">
        <f>'SAME R Results'!AZ51</f>
        <v>0.1690063</v>
      </c>
      <c r="BA35" s="1650">
        <f>'SAME R Results'!BA51</f>
        <v>8.7356560000000014E-2</v>
      </c>
      <c r="BB35" s="1650">
        <f>'SAME R Results'!BB51</f>
        <v>6.9188999999999989</v>
      </c>
      <c r="BC35" s="1649">
        <f>'SAME R Results'!BC51</f>
        <v>1.5036164999999988</v>
      </c>
      <c r="BD35" s="1653">
        <f>'SAME R Results'!BD51</f>
        <v>3460328.2386265798</v>
      </c>
      <c r="BE35" s="1654">
        <f>'SAME R Results'!BE51</f>
        <v>305.88138364350294</v>
      </c>
      <c r="BF35" s="1655">
        <f>'SAME R Results'!BF51</f>
        <v>5.2093500000000001E-2</v>
      </c>
      <c r="BG35" s="1656">
        <f>'SAME R Results'!BG51</f>
        <v>2.0412434999999996E-2</v>
      </c>
      <c r="BH35" s="1657">
        <f>'SAME R Results'!BH51</f>
        <v>3.1135049999999995</v>
      </c>
      <c r="BI35" s="1658">
        <f>'SAME R Results'!BI51</f>
        <v>8.83966382810287E-2</v>
      </c>
      <c r="BJ35" s="1658">
        <f>'SAME R Results'!BJ51</f>
        <v>0.10656512563679277</v>
      </c>
      <c r="BK35" s="1658">
        <f>'SAME R Results'!BK51</f>
        <v>0.1170050960297481</v>
      </c>
      <c r="BL35" s="1658">
        <f>'SAME R Results'!BL51</f>
        <v>2.5520473182155881</v>
      </c>
      <c r="BM35" s="1659">
        <f>'SAME R Results'!BM51</f>
        <v>1.5408669202805201</v>
      </c>
      <c r="BN35" s="1658">
        <f>'SAME R Results'!BN51</f>
        <v>8.0509304157939804E-2</v>
      </c>
      <c r="BO35" s="1648">
        <f>'SAME R Results'!BO51</f>
        <v>3460328.2386265798</v>
      </c>
      <c r="BP35" s="1648">
        <f>'SAME R Results'!BP51</f>
        <v>3409089.1997738369</v>
      </c>
      <c r="BQ35" s="1648">
        <f>'SAME R Results'!BQ51</f>
        <v>3084879.7508938513</v>
      </c>
      <c r="BR35" s="1660">
        <f>'SAME R Results'!BR51</f>
        <v>305.88138364350294</v>
      </c>
      <c r="BS35" s="1648">
        <f>'SAME R Results'!BS51</f>
        <v>0.33375133179437066</v>
      </c>
      <c r="BT35" s="1648">
        <f>'SAME R Results'!BT51</f>
        <v>0.45</v>
      </c>
      <c r="BU35" s="1648">
        <f>'SAME R Results'!BU51</f>
        <v>1</v>
      </c>
      <c r="BV35" s="1648">
        <f>'SAME R Results'!BV51</f>
        <v>1</v>
      </c>
      <c r="BW35" s="1661">
        <f>'SAME R Results'!BW51</f>
        <v>1.42</v>
      </c>
      <c r="BX35" s="1648">
        <f>'SAME R Results'!BX51</f>
        <v>0</v>
      </c>
      <c r="BY35" s="1648">
        <f>'SAME R Results'!BY51</f>
        <v>0</v>
      </c>
      <c r="BZ35" s="1662">
        <f>'SAME R Results'!BZ51</f>
        <v>527.51193106525511</v>
      </c>
      <c r="CA35" s="1663">
        <f>'SAME R Results'!CA51</f>
        <v>0.58666666666662426</v>
      </c>
      <c r="CB35" s="1881"/>
      <c r="CC35" s="1882"/>
      <c r="CD35" s="1882"/>
      <c r="CE35" s="1882"/>
      <c r="CF35" s="1882"/>
      <c r="CG35" s="1926"/>
      <c r="CH35" s="1892" t="s">
        <v>918</v>
      </c>
      <c r="CP35" s="1895"/>
    </row>
    <row r="36" spans="1:94" s="1268" customFormat="1" x14ac:dyDescent="0.25">
      <c r="A36" s="1443" t="s">
        <v>797</v>
      </c>
      <c r="B36" s="1236" t="str">
        <f>'Drum 8-2012'!B3</f>
        <v>Kapton</v>
      </c>
      <c r="C36" s="1739">
        <f>'Drum 8-2012'!C3</f>
        <v>0</v>
      </c>
      <c r="D36" s="1739">
        <f>'Drum 8-2012'!D3</f>
        <v>0</v>
      </c>
      <c r="E36" s="1739">
        <f>'Drum 8-2012'!E3</f>
        <v>0</v>
      </c>
      <c r="F36" s="1739">
        <f>'Drum 8-2012'!F3</f>
        <v>688</v>
      </c>
      <c r="G36" s="1739">
        <f>'Drum 8-2012'!G3</f>
        <v>0</v>
      </c>
      <c r="H36" s="1739">
        <f>'Drum 8-2012'!H3</f>
        <v>0</v>
      </c>
      <c r="I36" s="1739">
        <f>'Drum 8-2012'!I3</f>
        <v>41149</v>
      </c>
      <c r="J36" s="1739">
        <f>'Drum 8-2012'!J3</f>
        <v>0</v>
      </c>
      <c r="K36" s="1741">
        <f>'Drum 8-2012'!K3</f>
        <v>8.1</v>
      </c>
      <c r="L36" s="1742">
        <f>'Drum 8-2012'!L3</f>
        <v>1.48</v>
      </c>
      <c r="M36" s="1742">
        <f>'Drum 8-2012'!M3</f>
        <v>36</v>
      </c>
      <c r="N36" s="1742">
        <f>'Drum 8-2012'!N3</f>
        <v>11</v>
      </c>
      <c r="O36" s="1742">
        <f>'Drum 8-2012'!O3</f>
        <v>8</v>
      </c>
      <c r="P36" s="1742" t="str">
        <f>'Drum 8-2012'!P3</f>
        <v>n</v>
      </c>
      <c r="Q36" s="1743" t="str">
        <f>'Drum 8-2012'!Q3</f>
        <v>n/a</v>
      </c>
      <c r="R36" s="1742">
        <f>'Drum 8-2012'!R3</f>
        <v>0</v>
      </c>
      <c r="S36" s="1741" t="str">
        <f>'Drum 8-2012'!S3</f>
        <v>n</v>
      </c>
      <c r="T36" s="1742" t="str">
        <f>'Drum 8-2012'!T3</f>
        <v>n/a</v>
      </c>
      <c r="U36" s="1742" t="str">
        <f>'Drum 8-2012'!U3</f>
        <v>n</v>
      </c>
      <c r="V36" s="1742" t="str">
        <f>'Drum 8-2012'!V3</f>
        <v>y</v>
      </c>
      <c r="W36" s="1742" t="str">
        <f>'Drum 8-2012'!W3</f>
        <v>y</v>
      </c>
      <c r="X36" s="1742" t="str">
        <f>'Drum 8-2012'!X3</f>
        <v>n</v>
      </c>
      <c r="Y36" s="1742" t="str">
        <f>'Drum 8-2012'!Y3</f>
        <v>n</v>
      </c>
      <c r="Z36" s="1742">
        <f>'Drum 8-2012'!Z3</f>
        <v>0</v>
      </c>
      <c r="AA36" s="1742">
        <f>'Drum 8-2012'!AA3</f>
        <v>10</v>
      </c>
      <c r="AB36" s="1742" t="str">
        <f>'Drum 8-2012'!AB3</f>
        <v>y</v>
      </c>
      <c r="AC36" s="1742">
        <f>'Drum 8-2012'!AC3</f>
        <v>3.8521766999999998E-2</v>
      </c>
      <c r="AD36" s="1743">
        <f>'Drum 8-2012'!AD3</f>
        <v>0</v>
      </c>
      <c r="AE36" s="1742">
        <f>'Drum 8-2012'!AE3</f>
        <v>58</v>
      </c>
      <c r="AF36" s="1742">
        <f>'Drum 8-2012'!AF3</f>
        <v>720</v>
      </c>
      <c r="AG36" s="1742">
        <f>'Drum 8-2012'!AG3</f>
        <v>5</v>
      </c>
      <c r="AH36" s="1742" t="str">
        <f>'Drum 8-2012'!AH3</f>
        <v>n</v>
      </c>
      <c r="AI36" s="1742" t="str">
        <f>'Drum 8-2012'!AI3</f>
        <v>y</v>
      </c>
      <c r="AJ36" s="1742" t="str">
        <f>'Drum 8-2012'!AJ3</f>
        <v>y</v>
      </c>
      <c r="AK36" s="1742" t="str">
        <f>'Drum 8-2012'!AK3</f>
        <v>n</v>
      </c>
      <c r="AL36" s="1742" t="str">
        <f>'Drum 8-2012'!AL3</f>
        <v>n</v>
      </c>
      <c r="AM36" s="1742" t="str">
        <f>'Drum 8-2012'!AM3</f>
        <v>y</v>
      </c>
      <c r="AN36" s="1742">
        <f>'Drum 8-2012'!AN3</f>
        <v>3.8521766999999998E-2</v>
      </c>
      <c r="AO36" s="1742">
        <f>'Drum 8-2012'!AO3</f>
        <v>0</v>
      </c>
      <c r="AP36" s="1742" t="str">
        <f>'Drum 8-2012'!AP3</f>
        <v>n</v>
      </c>
      <c r="AQ36" s="1744" t="str">
        <f>'Drum 8-2012'!AQ3</f>
        <v>n/a</v>
      </c>
      <c r="AR36" s="1742" t="str">
        <f>'Drum 8-2012'!AR3</f>
        <v>n/a</v>
      </c>
      <c r="AS36" s="1742" t="str">
        <f>'Drum 8-2012'!AS3</f>
        <v>n/a</v>
      </c>
      <c r="AT36" s="1742" t="str">
        <f>'Drum 8-2012'!AT3</f>
        <v>n/a</v>
      </c>
      <c r="AU36" s="1742" t="str">
        <f>'Drum 8-2012'!AU3</f>
        <v>n/a</v>
      </c>
      <c r="AV36" s="1742" t="str">
        <f>'Drum 8-2012'!AV3</f>
        <v>n/a</v>
      </c>
      <c r="AW36" s="1742">
        <f>'Drum 8-2012'!AW3</f>
        <v>6.7610325000000007</v>
      </c>
      <c r="AX36" s="1742">
        <f>'Drum 8-2012'!AX3</f>
        <v>4.7745669999999993</v>
      </c>
      <c r="AY36" s="1742">
        <f>'Drum 8-2012'!AY3</f>
        <v>82762.5</v>
      </c>
      <c r="AZ36" s="1742" t="str">
        <f>'Drum 8-2012'!AZ3</f>
        <v>n/a</v>
      </c>
      <c r="BA36" s="1742" t="str">
        <f>'Drum 8-2012'!BA3</f>
        <v>n/a</v>
      </c>
      <c r="BB36" s="1742">
        <f>'Drum 8-2012'!BB3</f>
        <v>83.51245000000003</v>
      </c>
      <c r="BC36" s="1741">
        <f>'Drum 8-2012'!BC3</f>
        <v>1.9864655000000013</v>
      </c>
      <c r="BD36" s="1745">
        <f>'Drum 8-2012'!BD3</f>
        <v>3323937.1603202936</v>
      </c>
      <c r="BE36" s="1746">
        <f>'Drum 8-2012'!BE3</f>
        <v>450.60041852924286</v>
      </c>
      <c r="BF36" s="1747" t="str">
        <f>'Drum 8-2012'!BF3</f>
        <v>n/a</v>
      </c>
      <c r="BG36" s="1748" t="str">
        <f>'Drum 8-2012'!BG3</f>
        <v>n/a</v>
      </c>
      <c r="BH36" s="1749">
        <f>'Drum 8-2012'!BH3</f>
        <v>37.580602500000012</v>
      </c>
      <c r="BI36" s="1750">
        <f>'Drum 8-2012'!BI3</f>
        <v>0.13556225548073331</v>
      </c>
      <c r="BJ36" s="1750">
        <f>'Drum 8-2012'!BJ3</f>
        <v>0.24774676312142102</v>
      </c>
      <c r="BK36" s="1750">
        <f>'Drum 8-2012'!BK3</f>
        <v>0.3349211629370174</v>
      </c>
      <c r="BL36" s="1750" t="str">
        <f>'Drum 8-2012'!BL3</f>
        <v>n/a</v>
      </c>
      <c r="BM36" s="1751">
        <f>'Drum 8-2012'!BM3</f>
        <v>2.1738838755128365</v>
      </c>
      <c r="BN36" s="1750">
        <f>'Drum 8-2012'!BN3</f>
        <v>0.10027765848617497</v>
      </c>
      <c r="BO36" s="1739">
        <f>'Drum 8-2012'!BO3</f>
        <v>3323937.1603202936</v>
      </c>
      <c r="BP36" s="1739">
        <f>'Drum 8-2012'!BP3</f>
        <v>3274522.5657094079</v>
      </c>
      <c r="BQ36" s="1739">
        <f>'Drum 8-2012'!BQ3</f>
        <v>2968447.4924592632</v>
      </c>
      <c r="BR36" s="1738">
        <f>'Drum 8-2012'!BR3</f>
        <v>450.60041852924286</v>
      </c>
      <c r="BS36" s="1739">
        <f>'Drum 8-2012'!BS3</f>
        <v>0.44092726183077358</v>
      </c>
      <c r="BT36" s="1739">
        <f>'Drum 8-2012'!BT3</f>
        <v>0.45</v>
      </c>
      <c r="BU36" s="1739">
        <f>'Drum 8-2012'!BU3</f>
        <v>1</v>
      </c>
      <c r="BV36" s="1739">
        <f>'Drum 8-2012'!BV3</f>
        <v>1</v>
      </c>
      <c r="BW36" s="1740">
        <f>'Drum 8-2012'!BW3</f>
        <v>1.42</v>
      </c>
      <c r="BX36" s="1739" t="str">
        <f>'Drum 8-2012'!BX3</f>
        <v>n/a</v>
      </c>
      <c r="BY36" s="1739">
        <f>'Drum 8-2012'!BY3</f>
        <v>1.8567222535600432</v>
      </c>
      <c r="BZ36" s="1752">
        <f>'Drum 8-2012'!BZ3</f>
        <v>556.80062816777559</v>
      </c>
      <c r="CA36" s="1753">
        <f>'Drum 8-2012'!CA3</f>
        <v>2.66</v>
      </c>
      <c r="CB36" s="1855"/>
      <c r="CC36" s="1856"/>
      <c r="CD36" s="1856"/>
      <c r="CE36" s="1856"/>
      <c r="CF36" s="1856"/>
      <c r="CG36" s="1932"/>
      <c r="CH36" s="1886"/>
      <c r="CO36" s="1421"/>
      <c r="CP36" s="1895"/>
    </row>
    <row r="37" spans="1:94" s="1268" customFormat="1" x14ac:dyDescent="0.25">
      <c r="A37" s="1443" t="s">
        <v>798</v>
      </c>
      <c r="B37" s="1236" t="str">
        <f>'Drum 8-2012'!B23</f>
        <v>Kapton</v>
      </c>
      <c r="C37" s="1739">
        <f>'Drum 8-2012'!C23</f>
        <v>0</v>
      </c>
      <c r="D37" s="1739">
        <f>'Drum 8-2012'!D23</f>
        <v>0</v>
      </c>
      <c r="E37" s="1739">
        <f>'Drum 8-2012'!E23</f>
        <v>0</v>
      </c>
      <c r="F37" s="1739">
        <f>'Drum 8-2012'!F23</f>
        <v>698</v>
      </c>
      <c r="G37" s="1739">
        <f>'Drum 8-2012'!G23</f>
        <v>0</v>
      </c>
      <c r="H37" s="1739">
        <f>'Drum 8-2012'!H23</f>
        <v>0</v>
      </c>
      <c r="I37" s="1739">
        <f>'Drum 8-2012'!I23</f>
        <v>41149</v>
      </c>
      <c r="J37" s="1739">
        <f>'Drum 8-2012'!J23</f>
        <v>0</v>
      </c>
      <c r="K37" s="1741">
        <f>'Drum 8-2012'!K23</f>
        <v>8.1</v>
      </c>
      <c r="L37" s="1742">
        <f>'Drum 8-2012'!L23</f>
        <v>1.48</v>
      </c>
      <c r="M37" s="1742">
        <f>'Drum 8-2012'!M23</f>
        <v>45</v>
      </c>
      <c r="N37" s="1742">
        <f>'Drum 8-2012'!N23</f>
        <v>11</v>
      </c>
      <c r="O37" s="1742">
        <f>'Drum 8-2012'!O23</f>
        <v>8</v>
      </c>
      <c r="P37" s="1742" t="str">
        <f>'Drum 8-2012'!P23</f>
        <v>n</v>
      </c>
      <c r="Q37" s="1743" t="str">
        <f>'Drum 8-2012'!Q23</f>
        <v>n/a</v>
      </c>
      <c r="R37" s="1742">
        <f>'Drum 8-2012'!R23</f>
        <v>0</v>
      </c>
      <c r="S37" s="1741" t="str">
        <f>'Drum 8-2012'!S23</f>
        <v>n</v>
      </c>
      <c r="T37" s="1742" t="str">
        <f>'Drum 8-2012'!T23</f>
        <v>n/a</v>
      </c>
      <c r="U37" s="1742" t="str">
        <f>'Drum 8-2012'!U23</f>
        <v>n</v>
      </c>
      <c r="V37" s="1742" t="str">
        <f>'Drum 8-2012'!V23</f>
        <v>y</v>
      </c>
      <c r="W37" s="1742" t="str">
        <f>'Drum 8-2012'!W23</f>
        <v>y</v>
      </c>
      <c r="X37" s="1742" t="str">
        <f>'Drum 8-2012'!X23</f>
        <v>n</v>
      </c>
      <c r="Y37" s="1742" t="str">
        <f>'Drum 8-2012'!Y23</f>
        <v>n</v>
      </c>
      <c r="Z37" s="1742">
        <f>'Drum 8-2012'!Z23</f>
        <v>0</v>
      </c>
      <c r="AA37" s="1742">
        <f>'Drum 8-2012'!AA23</f>
        <v>10</v>
      </c>
      <c r="AB37" s="1742" t="str">
        <f>'Drum 8-2012'!AB23</f>
        <v>y</v>
      </c>
      <c r="AC37" s="1742">
        <f>'Drum 8-2012'!AC23</f>
        <v>3.8521766999999998E-2</v>
      </c>
      <c r="AD37" s="1743">
        <f>'Drum 8-2012'!AD23</f>
        <v>0</v>
      </c>
      <c r="AE37" s="1742">
        <f>'Drum 8-2012'!AE23</f>
        <v>58</v>
      </c>
      <c r="AF37" s="1742">
        <f>'Drum 8-2012'!AF23</f>
        <v>720</v>
      </c>
      <c r="AG37" s="1742">
        <f>'Drum 8-2012'!AG23</f>
        <v>5</v>
      </c>
      <c r="AH37" s="1742" t="str">
        <f>'Drum 8-2012'!AH23</f>
        <v>n</v>
      </c>
      <c r="AI37" s="1742" t="str">
        <f>'Drum 8-2012'!AI23</f>
        <v>y</v>
      </c>
      <c r="AJ37" s="1742" t="str">
        <f>'Drum 8-2012'!AJ23</f>
        <v>y</v>
      </c>
      <c r="AK37" s="1742" t="str">
        <f>'Drum 8-2012'!AK23</f>
        <v>n</v>
      </c>
      <c r="AL37" s="1742" t="str">
        <f>'Drum 8-2012'!AL23</f>
        <v>n</v>
      </c>
      <c r="AM37" s="1742" t="str">
        <f>'Drum 8-2012'!AM23</f>
        <v>y</v>
      </c>
      <c r="AN37" s="1742">
        <f>'Drum 8-2012'!AN23</f>
        <v>3.8521766999999998E-2</v>
      </c>
      <c r="AO37" s="1742">
        <f>'Drum 8-2012'!AO23</f>
        <v>0</v>
      </c>
      <c r="AP37" s="1742" t="str">
        <f>'Drum 8-2012'!AP23</f>
        <v>n</v>
      </c>
      <c r="AQ37" s="1744" t="str">
        <f>'Drum 8-2012'!AQ23</f>
        <v>n/a</v>
      </c>
      <c r="AR37" s="1742" t="str">
        <f>'Drum 8-2012'!AR23</f>
        <v>n/a</v>
      </c>
      <c r="AS37" s="1742" t="str">
        <f>'Drum 8-2012'!AS23</f>
        <v>n/a</v>
      </c>
      <c r="AT37" s="1742" t="str">
        <f>'Drum 8-2012'!AT23</f>
        <v>n/a</v>
      </c>
      <c r="AU37" s="1742" t="str">
        <f>'Drum 8-2012'!AU23</f>
        <v>n/a</v>
      </c>
      <c r="AV37" s="1742" t="str">
        <f>'Drum 8-2012'!AV23</f>
        <v>n/a</v>
      </c>
      <c r="AW37" s="1742">
        <f>'Drum 8-2012'!AW23</f>
        <v>7.3302769999999997</v>
      </c>
      <c r="AX37" s="1742">
        <f>'Drum 8-2012'!AX23</f>
        <v>4.6470339999999997</v>
      </c>
      <c r="AY37" s="1742">
        <f>'Drum 8-2012'!AY23</f>
        <v>103052.94117647059</v>
      </c>
      <c r="AZ37" s="1742" t="str">
        <f>'Drum 8-2012'!AZ23</f>
        <v>n/a</v>
      </c>
      <c r="BA37" s="1742" t="str">
        <f>'Drum 8-2012'!BA23</f>
        <v>n/a</v>
      </c>
      <c r="BB37" s="1742">
        <f>'Drum 8-2012'!BB23</f>
        <v>198.62320000000005</v>
      </c>
      <c r="BC37" s="1741">
        <f>'Drum 8-2012'!BC23</f>
        <v>2.683243</v>
      </c>
      <c r="BD37" s="1745">
        <f>'Drum 8-2012'!BD23</f>
        <v>4595130.7078843974</v>
      </c>
      <c r="BE37" s="1746">
        <f>'Drum 8-2012'!BE23</f>
        <v>757.95425429333272</v>
      </c>
      <c r="BF37" s="1747" t="str">
        <f>'Drum 8-2012'!BF23</f>
        <v>n/a</v>
      </c>
      <c r="BG37" s="1748" t="str">
        <f>'Drum 8-2012'!BG23</f>
        <v>n/a</v>
      </c>
      <c r="BH37" s="1749">
        <f>'Drum 8-2012'!BH23</f>
        <v>89.380440000000021</v>
      </c>
      <c r="BI37" s="1750">
        <f>'Drum 8-2012'!BI23</f>
        <v>0.16494726754841224</v>
      </c>
      <c r="BJ37" s="1750">
        <f>'Drum 8-2012'!BJ23</f>
        <v>0.29686059306303186</v>
      </c>
      <c r="BK37" s="1750">
        <f>'Drum 8-2012'!BK23</f>
        <v>0.39825043910261748</v>
      </c>
      <c r="BL37" s="1750" t="str">
        <f>'Drum 8-2012'!BL23</f>
        <v>n/a</v>
      </c>
      <c r="BM37" s="1751">
        <f>'Drum 8-2012'!BM23</f>
        <v>2.1523811210045052</v>
      </c>
      <c r="BN37" s="1750">
        <f>'Drum 8-2012'!BN23</f>
        <v>0.12295364640120598</v>
      </c>
      <c r="BO37" s="1739">
        <f>'Drum 8-2012'!BO23</f>
        <v>4595130.7078843974</v>
      </c>
      <c r="BP37" s="1739">
        <f>'Drum 8-2012'!BP23</f>
        <v>4301302.8277939521</v>
      </c>
      <c r="BQ37" s="1739">
        <f>'Drum 8-2012'!BQ23</f>
        <v>3730154.1865882478</v>
      </c>
      <c r="BR37" s="1738">
        <f>'Drum 8-2012'!BR23</f>
        <v>757.95425429333272</v>
      </c>
      <c r="BS37" s="1739">
        <f>'Drum 8-2012'!BS23</f>
        <v>0.59558798721477402</v>
      </c>
      <c r="BT37" s="1739">
        <f>'Drum 8-2012'!BT23</f>
        <v>0.45</v>
      </c>
      <c r="BU37" s="1739">
        <f>'Drum 8-2012'!BU23</f>
        <v>1</v>
      </c>
      <c r="BV37" s="1739">
        <f>'Drum 8-2012'!BV23</f>
        <v>1</v>
      </c>
      <c r="BW37" s="1740">
        <f>'Drum 8-2012'!BW23</f>
        <v>1.42</v>
      </c>
      <c r="BX37" s="1739" t="str">
        <f>'Drum 8-2012'!BX23</f>
        <v>n/a</v>
      </c>
      <c r="BY37" s="1739">
        <f>'Drum 8-2012'!BY23</f>
        <v>1.9482448153070882</v>
      </c>
      <c r="BZ37" s="1752">
        <f>'Drum 8-2012'!BZ23</f>
        <v>557.05126607419493</v>
      </c>
      <c r="CA37" s="1753">
        <f>'Drum 8-2012'!CA23</f>
        <v>4.5</v>
      </c>
      <c r="CB37" s="1855"/>
      <c r="CC37" s="1856"/>
      <c r="CD37" s="1856"/>
      <c r="CE37" s="1856"/>
      <c r="CF37" s="1856"/>
      <c r="CG37" s="1932"/>
      <c r="CH37" s="1886"/>
      <c r="CO37" s="1421"/>
      <c r="CP37" s="1895"/>
    </row>
    <row r="38" spans="1:94" s="1268" customFormat="1" x14ac:dyDescent="0.25">
      <c r="A38" s="1443" t="s">
        <v>799</v>
      </c>
      <c r="B38" s="1236" t="str">
        <f>'Drum 8-2012'!B31</f>
        <v>Kapton</v>
      </c>
      <c r="C38" s="1739">
        <f>'Drum 8-2012'!C31</f>
        <v>0</v>
      </c>
      <c r="D38" s="1739">
        <f>'Drum 8-2012'!D31</f>
        <v>0</v>
      </c>
      <c r="E38" s="1739">
        <f>'Drum 8-2012'!E31</f>
        <v>0</v>
      </c>
      <c r="F38" s="1739">
        <f>'Drum 8-2012'!F31</f>
        <v>403</v>
      </c>
      <c r="G38" s="1739">
        <f>'Drum 8-2012'!G31</f>
        <v>0</v>
      </c>
      <c r="H38" s="1739">
        <f>'Drum 8-2012'!H31</f>
        <v>0</v>
      </c>
      <c r="I38" s="1739">
        <f>'Drum 8-2012'!I31</f>
        <v>41152</v>
      </c>
      <c r="J38" s="1739">
        <f>'Drum 8-2012'!J31</f>
        <v>0</v>
      </c>
      <c r="K38" s="1741">
        <f>'Drum 8-2012'!K31</f>
        <v>8.1</v>
      </c>
      <c r="L38" s="1742">
        <f>'Drum 8-2012'!L31</f>
        <v>1.48</v>
      </c>
      <c r="M38" s="1742">
        <f>'Drum 8-2012'!M31</f>
        <v>45</v>
      </c>
      <c r="N38" s="1742">
        <f>'Drum 8-2012'!N31</f>
        <v>11</v>
      </c>
      <c r="O38" s="1742">
        <f>'Drum 8-2012'!O31</f>
        <v>8</v>
      </c>
      <c r="P38" s="1742" t="str">
        <f>'Drum 8-2012'!P31</f>
        <v>n</v>
      </c>
      <c r="Q38" s="1743" t="str">
        <f>'Drum 8-2012'!Q31</f>
        <v>n/a</v>
      </c>
      <c r="R38" s="1742">
        <f>'Drum 8-2012'!R31</f>
        <v>0</v>
      </c>
      <c r="S38" s="1741" t="str">
        <f>'Drum 8-2012'!S31</f>
        <v>n</v>
      </c>
      <c r="T38" s="1742" t="str">
        <f>'Drum 8-2012'!T31</f>
        <v>n/a</v>
      </c>
      <c r="U38" s="1742" t="str">
        <f>'Drum 8-2012'!U31</f>
        <v>n</v>
      </c>
      <c r="V38" s="1742" t="str">
        <f>'Drum 8-2012'!V31</f>
        <v>y</v>
      </c>
      <c r="W38" s="1742" t="str">
        <f>'Drum 8-2012'!W31</f>
        <v>y</v>
      </c>
      <c r="X38" s="1742" t="str">
        <f>'Drum 8-2012'!X31</f>
        <v>n</v>
      </c>
      <c r="Y38" s="1742" t="str">
        <f>'Drum 8-2012'!Y31</f>
        <v>n</v>
      </c>
      <c r="Z38" s="1742">
        <f>'Drum 8-2012'!Z31</f>
        <v>0</v>
      </c>
      <c r="AA38" s="1742">
        <f>'Drum 8-2012'!AA31</f>
        <v>10</v>
      </c>
      <c r="AB38" s="1742" t="str">
        <f>'Drum 8-2012'!AB31</f>
        <v>y</v>
      </c>
      <c r="AC38" s="1742">
        <f>'Drum 8-2012'!AC31</f>
        <v>3.8521766999999998E-2</v>
      </c>
      <c r="AD38" s="1743">
        <f>'Drum 8-2012'!AD31</f>
        <v>0</v>
      </c>
      <c r="AE38" s="1742">
        <f>'Drum 8-2012'!AE31</f>
        <v>58</v>
      </c>
      <c r="AF38" s="1742">
        <f>'Drum 8-2012'!AF31</f>
        <v>720</v>
      </c>
      <c r="AG38" s="1742">
        <f>'Drum 8-2012'!AG31</f>
        <v>5</v>
      </c>
      <c r="AH38" s="1742" t="str">
        <f>'Drum 8-2012'!AH31</f>
        <v>n</v>
      </c>
      <c r="AI38" s="1742" t="str">
        <f>'Drum 8-2012'!AI31</f>
        <v>y</v>
      </c>
      <c r="AJ38" s="1742" t="str">
        <f>'Drum 8-2012'!AJ31</f>
        <v>y</v>
      </c>
      <c r="AK38" s="1742" t="str">
        <f>'Drum 8-2012'!AK31</f>
        <v>n</v>
      </c>
      <c r="AL38" s="1742" t="str">
        <f>'Drum 8-2012'!AL31</f>
        <v>n</v>
      </c>
      <c r="AM38" s="1742" t="str">
        <f>'Drum 8-2012'!AM31</f>
        <v>y</v>
      </c>
      <c r="AN38" s="1742">
        <f>'Drum 8-2012'!AN31</f>
        <v>3.8521766999999998E-2</v>
      </c>
      <c r="AO38" s="1742">
        <f>'Drum 8-2012'!AO31</f>
        <v>0</v>
      </c>
      <c r="AP38" s="1742" t="str">
        <f>'Drum 8-2012'!AP31</f>
        <v>n</v>
      </c>
      <c r="AQ38" s="1744" t="str">
        <f>'Drum 8-2012'!AQ31</f>
        <v>n/a</v>
      </c>
      <c r="AR38" s="1742" t="str">
        <f>'Drum 8-2012'!AR31</f>
        <v>n/a</v>
      </c>
      <c r="AS38" s="1742" t="str">
        <f>'Drum 8-2012'!AS31</f>
        <v>n/a</v>
      </c>
      <c r="AT38" s="1742" t="str">
        <f>'Drum 8-2012'!AT31</f>
        <v>n/a</v>
      </c>
      <c r="AU38" s="1742" t="str">
        <f>'Drum 8-2012'!AU31</f>
        <v>n/a</v>
      </c>
      <c r="AV38" s="1742" t="str">
        <f>'Drum 8-2012'!AV31</f>
        <v>n/a</v>
      </c>
      <c r="AW38" s="1742">
        <f>'Drum 8-2012'!AW31</f>
        <v>7.130173000000001</v>
      </c>
      <c r="AX38" s="1742">
        <f>'Drum 8-2012'!AX31</f>
        <v>4.7306316666666666</v>
      </c>
      <c r="AY38" s="1742">
        <f>'Drum 8-2012'!AY31</f>
        <v>92900</v>
      </c>
      <c r="AZ38" s="1742" t="str">
        <f>'Drum 8-2012'!AZ31</f>
        <v>n/a</v>
      </c>
      <c r="BA38" s="1742" t="str">
        <f>'Drum 8-2012'!BA31</f>
        <v>n/a</v>
      </c>
      <c r="BB38" s="1742">
        <f>'Drum 8-2012'!BB31</f>
        <v>154.79230000000001</v>
      </c>
      <c r="BC38" s="1741">
        <f>'Drum 8-2012'!BC31</f>
        <v>2.3995413333333344</v>
      </c>
      <c r="BD38" s="1745">
        <f>'Drum 8-2012'!BD31</f>
        <v>3779978.7325436031</v>
      </c>
      <c r="BE38" s="1746">
        <f>'Drum 8-2012'!BE31</f>
        <v>612.78854372278499</v>
      </c>
      <c r="BF38" s="1747" t="str">
        <f>'Drum 8-2012'!BF31</f>
        <v>n/a</v>
      </c>
      <c r="BG38" s="1748" t="str">
        <f>'Drum 8-2012'!BG31</f>
        <v>n/a</v>
      </c>
      <c r="BH38" s="1749">
        <f>'Drum 8-2012'!BH31</f>
        <v>69.656535000000005</v>
      </c>
      <c r="BI38" s="1750">
        <f>'Drum 8-2012'!BI31</f>
        <v>0.16211428346064546</v>
      </c>
      <c r="BJ38" s="1750">
        <f>'Drum 8-2012'!BJ31</f>
        <v>0.29156038476050866</v>
      </c>
      <c r="BK38" s="1750">
        <f>'Drum 8-2012'!BK31</f>
        <v>0.39100483837642219</v>
      </c>
      <c r="BL38" s="1750" t="str">
        <f>'Drum 8-2012'!BL31</f>
        <v>n/a</v>
      </c>
      <c r="BM38" s="1751">
        <f>'Drum 8-2012'!BM31</f>
        <v>2.1514106587013324</v>
      </c>
      <c r="BN38" s="1750">
        <f>'Drum 8-2012'!BN31</f>
        <v>0.12088367769878242</v>
      </c>
      <c r="BO38" s="1739">
        <f>'Drum 8-2012'!BO31</f>
        <v>3779978.7325436031</v>
      </c>
      <c r="BP38" s="1739">
        <f>'Drum 8-2012'!BP31</f>
        <v>3724511.3911830685</v>
      </c>
      <c r="BQ38" s="1739">
        <f>'Drum 8-2012'!BQ31</f>
        <v>3356497.6393736037</v>
      </c>
      <c r="BR38" s="1738">
        <f>'Drum 8-2012'!BR31</f>
        <v>612.78854372278499</v>
      </c>
      <c r="BS38" s="1739">
        <f>'Drum 8-2012'!BS31</f>
        <v>0.53261594009884894</v>
      </c>
      <c r="BT38" s="1739">
        <f>'Drum 8-2012'!BT31</f>
        <v>0.45</v>
      </c>
      <c r="BU38" s="1739">
        <f>'Drum 8-2012'!BU31</f>
        <v>1</v>
      </c>
      <c r="BV38" s="1739">
        <f>'Drum 8-2012'!BV31</f>
        <v>1</v>
      </c>
      <c r="BW38" s="1740">
        <f>'Drum 8-2012'!BW31</f>
        <v>1.42</v>
      </c>
      <c r="BX38" s="1739" t="str">
        <f>'Drum 8-2012'!BX31</f>
        <v>n/a</v>
      </c>
      <c r="BY38" s="1739">
        <f>'Drum 8-2012'!BY31</f>
        <v>1.8819350944279145</v>
      </c>
      <c r="BZ38" s="1752">
        <f>'Drum 8-2012'!BZ31</f>
        <v>557.11373913442628</v>
      </c>
      <c r="CA38" s="1753" t="str">
        <f>'Drum 8-2012'!CA31</f>
        <v>N/A</v>
      </c>
      <c r="CB38" s="1855"/>
      <c r="CC38" s="1856"/>
      <c r="CD38" s="1856"/>
      <c r="CE38" s="1856"/>
      <c r="CF38" s="1856"/>
      <c r="CG38" s="1932"/>
      <c r="CH38" s="1886"/>
      <c r="CO38" s="1421"/>
      <c r="CP38" s="1895"/>
    </row>
    <row r="39" spans="1:94" s="1268" customFormat="1" x14ac:dyDescent="0.25">
      <c r="A39" s="1500" t="s">
        <v>849</v>
      </c>
      <c r="B39" s="1236" t="str">
        <f>'Drum 8-2012'!B37</f>
        <v>Kapton</v>
      </c>
      <c r="C39" s="1575">
        <f>'Drum 8-2012'!C37</f>
        <v>0</v>
      </c>
      <c r="D39" s="1575">
        <f>'Drum 8-2012'!D37</f>
        <v>0</v>
      </c>
      <c r="E39" s="1575">
        <f>'Drum 8-2012'!E37</f>
        <v>0</v>
      </c>
      <c r="F39" s="1575">
        <f>'Drum 8-2012'!F37</f>
        <v>406</v>
      </c>
      <c r="G39" s="1575" t="str">
        <f>'Drum 8-2012'!G37</f>
        <v>No Drum</v>
      </c>
      <c r="H39" s="1575">
        <f>'Drum 8-2012'!H37</f>
        <v>0</v>
      </c>
      <c r="I39" s="1575">
        <f>'Drum 8-2012'!I37</f>
        <v>41152</v>
      </c>
      <c r="J39" s="1575">
        <f>'Drum 8-2012'!J37</f>
        <v>0</v>
      </c>
      <c r="K39" s="1581">
        <f>'Drum 8-2012'!K37</f>
        <v>8.1</v>
      </c>
      <c r="L39" s="1576">
        <f>'Drum 8-2012'!L37</f>
        <v>1.48</v>
      </c>
      <c r="M39" s="1576">
        <f>'Drum 8-2012'!M37</f>
        <v>45</v>
      </c>
      <c r="N39" s="1576">
        <f>'Drum 8-2012'!N37</f>
        <v>11</v>
      </c>
      <c r="O39" s="1576">
        <f>'Drum 8-2012'!O37</f>
        <v>8</v>
      </c>
      <c r="P39" s="1576" t="str">
        <f>'Drum 8-2012'!P37</f>
        <v>n</v>
      </c>
      <c r="Q39" s="1583" t="str">
        <f>'Drum 8-2012'!Q37</f>
        <v>n/a</v>
      </c>
      <c r="R39" s="1576">
        <f>'Drum 8-2012'!R37</f>
        <v>0</v>
      </c>
      <c r="S39" s="1581" t="str">
        <f>'Drum 8-2012'!S37</f>
        <v>n</v>
      </c>
      <c r="T39" s="1576" t="str">
        <f>'Drum 8-2012'!T37</f>
        <v>n/a</v>
      </c>
      <c r="U39" s="1576" t="str">
        <f>'Drum 8-2012'!U37</f>
        <v>n</v>
      </c>
      <c r="V39" s="1576" t="str">
        <f>'Drum 8-2012'!V37</f>
        <v>y</v>
      </c>
      <c r="W39" s="1576" t="str">
        <f>'Drum 8-2012'!W37</f>
        <v>y</v>
      </c>
      <c r="X39" s="1576" t="str">
        <f>'Drum 8-2012'!X37</f>
        <v>n</v>
      </c>
      <c r="Y39" s="1576" t="str">
        <f>'Drum 8-2012'!Y37</f>
        <v>n</v>
      </c>
      <c r="Z39" s="1576">
        <f>'Drum 8-2012'!Z37</f>
        <v>0</v>
      </c>
      <c r="AA39" s="1576">
        <f>'Drum 8-2012'!AA37</f>
        <v>10</v>
      </c>
      <c r="AB39" s="1576" t="str">
        <f>'Drum 8-2012'!AB37</f>
        <v>y</v>
      </c>
      <c r="AC39" s="1576">
        <f>'Drum 8-2012'!AC37</f>
        <v>3.8521766999999998E-2</v>
      </c>
      <c r="AD39" s="1583">
        <f>'Drum 8-2012'!AD37</f>
        <v>0</v>
      </c>
      <c r="AE39" s="1576">
        <f>'Drum 8-2012'!AE37</f>
        <v>58</v>
      </c>
      <c r="AF39" s="1576">
        <f>'Drum 8-2012'!AF37</f>
        <v>720</v>
      </c>
      <c r="AG39" s="1576">
        <f>'Drum 8-2012'!AG37</f>
        <v>5</v>
      </c>
      <c r="AH39" s="1576" t="str">
        <f>'Drum 8-2012'!AH37</f>
        <v>n</v>
      </c>
      <c r="AI39" s="1576" t="str">
        <f>'Drum 8-2012'!AI37</f>
        <v>y</v>
      </c>
      <c r="AJ39" s="1576" t="str">
        <f>'Drum 8-2012'!AJ37</f>
        <v>y</v>
      </c>
      <c r="AK39" s="1576" t="str">
        <f>'Drum 8-2012'!AK37</f>
        <v>n</v>
      </c>
      <c r="AL39" s="1576" t="str">
        <f>'Drum 8-2012'!AL37</f>
        <v>n</v>
      </c>
      <c r="AM39" s="1576" t="str">
        <f>'Drum 8-2012'!AM37</f>
        <v>y</v>
      </c>
      <c r="AN39" s="1576">
        <f>'Drum 8-2012'!AN37</f>
        <v>3.8521766999999998E-2</v>
      </c>
      <c r="AO39" s="1576">
        <f>'Drum 8-2012'!AO37</f>
        <v>0</v>
      </c>
      <c r="AP39" s="1576" t="str">
        <f>'Drum 8-2012'!AP37</f>
        <v>n</v>
      </c>
      <c r="AQ39" s="1587" t="str">
        <f>'Drum 8-2012'!AQ37</f>
        <v>n/a</v>
      </c>
      <c r="AR39" s="1576" t="str">
        <f>'Drum 8-2012'!AR37</f>
        <v>n/a</v>
      </c>
      <c r="AS39" s="1576" t="str">
        <f>'Drum 8-2012'!AS37</f>
        <v>n/a</v>
      </c>
      <c r="AT39" s="1576" t="str">
        <f>'Drum 8-2012'!AT37</f>
        <v>n/a</v>
      </c>
      <c r="AU39" s="1576" t="str">
        <f>'Drum 8-2012'!AU37</f>
        <v>n/a</v>
      </c>
      <c r="AV39" s="1576" t="str">
        <f>'Drum 8-2012'!AV37</f>
        <v>n/a</v>
      </c>
      <c r="AW39" s="1576">
        <f>'Drum 8-2012'!AW37</f>
        <v>7.1894534999999991</v>
      </c>
      <c r="AX39" s="1576">
        <f>'Drum 8-2012'!AX37</f>
        <v>4.695078333333333</v>
      </c>
      <c r="AY39" s="1576">
        <f>'Drum 8-2012'!AY37</f>
        <v>79860</v>
      </c>
      <c r="AZ39" s="1576" t="str">
        <f>'Drum 8-2012'!AZ37</f>
        <v>n/a</v>
      </c>
      <c r="BA39" s="1576" t="str">
        <f>'Drum 8-2012'!BA37</f>
        <v>n/a</v>
      </c>
      <c r="BB39" s="1576">
        <f>'Drum 8-2012'!BB37</f>
        <v>168.16305</v>
      </c>
      <c r="BC39" s="1581">
        <f>'Drum 8-2012'!BC37</f>
        <v>2.494375166666666</v>
      </c>
      <c r="BD39" s="1586">
        <f>'Drum 8-2012'!BD37</f>
        <v>3195331.4914136729</v>
      </c>
      <c r="BE39" s="1765">
        <f>'Drum 8-2012'!BE37</f>
        <v>657.48033339994663</v>
      </c>
      <c r="BF39" s="1766" t="str">
        <f>'Drum 8-2012'!BF37</f>
        <v>n/a</v>
      </c>
      <c r="BG39" s="1584" t="str">
        <f>'Drum 8-2012'!BG37</f>
        <v>n/a</v>
      </c>
      <c r="BH39" s="1767">
        <f>'Drum 8-2012'!BH37</f>
        <v>75.673372499999999</v>
      </c>
      <c r="BI39" s="1768">
        <f>'Drum 8-2012'!BI37</f>
        <v>0.20576279336484909</v>
      </c>
      <c r="BJ39" s="1768">
        <f>'Drum 8-2012'!BJ37</f>
        <v>0.31699085581292247</v>
      </c>
      <c r="BK39" s="1768">
        <f>'Drum 8-2012'!BK37</f>
        <v>0.39344739843388515</v>
      </c>
      <c r="BL39" s="1768" t="str">
        <f>'Drum 8-2012'!BL37</f>
        <v>n/a</v>
      </c>
      <c r="BM39" s="1769">
        <f>'Drum 8-2012'!BM37</f>
        <v>1.9297304682619003</v>
      </c>
      <c r="BN39" s="1768">
        <f>'Drum 8-2012'!BN37</f>
        <v>0.16577800291171932</v>
      </c>
      <c r="BO39" s="1575">
        <f>'Drum 8-2012'!BO37</f>
        <v>3195331.4914136729</v>
      </c>
      <c r="BP39" s="1575">
        <f>'Drum 8-2012'!BP37</f>
        <v>3147649.8780546598</v>
      </c>
      <c r="BQ39" s="1575">
        <f>'Drum 8-2012'!BQ37</f>
        <v>2858326.1406466635</v>
      </c>
      <c r="BR39" s="1770">
        <f>'Drum 8-2012'!BR37</f>
        <v>657.48033339994663</v>
      </c>
      <c r="BS39" s="1575">
        <f>'Drum 8-2012'!BS37</f>
        <v>0.55366580100032536</v>
      </c>
      <c r="BT39" s="1575">
        <f>'Drum 8-2012'!BT37</f>
        <v>0.45</v>
      </c>
      <c r="BU39" s="1575">
        <f>'Drum 8-2012'!BU37</f>
        <v>1</v>
      </c>
      <c r="BV39" s="1575">
        <f>'Drum 8-2012'!BV37</f>
        <v>1</v>
      </c>
      <c r="BW39" s="1771">
        <f>'Drum 8-2012'!BW37</f>
        <v>1.42</v>
      </c>
      <c r="BX39" s="1575" t="str">
        <f>'Drum 8-2012'!BX37</f>
        <v>n/a</v>
      </c>
      <c r="BY39" s="1575">
        <f>'Drum 8-2012'!BY37</f>
        <v>2.2806527014181794</v>
      </c>
      <c r="BZ39" s="1772">
        <f>'Drum 8-2012'!BZ37</f>
        <v>554.23197357289177</v>
      </c>
      <c r="CA39" s="1773" t="str">
        <f>'Drum 8-2012'!CA37</f>
        <v>N/A</v>
      </c>
      <c r="CB39" s="1855"/>
      <c r="CC39" s="1856"/>
      <c r="CD39" s="1856"/>
      <c r="CE39" s="1856"/>
      <c r="CF39" s="1856"/>
      <c r="CG39" s="1932"/>
      <c r="CH39" s="1886"/>
      <c r="CO39" s="1421"/>
      <c r="CP39" s="1895"/>
    </row>
    <row r="40" spans="1:94" ht="15.75" thickBot="1" x14ac:dyDescent="0.3">
      <c r="A40" s="1219"/>
      <c r="B40" s="1234"/>
      <c r="C40" s="1219"/>
      <c r="D40" s="1219"/>
      <c r="E40" s="1212"/>
      <c r="F40" s="1213"/>
      <c r="G40" s="1214"/>
      <c r="H40" s="1215"/>
      <c r="I40" s="1216"/>
      <c r="J40" s="1217"/>
      <c r="K40" s="1245"/>
      <c r="L40" s="1253"/>
      <c r="M40" s="1213"/>
      <c r="N40" s="1213"/>
      <c r="O40" s="1213"/>
      <c r="P40" s="1213"/>
      <c r="Q40" s="1246"/>
      <c r="R40" s="1213"/>
      <c r="S40" s="1245"/>
      <c r="T40" s="1213"/>
      <c r="U40" s="1213"/>
      <c r="V40" s="1213"/>
      <c r="W40" s="1213"/>
      <c r="X40" s="1213"/>
      <c r="Y40" s="1213"/>
      <c r="Z40" s="1213"/>
      <c r="AA40" s="1213"/>
      <c r="AB40" s="1213"/>
      <c r="AC40" s="1448"/>
      <c r="AD40" s="1449"/>
      <c r="AE40" s="1213"/>
      <c r="AF40" s="1213"/>
      <c r="AG40" s="1213"/>
      <c r="AH40" s="1213"/>
      <c r="AI40" s="1213"/>
      <c r="AJ40" s="1213"/>
      <c r="AK40" s="1213"/>
      <c r="AL40" s="1213"/>
      <c r="AM40" s="1213"/>
      <c r="AN40" s="1218"/>
      <c r="AO40" s="1253"/>
      <c r="AP40" s="1213"/>
      <c r="AQ40" s="1445"/>
      <c r="AR40" s="1213"/>
      <c r="AS40" s="1213"/>
      <c r="AT40" s="1213"/>
      <c r="AU40" s="1472"/>
      <c r="AV40" s="1213"/>
      <c r="AW40" s="1213"/>
      <c r="AX40" s="1213"/>
      <c r="AY40" s="1213"/>
      <c r="AZ40" s="1213"/>
      <c r="BA40" s="1213"/>
      <c r="BB40" s="1472"/>
      <c r="BC40" s="1249"/>
      <c r="BD40" s="1468"/>
      <c r="BE40" s="1469"/>
      <c r="BF40" s="1470"/>
      <c r="BG40" s="1471"/>
      <c r="BH40" s="1451"/>
      <c r="BI40" s="1255"/>
      <c r="BJ40" s="1255"/>
      <c r="BK40" s="1255"/>
      <c r="BL40" s="1255"/>
      <c r="BM40" s="1258"/>
      <c r="BN40" s="1255"/>
      <c r="BO40" s="1219"/>
      <c r="BP40" s="1219"/>
      <c r="BQ40" s="1219"/>
      <c r="BR40" s="1241"/>
      <c r="BS40" s="1219"/>
      <c r="BT40" s="1219"/>
      <c r="BU40" s="1219"/>
      <c r="BV40" s="1219"/>
      <c r="BW40" s="1242"/>
      <c r="BX40" s="1219"/>
      <c r="BY40" s="1219"/>
      <c r="BZ40" s="1261"/>
      <c r="CA40" s="1264"/>
      <c r="CB40" s="1857"/>
      <c r="CC40" s="1857"/>
      <c r="CD40" s="1857"/>
      <c r="CE40" s="1857"/>
      <c r="CF40" s="1857"/>
      <c r="CG40" s="1927"/>
      <c r="CH40" s="1888"/>
      <c r="CI40" s="1858"/>
      <c r="CJ40" s="1896"/>
      <c r="CK40" s="1896"/>
      <c r="CL40" s="1896"/>
      <c r="CM40" s="1896"/>
      <c r="CN40" s="1896"/>
      <c r="CO40" s="1937"/>
      <c r="CP40" s="1895"/>
    </row>
    <row r="41" spans="1:94" ht="15.75" thickTop="1" x14ac:dyDescent="0.25">
      <c r="A41" s="1501" t="s">
        <v>830</v>
      </c>
      <c r="B41" s="1483" t="str">
        <f>'Gnd Verif. 8-2012'!B10</f>
        <v>Kapton</v>
      </c>
      <c r="C41" s="1517">
        <f>'Gnd Verif. 8-2012'!C10</f>
        <v>0</v>
      </c>
      <c r="D41" s="1517" t="str">
        <f>'Gnd Verif. 8-2012'!D10</f>
        <v>681a</v>
      </c>
      <c r="E41" s="1518">
        <f>'Gnd Verif. 8-2012'!E10</f>
        <v>0</v>
      </c>
      <c r="F41" s="1519">
        <f>'Gnd Verif. 8-2012'!F10</f>
        <v>0</v>
      </c>
      <c r="G41" s="1520">
        <f>'Gnd Verif. 8-2012'!G10</f>
        <v>0</v>
      </c>
      <c r="H41" s="1521">
        <f>'Gnd Verif. 8-2012'!H10</f>
        <v>0</v>
      </c>
      <c r="I41" s="1522">
        <f>'Gnd Verif. 8-2012'!I10</f>
        <v>0</v>
      </c>
      <c r="J41" s="1523">
        <f>'Gnd Verif. 8-2012'!J10</f>
        <v>0</v>
      </c>
      <c r="K41" s="1524">
        <f>'Gnd Verif. 8-2012'!K10</f>
        <v>8.1</v>
      </c>
      <c r="L41" s="1525">
        <f>'Gnd Verif. 8-2012'!L10</f>
        <v>1.48</v>
      </c>
      <c r="M41" s="1519">
        <f>'Gnd Verif. 8-2012'!M10</f>
        <v>60</v>
      </c>
      <c r="N41" s="1519">
        <f>'Gnd Verif. 8-2012'!N10</f>
        <v>0</v>
      </c>
      <c r="O41" s="1519">
        <f>'Gnd Verif. 8-2012'!O10</f>
        <v>0</v>
      </c>
      <c r="P41" s="1519">
        <f>'Gnd Verif. 8-2012'!P10</f>
        <v>0</v>
      </c>
      <c r="Q41" s="1526">
        <f>'Gnd Verif. 8-2012'!Q10</f>
        <v>0</v>
      </c>
      <c r="R41" s="1519">
        <f>'Gnd Verif. 8-2012'!R10</f>
        <v>0</v>
      </c>
      <c r="S41" s="1524">
        <f>'Gnd Verif. 8-2012'!S10</f>
        <v>0</v>
      </c>
      <c r="T41" s="1519">
        <f>'Gnd Verif. 8-2012'!T10</f>
        <v>0</v>
      </c>
      <c r="U41" s="1519">
        <f>'Gnd Verif. 8-2012'!U10</f>
        <v>0</v>
      </c>
      <c r="V41" s="1519" t="str">
        <f>'Gnd Verif. 8-2012'!V10</f>
        <v>y</v>
      </c>
      <c r="W41" s="1519" t="str">
        <f>'Gnd Verif. 8-2012'!W10</f>
        <v>y</v>
      </c>
      <c r="X41" s="1519" t="str">
        <f>'Gnd Verif. 8-2012'!X10</f>
        <v>n</v>
      </c>
      <c r="Y41" s="1519" t="str">
        <f>'Gnd Verif. 8-2012'!Y10</f>
        <v>n</v>
      </c>
      <c r="Z41" s="1519">
        <f>'Gnd Verif. 8-2012'!Z10</f>
        <v>0</v>
      </c>
      <c r="AA41" s="1519">
        <f>'Gnd Verif. 8-2012'!AA10</f>
        <v>10</v>
      </c>
      <c r="AB41" s="1519" t="str">
        <f>'Gnd Verif. 8-2012'!AB10</f>
        <v>y</v>
      </c>
      <c r="AC41" s="1527">
        <f>'Gnd Verif. 8-2012'!AC10</f>
        <v>3.8521767473499238E-2</v>
      </c>
      <c r="AD41" s="1528">
        <f>'Gnd Verif. 8-2012'!AD10</f>
        <v>0</v>
      </c>
      <c r="AE41" s="1519">
        <f>'Gnd Verif. 8-2012'!AE10</f>
        <v>58</v>
      </c>
      <c r="AF41" s="1519">
        <f>'Gnd Verif. 8-2012'!AF10</f>
        <v>720</v>
      </c>
      <c r="AG41" s="1519">
        <f>'Gnd Verif. 8-2012'!AG10</f>
        <v>5</v>
      </c>
      <c r="AH41" s="1519" t="str">
        <f>'Gnd Verif. 8-2012'!AH10</f>
        <v>n</v>
      </c>
      <c r="AI41" s="1519" t="str">
        <f>'Gnd Verif. 8-2012'!AI10</f>
        <v>y</v>
      </c>
      <c r="AJ41" s="1519" t="str">
        <f>'Gnd Verif. 8-2012'!AJ10</f>
        <v>y</v>
      </c>
      <c r="AK41" s="1519" t="str">
        <f>'Gnd Verif. 8-2012'!AK10</f>
        <v>n</v>
      </c>
      <c r="AL41" s="1519" t="str">
        <f>'Gnd Verif. 8-2012'!AL10</f>
        <v>n</v>
      </c>
      <c r="AM41" s="1519" t="str">
        <f>'Gnd Verif. 8-2012'!AM10</f>
        <v>y</v>
      </c>
      <c r="AN41" s="1529">
        <f>'Gnd Verif. 8-2012'!AN10</f>
        <v>30</v>
      </c>
      <c r="AO41" s="1525">
        <f>'Gnd Verif. 8-2012'!AO10</f>
        <v>0</v>
      </c>
      <c r="AP41" s="1519">
        <f>'Gnd Verif. 8-2012'!AP10</f>
        <v>60</v>
      </c>
      <c r="AQ41" s="1600">
        <f>'Gnd Verif. 8-2012'!AQ10</f>
        <v>0</v>
      </c>
      <c r="AR41" s="1519">
        <f>'Gnd Verif. 8-2012'!AR10</f>
        <v>0</v>
      </c>
      <c r="AS41" s="1519">
        <f>'Gnd Verif. 8-2012'!AS10</f>
        <v>0</v>
      </c>
      <c r="AT41" s="1519">
        <f>'Gnd Verif. 8-2012'!AT10</f>
        <v>0</v>
      </c>
      <c r="AU41" s="1519">
        <f>'Gnd Verif. 8-2012'!AU10</f>
        <v>9.583600999999998</v>
      </c>
      <c r="AV41" s="1519">
        <f>'Gnd Verif. 8-2012'!AV10</f>
        <v>9.181209500000001E-2</v>
      </c>
      <c r="AW41" s="1519">
        <f>'Gnd Verif. 8-2012'!AW10</f>
        <v>7.0004429999999997</v>
      </c>
      <c r="AX41" s="1519">
        <f>'Gnd Verif. 8-2012'!AX10</f>
        <v>4.7611539999999994</v>
      </c>
      <c r="AY41" s="1519">
        <f>'Gnd Verif. 8-2012'!AY10</f>
        <v>35395</v>
      </c>
      <c r="AZ41" s="1519">
        <f>'Gnd Verif. 8-2012'!AZ10</f>
        <v>17997.619047619046</v>
      </c>
      <c r="BA41" s="1519">
        <f>'Gnd Verif. 8-2012'!BA10</f>
        <v>14527.25</v>
      </c>
      <c r="BB41" s="1519">
        <f>'Gnd Verif. 8-2012'!BB10</f>
        <v>243.1276666666667</v>
      </c>
      <c r="BC41" s="1534">
        <f>'Gnd Verif. 8-2012'!BC10</f>
        <v>2.2392890000000003</v>
      </c>
      <c r="BD41" s="1533">
        <f>'Gnd Verif. 8-2012'!BD10</f>
        <v>1334501.177428198</v>
      </c>
      <c r="BE41" s="1535">
        <f>'Gnd Verif. 8-2012'!BE10</f>
        <v>544.30175440293806</v>
      </c>
      <c r="BF41" s="1536">
        <f>'Gnd Verif. 8-2012'!BF10</f>
        <v>9.4917889049999982</v>
      </c>
      <c r="BG41" s="1537">
        <f>'Gnd Verif. 8-2012'!BG10</f>
        <v>867.59226190476147</v>
      </c>
      <c r="BH41" s="1531">
        <f>'Gnd Verif. 8-2012'!BH10</f>
        <v>109.40745000000001</v>
      </c>
      <c r="BI41" s="1538">
        <f>'Gnd Verif. 8-2012'!BI10</f>
        <v>0.40786907018838042</v>
      </c>
      <c r="BJ41" s="1538">
        <f>'Gnd Verif. 8-2012'!BJ10</f>
        <v>0.47952765212182613</v>
      </c>
      <c r="BK41" s="1538">
        <f>'Gnd Verif. 8-2012'!BK10</f>
        <v>0.5199482220974464</v>
      </c>
      <c r="BL41" s="1538">
        <f>'Gnd Verif. 8-2012'!BL10</f>
        <v>1.0940379855580067E-2</v>
      </c>
      <c r="BM41" s="1539">
        <f>'Gnd Verif. 8-2012'!BM10</f>
        <v>1.495278528938949</v>
      </c>
      <c r="BN41" s="1538">
        <f>'Gnd Verif. 8-2012'!BN10</f>
        <v>0.37616148933362603</v>
      </c>
      <c r="BO41" s="1517">
        <f>'Gnd Verif. 8-2012'!BO10</f>
        <v>1334501.177428198</v>
      </c>
      <c r="BP41" s="1517">
        <f>'Gnd Verif. 8-2012'!BP10</f>
        <v>1313368.0609230937</v>
      </c>
      <c r="BQ41" s="1517">
        <f>'Gnd Verif. 8-2012'!BQ10</f>
        <v>1225991.8124860111</v>
      </c>
      <c r="BR41" s="1540">
        <f>'Gnd Verif. 8-2012'!BR10</f>
        <v>544.30175440293806</v>
      </c>
      <c r="BS41" s="1517">
        <f>'Gnd Verif. 8-2012'!BS10</f>
        <v>0.49704541418804937</v>
      </c>
      <c r="BT41" s="1517">
        <f>'Gnd Verif. 8-2012'!BT10</f>
        <v>0.45</v>
      </c>
      <c r="BU41" s="1517">
        <f>'Gnd Verif. 8-2012'!BU10</f>
        <v>1</v>
      </c>
      <c r="BV41" s="1517">
        <f>'Gnd Verif. 8-2012'!BV10</f>
        <v>1</v>
      </c>
      <c r="BW41" s="1541">
        <f>'Gnd Verif. 8-2012'!BW10</f>
        <v>1.42</v>
      </c>
      <c r="BX41" s="1517">
        <f>'Gnd Verif. 8-2012'!BX10</f>
        <v>2.9075315993662705</v>
      </c>
      <c r="BY41" s="1517">
        <f>'Gnd Verif. 8-2012'!BY10</f>
        <v>2.9240753724176405</v>
      </c>
      <c r="BZ41" s="1542">
        <f>'Gnd Verif. 8-2012'!BZ10</f>
        <v>558.39108509647372</v>
      </c>
      <c r="CA41" s="1543">
        <f>'Gnd Verif. 8-2012'!CA10</f>
        <v>13.67</v>
      </c>
      <c r="CB41" s="1860">
        <f>AVERAGE(BI41,BI44:BI47)</f>
        <v>0.23892358512949002</v>
      </c>
      <c r="CC41" s="1860">
        <f t="shared" ref="CC41" si="34">AVERAGE(BJ41,BJ44:BJ47)</f>
        <v>0.39515141684515526</v>
      </c>
      <c r="CD41" s="1860">
        <f t="shared" ref="CD41" si="35">AVERAGE(BK41,BK44:BK47)</f>
        <v>0.51829352584019861</v>
      </c>
      <c r="CE41" s="1860">
        <f>AVERAGE(BM41,BM44:BM47)</f>
        <v>2.0905425591314475</v>
      </c>
      <c r="CF41" s="1860">
        <f t="shared" ref="CF41" si="36">AVERAGE(BN41,BN44:BN47)</f>
        <v>0.18975504429155593</v>
      </c>
      <c r="CG41" s="1930">
        <f>AVERAGE(BZ41,BZ44:BZ47)</f>
        <v>556.7177384091525</v>
      </c>
      <c r="CH41" s="1884"/>
      <c r="CI41" s="1858"/>
      <c r="CP41" s="1895"/>
    </row>
    <row r="42" spans="1:94" x14ac:dyDescent="0.25">
      <c r="A42" s="1477" t="s">
        <v>763</v>
      </c>
      <c r="B42" s="1485" t="str">
        <f>'SAME R Results'!B26</f>
        <v>Kapton</v>
      </c>
      <c r="C42" s="1632" t="str">
        <f>'SAME R Results'!C26</f>
        <v>K03</v>
      </c>
      <c r="D42" s="1632" t="str">
        <f>'SAME R Results'!D26</f>
        <v>15Ka</v>
      </c>
      <c r="E42" s="1632">
        <f>'SAME R Results'!E26</f>
        <v>2</v>
      </c>
      <c r="F42" s="1632" t="str">
        <f>'SAME R Results'!F26</f>
        <v>62a</v>
      </c>
      <c r="G42" s="1632" t="str">
        <f>'SAME R Results'!G26</f>
        <v>aged</v>
      </c>
      <c r="H42" s="1632">
        <f>'SAME R Results'!H26</f>
        <v>214</v>
      </c>
      <c r="I42" s="1632">
        <f>'SAME R Results'!I26</f>
        <v>40392</v>
      </c>
      <c r="J42" s="1632">
        <f>'SAME R Results'!J26</f>
        <v>0</v>
      </c>
      <c r="K42" s="1633">
        <f>'SAME R Results'!K26</f>
        <v>8.1</v>
      </c>
      <c r="L42" s="1634">
        <f>'SAME R Results'!L26</f>
        <v>1.48</v>
      </c>
      <c r="M42" s="1634">
        <f>'SAME R Results'!M26</f>
        <v>0</v>
      </c>
      <c r="N42" s="1634">
        <f>'SAME R Results'!N26</f>
        <v>0</v>
      </c>
      <c r="O42" s="1634">
        <f>'SAME R Results'!O26</f>
        <v>0</v>
      </c>
      <c r="P42" s="1634">
        <f>'SAME R Results'!P26</f>
        <v>0</v>
      </c>
      <c r="Q42" s="1635">
        <f>'SAME R Results'!Q26</f>
        <v>0</v>
      </c>
      <c r="R42" s="1634">
        <f>'SAME R Results'!R26</f>
        <v>807.6</v>
      </c>
      <c r="S42" s="1633">
        <f>'SAME R Results'!S26</f>
        <v>0</v>
      </c>
      <c r="T42" s="1634">
        <f>'SAME R Results'!T26</f>
        <v>0</v>
      </c>
      <c r="U42" s="1634" t="str">
        <f>'SAME R Results'!U26</f>
        <v>n</v>
      </c>
      <c r="V42" s="1634" t="str">
        <f>'SAME R Results'!V26</f>
        <v>y</v>
      </c>
      <c r="W42" s="1634" t="str">
        <f>'SAME R Results'!W26</f>
        <v>y</v>
      </c>
      <c r="X42" s="1634" t="str">
        <f>'SAME R Results'!X26</f>
        <v>n</v>
      </c>
      <c r="Y42" s="1634" t="str">
        <f>'SAME R Results'!Y26</f>
        <v>n</v>
      </c>
      <c r="Z42" s="1634" t="str">
        <f>'SAME R Results'!Z26</f>
        <v>y</v>
      </c>
      <c r="AA42" s="1634">
        <f>'SAME R Results'!AA26</f>
        <v>10</v>
      </c>
      <c r="AB42" s="1634" t="str">
        <f>'SAME R Results'!AB26</f>
        <v>y</v>
      </c>
      <c r="AC42" s="1634">
        <f>'SAME R Results'!AC26</f>
        <v>3.852706928546E-2</v>
      </c>
      <c r="AD42" s="1635">
        <f>'SAME R Results'!AD26</f>
        <v>0</v>
      </c>
      <c r="AE42" s="1634">
        <f>'SAME R Results'!AE26</f>
        <v>50</v>
      </c>
      <c r="AF42" s="1634">
        <f>'SAME R Results'!AF26</f>
        <v>720</v>
      </c>
      <c r="AG42" s="1634">
        <f>'SAME R Results'!AG26</f>
        <v>0</v>
      </c>
      <c r="AH42" s="1634" t="str">
        <f>'SAME R Results'!AH26</f>
        <v>n</v>
      </c>
      <c r="AI42" s="1634" t="str">
        <f>'SAME R Results'!AI26</f>
        <v>y</v>
      </c>
      <c r="AJ42" s="1634" t="str">
        <f>'SAME R Results'!AJ26</f>
        <v>y</v>
      </c>
      <c r="AK42" s="1634" t="str">
        <f>'SAME R Results'!AK26</f>
        <v>n</v>
      </c>
      <c r="AL42" s="1634" t="str">
        <f>'SAME R Results'!AL26</f>
        <v>n</v>
      </c>
      <c r="AM42" s="1634" t="str">
        <f>'SAME R Results'!AM26</f>
        <v>y</v>
      </c>
      <c r="AN42" s="1634">
        <f>'SAME R Results'!AN26</f>
        <v>3.852706928546E-2</v>
      </c>
      <c r="AO42" s="1634">
        <f>'SAME R Results'!AO26</f>
        <v>0</v>
      </c>
      <c r="AP42" s="1634">
        <f>'SAME R Results'!AP26</f>
        <v>60</v>
      </c>
      <c r="AQ42" s="1636">
        <f>'SAME R Results'!AQ26</f>
        <v>0</v>
      </c>
      <c r="AR42" s="1634">
        <f>'SAME R Results'!AR26</f>
        <v>6.2480000000000002</v>
      </c>
      <c r="AS42" s="1634">
        <f>'SAME R Results'!AS26</f>
        <v>0</v>
      </c>
      <c r="AT42" s="1634">
        <f>'SAME R Results'!AT26</f>
        <v>0</v>
      </c>
      <c r="AU42" s="1634">
        <f>'SAME R Results'!AU26</f>
        <v>2.6282805000000002</v>
      </c>
      <c r="AV42" s="1634">
        <f>'SAME R Results'!AV26</f>
        <v>2.6800000000000001E-2</v>
      </c>
      <c r="AW42" s="1634">
        <f>'SAME R Results'!AW26</f>
        <v>6.5433649999999997</v>
      </c>
      <c r="AX42" s="1634">
        <f>'SAME R Results'!AX26</f>
        <v>4.5969426315789486</v>
      </c>
      <c r="AY42" s="1634">
        <f>'SAME R Results'!AY26</f>
        <v>46945</v>
      </c>
      <c r="AZ42" s="1634">
        <f>'SAME R Results'!AZ26</f>
        <v>3.4077610000000007</v>
      </c>
      <c r="BA42" s="1634">
        <f>'SAME R Results'!BA26</f>
        <v>8.2000000000000003E-2</v>
      </c>
      <c r="BB42" s="1634">
        <f>'SAME R Results'!BB26</f>
        <v>166.78314999999998</v>
      </c>
      <c r="BC42" s="1633">
        <f>'SAME R Results'!BC26</f>
        <v>1.9464223684210511</v>
      </c>
      <c r="BD42" s="1637">
        <f>'SAME R Results'!BD26</f>
        <v>1797875.6062855036</v>
      </c>
      <c r="BE42" s="1638">
        <f>'SAME R Results'!BE26</f>
        <v>437.08545896503455</v>
      </c>
      <c r="BF42" s="1639">
        <f>'SAME R Results'!BF26</f>
        <v>2.6014805000000001</v>
      </c>
      <c r="BG42" s="1640">
        <f>'SAME R Results'!BG26</f>
        <v>0.83144025000000021</v>
      </c>
      <c r="BH42" s="1641">
        <f>'SAME R Results'!BH26</f>
        <v>75.05241749999999</v>
      </c>
      <c r="BI42" s="1642">
        <f>'SAME R Results'!BI26</f>
        <v>0.24311218052959396</v>
      </c>
      <c r="BJ42" s="1642">
        <f>'SAME R Results'!BJ26</f>
        <v>0.38291821556498301</v>
      </c>
      <c r="BK42" s="1642">
        <f>'SAME R Results'!BK26</f>
        <v>0.48056892019340053</v>
      </c>
      <c r="BL42" s="1642">
        <f>'SAME R Results'!BL26</f>
        <v>3.1288844868888646</v>
      </c>
      <c r="BM42" s="1643">
        <f>'SAME R Results'!BM26</f>
        <v>1.9621025940506183</v>
      </c>
      <c r="BN42" s="1642">
        <f>'SAME R Results'!BN26</f>
        <v>0.19371224071885487</v>
      </c>
      <c r="BO42" s="1632">
        <f>'SAME R Results'!BO26</f>
        <v>1797875.6062855036</v>
      </c>
      <c r="BP42" s="1632">
        <f>'SAME R Results'!BP26</f>
        <v>1769850.2459343208</v>
      </c>
      <c r="BQ42" s="1632">
        <f>'SAME R Results'!BQ26</f>
        <v>1639903.9609494563</v>
      </c>
      <c r="BR42" s="1644">
        <f>'SAME R Results'!BR26</f>
        <v>437.08545896503455</v>
      </c>
      <c r="BS42" s="1632">
        <f>'SAME R Results'!BS26</f>
        <v>0.43203905895877009</v>
      </c>
      <c r="BT42" s="1632">
        <f>'SAME R Results'!BT26</f>
        <v>0.45</v>
      </c>
      <c r="BU42" s="1632">
        <f>'SAME R Results'!BU26</f>
        <v>1</v>
      </c>
      <c r="BV42" s="1632">
        <f>'SAME R Results'!BV26</f>
        <v>1</v>
      </c>
      <c r="BW42" s="1645">
        <f>'SAME R Results'!BW26</f>
        <v>1.42</v>
      </c>
      <c r="BX42" s="1632">
        <f>'SAME R Results'!BX26</f>
        <v>0</v>
      </c>
      <c r="BY42" s="1632">
        <f>'SAME R Results'!BY26</f>
        <v>0</v>
      </c>
      <c r="BZ42" s="1646">
        <f>'SAME R Results'!BZ26</f>
        <v>574.26697593037989</v>
      </c>
      <c r="CA42" s="1647">
        <f>'SAME R Results'!CA26</f>
        <v>3.7500000000000311</v>
      </c>
      <c r="CB42" s="1861">
        <f>BI42</f>
        <v>0.24311218052959396</v>
      </c>
      <c r="CC42" s="1861">
        <f t="shared" ref="CC42" si="37">BJ42</f>
        <v>0.38291821556498301</v>
      </c>
      <c r="CD42" s="1861">
        <f t="shared" ref="CD42" si="38">BK42</f>
        <v>0.48056892019340053</v>
      </c>
      <c r="CE42" s="1862">
        <f>BM42</f>
        <v>1.9621025940506183</v>
      </c>
      <c r="CF42" s="1861">
        <f>BN42</f>
        <v>0.19371224071885487</v>
      </c>
      <c r="CG42" s="1862">
        <f>BZ42</f>
        <v>574.26697593037989</v>
      </c>
      <c r="CH42" s="1885"/>
      <c r="CI42" s="1858"/>
      <c r="CJ42" s="1439">
        <f>CB41</f>
        <v>0.23892358512949002</v>
      </c>
      <c r="CK42" s="1439">
        <f t="shared" ref="CK42:CO42" si="39">CC41</f>
        <v>0.39515141684515526</v>
      </c>
      <c r="CL42" s="1439">
        <f t="shared" si="39"/>
        <v>0.51829352584019861</v>
      </c>
      <c r="CM42" s="1439">
        <f t="shared" si="39"/>
        <v>2.0905425591314475</v>
      </c>
      <c r="CN42" s="1439">
        <f t="shared" si="39"/>
        <v>0.18975504429155593</v>
      </c>
      <c r="CO42" s="1421">
        <f t="shared" si="39"/>
        <v>556.7177384091525</v>
      </c>
      <c r="CP42" s="1895"/>
    </row>
    <row r="43" spans="1:94" ht="15.75" x14ac:dyDescent="0.25">
      <c r="A43" s="1479" t="s">
        <v>764</v>
      </c>
      <c r="B43" s="1486" t="str">
        <f>'SAME R Results'!B52</f>
        <v>Kapton</v>
      </c>
      <c r="C43" s="1648" t="str">
        <f>'SAME R Results'!C52</f>
        <v>K06</v>
      </c>
      <c r="D43" s="1648" t="str">
        <f>'SAME R Results'!D52</f>
        <v>30 Ka</v>
      </c>
      <c r="E43" s="1648">
        <f>'SAME R Results'!E52</f>
        <v>2</v>
      </c>
      <c r="F43" s="1648" t="str">
        <f>'SAME R Results'!F52</f>
        <v>77a</v>
      </c>
      <c r="G43" s="1648" t="str">
        <f>'SAME R Results'!G52</f>
        <v>aged</v>
      </c>
      <c r="H43" s="1648">
        <f>'SAME R Results'!H52</f>
        <v>238</v>
      </c>
      <c r="I43" s="1648">
        <f>'SAME R Results'!I52</f>
        <v>40416</v>
      </c>
      <c r="J43" s="1648">
        <f>'SAME R Results'!J52</f>
        <v>0</v>
      </c>
      <c r="K43" s="1649">
        <f>'SAME R Results'!K52</f>
        <v>8.1</v>
      </c>
      <c r="L43" s="1650">
        <f>'SAME R Results'!L52</f>
        <v>1.48</v>
      </c>
      <c r="M43" s="1650">
        <f>'SAME R Results'!M52</f>
        <v>0</v>
      </c>
      <c r="N43" s="1650">
        <f>'SAME R Results'!N52</f>
        <v>0</v>
      </c>
      <c r="O43" s="1650">
        <f>'SAME R Results'!O52</f>
        <v>0</v>
      </c>
      <c r="P43" s="1650">
        <f>'SAME R Results'!P52</f>
        <v>0</v>
      </c>
      <c r="Q43" s="1651">
        <f>'SAME R Results'!Q52</f>
        <v>0</v>
      </c>
      <c r="R43" s="1650">
        <f>'SAME R Results'!R52</f>
        <v>558.85714285714289</v>
      </c>
      <c r="S43" s="1649">
        <f>'SAME R Results'!S52</f>
        <v>0</v>
      </c>
      <c r="T43" s="1650">
        <f>'SAME R Results'!T52</f>
        <v>0</v>
      </c>
      <c r="U43" s="1650" t="str">
        <f>'SAME R Results'!U52</f>
        <v>n</v>
      </c>
      <c r="V43" s="1650" t="str">
        <f>'SAME R Results'!V52</f>
        <v>y</v>
      </c>
      <c r="W43" s="1650" t="str">
        <f>'SAME R Results'!W52</f>
        <v>y</v>
      </c>
      <c r="X43" s="1650" t="str">
        <f>'SAME R Results'!X52</f>
        <v>n</v>
      </c>
      <c r="Y43" s="1650" t="str">
        <f>'SAME R Results'!Y52</f>
        <v>n</v>
      </c>
      <c r="Z43" s="1650" t="str">
        <f>'SAME R Results'!Z52</f>
        <v>y</v>
      </c>
      <c r="AA43" s="1650">
        <f>'SAME R Results'!AA52</f>
        <v>10</v>
      </c>
      <c r="AB43" s="1650" t="str">
        <f>'SAME R Results'!AB52</f>
        <v>y</v>
      </c>
      <c r="AC43" s="1650">
        <f>'SAME R Results'!AC52</f>
        <v>3.852706928546E-2</v>
      </c>
      <c r="AD43" s="1651">
        <f>'SAME R Results'!AD52</f>
        <v>0</v>
      </c>
      <c r="AE43" s="1650">
        <f>'SAME R Results'!AE52</f>
        <v>0</v>
      </c>
      <c r="AF43" s="1650">
        <f>'SAME R Results'!AF52</f>
        <v>0</v>
      </c>
      <c r="AG43" s="1650">
        <f>'SAME R Results'!AG52</f>
        <v>0</v>
      </c>
      <c r="AH43" s="1650">
        <f>'SAME R Results'!AH52</f>
        <v>0</v>
      </c>
      <c r="AI43" s="1650">
        <f>'SAME R Results'!AI52</f>
        <v>0</v>
      </c>
      <c r="AJ43" s="1650">
        <f>'SAME R Results'!AJ52</f>
        <v>0</v>
      </c>
      <c r="AK43" s="1650">
        <f>'SAME R Results'!AK52</f>
        <v>0</v>
      </c>
      <c r="AL43" s="1650">
        <f>'SAME R Results'!AL52</f>
        <v>0</v>
      </c>
      <c r="AM43" s="1650">
        <f>'SAME R Results'!AM52</f>
        <v>0</v>
      </c>
      <c r="AN43" s="1650">
        <f>'SAME R Results'!AN52</f>
        <v>0</v>
      </c>
      <c r="AO43" s="1650">
        <f>'SAME R Results'!AO52</f>
        <v>0</v>
      </c>
      <c r="AP43" s="1650">
        <f>'SAME R Results'!AP52</f>
        <v>60</v>
      </c>
      <c r="AQ43" s="1652">
        <f>'SAME R Results'!AQ52</f>
        <v>0</v>
      </c>
      <c r="AR43" s="1650">
        <f>'SAME R Results'!AR52</f>
        <v>0.74058540000000006</v>
      </c>
      <c r="AS43" s="1650">
        <f>'SAME R Results'!AS52</f>
        <v>0</v>
      </c>
      <c r="AT43" s="1650">
        <f>'SAME R Results'!AT52</f>
        <v>0</v>
      </c>
      <c r="AU43" s="1650">
        <f>'SAME R Results'!AU52</f>
        <v>0.10549928000000004</v>
      </c>
      <c r="AV43" s="1650">
        <f>'SAME R Results'!AV52</f>
        <v>2.8045654999999996E-2</v>
      </c>
      <c r="AW43" s="1650">
        <f>'SAME R Results'!AW52</f>
        <v>5.5774995000000001</v>
      </c>
      <c r="AX43" s="1650">
        <f>'SAME R Results'!AX52</f>
        <v>4.6472010000000008</v>
      </c>
      <c r="AY43" s="1650">
        <f>'SAME R Results'!AY52</f>
        <v>32945</v>
      </c>
      <c r="AZ43" s="1650">
        <f>'SAME R Results'!AZ52</f>
        <v>0.20123294999999999</v>
      </c>
      <c r="BA43" s="1650">
        <f>'SAME R Results'!BA52</f>
        <v>7.8506465000000011E-2</v>
      </c>
      <c r="BB43" s="1650">
        <f>'SAME R Results'!BB52</f>
        <v>9.2403500000000012</v>
      </c>
      <c r="BC43" s="1649">
        <f>'SAME R Results'!BC52</f>
        <v>0.93029849999999925</v>
      </c>
      <c r="BD43" s="1653">
        <f>'SAME R Results'!BD52</f>
        <v>1237767.5991045895</v>
      </c>
      <c r="BE43" s="1654">
        <f>'SAME R Results'!BE52</f>
        <v>171.03601084781371</v>
      </c>
      <c r="BF43" s="1655">
        <f>'SAME R Results'!BF52</f>
        <v>7.7453625000000054E-2</v>
      </c>
      <c r="BG43" s="1656">
        <f>'SAME R Results'!BG52</f>
        <v>3.0681621249999996E-2</v>
      </c>
      <c r="BH43" s="1657">
        <f>'SAME R Results'!BH52</f>
        <v>4.1581575000000006</v>
      </c>
      <c r="BI43" s="1658">
        <f>'SAME R Results'!BI52</f>
        <v>0.13818103735430015</v>
      </c>
      <c r="BJ43" s="1658">
        <f>'SAME R Results'!BJ52</f>
        <v>0.16531983107175491</v>
      </c>
      <c r="BK43" s="1658">
        <f>'SAME R Results'!BK52</f>
        <v>0.18082696988937863</v>
      </c>
      <c r="BL43" s="1658">
        <f>'SAME R Results'!BL52</f>
        <v>2.5244306475493064</v>
      </c>
      <c r="BM43" s="1659">
        <f>'SAME R Results'!BM52</f>
        <v>1.5272346903307832</v>
      </c>
      <c r="BN43" s="1658">
        <f>'SAME R Results'!BN52</f>
        <v>0.12633107642464864</v>
      </c>
      <c r="BO43" s="1648">
        <f>'SAME R Results'!BO52</f>
        <v>1237767.5991045895</v>
      </c>
      <c r="BP43" s="1648">
        <f>'SAME R Results'!BP52</f>
        <v>1218099.9987899722</v>
      </c>
      <c r="BQ43" s="1648">
        <f>'SAME R Results'!BQ52</f>
        <v>1138878.049609636</v>
      </c>
      <c r="BR43" s="1660">
        <f>'SAME R Results'!BR52</f>
        <v>171.03601084781371</v>
      </c>
      <c r="BS43" s="1648">
        <f>'SAME R Results'!BS52</f>
        <v>0.20649438426706898</v>
      </c>
      <c r="BT43" s="1648">
        <f>'SAME R Results'!BT52</f>
        <v>0.45</v>
      </c>
      <c r="BU43" s="1648">
        <f>'SAME R Results'!BU52</f>
        <v>1</v>
      </c>
      <c r="BV43" s="1648">
        <f>'SAME R Results'!BV52</f>
        <v>1</v>
      </c>
      <c r="BW43" s="1661">
        <f>'SAME R Results'!BW52</f>
        <v>1.42</v>
      </c>
      <c r="BX43" s="1648">
        <f>'SAME R Results'!BX52</f>
        <v>0</v>
      </c>
      <c r="BY43" s="1648">
        <f>'SAME R Results'!BY52</f>
        <v>0</v>
      </c>
      <c r="BZ43" s="1662">
        <f>'SAME R Results'!BZ52</f>
        <v>527.51193106525511</v>
      </c>
      <c r="CA43" s="1663">
        <f>'SAME R Results'!CA53</f>
        <v>0</v>
      </c>
      <c r="CB43" s="1881"/>
      <c r="CC43" s="1882"/>
      <c r="CD43" s="1882"/>
      <c r="CE43" s="1882"/>
      <c r="CF43" s="1882"/>
      <c r="CG43" s="1926"/>
      <c r="CH43" s="1892" t="s">
        <v>918</v>
      </c>
      <c r="CI43" s="1858"/>
      <c r="CP43" s="1895"/>
    </row>
    <row r="44" spans="1:94" s="1268" customFormat="1" x14ac:dyDescent="0.25">
      <c r="A44" s="1443" t="s">
        <v>800</v>
      </c>
      <c r="B44" s="1236" t="str">
        <f>'Drum 8-2012'!B4</f>
        <v>Kapton</v>
      </c>
      <c r="C44" s="1739">
        <f>'Drum 8-2012'!C4</f>
        <v>0</v>
      </c>
      <c r="D44" s="1739">
        <f>'Drum 8-2012'!D4</f>
        <v>0</v>
      </c>
      <c r="E44" s="1739">
        <f>'Drum 8-2012'!E4</f>
        <v>0</v>
      </c>
      <c r="F44" s="1739" t="str">
        <f>'Drum 8-2012'!F4</f>
        <v>688a</v>
      </c>
      <c r="G44" s="1739" t="str">
        <f>'Drum 8-2012'!G4</f>
        <v>aged</v>
      </c>
      <c r="H44" s="1739">
        <f>'Drum 8-2012'!H4</f>
        <v>0</v>
      </c>
      <c r="I44" s="1739">
        <f>'Drum 8-2012'!I4</f>
        <v>41149</v>
      </c>
      <c r="J44" s="1739">
        <f>'Drum 8-2012'!J4</f>
        <v>0</v>
      </c>
      <c r="K44" s="1741">
        <f>'Drum 8-2012'!K4</f>
        <v>8.1</v>
      </c>
      <c r="L44" s="1742">
        <f>'Drum 8-2012'!L4</f>
        <v>1.48</v>
      </c>
      <c r="M44" s="1742">
        <f>'Drum 8-2012'!M4</f>
        <v>36</v>
      </c>
      <c r="N44" s="1742">
        <f>'Drum 8-2012'!N4</f>
        <v>11</v>
      </c>
      <c r="O44" s="1742">
        <f>'Drum 8-2012'!O4</f>
        <v>8</v>
      </c>
      <c r="P44" s="1742" t="str">
        <f>'Drum 8-2012'!P4</f>
        <v>n</v>
      </c>
      <c r="Q44" s="1743" t="str">
        <f>'Drum 8-2012'!Q4</f>
        <v>n/a</v>
      </c>
      <c r="R44" s="1742">
        <f>'Drum 8-2012'!R4</f>
        <v>0</v>
      </c>
      <c r="S44" s="1741" t="str">
        <f>'Drum 8-2012'!S4</f>
        <v>n</v>
      </c>
      <c r="T44" s="1742" t="str">
        <f>'Drum 8-2012'!T4</f>
        <v>n/a</v>
      </c>
      <c r="U44" s="1742" t="str">
        <f>'Drum 8-2012'!U4</f>
        <v>n</v>
      </c>
      <c r="V44" s="1742" t="str">
        <f>'Drum 8-2012'!V4</f>
        <v>y</v>
      </c>
      <c r="W44" s="1742" t="str">
        <f>'Drum 8-2012'!W4</f>
        <v>y</v>
      </c>
      <c r="X44" s="1742" t="str">
        <f>'Drum 8-2012'!X4</f>
        <v>n</v>
      </c>
      <c r="Y44" s="1742" t="str">
        <f>'Drum 8-2012'!Y4</f>
        <v>n</v>
      </c>
      <c r="Z44" s="1742">
        <f>'Drum 8-2012'!Z4</f>
        <v>0</v>
      </c>
      <c r="AA44" s="1742">
        <f>'Drum 8-2012'!AA4</f>
        <v>10</v>
      </c>
      <c r="AB44" s="1742" t="str">
        <f>'Drum 8-2012'!AB4</f>
        <v>y</v>
      </c>
      <c r="AC44" s="1742">
        <f>'Drum 8-2012'!AC4</f>
        <v>3.8521766999999998E-2</v>
      </c>
      <c r="AD44" s="1743">
        <f>'Drum 8-2012'!AD4</f>
        <v>0</v>
      </c>
      <c r="AE44" s="1742">
        <f>'Drum 8-2012'!AE4</f>
        <v>58</v>
      </c>
      <c r="AF44" s="1742">
        <f>'Drum 8-2012'!AF4</f>
        <v>720</v>
      </c>
      <c r="AG44" s="1742">
        <f>'Drum 8-2012'!AG4</f>
        <v>5</v>
      </c>
      <c r="AH44" s="1742" t="str">
        <f>'Drum 8-2012'!AH4</f>
        <v>n</v>
      </c>
      <c r="AI44" s="1742" t="str">
        <f>'Drum 8-2012'!AI4</f>
        <v>y</v>
      </c>
      <c r="AJ44" s="1742" t="str">
        <f>'Drum 8-2012'!AJ4</f>
        <v>y</v>
      </c>
      <c r="AK44" s="1742" t="str">
        <f>'Drum 8-2012'!AK4</f>
        <v>n</v>
      </c>
      <c r="AL44" s="1742" t="str">
        <f>'Drum 8-2012'!AL4</f>
        <v>n</v>
      </c>
      <c r="AM44" s="1742" t="str">
        <f>'Drum 8-2012'!AM4</f>
        <v>y</v>
      </c>
      <c r="AN44" s="1742">
        <f>'Drum 8-2012'!AN4</f>
        <v>3.8521766999999998E-2</v>
      </c>
      <c r="AO44" s="1742">
        <f>'Drum 8-2012'!AO4</f>
        <v>0</v>
      </c>
      <c r="AP44" s="1742" t="str">
        <f>'Drum 8-2012'!AP4</f>
        <v>n</v>
      </c>
      <c r="AQ44" s="1744" t="str">
        <f>'Drum 8-2012'!AQ4</f>
        <v>n/a</v>
      </c>
      <c r="AR44" s="1742" t="str">
        <f>'Drum 8-2012'!AR4</f>
        <v>n/a</v>
      </c>
      <c r="AS44" s="1742" t="str">
        <f>'Drum 8-2012'!AS4</f>
        <v>n/a</v>
      </c>
      <c r="AT44" s="1742" t="str">
        <f>'Drum 8-2012'!AT4</f>
        <v>n/a</v>
      </c>
      <c r="AU44" s="1742" t="str">
        <f>'Drum 8-2012'!AU4</f>
        <v>n/a</v>
      </c>
      <c r="AV44" s="1742" t="str">
        <f>'Drum 8-2012'!AV4</f>
        <v>n/a</v>
      </c>
      <c r="AW44" s="1742">
        <f>'Drum 8-2012'!AW4</f>
        <v>5.8728025000000015</v>
      </c>
      <c r="AX44" s="1742">
        <f>'Drum 8-2012'!AX4</f>
        <v>4.7890020000000009</v>
      </c>
      <c r="AY44" s="1742">
        <f>'Drum 8-2012'!AY4</f>
        <v>26360</v>
      </c>
      <c r="AZ44" s="1742" t="str">
        <f>'Drum 8-2012'!AZ4</f>
        <v>n/a</v>
      </c>
      <c r="BA44" s="1742" t="str">
        <f>'Drum 8-2012'!BA4</f>
        <v>n/a</v>
      </c>
      <c r="BB44" s="1742">
        <f>'Drum 8-2012'!BB4</f>
        <v>73.133149999999986</v>
      </c>
      <c r="BC44" s="1741">
        <f>'Drum 8-2012'!BC4</f>
        <v>1.0838005000000006</v>
      </c>
      <c r="BD44" s="1745">
        <f>'Drum 8-2012'!BD4</f>
        <v>981488.60097720858</v>
      </c>
      <c r="BE44" s="1746">
        <f>'Drum 8-2012'!BE4</f>
        <v>204.24196344439974</v>
      </c>
      <c r="BF44" s="1747" t="str">
        <f>'Drum 8-2012'!BF4</f>
        <v>n/a</v>
      </c>
      <c r="BG44" s="1748" t="str">
        <f>'Drum 8-2012'!BG4</f>
        <v>n/a</v>
      </c>
      <c r="BH44" s="1749">
        <f>'Drum 8-2012'!BH4</f>
        <v>32.909917499999992</v>
      </c>
      <c r="BI44" s="1750">
        <f>'Drum 8-2012'!BI4</f>
        <v>0.20809407591799683</v>
      </c>
      <c r="BJ44" s="1750">
        <f>'Drum 8-2012'!BJ4</f>
        <v>0.35594660548809742</v>
      </c>
      <c r="BK44" s="1750">
        <f>'Drum 8-2012'!BK4</f>
        <v>0.46552973385581059</v>
      </c>
      <c r="BL44" s="1750" t="str">
        <f>'Drum 8-2012'!BL4</f>
        <v>n/a</v>
      </c>
      <c r="BM44" s="1751">
        <f>'Drum 8-2012'!BM4</f>
        <v>2.0806073771857676</v>
      </c>
      <c r="BN44" s="1750">
        <f>'Drum 8-2012'!BN4</f>
        <v>0.15910987968844822</v>
      </c>
      <c r="BO44" s="1739">
        <f>'Drum 8-2012'!BO4</f>
        <v>981488.60097720858</v>
      </c>
      <c r="BP44" s="1739">
        <f>'Drum 8-2012'!BP4</f>
        <v>965749.96676554345</v>
      </c>
      <c r="BQ44" s="1739">
        <f>'Drum 8-2012'!BQ4</f>
        <v>906860.10327615542</v>
      </c>
      <c r="BR44" s="1738">
        <f>'Drum 8-2012'!BR4</f>
        <v>204.24196344439974</v>
      </c>
      <c r="BS44" s="1739">
        <f>'Drum 8-2012'!BS4</f>
        <v>0.24056656752197472</v>
      </c>
      <c r="BT44" s="1739">
        <f>'Drum 8-2012'!BT4</f>
        <v>0.45</v>
      </c>
      <c r="BU44" s="1739">
        <f>'Drum 8-2012'!BU4</f>
        <v>1</v>
      </c>
      <c r="BV44" s="1739">
        <f>'Drum 8-2012'!BV4</f>
        <v>1</v>
      </c>
      <c r="BW44" s="1740">
        <f>'Drum 8-2012'!BW4</f>
        <v>1.42</v>
      </c>
      <c r="BX44" s="1739" t="str">
        <f>'Drum 8-2012'!BX4</f>
        <v>n/a</v>
      </c>
      <c r="BY44" s="1739">
        <f>'Drum 8-2012'!BY4</f>
        <v>1.8157660405503191</v>
      </c>
      <c r="BZ44" s="1752">
        <f>'Drum 8-2012'!BZ4</f>
        <v>556.80062816777559</v>
      </c>
      <c r="CA44" s="1753">
        <f>'Drum 8-2012'!CA4</f>
        <v>2.66</v>
      </c>
      <c r="CB44" s="1855"/>
      <c r="CC44" s="1856"/>
      <c r="CD44" s="1856"/>
      <c r="CE44" s="1856"/>
      <c r="CF44" s="1856"/>
      <c r="CG44" s="1932"/>
      <c r="CH44" s="1886"/>
      <c r="CI44" s="1858"/>
      <c r="CO44" s="1421"/>
      <c r="CP44" s="1895"/>
    </row>
    <row r="45" spans="1:94" s="1268" customFormat="1" x14ac:dyDescent="0.25">
      <c r="A45" s="1443" t="s">
        <v>801</v>
      </c>
      <c r="B45" s="1236" t="str">
        <f>'Drum 8-2012'!B24</f>
        <v>Kapton</v>
      </c>
      <c r="C45" s="1739">
        <f>'Drum 8-2012'!C24</f>
        <v>0</v>
      </c>
      <c r="D45" s="1739">
        <f>'Drum 8-2012'!D24</f>
        <v>0</v>
      </c>
      <c r="E45" s="1739">
        <f>'Drum 8-2012'!E24</f>
        <v>0</v>
      </c>
      <c r="F45" s="1739" t="str">
        <f>'Drum 8-2012'!F24</f>
        <v>698a</v>
      </c>
      <c r="G45" s="1739" t="str">
        <f>'Drum 8-2012'!G24</f>
        <v>aged</v>
      </c>
      <c r="H45" s="1739">
        <f>'Drum 8-2012'!H24</f>
        <v>0</v>
      </c>
      <c r="I45" s="1739">
        <f>'Drum 8-2012'!I24</f>
        <v>41149</v>
      </c>
      <c r="J45" s="1739">
        <f>'Drum 8-2012'!J24</f>
        <v>0</v>
      </c>
      <c r="K45" s="1741">
        <f>'Drum 8-2012'!K24</f>
        <v>8.1</v>
      </c>
      <c r="L45" s="1742">
        <f>'Drum 8-2012'!L24</f>
        <v>1.48</v>
      </c>
      <c r="M45" s="1742">
        <f>'Drum 8-2012'!M24</f>
        <v>45</v>
      </c>
      <c r="N45" s="1742">
        <f>'Drum 8-2012'!N24</f>
        <v>11</v>
      </c>
      <c r="O45" s="1742">
        <f>'Drum 8-2012'!O24</f>
        <v>8</v>
      </c>
      <c r="P45" s="1742" t="str">
        <f>'Drum 8-2012'!P24</f>
        <v>n</v>
      </c>
      <c r="Q45" s="1743" t="str">
        <f>'Drum 8-2012'!Q24</f>
        <v>n/a</v>
      </c>
      <c r="R45" s="1742">
        <f>'Drum 8-2012'!R24</f>
        <v>0</v>
      </c>
      <c r="S45" s="1741" t="str">
        <f>'Drum 8-2012'!S24</f>
        <v>n</v>
      </c>
      <c r="T45" s="1742" t="str">
        <f>'Drum 8-2012'!T24</f>
        <v>n/a</v>
      </c>
      <c r="U45" s="1742" t="str">
        <f>'Drum 8-2012'!U24</f>
        <v>n</v>
      </c>
      <c r="V45" s="1742" t="str">
        <f>'Drum 8-2012'!V24</f>
        <v>y</v>
      </c>
      <c r="W45" s="1742" t="str">
        <f>'Drum 8-2012'!W24</f>
        <v>y</v>
      </c>
      <c r="X45" s="1742" t="str">
        <f>'Drum 8-2012'!X24</f>
        <v>n</v>
      </c>
      <c r="Y45" s="1742" t="str">
        <f>'Drum 8-2012'!Y24</f>
        <v>n</v>
      </c>
      <c r="Z45" s="1742">
        <f>'Drum 8-2012'!Z24</f>
        <v>0</v>
      </c>
      <c r="AA45" s="1742">
        <f>'Drum 8-2012'!AA24</f>
        <v>10</v>
      </c>
      <c r="AB45" s="1742" t="str">
        <f>'Drum 8-2012'!AB24</f>
        <v>y</v>
      </c>
      <c r="AC45" s="1742">
        <f>'Drum 8-2012'!AC24</f>
        <v>3.8521766999999998E-2</v>
      </c>
      <c r="AD45" s="1743">
        <f>'Drum 8-2012'!AD24</f>
        <v>0</v>
      </c>
      <c r="AE45" s="1742">
        <f>'Drum 8-2012'!AE24</f>
        <v>58</v>
      </c>
      <c r="AF45" s="1742">
        <f>'Drum 8-2012'!AF24</f>
        <v>720</v>
      </c>
      <c r="AG45" s="1742">
        <f>'Drum 8-2012'!AG24</f>
        <v>5</v>
      </c>
      <c r="AH45" s="1742" t="str">
        <f>'Drum 8-2012'!AH24</f>
        <v>n</v>
      </c>
      <c r="AI45" s="1742" t="str">
        <f>'Drum 8-2012'!AI24</f>
        <v>y</v>
      </c>
      <c r="AJ45" s="1742" t="str">
        <f>'Drum 8-2012'!AJ24</f>
        <v>y</v>
      </c>
      <c r="AK45" s="1742" t="str">
        <f>'Drum 8-2012'!AK24</f>
        <v>n</v>
      </c>
      <c r="AL45" s="1742" t="str">
        <f>'Drum 8-2012'!AL24</f>
        <v>n</v>
      </c>
      <c r="AM45" s="1742" t="str">
        <f>'Drum 8-2012'!AM24</f>
        <v>y</v>
      </c>
      <c r="AN45" s="1742">
        <f>'Drum 8-2012'!AN24</f>
        <v>3.8521766999999998E-2</v>
      </c>
      <c r="AO45" s="1742">
        <f>'Drum 8-2012'!AO24</f>
        <v>0</v>
      </c>
      <c r="AP45" s="1742" t="str">
        <f>'Drum 8-2012'!AP24</f>
        <v>n</v>
      </c>
      <c r="AQ45" s="1744" t="str">
        <f>'Drum 8-2012'!AQ24</f>
        <v>n/a</v>
      </c>
      <c r="AR45" s="1742" t="str">
        <f>'Drum 8-2012'!AR24</f>
        <v>n/a</v>
      </c>
      <c r="AS45" s="1742" t="str">
        <f>'Drum 8-2012'!AS24</f>
        <v>n/a</v>
      </c>
      <c r="AT45" s="1742" t="str">
        <f>'Drum 8-2012'!AT24</f>
        <v>n/a</v>
      </c>
      <c r="AU45" s="1742" t="str">
        <f>'Drum 8-2012'!AU24</f>
        <v>n/a</v>
      </c>
      <c r="AV45" s="1742" t="str">
        <f>'Drum 8-2012'!AV24</f>
        <v>n/a</v>
      </c>
      <c r="AW45" s="1742">
        <f>'Drum 8-2012'!AW24</f>
        <v>6.171698421052632</v>
      </c>
      <c r="AX45" s="1742">
        <f>'Drum 8-2012'!AX24</f>
        <v>4.7227180000000004</v>
      </c>
      <c r="AY45" s="1742">
        <f>'Drum 8-2012'!AY24</f>
        <v>36060</v>
      </c>
      <c r="AZ45" s="1742" t="str">
        <f>'Drum 8-2012'!AZ24</f>
        <v>n/a</v>
      </c>
      <c r="BA45" s="1742" t="str">
        <f>'Drum 8-2012'!BA24</f>
        <v>n/a</v>
      </c>
      <c r="BB45" s="1742">
        <f>'Drum 8-2012'!BB24</f>
        <v>135.80005</v>
      </c>
      <c r="BC45" s="1741">
        <f>'Drum 8-2012'!BC24</f>
        <v>1.4489804210526316</v>
      </c>
      <c r="BD45" s="1745">
        <f>'Drum 8-2012'!BD24</f>
        <v>1360818.7599494073</v>
      </c>
      <c r="BE45" s="1746">
        <f>'Drum 8-2012'!BE24</f>
        <v>291.60421884581427</v>
      </c>
      <c r="BF45" s="1747" t="str">
        <f>'Drum 8-2012'!BF24</f>
        <v>n/a</v>
      </c>
      <c r="BG45" s="1748" t="str">
        <f>'Drum 8-2012'!BG24</f>
        <v>n/a</v>
      </c>
      <c r="BH45" s="1749">
        <f>'Drum 8-2012'!BH24</f>
        <v>61.110022499999999</v>
      </c>
      <c r="BI45" s="1750">
        <f>'Drum 8-2012'!BI24</f>
        <v>0.21428586041586872</v>
      </c>
      <c r="BJ45" s="1750">
        <f>'Drum 8-2012'!BJ24</f>
        <v>0.39235127031744971</v>
      </c>
      <c r="BK45" s="1750">
        <f>'Drum 8-2012'!BK24</f>
        <v>0.53090380383110081</v>
      </c>
      <c r="BL45" s="1750" t="str">
        <f>'Drum 8-2012'!BL24</f>
        <v>n/a</v>
      </c>
      <c r="BM45" s="1751">
        <f>'Drum 8-2012'!BM24</f>
        <v>2.1765016808529594</v>
      </c>
      <c r="BN45" s="1750">
        <f>'Drum 8-2012'!BN24</f>
        <v>0.15836264298453026</v>
      </c>
      <c r="BO45" s="1739">
        <f>'Drum 8-2012'!BO24</f>
        <v>1360818.7599494073</v>
      </c>
      <c r="BP45" s="1739">
        <f>'Drum 8-2012'!BP24</f>
        <v>1339288.594939064</v>
      </c>
      <c r="BQ45" s="1739">
        <f>'Drum 8-2012'!BQ24</f>
        <v>1249648.2209655647</v>
      </c>
      <c r="BR45" s="1738">
        <f>'Drum 8-2012'!BR24</f>
        <v>291.60421884581427</v>
      </c>
      <c r="BS45" s="1739">
        <f>'Drum 8-2012'!BS24</f>
        <v>0.32162399472889802</v>
      </c>
      <c r="BT45" s="1739">
        <f>'Drum 8-2012'!BT24</f>
        <v>0.45</v>
      </c>
      <c r="BU45" s="1739">
        <f>'Drum 8-2012'!BU24</f>
        <v>1</v>
      </c>
      <c r="BV45" s="1739">
        <f>'Drum 8-2012'!BV24</f>
        <v>1</v>
      </c>
      <c r="BW45" s="1740">
        <f>'Drum 8-2012'!BW24</f>
        <v>1.42</v>
      </c>
      <c r="BX45" s="1739" t="str">
        <f>'Drum 8-2012'!BX24</f>
        <v>n/a</v>
      </c>
      <c r="BY45" s="1739">
        <f>'Drum 8-2012'!BY24</f>
        <v>1.7590909556403656</v>
      </c>
      <c r="BZ45" s="1752">
        <f>'Drum 8-2012'!BZ24</f>
        <v>557.05126607419493</v>
      </c>
      <c r="CA45" s="1753">
        <f>'Drum 8-2012'!CA24</f>
        <v>4.5</v>
      </c>
      <c r="CB45" s="1855"/>
      <c r="CC45" s="1856"/>
      <c r="CD45" s="1856"/>
      <c r="CE45" s="1856"/>
      <c r="CF45" s="1856"/>
      <c r="CG45" s="1932"/>
      <c r="CH45" s="1886"/>
      <c r="CI45" s="1858"/>
      <c r="CO45" s="1421"/>
      <c r="CP45" s="1895"/>
    </row>
    <row r="46" spans="1:94" s="1268" customFormat="1" x14ac:dyDescent="0.25">
      <c r="A46" s="1443" t="s">
        <v>802</v>
      </c>
      <c r="B46" s="1236" t="str">
        <f>'Drum 8-2012'!B32</f>
        <v>Kapton</v>
      </c>
      <c r="C46" s="1739">
        <f>'Drum 8-2012'!C32</f>
        <v>0</v>
      </c>
      <c r="D46" s="1739">
        <f>'Drum 8-2012'!D32</f>
        <v>0</v>
      </c>
      <c r="E46" s="1739">
        <f>'Drum 8-2012'!E32</f>
        <v>0</v>
      </c>
      <c r="F46" s="1739" t="str">
        <f>'Drum 8-2012'!F32</f>
        <v>403a</v>
      </c>
      <c r="G46" s="1739" t="str">
        <f>'Drum 8-2012'!G32</f>
        <v>aged</v>
      </c>
      <c r="H46" s="1739">
        <f>'Drum 8-2012'!H32</f>
        <v>0</v>
      </c>
      <c r="I46" s="1739">
        <f>'Drum 8-2012'!I32</f>
        <v>41152</v>
      </c>
      <c r="J46" s="1739">
        <f>'Drum 8-2012'!J32</f>
        <v>0</v>
      </c>
      <c r="K46" s="1741">
        <f>'Drum 8-2012'!K32</f>
        <v>8.1</v>
      </c>
      <c r="L46" s="1742">
        <f>'Drum 8-2012'!L32</f>
        <v>1.48</v>
      </c>
      <c r="M46" s="1742">
        <f>'Drum 8-2012'!M32</f>
        <v>45</v>
      </c>
      <c r="N46" s="1742">
        <f>'Drum 8-2012'!N32</f>
        <v>11</v>
      </c>
      <c r="O46" s="1742">
        <f>'Drum 8-2012'!O32</f>
        <v>8</v>
      </c>
      <c r="P46" s="1742" t="str">
        <f>'Drum 8-2012'!P32</f>
        <v>n</v>
      </c>
      <c r="Q46" s="1743" t="str">
        <f>'Drum 8-2012'!Q32</f>
        <v>n/a</v>
      </c>
      <c r="R46" s="1742">
        <f>'Drum 8-2012'!R32</f>
        <v>0</v>
      </c>
      <c r="S46" s="1741" t="str">
        <f>'Drum 8-2012'!S32</f>
        <v>n</v>
      </c>
      <c r="T46" s="1742" t="str">
        <f>'Drum 8-2012'!T32</f>
        <v>n/a</v>
      </c>
      <c r="U46" s="1742" t="str">
        <f>'Drum 8-2012'!U32</f>
        <v>n</v>
      </c>
      <c r="V46" s="1742" t="str">
        <f>'Drum 8-2012'!V32</f>
        <v>y</v>
      </c>
      <c r="W46" s="1742" t="str">
        <f>'Drum 8-2012'!W32</f>
        <v>y</v>
      </c>
      <c r="X46" s="1742" t="str">
        <f>'Drum 8-2012'!X32</f>
        <v>n</v>
      </c>
      <c r="Y46" s="1742" t="str">
        <f>'Drum 8-2012'!Y32</f>
        <v>n</v>
      </c>
      <c r="Z46" s="1742">
        <f>'Drum 8-2012'!Z32</f>
        <v>0</v>
      </c>
      <c r="AA46" s="1742">
        <f>'Drum 8-2012'!AA32</f>
        <v>10</v>
      </c>
      <c r="AB46" s="1742" t="str">
        <f>'Drum 8-2012'!AB32</f>
        <v>y</v>
      </c>
      <c r="AC46" s="1742">
        <f>'Drum 8-2012'!AC32</f>
        <v>3.8521766999999998E-2</v>
      </c>
      <c r="AD46" s="1743">
        <f>'Drum 8-2012'!AD32</f>
        <v>0</v>
      </c>
      <c r="AE46" s="1742">
        <f>'Drum 8-2012'!AE32</f>
        <v>58</v>
      </c>
      <c r="AF46" s="1742">
        <f>'Drum 8-2012'!AF32</f>
        <v>720</v>
      </c>
      <c r="AG46" s="1742">
        <f>'Drum 8-2012'!AG32</f>
        <v>5</v>
      </c>
      <c r="AH46" s="1742" t="str">
        <f>'Drum 8-2012'!AH32</f>
        <v>n</v>
      </c>
      <c r="AI46" s="1742" t="str">
        <f>'Drum 8-2012'!AI32</f>
        <v>y</v>
      </c>
      <c r="AJ46" s="1742" t="str">
        <f>'Drum 8-2012'!AJ32</f>
        <v>y</v>
      </c>
      <c r="AK46" s="1742" t="str">
        <f>'Drum 8-2012'!AK32</f>
        <v>n</v>
      </c>
      <c r="AL46" s="1742" t="str">
        <f>'Drum 8-2012'!AL32</f>
        <v>n</v>
      </c>
      <c r="AM46" s="1742" t="str">
        <f>'Drum 8-2012'!AM32</f>
        <v>y</v>
      </c>
      <c r="AN46" s="1742">
        <f>'Drum 8-2012'!AN32</f>
        <v>3.8521766999999998E-2</v>
      </c>
      <c r="AO46" s="1742">
        <f>'Drum 8-2012'!AO32</f>
        <v>0</v>
      </c>
      <c r="AP46" s="1742" t="str">
        <f>'Drum 8-2012'!AP32</f>
        <v>n</v>
      </c>
      <c r="AQ46" s="1744" t="str">
        <f>'Drum 8-2012'!AQ32</f>
        <v>n/a</v>
      </c>
      <c r="AR46" s="1742" t="str">
        <f>'Drum 8-2012'!AR32</f>
        <v>n/a</v>
      </c>
      <c r="AS46" s="1742" t="str">
        <f>'Drum 8-2012'!AS32</f>
        <v>n/a</v>
      </c>
      <c r="AT46" s="1742" t="str">
        <f>'Drum 8-2012'!AT32</f>
        <v>n/a</v>
      </c>
      <c r="AU46" s="1742" t="str">
        <f>'Drum 8-2012'!AU32</f>
        <v>n/a</v>
      </c>
      <c r="AV46" s="1742" t="str">
        <f>'Drum 8-2012'!AV32</f>
        <v>n/a</v>
      </c>
      <c r="AW46" s="1742">
        <f>'Drum 8-2012'!AW32</f>
        <v>6.0820764999999994</v>
      </c>
      <c r="AX46" s="1742">
        <f>'Drum 8-2012'!AX32</f>
        <v>4.7891233333333334</v>
      </c>
      <c r="AY46" s="1742">
        <f>'Drum 8-2012'!AY32</f>
        <v>43710</v>
      </c>
      <c r="AZ46" s="1742" t="str">
        <f>'Drum 8-2012'!AZ32</f>
        <v>n/a</v>
      </c>
      <c r="BA46" s="1742" t="str">
        <f>'Drum 8-2012'!BA32</f>
        <v>n/a</v>
      </c>
      <c r="BB46" s="1742">
        <f>'Drum 8-2012'!BB32</f>
        <v>113.78425</v>
      </c>
      <c r="BC46" s="1741">
        <f>'Drum 8-2012'!BC32</f>
        <v>1.292953166666666</v>
      </c>
      <c r="BD46" s="1745">
        <f>'Drum 8-2012'!BD32</f>
        <v>1666872.243944573</v>
      </c>
      <c r="BE46" s="1746">
        <f>'Drum 8-2012'!BE32</f>
        <v>252.67369570824766</v>
      </c>
      <c r="BF46" s="1747" t="str">
        <f>'Drum 8-2012'!BF32</f>
        <v>n/a</v>
      </c>
      <c r="BG46" s="1748" t="str">
        <f>'Drum 8-2012'!BG32</f>
        <v>n/a</v>
      </c>
      <c r="BH46" s="1749">
        <f>'Drum 8-2012'!BH32</f>
        <v>51.202912500000004</v>
      </c>
      <c r="BI46" s="1750">
        <f>'Drum 8-2012'!BI32</f>
        <v>0.15158551990181773</v>
      </c>
      <c r="BJ46" s="1750">
        <f>'Drum 8-2012'!BJ32</f>
        <v>0.34570192228333524</v>
      </c>
      <c r="BK46" s="1750">
        <f>'Drum 8-2012'!BK32</f>
        <v>0.52206410374652057</v>
      </c>
      <c r="BL46" s="1750" t="str">
        <f>'Drum 8-2012'!BL32</f>
        <v>n/a</v>
      </c>
      <c r="BM46" s="1751">
        <f>'Drum 8-2012'!BM32</f>
        <v>2.4793082751964781</v>
      </c>
      <c r="BN46" s="1750">
        <f>'Drum 8-2012'!BN32</f>
        <v>0.10037733918940489</v>
      </c>
      <c r="BO46" s="1739">
        <f>'Drum 8-2012'!BO32</f>
        <v>1666872.243944573</v>
      </c>
      <c r="BP46" s="1739">
        <f>'Drum 8-2012'!BP32</f>
        <v>1640774.5314486744</v>
      </c>
      <c r="BQ46" s="1739">
        <f>'Drum 8-2012'!BQ32</f>
        <v>1523436.9467008093</v>
      </c>
      <c r="BR46" s="1738">
        <f>'Drum 8-2012'!BR32</f>
        <v>252.67369570824766</v>
      </c>
      <c r="BS46" s="1739">
        <f>'Drum 8-2012'!BS32</f>
        <v>0.28699129154458536</v>
      </c>
      <c r="BT46" s="1739">
        <f>'Drum 8-2012'!BT32</f>
        <v>0.45</v>
      </c>
      <c r="BU46" s="1739">
        <f>'Drum 8-2012'!BU32</f>
        <v>1</v>
      </c>
      <c r="BV46" s="1739">
        <f>'Drum 8-2012'!BV32</f>
        <v>1</v>
      </c>
      <c r="BW46" s="1740">
        <f>'Drum 8-2012'!BW32</f>
        <v>1.42</v>
      </c>
      <c r="BX46" s="1739" t="str">
        <f>'Drum 8-2012'!BX32</f>
        <v>n/a</v>
      </c>
      <c r="BY46" s="1739">
        <f>'Drum 8-2012'!BY32</f>
        <v>1.7485444160858654</v>
      </c>
      <c r="BZ46" s="1752">
        <f>'Drum 8-2012'!BZ32</f>
        <v>557.11373913442628</v>
      </c>
      <c r="CA46" s="1753" t="str">
        <f>'Drum 8-2012'!CA32</f>
        <v>N/A</v>
      </c>
      <c r="CB46" s="1855"/>
      <c r="CC46" s="1856"/>
      <c r="CD46" s="1856"/>
      <c r="CE46" s="1856"/>
      <c r="CF46" s="1856"/>
      <c r="CG46" s="1932"/>
      <c r="CH46" s="1886"/>
      <c r="CI46" s="1858"/>
      <c r="CO46" s="1421"/>
      <c r="CP46" s="1895"/>
    </row>
    <row r="47" spans="1:94" s="1268" customFormat="1" x14ac:dyDescent="0.25">
      <c r="A47" s="1500" t="s">
        <v>850</v>
      </c>
      <c r="B47" s="1236" t="str">
        <f>'Drum 8-2012'!B38</f>
        <v>Kapton</v>
      </c>
      <c r="C47" s="1575">
        <f>'Drum 8-2012'!C38</f>
        <v>0</v>
      </c>
      <c r="D47" s="1575">
        <f>'Drum 8-2012'!D38</f>
        <v>0</v>
      </c>
      <c r="E47" s="1575">
        <f>'Drum 8-2012'!E38</f>
        <v>0</v>
      </c>
      <c r="F47" s="1575" t="str">
        <f>'Drum 8-2012'!F38</f>
        <v>406a</v>
      </c>
      <c r="G47" s="1575" t="str">
        <f>'Drum 8-2012'!G38</f>
        <v>aged No Drum</v>
      </c>
      <c r="H47" s="1575">
        <f>'Drum 8-2012'!H38</f>
        <v>0</v>
      </c>
      <c r="I47" s="1575">
        <f>'Drum 8-2012'!I38</f>
        <v>41152</v>
      </c>
      <c r="J47" s="1575">
        <f>'Drum 8-2012'!J38</f>
        <v>0</v>
      </c>
      <c r="K47" s="1581">
        <f>'Drum 8-2012'!K38</f>
        <v>8.1</v>
      </c>
      <c r="L47" s="1576">
        <f>'Drum 8-2012'!L38</f>
        <v>1.48</v>
      </c>
      <c r="M47" s="1576">
        <f>'Drum 8-2012'!M38</f>
        <v>45</v>
      </c>
      <c r="N47" s="1576">
        <f>'Drum 8-2012'!N38</f>
        <v>11</v>
      </c>
      <c r="O47" s="1576">
        <f>'Drum 8-2012'!O38</f>
        <v>8</v>
      </c>
      <c r="P47" s="1576" t="str">
        <f>'Drum 8-2012'!P38</f>
        <v>n</v>
      </c>
      <c r="Q47" s="1583" t="str">
        <f>'Drum 8-2012'!Q38</f>
        <v>n/a</v>
      </c>
      <c r="R47" s="1576">
        <f>'Drum 8-2012'!R38</f>
        <v>0</v>
      </c>
      <c r="S47" s="1581" t="str">
        <f>'Drum 8-2012'!S38</f>
        <v>n</v>
      </c>
      <c r="T47" s="1576" t="str">
        <f>'Drum 8-2012'!T38</f>
        <v>n/a</v>
      </c>
      <c r="U47" s="1576" t="str">
        <f>'Drum 8-2012'!U38</f>
        <v>n</v>
      </c>
      <c r="V47" s="1576" t="str">
        <f>'Drum 8-2012'!V38</f>
        <v>y</v>
      </c>
      <c r="W47" s="1576" t="str">
        <f>'Drum 8-2012'!W38</f>
        <v>y</v>
      </c>
      <c r="X47" s="1576" t="str">
        <f>'Drum 8-2012'!X38</f>
        <v>n</v>
      </c>
      <c r="Y47" s="1576" t="str">
        <f>'Drum 8-2012'!Y38</f>
        <v>n</v>
      </c>
      <c r="Z47" s="1576">
        <f>'Drum 8-2012'!Z38</f>
        <v>0</v>
      </c>
      <c r="AA47" s="1576">
        <f>'Drum 8-2012'!AA38</f>
        <v>10</v>
      </c>
      <c r="AB47" s="1576" t="str">
        <f>'Drum 8-2012'!AB38</f>
        <v>y</v>
      </c>
      <c r="AC47" s="1576">
        <f>'Drum 8-2012'!AC38</f>
        <v>3.8521766999999998E-2</v>
      </c>
      <c r="AD47" s="1583">
        <f>'Drum 8-2012'!AD38</f>
        <v>0</v>
      </c>
      <c r="AE47" s="1576">
        <f>'Drum 8-2012'!AE38</f>
        <v>58</v>
      </c>
      <c r="AF47" s="1576">
        <f>'Drum 8-2012'!AF38</f>
        <v>720</v>
      </c>
      <c r="AG47" s="1576">
        <f>'Drum 8-2012'!AG38</f>
        <v>5</v>
      </c>
      <c r="AH47" s="1576" t="str">
        <f>'Drum 8-2012'!AH38</f>
        <v>n</v>
      </c>
      <c r="AI47" s="1576" t="str">
        <f>'Drum 8-2012'!AI38</f>
        <v>y</v>
      </c>
      <c r="AJ47" s="1576" t="str">
        <f>'Drum 8-2012'!AJ38</f>
        <v>y</v>
      </c>
      <c r="AK47" s="1576" t="str">
        <f>'Drum 8-2012'!AK38</f>
        <v>n</v>
      </c>
      <c r="AL47" s="1576" t="str">
        <f>'Drum 8-2012'!AL38</f>
        <v>n</v>
      </c>
      <c r="AM47" s="1576" t="str">
        <f>'Drum 8-2012'!AM38</f>
        <v>y</v>
      </c>
      <c r="AN47" s="1576">
        <f>'Drum 8-2012'!AN38</f>
        <v>3.8521766999999998E-2</v>
      </c>
      <c r="AO47" s="1576">
        <f>'Drum 8-2012'!AO38</f>
        <v>0</v>
      </c>
      <c r="AP47" s="1576" t="str">
        <f>'Drum 8-2012'!AP38</f>
        <v>n</v>
      </c>
      <c r="AQ47" s="1587" t="str">
        <f>'Drum 8-2012'!AQ38</f>
        <v>n/a</v>
      </c>
      <c r="AR47" s="1576" t="str">
        <f>'Drum 8-2012'!AR38</f>
        <v>n/a</v>
      </c>
      <c r="AS47" s="1576" t="str">
        <f>'Drum 8-2012'!AS38</f>
        <v>n/a</v>
      </c>
      <c r="AT47" s="1576" t="str">
        <f>'Drum 8-2012'!AT38</f>
        <v>n/a</v>
      </c>
      <c r="AU47" s="1576" t="str">
        <f>'Drum 8-2012'!AU38</f>
        <v>n/a</v>
      </c>
      <c r="AV47" s="1576" t="str">
        <f>'Drum 8-2012'!AV38</f>
        <v>n/a</v>
      </c>
      <c r="AW47" s="1576">
        <f>'Drum 8-2012'!AW38</f>
        <v>6.3565509999999996</v>
      </c>
      <c r="AX47" s="1576">
        <f>'Drum 8-2012'!AX38</f>
        <v>4.712066666666666</v>
      </c>
      <c r="AY47" s="1576">
        <f>'Drum 8-2012'!AY38</f>
        <v>42515</v>
      </c>
      <c r="AZ47" s="1576" t="str">
        <f>'Drum 8-2012'!AZ38</f>
        <v>n/a</v>
      </c>
      <c r="BA47" s="1576" t="str">
        <f>'Drum 8-2012'!BA38</f>
        <v>n/a</v>
      </c>
      <c r="BB47" s="1576">
        <f>'Drum 8-2012'!BB38</f>
        <v>174.04164999999998</v>
      </c>
      <c r="BC47" s="1581">
        <f>'Drum 8-2012'!BC38</f>
        <v>1.6444843333333337</v>
      </c>
      <c r="BD47" s="1586">
        <f>'Drum 8-2012'!BD38</f>
        <v>1618663.4026938588</v>
      </c>
      <c r="BE47" s="1765">
        <f>'Drum 8-2012'!BE38</f>
        <v>344.42470102369214</v>
      </c>
      <c r="BF47" s="1766" t="str">
        <f>'Drum 8-2012'!BF38</f>
        <v>n/a</v>
      </c>
      <c r="BG47" s="1584" t="str">
        <f>'Drum 8-2012'!BG38</f>
        <v>n/a</v>
      </c>
      <c r="BH47" s="1767">
        <f>'Drum 8-2012'!BH38</f>
        <v>78.318742499999985</v>
      </c>
      <c r="BI47" s="1768">
        <f>'Drum 8-2012'!BI38</f>
        <v>0.21278339922338624</v>
      </c>
      <c r="BJ47" s="1768">
        <f>'Drum 8-2012'!BJ38</f>
        <v>0.40222963401506784</v>
      </c>
      <c r="BK47" s="1768">
        <f>'Drum 8-2012'!BK38</f>
        <v>0.55302176567011474</v>
      </c>
      <c r="BL47" s="1768" t="str">
        <f>'Drum 8-2012'!BL38</f>
        <v>n/a</v>
      </c>
      <c r="BM47" s="1769">
        <f>'Drum 8-2012'!BM38</f>
        <v>2.2210169334830825</v>
      </c>
      <c r="BN47" s="1768">
        <f>'Drum 8-2012'!BN38</f>
        <v>0.15476387026177016</v>
      </c>
      <c r="BO47" s="1575">
        <f>'Drum 8-2012'!BO38</f>
        <v>1618663.4026938588</v>
      </c>
      <c r="BP47" s="1575">
        <f>'Drum 8-2012'!BP38</f>
        <v>1593279.182909756</v>
      </c>
      <c r="BQ47" s="1575">
        <f>'Drum 8-2012'!BQ38</f>
        <v>1480468.3992040136</v>
      </c>
      <c r="BR47" s="1770">
        <f>'Drum 8-2012'!BR38</f>
        <v>344.42470102369214</v>
      </c>
      <c r="BS47" s="1575">
        <f>'Drum 8-2012'!BS38</f>
        <v>0.3650191630412265</v>
      </c>
      <c r="BT47" s="1575">
        <f>'Drum 8-2012'!BT38</f>
        <v>0.45</v>
      </c>
      <c r="BU47" s="1575">
        <f>'Drum 8-2012'!BU38</f>
        <v>1</v>
      </c>
      <c r="BV47" s="1575">
        <f>'Drum 8-2012'!BV38</f>
        <v>1</v>
      </c>
      <c r="BW47" s="1771">
        <f>'Drum 8-2012'!BW38</f>
        <v>1.42</v>
      </c>
      <c r="BX47" s="1575" t="str">
        <f>'Drum 8-2012'!BX38</f>
        <v>n/a</v>
      </c>
      <c r="BY47" s="1575">
        <f>'Drum 8-2012'!BY38</f>
        <v>1.7568934476231675</v>
      </c>
      <c r="BZ47" s="1772">
        <f>'Drum 8-2012'!BZ38</f>
        <v>554.23197357289177</v>
      </c>
      <c r="CA47" s="1773" t="str">
        <f>'Drum 8-2012'!CA38</f>
        <v>N/A</v>
      </c>
      <c r="CB47" s="1855"/>
      <c r="CC47" s="1856"/>
      <c r="CD47" s="1856"/>
      <c r="CE47" s="1856"/>
      <c r="CF47" s="1856"/>
      <c r="CG47" s="1932"/>
      <c r="CH47" s="1886"/>
      <c r="CI47" s="1858"/>
      <c r="CO47" s="1421"/>
      <c r="CP47" s="1895"/>
    </row>
    <row r="48" spans="1:94" s="446" customFormat="1" ht="15.75" thickBot="1" x14ac:dyDescent="0.3">
      <c r="A48" s="1827"/>
      <c r="B48" s="1828"/>
      <c r="C48" s="1827"/>
      <c r="D48" s="1827"/>
      <c r="E48" s="1829"/>
      <c r="F48" s="1830"/>
      <c r="G48" s="1831"/>
      <c r="H48" s="1832"/>
      <c r="I48" s="1833"/>
      <c r="J48" s="1829"/>
      <c r="K48" s="1834"/>
      <c r="L48" s="1835"/>
      <c r="M48" s="1830"/>
      <c r="N48" s="1830"/>
      <c r="O48" s="1830"/>
      <c r="P48" s="1830"/>
      <c r="Q48" s="1836"/>
      <c r="R48" s="1830"/>
      <c r="S48" s="1834"/>
      <c r="T48" s="1830"/>
      <c r="U48" s="1830"/>
      <c r="V48" s="1830"/>
      <c r="W48" s="1830"/>
      <c r="X48" s="1830"/>
      <c r="Y48" s="1830"/>
      <c r="Z48" s="1830"/>
      <c r="AA48" s="1830"/>
      <c r="AB48" s="1830"/>
      <c r="AC48" s="1837"/>
      <c r="AD48" s="1838"/>
      <c r="AE48" s="1830"/>
      <c r="AF48" s="1830"/>
      <c r="AG48" s="1830"/>
      <c r="AH48" s="1830"/>
      <c r="AI48" s="1830"/>
      <c r="AJ48" s="1830"/>
      <c r="AK48" s="1830"/>
      <c r="AL48" s="1830"/>
      <c r="AM48" s="1830"/>
      <c r="AN48" s="1839"/>
      <c r="AO48" s="1835"/>
      <c r="AP48" s="1830"/>
      <c r="AQ48" s="1840"/>
      <c r="AR48" s="1830"/>
      <c r="AS48" s="1830"/>
      <c r="AT48" s="1830"/>
      <c r="AU48" s="1830"/>
      <c r="AV48" s="1830"/>
      <c r="AW48" s="1830"/>
      <c r="AX48" s="1830"/>
      <c r="AY48" s="1830"/>
      <c r="AZ48" s="1830"/>
      <c r="BA48" s="1830"/>
      <c r="BB48" s="1830"/>
      <c r="BC48" s="1841"/>
      <c r="BD48" s="1842"/>
      <c r="BE48" s="1843"/>
      <c r="BF48" s="1844"/>
      <c r="BG48" s="1845"/>
      <c r="BH48" s="1846"/>
      <c r="BI48" s="1847"/>
      <c r="BJ48" s="1847"/>
      <c r="BK48" s="1847"/>
      <c r="BL48" s="1847"/>
      <c r="BM48" s="1848"/>
      <c r="BN48" s="1847"/>
      <c r="BO48" s="1827"/>
      <c r="BP48" s="1827"/>
      <c r="BQ48" s="1827"/>
      <c r="BR48" s="1849"/>
      <c r="BS48" s="1827"/>
      <c r="BT48" s="1827"/>
      <c r="BU48" s="1827"/>
      <c r="BV48" s="1827"/>
      <c r="BW48" s="1850"/>
      <c r="BX48" s="1827"/>
      <c r="BY48" s="1827"/>
      <c r="BZ48" s="1851"/>
      <c r="CA48" s="1852"/>
      <c r="CB48" s="1853"/>
      <c r="CC48" s="1854"/>
      <c r="CD48" s="1854"/>
      <c r="CE48" s="1854"/>
      <c r="CF48" s="1854"/>
      <c r="CG48" s="1929"/>
      <c r="CH48" s="1890"/>
      <c r="CI48" s="1858"/>
      <c r="CJ48" s="1854"/>
      <c r="CK48" s="1854"/>
      <c r="CL48" s="1854"/>
      <c r="CM48" s="1854"/>
      <c r="CN48" s="1854"/>
      <c r="CO48" s="1929"/>
      <c r="CP48" s="1895"/>
    </row>
    <row r="49" spans="1:94" ht="15.75" thickTop="1" x14ac:dyDescent="0.25">
      <c r="A49" s="1500" t="s">
        <v>831</v>
      </c>
      <c r="B49" s="1237" t="str">
        <f>'Gnd Verif. 8-2012'!B11</f>
        <v>Lampwick</v>
      </c>
      <c r="C49" s="1574" t="str">
        <f>'Gnd Verif. 8-2012'!C11</f>
        <v>Lam_HT</v>
      </c>
      <c r="D49" s="1574">
        <f>'Gnd Verif. 8-2012'!D11</f>
        <v>682</v>
      </c>
      <c r="E49" s="1575">
        <f>'Gnd Verif. 8-2012'!E11</f>
        <v>0</v>
      </c>
      <c r="F49" s="1576">
        <f>'Gnd Verif. 8-2012'!F11</f>
        <v>0</v>
      </c>
      <c r="G49" s="1577">
        <f>'Gnd Verif. 8-2012'!G11</f>
        <v>0</v>
      </c>
      <c r="H49" s="1603" t="str">
        <f>'Gnd Verif. 8-2012'!H11</f>
        <v>2006/1</v>
      </c>
      <c r="I49" s="1579">
        <f>'Gnd Verif. 8-2012'!I11</f>
        <v>41129</v>
      </c>
      <c r="J49" s="1580">
        <f>'Gnd Verif. 8-2012'!J11</f>
        <v>0</v>
      </c>
      <c r="K49" s="1581">
        <f>'Gnd Verif. 8-2012'!K11</f>
        <v>8.1</v>
      </c>
      <c r="L49" s="1582">
        <f>'Gnd Verif. 8-2012'!L11</f>
        <v>1.28</v>
      </c>
      <c r="M49" s="1576">
        <f>'Gnd Verif. 8-2012'!M11</f>
        <v>60</v>
      </c>
      <c r="N49" s="1576">
        <f>'Gnd Verif. 8-2012'!N11</f>
        <v>11</v>
      </c>
      <c r="O49" s="1576">
        <f>'Gnd Verif. 8-2012'!O11</f>
        <v>8</v>
      </c>
      <c r="P49" s="1576" t="str">
        <f>'Gnd Verif. 8-2012'!P11</f>
        <v>n</v>
      </c>
      <c r="Q49" s="1583">
        <f>'Gnd Verif. 8-2012'!Q11</f>
        <v>90</v>
      </c>
      <c r="R49" s="1576">
        <f>'Gnd Verif. 8-2012'!R11</f>
        <v>0</v>
      </c>
      <c r="S49" s="1581" t="str">
        <f>'Gnd Verif. 8-2012'!S11</f>
        <v>y</v>
      </c>
      <c r="T49" s="1576">
        <f>'Gnd Verif. 8-2012'!T11</f>
        <v>90</v>
      </c>
      <c r="U49" s="1576">
        <f>'Gnd Verif. 8-2012'!U11</f>
        <v>0</v>
      </c>
      <c r="V49" s="1576" t="str">
        <f>'Gnd Verif. 8-2012'!V11</f>
        <v>y</v>
      </c>
      <c r="W49" s="1576" t="str">
        <f>'Gnd Verif. 8-2012'!W11</f>
        <v>y</v>
      </c>
      <c r="X49" s="1576" t="str">
        <f>'Gnd Verif. 8-2012'!X11</f>
        <v>n</v>
      </c>
      <c r="Y49" s="1576" t="str">
        <f>'Gnd Verif. 8-2012'!Y11</f>
        <v>y</v>
      </c>
      <c r="Z49" s="1576">
        <f>'Gnd Verif. 8-2012'!Z11</f>
        <v>0</v>
      </c>
      <c r="AA49" s="1576">
        <f>'Gnd Verif. 8-2012'!AA11</f>
        <v>10</v>
      </c>
      <c r="AB49" s="1576" t="str">
        <f>'Gnd Verif. 8-2012'!AB11</f>
        <v>y</v>
      </c>
      <c r="AC49" s="1584">
        <f>'Gnd Verif. 8-2012'!AC11</f>
        <v>3.8521767473499238E-2</v>
      </c>
      <c r="AD49" s="1585">
        <f>'Gnd Verif. 8-2012'!AD11</f>
        <v>0</v>
      </c>
      <c r="AE49" s="1576">
        <f>'Gnd Verif. 8-2012'!AE11</f>
        <v>58</v>
      </c>
      <c r="AF49" s="1576">
        <f>'Gnd Verif. 8-2012'!AF11</f>
        <v>720</v>
      </c>
      <c r="AG49" s="1576">
        <f>'Gnd Verif. 8-2012'!AG11</f>
        <v>5</v>
      </c>
      <c r="AH49" s="1576" t="str">
        <f>'Gnd Verif. 8-2012'!AH11</f>
        <v>n</v>
      </c>
      <c r="AI49" s="1576" t="str">
        <f>'Gnd Verif. 8-2012'!AI11</f>
        <v>y</v>
      </c>
      <c r="AJ49" s="1576" t="str">
        <f>'Gnd Verif. 8-2012'!AJ11</f>
        <v>y</v>
      </c>
      <c r="AK49" s="1576" t="str">
        <f>'Gnd Verif. 8-2012'!AK11</f>
        <v>n</v>
      </c>
      <c r="AL49" s="1576" t="str">
        <f>'Gnd Verif. 8-2012'!AL11</f>
        <v>y</v>
      </c>
      <c r="AM49" s="1576" t="str">
        <f>'Gnd Verif. 8-2012'!AM11</f>
        <v>y</v>
      </c>
      <c r="AN49" s="1586">
        <f>'Gnd Verif. 8-2012'!AN11</f>
        <v>30</v>
      </c>
      <c r="AO49" s="1582">
        <f>'Gnd Verif. 8-2012'!AO11</f>
        <v>0</v>
      </c>
      <c r="AP49" s="1576">
        <f>'Gnd Verif. 8-2012'!AP11</f>
        <v>0</v>
      </c>
      <c r="AQ49" s="1587">
        <f>'Gnd Verif. 8-2012'!AQ11</f>
        <v>0</v>
      </c>
      <c r="AR49" s="1576">
        <f>'Gnd Verif. 8-2012'!AR11</f>
        <v>0</v>
      </c>
      <c r="AS49" s="1576">
        <f>'Gnd Verif. 8-2012'!AS11</f>
        <v>0</v>
      </c>
      <c r="AT49" s="1576">
        <f>'Gnd Verif. 8-2012'!AT11</f>
        <v>0</v>
      </c>
      <c r="AU49" s="1576">
        <f>'Gnd Verif. 8-2012'!AU11</f>
        <v>9.9996899999999993</v>
      </c>
      <c r="AV49" s="1576">
        <f>'Gnd Verif. 8-2012'!AV11</f>
        <v>2.1926879999999999E-2</v>
      </c>
      <c r="AW49" s="1576">
        <f>'Gnd Verif. 8-2012'!AW11</f>
        <v>7.8170320000000002</v>
      </c>
      <c r="AX49" s="1576">
        <f>'Gnd Verif. 8-2012'!AX11</f>
        <v>4.7825165000000016</v>
      </c>
      <c r="AY49" s="1576">
        <f>'Gnd Verif. 8-2012'!AY11</f>
        <v>128450</v>
      </c>
      <c r="AZ49" s="1576">
        <f>'Gnd Verif. 8-2012'!AZ11</f>
        <v>17912.150000000001</v>
      </c>
      <c r="BA49" s="1576">
        <f>'Gnd Verif. 8-2012'!BA11</f>
        <v>15008.75</v>
      </c>
      <c r="BB49" s="1576">
        <f>'Gnd Verif. 8-2012'!BB11</f>
        <v>191.86959999999999</v>
      </c>
      <c r="BC49" s="1588">
        <f>'Gnd Verif. 8-2012'!BC11</f>
        <v>3.0345154999999986</v>
      </c>
      <c r="BD49" s="1589">
        <f>'Gnd Verif. 8-2012'!BD11</f>
        <v>5639195.6872031633</v>
      </c>
      <c r="BE49" s="1590">
        <f>'Gnd Verif. 8-2012'!BE11</f>
        <v>1002.9621450569529</v>
      </c>
      <c r="BF49" s="1591">
        <f>'Gnd Verif. 8-2012'!BF11</f>
        <v>9.9777631199999988</v>
      </c>
      <c r="BG49" s="1592">
        <f>'Gnd Verif. 8-2012'!BG11</f>
        <v>725.85000000000036</v>
      </c>
      <c r="BH49" s="1593">
        <f>'Gnd Verif. 8-2012'!BH11</f>
        <v>161.01001644227139</v>
      </c>
      <c r="BI49" s="1594">
        <f>'Gnd Verif. 8-2012'!BI11</f>
        <v>0.17785553130084511</v>
      </c>
      <c r="BJ49" s="1594">
        <f>'Gnd Verif. 8-2012'!BJ11</f>
        <v>0.37920934872095646</v>
      </c>
      <c r="BK49" s="1594">
        <f>'Gnd Verif. 8-2012'!BK11</f>
        <v>0.55371318517414014</v>
      </c>
      <c r="BL49" s="1594">
        <f>'Gnd Verif. 8-2012'!BL11</f>
        <v>1.3746315519735474E-2</v>
      </c>
      <c r="BM49" s="1595">
        <f>'Gnd Verif. 8-2012'!BM11</f>
        <v>2.3872082887022761</v>
      </c>
      <c r="BN49" s="1594">
        <f>'Gnd Verif. 8-2012'!BN11</f>
        <v>0.12180399888762297</v>
      </c>
      <c r="BO49" s="1574">
        <f>'Gnd Verif. 8-2012'!BO11</f>
        <v>5639195.6872031633</v>
      </c>
      <c r="BP49" s="1574">
        <f>'Gnd Verif. 8-2012'!BP11</f>
        <v>5210077.3968398785</v>
      </c>
      <c r="BQ49" s="1574">
        <f>'Gnd Verif. 8-2012'!BQ11</f>
        <v>4758518.3526717555</v>
      </c>
      <c r="BR49" s="1596">
        <f>'Gnd Verif. 8-2012'!BR11</f>
        <v>1002.9621450569529</v>
      </c>
      <c r="BS49" s="1574">
        <f>'Gnd Verif. 8-2012'!BS11</f>
        <v>0.67355844357631145</v>
      </c>
      <c r="BT49" s="1574">
        <f>'Gnd Verif. 8-2012'!BT11</f>
        <v>0.28000000000000003</v>
      </c>
      <c r="BU49" s="1574">
        <f>'Gnd Verif. 8-2012'!BU11</f>
        <v>1</v>
      </c>
      <c r="BV49" s="1574">
        <f>'Gnd Verif. 8-2012'!BV11</f>
        <v>2.9970134560561554</v>
      </c>
      <c r="BW49" s="1597">
        <f>'Gnd Verif. 8-2012'!BW11</f>
        <v>1</v>
      </c>
      <c r="BX49" s="1574">
        <f>'Gnd Verif. 8-2012'!BX11</f>
        <v>2.9794180024080181</v>
      </c>
      <c r="BY49" s="1574">
        <f>'Gnd Verif. 8-2012'!BY11</f>
        <v>2.9970134560561554</v>
      </c>
      <c r="BZ49" s="1598">
        <f>'Gnd Verif. 8-2012'!BZ11</f>
        <v>284.91910779472937</v>
      </c>
      <c r="CA49" s="1599" t="str">
        <f>'Gnd Verif. 8-2012'!CA11</f>
        <v>N/A</v>
      </c>
      <c r="CB49" s="1899">
        <f>AVERAGE(BI49,BI53,BI55)</f>
        <v>0.17697792967417145</v>
      </c>
      <c r="CC49" s="1899">
        <f t="shared" ref="CC49:CD49" si="40">AVERAGE(BJ49,BJ53,BJ55)</f>
        <v>0.33687453568510262</v>
      </c>
      <c r="CD49" s="1899">
        <f t="shared" si="40"/>
        <v>0.46609941940314376</v>
      </c>
      <c r="CE49" s="1899">
        <f>AVERAGE(BM49,BM53,BM55)</f>
        <v>2.2253583928996741</v>
      </c>
      <c r="CF49" s="1899">
        <f t="shared" ref="CF49" si="41">AVERAGE(BN49,BN53,BN55)</f>
        <v>0.1286322480742228</v>
      </c>
      <c r="CG49" s="1824">
        <f>AVERAGE(BZ49,BZ53,BZ55)</f>
        <v>285.35603971801237</v>
      </c>
      <c r="CH49" s="1884"/>
      <c r="CP49" s="1895"/>
    </row>
    <row r="50" spans="1:94" x14ac:dyDescent="0.25">
      <c r="A50" s="1477" t="s">
        <v>765</v>
      </c>
      <c r="B50" s="1488" t="str">
        <f>'SAME R Results'!B37</f>
        <v>Lampwick</v>
      </c>
      <c r="C50" s="1632" t="str">
        <f>'SAME R Results'!C37</f>
        <v>L25</v>
      </c>
      <c r="D50" s="1632" t="str">
        <f>'SAME R Results'!D37</f>
        <v>21 L</v>
      </c>
      <c r="E50" s="1632">
        <f>'SAME R Results'!E37</f>
        <v>2</v>
      </c>
      <c r="F50" s="1632">
        <f>'SAME R Results'!F37</f>
        <v>68</v>
      </c>
      <c r="G50" s="1632" t="str">
        <f>'SAME R Results'!G37</f>
        <v>High temp aged STS det</v>
      </c>
      <c r="H50" s="1632">
        <f>'SAME R Results'!H37</f>
        <v>236</v>
      </c>
      <c r="I50" s="1632">
        <f>'SAME R Results'!I37</f>
        <v>40414</v>
      </c>
      <c r="J50" s="1632">
        <f>'SAME R Results'!J37</f>
        <v>0</v>
      </c>
      <c r="K50" s="1633">
        <f>'SAME R Results'!K37</f>
        <v>8.1</v>
      </c>
      <c r="L50" s="1634">
        <f>'SAME R Results'!L37</f>
        <v>1.28</v>
      </c>
      <c r="M50" s="1634">
        <f>'SAME R Results'!M37</f>
        <v>60</v>
      </c>
      <c r="N50" s="1634">
        <f>'SAME R Results'!N37</f>
        <v>720</v>
      </c>
      <c r="O50" s="1634">
        <f>'SAME R Results'!O37</f>
        <v>8</v>
      </c>
      <c r="P50" s="1634" t="str">
        <f>'SAME R Results'!P37</f>
        <v>n</v>
      </c>
      <c r="Q50" s="1635" t="str">
        <f>'SAME R Results'!Q37</f>
        <v>n</v>
      </c>
      <c r="R50" s="1634">
        <f>'SAME R Results'!R37</f>
        <v>747.14285714285711</v>
      </c>
      <c r="S50" s="1633" t="str">
        <f>'SAME R Results'!S37</f>
        <v>y</v>
      </c>
      <c r="T50" s="1634">
        <f>'SAME R Results'!T37</f>
        <v>90</v>
      </c>
      <c r="U50" s="1634" t="str">
        <f>'SAME R Results'!U37</f>
        <v>y</v>
      </c>
      <c r="V50" s="1634" t="str">
        <f>'SAME R Results'!V37</f>
        <v>y</v>
      </c>
      <c r="W50" s="1634" t="str">
        <f>'SAME R Results'!W37</f>
        <v>y</v>
      </c>
      <c r="X50" s="1634" t="str">
        <f>'SAME R Results'!X37</f>
        <v>n</v>
      </c>
      <c r="Y50" s="1634" t="str">
        <f>'SAME R Results'!Y37</f>
        <v>y</v>
      </c>
      <c r="Z50" s="1634" t="str">
        <f>'SAME R Results'!Z37</f>
        <v>y</v>
      </c>
      <c r="AA50" s="1634">
        <f>'SAME R Results'!AA37</f>
        <v>10</v>
      </c>
      <c r="AB50" s="1634" t="str">
        <f>'SAME R Results'!AB37</f>
        <v>y</v>
      </c>
      <c r="AC50" s="1634">
        <f>'SAME R Results'!AC37</f>
        <v>3.852706928546E-2</v>
      </c>
      <c r="AD50" s="1635">
        <f>'SAME R Results'!AD37</f>
        <v>0</v>
      </c>
      <c r="AE50" s="1634">
        <f>'SAME R Results'!AE37</f>
        <v>0</v>
      </c>
      <c r="AF50" s="1634">
        <f>'SAME R Results'!AF37</f>
        <v>0</v>
      </c>
      <c r="AG50" s="1634">
        <f>'SAME R Results'!AG37</f>
        <v>0</v>
      </c>
      <c r="AH50" s="1634">
        <f>'SAME R Results'!AH37</f>
        <v>0</v>
      </c>
      <c r="AI50" s="1634">
        <f>'SAME R Results'!AI37</f>
        <v>0</v>
      </c>
      <c r="AJ50" s="1634">
        <f>'SAME R Results'!AJ37</f>
        <v>0</v>
      </c>
      <c r="AK50" s="1634">
        <f>'SAME R Results'!AK37</f>
        <v>0</v>
      </c>
      <c r="AL50" s="1634">
        <f>'SAME R Results'!AL37</f>
        <v>0</v>
      </c>
      <c r="AM50" s="1634">
        <f>'SAME R Results'!AM37</f>
        <v>0</v>
      </c>
      <c r="AN50" s="1634">
        <f>'SAME R Results'!AN37</f>
        <v>0</v>
      </c>
      <c r="AO50" s="1634">
        <f>'SAME R Results'!AO37</f>
        <v>0</v>
      </c>
      <c r="AP50" s="1634">
        <f>'SAME R Results'!AP37</f>
        <v>0</v>
      </c>
      <c r="AQ50" s="1636">
        <f>'SAME R Results'!AQ37</f>
        <v>0</v>
      </c>
      <c r="AR50" s="1634">
        <f>'SAME R Results'!AR37</f>
        <v>6.2574299999999994</v>
      </c>
      <c r="AS50" s="1634">
        <f>'SAME R Results'!AS37</f>
        <v>4.5798335000000003</v>
      </c>
      <c r="AT50" s="1634">
        <f>'SAME R Results'!AT37</f>
        <v>5.1029809999999989</v>
      </c>
      <c r="AU50" s="1634">
        <f>'SAME R Results'!AU37</f>
        <v>1.903838575</v>
      </c>
      <c r="AV50" s="1634">
        <f>'SAME R Results'!AV37</f>
        <v>3.7948599999999985E-2</v>
      </c>
      <c r="AW50" s="1634">
        <f>'SAME R Results'!AW37</f>
        <v>6.1075134999999996</v>
      </c>
      <c r="AX50" s="1634">
        <f>'SAME R Results'!AX37</f>
        <v>4.6727299999999996</v>
      </c>
      <c r="AY50" s="1634">
        <f>'SAME R Results'!AY37</f>
        <v>33300</v>
      </c>
      <c r="AZ50" s="1634">
        <f>'SAME R Results'!AZ37</f>
        <v>1.7997059249999996</v>
      </c>
      <c r="BA50" s="1634">
        <f>'SAME R Results'!BA37</f>
        <v>8.7646505E-2</v>
      </c>
      <c r="BB50" s="1634">
        <f>'SAME R Results'!BB37</f>
        <v>56.926549999999999</v>
      </c>
      <c r="BC50" s="1633">
        <f>'SAME R Results'!BC37</f>
        <v>1.4347835</v>
      </c>
      <c r="BD50" s="1637">
        <f>'SAME R Results'!BD37</f>
        <v>1251718.8795930552</v>
      </c>
      <c r="BE50" s="1638">
        <f>'SAME R Results'!BE37</f>
        <v>287.95164607953711</v>
      </c>
      <c r="BF50" s="1639">
        <f>'SAME R Results'!BF37</f>
        <v>1.865889975</v>
      </c>
      <c r="BG50" s="1640">
        <f>'SAME R Results'!BG37</f>
        <v>0.42801485499999992</v>
      </c>
      <c r="BH50" s="1641">
        <f>'SAME R Results'!BH37</f>
        <v>35.147288413873866</v>
      </c>
      <c r="BI50" s="1642">
        <f>'SAME R Results'!BI37</f>
        <v>0.23004498116474259</v>
      </c>
      <c r="BJ50" s="1642">
        <f>'SAME R Results'!BJ37</f>
        <v>0.3771048633840024</v>
      </c>
      <c r="BK50" s="1642">
        <f>'SAME R Results'!BK37</f>
        <v>0.48282174204031963</v>
      </c>
      <c r="BL50" s="1642">
        <f>'SAME R Results'!BL37</f>
        <v>4.3594047103809057</v>
      </c>
      <c r="BM50" s="1643">
        <f>'SAME R Results'!BM37</f>
        <v>2.0198596954229169</v>
      </c>
      <c r="BN50" s="1642">
        <f>'SAME R Results'!BN37</f>
        <v>0.17967517541300185</v>
      </c>
      <c r="BO50" s="1632">
        <f>'SAME R Results'!BO37</f>
        <v>1251718.8795930552</v>
      </c>
      <c r="BP50" s="1632">
        <f>'SAME R Results'!BP37</f>
        <v>1231839.350363225</v>
      </c>
      <c r="BQ50" s="1632">
        <f>'SAME R Results'!BQ37</f>
        <v>1151456.9060860847</v>
      </c>
      <c r="BR50" s="1644">
        <f>'SAME R Results'!BR37</f>
        <v>287.95164607953711</v>
      </c>
      <c r="BS50" s="1632">
        <f>'SAME R Results'!BS37</f>
        <v>0.31847276480511405</v>
      </c>
      <c r="BT50" s="1632">
        <f>'SAME R Results'!BT37</f>
        <v>0.28000000000000003</v>
      </c>
      <c r="BU50" s="1632">
        <f>'SAME R Results'!BU37</f>
        <v>1</v>
      </c>
      <c r="BV50" s="1632">
        <f>'SAME R Results'!BV37</f>
        <v>2.2050524763849122</v>
      </c>
      <c r="BW50" s="1645">
        <f>'SAME R Results'!BW37</f>
        <v>1</v>
      </c>
      <c r="BX50" s="1632">
        <f>'SAME R Results'!BX37</f>
        <v>2.2129620703455464</v>
      </c>
      <c r="BY50" s="1632">
        <f>'SAME R Results'!BY37</f>
        <v>2.2050524763849122</v>
      </c>
      <c r="BZ50" s="1646">
        <f>'SAME R Results'!BZ37</f>
        <v>297.38147020835208</v>
      </c>
      <c r="CA50" s="1647">
        <f>'SAME R Results'!CA37</f>
        <v>0</v>
      </c>
      <c r="CB50" s="1861">
        <f>BI50</f>
        <v>0.23004498116474259</v>
      </c>
      <c r="CC50" s="1861">
        <f t="shared" ref="CC50" si="42">BJ50</f>
        <v>0.3771048633840024</v>
      </c>
      <c r="CD50" s="1861">
        <f t="shared" ref="CD50" si="43">BK50</f>
        <v>0.48282174204031963</v>
      </c>
      <c r="CE50" s="1862">
        <f t="shared" ref="CE50:CF52" si="44">BM50</f>
        <v>2.0198596954229169</v>
      </c>
      <c r="CF50" s="1861">
        <f t="shared" si="44"/>
        <v>0.17967517541300185</v>
      </c>
      <c r="CG50" s="1862">
        <f>BZ50</f>
        <v>297.38147020835208</v>
      </c>
      <c r="CH50" s="1885"/>
      <c r="CJ50" s="1439">
        <f>CB49</f>
        <v>0.17697792967417145</v>
      </c>
      <c r="CK50" s="1439">
        <f t="shared" ref="CK50:CO50" si="45">CC49</f>
        <v>0.33687453568510262</v>
      </c>
      <c r="CL50" s="1439">
        <f t="shared" si="45"/>
        <v>0.46609941940314376</v>
      </c>
      <c r="CM50" s="1439">
        <f t="shared" si="45"/>
        <v>2.2253583928996741</v>
      </c>
      <c r="CN50" s="1439">
        <f t="shared" si="45"/>
        <v>0.1286322480742228</v>
      </c>
      <c r="CO50" s="1421">
        <f t="shared" si="45"/>
        <v>285.35603971801237</v>
      </c>
      <c r="CP50" s="1895"/>
    </row>
    <row r="51" spans="1:94" x14ac:dyDescent="0.25">
      <c r="A51" s="1240" t="s">
        <v>766</v>
      </c>
      <c r="B51" s="1237" t="str">
        <f>'SAME R Results'!B58</f>
        <v>Lampwick</v>
      </c>
      <c r="C51" s="1696" t="str">
        <f>'SAME R Results'!C58</f>
        <v>L18</v>
      </c>
      <c r="D51" s="1696" t="str">
        <f>'SAME R Results'!D58</f>
        <v>33 L</v>
      </c>
      <c r="E51" s="1696">
        <f>'SAME R Results'!E58</f>
        <v>3</v>
      </c>
      <c r="F51" s="1696">
        <f>'SAME R Results'!F58</f>
        <v>80</v>
      </c>
      <c r="G51" s="1696" t="str">
        <f>'SAME R Results'!G58</f>
        <v>High temp  aging</v>
      </c>
      <c r="H51" s="1696">
        <f>'SAME R Results'!H58</f>
        <v>239</v>
      </c>
      <c r="I51" s="1696">
        <f>'SAME R Results'!I58</f>
        <v>40416</v>
      </c>
      <c r="J51" s="1696">
        <f>'SAME R Results'!J58</f>
        <v>0</v>
      </c>
      <c r="K51" s="1697">
        <f>'SAME R Results'!K58</f>
        <v>8.1</v>
      </c>
      <c r="L51" s="1698">
        <f>'SAME R Results'!L58</f>
        <v>1.28</v>
      </c>
      <c r="M51" s="1698">
        <f>'SAME R Results'!M58</f>
        <v>60</v>
      </c>
      <c r="N51" s="1698">
        <f>'SAME R Results'!N58</f>
        <v>11</v>
      </c>
      <c r="O51" s="1698">
        <f>'SAME R Results'!O58</f>
        <v>8</v>
      </c>
      <c r="P51" s="1698" t="str">
        <f>'SAME R Results'!P58</f>
        <v>n</v>
      </c>
      <c r="Q51" s="1699" t="str">
        <f>'SAME R Results'!Q58</f>
        <v>n</v>
      </c>
      <c r="R51" s="1698">
        <f>'SAME R Results'!R58</f>
        <v>40.166666666666664</v>
      </c>
      <c r="S51" s="1697" t="str">
        <f>'SAME R Results'!S58</f>
        <v>y</v>
      </c>
      <c r="T51" s="1698">
        <f>'SAME R Results'!T58</f>
        <v>90</v>
      </c>
      <c r="U51" s="1698" t="str">
        <f>'SAME R Results'!U58</f>
        <v>n</v>
      </c>
      <c r="V51" s="1698" t="str">
        <f>'SAME R Results'!V58</f>
        <v>y</v>
      </c>
      <c r="W51" s="1698" t="str">
        <f>'SAME R Results'!W58</f>
        <v>y</v>
      </c>
      <c r="X51" s="1698" t="str">
        <f>'SAME R Results'!X58</f>
        <v>n</v>
      </c>
      <c r="Y51" s="1698" t="str">
        <f>'SAME R Results'!Y58</f>
        <v>y</v>
      </c>
      <c r="Z51" s="1698" t="str">
        <f>'SAME R Results'!Z58</f>
        <v>y</v>
      </c>
      <c r="AA51" s="1698">
        <f>'SAME R Results'!AA58</f>
        <v>10</v>
      </c>
      <c r="AB51" s="1698" t="str">
        <f>'SAME R Results'!AB58</f>
        <v>y</v>
      </c>
      <c r="AC51" s="1698">
        <f>'SAME R Results'!AC58</f>
        <v>3.852706928546E-2</v>
      </c>
      <c r="AD51" s="1699">
        <f>'SAME R Results'!AD58</f>
        <v>0</v>
      </c>
      <c r="AE51" s="1698">
        <f>'SAME R Results'!AE58</f>
        <v>58</v>
      </c>
      <c r="AF51" s="1698">
        <f>'SAME R Results'!AF58</f>
        <v>480</v>
      </c>
      <c r="AG51" s="1698">
        <f>'SAME R Results'!AG58</f>
        <v>0</v>
      </c>
      <c r="AH51" s="1698" t="str">
        <f>'SAME R Results'!AH58</f>
        <v>n</v>
      </c>
      <c r="AI51" s="1698" t="str">
        <f>'SAME R Results'!AI58</f>
        <v>y</v>
      </c>
      <c r="AJ51" s="1698" t="str">
        <f>'SAME R Results'!AJ58</f>
        <v>y</v>
      </c>
      <c r="AK51" s="1698" t="str">
        <f>'SAME R Results'!AK58</f>
        <v>n</v>
      </c>
      <c r="AL51" s="1698" t="str">
        <f>'SAME R Results'!AL58</f>
        <v>y</v>
      </c>
      <c r="AM51" s="1698" t="str">
        <f>'SAME R Results'!AM58</f>
        <v>y</v>
      </c>
      <c r="AN51" s="1698">
        <f>'SAME R Results'!AN58</f>
        <v>3.852706928546E-2</v>
      </c>
      <c r="AO51" s="1698">
        <f>'SAME R Results'!AO58</f>
        <v>0</v>
      </c>
      <c r="AP51" s="1698">
        <f>'SAME R Results'!AP58</f>
        <v>0</v>
      </c>
      <c r="AQ51" s="1700">
        <f>'SAME R Results'!AQ58</f>
        <v>0</v>
      </c>
      <c r="AR51" s="1698">
        <f>'SAME R Results'!AR58</f>
        <v>6.2501534999999988</v>
      </c>
      <c r="AS51" s="1698">
        <f>'SAME R Results'!AS58</f>
        <v>0</v>
      </c>
      <c r="AT51" s="1698">
        <f>'SAME R Results'!AT58</f>
        <v>0</v>
      </c>
      <c r="AU51" s="1698">
        <f>'SAME R Results'!AU58</f>
        <v>3.7334894999999997</v>
      </c>
      <c r="AV51" s="1698">
        <f>'SAME R Results'!AV58</f>
        <v>2.5939949999999996E-2</v>
      </c>
      <c r="AW51" s="1698">
        <f>'SAME R Results'!AW58</f>
        <v>7.1035614999999996</v>
      </c>
      <c r="AX51" s="1698">
        <f>'SAME R Results'!AX58</f>
        <v>4.6862034999999995</v>
      </c>
      <c r="AY51" s="1698">
        <f>'SAME R Results'!AY58</f>
        <v>113400</v>
      </c>
      <c r="AZ51" s="1698">
        <f>'SAME R Results'!AZ58</f>
        <v>3.4145969999999997</v>
      </c>
      <c r="BA51" s="1698">
        <f>'SAME R Results'!BA58</f>
        <v>8.1069945000000004E-2</v>
      </c>
      <c r="BB51" s="1698">
        <f>'SAME R Results'!BB58</f>
        <v>86.891199999999998</v>
      </c>
      <c r="BC51" s="1697">
        <f>'SAME R Results'!BC58</f>
        <v>2.4173580000000001</v>
      </c>
      <c r="BD51" s="1701">
        <f>'SAME R Results'!BD58</f>
        <v>4995552.5704270303</v>
      </c>
      <c r="BE51" s="1702">
        <f>'SAME R Results'!BE58</f>
        <v>620.92863246302545</v>
      </c>
      <c r="BF51" s="1703">
        <f>'SAME R Results'!BF58</f>
        <v>3.7075495499999995</v>
      </c>
      <c r="BG51" s="1704">
        <f>'SAME R Results'!BG58</f>
        <v>0.83338176374999995</v>
      </c>
      <c r="BH51" s="1705">
        <f>'SAME R Results'!BH58</f>
        <v>63.431299809344594</v>
      </c>
      <c r="BI51" s="1706">
        <f>'SAME R Results'!BI58</f>
        <v>0.12429628628849503</v>
      </c>
      <c r="BJ51" s="1706">
        <f>'SAME R Results'!BJ58</f>
        <v>0.28945017623069236</v>
      </c>
      <c r="BK51" s="1706">
        <f>'SAME R Results'!BK58</f>
        <v>0.44170432422942657</v>
      </c>
      <c r="BL51" s="1706">
        <f>'SAME R Results'!BL58</f>
        <v>4.4488009112618405</v>
      </c>
      <c r="BM51" s="1707">
        <f>'SAME R Results'!BM58</f>
        <v>2.5078107683239019</v>
      </c>
      <c r="BN51" s="1706">
        <f>'SAME R Results'!BN58</f>
        <v>8.1451731390200885E-2</v>
      </c>
      <c r="BO51" s="1696">
        <f>'SAME R Results'!BO58</f>
        <v>4995552.5704270303</v>
      </c>
      <c r="BP51" s="1696">
        <f>'SAME R Results'!BP58</f>
        <v>4654737.6513707442</v>
      </c>
      <c r="BQ51" s="1696">
        <f>'SAME R Results'!BQ58</f>
        <v>4144508.8599111577</v>
      </c>
      <c r="BR51" s="1708">
        <f>'SAME R Results'!BR58</f>
        <v>620.92863246302545</v>
      </c>
      <c r="BS51" s="1696">
        <f>'SAME R Results'!BS58</f>
        <v>0.53657062949480594</v>
      </c>
      <c r="BT51" s="1696">
        <f>'SAME R Results'!BT58</f>
        <v>0.28000000000000003</v>
      </c>
      <c r="BU51" s="1696">
        <f>'SAME R Results'!BU58</f>
        <v>1</v>
      </c>
      <c r="BV51" s="1696">
        <f>'SAME R Results'!BV58</f>
        <v>2.607172607375027</v>
      </c>
      <c r="BW51" s="1709">
        <f>'SAME R Results'!BW58</f>
        <v>1</v>
      </c>
      <c r="BX51" s="1696">
        <f>'SAME R Results'!BX58</f>
        <v>2.6196602872770893</v>
      </c>
      <c r="BY51" s="1696">
        <f>'SAME R Results'!BY58</f>
        <v>2.607172607375027</v>
      </c>
      <c r="BZ51" s="1710">
        <f>'SAME R Results'!BZ58</f>
        <v>293.02156386703371</v>
      </c>
      <c r="CA51" s="1711">
        <f>'SAME R Results'!CA60</f>
        <v>9.7133333333332406</v>
      </c>
      <c r="CB51" s="1861">
        <f>BI51</f>
        <v>0.12429628628849503</v>
      </c>
      <c r="CC51" s="1861">
        <f t="shared" ref="CC51:CC52" si="46">BJ51</f>
        <v>0.28945017623069236</v>
      </c>
      <c r="CD51" s="1861">
        <f t="shared" ref="CD51:CD52" si="47">BK51</f>
        <v>0.44170432422942657</v>
      </c>
      <c r="CE51" s="1862">
        <f t="shared" si="44"/>
        <v>2.5078107683239019</v>
      </c>
      <c r="CF51" s="1861">
        <f t="shared" si="44"/>
        <v>8.1451731390200885E-2</v>
      </c>
      <c r="CG51" s="1862">
        <f>BZ51</f>
        <v>293.02156386703371</v>
      </c>
      <c r="CH51" s="1886"/>
      <c r="CJ51" s="1439">
        <f>CB49</f>
        <v>0.17697792967417145</v>
      </c>
      <c r="CK51" s="1439">
        <f t="shared" ref="CK51:CO51" si="48">CC49</f>
        <v>0.33687453568510262</v>
      </c>
      <c r="CL51" s="1439">
        <f t="shared" si="48"/>
        <v>0.46609941940314376</v>
      </c>
      <c r="CM51" s="1439">
        <f t="shared" si="48"/>
        <v>2.2253583928996741</v>
      </c>
      <c r="CN51" s="1439">
        <f t="shared" si="48"/>
        <v>0.1286322480742228</v>
      </c>
      <c r="CO51" s="1421">
        <f t="shared" si="48"/>
        <v>285.35603971801237</v>
      </c>
      <c r="CP51" s="1895"/>
    </row>
    <row r="52" spans="1:94" x14ac:dyDescent="0.25">
      <c r="A52" s="1479" t="s">
        <v>767</v>
      </c>
      <c r="B52" s="1489" t="str">
        <f>'SAME R Results'!B62</f>
        <v>Lampwick</v>
      </c>
      <c r="C52" s="1648" t="str">
        <f>'SAME R Results'!C62</f>
        <v>L17</v>
      </c>
      <c r="D52" s="1648" t="str">
        <f>'SAME R Results'!D62</f>
        <v>35 L</v>
      </c>
      <c r="E52" s="1648">
        <f>'SAME R Results'!E62</f>
        <v>2</v>
      </c>
      <c r="F52" s="1648">
        <f>'SAME R Results'!F62</f>
        <v>82</v>
      </c>
      <c r="G52" s="1648" t="str">
        <f>'SAME R Results'!G62</f>
        <v>Mid temp aging</v>
      </c>
      <c r="H52" s="1648">
        <f>'SAME R Results'!H62</f>
        <v>239</v>
      </c>
      <c r="I52" s="1648">
        <f>'SAME R Results'!I62</f>
        <v>40416</v>
      </c>
      <c r="J52" s="1648">
        <f>'SAME R Results'!J62</f>
        <v>0</v>
      </c>
      <c r="K52" s="1649">
        <f>'SAME R Results'!K62</f>
        <v>8.1</v>
      </c>
      <c r="L52" s="1650">
        <f>'SAME R Results'!L62</f>
        <v>1.2649999999999999</v>
      </c>
      <c r="M52" s="1650">
        <f>'SAME R Results'!M62</f>
        <v>60</v>
      </c>
      <c r="N52" s="1650">
        <f>'SAME R Results'!N62</f>
        <v>11</v>
      </c>
      <c r="O52" s="1650">
        <f>'SAME R Results'!O62</f>
        <v>8</v>
      </c>
      <c r="P52" s="1650" t="str">
        <f>'SAME R Results'!P62</f>
        <v>n</v>
      </c>
      <c r="Q52" s="1651" t="str">
        <f>'SAME R Results'!Q62</f>
        <v>n</v>
      </c>
      <c r="R52" s="1650">
        <f>'SAME R Results'!R62</f>
        <v>39</v>
      </c>
      <c r="S52" s="1649" t="str">
        <f>'SAME R Results'!S62</f>
        <v>y</v>
      </c>
      <c r="T52" s="1650">
        <f>'SAME R Results'!T62</f>
        <v>90</v>
      </c>
      <c r="U52" s="1650" t="str">
        <f>'SAME R Results'!U62</f>
        <v>n</v>
      </c>
      <c r="V52" s="1650" t="str">
        <f>'SAME R Results'!V62</f>
        <v>y</v>
      </c>
      <c r="W52" s="1650" t="str">
        <f>'SAME R Results'!W62</f>
        <v>y</v>
      </c>
      <c r="X52" s="1650" t="str">
        <f>'SAME R Results'!X62</f>
        <v>n</v>
      </c>
      <c r="Y52" s="1650" t="str">
        <f>'SAME R Results'!Y62</f>
        <v>y</v>
      </c>
      <c r="Z52" s="1650" t="str">
        <f>'SAME R Results'!Z62</f>
        <v>y</v>
      </c>
      <c r="AA52" s="1650">
        <f>'SAME R Results'!AA62</f>
        <v>10</v>
      </c>
      <c r="AB52" s="1650" t="str">
        <f>'SAME R Results'!AB62</f>
        <v>y</v>
      </c>
      <c r="AC52" s="1650">
        <f>'SAME R Results'!AC62</f>
        <v>3.852706928546E-2</v>
      </c>
      <c r="AD52" s="1651">
        <f>'SAME R Results'!AD62</f>
        <v>0</v>
      </c>
      <c r="AE52" s="1650">
        <f>'SAME R Results'!AE62</f>
        <v>58</v>
      </c>
      <c r="AF52" s="1650">
        <f>'SAME R Results'!AF62</f>
        <v>480</v>
      </c>
      <c r="AG52" s="1650">
        <f>'SAME R Results'!AG62</f>
        <v>0</v>
      </c>
      <c r="AH52" s="1650" t="str">
        <f>'SAME R Results'!AH62</f>
        <v>n</v>
      </c>
      <c r="AI52" s="1650" t="str">
        <f>'SAME R Results'!AI62</f>
        <v>y</v>
      </c>
      <c r="AJ52" s="1650" t="str">
        <f>'SAME R Results'!AJ62</f>
        <v>y</v>
      </c>
      <c r="AK52" s="1650" t="str">
        <f>'SAME R Results'!AK62</f>
        <v>n</v>
      </c>
      <c r="AL52" s="1650" t="str">
        <f>'SAME R Results'!AL62</f>
        <v>y</v>
      </c>
      <c r="AM52" s="1650" t="str">
        <f>'SAME R Results'!AM62</f>
        <v>y</v>
      </c>
      <c r="AN52" s="1650">
        <f>'SAME R Results'!AN62</f>
        <v>3.852706928546E-2</v>
      </c>
      <c r="AO52" s="1650">
        <f>'SAME R Results'!AO62</f>
        <v>0</v>
      </c>
      <c r="AP52" s="1650">
        <f>'SAME R Results'!AP62</f>
        <v>0</v>
      </c>
      <c r="AQ52" s="1652">
        <f>'SAME R Results'!AQ62</f>
        <v>0</v>
      </c>
      <c r="AR52" s="1650">
        <f>'SAME R Results'!AR62</f>
        <v>6.2503665000000002</v>
      </c>
      <c r="AS52" s="1650">
        <f>'SAME R Results'!AS62</f>
        <v>0</v>
      </c>
      <c r="AT52" s="1650">
        <f>'SAME R Results'!AT62</f>
        <v>0</v>
      </c>
      <c r="AU52" s="1650">
        <f>'SAME R Results'!AU62</f>
        <v>2.6140444999999994</v>
      </c>
      <c r="AV52" s="1650">
        <f>'SAME R Results'!AV62</f>
        <v>2.6229855000000003E-2</v>
      </c>
      <c r="AW52" s="1650">
        <f>'SAME R Results'!AW62</f>
        <v>6.7840579999999999</v>
      </c>
      <c r="AX52" s="1650">
        <f>'SAME R Results'!AX62</f>
        <v>4.7105094999999997</v>
      </c>
      <c r="AY52" s="1650">
        <f>'SAME R Results'!AY62</f>
        <v>85905</v>
      </c>
      <c r="AZ52" s="1650">
        <f>'SAME R Results'!AZ62</f>
        <v>2.3956139999999997</v>
      </c>
      <c r="BA52" s="1650">
        <f>'SAME R Results'!BA62</f>
        <v>8.0520639999999991E-2</v>
      </c>
      <c r="BB52" s="1650">
        <f>'SAME R Results'!BB62</f>
        <v>60.405999999999985</v>
      </c>
      <c r="BC52" s="1649">
        <f>'SAME R Results'!BC62</f>
        <v>2.0735485000000002</v>
      </c>
      <c r="BD52" s="1653">
        <f>'SAME R Results'!BD62</f>
        <v>3463686.4034805261</v>
      </c>
      <c r="BE52" s="1654">
        <f>'SAME R Results'!BE62</f>
        <v>481.15805922365632</v>
      </c>
      <c r="BF52" s="1655">
        <f>'SAME R Results'!BF62</f>
        <v>2.5878146449999995</v>
      </c>
      <c r="BG52" s="1656">
        <f>'SAME R Results'!BG62</f>
        <v>0.57877333999999991</v>
      </c>
      <c r="BH52" s="1657">
        <f>'SAME R Results'!BH62</f>
        <v>44.111273060196602</v>
      </c>
      <c r="BI52" s="1658">
        <f>'SAME R Results'!BI62</f>
        <v>0.13891501803978532</v>
      </c>
      <c r="BJ52" s="1658">
        <f>'SAME R Results'!BJ62</f>
        <v>0.28973711732419516</v>
      </c>
      <c r="BK52" s="1658">
        <f>'SAME R Results'!BK62</f>
        <v>0.41843846716178512</v>
      </c>
      <c r="BL52" s="1658">
        <f>'SAME R Results'!BL62</f>
        <v>4.4712056795843429</v>
      </c>
      <c r="BM52" s="1659">
        <f>'SAME R Results'!BM62</f>
        <v>2.3569926978092739</v>
      </c>
      <c r="BN52" s="1658">
        <f>'SAME R Results'!BN62</f>
        <v>9.6188185452663361E-2</v>
      </c>
      <c r="BO52" s="1648">
        <f>'SAME R Results'!BO62</f>
        <v>3463686.4034805261</v>
      </c>
      <c r="BP52" s="1648">
        <f>'SAME R Results'!BP62</f>
        <v>3412402.5909133023</v>
      </c>
      <c r="BQ52" s="1648">
        <f>'SAME R Results'!BQ62</f>
        <v>3087742.6113980534</v>
      </c>
      <c r="BR52" s="1660">
        <f>'SAME R Results'!BR62</f>
        <v>481.15805922365632</v>
      </c>
      <c r="BS52" s="1648">
        <f>'SAME R Results'!BS62</f>
        <v>0.46025670336500046</v>
      </c>
      <c r="BT52" s="1648">
        <f>'SAME R Results'!BT62</f>
        <v>0.28000000000000003</v>
      </c>
      <c r="BU52" s="1648">
        <f>'SAME R Results'!BU62</f>
        <v>1</v>
      </c>
      <c r="BV52" s="1648">
        <f>'SAME R Results'!BV62</f>
        <v>2.6080233905452039</v>
      </c>
      <c r="BW52" s="1661">
        <f>'SAME R Results'!BW62</f>
        <v>1</v>
      </c>
      <c r="BX52" s="1648">
        <f>'SAME R Results'!BX62</f>
        <v>2.6205217898830857</v>
      </c>
      <c r="BY52" s="1648">
        <f>'SAME R Results'!BY62</f>
        <v>2.6080233905452039</v>
      </c>
      <c r="BZ52" s="1662">
        <f>'SAME R Results'!BZ62</f>
        <v>282.5836772631244</v>
      </c>
      <c r="CA52" s="1663">
        <f>'SAME R Results'!CA64</f>
        <v>8.0700000000000216</v>
      </c>
      <c r="CB52" s="1861">
        <f>BI52</f>
        <v>0.13891501803978532</v>
      </c>
      <c r="CC52" s="1861">
        <f t="shared" si="46"/>
        <v>0.28973711732419516</v>
      </c>
      <c r="CD52" s="1861">
        <f t="shared" si="47"/>
        <v>0.41843846716178512</v>
      </c>
      <c r="CE52" s="1862">
        <f t="shared" si="44"/>
        <v>2.3569926978092739</v>
      </c>
      <c r="CF52" s="1861">
        <f t="shared" si="44"/>
        <v>9.6188185452663361E-2</v>
      </c>
      <c r="CG52" s="1862">
        <f>BZ52</f>
        <v>282.5836772631244</v>
      </c>
      <c r="CH52" s="1886"/>
      <c r="CJ52" s="1439">
        <f>CB49</f>
        <v>0.17697792967417145</v>
      </c>
      <c r="CK52" s="1439">
        <f t="shared" ref="CK52:CO52" si="49">CC49</f>
        <v>0.33687453568510262</v>
      </c>
      <c r="CL52" s="1439">
        <f t="shared" si="49"/>
        <v>0.46609941940314376</v>
      </c>
      <c r="CM52" s="1439">
        <f t="shared" si="49"/>
        <v>2.2253583928996741</v>
      </c>
      <c r="CN52" s="1439">
        <f t="shared" si="49"/>
        <v>0.1286322480742228</v>
      </c>
      <c r="CO52" s="1421">
        <f t="shared" si="49"/>
        <v>285.35603971801237</v>
      </c>
      <c r="CP52" s="1895"/>
    </row>
    <row r="53" spans="1:94" s="1268" customFormat="1" x14ac:dyDescent="0.25">
      <c r="A53" s="1443" t="s">
        <v>803</v>
      </c>
      <c r="B53" s="1237" t="str">
        <f>'Drum 8-2012'!B5</f>
        <v>Lampwick</v>
      </c>
      <c r="C53" s="1739">
        <f>'Drum 8-2012'!C5</f>
        <v>0</v>
      </c>
      <c r="D53" s="1739">
        <f>'Drum 8-2012'!D5</f>
        <v>0</v>
      </c>
      <c r="E53" s="1739">
        <f>'Drum 8-2012'!E5</f>
        <v>0</v>
      </c>
      <c r="F53" s="1739">
        <f>'Drum 8-2012'!F5</f>
        <v>689</v>
      </c>
      <c r="G53" s="1739">
        <f>'Drum 8-2012'!G5</f>
        <v>0</v>
      </c>
      <c r="H53" s="1739">
        <f>'Drum 8-2012'!H5</f>
        <v>0</v>
      </c>
      <c r="I53" s="1739">
        <f>'Drum 8-2012'!I5</f>
        <v>41149</v>
      </c>
      <c r="J53" s="1739">
        <f>'Drum 8-2012'!J5</f>
        <v>0</v>
      </c>
      <c r="K53" s="1741">
        <f>'Drum 8-2012'!K5</f>
        <v>8.1</v>
      </c>
      <c r="L53" s="1742">
        <f>'Drum 8-2012'!L5</f>
        <v>1.28</v>
      </c>
      <c r="M53" s="1742">
        <f>'Drum 8-2012'!M5</f>
        <v>36</v>
      </c>
      <c r="N53" s="1742">
        <f>'Drum 8-2012'!N5</f>
        <v>11</v>
      </c>
      <c r="O53" s="1742">
        <f>'Drum 8-2012'!O5</f>
        <v>8</v>
      </c>
      <c r="P53" s="1742" t="str">
        <f>'Drum 8-2012'!P5</f>
        <v>n</v>
      </c>
      <c r="Q53" s="1743" t="str">
        <f>'Drum 8-2012'!Q5</f>
        <v>n/a</v>
      </c>
      <c r="R53" s="1742">
        <f>'Drum 8-2012'!R5</f>
        <v>0</v>
      </c>
      <c r="S53" s="1741" t="str">
        <f>'Drum 8-2012'!S5</f>
        <v>n</v>
      </c>
      <c r="T53" s="1742" t="str">
        <f>'Drum 8-2012'!T5</f>
        <v>n/a</v>
      </c>
      <c r="U53" s="1742" t="str">
        <f>'Drum 8-2012'!U5</f>
        <v>n</v>
      </c>
      <c r="V53" s="1742" t="str">
        <f>'Drum 8-2012'!V5</f>
        <v>y</v>
      </c>
      <c r="W53" s="1742" t="str">
        <f>'Drum 8-2012'!W5</f>
        <v>y</v>
      </c>
      <c r="X53" s="1742" t="str">
        <f>'Drum 8-2012'!X5</f>
        <v>n</v>
      </c>
      <c r="Y53" s="1742" t="str">
        <f>'Drum 8-2012'!Y5</f>
        <v>y</v>
      </c>
      <c r="Z53" s="1742">
        <f>'Drum 8-2012'!Z5</f>
        <v>0</v>
      </c>
      <c r="AA53" s="1742">
        <f>'Drum 8-2012'!AA5</f>
        <v>10</v>
      </c>
      <c r="AB53" s="1742" t="str">
        <f>'Drum 8-2012'!AB5</f>
        <v>y</v>
      </c>
      <c r="AC53" s="1742">
        <f>'Drum 8-2012'!AC5</f>
        <v>3.8521766999999998E-2</v>
      </c>
      <c r="AD53" s="1743">
        <f>'Drum 8-2012'!AD5</f>
        <v>0</v>
      </c>
      <c r="AE53" s="1742">
        <f>'Drum 8-2012'!AE5</f>
        <v>58</v>
      </c>
      <c r="AF53" s="1742">
        <f>'Drum 8-2012'!AF5</f>
        <v>720</v>
      </c>
      <c r="AG53" s="1742">
        <f>'Drum 8-2012'!AG5</f>
        <v>5</v>
      </c>
      <c r="AH53" s="1742" t="str">
        <f>'Drum 8-2012'!AH5</f>
        <v>n</v>
      </c>
      <c r="AI53" s="1742" t="str">
        <f>'Drum 8-2012'!AI5</f>
        <v>y</v>
      </c>
      <c r="AJ53" s="1742" t="str">
        <f>'Drum 8-2012'!AJ5</f>
        <v>y</v>
      </c>
      <c r="AK53" s="1742" t="str">
        <f>'Drum 8-2012'!AK5</f>
        <v>n</v>
      </c>
      <c r="AL53" s="1742" t="str">
        <f>'Drum 8-2012'!AL5</f>
        <v>y</v>
      </c>
      <c r="AM53" s="1742" t="str">
        <f>'Drum 8-2012'!AM5</f>
        <v>y</v>
      </c>
      <c r="AN53" s="1742">
        <f>'Drum 8-2012'!AN5</f>
        <v>3.8521766999999998E-2</v>
      </c>
      <c r="AO53" s="1742">
        <f>'Drum 8-2012'!AO5</f>
        <v>0</v>
      </c>
      <c r="AP53" s="1742" t="str">
        <f>'Drum 8-2012'!AP5</f>
        <v>n</v>
      </c>
      <c r="AQ53" s="1744" t="str">
        <f>'Drum 8-2012'!AQ5</f>
        <v>n/a</v>
      </c>
      <c r="AR53" s="1742" t="str">
        <f>'Drum 8-2012'!AR5</f>
        <v>n/a</v>
      </c>
      <c r="AS53" s="1742" t="str">
        <f>'Drum 8-2012'!AS5</f>
        <v>n/a</v>
      </c>
      <c r="AT53" s="1742" t="str">
        <f>'Drum 8-2012'!AT5</f>
        <v>n/a</v>
      </c>
      <c r="AU53" s="1742" t="str">
        <f>'Drum 8-2012'!AU5</f>
        <v>n/a</v>
      </c>
      <c r="AV53" s="1742" t="str">
        <f>'Drum 8-2012'!AV5</f>
        <v>n/a</v>
      </c>
      <c r="AW53" s="1742">
        <f>'Drum 8-2012'!AW5</f>
        <v>7.1754760000000006</v>
      </c>
      <c r="AX53" s="1742">
        <f>'Drum 8-2012'!AX5</f>
        <v>4.7591850000000004</v>
      </c>
      <c r="AY53" s="1742">
        <f>'Drum 8-2012'!AY5</f>
        <v>90525</v>
      </c>
      <c r="AZ53" s="1742" t="str">
        <f>'Drum 8-2012'!AZ5</f>
        <v>n/a</v>
      </c>
      <c r="BA53" s="1742" t="str">
        <f>'Drum 8-2012'!BA5</f>
        <v>n/a</v>
      </c>
      <c r="BB53" s="1742">
        <f>'Drum 8-2012'!BB5</f>
        <v>77.076150000000013</v>
      </c>
      <c r="BC53" s="1741">
        <f>'Drum 8-2012'!BC5</f>
        <v>2.4162910000000002</v>
      </c>
      <c r="BD53" s="1745">
        <f>'Drum 8-2012'!BD5</f>
        <v>3672180.7504313081</v>
      </c>
      <c r="BE53" s="1746">
        <f>'Drum 8-2012'!BE5</f>
        <v>620.43792793383125</v>
      </c>
      <c r="BF53" s="1747" t="str">
        <f>'Drum 8-2012'!BF5</f>
        <v>n/a</v>
      </c>
      <c r="BG53" s="1748" t="str">
        <f>'Drum 8-2012'!BG5</f>
        <v>n/a</v>
      </c>
      <c r="BH53" s="1749">
        <f>'Drum 8-2012'!BH5</f>
        <v>57.416518846459013</v>
      </c>
      <c r="BI53" s="1750">
        <f>'Drum 8-2012'!BI5</f>
        <v>0.16895626062550409</v>
      </c>
      <c r="BJ53" s="1750">
        <f>'Drum 8-2012'!BJ5</f>
        <v>0.31024495540427277</v>
      </c>
      <c r="BK53" s="1750">
        <f>'Drum 8-2012'!BK5</f>
        <v>0.42040700937994452</v>
      </c>
      <c r="BL53" s="1750" t="str">
        <f>'Drum 8-2012'!BL5</f>
        <v>n/a</v>
      </c>
      <c r="BM53" s="1751">
        <f>'Drum 8-2012'!BM5</f>
        <v>2.1805245193533889</v>
      </c>
      <c r="BN53" s="1750">
        <f>'Drum 8-2012'!BN5</f>
        <v>0.12468352423605614</v>
      </c>
      <c r="BO53" s="1739">
        <f>'Drum 8-2012'!BO5</f>
        <v>3672180.7504313081</v>
      </c>
      <c r="BP53" s="1739">
        <f>'Drum 8-2012'!BP5</f>
        <v>3618131.4385189032</v>
      </c>
      <c r="BQ53" s="1739">
        <f>'Drum 8-2012'!BQ5</f>
        <v>3265107.1827779864</v>
      </c>
      <c r="BR53" s="1738">
        <f>'Drum 8-2012'!BR5</f>
        <v>620.43792793383125</v>
      </c>
      <c r="BS53" s="1739">
        <f>'Drum 8-2012'!BS5</f>
        <v>0.53633379206250553</v>
      </c>
      <c r="BT53" s="1739">
        <f>'Drum 8-2012'!BT5</f>
        <v>0.28000000000000003</v>
      </c>
      <c r="BU53" s="1739">
        <f>'Drum 8-2012'!BU5</f>
        <v>1</v>
      </c>
      <c r="BV53" s="1739">
        <f>'Drum 8-2012'!BV5</f>
        <v>2.6604727387163307</v>
      </c>
      <c r="BW53" s="1740">
        <f>'Drum 8-2012'!BW5</f>
        <v>1</v>
      </c>
      <c r="BX53" s="1739" t="str">
        <f>'Drum 8-2012'!BX5</f>
        <v>n/a</v>
      </c>
      <c r="BY53" s="1739">
        <f>'Drum 8-2012'!BY5</f>
        <v>2.6604727387163307</v>
      </c>
      <c r="BZ53" s="1752">
        <f>'Drum 8-2012'!BZ5</f>
        <v>285.81759543757818</v>
      </c>
      <c r="CA53" s="1753" t="str">
        <f>'Drum 8-2012'!CA5</f>
        <v>N/A</v>
      </c>
      <c r="CB53" s="1855"/>
      <c r="CC53" s="1856"/>
      <c r="CD53" s="1856"/>
      <c r="CE53" s="1856"/>
      <c r="CF53" s="1856"/>
      <c r="CG53" s="1932"/>
      <c r="CH53" s="1886"/>
      <c r="CO53" s="1421"/>
      <c r="CP53" s="1895"/>
    </row>
    <row r="54" spans="1:94" s="1268" customFormat="1" ht="15.75" x14ac:dyDescent="0.25">
      <c r="A54" s="1443" t="s">
        <v>804</v>
      </c>
      <c r="B54" s="1237" t="str">
        <f>'Drum 8-2012'!B25</f>
        <v>Lampwick</v>
      </c>
      <c r="C54" s="1739">
        <f>'Drum 8-2012'!C25</f>
        <v>0</v>
      </c>
      <c r="D54" s="1739">
        <f>'Drum 8-2012'!D25</f>
        <v>0</v>
      </c>
      <c r="E54" s="1739">
        <f>'Drum 8-2012'!E25</f>
        <v>0</v>
      </c>
      <c r="F54" s="1739">
        <f>'Drum 8-2012'!F25</f>
        <v>699</v>
      </c>
      <c r="G54" s="1739">
        <f>'Drum 8-2012'!G25</f>
        <v>0</v>
      </c>
      <c r="H54" s="1739">
        <f>'Drum 8-2012'!H25</f>
        <v>0</v>
      </c>
      <c r="I54" s="1739">
        <f>'Drum 8-2012'!I25</f>
        <v>41152</v>
      </c>
      <c r="J54" s="1739">
        <f>'Drum 8-2012'!J25</f>
        <v>0</v>
      </c>
      <c r="K54" s="1741">
        <f>'Drum 8-2012'!K25</f>
        <v>8.1</v>
      </c>
      <c r="L54" s="1742">
        <f>'Drum 8-2012'!L25</f>
        <v>1.28</v>
      </c>
      <c r="M54" s="1742">
        <f>'Drum 8-2012'!M25</f>
        <v>45</v>
      </c>
      <c r="N54" s="1742">
        <f>'Drum 8-2012'!N25</f>
        <v>11</v>
      </c>
      <c r="O54" s="1742">
        <f>'Drum 8-2012'!O25</f>
        <v>8</v>
      </c>
      <c r="P54" s="1742" t="str">
        <f>'Drum 8-2012'!P25</f>
        <v>n</v>
      </c>
      <c r="Q54" s="1743" t="str">
        <f>'Drum 8-2012'!Q25</f>
        <v>n/a</v>
      </c>
      <c r="R54" s="1742">
        <f>'Drum 8-2012'!R25</f>
        <v>0</v>
      </c>
      <c r="S54" s="1741" t="str">
        <f>'Drum 8-2012'!S25</f>
        <v>n</v>
      </c>
      <c r="T54" s="1742" t="str">
        <f>'Drum 8-2012'!T25</f>
        <v>n/a</v>
      </c>
      <c r="U54" s="1742" t="str">
        <f>'Drum 8-2012'!U25</f>
        <v>n</v>
      </c>
      <c r="V54" s="1742" t="str">
        <f>'Drum 8-2012'!V25</f>
        <v>y</v>
      </c>
      <c r="W54" s="1742" t="str">
        <f>'Drum 8-2012'!W25</f>
        <v>y</v>
      </c>
      <c r="X54" s="1742" t="str">
        <f>'Drum 8-2012'!X25</f>
        <v>n</v>
      </c>
      <c r="Y54" s="1742" t="str">
        <f>'Drum 8-2012'!Y25</f>
        <v>y</v>
      </c>
      <c r="Z54" s="1742">
        <f>'Drum 8-2012'!Z25</f>
        <v>0</v>
      </c>
      <c r="AA54" s="1742">
        <f>'Drum 8-2012'!AA25</f>
        <v>10</v>
      </c>
      <c r="AB54" s="1742" t="str">
        <f>'Drum 8-2012'!AB25</f>
        <v>y</v>
      </c>
      <c r="AC54" s="1742">
        <f>'Drum 8-2012'!AC25</f>
        <v>3.8521766999999998E-2</v>
      </c>
      <c r="AD54" s="1743">
        <f>'Drum 8-2012'!AD25</f>
        <v>0</v>
      </c>
      <c r="AE54" s="1742">
        <f>'Drum 8-2012'!AE25</f>
        <v>58</v>
      </c>
      <c r="AF54" s="1742">
        <f>'Drum 8-2012'!AF25</f>
        <v>720</v>
      </c>
      <c r="AG54" s="1742">
        <f>'Drum 8-2012'!AG25</f>
        <v>5</v>
      </c>
      <c r="AH54" s="1742" t="str">
        <f>'Drum 8-2012'!AH25</f>
        <v>n</v>
      </c>
      <c r="AI54" s="1742" t="str">
        <f>'Drum 8-2012'!AI25</f>
        <v>y</v>
      </c>
      <c r="AJ54" s="1742" t="str">
        <f>'Drum 8-2012'!AJ25</f>
        <v>y</v>
      </c>
      <c r="AK54" s="1742" t="str">
        <f>'Drum 8-2012'!AK25</f>
        <v>n</v>
      </c>
      <c r="AL54" s="1742" t="str">
        <f>'Drum 8-2012'!AL25</f>
        <v>y</v>
      </c>
      <c r="AM54" s="1742" t="str">
        <f>'Drum 8-2012'!AM25</f>
        <v>y</v>
      </c>
      <c r="AN54" s="1742">
        <f>'Drum 8-2012'!AN25</f>
        <v>3.8521766999999998E-2</v>
      </c>
      <c r="AO54" s="1742">
        <f>'Drum 8-2012'!AO25</f>
        <v>0</v>
      </c>
      <c r="AP54" s="1742" t="str">
        <f>'Drum 8-2012'!AP25</f>
        <v>n</v>
      </c>
      <c r="AQ54" s="1744" t="str">
        <f>'Drum 8-2012'!AQ25</f>
        <v>n/a</v>
      </c>
      <c r="AR54" s="1742" t="str">
        <f>'Drum 8-2012'!AR25</f>
        <v>n/a</v>
      </c>
      <c r="AS54" s="1742" t="str">
        <f>'Drum 8-2012'!AS25</f>
        <v>n/a</v>
      </c>
      <c r="AT54" s="1742" t="str">
        <f>'Drum 8-2012'!AT25</f>
        <v>n/a</v>
      </c>
      <c r="AU54" s="1742" t="str">
        <f>'Drum 8-2012'!AU25</f>
        <v>n/a</v>
      </c>
      <c r="AV54" s="1742" t="str">
        <f>'Drum 8-2012'!AV25</f>
        <v>n/a</v>
      </c>
      <c r="AW54" s="1742">
        <f>'Drum 8-2012'!AW25</f>
        <v>0</v>
      </c>
      <c r="AX54" s="1742">
        <f>'Drum 8-2012'!AX25</f>
        <v>0</v>
      </c>
      <c r="AY54" s="1742">
        <f>'Drum 8-2012'!AY25</f>
        <v>0</v>
      </c>
      <c r="AZ54" s="1742" t="str">
        <f>'Drum 8-2012'!AZ25</f>
        <v>n/a</v>
      </c>
      <c r="BA54" s="1742" t="str">
        <f>'Drum 8-2012'!BA25</f>
        <v>n/a</v>
      </c>
      <c r="BB54" s="1742">
        <f>'Drum 8-2012'!BB25</f>
        <v>0</v>
      </c>
      <c r="BC54" s="1741">
        <f>'Drum 8-2012'!BC25</f>
        <v>0</v>
      </c>
      <c r="BD54" s="1745">
        <f>'Drum 8-2012'!BD25</f>
        <v>0</v>
      </c>
      <c r="BE54" s="1746">
        <f>'Drum 8-2012'!BE25</f>
        <v>0</v>
      </c>
      <c r="BF54" s="1747" t="str">
        <f>'Drum 8-2012'!BF25</f>
        <v>n/a</v>
      </c>
      <c r="BG54" s="1748" t="str">
        <f>'Drum 8-2012'!BG25</f>
        <v>n/a</v>
      </c>
      <c r="BH54" s="1749">
        <f>'Drum 8-2012'!BH25</f>
        <v>0</v>
      </c>
      <c r="BI54" s="1750" t="e">
        <f>'Drum 8-2012'!BI25</f>
        <v>#DIV/0!</v>
      </c>
      <c r="BJ54" s="1750" t="e">
        <f>'Drum 8-2012'!BJ25</f>
        <v>#DIV/0!</v>
      </c>
      <c r="BK54" s="1750" t="e">
        <f>'Drum 8-2012'!BK25</f>
        <v>#DIV/0!</v>
      </c>
      <c r="BL54" s="1750" t="str">
        <f>'Drum 8-2012'!BL25</f>
        <v>n/a</v>
      </c>
      <c r="BM54" s="1751" t="e">
        <f>'Drum 8-2012'!BM25</f>
        <v>#DIV/0!</v>
      </c>
      <c r="BN54" s="1750" t="e">
        <f>'Drum 8-2012'!BN25</f>
        <v>#DIV/0!</v>
      </c>
      <c r="BO54" s="1739">
        <f>'Drum 8-2012'!BO25</f>
        <v>0</v>
      </c>
      <c r="BP54" s="1739">
        <f>'Drum 8-2012'!BP25</f>
        <v>0</v>
      </c>
      <c r="BQ54" s="1739">
        <f>'Drum 8-2012'!BQ25</f>
        <v>0</v>
      </c>
      <c r="BR54" s="1738">
        <f>'Drum 8-2012'!BR25</f>
        <v>0</v>
      </c>
      <c r="BS54" s="1739">
        <f>'Drum 8-2012'!BS25</f>
        <v>0</v>
      </c>
      <c r="BT54" s="1739">
        <f>'Drum 8-2012'!BT25</f>
        <v>0.28000000000000003</v>
      </c>
      <c r="BU54" s="1739">
        <f>'Drum 8-2012'!BU25</f>
        <v>1</v>
      </c>
      <c r="BV54" s="1739">
        <f>'Drum 8-2012'!BV25</f>
        <v>0</v>
      </c>
      <c r="BW54" s="1740">
        <f>'Drum 8-2012'!BW25</f>
        <v>1</v>
      </c>
      <c r="BX54" s="1739" t="str">
        <f>'Drum 8-2012'!BX25</f>
        <v>n/a</v>
      </c>
      <c r="BY54" s="1739">
        <f>'Drum 8-2012'!BY25</f>
        <v>0</v>
      </c>
      <c r="BZ54" s="1752" t="e">
        <f>'Drum 8-2012'!BZ25</f>
        <v>#DIV/0!</v>
      </c>
      <c r="CA54" s="1753" t="str">
        <f>'Drum 8-2012'!CA25</f>
        <v>N/A</v>
      </c>
      <c r="CB54" s="1881"/>
      <c r="CC54" s="1882"/>
      <c r="CD54" s="1882"/>
      <c r="CE54" s="1882"/>
      <c r="CF54" s="1882"/>
      <c r="CG54" s="1926"/>
      <c r="CH54" s="1892" t="s">
        <v>98</v>
      </c>
      <c r="CO54" s="1421"/>
      <c r="CP54" s="1895"/>
    </row>
    <row r="55" spans="1:94" s="1268" customFormat="1" x14ac:dyDescent="0.25">
      <c r="A55" s="1500" t="s">
        <v>851</v>
      </c>
      <c r="B55" s="1237" t="str">
        <f>'Drum 8-2012'!B39</f>
        <v>Lampwick</v>
      </c>
      <c r="C55" s="1575">
        <f>'Drum 8-2012'!C39</f>
        <v>0</v>
      </c>
      <c r="D55" s="1575">
        <f>'Drum 8-2012'!D39</f>
        <v>0</v>
      </c>
      <c r="E55" s="1575">
        <f>'Drum 8-2012'!E39</f>
        <v>0</v>
      </c>
      <c r="F55" s="1575">
        <f>'Drum 8-2012'!F39</f>
        <v>407</v>
      </c>
      <c r="G55" s="1575" t="str">
        <f>'Drum 8-2012'!G39</f>
        <v>No Drum</v>
      </c>
      <c r="H55" s="1575">
        <f>'Drum 8-2012'!H39</f>
        <v>0</v>
      </c>
      <c r="I55" s="1575">
        <f>'Drum 8-2012'!I39</f>
        <v>41152</v>
      </c>
      <c r="J55" s="1575">
        <f>'Drum 8-2012'!J39</f>
        <v>0</v>
      </c>
      <c r="K55" s="1581">
        <f>'Drum 8-2012'!K39</f>
        <v>8.1</v>
      </c>
      <c r="L55" s="1576">
        <f>'Drum 8-2012'!L39</f>
        <v>1.28</v>
      </c>
      <c r="M55" s="1576">
        <f>'Drum 8-2012'!M39</f>
        <v>45</v>
      </c>
      <c r="N55" s="1576">
        <f>'Drum 8-2012'!N39</f>
        <v>11</v>
      </c>
      <c r="O55" s="1576">
        <f>'Drum 8-2012'!O39</f>
        <v>8</v>
      </c>
      <c r="P55" s="1576" t="str">
        <f>'Drum 8-2012'!P39</f>
        <v>n</v>
      </c>
      <c r="Q55" s="1583" t="str">
        <f>'Drum 8-2012'!Q39</f>
        <v>n/a</v>
      </c>
      <c r="R55" s="1576">
        <f>'Drum 8-2012'!R39</f>
        <v>0</v>
      </c>
      <c r="S55" s="1581" t="str">
        <f>'Drum 8-2012'!S39</f>
        <v>n</v>
      </c>
      <c r="T55" s="1576" t="str">
        <f>'Drum 8-2012'!T39</f>
        <v>n/a</v>
      </c>
      <c r="U55" s="1576" t="str">
        <f>'Drum 8-2012'!U39</f>
        <v>n</v>
      </c>
      <c r="V55" s="1576" t="str">
        <f>'Drum 8-2012'!V39</f>
        <v>y</v>
      </c>
      <c r="W55" s="1576" t="str">
        <f>'Drum 8-2012'!W39</f>
        <v>y</v>
      </c>
      <c r="X55" s="1576" t="str">
        <f>'Drum 8-2012'!X39</f>
        <v>n</v>
      </c>
      <c r="Y55" s="1576" t="str">
        <f>'Drum 8-2012'!Y39</f>
        <v>y</v>
      </c>
      <c r="Z55" s="1576">
        <f>'Drum 8-2012'!Z39</f>
        <v>0</v>
      </c>
      <c r="AA55" s="1576">
        <f>'Drum 8-2012'!AA39</f>
        <v>10</v>
      </c>
      <c r="AB55" s="1576" t="str">
        <f>'Drum 8-2012'!AB39</f>
        <v>y</v>
      </c>
      <c r="AC55" s="1576">
        <f>'Drum 8-2012'!AC39</f>
        <v>3.8521766999999998E-2</v>
      </c>
      <c r="AD55" s="1583">
        <f>'Drum 8-2012'!AD39</f>
        <v>0</v>
      </c>
      <c r="AE55" s="1576">
        <f>'Drum 8-2012'!AE39</f>
        <v>58</v>
      </c>
      <c r="AF55" s="1576">
        <f>'Drum 8-2012'!AF39</f>
        <v>720</v>
      </c>
      <c r="AG55" s="1576">
        <f>'Drum 8-2012'!AG39</f>
        <v>5</v>
      </c>
      <c r="AH55" s="1576" t="str">
        <f>'Drum 8-2012'!AH39</f>
        <v>n</v>
      </c>
      <c r="AI55" s="1576" t="str">
        <f>'Drum 8-2012'!AI39</f>
        <v>y</v>
      </c>
      <c r="AJ55" s="1576" t="str">
        <f>'Drum 8-2012'!AJ39</f>
        <v>y</v>
      </c>
      <c r="AK55" s="1576" t="str">
        <f>'Drum 8-2012'!AK39</f>
        <v>n</v>
      </c>
      <c r="AL55" s="1576" t="str">
        <f>'Drum 8-2012'!AL39</f>
        <v>y</v>
      </c>
      <c r="AM55" s="1576" t="str">
        <f>'Drum 8-2012'!AM39</f>
        <v>y</v>
      </c>
      <c r="AN55" s="1576">
        <f>'Drum 8-2012'!AN39</f>
        <v>3.8521766999999998E-2</v>
      </c>
      <c r="AO55" s="1576">
        <f>'Drum 8-2012'!AO39</f>
        <v>0</v>
      </c>
      <c r="AP55" s="1576" t="str">
        <f>'Drum 8-2012'!AP39</f>
        <v>n</v>
      </c>
      <c r="AQ55" s="1587" t="str">
        <f>'Drum 8-2012'!AQ39</f>
        <v>n/a</v>
      </c>
      <c r="AR55" s="1576" t="str">
        <f>'Drum 8-2012'!AR39</f>
        <v>n/a</v>
      </c>
      <c r="AS55" s="1576" t="str">
        <f>'Drum 8-2012'!AS39</f>
        <v>n/a</v>
      </c>
      <c r="AT55" s="1576" t="str">
        <f>'Drum 8-2012'!AT39</f>
        <v>n/a</v>
      </c>
      <c r="AU55" s="1576" t="str">
        <f>'Drum 8-2012'!AU39</f>
        <v>n/a</v>
      </c>
      <c r="AV55" s="1576" t="str">
        <f>'Drum 8-2012'!AV39</f>
        <v>n/a</v>
      </c>
      <c r="AW55" s="1576">
        <f>'Drum 8-2012'!AW39</f>
        <v>7.2892290000000006</v>
      </c>
      <c r="AX55" s="1576">
        <f>'Drum 8-2012'!AX39</f>
        <v>4.7021499999999996</v>
      </c>
      <c r="AY55" s="1576">
        <f>'Drum 8-2012'!AY39</f>
        <v>93940</v>
      </c>
      <c r="AZ55" s="1576" t="str">
        <f>'Drum 8-2012'!AZ39</f>
        <v>n/a</v>
      </c>
      <c r="BA55" s="1576" t="str">
        <f>'Drum 8-2012'!BA39</f>
        <v>n/a</v>
      </c>
      <c r="BB55" s="1576">
        <f>'Drum 8-2012'!BB39</f>
        <v>134.21089999999998</v>
      </c>
      <c r="BC55" s="1581">
        <f>'Drum 8-2012'!BC39</f>
        <v>2.587079000000001</v>
      </c>
      <c r="BD55" s="1586">
        <f>'Drum 8-2012'!BD39</f>
        <v>3827367.2960017649</v>
      </c>
      <c r="BE55" s="1765">
        <f>'Drum 8-2012'!BE39</f>
        <v>704.70251016039447</v>
      </c>
      <c r="BF55" s="1766" t="str">
        <f>'Drum 8-2012'!BF39</f>
        <v>n/a</v>
      </c>
      <c r="BG55" s="1584" t="str">
        <f>'Drum 8-2012'!BG39</f>
        <v>n/a</v>
      </c>
      <c r="BH55" s="1767">
        <f>'Drum 8-2012'!BH39</f>
        <v>66.389722180195605</v>
      </c>
      <c r="BI55" s="1768">
        <f>'Drum 8-2012'!BI39</f>
        <v>0.18412199709616517</v>
      </c>
      <c r="BJ55" s="1768">
        <f>'Drum 8-2012'!BJ39</f>
        <v>0.32116930293007856</v>
      </c>
      <c r="BK55" s="1768">
        <f>'Drum 8-2012'!BK39</f>
        <v>0.42417806365534644</v>
      </c>
      <c r="BL55" s="1768" t="str">
        <f>'Drum 8-2012'!BL39</f>
        <v>n/a</v>
      </c>
      <c r="BM55" s="1769">
        <f>'Drum 8-2012'!BM39</f>
        <v>2.1083423706433582</v>
      </c>
      <c r="BN55" s="1768">
        <f>'Drum 8-2012'!BN39</f>
        <v>0.13940922109898926</v>
      </c>
      <c r="BO55" s="1575">
        <f>'Drum 8-2012'!BO39</f>
        <v>3827367.2960017649</v>
      </c>
      <c r="BP55" s="1575">
        <f>'Drum 8-2012'!BP39</f>
        <v>3771279.0070092063</v>
      </c>
      <c r="BQ55" s="1575">
        <f>'Drum 8-2012'!BQ39</f>
        <v>3396609.2365389154</v>
      </c>
      <c r="BR55" s="1770">
        <f>'Drum 8-2012'!BR39</f>
        <v>704.70251016039447</v>
      </c>
      <c r="BS55" s="1575">
        <f>'Drum 8-2012'!BS39</f>
        <v>0.57424287490011561</v>
      </c>
      <c r="BT55" s="1575">
        <f>'Drum 8-2012'!BT39</f>
        <v>0.28000000000000003</v>
      </c>
      <c r="BU55" s="1575">
        <f>'Drum 8-2012'!BU39</f>
        <v>1</v>
      </c>
      <c r="BV55" s="1575">
        <f>'Drum 8-2012'!BV39</f>
        <v>1.766668360345961</v>
      </c>
      <c r="BW55" s="1771">
        <f>'Drum 8-2012'!BW39</f>
        <v>1</v>
      </c>
      <c r="BX55" s="1575" t="str">
        <f>'Drum 8-2012'!BX39</f>
        <v>n/a</v>
      </c>
      <c r="BY55" s="1575">
        <f>'Drum 8-2012'!BY39</f>
        <v>1.766668360345961</v>
      </c>
      <c r="BZ55" s="1772">
        <f>'Drum 8-2012'!BZ39</f>
        <v>285.3314159217295</v>
      </c>
      <c r="CA55" s="1773" t="str">
        <f>'Drum 8-2012'!CA39</f>
        <v>N/A</v>
      </c>
      <c r="CB55" s="1855"/>
      <c r="CC55" s="1856"/>
      <c r="CD55" s="1856"/>
      <c r="CE55" s="1856"/>
      <c r="CF55" s="1856"/>
      <c r="CG55" s="1932"/>
      <c r="CH55" s="1886"/>
      <c r="CO55" s="1421"/>
      <c r="CP55" s="1895"/>
    </row>
    <row r="56" spans="1:94" ht="15.75" thickBot="1" x14ac:dyDescent="0.3">
      <c r="A56" s="1219"/>
      <c r="B56" s="1234"/>
      <c r="C56" s="1219"/>
      <c r="D56" s="1219"/>
      <c r="E56" s="1212"/>
      <c r="F56" s="1213"/>
      <c r="G56" s="1214"/>
      <c r="H56" s="1221"/>
      <c r="I56" s="1216"/>
      <c r="J56" s="1217"/>
      <c r="K56" s="1245"/>
      <c r="L56" s="1253"/>
      <c r="M56" s="1213"/>
      <c r="N56" s="1213"/>
      <c r="O56" s="1213"/>
      <c r="P56" s="1213"/>
      <c r="Q56" s="1246"/>
      <c r="R56" s="1213"/>
      <c r="S56" s="1245"/>
      <c r="T56" s="1213"/>
      <c r="U56" s="1213"/>
      <c r="V56" s="1213"/>
      <c r="W56" s="1213"/>
      <c r="X56" s="1213"/>
      <c r="Y56" s="1213"/>
      <c r="Z56" s="1213"/>
      <c r="AA56" s="1213"/>
      <c r="AB56" s="1213"/>
      <c r="AC56" s="1448"/>
      <c r="AD56" s="1449"/>
      <c r="AE56" s="1213"/>
      <c r="AF56" s="1213"/>
      <c r="AG56" s="1213"/>
      <c r="AH56" s="1213"/>
      <c r="AI56" s="1213"/>
      <c r="AJ56" s="1213"/>
      <c r="AK56" s="1213"/>
      <c r="AL56" s="1213"/>
      <c r="AM56" s="1213"/>
      <c r="AN56" s="1218"/>
      <c r="AO56" s="1253"/>
      <c r="AP56" s="1213"/>
      <c r="AQ56" s="1445"/>
      <c r="AR56" s="1213"/>
      <c r="AS56" s="1213"/>
      <c r="AT56" s="1213"/>
      <c r="AU56" s="1472"/>
      <c r="AV56" s="1213"/>
      <c r="AW56" s="1213"/>
      <c r="AX56" s="1213"/>
      <c r="AY56" s="1213"/>
      <c r="AZ56" s="1213"/>
      <c r="BA56" s="1213"/>
      <c r="BB56" s="1213"/>
      <c r="BC56" s="1249"/>
      <c r="BD56" s="1468"/>
      <c r="BE56" s="1469"/>
      <c r="BF56" s="1470"/>
      <c r="BG56" s="1471"/>
      <c r="BH56" s="1451"/>
      <c r="BI56" s="1255"/>
      <c r="BJ56" s="1255"/>
      <c r="BK56" s="1255"/>
      <c r="BL56" s="1255"/>
      <c r="BM56" s="1258"/>
      <c r="BN56" s="1255"/>
      <c r="BO56" s="1219"/>
      <c r="BP56" s="1219"/>
      <c r="BQ56" s="1219"/>
      <c r="BR56" s="1241"/>
      <c r="BS56" s="1219"/>
      <c r="BT56" s="1219"/>
      <c r="BU56" s="1219"/>
      <c r="BV56" s="1219"/>
      <c r="BW56" s="1242"/>
      <c r="BX56" s="1219"/>
      <c r="BY56" s="1219"/>
      <c r="BZ56" s="1261"/>
      <c r="CA56" s="1264"/>
      <c r="CB56" s="1857"/>
      <c r="CC56" s="1857"/>
      <c r="CD56" s="1857"/>
      <c r="CE56" s="1857"/>
      <c r="CF56" s="1857"/>
      <c r="CG56" s="1927"/>
      <c r="CH56" s="1888"/>
      <c r="CI56" s="1858"/>
      <c r="CJ56" s="1896"/>
      <c r="CK56" s="1896"/>
      <c r="CL56" s="1896"/>
      <c r="CM56" s="1896"/>
      <c r="CN56" s="1896"/>
      <c r="CO56" s="1937"/>
      <c r="CP56" s="1895"/>
    </row>
    <row r="57" spans="1:94" x14ac:dyDescent="0.25">
      <c r="A57" s="1475" t="s">
        <v>832</v>
      </c>
      <c r="B57" s="1487" t="str">
        <f>'Gnd Verif. 8-2012'!B12</f>
        <v>Lampwick</v>
      </c>
      <c r="C57" s="1517">
        <f>'Gnd Verif. 8-2012'!C12</f>
        <v>0</v>
      </c>
      <c r="D57" s="1517" t="str">
        <f>'Gnd Verif. 8-2012'!D12</f>
        <v>682a</v>
      </c>
      <c r="E57" s="1518">
        <f>'Gnd Verif. 8-2012'!E12</f>
        <v>0</v>
      </c>
      <c r="F57" s="1519">
        <f>'Gnd Verif. 8-2012'!F12</f>
        <v>0</v>
      </c>
      <c r="G57" s="1520">
        <f>'Gnd Verif. 8-2012'!G12</f>
        <v>0</v>
      </c>
      <c r="H57" s="1604">
        <f>'Gnd Verif. 8-2012'!H12</f>
        <v>0</v>
      </c>
      <c r="I57" s="1522">
        <f>'Gnd Verif. 8-2012'!I12</f>
        <v>0</v>
      </c>
      <c r="J57" s="1523">
        <f>'Gnd Verif. 8-2012'!J12</f>
        <v>0</v>
      </c>
      <c r="K57" s="1524">
        <f>'Gnd Verif. 8-2012'!K12</f>
        <v>8.1</v>
      </c>
      <c r="L57" s="1525">
        <f>'Gnd Verif. 8-2012'!L12</f>
        <v>1.28</v>
      </c>
      <c r="M57" s="1519">
        <f>'Gnd Verif. 8-2012'!M12</f>
        <v>60</v>
      </c>
      <c r="N57" s="1519">
        <f>'Gnd Verif. 8-2012'!N12</f>
        <v>0</v>
      </c>
      <c r="O57" s="1519">
        <f>'Gnd Verif. 8-2012'!O12</f>
        <v>0</v>
      </c>
      <c r="P57" s="1519">
        <f>'Gnd Verif. 8-2012'!P12</f>
        <v>0</v>
      </c>
      <c r="Q57" s="1526">
        <f>'Gnd Verif. 8-2012'!Q12</f>
        <v>0</v>
      </c>
      <c r="R57" s="1519">
        <f>'Gnd Verif. 8-2012'!R12</f>
        <v>0</v>
      </c>
      <c r="S57" s="1524">
        <f>'Gnd Verif. 8-2012'!S12</f>
        <v>0</v>
      </c>
      <c r="T57" s="1519">
        <f>'Gnd Verif. 8-2012'!T12</f>
        <v>0</v>
      </c>
      <c r="U57" s="1519">
        <f>'Gnd Verif. 8-2012'!U12</f>
        <v>0</v>
      </c>
      <c r="V57" s="1519" t="str">
        <f>'Gnd Verif. 8-2012'!V12</f>
        <v>y</v>
      </c>
      <c r="W57" s="1519" t="str">
        <f>'Gnd Verif. 8-2012'!W12</f>
        <v>y</v>
      </c>
      <c r="X57" s="1519" t="str">
        <f>'Gnd Verif. 8-2012'!X12</f>
        <v>n</v>
      </c>
      <c r="Y57" s="1519" t="str">
        <f>'Gnd Verif. 8-2012'!Y12</f>
        <v>y</v>
      </c>
      <c r="Z57" s="1519">
        <f>'Gnd Verif. 8-2012'!Z12</f>
        <v>0</v>
      </c>
      <c r="AA57" s="1519">
        <f>'Gnd Verif. 8-2012'!AA12</f>
        <v>10</v>
      </c>
      <c r="AB57" s="1519" t="str">
        <f>'Gnd Verif. 8-2012'!AB12</f>
        <v>y</v>
      </c>
      <c r="AC57" s="1527">
        <f>'Gnd Verif. 8-2012'!AC12</f>
        <v>3.8521767473499238E-2</v>
      </c>
      <c r="AD57" s="1528">
        <f>'Gnd Verif. 8-2012'!AD12</f>
        <v>0</v>
      </c>
      <c r="AE57" s="1519">
        <f>'Gnd Verif. 8-2012'!AE12</f>
        <v>58</v>
      </c>
      <c r="AF57" s="1519">
        <f>'Gnd Verif. 8-2012'!AF12</f>
        <v>720</v>
      </c>
      <c r="AG57" s="1519">
        <f>'Gnd Verif. 8-2012'!AG12</f>
        <v>5</v>
      </c>
      <c r="AH57" s="1519" t="str">
        <f>'Gnd Verif. 8-2012'!AH12</f>
        <v>n</v>
      </c>
      <c r="AI57" s="1519" t="str">
        <f>'Gnd Verif. 8-2012'!AI12</f>
        <v>y</v>
      </c>
      <c r="AJ57" s="1519" t="str">
        <f>'Gnd Verif. 8-2012'!AJ12</f>
        <v>y</v>
      </c>
      <c r="AK57" s="1519" t="str">
        <f>'Gnd Verif. 8-2012'!AK12</f>
        <v>n</v>
      </c>
      <c r="AL57" s="1519" t="str">
        <f>'Gnd Verif. 8-2012'!AL12</f>
        <v>y</v>
      </c>
      <c r="AM57" s="1519" t="str">
        <f>'Gnd Verif. 8-2012'!AM12</f>
        <v>y</v>
      </c>
      <c r="AN57" s="1529">
        <f>'Gnd Verif. 8-2012'!AN12</f>
        <v>30</v>
      </c>
      <c r="AO57" s="1525">
        <f>'Gnd Verif. 8-2012'!AO12</f>
        <v>0</v>
      </c>
      <c r="AP57" s="1519">
        <f>'Gnd Verif. 8-2012'!AP12</f>
        <v>0</v>
      </c>
      <c r="AQ57" s="1600">
        <f>'Gnd Verif. 8-2012'!AQ12</f>
        <v>0</v>
      </c>
      <c r="AR57" s="1519">
        <f>'Gnd Verif. 8-2012'!AR12</f>
        <v>0</v>
      </c>
      <c r="AS57" s="1519">
        <f>'Gnd Verif. 8-2012'!AS12</f>
        <v>0</v>
      </c>
      <c r="AT57" s="1519">
        <f>'Gnd Verif. 8-2012'!AT12</f>
        <v>0</v>
      </c>
      <c r="AU57" s="1519">
        <f>'Gnd Verif. 8-2012'!AU12</f>
        <v>4.5885175</v>
      </c>
      <c r="AV57" s="1519">
        <f>'Gnd Verif. 8-2012'!AV12</f>
        <v>0.60952767500000005</v>
      </c>
      <c r="AW57" s="1519">
        <f>'Gnd Verif. 8-2012'!AW12</f>
        <v>6.5822905000000009</v>
      </c>
      <c r="AX57" s="1519">
        <f>'Gnd Verif. 8-2012'!AX12</f>
        <v>4.7527314999999994</v>
      </c>
      <c r="AY57" s="1519">
        <f>'Gnd Verif. 8-2012'!AY12</f>
        <v>39715</v>
      </c>
      <c r="AZ57" s="1519">
        <f>'Gnd Verif. 8-2012'!AZ12</f>
        <v>16329.6</v>
      </c>
      <c r="BA57" s="1519">
        <f>'Gnd Verif. 8-2012'!BA12</f>
        <v>15108</v>
      </c>
      <c r="BB57" s="1519">
        <f>'Gnd Verif. 8-2012'!BB12</f>
        <v>83.770049999999998</v>
      </c>
      <c r="BC57" s="1534">
        <f>'Gnd Verif. 8-2012'!BC12</f>
        <v>1.8295590000000015</v>
      </c>
      <c r="BD57" s="1533">
        <f>'Gnd Verif. 8-2012'!BD12</f>
        <v>1506286.1923435298</v>
      </c>
      <c r="BE57" s="1535">
        <f>'Gnd Verif. 8-2012'!BE12</f>
        <v>399.39846318928045</v>
      </c>
      <c r="BF57" s="1536">
        <f>'Gnd Verif. 8-2012'!BF12</f>
        <v>3.9789898250000002</v>
      </c>
      <c r="BG57" s="1537">
        <f>'Gnd Verif. 8-2012'!BG12</f>
        <v>305.40000000000009</v>
      </c>
      <c r="BH57" s="1531">
        <f>'Gnd Verif. 8-2012'!BH12</f>
        <v>70.222684821433688</v>
      </c>
      <c r="BI57" s="1538">
        <f>'Gnd Verif. 8-2012'!BI12</f>
        <v>0.26515443427645258</v>
      </c>
      <c r="BJ57" s="1538">
        <f>'Gnd Verif. 8-2012'!BJ12</f>
        <v>0.44653664408410099</v>
      </c>
      <c r="BK57" s="1538">
        <f>'Gnd Verif. 8-2012'!BK12</f>
        <v>0.57947700793696155</v>
      </c>
      <c r="BL57" s="1538">
        <f>'Gnd Verif. 8-2012'!BL12</f>
        <v>1.3028781352324817E-2</v>
      </c>
      <c r="BM57" s="1539">
        <f>'Gnd Verif. 8-2012'!BM12</f>
        <v>2.0584393249224462</v>
      </c>
      <c r="BN57" s="1538">
        <f>'Gnd Verif. 8-2012'!BN12</f>
        <v>0.20432419168338381</v>
      </c>
      <c r="BO57" s="1517">
        <f>'Gnd Verif. 8-2012'!BO12</f>
        <v>1506286.1923435298</v>
      </c>
      <c r="BP57" s="1517">
        <f>'Gnd Verif. 8-2012'!BP12</f>
        <v>1482573.75493711</v>
      </c>
      <c r="BQ57" s="1517">
        <f>'Gnd Verif. 8-2012'!BQ12</f>
        <v>1380079.32168671</v>
      </c>
      <c r="BR57" s="1540">
        <f>'Gnd Verif. 8-2012'!BR12</f>
        <v>399.39846318928045</v>
      </c>
      <c r="BS57" s="1517">
        <f>'Gnd Verif. 8-2012'!BS12</f>
        <v>0.40609939625321878</v>
      </c>
      <c r="BT57" s="1517">
        <f>'Gnd Verif. 8-2012'!BT12</f>
        <v>0.28000000000000003</v>
      </c>
      <c r="BU57" s="1517">
        <f>'Gnd Verif. 8-2012'!BU12</f>
        <v>1</v>
      </c>
      <c r="BV57" s="1517">
        <f>'Gnd Verif. 8-2012'!BV12</f>
        <v>2.9938540437028713</v>
      </c>
      <c r="BW57" s="1541">
        <f>'Gnd Verif. 8-2012'!BW12</f>
        <v>1</v>
      </c>
      <c r="BX57" s="1517">
        <f>'Gnd Verif. 8-2012'!BX12</f>
        <v>2.9763047838182386</v>
      </c>
      <c r="BY57" s="1517">
        <f>'Gnd Verif. 8-2012'!BY12</f>
        <v>2.9938540437028713</v>
      </c>
      <c r="BZ57" s="1542">
        <f>'Gnd Verif. 8-2012'!BZ12</f>
        <v>284.91910779472937</v>
      </c>
      <c r="CA57" s="1543" t="str">
        <f>'Gnd Verif. 8-2012'!CA12</f>
        <v>N/A</v>
      </c>
      <c r="CB57" s="1899">
        <f>AVERAGE(BI57,BI60,BI62)</f>
        <v>0.20500732702833943</v>
      </c>
      <c r="CC57" s="1899">
        <f t="shared" ref="CC57:CD57" si="50">AVERAGE(BJ57,BJ60,BJ62)</f>
        <v>0.39707153346025748</v>
      </c>
      <c r="CD57" s="1899">
        <f t="shared" si="50"/>
        <v>0.56014937154280997</v>
      </c>
      <c r="CE57" s="1899">
        <f>AVERAGE(BM57,BM60,BM62)</f>
        <v>2.3127541666129772</v>
      </c>
      <c r="CF57" s="1899">
        <f t="shared" ref="CF57" si="51">AVERAGE(BN57,BN60,BN62)</f>
        <v>0.14905795099870642</v>
      </c>
      <c r="CG57" s="1824">
        <f>AVERAGE(BZ57,BZ60,BZ62)</f>
        <v>285.35603971801237</v>
      </c>
      <c r="CH57" s="1884"/>
      <c r="CI57" s="1858"/>
      <c r="CP57" s="1895"/>
    </row>
    <row r="58" spans="1:94" x14ac:dyDescent="0.25">
      <c r="A58" s="1477" t="s">
        <v>768</v>
      </c>
      <c r="B58" s="1488" t="str">
        <f>'SAME R Results'!B59</f>
        <v>Lampwick</v>
      </c>
      <c r="C58" s="1632" t="str">
        <f>'SAME R Results'!C59</f>
        <v>L18</v>
      </c>
      <c r="D58" s="1632" t="str">
        <f>'SAME R Results'!D59</f>
        <v>33LA</v>
      </c>
      <c r="E58" s="1632">
        <f>'SAME R Results'!E59</f>
        <v>3</v>
      </c>
      <c r="F58" s="1632" t="str">
        <f>'SAME R Results'!F59</f>
        <v>80a</v>
      </c>
      <c r="G58" s="1632" t="str">
        <f>'SAME R Results'!G59</f>
        <v>aged</v>
      </c>
      <c r="H58" s="1632">
        <f>'SAME R Results'!H59</f>
        <v>239</v>
      </c>
      <c r="I58" s="1632">
        <f>'SAME R Results'!I59</f>
        <v>40416</v>
      </c>
      <c r="J58" s="1632">
        <f>'SAME R Results'!J59</f>
        <v>0</v>
      </c>
      <c r="K58" s="1633">
        <f>'SAME R Results'!K59</f>
        <v>8.1</v>
      </c>
      <c r="L58" s="1634">
        <f>'SAME R Results'!L59</f>
        <v>1.28</v>
      </c>
      <c r="M58" s="1634">
        <f>'SAME R Results'!M59</f>
        <v>0</v>
      </c>
      <c r="N58" s="1634">
        <f>'SAME R Results'!N59</f>
        <v>0</v>
      </c>
      <c r="O58" s="1634">
        <f>'SAME R Results'!O59</f>
        <v>0</v>
      </c>
      <c r="P58" s="1634">
        <f>'SAME R Results'!P59</f>
        <v>0</v>
      </c>
      <c r="Q58" s="1635">
        <f>'SAME R Results'!Q59</f>
        <v>0</v>
      </c>
      <c r="R58" s="1634">
        <f>'SAME R Results'!R59</f>
        <v>580.33333333333337</v>
      </c>
      <c r="S58" s="1633">
        <f>'SAME R Results'!S59</f>
        <v>0</v>
      </c>
      <c r="T58" s="1634">
        <f>'SAME R Results'!T59</f>
        <v>0</v>
      </c>
      <c r="U58" s="1634" t="str">
        <f>'SAME R Results'!U59</f>
        <v>n</v>
      </c>
      <c r="V58" s="1634" t="str">
        <f>'SAME R Results'!V59</f>
        <v>y</v>
      </c>
      <c r="W58" s="1634" t="str">
        <f>'SAME R Results'!W59</f>
        <v>y</v>
      </c>
      <c r="X58" s="1634" t="str">
        <f>'SAME R Results'!X59</f>
        <v>n</v>
      </c>
      <c r="Y58" s="1634" t="str">
        <f>'SAME R Results'!Y59</f>
        <v>y</v>
      </c>
      <c r="Z58" s="1634" t="str">
        <f>'SAME R Results'!Z59</f>
        <v>y</v>
      </c>
      <c r="AA58" s="1634">
        <f>'SAME R Results'!AA59</f>
        <v>10</v>
      </c>
      <c r="AB58" s="1634" t="str">
        <f>'SAME R Results'!AB59</f>
        <v>y</v>
      </c>
      <c r="AC58" s="1634">
        <f>'SAME R Results'!AC59</f>
        <v>3.852706928546E-2</v>
      </c>
      <c r="AD58" s="1635">
        <f>'SAME R Results'!AD59</f>
        <v>0</v>
      </c>
      <c r="AE58" s="1634">
        <f>'SAME R Results'!AE59</f>
        <v>0</v>
      </c>
      <c r="AF58" s="1634">
        <f>'SAME R Results'!AF59</f>
        <v>0</v>
      </c>
      <c r="AG58" s="1634">
        <f>'SAME R Results'!AG59</f>
        <v>0</v>
      </c>
      <c r="AH58" s="1634">
        <f>'SAME R Results'!AH59</f>
        <v>0</v>
      </c>
      <c r="AI58" s="1634">
        <f>'SAME R Results'!AI59</f>
        <v>0</v>
      </c>
      <c r="AJ58" s="1634">
        <f>'SAME R Results'!AJ59</f>
        <v>0</v>
      </c>
      <c r="AK58" s="1634">
        <f>'SAME R Results'!AK59</f>
        <v>0</v>
      </c>
      <c r="AL58" s="1634">
        <f>'SAME R Results'!AL59</f>
        <v>0</v>
      </c>
      <c r="AM58" s="1634">
        <f>'SAME R Results'!AM59</f>
        <v>0</v>
      </c>
      <c r="AN58" s="1634">
        <f>'SAME R Results'!AN59</f>
        <v>0</v>
      </c>
      <c r="AO58" s="1634">
        <f>'SAME R Results'!AO59</f>
        <v>0</v>
      </c>
      <c r="AP58" s="1634">
        <f>'SAME R Results'!AP59</f>
        <v>90</v>
      </c>
      <c r="AQ58" s="1636">
        <f>'SAME R Results'!AQ59</f>
        <v>0</v>
      </c>
      <c r="AR58" s="1634">
        <f>'SAME R Results'!AR59</f>
        <v>6.2508695000000012</v>
      </c>
      <c r="AS58" s="1634">
        <f>'SAME R Results'!AS59</f>
        <v>0</v>
      </c>
      <c r="AT58" s="1634">
        <f>'SAME R Results'!AT59</f>
        <v>0</v>
      </c>
      <c r="AU58" s="1634">
        <f>'SAME R Results'!AU59</f>
        <v>3.2887709999999997</v>
      </c>
      <c r="AV58" s="1634">
        <f>'SAME R Results'!AV59</f>
        <v>9.8617549999999998E-2</v>
      </c>
      <c r="AW58" s="1634">
        <f>'SAME R Results'!AW59</f>
        <v>6.5057074999999998</v>
      </c>
      <c r="AX58" s="1634">
        <f>'SAME R Results'!AX59</f>
        <v>4.750794</v>
      </c>
      <c r="AY58" s="1634">
        <f>'SAME R Results'!AY59</f>
        <v>39135</v>
      </c>
      <c r="AZ58" s="1634">
        <f>'SAME R Results'!AZ59</f>
        <v>3.0089870000000003</v>
      </c>
      <c r="BA58" s="1634">
        <f>'SAME R Results'!BA59</f>
        <v>0.14303590500000002</v>
      </c>
      <c r="BB58" s="1634">
        <f>'SAME R Results'!BB59</f>
        <v>76.599000000000004</v>
      </c>
      <c r="BC58" s="1633">
        <f>'SAME R Results'!BC59</f>
        <v>1.7549134999999998</v>
      </c>
      <c r="BD58" s="1637">
        <f>'SAME R Results'!BD59</f>
        <v>1482905.7467800037</v>
      </c>
      <c r="BE58" s="1638">
        <f>'SAME R Results'!BE59</f>
        <v>376.57962446178351</v>
      </c>
      <c r="BF58" s="1639">
        <f>'SAME R Results'!BF59</f>
        <v>3.1901534499999995</v>
      </c>
      <c r="BG58" s="1640">
        <f>'SAME R Results'!BG59</f>
        <v>0.71648777375000006</v>
      </c>
      <c r="BH58" s="1641">
        <f>'SAME R Results'!BH59</f>
        <v>55.126606662080725</v>
      </c>
      <c r="BI58" s="1642">
        <f>'SAME R Results'!BI59</f>
        <v>0.25394710707642226</v>
      </c>
      <c r="BJ58" s="1642">
        <f>'SAME R Results'!BJ59</f>
        <v>0.41407883222812808</v>
      </c>
      <c r="BK58" s="1642">
        <f>'SAME R Results'!BK59</f>
        <v>0.52875307969414942</v>
      </c>
      <c r="BL58" s="1642">
        <f>'SAME R Results'!BL59</f>
        <v>4.4524883283118255</v>
      </c>
      <c r="BM58" s="1643">
        <f>'SAME R Results'!BM59</f>
        <v>2.0122138995127745</v>
      </c>
      <c r="BN58" s="1642">
        <f>'SAME R Results'!BN59</f>
        <v>0.19887188478739723</v>
      </c>
      <c r="BO58" s="1632">
        <f>'SAME R Results'!BO59</f>
        <v>1482905.7467800037</v>
      </c>
      <c r="BP58" s="1632">
        <f>'SAME R Results'!BP59</f>
        <v>1459542.822563505</v>
      </c>
      <c r="BQ58" s="1632">
        <f>'SAME R Results'!BQ59</f>
        <v>1359148.2740879543</v>
      </c>
      <c r="BR58" s="1644">
        <f>'SAME R Results'!BR59</f>
        <v>376.57962446178351</v>
      </c>
      <c r="BS58" s="1632">
        <f>'SAME R Results'!BS59</f>
        <v>0.38953065346710458</v>
      </c>
      <c r="BT58" s="1632">
        <f>'SAME R Results'!BT59</f>
        <v>0.28000000000000003</v>
      </c>
      <c r="BU58" s="1632">
        <f>'SAME R Results'!BU59</f>
        <v>1</v>
      </c>
      <c r="BV58" s="1632">
        <f>'SAME R Results'!BV59</f>
        <v>2.5702781769848131</v>
      </c>
      <c r="BW58" s="1645">
        <f>'SAME R Results'!BW59</f>
        <v>1</v>
      </c>
      <c r="BX58" s="1632">
        <f>'SAME R Results'!BX59</f>
        <v>2.5823052078617459</v>
      </c>
      <c r="BY58" s="1632">
        <f>'SAME R Results'!BY59</f>
        <v>2.5702781769848131</v>
      </c>
      <c r="BZ58" s="1646">
        <f>'SAME R Results'!BZ59</f>
        <v>293.02156386703371</v>
      </c>
      <c r="CA58" s="1647">
        <f>'SAME R Results'!CA61</f>
        <v>9.7133333333332406</v>
      </c>
      <c r="CB58" s="1861">
        <f>BI58</f>
        <v>0.25394710707642226</v>
      </c>
      <c r="CC58" s="1861">
        <f t="shared" ref="CC58" si="52">BJ58</f>
        <v>0.41407883222812808</v>
      </c>
      <c r="CD58" s="1861">
        <f t="shared" ref="CD58" si="53">BK58</f>
        <v>0.52875307969414942</v>
      </c>
      <c r="CE58" s="1862">
        <f>BM58</f>
        <v>2.0122138995127745</v>
      </c>
      <c r="CF58" s="1861">
        <f>BN58</f>
        <v>0.19887188478739723</v>
      </c>
      <c r="CG58" s="1862">
        <f>BZ58</f>
        <v>293.02156386703371</v>
      </c>
      <c r="CH58" s="1885"/>
      <c r="CI58" s="1858"/>
      <c r="CJ58" s="1439">
        <f>CB57</f>
        <v>0.20500732702833943</v>
      </c>
      <c r="CK58" s="1439">
        <f t="shared" ref="CK58:CO58" si="54">CC57</f>
        <v>0.39707153346025748</v>
      </c>
      <c r="CL58" s="1439">
        <f t="shared" si="54"/>
        <v>0.56014937154280997</v>
      </c>
      <c r="CM58" s="1439">
        <f t="shared" si="54"/>
        <v>2.3127541666129772</v>
      </c>
      <c r="CN58" s="1439">
        <f t="shared" si="54"/>
        <v>0.14905795099870642</v>
      </c>
      <c r="CO58" s="1421">
        <f t="shared" si="54"/>
        <v>285.35603971801237</v>
      </c>
      <c r="CP58" s="1895"/>
    </row>
    <row r="59" spans="1:94" x14ac:dyDescent="0.25">
      <c r="A59" s="1479" t="s">
        <v>769</v>
      </c>
      <c r="B59" s="1489" t="str">
        <f>'SAME R Results'!B63</f>
        <v>Lampwick</v>
      </c>
      <c r="C59" s="1648" t="str">
        <f>'SAME R Results'!C63</f>
        <v>L17</v>
      </c>
      <c r="D59" s="1648" t="str">
        <f>'SAME R Results'!D63</f>
        <v>35LA</v>
      </c>
      <c r="E59" s="1648">
        <f>'SAME R Results'!E63</f>
        <v>2</v>
      </c>
      <c r="F59" s="1648" t="str">
        <f>'SAME R Results'!F63</f>
        <v>82a</v>
      </c>
      <c r="G59" s="1648" t="str">
        <f>'SAME R Results'!G63</f>
        <v>aged</v>
      </c>
      <c r="H59" s="1648">
        <f>'SAME R Results'!H63</f>
        <v>239</v>
      </c>
      <c r="I59" s="1648">
        <f>'SAME R Results'!I63</f>
        <v>40417</v>
      </c>
      <c r="J59" s="1648">
        <f>'SAME R Results'!J63</f>
        <v>0</v>
      </c>
      <c r="K59" s="1649">
        <f>'SAME R Results'!K63</f>
        <v>8.1</v>
      </c>
      <c r="L59" s="1650">
        <f>'SAME R Results'!L63</f>
        <v>1.2649999999999999</v>
      </c>
      <c r="M59" s="1650">
        <f>'SAME R Results'!M63</f>
        <v>0</v>
      </c>
      <c r="N59" s="1650">
        <f>'SAME R Results'!N63</f>
        <v>0</v>
      </c>
      <c r="O59" s="1650">
        <f>'SAME R Results'!O63</f>
        <v>0</v>
      </c>
      <c r="P59" s="1650">
        <f>'SAME R Results'!P63</f>
        <v>0</v>
      </c>
      <c r="Q59" s="1651">
        <f>'SAME R Results'!Q63</f>
        <v>0</v>
      </c>
      <c r="R59" s="1650">
        <f>'SAME R Results'!R63</f>
        <v>579.33333333333337</v>
      </c>
      <c r="S59" s="1649">
        <f>'SAME R Results'!S63</f>
        <v>0</v>
      </c>
      <c r="T59" s="1650">
        <f>'SAME R Results'!T63</f>
        <v>0</v>
      </c>
      <c r="U59" s="1650" t="str">
        <f>'SAME R Results'!U63</f>
        <v>n</v>
      </c>
      <c r="V59" s="1650" t="str">
        <f>'SAME R Results'!V63</f>
        <v>y</v>
      </c>
      <c r="W59" s="1650" t="str">
        <f>'SAME R Results'!W63</f>
        <v>y</v>
      </c>
      <c r="X59" s="1650" t="str">
        <f>'SAME R Results'!X63</f>
        <v>n</v>
      </c>
      <c r="Y59" s="1650" t="str">
        <f>'SAME R Results'!Y63</f>
        <v>y</v>
      </c>
      <c r="Z59" s="1650" t="str">
        <f>'SAME R Results'!Z63</f>
        <v>y</v>
      </c>
      <c r="AA59" s="1650">
        <f>'SAME R Results'!AA63</f>
        <v>10</v>
      </c>
      <c r="AB59" s="1650" t="str">
        <f>'SAME R Results'!AB63</f>
        <v>y</v>
      </c>
      <c r="AC59" s="1650">
        <f>'SAME R Results'!AC63</f>
        <v>3.852706928546E-2</v>
      </c>
      <c r="AD59" s="1651">
        <f>'SAME R Results'!AD63</f>
        <v>0</v>
      </c>
      <c r="AE59" s="1650">
        <f>'SAME R Results'!AE63</f>
        <v>0</v>
      </c>
      <c r="AF59" s="1650">
        <f>'SAME R Results'!AF63</f>
        <v>0</v>
      </c>
      <c r="AG59" s="1650">
        <f>'SAME R Results'!AG63</f>
        <v>0</v>
      </c>
      <c r="AH59" s="1650">
        <f>'SAME R Results'!AH63</f>
        <v>0</v>
      </c>
      <c r="AI59" s="1650">
        <f>'SAME R Results'!AI63</f>
        <v>0</v>
      </c>
      <c r="AJ59" s="1650">
        <f>'SAME R Results'!AJ63</f>
        <v>0</v>
      </c>
      <c r="AK59" s="1650">
        <f>'SAME R Results'!AK63</f>
        <v>0</v>
      </c>
      <c r="AL59" s="1650">
        <f>'SAME R Results'!AL63</f>
        <v>0</v>
      </c>
      <c r="AM59" s="1650">
        <f>'SAME R Results'!AM63</f>
        <v>0</v>
      </c>
      <c r="AN59" s="1650">
        <f>'SAME R Results'!AN63</f>
        <v>0</v>
      </c>
      <c r="AO59" s="1650">
        <f>'SAME R Results'!AO63</f>
        <v>0</v>
      </c>
      <c r="AP59" s="1650">
        <f>'SAME R Results'!AP63</f>
        <v>90</v>
      </c>
      <c r="AQ59" s="1652">
        <f>'SAME R Results'!AQ63</f>
        <v>0</v>
      </c>
      <c r="AR59" s="1650">
        <f>'SAME R Results'!AR63</f>
        <v>6.2532045000000007</v>
      </c>
      <c r="AS59" s="1650">
        <f>'SAME R Results'!AS63</f>
        <v>0</v>
      </c>
      <c r="AT59" s="1650">
        <f>'SAME R Results'!AT63</f>
        <v>0</v>
      </c>
      <c r="AU59" s="1650">
        <f>'SAME R Results'!AU63</f>
        <v>2.4960774999999997</v>
      </c>
      <c r="AV59" s="1650">
        <f>'SAME R Results'!AV63</f>
        <v>8.370973000000001E-2</v>
      </c>
      <c r="AW59" s="1650">
        <f>'SAME R Results'!AW63</f>
        <v>6.268324999999999</v>
      </c>
      <c r="AX59" s="1650">
        <f>'SAME R Results'!AX63</f>
        <v>4.7524560000000005</v>
      </c>
      <c r="AY59" s="1650">
        <f>'SAME R Results'!AY63</f>
        <v>35625</v>
      </c>
      <c r="AZ59" s="1650">
        <f>'SAME R Results'!AZ63</f>
        <v>2.2586815000000002</v>
      </c>
      <c r="BA59" s="1650">
        <f>'SAME R Results'!BA63</f>
        <v>0.13061530000000002</v>
      </c>
      <c r="BB59" s="1650">
        <f>'SAME R Results'!BB63</f>
        <v>55.973349999999996</v>
      </c>
      <c r="BC59" s="1649">
        <f>'SAME R Results'!BC63</f>
        <v>1.5158689999999986</v>
      </c>
      <c r="BD59" s="1653">
        <f>'SAME R Results'!BD63</f>
        <v>1343413.4028339714</v>
      </c>
      <c r="BE59" s="1654">
        <f>'SAME R Results'!BE63</f>
        <v>309.1324727835684</v>
      </c>
      <c r="BF59" s="1655">
        <f>'SAME R Results'!BF63</f>
        <v>2.4123677699999999</v>
      </c>
      <c r="BG59" s="1656">
        <f>'SAME R Results'!BG63</f>
        <v>0.53201655000000003</v>
      </c>
      <c r="BH59" s="1657">
        <f>'SAME R Results'!BH63</f>
        <v>40.264613381119567</v>
      </c>
      <c r="BI59" s="1658">
        <f>'SAME R Results'!BI63</f>
        <v>0.2301097131615957</v>
      </c>
      <c r="BJ59" s="1658">
        <f>'SAME R Results'!BJ63</f>
        <v>0.38539411449136129</v>
      </c>
      <c r="BK59" s="1658">
        <f>'SAME R Results'!BK63</f>
        <v>0.49875830643636493</v>
      </c>
      <c r="BL59" s="1658">
        <f>'SAME R Results'!BL63</f>
        <v>4.5343848231789021</v>
      </c>
      <c r="BM59" s="1659">
        <f>'SAME R Results'!BM63</f>
        <v>2.0505944091004547</v>
      </c>
      <c r="BN59" s="1658">
        <f>'SAME R Results'!BN63</f>
        <v>0.17780742294482293</v>
      </c>
      <c r="BO59" s="1648">
        <f>'SAME R Results'!BO63</f>
        <v>1343413.4028339714</v>
      </c>
      <c r="BP59" s="1648">
        <f>'SAME R Results'!BP63</f>
        <v>1322145.8884552114</v>
      </c>
      <c r="BQ59" s="1648">
        <f>'SAME R Results'!BQ63</f>
        <v>1234001.2881006338</v>
      </c>
      <c r="BR59" s="1660">
        <f>'SAME R Results'!BR63</f>
        <v>309.1324727835684</v>
      </c>
      <c r="BS59" s="1648">
        <f>'SAME R Results'!BS63</f>
        <v>0.336470966882713</v>
      </c>
      <c r="BT59" s="1648">
        <f>'SAME R Results'!BT63</f>
        <v>0.28000000000000003</v>
      </c>
      <c r="BU59" s="1648">
        <f>'SAME R Results'!BU63</f>
        <v>1</v>
      </c>
      <c r="BV59" s="1648">
        <f>'SAME R Results'!BV63</f>
        <v>2.5691188868784089</v>
      </c>
      <c r="BW59" s="1661">
        <f>'SAME R Results'!BW63</f>
        <v>1</v>
      </c>
      <c r="BX59" s="1648">
        <f>'SAME R Results'!BX63</f>
        <v>2.5811315764252223</v>
      </c>
      <c r="BY59" s="1648">
        <f>'SAME R Results'!BY63</f>
        <v>2.5691188868784089</v>
      </c>
      <c r="BZ59" s="1662">
        <f>'SAME R Results'!BZ63</f>
        <v>282.5836772631244</v>
      </c>
      <c r="CA59" s="1663">
        <f>'SAME R Results'!CA65</f>
        <v>8.0700000000000216</v>
      </c>
      <c r="CB59" s="1861">
        <f>BI59</f>
        <v>0.2301097131615957</v>
      </c>
      <c r="CC59" s="1861">
        <f t="shared" ref="CC59" si="55">BJ59</f>
        <v>0.38539411449136129</v>
      </c>
      <c r="CD59" s="1861">
        <f t="shared" ref="CD59" si="56">BK59</f>
        <v>0.49875830643636493</v>
      </c>
      <c r="CE59" s="1862">
        <f>BM59</f>
        <v>2.0505944091004547</v>
      </c>
      <c r="CF59" s="1861">
        <f>BN59</f>
        <v>0.17780742294482293</v>
      </c>
      <c r="CG59" s="1862">
        <f>BZ59</f>
        <v>282.5836772631244</v>
      </c>
      <c r="CH59" s="1094"/>
      <c r="CI59" s="1858"/>
      <c r="CJ59" s="1439">
        <f>CB57</f>
        <v>0.20500732702833943</v>
      </c>
      <c r="CK59" s="1439">
        <f t="shared" ref="CK59:CO59" si="57">CC57</f>
        <v>0.39707153346025748</v>
      </c>
      <c r="CL59" s="1439">
        <f t="shared" si="57"/>
        <v>0.56014937154280997</v>
      </c>
      <c r="CM59" s="1439">
        <f t="shared" si="57"/>
        <v>2.3127541666129772</v>
      </c>
      <c r="CN59" s="1439">
        <f t="shared" si="57"/>
        <v>0.14905795099870642</v>
      </c>
      <c r="CO59" s="1421">
        <f t="shared" si="57"/>
        <v>285.35603971801237</v>
      </c>
      <c r="CP59" s="1895"/>
    </row>
    <row r="60" spans="1:94" s="1268" customFormat="1" x14ac:dyDescent="0.25">
      <c r="A60" s="1443" t="s">
        <v>805</v>
      </c>
      <c r="B60" s="1237" t="str">
        <f>'Drum 8-2012'!B6</f>
        <v>Lampwick</v>
      </c>
      <c r="C60" s="1739">
        <f>'Drum 8-2012'!C6</f>
        <v>0</v>
      </c>
      <c r="D60" s="1739">
        <f>'Drum 8-2012'!D6</f>
        <v>0</v>
      </c>
      <c r="E60" s="1739">
        <f>'Drum 8-2012'!E6</f>
        <v>0</v>
      </c>
      <c r="F60" s="1739" t="str">
        <f>'Drum 8-2012'!F6</f>
        <v>689a</v>
      </c>
      <c r="G60" s="1739" t="str">
        <f>'Drum 8-2012'!G6</f>
        <v>aged</v>
      </c>
      <c r="H60" s="1739">
        <f>'Drum 8-2012'!H6</f>
        <v>0</v>
      </c>
      <c r="I60" s="1739">
        <f>'Drum 8-2012'!I6</f>
        <v>41149</v>
      </c>
      <c r="J60" s="1739">
        <f>'Drum 8-2012'!J6</f>
        <v>0</v>
      </c>
      <c r="K60" s="1741">
        <f>'Drum 8-2012'!K6</f>
        <v>8.1</v>
      </c>
      <c r="L60" s="1742">
        <f>'Drum 8-2012'!L6</f>
        <v>1.28</v>
      </c>
      <c r="M60" s="1742">
        <f>'Drum 8-2012'!M6</f>
        <v>36</v>
      </c>
      <c r="N60" s="1742">
        <f>'Drum 8-2012'!N6</f>
        <v>11</v>
      </c>
      <c r="O60" s="1742">
        <f>'Drum 8-2012'!O6</f>
        <v>8</v>
      </c>
      <c r="P60" s="1742" t="str">
        <f>'Drum 8-2012'!P6</f>
        <v>n</v>
      </c>
      <c r="Q60" s="1743" t="str">
        <f>'Drum 8-2012'!Q6</f>
        <v>n/a</v>
      </c>
      <c r="R60" s="1742">
        <f>'Drum 8-2012'!R6</f>
        <v>0</v>
      </c>
      <c r="S60" s="1741" t="str">
        <f>'Drum 8-2012'!S6</f>
        <v>n</v>
      </c>
      <c r="T60" s="1742" t="str">
        <f>'Drum 8-2012'!T6</f>
        <v>n/a</v>
      </c>
      <c r="U60" s="1742" t="str">
        <f>'Drum 8-2012'!U6</f>
        <v>n</v>
      </c>
      <c r="V60" s="1742" t="str">
        <f>'Drum 8-2012'!V6</f>
        <v>y</v>
      </c>
      <c r="W60" s="1742" t="str">
        <f>'Drum 8-2012'!W6</f>
        <v>y</v>
      </c>
      <c r="X60" s="1742" t="str">
        <f>'Drum 8-2012'!X6</f>
        <v>n</v>
      </c>
      <c r="Y60" s="1742" t="str">
        <f>'Drum 8-2012'!Y6</f>
        <v>y</v>
      </c>
      <c r="Z60" s="1742">
        <f>'Drum 8-2012'!Z6</f>
        <v>0</v>
      </c>
      <c r="AA60" s="1742">
        <f>'Drum 8-2012'!AA6</f>
        <v>10</v>
      </c>
      <c r="AB60" s="1742" t="str">
        <f>'Drum 8-2012'!AB6</f>
        <v>y</v>
      </c>
      <c r="AC60" s="1742">
        <f>'Drum 8-2012'!AC6</f>
        <v>3.8521766999999998E-2</v>
      </c>
      <c r="AD60" s="1743">
        <f>'Drum 8-2012'!AD6</f>
        <v>0</v>
      </c>
      <c r="AE60" s="1742">
        <f>'Drum 8-2012'!AE6</f>
        <v>58</v>
      </c>
      <c r="AF60" s="1742">
        <f>'Drum 8-2012'!AF6</f>
        <v>720</v>
      </c>
      <c r="AG60" s="1742">
        <f>'Drum 8-2012'!AG6</f>
        <v>5</v>
      </c>
      <c r="AH60" s="1742" t="str">
        <f>'Drum 8-2012'!AH6</f>
        <v>n</v>
      </c>
      <c r="AI60" s="1742" t="str">
        <f>'Drum 8-2012'!AI6</f>
        <v>y</v>
      </c>
      <c r="AJ60" s="1742" t="str">
        <f>'Drum 8-2012'!AJ6</f>
        <v>y</v>
      </c>
      <c r="AK60" s="1742" t="str">
        <f>'Drum 8-2012'!AK6</f>
        <v>n</v>
      </c>
      <c r="AL60" s="1742" t="str">
        <f>'Drum 8-2012'!AL6</f>
        <v>y</v>
      </c>
      <c r="AM60" s="1742" t="str">
        <f>'Drum 8-2012'!AM6</f>
        <v>y</v>
      </c>
      <c r="AN60" s="1742">
        <f>'Drum 8-2012'!AN6</f>
        <v>3.8521766999999998E-2</v>
      </c>
      <c r="AO60" s="1742">
        <f>'Drum 8-2012'!AO6</f>
        <v>0</v>
      </c>
      <c r="AP60" s="1742" t="str">
        <f>'Drum 8-2012'!AP6</f>
        <v>n</v>
      </c>
      <c r="AQ60" s="1744" t="str">
        <f>'Drum 8-2012'!AQ6</f>
        <v>n/a</v>
      </c>
      <c r="AR60" s="1742" t="str">
        <f>'Drum 8-2012'!AR6</f>
        <v>n/a</v>
      </c>
      <c r="AS60" s="1742" t="str">
        <f>'Drum 8-2012'!AS6</f>
        <v>n/a</v>
      </c>
      <c r="AT60" s="1742" t="str">
        <f>'Drum 8-2012'!AT6</f>
        <v>n/a</v>
      </c>
      <c r="AU60" s="1742" t="str">
        <f>'Drum 8-2012'!AU6</f>
        <v>n/a</v>
      </c>
      <c r="AV60" s="1742" t="str">
        <f>'Drum 8-2012'!AV6</f>
        <v>n/a</v>
      </c>
      <c r="AW60" s="1742">
        <f>'Drum 8-2012'!AW6</f>
        <v>6.0745240000000003</v>
      </c>
      <c r="AX60" s="1742">
        <f>'Drum 8-2012'!AX6</f>
        <v>4.8620599999999996</v>
      </c>
      <c r="AY60" s="1742">
        <f>'Drum 8-2012'!AY6</f>
        <v>27400</v>
      </c>
      <c r="AZ60" s="1742" t="str">
        <f>'Drum 8-2012'!AZ6</f>
        <v>n/a</v>
      </c>
      <c r="BA60" s="1742" t="str">
        <f>'Drum 8-2012'!BA6</f>
        <v>n/a</v>
      </c>
      <c r="BB60" s="1742">
        <f>'Drum 8-2012'!BB6</f>
        <v>53.060050000000011</v>
      </c>
      <c r="BC60" s="1741">
        <f>'Drum 8-2012'!BC6</f>
        <v>1.2124640000000007</v>
      </c>
      <c r="BD60" s="1745">
        <f>'Drum 8-2012'!BD6</f>
        <v>1021691.4504467046</v>
      </c>
      <c r="BE60" s="1746">
        <f>'Drum 8-2012'!BE6</f>
        <v>233.56303445078689</v>
      </c>
      <c r="BF60" s="1747" t="str">
        <f>'Drum 8-2012'!BF6</f>
        <v>n/a</v>
      </c>
      <c r="BG60" s="1748" t="str">
        <f>'Drum 8-2012'!BG6</f>
        <v>n/a</v>
      </c>
      <c r="BH60" s="1749">
        <f>'Drum 8-2012'!BH6</f>
        <v>39.358033347329091</v>
      </c>
      <c r="BI60" s="1750">
        <f>'Drum 8-2012'!BI6</f>
        <v>0.22860427612335241</v>
      </c>
      <c r="BJ60" s="1750">
        <f>'Drum 8-2012'!BJ6</f>
        <v>0.41902345741227204</v>
      </c>
      <c r="BK60" s="1750">
        <f>'Drum 8-2012'!BK6</f>
        <v>0.56730332505303616</v>
      </c>
      <c r="BL60" s="1750" t="str">
        <f>'Drum 8-2012'!BL6</f>
        <v>n/a</v>
      </c>
      <c r="BM60" s="1751">
        <f>'Drum 8-2012'!BM6</f>
        <v>2.1780237131126996</v>
      </c>
      <c r="BN60" s="1750">
        <f>'Drum 8-2012'!BN6</f>
        <v>0.16885244617856157</v>
      </c>
      <c r="BO60" s="1739">
        <f>'Drum 8-2012'!BO6</f>
        <v>1021691.4504467046</v>
      </c>
      <c r="BP60" s="1739">
        <f>'Drum 8-2012'!BP6</f>
        <v>1005331.868603016</v>
      </c>
      <c r="BQ60" s="1739">
        <f>'Drum 8-2012'!BQ6</f>
        <v>943378.84344713483</v>
      </c>
      <c r="BR60" s="1738">
        <f>'Drum 8-2012'!BR6</f>
        <v>233.56303445078689</v>
      </c>
      <c r="BS60" s="1739">
        <f>'Drum 8-2012'!BS6</f>
        <v>0.26912545502974355</v>
      </c>
      <c r="BT60" s="1739">
        <f>'Drum 8-2012'!BT6</f>
        <v>0.28000000000000003</v>
      </c>
      <c r="BU60" s="1739">
        <f>'Drum 8-2012'!BU6</f>
        <v>1</v>
      </c>
      <c r="BV60" s="1739">
        <f>'Drum 8-2012'!BV6</f>
        <v>2.6491570364500139</v>
      </c>
      <c r="BW60" s="1740">
        <f>'Drum 8-2012'!BW6</f>
        <v>1</v>
      </c>
      <c r="BX60" s="1739" t="str">
        <f>'Drum 8-2012'!BX6</f>
        <v>n/a</v>
      </c>
      <c r="BY60" s="1739">
        <f>'Drum 8-2012'!BY6</f>
        <v>2.6491570364500139</v>
      </c>
      <c r="BZ60" s="1752">
        <f>'Drum 8-2012'!BZ6</f>
        <v>285.81759543757818</v>
      </c>
      <c r="CA60" s="1753" t="str">
        <f>'Drum 8-2012'!CA6</f>
        <v>N/A</v>
      </c>
      <c r="CB60" s="1855"/>
      <c r="CC60" s="1856"/>
      <c r="CD60" s="1856"/>
      <c r="CE60" s="1856"/>
      <c r="CF60" s="1856"/>
      <c r="CG60" s="1932"/>
      <c r="CH60" s="1886"/>
      <c r="CI60" s="1858"/>
      <c r="CO60" s="1421"/>
      <c r="CP60" s="1895"/>
    </row>
    <row r="61" spans="1:94" s="1268" customFormat="1" ht="15.75" x14ac:dyDescent="0.25">
      <c r="A61" s="1443" t="s">
        <v>806</v>
      </c>
      <c r="B61" s="1237" t="str">
        <f>'Drum 8-2012'!B26</f>
        <v>Lampwick</v>
      </c>
      <c r="C61" s="1739">
        <f>'Drum 8-2012'!C26</f>
        <v>0</v>
      </c>
      <c r="D61" s="1739">
        <f>'Drum 8-2012'!D26</f>
        <v>0</v>
      </c>
      <c r="E61" s="1739">
        <f>'Drum 8-2012'!E26</f>
        <v>0</v>
      </c>
      <c r="F61" s="1739" t="str">
        <f>'Drum 8-2012'!F26</f>
        <v>699a</v>
      </c>
      <c r="G61" s="1739" t="str">
        <f>'Drum 8-2012'!G26</f>
        <v>aged</v>
      </c>
      <c r="H61" s="1739">
        <f>'Drum 8-2012'!H26</f>
        <v>0</v>
      </c>
      <c r="I61" s="1739">
        <f>'Drum 8-2012'!I26</f>
        <v>41152</v>
      </c>
      <c r="J61" s="1739">
        <f>'Drum 8-2012'!J26</f>
        <v>0</v>
      </c>
      <c r="K61" s="1741">
        <f>'Drum 8-2012'!K26</f>
        <v>8.1</v>
      </c>
      <c r="L61" s="1742">
        <f>'Drum 8-2012'!L26</f>
        <v>1.28</v>
      </c>
      <c r="M61" s="1742">
        <f>'Drum 8-2012'!M26</f>
        <v>45</v>
      </c>
      <c r="N61" s="1742">
        <f>'Drum 8-2012'!N26</f>
        <v>11</v>
      </c>
      <c r="O61" s="1742">
        <f>'Drum 8-2012'!O26</f>
        <v>8</v>
      </c>
      <c r="P61" s="1742" t="str">
        <f>'Drum 8-2012'!P26</f>
        <v>n</v>
      </c>
      <c r="Q61" s="1743" t="str">
        <f>'Drum 8-2012'!Q26</f>
        <v>n/a</v>
      </c>
      <c r="R61" s="1742">
        <f>'Drum 8-2012'!R26</f>
        <v>0</v>
      </c>
      <c r="S61" s="1741" t="str">
        <f>'Drum 8-2012'!S26</f>
        <v>n</v>
      </c>
      <c r="T61" s="1742" t="str">
        <f>'Drum 8-2012'!T26</f>
        <v>n/a</v>
      </c>
      <c r="U61" s="1742" t="str">
        <f>'Drum 8-2012'!U26</f>
        <v>n</v>
      </c>
      <c r="V61" s="1742" t="str">
        <f>'Drum 8-2012'!V26</f>
        <v>y</v>
      </c>
      <c r="W61" s="1742" t="str">
        <f>'Drum 8-2012'!W26</f>
        <v>y</v>
      </c>
      <c r="X61" s="1742" t="str">
        <f>'Drum 8-2012'!X26</f>
        <v>n</v>
      </c>
      <c r="Y61" s="1742" t="str">
        <f>'Drum 8-2012'!Y26</f>
        <v>y</v>
      </c>
      <c r="Z61" s="1742">
        <f>'Drum 8-2012'!Z26</f>
        <v>0</v>
      </c>
      <c r="AA61" s="1742">
        <f>'Drum 8-2012'!AA26</f>
        <v>10</v>
      </c>
      <c r="AB61" s="1742" t="str">
        <f>'Drum 8-2012'!AB26</f>
        <v>y</v>
      </c>
      <c r="AC61" s="1742">
        <f>'Drum 8-2012'!AC26</f>
        <v>3.8521766999999998E-2</v>
      </c>
      <c r="AD61" s="1743">
        <f>'Drum 8-2012'!AD26</f>
        <v>0</v>
      </c>
      <c r="AE61" s="1742">
        <f>'Drum 8-2012'!AE26</f>
        <v>58</v>
      </c>
      <c r="AF61" s="1742">
        <f>'Drum 8-2012'!AF26</f>
        <v>720</v>
      </c>
      <c r="AG61" s="1742">
        <f>'Drum 8-2012'!AG26</f>
        <v>5</v>
      </c>
      <c r="AH61" s="1742" t="str">
        <f>'Drum 8-2012'!AH26</f>
        <v>n</v>
      </c>
      <c r="AI61" s="1742" t="str">
        <f>'Drum 8-2012'!AI26</f>
        <v>y</v>
      </c>
      <c r="AJ61" s="1742" t="str">
        <f>'Drum 8-2012'!AJ26</f>
        <v>y</v>
      </c>
      <c r="AK61" s="1742" t="str">
        <f>'Drum 8-2012'!AK26</f>
        <v>n</v>
      </c>
      <c r="AL61" s="1742" t="str">
        <f>'Drum 8-2012'!AL26</f>
        <v>y</v>
      </c>
      <c r="AM61" s="1742" t="str">
        <f>'Drum 8-2012'!AM26</f>
        <v>y</v>
      </c>
      <c r="AN61" s="1742">
        <f>'Drum 8-2012'!AN26</f>
        <v>3.8521766999999998E-2</v>
      </c>
      <c r="AO61" s="1742">
        <f>'Drum 8-2012'!AO26</f>
        <v>0</v>
      </c>
      <c r="AP61" s="1742" t="str">
        <f>'Drum 8-2012'!AP26</f>
        <v>n</v>
      </c>
      <c r="AQ61" s="1744" t="str">
        <f>'Drum 8-2012'!AQ26</f>
        <v>n/a</v>
      </c>
      <c r="AR61" s="1742" t="str">
        <f>'Drum 8-2012'!AR26</f>
        <v>n/a</v>
      </c>
      <c r="AS61" s="1742" t="str">
        <f>'Drum 8-2012'!AS26</f>
        <v>n/a</v>
      </c>
      <c r="AT61" s="1742" t="str">
        <f>'Drum 8-2012'!AT26</f>
        <v>n/a</v>
      </c>
      <c r="AU61" s="1742" t="str">
        <f>'Drum 8-2012'!AU26</f>
        <v>n/a</v>
      </c>
      <c r="AV61" s="1742" t="str">
        <f>'Drum 8-2012'!AV26</f>
        <v>n/a</v>
      </c>
      <c r="AW61" s="1742">
        <f>'Drum 8-2012'!AW26</f>
        <v>0</v>
      </c>
      <c r="AX61" s="1742">
        <f>'Drum 8-2012'!AX26</f>
        <v>0</v>
      </c>
      <c r="AY61" s="1742">
        <f>'Drum 8-2012'!AY26</f>
        <v>0</v>
      </c>
      <c r="AZ61" s="1742" t="str">
        <f>'Drum 8-2012'!AZ26</f>
        <v>n/a</v>
      </c>
      <c r="BA61" s="1742" t="str">
        <f>'Drum 8-2012'!BA26</f>
        <v>n/a</v>
      </c>
      <c r="BB61" s="1742">
        <f>'Drum 8-2012'!BB26</f>
        <v>0</v>
      </c>
      <c r="BC61" s="1741">
        <f>'Drum 8-2012'!BC26</f>
        <v>0</v>
      </c>
      <c r="BD61" s="1745">
        <f>'Drum 8-2012'!BD26</f>
        <v>0</v>
      </c>
      <c r="BE61" s="1746">
        <f>'Drum 8-2012'!BE26</f>
        <v>0</v>
      </c>
      <c r="BF61" s="1747" t="str">
        <f>'Drum 8-2012'!BF26</f>
        <v>n/a</v>
      </c>
      <c r="BG61" s="1748" t="str">
        <f>'Drum 8-2012'!BG26</f>
        <v>n/a</v>
      </c>
      <c r="BH61" s="1749">
        <f>'Drum 8-2012'!BH26</f>
        <v>0</v>
      </c>
      <c r="BI61" s="1750" t="e">
        <f>'Drum 8-2012'!BI26</f>
        <v>#DIV/0!</v>
      </c>
      <c r="BJ61" s="1750" t="e">
        <f>'Drum 8-2012'!BJ26</f>
        <v>#DIV/0!</v>
      </c>
      <c r="BK61" s="1750" t="e">
        <f>'Drum 8-2012'!BK26</f>
        <v>#DIV/0!</v>
      </c>
      <c r="BL61" s="1750" t="str">
        <f>'Drum 8-2012'!BL26</f>
        <v>n/a</v>
      </c>
      <c r="BM61" s="1751" t="e">
        <f>'Drum 8-2012'!BM26</f>
        <v>#DIV/0!</v>
      </c>
      <c r="BN61" s="1750" t="e">
        <f>'Drum 8-2012'!BN26</f>
        <v>#DIV/0!</v>
      </c>
      <c r="BO61" s="1739">
        <f>'Drum 8-2012'!BO26</f>
        <v>0</v>
      </c>
      <c r="BP61" s="1739">
        <f>'Drum 8-2012'!BP26</f>
        <v>0</v>
      </c>
      <c r="BQ61" s="1739">
        <f>'Drum 8-2012'!BQ26</f>
        <v>0</v>
      </c>
      <c r="BR61" s="1738">
        <f>'Drum 8-2012'!BR26</f>
        <v>0</v>
      </c>
      <c r="BS61" s="1739">
        <f>'Drum 8-2012'!BS26</f>
        <v>0</v>
      </c>
      <c r="BT61" s="1739">
        <f>'Drum 8-2012'!BT26</f>
        <v>0.28000000000000003</v>
      </c>
      <c r="BU61" s="1739">
        <f>'Drum 8-2012'!BU26</f>
        <v>1</v>
      </c>
      <c r="BV61" s="1739">
        <f>'Drum 8-2012'!BV26</f>
        <v>0</v>
      </c>
      <c r="BW61" s="1740">
        <f>'Drum 8-2012'!BW26</f>
        <v>1</v>
      </c>
      <c r="BX61" s="1739" t="str">
        <f>'Drum 8-2012'!BX26</f>
        <v>n/a</v>
      </c>
      <c r="BY61" s="1739">
        <f>'Drum 8-2012'!BY26</f>
        <v>0</v>
      </c>
      <c r="BZ61" s="1752" t="e">
        <f>'Drum 8-2012'!BZ26</f>
        <v>#DIV/0!</v>
      </c>
      <c r="CA61" s="1753" t="str">
        <f>'Drum 8-2012'!CA26</f>
        <v>N/A</v>
      </c>
      <c r="CB61" s="1881"/>
      <c r="CC61" s="1882"/>
      <c r="CD61" s="1882"/>
      <c r="CE61" s="1882"/>
      <c r="CF61" s="1882"/>
      <c r="CG61" s="1926"/>
      <c r="CH61" s="1892" t="s">
        <v>98</v>
      </c>
      <c r="CI61" s="1858"/>
      <c r="CO61" s="1421"/>
      <c r="CP61" s="1895"/>
    </row>
    <row r="62" spans="1:94" s="1268" customFormat="1" x14ac:dyDescent="0.25">
      <c r="A62" s="1500" t="s">
        <v>852</v>
      </c>
      <c r="B62" s="1237" t="str">
        <f>'Drum 8-2012'!B40</f>
        <v>Lampwick</v>
      </c>
      <c r="C62" s="1575">
        <f>'Drum 8-2012'!C40</f>
        <v>0</v>
      </c>
      <c r="D62" s="1575">
        <f>'Drum 8-2012'!D40</f>
        <v>0</v>
      </c>
      <c r="E62" s="1575">
        <f>'Drum 8-2012'!E40</f>
        <v>0</v>
      </c>
      <c r="F62" s="1575" t="str">
        <f>'Drum 8-2012'!F40</f>
        <v>407a</v>
      </c>
      <c r="G62" s="1575" t="str">
        <f>'Drum 8-2012'!G40</f>
        <v>aged No Drum</v>
      </c>
      <c r="H62" s="1575">
        <f>'Drum 8-2012'!H40</f>
        <v>0</v>
      </c>
      <c r="I62" s="1575">
        <f>'Drum 8-2012'!I40</f>
        <v>41152</v>
      </c>
      <c r="J62" s="1575">
        <f>'Drum 8-2012'!J40</f>
        <v>0</v>
      </c>
      <c r="K62" s="1581">
        <f>'Drum 8-2012'!K40</f>
        <v>8.1</v>
      </c>
      <c r="L62" s="1576">
        <f>'Drum 8-2012'!L40</f>
        <v>1.28</v>
      </c>
      <c r="M62" s="1576">
        <f>'Drum 8-2012'!M40</f>
        <v>45</v>
      </c>
      <c r="N62" s="1576">
        <f>'Drum 8-2012'!N40</f>
        <v>11</v>
      </c>
      <c r="O62" s="1576">
        <f>'Drum 8-2012'!O40</f>
        <v>8</v>
      </c>
      <c r="P62" s="1576" t="str">
        <f>'Drum 8-2012'!P40</f>
        <v>n</v>
      </c>
      <c r="Q62" s="1583" t="str">
        <f>'Drum 8-2012'!Q40</f>
        <v>n/a</v>
      </c>
      <c r="R62" s="1576">
        <f>'Drum 8-2012'!R40</f>
        <v>0</v>
      </c>
      <c r="S62" s="1581" t="str">
        <f>'Drum 8-2012'!S40</f>
        <v>n</v>
      </c>
      <c r="T62" s="1576" t="str">
        <f>'Drum 8-2012'!T40</f>
        <v>n/a</v>
      </c>
      <c r="U62" s="1576" t="str">
        <f>'Drum 8-2012'!U40</f>
        <v>n</v>
      </c>
      <c r="V62" s="1576" t="str">
        <f>'Drum 8-2012'!V40</f>
        <v>y</v>
      </c>
      <c r="W62" s="1576" t="str">
        <f>'Drum 8-2012'!W40</f>
        <v>y</v>
      </c>
      <c r="X62" s="1576" t="str">
        <f>'Drum 8-2012'!X40</f>
        <v>n</v>
      </c>
      <c r="Y62" s="1576" t="str">
        <f>'Drum 8-2012'!Y40</f>
        <v>y</v>
      </c>
      <c r="Z62" s="1576">
        <f>'Drum 8-2012'!Z40</f>
        <v>0</v>
      </c>
      <c r="AA62" s="1576">
        <f>'Drum 8-2012'!AA40</f>
        <v>10</v>
      </c>
      <c r="AB62" s="1576" t="str">
        <f>'Drum 8-2012'!AB40</f>
        <v>y</v>
      </c>
      <c r="AC62" s="1576">
        <f>'Drum 8-2012'!AC40</f>
        <v>3.8521766999999998E-2</v>
      </c>
      <c r="AD62" s="1583">
        <f>'Drum 8-2012'!AD40</f>
        <v>0</v>
      </c>
      <c r="AE62" s="1576">
        <f>'Drum 8-2012'!AE40</f>
        <v>58</v>
      </c>
      <c r="AF62" s="1576">
        <f>'Drum 8-2012'!AF40</f>
        <v>720</v>
      </c>
      <c r="AG62" s="1576">
        <f>'Drum 8-2012'!AG40</f>
        <v>5</v>
      </c>
      <c r="AH62" s="1576" t="str">
        <f>'Drum 8-2012'!AH40</f>
        <v>n</v>
      </c>
      <c r="AI62" s="1576" t="str">
        <f>'Drum 8-2012'!AI40</f>
        <v>y</v>
      </c>
      <c r="AJ62" s="1576" t="str">
        <f>'Drum 8-2012'!AJ40</f>
        <v>y</v>
      </c>
      <c r="AK62" s="1576" t="str">
        <f>'Drum 8-2012'!AK40</f>
        <v>n</v>
      </c>
      <c r="AL62" s="1576" t="str">
        <f>'Drum 8-2012'!AL40</f>
        <v>y</v>
      </c>
      <c r="AM62" s="1576" t="str">
        <f>'Drum 8-2012'!AM40</f>
        <v>y</v>
      </c>
      <c r="AN62" s="1576">
        <f>'Drum 8-2012'!AN40</f>
        <v>3.8521766999999998E-2</v>
      </c>
      <c r="AO62" s="1576">
        <f>'Drum 8-2012'!AO40</f>
        <v>0</v>
      </c>
      <c r="AP62" s="1576" t="str">
        <f>'Drum 8-2012'!AP40</f>
        <v>n</v>
      </c>
      <c r="AQ62" s="1587" t="str">
        <f>'Drum 8-2012'!AQ40</f>
        <v>n/a</v>
      </c>
      <c r="AR62" s="1576" t="str">
        <f>'Drum 8-2012'!AR40</f>
        <v>n/a</v>
      </c>
      <c r="AS62" s="1576" t="str">
        <f>'Drum 8-2012'!AS40</f>
        <v>n/a</v>
      </c>
      <c r="AT62" s="1576" t="str">
        <f>'Drum 8-2012'!AT40</f>
        <v>n/a</v>
      </c>
      <c r="AU62" s="1576" t="str">
        <f>'Drum 8-2012'!AU40</f>
        <v>n/a</v>
      </c>
      <c r="AV62" s="1576" t="str">
        <f>'Drum 8-2012'!AV40</f>
        <v>n/a</v>
      </c>
      <c r="AW62" s="1576">
        <f>'Drum 8-2012'!AW40</f>
        <v>6.5340429999999996</v>
      </c>
      <c r="AX62" s="1576">
        <f>'Drum 8-2012'!AX40</f>
        <v>4.7604366666666671</v>
      </c>
      <c r="AY62" s="1576">
        <f>'Drum 8-2012'!AY40</f>
        <v>78875</v>
      </c>
      <c r="AZ62" s="1576" t="str">
        <f>'Drum 8-2012'!AZ40</f>
        <v>n/a</v>
      </c>
      <c r="BA62" s="1576" t="str">
        <f>'Drum 8-2012'!BA40</f>
        <v>n/a</v>
      </c>
      <c r="BB62" s="1576">
        <f>'Drum 8-2012'!BB40</f>
        <v>119.0415</v>
      </c>
      <c r="BC62" s="1581">
        <f>'Drum 8-2012'!BC40</f>
        <v>1.7736063333333325</v>
      </c>
      <c r="BD62" s="1586">
        <f>'Drum 8-2012'!BD40</f>
        <v>3151886.3412989336</v>
      </c>
      <c r="BE62" s="1765">
        <f>'Drum 8-2012'!BE40</f>
        <v>382.20804657395917</v>
      </c>
      <c r="BF62" s="1766" t="str">
        <f>'Drum 8-2012'!BF40</f>
        <v>n/a</v>
      </c>
      <c r="BG62" s="1584" t="str">
        <f>'Drum 8-2012'!BG40</f>
        <v>n/a</v>
      </c>
      <c r="BH62" s="1767">
        <f>'Drum 8-2012'!BH40</f>
        <v>56.995480244476852</v>
      </c>
      <c r="BI62" s="1768">
        <f>'Drum 8-2012'!BI40</f>
        <v>0.1212632706852133</v>
      </c>
      <c r="BJ62" s="1768">
        <f>'Drum 8-2012'!BJ40</f>
        <v>0.32565449888439946</v>
      </c>
      <c r="BK62" s="1768">
        <f>'Drum 8-2012'!BK40</f>
        <v>0.53366778163843231</v>
      </c>
      <c r="BL62" s="1768" t="str">
        <f>'Drum 8-2012'!BL40</f>
        <v>n/a</v>
      </c>
      <c r="BM62" s="1769">
        <f>'Drum 8-2012'!BM40</f>
        <v>2.7017994618037866</v>
      </c>
      <c r="BN62" s="1768">
        <f>'Drum 8-2012'!BN40</f>
        <v>7.3997215134173913E-2</v>
      </c>
      <c r="BO62" s="1575">
        <f>'Drum 8-2012'!BO40</f>
        <v>3151886.3412989336</v>
      </c>
      <c r="BP62" s="1575">
        <f>'Drum 8-2012'!BP40</f>
        <v>3104792.8369952505</v>
      </c>
      <c r="BQ62" s="1575">
        <f>'Drum 8-2012'!BQ40</f>
        <v>2821054.4735655561</v>
      </c>
      <c r="BR62" s="1770">
        <f>'Drum 8-2012'!BR40</f>
        <v>382.20804657395917</v>
      </c>
      <c r="BS62" s="1575">
        <f>'Drum 8-2012'!BS40</f>
        <v>0.39367982183550837</v>
      </c>
      <c r="BT62" s="1575">
        <f>'Drum 8-2012'!BT40</f>
        <v>0.28000000000000003</v>
      </c>
      <c r="BU62" s="1575">
        <f>'Drum 8-2012'!BU40</f>
        <v>1</v>
      </c>
      <c r="BV62" s="1575">
        <f>'Drum 8-2012'!BV40</f>
        <v>1.7099522988824678</v>
      </c>
      <c r="BW62" s="1771">
        <f>'Drum 8-2012'!BW40</f>
        <v>1</v>
      </c>
      <c r="BX62" s="1575" t="str">
        <f>'Drum 8-2012'!BX40</f>
        <v>n/a</v>
      </c>
      <c r="BY62" s="1575">
        <f>'Drum 8-2012'!BY40</f>
        <v>1.7099522988824678</v>
      </c>
      <c r="BZ62" s="1772">
        <f>'Drum 8-2012'!BZ40</f>
        <v>285.3314159217295</v>
      </c>
      <c r="CA62" s="1773" t="str">
        <f>'Drum 8-2012'!CA40</f>
        <v>N/A</v>
      </c>
      <c r="CB62" s="1855"/>
      <c r="CC62" s="1856"/>
      <c r="CD62" s="1856"/>
      <c r="CE62" s="1856"/>
      <c r="CF62" s="1856"/>
      <c r="CG62" s="1932"/>
      <c r="CH62" s="1886"/>
      <c r="CI62" s="1858"/>
      <c r="CO62" s="1421"/>
      <c r="CP62" s="1895"/>
    </row>
    <row r="63" spans="1:94" s="446" customFormat="1" ht="15.75" thickBot="1" x14ac:dyDescent="0.3">
      <c r="A63" s="1224"/>
      <c r="B63" s="1235"/>
      <c r="C63" s="1224"/>
      <c r="D63" s="1224"/>
      <c r="E63" s="1225"/>
      <c r="F63" s="1226"/>
      <c r="G63" s="1227"/>
      <c r="H63" s="1232"/>
      <c r="I63" s="1229"/>
      <c r="J63" s="1230"/>
      <c r="K63" s="1247"/>
      <c r="L63" s="1254"/>
      <c r="M63" s="1226"/>
      <c r="N63" s="1226"/>
      <c r="O63" s="1226"/>
      <c r="P63" s="1226"/>
      <c r="Q63" s="1248"/>
      <c r="R63" s="1226"/>
      <c r="S63" s="1247"/>
      <c r="T63" s="1226"/>
      <c r="U63" s="1226"/>
      <c r="V63" s="1226"/>
      <c r="W63" s="1226"/>
      <c r="X63" s="1226"/>
      <c r="Y63" s="1226"/>
      <c r="Z63" s="1226"/>
      <c r="AA63" s="1226"/>
      <c r="AB63" s="1226"/>
      <c r="AC63" s="1446"/>
      <c r="AD63" s="1447"/>
      <c r="AE63" s="1226"/>
      <c r="AF63" s="1226"/>
      <c r="AG63" s="1226"/>
      <c r="AH63" s="1226"/>
      <c r="AI63" s="1226"/>
      <c r="AJ63" s="1226"/>
      <c r="AK63" s="1226"/>
      <c r="AL63" s="1226"/>
      <c r="AM63" s="1226"/>
      <c r="AN63" s="1231"/>
      <c r="AO63" s="1254"/>
      <c r="AP63" s="1226"/>
      <c r="AQ63" s="1450"/>
      <c r="AR63" s="1226"/>
      <c r="AS63" s="1226"/>
      <c r="AT63" s="1226"/>
      <c r="AU63" s="1226"/>
      <c r="AV63" s="1226"/>
      <c r="AW63" s="1226"/>
      <c r="AX63" s="1226"/>
      <c r="AY63" s="1226"/>
      <c r="AZ63" s="1226"/>
      <c r="BA63" s="1226"/>
      <c r="BB63" s="1226"/>
      <c r="BC63" s="1250"/>
      <c r="BD63" s="1459"/>
      <c r="BE63" s="1460"/>
      <c r="BF63" s="1461"/>
      <c r="BG63" s="1462"/>
      <c r="BH63" s="1456"/>
      <c r="BI63" s="1257"/>
      <c r="BJ63" s="1257"/>
      <c r="BK63" s="1257"/>
      <c r="BL63" s="1257"/>
      <c r="BM63" s="1260"/>
      <c r="BN63" s="1257"/>
      <c r="BO63" s="1224"/>
      <c r="BP63" s="1224"/>
      <c r="BQ63" s="1224"/>
      <c r="BR63" s="1251"/>
      <c r="BS63" s="1224"/>
      <c r="BT63" s="1224"/>
      <c r="BU63" s="1224"/>
      <c r="BV63" s="1224"/>
      <c r="BW63" s="1252"/>
      <c r="BX63" s="1224"/>
      <c r="BY63" s="1224"/>
      <c r="BZ63" s="1263"/>
      <c r="CA63" s="1266"/>
      <c r="CB63" s="1266"/>
      <c r="CC63" s="1266"/>
      <c r="CD63" s="1266"/>
      <c r="CE63" s="1266"/>
      <c r="CF63" s="1266"/>
      <c r="CG63" s="1928"/>
      <c r="CH63" s="1889"/>
      <c r="CI63" s="1858"/>
      <c r="CJ63" s="1897"/>
      <c r="CK63" s="1897"/>
      <c r="CL63" s="1897"/>
      <c r="CM63" s="1897"/>
      <c r="CN63" s="1897"/>
      <c r="CO63" s="1938"/>
      <c r="CP63" s="1895"/>
    </row>
    <row r="64" spans="1:94" ht="15.75" thickTop="1" x14ac:dyDescent="0.25">
      <c r="A64" s="1501" t="s">
        <v>833</v>
      </c>
      <c r="B64" s="1504" t="str">
        <f>'Gnd Verif. 8-2012'!B13</f>
        <v>Lampwick</v>
      </c>
      <c r="C64" s="1544" t="str">
        <f>'Gnd Verif. 8-2012'!C13</f>
        <v>Lam_BL</v>
      </c>
      <c r="D64" s="1544">
        <f>'Gnd Verif. 8-2012'!D13</f>
        <v>684</v>
      </c>
      <c r="E64" s="1601">
        <f>'Gnd Verif. 8-2012'!E13</f>
        <v>0</v>
      </c>
      <c r="F64" s="1552">
        <f>'Gnd Verif. 8-2012'!F13</f>
        <v>0</v>
      </c>
      <c r="G64" s="1545">
        <f>'Gnd Verif. 8-2012'!G13</f>
        <v>0</v>
      </c>
      <c r="H64" s="1605" t="str">
        <f>'Gnd Verif. 8-2012'!H13</f>
        <v>2006/1</v>
      </c>
      <c r="I64" s="1548">
        <f>'Gnd Verif. 8-2012'!I13</f>
        <v>41129</v>
      </c>
      <c r="J64" s="1549">
        <f>'Gnd Verif. 8-2012'!J13</f>
        <v>0</v>
      </c>
      <c r="K64" s="1550">
        <f>'Gnd Verif. 8-2012'!K13</f>
        <v>8.1</v>
      </c>
      <c r="L64" s="1551">
        <f>'Gnd Verif. 8-2012'!L13</f>
        <v>1.2450000000000001</v>
      </c>
      <c r="M64" s="1552">
        <f>'Gnd Verif. 8-2012'!M13</f>
        <v>60</v>
      </c>
      <c r="N64" s="1552">
        <f>'Gnd Verif. 8-2012'!N13</f>
        <v>11</v>
      </c>
      <c r="O64" s="1552">
        <f>'Gnd Verif. 8-2012'!O13</f>
        <v>8</v>
      </c>
      <c r="P64" s="1552" t="str">
        <f>'Gnd Verif. 8-2012'!P13</f>
        <v>n</v>
      </c>
      <c r="Q64" s="1553">
        <f>'Gnd Verif. 8-2012'!Q13</f>
        <v>90</v>
      </c>
      <c r="R64" s="1552">
        <f>'Gnd Verif. 8-2012'!R13</f>
        <v>0</v>
      </c>
      <c r="S64" s="1550" t="str">
        <f>'Gnd Verif. 8-2012'!S13</f>
        <v>y</v>
      </c>
      <c r="T64" s="1552">
        <f>'Gnd Verif. 8-2012'!T13</f>
        <v>90</v>
      </c>
      <c r="U64" s="1552">
        <f>'Gnd Verif. 8-2012'!U13</f>
        <v>0</v>
      </c>
      <c r="V64" s="1552" t="str">
        <f>'Gnd Verif. 8-2012'!V13</f>
        <v>y</v>
      </c>
      <c r="W64" s="1552" t="str">
        <f>'Gnd Verif. 8-2012'!W13</f>
        <v>y</v>
      </c>
      <c r="X64" s="1552" t="str">
        <f>'Gnd Verif. 8-2012'!X13</f>
        <v>n</v>
      </c>
      <c r="Y64" s="1552" t="str">
        <f>'Gnd Verif. 8-2012'!Y13</f>
        <v>y</v>
      </c>
      <c r="Z64" s="1552">
        <f>'Gnd Verif. 8-2012'!Z13</f>
        <v>0</v>
      </c>
      <c r="AA64" s="1552">
        <f>'Gnd Verif. 8-2012'!AA13</f>
        <v>10</v>
      </c>
      <c r="AB64" s="1552" t="str">
        <f>'Gnd Verif. 8-2012'!AB13</f>
        <v>y</v>
      </c>
      <c r="AC64" s="1554">
        <f>'Gnd Verif. 8-2012'!AC13</f>
        <v>3.8521767473499238E-2</v>
      </c>
      <c r="AD64" s="1555">
        <f>'Gnd Verif. 8-2012'!AD13</f>
        <v>0</v>
      </c>
      <c r="AE64" s="1552">
        <f>'Gnd Verif. 8-2012'!AE13</f>
        <v>58</v>
      </c>
      <c r="AF64" s="1552">
        <f>'Gnd Verif. 8-2012'!AF13</f>
        <v>720</v>
      </c>
      <c r="AG64" s="1552">
        <f>'Gnd Verif. 8-2012'!AG13</f>
        <v>5</v>
      </c>
      <c r="AH64" s="1552" t="str">
        <f>'Gnd Verif. 8-2012'!AH13</f>
        <v>n</v>
      </c>
      <c r="AI64" s="1552" t="str">
        <f>'Gnd Verif. 8-2012'!AI13</f>
        <v>y</v>
      </c>
      <c r="AJ64" s="1552" t="str">
        <f>'Gnd Verif. 8-2012'!AJ13</f>
        <v>y</v>
      </c>
      <c r="AK64" s="1552" t="str">
        <f>'Gnd Verif. 8-2012'!AK13</f>
        <v>n</v>
      </c>
      <c r="AL64" s="1552" t="str">
        <f>'Gnd Verif. 8-2012'!AL13</f>
        <v>y</v>
      </c>
      <c r="AM64" s="1552" t="str">
        <f>'Gnd Verif. 8-2012'!AM13</f>
        <v>y</v>
      </c>
      <c r="AN64" s="1556">
        <f>'Gnd Verif. 8-2012'!AN13</f>
        <v>30</v>
      </c>
      <c r="AO64" s="1551">
        <f>'Gnd Verif. 8-2012'!AO13</f>
        <v>0</v>
      </c>
      <c r="AP64" s="1552">
        <f>'Gnd Verif. 8-2012'!AP13</f>
        <v>0</v>
      </c>
      <c r="AQ64" s="1602">
        <f>'Gnd Verif. 8-2012'!AQ13</f>
        <v>0</v>
      </c>
      <c r="AR64" s="1552">
        <f>'Gnd Verif. 8-2012'!AR13</f>
        <v>0</v>
      </c>
      <c r="AS64" s="1552">
        <f>'Gnd Verif. 8-2012'!AS13</f>
        <v>0</v>
      </c>
      <c r="AT64" s="1552">
        <f>'Gnd Verif. 8-2012'!AT13</f>
        <v>0</v>
      </c>
      <c r="AU64" s="1552">
        <f>'Gnd Verif. 8-2012'!AU13</f>
        <v>1.7623905000000004</v>
      </c>
      <c r="AV64" s="1552">
        <f>'Gnd Verif. 8-2012'!AV13</f>
        <v>2.2048955000000002E-2</v>
      </c>
      <c r="AW64" s="1552">
        <f>'Gnd Verif. 8-2012'!AW13</f>
        <v>6.9814754999999993</v>
      </c>
      <c r="AX64" s="1552">
        <f>'Gnd Verif. 8-2012'!AX13</f>
        <v>4.7467189999999997</v>
      </c>
      <c r="AY64" s="1552">
        <f>'Gnd Verif. 8-2012'!AY13</f>
        <v>155300</v>
      </c>
      <c r="AZ64" s="1552">
        <f>'Gnd Verif. 8-2012'!AZ13</f>
        <v>15598.25</v>
      </c>
      <c r="BA64" s="1552">
        <f>'Gnd Verif. 8-2012'!BA13</f>
        <v>15008.45</v>
      </c>
      <c r="BB64" s="1552">
        <f>'Gnd Verif. 8-2012'!BB13</f>
        <v>49.137150000000005</v>
      </c>
      <c r="BC64" s="1562">
        <f>'Gnd Verif. 8-2012'!BC13</f>
        <v>2.2347564999999996</v>
      </c>
      <c r="BD64" s="1560">
        <f>'Gnd Verif. 8-2012'!BD13</f>
        <v>6961490.5438719774</v>
      </c>
      <c r="BE64" s="1563">
        <f>'Gnd Verif. 8-2012'!BE13</f>
        <v>542.47853629055112</v>
      </c>
      <c r="BF64" s="1564">
        <f>'Gnd Verif. 8-2012'!BF13</f>
        <v>1.7403415450000004</v>
      </c>
      <c r="BG64" s="1565">
        <f>'Gnd Verif. 8-2012'!BG13</f>
        <v>147.44999999999982</v>
      </c>
      <c r="BH64" s="1558">
        <f>'Gnd Verif. 8-2012'!BH13</f>
        <v>40.950092361922657</v>
      </c>
      <c r="BI64" s="1566">
        <f>'Gnd Verif. 8-2012'!BI13</f>
        <v>7.7925629988549086E-2</v>
      </c>
      <c r="BJ64" s="1566">
        <f>'Gnd Verif. 8-2012'!BJ13</f>
        <v>0.22396733135039759</v>
      </c>
      <c r="BK64" s="1566">
        <f>'Gnd Verif. 8-2012'!BK13</f>
        <v>0.37969672556747602</v>
      </c>
      <c r="BL64" s="1566">
        <f>'Gnd Verif. 8-2012'!BL13</f>
        <v>1.1802926720922364E-2</v>
      </c>
      <c r="BM64" s="1567">
        <f>'Gnd Verif. 8-2012'!BM13</f>
        <v>2.7940570128910482</v>
      </c>
      <c r="BN64" s="1566">
        <f>'Gnd Verif. 8-2012'!BN13</f>
        <v>4.5965093236581808E-2</v>
      </c>
      <c r="BO64" s="1544">
        <f>'Gnd Verif. 8-2012'!BO13</f>
        <v>6961490.5438719774</v>
      </c>
      <c r="BP64" s="1544">
        <f>'Gnd Verif. 8-2012'!BP13</f>
        <v>6316508.71594592</v>
      </c>
      <c r="BQ64" s="1544">
        <f>'Gnd Verif. 8-2012'!BQ13</f>
        <v>5882130.9317097394</v>
      </c>
      <c r="BR64" s="1568">
        <f>'Gnd Verif. 8-2012'!BR13</f>
        <v>542.47853629055112</v>
      </c>
      <c r="BS64" s="1544">
        <f>'Gnd Verif. 8-2012'!BS13</f>
        <v>0.49603935452366144</v>
      </c>
      <c r="BT64" s="1544">
        <f>'Gnd Verif. 8-2012'!BT13</f>
        <v>0.28000000000000003</v>
      </c>
      <c r="BU64" s="1544">
        <f>'Gnd Verif. 8-2012'!BU13</f>
        <v>1</v>
      </c>
      <c r="BV64" s="1544">
        <f>'Gnd Verif. 8-2012'!BV13</f>
        <v>2.9763698111105237</v>
      </c>
      <c r="BW64" s="1569">
        <f>'Gnd Verif. 8-2012'!BW13</f>
        <v>1</v>
      </c>
      <c r="BX64" s="1544">
        <f>'Gnd Verif. 8-2012'!BX13</f>
        <v>2.959075142498651</v>
      </c>
      <c r="BY64" s="1544">
        <f>'Gnd Verif. 8-2012'!BY13</f>
        <v>2.9763698111105237</v>
      </c>
      <c r="BZ64" s="1570">
        <f>'Gnd Verif. 8-2012'!BZ13</f>
        <v>248.41409353557964</v>
      </c>
      <c r="CA64" s="1571" t="str">
        <f>'Gnd Verif. 8-2012'!CA13</f>
        <v>N/A</v>
      </c>
      <c r="CB64" s="1899">
        <f>AVERAGE(BI64,BI68)</f>
        <v>0.11559470405220382</v>
      </c>
      <c r="CC64" s="1899">
        <f t="shared" ref="CC64:CD64" si="58">AVERAGE(BJ64,BJ68)</f>
        <v>0.25966849967658073</v>
      </c>
      <c r="CD64" s="1899">
        <f t="shared" si="58"/>
        <v>0.39486971001844418</v>
      </c>
      <c r="CE64" s="1899">
        <f>AVERAGE(BM64,BM68)</f>
        <v>2.5209597478550245</v>
      </c>
      <c r="CF64" s="1899">
        <f t="shared" ref="CF64" si="59">AVERAGE(BN64,BN68)</f>
        <v>7.8183470655613749E-2</v>
      </c>
      <c r="CG64" s="1824">
        <f>AVERAGE(BZ64,BZ68)</f>
        <v>249.18466968558585</v>
      </c>
      <c r="CH64" s="1884"/>
      <c r="CP64" s="1895"/>
    </row>
    <row r="65" spans="1:94" x14ac:dyDescent="0.25">
      <c r="A65" s="1477" t="s">
        <v>770</v>
      </c>
      <c r="B65" s="1488" t="str">
        <f>'SAME R Results'!B11</f>
        <v>Lampwick</v>
      </c>
      <c r="C65" s="1632" t="str">
        <f>'SAME R Results'!C11</f>
        <v>L14</v>
      </c>
      <c r="D65" s="1632" t="str">
        <f>'SAME R Results'!D11</f>
        <v>7L</v>
      </c>
      <c r="E65" s="1632">
        <f>'SAME R Results'!E11</f>
        <v>3</v>
      </c>
      <c r="F65" s="1632">
        <f>'SAME R Results'!F11</f>
        <v>54</v>
      </c>
      <c r="G65" s="1632" t="str">
        <f>'SAME R Results'!G11</f>
        <v>Baseline</v>
      </c>
      <c r="H65" s="1632">
        <f>'SAME R Results'!H11</f>
        <v>210</v>
      </c>
      <c r="I65" s="1632">
        <f>'SAME R Results'!I11</f>
        <v>40388</v>
      </c>
      <c r="J65" s="1632">
        <f>'SAME R Results'!J11</f>
        <v>0</v>
      </c>
      <c r="K65" s="1633">
        <f>'SAME R Results'!K11</f>
        <v>8.1</v>
      </c>
      <c r="L65" s="1634">
        <f>'SAME R Results'!L11</f>
        <v>1.2450000000000001</v>
      </c>
      <c r="M65" s="1634">
        <f>'SAME R Results'!M11</f>
        <v>60</v>
      </c>
      <c r="N65" s="1634">
        <f>'SAME R Results'!N11</f>
        <v>11</v>
      </c>
      <c r="O65" s="1634">
        <f>'SAME R Results'!O11</f>
        <v>8</v>
      </c>
      <c r="P65" s="1634" t="str">
        <f>'SAME R Results'!P11</f>
        <v>n</v>
      </c>
      <c r="Q65" s="1635" t="str">
        <f>'SAME R Results'!Q11</f>
        <v>n</v>
      </c>
      <c r="R65" s="1634">
        <f>'SAME R Results'!R11</f>
        <v>56.8</v>
      </c>
      <c r="S65" s="1633" t="str">
        <f>'SAME R Results'!S11</f>
        <v>y</v>
      </c>
      <c r="T65" s="1634">
        <f>'SAME R Results'!T11</f>
        <v>120</v>
      </c>
      <c r="U65" s="1634" t="str">
        <f>'SAME R Results'!U11</f>
        <v>n</v>
      </c>
      <c r="V65" s="1634" t="str">
        <f>'SAME R Results'!V11</f>
        <v>n</v>
      </c>
      <c r="W65" s="1634" t="str">
        <f>'SAME R Results'!W11</f>
        <v>y</v>
      </c>
      <c r="X65" s="1634" t="str">
        <f>'SAME R Results'!X11</f>
        <v>n</v>
      </c>
      <c r="Y65" s="1634" t="str">
        <f>'SAME R Results'!Y11</f>
        <v>y</v>
      </c>
      <c r="Z65" s="1634" t="str">
        <f>'SAME R Results'!Z11</f>
        <v>y</v>
      </c>
      <c r="AA65" s="1634">
        <f>'SAME R Results'!AA11</f>
        <v>10</v>
      </c>
      <c r="AB65" s="1634" t="str">
        <f>'SAME R Results'!AB11</f>
        <v>y</v>
      </c>
      <c r="AC65" s="1634">
        <f>'SAME R Results'!AC11</f>
        <v>3.852706928546E-2</v>
      </c>
      <c r="AD65" s="1635">
        <f>'SAME R Results'!AD11</f>
        <v>0</v>
      </c>
      <c r="AE65" s="1634">
        <f>'SAME R Results'!AE11</f>
        <v>0</v>
      </c>
      <c r="AF65" s="1634">
        <f>'SAME R Results'!AF11</f>
        <v>0</v>
      </c>
      <c r="AG65" s="1634">
        <f>'SAME R Results'!AG11</f>
        <v>0</v>
      </c>
      <c r="AH65" s="1634">
        <f>'SAME R Results'!AH11</f>
        <v>0</v>
      </c>
      <c r="AI65" s="1634">
        <f>'SAME R Results'!AI11</f>
        <v>0</v>
      </c>
      <c r="AJ65" s="1634">
        <f>'SAME R Results'!AJ11</f>
        <v>0</v>
      </c>
      <c r="AK65" s="1634">
        <f>'SAME R Results'!AK11</f>
        <v>0</v>
      </c>
      <c r="AL65" s="1634">
        <f>'SAME R Results'!AL11</f>
        <v>0</v>
      </c>
      <c r="AM65" s="1634">
        <f>'SAME R Results'!AM11</f>
        <v>0</v>
      </c>
      <c r="AN65" s="1634">
        <f>'SAME R Results'!AN11</f>
        <v>0</v>
      </c>
      <c r="AO65" s="1634">
        <f>'SAME R Results'!AO11</f>
        <v>0</v>
      </c>
      <c r="AP65" s="1634">
        <f>'SAME R Results'!AP11</f>
        <v>0</v>
      </c>
      <c r="AQ65" s="1636">
        <f>'SAME R Results'!AQ11</f>
        <v>0</v>
      </c>
      <c r="AR65" s="1634">
        <f>'SAME R Results'!AR11</f>
        <v>6.2525025000000003</v>
      </c>
      <c r="AS65" s="1634">
        <f>'SAME R Results'!AS11</f>
        <v>0</v>
      </c>
      <c r="AT65" s="1634">
        <f>'SAME R Results'!AT11</f>
        <v>0</v>
      </c>
      <c r="AU65" s="1634">
        <f>'SAME R Results'!AU11</f>
        <v>0</v>
      </c>
      <c r="AV65" s="1634">
        <f>'SAME R Results'!AV11</f>
        <v>0</v>
      </c>
      <c r="AW65" s="1634">
        <f>'SAME R Results'!AW11</f>
        <v>6.3695219999999999</v>
      </c>
      <c r="AX65" s="1634">
        <f>'SAME R Results'!AX11</f>
        <v>4.7034919999999989</v>
      </c>
      <c r="AY65" s="1634">
        <f>'SAME R Results'!AY11</f>
        <v>79925</v>
      </c>
      <c r="AZ65" s="1634">
        <f>'SAME R Results'!AZ11</f>
        <v>0</v>
      </c>
      <c r="BA65" s="1634">
        <f>'SAME R Results'!BA11</f>
        <v>0</v>
      </c>
      <c r="BB65" s="1634">
        <f>'SAME R Results'!BB11</f>
        <v>34.255299999999998</v>
      </c>
      <c r="BC65" s="1633">
        <f>'SAME R Results'!BC11</f>
        <v>1.666030000000001</v>
      </c>
      <c r="BD65" s="1637">
        <f>'SAME R Results'!BD11</f>
        <v>3197761.8213616745</v>
      </c>
      <c r="BE65" s="1638">
        <f>'SAME R Results'!BE11</f>
        <v>350.55685968846421</v>
      </c>
      <c r="BF65" s="1639">
        <f>'SAME R Results'!BF11</f>
        <v>0</v>
      </c>
      <c r="BG65" s="1640">
        <f>'SAME R Results'!BG11</f>
        <v>0</v>
      </c>
      <c r="BH65" s="1641">
        <f>'SAME R Results'!BH11</f>
        <v>26.963747165480513</v>
      </c>
      <c r="BI65" s="1642">
        <f>'SAME R Results'!BI11</f>
        <v>0.10962569424235284</v>
      </c>
      <c r="BJ65" s="1642">
        <f>'SAME R Results'!BJ11</f>
        <v>0.25252933607121358</v>
      </c>
      <c r="BK65" s="1642">
        <f>'SAME R Results'!BK11</f>
        <v>0.3832759572941698</v>
      </c>
      <c r="BL65" s="1642">
        <f>'SAME R Results'!BL11</f>
        <v>0</v>
      </c>
      <c r="BM65" s="1643">
        <f>'SAME R Results'!BM11</f>
        <v>2.492996586982887</v>
      </c>
      <c r="BN65" s="1642">
        <f>'SAME R Results'!BN11</f>
        <v>7.2229168713861147E-2</v>
      </c>
      <c r="BO65" s="1632">
        <f>'SAME R Results'!BO11</f>
        <v>3197761.8213616745</v>
      </c>
      <c r="BP65" s="1632">
        <f>'SAME R Results'!BP11</f>
        <v>3150047.9662957834</v>
      </c>
      <c r="BQ65" s="1632">
        <f>'SAME R Results'!BQ11</f>
        <v>2860393.7483142563</v>
      </c>
      <c r="BR65" s="1644">
        <f>'SAME R Results'!BR11</f>
        <v>350.55685968846421</v>
      </c>
      <c r="BS65" s="1632">
        <f>'SAME R Results'!BS11</f>
        <v>0.36980156263872876</v>
      </c>
      <c r="BT65" s="1632">
        <f>'SAME R Results'!BT11</f>
        <v>0.28000000000000003</v>
      </c>
      <c r="BU65" s="1632">
        <f>'SAME R Results'!BU11</f>
        <v>1</v>
      </c>
      <c r="BV65" s="1632">
        <f>'SAME R Results'!BV11</f>
        <v>2.8112174472146867</v>
      </c>
      <c r="BW65" s="1645">
        <f>'SAME R Results'!BW11</f>
        <v>1</v>
      </c>
      <c r="BX65" s="1632">
        <f>'SAME R Results'!BX11</f>
        <v>2.8264011837395104</v>
      </c>
      <c r="BY65" s="1632">
        <f>'SAME R Results'!BY11</f>
        <v>2.8112174472146867</v>
      </c>
      <c r="BZ65" s="1646">
        <f>'SAME R Results'!BZ11</f>
        <v>264.66873011764068</v>
      </c>
      <c r="CA65" s="1647">
        <f>'SAME R Results'!CA11</f>
        <v>0</v>
      </c>
      <c r="CB65" s="1861">
        <f>BI65</f>
        <v>0.10962569424235284</v>
      </c>
      <c r="CC65" s="1861">
        <f t="shared" ref="CC65" si="60">BJ65</f>
        <v>0.25252933607121358</v>
      </c>
      <c r="CD65" s="1861">
        <f t="shared" ref="CD65" si="61">BK65</f>
        <v>0.3832759572941698</v>
      </c>
      <c r="CE65" s="1862">
        <f t="shared" ref="CE65:CF67" si="62">BM65</f>
        <v>2.492996586982887</v>
      </c>
      <c r="CF65" s="1861">
        <f t="shared" si="62"/>
        <v>7.2229168713861147E-2</v>
      </c>
      <c r="CG65" s="1862">
        <f>BZ65</f>
        <v>264.66873011764068</v>
      </c>
      <c r="CH65" s="1094"/>
      <c r="CJ65" s="1439">
        <f>CB64</f>
        <v>0.11559470405220382</v>
      </c>
      <c r="CK65" s="1439">
        <f t="shared" ref="CK65:CO65" si="63">CC64</f>
        <v>0.25966849967658073</v>
      </c>
      <c r="CL65" s="1439">
        <f t="shared" si="63"/>
        <v>0.39486971001844418</v>
      </c>
      <c r="CM65" s="1439">
        <f t="shared" si="63"/>
        <v>2.5209597478550245</v>
      </c>
      <c r="CN65" s="1439">
        <f t="shared" si="63"/>
        <v>7.8183470655613749E-2</v>
      </c>
      <c r="CO65" s="1421">
        <f t="shared" si="63"/>
        <v>249.18466968558585</v>
      </c>
      <c r="CP65" s="1895"/>
    </row>
    <row r="66" spans="1:94" x14ac:dyDescent="0.25">
      <c r="A66" s="1240" t="s">
        <v>771</v>
      </c>
      <c r="B66" s="1237" t="str">
        <f>'SAME R Results'!B12</f>
        <v>Lampwick</v>
      </c>
      <c r="C66" s="1696" t="str">
        <f>'SAME R Results'!C12</f>
        <v>L15</v>
      </c>
      <c r="D66" s="1696" t="str">
        <f>'SAME R Results'!D12</f>
        <v>8L</v>
      </c>
      <c r="E66" s="1696">
        <f>'SAME R Results'!E12</f>
        <v>4</v>
      </c>
      <c r="F66" s="1696">
        <f>'SAME R Results'!F12</f>
        <v>55</v>
      </c>
      <c r="G66" s="1696" t="str">
        <f>'SAME R Results'!G12</f>
        <v>High RT/R0 test aging</v>
      </c>
      <c r="H66" s="1696">
        <f>'SAME R Results'!H12</f>
        <v>210</v>
      </c>
      <c r="I66" s="1696">
        <f>'SAME R Results'!I12</f>
        <v>40388</v>
      </c>
      <c r="J66" s="1696">
        <f>'SAME R Results'!J12</f>
        <v>0</v>
      </c>
      <c r="K66" s="1697">
        <f>'SAME R Results'!K12</f>
        <v>8.1</v>
      </c>
      <c r="L66" s="1698">
        <f>'SAME R Results'!L12</f>
        <v>1.2450000000000001</v>
      </c>
      <c r="M66" s="1698">
        <f>'SAME R Results'!M12</f>
        <v>60</v>
      </c>
      <c r="N66" s="1698">
        <f>'SAME R Results'!N12</f>
        <v>11</v>
      </c>
      <c r="O66" s="1698">
        <f>'SAME R Results'!O12</f>
        <v>8</v>
      </c>
      <c r="P66" s="1698" t="str">
        <f>'SAME R Results'!P12</f>
        <v>n</v>
      </c>
      <c r="Q66" s="1699" t="str">
        <f>'SAME R Results'!Q12</f>
        <v>n</v>
      </c>
      <c r="R66" s="1698">
        <f>'SAME R Results'!R12</f>
        <v>47.2</v>
      </c>
      <c r="S66" s="1697" t="str">
        <f>'SAME R Results'!S12</f>
        <v>y</v>
      </c>
      <c r="T66" s="1698">
        <f>'SAME R Results'!T12</f>
        <v>60</v>
      </c>
      <c r="U66" s="1698" t="str">
        <f>'SAME R Results'!U12</f>
        <v>n</v>
      </c>
      <c r="V66" s="1698" t="str">
        <f>'SAME R Results'!V12</f>
        <v>n</v>
      </c>
      <c r="W66" s="1698" t="str">
        <f>'SAME R Results'!W12</f>
        <v>y</v>
      </c>
      <c r="X66" s="1698" t="str">
        <f>'SAME R Results'!X12</f>
        <v>n</v>
      </c>
      <c r="Y66" s="1698" t="str">
        <f>'SAME R Results'!Y12</f>
        <v>y</v>
      </c>
      <c r="Z66" s="1698" t="str">
        <f>'SAME R Results'!Z12</f>
        <v>y</v>
      </c>
      <c r="AA66" s="1698">
        <f>'SAME R Results'!AA12</f>
        <v>10</v>
      </c>
      <c r="AB66" s="1698" t="str">
        <f>'SAME R Results'!AB12</f>
        <v>y</v>
      </c>
      <c r="AC66" s="1698">
        <f>'SAME R Results'!AC12</f>
        <v>3.852706928546E-2</v>
      </c>
      <c r="AD66" s="1699">
        <f>'SAME R Results'!AD12</f>
        <v>0</v>
      </c>
      <c r="AE66" s="1698">
        <f>'SAME R Results'!AE12</f>
        <v>0</v>
      </c>
      <c r="AF66" s="1698">
        <f>'SAME R Results'!AF12</f>
        <v>0</v>
      </c>
      <c r="AG66" s="1698">
        <f>'SAME R Results'!AG12</f>
        <v>0</v>
      </c>
      <c r="AH66" s="1698">
        <f>'SAME R Results'!AH12</f>
        <v>0</v>
      </c>
      <c r="AI66" s="1698">
        <f>'SAME R Results'!AI12</f>
        <v>0</v>
      </c>
      <c r="AJ66" s="1698">
        <f>'SAME R Results'!AJ12</f>
        <v>0</v>
      </c>
      <c r="AK66" s="1698">
        <f>'SAME R Results'!AK12</f>
        <v>0</v>
      </c>
      <c r="AL66" s="1698">
        <f>'SAME R Results'!AL12</f>
        <v>0</v>
      </c>
      <c r="AM66" s="1698">
        <f>'SAME R Results'!AM12</f>
        <v>0</v>
      </c>
      <c r="AN66" s="1698">
        <f>'SAME R Results'!AN12</f>
        <v>0</v>
      </c>
      <c r="AO66" s="1698">
        <f>'SAME R Results'!AO12</f>
        <v>0</v>
      </c>
      <c r="AP66" s="1698">
        <f>'SAME R Results'!AP12</f>
        <v>0</v>
      </c>
      <c r="AQ66" s="1700">
        <f>'SAME R Results'!AQ12</f>
        <v>0</v>
      </c>
      <c r="AR66" s="1698">
        <f>'SAME R Results'!AR12</f>
        <v>6.2489999999999997</v>
      </c>
      <c r="AS66" s="1698">
        <f>'SAME R Results'!AS12</f>
        <v>0</v>
      </c>
      <c r="AT66" s="1698">
        <f>'SAME R Results'!AT12</f>
        <v>0</v>
      </c>
      <c r="AU66" s="1698">
        <f>'SAME R Results'!AU12</f>
        <v>0</v>
      </c>
      <c r="AV66" s="1698">
        <f>'SAME R Results'!AV12</f>
        <v>0</v>
      </c>
      <c r="AW66" s="1698">
        <f>'SAME R Results'!AW12</f>
        <v>6.4745474999999999</v>
      </c>
      <c r="AX66" s="1698">
        <f>'SAME R Results'!AX12</f>
        <v>4.6680449999999993</v>
      </c>
      <c r="AY66" s="1698">
        <f>'SAME R Results'!AY12</f>
        <v>83895</v>
      </c>
      <c r="AZ66" s="1698">
        <f>'SAME R Results'!AZ12</f>
        <v>0</v>
      </c>
      <c r="BA66" s="1698">
        <f>'SAME R Results'!BA12</f>
        <v>0</v>
      </c>
      <c r="BB66" s="1698">
        <f>'SAME R Results'!BB12</f>
        <v>46.388549999999995</v>
      </c>
      <c r="BC66" s="1697">
        <f>'SAME R Results'!BC12</f>
        <v>1.8065025000000006</v>
      </c>
      <c r="BD66" s="1701">
        <f>'SAME R Results'!BD12</f>
        <v>3373889.4875935018</v>
      </c>
      <c r="BE66" s="1702">
        <f>'SAME R Results'!BE12</f>
        <v>392.25129573824915</v>
      </c>
      <c r="BF66" s="1703">
        <f>'SAME R Results'!BF12</f>
        <v>0</v>
      </c>
      <c r="BG66" s="1704">
        <f>'SAME R Results'!BG12</f>
        <v>0</v>
      </c>
      <c r="BH66" s="1705">
        <f>'SAME R Results'!BH12</f>
        <v>36.637405105047137</v>
      </c>
      <c r="BI66" s="1706">
        <f>'SAME R Results'!BI12</f>
        <v>0.11626086070116975</v>
      </c>
      <c r="BJ66" s="1706">
        <f>'SAME R Results'!BJ12</f>
        <v>0.27474623118441571</v>
      </c>
      <c r="BK66" s="1706">
        <f>'SAME R Results'!BK12</f>
        <v>0.42235812059505901</v>
      </c>
      <c r="BL66" s="1706">
        <f>'SAME R Results'!BL12</f>
        <v>0</v>
      </c>
      <c r="BM66" s="1707">
        <f>'SAME R Results'!BM12</f>
        <v>2.5278471246933618</v>
      </c>
      <c r="BN66" s="1706">
        <f>'SAME R Results'!BN12</f>
        <v>7.5628315768853746E-2</v>
      </c>
      <c r="BO66" s="1696">
        <f>'SAME R Results'!BO12</f>
        <v>3373889.4875935018</v>
      </c>
      <c r="BP66" s="1696">
        <f>'SAME R Results'!BP12</f>
        <v>3323805.6105743852</v>
      </c>
      <c r="BQ66" s="1696">
        <f>'SAME R Results'!BQ12</f>
        <v>3011118.9009848116</v>
      </c>
      <c r="BR66" s="1708">
        <f>'SAME R Results'!BR12</f>
        <v>392.25129573824915</v>
      </c>
      <c r="BS66" s="1696">
        <f>'SAME R Results'!BS12</f>
        <v>0.40098164343425385</v>
      </c>
      <c r="BT66" s="1696">
        <f>'SAME R Results'!BT12</f>
        <v>0.28000000000000003</v>
      </c>
      <c r="BU66" s="1696">
        <f>'SAME R Results'!BU12</f>
        <v>1</v>
      </c>
      <c r="BV66" s="1696">
        <f>'SAME R Results'!BV12</f>
        <v>2.8206933688414133</v>
      </c>
      <c r="BW66" s="1709">
        <f>'SAME R Results'!BW12</f>
        <v>1</v>
      </c>
      <c r="BX66" s="1696">
        <f>'SAME R Results'!BX12</f>
        <v>2.8360084247596289</v>
      </c>
      <c r="BY66" s="1696">
        <f>'SAME R Results'!BY12</f>
        <v>2.8206933688414133</v>
      </c>
      <c r="BZ66" s="1710">
        <f>'SAME R Results'!BZ12</f>
        <v>262.89926572283059</v>
      </c>
      <c r="CA66" s="1711">
        <f>'SAME R Results'!CA12</f>
        <v>1.2266666666667092</v>
      </c>
      <c r="CB66" s="1861">
        <f>BI66</f>
        <v>0.11626086070116975</v>
      </c>
      <c r="CC66" s="1861">
        <f t="shared" ref="CC66:CC67" si="64">BJ66</f>
        <v>0.27474623118441571</v>
      </c>
      <c r="CD66" s="1861">
        <f t="shared" ref="CD66:CD67" si="65">BK66</f>
        <v>0.42235812059505901</v>
      </c>
      <c r="CE66" s="1862">
        <f t="shared" si="62"/>
        <v>2.5278471246933618</v>
      </c>
      <c r="CF66" s="1861">
        <f t="shared" si="62"/>
        <v>7.5628315768853746E-2</v>
      </c>
      <c r="CG66" s="1862">
        <f>BZ66</f>
        <v>262.89926572283059</v>
      </c>
      <c r="CH66" s="1094"/>
      <c r="CJ66" s="1439">
        <f>CB64</f>
        <v>0.11559470405220382</v>
      </c>
      <c r="CK66" s="1439">
        <f t="shared" ref="CK66:CO66" si="66">CC64</f>
        <v>0.25966849967658073</v>
      </c>
      <c r="CL66" s="1439">
        <f t="shared" si="66"/>
        <v>0.39486971001844418</v>
      </c>
      <c r="CM66" s="1439">
        <f t="shared" si="66"/>
        <v>2.5209597478550245</v>
      </c>
      <c r="CN66" s="1439">
        <f t="shared" si="66"/>
        <v>7.8183470655613749E-2</v>
      </c>
      <c r="CO66" s="1421">
        <f t="shared" si="66"/>
        <v>249.18466968558585</v>
      </c>
      <c r="CP66" s="1895"/>
    </row>
    <row r="67" spans="1:94" x14ac:dyDescent="0.25">
      <c r="A67" s="1479" t="s">
        <v>772</v>
      </c>
      <c r="B67" s="1489" t="str">
        <f>'SAME R Results'!B54</f>
        <v>Lampwick</v>
      </c>
      <c r="C67" s="1648" t="str">
        <f>'SAME R Results'!C54</f>
        <v>L16</v>
      </c>
      <c r="D67" s="1648" t="str">
        <f>'SAME R Results'!D54</f>
        <v>31 L</v>
      </c>
      <c r="E67" s="1648">
        <f>'SAME R Results'!E54</f>
        <v>1</v>
      </c>
      <c r="F67" s="1648">
        <f>'SAME R Results'!F54</f>
        <v>78</v>
      </c>
      <c r="G67" s="1648" t="str">
        <f>'SAME R Results'!G54</f>
        <v>Baseline aging</v>
      </c>
      <c r="H67" s="1648">
        <f>'SAME R Results'!H54</f>
        <v>239</v>
      </c>
      <c r="I67" s="1648">
        <f>'SAME R Results'!I54</f>
        <v>40416</v>
      </c>
      <c r="J67" s="1648">
        <f>'SAME R Results'!J54</f>
        <v>0</v>
      </c>
      <c r="K67" s="1649">
        <f>'SAME R Results'!K54</f>
        <v>8.1</v>
      </c>
      <c r="L67" s="1650">
        <f>'SAME R Results'!L54</f>
        <v>1.2450000000000001</v>
      </c>
      <c r="M67" s="1650">
        <f>'SAME R Results'!M54</f>
        <v>60</v>
      </c>
      <c r="N67" s="1650">
        <f>'SAME R Results'!N54</f>
        <v>11</v>
      </c>
      <c r="O67" s="1650">
        <f>'SAME R Results'!O54</f>
        <v>8</v>
      </c>
      <c r="P67" s="1650" t="str">
        <f>'SAME R Results'!P54</f>
        <v>n</v>
      </c>
      <c r="Q67" s="1651" t="str">
        <f>'SAME R Results'!Q54</f>
        <v>n</v>
      </c>
      <c r="R67" s="1650">
        <f>'SAME R Results'!R54</f>
        <v>37.333333333333336</v>
      </c>
      <c r="S67" s="1649" t="str">
        <f>'SAME R Results'!S54</f>
        <v>y</v>
      </c>
      <c r="T67" s="1650">
        <f>'SAME R Results'!T54</f>
        <v>90</v>
      </c>
      <c r="U67" s="1650" t="str">
        <f>'SAME R Results'!U54</f>
        <v>n</v>
      </c>
      <c r="V67" s="1650" t="str">
        <f>'SAME R Results'!V54</f>
        <v>y</v>
      </c>
      <c r="W67" s="1650" t="str">
        <f>'SAME R Results'!W54</f>
        <v>y</v>
      </c>
      <c r="X67" s="1650" t="str">
        <f>'SAME R Results'!X54</f>
        <v>n</v>
      </c>
      <c r="Y67" s="1650" t="str">
        <f>'SAME R Results'!Y54</f>
        <v>y</v>
      </c>
      <c r="Z67" s="1650" t="str">
        <f>'SAME R Results'!Z54</f>
        <v>y</v>
      </c>
      <c r="AA67" s="1650">
        <f>'SAME R Results'!AA54</f>
        <v>10</v>
      </c>
      <c r="AB67" s="1650" t="str">
        <f>'SAME R Results'!AB54</f>
        <v>y</v>
      </c>
      <c r="AC67" s="1650">
        <f>'SAME R Results'!AC54</f>
        <v>3.852706928546E-2</v>
      </c>
      <c r="AD67" s="1651">
        <f>'SAME R Results'!AD54</f>
        <v>0</v>
      </c>
      <c r="AE67" s="1650">
        <f>'SAME R Results'!AE54</f>
        <v>58</v>
      </c>
      <c r="AF67" s="1650">
        <f>'SAME R Results'!AF54</f>
        <v>480</v>
      </c>
      <c r="AG67" s="1650">
        <f>'SAME R Results'!AG54</f>
        <v>0</v>
      </c>
      <c r="AH67" s="1650" t="str">
        <f>'SAME R Results'!AH54</f>
        <v>n</v>
      </c>
      <c r="AI67" s="1650" t="str">
        <f>'SAME R Results'!AI54</f>
        <v>y</v>
      </c>
      <c r="AJ67" s="1650" t="str">
        <f>'SAME R Results'!AJ54</f>
        <v>y</v>
      </c>
      <c r="AK67" s="1650" t="str">
        <f>'SAME R Results'!AK54</f>
        <v>n</v>
      </c>
      <c r="AL67" s="1650" t="str">
        <f>'SAME R Results'!AL54</f>
        <v>y</v>
      </c>
      <c r="AM67" s="1650" t="str">
        <f>'SAME R Results'!AM54</f>
        <v>y</v>
      </c>
      <c r="AN67" s="1650">
        <f>'SAME R Results'!AN54</f>
        <v>3.852706928546E-2</v>
      </c>
      <c r="AO67" s="1650">
        <f>'SAME R Results'!AO54</f>
        <v>0</v>
      </c>
      <c r="AP67" s="1650">
        <f>'SAME R Results'!AP54</f>
        <v>0</v>
      </c>
      <c r="AQ67" s="1652">
        <f>'SAME R Results'!AQ54</f>
        <v>0</v>
      </c>
      <c r="AR67" s="1650">
        <f>'SAME R Results'!AR54</f>
        <v>6.2357344999999995</v>
      </c>
      <c r="AS67" s="1650">
        <f>'SAME R Results'!AS54</f>
        <v>0</v>
      </c>
      <c r="AT67" s="1650">
        <f>'SAME R Results'!AT54</f>
        <v>0</v>
      </c>
      <c r="AU67" s="1650">
        <f>'SAME R Results'!AU54</f>
        <v>1.6757659999999999</v>
      </c>
      <c r="AV67" s="1650">
        <f>'SAME R Results'!AV54</f>
        <v>2.7755744999999998E-2</v>
      </c>
      <c r="AW67" s="1650">
        <f>'SAME R Results'!AW54</f>
        <v>6.4490194999999986</v>
      </c>
      <c r="AX67" s="1650">
        <f>'SAME R Results'!AX54</f>
        <v>4.6564184999999991</v>
      </c>
      <c r="AY67" s="1650">
        <f>'SAME R Results'!AY54</f>
        <v>75130</v>
      </c>
      <c r="AZ67" s="1650">
        <f>'SAME R Results'!AZ54</f>
        <v>1.5975955000000002</v>
      </c>
      <c r="BA67" s="1650">
        <f>'SAME R Results'!BA54</f>
        <v>8.6288455000000014E-2</v>
      </c>
      <c r="BB67" s="1650">
        <f>'SAME R Results'!BB54</f>
        <v>39.573999999999998</v>
      </c>
      <c r="BC67" s="1649">
        <f>'SAME R Results'!BC54</f>
        <v>1.7926009999999994</v>
      </c>
      <c r="BD67" s="1653">
        <f>'SAME R Results'!BD54</f>
        <v>2987215.0655236603</v>
      </c>
      <c r="BE67" s="1654">
        <f>'SAME R Results'!BE54</f>
        <v>387.98534579403099</v>
      </c>
      <c r="BF67" s="1655">
        <f>'SAME R Results'!BF54</f>
        <v>1.648010255</v>
      </c>
      <c r="BG67" s="1656">
        <f>'SAME R Results'!BG54</f>
        <v>0.37782676125000003</v>
      </c>
      <c r="BH67" s="1657">
        <f>'SAME R Results'!BH54</f>
        <v>28.967369521896455</v>
      </c>
      <c r="BI67" s="1658">
        <f>'SAME R Results'!BI54</f>
        <v>0.12988195937811292</v>
      </c>
      <c r="BJ67" s="1658">
        <f>'SAME R Results'!BJ54</f>
        <v>0.26457449879290013</v>
      </c>
      <c r="BK67" s="1658">
        <f>'SAME R Results'!BK54</f>
        <v>0.37761353909985346</v>
      </c>
      <c r="BL67" s="1658">
        <f>'SAME R Results'!BL54</f>
        <v>4.3618145245925186</v>
      </c>
      <c r="BM67" s="1659">
        <f>'SAME R Results'!BM54</f>
        <v>2.3244947864218388</v>
      </c>
      <c r="BN67" s="1658">
        <f>'SAME R Results'!BN54</f>
        <v>9.1001647839796321E-2</v>
      </c>
      <c r="BO67" s="1648">
        <f>'SAME R Results'!BO54</f>
        <v>2987215.0655236603</v>
      </c>
      <c r="BP67" s="1648">
        <f>'SAME R Results'!BP54</f>
        <v>2942363.7432702929</v>
      </c>
      <c r="BQ67" s="1648">
        <f>'SAME R Results'!BQ54</f>
        <v>2679437.4919910925</v>
      </c>
      <c r="BR67" s="1660">
        <f>'SAME R Results'!BR54</f>
        <v>387.98534579403099</v>
      </c>
      <c r="BS67" s="1648">
        <f>'SAME R Results'!BS54</f>
        <v>0.39789598685962874</v>
      </c>
      <c r="BT67" s="1648">
        <f>'SAME R Results'!BT54</f>
        <v>0.28000000000000003</v>
      </c>
      <c r="BU67" s="1648">
        <f>'SAME R Results'!BU54</f>
        <v>1</v>
      </c>
      <c r="BV67" s="1648">
        <f>'SAME R Results'!BV54</f>
        <v>2.6142136541575325</v>
      </c>
      <c r="BW67" s="1661">
        <f>'SAME R Results'!BW54</f>
        <v>1</v>
      </c>
      <c r="BX67" s="1648">
        <f>'SAME R Results'!BX54</f>
        <v>2.6267901792082067</v>
      </c>
      <c r="BY67" s="1648">
        <f>'SAME R Results'!BY54</f>
        <v>2.6142136541575325</v>
      </c>
      <c r="BZ67" s="1662">
        <f>'SAME R Results'!BZ54</f>
        <v>259.49131380277208</v>
      </c>
      <c r="CA67" s="1663">
        <f>'SAME R Results'!CA56</f>
        <v>96.153333333333308</v>
      </c>
      <c r="CB67" s="1861">
        <f>BI67</f>
        <v>0.12988195937811292</v>
      </c>
      <c r="CC67" s="1861">
        <f t="shared" si="64"/>
        <v>0.26457449879290013</v>
      </c>
      <c r="CD67" s="1861">
        <f t="shared" si="65"/>
        <v>0.37761353909985346</v>
      </c>
      <c r="CE67" s="1862">
        <f t="shared" si="62"/>
        <v>2.3244947864218388</v>
      </c>
      <c r="CF67" s="1861">
        <f t="shared" si="62"/>
        <v>9.1001647839796321E-2</v>
      </c>
      <c r="CG67" s="1862">
        <f>BZ67</f>
        <v>259.49131380277208</v>
      </c>
      <c r="CH67" s="1094"/>
      <c r="CJ67" s="1439">
        <f>CB64</f>
        <v>0.11559470405220382</v>
      </c>
      <c r="CK67" s="1439">
        <f t="shared" ref="CK67:CO67" si="67">CC64</f>
        <v>0.25966849967658073</v>
      </c>
      <c r="CL67" s="1439">
        <f t="shared" si="67"/>
        <v>0.39486971001844418</v>
      </c>
      <c r="CM67" s="1439">
        <f t="shared" si="67"/>
        <v>2.5209597478550245</v>
      </c>
      <c r="CN67" s="1439">
        <f t="shared" si="67"/>
        <v>7.8183470655613749E-2</v>
      </c>
      <c r="CO67" s="1421">
        <f t="shared" si="67"/>
        <v>249.18466968558585</v>
      </c>
      <c r="CP67" s="1895"/>
    </row>
    <row r="68" spans="1:94" s="1268" customFormat="1" x14ac:dyDescent="0.25">
      <c r="A68" s="1443" t="s">
        <v>807</v>
      </c>
      <c r="B68" s="1237" t="str">
        <f>'Drum 8-2012'!B15</f>
        <v>Lampwick</v>
      </c>
      <c r="C68" s="1739">
        <f>'Drum 8-2012'!C15</f>
        <v>0</v>
      </c>
      <c r="D68" s="1739">
        <f>'Drum 8-2012'!D15</f>
        <v>0</v>
      </c>
      <c r="E68" s="1739">
        <f>'Drum 8-2012'!E15</f>
        <v>0</v>
      </c>
      <c r="F68" s="1739">
        <f>'Drum 8-2012'!F15</f>
        <v>694</v>
      </c>
      <c r="G68" s="1739">
        <f>'Drum 8-2012'!G15</f>
        <v>0</v>
      </c>
      <c r="H68" s="1739">
        <f>'Drum 8-2012'!H15</f>
        <v>0</v>
      </c>
      <c r="I68" s="1739">
        <f>'Drum 8-2012'!I15</f>
        <v>41149</v>
      </c>
      <c r="J68" s="1739">
        <f>'Drum 8-2012'!J15</f>
        <v>0</v>
      </c>
      <c r="K68" s="1741">
        <f>'Drum 8-2012'!K15</f>
        <v>8.1</v>
      </c>
      <c r="L68" s="1742">
        <f>'Drum 8-2012'!L15</f>
        <v>1.2450000000000001</v>
      </c>
      <c r="M68" s="1742">
        <f>'Drum 8-2012'!M15</f>
        <v>60</v>
      </c>
      <c r="N68" s="1742">
        <f>'Drum 8-2012'!N15</f>
        <v>11</v>
      </c>
      <c r="O68" s="1742">
        <f>'Drum 8-2012'!O15</f>
        <v>8</v>
      </c>
      <c r="P68" s="1742" t="str">
        <f>'Drum 8-2012'!P15</f>
        <v>n</v>
      </c>
      <c r="Q68" s="1743" t="str">
        <f>'Drum 8-2012'!Q15</f>
        <v>n/a</v>
      </c>
      <c r="R68" s="1742">
        <f>'Drum 8-2012'!R15</f>
        <v>0</v>
      </c>
      <c r="S68" s="1741" t="str">
        <f>'Drum 8-2012'!S15</f>
        <v>n</v>
      </c>
      <c r="T68" s="1742" t="str">
        <f>'Drum 8-2012'!T15</f>
        <v>n/a</v>
      </c>
      <c r="U68" s="1742" t="str">
        <f>'Drum 8-2012'!U15</f>
        <v>n</v>
      </c>
      <c r="V68" s="1742" t="str">
        <f>'Drum 8-2012'!V15</f>
        <v>y</v>
      </c>
      <c r="W68" s="1742" t="str">
        <f>'Drum 8-2012'!W15</f>
        <v>y</v>
      </c>
      <c r="X68" s="1742" t="str">
        <f>'Drum 8-2012'!X15</f>
        <v>n</v>
      </c>
      <c r="Y68" s="1742" t="str">
        <f>'Drum 8-2012'!Y15</f>
        <v>y</v>
      </c>
      <c r="Z68" s="1742">
        <f>'Drum 8-2012'!Z15</f>
        <v>0</v>
      </c>
      <c r="AA68" s="1742">
        <f>'Drum 8-2012'!AA15</f>
        <v>10</v>
      </c>
      <c r="AB68" s="1742" t="str">
        <f>'Drum 8-2012'!AB15</f>
        <v>y</v>
      </c>
      <c r="AC68" s="1742">
        <f>'Drum 8-2012'!AC15</f>
        <v>3.8521766999999998E-2</v>
      </c>
      <c r="AD68" s="1743">
        <f>'Drum 8-2012'!AD15</f>
        <v>0</v>
      </c>
      <c r="AE68" s="1742">
        <f>'Drum 8-2012'!AE15</f>
        <v>58</v>
      </c>
      <c r="AF68" s="1742">
        <f>'Drum 8-2012'!AF15</f>
        <v>720</v>
      </c>
      <c r="AG68" s="1742">
        <f>'Drum 8-2012'!AG15</f>
        <v>5</v>
      </c>
      <c r="AH68" s="1742" t="str">
        <f>'Drum 8-2012'!AH15</f>
        <v>n</v>
      </c>
      <c r="AI68" s="1742" t="str">
        <f>'Drum 8-2012'!AI15</f>
        <v>y</v>
      </c>
      <c r="AJ68" s="1742" t="str">
        <f>'Drum 8-2012'!AJ15</f>
        <v>y</v>
      </c>
      <c r="AK68" s="1742" t="str">
        <f>'Drum 8-2012'!AK15</f>
        <v>n</v>
      </c>
      <c r="AL68" s="1742" t="str">
        <f>'Drum 8-2012'!AL15</f>
        <v>y</v>
      </c>
      <c r="AM68" s="1742" t="str">
        <f>'Drum 8-2012'!AM15</f>
        <v>y</v>
      </c>
      <c r="AN68" s="1742">
        <f>'Drum 8-2012'!AN15</f>
        <v>3.8521766999999998E-2</v>
      </c>
      <c r="AO68" s="1742">
        <f>'Drum 8-2012'!AO15</f>
        <v>0</v>
      </c>
      <c r="AP68" s="1742" t="str">
        <f>'Drum 8-2012'!AP15</f>
        <v>n</v>
      </c>
      <c r="AQ68" s="1744" t="str">
        <f>'Drum 8-2012'!AQ15</f>
        <v>n/a</v>
      </c>
      <c r="AR68" s="1742" t="str">
        <f>'Drum 8-2012'!AR15</f>
        <v>n/a</v>
      </c>
      <c r="AS68" s="1742" t="str">
        <f>'Drum 8-2012'!AS15</f>
        <v>n/a</v>
      </c>
      <c r="AT68" s="1742" t="str">
        <f>'Drum 8-2012'!AT15</f>
        <v>n/a</v>
      </c>
      <c r="AU68" s="1742" t="str">
        <f>'Drum 8-2012'!AU15</f>
        <v>n/a</v>
      </c>
      <c r="AV68" s="1742" t="str">
        <f>'Drum 8-2012'!AV15</f>
        <v>n/a</v>
      </c>
      <c r="AW68" s="1742">
        <f>'Drum 8-2012'!AW15</f>
        <v>7.138611</v>
      </c>
      <c r="AX68" s="1742">
        <f>'Drum 8-2012'!AX15</f>
        <v>4.7209166666666675</v>
      </c>
      <c r="AY68" s="1742">
        <f>'Drum 8-2012'!AY15</f>
        <v>98845</v>
      </c>
      <c r="AZ68" s="1742" t="str">
        <f>'Drum 8-2012'!AZ15</f>
        <v>n/a</v>
      </c>
      <c r="BA68" s="1742" t="str">
        <f>'Drum 8-2012'!BA15</f>
        <v>n/a</v>
      </c>
      <c r="BB68" s="1742">
        <f>'Drum 8-2012'!BB15</f>
        <v>108.81444999999999</v>
      </c>
      <c r="BC68" s="1741">
        <f>'Drum 8-2012'!BC15</f>
        <v>2.4176943333333325</v>
      </c>
      <c r="BD68" s="1745">
        <f>'Drum 8-2012'!BD15</f>
        <v>4052382.1259289584</v>
      </c>
      <c r="BE68" s="1746">
        <f>'Drum 8-2012'!BE15</f>
        <v>621.08339498904695</v>
      </c>
      <c r="BF68" s="1747" t="str">
        <f>'Drum 8-2012'!BF15</f>
        <v>n/a</v>
      </c>
      <c r="BG68" s="1748" t="str">
        <f>'Drum 8-2012'!BG15</f>
        <v>n/a</v>
      </c>
      <c r="BH68" s="1749">
        <f>'Drum 8-2012'!BH15</f>
        <v>54.67725433594903</v>
      </c>
      <c r="BI68" s="1750">
        <f>'Drum 8-2012'!BI15</f>
        <v>0.15326377811585853</v>
      </c>
      <c r="BJ68" s="1750">
        <f>'Drum 8-2012'!BJ15</f>
        <v>0.29536966800276387</v>
      </c>
      <c r="BK68" s="1750">
        <f>'Drum 8-2012'!BK15</f>
        <v>0.41004269446941227</v>
      </c>
      <c r="BL68" s="1750" t="str">
        <f>'Drum 8-2012'!BL15</f>
        <v>n/a</v>
      </c>
      <c r="BM68" s="1751">
        <f>'Drum 8-2012'!BM15</f>
        <v>2.2478624828190008</v>
      </c>
      <c r="BN68" s="1750">
        <f>'Drum 8-2012'!BN15</f>
        <v>0.11040184807464569</v>
      </c>
      <c r="BO68" s="1739">
        <f>'Drum 8-2012'!BO15</f>
        <v>4052382.1259289584</v>
      </c>
      <c r="BP68" s="1739">
        <f>'Drum 8-2012'!BP15</f>
        <v>3993365.2329603676</v>
      </c>
      <c r="BQ68" s="1739">
        <f>'Drum 8-2012'!BQ15</f>
        <v>3586546.3940166607</v>
      </c>
      <c r="BR68" s="1738">
        <f>'Drum 8-2012'!BR15</f>
        <v>621.08339498904695</v>
      </c>
      <c r="BS68" s="1739">
        <f>'Drum 8-2012'!BS15</f>
        <v>0.53664528396815514</v>
      </c>
      <c r="BT68" s="1739">
        <f>'Drum 8-2012'!BT15</f>
        <v>0.28000000000000003</v>
      </c>
      <c r="BU68" s="1739">
        <f>'Drum 8-2012'!BU15</f>
        <v>1</v>
      </c>
      <c r="BV68" s="1739">
        <f>'Drum 8-2012'!BV15</f>
        <v>1.7945769917752201</v>
      </c>
      <c r="BW68" s="1740">
        <f>'Drum 8-2012'!BW15</f>
        <v>1</v>
      </c>
      <c r="BX68" s="1739" t="str">
        <f>'Drum 8-2012'!BX15</f>
        <v>n/a</v>
      </c>
      <c r="BY68" s="1739">
        <f>'Drum 8-2012'!BY15</f>
        <v>1.7945769917752201</v>
      </c>
      <c r="BZ68" s="1752">
        <f>'Drum 8-2012'!BZ15</f>
        <v>249.95524583559205</v>
      </c>
      <c r="CA68" s="1753" t="str">
        <f>'Drum 8-2012'!CA15</f>
        <v>N/A</v>
      </c>
      <c r="CB68" s="1855"/>
      <c r="CC68" s="1856"/>
      <c r="CD68" s="1856"/>
      <c r="CE68" s="1856"/>
      <c r="CF68" s="1856"/>
      <c r="CG68" s="1932"/>
      <c r="CH68" s="1886"/>
      <c r="CO68" s="1421"/>
      <c r="CP68" s="1895"/>
    </row>
    <row r="69" spans="1:94" ht="15.75" thickBot="1" x14ac:dyDescent="0.3">
      <c r="A69" s="1219"/>
      <c r="B69" s="1234"/>
      <c r="C69" s="1219"/>
      <c r="D69" s="1222"/>
      <c r="E69" s="1212"/>
      <c r="F69" s="1213"/>
      <c r="G69" s="1214"/>
      <c r="H69" s="1221"/>
      <c r="I69" s="1216"/>
      <c r="J69" s="1217"/>
      <c r="K69" s="1245"/>
      <c r="L69" s="1253"/>
      <c r="M69" s="1213"/>
      <c r="N69" s="1213"/>
      <c r="O69" s="1213"/>
      <c r="P69" s="1213"/>
      <c r="Q69" s="1246"/>
      <c r="R69" s="1213"/>
      <c r="S69" s="1245"/>
      <c r="T69" s="1213"/>
      <c r="U69" s="1213"/>
      <c r="V69" s="1213"/>
      <c r="W69" s="1213"/>
      <c r="X69" s="1213"/>
      <c r="Y69" s="1213"/>
      <c r="Z69" s="1213"/>
      <c r="AA69" s="1213"/>
      <c r="AB69" s="1213"/>
      <c r="AC69" s="1448"/>
      <c r="AD69" s="1449"/>
      <c r="AE69" s="1213"/>
      <c r="AF69" s="1213"/>
      <c r="AG69" s="1213"/>
      <c r="AH69" s="1213"/>
      <c r="AI69" s="1213"/>
      <c r="AJ69" s="1213"/>
      <c r="AK69" s="1213"/>
      <c r="AL69" s="1213"/>
      <c r="AM69" s="1213"/>
      <c r="AN69" s="1218"/>
      <c r="AO69" s="1253"/>
      <c r="AP69" s="1213"/>
      <c r="AQ69" s="1445"/>
      <c r="AR69" s="1213"/>
      <c r="AS69" s="1213"/>
      <c r="AT69" s="1213"/>
      <c r="AU69" s="1213"/>
      <c r="AV69" s="1213"/>
      <c r="AW69" s="1213"/>
      <c r="AX69" s="1213"/>
      <c r="AY69" s="1213"/>
      <c r="AZ69" s="1213"/>
      <c r="BA69" s="1213"/>
      <c r="BB69" s="1213"/>
      <c r="BC69" s="1249"/>
      <c r="BD69" s="1468"/>
      <c r="BE69" s="1469"/>
      <c r="BF69" s="1470"/>
      <c r="BG69" s="1471"/>
      <c r="BH69" s="1451"/>
      <c r="BI69" s="1255"/>
      <c r="BJ69" s="1255"/>
      <c r="BK69" s="1255"/>
      <c r="BL69" s="1255"/>
      <c r="BM69" s="1258"/>
      <c r="BN69" s="1255"/>
      <c r="BO69" s="1219"/>
      <c r="BP69" s="1219"/>
      <c r="BQ69" s="1219"/>
      <c r="BR69" s="1241"/>
      <c r="BS69" s="1219"/>
      <c r="BT69" s="1219"/>
      <c r="BU69" s="1219"/>
      <c r="BV69" s="1219"/>
      <c r="BW69" s="1242"/>
      <c r="BX69" s="1219"/>
      <c r="BY69" s="1219"/>
      <c r="BZ69" s="1261"/>
      <c r="CA69" s="1264"/>
      <c r="CB69" s="1857"/>
      <c r="CC69" s="1857"/>
      <c r="CD69" s="1857"/>
      <c r="CE69" s="1857"/>
      <c r="CF69" s="1857"/>
      <c r="CG69" s="1927"/>
      <c r="CH69" s="1888"/>
      <c r="CI69" s="1858"/>
      <c r="CJ69" s="1896"/>
      <c r="CK69" s="1896"/>
      <c r="CL69" s="1896"/>
      <c r="CM69" s="1896"/>
      <c r="CN69" s="1896"/>
      <c r="CO69" s="1937"/>
      <c r="CP69" s="1895"/>
    </row>
    <row r="70" spans="1:94" x14ac:dyDescent="0.25">
      <c r="A70" s="1475" t="s">
        <v>834</v>
      </c>
      <c r="B70" s="1487" t="str">
        <f>'Gnd Verif. 8-2012'!B14</f>
        <v>Lampwick</v>
      </c>
      <c r="C70" s="1517">
        <f>'Gnd Verif. 8-2012'!C14</f>
        <v>0</v>
      </c>
      <c r="D70" s="1517" t="str">
        <f>'Gnd Verif. 8-2012'!D14</f>
        <v>684a</v>
      </c>
      <c r="E70" s="1518">
        <f>'Gnd Verif. 8-2012'!E14</f>
        <v>0</v>
      </c>
      <c r="F70" s="1519">
        <f>'Gnd Verif. 8-2012'!F14</f>
        <v>0</v>
      </c>
      <c r="G70" s="1520">
        <f>'Gnd Verif. 8-2012'!G14</f>
        <v>0</v>
      </c>
      <c r="H70" s="1604">
        <f>'Gnd Verif. 8-2012'!H14</f>
        <v>0</v>
      </c>
      <c r="I70" s="1522">
        <f>'Gnd Verif. 8-2012'!I14</f>
        <v>0</v>
      </c>
      <c r="J70" s="1523">
        <f>'Gnd Verif. 8-2012'!J14</f>
        <v>0</v>
      </c>
      <c r="K70" s="1524">
        <f>'Gnd Verif. 8-2012'!K14</f>
        <v>8.1</v>
      </c>
      <c r="L70" s="1525">
        <f>'Gnd Verif. 8-2012'!L14</f>
        <v>1.2450000000000001</v>
      </c>
      <c r="M70" s="1519">
        <f>'Gnd Verif. 8-2012'!M14</f>
        <v>60</v>
      </c>
      <c r="N70" s="1519">
        <f>'Gnd Verif. 8-2012'!N14</f>
        <v>0</v>
      </c>
      <c r="O70" s="1519">
        <f>'Gnd Verif. 8-2012'!O14</f>
        <v>0</v>
      </c>
      <c r="P70" s="1519">
        <f>'Gnd Verif. 8-2012'!P14</f>
        <v>0</v>
      </c>
      <c r="Q70" s="1526">
        <f>'Gnd Verif. 8-2012'!Q14</f>
        <v>0</v>
      </c>
      <c r="R70" s="1519">
        <f>'Gnd Verif. 8-2012'!R14</f>
        <v>0</v>
      </c>
      <c r="S70" s="1524">
        <f>'Gnd Verif. 8-2012'!S14</f>
        <v>0</v>
      </c>
      <c r="T70" s="1519">
        <f>'Gnd Verif. 8-2012'!T14</f>
        <v>0</v>
      </c>
      <c r="U70" s="1519">
        <f>'Gnd Verif. 8-2012'!U14</f>
        <v>0</v>
      </c>
      <c r="V70" s="1519" t="str">
        <f>'Gnd Verif. 8-2012'!V14</f>
        <v>y</v>
      </c>
      <c r="W70" s="1519" t="str">
        <f>'Gnd Verif. 8-2012'!W14</f>
        <v>y</v>
      </c>
      <c r="X70" s="1519" t="str">
        <f>'Gnd Verif. 8-2012'!X14</f>
        <v>n</v>
      </c>
      <c r="Y70" s="1519" t="str">
        <f>'Gnd Verif. 8-2012'!Y14</f>
        <v>y</v>
      </c>
      <c r="Z70" s="1519">
        <f>'Gnd Verif. 8-2012'!Z14</f>
        <v>0</v>
      </c>
      <c r="AA70" s="1519">
        <f>'Gnd Verif. 8-2012'!AA14</f>
        <v>10</v>
      </c>
      <c r="AB70" s="1519" t="str">
        <f>'Gnd Verif. 8-2012'!AB14</f>
        <v>y</v>
      </c>
      <c r="AC70" s="1527">
        <f>'Gnd Verif. 8-2012'!AC14</f>
        <v>3.8521767473499238E-2</v>
      </c>
      <c r="AD70" s="1528">
        <f>'Gnd Verif. 8-2012'!AD14</f>
        <v>0</v>
      </c>
      <c r="AE70" s="1519">
        <f>'Gnd Verif. 8-2012'!AE14</f>
        <v>58</v>
      </c>
      <c r="AF70" s="1519">
        <f>'Gnd Verif. 8-2012'!AF14</f>
        <v>720</v>
      </c>
      <c r="AG70" s="1519">
        <f>'Gnd Verif. 8-2012'!AG14</f>
        <v>5</v>
      </c>
      <c r="AH70" s="1519" t="str">
        <f>'Gnd Verif. 8-2012'!AH14</f>
        <v>n</v>
      </c>
      <c r="AI70" s="1519" t="str">
        <f>'Gnd Verif. 8-2012'!AI14</f>
        <v>y</v>
      </c>
      <c r="AJ70" s="1519" t="str">
        <f>'Gnd Verif. 8-2012'!AJ14</f>
        <v>y</v>
      </c>
      <c r="AK70" s="1519" t="str">
        <f>'Gnd Verif. 8-2012'!AK14</f>
        <v>n</v>
      </c>
      <c r="AL70" s="1519" t="str">
        <f>'Gnd Verif. 8-2012'!AL14</f>
        <v>y</v>
      </c>
      <c r="AM70" s="1519" t="str">
        <f>'Gnd Verif. 8-2012'!AM14</f>
        <v>y</v>
      </c>
      <c r="AN70" s="1529">
        <f>'Gnd Verif. 8-2012'!AN14</f>
        <v>30</v>
      </c>
      <c r="AO70" s="1525">
        <f>'Gnd Verif. 8-2012'!AO14</f>
        <v>0</v>
      </c>
      <c r="AP70" s="1519">
        <f>'Gnd Verif. 8-2012'!AP14</f>
        <v>0</v>
      </c>
      <c r="AQ70" s="1600">
        <f>'Gnd Verif. 8-2012'!AQ14</f>
        <v>0</v>
      </c>
      <c r="AR70" s="1519">
        <f>'Gnd Verif. 8-2012'!AR14</f>
        <v>0</v>
      </c>
      <c r="AS70" s="1519">
        <f>'Gnd Verif. 8-2012'!AS14</f>
        <v>0</v>
      </c>
      <c r="AT70" s="1519">
        <f>'Gnd Verif. 8-2012'!AT14</f>
        <v>0</v>
      </c>
      <c r="AU70" s="1519">
        <f>'Gnd Verif. 8-2012'!AU14</f>
        <v>1.1889189999999998</v>
      </c>
      <c r="AV70" s="1519">
        <f>'Gnd Verif. 8-2012'!AV14</f>
        <v>4.7531109999999988E-2</v>
      </c>
      <c r="AW70" s="1519">
        <f>'Gnd Verif. 8-2012'!AW14</f>
        <v>5.9594730000000009</v>
      </c>
      <c r="AX70" s="1519">
        <f>'Gnd Verif. 8-2012'!AX14</f>
        <v>4.7723690000000003</v>
      </c>
      <c r="AY70" s="1519">
        <f>'Gnd Verif. 8-2012'!AY14</f>
        <v>48575</v>
      </c>
      <c r="AZ70" s="1519">
        <f>'Gnd Verif. 8-2012'!AZ14</f>
        <v>15403.4</v>
      </c>
      <c r="BA70" s="1519">
        <f>'Gnd Verif. 8-2012'!BA14</f>
        <v>15015.1</v>
      </c>
      <c r="BB70" s="1519">
        <f>'Gnd Verif. 8-2012'!BB14</f>
        <v>30.938449999999996</v>
      </c>
      <c r="BC70" s="1534">
        <f>'Gnd Verif. 8-2012'!BC14</f>
        <v>1.1871040000000006</v>
      </c>
      <c r="BD70" s="1533">
        <f>'Gnd Verif. 8-2012'!BD14</f>
        <v>1864667.3286581438</v>
      </c>
      <c r="BE70" s="1535">
        <f>'Gnd Verif. 8-2012'!BE14</f>
        <v>227.66804885290088</v>
      </c>
      <c r="BF70" s="1536">
        <f>'Gnd Verif. 8-2012'!BF14</f>
        <v>1.1413878899999998</v>
      </c>
      <c r="BG70" s="1537">
        <f>'Gnd Verif. 8-2012'!BG14</f>
        <v>97.074999999999818</v>
      </c>
      <c r="BH70" s="1531">
        <f>'Gnd Verif. 8-2012'!BH14</f>
        <v>25.907789388624366</v>
      </c>
      <c r="BI70" s="1538">
        <f>'Gnd Verif. 8-2012'!BI14</f>
        <v>0.12209579979970793</v>
      </c>
      <c r="BJ70" s="1538">
        <f>'Gnd Verif. 8-2012'!BJ14</f>
        <v>0.29827037806705886</v>
      </c>
      <c r="BK70" s="1538">
        <f>'Gnd Verif. 8-2012'!BK14</f>
        <v>0.46619200899125651</v>
      </c>
      <c r="BL70" s="1538">
        <f>'Gnd Verif. 8-2012'!BL14</f>
        <v>1.1757794385784209E-2</v>
      </c>
      <c r="BM70" s="1539">
        <f>'Gnd Verif. 8-2012'!BM14</f>
        <v>2.5730439827203759</v>
      </c>
      <c r="BN70" s="1538">
        <f>'Gnd Verif. 8-2012'!BN14</f>
        <v>7.8117084086144845E-2</v>
      </c>
      <c r="BO70" s="1517">
        <f>'Gnd Verif. 8-2012'!BO14</f>
        <v>1864667.3286581438</v>
      </c>
      <c r="BP70" s="1517">
        <f>'Gnd Verif. 8-2012'!BP14</f>
        <v>1835664.8951439345</v>
      </c>
      <c r="BQ70" s="1517">
        <f>'Gnd Verif. 8-2012'!BQ14</f>
        <v>1699132.7869373676</v>
      </c>
      <c r="BR70" s="1540">
        <f>'Gnd Verif. 8-2012'!BR14</f>
        <v>227.66804885290088</v>
      </c>
      <c r="BS70" s="1517">
        <f>'Gnd Verif. 8-2012'!BS14</f>
        <v>0.26349640415519854</v>
      </c>
      <c r="BT70" s="1517">
        <f>'Gnd Verif. 8-2012'!BT14</f>
        <v>0.28000000000000003</v>
      </c>
      <c r="BU70" s="1517">
        <f>'Gnd Verif. 8-2012'!BU14</f>
        <v>1</v>
      </c>
      <c r="BV70" s="1517">
        <f>'Gnd Verif. 8-2012'!BV14</f>
        <v>2.9907063619892731</v>
      </c>
      <c r="BW70" s="1541">
        <f>'Gnd Verif. 8-2012'!BW14</f>
        <v>1</v>
      </c>
      <c r="BX70" s="1517">
        <f>'Gnd Verif. 8-2012'!BX14</f>
        <v>2.9732030668419767</v>
      </c>
      <c r="BY70" s="1517">
        <f>'Gnd Verif. 8-2012'!BY14</f>
        <v>2.9907063619892731</v>
      </c>
      <c r="BZ70" s="1542">
        <f>'Gnd Verif. 8-2012'!BZ14</f>
        <v>248.41409353557964</v>
      </c>
      <c r="CA70" s="1543" t="str">
        <f>'Gnd Verif. 8-2012'!CA14</f>
        <v>N/A</v>
      </c>
      <c r="CB70" s="1899">
        <f>AVERAGE(BI70,BI73)</f>
        <v>0.12633483579711152</v>
      </c>
      <c r="CC70" s="1899">
        <f t="shared" ref="CC70:CD70" si="68">AVERAGE(BJ70,BJ73)</f>
        <v>0.30208634732256567</v>
      </c>
      <c r="CD70" s="1899">
        <f t="shared" si="68"/>
        <v>0.4672038736942204</v>
      </c>
      <c r="CE70" s="1899">
        <f>AVERAGE(BM70,BM73)</f>
        <v>2.5445261743405583</v>
      </c>
      <c r="CF70" s="1899">
        <f t="shared" ref="CF70" si="69">AVERAGE(BN70,BN73)</f>
        <v>8.1712864175904232E-2</v>
      </c>
      <c r="CG70" s="1824">
        <f>AVERAGE(BZ70,BZ73)</f>
        <v>249.18466968558585</v>
      </c>
      <c r="CH70" s="1884"/>
      <c r="CI70" s="1858"/>
      <c r="CP70" s="1895"/>
    </row>
    <row r="71" spans="1:94" x14ac:dyDescent="0.25">
      <c r="A71" s="1477" t="s">
        <v>773</v>
      </c>
      <c r="B71" s="1488" t="str">
        <f>'SAME R Results'!B13</f>
        <v>Lampwick</v>
      </c>
      <c r="C71" s="1632" t="str">
        <f>'SAME R Results'!C13</f>
        <v>L15</v>
      </c>
      <c r="D71" s="1632" t="str">
        <f>'SAME R Results'!D13</f>
        <v>8La</v>
      </c>
      <c r="E71" s="1632">
        <f>'SAME R Results'!E13</f>
        <v>4</v>
      </c>
      <c r="F71" s="1632" t="str">
        <f>'SAME R Results'!F13</f>
        <v>55a</v>
      </c>
      <c r="G71" s="1632" t="str">
        <f>'SAME R Results'!G13</f>
        <v>aged</v>
      </c>
      <c r="H71" s="1632">
        <f>'SAME R Results'!H13</f>
        <v>210</v>
      </c>
      <c r="I71" s="1632">
        <f>'SAME R Results'!I13</f>
        <v>40388</v>
      </c>
      <c r="J71" s="1632">
        <f>'SAME R Results'!J13</f>
        <v>0</v>
      </c>
      <c r="K71" s="1633">
        <f>'SAME R Results'!K13</f>
        <v>8.1</v>
      </c>
      <c r="L71" s="1634">
        <f>'SAME R Results'!L13</f>
        <v>1.2450000000000001</v>
      </c>
      <c r="M71" s="1634">
        <f>'SAME R Results'!M13</f>
        <v>0</v>
      </c>
      <c r="N71" s="1634">
        <f>'SAME R Results'!N13</f>
        <v>0</v>
      </c>
      <c r="O71" s="1634">
        <f>'SAME R Results'!O13</f>
        <v>0</v>
      </c>
      <c r="P71" s="1634">
        <f>'SAME R Results'!P13</f>
        <v>0</v>
      </c>
      <c r="Q71" s="1635">
        <f>'SAME R Results'!Q13</f>
        <v>0</v>
      </c>
      <c r="R71" s="1634">
        <f>'SAME R Results'!R13</f>
        <v>218</v>
      </c>
      <c r="S71" s="1633">
        <f>'SAME R Results'!S13</f>
        <v>0</v>
      </c>
      <c r="T71" s="1634">
        <f>'SAME R Results'!T13</f>
        <v>0</v>
      </c>
      <c r="U71" s="1634" t="str">
        <f>'SAME R Results'!U13</f>
        <v>n</v>
      </c>
      <c r="V71" s="1634" t="str">
        <f>'SAME R Results'!V13</f>
        <v>n</v>
      </c>
      <c r="W71" s="1634" t="str">
        <f>'SAME R Results'!W13</f>
        <v>y</v>
      </c>
      <c r="X71" s="1634" t="str">
        <f>'SAME R Results'!X13</f>
        <v>n</v>
      </c>
      <c r="Y71" s="1634" t="str">
        <f>'SAME R Results'!Y13</f>
        <v>y</v>
      </c>
      <c r="Z71" s="1634" t="str">
        <f>'SAME R Results'!Z13</f>
        <v>y</v>
      </c>
      <c r="AA71" s="1634">
        <f>'SAME R Results'!AA13</f>
        <v>10</v>
      </c>
      <c r="AB71" s="1634" t="str">
        <f>'SAME R Results'!AB13</f>
        <v>y</v>
      </c>
      <c r="AC71" s="1634">
        <f>'SAME R Results'!AC13</f>
        <v>3.852706928546E-2</v>
      </c>
      <c r="AD71" s="1635">
        <f>'SAME R Results'!AD13</f>
        <v>0</v>
      </c>
      <c r="AE71" s="1634">
        <f>'SAME R Results'!AE13</f>
        <v>0</v>
      </c>
      <c r="AF71" s="1634">
        <f>'SAME R Results'!AF13</f>
        <v>0</v>
      </c>
      <c r="AG71" s="1634">
        <f>'SAME R Results'!AG13</f>
        <v>0</v>
      </c>
      <c r="AH71" s="1634">
        <f>'SAME R Results'!AH13</f>
        <v>0</v>
      </c>
      <c r="AI71" s="1634">
        <f>'SAME R Results'!AI13</f>
        <v>0</v>
      </c>
      <c r="AJ71" s="1634">
        <f>'SAME R Results'!AJ13</f>
        <v>0</v>
      </c>
      <c r="AK71" s="1634">
        <f>'SAME R Results'!AK13</f>
        <v>0</v>
      </c>
      <c r="AL71" s="1634">
        <f>'SAME R Results'!AL13</f>
        <v>0</v>
      </c>
      <c r="AM71" s="1634">
        <f>'SAME R Results'!AM13</f>
        <v>0</v>
      </c>
      <c r="AN71" s="1634">
        <f>'SAME R Results'!AN13</f>
        <v>0</v>
      </c>
      <c r="AO71" s="1634">
        <f>'SAME R Results'!AO13</f>
        <v>0</v>
      </c>
      <c r="AP71" s="1634">
        <f>'SAME R Results'!AP13</f>
        <v>0</v>
      </c>
      <c r="AQ71" s="1636">
        <f>'SAME R Results'!AQ13</f>
        <v>0</v>
      </c>
      <c r="AR71" s="1634">
        <f>'SAME R Results'!AR13</f>
        <v>6.2489999999999997</v>
      </c>
      <c r="AS71" s="1634">
        <f>'SAME R Results'!AS13</f>
        <v>0</v>
      </c>
      <c r="AT71" s="1634">
        <f>'SAME R Results'!AT13</f>
        <v>0</v>
      </c>
      <c r="AU71" s="1634">
        <f>'SAME R Results'!AU13</f>
        <v>0</v>
      </c>
      <c r="AV71" s="1634">
        <f>'SAME R Results'!AV13</f>
        <v>0</v>
      </c>
      <c r="AW71" s="1634">
        <f>'SAME R Results'!AW13</f>
        <v>6.3311170000000008</v>
      </c>
      <c r="AX71" s="1634">
        <f>'SAME R Results'!AX13</f>
        <v>4.8189699999999993</v>
      </c>
      <c r="AY71" s="1634">
        <f>'SAME R Results'!AY13</f>
        <v>53540</v>
      </c>
      <c r="AZ71" s="1634">
        <f>'SAME R Results'!AZ13</f>
        <v>0</v>
      </c>
      <c r="BA71" s="1634">
        <f>'SAME R Results'!BA13</f>
        <v>0</v>
      </c>
      <c r="BB71" s="1634">
        <f>'SAME R Results'!BB13</f>
        <v>45.308650000000007</v>
      </c>
      <c r="BC71" s="1633">
        <f>'SAME R Results'!BC13</f>
        <v>1.5121470000000015</v>
      </c>
      <c r="BD71" s="1637">
        <f>'SAME R Results'!BD13</f>
        <v>2068777.3214579814</v>
      </c>
      <c r="BE71" s="1638">
        <f>'SAME R Results'!BE13</f>
        <v>308.14292214783211</v>
      </c>
      <c r="BF71" s="1639">
        <f>'SAME R Results'!BF13</f>
        <v>0</v>
      </c>
      <c r="BG71" s="1640">
        <f>'SAME R Results'!BG13</f>
        <v>0</v>
      </c>
      <c r="BH71" s="1641">
        <f>'SAME R Results'!BH13</f>
        <v>35.6499301662937</v>
      </c>
      <c r="BI71" s="1642">
        <f>'SAME R Results'!BI13</f>
        <v>0.14894929432553272</v>
      </c>
      <c r="BJ71" s="1642">
        <f>'SAME R Results'!BJ13</f>
        <v>0.32046610714872392</v>
      </c>
      <c r="BK71" s="1642">
        <f>'SAME R Results'!BK13</f>
        <v>0.47006068835141385</v>
      </c>
      <c r="BL71" s="1642">
        <f>'SAME R Results'!BL13</f>
        <v>0</v>
      </c>
      <c r="BM71" s="1643">
        <f>'SAME R Results'!BM13</f>
        <v>2.3996231498083622</v>
      </c>
      <c r="BN71" s="1642">
        <f>'SAME R Results'!BN13</f>
        <v>0.10154688893994045</v>
      </c>
      <c r="BO71" s="1632">
        <f>'SAME R Results'!BO13</f>
        <v>2068777.3214579814</v>
      </c>
      <c r="BP71" s="1632">
        <f>'SAME R Results'!BP13</f>
        <v>2036814.8591467168</v>
      </c>
      <c r="BQ71" s="1632">
        <f>'SAME R Results'!BQ13</f>
        <v>1879448.3707933417</v>
      </c>
      <c r="BR71" s="1644">
        <f>'SAME R Results'!BR13</f>
        <v>308.14292214783211</v>
      </c>
      <c r="BS71" s="1632">
        <f>'SAME R Results'!BS13</f>
        <v>0.33564481044126815</v>
      </c>
      <c r="BT71" s="1632">
        <f>'SAME R Results'!BT13</f>
        <v>0.28000000000000003</v>
      </c>
      <c r="BU71" s="1632">
        <f>'SAME R Results'!BU13</f>
        <v>1</v>
      </c>
      <c r="BV71" s="1632">
        <f>'SAME R Results'!BV13</f>
        <v>2.8100854729799853</v>
      </c>
      <c r="BW71" s="1645">
        <f>'SAME R Results'!BW13</f>
        <v>1</v>
      </c>
      <c r="BX71" s="1632">
        <f>'SAME R Results'!BX13</f>
        <v>2.825253558662467</v>
      </c>
      <c r="BY71" s="1632">
        <f>'SAME R Results'!BY13</f>
        <v>2.8100854729799853</v>
      </c>
      <c r="BZ71" s="1646">
        <f>'SAME R Results'!BZ13</f>
        <v>262.89926572283059</v>
      </c>
      <c r="CA71" s="1647">
        <f>'SAME R Results'!CA13</f>
        <v>1.2266666666667092</v>
      </c>
      <c r="CB71" s="1861">
        <f>BI71</f>
        <v>0.14894929432553272</v>
      </c>
      <c r="CC71" s="1861">
        <f t="shared" ref="CC71:CC72" si="70">BJ71</f>
        <v>0.32046610714872392</v>
      </c>
      <c r="CD71" s="1861">
        <f t="shared" ref="CD71:CD72" si="71">BK71</f>
        <v>0.47006068835141385</v>
      </c>
      <c r="CE71" s="1862">
        <f>BM71</f>
        <v>2.3996231498083622</v>
      </c>
      <c r="CF71" s="1861">
        <f>BN71</f>
        <v>0.10154688893994045</v>
      </c>
      <c r="CG71" s="1862">
        <f>BZ71</f>
        <v>262.89926572283059</v>
      </c>
      <c r="CH71" s="1094"/>
      <c r="CI71" s="1858"/>
      <c r="CJ71" s="1439">
        <f>CB70</f>
        <v>0.12633483579711152</v>
      </c>
      <c r="CK71" s="1439">
        <f t="shared" ref="CK71:CO71" si="72">CC70</f>
        <v>0.30208634732256567</v>
      </c>
      <c r="CL71" s="1439">
        <f t="shared" si="72"/>
        <v>0.4672038736942204</v>
      </c>
      <c r="CM71" s="1439">
        <f t="shared" si="72"/>
        <v>2.5445261743405583</v>
      </c>
      <c r="CN71" s="1439">
        <f t="shared" si="72"/>
        <v>8.1712864175904232E-2</v>
      </c>
      <c r="CO71" s="1421">
        <f t="shared" si="72"/>
        <v>249.18466968558585</v>
      </c>
      <c r="CP71" s="1895"/>
    </row>
    <row r="72" spans="1:94" x14ac:dyDescent="0.25">
      <c r="A72" s="1479" t="s">
        <v>774</v>
      </c>
      <c r="B72" s="1489" t="str">
        <f>'SAME R Results'!B55</f>
        <v>Lampwick</v>
      </c>
      <c r="C72" s="1648" t="str">
        <f>'SAME R Results'!C55</f>
        <v>L16</v>
      </c>
      <c r="D72" s="1648" t="str">
        <f>'SAME R Results'!D55</f>
        <v>31 La</v>
      </c>
      <c r="E72" s="1648">
        <f>'SAME R Results'!E55</f>
        <v>1</v>
      </c>
      <c r="F72" s="1648" t="str">
        <f>'SAME R Results'!F55</f>
        <v>78a</v>
      </c>
      <c r="G72" s="1648" t="str">
        <f>'SAME R Results'!G55</f>
        <v>aged</v>
      </c>
      <c r="H72" s="1648">
        <f>'SAME R Results'!H55</f>
        <v>239</v>
      </c>
      <c r="I72" s="1648">
        <f>'SAME R Results'!I55</f>
        <v>40416</v>
      </c>
      <c r="J72" s="1648">
        <f>'SAME R Results'!J55</f>
        <v>0</v>
      </c>
      <c r="K72" s="1649">
        <f>'SAME R Results'!K55</f>
        <v>8.1</v>
      </c>
      <c r="L72" s="1650">
        <f>'SAME R Results'!L55</f>
        <v>1.2450000000000001</v>
      </c>
      <c r="M72" s="1650">
        <f>'SAME R Results'!M55</f>
        <v>0</v>
      </c>
      <c r="N72" s="1650">
        <f>'SAME R Results'!N55</f>
        <v>0</v>
      </c>
      <c r="O72" s="1650">
        <f>'SAME R Results'!O55</f>
        <v>0</v>
      </c>
      <c r="P72" s="1650">
        <f>'SAME R Results'!P55</f>
        <v>0</v>
      </c>
      <c r="Q72" s="1651">
        <f>'SAME R Results'!Q55</f>
        <v>0</v>
      </c>
      <c r="R72" s="1650">
        <f>'SAME R Results'!R55</f>
        <v>581.16666666666663</v>
      </c>
      <c r="S72" s="1649">
        <f>'SAME R Results'!S55</f>
        <v>0</v>
      </c>
      <c r="T72" s="1650">
        <f>'SAME R Results'!T55</f>
        <v>0</v>
      </c>
      <c r="U72" s="1650" t="str">
        <f>'SAME R Results'!U55</f>
        <v>n</v>
      </c>
      <c r="V72" s="1650" t="str">
        <f>'SAME R Results'!V55</f>
        <v>y</v>
      </c>
      <c r="W72" s="1650" t="str">
        <f>'SAME R Results'!W55</f>
        <v>y</v>
      </c>
      <c r="X72" s="1650" t="str">
        <f>'SAME R Results'!X55</f>
        <v>n</v>
      </c>
      <c r="Y72" s="1650" t="str">
        <f>'SAME R Results'!Y55</f>
        <v>y</v>
      </c>
      <c r="Z72" s="1650" t="str">
        <f>'SAME R Results'!Z55</f>
        <v>y</v>
      </c>
      <c r="AA72" s="1650">
        <f>'SAME R Results'!AA55</f>
        <v>10</v>
      </c>
      <c r="AB72" s="1650" t="str">
        <f>'SAME R Results'!AB55</f>
        <v>y</v>
      </c>
      <c r="AC72" s="1650">
        <f>'SAME R Results'!AC55</f>
        <v>3.852706928546E-2</v>
      </c>
      <c r="AD72" s="1651">
        <f>'SAME R Results'!AD55</f>
        <v>0</v>
      </c>
      <c r="AE72" s="1650">
        <f>'SAME R Results'!AE55</f>
        <v>0</v>
      </c>
      <c r="AF72" s="1650">
        <f>'SAME R Results'!AF55</f>
        <v>0</v>
      </c>
      <c r="AG72" s="1650">
        <f>'SAME R Results'!AG55</f>
        <v>0</v>
      </c>
      <c r="AH72" s="1650">
        <f>'SAME R Results'!AH55</f>
        <v>0</v>
      </c>
      <c r="AI72" s="1650">
        <f>'SAME R Results'!AI55</f>
        <v>0</v>
      </c>
      <c r="AJ72" s="1650">
        <f>'SAME R Results'!AJ55</f>
        <v>0</v>
      </c>
      <c r="AK72" s="1650">
        <f>'SAME R Results'!AK55</f>
        <v>0</v>
      </c>
      <c r="AL72" s="1650">
        <f>'SAME R Results'!AL55</f>
        <v>0</v>
      </c>
      <c r="AM72" s="1650">
        <f>'SAME R Results'!AM55</f>
        <v>0</v>
      </c>
      <c r="AN72" s="1650">
        <f>'SAME R Results'!AN55</f>
        <v>0</v>
      </c>
      <c r="AO72" s="1650">
        <f>'SAME R Results'!AO55</f>
        <v>0</v>
      </c>
      <c r="AP72" s="1650">
        <f>'SAME R Results'!AP55</f>
        <v>90</v>
      </c>
      <c r="AQ72" s="1652">
        <f>'SAME R Results'!AQ55</f>
        <v>0</v>
      </c>
      <c r="AR72" s="1650">
        <f>'SAME R Results'!AR55</f>
        <v>6.2396854999999993</v>
      </c>
      <c r="AS72" s="1650">
        <f>'SAME R Results'!AS55</f>
        <v>0</v>
      </c>
      <c r="AT72" s="1650">
        <f>'SAME R Results'!AT55</f>
        <v>0</v>
      </c>
      <c r="AU72" s="1650">
        <f>'SAME R Results'!AU55</f>
        <v>1.5938710000000003</v>
      </c>
      <c r="AV72" s="1650">
        <f>'SAME R Results'!AV55</f>
        <v>5.8166515000000009E-2</v>
      </c>
      <c r="AW72" s="1650">
        <f>'SAME R Results'!AW55</f>
        <v>5.9977885000000004</v>
      </c>
      <c r="AX72" s="1650">
        <f>'SAME R Results'!AX55</f>
        <v>4.6788794999999999</v>
      </c>
      <c r="AY72" s="1650">
        <f>'SAME R Results'!AY55</f>
        <v>30925</v>
      </c>
      <c r="AZ72" s="1650">
        <f>'SAME R Results'!AZ55</f>
        <v>1.5262455000000001</v>
      </c>
      <c r="BA72" s="1650">
        <f>'SAME R Results'!BA55</f>
        <v>0.11311343500000001</v>
      </c>
      <c r="BB72" s="1650">
        <f>'SAME R Results'!BB55</f>
        <v>37.662449999999993</v>
      </c>
      <c r="BC72" s="1649">
        <f>'SAME R Results'!BC55</f>
        <v>1.3189090000000006</v>
      </c>
      <c r="BD72" s="1653">
        <f>'SAME R Results'!BD55</f>
        <v>1158631.8938317611</v>
      </c>
      <c r="BE72" s="1654">
        <f>'SAME R Results'!BE55</f>
        <v>258.97177471557052</v>
      </c>
      <c r="BF72" s="1655">
        <f>'SAME R Results'!BF55</f>
        <v>1.5357044850000003</v>
      </c>
      <c r="BG72" s="1656">
        <f>'SAME R Results'!BG55</f>
        <v>0.35328301625000003</v>
      </c>
      <c r="BH72" s="1657">
        <f>'SAME R Results'!BH55</f>
        <v>27.169015751638309</v>
      </c>
      <c r="BI72" s="1658">
        <f>'SAME R Results'!BI55</f>
        <v>0.22351514410596268</v>
      </c>
      <c r="BJ72" s="1658">
        <f>'SAME R Results'!BJ55</f>
        <v>0.35512120146580972</v>
      </c>
      <c r="BK72" s="1658">
        <f>'SAME R Results'!BK55</f>
        <v>0.4476220018407962</v>
      </c>
      <c r="BL72" s="1658">
        <f>'SAME R Results'!BL55</f>
        <v>4.346952483878427</v>
      </c>
      <c r="BM72" s="1659">
        <f>'SAME R Results'!BM55</f>
        <v>1.9747194096960874</v>
      </c>
      <c r="BN72" s="1658">
        <f>'SAME R Results'!BN55</f>
        <v>0.17732588253993828</v>
      </c>
      <c r="BO72" s="1648">
        <f>'SAME R Results'!BO55</f>
        <v>1158631.8938317611</v>
      </c>
      <c r="BP72" s="1648">
        <f>'SAME R Results'!BP55</f>
        <v>1140170.1988938483</v>
      </c>
      <c r="BQ72" s="1648">
        <f>'SAME R Results'!BQ55</f>
        <v>1067427.1074265281</v>
      </c>
      <c r="BR72" s="1660">
        <f>'SAME R Results'!BR55</f>
        <v>258.97177471557052</v>
      </c>
      <c r="BS72" s="1648">
        <f>'SAME R Results'!BS55</f>
        <v>0.29275259699902345</v>
      </c>
      <c r="BT72" s="1648">
        <f>'SAME R Results'!BT55</f>
        <v>0.28000000000000003</v>
      </c>
      <c r="BU72" s="1648">
        <f>'SAME R Results'!BU55</f>
        <v>1</v>
      </c>
      <c r="BV72" s="1648">
        <f>'SAME R Results'!BV55</f>
        <v>2.5763644986715937</v>
      </c>
      <c r="BW72" s="1661">
        <f>'SAME R Results'!BW55</f>
        <v>1</v>
      </c>
      <c r="BX72" s="1648">
        <f>'SAME R Results'!BX55</f>
        <v>2.5884669551722763</v>
      </c>
      <c r="BY72" s="1648">
        <f>'SAME R Results'!BY55</f>
        <v>2.5763644986715937</v>
      </c>
      <c r="BZ72" s="1662">
        <f>'SAME R Results'!BZ55</f>
        <v>259.49131380277208</v>
      </c>
      <c r="CA72" s="1663">
        <f>'SAME R Results'!CA57</f>
        <v>96.153333333333308</v>
      </c>
      <c r="CB72" s="1861">
        <f>BI72</f>
        <v>0.22351514410596268</v>
      </c>
      <c r="CC72" s="1861">
        <f t="shared" si="70"/>
        <v>0.35512120146580972</v>
      </c>
      <c r="CD72" s="1861">
        <f t="shared" si="71"/>
        <v>0.4476220018407962</v>
      </c>
      <c r="CE72" s="1862">
        <f>BM72</f>
        <v>1.9747194096960874</v>
      </c>
      <c r="CF72" s="1861">
        <f>BN72</f>
        <v>0.17732588253993828</v>
      </c>
      <c r="CG72" s="1862">
        <f>BZ72</f>
        <v>259.49131380277208</v>
      </c>
      <c r="CH72" s="1094"/>
      <c r="CI72" s="1858"/>
      <c r="CJ72" s="1439">
        <f>CB70</f>
        <v>0.12633483579711152</v>
      </c>
      <c r="CK72" s="1439">
        <f t="shared" ref="CK72:CO72" si="73">CC70</f>
        <v>0.30208634732256567</v>
      </c>
      <c r="CL72" s="1439">
        <f t="shared" si="73"/>
        <v>0.4672038736942204</v>
      </c>
      <c r="CM72" s="1439">
        <f t="shared" si="73"/>
        <v>2.5445261743405583</v>
      </c>
      <c r="CN72" s="1439">
        <f t="shared" si="73"/>
        <v>8.1712864175904232E-2</v>
      </c>
      <c r="CO72" s="1421">
        <f t="shared" si="73"/>
        <v>249.18466968558585</v>
      </c>
      <c r="CP72" s="1895"/>
    </row>
    <row r="73" spans="1:94" s="1268" customFormat="1" x14ac:dyDescent="0.25">
      <c r="A73" s="1443" t="s">
        <v>808</v>
      </c>
      <c r="B73" s="1237" t="str">
        <f>'Drum 8-2012'!B16</f>
        <v>Lampwick</v>
      </c>
      <c r="C73" s="1739">
        <f>'Drum 8-2012'!C16</f>
        <v>0</v>
      </c>
      <c r="D73" s="1739">
        <f>'Drum 8-2012'!D16</f>
        <v>0</v>
      </c>
      <c r="E73" s="1739">
        <f>'Drum 8-2012'!E16</f>
        <v>0</v>
      </c>
      <c r="F73" s="1739" t="str">
        <f>'Drum 8-2012'!F16</f>
        <v>694a</v>
      </c>
      <c r="G73" s="1739" t="str">
        <f>'Drum 8-2012'!G16</f>
        <v>aged</v>
      </c>
      <c r="H73" s="1739">
        <f>'Drum 8-2012'!H16</f>
        <v>0</v>
      </c>
      <c r="I73" s="1739">
        <f>'Drum 8-2012'!I16</f>
        <v>41149</v>
      </c>
      <c r="J73" s="1739">
        <f>'Drum 8-2012'!J16</f>
        <v>0</v>
      </c>
      <c r="K73" s="1741">
        <f>'Drum 8-2012'!K16</f>
        <v>8.1</v>
      </c>
      <c r="L73" s="1742">
        <f>'Drum 8-2012'!L16</f>
        <v>1.2450000000000001</v>
      </c>
      <c r="M73" s="1742">
        <f>'Drum 8-2012'!M16</f>
        <v>60</v>
      </c>
      <c r="N73" s="1742">
        <f>'Drum 8-2012'!N16</f>
        <v>11</v>
      </c>
      <c r="O73" s="1742">
        <f>'Drum 8-2012'!O16</f>
        <v>8</v>
      </c>
      <c r="P73" s="1742" t="str">
        <f>'Drum 8-2012'!P16</f>
        <v>n</v>
      </c>
      <c r="Q73" s="1743" t="str">
        <f>'Drum 8-2012'!Q16</f>
        <v>n/a</v>
      </c>
      <c r="R73" s="1742">
        <f>'Drum 8-2012'!R16</f>
        <v>0</v>
      </c>
      <c r="S73" s="1741" t="str">
        <f>'Drum 8-2012'!S16</f>
        <v>n</v>
      </c>
      <c r="T73" s="1742" t="str">
        <f>'Drum 8-2012'!T16</f>
        <v>n/a</v>
      </c>
      <c r="U73" s="1742" t="str">
        <f>'Drum 8-2012'!U16</f>
        <v>n</v>
      </c>
      <c r="V73" s="1742" t="str">
        <f>'Drum 8-2012'!V16</f>
        <v>y</v>
      </c>
      <c r="W73" s="1742" t="str">
        <f>'Drum 8-2012'!W16</f>
        <v>y</v>
      </c>
      <c r="X73" s="1742" t="str">
        <f>'Drum 8-2012'!X16</f>
        <v>n</v>
      </c>
      <c r="Y73" s="1742" t="str">
        <f>'Drum 8-2012'!Y16</f>
        <v>y</v>
      </c>
      <c r="Z73" s="1742">
        <f>'Drum 8-2012'!Z16</f>
        <v>0</v>
      </c>
      <c r="AA73" s="1742">
        <f>'Drum 8-2012'!AA16</f>
        <v>10</v>
      </c>
      <c r="AB73" s="1742" t="str">
        <f>'Drum 8-2012'!AB16</f>
        <v>y</v>
      </c>
      <c r="AC73" s="1742">
        <f>'Drum 8-2012'!AC16</f>
        <v>3.8521766999999998E-2</v>
      </c>
      <c r="AD73" s="1743">
        <f>'Drum 8-2012'!AD16</f>
        <v>0</v>
      </c>
      <c r="AE73" s="1742">
        <f>'Drum 8-2012'!AE16</f>
        <v>58</v>
      </c>
      <c r="AF73" s="1742">
        <f>'Drum 8-2012'!AF16</f>
        <v>720</v>
      </c>
      <c r="AG73" s="1742">
        <f>'Drum 8-2012'!AG16</f>
        <v>5</v>
      </c>
      <c r="AH73" s="1742" t="str">
        <f>'Drum 8-2012'!AH16</f>
        <v>n</v>
      </c>
      <c r="AI73" s="1742" t="str">
        <f>'Drum 8-2012'!AI16</f>
        <v>y</v>
      </c>
      <c r="AJ73" s="1742" t="str">
        <f>'Drum 8-2012'!AJ16</f>
        <v>y</v>
      </c>
      <c r="AK73" s="1742" t="str">
        <f>'Drum 8-2012'!AK16</f>
        <v>n</v>
      </c>
      <c r="AL73" s="1742" t="str">
        <f>'Drum 8-2012'!AL16</f>
        <v>y</v>
      </c>
      <c r="AM73" s="1742" t="str">
        <f>'Drum 8-2012'!AM16</f>
        <v>y</v>
      </c>
      <c r="AN73" s="1742">
        <f>'Drum 8-2012'!AN16</f>
        <v>3.8521766999999998E-2</v>
      </c>
      <c r="AO73" s="1742">
        <f>'Drum 8-2012'!AO16</f>
        <v>0</v>
      </c>
      <c r="AP73" s="1742" t="str">
        <f>'Drum 8-2012'!AP16</f>
        <v>n</v>
      </c>
      <c r="AQ73" s="1744" t="str">
        <f>'Drum 8-2012'!AQ16</f>
        <v>n/a</v>
      </c>
      <c r="AR73" s="1742" t="str">
        <f>'Drum 8-2012'!AR16</f>
        <v>n/a</v>
      </c>
      <c r="AS73" s="1742" t="str">
        <f>'Drum 8-2012'!AS16</f>
        <v>n/a</v>
      </c>
      <c r="AT73" s="1742" t="str">
        <f>'Drum 8-2012'!AT16</f>
        <v>n/a</v>
      </c>
      <c r="AU73" s="1742" t="str">
        <f>'Drum 8-2012'!AU16</f>
        <v>n/a</v>
      </c>
      <c r="AV73" s="1742" t="str">
        <f>'Drum 8-2012'!AV16</f>
        <v>n/a</v>
      </c>
      <c r="AW73" s="1742">
        <f>'Drum 8-2012'!AW16</f>
        <v>6.0479084210526315</v>
      </c>
      <c r="AX73" s="1742">
        <f>'Drum 8-2012'!AX16</f>
        <v>4.7271285714285716</v>
      </c>
      <c r="AY73" s="1742">
        <f>'Drum 8-2012'!AY16</f>
        <v>51550</v>
      </c>
      <c r="AZ73" s="1742" t="str">
        <f>'Drum 8-2012'!AZ16</f>
        <v>n/a</v>
      </c>
      <c r="BA73" s="1742" t="str">
        <f>'Drum 8-2012'!BA16</f>
        <v>n/a</v>
      </c>
      <c r="BB73" s="1742">
        <f>'Drum 8-2012'!BB16</f>
        <v>61.877949999999998</v>
      </c>
      <c r="BC73" s="1741">
        <f>'Drum 8-2012'!BC16</f>
        <v>1.3207798496240599</v>
      </c>
      <c r="BD73" s="1745">
        <f>'Drum 8-2012'!BD16</f>
        <v>1986832.1460954787</v>
      </c>
      <c r="BE73" s="1746">
        <f>'Drum 8-2012'!BE16</f>
        <v>259.42836592149234</v>
      </c>
      <c r="BF73" s="1747" t="str">
        <f>'Drum 8-2012'!BF16</f>
        <v>n/a</v>
      </c>
      <c r="BG73" s="1748" t="str">
        <f>'Drum 8-2012'!BG16</f>
        <v>n/a</v>
      </c>
      <c r="BH73" s="1749">
        <f>'Drum 8-2012'!BH16</f>
        <v>29.778862059888606</v>
      </c>
      <c r="BI73" s="1750">
        <f>'Drum 8-2012'!BI16</f>
        <v>0.13057387179451513</v>
      </c>
      <c r="BJ73" s="1750">
        <f>'Drum 8-2012'!BJ16</f>
        <v>0.30590231657807254</v>
      </c>
      <c r="BK73" s="1750">
        <f>'Drum 8-2012'!BK16</f>
        <v>0.46821573839718428</v>
      </c>
      <c r="BL73" s="1750" t="str">
        <f>'Drum 8-2012'!BL16</f>
        <v>n/a</v>
      </c>
      <c r="BM73" s="1751">
        <f>'Drum 8-2012'!BM16</f>
        <v>2.5160083659607402</v>
      </c>
      <c r="BN73" s="1750">
        <f>'Drum 8-2012'!BN16</f>
        <v>8.5308644265663619E-2</v>
      </c>
      <c r="BO73" s="1739">
        <f>'Drum 8-2012'!BO16</f>
        <v>1986832.1460954787</v>
      </c>
      <c r="BP73" s="1739">
        <f>'Drum 8-2012'!BP16</f>
        <v>1956053.4437581743</v>
      </c>
      <c r="BQ73" s="1739">
        <f>'Drum 8-2012'!BQ16</f>
        <v>1807178.198757082</v>
      </c>
      <c r="BR73" s="1738">
        <f>'Drum 8-2012'!BR16</f>
        <v>259.42836592149234</v>
      </c>
      <c r="BS73" s="1739">
        <f>'Drum 8-2012'!BS16</f>
        <v>0.29316786149872587</v>
      </c>
      <c r="BT73" s="1739">
        <f>'Drum 8-2012'!BT16</f>
        <v>0.28000000000000003</v>
      </c>
      <c r="BU73" s="1739">
        <f>'Drum 8-2012'!BU16</f>
        <v>1</v>
      </c>
      <c r="BV73" s="1739">
        <f>'Drum 8-2012'!BV16</f>
        <v>1.718755692218576</v>
      </c>
      <c r="BW73" s="1740">
        <f>'Drum 8-2012'!BW16</f>
        <v>1</v>
      </c>
      <c r="BX73" s="1739" t="str">
        <f>'Drum 8-2012'!BX16</f>
        <v>n/a</v>
      </c>
      <c r="BY73" s="1739">
        <f>'Drum 8-2012'!BY16</f>
        <v>1.718755692218576</v>
      </c>
      <c r="BZ73" s="1752">
        <f>'Drum 8-2012'!BZ16</f>
        <v>249.95524583559205</v>
      </c>
      <c r="CA73" s="1753" t="str">
        <f>'Drum 8-2012'!CA16</f>
        <v>N/A</v>
      </c>
      <c r="CB73" s="1855"/>
      <c r="CC73" s="1856"/>
      <c r="CD73" s="1856"/>
      <c r="CE73" s="1856"/>
      <c r="CF73" s="1856"/>
      <c r="CG73" s="1932"/>
      <c r="CH73" s="1886"/>
      <c r="CI73" s="1858"/>
      <c r="CO73" s="1421"/>
      <c r="CP73" s="1895"/>
    </row>
    <row r="74" spans="1:94" s="1268" customFormat="1" x14ac:dyDescent="0.25">
      <c r="A74" s="1863"/>
      <c r="B74" s="1864"/>
      <c r="C74" s="1865"/>
      <c r="D74" s="1865"/>
      <c r="E74" s="1865"/>
      <c r="F74" s="1865"/>
      <c r="G74" s="1865"/>
      <c r="H74" s="1865"/>
      <c r="I74" s="1865"/>
      <c r="J74" s="1865"/>
      <c r="K74" s="1866"/>
      <c r="L74" s="1867"/>
      <c r="M74" s="1867"/>
      <c r="N74" s="1867"/>
      <c r="O74" s="1867"/>
      <c r="P74" s="1867"/>
      <c r="Q74" s="1868"/>
      <c r="R74" s="1867"/>
      <c r="S74" s="1866"/>
      <c r="T74" s="1867"/>
      <c r="U74" s="1867"/>
      <c r="V74" s="1867"/>
      <c r="W74" s="1867"/>
      <c r="X74" s="1867"/>
      <c r="Y74" s="1867"/>
      <c r="Z74" s="1867"/>
      <c r="AA74" s="1867"/>
      <c r="AB74" s="1867"/>
      <c r="AC74" s="1867"/>
      <c r="AD74" s="1868"/>
      <c r="AE74" s="1867"/>
      <c r="AF74" s="1867"/>
      <c r="AG74" s="1867"/>
      <c r="AH74" s="1867"/>
      <c r="AI74" s="1867"/>
      <c r="AJ74" s="1867"/>
      <c r="AK74" s="1867"/>
      <c r="AL74" s="1867"/>
      <c r="AM74" s="1867"/>
      <c r="AN74" s="1867"/>
      <c r="AO74" s="1867"/>
      <c r="AP74" s="1867"/>
      <c r="AQ74" s="1869"/>
      <c r="AR74" s="1867"/>
      <c r="AS74" s="1867"/>
      <c r="AT74" s="1867"/>
      <c r="AU74" s="1867"/>
      <c r="AV74" s="1867"/>
      <c r="AW74" s="1867"/>
      <c r="AX74" s="1867"/>
      <c r="AY74" s="1867"/>
      <c r="AZ74" s="1867"/>
      <c r="BA74" s="1867"/>
      <c r="BB74" s="1867"/>
      <c r="BC74" s="1866"/>
      <c r="BD74" s="1870"/>
      <c r="BE74" s="1871"/>
      <c r="BF74" s="1872"/>
      <c r="BG74" s="1873"/>
      <c r="BH74" s="1874"/>
      <c r="BI74" s="1875"/>
      <c r="BJ74" s="1875"/>
      <c r="BK74" s="1875"/>
      <c r="BL74" s="1875"/>
      <c r="BM74" s="1876"/>
      <c r="BN74" s="1875"/>
      <c r="BO74" s="1865"/>
      <c r="BP74" s="1865"/>
      <c r="BQ74" s="1865"/>
      <c r="BR74" s="1877"/>
      <c r="BS74" s="1865"/>
      <c r="BT74" s="1865"/>
      <c r="BU74" s="1865"/>
      <c r="BV74" s="1865"/>
      <c r="BW74" s="1878"/>
      <c r="BX74" s="1865"/>
      <c r="BY74" s="1865"/>
      <c r="BZ74" s="1879"/>
      <c r="CA74" s="1880"/>
      <c r="CB74" s="1853"/>
      <c r="CC74" s="1854"/>
      <c r="CD74" s="1854"/>
      <c r="CE74" s="1854"/>
      <c r="CF74" s="1854"/>
      <c r="CG74" s="1929"/>
      <c r="CH74" s="1890"/>
      <c r="CI74" s="1858"/>
      <c r="CO74" s="1421"/>
      <c r="CP74" s="1895"/>
    </row>
    <row r="75" spans="1:94" s="446" customFormat="1" ht="15.75" thickBot="1" x14ac:dyDescent="0.3">
      <c r="A75" s="1827"/>
      <c r="B75" s="1828"/>
      <c r="C75" s="1827"/>
      <c r="D75" s="1827"/>
      <c r="E75" s="1829"/>
      <c r="F75" s="1830"/>
      <c r="G75" s="1831"/>
      <c r="H75" s="1832"/>
      <c r="I75" s="1833"/>
      <c r="J75" s="1829"/>
      <c r="K75" s="1834"/>
      <c r="L75" s="1835"/>
      <c r="M75" s="1830"/>
      <c r="N75" s="1830"/>
      <c r="O75" s="1830"/>
      <c r="P75" s="1830"/>
      <c r="Q75" s="1836"/>
      <c r="R75" s="1830"/>
      <c r="S75" s="1834"/>
      <c r="T75" s="1830"/>
      <c r="U75" s="1830"/>
      <c r="V75" s="1830"/>
      <c r="W75" s="1830"/>
      <c r="X75" s="1830"/>
      <c r="Y75" s="1830"/>
      <c r="Z75" s="1830"/>
      <c r="AA75" s="1830"/>
      <c r="AB75" s="1830"/>
      <c r="AC75" s="1837"/>
      <c r="AD75" s="1838"/>
      <c r="AE75" s="1830"/>
      <c r="AF75" s="1830"/>
      <c r="AG75" s="1830"/>
      <c r="AH75" s="1830"/>
      <c r="AI75" s="1830"/>
      <c r="AJ75" s="1830"/>
      <c r="AK75" s="1830"/>
      <c r="AL75" s="1830"/>
      <c r="AM75" s="1830"/>
      <c r="AN75" s="1839"/>
      <c r="AO75" s="1835"/>
      <c r="AP75" s="1830"/>
      <c r="AQ75" s="1840"/>
      <c r="AR75" s="1830"/>
      <c r="AS75" s="1830"/>
      <c r="AT75" s="1830"/>
      <c r="AU75" s="1830"/>
      <c r="AV75" s="1830"/>
      <c r="AW75" s="1830"/>
      <c r="AX75" s="1830"/>
      <c r="AY75" s="1830"/>
      <c r="AZ75" s="1830"/>
      <c r="BA75" s="1830"/>
      <c r="BB75" s="1830"/>
      <c r="BC75" s="1841"/>
      <c r="BD75" s="1842"/>
      <c r="BE75" s="1843"/>
      <c r="BF75" s="1844"/>
      <c r="BG75" s="1845"/>
      <c r="BH75" s="1846"/>
      <c r="BI75" s="1847"/>
      <c r="BJ75" s="1847"/>
      <c r="BK75" s="1847"/>
      <c r="BL75" s="1847"/>
      <c r="BM75" s="1848"/>
      <c r="BN75" s="1847"/>
      <c r="BO75" s="1827"/>
      <c r="BP75" s="1827"/>
      <c r="BQ75" s="1827"/>
      <c r="BR75" s="1849"/>
      <c r="BS75" s="1827"/>
      <c r="BT75" s="1827"/>
      <c r="BU75" s="1827"/>
      <c r="BV75" s="1827"/>
      <c r="BW75" s="1850"/>
      <c r="BX75" s="1827"/>
      <c r="BY75" s="1827"/>
      <c r="BZ75" s="1851"/>
      <c r="CA75" s="1852"/>
      <c r="CB75" s="1853"/>
      <c r="CC75" s="1854"/>
      <c r="CD75" s="1854"/>
      <c r="CE75" s="1854"/>
      <c r="CF75" s="1854"/>
      <c r="CG75" s="1929"/>
      <c r="CH75" s="1890"/>
      <c r="CI75" s="1858"/>
      <c r="CJ75" s="1854"/>
      <c r="CK75" s="1854"/>
      <c r="CL75" s="1854"/>
      <c r="CM75" s="1854"/>
      <c r="CN75" s="1854"/>
      <c r="CO75" s="1929"/>
      <c r="CP75" s="1895"/>
    </row>
    <row r="76" spans="1:94" ht="15.75" thickTop="1" x14ac:dyDescent="0.25">
      <c r="A76" s="1500" t="s">
        <v>835</v>
      </c>
      <c r="B76" s="1238" t="str">
        <f>'Gnd Verif. 8-2012'!B15</f>
        <v>Silicone</v>
      </c>
      <c r="C76" s="1574" t="str">
        <f>'Gnd Verif. 8-2012'!C15</f>
        <v>Sili_BL</v>
      </c>
      <c r="D76" s="1574">
        <f>'Gnd Verif. 8-2012'!D15</f>
        <v>683</v>
      </c>
      <c r="E76" s="1575">
        <f>'Gnd Verif. 8-2012'!E15</f>
        <v>0</v>
      </c>
      <c r="F76" s="1576">
        <f>'Gnd Verif. 8-2012'!F15</f>
        <v>0</v>
      </c>
      <c r="G76" s="1577">
        <f>'Gnd Verif. 8-2012'!G15</f>
        <v>0</v>
      </c>
      <c r="H76" s="1603" t="str">
        <f>'Gnd Verif. 8-2012'!H15</f>
        <v>2006/1</v>
      </c>
      <c r="I76" s="1579">
        <f>'Gnd Verif. 8-2012'!I15</f>
        <v>41129</v>
      </c>
      <c r="J76" s="1575">
        <f>'Gnd Verif. 8-2012'!J15</f>
        <v>0</v>
      </c>
      <c r="K76" s="1581">
        <f>'Gnd Verif. 8-2012'!K15</f>
        <v>8.1</v>
      </c>
      <c r="L76" s="1582">
        <f>'Gnd Verif. 8-2012'!L15</f>
        <v>1.327</v>
      </c>
      <c r="M76" s="1576">
        <f>'Gnd Verif. 8-2012'!M15</f>
        <v>60</v>
      </c>
      <c r="N76" s="1576">
        <f>'Gnd Verif. 8-2012'!N15</f>
        <v>11</v>
      </c>
      <c r="O76" s="1576">
        <f>'Gnd Verif. 8-2012'!O15</f>
        <v>8</v>
      </c>
      <c r="P76" s="1576" t="str">
        <f>'Gnd Verif. 8-2012'!P15</f>
        <v>n</v>
      </c>
      <c r="Q76" s="1583">
        <f>'Gnd Verif. 8-2012'!Q15</f>
        <v>720</v>
      </c>
      <c r="R76" s="1576">
        <f>'Gnd Verif. 8-2012'!R15</f>
        <v>0</v>
      </c>
      <c r="S76" s="1581" t="str">
        <f>'Gnd Verif. 8-2012'!S15</f>
        <v>y</v>
      </c>
      <c r="T76" s="1576">
        <f>'Gnd Verif. 8-2012'!T15</f>
        <v>720</v>
      </c>
      <c r="U76" s="1576">
        <f>'Gnd Verif. 8-2012'!U15</f>
        <v>0</v>
      </c>
      <c r="V76" s="1576" t="str">
        <f>'Gnd Verif. 8-2012'!V15</f>
        <v>y</v>
      </c>
      <c r="W76" s="1576" t="str">
        <f>'Gnd Verif. 8-2012'!W15</f>
        <v>y</v>
      </c>
      <c r="X76" s="1576" t="str">
        <f>'Gnd Verif. 8-2012'!X15</f>
        <v>y</v>
      </c>
      <c r="Y76" s="1576" t="str">
        <f>'Gnd Verif. 8-2012'!Y15</f>
        <v>y</v>
      </c>
      <c r="Z76" s="1576">
        <f>'Gnd Verif. 8-2012'!Z15</f>
        <v>0</v>
      </c>
      <c r="AA76" s="1576">
        <f>'Gnd Verif. 8-2012'!AA15</f>
        <v>10</v>
      </c>
      <c r="AB76" s="1576" t="str">
        <f>'Gnd Verif. 8-2012'!AB15</f>
        <v>y</v>
      </c>
      <c r="AC76" s="1584">
        <f>'Gnd Verif. 8-2012'!AC15</f>
        <v>3.1808712658012592E-2</v>
      </c>
      <c r="AD76" s="1585">
        <f>'Gnd Verif. 8-2012'!AD15</f>
        <v>0</v>
      </c>
      <c r="AE76" s="1576">
        <f>'Gnd Verif. 8-2012'!AE15</f>
        <v>58</v>
      </c>
      <c r="AF76" s="1576">
        <f>'Gnd Verif. 8-2012'!AF15</f>
        <v>720</v>
      </c>
      <c r="AG76" s="1576">
        <f>'Gnd Verif. 8-2012'!AG15</f>
        <v>5</v>
      </c>
      <c r="AH76" s="1576" t="str">
        <f>'Gnd Verif. 8-2012'!AH15</f>
        <v>n</v>
      </c>
      <c r="AI76" s="1576" t="str">
        <f>'Gnd Verif. 8-2012'!AI15</f>
        <v>y</v>
      </c>
      <c r="AJ76" s="1576" t="str">
        <f>'Gnd Verif. 8-2012'!AJ15</f>
        <v>y</v>
      </c>
      <c r="AK76" s="1576" t="str">
        <f>'Gnd Verif. 8-2012'!AK15</f>
        <v>y</v>
      </c>
      <c r="AL76" s="1576" t="str">
        <f>'Gnd Verif. 8-2012'!AL15</f>
        <v>y</v>
      </c>
      <c r="AM76" s="1576" t="str">
        <f>'Gnd Verif. 8-2012'!AM15</f>
        <v>y</v>
      </c>
      <c r="AN76" s="1586">
        <f>'Gnd Verif. 8-2012'!AN15</f>
        <v>25</v>
      </c>
      <c r="AO76" s="1582">
        <f>'Gnd Verif. 8-2012'!AO15</f>
        <v>0</v>
      </c>
      <c r="AP76" s="1576">
        <f>'Gnd Verif. 8-2012'!AP15</f>
        <v>0</v>
      </c>
      <c r="AQ76" s="1587">
        <f>'Gnd Verif. 8-2012'!AQ15</f>
        <v>0</v>
      </c>
      <c r="AR76" s="1576">
        <f>'Gnd Verif. 8-2012'!AR15</f>
        <v>0</v>
      </c>
      <c r="AS76" s="1576">
        <f>'Gnd Verif. 8-2012'!AS15</f>
        <v>0</v>
      </c>
      <c r="AT76" s="1576">
        <f>'Gnd Verif. 8-2012'!AT15</f>
        <v>0</v>
      </c>
      <c r="AU76" s="1576">
        <f>'Gnd Verif. 8-2012'!AU15</f>
        <v>2.8627774999999991</v>
      </c>
      <c r="AV76" s="1576">
        <f>'Gnd Verif. 8-2012'!AV15</f>
        <v>2.1865849999999999E-2</v>
      </c>
      <c r="AW76" s="1576">
        <f>'Gnd Verif. 8-2012'!AW15</f>
        <v>7.8862295000000016</v>
      </c>
      <c r="AX76" s="1576">
        <f>'Gnd Verif. 8-2012'!AX15</f>
        <v>4.7454374999999995</v>
      </c>
      <c r="AY76" s="1576">
        <f>'Gnd Verif. 8-2012'!AY15</f>
        <v>118181.81818181818</v>
      </c>
      <c r="AZ76" s="1576">
        <f>'Gnd Verif. 8-2012'!AZ15</f>
        <v>15562.526315789473</v>
      </c>
      <c r="BA76" s="1576">
        <f>'Gnd Verif. 8-2012'!BA15</f>
        <v>15007.95</v>
      </c>
      <c r="BB76" s="1576">
        <f>'Gnd Verif. 8-2012'!BB15</f>
        <v>132.02273684210527</v>
      </c>
      <c r="BC76" s="1588">
        <f>'Gnd Verif. 8-2012'!BC15</f>
        <v>3.140792000000002</v>
      </c>
      <c r="BD76" s="1589">
        <f>'Gnd Verif. 8-2012'!BD15</f>
        <v>6288806.3676589616</v>
      </c>
      <c r="BE76" s="1590">
        <f>'Gnd Verif. 8-2012'!BE15</f>
        <v>1099.0476417103605</v>
      </c>
      <c r="BF76" s="1591">
        <f>'Gnd Verif. 8-2012'!BF15</f>
        <v>8.5619482193554735</v>
      </c>
      <c r="BG76" s="1592">
        <f>'Gnd Verif. 8-2012'!BG15</f>
        <v>417.84594915776376</v>
      </c>
      <c r="BH76" s="1593">
        <f>'Gnd Verif. 8-2012'!BH15</f>
        <v>220.15477107444707</v>
      </c>
      <c r="BI76" s="1594">
        <f>'Gnd Verif. 8-2012'!BI15</f>
        <v>0.17476251890380373</v>
      </c>
      <c r="BJ76" s="1594">
        <f>'Gnd Verif. 8-2012'!BJ15</f>
        <v>0.42037761539580698</v>
      </c>
      <c r="BK76" s="1594">
        <f>'Gnd Verif. 8-2012'!BK15</f>
        <v>0.65198142919237145</v>
      </c>
      <c r="BL76" s="1594">
        <f>'Gnd Verif. 8-2012'!BL15</f>
        <v>2.0490681402113551E-2</v>
      </c>
      <c r="BM76" s="1595">
        <f>'Gnd Verif. 8-2012'!BM15</f>
        <v>2.5519811723545258</v>
      </c>
      <c r="BN76" s="1594">
        <f>'Gnd Verif. 8-2012'!BN15</f>
        <v>0.11268150850301127</v>
      </c>
      <c r="BO76" s="1574">
        <f>'Gnd Verif. 8-2012'!BO15</f>
        <v>6288806.3676589616</v>
      </c>
      <c r="BP76" s="1574">
        <f>'Gnd Verif. 8-2012'!BP15</f>
        <v>5845135.1093475074</v>
      </c>
      <c r="BQ76" s="1574">
        <f>'Gnd Verif. 8-2012'!BQ15</f>
        <v>5254373.323328075</v>
      </c>
      <c r="BR76" s="1596">
        <f>'Gnd Verif. 8-2012'!BR15</f>
        <v>1099.0476417103605</v>
      </c>
      <c r="BS76" s="1574">
        <f>'Gnd Verif. 8-2012'!BS15</f>
        <v>0.69714818432034131</v>
      </c>
      <c r="BT76" s="1574">
        <f>'Gnd Verif. 8-2012'!BT15</f>
        <v>0.55000000000000004</v>
      </c>
      <c r="BU76" s="1574">
        <f>'Gnd Verif. 8-2012'!BU15</f>
        <v>3.0138030583793327</v>
      </c>
      <c r="BV76" s="1574">
        <f>'Gnd Verif. 8-2012'!BV15</f>
        <v>3.0319126199622954</v>
      </c>
      <c r="BW76" s="1597">
        <f>'Gnd Verif. 8-2012'!BW15</f>
        <v>0.9</v>
      </c>
      <c r="BX76" s="1574">
        <f>'Gnd Verif. 8-2012'!BX15</f>
        <v>3.0138030583793327</v>
      </c>
      <c r="BY76" s="1574">
        <f>'Gnd Verif. 8-2012'!BY15</f>
        <v>3.0319126199622954</v>
      </c>
      <c r="BZ76" s="1598">
        <f>'Gnd Verif. 8-2012'!BZ15</f>
        <v>338.43331170875985</v>
      </c>
      <c r="CA76" s="1599">
        <f>'Gnd Verif. 8-2012'!CA15</f>
        <v>1.73</v>
      </c>
      <c r="CB76" s="1899">
        <f>AVERAGE(BI76,BI79)</f>
        <v>0.15742592110062165</v>
      </c>
      <c r="CC76" s="1899">
        <f t="shared" ref="CC76" si="74">AVERAGE(BJ76,BJ79)</f>
        <v>0.39989393264944462</v>
      </c>
      <c r="CD76" s="1899">
        <f t="shared" ref="CD76" si="75">AVERAGE(BK76,BK79)</f>
        <v>0.63818940330771978</v>
      </c>
      <c r="CE76" s="1899">
        <f>AVERAGE(BM76,BM79)</f>
        <v>2.6326427968186477</v>
      </c>
      <c r="CF76" s="1899">
        <f t="shared" ref="CF76" si="76">AVERAGE(BN76,BN79)</f>
        <v>9.8902852590542906E-2</v>
      </c>
      <c r="CG76" s="1824">
        <f>AVERAGE(BZ76,BZ79)</f>
        <v>340.01206018638493</v>
      </c>
      <c r="CH76" s="1884"/>
      <c r="CP76" s="1895"/>
    </row>
    <row r="77" spans="1:94" x14ac:dyDescent="0.25">
      <c r="A77" s="1477" t="s">
        <v>775</v>
      </c>
      <c r="B77" s="1491" t="str">
        <f>'SAME R Results'!B18</f>
        <v>Silicone</v>
      </c>
      <c r="C77" s="1632" t="str">
        <f>'SAME R Results'!C18</f>
        <v>S07</v>
      </c>
      <c r="D77" s="1632" t="str">
        <f>'SAME R Results'!D18</f>
        <v>12 S</v>
      </c>
      <c r="E77" s="1632">
        <f>'SAME R Results'!E18</f>
        <v>1</v>
      </c>
      <c r="F77" s="1632">
        <f>'SAME R Results'!F18</f>
        <v>59</v>
      </c>
      <c r="G77" s="1632" t="str">
        <f>'SAME R Results'!G18</f>
        <v>Baseline aging</v>
      </c>
      <c r="H77" s="1632">
        <f>'SAME R Results'!H18</f>
        <v>211</v>
      </c>
      <c r="I77" s="1632">
        <f>'SAME R Results'!I18</f>
        <v>40389</v>
      </c>
      <c r="J77" s="1632">
        <f>'SAME R Results'!J18</f>
        <v>0</v>
      </c>
      <c r="K77" s="1633">
        <f>'SAME R Results'!K18</f>
        <v>8.1</v>
      </c>
      <c r="L77" s="1634">
        <f>'SAME R Results'!L18</f>
        <v>1.327</v>
      </c>
      <c r="M77" s="1634">
        <f>'SAME R Results'!M18</f>
        <v>60</v>
      </c>
      <c r="N77" s="1634">
        <f>'SAME R Results'!N18</f>
        <v>11</v>
      </c>
      <c r="O77" s="1634">
        <f>'SAME R Results'!O18</f>
        <v>8</v>
      </c>
      <c r="P77" s="1634" t="str">
        <f>'SAME R Results'!P18</f>
        <v>n</v>
      </c>
      <c r="Q77" s="1635" t="str">
        <f>'SAME R Results'!Q18</f>
        <v>n</v>
      </c>
      <c r="R77" s="1634">
        <f>'SAME R Results'!R18</f>
        <v>24.2</v>
      </c>
      <c r="S77" s="1633" t="str">
        <f>'SAME R Results'!S18</f>
        <v>n</v>
      </c>
      <c r="T77" s="1634">
        <f>'SAME R Results'!T18</f>
        <v>0</v>
      </c>
      <c r="U77" s="1634" t="str">
        <f>'SAME R Results'!U18</f>
        <v>n</v>
      </c>
      <c r="V77" s="1634" t="str">
        <f>'SAME R Results'!V18</f>
        <v>y</v>
      </c>
      <c r="W77" s="1634" t="str">
        <f>'SAME R Results'!W18</f>
        <v>y</v>
      </c>
      <c r="X77" s="1634" t="str">
        <f>'SAME R Results'!X18</f>
        <v>y</v>
      </c>
      <c r="Y77" s="1634" t="str">
        <f>'SAME R Results'!Y18</f>
        <v>y</v>
      </c>
      <c r="Z77" s="1634" t="str">
        <f>'SAME R Results'!Z18</f>
        <v>y</v>
      </c>
      <c r="AA77" s="1634">
        <f>'SAME R Results'!AA18</f>
        <v>10</v>
      </c>
      <c r="AB77" s="1634" t="str">
        <f>'SAME R Results'!AB18</f>
        <v>y</v>
      </c>
      <c r="AC77" s="1634">
        <f>'SAME R Results'!AC18</f>
        <v>3.1809999999999998E-2</v>
      </c>
      <c r="AD77" s="1635">
        <f>'SAME R Results'!AD18</f>
        <v>0</v>
      </c>
      <c r="AE77" s="1634">
        <f>'SAME R Results'!AE18</f>
        <v>0</v>
      </c>
      <c r="AF77" s="1634">
        <f>'SAME R Results'!AF18</f>
        <v>0</v>
      </c>
      <c r="AG77" s="1634">
        <f>'SAME R Results'!AG18</f>
        <v>0</v>
      </c>
      <c r="AH77" s="1634">
        <f>'SAME R Results'!AH18</f>
        <v>0</v>
      </c>
      <c r="AI77" s="1634">
        <f>'SAME R Results'!AI18</f>
        <v>0</v>
      </c>
      <c r="AJ77" s="1634">
        <f>'SAME R Results'!AJ18</f>
        <v>0</v>
      </c>
      <c r="AK77" s="1634">
        <f>'SAME R Results'!AK18</f>
        <v>0</v>
      </c>
      <c r="AL77" s="1634">
        <f>'SAME R Results'!AL18</f>
        <v>0</v>
      </c>
      <c r="AM77" s="1634">
        <f>'SAME R Results'!AM18</f>
        <v>0</v>
      </c>
      <c r="AN77" s="1634">
        <f>'SAME R Results'!AN18</f>
        <v>0</v>
      </c>
      <c r="AO77" s="1634">
        <f>'SAME R Results'!AO18</f>
        <v>0</v>
      </c>
      <c r="AP77" s="1634">
        <f>'SAME R Results'!AP18</f>
        <v>0</v>
      </c>
      <c r="AQ77" s="1636">
        <f>'SAME R Results'!AQ18</f>
        <v>0</v>
      </c>
      <c r="AR77" s="1634">
        <f>'SAME R Results'!AR18</f>
        <v>6.2460000000000004</v>
      </c>
      <c r="AS77" s="1634">
        <f>'SAME R Results'!AS18</f>
        <v>0</v>
      </c>
      <c r="AT77" s="1634">
        <f>'SAME R Results'!AT18</f>
        <v>0</v>
      </c>
      <c r="AU77" s="1634">
        <f>'SAME R Results'!AU18</f>
        <v>3.0206605</v>
      </c>
      <c r="AV77" s="1634">
        <f>'SAME R Results'!AV18</f>
        <v>2.6199344999999995E-2</v>
      </c>
      <c r="AW77" s="1634">
        <f>'SAME R Results'!AW18</f>
        <v>7.279646500000001</v>
      </c>
      <c r="AX77" s="1634">
        <f>'SAME R Results'!AX18</f>
        <v>4.7241069999999992</v>
      </c>
      <c r="AY77" s="1634">
        <f>'SAME R Results'!AY18</f>
        <v>74405</v>
      </c>
      <c r="AZ77" s="1634">
        <f>'SAME R Results'!AZ18</f>
        <v>2.7095650000000004</v>
      </c>
      <c r="BA77" s="1634">
        <f>'SAME R Results'!BA18</f>
        <v>8.5983280000000023E-2</v>
      </c>
      <c r="BB77" s="1634">
        <f>'SAME R Results'!BB18</f>
        <v>108.50449999999998</v>
      </c>
      <c r="BC77" s="1633">
        <f>'SAME R Results'!BC18</f>
        <v>2.5555395000000019</v>
      </c>
      <c r="BD77" s="1637">
        <f>'SAME R Results'!BD18</f>
        <v>3579696.8264696635</v>
      </c>
      <c r="BE77" s="1638">
        <f>'SAME R Results'!BE18</f>
        <v>688.21315184702462</v>
      </c>
      <c r="BF77" s="1639">
        <f>'SAME R Results'!BF18</f>
        <v>8.019714976735683</v>
      </c>
      <c r="BG77" s="1640">
        <f>'SAME R Results'!BG18</f>
        <v>1.7566079941830108</v>
      </c>
      <c r="BH77" s="1641">
        <f>'SAME R Results'!BH18</f>
        <v>159.03792489513376</v>
      </c>
      <c r="BI77" s="1642">
        <f>'SAME R Results'!BI18</f>
        <v>0.19225459171796622</v>
      </c>
      <c r="BJ77" s="1642">
        <f>'SAME R Results'!BJ18</f>
        <v>0.45513242180855784</v>
      </c>
      <c r="BK77" s="1642">
        <f>'SAME R Results'!BK18</f>
        <v>0.7002744812273739</v>
      </c>
      <c r="BL77" s="1642">
        <f>'SAME R Results'!BL18</f>
        <v>4.5654551290287229</v>
      </c>
      <c r="BM77" s="1643">
        <f>'SAME R Results'!BM18</f>
        <v>2.5302410110434193</v>
      </c>
      <c r="BN77" s="1642">
        <f>'SAME R Results'!BN18</f>
        <v>0.12495285816934183</v>
      </c>
      <c r="BO77" s="1632">
        <f>'SAME R Results'!BO18</f>
        <v>3579696.8264696635</v>
      </c>
      <c r="BP77" s="1632">
        <f>'SAME R Results'!BP18</f>
        <v>3525898.8069789382</v>
      </c>
      <c r="BQ77" s="1632">
        <f>'SAME R Results'!BQ18</f>
        <v>3212221.2676831186</v>
      </c>
      <c r="BR77" s="1644">
        <f>'SAME R Results'!BR18</f>
        <v>688.21315184702462</v>
      </c>
      <c r="BS77" s="1632">
        <f>'SAME R Results'!BS18</f>
        <v>0.56724218680635752</v>
      </c>
      <c r="BT77" s="1632">
        <f>'SAME R Results'!BT18</f>
        <v>0.55000000000000004</v>
      </c>
      <c r="BU77" s="1632">
        <f>'SAME R Results'!BU18</f>
        <v>2.6781830057620781</v>
      </c>
      <c r="BV77" s="1632">
        <f>'SAME R Results'!BV18</f>
        <v>2.664957337674454</v>
      </c>
      <c r="BW77" s="1645">
        <f>'SAME R Results'!BW18</f>
        <v>0.9</v>
      </c>
      <c r="BX77" s="1632">
        <f>'SAME R Results'!BX18</f>
        <v>2.6781830057620781</v>
      </c>
      <c r="BY77" s="1632">
        <f>'SAME R Results'!BY18</f>
        <v>2.664957337674454</v>
      </c>
      <c r="BZ77" s="1646">
        <f>'SAME R Results'!BZ18</f>
        <v>351.91040989334482</v>
      </c>
      <c r="CA77" s="1647">
        <f>'SAME R Results'!CA18</f>
        <v>1.223333333333354</v>
      </c>
      <c r="CB77" s="1861">
        <f>BI77</f>
        <v>0.19225459171796622</v>
      </c>
      <c r="CC77" s="1861">
        <f t="shared" ref="CC77:CC78" si="77">BJ77</f>
        <v>0.45513242180855784</v>
      </c>
      <c r="CD77" s="1861">
        <f t="shared" ref="CD77:CD78" si="78">BK77</f>
        <v>0.7002744812273739</v>
      </c>
      <c r="CE77" s="1862">
        <f>BM77</f>
        <v>2.5302410110434193</v>
      </c>
      <c r="CF77" s="1861">
        <f>BN77</f>
        <v>0.12495285816934183</v>
      </c>
      <c r="CG77" s="1862">
        <f>BZ77</f>
        <v>351.91040989334482</v>
      </c>
      <c r="CH77" s="1094"/>
      <c r="CJ77" s="1439">
        <f>CB76</f>
        <v>0.15742592110062165</v>
      </c>
      <c r="CK77" s="1439">
        <f t="shared" ref="CK77:CO77" si="79">CC76</f>
        <v>0.39989393264944462</v>
      </c>
      <c r="CL77" s="1439">
        <f t="shared" si="79"/>
        <v>0.63818940330771978</v>
      </c>
      <c r="CM77" s="1439">
        <f t="shared" si="79"/>
        <v>2.6326427968186477</v>
      </c>
      <c r="CN77" s="1439">
        <f t="shared" si="79"/>
        <v>9.8902852590542906E-2</v>
      </c>
      <c r="CO77" s="1421">
        <f t="shared" si="79"/>
        <v>340.01206018638493</v>
      </c>
      <c r="CP77" s="1895"/>
    </row>
    <row r="78" spans="1:94" x14ac:dyDescent="0.25">
      <c r="A78" s="1479" t="s">
        <v>776</v>
      </c>
      <c r="B78" s="1492" t="str">
        <f>'SAME R Results'!B31</f>
        <v>Silicone</v>
      </c>
      <c r="C78" s="1648" t="str">
        <f>'SAME R Results'!C31</f>
        <v>S12</v>
      </c>
      <c r="D78" s="1648" t="str">
        <f>'SAME R Results'!D31</f>
        <v>18 S</v>
      </c>
      <c r="E78" s="1648">
        <f>'SAME R Results'!E31</f>
        <v>5</v>
      </c>
      <c r="F78" s="1648">
        <f>'SAME R Results'!F31</f>
        <v>65</v>
      </c>
      <c r="G78" s="1648" t="str">
        <f>'SAME R Results'!G31</f>
        <v>Baseline long Aging</v>
      </c>
      <c r="H78" s="1648">
        <f>'SAME R Results'!H31</f>
        <v>235</v>
      </c>
      <c r="I78" s="1648">
        <f>'SAME R Results'!I31</f>
        <v>40413</v>
      </c>
      <c r="J78" s="1648">
        <f>'SAME R Results'!J31</f>
        <v>0</v>
      </c>
      <c r="K78" s="1649">
        <f>'SAME R Results'!K31</f>
        <v>8.1</v>
      </c>
      <c r="L78" s="1650">
        <f>'SAME R Results'!L31</f>
        <v>1.327</v>
      </c>
      <c r="M78" s="1650">
        <f>'SAME R Results'!M31</f>
        <v>60</v>
      </c>
      <c r="N78" s="1650">
        <f>'SAME R Results'!N31</f>
        <v>11</v>
      </c>
      <c r="O78" s="1650">
        <f>'SAME R Results'!O31</f>
        <v>8</v>
      </c>
      <c r="P78" s="1650" t="str">
        <f>'SAME R Results'!P31</f>
        <v>n</v>
      </c>
      <c r="Q78" s="1651" t="str">
        <f>'SAME R Results'!Q31</f>
        <v>n</v>
      </c>
      <c r="R78" s="1650">
        <f>'SAME R Results'!R31</f>
        <v>49.8</v>
      </c>
      <c r="S78" s="1649" t="str">
        <f>'SAME R Results'!S31</f>
        <v>n</v>
      </c>
      <c r="T78" s="1650">
        <f>'SAME R Results'!T31</f>
        <v>0</v>
      </c>
      <c r="U78" s="1650" t="str">
        <f>'SAME R Results'!U31</f>
        <v>n</v>
      </c>
      <c r="V78" s="1650" t="str">
        <f>'SAME R Results'!V31</f>
        <v>y</v>
      </c>
      <c r="W78" s="1650" t="str">
        <f>'SAME R Results'!W31</f>
        <v>y</v>
      </c>
      <c r="X78" s="1650" t="str">
        <f>'SAME R Results'!X31</f>
        <v>y</v>
      </c>
      <c r="Y78" s="1650" t="str">
        <f>'SAME R Results'!Y31</f>
        <v>y</v>
      </c>
      <c r="Z78" s="1650" t="str">
        <f>'SAME R Results'!Z31</f>
        <v>y</v>
      </c>
      <c r="AA78" s="1650">
        <f>'SAME R Results'!AA31</f>
        <v>10</v>
      </c>
      <c r="AB78" s="1650" t="str">
        <f>'SAME R Results'!AB31</f>
        <v>y</v>
      </c>
      <c r="AC78" s="1650">
        <f>'SAME R Results'!AC31</f>
        <v>3.1809999999999998E-2</v>
      </c>
      <c r="AD78" s="1651">
        <f>'SAME R Results'!AD31</f>
        <v>0</v>
      </c>
      <c r="AE78" s="1650">
        <f>'SAME R Results'!AE31</f>
        <v>0</v>
      </c>
      <c r="AF78" s="1650">
        <f>'SAME R Results'!AF31</f>
        <v>0</v>
      </c>
      <c r="AG78" s="1650">
        <f>'SAME R Results'!AG31</f>
        <v>0</v>
      </c>
      <c r="AH78" s="1650">
        <f>'SAME R Results'!AH31</f>
        <v>0</v>
      </c>
      <c r="AI78" s="1650">
        <f>'SAME R Results'!AI31</f>
        <v>0</v>
      </c>
      <c r="AJ78" s="1650">
        <f>'SAME R Results'!AJ31</f>
        <v>0</v>
      </c>
      <c r="AK78" s="1650">
        <f>'SAME R Results'!AK31</f>
        <v>0</v>
      </c>
      <c r="AL78" s="1650">
        <f>'SAME R Results'!AL31</f>
        <v>0</v>
      </c>
      <c r="AM78" s="1650">
        <f>'SAME R Results'!AM31</f>
        <v>0</v>
      </c>
      <c r="AN78" s="1650">
        <f>'SAME R Results'!AN31</f>
        <v>0</v>
      </c>
      <c r="AO78" s="1650">
        <f>'SAME R Results'!AO31</f>
        <v>0</v>
      </c>
      <c r="AP78" s="1650">
        <f>'SAME R Results'!AP31</f>
        <v>0</v>
      </c>
      <c r="AQ78" s="1652">
        <f>'SAME R Results'!AQ31</f>
        <v>0</v>
      </c>
      <c r="AR78" s="1650">
        <f>'SAME R Results'!AR31</f>
        <v>6.2439999999999998</v>
      </c>
      <c r="AS78" s="1650">
        <f>'SAME R Results'!AS31</f>
        <v>0</v>
      </c>
      <c r="AT78" s="1650">
        <f>'SAME R Results'!AT31</f>
        <v>0</v>
      </c>
      <c r="AU78" s="1650">
        <f>'SAME R Results'!AU31</f>
        <v>4.096724</v>
      </c>
      <c r="AV78" s="1650">
        <f>'SAME R Results'!AV31</f>
        <v>2.6800000000000001E-2</v>
      </c>
      <c r="AW78" s="1650">
        <f>'SAME R Results'!AW31</f>
        <v>7.2552954999999999</v>
      </c>
      <c r="AX78" s="1650">
        <f>'SAME R Results'!AX31</f>
        <v>4.6513514999999996</v>
      </c>
      <c r="AY78" s="1650">
        <f>'SAME R Results'!AY31</f>
        <v>75875</v>
      </c>
      <c r="AZ78" s="1650">
        <f>'SAME R Results'!AZ31</f>
        <v>3.7672274999999997</v>
      </c>
      <c r="BA78" s="1650">
        <f>'SAME R Results'!BA31</f>
        <v>8.2000000000000003E-2</v>
      </c>
      <c r="BB78" s="1650">
        <f>'SAME R Results'!BB31</f>
        <v>116.28614999999998</v>
      </c>
      <c r="BC78" s="1649">
        <f>'SAME R Results'!BC31</f>
        <v>2.6039440000000003</v>
      </c>
      <c r="BD78" s="1653">
        <f>'SAME R Results'!BD31</f>
        <v>3657432.6076705437</v>
      </c>
      <c r="BE78" s="1654">
        <f>'SAME R Results'!BE31</f>
        <v>713.70935947796227</v>
      </c>
      <c r="BF78" s="1655">
        <f>'SAME R Results'!BF31</f>
        <v>10.858580639234834</v>
      </c>
      <c r="BG78" s="1656">
        <f>'SAME R Results'!BG31</f>
        <v>2.4580520411852764</v>
      </c>
      <c r="BH78" s="1657">
        <f>'SAME R Results'!BH31</f>
        <v>169.80108483736078</v>
      </c>
      <c r="BI78" s="1658">
        <f>'SAME R Results'!BI31</f>
        <v>0.19513944234574185</v>
      </c>
      <c r="BJ78" s="1658">
        <f>'SAME R Results'!BJ31</f>
        <v>0.46185714375132125</v>
      </c>
      <c r="BK78" s="1658">
        <f>'SAME R Results'!BK31</f>
        <v>0.7105407145153888</v>
      </c>
      <c r="BL78" s="1658">
        <f>'SAME R Results'!BL31</f>
        <v>4.4175552255593455</v>
      </c>
      <c r="BM78" s="1659">
        <f>'SAME R Results'!BM31</f>
        <v>2.5299320831158894</v>
      </c>
      <c r="BN78" s="1658">
        <f>'SAME R Results'!BN31</f>
        <v>0.12684219726451437</v>
      </c>
      <c r="BO78" s="1648">
        <f>'SAME R Results'!BO31</f>
        <v>3657432.6076705437</v>
      </c>
      <c r="BP78" s="1648">
        <f>'SAME R Results'!BP31</f>
        <v>3602571.7148695383</v>
      </c>
      <c r="BQ78" s="1648">
        <f>'SAME R Results'!BQ31</f>
        <v>3279190.6043696948</v>
      </c>
      <c r="BR78" s="1660">
        <f>'SAME R Results'!BR31</f>
        <v>713.70935947796227</v>
      </c>
      <c r="BS78" s="1648">
        <f>'SAME R Results'!BS31</f>
        <v>0.57798632691112495</v>
      </c>
      <c r="BT78" s="1648">
        <f>'SAME R Results'!BT31</f>
        <v>0.55000000000000004</v>
      </c>
      <c r="BU78" s="1648">
        <f>'SAME R Results'!BU31</f>
        <v>2.6680057512707442</v>
      </c>
      <c r="BV78" s="1648">
        <f>'SAME R Results'!BV31</f>
        <v>2.6549098509051832</v>
      </c>
      <c r="BW78" s="1661">
        <f>'SAME R Results'!BW31</f>
        <v>0.9</v>
      </c>
      <c r="BX78" s="1648">
        <f>'SAME R Results'!BX31</f>
        <v>2.6680057512707442</v>
      </c>
      <c r="BY78" s="1648">
        <f>'SAME R Results'!BY31</f>
        <v>2.6549098509051832</v>
      </c>
      <c r="BZ78" s="1662">
        <f>'SAME R Results'!BZ31</f>
        <v>349.07108469408809</v>
      </c>
      <c r="CA78" s="1663">
        <f>'SAME R Results'!CA31</f>
        <v>1.5100000000000113</v>
      </c>
      <c r="CB78" s="1861">
        <f>BI78</f>
        <v>0.19513944234574185</v>
      </c>
      <c r="CC78" s="1861">
        <f t="shared" si="77"/>
        <v>0.46185714375132125</v>
      </c>
      <c r="CD78" s="1861">
        <f t="shared" si="78"/>
        <v>0.7105407145153888</v>
      </c>
      <c r="CE78" s="1862">
        <f>BM78</f>
        <v>2.5299320831158894</v>
      </c>
      <c r="CF78" s="1861">
        <f>BN78</f>
        <v>0.12684219726451437</v>
      </c>
      <c r="CG78" s="1862">
        <f>BZ78</f>
        <v>349.07108469408809</v>
      </c>
      <c r="CH78" s="1094"/>
      <c r="CJ78" s="1439">
        <f>CB76</f>
        <v>0.15742592110062165</v>
      </c>
      <c r="CK78" s="1439">
        <f t="shared" ref="CK78:CO78" si="80">CC76</f>
        <v>0.39989393264944462</v>
      </c>
      <c r="CL78" s="1439">
        <f t="shared" si="80"/>
        <v>0.63818940330771978</v>
      </c>
      <c r="CM78" s="1439">
        <f t="shared" si="80"/>
        <v>2.6326427968186477</v>
      </c>
      <c r="CN78" s="1439">
        <f t="shared" si="80"/>
        <v>9.8902852590542906E-2</v>
      </c>
      <c r="CO78" s="1421">
        <f t="shared" si="80"/>
        <v>340.01206018638493</v>
      </c>
      <c r="CP78" s="1895"/>
    </row>
    <row r="79" spans="1:94" s="1268" customFormat="1" x14ac:dyDescent="0.25">
      <c r="A79" s="1443" t="s">
        <v>809</v>
      </c>
      <c r="B79" s="1238" t="str">
        <f>'Drum 8-2012'!B17</f>
        <v>Silicone</v>
      </c>
      <c r="C79" s="1739">
        <f>'Drum 8-2012'!C17</f>
        <v>0</v>
      </c>
      <c r="D79" s="1739">
        <f>'Drum 8-2012'!D17</f>
        <v>0</v>
      </c>
      <c r="E79" s="1739">
        <f>'Drum 8-2012'!E17</f>
        <v>0</v>
      </c>
      <c r="F79" s="1739">
        <f>'Drum 8-2012'!F17</f>
        <v>695</v>
      </c>
      <c r="G79" s="1739">
        <f>'Drum 8-2012'!G17</f>
        <v>0</v>
      </c>
      <c r="H79" s="1739">
        <f>'Drum 8-2012'!H17</f>
        <v>0</v>
      </c>
      <c r="I79" s="1739">
        <f>'Drum 8-2012'!I17</f>
        <v>41149</v>
      </c>
      <c r="J79" s="1739">
        <f>'Drum 8-2012'!J17</f>
        <v>0</v>
      </c>
      <c r="K79" s="1741">
        <f>'Drum 8-2012'!K17</f>
        <v>8.1</v>
      </c>
      <c r="L79" s="1742">
        <f>'Drum 8-2012'!L17</f>
        <v>1.327</v>
      </c>
      <c r="M79" s="1742">
        <f>'Drum 8-2012'!M17</f>
        <v>60</v>
      </c>
      <c r="N79" s="1742">
        <f>'Drum 8-2012'!N17</f>
        <v>11</v>
      </c>
      <c r="O79" s="1742">
        <f>'Drum 8-2012'!O17</f>
        <v>8</v>
      </c>
      <c r="P79" s="1742" t="str">
        <f>'Drum 8-2012'!P17</f>
        <v>n</v>
      </c>
      <c r="Q79" s="1743" t="str">
        <f>'Drum 8-2012'!Q17</f>
        <v>n/a</v>
      </c>
      <c r="R79" s="1742">
        <f>'Drum 8-2012'!R17</f>
        <v>0</v>
      </c>
      <c r="S79" s="1741" t="str">
        <f>'Drum 8-2012'!S17</f>
        <v>n</v>
      </c>
      <c r="T79" s="1742" t="str">
        <f>'Drum 8-2012'!T17</f>
        <v>n/a</v>
      </c>
      <c r="U79" s="1742" t="str">
        <f>'Drum 8-2012'!U17</f>
        <v>n</v>
      </c>
      <c r="V79" s="1742" t="str">
        <f>'Drum 8-2012'!V17</f>
        <v>y</v>
      </c>
      <c r="W79" s="1742" t="str">
        <f>'Drum 8-2012'!W17</f>
        <v>y</v>
      </c>
      <c r="X79" s="1742" t="str">
        <f>'Drum 8-2012'!X17</f>
        <v>n</v>
      </c>
      <c r="Y79" s="1742" t="str">
        <f>'Drum 8-2012'!Y17</f>
        <v>y</v>
      </c>
      <c r="Z79" s="1742">
        <f>'Drum 8-2012'!Z17</f>
        <v>0</v>
      </c>
      <c r="AA79" s="1742">
        <f>'Drum 8-2012'!AA17</f>
        <v>10</v>
      </c>
      <c r="AB79" s="1742" t="str">
        <f>'Drum 8-2012'!AB17</f>
        <v>y</v>
      </c>
      <c r="AC79" s="1742">
        <f>'Drum 8-2012'!AC17</f>
        <v>3.1808713000000002E-2</v>
      </c>
      <c r="AD79" s="1743">
        <f>'Drum 8-2012'!AD17</f>
        <v>0</v>
      </c>
      <c r="AE79" s="1742">
        <f>'Drum 8-2012'!AE17</f>
        <v>58</v>
      </c>
      <c r="AF79" s="1742">
        <f>'Drum 8-2012'!AF17</f>
        <v>720</v>
      </c>
      <c r="AG79" s="1742">
        <f>'Drum 8-2012'!AG17</f>
        <v>5</v>
      </c>
      <c r="AH79" s="1742" t="str">
        <f>'Drum 8-2012'!AH17</f>
        <v>n</v>
      </c>
      <c r="AI79" s="1742" t="str">
        <f>'Drum 8-2012'!AI17</f>
        <v>y</v>
      </c>
      <c r="AJ79" s="1742" t="str">
        <f>'Drum 8-2012'!AJ17</f>
        <v>y</v>
      </c>
      <c r="AK79" s="1742" t="str">
        <f>'Drum 8-2012'!AK17</f>
        <v>n</v>
      </c>
      <c r="AL79" s="1742" t="str">
        <f>'Drum 8-2012'!AL17</f>
        <v>y</v>
      </c>
      <c r="AM79" s="1742" t="str">
        <f>'Drum 8-2012'!AM17</f>
        <v>y</v>
      </c>
      <c r="AN79" s="1742">
        <f>'Drum 8-2012'!AN17</f>
        <v>3.1808713000000002E-2</v>
      </c>
      <c r="AO79" s="1742">
        <f>'Drum 8-2012'!AO17</f>
        <v>0</v>
      </c>
      <c r="AP79" s="1742" t="str">
        <f>'Drum 8-2012'!AP17</f>
        <v>n</v>
      </c>
      <c r="AQ79" s="1744" t="str">
        <f>'Drum 8-2012'!AQ17</f>
        <v>n/a</v>
      </c>
      <c r="AR79" s="1742" t="str">
        <f>'Drum 8-2012'!AR17</f>
        <v>n/a</v>
      </c>
      <c r="AS79" s="1742" t="str">
        <f>'Drum 8-2012'!AS17</f>
        <v>n/a</v>
      </c>
      <c r="AT79" s="1742" t="str">
        <f>'Drum 8-2012'!AT17</f>
        <v>n/a</v>
      </c>
      <c r="AU79" s="1742" t="str">
        <f>'Drum 8-2012'!AU17</f>
        <v>n/a</v>
      </c>
      <c r="AV79" s="1742" t="str">
        <f>'Drum 8-2012'!AV17</f>
        <v>n/a</v>
      </c>
      <c r="AW79" s="1742">
        <f>'Drum 8-2012'!AW17</f>
        <v>7.8604734999999994</v>
      </c>
      <c r="AX79" s="1742">
        <f>'Drum 8-2012'!AX17</f>
        <v>4.6653528571428566</v>
      </c>
      <c r="AY79" s="1742">
        <f>'Drum 8-2012'!AY17</f>
        <v>152250</v>
      </c>
      <c r="AZ79" s="1742" t="str">
        <f>'Drum 8-2012'!AZ17</f>
        <v>n/a</v>
      </c>
      <c r="BA79" s="1742" t="str">
        <f>'Drum 8-2012'!BA17</f>
        <v>n/a</v>
      </c>
      <c r="BB79" s="1742">
        <f>'Drum 8-2012'!BB17</f>
        <v>224.74650000000003</v>
      </c>
      <c r="BC79" s="1741">
        <f>'Drum 8-2012'!BC17</f>
        <v>3.1951206428571428</v>
      </c>
      <c r="BD79" s="1745">
        <f>'Drum 8-2012'!BD17</f>
        <v>8235077.7599835601</v>
      </c>
      <c r="BE79" s="1746">
        <f>'Drum 8-2012'!BE17</f>
        <v>1153.6464706978913</v>
      </c>
      <c r="BF79" s="1747" t="str">
        <f>'Drum 8-2012'!BF17</f>
        <v>n/a</v>
      </c>
      <c r="BG79" s="1748" t="str">
        <f>'Drum 8-2012'!BG17</f>
        <v>n/a</v>
      </c>
      <c r="BH79" s="1749">
        <f>'Drum 8-2012'!BH17</f>
        <v>211.95126557269191</v>
      </c>
      <c r="BI79" s="1750">
        <f>'Drum 8-2012'!BI17</f>
        <v>0.14008932329743956</v>
      </c>
      <c r="BJ79" s="1750">
        <f>'Drum 8-2012'!BJ17</f>
        <v>0.37941024990308225</v>
      </c>
      <c r="BK79" s="1750">
        <f>'Drum 8-2012'!BK17</f>
        <v>0.62439737742306822</v>
      </c>
      <c r="BL79" s="1750" t="str">
        <f>'Drum 8-2012'!BL17</f>
        <v>n/a</v>
      </c>
      <c r="BM79" s="1751">
        <f>'Drum 8-2012'!BM17</f>
        <v>2.7133044212827695</v>
      </c>
      <c r="BN79" s="1750">
        <f>'Drum 8-2012'!BN17</f>
        <v>8.512419667807454E-2</v>
      </c>
      <c r="BO79" s="1739">
        <f>'Drum 8-2012'!BO17</f>
        <v>8235077.7599835601</v>
      </c>
      <c r="BP79" s="1739">
        <f>'Drum 8-2012'!BP17</f>
        <v>7488236.0062791593</v>
      </c>
      <c r="BQ79" s="1739">
        <f>'Drum 8-2012'!BQ17</f>
        <v>6966667.8277741075</v>
      </c>
      <c r="BR79" s="1738">
        <f>'Drum 8-2012'!BR17</f>
        <v>1153.6464706978913</v>
      </c>
      <c r="BS79" s="1739">
        <f>'Drum 8-2012'!BS17</f>
        <v>0.70920728111008224</v>
      </c>
      <c r="BT79" s="1739">
        <f>'Drum 8-2012'!BT17</f>
        <v>0.55000000000000004</v>
      </c>
      <c r="BU79" s="1739">
        <f>'Drum 8-2012'!BU17</f>
        <v>1</v>
      </c>
      <c r="BV79" s="1739">
        <f>'Drum 8-2012'!BV17</f>
        <v>1.7146693603900141</v>
      </c>
      <c r="BW79" s="1740">
        <f>'Drum 8-2012'!BW17</f>
        <v>0.9</v>
      </c>
      <c r="BX79" s="1739" t="str">
        <f>'Drum 8-2012'!BX17</f>
        <v>n/a</v>
      </c>
      <c r="BY79" s="1739">
        <f>'Drum 8-2012'!BY17</f>
        <v>1.7146693603900141</v>
      </c>
      <c r="BZ79" s="1752">
        <f>'Drum 8-2012'!BZ17</f>
        <v>341.59080866401001</v>
      </c>
      <c r="CA79" s="1753">
        <f>'Drum 8-2012'!CA17</f>
        <v>1.57</v>
      </c>
      <c r="CB79" s="1855"/>
      <c r="CC79" s="1856"/>
      <c r="CD79" s="1856"/>
      <c r="CE79" s="1856"/>
      <c r="CF79" s="1856"/>
      <c r="CG79" s="1932"/>
      <c r="CH79" s="1886"/>
      <c r="CO79" s="1421"/>
      <c r="CP79" s="1895"/>
    </row>
    <row r="80" spans="1:94" ht="15.75" thickBot="1" x14ac:dyDescent="0.3">
      <c r="A80" s="1219"/>
      <c r="B80" s="1234"/>
      <c r="C80" s="1219"/>
      <c r="D80" s="1222"/>
      <c r="E80" s="1212"/>
      <c r="F80" s="1213"/>
      <c r="G80" s="1214"/>
      <c r="H80" s="1221"/>
      <c r="I80" s="1216"/>
      <c r="J80" s="1212"/>
      <c r="K80" s="1245"/>
      <c r="L80" s="1253"/>
      <c r="M80" s="1213"/>
      <c r="N80" s="1213"/>
      <c r="O80" s="1213"/>
      <c r="P80" s="1213"/>
      <c r="Q80" s="1246"/>
      <c r="R80" s="1213"/>
      <c r="S80" s="1245"/>
      <c r="T80" s="1213"/>
      <c r="U80" s="1213"/>
      <c r="V80" s="1213"/>
      <c r="W80" s="1213"/>
      <c r="X80" s="1213"/>
      <c r="Y80" s="1213"/>
      <c r="Z80" s="1213"/>
      <c r="AA80" s="1213"/>
      <c r="AB80" s="1213"/>
      <c r="AC80" s="1448"/>
      <c r="AD80" s="1449"/>
      <c r="AE80" s="1213"/>
      <c r="AF80" s="1213"/>
      <c r="AG80" s="1213"/>
      <c r="AH80" s="1213"/>
      <c r="AI80" s="1213"/>
      <c r="AJ80" s="1213"/>
      <c r="AK80" s="1213"/>
      <c r="AL80" s="1213"/>
      <c r="AM80" s="1213"/>
      <c r="AN80" s="1218"/>
      <c r="AO80" s="1253"/>
      <c r="AP80" s="1213"/>
      <c r="AQ80" s="1445"/>
      <c r="AR80" s="1213"/>
      <c r="AS80" s="1213"/>
      <c r="AT80" s="1213"/>
      <c r="AU80" s="1213"/>
      <c r="AV80" s="1213"/>
      <c r="AW80" s="1213"/>
      <c r="AX80" s="1213"/>
      <c r="AY80" s="1213"/>
      <c r="AZ80" s="1213"/>
      <c r="BA80" s="1213"/>
      <c r="BB80" s="1213"/>
      <c r="BC80" s="1249"/>
      <c r="BD80" s="1468"/>
      <c r="BE80" s="1469"/>
      <c r="BF80" s="1470"/>
      <c r="BG80" s="1471"/>
      <c r="BH80" s="1451"/>
      <c r="BI80" s="1255"/>
      <c r="BJ80" s="1255"/>
      <c r="BK80" s="1255"/>
      <c r="BL80" s="1255"/>
      <c r="BM80" s="1258"/>
      <c r="BN80" s="1255"/>
      <c r="BO80" s="1219"/>
      <c r="BP80" s="1219"/>
      <c r="BQ80" s="1219"/>
      <c r="BR80" s="1241"/>
      <c r="BS80" s="1219"/>
      <c r="BT80" s="1219"/>
      <c r="BU80" s="1219"/>
      <c r="BV80" s="1219"/>
      <c r="BW80" s="1242"/>
      <c r="BX80" s="1219"/>
      <c r="BY80" s="1219"/>
      <c r="BZ80" s="1261"/>
      <c r="CA80" s="1264"/>
      <c r="CB80" s="1857"/>
      <c r="CC80" s="1857"/>
      <c r="CD80" s="1857"/>
      <c r="CE80" s="1857"/>
      <c r="CF80" s="1857"/>
      <c r="CG80" s="1927"/>
      <c r="CH80" s="1888"/>
      <c r="CI80" s="1858"/>
      <c r="CJ80" s="1896"/>
      <c r="CK80" s="1896"/>
      <c r="CL80" s="1896"/>
      <c r="CM80" s="1896"/>
      <c r="CN80" s="1896"/>
      <c r="CO80" s="1937"/>
      <c r="CP80" s="1895"/>
    </row>
    <row r="81" spans="1:101" x14ac:dyDescent="0.25">
      <c r="A81" s="1475" t="s">
        <v>836</v>
      </c>
      <c r="B81" s="1490" t="str">
        <f>'Gnd Verif. 8-2012'!B16</f>
        <v>Silicone</v>
      </c>
      <c r="C81" s="1517">
        <f>'Gnd Verif. 8-2012'!C16</f>
        <v>0</v>
      </c>
      <c r="D81" s="1517" t="str">
        <f>'Gnd Verif. 8-2012'!D16</f>
        <v>683a</v>
      </c>
      <c r="E81" s="1518">
        <f>'Gnd Verif. 8-2012'!E16</f>
        <v>0</v>
      </c>
      <c r="F81" s="1519">
        <f>'Gnd Verif. 8-2012'!F16</f>
        <v>0</v>
      </c>
      <c r="G81" s="1520">
        <f>'Gnd Verif. 8-2012'!G16</f>
        <v>0</v>
      </c>
      <c r="H81" s="1604">
        <f>'Gnd Verif. 8-2012'!H16</f>
        <v>0</v>
      </c>
      <c r="I81" s="1522">
        <f>'Gnd Verif. 8-2012'!I16</f>
        <v>0</v>
      </c>
      <c r="J81" s="1518">
        <f>'Gnd Verif. 8-2012'!J16</f>
        <v>0</v>
      </c>
      <c r="K81" s="1524">
        <f>'Gnd Verif. 8-2012'!K16</f>
        <v>8.1</v>
      </c>
      <c r="L81" s="1525">
        <f>'Gnd Verif. 8-2012'!L16</f>
        <v>1.327</v>
      </c>
      <c r="M81" s="1519">
        <f>'Gnd Verif. 8-2012'!M16</f>
        <v>60</v>
      </c>
      <c r="N81" s="1519">
        <f>'Gnd Verif. 8-2012'!N16</f>
        <v>0</v>
      </c>
      <c r="O81" s="1519">
        <f>'Gnd Verif. 8-2012'!O16</f>
        <v>0</v>
      </c>
      <c r="P81" s="1519">
        <f>'Gnd Verif. 8-2012'!P16</f>
        <v>0</v>
      </c>
      <c r="Q81" s="1526">
        <f>'Gnd Verif. 8-2012'!Q16</f>
        <v>0</v>
      </c>
      <c r="R81" s="1519">
        <f>'Gnd Verif. 8-2012'!R16</f>
        <v>0</v>
      </c>
      <c r="S81" s="1524">
        <f>'Gnd Verif. 8-2012'!S16</f>
        <v>0</v>
      </c>
      <c r="T81" s="1519">
        <f>'Gnd Verif. 8-2012'!T16</f>
        <v>0</v>
      </c>
      <c r="U81" s="1519">
        <f>'Gnd Verif. 8-2012'!U16</f>
        <v>0</v>
      </c>
      <c r="V81" s="1519" t="str">
        <f>'Gnd Verif. 8-2012'!V16</f>
        <v>y</v>
      </c>
      <c r="W81" s="1519" t="str">
        <f>'Gnd Verif. 8-2012'!W16</f>
        <v>y</v>
      </c>
      <c r="X81" s="1519" t="str">
        <f>'Gnd Verif. 8-2012'!X16</f>
        <v>y</v>
      </c>
      <c r="Y81" s="1519" t="str">
        <f>'Gnd Verif. 8-2012'!Y16</f>
        <v>y</v>
      </c>
      <c r="Z81" s="1519">
        <f>'Gnd Verif. 8-2012'!Z16</f>
        <v>0</v>
      </c>
      <c r="AA81" s="1519">
        <f>'Gnd Verif. 8-2012'!AA16</f>
        <v>10</v>
      </c>
      <c r="AB81" s="1519" t="str">
        <f>'Gnd Verif. 8-2012'!AB16</f>
        <v>y</v>
      </c>
      <c r="AC81" s="1527">
        <f>'Gnd Verif. 8-2012'!AC16</f>
        <v>3.1808712658012592E-2</v>
      </c>
      <c r="AD81" s="1528">
        <f>'Gnd Verif. 8-2012'!AD16</f>
        <v>0</v>
      </c>
      <c r="AE81" s="1519">
        <f>'Gnd Verif. 8-2012'!AE16</f>
        <v>58</v>
      </c>
      <c r="AF81" s="1519">
        <f>'Gnd Verif. 8-2012'!AF16</f>
        <v>720</v>
      </c>
      <c r="AG81" s="1519">
        <f>'Gnd Verif. 8-2012'!AG16</f>
        <v>5</v>
      </c>
      <c r="AH81" s="1519" t="str">
        <f>'Gnd Verif. 8-2012'!AH16</f>
        <v>n</v>
      </c>
      <c r="AI81" s="1519" t="str">
        <f>'Gnd Verif. 8-2012'!AI16</f>
        <v>y</v>
      </c>
      <c r="AJ81" s="1519" t="str">
        <f>'Gnd Verif. 8-2012'!AJ16</f>
        <v>y</v>
      </c>
      <c r="AK81" s="1519" t="str">
        <f>'Gnd Verif. 8-2012'!AK16</f>
        <v>y</v>
      </c>
      <c r="AL81" s="1519" t="str">
        <f>'Gnd Verif. 8-2012'!AL16</f>
        <v>y</v>
      </c>
      <c r="AM81" s="1519" t="str">
        <f>'Gnd Verif. 8-2012'!AM16</f>
        <v>y</v>
      </c>
      <c r="AN81" s="1529">
        <f>'Gnd Verif. 8-2012'!AN16</f>
        <v>25</v>
      </c>
      <c r="AO81" s="1525">
        <f>'Gnd Verif. 8-2012'!AO16</f>
        <v>0</v>
      </c>
      <c r="AP81" s="1519">
        <f>'Gnd Verif. 8-2012'!AP16</f>
        <v>0</v>
      </c>
      <c r="AQ81" s="1600">
        <f>'Gnd Verif. 8-2012'!AQ16</f>
        <v>0</v>
      </c>
      <c r="AR81" s="1519">
        <f>'Gnd Verif. 8-2012'!AR16</f>
        <v>0</v>
      </c>
      <c r="AS81" s="1519">
        <f>'Gnd Verif. 8-2012'!AS16</f>
        <v>0</v>
      </c>
      <c r="AT81" s="1519">
        <f>'Gnd Verif. 8-2012'!AT16</f>
        <v>0</v>
      </c>
      <c r="AU81" s="1519">
        <f>'Gnd Verif. 8-2012'!AU16</f>
        <v>3.2914125000000007</v>
      </c>
      <c r="AV81" s="1519">
        <f>'Gnd Verif. 8-2012'!AV16</f>
        <v>0.14569098499999997</v>
      </c>
      <c r="AW81" s="1519">
        <f>'Gnd Verif. 8-2012'!AW16</f>
        <v>7.1468194999999994</v>
      </c>
      <c r="AX81" s="1519">
        <f>'Gnd Verif. 8-2012'!AX16</f>
        <v>4.8348545000000005</v>
      </c>
      <c r="AY81" s="1519">
        <f>'Gnd Verif. 8-2012'!AY16</f>
        <v>49370</v>
      </c>
      <c r="AZ81" s="1519">
        <f>'Gnd Verif. 8-2012'!AZ16</f>
        <v>15872.75</v>
      </c>
      <c r="BA81" s="1519">
        <f>'Gnd Verif. 8-2012'!BA16</f>
        <v>15037.1</v>
      </c>
      <c r="BB81" s="1519">
        <f>'Gnd Verif. 8-2012'!BB16</f>
        <v>111.75835000000002</v>
      </c>
      <c r="BC81" s="1534">
        <f>'Gnd Verif. 8-2012'!BC16</f>
        <v>2.3119649999999989</v>
      </c>
      <c r="BD81" s="1533">
        <f>'Gnd Verif. 8-2012'!BD16</f>
        <v>2297621.6166230198</v>
      </c>
      <c r="BE81" s="1535">
        <f>'Gnd Verif. 8-2012'!BE16</f>
        <v>574.35702408035581</v>
      </c>
      <c r="BF81" s="1536">
        <f>'Gnd Verif. 8-2012'!BF16</f>
        <v>9.490310138971191</v>
      </c>
      <c r="BG81" s="1537">
        <f>'Gnd Verif. 8-2012'!BG16</f>
        <v>630.26698563550929</v>
      </c>
      <c r="BH81" s="1531">
        <f>'Gnd Verif. 8-2012'!BH16</f>
        <v>186.55574207300964</v>
      </c>
      <c r="BI81" s="1538">
        <f>'Gnd Verif. 8-2012'!BI16</f>
        <v>0.2499789434104166</v>
      </c>
      <c r="BJ81" s="1538">
        <f>'Gnd Verif. 8-2012'!BJ16</f>
        <v>0.55645450171769795</v>
      </c>
      <c r="BK81" s="1538">
        <f>'Gnd Verif. 8-2012'!BK16</f>
        <v>0.83021920655302506</v>
      </c>
      <c r="BL81" s="1538">
        <f>'Gnd Verif. 8-2012'!BL16</f>
        <v>1.5057603135283922E-2</v>
      </c>
      <c r="BM81" s="1539">
        <f>'Gnd Verif. 8-2012'!BM16</f>
        <v>2.4462197217920418</v>
      </c>
      <c r="BN81" s="1538">
        <f>'Gnd Verif. 8-2012'!BN16</f>
        <v>0.16754841046486404</v>
      </c>
      <c r="BO81" s="1517">
        <f>'Gnd Verif. 8-2012'!BO16</f>
        <v>2297621.6166230198</v>
      </c>
      <c r="BP81" s="1517">
        <f>'Gnd Verif. 8-2012'!BP16</f>
        <v>2261923.5356535604</v>
      </c>
      <c r="BQ81" s="1517">
        <f>'Gnd Verif. 8-2012'!BQ16</f>
        <v>2092637.0273344761</v>
      </c>
      <c r="BR81" s="1540">
        <f>'Gnd Verif. 8-2012'!BR16</f>
        <v>574.35702408035581</v>
      </c>
      <c r="BS81" s="1517">
        <f>'Gnd Verif. 8-2012'!BS16</f>
        <v>0.51317699547189888</v>
      </c>
      <c r="BT81" s="1517">
        <f>'Gnd Verif. 8-2012'!BT16</f>
        <v>0.55000000000000004</v>
      </c>
      <c r="BU81" s="1517">
        <f>'Gnd Verif. 8-2012'!BU16</f>
        <v>3.0168945641620755</v>
      </c>
      <c r="BV81" s="1517">
        <f>'Gnd Verif. 8-2012'!BV16</f>
        <v>3.0350506992503279</v>
      </c>
      <c r="BW81" s="1541">
        <f>'Gnd Verif. 8-2012'!BW16</f>
        <v>0.9</v>
      </c>
      <c r="BX81" s="1517">
        <f>'Gnd Verif. 8-2012'!BX16</f>
        <v>3.0168945641620755</v>
      </c>
      <c r="BY81" s="1517">
        <f>'Gnd Verif. 8-2012'!BY16</f>
        <v>3.0350506992503279</v>
      </c>
      <c r="BZ81" s="1542">
        <f>'Gnd Verif. 8-2012'!BZ16</f>
        <v>338.43331170875985</v>
      </c>
      <c r="CA81" s="1543">
        <f>'Gnd Verif. 8-2012'!CA16</f>
        <v>1.73</v>
      </c>
      <c r="CB81" s="1899">
        <f>AVERAGE(BI81,BI84)</f>
        <v>0.17899208293596974</v>
      </c>
      <c r="CC81" s="1899">
        <f t="shared" ref="CC81" si="81">AVERAGE(BJ81,BJ84)</f>
        <v>0.47597109103527935</v>
      </c>
      <c r="CD81" s="1899">
        <f t="shared" ref="CD81" si="82">AVERAGE(BK81,BK84)</f>
        <v>0.79350606411051061</v>
      </c>
      <c r="CE81" s="1899">
        <f>AVERAGE(BM81,BM84)</f>
        <v>2.7853558786846078</v>
      </c>
      <c r="CF81" s="1899">
        <f t="shared" ref="CF81" si="83">AVERAGE(BN81,BN84)</f>
        <v>0.11199509213182168</v>
      </c>
      <c r="CG81" s="1824">
        <f>AVERAGE(BZ81,BZ84)</f>
        <v>340.01206018638493</v>
      </c>
      <c r="CH81" s="1884"/>
      <c r="CI81" s="1858"/>
      <c r="CP81" s="1895"/>
    </row>
    <row r="82" spans="1:101" x14ac:dyDescent="0.25">
      <c r="A82" s="1477" t="s">
        <v>777</v>
      </c>
      <c r="B82" s="1491" t="str">
        <f>'SAME R Results'!B19</f>
        <v>Silicone</v>
      </c>
      <c r="C82" s="1632" t="str">
        <f>'SAME R Results'!C19</f>
        <v>S07</v>
      </c>
      <c r="D82" s="1632" t="str">
        <f>'SAME R Results'!D19</f>
        <v>12Sa</v>
      </c>
      <c r="E82" s="1632">
        <f>'SAME R Results'!E19</f>
        <v>1</v>
      </c>
      <c r="F82" s="1632" t="str">
        <f>'SAME R Results'!F19</f>
        <v>59a</v>
      </c>
      <c r="G82" s="1632" t="str">
        <f>'SAME R Results'!G19</f>
        <v>aged</v>
      </c>
      <c r="H82" s="1632">
        <f>'SAME R Results'!H19</f>
        <v>211</v>
      </c>
      <c r="I82" s="1632">
        <f>'SAME R Results'!I19</f>
        <v>40389</v>
      </c>
      <c r="J82" s="1632">
        <f>'SAME R Results'!J19</f>
        <v>0</v>
      </c>
      <c r="K82" s="1633">
        <f>'SAME R Results'!K19</f>
        <v>8.1</v>
      </c>
      <c r="L82" s="1634">
        <f>'SAME R Results'!L19</f>
        <v>1.327</v>
      </c>
      <c r="M82" s="1634">
        <f>'SAME R Results'!M19</f>
        <v>0</v>
      </c>
      <c r="N82" s="1634">
        <f>'SAME R Results'!N19</f>
        <v>0</v>
      </c>
      <c r="O82" s="1634">
        <f>'SAME R Results'!O19</f>
        <v>0</v>
      </c>
      <c r="P82" s="1634">
        <f>'SAME R Results'!P19</f>
        <v>0</v>
      </c>
      <c r="Q82" s="1635">
        <f>'SAME R Results'!Q19</f>
        <v>0</v>
      </c>
      <c r="R82" s="1634">
        <f>'SAME R Results'!R19</f>
        <v>855.6</v>
      </c>
      <c r="S82" s="1633">
        <f>'SAME R Results'!S19</f>
        <v>0</v>
      </c>
      <c r="T82" s="1634">
        <f>'SAME R Results'!T19</f>
        <v>0</v>
      </c>
      <c r="U82" s="1634" t="str">
        <f>'SAME R Results'!U19</f>
        <v>n</v>
      </c>
      <c r="V82" s="1634" t="str">
        <f>'SAME R Results'!V19</f>
        <v>y</v>
      </c>
      <c r="W82" s="1634" t="str">
        <f>'SAME R Results'!W19</f>
        <v>y</v>
      </c>
      <c r="X82" s="1634" t="str">
        <f>'SAME R Results'!X19</f>
        <v>y</v>
      </c>
      <c r="Y82" s="1634" t="str">
        <f>'SAME R Results'!Y19</f>
        <v>y</v>
      </c>
      <c r="Z82" s="1634" t="str">
        <f>'SAME R Results'!Z19</f>
        <v>y</v>
      </c>
      <c r="AA82" s="1634">
        <f>'SAME R Results'!AA19</f>
        <v>10</v>
      </c>
      <c r="AB82" s="1634" t="str">
        <f>'SAME R Results'!AB19</f>
        <v>y</v>
      </c>
      <c r="AC82" s="1634">
        <f>'SAME R Results'!AC19</f>
        <v>3.1809999999999998E-2</v>
      </c>
      <c r="AD82" s="1635">
        <f>'SAME R Results'!AD19</f>
        <v>0</v>
      </c>
      <c r="AE82" s="1634">
        <f>'SAME R Results'!AE19</f>
        <v>70</v>
      </c>
      <c r="AF82" s="1634">
        <f>'SAME R Results'!AF19</f>
        <v>720</v>
      </c>
      <c r="AG82" s="1634">
        <f>'SAME R Results'!AG19</f>
        <v>0</v>
      </c>
      <c r="AH82" s="1634" t="str">
        <f>'SAME R Results'!AH19</f>
        <v>n</v>
      </c>
      <c r="AI82" s="1634" t="str">
        <f>'SAME R Results'!AI19</f>
        <v>y</v>
      </c>
      <c r="AJ82" s="1634" t="str">
        <f>'SAME R Results'!AJ19</f>
        <v>y</v>
      </c>
      <c r="AK82" s="1634" t="str">
        <f>'SAME R Results'!AK19</f>
        <v>y</v>
      </c>
      <c r="AL82" s="1634" t="str">
        <f>'SAME R Results'!AL19</f>
        <v>y</v>
      </c>
      <c r="AM82" s="1634" t="str">
        <f>'SAME R Results'!AM19</f>
        <v>y</v>
      </c>
      <c r="AN82" s="1634">
        <f>'SAME R Results'!AN19</f>
        <v>3.1809999999999998E-2</v>
      </c>
      <c r="AO82" s="1634">
        <f>'SAME R Results'!AO19</f>
        <v>0</v>
      </c>
      <c r="AP82" s="1634">
        <f>'SAME R Results'!AP19</f>
        <v>0</v>
      </c>
      <c r="AQ82" s="1636">
        <f>'SAME R Results'!AQ19</f>
        <v>0</v>
      </c>
      <c r="AR82" s="1634">
        <f>'SAME R Results'!AR19</f>
        <v>6.2489999999999997</v>
      </c>
      <c r="AS82" s="1634">
        <f>'SAME R Results'!AS19</f>
        <v>0</v>
      </c>
      <c r="AT82" s="1634">
        <f>'SAME R Results'!AT19</f>
        <v>0</v>
      </c>
      <c r="AU82" s="1634">
        <f>'SAME R Results'!AU19</f>
        <v>2.6970060000000005</v>
      </c>
      <c r="AV82" s="1634">
        <f>'SAME R Results'!AV19</f>
        <v>8.3206175000000007E-2</v>
      </c>
      <c r="AW82" s="1634">
        <f>'SAME R Results'!AW19</f>
        <v>6.7254940000000003</v>
      </c>
      <c r="AX82" s="1634">
        <f>'SAME R Results'!AX19</f>
        <v>4.718307499999999</v>
      </c>
      <c r="AY82" s="1634">
        <f>'SAME R Results'!AY19</f>
        <v>29880</v>
      </c>
      <c r="AZ82" s="1634">
        <f>'SAME R Results'!AZ19</f>
        <v>2.3000949999999998</v>
      </c>
      <c r="BA82" s="1634">
        <f>'SAME R Results'!BA19</f>
        <v>0.12911993999999999</v>
      </c>
      <c r="BB82" s="1634">
        <f>'SAME R Results'!BB19</f>
        <v>90.332549999999998</v>
      </c>
      <c r="BC82" s="1633">
        <f>'SAME R Results'!BC19</f>
        <v>2.0071865000000013</v>
      </c>
      <c r="BD82" s="1637">
        <f>'SAME R Results'!BD19</f>
        <v>1353908.7331027978</v>
      </c>
      <c r="BE82" s="1638">
        <f>'SAME R Results'!BE19</f>
        <v>457.72308303012852</v>
      </c>
      <c r="BF82" s="1639">
        <f>'SAME R Results'!BF19</f>
        <v>7.8427258028568954</v>
      </c>
      <c r="BG82" s="1640">
        <f>'SAME R Results'!BG19</f>
        <v>1.6285067010076788</v>
      </c>
      <c r="BH82" s="1641">
        <f>'SAME R Results'!BH19</f>
        <v>148.19718360984319</v>
      </c>
      <c r="BI82" s="1642">
        <f>'SAME R Results'!BI19</f>
        <v>0.3380752866414779</v>
      </c>
      <c r="BJ82" s="1642">
        <f>'SAME R Results'!BJ19</f>
        <v>0.61470933677630357</v>
      </c>
      <c r="BK82" s="1642">
        <f>'SAME R Results'!BK19</f>
        <v>0.82889210288083381</v>
      </c>
      <c r="BL82" s="1642">
        <f>'SAME R Results'!BL19</f>
        <v>4.8159002342477404</v>
      </c>
      <c r="BM82" s="1643">
        <f>'SAME R Results'!BM19</f>
        <v>2.1667483760997981</v>
      </c>
      <c r="BN82" s="1642">
        <f>'SAME R Results'!BN19</f>
        <v>0.25071783710999912</v>
      </c>
      <c r="BO82" s="1632">
        <f>'SAME R Results'!BO19</f>
        <v>1353908.7331027978</v>
      </c>
      <c r="BP82" s="1632">
        <f>'SAME R Results'!BP19</f>
        <v>1332304.2062244578</v>
      </c>
      <c r="BQ82" s="1632">
        <f>'SAME R Results'!BQ19</f>
        <v>1248159.2706696007</v>
      </c>
      <c r="BR82" s="1644">
        <f>'SAME R Results'!BR19</f>
        <v>457.72308303012852</v>
      </c>
      <c r="BS82" s="1632">
        <f>'SAME R Results'!BS19</f>
        <v>0.4455266136908464</v>
      </c>
      <c r="BT82" s="1632">
        <f>'SAME R Results'!BT19</f>
        <v>0.55000000000000004</v>
      </c>
      <c r="BU82" s="1632">
        <f>'SAME R Results'!BU19</f>
        <v>3.0005074328356014</v>
      </c>
      <c r="BV82" s="1632">
        <f>'SAME R Results'!BV19</f>
        <v>2.9828608264149459</v>
      </c>
      <c r="BW82" s="1645">
        <f>'SAME R Results'!BW19</f>
        <v>0.9</v>
      </c>
      <c r="BX82" s="1632">
        <f>'SAME R Results'!BX19</f>
        <v>3.0005074328356014</v>
      </c>
      <c r="BY82" s="1632">
        <f>'SAME R Results'!BY19</f>
        <v>2.9828608264149459</v>
      </c>
      <c r="BZ82" s="1646">
        <f>'SAME R Results'!BZ19</f>
        <v>351.91040989334482</v>
      </c>
      <c r="CA82" s="1647">
        <f>'SAME R Results'!CA19</f>
        <v>1.223333333333354</v>
      </c>
      <c r="CB82" s="1861">
        <f>BI82</f>
        <v>0.3380752866414779</v>
      </c>
      <c r="CC82" s="1861">
        <f t="shared" ref="CC82:CC83" si="84">BJ82</f>
        <v>0.61470933677630357</v>
      </c>
      <c r="CD82" s="1861">
        <f t="shared" ref="CD82:CD83" si="85">BK82</f>
        <v>0.82889210288083381</v>
      </c>
      <c r="CE82" s="1862">
        <f>BM82</f>
        <v>2.1667483760997981</v>
      </c>
      <c r="CF82" s="1861">
        <f>BN82</f>
        <v>0.25071783710999912</v>
      </c>
      <c r="CG82" s="1862">
        <f>BZ82</f>
        <v>351.91040989334482</v>
      </c>
      <c r="CH82" s="1094"/>
      <c r="CI82" s="1858"/>
      <c r="CJ82" s="1439">
        <f>CB81</f>
        <v>0.17899208293596974</v>
      </c>
      <c r="CK82" s="1439">
        <f t="shared" ref="CK82:CO82" si="86">CC81</f>
        <v>0.47597109103527935</v>
      </c>
      <c r="CL82" s="1439">
        <f t="shared" si="86"/>
        <v>0.79350606411051061</v>
      </c>
      <c r="CM82" s="1439">
        <f t="shared" si="86"/>
        <v>2.7853558786846078</v>
      </c>
      <c r="CN82" s="1439">
        <f t="shared" si="86"/>
        <v>0.11199509213182168</v>
      </c>
      <c r="CO82" s="1421">
        <f t="shared" si="86"/>
        <v>340.01206018638493</v>
      </c>
      <c r="CP82" s="1895"/>
    </row>
    <row r="83" spans="1:101" x14ac:dyDescent="0.25">
      <c r="A83" s="1479" t="s">
        <v>778</v>
      </c>
      <c r="B83" s="1492" t="str">
        <f>'SAME R Results'!B32</f>
        <v>Silicone</v>
      </c>
      <c r="C83" s="1648" t="str">
        <f>'SAME R Results'!C32</f>
        <v>S12</v>
      </c>
      <c r="D83" s="1648" t="str">
        <f>'SAME R Results'!D32</f>
        <v>18Sa</v>
      </c>
      <c r="E83" s="1648">
        <f>'SAME R Results'!E32</f>
        <v>5</v>
      </c>
      <c r="F83" s="1648" t="str">
        <f>'SAME R Results'!F32</f>
        <v>65a</v>
      </c>
      <c r="G83" s="1648" t="str">
        <f>'SAME R Results'!G32</f>
        <v>aged</v>
      </c>
      <c r="H83" s="1648">
        <f>'SAME R Results'!H32</f>
        <v>235</v>
      </c>
      <c r="I83" s="1648">
        <f>'SAME R Results'!I32</f>
        <v>40413</v>
      </c>
      <c r="J83" s="1648">
        <f>'SAME R Results'!J32</f>
        <v>0</v>
      </c>
      <c r="K83" s="1649">
        <f>'SAME R Results'!K32</f>
        <v>8.1</v>
      </c>
      <c r="L83" s="1650">
        <f>'SAME R Results'!L32</f>
        <v>1.327</v>
      </c>
      <c r="M83" s="1650">
        <f>'SAME R Results'!M32</f>
        <v>0</v>
      </c>
      <c r="N83" s="1650">
        <f>'SAME R Results'!N32</f>
        <v>0</v>
      </c>
      <c r="O83" s="1650">
        <f>'SAME R Results'!O32</f>
        <v>0</v>
      </c>
      <c r="P83" s="1650">
        <f>'SAME R Results'!P32</f>
        <v>0</v>
      </c>
      <c r="Q83" s="1651">
        <f>'SAME R Results'!Q32</f>
        <v>0</v>
      </c>
      <c r="R83" s="1650">
        <f>'SAME R Results'!R32</f>
        <v>1922.8</v>
      </c>
      <c r="S83" s="1649">
        <f>'SAME R Results'!S32</f>
        <v>0</v>
      </c>
      <c r="T83" s="1650">
        <f>'SAME R Results'!T32</f>
        <v>0</v>
      </c>
      <c r="U83" s="1650" t="str">
        <f>'SAME R Results'!U32</f>
        <v>n</v>
      </c>
      <c r="V83" s="1650" t="str">
        <f>'SAME R Results'!V32</f>
        <v>y</v>
      </c>
      <c r="W83" s="1650" t="str">
        <f>'SAME R Results'!W32</f>
        <v>y</v>
      </c>
      <c r="X83" s="1650" t="str">
        <f>'SAME R Results'!X32</f>
        <v>y</v>
      </c>
      <c r="Y83" s="1650" t="str">
        <f>'SAME R Results'!Y32</f>
        <v>y</v>
      </c>
      <c r="Z83" s="1650" t="str">
        <f>'SAME R Results'!Z32</f>
        <v>y</v>
      </c>
      <c r="AA83" s="1650">
        <f>'SAME R Results'!AA32</f>
        <v>10</v>
      </c>
      <c r="AB83" s="1650" t="str">
        <f>'SAME R Results'!AB32</f>
        <v>y</v>
      </c>
      <c r="AC83" s="1650">
        <f>'SAME R Results'!AC32</f>
        <v>3.1809999999999998E-2</v>
      </c>
      <c r="AD83" s="1651">
        <f>'SAME R Results'!AD32</f>
        <v>0</v>
      </c>
      <c r="AE83" s="1650">
        <f>'SAME R Results'!AE32</f>
        <v>70</v>
      </c>
      <c r="AF83" s="1650">
        <f>'SAME R Results'!AF32</f>
        <v>1800</v>
      </c>
      <c r="AG83" s="1650">
        <f>'SAME R Results'!AG32</f>
        <v>0</v>
      </c>
      <c r="AH83" s="1650" t="str">
        <f>'SAME R Results'!AH32</f>
        <v>n</v>
      </c>
      <c r="AI83" s="1650" t="str">
        <f>'SAME R Results'!AI32</f>
        <v>y</v>
      </c>
      <c r="AJ83" s="1650" t="str">
        <f>'SAME R Results'!AJ32</f>
        <v>y</v>
      </c>
      <c r="AK83" s="1650" t="str">
        <f>'SAME R Results'!AK32</f>
        <v>y</v>
      </c>
      <c r="AL83" s="1650" t="str">
        <f>'SAME R Results'!AL32</f>
        <v>y</v>
      </c>
      <c r="AM83" s="1650" t="str">
        <f>'SAME R Results'!AM32</f>
        <v>y</v>
      </c>
      <c r="AN83" s="1650">
        <f>'SAME R Results'!AN32</f>
        <v>3.1809999999999998E-2</v>
      </c>
      <c r="AO83" s="1650">
        <f>'SAME R Results'!AO32</f>
        <v>0</v>
      </c>
      <c r="AP83" s="1650">
        <f>'SAME R Results'!AP32</f>
        <v>0</v>
      </c>
      <c r="AQ83" s="1652">
        <f>'SAME R Results'!AQ32</f>
        <v>0</v>
      </c>
      <c r="AR83" s="1650">
        <f>'SAME R Results'!AR32</f>
        <v>6.2469999999999999</v>
      </c>
      <c r="AS83" s="1650">
        <f>'SAME R Results'!AS32</f>
        <v>0</v>
      </c>
      <c r="AT83" s="1650">
        <f>'SAME R Results'!AT32</f>
        <v>0</v>
      </c>
      <c r="AU83" s="1650">
        <f>'SAME R Results'!AU32</f>
        <v>3.7448719999999995</v>
      </c>
      <c r="AV83" s="1650">
        <f>'SAME R Results'!AV32</f>
        <v>2.6800000000000001E-2</v>
      </c>
      <c r="AW83" s="1650">
        <f>'SAME R Results'!AW32</f>
        <v>6.4597160000000002</v>
      </c>
      <c r="AX83" s="1650">
        <f>'SAME R Results'!AX32</f>
        <v>4.651154</v>
      </c>
      <c r="AY83" s="1650">
        <f>'SAME R Results'!AY32</f>
        <v>19050</v>
      </c>
      <c r="AZ83" s="1650">
        <f>'SAME R Results'!AZ32</f>
        <v>3.2542115000000003</v>
      </c>
      <c r="BA83" s="1650">
        <f>'SAME R Results'!BA32</f>
        <v>8.2000000000000003E-2</v>
      </c>
      <c r="BB83" s="1650">
        <f>'SAME R Results'!BB32</f>
        <v>97.737300000000019</v>
      </c>
      <c r="BC83" s="1649">
        <f>'SAME R Results'!BC32</f>
        <v>1.8085620000000002</v>
      </c>
      <c r="BD83" s="1653">
        <f>'SAME R Results'!BD32</f>
        <v>850213.29770512425</v>
      </c>
      <c r="BE83" s="1654">
        <f>'SAME R Results'!BE32</f>
        <v>392.88604316583246</v>
      </c>
      <c r="BF83" s="1655">
        <f>'SAME R Results'!BF32</f>
        <v>9.7802278466566275</v>
      </c>
      <c r="BG83" s="1656">
        <f>'SAME R Results'!BG32</f>
        <v>2.0860913430256596</v>
      </c>
      <c r="BH83" s="1657">
        <f>'SAME R Results'!BH32</f>
        <v>140.72304115770493</v>
      </c>
      <c r="BI83" s="1658">
        <f>'SAME R Results'!BI32</f>
        <v>0.46210291491123606</v>
      </c>
      <c r="BJ83" s="1658">
        <f>'SAME R Results'!BJ32</f>
        <v>0.70555693079205239</v>
      </c>
      <c r="BK83" s="1658">
        <f>'SAME R Results'!BK32</f>
        <v>0.87182383781245354</v>
      </c>
      <c r="BL83" s="1658">
        <f>'SAME R Results'!BL32</f>
        <v>4.6883027818290159</v>
      </c>
      <c r="BM83" s="1659">
        <f>'SAME R Results'!BM32</f>
        <v>1.9165718859067358</v>
      </c>
      <c r="BN83" s="1658">
        <f>'SAME R Results'!BN32</f>
        <v>0.37397453500803451</v>
      </c>
      <c r="BO83" s="1648">
        <f>'SAME R Results'!BO32</f>
        <v>850213.29770512425</v>
      </c>
      <c r="BP83" s="1648">
        <f>'SAME R Results'!BP32</f>
        <v>836439.32725558011</v>
      </c>
      <c r="BQ83" s="1648">
        <f>'SAME R Results'!BQ32</f>
        <v>789278.45017290162</v>
      </c>
      <c r="BR83" s="1660">
        <f>'SAME R Results'!BR32</f>
        <v>392.88604316583246</v>
      </c>
      <c r="BS83" s="1648">
        <f>'SAME R Results'!BS32</f>
        <v>0.40143878185208204</v>
      </c>
      <c r="BT83" s="1648">
        <f>'SAME R Results'!BT32</f>
        <v>0.55000000000000004</v>
      </c>
      <c r="BU83" s="1648">
        <f>'SAME R Results'!BU32</f>
        <v>2.6304568191946336</v>
      </c>
      <c r="BV83" s="1648">
        <f>'SAME R Results'!BV32</f>
        <v>2.6178344893115599</v>
      </c>
      <c r="BW83" s="1661">
        <f>'SAME R Results'!BW32</f>
        <v>0.9</v>
      </c>
      <c r="BX83" s="1648">
        <f>'SAME R Results'!BX32</f>
        <v>2.6304568191946336</v>
      </c>
      <c r="BY83" s="1648">
        <f>'SAME R Results'!BY32</f>
        <v>2.6178344893115599</v>
      </c>
      <c r="BZ83" s="1662">
        <f>'SAME R Results'!BZ32</f>
        <v>349.07108469408809</v>
      </c>
      <c r="CA83" s="1663">
        <f>'SAME R Results'!CA32</f>
        <v>1.5100000000000113</v>
      </c>
      <c r="CB83" s="1861">
        <f>BI83</f>
        <v>0.46210291491123606</v>
      </c>
      <c r="CC83" s="1861">
        <f t="shared" si="84"/>
        <v>0.70555693079205239</v>
      </c>
      <c r="CD83" s="1861">
        <f t="shared" si="85"/>
        <v>0.87182383781245354</v>
      </c>
      <c r="CE83" s="1862">
        <f>BM83</f>
        <v>1.9165718859067358</v>
      </c>
      <c r="CF83" s="1861">
        <f>BN83</f>
        <v>0.37397453500803451</v>
      </c>
      <c r="CG83" s="1862">
        <f>BZ83</f>
        <v>349.07108469408809</v>
      </c>
      <c r="CH83" s="1094"/>
      <c r="CI83" s="1858"/>
      <c r="CJ83" s="1439">
        <f>CB81</f>
        <v>0.17899208293596974</v>
      </c>
      <c r="CK83" s="1439">
        <f t="shared" ref="CK83:CO83" si="87">CC81</f>
        <v>0.47597109103527935</v>
      </c>
      <c r="CL83" s="1439">
        <f t="shared" si="87"/>
        <v>0.79350606411051061</v>
      </c>
      <c r="CM83" s="1439">
        <f t="shared" si="87"/>
        <v>2.7853558786846078</v>
      </c>
      <c r="CN83" s="1439">
        <f t="shared" si="87"/>
        <v>0.11199509213182168</v>
      </c>
      <c r="CO83" s="1421">
        <f t="shared" si="87"/>
        <v>340.01206018638493</v>
      </c>
      <c r="CP83" s="1895"/>
    </row>
    <row r="84" spans="1:101" s="1268" customFormat="1" x14ac:dyDescent="0.25">
      <c r="A84" s="1443" t="s">
        <v>810</v>
      </c>
      <c r="B84" s="1238" t="str">
        <f>'Drum 8-2012'!B18</f>
        <v>Silicone</v>
      </c>
      <c r="C84" s="1739">
        <f>'Drum 8-2012'!C18</f>
        <v>0</v>
      </c>
      <c r="D84" s="1739">
        <f>'Drum 8-2012'!D18</f>
        <v>0</v>
      </c>
      <c r="E84" s="1739">
        <f>'Drum 8-2012'!E18</f>
        <v>0</v>
      </c>
      <c r="F84" s="1739" t="str">
        <f>'Drum 8-2012'!F18</f>
        <v>695a</v>
      </c>
      <c r="G84" s="1739" t="str">
        <f>'Drum 8-2012'!G18</f>
        <v>aged</v>
      </c>
      <c r="H84" s="1739">
        <f>'Drum 8-2012'!H18</f>
        <v>0</v>
      </c>
      <c r="I84" s="1739">
        <f>'Drum 8-2012'!I18</f>
        <v>41149</v>
      </c>
      <c r="J84" s="1739">
        <f>'Drum 8-2012'!J18</f>
        <v>0</v>
      </c>
      <c r="K84" s="1741">
        <f>'Drum 8-2012'!K18</f>
        <v>8.1</v>
      </c>
      <c r="L84" s="1742">
        <f>'Drum 8-2012'!L18</f>
        <v>1.327</v>
      </c>
      <c r="M84" s="1742">
        <f>'Drum 8-2012'!M18</f>
        <v>60</v>
      </c>
      <c r="N84" s="1742">
        <f>'Drum 8-2012'!N18</f>
        <v>11</v>
      </c>
      <c r="O84" s="1742">
        <f>'Drum 8-2012'!O18</f>
        <v>8</v>
      </c>
      <c r="P84" s="1742" t="str">
        <f>'Drum 8-2012'!P18</f>
        <v>n</v>
      </c>
      <c r="Q84" s="1743" t="str">
        <f>'Drum 8-2012'!Q18</f>
        <v>n/a</v>
      </c>
      <c r="R84" s="1742">
        <f>'Drum 8-2012'!R18</f>
        <v>0</v>
      </c>
      <c r="S84" s="1741" t="str">
        <f>'Drum 8-2012'!S18</f>
        <v>n</v>
      </c>
      <c r="T84" s="1742" t="str">
        <f>'Drum 8-2012'!T18</f>
        <v>n/a</v>
      </c>
      <c r="U84" s="1742" t="str">
        <f>'Drum 8-2012'!U18</f>
        <v>n</v>
      </c>
      <c r="V84" s="1742" t="str">
        <f>'Drum 8-2012'!V18</f>
        <v>y</v>
      </c>
      <c r="W84" s="1742" t="str">
        <f>'Drum 8-2012'!W18</f>
        <v>y</v>
      </c>
      <c r="X84" s="1742" t="str">
        <f>'Drum 8-2012'!X18</f>
        <v>n</v>
      </c>
      <c r="Y84" s="1742" t="str">
        <f>'Drum 8-2012'!Y18</f>
        <v>y</v>
      </c>
      <c r="Z84" s="1742">
        <f>'Drum 8-2012'!Z18</f>
        <v>0</v>
      </c>
      <c r="AA84" s="1742">
        <f>'Drum 8-2012'!AA18</f>
        <v>10</v>
      </c>
      <c r="AB84" s="1742" t="str">
        <f>'Drum 8-2012'!AB18</f>
        <v>y</v>
      </c>
      <c r="AC84" s="1742">
        <f>'Drum 8-2012'!AC18</f>
        <v>3.1808713000000002E-2</v>
      </c>
      <c r="AD84" s="1743">
        <f>'Drum 8-2012'!AD18</f>
        <v>0</v>
      </c>
      <c r="AE84" s="1742">
        <f>'Drum 8-2012'!AE18</f>
        <v>58</v>
      </c>
      <c r="AF84" s="1742">
        <f>'Drum 8-2012'!AF18</f>
        <v>720</v>
      </c>
      <c r="AG84" s="1742">
        <f>'Drum 8-2012'!AG18</f>
        <v>5</v>
      </c>
      <c r="AH84" s="1742" t="str">
        <f>'Drum 8-2012'!AH18</f>
        <v>n</v>
      </c>
      <c r="AI84" s="1742" t="str">
        <f>'Drum 8-2012'!AI18</f>
        <v>y</v>
      </c>
      <c r="AJ84" s="1742" t="str">
        <f>'Drum 8-2012'!AJ18</f>
        <v>y</v>
      </c>
      <c r="AK84" s="1742" t="str">
        <f>'Drum 8-2012'!AK18</f>
        <v>n</v>
      </c>
      <c r="AL84" s="1742" t="str">
        <f>'Drum 8-2012'!AL18</f>
        <v>y</v>
      </c>
      <c r="AM84" s="1742" t="str">
        <f>'Drum 8-2012'!AM18</f>
        <v>y</v>
      </c>
      <c r="AN84" s="1742">
        <f>'Drum 8-2012'!AN18</f>
        <v>3.1808713000000002E-2</v>
      </c>
      <c r="AO84" s="1742">
        <f>'Drum 8-2012'!AO18</f>
        <v>0</v>
      </c>
      <c r="AP84" s="1742" t="str">
        <f>'Drum 8-2012'!AP18</f>
        <v>n</v>
      </c>
      <c r="AQ84" s="1744" t="str">
        <f>'Drum 8-2012'!AQ18</f>
        <v>n/a</v>
      </c>
      <c r="AR84" s="1742" t="str">
        <f>'Drum 8-2012'!AR18</f>
        <v>n/a</v>
      </c>
      <c r="AS84" s="1742" t="str">
        <f>'Drum 8-2012'!AS18</f>
        <v>n/a</v>
      </c>
      <c r="AT84" s="1742" t="str">
        <f>'Drum 8-2012'!AT18</f>
        <v>n/a</v>
      </c>
      <c r="AU84" s="1742" t="str">
        <f>'Drum 8-2012'!AU18</f>
        <v>n/a</v>
      </c>
      <c r="AV84" s="1742" t="str">
        <f>'Drum 8-2012'!AV18</f>
        <v>n/a</v>
      </c>
      <c r="AW84" s="1742">
        <f>'Drum 8-2012'!AW18</f>
        <v>7.0955204999999992</v>
      </c>
      <c r="AX84" s="1742">
        <f>'Drum 8-2012'!AX18</f>
        <v>4.894051666666666</v>
      </c>
      <c r="AY84" s="1742">
        <f>'Drum 8-2012'!AY18</f>
        <v>98715</v>
      </c>
      <c r="AZ84" s="1742" t="str">
        <f>'Drum 8-2012'!AZ18</f>
        <v>n/a</v>
      </c>
      <c r="BA84" s="1742" t="str">
        <f>'Drum 8-2012'!BA18</f>
        <v>n/a</v>
      </c>
      <c r="BB84" s="1742">
        <f>'Drum 8-2012'!BB18</f>
        <v>153.95464999999999</v>
      </c>
      <c r="BC84" s="1741">
        <f>'Drum 8-2012'!BC18</f>
        <v>2.2014688333333332</v>
      </c>
      <c r="BD84" s="1745">
        <f>'Drum 8-2012'!BD18</f>
        <v>4900353.7631340185</v>
      </c>
      <c r="BE84" s="1746">
        <f>'Drum 8-2012'!BE18</f>
        <v>529.26379832745056</v>
      </c>
      <c r="BF84" s="1747" t="str">
        <f>'Drum 8-2012'!BF18</f>
        <v>n/a</v>
      </c>
      <c r="BG84" s="1748" t="str">
        <f>'Drum 8-2012'!BG18</f>
        <v>n/a</v>
      </c>
      <c r="BH84" s="1749">
        <f>'Drum 8-2012'!BH18</f>
        <v>142.84578954512367</v>
      </c>
      <c r="BI84" s="1750">
        <f>'Drum 8-2012'!BI18</f>
        <v>0.1080052224615229</v>
      </c>
      <c r="BJ84" s="1750">
        <f>'Drum 8-2012'!BJ18</f>
        <v>0.39548768035286069</v>
      </c>
      <c r="BK84" s="1750">
        <f>'Drum 8-2012'!BK18</f>
        <v>0.75679292166799617</v>
      </c>
      <c r="BL84" s="1750" t="str">
        <f>'Drum 8-2012'!BL18</f>
        <v>n/a</v>
      </c>
      <c r="BM84" s="1751">
        <f>'Drum 8-2012'!BM18</f>
        <v>3.1244920355771737</v>
      </c>
      <c r="BN84" s="1750">
        <f>'Drum 8-2012'!BN18</f>
        <v>5.6441773798779307E-2</v>
      </c>
      <c r="BO84" s="1739">
        <f>'Drum 8-2012'!BO18</f>
        <v>4900353.7631340185</v>
      </c>
      <c r="BP84" s="1739">
        <f>'Drum 8-2012'!BP18</f>
        <v>4828975.6787707824</v>
      </c>
      <c r="BQ84" s="1739">
        <f>'Drum 8-2012'!BQ18</f>
        <v>4337351.3642315548</v>
      </c>
      <c r="BR84" s="1738">
        <f>'Drum 8-2012'!BR18</f>
        <v>529.26379832745056</v>
      </c>
      <c r="BS84" s="1739">
        <f>'Drum 8-2012'!BS18</f>
        <v>0.48865063334221193</v>
      </c>
      <c r="BT84" s="1739">
        <f>'Drum 8-2012'!BT18</f>
        <v>0.55000000000000004</v>
      </c>
      <c r="BU84" s="1739">
        <f>'Drum 8-2012'!BU18</f>
        <v>1</v>
      </c>
      <c r="BV84" s="1739">
        <f>'Drum 8-2012'!BV18</f>
        <v>1.6869878068299351</v>
      </c>
      <c r="BW84" s="1740">
        <f>'Drum 8-2012'!BW18</f>
        <v>0.9</v>
      </c>
      <c r="BX84" s="1739" t="str">
        <f>'Drum 8-2012'!BX18</f>
        <v>n/a</v>
      </c>
      <c r="BY84" s="1739">
        <f>'Drum 8-2012'!BY18</f>
        <v>1.6869878068299351</v>
      </c>
      <c r="BZ84" s="1752">
        <f>'Drum 8-2012'!BZ18</f>
        <v>341.59080866401001</v>
      </c>
      <c r="CA84" s="1753">
        <f>'Drum 8-2012'!CA18</f>
        <v>1.57</v>
      </c>
      <c r="CB84" s="1855"/>
      <c r="CC84" s="1856"/>
      <c r="CD84" s="1856"/>
      <c r="CE84" s="1856"/>
      <c r="CF84" s="1856"/>
      <c r="CG84" s="1932"/>
      <c r="CH84" s="1886"/>
      <c r="CI84" s="1858"/>
      <c r="CO84" s="1421"/>
      <c r="CP84" s="1895"/>
      <c r="CR84" s="1856"/>
      <c r="CS84" s="1856"/>
      <c r="CT84" s="1856"/>
      <c r="CU84" s="1856"/>
      <c r="CV84" s="1856"/>
      <c r="CW84" s="1856"/>
    </row>
    <row r="85" spans="1:101" s="446" customFormat="1" ht="15.75" thickBot="1" x14ac:dyDescent="0.3">
      <c r="A85" s="1224"/>
      <c r="B85" s="1235"/>
      <c r="C85" s="1224"/>
      <c r="D85" s="1233"/>
      <c r="E85" s="1225"/>
      <c r="F85" s="1226"/>
      <c r="G85" s="1227"/>
      <c r="H85" s="1232"/>
      <c r="I85" s="1229"/>
      <c r="J85" s="1225"/>
      <c r="K85" s="1247"/>
      <c r="L85" s="1254"/>
      <c r="M85" s="1226"/>
      <c r="N85" s="1226"/>
      <c r="O85" s="1226"/>
      <c r="P85" s="1226"/>
      <c r="Q85" s="1248"/>
      <c r="R85" s="1226"/>
      <c r="S85" s="1247"/>
      <c r="T85" s="1226"/>
      <c r="U85" s="1226"/>
      <c r="V85" s="1226"/>
      <c r="W85" s="1226"/>
      <c r="X85" s="1226"/>
      <c r="Y85" s="1226"/>
      <c r="Z85" s="1226"/>
      <c r="AA85" s="1226"/>
      <c r="AB85" s="1226"/>
      <c r="AC85" s="1446"/>
      <c r="AD85" s="1447"/>
      <c r="AE85" s="1226"/>
      <c r="AF85" s="1226"/>
      <c r="AG85" s="1226"/>
      <c r="AH85" s="1226"/>
      <c r="AI85" s="1226"/>
      <c r="AJ85" s="1226"/>
      <c r="AK85" s="1226"/>
      <c r="AL85" s="1226"/>
      <c r="AM85" s="1226"/>
      <c r="AN85" s="1231"/>
      <c r="AO85" s="1254"/>
      <c r="AP85" s="1226"/>
      <c r="AQ85" s="1450"/>
      <c r="AR85" s="1226"/>
      <c r="AS85" s="1226"/>
      <c r="AT85" s="1226"/>
      <c r="AU85" s="1226"/>
      <c r="AV85" s="1226"/>
      <c r="AW85" s="1226"/>
      <c r="AX85" s="1226"/>
      <c r="AY85" s="1226"/>
      <c r="AZ85" s="1226"/>
      <c r="BA85" s="1226"/>
      <c r="BB85" s="1226"/>
      <c r="BC85" s="1250"/>
      <c r="BD85" s="1459"/>
      <c r="BE85" s="1460"/>
      <c r="BF85" s="1461"/>
      <c r="BG85" s="1462"/>
      <c r="BH85" s="1456"/>
      <c r="BI85" s="1257"/>
      <c r="BJ85" s="1257"/>
      <c r="BK85" s="1257"/>
      <c r="BL85" s="1257"/>
      <c r="BM85" s="1260"/>
      <c r="BN85" s="1257"/>
      <c r="BO85" s="1224"/>
      <c r="BP85" s="1224"/>
      <c r="BQ85" s="1224"/>
      <c r="BR85" s="1251"/>
      <c r="BS85" s="1224"/>
      <c r="BT85" s="1224"/>
      <c r="BU85" s="1224"/>
      <c r="BV85" s="1224"/>
      <c r="BW85" s="1252"/>
      <c r="BX85" s="1224"/>
      <c r="BY85" s="1224"/>
      <c r="BZ85" s="1263"/>
      <c r="CA85" s="1266"/>
      <c r="CB85" s="1266"/>
      <c r="CC85" s="1266"/>
      <c r="CD85" s="1266"/>
      <c r="CE85" s="1266"/>
      <c r="CF85" s="1266"/>
      <c r="CG85" s="1928"/>
      <c r="CH85" s="1889"/>
      <c r="CI85" s="1858"/>
      <c r="CJ85" s="1897"/>
      <c r="CK85" s="1897"/>
      <c r="CL85" s="1897"/>
      <c r="CM85" s="1897"/>
      <c r="CN85" s="1897"/>
      <c r="CO85" s="1938"/>
      <c r="CP85" s="1895"/>
      <c r="CR85" s="1856" t="s">
        <v>921</v>
      </c>
      <c r="CS85" s="1856"/>
      <c r="CT85" s="1856"/>
      <c r="CU85" s="1856"/>
      <c r="CV85" s="1856"/>
      <c r="CW85" s="1856"/>
    </row>
    <row r="86" spans="1:101" ht="15.75" thickTop="1" x14ac:dyDescent="0.25">
      <c r="A86" s="1501" t="s">
        <v>837</v>
      </c>
      <c r="B86" s="1505" t="str">
        <f>'Gnd Verif. 8-2012'!B17</f>
        <v>Silicone</v>
      </c>
      <c r="C86" s="1544" t="str">
        <f>'Gnd Verif. 8-2012'!C17</f>
        <v>Sili_HT</v>
      </c>
      <c r="D86" s="1544">
        <f>'Gnd Verif. 8-2012'!D17</f>
        <v>685</v>
      </c>
      <c r="E86" s="1601">
        <f>'Gnd Verif. 8-2012'!E17</f>
        <v>0</v>
      </c>
      <c r="F86" s="1552">
        <f>'Gnd Verif. 8-2012'!F17</f>
        <v>0</v>
      </c>
      <c r="G86" s="1545">
        <f>'Gnd Verif. 8-2012'!G17</f>
        <v>0</v>
      </c>
      <c r="H86" s="1605" t="str">
        <f>'Gnd Verif. 8-2012'!H17</f>
        <v>2006/1</v>
      </c>
      <c r="I86" s="1548">
        <f>'Gnd Verif. 8-2012'!I17</f>
        <v>41129</v>
      </c>
      <c r="J86" s="1601">
        <f>'Gnd Verif. 8-2012'!J17</f>
        <v>0</v>
      </c>
      <c r="K86" s="1550">
        <f>'Gnd Verif. 8-2012'!K17</f>
        <v>8.1</v>
      </c>
      <c r="L86" s="1551">
        <f>'Gnd Verif. 8-2012'!L17</f>
        <v>1.35</v>
      </c>
      <c r="M86" s="1552">
        <f>'Gnd Verif. 8-2012'!M17</f>
        <v>60</v>
      </c>
      <c r="N86" s="1552">
        <f>'Gnd Verif. 8-2012'!N17</f>
        <v>11</v>
      </c>
      <c r="O86" s="1552">
        <f>'Gnd Verif. 8-2012'!O17</f>
        <v>8</v>
      </c>
      <c r="P86" s="1552" t="str">
        <f>'Gnd Verif. 8-2012'!P17</f>
        <v>n</v>
      </c>
      <c r="Q86" s="1553">
        <f>'Gnd Verif. 8-2012'!Q17</f>
        <v>720</v>
      </c>
      <c r="R86" s="1552">
        <f>'Gnd Verif. 8-2012'!R17</f>
        <v>0</v>
      </c>
      <c r="S86" s="1550" t="str">
        <f>'Gnd Verif. 8-2012'!S17</f>
        <v>y</v>
      </c>
      <c r="T86" s="1552">
        <f>'Gnd Verif. 8-2012'!T17</f>
        <v>720</v>
      </c>
      <c r="U86" s="1552">
        <f>'Gnd Verif. 8-2012'!U17</f>
        <v>0</v>
      </c>
      <c r="V86" s="1552" t="str">
        <f>'Gnd Verif. 8-2012'!V17</f>
        <v>y</v>
      </c>
      <c r="W86" s="1552" t="str">
        <f>'Gnd Verif. 8-2012'!W17</f>
        <v>y</v>
      </c>
      <c r="X86" s="1552" t="str">
        <f>'Gnd Verif. 8-2012'!X17</f>
        <v>y</v>
      </c>
      <c r="Y86" s="1552" t="str">
        <f>'Gnd Verif. 8-2012'!Y17</f>
        <v>y</v>
      </c>
      <c r="Z86" s="1552">
        <f>'Gnd Verif. 8-2012'!Z17</f>
        <v>0</v>
      </c>
      <c r="AA86" s="1552">
        <f>'Gnd Verif. 8-2012'!AA17</f>
        <v>10</v>
      </c>
      <c r="AB86" s="1552" t="str">
        <f>'Gnd Verif. 8-2012'!AB17</f>
        <v>y</v>
      </c>
      <c r="AC86" s="1554">
        <f>'Gnd Verif. 8-2012'!AC17</f>
        <v>3.1808712658012592E-2</v>
      </c>
      <c r="AD86" s="1555">
        <f>'Gnd Verif. 8-2012'!AD17</f>
        <v>0</v>
      </c>
      <c r="AE86" s="1552">
        <f>'Gnd Verif. 8-2012'!AE17</f>
        <v>58</v>
      </c>
      <c r="AF86" s="1552">
        <f>'Gnd Verif. 8-2012'!AF17</f>
        <v>720</v>
      </c>
      <c r="AG86" s="1552">
        <f>'Gnd Verif. 8-2012'!AG17</f>
        <v>5</v>
      </c>
      <c r="AH86" s="1552" t="str">
        <f>'Gnd Verif. 8-2012'!AH17</f>
        <v>n</v>
      </c>
      <c r="AI86" s="1552" t="str">
        <f>'Gnd Verif. 8-2012'!AI17</f>
        <v>y</v>
      </c>
      <c r="AJ86" s="1552" t="str">
        <f>'Gnd Verif. 8-2012'!AJ17</f>
        <v>y</v>
      </c>
      <c r="AK86" s="1552" t="str">
        <f>'Gnd Verif. 8-2012'!AK17</f>
        <v>y</v>
      </c>
      <c r="AL86" s="1552" t="str">
        <f>'Gnd Verif. 8-2012'!AL17</f>
        <v>y</v>
      </c>
      <c r="AM86" s="1552" t="str">
        <f>'Gnd Verif. 8-2012'!AM17</f>
        <v>y</v>
      </c>
      <c r="AN86" s="1556">
        <f>'Gnd Verif. 8-2012'!AN17</f>
        <v>25</v>
      </c>
      <c r="AO86" s="1551">
        <f>'Gnd Verif. 8-2012'!AO17</f>
        <v>0</v>
      </c>
      <c r="AP86" s="1552">
        <f>'Gnd Verif. 8-2012'!AP17</f>
        <v>0</v>
      </c>
      <c r="AQ86" s="1602">
        <f>'Gnd Verif. 8-2012'!AQ17</f>
        <v>0</v>
      </c>
      <c r="AR86" s="1552">
        <f>'Gnd Verif. 8-2012'!AR17</f>
        <v>0</v>
      </c>
      <c r="AS86" s="1552">
        <f>'Gnd Verif. 8-2012'!AS17</f>
        <v>0</v>
      </c>
      <c r="AT86" s="1552">
        <f>'Gnd Verif. 8-2012'!AT17</f>
        <v>0</v>
      </c>
      <c r="AU86" s="1552">
        <f>'Gnd Verif. 8-2012'!AU17</f>
        <v>9.9184689999999982</v>
      </c>
      <c r="AV86" s="1552">
        <f>'Gnd Verif. 8-2012'!AV17</f>
        <v>2.2277835000000003E-2</v>
      </c>
      <c r="AW86" s="1552">
        <f>'Gnd Verif. 8-2012'!AW17</f>
        <v>8.4747924999999995</v>
      </c>
      <c r="AX86" s="1552">
        <f>'Gnd Verif. 8-2012'!AX17</f>
        <v>4.722929999999999</v>
      </c>
      <c r="AY86" s="1552">
        <f>'Gnd Verif. 8-2012'!AY17</f>
        <v>124050</v>
      </c>
      <c r="AZ86" s="1552">
        <f>'Gnd Verif. 8-2012'!AZ17</f>
        <v>17691.95</v>
      </c>
      <c r="BA86" s="1552">
        <f>'Gnd Verif. 8-2012'!BA17</f>
        <v>15508.45</v>
      </c>
      <c r="BB86" s="1552">
        <f>'Gnd Verif. 8-2012'!BB17</f>
        <v>242.90189999999998</v>
      </c>
      <c r="BC86" s="1562">
        <f>'Gnd Verif. 8-2012'!BC17</f>
        <v>3.7518625000000005</v>
      </c>
      <c r="BD86" s="1560">
        <f>'Gnd Verif. 8-2012'!BD17</f>
        <v>6592833.4558731141</v>
      </c>
      <c r="BE86" s="1563">
        <f>'Gnd Verif. 8-2012'!BE17</f>
        <v>2130.2707508513386</v>
      </c>
      <c r="BF86" s="1564">
        <f>'Gnd Verif. 8-2012'!BF17</f>
        <v>29.765690264733465</v>
      </c>
      <c r="BG86" s="1565">
        <f>'Gnd Verif. 8-2012'!BG17</f>
        <v>1641.878769554002</v>
      </c>
      <c r="BH86" s="1558">
        <f>'Gnd Verif. 8-2012'!BH17</f>
        <v>404.23648272531278</v>
      </c>
      <c r="BI86" s="1566">
        <f>'Gnd Verif. 8-2012'!BI17</f>
        <v>0.32311915128898383</v>
      </c>
      <c r="BJ86" s="1566">
        <f>'Gnd Verif. 8-2012'!BJ17</f>
        <v>0.50672705182761113</v>
      </c>
      <c r="BK86" s="1566">
        <f>'Gnd Verif. 8-2012'!BK17</f>
        <v>0.63457036328262539</v>
      </c>
      <c r="BL86" s="1566">
        <f>'Gnd Verif. 8-2012'!BL17</f>
        <v>1.8129042665445381E-2</v>
      </c>
      <c r="BM86" s="1567">
        <f>'Gnd Verif. 8-2012'!BM17</f>
        <v>1.9557703058730855</v>
      </c>
      <c r="BN86" s="1566">
        <f>'Gnd Verif. 8-2012'!BN17</f>
        <v>0.25802215860620475</v>
      </c>
      <c r="BO86" s="1544">
        <f>'Gnd Verif. 8-2012'!BO17</f>
        <v>6592833.4558731141</v>
      </c>
      <c r="BP86" s="1544">
        <f>'Gnd Verif. 8-2012'!BP17</f>
        <v>6107346.5024704272</v>
      </c>
      <c r="BQ86" s="1544">
        <f>'Gnd Verif. 8-2012'!BQ17</f>
        <v>5544110.4893497573</v>
      </c>
      <c r="BR86" s="1568">
        <f>'Gnd Verif. 8-2012'!BR17</f>
        <v>2130.2707508513386</v>
      </c>
      <c r="BS86" s="1544">
        <f>'Gnd Verif. 8-2012'!BS17</f>
        <v>0.8327848930125189</v>
      </c>
      <c r="BT86" s="1544">
        <f>'Gnd Verif. 8-2012'!BT17</f>
        <v>0.55000000000000004</v>
      </c>
      <c r="BU86" s="1544">
        <f>'Gnd Verif. 8-2012'!BU17</f>
        <v>3.0077925707423896</v>
      </c>
      <c r="BV86" s="1544">
        <f>'Gnd Verif. 8-2012'!BV17</f>
        <v>3.0258117500807211</v>
      </c>
      <c r="BW86" s="1569">
        <f>'Gnd Verif. 8-2012'!BW17</f>
        <v>0.9</v>
      </c>
      <c r="BX86" s="1544">
        <f>'Gnd Verif. 8-2012'!BX17</f>
        <v>3.0077925707423896</v>
      </c>
      <c r="BY86" s="1544">
        <f>'Gnd Verif. 8-2012'!BY17</f>
        <v>3.0258117500807211</v>
      </c>
      <c r="BZ86" s="1570">
        <f>'Gnd Verif. 8-2012'!BZ17</f>
        <v>366.25763631824799</v>
      </c>
      <c r="CA86" s="1571">
        <f>'Gnd Verif. 8-2012'!CA17</f>
        <v>4.16</v>
      </c>
      <c r="CB86" s="1860">
        <f>AVERAGE(BI86,BI89)</f>
        <v>0.23865047791873131</v>
      </c>
      <c r="CC86" s="1860">
        <f>AVERAGE(BJ86,BJ89)</f>
        <v>0.4622522260635844</v>
      </c>
      <c r="CD86" s="1860">
        <f>AVERAGE(BK86,BK89)</f>
        <v>0.66113662903722825</v>
      </c>
      <c r="CE86" s="1860">
        <f>AVERAGE(BM86,BM89)</f>
        <v>2.3348625180439728</v>
      </c>
      <c r="CF86" s="1860">
        <f t="shared" ref="CF86" si="88">AVERAGE(BN86,BN89:BN91)</f>
        <v>0.17584356609760404</v>
      </c>
      <c r="CG86" s="1930">
        <f>AVERAGE(BZ86,BZ89)</f>
        <v>367.73496797301391</v>
      </c>
      <c r="CH86" s="1884"/>
      <c r="CP86" s="1895"/>
      <c r="CR86" s="1856"/>
      <c r="CS86" s="1856"/>
      <c r="CT86" s="1856"/>
      <c r="CU86" s="1856"/>
      <c r="CV86" s="1856"/>
      <c r="CW86" s="1856"/>
    </row>
    <row r="87" spans="1:101" x14ac:dyDescent="0.25">
      <c r="A87" s="1477" t="s">
        <v>779</v>
      </c>
      <c r="B87" s="1491" t="str">
        <f>'SAME R Results'!B9</f>
        <v>Silicone</v>
      </c>
      <c r="C87" s="1632" t="str">
        <f>'SAME R Results'!C9</f>
        <v>S04</v>
      </c>
      <c r="D87" s="1632" t="str">
        <f>'SAME R Results'!D9</f>
        <v>6S</v>
      </c>
      <c r="E87" s="1632">
        <f>'SAME R Results'!E9</f>
        <v>6</v>
      </c>
      <c r="F87" s="1632">
        <f>'SAME R Results'!F9</f>
        <v>53</v>
      </c>
      <c r="G87" s="1632" t="str">
        <f>'SAME R Results'!G9</f>
        <v>HighTemp</v>
      </c>
      <c r="H87" s="1712" t="str">
        <f>'SAME R Results'!H9</f>
        <v>203</v>
      </c>
      <c r="I87" s="1632">
        <f>'SAME R Results'!I9</f>
        <v>40381</v>
      </c>
      <c r="J87" s="1632">
        <f>'SAME R Results'!J9</f>
        <v>0</v>
      </c>
      <c r="K87" s="1633">
        <f>'SAME R Results'!K9</f>
        <v>8.1</v>
      </c>
      <c r="L87" s="1634">
        <f>'SAME R Results'!L9</f>
        <v>1.35</v>
      </c>
      <c r="M87" s="1634">
        <f>'SAME R Results'!M9</f>
        <v>60</v>
      </c>
      <c r="N87" s="1634">
        <f>'SAME R Results'!N9</f>
        <v>1</v>
      </c>
      <c r="O87" s="1634">
        <f>'SAME R Results'!O9</f>
        <v>8</v>
      </c>
      <c r="P87" s="1634" t="str">
        <f>'SAME R Results'!P9</f>
        <v>n</v>
      </c>
      <c r="Q87" s="1635">
        <f>'SAME R Results'!Q9</f>
        <v>0</v>
      </c>
      <c r="R87" s="1634">
        <f>'SAME R Results'!R9</f>
        <v>52.2</v>
      </c>
      <c r="S87" s="1633" t="str">
        <f>'SAME R Results'!S9</f>
        <v>y</v>
      </c>
      <c r="T87" s="1634" t="str">
        <f>'SAME R Results'!T9</f>
        <v>?</v>
      </c>
      <c r="U87" s="1634" t="str">
        <f>'SAME R Results'!U9</f>
        <v>n</v>
      </c>
      <c r="V87" s="1634" t="str">
        <f>'SAME R Results'!V9</f>
        <v>y</v>
      </c>
      <c r="W87" s="1634" t="str">
        <f>'SAME R Results'!W9</f>
        <v>y</v>
      </c>
      <c r="X87" s="1634" t="str">
        <f>'SAME R Results'!X9</f>
        <v>y</v>
      </c>
      <c r="Y87" s="1634" t="str">
        <f>'SAME R Results'!Y9</f>
        <v>y</v>
      </c>
      <c r="Z87" s="1634" t="str">
        <f>'SAME R Results'!Z9</f>
        <v>y</v>
      </c>
      <c r="AA87" s="1634">
        <f>'SAME R Results'!AA9</f>
        <v>10</v>
      </c>
      <c r="AB87" s="1634" t="str">
        <f>'SAME R Results'!AB9</f>
        <v>y</v>
      </c>
      <c r="AC87" s="1634">
        <f>'SAME R Results'!AC9</f>
        <v>3.1809999999999998E-2</v>
      </c>
      <c r="AD87" s="1635">
        <f>'SAME R Results'!AD9</f>
        <v>0</v>
      </c>
      <c r="AE87" s="1634">
        <f>'SAME R Results'!AE9</f>
        <v>0</v>
      </c>
      <c r="AF87" s="1634">
        <f>'SAME R Results'!AF9</f>
        <v>0</v>
      </c>
      <c r="AG87" s="1634">
        <f>'SAME R Results'!AG9</f>
        <v>0</v>
      </c>
      <c r="AH87" s="1634">
        <f>'SAME R Results'!AH9</f>
        <v>0</v>
      </c>
      <c r="AI87" s="1634">
        <f>'SAME R Results'!AI9</f>
        <v>0</v>
      </c>
      <c r="AJ87" s="1634">
        <f>'SAME R Results'!AJ9</f>
        <v>0</v>
      </c>
      <c r="AK87" s="1634">
        <f>'SAME R Results'!AK9</f>
        <v>0</v>
      </c>
      <c r="AL87" s="1634">
        <f>'SAME R Results'!AL9</f>
        <v>0</v>
      </c>
      <c r="AM87" s="1634">
        <f>'SAME R Results'!AM9</f>
        <v>0</v>
      </c>
      <c r="AN87" s="1634">
        <f>'SAME R Results'!AN9</f>
        <v>0</v>
      </c>
      <c r="AO87" s="1634">
        <f>'SAME R Results'!AO9</f>
        <v>0</v>
      </c>
      <c r="AP87" s="1634">
        <f>'SAME R Results'!AP9</f>
        <v>0</v>
      </c>
      <c r="AQ87" s="1636">
        <f>'SAME R Results'!AQ9</f>
        <v>0</v>
      </c>
      <c r="AR87" s="1634">
        <f>'SAME R Results'!AR9</f>
        <v>6.2450000000000001</v>
      </c>
      <c r="AS87" s="1634">
        <f>'SAME R Results'!AS9</f>
        <v>0</v>
      </c>
      <c r="AT87" s="1634">
        <f>'SAME R Results'!AT9</f>
        <v>0</v>
      </c>
      <c r="AU87" s="1634">
        <f>'SAME R Results'!AU9</f>
        <v>4.6397705</v>
      </c>
      <c r="AV87" s="1634">
        <f>'SAME R Results'!AV9</f>
        <v>2.6800000000000001E-2</v>
      </c>
      <c r="AW87" s="1634">
        <f>'SAME R Results'!AW9</f>
        <v>7.6578974999999998</v>
      </c>
      <c r="AX87" s="1634">
        <f>'SAME R Results'!AX9</f>
        <v>4.6589204999999998</v>
      </c>
      <c r="AY87" s="1634">
        <f>'SAME R Results'!AY9</f>
        <v>80225</v>
      </c>
      <c r="AZ87" s="1634">
        <f>'SAME R Results'!AZ9</f>
        <v>4.5200650000000007</v>
      </c>
      <c r="BA87" s="1634">
        <f>'SAME R Results'!BA9</f>
        <v>8.2000000000000003E-2</v>
      </c>
      <c r="BB87" s="1634">
        <f>'SAME R Results'!BB9</f>
        <v>205.9342</v>
      </c>
      <c r="BC87" s="1633">
        <f>'SAME R Results'!BC9</f>
        <v>2.998977</v>
      </c>
      <c r="BD87" s="1637">
        <f>'SAME R Results'!BD9</f>
        <v>3889058.8258409305</v>
      </c>
      <c r="BE87" s="1638">
        <f>'SAME R Results'!BE9</f>
        <v>973.58449874105634</v>
      </c>
      <c r="BF87" s="1639">
        <f>'SAME R Results'!BF9</f>
        <v>12.304744891662349</v>
      </c>
      <c r="BG87" s="1640">
        <f>'SAME R Results'!BG9</f>
        <v>2.9595494723852811</v>
      </c>
      <c r="BH87" s="1641">
        <f>'SAME R Results'!BH9</f>
        <v>300.64007090501514</v>
      </c>
      <c r="BI87" s="1642">
        <f>'SAME R Results'!BI9</f>
        <v>0.25033936032853354</v>
      </c>
      <c r="BJ87" s="1642">
        <f>'SAME R Results'!BJ9</f>
        <v>0.54741968073790781</v>
      </c>
      <c r="BK87" s="1642">
        <f>'SAME R Results'!BK9</f>
        <v>0.8094984871753268</v>
      </c>
      <c r="BL87" s="1642">
        <f>'SAME R Results'!BL9</f>
        <v>4.1576412242722895</v>
      </c>
      <c r="BM87" s="1643">
        <f>'SAME R Results'!BM9</f>
        <v>2.4218526870226071</v>
      </c>
      <c r="BN87" s="1642">
        <f>'SAME R Results'!BN9</f>
        <v>0.1692908570902574</v>
      </c>
      <c r="BO87" s="1632">
        <f>'SAME R Results'!BO9</f>
        <v>3889058.8258409305</v>
      </c>
      <c r="BP87" s="1632">
        <f>'SAME R Results'!BP9</f>
        <v>3831052.6956931786</v>
      </c>
      <c r="BQ87" s="1632">
        <f>'SAME R Results'!BQ9</f>
        <v>3478161.0539138634</v>
      </c>
      <c r="BR87" s="1644">
        <f>'SAME R Results'!BR9</f>
        <v>973.58449874105634</v>
      </c>
      <c r="BS87" s="1632">
        <f>'SAME R Results'!BS9</f>
        <v>0.6656701145343159</v>
      </c>
      <c r="BT87" s="1632">
        <f>'SAME R Results'!BT9</f>
        <v>0.55000000000000004</v>
      </c>
      <c r="BU87" s="1632">
        <f>'SAME R Results'!BU9</f>
        <v>2.6674232778341738</v>
      </c>
      <c r="BV87" s="1632">
        <f>'SAME R Results'!BV9</f>
        <v>2.6543347862394446</v>
      </c>
      <c r="BW87" s="1645">
        <f>'SAME R Results'!BW9</f>
        <v>0.9</v>
      </c>
      <c r="BX87" s="1632">
        <f>'SAME R Results'!BX9</f>
        <v>2.6674232778341738</v>
      </c>
      <c r="BY87" s="1632">
        <f>'SAME R Results'!BY9</f>
        <v>2.6543347862394446</v>
      </c>
      <c r="BZ87" s="1646">
        <f>'SAME R Results'!BZ9</f>
        <v>379.72816734596341</v>
      </c>
      <c r="CA87" s="1647">
        <f>'SAME R Results'!CA9</f>
        <v>0</v>
      </c>
      <c r="CB87" s="1861">
        <f>BI87</f>
        <v>0.25033936032853354</v>
      </c>
      <c r="CC87" s="1861">
        <f t="shared" ref="CC87:CC88" si="89">BJ87</f>
        <v>0.54741968073790781</v>
      </c>
      <c r="CD87" s="1861">
        <f t="shared" ref="CD87:CD88" si="90">BK87</f>
        <v>0.8094984871753268</v>
      </c>
      <c r="CE87" s="1862">
        <f>BM87</f>
        <v>2.4218526870226071</v>
      </c>
      <c r="CF87" s="1861">
        <f>BN87</f>
        <v>0.1692908570902574</v>
      </c>
      <c r="CG87" s="1862">
        <f>BZ87</f>
        <v>379.72816734596341</v>
      </c>
      <c r="CH87" s="1094"/>
      <c r="CJ87" s="1439">
        <f>CB86</f>
        <v>0.23865047791873131</v>
      </c>
      <c r="CK87" s="1439">
        <f t="shared" ref="CK87:CO87" si="91">CC86</f>
        <v>0.4622522260635844</v>
      </c>
      <c r="CL87" s="1439">
        <f t="shared" si="91"/>
        <v>0.66113662903722825</v>
      </c>
      <c r="CM87" s="1439">
        <f t="shared" si="91"/>
        <v>2.3348625180439728</v>
      </c>
      <c r="CN87" s="1439">
        <f t="shared" si="91"/>
        <v>0.17584356609760404</v>
      </c>
      <c r="CO87" s="1421">
        <f t="shared" si="91"/>
        <v>367.73496797301391</v>
      </c>
      <c r="CP87" s="1895"/>
      <c r="CR87" s="1856"/>
      <c r="CS87" s="1856"/>
      <c r="CT87" s="1856"/>
      <c r="CU87" s="1856"/>
      <c r="CV87" s="1856"/>
      <c r="CW87" s="1856"/>
    </row>
    <row r="88" spans="1:101" x14ac:dyDescent="0.25">
      <c r="A88" s="1479" t="s">
        <v>780</v>
      </c>
      <c r="B88" s="1492" t="str">
        <f>'SAME R Results'!B20</f>
        <v>Silicone</v>
      </c>
      <c r="C88" s="1648" t="str">
        <f>'SAME R Results'!C20</f>
        <v>S09</v>
      </c>
      <c r="D88" s="1648" t="str">
        <f>'SAME R Results'!D20</f>
        <v>13 S</v>
      </c>
      <c r="E88" s="1648">
        <f>'SAME R Results'!E20</f>
        <v>2</v>
      </c>
      <c r="F88" s="1648">
        <f>'SAME R Results'!F20</f>
        <v>60</v>
      </c>
      <c r="G88" s="1648" t="str">
        <f>'SAME R Results'!G20</f>
        <v>Htemp aging</v>
      </c>
      <c r="H88" s="1648">
        <f>'SAME R Results'!H20</f>
        <v>211</v>
      </c>
      <c r="I88" s="1648">
        <f>'SAME R Results'!I20</f>
        <v>40389</v>
      </c>
      <c r="J88" s="1648">
        <f>'SAME R Results'!J20</f>
        <v>0</v>
      </c>
      <c r="K88" s="1649">
        <f>'SAME R Results'!K20</f>
        <v>8.1</v>
      </c>
      <c r="L88" s="1650">
        <f>'SAME R Results'!L20</f>
        <v>1.35</v>
      </c>
      <c r="M88" s="1650">
        <f>'SAME R Results'!M20</f>
        <v>60</v>
      </c>
      <c r="N88" s="1650">
        <f>'SAME R Results'!N20</f>
        <v>11</v>
      </c>
      <c r="O88" s="1650">
        <f>'SAME R Results'!O20</f>
        <v>8</v>
      </c>
      <c r="P88" s="1650" t="str">
        <f>'SAME R Results'!P20</f>
        <v>n</v>
      </c>
      <c r="Q88" s="1651" t="str">
        <f>'SAME R Results'!Q20</f>
        <v>n</v>
      </c>
      <c r="R88" s="1650">
        <f>'SAME R Results'!R20</f>
        <v>49.2</v>
      </c>
      <c r="S88" s="1649" t="str">
        <f>'SAME R Results'!S20</f>
        <v>y</v>
      </c>
      <c r="T88" s="1650">
        <f>'SAME R Results'!T20</f>
        <v>720</v>
      </c>
      <c r="U88" s="1650" t="str">
        <f>'SAME R Results'!U20</f>
        <v>n</v>
      </c>
      <c r="V88" s="1650" t="str">
        <f>'SAME R Results'!V20</f>
        <v>y</v>
      </c>
      <c r="W88" s="1650" t="str">
        <f>'SAME R Results'!W20</f>
        <v>y</v>
      </c>
      <c r="X88" s="1650" t="str">
        <f>'SAME R Results'!X20</f>
        <v>y</v>
      </c>
      <c r="Y88" s="1650" t="str">
        <f>'SAME R Results'!Y20</f>
        <v>y</v>
      </c>
      <c r="Z88" s="1650" t="str">
        <f>'SAME R Results'!Z20</f>
        <v>y</v>
      </c>
      <c r="AA88" s="1650">
        <f>'SAME R Results'!AA20</f>
        <v>10</v>
      </c>
      <c r="AB88" s="1650" t="str">
        <f>'SAME R Results'!AB20</f>
        <v>y</v>
      </c>
      <c r="AC88" s="1650">
        <f>'SAME R Results'!AC20</f>
        <v>3.1809999999999998E-2</v>
      </c>
      <c r="AD88" s="1651">
        <f>'SAME R Results'!AD20</f>
        <v>0</v>
      </c>
      <c r="AE88" s="1650">
        <f>'SAME R Results'!AE20</f>
        <v>0</v>
      </c>
      <c r="AF88" s="1650">
        <f>'SAME R Results'!AF20</f>
        <v>0</v>
      </c>
      <c r="AG88" s="1650">
        <f>'SAME R Results'!AG20</f>
        <v>0</v>
      </c>
      <c r="AH88" s="1650">
        <f>'SAME R Results'!AH20</f>
        <v>0</v>
      </c>
      <c r="AI88" s="1650">
        <f>'SAME R Results'!AI20</f>
        <v>0</v>
      </c>
      <c r="AJ88" s="1650">
        <f>'SAME R Results'!AJ20</f>
        <v>0</v>
      </c>
      <c r="AK88" s="1650">
        <f>'SAME R Results'!AK20</f>
        <v>0</v>
      </c>
      <c r="AL88" s="1650">
        <f>'SAME R Results'!AL20</f>
        <v>0</v>
      </c>
      <c r="AM88" s="1650">
        <f>'SAME R Results'!AM20</f>
        <v>0</v>
      </c>
      <c r="AN88" s="1650">
        <f>'SAME R Results'!AN20</f>
        <v>0</v>
      </c>
      <c r="AO88" s="1650">
        <f>'SAME R Results'!AO20</f>
        <v>0</v>
      </c>
      <c r="AP88" s="1650">
        <f>'SAME R Results'!AP20</f>
        <v>0</v>
      </c>
      <c r="AQ88" s="1652">
        <f>'SAME R Results'!AQ20</f>
        <v>0</v>
      </c>
      <c r="AR88" s="1650">
        <f>'SAME R Results'!AR20</f>
        <v>6.25</v>
      </c>
      <c r="AS88" s="1650">
        <f>'SAME R Results'!AS20</f>
        <v>0</v>
      </c>
      <c r="AT88" s="1650">
        <f>'SAME R Results'!AT20</f>
        <v>0</v>
      </c>
      <c r="AU88" s="1650">
        <f>'SAME R Results'!AU20</f>
        <v>5.7524109999999995</v>
      </c>
      <c r="AV88" s="1650">
        <f>'SAME R Results'!AV20</f>
        <v>2.6800000000000001E-2</v>
      </c>
      <c r="AW88" s="1650">
        <f>'SAME R Results'!AW20</f>
        <v>7.7552029999999998</v>
      </c>
      <c r="AX88" s="1650">
        <f>'SAME R Results'!AX20</f>
        <v>4.6898499999999999</v>
      </c>
      <c r="AY88" s="1650">
        <f>'SAME R Results'!AY20</f>
        <v>87435</v>
      </c>
      <c r="AZ88" s="1650">
        <f>'SAME R Results'!AZ20</f>
        <v>5.4193280000000001</v>
      </c>
      <c r="BA88" s="1650">
        <f>'SAME R Results'!BA20</f>
        <v>8.2000000000000003E-2</v>
      </c>
      <c r="BB88" s="1650">
        <f>'SAME R Results'!BB20</f>
        <v>208.57105000000001</v>
      </c>
      <c r="BC88" s="1649">
        <f>'SAME R Results'!BC20</f>
        <v>3.065353</v>
      </c>
      <c r="BD88" s="1653">
        <f>'SAME R Results'!BD20</f>
        <v>4278212.966048412</v>
      </c>
      <c r="BE88" s="1654">
        <f>'SAME R Results'!BE20</f>
        <v>1029.5132551137249</v>
      </c>
      <c r="BF88" s="1655">
        <f>'SAME R Results'!BF20</f>
        <v>15.324040297806702</v>
      </c>
      <c r="BG88" s="1656">
        <f>'SAME R Results'!BG20</f>
        <v>3.5712096645498645</v>
      </c>
      <c r="BH88" s="1657">
        <f>'SAME R Results'!BH20</f>
        <v>305.50649671782014</v>
      </c>
      <c r="BI88" s="1658">
        <f>'SAME R Results'!BI20</f>
        <v>0.24064095529695867</v>
      </c>
      <c r="BJ88" s="1658">
        <f>'SAME R Results'!BJ20</f>
        <v>0.5331371830040863</v>
      </c>
      <c r="BK88" s="1658">
        <f>'SAME R Results'!BK20</f>
        <v>0.79354888889338071</v>
      </c>
      <c r="BL88" s="1658">
        <f>'SAME R Results'!BL20</f>
        <v>4.2909942952728404</v>
      </c>
      <c r="BM88" s="1659">
        <f>'SAME R Results'!BM20</f>
        <v>2.4397432197330469</v>
      </c>
      <c r="BN88" s="1658">
        <f>'SAME R Results'!BN20</f>
        <v>0.16167200637296847</v>
      </c>
      <c r="BO88" s="1648">
        <f>'SAME R Results'!BO20</f>
        <v>4278212.966048412</v>
      </c>
      <c r="BP88" s="1648">
        <f>'SAME R Results'!BP20</f>
        <v>4214993.695378812</v>
      </c>
      <c r="BQ88" s="1648">
        <f>'SAME R Results'!BQ20</f>
        <v>3810569.0262496071</v>
      </c>
      <c r="BR88" s="1660">
        <f>'SAME R Results'!BR20</f>
        <v>1029.5132551137249</v>
      </c>
      <c r="BS88" s="1648">
        <f>'SAME R Results'!BS20</f>
        <v>0.68040331172866908</v>
      </c>
      <c r="BT88" s="1648">
        <f>'SAME R Results'!BT20</f>
        <v>0.55000000000000004</v>
      </c>
      <c r="BU88" s="1648">
        <f>'SAME R Results'!BU20</f>
        <v>2.6764026228478852</v>
      </c>
      <c r="BV88" s="1648">
        <f>'SAME R Results'!BV20</f>
        <v>2.6631996994250344</v>
      </c>
      <c r="BW88" s="1661">
        <f>'SAME R Results'!BW20</f>
        <v>0.9</v>
      </c>
      <c r="BX88" s="1648">
        <f>'SAME R Results'!BX20</f>
        <v>2.6764026228478852</v>
      </c>
      <c r="BY88" s="1648">
        <f>'SAME R Results'!BY20</f>
        <v>2.6631996994250344</v>
      </c>
      <c r="BZ88" s="1662">
        <f>'SAME R Results'!BZ20</f>
        <v>379.84692208150824</v>
      </c>
      <c r="CA88" s="1663">
        <f>'SAME R Results'!CA20</f>
        <v>3.4566666666666634</v>
      </c>
      <c r="CB88" s="1861">
        <f>BI88</f>
        <v>0.24064095529695867</v>
      </c>
      <c r="CC88" s="1861">
        <f t="shared" si="89"/>
        <v>0.5331371830040863</v>
      </c>
      <c r="CD88" s="1861">
        <f t="shared" si="90"/>
        <v>0.79354888889338071</v>
      </c>
      <c r="CE88" s="1862">
        <f>BM88</f>
        <v>2.4397432197330469</v>
      </c>
      <c r="CF88" s="1861">
        <f>BN88</f>
        <v>0.16167200637296847</v>
      </c>
      <c r="CG88" s="1862">
        <f>BZ88</f>
        <v>379.84692208150824</v>
      </c>
      <c r="CH88" s="1094"/>
      <c r="CJ88" s="1439">
        <f>CB86</f>
        <v>0.23865047791873131</v>
      </c>
      <c r="CK88" s="1439">
        <f t="shared" ref="CK88:CO88" si="92">CC86</f>
        <v>0.4622522260635844</v>
      </c>
      <c r="CL88" s="1439">
        <f t="shared" si="92"/>
        <v>0.66113662903722825</v>
      </c>
      <c r="CM88" s="1439">
        <f t="shared" si="92"/>
        <v>2.3348625180439728</v>
      </c>
      <c r="CN88" s="1439">
        <f t="shared" si="92"/>
        <v>0.17584356609760404</v>
      </c>
      <c r="CO88" s="1421">
        <f t="shared" si="92"/>
        <v>367.73496797301391</v>
      </c>
      <c r="CP88" s="1895"/>
      <c r="CR88" s="1856"/>
      <c r="CS88" s="1856"/>
      <c r="CT88" s="1856"/>
      <c r="CU88" s="1856"/>
      <c r="CV88" s="1856"/>
      <c r="CW88" s="1856"/>
    </row>
    <row r="89" spans="1:101" s="1268" customFormat="1" x14ac:dyDescent="0.25">
      <c r="A89" s="1443" t="s">
        <v>811</v>
      </c>
      <c r="B89" s="1238" t="str">
        <f>'Drum 8-2012'!B7</f>
        <v>Silicone</v>
      </c>
      <c r="C89" s="1739">
        <f>'Drum 8-2012'!C7</f>
        <v>0</v>
      </c>
      <c r="D89" s="1739">
        <f>'Drum 8-2012'!D7</f>
        <v>0</v>
      </c>
      <c r="E89" s="1739">
        <f>'Drum 8-2012'!E7</f>
        <v>0</v>
      </c>
      <c r="F89" s="1739">
        <f>'Drum 8-2012'!F7</f>
        <v>690</v>
      </c>
      <c r="G89" s="1739">
        <f>'Drum 8-2012'!G7</f>
        <v>0</v>
      </c>
      <c r="H89" s="1739">
        <f>'Drum 8-2012'!H7</f>
        <v>0</v>
      </c>
      <c r="I89" s="1739">
        <f>'Drum 8-2012'!I7</f>
        <v>41149</v>
      </c>
      <c r="J89" s="1739">
        <f>'Drum 8-2012'!J7</f>
        <v>0</v>
      </c>
      <c r="K89" s="1741">
        <f>'Drum 8-2012'!K7</f>
        <v>8.1</v>
      </c>
      <c r="L89" s="1742">
        <f>'Drum 8-2012'!L7</f>
        <v>1.35</v>
      </c>
      <c r="M89" s="1742">
        <f>'Drum 8-2012'!M7</f>
        <v>36</v>
      </c>
      <c r="N89" s="1742">
        <f>'Drum 8-2012'!N7</f>
        <v>11</v>
      </c>
      <c r="O89" s="1742">
        <f>'Drum 8-2012'!O7</f>
        <v>8</v>
      </c>
      <c r="P89" s="1742" t="str">
        <f>'Drum 8-2012'!P7</f>
        <v>n</v>
      </c>
      <c r="Q89" s="1743" t="str">
        <f>'Drum 8-2012'!Q7</f>
        <v>n/a</v>
      </c>
      <c r="R89" s="1742">
        <f>'Drum 8-2012'!R7</f>
        <v>0</v>
      </c>
      <c r="S89" s="1741" t="str">
        <f>'Drum 8-2012'!S7</f>
        <v>n</v>
      </c>
      <c r="T89" s="1742" t="str">
        <f>'Drum 8-2012'!T7</f>
        <v>n/a</v>
      </c>
      <c r="U89" s="1742" t="str">
        <f>'Drum 8-2012'!U7</f>
        <v>n</v>
      </c>
      <c r="V89" s="1742" t="str">
        <f>'Drum 8-2012'!V7</f>
        <v>y</v>
      </c>
      <c r="W89" s="1742" t="str">
        <f>'Drum 8-2012'!W7</f>
        <v>y</v>
      </c>
      <c r="X89" s="1742" t="str">
        <f>'Drum 8-2012'!X7</f>
        <v>n</v>
      </c>
      <c r="Y89" s="1742" t="str">
        <f>'Drum 8-2012'!Y7</f>
        <v>y</v>
      </c>
      <c r="Z89" s="1742">
        <f>'Drum 8-2012'!Z7</f>
        <v>0</v>
      </c>
      <c r="AA89" s="1742">
        <f>'Drum 8-2012'!AA7</f>
        <v>10</v>
      </c>
      <c r="AB89" s="1742" t="str">
        <f>'Drum 8-2012'!AB7</f>
        <v>y</v>
      </c>
      <c r="AC89" s="1742">
        <f>'Drum 8-2012'!AC7</f>
        <v>3.1808713000000002E-2</v>
      </c>
      <c r="AD89" s="1743">
        <f>'Drum 8-2012'!AD7</f>
        <v>0</v>
      </c>
      <c r="AE89" s="1742">
        <f>'Drum 8-2012'!AE7</f>
        <v>58</v>
      </c>
      <c r="AF89" s="1742">
        <f>'Drum 8-2012'!AF7</f>
        <v>720</v>
      </c>
      <c r="AG89" s="1742">
        <f>'Drum 8-2012'!AG7</f>
        <v>5</v>
      </c>
      <c r="AH89" s="1742" t="str">
        <f>'Drum 8-2012'!AH7</f>
        <v>n</v>
      </c>
      <c r="AI89" s="1742" t="str">
        <f>'Drum 8-2012'!AI7</f>
        <v>y</v>
      </c>
      <c r="AJ89" s="1742" t="str">
        <f>'Drum 8-2012'!AJ7</f>
        <v>y</v>
      </c>
      <c r="AK89" s="1742" t="str">
        <f>'Drum 8-2012'!AK7</f>
        <v>n</v>
      </c>
      <c r="AL89" s="1742" t="str">
        <f>'Drum 8-2012'!AL7</f>
        <v>y</v>
      </c>
      <c r="AM89" s="1742" t="str">
        <f>'Drum 8-2012'!AM7</f>
        <v>y</v>
      </c>
      <c r="AN89" s="1742">
        <f>'Drum 8-2012'!AN7</f>
        <v>3.1808713000000002E-2</v>
      </c>
      <c r="AO89" s="1742">
        <f>'Drum 8-2012'!AO7</f>
        <v>0</v>
      </c>
      <c r="AP89" s="1742" t="str">
        <f>'Drum 8-2012'!AP7</f>
        <v>n</v>
      </c>
      <c r="AQ89" s="1744" t="str">
        <f>'Drum 8-2012'!AQ7</f>
        <v>n/a</v>
      </c>
      <c r="AR89" s="1742" t="str">
        <f>'Drum 8-2012'!AR7</f>
        <v>n/a</v>
      </c>
      <c r="AS89" s="1742" t="str">
        <f>'Drum 8-2012'!AS7</f>
        <v>n/a</v>
      </c>
      <c r="AT89" s="1742" t="str">
        <f>'Drum 8-2012'!AT7</f>
        <v>n/a</v>
      </c>
      <c r="AU89" s="1742" t="str">
        <f>'Drum 8-2012'!AU7</f>
        <v>n/a</v>
      </c>
      <c r="AV89" s="1742" t="str">
        <f>'Drum 8-2012'!AV7</f>
        <v>n/a</v>
      </c>
      <c r="AW89" s="1742">
        <f>'Drum 8-2012'!AW7</f>
        <v>7.7219860000000011</v>
      </c>
      <c r="AX89" s="1742">
        <f>'Drum 8-2012'!AX7</f>
        <v>4.7472633333333336</v>
      </c>
      <c r="AY89" s="1742">
        <f>'Drum 8-2012'!AY7</f>
        <v>116200</v>
      </c>
      <c r="AZ89" s="1742" t="str">
        <f>'Drum 8-2012'!AZ7</f>
        <v>n/a</v>
      </c>
      <c r="BA89" s="1742" t="str">
        <f>'Drum 8-2012'!BA7</f>
        <v>n/a</v>
      </c>
      <c r="BB89" s="1742">
        <f>'Drum 8-2012'!BB7</f>
        <v>219.75079999999997</v>
      </c>
      <c r="BC89" s="1741">
        <f>'Drum 8-2012'!BC7</f>
        <v>2.9747226666666675</v>
      </c>
      <c r="BD89" s="1745">
        <f>'Drum 8-2012'!BD7</f>
        <v>6189063.9838210363</v>
      </c>
      <c r="BE89" s="1746">
        <f>'Drum 8-2012'!BE7</f>
        <v>954.24105349152444</v>
      </c>
      <c r="BF89" s="1747" t="str">
        <f>'Drum 8-2012'!BF7</f>
        <v>n/a</v>
      </c>
      <c r="BG89" s="1748" t="str">
        <f>'Drum 8-2012'!BG7</f>
        <v>n/a</v>
      </c>
      <c r="BH89" s="1749">
        <f>'Drum 8-2012'!BH7</f>
        <v>212.66740586893883</v>
      </c>
      <c r="BI89" s="1750">
        <f>'Drum 8-2012'!BI7</f>
        <v>0.1541818045484788</v>
      </c>
      <c r="BJ89" s="1750">
        <f>'Drum 8-2012'!BJ7</f>
        <v>0.41777740029955768</v>
      </c>
      <c r="BK89" s="1750">
        <f>'Drum 8-2012'!BK7</f>
        <v>0.68770289479183122</v>
      </c>
      <c r="BL89" s="1750" t="str">
        <f>'Drum 8-2012'!BL7</f>
        <v>n/a</v>
      </c>
      <c r="BM89" s="1751">
        <f>'Drum 8-2012'!BM7</f>
        <v>2.7139547302148603</v>
      </c>
      <c r="BN89" s="1750">
        <f>'Drum 8-2012'!BN7</f>
        <v>9.3664973589003317E-2</v>
      </c>
      <c r="BO89" s="1739">
        <f>'Drum 8-2012'!BO7</f>
        <v>6189063.9838210363</v>
      </c>
      <c r="BP89" s="1739">
        <f>'Drum 8-2012'!BP7</f>
        <v>5758536.6625804696</v>
      </c>
      <c r="BQ89" s="1739">
        <f>'Drum 8-2012'!BQ7</f>
        <v>5157011.5395740783</v>
      </c>
      <c r="BR89" s="1738">
        <f>'Drum 8-2012'!BR7</f>
        <v>954.24105349152444</v>
      </c>
      <c r="BS89" s="1739">
        <f>'Drum 8-2012'!BS7</f>
        <v>0.66028648376690657</v>
      </c>
      <c r="BT89" s="1739">
        <f>'Drum 8-2012'!BT7</f>
        <v>0.55000000000000004</v>
      </c>
      <c r="BU89" s="1739">
        <f>'Drum 8-2012'!BU7</f>
        <v>1</v>
      </c>
      <c r="BV89" s="1739">
        <f>'Drum 8-2012'!BV7</f>
        <v>1.7595749852596574</v>
      </c>
      <c r="BW89" s="1740">
        <f>'Drum 8-2012'!BW7</f>
        <v>0.9</v>
      </c>
      <c r="BX89" s="1739" t="str">
        <f>'Drum 8-2012'!BX7</f>
        <v>n/a</v>
      </c>
      <c r="BY89" s="1739">
        <f>'Drum 8-2012'!BY7</f>
        <v>1.7595749852596574</v>
      </c>
      <c r="BZ89" s="1752">
        <f>'Drum 8-2012'!BZ7</f>
        <v>369.21229962777983</v>
      </c>
      <c r="CA89" s="1753">
        <f>'Drum 8-2012'!CA7</f>
        <v>2.52</v>
      </c>
      <c r="CB89" s="1855"/>
      <c r="CC89" s="1856"/>
      <c r="CD89" s="1856"/>
      <c r="CE89" s="1856"/>
      <c r="CF89" s="1856"/>
      <c r="CG89" s="1932"/>
      <c r="CH89" s="1886"/>
      <c r="CO89" s="1421"/>
      <c r="CP89" s="1895"/>
      <c r="CR89" s="1856"/>
      <c r="CS89" s="1856"/>
      <c r="CT89" s="1856"/>
      <c r="CU89" s="1856"/>
      <c r="CV89" s="1856"/>
      <c r="CW89" s="1856"/>
    </row>
    <row r="90" spans="1:101" s="1268" customFormat="1" x14ac:dyDescent="0.25">
      <c r="A90" s="1443" t="s">
        <v>812</v>
      </c>
      <c r="B90" s="1238" t="str">
        <f>'Drum 8-2012'!B27</f>
        <v>Silicone</v>
      </c>
      <c r="C90" s="1739">
        <f>'Drum 8-2012'!C27</f>
        <v>0</v>
      </c>
      <c r="D90" s="1739">
        <f>'Drum 8-2012'!D27</f>
        <v>0</v>
      </c>
      <c r="E90" s="1739">
        <f>'Drum 8-2012'!E27</f>
        <v>0</v>
      </c>
      <c r="F90" s="1739">
        <f>'Drum 8-2012'!F27</f>
        <v>401</v>
      </c>
      <c r="G90" s="1739">
        <f>'Drum 8-2012'!G27</f>
        <v>0</v>
      </c>
      <c r="H90" s="1739">
        <f>'Drum 8-2012'!H27</f>
        <v>0</v>
      </c>
      <c r="I90" s="1739">
        <f>'Drum 8-2012'!I27</f>
        <v>41152</v>
      </c>
      <c r="J90" s="1739">
        <f>'Drum 8-2012'!J27</f>
        <v>0</v>
      </c>
      <c r="K90" s="1741">
        <f>'Drum 8-2012'!K27</f>
        <v>8.1</v>
      </c>
      <c r="L90" s="1742">
        <f>'Drum 8-2012'!L27</f>
        <v>1.35</v>
      </c>
      <c r="M90" s="1742">
        <f>'Drum 8-2012'!M27</f>
        <v>45</v>
      </c>
      <c r="N90" s="1742">
        <f>'Drum 8-2012'!N27</f>
        <v>11</v>
      </c>
      <c r="O90" s="1742">
        <f>'Drum 8-2012'!O27</f>
        <v>8</v>
      </c>
      <c r="P90" s="1742" t="str">
        <f>'Drum 8-2012'!P27</f>
        <v>n</v>
      </c>
      <c r="Q90" s="1743" t="str">
        <f>'Drum 8-2012'!Q27</f>
        <v>n/a</v>
      </c>
      <c r="R90" s="1742">
        <f>'Drum 8-2012'!R27</f>
        <v>0</v>
      </c>
      <c r="S90" s="1741" t="str">
        <f>'Drum 8-2012'!S27</f>
        <v>n</v>
      </c>
      <c r="T90" s="1742" t="str">
        <f>'Drum 8-2012'!T27</f>
        <v>n/a</v>
      </c>
      <c r="U90" s="1742" t="str">
        <f>'Drum 8-2012'!U27</f>
        <v>n</v>
      </c>
      <c r="V90" s="1742" t="str">
        <f>'Drum 8-2012'!V27</f>
        <v>y</v>
      </c>
      <c r="W90" s="1742" t="str">
        <f>'Drum 8-2012'!W27</f>
        <v>y</v>
      </c>
      <c r="X90" s="1742" t="str">
        <f>'Drum 8-2012'!X27</f>
        <v>n</v>
      </c>
      <c r="Y90" s="1742" t="str">
        <f>'Drum 8-2012'!Y27</f>
        <v>y</v>
      </c>
      <c r="Z90" s="1742">
        <f>'Drum 8-2012'!Z27</f>
        <v>0</v>
      </c>
      <c r="AA90" s="1742">
        <f>'Drum 8-2012'!AA27</f>
        <v>10</v>
      </c>
      <c r="AB90" s="1742" t="str">
        <f>'Drum 8-2012'!AB27</f>
        <v>y</v>
      </c>
      <c r="AC90" s="1742">
        <f>'Drum 8-2012'!AC27</f>
        <v>3.1808713000000002E-2</v>
      </c>
      <c r="AD90" s="1743">
        <f>'Drum 8-2012'!AD27</f>
        <v>0</v>
      </c>
      <c r="AE90" s="1742">
        <f>'Drum 8-2012'!AE27</f>
        <v>58</v>
      </c>
      <c r="AF90" s="1742">
        <f>'Drum 8-2012'!AF27</f>
        <v>720</v>
      </c>
      <c r="AG90" s="1742">
        <f>'Drum 8-2012'!AG27</f>
        <v>5</v>
      </c>
      <c r="AH90" s="1742" t="str">
        <f>'Drum 8-2012'!AH27</f>
        <v>n</v>
      </c>
      <c r="AI90" s="1742" t="str">
        <f>'Drum 8-2012'!AI27</f>
        <v>y</v>
      </c>
      <c r="AJ90" s="1742" t="str">
        <f>'Drum 8-2012'!AJ27</f>
        <v>y</v>
      </c>
      <c r="AK90" s="1742" t="str">
        <f>'Drum 8-2012'!AK27</f>
        <v>n</v>
      </c>
      <c r="AL90" s="1742" t="str">
        <f>'Drum 8-2012'!AL27</f>
        <v>y</v>
      </c>
      <c r="AM90" s="1742" t="str">
        <f>'Drum 8-2012'!AM27</f>
        <v>y</v>
      </c>
      <c r="AN90" s="1742">
        <f>'Drum 8-2012'!AN27</f>
        <v>3.1808713000000002E-2</v>
      </c>
      <c r="AO90" s="1742">
        <f>'Drum 8-2012'!AO27</f>
        <v>0</v>
      </c>
      <c r="AP90" s="1742" t="str">
        <f>'Drum 8-2012'!AP27</f>
        <v>n</v>
      </c>
      <c r="AQ90" s="1744"/>
      <c r="AR90" s="1742"/>
      <c r="AS90" s="1742"/>
      <c r="AT90" s="1742"/>
      <c r="AU90" s="1742"/>
      <c r="AV90" s="1742"/>
      <c r="AW90" s="1742"/>
      <c r="AX90" s="1742"/>
      <c r="AY90" s="1742"/>
      <c r="AZ90" s="1742"/>
      <c r="BA90" s="1742"/>
      <c r="BB90" s="1742"/>
      <c r="BC90" s="1741"/>
      <c r="BD90" s="1745"/>
      <c r="BE90" s="1746"/>
      <c r="BF90" s="1747"/>
      <c r="BG90" s="1748"/>
      <c r="BH90" s="1749"/>
      <c r="BI90" s="1750"/>
      <c r="BJ90" s="1750"/>
      <c r="BK90" s="1750"/>
      <c r="BL90" s="1750"/>
      <c r="BM90" s="1751"/>
      <c r="BN90" s="1750"/>
      <c r="BO90" s="1739"/>
      <c r="BP90" s="1739"/>
      <c r="BQ90" s="1739"/>
      <c r="BR90" s="1738"/>
      <c r="BS90" s="1739"/>
      <c r="BT90" s="1739"/>
      <c r="BU90" s="1739"/>
      <c r="BV90" s="1739"/>
      <c r="BW90" s="1740"/>
      <c r="BX90" s="1739"/>
      <c r="BY90" s="1739"/>
      <c r="BZ90" s="1752"/>
      <c r="CA90" s="1753"/>
      <c r="CB90" s="1855"/>
      <c r="CC90" s="1856"/>
      <c r="CD90" s="1856"/>
      <c r="CE90" s="1856"/>
      <c r="CF90" s="1856"/>
      <c r="CG90" s="1932"/>
      <c r="CH90" s="1886"/>
      <c r="CO90" s="1421"/>
      <c r="CP90" s="1895"/>
    </row>
    <row r="91" spans="1:101" s="1268" customFormat="1" x14ac:dyDescent="0.25">
      <c r="A91" s="1500" t="s">
        <v>853</v>
      </c>
      <c r="B91" s="1238" t="str">
        <f>'Drum 8-2012'!B41</f>
        <v>Silicone</v>
      </c>
      <c r="C91" s="1575">
        <f>'Drum 8-2012'!C41</f>
        <v>0</v>
      </c>
      <c r="D91" s="1575">
        <f>'Drum 8-2012'!D41</f>
        <v>0</v>
      </c>
      <c r="E91" s="1575">
        <f>'Drum 8-2012'!E41</f>
        <v>0</v>
      </c>
      <c r="F91" s="1575">
        <f>'Drum 8-2012'!F41</f>
        <v>408</v>
      </c>
      <c r="G91" s="1575" t="str">
        <f>'Drum 8-2012'!G41</f>
        <v>No Drum</v>
      </c>
      <c r="H91" s="1575">
        <f>'Drum 8-2012'!H41</f>
        <v>0</v>
      </c>
      <c r="I91" s="1575">
        <f>'Drum 8-2012'!I41</f>
        <v>41152</v>
      </c>
      <c r="J91" s="1575">
        <f>'Drum 8-2012'!J41</f>
        <v>0</v>
      </c>
      <c r="K91" s="1581">
        <f>'Drum 8-2012'!K41</f>
        <v>8.1</v>
      </c>
      <c r="L91" s="1576">
        <f>'Drum 8-2012'!L41</f>
        <v>1.35</v>
      </c>
      <c r="M91" s="1576">
        <f>'Drum 8-2012'!M41</f>
        <v>36</v>
      </c>
      <c r="N91" s="1576">
        <f>'Drum 8-2012'!N41</f>
        <v>11</v>
      </c>
      <c r="O91" s="1576">
        <f>'Drum 8-2012'!O41</f>
        <v>8</v>
      </c>
      <c r="P91" s="1576" t="str">
        <f>'Drum 8-2012'!P41</f>
        <v>n</v>
      </c>
      <c r="Q91" s="1583" t="str">
        <f>'Drum 8-2012'!Q41</f>
        <v>n/a</v>
      </c>
      <c r="R91" s="1576">
        <f>'Drum 8-2012'!R41</f>
        <v>0</v>
      </c>
      <c r="S91" s="1581" t="str">
        <f>'Drum 8-2012'!S41</f>
        <v>n</v>
      </c>
      <c r="T91" s="1576" t="str">
        <f>'Drum 8-2012'!T41</f>
        <v>n/a</v>
      </c>
      <c r="U91" s="1576" t="str">
        <f>'Drum 8-2012'!U41</f>
        <v>n</v>
      </c>
      <c r="V91" s="1576" t="str">
        <f>'Drum 8-2012'!V41</f>
        <v>y</v>
      </c>
      <c r="W91" s="1576" t="str">
        <f>'Drum 8-2012'!W41</f>
        <v>y</v>
      </c>
      <c r="X91" s="1576" t="str">
        <f>'Drum 8-2012'!X41</f>
        <v>n</v>
      </c>
      <c r="Y91" s="1576" t="str">
        <f>'Drum 8-2012'!Y41</f>
        <v>y</v>
      </c>
      <c r="Z91" s="1576">
        <f>'Drum 8-2012'!Z41</f>
        <v>0</v>
      </c>
      <c r="AA91" s="1576">
        <f>'Drum 8-2012'!AA41</f>
        <v>10</v>
      </c>
      <c r="AB91" s="1576" t="str">
        <f>'Drum 8-2012'!AB41</f>
        <v>y</v>
      </c>
      <c r="AC91" s="1576">
        <f>'Drum 8-2012'!AC41</f>
        <v>3.1808713000000002E-2</v>
      </c>
      <c r="AD91" s="1583">
        <f>'Drum 8-2012'!AD41</f>
        <v>0</v>
      </c>
      <c r="AE91" s="1576">
        <f>'Drum 8-2012'!AE41</f>
        <v>58</v>
      </c>
      <c r="AF91" s="1576">
        <f>'Drum 8-2012'!AF41</f>
        <v>720</v>
      </c>
      <c r="AG91" s="1576">
        <f>'Drum 8-2012'!AG41</f>
        <v>5</v>
      </c>
      <c r="AH91" s="1576" t="str">
        <f>'Drum 8-2012'!AH41</f>
        <v>n</v>
      </c>
      <c r="AI91" s="1576" t="str">
        <f>'Drum 8-2012'!AI41</f>
        <v>y</v>
      </c>
      <c r="AJ91" s="1576" t="str">
        <f>'Drum 8-2012'!AJ41</f>
        <v>y</v>
      </c>
      <c r="AK91" s="1576" t="str">
        <f>'Drum 8-2012'!AK41</f>
        <v>n</v>
      </c>
      <c r="AL91" s="1576" t="str">
        <f>'Drum 8-2012'!AL41</f>
        <v>y</v>
      </c>
      <c r="AM91" s="1576" t="str">
        <f>'Drum 8-2012'!AM41</f>
        <v>y</v>
      </c>
      <c r="AN91" s="1576">
        <f>'Drum 8-2012'!AN41</f>
        <v>3.1808713000000002E-2</v>
      </c>
      <c r="AO91" s="1576">
        <f>'Drum 8-2012'!AO41</f>
        <v>0</v>
      </c>
      <c r="AP91" s="1576" t="str">
        <f>'Drum 8-2012'!AP41</f>
        <v>n</v>
      </c>
      <c r="AQ91" s="1587"/>
      <c r="AR91" s="1576"/>
      <c r="AS91" s="1576"/>
      <c r="AT91" s="1576"/>
      <c r="AU91" s="1576"/>
      <c r="AV91" s="1576"/>
      <c r="AW91" s="1576"/>
      <c r="AX91" s="1576"/>
      <c r="AY91" s="1576"/>
      <c r="AZ91" s="1576"/>
      <c r="BA91" s="1576"/>
      <c r="BB91" s="1576"/>
      <c r="BC91" s="1581"/>
      <c r="BD91" s="1586"/>
      <c r="BE91" s="1765"/>
      <c r="BF91" s="1766"/>
      <c r="BG91" s="1584"/>
      <c r="BH91" s="1767"/>
      <c r="BI91" s="1768"/>
      <c r="BJ91" s="1768"/>
      <c r="BK91" s="1768"/>
      <c r="BL91" s="1768"/>
      <c r="BM91" s="1769"/>
      <c r="BN91" s="1768"/>
      <c r="BO91" s="1575"/>
      <c r="BP91" s="1575"/>
      <c r="BQ91" s="1575"/>
      <c r="BR91" s="1770"/>
      <c r="BS91" s="1575"/>
      <c r="BT91" s="1575"/>
      <c r="BU91" s="1575"/>
      <c r="BV91" s="1575"/>
      <c r="BW91" s="1771"/>
      <c r="BX91" s="1575"/>
      <c r="BY91" s="1575"/>
      <c r="BZ91" s="1772"/>
      <c r="CA91" s="1773"/>
      <c r="CB91" s="1855"/>
      <c r="CC91" s="1856"/>
      <c r="CD91" s="1856"/>
      <c r="CE91" s="1856"/>
      <c r="CF91" s="1856"/>
      <c r="CG91" s="1932"/>
      <c r="CH91" s="1886"/>
      <c r="CO91" s="1421"/>
      <c r="CP91" s="1895"/>
    </row>
    <row r="92" spans="1:101" ht="15.75" thickBot="1" x14ac:dyDescent="0.3">
      <c r="A92" s="1219"/>
      <c r="B92" s="1234"/>
      <c r="C92" s="1754"/>
      <c r="D92" s="1754"/>
      <c r="E92" s="1739"/>
      <c r="F92" s="1742"/>
      <c r="G92" s="1214"/>
      <c r="H92" s="1221"/>
      <c r="I92" s="1216"/>
      <c r="J92" s="1212"/>
      <c r="K92" s="1245"/>
      <c r="L92" s="1253"/>
      <c r="M92" s="1213"/>
      <c r="N92" s="1213"/>
      <c r="O92" s="1213"/>
      <c r="P92" s="1213"/>
      <c r="Q92" s="1246"/>
      <c r="R92" s="1213"/>
      <c r="S92" s="1245"/>
      <c r="T92" s="1213"/>
      <c r="U92" s="1213"/>
      <c r="V92" s="1213"/>
      <c r="W92" s="1213"/>
      <c r="X92" s="1213"/>
      <c r="Y92" s="1213"/>
      <c r="Z92" s="1213"/>
      <c r="AA92" s="1213"/>
      <c r="AB92" s="1213"/>
      <c r="AC92" s="1448"/>
      <c r="AD92" s="1449"/>
      <c r="AE92" s="1213"/>
      <c r="AF92" s="1213"/>
      <c r="AG92" s="1213"/>
      <c r="AH92" s="1213"/>
      <c r="AI92" s="1213"/>
      <c r="AJ92" s="1213"/>
      <c r="AK92" s="1213"/>
      <c r="AL92" s="1213"/>
      <c r="AM92" s="1213"/>
      <c r="AN92" s="1218"/>
      <c r="AO92" s="1253"/>
      <c r="AP92" s="1213"/>
      <c r="AQ92" s="1445"/>
      <c r="AR92" s="1213"/>
      <c r="AS92" s="1213"/>
      <c r="AT92" s="1213"/>
      <c r="AU92" s="1472"/>
      <c r="AV92" s="1213"/>
      <c r="AW92" s="1213"/>
      <c r="AX92" s="1213"/>
      <c r="AY92" s="1213"/>
      <c r="AZ92" s="1213"/>
      <c r="BA92" s="1213"/>
      <c r="BB92" s="1472"/>
      <c r="BC92" s="1249"/>
      <c r="BD92" s="1468"/>
      <c r="BE92" s="1469"/>
      <c r="BF92" s="1470"/>
      <c r="BG92" s="1471"/>
      <c r="BH92" s="1451"/>
      <c r="BI92" s="1255"/>
      <c r="BJ92" s="1255"/>
      <c r="BK92" s="1255"/>
      <c r="BL92" s="1255"/>
      <c r="BM92" s="1258"/>
      <c r="BN92" s="1255"/>
      <c r="BO92" s="1219"/>
      <c r="BP92" s="1219"/>
      <c r="BQ92" s="1219"/>
      <c r="BR92" s="1241"/>
      <c r="BS92" s="1219"/>
      <c r="BT92" s="1219"/>
      <c r="BU92" s="1219"/>
      <c r="BV92" s="1219"/>
      <c r="BW92" s="1242"/>
      <c r="BX92" s="1219"/>
      <c r="BY92" s="1219"/>
      <c r="BZ92" s="1261"/>
      <c r="CA92" s="1264"/>
      <c r="CB92" s="1857"/>
      <c r="CC92" s="1857"/>
      <c r="CD92" s="1857"/>
      <c r="CE92" s="1857"/>
      <c r="CF92" s="1857"/>
      <c r="CG92" s="1927"/>
      <c r="CH92" s="1888"/>
      <c r="CI92" s="1858"/>
      <c r="CJ92" s="1896"/>
      <c r="CK92" s="1896"/>
      <c r="CL92" s="1896"/>
      <c r="CM92" s="1896"/>
      <c r="CN92" s="1896"/>
      <c r="CO92" s="1937"/>
      <c r="CP92" s="1895"/>
    </row>
    <row r="93" spans="1:101" x14ac:dyDescent="0.25">
      <c r="A93" s="1475" t="s">
        <v>838</v>
      </c>
      <c r="B93" s="1490" t="str">
        <f>'Gnd Verif. 8-2012'!B18</f>
        <v>Silicone</v>
      </c>
      <c r="C93" s="1517">
        <f>'Gnd Verif. 8-2012'!C18</f>
        <v>0</v>
      </c>
      <c r="D93" s="1517" t="str">
        <f>'Gnd Verif. 8-2012'!D18</f>
        <v>685a</v>
      </c>
      <c r="E93" s="1518">
        <f>'Gnd Verif. 8-2012'!E18</f>
        <v>0</v>
      </c>
      <c r="F93" s="1519">
        <f>'Gnd Verif. 8-2012'!F18</f>
        <v>0</v>
      </c>
      <c r="G93" s="1520">
        <f>'Gnd Verif. 8-2012'!G18</f>
        <v>0</v>
      </c>
      <c r="H93" s="1604">
        <f>'Gnd Verif. 8-2012'!H18</f>
        <v>0</v>
      </c>
      <c r="I93" s="1522">
        <f>'Gnd Verif. 8-2012'!I18</f>
        <v>0</v>
      </c>
      <c r="J93" s="1518">
        <f>'Gnd Verif. 8-2012'!J18</f>
        <v>0</v>
      </c>
      <c r="K93" s="1524">
        <f>'Gnd Verif. 8-2012'!K18</f>
        <v>8.1</v>
      </c>
      <c r="L93" s="1525">
        <f>'Gnd Verif. 8-2012'!L18</f>
        <v>1.35</v>
      </c>
      <c r="M93" s="1519">
        <f>'Gnd Verif. 8-2012'!M18</f>
        <v>60</v>
      </c>
      <c r="N93" s="1519">
        <f>'Gnd Verif. 8-2012'!N18</f>
        <v>0</v>
      </c>
      <c r="O93" s="1519">
        <f>'Gnd Verif. 8-2012'!O18</f>
        <v>0</v>
      </c>
      <c r="P93" s="1519">
        <f>'Gnd Verif. 8-2012'!P18</f>
        <v>0</v>
      </c>
      <c r="Q93" s="1526">
        <f>'Gnd Verif. 8-2012'!Q18</f>
        <v>0</v>
      </c>
      <c r="R93" s="1519">
        <f>'Gnd Verif. 8-2012'!R18</f>
        <v>0</v>
      </c>
      <c r="S93" s="1524">
        <f>'Gnd Verif. 8-2012'!S18</f>
        <v>0</v>
      </c>
      <c r="T93" s="1519">
        <f>'Gnd Verif. 8-2012'!T18</f>
        <v>0</v>
      </c>
      <c r="U93" s="1519">
        <f>'Gnd Verif. 8-2012'!U18</f>
        <v>0</v>
      </c>
      <c r="V93" s="1519" t="str">
        <f>'Gnd Verif. 8-2012'!V18</f>
        <v>y</v>
      </c>
      <c r="W93" s="1519" t="str">
        <f>'Gnd Verif. 8-2012'!W18</f>
        <v>y</v>
      </c>
      <c r="X93" s="1519" t="str">
        <f>'Gnd Verif. 8-2012'!X18</f>
        <v>y</v>
      </c>
      <c r="Y93" s="1519" t="str">
        <f>'Gnd Verif. 8-2012'!Y18</f>
        <v>y</v>
      </c>
      <c r="Z93" s="1519">
        <f>'Gnd Verif. 8-2012'!Z18</f>
        <v>0</v>
      </c>
      <c r="AA93" s="1519">
        <f>'Gnd Verif. 8-2012'!AA18</f>
        <v>10</v>
      </c>
      <c r="AB93" s="1519" t="str">
        <f>'Gnd Verif. 8-2012'!AB18</f>
        <v>y</v>
      </c>
      <c r="AC93" s="1527">
        <f>'Gnd Verif. 8-2012'!AC18</f>
        <v>3.1808712658012592E-2</v>
      </c>
      <c r="AD93" s="1528">
        <f>'Gnd Verif. 8-2012'!AD18</f>
        <v>0</v>
      </c>
      <c r="AE93" s="1519">
        <f>'Gnd Verif. 8-2012'!AE18</f>
        <v>58</v>
      </c>
      <c r="AF93" s="1519">
        <f>'Gnd Verif. 8-2012'!AF18</f>
        <v>720</v>
      </c>
      <c r="AG93" s="1519">
        <f>'Gnd Verif. 8-2012'!AG18</f>
        <v>5</v>
      </c>
      <c r="AH93" s="1519" t="str">
        <f>'Gnd Verif. 8-2012'!AH18</f>
        <v>n</v>
      </c>
      <c r="AI93" s="1519" t="str">
        <f>'Gnd Verif. 8-2012'!AI18</f>
        <v>y</v>
      </c>
      <c r="AJ93" s="1519" t="str">
        <f>'Gnd Verif. 8-2012'!AJ18</f>
        <v>y</v>
      </c>
      <c r="AK93" s="1519" t="str">
        <f>'Gnd Verif. 8-2012'!AK18</f>
        <v>y</v>
      </c>
      <c r="AL93" s="1519" t="str">
        <f>'Gnd Verif. 8-2012'!AL18</f>
        <v>y</v>
      </c>
      <c r="AM93" s="1519" t="str">
        <f>'Gnd Verif. 8-2012'!AM18</f>
        <v>y</v>
      </c>
      <c r="AN93" s="1529">
        <f>'Gnd Verif. 8-2012'!AN18</f>
        <v>25</v>
      </c>
      <c r="AO93" s="1525">
        <f>'Gnd Verif. 8-2012'!AO18</f>
        <v>0</v>
      </c>
      <c r="AP93" s="1519">
        <f>'Gnd Verif. 8-2012'!AP18</f>
        <v>0</v>
      </c>
      <c r="AQ93" s="1600">
        <f>'Gnd Verif. 8-2012'!AQ18</f>
        <v>0</v>
      </c>
      <c r="AR93" s="1519">
        <f>'Gnd Verif. 8-2012'!AR18</f>
        <v>0</v>
      </c>
      <c r="AS93" s="1519">
        <f>'Gnd Verif. 8-2012'!AS18</f>
        <v>0</v>
      </c>
      <c r="AT93" s="1519">
        <f>'Gnd Verif. 8-2012'!AT18</f>
        <v>0</v>
      </c>
      <c r="AU93" s="1519">
        <f>'Gnd Verif. 8-2012'!AU18</f>
        <v>4.6707000000000001</v>
      </c>
      <c r="AV93" s="1519">
        <f>'Gnd Verif. 8-2012'!AV18</f>
        <v>0.19825745</v>
      </c>
      <c r="AW93" s="1519">
        <f>'Gnd Verif. 8-2012'!AW18</f>
        <v>7.2568820000000001</v>
      </c>
      <c r="AX93" s="1519">
        <f>'Gnd Verif. 8-2012'!AX18</f>
        <v>4.8569030000000009</v>
      </c>
      <c r="AY93" s="1519">
        <f>'Gnd Verif. 8-2012'!AY18</f>
        <v>40210</v>
      </c>
      <c r="AZ93" s="1519">
        <f>'Gnd Verif. 8-2012'!AZ18</f>
        <v>16192.25</v>
      </c>
      <c r="BA93" s="1519">
        <f>'Gnd Verif. 8-2012'!BA18</f>
        <v>15052.25</v>
      </c>
      <c r="BB93" s="1519">
        <f>'Gnd Verif. 8-2012'!BB18</f>
        <v>139.86944999999997</v>
      </c>
      <c r="BC93" s="1534">
        <f>'Gnd Verif. 8-2012'!BC18</f>
        <v>2.3999789999999992</v>
      </c>
      <c r="BD93" s="1533">
        <f>'Gnd Verif. 8-2012'!BD18</f>
        <v>1848167.3506265392</v>
      </c>
      <c r="BE93" s="1535">
        <f>'Gnd Verif. 8-2012'!BE18</f>
        <v>612.98714828636344</v>
      </c>
      <c r="BF93" s="1536">
        <f>'Gnd Verif. 8-2012'!BF18</f>
        <v>13.486122511905389</v>
      </c>
      <c r="BG93" s="1537">
        <f>'Gnd Verif. 8-2012'!BG18</f>
        <v>859.3838541074241</v>
      </c>
      <c r="BH93" s="1531">
        <f>'Gnd Verif. 8-2012'!BH18</f>
        <v>233.36286292424094</v>
      </c>
      <c r="BI93" s="1538">
        <f>'Gnd Verif. 8-2012'!BI18</f>
        <v>0.33167296677898639</v>
      </c>
      <c r="BJ93" s="1538">
        <f>'Gnd Verif. 8-2012'!BJ18</f>
        <v>0.64468827666490047</v>
      </c>
      <c r="BK93" s="1538">
        <f>'Gnd Verif. 8-2012'!BK18</f>
        <v>0.89881357184517974</v>
      </c>
      <c r="BL93" s="1538">
        <f>'Gnd Verif. 8-2012'!BL18</f>
        <v>1.5692780877192981E-2</v>
      </c>
      <c r="BM93" s="1539">
        <f>'Gnd Verif. 8-2012'!BM18</f>
        <v>2.2597196120507244</v>
      </c>
      <c r="BN93" s="1538">
        <f>'Gnd Verif. 8-2012'!BN18</f>
        <v>0.2378976909862581</v>
      </c>
      <c r="BO93" s="1517">
        <f>'Gnd Verif. 8-2012'!BO18</f>
        <v>1848167.3506265392</v>
      </c>
      <c r="BP93" s="1517">
        <f>'Gnd Verif. 8-2012'!BP18</f>
        <v>1819092.6122068116</v>
      </c>
      <c r="BQ93" s="1517">
        <f>'Gnd Verif. 8-2012'!BQ18</f>
        <v>1692794.4767496376</v>
      </c>
      <c r="BR93" s="1540">
        <f>'Gnd Verif. 8-2012'!BR18</f>
        <v>612.98714828636344</v>
      </c>
      <c r="BS93" s="1517">
        <f>'Gnd Verif. 8-2012'!BS18</f>
        <v>0.53271308709935161</v>
      </c>
      <c r="BT93" s="1517">
        <f>'Gnd Verif. 8-2012'!BT18</f>
        <v>0.55000000000000004</v>
      </c>
      <c r="BU93" s="1517">
        <f>'Gnd Verif. 8-2012'!BU18</f>
        <v>3.0153819442365757</v>
      </c>
      <c r="BV93" s="1517">
        <f>'Gnd Verif. 8-2012'!BV18</f>
        <v>3.0335152844864326</v>
      </c>
      <c r="BW93" s="1541">
        <f>'Gnd Verif. 8-2012'!BW18</f>
        <v>0.9</v>
      </c>
      <c r="BX93" s="1517">
        <f>'Gnd Verif. 8-2012'!BX18</f>
        <v>3.0153819442365757</v>
      </c>
      <c r="BY93" s="1517">
        <f>'Gnd Verif. 8-2012'!BY18</f>
        <v>3.0335152844864326</v>
      </c>
      <c r="BZ93" s="1542">
        <f>'Gnd Verif. 8-2012'!BZ18</f>
        <v>366.25763631824799</v>
      </c>
      <c r="CA93" s="1543">
        <f>'Gnd Verif. 8-2012'!CA18</f>
        <v>4.16</v>
      </c>
      <c r="CB93" s="1860">
        <f>AVERAGE(BI93,BI95)</f>
        <v>0.22913849530612579</v>
      </c>
      <c r="CC93" s="1860">
        <f t="shared" ref="CC93:CD93" si="93">AVERAGE(BJ93,BJ95)</f>
        <v>0.53640387330843442</v>
      </c>
      <c r="CD93" s="1860">
        <f t="shared" si="93"/>
        <v>0.84304179654323042</v>
      </c>
      <c r="CE93" s="1860">
        <f>AVERAGE(BM93,BM95)</f>
        <v>2.6376367028647545</v>
      </c>
      <c r="CF93" s="1860">
        <f>AVERAGE(BN93,BN95)</f>
        <v>0.15337264299263542</v>
      </c>
      <c r="CG93" s="1860">
        <f>AVERAGE(BZ93,BZ95)</f>
        <v>367.73496797301391</v>
      </c>
      <c r="CH93" s="1884"/>
      <c r="CI93" s="1858"/>
      <c r="CP93" s="1895"/>
    </row>
    <row r="94" spans="1:101" x14ac:dyDescent="0.25">
      <c r="A94" s="1481" t="s">
        <v>781</v>
      </c>
      <c r="B94" s="1493" t="str">
        <f>'SAME R Results'!B21</f>
        <v>Silicone</v>
      </c>
      <c r="C94" s="1680" t="str">
        <f>'SAME R Results'!C21</f>
        <v>S09</v>
      </c>
      <c r="D94" s="1680" t="str">
        <f>'SAME R Results'!D21</f>
        <v>13Sa</v>
      </c>
      <c r="E94" s="1680">
        <f>'SAME R Results'!E21</f>
        <v>2</v>
      </c>
      <c r="F94" s="1680" t="str">
        <f>'SAME R Results'!F21</f>
        <v>60a</v>
      </c>
      <c r="G94" s="1680" t="str">
        <f>'SAME R Results'!G21</f>
        <v>aged</v>
      </c>
      <c r="H94" s="1680">
        <f>'SAME R Results'!H21</f>
        <v>211</v>
      </c>
      <c r="I94" s="1680">
        <f>'SAME R Results'!I21</f>
        <v>40389</v>
      </c>
      <c r="J94" s="1680">
        <f>'SAME R Results'!J21</f>
        <v>0</v>
      </c>
      <c r="K94" s="1681">
        <f>'SAME R Results'!K21</f>
        <v>8.1</v>
      </c>
      <c r="L94" s="1682">
        <f>'SAME R Results'!L21</f>
        <v>1.35</v>
      </c>
      <c r="M94" s="1682">
        <f>'SAME R Results'!M21</f>
        <v>0</v>
      </c>
      <c r="N94" s="1682">
        <f>'SAME R Results'!N21</f>
        <v>0</v>
      </c>
      <c r="O94" s="1682">
        <f>'SAME R Results'!O21</f>
        <v>0</v>
      </c>
      <c r="P94" s="1682">
        <f>'SAME R Results'!P21</f>
        <v>0</v>
      </c>
      <c r="Q94" s="1683">
        <f>'SAME R Results'!Q21</f>
        <v>0</v>
      </c>
      <c r="R94" s="1682">
        <f>'SAME R Results'!R21</f>
        <v>856</v>
      </c>
      <c r="S94" s="1681">
        <f>'SAME R Results'!S21</f>
        <v>0</v>
      </c>
      <c r="T94" s="1682">
        <f>'SAME R Results'!T21</f>
        <v>0</v>
      </c>
      <c r="U94" s="1682" t="str">
        <f>'SAME R Results'!U21</f>
        <v>n</v>
      </c>
      <c r="V94" s="1682" t="str">
        <f>'SAME R Results'!V21</f>
        <v>y</v>
      </c>
      <c r="W94" s="1682" t="str">
        <f>'SAME R Results'!W21</f>
        <v>y</v>
      </c>
      <c r="X94" s="1682" t="str">
        <f>'SAME R Results'!X21</f>
        <v>y</v>
      </c>
      <c r="Y94" s="1682" t="str">
        <f>'SAME R Results'!Y21</f>
        <v>y</v>
      </c>
      <c r="Z94" s="1682" t="str">
        <f>'SAME R Results'!Z21</f>
        <v>y</v>
      </c>
      <c r="AA94" s="1682">
        <f>'SAME R Results'!AA21</f>
        <v>10</v>
      </c>
      <c r="AB94" s="1682" t="str">
        <f>'SAME R Results'!AB21</f>
        <v>y</v>
      </c>
      <c r="AC94" s="1682">
        <f>'SAME R Results'!AC21</f>
        <v>3.1809999999999998E-2</v>
      </c>
      <c r="AD94" s="1683">
        <f>'SAME R Results'!AD21</f>
        <v>0</v>
      </c>
      <c r="AE94" s="1682">
        <f>'SAME R Results'!AE21</f>
        <v>70</v>
      </c>
      <c r="AF94" s="1682">
        <f>'SAME R Results'!AF21</f>
        <v>720</v>
      </c>
      <c r="AG94" s="1682">
        <f>'SAME R Results'!AG21</f>
        <v>0</v>
      </c>
      <c r="AH94" s="1682" t="str">
        <f>'SAME R Results'!AH21</f>
        <v>n</v>
      </c>
      <c r="AI94" s="1682" t="str">
        <f>'SAME R Results'!AI21</f>
        <v>y</v>
      </c>
      <c r="AJ94" s="1682" t="str">
        <f>'SAME R Results'!AJ21</f>
        <v>y</v>
      </c>
      <c r="AK94" s="1682" t="str">
        <f>'SAME R Results'!AK21</f>
        <v>y</v>
      </c>
      <c r="AL94" s="1682" t="str">
        <f>'SAME R Results'!AL21</f>
        <v>y</v>
      </c>
      <c r="AM94" s="1682" t="str">
        <f>'SAME R Results'!AM21</f>
        <v>y</v>
      </c>
      <c r="AN94" s="1682">
        <f>'SAME R Results'!AN21</f>
        <v>3.1809999999999998E-2</v>
      </c>
      <c r="AO94" s="1682">
        <f>'SAME R Results'!AO21</f>
        <v>0</v>
      </c>
      <c r="AP94" s="1682">
        <f>'SAME R Results'!AP21</f>
        <v>0</v>
      </c>
      <c r="AQ94" s="1684">
        <f>'SAME R Results'!AQ21</f>
        <v>0</v>
      </c>
      <c r="AR94" s="1682">
        <f>'SAME R Results'!AR21</f>
        <v>6.25</v>
      </c>
      <c r="AS94" s="1682">
        <f>'SAME R Results'!AS21</f>
        <v>0</v>
      </c>
      <c r="AT94" s="1682">
        <f>'SAME R Results'!AT21</f>
        <v>0</v>
      </c>
      <c r="AU94" s="1682">
        <f>'SAME R Results'!AU21</f>
        <v>5.1241454999999991</v>
      </c>
      <c r="AV94" s="1682">
        <f>'SAME R Results'!AV21</f>
        <v>2.6800000000000001E-2</v>
      </c>
      <c r="AW94" s="1682">
        <f>'SAME R Results'!AW21</f>
        <v>7.2423695000000006</v>
      </c>
      <c r="AX94" s="1682">
        <f>'SAME R Results'!AX21</f>
        <v>4.640504</v>
      </c>
      <c r="AY94" s="1682">
        <f>'SAME R Results'!AY21</f>
        <v>33460</v>
      </c>
      <c r="AZ94" s="1682">
        <f>'SAME R Results'!AZ21</f>
        <v>4.8401190000000005</v>
      </c>
      <c r="BA94" s="1682">
        <f>'SAME R Results'!BA21</f>
        <v>8.2000000000000003E-2</v>
      </c>
      <c r="BB94" s="1682">
        <f>'SAME R Results'!BB21</f>
        <v>183.79400000000001</v>
      </c>
      <c r="BC94" s="1681">
        <f>'SAME R Results'!BC21</f>
        <v>2.6018655000000006</v>
      </c>
      <c r="BD94" s="1685">
        <f>'SAME R Results'!BD21</f>
        <v>1523655.4291103429</v>
      </c>
      <c r="BE94" s="1686">
        <f>'SAME R Results'!BE21</f>
        <v>712.59201459586927</v>
      </c>
      <c r="BF94" s="1687">
        <f>'SAME R Results'!BF21</f>
        <v>15.270789713164884</v>
      </c>
      <c r="BG94" s="1688">
        <f>'SAME R Results'!BG21</f>
        <v>3.5636310447866641</v>
      </c>
      <c r="BH94" s="1689">
        <f>'SAME R Results'!BH21</f>
        <v>301.06183061912731</v>
      </c>
      <c r="BI94" s="1690">
        <f>'SAME R Results'!BI21</f>
        <v>0.46768580414007993</v>
      </c>
      <c r="BJ94" s="1690">
        <f>'SAME R Results'!BJ21</f>
        <v>0.74847264808873848</v>
      </c>
      <c r="BK94" s="1690">
        <f>'SAME R Results'!BK21</f>
        <v>0.94686226154017417</v>
      </c>
      <c r="BL94" s="1690">
        <f>'SAME R Results'!BL21</f>
        <v>4.2851769785497158</v>
      </c>
      <c r="BM94" s="1691">
        <f>'SAME R Results'!BM21</f>
        <v>1.985238345650711</v>
      </c>
      <c r="BN94" s="1690">
        <f>'SAME R Results'!BN21</f>
        <v>0.36969477664981848</v>
      </c>
      <c r="BO94" s="1680">
        <f>'SAME R Results'!BO21</f>
        <v>1523655.4291103429</v>
      </c>
      <c r="BP94" s="1680">
        <f>'SAME R Results'!BP21</f>
        <v>1499462.4080477841</v>
      </c>
      <c r="BQ94" s="1680">
        <f>'SAME R Results'!BQ21</f>
        <v>1401470.1540396102</v>
      </c>
      <c r="BR94" s="1692">
        <f>'SAME R Results'!BR21</f>
        <v>712.59201459586927</v>
      </c>
      <c r="BS94" s="1680">
        <f>'SAME R Results'!BS21</f>
        <v>0.57752497114445545</v>
      </c>
      <c r="BT94" s="1680">
        <f>'SAME R Results'!BT21</f>
        <v>0.55000000000000004</v>
      </c>
      <c r="BU94" s="1680">
        <f>'SAME R Results'!BU21</f>
        <v>2.9958317938552304</v>
      </c>
      <c r="BV94" s="1680">
        <f>'SAME R Results'!BV21</f>
        <v>2.9782536240586275</v>
      </c>
      <c r="BW94" s="1693">
        <f>'SAME R Results'!BW21</f>
        <v>0.9</v>
      </c>
      <c r="BX94" s="1680">
        <f>'SAME R Results'!BX21</f>
        <v>2.9958317938552304</v>
      </c>
      <c r="BY94" s="1680">
        <f>'SAME R Results'!BY21</f>
        <v>2.9782536240586275</v>
      </c>
      <c r="BZ94" s="1694">
        <f>'SAME R Results'!BZ21</f>
        <v>379.84692208150824</v>
      </c>
      <c r="CA94" s="1695">
        <f>'SAME R Results'!CA21</f>
        <v>3.4566666666666634</v>
      </c>
      <c r="CB94" s="1861">
        <f>BI94</f>
        <v>0.46768580414007993</v>
      </c>
      <c r="CC94" s="1861">
        <f t="shared" ref="CC94" si="94">BJ94</f>
        <v>0.74847264808873848</v>
      </c>
      <c r="CD94" s="1861">
        <f t="shared" ref="CD94" si="95">BK94</f>
        <v>0.94686226154017417</v>
      </c>
      <c r="CE94" s="1862">
        <f>BM94</f>
        <v>1.985238345650711</v>
      </c>
      <c r="CF94" s="1861">
        <f>BN94</f>
        <v>0.36969477664981848</v>
      </c>
      <c r="CG94" s="1862">
        <f>BZ94</f>
        <v>379.84692208150824</v>
      </c>
      <c r="CH94" s="1885"/>
      <c r="CI94" s="1858"/>
      <c r="CJ94" s="1439">
        <f>CB93</f>
        <v>0.22913849530612579</v>
      </c>
      <c r="CK94" s="1439">
        <f t="shared" ref="CK94:CO94" si="96">CC93</f>
        <v>0.53640387330843442</v>
      </c>
      <c r="CL94" s="1439">
        <f t="shared" si="96"/>
        <v>0.84304179654323042</v>
      </c>
      <c r="CM94" s="1439">
        <f t="shared" si="96"/>
        <v>2.6376367028647545</v>
      </c>
      <c r="CN94" s="1439">
        <f t="shared" si="96"/>
        <v>0.15337264299263542</v>
      </c>
      <c r="CO94" s="1421">
        <f t="shared" si="96"/>
        <v>367.73496797301391</v>
      </c>
      <c r="CP94" s="1895"/>
    </row>
    <row r="95" spans="1:101" s="1268" customFormat="1" x14ac:dyDescent="0.25">
      <c r="A95" s="1443" t="s">
        <v>813</v>
      </c>
      <c r="B95" s="1238" t="str">
        <f>'Drum 8-2012'!B8</f>
        <v>Silicone</v>
      </c>
      <c r="C95" s="1739">
        <f>'Drum 8-2012'!C8</f>
        <v>0</v>
      </c>
      <c r="D95" s="1739">
        <f>'Drum 8-2012'!D8</f>
        <v>0</v>
      </c>
      <c r="E95" s="1739">
        <f>'Drum 8-2012'!E8</f>
        <v>0</v>
      </c>
      <c r="F95" s="1739" t="str">
        <f>'Drum 8-2012'!F8</f>
        <v>690a</v>
      </c>
      <c r="G95" s="1739" t="str">
        <f>'Drum 8-2012'!G8</f>
        <v>aged</v>
      </c>
      <c r="H95" s="1739">
        <f>'Drum 8-2012'!H8</f>
        <v>0</v>
      </c>
      <c r="I95" s="1739">
        <f>'Drum 8-2012'!I8</f>
        <v>41149</v>
      </c>
      <c r="J95" s="1739">
        <f>'Drum 8-2012'!J8</f>
        <v>0</v>
      </c>
      <c r="K95" s="1741">
        <f>'Drum 8-2012'!K8</f>
        <v>8.1</v>
      </c>
      <c r="L95" s="1742">
        <f>'Drum 8-2012'!L8</f>
        <v>1.35</v>
      </c>
      <c r="M95" s="1742">
        <f>'Drum 8-2012'!M8</f>
        <v>36</v>
      </c>
      <c r="N95" s="1742">
        <f>'Drum 8-2012'!N8</f>
        <v>11</v>
      </c>
      <c r="O95" s="1742">
        <f>'Drum 8-2012'!O8</f>
        <v>8</v>
      </c>
      <c r="P95" s="1742" t="str">
        <f>'Drum 8-2012'!P8</f>
        <v>n</v>
      </c>
      <c r="Q95" s="1743" t="str">
        <f>'Drum 8-2012'!Q8</f>
        <v>n/a</v>
      </c>
      <c r="R95" s="1742">
        <f>'Drum 8-2012'!R8</f>
        <v>0</v>
      </c>
      <c r="S95" s="1741" t="str">
        <f>'Drum 8-2012'!S8</f>
        <v>n</v>
      </c>
      <c r="T95" s="1742" t="str">
        <f>'Drum 8-2012'!T8</f>
        <v>n/a</v>
      </c>
      <c r="U95" s="1742" t="str">
        <f>'Drum 8-2012'!U8</f>
        <v>n</v>
      </c>
      <c r="V95" s="1742" t="str">
        <f>'Drum 8-2012'!V8</f>
        <v>y</v>
      </c>
      <c r="W95" s="1742" t="str">
        <f>'Drum 8-2012'!W8</f>
        <v>y</v>
      </c>
      <c r="X95" s="1742" t="str">
        <f>'Drum 8-2012'!X8</f>
        <v>n</v>
      </c>
      <c r="Y95" s="1742" t="str">
        <f>'Drum 8-2012'!Y8</f>
        <v>y</v>
      </c>
      <c r="Z95" s="1742">
        <f>'Drum 8-2012'!Z8</f>
        <v>0</v>
      </c>
      <c r="AA95" s="1742">
        <f>'Drum 8-2012'!AA8</f>
        <v>10</v>
      </c>
      <c r="AB95" s="1742" t="str">
        <f>'Drum 8-2012'!AB8</f>
        <v>y</v>
      </c>
      <c r="AC95" s="1742">
        <f>'Drum 8-2012'!AC8</f>
        <v>3.1808713000000002E-2</v>
      </c>
      <c r="AD95" s="1743">
        <f>'Drum 8-2012'!AD8</f>
        <v>0</v>
      </c>
      <c r="AE95" s="1742">
        <f>'Drum 8-2012'!AE8</f>
        <v>58</v>
      </c>
      <c r="AF95" s="1742">
        <f>'Drum 8-2012'!AF8</f>
        <v>720</v>
      </c>
      <c r="AG95" s="1742">
        <f>'Drum 8-2012'!AG8</f>
        <v>5</v>
      </c>
      <c r="AH95" s="1742" t="str">
        <f>'Drum 8-2012'!AH8</f>
        <v>n</v>
      </c>
      <c r="AI95" s="1742" t="str">
        <f>'Drum 8-2012'!AI8</f>
        <v>y</v>
      </c>
      <c r="AJ95" s="1742" t="str">
        <f>'Drum 8-2012'!AJ8</f>
        <v>y</v>
      </c>
      <c r="AK95" s="1742" t="str">
        <f>'Drum 8-2012'!AK8</f>
        <v>n</v>
      </c>
      <c r="AL95" s="1742" t="str">
        <f>'Drum 8-2012'!AL8</f>
        <v>y</v>
      </c>
      <c r="AM95" s="1742" t="str">
        <f>'Drum 8-2012'!AM8</f>
        <v>y</v>
      </c>
      <c r="AN95" s="1742">
        <f>'Drum 8-2012'!AN8</f>
        <v>3.1808713000000002E-2</v>
      </c>
      <c r="AO95" s="1742">
        <f>'Drum 8-2012'!AO8</f>
        <v>0</v>
      </c>
      <c r="AP95" s="1742" t="str">
        <f>'Drum 8-2012'!AP8</f>
        <v>n</v>
      </c>
      <c r="AQ95" s="1744" t="str">
        <f>'Drum 8-2012'!AQ8</f>
        <v>n/a</v>
      </c>
      <c r="AR95" s="1742" t="str">
        <f>'Drum 8-2012'!AR8</f>
        <v>n/a</v>
      </c>
      <c r="AS95" s="1742" t="str">
        <f>'Drum 8-2012'!AS8</f>
        <v>n/a</v>
      </c>
      <c r="AT95" s="1742" t="str">
        <f>'Drum 8-2012'!AT8</f>
        <v>n/a</v>
      </c>
      <c r="AU95" s="1742" t="str">
        <f>'Drum 8-2012'!AU8</f>
        <v>n/a</v>
      </c>
      <c r="AV95" s="1742" t="str">
        <f>'Drum 8-2012'!AV8</f>
        <v>n/a</v>
      </c>
      <c r="AW95" s="1742">
        <f>'Drum 8-2012'!AW8</f>
        <v>6.9323119999999987</v>
      </c>
      <c r="AX95" s="1742">
        <f>'Drum 8-2012'!AX8</f>
        <v>4.7637928571428576</v>
      </c>
      <c r="AY95" s="1742">
        <f>'Drum 8-2012'!AY8</f>
        <v>83765</v>
      </c>
      <c r="AZ95" s="1742" t="str">
        <f>'Drum 8-2012'!AZ8</f>
        <v>n/a</v>
      </c>
      <c r="BA95" s="1742" t="str">
        <f>'Drum 8-2012'!BA8</f>
        <v>n/a</v>
      </c>
      <c r="BB95" s="1742">
        <f>'Drum 8-2012'!BB8</f>
        <v>159.65989999999999</v>
      </c>
      <c r="BC95" s="1741">
        <f>'Drum 8-2012'!BC8</f>
        <v>2.1685191428571411</v>
      </c>
      <c r="BD95" s="1745">
        <f>'Drum 8-2012'!BD8</f>
        <v>4079475.7854553871</v>
      </c>
      <c r="BE95" s="1746">
        <f>'Drum 8-2012'!BE8</f>
        <v>516.47804956902201</v>
      </c>
      <c r="BF95" s="1747" t="str">
        <f>'Drum 8-2012'!BF8</f>
        <v>n/a</v>
      </c>
      <c r="BG95" s="1748" t="str">
        <f>'Drum 8-2012'!BG8</f>
        <v>n/a</v>
      </c>
      <c r="BH95" s="1749">
        <f>'Drum 8-2012'!BH8</f>
        <v>150.84830290120672</v>
      </c>
      <c r="BI95" s="1750">
        <f>'Drum 8-2012'!BI8</f>
        <v>0.12660402383326516</v>
      </c>
      <c r="BJ95" s="1750">
        <f>'Drum 8-2012'!BJ8</f>
        <v>0.42811946995196837</v>
      </c>
      <c r="BK95" s="1750">
        <f>'Drum 8-2012'!BK8</f>
        <v>0.78727002124128109</v>
      </c>
      <c r="BL95" s="1750" t="str">
        <f>'Drum 8-2012'!BL8</f>
        <v>n/a</v>
      </c>
      <c r="BM95" s="1751">
        <f>'Drum 8-2012'!BM8</f>
        <v>3.0155537936787842</v>
      </c>
      <c r="BN95" s="1750">
        <f>'Drum 8-2012'!BN8</f>
        <v>6.8847594999012718E-2</v>
      </c>
      <c r="BO95" s="1739">
        <f>'Drum 8-2012'!BO8</f>
        <v>4079475.7854553871</v>
      </c>
      <c r="BP95" s="1739">
        <f>'Drum 8-2012'!BP8</f>
        <v>4018907.6323207417</v>
      </c>
      <c r="BQ95" s="1739">
        <f>'Drum 8-2012'!BQ8</f>
        <v>3641107.1936484827</v>
      </c>
      <c r="BR95" s="1738">
        <f>'Drum 8-2012'!BR8</f>
        <v>516.47804956902201</v>
      </c>
      <c r="BS95" s="1739">
        <f>'Drum 8-2012'!BS8</f>
        <v>0.48133693129209376</v>
      </c>
      <c r="BT95" s="1739">
        <f>'Drum 8-2012'!BT8</f>
        <v>0.55000000000000004</v>
      </c>
      <c r="BU95" s="1739">
        <f>'Drum 8-2012'!BU8</f>
        <v>1</v>
      </c>
      <c r="BV95" s="1739">
        <f>'Drum 8-2012'!BV8</f>
        <v>1.7178367369549752</v>
      </c>
      <c r="BW95" s="1740">
        <f>'Drum 8-2012'!BW8</f>
        <v>0.9</v>
      </c>
      <c r="BX95" s="1739" t="str">
        <f>'Drum 8-2012'!BX8</f>
        <v>n/a</v>
      </c>
      <c r="BY95" s="1739">
        <f>'Drum 8-2012'!BY8</f>
        <v>1.7178367369549752</v>
      </c>
      <c r="BZ95" s="1752">
        <f>'Drum 8-2012'!BZ8</f>
        <v>369.21229962777983</v>
      </c>
      <c r="CA95" s="1753">
        <f>'Drum 8-2012'!CA8</f>
        <v>2.52</v>
      </c>
      <c r="CB95" s="1855"/>
      <c r="CC95" s="1856"/>
      <c r="CD95" s="1856"/>
      <c r="CE95" s="1856"/>
      <c r="CF95" s="1856"/>
      <c r="CG95" s="1932"/>
      <c r="CH95" s="1886"/>
      <c r="CI95" s="1858"/>
      <c r="CO95" s="1421"/>
      <c r="CP95" s="1895"/>
    </row>
    <row r="96" spans="1:101" s="1268" customFormat="1" x14ac:dyDescent="0.25">
      <c r="A96" s="1443" t="s">
        <v>814</v>
      </c>
      <c r="B96" s="1238" t="str">
        <f>'Drum 8-2012'!B28</f>
        <v>Silicone</v>
      </c>
      <c r="C96" s="1739">
        <f>'Drum 8-2012'!C28</f>
        <v>0</v>
      </c>
      <c r="D96" s="1739">
        <f>'Drum 8-2012'!D28</f>
        <v>0</v>
      </c>
      <c r="E96" s="1739">
        <f>'Drum 8-2012'!E28</f>
        <v>0</v>
      </c>
      <c r="F96" s="1739" t="str">
        <f>'Drum 8-2012'!F28</f>
        <v>401a</v>
      </c>
      <c r="G96" s="1739" t="str">
        <f>'Drum 8-2012'!G28</f>
        <v>aged</v>
      </c>
      <c r="H96" s="1739">
        <f>'Drum 8-2012'!H28</f>
        <v>0</v>
      </c>
      <c r="I96" s="1739">
        <f>'Drum 8-2012'!I28</f>
        <v>41152</v>
      </c>
      <c r="J96" s="1739">
        <f>'Drum 8-2012'!J28</f>
        <v>0</v>
      </c>
      <c r="K96" s="1741">
        <f>'Drum 8-2012'!K28</f>
        <v>8.1</v>
      </c>
      <c r="L96" s="1742">
        <f>'Drum 8-2012'!L28</f>
        <v>1.35</v>
      </c>
      <c r="M96" s="1742">
        <f>'Drum 8-2012'!M28</f>
        <v>45</v>
      </c>
      <c r="N96" s="1742">
        <f>'Drum 8-2012'!N28</f>
        <v>11</v>
      </c>
      <c r="O96" s="1742">
        <f>'Drum 8-2012'!O28</f>
        <v>8</v>
      </c>
      <c r="P96" s="1742" t="str">
        <f>'Drum 8-2012'!P28</f>
        <v>n</v>
      </c>
      <c r="Q96" s="1743" t="str">
        <f>'Drum 8-2012'!Q28</f>
        <v>n/a</v>
      </c>
      <c r="R96" s="1742">
        <f>'Drum 8-2012'!R28</f>
        <v>0</v>
      </c>
      <c r="S96" s="1741" t="str">
        <f>'Drum 8-2012'!S28</f>
        <v>n</v>
      </c>
      <c r="T96" s="1742" t="str">
        <f>'Drum 8-2012'!T28</f>
        <v>n/a</v>
      </c>
      <c r="U96" s="1742" t="str">
        <f>'Drum 8-2012'!U28</f>
        <v>n</v>
      </c>
      <c r="V96" s="1742" t="str">
        <f>'Drum 8-2012'!V28</f>
        <v>y</v>
      </c>
      <c r="W96" s="1742" t="str">
        <f>'Drum 8-2012'!W28</f>
        <v>y</v>
      </c>
      <c r="X96" s="1742" t="str">
        <f>'Drum 8-2012'!X28</f>
        <v>n</v>
      </c>
      <c r="Y96" s="1742" t="str">
        <f>'Drum 8-2012'!Y28</f>
        <v>y</v>
      </c>
      <c r="Z96" s="1742">
        <f>'Drum 8-2012'!Z28</f>
        <v>0</v>
      </c>
      <c r="AA96" s="1742">
        <f>'Drum 8-2012'!AA28</f>
        <v>10</v>
      </c>
      <c r="AB96" s="1742" t="str">
        <f>'Drum 8-2012'!AB28</f>
        <v>y</v>
      </c>
      <c r="AC96" s="1742">
        <f>'Drum 8-2012'!AC28</f>
        <v>3.1808713000000002E-2</v>
      </c>
      <c r="AD96" s="1743">
        <f>'Drum 8-2012'!AD28</f>
        <v>0</v>
      </c>
      <c r="AE96" s="1742">
        <f>'Drum 8-2012'!AE28</f>
        <v>58</v>
      </c>
      <c r="AF96" s="1742">
        <f>'Drum 8-2012'!AF28</f>
        <v>720</v>
      </c>
      <c r="AG96" s="1742">
        <f>'Drum 8-2012'!AG28</f>
        <v>5</v>
      </c>
      <c r="AH96" s="1742" t="str">
        <f>'Drum 8-2012'!AH28</f>
        <v>n</v>
      </c>
      <c r="AI96" s="1742" t="str">
        <f>'Drum 8-2012'!AI28</f>
        <v>y</v>
      </c>
      <c r="AJ96" s="1742" t="str">
        <f>'Drum 8-2012'!AJ28</f>
        <v>y</v>
      </c>
      <c r="AK96" s="1742" t="str">
        <f>'Drum 8-2012'!AK28</f>
        <v>n</v>
      </c>
      <c r="AL96" s="1742" t="str">
        <f>'Drum 8-2012'!AL28</f>
        <v>y</v>
      </c>
      <c r="AM96" s="1742" t="str">
        <f>'Drum 8-2012'!AM28</f>
        <v>y</v>
      </c>
      <c r="AN96" s="1742">
        <f>'Drum 8-2012'!AN28</f>
        <v>3.1808713000000002E-2</v>
      </c>
      <c r="AO96" s="1742">
        <f>'Drum 8-2012'!AO28</f>
        <v>0</v>
      </c>
      <c r="AP96" s="1742" t="str">
        <f>'Drum 8-2012'!AP28</f>
        <v>n</v>
      </c>
      <c r="AQ96" s="1744"/>
      <c r="AR96" s="1742"/>
      <c r="AS96" s="1742"/>
      <c r="AT96" s="1742"/>
      <c r="AU96" s="1742"/>
      <c r="AV96" s="1742"/>
      <c r="AW96" s="1742"/>
      <c r="AX96" s="1742"/>
      <c r="AY96" s="1742"/>
      <c r="AZ96" s="1742"/>
      <c r="BA96" s="1742"/>
      <c r="BB96" s="1742"/>
      <c r="BC96" s="1741"/>
      <c r="BD96" s="1745"/>
      <c r="BE96" s="1746"/>
      <c r="BF96" s="1747"/>
      <c r="BG96" s="1748"/>
      <c r="BH96" s="1749"/>
      <c r="BI96" s="1750"/>
      <c r="BJ96" s="1750"/>
      <c r="BK96" s="1750"/>
      <c r="BL96" s="1750"/>
      <c r="BM96" s="1751"/>
      <c r="BN96" s="1750"/>
      <c r="BO96" s="1739"/>
      <c r="BP96" s="1739"/>
      <c r="BQ96" s="1739"/>
      <c r="BR96" s="1738"/>
      <c r="BS96" s="1739"/>
      <c r="BT96" s="1739"/>
      <c r="BU96" s="1739"/>
      <c r="BV96" s="1739"/>
      <c r="BW96" s="1740"/>
      <c r="BX96" s="1739"/>
      <c r="BY96" s="1739"/>
      <c r="BZ96" s="1752"/>
      <c r="CA96" s="1753"/>
      <c r="CB96" s="1855"/>
      <c r="CC96" s="1856"/>
      <c r="CD96" s="1856"/>
      <c r="CE96" s="1856"/>
      <c r="CF96" s="1856"/>
      <c r="CG96" s="1932"/>
      <c r="CH96" s="1886"/>
      <c r="CI96" s="1858"/>
      <c r="CO96" s="1421"/>
      <c r="CP96" s="1895"/>
    </row>
    <row r="97" spans="1:94" s="1268" customFormat="1" x14ac:dyDescent="0.25">
      <c r="A97" s="1500" t="s">
        <v>854</v>
      </c>
      <c r="B97" s="1238" t="str">
        <f>'Drum 8-2012'!B42</f>
        <v>Silicone</v>
      </c>
      <c r="C97" s="1575">
        <f>'Drum 8-2012'!C42</f>
        <v>0</v>
      </c>
      <c r="D97" s="1575">
        <f>'Drum 8-2012'!D42</f>
        <v>0</v>
      </c>
      <c r="E97" s="1575">
        <f>'Drum 8-2012'!E42</f>
        <v>0</v>
      </c>
      <c r="F97" s="1575" t="str">
        <f>'Drum 8-2012'!F42</f>
        <v>408a</v>
      </c>
      <c r="G97" s="1575" t="str">
        <f>'Drum 8-2012'!G42</f>
        <v>aged No Drum</v>
      </c>
      <c r="H97" s="1575">
        <f>'Drum 8-2012'!H42</f>
        <v>0</v>
      </c>
      <c r="I97" s="1575">
        <f>'Drum 8-2012'!I42</f>
        <v>41152</v>
      </c>
      <c r="J97" s="1575">
        <f>'Drum 8-2012'!J42</f>
        <v>0</v>
      </c>
      <c r="K97" s="1581">
        <f>'Drum 8-2012'!K42</f>
        <v>8.1</v>
      </c>
      <c r="L97" s="1576">
        <f>'Drum 8-2012'!L42</f>
        <v>1.35</v>
      </c>
      <c r="M97" s="1576">
        <f>'Drum 8-2012'!M42</f>
        <v>36</v>
      </c>
      <c r="N97" s="1576">
        <f>'Drum 8-2012'!N42</f>
        <v>11</v>
      </c>
      <c r="O97" s="1576">
        <f>'Drum 8-2012'!O42</f>
        <v>8</v>
      </c>
      <c r="P97" s="1576" t="str">
        <f>'Drum 8-2012'!P42</f>
        <v>n</v>
      </c>
      <c r="Q97" s="1583" t="str">
        <f>'Drum 8-2012'!Q42</f>
        <v>n/a</v>
      </c>
      <c r="R97" s="1576">
        <f>'Drum 8-2012'!R42</f>
        <v>0</v>
      </c>
      <c r="S97" s="1581" t="str">
        <f>'Drum 8-2012'!S42</f>
        <v>n</v>
      </c>
      <c r="T97" s="1576" t="str">
        <f>'Drum 8-2012'!T42</f>
        <v>n/a</v>
      </c>
      <c r="U97" s="1576" t="str">
        <f>'Drum 8-2012'!U42</f>
        <v>n</v>
      </c>
      <c r="V97" s="1576" t="str">
        <f>'Drum 8-2012'!V42</f>
        <v>y</v>
      </c>
      <c r="W97" s="1576" t="str">
        <f>'Drum 8-2012'!W42</f>
        <v>y</v>
      </c>
      <c r="X97" s="1576" t="str">
        <f>'Drum 8-2012'!X42</f>
        <v>n</v>
      </c>
      <c r="Y97" s="1576" t="str">
        <f>'Drum 8-2012'!Y42</f>
        <v>y</v>
      </c>
      <c r="Z97" s="1576">
        <f>'Drum 8-2012'!Z42</f>
        <v>0</v>
      </c>
      <c r="AA97" s="1576">
        <f>'Drum 8-2012'!AA42</f>
        <v>10</v>
      </c>
      <c r="AB97" s="1576" t="str">
        <f>'Drum 8-2012'!AB42</f>
        <v>y</v>
      </c>
      <c r="AC97" s="1576">
        <f>'Drum 8-2012'!AC42</f>
        <v>3.1808713000000002E-2</v>
      </c>
      <c r="AD97" s="1583">
        <f>'Drum 8-2012'!AD42</f>
        <v>0</v>
      </c>
      <c r="AE97" s="1576">
        <f>'Drum 8-2012'!AE42</f>
        <v>58</v>
      </c>
      <c r="AF97" s="1576">
        <f>'Drum 8-2012'!AF42</f>
        <v>720</v>
      </c>
      <c r="AG97" s="1576">
        <f>'Drum 8-2012'!AG42</f>
        <v>5</v>
      </c>
      <c r="AH97" s="1576" t="str">
        <f>'Drum 8-2012'!AH42</f>
        <v>n</v>
      </c>
      <c r="AI97" s="1576" t="str">
        <f>'Drum 8-2012'!AI42</f>
        <v>y</v>
      </c>
      <c r="AJ97" s="1576" t="str">
        <f>'Drum 8-2012'!AJ42</f>
        <v>y</v>
      </c>
      <c r="AK97" s="1576" t="str">
        <f>'Drum 8-2012'!AK42</f>
        <v>n</v>
      </c>
      <c r="AL97" s="1576" t="str">
        <f>'Drum 8-2012'!AL42</f>
        <v>y</v>
      </c>
      <c r="AM97" s="1576" t="str">
        <f>'Drum 8-2012'!AM42</f>
        <v>y</v>
      </c>
      <c r="AN97" s="1576">
        <f>'Drum 8-2012'!AN42</f>
        <v>3.1808713000000002E-2</v>
      </c>
      <c r="AO97" s="1576">
        <f>'Drum 8-2012'!AO42</f>
        <v>0</v>
      </c>
      <c r="AP97" s="1576" t="str">
        <f>'Drum 8-2012'!AP42</f>
        <v>n</v>
      </c>
      <c r="AQ97" s="1587"/>
      <c r="AR97" s="1576"/>
      <c r="AS97" s="1576"/>
      <c r="AT97" s="1576"/>
      <c r="AU97" s="1576"/>
      <c r="AV97" s="1576"/>
      <c r="AW97" s="1576"/>
      <c r="AX97" s="1576"/>
      <c r="AY97" s="1576"/>
      <c r="AZ97" s="1576"/>
      <c r="BA97" s="1576"/>
      <c r="BB97" s="1576"/>
      <c r="BC97" s="1581"/>
      <c r="BD97" s="1586"/>
      <c r="BE97" s="1765"/>
      <c r="BF97" s="1766"/>
      <c r="BG97" s="1584"/>
      <c r="BH97" s="1767"/>
      <c r="BI97" s="1768"/>
      <c r="BJ97" s="1768"/>
      <c r="BK97" s="1768"/>
      <c r="BL97" s="1768"/>
      <c r="BM97" s="1769"/>
      <c r="BN97" s="1768"/>
      <c r="BO97" s="1575"/>
      <c r="BP97" s="1575"/>
      <c r="BQ97" s="1575"/>
      <c r="BR97" s="1770"/>
      <c r="BS97" s="1575"/>
      <c r="BT97" s="1575"/>
      <c r="BU97" s="1575"/>
      <c r="BV97" s="1575"/>
      <c r="BW97" s="1771"/>
      <c r="BX97" s="1575"/>
      <c r="BY97" s="1575"/>
      <c r="BZ97" s="1772"/>
      <c r="CA97" s="1773"/>
      <c r="CB97" s="1855"/>
      <c r="CC97" s="1856"/>
      <c r="CD97" s="1856"/>
      <c r="CE97" s="1856"/>
      <c r="CF97" s="1856"/>
      <c r="CG97" s="1932"/>
      <c r="CH97" s="1886"/>
      <c r="CI97" s="1858"/>
      <c r="CO97" s="1421"/>
      <c r="CP97" s="1895"/>
    </row>
    <row r="98" spans="1:94" s="446" customFormat="1" ht="15.75" thickBot="1" x14ac:dyDescent="0.3">
      <c r="A98" s="1827"/>
      <c r="B98" s="1828"/>
      <c r="C98" s="1827"/>
      <c r="D98" s="1827"/>
      <c r="E98" s="1829"/>
      <c r="F98" s="1830"/>
      <c r="G98" s="1831"/>
      <c r="H98" s="1832"/>
      <c r="I98" s="1833"/>
      <c r="J98" s="1829"/>
      <c r="K98" s="1834"/>
      <c r="L98" s="1835"/>
      <c r="M98" s="1830"/>
      <c r="N98" s="1830"/>
      <c r="O98" s="1830"/>
      <c r="P98" s="1830"/>
      <c r="Q98" s="1836"/>
      <c r="R98" s="1830"/>
      <c r="S98" s="1834"/>
      <c r="T98" s="1830"/>
      <c r="U98" s="1830"/>
      <c r="V98" s="1830"/>
      <c r="W98" s="1830"/>
      <c r="X98" s="1830"/>
      <c r="Y98" s="1830"/>
      <c r="Z98" s="1830"/>
      <c r="AA98" s="1830"/>
      <c r="AB98" s="1830"/>
      <c r="AC98" s="1837"/>
      <c r="AD98" s="1838"/>
      <c r="AE98" s="1830"/>
      <c r="AF98" s="1830"/>
      <c r="AG98" s="1830"/>
      <c r="AH98" s="1830"/>
      <c r="AI98" s="1830"/>
      <c r="AJ98" s="1830"/>
      <c r="AK98" s="1830"/>
      <c r="AL98" s="1830"/>
      <c r="AM98" s="1830"/>
      <c r="AN98" s="1839"/>
      <c r="AO98" s="1835"/>
      <c r="AP98" s="1830"/>
      <c r="AQ98" s="1840"/>
      <c r="AR98" s="1830"/>
      <c r="AS98" s="1830"/>
      <c r="AT98" s="1830"/>
      <c r="AU98" s="1830"/>
      <c r="AV98" s="1830"/>
      <c r="AW98" s="1830"/>
      <c r="AX98" s="1830"/>
      <c r="AY98" s="1830"/>
      <c r="AZ98" s="1830"/>
      <c r="BA98" s="1830"/>
      <c r="BB98" s="1830"/>
      <c r="BC98" s="1841"/>
      <c r="BD98" s="1842"/>
      <c r="BE98" s="1843"/>
      <c r="BF98" s="1844"/>
      <c r="BG98" s="1845"/>
      <c r="BH98" s="1846"/>
      <c r="BI98" s="1847"/>
      <c r="BJ98" s="1847"/>
      <c r="BK98" s="1847"/>
      <c r="BL98" s="1847"/>
      <c r="BM98" s="1848"/>
      <c r="BN98" s="1847"/>
      <c r="BO98" s="1827"/>
      <c r="BP98" s="1827"/>
      <c r="BQ98" s="1827"/>
      <c r="BR98" s="1849"/>
      <c r="BS98" s="1827"/>
      <c r="BT98" s="1827"/>
      <c r="BU98" s="1827"/>
      <c r="BV98" s="1827"/>
      <c r="BW98" s="1850"/>
      <c r="BX98" s="1827"/>
      <c r="BY98" s="1827"/>
      <c r="BZ98" s="1851"/>
      <c r="CA98" s="1852"/>
      <c r="CB98" s="1853"/>
      <c r="CC98" s="1854"/>
      <c r="CD98" s="1854"/>
      <c r="CE98" s="1854"/>
      <c r="CF98" s="1854"/>
      <c r="CG98" s="1929"/>
      <c r="CH98" s="1890"/>
      <c r="CI98" s="1858"/>
      <c r="CJ98" s="1854"/>
      <c r="CK98" s="1854"/>
      <c r="CL98" s="1854"/>
      <c r="CM98" s="1854"/>
      <c r="CN98" s="1854"/>
      <c r="CO98" s="1929"/>
      <c r="CP98" s="1895"/>
    </row>
    <row r="99" spans="1:94" ht="15.75" thickTop="1" x14ac:dyDescent="0.25">
      <c r="A99" s="1500" t="s">
        <v>839</v>
      </c>
      <c r="B99" s="1239" t="str">
        <f>'Gnd Verif. 8-2012'!B19</f>
        <v>Pyrell</v>
      </c>
      <c r="C99" s="1574" t="str">
        <f>'Gnd Verif. 8-2012'!C19</f>
        <v>Pyr_BL</v>
      </c>
      <c r="D99" s="1574">
        <f>'Gnd Verif. 8-2012'!D19</f>
        <v>686</v>
      </c>
      <c r="E99" s="1575">
        <f>'Gnd Verif. 8-2012'!E19</f>
        <v>0</v>
      </c>
      <c r="F99" s="1576">
        <f>'Gnd Verif. 8-2012'!F19</f>
        <v>0</v>
      </c>
      <c r="G99" s="1577">
        <f>'Gnd Verif. 8-2012'!G19</f>
        <v>0</v>
      </c>
      <c r="H99" s="1603" t="str">
        <f>'Gnd Verif. 8-2012'!H19</f>
        <v>2006/1</v>
      </c>
      <c r="I99" s="1579">
        <f>'Gnd Verif. 8-2012'!I19</f>
        <v>41129</v>
      </c>
      <c r="J99" s="1575">
        <f>'Gnd Verif. 8-2012'!J19</f>
        <v>0</v>
      </c>
      <c r="K99" s="1581">
        <f>'Gnd Verif. 8-2012'!K19</f>
        <v>8.1</v>
      </c>
      <c r="L99" s="1582">
        <f>'Gnd Verif. 8-2012'!L19</f>
        <v>1.22</v>
      </c>
      <c r="M99" s="1576">
        <f>'Gnd Verif. 8-2012'!M19</f>
        <v>60</v>
      </c>
      <c r="N99" s="1576">
        <f>'Gnd Verif. 8-2012'!N19</f>
        <v>11</v>
      </c>
      <c r="O99" s="1576">
        <f>'Gnd Verif. 8-2012'!O19</f>
        <v>8</v>
      </c>
      <c r="P99" s="1576" t="str">
        <f>'Gnd Verif. 8-2012'!P19</f>
        <v>n</v>
      </c>
      <c r="Q99" s="1583">
        <f>'Gnd Verif. 8-2012'!Q19</f>
        <v>45</v>
      </c>
      <c r="R99" s="1576">
        <f>'Gnd Verif. 8-2012'!R19</f>
        <v>0</v>
      </c>
      <c r="S99" s="1581" t="str">
        <f>'Gnd Verif. 8-2012'!S19</f>
        <v>y</v>
      </c>
      <c r="T99" s="1576">
        <f>'Gnd Verif. 8-2012'!T19</f>
        <v>45</v>
      </c>
      <c r="U99" s="1576">
        <f>'Gnd Verif. 8-2012'!U19</f>
        <v>0</v>
      </c>
      <c r="V99" s="1576" t="str">
        <f>'Gnd Verif. 8-2012'!V19</f>
        <v>y</v>
      </c>
      <c r="W99" s="1576" t="str">
        <f>'Gnd Verif. 8-2012'!W19</f>
        <v>y</v>
      </c>
      <c r="X99" s="1576" t="str">
        <f>'Gnd Verif. 8-2012'!X19</f>
        <v>y</v>
      </c>
      <c r="Y99" s="1576" t="str">
        <f>'Gnd Verif. 8-2012'!Y19</f>
        <v>y</v>
      </c>
      <c r="Z99" s="1576">
        <f>'Gnd Verif. 8-2012'!Z19</f>
        <v>0</v>
      </c>
      <c r="AA99" s="1576">
        <f>'Gnd Verif. 8-2012'!AA19</f>
        <v>10</v>
      </c>
      <c r="AB99" s="1576" t="str">
        <f>'Gnd Verif. 8-2012'!AB19</f>
        <v>y</v>
      </c>
      <c r="AC99" s="1584">
        <f>'Gnd Verif. 8-2012'!AC19</f>
        <v>3.8521767473499238E-2</v>
      </c>
      <c r="AD99" s="1585">
        <f>'Gnd Verif. 8-2012'!AD19</f>
        <v>0</v>
      </c>
      <c r="AE99" s="1576">
        <f>'Gnd Verif. 8-2012'!AE19</f>
        <v>58</v>
      </c>
      <c r="AF99" s="1576">
        <f>'Gnd Verif. 8-2012'!AF19</f>
        <v>720</v>
      </c>
      <c r="AG99" s="1576">
        <f>'Gnd Verif. 8-2012'!AG19</f>
        <v>5</v>
      </c>
      <c r="AH99" s="1576" t="str">
        <f>'Gnd Verif. 8-2012'!AH19</f>
        <v>n</v>
      </c>
      <c r="AI99" s="1576" t="str">
        <f>'Gnd Verif. 8-2012'!AI19</f>
        <v>y</v>
      </c>
      <c r="AJ99" s="1576" t="str">
        <f>'Gnd Verif. 8-2012'!AJ19</f>
        <v>y</v>
      </c>
      <c r="AK99" s="1576" t="str">
        <f>'Gnd Verif. 8-2012'!AK19</f>
        <v>y</v>
      </c>
      <c r="AL99" s="1576" t="str">
        <f>'Gnd Verif. 8-2012'!AL19</f>
        <v>y</v>
      </c>
      <c r="AM99" s="1576" t="str">
        <f>'Gnd Verif. 8-2012'!AM19</f>
        <v>y</v>
      </c>
      <c r="AN99" s="1586">
        <f>'Gnd Verif. 8-2012'!AN19</f>
        <v>30</v>
      </c>
      <c r="AO99" s="1582">
        <f>'Gnd Verif. 8-2012'!AO19</f>
        <v>0</v>
      </c>
      <c r="AP99" s="1576">
        <f>'Gnd Verif. 8-2012'!AP19</f>
        <v>45</v>
      </c>
      <c r="AQ99" s="1587">
        <f>'Gnd Verif. 8-2012'!AQ19</f>
        <v>0</v>
      </c>
      <c r="AR99" s="1576">
        <f>'Gnd Verif. 8-2012'!AR19</f>
        <v>0</v>
      </c>
      <c r="AS99" s="1576">
        <f>'Gnd Verif. 8-2012'!AS19</f>
        <v>0</v>
      </c>
      <c r="AT99" s="1576">
        <f>'Gnd Verif. 8-2012'!AT19</f>
        <v>0</v>
      </c>
      <c r="AU99" s="1576">
        <f>'Gnd Verif. 8-2012'!AU19</f>
        <v>1.3462665</v>
      </c>
      <c r="AV99" s="1576">
        <f>'Gnd Verif. 8-2012'!AV19</f>
        <v>2.1957395000000001E-2</v>
      </c>
      <c r="AW99" s="1576">
        <f>'Gnd Verif. 8-2012'!AW19</f>
        <v>7.7067259999999989</v>
      </c>
      <c r="AX99" s="1576">
        <f>'Gnd Verif. 8-2012'!AX19</f>
        <v>4.6779340000000014</v>
      </c>
      <c r="AY99" s="1576">
        <f>'Gnd Verif. 8-2012'!AY19</f>
        <v>110200</v>
      </c>
      <c r="AZ99" s="1576">
        <f>'Gnd Verif. 8-2012'!AZ19</f>
        <v>15480.8</v>
      </c>
      <c r="BA99" s="1576">
        <f>'Gnd Verif. 8-2012'!BA19</f>
        <v>15007.7</v>
      </c>
      <c r="BB99" s="1576">
        <f>'Gnd Verif. 8-2012'!BB19</f>
        <v>103.5341</v>
      </c>
      <c r="BC99" s="1588">
        <f>'Gnd Verif. 8-2012'!BC19</f>
        <v>3.0287919999999975</v>
      </c>
      <c r="BD99" s="1589">
        <f>'Gnd Verif. 8-2012'!BD19</f>
        <v>4868628.1108213002</v>
      </c>
      <c r="BE99" s="1590">
        <f>'Gnd Verif. 8-2012'!BE19</f>
        <v>998.14471141006391</v>
      </c>
      <c r="BF99" s="1591">
        <f>'Gnd Verif. 8-2012'!BF19</f>
        <v>3.9841581795856991</v>
      </c>
      <c r="BG99" s="1592">
        <f>'Gnd Verif. 8-2012'!BG19</f>
        <v>355.82803660516788</v>
      </c>
      <c r="BH99" s="1593">
        <f>'Gnd Verif. 8-2012'!BH19</f>
        <v>150.40655769025051</v>
      </c>
      <c r="BI99" s="1594">
        <f>'Gnd Verif. 8-2012'!BI19</f>
        <v>0.20501559960834317</v>
      </c>
      <c r="BJ99" s="1594">
        <f>'Gnd Verif. 8-2012'!BJ19</f>
        <v>0.38930249080177892</v>
      </c>
      <c r="BK99" s="1594">
        <f>'Gnd Verif. 8-2012'!BK19</f>
        <v>0.53645996845851729</v>
      </c>
      <c r="BL99" s="1594">
        <f>'Gnd Verif. 8-2012'!BL19</f>
        <v>1.1196864130205065E-2</v>
      </c>
      <c r="BM99" s="1595">
        <f>'Gnd Verif. 8-2012'!BM19</f>
        <v>2.2273080844823792</v>
      </c>
      <c r="BN99" s="1594">
        <f>'Gnd Verif. 8-2012'!BN19</f>
        <v>0.14877733339560428</v>
      </c>
      <c r="BO99" s="1574">
        <f>'Gnd Verif. 8-2012'!BO19</f>
        <v>4868628.1108213002</v>
      </c>
      <c r="BP99" s="1574">
        <f>'Gnd Verif. 8-2012'!BP19</f>
        <v>4543499.7270155428</v>
      </c>
      <c r="BQ99" s="1574">
        <f>'Gnd Verif. 8-2012'!BQ19</f>
        <v>4016163.072123609</v>
      </c>
      <c r="BR99" s="1596">
        <f>'Gnd Verif. 8-2012'!BR19</f>
        <v>998.14471141006391</v>
      </c>
      <c r="BS99" s="1574">
        <f>'Gnd Verif. 8-2012'!BS19</f>
        <v>0.67228802272929</v>
      </c>
      <c r="BT99" s="1574">
        <f>'Gnd Verif. 8-2012'!BT19</f>
        <v>0.48</v>
      </c>
      <c r="BU99" s="1574">
        <f>'Gnd Verif. 8-2012'!BU19</f>
        <v>3.0084805462284421</v>
      </c>
      <c r="BV99" s="1574">
        <f>'Gnd Verif. 8-2012'!BV19</f>
        <v>3.0265100598548873</v>
      </c>
      <c r="BW99" s="1597">
        <f>'Gnd Verif. 8-2012'!BW19</f>
        <v>1</v>
      </c>
      <c r="BX99" s="1574">
        <f>'Gnd Verif. 8-2012'!BX19</f>
        <v>3.0084805462284421</v>
      </c>
      <c r="BY99" s="1574">
        <f>'Gnd Verif. 8-2012'!BY19</f>
        <v>3.0265100598548873</v>
      </c>
      <c r="BZ99" s="1598">
        <f>'Gnd Verif. 8-2012'!BZ19</f>
        <v>224.97625551094046</v>
      </c>
      <c r="CA99" s="1599">
        <f>'Gnd Verif. 8-2012'!CA19</f>
        <v>0.72</v>
      </c>
      <c r="CB99" s="1860">
        <f>AVERAGE(BI99,BI103:BI105)</f>
        <v>0.20100924224648056</v>
      </c>
      <c r="CC99" s="1860">
        <f t="shared" ref="CC99:CD99" si="97">AVERAGE(BJ99,BJ103:BJ105)</f>
        <v>0.39341613731965641</v>
      </c>
      <c r="CD99" s="1860">
        <f t="shared" si="97"/>
        <v>0.55805691653959655</v>
      </c>
      <c r="CE99" s="1860">
        <f>AVERAGE(BM99,BM103:BM105)</f>
        <v>2.3122479061402217</v>
      </c>
      <c r="CF99" s="1860">
        <f t="shared" ref="CF99" si="98">AVERAGE(BN99,BN103:BN105)</f>
        <v>0.14545611954619117</v>
      </c>
      <c r="CG99" s="1930">
        <f>AVERAGE(BZ99,BZ103:BZ105)</f>
        <v>225.41269592452315</v>
      </c>
      <c r="CH99" s="1884"/>
      <c r="CP99" s="1895"/>
    </row>
    <row r="100" spans="1:94" x14ac:dyDescent="0.25">
      <c r="A100" s="1477" t="s">
        <v>782</v>
      </c>
      <c r="B100" s="1495" t="str">
        <f>'SAME R Results'!B8</f>
        <v>Pyrell</v>
      </c>
      <c r="C100" s="1632" t="str">
        <f>'SAME R Results'!C8</f>
        <v>P02</v>
      </c>
      <c r="D100" s="1632" t="str">
        <f>'SAME R Results'!D8</f>
        <v>5p</v>
      </c>
      <c r="E100" s="1632">
        <f>'SAME R Results'!E8</f>
        <v>5</v>
      </c>
      <c r="F100" s="1632">
        <f>'SAME R Results'!F8</f>
        <v>52</v>
      </c>
      <c r="G100" s="1632" t="str">
        <f>'SAME R Results'!G8</f>
        <v>Baseline</v>
      </c>
      <c r="H100" s="1712" t="str">
        <f>'SAME R Results'!H8</f>
        <v>203</v>
      </c>
      <c r="I100" s="1632">
        <f>'SAME R Results'!I8</f>
        <v>40381</v>
      </c>
      <c r="J100" s="1632">
        <f>'SAME R Results'!J8</f>
        <v>0</v>
      </c>
      <c r="K100" s="1633">
        <f>'SAME R Results'!K8</f>
        <v>8.1</v>
      </c>
      <c r="L100" s="1634">
        <f>'SAME R Results'!L8</f>
        <v>1.22</v>
      </c>
      <c r="M100" s="1634">
        <f>'SAME R Results'!M8</f>
        <v>60</v>
      </c>
      <c r="N100" s="1634">
        <f>'SAME R Results'!N8</f>
        <v>11</v>
      </c>
      <c r="O100" s="1634">
        <f>'SAME R Results'!O8</f>
        <v>8</v>
      </c>
      <c r="P100" s="1634" t="str">
        <f>'SAME R Results'!P8</f>
        <v>n</v>
      </c>
      <c r="Q100" s="1635">
        <f>'SAME R Results'!Q8</f>
        <v>0</v>
      </c>
      <c r="R100" s="1634" t="str">
        <f>'SAME R Results'!R8</f>
        <v>n/a</v>
      </c>
      <c r="S100" s="1633" t="str">
        <f>'SAME R Results'!S8</f>
        <v>y</v>
      </c>
      <c r="T100" s="1634">
        <f>'SAME R Results'!T8</f>
        <v>60</v>
      </c>
      <c r="U100" s="1634" t="str">
        <f>'SAME R Results'!U8</f>
        <v>n</v>
      </c>
      <c r="V100" s="1634" t="str">
        <f>'SAME R Results'!V8</f>
        <v>y</v>
      </c>
      <c r="W100" s="1634" t="str">
        <f>'SAME R Results'!W8</f>
        <v>y</v>
      </c>
      <c r="X100" s="1634" t="str">
        <f>'SAME R Results'!X8</f>
        <v>y</v>
      </c>
      <c r="Y100" s="1634" t="str">
        <f>'SAME R Results'!Y8</f>
        <v>y</v>
      </c>
      <c r="Z100" s="1634" t="str">
        <f>'SAME R Results'!Z8</f>
        <v>y</v>
      </c>
      <c r="AA100" s="1634">
        <f>'SAME R Results'!AA8</f>
        <v>10</v>
      </c>
      <c r="AB100" s="1634" t="str">
        <f>'SAME R Results'!AB8</f>
        <v>y</v>
      </c>
      <c r="AC100" s="1634">
        <f>'SAME R Results'!AC8</f>
        <v>3.852706928546E-2</v>
      </c>
      <c r="AD100" s="1635">
        <f>'SAME R Results'!AD8</f>
        <v>0</v>
      </c>
      <c r="AE100" s="1634">
        <f>'SAME R Results'!AE8</f>
        <v>0</v>
      </c>
      <c r="AF100" s="1634">
        <f>'SAME R Results'!AF8</f>
        <v>0</v>
      </c>
      <c r="AG100" s="1634">
        <f>'SAME R Results'!AG8</f>
        <v>0</v>
      </c>
      <c r="AH100" s="1634">
        <f>'SAME R Results'!AH8</f>
        <v>0</v>
      </c>
      <c r="AI100" s="1634">
        <f>'SAME R Results'!AI8</f>
        <v>0</v>
      </c>
      <c r="AJ100" s="1634">
        <f>'SAME R Results'!AJ8</f>
        <v>0</v>
      </c>
      <c r="AK100" s="1634">
        <f>'SAME R Results'!AK8</f>
        <v>0</v>
      </c>
      <c r="AL100" s="1634">
        <f>'SAME R Results'!AL8</f>
        <v>0</v>
      </c>
      <c r="AM100" s="1634">
        <f>'SAME R Results'!AM8</f>
        <v>0</v>
      </c>
      <c r="AN100" s="1634">
        <f>'SAME R Results'!AN8</f>
        <v>0</v>
      </c>
      <c r="AO100" s="1634">
        <f>'SAME R Results'!AO8</f>
        <v>0</v>
      </c>
      <c r="AP100" s="1634">
        <f>'SAME R Results'!AP8</f>
        <v>0</v>
      </c>
      <c r="AQ100" s="1636">
        <f>'SAME R Results'!AQ8</f>
        <v>0</v>
      </c>
      <c r="AR100" s="1634">
        <f>'SAME R Results'!AR8</f>
        <v>6.2439999999999998</v>
      </c>
      <c r="AS100" s="1634">
        <f>'SAME R Results'!AS8</f>
        <v>0</v>
      </c>
      <c r="AT100" s="1634">
        <f>'SAME R Results'!AT8</f>
        <v>0</v>
      </c>
      <c r="AU100" s="1634">
        <f>'SAME R Results'!AU8</f>
        <v>1.0733951000000002</v>
      </c>
      <c r="AV100" s="1634">
        <f>'SAME R Results'!AV8</f>
        <v>2.6800000000000001E-2</v>
      </c>
      <c r="AW100" s="1634">
        <f>'SAME R Results'!AW8</f>
        <v>7.1744545000000004</v>
      </c>
      <c r="AX100" s="1634">
        <f>'SAME R Results'!AX8</f>
        <v>4.7012175000000003</v>
      </c>
      <c r="AY100" s="1634">
        <f>'SAME R Results'!AY8</f>
        <v>77955</v>
      </c>
      <c r="AZ100" s="1634">
        <f>'SAME R Results'!AZ8</f>
        <v>1.4183340000000002</v>
      </c>
      <c r="BA100" s="1634">
        <f>'SAME R Results'!BA8</f>
        <v>8.2000000000000003E-2</v>
      </c>
      <c r="BB100" s="1634">
        <f>'SAME R Results'!BB8</f>
        <v>84.70040000000003</v>
      </c>
      <c r="BC100" s="1633">
        <f>'SAME R Results'!BC8</f>
        <v>2.4732370000000001</v>
      </c>
      <c r="BD100" s="1637">
        <f>'SAME R Results'!BD8</f>
        <v>3110970.9166285717</v>
      </c>
      <c r="BE100" s="1638">
        <f>'SAME R Results'!BE8</f>
        <v>647.21974074117884</v>
      </c>
      <c r="BF100" s="1639">
        <f>'SAME R Results'!BF8</f>
        <v>2.8033341747583633</v>
      </c>
      <c r="BG100" s="1640">
        <f>'SAME R Results'!BG8</f>
        <v>0.89485197548974349</v>
      </c>
      <c r="BH100" s="1641">
        <f>'SAME R Results'!BH8</f>
        <v>108.36086003496634</v>
      </c>
      <c r="BI100" s="1642">
        <f>'SAME R Results'!BI8</f>
        <v>0.2080442916652481</v>
      </c>
      <c r="BJ100" s="1642">
        <f>'SAME R Results'!BJ8</f>
        <v>0.40519053314258846</v>
      </c>
      <c r="BK100" s="1642">
        <f>'SAME R Results'!BK8</f>
        <v>0.56547190586738016</v>
      </c>
      <c r="BL100" s="1642">
        <f>'SAME R Results'!BL8</f>
        <v>3.1327350797031284</v>
      </c>
      <c r="BM100" s="1643">
        <f>'SAME R Results'!BM8</f>
        <v>2.262475756453556</v>
      </c>
      <c r="BN100" s="1642">
        <f>'SAME R Results'!BN8</f>
        <v>0.14907474019917849</v>
      </c>
      <c r="BO100" s="1632">
        <f>'SAME R Results'!BO8</f>
        <v>3110970.9166285717</v>
      </c>
      <c r="BP100" s="1632">
        <f>'SAME R Results'!BP8</f>
        <v>3064433.1177963968</v>
      </c>
      <c r="BQ100" s="1632">
        <f>'SAME R Results'!BQ8</f>
        <v>2785904.3917858307</v>
      </c>
      <c r="BR100" s="1644">
        <f>'SAME R Results'!BR8</f>
        <v>647.21974074117884</v>
      </c>
      <c r="BS100" s="1632">
        <f>'SAME R Results'!BS8</f>
        <v>0.54897385243718366</v>
      </c>
      <c r="BT100" s="1632">
        <f>'SAME R Results'!BT8</f>
        <v>0.48</v>
      </c>
      <c r="BU100" s="1632">
        <f>'SAME R Results'!BU8</f>
        <v>2.6785278994315593</v>
      </c>
      <c r="BV100" s="1632">
        <f>'SAME R Results'!BV8</f>
        <v>2.6652978231450279</v>
      </c>
      <c r="BW100" s="1645">
        <f>'SAME R Results'!BW8</f>
        <v>1</v>
      </c>
      <c r="BX100" s="1632">
        <f>'SAME R Results'!BX8</f>
        <v>2.6785278994315593</v>
      </c>
      <c r="BY100" s="1632">
        <f>'SAME R Results'!BY8</f>
        <v>2.6652978231450279</v>
      </c>
      <c r="BZ100" s="1646">
        <f>'SAME R Results'!BZ8</f>
        <v>230.42121123513496</v>
      </c>
      <c r="CA100" s="1647">
        <f>'SAME R Results'!CA8</f>
        <v>0</v>
      </c>
      <c r="CB100" s="1861">
        <f>BI100</f>
        <v>0.2080442916652481</v>
      </c>
      <c r="CC100" s="1861">
        <f t="shared" ref="CC100:CC102" si="99">BJ100</f>
        <v>0.40519053314258846</v>
      </c>
      <c r="CD100" s="1861">
        <f t="shared" ref="CD100:CD102" si="100">BK100</f>
        <v>0.56547190586738016</v>
      </c>
      <c r="CE100" s="1862">
        <f t="shared" ref="CE100:CF102" si="101">BM100</f>
        <v>2.262475756453556</v>
      </c>
      <c r="CF100" s="1861">
        <f t="shared" si="101"/>
        <v>0.14907474019917849</v>
      </c>
      <c r="CG100" s="1862">
        <f>BZ100</f>
        <v>230.42121123513496</v>
      </c>
      <c r="CH100" s="1094"/>
      <c r="CJ100" s="1439">
        <f>CB99</f>
        <v>0.20100924224648056</v>
      </c>
      <c r="CK100" s="1439">
        <f t="shared" ref="CK100:CO100" si="102">CC99</f>
        <v>0.39341613731965641</v>
      </c>
      <c r="CL100" s="1439">
        <f t="shared" si="102"/>
        <v>0.55805691653959655</v>
      </c>
      <c r="CM100" s="1439">
        <f t="shared" si="102"/>
        <v>2.3122479061402217</v>
      </c>
      <c r="CN100" s="1439">
        <f t="shared" si="102"/>
        <v>0.14545611954619117</v>
      </c>
      <c r="CO100" s="1421">
        <f t="shared" si="102"/>
        <v>225.41269592452315</v>
      </c>
      <c r="CP100" s="1895"/>
    </row>
    <row r="101" spans="1:94" x14ac:dyDescent="0.25">
      <c r="A101" s="1240" t="s">
        <v>783</v>
      </c>
      <c r="B101" s="1239" t="str">
        <f>'SAME R Results'!B27</f>
        <v>Pyrell</v>
      </c>
      <c r="C101" s="1696" t="str">
        <f>'SAME R Results'!C27</f>
        <v>P03</v>
      </c>
      <c r="D101" s="1696" t="str">
        <f>'SAME R Results'!D27</f>
        <v>16P</v>
      </c>
      <c r="E101" s="1696">
        <f>'SAME R Results'!E27</f>
        <v>3</v>
      </c>
      <c r="F101" s="1696">
        <f>'SAME R Results'!F27</f>
        <v>63</v>
      </c>
      <c r="G101" s="1696" t="str">
        <f>'SAME R Results'!G27</f>
        <v>Baseline Aging</v>
      </c>
      <c r="H101" s="1696">
        <f>'SAME R Results'!H27</f>
        <v>235</v>
      </c>
      <c r="I101" s="1696">
        <f>'SAME R Results'!I27</f>
        <v>40413</v>
      </c>
      <c r="J101" s="1696">
        <f>'SAME R Results'!J27</f>
        <v>0</v>
      </c>
      <c r="K101" s="1697">
        <f>'SAME R Results'!K27</f>
        <v>8.1</v>
      </c>
      <c r="L101" s="1698">
        <f>'SAME R Results'!L27</f>
        <v>1.22</v>
      </c>
      <c r="M101" s="1698">
        <f>'SAME R Results'!M27</f>
        <v>60</v>
      </c>
      <c r="N101" s="1698">
        <f>'SAME R Results'!N27</f>
        <v>11</v>
      </c>
      <c r="O101" s="1698">
        <f>'SAME R Results'!O27</f>
        <v>8</v>
      </c>
      <c r="P101" s="1698" t="str">
        <f>'SAME R Results'!P27</f>
        <v>n</v>
      </c>
      <c r="Q101" s="1699">
        <f>'SAME R Results'!Q27</f>
        <v>0</v>
      </c>
      <c r="R101" s="1698">
        <f>'SAME R Results'!R27</f>
        <v>55.6</v>
      </c>
      <c r="S101" s="1697" t="str">
        <f>'SAME R Results'!S27</f>
        <v>y</v>
      </c>
      <c r="T101" s="1698">
        <f>'SAME R Results'!T27</f>
        <v>60</v>
      </c>
      <c r="U101" s="1698" t="str">
        <f>'SAME R Results'!U27</f>
        <v>n</v>
      </c>
      <c r="V101" s="1698" t="str">
        <f>'SAME R Results'!V27</f>
        <v>y</v>
      </c>
      <c r="W101" s="1698" t="str">
        <f>'SAME R Results'!W27</f>
        <v>y</v>
      </c>
      <c r="X101" s="1698" t="str">
        <f>'SAME R Results'!X27</f>
        <v>y</v>
      </c>
      <c r="Y101" s="1698" t="str">
        <f>'SAME R Results'!Y27</f>
        <v>y</v>
      </c>
      <c r="Z101" s="1698" t="str">
        <f>'SAME R Results'!Z27</f>
        <v>y</v>
      </c>
      <c r="AA101" s="1698">
        <f>'SAME R Results'!AA27</f>
        <v>10</v>
      </c>
      <c r="AB101" s="1698" t="str">
        <f>'SAME R Results'!AB27</f>
        <v>y</v>
      </c>
      <c r="AC101" s="1698">
        <f>'SAME R Results'!AC27</f>
        <v>3.852706928546E-2</v>
      </c>
      <c r="AD101" s="1699">
        <f>'SAME R Results'!AD27</f>
        <v>0</v>
      </c>
      <c r="AE101" s="1698">
        <f>'SAME R Results'!AE27</f>
        <v>0</v>
      </c>
      <c r="AF101" s="1698">
        <f>'SAME R Results'!AF27</f>
        <v>0</v>
      </c>
      <c r="AG101" s="1698">
        <f>'SAME R Results'!AG27</f>
        <v>0</v>
      </c>
      <c r="AH101" s="1698">
        <f>'SAME R Results'!AH27</f>
        <v>0</v>
      </c>
      <c r="AI101" s="1698">
        <f>'SAME R Results'!AI27</f>
        <v>0</v>
      </c>
      <c r="AJ101" s="1698">
        <f>'SAME R Results'!AJ27</f>
        <v>0</v>
      </c>
      <c r="AK101" s="1698">
        <f>'SAME R Results'!AK27</f>
        <v>0</v>
      </c>
      <c r="AL101" s="1698">
        <f>'SAME R Results'!AL27</f>
        <v>0</v>
      </c>
      <c r="AM101" s="1698">
        <f>'SAME R Results'!AM27</f>
        <v>0</v>
      </c>
      <c r="AN101" s="1698">
        <f>'SAME R Results'!AN27</f>
        <v>0</v>
      </c>
      <c r="AO101" s="1698">
        <f>'SAME R Results'!AO27</f>
        <v>0</v>
      </c>
      <c r="AP101" s="1698">
        <f>'SAME R Results'!AP27</f>
        <v>0</v>
      </c>
      <c r="AQ101" s="1700">
        <f>'SAME R Results'!AQ27</f>
        <v>0</v>
      </c>
      <c r="AR101" s="1698">
        <f>'SAME R Results'!AR27</f>
        <v>6.2380000000000004</v>
      </c>
      <c r="AS101" s="1698">
        <f>'SAME R Results'!AS27</f>
        <v>0</v>
      </c>
      <c r="AT101" s="1698">
        <f>'SAME R Results'!AT27</f>
        <v>0</v>
      </c>
      <c r="AU101" s="1698">
        <f>'SAME R Results'!AU27</f>
        <v>1.2618104999999997</v>
      </c>
      <c r="AV101" s="1698">
        <f>'SAME R Results'!AV27</f>
        <v>2.6800000000000001E-2</v>
      </c>
      <c r="AW101" s="1698">
        <f>'SAME R Results'!AW27</f>
        <v>7.4841774999999995</v>
      </c>
      <c r="AX101" s="1698">
        <f>'SAME R Results'!AX27</f>
        <v>4.7311394999999994</v>
      </c>
      <c r="AY101" s="1698">
        <f>'SAME R Results'!AY27</f>
        <v>94725</v>
      </c>
      <c r="AZ101" s="1698">
        <f>'SAME R Results'!AZ27</f>
        <v>1.7443859999999998</v>
      </c>
      <c r="BA101" s="1698">
        <f>'SAME R Results'!BA27</f>
        <v>8.2000000000000003E-2</v>
      </c>
      <c r="BB101" s="1698">
        <f>'SAME R Results'!BB27</f>
        <v>95.160750000000021</v>
      </c>
      <c r="BC101" s="1697">
        <f>'SAME R Results'!BC27</f>
        <v>2.7530380000000001</v>
      </c>
      <c r="BD101" s="1701">
        <f>'SAME R Results'!BD27</f>
        <v>3862679.2540942985</v>
      </c>
      <c r="BE101" s="1702">
        <f>'SAME R Results'!BE27</f>
        <v>799.72694879565961</v>
      </c>
      <c r="BF101" s="1703">
        <f>'SAME R Results'!BF27</f>
        <v>3.3011901906079455</v>
      </c>
      <c r="BG101" s="1704">
        <f>'SAME R Results'!BG27</f>
        <v>1.110891841851543</v>
      </c>
      <c r="BH101" s="1705">
        <f>'SAME R Results'!BH27</f>
        <v>121.49421996324</v>
      </c>
      <c r="BI101" s="1706">
        <f>'SAME R Results'!BI27</f>
        <v>0.20703943977434275</v>
      </c>
      <c r="BJ101" s="1706">
        <f>'SAME R Results'!BJ27</f>
        <v>0.39164217089803754</v>
      </c>
      <c r="BK101" s="1706">
        <f>'SAME R Results'!BK27</f>
        <v>0.53865120027268099</v>
      </c>
      <c r="BL101" s="1706">
        <f>'SAME R Results'!BL27</f>
        <v>2.9716576053936929</v>
      </c>
      <c r="BM101" s="1707">
        <f>'SAME R Results'!BM27</f>
        <v>2.2219783573112184</v>
      </c>
      <c r="BN101" s="1706">
        <f>'SAME R Results'!BN27</f>
        <v>0.15053410372740142</v>
      </c>
      <c r="BO101" s="1696">
        <f>'SAME R Results'!BO27</f>
        <v>3862679.2540942985</v>
      </c>
      <c r="BP101" s="1696">
        <f>'SAME R Results'!BP27</f>
        <v>3806130.0527040381</v>
      </c>
      <c r="BQ101" s="1696">
        <f>'SAME R Results'!BQ27</f>
        <v>3426451.3385870382</v>
      </c>
      <c r="BR101" s="1708">
        <f>'SAME R Results'!BR27</f>
        <v>799.72694879565961</v>
      </c>
      <c r="BS101" s="1696">
        <f>'SAME R Results'!BS27</f>
        <v>0.6110800852348397</v>
      </c>
      <c r="BT101" s="1696">
        <f>'SAME R Results'!BT27</f>
        <v>0.48</v>
      </c>
      <c r="BU101" s="1696">
        <f>'SAME R Results'!BU27</f>
        <v>2.6730057684594146</v>
      </c>
      <c r="BV101" s="1696">
        <f>'SAME R Results'!BV27</f>
        <v>2.6598461892823453</v>
      </c>
      <c r="BW101" s="1709">
        <f>'SAME R Results'!BW27</f>
        <v>1</v>
      </c>
      <c r="BX101" s="1696">
        <f>'SAME R Results'!BX27</f>
        <v>2.6730057684594146</v>
      </c>
      <c r="BY101" s="1696">
        <f>'SAME R Results'!BY27</f>
        <v>2.6598461892823453</v>
      </c>
      <c r="BZ101" s="1710">
        <f>'SAME R Results'!BZ27</f>
        <v>225.3</v>
      </c>
      <c r="CA101" s="1711">
        <f>'SAME R Results'!CA27</f>
        <v>0.5633333333333046</v>
      </c>
      <c r="CB101" s="1861">
        <f>BI101</f>
        <v>0.20703943977434275</v>
      </c>
      <c r="CC101" s="1861">
        <f t="shared" si="99"/>
        <v>0.39164217089803754</v>
      </c>
      <c r="CD101" s="1861">
        <f t="shared" si="100"/>
        <v>0.53865120027268099</v>
      </c>
      <c r="CE101" s="1862">
        <f t="shared" si="101"/>
        <v>2.2219783573112184</v>
      </c>
      <c r="CF101" s="1861">
        <f t="shared" si="101"/>
        <v>0.15053410372740142</v>
      </c>
      <c r="CG101" s="1862">
        <f>BZ101</f>
        <v>225.3</v>
      </c>
      <c r="CH101" s="1094"/>
      <c r="CJ101" s="1439">
        <f>CB99</f>
        <v>0.20100924224648056</v>
      </c>
      <c r="CK101" s="1439">
        <f t="shared" ref="CK101:CO101" si="103">CC99</f>
        <v>0.39341613731965641</v>
      </c>
      <c r="CL101" s="1439">
        <f t="shared" si="103"/>
        <v>0.55805691653959655</v>
      </c>
      <c r="CM101" s="1439">
        <f t="shared" si="103"/>
        <v>2.3122479061402217</v>
      </c>
      <c r="CN101" s="1439">
        <f t="shared" si="103"/>
        <v>0.14545611954619117</v>
      </c>
      <c r="CO101" s="1421">
        <f t="shared" si="103"/>
        <v>225.41269592452315</v>
      </c>
      <c r="CP101" s="1895"/>
    </row>
    <row r="102" spans="1:94" x14ac:dyDescent="0.25">
      <c r="A102" s="1479" t="s">
        <v>784</v>
      </c>
      <c r="B102" s="1496" t="str">
        <f>'SAME R Results'!B45</f>
        <v>Pyrell</v>
      </c>
      <c r="C102" s="1648" t="str">
        <f>'SAME R Results'!C45</f>
        <v>P05</v>
      </c>
      <c r="D102" s="1648" t="str">
        <f>'SAME R Results'!D45</f>
        <v>27 P</v>
      </c>
      <c r="E102" s="1648">
        <f>'SAME R Results'!E45</f>
        <v>4</v>
      </c>
      <c r="F102" s="1648">
        <f>'SAME R Results'!F45</f>
        <v>74</v>
      </c>
      <c r="G102" s="1648" t="str">
        <f>'SAME R Results'!G45</f>
        <v>Baseline Aging</v>
      </c>
      <c r="H102" s="1648">
        <f>'SAME R Results'!H45</f>
        <v>238</v>
      </c>
      <c r="I102" s="1648">
        <f>'SAME R Results'!I45</f>
        <v>40416</v>
      </c>
      <c r="J102" s="1648">
        <f>'SAME R Results'!J45</f>
        <v>0</v>
      </c>
      <c r="K102" s="1649">
        <f>'SAME R Results'!K45</f>
        <v>8.1</v>
      </c>
      <c r="L102" s="1650">
        <f>'SAME R Results'!L45</f>
        <v>1.22</v>
      </c>
      <c r="M102" s="1650">
        <f>'SAME R Results'!M45</f>
        <v>60</v>
      </c>
      <c r="N102" s="1650">
        <f>'SAME R Results'!N45</f>
        <v>11</v>
      </c>
      <c r="O102" s="1650">
        <f>'SAME R Results'!O45</f>
        <v>8</v>
      </c>
      <c r="P102" s="1650" t="str">
        <f>'SAME R Results'!P45</f>
        <v>n</v>
      </c>
      <c r="Q102" s="1651">
        <f>'SAME R Results'!Q45</f>
        <v>0</v>
      </c>
      <c r="R102" s="1650">
        <f>'SAME R Results'!R45</f>
        <v>48.428571428571431</v>
      </c>
      <c r="S102" s="1649" t="str">
        <f>'SAME R Results'!S45</f>
        <v>y</v>
      </c>
      <c r="T102" s="1650">
        <f>'SAME R Results'!T45</f>
        <v>60</v>
      </c>
      <c r="U102" s="1650" t="str">
        <f>'SAME R Results'!U45</f>
        <v>n</v>
      </c>
      <c r="V102" s="1650" t="str">
        <f>'SAME R Results'!V45</f>
        <v>y</v>
      </c>
      <c r="W102" s="1650" t="str">
        <f>'SAME R Results'!W45</f>
        <v>y</v>
      </c>
      <c r="X102" s="1650" t="str">
        <f>'SAME R Results'!X45</f>
        <v>y</v>
      </c>
      <c r="Y102" s="1650" t="str">
        <f>'SAME R Results'!Y45</f>
        <v>y</v>
      </c>
      <c r="Z102" s="1650" t="str">
        <f>'SAME R Results'!Z45</f>
        <v>y</v>
      </c>
      <c r="AA102" s="1650">
        <f>'SAME R Results'!AA45</f>
        <v>10</v>
      </c>
      <c r="AB102" s="1650" t="str">
        <f>'SAME R Results'!AB45</f>
        <v>y</v>
      </c>
      <c r="AC102" s="1650">
        <f>'SAME R Results'!AC45</f>
        <v>3.852706928546E-2</v>
      </c>
      <c r="AD102" s="1651">
        <f>'SAME R Results'!AD45</f>
        <v>0</v>
      </c>
      <c r="AE102" s="1650">
        <f>'SAME R Results'!AE45</f>
        <v>58</v>
      </c>
      <c r="AF102" s="1650">
        <f>'SAME R Results'!AF45</f>
        <v>480</v>
      </c>
      <c r="AG102" s="1650">
        <f>'SAME R Results'!AG45</f>
        <v>0</v>
      </c>
      <c r="AH102" s="1650" t="str">
        <f>'SAME R Results'!AH45</f>
        <v>n</v>
      </c>
      <c r="AI102" s="1650" t="str">
        <f>'SAME R Results'!AI45</f>
        <v>y</v>
      </c>
      <c r="AJ102" s="1650" t="str">
        <f>'SAME R Results'!AJ45</f>
        <v>y</v>
      </c>
      <c r="AK102" s="1650" t="str">
        <f>'SAME R Results'!AK45</f>
        <v>y</v>
      </c>
      <c r="AL102" s="1650" t="str">
        <f>'SAME R Results'!AL45</f>
        <v>y</v>
      </c>
      <c r="AM102" s="1650" t="str">
        <f>'SAME R Results'!AM45</f>
        <v>y</v>
      </c>
      <c r="AN102" s="1650">
        <f>'SAME R Results'!AN45</f>
        <v>3.852706928546E-2</v>
      </c>
      <c r="AO102" s="1650">
        <f>'SAME R Results'!AO45</f>
        <v>0</v>
      </c>
      <c r="AP102" s="1650">
        <f>'SAME R Results'!AP45</f>
        <v>0</v>
      </c>
      <c r="AQ102" s="1652">
        <f>'SAME R Results'!AQ45</f>
        <v>0</v>
      </c>
      <c r="AR102" s="1650">
        <f>'SAME R Results'!AR45</f>
        <v>6.2568344999999992</v>
      </c>
      <c r="AS102" s="1650">
        <f>'SAME R Results'!AS45</f>
        <v>0</v>
      </c>
      <c r="AT102" s="1650">
        <f>'SAME R Results'!AT45</f>
        <v>0</v>
      </c>
      <c r="AU102" s="1650">
        <f>'SAME R Results'!AU45</f>
        <v>1.0560769999999999</v>
      </c>
      <c r="AV102" s="1650">
        <f>'SAME R Results'!AV45</f>
        <v>2.6779190000000001E-2</v>
      </c>
      <c r="AW102" s="1650">
        <f>'SAME R Results'!AW45</f>
        <v>7.6243590000000001</v>
      </c>
      <c r="AX102" s="1650">
        <f>'SAME R Results'!AX45</f>
        <v>4.6188954999999989</v>
      </c>
      <c r="AY102" s="1650">
        <f>'SAME R Results'!AY45</f>
        <v>112350</v>
      </c>
      <c r="AZ102" s="1650">
        <f>'SAME R Results'!AZ45</f>
        <v>1.5103150000000001</v>
      </c>
      <c r="BA102" s="1650">
        <f>'SAME R Results'!BA45</f>
        <v>7.855224999999999E-2</v>
      </c>
      <c r="BB102" s="1650">
        <f>'SAME R Results'!BB45</f>
        <v>91.655199999999994</v>
      </c>
      <c r="BC102" s="1649">
        <f>'SAME R Results'!BC45</f>
        <v>3.0054635000000012</v>
      </c>
      <c r="BD102" s="1653">
        <f>'SAME R Results'!BD45</f>
        <v>4953334.072364063</v>
      </c>
      <c r="BE102" s="1654">
        <f>'SAME R Results'!BE45</f>
        <v>978.85286843014046</v>
      </c>
      <c r="BF102" s="1655">
        <f>'SAME R Results'!BF45</f>
        <v>2.7216529795782987</v>
      </c>
      <c r="BG102" s="1656">
        <f>'SAME R Results'!BG45</f>
        <v>0.94646110113328596</v>
      </c>
      <c r="BH102" s="1657">
        <f>'SAME R Results'!BH45</f>
        <v>115.76666203673778</v>
      </c>
      <c r="BI102" s="1658">
        <f>'SAME R Results'!BI45</f>
        <v>0.1976149506837051</v>
      </c>
      <c r="BJ102" s="1658">
        <f>'SAME R Results'!BJ45</f>
        <v>0.35472823373879336</v>
      </c>
      <c r="BK102" s="1658">
        <f>'SAME R Results'!BK45</f>
        <v>0.47526270504413709</v>
      </c>
      <c r="BL102" s="1658">
        <f>'SAME R Results'!BL45</f>
        <v>2.8756099709955434</v>
      </c>
      <c r="BM102" s="1659">
        <f>'SAME R Results'!BM45</f>
        <v>2.1487226040778928</v>
      </c>
      <c r="BN102" s="1658">
        <f>'SAME R Results'!BN45</f>
        <v>0.14749653543696306</v>
      </c>
      <c r="BO102" s="1648">
        <f>'SAME R Results'!BO45</f>
        <v>4953334.072364063</v>
      </c>
      <c r="BP102" s="1648">
        <f>'SAME R Results'!BP45</f>
        <v>4617798.1689134808</v>
      </c>
      <c r="BQ102" s="1648">
        <f>'SAME R Results'!BQ45</f>
        <v>4102155.4566997737</v>
      </c>
      <c r="BR102" s="1660">
        <f>'SAME R Results'!BR45</f>
        <v>978.85286843014046</v>
      </c>
      <c r="BS102" s="1648">
        <f>'SAME R Results'!BS45</f>
        <v>0.66710989523217634</v>
      </c>
      <c r="BT102" s="1648">
        <f>'SAME R Results'!BT45</f>
        <v>0.48</v>
      </c>
      <c r="BU102" s="1648">
        <f>'SAME R Results'!BU45</f>
        <v>2.6441841740422034</v>
      </c>
      <c r="BV102" s="1648">
        <f>'SAME R Results'!BV45</f>
        <v>2.6313896637601624</v>
      </c>
      <c r="BW102" s="1661">
        <f>'SAME R Results'!BW45</f>
        <v>1</v>
      </c>
      <c r="BX102" s="1648">
        <f>'SAME R Results'!BX45</f>
        <v>2.6441841740422034</v>
      </c>
      <c r="BY102" s="1648">
        <f>'SAME R Results'!BY45</f>
        <v>2.6313896637601624</v>
      </c>
      <c r="BZ102" s="1662">
        <f>'SAME R Results'!BZ45</f>
        <v>234.18212761794004</v>
      </c>
      <c r="CA102" s="1663">
        <f>'SAME R Results'!CA45</f>
        <v>0.5733333333333146</v>
      </c>
      <c r="CB102" s="1861">
        <f>BI102</f>
        <v>0.1976149506837051</v>
      </c>
      <c r="CC102" s="1861">
        <f t="shared" si="99"/>
        <v>0.35472823373879336</v>
      </c>
      <c r="CD102" s="1861">
        <f t="shared" si="100"/>
        <v>0.47526270504413709</v>
      </c>
      <c r="CE102" s="1862">
        <f t="shared" si="101"/>
        <v>2.1487226040778928</v>
      </c>
      <c r="CF102" s="1861">
        <f t="shared" si="101"/>
        <v>0.14749653543696306</v>
      </c>
      <c r="CG102" s="1862">
        <f>BZ102</f>
        <v>234.18212761794004</v>
      </c>
      <c r="CH102" s="1094"/>
      <c r="CJ102" s="1439">
        <f>CB99</f>
        <v>0.20100924224648056</v>
      </c>
      <c r="CK102" s="1439">
        <f t="shared" ref="CK102:CO102" si="104">CC99</f>
        <v>0.39341613731965641</v>
      </c>
      <c r="CL102" s="1439">
        <f t="shared" si="104"/>
        <v>0.55805691653959655</v>
      </c>
      <c r="CM102" s="1439">
        <f t="shared" si="104"/>
        <v>2.3122479061402217</v>
      </c>
      <c r="CN102" s="1439">
        <f t="shared" si="104"/>
        <v>0.14545611954619117</v>
      </c>
      <c r="CO102" s="1421">
        <f t="shared" si="104"/>
        <v>225.41269592452315</v>
      </c>
      <c r="CP102" s="1895"/>
    </row>
    <row r="103" spans="1:94" s="1268" customFormat="1" x14ac:dyDescent="0.25">
      <c r="A103" s="1443" t="s">
        <v>815</v>
      </c>
      <c r="B103" s="1239" t="str">
        <f>'Drum 8-2012'!B19</f>
        <v>Pyrell</v>
      </c>
      <c r="C103" s="1739">
        <f>'Drum 8-2012'!C19</f>
        <v>0</v>
      </c>
      <c r="D103" s="1739">
        <f>'Drum 8-2012'!D19</f>
        <v>0</v>
      </c>
      <c r="E103" s="1739">
        <f>'Drum 8-2012'!E19</f>
        <v>0</v>
      </c>
      <c r="F103" s="1739">
        <f>'Drum 8-2012'!F19</f>
        <v>696</v>
      </c>
      <c r="G103" s="1739">
        <f>'Drum 8-2012'!G19</f>
        <v>0</v>
      </c>
      <c r="H103" s="1739">
        <f>'Drum 8-2012'!H19</f>
        <v>0</v>
      </c>
      <c r="I103" s="1739">
        <f>'Drum 8-2012'!I19</f>
        <v>41149</v>
      </c>
      <c r="J103" s="1739">
        <f>'Drum 8-2012'!J19</f>
        <v>0</v>
      </c>
      <c r="K103" s="1741">
        <f>'Drum 8-2012'!K19</f>
        <v>8.1</v>
      </c>
      <c r="L103" s="1742">
        <f>'Drum 8-2012'!L19</f>
        <v>1.22</v>
      </c>
      <c r="M103" s="1742">
        <f>'Drum 8-2012'!M19</f>
        <v>60</v>
      </c>
      <c r="N103" s="1742">
        <f>'Drum 8-2012'!N19</f>
        <v>11</v>
      </c>
      <c r="O103" s="1742">
        <f>'Drum 8-2012'!O19</f>
        <v>8</v>
      </c>
      <c r="P103" s="1742" t="str">
        <f>'Drum 8-2012'!P19</f>
        <v>n</v>
      </c>
      <c r="Q103" s="1743" t="str">
        <f>'Drum 8-2012'!Q19</f>
        <v>n/a</v>
      </c>
      <c r="R103" s="1742">
        <f>'Drum 8-2012'!R19</f>
        <v>0</v>
      </c>
      <c r="S103" s="1741" t="str">
        <f>'Drum 8-2012'!S19</f>
        <v>n</v>
      </c>
      <c r="T103" s="1742" t="str">
        <f>'Drum 8-2012'!T19</f>
        <v>n/a</v>
      </c>
      <c r="U103" s="1742" t="str">
        <f>'Drum 8-2012'!U19</f>
        <v>n</v>
      </c>
      <c r="V103" s="1742" t="str">
        <f>'Drum 8-2012'!V19</f>
        <v>y</v>
      </c>
      <c r="W103" s="1742" t="str">
        <f>'Drum 8-2012'!W19</f>
        <v>y</v>
      </c>
      <c r="X103" s="1742" t="str">
        <f>'Drum 8-2012'!X19</f>
        <v>n</v>
      </c>
      <c r="Y103" s="1742" t="str">
        <f>'Drum 8-2012'!Y19</f>
        <v>y</v>
      </c>
      <c r="Z103" s="1742">
        <f>'Drum 8-2012'!Z19</f>
        <v>0</v>
      </c>
      <c r="AA103" s="1742">
        <f>'Drum 8-2012'!AA19</f>
        <v>10</v>
      </c>
      <c r="AB103" s="1742" t="str">
        <f>'Drum 8-2012'!AB19</f>
        <v>y</v>
      </c>
      <c r="AC103" s="1742">
        <f>'Drum 8-2012'!AC19</f>
        <v>3.8521766999999998E-2</v>
      </c>
      <c r="AD103" s="1743">
        <f>'Drum 8-2012'!AD19</f>
        <v>0</v>
      </c>
      <c r="AE103" s="1742">
        <f>'Drum 8-2012'!AE19</f>
        <v>58</v>
      </c>
      <c r="AF103" s="1742">
        <f>'Drum 8-2012'!AF19</f>
        <v>720</v>
      </c>
      <c r="AG103" s="1742">
        <f>'Drum 8-2012'!AG19</f>
        <v>5</v>
      </c>
      <c r="AH103" s="1742" t="str">
        <f>'Drum 8-2012'!AH19</f>
        <v>n</v>
      </c>
      <c r="AI103" s="1742" t="str">
        <f>'Drum 8-2012'!AI19</f>
        <v>y</v>
      </c>
      <c r="AJ103" s="1742" t="str">
        <f>'Drum 8-2012'!AJ19</f>
        <v>y</v>
      </c>
      <c r="AK103" s="1742" t="str">
        <f>'Drum 8-2012'!AK19</f>
        <v>n</v>
      </c>
      <c r="AL103" s="1742" t="str">
        <f>'Drum 8-2012'!AL19</f>
        <v>y</v>
      </c>
      <c r="AM103" s="1742" t="str">
        <f>'Drum 8-2012'!AM19</f>
        <v>y</v>
      </c>
      <c r="AN103" s="1742">
        <f>'Drum 8-2012'!AN19</f>
        <v>3.8521766999999998E-2</v>
      </c>
      <c r="AO103" s="1742">
        <f>'Drum 8-2012'!AO19</f>
        <v>0</v>
      </c>
      <c r="AP103" s="1742" t="str">
        <f>'Drum 8-2012'!AP19</f>
        <v>n</v>
      </c>
      <c r="AQ103" s="1744" t="str">
        <f>'Drum 8-2012'!AQ19</f>
        <v>n/a</v>
      </c>
      <c r="AR103" s="1742" t="str">
        <f>'Drum 8-2012'!AR19</f>
        <v>n/a</v>
      </c>
      <c r="AS103" s="1742" t="str">
        <f>'Drum 8-2012'!AS19</f>
        <v>n/a</v>
      </c>
      <c r="AT103" s="1742" t="str">
        <f>'Drum 8-2012'!AT19</f>
        <v>n/a</v>
      </c>
      <c r="AU103" s="1742" t="str">
        <f>'Drum 8-2012'!AU19</f>
        <v>n/a</v>
      </c>
      <c r="AV103" s="1742" t="str">
        <f>'Drum 8-2012'!AV19</f>
        <v>n/a</v>
      </c>
      <c r="AW103" s="1742">
        <f>'Drum 8-2012'!AW19</f>
        <v>7.9303420000000004</v>
      </c>
      <c r="AX103" s="1742">
        <f>'Drum 8-2012'!AX19</f>
        <v>4.6359259999999995</v>
      </c>
      <c r="AY103" s="1742">
        <f>'Drum 8-2012'!AY19</f>
        <v>140000</v>
      </c>
      <c r="AZ103" s="1742" t="str">
        <f>'Drum 8-2012'!AZ19</f>
        <v>n/a</v>
      </c>
      <c r="BA103" s="1742" t="str">
        <f>'Drum 8-2012'!BA19</f>
        <v>n/a</v>
      </c>
      <c r="BB103" s="1742">
        <f>'Drum 8-2012'!BB19</f>
        <v>243.30384999999993</v>
      </c>
      <c r="BC103" s="1741">
        <f>'Drum 8-2012'!BC19</f>
        <v>3.2944160000000009</v>
      </c>
      <c r="BD103" s="1745">
        <f>'Drum 8-2012'!BD19</f>
        <v>6180479.727215006</v>
      </c>
      <c r="BE103" s="1746">
        <f>'Drum 8-2012'!BE19</f>
        <v>1265.0720814173346</v>
      </c>
      <c r="BF103" s="1747" t="str">
        <f>'Drum 8-2012'!BF19</f>
        <v>n/a</v>
      </c>
      <c r="BG103" s="1748" t="str">
        <f>'Drum 8-2012'!BG19</f>
        <v>n/a</v>
      </c>
      <c r="BH103" s="1749">
        <f>'Drum 8-2012'!BH19</f>
        <v>206.39453084144336</v>
      </c>
      <c r="BI103" s="1750">
        <f>'Drum 8-2012'!BI19</f>
        <v>0.20468833120619107</v>
      </c>
      <c r="BJ103" s="1750">
        <f>'Drum 8-2012'!BJ19</f>
        <v>0.39953895140417911</v>
      </c>
      <c r="BK103" s="1750">
        <f>'Drum 8-2012'!BK19</f>
        <v>0.55820297343822189</v>
      </c>
      <c r="BL103" s="1750" t="str">
        <f>'Drum 8-2012'!BL19</f>
        <v>n/a</v>
      </c>
      <c r="BM103" s="1751">
        <f>'Drum 8-2012'!BM19</f>
        <v>2.2655461504634049</v>
      </c>
      <c r="BN103" s="1750">
        <f>'Drum 8-2012'!BN19</f>
        <v>0.1465075700171701</v>
      </c>
      <c r="BO103" s="1739">
        <f>'Drum 8-2012'!BO19</f>
        <v>6180479.727215006</v>
      </c>
      <c r="BP103" s="1739">
        <f>'Drum 8-2012'!BP19</f>
        <v>5667678.7438125573</v>
      </c>
      <c r="BQ103" s="1739">
        <f>'Drum 8-2012'!BQ19</f>
        <v>5237272.7346593421</v>
      </c>
      <c r="BR103" s="1738">
        <f>'Drum 8-2012'!BR19</f>
        <v>1265.0720814173346</v>
      </c>
      <c r="BS103" s="1739">
        <f>'Drum 8-2012'!BS19</f>
        <v>0.73124744739412251</v>
      </c>
      <c r="BT103" s="1739">
        <f>'Drum 8-2012'!BT19</f>
        <v>0.48</v>
      </c>
      <c r="BU103" s="1739">
        <f>'Drum 8-2012'!BU19</f>
        <v>1</v>
      </c>
      <c r="BV103" s="1739">
        <f>'Drum 8-2012'!BV19</f>
        <v>1.767290595359152</v>
      </c>
      <c r="BW103" s="1740">
        <f>'Drum 8-2012'!BW19</f>
        <v>1</v>
      </c>
      <c r="BX103" s="1739" t="str">
        <f>'Drum 8-2012'!BX19</f>
        <v>n/a</v>
      </c>
      <c r="BY103" s="1739">
        <f>'Drum 8-2012'!BY19</f>
        <v>1.767290595359152</v>
      </c>
      <c r="BZ103" s="1752">
        <f>'Drum 8-2012'!BZ19</f>
        <v>225.02507205724456</v>
      </c>
      <c r="CA103" s="1753">
        <f>'Drum 8-2012'!CA19</f>
        <v>1.07</v>
      </c>
      <c r="CB103" s="1855"/>
      <c r="CC103" s="1856"/>
      <c r="CD103" s="1856"/>
      <c r="CE103" s="1856"/>
      <c r="CF103" s="1856"/>
      <c r="CG103" s="1932"/>
      <c r="CH103" s="1886"/>
      <c r="CO103" s="1421"/>
      <c r="CP103" s="1895"/>
    </row>
    <row r="104" spans="1:94" s="1268" customFormat="1" x14ac:dyDescent="0.25">
      <c r="A104" s="1443" t="s">
        <v>816</v>
      </c>
      <c r="B104" s="1239" t="str">
        <f>'Drum 8-2012'!B21</f>
        <v>Pyrell</v>
      </c>
      <c r="C104" s="1739">
        <f>'Drum 8-2012'!C21</f>
        <v>0</v>
      </c>
      <c r="D104" s="1739">
        <f>'Drum 8-2012'!D21</f>
        <v>0</v>
      </c>
      <c r="E104" s="1739">
        <f>'Drum 8-2012'!E21</f>
        <v>0</v>
      </c>
      <c r="F104" s="1739">
        <f>'Drum 8-2012'!F21</f>
        <v>697</v>
      </c>
      <c r="G104" s="1739">
        <f>'Drum 8-2012'!G21</f>
        <v>0</v>
      </c>
      <c r="H104" s="1739">
        <f>'Drum 8-2012'!H21</f>
        <v>0</v>
      </c>
      <c r="I104" s="1739">
        <f>'Drum 8-2012'!I21</f>
        <v>41149</v>
      </c>
      <c r="J104" s="1739">
        <f>'Drum 8-2012'!J21</f>
        <v>0</v>
      </c>
      <c r="K104" s="1741">
        <f>'Drum 8-2012'!K21</f>
        <v>8.1</v>
      </c>
      <c r="L104" s="1742">
        <f>'Drum 8-2012'!L21</f>
        <v>1.22</v>
      </c>
      <c r="M104" s="1742">
        <f>'Drum 8-2012'!M21</f>
        <v>60</v>
      </c>
      <c r="N104" s="1742">
        <f>'Drum 8-2012'!N21</f>
        <v>11</v>
      </c>
      <c r="O104" s="1742">
        <f>'Drum 8-2012'!O21</f>
        <v>8</v>
      </c>
      <c r="P104" s="1742" t="str">
        <f>'Drum 8-2012'!P21</f>
        <v>n</v>
      </c>
      <c r="Q104" s="1743" t="str">
        <f>'Drum 8-2012'!Q21</f>
        <v>n/a</v>
      </c>
      <c r="R104" s="1742">
        <f>'Drum 8-2012'!R21</f>
        <v>0</v>
      </c>
      <c r="S104" s="1741" t="str">
        <f>'Drum 8-2012'!S21</f>
        <v>n</v>
      </c>
      <c r="T104" s="1742" t="str">
        <f>'Drum 8-2012'!T21</f>
        <v>n/a</v>
      </c>
      <c r="U104" s="1742" t="str">
        <f>'Drum 8-2012'!U21</f>
        <v>n</v>
      </c>
      <c r="V104" s="1742" t="str">
        <f>'Drum 8-2012'!V21</f>
        <v>y</v>
      </c>
      <c r="W104" s="1742" t="str">
        <f>'Drum 8-2012'!W21</f>
        <v>y</v>
      </c>
      <c r="X104" s="1742" t="str">
        <f>'Drum 8-2012'!X21</f>
        <v>n</v>
      </c>
      <c r="Y104" s="1742" t="str">
        <f>'Drum 8-2012'!Y21</f>
        <v>y</v>
      </c>
      <c r="Z104" s="1742">
        <f>'Drum 8-2012'!Z21</f>
        <v>0</v>
      </c>
      <c r="AA104" s="1742">
        <f>'Drum 8-2012'!AA21</f>
        <v>10</v>
      </c>
      <c r="AB104" s="1742" t="str">
        <f>'Drum 8-2012'!AB21</f>
        <v>y</v>
      </c>
      <c r="AC104" s="1742">
        <f>'Drum 8-2012'!AC21</f>
        <v>3.8521766999999998E-2</v>
      </c>
      <c r="AD104" s="1743">
        <f>'Drum 8-2012'!AD21</f>
        <v>0</v>
      </c>
      <c r="AE104" s="1742">
        <f>'Drum 8-2012'!AE21</f>
        <v>58</v>
      </c>
      <c r="AF104" s="1742">
        <f>'Drum 8-2012'!AF21</f>
        <v>720</v>
      </c>
      <c r="AG104" s="1742">
        <f>'Drum 8-2012'!AG21</f>
        <v>5</v>
      </c>
      <c r="AH104" s="1742" t="str">
        <f>'Drum 8-2012'!AH21</f>
        <v>n</v>
      </c>
      <c r="AI104" s="1742" t="str">
        <f>'Drum 8-2012'!AI21</f>
        <v>y</v>
      </c>
      <c r="AJ104" s="1742" t="str">
        <f>'Drum 8-2012'!AJ21</f>
        <v>y</v>
      </c>
      <c r="AK104" s="1742" t="str">
        <f>'Drum 8-2012'!AK21</f>
        <v>n</v>
      </c>
      <c r="AL104" s="1742" t="str">
        <f>'Drum 8-2012'!AL21</f>
        <v>y</v>
      </c>
      <c r="AM104" s="1742" t="str">
        <f>'Drum 8-2012'!AM21</f>
        <v>y</v>
      </c>
      <c r="AN104" s="1742">
        <f>'Drum 8-2012'!AN21</f>
        <v>3.8521766999999998E-2</v>
      </c>
      <c r="AO104" s="1742">
        <f>'Drum 8-2012'!AO21</f>
        <v>0</v>
      </c>
      <c r="AP104" s="1742" t="str">
        <f>'Drum 8-2012'!AP21</f>
        <v>n</v>
      </c>
      <c r="AQ104" s="1744" t="str">
        <f>'Drum 8-2012'!AQ21</f>
        <v>n/a</v>
      </c>
      <c r="AR104" s="1742" t="str">
        <f>'Drum 8-2012'!AR21</f>
        <v>n/a</v>
      </c>
      <c r="AS104" s="1742" t="str">
        <f>'Drum 8-2012'!AS21</f>
        <v>n/a</v>
      </c>
      <c r="AT104" s="1742" t="str">
        <f>'Drum 8-2012'!AT21</f>
        <v>n/a</v>
      </c>
      <c r="AU104" s="1742" t="str">
        <f>'Drum 8-2012'!AU21</f>
        <v>n/a</v>
      </c>
      <c r="AV104" s="1742" t="str">
        <f>'Drum 8-2012'!AV21</f>
        <v>n/a</v>
      </c>
      <c r="AW104" s="1742">
        <f>'Drum 8-2012'!AW21</f>
        <v>7.9706884999999987</v>
      </c>
      <c r="AX104" s="1742">
        <f>'Drum 8-2012'!AX21</f>
        <v>4.6706149999999997</v>
      </c>
      <c r="AY104" s="1742">
        <f>'Drum 8-2012'!AY21</f>
        <v>106405</v>
      </c>
      <c r="AZ104" s="1742" t="str">
        <f>'Drum 8-2012'!AZ21</f>
        <v>n/a</v>
      </c>
      <c r="BA104" s="1742" t="str">
        <f>'Drum 8-2012'!BA21</f>
        <v>n/a</v>
      </c>
      <c r="BB104" s="1742">
        <f>'Drum 8-2012'!BB21</f>
        <v>242.96594999999996</v>
      </c>
      <c r="BC104" s="1741">
        <f>'Drum 8-2012'!BC21</f>
        <v>3.300073499999999</v>
      </c>
      <c r="BD104" s="1745">
        <f>'Drum 8-2012'!BD21</f>
        <v>4721423.0113068288</v>
      </c>
      <c r="BE104" s="1746">
        <f>'Drum 8-2012'!BE21</f>
        <v>1271.9335377583152</v>
      </c>
      <c r="BF104" s="1747" t="str">
        <f>'Drum 8-2012'!BF21</f>
        <v>n/a</v>
      </c>
      <c r="BG104" s="1748" t="str">
        <f>'Drum 8-2012'!BG21</f>
        <v>n/a</v>
      </c>
      <c r="BH104" s="1749">
        <f>'Drum 8-2012'!BH21</f>
        <v>204.80588416360069</v>
      </c>
      <c r="BI104" s="1750">
        <f>'Drum 8-2012'!BI21</f>
        <v>0.26939622539905833</v>
      </c>
      <c r="BJ104" s="1750">
        <f>'Drum 8-2012'!BJ21</f>
        <v>0.43593690020963494</v>
      </c>
      <c r="BK104" s="1750">
        <f>'Drum 8-2012'!BK21</f>
        <v>0.55454870371777976</v>
      </c>
      <c r="BL104" s="1750" t="str">
        <f>'Drum 8-2012'!BL21</f>
        <v>n/a</v>
      </c>
      <c r="BM104" s="1751">
        <f>'Drum 8-2012'!BM21</f>
        <v>2.0012423388308682</v>
      </c>
      <c r="BN104" s="1750">
        <f>'Drum 8-2012'!BN21</f>
        <v>0.21177536732356858</v>
      </c>
      <c r="BO104" s="1739">
        <f>'Drum 8-2012'!BO21</f>
        <v>4721423.0113068288</v>
      </c>
      <c r="BP104" s="1739">
        <f>'Drum 8-2012'!BP21</f>
        <v>4413575.2677181195</v>
      </c>
      <c r="BQ104" s="1739">
        <f>'Drum 8-2012'!BQ21</f>
        <v>3863965.6775090308</v>
      </c>
      <c r="BR104" s="1738">
        <f>'Drum 8-2012'!BR21</f>
        <v>1271.9335377583152</v>
      </c>
      <c r="BS104" s="1739">
        <f>'Drum 8-2012'!BS21</f>
        <v>0.73250321850306288</v>
      </c>
      <c r="BT104" s="1739">
        <f>'Drum 8-2012'!BT21</f>
        <v>0.48</v>
      </c>
      <c r="BU104" s="1739">
        <f>'Drum 8-2012'!BU21</f>
        <v>1</v>
      </c>
      <c r="BV104" s="1739">
        <f>'Drum 8-2012'!BV21</f>
        <v>1.7561264257021811</v>
      </c>
      <c r="BW104" s="1740">
        <f>'Drum 8-2012'!BW21</f>
        <v>1</v>
      </c>
      <c r="BX104" s="1739" t="str">
        <f>'Drum 8-2012'!BX21</f>
        <v>n/a</v>
      </c>
      <c r="BY104" s="1739">
        <f>'Drum 8-2012'!BY21</f>
        <v>1.7561264257021811</v>
      </c>
      <c r="BZ104" s="1752">
        <f>'Drum 8-2012'!BZ21</f>
        <v>225.76079529833169</v>
      </c>
      <c r="CA104" s="1753">
        <f>'Drum 8-2012'!CA21</f>
        <v>1.07</v>
      </c>
      <c r="CB104" s="1855"/>
      <c r="CC104" s="1856"/>
      <c r="CD104" s="1856"/>
      <c r="CE104" s="1856"/>
      <c r="CF104" s="1856"/>
      <c r="CG104" s="1932"/>
      <c r="CH104" s="1886"/>
      <c r="CO104" s="1421"/>
      <c r="CP104" s="1895"/>
    </row>
    <row r="105" spans="1:94" s="1268" customFormat="1" x14ac:dyDescent="0.25">
      <c r="A105" s="1443" t="s">
        <v>817</v>
      </c>
      <c r="B105" s="1239" t="str">
        <f>'Drum 8-2012'!B33</f>
        <v>Pyrell</v>
      </c>
      <c r="C105" s="1739">
        <f>'Drum 8-2012'!C33</f>
        <v>0</v>
      </c>
      <c r="D105" s="1739">
        <f>'Drum 8-2012'!D33</f>
        <v>0</v>
      </c>
      <c r="E105" s="1739">
        <f>'Drum 8-2012'!E33</f>
        <v>0</v>
      </c>
      <c r="F105" s="1739">
        <f>'Drum 8-2012'!F33</f>
        <v>404</v>
      </c>
      <c r="G105" s="1739">
        <f>'Drum 8-2012'!G33</f>
        <v>0</v>
      </c>
      <c r="H105" s="1739">
        <f>'Drum 8-2012'!H33</f>
        <v>0</v>
      </c>
      <c r="I105" s="1739">
        <f>'Drum 8-2012'!I33</f>
        <v>41152</v>
      </c>
      <c r="J105" s="1739">
        <f>'Drum 8-2012'!J33</f>
        <v>0</v>
      </c>
      <c r="K105" s="1741">
        <f>'Drum 8-2012'!K33</f>
        <v>8.1</v>
      </c>
      <c r="L105" s="1742">
        <f>'Drum 8-2012'!L33</f>
        <v>1.22</v>
      </c>
      <c r="M105" s="1742">
        <f>'Drum 8-2012'!M33</f>
        <v>36</v>
      </c>
      <c r="N105" s="1742">
        <f>'Drum 8-2012'!N33</f>
        <v>11</v>
      </c>
      <c r="O105" s="1742">
        <f>'Drum 8-2012'!O33</f>
        <v>8</v>
      </c>
      <c r="P105" s="1742" t="str">
        <f>'Drum 8-2012'!P33</f>
        <v>n</v>
      </c>
      <c r="Q105" s="1743" t="str">
        <f>'Drum 8-2012'!Q33</f>
        <v>n/a</v>
      </c>
      <c r="R105" s="1742">
        <f>'Drum 8-2012'!R33</f>
        <v>0</v>
      </c>
      <c r="S105" s="1741" t="str">
        <f>'Drum 8-2012'!S33</f>
        <v>n</v>
      </c>
      <c r="T105" s="1742" t="str">
        <f>'Drum 8-2012'!T33</f>
        <v>n/a</v>
      </c>
      <c r="U105" s="1742" t="str">
        <f>'Drum 8-2012'!U33</f>
        <v>n</v>
      </c>
      <c r="V105" s="1742" t="str">
        <f>'Drum 8-2012'!V33</f>
        <v>y</v>
      </c>
      <c r="W105" s="1742" t="str">
        <f>'Drum 8-2012'!W33</f>
        <v>y</v>
      </c>
      <c r="X105" s="1742" t="str">
        <f>'Drum 8-2012'!X33</f>
        <v>n</v>
      </c>
      <c r="Y105" s="1742" t="str">
        <f>'Drum 8-2012'!Y33</f>
        <v>y</v>
      </c>
      <c r="Z105" s="1742">
        <f>'Drum 8-2012'!Z33</f>
        <v>0</v>
      </c>
      <c r="AA105" s="1742">
        <f>'Drum 8-2012'!AA33</f>
        <v>10</v>
      </c>
      <c r="AB105" s="1742" t="str">
        <f>'Drum 8-2012'!AB33</f>
        <v>y</v>
      </c>
      <c r="AC105" s="1742">
        <f>'Drum 8-2012'!AC33</f>
        <v>3.8521766999999998E-2</v>
      </c>
      <c r="AD105" s="1743">
        <f>'Drum 8-2012'!AD33</f>
        <v>0</v>
      </c>
      <c r="AE105" s="1742">
        <f>'Drum 8-2012'!AE33</f>
        <v>58</v>
      </c>
      <c r="AF105" s="1742">
        <f>'Drum 8-2012'!AF33</f>
        <v>720</v>
      </c>
      <c r="AG105" s="1742">
        <f>'Drum 8-2012'!AG33</f>
        <v>5</v>
      </c>
      <c r="AH105" s="1742" t="str">
        <f>'Drum 8-2012'!AH33</f>
        <v>n</v>
      </c>
      <c r="AI105" s="1742" t="str">
        <f>'Drum 8-2012'!AI33</f>
        <v>y</v>
      </c>
      <c r="AJ105" s="1742" t="str">
        <f>'Drum 8-2012'!AJ33</f>
        <v>y</v>
      </c>
      <c r="AK105" s="1742" t="str">
        <f>'Drum 8-2012'!AK33</f>
        <v>n</v>
      </c>
      <c r="AL105" s="1742" t="str">
        <f>'Drum 8-2012'!AL33</f>
        <v>y</v>
      </c>
      <c r="AM105" s="1742" t="str">
        <f>'Drum 8-2012'!AM33</f>
        <v>y</v>
      </c>
      <c r="AN105" s="1742">
        <f>'Drum 8-2012'!AN33</f>
        <v>3.8521766999999998E-2</v>
      </c>
      <c r="AO105" s="1742">
        <f>'Drum 8-2012'!AO33</f>
        <v>0</v>
      </c>
      <c r="AP105" s="1742" t="str">
        <f>'Drum 8-2012'!AP33</f>
        <v>n</v>
      </c>
      <c r="AQ105" s="1744" t="str">
        <f>'Drum 8-2012'!AQ33</f>
        <v>n/a</v>
      </c>
      <c r="AR105" s="1742" t="str">
        <f>'Drum 8-2012'!AR33</f>
        <v>n/a</v>
      </c>
      <c r="AS105" s="1742" t="str">
        <f>'Drum 8-2012'!AS33</f>
        <v>n/a</v>
      </c>
      <c r="AT105" s="1742" t="str">
        <f>'Drum 8-2012'!AT33</f>
        <v>n/a</v>
      </c>
      <c r="AU105" s="1742" t="str">
        <f>'Drum 8-2012'!AU33</f>
        <v>n/a</v>
      </c>
      <c r="AV105" s="1742" t="str">
        <f>'Drum 8-2012'!AV33</f>
        <v>n/a</v>
      </c>
      <c r="AW105" s="1742">
        <f>'Drum 8-2012'!AW33</f>
        <v>7.2120824999999993</v>
      </c>
      <c r="AX105" s="1742">
        <f>'Drum 8-2012'!AX33</f>
        <v>4.7489700000000008</v>
      </c>
      <c r="AY105" s="1742">
        <f>'Drum 8-2012'!AY33</f>
        <v>116950</v>
      </c>
      <c r="AZ105" s="1742" t="str">
        <f>'Drum 8-2012'!AZ33</f>
        <v>n/a</v>
      </c>
      <c r="BA105" s="1742" t="str">
        <f>'Drum 8-2012'!BA33</f>
        <v>n/a</v>
      </c>
      <c r="BB105" s="1742">
        <f>'Drum 8-2012'!BB33</f>
        <v>128.98644999999999</v>
      </c>
      <c r="BC105" s="1741">
        <f>'Drum 8-2012'!BC33</f>
        <v>2.4631124999999985</v>
      </c>
      <c r="BD105" s="1745">
        <f>'Drum 8-2012'!BD33</f>
        <v>5141542.0533538871</v>
      </c>
      <c r="BE105" s="1746">
        <f>'Drum 8-2012'!BE33</f>
        <v>642.36787688093432</v>
      </c>
      <c r="BF105" s="1747" t="str">
        <f>'Drum 8-2012'!BF33</f>
        <v>n/a</v>
      </c>
      <c r="BG105" s="1748" t="str">
        <f>'Drum 8-2012'!BG33</f>
        <v>n/a</v>
      </c>
      <c r="BH105" s="1749">
        <f>'Drum 8-2012'!BH33</f>
        <v>114.3255803803235</v>
      </c>
      <c r="BI105" s="1750">
        <f>'Drum 8-2012'!BI33</f>
        <v>0.12493681277232972</v>
      </c>
      <c r="BJ105" s="1750">
        <f>'Drum 8-2012'!BJ33</f>
        <v>0.34888620686303268</v>
      </c>
      <c r="BK105" s="1750">
        <f>'Drum 8-2012'!BK33</f>
        <v>0.58301602054386703</v>
      </c>
      <c r="BL105" s="1750" t="str">
        <f>'Drum 8-2012'!BL33</f>
        <v>n/a</v>
      </c>
      <c r="BM105" s="1751">
        <f>'Drum 8-2012'!BM33</f>
        <v>2.7548950507842345</v>
      </c>
      <c r="BN105" s="1750">
        <f>'Drum 8-2012'!BN33</f>
        <v>7.4764207448421743E-2</v>
      </c>
      <c r="BO105" s="1739">
        <f>'Drum 8-2012'!BO33</f>
        <v>5141542.0533538871</v>
      </c>
      <c r="BP105" s="1739">
        <f>'Drum 8-2012'!BP33</f>
        <v>4781981.8338032113</v>
      </c>
      <c r="BQ105" s="1739">
        <f>'Drum 8-2012'!BQ33</f>
        <v>4288717.7916838555</v>
      </c>
      <c r="BR105" s="1738">
        <f>'Drum 8-2012'!BR33</f>
        <v>642.36787688093432</v>
      </c>
      <c r="BS105" s="1739">
        <f>'Drum 8-2012'!BS33</f>
        <v>0.54672656041907097</v>
      </c>
      <c r="BT105" s="1739">
        <f>'Drum 8-2012'!BT33</f>
        <v>0.48</v>
      </c>
      <c r="BU105" s="1739">
        <f>'Drum 8-2012'!BU33</f>
        <v>1</v>
      </c>
      <c r="BV105" s="1739">
        <f>'Drum 8-2012'!BV33</f>
        <v>1.8465373103842095</v>
      </c>
      <c r="BW105" s="1740">
        <f>'Drum 8-2012'!BW33</f>
        <v>1</v>
      </c>
      <c r="BX105" s="1739" t="str">
        <f>'Drum 8-2012'!BX33</f>
        <v>n/a</v>
      </c>
      <c r="BY105" s="1739">
        <f>'Drum 8-2012'!BY33</f>
        <v>1.8465373103842095</v>
      </c>
      <c r="BZ105" s="1752">
        <f>'Drum 8-2012'!BZ33</f>
        <v>225.88866083157583</v>
      </c>
      <c r="CA105" s="1753" t="str">
        <f>'Drum 8-2012'!CA33</f>
        <v>N/A</v>
      </c>
      <c r="CB105" s="1855"/>
      <c r="CC105" s="1856"/>
      <c r="CD105" s="1856"/>
      <c r="CE105" s="1856"/>
      <c r="CF105" s="1856"/>
      <c r="CG105" s="1932"/>
      <c r="CH105" s="1886"/>
      <c r="CO105" s="1421"/>
      <c r="CP105" s="1895"/>
    </row>
    <row r="106" spans="1:94" ht="15.75" thickBot="1" x14ac:dyDescent="0.3">
      <c r="A106" s="1219"/>
      <c r="B106" s="1234"/>
      <c r="C106" s="1219"/>
      <c r="D106" s="1219"/>
      <c r="E106" s="1212"/>
      <c r="F106" s="1213"/>
      <c r="G106" s="1214"/>
      <c r="H106" s="1221"/>
      <c r="I106" s="1216"/>
      <c r="J106" s="1212"/>
      <c r="K106" s="1245"/>
      <c r="L106" s="1253"/>
      <c r="M106" s="1213"/>
      <c r="N106" s="1213"/>
      <c r="O106" s="1213"/>
      <c r="P106" s="1213"/>
      <c r="Q106" s="1246"/>
      <c r="R106" s="1213"/>
      <c r="S106" s="1245"/>
      <c r="T106" s="1213"/>
      <c r="U106" s="1213"/>
      <c r="V106" s="1213"/>
      <c r="W106" s="1213"/>
      <c r="X106" s="1213"/>
      <c r="Y106" s="1213"/>
      <c r="Z106" s="1213"/>
      <c r="AA106" s="1213"/>
      <c r="AB106" s="1213"/>
      <c r="AC106" s="1448"/>
      <c r="AD106" s="1449"/>
      <c r="AE106" s="1213"/>
      <c r="AF106" s="1213"/>
      <c r="AG106" s="1213"/>
      <c r="AH106" s="1213"/>
      <c r="AI106" s="1213"/>
      <c r="AJ106" s="1213"/>
      <c r="AK106" s="1213"/>
      <c r="AL106" s="1213"/>
      <c r="AM106" s="1213"/>
      <c r="AN106" s="1218"/>
      <c r="AO106" s="1253"/>
      <c r="AP106" s="1213"/>
      <c r="AQ106" s="1445"/>
      <c r="AR106" s="1213"/>
      <c r="AS106" s="1213"/>
      <c r="AT106" s="1213"/>
      <c r="AU106" s="1213"/>
      <c r="AV106" s="1213"/>
      <c r="AW106" s="1213"/>
      <c r="AX106" s="1213"/>
      <c r="AY106" s="1213"/>
      <c r="AZ106" s="1213"/>
      <c r="BA106" s="1213"/>
      <c r="BB106" s="1213"/>
      <c r="BC106" s="1249"/>
      <c r="BD106" s="1468"/>
      <c r="BE106" s="1469"/>
      <c r="BF106" s="1470"/>
      <c r="BG106" s="1471"/>
      <c r="BH106" s="1451"/>
      <c r="BI106" s="1255"/>
      <c r="BJ106" s="1255"/>
      <c r="BK106" s="1255"/>
      <c r="BL106" s="1255"/>
      <c r="BM106" s="1258"/>
      <c r="BN106" s="1255"/>
      <c r="BO106" s="1219"/>
      <c r="BP106" s="1219"/>
      <c r="BQ106" s="1219"/>
      <c r="BR106" s="1241"/>
      <c r="BS106" s="1219"/>
      <c r="BT106" s="1219"/>
      <c r="BU106" s="1219"/>
      <c r="BV106" s="1219"/>
      <c r="BW106" s="1242"/>
      <c r="BX106" s="1219"/>
      <c r="BY106" s="1219"/>
      <c r="BZ106" s="1261"/>
      <c r="CA106" s="1264"/>
      <c r="CB106" s="1857"/>
      <c r="CC106" s="1857"/>
      <c r="CD106" s="1857"/>
      <c r="CE106" s="1857"/>
      <c r="CF106" s="1857"/>
      <c r="CG106" s="1927"/>
      <c r="CH106" s="1888"/>
      <c r="CI106" s="1858"/>
      <c r="CJ106" s="1896"/>
      <c r="CK106" s="1896"/>
      <c r="CL106" s="1896"/>
      <c r="CM106" s="1896"/>
      <c r="CN106" s="1896"/>
      <c r="CO106" s="1937"/>
      <c r="CP106" s="1895"/>
    </row>
    <row r="107" spans="1:94" x14ac:dyDescent="0.25">
      <c r="A107" s="1475" t="s">
        <v>840</v>
      </c>
      <c r="B107" s="1494" t="str">
        <f>'Gnd Verif. 8-2012'!B20</f>
        <v>Pyrell</v>
      </c>
      <c r="C107" s="1517">
        <f>'Gnd Verif. 8-2012'!C20</f>
        <v>0</v>
      </c>
      <c r="D107" s="1517" t="str">
        <f>'Gnd Verif. 8-2012'!D20</f>
        <v>686a</v>
      </c>
      <c r="E107" s="1518">
        <f>'Gnd Verif. 8-2012'!E20</f>
        <v>0</v>
      </c>
      <c r="F107" s="1519">
        <f>'Gnd Verif. 8-2012'!F20</f>
        <v>0</v>
      </c>
      <c r="G107" s="1520">
        <f>'Gnd Verif. 8-2012'!G20</f>
        <v>0</v>
      </c>
      <c r="H107" s="1604">
        <f>'Gnd Verif. 8-2012'!H20</f>
        <v>0</v>
      </c>
      <c r="I107" s="1522">
        <f>'Gnd Verif. 8-2012'!I20</f>
        <v>0</v>
      </c>
      <c r="J107" s="1518">
        <f>'Gnd Verif. 8-2012'!J20</f>
        <v>0</v>
      </c>
      <c r="K107" s="1524">
        <f>'Gnd Verif. 8-2012'!K20</f>
        <v>8.1</v>
      </c>
      <c r="L107" s="1525">
        <f>'Gnd Verif. 8-2012'!L20</f>
        <v>1.22</v>
      </c>
      <c r="M107" s="1519">
        <f>'Gnd Verif. 8-2012'!M20</f>
        <v>60</v>
      </c>
      <c r="N107" s="1519">
        <f>'Gnd Verif. 8-2012'!N20</f>
        <v>0</v>
      </c>
      <c r="O107" s="1519">
        <f>'Gnd Verif. 8-2012'!O20</f>
        <v>0</v>
      </c>
      <c r="P107" s="1519">
        <f>'Gnd Verif. 8-2012'!P20</f>
        <v>0</v>
      </c>
      <c r="Q107" s="1526">
        <f>'Gnd Verif. 8-2012'!Q20</f>
        <v>0</v>
      </c>
      <c r="R107" s="1519">
        <f>'Gnd Verif. 8-2012'!R20</f>
        <v>0</v>
      </c>
      <c r="S107" s="1524">
        <f>'Gnd Verif. 8-2012'!S20</f>
        <v>0</v>
      </c>
      <c r="T107" s="1519">
        <f>'Gnd Verif. 8-2012'!T20</f>
        <v>0</v>
      </c>
      <c r="U107" s="1519">
        <f>'Gnd Verif. 8-2012'!U20</f>
        <v>0</v>
      </c>
      <c r="V107" s="1519" t="str">
        <f>'Gnd Verif. 8-2012'!V20</f>
        <v>y</v>
      </c>
      <c r="W107" s="1519" t="str">
        <f>'Gnd Verif. 8-2012'!W20</f>
        <v>y</v>
      </c>
      <c r="X107" s="1519" t="str">
        <f>'Gnd Verif. 8-2012'!X20</f>
        <v>y</v>
      </c>
      <c r="Y107" s="1519" t="str">
        <f>'Gnd Verif. 8-2012'!Y20</f>
        <v>y</v>
      </c>
      <c r="Z107" s="1519">
        <f>'Gnd Verif. 8-2012'!Z20</f>
        <v>0</v>
      </c>
      <c r="AA107" s="1519">
        <f>'Gnd Verif. 8-2012'!AA20</f>
        <v>10</v>
      </c>
      <c r="AB107" s="1519" t="str">
        <f>'Gnd Verif. 8-2012'!AB20</f>
        <v>y</v>
      </c>
      <c r="AC107" s="1527">
        <f>'Gnd Verif. 8-2012'!AC20</f>
        <v>3.8521767473499238E-2</v>
      </c>
      <c r="AD107" s="1528">
        <f>'Gnd Verif. 8-2012'!AD20</f>
        <v>0</v>
      </c>
      <c r="AE107" s="1519">
        <f>'Gnd Verif. 8-2012'!AE20</f>
        <v>58</v>
      </c>
      <c r="AF107" s="1519">
        <f>'Gnd Verif. 8-2012'!AF20</f>
        <v>720</v>
      </c>
      <c r="AG107" s="1519">
        <f>'Gnd Verif. 8-2012'!AG20</f>
        <v>5</v>
      </c>
      <c r="AH107" s="1519" t="str">
        <f>'Gnd Verif. 8-2012'!AH20</f>
        <v>n</v>
      </c>
      <c r="AI107" s="1519" t="str">
        <f>'Gnd Verif. 8-2012'!AI20</f>
        <v>y</v>
      </c>
      <c r="AJ107" s="1519" t="str">
        <f>'Gnd Verif. 8-2012'!AJ20</f>
        <v>y</v>
      </c>
      <c r="AK107" s="1519" t="str">
        <f>'Gnd Verif. 8-2012'!AK20</f>
        <v>y</v>
      </c>
      <c r="AL107" s="1519" t="str">
        <f>'Gnd Verif. 8-2012'!AL20</f>
        <v>y</v>
      </c>
      <c r="AM107" s="1519" t="str">
        <f>'Gnd Verif. 8-2012'!AM20</f>
        <v>y</v>
      </c>
      <c r="AN107" s="1529">
        <f>'Gnd Verif. 8-2012'!AN20</f>
        <v>30</v>
      </c>
      <c r="AO107" s="1525">
        <f>'Gnd Verif. 8-2012'!AO20</f>
        <v>0</v>
      </c>
      <c r="AP107" s="1519">
        <f>'Gnd Verif. 8-2012'!AP20</f>
        <v>45</v>
      </c>
      <c r="AQ107" s="1600">
        <f>'Gnd Verif. 8-2012'!AQ20</f>
        <v>0</v>
      </c>
      <c r="AR107" s="1519">
        <f>'Gnd Verif. 8-2012'!AR20</f>
        <v>0</v>
      </c>
      <c r="AS107" s="1519">
        <f>'Gnd Verif. 8-2012'!AS20</f>
        <v>0</v>
      </c>
      <c r="AT107" s="1519">
        <f>'Gnd Verif. 8-2012'!AT20</f>
        <v>0</v>
      </c>
      <c r="AU107" s="1519">
        <f>'Gnd Verif. 8-2012'!AU20</f>
        <v>1.3653419999999996</v>
      </c>
      <c r="AV107" s="1519">
        <f>'Gnd Verif. 8-2012'!AV20</f>
        <v>6.9992060000000009E-2</v>
      </c>
      <c r="AW107" s="1519">
        <f>'Gnd Verif. 8-2012'!AW20</f>
        <v>7.2100514999999987</v>
      </c>
      <c r="AX107" s="1519">
        <f>'Gnd Verif. 8-2012'!AX20</f>
        <v>4.7877964999999998</v>
      </c>
      <c r="AY107" s="1519">
        <f>'Gnd Verif. 8-2012'!AY20</f>
        <v>36165</v>
      </c>
      <c r="AZ107" s="1519">
        <f>'Gnd Verif. 8-2012'!AZ20</f>
        <v>15477.1</v>
      </c>
      <c r="BA107" s="1519">
        <f>'Gnd Verif. 8-2012'!BA20</f>
        <v>15020.6</v>
      </c>
      <c r="BB107" s="1519">
        <f>'Gnd Verif. 8-2012'!BB20</f>
        <v>105.93145000000001</v>
      </c>
      <c r="BC107" s="1534">
        <f>'Gnd Verif. 8-2012'!BC20</f>
        <v>2.4222549999999989</v>
      </c>
      <c r="BD107" s="1533">
        <f>'Gnd Verif. 8-2012'!BD20</f>
        <v>1364978.3459747261</v>
      </c>
      <c r="BE107" s="1535">
        <f>'Gnd Verif. 8-2012'!BE20</f>
        <v>623.18603029579174</v>
      </c>
      <c r="BF107" s="1536">
        <f>'Gnd Verif. 8-2012'!BF20</f>
        <v>3.9170531046120671</v>
      </c>
      <c r="BG107" s="1537">
        <f>'Gnd Verif. 8-2012'!BG20</f>
        <v>345.10650115431531</v>
      </c>
      <c r="BH107" s="1531">
        <f>'Gnd Verif. 8-2012'!BH20</f>
        <v>154.68686751620348</v>
      </c>
      <c r="BI107" s="1538">
        <f>'Gnd Verif. 8-2012'!BI20</f>
        <v>0.45655378499852822</v>
      </c>
      <c r="BJ107" s="1538">
        <f>'Gnd Verif. 8-2012'!BJ20</f>
        <v>0.60040323041670218</v>
      </c>
      <c r="BK107" s="1538">
        <f>'Gnd Verif. 8-2012'!BK20</f>
        <v>0.68852316523237822</v>
      </c>
      <c r="BL107" s="1538">
        <f>'Gnd Verif. 8-2012'!BL20</f>
        <v>1.1350273296823655E-2</v>
      </c>
      <c r="BM107" s="1539">
        <f>'Gnd Verif. 8-2012'!BM20</f>
        <v>1.6876714787410749</v>
      </c>
      <c r="BN107" s="1538">
        <f>'Gnd Verif. 8-2012'!BN20</f>
        <v>0.39812221463830344</v>
      </c>
      <c r="BO107" s="1517">
        <f>'Gnd Verif. 8-2012'!BO20</f>
        <v>1364978.3459747261</v>
      </c>
      <c r="BP107" s="1517">
        <f>'Gnd Verif. 8-2012'!BP20</f>
        <v>1343385.4894015633</v>
      </c>
      <c r="BQ107" s="1517">
        <f>'Gnd Verif. 8-2012'!BQ20</f>
        <v>1253385.5243847694</v>
      </c>
      <c r="BR107" s="1540">
        <f>'Gnd Verif. 8-2012'!BR20</f>
        <v>623.18603029579174</v>
      </c>
      <c r="BS107" s="1517">
        <f>'Gnd Verif. 8-2012'!BS20</f>
        <v>0.5376575956672287</v>
      </c>
      <c r="BT107" s="1517">
        <f>'Gnd Verif. 8-2012'!BT20</f>
        <v>0.48</v>
      </c>
      <c r="BU107" s="1517">
        <f>'Gnd Verif. 8-2012'!BU20</f>
        <v>3.0239342926993675</v>
      </c>
      <c r="BV107" s="1517">
        <f>'Gnd Verif. 8-2012'!BV20</f>
        <v>3.0421966972549126</v>
      </c>
      <c r="BW107" s="1541">
        <f>'Gnd Verif. 8-2012'!BW20</f>
        <v>1</v>
      </c>
      <c r="BX107" s="1517">
        <f>'Gnd Verif. 8-2012'!BX20</f>
        <v>3.0239342926993675</v>
      </c>
      <c r="BY107" s="1517">
        <f>'Gnd Verif. 8-2012'!BY20</f>
        <v>3.0421966972549126</v>
      </c>
      <c r="BZ107" s="1542">
        <f>'Gnd Verif. 8-2012'!BZ20</f>
        <v>224.97625551094046</v>
      </c>
      <c r="CA107" s="1543">
        <f>'Gnd Verif. 8-2012'!CA20</f>
        <v>0.72</v>
      </c>
      <c r="CB107" s="1860">
        <f>AVERAGE(BI107,BI110:BI112)</f>
        <v>0.24654986096399667</v>
      </c>
      <c r="CC107" s="1860">
        <f t="shared" ref="CC107:CD107" si="105">AVERAGE(BJ107,BJ110:BJ112)</f>
        <v>0.47817086723234559</v>
      </c>
      <c r="CD107" s="1860">
        <f t="shared" si="105"/>
        <v>0.68934090786866553</v>
      </c>
      <c r="CE107" s="1860">
        <f>AVERAGE(BM107,BM110:BM112)</f>
        <v>2.3701000178655085</v>
      </c>
      <c r="CF107" s="1860">
        <f t="shared" ref="CF107" si="106">AVERAGE(BN107,BN110:BN112)</f>
        <v>0.18378176657986622</v>
      </c>
      <c r="CG107" s="1930">
        <f>AVERAGE(BZ107,BZ110:BZ112)</f>
        <v>225.41269592452315</v>
      </c>
      <c r="CH107" s="1884"/>
      <c r="CI107" s="1858"/>
      <c r="CP107" s="1895"/>
    </row>
    <row r="108" spans="1:94" x14ac:dyDescent="0.25">
      <c r="A108" s="1477" t="s">
        <v>785</v>
      </c>
      <c r="B108" s="1495" t="str">
        <f>'SAME R Results'!B28</f>
        <v>Pyrell</v>
      </c>
      <c r="C108" s="1632" t="str">
        <f>'SAME R Results'!C28</f>
        <v>P03</v>
      </c>
      <c r="D108" s="1632" t="str">
        <f>'SAME R Results'!D28</f>
        <v>16Pa</v>
      </c>
      <c r="E108" s="1632">
        <f>'SAME R Results'!E28</f>
        <v>3</v>
      </c>
      <c r="F108" s="1632" t="str">
        <f>'SAME R Results'!F28</f>
        <v>63a</v>
      </c>
      <c r="G108" s="1632" t="str">
        <f>'SAME R Results'!G28</f>
        <v>aged</v>
      </c>
      <c r="H108" s="1632">
        <f>'SAME R Results'!H28</f>
        <v>235</v>
      </c>
      <c r="I108" s="1632">
        <f>'SAME R Results'!I28</f>
        <v>40413</v>
      </c>
      <c r="J108" s="1632">
        <f>'SAME R Results'!J28</f>
        <v>0</v>
      </c>
      <c r="K108" s="1633">
        <f>'SAME R Results'!K28</f>
        <v>8.1</v>
      </c>
      <c r="L108" s="1634">
        <f>'SAME R Results'!L28</f>
        <v>1.22</v>
      </c>
      <c r="M108" s="1634">
        <f>'SAME R Results'!M28</f>
        <v>0</v>
      </c>
      <c r="N108" s="1634">
        <f>'SAME R Results'!N28</f>
        <v>0</v>
      </c>
      <c r="O108" s="1634">
        <f>'SAME R Results'!O28</f>
        <v>0</v>
      </c>
      <c r="P108" s="1634">
        <f>'SAME R Results'!P28</f>
        <v>0</v>
      </c>
      <c r="Q108" s="1635">
        <f>'SAME R Results'!Q28</f>
        <v>0</v>
      </c>
      <c r="R108" s="1634">
        <f>'SAME R Results'!R28</f>
        <v>839.6</v>
      </c>
      <c r="S108" s="1633">
        <f>'SAME R Results'!S28</f>
        <v>0</v>
      </c>
      <c r="T108" s="1634">
        <f>'SAME R Results'!T28</f>
        <v>0</v>
      </c>
      <c r="U108" s="1634" t="str">
        <f>'SAME R Results'!U28</f>
        <v>n</v>
      </c>
      <c r="V108" s="1634" t="str">
        <f>'SAME R Results'!V28</f>
        <v>y</v>
      </c>
      <c r="W108" s="1634" t="str">
        <f>'SAME R Results'!W28</f>
        <v>y</v>
      </c>
      <c r="X108" s="1634" t="str">
        <f>'SAME R Results'!X28</f>
        <v>y</v>
      </c>
      <c r="Y108" s="1634" t="str">
        <f>'SAME R Results'!Y28</f>
        <v>y</v>
      </c>
      <c r="Z108" s="1634" t="str">
        <f>'SAME R Results'!Z28</f>
        <v>y</v>
      </c>
      <c r="AA108" s="1634">
        <f>'SAME R Results'!AA28</f>
        <v>10</v>
      </c>
      <c r="AB108" s="1634" t="str">
        <f>'SAME R Results'!AB28</f>
        <v>y</v>
      </c>
      <c r="AC108" s="1634">
        <f>'SAME R Results'!AC28</f>
        <v>3.852706928546E-2</v>
      </c>
      <c r="AD108" s="1635">
        <f>'SAME R Results'!AD28</f>
        <v>0</v>
      </c>
      <c r="AE108" s="1634">
        <f>'SAME R Results'!AE28</f>
        <v>70</v>
      </c>
      <c r="AF108" s="1634">
        <f>'SAME R Results'!AF28</f>
        <v>720</v>
      </c>
      <c r="AG108" s="1634">
        <f>'SAME R Results'!AG28</f>
        <v>0</v>
      </c>
      <c r="AH108" s="1634" t="str">
        <f>'SAME R Results'!AH28</f>
        <v>n</v>
      </c>
      <c r="AI108" s="1634" t="str">
        <f>'SAME R Results'!AI28</f>
        <v>y</v>
      </c>
      <c r="AJ108" s="1634" t="str">
        <f>'SAME R Results'!AJ28</f>
        <v>y</v>
      </c>
      <c r="AK108" s="1634" t="str">
        <f>'SAME R Results'!AK28</f>
        <v>y</v>
      </c>
      <c r="AL108" s="1634" t="str">
        <f>'SAME R Results'!AL28</f>
        <v>y</v>
      </c>
      <c r="AM108" s="1634" t="str">
        <f>'SAME R Results'!AM28</f>
        <v>y</v>
      </c>
      <c r="AN108" s="1634">
        <f>'SAME R Results'!AN28</f>
        <v>3.852706928546E-2</v>
      </c>
      <c r="AO108" s="1634">
        <f>'SAME R Results'!AO28</f>
        <v>0</v>
      </c>
      <c r="AP108" s="1634">
        <f>'SAME R Results'!AP28</f>
        <v>60</v>
      </c>
      <c r="AQ108" s="1636">
        <f>'SAME R Results'!AQ28</f>
        <v>0</v>
      </c>
      <c r="AR108" s="1634">
        <f>'SAME R Results'!AR28</f>
        <v>6.24</v>
      </c>
      <c r="AS108" s="1634">
        <f>'SAME R Results'!AS28</f>
        <v>0</v>
      </c>
      <c r="AT108" s="1634">
        <f>'SAME R Results'!AT28</f>
        <v>0</v>
      </c>
      <c r="AU108" s="1634">
        <f>'SAME R Results'!AU28</f>
        <v>1.7016754999999997</v>
      </c>
      <c r="AV108" s="1634">
        <f>'SAME R Results'!AV28</f>
        <v>2.6800000000000001E-2</v>
      </c>
      <c r="AW108" s="1634">
        <f>'SAME R Results'!AW28</f>
        <v>6.8619834999999991</v>
      </c>
      <c r="AX108" s="1634">
        <f>'SAME R Results'!AX28</f>
        <v>4.7158055000000001</v>
      </c>
      <c r="AY108" s="1634">
        <f>'SAME R Results'!AY28</f>
        <v>37425</v>
      </c>
      <c r="AZ108" s="1634">
        <f>'SAME R Results'!AZ28</f>
        <v>2.2644654999999996</v>
      </c>
      <c r="BA108" s="1634">
        <f>'SAME R Results'!BA28</f>
        <v>8.2000000000000003E-2</v>
      </c>
      <c r="BB108" s="1634">
        <f>'SAME R Results'!BB28</f>
        <v>92.137049999999988</v>
      </c>
      <c r="BC108" s="1633">
        <f>'SAME R Results'!BC28</f>
        <v>2.146177999999999</v>
      </c>
      <c r="BD108" s="1637">
        <f>'SAME R Results'!BD28</f>
        <v>1414788.1544307088</v>
      </c>
      <c r="BE108" s="1638">
        <f>'SAME R Results'!BE28</f>
        <v>507.96942227546441</v>
      </c>
      <c r="BF108" s="1639">
        <f>'SAME R Results'!BF28</f>
        <v>4.4202531833917549</v>
      </c>
      <c r="BG108" s="1640">
        <f>'SAME R Results'!BG28</f>
        <v>1.439965250255568</v>
      </c>
      <c r="BH108" s="1641">
        <f>'SAME R Results'!BH28</f>
        <v>116.15557237178292</v>
      </c>
      <c r="BI108" s="1642">
        <f>'SAME R Results'!BI28</f>
        <v>0.35904274479868281</v>
      </c>
      <c r="BJ108" s="1642">
        <f>'SAME R Results'!BJ28</f>
        <v>0.53924153627656501</v>
      </c>
      <c r="BK108" s="1642">
        <f>'SAME R Results'!BK28</f>
        <v>0.66084853002523691</v>
      </c>
      <c r="BL108" s="1642">
        <f>'SAME R Results'!BL28</f>
        <v>3.0696943433928281</v>
      </c>
      <c r="BM108" s="1643">
        <f>'SAME R Results'!BM28</f>
        <v>1.8922142617359956</v>
      </c>
      <c r="BN108" s="1642">
        <f>'SAME R Results'!BN28</f>
        <v>0.29297297716135123</v>
      </c>
      <c r="BO108" s="1632">
        <f>'SAME R Results'!BO28</f>
        <v>1414788.1544307088</v>
      </c>
      <c r="BP108" s="1632">
        <f>'SAME R Results'!BP28</f>
        <v>1392446.0709043907</v>
      </c>
      <c r="BQ108" s="1632">
        <f>'SAME R Results'!BQ28</f>
        <v>1298099.3377524919</v>
      </c>
      <c r="BR108" s="1644">
        <f>'SAME R Results'!BR28</f>
        <v>507.96942227546441</v>
      </c>
      <c r="BS108" s="1632">
        <f>'SAME R Results'!BS28</f>
        <v>0.47637796324247511</v>
      </c>
      <c r="BT108" s="1632">
        <f>'SAME R Results'!BT28</f>
        <v>0.48</v>
      </c>
      <c r="BU108" s="1632">
        <f>'SAME R Results'!BU28</f>
        <v>2.6391532883439726</v>
      </c>
      <c r="BV108" s="1632">
        <f>'SAME R Results'!BV28</f>
        <v>2.6264220069401807</v>
      </c>
      <c r="BW108" s="1645">
        <f>'SAME R Results'!BW28</f>
        <v>1</v>
      </c>
      <c r="BX108" s="1632">
        <f>'SAME R Results'!BX28</f>
        <v>2.6391532883439726</v>
      </c>
      <c r="BY108" s="1632">
        <f>'SAME R Results'!BY28</f>
        <v>2.6264220069401807</v>
      </c>
      <c r="BZ108" s="1646">
        <f>'SAME R Results'!BZ28</f>
        <v>225.3</v>
      </c>
      <c r="CA108" s="1647">
        <f>'SAME R Results'!CA28</f>
        <v>0.5633333333333046</v>
      </c>
      <c r="CB108" s="1861">
        <f>BI108</f>
        <v>0.35904274479868281</v>
      </c>
      <c r="CC108" s="1861">
        <f t="shared" ref="CC108:CC109" si="107">BJ108</f>
        <v>0.53924153627656501</v>
      </c>
      <c r="CD108" s="1861">
        <f t="shared" ref="CD108:CD109" si="108">BK108</f>
        <v>0.66084853002523691</v>
      </c>
      <c r="CE108" s="1862">
        <f>BM108</f>
        <v>1.8922142617359956</v>
      </c>
      <c r="CF108" s="1861">
        <f>BN108</f>
        <v>0.29297297716135123</v>
      </c>
      <c r="CG108" s="1862">
        <f>BZ108</f>
        <v>225.3</v>
      </c>
      <c r="CH108" s="1094"/>
      <c r="CI108" s="1858"/>
      <c r="CJ108" s="1439">
        <f>CB107</f>
        <v>0.24654986096399667</v>
      </c>
      <c r="CK108" s="1439">
        <f t="shared" ref="CK108:CO108" si="109">CC107</f>
        <v>0.47817086723234559</v>
      </c>
      <c r="CL108" s="1439">
        <f t="shared" si="109"/>
        <v>0.68934090786866553</v>
      </c>
      <c r="CM108" s="1439">
        <f t="shared" si="109"/>
        <v>2.3701000178655085</v>
      </c>
      <c r="CN108" s="1439">
        <f t="shared" si="109"/>
        <v>0.18378176657986622</v>
      </c>
      <c r="CO108" s="1421">
        <f t="shared" si="109"/>
        <v>225.41269592452315</v>
      </c>
      <c r="CP108" s="1895"/>
    </row>
    <row r="109" spans="1:94" x14ac:dyDescent="0.25">
      <c r="A109" s="1479" t="s">
        <v>786</v>
      </c>
      <c r="B109" s="1496" t="str">
        <f>'SAME R Results'!B46</f>
        <v>Pyrell</v>
      </c>
      <c r="C109" s="1648" t="str">
        <f>'SAME R Results'!C46</f>
        <v>P05</v>
      </c>
      <c r="D109" s="1648" t="str">
        <f>'SAME R Results'!D46</f>
        <v>27 Pa</v>
      </c>
      <c r="E109" s="1648">
        <f>'SAME R Results'!E46</f>
        <v>4</v>
      </c>
      <c r="F109" s="1648" t="str">
        <f>'SAME R Results'!F46</f>
        <v>74a</v>
      </c>
      <c r="G109" s="1648" t="str">
        <f>'SAME R Results'!G46</f>
        <v>aged</v>
      </c>
      <c r="H109" s="1648">
        <f>'SAME R Results'!H46</f>
        <v>238</v>
      </c>
      <c r="I109" s="1648">
        <f>'SAME R Results'!I46</f>
        <v>40416</v>
      </c>
      <c r="J109" s="1648">
        <f>'SAME R Results'!J46</f>
        <v>0</v>
      </c>
      <c r="K109" s="1649">
        <f>'SAME R Results'!K46</f>
        <v>8.1</v>
      </c>
      <c r="L109" s="1650">
        <f>'SAME R Results'!L46</f>
        <v>1.22</v>
      </c>
      <c r="M109" s="1650">
        <f>'SAME R Results'!M46</f>
        <v>0</v>
      </c>
      <c r="N109" s="1650">
        <f>'SAME R Results'!N46</f>
        <v>0</v>
      </c>
      <c r="O109" s="1650">
        <f>'SAME R Results'!O46</f>
        <v>0</v>
      </c>
      <c r="P109" s="1650">
        <f>'SAME R Results'!P46</f>
        <v>0</v>
      </c>
      <c r="Q109" s="1651">
        <f>'SAME R Results'!Q46</f>
        <v>0</v>
      </c>
      <c r="R109" s="1650">
        <f>'SAME R Results'!R46</f>
        <v>622.57142857142856</v>
      </c>
      <c r="S109" s="1649">
        <f>'SAME R Results'!S46</f>
        <v>0</v>
      </c>
      <c r="T109" s="1650">
        <f>'SAME R Results'!T46</f>
        <v>0</v>
      </c>
      <c r="U109" s="1650" t="str">
        <f>'SAME R Results'!U46</f>
        <v>n</v>
      </c>
      <c r="V109" s="1650" t="str">
        <f>'SAME R Results'!V46</f>
        <v>y</v>
      </c>
      <c r="W109" s="1650" t="str">
        <f>'SAME R Results'!W46</f>
        <v>y</v>
      </c>
      <c r="X109" s="1650" t="str">
        <f>'SAME R Results'!X46</f>
        <v>y</v>
      </c>
      <c r="Y109" s="1650" t="str">
        <f>'SAME R Results'!Y46</f>
        <v>y</v>
      </c>
      <c r="Z109" s="1650" t="str">
        <f>'SAME R Results'!Z46</f>
        <v>y</v>
      </c>
      <c r="AA109" s="1650">
        <f>'SAME R Results'!AA46</f>
        <v>10</v>
      </c>
      <c r="AB109" s="1650" t="str">
        <f>'SAME R Results'!AB46</f>
        <v>y</v>
      </c>
      <c r="AC109" s="1650">
        <f>'SAME R Results'!AC46</f>
        <v>3.852706928546E-2</v>
      </c>
      <c r="AD109" s="1651">
        <f>'SAME R Results'!AD46</f>
        <v>0</v>
      </c>
      <c r="AE109" s="1650">
        <f>'SAME R Results'!AE46</f>
        <v>0</v>
      </c>
      <c r="AF109" s="1650">
        <f>'SAME R Results'!AF46</f>
        <v>0</v>
      </c>
      <c r="AG109" s="1650">
        <f>'SAME R Results'!AG46</f>
        <v>0</v>
      </c>
      <c r="AH109" s="1650">
        <f>'SAME R Results'!AH46</f>
        <v>0</v>
      </c>
      <c r="AI109" s="1650">
        <f>'SAME R Results'!AI46</f>
        <v>0</v>
      </c>
      <c r="AJ109" s="1650">
        <f>'SAME R Results'!AJ46</f>
        <v>0</v>
      </c>
      <c r="AK109" s="1650">
        <f>'SAME R Results'!AK46</f>
        <v>0</v>
      </c>
      <c r="AL109" s="1650">
        <f>'SAME R Results'!AL46</f>
        <v>0</v>
      </c>
      <c r="AM109" s="1650">
        <f>'SAME R Results'!AM46</f>
        <v>0</v>
      </c>
      <c r="AN109" s="1650">
        <f>'SAME R Results'!AN46</f>
        <v>0</v>
      </c>
      <c r="AO109" s="1650">
        <f>'SAME R Results'!AO46</f>
        <v>0</v>
      </c>
      <c r="AP109" s="1650">
        <f>'SAME R Results'!AP46</f>
        <v>60</v>
      </c>
      <c r="AQ109" s="1652">
        <f>'SAME R Results'!AQ46</f>
        <v>0</v>
      </c>
      <c r="AR109" s="1650">
        <f>'SAME R Results'!AR46</f>
        <v>6.2590780000000006</v>
      </c>
      <c r="AS109" s="1650">
        <f>'SAME R Results'!AS46</f>
        <v>0</v>
      </c>
      <c r="AT109" s="1650">
        <f>'SAME R Results'!AT46</f>
        <v>0</v>
      </c>
      <c r="AU109" s="1650">
        <f>'SAME R Results'!AU46</f>
        <v>1.3465120000000002</v>
      </c>
      <c r="AV109" s="1650">
        <f>'SAME R Results'!AV46</f>
        <v>5.2841199999999998E-2</v>
      </c>
      <c r="AW109" s="1650">
        <f>'SAME R Results'!AW46</f>
        <v>7.1362909999999999</v>
      </c>
      <c r="AX109" s="1650">
        <f>'SAME R Results'!AX46</f>
        <v>4.6989445000000005</v>
      </c>
      <c r="AY109" s="1650">
        <f>'SAME R Results'!AY46</f>
        <v>43615</v>
      </c>
      <c r="AZ109" s="1650">
        <f>'SAME R Results'!AZ46</f>
        <v>1.8497319999999999</v>
      </c>
      <c r="BA109" s="1650">
        <f>'SAME R Results'!BA46</f>
        <v>0.11183162500000002</v>
      </c>
      <c r="BB109" s="1650">
        <f>'SAME R Results'!BB46</f>
        <v>93.744</v>
      </c>
      <c r="BC109" s="1649">
        <f>'SAME R Results'!BC46</f>
        <v>2.4373464999999994</v>
      </c>
      <c r="BD109" s="1653">
        <f>'SAME R Results'!BD46</f>
        <v>1662805.4414244581</v>
      </c>
      <c r="BE109" s="1654">
        <f>'SAME R Results'!BE46</f>
        <v>630.19822520017613</v>
      </c>
      <c r="BF109" s="1655">
        <f>'SAME R Results'!BF46</f>
        <v>3.3793622103748389</v>
      </c>
      <c r="BG109" s="1656">
        <f>'SAME R Results'!BG46</f>
        <v>1.1349477109383741</v>
      </c>
      <c r="BH109" s="1657">
        <f>'SAME R Results'!BH46</f>
        <v>116.98495023057832</v>
      </c>
      <c r="BI109" s="1658">
        <f>'SAME R Results'!BI46</f>
        <v>0.37899697072214944</v>
      </c>
      <c r="BJ109" s="1658">
        <f>'SAME R Results'!BJ46</f>
        <v>0.51218868310446886</v>
      </c>
      <c r="BK109" s="1658">
        <f>'SAME R Results'!BK46</f>
        <v>0.5954250451719022</v>
      </c>
      <c r="BL109" s="1658">
        <f>'SAME R Results'!BL46</f>
        <v>2.9775488137517669</v>
      </c>
      <c r="BM109" s="1659">
        <f>'SAME R Results'!BM46</f>
        <v>1.731148221373688</v>
      </c>
      <c r="BN109" s="1658">
        <f>'SAME R Results'!BN46</f>
        <v>0.32601577798716497</v>
      </c>
      <c r="BO109" s="1648">
        <f>'SAME R Results'!BO46</f>
        <v>1662805.4414244581</v>
      </c>
      <c r="BP109" s="1648">
        <f>'SAME R Results'!BP46</f>
        <v>1636768.0339962584</v>
      </c>
      <c r="BQ109" s="1648">
        <f>'SAME R Results'!BQ46</f>
        <v>1519809.131889978</v>
      </c>
      <c r="BR109" s="1660">
        <f>'SAME R Results'!BR46</f>
        <v>630.19822520017613</v>
      </c>
      <c r="BS109" s="1648">
        <f>'SAME R Results'!BS46</f>
        <v>0.54100739145875865</v>
      </c>
      <c r="BT109" s="1648">
        <f>'SAME R Results'!BT46</f>
        <v>0.48</v>
      </c>
      <c r="BU109" s="1648">
        <f>'SAME R Results'!BU46</f>
        <v>2.6122273227275739</v>
      </c>
      <c r="BV109" s="1648">
        <f>'SAME R Results'!BV46</f>
        <v>2.5998319499243134</v>
      </c>
      <c r="BW109" s="1661">
        <f>'SAME R Results'!BW46</f>
        <v>1</v>
      </c>
      <c r="BX109" s="1648">
        <f>'SAME R Results'!BX46</f>
        <v>2.6122273227275739</v>
      </c>
      <c r="BY109" s="1648">
        <f>'SAME R Results'!BY46</f>
        <v>2.5998319499243134</v>
      </c>
      <c r="BZ109" s="1662">
        <f>'SAME R Results'!BZ46</f>
        <v>234.18212761794004</v>
      </c>
      <c r="CA109" s="1663">
        <f>'SAME R Results'!CA46</f>
        <v>0.5733333333333146</v>
      </c>
      <c r="CB109" s="1861">
        <f>BI109</f>
        <v>0.37899697072214944</v>
      </c>
      <c r="CC109" s="1861">
        <f t="shared" si="107"/>
        <v>0.51218868310446886</v>
      </c>
      <c r="CD109" s="1861">
        <f t="shared" si="108"/>
        <v>0.5954250451719022</v>
      </c>
      <c r="CE109" s="1862">
        <f>BM109</f>
        <v>1.731148221373688</v>
      </c>
      <c r="CF109" s="1861">
        <f>BN109</f>
        <v>0.32601577798716497</v>
      </c>
      <c r="CG109" s="1862">
        <f>BZ109</f>
        <v>234.18212761794004</v>
      </c>
      <c r="CH109" s="1094"/>
      <c r="CI109" s="1858"/>
      <c r="CJ109" s="1439">
        <f>CB107</f>
        <v>0.24654986096399667</v>
      </c>
      <c r="CK109" s="1439">
        <f t="shared" ref="CK109:CO109" si="110">CC107</f>
        <v>0.47817086723234559</v>
      </c>
      <c r="CL109" s="1439">
        <f t="shared" si="110"/>
        <v>0.68934090786866553</v>
      </c>
      <c r="CM109" s="1439">
        <f t="shared" si="110"/>
        <v>2.3701000178655085</v>
      </c>
      <c r="CN109" s="1439">
        <f t="shared" si="110"/>
        <v>0.18378176657986622</v>
      </c>
      <c r="CO109" s="1421">
        <f t="shared" si="110"/>
        <v>225.41269592452315</v>
      </c>
      <c r="CP109" s="1895"/>
    </row>
    <row r="110" spans="1:94" s="1268" customFormat="1" x14ac:dyDescent="0.25">
      <c r="A110" s="1443" t="s">
        <v>818</v>
      </c>
      <c r="B110" s="1239" t="str">
        <f>'Drum 8-2012'!B20</f>
        <v>Pyrell</v>
      </c>
      <c r="C110" s="1739">
        <f>'Drum 8-2012'!C20</f>
        <v>0</v>
      </c>
      <c r="D110" s="1739">
        <f>'Drum 8-2012'!D20</f>
        <v>0</v>
      </c>
      <c r="E110" s="1739">
        <f>'Drum 8-2012'!E20</f>
        <v>0</v>
      </c>
      <c r="F110" s="1739" t="str">
        <f>'Drum 8-2012'!F20</f>
        <v>696a</v>
      </c>
      <c r="G110" s="1739" t="str">
        <f>'Drum 8-2012'!G20</f>
        <v>aged</v>
      </c>
      <c r="H110" s="1739">
        <f>'Drum 8-2012'!H20</f>
        <v>0</v>
      </c>
      <c r="I110" s="1739">
        <f>'Drum 8-2012'!I20</f>
        <v>41149</v>
      </c>
      <c r="J110" s="1739">
        <f>'Drum 8-2012'!J20</f>
        <v>0</v>
      </c>
      <c r="K110" s="1741">
        <f>'Drum 8-2012'!K20</f>
        <v>8.1</v>
      </c>
      <c r="L110" s="1742">
        <f>'Drum 8-2012'!L20</f>
        <v>1.22</v>
      </c>
      <c r="M110" s="1742">
        <f>'Drum 8-2012'!M20</f>
        <v>60</v>
      </c>
      <c r="N110" s="1742">
        <f>'Drum 8-2012'!N20</f>
        <v>11</v>
      </c>
      <c r="O110" s="1742">
        <f>'Drum 8-2012'!O20</f>
        <v>8</v>
      </c>
      <c r="P110" s="1742" t="str">
        <f>'Drum 8-2012'!P20</f>
        <v>n</v>
      </c>
      <c r="Q110" s="1743" t="str">
        <f>'Drum 8-2012'!Q20</f>
        <v>n/a</v>
      </c>
      <c r="R110" s="1742">
        <f>'Drum 8-2012'!R20</f>
        <v>0</v>
      </c>
      <c r="S110" s="1741" t="str">
        <f>'Drum 8-2012'!S20</f>
        <v>n</v>
      </c>
      <c r="T110" s="1742" t="str">
        <f>'Drum 8-2012'!T20</f>
        <v>n/a</v>
      </c>
      <c r="U110" s="1742" t="str">
        <f>'Drum 8-2012'!U20</f>
        <v>n</v>
      </c>
      <c r="V110" s="1742" t="str">
        <f>'Drum 8-2012'!V20</f>
        <v>y</v>
      </c>
      <c r="W110" s="1742" t="str">
        <f>'Drum 8-2012'!W20</f>
        <v>y</v>
      </c>
      <c r="X110" s="1742" t="str">
        <f>'Drum 8-2012'!X20</f>
        <v>n</v>
      </c>
      <c r="Y110" s="1742" t="str">
        <f>'Drum 8-2012'!Y20</f>
        <v>y</v>
      </c>
      <c r="Z110" s="1742">
        <f>'Drum 8-2012'!Z20</f>
        <v>0</v>
      </c>
      <c r="AA110" s="1742">
        <f>'Drum 8-2012'!AA20</f>
        <v>10</v>
      </c>
      <c r="AB110" s="1742" t="str">
        <f>'Drum 8-2012'!AB20</f>
        <v>y</v>
      </c>
      <c r="AC110" s="1742">
        <f>'Drum 8-2012'!AC20</f>
        <v>3.8521766999999998E-2</v>
      </c>
      <c r="AD110" s="1743">
        <f>'Drum 8-2012'!AD20</f>
        <v>0</v>
      </c>
      <c r="AE110" s="1742">
        <f>'Drum 8-2012'!AE20</f>
        <v>58</v>
      </c>
      <c r="AF110" s="1742">
        <f>'Drum 8-2012'!AF20</f>
        <v>720</v>
      </c>
      <c r="AG110" s="1742">
        <f>'Drum 8-2012'!AG20</f>
        <v>5</v>
      </c>
      <c r="AH110" s="1742" t="str">
        <f>'Drum 8-2012'!AH20</f>
        <v>n</v>
      </c>
      <c r="AI110" s="1742" t="str">
        <f>'Drum 8-2012'!AI20</f>
        <v>y</v>
      </c>
      <c r="AJ110" s="1742" t="str">
        <f>'Drum 8-2012'!AJ20</f>
        <v>y</v>
      </c>
      <c r="AK110" s="1742" t="str">
        <f>'Drum 8-2012'!AK20</f>
        <v>n</v>
      </c>
      <c r="AL110" s="1742" t="str">
        <f>'Drum 8-2012'!AL20</f>
        <v>y</v>
      </c>
      <c r="AM110" s="1742" t="str">
        <f>'Drum 8-2012'!AM20</f>
        <v>y</v>
      </c>
      <c r="AN110" s="1742">
        <f>'Drum 8-2012'!AN20</f>
        <v>3.8521766999999998E-2</v>
      </c>
      <c r="AO110" s="1742">
        <f>'Drum 8-2012'!AO20</f>
        <v>0</v>
      </c>
      <c r="AP110" s="1742" t="str">
        <f>'Drum 8-2012'!AP20</f>
        <v>n</v>
      </c>
      <c r="AQ110" s="1744" t="str">
        <f>'Drum 8-2012'!AQ20</f>
        <v>n/a</v>
      </c>
      <c r="AR110" s="1742" t="str">
        <f>'Drum 8-2012'!AR20</f>
        <v>n/a</v>
      </c>
      <c r="AS110" s="1742" t="str">
        <f>'Drum 8-2012'!AS20</f>
        <v>n/a</v>
      </c>
      <c r="AT110" s="1742" t="str">
        <f>'Drum 8-2012'!AT20</f>
        <v>n/a</v>
      </c>
      <c r="AU110" s="1742" t="str">
        <f>'Drum 8-2012'!AU20</f>
        <v>n/a</v>
      </c>
      <c r="AV110" s="1742" t="str">
        <f>'Drum 8-2012'!AV20</f>
        <v>n/a</v>
      </c>
      <c r="AW110" s="1742">
        <f>'Drum 8-2012'!AW20</f>
        <v>7.1721339999999998</v>
      </c>
      <c r="AX110" s="1742">
        <f>'Drum 8-2012'!AX20</f>
        <v>4.7551900000000007</v>
      </c>
      <c r="AY110" s="1742">
        <f>'Drum 8-2012'!AY20</f>
        <v>78615</v>
      </c>
      <c r="AZ110" s="1742" t="str">
        <f>'Drum 8-2012'!AZ20</f>
        <v>n/a</v>
      </c>
      <c r="BA110" s="1742" t="str">
        <f>'Drum 8-2012'!BA20</f>
        <v>n/a</v>
      </c>
      <c r="BB110" s="1742">
        <f>'Drum 8-2012'!BB20</f>
        <v>183.22459999999995</v>
      </c>
      <c r="BC110" s="1741">
        <f>'Drum 8-2012'!BC20</f>
        <v>2.4169439999999991</v>
      </c>
      <c r="BD110" s="1745">
        <f>'Drum 8-2012'!BD20</f>
        <v>3140435.3920213473</v>
      </c>
      <c r="BE110" s="1746">
        <f>'Drum 8-2012'!BE20</f>
        <v>620.73818825967578</v>
      </c>
      <c r="BF110" s="1747" t="str">
        <f>'Drum 8-2012'!BF20</f>
        <v>n/a</v>
      </c>
      <c r="BG110" s="1748" t="str">
        <f>'Drum 8-2012'!BG20</f>
        <v>n/a</v>
      </c>
      <c r="BH110" s="1749">
        <f>'Drum 8-2012'!BH20</f>
        <v>156.3128956443482</v>
      </c>
      <c r="BI110" s="1750">
        <f>'Drum 8-2012'!BI20</f>
        <v>0.19765991360202334</v>
      </c>
      <c r="BJ110" s="1750">
        <f>'Drum 8-2012'!BJ20</f>
        <v>0.45638928643058296</v>
      </c>
      <c r="BK110" s="1750">
        <f>'Drum 8-2012'!BK20</f>
        <v>0.69349584093625893</v>
      </c>
      <c r="BL110" s="1750" t="str">
        <f>'Drum 8-2012'!BL20</f>
        <v>n/a</v>
      </c>
      <c r="BM110" s="1751">
        <f>'Drum 8-2012'!BM20</f>
        <v>2.4961929345541445</v>
      </c>
      <c r="BN110" s="1750">
        <f>'Drum 8-2012'!BN20</f>
        <v>0.13007989608556214</v>
      </c>
      <c r="BO110" s="1739">
        <f>'Drum 8-2012'!BO20</f>
        <v>3140435.3920213473</v>
      </c>
      <c r="BP110" s="1739">
        <f>'Drum 8-2012'!BP20</f>
        <v>3093497.1246256693</v>
      </c>
      <c r="BQ110" s="1739">
        <f>'Drum 8-2012'!BQ20</f>
        <v>2811224.6700677047</v>
      </c>
      <c r="BR110" s="1738">
        <f>'Drum 8-2012'!BR20</f>
        <v>620.73818825967578</v>
      </c>
      <c r="BS110" s="1739">
        <f>'Drum 8-2012'!BS20</f>
        <v>0.53647873568321025</v>
      </c>
      <c r="BT110" s="1739">
        <f>'Drum 8-2012'!BT20</f>
        <v>0.48</v>
      </c>
      <c r="BU110" s="1739">
        <f>'Drum 8-2012'!BU20</f>
        <v>1</v>
      </c>
      <c r="BV110" s="1739">
        <f>'Drum 8-2012'!BV20</f>
        <v>1.7773370274828026</v>
      </c>
      <c r="BW110" s="1740">
        <f>'Drum 8-2012'!BW20</f>
        <v>1</v>
      </c>
      <c r="BX110" s="1739" t="str">
        <f>'Drum 8-2012'!BX20</f>
        <v>n/a</v>
      </c>
      <c r="BY110" s="1739">
        <f>'Drum 8-2012'!BY20</f>
        <v>1.7773370274828026</v>
      </c>
      <c r="BZ110" s="1752">
        <f>'Drum 8-2012'!BZ20</f>
        <v>225.02507205724456</v>
      </c>
      <c r="CA110" s="1753">
        <f>'Drum 8-2012'!CA20</f>
        <v>1.07</v>
      </c>
      <c r="CB110" s="1855"/>
      <c r="CC110" s="1856"/>
      <c r="CD110" s="1856"/>
      <c r="CE110" s="1856"/>
      <c r="CF110" s="1856"/>
      <c r="CG110" s="1932"/>
      <c r="CH110" s="1886"/>
      <c r="CI110" s="1858"/>
      <c r="CO110" s="1421"/>
      <c r="CP110" s="1895"/>
    </row>
    <row r="111" spans="1:94" s="1268" customFormat="1" x14ac:dyDescent="0.25">
      <c r="A111" s="1443" t="s">
        <v>819</v>
      </c>
      <c r="B111" s="1239" t="str">
        <f>'Drum 8-2012'!B22</f>
        <v>Pyrell</v>
      </c>
      <c r="C111" s="1739">
        <f>'Drum 8-2012'!C22</f>
        <v>0</v>
      </c>
      <c r="D111" s="1739">
        <f>'Drum 8-2012'!D22</f>
        <v>0</v>
      </c>
      <c r="E111" s="1739">
        <f>'Drum 8-2012'!E22</f>
        <v>0</v>
      </c>
      <c r="F111" s="1739" t="str">
        <f>'Drum 8-2012'!F22</f>
        <v>697a</v>
      </c>
      <c r="G111" s="1739" t="str">
        <f>'Drum 8-2012'!G22</f>
        <v>aged</v>
      </c>
      <c r="H111" s="1739">
        <f>'Drum 8-2012'!H22</f>
        <v>0</v>
      </c>
      <c r="I111" s="1739">
        <f>'Drum 8-2012'!I22</f>
        <v>41149</v>
      </c>
      <c r="J111" s="1739">
        <f>'Drum 8-2012'!J22</f>
        <v>0</v>
      </c>
      <c r="K111" s="1741">
        <f>'Drum 8-2012'!K22</f>
        <v>8.1</v>
      </c>
      <c r="L111" s="1742">
        <f>'Drum 8-2012'!L22</f>
        <v>1.22</v>
      </c>
      <c r="M111" s="1742">
        <f>'Drum 8-2012'!M22</f>
        <v>60</v>
      </c>
      <c r="N111" s="1742">
        <f>'Drum 8-2012'!N22</f>
        <v>11</v>
      </c>
      <c r="O111" s="1742">
        <f>'Drum 8-2012'!O22</f>
        <v>8</v>
      </c>
      <c r="P111" s="1742" t="str">
        <f>'Drum 8-2012'!P22</f>
        <v>n</v>
      </c>
      <c r="Q111" s="1743" t="str">
        <f>'Drum 8-2012'!Q22</f>
        <v>n/a</v>
      </c>
      <c r="R111" s="1742">
        <f>'Drum 8-2012'!R22</f>
        <v>0</v>
      </c>
      <c r="S111" s="1741" t="str">
        <f>'Drum 8-2012'!S22</f>
        <v>n</v>
      </c>
      <c r="T111" s="1742" t="str">
        <f>'Drum 8-2012'!T22</f>
        <v>n/a</v>
      </c>
      <c r="U111" s="1742" t="str">
        <f>'Drum 8-2012'!U22</f>
        <v>n</v>
      </c>
      <c r="V111" s="1742" t="str">
        <f>'Drum 8-2012'!V22</f>
        <v>y</v>
      </c>
      <c r="W111" s="1742" t="str">
        <f>'Drum 8-2012'!W22</f>
        <v>y</v>
      </c>
      <c r="X111" s="1742" t="str">
        <f>'Drum 8-2012'!X22</f>
        <v>n</v>
      </c>
      <c r="Y111" s="1742" t="str">
        <f>'Drum 8-2012'!Y22</f>
        <v>y</v>
      </c>
      <c r="Z111" s="1742">
        <f>'Drum 8-2012'!Z22</f>
        <v>0</v>
      </c>
      <c r="AA111" s="1742">
        <f>'Drum 8-2012'!AA22</f>
        <v>10</v>
      </c>
      <c r="AB111" s="1742" t="str">
        <f>'Drum 8-2012'!AB22</f>
        <v>y</v>
      </c>
      <c r="AC111" s="1742">
        <f>'Drum 8-2012'!AC22</f>
        <v>3.8521766999999998E-2</v>
      </c>
      <c r="AD111" s="1743">
        <f>'Drum 8-2012'!AD22</f>
        <v>0</v>
      </c>
      <c r="AE111" s="1742">
        <f>'Drum 8-2012'!AE22</f>
        <v>58</v>
      </c>
      <c r="AF111" s="1742">
        <f>'Drum 8-2012'!AF22</f>
        <v>720</v>
      </c>
      <c r="AG111" s="1742">
        <f>'Drum 8-2012'!AG22</f>
        <v>5</v>
      </c>
      <c r="AH111" s="1742" t="str">
        <f>'Drum 8-2012'!AH22</f>
        <v>n</v>
      </c>
      <c r="AI111" s="1742" t="str">
        <f>'Drum 8-2012'!AI22</f>
        <v>y</v>
      </c>
      <c r="AJ111" s="1742" t="str">
        <f>'Drum 8-2012'!AJ22</f>
        <v>y</v>
      </c>
      <c r="AK111" s="1742" t="str">
        <f>'Drum 8-2012'!AK22</f>
        <v>n</v>
      </c>
      <c r="AL111" s="1742" t="str">
        <f>'Drum 8-2012'!AL22</f>
        <v>y</v>
      </c>
      <c r="AM111" s="1742" t="str">
        <f>'Drum 8-2012'!AM22</f>
        <v>y</v>
      </c>
      <c r="AN111" s="1742">
        <f>'Drum 8-2012'!AN22</f>
        <v>3.8521766999999998E-2</v>
      </c>
      <c r="AO111" s="1742">
        <f>'Drum 8-2012'!AO22</f>
        <v>0</v>
      </c>
      <c r="AP111" s="1742" t="str">
        <f>'Drum 8-2012'!AP22</f>
        <v>n</v>
      </c>
      <c r="AQ111" s="1744" t="str">
        <f>'Drum 8-2012'!AQ22</f>
        <v>n/a</v>
      </c>
      <c r="AR111" s="1742" t="str">
        <f>'Drum 8-2012'!AR22</f>
        <v>n/a</v>
      </c>
      <c r="AS111" s="1742" t="str">
        <f>'Drum 8-2012'!AS22</f>
        <v>n/a</v>
      </c>
      <c r="AT111" s="1742" t="str">
        <f>'Drum 8-2012'!AT22</f>
        <v>n/a</v>
      </c>
      <c r="AU111" s="1742" t="str">
        <f>'Drum 8-2012'!AU22</f>
        <v>n/a</v>
      </c>
      <c r="AV111" s="1742" t="str">
        <f>'Drum 8-2012'!AV22</f>
        <v>n/a</v>
      </c>
      <c r="AW111" s="1742">
        <f>'Drum 8-2012'!AW22</f>
        <v>7.0919039999999995</v>
      </c>
      <c r="AX111" s="1742">
        <f>'Drum 8-2012'!AX22</f>
        <v>4.7713357142857138</v>
      </c>
      <c r="AY111" s="1742">
        <f>'Drum 8-2012'!AY22</f>
        <v>82265</v>
      </c>
      <c r="AZ111" s="1742" t="str">
        <f>'Drum 8-2012'!AZ22</f>
        <v>n/a</v>
      </c>
      <c r="BA111" s="1742" t="str">
        <f>'Drum 8-2012'!BA22</f>
        <v>n/a</v>
      </c>
      <c r="BB111" s="1742">
        <f>'Drum 8-2012'!BB22</f>
        <v>171.98279999999997</v>
      </c>
      <c r="BC111" s="1741">
        <f>'Drum 8-2012'!BC22</f>
        <v>2.3205682857142858</v>
      </c>
      <c r="BD111" s="1745">
        <f>'Drum 8-2012'!BD22</f>
        <v>3301831.5190474</v>
      </c>
      <c r="BE111" s="1746">
        <f>'Drum 8-2012'!BE22</f>
        <v>578.0212614803396</v>
      </c>
      <c r="BF111" s="1747" t="str">
        <f>'Drum 8-2012'!BF22</f>
        <v>n/a</v>
      </c>
      <c r="BG111" s="1748" t="str">
        <f>'Drum 8-2012'!BG22</f>
        <v>n/a</v>
      </c>
      <c r="BH111" s="1749">
        <f>'Drum 8-2012'!BH22</f>
        <v>139.0771501168895</v>
      </c>
      <c r="BI111" s="1750">
        <f>'Drum 8-2012'!BI22</f>
        <v>0.17506079827086468</v>
      </c>
      <c r="BJ111" s="1750">
        <f>'Drum 8-2012'!BJ22</f>
        <v>0.43168545617700343</v>
      </c>
      <c r="BK111" s="1750">
        <f>'Drum 8-2012'!BK22</f>
        <v>0.67788601366812307</v>
      </c>
      <c r="BL111" s="1750" t="str">
        <f>'Drum 8-2012'!BL22</f>
        <v>n/a</v>
      </c>
      <c r="BM111" s="1751">
        <f>'Drum 8-2012'!BM22</f>
        <v>2.5857965936054002</v>
      </c>
      <c r="BN111" s="1750">
        <f>'Drum 8-2012'!BN22</f>
        <v>0.11148069002241795</v>
      </c>
      <c r="BO111" s="1739">
        <f>'Drum 8-2012'!BO22</f>
        <v>3301831.5190474</v>
      </c>
      <c r="BP111" s="1739">
        <f>'Drum 8-2012'!BP22</f>
        <v>3252713.9642893332</v>
      </c>
      <c r="BQ111" s="1739">
        <f>'Drum 8-2012'!BQ22</f>
        <v>2949541.1964098117</v>
      </c>
      <c r="BR111" s="1738">
        <f>'Drum 8-2012'!BR22</f>
        <v>578.0212614803396</v>
      </c>
      <c r="BS111" s="1739">
        <f>'Drum 8-2012'!BS22</f>
        <v>0.51508663005289124</v>
      </c>
      <c r="BT111" s="1739">
        <f>'Drum 8-2012'!BT22</f>
        <v>0.48</v>
      </c>
      <c r="BU111" s="1739">
        <f>'Drum 8-2012'!BU22</f>
        <v>1</v>
      </c>
      <c r="BV111" s="1739">
        <f>'Drum 8-2012'!BV22</f>
        <v>1.684726977020492</v>
      </c>
      <c r="BW111" s="1740">
        <f>'Drum 8-2012'!BW22</f>
        <v>1</v>
      </c>
      <c r="BX111" s="1739" t="str">
        <f>'Drum 8-2012'!BX22</f>
        <v>n/a</v>
      </c>
      <c r="BY111" s="1739">
        <f>'Drum 8-2012'!BY22</f>
        <v>1.684726977020492</v>
      </c>
      <c r="BZ111" s="1752">
        <f>'Drum 8-2012'!BZ22</f>
        <v>225.76079529833169</v>
      </c>
      <c r="CA111" s="1753">
        <f>'Drum 8-2012'!CA22</f>
        <v>1.07</v>
      </c>
      <c r="CB111" s="1855"/>
      <c r="CC111" s="1856"/>
      <c r="CD111" s="1856"/>
      <c r="CE111" s="1856"/>
      <c r="CF111" s="1856"/>
      <c r="CG111" s="1932"/>
      <c r="CH111" s="1886"/>
      <c r="CI111" s="1858"/>
      <c r="CO111" s="1421"/>
      <c r="CP111" s="1895"/>
    </row>
    <row r="112" spans="1:94" s="1268" customFormat="1" x14ac:dyDescent="0.25">
      <c r="A112" s="1443" t="s">
        <v>820</v>
      </c>
      <c r="B112" s="1239" t="str">
        <f>'Drum 8-2012'!B34</f>
        <v>Pyrell</v>
      </c>
      <c r="C112" s="1739">
        <f>'Drum 8-2012'!C34</f>
        <v>0</v>
      </c>
      <c r="D112" s="1739">
        <f>'Drum 8-2012'!D34</f>
        <v>0</v>
      </c>
      <c r="E112" s="1739">
        <f>'Drum 8-2012'!E34</f>
        <v>0</v>
      </c>
      <c r="F112" s="1739" t="str">
        <f>'Drum 8-2012'!F34</f>
        <v>404a</v>
      </c>
      <c r="G112" s="1739" t="str">
        <f>'Drum 8-2012'!G34</f>
        <v>aged</v>
      </c>
      <c r="H112" s="1739">
        <f>'Drum 8-2012'!H34</f>
        <v>0</v>
      </c>
      <c r="I112" s="1739">
        <f>'Drum 8-2012'!I34</f>
        <v>41152</v>
      </c>
      <c r="J112" s="1739">
        <f>'Drum 8-2012'!J34</f>
        <v>0</v>
      </c>
      <c r="K112" s="1741">
        <f>'Drum 8-2012'!K34</f>
        <v>8.1</v>
      </c>
      <c r="L112" s="1742">
        <f>'Drum 8-2012'!L34</f>
        <v>1.22</v>
      </c>
      <c r="M112" s="1742">
        <f>'Drum 8-2012'!M34</f>
        <v>36</v>
      </c>
      <c r="N112" s="1742">
        <f>'Drum 8-2012'!N34</f>
        <v>11</v>
      </c>
      <c r="O112" s="1742">
        <f>'Drum 8-2012'!O34</f>
        <v>8</v>
      </c>
      <c r="P112" s="1742" t="str">
        <f>'Drum 8-2012'!P34</f>
        <v>n</v>
      </c>
      <c r="Q112" s="1743" t="str">
        <f>'Drum 8-2012'!Q34</f>
        <v>n/a</v>
      </c>
      <c r="R112" s="1742">
        <f>'Drum 8-2012'!R34</f>
        <v>0</v>
      </c>
      <c r="S112" s="1741" t="str">
        <f>'Drum 8-2012'!S34</f>
        <v>n</v>
      </c>
      <c r="T112" s="1742" t="str">
        <f>'Drum 8-2012'!T34</f>
        <v>n/a</v>
      </c>
      <c r="U112" s="1742" t="str">
        <f>'Drum 8-2012'!U34</f>
        <v>n</v>
      </c>
      <c r="V112" s="1742" t="str">
        <f>'Drum 8-2012'!V34</f>
        <v>y</v>
      </c>
      <c r="W112" s="1742" t="str">
        <f>'Drum 8-2012'!W34</f>
        <v>y</v>
      </c>
      <c r="X112" s="1742" t="str">
        <f>'Drum 8-2012'!X34</f>
        <v>n</v>
      </c>
      <c r="Y112" s="1742" t="str">
        <f>'Drum 8-2012'!Y34</f>
        <v>y</v>
      </c>
      <c r="Z112" s="1742">
        <f>'Drum 8-2012'!Z34</f>
        <v>0</v>
      </c>
      <c r="AA112" s="1742">
        <f>'Drum 8-2012'!AA34</f>
        <v>10</v>
      </c>
      <c r="AB112" s="1742" t="str">
        <f>'Drum 8-2012'!AB34</f>
        <v>y</v>
      </c>
      <c r="AC112" s="1742">
        <f>'Drum 8-2012'!AC34</f>
        <v>3.8521766999999998E-2</v>
      </c>
      <c r="AD112" s="1743">
        <f>'Drum 8-2012'!AD34</f>
        <v>0</v>
      </c>
      <c r="AE112" s="1742">
        <f>'Drum 8-2012'!AE34</f>
        <v>58</v>
      </c>
      <c r="AF112" s="1742">
        <f>'Drum 8-2012'!AF34</f>
        <v>720</v>
      </c>
      <c r="AG112" s="1742">
        <f>'Drum 8-2012'!AG34</f>
        <v>5</v>
      </c>
      <c r="AH112" s="1742" t="str">
        <f>'Drum 8-2012'!AH34</f>
        <v>n</v>
      </c>
      <c r="AI112" s="1742" t="str">
        <f>'Drum 8-2012'!AI34</f>
        <v>y</v>
      </c>
      <c r="AJ112" s="1742" t="str">
        <f>'Drum 8-2012'!AJ34</f>
        <v>y</v>
      </c>
      <c r="AK112" s="1742" t="str">
        <f>'Drum 8-2012'!AK34</f>
        <v>n</v>
      </c>
      <c r="AL112" s="1742" t="str">
        <f>'Drum 8-2012'!AL34</f>
        <v>y</v>
      </c>
      <c r="AM112" s="1742" t="str">
        <f>'Drum 8-2012'!AM34</f>
        <v>y</v>
      </c>
      <c r="AN112" s="1742">
        <f>'Drum 8-2012'!AN34</f>
        <v>3.8521766999999998E-2</v>
      </c>
      <c r="AO112" s="1742">
        <f>'Drum 8-2012'!AO34</f>
        <v>0</v>
      </c>
      <c r="AP112" s="1742" t="str">
        <f>'Drum 8-2012'!AP34</f>
        <v>n</v>
      </c>
      <c r="AQ112" s="1744" t="str">
        <f>'Drum 8-2012'!AQ34</f>
        <v>n/a</v>
      </c>
      <c r="AR112" s="1742" t="str">
        <f>'Drum 8-2012'!AR34</f>
        <v>n/a</v>
      </c>
      <c r="AS112" s="1742" t="str">
        <f>'Drum 8-2012'!AS34</f>
        <v>n/a</v>
      </c>
      <c r="AT112" s="1742" t="str">
        <f>'Drum 8-2012'!AT34</f>
        <v>n/a</v>
      </c>
      <c r="AU112" s="1742" t="str">
        <f>'Drum 8-2012'!AU34</f>
        <v>n/a</v>
      </c>
      <c r="AV112" s="1742" t="str">
        <f>'Drum 8-2012'!AV34</f>
        <v>n/a</v>
      </c>
      <c r="AW112" s="1742">
        <f>'Drum 8-2012'!AW34</f>
        <v>7.1495205000000013</v>
      </c>
      <c r="AX112" s="1742">
        <f>'Drum 8-2012'!AX34</f>
        <v>4.8432916666666666</v>
      </c>
      <c r="AY112" s="1742">
        <f>'Drum 8-2012'!AY34</f>
        <v>89915</v>
      </c>
      <c r="AZ112" s="1742" t="str">
        <f>'Drum 8-2012'!AZ34</f>
        <v>n/a</v>
      </c>
      <c r="BA112" s="1742" t="str">
        <f>'Drum 8-2012'!BA34</f>
        <v>n/a</v>
      </c>
      <c r="BB112" s="1742">
        <f>'Drum 8-2012'!BB34</f>
        <v>181.30199999999999</v>
      </c>
      <c r="BC112" s="1741">
        <f>'Drum 8-2012'!BC34</f>
        <v>2.3062288333333347</v>
      </c>
      <c r="BD112" s="1745">
        <f>'Drum 8-2012'!BD34</f>
        <v>3644588.2259243196</v>
      </c>
      <c r="BE112" s="1746">
        <f>'Drum 8-2012'!BE34</f>
        <v>571.9268141337634</v>
      </c>
      <c r="BF112" s="1747" t="str">
        <f>'Drum 8-2012'!BF34</f>
        <v>n/a</v>
      </c>
      <c r="BG112" s="1748" t="str">
        <f>'Drum 8-2012'!BG34</f>
        <v>n/a</v>
      </c>
      <c r="BH112" s="1749">
        <f>'Drum 8-2012'!BH34</f>
        <v>145.6719596584131</v>
      </c>
      <c r="BI112" s="1750">
        <f>'Drum 8-2012'!BI34</f>
        <v>0.15692494698457043</v>
      </c>
      <c r="BJ112" s="1750">
        <f>'Drum 8-2012'!BJ34</f>
        <v>0.42420549590509382</v>
      </c>
      <c r="BK112" s="1750">
        <f>'Drum 8-2012'!BK34</f>
        <v>0.69745861163790179</v>
      </c>
      <c r="BL112" s="1750" t="str">
        <f>'Drum 8-2012'!BL34</f>
        <v>n/a</v>
      </c>
      <c r="BM112" s="1751">
        <f>'Drum 8-2012'!BM34</f>
        <v>2.7107390645614142</v>
      </c>
      <c r="BN112" s="1750">
        <f>'Drum 8-2012'!BN34</f>
        <v>9.5444265573181336E-2</v>
      </c>
      <c r="BO112" s="1739">
        <f>'Drum 8-2012'!BO34</f>
        <v>3644588.2259243196</v>
      </c>
      <c r="BP112" s="1739">
        <f>'Drum 8-2012'!BP34</f>
        <v>3590903.1236806968</v>
      </c>
      <c r="BQ112" s="1739">
        <f>'Drum 8-2012'!BQ34</f>
        <v>3241681.5335859335</v>
      </c>
      <c r="BR112" s="1738">
        <f>'Drum 8-2012'!BR34</f>
        <v>571.9268141337634</v>
      </c>
      <c r="BS112" s="1739">
        <f>'Drum 8-2012'!BS34</f>
        <v>0.511903763058984</v>
      </c>
      <c r="BT112" s="1739">
        <f>'Drum 8-2012'!BT34</f>
        <v>0.48</v>
      </c>
      <c r="BU112" s="1739">
        <f>'Drum 8-2012'!BU34</f>
        <v>1</v>
      </c>
      <c r="BV112" s="1739">
        <f>'Drum 8-2012'!BV34</f>
        <v>1.6739101018651787</v>
      </c>
      <c r="BW112" s="1740">
        <f>'Drum 8-2012'!BW34</f>
        <v>1</v>
      </c>
      <c r="BX112" s="1739" t="str">
        <f>'Drum 8-2012'!BX34</f>
        <v>n/a</v>
      </c>
      <c r="BY112" s="1739">
        <f>'Drum 8-2012'!BY34</f>
        <v>1.6739101018651787</v>
      </c>
      <c r="BZ112" s="1752">
        <f>'Drum 8-2012'!BZ34</f>
        <v>225.88866083157583</v>
      </c>
      <c r="CA112" s="1753" t="str">
        <f>'Drum 8-2012'!CA34</f>
        <v>N/A</v>
      </c>
      <c r="CB112" s="1855"/>
      <c r="CC112" s="1856"/>
      <c r="CD112" s="1856"/>
      <c r="CE112" s="1856"/>
      <c r="CF112" s="1856"/>
      <c r="CG112" s="1932"/>
      <c r="CH112" s="1886"/>
      <c r="CI112" s="1858"/>
      <c r="CO112" s="1421"/>
      <c r="CP112" s="1895"/>
    </row>
    <row r="113" spans="1:94" s="446" customFormat="1" ht="15.75" thickBot="1" x14ac:dyDescent="0.3">
      <c r="A113" s="1224"/>
      <c r="B113" s="1235"/>
      <c r="C113" s="1224"/>
      <c r="D113" s="1224"/>
      <c r="E113" s="1225"/>
      <c r="F113" s="1226"/>
      <c r="G113" s="1227"/>
      <c r="H113" s="1232"/>
      <c r="I113" s="1229"/>
      <c r="J113" s="1225"/>
      <c r="K113" s="1247"/>
      <c r="L113" s="1254"/>
      <c r="M113" s="1226"/>
      <c r="N113" s="1226"/>
      <c r="O113" s="1226"/>
      <c r="P113" s="1226"/>
      <c r="Q113" s="1248"/>
      <c r="R113" s="1226"/>
      <c r="S113" s="1247"/>
      <c r="T113" s="1226"/>
      <c r="U113" s="1226"/>
      <c r="V113" s="1226"/>
      <c r="W113" s="1226"/>
      <c r="X113" s="1226"/>
      <c r="Y113" s="1226"/>
      <c r="Z113" s="1226"/>
      <c r="AA113" s="1226"/>
      <c r="AB113" s="1226"/>
      <c r="AC113" s="1446"/>
      <c r="AD113" s="1447"/>
      <c r="AE113" s="1226"/>
      <c r="AF113" s="1226"/>
      <c r="AG113" s="1226"/>
      <c r="AH113" s="1226"/>
      <c r="AI113" s="1226"/>
      <c r="AJ113" s="1226"/>
      <c r="AK113" s="1226"/>
      <c r="AL113" s="1226"/>
      <c r="AM113" s="1226"/>
      <c r="AN113" s="1231"/>
      <c r="AO113" s="1254"/>
      <c r="AP113" s="1226"/>
      <c r="AQ113" s="1450"/>
      <c r="AR113" s="1226"/>
      <c r="AS113" s="1226"/>
      <c r="AT113" s="1226"/>
      <c r="AU113" s="1226"/>
      <c r="AV113" s="1226"/>
      <c r="AW113" s="1226"/>
      <c r="AX113" s="1226"/>
      <c r="AY113" s="1226"/>
      <c r="AZ113" s="1226"/>
      <c r="BA113" s="1226"/>
      <c r="BB113" s="1226"/>
      <c r="BC113" s="1250"/>
      <c r="BD113" s="1459"/>
      <c r="BE113" s="1460"/>
      <c r="BF113" s="1461"/>
      <c r="BG113" s="1462"/>
      <c r="BH113" s="1456"/>
      <c r="BI113" s="1257"/>
      <c r="BJ113" s="1257"/>
      <c r="BK113" s="1257"/>
      <c r="BL113" s="1257"/>
      <c r="BM113" s="1260"/>
      <c r="BN113" s="1257"/>
      <c r="BO113" s="1224"/>
      <c r="BP113" s="1224"/>
      <c r="BQ113" s="1224"/>
      <c r="BR113" s="1251"/>
      <c r="BS113" s="1224"/>
      <c r="BT113" s="1224"/>
      <c r="BU113" s="1224"/>
      <c r="BV113" s="1224"/>
      <c r="BW113" s="1252"/>
      <c r="BX113" s="1224"/>
      <c r="BY113" s="1224"/>
      <c r="BZ113" s="1263"/>
      <c r="CA113" s="1266"/>
      <c r="CB113" s="1266"/>
      <c r="CC113" s="1266"/>
      <c r="CD113" s="1266"/>
      <c r="CE113" s="1266"/>
      <c r="CF113" s="1266"/>
      <c r="CG113" s="1928"/>
      <c r="CH113" s="1889"/>
      <c r="CI113" s="1858"/>
      <c r="CJ113" s="1897"/>
      <c r="CK113" s="1897"/>
      <c r="CL113" s="1897"/>
      <c r="CM113" s="1897"/>
      <c r="CN113" s="1897"/>
      <c r="CO113" s="1938"/>
      <c r="CP113" s="1895"/>
    </row>
    <row r="114" spans="1:94" ht="15.75" thickTop="1" x14ac:dyDescent="0.25">
      <c r="A114" s="1506" t="s">
        <v>841</v>
      </c>
      <c r="B114" s="1507" t="str">
        <f>'Gnd Verif. 8-2012'!B21</f>
        <v>Pyrell</v>
      </c>
      <c r="C114" s="1606" t="str">
        <f>'Gnd Verif. 8-2012'!C21</f>
        <v>Pyr_HT</v>
      </c>
      <c r="D114" s="1606">
        <f>'Gnd Verif. 8-2012'!D21</f>
        <v>687</v>
      </c>
      <c r="E114" s="1607">
        <f>'Gnd Verif. 8-2012'!E21</f>
        <v>0</v>
      </c>
      <c r="F114" s="1608">
        <f>'Gnd Verif. 8-2012'!F21</f>
        <v>0</v>
      </c>
      <c r="G114" s="1609">
        <f>'Gnd Verif. 8-2012'!G21</f>
        <v>0</v>
      </c>
      <c r="H114" s="1610" t="str">
        <f>'Gnd Verif. 8-2012'!H21</f>
        <v>2006/1</v>
      </c>
      <c r="I114" s="1611">
        <f>'Gnd Verif. 8-2012'!I21</f>
        <v>41129</v>
      </c>
      <c r="J114" s="1607">
        <f>'Gnd Verif. 8-2012'!J21</f>
        <v>0</v>
      </c>
      <c r="K114" s="1612">
        <f>'Gnd Verif. 8-2012'!K21</f>
        <v>8.1</v>
      </c>
      <c r="L114" s="1613">
        <f>'Gnd Verif. 8-2012'!L21</f>
        <v>1.23</v>
      </c>
      <c r="M114" s="1608">
        <f>'Gnd Verif. 8-2012'!M21</f>
        <v>60</v>
      </c>
      <c r="N114" s="1608">
        <f>'Gnd Verif. 8-2012'!N21</f>
        <v>11</v>
      </c>
      <c r="O114" s="1608">
        <f>'Gnd Verif. 8-2012'!O21</f>
        <v>8</v>
      </c>
      <c r="P114" s="1608" t="str">
        <f>'Gnd Verif. 8-2012'!P21</f>
        <v>n</v>
      </c>
      <c r="Q114" s="1614">
        <f>'Gnd Verif. 8-2012'!Q21</f>
        <v>45</v>
      </c>
      <c r="R114" s="1608">
        <f>'Gnd Verif. 8-2012'!R21</f>
        <v>0</v>
      </c>
      <c r="S114" s="1612" t="str">
        <f>'Gnd Verif. 8-2012'!S21</f>
        <v>y</v>
      </c>
      <c r="T114" s="1608">
        <f>'Gnd Verif. 8-2012'!T21</f>
        <v>45</v>
      </c>
      <c r="U114" s="1608">
        <f>'Gnd Verif. 8-2012'!U21</f>
        <v>0</v>
      </c>
      <c r="V114" s="1608" t="str">
        <f>'Gnd Verif. 8-2012'!V21</f>
        <v>y</v>
      </c>
      <c r="W114" s="1608" t="str">
        <f>'Gnd Verif. 8-2012'!W21</f>
        <v>y</v>
      </c>
      <c r="X114" s="1608" t="str">
        <f>'Gnd Verif. 8-2012'!X21</f>
        <v>y</v>
      </c>
      <c r="Y114" s="1608" t="str">
        <f>'Gnd Verif. 8-2012'!Y21</f>
        <v>y</v>
      </c>
      <c r="Z114" s="1608">
        <f>'Gnd Verif. 8-2012'!Z21</f>
        <v>0</v>
      </c>
      <c r="AA114" s="1608">
        <f>'Gnd Verif. 8-2012'!AA21</f>
        <v>10</v>
      </c>
      <c r="AB114" s="1608" t="str">
        <f>'Gnd Verif. 8-2012'!AB21</f>
        <v>y</v>
      </c>
      <c r="AC114" s="1615">
        <f>'Gnd Verif. 8-2012'!AC21</f>
        <v>3.8521767473499238E-2</v>
      </c>
      <c r="AD114" s="1616">
        <f>'Gnd Verif. 8-2012'!AD21</f>
        <v>0</v>
      </c>
      <c r="AE114" s="1608">
        <f>'Gnd Verif. 8-2012'!AE21</f>
        <v>58</v>
      </c>
      <c r="AF114" s="1608">
        <f>'Gnd Verif. 8-2012'!AF21</f>
        <v>720</v>
      </c>
      <c r="AG114" s="1608">
        <f>'Gnd Verif. 8-2012'!AG21</f>
        <v>5</v>
      </c>
      <c r="AH114" s="1608" t="str">
        <f>'Gnd Verif. 8-2012'!AH21</f>
        <v>n</v>
      </c>
      <c r="AI114" s="1608" t="str">
        <f>'Gnd Verif. 8-2012'!AI21</f>
        <v>y</v>
      </c>
      <c r="AJ114" s="1608" t="str">
        <f>'Gnd Verif. 8-2012'!AJ21</f>
        <v>y</v>
      </c>
      <c r="AK114" s="1608" t="str">
        <f>'Gnd Verif. 8-2012'!AK21</f>
        <v>y</v>
      </c>
      <c r="AL114" s="1608" t="str">
        <f>'Gnd Verif. 8-2012'!AL21</f>
        <v>y</v>
      </c>
      <c r="AM114" s="1608" t="str">
        <f>'Gnd Verif. 8-2012'!AM21</f>
        <v>y</v>
      </c>
      <c r="AN114" s="1617">
        <f>'Gnd Verif. 8-2012'!AN21</f>
        <v>30</v>
      </c>
      <c r="AO114" s="1613">
        <f>'Gnd Verif. 8-2012'!AO21</f>
        <v>0</v>
      </c>
      <c r="AP114" s="1608">
        <f>'Gnd Verif. 8-2012'!AP21</f>
        <v>0</v>
      </c>
      <c r="AQ114" s="1618">
        <f>'Gnd Verif. 8-2012'!AQ21</f>
        <v>0</v>
      </c>
      <c r="AR114" s="1608">
        <f>'Gnd Verif. 8-2012'!AR21</f>
        <v>0</v>
      </c>
      <c r="AS114" s="1608">
        <f>'Gnd Verif. 8-2012'!AS21</f>
        <v>0</v>
      </c>
      <c r="AT114" s="1608">
        <f>'Gnd Verif. 8-2012'!AT21</f>
        <v>0</v>
      </c>
      <c r="AU114" s="1608">
        <f>'Gnd Verif. 8-2012'!AU21</f>
        <v>2.158722</v>
      </c>
      <c r="AV114" s="1608">
        <f>'Gnd Verif. 8-2012'!AV21</f>
        <v>5.1345829999999995E-2</v>
      </c>
      <c r="AW114" s="1608">
        <f>'Gnd Verif. 8-2012'!AW21</f>
        <v>7.6972960000000015</v>
      </c>
      <c r="AX114" s="1608">
        <f>'Gnd Verif. 8-2012'!AX21</f>
        <v>4.691696499999999</v>
      </c>
      <c r="AY114" s="1608">
        <f>'Gnd Verif. 8-2012'!AY21</f>
        <v>98655</v>
      </c>
      <c r="AZ114" s="1608">
        <f>'Gnd Verif. 8-2012'!AZ21</f>
        <v>15742.75</v>
      </c>
      <c r="BA114" s="1608">
        <f>'Gnd Verif. 8-2012'!BA21</f>
        <v>15010.05</v>
      </c>
      <c r="BB114" s="1608">
        <f>'Gnd Verif. 8-2012'!BB21</f>
        <v>163.8544</v>
      </c>
      <c r="BC114" s="1619">
        <f>'Gnd Verif. 8-2012'!BC21</f>
        <v>3.0055995000000024</v>
      </c>
      <c r="BD114" s="1620">
        <f>'Gnd Verif. 8-2012'!BD21</f>
        <v>4043619.3940778808</v>
      </c>
      <c r="BE114" s="1621">
        <f>'Gnd Verif. 8-2012'!BE21</f>
        <v>978.96376730789768</v>
      </c>
      <c r="BF114" s="1622">
        <f>'Gnd Verif. 8-2012'!BF21</f>
        <v>6.3427574929810113</v>
      </c>
      <c r="BG114" s="1623">
        <f>'Gnd Verif. 8-2012'!BG21</f>
        <v>551.31808944048078</v>
      </c>
      <c r="BH114" s="1624">
        <f>'Gnd Verif. 8-2012'!BH21</f>
        <v>238.13980704264867</v>
      </c>
      <c r="BI114" s="1625">
        <f>'Gnd Verif. 8-2012'!BI21</f>
        <v>0.24210086852923099</v>
      </c>
      <c r="BJ114" s="1625">
        <f>'Gnd Verif. 8-2012'!BJ21</f>
        <v>0.48271156218255196</v>
      </c>
      <c r="BK114" s="1625">
        <f>'Gnd Verif. 8-2012'!BK21</f>
        <v>0.68160595861456652</v>
      </c>
      <c r="BL114" s="1625">
        <f>'Gnd Verif. 8-2012'!BL21</f>
        <v>1.1504714999317581E-2</v>
      </c>
      <c r="BM114" s="1626">
        <f>'Gnd Verif. 8-2012'!BM21</f>
        <v>2.2949278771472059</v>
      </c>
      <c r="BN114" s="1625">
        <f>'Gnd Verif. 8-2012'!BN21</f>
        <v>0.17145520366494074</v>
      </c>
      <c r="BO114" s="1606">
        <f>'Gnd Verif. 8-2012'!BO21</f>
        <v>4043619.3940778808</v>
      </c>
      <c r="BP114" s="1606">
        <f>'Gnd Verif. 8-2012'!BP21</f>
        <v>3984715.9441891648</v>
      </c>
      <c r="BQ114" s="1606">
        <f>'Gnd Verif. 8-2012'!BQ21</f>
        <v>3579165.691705361</v>
      </c>
      <c r="BR114" s="1627">
        <f>'Gnd Verif. 8-2012'!BR21</f>
        <v>978.96376730789768</v>
      </c>
      <c r="BS114" s="1606">
        <f>'Gnd Verif. 8-2012'!BS21</f>
        <v>0.66714008257125146</v>
      </c>
      <c r="BT114" s="1606">
        <f>'Gnd Verif. 8-2012'!BT21</f>
        <v>0.48</v>
      </c>
      <c r="BU114" s="1606">
        <f>'Gnd Verif. 8-2012'!BU21</f>
        <v>3.0097889419433885</v>
      </c>
      <c r="BV114" s="1606">
        <f>'Gnd Verif. 8-2012'!BV21</f>
        <v>3.0278381172889959</v>
      </c>
      <c r="BW114" s="1628">
        <f>'Gnd Verif. 8-2012'!BW21</f>
        <v>1</v>
      </c>
      <c r="BX114" s="1606">
        <f>'Gnd Verif. 8-2012'!BX21</f>
        <v>3.0097889419433885</v>
      </c>
      <c r="BY114" s="1606">
        <f>'Gnd Verif. 8-2012'!BY21</f>
        <v>3.0278381172889959</v>
      </c>
      <c r="BZ114" s="1629">
        <f>'Gnd Verif. 8-2012'!BZ21</f>
        <v>233.16472059121176</v>
      </c>
      <c r="CA114" s="1630">
        <f>'Gnd Verif. 8-2012'!CA21</f>
        <v>1.0900000000000001</v>
      </c>
      <c r="CB114" s="1899">
        <f>AVERAGE(BI114,BI117)</f>
        <v>0.20513076777118716</v>
      </c>
      <c r="CC114" s="1899">
        <f t="shared" ref="CC114" si="111">AVERAGE(BJ114,BJ117)</f>
        <v>0.43482268085660275</v>
      </c>
      <c r="CD114" s="1899">
        <f t="shared" ref="CD114" si="112">AVERAGE(BK114,BK117)</f>
        <v>0.634272360041225</v>
      </c>
      <c r="CE114" s="1899">
        <f>AVERAGE(BM114,BM117)</f>
        <v>2.3931967665495901</v>
      </c>
      <c r="CF114" s="1899">
        <f t="shared" ref="CF114" si="113">AVERAGE(BN114,BN117)</f>
        <v>0.14115676249675974</v>
      </c>
      <c r="CG114" s="1824">
        <f>AVERAGE(BZ114,BZ117)</f>
        <v>233.60728248393985</v>
      </c>
      <c r="CH114" s="1884"/>
      <c r="CJ114" s="1268"/>
      <c r="CK114" s="1268"/>
      <c r="CL114" s="1268"/>
      <c r="CM114" s="1268"/>
      <c r="CN114" s="1268"/>
      <c r="CP114" s="1895"/>
    </row>
    <row r="115" spans="1:94" x14ac:dyDescent="0.25">
      <c r="A115" s="1477" t="s">
        <v>787</v>
      </c>
      <c r="B115" s="1495" t="str">
        <f>'SAME R Results'!B29</f>
        <v>Pyrell</v>
      </c>
      <c r="C115" s="1632" t="str">
        <f>'SAME R Results'!C29</f>
        <v>P04</v>
      </c>
      <c r="D115" s="1632" t="str">
        <f>'SAME R Results'!D29</f>
        <v>17P</v>
      </c>
      <c r="E115" s="1632">
        <f>'SAME R Results'!E29</f>
        <v>4</v>
      </c>
      <c r="F115" s="1632">
        <f>'SAME R Results'!F29</f>
        <v>64</v>
      </c>
      <c r="G115" s="1632" t="str">
        <f>'SAME R Results'!G29</f>
        <v>High Temp aging</v>
      </c>
      <c r="H115" s="1632">
        <f>'SAME R Results'!H29</f>
        <v>235</v>
      </c>
      <c r="I115" s="1632">
        <f>'SAME R Results'!I29</f>
        <v>40413</v>
      </c>
      <c r="J115" s="1632">
        <f>'SAME R Results'!J29</f>
        <v>0</v>
      </c>
      <c r="K115" s="1633">
        <f>'SAME R Results'!K29</f>
        <v>8.1</v>
      </c>
      <c r="L115" s="1634">
        <f>'SAME R Results'!L29</f>
        <v>1.23</v>
      </c>
      <c r="M115" s="1634">
        <f>'SAME R Results'!M29</f>
        <v>60</v>
      </c>
      <c r="N115" s="1634">
        <f>'SAME R Results'!N29</f>
        <v>11</v>
      </c>
      <c r="O115" s="1634">
        <f>'SAME R Results'!O29</f>
        <v>8</v>
      </c>
      <c r="P115" s="1634" t="str">
        <f>'SAME R Results'!P29</f>
        <v>n</v>
      </c>
      <c r="Q115" s="1635">
        <f>'SAME R Results'!Q29</f>
        <v>0</v>
      </c>
      <c r="R115" s="1634">
        <f>'SAME R Results'!R29</f>
        <v>47</v>
      </c>
      <c r="S115" s="1633" t="str">
        <f>'SAME R Results'!S29</f>
        <v>y</v>
      </c>
      <c r="T115" s="1634">
        <f>'SAME R Results'!T29</f>
        <v>45</v>
      </c>
      <c r="U115" s="1634" t="str">
        <f>'SAME R Results'!U29</f>
        <v>n</v>
      </c>
      <c r="V115" s="1634" t="str">
        <f>'SAME R Results'!V29</f>
        <v>y</v>
      </c>
      <c r="W115" s="1634" t="str">
        <f>'SAME R Results'!W29</f>
        <v>y</v>
      </c>
      <c r="X115" s="1634" t="str">
        <f>'SAME R Results'!X29</f>
        <v>y</v>
      </c>
      <c r="Y115" s="1634" t="str">
        <f>'SAME R Results'!Y29</f>
        <v>y</v>
      </c>
      <c r="Z115" s="1634" t="str">
        <f>'SAME R Results'!Z29</f>
        <v>y</v>
      </c>
      <c r="AA115" s="1634">
        <f>'SAME R Results'!AA29</f>
        <v>10</v>
      </c>
      <c r="AB115" s="1634" t="str">
        <f>'SAME R Results'!AB29</f>
        <v>y</v>
      </c>
      <c r="AC115" s="1634">
        <f>'SAME R Results'!AC29</f>
        <v>3.852706928546E-2</v>
      </c>
      <c r="AD115" s="1635">
        <f>'SAME R Results'!AD29</f>
        <v>0</v>
      </c>
      <c r="AE115" s="1634">
        <f>'SAME R Results'!AE29</f>
        <v>0</v>
      </c>
      <c r="AF115" s="1634">
        <f>'SAME R Results'!AF29</f>
        <v>0</v>
      </c>
      <c r="AG115" s="1634">
        <f>'SAME R Results'!AG29</f>
        <v>0</v>
      </c>
      <c r="AH115" s="1634">
        <f>'SAME R Results'!AH29</f>
        <v>0</v>
      </c>
      <c r="AI115" s="1634">
        <f>'SAME R Results'!AI29</f>
        <v>0</v>
      </c>
      <c r="AJ115" s="1634">
        <f>'SAME R Results'!AJ29</f>
        <v>0</v>
      </c>
      <c r="AK115" s="1634">
        <f>'SAME R Results'!AK29</f>
        <v>0</v>
      </c>
      <c r="AL115" s="1634">
        <f>'SAME R Results'!AL29</f>
        <v>0</v>
      </c>
      <c r="AM115" s="1634">
        <f>'SAME R Results'!AM29</f>
        <v>0</v>
      </c>
      <c r="AN115" s="1634">
        <f>'SAME R Results'!AN29</f>
        <v>0</v>
      </c>
      <c r="AO115" s="1634">
        <f>'SAME R Results'!AO29</f>
        <v>0</v>
      </c>
      <c r="AP115" s="1634">
        <f>'SAME R Results'!AP29</f>
        <v>0</v>
      </c>
      <c r="AQ115" s="1636">
        <f>'SAME R Results'!AQ29</f>
        <v>0</v>
      </c>
      <c r="AR115" s="1634">
        <f>'SAME R Results'!AR29</f>
        <v>6.2480000000000002</v>
      </c>
      <c r="AS115" s="1634">
        <f>'SAME R Results'!AS29</f>
        <v>0</v>
      </c>
      <c r="AT115" s="1634">
        <f>'SAME R Results'!AT29</f>
        <v>0</v>
      </c>
      <c r="AU115" s="1634">
        <f>'SAME R Results'!AU29</f>
        <v>2.4593354999999999</v>
      </c>
      <c r="AV115" s="1634">
        <f>'SAME R Results'!AV29</f>
        <v>2.6800000000000001E-2</v>
      </c>
      <c r="AW115" s="1634">
        <f>'SAME R Results'!AW29</f>
        <v>7.6602935000000016</v>
      </c>
      <c r="AX115" s="1634">
        <f>'SAME R Results'!AX29</f>
        <v>4.6471244999999994</v>
      </c>
      <c r="AY115" s="1634">
        <f>'SAME R Results'!AY29</f>
        <v>95130</v>
      </c>
      <c r="AZ115" s="1634">
        <f>'SAME R Results'!AZ29</f>
        <v>3.3332830000000002</v>
      </c>
      <c r="BA115" s="1634">
        <f>'SAME R Results'!BA29</f>
        <v>8.2000000000000003E-2</v>
      </c>
      <c r="BB115" s="1634">
        <f>'SAME R Results'!BB29</f>
        <v>140.37214999999998</v>
      </c>
      <c r="BC115" s="1633">
        <f>'SAME R Results'!BC29</f>
        <v>3.0131690000000022</v>
      </c>
      <c r="BD115" s="1637">
        <f>'SAME R Results'!BD29</f>
        <v>3881194.302428619</v>
      </c>
      <c r="BE115" s="1638">
        <f>'SAME R Results'!BE29</f>
        <v>985.16488408159614</v>
      </c>
      <c r="BF115" s="1639">
        <f>'SAME R Results'!BF29</f>
        <v>6.4844087888161575</v>
      </c>
      <c r="BG115" s="1640">
        <f>'SAME R Results'!BG29</f>
        <v>2.1667359078756063</v>
      </c>
      <c r="BH115" s="1641">
        <f>'SAME R Results'!BH29</f>
        <v>178.73078086905704</v>
      </c>
      <c r="BI115" s="1642">
        <f>'SAME R Results'!BI29</f>
        <v>0.2538303437849373</v>
      </c>
      <c r="BJ115" s="1642">
        <f>'SAME R Results'!BJ29</f>
        <v>0.44471159033705637</v>
      </c>
      <c r="BK115" s="1642">
        <f>'SAME R Results'!BK29</f>
        <v>0.58863475896113648</v>
      </c>
      <c r="BL115" s="1642">
        <f>'SAME R Results'!BL29</f>
        <v>2.992708416954168</v>
      </c>
      <c r="BM115" s="1643">
        <f>'SAME R Results'!BM29</f>
        <v>2.1145436150408896</v>
      </c>
      <c r="BN115" s="1642">
        <f>'SAME R Results'!BN29</f>
        <v>0.19176797520354047</v>
      </c>
      <c r="BO115" s="1632">
        <f>'SAME R Results'!BO29</f>
        <v>3881194.302428619</v>
      </c>
      <c r="BP115" s="1632">
        <f>'SAME R Results'!BP29</f>
        <v>3824403.3229801576</v>
      </c>
      <c r="BQ115" s="1632">
        <f>'SAME R Results'!BQ29</f>
        <v>3442101.2643712335</v>
      </c>
      <c r="BR115" s="1644">
        <f>'SAME R Results'!BR29</f>
        <v>985.16488408159614</v>
      </c>
      <c r="BS115" s="1632">
        <f>'SAME R Results'!BS29</f>
        <v>0.66882025215306806</v>
      </c>
      <c r="BT115" s="1632">
        <f>'SAME R Results'!BT29</f>
        <v>0.48</v>
      </c>
      <c r="BU115" s="1632">
        <f>'SAME R Results'!BU29</f>
        <v>2.6656995504551353</v>
      </c>
      <c r="BV115" s="1632">
        <f>'SAME R Results'!BV29</f>
        <v>2.6526329722612516</v>
      </c>
      <c r="BW115" s="1645">
        <f>'SAME R Results'!BW29</f>
        <v>1</v>
      </c>
      <c r="BX115" s="1632">
        <f>'SAME R Results'!BX29</f>
        <v>2.6656995504551353</v>
      </c>
      <c r="BY115" s="1632">
        <f>'SAME R Results'!BY29</f>
        <v>2.6526329722612516</v>
      </c>
      <c r="BZ115" s="1646">
        <f>'SAME R Results'!BZ29</f>
        <v>242.10308472492756</v>
      </c>
      <c r="CA115" s="1647">
        <f>'SAME R Results'!CA29</f>
        <v>0.66666666666664876</v>
      </c>
      <c r="CB115" s="1861">
        <f>BI115</f>
        <v>0.2538303437849373</v>
      </c>
      <c r="CC115" s="1861">
        <f t="shared" ref="CC115:CC116" si="114">BJ115</f>
        <v>0.44471159033705637</v>
      </c>
      <c r="CD115" s="1861">
        <f t="shared" ref="CD115:CD116" si="115">BK115</f>
        <v>0.58863475896113648</v>
      </c>
      <c r="CE115" s="1862">
        <f>BM115</f>
        <v>2.1145436150408896</v>
      </c>
      <c r="CF115" s="1861">
        <f>BN115</f>
        <v>0.19176797520354047</v>
      </c>
      <c r="CG115" s="1862">
        <f>BZ115</f>
        <v>242.10308472492756</v>
      </c>
      <c r="CH115" s="1094"/>
      <c r="CJ115" s="1439">
        <f>CB114</f>
        <v>0.20513076777118716</v>
      </c>
      <c r="CK115" s="1439">
        <f t="shared" ref="CK115:CO115" si="116">CC114</f>
        <v>0.43482268085660275</v>
      </c>
      <c r="CL115" s="1439">
        <f t="shared" si="116"/>
        <v>0.634272360041225</v>
      </c>
      <c r="CM115" s="1439">
        <f t="shared" si="116"/>
        <v>2.3931967665495901</v>
      </c>
      <c r="CN115" s="1439">
        <f t="shared" si="116"/>
        <v>0.14115676249675974</v>
      </c>
      <c r="CO115" s="1421">
        <f t="shared" si="116"/>
        <v>233.60728248393985</v>
      </c>
      <c r="CP115" s="1895"/>
    </row>
    <row r="116" spans="1:94" x14ac:dyDescent="0.25">
      <c r="A116" s="1479" t="s">
        <v>788</v>
      </c>
      <c r="B116" s="1496" t="str">
        <f>'SAME R Results'!B49</f>
        <v>Pyrell</v>
      </c>
      <c r="C116" s="1648" t="str">
        <f>'SAME R Results'!C49</f>
        <v>P06</v>
      </c>
      <c r="D116" s="1648" t="str">
        <f>'SAME R Results'!D49</f>
        <v>29 P</v>
      </c>
      <c r="E116" s="1648">
        <f>'SAME R Results'!E49</f>
        <v>5</v>
      </c>
      <c r="F116" s="1648">
        <f>'SAME R Results'!F49</f>
        <v>76</v>
      </c>
      <c r="G116" s="1648" t="str">
        <f>'SAME R Results'!G49</f>
        <v>High Temp aging</v>
      </c>
      <c r="H116" s="1648">
        <f>'SAME R Results'!H49</f>
        <v>238</v>
      </c>
      <c r="I116" s="1648">
        <f>'SAME R Results'!I49</f>
        <v>40416</v>
      </c>
      <c r="J116" s="1648">
        <f>'SAME R Results'!J49</f>
        <v>0</v>
      </c>
      <c r="K116" s="1649">
        <f>'SAME R Results'!K49</f>
        <v>8.1</v>
      </c>
      <c r="L116" s="1650">
        <f>'SAME R Results'!L49</f>
        <v>1.23</v>
      </c>
      <c r="M116" s="1650">
        <f>'SAME R Results'!M49</f>
        <v>60</v>
      </c>
      <c r="N116" s="1650">
        <f>'SAME R Results'!N49</f>
        <v>11</v>
      </c>
      <c r="O116" s="1650">
        <f>'SAME R Results'!O49</f>
        <v>8</v>
      </c>
      <c r="P116" s="1650" t="str">
        <f>'SAME R Results'!P49</f>
        <v>n</v>
      </c>
      <c r="Q116" s="1651">
        <f>'SAME R Results'!Q49</f>
        <v>0</v>
      </c>
      <c r="R116" s="1650">
        <f>'SAME R Results'!R49</f>
        <v>51.428571428571431</v>
      </c>
      <c r="S116" s="1649" t="str">
        <f>'SAME R Results'!S49</f>
        <v>y</v>
      </c>
      <c r="T116" s="1650">
        <f>'SAME R Results'!T49</f>
        <v>45</v>
      </c>
      <c r="U116" s="1650" t="str">
        <f>'SAME R Results'!U49</f>
        <v>n</v>
      </c>
      <c r="V116" s="1650" t="str">
        <f>'SAME R Results'!V49</f>
        <v>y</v>
      </c>
      <c r="W116" s="1650" t="str">
        <f>'SAME R Results'!W49</f>
        <v>y</v>
      </c>
      <c r="X116" s="1650" t="str">
        <f>'SAME R Results'!X49</f>
        <v>y</v>
      </c>
      <c r="Y116" s="1650" t="str">
        <f>'SAME R Results'!Y49</f>
        <v>y</v>
      </c>
      <c r="Z116" s="1650" t="str">
        <f>'SAME R Results'!Z49</f>
        <v>y</v>
      </c>
      <c r="AA116" s="1650">
        <f>'SAME R Results'!AA49</f>
        <v>10</v>
      </c>
      <c r="AB116" s="1650" t="str">
        <f>'SAME R Results'!AB49</f>
        <v>y</v>
      </c>
      <c r="AC116" s="1650">
        <f>'SAME R Results'!AC49</f>
        <v>3.852706928546E-2</v>
      </c>
      <c r="AD116" s="1651">
        <f>'SAME R Results'!AD49</f>
        <v>0</v>
      </c>
      <c r="AE116" s="1650">
        <f>'SAME R Results'!AE49</f>
        <v>58</v>
      </c>
      <c r="AF116" s="1650">
        <f>'SAME R Results'!AF49</f>
        <v>480</v>
      </c>
      <c r="AG116" s="1650">
        <f>'SAME R Results'!AG49</f>
        <v>0</v>
      </c>
      <c r="AH116" s="1650" t="str">
        <f>'SAME R Results'!AH49</f>
        <v>n</v>
      </c>
      <c r="AI116" s="1650" t="str">
        <f>'SAME R Results'!AI49</f>
        <v>y</v>
      </c>
      <c r="AJ116" s="1650" t="str">
        <f>'SAME R Results'!AJ49</f>
        <v>y</v>
      </c>
      <c r="AK116" s="1650" t="str">
        <f>'SAME R Results'!AK49</f>
        <v>y</v>
      </c>
      <c r="AL116" s="1650" t="str">
        <f>'SAME R Results'!AL49</f>
        <v>y</v>
      </c>
      <c r="AM116" s="1650" t="str">
        <f>'SAME R Results'!AM49</f>
        <v>y</v>
      </c>
      <c r="AN116" s="1650">
        <f>'SAME R Results'!AN49</f>
        <v>3.852706928546E-2</v>
      </c>
      <c r="AO116" s="1650">
        <f>'SAME R Results'!AO49</f>
        <v>0</v>
      </c>
      <c r="AP116" s="1650">
        <f>'SAME R Results'!AP49</f>
        <v>0</v>
      </c>
      <c r="AQ116" s="1652">
        <f>'SAME R Results'!AQ49</f>
        <v>0</v>
      </c>
      <c r="AR116" s="1650">
        <f>'SAME R Results'!AR49</f>
        <v>6.2617504999999998</v>
      </c>
      <c r="AS116" s="1650">
        <f>'SAME R Results'!AS49</f>
        <v>0</v>
      </c>
      <c r="AT116" s="1650">
        <f>'SAME R Results'!AT49</f>
        <v>0</v>
      </c>
      <c r="AU116" s="1650">
        <f>'SAME R Results'!AU49</f>
        <v>2.6423810000000003</v>
      </c>
      <c r="AV116" s="1650">
        <f>'SAME R Results'!AV49</f>
        <v>2.7664190000000005E-2</v>
      </c>
      <c r="AW116" s="1650">
        <f>'SAME R Results'!AW49</f>
        <v>7.8387760000000002</v>
      </c>
      <c r="AX116" s="1650">
        <f>'SAME R Results'!AX49</f>
        <v>4.6380309999999998</v>
      </c>
      <c r="AY116" s="1650">
        <f>'SAME R Results'!AY49</f>
        <v>81685</v>
      </c>
      <c r="AZ116" s="1650">
        <f>'SAME R Results'!AZ49</f>
        <v>3.3800660000000002</v>
      </c>
      <c r="BA116" s="1650">
        <f>'SAME R Results'!BA49</f>
        <v>7.9345705000000002E-2</v>
      </c>
      <c r="BB116" s="1650">
        <f>'SAME R Results'!BB49</f>
        <v>187.29170000000002</v>
      </c>
      <c r="BC116" s="1649">
        <f>'SAME R Results'!BC49</f>
        <v>3.2007450000000004</v>
      </c>
      <c r="BD116" s="1653">
        <f>'SAME R Results'!BD49</f>
        <v>3275641.6927261017</v>
      </c>
      <c r="BE116" s="1654">
        <f>'SAME R Results'!BE49</f>
        <v>1159.5375543457283</v>
      </c>
      <c r="BF116" s="1655">
        <f>'SAME R Results'!BF49</f>
        <v>6.8282270331857937</v>
      </c>
      <c r="BG116" s="1656">
        <f>'SAME R Results'!BG49</f>
        <v>2.1549243364622712</v>
      </c>
      <c r="BH116" s="1657">
        <f>'SAME R Results'!BH49</f>
        <v>233.65676151505821</v>
      </c>
      <c r="BI116" s="1658">
        <f>'SAME R Results'!BI49</f>
        <v>0.35398790927609708</v>
      </c>
      <c r="BJ116" s="1658">
        <f>'SAME R Results'!BJ49</f>
        <v>0.5145502341662288</v>
      </c>
      <c r="BK116" s="1658">
        <f>'SAME R Results'!BK49</f>
        <v>0.62036524044138464</v>
      </c>
      <c r="BL116" s="1658">
        <f>'SAME R Results'!BL49</f>
        <v>3.1686620813776045</v>
      </c>
      <c r="BM116" s="1659">
        <f>'SAME R Results'!BM49</f>
        <v>1.843342080682528</v>
      </c>
      <c r="BN116" s="1658">
        <f>'SAME R Results'!BN49</f>
        <v>0.29360858690347513</v>
      </c>
      <c r="BO116" s="1648">
        <f>'SAME R Results'!BO49</f>
        <v>3275641.6927261017</v>
      </c>
      <c r="BP116" s="1648">
        <f>'SAME R Results'!BP49</f>
        <v>3226877.1478270418</v>
      </c>
      <c r="BQ116" s="1648">
        <f>'SAME R Results'!BQ49</f>
        <v>2927113.0095421043</v>
      </c>
      <c r="BR116" s="1660">
        <f>'SAME R Results'!BR49</f>
        <v>1159.5375543457283</v>
      </c>
      <c r="BS116" s="1648">
        <f>'SAME R Results'!BS49</f>
        <v>0.71045569564059308</v>
      </c>
      <c r="BT116" s="1648">
        <f>'SAME R Results'!BT49</f>
        <v>0.48</v>
      </c>
      <c r="BU116" s="1648">
        <f>'SAME R Results'!BU49</f>
        <v>2.6114594923133541</v>
      </c>
      <c r="BV116" s="1648">
        <f>'SAME R Results'!BV49</f>
        <v>2.5990736365948832</v>
      </c>
      <c r="BW116" s="1661">
        <f>'SAME R Results'!BW49</f>
        <v>1</v>
      </c>
      <c r="BX116" s="1648">
        <f>'SAME R Results'!BX49</f>
        <v>2.6114594923133541</v>
      </c>
      <c r="BY116" s="1648">
        <f>'SAME R Results'!BY49</f>
        <v>2.5990736365948832</v>
      </c>
      <c r="BZ116" s="1662">
        <f>'SAME R Results'!BZ49</f>
        <v>240.92870800332065</v>
      </c>
      <c r="CA116" s="1663">
        <f>'SAME R Results'!CA49</f>
        <v>0.6633333333333491</v>
      </c>
      <c r="CB116" s="1861">
        <f>BI116</f>
        <v>0.35398790927609708</v>
      </c>
      <c r="CC116" s="1861">
        <f t="shared" si="114"/>
        <v>0.5145502341662288</v>
      </c>
      <c r="CD116" s="1861">
        <f t="shared" si="115"/>
        <v>0.62036524044138464</v>
      </c>
      <c r="CE116" s="1862">
        <f>BM116</f>
        <v>1.843342080682528</v>
      </c>
      <c r="CF116" s="1861">
        <f>BN116</f>
        <v>0.29360858690347513</v>
      </c>
      <c r="CG116" s="1862">
        <f>BZ116</f>
        <v>240.92870800332065</v>
      </c>
      <c r="CH116" s="1094"/>
      <c r="CJ116" s="1439">
        <f>CB114</f>
        <v>0.20513076777118716</v>
      </c>
      <c r="CK116" s="1439">
        <f t="shared" ref="CK116:CO116" si="117">CC114</f>
        <v>0.43482268085660275</v>
      </c>
      <c r="CL116" s="1439">
        <f t="shared" si="117"/>
        <v>0.634272360041225</v>
      </c>
      <c r="CM116" s="1439">
        <f t="shared" si="117"/>
        <v>2.3931967665495901</v>
      </c>
      <c r="CN116" s="1439">
        <f t="shared" si="117"/>
        <v>0.14115676249675974</v>
      </c>
      <c r="CO116" s="1421">
        <f t="shared" si="117"/>
        <v>233.60728248393985</v>
      </c>
      <c r="CP116" s="1895"/>
    </row>
    <row r="117" spans="1:94" s="1268" customFormat="1" x14ac:dyDescent="0.25">
      <c r="A117" s="1443" t="s">
        <v>821</v>
      </c>
      <c r="B117" s="1239" t="str">
        <f>'Drum 8-2012'!B35</f>
        <v>Pyrell</v>
      </c>
      <c r="C117" s="1739">
        <f>'Drum 8-2012'!C35</f>
        <v>0</v>
      </c>
      <c r="D117" s="1739">
        <f>'Drum 8-2012'!D35</f>
        <v>0</v>
      </c>
      <c r="E117" s="1739">
        <f>'Drum 8-2012'!E35</f>
        <v>0</v>
      </c>
      <c r="F117" s="1739">
        <f>'Drum 8-2012'!F35</f>
        <v>405</v>
      </c>
      <c r="G117" s="1739">
        <f>'Drum 8-2012'!G35</f>
        <v>0</v>
      </c>
      <c r="H117" s="1739">
        <f>'Drum 8-2012'!H35</f>
        <v>0</v>
      </c>
      <c r="I117" s="1739">
        <f>'Drum 8-2012'!I35</f>
        <v>41152</v>
      </c>
      <c r="J117" s="1739">
        <f>'Drum 8-2012'!J35</f>
        <v>0</v>
      </c>
      <c r="K117" s="1741">
        <f>'Drum 8-2012'!K35</f>
        <v>8.1</v>
      </c>
      <c r="L117" s="1742">
        <f>'Drum 8-2012'!L35</f>
        <v>1.23</v>
      </c>
      <c r="M117" s="1742">
        <f>'Drum 8-2012'!M35</f>
        <v>36</v>
      </c>
      <c r="N117" s="1742">
        <f>'Drum 8-2012'!N35</f>
        <v>11</v>
      </c>
      <c r="O117" s="1742">
        <f>'Drum 8-2012'!O35</f>
        <v>8</v>
      </c>
      <c r="P117" s="1742" t="str">
        <f>'Drum 8-2012'!P35</f>
        <v>n</v>
      </c>
      <c r="Q117" s="1743" t="str">
        <f>'Drum 8-2012'!Q35</f>
        <v>n/a</v>
      </c>
      <c r="R117" s="1742">
        <f>'Drum 8-2012'!R35</f>
        <v>0</v>
      </c>
      <c r="S117" s="1741" t="str">
        <f>'Drum 8-2012'!S35</f>
        <v>n</v>
      </c>
      <c r="T117" s="1742" t="str">
        <f>'Drum 8-2012'!T35</f>
        <v>n/a</v>
      </c>
      <c r="U117" s="1742" t="str">
        <f>'Drum 8-2012'!U35</f>
        <v>n</v>
      </c>
      <c r="V117" s="1742" t="str">
        <f>'Drum 8-2012'!V35</f>
        <v>y</v>
      </c>
      <c r="W117" s="1742" t="str">
        <f>'Drum 8-2012'!W35</f>
        <v>y</v>
      </c>
      <c r="X117" s="1742" t="str">
        <f>'Drum 8-2012'!X35</f>
        <v>n</v>
      </c>
      <c r="Y117" s="1742" t="str">
        <f>'Drum 8-2012'!Y35</f>
        <v>y</v>
      </c>
      <c r="Z117" s="1742">
        <f>'Drum 8-2012'!Z35</f>
        <v>0</v>
      </c>
      <c r="AA117" s="1742">
        <f>'Drum 8-2012'!AA35</f>
        <v>10</v>
      </c>
      <c r="AB117" s="1742" t="str">
        <f>'Drum 8-2012'!AB35</f>
        <v>y</v>
      </c>
      <c r="AC117" s="1742">
        <f>'Drum 8-2012'!AC35</f>
        <v>3.8521766999999998E-2</v>
      </c>
      <c r="AD117" s="1743">
        <f>'Drum 8-2012'!AD35</f>
        <v>0</v>
      </c>
      <c r="AE117" s="1742">
        <f>'Drum 8-2012'!AE35</f>
        <v>58</v>
      </c>
      <c r="AF117" s="1742">
        <f>'Drum 8-2012'!AF35</f>
        <v>720</v>
      </c>
      <c r="AG117" s="1742">
        <f>'Drum 8-2012'!AG35</f>
        <v>5</v>
      </c>
      <c r="AH117" s="1742" t="str">
        <f>'Drum 8-2012'!AH35</f>
        <v>n</v>
      </c>
      <c r="AI117" s="1742" t="str">
        <f>'Drum 8-2012'!AI35</f>
        <v>y</v>
      </c>
      <c r="AJ117" s="1742" t="str">
        <f>'Drum 8-2012'!AJ35</f>
        <v>y</v>
      </c>
      <c r="AK117" s="1742" t="str">
        <f>'Drum 8-2012'!AK35</f>
        <v>n</v>
      </c>
      <c r="AL117" s="1742" t="str">
        <f>'Drum 8-2012'!AL35</f>
        <v>y</v>
      </c>
      <c r="AM117" s="1742" t="str">
        <f>'Drum 8-2012'!AM35</f>
        <v>y</v>
      </c>
      <c r="AN117" s="1742">
        <f>'Drum 8-2012'!AN35</f>
        <v>3.8521766999999998E-2</v>
      </c>
      <c r="AO117" s="1742">
        <f>'Drum 8-2012'!AO35</f>
        <v>0</v>
      </c>
      <c r="AP117" s="1742" t="str">
        <f>'Drum 8-2012'!AP35</f>
        <v>n</v>
      </c>
      <c r="AQ117" s="1744" t="str">
        <f>'Drum 8-2012'!AQ35</f>
        <v>n/a</v>
      </c>
      <c r="AR117" s="1742" t="str">
        <f>'Drum 8-2012'!AR35</f>
        <v>n/a</v>
      </c>
      <c r="AS117" s="1742" t="str">
        <f>'Drum 8-2012'!AS35</f>
        <v>n/a</v>
      </c>
      <c r="AT117" s="1742" t="str">
        <f>'Drum 8-2012'!AT35</f>
        <v>n/a</v>
      </c>
      <c r="AU117" s="1742" t="str">
        <f>'Drum 8-2012'!AU35</f>
        <v>n/a</v>
      </c>
      <c r="AV117" s="1742" t="str">
        <f>'Drum 8-2012'!AV35</f>
        <v>n/a</v>
      </c>
      <c r="AW117" s="1742">
        <f>'Drum 8-2012'!AW35</f>
        <v>7.6563564999999993</v>
      </c>
      <c r="AX117" s="1742">
        <f>'Drum 8-2012'!AX35</f>
        <v>4.741366666666667</v>
      </c>
      <c r="AY117" s="1742">
        <f>'Drum 8-2012'!AY35</f>
        <v>123150</v>
      </c>
      <c r="AZ117" s="1742" t="str">
        <f>'Drum 8-2012'!AZ35</f>
        <v>n/a</v>
      </c>
      <c r="BA117" s="1742" t="str">
        <f>'Drum 8-2012'!BA35</f>
        <v>n/a</v>
      </c>
      <c r="BB117" s="1742">
        <f>'Drum 8-2012'!BB35</f>
        <v>201.08684999999997</v>
      </c>
      <c r="BC117" s="1741">
        <f>'Drum 8-2012'!BC35</f>
        <v>2.9149898333333324</v>
      </c>
      <c r="BD117" s="1745">
        <f>'Drum 8-2012'!BD35</f>
        <v>5404724.165430937</v>
      </c>
      <c r="BE117" s="1746">
        <f>'Drum 8-2012'!BE35</f>
        <v>908.86202068092098</v>
      </c>
      <c r="BF117" s="1747" t="str">
        <f>'Drum 8-2012'!BF35</f>
        <v>n/a</v>
      </c>
      <c r="BG117" s="1748" t="str">
        <f>'Drum 8-2012'!BG35</f>
        <v>n/a</v>
      </c>
      <c r="BH117" s="1749">
        <f>'Drum 8-2012'!BH35</f>
        <v>163.93895427223347</v>
      </c>
      <c r="BI117" s="1750">
        <f>'Drum 8-2012'!BI35</f>
        <v>0.16816066701314336</v>
      </c>
      <c r="BJ117" s="1750">
        <f>'Drum 8-2012'!BJ35</f>
        <v>0.38693379953065354</v>
      </c>
      <c r="BK117" s="1750">
        <f>'Drum 8-2012'!BK35</f>
        <v>0.58693876146788349</v>
      </c>
      <c r="BL117" s="1750" t="str">
        <f>'Drum 8-2012'!BL35</f>
        <v>n/a</v>
      </c>
      <c r="BM117" s="1751">
        <f>'Drum 8-2012'!BM35</f>
        <v>2.4914656559519743</v>
      </c>
      <c r="BN117" s="1750">
        <f>'Drum 8-2012'!BN35</f>
        <v>0.1108583213285787</v>
      </c>
      <c r="BO117" s="1739">
        <f>'Drum 8-2012'!BO35</f>
        <v>5404724.165430937</v>
      </c>
      <c r="BP117" s="1739">
        <f>'Drum 8-2012'!BP35</f>
        <v>5009369.1185038323</v>
      </c>
      <c r="BQ117" s="1739">
        <f>'Drum 8-2012'!BQ35</f>
        <v>4541148.5797107909</v>
      </c>
      <c r="BR117" s="1738">
        <f>'Drum 8-2012'!BR35</f>
        <v>908.86202068092098</v>
      </c>
      <c r="BS117" s="1739">
        <f>'Drum 8-2012'!BS35</f>
        <v>0.64702784190121021</v>
      </c>
      <c r="BT117" s="1739">
        <f>'Drum 8-2012'!BT35</f>
        <v>0.48</v>
      </c>
      <c r="BU117" s="1739">
        <f>'Drum 8-2012'!BU35</f>
        <v>1</v>
      </c>
      <c r="BV117" s="1739">
        <f>'Drum 8-2012'!BV35</f>
        <v>1.6984675430897302</v>
      </c>
      <c r="BW117" s="1740">
        <f>'Drum 8-2012'!BW35</f>
        <v>1</v>
      </c>
      <c r="BX117" s="1739" t="str">
        <f>'Drum 8-2012'!BX35</f>
        <v>n/a</v>
      </c>
      <c r="BY117" s="1739">
        <f>'Drum 8-2012'!BY35</f>
        <v>1.6984675430897302</v>
      </c>
      <c r="BZ117" s="1752">
        <f>'Drum 8-2012'!BZ35</f>
        <v>234.04984437666795</v>
      </c>
      <c r="CA117" s="1753" t="str">
        <f>'Drum 8-2012'!CA35</f>
        <v>N/A</v>
      </c>
      <c r="CB117" s="1855"/>
      <c r="CC117" s="1856"/>
      <c r="CD117" s="1856"/>
      <c r="CE117" s="1856"/>
      <c r="CF117" s="1856"/>
      <c r="CG117" s="1932"/>
      <c r="CH117" s="1886"/>
      <c r="CO117" s="1421"/>
      <c r="CP117" s="1895"/>
    </row>
    <row r="118" spans="1:94" ht="15.75" thickBot="1" x14ac:dyDescent="0.3">
      <c r="A118" s="1219"/>
      <c r="B118" s="1234"/>
      <c r="C118" s="1219"/>
      <c r="D118" s="1219"/>
      <c r="E118" s="1212"/>
      <c r="F118" s="1213"/>
      <c r="G118" s="1214"/>
      <c r="H118" s="1221"/>
      <c r="I118" s="1216"/>
      <c r="J118" s="1212"/>
      <c r="K118" s="1245"/>
      <c r="L118" s="1253"/>
      <c r="M118" s="1213"/>
      <c r="N118" s="1213"/>
      <c r="O118" s="1213"/>
      <c r="P118" s="1213"/>
      <c r="Q118" s="1246"/>
      <c r="R118" s="1213"/>
      <c r="S118" s="1245"/>
      <c r="T118" s="1213"/>
      <c r="U118" s="1213"/>
      <c r="V118" s="1213"/>
      <c r="W118" s="1213"/>
      <c r="X118" s="1213"/>
      <c r="Y118" s="1213"/>
      <c r="Z118" s="1213"/>
      <c r="AA118" s="1213"/>
      <c r="AB118" s="1213"/>
      <c r="AC118" s="1448"/>
      <c r="AD118" s="1449"/>
      <c r="AE118" s="1213"/>
      <c r="AF118" s="1213"/>
      <c r="AG118" s="1213"/>
      <c r="AH118" s="1213"/>
      <c r="AI118" s="1213"/>
      <c r="AJ118" s="1213"/>
      <c r="AK118" s="1213"/>
      <c r="AL118" s="1213"/>
      <c r="AM118" s="1213"/>
      <c r="AN118" s="1218"/>
      <c r="AO118" s="1253"/>
      <c r="AP118" s="1213"/>
      <c r="AQ118" s="1445"/>
      <c r="AR118" s="1213"/>
      <c r="AS118" s="1213"/>
      <c r="AT118" s="1213"/>
      <c r="AU118" s="1213"/>
      <c r="AV118" s="1213"/>
      <c r="AW118" s="1213"/>
      <c r="AX118" s="1213"/>
      <c r="AY118" s="1213"/>
      <c r="AZ118" s="1213"/>
      <c r="BA118" s="1213"/>
      <c r="BB118" s="1213"/>
      <c r="BC118" s="1249"/>
      <c r="BD118" s="1468"/>
      <c r="BE118" s="1469"/>
      <c r="BF118" s="1470"/>
      <c r="BG118" s="1471"/>
      <c r="BH118" s="1451"/>
      <c r="BI118" s="1255"/>
      <c r="BJ118" s="1255"/>
      <c r="BK118" s="1255"/>
      <c r="BL118" s="1255"/>
      <c r="BM118" s="1258"/>
      <c r="BN118" s="1255"/>
      <c r="BO118" s="1219"/>
      <c r="BP118" s="1219"/>
      <c r="BQ118" s="1219"/>
      <c r="BR118" s="1241"/>
      <c r="BS118" s="1219"/>
      <c r="BT118" s="1219"/>
      <c r="BU118" s="1219"/>
      <c r="BV118" s="1219"/>
      <c r="BW118" s="1242"/>
      <c r="BX118" s="1219"/>
      <c r="BY118" s="1219"/>
      <c r="BZ118" s="1261"/>
      <c r="CA118" s="1264"/>
      <c r="CB118" s="1857"/>
      <c r="CC118" s="1857"/>
      <c r="CD118" s="1857"/>
      <c r="CE118" s="1857"/>
      <c r="CF118" s="1857"/>
      <c r="CG118" s="1927"/>
      <c r="CH118" s="1888"/>
      <c r="CI118" s="1858"/>
      <c r="CJ118" s="1896"/>
      <c r="CK118" s="1896"/>
      <c r="CL118" s="1896"/>
      <c r="CM118" s="1896"/>
      <c r="CN118" s="1896"/>
      <c r="CO118" s="1937"/>
      <c r="CP118" s="1895"/>
    </row>
    <row r="119" spans="1:94" x14ac:dyDescent="0.25">
      <c r="A119" s="1497" t="s">
        <v>842</v>
      </c>
      <c r="B119" s="1494" t="str">
        <f>'Gnd Verif. 8-2012'!B22</f>
        <v>Pyrell</v>
      </c>
      <c r="C119" s="1518">
        <f>'Gnd Verif. 8-2012'!C22</f>
        <v>0</v>
      </c>
      <c r="D119" s="1518" t="str">
        <f>'Gnd Verif. 8-2012'!D22</f>
        <v>687a</v>
      </c>
      <c r="E119" s="1518">
        <f>'Gnd Verif. 8-2012'!E22</f>
        <v>0</v>
      </c>
      <c r="F119" s="1519">
        <f>'Gnd Verif. 8-2012'!F22</f>
        <v>0</v>
      </c>
      <c r="G119" s="1520">
        <f>'Gnd Verif. 8-2012'!G22</f>
        <v>0</v>
      </c>
      <c r="H119" s="1523">
        <f>'Gnd Verif. 8-2012'!H22</f>
        <v>0</v>
      </c>
      <c r="I119" s="1631">
        <f>'Gnd Verif. 8-2012'!I22</f>
        <v>0</v>
      </c>
      <c r="J119" s="1518">
        <f>'Gnd Verif. 8-2012'!J22</f>
        <v>0</v>
      </c>
      <c r="K119" s="1524">
        <f>'Gnd Verif. 8-2012'!K22</f>
        <v>8.1</v>
      </c>
      <c r="L119" s="1525">
        <f>'Gnd Verif. 8-2012'!L22</f>
        <v>1.23</v>
      </c>
      <c r="M119" s="1519">
        <f>'Gnd Verif. 8-2012'!M22</f>
        <v>60</v>
      </c>
      <c r="N119" s="1519">
        <f>'Gnd Verif. 8-2012'!N22</f>
        <v>0</v>
      </c>
      <c r="O119" s="1519">
        <f>'Gnd Verif. 8-2012'!O22</f>
        <v>0</v>
      </c>
      <c r="P119" s="1519">
        <f>'Gnd Verif. 8-2012'!P22</f>
        <v>0</v>
      </c>
      <c r="Q119" s="1526">
        <f>'Gnd Verif. 8-2012'!Q22</f>
        <v>0</v>
      </c>
      <c r="R119" s="1519">
        <f>'Gnd Verif. 8-2012'!R22</f>
        <v>0</v>
      </c>
      <c r="S119" s="1524">
        <f>'Gnd Verif. 8-2012'!S22</f>
        <v>0</v>
      </c>
      <c r="T119" s="1519">
        <f>'Gnd Verif. 8-2012'!T22</f>
        <v>0</v>
      </c>
      <c r="U119" s="1519">
        <f>'Gnd Verif. 8-2012'!U22</f>
        <v>0</v>
      </c>
      <c r="V119" s="1519" t="str">
        <f>'Gnd Verif. 8-2012'!V22</f>
        <v>y</v>
      </c>
      <c r="W119" s="1519" t="str">
        <f>'Gnd Verif. 8-2012'!W22</f>
        <v>y</v>
      </c>
      <c r="X119" s="1519" t="str">
        <f>'Gnd Verif. 8-2012'!X22</f>
        <v>y</v>
      </c>
      <c r="Y119" s="1519" t="str">
        <f>'Gnd Verif. 8-2012'!Y22</f>
        <v>y</v>
      </c>
      <c r="Z119" s="1519">
        <f>'Gnd Verif. 8-2012'!Z22</f>
        <v>0</v>
      </c>
      <c r="AA119" s="1519">
        <f>'Gnd Verif. 8-2012'!AA22</f>
        <v>10</v>
      </c>
      <c r="AB119" s="1519" t="str">
        <f>'Gnd Verif. 8-2012'!AB22</f>
        <v>y</v>
      </c>
      <c r="AC119" s="1527">
        <f>'Gnd Verif. 8-2012'!AC22</f>
        <v>3.8521767473499238E-2</v>
      </c>
      <c r="AD119" s="1528">
        <f>'Gnd Verif. 8-2012'!AD22</f>
        <v>0</v>
      </c>
      <c r="AE119" s="1519">
        <f>'Gnd Verif. 8-2012'!AE22</f>
        <v>58</v>
      </c>
      <c r="AF119" s="1519">
        <f>'Gnd Verif. 8-2012'!AF22</f>
        <v>720</v>
      </c>
      <c r="AG119" s="1519">
        <f>'Gnd Verif. 8-2012'!AG22</f>
        <v>5</v>
      </c>
      <c r="AH119" s="1519" t="str">
        <f>'Gnd Verif. 8-2012'!AH22</f>
        <v>n</v>
      </c>
      <c r="AI119" s="1519" t="str">
        <f>'Gnd Verif. 8-2012'!AI22</f>
        <v>y</v>
      </c>
      <c r="AJ119" s="1519" t="str">
        <f>'Gnd Verif. 8-2012'!AJ22</f>
        <v>y</v>
      </c>
      <c r="AK119" s="1519" t="str">
        <f>'Gnd Verif. 8-2012'!AK22</f>
        <v>y</v>
      </c>
      <c r="AL119" s="1519" t="str">
        <f>'Gnd Verif. 8-2012'!AL22</f>
        <v>y</v>
      </c>
      <c r="AM119" s="1519" t="str">
        <f>'Gnd Verif. 8-2012'!AM22</f>
        <v>y</v>
      </c>
      <c r="AN119" s="1529">
        <f>'Gnd Verif. 8-2012'!AN22</f>
        <v>30</v>
      </c>
      <c r="AO119" s="1525">
        <f>'Gnd Verif. 8-2012'!AO22</f>
        <v>0</v>
      </c>
      <c r="AP119" s="1519">
        <f>'Gnd Verif. 8-2012'!AP22</f>
        <v>0</v>
      </c>
      <c r="AQ119" s="1600">
        <f>'Gnd Verif. 8-2012'!AQ22</f>
        <v>0</v>
      </c>
      <c r="AR119" s="1519">
        <f>'Gnd Verif. 8-2012'!AR22</f>
        <v>0</v>
      </c>
      <c r="AS119" s="1519">
        <f>'Gnd Verif. 8-2012'!AS22</f>
        <v>0</v>
      </c>
      <c r="AT119" s="1519">
        <f>'Gnd Verif. 8-2012'!AT22</f>
        <v>0</v>
      </c>
      <c r="AU119" s="1519">
        <f>'Gnd Verif. 8-2012'!AU22</f>
        <v>1.8672625000000003</v>
      </c>
      <c r="AV119" s="1519">
        <f>'Gnd Verif. 8-2012'!AV22</f>
        <v>7.9559329999999984E-2</v>
      </c>
      <c r="AW119" s="1519">
        <f>'Gnd Verif. 8-2012'!AW22</f>
        <v>7.2871854999999996</v>
      </c>
      <c r="AX119" s="1519">
        <f>'Gnd Verif. 8-2012'!AX22</f>
        <v>4.8222044999999998</v>
      </c>
      <c r="AY119" s="1519">
        <f>'Gnd Verif. 8-2012'!AY22</f>
        <v>35405</v>
      </c>
      <c r="AZ119" s="1519">
        <f>'Gnd Verif. 8-2012'!AZ22</f>
        <v>15663.95</v>
      </c>
      <c r="BA119" s="1519">
        <f>'Gnd Verif. 8-2012'!BA22</f>
        <v>15029.2</v>
      </c>
      <c r="BB119" s="1519">
        <f>'Gnd Verif. 8-2012'!BB22</f>
        <v>137.40384999999998</v>
      </c>
      <c r="BC119" s="1534">
        <f>'Gnd Verif. 8-2012'!BC22</f>
        <v>2.4649809999999999</v>
      </c>
      <c r="BD119" s="1533">
        <f>'Gnd Verif. 8-2012'!BD22</f>
        <v>1334896.5902298167</v>
      </c>
      <c r="BE119" s="1535">
        <f>'Gnd Verif. 8-2012'!BE22</f>
        <v>643.26029122356113</v>
      </c>
      <c r="BF119" s="1536">
        <f>'Gnd Verif. 8-2012'!BF22</f>
        <v>5.3897100190525178</v>
      </c>
      <c r="BG119" s="1537">
        <f>'Gnd Verif. 8-2012'!BG22</f>
        <v>478.42372436381385</v>
      </c>
      <c r="BH119" s="1531">
        <f>'Gnd Verif. 8-2012'!BH22</f>
        <v>200.03838288662413</v>
      </c>
      <c r="BI119" s="1538">
        <f>'Gnd Verif. 8-2012'!BI22</f>
        <v>0.48188024145961522</v>
      </c>
      <c r="BJ119" s="1538">
        <f>'Gnd Verif. 8-2012'!BJ22</f>
        <v>0.65900548555055316</v>
      </c>
      <c r="BK119" s="1538">
        <f>'Gnd Verif. 8-2012'!BK22</f>
        <v>0.77066207036107526</v>
      </c>
      <c r="BL119" s="1538">
        <f>'Gnd Verif. 8-2012'!BL22</f>
        <v>1.1265557589602208E-2</v>
      </c>
      <c r="BM119" s="1539">
        <f>'Gnd Verif. 8-2012'!BM22</f>
        <v>1.7497911077132855</v>
      </c>
      <c r="BN119" s="1538">
        <f>'Gnd Verif. 8-2012'!BN22</f>
        <v>0.41206351618099663</v>
      </c>
      <c r="BO119" s="1517">
        <f>'Gnd Verif. 8-2012'!BO22</f>
        <v>1334896.5902298167</v>
      </c>
      <c r="BP119" s="1517">
        <f>'Gnd Verif. 8-2012'!BP22</f>
        <v>1313757.5030744779</v>
      </c>
      <c r="BQ119" s="1517">
        <f>'Gnd Verif. 8-2012'!BQ22</f>
        <v>1226347.3776871513</v>
      </c>
      <c r="BR119" s="1540">
        <f>'Gnd Verif. 8-2012'!BR22</f>
        <v>643.26029122356113</v>
      </c>
      <c r="BS119" s="1517">
        <f>'Gnd Verif. 8-2012'!BS22</f>
        <v>0.54714130338275768</v>
      </c>
      <c r="BT119" s="1517">
        <f>'Gnd Verif. 8-2012'!BT22</f>
        <v>0.48</v>
      </c>
      <c r="BU119" s="1517">
        <f>'Gnd Verif. 8-2012'!BU22</f>
        <v>3.0148797124147388</v>
      </c>
      <c r="BV119" s="1517">
        <f>'Gnd Verif. 8-2012'!BV22</f>
        <v>3.0330054872101502</v>
      </c>
      <c r="BW119" s="1541">
        <f>'Gnd Verif. 8-2012'!BW22</f>
        <v>1</v>
      </c>
      <c r="BX119" s="1517">
        <f>'Gnd Verif. 8-2012'!BX22</f>
        <v>3.0148797124147388</v>
      </c>
      <c r="BY119" s="1517">
        <f>'Gnd Verif. 8-2012'!BY22</f>
        <v>3.0330054872101502</v>
      </c>
      <c r="BZ119" s="1542">
        <f>'Gnd Verif. 8-2012'!BZ22</f>
        <v>233.16472059121176</v>
      </c>
      <c r="CA119" s="1543">
        <f>'Gnd Verif. 8-2012'!CA22</f>
        <v>1.0900000000000001</v>
      </c>
      <c r="CB119" s="1899">
        <f>AVERAGE(BI119,BI122)</f>
        <v>0.32074870929345284</v>
      </c>
      <c r="CC119" s="1899">
        <f t="shared" ref="CC119" si="118">AVERAGE(BJ119,BJ122)</f>
        <v>0.53870033626751002</v>
      </c>
      <c r="CD119" s="1899">
        <f t="shared" ref="CD119" si="119">AVERAGE(BK119,BK122)</f>
        <v>0.72402714723192152</v>
      </c>
      <c r="CE119" s="1899">
        <f>AVERAGE(BM119,BM122)</f>
        <v>2.2093314015404419</v>
      </c>
      <c r="CF119" s="1899">
        <f t="shared" ref="CF119" si="120">AVERAGE(BN119,BN122)</f>
        <v>0.25532598992092875</v>
      </c>
      <c r="CG119" s="1824">
        <f>AVERAGE(BZ119,BZ122)</f>
        <v>233.60728248393985</v>
      </c>
      <c r="CH119" s="1884"/>
      <c r="CI119" s="1858"/>
      <c r="CP119" s="1895"/>
    </row>
    <row r="120" spans="1:94" x14ac:dyDescent="0.25">
      <c r="A120" s="1498" t="s">
        <v>789</v>
      </c>
      <c r="B120" s="1495" t="str">
        <f>'SAME R Results'!B30</f>
        <v>Pyrell</v>
      </c>
      <c r="C120" s="1632" t="str">
        <f>'SAME R Results'!C30</f>
        <v>P04</v>
      </c>
      <c r="D120" s="1632" t="str">
        <f>'SAME R Results'!D30</f>
        <v>17Pa</v>
      </c>
      <c r="E120" s="1632">
        <f>'SAME R Results'!E30</f>
        <v>4</v>
      </c>
      <c r="F120" s="1632" t="str">
        <f>'SAME R Results'!F30</f>
        <v>64a</v>
      </c>
      <c r="G120" s="1632" t="str">
        <f>'SAME R Results'!G30</f>
        <v>aged</v>
      </c>
      <c r="H120" s="1632">
        <f>'SAME R Results'!H30</f>
        <v>235</v>
      </c>
      <c r="I120" s="1632">
        <f>'SAME R Results'!I30</f>
        <v>40413</v>
      </c>
      <c r="J120" s="1632">
        <f>'SAME R Results'!J30</f>
        <v>0</v>
      </c>
      <c r="K120" s="1633">
        <f>'SAME R Results'!K30</f>
        <v>8.1</v>
      </c>
      <c r="L120" s="1634">
        <f>'SAME R Results'!L30</f>
        <v>1.23</v>
      </c>
      <c r="M120" s="1634">
        <f>'SAME R Results'!M30</f>
        <v>0</v>
      </c>
      <c r="N120" s="1634">
        <f>'SAME R Results'!N30</f>
        <v>0</v>
      </c>
      <c r="O120" s="1634">
        <f>'SAME R Results'!O30</f>
        <v>0</v>
      </c>
      <c r="P120" s="1634">
        <f>'SAME R Results'!P30</f>
        <v>0</v>
      </c>
      <c r="Q120" s="1635">
        <f>'SAME R Results'!Q30</f>
        <v>0</v>
      </c>
      <c r="R120" s="1634">
        <f>'SAME R Results'!R30</f>
        <v>842.4</v>
      </c>
      <c r="S120" s="1633">
        <f>'SAME R Results'!S30</f>
        <v>0</v>
      </c>
      <c r="T120" s="1634">
        <f>'SAME R Results'!T30</f>
        <v>0</v>
      </c>
      <c r="U120" s="1634" t="str">
        <f>'SAME R Results'!U30</f>
        <v>n</v>
      </c>
      <c r="V120" s="1634" t="str">
        <f>'SAME R Results'!V30</f>
        <v>y</v>
      </c>
      <c r="W120" s="1634" t="str">
        <f>'SAME R Results'!W30</f>
        <v>y</v>
      </c>
      <c r="X120" s="1634" t="str">
        <f>'SAME R Results'!X30</f>
        <v>y</v>
      </c>
      <c r="Y120" s="1634" t="str">
        <f>'SAME R Results'!Y30</f>
        <v>y</v>
      </c>
      <c r="Z120" s="1634" t="str">
        <f>'SAME R Results'!Z30</f>
        <v>y</v>
      </c>
      <c r="AA120" s="1634">
        <f>'SAME R Results'!AA30</f>
        <v>10</v>
      </c>
      <c r="AB120" s="1634" t="str">
        <f>'SAME R Results'!AB30</f>
        <v>y</v>
      </c>
      <c r="AC120" s="1634">
        <f>'SAME R Results'!AC30</f>
        <v>3.852706928546E-2</v>
      </c>
      <c r="AD120" s="1635">
        <f>'SAME R Results'!AD30</f>
        <v>0</v>
      </c>
      <c r="AE120" s="1634">
        <f>'SAME R Results'!AE30</f>
        <v>70</v>
      </c>
      <c r="AF120" s="1634">
        <f>'SAME R Results'!AF30</f>
        <v>720</v>
      </c>
      <c r="AG120" s="1634">
        <f>'SAME R Results'!AG30</f>
        <v>0</v>
      </c>
      <c r="AH120" s="1634" t="str">
        <f>'SAME R Results'!AH30</f>
        <v>n</v>
      </c>
      <c r="AI120" s="1634" t="str">
        <f>'SAME R Results'!AI30</f>
        <v>y</v>
      </c>
      <c r="AJ120" s="1634" t="str">
        <f>'SAME R Results'!AJ30</f>
        <v>y</v>
      </c>
      <c r="AK120" s="1634" t="str">
        <f>'SAME R Results'!AK30</f>
        <v>y</v>
      </c>
      <c r="AL120" s="1634" t="str">
        <f>'SAME R Results'!AL30</f>
        <v>y</v>
      </c>
      <c r="AM120" s="1634" t="str">
        <f>'SAME R Results'!AM30</f>
        <v>y</v>
      </c>
      <c r="AN120" s="1634">
        <f>'SAME R Results'!AN30</f>
        <v>3.852706928546E-2</v>
      </c>
      <c r="AO120" s="1634">
        <f>'SAME R Results'!AO30</f>
        <v>0</v>
      </c>
      <c r="AP120" s="1634">
        <f>'SAME R Results'!AP30</f>
        <v>45</v>
      </c>
      <c r="AQ120" s="1636">
        <f>'SAME R Results'!AQ30</f>
        <v>0</v>
      </c>
      <c r="AR120" s="1634">
        <f>'SAME R Results'!AR30</f>
        <v>6.2489999999999997</v>
      </c>
      <c r="AS120" s="1634">
        <f>'SAME R Results'!AS30</f>
        <v>0</v>
      </c>
      <c r="AT120" s="1634">
        <f>'SAME R Results'!AT30</f>
        <v>0</v>
      </c>
      <c r="AU120" s="1634">
        <f>'SAME R Results'!AU30</f>
        <v>2.4697265000000006</v>
      </c>
      <c r="AV120" s="1634">
        <f>'SAME R Results'!AV30</f>
        <v>2.6800000000000001E-2</v>
      </c>
      <c r="AW120" s="1634">
        <f>'SAME R Results'!AW30</f>
        <v>7.1536854999999999</v>
      </c>
      <c r="AX120" s="1634">
        <f>'SAME R Results'!AX30</f>
        <v>4.6995234999999997</v>
      </c>
      <c r="AY120" s="1634">
        <f>'SAME R Results'!AY30</f>
        <v>37495</v>
      </c>
      <c r="AZ120" s="1634">
        <f>'SAME R Results'!AZ30</f>
        <v>3.2575235</v>
      </c>
      <c r="BA120" s="1634">
        <f>'SAME R Results'!BA30</f>
        <v>8.2000000000000003E-2</v>
      </c>
      <c r="BB120" s="1634">
        <f>'SAME R Results'!BB30</f>
        <v>137.74324999999999</v>
      </c>
      <c r="BC120" s="1633">
        <f>'SAME R Results'!BC30</f>
        <v>2.4541620000000002</v>
      </c>
      <c r="BD120" s="1637">
        <f>'SAME R Results'!BD30</f>
        <v>1417570.6344373168</v>
      </c>
      <c r="BE120" s="1638">
        <f>'SAME R Results'!BE30</f>
        <v>638.11173728499091</v>
      </c>
      <c r="BF120" s="1639">
        <f>'SAME R Results'!BF30</f>
        <v>6.4328391320488816</v>
      </c>
      <c r="BG120" s="1640">
        <f>'SAME R Results'!BG30</f>
        <v>2.090487764934887</v>
      </c>
      <c r="BH120" s="1641">
        <f>'SAME R Results'!BH30</f>
        <v>173.26517841275452</v>
      </c>
      <c r="BI120" s="1642">
        <f>'SAME R Results'!BI30</f>
        <v>0.45014457959499116</v>
      </c>
      <c r="BJ120" s="1642">
        <f>'SAME R Results'!BJ30</f>
        <v>0.61572859049642992</v>
      </c>
      <c r="BK120" s="1642">
        <f>'SAME R Results'!BK30</f>
        <v>0.72012513125571753</v>
      </c>
      <c r="BL120" s="1642">
        <f>'SAME R Results'!BL30</f>
        <v>3.0771953033885597</v>
      </c>
      <c r="BM120" s="1643">
        <f>'SAME R Results'!BM30</f>
        <v>1.7501057221171064</v>
      </c>
      <c r="BN120" s="1642">
        <f>'SAME R Results'!BN30</f>
        <v>0.38488711959034433</v>
      </c>
      <c r="BO120" s="1632">
        <f>'SAME R Results'!BO30</f>
        <v>1417570.6344373168</v>
      </c>
      <c r="BP120" s="1632">
        <f>'SAME R Results'!BP30</f>
        <v>1395186.7621108158</v>
      </c>
      <c r="BQ120" s="1632">
        <f>'SAME R Results'!BQ30</f>
        <v>1300595.4372945428</v>
      </c>
      <c r="BR120" s="1644">
        <f>'SAME R Results'!BR30</f>
        <v>638.11173728499091</v>
      </c>
      <c r="BS120" s="1632">
        <f>'SAME R Results'!BS30</f>
        <v>0.5447398561662079</v>
      </c>
      <c r="BT120" s="1632">
        <f>'SAME R Results'!BT30</f>
        <v>0.48</v>
      </c>
      <c r="BU120" s="1632">
        <f>'SAME R Results'!BU30</f>
        <v>2.6332511977126125</v>
      </c>
      <c r="BV120" s="1632">
        <f>'SAME R Results'!BV30</f>
        <v>2.6205939070933684</v>
      </c>
      <c r="BW120" s="1645">
        <f>'SAME R Results'!BW30</f>
        <v>1</v>
      </c>
      <c r="BX120" s="1632">
        <f>'SAME R Results'!BX30</f>
        <v>2.6332511977126125</v>
      </c>
      <c r="BY120" s="1632">
        <f>'SAME R Results'!BY30</f>
        <v>2.6205939070933684</v>
      </c>
      <c r="BZ120" s="1646">
        <f>'SAME R Results'!BZ30</f>
        <v>242.10308472492756</v>
      </c>
      <c r="CA120" s="1647">
        <f>'SAME R Results'!CA30</f>
        <v>0.66666666666664876</v>
      </c>
      <c r="CB120" s="1861">
        <f>BI120</f>
        <v>0.45014457959499116</v>
      </c>
      <c r="CC120" s="1861">
        <f t="shared" ref="CC120:CC121" si="121">BJ120</f>
        <v>0.61572859049642992</v>
      </c>
      <c r="CD120" s="1861">
        <f t="shared" ref="CD120:CD121" si="122">BK120</f>
        <v>0.72012513125571753</v>
      </c>
      <c r="CE120" s="1862">
        <f>BM120</f>
        <v>1.7501057221171064</v>
      </c>
      <c r="CF120" s="1861">
        <f>BN120</f>
        <v>0.38488711959034433</v>
      </c>
      <c r="CG120" s="1862">
        <f>BZ120</f>
        <v>242.10308472492756</v>
      </c>
      <c r="CH120" s="1094"/>
      <c r="CI120" s="1858"/>
      <c r="CJ120" s="1439">
        <f>CB119</f>
        <v>0.32074870929345284</v>
      </c>
      <c r="CK120" s="1439">
        <f t="shared" ref="CK120:CO120" si="123">CC119</f>
        <v>0.53870033626751002</v>
      </c>
      <c r="CL120" s="1439">
        <f t="shared" si="123"/>
        <v>0.72402714723192152</v>
      </c>
      <c r="CM120" s="1439">
        <f t="shared" si="123"/>
        <v>2.2093314015404419</v>
      </c>
      <c r="CN120" s="1439">
        <f t="shared" si="123"/>
        <v>0.25532598992092875</v>
      </c>
      <c r="CO120" s="1421">
        <f t="shared" si="123"/>
        <v>233.60728248393985</v>
      </c>
      <c r="CP120" s="1895"/>
    </row>
    <row r="121" spans="1:94" x14ac:dyDescent="0.25">
      <c r="A121" s="1499" t="s">
        <v>790</v>
      </c>
      <c r="B121" s="1496" t="str">
        <f>'SAME R Results'!B50</f>
        <v>Pyrell</v>
      </c>
      <c r="C121" s="1648" t="str">
        <f>'SAME R Results'!C50</f>
        <v>P06</v>
      </c>
      <c r="D121" s="1648" t="str">
        <f>'SAME R Results'!D50</f>
        <v>29 Pa</v>
      </c>
      <c r="E121" s="1648">
        <f>'SAME R Results'!E50</f>
        <v>5</v>
      </c>
      <c r="F121" s="1648" t="str">
        <f>'SAME R Results'!F50</f>
        <v>76a</v>
      </c>
      <c r="G121" s="1648" t="str">
        <f>'SAME R Results'!G50</f>
        <v>aged</v>
      </c>
      <c r="H121" s="1648">
        <f>'SAME R Results'!H50</f>
        <v>238</v>
      </c>
      <c r="I121" s="1648">
        <f>'SAME R Results'!I50</f>
        <v>40416</v>
      </c>
      <c r="J121" s="1648">
        <f>'SAME R Results'!J50</f>
        <v>0</v>
      </c>
      <c r="K121" s="1649">
        <f>'SAME R Results'!K50</f>
        <v>8.1</v>
      </c>
      <c r="L121" s="1650">
        <f>'SAME R Results'!L50</f>
        <v>1.23</v>
      </c>
      <c r="M121" s="1650">
        <f>'SAME R Results'!M50</f>
        <v>0</v>
      </c>
      <c r="N121" s="1650">
        <f>'SAME R Results'!N50</f>
        <v>0</v>
      </c>
      <c r="O121" s="1650">
        <f>'SAME R Results'!O50</f>
        <v>0</v>
      </c>
      <c r="P121" s="1650">
        <f>'SAME R Results'!P50</f>
        <v>0</v>
      </c>
      <c r="Q121" s="1651">
        <f>'SAME R Results'!Q50</f>
        <v>0</v>
      </c>
      <c r="R121" s="1650">
        <f>'SAME R Results'!R50</f>
        <v>625.42857142857144</v>
      </c>
      <c r="S121" s="1649">
        <f>'SAME R Results'!S50</f>
        <v>0</v>
      </c>
      <c r="T121" s="1650">
        <f>'SAME R Results'!T50</f>
        <v>0</v>
      </c>
      <c r="U121" s="1650" t="str">
        <f>'SAME R Results'!U50</f>
        <v>n</v>
      </c>
      <c r="V121" s="1650" t="str">
        <f>'SAME R Results'!V50</f>
        <v>y</v>
      </c>
      <c r="W121" s="1650" t="str">
        <f>'SAME R Results'!W50</f>
        <v>y</v>
      </c>
      <c r="X121" s="1650" t="str">
        <f>'SAME R Results'!X50</f>
        <v>y</v>
      </c>
      <c r="Y121" s="1650" t="str">
        <f>'SAME R Results'!Y50</f>
        <v>y</v>
      </c>
      <c r="Z121" s="1650" t="str">
        <f>'SAME R Results'!Z50</f>
        <v>y</v>
      </c>
      <c r="AA121" s="1650">
        <f>'SAME R Results'!AA50</f>
        <v>10</v>
      </c>
      <c r="AB121" s="1650" t="str">
        <f>'SAME R Results'!AB50</f>
        <v>y</v>
      </c>
      <c r="AC121" s="1650">
        <f>'SAME R Results'!AC50</f>
        <v>3.852706928546E-2</v>
      </c>
      <c r="AD121" s="1651">
        <f>'SAME R Results'!AD50</f>
        <v>0</v>
      </c>
      <c r="AE121" s="1650">
        <f>'SAME R Results'!AE50</f>
        <v>0</v>
      </c>
      <c r="AF121" s="1650">
        <f>'SAME R Results'!AF50</f>
        <v>0</v>
      </c>
      <c r="AG121" s="1650">
        <f>'SAME R Results'!AG50</f>
        <v>0</v>
      </c>
      <c r="AH121" s="1650">
        <f>'SAME R Results'!AH50</f>
        <v>0</v>
      </c>
      <c r="AI121" s="1650">
        <f>'SAME R Results'!AI50</f>
        <v>0</v>
      </c>
      <c r="AJ121" s="1650">
        <f>'SAME R Results'!AJ50</f>
        <v>0</v>
      </c>
      <c r="AK121" s="1650">
        <f>'SAME R Results'!AK50</f>
        <v>0</v>
      </c>
      <c r="AL121" s="1650">
        <f>'SAME R Results'!AL50</f>
        <v>0</v>
      </c>
      <c r="AM121" s="1650">
        <f>'SAME R Results'!AM50</f>
        <v>0</v>
      </c>
      <c r="AN121" s="1650">
        <f>'SAME R Results'!AN50</f>
        <v>0</v>
      </c>
      <c r="AO121" s="1650">
        <f>'SAME R Results'!AO50</f>
        <v>0</v>
      </c>
      <c r="AP121" s="1650">
        <f>'SAME R Results'!AP50</f>
        <v>45</v>
      </c>
      <c r="AQ121" s="1652">
        <f>'SAME R Results'!AQ50</f>
        <v>0</v>
      </c>
      <c r="AR121" s="1650">
        <f>'SAME R Results'!AR50</f>
        <v>6.2638249999999998</v>
      </c>
      <c r="AS121" s="1650">
        <f>'SAME R Results'!AS50</f>
        <v>0</v>
      </c>
      <c r="AT121" s="1650">
        <f>'SAME R Results'!AT50</f>
        <v>0</v>
      </c>
      <c r="AU121" s="1650">
        <f>'SAME R Results'!AU50</f>
        <v>2.9929654999999999</v>
      </c>
      <c r="AV121" s="1650">
        <f>'SAME R Results'!AV50</f>
        <v>0.10406490500000001</v>
      </c>
      <c r="AW121" s="1650">
        <f>'SAME R Results'!AW50</f>
        <v>7.378616000000001</v>
      </c>
      <c r="AX121" s="1650">
        <f>'SAME R Results'!AX50</f>
        <v>4.7520749999999996</v>
      </c>
      <c r="AY121" s="1650">
        <f>'SAME R Results'!AY50</f>
        <v>42855</v>
      </c>
      <c r="AZ121" s="1650">
        <f>'SAME R Results'!AZ50</f>
        <v>3.7528845000000004</v>
      </c>
      <c r="BA121" s="1650">
        <f>'SAME R Results'!BA50</f>
        <v>0.1647187</v>
      </c>
      <c r="BB121" s="1650">
        <f>'SAME R Results'!BB50</f>
        <v>182.25264999999996</v>
      </c>
      <c r="BC121" s="1649">
        <f>'SAME R Results'!BC50</f>
        <v>2.6265410000000013</v>
      </c>
      <c r="BD121" s="1653">
        <f>'SAME R Results'!BD50</f>
        <v>1632139.978883141</v>
      </c>
      <c r="BE121" s="1654">
        <f>'SAME R Results'!BE50</f>
        <v>725.9923009845545</v>
      </c>
      <c r="BF121" s="1655">
        <f>'SAME R Results'!BF50</f>
        <v>7.5308396368719723</v>
      </c>
      <c r="BG121" s="1656">
        <f>'SAME R Results'!BG50</f>
        <v>2.3384242847501331</v>
      </c>
      <c r="BH121" s="1657">
        <f>'SAME R Results'!BH50</f>
        <v>226.969297357876</v>
      </c>
      <c r="BI121" s="1658">
        <f>'SAME R Results'!BI50</f>
        <v>0.44481007167126968</v>
      </c>
      <c r="BJ121" s="1658">
        <f>'SAME R Results'!BJ50</f>
        <v>0.64279185147281492</v>
      </c>
      <c r="BK121" s="1658">
        <f>'SAME R Results'!BK50</f>
        <v>0.77271303393759416</v>
      </c>
      <c r="BL121" s="1658">
        <f>'SAME R Results'!BL50</f>
        <v>3.2204761496807079</v>
      </c>
      <c r="BM121" s="1659">
        <f>'SAME R Results'!BM50</f>
        <v>1.834502046916247</v>
      </c>
      <c r="BN121" s="1658">
        <f>'SAME R Results'!BN50</f>
        <v>0.37002131058452192</v>
      </c>
      <c r="BO121" s="1648">
        <f>'SAME R Results'!BO50</f>
        <v>1632139.978883141</v>
      </c>
      <c r="BP121" s="1648">
        <f>'SAME R Results'!BP50</f>
        <v>1606556.278428355</v>
      </c>
      <c r="BQ121" s="1648">
        <f>'SAME R Results'!BQ50</f>
        <v>1492480.7827700684</v>
      </c>
      <c r="BR121" s="1660">
        <f>'SAME R Results'!BR50</f>
        <v>725.9923009845545</v>
      </c>
      <c r="BS121" s="1648">
        <f>'SAME R Results'!BS50</f>
        <v>0.58300208647784812</v>
      </c>
      <c r="BT121" s="1648">
        <f>'SAME R Results'!BT50</f>
        <v>0.48</v>
      </c>
      <c r="BU121" s="1648">
        <f>'SAME R Results'!BU50</f>
        <v>2.6068185419415486</v>
      </c>
      <c r="BV121" s="1648">
        <f>'SAME R Results'!BV50</f>
        <v>2.5944901367903759</v>
      </c>
      <c r="BW121" s="1661">
        <f>'SAME R Results'!BW50</f>
        <v>1</v>
      </c>
      <c r="BX121" s="1648">
        <f>'SAME R Results'!BX50</f>
        <v>2.6068185419415486</v>
      </c>
      <c r="BY121" s="1648">
        <f>'SAME R Results'!BY50</f>
        <v>2.5944901367903759</v>
      </c>
      <c r="BZ121" s="1662">
        <f>'SAME R Results'!BZ50</f>
        <v>240.92870800332065</v>
      </c>
      <c r="CA121" s="1663">
        <f>'SAME R Results'!CA50</f>
        <v>0.6633333333333491</v>
      </c>
      <c r="CB121" s="1861">
        <f>BI121</f>
        <v>0.44481007167126968</v>
      </c>
      <c r="CC121" s="1861">
        <f t="shared" si="121"/>
        <v>0.64279185147281492</v>
      </c>
      <c r="CD121" s="1861">
        <f t="shared" si="122"/>
        <v>0.77271303393759416</v>
      </c>
      <c r="CE121" s="1862">
        <f>BM121</f>
        <v>1.834502046916247</v>
      </c>
      <c r="CF121" s="1861">
        <f>BN121</f>
        <v>0.37002131058452192</v>
      </c>
      <c r="CG121" s="1862">
        <f>BZ121</f>
        <v>240.92870800332065</v>
      </c>
      <c r="CH121" s="1094"/>
      <c r="CI121" s="1858"/>
      <c r="CJ121" s="1439">
        <f>CB119</f>
        <v>0.32074870929345284</v>
      </c>
      <c r="CK121" s="1439">
        <f t="shared" ref="CK121:CO121" si="124">CC119</f>
        <v>0.53870033626751002</v>
      </c>
      <c r="CL121" s="1439">
        <f t="shared" si="124"/>
        <v>0.72402714723192152</v>
      </c>
      <c r="CM121" s="1439">
        <f t="shared" si="124"/>
        <v>2.2093314015404419</v>
      </c>
      <c r="CN121" s="1439">
        <f t="shared" si="124"/>
        <v>0.25532598992092875</v>
      </c>
      <c r="CO121" s="1421">
        <f t="shared" si="124"/>
        <v>233.60728248393985</v>
      </c>
      <c r="CP121" s="1895"/>
    </row>
    <row r="122" spans="1:94" s="1268" customFormat="1" x14ac:dyDescent="0.25">
      <c r="A122" s="1444" t="s">
        <v>822</v>
      </c>
      <c r="B122" s="1495" t="str">
        <f>'Drum 8-2012'!B36</f>
        <v>Pyrell</v>
      </c>
      <c r="C122" s="1739">
        <f>'Drum 8-2012'!C36</f>
        <v>0</v>
      </c>
      <c r="D122" s="1739">
        <f>'Drum 8-2012'!D36</f>
        <v>0</v>
      </c>
      <c r="E122" s="1739">
        <f>'Drum 8-2012'!E36</f>
        <v>0</v>
      </c>
      <c r="F122" s="1739" t="str">
        <f>'Drum 8-2012'!F36</f>
        <v>405a</v>
      </c>
      <c r="G122" s="1739" t="str">
        <f>'Drum 8-2012'!G36</f>
        <v>aged</v>
      </c>
      <c r="H122" s="1739">
        <f>'Drum 8-2012'!H36</f>
        <v>0</v>
      </c>
      <c r="I122" s="1739">
        <f>'Drum 8-2012'!I36</f>
        <v>41152</v>
      </c>
      <c r="J122" s="1739">
        <f>'Drum 8-2012'!J36</f>
        <v>0</v>
      </c>
      <c r="K122" s="1733">
        <f>'Drum 8-2012'!K36</f>
        <v>8.1</v>
      </c>
      <c r="L122" s="1734">
        <f>'Drum 8-2012'!L36</f>
        <v>1.23</v>
      </c>
      <c r="M122" s="1734">
        <f>'Drum 8-2012'!M36</f>
        <v>36</v>
      </c>
      <c r="N122" s="1734">
        <f>'Drum 8-2012'!N36</f>
        <v>11</v>
      </c>
      <c r="O122" s="1734">
        <f>'Drum 8-2012'!O36</f>
        <v>8</v>
      </c>
      <c r="P122" s="1734" t="str">
        <f>'Drum 8-2012'!P36</f>
        <v>n</v>
      </c>
      <c r="Q122" s="1735" t="str">
        <f>'Drum 8-2012'!Q36</f>
        <v>n/a</v>
      </c>
      <c r="R122" s="1742">
        <f>'Drum 8-2012'!R36</f>
        <v>0</v>
      </c>
      <c r="S122" s="1733" t="str">
        <f>'Drum 8-2012'!S36</f>
        <v>n</v>
      </c>
      <c r="T122" s="1734" t="str">
        <f>'Drum 8-2012'!T36</f>
        <v>n/a</v>
      </c>
      <c r="U122" s="1734" t="str">
        <f>'Drum 8-2012'!U36</f>
        <v>n</v>
      </c>
      <c r="V122" s="1734" t="str">
        <f>'Drum 8-2012'!V36</f>
        <v>y</v>
      </c>
      <c r="W122" s="1734" t="str">
        <f>'Drum 8-2012'!W36</f>
        <v>y</v>
      </c>
      <c r="X122" s="1734" t="str">
        <f>'Drum 8-2012'!X36</f>
        <v>n</v>
      </c>
      <c r="Y122" s="1734" t="str">
        <f>'Drum 8-2012'!Y36</f>
        <v>y</v>
      </c>
      <c r="Z122" s="1734">
        <f>'Drum 8-2012'!Z36</f>
        <v>0</v>
      </c>
      <c r="AA122" s="1734">
        <f>'Drum 8-2012'!AA36</f>
        <v>10</v>
      </c>
      <c r="AB122" s="1734" t="str">
        <f>'Drum 8-2012'!AB36</f>
        <v>y</v>
      </c>
      <c r="AC122" s="1734">
        <f>'Drum 8-2012'!AC36</f>
        <v>3.8521766999999998E-2</v>
      </c>
      <c r="AD122" s="1735">
        <f>'Drum 8-2012'!AD36</f>
        <v>0</v>
      </c>
      <c r="AE122" s="1742">
        <f>'Drum 8-2012'!AE36</f>
        <v>58</v>
      </c>
      <c r="AF122" s="1742">
        <f>'Drum 8-2012'!AF36</f>
        <v>720</v>
      </c>
      <c r="AG122" s="1742">
        <f>'Drum 8-2012'!AG36</f>
        <v>5</v>
      </c>
      <c r="AH122" s="1742" t="str">
        <f>'Drum 8-2012'!AH36</f>
        <v>n</v>
      </c>
      <c r="AI122" s="1742" t="str">
        <f>'Drum 8-2012'!AI36</f>
        <v>y</v>
      </c>
      <c r="AJ122" s="1742" t="str">
        <f>'Drum 8-2012'!AJ36</f>
        <v>y</v>
      </c>
      <c r="AK122" s="1742" t="str">
        <f>'Drum 8-2012'!AK36</f>
        <v>n</v>
      </c>
      <c r="AL122" s="1742" t="str">
        <f>'Drum 8-2012'!AL36</f>
        <v>y</v>
      </c>
      <c r="AM122" s="1742" t="str">
        <f>'Drum 8-2012'!AM36</f>
        <v>y</v>
      </c>
      <c r="AN122" s="1742">
        <f>'Drum 8-2012'!AN36</f>
        <v>3.8521766999999998E-2</v>
      </c>
      <c r="AO122" s="1742">
        <f>'Drum 8-2012'!AO36</f>
        <v>0</v>
      </c>
      <c r="AP122" s="1742" t="str">
        <f>'Drum 8-2012'!AP36</f>
        <v>n</v>
      </c>
      <c r="AQ122" s="1736" t="str">
        <f>'Drum 8-2012'!AQ36</f>
        <v>n/a</v>
      </c>
      <c r="AR122" s="1742" t="str">
        <f>'Drum 8-2012'!AR36</f>
        <v>n/a</v>
      </c>
      <c r="AS122" s="1742" t="str">
        <f>'Drum 8-2012'!AS36</f>
        <v>n/a</v>
      </c>
      <c r="AT122" s="1742" t="str">
        <f>'Drum 8-2012'!AT36</f>
        <v>n/a</v>
      </c>
      <c r="AU122" s="1742" t="str">
        <f>'Drum 8-2012'!AU36</f>
        <v>n/a</v>
      </c>
      <c r="AV122" s="1742" t="str">
        <f>'Drum 8-2012'!AV36</f>
        <v>n/a</v>
      </c>
      <c r="AW122" s="1742">
        <f>'Drum 8-2012'!AW36</f>
        <v>6.9462580000000003</v>
      </c>
      <c r="AX122" s="1742">
        <f>'Drum 8-2012'!AX36</f>
        <v>4.7549433333333333</v>
      </c>
      <c r="AY122" s="1742">
        <f>'Drum 8-2012'!AY36</f>
        <v>82020</v>
      </c>
      <c r="AZ122" s="1742" t="str">
        <f>'Drum 8-2012'!AZ36</f>
        <v>n/a</v>
      </c>
      <c r="BA122" s="1742" t="str">
        <f>'Drum 8-2012'!BA36</f>
        <v>n/a</v>
      </c>
      <c r="BB122" s="1742">
        <f>'Drum 8-2012'!BB36</f>
        <v>157.33436842105269</v>
      </c>
      <c r="BC122" s="1733">
        <f>'Drum 8-2012'!BC36</f>
        <v>2.191314666666667</v>
      </c>
      <c r="BD122" s="1755">
        <f>'Drum 8-2012'!BD36</f>
        <v>3290954.7685078932</v>
      </c>
      <c r="BE122" s="1756">
        <f>'Drum 8-2012'!BE36</f>
        <v>525.29291020282562</v>
      </c>
      <c r="BF122" s="1757" t="str">
        <f>'Drum 8-2012'!BF36</f>
        <v>n/a</v>
      </c>
      <c r="BG122" s="1758" t="str">
        <f>'Drum 8-2012'!BG36</f>
        <v>n/a</v>
      </c>
      <c r="BH122" s="1759">
        <f>'Drum 8-2012'!BH36</f>
        <v>126.20616657598896</v>
      </c>
      <c r="BI122" s="1760">
        <f>'Drum 8-2012'!BI36</f>
        <v>0.15961717712729048</v>
      </c>
      <c r="BJ122" s="1760">
        <f>'Drum 8-2012'!BJ36</f>
        <v>0.41839518698446698</v>
      </c>
      <c r="BK122" s="1760">
        <f>'Drum 8-2012'!BK36</f>
        <v>0.67739222410276778</v>
      </c>
      <c r="BL122" s="1760" t="str">
        <f>'Drum 8-2012'!BL36</f>
        <v>n/a</v>
      </c>
      <c r="BM122" s="1761">
        <f>'Drum 8-2012'!BM36</f>
        <v>2.6688716953675984</v>
      </c>
      <c r="BN122" s="1760">
        <f>'Drum 8-2012'!BN36</f>
        <v>9.8588463660860853E-2</v>
      </c>
      <c r="BO122" s="1739">
        <f>'Drum 8-2012'!BO36</f>
        <v>3290954.7685078932</v>
      </c>
      <c r="BP122" s="1739">
        <f>'Drum 8-2012'!BP36</f>
        <v>3241983.4946823702</v>
      </c>
      <c r="BQ122" s="1739">
        <f>'Drum 8-2012'!BQ36</f>
        <v>2940235.2804844077</v>
      </c>
      <c r="BR122" s="1730">
        <f>'Drum 8-2012'!BR36</f>
        <v>525.29291020282562</v>
      </c>
      <c r="BS122" s="1731">
        <f>'Drum 8-2012'!BS36</f>
        <v>0.48639675634082102</v>
      </c>
      <c r="BT122" s="1731">
        <f>'Drum 8-2012'!BT36</f>
        <v>0.48</v>
      </c>
      <c r="BU122" s="1731">
        <f>'Drum 8-2012'!BU36</f>
        <v>1</v>
      </c>
      <c r="BV122" s="1731">
        <f>'Drum 8-2012'!BV36</f>
        <v>1.671151168931726</v>
      </c>
      <c r="BW122" s="1732">
        <f>'Drum 8-2012'!BW36</f>
        <v>1</v>
      </c>
      <c r="BX122" s="1739" t="str">
        <f>'Drum 8-2012'!BX36</f>
        <v>n/a</v>
      </c>
      <c r="BY122" s="1739">
        <f>'Drum 8-2012'!BY36</f>
        <v>1.671151168931726</v>
      </c>
      <c r="BZ122" s="1762">
        <f>'Drum 8-2012'!BZ36</f>
        <v>234.04984437666795</v>
      </c>
      <c r="CA122" s="1753" t="str">
        <f>'Drum 8-2012'!CA36</f>
        <v>N/A</v>
      </c>
      <c r="CB122" s="1855"/>
      <c r="CC122" s="1856"/>
      <c r="CD122" s="1856"/>
      <c r="CE122" s="1856"/>
      <c r="CF122" s="1856"/>
      <c r="CG122" s="1932"/>
      <c r="CH122" s="1886"/>
      <c r="CI122" s="1858"/>
      <c r="CO122" s="1421"/>
      <c r="CP122" s="1895"/>
    </row>
    <row r="123" spans="1:94" s="446" customFormat="1" ht="15.75" thickBot="1" x14ac:dyDescent="0.3">
      <c r="A123" s="1827"/>
      <c r="B123" s="1828"/>
      <c r="C123" s="1827"/>
      <c r="D123" s="1827"/>
      <c r="E123" s="1829"/>
      <c r="F123" s="1830"/>
      <c r="G123" s="1831"/>
      <c r="H123" s="1832"/>
      <c r="I123" s="1833"/>
      <c r="J123" s="1829"/>
      <c r="K123" s="1834"/>
      <c r="L123" s="1835"/>
      <c r="M123" s="1830"/>
      <c r="N123" s="1830"/>
      <c r="O123" s="1830"/>
      <c r="P123" s="1830"/>
      <c r="Q123" s="1836"/>
      <c r="R123" s="1830"/>
      <c r="S123" s="1834"/>
      <c r="T123" s="1830"/>
      <c r="U123" s="1830"/>
      <c r="V123" s="1830"/>
      <c r="W123" s="1830"/>
      <c r="X123" s="1830"/>
      <c r="Y123" s="1830"/>
      <c r="Z123" s="1830"/>
      <c r="AA123" s="1830"/>
      <c r="AB123" s="1830"/>
      <c r="AC123" s="1837"/>
      <c r="AD123" s="1838"/>
      <c r="AE123" s="1830"/>
      <c r="AF123" s="1830"/>
      <c r="AG123" s="1830"/>
      <c r="AH123" s="1830"/>
      <c r="AI123" s="1830"/>
      <c r="AJ123" s="1830"/>
      <c r="AK123" s="1830"/>
      <c r="AL123" s="1830"/>
      <c r="AM123" s="1830"/>
      <c r="AN123" s="1839"/>
      <c r="AO123" s="1835"/>
      <c r="AP123" s="1830"/>
      <c r="AQ123" s="1840"/>
      <c r="AR123" s="1830"/>
      <c r="AS123" s="1830"/>
      <c r="AT123" s="1830"/>
      <c r="AU123" s="1830"/>
      <c r="AV123" s="1830"/>
      <c r="AW123" s="1830"/>
      <c r="AX123" s="1830"/>
      <c r="AY123" s="1830"/>
      <c r="AZ123" s="1830"/>
      <c r="BA123" s="1830"/>
      <c r="BB123" s="1830"/>
      <c r="BC123" s="1841"/>
      <c r="BD123" s="1842"/>
      <c r="BE123" s="1843"/>
      <c r="BF123" s="1844"/>
      <c r="BG123" s="1845"/>
      <c r="BH123" s="1846"/>
      <c r="BI123" s="1847"/>
      <c r="BJ123" s="1847"/>
      <c r="BK123" s="1847"/>
      <c r="BL123" s="1847"/>
      <c r="BM123" s="1848"/>
      <c r="BN123" s="1847"/>
      <c r="BO123" s="1827"/>
      <c r="BP123" s="1827"/>
      <c r="BQ123" s="1827"/>
      <c r="BR123" s="1849"/>
      <c r="BS123" s="1827"/>
      <c r="BT123" s="1827"/>
      <c r="BU123" s="1827"/>
      <c r="BV123" s="1827"/>
      <c r="BW123" s="1850"/>
      <c r="BX123" s="1827"/>
      <c r="BY123" s="1827"/>
      <c r="BZ123" s="1851"/>
      <c r="CA123" s="1852"/>
      <c r="CB123" s="1853"/>
      <c r="CC123" s="1854"/>
      <c r="CD123" s="1854"/>
      <c r="CE123" s="1854"/>
      <c r="CF123" s="1854"/>
      <c r="CG123" s="1929"/>
      <c r="CH123" s="1890"/>
      <c r="CI123" s="1858"/>
      <c r="CJ123" s="1854"/>
      <c r="CK123" s="1854"/>
      <c r="CL123" s="1854"/>
      <c r="CM123" s="1854"/>
      <c r="CN123" s="1854"/>
      <c r="CO123" s="1929"/>
      <c r="CP123" s="1895"/>
    </row>
    <row r="124" spans="1:94" ht="15.75" thickTop="1" x14ac:dyDescent="0.25">
      <c r="A124" s="167"/>
      <c r="B124" s="168"/>
      <c r="C124" s="351"/>
      <c r="D124" s="168"/>
      <c r="E124" s="351"/>
      <c r="F124" s="904"/>
      <c r="G124" s="411"/>
      <c r="H124" s="167"/>
      <c r="I124" s="412"/>
      <c r="J124" s="167"/>
      <c r="K124" s="167"/>
      <c r="L124" s="167"/>
      <c r="M124" s="167"/>
      <c r="N124" s="167"/>
      <c r="O124" s="167"/>
      <c r="P124" s="167"/>
      <c r="Q124" s="167"/>
      <c r="R124" s="167"/>
      <c r="S124" s="167"/>
      <c r="T124" s="167"/>
      <c r="U124" s="167"/>
      <c r="V124" s="167"/>
      <c r="W124" s="167"/>
      <c r="X124" s="167"/>
      <c r="Y124" s="357"/>
      <c r="Z124" s="167"/>
      <c r="AA124" s="167"/>
      <c r="AB124" s="167"/>
      <c r="AC124" s="355"/>
      <c r="AD124" s="426"/>
      <c r="AE124" s="167"/>
      <c r="AF124" s="167"/>
      <c r="AG124" s="350"/>
      <c r="AH124" s="350"/>
      <c r="AI124" s="350"/>
      <c r="AJ124" s="350"/>
      <c r="AK124" s="350"/>
      <c r="AL124" s="350"/>
      <c r="AM124" s="350"/>
      <c r="AN124" s="1007"/>
      <c r="AO124" s="167"/>
      <c r="AP124" s="167"/>
      <c r="AQ124" s="167"/>
      <c r="AR124" s="167"/>
      <c r="AS124" s="167"/>
      <c r="AT124" s="167"/>
      <c r="AU124" s="167"/>
      <c r="AV124" s="167"/>
      <c r="AW124" s="167"/>
      <c r="AX124" s="167"/>
      <c r="AY124" s="167"/>
      <c r="AZ124" s="167"/>
      <c r="BA124" s="167"/>
      <c r="BB124" s="167"/>
      <c r="BC124" s="357"/>
      <c r="BD124" s="365"/>
      <c r="BE124" s="360"/>
      <c r="BF124" s="354"/>
      <c r="BG124" s="168"/>
      <c r="BH124" s="415"/>
      <c r="BZ124" s="1203"/>
    </row>
    <row r="125" spans="1:94" ht="20.25" x14ac:dyDescent="0.3">
      <c r="A125" s="427"/>
      <c r="B125" s="428"/>
      <c r="C125" s="429"/>
      <c r="D125" s="428"/>
      <c r="E125" s="429"/>
      <c r="F125" s="907"/>
      <c r="G125" s="430"/>
      <c r="H125" s="427"/>
      <c r="I125" s="431"/>
      <c r="J125" s="427"/>
      <c r="K125" s="427"/>
      <c r="L125" s="427"/>
      <c r="M125" s="427"/>
      <c r="N125" s="427"/>
      <c r="O125" s="427"/>
      <c r="P125" s="427"/>
      <c r="Q125" s="427"/>
      <c r="R125" s="427"/>
      <c r="S125" s="427"/>
      <c r="T125" s="427"/>
      <c r="U125" s="427"/>
      <c r="V125" s="427"/>
      <c r="W125" s="427"/>
      <c r="X125" s="427"/>
      <c r="Y125" s="432"/>
      <c r="Z125" s="427"/>
      <c r="AA125" s="427"/>
      <c r="AB125" s="427"/>
      <c r="AC125" s="433"/>
      <c r="AD125" s="434"/>
      <c r="AE125" s="427"/>
      <c r="AF125" s="427"/>
      <c r="AG125" s="427"/>
      <c r="AH125" s="427"/>
      <c r="AI125" s="427"/>
      <c r="AJ125" s="427"/>
      <c r="AK125" s="427"/>
      <c r="AL125" s="427"/>
      <c r="AM125" s="427"/>
      <c r="AN125" s="1010"/>
      <c r="AO125" s="427"/>
      <c r="AP125" s="427"/>
      <c r="AQ125" s="427"/>
      <c r="AR125" s="427"/>
      <c r="AS125" s="427"/>
      <c r="AT125" s="427"/>
      <c r="AU125" s="427"/>
      <c r="AV125" s="427"/>
      <c r="AW125" s="427"/>
      <c r="AX125" s="427"/>
      <c r="AY125" s="427"/>
      <c r="AZ125" s="427"/>
      <c r="BA125" s="427"/>
      <c r="BB125" s="427"/>
      <c r="BC125" s="432"/>
      <c r="BD125" s="435"/>
      <c r="BE125" s="436"/>
      <c r="BF125" s="432"/>
      <c r="BG125" s="428"/>
      <c r="BH125" s="437"/>
      <c r="BZ125" s="1203"/>
    </row>
    <row r="126" spans="1:94" ht="16.5" thickBot="1" x14ac:dyDescent="0.3">
      <c r="A126" s="1508" t="s">
        <v>843</v>
      </c>
      <c r="B126" s="1508"/>
      <c r="C126" s="1509"/>
      <c r="D126" s="1508"/>
      <c r="E126" s="1509"/>
      <c r="F126" s="1510"/>
      <c r="G126" s="1509"/>
      <c r="H126" s="1508"/>
      <c r="I126" s="1511"/>
      <c r="J126" s="1508"/>
      <c r="K126" s="1508"/>
      <c r="L126" s="1508"/>
      <c r="M126" s="1508"/>
      <c r="N126" s="1508"/>
      <c r="O126" s="1508"/>
      <c r="P126" s="167"/>
      <c r="Q126" s="167"/>
      <c r="R126" s="167"/>
      <c r="S126" s="167"/>
      <c r="T126" s="167"/>
      <c r="U126" s="167"/>
      <c r="V126" s="167"/>
      <c r="W126" s="167"/>
      <c r="X126" s="167"/>
      <c r="Y126" s="357"/>
      <c r="Z126" s="167"/>
      <c r="AA126" s="167"/>
      <c r="AB126" s="167"/>
      <c r="AC126" s="355"/>
      <c r="AD126" s="426"/>
      <c r="AE126" s="167"/>
      <c r="AF126" s="167"/>
      <c r="AG126" s="350"/>
      <c r="AH126" s="350"/>
      <c r="AI126" s="350"/>
      <c r="AJ126" s="350"/>
      <c r="AK126" s="350"/>
      <c r="AL126" s="350"/>
      <c r="AM126" s="350"/>
      <c r="AN126" s="1007"/>
      <c r="AO126" s="167"/>
      <c r="AP126" s="167"/>
      <c r="AQ126" s="167"/>
      <c r="AR126" s="167"/>
      <c r="AS126" s="167"/>
      <c r="AT126" s="167"/>
      <c r="AU126" s="167"/>
      <c r="AV126" s="167"/>
      <c r="AW126" s="167"/>
      <c r="AX126" s="167"/>
      <c r="AY126" s="167"/>
      <c r="AZ126" s="167"/>
      <c r="BA126" s="167"/>
      <c r="BB126" s="167"/>
      <c r="BC126" s="357"/>
      <c r="BD126" s="365"/>
      <c r="BE126" s="360"/>
      <c r="BG126"/>
      <c r="BH126"/>
      <c r="BZ126" s="1203"/>
    </row>
    <row r="127" spans="1:94" ht="15.75" x14ac:dyDescent="0.25">
      <c r="A127" s="1508" t="s">
        <v>845</v>
      </c>
      <c r="B127" s="1508"/>
      <c r="C127" s="1509"/>
      <c r="D127" s="1508"/>
      <c r="E127" s="1509"/>
      <c r="F127" s="1510"/>
      <c r="G127" s="1509"/>
      <c r="H127" s="1508"/>
      <c r="I127" s="1511"/>
      <c r="J127" s="1508"/>
      <c r="K127" s="1508"/>
      <c r="L127" s="1508"/>
      <c r="M127" s="1508"/>
      <c r="N127" s="1508"/>
      <c r="O127" s="1508"/>
      <c r="P127" s="167"/>
      <c r="Q127" s="167"/>
      <c r="R127" s="167"/>
      <c r="S127" s="167"/>
      <c r="T127" s="167"/>
      <c r="U127" s="167"/>
      <c r="V127" s="167"/>
      <c r="W127" s="167"/>
      <c r="X127" s="167"/>
      <c r="Y127" s="357"/>
      <c r="Z127" s="167"/>
      <c r="AA127" s="167"/>
      <c r="AB127" s="167"/>
      <c r="AC127" s="355"/>
      <c r="AD127" s="426"/>
      <c r="AE127" s="167"/>
      <c r="AF127" s="167"/>
      <c r="AG127" s="350"/>
      <c r="AH127" s="350"/>
      <c r="AI127" s="350"/>
      <c r="AJ127" s="350"/>
      <c r="AK127" s="350"/>
      <c r="AL127" s="350"/>
      <c r="AM127" s="350"/>
      <c r="AN127" s="1007"/>
      <c r="AO127" s="167"/>
      <c r="AP127" s="167"/>
      <c r="AQ127" s="167"/>
      <c r="AR127" s="167"/>
      <c r="AS127" s="167"/>
      <c r="AT127" s="167"/>
      <c r="AU127" s="167"/>
      <c r="AV127" s="167"/>
      <c r="AW127" s="167"/>
      <c r="AX127" s="167"/>
      <c r="AY127" s="167"/>
      <c r="AZ127" s="167"/>
      <c r="BA127" s="167"/>
      <c r="BB127" s="167"/>
      <c r="BC127" s="357"/>
      <c r="BD127" s="365"/>
      <c r="BE127" s="360"/>
      <c r="BG127" s="61"/>
      <c r="BH127" s="415"/>
      <c r="BZ127" s="1203"/>
    </row>
    <row r="128" spans="1:94" ht="15.75" x14ac:dyDescent="0.25">
      <c r="A128" s="1508" t="s">
        <v>846</v>
      </c>
      <c r="B128" s="1508"/>
      <c r="C128" s="1509"/>
      <c r="D128" s="1508"/>
      <c r="E128" s="1509"/>
      <c r="F128" s="1510"/>
      <c r="G128" s="1509"/>
      <c r="H128" s="1508"/>
      <c r="I128" s="1511"/>
      <c r="J128" s="1508"/>
      <c r="K128" s="1508"/>
      <c r="L128" s="1508"/>
      <c r="M128" s="1508"/>
      <c r="N128" s="1508"/>
      <c r="O128" s="1508"/>
      <c r="P128" s="167"/>
      <c r="Q128" s="167"/>
      <c r="R128" s="167"/>
      <c r="S128" s="167"/>
      <c r="T128" s="167"/>
      <c r="U128" s="167"/>
      <c r="V128" s="167"/>
      <c r="W128" s="167"/>
      <c r="X128" s="167"/>
      <c r="Y128" s="357"/>
      <c r="Z128" s="167"/>
      <c r="AA128" s="167"/>
      <c r="AB128" s="167"/>
      <c r="AC128" s="355"/>
      <c r="AD128" s="426"/>
      <c r="AE128" s="167"/>
      <c r="AF128" s="167"/>
      <c r="AG128" s="350"/>
      <c r="AH128" s="350"/>
      <c r="AI128" s="350"/>
      <c r="AJ128" s="350"/>
      <c r="AK128" s="350"/>
      <c r="AL128" s="350"/>
      <c r="AM128" s="350"/>
      <c r="AN128" s="1007"/>
      <c r="AO128" s="167"/>
      <c r="AP128" s="167"/>
      <c r="AQ128" s="167"/>
      <c r="AR128" s="167"/>
      <c r="AS128" s="167"/>
      <c r="AT128" s="167"/>
      <c r="AU128" s="167"/>
      <c r="AV128" s="167"/>
      <c r="AW128" s="167"/>
      <c r="AX128" s="167"/>
      <c r="AY128" s="167"/>
      <c r="AZ128" s="167"/>
      <c r="BA128" s="167"/>
      <c r="BB128" s="167"/>
      <c r="BC128" s="357"/>
      <c r="BD128" s="365"/>
      <c r="BE128" s="360"/>
      <c r="BG128" s="87"/>
      <c r="BH128" s="1211"/>
      <c r="BZ128" s="1203"/>
    </row>
    <row r="129" spans="1:78" ht="15.75" x14ac:dyDescent="0.25">
      <c r="A129" s="1508" t="s">
        <v>847</v>
      </c>
      <c r="B129" s="1508"/>
      <c r="C129" s="1509"/>
      <c r="D129" s="1508"/>
      <c r="E129" s="1509"/>
      <c r="F129" s="1510"/>
      <c r="G129" s="1509"/>
      <c r="H129" s="1508"/>
      <c r="I129" s="1511"/>
      <c r="J129" s="1508"/>
      <c r="K129" s="1508"/>
      <c r="L129" s="1508"/>
      <c r="M129" s="1508"/>
      <c r="N129" s="1508"/>
      <c r="O129" s="1508"/>
      <c r="P129" s="167"/>
      <c r="Q129" s="167"/>
      <c r="R129" s="167"/>
      <c r="S129" s="167"/>
      <c r="T129" s="167"/>
      <c r="U129" s="167"/>
      <c r="V129" s="167"/>
      <c r="W129" s="167"/>
      <c r="X129" s="167"/>
      <c r="Y129" s="357"/>
      <c r="Z129" s="167"/>
      <c r="AA129" s="167"/>
      <c r="AB129" s="167"/>
      <c r="AC129" s="355"/>
      <c r="AD129" s="426"/>
      <c r="AE129" s="167"/>
      <c r="AF129" s="167"/>
      <c r="AG129" s="350"/>
      <c r="AH129" s="350"/>
      <c r="AI129" s="350"/>
      <c r="AJ129" s="350"/>
      <c r="AK129" s="350"/>
      <c r="AL129" s="350"/>
      <c r="AM129" s="350"/>
      <c r="AN129" s="1007"/>
      <c r="AO129" s="167"/>
      <c r="AP129" s="167"/>
      <c r="AQ129" s="167"/>
      <c r="AR129" s="167"/>
      <c r="AS129" s="167"/>
      <c r="AT129" s="167"/>
      <c r="AU129" s="167"/>
      <c r="AV129" s="167"/>
      <c r="AW129" s="167"/>
      <c r="AX129" s="167"/>
      <c r="AY129" s="167"/>
      <c r="AZ129" s="167"/>
      <c r="BA129" s="167"/>
      <c r="BB129" s="167"/>
      <c r="BC129" s="357"/>
      <c r="BD129" s="365"/>
      <c r="BE129" s="360"/>
      <c r="BG129" s="284"/>
      <c r="BH129" s="415"/>
      <c r="BZ129" s="1203"/>
    </row>
    <row r="130" spans="1:78" ht="15.75" x14ac:dyDescent="0.25">
      <c r="A130" s="1508" t="s">
        <v>848</v>
      </c>
      <c r="B130" s="1508"/>
      <c r="C130" s="1509"/>
      <c r="D130" s="1508"/>
      <c r="E130" s="1509"/>
      <c r="F130" s="1510"/>
      <c r="G130" s="1509"/>
      <c r="H130" s="1508"/>
      <c r="I130" s="1511"/>
      <c r="J130" s="1508"/>
      <c r="K130" s="1508"/>
      <c r="L130" s="1508"/>
      <c r="M130" s="1508"/>
      <c r="N130" s="1508"/>
      <c r="O130" s="1508"/>
      <c r="P130" s="167"/>
      <c r="Q130" s="167"/>
      <c r="R130" s="167"/>
      <c r="S130" s="167"/>
      <c r="T130" s="167"/>
      <c r="U130" s="167"/>
      <c r="V130" s="167"/>
      <c r="W130" s="167"/>
      <c r="X130" s="167"/>
      <c r="Y130" s="357"/>
      <c r="Z130" s="167"/>
      <c r="AA130" s="167"/>
      <c r="AB130" s="167"/>
      <c r="AC130" s="355"/>
      <c r="AD130" s="426"/>
      <c r="AE130" s="167"/>
      <c r="AF130" s="167"/>
      <c r="AG130" s="350"/>
      <c r="AH130" s="350"/>
      <c r="AI130" s="350"/>
      <c r="AJ130" s="350"/>
      <c r="AK130" s="350"/>
      <c r="AL130" s="350"/>
      <c r="AM130" s="350"/>
      <c r="AN130" s="1007"/>
      <c r="AO130" s="350"/>
      <c r="AP130" s="350"/>
      <c r="AQ130" s="167"/>
      <c r="AR130" s="167"/>
      <c r="AS130" s="167"/>
      <c r="AT130" s="167"/>
      <c r="AU130" s="167"/>
      <c r="AV130" s="167"/>
      <c r="AW130" s="167"/>
      <c r="AX130" s="167"/>
      <c r="AY130" s="167"/>
      <c r="AZ130" s="167"/>
      <c r="BA130" s="167"/>
      <c r="BB130" s="167"/>
      <c r="BC130" s="357"/>
      <c r="BD130" s="365"/>
      <c r="BE130" s="360"/>
      <c r="BG130" s="241"/>
      <c r="BH130" s="415"/>
      <c r="BZ130" s="1203"/>
    </row>
    <row r="131" spans="1:78" ht="15.75" x14ac:dyDescent="0.25">
      <c r="A131" s="1512"/>
      <c r="B131" s="1509"/>
      <c r="C131" s="1509"/>
      <c r="D131" s="1508"/>
      <c r="E131" s="1509"/>
      <c r="F131" s="1510"/>
      <c r="G131" s="1513"/>
      <c r="H131" s="1512"/>
      <c r="I131" s="1512"/>
      <c r="J131" s="1512"/>
      <c r="K131" s="1512"/>
      <c r="L131" s="1508"/>
      <c r="M131" s="1508"/>
      <c r="N131" s="1508"/>
      <c r="O131" s="1512"/>
      <c r="P131" s="350"/>
      <c r="Q131" s="350"/>
      <c r="R131" s="350"/>
      <c r="S131" s="350"/>
      <c r="T131" s="350"/>
      <c r="U131" s="350"/>
      <c r="V131" s="350"/>
      <c r="W131" s="350"/>
      <c r="X131" s="350"/>
      <c r="Y131" s="354"/>
      <c r="Z131" s="350"/>
      <c r="AA131" s="350"/>
      <c r="AB131" s="350"/>
      <c r="AC131" s="354"/>
      <c r="AD131" s="356"/>
      <c r="AE131" s="350"/>
      <c r="AF131" s="350"/>
      <c r="AG131" s="350"/>
      <c r="AH131" s="350"/>
      <c r="AI131" s="350"/>
      <c r="AJ131" s="350"/>
      <c r="AK131" s="350"/>
      <c r="AL131" s="350"/>
      <c r="AM131" s="350"/>
      <c r="AN131" s="1007"/>
      <c r="AO131" s="350"/>
      <c r="AP131" s="350"/>
      <c r="AQ131" s="167"/>
      <c r="AR131" s="167"/>
      <c r="AS131" s="167"/>
      <c r="AT131" s="167"/>
      <c r="AU131" s="167"/>
      <c r="AV131" s="167"/>
      <c r="AW131" s="167"/>
      <c r="AX131" s="167"/>
      <c r="AY131" s="167"/>
      <c r="AZ131" s="167"/>
      <c r="BA131" s="167"/>
      <c r="BB131" s="167"/>
      <c r="BC131" s="357"/>
      <c r="BD131" s="365"/>
      <c r="BE131" s="360"/>
      <c r="BH131" s="1211"/>
      <c r="BZ131" s="1203"/>
    </row>
    <row r="132" spans="1:78" x14ac:dyDescent="0.25">
      <c r="A132" s="350"/>
      <c r="B132" s="411"/>
      <c r="C132" s="351"/>
      <c r="D132" s="168"/>
      <c r="E132" s="351"/>
      <c r="F132" s="904"/>
      <c r="G132" s="352"/>
      <c r="H132" s="350"/>
      <c r="I132" s="350"/>
      <c r="J132" s="350"/>
      <c r="K132" s="350"/>
      <c r="L132" s="167"/>
      <c r="M132" s="167"/>
      <c r="N132" s="167"/>
      <c r="O132" s="350"/>
      <c r="P132" s="350"/>
      <c r="Q132" s="350"/>
      <c r="R132" s="350"/>
      <c r="S132" s="350"/>
      <c r="T132" s="350"/>
      <c r="U132" s="350"/>
      <c r="V132" s="350"/>
      <c r="W132" s="350"/>
      <c r="X132" s="350"/>
      <c r="Y132" s="354"/>
      <c r="Z132" s="350"/>
      <c r="AA132" s="350"/>
      <c r="AB132" s="350"/>
      <c r="AC132" s="354"/>
      <c r="AD132" s="356"/>
      <c r="AE132" s="350"/>
      <c r="AF132" s="350"/>
      <c r="AG132" s="350"/>
      <c r="AH132" s="350"/>
      <c r="AI132" s="350"/>
      <c r="AJ132" s="350"/>
      <c r="AK132" s="350"/>
      <c r="AL132" s="350"/>
      <c r="AM132" s="350"/>
      <c r="AN132" s="1007"/>
      <c r="AO132" s="350"/>
      <c r="AP132" s="350"/>
      <c r="AQ132" s="167"/>
      <c r="AR132" s="167"/>
      <c r="AS132" s="167"/>
      <c r="AT132" s="167"/>
      <c r="AU132" s="167"/>
      <c r="AV132" s="167"/>
      <c r="AW132" s="167"/>
      <c r="AX132" s="167"/>
      <c r="AY132" s="167"/>
      <c r="AZ132" s="167"/>
      <c r="BA132" s="167"/>
      <c r="BB132" s="167"/>
      <c r="BC132" s="357"/>
      <c r="BD132" s="354"/>
      <c r="BE132" s="354"/>
      <c r="BG132" s="247"/>
      <c r="BH132" s="415"/>
    </row>
    <row r="133" spans="1:78" x14ac:dyDescent="0.25">
      <c r="A133" s="350"/>
      <c r="B133" s="411"/>
      <c r="C133" s="351"/>
      <c r="D133" s="168"/>
      <c r="E133" s="351"/>
      <c r="F133" s="904"/>
      <c r="G133" s="352"/>
      <c r="H133" s="350"/>
      <c r="I133" s="350"/>
      <c r="J133" s="350"/>
      <c r="K133" s="350"/>
      <c r="L133" s="167"/>
      <c r="M133" s="167"/>
      <c r="N133" s="167"/>
      <c r="O133" s="350"/>
      <c r="P133" s="350"/>
      <c r="Q133" s="350"/>
      <c r="R133" s="350"/>
      <c r="S133" s="350"/>
      <c r="T133" s="350"/>
      <c r="U133" s="350"/>
      <c r="V133" s="350"/>
      <c r="W133" s="350"/>
      <c r="X133" s="350"/>
      <c r="Y133" s="354"/>
      <c r="Z133" s="350"/>
      <c r="AA133" s="350"/>
      <c r="AB133" s="350"/>
      <c r="AC133" s="354"/>
      <c r="AD133" s="356"/>
      <c r="AE133" s="350"/>
      <c r="AF133" s="350"/>
      <c r="AG133" s="350"/>
      <c r="AH133" s="350"/>
      <c r="AI133" s="350"/>
      <c r="AJ133" s="350"/>
      <c r="AK133" s="350"/>
      <c r="AL133" s="350"/>
      <c r="AM133" s="350"/>
      <c r="AN133" s="1007"/>
      <c r="AO133" s="350"/>
      <c r="AP133" s="350"/>
      <c r="AQ133" s="167"/>
      <c r="AR133" s="167"/>
      <c r="AS133" s="167"/>
      <c r="AT133" s="167"/>
      <c r="AU133" s="167"/>
      <c r="AV133" s="167"/>
      <c r="AW133" s="167"/>
      <c r="AX133" s="167"/>
      <c r="AY133" s="167"/>
      <c r="AZ133" s="167"/>
      <c r="BA133" s="167"/>
      <c r="BB133" s="167"/>
      <c r="BC133" s="357"/>
      <c r="BD133" s="354"/>
      <c r="BE133" s="354"/>
      <c r="BG133" s="354"/>
      <c r="BH133" s="1211"/>
    </row>
    <row r="134" spans="1:78" x14ac:dyDescent="0.25">
      <c r="A134" s="350"/>
      <c r="B134" s="411"/>
      <c r="C134" s="351"/>
      <c r="D134" s="168"/>
      <c r="E134" s="351"/>
      <c r="F134" s="904"/>
      <c r="G134" s="352"/>
      <c r="H134" s="350"/>
      <c r="I134" s="350"/>
      <c r="J134" s="350"/>
      <c r="K134" s="350"/>
      <c r="L134" s="167"/>
      <c r="M134" s="167"/>
      <c r="N134" s="167"/>
      <c r="O134" s="350"/>
      <c r="P134" s="350"/>
      <c r="Q134" s="350"/>
      <c r="R134" s="350"/>
      <c r="S134" s="350"/>
      <c r="T134" s="350"/>
      <c r="U134" s="350"/>
      <c r="V134" s="350"/>
      <c r="W134" s="350"/>
      <c r="X134" s="350"/>
      <c r="Y134" s="354"/>
      <c r="Z134" s="350"/>
      <c r="AA134" s="350"/>
      <c r="AB134" s="350"/>
      <c r="AC134" s="354"/>
      <c r="AD134" s="356"/>
      <c r="AE134" s="350"/>
      <c r="AF134" s="350"/>
      <c r="AG134" s="350"/>
      <c r="AH134" s="350"/>
      <c r="AI134" s="350"/>
      <c r="AJ134" s="350"/>
      <c r="AK134" s="350"/>
      <c r="AL134" s="350"/>
      <c r="AM134" s="350"/>
      <c r="AN134" s="1007"/>
      <c r="AO134" s="350"/>
      <c r="AP134" s="350"/>
      <c r="AQ134" s="167"/>
      <c r="AR134" s="167"/>
      <c r="AS134" s="167"/>
      <c r="AT134" s="167"/>
      <c r="AU134" s="167"/>
      <c r="AV134" s="167"/>
      <c r="AW134" s="167"/>
      <c r="AX134" s="167"/>
      <c r="AY134" s="167"/>
      <c r="AZ134" s="167"/>
      <c r="BA134" s="167"/>
      <c r="BB134" s="167"/>
      <c r="BC134" s="357"/>
      <c r="BD134" s="354"/>
      <c r="BE134" s="354"/>
      <c r="BF134" s="354"/>
      <c r="BG134" s="354"/>
      <c r="BH134" s="354"/>
    </row>
    <row r="135" spans="1:78" x14ac:dyDescent="0.25">
      <c r="A135" s="350"/>
      <c r="B135" s="411"/>
      <c r="C135" s="351"/>
      <c r="D135" s="168"/>
      <c r="E135" s="351"/>
      <c r="F135" s="904"/>
      <c r="G135" s="352"/>
      <c r="H135" s="350"/>
      <c r="I135" s="350"/>
      <c r="J135" s="350"/>
      <c r="K135" s="350"/>
      <c r="L135" s="167"/>
      <c r="M135" s="167"/>
      <c r="N135" s="167"/>
      <c r="O135" s="350"/>
      <c r="P135" s="350"/>
      <c r="Q135" s="350"/>
      <c r="R135" s="350"/>
      <c r="S135" s="350"/>
      <c r="T135" s="350"/>
      <c r="U135" s="350"/>
      <c r="V135" s="350"/>
      <c r="W135" s="350"/>
      <c r="X135" s="350"/>
      <c r="Y135" s="354"/>
      <c r="Z135" s="350"/>
      <c r="AA135" s="350"/>
      <c r="AB135" s="350"/>
      <c r="AC135" s="354"/>
      <c r="AD135" s="356"/>
      <c r="AE135" s="350"/>
      <c r="AF135" s="350"/>
      <c r="AG135" s="350"/>
      <c r="AH135" s="350"/>
      <c r="AI135" s="350"/>
      <c r="AJ135" s="350"/>
      <c r="AK135" s="350"/>
      <c r="AL135" s="350"/>
      <c r="AM135" s="350"/>
      <c r="AN135" s="1007"/>
      <c r="AO135" s="350"/>
      <c r="AP135" s="350"/>
      <c r="AQ135" s="167"/>
      <c r="AR135" s="167"/>
      <c r="AS135" s="167"/>
      <c r="AT135" s="167"/>
      <c r="AU135" s="167"/>
      <c r="AV135" s="167"/>
      <c r="AW135" s="167"/>
      <c r="AX135" s="167"/>
      <c r="AY135" s="167"/>
      <c r="AZ135" s="167"/>
      <c r="BA135" s="167"/>
      <c r="BB135" s="167"/>
      <c r="BC135" s="357"/>
      <c r="BD135" s="354"/>
      <c r="BE135" s="354"/>
      <c r="BF135" s="354"/>
      <c r="BG135" s="354"/>
      <c r="BH135" s="354"/>
    </row>
    <row r="136" spans="1:78" x14ac:dyDescent="0.25">
      <c r="A136" s="350"/>
      <c r="B136" s="352"/>
      <c r="C136" s="411"/>
      <c r="D136" s="411"/>
      <c r="E136" s="411"/>
      <c r="F136" s="908"/>
      <c r="G136" s="352"/>
      <c r="H136" s="350"/>
      <c r="I136" s="350"/>
      <c r="J136" s="350"/>
      <c r="K136" s="350"/>
      <c r="AR136" s="167"/>
      <c r="AS136" s="167"/>
      <c r="AT136" s="167"/>
      <c r="AU136" s="167"/>
      <c r="AV136" s="167"/>
      <c r="AW136" s="167"/>
      <c r="AX136" s="167"/>
      <c r="AY136" s="167"/>
      <c r="AZ136" s="167"/>
      <c r="BA136" s="167"/>
      <c r="BB136" s="167"/>
      <c r="BC136" s="357"/>
      <c r="BD136" s="354"/>
      <c r="BE136" s="354"/>
      <c r="BF136" s="354"/>
      <c r="BG136" s="354"/>
      <c r="BH136" s="354"/>
    </row>
    <row r="137" spans="1:78" ht="18" x14ac:dyDescent="0.25">
      <c r="A137" s="448"/>
      <c r="B137" s="449"/>
      <c r="C137" s="2120" t="s">
        <v>70</v>
      </c>
      <c r="D137" s="2120"/>
      <c r="E137" s="2120"/>
      <c r="F137" s="2120"/>
      <c r="G137" s="2120"/>
      <c r="H137" s="2120"/>
      <c r="I137" s="2120"/>
      <c r="J137" s="2120"/>
      <c r="K137" s="2120"/>
      <c r="L137" s="2120"/>
      <c r="M137" s="2120"/>
      <c r="N137" s="2120"/>
      <c r="O137" s="2120"/>
      <c r="P137" s="2120"/>
      <c r="Q137" s="2120"/>
      <c r="R137" s="2120"/>
      <c r="S137" s="2120"/>
      <c r="T137" s="2120"/>
      <c r="U137" s="450"/>
      <c r="V137" s="450"/>
      <c r="W137" s="450"/>
      <c r="X137" s="450"/>
      <c r="Y137" s="451"/>
      <c r="Z137" s="450"/>
      <c r="AA137" s="450"/>
      <c r="AB137" s="450"/>
      <c r="AC137" s="451"/>
      <c r="AD137" s="452"/>
      <c r="AE137" s="450"/>
      <c r="AF137" s="450"/>
      <c r="AG137" s="450"/>
      <c r="AH137" s="450"/>
      <c r="AI137" s="450"/>
      <c r="AJ137" s="450"/>
      <c r="AK137" s="450"/>
      <c r="AL137" s="450"/>
      <c r="AM137" s="450"/>
      <c r="AN137" s="1012"/>
      <c r="AO137" s="450"/>
      <c r="AP137" s="450"/>
      <c r="AQ137" s="450"/>
      <c r="AR137" s="450"/>
      <c r="AS137" s="450"/>
      <c r="AT137" s="450"/>
      <c r="AU137" s="450"/>
      <c r="AV137" s="450"/>
      <c r="AW137" s="450"/>
      <c r="AX137" s="450"/>
      <c r="AY137" s="450"/>
      <c r="AZ137" s="450"/>
      <c r="BA137" s="450"/>
      <c r="BB137" s="450"/>
      <c r="BC137" s="451"/>
      <c r="BD137" s="451"/>
      <c r="BE137" s="451"/>
      <c r="BF137" s="451"/>
      <c r="BG137" s="451"/>
      <c r="BH137" s="451"/>
    </row>
    <row r="138" spans="1:78" ht="15.75" x14ac:dyDescent="0.25">
      <c r="A138" s="350"/>
      <c r="C138" s="351"/>
      <c r="D138" s="351"/>
      <c r="E138" s="351"/>
      <c r="F138" s="904"/>
      <c r="G138" s="352"/>
      <c r="H138" s="350"/>
      <c r="I138" s="350"/>
      <c r="J138" s="350"/>
      <c r="K138" s="350"/>
      <c r="AB138" s="453" t="s">
        <v>273</v>
      </c>
      <c r="AC138" s="454"/>
      <c r="AD138" s="455"/>
      <c r="AE138" s="453"/>
      <c r="AR138" t="s">
        <v>577</v>
      </c>
      <c r="AS138"/>
      <c r="AT138"/>
      <c r="AU138"/>
      <c r="AV138"/>
      <c r="AW138"/>
      <c r="AX138"/>
      <c r="AY138"/>
      <c r="AZ138"/>
      <c r="BA138"/>
      <c r="BB138"/>
      <c r="BC138"/>
    </row>
    <row r="139" spans="1:78" x14ac:dyDescent="0.25">
      <c r="A139" s="350"/>
      <c r="C139" s="352"/>
      <c r="D139" s="352"/>
      <c r="E139" s="352"/>
      <c r="F139" s="909"/>
      <c r="G139" s="352"/>
      <c r="H139" s="350"/>
      <c r="I139" s="350"/>
      <c r="J139" s="350"/>
      <c r="K139" s="350"/>
      <c r="AR139" t="s">
        <v>582</v>
      </c>
      <c r="AS139"/>
      <c r="AT139"/>
      <c r="AU139"/>
      <c r="AV139"/>
      <c r="AW139"/>
      <c r="AX139"/>
      <c r="AY139"/>
      <c r="AZ139"/>
      <c r="BA139"/>
      <c r="BB139"/>
      <c r="BC139"/>
    </row>
    <row r="140" spans="1:78" ht="45.75" x14ac:dyDescent="0.3">
      <c r="A140" s="350"/>
      <c r="C140" s="352"/>
      <c r="D140" s="352"/>
      <c r="E140" s="352"/>
      <c r="F140" s="909"/>
      <c r="G140" s="352"/>
      <c r="H140" s="350"/>
      <c r="I140" s="350"/>
      <c r="J140" s="350"/>
      <c r="K140" s="350"/>
      <c r="AA140" s="985" t="s">
        <v>576</v>
      </c>
      <c r="AJ140" s="23" t="s">
        <v>50</v>
      </c>
      <c r="AK140" s="23"/>
      <c r="AL140" s="23"/>
      <c r="AM140" s="23"/>
      <c r="AN140" s="1013"/>
      <c r="AR140" s="980" t="s">
        <v>578</v>
      </c>
      <c r="AS140" s="980" t="s">
        <v>579</v>
      </c>
      <c r="AT140" s="980" t="s">
        <v>580</v>
      </c>
      <c r="AU140" s="980"/>
      <c r="AV140" s="980"/>
      <c r="AW140" s="980"/>
      <c r="AX140" s="980"/>
      <c r="AY140" s="980"/>
      <c r="AZ140" s="980"/>
      <c r="BA140" s="980"/>
      <c r="BB140" s="2121" t="s">
        <v>592</v>
      </c>
      <c r="BC140" s="2121"/>
      <c r="BD140" s="2121"/>
      <c r="BE140" s="2121"/>
      <c r="BF140" s="2121"/>
    </row>
    <row r="141" spans="1:78" x14ac:dyDescent="0.25">
      <c r="A141" s="350"/>
      <c r="AA141" t="s">
        <v>274</v>
      </c>
      <c r="AB141"/>
      <c r="AC141" s="456"/>
      <c r="AH141"/>
      <c r="AJ141" s="12"/>
      <c r="AK141" s="12" t="s">
        <v>51</v>
      </c>
      <c r="AL141" s="12" t="s">
        <v>52</v>
      </c>
      <c r="AM141" s="12"/>
      <c r="AN141" s="1014"/>
      <c r="AP141" s="12"/>
      <c r="AR141">
        <v>1</v>
      </c>
      <c r="AS141">
        <v>0.308</v>
      </c>
      <c r="AT141">
        <f t="shared" ref="AT141:AT146" si="125">1.01*AS141</f>
        <v>0.31108000000000002</v>
      </c>
      <c r="AU141"/>
      <c r="AV141"/>
      <c r="AW141"/>
      <c r="AX141"/>
      <c r="AY141"/>
      <c r="AZ141"/>
      <c r="BA141"/>
      <c r="BB141"/>
      <c r="BC141"/>
    </row>
    <row r="142" spans="1:78" x14ac:dyDescent="0.25">
      <c r="A142" s="350"/>
      <c r="AA142"/>
      <c r="AB142"/>
      <c r="AC142" s="457" t="s">
        <v>275</v>
      </c>
      <c r="AF142" s="458" t="s">
        <v>276</v>
      </c>
      <c r="AG142" s="458" t="s">
        <v>277</v>
      </c>
      <c r="AH142"/>
      <c r="AJ142" s="12"/>
      <c r="AK142" s="19" t="s">
        <v>56</v>
      </c>
      <c r="AM142" s="12"/>
      <c r="AN142" s="1014"/>
      <c r="AR142">
        <v>5</v>
      </c>
      <c r="AS142">
        <v>0.71</v>
      </c>
      <c r="AT142">
        <f t="shared" si="125"/>
        <v>0.71709999999999996</v>
      </c>
      <c r="AU142"/>
      <c r="AV142"/>
      <c r="AW142"/>
      <c r="AX142"/>
      <c r="AY142"/>
      <c r="AZ142"/>
      <c r="BA142"/>
      <c r="BB142" s="2105" t="s">
        <v>593</v>
      </c>
      <c r="BC142" s="2105"/>
      <c r="BD142" s="2105"/>
      <c r="BE142" s="2105"/>
      <c r="BF142" s="2105"/>
    </row>
    <row r="143" spans="1:78" x14ac:dyDescent="0.25">
      <c r="A143" s="350"/>
      <c r="AA143" s="125" t="s">
        <v>108</v>
      </c>
      <c r="AB143" s="459">
        <v>0.45</v>
      </c>
      <c r="AC143" s="456">
        <v>1.42</v>
      </c>
      <c r="AF143" s="460" t="s">
        <v>278</v>
      </c>
      <c r="AH143"/>
      <c r="AJ143" s="12"/>
      <c r="AK143" s="12"/>
      <c r="AL143" s="13" t="s">
        <v>53</v>
      </c>
      <c r="AM143" s="13" t="s">
        <v>54</v>
      </c>
      <c r="AN143" s="1015" t="s">
        <v>55</v>
      </c>
      <c r="AR143">
        <v>10</v>
      </c>
      <c r="AS143">
        <v>1.01</v>
      </c>
      <c r="AT143">
        <f t="shared" si="125"/>
        <v>1.0201</v>
      </c>
      <c r="AU143"/>
      <c r="AV143"/>
      <c r="AW143"/>
      <c r="AX143"/>
      <c r="AY143"/>
      <c r="AZ143"/>
      <c r="BA143"/>
      <c r="BB143" s="2105"/>
      <c r="BC143" s="2105"/>
      <c r="BD143" s="2105"/>
      <c r="BE143" s="2105"/>
      <c r="BF143" s="2105"/>
    </row>
    <row r="144" spans="1:78" x14ac:dyDescent="0.25">
      <c r="A144" s="350"/>
      <c r="AA144" s="461" t="s">
        <v>99</v>
      </c>
      <c r="AB144" s="459">
        <v>0.28000000000000003</v>
      </c>
      <c r="AC144" s="456">
        <v>1</v>
      </c>
      <c r="AF144">
        <v>4.5052000000000003</v>
      </c>
      <c r="AH144" s="12"/>
      <c r="AI144" s="12"/>
      <c r="AK144" s="13" t="s">
        <v>57</v>
      </c>
      <c r="AL144" s="14">
        <v>1.9999999999999999E-6</v>
      </c>
      <c r="AM144" s="15">
        <v>1.3815999999999999</v>
      </c>
      <c r="AN144" s="1016">
        <v>0</v>
      </c>
      <c r="AO144" s="12"/>
      <c r="AP144" s="2106" t="s">
        <v>58</v>
      </c>
      <c r="AR144">
        <v>15</v>
      </c>
      <c r="AS144">
        <v>1.26</v>
      </c>
      <c r="AT144">
        <f t="shared" si="125"/>
        <v>1.2726</v>
      </c>
      <c r="AU144"/>
      <c r="AV144"/>
      <c r="AW144"/>
      <c r="AX144"/>
      <c r="AY144"/>
      <c r="AZ144"/>
      <c r="BA144"/>
      <c r="BB144" s="2105"/>
      <c r="BC144" s="2105"/>
      <c r="BD144" s="2105"/>
      <c r="BE144" s="2105"/>
      <c r="BF144" s="2105"/>
    </row>
    <row r="145" spans="1:60" x14ac:dyDescent="0.25">
      <c r="AA145" s="129" t="s">
        <v>114</v>
      </c>
      <c r="AB145" s="459">
        <v>0.48</v>
      </c>
      <c r="AC145" s="456">
        <v>1</v>
      </c>
      <c r="AF145" s="460" t="s">
        <v>279</v>
      </c>
      <c r="AH145" s="12"/>
      <c r="AI145" s="12"/>
      <c r="AJ145" s="18"/>
      <c r="AK145" s="13" t="s">
        <v>59</v>
      </c>
      <c r="AL145" s="14">
        <v>1.9999999999999999E-6</v>
      </c>
      <c r="AM145" s="15">
        <v>1.3586</v>
      </c>
      <c r="AN145" s="1016">
        <v>0</v>
      </c>
      <c r="AO145" s="12"/>
      <c r="AP145" s="2106"/>
      <c r="AR145">
        <v>20</v>
      </c>
      <c r="AS145">
        <v>1.49</v>
      </c>
      <c r="AT145">
        <f t="shared" si="125"/>
        <v>1.5048999999999999</v>
      </c>
      <c r="AU145"/>
      <c r="AV145"/>
      <c r="AW145"/>
      <c r="AX145"/>
      <c r="AY145"/>
      <c r="AZ145"/>
      <c r="BA145"/>
      <c r="BB145"/>
      <c r="BC145"/>
    </row>
    <row r="146" spans="1:60" x14ac:dyDescent="0.25">
      <c r="AA146" s="215" t="s">
        <v>92</v>
      </c>
      <c r="AB146" s="459">
        <v>0.55000000000000004</v>
      </c>
      <c r="AC146" s="456">
        <v>0.9</v>
      </c>
      <c r="AF146">
        <v>366.46</v>
      </c>
      <c r="AH146" s="12"/>
      <c r="AI146" s="12"/>
      <c r="AJ146" s="18"/>
      <c r="AK146" s="13" t="s">
        <v>60</v>
      </c>
      <c r="AL146" s="14">
        <v>9.9999999999999995E-7</v>
      </c>
      <c r="AM146" s="15">
        <v>1.2988999999999999</v>
      </c>
      <c r="AN146" s="1016">
        <v>0</v>
      </c>
      <c r="AO146" s="12"/>
      <c r="AP146" s="2106"/>
      <c r="AR146">
        <v>25</v>
      </c>
      <c r="AS146">
        <v>1.71</v>
      </c>
      <c r="AT146">
        <f t="shared" si="125"/>
        <v>1.7271000000000001</v>
      </c>
      <c r="AU146"/>
      <c r="AV146"/>
      <c r="AW146"/>
      <c r="AX146"/>
      <c r="AY146"/>
      <c r="AZ146"/>
      <c r="BA146"/>
      <c r="BB146"/>
      <c r="BC146"/>
    </row>
    <row r="147" spans="1:60" x14ac:dyDescent="0.25">
      <c r="AA147" s="117" t="s">
        <v>104</v>
      </c>
      <c r="AB147" s="459">
        <v>2.2599999999999998</v>
      </c>
      <c r="AC147" s="456">
        <v>2.2000000000000002</v>
      </c>
      <c r="AE147" s="167"/>
      <c r="AF147" s="167"/>
      <c r="AG147" s="167"/>
      <c r="AH147" s="20"/>
      <c r="AI147" s="12"/>
      <c r="AJ147" s="18"/>
      <c r="AK147" s="13"/>
      <c r="AL147" s="12"/>
      <c r="AM147" s="12"/>
      <c r="AN147" s="1014"/>
      <c r="AO147" s="12"/>
      <c r="AP147"/>
      <c r="AR147"/>
      <c r="AS147"/>
      <c r="AT147"/>
      <c r="AU147"/>
      <c r="AV147"/>
      <c r="AW147"/>
      <c r="AX147"/>
      <c r="AY147"/>
      <c r="AZ147"/>
      <c r="BA147"/>
      <c r="BB147"/>
      <c r="BC147"/>
    </row>
    <row r="148" spans="1:60" x14ac:dyDescent="0.25">
      <c r="AB148" s="167"/>
      <c r="AC148" s="40"/>
      <c r="AD148" s="42"/>
      <c r="AE148" s="21"/>
      <c r="AF148" s="22"/>
      <c r="AG148" s="22"/>
      <c r="AH148" s="20"/>
      <c r="AI148" s="23"/>
      <c r="AJ148" s="18"/>
      <c r="AK148" s="13" t="s">
        <v>57</v>
      </c>
      <c r="AL148" s="16">
        <v>6.0000000000000002E-6</v>
      </c>
      <c r="AM148" s="17">
        <v>0.1946</v>
      </c>
      <c r="AN148" s="1017">
        <v>93239</v>
      </c>
      <c r="AO148" s="12"/>
      <c r="AP148" s="2107" t="s">
        <v>61</v>
      </c>
      <c r="AR148"/>
      <c r="AS148"/>
      <c r="AT148"/>
      <c r="AU148"/>
      <c r="AV148"/>
      <c r="AW148"/>
      <c r="AX148"/>
      <c r="AY148"/>
      <c r="AZ148"/>
      <c r="BA148"/>
      <c r="BB148"/>
      <c r="BC148"/>
    </row>
    <row r="149" spans="1:60" x14ac:dyDescent="0.25">
      <c r="AA149" s="462"/>
      <c r="AB149" s="167"/>
      <c r="AC149" s="40"/>
      <c r="AD149" s="42"/>
      <c r="AE149" s="21"/>
      <c r="AF149" s="22"/>
      <c r="AG149" s="22"/>
      <c r="AH149" s="20"/>
      <c r="AI149" s="23"/>
      <c r="AJ149" s="18"/>
      <c r="AK149" s="13" t="s">
        <v>59</v>
      </c>
      <c r="AL149" s="16">
        <v>3.9999999999999998E-6</v>
      </c>
      <c r="AM149" s="17">
        <v>0.45240000000000002</v>
      </c>
      <c r="AN149" s="1017">
        <v>76593</v>
      </c>
      <c r="AO149" s="12"/>
      <c r="AP149" s="2107"/>
      <c r="AR149"/>
      <c r="AS149" t="s">
        <v>581</v>
      </c>
      <c r="AT149"/>
      <c r="AU149"/>
      <c r="AV149"/>
      <c r="AW149"/>
      <c r="AX149"/>
      <c r="AY149"/>
      <c r="AZ149"/>
      <c r="BA149"/>
      <c r="BB149"/>
      <c r="BC149"/>
    </row>
    <row r="150" spans="1:60" x14ac:dyDescent="0.25">
      <c r="D150" s="411"/>
      <c r="E150" s="411"/>
      <c r="F150" s="908"/>
      <c r="G150" s="411"/>
      <c r="AB150" s="167"/>
      <c r="AC150" s="40"/>
      <c r="AD150" s="42"/>
      <c r="AE150" s="21"/>
      <c r="AF150" s="22"/>
      <c r="AG150" s="22"/>
      <c r="AH150" s="20"/>
      <c r="AI150" s="23"/>
      <c r="AJ150" s="18"/>
      <c r="AK150" s="13" t="s">
        <v>60</v>
      </c>
      <c r="AL150" s="16">
        <v>9.9999999999999995E-7</v>
      </c>
      <c r="AM150" s="17">
        <v>1.3283</v>
      </c>
      <c r="AN150" s="1017">
        <v>-3813</v>
      </c>
      <c r="AO150" s="12"/>
      <c r="AP150" s="2107"/>
      <c r="AR150"/>
      <c r="AS150"/>
      <c r="AT150"/>
      <c r="AU150"/>
      <c r="AV150"/>
      <c r="AW150"/>
      <c r="AX150"/>
      <c r="AY150"/>
      <c r="AZ150"/>
      <c r="BA150"/>
      <c r="BB150"/>
      <c r="BC150"/>
    </row>
    <row r="151" spans="1:60" ht="23.25" x14ac:dyDescent="0.35">
      <c r="A151" s="86"/>
      <c r="B151" s="406"/>
      <c r="C151" s="406"/>
      <c r="D151" s="463"/>
      <c r="E151" s="463"/>
      <c r="F151" s="911"/>
      <c r="G151" s="463"/>
      <c r="H151" s="2108" t="s">
        <v>71</v>
      </c>
      <c r="I151" s="2108"/>
      <c r="J151" s="2108"/>
      <c r="K151" s="2108"/>
      <c r="L151" s="2108"/>
      <c r="M151" s="2108"/>
      <c r="N151" s="2108"/>
      <c r="O151" s="2108"/>
      <c r="P151" s="2108"/>
      <c r="Q151" s="2108"/>
      <c r="R151" s="2108"/>
      <c r="S151" s="2108"/>
      <c r="T151" s="86"/>
      <c r="U151" s="86"/>
      <c r="V151" s="86"/>
      <c r="W151" s="86"/>
      <c r="X151" s="86"/>
      <c r="Y151" s="464"/>
      <c r="Z151" s="86"/>
      <c r="AA151" s="86"/>
      <c r="AB151" s="465"/>
      <c r="AC151" s="41"/>
      <c r="AD151" s="43"/>
      <c r="AE151" s="30"/>
      <c r="AF151" s="30"/>
      <c r="AG151" s="30"/>
      <c r="AH151" s="30"/>
      <c r="AI151" s="31"/>
      <c r="AJ151" s="32"/>
      <c r="AK151" s="32"/>
      <c r="AL151" s="32"/>
      <c r="AM151" s="32"/>
      <c r="AN151" s="1018"/>
      <c r="AO151" s="32"/>
      <c r="AP151" s="32"/>
      <c r="AQ151" s="86"/>
      <c r="AR151" s="86"/>
      <c r="AS151" s="86"/>
      <c r="AT151" s="86"/>
      <c r="AU151" s="86"/>
      <c r="AV151" s="86"/>
      <c r="AW151" s="86"/>
      <c r="AX151" s="86"/>
      <c r="AY151" s="86"/>
      <c r="AZ151" s="86"/>
      <c r="BA151" s="86"/>
      <c r="BB151" s="86"/>
      <c r="BC151" s="86"/>
      <c r="BD151" s="464"/>
      <c r="BE151" s="464"/>
      <c r="BF151" s="464"/>
      <c r="BG151" s="464"/>
      <c r="BH151" s="464"/>
    </row>
    <row r="152" spans="1:60" x14ac:dyDescent="0.25">
      <c r="D152" s="411"/>
      <c r="E152" s="168"/>
      <c r="F152" s="169"/>
      <c r="G152" s="411"/>
      <c r="AM152"/>
      <c r="AN152" s="1019"/>
      <c r="AO152"/>
      <c r="AP152"/>
      <c r="AR152"/>
      <c r="AS152"/>
      <c r="AT152"/>
      <c r="AU152"/>
      <c r="AV152"/>
      <c r="AW152"/>
      <c r="AX152"/>
      <c r="AY152"/>
      <c r="AZ152"/>
      <c r="BA152"/>
      <c r="BB152"/>
      <c r="BC152"/>
    </row>
    <row r="153" spans="1:60" x14ac:dyDescent="0.25">
      <c r="D153" s="411"/>
      <c r="E153" s="411"/>
      <c r="F153" s="908"/>
      <c r="G153" s="411"/>
      <c r="AM153"/>
      <c r="AN153" s="1019"/>
      <c r="AO153"/>
      <c r="AP153"/>
      <c r="AR153"/>
      <c r="AS153"/>
      <c r="AT153"/>
      <c r="AU153"/>
      <c r="AV153"/>
      <c r="AW153"/>
      <c r="AX153"/>
      <c r="AY153"/>
      <c r="AZ153"/>
      <c r="BA153"/>
      <c r="BB153"/>
      <c r="BC153"/>
    </row>
    <row r="154" spans="1:60" x14ac:dyDescent="0.25">
      <c r="AM154"/>
      <c r="AN154" s="1019"/>
      <c r="AO154"/>
      <c r="AP154"/>
      <c r="AR154"/>
      <c r="AS154"/>
      <c r="AT154"/>
      <c r="AU154"/>
      <c r="AV154"/>
      <c r="AW154"/>
      <c r="AX154"/>
      <c r="AY154"/>
      <c r="AZ154"/>
      <c r="BA154"/>
      <c r="BB154"/>
      <c r="BC154"/>
    </row>
    <row r="155" spans="1:60" x14ac:dyDescent="0.25">
      <c r="AM155"/>
      <c r="AN155" s="1019"/>
      <c r="AO155"/>
      <c r="AP155"/>
      <c r="AR155"/>
      <c r="AT155"/>
      <c r="AU155"/>
      <c r="AV155"/>
      <c r="AW155"/>
      <c r="AX155"/>
      <c r="AY155"/>
      <c r="AZ155"/>
      <c r="BA155"/>
      <c r="BB155"/>
      <c r="BC155"/>
    </row>
    <row r="156" spans="1:60" x14ac:dyDescent="0.25">
      <c r="AM156"/>
      <c r="AN156" s="1019"/>
      <c r="AO156"/>
      <c r="AP156"/>
    </row>
    <row r="157" spans="1:60" x14ac:dyDescent="0.25">
      <c r="AM157"/>
      <c r="AN157" s="1019"/>
      <c r="AO157"/>
      <c r="AP157"/>
    </row>
    <row r="158" spans="1:60" x14ac:dyDescent="0.25">
      <c r="AM158"/>
      <c r="AN158" s="1019"/>
      <c r="AO158"/>
      <c r="AP158"/>
    </row>
    <row r="159" spans="1:60" x14ac:dyDescent="0.25">
      <c r="AB159" s="167"/>
      <c r="AC159" s="168"/>
      <c r="AD159" s="1057"/>
      <c r="AE159" s="167"/>
    </row>
    <row r="160" spans="1:60" x14ac:dyDescent="0.25">
      <c r="AB160" s="167"/>
      <c r="AC160" s="168"/>
      <c r="AD160" s="1057"/>
      <c r="AE160" s="167"/>
    </row>
    <row r="161" spans="2:93" x14ac:dyDescent="0.25">
      <c r="AB161" s="167"/>
      <c r="AC161" s="168"/>
      <c r="AD161" s="1057"/>
      <c r="AE161" s="167"/>
    </row>
    <row r="162" spans="2:93" x14ac:dyDescent="0.25">
      <c r="AB162" s="167"/>
      <c r="AC162" s="168"/>
      <c r="AD162" s="1057"/>
      <c r="AE162" s="167"/>
    </row>
    <row r="163" spans="2:93" s="87" customFormat="1" x14ac:dyDescent="0.25">
      <c r="B163" s="407"/>
      <c r="C163" s="407"/>
      <c r="D163" s="407"/>
      <c r="E163" s="407"/>
      <c r="F163" s="910"/>
      <c r="G163" s="407"/>
      <c r="Y163" s="441"/>
      <c r="AB163" s="167"/>
      <c r="AC163" s="168"/>
      <c r="AD163" s="1057"/>
      <c r="AE163" s="167"/>
      <c r="AN163" s="1011"/>
      <c r="BC163" s="441"/>
      <c r="BD163" s="441"/>
      <c r="BE163" s="441"/>
      <c r="BF163" s="441"/>
      <c r="BG163" s="441"/>
      <c r="BH163" s="441"/>
      <c r="BI163"/>
      <c r="BJ163"/>
      <c r="BK163" s="1268"/>
      <c r="BL163"/>
      <c r="BM163"/>
      <c r="BN163"/>
      <c r="BO163"/>
      <c r="BP163"/>
      <c r="BQ163"/>
      <c r="BR163"/>
      <c r="BS163"/>
      <c r="BT163"/>
      <c r="BU163"/>
      <c r="BV163"/>
      <c r="BW163"/>
      <c r="BX163"/>
      <c r="BY163"/>
      <c r="BZ163"/>
      <c r="CA163"/>
      <c r="CB163"/>
      <c r="CC163"/>
      <c r="CG163" s="1933"/>
      <c r="CH163" s="441"/>
      <c r="CO163" s="1933"/>
    </row>
    <row r="164" spans="2:93" s="87" customFormat="1" x14ac:dyDescent="0.25">
      <c r="B164" s="407"/>
      <c r="C164" s="407"/>
      <c r="D164" s="407"/>
      <c r="E164" s="407"/>
      <c r="F164" s="910"/>
      <c r="G164" s="407"/>
      <c r="Y164" s="441"/>
      <c r="AB164" s="167"/>
      <c r="AC164" s="357"/>
      <c r="AD164" s="426"/>
      <c r="AE164" s="167"/>
      <c r="AN164" s="1011"/>
      <c r="BC164" s="441"/>
      <c r="BD164" s="441"/>
      <c r="BE164" s="441"/>
      <c r="BF164" s="441"/>
      <c r="BG164" s="441"/>
      <c r="BH164" s="441"/>
      <c r="BI164"/>
      <c r="BJ164"/>
      <c r="BK164" s="1268"/>
      <c r="BL164"/>
      <c r="BM164"/>
      <c r="BN164"/>
      <c r="BO164"/>
      <c r="BP164"/>
      <c r="BQ164"/>
      <c r="BR164"/>
      <c r="BS164"/>
      <c r="BT164"/>
      <c r="BU164"/>
      <c r="BV164"/>
      <c r="BW164"/>
      <c r="BX164"/>
      <c r="BY164"/>
      <c r="BZ164"/>
      <c r="CA164"/>
      <c r="CB164"/>
      <c r="CC164"/>
      <c r="CG164" s="1933"/>
      <c r="CH164" s="441"/>
      <c r="CO164" s="1933"/>
    </row>
    <row r="165" spans="2:93" s="87" customFormat="1" x14ac:dyDescent="0.25">
      <c r="B165" s="407"/>
      <c r="C165" s="407"/>
      <c r="D165" s="407"/>
      <c r="E165" s="407"/>
      <c r="F165" s="910"/>
      <c r="G165" s="407"/>
      <c r="Y165" s="441"/>
      <c r="AB165" s="167"/>
      <c r="AC165" s="357"/>
      <c r="AD165" s="426"/>
      <c r="AE165" s="167"/>
      <c r="AN165" s="1011"/>
      <c r="BC165" s="441"/>
      <c r="BD165" s="441"/>
      <c r="BE165" s="441"/>
      <c r="BF165" s="441"/>
      <c r="BG165" s="441"/>
      <c r="BH165" s="441"/>
      <c r="BI165"/>
      <c r="BJ165"/>
      <c r="BK165" s="1268"/>
      <c r="BL165"/>
      <c r="BM165"/>
      <c r="BN165"/>
      <c r="BO165"/>
      <c r="BP165"/>
      <c r="BQ165"/>
      <c r="BR165"/>
      <c r="BS165"/>
      <c r="BT165"/>
      <c r="BU165"/>
      <c r="BV165"/>
      <c r="BW165"/>
      <c r="BX165"/>
      <c r="BY165"/>
      <c r="BZ165"/>
      <c r="CA165"/>
      <c r="CB165"/>
      <c r="CC165"/>
      <c r="CG165" s="1933"/>
      <c r="CH165" s="441"/>
      <c r="CO165" s="1933"/>
    </row>
    <row r="166" spans="2:93" s="87" customFormat="1" x14ac:dyDescent="0.25">
      <c r="B166" s="407"/>
      <c r="C166" s="407"/>
      <c r="D166" s="407"/>
      <c r="E166" s="407"/>
      <c r="F166" s="910"/>
      <c r="G166" s="407"/>
      <c r="Y166" s="441"/>
      <c r="AB166" s="167"/>
      <c r="AC166" s="357"/>
      <c r="AD166" s="426"/>
      <c r="AE166" s="167"/>
      <c r="AN166" s="1011"/>
      <c r="BC166" s="441"/>
      <c r="BD166" s="441"/>
      <c r="BE166" s="441"/>
      <c r="BF166" s="441"/>
      <c r="BG166" s="441"/>
      <c r="BH166" s="441"/>
      <c r="BI166"/>
      <c r="BJ166"/>
      <c r="BK166" s="1268"/>
      <c r="BL166"/>
      <c r="BM166"/>
      <c r="BN166"/>
      <c r="BO166"/>
      <c r="BP166"/>
      <c r="BQ166"/>
      <c r="BR166"/>
      <c r="BS166"/>
      <c r="BT166"/>
      <c r="BU166"/>
      <c r="BV166"/>
      <c r="BW166"/>
      <c r="BX166"/>
      <c r="BY166"/>
      <c r="BZ166"/>
      <c r="CA166"/>
      <c r="CB166"/>
      <c r="CC166"/>
      <c r="CG166" s="1933"/>
      <c r="CH166" s="441"/>
      <c r="CO166" s="1933"/>
    </row>
  </sheetData>
  <mergeCells count="10">
    <mergeCell ref="BB142:BF144"/>
    <mergeCell ref="AP144:AP146"/>
    <mergeCell ref="AP148:AP150"/>
    <mergeCell ref="H151:S151"/>
    <mergeCell ref="A1:J1"/>
    <mergeCell ref="K1:Q1"/>
    <mergeCell ref="S1:AD1"/>
    <mergeCell ref="AE1:AP1"/>
    <mergeCell ref="C137:T137"/>
    <mergeCell ref="BB140:BF140"/>
  </mergeCells>
  <conditionalFormatting sqref="AY13:AY14 AY18:AY19 AY9">
    <cfRule type="cellIs" dxfId="18" priority="1" stopIfTrue="1" operator="greaterThan">
      <formula>140000</formula>
    </cfRule>
    <cfRule type="cellIs" dxfId="17" priority="2" stopIfTrue="1" operator="equal">
      <formula>"NA"</formula>
    </cfRule>
  </conditionalFormatting>
  <pageMargins left="0.7" right="0.7" top="0.75" bottom="0.75" header="0.3" footer="0.3"/>
  <pageSetup paperSize="17" scale="60" fitToHeight="0"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9"/>
  <sheetViews>
    <sheetView zoomScale="50" zoomScaleNormal="50" workbookViewId="0">
      <selection activeCell="T79" sqref="T79"/>
    </sheetView>
  </sheetViews>
  <sheetFormatPr defaultRowHeight="15" x14ac:dyDescent="0.25"/>
  <sheetData>
    <row r="1" spans="1:1" x14ac:dyDescent="0.25">
      <c r="A1" t="s">
        <v>915</v>
      </c>
    </row>
    <row r="38" spans="19:20" x14ac:dyDescent="0.25">
      <c r="S38">
        <v>0</v>
      </c>
      <c r="T38">
        <v>0</v>
      </c>
    </row>
    <row r="39" spans="19:20" x14ac:dyDescent="0.25">
      <c r="S39">
        <v>0.6</v>
      </c>
      <c r="T39">
        <v>0.6</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159"/>
  <sheetViews>
    <sheetView zoomScale="85" zoomScaleNormal="85" workbookViewId="0">
      <pane xSplit="7" ySplit="2" topLeftCell="AU21" activePane="bottomRight" state="frozen"/>
      <selection pane="topRight" activeCell="H1" sqref="H1"/>
      <selection pane="bottomLeft" activeCell="A3" sqref="A3"/>
      <selection pane="bottomRight" activeCell="AX23" sqref="AX23:AX24"/>
    </sheetView>
  </sheetViews>
  <sheetFormatPr defaultRowHeight="15" x14ac:dyDescent="0.25"/>
  <cols>
    <col min="1" max="1" width="6.5703125" customWidth="1"/>
    <col min="2" max="2" width="9.7109375" customWidth="1"/>
    <col min="3" max="3" width="6" hidden="1" customWidth="1"/>
    <col min="4" max="4" width="5.140625" hidden="1" customWidth="1"/>
    <col min="5" max="5" width="6.7109375" hidden="1" customWidth="1"/>
    <col min="8" max="62" width="9.140625" customWidth="1"/>
    <col min="63" max="63" width="9.140625" style="1268" customWidth="1"/>
    <col min="64" max="78" width="9.140625" customWidth="1"/>
  </cols>
  <sheetData>
    <row r="1" spans="1:82" ht="19.5" thickTop="1" thickBot="1" x14ac:dyDescent="0.3">
      <c r="A1" s="2109" t="s">
        <v>704</v>
      </c>
      <c r="B1" s="2110"/>
      <c r="C1" s="2110"/>
      <c r="D1" s="2110"/>
      <c r="E1" s="2110"/>
      <c r="F1" s="2110"/>
      <c r="G1" s="2110"/>
      <c r="H1" s="2110"/>
      <c r="I1" s="2110"/>
      <c r="J1" s="2110"/>
      <c r="K1" s="2122" t="s">
        <v>2</v>
      </c>
      <c r="L1" s="2123"/>
      <c r="M1" s="2123"/>
      <c r="N1" s="2123"/>
      <c r="O1" s="2123"/>
      <c r="P1" s="2123"/>
      <c r="Q1" s="2124"/>
      <c r="R1" s="1366"/>
      <c r="S1" s="2125" t="s">
        <v>49</v>
      </c>
      <c r="T1" s="2126"/>
      <c r="U1" s="2126"/>
      <c r="V1" s="2126"/>
      <c r="W1" s="2126"/>
      <c r="X1" s="2126"/>
      <c r="Y1" s="2126"/>
      <c r="Z1" s="2126"/>
      <c r="AA1" s="2126"/>
      <c r="AB1" s="2126"/>
      <c r="AC1" s="2126"/>
      <c r="AD1" s="2127"/>
      <c r="AE1" s="2128" t="s">
        <v>48</v>
      </c>
      <c r="AF1" s="2129"/>
      <c r="AG1" s="2129"/>
      <c r="AH1" s="2129"/>
      <c r="AI1" s="2129"/>
      <c r="AJ1" s="2129"/>
      <c r="AK1" s="2129"/>
      <c r="AL1" s="2129"/>
      <c r="AM1" s="2129"/>
      <c r="AN1" s="2129"/>
      <c r="AO1" s="2129"/>
      <c r="AP1" s="2130"/>
      <c r="AQ1" s="1367"/>
      <c r="AR1" s="1367"/>
      <c r="AS1" s="1367"/>
      <c r="AT1" s="1367"/>
      <c r="AU1" s="1367"/>
      <c r="AV1" s="1367"/>
      <c r="AW1" s="1367"/>
      <c r="AX1" s="1367"/>
      <c r="AY1" s="1367"/>
      <c r="AZ1" s="1367"/>
      <c r="BA1" s="1367"/>
      <c r="BB1" s="1367"/>
      <c r="BC1" s="1368"/>
      <c r="BD1" s="1368"/>
      <c r="BE1" s="1368"/>
      <c r="BF1" s="1368"/>
      <c r="BG1" s="1368"/>
      <c r="BH1" s="1368"/>
      <c r="BI1" s="1368"/>
      <c r="BJ1" s="1368"/>
      <c r="BK1" s="1368"/>
      <c r="BL1" s="1368"/>
      <c r="BM1" s="1368"/>
      <c r="BN1" s="1368"/>
      <c r="BO1" s="1368"/>
      <c r="BP1" s="1368"/>
      <c r="BQ1" s="1368"/>
      <c r="BR1" s="1368"/>
      <c r="BS1" s="1368"/>
      <c r="BT1" s="1368"/>
      <c r="BU1" s="1368"/>
      <c r="BV1" s="1368"/>
      <c r="BW1" s="1368"/>
      <c r="BX1" s="1368"/>
      <c r="BY1" s="1369"/>
      <c r="BZ1" s="1369"/>
      <c r="CA1" s="1369"/>
      <c r="CB1" s="1369"/>
      <c r="CC1" s="1369"/>
      <c r="CD1" s="1370"/>
    </row>
    <row r="2" spans="1:82" ht="103.5" thickTop="1" x14ac:dyDescent="0.25">
      <c r="A2" s="1336" t="s">
        <v>666</v>
      </c>
      <c r="B2" s="1337" t="s">
        <v>1</v>
      </c>
      <c r="C2" s="1337" t="s">
        <v>33</v>
      </c>
      <c r="D2" s="1337" t="s">
        <v>0</v>
      </c>
      <c r="E2" s="1337" t="s">
        <v>26</v>
      </c>
      <c r="F2" s="1338" t="s">
        <v>35</v>
      </c>
      <c r="G2" s="1337" t="s">
        <v>27</v>
      </c>
      <c r="H2" s="1337" t="s">
        <v>28</v>
      </c>
      <c r="I2" s="1337" t="s">
        <v>34</v>
      </c>
      <c r="J2" s="1337" t="s">
        <v>29</v>
      </c>
      <c r="K2" s="1339" t="s">
        <v>3</v>
      </c>
      <c r="L2" s="1339" t="s">
        <v>4</v>
      </c>
      <c r="M2" s="1339" t="s">
        <v>5</v>
      </c>
      <c r="N2" s="1339" t="s">
        <v>6</v>
      </c>
      <c r="O2" s="1339" t="s">
        <v>7</v>
      </c>
      <c r="P2" s="1339" t="s">
        <v>8</v>
      </c>
      <c r="Q2" s="1339" t="s">
        <v>30</v>
      </c>
      <c r="R2" s="1340" t="s">
        <v>476</v>
      </c>
      <c r="S2" s="1341" t="s">
        <v>9</v>
      </c>
      <c r="T2" s="1341" t="s">
        <v>31</v>
      </c>
      <c r="U2" s="1341" t="s">
        <v>10</v>
      </c>
      <c r="V2" s="1341" t="s">
        <v>705</v>
      </c>
      <c r="W2" s="1341" t="s">
        <v>12</v>
      </c>
      <c r="X2" s="1341" t="s">
        <v>706</v>
      </c>
      <c r="Y2" s="1342" t="s">
        <v>14</v>
      </c>
      <c r="Z2" s="1341" t="s">
        <v>707</v>
      </c>
      <c r="AA2" s="1342" t="s">
        <v>15</v>
      </c>
      <c r="AB2" s="1341" t="s">
        <v>16</v>
      </c>
      <c r="AC2" s="1342" t="s">
        <v>17</v>
      </c>
      <c r="AD2" s="1343" t="s">
        <v>587</v>
      </c>
      <c r="AE2" s="1344" t="s">
        <v>18</v>
      </c>
      <c r="AF2" s="1344" t="s">
        <v>19</v>
      </c>
      <c r="AG2" s="1344" t="s">
        <v>20</v>
      </c>
      <c r="AH2" s="1344" t="s">
        <v>21</v>
      </c>
      <c r="AI2" s="1344" t="s">
        <v>708</v>
      </c>
      <c r="AJ2" s="1344" t="s">
        <v>23</v>
      </c>
      <c r="AK2" s="1344" t="s">
        <v>706</v>
      </c>
      <c r="AL2" s="1344" t="s">
        <v>14</v>
      </c>
      <c r="AM2" s="1344" t="s">
        <v>24</v>
      </c>
      <c r="AN2" s="1345" t="s">
        <v>17</v>
      </c>
      <c r="AO2" s="1346" t="s">
        <v>587</v>
      </c>
      <c r="AP2" s="1347" t="s">
        <v>32</v>
      </c>
      <c r="AQ2" s="1348" t="s">
        <v>37</v>
      </c>
      <c r="AR2" s="1349" t="s">
        <v>38</v>
      </c>
      <c r="AS2" s="1349" t="s">
        <v>39</v>
      </c>
      <c r="AT2" s="1349" t="s">
        <v>78</v>
      </c>
      <c r="AU2" s="1350" t="s">
        <v>709</v>
      </c>
      <c r="AV2" s="1350" t="s">
        <v>710</v>
      </c>
      <c r="AW2" s="1349" t="s">
        <v>40</v>
      </c>
      <c r="AX2" s="1349" t="s">
        <v>41</v>
      </c>
      <c r="AY2" s="1349" t="s">
        <v>44</v>
      </c>
      <c r="AZ2" s="1267" t="s">
        <v>711</v>
      </c>
      <c r="BA2" s="1267" t="s">
        <v>712</v>
      </c>
      <c r="BB2" s="1349" t="s">
        <v>42</v>
      </c>
      <c r="BC2" s="1351" t="s">
        <v>43</v>
      </c>
      <c r="BD2" s="1351" t="s">
        <v>713</v>
      </c>
      <c r="BE2" s="1351" t="s">
        <v>714</v>
      </c>
      <c r="BF2" s="1352" t="s">
        <v>715</v>
      </c>
      <c r="BG2" s="1353" t="s">
        <v>716</v>
      </c>
      <c r="BH2" s="1354" t="s">
        <v>67</v>
      </c>
      <c r="BI2" s="1355" t="s">
        <v>528</v>
      </c>
      <c r="BJ2" s="1356" t="s">
        <v>77</v>
      </c>
      <c r="BK2" s="1356" t="s">
        <v>857</v>
      </c>
      <c r="BL2" s="1356" t="s">
        <v>75</v>
      </c>
      <c r="BM2" s="1356" t="s">
        <v>79</v>
      </c>
      <c r="BN2" s="1356" t="s">
        <v>80</v>
      </c>
      <c r="BO2" s="1357" t="s">
        <v>62</v>
      </c>
      <c r="BP2" s="1358" t="s">
        <v>63</v>
      </c>
      <c r="BQ2" s="1358" t="s">
        <v>64</v>
      </c>
      <c r="BR2" s="1359" t="s">
        <v>481</v>
      </c>
      <c r="BS2" s="1359" t="s">
        <v>65</v>
      </c>
      <c r="BT2" s="1359" t="s">
        <v>68</v>
      </c>
      <c r="BU2" s="1359" t="s">
        <v>583</v>
      </c>
      <c r="BV2" s="1359" t="s">
        <v>66</v>
      </c>
      <c r="BW2" s="1359" t="s">
        <v>72</v>
      </c>
      <c r="BX2" s="1360" t="s">
        <v>591</v>
      </c>
      <c r="BY2" s="1360" t="s">
        <v>590</v>
      </c>
      <c r="BZ2" s="1361" t="s">
        <v>604</v>
      </c>
      <c r="CA2" s="1363" t="s">
        <v>597</v>
      </c>
      <c r="CB2" s="1363" t="s">
        <v>606</v>
      </c>
      <c r="CC2" s="1363" t="s">
        <v>28</v>
      </c>
      <c r="CD2" s="1362"/>
    </row>
    <row r="3" spans="1:82" x14ac:dyDescent="0.25">
      <c r="A3" s="1319">
        <v>1</v>
      </c>
      <c r="B3" s="1272" t="s">
        <v>108</v>
      </c>
      <c r="C3" s="1272"/>
      <c r="D3" s="1272"/>
      <c r="E3" s="1272"/>
      <c r="F3" s="1273">
        <v>688</v>
      </c>
      <c r="G3" s="1278"/>
      <c r="H3" s="1320"/>
      <c r="I3" s="1364">
        <v>41149</v>
      </c>
      <c r="J3" s="1293"/>
      <c r="K3" s="1365">
        <v>8.1</v>
      </c>
      <c r="L3" s="1295">
        <v>1.48</v>
      </c>
      <c r="M3" s="1273">
        <v>36</v>
      </c>
      <c r="N3" s="1273">
        <v>11</v>
      </c>
      <c r="O3" s="1273">
        <v>8</v>
      </c>
      <c r="P3" s="1273" t="s">
        <v>97</v>
      </c>
      <c r="Q3" s="1273" t="s">
        <v>527</v>
      </c>
      <c r="R3" s="1273"/>
      <c r="S3" s="1273" t="s">
        <v>97</v>
      </c>
      <c r="T3" s="1273" t="s">
        <v>527</v>
      </c>
      <c r="U3" s="1273" t="s">
        <v>97</v>
      </c>
      <c r="V3" s="1273" t="s">
        <v>98</v>
      </c>
      <c r="W3" s="1273" t="s">
        <v>98</v>
      </c>
      <c r="X3" s="1273" t="s">
        <v>97</v>
      </c>
      <c r="Y3" s="1273" t="s">
        <v>97</v>
      </c>
      <c r="Z3" s="1273"/>
      <c r="AA3" s="1273">
        <v>10</v>
      </c>
      <c r="AB3" s="1273" t="s">
        <v>98</v>
      </c>
      <c r="AC3" s="1281">
        <v>3.8521766999999998E-2</v>
      </c>
      <c r="AD3" s="1321"/>
      <c r="AE3" s="1273">
        <v>58</v>
      </c>
      <c r="AF3" s="1273">
        <v>720</v>
      </c>
      <c r="AG3" s="1273">
        <v>5</v>
      </c>
      <c r="AH3" s="1273" t="s">
        <v>97</v>
      </c>
      <c r="AI3" s="1273" t="s">
        <v>98</v>
      </c>
      <c r="AJ3" s="1273" t="s">
        <v>98</v>
      </c>
      <c r="AK3" s="1273" t="s">
        <v>97</v>
      </c>
      <c r="AL3" s="1273" t="s">
        <v>97</v>
      </c>
      <c r="AM3" s="1273" t="s">
        <v>98</v>
      </c>
      <c r="AN3" s="1281">
        <v>3.8521766999999998E-2</v>
      </c>
      <c r="AO3" s="1295"/>
      <c r="AP3" s="1273" t="s">
        <v>97</v>
      </c>
      <c r="AQ3" s="1322" t="s">
        <v>527</v>
      </c>
      <c r="AR3" s="1322" t="s">
        <v>527</v>
      </c>
      <c r="AS3" s="1322" t="s">
        <v>527</v>
      </c>
      <c r="AT3" s="1322" t="s">
        <v>527</v>
      </c>
      <c r="AU3" s="1322" t="s">
        <v>527</v>
      </c>
      <c r="AV3" s="1322" t="s">
        <v>527</v>
      </c>
      <c r="AW3" s="1372">
        <v>6.7610325000000007</v>
      </c>
      <c r="AX3" s="1372">
        <v>4.7745669999999993</v>
      </c>
      <c r="AY3" s="1373">
        <v>82762.5</v>
      </c>
      <c r="AZ3" s="1316" t="s">
        <v>527</v>
      </c>
      <c r="BA3" s="1316" t="s">
        <v>527</v>
      </c>
      <c r="BB3" s="1372">
        <v>83.51245000000003</v>
      </c>
      <c r="BC3" s="1323">
        <f>AW3-AX3</f>
        <v>1.9864655000000013</v>
      </c>
      <c r="BD3" s="1274">
        <f>BO3</f>
        <v>3323937.1603202936</v>
      </c>
      <c r="BE3" s="1275">
        <f>BR3</f>
        <v>450.60041852924286</v>
      </c>
      <c r="BF3" s="1275" t="s">
        <v>527</v>
      </c>
      <c r="BG3" s="1275" t="s">
        <v>527</v>
      </c>
      <c r="BH3" s="1276">
        <f>BB3*BV3*BT3</f>
        <v>37.580602500000012</v>
      </c>
      <c r="BI3" s="1324">
        <f>BE3/BD3*1000</f>
        <v>0.13556225548073331</v>
      </c>
      <c r="BJ3" s="1324">
        <f>10*(BH3/BD3*6/PI()/BW3)^(1/3)</f>
        <v>0.24774676312142102</v>
      </c>
      <c r="BK3" s="1324">
        <f>SQRT(6/PI()*BH3/BE3/BW3)</f>
        <v>0.3349211629370174</v>
      </c>
      <c r="BL3" s="1275" t="s">
        <v>527</v>
      </c>
      <c r="BM3" s="1276">
        <f>EXP((LN(BJ3/BI3))^0.5)</f>
        <v>2.1738838755128365</v>
      </c>
      <c r="BN3" s="1325">
        <f>BJ3/EXP(1.5*(LN(BM3))^2)</f>
        <v>0.10027765848617497</v>
      </c>
      <c r="BO3" s="1326">
        <f t="shared" ref="BO3:BO42" si="0">IF($AY3&lt;100000,$AY3*(0.000002*$AY3+1.3816),$AY3*(0.000006*$AY3+0.1946)+93239)/$AC3</f>
        <v>3323937.1603202936</v>
      </c>
      <c r="BP3" s="1326">
        <f t="shared" ref="BP3:BP42" si="1">IF($AY3&lt;100000,$AY3*(0.000002*$AY3+1.3586),$AY3*(0.000004*$AY3+0.4524)+76593)/$AC3</f>
        <v>3274522.5657094079</v>
      </c>
      <c r="BQ3" s="1326">
        <f t="shared" ref="BQ3:BQ42" si="2">IF($AY3&lt;100000,$AY3*(0.000001*$AY3+1.2989),$AY3*(0.000001*$AY3+1.3283)-3813)/$AC3</f>
        <v>2968447.4924592632</v>
      </c>
      <c r="BR3" s="1327">
        <f>$AF$149*(BS3*(2-BS3)/(1-BS3))</f>
        <v>450.60041852924286</v>
      </c>
      <c r="BS3" s="1328">
        <f>BC3/$AF$147</f>
        <v>0.44092726183077358</v>
      </c>
      <c r="BT3" s="1273">
        <f>VLOOKUP($B3,'SAME R Results'!$AA$146:$AB$150,2)</f>
        <v>0.45</v>
      </c>
      <c r="BU3" s="1295">
        <f>IF(X3="y",BX3,1)</f>
        <v>1</v>
      </c>
      <c r="BV3" s="1295">
        <f>IF(Y3="y",BY3,1)</f>
        <v>1</v>
      </c>
      <c r="BW3" s="1273">
        <f>VLOOKUP($B3,'SAME R Results'!$AA$146:$AC$150,3)</f>
        <v>1.42</v>
      </c>
      <c r="BX3" s="1329" t="s">
        <v>527</v>
      </c>
      <c r="BY3" s="1441">
        <v>1.8567222535600432</v>
      </c>
      <c r="BZ3" s="1288">
        <v>556.80062816777559</v>
      </c>
      <c r="CA3" s="1331">
        <v>2.66</v>
      </c>
      <c r="CB3" s="1332"/>
      <c r="CC3" s="1333"/>
      <c r="CD3" s="1362"/>
    </row>
    <row r="4" spans="1:82" s="1268" customFormat="1" x14ac:dyDescent="0.25">
      <c r="A4" s="1319" t="s">
        <v>699</v>
      </c>
      <c r="B4" s="1272" t="s">
        <v>108</v>
      </c>
      <c r="C4" s="1272"/>
      <c r="D4" s="1272"/>
      <c r="E4" s="1272"/>
      <c r="F4" s="1273" t="s">
        <v>721</v>
      </c>
      <c r="G4" s="1278" t="s">
        <v>432</v>
      </c>
      <c r="H4" s="1320"/>
      <c r="I4" s="1364">
        <v>41149</v>
      </c>
      <c r="J4" s="1293"/>
      <c r="K4" s="1365">
        <v>8.1</v>
      </c>
      <c r="L4" s="1295">
        <v>1.48</v>
      </c>
      <c r="M4" s="1273">
        <v>36</v>
      </c>
      <c r="N4" s="1273">
        <v>11</v>
      </c>
      <c r="O4" s="1273">
        <v>8</v>
      </c>
      <c r="P4" s="1273" t="s">
        <v>97</v>
      </c>
      <c r="Q4" s="1273" t="s">
        <v>527</v>
      </c>
      <c r="R4" s="1273"/>
      <c r="S4" s="1273" t="s">
        <v>97</v>
      </c>
      <c r="T4" s="1273" t="s">
        <v>527</v>
      </c>
      <c r="U4" s="1273" t="s">
        <v>97</v>
      </c>
      <c r="V4" s="1273" t="s">
        <v>98</v>
      </c>
      <c r="W4" s="1273" t="s">
        <v>98</v>
      </c>
      <c r="X4" s="1273" t="s">
        <v>97</v>
      </c>
      <c r="Y4" s="1273" t="s">
        <v>97</v>
      </c>
      <c r="Z4" s="1273"/>
      <c r="AA4" s="1273">
        <v>10</v>
      </c>
      <c r="AB4" s="1273" t="s">
        <v>98</v>
      </c>
      <c r="AC4" s="1281">
        <v>3.8521766999999998E-2</v>
      </c>
      <c r="AD4" s="1321"/>
      <c r="AE4" s="1273">
        <v>58</v>
      </c>
      <c r="AF4" s="1273">
        <v>720</v>
      </c>
      <c r="AG4" s="1273">
        <v>5</v>
      </c>
      <c r="AH4" s="1273" t="s">
        <v>97</v>
      </c>
      <c r="AI4" s="1273" t="s">
        <v>98</v>
      </c>
      <c r="AJ4" s="1273" t="s">
        <v>98</v>
      </c>
      <c r="AK4" s="1273" t="s">
        <v>97</v>
      </c>
      <c r="AL4" s="1273" t="s">
        <v>97</v>
      </c>
      <c r="AM4" s="1273" t="s">
        <v>98</v>
      </c>
      <c r="AN4" s="1281">
        <v>3.8521766999999998E-2</v>
      </c>
      <c r="AO4" s="1295"/>
      <c r="AP4" s="1273" t="s">
        <v>97</v>
      </c>
      <c r="AQ4" s="1322" t="s">
        <v>527</v>
      </c>
      <c r="AR4" s="1322" t="s">
        <v>527</v>
      </c>
      <c r="AS4" s="1322" t="s">
        <v>527</v>
      </c>
      <c r="AT4" s="1322" t="s">
        <v>527</v>
      </c>
      <c r="AU4" s="1322" t="s">
        <v>527</v>
      </c>
      <c r="AV4" s="1322" t="s">
        <v>527</v>
      </c>
      <c r="AW4" s="1372">
        <v>5.8728025000000015</v>
      </c>
      <c r="AX4" s="1372">
        <v>4.7890020000000009</v>
      </c>
      <c r="AY4" s="1373">
        <v>26360</v>
      </c>
      <c r="AZ4" s="1316" t="s">
        <v>527</v>
      </c>
      <c r="BA4" s="1316" t="s">
        <v>527</v>
      </c>
      <c r="BB4" s="1372">
        <v>73.133149999999986</v>
      </c>
      <c r="BC4" s="1323">
        <f t="shared" ref="BC4:BC42" si="3">AW4-AX4</f>
        <v>1.0838005000000006</v>
      </c>
      <c r="BD4" s="1274">
        <f t="shared" ref="BD4:BD42" si="4">BO4</f>
        <v>981488.60097720858</v>
      </c>
      <c r="BE4" s="1275">
        <f t="shared" ref="BE4:BE42" si="5">BR4</f>
        <v>204.24196344439974</v>
      </c>
      <c r="BF4" s="1275" t="s">
        <v>527</v>
      </c>
      <c r="BG4" s="1275" t="s">
        <v>527</v>
      </c>
      <c r="BH4" s="1276">
        <f t="shared" ref="BH4:BH42" si="6">BB4*BV4*BT4</f>
        <v>32.909917499999992</v>
      </c>
      <c r="BI4" s="1324">
        <f t="shared" ref="BI4:BI42" si="7">BE4/BD4*1000</f>
        <v>0.20809407591799683</v>
      </c>
      <c r="BJ4" s="1324">
        <f t="shared" ref="BJ4:BJ42" si="8">10*(BH4/BD4*6/PI()/BW4)^(1/3)</f>
        <v>0.35594660548809742</v>
      </c>
      <c r="BK4" s="1324">
        <f t="shared" ref="BK4:BK42" si="9">SQRT(6/PI()*BH4/BE4/BW4)</f>
        <v>0.46552973385581059</v>
      </c>
      <c r="BL4" s="1275" t="s">
        <v>527</v>
      </c>
      <c r="BM4" s="1276">
        <f t="shared" ref="BM4:BM42" si="10">EXP((LN(BJ4/BI4))^0.5)</f>
        <v>2.0806073771857676</v>
      </c>
      <c r="BN4" s="1325">
        <f t="shared" ref="BN4:BN42" si="11">BJ4/EXP(1.5*(LN(BM4))^2)</f>
        <v>0.15910987968844822</v>
      </c>
      <c r="BO4" s="1326">
        <f t="shared" si="0"/>
        <v>981488.60097720858</v>
      </c>
      <c r="BP4" s="1326">
        <f t="shared" si="1"/>
        <v>965749.96676554345</v>
      </c>
      <c r="BQ4" s="1326">
        <f t="shared" si="2"/>
        <v>906860.10327615542</v>
      </c>
      <c r="BR4" s="1327">
        <f t="shared" ref="BR4:BR42" si="12">$AF$149*(BS4*(2-BS4)/(1-BS4))</f>
        <v>204.24196344439974</v>
      </c>
      <c r="BS4" s="1328">
        <f t="shared" ref="BS4:BS42" si="13">BC4/$AF$147</f>
        <v>0.24056656752197472</v>
      </c>
      <c r="BT4" s="1273">
        <f>VLOOKUP($B4,'SAME R Results'!$AA$146:$AB$150,2)</f>
        <v>0.45</v>
      </c>
      <c r="BU4" s="1295">
        <f t="shared" ref="BU4:BU42" si="14">IF(X4="y",BX4,1)</f>
        <v>1</v>
      </c>
      <c r="BV4" s="1295">
        <f t="shared" ref="BV4:BV42" si="15">IF(Y4="y",BY4,1)</f>
        <v>1</v>
      </c>
      <c r="BW4" s="1273">
        <f>VLOOKUP($B4,'SAME R Results'!$AA$146:$AC$150,3)</f>
        <v>1.42</v>
      </c>
      <c r="BX4" s="1329" t="s">
        <v>527</v>
      </c>
      <c r="BY4" s="1441">
        <v>1.8157660405503191</v>
      </c>
      <c r="BZ4" s="1288">
        <v>556.80062816777559</v>
      </c>
      <c r="CA4" s="1331">
        <f>CA3</f>
        <v>2.66</v>
      </c>
      <c r="CB4" s="1332"/>
      <c r="CC4" s="1333"/>
      <c r="CD4" s="1362"/>
    </row>
    <row r="5" spans="1:82" s="1268" customFormat="1" x14ac:dyDescent="0.25">
      <c r="A5" s="1319">
        <v>2</v>
      </c>
      <c r="B5" s="1272" t="s">
        <v>99</v>
      </c>
      <c r="C5" s="1272"/>
      <c r="D5" s="1272"/>
      <c r="E5" s="1272"/>
      <c r="F5" s="1273">
        <v>689</v>
      </c>
      <c r="G5" s="1278"/>
      <c r="H5" s="1320"/>
      <c r="I5" s="1364">
        <v>41149</v>
      </c>
      <c r="J5" s="1293"/>
      <c r="K5" s="1365">
        <v>8.1</v>
      </c>
      <c r="L5" s="1295">
        <v>1.28</v>
      </c>
      <c r="M5" s="1273">
        <v>36</v>
      </c>
      <c r="N5" s="1273">
        <v>11</v>
      </c>
      <c r="O5" s="1273">
        <v>8</v>
      </c>
      <c r="P5" s="1273" t="s">
        <v>97</v>
      </c>
      <c r="Q5" s="1273" t="s">
        <v>527</v>
      </c>
      <c r="R5" s="1273"/>
      <c r="S5" s="1273" t="s">
        <v>97</v>
      </c>
      <c r="T5" s="1273" t="s">
        <v>527</v>
      </c>
      <c r="U5" s="1273" t="s">
        <v>97</v>
      </c>
      <c r="V5" s="1273" t="s">
        <v>98</v>
      </c>
      <c r="W5" s="1273" t="s">
        <v>98</v>
      </c>
      <c r="X5" s="1273" t="s">
        <v>97</v>
      </c>
      <c r="Y5" s="1273" t="s">
        <v>98</v>
      </c>
      <c r="Z5" s="1273"/>
      <c r="AA5" s="1273">
        <v>10</v>
      </c>
      <c r="AB5" s="1273" t="s">
        <v>98</v>
      </c>
      <c r="AC5" s="1281">
        <v>3.8521766999999998E-2</v>
      </c>
      <c r="AD5" s="1321"/>
      <c r="AE5" s="1273">
        <v>58</v>
      </c>
      <c r="AF5" s="1273">
        <v>720</v>
      </c>
      <c r="AG5" s="1273">
        <v>5</v>
      </c>
      <c r="AH5" s="1273" t="s">
        <v>97</v>
      </c>
      <c r="AI5" s="1273" t="s">
        <v>98</v>
      </c>
      <c r="AJ5" s="1273" t="s">
        <v>98</v>
      </c>
      <c r="AK5" s="1273" t="s">
        <v>97</v>
      </c>
      <c r="AL5" s="1273" t="s">
        <v>98</v>
      </c>
      <c r="AM5" s="1273" t="s">
        <v>98</v>
      </c>
      <c r="AN5" s="1281">
        <v>3.8521766999999998E-2</v>
      </c>
      <c r="AO5" s="1295"/>
      <c r="AP5" s="1273" t="s">
        <v>97</v>
      </c>
      <c r="AQ5" s="1322" t="s">
        <v>527</v>
      </c>
      <c r="AR5" s="1322" t="s">
        <v>527</v>
      </c>
      <c r="AS5" s="1322" t="s">
        <v>527</v>
      </c>
      <c r="AT5" s="1322" t="s">
        <v>527</v>
      </c>
      <c r="AU5" s="1322" t="s">
        <v>527</v>
      </c>
      <c r="AV5" s="1322" t="s">
        <v>527</v>
      </c>
      <c r="AW5" s="1372">
        <v>7.1754760000000006</v>
      </c>
      <c r="AX5" s="1372">
        <v>4.7591850000000004</v>
      </c>
      <c r="AY5" s="1373">
        <v>90525</v>
      </c>
      <c r="AZ5" s="1316" t="s">
        <v>527</v>
      </c>
      <c r="BA5" s="1316" t="s">
        <v>527</v>
      </c>
      <c r="BB5" s="1372">
        <v>77.076150000000013</v>
      </c>
      <c r="BC5" s="1323">
        <f t="shared" si="3"/>
        <v>2.4162910000000002</v>
      </c>
      <c r="BD5" s="1274">
        <f t="shared" si="4"/>
        <v>3672180.7504313081</v>
      </c>
      <c r="BE5" s="1275">
        <f t="shared" si="5"/>
        <v>620.43792793383125</v>
      </c>
      <c r="BF5" s="1275" t="s">
        <v>527</v>
      </c>
      <c r="BG5" s="1275" t="s">
        <v>527</v>
      </c>
      <c r="BH5" s="1276">
        <f t="shared" si="6"/>
        <v>57.416518846459013</v>
      </c>
      <c r="BI5" s="1324">
        <f t="shared" si="7"/>
        <v>0.16895626062550409</v>
      </c>
      <c r="BJ5" s="1324">
        <f t="shared" si="8"/>
        <v>0.31024495540427277</v>
      </c>
      <c r="BK5" s="1324">
        <f t="shared" si="9"/>
        <v>0.42040700937994452</v>
      </c>
      <c r="BL5" s="1275" t="s">
        <v>527</v>
      </c>
      <c r="BM5" s="1276">
        <f t="shared" si="10"/>
        <v>2.1805245193533889</v>
      </c>
      <c r="BN5" s="1325">
        <f t="shared" si="11"/>
        <v>0.12468352423605614</v>
      </c>
      <c r="BO5" s="1326">
        <f t="shared" si="0"/>
        <v>3672180.7504313081</v>
      </c>
      <c r="BP5" s="1326">
        <f t="shared" si="1"/>
        <v>3618131.4385189032</v>
      </c>
      <c r="BQ5" s="1326">
        <f t="shared" si="2"/>
        <v>3265107.1827779864</v>
      </c>
      <c r="BR5" s="1327">
        <f t="shared" si="12"/>
        <v>620.43792793383125</v>
      </c>
      <c r="BS5" s="1328">
        <f t="shared" si="13"/>
        <v>0.53633379206250553</v>
      </c>
      <c r="BT5" s="1273">
        <f>VLOOKUP($B5,'SAME R Results'!$AA$146:$AB$150,2)</f>
        <v>0.28000000000000003</v>
      </c>
      <c r="BU5" s="1295">
        <f t="shared" si="14"/>
        <v>1</v>
      </c>
      <c r="BV5" s="1295">
        <f t="shared" si="15"/>
        <v>2.6604727387163307</v>
      </c>
      <c r="BW5" s="1273">
        <f>VLOOKUP($B5,'SAME R Results'!$AA$146:$AC$150,3)</f>
        <v>1</v>
      </c>
      <c r="BX5" s="1329" t="s">
        <v>527</v>
      </c>
      <c r="BY5" s="1441">
        <v>2.6604727387163307</v>
      </c>
      <c r="BZ5" s="1288">
        <v>285.81759543757818</v>
      </c>
      <c r="CA5" s="1331" t="s">
        <v>871</v>
      </c>
      <c r="CB5" s="1332"/>
      <c r="CC5" s="1333"/>
      <c r="CD5" s="1362"/>
    </row>
    <row r="6" spans="1:82" s="1268" customFormat="1" x14ac:dyDescent="0.25">
      <c r="A6" s="1319" t="s">
        <v>694</v>
      </c>
      <c r="B6" s="1272" t="s">
        <v>99</v>
      </c>
      <c r="C6" s="1272"/>
      <c r="D6" s="1272"/>
      <c r="E6" s="1272"/>
      <c r="F6" s="1273" t="s">
        <v>722</v>
      </c>
      <c r="G6" s="1278" t="s">
        <v>432</v>
      </c>
      <c r="H6" s="1320"/>
      <c r="I6" s="1364">
        <v>41149</v>
      </c>
      <c r="J6" s="1293"/>
      <c r="K6" s="1365">
        <v>8.1</v>
      </c>
      <c r="L6" s="1295">
        <v>1.28</v>
      </c>
      <c r="M6" s="1273">
        <v>36</v>
      </c>
      <c r="N6" s="1273">
        <v>11</v>
      </c>
      <c r="O6" s="1273">
        <v>8</v>
      </c>
      <c r="P6" s="1273" t="s">
        <v>97</v>
      </c>
      <c r="Q6" s="1273" t="s">
        <v>527</v>
      </c>
      <c r="R6" s="1273"/>
      <c r="S6" s="1273" t="s">
        <v>97</v>
      </c>
      <c r="T6" s="1273" t="s">
        <v>527</v>
      </c>
      <c r="U6" s="1273" t="s">
        <v>97</v>
      </c>
      <c r="V6" s="1273" t="s">
        <v>98</v>
      </c>
      <c r="W6" s="1273" t="s">
        <v>98</v>
      </c>
      <c r="X6" s="1273" t="s">
        <v>97</v>
      </c>
      <c r="Y6" s="1273" t="s">
        <v>98</v>
      </c>
      <c r="Z6" s="1273"/>
      <c r="AA6" s="1273">
        <v>10</v>
      </c>
      <c r="AB6" s="1273" t="s">
        <v>98</v>
      </c>
      <c r="AC6" s="1281">
        <v>3.8521766999999998E-2</v>
      </c>
      <c r="AD6" s="1321"/>
      <c r="AE6" s="1273">
        <v>58</v>
      </c>
      <c r="AF6" s="1273">
        <v>720</v>
      </c>
      <c r="AG6" s="1273">
        <v>5</v>
      </c>
      <c r="AH6" s="1273" t="s">
        <v>97</v>
      </c>
      <c r="AI6" s="1273" t="s">
        <v>98</v>
      </c>
      <c r="AJ6" s="1273" t="s">
        <v>98</v>
      </c>
      <c r="AK6" s="1273" t="s">
        <v>97</v>
      </c>
      <c r="AL6" s="1273" t="s">
        <v>98</v>
      </c>
      <c r="AM6" s="1273" t="s">
        <v>98</v>
      </c>
      <c r="AN6" s="1281">
        <v>3.8521766999999998E-2</v>
      </c>
      <c r="AO6" s="1295"/>
      <c r="AP6" s="1273" t="s">
        <v>97</v>
      </c>
      <c r="AQ6" s="1322" t="s">
        <v>527</v>
      </c>
      <c r="AR6" s="1322" t="s">
        <v>527</v>
      </c>
      <c r="AS6" s="1322" t="s">
        <v>527</v>
      </c>
      <c r="AT6" s="1322" t="s">
        <v>527</v>
      </c>
      <c r="AU6" s="1322" t="s">
        <v>527</v>
      </c>
      <c r="AV6" s="1322" t="s">
        <v>527</v>
      </c>
      <c r="AW6" s="1372">
        <v>6.0745240000000003</v>
      </c>
      <c r="AX6" s="1372">
        <v>4.8620599999999996</v>
      </c>
      <c r="AY6" s="1373">
        <v>27400</v>
      </c>
      <c r="AZ6" s="1316" t="s">
        <v>527</v>
      </c>
      <c r="BA6" s="1316" t="s">
        <v>527</v>
      </c>
      <c r="BB6" s="1372">
        <v>53.060050000000011</v>
      </c>
      <c r="BC6" s="1323">
        <f t="shared" si="3"/>
        <v>1.2124640000000007</v>
      </c>
      <c r="BD6" s="1274">
        <f t="shared" si="4"/>
        <v>1021691.4504467046</v>
      </c>
      <c r="BE6" s="1275">
        <f t="shared" si="5"/>
        <v>233.56303445078689</v>
      </c>
      <c r="BF6" s="1275" t="s">
        <v>527</v>
      </c>
      <c r="BG6" s="1275" t="s">
        <v>527</v>
      </c>
      <c r="BH6" s="1276">
        <f t="shared" si="6"/>
        <v>39.358033347329091</v>
      </c>
      <c r="BI6" s="1324">
        <f t="shared" si="7"/>
        <v>0.22860427612335241</v>
      </c>
      <c r="BJ6" s="1324">
        <f t="shared" si="8"/>
        <v>0.41902345741227204</v>
      </c>
      <c r="BK6" s="1324">
        <f t="shared" si="9"/>
        <v>0.56730332505303616</v>
      </c>
      <c r="BL6" s="1275" t="s">
        <v>527</v>
      </c>
      <c r="BM6" s="1276">
        <f t="shared" si="10"/>
        <v>2.1780237131126996</v>
      </c>
      <c r="BN6" s="1325">
        <f t="shared" si="11"/>
        <v>0.16885244617856157</v>
      </c>
      <c r="BO6" s="1326">
        <f t="shared" si="0"/>
        <v>1021691.4504467046</v>
      </c>
      <c r="BP6" s="1326">
        <f t="shared" si="1"/>
        <v>1005331.868603016</v>
      </c>
      <c r="BQ6" s="1326">
        <f t="shared" si="2"/>
        <v>943378.84344713483</v>
      </c>
      <c r="BR6" s="1327">
        <f t="shared" si="12"/>
        <v>233.56303445078689</v>
      </c>
      <c r="BS6" s="1328">
        <f t="shared" si="13"/>
        <v>0.26912545502974355</v>
      </c>
      <c r="BT6" s="1273">
        <f>VLOOKUP($B6,'SAME R Results'!$AA$146:$AB$150,2)</f>
        <v>0.28000000000000003</v>
      </c>
      <c r="BU6" s="1295">
        <f t="shared" si="14"/>
        <v>1</v>
      </c>
      <c r="BV6" s="1295">
        <f t="shared" si="15"/>
        <v>2.6491570364500139</v>
      </c>
      <c r="BW6" s="1273">
        <f>VLOOKUP($B6,'SAME R Results'!$AA$146:$AC$150,3)</f>
        <v>1</v>
      </c>
      <c r="BX6" s="1329" t="s">
        <v>527</v>
      </c>
      <c r="BY6" s="1441">
        <v>2.6491570364500139</v>
      </c>
      <c r="BZ6" s="1288">
        <v>285.81759543757818</v>
      </c>
      <c r="CA6" s="1331" t="str">
        <f>CA5</f>
        <v>N/A</v>
      </c>
      <c r="CB6" s="1332"/>
      <c r="CC6" s="1333"/>
      <c r="CD6" s="1362"/>
    </row>
    <row r="7" spans="1:82" s="1268" customFormat="1" x14ac:dyDescent="0.25">
      <c r="A7" s="1319">
        <v>3</v>
      </c>
      <c r="B7" s="1272" t="s">
        <v>92</v>
      </c>
      <c r="C7" s="1272"/>
      <c r="D7" s="1272"/>
      <c r="E7" s="1272"/>
      <c r="F7" s="1273">
        <v>690</v>
      </c>
      <c r="G7" s="1278"/>
      <c r="H7" s="1320"/>
      <c r="I7" s="1364">
        <v>41149</v>
      </c>
      <c r="J7" s="1293"/>
      <c r="K7" s="1365">
        <v>8.1</v>
      </c>
      <c r="L7" s="1295">
        <v>1.35</v>
      </c>
      <c r="M7" s="1273">
        <v>36</v>
      </c>
      <c r="N7" s="1273">
        <v>11</v>
      </c>
      <c r="O7" s="1273">
        <v>8</v>
      </c>
      <c r="P7" s="1273" t="s">
        <v>97</v>
      </c>
      <c r="Q7" s="1273" t="s">
        <v>527</v>
      </c>
      <c r="R7" s="1273"/>
      <c r="S7" s="1273" t="s">
        <v>97</v>
      </c>
      <c r="T7" s="1273" t="s">
        <v>527</v>
      </c>
      <c r="U7" s="1273" t="s">
        <v>97</v>
      </c>
      <c r="V7" s="1273" t="s">
        <v>98</v>
      </c>
      <c r="W7" s="1273" t="s">
        <v>98</v>
      </c>
      <c r="X7" s="1273" t="s">
        <v>97</v>
      </c>
      <c r="Y7" s="1273" t="s">
        <v>98</v>
      </c>
      <c r="Z7" s="1273"/>
      <c r="AA7" s="1273">
        <v>10</v>
      </c>
      <c r="AB7" s="1273" t="s">
        <v>98</v>
      </c>
      <c r="AC7" s="1281">
        <v>3.1808713000000002E-2</v>
      </c>
      <c r="AD7" s="1321"/>
      <c r="AE7" s="1273">
        <v>58</v>
      </c>
      <c r="AF7" s="1273">
        <v>720</v>
      </c>
      <c r="AG7" s="1273">
        <v>5</v>
      </c>
      <c r="AH7" s="1273" t="s">
        <v>97</v>
      </c>
      <c r="AI7" s="1273" t="s">
        <v>98</v>
      </c>
      <c r="AJ7" s="1273" t="s">
        <v>98</v>
      </c>
      <c r="AK7" s="1273" t="s">
        <v>97</v>
      </c>
      <c r="AL7" s="1273" t="s">
        <v>98</v>
      </c>
      <c r="AM7" s="1273" t="s">
        <v>98</v>
      </c>
      <c r="AN7" s="1281">
        <v>3.1808713000000002E-2</v>
      </c>
      <c r="AO7" s="1295"/>
      <c r="AP7" s="1273" t="s">
        <v>97</v>
      </c>
      <c r="AQ7" s="1322" t="s">
        <v>527</v>
      </c>
      <c r="AR7" s="1322" t="s">
        <v>527</v>
      </c>
      <c r="AS7" s="1322" t="s">
        <v>527</v>
      </c>
      <c r="AT7" s="1322" t="s">
        <v>527</v>
      </c>
      <c r="AU7" s="1322" t="s">
        <v>527</v>
      </c>
      <c r="AV7" s="1322" t="s">
        <v>527</v>
      </c>
      <c r="AW7" s="1372">
        <v>7.7219860000000011</v>
      </c>
      <c r="AX7" s="1372">
        <v>4.7472633333333336</v>
      </c>
      <c r="AY7" s="1373">
        <v>116200</v>
      </c>
      <c r="AZ7" s="1316" t="s">
        <v>527</v>
      </c>
      <c r="BA7" s="1316" t="s">
        <v>527</v>
      </c>
      <c r="BB7" s="1372">
        <v>219.75079999999997</v>
      </c>
      <c r="BC7" s="1323">
        <f t="shared" si="3"/>
        <v>2.9747226666666675</v>
      </c>
      <c r="BD7" s="1274">
        <f t="shared" si="4"/>
        <v>6189063.9838210363</v>
      </c>
      <c r="BE7" s="1275">
        <f t="shared" si="5"/>
        <v>954.24105349152444</v>
      </c>
      <c r="BF7" s="1275" t="s">
        <v>527</v>
      </c>
      <c r="BG7" s="1275" t="s">
        <v>527</v>
      </c>
      <c r="BH7" s="1276">
        <f t="shared" si="6"/>
        <v>212.66740586893883</v>
      </c>
      <c r="BI7" s="1324">
        <f t="shared" si="7"/>
        <v>0.1541818045484788</v>
      </c>
      <c r="BJ7" s="1324">
        <f t="shared" si="8"/>
        <v>0.41777740029955768</v>
      </c>
      <c r="BK7" s="1324">
        <f t="shared" si="9"/>
        <v>0.68770289479183122</v>
      </c>
      <c r="BL7" s="1275" t="s">
        <v>527</v>
      </c>
      <c r="BM7" s="1276">
        <f t="shared" si="10"/>
        <v>2.7139547302148603</v>
      </c>
      <c r="BN7" s="1325">
        <f t="shared" si="11"/>
        <v>9.3664973589003317E-2</v>
      </c>
      <c r="BO7" s="1326">
        <f t="shared" si="0"/>
        <v>6189063.9838210363</v>
      </c>
      <c r="BP7" s="1326">
        <f t="shared" si="1"/>
        <v>5758536.6625804696</v>
      </c>
      <c r="BQ7" s="1326">
        <f t="shared" si="2"/>
        <v>5157011.5395740783</v>
      </c>
      <c r="BR7" s="1327">
        <f t="shared" si="12"/>
        <v>954.24105349152444</v>
      </c>
      <c r="BS7" s="1328">
        <f t="shared" si="13"/>
        <v>0.66028648376690657</v>
      </c>
      <c r="BT7" s="1273">
        <f>VLOOKUP($B7,'SAME R Results'!$AA$146:$AB$150,2)</f>
        <v>0.55000000000000004</v>
      </c>
      <c r="BU7" s="1295">
        <f t="shared" si="14"/>
        <v>1</v>
      </c>
      <c r="BV7" s="1295">
        <f t="shared" si="15"/>
        <v>1.7595749852596574</v>
      </c>
      <c r="BW7" s="1273">
        <f>VLOOKUP($B7,'SAME R Results'!$AA$146:$AC$150,3)</f>
        <v>0.9</v>
      </c>
      <c r="BX7" s="1329" t="s">
        <v>527</v>
      </c>
      <c r="BY7" s="1441">
        <v>1.7595749852596574</v>
      </c>
      <c r="BZ7" s="1288">
        <v>369.21229962777983</v>
      </c>
      <c r="CA7" s="1331">
        <v>2.52</v>
      </c>
      <c r="CB7" s="1332"/>
      <c r="CC7" s="1333"/>
      <c r="CD7" s="1362"/>
    </row>
    <row r="8" spans="1:82" s="1268" customFormat="1" x14ac:dyDescent="0.25">
      <c r="A8" s="1319" t="s">
        <v>695</v>
      </c>
      <c r="B8" s="1272" t="s">
        <v>92</v>
      </c>
      <c r="C8" s="1272"/>
      <c r="D8" s="1272"/>
      <c r="E8" s="1272"/>
      <c r="F8" s="1273" t="s">
        <v>723</v>
      </c>
      <c r="G8" s="1278" t="s">
        <v>432</v>
      </c>
      <c r="H8" s="1320"/>
      <c r="I8" s="1364">
        <v>41149</v>
      </c>
      <c r="J8" s="1293"/>
      <c r="K8" s="1365">
        <v>8.1</v>
      </c>
      <c r="L8" s="1295">
        <v>1.35</v>
      </c>
      <c r="M8" s="1273">
        <v>36</v>
      </c>
      <c r="N8" s="1273">
        <v>11</v>
      </c>
      <c r="O8" s="1273">
        <v>8</v>
      </c>
      <c r="P8" s="1273" t="s">
        <v>97</v>
      </c>
      <c r="Q8" s="1273" t="s">
        <v>527</v>
      </c>
      <c r="R8" s="1273"/>
      <c r="S8" s="1273" t="s">
        <v>97</v>
      </c>
      <c r="T8" s="1273" t="s">
        <v>527</v>
      </c>
      <c r="U8" s="1273" t="s">
        <v>97</v>
      </c>
      <c r="V8" s="1273" t="s">
        <v>98</v>
      </c>
      <c r="W8" s="1273" t="s">
        <v>98</v>
      </c>
      <c r="X8" s="1273" t="s">
        <v>97</v>
      </c>
      <c r="Y8" s="1273" t="s">
        <v>98</v>
      </c>
      <c r="Z8" s="1273"/>
      <c r="AA8" s="1273">
        <v>10</v>
      </c>
      <c r="AB8" s="1273" t="s">
        <v>98</v>
      </c>
      <c r="AC8" s="1281">
        <v>3.1808713000000002E-2</v>
      </c>
      <c r="AD8" s="1321"/>
      <c r="AE8" s="1273">
        <v>58</v>
      </c>
      <c r="AF8" s="1273">
        <v>720</v>
      </c>
      <c r="AG8" s="1273">
        <v>5</v>
      </c>
      <c r="AH8" s="1273" t="s">
        <v>97</v>
      </c>
      <c r="AI8" s="1273" t="s">
        <v>98</v>
      </c>
      <c r="AJ8" s="1273" t="s">
        <v>98</v>
      </c>
      <c r="AK8" s="1273" t="s">
        <v>97</v>
      </c>
      <c r="AL8" s="1273" t="s">
        <v>98</v>
      </c>
      <c r="AM8" s="1273" t="s">
        <v>98</v>
      </c>
      <c r="AN8" s="1281">
        <v>3.1808713000000002E-2</v>
      </c>
      <c r="AO8" s="1295"/>
      <c r="AP8" s="1273" t="s">
        <v>97</v>
      </c>
      <c r="AQ8" s="1322" t="s">
        <v>527</v>
      </c>
      <c r="AR8" s="1322" t="s">
        <v>527</v>
      </c>
      <c r="AS8" s="1322" t="s">
        <v>527</v>
      </c>
      <c r="AT8" s="1322" t="s">
        <v>527</v>
      </c>
      <c r="AU8" s="1322" t="s">
        <v>527</v>
      </c>
      <c r="AV8" s="1322" t="s">
        <v>527</v>
      </c>
      <c r="AW8" s="1372">
        <v>6.9323119999999987</v>
      </c>
      <c r="AX8" s="1372">
        <v>4.7637928571428576</v>
      </c>
      <c r="AY8" s="1373">
        <v>83765</v>
      </c>
      <c r="AZ8" s="1316" t="s">
        <v>527</v>
      </c>
      <c r="BA8" s="1316" t="s">
        <v>527</v>
      </c>
      <c r="BB8" s="1372">
        <v>159.65989999999999</v>
      </c>
      <c r="BC8" s="1323">
        <f t="shared" si="3"/>
        <v>2.1685191428571411</v>
      </c>
      <c r="BD8" s="1274">
        <f t="shared" si="4"/>
        <v>4079475.7854553871</v>
      </c>
      <c r="BE8" s="1275">
        <f t="shared" si="5"/>
        <v>516.47804956902201</v>
      </c>
      <c r="BF8" s="1275" t="s">
        <v>527</v>
      </c>
      <c r="BG8" s="1275" t="s">
        <v>527</v>
      </c>
      <c r="BH8" s="1276">
        <f t="shared" si="6"/>
        <v>150.84830290120672</v>
      </c>
      <c r="BI8" s="1324">
        <f t="shared" si="7"/>
        <v>0.12660402383326516</v>
      </c>
      <c r="BJ8" s="1324">
        <f t="shared" si="8"/>
        <v>0.42811946995196837</v>
      </c>
      <c r="BK8" s="1324">
        <f t="shared" si="9"/>
        <v>0.78727002124128109</v>
      </c>
      <c r="BL8" s="1275" t="s">
        <v>527</v>
      </c>
      <c r="BM8" s="1276">
        <f t="shared" si="10"/>
        <v>3.0155537936787842</v>
      </c>
      <c r="BN8" s="1325">
        <f t="shared" si="11"/>
        <v>6.8847594999012718E-2</v>
      </c>
      <c r="BO8" s="1326">
        <f t="shared" si="0"/>
        <v>4079475.7854553871</v>
      </c>
      <c r="BP8" s="1326">
        <f t="shared" si="1"/>
        <v>4018907.6323207417</v>
      </c>
      <c r="BQ8" s="1326">
        <f t="shared" si="2"/>
        <v>3641107.1936484827</v>
      </c>
      <c r="BR8" s="1327">
        <f t="shared" si="12"/>
        <v>516.47804956902201</v>
      </c>
      <c r="BS8" s="1328">
        <f t="shared" si="13"/>
        <v>0.48133693129209376</v>
      </c>
      <c r="BT8" s="1273">
        <f>VLOOKUP($B8,'SAME R Results'!$AA$146:$AB$150,2)</f>
        <v>0.55000000000000004</v>
      </c>
      <c r="BU8" s="1295">
        <f t="shared" si="14"/>
        <v>1</v>
      </c>
      <c r="BV8" s="1295">
        <f t="shared" si="15"/>
        <v>1.7178367369549752</v>
      </c>
      <c r="BW8" s="1273">
        <f>VLOOKUP($B8,'SAME R Results'!$AA$146:$AC$150,3)</f>
        <v>0.9</v>
      </c>
      <c r="BX8" s="1329" t="s">
        <v>527</v>
      </c>
      <c r="BY8" s="1441">
        <v>1.7178367369549752</v>
      </c>
      <c r="BZ8" s="1288">
        <v>369.21229962777983</v>
      </c>
      <c r="CA8" s="1331">
        <f>CA7</f>
        <v>2.52</v>
      </c>
      <c r="CB8" s="1332"/>
      <c r="CC8" s="1333"/>
      <c r="CD8" s="1362"/>
    </row>
    <row r="9" spans="1:82" s="1268" customFormat="1" x14ac:dyDescent="0.25">
      <c r="A9" s="1319">
        <v>4</v>
      </c>
      <c r="B9" s="1272" t="s">
        <v>104</v>
      </c>
      <c r="C9" s="1272"/>
      <c r="D9" s="1272"/>
      <c r="E9" s="1272"/>
      <c r="F9" s="1273">
        <v>691</v>
      </c>
      <c r="G9" s="1278"/>
      <c r="H9" s="1320"/>
      <c r="I9" s="1364">
        <v>41149</v>
      </c>
      <c r="J9" s="1293"/>
      <c r="K9" s="1365">
        <v>8.1</v>
      </c>
      <c r="L9" s="1295">
        <v>1.4450000000000001</v>
      </c>
      <c r="M9" s="1273">
        <v>60</v>
      </c>
      <c r="N9" s="1273">
        <v>11</v>
      </c>
      <c r="O9" s="1273">
        <v>8</v>
      </c>
      <c r="P9" s="1273" t="s">
        <v>97</v>
      </c>
      <c r="Q9" s="1273" t="s">
        <v>527</v>
      </c>
      <c r="R9" s="1273"/>
      <c r="S9" s="1273" t="s">
        <v>97</v>
      </c>
      <c r="T9" s="1273" t="s">
        <v>527</v>
      </c>
      <c r="U9" s="1273" t="s">
        <v>97</v>
      </c>
      <c r="V9" s="1273" t="s">
        <v>98</v>
      </c>
      <c r="W9" s="1273" t="s">
        <v>98</v>
      </c>
      <c r="X9" s="1273" t="s">
        <v>97</v>
      </c>
      <c r="Y9" s="1273" t="s">
        <v>97</v>
      </c>
      <c r="Z9" s="1273"/>
      <c r="AA9" s="1273">
        <v>10</v>
      </c>
      <c r="AB9" s="1273" t="s">
        <v>98</v>
      </c>
      <c r="AC9" s="1281">
        <v>5.1947877000000003E-2</v>
      </c>
      <c r="AD9" s="1321"/>
      <c r="AE9" s="1273">
        <v>58</v>
      </c>
      <c r="AF9" s="1273">
        <v>720</v>
      </c>
      <c r="AG9" s="1273">
        <v>5</v>
      </c>
      <c r="AH9" s="1273" t="s">
        <v>97</v>
      </c>
      <c r="AI9" s="1273" t="s">
        <v>98</v>
      </c>
      <c r="AJ9" s="1273" t="s">
        <v>98</v>
      </c>
      <c r="AK9" s="1273" t="s">
        <v>97</v>
      </c>
      <c r="AL9" s="1273" t="s">
        <v>97</v>
      </c>
      <c r="AM9" s="1273" t="s">
        <v>98</v>
      </c>
      <c r="AN9" s="1281">
        <v>5.1947877000000003E-2</v>
      </c>
      <c r="AO9" s="1295"/>
      <c r="AP9" s="1273" t="s">
        <v>97</v>
      </c>
      <c r="AQ9" s="1322" t="s">
        <v>527</v>
      </c>
      <c r="AR9" s="1322" t="s">
        <v>527</v>
      </c>
      <c r="AS9" s="1322" t="s">
        <v>527</v>
      </c>
      <c r="AT9" s="1322" t="s">
        <v>527</v>
      </c>
      <c r="AU9" s="1322" t="s">
        <v>527</v>
      </c>
      <c r="AV9" s="1322" t="s">
        <v>527</v>
      </c>
      <c r="AW9" s="1372">
        <v>7.023680999999999</v>
      </c>
      <c r="AX9" s="1372">
        <v>4.7140166666666676</v>
      </c>
      <c r="AY9" s="1373">
        <v>94750</v>
      </c>
      <c r="AZ9" s="1316" t="s">
        <v>527</v>
      </c>
      <c r="BA9" s="1316" t="s">
        <v>527</v>
      </c>
      <c r="BB9" s="1372">
        <v>7.8257500000000011</v>
      </c>
      <c r="BC9" s="1323">
        <f t="shared" si="3"/>
        <v>2.3096643333333313</v>
      </c>
      <c r="BD9" s="1274">
        <f t="shared" si="4"/>
        <v>2865597.8568671825</v>
      </c>
      <c r="BE9" s="1275">
        <f t="shared" si="5"/>
        <v>573.38108101777982</v>
      </c>
      <c r="BF9" s="1275" t="s">
        <v>527</v>
      </c>
      <c r="BG9" s="1275" t="s">
        <v>527</v>
      </c>
      <c r="BH9" s="1276">
        <f t="shared" si="6"/>
        <v>17.686195000000001</v>
      </c>
      <c r="BI9" s="1324">
        <f t="shared" si="7"/>
        <v>0.20009125831934743</v>
      </c>
      <c r="BJ9" s="1324">
        <f t="shared" si="8"/>
        <v>0.17498438174454534</v>
      </c>
      <c r="BK9" s="1324">
        <f t="shared" si="9"/>
        <v>0.1636382677245031</v>
      </c>
      <c r="BL9" s="1275" t="s">
        <v>527</v>
      </c>
      <c r="BM9" s="1276" t="e">
        <f t="shared" si="10"/>
        <v>#NUM!</v>
      </c>
      <c r="BN9" s="1325" t="e">
        <f t="shared" si="11"/>
        <v>#NUM!</v>
      </c>
      <c r="BO9" s="1326">
        <f t="shared" si="0"/>
        <v>2865597.8568671825</v>
      </c>
      <c r="BP9" s="1326">
        <f t="shared" si="1"/>
        <v>2823647.1530876998</v>
      </c>
      <c r="BQ9" s="1326">
        <f t="shared" si="2"/>
        <v>2541939.0574902608</v>
      </c>
      <c r="BR9" s="1327">
        <f t="shared" si="12"/>
        <v>573.38108101777982</v>
      </c>
      <c r="BS9" s="1328">
        <f t="shared" si="13"/>
        <v>0.51266632631921583</v>
      </c>
      <c r="BT9" s="1273">
        <f>VLOOKUP($B9,'SAME R Results'!$AA$146:$AB$150,2)</f>
        <v>2.2599999999999998</v>
      </c>
      <c r="BU9" s="1295">
        <f t="shared" si="14"/>
        <v>1</v>
      </c>
      <c r="BV9" s="1295">
        <f t="shared" si="15"/>
        <v>1</v>
      </c>
      <c r="BW9" s="1273">
        <f>VLOOKUP($B9,'SAME R Results'!$AA$146:$AC$150,3)</f>
        <v>2.2000000000000002</v>
      </c>
      <c r="BX9" s="1329" t="s">
        <v>527</v>
      </c>
      <c r="BY9" s="1441">
        <v>1.9480135636726696</v>
      </c>
      <c r="BZ9" s="1288">
        <v>501.20662445760627</v>
      </c>
      <c r="CA9" s="1331">
        <v>7.52</v>
      </c>
      <c r="CB9" s="1332"/>
      <c r="CC9" s="1333"/>
      <c r="CD9" s="1362"/>
    </row>
    <row r="10" spans="1:82" s="1268" customFormat="1" x14ac:dyDescent="0.25">
      <c r="A10" s="1319" t="s">
        <v>696</v>
      </c>
      <c r="B10" s="1272" t="s">
        <v>104</v>
      </c>
      <c r="C10" s="1272"/>
      <c r="D10" s="1272"/>
      <c r="E10" s="1272"/>
      <c r="F10" s="1273" t="s">
        <v>724</v>
      </c>
      <c r="G10" s="1278" t="s">
        <v>432</v>
      </c>
      <c r="H10" s="1320"/>
      <c r="I10" s="1364">
        <v>41149</v>
      </c>
      <c r="J10" s="1293"/>
      <c r="K10" s="1365">
        <v>8.1</v>
      </c>
      <c r="L10" s="1295">
        <v>1.4450000000000001</v>
      </c>
      <c r="M10" s="1273">
        <v>60</v>
      </c>
      <c r="N10" s="1273">
        <v>11</v>
      </c>
      <c r="O10" s="1273">
        <v>8</v>
      </c>
      <c r="P10" s="1273" t="s">
        <v>97</v>
      </c>
      <c r="Q10" s="1273" t="s">
        <v>527</v>
      </c>
      <c r="R10" s="1273"/>
      <c r="S10" s="1273" t="s">
        <v>97</v>
      </c>
      <c r="T10" s="1273" t="s">
        <v>527</v>
      </c>
      <c r="U10" s="1273" t="s">
        <v>97</v>
      </c>
      <c r="V10" s="1273" t="s">
        <v>98</v>
      </c>
      <c r="W10" s="1273" t="s">
        <v>98</v>
      </c>
      <c r="X10" s="1273" t="s">
        <v>97</v>
      </c>
      <c r="Y10" s="1273" t="s">
        <v>97</v>
      </c>
      <c r="Z10" s="1273"/>
      <c r="AA10" s="1273">
        <v>10</v>
      </c>
      <c r="AB10" s="1273" t="s">
        <v>98</v>
      </c>
      <c r="AC10" s="1281">
        <v>5.1947877000000003E-2</v>
      </c>
      <c r="AD10" s="1321"/>
      <c r="AE10" s="1273">
        <v>58</v>
      </c>
      <c r="AF10" s="1273">
        <v>720</v>
      </c>
      <c r="AG10" s="1273">
        <v>5</v>
      </c>
      <c r="AH10" s="1273" t="s">
        <v>97</v>
      </c>
      <c r="AI10" s="1273" t="s">
        <v>98</v>
      </c>
      <c r="AJ10" s="1273" t="s">
        <v>98</v>
      </c>
      <c r="AK10" s="1273" t="s">
        <v>97</v>
      </c>
      <c r="AL10" s="1273" t="s">
        <v>97</v>
      </c>
      <c r="AM10" s="1273" t="s">
        <v>98</v>
      </c>
      <c r="AN10" s="1281">
        <v>5.1947877000000003E-2</v>
      </c>
      <c r="AO10" s="1295"/>
      <c r="AP10" s="1273" t="s">
        <v>97</v>
      </c>
      <c r="AQ10" s="1322" t="s">
        <v>527</v>
      </c>
      <c r="AR10" s="1322" t="s">
        <v>527</v>
      </c>
      <c r="AS10" s="1322" t="s">
        <v>527</v>
      </c>
      <c r="AT10" s="1322" t="s">
        <v>527</v>
      </c>
      <c r="AU10" s="1322" t="s">
        <v>527</v>
      </c>
      <c r="AV10" s="1322" t="s">
        <v>527</v>
      </c>
      <c r="AW10" s="1372">
        <v>6.0968934999999993</v>
      </c>
      <c r="AX10" s="1372">
        <v>4.7868350000000008</v>
      </c>
      <c r="AY10" s="1373">
        <v>31360</v>
      </c>
      <c r="AZ10" s="1316" t="s">
        <v>527</v>
      </c>
      <c r="BA10" s="1316" t="s">
        <v>527</v>
      </c>
      <c r="BB10" s="1372">
        <v>8.1618500000000012</v>
      </c>
      <c r="BC10" s="1323">
        <f t="shared" si="3"/>
        <v>1.3100584999999985</v>
      </c>
      <c r="BD10" s="1274">
        <f t="shared" si="4"/>
        <v>871910.03397501679</v>
      </c>
      <c r="BE10" s="1275">
        <f t="shared" si="5"/>
        <v>256.81659348219637</v>
      </c>
      <c r="BF10" s="1275" t="s">
        <v>527</v>
      </c>
      <c r="BG10" s="1275" t="s">
        <v>527</v>
      </c>
      <c r="BH10" s="1276">
        <f t="shared" si="6"/>
        <v>18.445781</v>
      </c>
      <c r="BI10" s="1324">
        <f t="shared" si="7"/>
        <v>0.29454483085987176</v>
      </c>
      <c r="BJ10" s="1324">
        <f t="shared" si="8"/>
        <v>0.26383638622919303</v>
      </c>
      <c r="BK10" s="1324">
        <f t="shared" si="9"/>
        <v>0.24970447872998328</v>
      </c>
      <c r="BL10" s="1275" t="s">
        <v>527</v>
      </c>
      <c r="BM10" s="1276" t="e">
        <f t="shared" si="10"/>
        <v>#NUM!</v>
      </c>
      <c r="BN10" s="1325" t="e">
        <f t="shared" si="11"/>
        <v>#NUM!</v>
      </c>
      <c r="BO10" s="1326">
        <f t="shared" si="0"/>
        <v>871910.03397501679</v>
      </c>
      <c r="BP10" s="1326">
        <f t="shared" si="1"/>
        <v>858025.34721486305</v>
      </c>
      <c r="BQ10" s="1326">
        <f t="shared" si="2"/>
        <v>803054.06128531485</v>
      </c>
      <c r="BR10" s="1327">
        <f t="shared" si="12"/>
        <v>256.81659348219637</v>
      </c>
      <c r="BS10" s="1328">
        <f t="shared" si="13"/>
        <v>0.29078808931900879</v>
      </c>
      <c r="BT10" s="1273">
        <f>VLOOKUP($B10,'SAME R Results'!$AA$146:$AB$150,2)</f>
        <v>2.2599999999999998</v>
      </c>
      <c r="BU10" s="1295">
        <f t="shared" si="14"/>
        <v>1</v>
      </c>
      <c r="BV10" s="1295">
        <f t="shared" si="15"/>
        <v>1</v>
      </c>
      <c r="BW10" s="1273">
        <f>VLOOKUP($B10,'SAME R Results'!$AA$146:$AC$150,3)</f>
        <v>2.2000000000000002</v>
      </c>
      <c r="BX10" s="1329" t="s">
        <v>527</v>
      </c>
      <c r="BY10" s="1441">
        <v>1.8145338735925118</v>
      </c>
      <c r="BZ10" s="1288">
        <v>501.20662445760627</v>
      </c>
      <c r="CA10" s="1331">
        <f>CA9</f>
        <v>7.52</v>
      </c>
      <c r="CB10" s="1332"/>
      <c r="CC10" s="1333"/>
      <c r="CD10" s="1362"/>
    </row>
    <row r="11" spans="1:82" s="1268" customFormat="1" x14ac:dyDescent="0.25">
      <c r="A11" s="1319">
        <v>5</v>
      </c>
      <c r="B11" s="1272" t="s">
        <v>104</v>
      </c>
      <c r="C11" s="1272"/>
      <c r="D11" s="1272"/>
      <c r="E11" s="1272"/>
      <c r="F11" s="1273">
        <v>692</v>
      </c>
      <c r="G11" s="1278"/>
      <c r="H11" s="1320"/>
      <c r="I11" s="1364">
        <v>41149</v>
      </c>
      <c r="J11" s="1293"/>
      <c r="K11" s="1365">
        <v>8.1</v>
      </c>
      <c r="L11" s="1295">
        <v>1.45</v>
      </c>
      <c r="M11" s="1273">
        <v>60</v>
      </c>
      <c r="N11" s="1273">
        <v>11</v>
      </c>
      <c r="O11" s="1273">
        <v>8</v>
      </c>
      <c r="P11" s="1273" t="s">
        <v>97</v>
      </c>
      <c r="Q11" s="1273" t="s">
        <v>527</v>
      </c>
      <c r="R11" s="1273"/>
      <c r="S11" s="1273" t="s">
        <v>97</v>
      </c>
      <c r="T11" s="1273" t="s">
        <v>527</v>
      </c>
      <c r="U11" s="1273" t="s">
        <v>97</v>
      </c>
      <c r="V11" s="1273" t="s">
        <v>98</v>
      </c>
      <c r="W11" s="1273" t="s">
        <v>98</v>
      </c>
      <c r="X11" s="1273" t="s">
        <v>97</v>
      </c>
      <c r="Y11" s="1273" t="s">
        <v>97</v>
      </c>
      <c r="Z11" s="1273"/>
      <c r="AA11" s="1273">
        <v>10</v>
      </c>
      <c r="AB11" s="1273" t="s">
        <v>98</v>
      </c>
      <c r="AC11" s="1281">
        <v>5.1947877000000003E-2</v>
      </c>
      <c r="AD11" s="1321"/>
      <c r="AE11" s="1273">
        <v>58</v>
      </c>
      <c r="AF11" s="1273">
        <v>720</v>
      </c>
      <c r="AG11" s="1273">
        <v>5</v>
      </c>
      <c r="AH11" s="1273" t="s">
        <v>97</v>
      </c>
      <c r="AI11" s="1273" t="s">
        <v>98</v>
      </c>
      <c r="AJ11" s="1273" t="s">
        <v>98</v>
      </c>
      <c r="AK11" s="1273" t="s">
        <v>97</v>
      </c>
      <c r="AL11" s="1273" t="s">
        <v>97</v>
      </c>
      <c r="AM11" s="1273" t="s">
        <v>98</v>
      </c>
      <c r="AN11" s="1281">
        <v>5.1947877000000003E-2</v>
      </c>
      <c r="AO11" s="1295"/>
      <c r="AP11" s="1273" t="s">
        <v>97</v>
      </c>
      <c r="AQ11" s="1322" t="s">
        <v>527</v>
      </c>
      <c r="AR11" s="1322" t="s">
        <v>527</v>
      </c>
      <c r="AS11" s="1322" t="s">
        <v>527</v>
      </c>
      <c r="AT11" s="1322" t="s">
        <v>527</v>
      </c>
      <c r="AU11" s="1322" t="s">
        <v>527</v>
      </c>
      <c r="AV11" s="1322" t="s">
        <v>527</v>
      </c>
      <c r="AW11" s="1372">
        <v>7.8813785000000012</v>
      </c>
      <c r="AX11" s="1372">
        <v>4.7246783333333333</v>
      </c>
      <c r="AY11" s="1373">
        <v>109500</v>
      </c>
      <c r="AZ11" s="1316" t="s">
        <v>527</v>
      </c>
      <c r="BA11" s="1316" t="s">
        <v>527</v>
      </c>
      <c r="BB11" s="1372">
        <v>65.0429523809524</v>
      </c>
      <c r="BC11" s="1323">
        <f t="shared" si="3"/>
        <v>3.1567001666666679</v>
      </c>
      <c r="BD11" s="1274">
        <f t="shared" si="4"/>
        <v>3589929.1899840296</v>
      </c>
      <c r="BE11" s="1275">
        <f t="shared" si="5"/>
        <v>1114.6162921487382</v>
      </c>
      <c r="BF11" s="1275" t="s">
        <v>527</v>
      </c>
      <c r="BG11" s="1275" t="s">
        <v>527</v>
      </c>
      <c r="BH11" s="1276">
        <f t="shared" si="6"/>
        <v>146.9970723809524</v>
      </c>
      <c r="BI11" s="1324">
        <f t="shared" si="7"/>
        <v>0.31048419987183556</v>
      </c>
      <c r="BJ11" s="1324">
        <f t="shared" si="8"/>
        <v>0.32880153266859696</v>
      </c>
      <c r="BK11" s="1324">
        <f t="shared" si="9"/>
        <v>0.33836154374507504</v>
      </c>
      <c r="BL11" s="1275" t="s">
        <v>527</v>
      </c>
      <c r="BM11" s="1276">
        <f t="shared" si="10"/>
        <v>1.2705103790824266</v>
      </c>
      <c r="BN11" s="1325">
        <f t="shared" si="11"/>
        <v>0.30171183065696261</v>
      </c>
      <c r="BO11" s="1326">
        <f t="shared" si="0"/>
        <v>3589929.1899840296</v>
      </c>
      <c r="BP11" s="1326">
        <f t="shared" si="1"/>
        <v>3351278.4362679534</v>
      </c>
      <c r="BQ11" s="1326">
        <f t="shared" si="2"/>
        <v>2957312.3844887828</v>
      </c>
      <c r="BR11" s="1327">
        <f t="shared" si="12"/>
        <v>1114.6162921487382</v>
      </c>
      <c r="BS11" s="1328">
        <f t="shared" si="13"/>
        <v>0.70067925212347237</v>
      </c>
      <c r="BT11" s="1273">
        <f>VLOOKUP($B11,'SAME R Results'!$AA$146:$AB$150,2)</f>
        <v>2.2599999999999998</v>
      </c>
      <c r="BU11" s="1295">
        <f t="shared" si="14"/>
        <v>1</v>
      </c>
      <c r="BV11" s="1295">
        <f t="shared" si="15"/>
        <v>1</v>
      </c>
      <c r="BW11" s="1273">
        <f>VLOOKUP($B11,'SAME R Results'!$AA$146:$AC$150,3)</f>
        <v>2.2000000000000002</v>
      </c>
      <c r="BX11" s="1329" t="s">
        <v>527</v>
      </c>
      <c r="BY11" s="1441">
        <v>1.8349736461063328</v>
      </c>
      <c r="BZ11" s="1288">
        <v>512.16736666465113</v>
      </c>
      <c r="CA11" s="1331">
        <v>28.41</v>
      </c>
      <c r="CB11" s="1332"/>
      <c r="CC11" s="1333"/>
      <c r="CD11" s="1362"/>
    </row>
    <row r="12" spans="1:82" s="1268" customFormat="1" x14ac:dyDescent="0.25">
      <c r="A12" s="1319" t="s">
        <v>697</v>
      </c>
      <c r="B12" s="1272" t="s">
        <v>104</v>
      </c>
      <c r="C12" s="1272"/>
      <c r="D12" s="1272"/>
      <c r="E12" s="1272"/>
      <c r="F12" s="1273" t="s">
        <v>725</v>
      </c>
      <c r="G12" s="1278" t="s">
        <v>432</v>
      </c>
      <c r="H12" s="1320"/>
      <c r="I12" s="1364">
        <v>41149</v>
      </c>
      <c r="J12" s="1293"/>
      <c r="K12" s="1365">
        <v>8.1</v>
      </c>
      <c r="L12" s="1295">
        <v>1.45</v>
      </c>
      <c r="M12" s="1273">
        <v>60</v>
      </c>
      <c r="N12" s="1273">
        <v>11</v>
      </c>
      <c r="O12" s="1273">
        <v>8</v>
      </c>
      <c r="P12" s="1273" t="s">
        <v>97</v>
      </c>
      <c r="Q12" s="1273" t="s">
        <v>527</v>
      </c>
      <c r="R12" s="1273"/>
      <c r="S12" s="1273" t="s">
        <v>97</v>
      </c>
      <c r="T12" s="1273" t="s">
        <v>527</v>
      </c>
      <c r="U12" s="1273" t="s">
        <v>97</v>
      </c>
      <c r="V12" s="1273" t="s">
        <v>98</v>
      </c>
      <c r="W12" s="1273" t="s">
        <v>98</v>
      </c>
      <c r="X12" s="1273" t="s">
        <v>97</v>
      </c>
      <c r="Y12" s="1273" t="s">
        <v>97</v>
      </c>
      <c r="Z12" s="1273"/>
      <c r="AA12" s="1273">
        <v>10</v>
      </c>
      <c r="AB12" s="1273" t="s">
        <v>98</v>
      </c>
      <c r="AC12" s="1281">
        <v>5.1947877000000003E-2</v>
      </c>
      <c r="AD12" s="1321"/>
      <c r="AE12" s="1273">
        <v>58</v>
      </c>
      <c r="AF12" s="1273">
        <v>720</v>
      </c>
      <c r="AG12" s="1273">
        <v>5</v>
      </c>
      <c r="AH12" s="1273" t="s">
        <v>97</v>
      </c>
      <c r="AI12" s="1273" t="s">
        <v>98</v>
      </c>
      <c r="AJ12" s="1273" t="s">
        <v>98</v>
      </c>
      <c r="AK12" s="1273" t="s">
        <v>97</v>
      </c>
      <c r="AL12" s="1273" t="s">
        <v>97</v>
      </c>
      <c r="AM12" s="1273" t="s">
        <v>98</v>
      </c>
      <c r="AN12" s="1281">
        <v>5.1947877000000003E-2</v>
      </c>
      <c r="AO12" s="1295"/>
      <c r="AP12" s="1273" t="s">
        <v>97</v>
      </c>
      <c r="AQ12" s="1322" t="s">
        <v>527</v>
      </c>
      <c r="AR12" s="1322" t="s">
        <v>527</v>
      </c>
      <c r="AS12" s="1322" t="s">
        <v>527</v>
      </c>
      <c r="AT12" s="1322" t="s">
        <v>527</v>
      </c>
      <c r="AU12" s="1322" t="s">
        <v>527</v>
      </c>
      <c r="AV12" s="1322" t="s">
        <v>527</v>
      </c>
      <c r="AW12" s="1372">
        <v>6.8754725000000008</v>
      </c>
      <c r="AX12" s="1372">
        <v>4.7853599999999998</v>
      </c>
      <c r="AY12" s="1373">
        <v>38752.631578947367</v>
      </c>
      <c r="AZ12" s="1316" t="s">
        <v>527</v>
      </c>
      <c r="BA12" s="1316" t="s">
        <v>527</v>
      </c>
      <c r="BB12" s="1372">
        <v>31.267526315789468</v>
      </c>
      <c r="BC12" s="1323">
        <f t="shared" si="3"/>
        <v>2.0901125000000009</v>
      </c>
      <c r="BD12" s="1274">
        <f t="shared" si="4"/>
        <v>1088478.9131625327</v>
      </c>
      <c r="BE12" s="1275">
        <f t="shared" si="5"/>
        <v>487.16203019387217</v>
      </c>
      <c r="BF12" s="1275" t="s">
        <v>527</v>
      </c>
      <c r="BG12" s="1275" t="s">
        <v>527</v>
      </c>
      <c r="BH12" s="1276">
        <f t="shared" si="6"/>
        <v>70.664609473684195</v>
      </c>
      <c r="BI12" s="1324">
        <f t="shared" si="7"/>
        <v>0.44756221209508046</v>
      </c>
      <c r="BJ12" s="1324">
        <f t="shared" si="8"/>
        <v>0.38340126961581622</v>
      </c>
      <c r="BK12" s="1324">
        <f t="shared" si="9"/>
        <v>0.35485719408508376</v>
      </c>
      <c r="BL12" s="1275" t="s">
        <v>527</v>
      </c>
      <c r="BM12" s="1276" t="e">
        <f t="shared" si="10"/>
        <v>#NUM!</v>
      </c>
      <c r="BN12" s="1325" t="e">
        <f t="shared" si="11"/>
        <v>#NUM!</v>
      </c>
      <c r="BO12" s="1326">
        <f t="shared" si="0"/>
        <v>1088478.9131625327</v>
      </c>
      <c r="BP12" s="1326">
        <f t="shared" si="1"/>
        <v>1071321.1277478221</v>
      </c>
      <c r="BQ12" s="1326">
        <f t="shared" si="2"/>
        <v>997876.38313281513</v>
      </c>
      <c r="BR12" s="1327">
        <f t="shared" si="12"/>
        <v>487.16203019387217</v>
      </c>
      <c r="BS12" s="1328">
        <f t="shared" si="13"/>
        <v>0.46393334369173417</v>
      </c>
      <c r="BT12" s="1273">
        <f>VLOOKUP($B12,'SAME R Results'!$AA$146:$AB$150,2)</f>
        <v>2.2599999999999998</v>
      </c>
      <c r="BU12" s="1295">
        <f t="shared" si="14"/>
        <v>1</v>
      </c>
      <c r="BV12" s="1295">
        <f t="shared" si="15"/>
        <v>1</v>
      </c>
      <c r="BW12" s="1273">
        <f>VLOOKUP($B12,'SAME R Results'!$AA$146:$AC$150,3)</f>
        <v>2.2000000000000002</v>
      </c>
      <c r="BX12" s="1329" t="s">
        <v>527</v>
      </c>
      <c r="BY12" s="1441">
        <v>1.8208566120733327</v>
      </c>
      <c r="BZ12" s="1288">
        <v>512.16736666465113</v>
      </c>
      <c r="CA12" s="1331">
        <f>CA11</f>
        <v>28.41</v>
      </c>
      <c r="CB12" s="1332"/>
      <c r="CC12" s="1333"/>
      <c r="CD12" s="1362"/>
    </row>
    <row r="13" spans="1:82" s="1268" customFormat="1" x14ac:dyDescent="0.25">
      <c r="A13" s="1319">
        <v>6</v>
      </c>
      <c r="B13" s="1272" t="s">
        <v>108</v>
      </c>
      <c r="C13" s="1272"/>
      <c r="D13" s="1272"/>
      <c r="E13" s="1272"/>
      <c r="F13" s="1273">
        <v>693</v>
      </c>
      <c r="G13" s="1278"/>
      <c r="H13" s="1320"/>
      <c r="I13" s="1364">
        <v>41149</v>
      </c>
      <c r="J13" s="1293"/>
      <c r="K13" s="1365">
        <v>8.1</v>
      </c>
      <c r="L13" s="1295">
        <v>1.45</v>
      </c>
      <c r="M13" s="1273">
        <v>60</v>
      </c>
      <c r="N13" s="1273">
        <v>11</v>
      </c>
      <c r="O13" s="1273">
        <v>8</v>
      </c>
      <c r="P13" s="1273" t="s">
        <v>97</v>
      </c>
      <c r="Q13" s="1273" t="s">
        <v>527</v>
      </c>
      <c r="R13" s="1273"/>
      <c r="S13" s="1273" t="s">
        <v>97</v>
      </c>
      <c r="T13" s="1273" t="s">
        <v>527</v>
      </c>
      <c r="U13" s="1273" t="s">
        <v>97</v>
      </c>
      <c r="V13" s="1273" t="s">
        <v>98</v>
      </c>
      <c r="W13" s="1273" t="s">
        <v>98</v>
      </c>
      <c r="X13" s="1273" t="s">
        <v>97</v>
      </c>
      <c r="Y13" s="1273" t="s">
        <v>97</v>
      </c>
      <c r="Z13" s="1273"/>
      <c r="AA13" s="1273">
        <v>10</v>
      </c>
      <c r="AB13" s="1273" t="s">
        <v>98</v>
      </c>
      <c r="AC13" s="1281">
        <v>3.8521766999999998E-2</v>
      </c>
      <c r="AD13" s="1321"/>
      <c r="AE13" s="1273">
        <v>58</v>
      </c>
      <c r="AF13" s="1273">
        <v>720</v>
      </c>
      <c r="AG13" s="1273">
        <v>5</v>
      </c>
      <c r="AH13" s="1273" t="s">
        <v>97</v>
      </c>
      <c r="AI13" s="1273" t="s">
        <v>98</v>
      </c>
      <c r="AJ13" s="1273" t="s">
        <v>98</v>
      </c>
      <c r="AK13" s="1273" t="s">
        <v>97</v>
      </c>
      <c r="AL13" s="1273" t="s">
        <v>97</v>
      </c>
      <c r="AM13" s="1273" t="s">
        <v>98</v>
      </c>
      <c r="AN13" s="1281">
        <v>3.8521766999999998E-2</v>
      </c>
      <c r="AO13" s="1295"/>
      <c r="AP13" s="1273" t="s">
        <v>97</v>
      </c>
      <c r="AQ13" s="1322" t="s">
        <v>527</v>
      </c>
      <c r="AR13" s="1322" t="s">
        <v>527</v>
      </c>
      <c r="AS13" s="1322" t="s">
        <v>527</v>
      </c>
      <c r="AT13" s="1322" t="s">
        <v>527</v>
      </c>
      <c r="AU13" s="1322" t="s">
        <v>527</v>
      </c>
      <c r="AV13" s="1322" t="s">
        <v>527</v>
      </c>
      <c r="AW13" s="1372">
        <v>7.0747524999999998</v>
      </c>
      <c r="AX13" s="1372">
        <v>4.7406500000000005</v>
      </c>
      <c r="AY13" s="1373">
        <v>88040</v>
      </c>
      <c r="AZ13" s="1316" t="s">
        <v>527</v>
      </c>
      <c r="BA13" s="1316" t="s">
        <v>527</v>
      </c>
      <c r="BB13" s="1372">
        <v>63.840850000000003</v>
      </c>
      <c r="BC13" s="1323">
        <f t="shared" si="3"/>
        <v>2.3341024999999993</v>
      </c>
      <c r="BD13" s="1274">
        <f t="shared" si="4"/>
        <v>3560017.0469854097</v>
      </c>
      <c r="BE13" s="1275">
        <f t="shared" si="5"/>
        <v>583.83318852339085</v>
      </c>
      <c r="BF13" s="1275" t="s">
        <v>527</v>
      </c>
      <c r="BG13" s="1275" t="s">
        <v>527</v>
      </c>
      <c r="BH13" s="1276">
        <f t="shared" si="6"/>
        <v>28.728382500000002</v>
      </c>
      <c r="BI13" s="1324">
        <f t="shared" si="7"/>
        <v>0.16399730136623239</v>
      </c>
      <c r="BJ13" s="1324">
        <f t="shared" si="8"/>
        <v>0.22140667508524625</v>
      </c>
      <c r="BK13" s="1324">
        <f t="shared" si="9"/>
        <v>0.25725730416905535</v>
      </c>
      <c r="BL13" s="1275" t="s">
        <v>527</v>
      </c>
      <c r="BM13" s="1276">
        <f t="shared" si="10"/>
        <v>1.729548796372238</v>
      </c>
      <c r="BN13" s="1325">
        <f t="shared" si="11"/>
        <v>0.14114311481158029</v>
      </c>
      <c r="BO13" s="1326">
        <f t="shared" si="0"/>
        <v>3560017.0469854097</v>
      </c>
      <c r="BP13" s="1326">
        <f t="shared" si="1"/>
        <v>3507451.4416745212</v>
      </c>
      <c r="BQ13" s="1326">
        <f t="shared" si="2"/>
        <v>3169797.4186905804</v>
      </c>
      <c r="BR13" s="1327">
        <f t="shared" si="12"/>
        <v>583.83318852339085</v>
      </c>
      <c r="BS13" s="1328">
        <f t="shared" si="13"/>
        <v>0.51809076178638003</v>
      </c>
      <c r="BT13" s="1273">
        <f>VLOOKUP($B13,'SAME R Results'!$AA$146:$AB$150,2)</f>
        <v>0.45</v>
      </c>
      <c r="BU13" s="1295">
        <f t="shared" si="14"/>
        <v>1</v>
      </c>
      <c r="BV13" s="1295">
        <f t="shared" si="15"/>
        <v>1</v>
      </c>
      <c r="BW13" s="1273">
        <f>VLOOKUP($B13,'SAME R Results'!$AA$146:$AC$150,3)</f>
        <v>1.42</v>
      </c>
      <c r="BX13" s="1329" t="s">
        <v>527</v>
      </c>
      <c r="BY13" s="1441">
        <v>1.9951507874909593</v>
      </c>
      <c r="BZ13" s="1288">
        <v>510.45963124191707</v>
      </c>
      <c r="CA13" s="1331">
        <v>3.36</v>
      </c>
      <c r="CB13" s="1332"/>
      <c r="CC13" s="1333"/>
      <c r="CD13" s="1362"/>
    </row>
    <row r="14" spans="1:82" s="1268" customFormat="1" x14ac:dyDescent="0.25">
      <c r="A14" s="1319" t="s">
        <v>698</v>
      </c>
      <c r="B14" s="1272" t="s">
        <v>108</v>
      </c>
      <c r="C14" s="1272"/>
      <c r="D14" s="1272"/>
      <c r="E14" s="1272"/>
      <c r="F14" s="1273" t="s">
        <v>726</v>
      </c>
      <c r="G14" s="1278" t="s">
        <v>432</v>
      </c>
      <c r="H14" s="1320"/>
      <c r="I14" s="1364">
        <v>41149</v>
      </c>
      <c r="J14" s="1293"/>
      <c r="K14" s="1365">
        <v>8.1</v>
      </c>
      <c r="L14" s="1295">
        <v>1.45</v>
      </c>
      <c r="M14" s="1273">
        <v>60</v>
      </c>
      <c r="N14" s="1273">
        <v>11</v>
      </c>
      <c r="O14" s="1273">
        <v>8</v>
      </c>
      <c r="P14" s="1273" t="s">
        <v>97</v>
      </c>
      <c r="Q14" s="1273" t="s">
        <v>527</v>
      </c>
      <c r="R14" s="1273"/>
      <c r="S14" s="1273" t="s">
        <v>97</v>
      </c>
      <c r="T14" s="1273" t="s">
        <v>527</v>
      </c>
      <c r="U14" s="1273" t="s">
        <v>97</v>
      </c>
      <c r="V14" s="1273" t="s">
        <v>98</v>
      </c>
      <c r="W14" s="1273" t="s">
        <v>98</v>
      </c>
      <c r="X14" s="1273" t="s">
        <v>97</v>
      </c>
      <c r="Y14" s="1273" t="s">
        <v>97</v>
      </c>
      <c r="Z14" s="1273"/>
      <c r="AA14" s="1273">
        <v>10</v>
      </c>
      <c r="AB14" s="1273" t="s">
        <v>98</v>
      </c>
      <c r="AC14" s="1281">
        <v>3.8521766999999998E-2</v>
      </c>
      <c r="AD14" s="1321"/>
      <c r="AE14" s="1273">
        <v>58</v>
      </c>
      <c r="AF14" s="1273">
        <v>720</v>
      </c>
      <c r="AG14" s="1273">
        <v>5</v>
      </c>
      <c r="AH14" s="1273" t="s">
        <v>97</v>
      </c>
      <c r="AI14" s="1273" t="s">
        <v>98</v>
      </c>
      <c r="AJ14" s="1273" t="s">
        <v>98</v>
      </c>
      <c r="AK14" s="1273" t="s">
        <v>97</v>
      </c>
      <c r="AL14" s="1273" t="s">
        <v>97</v>
      </c>
      <c r="AM14" s="1273" t="s">
        <v>98</v>
      </c>
      <c r="AN14" s="1281">
        <v>3.8521766999999998E-2</v>
      </c>
      <c r="AO14" s="1295"/>
      <c r="AP14" s="1273" t="s">
        <v>97</v>
      </c>
      <c r="AQ14" s="1322" t="s">
        <v>527</v>
      </c>
      <c r="AR14" s="1322" t="s">
        <v>527</v>
      </c>
      <c r="AS14" s="1322" t="s">
        <v>527</v>
      </c>
      <c r="AT14" s="1322" t="s">
        <v>527</v>
      </c>
      <c r="AU14" s="1322" t="s">
        <v>527</v>
      </c>
      <c r="AV14" s="1322" t="s">
        <v>527</v>
      </c>
      <c r="AW14" s="1372">
        <v>5.9837340000000001</v>
      </c>
      <c r="AX14" s="1372">
        <v>4.7518500000000001</v>
      </c>
      <c r="AY14" s="1373">
        <v>33268.42105263158</v>
      </c>
      <c r="AZ14" s="1316" t="s">
        <v>527</v>
      </c>
      <c r="BA14" s="1316" t="s">
        <v>527</v>
      </c>
      <c r="BB14" s="1372">
        <v>71.367699999999999</v>
      </c>
      <c r="BC14" s="1323">
        <f t="shared" si="3"/>
        <v>1.231884</v>
      </c>
      <c r="BD14" s="1274">
        <f t="shared" si="4"/>
        <v>1250649.4368492016</v>
      </c>
      <c r="BE14" s="1275">
        <f t="shared" si="5"/>
        <v>238.11740030001184</v>
      </c>
      <c r="BF14" s="1275" t="s">
        <v>527</v>
      </c>
      <c r="BG14" s="1275" t="s">
        <v>527</v>
      </c>
      <c r="BH14" s="1276">
        <f t="shared" si="6"/>
        <v>32.115465</v>
      </c>
      <c r="BI14" s="1324">
        <f t="shared" si="7"/>
        <v>0.19039500061656614</v>
      </c>
      <c r="BJ14" s="1324">
        <f t="shared" si="8"/>
        <v>0.3256596001622053</v>
      </c>
      <c r="BK14" s="1324">
        <f t="shared" si="9"/>
        <v>0.42591021641381799</v>
      </c>
      <c r="BL14" s="1275" t="s">
        <v>527</v>
      </c>
      <c r="BM14" s="1276">
        <f t="shared" si="10"/>
        <v>2.0805524698308036</v>
      </c>
      <c r="BN14" s="1325">
        <f t="shared" si="11"/>
        <v>0.14557988370354141</v>
      </c>
      <c r="BO14" s="1326">
        <f t="shared" si="0"/>
        <v>1250649.4368492016</v>
      </c>
      <c r="BP14" s="1326">
        <f t="shared" si="1"/>
        <v>1230786.0260090258</v>
      </c>
      <c r="BQ14" s="1326">
        <f t="shared" si="2"/>
        <v>1150496.0285076834</v>
      </c>
      <c r="BR14" s="1327">
        <f t="shared" si="12"/>
        <v>238.11740030001184</v>
      </c>
      <c r="BS14" s="1328">
        <f t="shared" si="13"/>
        <v>0.2734360294770487</v>
      </c>
      <c r="BT14" s="1273">
        <f>VLOOKUP($B14,'SAME R Results'!$AA$146:$AB$150,2)</f>
        <v>0.45</v>
      </c>
      <c r="BU14" s="1295">
        <f t="shared" si="14"/>
        <v>1</v>
      </c>
      <c r="BV14" s="1295">
        <f t="shared" si="15"/>
        <v>1</v>
      </c>
      <c r="BW14" s="1273">
        <f>VLOOKUP($B14,'SAME R Results'!$AA$146:$AC$150,3)</f>
        <v>1.42</v>
      </c>
      <c r="BX14" s="1329" t="s">
        <v>527</v>
      </c>
      <c r="BY14" s="1441">
        <v>1.807209881703717</v>
      </c>
      <c r="BZ14" s="1288">
        <v>510.45963124191707</v>
      </c>
      <c r="CA14" s="1331">
        <f>CA13</f>
        <v>3.36</v>
      </c>
      <c r="CB14" s="1332"/>
      <c r="CC14" s="1333"/>
      <c r="CD14" s="1362"/>
    </row>
    <row r="15" spans="1:82" s="1268" customFormat="1" x14ac:dyDescent="0.25">
      <c r="A15" s="1319">
        <v>7</v>
      </c>
      <c r="B15" s="1272" t="s">
        <v>99</v>
      </c>
      <c r="C15" s="1272"/>
      <c r="D15" s="1272"/>
      <c r="E15" s="1272"/>
      <c r="F15" s="1273">
        <v>694</v>
      </c>
      <c r="G15" s="1278"/>
      <c r="H15" s="1320"/>
      <c r="I15" s="1364">
        <v>41149</v>
      </c>
      <c r="J15" s="1293"/>
      <c r="K15" s="1365">
        <v>8.1</v>
      </c>
      <c r="L15" s="1295">
        <v>1.2450000000000001</v>
      </c>
      <c r="M15" s="1273">
        <v>60</v>
      </c>
      <c r="N15" s="1273">
        <v>11</v>
      </c>
      <c r="O15" s="1273">
        <v>8</v>
      </c>
      <c r="P15" s="1273" t="s">
        <v>97</v>
      </c>
      <c r="Q15" s="1273" t="s">
        <v>527</v>
      </c>
      <c r="R15" s="1273"/>
      <c r="S15" s="1273" t="s">
        <v>97</v>
      </c>
      <c r="T15" s="1273" t="s">
        <v>527</v>
      </c>
      <c r="U15" s="1273" t="s">
        <v>97</v>
      </c>
      <c r="V15" s="1273" t="s">
        <v>98</v>
      </c>
      <c r="W15" s="1273" t="s">
        <v>98</v>
      </c>
      <c r="X15" s="1273" t="s">
        <v>97</v>
      </c>
      <c r="Y15" s="1273" t="s">
        <v>98</v>
      </c>
      <c r="Z15" s="1273"/>
      <c r="AA15" s="1273">
        <v>10</v>
      </c>
      <c r="AB15" s="1273" t="s">
        <v>98</v>
      </c>
      <c r="AC15" s="1281">
        <v>3.8521766999999998E-2</v>
      </c>
      <c r="AD15" s="1321"/>
      <c r="AE15" s="1273">
        <v>58</v>
      </c>
      <c r="AF15" s="1273">
        <v>720</v>
      </c>
      <c r="AG15" s="1273">
        <v>5</v>
      </c>
      <c r="AH15" s="1273" t="s">
        <v>97</v>
      </c>
      <c r="AI15" s="1273" t="s">
        <v>98</v>
      </c>
      <c r="AJ15" s="1273" t="s">
        <v>98</v>
      </c>
      <c r="AK15" s="1273" t="s">
        <v>97</v>
      </c>
      <c r="AL15" s="1273" t="s">
        <v>98</v>
      </c>
      <c r="AM15" s="1273" t="s">
        <v>98</v>
      </c>
      <c r="AN15" s="1281">
        <v>3.8521766999999998E-2</v>
      </c>
      <c r="AO15" s="1295"/>
      <c r="AP15" s="1273" t="s">
        <v>97</v>
      </c>
      <c r="AQ15" s="1322" t="s">
        <v>527</v>
      </c>
      <c r="AR15" s="1322" t="s">
        <v>527</v>
      </c>
      <c r="AS15" s="1322" t="s">
        <v>527</v>
      </c>
      <c r="AT15" s="1322" t="s">
        <v>527</v>
      </c>
      <c r="AU15" s="1322" t="s">
        <v>527</v>
      </c>
      <c r="AV15" s="1322" t="s">
        <v>527</v>
      </c>
      <c r="AW15" s="1372">
        <v>7.138611</v>
      </c>
      <c r="AX15" s="1372">
        <v>4.7209166666666675</v>
      </c>
      <c r="AY15" s="1373">
        <v>98845</v>
      </c>
      <c r="AZ15" s="1316" t="s">
        <v>527</v>
      </c>
      <c r="BA15" s="1316" t="s">
        <v>527</v>
      </c>
      <c r="BB15" s="1372">
        <v>108.81444999999999</v>
      </c>
      <c r="BC15" s="1323">
        <f t="shared" si="3"/>
        <v>2.4176943333333325</v>
      </c>
      <c r="BD15" s="1274">
        <f t="shared" si="4"/>
        <v>4052382.1259289584</v>
      </c>
      <c r="BE15" s="1275">
        <f t="shared" si="5"/>
        <v>621.08339498904695</v>
      </c>
      <c r="BF15" s="1275" t="s">
        <v>527</v>
      </c>
      <c r="BG15" s="1275" t="s">
        <v>527</v>
      </c>
      <c r="BH15" s="1276">
        <f t="shared" si="6"/>
        <v>54.67725433594903</v>
      </c>
      <c r="BI15" s="1324">
        <f t="shared" si="7"/>
        <v>0.15326377811585853</v>
      </c>
      <c r="BJ15" s="1324">
        <f t="shared" si="8"/>
        <v>0.29536966800276387</v>
      </c>
      <c r="BK15" s="1324">
        <f t="shared" si="9"/>
        <v>0.41004269446941227</v>
      </c>
      <c r="BL15" s="1275" t="s">
        <v>527</v>
      </c>
      <c r="BM15" s="1276">
        <f t="shared" si="10"/>
        <v>2.2478624828190008</v>
      </c>
      <c r="BN15" s="1325">
        <f t="shared" si="11"/>
        <v>0.11040184807464569</v>
      </c>
      <c r="BO15" s="1326">
        <f t="shared" si="0"/>
        <v>4052382.1259289584</v>
      </c>
      <c r="BP15" s="1326">
        <f t="shared" si="1"/>
        <v>3993365.2329603676</v>
      </c>
      <c r="BQ15" s="1326">
        <f t="shared" si="2"/>
        <v>3586546.3940166607</v>
      </c>
      <c r="BR15" s="1327">
        <f t="shared" si="12"/>
        <v>621.08339498904695</v>
      </c>
      <c r="BS15" s="1328">
        <f t="shared" si="13"/>
        <v>0.53664528396815514</v>
      </c>
      <c r="BT15" s="1273">
        <f>VLOOKUP($B15,'SAME R Results'!$AA$146:$AB$150,2)</f>
        <v>0.28000000000000003</v>
      </c>
      <c r="BU15" s="1295">
        <f t="shared" si="14"/>
        <v>1</v>
      </c>
      <c r="BV15" s="1295">
        <f t="shared" si="15"/>
        <v>1.7945769917752201</v>
      </c>
      <c r="BW15" s="1273">
        <f>VLOOKUP($B15,'SAME R Results'!$AA$146:$AC$150,3)</f>
        <v>1</v>
      </c>
      <c r="BX15" s="1329" t="s">
        <v>527</v>
      </c>
      <c r="BY15" s="1441">
        <v>1.7945769917752201</v>
      </c>
      <c r="BZ15" s="1288">
        <v>249.95524583559205</v>
      </c>
      <c r="CA15" s="1331" t="s">
        <v>871</v>
      </c>
      <c r="CB15" s="1332"/>
      <c r="CC15" s="1333"/>
      <c r="CD15" s="1362"/>
    </row>
    <row r="16" spans="1:82" s="1268" customFormat="1" x14ac:dyDescent="0.25">
      <c r="A16" s="1319" t="s">
        <v>700</v>
      </c>
      <c r="B16" s="1272" t="s">
        <v>99</v>
      </c>
      <c r="C16" s="1272"/>
      <c r="D16" s="1272"/>
      <c r="E16" s="1272"/>
      <c r="F16" s="1273" t="s">
        <v>727</v>
      </c>
      <c r="G16" s="1278" t="s">
        <v>432</v>
      </c>
      <c r="H16" s="1320"/>
      <c r="I16" s="1364">
        <v>41149</v>
      </c>
      <c r="J16" s="1293"/>
      <c r="K16" s="1365">
        <v>8.1</v>
      </c>
      <c r="L16" s="1295">
        <v>1.2450000000000001</v>
      </c>
      <c r="M16" s="1273">
        <v>60</v>
      </c>
      <c r="N16" s="1273">
        <v>11</v>
      </c>
      <c r="O16" s="1273">
        <v>8</v>
      </c>
      <c r="P16" s="1273" t="s">
        <v>97</v>
      </c>
      <c r="Q16" s="1273" t="s">
        <v>527</v>
      </c>
      <c r="R16" s="1273"/>
      <c r="S16" s="1273" t="s">
        <v>97</v>
      </c>
      <c r="T16" s="1273" t="s">
        <v>527</v>
      </c>
      <c r="U16" s="1273" t="s">
        <v>97</v>
      </c>
      <c r="V16" s="1273" t="s">
        <v>98</v>
      </c>
      <c r="W16" s="1273" t="s">
        <v>98</v>
      </c>
      <c r="X16" s="1273" t="s">
        <v>97</v>
      </c>
      <c r="Y16" s="1273" t="s">
        <v>98</v>
      </c>
      <c r="Z16" s="1273"/>
      <c r="AA16" s="1273">
        <v>10</v>
      </c>
      <c r="AB16" s="1273" t="s">
        <v>98</v>
      </c>
      <c r="AC16" s="1281">
        <v>3.8521766999999998E-2</v>
      </c>
      <c r="AD16" s="1321"/>
      <c r="AE16" s="1273">
        <v>58</v>
      </c>
      <c r="AF16" s="1273">
        <v>720</v>
      </c>
      <c r="AG16" s="1273">
        <v>5</v>
      </c>
      <c r="AH16" s="1273" t="s">
        <v>97</v>
      </c>
      <c r="AI16" s="1273" t="s">
        <v>98</v>
      </c>
      <c r="AJ16" s="1273" t="s">
        <v>98</v>
      </c>
      <c r="AK16" s="1273" t="s">
        <v>97</v>
      </c>
      <c r="AL16" s="1273" t="s">
        <v>98</v>
      </c>
      <c r="AM16" s="1273" t="s">
        <v>98</v>
      </c>
      <c r="AN16" s="1281">
        <v>3.8521766999999998E-2</v>
      </c>
      <c r="AO16" s="1295"/>
      <c r="AP16" s="1273" t="s">
        <v>97</v>
      </c>
      <c r="AQ16" s="1322" t="s">
        <v>527</v>
      </c>
      <c r="AR16" s="1322" t="s">
        <v>527</v>
      </c>
      <c r="AS16" s="1322" t="s">
        <v>527</v>
      </c>
      <c r="AT16" s="1322" t="s">
        <v>527</v>
      </c>
      <c r="AU16" s="1322" t="s">
        <v>527</v>
      </c>
      <c r="AV16" s="1322" t="s">
        <v>527</v>
      </c>
      <c r="AW16" s="1372">
        <v>6.0479084210526315</v>
      </c>
      <c r="AX16" s="1372">
        <v>4.7271285714285716</v>
      </c>
      <c r="AY16" s="1373">
        <v>51550</v>
      </c>
      <c r="AZ16" s="1316" t="s">
        <v>527</v>
      </c>
      <c r="BA16" s="1316" t="s">
        <v>527</v>
      </c>
      <c r="BB16" s="1372">
        <v>61.877949999999998</v>
      </c>
      <c r="BC16" s="1323">
        <f t="shared" si="3"/>
        <v>1.3207798496240599</v>
      </c>
      <c r="BD16" s="1274">
        <f t="shared" si="4"/>
        <v>1986832.1460954787</v>
      </c>
      <c r="BE16" s="1275">
        <f t="shared" si="5"/>
        <v>259.42836592149234</v>
      </c>
      <c r="BF16" s="1275" t="s">
        <v>527</v>
      </c>
      <c r="BG16" s="1275" t="s">
        <v>527</v>
      </c>
      <c r="BH16" s="1276">
        <f t="shared" si="6"/>
        <v>29.778862059888606</v>
      </c>
      <c r="BI16" s="1324">
        <f t="shared" si="7"/>
        <v>0.13057387179451513</v>
      </c>
      <c r="BJ16" s="1324">
        <f t="shared" si="8"/>
        <v>0.30590231657807254</v>
      </c>
      <c r="BK16" s="1324">
        <f t="shared" si="9"/>
        <v>0.46821573839718428</v>
      </c>
      <c r="BL16" s="1275" t="s">
        <v>527</v>
      </c>
      <c r="BM16" s="1276">
        <f t="shared" si="10"/>
        <v>2.5160083659607402</v>
      </c>
      <c r="BN16" s="1325">
        <f t="shared" si="11"/>
        <v>8.5308644265663619E-2</v>
      </c>
      <c r="BO16" s="1326">
        <f t="shared" si="0"/>
        <v>1986832.1460954787</v>
      </c>
      <c r="BP16" s="1326">
        <f t="shared" si="1"/>
        <v>1956053.4437581743</v>
      </c>
      <c r="BQ16" s="1326">
        <f t="shared" si="2"/>
        <v>1807178.198757082</v>
      </c>
      <c r="BR16" s="1327">
        <f t="shared" si="12"/>
        <v>259.42836592149234</v>
      </c>
      <c r="BS16" s="1328">
        <f t="shared" si="13"/>
        <v>0.29316786149872587</v>
      </c>
      <c r="BT16" s="1273">
        <f>VLOOKUP($B16,'SAME R Results'!$AA$146:$AB$150,2)</f>
        <v>0.28000000000000003</v>
      </c>
      <c r="BU16" s="1295">
        <f t="shared" si="14"/>
        <v>1</v>
      </c>
      <c r="BV16" s="1295">
        <f t="shared" si="15"/>
        <v>1.718755692218576</v>
      </c>
      <c r="BW16" s="1273">
        <f>VLOOKUP($B16,'SAME R Results'!$AA$146:$AC$150,3)</f>
        <v>1</v>
      </c>
      <c r="BX16" s="1329" t="s">
        <v>527</v>
      </c>
      <c r="BY16" s="1441">
        <v>1.718755692218576</v>
      </c>
      <c r="BZ16" s="1288">
        <v>249.95524583559205</v>
      </c>
      <c r="CA16" s="1331" t="str">
        <f>CA15</f>
        <v>N/A</v>
      </c>
      <c r="CB16" s="1332"/>
      <c r="CC16" s="1333"/>
      <c r="CD16" s="1362"/>
    </row>
    <row r="17" spans="1:82" s="1268" customFormat="1" x14ac:dyDescent="0.25">
      <c r="A17" s="1319">
        <v>8</v>
      </c>
      <c r="B17" s="1272" t="s">
        <v>92</v>
      </c>
      <c r="C17" s="1272"/>
      <c r="D17" s="1272"/>
      <c r="E17" s="1272"/>
      <c r="F17" s="1273">
        <v>695</v>
      </c>
      <c r="G17" s="1278"/>
      <c r="H17" s="1320"/>
      <c r="I17" s="1364">
        <v>41149</v>
      </c>
      <c r="J17" s="1293"/>
      <c r="K17" s="1365">
        <v>8.1</v>
      </c>
      <c r="L17" s="1295">
        <v>1.327</v>
      </c>
      <c r="M17" s="1273">
        <v>60</v>
      </c>
      <c r="N17" s="1273">
        <v>11</v>
      </c>
      <c r="O17" s="1273">
        <v>8</v>
      </c>
      <c r="P17" s="1273" t="s">
        <v>97</v>
      </c>
      <c r="Q17" s="1273" t="s">
        <v>527</v>
      </c>
      <c r="R17" s="1273"/>
      <c r="S17" s="1273" t="s">
        <v>97</v>
      </c>
      <c r="T17" s="1273" t="s">
        <v>527</v>
      </c>
      <c r="U17" s="1273" t="s">
        <v>97</v>
      </c>
      <c r="V17" s="1273" t="s">
        <v>98</v>
      </c>
      <c r="W17" s="1273" t="s">
        <v>98</v>
      </c>
      <c r="X17" s="1273" t="s">
        <v>97</v>
      </c>
      <c r="Y17" s="1273" t="s">
        <v>98</v>
      </c>
      <c r="Z17" s="1273"/>
      <c r="AA17" s="1273">
        <v>10</v>
      </c>
      <c r="AB17" s="1273" t="s">
        <v>98</v>
      </c>
      <c r="AC17" s="1281">
        <v>3.1808713000000002E-2</v>
      </c>
      <c r="AD17" s="1321"/>
      <c r="AE17" s="1273">
        <v>58</v>
      </c>
      <c r="AF17" s="1273">
        <v>720</v>
      </c>
      <c r="AG17" s="1273">
        <v>5</v>
      </c>
      <c r="AH17" s="1273" t="s">
        <v>97</v>
      </c>
      <c r="AI17" s="1273" t="s">
        <v>98</v>
      </c>
      <c r="AJ17" s="1273" t="s">
        <v>98</v>
      </c>
      <c r="AK17" s="1273" t="s">
        <v>97</v>
      </c>
      <c r="AL17" s="1273" t="s">
        <v>98</v>
      </c>
      <c r="AM17" s="1273" t="s">
        <v>98</v>
      </c>
      <c r="AN17" s="1281">
        <v>3.1808713000000002E-2</v>
      </c>
      <c r="AO17" s="1295"/>
      <c r="AP17" s="1273" t="s">
        <v>97</v>
      </c>
      <c r="AQ17" s="1322" t="s">
        <v>527</v>
      </c>
      <c r="AR17" s="1322" t="s">
        <v>527</v>
      </c>
      <c r="AS17" s="1322" t="s">
        <v>527</v>
      </c>
      <c r="AT17" s="1322" t="s">
        <v>527</v>
      </c>
      <c r="AU17" s="1322" t="s">
        <v>527</v>
      </c>
      <c r="AV17" s="1322" t="s">
        <v>527</v>
      </c>
      <c r="AW17" s="1372">
        <v>7.8604734999999994</v>
      </c>
      <c r="AX17" s="1372">
        <v>4.6653528571428566</v>
      </c>
      <c r="AY17" s="1373">
        <v>152250</v>
      </c>
      <c r="AZ17" s="1316" t="s">
        <v>527</v>
      </c>
      <c r="BA17" s="1316" t="s">
        <v>527</v>
      </c>
      <c r="BB17" s="1372">
        <v>224.74650000000003</v>
      </c>
      <c r="BC17" s="1323">
        <f t="shared" si="3"/>
        <v>3.1951206428571428</v>
      </c>
      <c r="BD17" s="1274">
        <f t="shared" si="4"/>
        <v>8235077.7599835601</v>
      </c>
      <c r="BE17" s="1275">
        <f t="shared" si="5"/>
        <v>1153.6464706978913</v>
      </c>
      <c r="BF17" s="1275" t="s">
        <v>527</v>
      </c>
      <c r="BG17" s="1275" t="s">
        <v>527</v>
      </c>
      <c r="BH17" s="1276">
        <f t="shared" si="6"/>
        <v>211.95126557269191</v>
      </c>
      <c r="BI17" s="1324">
        <f t="shared" si="7"/>
        <v>0.14008932329743956</v>
      </c>
      <c r="BJ17" s="1324">
        <f t="shared" si="8"/>
        <v>0.37941024990308225</v>
      </c>
      <c r="BK17" s="1324">
        <f t="shared" si="9"/>
        <v>0.62439737742306822</v>
      </c>
      <c r="BL17" s="1275" t="s">
        <v>527</v>
      </c>
      <c r="BM17" s="1276">
        <f t="shared" si="10"/>
        <v>2.7133044212827695</v>
      </c>
      <c r="BN17" s="1325">
        <f t="shared" si="11"/>
        <v>8.512419667807454E-2</v>
      </c>
      <c r="BO17" s="1326">
        <f t="shared" si="0"/>
        <v>8235077.7599835601</v>
      </c>
      <c r="BP17" s="1326">
        <f t="shared" si="1"/>
        <v>7488236.0062791593</v>
      </c>
      <c r="BQ17" s="1326">
        <f t="shared" si="2"/>
        <v>6966667.8277741075</v>
      </c>
      <c r="BR17" s="1327">
        <f t="shared" si="12"/>
        <v>1153.6464706978913</v>
      </c>
      <c r="BS17" s="1328">
        <f t="shared" si="13"/>
        <v>0.70920728111008224</v>
      </c>
      <c r="BT17" s="1273">
        <f>VLOOKUP($B17,'SAME R Results'!$AA$146:$AB$150,2)</f>
        <v>0.55000000000000004</v>
      </c>
      <c r="BU17" s="1295">
        <f t="shared" si="14"/>
        <v>1</v>
      </c>
      <c r="BV17" s="1295">
        <f t="shared" si="15"/>
        <v>1.7146693603900141</v>
      </c>
      <c r="BW17" s="1273">
        <f>VLOOKUP($B17,'SAME R Results'!$AA$146:$AC$150,3)</f>
        <v>0.9</v>
      </c>
      <c r="BX17" s="1329" t="s">
        <v>527</v>
      </c>
      <c r="BY17" s="1441">
        <v>1.7146693603900141</v>
      </c>
      <c r="BZ17" s="1288">
        <v>341.59080866401001</v>
      </c>
      <c r="CA17" s="1331">
        <v>1.57</v>
      </c>
      <c r="CB17" s="1332"/>
      <c r="CC17" s="1333"/>
      <c r="CD17" s="1362"/>
    </row>
    <row r="18" spans="1:82" s="1268" customFormat="1" x14ac:dyDescent="0.25">
      <c r="A18" s="1319" t="s">
        <v>701</v>
      </c>
      <c r="B18" s="1272" t="s">
        <v>92</v>
      </c>
      <c r="C18" s="1272"/>
      <c r="D18" s="1272"/>
      <c r="E18" s="1272"/>
      <c r="F18" s="1273" t="s">
        <v>728</v>
      </c>
      <c r="G18" s="1278" t="s">
        <v>432</v>
      </c>
      <c r="H18" s="1320"/>
      <c r="I18" s="1364">
        <v>41149</v>
      </c>
      <c r="J18" s="1293"/>
      <c r="K18" s="1365">
        <v>8.1</v>
      </c>
      <c r="L18" s="1295">
        <v>1.327</v>
      </c>
      <c r="M18" s="1273">
        <v>60</v>
      </c>
      <c r="N18" s="1273">
        <v>11</v>
      </c>
      <c r="O18" s="1273">
        <v>8</v>
      </c>
      <c r="P18" s="1273" t="s">
        <v>97</v>
      </c>
      <c r="Q18" s="1273" t="s">
        <v>527</v>
      </c>
      <c r="R18" s="1273"/>
      <c r="S18" s="1273" t="s">
        <v>97</v>
      </c>
      <c r="T18" s="1273" t="s">
        <v>527</v>
      </c>
      <c r="U18" s="1273" t="s">
        <v>97</v>
      </c>
      <c r="V18" s="1273" t="s">
        <v>98</v>
      </c>
      <c r="W18" s="1273" t="s">
        <v>98</v>
      </c>
      <c r="X18" s="1273" t="s">
        <v>97</v>
      </c>
      <c r="Y18" s="1273" t="s">
        <v>98</v>
      </c>
      <c r="Z18" s="1273"/>
      <c r="AA18" s="1273">
        <v>10</v>
      </c>
      <c r="AB18" s="1273" t="s">
        <v>98</v>
      </c>
      <c r="AC18" s="1281">
        <v>3.1808713000000002E-2</v>
      </c>
      <c r="AD18" s="1321"/>
      <c r="AE18" s="1273">
        <v>58</v>
      </c>
      <c r="AF18" s="1273">
        <v>720</v>
      </c>
      <c r="AG18" s="1273">
        <v>5</v>
      </c>
      <c r="AH18" s="1273" t="s">
        <v>97</v>
      </c>
      <c r="AI18" s="1273" t="s">
        <v>98</v>
      </c>
      <c r="AJ18" s="1273" t="s">
        <v>98</v>
      </c>
      <c r="AK18" s="1273" t="s">
        <v>97</v>
      </c>
      <c r="AL18" s="1273" t="s">
        <v>98</v>
      </c>
      <c r="AM18" s="1273" t="s">
        <v>98</v>
      </c>
      <c r="AN18" s="1281">
        <v>3.1808713000000002E-2</v>
      </c>
      <c r="AO18" s="1295"/>
      <c r="AP18" s="1273" t="s">
        <v>97</v>
      </c>
      <c r="AQ18" s="1322" t="s">
        <v>527</v>
      </c>
      <c r="AR18" s="1322" t="s">
        <v>527</v>
      </c>
      <c r="AS18" s="1322" t="s">
        <v>527</v>
      </c>
      <c r="AT18" s="1322" t="s">
        <v>527</v>
      </c>
      <c r="AU18" s="1322" t="s">
        <v>527</v>
      </c>
      <c r="AV18" s="1322" t="s">
        <v>527</v>
      </c>
      <c r="AW18" s="1372">
        <v>7.0955204999999992</v>
      </c>
      <c r="AX18" s="1372">
        <v>4.894051666666666</v>
      </c>
      <c r="AY18" s="1373">
        <v>98715</v>
      </c>
      <c r="AZ18" s="1316" t="s">
        <v>527</v>
      </c>
      <c r="BA18" s="1316" t="s">
        <v>527</v>
      </c>
      <c r="BB18" s="1372">
        <v>153.95464999999999</v>
      </c>
      <c r="BC18" s="1323">
        <f t="shared" si="3"/>
        <v>2.2014688333333332</v>
      </c>
      <c r="BD18" s="1274">
        <f t="shared" si="4"/>
        <v>4900353.7631340185</v>
      </c>
      <c r="BE18" s="1275">
        <f t="shared" si="5"/>
        <v>529.26379832745056</v>
      </c>
      <c r="BF18" s="1275" t="s">
        <v>527</v>
      </c>
      <c r="BG18" s="1275" t="s">
        <v>527</v>
      </c>
      <c r="BH18" s="1276">
        <f t="shared" si="6"/>
        <v>142.84578954512367</v>
      </c>
      <c r="BI18" s="1324">
        <f t="shared" si="7"/>
        <v>0.1080052224615229</v>
      </c>
      <c r="BJ18" s="1324">
        <f t="shared" si="8"/>
        <v>0.39548768035286069</v>
      </c>
      <c r="BK18" s="1324">
        <f t="shared" si="9"/>
        <v>0.75679292166799617</v>
      </c>
      <c r="BL18" s="1275" t="s">
        <v>527</v>
      </c>
      <c r="BM18" s="1276">
        <f t="shared" si="10"/>
        <v>3.1244920355771737</v>
      </c>
      <c r="BN18" s="1325">
        <f t="shared" si="11"/>
        <v>5.6441773798779307E-2</v>
      </c>
      <c r="BO18" s="1326">
        <f t="shared" si="0"/>
        <v>4900353.7631340185</v>
      </c>
      <c r="BP18" s="1326">
        <f t="shared" si="1"/>
        <v>4828975.6787707824</v>
      </c>
      <c r="BQ18" s="1326">
        <f t="shared" si="2"/>
        <v>4337351.3642315548</v>
      </c>
      <c r="BR18" s="1327">
        <f t="shared" si="12"/>
        <v>529.26379832745056</v>
      </c>
      <c r="BS18" s="1328">
        <f t="shared" si="13"/>
        <v>0.48865063334221193</v>
      </c>
      <c r="BT18" s="1273">
        <f>VLOOKUP($B18,'SAME R Results'!$AA$146:$AB$150,2)</f>
        <v>0.55000000000000004</v>
      </c>
      <c r="BU18" s="1295">
        <f t="shared" si="14"/>
        <v>1</v>
      </c>
      <c r="BV18" s="1295">
        <f t="shared" si="15"/>
        <v>1.6869878068299351</v>
      </c>
      <c r="BW18" s="1273">
        <f>VLOOKUP($B18,'SAME R Results'!$AA$146:$AC$150,3)</f>
        <v>0.9</v>
      </c>
      <c r="BX18" s="1329" t="s">
        <v>527</v>
      </c>
      <c r="BY18" s="1441">
        <v>1.6869878068299351</v>
      </c>
      <c r="BZ18" s="1288">
        <v>341.59080866401001</v>
      </c>
      <c r="CA18" s="1331">
        <f>CA17</f>
        <v>1.57</v>
      </c>
      <c r="CB18" s="1332"/>
      <c r="CC18" s="1333"/>
      <c r="CD18" s="1362"/>
    </row>
    <row r="19" spans="1:82" s="1268" customFormat="1" x14ac:dyDescent="0.25">
      <c r="A19" s="1319">
        <v>9</v>
      </c>
      <c r="B19" s="1272" t="s">
        <v>114</v>
      </c>
      <c r="C19" s="1272"/>
      <c r="D19" s="1272"/>
      <c r="E19" s="1272"/>
      <c r="F19" s="1273">
        <v>696</v>
      </c>
      <c r="G19" s="1278"/>
      <c r="H19" s="1320"/>
      <c r="I19" s="1364">
        <v>41149</v>
      </c>
      <c r="J19" s="1293"/>
      <c r="K19" s="1365">
        <v>8.1</v>
      </c>
      <c r="L19" s="1295">
        <v>1.22</v>
      </c>
      <c r="M19" s="1273">
        <v>60</v>
      </c>
      <c r="N19" s="1273">
        <v>11</v>
      </c>
      <c r="O19" s="1273">
        <v>8</v>
      </c>
      <c r="P19" s="1273" t="s">
        <v>97</v>
      </c>
      <c r="Q19" s="1273" t="s">
        <v>527</v>
      </c>
      <c r="R19" s="1273"/>
      <c r="S19" s="1273" t="s">
        <v>97</v>
      </c>
      <c r="T19" s="1273" t="s">
        <v>527</v>
      </c>
      <c r="U19" s="1273" t="s">
        <v>97</v>
      </c>
      <c r="V19" s="1273" t="s">
        <v>98</v>
      </c>
      <c r="W19" s="1273" t="s">
        <v>98</v>
      </c>
      <c r="X19" s="1273" t="s">
        <v>97</v>
      </c>
      <c r="Y19" s="1273" t="s">
        <v>98</v>
      </c>
      <c r="Z19" s="1273"/>
      <c r="AA19" s="1273">
        <v>10</v>
      </c>
      <c r="AB19" s="1273" t="s">
        <v>98</v>
      </c>
      <c r="AC19" s="1281">
        <v>3.8521766999999998E-2</v>
      </c>
      <c r="AD19" s="1321"/>
      <c r="AE19" s="1273">
        <v>58</v>
      </c>
      <c r="AF19" s="1273">
        <v>720</v>
      </c>
      <c r="AG19" s="1273">
        <v>5</v>
      </c>
      <c r="AH19" s="1273" t="s">
        <v>97</v>
      </c>
      <c r="AI19" s="1273" t="s">
        <v>98</v>
      </c>
      <c r="AJ19" s="1273" t="s">
        <v>98</v>
      </c>
      <c r="AK19" s="1273" t="s">
        <v>97</v>
      </c>
      <c r="AL19" s="1273" t="s">
        <v>98</v>
      </c>
      <c r="AM19" s="1273" t="s">
        <v>98</v>
      </c>
      <c r="AN19" s="1281">
        <v>3.8521766999999998E-2</v>
      </c>
      <c r="AO19" s="1295"/>
      <c r="AP19" s="1273" t="s">
        <v>97</v>
      </c>
      <c r="AQ19" s="1322" t="s">
        <v>527</v>
      </c>
      <c r="AR19" s="1322" t="s">
        <v>527</v>
      </c>
      <c r="AS19" s="1322" t="s">
        <v>527</v>
      </c>
      <c r="AT19" s="1322" t="s">
        <v>527</v>
      </c>
      <c r="AU19" s="1322" t="s">
        <v>527</v>
      </c>
      <c r="AV19" s="1322" t="s">
        <v>527</v>
      </c>
      <c r="AW19" s="1372">
        <v>7.9303420000000004</v>
      </c>
      <c r="AX19" s="1372">
        <v>4.6359259999999995</v>
      </c>
      <c r="AY19" s="1373">
        <v>140000</v>
      </c>
      <c r="AZ19" s="1316" t="s">
        <v>527</v>
      </c>
      <c r="BA19" s="1316" t="s">
        <v>527</v>
      </c>
      <c r="BB19" s="1372">
        <v>243.30384999999993</v>
      </c>
      <c r="BC19" s="1323">
        <f t="shared" si="3"/>
        <v>3.2944160000000009</v>
      </c>
      <c r="BD19" s="1274">
        <f t="shared" si="4"/>
        <v>6180479.727215006</v>
      </c>
      <c r="BE19" s="1275">
        <f t="shared" si="5"/>
        <v>1265.0720814173346</v>
      </c>
      <c r="BF19" s="1275" t="s">
        <v>527</v>
      </c>
      <c r="BG19" s="1275" t="s">
        <v>527</v>
      </c>
      <c r="BH19" s="1276">
        <f t="shared" si="6"/>
        <v>206.39453084144336</v>
      </c>
      <c r="BI19" s="1324">
        <f t="shared" si="7"/>
        <v>0.20468833120619107</v>
      </c>
      <c r="BJ19" s="1324">
        <f t="shared" si="8"/>
        <v>0.39953895140417911</v>
      </c>
      <c r="BK19" s="1324">
        <f t="shared" si="9"/>
        <v>0.55820297343822189</v>
      </c>
      <c r="BL19" s="1275" t="s">
        <v>527</v>
      </c>
      <c r="BM19" s="1276">
        <f t="shared" si="10"/>
        <v>2.2655461504634049</v>
      </c>
      <c r="BN19" s="1325">
        <f t="shared" si="11"/>
        <v>0.1465075700171701</v>
      </c>
      <c r="BO19" s="1326">
        <f t="shared" si="0"/>
        <v>6180479.727215006</v>
      </c>
      <c r="BP19" s="1326">
        <f t="shared" si="1"/>
        <v>5667678.7438125573</v>
      </c>
      <c r="BQ19" s="1326">
        <f t="shared" si="2"/>
        <v>5237272.7346593421</v>
      </c>
      <c r="BR19" s="1327">
        <f t="shared" si="12"/>
        <v>1265.0720814173346</v>
      </c>
      <c r="BS19" s="1328">
        <f t="shared" si="13"/>
        <v>0.73124744739412251</v>
      </c>
      <c r="BT19" s="1273">
        <f>VLOOKUP($B19,'SAME R Results'!$AA$146:$AB$150,2)</f>
        <v>0.48</v>
      </c>
      <c r="BU19" s="1295">
        <f t="shared" si="14"/>
        <v>1</v>
      </c>
      <c r="BV19" s="1295">
        <f t="shared" si="15"/>
        <v>1.767290595359152</v>
      </c>
      <c r="BW19" s="1273">
        <f>VLOOKUP($B19,'SAME R Results'!$AA$146:$AC$150,3)</f>
        <v>1</v>
      </c>
      <c r="BX19" s="1329" t="s">
        <v>527</v>
      </c>
      <c r="BY19" s="1441">
        <v>1.767290595359152</v>
      </c>
      <c r="BZ19" s="1288">
        <v>225.02507205724456</v>
      </c>
      <c r="CA19" s="1331">
        <v>1.07</v>
      </c>
      <c r="CB19" s="1332"/>
      <c r="CC19" s="1333"/>
      <c r="CD19" s="1362"/>
    </row>
    <row r="20" spans="1:82" s="1268" customFormat="1" x14ac:dyDescent="0.25">
      <c r="A20" s="1319" t="s">
        <v>702</v>
      </c>
      <c r="B20" s="1272" t="s">
        <v>114</v>
      </c>
      <c r="C20" s="1272"/>
      <c r="D20" s="1272"/>
      <c r="E20" s="1272"/>
      <c r="F20" s="1273" t="s">
        <v>729</v>
      </c>
      <c r="G20" s="1278" t="s">
        <v>432</v>
      </c>
      <c r="H20" s="1320"/>
      <c r="I20" s="1364">
        <v>41149</v>
      </c>
      <c r="J20" s="1293"/>
      <c r="K20" s="1365">
        <v>8.1</v>
      </c>
      <c r="L20" s="1295">
        <v>1.22</v>
      </c>
      <c r="M20" s="1273">
        <v>60</v>
      </c>
      <c r="N20" s="1273">
        <v>11</v>
      </c>
      <c r="O20" s="1273">
        <v>8</v>
      </c>
      <c r="P20" s="1273" t="s">
        <v>97</v>
      </c>
      <c r="Q20" s="1273" t="s">
        <v>527</v>
      </c>
      <c r="R20" s="1273"/>
      <c r="S20" s="1273" t="s">
        <v>97</v>
      </c>
      <c r="T20" s="1273" t="s">
        <v>527</v>
      </c>
      <c r="U20" s="1273" t="s">
        <v>97</v>
      </c>
      <c r="V20" s="1273" t="s">
        <v>98</v>
      </c>
      <c r="W20" s="1273" t="s">
        <v>98</v>
      </c>
      <c r="X20" s="1273" t="s">
        <v>97</v>
      </c>
      <c r="Y20" s="1273" t="s">
        <v>98</v>
      </c>
      <c r="Z20" s="1273"/>
      <c r="AA20" s="1273">
        <v>10</v>
      </c>
      <c r="AB20" s="1273" t="s">
        <v>98</v>
      </c>
      <c r="AC20" s="1281">
        <v>3.8521766999999998E-2</v>
      </c>
      <c r="AD20" s="1321"/>
      <c r="AE20" s="1273">
        <v>58</v>
      </c>
      <c r="AF20" s="1273">
        <v>720</v>
      </c>
      <c r="AG20" s="1273">
        <v>5</v>
      </c>
      <c r="AH20" s="1273" t="s">
        <v>97</v>
      </c>
      <c r="AI20" s="1273" t="s">
        <v>98</v>
      </c>
      <c r="AJ20" s="1273" t="s">
        <v>98</v>
      </c>
      <c r="AK20" s="1273" t="s">
        <v>97</v>
      </c>
      <c r="AL20" s="1273" t="s">
        <v>98</v>
      </c>
      <c r="AM20" s="1273" t="s">
        <v>98</v>
      </c>
      <c r="AN20" s="1281">
        <v>3.8521766999999998E-2</v>
      </c>
      <c r="AO20" s="1295"/>
      <c r="AP20" s="1273" t="s">
        <v>97</v>
      </c>
      <c r="AQ20" s="1322" t="s">
        <v>527</v>
      </c>
      <c r="AR20" s="1322" t="s">
        <v>527</v>
      </c>
      <c r="AS20" s="1322" t="s">
        <v>527</v>
      </c>
      <c r="AT20" s="1322" t="s">
        <v>527</v>
      </c>
      <c r="AU20" s="1322" t="s">
        <v>527</v>
      </c>
      <c r="AV20" s="1322" t="s">
        <v>527</v>
      </c>
      <c r="AW20" s="1372">
        <v>7.1721339999999998</v>
      </c>
      <c r="AX20" s="1372">
        <v>4.7551900000000007</v>
      </c>
      <c r="AY20" s="1373">
        <v>78615</v>
      </c>
      <c r="AZ20" s="1316" t="s">
        <v>527</v>
      </c>
      <c r="BA20" s="1316" t="s">
        <v>527</v>
      </c>
      <c r="BB20" s="1372">
        <v>183.22459999999995</v>
      </c>
      <c r="BC20" s="1323">
        <f t="shared" si="3"/>
        <v>2.4169439999999991</v>
      </c>
      <c r="BD20" s="1274">
        <f t="shared" si="4"/>
        <v>3140435.3920213473</v>
      </c>
      <c r="BE20" s="1275">
        <f t="shared" si="5"/>
        <v>620.73818825967578</v>
      </c>
      <c r="BF20" s="1275" t="s">
        <v>527</v>
      </c>
      <c r="BG20" s="1275" t="s">
        <v>527</v>
      </c>
      <c r="BH20" s="1276">
        <f t="shared" si="6"/>
        <v>156.3128956443482</v>
      </c>
      <c r="BI20" s="1324">
        <f t="shared" si="7"/>
        <v>0.19765991360202334</v>
      </c>
      <c r="BJ20" s="1324">
        <f t="shared" si="8"/>
        <v>0.45638928643058296</v>
      </c>
      <c r="BK20" s="1324">
        <f t="shared" si="9"/>
        <v>0.69349584093625893</v>
      </c>
      <c r="BL20" s="1275" t="s">
        <v>527</v>
      </c>
      <c r="BM20" s="1276">
        <f t="shared" si="10"/>
        <v>2.4961929345541445</v>
      </c>
      <c r="BN20" s="1325">
        <f t="shared" si="11"/>
        <v>0.13007989608556214</v>
      </c>
      <c r="BO20" s="1326">
        <f t="shared" si="0"/>
        <v>3140435.3920213473</v>
      </c>
      <c r="BP20" s="1326">
        <f t="shared" si="1"/>
        <v>3093497.1246256693</v>
      </c>
      <c r="BQ20" s="1326">
        <f t="shared" si="2"/>
        <v>2811224.6700677047</v>
      </c>
      <c r="BR20" s="1327">
        <f t="shared" si="12"/>
        <v>620.73818825967578</v>
      </c>
      <c r="BS20" s="1328">
        <f t="shared" si="13"/>
        <v>0.53647873568321025</v>
      </c>
      <c r="BT20" s="1273">
        <f>VLOOKUP($B20,'SAME R Results'!$AA$146:$AB$150,2)</f>
        <v>0.48</v>
      </c>
      <c r="BU20" s="1295">
        <f t="shared" si="14"/>
        <v>1</v>
      </c>
      <c r="BV20" s="1295">
        <f t="shared" si="15"/>
        <v>1.7773370274828026</v>
      </c>
      <c r="BW20" s="1273">
        <f>VLOOKUP($B20,'SAME R Results'!$AA$146:$AC$150,3)</f>
        <v>1</v>
      </c>
      <c r="BX20" s="1329" t="s">
        <v>527</v>
      </c>
      <c r="BY20" s="1441">
        <v>1.7773370274828026</v>
      </c>
      <c r="BZ20" s="1288">
        <v>225.02507205724456</v>
      </c>
      <c r="CA20" s="1331">
        <f>CA19</f>
        <v>1.07</v>
      </c>
      <c r="CB20" s="1332"/>
      <c r="CC20" s="1333"/>
      <c r="CD20" s="1362"/>
    </row>
    <row r="21" spans="1:82" s="1268" customFormat="1" x14ac:dyDescent="0.25">
      <c r="A21" s="1319">
        <v>10</v>
      </c>
      <c r="B21" s="1272" t="s">
        <v>114</v>
      </c>
      <c r="C21" s="1272"/>
      <c r="D21" s="1272"/>
      <c r="E21" s="1272"/>
      <c r="F21" s="1273">
        <v>697</v>
      </c>
      <c r="G21" s="1278"/>
      <c r="H21" s="1320"/>
      <c r="I21" s="1364">
        <v>41149</v>
      </c>
      <c r="J21" s="1293"/>
      <c r="K21" s="1365">
        <v>8.1</v>
      </c>
      <c r="L21" s="1295">
        <v>1.22</v>
      </c>
      <c r="M21" s="1273">
        <v>60</v>
      </c>
      <c r="N21" s="1273">
        <v>11</v>
      </c>
      <c r="O21" s="1273">
        <v>8</v>
      </c>
      <c r="P21" s="1273" t="s">
        <v>97</v>
      </c>
      <c r="Q21" s="1273" t="s">
        <v>527</v>
      </c>
      <c r="R21" s="1273"/>
      <c r="S21" s="1273" t="s">
        <v>97</v>
      </c>
      <c r="T21" s="1273" t="s">
        <v>527</v>
      </c>
      <c r="U21" s="1273" t="s">
        <v>97</v>
      </c>
      <c r="V21" s="1273" t="s">
        <v>98</v>
      </c>
      <c r="W21" s="1273" t="s">
        <v>98</v>
      </c>
      <c r="X21" s="1273" t="s">
        <v>97</v>
      </c>
      <c r="Y21" s="1273" t="s">
        <v>98</v>
      </c>
      <c r="Z21" s="1273"/>
      <c r="AA21" s="1273">
        <v>10</v>
      </c>
      <c r="AB21" s="1273" t="s">
        <v>98</v>
      </c>
      <c r="AC21" s="1281">
        <v>3.8521766999999998E-2</v>
      </c>
      <c r="AD21" s="1321"/>
      <c r="AE21" s="1273">
        <v>58</v>
      </c>
      <c r="AF21" s="1273">
        <v>720</v>
      </c>
      <c r="AG21" s="1273">
        <v>5</v>
      </c>
      <c r="AH21" s="1273" t="s">
        <v>97</v>
      </c>
      <c r="AI21" s="1273" t="s">
        <v>98</v>
      </c>
      <c r="AJ21" s="1273" t="s">
        <v>98</v>
      </c>
      <c r="AK21" s="1273" t="s">
        <v>97</v>
      </c>
      <c r="AL21" s="1273" t="s">
        <v>98</v>
      </c>
      <c r="AM21" s="1273" t="s">
        <v>98</v>
      </c>
      <c r="AN21" s="1281">
        <v>3.8521766999999998E-2</v>
      </c>
      <c r="AO21" s="1295"/>
      <c r="AP21" s="1273" t="s">
        <v>97</v>
      </c>
      <c r="AQ21" s="1322" t="s">
        <v>527</v>
      </c>
      <c r="AR21" s="1322" t="s">
        <v>527</v>
      </c>
      <c r="AS21" s="1322" t="s">
        <v>527</v>
      </c>
      <c r="AT21" s="1322" t="s">
        <v>527</v>
      </c>
      <c r="AU21" s="1322" t="s">
        <v>527</v>
      </c>
      <c r="AV21" s="1322" t="s">
        <v>527</v>
      </c>
      <c r="AW21" s="1372">
        <v>7.9706884999999987</v>
      </c>
      <c r="AX21" s="1372">
        <v>4.6706149999999997</v>
      </c>
      <c r="AY21" s="1373">
        <v>106405</v>
      </c>
      <c r="AZ21" s="1316" t="s">
        <v>527</v>
      </c>
      <c r="BA21" s="1316" t="s">
        <v>527</v>
      </c>
      <c r="BB21" s="1372">
        <v>242.96594999999996</v>
      </c>
      <c r="BC21" s="1323">
        <f t="shared" si="3"/>
        <v>3.300073499999999</v>
      </c>
      <c r="BD21" s="1274">
        <f t="shared" si="4"/>
        <v>4721423.0113068288</v>
      </c>
      <c r="BE21" s="1275">
        <f t="shared" si="5"/>
        <v>1271.9335377583152</v>
      </c>
      <c r="BF21" s="1275" t="s">
        <v>527</v>
      </c>
      <c r="BG21" s="1275" t="s">
        <v>527</v>
      </c>
      <c r="BH21" s="1276">
        <f t="shared" si="6"/>
        <v>204.80588416360069</v>
      </c>
      <c r="BI21" s="1324">
        <f t="shared" si="7"/>
        <v>0.26939622539905833</v>
      </c>
      <c r="BJ21" s="1324">
        <f t="shared" si="8"/>
        <v>0.43593690020963494</v>
      </c>
      <c r="BK21" s="1324">
        <f t="shared" si="9"/>
        <v>0.55454870371777976</v>
      </c>
      <c r="BL21" s="1275" t="s">
        <v>527</v>
      </c>
      <c r="BM21" s="1276">
        <f t="shared" si="10"/>
        <v>2.0012423388308682</v>
      </c>
      <c r="BN21" s="1325">
        <f t="shared" si="11"/>
        <v>0.21177536732356858</v>
      </c>
      <c r="BO21" s="1326">
        <f t="shared" si="0"/>
        <v>4721423.0113068288</v>
      </c>
      <c r="BP21" s="1326">
        <f t="shared" si="1"/>
        <v>4413575.2677181195</v>
      </c>
      <c r="BQ21" s="1326">
        <f t="shared" si="2"/>
        <v>3863965.6775090308</v>
      </c>
      <c r="BR21" s="1327">
        <f t="shared" si="12"/>
        <v>1271.9335377583152</v>
      </c>
      <c r="BS21" s="1328">
        <f t="shared" si="13"/>
        <v>0.73250321850306288</v>
      </c>
      <c r="BT21" s="1273">
        <f>VLOOKUP($B21,'SAME R Results'!$AA$146:$AB$150,2)</f>
        <v>0.48</v>
      </c>
      <c r="BU21" s="1295">
        <f t="shared" si="14"/>
        <v>1</v>
      </c>
      <c r="BV21" s="1295">
        <f t="shared" si="15"/>
        <v>1.7561264257021811</v>
      </c>
      <c r="BW21" s="1273">
        <f>VLOOKUP($B21,'SAME R Results'!$AA$146:$AC$150,3)</f>
        <v>1</v>
      </c>
      <c r="BX21" s="1329" t="s">
        <v>527</v>
      </c>
      <c r="BY21" s="1441">
        <v>1.7561264257021811</v>
      </c>
      <c r="BZ21" s="1288">
        <v>225.76079529833169</v>
      </c>
      <c r="CA21" s="1331">
        <v>1.07</v>
      </c>
      <c r="CB21" s="1332"/>
      <c r="CC21" s="1333"/>
      <c r="CD21" s="1362"/>
    </row>
    <row r="22" spans="1:82" s="1268" customFormat="1" x14ac:dyDescent="0.25">
      <c r="A22" s="1319" t="s">
        <v>703</v>
      </c>
      <c r="B22" s="1272" t="s">
        <v>114</v>
      </c>
      <c r="C22" s="1272"/>
      <c r="D22" s="1272"/>
      <c r="E22" s="1272"/>
      <c r="F22" s="1273" t="s">
        <v>730</v>
      </c>
      <c r="G22" s="1278" t="s">
        <v>432</v>
      </c>
      <c r="H22" s="1320"/>
      <c r="I22" s="1364">
        <v>41149</v>
      </c>
      <c r="J22" s="1293"/>
      <c r="K22" s="1365">
        <v>8.1</v>
      </c>
      <c r="L22" s="1295">
        <v>1.22</v>
      </c>
      <c r="M22" s="1273">
        <v>60</v>
      </c>
      <c r="N22" s="1273">
        <v>11</v>
      </c>
      <c r="O22" s="1273">
        <v>8</v>
      </c>
      <c r="P22" s="1273" t="s">
        <v>97</v>
      </c>
      <c r="Q22" s="1273" t="s">
        <v>527</v>
      </c>
      <c r="R22" s="1273"/>
      <c r="S22" s="1273" t="s">
        <v>97</v>
      </c>
      <c r="T22" s="1273" t="s">
        <v>527</v>
      </c>
      <c r="U22" s="1273" t="s">
        <v>97</v>
      </c>
      <c r="V22" s="1273" t="s">
        <v>98</v>
      </c>
      <c r="W22" s="1273" t="s">
        <v>98</v>
      </c>
      <c r="X22" s="1273" t="s">
        <v>97</v>
      </c>
      <c r="Y22" s="1273" t="s">
        <v>98</v>
      </c>
      <c r="Z22" s="1273"/>
      <c r="AA22" s="1273">
        <v>10</v>
      </c>
      <c r="AB22" s="1273" t="s">
        <v>98</v>
      </c>
      <c r="AC22" s="1281">
        <v>3.8521766999999998E-2</v>
      </c>
      <c r="AD22" s="1321"/>
      <c r="AE22" s="1273">
        <v>58</v>
      </c>
      <c r="AF22" s="1273">
        <v>720</v>
      </c>
      <c r="AG22" s="1273">
        <v>5</v>
      </c>
      <c r="AH22" s="1273" t="s">
        <v>97</v>
      </c>
      <c r="AI22" s="1273" t="s">
        <v>98</v>
      </c>
      <c r="AJ22" s="1273" t="s">
        <v>98</v>
      </c>
      <c r="AK22" s="1273" t="s">
        <v>97</v>
      </c>
      <c r="AL22" s="1273" t="s">
        <v>98</v>
      </c>
      <c r="AM22" s="1273" t="s">
        <v>98</v>
      </c>
      <c r="AN22" s="1281">
        <v>3.8521766999999998E-2</v>
      </c>
      <c r="AO22" s="1295"/>
      <c r="AP22" s="1273" t="s">
        <v>97</v>
      </c>
      <c r="AQ22" s="1322" t="s">
        <v>527</v>
      </c>
      <c r="AR22" s="1322" t="s">
        <v>527</v>
      </c>
      <c r="AS22" s="1322" t="s">
        <v>527</v>
      </c>
      <c r="AT22" s="1322" t="s">
        <v>527</v>
      </c>
      <c r="AU22" s="1322" t="s">
        <v>527</v>
      </c>
      <c r="AV22" s="1322" t="s">
        <v>527</v>
      </c>
      <c r="AW22" s="1372">
        <v>7.0919039999999995</v>
      </c>
      <c r="AX22" s="1372">
        <v>4.7713357142857138</v>
      </c>
      <c r="AY22" s="1373">
        <v>82265</v>
      </c>
      <c r="AZ22" s="1316" t="s">
        <v>527</v>
      </c>
      <c r="BA22" s="1316" t="s">
        <v>527</v>
      </c>
      <c r="BB22" s="1372">
        <v>171.98279999999997</v>
      </c>
      <c r="BC22" s="1323">
        <f t="shared" si="3"/>
        <v>2.3205682857142858</v>
      </c>
      <c r="BD22" s="1274">
        <f t="shared" si="4"/>
        <v>3301831.5190474</v>
      </c>
      <c r="BE22" s="1275">
        <f t="shared" si="5"/>
        <v>578.0212614803396</v>
      </c>
      <c r="BF22" s="1275" t="s">
        <v>527</v>
      </c>
      <c r="BG22" s="1275" t="s">
        <v>527</v>
      </c>
      <c r="BH22" s="1276">
        <f t="shared" si="6"/>
        <v>139.0771501168895</v>
      </c>
      <c r="BI22" s="1324">
        <f t="shared" si="7"/>
        <v>0.17506079827086468</v>
      </c>
      <c r="BJ22" s="1324">
        <f t="shared" si="8"/>
        <v>0.43168545617700343</v>
      </c>
      <c r="BK22" s="1324">
        <f t="shared" si="9"/>
        <v>0.67788601366812307</v>
      </c>
      <c r="BL22" s="1275" t="s">
        <v>527</v>
      </c>
      <c r="BM22" s="1276">
        <f t="shared" si="10"/>
        <v>2.5857965936054002</v>
      </c>
      <c r="BN22" s="1325">
        <f t="shared" si="11"/>
        <v>0.11148069002241795</v>
      </c>
      <c r="BO22" s="1326">
        <f t="shared" si="0"/>
        <v>3301831.5190474</v>
      </c>
      <c r="BP22" s="1326">
        <f t="shared" si="1"/>
        <v>3252713.9642893332</v>
      </c>
      <c r="BQ22" s="1326">
        <f t="shared" si="2"/>
        <v>2949541.1964098117</v>
      </c>
      <c r="BR22" s="1327">
        <f t="shared" si="12"/>
        <v>578.0212614803396</v>
      </c>
      <c r="BS22" s="1328">
        <f t="shared" si="13"/>
        <v>0.51508663005289124</v>
      </c>
      <c r="BT22" s="1273">
        <f>VLOOKUP($B22,'SAME R Results'!$AA$146:$AB$150,2)</f>
        <v>0.48</v>
      </c>
      <c r="BU22" s="1295">
        <f t="shared" si="14"/>
        <v>1</v>
      </c>
      <c r="BV22" s="1295">
        <f t="shared" si="15"/>
        <v>1.684726977020492</v>
      </c>
      <c r="BW22" s="1273">
        <f>VLOOKUP($B22,'SAME R Results'!$AA$146:$AC$150,3)</f>
        <v>1</v>
      </c>
      <c r="BX22" s="1329" t="s">
        <v>527</v>
      </c>
      <c r="BY22" s="1441">
        <v>1.684726977020492</v>
      </c>
      <c r="BZ22" s="1288">
        <v>225.76079529833169</v>
      </c>
      <c r="CA22" s="1331">
        <f>CA21</f>
        <v>1.07</v>
      </c>
      <c r="CB22" s="1332"/>
      <c r="CC22" s="1333"/>
      <c r="CD22" s="1362"/>
    </row>
    <row r="23" spans="1:82" s="1268" customFormat="1" x14ac:dyDescent="0.25">
      <c r="A23" s="1319">
        <v>11</v>
      </c>
      <c r="B23" s="1272" t="s">
        <v>108</v>
      </c>
      <c r="C23" s="1272"/>
      <c r="D23" s="1272"/>
      <c r="E23" s="1272"/>
      <c r="F23" s="1273">
        <v>698</v>
      </c>
      <c r="G23" s="1278"/>
      <c r="H23" s="1320"/>
      <c r="I23" s="1364">
        <v>41149</v>
      </c>
      <c r="J23" s="1293"/>
      <c r="K23" s="1365">
        <v>8.1</v>
      </c>
      <c r="L23" s="1295">
        <v>1.48</v>
      </c>
      <c r="M23" s="1273">
        <v>45</v>
      </c>
      <c r="N23" s="1273">
        <v>11</v>
      </c>
      <c r="O23" s="1273">
        <v>8</v>
      </c>
      <c r="P23" s="1273" t="s">
        <v>97</v>
      </c>
      <c r="Q23" s="1273" t="s">
        <v>527</v>
      </c>
      <c r="R23" s="1273"/>
      <c r="S23" s="1273" t="s">
        <v>97</v>
      </c>
      <c r="T23" s="1273" t="s">
        <v>527</v>
      </c>
      <c r="U23" s="1273" t="s">
        <v>97</v>
      </c>
      <c r="V23" s="1273" t="s">
        <v>98</v>
      </c>
      <c r="W23" s="1273" t="s">
        <v>98</v>
      </c>
      <c r="X23" s="1273" t="s">
        <v>97</v>
      </c>
      <c r="Y23" s="1273" t="s">
        <v>97</v>
      </c>
      <c r="Z23" s="1273"/>
      <c r="AA23" s="1273">
        <v>10</v>
      </c>
      <c r="AB23" s="1273" t="s">
        <v>98</v>
      </c>
      <c r="AC23" s="1281">
        <v>3.8521766999999998E-2</v>
      </c>
      <c r="AD23" s="1321"/>
      <c r="AE23" s="1273">
        <v>58</v>
      </c>
      <c r="AF23" s="1273">
        <v>720</v>
      </c>
      <c r="AG23" s="1273">
        <v>5</v>
      </c>
      <c r="AH23" s="1273" t="s">
        <v>97</v>
      </c>
      <c r="AI23" s="1273" t="s">
        <v>98</v>
      </c>
      <c r="AJ23" s="1273" t="s">
        <v>98</v>
      </c>
      <c r="AK23" s="1273" t="s">
        <v>97</v>
      </c>
      <c r="AL23" s="1273" t="s">
        <v>97</v>
      </c>
      <c r="AM23" s="1273" t="s">
        <v>98</v>
      </c>
      <c r="AN23" s="1281">
        <v>3.8521766999999998E-2</v>
      </c>
      <c r="AO23" s="1295"/>
      <c r="AP23" s="1273" t="s">
        <v>97</v>
      </c>
      <c r="AQ23" s="1322" t="s">
        <v>527</v>
      </c>
      <c r="AR23" s="1322" t="s">
        <v>527</v>
      </c>
      <c r="AS23" s="1322" t="s">
        <v>527</v>
      </c>
      <c r="AT23" s="1322" t="s">
        <v>527</v>
      </c>
      <c r="AU23" s="1322" t="s">
        <v>527</v>
      </c>
      <c r="AV23" s="1322" t="s">
        <v>527</v>
      </c>
      <c r="AW23" s="1372">
        <v>7.3302769999999997</v>
      </c>
      <c r="AX23" s="1372">
        <v>4.6470339999999997</v>
      </c>
      <c r="AY23" s="1373">
        <v>103052.94117647059</v>
      </c>
      <c r="AZ23" s="1316" t="s">
        <v>527</v>
      </c>
      <c r="BA23" s="1316" t="s">
        <v>527</v>
      </c>
      <c r="BB23" s="1372">
        <v>198.62320000000005</v>
      </c>
      <c r="BC23" s="1323">
        <f t="shared" si="3"/>
        <v>2.683243</v>
      </c>
      <c r="BD23" s="1274">
        <f t="shared" si="4"/>
        <v>4595130.7078843974</v>
      </c>
      <c r="BE23" s="1275">
        <f t="shared" si="5"/>
        <v>757.95425429333272</v>
      </c>
      <c r="BF23" s="1275" t="s">
        <v>527</v>
      </c>
      <c r="BG23" s="1275" t="s">
        <v>527</v>
      </c>
      <c r="BH23" s="1276">
        <f t="shared" si="6"/>
        <v>89.380440000000021</v>
      </c>
      <c r="BI23" s="1324">
        <f t="shared" si="7"/>
        <v>0.16494726754841224</v>
      </c>
      <c r="BJ23" s="1324">
        <f t="shared" si="8"/>
        <v>0.29686059306303186</v>
      </c>
      <c r="BK23" s="1324">
        <f t="shared" si="9"/>
        <v>0.39825043910261748</v>
      </c>
      <c r="BL23" s="1275" t="s">
        <v>527</v>
      </c>
      <c r="BM23" s="1276">
        <f t="shared" si="10"/>
        <v>2.1523811210045052</v>
      </c>
      <c r="BN23" s="1325">
        <f t="shared" si="11"/>
        <v>0.12295364640120598</v>
      </c>
      <c r="BO23" s="1326">
        <f t="shared" si="0"/>
        <v>4595130.7078843974</v>
      </c>
      <c r="BP23" s="1326">
        <f t="shared" si="1"/>
        <v>4301302.8277939521</v>
      </c>
      <c r="BQ23" s="1326">
        <f t="shared" si="2"/>
        <v>3730154.1865882478</v>
      </c>
      <c r="BR23" s="1327">
        <f t="shared" si="12"/>
        <v>757.95425429333272</v>
      </c>
      <c r="BS23" s="1328">
        <f t="shared" si="13"/>
        <v>0.59558798721477402</v>
      </c>
      <c r="BT23" s="1273">
        <f>VLOOKUP($B23,'SAME R Results'!$AA$146:$AB$150,2)</f>
        <v>0.45</v>
      </c>
      <c r="BU23" s="1295">
        <f t="shared" si="14"/>
        <v>1</v>
      </c>
      <c r="BV23" s="1295">
        <f t="shared" si="15"/>
        <v>1</v>
      </c>
      <c r="BW23" s="1273">
        <f>VLOOKUP($B23,'SAME R Results'!$AA$146:$AC$150,3)</f>
        <v>1.42</v>
      </c>
      <c r="BX23" s="1329" t="s">
        <v>527</v>
      </c>
      <c r="BY23" s="1441">
        <v>1.9482448153070882</v>
      </c>
      <c r="BZ23" s="1288">
        <v>557.05126607419493</v>
      </c>
      <c r="CA23" s="1331">
        <v>4.5</v>
      </c>
      <c r="CB23" s="1332"/>
      <c r="CC23" s="1333"/>
      <c r="CD23" s="1362"/>
    </row>
    <row r="24" spans="1:82" s="1268" customFormat="1" x14ac:dyDescent="0.25">
      <c r="A24" s="1319" t="s">
        <v>510</v>
      </c>
      <c r="B24" s="1272" t="s">
        <v>108</v>
      </c>
      <c r="C24" s="1272"/>
      <c r="D24" s="1272"/>
      <c r="E24" s="1272"/>
      <c r="F24" s="1273" t="s">
        <v>731</v>
      </c>
      <c r="G24" s="1278" t="s">
        <v>432</v>
      </c>
      <c r="H24" s="1320"/>
      <c r="I24" s="1364">
        <v>41149</v>
      </c>
      <c r="J24" s="1293"/>
      <c r="K24" s="1365">
        <v>8.1</v>
      </c>
      <c r="L24" s="1295">
        <v>1.48</v>
      </c>
      <c r="M24" s="1273">
        <v>45</v>
      </c>
      <c r="N24" s="1273">
        <v>11</v>
      </c>
      <c r="O24" s="1273">
        <v>8</v>
      </c>
      <c r="P24" s="1273" t="s">
        <v>97</v>
      </c>
      <c r="Q24" s="1273" t="s">
        <v>527</v>
      </c>
      <c r="R24" s="1273"/>
      <c r="S24" s="1273" t="s">
        <v>97</v>
      </c>
      <c r="T24" s="1273" t="s">
        <v>527</v>
      </c>
      <c r="U24" s="1273" t="s">
        <v>97</v>
      </c>
      <c r="V24" s="1273" t="s">
        <v>98</v>
      </c>
      <c r="W24" s="1273" t="s">
        <v>98</v>
      </c>
      <c r="X24" s="1273" t="s">
        <v>97</v>
      </c>
      <c r="Y24" s="1273" t="s">
        <v>97</v>
      </c>
      <c r="Z24" s="1273"/>
      <c r="AA24" s="1273">
        <v>10</v>
      </c>
      <c r="AB24" s="1273" t="s">
        <v>98</v>
      </c>
      <c r="AC24" s="1281">
        <v>3.8521766999999998E-2</v>
      </c>
      <c r="AD24" s="1321"/>
      <c r="AE24" s="1273">
        <v>58</v>
      </c>
      <c r="AF24" s="1273">
        <v>720</v>
      </c>
      <c r="AG24" s="1273">
        <v>5</v>
      </c>
      <c r="AH24" s="1273" t="s">
        <v>97</v>
      </c>
      <c r="AI24" s="1273" t="s">
        <v>98</v>
      </c>
      <c r="AJ24" s="1273" t="s">
        <v>98</v>
      </c>
      <c r="AK24" s="1273" t="s">
        <v>97</v>
      </c>
      <c r="AL24" s="1273" t="s">
        <v>97</v>
      </c>
      <c r="AM24" s="1273" t="s">
        <v>98</v>
      </c>
      <c r="AN24" s="1281">
        <v>3.8521766999999998E-2</v>
      </c>
      <c r="AO24" s="1295"/>
      <c r="AP24" s="1273" t="s">
        <v>97</v>
      </c>
      <c r="AQ24" s="1322" t="s">
        <v>527</v>
      </c>
      <c r="AR24" s="1322" t="s">
        <v>527</v>
      </c>
      <c r="AS24" s="1322" t="s">
        <v>527</v>
      </c>
      <c r="AT24" s="1322" t="s">
        <v>527</v>
      </c>
      <c r="AU24" s="1322" t="s">
        <v>527</v>
      </c>
      <c r="AV24" s="1322" t="s">
        <v>527</v>
      </c>
      <c r="AW24" s="1372">
        <v>6.171698421052632</v>
      </c>
      <c r="AX24" s="1372">
        <v>4.7227180000000004</v>
      </c>
      <c r="AY24" s="1373">
        <v>36060</v>
      </c>
      <c r="AZ24" s="1316" t="s">
        <v>527</v>
      </c>
      <c r="BA24" s="1316" t="s">
        <v>527</v>
      </c>
      <c r="BB24" s="1372">
        <v>135.80005</v>
      </c>
      <c r="BC24" s="1323">
        <f t="shared" si="3"/>
        <v>1.4489804210526316</v>
      </c>
      <c r="BD24" s="1274">
        <f t="shared" si="4"/>
        <v>1360818.7599494073</v>
      </c>
      <c r="BE24" s="1275">
        <f t="shared" si="5"/>
        <v>291.60421884581427</v>
      </c>
      <c r="BF24" s="1275" t="s">
        <v>527</v>
      </c>
      <c r="BG24" s="1275" t="s">
        <v>527</v>
      </c>
      <c r="BH24" s="1276">
        <f t="shared" si="6"/>
        <v>61.110022499999999</v>
      </c>
      <c r="BI24" s="1324">
        <f t="shared" si="7"/>
        <v>0.21428586041586872</v>
      </c>
      <c r="BJ24" s="1324">
        <f t="shared" si="8"/>
        <v>0.39235127031744971</v>
      </c>
      <c r="BK24" s="1324">
        <f t="shared" si="9"/>
        <v>0.53090380383110081</v>
      </c>
      <c r="BL24" s="1275" t="s">
        <v>527</v>
      </c>
      <c r="BM24" s="1276">
        <f t="shared" si="10"/>
        <v>2.1765016808529594</v>
      </c>
      <c r="BN24" s="1325">
        <f t="shared" si="11"/>
        <v>0.15836264298453026</v>
      </c>
      <c r="BO24" s="1326">
        <f t="shared" si="0"/>
        <v>1360818.7599494073</v>
      </c>
      <c r="BP24" s="1326">
        <f t="shared" si="1"/>
        <v>1339288.594939064</v>
      </c>
      <c r="BQ24" s="1326">
        <f t="shared" si="2"/>
        <v>1249648.2209655647</v>
      </c>
      <c r="BR24" s="1327">
        <f t="shared" si="12"/>
        <v>291.60421884581427</v>
      </c>
      <c r="BS24" s="1328">
        <f t="shared" si="13"/>
        <v>0.32162399472889802</v>
      </c>
      <c r="BT24" s="1273">
        <f>VLOOKUP($B24,'SAME R Results'!$AA$146:$AB$150,2)</f>
        <v>0.45</v>
      </c>
      <c r="BU24" s="1295">
        <f t="shared" si="14"/>
        <v>1</v>
      </c>
      <c r="BV24" s="1295">
        <f t="shared" si="15"/>
        <v>1</v>
      </c>
      <c r="BW24" s="1273">
        <f>VLOOKUP($B24,'SAME R Results'!$AA$146:$AC$150,3)</f>
        <v>1.42</v>
      </c>
      <c r="BX24" s="1329" t="s">
        <v>527</v>
      </c>
      <c r="BY24" s="1441">
        <v>1.7590909556403656</v>
      </c>
      <c r="BZ24" s="1288">
        <v>557.05126607419493</v>
      </c>
      <c r="CA24" s="1331">
        <f>CA23</f>
        <v>4.5</v>
      </c>
      <c r="CB24" s="1332"/>
      <c r="CC24" s="1333"/>
      <c r="CD24" s="1362"/>
    </row>
    <row r="25" spans="1:82" s="1268" customFormat="1" x14ac:dyDescent="0.25">
      <c r="A25" s="1319">
        <v>12</v>
      </c>
      <c r="B25" s="1272" t="s">
        <v>99</v>
      </c>
      <c r="C25" s="1272"/>
      <c r="D25" s="1272"/>
      <c r="E25" s="1272"/>
      <c r="F25" s="1273">
        <v>699</v>
      </c>
      <c r="G25" s="1278"/>
      <c r="H25" s="1320"/>
      <c r="I25" s="1364">
        <v>41152</v>
      </c>
      <c r="J25" s="1293"/>
      <c r="K25" s="1365">
        <v>8.1</v>
      </c>
      <c r="L25" s="1295">
        <v>1.28</v>
      </c>
      <c r="M25" s="1273">
        <v>45</v>
      </c>
      <c r="N25" s="1273">
        <v>11</v>
      </c>
      <c r="O25" s="1273">
        <v>8</v>
      </c>
      <c r="P25" s="1273" t="s">
        <v>97</v>
      </c>
      <c r="Q25" s="1273" t="s">
        <v>527</v>
      </c>
      <c r="R25" s="1273"/>
      <c r="S25" s="1273" t="s">
        <v>97</v>
      </c>
      <c r="T25" s="1273" t="s">
        <v>527</v>
      </c>
      <c r="U25" s="1273" t="s">
        <v>97</v>
      </c>
      <c r="V25" s="1273" t="s">
        <v>98</v>
      </c>
      <c r="W25" s="1273" t="s">
        <v>98</v>
      </c>
      <c r="X25" s="1273" t="s">
        <v>97</v>
      </c>
      <c r="Y25" s="1273" t="s">
        <v>98</v>
      </c>
      <c r="Z25" s="1273"/>
      <c r="AA25" s="1273">
        <v>10</v>
      </c>
      <c r="AB25" s="1273" t="s">
        <v>98</v>
      </c>
      <c r="AC25" s="1281">
        <v>3.8521766999999998E-2</v>
      </c>
      <c r="AD25" s="1321"/>
      <c r="AE25" s="1273">
        <v>58</v>
      </c>
      <c r="AF25" s="1273">
        <v>720</v>
      </c>
      <c r="AG25" s="1273">
        <v>5</v>
      </c>
      <c r="AH25" s="1273" t="s">
        <v>97</v>
      </c>
      <c r="AI25" s="1273" t="s">
        <v>98</v>
      </c>
      <c r="AJ25" s="1273" t="s">
        <v>98</v>
      </c>
      <c r="AK25" s="1273" t="s">
        <v>97</v>
      </c>
      <c r="AL25" s="1273" t="s">
        <v>98</v>
      </c>
      <c r="AM25" s="1273" t="s">
        <v>98</v>
      </c>
      <c r="AN25" s="1281">
        <v>3.8521766999999998E-2</v>
      </c>
      <c r="AO25" s="1295"/>
      <c r="AP25" s="1273" t="s">
        <v>97</v>
      </c>
      <c r="AQ25" s="1322" t="s">
        <v>527</v>
      </c>
      <c r="AR25" s="1322" t="s">
        <v>527</v>
      </c>
      <c r="AS25" s="1322" t="s">
        <v>527</v>
      </c>
      <c r="AT25" s="1322" t="s">
        <v>527</v>
      </c>
      <c r="AU25" s="1322" t="s">
        <v>527</v>
      </c>
      <c r="AV25" s="1322" t="s">
        <v>527</v>
      </c>
      <c r="AW25" s="1372"/>
      <c r="AX25" s="1372"/>
      <c r="AY25" s="1373"/>
      <c r="AZ25" s="1316" t="s">
        <v>527</v>
      </c>
      <c r="BA25" s="1316" t="s">
        <v>527</v>
      </c>
      <c r="BB25" s="1372"/>
      <c r="BC25" s="1323">
        <f t="shared" si="3"/>
        <v>0</v>
      </c>
      <c r="BD25" s="1274">
        <f t="shared" si="4"/>
        <v>0</v>
      </c>
      <c r="BE25" s="1275">
        <f t="shared" si="5"/>
        <v>0</v>
      </c>
      <c r="BF25" s="1275" t="s">
        <v>527</v>
      </c>
      <c r="BG25" s="1275" t="s">
        <v>527</v>
      </c>
      <c r="BH25" s="1276">
        <f t="shared" si="6"/>
        <v>0</v>
      </c>
      <c r="BI25" s="1324" t="e">
        <f t="shared" si="7"/>
        <v>#DIV/0!</v>
      </c>
      <c r="BJ25" s="1324" t="e">
        <f t="shared" si="8"/>
        <v>#DIV/0!</v>
      </c>
      <c r="BK25" s="1324" t="e">
        <f t="shared" si="9"/>
        <v>#DIV/0!</v>
      </c>
      <c r="BL25" s="1275" t="s">
        <v>527</v>
      </c>
      <c r="BM25" s="1276" t="e">
        <f t="shared" si="10"/>
        <v>#DIV/0!</v>
      </c>
      <c r="BN25" s="1325" t="e">
        <f t="shared" si="11"/>
        <v>#DIV/0!</v>
      </c>
      <c r="BO25" s="1326">
        <f t="shared" si="0"/>
        <v>0</v>
      </c>
      <c r="BP25" s="1326">
        <f t="shared" si="1"/>
        <v>0</v>
      </c>
      <c r="BQ25" s="1326">
        <f t="shared" si="2"/>
        <v>0</v>
      </c>
      <c r="BR25" s="1327">
        <f t="shared" si="12"/>
        <v>0</v>
      </c>
      <c r="BS25" s="1328">
        <f t="shared" si="13"/>
        <v>0</v>
      </c>
      <c r="BT25" s="1273">
        <f>VLOOKUP($B25,'SAME R Results'!$AA$146:$AB$150,2)</f>
        <v>0.28000000000000003</v>
      </c>
      <c r="BU25" s="1295">
        <f t="shared" si="14"/>
        <v>1</v>
      </c>
      <c r="BV25" s="1295">
        <f t="shared" si="15"/>
        <v>0</v>
      </c>
      <c r="BW25" s="1273">
        <f>VLOOKUP($B25,'SAME R Results'!$AA$146:$AC$150,3)</f>
        <v>1</v>
      </c>
      <c r="BX25" s="1329" t="s">
        <v>527</v>
      </c>
      <c r="BY25" s="1441"/>
      <c r="BZ25" s="1288" t="e">
        <v>#DIV/0!</v>
      </c>
      <c r="CA25" s="1331" t="s">
        <v>871</v>
      </c>
      <c r="CB25" s="1332"/>
      <c r="CC25" s="1333"/>
      <c r="CD25" s="1362"/>
    </row>
    <row r="26" spans="1:82" s="1268" customFormat="1" x14ac:dyDescent="0.25">
      <c r="A26" s="1319" t="s">
        <v>741</v>
      </c>
      <c r="B26" s="1272" t="s">
        <v>99</v>
      </c>
      <c r="C26" s="1272"/>
      <c r="D26" s="1272"/>
      <c r="E26" s="1272"/>
      <c r="F26" s="1273" t="s">
        <v>732</v>
      </c>
      <c r="G26" s="1278" t="s">
        <v>432</v>
      </c>
      <c r="H26" s="1320"/>
      <c r="I26" s="1364">
        <v>41152</v>
      </c>
      <c r="J26" s="1293"/>
      <c r="K26" s="1365">
        <v>8.1</v>
      </c>
      <c r="L26" s="1295">
        <v>1.28</v>
      </c>
      <c r="M26" s="1273">
        <v>45</v>
      </c>
      <c r="N26" s="1273">
        <v>11</v>
      </c>
      <c r="O26" s="1273">
        <v>8</v>
      </c>
      <c r="P26" s="1273" t="s">
        <v>97</v>
      </c>
      <c r="Q26" s="1273" t="s">
        <v>527</v>
      </c>
      <c r="R26" s="1273"/>
      <c r="S26" s="1273" t="s">
        <v>97</v>
      </c>
      <c r="T26" s="1273" t="s">
        <v>527</v>
      </c>
      <c r="U26" s="1273" t="s">
        <v>97</v>
      </c>
      <c r="V26" s="1273" t="s">
        <v>98</v>
      </c>
      <c r="W26" s="1273" t="s">
        <v>98</v>
      </c>
      <c r="X26" s="1273" t="s">
        <v>97</v>
      </c>
      <c r="Y26" s="1273" t="s">
        <v>98</v>
      </c>
      <c r="Z26" s="1273"/>
      <c r="AA26" s="1273">
        <v>10</v>
      </c>
      <c r="AB26" s="1273" t="s">
        <v>98</v>
      </c>
      <c r="AC26" s="1281">
        <v>3.8521766999999998E-2</v>
      </c>
      <c r="AD26" s="1321"/>
      <c r="AE26" s="1273">
        <v>58</v>
      </c>
      <c r="AF26" s="1273">
        <v>720</v>
      </c>
      <c r="AG26" s="1273">
        <v>5</v>
      </c>
      <c r="AH26" s="1273" t="s">
        <v>97</v>
      </c>
      <c r="AI26" s="1273" t="s">
        <v>98</v>
      </c>
      <c r="AJ26" s="1273" t="s">
        <v>98</v>
      </c>
      <c r="AK26" s="1273" t="s">
        <v>97</v>
      </c>
      <c r="AL26" s="1273" t="s">
        <v>98</v>
      </c>
      <c r="AM26" s="1273" t="s">
        <v>98</v>
      </c>
      <c r="AN26" s="1281">
        <v>3.8521766999999998E-2</v>
      </c>
      <c r="AO26" s="1295"/>
      <c r="AP26" s="1273" t="s">
        <v>97</v>
      </c>
      <c r="AQ26" s="1322" t="s">
        <v>527</v>
      </c>
      <c r="AR26" s="1322" t="s">
        <v>527</v>
      </c>
      <c r="AS26" s="1322" t="s">
        <v>527</v>
      </c>
      <c r="AT26" s="1322" t="s">
        <v>527</v>
      </c>
      <c r="AU26" s="1322" t="s">
        <v>527</v>
      </c>
      <c r="AV26" s="1322" t="s">
        <v>527</v>
      </c>
      <c r="AW26" s="1372"/>
      <c r="AX26" s="1372"/>
      <c r="AY26" s="1373"/>
      <c r="AZ26" s="1316" t="s">
        <v>527</v>
      </c>
      <c r="BA26" s="1316" t="s">
        <v>527</v>
      </c>
      <c r="BB26" s="1372"/>
      <c r="BC26" s="1323">
        <f t="shared" si="3"/>
        <v>0</v>
      </c>
      <c r="BD26" s="1274">
        <f t="shared" si="4"/>
        <v>0</v>
      </c>
      <c r="BE26" s="1275">
        <f t="shared" si="5"/>
        <v>0</v>
      </c>
      <c r="BF26" s="1275" t="s">
        <v>527</v>
      </c>
      <c r="BG26" s="1275" t="s">
        <v>527</v>
      </c>
      <c r="BH26" s="1276">
        <f t="shared" si="6"/>
        <v>0</v>
      </c>
      <c r="BI26" s="1324" t="e">
        <f t="shared" si="7"/>
        <v>#DIV/0!</v>
      </c>
      <c r="BJ26" s="1324" t="e">
        <f t="shared" si="8"/>
        <v>#DIV/0!</v>
      </c>
      <c r="BK26" s="1324" t="e">
        <f t="shared" si="9"/>
        <v>#DIV/0!</v>
      </c>
      <c r="BL26" s="1275" t="s">
        <v>527</v>
      </c>
      <c r="BM26" s="1276" t="e">
        <f t="shared" si="10"/>
        <v>#DIV/0!</v>
      </c>
      <c r="BN26" s="1325" t="e">
        <f t="shared" si="11"/>
        <v>#DIV/0!</v>
      </c>
      <c r="BO26" s="1326">
        <f t="shared" si="0"/>
        <v>0</v>
      </c>
      <c r="BP26" s="1326">
        <f t="shared" si="1"/>
        <v>0</v>
      </c>
      <c r="BQ26" s="1326">
        <f t="shared" si="2"/>
        <v>0</v>
      </c>
      <c r="BR26" s="1327">
        <f t="shared" si="12"/>
        <v>0</v>
      </c>
      <c r="BS26" s="1328">
        <f t="shared" si="13"/>
        <v>0</v>
      </c>
      <c r="BT26" s="1273">
        <f>VLOOKUP($B26,'SAME R Results'!$AA$146:$AB$150,2)</f>
        <v>0.28000000000000003</v>
      </c>
      <c r="BU26" s="1295">
        <f t="shared" si="14"/>
        <v>1</v>
      </c>
      <c r="BV26" s="1295">
        <f t="shared" si="15"/>
        <v>0</v>
      </c>
      <c r="BW26" s="1273">
        <f>VLOOKUP($B26,'SAME R Results'!$AA$146:$AC$150,3)</f>
        <v>1</v>
      </c>
      <c r="BX26" s="1329" t="s">
        <v>527</v>
      </c>
      <c r="BY26" s="1441"/>
      <c r="BZ26" s="1288" t="e">
        <v>#DIV/0!</v>
      </c>
      <c r="CA26" s="1331" t="str">
        <f>CA25</f>
        <v>N/A</v>
      </c>
      <c r="CB26" s="1332"/>
      <c r="CC26" s="1333"/>
      <c r="CD26" s="1362"/>
    </row>
    <row r="27" spans="1:82" s="1268" customFormat="1" x14ac:dyDescent="0.25">
      <c r="A27" s="1319">
        <v>13</v>
      </c>
      <c r="B27" s="1272" t="s">
        <v>92</v>
      </c>
      <c r="C27" s="1272"/>
      <c r="D27" s="1272"/>
      <c r="E27" s="1272"/>
      <c r="F27" s="1273">
        <v>401</v>
      </c>
      <c r="G27" s="1278"/>
      <c r="H27" s="1320"/>
      <c r="I27" s="1364">
        <v>41152</v>
      </c>
      <c r="J27" s="1293"/>
      <c r="K27" s="1365">
        <v>8.1</v>
      </c>
      <c r="L27" s="1295">
        <v>1.35</v>
      </c>
      <c r="M27" s="1273">
        <v>45</v>
      </c>
      <c r="N27" s="1273">
        <v>11</v>
      </c>
      <c r="O27" s="1273">
        <v>8</v>
      </c>
      <c r="P27" s="1273" t="s">
        <v>97</v>
      </c>
      <c r="Q27" s="1273" t="s">
        <v>527</v>
      </c>
      <c r="R27" s="1273"/>
      <c r="S27" s="1273" t="s">
        <v>97</v>
      </c>
      <c r="T27" s="1273" t="s">
        <v>527</v>
      </c>
      <c r="U27" s="1273" t="s">
        <v>97</v>
      </c>
      <c r="V27" s="1273" t="s">
        <v>98</v>
      </c>
      <c r="W27" s="1273" t="s">
        <v>98</v>
      </c>
      <c r="X27" s="1273" t="s">
        <v>97</v>
      </c>
      <c r="Y27" s="1273" t="s">
        <v>98</v>
      </c>
      <c r="Z27" s="1273"/>
      <c r="AA27" s="1273">
        <v>10</v>
      </c>
      <c r="AB27" s="1273" t="s">
        <v>98</v>
      </c>
      <c r="AC27" s="1281">
        <v>3.1808713000000002E-2</v>
      </c>
      <c r="AD27" s="1321"/>
      <c r="AE27" s="1273">
        <v>58</v>
      </c>
      <c r="AF27" s="1273">
        <v>720</v>
      </c>
      <c r="AG27" s="1273">
        <v>5</v>
      </c>
      <c r="AH27" s="1273" t="s">
        <v>97</v>
      </c>
      <c r="AI27" s="1273" t="s">
        <v>98</v>
      </c>
      <c r="AJ27" s="1273" t="s">
        <v>98</v>
      </c>
      <c r="AK27" s="1273" t="s">
        <v>97</v>
      </c>
      <c r="AL27" s="1273" t="s">
        <v>98</v>
      </c>
      <c r="AM27" s="1273" t="s">
        <v>98</v>
      </c>
      <c r="AN27" s="1281">
        <v>3.1808713000000002E-2</v>
      </c>
      <c r="AO27" s="1295"/>
      <c r="AP27" s="1273" t="s">
        <v>97</v>
      </c>
      <c r="AQ27" s="1322" t="s">
        <v>527</v>
      </c>
      <c r="AR27" s="1322" t="s">
        <v>527</v>
      </c>
      <c r="AS27" s="1322" t="s">
        <v>527</v>
      </c>
      <c r="AT27" s="1322" t="s">
        <v>527</v>
      </c>
      <c r="AU27" s="1322" t="s">
        <v>527</v>
      </c>
      <c r="AV27" s="1322" t="s">
        <v>527</v>
      </c>
      <c r="AW27" s="1372">
        <v>8.1379090000000023</v>
      </c>
      <c r="AX27" s="1372">
        <v>4.7452379999999996</v>
      </c>
      <c r="AY27" s="1373">
        <v>132900</v>
      </c>
      <c r="AZ27" s="1316" t="s">
        <v>527</v>
      </c>
      <c r="BA27" s="1316" t="s">
        <v>527</v>
      </c>
      <c r="BB27" s="1372">
        <v>242.62200000000001</v>
      </c>
      <c r="BC27" s="1323">
        <f t="shared" si="3"/>
        <v>3.3926710000000027</v>
      </c>
      <c r="BD27" s="1274">
        <f t="shared" si="4"/>
        <v>7075916.5892691091</v>
      </c>
      <c r="BE27" s="1275">
        <f t="shared" si="5"/>
        <v>1393.4894750433739</v>
      </c>
      <c r="BF27" s="1275" t="s">
        <v>527</v>
      </c>
      <c r="BG27" s="1275" t="s">
        <v>527</v>
      </c>
      <c r="BH27" s="1276">
        <f t="shared" si="6"/>
        <v>228.68941253488848</v>
      </c>
      <c r="BI27" s="1324">
        <f t="shared" si="7"/>
        <v>0.19693412965843216</v>
      </c>
      <c r="BJ27" s="1324">
        <f t="shared" si="8"/>
        <v>0.40933046996525602</v>
      </c>
      <c r="BK27" s="1324">
        <f t="shared" si="9"/>
        <v>0.59013397324496364</v>
      </c>
      <c r="BL27" s="1275" t="s">
        <v>527</v>
      </c>
      <c r="BM27" s="1276">
        <f t="shared" si="10"/>
        <v>2.352238613295786</v>
      </c>
      <c r="BN27" s="1325">
        <f t="shared" si="11"/>
        <v>0.13659803281961383</v>
      </c>
      <c r="BO27" s="1326">
        <f t="shared" si="0"/>
        <v>7075916.5892691091</v>
      </c>
      <c r="BP27" s="1326">
        <f t="shared" si="1"/>
        <v>6519176.0509140985</v>
      </c>
      <c r="BQ27" s="1326">
        <f t="shared" si="2"/>
        <v>5985167.6488765832</v>
      </c>
      <c r="BR27" s="1327">
        <f t="shared" si="12"/>
        <v>1393.4894750433739</v>
      </c>
      <c r="BS27" s="1328">
        <f t="shared" si="13"/>
        <v>0.75305669004705722</v>
      </c>
      <c r="BT27" s="1273">
        <f>VLOOKUP($B27,'SAME R Results'!$AA$146:$AB$150,2)</f>
        <v>0.55000000000000004</v>
      </c>
      <c r="BU27" s="1295">
        <f t="shared" si="14"/>
        <v>1</v>
      </c>
      <c r="BV27" s="1295">
        <f t="shared" si="15"/>
        <v>1.7137725840262439</v>
      </c>
      <c r="BW27" s="1273">
        <f>VLOOKUP($B27,'SAME R Results'!$AA$146:$AC$150,3)</f>
        <v>0.9</v>
      </c>
      <c r="BX27" s="1329" t="s">
        <v>527</v>
      </c>
      <c r="BY27" s="1441">
        <v>1.7137725840262439</v>
      </c>
      <c r="BZ27" s="1288">
        <v>365.57487338023162</v>
      </c>
      <c r="CA27" s="1331">
        <v>2.42</v>
      </c>
      <c r="CB27" s="1332"/>
      <c r="CC27" s="1333"/>
      <c r="CD27" s="1362"/>
    </row>
    <row r="28" spans="1:82" s="1268" customFormat="1" x14ac:dyDescent="0.25">
      <c r="A28" s="1319" t="s">
        <v>742</v>
      </c>
      <c r="B28" s="1272" t="s">
        <v>92</v>
      </c>
      <c r="C28" s="1272"/>
      <c r="D28" s="1272"/>
      <c r="E28" s="1272"/>
      <c r="F28" s="1273" t="s">
        <v>733</v>
      </c>
      <c r="G28" s="1278" t="s">
        <v>432</v>
      </c>
      <c r="H28" s="1320"/>
      <c r="I28" s="1364">
        <v>41152</v>
      </c>
      <c r="J28" s="1293"/>
      <c r="K28" s="1365">
        <v>8.1</v>
      </c>
      <c r="L28" s="1295">
        <v>1.35</v>
      </c>
      <c r="M28" s="1273">
        <v>45</v>
      </c>
      <c r="N28" s="1273">
        <v>11</v>
      </c>
      <c r="O28" s="1273">
        <v>8</v>
      </c>
      <c r="P28" s="1273" t="s">
        <v>97</v>
      </c>
      <c r="Q28" s="1273" t="s">
        <v>527</v>
      </c>
      <c r="R28" s="1273"/>
      <c r="S28" s="1273" t="s">
        <v>97</v>
      </c>
      <c r="T28" s="1273" t="s">
        <v>527</v>
      </c>
      <c r="U28" s="1273" t="s">
        <v>97</v>
      </c>
      <c r="V28" s="1273" t="s">
        <v>98</v>
      </c>
      <c r="W28" s="1273" t="s">
        <v>98</v>
      </c>
      <c r="X28" s="1273" t="s">
        <v>97</v>
      </c>
      <c r="Y28" s="1273" t="s">
        <v>98</v>
      </c>
      <c r="Z28" s="1273"/>
      <c r="AA28" s="1273">
        <v>10</v>
      </c>
      <c r="AB28" s="1273" t="s">
        <v>98</v>
      </c>
      <c r="AC28" s="1281">
        <v>3.1808713000000002E-2</v>
      </c>
      <c r="AD28" s="1321"/>
      <c r="AE28" s="1273">
        <v>58</v>
      </c>
      <c r="AF28" s="1273">
        <v>720</v>
      </c>
      <c r="AG28" s="1273">
        <v>5</v>
      </c>
      <c r="AH28" s="1273" t="s">
        <v>97</v>
      </c>
      <c r="AI28" s="1273" t="s">
        <v>98</v>
      </c>
      <c r="AJ28" s="1273" t="s">
        <v>98</v>
      </c>
      <c r="AK28" s="1273" t="s">
        <v>97</v>
      </c>
      <c r="AL28" s="1273" t="s">
        <v>98</v>
      </c>
      <c r="AM28" s="1273" t="s">
        <v>98</v>
      </c>
      <c r="AN28" s="1281">
        <v>3.1808713000000002E-2</v>
      </c>
      <c r="AO28" s="1295"/>
      <c r="AP28" s="1273" t="s">
        <v>97</v>
      </c>
      <c r="AQ28" s="1322" t="s">
        <v>527</v>
      </c>
      <c r="AR28" s="1322" t="s">
        <v>527</v>
      </c>
      <c r="AS28" s="1322" t="s">
        <v>527</v>
      </c>
      <c r="AT28" s="1322" t="s">
        <v>527</v>
      </c>
      <c r="AU28" s="1322" t="s">
        <v>527</v>
      </c>
      <c r="AV28" s="1322" t="s">
        <v>527</v>
      </c>
      <c r="AW28" s="1372">
        <v>7.0446919999999995</v>
      </c>
      <c r="AX28" s="1372">
        <v>4.7736116666666666</v>
      </c>
      <c r="AY28" s="1373">
        <v>107825</v>
      </c>
      <c r="AZ28" s="1316" t="s">
        <v>527</v>
      </c>
      <c r="BA28" s="1316" t="s">
        <v>527</v>
      </c>
      <c r="BB28" s="1372">
        <v>172.79590000000002</v>
      </c>
      <c r="BC28" s="1323">
        <f t="shared" si="3"/>
        <v>2.2710803333333329</v>
      </c>
      <c r="BD28" s="1274">
        <f t="shared" si="4"/>
        <v>5783922.4350258997</v>
      </c>
      <c r="BE28" s="1275">
        <f t="shared" si="5"/>
        <v>557.2558334888696</v>
      </c>
      <c r="BF28" s="1275" t="s">
        <v>527</v>
      </c>
      <c r="BG28" s="1275" t="s">
        <v>527</v>
      </c>
      <c r="BH28" s="1276">
        <f t="shared" si="6"/>
        <v>159.9637282639392</v>
      </c>
      <c r="BI28" s="1324">
        <f t="shared" si="7"/>
        <v>9.634566157289319E-2</v>
      </c>
      <c r="BJ28" s="1324">
        <f t="shared" si="8"/>
        <v>0.38861477522242982</v>
      </c>
      <c r="BK28" s="1324">
        <f t="shared" si="9"/>
        <v>0.78048198147204961</v>
      </c>
      <c r="BL28" s="1275" t="s">
        <v>527</v>
      </c>
      <c r="BM28" s="1276">
        <f t="shared" si="10"/>
        <v>3.2574718639416695</v>
      </c>
      <c r="BN28" s="1325">
        <f t="shared" si="11"/>
        <v>4.7972084563936861E-2</v>
      </c>
      <c r="BO28" s="1326">
        <f t="shared" si="0"/>
        <v>5783922.4350258997</v>
      </c>
      <c r="BP28" s="1326">
        <f t="shared" si="1"/>
        <v>5403486.5384210926</v>
      </c>
      <c r="BQ28" s="1326">
        <f t="shared" si="2"/>
        <v>4748295.7931998065</v>
      </c>
      <c r="BR28" s="1327">
        <f t="shared" si="12"/>
        <v>557.2558334888696</v>
      </c>
      <c r="BS28" s="1328">
        <f t="shared" si="13"/>
        <v>0.50410200065109934</v>
      </c>
      <c r="BT28" s="1273">
        <f>VLOOKUP($B28,'SAME R Results'!$AA$146:$AB$150,2)</f>
        <v>0.55000000000000004</v>
      </c>
      <c r="BU28" s="1295">
        <f t="shared" si="14"/>
        <v>1</v>
      </c>
      <c r="BV28" s="1295">
        <f t="shared" si="15"/>
        <v>1.6831599725344828</v>
      </c>
      <c r="BW28" s="1273">
        <f>VLOOKUP($B28,'SAME R Results'!$AA$146:$AC$150,3)</f>
        <v>0.9</v>
      </c>
      <c r="BX28" s="1329" t="s">
        <v>527</v>
      </c>
      <c r="BY28" s="1441">
        <v>1.6831599725344828</v>
      </c>
      <c r="BZ28" s="1288">
        <v>365.57487338023162</v>
      </c>
      <c r="CA28" s="1331">
        <f>CA27</f>
        <v>2.42</v>
      </c>
      <c r="CB28" s="1332"/>
      <c r="CC28" s="1333"/>
      <c r="CD28" s="1362"/>
    </row>
    <row r="29" spans="1:82" s="1268" customFormat="1" x14ac:dyDescent="0.25">
      <c r="A29" s="1319">
        <v>14</v>
      </c>
      <c r="B29" s="1272" t="s">
        <v>108</v>
      </c>
      <c r="C29" s="1272"/>
      <c r="D29" s="1272"/>
      <c r="E29" s="1272"/>
      <c r="F29" s="1273">
        <v>402</v>
      </c>
      <c r="G29" s="1278"/>
      <c r="H29" s="1320"/>
      <c r="I29" s="1364">
        <v>41152</v>
      </c>
      <c r="J29" s="1293"/>
      <c r="K29" s="1365">
        <v>8.1</v>
      </c>
      <c r="L29" s="1295">
        <v>1.45</v>
      </c>
      <c r="M29" s="1273">
        <v>60</v>
      </c>
      <c r="N29" s="1273">
        <v>11</v>
      </c>
      <c r="O29" s="1273">
        <v>8</v>
      </c>
      <c r="P29" s="1273" t="s">
        <v>97</v>
      </c>
      <c r="Q29" s="1273" t="s">
        <v>527</v>
      </c>
      <c r="R29" s="1273"/>
      <c r="S29" s="1273" t="s">
        <v>97</v>
      </c>
      <c r="T29" s="1273" t="s">
        <v>527</v>
      </c>
      <c r="U29" s="1273" t="s">
        <v>97</v>
      </c>
      <c r="V29" s="1273" t="s">
        <v>98</v>
      </c>
      <c r="W29" s="1273" t="s">
        <v>98</v>
      </c>
      <c r="X29" s="1273" t="s">
        <v>97</v>
      </c>
      <c r="Y29" s="1273" t="s">
        <v>97</v>
      </c>
      <c r="Z29" s="1273"/>
      <c r="AA29" s="1273">
        <v>10</v>
      </c>
      <c r="AB29" s="1273" t="s">
        <v>98</v>
      </c>
      <c r="AC29" s="1281">
        <v>3.8521766999999998E-2</v>
      </c>
      <c r="AD29" s="1321"/>
      <c r="AE29" s="1273">
        <v>58</v>
      </c>
      <c r="AF29" s="1273">
        <v>720</v>
      </c>
      <c r="AG29" s="1273">
        <v>5</v>
      </c>
      <c r="AH29" s="1273" t="s">
        <v>97</v>
      </c>
      <c r="AI29" s="1273" t="s">
        <v>98</v>
      </c>
      <c r="AJ29" s="1273" t="s">
        <v>98</v>
      </c>
      <c r="AK29" s="1273" t="s">
        <v>97</v>
      </c>
      <c r="AL29" s="1273" t="s">
        <v>97</v>
      </c>
      <c r="AM29" s="1273" t="s">
        <v>98</v>
      </c>
      <c r="AN29" s="1281">
        <v>3.8521766999999998E-2</v>
      </c>
      <c r="AO29" s="1295"/>
      <c r="AP29" s="1273" t="s">
        <v>97</v>
      </c>
      <c r="AQ29" s="1322" t="s">
        <v>527</v>
      </c>
      <c r="AR29" s="1322" t="s">
        <v>527</v>
      </c>
      <c r="AS29" s="1322" t="s">
        <v>527</v>
      </c>
      <c r="AT29" s="1322" t="s">
        <v>527</v>
      </c>
      <c r="AU29" s="1322" t="s">
        <v>527</v>
      </c>
      <c r="AV29" s="1322" t="s">
        <v>527</v>
      </c>
      <c r="AW29" s="1372">
        <v>6.9067080000000001</v>
      </c>
      <c r="AX29" s="1372">
        <v>4.7567250000000003</v>
      </c>
      <c r="AY29" s="1373">
        <v>83210</v>
      </c>
      <c r="AZ29" s="1316" t="s">
        <v>527</v>
      </c>
      <c r="BA29" s="1316" t="s">
        <v>527</v>
      </c>
      <c r="BB29" s="1372">
        <v>39.799099999999996</v>
      </c>
      <c r="BC29" s="1323">
        <f t="shared" si="3"/>
        <v>2.1499829999999998</v>
      </c>
      <c r="BD29" s="1274">
        <f t="shared" si="4"/>
        <v>3343843.0848719897</v>
      </c>
      <c r="BE29" s="1275">
        <f t="shared" si="5"/>
        <v>509.40958787040034</v>
      </c>
      <c r="BF29" s="1275" t="s">
        <v>527</v>
      </c>
      <c r="BG29" s="1275" t="s">
        <v>527</v>
      </c>
      <c r="BH29" s="1276">
        <f t="shared" si="6"/>
        <v>17.909594999999999</v>
      </c>
      <c r="BI29" s="1324">
        <f t="shared" si="7"/>
        <v>0.15234255165113461</v>
      </c>
      <c r="BJ29" s="1324">
        <f t="shared" si="8"/>
        <v>0.19313054661576046</v>
      </c>
      <c r="BK29" s="1324">
        <f t="shared" si="9"/>
        <v>0.21745321938593015</v>
      </c>
      <c r="BL29" s="1275" t="s">
        <v>527</v>
      </c>
      <c r="BM29" s="1276">
        <f t="shared" si="10"/>
        <v>1.6275364702423114</v>
      </c>
      <c r="BN29" s="1325">
        <f t="shared" si="11"/>
        <v>0.13530266581616329</v>
      </c>
      <c r="BO29" s="1326">
        <f t="shared" si="0"/>
        <v>3343843.0848719897</v>
      </c>
      <c r="BP29" s="1326">
        <f t="shared" si="1"/>
        <v>3294161.3036598247</v>
      </c>
      <c r="BQ29" s="1326">
        <f t="shared" si="2"/>
        <v>2985464.6361367586</v>
      </c>
      <c r="BR29" s="1327">
        <f t="shared" si="12"/>
        <v>509.40958787040034</v>
      </c>
      <c r="BS29" s="1328">
        <f t="shared" si="13"/>
        <v>0.47722254283938553</v>
      </c>
      <c r="BT29" s="1273">
        <f>VLOOKUP($B29,'SAME R Results'!$AA$146:$AB$150,2)</f>
        <v>0.45</v>
      </c>
      <c r="BU29" s="1295">
        <f t="shared" si="14"/>
        <v>1</v>
      </c>
      <c r="BV29" s="1295">
        <f t="shared" si="15"/>
        <v>1</v>
      </c>
      <c r="BW29" s="1273">
        <f>VLOOKUP($B29,'SAME R Results'!$AA$146:$AC$150,3)</f>
        <v>1.42</v>
      </c>
      <c r="BX29" s="1329" t="s">
        <v>527</v>
      </c>
      <c r="BY29" s="1441">
        <v>1.9322864877906967</v>
      </c>
      <c r="BZ29" s="1288">
        <v>506.0337994674656</v>
      </c>
      <c r="CA29" s="1331" t="s">
        <v>871</v>
      </c>
      <c r="CB29" s="1332"/>
      <c r="CC29" s="1333"/>
      <c r="CD29" s="1362"/>
    </row>
    <row r="30" spans="1:82" s="1268" customFormat="1" x14ac:dyDescent="0.25">
      <c r="A30" s="1319" t="s">
        <v>743</v>
      </c>
      <c r="B30" s="1272" t="s">
        <v>108</v>
      </c>
      <c r="C30" s="1272"/>
      <c r="D30" s="1272"/>
      <c r="E30" s="1272"/>
      <c r="F30" s="1273" t="s">
        <v>734</v>
      </c>
      <c r="G30" s="1278" t="s">
        <v>432</v>
      </c>
      <c r="H30" s="1320"/>
      <c r="I30" s="1364">
        <v>41152</v>
      </c>
      <c r="J30" s="1293"/>
      <c r="K30" s="1365">
        <v>8.1</v>
      </c>
      <c r="L30" s="1295">
        <v>1.45</v>
      </c>
      <c r="M30" s="1273">
        <v>60</v>
      </c>
      <c r="N30" s="1273">
        <v>11</v>
      </c>
      <c r="O30" s="1273">
        <v>8</v>
      </c>
      <c r="P30" s="1273" t="s">
        <v>97</v>
      </c>
      <c r="Q30" s="1273" t="s">
        <v>527</v>
      </c>
      <c r="R30" s="1273"/>
      <c r="S30" s="1273" t="s">
        <v>97</v>
      </c>
      <c r="T30" s="1273" t="s">
        <v>527</v>
      </c>
      <c r="U30" s="1273" t="s">
        <v>97</v>
      </c>
      <c r="V30" s="1273" t="s">
        <v>98</v>
      </c>
      <c r="W30" s="1273" t="s">
        <v>98</v>
      </c>
      <c r="X30" s="1273" t="s">
        <v>97</v>
      </c>
      <c r="Y30" s="1273" t="s">
        <v>97</v>
      </c>
      <c r="Z30" s="1273"/>
      <c r="AA30" s="1273">
        <v>10</v>
      </c>
      <c r="AB30" s="1273" t="s">
        <v>98</v>
      </c>
      <c r="AC30" s="1281">
        <v>3.8521766999999998E-2</v>
      </c>
      <c r="AD30" s="1321"/>
      <c r="AE30" s="1273">
        <v>58</v>
      </c>
      <c r="AF30" s="1273">
        <v>720</v>
      </c>
      <c r="AG30" s="1273">
        <v>5</v>
      </c>
      <c r="AH30" s="1273" t="s">
        <v>97</v>
      </c>
      <c r="AI30" s="1273" t="s">
        <v>98</v>
      </c>
      <c r="AJ30" s="1273" t="s">
        <v>98</v>
      </c>
      <c r="AK30" s="1273" t="s">
        <v>97</v>
      </c>
      <c r="AL30" s="1273" t="s">
        <v>97</v>
      </c>
      <c r="AM30" s="1273" t="s">
        <v>98</v>
      </c>
      <c r="AN30" s="1281">
        <v>3.8521766999999998E-2</v>
      </c>
      <c r="AO30" s="1295"/>
      <c r="AP30" s="1273" t="s">
        <v>97</v>
      </c>
      <c r="AQ30" s="1322" t="s">
        <v>527</v>
      </c>
      <c r="AR30" s="1322" t="s">
        <v>527</v>
      </c>
      <c r="AS30" s="1322" t="s">
        <v>527</v>
      </c>
      <c r="AT30" s="1322" t="s">
        <v>527</v>
      </c>
      <c r="AU30" s="1322" t="s">
        <v>527</v>
      </c>
      <c r="AV30" s="1322" t="s">
        <v>527</v>
      </c>
      <c r="AW30" s="1372">
        <v>5.9231124999999993</v>
      </c>
      <c r="AX30" s="1372">
        <v>4.7818499999999995</v>
      </c>
      <c r="AY30" s="1373">
        <v>37210</v>
      </c>
      <c r="AZ30" s="1316" t="s">
        <v>527</v>
      </c>
      <c r="BA30" s="1316" t="s">
        <v>527</v>
      </c>
      <c r="BB30" s="1372">
        <v>36.033799999999999</v>
      </c>
      <c r="BC30" s="1323">
        <f t="shared" si="3"/>
        <v>1.1412624999999998</v>
      </c>
      <c r="BD30" s="1274">
        <f t="shared" si="4"/>
        <v>1406438.7077570974</v>
      </c>
      <c r="BE30" s="1275">
        <f t="shared" si="5"/>
        <v>217.15871584078926</v>
      </c>
      <c r="BF30" s="1275" t="s">
        <v>527</v>
      </c>
      <c r="BG30" s="1275" t="s">
        <v>527</v>
      </c>
      <c r="BH30" s="1276">
        <f t="shared" si="6"/>
        <v>16.215209999999999</v>
      </c>
      <c r="BI30" s="1324">
        <f t="shared" si="7"/>
        <v>0.15440325599904792</v>
      </c>
      <c r="BJ30" s="1324">
        <f t="shared" si="8"/>
        <v>0.24936659016059443</v>
      </c>
      <c r="BK30" s="1324">
        <f t="shared" si="9"/>
        <v>0.31690505956869741</v>
      </c>
      <c r="BL30" s="1275" t="s">
        <v>527</v>
      </c>
      <c r="BM30" s="1276">
        <f t="shared" si="10"/>
        <v>1.9984175535119064</v>
      </c>
      <c r="BN30" s="1325">
        <f t="shared" si="11"/>
        <v>0.12149699821952314</v>
      </c>
      <c r="BO30" s="1326">
        <f t="shared" si="0"/>
        <v>1406438.7077570974</v>
      </c>
      <c r="BP30" s="1326">
        <f t="shared" si="1"/>
        <v>1384221.9179613439</v>
      </c>
      <c r="BQ30" s="1326">
        <f t="shared" si="2"/>
        <v>1290611.957130627</v>
      </c>
      <c r="BR30" s="1327">
        <f t="shared" si="12"/>
        <v>217.15871584078926</v>
      </c>
      <c r="BS30" s="1328">
        <f t="shared" si="13"/>
        <v>0.25332116221255435</v>
      </c>
      <c r="BT30" s="1273">
        <f>VLOOKUP($B30,'SAME R Results'!$AA$146:$AB$150,2)</f>
        <v>0.45</v>
      </c>
      <c r="BU30" s="1295">
        <f t="shared" si="14"/>
        <v>1</v>
      </c>
      <c r="BV30" s="1295">
        <f t="shared" si="15"/>
        <v>1</v>
      </c>
      <c r="BW30" s="1273">
        <f>VLOOKUP($B30,'SAME R Results'!$AA$146:$AC$150,3)</f>
        <v>1.42</v>
      </c>
      <c r="BX30" s="1329" t="s">
        <v>527</v>
      </c>
      <c r="BY30" s="1441">
        <v>1.7457828340522512</v>
      </c>
      <c r="BZ30" s="1288">
        <v>506.0337994674656</v>
      </c>
      <c r="CA30" s="1331" t="str">
        <f>CA29</f>
        <v>N/A</v>
      </c>
      <c r="CB30" s="1332"/>
      <c r="CC30" s="1333"/>
      <c r="CD30" s="1362"/>
    </row>
    <row r="31" spans="1:82" s="1268" customFormat="1" x14ac:dyDescent="0.25">
      <c r="A31" s="1319">
        <v>15</v>
      </c>
      <c r="B31" s="1272" t="s">
        <v>108</v>
      </c>
      <c r="C31" s="1272"/>
      <c r="D31" s="1272"/>
      <c r="E31" s="1272"/>
      <c r="F31" s="1273">
        <v>403</v>
      </c>
      <c r="G31" s="1278"/>
      <c r="H31" s="1320"/>
      <c r="I31" s="1364">
        <v>41152</v>
      </c>
      <c r="J31" s="1293"/>
      <c r="K31" s="1365">
        <v>8.1</v>
      </c>
      <c r="L31" s="1295">
        <v>1.48</v>
      </c>
      <c r="M31" s="1273">
        <v>45</v>
      </c>
      <c r="N31" s="1273">
        <v>11</v>
      </c>
      <c r="O31" s="1273">
        <v>8</v>
      </c>
      <c r="P31" s="1273" t="s">
        <v>97</v>
      </c>
      <c r="Q31" s="1273" t="s">
        <v>527</v>
      </c>
      <c r="R31" s="1273"/>
      <c r="S31" s="1273" t="s">
        <v>97</v>
      </c>
      <c r="T31" s="1273" t="s">
        <v>527</v>
      </c>
      <c r="U31" s="1273" t="s">
        <v>97</v>
      </c>
      <c r="V31" s="1273" t="s">
        <v>98</v>
      </c>
      <c r="W31" s="1273" t="s">
        <v>98</v>
      </c>
      <c r="X31" s="1273" t="s">
        <v>97</v>
      </c>
      <c r="Y31" s="1273" t="s">
        <v>97</v>
      </c>
      <c r="Z31" s="1273"/>
      <c r="AA31" s="1273">
        <v>10</v>
      </c>
      <c r="AB31" s="1273" t="s">
        <v>98</v>
      </c>
      <c r="AC31" s="1281">
        <v>3.8521766999999998E-2</v>
      </c>
      <c r="AD31" s="1321"/>
      <c r="AE31" s="1273">
        <v>58</v>
      </c>
      <c r="AF31" s="1273">
        <v>720</v>
      </c>
      <c r="AG31" s="1273">
        <v>5</v>
      </c>
      <c r="AH31" s="1273" t="s">
        <v>97</v>
      </c>
      <c r="AI31" s="1273" t="s">
        <v>98</v>
      </c>
      <c r="AJ31" s="1273" t="s">
        <v>98</v>
      </c>
      <c r="AK31" s="1273" t="s">
        <v>97</v>
      </c>
      <c r="AL31" s="1273" t="s">
        <v>97</v>
      </c>
      <c r="AM31" s="1273" t="s">
        <v>98</v>
      </c>
      <c r="AN31" s="1281">
        <v>3.8521766999999998E-2</v>
      </c>
      <c r="AO31" s="1295"/>
      <c r="AP31" s="1273" t="s">
        <v>97</v>
      </c>
      <c r="AQ31" s="1322" t="s">
        <v>527</v>
      </c>
      <c r="AR31" s="1322" t="s">
        <v>527</v>
      </c>
      <c r="AS31" s="1322" t="s">
        <v>527</v>
      </c>
      <c r="AT31" s="1322" t="s">
        <v>527</v>
      </c>
      <c r="AU31" s="1322" t="s">
        <v>527</v>
      </c>
      <c r="AV31" s="1322" t="s">
        <v>527</v>
      </c>
      <c r="AW31" s="1372">
        <v>7.130173000000001</v>
      </c>
      <c r="AX31" s="1372">
        <v>4.7306316666666666</v>
      </c>
      <c r="AY31" s="1373">
        <v>92900</v>
      </c>
      <c r="AZ31" s="1316" t="s">
        <v>527</v>
      </c>
      <c r="BA31" s="1316" t="s">
        <v>527</v>
      </c>
      <c r="BB31" s="1372">
        <v>154.79230000000001</v>
      </c>
      <c r="BC31" s="1323">
        <f t="shared" si="3"/>
        <v>2.3995413333333344</v>
      </c>
      <c r="BD31" s="1274">
        <f t="shared" si="4"/>
        <v>3779978.7325436031</v>
      </c>
      <c r="BE31" s="1275">
        <f t="shared" si="5"/>
        <v>612.78854372278499</v>
      </c>
      <c r="BF31" s="1275" t="s">
        <v>527</v>
      </c>
      <c r="BG31" s="1275" t="s">
        <v>527</v>
      </c>
      <c r="BH31" s="1276">
        <f t="shared" si="6"/>
        <v>69.656535000000005</v>
      </c>
      <c r="BI31" s="1324">
        <f t="shared" si="7"/>
        <v>0.16211428346064546</v>
      </c>
      <c r="BJ31" s="1324">
        <f t="shared" si="8"/>
        <v>0.29156038476050866</v>
      </c>
      <c r="BK31" s="1324">
        <f t="shared" si="9"/>
        <v>0.39100483837642219</v>
      </c>
      <c r="BL31" s="1275" t="s">
        <v>527</v>
      </c>
      <c r="BM31" s="1276">
        <f t="shared" si="10"/>
        <v>2.1514106587013324</v>
      </c>
      <c r="BN31" s="1325">
        <f t="shared" si="11"/>
        <v>0.12088367769878242</v>
      </c>
      <c r="BO31" s="1326">
        <f t="shared" si="0"/>
        <v>3779978.7325436031</v>
      </c>
      <c r="BP31" s="1326">
        <f t="shared" si="1"/>
        <v>3724511.3911830685</v>
      </c>
      <c r="BQ31" s="1326">
        <f t="shared" si="2"/>
        <v>3356497.6393736037</v>
      </c>
      <c r="BR31" s="1327">
        <f t="shared" si="12"/>
        <v>612.78854372278499</v>
      </c>
      <c r="BS31" s="1328">
        <f t="shared" si="13"/>
        <v>0.53261594009884894</v>
      </c>
      <c r="BT31" s="1273">
        <f>VLOOKUP($B31,'SAME R Results'!$AA$146:$AB$150,2)</f>
        <v>0.45</v>
      </c>
      <c r="BU31" s="1295">
        <f t="shared" si="14"/>
        <v>1</v>
      </c>
      <c r="BV31" s="1295">
        <f t="shared" si="15"/>
        <v>1</v>
      </c>
      <c r="BW31" s="1273">
        <f>VLOOKUP($B31,'SAME R Results'!$AA$146:$AC$150,3)</f>
        <v>1.42</v>
      </c>
      <c r="BX31" s="1329" t="s">
        <v>527</v>
      </c>
      <c r="BY31" s="1441">
        <v>1.8819350944279145</v>
      </c>
      <c r="BZ31" s="1288">
        <v>557.11373913442628</v>
      </c>
      <c r="CA31" s="1331" t="s">
        <v>871</v>
      </c>
      <c r="CB31" s="1332"/>
      <c r="CC31" s="1333"/>
      <c r="CD31" s="1362"/>
    </row>
    <row r="32" spans="1:82" s="1268" customFormat="1" x14ac:dyDescent="0.25">
      <c r="A32" s="1319" t="s">
        <v>744</v>
      </c>
      <c r="B32" s="1272" t="s">
        <v>108</v>
      </c>
      <c r="C32" s="1272"/>
      <c r="D32" s="1272"/>
      <c r="E32" s="1272"/>
      <c r="F32" s="1273" t="s">
        <v>735</v>
      </c>
      <c r="G32" s="1278" t="s">
        <v>432</v>
      </c>
      <c r="H32" s="1320"/>
      <c r="I32" s="1364">
        <v>41152</v>
      </c>
      <c r="J32" s="1293"/>
      <c r="K32" s="1365">
        <v>8.1</v>
      </c>
      <c r="L32" s="1295">
        <v>1.48</v>
      </c>
      <c r="M32" s="1273">
        <v>45</v>
      </c>
      <c r="N32" s="1273">
        <v>11</v>
      </c>
      <c r="O32" s="1273">
        <v>8</v>
      </c>
      <c r="P32" s="1273" t="s">
        <v>97</v>
      </c>
      <c r="Q32" s="1273" t="s">
        <v>527</v>
      </c>
      <c r="R32" s="1273"/>
      <c r="S32" s="1273" t="s">
        <v>97</v>
      </c>
      <c r="T32" s="1273" t="s">
        <v>527</v>
      </c>
      <c r="U32" s="1273" t="s">
        <v>97</v>
      </c>
      <c r="V32" s="1273" t="s">
        <v>98</v>
      </c>
      <c r="W32" s="1273" t="s">
        <v>98</v>
      </c>
      <c r="X32" s="1273" t="s">
        <v>97</v>
      </c>
      <c r="Y32" s="1273" t="s">
        <v>97</v>
      </c>
      <c r="Z32" s="1273"/>
      <c r="AA32" s="1273">
        <v>10</v>
      </c>
      <c r="AB32" s="1273" t="s">
        <v>98</v>
      </c>
      <c r="AC32" s="1281">
        <v>3.8521766999999998E-2</v>
      </c>
      <c r="AD32" s="1321"/>
      <c r="AE32" s="1273">
        <v>58</v>
      </c>
      <c r="AF32" s="1273">
        <v>720</v>
      </c>
      <c r="AG32" s="1273">
        <v>5</v>
      </c>
      <c r="AH32" s="1273" t="s">
        <v>97</v>
      </c>
      <c r="AI32" s="1273" t="s">
        <v>98</v>
      </c>
      <c r="AJ32" s="1273" t="s">
        <v>98</v>
      </c>
      <c r="AK32" s="1273" t="s">
        <v>97</v>
      </c>
      <c r="AL32" s="1273" t="s">
        <v>97</v>
      </c>
      <c r="AM32" s="1273" t="s">
        <v>98</v>
      </c>
      <c r="AN32" s="1281">
        <v>3.8521766999999998E-2</v>
      </c>
      <c r="AO32" s="1295"/>
      <c r="AP32" s="1273" t="s">
        <v>97</v>
      </c>
      <c r="AQ32" s="1322" t="s">
        <v>527</v>
      </c>
      <c r="AR32" s="1322" t="s">
        <v>527</v>
      </c>
      <c r="AS32" s="1322" t="s">
        <v>527</v>
      </c>
      <c r="AT32" s="1322" t="s">
        <v>527</v>
      </c>
      <c r="AU32" s="1322" t="s">
        <v>527</v>
      </c>
      <c r="AV32" s="1322" t="s">
        <v>527</v>
      </c>
      <c r="AW32" s="1372">
        <v>6.0820764999999994</v>
      </c>
      <c r="AX32" s="1372">
        <v>4.7891233333333334</v>
      </c>
      <c r="AY32" s="1373">
        <v>43710</v>
      </c>
      <c r="AZ32" s="1316" t="s">
        <v>527</v>
      </c>
      <c r="BA32" s="1316" t="s">
        <v>527</v>
      </c>
      <c r="BB32" s="1372">
        <v>113.78425</v>
      </c>
      <c r="BC32" s="1323">
        <f t="shared" si="3"/>
        <v>1.292953166666666</v>
      </c>
      <c r="BD32" s="1274">
        <f t="shared" si="4"/>
        <v>1666872.243944573</v>
      </c>
      <c r="BE32" s="1275">
        <f t="shared" si="5"/>
        <v>252.67369570824766</v>
      </c>
      <c r="BF32" s="1275" t="s">
        <v>527</v>
      </c>
      <c r="BG32" s="1275" t="s">
        <v>527</v>
      </c>
      <c r="BH32" s="1276">
        <f t="shared" si="6"/>
        <v>51.202912500000004</v>
      </c>
      <c r="BI32" s="1324">
        <f t="shared" si="7"/>
        <v>0.15158551990181773</v>
      </c>
      <c r="BJ32" s="1324">
        <f t="shared" si="8"/>
        <v>0.34570192228333524</v>
      </c>
      <c r="BK32" s="1324">
        <f t="shared" si="9"/>
        <v>0.52206410374652057</v>
      </c>
      <c r="BL32" s="1275" t="s">
        <v>527</v>
      </c>
      <c r="BM32" s="1276">
        <f t="shared" si="10"/>
        <v>2.4793082751964781</v>
      </c>
      <c r="BN32" s="1325">
        <f t="shared" si="11"/>
        <v>0.10037733918940489</v>
      </c>
      <c r="BO32" s="1326">
        <f t="shared" si="0"/>
        <v>1666872.243944573</v>
      </c>
      <c r="BP32" s="1326">
        <f t="shared" si="1"/>
        <v>1640774.5314486744</v>
      </c>
      <c r="BQ32" s="1326">
        <f t="shared" si="2"/>
        <v>1523436.9467008093</v>
      </c>
      <c r="BR32" s="1327">
        <f t="shared" si="12"/>
        <v>252.67369570824766</v>
      </c>
      <c r="BS32" s="1328">
        <f t="shared" si="13"/>
        <v>0.28699129154458536</v>
      </c>
      <c r="BT32" s="1273">
        <f>VLOOKUP($B32,'SAME R Results'!$AA$146:$AB$150,2)</f>
        <v>0.45</v>
      </c>
      <c r="BU32" s="1295">
        <f t="shared" si="14"/>
        <v>1</v>
      </c>
      <c r="BV32" s="1295">
        <f t="shared" si="15"/>
        <v>1</v>
      </c>
      <c r="BW32" s="1273">
        <f>VLOOKUP($B32,'SAME R Results'!$AA$146:$AC$150,3)</f>
        <v>1.42</v>
      </c>
      <c r="BX32" s="1329" t="s">
        <v>527</v>
      </c>
      <c r="BY32" s="1441">
        <v>1.7485444160858654</v>
      </c>
      <c r="BZ32" s="1288">
        <v>557.11373913442628</v>
      </c>
      <c r="CA32" s="1331" t="str">
        <f>CA31</f>
        <v>N/A</v>
      </c>
      <c r="CB32" s="1332"/>
      <c r="CC32" s="1333"/>
      <c r="CD32" s="1362"/>
    </row>
    <row r="33" spans="1:82" s="1268" customFormat="1" x14ac:dyDescent="0.25">
      <c r="A33" s="1319">
        <v>16</v>
      </c>
      <c r="B33" s="1272" t="s">
        <v>114</v>
      </c>
      <c r="C33" s="1272"/>
      <c r="D33" s="1272"/>
      <c r="E33" s="1272"/>
      <c r="F33" s="1273">
        <v>404</v>
      </c>
      <c r="G33" s="1278"/>
      <c r="H33" s="1320"/>
      <c r="I33" s="1364">
        <v>41152</v>
      </c>
      <c r="J33" s="1293"/>
      <c r="K33" s="1365">
        <v>8.1</v>
      </c>
      <c r="L33" s="1295">
        <v>1.22</v>
      </c>
      <c r="M33" s="1273">
        <v>36</v>
      </c>
      <c r="N33" s="1273">
        <v>11</v>
      </c>
      <c r="O33" s="1273">
        <v>8</v>
      </c>
      <c r="P33" s="1273" t="s">
        <v>97</v>
      </c>
      <c r="Q33" s="1273" t="s">
        <v>527</v>
      </c>
      <c r="R33" s="1273"/>
      <c r="S33" s="1273" t="s">
        <v>97</v>
      </c>
      <c r="T33" s="1273" t="s">
        <v>527</v>
      </c>
      <c r="U33" s="1273" t="s">
        <v>97</v>
      </c>
      <c r="V33" s="1273" t="s">
        <v>98</v>
      </c>
      <c r="W33" s="1273" t="s">
        <v>98</v>
      </c>
      <c r="X33" s="1273" t="s">
        <v>97</v>
      </c>
      <c r="Y33" s="1273" t="s">
        <v>98</v>
      </c>
      <c r="Z33" s="1273"/>
      <c r="AA33" s="1273">
        <v>10</v>
      </c>
      <c r="AB33" s="1273" t="s">
        <v>98</v>
      </c>
      <c r="AC33" s="1281">
        <v>3.8521766999999998E-2</v>
      </c>
      <c r="AD33" s="1321"/>
      <c r="AE33" s="1273">
        <v>58</v>
      </c>
      <c r="AF33" s="1273">
        <v>720</v>
      </c>
      <c r="AG33" s="1273">
        <v>5</v>
      </c>
      <c r="AH33" s="1273" t="s">
        <v>97</v>
      </c>
      <c r="AI33" s="1273" t="s">
        <v>98</v>
      </c>
      <c r="AJ33" s="1273" t="s">
        <v>98</v>
      </c>
      <c r="AK33" s="1273" t="s">
        <v>97</v>
      </c>
      <c r="AL33" s="1273" t="s">
        <v>98</v>
      </c>
      <c r="AM33" s="1273" t="s">
        <v>98</v>
      </c>
      <c r="AN33" s="1281">
        <v>3.8521766999999998E-2</v>
      </c>
      <c r="AO33" s="1295"/>
      <c r="AP33" s="1273" t="s">
        <v>97</v>
      </c>
      <c r="AQ33" s="1322" t="s">
        <v>527</v>
      </c>
      <c r="AR33" s="1322" t="s">
        <v>527</v>
      </c>
      <c r="AS33" s="1322" t="s">
        <v>527</v>
      </c>
      <c r="AT33" s="1322" t="s">
        <v>527</v>
      </c>
      <c r="AU33" s="1322" t="s">
        <v>527</v>
      </c>
      <c r="AV33" s="1322" t="s">
        <v>527</v>
      </c>
      <c r="AW33" s="1372">
        <v>7.2120824999999993</v>
      </c>
      <c r="AX33" s="1372">
        <v>4.7489700000000008</v>
      </c>
      <c r="AY33" s="1373">
        <v>116950</v>
      </c>
      <c r="AZ33" s="1316" t="s">
        <v>527</v>
      </c>
      <c r="BA33" s="1316" t="s">
        <v>527</v>
      </c>
      <c r="BB33" s="1372">
        <v>128.98644999999999</v>
      </c>
      <c r="BC33" s="1323">
        <f t="shared" si="3"/>
        <v>2.4631124999999985</v>
      </c>
      <c r="BD33" s="1274">
        <f t="shared" si="4"/>
        <v>5141542.0533538871</v>
      </c>
      <c r="BE33" s="1275">
        <f t="shared" si="5"/>
        <v>642.36787688093432</v>
      </c>
      <c r="BF33" s="1275" t="s">
        <v>527</v>
      </c>
      <c r="BG33" s="1275" t="s">
        <v>527</v>
      </c>
      <c r="BH33" s="1276">
        <f t="shared" si="6"/>
        <v>114.3255803803235</v>
      </c>
      <c r="BI33" s="1324">
        <f t="shared" si="7"/>
        <v>0.12493681277232972</v>
      </c>
      <c r="BJ33" s="1324">
        <f t="shared" si="8"/>
        <v>0.34888620686303268</v>
      </c>
      <c r="BK33" s="1324">
        <f t="shared" si="9"/>
        <v>0.58301602054386703</v>
      </c>
      <c r="BL33" s="1275" t="s">
        <v>527</v>
      </c>
      <c r="BM33" s="1276">
        <f t="shared" si="10"/>
        <v>2.7548950507842345</v>
      </c>
      <c r="BN33" s="1325">
        <f t="shared" si="11"/>
        <v>7.4764207448421743E-2</v>
      </c>
      <c r="BO33" s="1326">
        <f t="shared" si="0"/>
        <v>5141542.0533538871</v>
      </c>
      <c r="BP33" s="1326">
        <f t="shared" si="1"/>
        <v>4781981.8338032113</v>
      </c>
      <c r="BQ33" s="1326">
        <f t="shared" si="2"/>
        <v>4288717.7916838555</v>
      </c>
      <c r="BR33" s="1327">
        <f t="shared" si="12"/>
        <v>642.36787688093432</v>
      </c>
      <c r="BS33" s="1328">
        <f t="shared" si="13"/>
        <v>0.54672656041907097</v>
      </c>
      <c r="BT33" s="1273">
        <f>VLOOKUP($B33,'SAME R Results'!$AA$146:$AB$150,2)</f>
        <v>0.48</v>
      </c>
      <c r="BU33" s="1295">
        <f t="shared" si="14"/>
        <v>1</v>
      </c>
      <c r="BV33" s="1295">
        <f t="shared" si="15"/>
        <v>1.8465373103842095</v>
      </c>
      <c r="BW33" s="1273">
        <f>VLOOKUP($B33,'SAME R Results'!$AA$146:$AC$150,3)</f>
        <v>1</v>
      </c>
      <c r="BX33" s="1329" t="s">
        <v>527</v>
      </c>
      <c r="BY33" s="1441">
        <v>1.8465373103842095</v>
      </c>
      <c r="BZ33" s="1288">
        <v>225.88866083157583</v>
      </c>
      <c r="CA33" s="1331" t="s">
        <v>871</v>
      </c>
      <c r="CB33" s="1332"/>
      <c r="CC33" s="1333"/>
      <c r="CD33" s="1362"/>
    </row>
    <row r="34" spans="1:82" s="1268" customFormat="1" x14ac:dyDescent="0.25">
      <c r="A34" s="1319" t="s">
        <v>745</v>
      </c>
      <c r="B34" s="1272" t="s">
        <v>114</v>
      </c>
      <c r="C34" s="1272"/>
      <c r="D34" s="1272"/>
      <c r="E34" s="1272"/>
      <c r="F34" s="1273" t="s">
        <v>736</v>
      </c>
      <c r="G34" s="1278" t="s">
        <v>432</v>
      </c>
      <c r="H34" s="1320"/>
      <c r="I34" s="1364">
        <v>41152</v>
      </c>
      <c r="J34" s="1293"/>
      <c r="K34" s="1365">
        <v>8.1</v>
      </c>
      <c r="L34" s="1295">
        <v>1.22</v>
      </c>
      <c r="M34" s="1273">
        <v>36</v>
      </c>
      <c r="N34" s="1273">
        <v>11</v>
      </c>
      <c r="O34" s="1273">
        <v>8</v>
      </c>
      <c r="P34" s="1273" t="s">
        <v>97</v>
      </c>
      <c r="Q34" s="1273" t="s">
        <v>527</v>
      </c>
      <c r="R34" s="1273"/>
      <c r="S34" s="1273" t="s">
        <v>97</v>
      </c>
      <c r="T34" s="1273" t="s">
        <v>527</v>
      </c>
      <c r="U34" s="1273" t="s">
        <v>97</v>
      </c>
      <c r="V34" s="1273" t="s">
        <v>98</v>
      </c>
      <c r="W34" s="1273" t="s">
        <v>98</v>
      </c>
      <c r="X34" s="1273" t="s">
        <v>97</v>
      </c>
      <c r="Y34" s="1273" t="s">
        <v>98</v>
      </c>
      <c r="Z34" s="1273"/>
      <c r="AA34" s="1273">
        <v>10</v>
      </c>
      <c r="AB34" s="1273" t="s">
        <v>98</v>
      </c>
      <c r="AC34" s="1281">
        <v>3.8521766999999998E-2</v>
      </c>
      <c r="AD34" s="1321"/>
      <c r="AE34" s="1273">
        <v>58</v>
      </c>
      <c r="AF34" s="1273">
        <v>720</v>
      </c>
      <c r="AG34" s="1273">
        <v>5</v>
      </c>
      <c r="AH34" s="1273" t="s">
        <v>97</v>
      </c>
      <c r="AI34" s="1273" t="s">
        <v>98</v>
      </c>
      <c r="AJ34" s="1273" t="s">
        <v>98</v>
      </c>
      <c r="AK34" s="1273" t="s">
        <v>97</v>
      </c>
      <c r="AL34" s="1273" t="s">
        <v>98</v>
      </c>
      <c r="AM34" s="1273" t="s">
        <v>98</v>
      </c>
      <c r="AN34" s="1281">
        <v>3.8521766999999998E-2</v>
      </c>
      <c r="AO34" s="1295"/>
      <c r="AP34" s="1273" t="s">
        <v>97</v>
      </c>
      <c r="AQ34" s="1322" t="s">
        <v>527</v>
      </c>
      <c r="AR34" s="1322" t="s">
        <v>527</v>
      </c>
      <c r="AS34" s="1322" t="s">
        <v>527</v>
      </c>
      <c r="AT34" s="1322" t="s">
        <v>527</v>
      </c>
      <c r="AU34" s="1322" t="s">
        <v>527</v>
      </c>
      <c r="AV34" s="1322" t="s">
        <v>527</v>
      </c>
      <c r="AW34" s="1372">
        <v>7.1495205000000013</v>
      </c>
      <c r="AX34" s="1372">
        <v>4.8432916666666666</v>
      </c>
      <c r="AY34" s="1373">
        <v>89915</v>
      </c>
      <c r="AZ34" s="1316" t="s">
        <v>527</v>
      </c>
      <c r="BA34" s="1316" t="s">
        <v>527</v>
      </c>
      <c r="BB34" s="1372">
        <v>181.30199999999999</v>
      </c>
      <c r="BC34" s="1323">
        <f t="shared" si="3"/>
        <v>2.3062288333333347</v>
      </c>
      <c r="BD34" s="1274">
        <f t="shared" si="4"/>
        <v>3644588.2259243196</v>
      </c>
      <c r="BE34" s="1275">
        <f t="shared" si="5"/>
        <v>571.9268141337634</v>
      </c>
      <c r="BF34" s="1275" t="s">
        <v>527</v>
      </c>
      <c r="BG34" s="1275" t="s">
        <v>527</v>
      </c>
      <c r="BH34" s="1276">
        <f t="shared" si="6"/>
        <v>145.6719596584131</v>
      </c>
      <c r="BI34" s="1324">
        <f t="shared" si="7"/>
        <v>0.15692494698457043</v>
      </c>
      <c r="BJ34" s="1324">
        <f t="shared" si="8"/>
        <v>0.42420549590509382</v>
      </c>
      <c r="BK34" s="1324">
        <f t="shared" si="9"/>
        <v>0.69745861163790179</v>
      </c>
      <c r="BL34" s="1275" t="s">
        <v>527</v>
      </c>
      <c r="BM34" s="1276">
        <f t="shared" si="10"/>
        <v>2.7107390645614142</v>
      </c>
      <c r="BN34" s="1325">
        <f t="shared" si="11"/>
        <v>9.5444265573181336E-2</v>
      </c>
      <c r="BO34" s="1326">
        <f t="shared" si="0"/>
        <v>3644588.2259243196</v>
      </c>
      <c r="BP34" s="1326">
        <f t="shared" si="1"/>
        <v>3590903.1236806968</v>
      </c>
      <c r="BQ34" s="1326">
        <f t="shared" si="2"/>
        <v>3241681.5335859335</v>
      </c>
      <c r="BR34" s="1327">
        <f t="shared" si="12"/>
        <v>571.9268141337634</v>
      </c>
      <c r="BS34" s="1328">
        <f t="shared" si="13"/>
        <v>0.511903763058984</v>
      </c>
      <c r="BT34" s="1273">
        <f>VLOOKUP($B34,'SAME R Results'!$AA$146:$AB$150,2)</f>
        <v>0.48</v>
      </c>
      <c r="BU34" s="1295">
        <f t="shared" si="14"/>
        <v>1</v>
      </c>
      <c r="BV34" s="1295">
        <f t="shared" si="15"/>
        <v>1.6739101018651787</v>
      </c>
      <c r="BW34" s="1273">
        <f>VLOOKUP($B34,'SAME R Results'!$AA$146:$AC$150,3)</f>
        <v>1</v>
      </c>
      <c r="BX34" s="1329" t="s">
        <v>527</v>
      </c>
      <c r="BY34" s="1441">
        <v>1.6739101018651787</v>
      </c>
      <c r="BZ34" s="1288">
        <v>225.88866083157583</v>
      </c>
      <c r="CA34" s="1331" t="str">
        <f>CA33</f>
        <v>N/A</v>
      </c>
      <c r="CB34" s="1332"/>
      <c r="CC34" s="1333"/>
      <c r="CD34" s="1362"/>
    </row>
    <row r="35" spans="1:82" s="1268" customFormat="1" x14ac:dyDescent="0.25">
      <c r="A35" s="1319">
        <v>17</v>
      </c>
      <c r="B35" s="1272" t="s">
        <v>114</v>
      </c>
      <c r="C35" s="1272"/>
      <c r="D35" s="1272"/>
      <c r="E35" s="1272"/>
      <c r="F35" s="1273">
        <v>405</v>
      </c>
      <c r="G35" s="1278"/>
      <c r="H35" s="1320"/>
      <c r="I35" s="1364">
        <v>41152</v>
      </c>
      <c r="J35" s="1293"/>
      <c r="K35" s="1365">
        <v>8.1</v>
      </c>
      <c r="L35" s="1295">
        <v>1.23</v>
      </c>
      <c r="M35" s="1273">
        <v>36</v>
      </c>
      <c r="N35" s="1273">
        <v>11</v>
      </c>
      <c r="O35" s="1273">
        <v>8</v>
      </c>
      <c r="P35" s="1273" t="s">
        <v>97</v>
      </c>
      <c r="Q35" s="1273" t="s">
        <v>527</v>
      </c>
      <c r="R35" s="1273"/>
      <c r="S35" s="1273" t="s">
        <v>97</v>
      </c>
      <c r="T35" s="1273" t="s">
        <v>527</v>
      </c>
      <c r="U35" s="1273" t="s">
        <v>97</v>
      </c>
      <c r="V35" s="1273" t="s">
        <v>98</v>
      </c>
      <c r="W35" s="1273" t="s">
        <v>98</v>
      </c>
      <c r="X35" s="1273" t="s">
        <v>97</v>
      </c>
      <c r="Y35" s="1273" t="s">
        <v>98</v>
      </c>
      <c r="Z35" s="1273"/>
      <c r="AA35" s="1273">
        <v>10</v>
      </c>
      <c r="AB35" s="1273" t="s">
        <v>98</v>
      </c>
      <c r="AC35" s="1281">
        <v>3.8521766999999998E-2</v>
      </c>
      <c r="AD35" s="1321"/>
      <c r="AE35" s="1273">
        <v>58</v>
      </c>
      <c r="AF35" s="1273">
        <v>720</v>
      </c>
      <c r="AG35" s="1273">
        <v>5</v>
      </c>
      <c r="AH35" s="1273" t="s">
        <v>97</v>
      </c>
      <c r="AI35" s="1273" t="s">
        <v>98</v>
      </c>
      <c r="AJ35" s="1273" t="s">
        <v>98</v>
      </c>
      <c r="AK35" s="1273" t="s">
        <v>97</v>
      </c>
      <c r="AL35" s="1273" t="s">
        <v>98</v>
      </c>
      <c r="AM35" s="1273" t="s">
        <v>98</v>
      </c>
      <c r="AN35" s="1281">
        <v>3.8521766999999998E-2</v>
      </c>
      <c r="AO35" s="1295"/>
      <c r="AP35" s="1273" t="s">
        <v>97</v>
      </c>
      <c r="AQ35" s="1322" t="s">
        <v>527</v>
      </c>
      <c r="AR35" s="1322" t="s">
        <v>527</v>
      </c>
      <c r="AS35" s="1322" t="s">
        <v>527</v>
      </c>
      <c r="AT35" s="1322" t="s">
        <v>527</v>
      </c>
      <c r="AU35" s="1322" t="s">
        <v>527</v>
      </c>
      <c r="AV35" s="1322" t="s">
        <v>527</v>
      </c>
      <c r="AW35" s="1372">
        <v>7.6563564999999993</v>
      </c>
      <c r="AX35" s="1372">
        <v>4.741366666666667</v>
      </c>
      <c r="AY35" s="1373">
        <v>123150</v>
      </c>
      <c r="AZ35" s="1316" t="s">
        <v>527</v>
      </c>
      <c r="BA35" s="1316" t="s">
        <v>527</v>
      </c>
      <c r="BB35" s="1372">
        <v>201.08684999999997</v>
      </c>
      <c r="BC35" s="1323">
        <f t="shared" si="3"/>
        <v>2.9149898333333324</v>
      </c>
      <c r="BD35" s="1274">
        <f t="shared" si="4"/>
        <v>5404724.165430937</v>
      </c>
      <c r="BE35" s="1275">
        <f t="shared" si="5"/>
        <v>908.86202068092098</v>
      </c>
      <c r="BF35" s="1275" t="s">
        <v>527</v>
      </c>
      <c r="BG35" s="1275" t="s">
        <v>527</v>
      </c>
      <c r="BH35" s="1276">
        <f t="shared" si="6"/>
        <v>163.93895427223347</v>
      </c>
      <c r="BI35" s="1324">
        <f t="shared" si="7"/>
        <v>0.16816066701314336</v>
      </c>
      <c r="BJ35" s="1324">
        <f t="shared" si="8"/>
        <v>0.38693379953065354</v>
      </c>
      <c r="BK35" s="1324">
        <f t="shared" si="9"/>
        <v>0.58693876146788349</v>
      </c>
      <c r="BL35" s="1275" t="s">
        <v>527</v>
      </c>
      <c r="BM35" s="1276">
        <f t="shared" si="10"/>
        <v>2.4914656559519743</v>
      </c>
      <c r="BN35" s="1325">
        <f t="shared" si="11"/>
        <v>0.1108583213285787</v>
      </c>
      <c r="BO35" s="1326">
        <f t="shared" si="0"/>
        <v>5404724.165430937</v>
      </c>
      <c r="BP35" s="1326">
        <f t="shared" si="1"/>
        <v>5009369.1185038323</v>
      </c>
      <c r="BQ35" s="1326">
        <f t="shared" si="2"/>
        <v>4541148.5797107909</v>
      </c>
      <c r="BR35" s="1327">
        <f t="shared" si="12"/>
        <v>908.86202068092098</v>
      </c>
      <c r="BS35" s="1328">
        <f t="shared" si="13"/>
        <v>0.64702784190121021</v>
      </c>
      <c r="BT35" s="1273">
        <f>VLOOKUP($B35,'SAME R Results'!$AA$146:$AB$150,2)</f>
        <v>0.48</v>
      </c>
      <c r="BU35" s="1295">
        <f t="shared" si="14"/>
        <v>1</v>
      </c>
      <c r="BV35" s="1295">
        <f t="shared" si="15"/>
        <v>1.6984675430897302</v>
      </c>
      <c r="BW35" s="1273">
        <f>VLOOKUP($B35,'SAME R Results'!$AA$146:$AC$150,3)</f>
        <v>1</v>
      </c>
      <c r="BX35" s="1329" t="s">
        <v>527</v>
      </c>
      <c r="BY35" s="1441">
        <v>1.6984675430897302</v>
      </c>
      <c r="BZ35" s="1288">
        <v>234.04984437666795</v>
      </c>
      <c r="CA35" s="1331" t="s">
        <v>871</v>
      </c>
      <c r="CB35" s="1332"/>
      <c r="CC35" s="1333"/>
      <c r="CD35" s="1362"/>
    </row>
    <row r="36" spans="1:82" s="1268" customFormat="1" x14ac:dyDescent="0.25">
      <c r="A36" s="1319" t="s">
        <v>746</v>
      </c>
      <c r="B36" s="1272" t="s">
        <v>114</v>
      </c>
      <c r="C36" s="1272"/>
      <c r="D36" s="1272"/>
      <c r="E36" s="1272"/>
      <c r="F36" s="1273" t="s">
        <v>737</v>
      </c>
      <c r="G36" s="1278" t="s">
        <v>432</v>
      </c>
      <c r="H36" s="1320"/>
      <c r="I36" s="1364">
        <v>41152</v>
      </c>
      <c r="J36" s="1293"/>
      <c r="K36" s="1365">
        <v>8.1</v>
      </c>
      <c r="L36" s="1295">
        <v>1.23</v>
      </c>
      <c r="M36" s="1273">
        <v>36</v>
      </c>
      <c r="N36" s="1273">
        <v>11</v>
      </c>
      <c r="O36" s="1273">
        <v>8</v>
      </c>
      <c r="P36" s="1273" t="s">
        <v>97</v>
      </c>
      <c r="Q36" s="1273" t="s">
        <v>527</v>
      </c>
      <c r="R36" s="1273"/>
      <c r="S36" s="1273" t="s">
        <v>97</v>
      </c>
      <c r="T36" s="1273" t="s">
        <v>527</v>
      </c>
      <c r="U36" s="1273" t="s">
        <v>97</v>
      </c>
      <c r="V36" s="1273" t="s">
        <v>98</v>
      </c>
      <c r="W36" s="1273" t="s">
        <v>98</v>
      </c>
      <c r="X36" s="1273" t="s">
        <v>97</v>
      </c>
      <c r="Y36" s="1273" t="s">
        <v>98</v>
      </c>
      <c r="Z36" s="1273"/>
      <c r="AA36" s="1273">
        <v>10</v>
      </c>
      <c r="AB36" s="1273" t="s">
        <v>98</v>
      </c>
      <c r="AC36" s="1281">
        <v>3.8521766999999998E-2</v>
      </c>
      <c r="AD36" s="1321"/>
      <c r="AE36" s="1273">
        <v>58</v>
      </c>
      <c r="AF36" s="1273">
        <v>720</v>
      </c>
      <c r="AG36" s="1273">
        <v>5</v>
      </c>
      <c r="AH36" s="1273" t="s">
        <v>97</v>
      </c>
      <c r="AI36" s="1273" t="s">
        <v>98</v>
      </c>
      <c r="AJ36" s="1273" t="s">
        <v>98</v>
      </c>
      <c r="AK36" s="1273" t="s">
        <v>97</v>
      </c>
      <c r="AL36" s="1273" t="s">
        <v>98</v>
      </c>
      <c r="AM36" s="1273" t="s">
        <v>98</v>
      </c>
      <c r="AN36" s="1281">
        <v>3.8521766999999998E-2</v>
      </c>
      <c r="AO36" s="1295"/>
      <c r="AP36" s="1273" t="s">
        <v>97</v>
      </c>
      <c r="AQ36" s="1322" t="s">
        <v>527</v>
      </c>
      <c r="AR36" s="1322" t="s">
        <v>527</v>
      </c>
      <c r="AS36" s="1322" t="s">
        <v>527</v>
      </c>
      <c r="AT36" s="1322" t="s">
        <v>527</v>
      </c>
      <c r="AU36" s="1322" t="s">
        <v>527</v>
      </c>
      <c r="AV36" s="1322" t="s">
        <v>527</v>
      </c>
      <c r="AW36" s="1372">
        <v>6.9462580000000003</v>
      </c>
      <c r="AX36" s="1372">
        <v>4.7549433333333333</v>
      </c>
      <c r="AY36" s="1373">
        <v>82020</v>
      </c>
      <c r="AZ36" s="1316" t="s">
        <v>527</v>
      </c>
      <c r="BA36" s="1316" t="s">
        <v>527</v>
      </c>
      <c r="BB36" s="1372">
        <v>157.33436842105269</v>
      </c>
      <c r="BC36" s="1323">
        <f t="shared" si="3"/>
        <v>2.191314666666667</v>
      </c>
      <c r="BD36" s="1274">
        <f t="shared" si="4"/>
        <v>3290954.7685078932</v>
      </c>
      <c r="BE36" s="1275">
        <f t="shared" si="5"/>
        <v>525.29291020282562</v>
      </c>
      <c r="BF36" s="1275" t="s">
        <v>527</v>
      </c>
      <c r="BG36" s="1275" t="s">
        <v>527</v>
      </c>
      <c r="BH36" s="1276">
        <f t="shared" si="6"/>
        <v>126.20616657598896</v>
      </c>
      <c r="BI36" s="1324">
        <f t="shared" si="7"/>
        <v>0.15961717712729048</v>
      </c>
      <c r="BJ36" s="1324">
        <f t="shared" si="8"/>
        <v>0.41839518698446698</v>
      </c>
      <c r="BK36" s="1324">
        <f t="shared" si="9"/>
        <v>0.67739222410276778</v>
      </c>
      <c r="BL36" s="1275" t="s">
        <v>527</v>
      </c>
      <c r="BM36" s="1276">
        <f t="shared" si="10"/>
        <v>2.6688716953675984</v>
      </c>
      <c r="BN36" s="1325">
        <f t="shared" si="11"/>
        <v>9.8588463660860853E-2</v>
      </c>
      <c r="BO36" s="1326">
        <f t="shared" si="0"/>
        <v>3290954.7685078932</v>
      </c>
      <c r="BP36" s="1326">
        <f t="shared" si="1"/>
        <v>3241983.4946823702</v>
      </c>
      <c r="BQ36" s="1326">
        <f t="shared" si="2"/>
        <v>2940235.2804844077</v>
      </c>
      <c r="BR36" s="1327">
        <f t="shared" si="12"/>
        <v>525.29291020282562</v>
      </c>
      <c r="BS36" s="1328">
        <f t="shared" si="13"/>
        <v>0.48639675634082102</v>
      </c>
      <c r="BT36" s="1273">
        <f>VLOOKUP($B36,'SAME R Results'!$AA$146:$AB$150,2)</f>
        <v>0.48</v>
      </c>
      <c r="BU36" s="1295">
        <f t="shared" si="14"/>
        <v>1</v>
      </c>
      <c r="BV36" s="1295">
        <f t="shared" si="15"/>
        <v>1.671151168931726</v>
      </c>
      <c r="BW36" s="1273">
        <f>VLOOKUP($B36,'SAME R Results'!$AA$146:$AC$150,3)</f>
        <v>1</v>
      </c>
      <c r="BX36" s="1329" t="s">
        <v>527</v>
      </c>
      <c r="BY36" s="1441">
        <v>1.671151168931726</v>
      </c>
      <c r="BZ36" s="1288">
        <v>234.04984437666795</v>
      </c>
      <c r="CA36" s="1331" t="str">
        <f>CA35</f>
        <v>N/A</v>
      </c>
      <c r="CB36" s="1332"/>
      <c r="CC36" s="1333"/>
      <c r="CD36" s="1362"/>
    </row>
    <row r="37" spans="1:82" s="1268" customFormat="1" x14ac:dyDescent="0.25">
      <c r="A37" s="1319">
        <v>18</v>
      </c>
      <c r="B37" s="1272" t="s">
        <v>108</v>
      </c>
      <c r="C37" s="1272"/>
      <c r="D37" s="1272"/>
      <c r="E37" s="1272"/>
      <c r="F37" s="1273">
        <v>406</v>
      </c>
      <c r="G37" s="1774" t="s">
        <v>855</v>
      </c>
      <c r="H37" s="1320"/>
      <c r="I37" s="1364">
        <v>41152</v>
      </c>
      <c r="J37" s="1293"/>
      <c r="K37" s="1365">
        <v>8.1</v>
      </c>
      <c r="L37" s="1295">
        <v>1.48</v>
      </c>
      <c r="M37" s="1273">
        <v>45</v>
      </c>
      <c r="N37" s="1273">
        <v>11</v>
      </c>
      <c r="O37" s="1273">
        <v>8</v>
      </c>
      <c r="P37" s="1273" t="s">
        <v>97</v>
      </c>
      <c r="Q37" s="1273" t="s">
        <v>527</v>
      </c>
      <c r="R37" s="1273"/>
      <c r="S37" s="1273" t="s">
        <v>97</v>
      </c>
      <c r="T37" s="1273" t="s">
        <v>527</v>
      </c>
      <c r="U37" s="1273" t="s">
        <v>97</v>
      </c>
      <c r="V37" s="1273" t="s">
        <v>98</v>
      </c>
      <c r="W37" s="1273" t="s">
        <v>98</v>
      </c>
      <c r="X37" s="1273" t="s">
        <v>97</v>
      </c>
      <c r="Y37" s="1273" t="s">
        <v>97</v>
      </c>
      <c r="Z37" s="1273"/>
      <c r="AA37" s="1273">
        <v>10</v>
      </c>
      <c r="AB37" s="1273" t="s">
        <v>98</v>
      </c>
      <c r="AC37" s="1281">
        <v>3.8521766999999998E-2</v>
      </c>
      <c r="AD37" s="1321"/>
      <c r="AE37" s="1273">
        <v>58</v>
      </c>
      <c r="AF37" s="1273">
        <v>720</v>
      </c>
      <c r="AG37" s="1273">
        <v>5</v>
      </c>
      <c r="AH37" s="1273" t="s">
        <v>97</v>
      </c>
      <c r="AI37" s="1273" t="s">
        <v>98</v>
      </c>
      <c r="AJ37" s="1273" t="s">
        <v>98</v>
      </c>
      <c r="AK37" s="1273" t="s">
        <v>97</v>
      </c>
      <c r="AL37" s="1273" t="s">
        <v>97</v>
      </c>
      <c r="AM37" s="1273" t="s">
        <v>98</v>
      </c>
      <c r="AN37" s="1281">
        <v>3.8521766999999998E-2</v>
      </c>
      <c r="AO37" s="1295"/>
      <c r="AP37" s="1273" t="s">
        <v>97</v>
      </c>
      <c r="AQ37" s="1322" t="s">
        <v>527</v>
      </c>
      <c r="AR37" s="1322" t="s">
        <v>527</v>
      </c>
      <c r="AS37" s="1322" t="s">
        <v>527</v>
      </c>
      <c r="AT37" s="1322" t="s">
        <v>527</v>
      </c>
      <c r="AU37" s="1322" t="s">
        <v>527</v>
      </c>
      <c r="AV37" s="1322" t="s">
        <v>527</v>
      </c>
      <c r="AW37" s="1372">
        <v>7.1894534999999991</v>
      </c>
      <c r="AX37" s="1372">
        <v>4.695078333333333</v>
      </c>
      <c r="AY37" s="1373">
        <v>79860</v>
      </c>
      <c r="AZ37" s="1316" t="s">
        <v>527</v>
      </c>
      <c r="BA37" s="1316" t="s">
        <v>527</v>
      </c>
      <c r="BB37" s="1372">
        <v>168.16305</v>
      </c>
      <c r="BC37" s="1323">
        <f t="shared" si="3"/>
        <v>2.494375166666666</v>
      </c>
      <c r="BD37" s="1274">
        <f t="shared" si="4"/>
        <v>3195331.4914136729</v>
      </c>
      <c r="BE37" s="1275">
        <f t="shared" si="5"/>
        <v>657.48033339994663</v>
      </c>
      <c r="BF37" s="1275" t="s">
        <v>527</v>
      </c>
      <c r="BG37" s="1275" t="s">
        <v>527</v>
      </c>
      <c r="BH37" s="1276">
        <f t="shared" si="6"/>
        <v>75.673372499999999</v>
      </c>
      <c r="BI37" s="1324">
        <f t="shared" si="7"/>
        <v>0.20576279336484909</v>
      </c>
      <c r="BJ37" s="1324">
        <f t="shared" si="8"/>
        <v>0.31699085581292247</v>
      </c>
      <c r="BK37" s="1324">
        <f t="shared" si="9"/>
        <v>0.39344739843388515</v>
      </c>
      <c r="BL37" s="1275" t="s">
        <v>527</v>
      </c>
      <c r="BM37" s="1276">
        <f t="shared" si="10"/>
        <v>1.9297304682619003</v>
      </c>
      <c r="BN37" s="1325">
        <f t="shared" si="11"/>
        <v>0.16577800291171932</v>
      </c>
      <c r="BO37" s="1326">
        <f t="shared" si="0"/>
        <v>3195331.4914136729</v>
      </c>
      <c r="BP37" s="1326">
        <f t="shared" si="1"/>
        <v>3147649.8780546598</v>
      </c>
      <c r="BQ37" s="1326">
        <f t="shared" si="2"/>
        <v>2858326.1406466635</v>
      </c>
      <c r="BR37" s="1327">
        <f t="shared" si="12"/>
        <v>657.48033339994663</v>
      </c>
      <c r="BS37" s="1328">
        <f t="shared" si="13"/>
        <v>0.55366580100032536</v>
      </c>
      <c r="BT37" s="1273">
        <f>VLOOKUP($B37,'SAME R Results'!$AA$146:$AB$150,2)</f>
        <v>0.45</v>
      </c>
      <c r="BU37" s="1295">
        <f t="shared" si="14"/>
        <v>1</v>
      </c>
      <c r="BV37" s="1295">
        <f t="shared" si="15"/>
        <v>1</v>
      </c>
      <c r="BW37" s="1273">
        <f>VLOOKUP($B37,'SAME R Results'!$AA$146:$AC$150,3)</f>
        <v>1.42</v>
      </c>
      <c r="BX37" s="1329" t="s">
        <v>527</v>
      </c>
      <c r="BY37" s="1441">
        <v>2.2806527014181794</v>
      </c>
      <c r="BZ37" s="1288">
        <v>554.23197357289177</v>
      </c>
      <c r="CA37" s="1331" t="s">
        <v>871</v>
      </c>
      <c r="CB37" s="1332"/>
      <c r="CC37" s="1333"/>
      <c r="CD37" s="1362"/>
    </row>
    <row r="38" spans="1:82" s="1268" customFormat="1" ht="23.25" x14ac:dyDescent="0.25">
      <c r="A38" s="1319" t="s">
        <v>747</v>
      </c>
      <c r="B38" s="1272" t="s">
        <v>108</v>
      </c>
      <c r="C38" s="1272"/>
      <c r="D38" s="1272"/>
      <c r="E38" s="1272"/>
      <c r="F38" s="1273" t="s">
        <v>738</v>
      </c>
      <c r="G38" s="1774" t="s">
        <v>856</v>
      </c>
      <c r="H38" s="1320"/>
      <c r="I38" s="1364">
        <v>41152</v>
      </c>
      <c r="J38" s="1293"/>
      <c r="K38" s="1365">
        <v>8.1</v>
      </c>
      <c r="L38" s="1295">
        <v>1.48</v>
      </c>
      <c r="M38" s="1273">
        <v>45</v>
      </c>
      <c r="N38" s="1273">
        <v>11</v>
      </c>
      <c r="O38" s="1273">
        <v>8</v>
      </c>
      <c r="P38" s="1273" t="s">
        <v>97</v>
      </c>
      <c r="Q38" s="1273" t="s">
        <v>527</v>
      </c>
      <c r="R38" s="1273"/>
      <c r="S38" s="1273" t="s">
        <v>97</v>
      </c>
      <c r="T38" s="1273" t="s">
        <v>527</v>
      </c>
      <c r="U38" s="1273" t="s">
        <v>97</v>
      </c>
      <c r="V38" s="1273" t="s">
        <v>98</v>
      </c>
      <c r="W38" s="1273" t="s">
        <v>98</v>
      </c>
      <c r="X38" s="1273" t="s">
        <v>97</v>
      </c>
      <c r="Y38" s="1273" t="s">
        <v>97</v>
      </c>
      <c r="Z38" s="1273"/>
      <c r="AA38" s="1273">
        <v>10</v>
      </c>
      <c r="AB38" s="1273" t="s">
        <v>98</v>
      </c>
      <c r="AC38" s="1281">
        <v>3.8521766999999998E-2</v>
      </c>
      <c r="AD38" s="1321"/>
      <c r="AE38" s="1273">
        <v>58</v>
      </c>
      <c r="AF38" s="1273">
        <v>720</v>
      </c>
      <c r="AG38" s="1273">
        <v>5</v>
      </c>
      <c r="AH38" s="1273" t="s">
        <v>97</v>
      </c>
      <c r="AI38" s="1273" t="s">
        <v>98</v>
      </c>
      <c r="AJ38" s="1273" t="s">
        <v>98</v>
      </c>
      <c r="AK38" s="1273" t="s">
        <v>97</v>
      </c>
      <c r="AL38" s="1273" t="s">
        <v>97</v>
      </c>
      <c r="AM38" s="1273" t="s">
        <v>98</v>
      </c>
      <c r="AN38" s="1281">
        <v>3.8521766999999998E-2</v>
      </c>
      <c r="AO38" s="1295"/>
      <c r="AP38" s="1273" t="s">
        <v>97</v>
      </c>
      <c r="AQ38" s="1322" t="s">
        <v>527</v>
      </c>
      <c r="AR38" s="1322" t="s">
        <v>527</v>
      </c>
      <c r="AS38" s="1322" t="s">
        <v>527</v>
      </c>
      <c r="AT38" s="1322" t="s">
        <v>527</v>
      </c>
      <c r="AU38" s="1322" t="s">
        <v>527</v>
      </c>
      <c r="AV38" s="1322" t="s">
        <v>527</v>
      </c>
      <c r="AW38" s="1372">
        <v>6.3565509999999996</v>
      </c>
      <c r="AX38" s="1372">
        <v>4.712066666666666</v>
      </c>
      <c r="AY38" s="1373">
        <v>42515</v>
      </c>
      <c r="AZ38" s="1316" t="s">
        <v>527</v>
      </c>
      <c r="BA38" s="1316" t="s">
        <v>527</v>
      </c>
      <c r="BB38" s="1372">
        <v>174.04164999999998</v>
      </c>
      <c r="BC38" s="1323">
        <f t="shared" si="3"/>
        <v>1.6444843333333337</v>
      </c>
      <c r="BD38" s="1274">
        <f t="shared" si="4"/>
        <v>1618663.4026938588</v>
      </c>
      <c r="BE38" s="1275">
        <f t="shared" si="5"/>
        <v>344.42470102369214</v>
      </c>
      <c r="BF38" s="1275" t="s">
        <v>527</v>
      </c>
      <c r="BG38" s="1275" t="s">
        <v>527</v>
      </c>
      <c r="BH38" s="1276">
        <f t="shared" si="6"/>
        <v>78.318742499999985</v>
      </c>
      <c r="BI38" s="1324">
        <f t="shared" si="7"/>
        <v>0.21278339922338624</v>
      </c>
      <c r="BJ38" s="1324">
        <f t="shared" si="8"/>
        <v>0.40222963401506784</v>
      </c>
      <c r="BK38" s="1324">
        <f t="shared" si="9"/>
        <v>0.55302176567011474</v>
      </c>
      <c r="BL38" s="1275" t="s">
        <v>527</v>
      </c>
      <c r="BM38" s="1276">
        <f t="shared" si="10"/>
        <v>2.2210169334830825</v>
      </c>
      <c r="BN38" s="1325">
        <f t="shared" si="11"/>
        <v>0.15476387026177016</v>
      </c>
      <c r="BO38" s="1326">
        <f t="shared" si="0"/>
        <v>1618663.4026938588</v>
      </c>
      <c r="BP38" s="1326">
        <f t="shared" si="1"/>
        <v>1593279.182909756</v>
      </c>
      <c r="BQ38" s="1326">
        <f t="shared" si="2"/>
        <v>1480468.3992040136</v>
      </c>
      <c r="BR38" s="1327">
        <f t="shared" si="12"/>
        <v>344.42470102369214</v>
      </c>
      <c r="BS38" s="1328">
        <f t="shared" si="13"/>
        <v>0.3650191630412265</v>
      </c>
      <c r="BT38" s="1273">
        <f>VLOOKUP($B38,'SAME R Results'!$AA$146:$AB$150,2)</f>
        <v>0.45</v>
      </c>
      <c r="BU38" s="1295">
        <f t="shared" si="14"/>
        <v>1</v>
      </c>
      <c r="BV38" s="1295">
        <f t="shared" si="15"/>
        <v>1</v>
      </c>
      <c r="BW38" s="1273">
        <f>VLOOKUP($B38,'SAME R Results'!$AA$146:$AC$150,3)</f>
        <v>1.42</v>
      </c>
      <c r="BX38" s="1329" t="s">
        <v>527</v>
      </c>
      <c r="BY38" s="1441">
        <v>1.7568934476231675</v>
      </c>
      <c r="BZ38" s="1288">
        <v>554.23197357289177</v>
      </c>
      <c r="CA38" s="1331" t="str">
        <f>CA37</f>
        <v>N/A</v>
      </c>
      <c r="CB38" s="1332"/>
      <c r="CC38" s="1333"/>
      <c r="CD38" s="1362"/>
    </row>
    <row r="39" spans="1:82" s="1268" customFormat="1" x14ac:dyDescent="0.25">
      <c r="A39" s="1319">
        <v>19</v>
      </c>
      <c r="B39" s="1272" t="s">
        <v>99</v>
      </c>
      <c r="C39" s="1272"/>
      <c r="D39" s="1272"/>
      <c r="E39" s="1272"/>
      <c r="F39" s="1273">
        <v>407</v>
      </c>
      <c r="G39" s="1774" t="s">
        <v>855</v>
      </c>
      <c r="H39" s="1320"/>
      <c r="I39" s="1364">
        <v>41152</v>
      </c>
      <c r="J39" s="1293"/>
      <c r="K39" s="1365">
        <v>8.1</v>
      </c>
      <c r="L39" s="1295">
        <v>1.28</v>
      </c>
      <c r="M39" s="1273">
        <v>45</v>
      </c>
      <c r="N39" s="1273">
        <v>11</v>
      </c>
      <c r="O39" s="1273">
        <v>8</v>
      </c>
      <c r="P39" s="1273" t="s">
        <v>97</v>
      </c>
      <c r="Q39" s="1273" t="s">
        <v>527</v>
      </c>
      <c r="R39" s="1273"/>
      <c r="S39" s="1273" t="s">
        <v>97</v>
      </c>
      <c r="T39" s="1273" t="s">
        <v>527</v>
      </c>
      <c r="U39" s="1273" t="s">
        <v>97</v>
      </c>
      <c r="V39" s="1273" t="s">
        <v>98</v>
      </c>
      <c r="W39" s="1273" t="s">
        <v>98</v>
      </c>
      <c r="X39" s="1273" t="s">
        <v>97</v>
      </c>
      <c r="Y39" s="1273" t="s">
        <v>98</v>
      </c>
      <c r="Z39" s="1273"/>
      <c r="AA39" s="1273">
        <v>10</v>
      </c>
      <c r="AB39" s="1273" t="s">
        <v>98</v>
      </c>
      <c r="AC39" s="1281">
        <v>3.8521766999999998E-2</v>
      </c>
      <c r="AD39" s="1321"/>
      <c r="AE39" s="1273">
        <v>58</v>
      </c>
      <c r="AF39" s="1273">
        <v>720</v>
      </c>
      <c r="AG39" s="1273">
        <v>5</v>
      </c>
      <c r="AH39" s="1273" t="s">
        <v>97</v>
      </c>
      <c r="AI39" s="1273" t="s">
        <v>98</v>
      </c>
      <c r="AJ39" s="1273" t="s">
        <v>98</v>
      </c>
      <c r="AK39" s="1273" t="s">
        <v>97</v>
      </c>
      <c r="AL39" s="1273" t="s">
        <v>98</v>
      </c>
      <c r="AM39" s="1273" t="s">
        <v>98</v>
      </c>
      <c r="AN39" s="1281">
        <v>3.8521766999999998E-2</v>
      </c>
      <c r="AO39" s="1295"/>
      <c r="AP39" s="1273" t="s">
        <v>97</v>
      </c>
      <c r="AQ39" s="1322" t="s">
        <v>527</v>
      </c>
      <c r="AR39" s="1322" t="s">
        <v>527</v>
      </c>
      <c r="AS39" s="1322" t="s">
        <v>527</v>
      </c>
      <c r="AT39" s="1322" t="s">
        <v>527</v>
      </c>
      <c r="AU39" s="1322" t="s">
        <v>527</v>
      </c>
      <c r="AV39" s="1322" t="s">
        <v>527</v>
      </c>
      <c r="AW39" s="1372">
        <v>7.2892290000000006</v>
      </c>
      <c r="AX39" s="1372">
        <v>4.7021499999999996</v>
      </c>
      <c r="AY39" s="1373">
        <v>93940</v>
      </c>
      <c r="AZ39" s="1316" t="s">
        <v>527</v>
      </c>
      <c r="BA39" s="1316" t="s">
        <v>527</v>
      </c>
      <c r="BB39" s="1372">
        <v>134.21089999999998</v>
      </c>
      <c r="BC39" s="1323">
        <f t="shared" si="3"/>
        <v>2.587079000000001</v>
      </c>
      <c r="BD39" s="1274">
        <f t="shared" si="4"/>
        <v>3827367.2960017649</v>
      </c>
      <c r="BE39" s="1275">
        <f t="shared" si="5"/>
        <v>704.70251016039447</v>
      </c>
      <c r="BF39" s="1275" t="s">
        <v>527</v>
      </c>
      <c r="BG39" s="1275" t="s">
        <v>527</v>
      </c>
      <c r="BH39" s="1276">
        <f t="shared" si="6"/>
        <v>66.389722180195605</v>
      </c>
      <c r="BI39" s="1324">
        <f t="shared" si="7"/>
        <v>0.18412199709616517</v>
      </c>
      <c r="BJ39" s="1324">
        <f t="shared" si="8"/>
        <v>0.32116930293007856</v>
      </c>
      <c r="BK39" s="1324">
        <f t="shared" si="9"/>
        <v>0.42417806365534644</v>
      </c>
      <c r="BL39" s="1275" t="s">
        <v>527</v>
      </c>
      <c r="BM39" s="1276">
        <f t="shared" si="10"/>
        <v>2.1083423706433582</v>
      </c>
      <c r="BN39" s="1325">
        <f t="shared" si="11"/>
        <v>0.13940922109898926</v>
      </c>
      <c r="BO39" s="1326">
        <f t="shared" si="0"/>
        <v>3827367.2960017649</v>
      </c>
      <c r="BP39" s="1326">
        <f t="shared" si="1"/>
        <v>3771279.0070092063</v>
      </c>
      <c r="BQ39" s="1326">
        <f t="shared" si="2"/>
        <v>3396609.2365389154</v>
      </c>
      <c r="BR39" s="1327">
        <f t="shared" si="12"/>
        <v>704.70251016039447</v>
      </c>
      <c r="BS39" s="1328">
        <f t="shared" si="13"/>
        <v>0.57424287490011561</v>
      </c>
      <c r="BT39" s="1273">
        <f>VLOOKUP($B39,'SAME R Results'!$AA$146:$AB$150,2)</f>
        <v>0.28000000000000003</v>
      </c>
      <c r="BU39" s="1295">
        <f t="shared" si="14"/>
        <v>1</v>
      </c>
      <c r="BV39" s="1295">
        <f t="shared" si="15"/>
        <v>1.766668360345961</v>
      </c>
      <c r="BW39" s="1273">
        <f>VLOOKUP($B39,'SAME R Results'!$AA$146:$AC$150,3)</f>
        <v>1</v>
      </c>
      <c r="BX39" s="1329" t="s">
        <v>527</v>
      </c>
      <c r="BY39" s="1441">
        <v>1.766668360345961</v>
      </c>
      <c r="BZ39" s="1288">
        <v>285.3314159217295</v>
      </c>
      <c r="CA39" s="1331" t="s">
        <v>871</v>
      </c>
      <c r="CB39" s="1332"/>
      <c r="CC39" s="1333"/>
      <c r="CD39" s="1362"/>
    </row>
    <row r="40" spans="1:82" s="1268" customFormat="1" ht="23.25" x14ac:dyDescent="0.25">
      <c r="A40" s="1319" t="s">
        <v>748</v>
      </c>
      <c r="B40" s="1272" t="s">
        <v>99</v>
      </c>
      <c r="C40" s="1272"/>
      <c r="D40" s="1272"/>
      <c r="E40" s="1272"/>
      <c r="F40" s="1273" t="s">
        <v>739</v>
      </c>
      <c r="G40" s="1774" t="s">
        <v>856</v>
      </c>
      <c r="H40" s="1320"/>
      <c r="I40" s="1364">
        <v>41152</v>
      </c>
      <c r="J40" s="1293"/>
      <c r="K40" s="1365">
        <v>8.1</v>
      </c>
      <c r="L40" s="1295">
        <v>1.28</v>
      </c>
      <c r="M40" s="1273">
        <v>45</v>
      </c>
      <c r="N40" s="1273">
        <v>11</v>
      </c>
      <c r="O40" s="1273">
        <v>8</v>
      </c>
      <c r="P40" s="1273" t="s">
        <v>97</v>
      </c>
      <c r="Q40" s="1273" t="s">
        <v>527</v>
      </c>
      <c r="R40" s="1273"/>
      <c r="S40" s="1273" t="s">
        <v>97</v>
      </c>
      <c r="T40" s="1273" t="s">
        <v>527</v>
      </c>
      <c r="U40" s="1273" t="s">
        <v>97</v>
      </c>
      <c r="V40" s="1273" t="s">
        <v>98</v>
      </c>
      <c r="W40" s="1273" t="s">
        <v>98</v>
      </c>
      <c r="X40" s="1273" t="s">
        <v>97</v>
      </c>
      <c r="Y40" s="1273" t="s">
        <v>98</v>
      </c>
      <c r="Z40" s="1273"/>
      <c r="AA40" s="1273">
        <v>10</v>
      </c>
      <c r="AB40" s="1273" t="s">
        <v>98</v>
      </c>
      <c r="AC40" s="1281">
        <v>3.8521766999999998E-2</v>
      </c>
      <c r="AD40" s="1321"/>
      <c r="AE40" s="1273">
        <v>58</v>
      </c>
      <c r="AF40" s="1273">
        <v>720</v>
      </c>
      <c r="AG40" s="1273">
        <v>5</v>
      </c>
      <c r="AH40" s="1273" t="s">
        <v>97</v>
      </c>
      <c r="AI40" s="1273" t="s">
        <v>98</v>
      </c>
      <c r="AJ40" s="1273" t="s">
        <v>98</v>
      </c>
      <c r="AK40" s="1273" t="s">
        <v>97</v>
      </c>
      <c r="AL40" s="1273" t="s">
        <v>98</v>
      </c>
      <c r="AM40" s="1273" t="s">
        <v>98</v>
      </c>
      <c r="AN40" s="1281">
        <v>3.8521766999999998E-2</v>
      </c>
      <c r="AO40" s="1295"/>
      <c r="AP40" s="1273" t="s">
        <v>97</v>
      </c>
      <c r="AQ40" s="1322" t="s">
        <v>527</v>
      </c>
      <c r="AR40" s="1322" t="s">
        <v>527</v>
      </c>
      <c r="AS40" s="1322" t="s">
        <v>527</v>
      </c>
      <c r="AT40" s="1322" t="s">
        <v>527</v>
      </c>
      <c r="AU40" s="1322" t="s">
        <v>527</v>
      </c>
      <c r="AV40" s="1322" t="s">
        <v>527</v>
      </c>
      <c r="AW40" s="1372">
        <v>6.5340429999999996</v>
      </c>
      <c r="AX40" s="1372">
        <v>4.7604366666666671</v>
      </c>
      <c r="AY40" s="1373">
        <v>78875</v>
      </c>
      <c r="AZ40" s="1316" t="s">
        <v>527</v>
      </c>
      <c r="BA40" s="1316" t="s">
        <v>527</v>
      </c>
      <c r="BB40" s="1372">
        <v>119.0415</v>
      </c>
      <c r="BC40" s="1323">
        <f t="shared" si="3"/>
        <v>1.7736063333333325</v>
      </c>
      <c r="BD40" s="1274">
        <f t="shared" si="4"/>
        <v>3151886.3412989336</v>
      </c>
      <c r="BE40" s="1275">
        <f t="shared" si="5"/>
        <v>382.20804657395917</v>
      </c>
      <c r="BF40" s="1275" t="s">
        <v>527</v>
      </c>
      <c r="BG40" s="1275" t="s">
        <v>527</v>
      </c>
      <c r="BH40" s="1276">
        <f t="shared" si="6"/>
        <v>56.995480244476852</v>
      </c>
      <c r="BI40" s="1324">
        <f t="shared" si="7"/>
        <v>0.1212632706852133</v>
      </c>
      <c r="BJ40" s="1324">
        <f t="shared" si="8"/>
        <v>0.32565449888439946</v>
      </c>
      <c r="BK40" s="1324">
        <f t="shared" si="9"/>
        <v>0.53366778163843231</v>
      </c>
      <c r="BL40" s="1275" t="s">
        <v>527</v>
      </c>
      <c r="BM40" s="1276">
        <f t="shared" si="10"/>
        <v>2.7017994618037866</v>
      </c>
      <c r="BN40" s="1325">
        <f t="shared" si="11"/>
        <v>7.3997215134173913E-2</v>
      </c>
      <c r="BO40" s="1326">
        <f t="shared" si="0"/>
        <v>3151886.3412989336</v>
      </c>
      <c r="BP40" s="1326">
        <f t="shared" si="1"/>
        <v>3104792.8369952505</v>
      </c>
      <c r="BQ40" s="1326">
        <f t="shared" si="2"/>
        <v>2821054.4735655561</v>
      </c>
      <c r="BR40" s="1327">
        <f t="shared" si="12"/>
        <v>382.20804657395917</v>
      </c>
      <c r="BS40" s="1328">
        <f t="shared" si="13"/>
        <v>0.39367982183550837</v>
      </c>
      <c r="BT40" s="1273">
        <f>VLOOKUP($B40,'SAME R Results'!$AA$146:$AB$150,2)</f>
        <v>0.28000000000000003</v>
      </c>
      <c r="BU40" s="1295">
        <f t="shared" si="14"/>
        <v>1</v>
      </c>
      <c r="BV40" s="1295">
        <f t="shared" si="15"/>
        <v>1.7099522988824678</v>
      </c>
      <c r="BW40" s="1273">
        <f>VLOOKUP($B40,'SAME R Results'!$AA$146:$AC$150,3)</f>
        <v>1</v>
      </c>
      <c r="BX40" s="1329" t="s">
        <v>527</v>
      </c>
      <c r="BY40" s="1441">
        <v>1.7099522988824678</v>
      </c>
      <c r="BZ40" s="1288">
        <v>285.3314159217295</v>
      </c>
      <c r="CA40" s="1331" t="str">
        <f>CA39</f>
        <v>N/A</v>
      </c>
      <c r="CB40" s="1332"/>
      <c r="CC40" s="1333"/>
      <c r="CD40" s="1362"/>
    </row>
    <row r="41" spans="1:82" s="1268" customFormat="1" x14ac:dyDescent="0.25">
      <c r="A41" s="1319">
        <v>20</v>
      </c>
      <c r="B41" s="1272" t="s">
        <v>92</v>
      </c>
      <c r="C41" s="1272"/>
      <c r="D41" s="1272"/>
      <c r="E41" s="1272"/>
      <c r="F41" s="1273">
        <v>408</v>
      </c>
      <c r="G41" s="1774" t="s">
        <v>855</v>
      </c>
      <c r="H41" s="1320"/>
      <c r="I41" s="1364">
        <v>41152</v>
      </c>
      <c r="J41" s="1293"/>
      <c r="K41" s="1365">
        <v>8.1</v>
      </c>
      <c r="L41" s="1295">
        <v>1.35</v>
      </c>
      <c r="M41" s="1273">
        <v>36</v>
      </c>
      <c r="N41" s="1273">
        <v>11</v>
      </c>
      <c r="O41" s="1273">
        <v>8</v>
      </c>
      <c r="P41" s="1273" t="s">
        <v>97</v>
      </c>
      <c r="Q41" s="1273" t="s">
        <v>527</v>
      </c>
      <c r="R41" s="1273"/>
      <c r="S41" s="1273" t="s">
        <v>97</v>
      </c>
      <c r="T41" s="1273" t="s">
        <v>527</v>
      </c>
      <c r="U41" s="1273" t="s">
        <v>97</v>
      </c>
      <c r="V41" s="1273" t="s">
        <v>98</v>
      </c>
      <c r="W41" s="1273" t="s">
        <v>98</v>
      </c>
      <c r="X41" s="1273" t="s">
        <v>97</v>
      </c>
      <c r="Y41" s="1273" t="s">
        <v>98</v>
      </c>
      <c r="Z41" s="1273"/>
      <c r="AA41" s="1273">
        <v>10</v>
      </c>
      <c r="AB41" s="1273" t="s">
        <v>98</v>
      </c>
      <c r="AC41" s="1281">
        <v>3.1808713000000002E-2</v>
      </c>
      <c r="AD41" s="1321"/>
      <c r="AE41" s="1273">
        <v>58</v>
      </c>
      <c r="AF41" s="1273">
        <v>720</v>
      </c>
      <c r="AG41" s="1273">
        <v>5</v>
      </c>
      <c r="AH41" s="1273" t="s">
        <v>97</v>
      </c>
      <c r="AI41" s="1273" t="s">
        <v>98</v>
      </c>
      <c r="AJ41" s="1273" t="s">
        <v>98</v>
      </c>
      <c r="AK41" s="1273" t="s">
        <v>97</v>
      </c>
      <c r="AL41" s="1273" t="s">
        <v>98</v>
      </c>
      <c r="AM41" s="1273" t="s">
        <v>98</v>
      </c>
      <c r="AN41" s="1281">
        <v>3.1808713000000002E-2</v>
      </c>
      <c r="AO41" s="1295"/>
      <c r="AP41" s="1273" t="s">
        <v>97</v>
      </c>
      <c r="AQ41" s="1322" t="s">
        <v>527</v>
      </c>
      <c r="AR41" s="1322" t="s">
        <v>527</v>
      </c>
      <c r="AS41" s="1322" t="s">
        <v>527</v>
      </c>
      <c r="AT41" s="1322" t="s">
        <v>527</v>
      </c>
      <c r="AU41" s="1322" t="s">
        <v>527</v>
      </c>
      <c r="AV41" s="1322" t="s">
        <v>527</v>
      </c>
      <c r="AW41" s="1372">
        <v>8.0572365000000019</v>
      </c>
      <c r="AX41" s="1372">
        <v>4.7083033333333333</v>
      </c>
      <c r="AY41" s="1373">
        <v>111400</v>
      </c>
      <c r="AZ41" s="1316" t="s">
        <v>527</v>
      </c>
      <c r="BA41" s="1316" t="s">
        <v>527</v>
      </c>
      <c r="BB41" s="1372">
        <v>242.93770000000004</v>
      </c>
      <c r="BC41" s="1323">
        <f t="shared" si="3"/>
        <v>3.3489331666666686</v>
      </c>
      <c r="BD41" s="1274">
        <f t="shared" si="4"/>
        <v>5953626.6053895354</v>
      </c>
      <c r="BE41" s="1275">
        <f t="shared" si="5"/>
        <v>1333.7974458350552</v>
      </c>
      <c r="BF41" s="1275" t="s">
        <v>527</v>
      </c>
      <c r="BG41" s="1275" t="s">
        <v>527</v>
      </c>
      <c r="BH41" s="1276">
        <f t="shared" si="6"/>
        <v>231.53137928043083</v>
      </c>
      <c r="BI41" s="1324">
        <f t="shared" si="7"/>
        <v>0.22403108798049776</v>
      </c>
      <c r="BJ41" s="1324">
        <f t="shared" si="8"/>
        <v>0.43537388769665997</v>
      </c>
      <c r="BK41" s="1324">
        <f t="shared" si="9"/>
        <v>0.60693114328457964</v>
      </c>
      <c r="BL41" s="1275" t="s">
        <v>527</v>
      </c>
      <c r="BM41" s="1276">
        <f t="shared" si="10"/>
        <v>2.2594464177245621</v>
      </c>
      <c r="BN41" s="1325">
        <f t="shared" si="11"/>
        <v>0.16070568600439766</v>
      </c>
      <c r="BO41" s="1326">
        <f t="shared" si="0"/>
        <v>5953626.6053895354</v>
      </c>
      <c r="BP41" s="1326">
        <f t="shared" si="1"/>
        <v>5552887.3488216894</v>
      </c>
      <c r="BQ41" s="1326">
        <f t="shared" si="2"/>
        <v>4922223.039957636</v>
      </c>
      <c r="BR41" s="1327">
        <f t="shared" si="12"/>
        <v>1333.7974458350552</v>
      </c>
      <c r="BS41" s="1328">
        <f t="shared" si="13"/>
        <v>0.7433483900085831</v>
      </c>
      <c r="BT41" s="1273">
        <f>VLOOKUP($B41,'SAME R Results'!$AA$146:$AB$150,2)</f>
        <v>0.55000000000000004</v>
      </c>
      <c r="BU41" s="1295">
        <f t="shared" si="14"/>
        <v>1</v>
      </c>
      <c r="BV41" s="1295">
        <f t="shared" si="15"/>
        <v>1.7328152203064315</v>
      </c>
      <c r="BW41" s="1273">
        <f>VLOOKUP($B41,'SAME R Results'!$AA$146:$AC$150,3)</f>
        <v>0.9</v>
      </c>
      <c r="BX41" s="1329" t="s">
        <v>527</v>
      </c>
      <c r="BY41" s="1441">
        <v>1.7328152203064315</v>
      </c>
      <c r="BZ41" s="1288">
        <v>366.37646783920326</v>
      </c>
      <c r="CA41" s="1331" t="s">
        <v>871</v>
      </c>
      <c r="CB41" s="1332"/>
      <c r="CC41" s="1333"/>
      <c r="CD41" s="1362"/>
    </row>
    <row r="42" spans="1:82" s="1268" customFormat="1" ht="23.25" x14ac:dyDescent="0.25">
      <c r="A42" s="1319" t="s">
        <v>749</v>
      </c>
      <c r="B42" s="1272" t="s">
        <v>92</v>
      </c>
      <c r="C42" s="1272"/>
      <c r="D42" s="1272"/>
      <c r="E42" s="1272"/>
      <c r="F42" s="1273" t="s">
        <v>740</v>
      </c>
      <c r="G42" s="1774" t="s">
        <v>856</v>
      </c>
      <c r="H42" s="1320"/>
      <c r="I42" s="1364">
        <v>41152</v>
      </c>
      <c r="J42" s="1293"/>
      <c r="K42" s="1365">
        <v>8.1</v>
      </c>
      <c r="L42" s="1295">
        <v>1.35</v>
      </c>
      <c r="M42" s="1273">
        <v>36</v>
      </c>
      <c r="N42" s="1273">
        <v>11</v>
      </c>
      <c r="O42" s="1273">
        <v>8</v>
      </c>
      <c r="P42" s="1273" t="s">
        <v>97</v>
      </c>
      <c r="Q42" s="1273" t="s">
        <v>527</v>
      </c>
      <c r="R42" s="1273"/>
      <c r="S42" s="1273" t="s">
        <v>97</v>
      </c>
      <c r="T42" s="1273" t="s">
        <v>527</v>
      </c>
      <c r="U42" s="1273" t="s">
        <v>97</v>
      </c>
      <c r="V42" s="1273" t="s">
        <v>98</v>
      </c>
      <c r="W42" s="1273" t="s">
        <v>98</v>
      </c>
      <c r="X42" s="1273" t="s">
        <v>97</v>
      </c>
      <c r="Y42" s="1273" t="s">
        <v>98</v>
      </c>
      <c r="Z42" s="1273"/>
      <c r="AA42" s="1273">
        <v>10</v>
      </c>
      <c r="AB42" s="1273" t="s">
        <v>98</v>
      </c>
      <c r="AC42" s="1281">
        <v>3.1808713000000002E-2</v>
      </c>
      <c r="AD42" s="1321"/>
      <c r="AE42" s="1273">
        <v>58</v>
      </c>
      <c r="AF42" s="1273">
        <v>720</v>
      </c>
      <c r="AG42" s="1273">
        <v>5</v>
      </c>
      <c r="AH42" s="1273" t="s">
        <v>97</v>
      </c>
      <c r="AI42" s="1273" t="s">
        <v>98</v>
      </c>
      <c r="AJ42" s="1273" t="s">
        <v>98</v>
      </c>
      <c r="AK42" s="1273" t="s">
        <v>97</v>
      </c>
      <c r="AL42" s="1273" t="s">
        <v>98</v>
      </c>
      <c r="AM42" s="1273" t="s">
        <v>98</v>
      </c>
      <c r="AN42" s="1281">
        <v>3.1808713000000002E-2</v>
      </c>
      <c r="AO42" s="1295"/>
      <c r="AP42" s="1273" t="s">
        <v>97</v>
      </c>
      <c r="AQ42" s="1322" t="s">
        <v>527</v>
      </c>
      <c r="AR42" s="1322" t="s">
        <v>527</v>
      </c>
      <c r="AS42" s="1322" t="s">
        <v>527</v>
      </c>
      <c r="AT42" s="1322" t="s">
        <v>527</v>
      </c>
      <c r="AU42" s="1322" t="s">
        <v>527</v>
      </c>
      <c r="AV42" s="1322" t="s">
        <v>527</v>
      </c>
      <c r="AW42" s="1372">
        <v>6.7001026315789467</v>
      </c>
      <c r="AX42" s="1372">
        <v>4.7702533333333337</v>
      </c>
      <c r="AY42" s="1373">
        <v>83990</v>
      </c>
      <c r="AZ42" s="1316" t="s">
        <v>527</v>
      </c>
      <c r="BA42" s="1316" t="s">
        <v>527</v>
      </c>
      <c r="BB42" s="1372">
        <v>110.17119999999997</v>
      </c>
      <c r="BC42" s="1323">
        <f t="shared" si="3"/>
        <v>1.929849298245613</v>
      </c>
      <c r="BD42" s="1274">
        <f t="shared" si="4"/>
        <v>4091621.8207256603</v>
      </c>
      <c r="BE42" s="1275">
        <f t="shared" si="5"/>
        <v>431.58521365906984</v>
      </c>
      <c r="BF42" s="1275" t="s">
        <v>527</v>
      </c>
      <c r="BG42" s="1275" t="s">
        <v>527</v>
      </c>
      <c r="BH42" s="1276">
        <f t="shared" si="6"/>
        <v>102.01739978637579</v>
      </c>
      <c r="BI42" s="1324">
        <f t="shared" si="7"/>
        <v>0.10548023071754149</v>
      </c>
      <c r="BJ42" s="1324">
        <f t="shared" si="8"/>
        <v>0.37541579776248446</v>
      </c>
      <c r="BK42" s="1324">
        <f t="shared" si="9"/>
        <v>0.70824461414118389</v>
      </c>
      <c r="BL42" s="1275" t="s">
        <v>527</v>
      </c>
      <c r="BM42" s="1276">
        <f t="shared" si="10"/>
        <v>3.0855367682475157</v>
      </c>
      <c r="BN42" s="1325">
        <f t="shared" si="11"/>
        <v>5.5911395826164355E-2</v>
      </c>
      <c r="BO42" s="1326">
        <f t="shared" si="0"/>
        <v>4091621.8207256603</v>
      </c>
      <c r="BP42" s="1326">
        <f t="shared" si="1"/>
        <v>4030890.976318344</v>
      </c>
      <c r="BQ42" s="1326">
        <f t="shared" si="2"/>
        <v>3651481.627062371</v>
      </c>
      <c r="BR42" s="1327">
        <f t="shared" si="12"/>
        <v>431.58521365906984</v>
      </c>
      <c r="BS42" s="1328">
        <f t="shared" si="13"/>
        <v>0.42836040536393788</v>
      </c>
      <c r="BT42" s="1273">
        <f>VLOOKUP($B42,'SAME R Results'!$AA$146:$AB$150,2)</f>
        <v>0.55000000000000004</v>
      </c>
      <c r="BU42" s="1295">
        <f t="shared" si="14"/>
        <v>1</v>
      </c>
      <c r="BV42" s="1295">
        <f t="shared" si="15"/>
        <v>1.6836176916451324</v>
      </c>
      <c r="BW42" s="1273">
        <f>VLOOKUP($B42,'SAME R Results'!$AA$146:$AC$150,3)</f>
        <v>0.9</v>
      </c>
      <c r="BX42" s="1329" t="s">
        <v>527</v>
      </c>
      <c r="BY42" s="1441">
        <v>1.6836176916451324</v>
      </c>
      <c r="BZ42" s="1288">
        <v>366.37646783920326</v>
      </c>
      <c r="CA42" s="1331" t="str">
        <f>CA41</f>
        <v>N/A</v>
      </c>
      <c r="CB42" s="1332"/>
      <c r="CC42" s="1333"/>
      <c r="CD42" s="1362"/>
    </row>
    <row r="43" spans="1:82" s="1268" customFormat="1" x14ac:dyDescent="0.25">
      <c r="A43" s="1319"/>
      <c r="B43" s="1272"/>
      <c r="C43" s="1272"/>
      <c r="D43" s="1272"/>
      <c r="E43" s="1272"/>
      <c r="F43" s="1273"/>
      <c r="G43" s="1278"/>
      <c r="H43" s="1320"/>
      <c r="I43" s="1364"/>
      <c r="J43" s="1293"/>
      <c r="K43" s="1365"/>
      <c r="L43" s="1295"/>
      <c r="M43" s="1273"/>
      <c r="N43" s="1273"/>
      <c r="O43" s="1273"/>
      <c r="P43" s="1273"/>
      <c r="Q43" s="1273"/>
      <c r="R43" s="1273"/>
      <c r="S43" s="1273"/>
      <c r="T43" s="1273"/>
      <c r="U43" s="1273"/>
      <c r="V43" s="1273"/>
      <c r="W43" s="1273"/>
      <c r="X43" s="1273"/>
      <c r="Y43" s="1273"/>
      <c r="Z43" s="1273"/>
      <c r="AA43" s="1273"/>
      <c r="AB43" s="1273"/>
      <c r="AC43" s="1281"/>
      <c r="AD43" s="1321"/>
      <c r="AE43" s="1273"/>
      <c r="AF43" s="1273"/>
      <c r="AG43" s="1273"/>
      <c r="AH43" s="1273"/>
      <c r="AI43" s="1273"/>
      <c r="AJ43" s="1273"/>
      <c r="AK43" s="1273"/>
      <c r="AL43" s="1273"/>
      <c r="AM43" s="1273"/>
      <c r="AN43" s="1281"/>
      <c r="AO43" s="1295"/>
      <c r="AP43" s="1273"/>
      <c r="AQ43" s="1322"/>
      <c r="AR43" s="1322"/>
      <c r="AS43" s="1322"/>
      <c r="AT43" s="1322"/>
      <c r="AU43" s="1322"/>
      <c r="AV43" s="1322"/>
      <c r="AW43" s="1372"/>
      <c r="AX43" s="1372"/>
      <c r="AY43" s="1373"/>
      <c r="AZ43" s="1316"/>
      <c r="BA43" s="1316"/>
      <c r="BB43" s="1372"/>
      <c r="BC43" s="1323"/>
      <c r="BD43" s="1274"/>
      <c r="BE43" s="1275"/>
      <c r="BF43" s="1275"/>
      <c r="BG43" s="1275"/>
      <c r="BH43" s="1276"/>
      <c r="BI43" s="1324"/>
      <c r="BJ43" s="1324"/>
      <c r="BK43" s="1324"/>
      <c r="BL43" s="1275"/>
      <c r="BM43" s="1276"/>
      <c r="BN43" s="1325"/>
      <c r="BO43" s="1326"/>
      <c r="BP43" s="1326"/>
      <c r="BQ43" s="1326"/>
      <c r="BR43" s="1327"/>
      <c r="BS43" s="1328"/>
      <c r="BT43" s="1273"/>
      <c r="BU43" s="1295"/>
      <c r="BV43" s="1295"/>
      <c r="BW43" s="1273"/>
      <c r="BX43" s="1329"/>
      <c r="BY43" s="1441"/>
      <c r="BZ43" s="1288"/>
      <c r="CA43" s="1331"/>
      <c r="CB43" s="1332"/>
      <c r="CC43" s="1333"/>
      <c r="CD43" s="1362"/>
    </row>
    <row r="44" spans="1:82" x14ac:dyDescent="0.25">
      <c r="A44" s="1271"/>
      <c r="B44" s="1272"/>
      <c r="C44" s="1273"/>
      <c r="D44" s="1272"/>
      <c r="E44" s="1272"/>
      <c r="F44" s="1273"/>
      <c r="G44" s="1278"/>
      <c r="H44" s="1293"/>
      <c r="I44" s="1294"/>
      <c r="J44" s="1273"/>
      <c r="K44" s="1273"/>
      <c r="L44" s="1295"/>
      <c r="M44" s="1273"/>
      <c r="N44" s="1273"/>
      <c r="O44" s="1273"/>
      <c r="P44" s="1273"/>
      <c r="Q44" s="1273"/>
      <c r="R44" s="1273"/>
      <c r="S44" s="1273"/>
      <c r="T44" s="1273"/>
      <c r="U44" s="1273"/>
      <c r="V44" s="1273"/>
      <c r="W44" s="1273"/>
      <c r="X44" s="1273"/>
      <c r="Y44" s="1273"/>
      <c r="Z44" s="1273"/>
      <c r="AA44" s="1273"/>
      <c r="AB44" s="1273"/>
      <c r="AC44" s="1281"/>
      <c r="AD44" s="1295"/>
      <c r="AE44" s="1273"/>
      <c r="AF44" s="1273"/>
      <c r="AG44" s="1273"/>
      <c r="AH44" s="1273"/>
      <c r="AI44" s="1273"/>
      <c r="AJ44" s="1273"/>
      <c r="AK44" s="1273"/>
      <c r="AL44" s="1273"/>
      <c r="AM44" s="1273"/>
      <c r="AN44" s="1281"/>
      <c r="AO44" s="1271"/>
      <c r="AP44" s="1273"/>
      <c r="AQ44" s="1271"/>
      <c r="AR44" s="1271"/>
      <c r="AS44" s="1271"/>
      <c r="AT44" s="1271"/>
      <c r="AU44" s="1271"/>
      <c r="AV44" s="1271"/>
      <c r="AW44" s="1272"/>
      <c r="AX44" s="1272"/>
      <c r="AY44" s="1272"/>
      <c r="AZ44" s="1272"/>
      <c r="BA44" s="1272"/>
      <c r="BB44" s="1272"/>
      <c r="BC44" s="1273"/>
      <c r="BD44" s="1335"/>
      <c r="BE44" s="1318"/>
      <c r="BF44" s="1318"/>
      <c r="BG44" s="1318"/>
      <c r="BH44" s="1327"/>
      <c r="BI44" s="1334"/>
      <c r="BJ44" s="1334"/>
      <c r="BK44" s="1334"/>
      <c r="BL44" s="1327"/>
      <c r="BM44" s="1327"/>
      <c r="BN44" s="1295"/>
      <c r="BO44" s="1335"/>
      <c r="BP44" s="1335"/>
      <c r="BQ44" s="1335"/>
      <c r="BR44" s="1327"/>
      <c r="BS44" s="1328"/>
      <c r="BT44" s="1273"/>
      <c r="BU44" s="1295"/>
      <c r="BV44" s="1295"/>
      <c r="BW44" s="1273"/>
      <c r="BX44" s="1329"/>
      <c r="BY44" s="1330"/>
      <c r="BZ44" s="1288"/>
      <c r="CA44" s="1271"/>
      <c r="CB44" s="1271"/>
      <c r="CC44" s="1271"/>
      <c r="CD44" s="1362"/>
    </row>
    <row r="45" spans="1:82" x14ac:dyDescent="0.25">
      <c r="A45" s="1271"/>
      <c r="B45" s="1272"/>
      <c r="C45" s="1278"/>
      <c r="D45" s="1272"/>
      <c r="E45" s="1278"/>
      <c r="F45" s="1279"/>
      <c r="G45" s="1289"/>
      <c r="H45" s="1271"/>
      <c r="I45" s="1290"/>
      <c r="J45" s="1271"/>
      <c r="K45" s="1271"/>
      <c r="L45" s="1271"/>
      <c r="M45" s="1271"/>
      <c r="N45" s="1271"/>
      <c r="O45" s="1271"/>
      <c r="P45" s="1271"/>
      <c r="Q45" s="1271"/>
      <c r="R45" s="1271"/>
      <c r="S45" s="1271"/>
      <c r="T45" s="1271"/>
      <c r="U45" s="1271"/>
      <c r="V45" s="1271"/>
      <c r="W45" s="1271"/>
      <c r="X45" s="1271"/>
      <c r="Y45" s="1282"/>
      <c r="Z45" s="1271"/>
      <c r="AA45" s="1271"/>
      <c r="AB45" s="1271"/>
      <c r="AC45" s="1281"/>
      <c r="AD45" s="1296"/>
      <c r="AE45" s="1271"/>
      <c r="AF45" s="1271"/>
      <c r="AG45" s="1277"/>
      <c r="AH45" s="1277"/>
      <c r="AI45" s="1277"/>
      <c r="AJ45" s="1277"/>
      <c r="AK45" s="1277"/>
      <c r="AL45" s="1277"/>
      <c r="AM45" s="1277"/>
      <c r="AN45" s="1297"/>
      <c r="AO45" s="1271"/>
      <c r="AP45" s="1271"/>
      <c r="AQ45" s="1271"/>
      <c r="AR45" s="1271"/>
      <c r="AS45" s="1271"/>
      <c r="AT45" s="1271"/>
      <c r="AU45" s="1271"/>
      <c r="AV45" s="1271"/>
      <c r="AW45" s="1271"/>
      <c r="AX45" s="1271"/>
      <c r="AY45" s="1271"/>
      <c r="AZ45" s="1271"/>
      <c r="BA45" s="1271"/>
      <c r="BB45" s="1271"/>
      <c r="BC45" s="1282"/>
      <c r="BD45" s="1286"/>
      <c r="BE45" s="1283"/>
      <c r="BF45" s="1280"/>
      <c r="BG45" s="1272"/>
      <c r="BH45" s="1291"/>
      <c r="BI45" s="1285"/>
      <c r="BJ45" s="1285"/>
      <c r="BK45" s="1285"/>
      <c r="BL45" s="1285"/>
      <c r="BM45" s="1285"/>
      <c r="BN45" s="1285"/>
      <c r="BO45" s="1286"/>
      <c r="BP45" s="1286"/>
      <c r="BQ45" s="1286"/>
      <c r="BR45" s="1284"/>
      <c r="BS45" s="1287"/>
      <c r="BT45" s="1280"/>
      <c r="BU45" s="1280"/>
      <c r="BV45" s="1280"/>
      <c r="BW45" s="1280"/>
      <c r="BX45" s="1280"/>
      <c r="BY45" s="1268"/>
      <c r="BZ45" s="1268"/>
      <c r="CA45" s="1268"/>
      <c r="CB45" s="1268"/>
      <c r="CC45" s="1268"/>
      <c r="CD45" s="1362"/>
    </row>
    <row r="46" spans="1:82" x14ac:dyDescent="0.25">
      <c r="A46" s="1271"/>
      <c r="B46" s="1272"/>
      <c r="C46" s="1278"/>
      <c r="D46" s="1272"/>
      <c r="E46" s="1278"/>
      <c r="F46" s="1279"/>
      <c r="G46" s="1289"/>
      <c r="H46" s="1271"/>
      <c r="I46" s="1290"/>
      <c r="J46" s="1271"/>
      <c r="K46" s="1271"/>
      <c r="L46" s="1271"/>
      <c r="M46" s="1271"/>
      <c r="N46" s="1271"/>
      <c r="O46" s="1271"/>
      <c r="P46" s="1271"/>
      <c r="Q46" s="1271"/>
      <c r="R46" s="1271"/>
      <c r="S46" s="1271"/>
      <c r="T46" s="1271"/>
      <c r="U46" s="1271"/>
      <c r="V46" s="1271"/>
      <c r="W46" s="1271"/>
      <c r="X46" s="1271"/>
      <c r="Y46" s="1282"/>
      <c r="Z46" s="1271"/>
      <c r="AA46" s="1271"/>
      <c r="AB46" s="1271"/>
      <c r="AC46" s="1281"/>
      <c r="AD46" s="1296"/>
      <c r="AE46" s="1271"/>
      <c r="AF46" s="1271"/>
      <c r="AG46" s="1277"/>
      <c r="AH46" s="1277"/>
      <c r="AI46" s="1277"/>
      <c r="AJ46" s="1277"/>
      <c r="AK46" s="1277"/>
      <c r="AL46" s="1277"/>
      <c r="AM46" s="1277"/>
      <c r="AN46" s="1297"/>
      <c r="AO46" s="1271"/>
      <c r="AP46" s="1271"/>
      <c r="AQ46" s="1271"/>
      <c r="AR46" s="1271"/>
      <c r="AS46" s="1271"/>
      <c r="AT46" s="1271"/>
      <c r="AU46" s="1271"/>
      <c r="AV46" s="1271"/>
      <c r="AW46" s="1271"/>
      <c r="AX46" s="1271"/>
      <c r="AY46" s="1271"/>
      <c r="AZ46" s="1271"/>
      <c r="BA46" s="1271"/>
      <c r="BB46" s="1271"/>
      <c r="BC46" s="1282"/>
      <c r="BD46" s="1286"/>
      <c r="BE46" s="1283"/>
      <c r="BF46" s="1280"/>
      <c r="BG46" s="1272"/>
      <c r="BH46" s="1291"/>
      <c r="BI46" s="1285"/>
      <c r="BJ46" s="1285"/>
      <c r="BK46" s="1285"/>
      <c r="BL46" s="1285"/>
      <c r="BM46" s="1285"/>
      <c r="BN46" s="1285"/>
      <c r="BO46" s="1286"/>
      <c r="BP46" s="1286"/>
      <c r="BQ46" s="1286"/>
      <c r="BR46" s="1284"/>
      <c r="BS46" s="1287"/>
      <c r="BT46" s="1280"/>
      <c r="BU46" s="1280"/>
      <c r="BV46" s="1280"/>
      <c r="BW46" s="1280"/>
      <c r="BX46" s="1280"/>
      <c r="BY46" s="1268"/>
      <c r="BZ46" s="1268"/>
      <c r="CA46" s="1268"/>
      <c r="CB46" s="1268"/>
      <c r="CC46" s="1268"/>
      <c r="CD46" s="1268"/>
    </row>
    <row r="47" spans="1:82" x14ac:dyDescent="0.25">
      <c r="A47" s="1271"/>
      <c r="B47" s="1272"/>
      <c r="C47" s="1278"/>
      <c r="D47" s="1272"/>
      <c r="E47" s="1278"/>
      <c r="F47" s="1279"/>
      <c r="G47" s="1289"/>
      <c r="H47" s="1271"/>
      <c r="I47" s="1290"/>
      <c r="J47" s="1271"/>
      <c r="K47" s="1271"/>
      <c r="L47" s="1271"/>
      <c r="M47" s="1271"/>
      <c r="N47" s="1271"/>
      <c r="O47" s="1271"/>
      <c r="P47" s="1271"/>
      <c r="Q47" s="1271"/>
      <c r="R47" s="1271"/>
      <c r="S47" s="1271"/>
      <c r="T47" s="1271"/>
      <c r="U47" s="1271"/>
      <c r="V47" s="1271"/>
      <c r="W47" s="1271"/>
      <c r="X47" s="1271"/>
      <c r="Y47" s="1282"/>
      <c r="Z47" s="1271"/>
      <c r="AA47" s="1271"/>
      <c r="AB47" s="1271"/>
      <c r="AC47" s="1281"/>
      <c r="AD47" s="1296"/>
      <c r="AE47" s="1271"/>
      <c r="AF47" s="1271"/>
      <c r="AG47" s="1277"/>
      <c r="AH47" s="1277"/>
      <c r="AI47" s="1277"/>
      <c r="AJ47" s="1277"/>
      <c r="AK47" s="1277"/>
      <c r="AL47" s="1277"/>
      <c r="AM47" s="1277"/>
      <c r="AN47" s="1297"/>
      <c r="AO47" s="1271"/>
      <c r="AP47" s="1271"/>
      <c r="AQ47" s="1271"/>
      <c r="AR47" s="1271"/>
      <c r="AS47" s="1271"/>
      <c r="AT47" s="1271"/>
      <c r="AU47" s="1271"/>
      <c r="AV47" s="1271"/>
      <c r="AW47" s="1271"/>
      <c r="AX47" s="1271"/>
      <c r="AY47" s="1271"/>
      <c r="AZ47" s="1271"/>
      <c r="BA47" s="1271"/>
      <c r="BB47" s="1271"/>
      <c r="BC47" s="1282"/>
      <c r="BD47" s="1286"/>
      <c r="BE47" s="1283"/>
      <c r="BF47" s="1280"/>
      <c r="BG47" s="1272"/>
      <c r="BH47" s="1291"/>
      <c r="BI47" s="1285"/>
      <c r="BJ47" s="1285"/>
      <c r="BK47" s="1285"/>
      <c r="BL47" s="1285"/>
      <c r="BM47" s="1285"/>
      <c r="BN47" s="1285"/>
      <c r="BO47" s="1286"/>
      <c r="BP47" s="1286"/>
      <c r="BQ47" s="1286"/>
      <c r="BR47" s="1284"/>
      <c r="BS47" s="1287"/>
      <c r="BT47" s="1280"/>
      <c r="BU47" s="1280"/>
      <c r="BV47" s="1280"/>
      <c r="BW47" s="1280"/>
      <c r="BX47" s="1280"/>
      <c r="BY47" s="1268"/>
      <c r="BZ47" s="1268"/>
      <c r="CA47" s="1268"/>
      <c r="CB47" s="1268"/>
      <c r="CC47" s="1268"/>
      <c r="CD47" s="1268"/>
    </row>
    <row r="48" spans="1:82" ht="20.25" x14ac:dyDescent="0.3">
      <c r="A48" s="1298"/>
      <c r="B48" s="1299"/>
      <c r="C48" s="1300"/>
      <c r="D48" s="1299"/>
      <c r="E48" s="1300"/>
      <c r="F48" s="1301"/>
      <c r="G48" s="1302"/>
      <c r="H48" s="1298"/>
      <c r="I48" s="1303" t="s">
        <v>83</v>
      </c>
      <c r="J48" s="1298"/>
      <c r="K48" s="1298"/>
      <c r="L48" s="1298"/>
      <c r="M48" s="1298"/>
      <c r="N48" s="1298"/>
      <c r="O48" s="1298"/>
      <c r="P48" s="1298"/>
      <c r="Q48" s="1298"/>
      <c r="R48" s="1298"/>
      <c r="S48" s="1298"/>
      <c r="T48" s="1298"/>
      <c r="U48" s="1298"/>
      <c r="V48" s="1298"/>
      <c r="W48" s="1298"/>
      <c r="X48" s="1298"/>
      <c r="Y48" s="1304"/>
      <c r="Z48" s="1298"/>
      <c r="AA48" s="1298"/>
      <c r="AB48" s="1298"/>
      <c r="AC48" s="1305"/>
      <c r="AD48" s="1306"/>
      <c r="AE48" s="1298"/>
      <c r="AF48" s="1298"/>
      <c r="AG48" s="1298"/>
      <c r="AH48" s="1298"/>
      <c r="AI48" s="1298"/>
      <c r="AJ48" s="1298"/>
      <c r="AK48" s="1298"/>
      <c r="AL48" s="1298"/>
      <c r="AM48" s="1298"/>
      <c r="AN48" s="1307"/>
      <c r="AO48" s="1298"/>
      <c r="AP48" s="1298"/>
      <c r="AQ48" s="1298"/>
      <c r="AR48" s="1298"/>
      <c r="AS48" s="1298"/>
      <c r="AT48" s="1298"/>
      <c r="AU48" s="1298"/>
      <c r="AV48" s="1298"/>
      <c r="AW48" s="1298"/>
      <c r="AX48" s="1298"/>
      <c r="AY48" s="1298"/>
      <c r="AZ48" s="1298"/>
      <c r="BA48" s="1298"/>
      <c r="BB48" s="1298"/>
      <c r="BC48" s="1304"/>
      <c r="BD48" s="1308"/>
      <c r="BE48" s="1309"/>
      <c r="BF48" s="1304"/>
      <c r="BG48" s="1299"/>
      <c r="BH48" s="1310"/>
      <c r="BI48" s="1311"/>
      <c r="BJ48" s="1311"/>
      <c r="BK48" s="1311"/>
      <c r="BL48" s="1311"/>
      <c r="BM48" s="1311"/>
      <c r="BN48" s="1311"/>
      <c r="BO48" s="1308"/>
      <c r="BP48" s="1308"/>
      <c r="BQ48" s="1308"/>
      <c r="BR48" s="1312"/>
      <c r="BS48" s="1313"/>
      <c r="BT48" s="1304"/>
      <c r="BU48" s="1304"/>
      <c r="BV48" s="1304"/>
      <c r="BW48" s="1304"/>
      <c r="BX48" s="1304"/>
      <c r="BY48" s="1314"/>
      <c r="BZ48" s="1314"/>
      <c r="CA48" s="1314"/>
      <c r="CB48" s="1314"/>
      <c r="CC48" s="1314"/>
      <c r="CD48" s="1268"/>
    </row>
    <row r="49" spans="28:31" x14ac:dyDescent="0.25">
      <c r="AB49" s="1271"/>
      <c r="AC49" s="1272"/>
      <c r="AD49" s="1317"/>
      <c r="AE49" s="1271"/>
    </row>
    <row r="50" spans="28:31" x14ac:dyDescent="0.25">
      <c r="AB50" s="1271"/>
      <c r="AC50" s="1272"/>
      <c r="AD50" s="1317"/>
      <c r="AE50" s="1271"/>
    </row>
    <row r="51" spans="28:31" x14ac:dyDescent="0.25">
      <c r="AB51" s="1271"/>
      <c r="AC51" s="1272"/>
      <c r="AD51" s="1317"/>
      <c r="AE51" s="1271"/>
    </row>
    <row r="52" spans="28:31" x14ac:dyDescent="0.25">
      <c r="AB52" s="1271"/>
      <c r="AC52" s="1282"/>
      <c r="AD52" s="1296"/>
      <c r="AE52" s="1271"/>
    </row>
    <row r="53" spans="28:31" x14ac:dyDescent="0.25">
      <c r="AB53" s="1271"/>
      <c r="AC53" s="1282"/>
      <c r="AD53" s="1296"/>
      <c r="AE53" s="1271"/>
    </row>
    <row r="54" spans="28:31" x14ac:dyDescent="0.25">
      <c r="AB54" s="1271"/>
      <c r="AC54" s="1282"/>
      <c r="AD54" s="1296"/>
      <c r="AE54" s="1271"/>
    </row>
    <row r="123" spans="1:82" ht="20.25" x14ac:dyDescent="0.25">
      <c r="A123" s="1292"/>
      <c r="B123" s="1272"/>
      <c r="C123" s="1272"/>
      <c r="D123" s="1272"/>
      <c r="E123" s="1272"/>
      <c r="F123" s="1273"/>
      <c r="G123" s="1278"/>
      <c r="H123" s="1293"/>
      <c r="I123" s="1294"/>
      <c r="J123" s="1273"/>
      <c r="K123" s="1273"/>
      <c r="L123" s="1295"/>
      <c r="M123" s="1273"/>
      <c r="N123" s="1273"/>
      <c r="O123" s="1273"/>
      <c r="P123" s="1273"/>
      <c r="Q123" s="1273"/>
      <c r="R123" s="1273"/>
      <c r="S123" s="1273"/>
      <c r="T123" s="1273"/>
      <c r="U123" s="1273"/>
      <c r="V123" s="1273"/>
      <c r="W123" s="1273"/>
      <c r="X123" s="1273"/>
      <c r="Y123" s="1273"/>
      <c r="Z123" s="1273"/>
      <c r="AA123" s="1273"/>
      <c r="AB123" s="1273"/>
      <c r="AC123" s="1281"/>
      <c r="AD123" s="1281"/>
      <c r="AE123" s="1273"/>
      <c r="AF123" s="1273"/>
      <c r="AG123" s="1273"/>
      <c r="AH123" s="1273"/>
      <c r="AI123" s="1273"/>
      <c r="AJ123" s="1273"/>
      <c r="AK123" s="1273"/>
      <c r="AL123" s="1273"/>
      <c r="AM123" s="1273"/>
      <c r="AN123" s="1281"/>
      <c r="AO123" s="1273"/>
      <c r="AP123" s="1405"/>
      <c r="AQ123" s="1271"/>
      <c r="AR123" s="1271"/>
      <c r="AS123" s="1271"/>
      <c r="AT123" s="1271"/>
      <c r="AU123" s="1271"/>
      <c r="AV123" s="1271"/>
      <c r="AW123" s="1271"/>
      <c r="AX123" s="1271"/>
      <c r="AY123" s="1271"/>
      <c r="AZ123" s="1271"/>
      <c r="BA123" s="1271"/>
      <c r="BB123" s="1271"/>
      <c r="BC123" s="1282"/>
      <c r="BD123" s="1286"/>
      <c r="BE123" s="1283"/>
      <c r="BF123" s="1280"/>
      <c r="BG123" s="1272"/>
      <c r="BH123" s="1291"/>
      <c r="BI123" s="1285"/>
      <c r="BJ123" s="1285"/>
      <c r="BK123" s="1285"/>
      <c r="BL123" s="1285"/>
      <c r="BM123" s="1285"/>
      <c r="BN123" s="1285"/>
      <c r="BO123" s="1286"/>
      <c r="BP123" s="1286"/>
      <c r="BQ123" s="1286"/>
      <c r="BR123" s="1284"/>
      <c r="BS123" s="1287"/>
      <c r="BT123" s="1280"/>
      <c r="BU123" s="1280"/>
      <c r="BV123" s="1280"/>
      <c r="BW123" s="1280"/>
      <c r="BX123" s="1280"/>
      <c r="BY123" s="1268"/>
      <c r="BZ123" s="1268"/>
      <c r="CA123" s="1268"/>
      <c r="CB123" s="1268"/>
      <c r="CC123" s="1268"/>
      <c r="CD123" s="1440"/>
    </row>
    <row r="124" spans="1:82" x14ac:dyDescent="0.25">
      <c r="A124" s="1271"/>
      <c r="B124" s="1272"/>
      <c r="C124" s="1278"/>
      <c r="D124" s="1272"/>
      <c r="E124" s="1278"/>
      <c r="F124" s="1279"/>
      <c r="G124" s="1289"/>
      <c r="H124" s="1271"/>
      <c r="I124" s="1290"/>
      <c r="J124" s="1271"/>
      <c r="K124" s="1271"/>
      <c r="L124" s="1271"/>
      <c r="M124" s="1271"/>
      <c r="N124" s="1271"/>
      <c r="O124" s="1271"/>
      <c r="P124" s="1271"/>
      <c r="Q124" s="1271"/>
      <c r="R124" s="1271"/>
      <c r="S124" s="1271"/>
      <c r="T124" s="1271"/>
      <c r="U124" s="1271"/>
      <c r="V124" s="1271"/>
      <c r="W124" s="1271"/>
      <c r="X124" s="1271"/>
      <c r="Y124" s="1282"/>
      <c r="Z124" s="1271"/>
      <c r="AA124" s="1271"/>
      <c r="AB124" s="1271"/>
      <c r="AC124" s="1281"/>
      <c r="AD124" s="1296"/>
      <c r="AE124" s="1271"/>
      <c r="AF124" s="1271"/>
      <c r="AG124" s="1277"/>
      <c r="AH124" s="1277"/>
      <c r="AI124" s="1277"/>
      <c r="AJ124" s="1277"/>
      <c r="AK124" s="1277"/>
      <c r="AL124" s="1277"/>
      <c r="AM124" s="1277"/>
      <c r="AN124" s="1297"/>
      <c r="AO124" s="1271"/>
      <c r="AP124" s="1271"/>
      <c r="AQ124" s="1271"/>
      <c r="AR124" s="1271"/>
      <c r="AS124" s="1271"/>
      <c r="AT124" s="1271"/>
      <c r="AU124" s="1271"/>
      <c r="AV124" s="1271"/>
      <c r="AW124" s="1271"/>
      <c r="AX124" s="1271"/>
      <c r="AY124" s="1271"/>
      <c r="AZ124" s="1271"/>
      <c r="BA124" s="1271"/>
      <c r="BB124" s="1271"/>
      <c r="BC124" s="1282"/>
      <c r="BD124" s="1286"/>
      <c r="BE124" s="1283"/>
      <c r="BF124" s="1280"/>
      <c r="BG124" s="1272"/>
      <c r="BH124" s="1291"/>
      <c r="BI124" s="1285"/>
      <c r="BJ124" s="1285"/>
      <c r="BK124" s="1285"/>
      <c r="BL124" s="1285"/>
      <c r="BM124" s="1285"/>
      <c r="BN124" s="1285"/>
      <c r="BO124" s="1286"/>
      <c r="BP124" s="1286"/>
      <c r="BQ124" s="1286"/>
      <c r="BR124" s="1284"/>
      <c r="BS124" s="1287"/>
      <c r="BT124" s="1280"/>
      <c r="BU124" s="1280"/>
      <c r="BV124" s="1280"/>
      <c r="BW124" s="1280"/>
      <c r="BX124" s="1280"/>
      <c r="BY124" s="1268"/>
      <c r="BZ124" s="1268"/>
      <c r="CA124" s="1268"/>
      <c r="CB124" s="1268"/>
      <c r="CC124" s="1268"/>
      <c r="CD124" s="1268"/>
    </row>
    <row r="125" spans="1:82" x14ac:dyDescent="0.25">
      <c r="A125" s="1271"/>
      <c r="B125" s="1272"/>
      <c r="C125" s="1278"/>
      <c r="D125" s="1272"/>
      <c r="E125" s="1278"/>
      <c r="F125" s="1279"/>
      <c r="G125" s="1289"/>
      <c r="H125" s="1271"/>
      <c r="I125" s="1290"/>
      <c r="J125" s="1271"/>
      <c r="K125" s="1271"/>
      <c r="L125" s="1271"/>
      <c r="M125" s="1271"/>
      <c r="N125" s="1271"/>
      <c r="O125" s="1271"/>
      <c r="P125" s="1271"/>
      <c r="Q125" s="1271"/>
      <c r="R125" s="1271"/>
      <c r="S125" s="1271"/>
      <c r="T125" s="1271"/>
      <c r="U125" s="1271"/>
      <c r="V125" s="1271"/>
      <c r="W125" s="1271"/>
      <c r="X125" s="1271"/>
      <c r="Y125" s="1282"/>
      <c r="Z125" s="1271"/>
      <c r="AA125" s="1271"/>
      <c r="AB125" s="1271"/>
      <c r="AC125" s="1281"/>
      <c r="AD125" s="1296">
        <v>55.171225800112666</v>
      </c>
      <c r="AE125" s="1271"/>
      <c r="AF125" s="1271"/>
      <c r="AG125" s="1277"/>
      <c r="AH125" s="1277"/>
      <c r="AI125" s="1277"/>
      <c r="AJ125" s="1277"/>
      <c r="AK125" s="1277"/>
      <c r="AL125" s="1277"/>
      <c r="AM125" s="1277"/>
      <c r="AN125" s="1297"/>
      <c r="AO125" s="1271"/>
      <c r="AP125" s="1271"/>
      <c r="AQ125" s="1271"/>
      <c r="AR125" s="1271"/>
      <c r="AS125" s="1271"/>
      <c r="AT125" s="1271"/>
      <c r="AU125" s="1271"/>
      <c r="AV125" s="1271"/>
      <c r="AW125" s="1271"/>
      <c r="AX125" s="1271"/>
      <c r="AY125" s="1271"/>
      <c r="AZ125" s="1271"/>
      <c r="BA125" s="1271"/>
      <c r="BB125" s="1271"/>
      <c r="BC125" s="1282"/>
      <c r="BD125" s="1286"/>
      <c r="BE125" s="1283"/>
      <c r="BF125" s="1280"/>
      <c r="BG125" s="1272"/>
      <c r="BH125" s="1291"/>
      <c r="BI125" s="1285"/>
      <c r="BJ125" s="1285"/>
      <c r="BK125" s="1285"/>
      <c r="BL125" s="1285"/>
      <c r="BM125" s="1285"/>
      <c r="BN125" s="1285"/>
      <c r="BO125" s="1286"/>
      <c r="BP125" s="1286"/>
      <c r="BQ125" s="1286"/>
      <c r="BR125" s="1284"/>
      <c r="BS125" s="1287"/>
      <c r="BT125" s="1280"/>
      <c r="BU125" s="1280"/>
      <c r="BV125" s="1280"/>
      <c r="BW125" s="1280"/>
      <c r="BX125" s="1280"/>
      <c r="BY125" s="1268"/>
      <c r="BZ125" s="1268"/>
      <c r="CA125" s="1268"/>
      <c r="CB125" s="1268"/>
      <c r="CC125" s="1268"/>
      <c r="CD125" s="1268"/>
    </row>
    <row r="126" spans="1:82" x14ac:dyDescent="0.25">
      <c r="A126" s="1271"/>
      <c r="B126" s="1272"/>
      <c r="C126" s="1278"/>
      <c r="D126" s="1272"/>
      <c r="E126" s="1278"/>
      <c r="F126" s="1279"/>
      <c r="G126" s="1289"/>
      <c r="H126" s="1271"/>
      <c r="I126" s="1290"/>
      <c r="J126" s="1271"/>
      <c r="K126" s="1271"/>
      <c r="L126" s="1271"/>
      <c r="M126" s="1271"/>
      <c r="N126" s="1271"/>
      <c r="O126" s="1271"/>
      <c r="P126" s="1271"/>
      <c r="Q126" s="1271"/>
      <c r="R126" s="1271"/>
      <c r="S126" s="1271"/>
      <c r="T126" s="1271"/>
      <c r="U126" s="1271"/>
      <c r="V126" s="1271"/>
      <c r="W126" s="1271"/>
      <c r="X126" s="1271"/>
      <c r="Y126" s="1282"/>
      <c r="Z126" s="1271"/>
      <c r="AA126" s="1271"/>
      <c r="AB126" s="1271"/>
      <c r="AC126" s="1281"/>
      <c r="AD126" s="1296"/>
      <c r="AE126" s="1271"/>
      <c r="AF126" s="1271"/>
      <c r="AG126" s="1277"/>
      <c r="AH126" s="1277"/>
      <c r="AI126" s="1277"/>
      <c r="AJ126" s="1277"/>
      <c r="AK126" s="1277"/>
      <c r="AL126" s="1277"/>
      <c r="AM126" s="1277"/>
      <c r="AN126" s="1297"/>
      <c r="AO126" s="1271"/>
      <c r="AP126" s="1271"/>
      <c r="AQ126" s="1271"/>
      <c r="AR126" s="1271"/>
      <c r="AS126" s="1271"/>
      <c r="AT126" s="1271"/>
      <c r="AU126" s="1271"/>
      <c r="AV126" s="1271"/>
      <c r="AW126" s="1271"/>
      <c r="AX126" s="1271"/>
      <c r="AY126" s="1271"/>
      <c r="AZ126" s="1271"/>
      <c r="BA126" s="1271"/>
      <c r="BB126" s="1271"/>
      <c r="BC126" s="1282"/>
      <c r="BD126" s="1286"/>
      <c r="BE126" s="1283"/>
      <c r="BF126" s="1280"/>
      <c r="BG126" s="1272"/>
      <c r="BH126" s="1291"/>
      <c r="BI126" s="1285"/>
      <c r="BJ126" s="1285"/>
      <c r="BK126" s="1285"/>
      <c r="BL126" s="1285"/>
      <c r="BM126" s="1285"/>
      <c r="BN126" s="1285"/>
      <c r="BO126" s="1286"/>
      <c r="BP126" s="1286"/>
      <c r="BQ126" s="1286"/>
      <c r="BR126" s="1284"/>
      <c r="BS126" s="1287"/>
      <c r="BT126" s="1280"/>
      <c r="BU126" s="1280"/>
      <c r="BV126" s="1280"/>
      <c r="BW126" s="1280"/>
      <c r="BX126" s="1280"/>
      <c r="BY126" s="1268"/>
      <c r="BZ126" s="1268"/>
      <c r="CA126" s="1268"/>
      <c r="CB126" s="1268"/>
      <c r="CC126" s="1268"/>
      <c r="CD126" s="1268"/>
    </row>
    <row r="127" spans="1:82" x14ac:dyDescent="0.25">
      <c r="A127" s="1271"/>
      <c r="B127" s="1272"/>
      <c r="C127" s="1278"/>
      <c r="D127" s="1272"/>
      <c r="E127" s="1278"/>
      <c r="F127" s="1279"/>
      <c r="G127" s="1289"/>
      <c r="H127" s="1271"/>
      <c r="I127" s="1290"/>
      <c r="J127" s="1271"/>
      <c r="K127" s="1271"/>
      <c r="L127" s="1271"/>
      <c r="M127" s="1271"/>
      <c r="N127" s="1271"/>
      <c r="O127" s="1271"/>
      <c r="P127" s="1271"/>
      <c r="Q127" s="1271"/>
      <c r="R127" s="1271"/>
      <c r="S127" s="1271"/>
      <c r="T127" s="1271"/>
      <c r="U127" s="1271"/>
      <c r="V127" s="1271"/>
      <c r="W127" s="1271"/>
      <c r="X127" s="1271"/>
      <c r="Y127" s="1282"/>
      <c r="Z127" s="1271"/>
      <c r="AA127" s="1271"/>
      <c r="AB127" s="1271"/>
      <c r="AC127" s="1281"/>
      <c r="AD127" s="1296"/>
      <c r="AE127" s="1271"/>
      <c r="AF127" s="1271"/>
      <c r="AG127" s="1277"/>
      <c r="AH127" s="1277"/>
      <c r="AI127" s="1277"/>
      <c r="AJ127" s="1277"/>
      <c r="AK127" s="1277"/>
      <c r="AL127" s="1277"/>
      <c r="AM127" s="1277"/>
      <c r="AN127" s="1297"/>
      <c r="AO127" s="1271"/>
      <c r="AP127" s="1271"/>
      <c r="AQ127" s="1271"/>
      <c r="AR127" s="1271"/>
      <c r="AS127" s="1271"/>
      <c r="AT127" s="1271"/>
      <c r="AU127" s="1271"/>
      <c r="AV127" s="1271"/>
      <c r="AW127" s="1271"/>
      <c r="AX127" s="1271"/>
      <c r="AY127" s="1271"/>
      <c r="AZ127" s="1271"/>
      <c r="BA127" s="1271"/>
      <c r="BB127" s="1271"/>
      <c r="BC127" s="1282"/>
      <c r="BD127" s="1286"/>
      <c r="BE127" s="1283"/>
      <c r="BF127" s="1280"/>
      <c r="BG127" s="1272"/>
      <c r="BH127" s="1291"/>
      <c r="BI127" s="1285"/>
      <c r="BJ127" s="1285"/>
      <c r="BK127" s="1285"/>
      <c r="BL127" s="1285"/>
      <c r="BM127" s="1285"/>
      <c r="BN127" s="1285"/>
      <c r="BO127" s="1286"/>
      <c r="BP127" s="1286"/>
      <c r="BQ127" s="1286"/>
      <c r="BR127" s="1284"/>
      <c r="BS127" s="1287"/>
      <c r="BT127" s="1280"/>
      <c r="BU127" s="1280"/>
      <c r="BV127" s="1280"/>
      <c r="BW127" s="1280"/>
      <c r="BX127" s="1280"/>
      <c r="BY127" s="1268"/>
      <c r="BZ127" s="1268"/>
      <c r="CA127" s="1268"/>
      <c r="CB127" s="1268"/>
      <c r="CC127" s="1268"/>
      <c r="CD127" s="1268"/>
    </row>
    <row r="128" spans="1:82" ht="20.25" x14ac:dyDescent="0.3">
      <c r="A128" s="1298"/>
      <c r="B128" s="1299"/>
      <c r="C128" s="1300"/>
      <c r="D128" s="1299"/>
      <c r="E128" s="1300"/>
      <c r="F128" s="1301"/>
      <c r="G128" s="1302"/>
      <c r="H128" s="1298"/>
      <c r="I128" s="1303" t="s">
        <v>83</v>
      </c>
      <c r="J128" s="1298"/>
      <c r="K128" s="1298"/>
      <c r="L128" s="1298"/>
      <c r="M128" s="1298"/>
      <c r="N128" s="1298"/>
      <c r="O128" s="1298"/>
      <c r="P128" s="1298"/>
      <c r="Q128" s="1298"/>
      <c r="R128" s="1298"/>
      <c r="S128" s="1298"/>
      <c r="T128" s="1298"/>
      <c r="U128" s="1298"/>
      <c r="V128" s="1298"/>
      <c r="W128" s="1298"/>
      <c r="X128" s="1298"/>
      <c r="Y128" s="1304"/>
      <c r="Z128" s="1298"/>
      <c r="AA128" s="1298"/>
      <c r="AB128" s="1298"/>
      <c r="AC128" s="1305"/>
      <c r="AD128" s="1306"/>
      <c r="AE128" s="1298"/>
      <c r="AF128" s="1298"/>
      <c r="AG128" s="1298"/>
      <c r="AH128" s="1298"/>
      <c r="AI128" s="1298"/>
      <c r="AJ128" s="1298"/>
      <c r="AK128" s="1298"/>
      <c r="AL128" s="1298"/>
      <c r="AM128" s="1298"/>
      <c r="AN128" s="1307"/>
      <c r="AO128" s="1298"/>
      <c r="AP128" s="1298"/>
      <c r="AQ128" s="1298"/>
      <c r="AR128" s="1298"/>
      <c r="AS128" s="1298"/>
      <c r="AT128" s="1298"/>
      <c r="AU128" s="1298"/>
      <c r="AV128" s="1298"/>
      <c r="AW128" s="1298"/>
      <c r="AX128" s="1298"/>
      <c r="AY128" s="1298"/>
      <c r="AZ128" s="1298"/>
      <c r="BA128" s="1298"/>
      <c r="BB128" s="1298"/>
      <c r="BC128" s="1304"/>
      <c r="BD128" s="1308"/>
      <c r="BE128" s="1309"/>
      <c r="BF128" s="1304"/>
      <c r="BG128" s="1299"/>
      <c r="BH128" s="1310"/>
      <c r="BI128" s="1311"/>
      <c r="BJ128" s="1311"/>
      <c r="BK128" s="1311"/>
      <c r="BL128" s="1311"/>
      <c r="BM128" s="1311"/>
      <c r="BN128" s="1311"/>
      <c r="BO128" s="1308"/>
      <c r="BP128" s="1308"/>
      <c r="BQ128" s="1308"/>
      <c r="BR128" s="1312"/>
      <c r="BS128" s="1313"/>
      <c r="BT128" s="1304"/>
      <c r="BU128" s="1304"/>
      <c r="BV128" s="1304"/>
      <c r="BW128" s="1304"/>
      <c r="BX128" s="1304"/>
      <c r="BY128" s="1314"/>
      <c r="BZ128" s="1314"/>
      <c r="CA128" s="1314"/>
      <c r="CB128" s="1314"/>
      <c r="CC128" s="1314"/>
      <c r="CD128" s="1268"/>
    </row>
    <row r="129" spans="1:82" ht="15.75" thickBot="1" x14ac:dyDescent="0.3">
      <c r="A129" s="1271"/>
      <c r="B129" s="1272"/>
      <c r="C129" s="1278"/>
      <c r="D129" s="1272"/>
      <c r="E129" s="1278"/>
      <c r="F129" s="1279"/>
      <c r="G129" s="1289"/>
      <c r="H129" s="1271"/>
      <c r="I129" s="1290"/>
      <c r="J129" s="1271"/>
      <c r="K129" s="1271"/>
      <c r="L129" s="1271"/>
      <c r="M129" s="1271"/>
      <c r="N129" s="1271"/>
      <c r="O129" s="1271"/>
      <c r="P129" s="1271"/>
      <c r="Q129" s="1271"/>
      <c r="R129" s="1271"/>
      <c r="S129" s="1271"/>
      <c r="T129" s="1271"/>
      <c r="U129" s="1271"/>
      <c r="V129" s="1271"/>
      <c r="W129" s="1271"/>
      <c r="X129" s="1271"/>
      <c r="Y129" s="1282"/>
      <c r="Z129" s="1271"/>
      <c r="AA129" s="1271"/>
      <c r="AB129" s="1271"/>
      <c r="AC129" s="1281"/>
      <c r="AD129" s="1296"/>
      <c r="AE129" s="1271"/>
      <c r="AF129" s="1271"/>
      <c r="AG129" s="1277"/>
      <c r="AH129" s="1277"/>
      <c r="AI129" s="1277"/>
      <c r="AJ129" s="1277"/>
      <c r="AK129" s="1277"/>
      <c r="AL129" s="1277"/>
      <c r="AM129" s="1277"/>
      <c r="AN129" s="1297"/>
      <c r="AO129" s="1271"/>
      <c r="AP129" s="1271"/>
      <c r="AQ129" s="1271"/>
      <c r="AR129" s="1271"/>
      <c r="AS129" s="1271"/>
      <c r="AT129" s="1271"/>
      <c r="AU129" s="1271"/>
      <c r="AV129" s="1271"/>
      <c r="AW129" s="1271"/>
      <c r="AX129" s="1271"/>
      <c r="AY129" s="1271"/>
      <c r="AZ129" s="1271"/>
      <c r="BA129" s="1271"/>
      <c r="BB129" s="1271"/>
      <c r="BC129" s="1282"/>
      <c r="BD129" s="1286"/>
      <c r="BE129" s="1283"/>
      <c r="BF129" s="1268"/>
      <c r="BG129" s="2131" t="s">
        <v>270</v>
      </c>
      <c r="BH129" s="2131"/>
      <c r="BI129" s="2131"/>
      <c r="BJ129" s="1406"/>
      <c r="BK129" s="1406"/>
      <c r="BL129" s="1407"/>
      <c r="BM129" s="1407"/>
      <c r="BN129" s="1408"/>
      <c r="BO129" s="1286"/>
      <c r="BP129" s="1286"/>
      <c r="BQ129" s="1286"/>
      <c r="BR129" s="1284"/>
      <c r="BS129" s="1287"/>
      <c r="BT129" s="1280"/>
      <c r="BU129" s="1280"/>
      <c r="BV129" s="1280"/>
      <c r="BW129" s="1280"/>
      <c r="BX129" s="1280"/>
      <c r="BY129" s="1270"/>
      <c r="BZ129" s="1270"/>
      <c r="CA129" s="1270"/>
      <c r="CB129" s="1270"/>
      <c r="CC129" s="1270"/>
      <c r="CD129" s="1268"/>
    </row>
    <row r="130" spans="1:82" x14ac:dyDescent="0.25">
      <c r="A130" s="1271"/>
      <c r="B130" s="1272"/>
      <c r="C130" s="1278"/>
      <c r="D130" s="1272"/>
      <c r="E130" s="1278"/>
      <c r="F130" s="1279"/>
      <c r="G130" s="1289"/>
      <c r="H130" s="1271"/>
      <c r="I130" s="1290"/>
      <c r="J130" s="1271"/>
      <c r="K130" s="1271"/>
      <c r="L130" s="1271"/>
      <c r="M130" s="1271"/>
      <c r="N130" s="1271"/>
      <c r="O130" s="1271"/>
      <c r="P130" s="1271"/>
      <c r="Q130" s="1271"/>
      <c r="R130" s="1271"/>
      <c r="S130" s="1271"/>
      <c r="T130" s="1271"/>
      <c r="U130" s="1271"/>
      <c r="V130" s="1271"/>
      <c r="W130" s="1271"/>
      <c r="X130" s="1271"/>
      <c r="Y130" s="1282"/>
      <c r="Z130" s="1271"/>
      <c r="AA130" s="1271"/>
      <c r="AB130" s="1271"/>
      <c r="AC130" s="1281"/>
      <c r="AD130" s="1296"/>
      <c r="AE130" s="1271"/>
      <c r="AF130" s="1271"/>
      <c r="AG130" s="1277"/>
      <c r="AH130" s="1277"/>
      <c r="AI130" s="1277"/>
      <c r="AJ130" s="1277"/>
      <c r="AK130" s="1277"/>
      <c r="AL130" s="1277"/>
      <c r="AM130" s="1277"/>
      <c r="AN130" s="1297"/>
      <c r="AO130" s="1271"/>
      <c r="AP130" s="1271"/>
      <c r="AQ130" s="1271"/>
      <c r="AR130" s="1271"/>
      <c r="AS130" s="1271"/>
      <c r="AT130" s="1271"/>
      <c r="AU130" s="1271"/>
      <c r="AV130" s="1271"/>
      <c r="AW130" s="1271"/>
      <c r="AX130" s="1271"/>
      <c r="AY130" s="1271"/>
      <c r="AZ130" s="1271"/>
      <c r="BA130" s="1271"/>
      <c r="BB130" s="1271"/>
      <c r="BC130" s="1282"/>
      <c r="BD130" s="1286"/>
      <c r="BE130" s="1283"/>
      <c r="BF130" s="1268"/>
      <c r="BG130" s="1392" t="s">
        <v>92</v>
      </c>
      <c r="BH130" s="1291" t="s">
        <v>271</v>
      </c>
      <c r="BI130" s="1285">
        <v>4.3434308287005001E-2</v>
      </c>
      <c r="BJ130" s="1285">
        <v>7.2940948657357216E-2</v>
      </c>
      <c r="BK130" s="1285"/>
      <c r="BL130" s="1285">
        <v>1.8630780114589562</v>
      </c>
      <c r="BM130" s="1285">
        <v>1.5373125232358857</v>
      </c>
      <c r="BN130" s="1285">
        <v>3.3590366019043319E-2</v>
      </c>
      <c r="BO130" s="1286"/>
      <c r="BP130" s="1286"/>
      <c r="BQ130" s="1286"/>
      <c r="BR130" s="1284"/>
      <c r="BS130" s="1287"/>
      <c r="BT130" s="1280"/>
      <c r="BU130" s="1280"/>
      <c r="BV130" s="1280"/>
      <c r="BW130" s="1280"/>
      <c r="BX130" s="1280"/>
      <c r="BY130" s="1270"/>
      <c r="BZ130" s="1270"/>
      <c r="CA130" s="1270"/>
      <c r="CB130" s="1270"/>
      <c r="CC130" s="1270"/>
      <c r="CD130" s="1268"/>
    </row>
    <row r="131" spans="1:82" x14ac:dyDescent="0.25">
      <c r="A131" s="1271"/>
      <c r="B131" s="1272"/>
      <c r="C131" s="1278"/>
      <c r="D131" s="1272"/>
      <c r="E131" s="1278"/>
      <c r="F131" s="1279"/>
      <c r="G131" s="1289"/>
      <c r="H131" s="1271"/>
      <c r="I131" s="1290"/>
      <c r="J131" s="1271"/>
      <c r="K131" s="1271"/>
      <c r="L131" s="1271"/>
      <c r="M131" s="1271"/>
      <c r="N131" s="1271"/>
      <c r="O131" s="1271"/>
      <c r="P131" s="1271"/>
      <c r="Q131" s="1271"/>
      <c r="R131" s="1271"/>
      <c r="S131" s="1271"/>
      <c r="T131" s="1271"/>
      <c r="U131" s="1271"/>
      <c r="V131" s="1271"/>
      <c r="W131" s="1271"/>
      <c r="X131" s="1271"/>
      <c r="Y131" s="1282"/>
      <c r="Z131" s="1271"/>
      <c r="AA131" s="1271"/>
      <c r="AB131" s="1271"/>
      <c r="AC131" s="1281"/>
      <c r="AD131" s="1296"/>
      <c r="AE131" s="1271"/>
      <c r="AF131" s="1271"/>
      <c r="AG131" s="1277"/>
      <c r="AH131" s="1277"/>
      <c r="AI131" s="1277"/>
      <c r="AJ131" s="1277"/>
      <c r="AK131" s="1277"/>
      <c r="AL131" s="1277"/>
      <c r="AM131" s="1277"/>
      <c r="AN131" s="1297"/>
      <c r="AO131" s="1271"/>
      <c r="AP131" s="1271"/>
      <c r="AQ131" s="1271"/>
      <c r="AR131" s="1271"/>
      <c r="AS131" s="1271"/>
      <c r="AT131" s="1271"/>
      <c r="AU131" s="1271"/>
      <c r="AV131" s="1271"/>
      <c r="AW131" s="1271"/>
      <c r="AX131" s="1271"/>
      <c r="AY131" s="1271"/>
      <c r="AZ131" s="1271"/>
      <c r="BA131" s="1271"/>
      <c r="BB131" s="1271"/>
      <c r="BC131" s="1282"/>
      <c r="BD131" s="1286"/>
      <c r="BE131" s="1283"/>
      <c r="BF131" s="1268"/>
      <c r="BG131" s="1315"/>
      <c r="BH131" s="1409" t="s">
        <v>272</v>
      </c>
      <c r="BI131" s="1285">
        <v>0.10213374265407699</v>
      </c>
      <c r="BJ131" s="1285">
        <v>0.14266475469666534</v>
      </c>
      <c r="BK131" s="1285"/>
      <c r="BL131" s="1285">
        <v>2.8282425630074535</v>
      </c>
      <c r="BM131" s="1285">
        <v>1.7706793170491122</v>
      </c>
      <c r="BN131" s="1285">
        <v>8.6553745694137318E-2</v>
      </c>
      <c r="BO131" s="1286"/>
      <c r="BP131" s="1286"/>
      <c r="BQ131" s="1286"/>
      <c r="BR131" s="1284"/>
      <c r="BS131" s="1287"/>
      <c r="BT131" s="1280"/>
      <c r="BU131" s="1280"/>
      <c r="BV131" s="1280"/>
      <c r="BW131" s="1280"/>
      <c r="BX131" s="1280"/>
      <c r="BY131" s="1270"/>
      <c r="BZ131" s="1270"/>
      <c r="CA131" s="1270"/>
      <c r="CB131" s="1270"/>
      <c r="CC131" s="1270"/>
      <c r="CD131" s="1268"/>
    </row>
    <row r="132" spans="1:82" x14ac:dyDescent="0.25">
      <c r="A132" s="1271"/>
      <c r="B132" s="1272"/>
      <c r="C132" s="1278"/>
      <c r="D132" s="1272"/>
      <c r="E132" s="1278"/>
      <c r="F132" s="1279"/>
      <c r="G132" s="1289"/>
      <c r="H132" s="1271"/>
      <c r="I132" s="1290"/>
      <c r="J132" s="1271"/>
      <c r="K132" s="1271"/>
      <c r="L132" s="1271"/>
      <c r="M132" s="1271"/>
      <c r="N132" s="1271"/>
      <c r="O132" s="1271"/>
      <c r="P132" s="1271"/>
      <c r="Q132" s="1271"/>
      <c r="R132" s="1271"/>
      <c r="S132" s="1271"/>
      <c r="T132" s="1271"/>
      <c r="U132" s="1271"/>
      <c r="V132" s="1271"/>
      <c r="W132" s="1271"/>
      <c r="X132" s="1271"/>
      <c r="Y132" s="1282"/>
      <c r="Z132" s="1271"/>
      <c r="AA132" s="1271"/>
      <c r="AB132" s="1271"/>
      <c r="AC132" s="1281"/>
      <c r="AD132" s="1296"/>
      <c r="AE132" s="1271"/>
      <c r="AF132" s="1271"/>
      <c r="AG132" s="1277"/>
      <c r="AH132" s="1277"/>
      <c r="AI132" s="1277"/>
      <c r="AJ132" s="1277"/>
      <c r="AK132" s="1277"/>
      <c r="AL132" s="1277"/>
      <c r="AM132" s="1277"/>
      <c r="AN132" s="1297"/>
      <c r="AO132" s="1271"/>
      <c r="AP132" s="1271"/>
      <c r="AQ132" s="1271"/>
      <c r="AR132" s="1271"/>
      <c r="AS132" s="1271"/>
      <c r="AT132" s="1271"/>
      <c r="AU132" s="1271"/>
      <c r="AV132" s="1271"/>
      <c r="AW132" s="1271"/>
      <c r="AX132" s="1271"/>
      <c r="AY132" s="1271"/>
      <c r="AZ132" s="1271"/>
      <c r="BA132" s="1271"/>
      <c r="BB132" s="1271"/>
      <c r="BC132" s="1282"/>
      <c r="BD132" s="1286"/>
      <c r="BE132" s="1283"/>
      <c r="BF132" s="1268"/>
      <c r="BG132" s="1400" t="s">
        <v>99</v>
      </c>
      <c r="BH132" s="1291" t="s">
        <v>271</v>
      </c>
      <c r="BI132" s="1285">
        <v>0.13962408447883609</v>
      </c>
      <c r="BJ132" s="1285">
        <v>0.27531302622610893</v>
      </c>
      <c r="BK132" s="1285"/>
      <c r="BL132" s="1285">
        <v>3.9478541480910208</v>
      </c>
      <c r="BM132" s="1285">
        <v>2.2818082867259815</v>
      </c>
      <c r="BN132" s="1285">
        <v>9.9467589388216454E-2</v>
      </c>
      <c r="BO132" s="1286"/>
      <c r="BP132" s="1286"/>
      <c r="BQ132" s="1286"/>
      <c r="BR132" s="1284"/>
      <c r="BS132" s="1287"/>
      <c r="BT132" s="1280"/>
      <c r="BU132" s="1280"/>
      <c r="BV132" s="1280"/>
      <c r="BW132" s="1280"/>
      <c r="BX132" s="1280"/>
      <c r="BY132" s="1270"/>
      <c r="BZ132" s="1270"/>
      <c r="CA132" s="1270"/>
      <c r="CB132" s="1270"/>
      <c r="CC132" s="1270"/>
      <c r="CD132" s="1268"/>
    </row>
    <row r="133" spans="1:82" x14ac:dyDescent="0.25">
      <c r="A133" s="1271"/>
      <c r="B133" s="1272"/>
      <c r="C133" s="1278"/>
      <c r="D133" s="1272"/>
      <c r="E133" s="1278"/>
      <c r="F133" s="1279"/>
      <c r="G133" s="1289"/>
      <c r="H133" s="1271"/>
      <c r="I133" s="1290"/>
      <c r="J133" s="1271"/>
      <c r="K133" s="1271"/>
      <c r="L133" s="1271"/>
      <c r="M133" s="1271"/>
      <c r="N133" s="1271"/>
      <c r="O133" s="1271"/>
      <c r="P133" s="1271"/>
      <c r="Q133" s="1271"/>
      <c r="R133" s="1271"/>
      <c r="S133" s="1271"/>
      <c r="T133" s="1271"/>
      <c r="U133" s="1271"/>
      <c r="V133" s="1271"/>
      <c r="W133" s="1271"/>
      <c r="X133" s="1271"/>
      <c r="Y133" s="1282"/>
      <c r="Z133" s="1271"/>
      <c r="AA133" s="1271"/>
      <c r="AB133" s="1271"/>
      <c r="AC133" s="1281"/>
      <c r="AD133" s="1296"/>
      <c r="AE133" s="1271"/>
      <c r="AF133" s="1271"/>
      <c r="AG133" s="1277"/>
      <c r="AH133" s="1277"/>
      <c r="AI133" s="1277"/>
      <c r="AJ133" s="1277"/>
      <c r="AK133" s="1277"/>
      <c r="AL133" s="1277"/>
      <c r="AM133" s="1277"/>
      <c r="AN133" s="1297"/>
      <c r="AO133" s="1277"/>
      <c r="AP133" s="1277"/>
      <c r="AQ133" s="1271"/>
      <c r="AR133" s="1271"/>
      <c r="AS133" s="1271"/>
      <c r="AT133" s="1271"/>
      <c r="AU133" s="1271"/>
      <c r="AV133" s="1271"/>
      <c r="AW133" s="1271"/>
      <c r="AX133" s="1271"/>
      <c r="AY133" s="1271"/>
      <c r="AZ133" s="1271"/>
      <c r="BA133" s="1271"/>
      <c r="BB133" s="1271"/>
      <c r="BC133" s="1282"/>
      <c r="BD133" s="1286"/>
      <c r="BE133" s="1283"/>
      <c r="BF133" s="1268"/>
      <c r="BG133" s="1398" t="s">
        <v>108</v>
      </c>
      <c r="BH133" s="1291" t="s">
        <v>271</v>
      </c>
      <c r="BI133" s="1403"/>
      <c r="BJ133" s="1285"/>
      <c r="BK133" s="1285"/>
      <c r="BL133" s="1403"/>
      <c r="BM133" s="1371"/>
      <c r="BN133" s="1403"/>
      <c r="BO133" s="1286"/>
      <c r="BP133" s="1286"/>
      <c r="BQ133" s="1286"/>
      <c r="BR133" s="1284"/>
      <c r="BS133" s="1287"/>
      <c r="BT133" s="1280"/>
      <c r="BU133" s="1280"/>
      <c r="BV133" s="1280"/>
      <c r="BW133" s="1280"/>
      <c r="BX133" s="1280"/>
      <c r="BY133" s="1270"/>
      <c r="BZ133" s="1270"/>
      <c r="CA133" s="1270"/>
      <c r="CB133" s="1270"/>
      <c r="CC133" s="1270"/>
      <c r="CD133" s="1268"/>
    </row>
    <row r="134" spans="1:82" x14ac:dyDescent="0.25">
      <c r="A134" s="1277"/>
      <c r="B134" s="1289"/>
      <c r="C134" s="1278"/>
      <c r="D134" s="1272"/>
      <c r="E134" s="1278"/>
      <c r="F134" s="1279"/>
      <c r="G134" s="1401"/>
      <c r="H134" s="1277"/>
      <c r="I134" s="1277"/>
      <c r="J134" s="1277"/>
      <c r="K134" s="1277"/>
      <c r="L134" s="1271"/>
      <c r="M134" s="1271"/>
      <c r="N134" s="1271"/>
      <c r="O134" s="1277"/>
      <c r="P134" s="1277"/>
      <c r="Q134" s="1277"/>
      <c r="R134" s="1277"/>
      <c r="S134" s="1277"/>
      <c r="T134" s="1277"/>
      <c r="U134" s="1277"/>
      <c r="V134" s="1277"/>
      <c r="W134" s="1277"/>
      <c r="X134" s="1277"/>
      <c r="Y134" s="1280"/>
      <c r="Z134" s="1277"/>
      <c r="AA134" s="1277"/>
      <c r="AB134" s="1277"/>
      <c r="AC134" s="1280"/>
      <c r="AD134" s="1402"/>
      <c r="AE134" s="1277"/>
      <c r="AF134" s="1277"/>
      <c r="AG134" s="1277"/>
      <c r="AH134" s="1277"/>
      <c r="AI134" s="1277"/>
      <c r="AJ134" s="1277"/>
      <c r="AK134" s="1277"/>
      <c r="AL134" s="1277"/>
      <c r="AM134" s="1277"/>
      <c r="AN134" s="1297"/>
      <c r="AO134" s="1277"/>
      <c r="AP134" s="1277"/>
      <c r="AQ134" s="1271"/>
      <c r="AR134" s="1271"/>
      <c r="AS134" s="1271"/>
      <c r="AT134" s="1271"/>
      <c r="AU134" s="1271"/>
      <c r="AV134" s="1271"/>
      <c r="AW134" s="1271"/>
      <c r="AX134" s="1271"/>
      <c r="AY134" s="1271"/>
      <c r="AZ134" s="1271"/>
      <c r="BA134" s="1271"/>
      <c r="BB134" s="1271"/>
      <c r="BC134" s="1282"/>
      <c r="BD134" s="1286"/>
      <c r="BE134" s="1283"/>
      <c r="BF134" s="1268"/>
      <c r="BG134" s="1268"/>
      <c r="BH134" s="1409" t="s">
        <v>272</v>
      </c>
      <c r="BI134" s="1403"/>
      <c r="BJ134" s="1285"/>
      <c r="BK134" s="1285"/>
      <c r="BL134" s="1403"/>
      <c r="BM134" s="1403"/>
      <c r="BN134" s="1403"/>
      <c r="BO134" s="1286"/>
      <c r="BP134" s="1286"/>
      <c r="BQ134" s="1286"/>
      <c r="BR134" s="1284"/>
      <c r="BS134" s="1287"/>
      <c r="BT134" s="1280"/>
      <c r="BU134" s="1280"/>
      <c r="BV134" s="1280"/>
      <c r="BW134" s="1280"/>
      <c r="BX134" s="1280"/>
      <c r="BY134" s="1270"/>
      <c r="BZ134" s="1270"/>
      <c r="CA134" s="1270"/>
      <c r="CB134" s="1270"/>
      <c r="CC134" s="1270"/>
      <c r="CD134" s="1268"/>
    </row>
    <row r="135" spans="1:82" x14ac:dyDescent="0.25">
      <c r="A135" s="1277"/>
      <c r="B135" s="1289"/>
      <c r="C135" s="1278"/>
      <c r="D135" s="1272"/>
      <c r="E135" s="1278"/>
      <c r="F135" s="1279"/>
      <c r="G135" s="1401"/>
      <c r="H135" s="1277"/>
      <c r="I135" s="1277"/>
      <c r="J135" s="1277"/>
      <c r="K135" s="1277"/>
      <c r="L135" s="1271"/>
      <c r="M135" s="1271"/>
      <c r="N135" s="1271"/>
      <c r="O135" s="1277"/>
      <c r="P135" s="1277"/>
      <c r="Q135" s="1277"/>
      <c r="R135" s="1277"/>
      <c r="S135" s="1277"/>
      <c r="T135" s="1277"/>
      <c r="U135" s="1277"/>
      <c r="V135" s="1277"/>
      <c r="W135" s="1277"/>
      <c r="X135" s="1277"/>
      <c r="Y135" s="1280"/>
      <c r="Z135" s="1277"/>
      <c r="AA135" s="1277"/>
      <c r="AB135" s="1277"/>
      <c r="AC135" s="1280"/>
      <c r="AD135" s="1402"/>
      <c r="AE135" s="1277"/>
      <c r="AF135" s="1277"/>
      <c r="AG135" s="1277"/>
      <c r="AH135" s="1277"/>
      <c r="AI135" s="1277"/>
      <c r="AJ135" s="1277"/>
      <c r="AK135" s="1277"/>
      <c r="AL135" s="1277"/>
      <c r="AM135" s="1277"/>
      <c r="AN135" s="1297"/>
      <c r="AO135" s="1277"/>
      <c r="AP135" s="1277"/>
      <c r="AQ135" s="1271"/>
      <c r="AR135" s="1271"/>
      <c r="AS135" s="1271"/>
      <c r="AT135" s="1271"/>
      <c r="AU135" s="1271"/>
      <c r="AV135" s="1271"/>
      <c r="AW135" s="1271"/>
      <c r="AX135" s="1271"/>
      <c r="AY135" s="1271"/>
      <c r="AZ135" s="1271"/>
      <c r="BA135" s="1271"/>
      <c r="BB135" s="1271"/>
      <c r="BC135" s="1282"/>
      <c r="BD135" s="1280"/>
      <c r="BE135" s="1280"/>
      <c r="BF135" s="1268"/>
      <c r="BG135" s="1399" t="s">
        <v>114</v>
      </c>
      <c r="BH135" s="1291" t="s">
        <v>271</v>
      </c>
      <c r="BI135" s="1282"/>
      <c r="BJ135" s="1282"/>
      <c r="BK135" s="1282"/>
      <c r="BL135" s="1282"/>
      <c r="BM135" s="1282"/>
      <c r="BN135" s="1282"/>
      <c r="BO135" s="1280"/>
      <c r="BP135" s="1280"/>
      <c r="BQ135" s="1280"/>
      <c r="BR135" s="1280"/>
      <c r="BS135" s="1280"/>
      <c r="BT135" s="1280"/>
      <c r="BU135" s="1280"/>
      <c r="BV135" s="1280"/>
      <c r="BW135" s="1280"/>
      <c r="BX135" s="1280"/>
      <c r="BY135" s="1270"/>
      <c r="BZ135" s="1270"/>
      <c r="CA135" s="1270"/>
      <c r="CB135" s="1270"/>
      <c r="CC135" s="1270"/>
      <c r="CD135" s="1268"/>
    </row>
    <row r="136" spans="1:82" x14ac:dyDescent="0.25">
      <c r="A136" s="1277"/>
      <c r="B136" s="1289"/>
      <c r="C136" s="1278"/>
      <c r="D136" s="1272"/>
      <c r="E136" s="1278"/>
      <c r="F136" s="1279"/>
      <c r="G136" s="1401"/>
      <c r="H136" s="1277"/>
      <c r="I136" s="1277"/>
      <c r="J136" s="1277"/>
      <c r="K136" s="1277"/>
      <c r="L136" s="1271"/>
      <c r="M136" s="1271"/>
      <c r="N136" s="1271"/>
      <c r="O136" s="1277"/>
      <c r="P136" s="1277"/>
      <c r="Q136" s="1277"/>
      <c r="R136" s="1277"/>
      <c r="S136" s="1277"/>
      <c r="T136" s="1277"/>
      <c r="U136" s="1277"/>
      <c r="V136" s="1277"/>
      <c r="W136" s="1277"/>
      <c r="X136" s="1277"/>
      <c r="Y136" s="1280"/>
      <c r="Z136" s="1277"/>
      <c r="AA136" s="1277"/>
      <c r="AB136" s="1277"/>
      <c r="AC136" s="1280"/>
      <c r="AD136" s="1402"/>
      <c r="AE136" s="1277"/>
      <c r="AF136" s="1277"/>
      <c r="AG136" s="1277"/>
      <c r="AH136" s="1277"/>
      <c r="AI136" s="1277"/>
      <c r="AJ136" s="1277"/>
      <c r="AK136" s="1277"/>
      <c r="AL136" s="1277"/>
      <c r="AM136" s="1277"/>
      <c r="AN136" s="1297"/>
      <c r="AO136" s="1277"/>
      <c r="AP136" s="1277"/>
      <c r="AQ136" s="1271"/>
      <c r="AR136" s="1271"/>
      <c r="AS136" s="1271"/>
      <c r="AT136" s="1271"/>
      <c r="AU136" s="1271"/>
      <c r="AV136" s="1271"/>
      <c r="AW136" s="1271"/>
      <c r="AX136" s="1271"/>
      <c r="AY136" s="1271"/>
      <c r="AZ136" s="1271"/>
      <c r="BA136" s="1271"/>
      <c r="BB136" s="1271"/>
      <c r="BC136" s="1282"/>
      <c r="BD136" s="1280"/>
      <c r="BE136" s="1280"/>
      <c r="BF136" s="1268"/>
      <c r="BG136" s="1280"/>
      <c r="BH136" s="1409" t="s">
        <v>272</v>
      </c>
      <c r="BI136" s="1280"/>
      <c r="BJ136" s="1280"/>
      <c r="BK136" s="1280"/>
      <c r="BL136" s="1280"/>
      <c r="BM136" s="1280"/>
      <c r="BN136" s="1280"/>
      <c r="BO136" s="1280"/>
      <c r="BP136" s="1280"/>
      <c r="BQ136" s="1280"/>
      <c r="BR136" s="1280"/>
      <c r="BS136" s="1280"/>
      <c r="BT136" s="1280"/>
      <c r="BU136" s="1280"/>
      <c r="BV136" s="1280"/>
      <c r="BW136" s="1280"/>
      <c r="BX136" s="1280"/>
      <c r="BY136" s="1270"/>
      <c r="BZ136" s="1270"/>
      <c r="CA136" s="1270"/>
      <c r="CB136" s="1270"/>
      <c r="CC136" s="1270"/>
      <c r="CD136" s="1268"/>
    </row>
    <row r="137" spans="1:82" x14ac:dyDescent="0.25">
      <c r="A137" s="1277"/>
      <c r="B137" s="1289"/>
      <c r="C137" s="1278"/>
      <c r="D137" s="1272"/>
      <c r="E137" s="1278"/>
      <c r="F137" s="1279"/>
      <c r="G137" s="1401"/>
      <c r="H137" s="1277"/>
      <c r="I137" s="1277"/>
      <c r="J137" s="1277"/>
      <c r="K137" s="1277"/>
      <c r="L137" s="1271"/>
      <c r="M137" s="1271"/>
      <c r="N137" s="1271"/>
      <c r="O137" s="1277"/>
      <c r="P137" s="1277"/>
      <c r="Q137" s="1277"/>
      <c r="R137" s="1277"/>
      <c r="S137" s="1277"/>
      <c r="T137" s="1277"/>
      <c r="U137" s="1277"/>
      <c r="V137" s="1277"/>
      <c r="W137" s="1277"/>
      <c r="X137" s="1277"/>
      <c r="Y137" s="1280"/>
      <c r="Z137" s="1277"/>
      <c r="AA137" s="1277"/>
      <c r="AB137" s="1277"/>
      <c r="AC137" s="1280"/>
      <c r="AD137" s="1402"/>
      <c r="AE137" s="1277"/>
      <c r="AF137" s="1277"/>
      <c r="AG137" s="1277"/>
      <c r="AH137" s="1277"/>
      <c r="AI137" s="1277"/>
      <c r="AJ137" s="1277"/>
      <c r="AK137" s="1277"/>
      <c r="AL137" s="1277"/>
      <c r="AM137" s="1277"/>
      <c r="AN137" s="1297"/>
      <c r="AO137" s="1277"/>
      <c r="AP137" s="1277"/>
      <c r="AQ137" s="1271"/>
      <c r="AR137" s="1271"/>
      <c r="AS137" s="1271"/>
      <c r="AT137" s="1271"/>
      <c r="AU137" s="1271"/>
      <c r="AV137" s="1271"/>
      <c r="AW137" s="1271"/>
      <c r="AX137" s="1271"/>
      <c r="AY137" s="1271"/>
      <c r="AZ137" s="1271"/>
      <c r="BA137" s="1271"/>
      <c r="BB137" s="1271"/>
      <c r="BC137" s="1282"/>
      <c r="BD137" s="1280"/>
      <c r="BE137" s="1280"/>
      <c r="BF137" s="1280"/>
      <c r="BG137" s="1280"/>
      <c r="BH137" s="1280"/>
      <c r="BI137" s="1280"/>
      <c r="BJ137" s="1280"/>
      <c r="BK137" s="1280"/>
      <c r="BL137" s="1280"/>
      <c r="BM137" s="1268"/>
      <c r="BN137" s="1268"/>
      <c r="BO137" s="1268"/>
      <c r="BP137" s="1268"/>
      <c r="BQ137" s="1268"/>
      <c r="BR137" s="1280"/>
      <c r="BS137" s="1280"/>
      <c r="BT137" s="1280"/>
      <c r="BU137" s="1280"/>
      <c r="BV137" s="1280"/>
      <c r="BW137" s="1280"/>
      <c r="BX137" s="1280"/>
      <c r="BY137" s="1270"/>
      <c r="BZ137" s="1270"/>
      <c r="CA137" s="1270"/>
      <c r="CB137" s="1270"/>
      <c r="CC137" s="1270"/>
      <c r="CD137" s="1268"/>
    </row>
    <row r="138" spans="1:82" x14ac:dyDescent="0.25">
      <c r="A138" s="1277"/>
      <c r="B138" s="1289"/>
      <c r="C138" s="1278"/>
      <c r="D138" s="1272"/>
      <c r="E138" s="1278"/>
      <c r="F138" s="1279"/>
      <c r="G138" s="1401"/>
      <c r="H138" s="1277"/>
      <c r="I138" s="1277"/>
      <c r="J138" s="1277"/>
      <c r="K138" s="1277"/>
      <c r="L138" s="1271"/>
      <c r="M138" s="1271"/>
      <c r="N138" s="1271"/>
      <c r="O138" s="1277"/>
      <c r="P138" s="1277"/>
      <c r="Q138" s="1277"/>
      <c r="R138" s="1277"/>
      <c r="S138" s="1277"/>
      <c r="T138" s="1277"/>
      <c r="U138" s="1277"/>
      <c r="V138" s="1277"/>
      <c r="W138" s="1277"/>
      <c r="X138" s="1277"/>
      <c r="Y138" s="1280"/>
      <c r="Z138" s="1277"/>
      <c r="AA138" s="1277"/>
      <c r="AB138" s="1277"/>
      <c r="AC138" s="1280"/>
      <c r="AD138" s="1402"/>
      <c r="AE138" s="1277"/>
      <c r="AF138" s="1277"/>
      <c r="AG138" s="1277"/>
      <c r="AH138" s="1277"/>
      <c r="AI138" s="1277"/>
      <c r="AJ138" s="1277"/>
      <c r="AK138" s="1277"/>
      <c r="AL138" s="1277"/>
      <c r="AM138" s="1277"/>
      <c r="AN138" s="1297"/>
      <c r="AO138" s="1277"/>
      <c r="AP138" s="1277"/>
      <c r="AQ138" s="1271"/>
      <c r="AR138" s="1271"/>
      <c r="AS138" s="1271"/>
      <c r="AT138" s="1271"/>
      <c r="AU138" s="1271"/>
      <c r="AV138" s="1271"/>
      <c r="AW138" s="1271"/>
      <c r="AX138" s="1271"/>
      <c r="AY138" s="1271"/>
      <c r="AZ138" s="1271"/>
      <c r="BA138" s="1271"/>
      <c r="BB138" s="1271"/>
      <c r="BC138" s="1282"/>
      <c r="BD138" s="1280"/>
      <c r="BE138" s="1280"/>
      <c r="BF138" s="1280"/>
      <c r="BG138" s="1280"/>
      <c r="BH138" s="1280"/>
      <c r="BI138" s="1280"/>
      <c r="BJ138" s="1280"/>
      <c r="BK138" s="1280"/>
      <c r="BL138" s="1280"/>
      <c r="BM138" s="1280"/>
      <c r="BN138" s="1280"/>
      <c r="BO138" s="1280"/>
      <c r="BP138" s="1280"/>
      <c r="BQ138" s="1280"/>
      <c r="BR138" s="1280"/>
      <c r="BS138" s="1280"/>
      <c r="BT138" s="1280"/>
      <c r="BU138" s="1280"/>
      <c r="BV138" s="1280"/>
      <c r="BW138" s="1280"/>
      <c r="BX138" s="1280"/>
      <c r="BY138" s="1270"/>
      <c r="BZ138" s="1270"/>
      <c r="CA138" s="1270"/>
      <c r="CB138" s="1270"/>
      <c r="CC138" s="1270"/>
      <c r="CD138" s="1268"/>
    </row>
    <row r="139" spans="1:82" x14ac:dyDescent="0.25">
      <c r="A139" s="1277"/>
      <c r="B139" s="1401"/>
      <c r="C139" s="1289"/>
      <c r="D139" s="1289"/>
      <c r="E139" s="1289"/>
      <c r="F139" s="1428"/>
      <c r="G139" s="1401"/>
      <c r="H139" s="1277"/>
      <c r="I139" s="1277"/>
      <c r="J139" s="1277"/>
      <c r="K139" s="1277"/>
      <c r="L139" s="1268"/>
      <c r="M139" s="1268"/>
      <c r="N139" s="1268"/>
      <c r="O139" s="1268"/>
      <c r="P139" s="1268"/>
      <c r="Q139" s="1268"/>
      <c r="R139" s="1268"/>
      <c r="S139" s="1268"/>
      <c r="T139" s="1268"/>
      <c r="U139" s="1268"/>
      <c r="V139" s="1268"/>
      <c r="W139" s="1268"/>
      <c r="X139" s="1268"/>
      <c r="Y139" s="1268"/>
      <c r="Z139" s="1268"/>
      <c r="AA139" s="1268"/>
      <c r="AB139" s="1268"/>
      <c r="AC139" s="1268"/>
      <c r="AD139" s="1268"/>
      <c r="AE139" s="1268"/>
      <c r="AF139" s="1268"/>
      <c r="AG139" s="1268"/>
      <c r="AH139" s="1268"/>
      <c r="AI139" s="1268"/>
      <c r="AJ139" s="1268"/>
      <c r="AK139" s="1268"/>
      <c r="AL139" s="1268"/>
      <c r="AM139" s="1268"/>
      <c r="AN139" s="1268"/>
      <c r="AO139" s="1268"/>
      <c r="AP139" s="1268"/>
      <c r="AQ139" s="1268"/>
      <c r="AR139" s="1271"/>
      <c r="AS139" s="1271"/>
      <c r="AT139" s="1271"/>
      <c r="AU139" s="1271"/>
      <c r="AV139" s="1271"/>
      <c r="AW139" s="1271"/>
      <c r="AX139" s="1271"/>
      <c r="AY139" s="1271"/>
      <c r="AZ139" s="1271"/>
      <c r="BA139" s="1271"/>
      <c r="BB139" s="1271"/>
      <c r="BC139" s="1282"/>
      <c r="BD139" s="1280"/>
      <c r="BE139" s="1280"/>
      <c r="BF139" s="1280"/>
      <c r="BG139" s="1280"/>
      <c r="BH139" s="1280"/>
      <c r="BI139" s="1280"/>
      <c r="BJ139" s="1280"/>
      <c r="BK139" s="1280"/>
      <c r="BL139" s="1280"/>
      <c r="BM139" s="1280"/>
      <c r="BN139" s="1280"/>
      <c r="BO139" s="1280"/>
      <c r="BP139" s="1280"/>
      <c r="BQ139" s="1280"/>
      <c r="BR139" s="1280"/>
      <c r="BS139" s="1280"/>
      <c r="BT139" s="1280"/>
      <c r="BU139" s="1280"/>
      <c r="BV139" s="1280"/>
      <c r="BW139" s="1280"/>
      <c r="BX139" s="1280"/>
      <c r="BY139" s="1270"/>
      <c r="BZ139" s="1270"/>
      <c r="CA139" s="1270"/>
      <c r="CB139" s="1270"/>
      <c r="CC139" s="1270"/>
      <c r="CD139" s="1268"/>
    </row>
    <row r="140" spans="1:82" ht="18" x14ac:dyDescent="0.25">
      <c r="A140" s="1410"/>
      <c r="B140" s="1411"/>
      <c r="C140" s="2120" t="s">
        <v>70</v>
      </c>
      <c r="D140" s="2120"/>
      <c r="E140" s="2120"/>
      <c r="F140" s="2120"/>
      <c r="G140" s="2120"/>
      <c r="H140" s="2120"/>
      <c r="I140" s="2120"/>
      <c r="J140" s="2120"/>
      <c r="K140" s="2120"/>
      <c r="L140" s="2120"/>
      <c r="M140" s="2120"/>
      <c r="N140" s="2120"/>
      <c r="O140" s="2120"/>
      <c r="P140" s="2120"/>
      <c r="Q140" s="2120"/>
      <c r="R140" s="2120"/>
      <c r="S140" s="2120"/>
      <c r="T140" s="2120"/>
      <c r="U140" s="1412"/>
      <c r="V140" s="1412"/>
      <c r="W140" s="1412"/>
      <c r="X140" s="1412"/>
      <c r="Y140" s="1413"/>
      <c r="Z140" s="1412"/>
      <c r="AA140" s="1412"/>
      <c r="AB140" s="1412"/>
      <c r="AC140" s="1413"/>
      <c r="AD140" s="1414"/>
      <c r="AE140" s="1412"/>
      <c r="AF140" s="1412"/>
      <c r="AG140" s="1412"/>
      <c r="AH140" s="1412"/>
      <c r="AI140" s="1412"/>
      <c r="AJ140" s="1412"/>
      <c r="AK140" s="1412"/>
      <c r="AL140" s="1412"/>
      <c r="AM140" s="1412"/>
      <c r="AN140" s="1432"/>
      <c r="AO140" s="1412"/>
      <c r="AP140" s="1412"/>
      <c r="AQ140" s="1412"/>
      <c r="AR140" s="1412"/>
      <c r="AS140" s="1412"/>
      <c r="AT140" s="1412"/>
      <c r="AU140" s="1412"/>
      <c r="AV140" s="1412"/>
      <c r="AW140" s="1412"/>
      <c r="AX140" s="1412"/>
      <c r="AY140" s="1412"/>
      <c r="AZ140" s="1412"/>
      <c r="BA140" s="1412"/>
      <c r="BB140" s="1412"/>
      <c r="BC140" s="1413"/>
      <c r="BD140" s="1413"/>
      <c r="BE140" s="1413"/>
      <c r="BF140" s="1413"/>
      <c r="BG140" s="1413"/>
      <c r="BH140" s="1413"/>
      <c r="BI140" s="1413"/>
      <c r="BJ140" s="1413"/>
      <c r="BK140" s="1413"/>
      <c r="BL140" s="1413"/>
      <c r="BM140" s="1413"/>
      <c r="BN140" s="1413"/>
      <c r="BO140" s="1413"/>
      <c r="BP140" s="1413"/>
      <c r="BQ140" s="1413"/>
      <c r="BR140" s="1413"/>
      <c r="BS140" s="1413"/>
      <c r="BT140" s="1413"/>
      <c r="BU140" s="1413"/>
      <c r="BV140" s="1413"/>
      <c r="BW140" s="1413"/>
      <c r="BX140" s="1413"/>
      <c r="BY140" s="1270"/>
      <c r="BZ140" s="1270"/>
      <c r="CA140" s="1270"/>
      <c r="CB140" s="1270"/>
      <c r="CC140" s="1270"/>
      <c r="CD140" s="1268"/>
    </row>
    <row r="141" spans="1:82" ht="15.75" x14ac:dyDescent="0.25">
      <c r="A141" s="1277"/>
      <c r="B141" s="1268"/>
      <c r="C141" s="1278"/>
      <c r="D141" s="1278"/>
      <c r="E141" s="1278"/>
      <c r="F141" s="1279"/>
      <c r="G141" s="1401"/>
      <c r="H141" s="1277"/>
      <c r="I141" s="1277"/>
      <c r="J141" s="1277"/>
      <c r="K141" s="1277"/>
      <c r="L141" s="1268"/>
      <c r="M141" s="1268"/>
      <c r="N141" s="1268"/>
      <c r="O141" s="1268"/>
      <c r="P141" s="1268"/>
      <c r="Q141" s="1268"/>
      <c r="R141" s="1268"/>
      <c r="S141" s="1268"/>
      <c r="T141" s="1268"/>
      <c r="U141" s="1268"/>
      <c r="V141" s="1268"/>
      <c r="W141" s="1268"/>
      <c r="X141" s="1268"/>
      <c r="Y141" s="1268"/>
      <c r="Z141" s="1268"/>
      <c r="AA141" s="1268"/>
      <c r="AB141" s="1415" t="s">
        <v>273</v>
      </c>
      <c r="AC141" s="1416"/>
      <c r="AD141" s="1417"/>
      <c r="AE141" s="1415"/>
      <c r="AF141" s="1268"/>
      <c r="AG141" s="1268"/>
      <c r="AH141" s="1268"/>
      <c r="AI141" s="1268"/>
      <c r="AJ141" s="1268"/>
      <c r="AK141" s="1268"/>
      <c r="AL141" s="1268"/>
      <c r="AM141" s="1268"/>
      <c r="AN141" s="1268"/>
      <c r="AO141" s="1268"/>
      <c r="AP141" s="1268"/>
      <c r="AQ141" s="1268"/>
      <c r="AR141" s="1268" t="s">
        <v>577</v>
      </c>
      <c r="AS141" s="1268"/>
      <c r="AT141" s="1268"/>
      <c r="AU141" s="1268"/>
      <c r="AV141" s="1268"/>
      <c r="AW141" s="1268"/>
      <c r="AX141" s="1268"/>
      <c r="AY141" s="1268"/>
      <c r="AZ141" s="1268"/>
      <c r="BA141" s="1268"/>
      <c r="BB141" s="1268"/>
      <c r="BC141" s="1268"/>
      <c r="BD141" s="1268"/>
      <c r="BE141" s="1268"/>
      <c r="BF141" s="1268"/>
      <c r="BG141" s="1268"/>
      <c r="BH141" s="1268"/>
      <c r="BI141" s="1268"/>
      <c r="BJ141" s="1268"/>
      <c r="BL141" s="1268"/>
      <c r="BM141" s="1268"/>
      <c r="BN141" s="1268"/>
      <c r="BO141" s="1268"/>
      <c r="BP141" s="1268"/>
      <c r="BQ141" s="1268"/>
      <c r="BR141" s="1268"/>
      <c r="BS141" s="1268"/>
      <c r="BT141" s="1268"/>
      <c r="BU141" s="1268"/>
      <c r="BV141" s="1268"/>
      <c r="BW141" s="1268"/>
      <c r="BX141" s="1268"/>
      <c r="BY141" s="1270"/>
      <c r="BZ141" s="1270"/>
      <c r="CA141" s="1270"/>
      <c r="CB141" s="1270"/>
      <c r="CC141" s="1270"/>
      <c r="CD141" s="1268"/>
    </row>
    <row r="142" spans="1:82" x14ac:dyDescent="0.25">
      <c r="A142" s="1277"/>
      <c r="B142" s="1268"/>
      <c r="C142" s="1401"/>
      <c r="D142" s="1401"/>
      <c r="E142" s="1401"/>
      <c r="F142" s="1429"/>
      <c r="G142" s="1401"/>
      <c r="H142" s="1277"/>
      <c r="I142" s="1277"/>
      <c r="J142" s="1277"/>
      <c r="K142" s="1277"/>
      <c r="L142" s="1268"/>
      <c r="M142" s="1268"/>
      <c r="N142" s="1268"/>
      <c r="O142" s="1268"/>
      <c r="P142" s="1268"/>
      <c r="Q142" s="1268"/>
      <c r="R142" s="1268"/>
      <c r="S142" s="1268"/>
      <c r="T142" s="1268"/>
      <c r="U142" s="1268"/>
      <c r="V142" s="1268"/>
      <c r="W142" s="1268"/>
      <c r="X142" s="1268"/>
      <c r="Y142" s="1268"/>
      <c r="Z142" s="1268"/>
      <c r="AA142" s="1268"/>
      <c r="AB142" s="1268"/>
      <c r="AC142" s="1268"/>
      <c r="AD142" s="1268"/>
      <c r="AE142" s="1268"/>
      <c r="AF142" s="1268"/>
      <c r="AG142" s="1268"/>
      <c r="AH142" s="1268"/>
      <c r="AI142" s="1268"/>
      <c r="AJ142" s="1268"/>
      <c r="AK142" s="1268"/>
      <c r="AL142" s="1268"/>
      <c r="AM142" s="1268"/>
      <c r="AN142" s="1268"/>
      <c r="AO142" s="1268"/>
      <c r="AP142" s="1268"/>
      <c r="AQ142" s="1268"/>
      <c r="AR142" s="1268" t="s">
        <v>582</v>
      </c>
      <c r="AS142" s="1268"/>
      <c r="AT142" s="1268"/>
      <c r="AU142" s="1268"/>
      <c r="AV142" s="1268"/>
      <c r="AW142" s="1268"/>
      <c r="AX142" s="1268"/>
      <c r="AY142" s="1268"/>
      <c r="AZ142" s="1268"/>
      <c r="BA142" s="1268"/>
      <c r="BB142" s="1268"/>
      <c r="BC142" s="1268"/>
      <c r="BD142" s="1268"/>
      <c r="BE142" s="1268"/>
      <c r="BF142" s="1268"/>
      <c r="BG142" s="1268"/>
      <c r="BH142" s="1268"/>
      <c r="BI142" s="1268"/>
      <c r="BJ142" s="1268"/>
      <c r="BL142" s="1268"/>
      <c r="BM142" s="1268"/>
      <c r="BN142" s="1268"/>
      <c r="BO142" s="1268"/>
      <c r="BP142" s="1268"/>
      <c r="BQ142" s="1268"/>
      <c r="BR142" s="1268"/>
      <c r="BS142" s="1268"/>
      <c r="BT142" s="1268"/>
      <c r="BU142" s="1268"/>
      <c r="BV142" s="1268"/>
      <c r="BW142" s="1268"/>
      <c r="BX142" s="1268"/>
      <c r="BY142" s="1270"/>
      <c r="BZ142" s="1270"/>
      <c r="CA142" s="1270"/>
      <c r="CB142" s="1270"/>
      <c r="CC142" s="1270"/>
      <c r="CD142" s="1268"/>
    </row>
    <row r="143" spans="1:82" ht="45.75" x14ac:dyDescent="0.3">
      <c r="A143" s="1277"/>
      <c r="B143" s="1268"/>
      <c r="C143" s="1401"/>
      <c r="D143" s="1401"/>
      <c r="E143" s="1401"/>
      <c r="F143" s="1429"/>
      <c r="G143" s="1401"/>
      <c r="H143" s="1277"/>
      <c r="I143" s="1277"/>
      <c r="J143" s="1277"/>
      <c r="K143" s="1277"/>
      <c r="L143" s="1268"/>
      <c r="M143" s="1268"/>
      <c r="N143" s="1268"/>
      <c r="O143" s="1268"/>
      <c r="P143" s="1268"/>
      <c r="Q143" s="1268"/>
      <c r="R143" s="1268"/>
      <c r="S143" s="1268"/>
      <c r="T143" s="1268"/>
      <c r="U143" s="1268"/>
      <c r="V143" s="1268"/>
      <c r="W143" s="1268"/>
      <c r="X143" s="1268"/>
      <c r="Y143" s="1268"/>
      <c r="Z143" s="1268"/>
      <c r="AA143" s="1431" t="s">
        <v>576</v>
      </c>
      <c r="AB143" s="1268"/>
      <c r="AC143" s="1268"/>
      <c r="AD143" s="1268"/>
      <c r="AE143" s="1268"/>
      <c r="AF143" s="1268"/>
      <c r="AG143" s="1268"/>
      <c r="AH143" s="1268"/>
      <c r="AI143" s="1268"/>
      <c r="AJ143" s="1384" t="s">
        <v>50</v>
      </c>
      <c r="AK143" s="1384"/>
      <c r="AL143" s="1384"/>
      <c r="AM143" s="1384"/>
      <c r="AN143" s="1433"/>
      <c r="AO143" s="1268"/>
      <c r="AP143" s="1268"/>
      <c r="AQ143" s="1268"/>
      <c r="AR143" s="1269" t="s">
        <v>578</v>
      </c>
      <c r="AS143" s="1269" t="s">
        <v>579</v>
      </c>
      <c r="AT143" s="1269" t="s">
        <v>580</v>
      </c>
      <c r="AU143" s="1269"/>
      <c r="AV143" s="1269"/>
      <c r="AW143" s="1269"/>
      <c r="AX143" s="1269"/>
      <c r="AY143" s="1269"/>
      <c r="AZ143" s="1269"/>
      <c r="BA143" s="1269"/>
      <c r="BB143" s="2121" t="s">
        <v>592</v>
      </c>
      <c r="BC143" s="2121"/>
      <c r="BD143" s="2121"/>
      <c r="BE143" s="2121"/>
      <c r="BF143" s="2121"/>
      <c r="BG143" s="1268"/>
      <c r="BH143" s="1268"/>
      <c r="BI143" s="1268"/>
      <c r="BJ143" s="1268"/>
      <c r="BL143" s="1268"/>
      <c r="BM143" s="1268"/>
      <c r="BN143" s="1268"/>
      <c r="BO143" s="1268"/>
      <c r="BP143" s="1268"/>
      <c r="BQ143" s="1268"/>
      <c r="BR143" s="1268"/>
      <c r="BS143" s="1268"/>
      <c r="BT143" s="1268"/>
      <c r="BU143" s="1268"/>
      <c r="BV143" s="1268"/>
      <c r="BW143" s="1268"/>
      <c r="BX143" s="1268"/>
      <c r="BY143" s="1270"/>
      <c r="BZ143" s="1270"/>
      <c r="CA143" s="1270"/>
      <c r="CB143" s="1270"/>
      <c r="CC143" s="1270"/>
      <c r="CD143" s="1268"/>
    </row>
    <row r="144" spans="1:82" x14ac:dyDescent="0.25">
      <c r="A144" s="1277"/>
      <c r="B144" s="1268"/>
      <c r="C144" s="1268"/>
      <c r="D144" s="1268"/>
      <c r="E144" s="1268"/>
      <c r="F144" s="1268"/>
      <c r="G144" s="1268"/>
      <c r="H144" s="1268"/>
      <c r="I144" s="1268"/>
      <c r="J144" s="1268"/>
      <c r="K144" s="1268"/>
      <c r="L144" s="1268"/>
      <c r="M144" s="1268"/>
      <c r="N144" s="1268"/>
      <c r="O144" s="1268"/>
      <c r="P144" s="1268"/>
      <c r="Q144" s="1268"/>
      <c r="R144" s="1268"/>
      <c r="S144" s="1268"/>
      <c r="T144" s="1268"/>
      <c r="U144" s="1268"/>
      <c r="V144" s="1268"/>
      <c r="W144" s="1268"/>
      <c r="X144" s="1268"/>
      <c r="Y144" s="1268"/>
      <c r="Z144" s="1268"/>
      <c r="AA144" s="1268" t="s">
        <v>274</v>
      </c>
      <c r="AB144" s="1268"/>
      <c r="AC144" s="1418"/>
      <c r="AD144" s="1268"/>
      <c r="AE144" s="1268"/>
      <c r="AF144" s="1268"/>
      <c r="AG144" s="1268"/>
      <c r="AH144" s="1268"/>
      <c r="AI144" s="1268"/>
      <c r="AJ144" s="1374"/>
      <c r="AK144" s="1374" t="s">
        <v>51</v>
      </c>
      <c r="AL144" s="1374" t="s">
        <v>52</v>
      </c>
      <c r="AM144" s="1374"/>
      <c r="AN144" s="1434"/>
      <c r="AO144" s="1268"/>
      <c r="AP144" s="1374"/>
      <c r="AQ144" s="1268"/>
      <c r="AR144" s="1268">
        <v>1</v>
      </c>
      <c r="AS144" s="1268">
        <v>0.308</v>
      </c>
      <c r="AT144" s="1268">
        <v>0.31108000000000002</v>
      </c>
      <c r="AU144" s="1268"/>
      <c r="AV144" s="1268"/>
      <c r="AW144" s="1268"/>
      <c r="AX144" s="1268"/>
      <c r="AY144" s="1268"/>
      <c r="AZ144" s="1268"/>
      <c r="BA144" s="1268"/>
      <c r="BB144" s="1268"/>
      <c r="BC144" s="1268"/>
      <c r="BD144" s="1268"/>
      <c r="BE144" s="1268"/>
      <c r="BF144" s="1268"/>
      <c r="BG144" s="1268"/>
      <c r="BH144" s="1268"/>
      <c r="BI144" s="1268"/>
      <c r="BJ144" s="1268"/>
      <c r="BL144" s="1268"/>
      <c r="BM144" s="1268"/>
      <c r="BN144" s="1268"/>
      <c r="BO144" s="1268"/>
      <c r="BP144" s="1268"/>
      <c r="BQ144" s="1268"/>
      <c r="BR144" s="1268"/>
      <c r="BS144" s="1268"/>
      <c r="BT144" s="1268"/>
      <c r="BU144" s="1268"/>
      <c r="BV144" s="1268"/>
      <c r="BW144" s="1268"/>
      <c r="BX144" s="1268"/>
      <c r="BY144" s="1270"/>
      <c r="BZ144" s="1270"/>
      <c r="CA144" s="1270"/>
      <c r="CB144" s="1270"/>
      <c r="CC144" s="1270"/>
      <c r="CD144" s="1268"/>
    </row>
    <row r="145" spans="1:82" x14ac:dyDescent="0.25">
      <c r="A145" s="1277"/>
      <c r="B145" s="1268"/>
      <c r="C145" s="1268"/>
      <c r="D145" s="1268"/>
      <c r="E145" s="1268"/>
      <c r="F145" s="1268"/>
      <c r="G145" s="1268"/>
      <c r="H145" s="1268"/>
      <c r="I145" s="1268"/>
      <c r="J145" s="1268"/>
      <c r="K145" s="1268"/>
      <c r="L145" s="1268"/>
      <c r="M145" s="1268"/>
      <c r="N145" s="1268"/>
      <c r="O145" s="1268"/>
      <c r="P145" s="1268"/>
      <c r="Q145" s="1268"/>
      <c r="R145" s="1268"/>
      <c r="S145" s="1268"/>
      <c r="T145" s="1268"/>
      <c r="U145" s="1268"/>
      <c r="V145" s="1268"/>
      <c r="W145" s="1268"/>
      <c r="X145" s="1268"/>
      <c r="Y145" s="1268"/>
      <c r="Z145" s="1268"/>
      <c r="AA145" s="1268"/>
      <c r="AB145" s="1268"/>
      <c r="AC145" s="1419" t="s">
        <v>275</v>
      </c>
      <c r="AD145" s="1268"/>
      <c r="AE145" s="1268"/>
      <c r="AF145" s="1420" t="s">
        <v>276</v>
      </c>
      <c r="AG145" s="1420" t="s">
        <v>277</v>
      </c>
      <c r="AH145" s="1268"/>
      <c r="AI145" s="1268"/>
      <c r="AJ145" s="1374"/>
      <c r="AK145" s="1381" t="s">
        <v>56</v>
      </c>
      <c r="AL145" s="1268"/>
      <c r="AM145" s="1374"/>
      <c r="AN145" s="1434"/>
      <c r="AO145" s="1268"/>
      <c r="AP145" s="1268"/>
      <c r="AQ145" s="1268"/>
      <c r="AR145" s="1268">
        <v>5</v>
      </c>
      <c r="AS145" s="1268">
        <v>0.71</v>
      </c>
      <c r="AT145" s="1268">
        <v>0.71709999999999996</v>
      </c>
      <c r="AU145" s="1268"/>
      <c r="AV145" s="1268"/>
      <c r="AW145" s="1268"/>
      <c r="AX145" s="1268"/>
      <c r="AY145" s="1268"/>
      <c r="AZ145" s="1268"/>
      <c r="BA145" s="1268"/>
      <c r="BB145" s="2105" t="s">
        <v>593</v>
      </c>
      <c r="BC145" s="2105"/>
      <c r="BD145" s="2105"/>
      <c r="BE145" s="2105"/>
      <c r="BF145" s="2105"/>
      <c r="BG145" s="1268"/>
      <c r="BH145" s="1268"/>
      <c r="BI145" s="1268"/>
      <c r="BJ145" s="1268"/>
      <c r="BL145" s="1268"/>
      <c r="BM145" s="2132" t="s">
        <v>81</v>
      </c>
      <c r="BN145" s="2132"/>
      <c r="BO145" s="2132"/>
      <c r="BP145" s="2132"/>
      <c r="BQ145" s="2132"/>
      <c r="BR145" s="1268"/>
      <c r="BS145" s="1268"/>
      <c r="BT145" s="1268"/>
      <c r="BU145" s="1268"/>
      <c r="BV145" s="1268"/>
      <c r="BW145" s="1268"/>
      <c r="BX145" s="1268"/>
      <c r="BY145" s="1270"/>
      <c r="BZ145" s="1270"/>
      <c r="CA145" s="1270"/>
      <c r="CB145" s="1270"/>
      <c r="CC145" s="1270"/>
      <c r="CD145" s="1268"/>
    </row>
    <row r="146" spans="1:82" x14ac:dyDescent="0.25">
      <c r="A146" s="1277"/>
      <c r="B146" s="1268"/>
      <c r="C146" s="1268"/>
      <c r="D146" s="1268"/>
      <c r="E146" s="1268"/>
      <c r="F146" s="1268"/>
      <c r="G146" s="1268"/>
      <c r="H146" s="1268"/>
      <c r="I146" s="1268"/>
      <c r="J146" s="1268"/>
      <c r="K146" s="1268"/>
      <c r="L146" s="1268"/>
      <c r="M146" s="1268"/>
      <c r="N146" s="1268"/>
      <c r="O146" s="1268"/>
      <c r="P146" s="1268"/>
      <c r="Q146" s="1268"/>
      <c r="R146" s="1268"/>
      <c r="S146" s="1268"/>
      <c r="T146" s="1268"/>
      <c r="U146" s="1268"/>
      <c r="V146" s="1268"/>
      <c r="W146" s="1268"/>
      <c r="X146" s="1268"/>
      <c r="Y146" s="1268"/>
      <c r="Z146" s="1268"/>
      <c r="AA146" s="1395" t="s">
        <v>108</v>
      </c>
      <c r="AB146" s="1421">
        <v>0.45</v>
      </c>
      <c r="AC146" s="1418">
        <v>1.42</v>
      </c>
      <c r="AD146" s="1268"/>
      <c r="AE146" s="1268"/>
      <c r="AF146" s="1422" t="s">
        <v>278</v>
      </c>
      <c r="AG146" s="1268"/>
      <c r="AH146" s="1268"/>
      <c r="AI146" s="1268"/>
      <c r="AJ146" s="1374"/>
      <c r="AK146" s="1374"/>
      <c r="AL146" s="1375" t="s">
        <v>53</v>
      </c>
      <c r="AM146" s="1375" t="s">
        <v>54</v>
      </c>
      <c r="AN146" s="1435" t="s">
        <v>55</v>
      </c>
      <c r="AO146" s="1268"/>
      <c r="AP146" s="1268"/>
      <c r="AQ146" s="1268"/>
      <c r="AR146" s="1268">
        <v>10</v>
      </c>
      <c r="AS146" s="1268">
        <v>1.01</v>
      </c>
      <c r="AT146" s="1268">
        <v>1.0201</v>
      </c>
      <c r="AU146" s="1268"/>
      <c r="AV146" s="1268"/>
      <c r="AW146" s="1268"/>
      <c r="AX146" s="1268"/>
      <c r="AY146" s="1268"/>
      <c r="AZ146" s="1268"/>
      <c r="BA146" s="1268"/>
      <c r="BB146" s="2105"/>
      <c r="BC146" s="2105"/>
      <c r="BD146" s="2105"/>
      <c r="BE146" s="2105"/>
      <c r="BF146" s="2105"/>
      <c r="BG146" s="1268"/>
      <c r="BH146" s="1268"/>
      <c r="BI146" s="1268"/>
      <c r="BJ146" s="1268"/>
      <c r="BL146" s="1268"/>
      <c r="BM146" s="2132"/>
      <c r="BN146" s="2132"/>
      <c r="BO146" s="2132"/>
      <c r="BP146" s="2132"/>
      <c r="BQ146" s="2132"/>
      <c r="BR146" s="1268"/>
      <c r="BS146" s="1268"/>
      <c r="BT146" s="1268"/>
      <c r="BU146" s="1268"/>
      <c r="BV146" s="1268"/>
      <c r="BW146" s="1268"/>
      <c r="BX146" s="1268"/>
      <c r="BY146" s="1270"/>
      <c r="BZ146" s="1270"/>
      <c r="CA146" s="1270"/>
      <c r="CB146" s="1270"/>
      <c r="CC146" s="1270"/>
      <c r="CD146" s="1268"/>
    </row>
    <row r="147" spans="1:82" x14ac:dyDescent="0.25">
      <c r="A147" s="1277"/>
      <c r="B147" s="1268"/>
      <c r="C147" s="1268"/>
      <c r="D147" s="1268"/>
      <c r="E147" s="1268"/>
      <c r="F147" s="1268"/>
      <c r="G147" s="1268"/>
      <c r="H147" s="1268"/>
      <c r="I147" s="1268"/>
      <c r="J147" s="1268"/>
      <c r="K147" s="1268"/>
      <c r="L147" s="1268"/>
      <c r="M147" s="1268"/>
      <c r="N147" s="1268"/>
      <c r="O147" s="1268"/>
      <c r="P147" s="1268"/>
      <c r="Q147" s="1268"/>
      <c r="R147" s="1268"/>
      <c r="S147" s="1268"/>
      <c r="T147" s="1268"/>
      <c r="U147" s="1268"/>
      <c r="V147" s="1268"/>
      <c r="W147" s="1268"/>
      <c r="X147" s="1268"/>
      <c r="Y147" s="1268"/>
      <c r="Z147" s="1268"/>
      <c r="AA147" s="1423" t="s">
        <v>99</v>
      </c>
      <c r="AB147" s="1421">
        <v>0.28000000000000003</v>
      </c>
      <c r="AC147" s="1418">
        <v>1</v>
      </c>
      <c r="AD147" s="1268"/>
      <c r="AE147" s="1268"/>
      <c r="AF147" s="1268">
        <v>4.5052000000000003</v>
      </c>
      <c r="AG147" s="1268"/>
      <c r="AH147" s="1374"/>
      <c r="AI147" s="1374"/>
      <c r="AJ147" s="1268"/>
      <c r="AK147" s="1375" t="s">
        <v>57</v>
      </c>
      <c r="AL147" s="1376">
        <v>1.9999999999999999E-6</v>
      </c>
      <c r="AM147" s="1377">
        <v>1.3815999999999999</v>
      </c>
      <c r="AN147" s="1436">
        <v>0</v>
      </c>
      <c r="AO147" s="1374"/>
      <c r="AP147" s="2106" t="s">
        <v>58</v>
      </c>
      <c r="AQ147" s="1268"/>
      <c r="AR147" s="1268">
        <v>15</v>
      </c>
      <c r="AS147" s="1268">
        <v>1.26</v>
      </c>
      <c r="AT147" s="1268">
        <v>1.2726</v>
      </c>
      <c r="AU147" s="1268"/>
      <c r="AV147" s="1268"/>
      <c r="AW147" s="1268"/>
      <c r="AX147" s="1268"/>
      <c r="AY147" s="1268"/>
      <c r="AZ147" s="1268"/>
      <c r="BA147" s="1268"/>
      <c r="BB147" s="2105"/>
      <c r="BC147" s="2105"/>
      <c r="BD147" s="2105"/>
      <c r="BE147" s="2105"/>
      <c r="BF147" s="2105"/>
      <c r="BG147" s="1268"/>
      <c r="BH147" s="1268"/>
      <c r="BI147" s="1268"/>
      <c r="BJ147" s="1268"/>
      <c r="BL147" s="1268"/>
      <c r="BM147" s="2132"/>
      <c r="BN147" s="2132"/>
      <c r="BO147" s="2132"/>
      <c r="BP147" s="2132"/>
      <c r="BQ147" s="2132"/>
      <c r="BR147" s="1268"/>
      <c r="BS147" s="1268"/>
      <c r="BT147" s="1268"/>
      <c r="BU147" s="1268"/>
      <c r="BV147" s="1268"/>
      <c r="BW147" s="1268"/>
      <c r="BX147" s="1268"/>
      <c r="BY147" s="1270"/>
      <c r="BZ147" s="1270"/>
      <c r="CA147" s="1270"/>
      <c r="CB147" s="1270"/>
      <c r="CC147" s="1270"/>
      <c r="CD147" s="1268"/>
    </row>
    <row r="148" spans="1:82" x14ac:dyDescent="0.25">
      <c r="A148" s="1268"/>
      <c r="B148" s="1268"/>
      <c r="C148" s="1268"/>
      <c r="D148" s="1268"/>
      <c r="E148" s="1268"/>
      <c r="F148" s="1268"/>
      <c r="G148" s="1268"/>
      <c r="H148" s="1268"/>
      <c r="I148" s="1268"/>
      <c r="J148" s="1268"/>
      <c r="K148" s="1268"/>
      <c r="L148" s="1268"/>
      <c r="M148" s="1268"/>
      <c r="N148" s="1268"/>
      <c r="O148" s="1268"/>
      <c r="P148" s="1268"/>
      <c r="Q148" s="1268"/>
      <c r="R148" s="1268"/>
      <c r="S148" s="1268"/>
      <c r="T148" s="1268"/>
      <c r="U148" s="1268"/>
      <c r="V148" s="1268"/>
      <c r="W148" s="1268"/>
      <c r="X148" s="1268"/>
      <c r="Y148" s="1268"/>
      <c r="Z148" s="1268"/>
      <c r="AA148" s="1396" t="s">
        <v>114</v>
      </c>
      <c r="AB148" s="1421">
        <v>0.48</v>
      </c>
      <c r="AC148" s="1418">
        <v>1</v>
      </c>
      <c r="AD148" s="1268"/>
      <c r="AE148" s="1268"/>
      <c r="AF148" s="1422" t="s">
        <v>279</v>
      </c>
      <c r="AG148" s="1268"/>
      <c r="AH148" s="1374"/>
      <c r="AI148" s="1374"/>
      <c r="AJ148" s="1380"/>
      <c r="AK148" s="1375" t="s">
        <v>59</v>
      </c>
      <c r="AL148" s="1376">
        <v>1.9999999999999999E-6</v>
      </c>
      <c r="AM148" s="1377">
        <v>1.3586</v>
      </c>
      <c r="AN148" s="1436">
        <v>0</v>
      </c>
      <c r="AO148" s="1374"/>
      <c r="AP148" s="2106"/>
      <c r="AQ148" s="1268"/>
      <c r="AR148" s="1268">
        <v>20</v>
      </c>
      <c r="AS148" s="1268">
        <v>1.49</v>
      </c>
      <c r="AT148" s="1268">
        <v>1.5048999999999999</v>
      </c>
      <c r="AU148" s="1268"/>
      <c r="AV148" s="1268"/>
      <c r="AW148" s="1268"/>
      <c r="AX148" s="1268"/>
      <c r="AY148" s="1268"/>
      <c r="AZ148" s="1268"/>
      <c r="BA148" s="1268"/>
      <c r="BB148" s="1268"/>
      <c r="BC148" s="1268"/>
      <c r="BD148" s="1268"/>
      <c r="BE148" s="1268"/>
      <c r="BF148" s="1268"/>
      <c r="BG148" s="1268"/>
      <c r="BH148" s="1268"/>
      <c r="BI148" s="1268"/>
      <c r="BJ148" s="1268"/>
      <c r="BL148" s="1268"/>
      <c r="BM148" s="2132" t="s">
        <v>717</v>
      </c>
      <c r="BN148" s="2132"/>
      <c r="BO148" s="2132"/>
      <c r="BP148" s="2132"/>
      <c r="BQ148" s="2132"/>
      <c r="BR148" s="1268"/>
      <c r="BS148" s="1268"/>
      <c r="BT148" s="1268"/>
      <c r="BU148" s="1268"/>
      <c r="BV148" s="1268"/>
      <c r="BW148" s="1268"/>
      <c r="BX148" s="1268"/>
      <c r="BY148" s="1270"/>
      <c r="BZ148" s="1270"/>
      <c r="CA148" s="1270"/>
      <c r="CB148" s="1270"/>
      <c r="CC148" s="1270"/>
      <c r="CD148" s="1268"/>
    </row>
    <row r="149" spans="1:82" x14ac:dyDescent="0.25">
      <c r="A149" s="1268"/>
      <c r="B149" s="1268"/>
      <c r="C149" s="1268"/>
      <c r="D149" s="1268"/>
      <c r="E149" s="1268"/>
      <c r="F149" s="1268"/>
      <c r="G149" s="1268"/>
      <c r="H149" s="1268"/>
      <c r="I149" s="1268"/>
      <c r="J149" s="1268"/>
      <c r="K149" s="1268"/>
      <c r="L149" s="1268"/>
      <c r="M149" s="1268"/>
      <c r="N149" s="1268"/>
      <c r="O149" s="1268"/>
      <c r="P149" s="1268"/>
      <c r="Q149" s="1268"/>
      <c r="R149" s="1268"/>
      <c r="S149" s="1268"/>
      <c r="T149" s="1268"/>
      <c r="U149" s="1268"/>
      <c r="V149" s="1268"/>
      <c r="W149" s="1268"/>
      <c r="X149" s="1268"/>
      <c r="Y149" s="1268"/>
      <c r="Z149" s="1268"/>
      <c r="AA149" s="1397" t="s">
        <v>92</v>
      </c>
      <c r="AB149" s="1421">
        <v>0.55000000000000004</v>
      </c>
      <c r="AC149" s="1418">
        <v>0.9</v>
      </c>
      <c r="AD149" s="1268"/>
      <c r="AE149" s="1268"/>
      <c r="AF149" s="1268">
        <v>366.46</v>
      </c>
      <c r="AG149" s="1268"/>
      <c r="AH149" s="1374"/>
      <c r="AI149" s="1374"/>
      <c r="AJ149" s="1380"/>
      <c r="AK149" s="1375" t="s">
        <v>60</v>
      </c>
      <c r="AL149" s="1376">
        <v>9.9999999999999995E-7</v>
      </c>
      <c r="AM149" s="1377">
        <v>1.2988999999999999</v>
      </c>
      <c r="AN149" s="1436">
        <v>0</v>
      </c>
      <c r="AO149" s="1374"/>
      <c r="AP149" s="2106"/>
      <c r="AQ149" s="1268"/>
      <c r="AR149" s="1268">
        <v>25</v>
      </c>
      <c r="AS149" s="1268">
        <v>1.71</v>
      </c>
      <c r="AT149" s="1268">
        <v>1.7271000000000001</v>
      </c>
      <c r="AU149" s="1268"/>
      <c r="AV149" s="1268"/>
      <c r="AW149" s="1268"/>
      <c r="AX149" s="1268"/>
      <c r="AY149" s="1268"/>
      <c r="AZ149" s="1268"/>
      <c r="BA149" s="1268"/>
      <c r="BB149" s="1268"/>
      <c r="BC149" s="1268"/>
      <c r="BD149" s="1268"/>
      <c r="BE149" s="1268"/>
      <c r="BF149" s="1268"/>
      <c r="BG149" s="1268"/>
      <c r="BH149" s="1268"/>
      <c r="BI149" s="1268"/>
      <c r="BJ149" s="1268"/>
      <c r="BL149" s="1268"/>
      <c r="BM149" s="2132"/>
      <c r="BN149" s="2132"/>
      <c r="BO149" s="2132"/>
      <c r="BP149" s="2132"/>
      <c r="BQ149" s="2132"/>
      <c r="BR149" s="1268"/>
      <c r="BS149" s="1268"/>
      <c r="BT149" s="1268"/>
      <c r="BU149" s="1268"/>
      <c r="BV149" s="1268"/>
      <c r="BW149" s="1268"/>
      <c r="BX149" s="1268"/>
      <c r="BY149" s="1270"/>
      <c r="BZ149" s="1270"/>
      <c r="CA149" s="1270"/>
      <c r="CB149" s="1270"/>
      <c r="CC149" s="1270"/>
      <c r="CD149" s="1268"/>
    </row>
    <row r="150" spans="1:82" x14ac:dyDescent="0.25">
      <c r="A150" s="1268"/>
      <c r="B150" s="1268"/>
      <c r="C150" s="1268"/>
      <c r="D150" s="1268"/>
      <c r="E150" s="1268"/>
      <c r="F150" s="1268"/>
      <c r="G150" s="1268"/>
      <c r="H150" s="1268"/>
      <c r="I150" s="1268"/>
      <c r="J150" s="1268"/>
      <c r="K150" s="1268"/>
      <c r="L150" s="1268"/>
      <c r="M150" s="1268"/>
      <c r="N150" s="1268"/>
      <c r="O150" s="1268"/>
      <c r="P150" s="1268"/>
      <c r="Q150" s="1268"/>
      <c r="R150" s="1268"/>
      <c r="S150" s="1268"/>
      <c r="T150" s="1268"/>
      <c r="U150" s="1268"/>
      <c r="V150" s="1268"/>
      <c r="W150" s="1268"/>
      <c r="X150" s="1268"/>
      <c r="Y150" s="1268"/>
      <c r="Z150" s="1268"/>
      <c r="AA150" s="1394" t="s">
        <v>104</v>
      </c>
      <c r="AB150" s="1421">
        <v>2.2599999999999998</v>
      </c>
      <c r="AC150" s="1418">
        <v>2.2000000000000002</v>
      </c>
      <c r="AD150" s="1268"/>
      <c r="AE150" s="1271"/>
      <c r="AF150" s="1271"/>
      <c r="AG150" s="1271"/>
      <c r="AH150" s="1316"/>
      <c r="AI150" s="1374"/>
      <c r="AJ150" s="1380"/>
      <c r="AK150" s="1375"/>
      <c r="AL150" s="1374"/>
      <c r="AM150" s="1374"/>
      <c r="AN150" s="1434"/>
      <c r="AO150" s="1374"/>
      <c r="AP150" s="1268"/>
      <c r="AQ150" s="1268"/>
      <c r="AR150" s="1268"/>
      <c r="AS150" s="1268"/>
      <c r="AT150" s="1268"/>
      <c r="AU150" s="1268"/>
      <c r="AV150" s="1268"/>
      <c r="AW150" s="1268"/>
      <c r="AX150" s="1268"/>
      <c r="AY150" s="1268"/>
      <c r="AZ150" s="1268"/>
      <c r="BA150" s="1268"/>
      <c r="BB150" s="1268"/>
      <c r="BC150" s="1268"/>
      <c r="BD150" s="1268"/>
      <c r="BE150" s="1268"/>
      <c r="BF150" s="1268"/>
      <c r="BG150" s="1268"/>
      <c r="BH150" s="1268"/>
      <c r="BI150" s="1268"/>
      <c r="BJ150" s="1268"/>
      <c r="BL150" s="1268"/>
      <c r="BM150" s="2132"/>
      <c r="BN150" s="2132"/>
      <c r="BO150" s="2132"/>
      <c r="BP150" s="2132"/>
      <c r="BQ150" s="2132"/>
      <c r="BR150" s="1268"/>
      <c r="BS150" s="1268"/>
      <c r="BT150" s="1268"/>
      <c r="BU150" s="1268"/>
      <c r="BV150" s="1268"/>
      <c r="BW150" s="1268"/>
      <c r="BX150" s="1268"/>
      <c r="BY150" s="1270"/>
      <c r="BZ150" s="1270"/>
      <c r="CA150" s="1270"/>
      <c r="CB150" s="1270"/>
      <c r="CC150" s="1270"/>
      <c r="CD150" s="1268"/>
    </row>
    <row r="151" spans="1:82" x14ac:dyDescent="0.25">
      <c r="A151" s="1268"/>
      <c r="B151" s="1268"/>
      <c r="C151" s="1268"/>
      <c r="D151" s="1268"/>
      <c r="E151" s="1268"/>
      <c r="F151" s="1268"/>
      <c r="G151" s="1268"/>
      <c r="H151" s="1268"/>
      <c r="I151" s="1268"/>
      <c r="J151" s="1268"/>
      <c r="K151" s="1268"/>
      <c r="L151" s="1268"/>
      <c r="M151" s="1268"/>
      <c r="N151" s="1268"/>
      <c r="O151" s="1268"/>
      <c r="P151" s="1268"/>
      <c r="Q151" s="1268"/>
      <c r="R151" s="1268"/>
      <c r="S151" s="1268"/>
      <c r="T151" s="1268"/>
      <c r="U151" s="1268"/>
      <c r="V151" s="1268"/>
      <c r="W151" s="1268"/>
      <c r="X151" s="1268"/>
      <c r="Y151" s="1268"/>
      <c r="Z151" s="1268"/>
      <c r="AA151" s="1268"/>
      <c r="AB151" s="1271"/>
      <c r="AC151" s="1388"/>
      <c r="AD151" s="1390"/>
      <c r="AE151" s="1382"/>
      <c r="AF151" s="1383"/>
      <c r="AG151" s="1383"/>
      <c r="AH151" s="1316"/>
      <c r="AI151" s="1384"/>
      <c r="AJ151" s="1380"/>
      <c r="AK151" s="1375" t="s">
        <v>57</v>
      </c>
      <c r="AL151" s="1378">
        <v>6.0000000000000002E-6</v>
      </c>
      <c r="AM151" s="1379">
        <v>0.1946</v>
      </c>
      <c r="AN151" s="1437">
        <v>93239</v>
      </c>
      <c r="AO151" s="1374"/>
      <c r="AP151" s="2107" t="s">
        <v>61</v>
      </c>
      <c r="AQ151" s="1268"/>
      <c r="AR151" s="1268"/>
      <c r="AS151" s="1268"/>
      <c r="AT151" s="1268"/>
      <c r="AU151" s="1268"/>
      <c r="AV151" s="1268"/>
      <c r="AW151" s="1268"/>
      <c r="AX151" s="1268"/>
      <c r="AY151" s="1268"/>
      <c r="AZ151" s="1268"/>
      <c r="BA151" s="1268"/>
      <c r="BB151" s="1268"/>
      <c r="BC151" s="1268"/>
      <c r="BD151" s="1268"/>
      <c r="BE151" s="1268"/>
      <c r="BF151" s="1268"/>
      <c r="BG151" s="1268"/>
      <c r="BH151" s="1268"/>
      <c r="BI151" s="1268"/>
      <c r="BJ151" s="1268"/>
      <c r="BL151" s="1268"/>
      <c r="BM151" s="2132" t="s">
        <v>718</v>
      </c>
      <c r="BN151" s="2132"/>
      <c r="BO151" s="2132"/>
      <c r="BP151" s="2132"/>
      <c r="BQ151" s="2132"/>
      <c r="BR151" s="1268"/>
      <c r="BS151" s="1268"/>
      <c r="BT151" s="1268"/>
      <c r="BU151" s="1268"/>
      <c r="BV151" s="1268"/>
      <c r="BW151" s="1268"/>
      <c r="BX151" s="1268"/>
      <c r="BY151" s="1270"/>
      <c r="BZ151" s="1270"/>
      <c r="CA151" s="1270"/>
      <c r="CB151" s="1270"/>
      <c r="CC151" s="1270"/>
      <c r="CD151" s="1268"/>
    </row>
    <row r="152" spans="1:82" x14ac:dyDescent="0.25">
      <c r="A152" s="1268"/>
      <c r="B152" s="1268"/>
      <c r="C152" s="1268"/>
      <c r="D152" s="1268"/>
      <c r="E152" s="1268"/>
      <c r="F152" s="1268"/>
      <c r="G152" s="1268"/>
      <c r="H152" s="1268"/>
      <c r="I152" s="1268"/>
      <c r="J152" s="1268"/>
      <c r="K152" s="1268"/>
      <c r="L152" s="1268"/>
      <c r="M152" s="1268"/>
      <c r="N152" s="1268"/>
      <c r="O152" s="1268"/>
      <c r="P152" s="1268"/>
      <c r="Q152" s="1268"/>
      <c r="R152" s="1268"/>
      <c r="S152" s="1268"/>
      <c r="T152" s="1268"/>
      <c r="U152" s="1268"/>
      <c r="V152" s="1268"/>
      <c r="W152" s="1268"/>
      <c r="X152" s="1268"/>
      <c r="Y152" s="1268"/>
      <c r="Z152" s="1268"/>
      <c r="AA152" s="1424"/>
      <c r="AB152" s="1271"/>
      <c r="AC152" s="1388"/>
      <c r="AD152" s="1390"/>
      <c r="AE152" s="1382"/>
      <c r="AF152" s="1383"/>
      <c r="AG152" s="1383"/>
      <c r="AH152" s="1316"/>
      <c r="AI152" s="1384"/>
      <c r="AJ152" s="1380"/>
      <c r="AK152" s="1375" t="s">
        <v>59</v>
      </c>
      <c r="AL152" s="1378">
        <v>3.9999999999999998E-6</v>
      </c>
      <c r="AM152" s="1379">
        <v>0.45240000000000002</v>
      </c>
      <c r="AN152" s="1437">
        <v>76593</v>
      </c>
      <c r="AO152" s="1374"/>
      <c r="AP152" s="2107"/>
      <c r="AQ152" s="1268"/>
      <c r="AR152" s="1268"/>
      <c r="AS152" s="1268" t="s">
        <v>581</v>
      </c>
      <c r="AT152" s="1268"/>
      <c r="AU152" s="1268"/>
      <c r="AV152" s="1268"/>
      <c r="AW152" s="1268"/>
      <c r="AX152" s="1268"/>
      <c r="AY152" s="1268"/>
      <c r="AZ152" s="1268"/>
      <c r="BA152" s="1268"/>
      <c r="BB152" s="1268"/>
      <c r="BC152" s="1268"/>
      <c r="BD152" s="1268"/>
      <c r="BE152" s="1268"/>
      <c r="BF152" s="1268"/>
      <c r="BG152" s="1268"/>
      <c r="BH152" s="1268"/>
      <c r="BI152" s="1268"/>
      <c r="BJ152" s="1268"/>
      <c r="BL152" s="1268"/>
      <c r="BM152" s="2132"/>
      <c r="BN152" s="2132"/>
      <c r="BO152" s="2132"/>
      <c r="BP152" s="2132"/>
      <c r="BQ152" s="2132"/>
      <c r="BR152" s="1268"/>
      <c r="BS152" s="1268"/>
      <c r="BT152" s="1268"/>
      <c r="BU152" s="1268"/>
      <c r="BV152" s="1268"/>
      <c r="BW152" s="1268"/>
      <c r="BX152" s="1268"/>
      <c r="BY152" s="1270"/>
      <c r="BZ152" s="1270"/>
      <c r="CA152" s="1270"/>
      <c r="CB152" s="1270"/>
      <c r="CC152" s="1270"/>
      <c r="CD152" s="1268"/>
    </row>
    <row r="153" spans="1:82" x14ac:dyDescent="0.25">
      <c r="A153" s="1268"/>
      <c r="B153" s="1268"/>
      <c r="C153" s="1268"/>
      <c r="D153" s="1289"/>
      <c r="E153" s="1289"/>
      <c r="F153" s="1428"/>
      <c r="G153" s="1289"/>
      <c r="H153" s="1268"/>
      <c r="I153" s="1268"/>
      <c r="J153" s="1268"/>
      <c r="K153" s="1268"/>
      <c r="L153" s="1268"/>
      <c r="M153" s="1268"/>
      <c r="N153" s="1268"/>
      <c r="O153" s="1268"/>
      <c r="P153" s="1268"/>
      <c r="Q153" s="1268"/>
      <c r="R153" s="1268"/>
      <c r="S153" s="1268"/>
      <c r="T153" s="1268"/>
      <c r="U153" s="1268"/>
      <c r="V153" s="1268"/>
      <c r="W153" s="1268"/>
      <c r="X153" s="1268"/>
      <c r="Y153" s="1268"/>
      <c r="Z153" s="1268"/>
      <c r="AA153" s="1268"/>
      <c r="AB153" s="1271"/>
      <c r="AC153" s="1388"/>
      <c r="AD153" s="1390"/>
      <c r="AE153" s="1382"/>
      <c r="AF153" s="1383"/>
      <c r="AG153" s="1383"/>
      <c r="AH153" s="1316"/>
      <c r="AI153" s="1384"/>
      <c r="AJ153" s="1380"/>
      <c r="AK153" s="1375" t="s">
        <v>60</v>
      </c>
      <c r="AL153" s="1378">
        <v>9.9999999999999995E-7</v>
      </c>
      <c r="AM153" s="1379">
        <v>1.3283</v>
      </c>
      <c r="AN153" s="1437">
        <v>-3813</v>
      </c>
      <c r="AO153" s="1374"/>
      <c r="AP153" s="2107"/>
      <c r="AQ153" s="1268"/>
      <c r="AR153" s="1268"/>
      <c r="AS153" s="1268"/>
      <c r="AT153" s="1268"/>
      <c r="AU153" s="1268"/>
      <c r="AV153" s="1268"/>
      <c r="AW153" s="1268"/>
      <c r="AX153" s="1268"/>
      <c r="AY153" s="1268"/>
      <c r="AZ153" s="1268"/>
      <c r="BA153" s="1268"/>
      <c r="BB153" s="1268"/>
      <c r="BC153" s="1268"/>
      <c r="BD153" s="1268"/>
      <c r="BE153" s="1268"/>
      <c r="BF153" s="1268"/>
      <c r="BG153" s="1268"/>
      <c r="BH153" s="1268"/>
      <c r="BI153" s="1268"/>
      <c r="BJ153" s="1268"/>
      <c r="BL153" s="1268"/>
      <c r="BM153" s="2132"/>
      <c r="BN153" s="2132"/>
      <c r="BO153" s="2132"/>
      <c r="BP153" s="2132"/>
      <c r="BQ153" s="2132"/>
      <c r="BR153" s="1268"/>
      <c r="BS153" s="1268"/>
      <c r="BT153" s="1268"/>
      <c r="BU153" s="1268"/>
      <c r="BV153" s="1268"/>
      <c r="BW153" s="1268"/>
      <c r="BX153" s="1268"/>
      <c r="BY153" s="1270"/>
      <c r="BZ153" s="1270"/>
      <c r="CA153" s="1270"/>
      <c r="CB153" s="1270"/>
      <c r="CC153" s="1270"/>
      <c r="CD153" s="1268"/>
    </row>
    <row r="154" spans="1:82" ht="23.25" x14ac:dyDescent="0.35">
      <c r="A154" s="1393"/>
      <c r="B154" s="1404"/>
      <c r="C154" s="1404"/>
      <c r="D154" s="1425"/>
      <c r="E154" s="1425"/>
      <c r="F154" s="1430"/>
      <c r="G154" s="1425"/>
      <c r="H154" s="2108" t="s">
        <v>71</v>
      </c>
      <c r="I154" s="2108"/>
      <c r="J154" s="2108"/>
      <c r="K154" s="2108"/>
      <c r="L154" s="2108"/>
      <c r="M154" s="2108"/>
      <c r="N154" s="2108"/>
      <c r="O154" s="2108"/>
      <c r="P154" s="2108"/>
      <c r="Q154" s="2108"/>
      <c r="R154" s="2108"/>
      <c r="S154" s="2108"/>
      <c r="T154" s="1393"/>
      <c r="U154" s="1393"/>
      <c r="V154" s="1393"/>
      <c r="W154" s="1393"/>
      <c r="X154" s="1393"/>
      <c r="Y154" s="1426"/>
      <c r="Z154" s="1393"/>
      <c r="AA154" s="1393"/>
      <c r="AB154" s="1427"/>
      <c r="AC154" s="1389"/>
      <c r="AD154" s="1391"/>
      <c r="AE154" s="1385"/>
      <c r="AF154" s="1385"/>
      <c r="AG154" s="1385"/>
      <c r="AH154" s="1385"/>
      <c r="AI154" s="1386"/>
      <c r="AJ154" s="1387"/>
      <c r="AK154" s="1387"/>
      <c r="AL154" s="1387"/>
      <c r="AM154" s="1387"/>
      <c r="AN154" s="1438"/>
      <c r="AO154" s="1387"/>
      <c r="AP154" s="1387"/>
      <c r="AQ154" s="1393"/>
      <c r="AR154" s="1393"/>
      <c r="AS154" s="1393"/>
      <c r="AT154" s="1393"/>
      <c r="AU154" s="1393"/>
      <c r="AV154" s="1393"/>
      <c r="AW154" s="1393"/>
      <c r="AX154" s="1393"/>
      <c r="AY154" s="1393"/>
      <c r="AZ154" s="1393"/>
      <c r="BA154" s="1393"/>
      <c r="BB154" s="1393"/>
      <c r="BC154" s="1393"/>
      <c r="BD154" s="1426"/>
      <c r="BE154" s="1426"/>
      <c r="BF154" s="1426"/>
      <c r="BG154" s="1426"/>
      <c r="BH154" s="1426"/>
      <c r="BI154" s="1426"/>
      <c r="BJ154" s="1426"/>
      <c r="BK154" s="1426"/>
      <c r="BL154" s="1426"/>
      <c r="BM154" s="2132" t="s">
        <v>719</v>
      </c>
      <c r="BN154" s="2132"/>
      <c r="BO154" s="2132"/>
      <c r="BP154" s="2132"/>
      <c r="BQ154" s="2132"/>
      <c r="BR154" s="1426"/>
      <c r="BS154" s="1426"/>
      <c r="BT154" s="1426"/>
      <c r="BU154" s="1426"/>
      <c r="BV154" s="1426"/>
      <c r="BW154" s="1426"/>
      <c r="BX154" s="1426"/>
      <c r="BY154" s="1270"/>
      <c r="BZ154" s="1270"/>
      <c r="CA154" s="1270"/>
      <c r="CB154" s="1270"/>
      <c r="CC154" s="1270"/>
      <c r="CD154" s="1268"/>
    </row>
    <row r="155" spans="1:82" x14ac:dyDescent="0.25">
      <c r="A155" s="1268"/>
      <c r="B155" s="1268"/>
      <c r="C155" s="1268"/>
      <c r="D155" s="1289"/>
      <c r="E155" s="1272"/>
      <c r="F155" s="1273"/>
      <c r="G155" s="1289"/>
      <c r="H155" s="1268"/>
      <c r="I155" s="1268"/>
      <c r="J155" s="1268"/>
      <c r="K155" s="1268"/>
      <c r="L155" s="1268"/>
      <c r="M155" s="1268"/>
      <c r="N155" s="1268"/>
      <c r="O155" s="1268"/>
      <c r="P155" s="1268"/>
      <c r="Q155" s="1268"/>
      <c r="R155" s="1268"/>
      <c r="S155" s="1268"/>
      <c r="T155" s="1268"/>
      <c r="U155" s="1268"/>
      <c r="V155" s="1268"/>
      <c r="W155" s="1268"/>
      <c r="X155" s="1268"/>
      <c r="Y155" s="1268"/>
      <c r="Z155" s="1268"/>
      <c r="AA155" s="1268"/>
      <c r="AB155" s="1268"/>
      <c r="AC155" s="1268"/>
      <c r="AD155" s="1268"/>
      <c r="AE155" s="1268"/>
      <c r="AF155" s="1268"/>
      <c r="AG155" s="1268"/>
      <c r="AH155" s="1268"/>
      <c r="AI155" s="1268"/>
      <c r="AJ155" s="1268"/>
      <c r="AK155" s="1268"/>
      <c r="AL155" s="1268"/>
      <c r="AM155" s="1268"/>
      <c r="AN155" s="1439"/>
      <c r="AO155" s="1268"/>
      <c r="AP155" s="1268"/>
      <c r="AQ155" s="1268"/>
      <c r="AR155" s="1268"/>
      <c r="AS155" s="1268"/>
      <c r="AT155" s="1268"/>
      <c r="AU155" s="1268"/>
      <c r="AV155" s="1268"/>
      <c r="AW155" s="1268"/>
      <c r="AX155" s="1268"/>
      <c r="AY155" s="1268"/>
      <c r="AZ155" s="1268"/>
      <c r="BA155" s="1268"/>
      <c r="BB155" s="1268"/>
      <c r="BC155" s="1268"/>
      <c r="BD155" s="1268"/>
      <c r="BE155" s="1268"/>
      <c r="BF155" s="1268"/>
      <c r="BG155" s="1268"/>
      <c r="BH155" s="1268"/>
      <c r="BI155" s="1268"/>
      <c r="BJ155" s="1268"/>
      <c r="BL155" s="1268"/>
      <c r="BM155" s="2132"/>
      <c r="BN155" s="2132"/>
      <c r="BO155" s="2132"/>
      <c r="BP155" s="2132"/>
      <c r="BQ155" s="2132"/>
      <c r="BR155" s="1268"/>
      <c r="BS155" s="1268"/>
      <c r="BT155" s="1268"/>
      <c r="BU155" s="1268"/>
      <c r="BV155" s="1268"/>
      <c r="BW155" s="1268"/>
      <c r="BX155" s="1268"/>
      <c r="BY155" s="1270"/>
      <c r="BZ155" s="1270"/>
      <c r="CA155" s="1270"/>
      <c r="CB155" s="1270"/>
      <c r="CC155" s="1270"/>
      <c r="CD155" s="1268"/>
    </row>
    <row r="156" spans="1:82" x14ac:dyDescent="0.25">
      <c r="A156" s="1268"/>
      <c r="B156" s="1268"/>
      <c r="C156" s="1268"/>
      <c r="D156" s="1289"/>
      <c r="E156" s="1289"/>
      <c r="F156" s="1428"/>
      <c r="G156" s="1289"/>
      <c r="H156" s="1268"/>
      <c r="I156" s="1268"/>
      <c r="J156" s="1268"/>
      <c r="K156" s="1268"/>
      <c r="L156" s="1268"/>
      <c r="M156" s="1268"/>
      <c r="N156" s="1268"/>
      <c r="O156" s="1268"/>
      <c r="P156" s="1268"/>
      <c r="Q156" s="1268"/>
      <c r="R156" s="1268"/>
      <c r="S156" s="1268"/>
      <c r="T156" s="1268"/>
      <c r="U156" s="1268"/>
      <c r="V156" s="1268"/>
      <c r="W156" s="1268"/>
      <c r="X156" s="1268"/>
      <c r="Y156" s="1268"/>
      <c r="Z156" s="1268"/>
      <c r="AA156" s="1268"/>
      <c r="AB156" s="1268"/>
      <c r="AC156" s="1268"/>
      <c r="AD156" s="1268"/>
      <c r="AE156" s="1268"/>
      <c r="AF156" s="1268"/>
      <c r="AG156" s="1268"/>
      <c r="AH156" s="1268"/>
      <c r="AI156" s="1268"/>
      <c r="AJ156" s="1268"/>
      <c r="AK156" s="1268"/>
      <c r="AL156" s="1268"/>
      <c r="AM156" s="1268"/>
      <c r="AN156" s="1439"/>
      <c r="AO156" s="1268"/>
      <c r="AP156" s="1268"/>
      <c r="AQ156" s="1268"/>
      <c r="AR156" s="1268"/>
      <c r="AS156" s="1268"/>
      <c r="AT156" s="1268"/>
      <c r="AU156" s="1268"/>
      <c r="AV156" s="1268"/>
      <c r="AW156" s="1268"/>
      <c r="AX156" s="1268"/>
      <c r="AY156" s="1268"/>
      <c r="AZ156" s="1268"/>
      <c r="BA156" s="1268"/>
      <c r="BB156" s="1268"/>
      <c r="BC156" s="1268"/>
      <c r="BD156" s="1268"/>
      <c r="BE156" s="1268"/>
      <c r="BF156" s="1268"/>
      <c r="BG156" s="1268"/>
      <c r="BH156" s="1268"/>
      <c r="BI156" s="1268"/>
      <c r="BJ156" s="1268"/>
      <c r="BL156" s="1268"/>
      <c r="BM156" s="2132"/>
      <c r="BN156" s="2132"/>
      <c r="BO156" s="2132"/>
      <c r="BP156" s="2132"/>
      <c r="BQ156" s="2132"/>
      <c r="BR156" s="1268"/>
      <c r="BS156" s="1268"/>
      <c r="BT156" s="1268"/>
      <c r="BU156" s="1268"/>
      <c r="BV156" s="1268"/>
      <c r="BW156" s="1268"/>
      <c r="BX156" s="1268"/>
      <c r="BY156" s="1270"/>
      <c r="BZ156" s="1270"/>
      <c r="CA156" s="1270"/>
      <c r="CB156" s="1270"/>
      <c r="CC156" s="1270"/>
      <c r="CD156" s="1268"/>
    </row>
    <row r="157" spans="1:82" x14ac:dyDescent="0.25">
      <c r="A157" s="1268"/>
      <c r="B157" s="1268"/>
      <c r="C157" s="1268"/>
      <c r="D157" s="1268"/>
      <c r="E157" s="1268"/>
      <c r="F157" s="1268"/>
      <c r="G157" s="1268"/>
      <c r="H157" s="1268"/>
      <c r="I157" s="1268"/>
      <c r="J157" s="1268"/>
      <c r="K157" s="1268"/>
      <c r="L157" s="1268"/>
      <c r="M157" s="1268"/>
      <c r="N157" s="1268"/>
      <c r="O157" s="1268"/>
      <c r="P157" s="1268"/>
      <c r="Q157" s="1268"/>
      <c r="R157" s="1268"/>
      <c r="S157" s="1268"/>
      <c r="T157" s="1268"/>
      <c r="U157" s="1268"/>
      <c r="V157" s="1268"/>
      <c r="W157" s="1268"/>
      <c r="X157" s="1268"/>
      <c r="Y157" s="1268"/>
      <c r="Z157" s="1268"/>
      <c r="AA157" s="1268"/>
      <c r="AB157" s="1268"/>
      <c r="AC157" s="1268"/>
      <c r="AD157" s="1268"/>
      <c r="AE157" s="1268"/>
      <c r="AF157" s="1268"/>
      <c r="AG157" s="1268"/>
      <c r="AH157" s="1268"/>
      <c r="AI157" s="1268"/>
      <c r="AJ157" s="1268"/>
      <c r="AK157" s="1268"/>
      <c r="AL157" s="1268"/>
      <c r="AM157" s="1268"/>
      <c r="AN157" s="1439"/>
      <c r="AO157" s="1268"/>
      <c r="AP157" s="1268"/>
      <c r="AQ157" s="1268"/>
      <c r="AR157" s="1268"/>
      <c r="AS157" s="1268"/>
      <c r="AT157" s="1268"/>
      <c r="AU157" s="1268"/>
      <c r="AV157" s="1268"/>
      <c r="AW157" s="1268"/>
      <c r="AX157" s="1268"/>
      <c r="AY157" s="1268"/>
      <c r="AZ157" s="1268"/>
      <c r="BA157" s="1268"/>
      <c r="BB157" s="1268"/>
      <c r="BC157" s="1268"/>
      <c r="BD157" s="1268"/>
      <c r="BE157" s="1268"/>
      <c r="BF157" s="1268"/>
      <c r="BG157" s="1268"/>
      <c r="BH157" s="1268"/>
      <c r="BI157" s="1268"/>
      <c r="BJ157" s="1268"/>
      <c r="BL157" s="1268"/>
      <c r="BM157" s="1268"/>
      <c r="BN157" s="1268"/>
      <c r="BO157" s="1268"/>
      <c r="BP157" s="1268"/>
      <c r="BQ157" s="1268"/>
      <c r="BR157" s="1268"/>
      <c r="BS157" s="1268"/>
      <c r="BT157" s="1268"/>
      <c r="BU157" s="1268"/>
      <c r="BV157" s="1268"/>
      <c r="BW157" s="1268"/>
      <c r="BX157" s="1268"/>
      <c r="BY157" s="1270"/>
      <c r="BZ157" s="1270"/>
      <c r="CA157" s="1270"/>
      <c r="CB157" s="1270"/>
      <c r="CC157" s="1270"/>
      <c r="CD157" s="1268"/>
    </row>
    <row r="158" spans="1:82" x14ac:dyDescent="0.25">
      <c r="A158" s="1268"/>
      <c r="B158" s="1268"/>
      <c r="C158" s="1268"/>
      <c r="D158" s="1268"/>
      <c r="E158" s="1268"/>
      <c r="F158" s="1268"/>
      <c r="G158" s="1268"/>
      <c r="H158" s="1268"/>
      <c r="I158" s="1268"/>
      <c r="J158" s="1268"/>
      <c r="K158" s="1268"/>
      <c r="L158" s="1268"/>
      <c r="M158" s="1268"/>
      <c r="N158" s="1268"/>
      <c r="O158" s="1268"/>
      <c r="P158" s="1268"/>
      <c r="Q158" s="1268"/>
      <c r="R158" s="1268"/>
      <c r="S158" s="1268"/>
      <c r="T158" s="1268"/>
      <c r="U158" s="1268"/>
      <c r="V158" s="1268"/>
      <c r="W158" s="1268"/>
      <c r="X158" s="1268"/>
      <c r="Y158" s="1268"/>
      <c r="Z158" s="1268"/>
      <c r="AA158" s="1268"/>
      <c r="AB158" s="1268"/>
      <c r="AC158" s="1268"/>
      <c r="AD158" s="1268"/>
      <c r="AE158" s="1268"/>
      <c r="AF158" s="1268"/>
      <c r="AG158" s="1268"/>
      <c r="AH158" s="1268"/>
      <c r="AI158" s="1268"/>
      <c r="AJ158" s="1268"/>
      <c r="AK158" s="1268"/>
      <c r="AL158" s="1268"/>
      <c r="AM158" s="1268"/>
      <c r="AN158" s="1439"/>
      <c r="AO158" s="1268"/>
      <c r="AP158" s="1268"/>
      <c r="AQ158" s="1268"/>
      <c r="AR158" s="1268"/>
      <c r="AS158" s="1268"/>
      <c r="AT158" s="1268"/>
      <c r="AU158" s="1268"/>
      <c r="AV158" s="1268"/>
      <c r="AW158" s="1268"/>
      <c r="AX158" s="1268"/>
      <c r="AY158" s="1268"/>
      <c r="AZ158" s="1268"/>
      <c r="BA158" s="1268"/>
      <c r="BB158" s="1268"/>
      <c r="BC158" s="1268"/>
      <c r="BD158" s="1268"/>
      <c r="BE158" s="1268"/>
      <c r="BF158" s="1268"/>
      <c r="BG158" s="1268"/>
      <c r="BH158" s="1268"/>
      <c r="BI158" s="1268"/>
      <c r="BJ158" s="1268"/>
      <c r="BL158" s="1268"/>
      <c r="BM158" s="1268"/>
      <c r="BN158" s="1268"/>
      <c r="BO158" s="1268"/>
      <c r="BP158" s="1268"/>
      <c r="BQ158" s="1268"/>
      <c r="BR158" s="1268"/>
      <c r="BS158" s="1268"/>
      <c r="BT158" s="1268"/>
      <c r="BU158" s="1268"/>
      <c r="BV158" s="1268"/>
      <c r="BW158" s="1268"/>
      <c r="BX158" s="1268"/>
      <c r="BY158" s="1270"/>
      <c r="BZ158" s="1270"/>
      <c r="CA158" s="1270"/>
      <c r="CB158" s="1270"/>
      <c r="CC158" s="1270"/>
      <c r="CD158" s="1268"/>
    </row>
    <row r="159" spans="1:82" x14ac:dyDescent="0.25">
      <c r="A159" s="1268"/>
      <c r="B159" s="1268"/>
      <c r="C159" s="1268"/>
      <c r="D159" s="1268"/>
      <c r="E159" s="1268"/>
      <c r="F159" s="1268"/>
      <c r="G159" s="1268"/>
      <c r="H159" s="1268"/>
      <c r="I159" s="1268"/>
      <c r="J159" s="1268"/>
      <c r="K159" s="1268"/>
      <c r="L159" s="1268"/>
      <c r="M159" s="1268"/>
      <c r="N159" s="1268"/>
      <c r="O159" s="1268"/>
      <c r="P159" s="1268"/>
      <c r="Q159" s="1268"/>
      <c r="R159" s="1268"/>
      <c r="S159" s="1268"/>
      <c r="T159" s="1268"/>
      <c r="U159" s="1268"/>
      <c r="V159" s="1268"/>
      <c r="W159" s="1268"/>
      <c r="X159" s="1268"/>
      <c r="Y159" s="1268"/>
      <c r="Z159" s="1268"/>
      <c r="AA159" s="1268"/>
      <c r="AB159" s="1268"/>
      <c r="AC159" s="1268"/>
      <c r="AD159" s="1268"/>
      <c r="AE159" s="1268"/>
      <c r="AF159" s="1268"/>
      <c r="AG159" s="1268"/>
      <c r="AH159" s="1268"/>
      <c r="AI159" s="1268"/>
      <c r="AJ159" s="1268"/>
      <c r="AK159" s="1268"/>
      <c r="AL159" s="1268"/>
      <c r="AM159" s="1268"/>
      <c r="AN159" s="1439"/>
      <c r="AO159" s="1268"/>
      <c r="AP159" s="1268"/>
      <c r="AQ159" s="1268"/>
      <c r="AR159" s="1268"/>
      <c r="AS159" s="1268"/>
      <c r="AT159" s="1268"/>
      <c r="AU159" s="1268"/>
      <c r="AV159" s="1268"/>
      <c r="AW159" s="1268"/>
      <c r="AX159" s="1268"/>
      <c r="AY159" s="1268"/>
      <c r="AZ159" s="1268"/>
      <c r="BA159" s="1268"/>
      <c r="BB159" s="1268"/>
      <c r="BC159" s="1268"/>
      <c r="BD159" s="1268"/>
      <c r="BE159" s="1268"/>
      <c r="BF159" s="1268"/>
      <c r="BG159" s="1268"/>
      <c r="BH159" s="1268"/>
      <c r="BI159" s="1268"/>
      <c r="BJ159" s="1268"/>
      <c r="BL159" s="1268"/>
      <c r="BM159" s="1268"/>
      <c r="BN159" s="1268"/>
      <c r="BO159" s="1268"/>
      <c r="BP159" s="1268"/>
      <c r="BQ159" s="1268"/>
      <c r="BR159" s="1268"/>
      <c r="BS159" s="1268"/>
      <c r="BT159" s="1268"/>
      <c r="BU159" s="1268"/>
      <c r="BV159" s="1268"/>
      <c r="BW159" s="1268"/>
      <c r="BX159" s="1268"/>
      <c r="BY159" s="1270"/>
      <c r="BZ159" s="1270"/>
      <c r="CA159" s="1270"/>
      <c r="CB159" s="1270"/>
      <c r="CC159" s="1270"/>
      <c r="CD159" s="1268"/>
    </row>
  </sheetData>
  <mergeCells count="15">
    <mergeCell ref="H154:S154"/>
    <mergeCell ref="C140:T140"/>
    <mergeCell ref="AP147:AP149"/>
    <mergeCell ref="AP151:AP153"/>
    <mergeCell ref="BM145:BQ147"/>
    <mergeCell ref="BB143:BF143"/>
    <mergeCell ref="BB145:BF147"/>
    <mergeCell ref="BM148:BQ150"/>
    <mergeCell ref="BM151:BQ153"/>
    <mergeCell ref="BM154:BQ156"/>
    <mergeCell ref="A1:J1"/>
    <mergeCell ref="K1:Q1"/>
    <mergeCell ref="S1:AD1"/>
    <mergeCell ref="AE1:AP1"/>
    <mergeCell ref="BG129:BI129"/>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CC68"/>
  <sheetViews>
    <sheetView topLeftCell="AY1" zoomScale="60" zoomScaleNormal="60" workbookViewId="0">
      <selection activeCell="BG12" sqref="BG12"/>
    </sheetView>
  </sheetViews>
  <sheetFormatPr defaultRowHeight="15" x14ac:dyDescent="0.25"/>
  <cols>
    <col min="1" max="1" width="6.7109375" style="441" customWidth="1"/>
    <col min="2" max="2" width="10" style="407" bestFit="1" customWidth="1"/>
    <col min="3" max="3" width="6" style="407" customWidth="1"/>
    <col min="4" max="4" width="5.85546875" style="407" customWidth="1"/>
    <col min="5" max="5" width="4.140625" style="407" customWidth="1"/>
    <col min="6" max="6" width="5.7109375" style="910" customWidth="1"/>
    <col min="7" max="7" width="13.85546875" style="407" customWidth="1"/>
    <col min="8" max="8" width="9.28515625" style="87" customWidth="1"/>
    <col min="9" max="9" width="9.7109375" style="87" customWidth="1"/>
    <col min="10" max="10" width="4.7109375" style="87" customWidth="1"/>
    <col min="11" max="11" width="6.140625" style="87" customWidth="1"/>
    <col min="12" max="12" width="7.5703125" style="87" customWidth="1"/>
    <col min="13" max="13" width="4.7109375" style="87" customWidth="1"/>
    <col min="14" max="14" width="7.140625" style="87" customWidth="1"/>
    <col min="15" max="15" width="6.5703125" style="87" customWidth="1"/>
    <col min="16" max="16" width="7.140625" style="87" customWidth="1"/>
    <col min="17" max="18" width="6.85546875" style="87" customWidth="1"/>
    <col min="19" max="19" width="7.140625" style="87" customWidth="1"/>
    <col min="20" max="20" width="10.28515625" style="87" customWidth="1"/>
    <col min="21" max="24" width="5.28515625" style="87" customWidth="1"/>
    <col min="25" max="25" width="5.28515625" style="441" customWidth="1"/>
    <col min="26" max="26" width="7.140625" style="87" customWidth="1"/>
    <col min="27" max="27" width="7.7109375" style="87" customWidth="1"/>
    <col min="28" max="28" width="5.28515625" style="87" customWidth="1"/>
    <col min="29" max="29" width="10.85546875" style="441" customWidth="1"/>
    <col min="30" max="30" width="8" style="447" customWidth="1"/>
    <col min="31" max="31" width="8.140625" style="87" customWidth="1"/>
    <col min="32" max="33" width="7.140625" style="87" customWidth="1"/>
    <col min="34" max="34" width="4.5703125" style="87" customWidth="1"/>
    <col min="35" max="35" width="5" style="87" customWidth="1"/>
    <col min="36" max="36" width="6.140625" style="87" customWidth="1"/>
    <col min="37" max="37" width="5" style="87" customWidth="1"/>
    <col min="38" max="38" width="6.7109375" style="87" customWidth="1"/>
    <col min="39" max="39" width="5" style="87" customWidth="1"/>
    <col min="40" max="40" width="7.5703125" style="1011" customWidth="1"/>
    <col min="41" max="41" width="7.140625" style="87" customWidth="1"/>
    <col min="42" max="42" width="7.28515625" style="87" customWidth="1"/>
    <col min="43" max="50" width="9.140625" style="87" customWidth="1"/>
    <col min="51" max="51" width="10.28515625" style="87" customWidth="1"/>
    <col min="52" max="52" width="11" style="87" customWidth="1"/>
    <col min="53" max="54" width="9.140625" style="87" customWidth="1"/>
    <col min="55" max="55" width="9.140625" style="441" customWidth="1"/>
    <col min="56" max="56" width="13.28515625" style="441" customWidth="1"/>
    <col min="57" max="59" width="9.85546875" style="441" customWidth="1"/>
    <col min="60" max="60" width="9.140625" style="441" customWidth="1"/>
    <col min="61" max="62" width="9.140625" customWidth="1"/>
    <col min="63" max="63" width="9.140625" style="1268" customWidth="1"/>
    <col min="64" max="77" width="9.140625" customWidth="1"/>
  </cols>
  <sheetData>
    <row r="1" spans="1:81" ht="24.75" thickTop="1" thickBot="1" x14ac:dyDescent="0.4">
      <c r="A1" s="2109" t="s">
        <v>692</v>
      </c>
      <c r="B1" s="2110"/>
      <c r="C1" s="2110"/>
      <c r="D1" s="2110"/>
      <c r="E1" s="2110"/>
      <c r="F1" s="2110"/>
      <c r="G1" s="2110"/>
      <c r="H1" s="2110"/>
      <c r="I1" s="2110"/>
      <c r="J1" s="2110"/>
      <c r="K1" s="2111" t="s">
        <v>2</v>
      </c>
      <c r="L1" s="2112"/>
      <c r="M1" s="2112"/>
      <c r="N1" s="2112"/>
      <c r="O1" s="2112"/>
      <c r="P1" s="2112"/>
      <c r="Q1" s="2113"/>
      <c r="R1" s="833"/>
      <c r="S1" s="2114" t="s">
        <v>49</v>
      </c>
      <c r="T1" s="2115"/>
      <c r="U1" s="2115"/>
      <c r="V1" s="2115"/>
      <c r="W1" s="2115"/>
      <c r="X1" s="2115"/>
      <c r="Y1" s="2115"/>
      <c r="Z1" s="2115"/>
      <c r="AA1" s="2115"/>
      <c r="AB1" s="2115"/>
      <c r="AC1" s="2115"/>
      <c r="AD1" s="2116"/>
      <c r="AE1" s="2117" t="s">
        <v>48</v>
      </c>
      <c r="AF1" s="2118"/>
      <c r="AG1" s="2118"/>
      <c r="AH1" s="2118"/>
      <c r="AI1" s="2118"/>
      <c r="AJ1" s="2118"/>
      <c r="AK1" s="2118"/>
      <c r="AL1" s="2118"/>
      <c r="AM1" s="2118"/>
      <c r="AN1" s="2118"/>
      <c r="AO1" s="2118"/>
      <c r="AP1" s="2119"/>
      <c r="AQ1" s="48"/>
      <c r="AR1" s="48"/>
      <c r="AS1" s="48"/>
      <c r="AT1" s="48"/>
      <c r="AU1" s="48"/>
      <c r="AV1" s="48"/>
      <c r="AW1" s="48"/>
      <c r="AX1" s="48"/>
      <c r="AY1" s="48"/>
      <c r="AZ1" s="48"/>
      <c r="BA1" s="48"/>
      <c r="BB1" s="48"/>
      <c r="BC1" s="49"/>
      <c r="BD1" s="49"/>
      <c r="BE1" s="49"/>
      <c r="BF1" s="49"/>
      <c r="BG1" s="49"/>
      <c r="BH1" s="49"/>
    </row>
    <row r="2" spans="1:81" ht="231" thickTop="1" thickBot="1" x14ac:dyDescent="0.3">
      <c r="A2" s="1792" t="s">
        <v>666</v>
      </c>
      <c r="B2" s="51" t="s">
        <v>1</v>
      </c>
      <c r="C2" s="51" t="s">
        <v>33</v>
      </c>
      <c r="D2" s="51" t="s">
        <v>0</v>
      </c>
      <c r="E2" s="51" t="s">
        <v>26</v>
      </c>
      <c r="F2" s="892" t="s">
        <v>35</v>
      </c>
      <c r="G2" s="51" t="s">
        <v>27</v>
      </c>
      <c r="H2" s="51" t="s">
        <v>667</v>
      </c>
      <c r="I2" s="51" t="s">
        <v>34</v>
      </c>
      <c r="J2" s="51" t="s">
        <v>29</v>
      </c>
      <c r="K2" s="52" t="s">
        <v>3</v>
      </c>
      <c r="L2" s="52" t="s">
        <v>4</v>
      </c>
      <c r="M2" s="52" t="s">
        <v>5</v>
      </c>
      <c r="N2" s="52" t="s">
        <v>6</v>
      </c>
      <c r="O2" s="52" t="s">
        <v>7</v>
      </c>
      <c r="P2" s="52" t="s">
        <v>8</v>
      </c>
      <c r="Q2" s="52" t="s">
        <v>30</v>
      </c>
      <c r="R2" s="834" t="s">
        <v>476</v>
      </c>
      <c r="S2" s="54" t="s">
        <v>9</v>
      </c>
      <c r="T2" s="54" t="s">
        <v>31</v>
      </c>
      <c r="U2" s="54" t="s">
        <v>10</v>
      </c>
      <c r="V2" s="54" t="s">
        <v>668</v>
      </c>
      <c r="W2" s="54" t="s">
        <v>12</v>
      </c>
      <c r="X2" s="54" t="s">
        <v>13</v>
      </c>
      <c r="Y2" s="55" t="s">
        <v>14</v>
      </c>
      <c r="Z2" s="54" t="s">
        <v>36</v>
      </c>
      <c r="AA2" s="55" t="s">
        <v>15</v>
      </c>
      <c r="AB2" s="54" t="s">
        <v>16</v>
      </c>
      <c r="AC2" s="55" t="s">
        <v>17</v>
      </c>
      <c r="AD2" s="56" t="s">
        <v>587</v>
      </c>
      <c r="AE2" s="57" t="s">
        <v>18</v>
      </c>
      <c r="AF2" s="57" t="s">
        <v>19</v>
      </c>
      <c r="AG2" s="57" t="s">
        <v>20</v>
      </c>
      <c r="AH2" s="57" t="s">
        <v>21</v>
      </c>
      <c r="AI2" s="57" t="s">
        <v>22</v>
      </c>
      <c r="AJ2" s="57" t="s">
        <v>23</v>
      </c>
      <c r="AK2" s="57" t="s">
        <v>13</v>
      </c>
      <c r="AL2" s="57" t="s">
        <v>14</v>
      </c>
      <c r="AM2" s="57" t="s">
        <v>24</v>
      </c>
      <c r="AN2" s="997" t="s">
        <v>17</v>
      </c>
      <c r="AO2" s="58" t="s">
        <v>587</v>
      </c>
      <c r="AP2" s="59" t="s">
        <v>32</v>
      </c>
      <c r="AQ2" s="10" t="s">
        <v>37</v>
      </c>
      <c r="AR2" s="39" t="s">
        <v>38</v>
      </c>
      <c r="AS2" s="39" t="s">
        <v>39</v>
      </c>
      <c r="AT2" s="39" t="s">
        <v>78</v>
      </c>
      <c r="AU2" s="1121" t="s">
        <v>45</v>
      </c>
      <c r="AV2" s="1121" t="s">
        <v>669</v>
      </c>
      <c r="AW2" s="1121" t="s">
        <v>40</v>
      </c>
      <c r="AX2" s="1121" t="s">
        <v>41</v>
      </c>
      <c r="AY2" s="1122" t="s">
        <v>44</v>
      </c>
      <c r="AZ2" s="1123" t="s">
        <v>46</v>
      </c>
      <c r="BA2" s="1123" t="s">
        <v>74</v>
      </c>
      <c r="BB2" s="1123" t="s">
        <v>42</v>
      </c>
      <c r="BC2" s="33" t="s">
        <v>43</v>
      </c>
      <c r="BD2" s="33" t="s">
        <v>478</v>
      </c>
      <c r="BE2" s="33" t="s">
        <v>479</v>
      </c>
      <c r="BF2" s="36" t="s">
        <v>585</v>
      </c>
      <c r="BG2" s="47" t="s">
        <v>584</v>
      </c>
      <c r="BH2" s="34" t="s">
        <v>67</v>
      </c>
      <c r="BI2" s="37" t="s">
        <v>528</v>
      </c>
      <c r="BJ2" s="38" t="s">
        <v>77</v>
      </c>
      <c r="BK2" s="38" t="s">
        <v>857</v>
      </c>
      <c r="BL2" s="38" t="s">
        <v>75</v>
      </c>
      <c r="BM2" s="38" t="s">
        <v>79</v>
      </c>
      <c r="BN2" s="38" t="s">
        <v>80</v>
      </c>
      <c r="BO2" s="44" t="s">
        <v>62</v>
      </c>
      <c r="BP2" s="45" t="s">
        <v>63</v>
      </c>
      <c r="BQ2" s="45" t="s">
        <v>64</v>
      </c>
      <c r="BR2" s="46" t="s">
        <v>481</v>
      </c>
      <c r="BS2" s="46" t="s">
        <v>65</v>
      </c>
      <c r="BT2" s="46" t="s">
        <v>68</v>
      </c>
      <c r="BU2" s="46" t="s">
        <v>583</v>
      </c>
      <c r="BV2" s="46" t="s">
        <v>66</v>
      </c>
      <c r="BW2" s="46" t="s">
        <v>72</v>
      </c>
      <c r="BX2" s="1043" t="s">
        <v>591</v>
      </c>
      <c r="BY2" s="1043" t="s">
        <v>590</v>
      </c>
      <c r="BZ2" s="1110" t="s">
        <v>604</v>
      </c>
      <c r="CA2" s="1093" t="s">
        <v>597</v>
      </c>
      <c r="CB2" s="980"/>
      <c r="CC2" s="980"/>
    </row>
    <row r="3" spans="1:81" x14ac:dyDescent="0.25">
      <c r="A3" s="1793">
        <v>1</v>
      </c>
      <c r="B3" s="117" t="s">
        <v>104</v>
      </c>
      <c r="C3" s="1125" t="s">
        <v>670</v>
      </c>
      <c r="D3" s="1124">
        <v>678</v>
      </c>
      <c r="E3" s="184"/>
      <c r="F3" s="188"/>
      <c r="G3" s="276"/>
      <c r="H3" s="1126" t="s">
        <v>671</v>
      </c>
      <c r="I3" s="1127">
        <v>41122</v>
      </c>
      <c r="J3" s="186"/>
      <c r="K3" s="188">
        <v>8.1</v>
      </c>
      <c r="L3" s="189">
        <v>1.4450000000000001</v>
      </c>
      <c r="M3" s="188">
        <v>60</v>
      </c>
      <c r="N3" s="188">
        <v>11</v>
      </c>
      <c r="O3" s="188">
        <v>8</v>
      </c>
      <c r="P3" s="188" t="s">
        <v>97</v>
      </c>
      <c r="Q3" s="188">
        <v>75</v>
      </c>
      <c r="R3" s="188"/>
      <c r="S3" s="188" t="s">
        <v>98</v>
      </c>
      <c r="T3" s="188">
        <f>Q3</f>
        <v>75</v>
      </c>
      <c r="U3" s="188"/>
      <c r="V3" s="188" t="s">
        <v>98</v>
      </c>
      <c r="W3" s="188" t="s">
        <v>98</v>
      </c>
      <c r="X3" s="188" t="s">
        <v>97</v>
      </c>
      <c r="Y3" s="188" t="s">
        <v>97</v>
      </c>
      <c r="Z3" s="188"/>
      <c r="AA3" s="188">
        <v>10</v>
      </c>
      <c r="AB3" s="188" t="s">
        <v>98</v>
      </c>
      <c r="AC3" s="1128">
        <v>5.1947877104472531E-2</v>
      </c>
      <c r="AD3" s="189"/>
      <c r="AE3" s="184">
        <v>58</v>
      </c>
      <c r="AF3" s="184">
        <v>720</v>
      </c>
      <c r="AG3" s="184">
        <v>5</v>
      </c>
      <c r="AH3" s="184" t="s">
        <v>97</v>
      </c>
      <c r="AI3" s="184" t="s">
        <v>98</v>
      </c>
      <c r="AJ3" s="184" t="s">
        <v>98</v>
      </c>
      <c r="AK3" s="184" t="s">
        <v>97</v>
      </c>
      <c r="AL3" s="184" t="s">
        <v>97</v>
      </c>
      <c r="AM3" s="184" t="s">
        <v>98</v>
      </c>
      <c r="AN3" s="1129">
        <v>40</v>
      </c>
      <c r="AO3" s="189"/>
      <c r="AP3" s="184">
        <v>0</v>
      </c>
      <c r="AQ3" s="1130"/>
      <c r="AR3" s="1130"/>
      <c r="AS3" s="1130"/>
      <c r="AT3" s="1130"/>
      <c r="AU3" s="74">
        <f>AVERAGE('[3]01TefBl'!Z155:Z176)</f>
        <v>6.1992304545454548E-2</v>
      </c>
      <c r="AV3" s="74">
        <f>AVERAGE('[3]01TefBl'!Z89:Z109)</f>
        <v>2.0810090476190472E-2</v>
      </c>
      <c r="AW3" s="74">
        <f>AVERAGE('[3]01TefBl'!AA168:AA187)</f>
        <v>6.0272220000000001</v>
      </c>
      <c r="AX3" s="74">
        <f>AVERAGE('[3]01TefBl'!AA89:AA109)</f>
        <v>4.7797795238095242</v>
      </c>
      <c r="AY3" s="1131">
        <f>AVERAGE('[3]01TefBl'!AB167:AB186)</f>
        <v>86480</v>
      </c>
      <c r="AZ3" s="74">
        <f>AVERAGE('[3]01TefBl'!AD155:AD174)</f>
        <v>15023.8</v>
      </c>
      <c r="BA3" s="74">
        <f>AVERAGE('[3]01TefBl'!AD155:AD174)</f>
        <v>15023.8</v>
      </c>
      <c r="BB3" s="74">
        <f>AVERAGE('[3]01TefBl'!AE155:AE174)</f>
        <v>3.2008500000000004</v>
      </c>
      <c r="BC3" s="1132">
        <f>AW3-AX3</f>
        <v>1.2474424761904759</v>
      </c>
      <c r="BD3" s="1133">
        <f>BO3</f>
        <v>2587946.9247536459</v>
      </c>
      <c r="BE3" s="1134">
        <f>BR3</f>
        <v>241.79175259096687</v>
      </c>
      <c r="BF3" s="1134">
        <f>(AU3-AV3)*BU3</f>
        <v>4.1182214069264075E-2</v>
      </c>
      <c r="BG3" s="1134">
        <f>(AZ3-BA3)*BU3/4</f>
        <v>0</v>
      </c>
      <c r="BH3" s="79">
        <f>BB3*BV3*BT3</f>
        <v>7.2339210000000005</v>
      </c>
      <c r="BI3" s="1208">
        <f>BE3/BD3*1000</f>
        <v>9.342995031244071E-2</v>
      </c>
      <c r="BJ3" s="1124">
        <f>10*(BH3/BD3*6/PI()/BW3)^(1/3)</f>
        <v>0.1343792968854397</v>
      </c>
      <c r="BK3" s="1124">
        <f t="shared" ref="BK3:BK22" si="0">SQRT(6/PI()*BH3/BE3/BW3)</f>
        <v>0.16115934278623062</v>
      </c>
      <c r="BL3" s="1124" t="e">
        <f>BF3/BG3</f>
        <v>#DIV/0!</v>
      </c>
      <c r="BM3" s="1124">
        <f>EXP((LN(BJ3/BI3))^0.5)</f>
        <v>1.8273590926415271</v>
      </c>
      <c r="BN3" s="1124">
        <f>BJ3/EXP(1.5*(LN(BM3))^2)</f>
        <v>7.7904580733373599E-2</v>
      </c>
      <c r="BO3" s="1124">
        <f t="shared" ref="BO3:BO22" si="1">IF($AY3&lt;100000,$AY3*(0.000002*$AY3+1.3816),$AY3*(0.000006*$AY3+0.1946)+93239)/$AC3</f>
        <v>2587946.9247536459</v>
      </c>
      <c r="BP3" s="1124">
        <f t="shared" ref="BP3:BP22" si="2">IF($AY3&lt;100000,$AY3*(0.000002*$AY3+1.3586),$AY3*(0.000004*$AY3+0.4524)+76593)/$AC3</f>
        <v>2549657.7758823675</v>
      </c>
      <c r="BQ3" s="1124">
        <f t="shared" ref="BQ3:BQ22" si="3">IF($AY3&lt;100000,$AY3*(0.000001*$AY3+1.2989),$AY3*(0.000001*$AY3+1.3283)-3813)/$AC3</f>
        <v>2306305.2636213498</v>
      </c>
      <c r="BR3" s="1124">
        <f t="shared" ref="BR3:BR22" si="4">$AF$48*(BS3*(2-BS3)/(1-BS3))</f>
        <v>241.79175259096687</v>
      </c>
      <c r="BS3" s="1124">
        <f t="shared" ref="BS3:BS22" si="5">BC3/$AF$46</f>
        <v>0.27688947797888569</v>
      </c>
      <c r="BT3" s="1124">
        <f>VLOOKUP($B3,'SAME R Results'!$AA$146:$AB$150,2)</f>
        <v>2.2599999999999998</v>
      </c>
      <c r="BU3" s="1124">
        <f>IF(X3="y",BX3,1)</f>
        <v>1</v>
      </c>
      <c r="BV3" s="1124">
        <f>IF(Y3="y",BY3,1)</f>
        <v>1</v>
      </c>
      <c r="BW3" s="1124">
        <f>VLOOKUP($B3,'SAME R Results'!$AA$146:$AC$150,3)</f>
        <v>2.2000000000000002</v>
      </c>
      <c r="BX3" s="1124">
        <v>3.0166613894584855</v>
      </c>
      <c r="BY3" s="1124">
        <v>3.0348140097533598</v>
      </c>
      <c r="BZ3" s="1124">
        <v>500.40751723792681</v>
      </c>
      <c r="CA3" s="1785">
        <v>2.77</v>
      </c>
      <c r="CB3" s="1203"/>
    </row>
    <row r="4" spans="1:81" ht="15.75" thickBot="1" x14ac:dyDescent="0.3">
      <c r="A4" s="1794" t="s">
        <v>699</v>
      </c>
      <c r="B4" s="117" t="s">
        <v>104</v>
      </c>
      <c r="C4" s="1136"/>
      <c r="D4" s="1135" t="s">
        <v>672</v>
      </c>
      <c r="E4" s="147"/>
      <c r="F4" s="220"/>
      <c r="G4" s="291"/>
      <c r="H4" s="1137"/>
      <c r="I4" s="1138"/>
      <c r="J4" s="218"/>
      <c r="K4" s="220">
        <v>8.1</v>
      </c>
      <c r="L4" s="1139">
        <v>1.4450000000000001</v>
      </c>
      <c r="M4" s="220">
        <v>60</v>
      </c>
      <c r="N4" s="220"/>
      <c r="O4" s="220"/>
      <c r="P4" s="220"/>
      <c r="Q4" s="220"/>
      <c r="R4" s="220"/>
      <c r="S4" s="220"/>
      <c r="T4" s="220">
        <f t="shared" ref="T4:T22" si="6">Q4</f>
        <v>0</v>
      </c>
      <c r="U4" s="220"/>
      <c r="V4" s="220" t="s">
        <v>98</v>
      </c>
      <c r="W4" s="220" t="s">
        <v>98</v>
      </c>
      <c r="X4" s="220" t="s">
        <v>97</v>
      </c>
      <c r="Y4" s="220" t="s">
        <v>97</v>
      </c>
      <c r="Z4" s="220"/>
      <c r="AA4" s="220">
        <v>10</v>
      </c>
      <c r="AB4" s="220" t="s">
        <v>98</v>
      </c>
      <c r="AC4" s="1140">
        <v>5.1947877104472531E-2</v>
      </c>
      <c r="AD4" s="1139"/>
      <c r="AE4" s="147">
        <v>58</v>
      </c>
      <c r="AF4" s="147">
        <v>720</v>
      </c>
      <c r="AG4" s="147">
        <v>5</v>
      </c>
      <c r="AH4" s="147" t="s">
        <v>97</v>
      </c>
      <c r="AI4" s="147" t="s">
        <v>98</v>
      </c>
      <c r="AJ4" s="147" t="s">
        <v>98</v>
      </c>
      <c r="AK4" s="147" t="s">
        <v>97</v>
      </c>
      <c r="AL4" s="147" t="s">
        <v>97</v>
      </c>
      <c r="AM4" s="147" t="s">
        <v>98</v>
      </c>
      <c r="AN4" s="1141">
        <v>40</v>
      </c>
      <c r="AO4" s="1139"/>
      <c r="AP4" s="147">
        <v>0</v>
      </c>
      <c r="AQ4" s="1142"/>
      <c r="AR4" s="1142"/>
      <c r="AS4" s="1142"/>
      <c r="AT4" s="1142"/>
      <c r="AU4" s="1143">
        <f>AVERAGE('[3]01TefBl'!Z909:Z929)</f>
        <v>6.6135942857142874E-2</v>
      </c>
      <c r="AV4" s="1143">
        <f>AVERAGE('[3]01TefBl'!Z846:Z865)</f>
        <v>2.2689824999999997E-2</v>
      </c>
      <c r="AW4" s="1143">
        <f>AVERAGE('[3]01TefBl'!AA918:AA937)</f>
        <v>5.6908275000000001</v>
      </c>
      <c r="AX4" s="1143">
        <f>AVERAGE('[3]01TefBl'!AA846:AA865)</f>
        <v>4.7836295</v>
      </c>
      <c r="AY4" s="1144">
        <f>AVERAGE('[3]01TefBl'!AB919:AB939)</f>
        <v>28257.142857142859</v>
      </c>
      <c r="AZ4" s="1143">
        <f>AVERAGE('[3]01TefBl'!AD913:AD933)</f>
        <v>15264.571428571429</v>
      </c>
      <c r="BA4" s="1143">
        <f>AVERAGE('[3]01TefBl'!AD846:AD865)</f>
        <v>15008.45</v>
      </c>
      <c r="BB4" s="1143">
        <f>AVERAGE('[3]01TefBl'!AE913:AE933)</f>
        <v>3.8655714285714282</v>
      </c>
      <c r="BC4" s="1145">
        <f t="shared" ref="BC4:BC22" si="7">AW4-AX4</f>
        <v>0.90719800000000017</v>
      </c>
      <c r="BD4" s="1146">
        <f t="shared" ref="BD4:BD22" si="8">BO4</f>
        <v>782264.89861368807</v>
      </c>
      <c r="BE4" s="1147">
        <f t="shared" ref="BE4:BE22" si="9">BR4</f>
        <v>166.19189918671498</v>
      </c>
      <c r="BF4" s="1147">
        <f t="shared" ref="BF4:BF22" si="10">(AU4-AV4)*BU4</f>
        <v>4.3446117857142877E-2</v>
      </c>
      <c r="BG4" s="1147">
        <f t="shared" ref="BG4:BG22" si="11">(AZ4-BA4)*BU4/4</f>
        <v>64.030357142857156</v>
      </c>
      <c r="BH4" s="150">
        <f t="shared" ref="BH4:BH22" si="12">BB4*BV4*BT4</f>
        <v>8.7361914285714271</v>
      </c>
      <c r="BI4" s="1209">
        <f t="shared" ref="BI4:BI22" si="13">BE4/BD4*1000</f>
        <v>0.21244964395211449</v>
      </c>
      <c r="BJ4" s="1135">
        <f t="shared" ref="BJ4:BJ22" si="14">10*(BH4/BD4*6/PI()/BW4)^(1/3)</f>
        <v>0.21323033954101123</v>
      </c>
      <c r="BK4" s="1135">
        <f t="shared" si="0"/>
        <v>0.21362176249523962</v>
      </c>
      <c r="BL4" s="1135">
        <f t="shared" ref="BL4:BL22" si="15">BF4/BG4</f>
        <v>6.7852374710656237E-4</v>
      </c>
      <c r="BM4" s="1135">
        <f t="shared" ref="BM4:BM22" si="16">EXP((LN(BJ4/BI4))^0.5)</f>
        <v>1.0624355821945817</v>
      </c>
      <c r="BN4" s="1135">
        <f t="shared" ref="BN4:BN22" si="17">BJ4/EXP(1.5*(LN(BM4))^2)</f>
        <v>0.21206036869153627</v>
      </c>
      <c r="BO4" s="1135">
        <f t="shared" si="1"/>
        <v>782264.89861368807</v>
      </c>
      <c r="BP4" s="1135">
        <f t="shared" si="2"/>
        <v>769754.00650529191</v>
      </c>
      <c r="BQ4" s="1135">
        <f t="shared" si="3"/>
        <v>721909.55761622591</v>
      </c>
      <c r="BR4" s="1135">
        <f t="shared" si="4"/>
        <v>166.19189918671498</v>
      </c>
      <c r="BS4" s="1135">
        <f t="shared" si="5"/>
        <v>0.2013668649560508</v>
      </c>
      <c r="BT4" s="1135">
        <f>VLOOKUP($B4,'SAME R Results'!$AA$146:$AB$150,2)</f>
        <v>2.2599999999999998</v>
      </c>
      <c r="BU4" s="1135">
        <f t="shared" ref="BU4:BU22" si="18">IF(X4="y",BX4,1)</f>
        <v>1</v>
      </c>
      <c r="BV4" s="1135">
        <f t="shared" ref="BV4:BV22" si="19">IF(Y4="y",BY4,1)</f>
        <v>1</v>
      </c>
      <c r="BW4" s="1135">
        <f>VLOOKUP($B4,'SAME R Results'!$AA$146:$AC$150,3)</f>
        <v>2.2000000000000002</v>
      </c>
      <c r="BX4" s="1135">
        <v>2.9500798193732916</v>
      </c>
      <c r="BY4" s="1135">
        <v>2.9672422840697958</v>
      </c>
      <c r="BZ4" s="1135">
        <v>500.40751723792681</v>
      </c>
      <c r="CA4" s="1786">
        <f>CA3</f>
        <v>2.77</v>
      </c>
      <c r="CB4" s="1203"/>
    </row>
    <row r="5" spans="1:81" x14ac:dyDescent="0.25">
      <c r="A5" s="1795">
        <f>A3+1</f>
        <v>2</v>
      </c>
      <c r="B5" s="117" t="s">
        <v>104</v>
      </c>
      <c r="C5" s="1149" t="s">
        <v>673</v>
      </c>
      <c r="D5" s="1148">
        <v>679</v>
      </c>
      <c r="E5" s="160"/>
      <c r="F5" s="901"/>
      <c r="G5" s="160"/>
      <c r="H5" s="1150" t="s">
        <v>671</v>
      </c>
      <c r="I5" s="1151">
        <v>41122</v>
      </c>
      <c r="J5" s="229"/>
      <c r="K5" s="163">
        <v>8.1</v>
      </c>
      <c r="L5" s="164">
        <v>1.45</v>
      </c>
      <c r="M5" s="163">
        <v>60</v>
      </c>
      <c r="N5" s="163">
        <v>11</v>
      </c>
      <c r="O5" s="163">
        <v>8</v>
      </c>
      <c r="P5" s="163" t="s">
        <v>97</v>
      </c>
      <c r="Q5" s="163">
        <v>75</v>
      </c>
      <c r="R5" s="163"/>
      <c r="S5" s="163" t="s">
        <v>98</v>
      </c>
      <c r="T5" s="163">
        <f t="shared" si="6"/>
        <v>75</v>
      </c>
      <c r="U5" s="163"/>
      <c r="V5" s="163" t="s">
        <v>98</v>
      </c>
      <c r="W5" s="163" t="s">
        <v>98</v>
      </c>
      <c r="X5" s="163" t="s">
        <v>97</v>
      </c>
      <c r="Y5" s="163" t="s">
        <v>97</v>
      </c>
      <c r="Z5" s="163"/>
      <c r="AA5" s="163">
        <v>10</v>
      </c>
      <c r="AB5" s="163" t="s">
        <v>98</v>
      </c>
      <c r="AC5" s="1128">
        <v>5.1947877104472531E-2</v>
      </c>
      <c r="AD5" s="164"/>
      <c r="AE5" s="159">
        <v>58</v>
      </c>
      <c r="AF5" s="159">
        <v>720</v>
      </c>
      <c r="AG5" s="159">
        <v>5</v>
      </c>
      <c r="AH5" s="159" t="s">
        <v>97</v>
      </c>
      <c r="AI5" s="159" t="s">
        <v>98</v>
      </c>
      <c r="AJ5" s="159" t="s">
        <v>98</v>
      </c>
      <c r="AK5" s="159" t="s">
        <v>97</v>
      </c>
      <c r="AL5" s="159" t="s">
        <v>97</v>
      </c>
      <c r="AM5" s="159" t="s">
        <v>98</v>
      </c>
      <c r="AN5" s="1129">
        <v>40</v>
      </c>
      <c r="AO5" s="164"/>
      <c r="AP5" s="159">
        <v>0</v>
      </c>
      <c r="AQ5" s="1152"/>
      <c r="AR5" s="1152"/>
      <c r="AS5" s="1152"/>
      <c r="AT5" s="1152"/>
      <c r="AU5" s="1153">
        <f>AVERAGE('[3]02TefHt'!Z149:Z168)</f>
        <v>0.104812605</v>
      </c>
      <c r="AV5" s="1154">
        <f>AVERAGE('[3]02TefHt'!Z88:Z105)</f>
        <v>2.1345366666666667E-2</v>
      </c>
      <c r="AW5" s="1153">
        <f>AVERAGE('[3]02TefHt'!AA154:AA173)</f>
        <v>6.6801595000000002</v>
      </c>
      <c r="AX5" s="1154">
        <f>AVERAGE('[3]02TefHt'!AA88:AA105)</f>
        <v>4.7865966666666671</v>
      </c>
      <c r="AY5" s="1155">
        <f>AVERAGE('[3]02TefHt'!AB155:AB175)</f>
        <v>104842.85714285714</v>
      </c>
      <c r="AZ5" s="1156">
        <f>AVERAGE('[3]02TefHt'!AD149:AD169)</f>
        <v>14797.952380952382</v>
      </c>
      <c r="BA5" s="1154">
        <f>AVERAGE('[3]02TefHt'!AD88:AD105)</f>
        <v>15007.944444444445</v>
      </c>
      <c r="BB5" s="1156">
        <f>AVERAGE('[3]02TefHt'!AE149:AE168)</f>
        <v>5.6599500000000003</v>
      </c>
      <c r="BC5" s="1157">
        <f t="shared" si="7"/>
        <v>1.8935628333333332</v>
      </c>
      <c r="BD5" s="231">
        <f t="shared" si="8"/>
        <v>3457187.8231344111</v>
      </c>
      <c r="BE5" s="232">
        <f t="shared" si="9"/>
        <v>419.72652075199841</v>
      </c>
      <c r="BF5" s="232">
        <f t="shared" si="10"/>
        <v>8.3467238333333332E-2</v>
      </c>
      <c r="BG5" s="232">
        <f t="shared" si="11"/>
        <v>-52.498015873015902</v>
      </c>
      <c r="BH5" s="233">
        <f t="shared" si="12"/>
        <v>12.791487</v>
      </c>
      <c r="BI5" s="1210">
        <f t="shared" si="13"/>
        <v>0.12140691863581168</v>
      </c>
      <c r="BJ5" s="1148">
        <f t="shared" si="14"/>
        <v>0.14754536983734604</v>
      </c>
      <c r="BK5" s="1148">
        <f t="shared" si="0"/>
        <v>0.16265471598732795</v>
      </c>
      <c r="BL5" s="1148">
        <f t="shared" si="15"/>
        <v>-1.5899122461166325E-3</v>
      </c>
      <c r="BM5" s="1148">
        <f t="shared" si="16"/>
        <v>1.5551535543701638</v>
      </c>
      <c r="BN5" s="1148">
        <f t="shared" si="17"/>
        <v>0.11012916903269471</v>
      </c>
      <c r="BO5" s="1148">
        <f t="shared" si="1"/>
        <v>3457187.8231344111</v>
      </c>
      <c r="BP5" s="1148">
        <f t="shared" si="2"/>
        <v>3233857.0257469723</v>
      </c>
      <c r="BQ5" s="1148">
        <f t="shared" si="3"/>
        <v>2819013.9809221691</v>
      </c>
      <c r="BR5" s="1148">
        <f t="shared" si="4"/>
        <v>419.72652075199841</v>
      </c>
      <c r="BS5" s="1148">
        <f t="shared" si="5"/>
        <v>0.42030605374530167</v>
      </c>
      <c r="BT5" s="1148">
        <f>VLOOKUP($B5,'SAME R Results'!$AA$146:$AB$150,2)</f>
        <v>2.2599999999999998</v>
      </c>
      <c r="BU5" s="1148">
        <f t="shared" si="18"/>
        <v>1</v>
      </c>
      <c r="BV5" s="1148">
        <f t="shared" si="19"/>
        <v>1</v>
      </c>
      <c r="BW5" s="1148">
        <f>VLOOKUP($B5,'SAME R Results'!$AA$146:$AC$150,3)</f>
        <v>2.2000000000000002</v>
      </c>
      <c r="BX5" s="1148">
        <v>3.1388389042111178</v>
      </c>
      <c r="BY5" s="1148">
        <v>3.158878328156193</v>
      </c>
      <c r="BZ5" s="1148">
        <v>509.15201491667892</v>
      </c>
      <c r="CA5" s="1787">
        <v>6.71</v>
      </c>
      <c r="CB5" s="1203"/>
    </row>
    <row r="6" spans="1:81" ht="15.75" thickBot="1" x14ac:dyDescent="0.3">
      <c r="A6" s="1796" t="s">
        <v>694</v>
      </c>
      <c r="B6" s="117" t="s">
        <v>104</v>
      </c>
      <c r="C6" s="1159"/>
      <c r="D6" s="1158" t="s">
        <v>674</v>
      </c>
      <c r="E6" s="1160"/>
      <c r="F6" s="1161"/>
      <c r="G6" s="1160"/>
      <c r="H6" s="1162"/>
      <c r="I6" s="1163"/>
      <c r="J6" s="1164"/>
      <c r="K6" s="1165">
        <v>8.1</v>
      </c>
      <c r="L6" s="1166">
        <v>1.45</v>
      </c>
      <c r="M6" s="1165">
        <v>60</v>
      </c>
      <c r="N6" s="1165"/>
      <c r="O6" s="1165"/>
      <c r="P6" s="1165"/>
      <c r="Q6" s="1165"/>
      <c r="R6" s="1165"/>
      <c r="S6" s="1165"/>
      <c r="T6" s="1165">
        <f t="shared" si="6"/>
        <v>0</v>
      </c>
      <c r="U6" s="1165"/>
      <c r="V6" s="1165" t="s">
        <v>98</v>
      </c>
      <c r="W6" s="1165" t="s">
        <v>98</v>
      </c>
      <c r="X6" s="1165" t="s">
        <v>97</v>
      </c>
      <c r="Y6" s="1165" t="s">
        <v>97</v>
      </c>
      <c r="Z6" s="1165"/>
      <c r="AA6" s="1165">
        <v>10</v>
      </c>
      <c r="AB6" s="1165" t="s">
        <v>98</v>
      </c>
      <c r="AC6" s="1140">
        <v>5.1947877104472531E-2</v>
      </c>
      <c r="AD6" s="1166"/>
      <c r="AE6" s="1167">
        <v>58</v>
      </c>
      <c r="AF6" s="1167">
        <v>720</v>
      </c>
      <c r="AG6" s="1167">
        <v>5</v>
      </c>
      <c r="AH6" s="1167" t="s">
        <v>97</v>
      </c>
      <c r="AI6" s="1167" t="s">
        <v>98</v>
      </c>
      <c r="AJ6" s="1167" t="s">
        <v>98</v>
      </c>
      <c r="AK6" s="1167" t="s">
        <v>97</v>
      </c>
      <c r="AL6" s="1167" t="s">
        <v>97</v>
      </c>
      <c r="AM6" s="1167" t="s">
        <v>98</v>
      </c>
      <c r="AN6" s="1141">
        <v>40</v>
      </c>
      <c r="AO6" s="1166"/>
      <c r="AP6" s="1167">
        <v>0</v>
      </c>
      <c r="AQ6" s="1168"/>
      <c r="AR6" s="1168"/>
      <c r="AS6" s="1168"/>
      <c r="AT6" s="1168"/>
      <c r="AU6" s="1169">
        <f>AVERAGE('[3]02TefHt'!Z897:Z923)</f>
        <v>8.3539029629629641E-2</v>
      </c>
      <c r="AV6" s="1170">
        <f>AVERAGE('[3]02TefHt'!Z870:Z890)</f>
        <v>2.1580290476190478E-2</v>
      </c>
      <c r="AW6" s="1169">
        <f>AVERAGE('[3]02TefHt'!AA910:AA929)</f>
        <v>6.0851749999999996</v>
      </c>
      <c r="AX6" s="1170">
        <f>AVERAGE('[3]02TefHt'!AA870:AA890)</f>
        <v>4.7734723809523807</v>
      </c>
      <c r="AY6" s="1171">
        <f>AVERAGE('[3]02TefHt'!AB907:AB925)</f>
        <v>30105.263157894737</v>
      </c>
      <c r="AZ6" s="1172">
        <f>AVERAGE('[3]02TefHt'!AD902:AD922)</f>
        <v>15267.523809523809</v>
      </c>
      <c r="BA6" s="1170">
        <f>AVERAGE('[3]02TefHt'!AD870:AD890)</f>
        <v>15245.761904761905</v>
      </c>
      <c r="BB6" s="1172">
        <f>AVERAGE('[3]02TefHt'!AE902:AE922)</f>
        <v>4.6940476190476188</v>
      </c>
      <c r="BC6" s="1145">
        <f t="shared" si="7"/>
        <v>1.3117026190476189</v>
      </c>
      <c r="BD6" s="1146">
        <f t="shared" si="8"/>
        <v>835569.9546925748</v>
      </c>
      <c r="BE6" s="1147">
        <f t="shared" si="9"/>
        <v>257.21635050732061</v>
      </c>
      <c r="BF6" s="1147">
        <f t="shared" si="10"/>
        <v>6.1958739153439163E-2</v>
      </c>
      <c r="BG6" s="1147">
        <f t="shared" si="11"/>
        <v>5.4404761904761472</v>
      </c>
      <c r="BH6" s="150">
        <f t="shared" si="12"/>
        <v>10.608547619047618</v>
      </c>
      <c r="BI6" s="1209">
        <f t="shared" si="13"/>
        <v>0.30783341246629237</v>
      </c>
      <c r="BJ6" s="1135">
        <f t="shared" si="14"/>
        <v>0.22254470755915221</v>
      </c>
      <c r="BK6" s="1135">
        <f t="shared" si="0"/>
        <v>0.18922043106525085</v>
      </c>
      <c r="BL6" s="1135">
        <f t="shared" si="15"/>
        <v>1.1388477218575341E-2</v>
      </c>
      <c r="BM6" s="1135" t="e">
        <f t="shared" si="16"/>
        <v>#NUM!</v>
      </c>
      <c r="BN6" s="1135" t="e">
        <f t="shared" si="17"/>
        <v>#NUM!</v>
      </c>
      <c r="BO6" s="1135">
        <f t="shared" si="1"/>
        <v>835569.9546925748</v>
      </c>
      <c r="BP6" s="1135">
        <f t="shared" si="2"/>
        <v>822240.80456697789</v>
      </c>
      <c r="BQ6" s="1135">
        <f t="shared" si="3"/>
        <v>770196.1161017461</v>
      </c>
      <c r="BR6" s="1135">
        <f t="shared" si="4"/>
        <v>257.21635050732061</v>
      </c>
      <c r="BS6" s="1135">
        <f t="shared" si="5"/>
        <v>0.29115302740114063</v>
      </c>
      <c r="BT6" s="1135">
        <f>VLOOKUP($B6,'SAME R Results'!$AA$146:$AB$150,2)</f>
        <v>2.2599999999999998</v>
      </c>
      <c r="BU6" s="1135">
        <f t="shared" si="18"/>
        <v>1</v>
      </c>
      <c r="BV6" s="1135">
        <f t="shared" si="19"/>
        <v>1</v>
      </c>
      <c r="BW6" s="1135">
        <f>VLOOKUP($B6,'SAME R Results'!$AA$146:$AC$150,3)</f>
        <v>2.2000000000000002</v>
      </c>
      <c r="BX6" s="1135">
        <v>2.9691160595276482</v>
      </c>
      <c r="BY6" s="1135">
        <v>2.986558877748807</v>
      </c>
      <c r="BZ6" s="1135">
        <v>509.15201491667892</v>
      </c>
      <c r="CA6" s="1786">
        <f>CA5</f>
        <v>6.71</v>
      </c>
      <c r="CB6" s="1203"/>
    </row>
    <row r="7" spans="1:81" x14ac:dyDescent="0.25">
      <c r="A7" s="1793">
        <f>A5+1</f>
        <v>3</v>
      </c>
      <c r="B7" s="373" t="s">
        <v>108</v>
      </c>
      <c r="C7" s="1125" t="s">
        <v>675</v>
      </c>
      <c r="D7" s="1124">
        <v>680</v>
      </c>
      <c r="E7" s="184"/>
      <c r="F7" s="188"/>
      <c r="G7" s="276"/>
      <c r="H7" s="1126" t="s">
        <v>671</v>
      </c>
      <c r="I7" s="1127">
        <v>41122</v>
      </c>
      <c r="J7" s="186"/>
      <c r="K7" s="188">
        <v>8.1</v>
      </c>
      <c r="L7" s="189">
        <v>1.45</v>
      </c>
      <c r="M7" s="188">
        <v>60</v>
      </c>
      <c r="N7" s="188">
        <v>11</v>
      </c>
      <c r="O7" s="188">
        <v>8</v>
      </c>
      <c r="P7" s="188" t="s">
        <v>97</v>
      </c>
      <c r="Q7" s="188">
        <v>60</v>
      </c>
      <c r="R7" s="188"/>
      <c r="S7" s="188" t="s">
        <v>98</v>
      </c>
      <c r="T7" s="188">
        <f t="shared" si="6"/>
        <v>60</v>
      </c>
      <c r="U7" s="188"/>
      <c r="V7" s="188" t="s">
        <v>98</v>
      </c>
      <c r="W7" s="188" t="s">
        <v>98</v>
      </c>
      <c r="X7" s="188" t="s">
        <v>97</v>
      </c>
      <c r="Y7" s="188" t="s">
        <v>97</v>
      </c>
      <c r="Z7" s="188"/>
      <c r="AA7" s="188">
        <v>10</v>
      </c>
      <c r="AB7" s="188" t="s">
        <v>98</v>
      </c>
      <c r="AC7" s="1128">
        <v>3.8521767473499238E-2</v>
      </c>
      <c r="AD7" s="189"/>
      <c r="AE7" s="184">
        <v>58</v>
      </c>
      <c r="AF7" s="184">
        <v>720</v>
      </c>
      <c r="AG7" s="184">
        <v>5</v>
      </c>
      <c r="AH7" s="184" t="s">
        <v>97</v>
      </c>
      <c r="AI7" s="184" t="s">
        <v>98</v>
      </c>
      <c r="AJ7" s="184" t="s">
        <v>98</v>
      </c>
      <c r="AK7" s="184" t="s">
        <v>97</v>
      </c>
      <c r="AL7" s="184" t="s">
        <v>97</v>
      </c>
      <c r="AM7" s="184" t="s">
        <v>98</v>
      </c>
      <c r="AN7" s="1129">
        <v>30</v>
      </c>
      <c r="AO7" s="189"/>
      <c r="AP7" s="184">
        <v>0</v>
      </c>
      <c r="AQ7" s="195"/>
      <c r="AR7" s="195"/>
      <c r="AS7" s="195"/>
      <c r="AT7" s="195"/>
      <c r="AU7" s="195">
        <f>AVERAGE('[3]03KapBl'!Z152:Z172)</f>
        <v>0.18123095238095238</v>
      </c>
      <c r="AV7" s="195">
        <f>AVERAGE('[3]03KapBl'!Z121:Z142)</f>
        <v>2.1473286363636369E-2</v>
      </c>
      <c r="AW7" s="184">
        <f>AVERAGE('[3]03KapBl'!AA163:AA183)</f>
        <v>6.6019852380952369</v>
      </c>
      <c r="AX7" s="195">
        <f>AVERAGE('[3]03KapBl'!AA121:AA142)</f>
        <v>4.7865427272727263</v>
      </c>
      <c r="AY7" s="184">
        <f>AVERAGE('[3]03KapBl'!AB166:AB186)</f>
        <v>78297.142857142855</v>
      </c>
      <c r="AZ7" s="184">
        <f>AVERAGE('[3]03KapBl'!AD153:AD173)</f>
        <v>14839.047619047618</v>
      </c>
      <c r="BA7" s="195">
        <f>AVERAGE('[3]03KapBl'!AD121:AD142)</f>
        <v>15008.181818181818</v>
      </c>
      <c r="BB7" s="184">
        <f>AVERAGE('[3]03KapBl'!AE153:AE173)</f>
        <v>20.632809523809524</v>
      </c>
      <c r="BC7" s="1132">
        <f t="shared" si="7"/>
        <v>1.8154425108225105</v>
      </c>
      <c r="BD7" s="1133">
        <f t="shared" si="8"/>
        <v>3126445.7897334392</v>
      </c>
      <c r="BE7" s="1134">
        <f t="shared" si="9"/>
        <v>395.0118365443455</v>
      </c>
      <c r="BF7" s="1134">
        <f t="shared" si="10"/>
        <v>0.159757666017316</v>
      </c>
      <c r="BG7" s="1134">
        <f t="shared" si="11"/>
        <v>-42.283549783549915</v>
      </c>
      <c r="BH7" s="79">
        <f t="shared" si="12"/>
        <v>9.2847642857142851</v>
      </c>
      <c r="BI7" s="1208">
        <f t="shared" si="13"/>
        <v>0.12634533368257259</v>
      </c>
      <c r="BJ7" s="1124">
        <f t="shared" si="14"/>
        <v>0.15866373411286494</v>
      </c>
      <c r="BK7" s="1124">
        <f t="shared" si="0"/>
        <v>0.17780210704002355</v>
      </c>
      <c r="BL7" s="1124">
        <f t="shared" si="15"/>
        <v>-3.7782463117481324E-3</v>
      </c>
      <c r="BM7" s="1124">
        <f t="shared" si="16"/>
        <v>1.6116373478190213</v>
      </c>
      <c r="BN7" s="1124">
        <f t="shared" si="17"/>
        <v>0.11274569668232565</v>
      </c>
      <c r="BO7" s="1124">
        <f t="shared" si="1"/>
        <v>3126445.7897334392</v>
      </c>
      <c r="BP7" s="1124">
        <f t="shared" si="2"/>
        <v>3079697.3042971687</v>
      </c>
      <c r="BQ7" s="1124">
        <f t="shared" si="3"/>
        <v>2799212.1989448159</v>
      </c>
      <c r="BR7" s="1124">
        <f t="shared" si="4"/>
        <v>395.0118365443455</v>
      </c>
      <c r="BS7" s="1124">
        <f t="shared" si="5"/>
        <v>0.40296601944919436</v>
      </c>
      <c r="BT7" s="1124">
        <f>VLOOKUP($B7,'SAME R Results'!$AA$146:$AB$150,2)</f>
        <v>0.45</v>
      </c>
      <c r="BU7" s="1124">
        <f t="shared" si="18"/>
        <v>1</v>
      </c>
      <c r="BV7" s="1124">
        <f t="shared" si="19"/>
        <v>1</v>
      </c>
      <c r="BW7" s="1124">
        <f>VLOOKUP($B7,'SAME R Results'!$AA$146:$AC$150,3)</f>
        <v>1.42</v>
      </c>
      <c r="BX7" s="1124">
        <v>2.9630889585215034</v>
      </c>
      <c r="BY7" s="1124">
        <v>2.9804427761031085</v>
      </c>
      <c r="BZ7" s="1124">
        <v>512.68987999345472</v>
      </c>
      <c r="CA7" s="1785">
        <v>1.38</v>
      </c>
      <c r="CB7" s="1203"/>
    </row>
    <row r="8" spans="1:81" ht="15.75" thickBot="1" x14ac:dyDescent="0.3">
      <c r="A8" s="1794" t="s">
        <v>695</v>
      </c>
      <c r="B8" s="373" t="s">
        <v>108</v>
      </c>
      <c r="C8" s="1136"/>
      <c r="D8" s="1135" t="s">
        <v>676</v>
      </c>
      <c r="E8" s="147"/>
      <c r="F8" s="220"/>
      <c r="G8" s="291"/>
      <c r="H8" s="1137"/>
      <c r="I8" s="1138"/>
      <c r="J8" s="218"/>
      <c r="K8" s="220">
        <v>8.1</v>
      </c>
      <c r="L8" s="1139">
        <v>1.45</v>
      </c>
      <c r="M8" s="220">
        <v>60</v>
      </c>
      <c r="N8" s="220"/>
      <c r="O8" s="220"/>
      <c r="P8" s="220"/>
      <c r="Q8" s="220"/>
      <c r="R8" s="220"/>
      <c r="S8" s="220"/>
      <c r="T8" s="220">
        <f t="shared" si="6"/>
        <v>0</v>
      </c>
      <c r="U8" s="220"/>
      <c r="V8" s="220" t="s">
        <v>98</v>
      </c>
      <c r="W8" s="220" t="s">
        <v>98</v>
      </c>
      <c r="X8" s="220" t="s">
        <v>97</v>
      </c>
      <c r="Y8" s="220" t="s">
        <v>97</v>
      </c>
      <c r="Z8" s="220"/>
      <c r="AA8" s="220">
        <v>10</v>
      </c>
      <c r="AB8" s="220" t="s">
        <v>98</v>
      </c>
      <c r="AC8" s="1173">
        <v>3.8521767473499238E-2</v>
      </c>
      <c r="AD8" s="1139"/>
      <c r="AE8" s="147">
        <v>58</v>
      </c>
      <c r="AF8" s="147">
        <v>720</v>
      </c>
      <c r="AG8" s="147">
        <v>5</v>
      </c>
      <c r="AH8" s="147" t="s">
        <v>97</v>
      </c>
      <c r="AI8" s="147" t="s">
        <v>98</v>
      </c>
      <c r="AJ8" s="147" t="s">
        <v>98</v>
      </c>
      <c r="AK8" s="147" t="s">
        <v>97</v>
      </c>
      <c r="AL8" s="147" t="s">
        <v>97</v>
      </c>
      <c r="AM8" s="147" t="s">
        <v>98</v>
      </c>
      <c r="AN8" s="1174">
        <v>30</v>
      </c>
      <c r="AO8" s="1139"/>
      <c r="AP8" s="147">
        <v>0</v>
      </c>
      <c r="AQ8" s="146"/>
      <c r="AR8" s="146"/>
      <c r="AS8" s="146"/>
      <c r="AT8" s="146"/>
      <c r="AU8" s="146">
        <f>AVERAGE('[3]03KapBl'!Z911:Z930)</f>
        <v>0.25843810000000006</v>
      </c>
      <c r="AV8" s="146">
        <f>AVERAGE('[3]03KapBl'!Z884:Z903)</f>
        <v>2.3345950000000001E-2</v>
      </c>
      <c r="AW8" s="147">
        <f>AVERAGE('[3]03KapBl'!AA914:AA935)</f>
        <v>5.6961345454545453</v>
      </c>
      <c r="AX8" s="146">
        <f>AVERAGE('[3]03KapBl'!AA884:AA903)</f>
        <v>4.7848354999999998</v>
      </c>
      <c r="AY8" s="147">
        <f>AVERAGE('[3]03KapBl'!AB918:AB936)</f>
        <v>22947.36842105263</v>
      </c>
      <c r="AZ8" s="147">
        <f>AVERAGE('[3]03KapBl'!AD910:AD930)</f>
        <v>15341.238095238095</v>
      </c>
      <c r="BA8" s="146">
        <f>AVERAGE('[3]03KapBl'!AD884:AD903)</f>
        <v>15008.3</v>
      </c>
      <c r="BB8" s="147">
        <f>AVERAGE('[3]03KapBl'!AE910:AE930)</f>
        <v>26.792333333333335</v>
      </c>
      <c r="BC8" s="1157">
        <f t="shared" si="7"/>
        <v>0.91129904545454554</v>
      </c>
      <c r="BD8" s="231">
        <f t="shared" si="8"/>
        <v>850356.81885480625</v>
      </c>
      <c r="BE8" s="232">
        <f t="shared" si="9"/>
        <v>167.04909438269721</v>
      </c>
      <c r="BF8" s="232">
        <f t="shared" si="10"/>
        <v>0.23509215000000006</v>
      </c>
      <c r="BG8" s="232">
        <f t="shared" si="11"/>
        <v>83.234523809524035</v>
      </c>
      <c r="BH8" s="233">
        <f t="shared" si="12"/>
        <v>12.056550000000001</v>
      </c>
      <c r="BI8" s="1210">
        <f t="shared" si="13"/>
        <v>0.19644588092756851</v>
      </c>
      <c r="BJ8" s="1148">
        <f t="shared" si="14"/>
        <v>0.26716422041103022</v>
      </c>
      <c r="BK8" s="1148">
        <f t="shared" si="0"/>
        <v>0.31156307367836605</v>
      </c>
      <c r="BL8" s="1148">
        <f t="shared" si="15"/>
        <v>2.8244547964014406E-3</v>
      </c>
      <c r="BM8" s="1148">
        <f t="shared" si="16"/>
        <v>1.7410801207424069</v>
      </c>
      <c r="BN8" s="1148">
        <f t="shared" si="17"/>
        <v>0.16845163969961249</v>
      </c>
      <c r="BO8" s="1148">
        <f t="shared" si="1"/>
        <v>850356.81885480625</v>
      </c>
      <c r="BP8" s="1148">
        <f t="shared" si="2"/>
        <v>836655.7477903153</v>
      </c>
      <c r="BQ8" s="1148">
        <f t="shared" si="3"/>
        <v>787422.81439770607</v>
      </c>
      <c r="BR8" s="1148">
        <f t="shared" si="4"/>
        <v>167.04909438269721</v>
      </c>
      <c r="BS8" s="1148">
        <f t="shared" si="5"/>
        <v>0.20227715649794581</v>
      </c>
      <c r="BT8" s="1148">
        <f>VLOOKUP($B8,'SAME R Results'!$AA$146:$AB$150,2)</f>
        <v>0.45</v>
      </c>
      <c r="BU8" s="1148">
        <f t="shared" si="18"/>
        <v>1</v>
      </c>
      <c r="BV8" s="1148">
        <f t="shared" si="19"/>
        <v>1</v>
      </c>
      <c r="BW8" s="1148">
        <f>VLOOKUP($B8,'SAME R Results'!$AA$146:$AC$150,3)</f>
        <v>1.42</v>
      </c>
      <c r="BX8" s="1148">
        <v>2.9234372408789997</v>
      </c>
      <c r="BY8" s="1148">
        <v>2.9402110146117582</v>
      </c>
      <c r="BZ8" s="1148">
        <v>512.68987999345472</v>
      </c>
      <c r="CA8" s="1787">
        <f>CA7</f>
        <v>1.38</v>
      </c>
      <c r="CB8" s="1203"/>
    </row>
    <row r="9" spans="1:81" x14ac:dyDescent="0.25">
      <c r="A9" s="1797">
        <f>A7+1</f>
        <v>4</v>
      </c>
      <c r="B9" s="373" t="s">
        <v>108</v>
      </c>
      <c r="C9" s="1176" t="s">
        <v>677</v>
      </c>
      <c r="D9" s="1175">
        <v>681</v>
      </c>
      <c r="E9" s="1177"/>
      <c r="F9" s="1178"/>
      <c r="G9" s="1179"/>
      <c r="H9" s="1180" t="s">
        <v>671</v>
      </c>
      <c r="I9" s="1181">
        <v>41122</v>
      </c>
      <c r="J9" s="1182"/>
      <c r="K9" s="1178">
        <v>8.1</v>
      </c>
      <c r="L9" s="1183">
        <v>1.48</v>
      </c>
      <c r="M9" s="1178">
        <v>60</v>
      </c>
      <c r="N9" s="1178">
        <v>11</v>
      </c>
      <c r="O9" s="1178">
        <v>8</v>
      </c>
      <c r="P9" s="1178" t="s">
        <v>97</v>
      </c>
      <c r="Q9" s="1178">
        <v>60</v>
      </c>
      <c r="R9" s="1178"/>
      <c r="S9" s="1178" t="s">
        <v>98</v>
      </c>
      <c r="T9" s="1178">
        <f t="shared" si="6"/>
        <v>60</v>
      </c>
      <c r="U9" s="1178"/>
      <c r="V9" s="1178" t="s">
        <v>98</v>
      </c>
      <c r="W9" s="1178" t="s">
        <v>98</v>
      </c>
      <c r="X9" s="1178" t="s">
        <v>97</v>
      </c>
      <c r="Y9" s="1178" t="s">
        <v>97</v>
      </c>
      <c r="Z9" s="1178"/>
      <c r="AA9" s="1178">
        <v>10</v>
      </c>
      <c r="AB9" s="1178" t="s">
        <v>98</v>
      </c>
      <c r="AC9" s="1140">
        <v>3.8521767473499238E-2</v>
      </c>
      <c r="AD9" s="1183"/>
      <c r="AE9" s="1177">
        <v>58</v>
      </c>
      <c r="AF9" s="1177">
        <v>720</v>
      </c>
      <c r="AG9" s="1177">
        <v>5</v>
      </c>
      <c r="AH9" s="1177" t="s">
        <v>97</v>
      </c>
      <c r="AI9" s="1177" t="s">
        <v>98</v>
      </c>
      <c r="AJ9" s="1177" t="s">
        <v>98</v>
      </c>
      <c r="AK9" s="1177" t="s">
        <v>97</v>
      </c>
      <c r="AL9" s="1177" t="s">
        <v>97</v>
      </c>
      <c r="AM9" s="1177" t="s">
        <v>98</v>
      </c>
      <c r="AN9" s="1141">
        <v>30</v>
      </c>
      <c r="AO9" s="1183"/>
      <c r="AP9" s="1177">
        <v>60</v>
      </c>
      <c r="AQ9" s="1184"/>
      <c r="AR9" s="1184"/>
      <c r="AS9" s="1184"/>
      <c r="AT9" s="1184"/>
      <c r="AU9" s="1185">
        <f>AVERAGE('[3]04KapHt'!Z145:Z164)</f>
        <v>9.9996899999999957</v>
      </c>
      <c r="AV9" s="1184">
        <f>AVERAGE('[3]04KapHt'!Z115:Z134)</f>
        <v>2.2094739999999998E-2</v>
      </c>
      <c r="AW9" s="1177">
        <f>AVERAGE('[3]04KapHt'!AA153:AA172)</f>
        <v>8.1128074999999988</v>
      </c>
      <c r="AX9" s="1184">
        <f>AVERAGE('[3]04KapHt'!AA115:AA134)</f>
        <v>4.7850809999999999</v>
      </c>
      <c r="AY9" s="1177">
        <f>AVERAGE('[3]04KapHt'!AB157:AB176)</f>
        <v>105065</v>
      </c>
      <c r="AZ9" s="1177">
        <f>AVERAGE('[3]04KapHt'!AD145:AD165)</f>
        <v>18512.142857142859</v>
      </c>
      <c r="BA9" s="1184">
        <f>AVERAGE('[3]04KapHt'!AD115:AD134)</f>
        <v>15007.5</v>
      </c>
      <c r="BB9" s="1185">
        <f>AVERAGE('[3]04KapHt'!AE145:AE165)</f>
        <v>242.96404761904756</v>
      </c>
      <c r="BC9" s="1132">
        <f t="shared" si="7"/>
        <v>3.3277264999999989</v>
      </c>
      <c r="BD9" s="1133">
        <f t="shared" si="8"/>
        <v>4670517.116686618</v>
      </c>
      <c r="BE9" s="1134">
        <f t="shared" si="9"/>
        <v>1306.3564366799139</v>
      </c>
      <c r="BF9" s="1134">
        <f t="shared" si="10"/>
        <v>9.9775952599999957</v>
      </c>
      <c r="BG9" s="1134">
        <f t="shared" si="11"/>
        <v>876.16071428571468</v>
      </c>
      <c r="BH9" s="79">
        <f t="shared" si="12"/>
        <v>109.33382142857141</v>
      </c>
      <c r="BI9" s="1208">
        <f t="shared" si="13"/>
        <v>0.27970274041232418</v>
      </c>
      <c r="BJ9" s="1124">
        <f t="shared" si="14"/>
        <v>0.31576757438202535</v>
      </c>
      <c r="BK9" s="1124">
        <f t="shared" si="0"/>
        <v>0.33550804301755999</v>
      </c>
      <c r="BL9" s="1124">
        <f t="shared" si="15"/>
        <v>1.1387859666972373E-2</v>
      </c>
      <c r="BM9" s="1124">
        <f t="shared" si="16"/>
        <v>1.4165883015288385</v>
      </c>
      <c r="BN9" s="1124">
        <f t="shared" si="17"/>
        <v>0.26324571862315171</v>
      </c>
      <c r="BO9" s="1124">
        <f t="shared" si="1"/>
        <v>4670517.116686618</v>
      </c>
      <c r="BP9" s="1124">
        <f t="shared" si="2"/>
        <v>4368413.8588855322</v>
      </c>
      <c r="BQ9" s="1124">
        <f t="shared" si="3"/>
        <v>3810403.9184073941</v>
      </c>
      <c r="BR9" s="1124">
        <f t="shared" si="4"/>
        <v>1306.3564366799139</v>
      </c>
      <c r="BS9" s="1124">
        <f t="shared" si="5"/>
        <v>0.73864123679303884</v>
      </c>
      <c r="BT9" s="1124">
        <f>VLOOKUP($B9,'SAME R Results'!$AA$146:$AB$150,2)</f>
        <v>0.45</v>
      </c>
      <c r="BU9" s="1124">
        <f t="shared" si="18"/>
        <v>1</v>
      </c>
      <c r="BV9" s="1124">
        <f t="shared" si="19"/>
        <v>1</v>
      </c>
      <c r="BW9" s="1124">
        <f>VLOOKUP($B9,'SAME R Results'!$AA$146:$AC$150,3)</f>
        <v>1.42</v>
      </c>
      <c r="BX9" s="1124">
        <v>2.9997223963507875</v>
      </c>
      <c r="BY9" s="1124">
        <v>3.0176205652121424</v>
      </c>
      <c r="BZ9" s="1124">
        <v>558.39108509647372</v>
      </c>
      <c r="CA9" s="1785">
        <v>13.67</v>
      </c>
      <c r="CB9" s="1203"/>
    </row>
    <row r="10" spans="1:81" ht="15.75" thickBot="1" x14ac:dyDescent="0.3">
      <c r="A10" s="1795" t="s">
        <v>696</v>
      </c>
      <c r="B10" s="373" t="s">
        <v>108</v>
      </c>
      <c r="C10" s="1149"/>
      <c r="D10" s="1148" t="s">
        <v>678</v>
      </c>
      <c r="E10" s="159"/>
      <c r="F10" s="163"/>
      <c r="G10" s="160"/>
      <c r="H10" s="1150"/>
      <c r="I10" s="1151"/>
      <c r="J10" s="229"/>
      <c r="K10" s="163">
        <v>8.1</v>
      </c>
      <c r="L10" s="164">
        <v>1.48</v>
      </c>
      <c r="M10" s="163">
        <v>60</v>
      </c>
      <c r="N10" s="163"/>
      <c r="O10" s="163"/>
      <c r="P10" s="163"/>
      <c r="Q10" s="163"/>
      <c r="R10" s="163"/>
      <c r="S10" s="163"/>
      <c r="T10" s="163">
        <f t="shared" si="6"/>
        <v>0</v>
      </c>
      <c r="U10" s="163"/>
      <c r="V10" s="163" t="s">
        <v>98</v>
      </c>
      <c r="W10" s="163" t="s">
        <v>98</v>
      </c>
      <c r="X10" s="163" t="s">
        <v>97</v>
      </c>
      <c r="Y10" s="163" t="s">
        <v>97</v>
      </c>
      <c r="Z10" s="163"/>
      <c r="AA10" s="163">
        <v>10</v>
      </c>
      <c r="AB10" s="163" t="s">
        <v>98</v>
      </c>
      <c r="AC10" s="234">
        <v>3.8521767473499238E-2</v>
      </c>
      <c r="AD10" s="164"/>
      <c r="AE10" s="159">
        <v>58</v>
      </c>
      <c r="AF10" s="159">
        <v>720</v>
      </c>
      <c r="AG10" s="159">
        <v>5</v>
      </c>
      <c r="AH10" s="159" t="s">
        <v>97</v>
      </c>
      <c r="AI10" s="159" t="s">
        <v>98</v>
      </c>
      <c r="AJ10" s="159" t="s">
        <v>98</v>
      </c>
      <c r="AK10" s="159" t="s">
        <v>97</v>
      </c>
      <c r="AL10" s="159" t="s">
        <v>97</v>
      </c>
      <c r="AM10" s="159" t="s">
        <v>98</v>
      </c>
      <c r="AN10" s="1186">
        <v>30</v>
      </c>
      <c r="AO10" s="164"/>
      <c r="AP10" s="159">
        <v>60</v>
      </c>
      <c r="AQ10" s="230"/>
      <c r="AR10" s="230"/>
      <c r="AS10" s="230"/>
      <c r="AT10" s="230"/>
      <c r="AU10" s="1187">
        <f>AVERAGE('[3]04KapHt'!Z901:Z920)</f>
        <v>9.583600999999998</v>
      </c>
      <c r="AV10" s="230">
        <f>AVERAGE('[3]04KapHt'!Z876:Z895)</f>
        <v>9.181209500000001E-2</v>
      </c>
      <c r="AW10" s="159">
        <f>AVERAGE('[3]04KapHt'!AA909:AA928)</f>
        <v>7.0004429999999997</v>
      </c>
      <c r="AX10" s="230">
        <f>AVERAGE('[3]04KapHt'!AA876:AA895)</f>
        <v>4.7611539999999994</v>
      </c>
      <c r="AY10" s="159">
        <f>AVERAGE('[3]04KapHt'!AB912:AB931)</f>
        <v>35395</v>
      </c>
      <c r="AZ10" s="159">
        <f>AVERAGE('[3]04KapHt'!AD900:AD920)</f>
        <v>17997.619047619046</v>
      </c>
      <c r="BA10" s="230">
        <f>AVERAGE('[3]04KapHt'!AD876:AD895)</f>
        <v>14527.25</v>
      </c>
      <c r="BB10" s="1187">
        <f>AVERAGE('[3]04KapHt'!AE900:AE920)</f>
        <v>243.1276666666667</v>
      </c>
      <c r="BC10" s="1145">
        <f t="shared" si="7"/>
        <v>2.2392890000000003</v>
      </c>
      <c r="BD10" s="1146">
        <f t="shared" si="8"/>
        <v>1334501.177428198</v>
      </c>
      <c r="BE10" s="1147">
        <f t="shared" si="9"/>
        <v>544.30175440293806</v>
      </c>
      <c r="BF10" s="1147">
        <f t="shared" si="10"/>
        <v>9.4917889049999982</v>
      </c>
      <c r="BG10" s="1147">
        <f t="shared" si="11"/>
        <v>867.59226190476147</v>
      </c>
      <c r="BH10" s="150">
        <f t="shared" si="12"/>
        <v>109.40745000000001</v>
      </c>
      <c r="BI10" s="1209">
        <f t="shared" si="13"/>
        <v>0.40786907018838042</v>
      </c>
      <c r="BJ10" s="1135">
        <f t="shared" si="14"/>
        <v>0.47952765212182613</v>
      </c>
      <c r="BK10" s="1135">
        <f t="shared" si="0"/>
        <v>0.5199482220974464</v>
      </c>
      <c r="BL10" s="1135">
        <f t="shared" si="15"/>
        <v>1.0940379855580067E-2</v>
      </c>
      <c r="BM10" s="1135">
        <f t="shared" si="16"/>
        <v>1.495278528938949</v>
      </c>
      <c r="BN10" s="1135">
        <f t="shared" si="17"/>
        <v>0.37616148933362603</v>
      </c>
      <c r="BO10" s="1135">
        <f t="shared" si="1"/>
        <v>1334501.177428198</v>
      </c>
      <c r="BP10" s="1135">
        <f t="shared" si="2"/>
        <v>1313368.0609230937</v>
      </c>
      <c r="BQ10" s="1135">
        <f t="shared" si="3"/>
        <v>1225991.8124860111</v>
      </c>
      <c r="BR10" s="1135">
        <f t="shared" si="4"/>
        <v>544.30175440293806</v>
      </c>
      <c r="BS10" s="1135">
        <f t="shared" si="5"/>
        <v>0.49704541418804937</v>
      </c>
      <c r="BT10" s="1135">
        <f>VLOOKUP($B10,'SAME R Results'!$AA$146:$AB$150,2)</f>
        <v>0.45</v>
      </c>
      <c r="BU10" s="1135">
        <f t="shared" si="18"/>
        <v>1</v>
      </c>
      <c r="BV10" s="1135">
        <f t="shared" si="19"/>
        <v>1</v>
      </c>
      <c r="BW10" s="1135">
        <f>VLOOKUP($B10,'SAME R Results'!$AA$146:$AC$150,3)</f>
        <v>1.42</v>
      </c>
      <c r="BX10" s="1135">
        <v>2.9075315993662705</v>
      </c>
      <c r="BY10" s="1135">
        <v>2.9240753724176405</v>
      </c>
      <c r="BZ10" s="1135">
        <v>558.39108509647372</v>
      </c>
      <c r="CA10" s="1786">
        <f>CA9</f>
        <v>13.67</v>
      </c>
      <c r="CB10" s="1203"/>
    </row>
    <row r="11" spans="1:81" x14ac:dyDescent="0.25">
      <c r="A11" s="1793">
        <f>A9+1</f>
        <v>5</v>
      </c>
      <c r="B11" s="284" t="s">
        <v>99</v>
      </c>
      <c r="C11" s="1125" t="s">
        <v>679</v>
      </c>
      <c r="D11" s="1124">
        <v>682</v>
      </c>
      <c r="E11" s="184"/>
      <c r="F11" s="188"/>
      <c r="G11" s="276"/>
      <c r="H11" s="1188" t="s">
        <v>680</v>
      </c>
      <c r="I11" s="1127">
        <v>41129</v>
      </c>
      <c r="J11" s="186"/>
      <c r="K11" s="188">
        <v>8.1</v>
      </c>
      <c r="L11" s="189">
        <v>1.28</v>
      </c>
      <c r="M11" s="188">
        <v>60</v>
      </c>
      <c r="N11" s="188">
        <v>11</v>
      </c>
      <c r="O11" s="188">
        <v>8</v>
      </c>
      <c r="P11" s="188" t="s">
        <v>97</v>
      </c>
      <c r="Q11" s="188">
        <v>90</v>
      </c>
      <c r="R11" s="188"/>
      <c r="S11" s="188" t="s">
        <v>98</v>
      </c>
      <c r="T11" s="188">
        <f t="shared" si="6"/>
        <v>90</v>
      </c>
      <c r="U11" s="188"/>
      <c r="V11" s="188" t="s">
        <v>98</v>
      </c>
      <c r="W11" s="188" t="s">
        <v>98</v>
      </c>
      <c r="X11" s="188" t="s">
        <v>97</v>
      </c>
      <c r="Y11" s="188" t="s">
        <v>98</v>
      </c>
      <c r="Z11" s="188"/>
      <c r="AA11" s="188">
        <v>10</v>
      </c>
      <c r="AB11" s="188" t="s">
        <v>98</v>
      </c>
      <c r="AC11" s="1128">
        <v>3.8521767473499238E-2</v>
      </c>
      <c r="AD11" s="189"/>
      <c r="AE11" s="184">
        <v>58</v>
      </c>
      <c r="AF11" s="184">
        <v>720</v>
      </c>
      <c r="AG11" s="184">
        <v>5</v>
      </c>
      <c r="AH11" s="184" t="s">
        <v>97</v>
      </c>
      <c r="AI11" s="184" t="s">
        <v>98</v>
      </c>
      <c r="AJ11" s="184" t="s">
        <v>98</v>
      </c>
      <c r="AK11" s="184" t="s">
        <v>97</v>
      </c>
      <c r="AL11" s="184" t="s">
        <v>98</v>
      </c>
      <c r="AM11" s="184" t="s">
        <v>98</v>
      </c>
      <c r="AN11" s="1129">
        <v>30</v>
      </c>
      <c r="AO11" s="189"/>
      <c r="AP11" s="184">
        <v>0</v>
      </c>
      <c r="AQ11" s="195"/>
      <c r="AR11" s="195"/>
      <c r="AS11" s="195"/>
      <c r="AT11" s="195"/>
      <c r="AU11" s="1189">
        <f>AVERAGE('[3]05LamHt'!Z150:Z162)</f>
        <v>9.9996899999999993</v>
      </c>
      <c r="AV11" s="195">
        <f>AVERAGE('[3]05LamHt'!Z125:Z144)</f>
        <v>2.1926879999999999E-2</v>
      </c>
      <c r="AW11" s="184">
        <f>AVERAGE('[3]05LamHt'!AA163:AA182)</f>
        <v>7.8170320000000002</v>
      </c>
      <c r="AX11" s="195">
        <f>AVERAGE('[3]05LamHt'!AA125:AA144)</f>
        <v>4.7825165000000016</v>
      </c>
      <c r="AY11" s="184">
        <f>AVERAGE('[3]05LamHt'!AB163:AB182)</f>
        <v>128450</v>
      </c>
      <c r="AZ11" s="184">
        <f>AVERAGE('[3]05LamHt'!AD151:AD170)</f>
        <v>17912.150000000001</v>
      </c>
      <c r="BA11" s="195">
        <f>AVERAGE('[3]05LamHt'!AD125:AD144)</f>
        <v>15008.75</v>
      </c>
      <c r="BB11" s="184">
        <f>AVERAGE('[3]05LamHt'!AE151:AE170)</f>
        <v>191.86959999999999</v>
      </c>
      <c r="BC11" s="1157">
        <f t="shared" si="7"/>
        <v>3.0345154999999986</v>
      </c>
      <c r="BD11" s="231">
        <f t="shared" si="8"/>
        <v>5639195.6872031633</v>
      </c>
      <c r="BE11" s="232">
        <f t="shared" si="9"/>
        <v>1002.9621450569529</v>
      </c>
      <c r="BF11" s="232">
        <f t="shared" si="10"/>
        <v>9.9777631199999988</v>
      </c>
      <c r="BG11" s="232">
        <f t="shared" si="11"/>
        <v>725.85000000000036</v>
      </c>
      <c r="BH11" s="233">
        <f t="shared" si="12"/>
        <v>161.01001644227139</v>
      </c>
      <c r="BI11" s="1210">
        <f t="shared" si="13"/>
        <v>0.17785553130084511</v>
      </c>
      <c r="BJ11" s="1148">
        <f t="shared" si="14"/>
        <v>0.37920934872095646</v>
      </c>
      <c r="BK11" s="1148">
        <f t="shared" si="0"/>
        <v>0.55371318517414014</v>
      </c>
      <c r="BL11" s="1148">
        <f t="shared" si="15"/>
        <v>1.3746315519735474E-2</v>
      </c>
      <c r="BM11" s="1148">
        <f t="shared" si="16"/>
        <v>2.3872082887022761</v>
      </c>
      <c r="BN11" s="1148">
        <f t="shared" si="17"/>
        <v>0.12180399888762297</v>
      </c>
      <c r="BO11" s="1148">
        <f t="shared" si="1"/>
        <v>5639195.6872031633</v>
      </c>
      <c r="BP11" s="1148">
        <f t="shared" si="2"/>
        <v>5210077.3968398785</v>
      </c>
      <c r="BQ11" s="1148">
        <f t="shared" si="3"/>
        <v>4758518.3526717555</v>
      </c>
      <c r="BR11" s="1148">
        <f t="shared" si="4"/>
        <v>1002.9621450569529</v>
      </c>
      <c r="BS11" s="1148">
        <f t="shared" si="5"/>
        <v>0.67355844357631145</v>
      </c>
      <c r="BT11" s="1148">
        <f>VLOOKUP($B11,'SAME R Results'!$AA$146:$AB$150,2)</f>
        <v>0.28000000000000003</v>
      </c>
      <c r="BU11" s="1148">
        <f t="shared" si="18"/>
        <v>1</v>
      </c>
      <c r="BV11" s="1148">
        <f t="shared" si="19"/>
        <v>2.9970134560561554</v>
      </c>
      <c r="BW11" s="1148">
        <f>VLOOKUP($B11,'SAME R Results'!$AA$146:$AC$150,3)</f>
        <v>1</v>
      </c>
      <c r="BX11" s="1148">
        <v>2.9794180024080181</v>
      </c>
      <c r="BY11" s="1148">
        <v>2.9970134560561554</v>
      </c>
      <c r="BZ11" s="1148">
        <v>284.91910779472937</v>
      </c>
      <c r="CA11" s="1787" t="s">
        <v>871</v>
      </c>
      <c r="CB11" s="1203"/>
    </row>
    <row r="12" spans="1:81" ht="15.75" thickBot="1" x14ac:dyDescent="0.3">
      <c r="A12" s="1794" t="s">
        <v>697</v>
      </c>
      <c r="B12" s="284" t="s">
        <v>99</v>
      </c>
      <c r="C12" s="1136"/>
      <c r="D12" s="1135" t="s">
        <v>681</v>
      </c>
      <c r="E12" s="147"/>
      <c r="F12" s="220"/>
      <c r="G12" s="291"/>
      <c r="H12" s="1190"/>
      <c r="I12" s="1138"/>
      <c r="J12" s="218"/>
      <c r="K12" s="220">
        <v>8.1</v>
      </c>
      <c r="L12" s="1139">
        <v>1.28</v>
      </c>
      <c r="M12" s="220">
        <v>60</v>
      </c>
      <c r="N12" s="220"/>
      <c r="O12" s="220"/>
      <c r="P12" s="220"/>
      <c r="Q12" s="220"/>
      <c r="R12" s="220"/>
      <c r="S12" s="220"/>
      <c r="T12" s="220">
        <f t="shared" si="6"/>
        <v>0</v>
      </c>
      <c r="U12" s="220"/>
      <c r="V12" s="220" t="s">
        <v>98</v>
      </c>
      <c r="W12" s="220" t="s">
        <v>98</v>
      </c>
      <c r="X12" s="220" t="s">
        <v>97</v>
      </c>
      <c r="Y12" s="220" t="s">
        <v>98</v>
      </c>
      <c r="Z12" s="220"/>
      <c r="AA12" s="220">
        <v>10</v>
      </c>
      <c r="AB12" s="220" t="s">
        <v>98</v>
      </c>
      <c r="AC12" s="1173">
        <v>3.8521767473499238E-2</v>
      </c>
      <c r="AD12" s="1139"/>
      <c r="AE12" s="147">
        <v>58</v>
      </c>
      <c r="AF12" s="147">
        <v>720</v>
      </c>
      <c r="AG12" s="147">
        <v>5</v>
      </c>
      <c r="AH12" s="147" t="s">
        <v>97</v>
      </c>
      <c r="AI12" s="147" t="s">
        <v>98</v>
      </c>
      <c r="AJ12" s="147" t="s">
        <v>98</v>
      </c>
      <c r="AK12" s="147" t="s">
        <v>97</v>
      </c>
      <c r="AL12" s="147" t="s">
        <v>98</v>
      </c>
      <c r="AM12" s="147" t="s">
        <v>98</v>
      </c>
      <c r="AN12" s="1174">
        <v>30</v>
      </c>
      <c r="AO12" s="1139"/>
      <c r="AP12" s="147">
        <v>0</v>
      </c>
      <c r="AQ12" s="146"/>
      <c r="AR12" s="146"/>
      <c r="AS12" s="146"/>
      <c r="AT12" s="146"/>
      <c r="AU12" s="146">
        <f>AVERAGE('[3]05LamHt'!Z925:Z944)</f>
        <v>4.5885175</v>
      </c>
      <c r="AV12" s="146">
        <f>AVERAGE('[3]05LamHt'!Z900:Z919)</f>
        <v>0.60952767500000005</v>
      </c>
      <c r="AW12" s="147">
        <f>AVERAGE('[3]05LamHt'!AA937:AA956)</f>
        <v>6.5822905000000009</v>
      </c>
      <c r="AX12" s="146">
        <f>AVERAGE('[3]05LamHt'!AA900:AA919)</f>
        <v>4.7527314999999994</v>
      </c>
      <c r="AY12" s="147">
        <f>AVERAGE('[3]05LamHt'!AB937:AB956)</f>
        <v>39715</v>
      </c>
      <c r="AZ12" s="147">
        <f>AVERAGE('[3]05LamHt'!AD927:AD946)</f>
        <v>16329.6</v>
      </c>
      <c r="BA12" s="146">
        <f>AVERAGE('[3]05LamHt'!AD900:AD919)</f>
        <v>15108</v>
      </c>
      <c r="BB12" s="147">
        <f>AVERAGE('[3]05LamHt'!AE927:AE946)</f>
        <v>83.770049999999998</v>
      </c>
      <c r="BC12" s="1145">
        <f t="shared" si="7"/>
        <v>1.8295590000000015</v>
      </c>
      <c r="BD12" s="1146">
        <f t="shared" si="8"/>
        <v>1506286.1923435298</v>
      </c>
      <c r="BE12" s="1147">
        <f t="shared" si="9"/>
        <v>399.39846318928045</v>
      </c>
      <c r="BF12" s="1147">
        <f t="shared" si="10"/>
        <v>3.9789898250000002</v>
      </c>
      <c r="BG12" s="1147">
        <f t="shared" si="11"/>
        <v>305.40000000000009</v>
      </c>
      <c r="BH12" s="150">
        <f t="shared" si="12"/>
        <v>70.222684821433688</v>
      </c>
      <c r="BI12" s="1209">
        <f t="shared" si="13"/>
        <v>0.26515443427645258</v>
      </c>
      <c r="BJ12" s="1135">
        <f t="shared" si="14"/>
        <v>0.44653664408410099</v>
      </c>
      <c r="BK12" s="1135">
        <f t="shared" si="0"/>
        <v>0.57947700793696155</v>
      </c>
      <c r="BL12" s="1135">
        <f t="shared" si="15"/>
        <v>1.3028781352324817E-2</v>
      </c>
      <c r="BM12" s="1135">
        <f t="shared" si="16"/>
        <v>2.0584393249224462</v>
      </c>
      <c r="BN12" s="1135">
        <f t="shared" si="17"/>
        <v>0.20432419168338381</v>
      </c>
      <c r="BO12" s="1135">
        <f t="shared" si="1"/>
        <v>1506286.1923435298</v>
      </c>
      <c r="BP12" s="1135">
        <f t="shared" si="2"/>
        <v>1482573.75493711</v>
      </c>
      <c r="BQ12" s="1135">
        <f t="shared" si="3"/>
        <v>1380079.32168671</v>
      </c>
      <c r="BR12" s="1135">
        <f t="shared" si="4"/>
        <v>399.39846318928045</v>
      </c>
      <c r="BS12" s="1135">
        <f t="shared" si="5"/>
        <v>0.40609939625321878</v>
      </c>
      <c r="BT12" s="1135">
        <f>VLOOKUP($B12,'SAME R Results'!$AA$146:$AB$150,2)</f>
        <v>0.28000000000000003</v>
      </c>
      <c r="BU12" s="1135">
        <f t="shared" si="18"/>
        <v>1</v>
      </c>
      <c r="BV12" s="1135">
        <f t="shared" si="19"/>
        <v>2.9938540437028713</v>
      </c>
      <c r="BW12" s="1135">
        <f>VLOOKUP($B12,'SAME R Results'!$AA$146:$AC$150,3)</f>
        <v>1</v>
      </c>
      <c r="BX12" s="1135">
        <v>2.9763047838182386</v>
      </c>
      <c r="BY12" s="1135">
        <v>2.9938540437028713</v>
      </c>
      <c r="BZ12" s="1135">
        <v>284.91910779472937</v>
      </c>
      <c r="CA12" s="1786" t="str">
        <f>CA11</f>
        <v>N/A</v>
      </c>
      <c r="CB12" s="1203"/>
    </row>
    <row r="13" spans="1:81" x14ac:dyDescent="0.25">
      <c r="A13" s="1795">
        <f>A11+1</f>
        <v>6</v>
      </c>
      <c r="B13" s="284" t="s">
        <v>99</v>
      </c>
      <c r="C13" s="1149" t="s">
        <v>682</v>
      </c>
      <c r="D13" s="1191">
        <v>684</v>
      </c>
      <c r="E13" s="159"/>
      <c r="F13" s="163"/>
      <c r="G13" s="160"/>
      <c r="H13" s="1192" t="s">
        <v>680</v>
      </c>
      <c r="I13" s="1151">
        <v>41129</v>
      </c>
      <c r="J13" s="229"/>
      <c r="K13" s="163">
        <v>8.1</v>
      </c>
      <c r="L13" s="164">
        <v>1.2450000000000001</v>
      </c>
      <c r="M13" s="163">
        <v>60</v>
      </c>
      <c r="N13" s="163">
        <v>11</v>
      </c>
      <c r="O13" s="163">
        <v>8</v>
      </c>
      <c r="P13" s="163" t="s">
        <v>97</v>
      </c>
      <c r="Q13" s="163">
        <v>90</v>
      </c>
      <c r="R13" s="163"/>
      <c r="S13" s="163" t="s">
        <v>98</v>
      </c>
      <c r="T13" s="163">
        <f t="shared" si="6"/>
        <v>90</v>
      </c>
      <c r="U13" s="163"/>
      <c r="V13" s="163" t="s">
        <v>98</v>
      </c>
      <c r="W13" s="163" t="s">
        <v>98</v>
      </c>
      <c r="X13" s="163" t="s">
        <v>97</v>
      </c>
      <c r="Y13" s="163" t="s">
        <v>98</v>
      </c>
      <c r="Z13" s="163"/>
      <c r="AA13" s="163">
        <v>10</v>
      </c>
      <c r="AB13" s="163" t="s">
        <v>98</v>
      </c>
      <c r="AC13" s="234">
        <v>3.8521767473499238E-2</v>
      </c>
      <c r="AD13" s="164"/>
      <c r="AE13" s="159">
        <v>58</v>
      </c>
      <c r="AF13" s="159">
        <v>720</v>
      </c>
      <c r="AG13" s="159">
        <v>5</v>
      </c>
      <c r="AH13" s="159" t="s">
        <v>97</v>
      </c>
      <c r="AI13" s="159" t="s">
        <v>98</v>
      </c>
      <c r="AJ13" s="159" t="s">
        <v>98</v>
      </c>
      <c r="AK13" s="159" t="s">
        <v>97</v>
      </c>
      <c r="AL13" s="159" t="s">
        <v>98</v>
      </c>
      <c r="AM13" s="159" t="s">
        <v>98</v>
      </c>
      <c r="AN13" s="1186">
        <v>30</v>
      </c>
      <c r="AO13" s="164"/>
      <c r="AP13" s="159">
        <v>0</v>
      </c>
      <c r="AQ13" s="230"/>
      <c r="AR13" s="230"/>
      <c r="AS13" s="230"/>
      <c r="AT13" s="230"/>
      <c r="AU13" s="230">
        <f>AVERAGE('[3]06LamBl'!Z144:Z163)</f>
        <v>1.7623905000000004</v>
      </c>
      <c r="AV13" s="230">
        <f>AVERAGE('[3]06LamBl'!Z118:Z137)</f>
        <v>2.2048955000000002E-2</v>
      </c>
      <c r="AW13" s="159">
        <f>AVERAGE('[3]06LamBl'!AA156:AA175)</f>
        <v>6.9814754999999993</v>
      </c>
      <c r="AX13" s="230">
        <f>AVERAGE('[3]06LamBl'!AA118:AA137)</f>
        <v>4.7467189999999997</v>
      </c>
      <c r="AY13" s="159">
        <f>AVERAGE('[3]06LamBl'!AB153:AB172)</f>
        <v>155300</v>
      </c>
      <c r="AZ13" s="159">
        <f>AVERAGE('[3]06LamBl'!AD145:AD164)</f>
        <v>15598.25</v>
      </c>
      <c r="BA13" s="230">
        <f>AVERAGE('[3]06LamBl'!AD118:AD137)</f>
        <v>15008.45</v>
      </c>
      <c r="BB13" s="159">
        <f>AVERAGE('[3]06LamBl'!AE145:AE164)</f>
        <v>49.137150000000005</v>
      </c>
      <c r="BC13" s="1132">
        <f t="shared" si="7"/>
        <v>2.2347564999999996</v>
      </c>
      <c r="BD13" s="1133">
        <f t="shared" si="8"/>
        <v>6961490.5438719774</v>
      </c>
      <c r="BE13" s="1134">
        <f t="shared" si="9"/>
        <v>542.47853629055112</v>
      </c>
      <c r="BF13" s="1134">
        <f t="shared" si="10"/>
        <v>1.7403415450000004</v>
      </c>
      <c r="BG13" s="1134">
        <f t="shared" si="11"/>
        <v>147.44999999999982</v>
      </c>
      <c r="BH13" s="79">
        <f t="shared" si="12"/>
        <v>40.950092361922657</v>
      </c>
      <c r="BI13" s="1208">
        <f t="shared" si="13"/>
        <v>7.7925629988549086E-2</v>
      </c>
      <c r="BJ13" s="1124">
        <f t="shared" si="14"/>
        <v>0.22396733135039759</v>
      </c>
      <c r="BK13" s="1124">
        <f t="shared" si="0"/>
        <v>0.37969672556747602</v>
      </c>
      <c r="BL13" s="1124">
        <f t="shared" si="15"/>
        <v>1.1802926720922364E-2</v>
      </c>
      <c r="BM13" s="1124">
        <f t="shared" si="16"/>
        <v>2.7940570128910482</v>
      </c>
      <c r="BN13" s="1124">
        <f t="shared" si="17"/>
        <v>4.5965093236581808E-2</v>
      </c>
      <c r="BO13" s="1124">
        <f t="shared" si="1"/>
        <v>6961490.5438719774</v>
      </c>
      <c r="BP13" s="1124">
        <f t="shared" si="2"/>
        <v>6316508.71594592</v>
      </c>
      <c r="BQ13" s="1124">
        <f t="shared" si="3"/>
        <v>5882130.9317097394</v>
      </c>
      <c r="BR13" s="1124">
        <f t="shared" si="4"/>
        <v>542.47853629055112</v>
      </c>
      <c r="BS13" s="1124">
        <f t="shared" si="5"/>
        <v>0.49603935452366144</v>
      </c>
      <c r="BT13" s="1124">
        <f>VLOOKUP($B13,'SAME R Results'!$AA$146:$AB$150,2)</f>
        <v>0.28000000000000003</v>
      </c>
      <c r="BU13" s="1124">
        <f t="shared" si="18"/>
        <v>1</v>
      </c>
      <c r="BV13" s="1124">
        <f t="shared" si="19"/>
        <v>2.9763698111105237</v>
      </c>
      <c r="BW13" s="1124">
        <f>VLOOKUP($B13,'SAME R Results'!$AA$146:$AC$150,3)</f>
        <v>1</v>
      </c>
      <c r="BX13" s="1124">
        <v>2.959075142498651</v>
      </c>
      <c r="BY13" s="1124">
        <v>2.9763698111105237</v>
      </c>
      <c r="BZ13" s="1124">
        <v>248.41409353557964</v>
      </c>
      <c r="CA13" s="1785" t="s">
        <v>871</v>
      </c>
      <c r="CB13" s="1203"/>
    </row>
    <row r="14" spans="1:81" ht="15.75" thickBot="1" x14ac:dyDescent="0.3">
      <c r="A14" s="1796" t="s">
        <v>698</v>
      </c>
      <c r="B14" s="284" t="s">
        <v>99</v>
      </c>
      <c r="C14" s="1159"/>
      <c r="D14" s="1193" t="s">
        <v>683</v>
      </c>
      <c r="E14" s="1167"/>
      <c r="F14" s="1165"/>
      <c r="G14" s="1160"/>
      <c r="H14" s="1194"/>
      <c r="I14" s="1163"/>
      <c r="J14" s="1164"/>
      <c r="K14" s="1165">
        <v>8.1</v>
      </c>
      <c r="L14" s="1166">
        <v>1.2450000000000001</v>
      </c>
      <c r="M14" s="1165">
        <v>60</v>
      </c>
      <c r="N14" s="1165"/>
      <c r="O14" s="1165"/>
      <c r="P14" s="1165"/>
      <c r="Q14" s="1165"/>
      <c r="R14" s="1165"/>
      <c r="S14" s="1165"/>
      <c r="T14" s="1165">
        <f t="shared" si="6"/>
        <v>0</v>
      </c>
      <c r="U14" s="1165"/>
      <c r="V14" s="1165" t="s">
        <v>98</v>
      </c>
      <c r="W14" s="1165" t="s">
        <v>98</v>
      </c>
      <c r="X14" s="1165" t="s">
        <v>97</v>
      </c>
      <c r="Y14" s="1165" t="s">
        <v>98</v>
      </c>
      <c r="Z14" s="1165"/>
      <c r="AA14" s="1165">
        <v>10</v>
      </c>
      <c r="AB14" s="1165" t="s">
        <v>98</v>
      </c>
      <c r="AC14" s="1195">
        <v>3.8521767473499238E-2</v>
      </c>
      <c r="AD14" s="1166"/>
      <c r="AE14" s="1167">
        <v>58</v>
      </c>
      <c r="AF14" s="1167">
        <v>720</v>
      </c>
      <c r="AG14" s="1167">
        <v>5</v>
      </c>
      <c r="AH14" s="1167" t="s">
        <v>97</v>
      </c>
      <c r="AI14" s="1167" t="s">
        <v>98</v>
      </c>
      <c r="AJ14" s="1167" t="s">
        <v>98</v>
      </c>
      <c r="AK14" s="1167" t="s">
        <v>97</v>
      </c>
      <c r="AL14" s="1167" t="s">
        <v>98</v>
      </c>
      <c r="AM14" s="1167" t="s">
        <v>98</v>
      </c>
      <c r="AN14" s="1196">
        <v>30</v>
      </c>
      <c r="AO14" s="1166"/>
      <c r="AP14" s="1167">
        <v>0</v>
      </c>
      <c r="AQ14" s="1197"/>
      <c r="AR14" s="1197"/>
      <c r="AS14" s="1197"/>
      <c r="AT14" s="1197"/>
      <c r="AU14" s="1197">
        <f>AVERAGE('[3]06LamBl'!Z919:Z938)</f>
        <v>1.1889189999999998</v>
      </c>
      <c r="AV14" s="1197">
        <f>AVERAGE('[3]06LamBl'!Z883:Z902)</f>
        <v>4.7531109999999988E-2</v>
      </c>
      <c r="AW14" s="1167">
        <f>AVERAGE('[3]06LamBl'!AA924:AA943)</f>
        <v>5.9594730000000009</v>
      </c>
      <c r="AX14" s="1197">
        <f>AVERAGE('[3]06LamBl'!AA883:AA902)</f>
        <v>4.7723690000000003</v>
      </c>
      <c r="AY14" s="1167">
        <f>AVERAGE('[3]06LamBl'!AB924:AB943)</f>
        <v>48575</v>
      </c>
      <c r="AZ14" s="1167">
        <f>AVERAGE('[3]06LamBl'!AD919:AD938)</f>
        <v>15403.4</v>
      </c>
      <c r="BA14" s="1197">
        <f>AVERAGE('[3]06LamBl'!AD883:AD902)</f>
        <v>15015.1</v>
      </c>
      <c r="BB14" s="1167">
        <f>AVERAGE('[3]06LamBl'!AE919:AE938)</f>
        <v>30.938449999999996</v>
      </c>
      <c r="BC14" s="1157">
        <f t="shared" si="7"/>
        <v>1.1871040000000006</v>
      </c>
      <c r="BD14" s="231">
        <f t="shared" si="8"/>
        <v>1864667.3286581438</v>
      </c>
      <c r="BE14" s="232">
        <f t="shared" si="9"/>
        <v>227.66804885290088</v>
      </c>
      <c r="BF14" s="232">
        <f t="shared" si="10"/>
        <v>1.1413878899999998</v>
      </c>
      <c r="BG14" s="232">
        <f t="shared" si="11"/>
        <v>97.074999999999818</v>
      </c>
      <c r="BH14" s="233">
        <f t="shared" si="12"/>
        <v>25.907789388624366</v>
      </c>
      <c r="BI14" s="1210">
        <f t="shared" si="13"/>
        <v>0.12209579979970793</v>
      </c>
      <c r="BJ14" s="1148">
        <f t="shared" si="14"/>
        <v>0.29827037806705886</v>
      </c>
      <c r="BK14" s="1148">
        <f t="shared" si="0"/>
        <v>0.46619200899125651</v>
      </c>
      <c r="BL14" s="1148">
        <f t="shared" si="15"/>
        <v>1.1757794385784209E-2</v>
      </c>
      <c r="BM14" s="1148">
        <f t="shared" si="16"/>
        <v>2.5730439827203759</v>
      </c>
      <c r="BN14" s="1148">
        <f t="shared" si="17"/>
        <v>7.8117084086144845E-2</v>
      </c>
      <c r="BO14" s="1148">
        <f t="shared" si="1"/>
        <v>1864667.3286581438</v>
      </c>
      <c r="BP14" s="1148">
        <f t="shared" si="2"/>
        <v>1835664.8951439345</v>
      </c>
      <c r="BQ14" s="1148">
        <f t="shared" si="3"/>
        <v>1699132.7869373676</v>
      </c>
      <c r="BR14" s="1148">
        <f t="shared" si="4"/>
        <v>227.66804885290088</v>
      </c>
      <c r="BS14" s="1148">
        <f t="shared" si="5"/>
        <v>0.26349640415519854</v>
      </c>
      <c r="BT14" s="1148">
        <f>VLOOKUP($B14,'SAME R Results'!$AA$146:$AB$150,2)</f>
        <v>0.28000000000000003</v>
      </c>
      <c r="BU14" s="1148">
        <f t="shared" si="18"/>
        <v>1</v>
      </c>
      <c r="BV14" s="1148">
        <f t="shared" si="19"/>
        <v>2.9907063619892731</v>
      </c>
      <c r="BW14" s="1148">
        <f>VLOOKUP($B14,'SAME R Results'!$AA$146:$AC$150,3)</f>
        <v>1</v>
      </c>
      <c r="BX14" s="1148">
        <v>2.9732030668419767</v>
      </c>
      <c r="BY14" s="1148">
        <v>2.9907063619892731</v>
      </c>
      <c r="BZ14" s="1148">
        <v>248.41409353557964</v>
      </c>
      <c r="CA14" s="1787" t="str">
        <f>CA13</f>
        <v>N/A</v>
      </c>
      <c r="CB14" s="1203"/>
    </row>
    <row r="15" spans="1:81" ht="15.75" thickBot="1" x14ac:dyDescent="0.3">
      <c r="A15" s="1793">
        <f>A13+1</f>
        <v>7</v>
      </c>
      <c r="B15" s="61" t="s">
        <v>92</v>
      </c>
      <c r="C15" s="1125" t="s">
        <v>684</v>
      </c>
      <c r="D15" s="1198">
        <v>683</v>
      </c>
      <c r="E15" s="184"/>
      <c r="F15" s="188"/>
      <c r="G15" s="276"/>
      <c r="H15" s="1188" t="s">
        <v>680</v>
      </c>
      <c r="I15" s="1127">
        <v>41129</v>
      </c>
      <c r="J15" s="184"/>
      <c r="K15" s="188">
        <v>8.1</v>
      </c>
      <c r="L15" s="189">
        <v>1.327</v>
      </c>
      <c r="M15" s="188">
        <v>60</v>
      </c>
      <c r="N15" s="188">
        <v>11</v>
      </c>
      <c r="O15" s="188">
        <v>8</v>
      </c>
      <c r="P15" s="188" t="s">
        <v>97</v>
      </c>
      <c r="Q15" s="188">
        <v>720</v>
      </c>
      <c r="R15" s="188"/>
      <c r="S15" s="188" t="s">
        <v>98</v>
      </c>
      <c r="T15" s="188">
        <f t="shared" si="6"/>
        <v>720</v>
      </c>
      <c r="U15" s="188"/>
      <c r="V15" s="188" t="s">
        <v>98</v>
      </c>
      <c r="W15" s="188" t="s">
        <v>98</v>
      </c>
      <c r="X15" s="188" t="s">
        <v>98</v>
      </c>
      <c r="Y15" s="188" t="s">
        <v>98</v>
      </c>
      <c r="Z15" s="188"/>
      <c r="AA15" s="188">
        <v>10</v>
      </c>
      <c r="AB15" s="188" t="s">
        <v>98</v>
      </c>
      <c r="AC15" s="1128">
        <v>3.1808712658012592E-2</v>
      </c>
      <c r="AD15" s="189"/>
      <c r="AE15" s="184">
        <v>58</v>
      </c>
      <c r="AF15" s="184">
        <v>720</v>
      </c>
      <c r="AG15" s="184">
        <v>5</v>
      </c>
      <c r="AH15" s="184" t="s">
        <v>97</v>
      </c>
      <c r="AI15" s="184" t="s">
        <v>98</v>
      </c>
      <c r="AJ15" s="184" t="s">
        <v>98</v>
      </c>
      <c r="AK15" s="184" t="s">
        <v>98</v>
      </c>
      <c r="AL15" s="184" t="s">
        <v>98</v>
      </c>
      <c r="AM15" s="184" t="s">
        <v>98</v>
      </c>
      <c r="AN15" s="1129">
        <v>25</v>
      </c>
      <c r="AO15" s="189"/>
      <c r="AP15" s="184">
        <v>0</v>
      </c>
      <c r="AQ15" s="195"/>
      <c r="AR15" s="195"/>
      <c r="AS15" s="195"/>
      <c r="AT15" s="195"/>
      <c r="AU15" s="195">
        <f>AVERAGE('[3]07SiliBl'!Z180:Z199)</f>
        <v>2.8627774999999991</v>
      </c>
      <c r="AV15" s="195">
        <f>AVERAGE('[3]07SiliBl'!Z119:Z138)</f>
        <v>2.1865849999999999E-2</v>
      </c>
      <c r="AW15" s="184">
        <f>AVERAGE('[3]07SiliBl'!AA163:AA182)</f>
        <v>7.8862295000000016</v>
      </c>
      <c r="AX15" s="195">
        <f>AVERAGE('[3]07SiliBl'!AA119:AA138)</f>
        <v>4.7454374999999995</v>
      </c>
      <c r="AY15" s="184">
        <f>AVERAGE('[3]07SiliBl'!AB158:AB179)</f>
        <v>118181.81818181818</v>
      </c>
      <c r="AZ15" s="184">
        <f>AVERAGE('[3]07SiliBl'!AD144:AD162)</f>
        <v>15562.526315789473</v>
      </c>
      <c r="BA15" s="195">
        <f>AVERAGE('[3]07SiliBl'!AD119:AD138)</f>
        <v>15007.95</v>
      </c>
      <c r="BB15" s="184">
        <f>AVERAGE('[3]07SiliBl'!AE144:AE162)</f>
        <v>132.02273684210527</v>
      </c>
      <c r="BC15" s="1132">
        <f t="shared" si="7"/>
        <v>3.140792000000002</v>
      </c>
      <c r="BD15" s="1133">
        <f t="shared" si="8"/>
        <v>6288806.3676589616</v>
      </c>
      <c r="BE15" s="1134">
        <f t="shared" si="9"/>
        <v>1099.0476417103605</v>
      </c>
      <c r="BF15" s="1134">
        <f t="shared" si="10"/>
        <v>8.5619482193554735</v>
      </c>
      <c r="BG15" s="1134">
        <f t="shared" si="11"/>
        <v>417.84594915776376</v>
      </c>
      <c r="BH15" s="79">
        <f t="shared" si="12"/>
        <v>220.15477107444707</v>
      </c>
      <c r="BI15" s="1208">
        <f t="shared" si="13"/>
        <v>0.17476251890380373</v>
      </c>
      <c r="BJ15" s="1124">
        <f t="shared" si="14"/>
        <v>0.42037761539580698</v>
      </c>
      <c r="BK15" s="1124">
        <f t="shared" si="0"/>
        <v>0.65198142919237145</v>
      </c>
      <c r="BL15" s="1124">
        <f t="shared" si="15"/>
        <v>2.0490681402113551E-2</v>
      </c>
      <c r="BM15" s="1124">
        <f t="shared" si="16"/>
        <v>2.5519811723545258</v>
      </c>
      <c r="BN15" s="1124">
        <f t="shared" si="17"/>
        <v>0.11268150850301127</v>
      </c>
      <c r="BO15" s="1124">
        <f t="shared" si="1"/>
        <v>6288806.3676589616</v>
      </c>
      <c r="BP15" s="1124">
        <f t="shared" si="2"/>
        <v>5845135.1093475074</v>
      </c>
      <c r="BQ15" s="1124">
        <f t="shared" si="3"/>
        <v>5254373.323328075</v>
      </c>
      <c r="BR15" s="1124">
        <f t="shared" si="4"/>
        <v>1099.0476417103605</v>
      </c>
      <c r="BS15" s="1124">
        <f t="shared" si="5"/>
        <v>0.69714818432034131</v>
      </c>
      <c r="BT15" s="1124">
        <f>VLOOKUP($B15,'SAME R Results'!$AA$146:$AB$150,2)</f>
        <v>0.55000000000000004</v>
      </c>
      <c r="BU15" s="1124">
        <f t="shared" si="18"/>
        <v>3.0138030583793327</v>
      </c>
      <c r="BV15" s="1124">
        <f t="shared" si="19"/>
        <v>3.0319126199622954</v>
      </c>
      <c r="BW15" s="1124">
        <f>VLOOKUP($B15,'SAME R Results'!$AA$146:$AC$150,3)</f>
        <v>0.9</v>
      </c>
      <c r="BX15" s="1124">
        <v>3.0138030583793327</v>
      </c>
      <c r="BY15" s="1124">
        <v>3.0319126199622954</v>
      </c>
      <c r="BZ15" s="1124">
        <v>338.43331170875985</v>
      </c>
      <c r="CA15" s="1785">
        <v>1.73</v>
      </c>
      <c r="CB15" s="1203"/>
    </row>
    <row r="16" spans="1:81" ht="15.75" thickBot="1" x14ac:dyDescent="0.3">
      <c r="A16" s="1794" t="s">
        <v>700</v>
      </c>
      <c r="B16" s="61" t="s">
        <v>92</v>
      </c>
      <c r="C16" s="1136"/>
      <c r="D16" s="1199" t="s">
        <v>685</v>
      </c>
      <c r="E16" s="147"/>
      <c r="F16" s="220"/>
      <c r="G16" s="291"/>
      <c r="H16" s="1190"/>
      <c r="I16" s="1138"/>
      <c r="J16" s="147"/>
      <c r="K16" s="220">
        <v>8.1</v>
      </c>
      <c r="L16" s="1139">
        <v>1.327</v>
      </c>
      <c r="M16" s="220">
        <v>60</v>
      </c>
      <c r="N16" s="220"/>
      <c r="O16" s="220"/>
      <c r="P16" s="220"/>
      <c r="Q16" s="220"/>
      <c r="R16" s="220"/>
      <c r="S16" s="220"/>
      <c r="T16" s="220">
        <f t="shared" si="6"/>
        <v>0</v>
      </c>
      <c r="U16" s="220"/>
      <c r="V16" s="220" t="s">
        <v>98</v>
      </c>
      <c r="W16" s="220" t="s">
        <v>98</v>
      </c>
      <c r="X16" s="220" t="s">
        <v>98</v>
      </c>
      <c r="Y16" s="220" t="s">
        <v>98</v>
      </c>
      <c r="Z16" s="220"/>
      <c r="AA16" s="220">
        <v>10</v>
      </c>
      <c r="AB16" s="220" t="s">
        <v>98</v>
      </c>
      <c r="AC16" s="1173">
        <v>3.1808712658012592E-2</v>
      </c>
      <c r="AD16" s="1139"/>
      <c r="AE16" s="147">
        <v>58</v>
      </c>
      <c r="AF16" s="147">
        <v>720</v>
      </c>
      <c r="AG16" s="147">
        <v>5</v>
      </c>
      <c r="AH16" s="147" t="s">
        <v>97</v>
      </c>
      <c r="AI16" s="147" t="s">
        <v>98</v>
      </c>
      <c r="AJ16" s="147" t="s">
        <v>98</v>
      </c>
      <c r="AK16" s="147" t="s">
        <v>98</v>
      </c>
      <c r="AL16" s="147" t="s">
        <v>98</v>
      </c>
      <c r="AM16" s="147" t="s">
        <v>98</v>
      </c>
      <c r="AN16" s="1174">
        <v>25</v>
      </c>
      <c r="AO16" s="1139"/>
      <c r="AP16" s="147">
        <v>0</v>
      </c>
      <c r="AQ16" s="146"/>
      <c r="AR16" s="146"/>
      <c r="AS16" s="146"/>
      <c r="AT16" s="146"/>
      <c r="AU16" s="146">
        <f>AVERAGE('[3]07SiliBl'!Z940:Z959)</f>
        <v>3.2914125000000007</v>
      </c>
      <c r="AV16" s="146">
        <f>AVERAGE('[3]07SiliBl'!Z903:Z922)</f>
        <v>0.14569098499999997</v>
      </c>
      <c r="AW16" s="147">
        <f>AVERAGE('[3]07SiliBl'!AA956:AA975)</f>
        <v>7.1468194999999994</v>
      </c>
      <c r="AX16" s="146">
        <f>AVERAGE('[3]07SiliBl'!AA903:AA922)</f>
        <v>4.8348545000000005</v>
      </c>
      <c r="AY16" s="147">
        <f>AVERAGE('[3]07SiliBl'!AB958:AB977)</f>
        <v>49370</v>
      </c>
      <c r="AZ16" s="147">
        <f>AVERAGE('[3]07SiliBl'!AD943:AD962)</f>
        <v>15872.75</v>
      </c>
      <c r="BA16" s="146">
        <f>AVERAGE('[3]07SiliBl'!AD903:AD922)</f>
        <v>15037.1</v>
      </c>
      <c r="BB16" s="147">
        <f>AVERAGE('[3]07SiliBl'!AE943:AE962)</f>
        <v>111.75835000000002</v>
      </c>
      <c r="BC16" s="1145">
        <f t="shared" si="7"/>
        <v>2.3119649999999989</v>
      </c>
      <c r="BD16" s="1146">
        <f t="shared" si="8"/>
        <v>2297621.6166230198</v>
      </c>
      <c r="BE16" s="1147">
        <f t="shared" si="9"/>
        <v>574.35702408035581</v>
      </c>
      <c r="BF16" s="1147">
        <f t="shared" si="10"/>
        <v>9.490310138971191</v>
      </c>
      <c r="BG16" s="1147">
        <f t="shared" si="11"/>
        <v>630.26698563550929</v>
      </c>
      <c r="BH16" s="150">
        <f t="shared" si="12"/>
        <v>186.55574207300964</v>
      </c>
      <c r="BI16" s="1209">
        <f t="shared" si="13"/>
        <v>0.2499789434104166</v>
      </c>
      <c r="BJ16" s="1135">
        <f t="shared" si="14"/>
        <v>0.55645450171769795</v>
      </c>
      <c r="BK16" s="1135">
        <f t="shared" si="0"/>
        <v>0.83021920655302506</v>
      </c>
      <c r="BL16" s="1135">
        <f t="shared" si="15"/>
        <v>1.5057603135283922E-2</v>
      </c>
      <c r="BM16" s="1135">
        <f t="shared" si="16"/>
        <v>2.4462197217920418</v>
      </c>
      <c r="BN16" s="1135">
        <f t="shared" si="17"/>
        <v>0.16754841046486404</v>
      </c>
      <c r="BO16" s="1135">
        <f t="shared" si="1"/>
        <v>2297621.6166230198</v>
      </c>
      <c r="BP16" s="1135">
        <f t="shared" si="2"/>
        <v>2261923.5356535604</v>
      </c>
      <c r="BQ16" s="1135">
        <f t="shared" si="3"/>
        <v>2092637.0273344761</v>
      </c>
      <c r="BR16" s="1135">
        <f t="shared" si="4"/>
        <v>574.35702408035581</v>
      </c>
      <c r="BS16" s="1135">
        <f t="shared" si="5"/>
        <v>0.51317699547189888</v>
      </c>
      <c r="BT16" s="1135">
        <f>VLOOKUP($B16,'SAME R Results'!$AA$146:$AB$150,2)</f>
        <v>0.55000000000000004</v>
      </c>
      <c r="BU16" s="1135">
        <f t="shared" si="18"/>
        <v>3.0168945641620755</v>
      </c>
      <c r="BV16" s="1135">
        <f t="shared" si="19"/>
        <v>3.0350506992503279</v>
      </c>
      <c r="BW16" s="1135">
        <f>VLOOKUP($B16,'SAME R Results'!$AA$146:$AC$150,3)</f>
        <v>0.9</v>
      </c>
      <c r="BX16" s="1135">
        <v>3.0168945641620755</v>
      </c>
      <c r="BY16" s="1135">
        <v>3.0350506992503279</v>
      </c>
      <c r="BZ16" s="1135">
        <v>338.43331170875985</v>
      </c>
      <c r="CA16" s="1786">
        <f>CA15</f>
        <v>1.73</v>
      </c>
      <c r="CB16" s="1203"/>
    </row>
    <row r="17" spans="1:81" ht="15.75" thickBot="1" x14ac:dyDescent="0.3">
      <c r="A17" s="1797">
        <f>A15+1</f>
        <v>8</v>
      </c>
      <c r="B17" s="61" t="s">
        <v>92</v>
      </c>
      <c r="C17" s="1176" t="s">
        <v>686</v>
      </c>
      <c r="D17" s="1175">
        <v>685</v>
      </c>
      <c r="E17" s="1177"/>
      <c r="F17" s="1178"/>
      <c r="G17" s="1179"/>
      <c r="H17" s="1200" t="s">
        <v>680</v>
      </c>
      <c r="I17" s="1181">
        <v>41129</v>
      </c>
      <c r="J17" s="1177"/>
      <c r="K17" s="1178">
        <v>8.1</v>
      </c>
      <c r="L17" s="1183">
        <v>1.35</v>
      </c>
      <c r="M17" s="1178">
        <v>60</v>
      </c>
      <c r="N17" s="1178">
        <v>11</v>
      </c>
      <c r="O17" s="1178">
        <v>8</v>
      </c>
      <c r="P17" s="1178" t="s">
        <v>97</v>
      </c>
      <c r="Q17" s="1178">
        <v>720</v>
      </c>
      <c r="R17" s="1178"/>
      <c r="S17" s="1178" t="s">
        <v>98</v>
      </c>
      <c r="T17" s="1178">
        <f t="shared" si="6"/>
        <v>720</v>
      </c>
      <c r="U17" s="1178"/>
      <c r="V17" s="1178" t="s">
        <v>98</v>
      </c>
      <c r="W17" s="1178" t="s">
        <v>98</v>
      </c>
      <c r="X17" s="1178" t="s">
        <v>98</v>
      </c>
      <c r="Y17" s="1178" t="s">
        <v>98</v>
      </c>
      <c r="Z17" s="1178"/>
      <c r="AA17" s="1178">
        <v>10</v>
      </c>
      <c r="AB17" s="1178" t="s">
        <v>98</v>
      </c>
      <c r="AC17" s="1140">
        <v>3.1808712658012592E-2</v>
      </c>
      <c r="AD17" s="1183"/>
      <c r="AE17" s="1177">
        <v>58</v>
      </c>
      <c r="AF17" s="1177">
        <v>720</v>
      </c>
      <c r="AG17" s="1177">
        <v>5</v>
      </c>
      <c r="AH17" s="1177" t="s">
        <v>97</v>
      </c>
      <c r="AI17" s="1177" t="s">
        <v>98</v>
      </c>
      <c r="AJ17" s="1177" t="s">
        <v>98</v>
      </c>
      <c r="AK17" s="1177" t="s">
        <v>98</v>
      </c>
      <c r="AL17" s="1177" t="s">
        <v>98</v>
      </c>
      <c r="AM17" s="1177" t="s">
        <v>98</v>
      </c>
      <c r="AN17" s="1141">
        <v>25</v>
      </c>
      <c r="AO17" s="1183"/>
      <c r="AP17" s="1177">
        <v>0</v>
      </c>
      <c r="AQ17" s="1184"/>
      <c r="AR17" s="1184"/>
      <c r="AS17" s="1184"/>
      <c r="AT17" s="1184"/>
      <c r="AU17" s="1185">
        <f>AVERAGE('[3]08SilHt'!Z166:Z185)</f>
        <v>9.9184689999999982</v>
      </c>
      <c r="AV17" s="1184">
        <f>AVERAGE('[3]08SilHt'!Z112:Z131)</f>
        <v>2.2277835000000003E-2</v>
      </c>
      <c r="AW17" s="1184">
        <f>AVERAGE('[3]08SilHt'!AA166:AA185)</f>
        <v>8.4747924999999995</v>
      </c>
      <c r="AX17" s="1184">
        <f>AVERAGE('[3]08SilHt'!AA112:AA131)</f>
        <v>4.722929999999999</v>
      </c>
      <c r="AY17" s="1184">
        <f>AVERAGE('[3]08SilHt'!AB166:AB185)</f>
        <v>124050</v>
      </c>
      <c r="AZ17" s="1184">
        <f>AVERAGE('[3]08SilHt'!AD166:AD185)</f>
        <v>17691.95</v>
      </c>
      <c r="BA17" s="1184">
        <f>AVERAGE('[3]08SilHt'!AD112:AD131)</f>
        <v>15508.45</v>
      </c>
      <c r="BB17" s="1185">
        <f>AVERAGE('[3]08SilHt'!AE166:AE185)</f>
        <v>242.90189999999998</v>
      </c>
      <c r="BC17" s="1157">
        <f t="shared" si="7"/>
        <v>3.7518625000000005</v>
      </c>
      <c r="BD17" s="231">
        <f t="shared" si="8"/>
        <v>6592833.4558731141</v>
      </c>
      <c r="BE17" s="232">
        <f t="shared" si="9"/>
        <v>2130.2707508513386</v>
      </c>
      <c r="BF17" s="232">
        <f t="shared" si="10"/>
        <v>29.765690264733465</v>
      </c>
      <c r="BG17" s="232">
        <f t="shared" si="11"/>
        <v>1641.878769554002</v>
      </c>
      <c r="BH17" s="233">
        <f t="shared" si="12"/>
        <v>404.23648272531278</v>
      </c>
      <c r="BI17" s="1210">
        <f t="shared" si="13"/>
        <v>0.32311915128898383</v>
      </c>
      <c r="BJ17" s="1148">
        <f t="shared" si="14"/>
        <v>0.50672705182761113</v>
      </c>
      <c r="BK17" s="1148">
        <f t="shared" si="0"/>
        <v>0.63457036328262539</v>
      </c>
      <c r="BL17" s="1148">
        <f t="shared" si="15"/>
        <v>1.8129042665445381E-2</v>
      </c>
      <c r="BM17" s="1148">
        <f t="shared" si="16"/>
        <v>1.9557703058730855</v>
      </c>
      <c r="BN17" s="1148">
        <f t="shared" si="17"/>
        <v>0.25802215860620475</v>
      </c>
      <c r="BO17" s="1148">
        <f t="shared" si="1"/>
        <v>6592833.4558731141</v>
      </c>
      <c r="BP17" s="1148">
        <f t="shared" si="2"/>
        <v>6107346.5024704272</v>
      </c>
      <c r="BQ17" s="1148">
        <f t="shared" si="3"/>
        <v>5544110.4893497573</v>
      </c>
      <c r="BR17" s="1148">
        <f t="shared" si="4"/>
        <v>2130.2707508513386</v>
      </c>
      <c r="BS17" s="1148">
        <f t="shared" si="5"/>
        <v>0.8327848930125189</v>
      </c>
      <c r="BT17" s="1148">
        <f>VLOOKUP($B17,'SAME R Results'!$AA$146:$AB$150,2)</f>
        <v>0.55000000000000004</v>
      </c>
      <c r="BU17" s="1148">
        <f t="shared" si="18"/>
        <v>3.0077925707423896</v>
      </c>
      <c r="BV17" s="1148">
        <f t="shared" si="19"/>
        <v>3.0258117500807211</v>
      </c>
      <c r="BW17" s="1148">
        <f>VLOOKUP($B17,'SAME R Results'!$AA$146:$AC$150,3)</f>
        <v>0.9</v>
      </c>
      <c r="BX17" s="1148">
        <v>3.0077925707423896</v>
      </c>
      <c r="BY17" s="1148">
        <v>3.0258117500807211</v>
      </c>
      <c r="BZ17" s="1148">
        <v>366.25763631824799</v>
      </c>
      <c r="CA17" s="1787">
        <v>4.16</v>
      </c>
      <c r="CB17" s="1203"/>
    </row>
    <row r="18" spans="1:81" ht="15.75" thickBot="1" x14ac:dyDescent="0.3">
      <c r="A18" s="1795" t="s">
        <v>701</v>
      </c>
      <c r="B18" s="61" t="s">
        <v>92</v>
      </c>
      <c r="C18" s="1149"/>
      <c r="D18" s="1148" t="s">
        <v>687</v>
      </c>
      <c r="E18" s="159"/>
      <c r="F18" s="163"/>
      <c r="G18" s="160"/>
      <c r="H18" s="1192"/>
      <c r="I18" s="1151"/>
      <c r="J18" s="159"/>
      <c r="K18" s="163">
        <v>8.1</v>
      </c>
      <c r="L18" s="164">
        <v>1.35</v>
      </c>
      <c r="M18" s="163">
        <v>60</v>
      </c>
      <c r="N18" s="163"/>
      <c r="O18" s="163"/>
      <c r="P18" s="163"/>
      <c r="Q18" s="163"/>
      <c r="R18" s="163"/>
      <c r="S18" s="163"/>
      <c r="T18" s="163">
        <f t="shared" si="6"/>
        <v>0</v>
      </c>
      <c r="U18" s="163"/>
      <c r="V18" s="163" t="s">
        <v>98</v>
      </c>
      <c r="W18" s="163" t="s">
        <v>98</v>
      </c>
      <c r="X18" s="163" t="s">
        <v>98</v>
      </c>
      <c r="Y18" s="163" t="s">
        <v>98</v>
      </c>
      <c r="Z18" s="163"/>
      <c r="AA18" s="163">
        <v>10</v>
      </c>
      <c r="AB18" s="163" t="s">
        <v>98</v>
      </c>
      <c r="AC18" s="234">
        <v>3.1808712658012592E-2</v>
      </c>
      <c r="AD18" s="164"/>
      <c r="AE18" s="159">
        <v>58</v>
      </c>
      <c r="AF18" s="159">
        <v>720</v>
      </c>
      <c r="AG18" s="159">
        <v>5</v>
      </c>
      <c r="AH18" s="159" t="s">
        <v>97</v>
      </c>
      <c r="AI18" s="159" t="s">
        <v>98</v>
      </c>
      <c r="AJ18" s="159" t="s">
        <v>98</v>
      </c>
      <c r="AK18" s="159" t="s">
        <v>98</v>
      </c>
      <c r="AL18" s="159" t="s">
        <v>98</v>
      </c>
      <c r="AM18" s="159" t="s">
        <v>98</v>
      </c>
      <c r="AN18" s="1186">
        <v>25</v>
      </c>
      <c r="AO18" s="164"/>
      <c r="AP18" s="159">
        <v>0</v>
      </c>
      <c r="AQ18" s="230"/>
      <c r="AR18" s="230"/>
      <c r="AS18" s="230"/>
      <c r="AT18" s="230"/>
      <c r="AU18" s="230">
        <f>AVERAGE('[3]08SilHt'!Z955:Z974)</f>
        <v>4.6707000000000001</v>
      </c>
      <c r="AV18" s="230">
        <f>AVERAGE('[3]08SilHt'!Z900:Z919)</f>
        <v>0.19825745</v>
      </c>
      <c r="AW18" s="159">
        <f>AVERAGE('[3]08SilHt'!AA955:AA974)</f>
        <v>7.2568820000000001</v>
      </c>
      <c r="AX18" s="230">
        <f>AVERAGE('[3]08SilHt'!AA900:AA919)</f>
        <v>4.8569030000000009</v>
      </c>
      <c r="AY18" s="159">
        <f>AVERAGE('[3]08SilHt'!AB963:AB982)</f>
        <v>40210</v>
      </c>
      <c r="AZ18" s="159">
        <f>AVERAGE('[3]08SilHt'!AD948:AD967)</f>
        <v>16192.25</v>
      </c>
      <c r="BA18" s="230">
        <f>AVERAGE('[3]08SilHt'!AD900:AD919)</f>
        <v>15052.25</v>
      </c>
      <c r="BB18" s="159">
        <f>AVERAGE('[3]08SilHt'!AE948:AE967)</f>
        <v>139.86944999999997</v>
      </c>
      <c r="BC18" s="1145">
        <f t="shared" si="7"/>
        <v>2.3999789999999992</v>
      </c>
      <c r="BD18" s="1146">
        <f t="shared" si="8"/>
        <v>1848167.3506265392</v>
      </c>
      <c r="BE18" s="1147">
        <f t="shared" si="9"/>
        <v>612.98714828636344</v>
      </c>
      <c r="BF18" s="1147">
        <f t="shared" si="10"/>
        <v>13.486122511905389</v>
      </c>
      <c r="BG18" s="1147">
        <f t="shared" si="11"/>
        <v>859.3838541074241</v>
      </c>
      <c r="BH18" s="150">
        <f t="shared" si="12"/>
        <v>233.36286292424094</v>
      </c>
      <c r="BI18" s="1209">
        <f t="shared" si="13"/>
        <v>0.33167296677898639</v>
      </c>
      <c r="BJ18" s="1135">
        <f t="shared" si="14"/>
        <v>0.64468827666490047</v>
      </c>
      <c r="BK18" s="1135">
        <f t="shared" si="0"/>
        <v>0.89881357184517974</v>
      </c>
      <c r="BL18" s="1135">
        <f t="shared" si="15"/>
        <v>1.5692780877192981E-2</v>
      </c>
      <c r="BM18" s="1135">
        <f t="shared" si="16"/>
        <v>2.2597196120507244</v>
      </c>
      <c r="BN18" s="1135">
        <f t="shared" si="17"/>
        <v>0.2378976909862581</v>
      </c>
      <c r="BO18" s="1135">
        <f t="shared" si="1"/>
        <v>1848167.3506265392</v>
      </c>
      <c r="BP18" s="1135">
        <f t="shared" si="2"/>
        <v>1819092.6122068116</v>
      </c>
      <c r="BQ18" s="1135">
        <f t="shared" si="3"/>
        <v>1692794.4767496376</v>
      </c>
      <c r="BR18" s="1135">
        <f t="shared" si="4"/>
        <v>612.98714828636344</v>
      </c>
      <c r="BS18" s="1135">
        <f t="shared" si="5"/>
        <v>0.53271308709935161</v>
      </c>
      <c r="BT18" s="1135">
        <f>VLOOKUP($B18,'SAME R Results'!$AA$146:$AB$150,2)</f>
        <v>0.55000000000000004</v>
      </c>
      <c r="BU18" s="1135">
        <f t="shared" si="18"/>
        <v>3.0153819442365757</v>
      </c>
      <c r="BV18" s="1135">
        <f t="shared" si="19"/>
        <v>3.0335152844864326</v>
      </c>
      <c r="BW18" s="1135">
        <f>VLOOKUP($B18,'SAME R Results'!$AA$146:$AC$150,3)</f>
        <v>0.9</v>
      </c>
      <c r="BX18" s="1135">
        <v>3.0153819442365757</v>
      </c>
      <c r="BY18" s="1135">
        <v>3.0335152844864326</v>
      </c>
      <c r="BZ18" s="1135">
        <v>366.25763631824799</v>
      </c>
      <c r="CA18" s="1786">
        <f>CA17</f>
        <v>4.16</v>
      </c>
      <c r="CB18" s="1203"/>
    </row>
    <row r="19" spans="1:81" x14ac:dyDescent="0.25">
      <c r="A19" s="1793">
        <f>A17+1</f>
        <v>9</v>
      </c>
      <c r="B19" s="247" t="s">
        <v>114</v>
      </c>
      <c r="C19" s="1125" t="s">
        <v>688</v>
      </c>
      <c r="D19" s="1124">
        <v>686</v>
      </c>
      <c r="E19" s="184"/>
      <c r="F19" s="188"/>
      <c r="G19" s="276"/>
      <c r="H19" s="1188" t="s">
        <v>680</v>
      </c>
      <c r="I19" s="1127">
        <v>41129</v>
      </c>
      <c r="J19" s="184"/>
      <c r="K19" s="188">
        <v>8.1</v>
      </c>
      <c r="L19" s="189">
        <v>1.22</v>
      </c>
      <c r="M19" s="188">
        <v>60</v>
      </c>
      <c r="N19" s="188">
        <v>11</v>
      </c>
      <c r="O19" s="188">
        <v>8</v>
      </c>
      <c r="P19" s="188" t="s">
        <v>97</v>
      </c>
      <c r="Q19" s="188">
        <v>45</v>
      </c>
      <c r="R19" s="188"/>
      <c r="S19" s="188" t="s">
        <v>98</v>
      </c>
      <c r="T19" s="188">
        <f t="shared" si="6"/>
        <v>45</v>
      </c>
      <c r="U19" s="188"/>
      <c r="V19" s="188" t="s">
        <v>98</v>
      </c>
      <c r="W19" s="188" t="s">
        <v>98</v>
      </c>
      <c r="X19" s="188" t="s">
        <v>98</v>
      </c>
      <c r="Y19" s="188" t="s">
        <v>98</v>
      </c>
      <c r="Z19" s="188"/>
      <c r="AA19" s="188">
        <v>10</v>
      </c>
      <c r="AB19" s="188" t="s">
        <v>98</v>
      </c>
      <c r="AC19" s="1128">
        <v>3.8521767473499238E-2</v>
      </c>
      <c r="AD19" s="189"/>
      <c r="AE19" s="184">
        <v>58</v>
      </c>
      <c r="AF19" s="184">
        <v>720</v>
      </c>
      <c r="AG19" s="184">
        <v>5</v>
      </c>
      <c r="AH19" s="184" t="s">
        <v>97</v>
      </c>
      <c r="AI19" s="184" t="s">
        <v>98</v>
      </c>
      <c r="AJ19" s="184" t="s">
        <v>98</v>
      </c>
      <c r="AK19" s="184" t="s">
        <v>98</v>
      </c>
      <c r="AL19" s="184" t="s">
        <v>98</v>
      </c>
      <c r="AM19" s="184" t="s">
        <v>98</v>
      </c>
      <c r="AN19" s="1129">
        <v>30</v>
      </c>
      <c r="AO19" s="189"/>
      <c r="AP19" s="184">
        <v>45</v>
      </c>
      <c r="AQ19" s="195"/>
      <c r="AR19" s="195"/>
      <c r="AS19" s="195"/>
      <c r="AT19" s="195"/>
      <c r="AU19" s="195">
        <f>AVERAGE('[3]09PyrBl'!Z146:Z165)</f>
        <v>1.3462665</v>
      </c>
      <c r="AV19" s="195">
        <f>AVERAGE('[3]09PyrBl'!Z105:Z124)</f>
        <v>2.1957395000000001E-2</v>
      </c>
      <c r="AW19" s="184">
        <f>AVERAGE('[3]09PyrBl'!AA168:AA187)</f>
        <v>7.7067259999999989</v>
      </c>
      <c r="AX19" s="195">
        <f>AVERAGE('[3]09PyrBl'!AA105:AA124)</f>
        <v>4.6779340000000014</v>
      </c>
      <c r="AY19" s="184">
        <f>AVERAGE('[3]09PyrBl'!AB168:AB187)</f>
        <v>110200</v>
      </c>
      <c r="AZ19" s="184">
        <f>AVERAGE('[3]09PyrBl'!AD147:AD166)</f>
        <v>15480.8</v>
      </c>
      <c r="BA19" s="195">
        <f>AVERAGE('[3]09PyrBl'!AD105:AD124)</f>
        <v>15007.7</v>
      </c>
      <c r="BB19" s="184">
        <f>AVERAGE('[3]09PyrBl'!AE147:AE166)</f>
        <v>103.5341</v>
      </c>
      <c r="BC19" s="1132">
        <f t="shared" si="7"/>
        <v>3.0287919999999975</v>
      </c>
      <c r="BD19" s="1133">
        <f t="shared" si="8"/>
        <v>4868628.1108213002</v>
      </c>
      <c r="BE19" s="1134">
        <f t="shared" si="9"/>
        <v>998.14471141006391</v>
      </c>
      <c r="BF19" s="1134">
        <f t="shared" si="10"/>
        <v>3.9841581795856991</v>
      </c>
      <c r="BG19" s="1134">
        <f t="shared" si="11"/>
        <v>355.82803660516788</v>
      </c>
      <c r="BH19" s="79">
        <f t="shared" si="12"/>
        <v>150.40655769025051</v>
      </c>
      <c r="BI19" s="1208">
        <f t="shared" si="13"/>
        <v>0.20501559960834317</v>
      </c>
      <c r="BJ19" s="1124">
        <f t="shared" si="14"/>
        <v>0.38930249080177892</v>
      </c>
      <c r="BK19" s="1124">
        <f t="shared" si="0"/>
        <v>0.53645996845851729</v>
      </c>
      <c r="BL19" s="1124">
        <f t="shared" si="15"/>
        <v>1.1196864130205065E-2</v>
      </c>
      <c r="BM19" s="1124">
        <f t="shared" si="16"/>
        <v>2.2273080844823792</v>
      </c>
      <c r="BN19" s="1124">
        <f t="shared" si="17"/>
        <v>0.14877733339560428</v>
      </c>
      <c r="BO19" s="1124">
        <f t="shared" si="1"/>
        <v>4868628.1108213002</v>
      </c>
      <c r="BP19" s="1124">
        <f t="shared" si="2"/>
        <v>4543499.7270155428</v>
      </c>
      <c r="BQ19" s="1124">
        <f t="shared" si="3"/>
        <v>4016163.072123609</v>
      </c>
      <c r="BR19" s="1124">
        <f t="shared" si="4"/>
        <v>998.14471141006391</v>
      </c>
      <c r="BS19" s="1124">
        <f t="shared" si="5"/>
        <v>0.67228802272929</v>
      </c>
      <c r="BT19" s="1124">
        <f>VLOOKUP($B19,'SAME R Results'!$AA$146:$AB$150,2)</f>
        <v>0.48</v>
      </c>
      <c r="BU19" s="1124">
        <f t="shared" si="18"/>
        <v>3.0084805462284421</v>
      </c>
      <c r="BV19" s="1124">
        <f t="shared" si="19"/>
        <v>3.0265100598548873</v>
      </c>
      <c r="BW19" s="1124">
        <f>VLOOKUP($B19,'SAME R Results'!$AA$146:$AC$150,3)</f>
        <v>1</v>
      </c>
      <c r="BX19" s="1124">
        <v>3.0084805462284421</v>
      </c>
      <c r="BY19" s="1124">
        <v>3.0265100598548873</v>
      </c>
      <c r="BZ19" s="1124">
        <v>224.97625551094046</v>
      </c>
      <c r="CA19" s="1785">
        <v>0.72</v>
      </c>
      <c r="CB19" s="1203"/>
    </row>
    <row r="20" spans="1:81" ht="15.75" thickBot="1" x14ac:dyDescent="0.3">
      <c r="A20" s="1794" t="s">
        <v>702</v>
      </c>
      <c r="B20" s="247" t="s">
        <v>114</v>
      </c>
      <c r="C20" s="1136"/>
      <c r="D20" s="1135" t="s">
        <v>689</v>
      </c>
      <c r="E20" s="147"/>
      <c r="F20" s="220"/>
      <c r="G20" s="291"/>
      <c r="H20" s="1190"/>
      <c r="I20" s="1138"/>
      <c r="J20" s="147"/>
      <c r="K20" s="220">
        <v>8.1</v>
      </c>
      <c r="L20" s="1139">
        <v>1.22</v>
      </c>
      <c r="M20" s="220">
        <v>60</v>
      </c>
      <c r="N20" s="220"/>
      <c r="O20" s="220"/>
      <c r="P20" s="220"/>
      <c r="Q20" s="220"/>
      <c r="R20" s="220"/>
      <c r="S20" s="220"/>
      <c r="T20" s="220">
        <f t="shared" si="6"/>
        <v>0</v>
      </c>
      <c r="U20" s="220"/>
      <c r="V20" s="220" t="s">
        <v>98</v>
      </c>
      <c r="W20" s="220" t="s">
        <v>98</v>
      </c>
      <c r="X20" s="220" t="s">
        <v>98</v>
      </c>
      <c r="Y20" s="220" t="s">
        <v>98</v>
      </c>
      <c r="Z20" s="220"/>
      <c r="AA20" s="220">
        <v>10</v>
      </c>
      <c r="AB20" s="220" t="s">
        <v>98</v>
      </c>
      <c r="AC20" s="1173">
        <v>3.8521767473499238E-2</v>
      </c>
      <c r="AD20" s="1139"/>
      <c r="AE20" s="147">
        <v>58</v>
      </c>
      <c r="AF20" s="147">
        <v>720</v>
      </c>
      <c r="AG20" s="147">
        <v>5</v>
      </c>
      <c r="AH20" s="147" t="s">
        <v>97</v>
      </c>
      <c r="AI20" s="147" t="s">
        <v>98</v>
      </c>
      <c r="AJ20" s="147" t="s">
        <v>98</v>
      </c>
      <c r="AK20" s="147" t="s">
        <v>98</v>
      </c>
      <c r="AL20" s="147" t="s">
        <v>98</v>
      </c>
      <c r="AM20" s="147" t="s">
        <v>98</v>
      </c>
      <c r="AN20" s="1174">
        <v>30</v>
      </c>
      <c r="AO20" s="1139"/>
      <c r="AP20" s="147">
        <v>45</v>
      </c>
      <c r="AQ20" s="146"/>
      <c r="AR20" s="146"/>
      <c r="AS20" s="146"/>
      <c r="AT20" s="146"/>
      <c r="AU20" s="146">
        <f>AVERAGE('[3]09PyrBl'!Z947:Z966)</f>
        <v>1.3653419999999996</v>
      </c>
      <c r="AV20" s="146">
        <f>AVERAGE('[3]09PyrBl'!Z901:Z920)</f>
        <v>6.9992060000000009E-2</v>
      </c>
      <c r="AW20" s="147">
        <f>AVERAGE('[3]09PyrBl'!AA947:AA966)</f>
        <v>7.2100514999999987</v>
      </c>
      <c r="AX20" s="146">
        <f>AVERAGE('[3]09PyrBl'!AA901:AA920)</f>
        <v>4.7877964999999998</v>
      </c>
      <c r="AY20" s="147">
        <f>AVERAGE('[3]09PyrBl'!AB947:AB966)</f>
        <v>36165</v>
      </c>
      <c r="AZ20" s="147">
        <f>AVERAGE('[3]09PyrBl'!AD946:AD965)</f>
        <v>15477.1</v>
      </c>
      <c r="BA20" s="146">
        <f>AVERAGE('[3]09PyrBl'!AD901:AD920)</f>
        <v>15020.6</v>
      </c>
      <c r="BB20" s="147">
        <f>AVERAGE('[3]09PyrBl'!AE946:AE965)</f>
        <v>105.93145000000001</v>
      </c>
      <c r="BC20" s="1145">
        <f t="shared" si="7"/>
        <v>2.4222549999999989</v>
      </c>
      <c r="BD20" s="1146">
        <f t="shared" si="8"/>
        <v>1364978.3459747261</v>
      </c>
      <c r="BE20" s="1147">
        <f t="shared" si="9"/>
        <v>623.18603029579174</v>
      </c>
      <c r="BF20" s="1147">
        <f t="shared" si="10"/>
        <v>3.9170531046120671</v>
      </c>
      <c r="BG20" s="1147">
        <f t="shared" si="11"/>
        <v>345.10650115431531</v>
      </c>
      <c r="BH20" s="150">
        <f t="shared" si="12"/>
        <v>154.68686751620348</v>
      </c>
      <c r="BI20" s="1209">
        <f t="shared" si="13"/>
        <v>0.45655378499852822</v>
      </c>
      <c r="BJ20" s="1135">
        <f t="shared" si="14"/>
        <v>0.60040323041670218</v>
      </c>
      <c r="BK20" s="1135">
        <f t="shared" si="0"/>
        <v>0.68852316523237822</v>
      </c>
      <c r="BL20" s="1135">
        <f t="shared" si="15"/>
        <v>1.1350273296823655E-2</v>
      </c>
      <c r="BM20" s="1135">
        <f t="shared" si="16"/>
        <v>1.6876714787410749</v>
      </c>
      <c r="BN20" s="1135">
        <f t="shared" si="17"/>
        <v>0.39812221463830344</v>
      </c>
      <c r="BO20" s="1135">
        <f t="shared" si="1"/>
        <v>1364978.3459747261</v>
      </c>
      <c r="BP20" s="1135">
        <f t="shared" si="2"/>
        <v>1343385.4894015633</v>
      </c>
      <c r="BQ20" s="1135">
        <f t="shared" si="3"/>
        <v>1253385.5243847694</v>
      </c>
      <c r="BR20" s="1135">
        <f t="shared" si="4"/>
        <v>623.18603029579174</v>
      </c>
      <c r="BS20" s="1135">
        <f t="shared" si="5"/>
        <v>0.5376575956672287</v>
      </c>
      <c r="BT20" s="1135">
        <f>VLOOKUP($B20,'SAME R Results'!$AA$146:$AB$150,2)</f>
        <v>0.48</v>
      </c>
      <c r="BU20" s="1135">
        <f t="shared" si="18"/>
        <v>3.0239342926993675</v>
      </c>
      <c r="BV20" s="1135">
        <f t="shared" si="19"/>
        <v>3.0421966972549126</v>
      </c>
      <c r="BW20" s="1135">
        <f>VLOOKUP($B20,'SAME R Results'!$AA$146:$AC$150,3)</f>
        <v>1</v>
      </c>
      <c r="BX20" s="1135">
        <v>3.0239342926993675</v>
      </c>
      <c r="BY20" s="1135">
        <v>3.0421966972549126</v>
      </c>
      <c r="BZ20" s="1135">
        <v>224.97625551094046</v>
      </c>
      <c r="CA20" s="1786">
        <f>CA19</f>
        <v>0.72</v>
      </c>
      <c r="CB20" s="1203"/>
    </row>
    <row r="21" spans="1:81" x14ac:dyDescent="0.25">
      <c r="A21" s="1795">
        <f>A19+1</f>
        <v>10</v>
      </c>
      <c r="B21" s="247" t="s">
        <v>114</v>
      </c>
      <c r="C21" s="1149" t="s">
        <v>690</v>
      </c>
      <c r="D21" s="1148">
        <v>687</v>
      </c>
      <c r="E21" s="159"/>
      <c r="F21" s="163"/>
      <c r="G21" s="160"/>
      <c r="H21" s="1192" t="s">
        <v>680</v>
      </c>
      <c r="I21" s="1151">
        <v>41129</v>
      </c>
      <c r="J21" s="159"/>
      <c r="K21" s="163">
        <v>8.1</v>
      </c>
      <c r="L21" s="164">
        <v>1.23</v>
      </c>
      <c r="M21" s="163">
        <v>60</v>
      </c>
      <c r="N21" s="163">
        <v>11</v>
      </c>
      <c r="O21" s="163">
        <v>8</v>
      </c>
      <c r="P21" s="163" t="s">
        <v>97</v>
      </c>
      <c r="Q21" s="163">
        <v>45</v>
      </c>
      <c r="R21" s="163"/>
      <c r="S21" s="163" t="s">
        <v>98</v>
      </c>
      <c r="T21" s="163">
        <f t="shared" si="6"/>
        <v>45</v>
      </c>
      <c r="U21" s="163"/>
      <c r="V21" s="163" t="s">
        <v>98</v>
      </c>
      <c r="W21" s="163" t="s">
        <v>98</v>
      </c>
      <c r="X21" s="163" t="s">
        <v>98</v>
      </c>
      <c r="Y21" s="163" t="s">
        <v>98</v>
      </c>
      <c r="Z21" s="163"/>
      <c r="AA21" s="163">
        <v>10</v>
      </c>
      <c r="AB21" s="163" t="s">
        <v>98</v>
      </c>
      <c r="AC21" s="234">
        <v>3.8521767473499238E-2</v>
      </c>
      <c r="AD21" s="164"/>
      <c r="AE21" s="159">
        <v>58</v>
      </c>
      <c r="AF21" s="159">
        <v>720</v>
      </c>
      <c r="AG21" s="159">
        <v>5</v>
      </c>
      <c r="AH21" s="159" t="s">
        <v>97</v>
      </c>
      <c r="AI21" s="159" t="s">
        <v>98</v>
      </c>
      <c r="AJ21" s="159" t="s">
        <v>98</v>
      </c>
      <c r="AK21" s="159" t="s">
        <v>98</v>
      </c>
      <c r="AL21" s="159" t="s">
        <v>98</v>
      </c>
      <c r="AM21" s="159" t="s">
        <v>98</v>
      </c>
      <c r="AN21" s="1186">
        <v>30</v>
      </c>
      <c r="AO21" s="164"/>
      <c r="AP21" s="159">
        <v>0</v>
      </c>
      <c r="AQ21" s="230"/>
      <c r="AR21" s="230"/>
      <c r="AS21" s="230"/>
      <c r="AT21" s="230"/>
      <c r="AU21" s="230">
        <f>AVERAGE('[3]10PyrHt'!Z148:Z167)</f>
        <v>2.158722</v>
      </c>
      <c r="AV21" s="230">
        <f>AVERAGE('[3]10PyrHt'!Z123:Z142)</f>
        <v>5.1345829999999995E-2</v>
      </c>
      <c r="AW21" s="159">
        <f>AVERAGE('[3]10PyrHt'!AA165:AA184)</f>
        <v>7.6972960000000015</v>
      </c>
      <c r="AX21" s="230">
        <f>AVERAGE('[3]10PyrHt'!AA123:AA142)</f>
        <v>4.691696499999999</v>
      </c>
      <c r="AY21" s="159">
        <f>AVERAGE('[3]10PyrHt'!AB165:AB184)</f>
        <v>98655</v>
      </c>
      <c r="AZ21" s="159">
        <f>AVERAGE('[3]10PyrHt'!AD151:AD170)</f>
        <v>15742.75</v>
      </c>
      <c r="BA21" s="230">
        <f>AVERAGE('[3]10PyrHt'!AD123:AD142)</f>
        <v>15010.05</v>
      </c>
      <c r="BB21" s="159">
        <f>AVERAGE('[3]10PyrHt'!AE151:AE170)</f>
        <v>163.8544</v>
      </c>
      <c r="BC21" s="1132">
        <f t="shared" si="7"/>
        <v>3.0055995000000024</v>
      </c>
      <c r="BD21" s="1133">
        <f t="shared" si="8"/>
        <v>4043619.3940778808</v>
      </c>
      <c r="BE21" s="1134">
        <f t="shared" si="9"/>
        <v>978.96376730789768</v>
      </c>
      <c r="BF21" s="1134">
        <f t="shared" si="10"/>
        <v>6.3427574929810113</v>
      </c>
      <c r="BG21" s="1134">
        <f t="shared" si="11"/>
        <v>551.31808944048078</v>
      </c>
      <c r="BH21" s="79">
        <f t="shared" si="12"/>
        <v>238.13980704264867</v>
      </c>
      <c r="BI21" s="1208">
        <f t="shared" si="13"/>
        <v>0.24210086852923099</v>
      </c>
      <c r="BJ21" s="1124">
        <f t="shared" si="14"/>
        <v>0.48271156218255196</v>
      </c>
      <c r="BK21" s="1124">
        <f t="shared" si="0"/>
        <v>0.68160595861456652</v>
      </c>
      <c r="BL21" s="1124">
        <f t="shared" si="15"/>
        <v>1.1504714999317581E-2</v>
      </c>
      <c r="BM21" s="1124">
        <f t="shared" si="16"/>
        <v>2.2949278771472059</v>
      </c>
      <c r="BN21" s="1124">
        <f t="shared" si="17"/>
        <v>0.17145520366494074</v>
      </c>
      <c r="BO21" s="1124">
        <f t="shared" si="1"/>
        <v>4043619.3940778808</v>
      </c>
      <c r="BP21" s="1124">
        <f t="shared" si="2"/>
        <v>3984715.9441891648</v>
      </c>
      <c r="BQ21" s="1124">
        <f t="shared" si="3"/>
        <v>3579165.691705361</v>
      </c>
      <c r="BR21" s="1124">
        <f t="shared" si="4"/>
        <v>978.96376730789768</v>
      </c>
      <c r="BS21" s="1124">
        <f t="shared" si="5"/>
        <v>0.66714008257125146</v>
      </c>
      <c r="BT21" s="1124">
        <f>VLOOKUP($B21,'SAME R Results'!$AA$146:$AB$150,2)</f>
        <v>0.48</v>
      </c>
      <c r="BU21" s="1124">
        <f t="shared" si="18"/>
        <v>3.0097889419433885</v>
      </c>
      <c r="BV21" s="1124">
        <f t="shared" si="19"/>
        <v>3.0278381172889959</v>
      </c>
      <c r="BW21" s="1124">
        <f>VLOOKUP($B21,'SAME R Results'!$AA$146:$AC$150,3)</f>
        <v>1</v>
      </c>
      <c r="BX21" s="1124">
        <v>3.0097889419433885</v>
      </c>
      <c r="BY21" s="1124">
        <v>3.0278381172889959</v>
      </c>
      <c r="BZ21" s="1124">
        <v>233.16472059121176</v>
      </c>
      <c r="CA21" s="1785">
        <v>1.0900000000000001</v>
      </c>
      <c r="CB21" s="1203"/>
    </row>
    <row r="22" spans="1:81" ht="15.75" thickBot="1" x14ac:dyDescent="0.3">
      <c r="A22" s="1201" t="s">
        <v>703</v>
      </c>
      <c r="B22" s="247" t="s">
        <v>114</v>
      </c>
      <c r="C22" s="147"/>
      <c r="D22" s="147" t="s">
        <v>691</v>
      </c>
      <c r="E22" s="147"/>
      <c r="F22" s="220"/>
      <c r="G22" s="291"/>
      <c r="H22" s="218"/>
      <c r="I22" s="219"/>
      <c r="J22" s="147"/>
      <c r="K22" s="220">
        <v>8.1</v>
      </c>
      <c r="L22" s="1139">
        <v>1.23</v>
      </c>
      <c r="M22" s="220">
        <v>60</v>
      </c>
      <c r="N22" s="220"/>
      <c r="O22" s="220"/>
      <c r="P22" s="220"/>
      <c r="Q22" s="220"/>
      <c r="R22" s="220"/>
      <c r="S22" s="220"/>
      <c r="T22" s="220">
        <f t="shared" si="6"/>
        <v>0</v>
      </c>
      <c r="U22" s="220"/>
      <c r="V22" s="220" t="s">
        <v>98</v>
      </c>
      <c r="W22" s="220" t="s">
        <v>98</v>
      </c>
      <c r="X22" s="220" t="s">
        <v>98</v>
      </c>
      <c r="Y22" s="220" t="s">
        <v>98</v>
      </c>
      <c r="Z22" s="220"/>
      <c r="AA22" s="220">
        <v>10</v>
      </c>
      <c r="AB22" s="220" t="s">
        <v>98</v>
      </c>
      <c r="AC22" s="1173">
        <v>3.8521767473499238E-2</v>
      </c>
      <c r="AD22" s="1139"/>
      <c r="AE22" s="147">
        <v>58</v>
      </c>
      <c r="AF22" s="147">
        <v>720</v>
      </c>
      <c r="AG22" s="147">
        <v>5</v>
      </c>
      <c r="AH22" s="147" t="s">
        <v>97</v>
      </c>
      <c r="AI22" s="147" t="s">
        <v>98</v>
      </c>
      <c r="AJ22" s="147" t="s">
        <v>98</v>
      </c>
      <c r="AK22" s="147" t="s">
        <v>98</v>
      </c>
      <c r="AL22" s="147" t="s">
        <v>98</v>
      </c>
      <c r="AM22" s="147" t="s">
        <v>98</v>
      </c>
      <c r="AN22" s="1174">
        <v>30</v>
      </c>
      <c r="AO22" s="1139"/>
      <c r="AP22" s="147">
        <v>0</v>
      </c>
      <c r="AQ22" s="146"/>
      <c r="AR22" s="146"/>
      <c r="AS22" s="146"/>
      <c r="AT22" s="146"/>
      <c r="AU22" s="147">
        <f>AVERAGE('[3]10PyrHt'!Z952:Z971)</f>
        <v>1.8672625000000003</v>
      </c>
      <c r="AV22" s="147">
        <f>AVERAGE('[3]10PyrHt'!Z886:Z905)</f>
        <v>7.9559329999999984E-2</v>
      </c>
      <c r="AW22" s="147">
        <f>AVERAGE('[3]10PyrHt'!AA952:AA971)</f>
        <v>7.2871854999999996</v>
      </c>
      <c r="AX22" s="147">
        <f>AVERAGE('[3]10PyrHt'!AA886:AA905)</f>
        <v>4.8222044999999998</v>
      </c>
      <c r="AY22" s="147">
        <f>AVERAGE('[3]10PyrHt'!AB952:AB971)</f>
        <v>35405</v>
      </c>
      <c r="AZ22" s="147">
        <f>AVERAGE('[3]10PyrHt'!AD952:AD971)</f>
        <v>15663.95</v>
      </c>
      <c r="BA22" s="147">
        <f>AVERAGE('[3]10PyrHt'!AD886:AD905)</f>
        <v>15029.2</v>
      </c>
      <c r="BB22" s="147">
        <f>AVERAGE('[3]10PyrHt'!AE952:AE971)</f>
        <v>137.40384999999998</v>
      </c>
      <c r="BC22" s="1145">
        <f t="shared" si="7"/>
        <v>2.4649809999999999</v>
      </c>
      <c r="BD22" s="1146">
        <f t="shared" si="8"/>
        <v>1334896.5902298167</v>
      </c>
      <c r="BE22" s="1147">
        <f t="shared" si="9"/>
        <v>643.26029122356113</v>
      </c>
      <c r="BF22" s="1147">
        <f t="shared" si="10"/>
        <v>5.3897100190525178</v>
      </c>
      <c r="BG22" s="1147">
        <f t="shared" si="11"/>
        <v>478.42372436381385</v>
      </c>
      <c r="BH22" s="150">
        <f t="shared" si="12"/>
        <v>200.03838288662413</v>
      </c>
      <c r="BI22" s="1209">
        <f t="shared" si="13"/>
        <v>0.48188024145961522</v>
      </c>
      <c r="BJ22" s="1135">
        <f t="shared" si="14"/>
        <v>0.65900548555055316</v>
      </c>
      <c r="BK22" s="1135">
        <f t="shared" si="0"/>
        <v>0.77066207036107526</v>
      </c>
      <c r="BL22" s="1135">
        <f t="shared" si="15"/>
        <v>1.1265557589602208E-2</v>
      </c>
      <c r="BM22" s="1135">
        <f t="shared" si="16"/>
        <v>1.7497911077132855</v>
      </c>
      <c r="BN22" s="1135">
        <f t="shared" si="17"/>
        <v>0.41206351618099663</v>
      </c>
      <c r="BO22" s="1135">
        <f t="shared" si="1"/>
        <v>1334896.5902298167</v>
      </c>
      <c r="BP22" s="1135">
        <f t="shared" si="2"/>
        <v>1313757.5030744779</v>
      </c>
      <c r="BQ22" s="1135">
        <f t="shared" si="3"/>
        <v>1226347.3776871513</v>
      </c>
      <c r="BR22" s="1135">
        <f t="shared" si="4"/>
        <v>643.26029122356113</v>
      </c>
      <c r="BS22" s="1135">
        <f t="shared" si="5"/>
        <v>0.54714130338275768</v>
      </c>
      <c r="BT22" s="1135">
        <f>VLOOKUP($B22,'SAME R Results'!$AA$146:$AB$150,2)</f>
        <v>0.48</v>
      </c>
      <c r="BU22" s="1135">
        <f t="shared" si="18"/>
        <v>3.0148797124147388</v>
      </c>
      <c r="BV22" s="1135">
        <f t="shared" si="19"/>
        <v>3.0330054872101502</v>
      </c>
      <c r="BW22" s="1135">
        <f>VLOOKUP($B22,'SAME R Results'!$AA$146:$AC$150,3)</f>
        <v>1</v>
      </c>
      <c r="BX22" s="1135">
        <v>3.0148797124147388</v>
      </c>
      <c r="BY22" s="1135">
        <v>3.0330054872101502</v>
      </c>
      <c r="BZ22" s="1135">
        <v>233.16472059121176</v>
      </c>
      <c r="CA22" s="1786">
        <f>CA21</f>
        <v>1.0900000000000001</v>
      </c>
      <c r="CB22" s="1203"/>
      <c r="CC22" s="1203"/>
    </row>
    <row r="23" spans="1:81" x14ac:dyDescent="0.25">
      <c r="A23" s="1204"/>
      <c r="B23" s="168"/>
      <c r="C23" s="169"/>
      <c r="D23" s="168"/>
      <c r="E23" s="168"/>
      <c r="F23" s="169"/>
      <c r="G23" s="351"/>
      <c r="H23" s="422"/>
      <c r="I23" s="423"/>
      <c r="J23" s="168"/>
      <c r="K23" s="169"/>
      <c r="L23" s="1205"/>
      <c r="M23" s="169"/>
      <c r="N23" s="169"/>
      <c r="O23" s="169"/>
      <c r="P23" s="169"/>
      <c r="Q23" s="169"/>
      <c r="R23" s="169"/>
      <c r="S23" s="169"/>
      <c r="T23" s="169"/>
      <c r="U23" s="169"/>
      <c r="V23" s="169"/>
      <c r="W23" s="169"/>
      <c r="X23" s="169"/>
      <c r="Y23" s="169"/>
      <c r="Z23" s="169"/>
      <c r="AA23" s="169"/>
      <c r="AB23" s="169"/>
      <c r="AC23" s="355"/>
      <c r="AD23" s="1205"/>
      <c r="AE23" s="168"/>
      <c r="AF23" s="168"/>
      <c r="AG23" s="168"/>
      <c r="AH23" s="168"/>
      <c r="AI23" s="168"/>
      <c r="AJ23" s="168"/>
      <c r="AK23" s="168"/>
      <c r="AL23" s="168"/>
      <c r="AM23" s="168"/>
      <c r="AN23" s="1206"/>
      <c r="AO23" s="1205"/>
      <c r="AP23" s="168"/>
      <c r="AQ23" s="167"/>
      <c r="AR23" s="167"/>
      <c r="AS23" s="167"/>
      <c r="AT23" s="167"/>
      <c r="AU23" s="167"/>
      <c r="AV23" s="167"/>
      <c r="AW23" s="168"/>
      <c r="AX23" s="168"/>
      <c r="AY23" s="168"/>
      <c r="AZ23" s="168"/>
      <c r="BA23" s="168"/>
      <c r="BB23" s="168"/>
      <c r="BC23" s="169"/>
      <c r="BD23" s="170"/>
      <c r="BE23" s="171"/>
      <c r="BF23" s="171"/>
      <c r="BG23" s="171"/>
      <c r="BH23" s="172"/>
      <c r="BI23" s="1202"/>
      <c r="BJ23" s="1203"/>
      <c r="BK23" s="1203"/>
      <c r="BL23" s="1203"/>
      <c r="BM23" s="1203"/>
      <c r="BN23" s="1203"/>
      <c r="BO23" s="1203"/>
      <c r="BP23" s="1203"/>
      <c r="BQ23" s="1203"/>
      <c r="BR23" s="1203"/>
      <c r="BS23" s="1203"/>
      <c r="BT23" s="1203"/>
      <c r="BU23" s="1203"/>
      <c r="BV23" s="1203"/>
      <c r="BW23" s="1203"/>
      <c r="BX23" s="1203"/>
      <c r="BY23" s="1203"/>
      <c r="CA23" s="1203"/>
      <c r="CB23" s="1203"/>
      <c r="CC23" s="1203"/>
    </row>
    <row r="24" spans="1:81" x14ac:dyDescent="0.25">
      <c r="A24" s="1204"/>
      <c r="B24" s="168"/>
      <c r="C24" s="169"/>
      <c r="D24" s="168"/>
      <c r="E24" s="168"/>
      <c r="F24" s="169"/>
      <c r="G24" s="351"/>
      <c r="H24" s="422"/>
      <c r="I24" s="423"/>
      <c r="J24" s="168"/>
      <c r="K24" s="169"/>
      <c r="L24" s="1205"/>
      <c r="M24" s="169"/>
      <c r="N24" s="169"/>
      <c r="O24" s="169"/>
      <c r="P24" s="169"/>
      <c r="Q24" s="169"/>
      <c r="R24" s="169"/>
      <c r="S24" s="169"/>
      <c r="T24" s="169"/>
      <c r="U24" s="169"/>
      <c r="V24" s="169"/>
      <c r="W24" s="169"/>
      <c r="X24" s="169"/>
      <c r="Y24" s="169"/>
      <c r="Z24" s="169"/>
      <c r="AA24" s="169"/>
      <c r="AB24" s="169"/>
      <c r="AC24" s="355"/>
      <c r="AD24" s="1205"/>
      <c r="AE24" s="168"/>
      <c r="AF24" s="168"/>
      <c r="AG24" s="168"/>
      <c r="AH24" s="168"/>
      <c r="AI24" s="168"/>
      <c r="AJ24" s="168"/>
      <c r="AK24" s="168"/>
      <c r="AL24" s="168"/>
      <c r="AM24" s="168"/>
      <c r="AN24" s="1206"/>
      <c r="AO24" s="1205"/>
      <c r="AP24" s="168"/>
      <c r="AQ24" s="167"/>
      <c r="AR24" s="167"/>
      <c r="AS24" s="167"/>
      <c r="AT24" s="167"/>
      <c r="AU24" s="167"/>
      <c r="AV24" s="167"/>
      <c r="AW24" s="168"/>
      <c r="AX24" s="168"/>
      <c r="AY24" s="168"/>
      <c r="AZ24" s="168"/>
      <c r="BA24" s="168"/>
      <c r="BB24" s="168" t="s">
        <v>693</v>
      </c>
      <c r="BC24" s="169"/>
      <c r="BD24" s="170"/>
      <c r="BE24" s="171"/>
      <c r="BF24" s="171"/>
      <c r="BG24" s="171"/>
      <c r="BH24" s="172"/>
      <c r="BI24" s="1202"/>
      <c r="BJ24" s="1203"/>
      <c r="BK24" s="1203"/>
      <c r="BL24" s="1203"/>
      <c r="BM24" s="1203"/>
      <c r="BN24" s="1203"/>
      <c r="BO24" s="1203"/>
      <c r="BP24" s="1203"/>
      <c r="BQ24" s="1203"/>
      <c r="BR24" s="1203"/>
      <c r="BS24" s="1203"/>
      <c r="BT24" s="1203"/>
      <c r="BU24" s="1203"/>
      <c r="BV24" s="1203"/>
      <c r="BW24" s="1203"/>
      <c r="BX24" s="1203"/>
      <c r="BY24" s="1203"/>
      <c r="CA24" s="1203"/>
      <c r="CB24" s="1203"/>
      <c r="CC24" s="1203"/>
    </row>
    <row r="25" spans="1:81" x14ac:dyDescent="0.25">
      <c r="A25" s="1282"/>
      <c r="B25" s="168"/>
      <c r="C25" s="351"/>
      <c r="D25" s="168"/>
      <c r="E25" s="351"/>
      <c r="F25" s="904"/>
      <c r="G25" s="411"/>
      <c r="H25" s="167"/>
      <c r="I25" s="412"/>
      <c r="J25" s="167"/>
      <c r="K25" s="167"/>
      <c r="L25" s="167"/>
      <c r="M25" s="167"/>
      <c r="N25" s="167"/>
      <c r="O25" s="167"/>
      <c r="P25" s="167"/>
      <c r="Q25" s="167"/>
      <c r="R25" s="167"/>
      <c r="S25" s="167"/>
      <c r="T25" s="167"/>
      <c r="U25" s="167"/>
      <c r="V25" s="167"/>
      <c r="W25" s="167"/>
      <c r="X25" s="167"/>
      <c r="Y25" s="357"/>
      <c r="Z25" s="167"/>
      <c r="AA25" s="167"/>
      <c r="AB25" s="167"/>
      <c r="AC25" s="355"/>
      <c r="AD25" s="426"/>
      <c r="AE25" s="167"/>
      <c r="AF25" s="167"/>
      <c r="AG25" s="167"/>
      <c r="AH25" s="167"/>
      <c r="AI25" s="167"/>
      <c r="AJ25" s="167"/>
      <c r="AK25" s="167"/>
      <c r="AL25" s="167"/>
      <c r="AM25" s="167"/>
      <c r="AN25" s="1021"/>
      <c r="AO25" s="167"/>
      <c r="AP25" s="167"/>
      <c r="AQ25" s="167"/>
      <c r="AR25" s="167"/>
      <c r="AS25" s="167"/>
      <c r="AT25" s="167"/>
      <c r="AU25" s="167"/>
      <c r="AV25" s="167"/>
      <c r="AW25" s="167"/>
      <c r="AX25" s="167"/>
      <c r="AY25" s="167"/>
      <c r="AZ25" s="167"/>
      <c r="BA25" s="167"/>
      <c r="BB25" s="167"/>
      <c r="BC25" s="357"/>
      <c r="BD25" s="358"/>
      <c r="BE25" s="359"/>
      <c r="BF25" s="357"/>
      <c r="BG25" s="168"/>
      <c r="BH25" s="1207"/>
      <c r="BI25" s="446"/>
      <c r="BZ25" s="1203"/>
    </row>
    <row r="26" spans="1:81" x14ac:dyDescent="0.25">
      <c r="A26" s="1282"/>
      <c r="B26" s="168"/>
      <c r="C26" s="351"/>
      <c r="D26" s="168"/>
      <c r="E26" s="351"/>
      <c r="F26" s="904"/>
      <c r="G26" s="411"/>
      <c r="H26" s="167"/>
      <c r="I26" s="412"/>
      <c r="J26" s="167"/>
      <c r="K26" s="167"/>
      <c r="L26" s="167"/>
      <c r="M26" s="167"/>
      <c r="N26" s="167"/>
      <c r="O26" s="167"/>
      <c r="P26" s="167"/>
      <c r="Q26" s="167"/>
      <c r="R26" s="167"/>
      <c r="S26" s="167"/>
      <c r="T26" s="167"/>
      <c r="U26" s="167"/>
      <c r="V26" s="167"/>
      <c r="W26" s="167"/>
      <c r="X26" s="167"/>
      <c r="Y26" s="357"/>
      <c r="Z26" s="167"/>
      <c r="AA26" s="167"/>
      <c r="AB26" s="167"/>
      <c r="AC26" s="355"/>
      <c r="AD26" s="426"/>
      <c r="AE26" s="167"/>
      <c r="AF26" s="167"/>
      <c r="AG26" s="350"/>
      <c r="AH26" s="350"/>
      <c r="AI26" s="350"/>
      <c r="AJ26" s="350"/>
      <c r="AK26" s="350"/>
      <c r="AL26" s="350"/>
      <c r="AM26" s="350"/>
      <c r="AN26" s="1007"/>
      <c r="AO26" s="167"/>
      <c r="AP26" s="167"/>
      <c r="AQ26" s="167"/>
      <c r="AR26" s="167"/>
      <c r="AS26" s="167"/>
      <c r="AT26" s="167"/>
      <c r="AU26" s="167"/>
      <c r="AV26" s="167"/>
      <c r="AW26" s="167"/>
      <c r="AX26" s="167"/>
      <c r="AY26" s="167"/>
      <c r="AZ26" s="167"/>
      <c r="BA26" s="167"/>
      <c r="BB26" s="167"/>
      <c r="BC26" s="357"/>
      <c r="BD26" s="365"/>
      <c r="BE26" s="360"/>
      <c r="BF26" s="354"/>
      <c r="BG26" s="168"/>
      <c r="BH26" s="415"/>
      <c r="BZ26" s="1203"/>
    </row>
    <row r="27" spans="1:81" ht="20.25" x14ac:dyDescent="0.3">
      <c r="A27" s="1304"/>
      <c r="B27" s="428"/>
      <c r="C27" s="429"/>
      <c r="D27" s="428"/>
      <c r="E27" s="429"/>
      <c r="F27" s="907"/>
      <c r="G27" s="430"/>
      <c r="H27" s="427"/>
      <c r="I27" s="431"/>
      <c r="J27" s="427"/>
      <c r="K27" s="427"/>
      <c r="L27" s="427"/>
      <c r="M27" s="427"/>
      <c r="N27" s="427"/>
      <c r="O27" s="427"/>
      <c r="P27" s="427"/>
      <c r="Q27" s="427"/>
      <c r="R27" s="427"/>
      <c r="S27" s="427"/>
      <c r="T27" s="427"/>
      <c r="U27" s="427"/>
      <c r="V27" s="427"/>
      <c r="W27" s="427"/>
      <c r="X27" s="427"/>
      <c r="Y27" s="432"/>
      <c r="Z27" s="427"/>
      <c r="AA27" s="427"/>
      <c r="AB27" s="427"/>
      <c r="AC27" s="433"/>
      <c r="AD27" s="434"/>
      <c r="AE27" s="427"/>
      <c r="AF27" s="427"/>
      <c r="AG27" s="427"/>
      <c r="AH27" s="427"/>
      <c r="AI27" s="427"/>
      <c r="AJ27" s="427"/>
      <c r="AK27" s="427"/>
      <c r="AL27" s="427"/>
      <c r="AM27" s="427"/>
      <c r="AN27" s="1010"/>
      <c r="AO27" s="427"/>
      <c r="AP27" s="427"/>
      <c r="AQ27" s="427"/>
      <c r="AR27" s="427"/>
      <c r="AS27" s="427"/>
      <c r="AT27" s="427"/>
      <c r="AU27" s="427"/>
      <c r="AV27" s="427"/>
      <c r="AW27" s="427"/>
      <c r="AX27" s="427"/>
      <c r="AY27" s="427"/>
      <c r="AZ27" s="427"/>
      <c r="BA27" s="427"/>
      <c r="BB27" s="427"/>
      <c r="BC27" s="432"/>
      <c r="BD27" s="435"/>
      <c r="BE27" s="436"/>
      <c r="BF27" s="432"/>
      <c r="BG27" s="428"/>
      <c r="BH27" s="437"/>
      <c r="BZ27" s="1203"/>
    </row>
    <row r="28" spans="1:81" ht="15.75" thickBot="1" x14ac:dyDescent="0.3">
      <c r="A28" s="1282"/>
      <c r="B28" s="168"/>
      <c r="C28" s="351"/>
      <c r="D28" s="168"/>
      <c r="E28" s="351"/>
      <c r="F28" s="904"/>
      <c r="G28" s="411"/>
      <c r="H28" s="167"/>
      <c r="I28" s="412"/>
      <c r="J28" s="167"/>
      <c r="K28" s="167"/>
      <c r="L28" s="167"/>
      <c r="M28" s="167"/>
      <c r="N28" s="167"/>
      <c r="O28" s="167"/>
      <c r="P28" s="167"/>
      <c r="Q28" s="167"/>
      <c r="R28" s="167"/>
      <c r="S28" s="167"/>
      <c r="T28" s="167"/>
      <c r="U28" s="167"/>
      <c r="V28" s="167"/>
      <c r="W28" s="167"/>
      <c r="X28" s="167"/>
      <c r="Y28" s="357"/>
      <c r="Z28" s="167"/>
      <c r="AA28" s="167"/>
      <c r="AB28" s="167"/>
      <c r="AC28" s="355"/>
      <c r="AD28" s="426"/>
      <c r="AE28" s="167"/>
      <c r="AF28" s="167"/>
      <c r="AG28" s="350"/>
      <c r="AH28" s="350"/>
      <c r="AI28" s="350"/>
      <c r="AJ28" s="350"/>
      <c r="AK28" s="350"/>
      <c r="AL28" s="350"/>
      <c r="AM28" s="350"/>
      <c r="AN28" s="1007"/>
      <c r="AO28" s="167"/>
      <c r="AP28" s="167"/>
      <c r="AQ28" s="167"/>
      <c r="AR28" s="167"/>
      <c r="AS28" s="167"/>
      <c r="AT28" s="167"/>
      <c r="AU28" s="167"/>
      <c r="AV28" s="167"/>
      <c r="AW28" s="167"/>
      <c r="AX28" s="167"/>
      <c r="AY28" s="167"/>
      <c r="AZ28" s="167"/>
      <c r="BA28" s="167"/>
      <c r="BB28" s="167"/>
      <c r="BC28" s="357"/>
      <c r="BD28" s="365"/>
      <c r="BE28" s="360"/>
      <c r="BG28"/>
      <c r="BH28"/>
      <c r="BZ28" s="1203"/>
    </row>
    <row r="29" spans="1:81" x14ac:dyDescent="0.25">
      <c r="A29" s="1282"/>
      <c r="B29" s="168"/>
      <c r="C29" s="351"/>
      <c r="D29" s="168"/>
      <c r="E29" s="351"/>
      <c r="F29" s="904"/>
      <c r="G29" s="411"/>
      <c r="H29" s="167"/>
      <c r="I29" s="412"/>
      <c r="J29" s="167"/>
      <c r="K29" s="167"/>
      <c r="L29" s="167"/>
      <c r="M29" s="167"/>
      <c r="N29" s="167"/>
      <c r="O29" s="167"/>
      <c r="P29" s="167"/>
      <c r="Q29" s="167"/>
      <c r="R29" s="167"/>
      <c r="S29" s="167"/>
      <c r="T29" s="167"/>
      <c r="U29" s="167"/>
      <c r="V29" s="167"/>
      <c r="W29" s="167"/>
      <c r="X29" s="167"/>
      <c r="Y29" s="357"/>
      <c r="Z29" s="167"/>
      <c r="AA29" s="167"/>
      <c r="AB29" s="167"/>
      <c r="AC29" s="355"/>
      <c r="AD29" s="426"/>
      <c r="AE29" s="167"/>
      <c r="AF29" s="167"/>
      <c r="AG29" s="350"/>
      <c r="AH29" s="350"/>
      <c r="AI29" s="350"/>
      <c r="AJ29" s="350"/>
      <c r="AK29" s="350"/>
      <c r="AL29" s="350"/>
      <c r="AM29" s="350"/>
      <c r="AN29" s="1007"/>
      <c r="AO29" s="167"/>
      <c r="AP29" s="167"/>
      <c r="AQ29" s="167"/>
      <c r="AR29" s="167"/>
      <c r="AS29" s="167"/>
      <c r="AT29" s="167"/>
      <c r="AU29" s="167"/>
      <c r="AV29" s="167"/>
      <c r="AW29" s="167"/>
      <c r="AX29" s="167"/>
      <c r="AY29" s="167"/>
      <c r="AZ29" s="167"/>
      <c r="BA29" s="167"/>
      <c r="BB29" s="167"/>
      <c r="BC29" s="357"/>
      <c r="BD29" s="365"/>
      <c r="BE29" s="360"/>
      <c r="BG29" s="61"/>
      <c r="BH29" s="415"/>
      <c r="BZ29" s="1203"/>
    </row>
    <row r="30" spans="1:81" x14ac:dyDescent="0.25">
      <c r="A30" s="1282"/>
      <c r="B30" s="168"/>
      <c r="C30" s="351"/>
      <c r="D30" s="168"/>
      <c r="E30" s="351"/>
      <c r="F30" s="904"/>
      <c r="G30" s="411"/>
      <c r="H30" s="167"/>
      <c r="I30" s="412"/>
      <c r="J30" s="167"/>
      <c r="K30" s="167"/>
      <c r="L30" s="167"/>
      <c r="M30" s="167"/>
      <c r="N30" s="167"/>
      <c r="O30" s="167"/>
      <c r="P30" s="167"/>
      <c r="Q30" s="167"/>
      <c r="R30" s="167"/>
      <c r="S30" s="167"/>
      <c r="T30" s="167"/>
      <c r="U30" s="167"/>
      <c r="V30" s="167"/>
      <c r="W30" s="167"/>
      <c r="X30" s="167"/>
      <c r="Y30" s="357"/>
      <c r="Z30" s="167"/>
      <c r="AA30" s="167"/>
      <c r="AB30" s="167"/>
      <c r="AC30" s="355"/>
      <c r="AD30" s="426"/>
      <c r="AE30" s="167"/>
      <c r="AF30" s="167"/>
      <c r="AG30" s="350"/>
      <c r="AH30" s="350"/>
      <c r="AI30" s="350"/>
      <c r="AJ30" s="350"/>
      <c r="AK30" s="350"/>
      <c r="AL30" s="350"/>
      <c r="AM30" s="350"/>
      <c r="AN30" s="1007"/>
      <c r="AO30" s="167"/>
      <c r="AP30" s="167"/>
      <c r="AQ30" s="167"/>
      <c r="AR30" s="167"/>
      <c r="AS30" s="167"/>
      <c r="AT30" s="167"/>
      <c r="AU30" s="167"/>
      <c r="AV30" s="167"/>
      <c r="AW30" s="167"/>
      <c r="AX30" s="167"/>
      <c r="AY30" s="167"/>
      <c r="AZ30" s="167"/>
      <c r="BA30" s="167"/>
      <c r="BB30" s="167"/>
      <c r="BC30" s="357"/>
      <c r="BD30" s="365"/>
      <c r="BE30" s="360"/>
      <c r="BG30" s="87"/>
      <c r="BH30" s="1119"/>
      <c r="BZ30" s="1203"/>
    </row>
    <row r="31" spans="1:81" x14ac:dyDescent="0.25">
      <c r="A31" s="1282"/>
      <c r="B31" s="168"/>
      <c r="C31" s="351"/>
      <c r="D31" s="168"/>
      <c r="E31" s="351"/>
      <c r="F31" s="904"/>
      <c r="G31" s="411"/>
      <c r="H31" s="167"/>
      <c r="I31" s="412"/>
      <c r="J31" s="167"/>
      <c r="K31" s="167"/>
      <c r="L31" s="167"/>
      <c r="M31" s="167"/>
      <c r="N31" s="167"/>
      <c r="O31" s="167"/>
      <c r="P31" s="167"/>
      <c r="Q31" s="167"/>
      <c r="R31" s="167"/>
      <c r="S31" s="167"/>
      <c r="T31" s="167"/>
      <c r="U31" s="167"/>
      <c r="V31" s="167"/>
      <c r="W31" s="167"/>
      <c r="X31" s="167"/>
      <c r="Y31" s="357"/>
      <c r="Z31" s="167"/>
      <c r="AA31" s="167"/>
      <c r="AB31" s="167"/>
      <c r="AC31" s="355"/>
      <c r="AD31" s="426"/>
      <c r="AE31" s="167"/>
      <c r="AF31" s="167"/>
      <c r="AG31" s="350"/>
      <c r="AH31" s="350"/>
      <c r="AI31" s="350"/>
      <c r="AJ31" s="350"/>
      <c r="AK31" s="350"/>
      <c r="AL31" s="350"/>
      <c r="AM31" s="350"/>
      <c r="AN31" s="1007"/>
      <c r="AO31" s="167"/>
      <c r="AP31" s="167"/>
      <c r="AQ31" s="167"/>
      <c r="AR31" s="167"/>
      <c r="AS31" s="167"/>
      <c r="AT31" s="167"/>
      <c r="AU31" s="167"/>
      <c r="AV31" s="167"/>
      <c r="AW31" s="167"/>
      <c r="AX31" s="167"/>
      <c r="AY31" s="167"/>
      <c r="AZ31" s="167"/>
      <c r="BA31" s="167"/>
      <c r="BB31" s="167"/>
      <c r="BC31" s="357"/>
      <c r="BD31" s="365"/>
      <c r="BE31" s="360"/>
      <c r="BG31" s="284"/>
      <c r="BH31" s="415"/>
      <c r="BZ31" s="1203"/>
    </row>
    <row r="32" spans="1:81" x14ac:dyDescent="0.25">
      <c r="A32" s="1282"/>
      <c r="B32" s="168"/>
      <c r="C32" s="351"/>
      <c r="D32" s="168"/>
      <c r="E32" s="351"/>
      <c r="F32" s="904"/>
      <c r="G32" s="411"/>
      <c r="H32" s="167"/>
      <c r="I32" s="412"/>
      <c r="J32" s="167"/>
      <c r="K32" s="167"/>
      <c r="L32" s="167"/>
      <c r="M32" s="167"/>
      <c r="N32" s="167"/>
      <c r="O32" s="167"/>
      <c r="P32" s="167"/>
      <c r="Q32" s="167"/>
      <c r="R32" s="167"/>
      <c r="S32" s="167"/>
      <c r="T32" s="167"/>
      <c r="U32" s="167"/>
      <c r="V32" s="167"/>
      <c r="W32" s="167"/>
      <c r="X32" s="167"/>
      <c r="Y32" s="357"/>
      <c r="Z32" s="167"/>
      <c r="AA32" s="167"/>
      <c r="AB32" s="167"/>
      <c r="AC32" s="355"/>
      <c r="AD32" s="426"/>
      <c r="AE32" s="167"/>
      <c r="AF32" s="167"/>
      <c r="AG32" s="350"/>
      <c r="AH32" s="350"/>
      <c r="AI32" s="350"/>
      <c r="AJ32" s="350"/>
      <c r="AK32" s="350"/>
      <c r="AL32" s="350"/>
      <c r="AM32" s="350"/>
      <c r="AN32" s="1007"/>
      <c r="AO32" s="350"/>
      <c r="AP32" s="350"/>
      <c r="AQ32" s="167"/>
      <c r="AR32" s="167"/>
      <c r="AS32" s="167"/>
      <c r="AT32" s="167"/>
      <c r="AU32" s="167"/>
      <c r="AV32" s="167"/>
      <c r="AW32" s="167"/>
      <c r="AX32" s="167"/>
      <c r="AY32" s="167"/>
      <c r="AZ32" s="167"/>
      <c r="BA32" s="167"/>
      <c r="BB32" s="167"/>
      <c r="BC32" s="357"/>
      <c r="BD32" s="365"/>
      <c r="BE32" s="360"/>
      <c r="BG32" s="241"/>
      <c r="BH32" s="415"/>
      <c r="BZ32" s="1203"/>
    </row>
    <row r="33" spans="1:78" x14ac:dyDescent="0.25">
      <c r="A33" s="1280"/>
      <c r="B33" s="411"/>
      <c r="C33" s="351"/>
      <c r="D33" s="168"/>
      <c r="E33" s="351"/>
      <c r="F33" s="904"/>
      <c r="G33" s="352"/>
      <c r="H33" s="350"/>
      <c r="I33" s="350"/>
      <c r="J33" s="350"/>
      <c r="K33" s="350"/>
      <c r="L33" s="167"/>
      <c r="M33" s="167"/>
      <c r="N33" s="167"/>
      <c r="O33" s="350"/>
      <c r="P33" s="350"/>
      <c r="Q33" s="350"/>
      <c r="R33" s="350"/>
      <c r="S33" s="350"/>
      <c r="T33" s="350"/>
      <c r="U33" s="350"/>
      <c r="V33" s="350"/>
      <c r="W33" s="350"/>
      <c r="X33" s="350"/>
      <c r="Y33" s="354"/>
      <c r="Z33" s="350"/>
      <c r="AA33" s="350"/>
      <c r="AB33" s="350"/>
      <c r="AC33" s="354"/>
      <c r="AD33" s="356"/>
      <c r="AE33" s="350"/>
      <c r="AF33" s="350"/>
      <c r="AG33" s="350"/>
      <c r="AH33" s="350"/>
      <c r="AI33" s="350"/>
      <c r="AJ33" s="350"/>
      <c r="AK33" s="350"/>
      <c r="AL33" s="350"/>
      <c r="AM33" s="350"/>
      <c r="AN33" s="1007"/>
      <c r="AO33" s="350"/>
      <c r="AP33" s="350"/>
      <c r="AQ33" s="167"/>
      <c r="AR33" s="167"/>
      <c r="AS33" s="167"/>
      <c r="AT33" s="167"/>
      <c r="AU33" s="167"/>
      <c r="AV33" s="167"/>
      <c r="AW33" s="167"/>
      <c r="AX33" s="167"/>
      <c r="AY33" s="167"/>
      <c r="AZ33" s="167"/>
      <c r="BA33" s="167"/>
      <c r="BB33" s="167"/>
      <c r="BC33" s="357"/>
      <c r="BD33" s="365"/>
      <c r="BE33" s="360"/>
      <c r="BH33" s="1119"/>
      <c r="BZ33" s="1203"/>
    </row>
    <row r="34" spans="1:78" x14ac:dyDescent="0.25">
      <c r="A34" s="1280"/>
      <c r="B34" s="411"/>
      <c r="C34" s="351"/>
      <c r="D34" s="168"/>
      <c r="E34" s="351"/>
      <c r="F34" s="904"/>
      <c r="G34" s="352"/>
      <c r="H34" s="350"/>
      <c r="I34" s="350"/>
      <c r="J34" s="350"/>
      <c r="K34" s="350"/>
      <c r="L34" s="167"/>
      <c r="M34" s="167"/>
      <c r="N34" s="167"/>
      <c r="O34" s="350"/>
      <c r="P34" s="350"/>
      <c r="Q34" s="350"/>
      <c r="R34" s="350"/>
      <c r="S34" s="350"/>
      <c r="T34" s="350"/>
      <c r="U34" s="350"/>
      <c r="V34" s="350"/>
      <c r="W34" s="350"/>
      <c r="X34" s="350"/>
      <c r="Y34" s="354"/>
      <c r="Z34" s="350"/>
      <c r="AA34" s="350"/>
      <c r="AB34" s="350"/>
      <c r="AC34" s="354"/>
      <c r="AD34" s="356"/>
      <c r="AE34" s="350"/>
      <c r="AF34" s="350"/>
      <c r="AG34" s="350"/>
      <c r="AH34" s="350"/>
      <c r="AI34" s="350"/>
      <c r="AJ34" s="350"/>
      <c r="AK34" s="350"/>
      <c r="AL34" s="350"/>
      <c r="AM34" s="350"/>
      <c r="AN34" s="1007"/>
      <c r="AO34" s="350"/>
      <c r="AP34" s="350"/>
      <c r="AQ34" s="167"/>
      <c r="AR34" s="167"/>
      <c r="AS34" s="167"/>
      <c r="AT34" s="167"/>
      <c r="AU34" s="167"/>
      <c r="AV34" s="167"/>
      <c r="AW34" s="167"/>
      <c r="AX34" s="167"/>
      <c r="AY34" s="167"/>
      <c r="AZ34" s="167"/>
      <c r="BA34" s="167"/>
      <c r="BB34" s="167"/>
      <c r="BC34" s="357"/>
      <c r="BD34" s="354"/>
      <c r="BE34" s="354"/>
      <c r="BG34" s="247"/>
      <c r="BH34" s="415"/>
    </row>
    <row r="35" spans="1:78" x14ac:dyDescent="0.25">
      <c r="A35" s="1280"/>
      <c r="B35" s="411"/>
      <c r="C35" s="351"/>
      <c r="D35" s="168"/>
      <c r="E35" s="351"/>
      <c r="F35" s="904"/>
      <c r="G35" s="352"/>
      <c r="H35" s="350"/>
      <c r="I35" s="350"/>
      <c r="J35" s="350"/>
      <c r="K35" s="350"/>
      <c r="L35" s="167"/>
      <c r="M35" s="167"/>
      <c r="N35" s="167"/>
      <c r="O35" s="350"/>
      <c r="P35" s="350"/>
      <c r="Q35" s="350"/>
      <c r="R35" s="350"/>
      <c r="S35" s="350"/>
      <c r="T35" s="350"/>
      <c r="U35" s="350"/>
      <c r="V35" s="350"/>
      <c r="W35" s="350"/>
      <c r="X35" s="350"/>
      <c r="Y35" s="354"/>
      <c r="Z35" s="350"/>
      <c r="AA35" s="350"/>
      <c r="AB35" s="350"/>
      <c r="AC35" s="354"/>
      <c r="AD35" s="356"/>
      <c r="AE35" s="350"/>
      <c r="AF35" s="350"/>
      <c r="AG35" s="350"/>
      <c r="AH35" s="350"/>
      <c r="AI35" s="350"/>
      <c r="AJ35" s="350"/>
      <c r="AK35" s="350"/>
      <c r="AL35" s="350"/>
      <c r="AM35" s="350"/>
      <c r="AN35" s="1007"/>
      <c r="AO35" s="350"/>
      <c r="AP35" s="350"/>
      <c r="AQ35" s="167"/>
      <c r="AR35" s="167"/>
      <c r="AS35" s="167"/>
      <c r="AT35" s="167"/>
      <c r="AU35" s="167"/>
      <c r="AV35" s="167"/>
      <c r="AW35" s="167"/>
      <c r="AX35" s="167"/>
      <c r="AY35" s="167"/>
      <c r="AZ35" s="167"/>
      <c r="BA35" s="167"/>
      <c r="BB35" s="167"/>
      <c r="BC35" s="357"/>
      <c r="BD35" s="354"/>
      <c r="BE35" s="354"/>
      <c r="BG35" s="354"/>
      <c r="BH35" s="1119"/>
    </row>
    <row r="36" spans="1:78" x14ac:dyDescent="0.25">
      <c r="A36" s="1280"/>
      <c r="B36" s="411"/>
      <c r="C36" s="351"/>
      <c r="D36" s="168"/>
      <c r="E36" s="351"/>
      <c r="F36" s="904"/>
      <c r="G36" s="352"/>
      <c r="H36" s="350"/>
      <c r="I36" s="350"/>
      <c r="J36" s="350"/>
      <c r="K36" s="350"/>
      <c r="L36" s="167"/>
      <c r="M36" s="167"/>
      <c r="N36" s="167"/>
      <c r="O36" s="350"/>
      <c r="P36" s="350"/>
      <c r="Q36" s="350"/>
      <c r="R36" s="350"/>
      <c r="S36" s="350"/>
      <c r="T36" s="350"/>
      <c r="U36" s="350"/>
      <c r="V36" s="350"/>
      <c r="W36" s="350"/>
      <c r="X36" s="350"/>
      <c r="Y36" s="354"/>
      <c r="Z36" s="350"/>
      <c r="AA36" s="350"/>
      <c r="AB36" s="350"/>
      <c r="AC36" s="354"/>
      <c r="AD36" s="356"/>
      <c r="AE36" s="350"/>
      <c r="AF36" s="350"/>
      <c r="AG36" s="350"/>
      <c r="AH36" s="350"/>
      <c r="AI36" s="350"/>
      <c r="AJ36" s="350"/>
      <c r="AK36" s="350"/>
      <c r="AL36" s="350"/>
      <c r="AM36" s="350"/>
      <c r="AN36" s="1007"/>
      <c r="AO36" s="350"/>
      <c r="AP36" s="350"/>
      <c r="AQ36" s="167"/>
      <c r="AR36" s="167"/>
      <c r="AS36" s="167"/>
      <c r="AT36" s="167"/>
      <c r="AU36" s="167"/>
      <c r="AV36" s="167"/>
      <c r="AW36" s="167"/>
      <c r="AX36" s="167"/>
      <c r="AY36" s="167"/>
      <c r="AZ36" s="167"/>
      <c r="BA36" s="167"/>
      <c r="BB36" s="167"/>
      <c r="BC36" s="357"/>
      <c r="BD36" s="354"/>
      <c r="BE36" s="354"/>
      <c r="BF36" s="354"/>
      <c r="BG36" s="354"/>
      <c r="BH36" s="354"/>
    </row>
    <row r="37" spans="1:78" x14ac:dyDescent="0.25">
      <c r="A37" s="1280"/>
      <c r="B37" s="411"/>
      <c r="C37" s="351"/>
      <c r="D37" s="168"/>
      <c r="E37" s="351"/>
      <c r="F37" s="904"/>
      <c r="G37" s="352"/>
      <c r="H37" s="350"/>
      <c r="I37" s="350"/>
      <c r="J37" s="350"/>
      <c r="K37" s="350"/>
      <c r="L37" s="167"/>
      <c r="M37" s="167"/>
      <c r="N37" s="167"/>
      <c r="O37" s="350"/>
      <c r="P37" s="350"/>
      <c r="Q37" s="350"/>
      <c r="R37" s="350"/>
      <c r="S37" s="350"/>
      <c r="T37" s="350"/>
      <c r="U37" s="350"/>
      <c r="V37" s="350"/>
      <c r="W37" s="350"/>
      <c r="X37" s="350"/>
      <c r="Y37" s="354"/>
      <c r="Z37" s="350"/>
      <c r="AA37" s="350"/>
      <c r="AB37" s="350"/>
      <c r="AC37" s="354"/>
      <c r="AD37" s="356"/>
      <c r="AE37" s="350"/>
      <c r="AF37" s="350"/>
      <c r="AG37" s="350"/>
      <c r="AH37" s="350"/>
      <c r="AI37" s="350"/>
      <c r="AJ37" s="350"/>
      <c r="AK37" s="350"/>
      <c r="AL37" s="350"/>
      <c r="AM37" s="350"/>
      <c r="AN37" s="1007"/>
      <c r="AO37" s="350"/>
      <c r="AP37" s="350"/>
      <c r="AQ37" s="167"/>
      <c r="AR37" s="167"/>
      <c r="AS37" s="167"/>
      <c r="AT37" s="167"/>
      <c r="AU37" s="167"/>
      <c r="AV37" s="167"/>
      <c r="AW37" s="167"/>
      <c r="AX37" s="167"/>
      <c r="AY37" s="167"/>
      <c r="AZ37" s="167"/>
      <c r="BA37" s="167"/>
      <c r="BB37" s="167"/>
      <c r="BC37" s="357"/>
      <c r="BD37" s="354"/>
      <c r="BE37" s="354"/>
      <c r="BF37" s="354"/>
      <c r="BG37" s="354"/>
      <c r="BH37" s="354"/>
    </row>
    <row r="38" spans="1:78" x14ac:dyDescent="0.25">
      <c r="A38" s="1280"/>
      <c r="B38" s="352"/>
      <c r="C38" s="411"/>
      <c r="D38" s="411"/>
      <c r="E38" s="411"/>
      <c r="F38" s="908"/>
      <c r="G38" s="352"/>
      <c r="H38" s="350"/>
      <c r="I38" s="350"/>
      <c r="J38" s="350"/>
      <c r="K38" s="350"/>
      <c r="AR38" s="167"/>
      <c r="AS38" s="167"/>
      <c r="AT38" s="167"/>
      <c r="AU38" s="167"/>
      <c r="AV38" s="167"/>
      <c r="AW38" s="167"/>
      <c r="AX38" s="167"/>
      <c r="AY38" s="167"/>
      <c r="AZ38" s="167"/>
      <c r="BA38" s="167"/>
      <c r="BB38" s="167"/>
      <c r="BC38" s="357"/>
      <c r="BD38" s="354"/>
      <c r="BE38" s="354"/>
      <c r="BF38" s="354"/>
      <c r="BG38" s="354"/>
      <c r="BH38" s="354"/>
    </row>
    <row r="39" spans="1:78" ht="18" x14ac:dyDescent="0.25">
      <c r="A39" s="1798"/>
      <c r="B39" s="449"/>
      <c r="C39" s="2120" t="s">
        <v>70</v>
      </c>
      <c r="D39" s="2120"/>
      <c r="E39" s="2120"/>
      <c r="F39" s="2120"/>
      <c r="G39" s="2120"/>
      <c r="H39" s="2120"/>
      <c r="I39" s="2120"/>
      <c r="J39" s="2120"/>
      <c r="K39" s="2120"/>
      <c r="L39" s="2120"/>
      <c r="M39" s="2120"/>
      <c r="N39" s="2120"/>
      <c r="O39" s="2120"/>
      <c r="P39" s="2120"/>
      <c r="Q39" s="2120"/>
      <c r="R39" s="2120"/>
      <c r="S39" s="2120"/>
      <c r="T39" s="2120"/>
      <c r="U39" s="450"/>
      <c r="V39" s="450"/>
      <c r="W39" s="450"/>
      <c r="X39" s="450"/>
      <c r="Y39" s="451"/>
      <c r="Z39" s="450"/>
      <c r="AA39" s="450"/>
      <c r="AB39" s="450"/>
      <c r="AC39" s="451"/>
      <c r="AD39" s="452"/>
      <c r="AE39" s="450"/>
      <c r="AF39" s="450"/>
      <c r="AG39" s="450"/>
      <c r="AH39" s="450"/>
      <c r="AI39" s="450"/>
      <c r="AJ39" s="450"/>
      <c r="AK39" s="450"/>
      <c r="AL39" s="450"/>
      <c r="AM39" s="450"/>
      <c r="AN39" s="1012"/>
      <c r="AO39" s="450"/>
      <c r="AP39" s="450"/>
      <c r="AQ39" s="450"/>
      <c r="AR39" s="450"/>
      <c r="AS39" s="450"/>
      <c r="AT39" s="450"/>
      <c r="AU39" s="450"/>
      <c r="AV39" s="450"/>
      <c r="AW39" s="450"/>
      <c r="AX39" s="450"/>
      <c r="AY39" s="450"/>
      <c r="AZ39" s="450"/>
      <c r="BA39" s="450"/>
      <c r="BB39" s="450"/>
      <c r="BC39" s="451"/>
      <c r="BD39" s="451"/>
      <c r="BE39" s="451"/>
      <c r="BF39" s="451"/>
      <c r="BG39" s="451"/>
      <c r="BH39" s="451"/>
    </row>
    <row r="40" spans="1:78" ht="15.75" x14ac:dyDescent="0.25">
      <c r="A40" s="1280"/>
      <c r="C40" s="351"/>
      <c r="D40" s="351"/>
      <c r="E40" s="351"/>
      <c r="F40" s="904"/>
      <c r="G40" s="352"/>
      <c r="H40" s="350"/>
      <c r="I40" s="350"/>
      <c r="J40" s="350"/>
      <c r="K40" s="350"/>
      <c r="AB40" s="453" t="s">
        <v>273</v>
      </c>
      <c r="AC40" s="454"/>
      <c r="AD40" s="455"/>
      <c r="AE40" s="453"/>
      <c r="AR40" t="s">
        <v>577</v>
      </c>
      <c r="AS40"/>
      <c r="AT40"/>
      <c r="AU40"/>
      <c r="AV40"/>
      <c r="AW40"/>
      <c r="AX40"/>
      <c r="AY40"/>
      <c r="AZ40"/>
      <c r="BA40"/>
      <c r="BB40"/>
      <c r="BC40"/>
    </row>
    <row r="41" spans="1:78" x14ac:dyDescent="0.25">
      <c r="A41" s="1280"/>
      <c r="C41" s="352"/>
      <c r="D41" s="352"/>
      <c r="E41" s="352"/>
      <c r="F41" s="909"/>
      <c r="G41" s="352"/>
      <c r="H41" s="350"/>
      <c r="I41" s="350"/>
      <c r="J41" s="350"/>
      <c r="K41" s="350"/>
      <c r="AR41" t="s">
        <v>582</v>
      </c>
      <c r="AS41"/>
      <c r="AT41"/>
      <c r="AU41"/>
      <c r="AV41"/>
      <c r="AW41"/>
      <c r="AX41"/>
      <c r="AY41"/>
      <c r="AZ41"/>
      <c r="BA41"/>
      <c r="BB41"/>
      <c r="BC41"/>
    </row>
    <row r="42" spans="1:78" ht="45.75" x14ac:dyDescent="0.3">
      <c r="A42" s="1280"/>
      <c r="C42" s="352"/>
      <c r="D42" s="352"/>
      <c r="E42" s="352"/>
      <c r="F42" s="909"/>
      <c r="G42" s="352"/>
      <c r="H42" s="350"/>
      <c r="I42" s="350"/>
      <c r="J42" s="350"/>
      <c r="K42" s="350"/>
      <c r="AA42" s="985" t="s">
        <v>576</v>
      </c>
      <c r="AJ42" s="23" t="s">
        <v>50</v>
      </c>
      <c r="AK42" s="23"/>
      <c r="AL42" s="23"/>
      <c r="AM42" s="23"/>
      <c r="AN42" s="1013"/>
      <c r="AR42" s="980" t="s">
        <v>578</v>
      </c>
      <c r="AS42" s="980" t="s">
        <v>579</v>
      </c>
      <c r="AT42" s="980" t="s">
        <v>580</v>
      </c>
      <c r="AU42" s="980"/>
      <c r="AV42" s="980"/>
      <c r="AW42" s="980"/>
      <c r="AX42" s="980"/>
      <c r="AY42" s="980"/>
      <c r="AZ42" s="980"/>
      <c r="BA42" s="980"/>
      <c r="BB42" s="2121" t="s">
        <v>592</v>
      </c>
      <c r="BC42" s="2121"/>
      <c r="BD42" s="2121"/>
      <c r="BE42" s="2121"/>
      <c r="BF42" s="2121"/>
    </row>
    <row r="43" spans="1:78" x14ac:dyDescent="0.25">
      <c r="A43" s="1280"/>
      <c r="AA43" t="s">
        <v>274</v>
      </c>
      <c r="AB43"/>
      <c r="AC43" s="456"/>
      <c r="AH43"/>
      <c r="AJ43" s="12"/>
      <c r="AK43" s="12" t="s">
        <v>51</v>
      </c>
      <c r="AL43" s="12" t="s">
        <v>52</v>
      </c>
      <c r="AM43" s="12"/>
      <c r="AN43" s="1014"/>
      <c r="AP43" s="12"/>
      <c r="AR43">
        <v>1</v>
      </c>
      <c r="AS43">
        <v>0.308</v>
      </c>
      <c r="AT43">
        <f t="shared" ref="AT43:AT48" si="20">1.01*AS43</f>
        <v>0.31108000000000002</v>
      </c>
      <c r="AU43"/>
      <c r="AV43"/>
      <c r="AW43"/>
      <c r="AX43"/>
      <c r="AY43"/>
      <c r="AZ43"/>
      <c r="BA43"/>
      <c r="BB43"/>
      <c r="BC43"/>
    </row>
    <row r="44" spans="1:78" x14ac:dyDescent="0.25">
      <c r="A44" s="1280"/>
      <c r="AA44"/>
      <c r="AB44"/>
      <c r="AC44" s="457" t="s">
        <v>275</v>
      </c>
      <c r="AF44" s="458" t="s">
        <v>276</v>
      </c>
      <c r="AG44" s="458" t="s">
        <v>277</v>
      </c>
      <c r="AH44"/>
      <c r="AJ44" s="12"/>
      <c r="AK44" s="19" t="s">
        <v>56</v>
      </c>
      <c r="AM44" s="12"/>
      <c r="AN44" s="1014"/>
      <c r="AR44">
        <v>5</v>
      </c>
      <c r="AS44">
        <v>0.71</v>
      </c>
      <c r="AT44">
        <f t="shared" si="20"/>
        <v>0.71709999999999996</v>
      </c>
      <c r="AU44"/>
      <c r="AV44"/>
      <c r="AW44"/>
      <c r="AX44"/>
      <c r="AY44"/>
      <c r="AZ44"/>
      <c r="BA44"/>
      <c r="BB44" s="2105" t="s">
        <v>593</v>
      </c>
      <c r="BC44" s="2105"/>
      <c r="BD44" s="2105"/>
      <c r="BE44" s="2105"/>
      <c r="BF44" s="2105"/>
    </row>
    <row r="45" spans="1:78" x14ac:dyDescent="0.25">
      <c r="A45" s="1280"/>
      <c r="AA45" s="125" t="s">
        <v>108</v>
      </c>
      <c r="AB45" s="459">
        <v>0.45</v>
      </c>
      <c r="AC45" s="456">
        <v>1.42</v>
      </c>
      <c r="AF45" s="460" t="s">
        <v>278</v>
      </c>
      <c r="AH45"/>
      <c r="AJ45" s="12"/>
      <c r="AK45" s="12"/>
      <c r="AL45" s="13" t="s">
        <v>53</v>
      </c>
      <c r="AM45" s="13" t="s">
        <v>54</v>
      </c>
      <c r="AN45" s="1015" t="s">
        <v>55</v>
      </c>
      <c r="AR45">
        <v>10</v>
      </c>
      <c r="AS45">
        <v>1.01</v>
      </c>
      <c r="AT45">
        <f t="shared" si="20"/>
        <v>1.0201</v>
      </c>
      <c r="AU45"/>
      <c r="AV45"/>
      <c r="AW45"/>
      <c r="AX45"/>
      <c r="AY45"/>
      <c r="AZ45"/>
      <c r="BA45"/>
      <c r="BB45" s="2105"/>
      <c r="BC45" s="2105"/>
      <c r="BD45" s="2105"/>
      <c r="BE45" s="2105"/>
      <c r="BF45" s="2105"/>
    </row>
    <row r="46" spans="1:78" x14ac:dyDescent="0.25">
      <c r="A46" s="1280"/>
      <c r="AA46" s="461" t="s">
        <v>99</v>
      </c>
      <c r="AB46" s="459">
        <v>0.28000000000000003</v>
      </c>
      <c r="AC46" s="456">
        <v>1</v>
      </c>
      <c r="AF46">
        <v>4.5052000000000003</v>
      </c>
      <c r="AH46" s="12"/>
      <c r="AI46" s="12"/>
      <c r="AK46" s="13" t="s">
        <v>57</v>
      </c>
      <c r="AL46" s="14">
        <v>1.9999999999999999E-6</v>
      </c>
      <c r="AM46" s="15">
        <v>1.3815999999999999</v>
      </c>
      <c r="AN46" s="1016">
        <v>0</v>
      </c>
      <c r="AO46" s="12"/>
      <c r="AP46" s="2106" t="s">
        <v>58</v>
      </c>
      <c r="AR46">
        <v>15</v>
      </c>
      <c r="AS46">
        <v>1.26</v>
      </c>
      <c r="AT46">
        <f t="shared" si="20"/>
        <v>1.2726</v>
      </c>
      <c r="AU46"/>
      <c r="AV46"/>
      <c r="AW46"/>
      <c r="AX46"/>
      <c r="AY46"/>
      <c r="AZ46"/>
      <c r="BA46"/>
      <c r="BB46" s="2105"/>
      <c r="BC46" s="2105"/>
      <c r="BD46" s="2105"/>
      <c r="BE46" s="2105"/>
      <c r="BF46" s="2105"/>
    </row>
    <row r="47" spans="1:78" x14ac:dyDescent="0.25">
      <c r="AA47" s="129" t="s">
        <v>114</v>
      </c>
      <c r="AB47" s="459">
        <v>0.48</v>
      </c>
      <c r="AC47" s="456">
        <v>1</v>
      </c>
      <c r="AF47" s="460" t="s">
        <v>279</v>
      </c>
      <c r="AH47" s="12"/>
      <c r="AI47" s="12"/>
      <c r="AJ47" s="18"/>
      <c r="AK47" s="13" t="s">
        <v>59</v>
      </c>
      <c r="AL47" s="14">
        <v>1.9999999999999999E-6</v>
      </c>
      <c r="AM47" s="15">
        <v>1.3586</v>
      </c>
      <c r="AN47" s="1016">
        <v>0</v>
      </c>
      <c r="AO47" s="12"/>
      <c r="AP47" s="2106"/>
      <c r="AR47">
        <v>20</v>
      </c>
      <c r="AS47">
        <v>1.49</v>
      </c>
      <c r="AT47">
        <f t="shared" si="20"/>
        <v>1.5048999999999999</v>
      </c>
      <c r="AU47"/>
      <c r="AV47"/>
      <c r="AW47"/>
      <c r="AX47"/>
      <c r="AY47"/>
      <c r="AZ47"/>
      <c r="BA47"/>
      <c r="BB47"/>
      <c r="BC47"/>
    </row>
    <row r="48" spans="1:78" x14ac:dyDescent="0.25">
      <c r="AA48" s="215" t="s">
        <v>92</v>
      </c>
      <c r="AB48" s="459">
        <v>0.55000000000000004</v>
      </c>
      <c r="AC48" s="456">
        <v>0.9</v>
      </c>
      <c r="AF48">
        <v>366.46</v>
      </c>
      <c r="AH48" s="12"/>
      <c r="AI48" s="12"/>
      <c r="AJ48" s="18"/>
      <c r="AK48" s="13" t="s">
        <v>60</v>
      </c>
      <c r="AL48" s="14">
        <v>9.9999999999999995E-7</v>
      </c>
      <c r="AM48" s="15">
        <v>1.2988999999999999</v>
      </c>
      <c r="AN48" s="1016">
        <v>0</v>
      </c>
      <c r="AO48" s="12"/>
      <c r="AP48" s="2106"/>
      <c r="AR48">
        <v>25</v>
      </c>
      <c r="AS48">
        <v>1.71</v>
      </c>
      <c r="AT48">
        <f t="shared" si="20"/>
        <v>1.7271000000000001</v>
      </c>
      <c r="AU48"/>
      <c r="AV48"/>
      <c r="AW48"/>
      <c r="AX48"/>
      <c r="AY48"/>
      <c r="AZ48"/>
      <c r="BA48"/>
      <c r="BB48"/>
      <c r="BC48"/>
    </row>
    <row r="49" spans="1:60" x14ac:dyDescent="0.25">
      <c r="AA49" s="117" t="s">
        <v>104</v>
      </c>
      <c r="AB49" s="459">
        <v>2.2599999999999998</v>
      </c>
      <c r="AC49" s="456">
        <v>2.2000000000000002</v>
      </c>
      <c r="AE49" s="167"/>
      <c r="AF49" s="167"/>
      <c r="AG49" s="167"/>
      <c r="AH49" s="20"/>
      <c r="AI49" s="12"/>
      <c r="AJ49" s="18"/>
      <c r="AK49" s="13"/>
      <c r="AL49" s="12"/>
      <c r="AM49" s="12"/>
      <c r="AN49" s="1014"/>
      <c r="AO49" s="12"/>
      <c r="AP49"/>
      <c r="AR49"/>
      <c r="AS49"/>
      <c r="AT49"/>
      <c r="AU49"/>
      <c r="AV49"/>
      <c r="AW49"/>
      <c r="AX49"/>
      <c r="AY49"/>
      <c r="AZ49"/>
      <c r="BA49"/>
      <c r="BB49"/>
      <c r="BC49"/>
    </row>
    <row r="50" spans="1:60" x14ac:dyDescent="0.25">
      <c r="AB50" s="167"/>
      <c r="AC50" s="40"/>
      <c r="AD50" s="42"/>
      <c r="AE50" s="21"/>
      <c r="AF50" s="22"/>
      <c r="AG50" s="22"/>
      <c r="AH50" s="20"/>
      <c r="AI50" s="23"/>
      <c r="AJ50" s="18"/>
      <c r="AK50" s="13" t="s">
        <v>57</v>
      </c>
      <c r="AL50" s="16">
        <v>6.0000000000000002E-6</v>
      </c>
      <c r="AM50" s="17">
        <v>0.1946</v>
      </c>
      <c r="AN50" s="1017">
        <v>93239</v>
      </c>
      <c r="AO50" s="12"/>
      <c r="AP50" s="2107" t="s">
        <v>61</v>
      </c>
      <c r="AR50"/>
      <c r="AS50"/>
      <c r="AT50"/>
      <c r="AU50"/>
      <c r="AV50"/>
      <c r="AW50"/>
      <c r="AX50"/>
      <c r="AY50"/>
      <c r="AZ50"/>
      <c r="BA50"/>
      <c r="BB50"/>
      <c r="BC50"/>
    </row>
    <row r="51" spans="1:60" x14ac:dyDescent="0.25">
      <c r="AA51" s="462"/>
      <c r="AB51" s="167"/>
      <c r="AC51" s="40"/>
      <c r="AD51" s="42"/>
      <c r="AE51" s="21"/>
      <c r="AF51" s="22"/>
      <c r="AG51" s="22"/>
      <c r="AH51" s="20"/>
      <c r="AI51" s="23"/>
      <c r="AJ51" s="18"/>
      <c r="AK51" s="13" t="s">
        <v>59</v>
      </c>
      <c r="AL51" s="16">
        <v>3.9999999999999998E-6</v>
      </c>
      <c r="AM51" s="17">
        <v>0.45240000000000002</v>
      </c>
      <c r="AN51" s="1017">
        <v>76593</v>
      </c>
      <c r="AO51" s="12"/>
      <c r="AP51" s="2107"/>
      <c r="AR51"/>
      <c r="AS51" t="s">
        <v>581</v>
      </c>
      <c r="AT51"/>
      <c r="AU51"/>
      <c r="AV51"/>
      <c r="AW51"/>
      <c r="AX51"/>
      <c r="AY51"/>
      <c r="AZ51"/>
      <c r="BA51"/>
      <c r="BB51"/>
      <c r="BC51"/>
    </row>
    <row r="52" spans="1:60" x14ac:dyDescent="0.25">
      <c r="D52" s="411"/>
      <c r="E52" s="411"/>
      <c r="F52" s="908"/>
      <c r="G52" s="411"/>
      <c r="AB52" s="167"/>
      <c r="AC52" s="40"/>
      <c r="AD52" s="42"/>
      <c r="AE52" s="21"/>
      <c r="AF52" s="22"/>
      <c r="AG52" s="22"/>
      <c r="AH52" s="20"/>
      <c r="AI52" s="23"/>
      <c r="AJ52" s="18"/>
      <c r="AK52" s="13" t="s">
        <v>60</v>
      </c>
      <c r="AL52" s="16">
        <v>9.9999999999999995E-7</v>
      </c>
      <c r="AM52" s="17">
        <v>1.3283</v>
      </c>
      <c r="AN52" s="1017">
        <v>-3813</v>
      </c>
      <c r="AO52" s="12"/>
      <c r="AP52" s="2107"/>
      <c r="AR52"/>
      <c r="AS52"/>
      <c r="AT52"/>
      <c r="AU52"/>
      <c r="AV52"/>
      <c r="AW52"/>
      <c r="AX52"/>
      <c r="AY52"/>
      <c r="AZ52"/>
      <c r="BA52"/>
      <c r="BB52"/>
      <c r="BC52"/>
    </row>
    <row r="53" spans="1:60" ht="23.25" x14ac:dyDescent="0.35">
      <c r="A53" s="1426"/>
      <c r="B53" s="406"/>
      <c r="C53" s="406"/>
      <c r="D53" s="463"/>
      <c r="E53" s="463"/>
      <c r="F53" s="911"/>
      <c r="G53" s="463"/>
      <c r="H53" s="2108" t="s">
        <v>71</v>
      </c>
      <c r="I53" s="2108"/>
      <c r="J53" s="2108"/>
      <c r="K53" s="2108"/>
      <c r="L53" s="2108"/>
      <c r="M53" s="2108"/>
      <c r="N53" s="2108"/>
      <c r="O53" s="2108"/>
      <c r="P53" s="2108"/>
      <c r="Q53" s="2108"/>
      <c r="R53" s="2108"/>
      <c r="S53" s="2108"/>
      <c r="T53" s="86"/>
      <c r="U53" s="86"/>
      <c r="V53" s="86"/>
      <c r="W53" s="86"/>
      <c r="X53" s="86"/>
      <c r="Y53" s="464"/>
      <c r="Z53" s="86"/>
      <c r="AA53" s="86"/>
      <c r="AB53" s="465"/>
      <c r="AC53" s="41"/>
      <c r="AD53" s="43"/>
      <c r="AE53" s="30"/>
      <c r="AF53" s="30"/>
      <c r="AG53" s="30"/>
      <c r="AH53" s="30"/>
      <c r="AI53" s="31"/>
      <c r="AJ53" s="32"/>
      <c r="AK53" s="32"/>
      <c r="AL53" s="32"/>
      <c r="AM53" s="32"/>
      <c r="AN53" s="1018"/>
      <c r="AO53" s="32"/>
      <c r="AP53" s="32"/>
      <c r="AQ53" s="86"/>
      <c r="AR53" s="86"/>
      <c r="AS53" s="86"/>
      <c r="AT53" s="86"/>
      <c r="AU53" s="86"/>
      <c r="AV53" s="86"/>
      <c r="AW53" s="86"/>
      <c r="AX53" s="86"/>
      <c r="AY53" s="86"/>
      <c r="AZ53" s="86"/>
      <c r="BA53" s="86"/>
      <c r="BB53" s="86"/>
      <c r="BC53" s="86"/>
      <c r="BD53" s="464"/>
      <c r="BE53" s="464"/>
      <c r="BF53" s="464"/>
      <c r="BG53" s="464"/>
      <c r="BH53" s="464"/>
    </row>
    <row r="54" spans="1:60" x14ac:dyDescent="0.25">
      <c r="D54" s="411"/>
      <c r="E54" s="168"/>
      <c r="F54" s="169"/>
      <c r="G54" s="411"/>
      <c r="AM54"/>
      <c r="AN54" s="1019"/>
      <c r="AO54"/>
      <c r="AP54"/>
      <c r="AR54"/>
      <c r="AS54"/>
      <c r="AT54"/>
      <c r="AU54"/>
      <c r="AV54"/>
      <c r="AW54"/>
      <c r="AX54"/>
      <c r="AY54"/>
      <c r="AZ54"/>
      <c r="BA54"/>
      <c r="BB54"/>
      <c r="BC54"/>
    </row>
    <row r="55" spans="1:60" x14ac:dyDescent="0.25">
      <c r="D55" s="411"/>
      <c r="E55" s="411"/>
      <c r="F55" s="908"/>
      <c r="G55" s="411"/>
      <c r="AM55"/>
      <c r="AN55" s="1019"/>
      <c r="AO55"/>
      <c r="AP55"/>
      <c r="AR55"/>
      <c r="AS55"/>
      <c r="AT55"/>
      <c r="AU55"/>
      <c r="AV55"/>
      <c r="AW55"/>
      <c r="AX55"/>
      <c r="AY55"/>
      <c r="AZ55"/>
      <c r="BA55"/>
      <c r="BB55"/>
      <c r="BC55"/>
    </row>
    <row r="56" spans="1:60" x14ac:dyDescent="0.25">
      <c r="AM56"/>
      <c r="AN56" s="1019"/>
      <c r="AO56"/>
      <c r="AP56"/>
      <c r="AR56"/>
      <c r="AS56"/>
      <c r="AT56"/>
      <c r="AU56"/>
      <c r="AV56"/>
      <c r="AW56"/>
      <c r="AX56"/>
      <c r="AY56"/>
      <c r="AZ56"/>
      <c r="BA56"/>
      <c r="BB56"/>
      <c r="BC56"/>
    </row>
    <row r="57" spans="1:60" x14ac:dyDescent="0.25">
      <c r="AM57"/>
      <c r="AN57" s="1019"/>
      <c r="AO57"/>
      <c r="AP57"/>
      <c r="AR57"/>
      <c r="AT57"/>
      <c r="AU57"/>
      <c r="AV57"/>
      <c r="AW57"/>
      <c r="AX57"/>
      <c r="AY57"/>
      <c r="AZ57"/>
      <c r="BA57"/>
      <c r="BB57"/>
      <c r="BC57"/>
    </row>
    <row r="58" spans="1:60" x14ac:dyDescent="0.25">
      <c r="AM58"/>
      <c r="AN58" s="1019"/>
      <c r="AO58"/>
      <c r="AP58"/>
    </row>
    <row r="59" spans="1:60" x14ac:dyDescent="0.25">
      <c r="AM59"/>
      <c r="AN59" s="1019"/>
      <c r="AO59"/>
      <c r="AP59"/>
    </row>
    <row r="60" spans="1:60" x14ac:dyDescent="0.25">
      <c r="AM60"/>
      <c r="AN60" s="1019"/>
      <c r="AO60"/>
      <c r="AP60"/>
    </row>
    <row r="61" spans="1:60" x14ac:dyDescent="0.25">
      <c r="AB61" s="167"/>
      <c r="AC61" s="168"/>
      <c r="AD61" s="1057"/>
      <c r="AE61" s="167"/>
    </row>
    <row r="62" spans="1:60" x14ac:dyDescent="0.25">
      <c r="AB62" s="167"/>
      <c r="AC62" s="168"/>
      <c r="AD62" s="1057"/>
      <c r="AE62" s="167"/>
    </row>
    <row r="63" spans="1:60" x14ac:dyDescent="0.25">
      <c r="AB63" s="167"/>
      <c r="AC63" s="168"/>
      <c r="AD63" s="1057"/>
      <c r="AE63" s="167"/>
    </row>
    <row r="64" spans="1:60" x14ac:dyDescent="0.25">
      <c r="AB64" s="167"/>
      <c r="AC64" s="168"/>
      <c r="AD64" s="1057"/>
      <c r="AE64" s="167"/>
    </row>
    <row r="65" spans="28:31" x14ac:dyDescent="0.25">
      <c r="AB65" s="167"/>
      <c r="AC65" s="168"/>
      <c r="AD65" s="1057"/>
      <c r="AE65" s="167"/>
    </row>
    <row r="66" spans="28:31" x14ac:dyDescent="0.25">
      <c r="AB66" s="167"/>
      <c r="AC66" s="357"/>
      <c r="AD66" s="426"/>
      <c r="AE66" s="167"/>
    </row>
    <row r="67" spans="28:31" x14ac:dyDescent="0.25">
      <c r="AB67" s="167"/>
      <c r="AC67" s="357"/>
      <c r="AD67" s="426"/>
      <c r="AE67" s="167"/>
    </row>
    <row r="68" spans="28:31" x14ac:dyDescent="0.25">
      <c r="AB68" s="167"/>
      <c r="AC68" s="357"/>
      <c r="AD68" s="426"/>
      <c r="AE68" s="167"/>
    </row>
  </sheetData>
  <mergeCells count="10">
    <mergeCell ref="BB44:BF46"/>
    <mergeCell ref="AP46:AP48"/>
    <mergeCell ref="AP50:AP52"/>
    <mergeCell ref="H53:S53"/>
    <mergeCell ref="A1:J1"/>
    <mergeCell ref="K1:Q1"/>
    <mergeCell ref="S1:AD1"/>
    <mergeCell ref="AE1:AP1"/>
    <mergeCell ref="C39:T39"/>
    <mergeCell ref="BB42:BF42"/>
  </mergeCells>
  <conditionalFormatting sqref="AY3:AY6">
    <cfRule type="cellIs" dxfId="16" priority="1" stopIfTrue="1" operator="greaterThan">
      <formula>140000</formula>
    </cfRule>
    <cfRule type="cellIs" dxfId="15" priority="2" stopIfTrue="1" operator="equal">
      <formula>"NA"</formula>
    </cfRule>
  </conditionalFormatting>
  <pageMargins left="0.7" right="0.7" top="0.75" bottom="0.75" header="0.3" footer="0.3"/>
  <pageSetup paperSize="17" scale="31"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8"/>
  <sheetViews>
    <sheetView workbookViewId="0">
      <selection activeCell="K2" sqref="K2"/>
    </sheetView>
  </sheetViews>
  <sheetFormatPr defaultRowHeight="15" x14ac:dyDescent="0.25"/>
  <cols>
    <col min="1" max="16384" width="9.140625" style="1268"/>
  </cols>
  <sheetData>
    <row r="1" spans="1:12" x14ac:dyDescent="0.25">
      <c r="A1" s="1268" t="s">
        <v>943</v>
      </c>
      <c r="H1" s="1268" t="s">
        <v>942</v>
      </c>
    </row>
    <row r="2" spans="1:12" x14ac:dyDescent="0.25">
      <c r="A2" s="1268" t="s">
        <v>35</v>
      </c>
      <c r="B2" s="1268" t="s">
        <v>938</v>
      </c>
      <c r="C2" s="1268" t="s">
        <v>945</v>
      </c>
      <c r="D2" s="1268" t="s">
        <v>940</v>
      </c>
      <c r="E2" s="1268" t="s">
        <v>941</v>
      </c>
      <c r="H2" s="1268" t="s">
        <v>937</v>
      </c>
      <c r="I2" s="1268" t="s">
        <v>938</v>
      </c>
      <c r="J2" s="1268" t="s">
        <v>945</v>
      </c>
      <c r="K2" s="1268" t="s">
        <v>940</v>
      </c>
      <c r="L2" s="1268" t="s">
        <v>941</v>
      </c>
    </row>
    <row r="3" spans="1:12" x14ac:dyDescent="0.25">
      <c r="A3" s="1268">
        <v>48</v>
      </c>
      <c r="B3" s="1268" t="s">
        <v>92</v>
      </c>
      <c r="C3" s="1268">
        <v>0.24387035702532131</v>
      </c>
      <c r="D3" s="1268">
        <v>4.5800907940281833E-2</v>
      </c>
      <c r="E3" s="1268">
        <v>3.6474673145305288E-2</v>
      </c>
      <c r="H3" s="1268">
        <v>3</v>
      </c>
      <c r="I3" s="1268" t="s">
        <v>92</v>
      </c>
      <c r="J3" s="1268">
        <v>0.24387035702532131</v>
      </c>
      <c r="K3" s="1268">
        <v>4.5800907940281833E-2</v>
      </c>
      <c r="L3" s="1268">
        <v>3.6474673145305288E-2</v>
      </c>
    </row>
    <row r="4" spans="1:12" x14ac:dyDescent="0.25">
      <c r="A4" s="1268">
        <v>49</v>
      </c>
      <c r="B4" s="1268" t="s">
        <v>99</v>
      </c>
      <c r="C4" s="1268">
        <v>0.14936620957955926</v>
      </c>
      <c r="D4" s="1268">
        <v>5.6355965833294636E-2</v>
      </c>
      <c r="E4" s="1268">
        <v>3.6325575930246212E-2</v>
      </c>
      <c r="H4" s="1268">
        <v>4</v>
      </c>
      <c r="I4" s="1268" t="s">
        <v>99</v>
      </c>
      <c r="J4" s="1268">
        <v>0.14936620957955926</v>
      </c>
      <c r="K4" s="1268">
        <v>5.6355965833294636E-2</v>
      </c>
      <c r="L4" s="1268">
        <v>3.6325575930246212E-2</v>
      </c>
    </row>
    <row r="5" spans="1:12" x14ac:dyDescent="0.25">
      <c r="A5" s="1268">
        <v>50</v>
      </c>
      <c r="B5" s="1268" t="s">
        <v>104</v>
      </c>
      <c r="C5" s="1268">
        <v>0.14808630459171615</v>
      </c>
      <c r="D5" s="1268">
        <v>5.0656448445166339E-3</v>
      </c>
      <c r="E5" s="1268">
        <v>2.0410251144542601E-2</v>
      </c>
      <c r="H5" s="1268">
        <v>5</v>
      </c>
      <c r="I5" s="1268" t="s">
        <v>104</v>
      </c>
      <c r="J5" s="1268">
        <v>0.14808630459171615</v>
      </c>
      <c r="K5" s="1268">
        <v>5.0656448445166339E-3</v>
      </c>
      <c r="L5" s="1268">
        <v>2.0410251144542601E-2</v>
      </c>
    </row>
    <row r="6" spans="1:12" x14ac:dyDescent="0.25">
      <c r="A6" s="1268">
        <v>51</v>
      </c>
      <c r="B6" s="1268" t="s">
        <v>108</v>
      </c>
      <c r="C6" s="1268">
        <v>5.6373119010545703E-2</v>
      </c>
      <c r="D6" s="1268">
        <v>2.6860098916504257E-2</v>
      </c>
      <c r="E6" s="1268">
        <v>2.8993357454059898E-2</v>
      </c>
      <c r="H6" s="1268">
        <v>6</v>
      </c>
      <c r="I6" s="1268" t="s">
        <v>108</v>
      </c>
      <c r="J6" s="1268">
        <v>5.6373119010545703E-2</v>
      </c>
      <c r="K6" s="1268">
        <v>2.6860098916504257E-2</v>
      </c>
      <c r="L6" s="1268">
        <v>2.8993357454059898E-2</v>
      </c>
    </row>
    <row r="7" spans="1:12" x14ac:dyDescent="0.25">
      <c r="A7" s="1268">
        <v>52</v>
      </c>
      <c r="B7" s="1268" t="s">
        <v>114</v>
      </c>
      <c r="C7" s="1268">
        <v>0.2080442916652481</v>
      </c>
      <c r="D7" s="1268">
        <v>2.587035737676659E-2</v>
      </c>
      <c r="E7" s="1268">
        <v>3.6968546838285758E-2</v>
      </c>
      <c r="H7" s="1268">
        <v>7</v>
      </c>
      <c r="I7" s="1268" t="s">
        <v>108</v>
      </c>
      <c r="J7" s="1268">
        <v>6.6815676631340595E-2</v>
      </c>
      <c r="K7" s="1268">
        <v>1.7580323778111324E-2</v>
      </c>
      <c r="L7" s="1268">
        <v>3.4853850095922234E-2</v>
      </c>
    </row>
    <row r="8" spans="1:12" x14ac:dyDescent="0.25">
      <c r="A8" s="1268">
        <v>53</v>
      </c>
      <c r="B8" s="1268" t="s">
        <v>92</v>
      </c>
      <c r="C8" s="1268">
        <v>0.25033936032853354</v>
      </c>
      <c r="D8" s="1268">
        <v>4.0928492514725141E-2</v>
      </c>
      <c r="E8" s="1268">
        <v>3.5935600032160911E-2</v>
      </c>
      <c r="H8" s="1268">
        <v>8</v>
      </c>
      <c r="I8" s="1268" t="s">
        <v>114</v>
      </c>
      <c r="J8" s="1268">
        <v>0.2080442916652481</v>
      </c>
      <c r="K8" s="1268">
        <v>2.587035737676659E-2</v>
      </c>
      <c r="L8" s="1268">
        <v>3.6968546838285758E-2</v>
      </c>
    </row>
    <row r="9" spans="1:12" x14ac:dyDescent="0.25">
      <c r="A9" s="1268">
        <v>56</v>
      </c>
      <c r="B9" s="1268" t="s">
        <v>104</v>
      </c>
      <c r="C9" s="1268">
        <v>0.13183675328073566</v>
      </c>
      <c r="D9" s="1268">
        <v>5.4389951059230753E-3</v>
      </c>
      <c r="E9" s="1268">
        <v>2.1988858698260273E-2</v>
      </c>
      <c r="H9" s="1268">
        <v>9</v>
      </c>
      <c r="I9" s="1268" t="s">
        <v>92</v>
      </c>
      <c r="J9" s="1268">
        <v>0.25033936032853354</v>
      </c>
      <c r="K9" s="1268">
        <v>4.0928492514725141E-2</v>
      </c>
      <c r="L9" s="1268">
        <v>3.5935600032160911E-2</v>
      </c>
    </row>
    <row r="10" spans="1:12" x14ac:dyDescent="0.25">
      <c r="A10" s="1268">
        <v>58</v>
      </c>
      <c r="B10" s="1268" t="s">
        <v>104</v>
      </c>
      <c r="C10" s="1268">
        <v>5.3128267816860503E-2</v>
      </c>
      <c r="D10" s="1268">
        <v>7.1092274837766751E-3</v>
      </c>
      <c r="E10" s="1268">
        <v>2.6428476894092549E-2</v>
      </c>
      <c r="H10" s="1268">
        <v>14</v>
      </c>
      <c r="I10" s="1268" t="s">
        <v>104</v>
      </c>
      <c r="J10" s="1268">
        <v>0.13183675328073566</v>
      </c>
      <c r="K10" s="1268">
        <v>5.4389951059230753E-3</v>
      </c>
      <c r="L10" s="1268">
        <v>2.1988858698260273E-2</v>
      </c>
    </row>
    <row r="11" spans="1:12" x14ac:dyDescent="0.25">
      <c r="A11" s="1268">
        <v>59</v>
      </c>
      <c r="B11" s="1268" t="s">
        <v>92</v>
      </c>
      <c r="C11" s="1268">
        <v>0.19225459171796622</v>
      </c>
      <c r="D11" s="1268">
        <v>5.0426431192583235E-2</v>
      </c>
      <c r="E11" s="1268">
        <v>3.2451687661120096E-2</v>
      </c>
      <c r="H11" s="1268">
        <v>16</v>
      </c>
      <c r="I11" s="1268" t="s">
        <v>104</v>
      </c>
      <c r="J11" s="1268">
        <v>5.3128267816860503E-2</v>
      </c>
      <c r="K11" s="1268">
        <v>7.1092274837766751E-3</v>
      </c>
      <c r="L11" s="1268">
        <v>2.6428476894092549E-2</v>
      </c>
    </row>
    <row r="12" spans="1:12" x14ac:dyDescent="0.25">
      <c r="A12" s="1268">
        <v>60</v>
      </c>
      <c r="B12" s="1268" t="s">
        <v>92</v>
      </c>
      <c r="C12" s="1268">
        <v>0.24064095529695867</v>
      </c>
      <c r="D12" s="1268">
        <v>5.0159458022788601E-2</v>
      </c>
      <c r="E12" s="1268">
        <v>3.0607152670349733E-2</v>
      </c>
      <c r="H12" s="1268">
        <v>17</v>
      </c>
      <c r="I12" s="1268" t="s">
        <v>104</v>
      </c>
      <c r="J12" s="1268">
        <v>0.10459065809534994</v>
      </c>
      <c r="K12" s="1268">
        <v>7.4205896353946449E-3</v>
      </c>
      <c r="L12" s="1268">
        <v>2.7355694976311538E-2</v>
      </c>
    </row>
    <row r="13" spans="1:12" x14ac:dyDescent="0.25">
      <c r="A13" s="1268">
        <v>61</v>
      </c>
      <c r="B13" s="1268" t="s">
        <v>108</v>
      </c>
      <c r="C13" s="1268">
        <v>5.8581728377719348E-2</v>
      </c>
      <c r="D13" s="1268">
        <v>2.181038576978761E-2</v>
      </c>
      <c r="E13" s="1268">
        <v>3.32123064989025E-2</v>
      </c>
      <c r="H13" s="1268">
        <v>18</v>
      </c>
      <c r="I13" s="1268" t="s">
        <v>92</v>
      </c>
      <c r="J13" s="1268">
        <v>0.19225459171796622</v>
      </c>
      <c r="K13" s="1268">
        <v>5.0426431192583235E-2</v>
      </c>
      <c r="L13" s="1268">
        <v>3.2451687661120096E-2</v>
      </c>
    </row>
    <row r="14" spans="1:12" x14ac:dyDescent="0.25">
      <c r="A14" s="1268">
        <v>62</v>
      </c>
      <c r="B14" s="1268" t="s">
        <v>108</v>
      </c>
      <c r="C14" s="1268">
        <v>0.14833639810998711</v>
      </c>
      <c r="D14" s="1268">
        <v>2.647077952050016E-2</v>
      </c>
      <c r="E14" s="1268">
        <v>3.0694749630656319E-2</v>
      </c>
      <c r="H14" s="1268">
        <v>19</v>
      </c>
      <c r="I14" s="1268" t="s">
        <v>92</v>
      </c>
      <c r="J14" s="1268">
        <v>0.3380752866414779</v>
      </c>
      <c r="K14" s="1268">
        <v>5.2920882919774898E-2</v>
      </c>
      <c r="L14" s="1268">
        <v>3.2815186569133112E-2</v>
      </c>
    </row>
    <row r="15" spans="1:12" x14ac:dyDescent="0.25">
      <c r="A15" s="1268">
        <v>63</v>
      </c>
      <c r="B15" s="1268" t="s">
        <v>114</v>
      </c>
      <c r="C15" s="1268">
        <v>0.20703943977434275</v>
      </c>
      <c r="D15" s="1268">
        <v>2.7171582249812153E-2</v>
      </c>
      <c r="E15" s="1268">
        <v>3.3826477741329367E-2</v>
      </c>
      <c r="H15" s="1268">
        <v>20</v>
      </c>
      <c r="I15" s="1268" t="s">
        <v>92</v>
      </c>
      <c r="J15" s="1268">
        <v>0.24064095529695867</v>
      </c>
      <c r="K15" s="1268">
        <v>5.0159458022788601E-2</v>
      </c>
      <c r="L15" s="1268">
        <v>3.0607152670349733E-2</v>
      </c>
    </row>
    <row r="16" spans="1:12" x14ac:dyDescent="0.25">
      <c r="A16" s="1268">
        <v>64</v>
      </c>
      <c r="B16" s="1268" t="s">
        <v>114</v>
      </c>
      <c r="C16" s="1268">
        <v>0.2538303437849373</v>
      </c>
      <c r="D16" s="1268">
        <v>3.6280313649873261E-2</v>
      </c>
      <c r="E16" s="1268">
        <v>2.770117210271078E-2</v>
      </c>
      <c r="H16" s="1268">
        <v>21</v>
      </c>
      <c r="I16" s="1268" t="s">
        <v>92</v>
      </c>
      <c r="J16" s="1268">
        <v>0.46768580414007993</v>
      </c>
      <c r="K16" s="1268">
        <v>5.0723101237246937E-2</v>
      </c>
      <c r="L16" s="1268">
        <v>3.0297409236764994E-2</v>
      </c>
    </row>
    <row r="17" spans="1:12" x14ac:dyDescent="0.25">
      <c r="A17" s="1268">
        <v>65</v>
      </c>
      <c r="B17" s="1268" t="s">
        <v>92</v>
      </c>
      <c r="C17" s="1268">
        <v>0.19513944234574185</v>
      </c>
      <c r="D17" s="1268">
        <v>6.3948829594554252E-2</v>
      </c>
      <c r="E17" s="1268">
        <v>3.1702446440490251E-2</v>
      </c>
      <c r="H17" s="1268">
        <v>23</v>
      </c>
      <c r="I17" s="1268" t="s">
        <v>108</v>
      </c>
      <c r="J17" s="1268">
        <v>5.8581728377719348E-2</v>
      </c>
      <c r="K17" s="1268">
        <v>2.181038576978761E-2</v>
      </c>
      <c r="L17" s="1268">
        <v>3.32123064989025E-2</v>
      </c>
    </row>
    <row r="18" spans="1:12" x14ac:dyDescent="0.25">
      <c r="A18" s="1268">
        <v>66</v>
      </c>
      <c r="B18" s="1268" t="s">
        <v>92</v>
      </c>
      <c r="C18" s="1268">
        <v>0.24249019691958648</v>
      </c>
      <c r="D18" s="1268">
        <v>6.4809114333900728E-2</v>
      </c>
      <c r="E18" s="1268">
        <v>3.4490007092545627E-2</v>
      </c>
      <c r="H18" s="1268">
        <v>24</v>
      </c>
      <c r="I18" s="1268" t="s">
        <v>108</v>
      </c>
      <c r="J18" s="1268">
        <v>0.10874987326977262</v>
      </c>
      <c r="K18" s="1268">
        <v>2.3614929480564151E-2</v>
      </c>
      <c r="L18" s="1268">
        <v>3.4405043016007122E-2</v>
      </c>
    </row>
    <row r="19" spans="1:12" x14ac:dyDescent="0.25">
      <c r="A19" s="1268">
        <v>67</v>
      </c>
      <c r="B19" s="1268" t="s">
        <v>92</v>
      </c>
      <c r="C19" s="1268">
        <v>0.38503352082694281</v>
      </c>
      <c r="D19" s="1268">
        <v>3.0505224161962184E-2</v>
      </c>
      <c r="E19" s="1268">
        <v>4.7439301101104864E-2</v>
      </c>
      <c r="H19" s="1268">
        <v>25</v>
      </c>
      <c r="I19" s="1268" t="s">
        <v>108</v>
      </c>
      <c r="J19" s="1268">
        <v>0.14833639810998711</v>
      </c>
      <c r="K19" s="1268">
        <v>2.647077952050016E-2</v>
      </c>
      <c r="L19" s="1268">
        <v>3.0694749630656319E-2</v>
      </c>
    </row>
    <row r="20" spans="1:12" x14ac:dyDescent="0.25">
      <c r="A20" s="1268">
        <v>68</v>
      </c>
      <c r="B20" s="1268" t="s">
        <v>99</v>
      </c>
      <c r="C20" s="1268">
        <v>0.23004498116474259</v>
      </c>
      <c r="D20" s="1268">
        <v>5.3087736186882284E-2</v>
      </c>
      <c r="E20" s="1268">
        <v>2.9772658351645803E-2</v>
      </c>
      <c r="H20" s="1268">
        <v>26</v>
      </c>
      <c r="I20" s="1268" t="s">
        <v>108</v>
      </c>
      <c r="J20" s="1268">
        <v>0.24311218052959396</v>
      </c>
      <c r="K20" s="1268">
        <v>3.4662181268178341E-2</v>
      </c>
      <c r="L20" s="1268">
        <v>2.9871795112720353E-2</v>
      </c>
    </row>
    <row r="21" spans="1:12" x14ac:dyDescent="0.25">
      <c r="A21" s="1268">
        <v>73</v>
      </c>
      <c r="B21" s="1268" t="s">
        <v>108</v>
      </c>
      <c r="C21" s="1268">
        <v>5.8782385759754953E-2</v>
      </c>
      <c r="D21" s="1268">
        <v>1.4330987190429224E-2</v>
      </c>
      <c r="E21" s="1268">
        <v>3.2549022484673361E-2</v>
      </c>
      <c r="H21" s="1268">
        <v>27</v>
      </c>
      <c r="I21" s="1268" t="s">
        <v>114</v>
      </c>
      <c r="J21" s="1268">
        <v>0.20703943977434275</v>
      </c>
      <c r="K21" s="1268">
        <v>2.7171582249812153E-2</v>
      </c>
      <c r="L21" s="1268">
        <v>3.3826477741329367E-2</v>
      </c>
    </row>
    <row r="22" spans="1:12" x14ac:dyDescent="0.25">
      <c r="A22" s="1268">
        <v>74</v>
      </c>
      <c r="B22" s="1268" t="s">
        <v>114</v>
      </c>
      <c r="C22" s="1268">
        <v>0.1976149506837051</v>
      </c>
      <c r="D22" s="1268">
        <v>2.3509816485117279E-2</v>
      </c>
      <c r="E22" s="1268">
        <v>3.550349974789041E-2</v>
      </c>
      <c r="H22" s="1268">
        <v>28</v>
      </c>
      <c r="I22" s="1268" t="s">
        <v>114</v>
      </c>
      <c r="J22" s="1268">
        <v>0.35904274479868281</v>
      </c>
      <c r="K22" s="1268">
        <v>3.805459430946375E-2</v>
      </c>
      <c r="L22" s="1268">
        <v>2.7689566236748064E-2</v>
      </c>
    </row>
    <row r="23" spans="1:12" x14ac:dyDescent="0.25">
      <c r="A23" s="1268">
        <v>76</v>
      </c>
      <c r="B23" s="1268" t="s">
        <v>114</v>
      </c>
      <c r="C23" s="1268">
        <v>0.35398790927609708</v>
      </c>
      <c r="D23" s="1268">
        <v>2.9223323086867925E-2</v>
      </c>
      <c r="E23" s="1268">
        <v>3.4705972021085954E-2</v>
      </c>
      <c r="H23" s="1268">
        <v>29</v>
      </c>
      <c r="I23" s="1268" t="s">
        <v>114</v>
      </c>
      <c r="J23" s="1268">
        <v>0.2538303437849373</v>
      </c>
      <c r="K23" s="1268">
        <v>3.6280313649873261E-2</v>
      </c>
      <c r="L23" s="1268">
        <v>2.770117210271078E-2</v>
      </c>
    </row>
    <row r="24" spans="1:12" x14ac:dyDescent="0.25">
      <c r="A24" s="1268">
        <v>77</v>
      </c>
      <c r="B24" s="1268" t="s">
        <v>108</v>
      </c>
      <c r="C24" s="1268">
        <v>8.83966382810287E-2</v>
      </c>
      <c r="D24" s="1268">
        <v>1.6731465020933003E-2</v>
      </c>
      <c r="E24" s="1268">
        <v>3.5501588885370736E-2</v>
      </c>
      <c r="H24" s="1268">
        <v>30</v>
      </c>
      <c r="I24" s="1268" t="s">
        <v>114</v>
      </c>
      <c r="J24" s="1268">
        <v>0.45014457959499116</v>
      </c>
      <c r="K24" s="1268">
        <v>3.7127131896776688E-2</v>
      </c>
      <c r="L24" s="1268">
        <v>2.80409938319751E-2</v>
      </c>
    </row>
    <row r="25" spans="1:12" x14ac:dyDescent="0.25">
      <c r="A25" s="1268">
        <v>78</v>
      </c>
      <c r="B25" s="1268" t="s">
        <v>99</v>
      </c>
      <c r="C25" s="1268">
        <v>0.12988195937811292</v>
      </c>
      <c r="D25" s="1268">
        <v>5.689195402275888E-2</v>
      </c>
      <c r="E25" s="1268">
        <v>2.9127729173865385E-2</v>
      </c>
      <c r="H25" s="1268">
        <v>31</v>
      </c>
      <c r="I25" s="1268" t="s">
        <v>92</v>
      </c>
      <c r="J25" s="1268">
        <v>0.19513944234574185</v>
      </c>
      <c r="K25" s="1268">
        <v>6.3948829594554252E-2</v>
      </c>
      <c r="L25" s="1268">
        <v>3.1702446440490251E-2</v>
      </c>
    </row>
    <row r="26" spans="1:12" x14ac:dyDescent="0.25">
      <c r="A26" s="1268">
        <v>79</v>
      </c>
      <c r="B26" s="1268" t="s">
        <v>104</v>
      </c>
      <c r="C26" s="1268">
        <v>0.16283968830998286</v>
      </c>
      <c r="D26" s="1268">
        <v>4.9964434122437449E-3</v>
      </c>
      <c r="E26" s="1268">
        <v>2.0081180143113744E-2</v>
      </c>
      <c r="H26" s="1268">
        <v>32</v>
      </c>
      <c r="I26" s="1268" t="s">
        <v>92</v>
      </c>
      <c r="J26" s="1268">
        <v>0.46210291491123606</v>
      </c>
      <c r="K26" s="1268">
        <v>6.9499832907222073E-2</v>
      </c>
      <c r="L26" s="1268">
        <v>3.4706741022678456E-2</v>
      </c>
    </row>
    <row r="27" spans="1:12" x14ac:dyDescent="0.25">
      <c r="A27" s="1268">
        <v>80</v>
      </c>
      <c r="B27" s="1268" t="s">
        <v>99</v>
      </c>
      <c r="C27" s="1268">
        <v>0.12429628628849503</v>
      </c>
      <c r="D27" s="1268">
        <v>5.84498435495375E-2</v>
      </c>
      <c r="E27" s="1268">
        <v>2.929457975941771E-2</v>
      </c>
      <c r="H27" s="1268">
        <v>33</v>
      </c>
      <c r="I27" s="1268" t="s">
        <v>92</v>
      </c>
      <c r="J27" s="1268">
        <v>0.24249019691958648</v>
      </c>
      <c r="K27" s="1268">
        <v>6.4809114333900728E-2</v>
      </c>
      <c r="L27" s="1268">
        <v>3.4490007092545627E-2</v>
      </c>
    </row>
    <row r="28" spans="1:12" x14ac:dyDescent="0.25">
      <c r="A28" s="1268">
        <v>81</v>
      </c>
      <c r="B28" s="1268" t="s">
        <v>104</v>
      </c>
      <c r="C28" s="1268">
        <v>0.20838028193207944</v>
      </c>
      <c r="D28" s="1268">
        <v>4.597621237389494E-3</v>
      </c>
      <c r="E28" s="1268">
        <v>1.8992864421797373E-2</v>
      </c>
      <c r="H28" s="1268">
        <v>34</v>
      </c>
      <c r="I28" s="1268" t="s">
        <v>92</v>
      </c>
      <c r="J28" s="1268">
        <v>0.45471849501032435</v>
      </c>
      <c r="K28" s="1268">
        <v>4.5919230664976378E-2</v>
      </c>
      <c r="L28" s="1268">
        <v>3.0550936325312014E-2</v>
      </c>
    </row>
    <row r="29" spans="1:12" x14ac:dyDescent="0.25">
      <c r="A29" s="1268">
        <v>82</v>
      </c>
      <c r="B29" s="1268" t="s">
        <v>99</v>
      </c>
      <c r="C29" s="1268">
        <v>0.13891501803978532</v>
      </c>
      <c r="D29" s="1268">
        <v>5.8665607802081098E-2</v>
      </c>
      <c r="E29" s="1268">
        <v>2.9331836379530463E-2</v>
      </c>
      <c r="H29" s="1268">
        <v>36</v>
      </c>
      <c r="I29" s="1268" t="s">
        <v>92</v>
      </c>
      <c r="J29" s="1268">
        <v>0.38503352082694281</v>
      </c>
      <c r="K29" s="1268">
        <v>3.0505224161962184E-2</v>
      </c>
      <c r="L29" s="1268">
        <v>4.7439301101104864E-2</v>
      </c>
    </row>
    <row r="30" spans="1:12" x14ac:dyDescent="0.25">
      <c r="A30" s="1268">
        <v>83</v>
      </c>
      <c r="B30" s="1268" t="s">
        <v>104</v>
      </c>
      <c r="C30" s="1268">
        <v>0.13990121268770589</v>
      </c>
      <c r="D30" s="1268">
        <v>4.7245554181045007E-3</v>
      </c>
      <c r="E30" s="1268">
        <v>1.9210829485215231E-2</v>
      </c>
      <c r="H30" s="1268">
        <v>37</v>
      </c>
      <c r="I30" s="1268" t="s">
        <v>99</v>
      </c>
      <c r="J30" s="1268">
        <v>0.23004498116474259</v>
      </c>
      <c r="K30" s="1268">
        <v>5.3087736186882284E-2</v>
      </c>
      <c r="L30" s="1268">
        <v>2.9772658351645803E-2</v>
      </c>
    </row>
    <row r="31" spans="1:12" x14ac:dyDescent="0.25">
      <c r="A31" s="1268">
        <v>84</v>
      </c>
      <c r="B31" s="1268" t="s">
        <v>114</v>
      </c>
      <c r="C31" s="1268">
        <v>0.23268245230988843</v>
      </c>
      <c r="D31" s="1268">
        <v>2.7129698830489254E-2</v>
      </c>
      <c r="E31" s="1268">
        <v>3.7155848502301053E-2</v>
      </c>
      <c r="H31" s="1268">
        <v>43</v>
      </c>
      <c r="I31" s="1268" t="s">
        <v>108</v>
      </c>
      <c r="J31" s="1268">
        <v>5.8782385759754953E-2</v>
      </c>
      <c r="K31" s="1268">
        <v>1.4330987190429224E-2</v>
      </c>
      <c r="L31" s="1268">
        <v>3.2549022484673361E-2</v>
      </c>
    </row>
    <row r="32" spans="1:12" x14ac:dyDescent="0.25">
      <c r="A32" s="1268">
        <v>86</v>
      </c>
      <c r="B32" s="1268" t="s">
        <v>92</v>
      </c>
      <c r="C32" s="1268">
        <v>0.24490687440172548</v>
      </c>
      <c r="D32" s="1268">
        <v>4.8061820048017581E-2</v>
      </c>
      <c r="E32" s="1268">
        <v>3.4828289751823602E-2</v>
      </c>
      <c r="H32" s="1268">
        <v>44</v>
      </c>
      <c r="I32" s="1268" t="s">
        <v>108</v>
      </c>
      <c r="J32" s="1268">
        <v>9.5517612038381369E-2</v>
      </c>
      <c r="K32" s="1268">
        <v>2.0664828082376577E-2</v>
      </c>
      <c r="L32" s="1268">
        <v>3.7127759836464547E-2</v>
      </c>
    </row>
    <row r="33" spans="1:12" x14ac:dyDescent="0.25">
      <c r="A33" s="1268">
        <v>93</v>
      </c>
      <c r="B33" s="1268" t="s">
        <v>108</v>
      </c>
      <c r="C33" s="1268">
        <v>6.4341574275316893E-2</v>
      </c>
      <c r="D33" s="1268">
        <v>3.0899981799793117E-2</v>
      </c>
      <c r="E33" s="1268">
        <v>3.8762293814106064E-2</v>
      </c>
      <c r="H33" s="1268">
        <v>45</v>
      </c>
      <c r="I33" s="1268" t="s">
        <v>114</v>
      </c>
      <c r="J33" s="1268">
        <v>0.1976149506837051</v>
      </c>
      <c r="K33" s="1268">
        <v>2.3509816485117279E-2</v>
      </c>
      <c r="L33" s="1268">
        <v>3.550349974789041E-2</v>
      </c>
    </row>
    <row r="34" spans="1:12" x14ac:dyDescent="0.25">
      <c r="A34" s="1268">
        <v>94</v>
      </c>
      <c r="B34" s="1268" t="s">
        <v>108</v>
      </c>
      <c r="C34" s="1268">
        <v>9.1940301437816396E-2</v>
      </c>
      <c r="D34" s="1268">
        <v>2.0973309362662149E-2</v>
      </c>
      <c r="E34" s="1268">
        <v>3.7033329392250972E-2</v>
      </c>
      <c r="H34" s="1268">
        <v>46</v>
      </c>
      <c r="I34" s="1268" t="s">
        <v>114</v>
      </c>
      <c r="J34" s="1268">
        <v>0.37899697072214944</v>
      </c>
      <c r="K34" s="1268">
        <v>2.8887153464732751E-2</v>
      </c>
      <c r="L34" s="1268">
        <v>3.2446875249857704E-2</v>
      </c>
    </row>
    <row r="35" spans="1:12" x14ac:dyDescent="0.25">
      <c r="A35" s="1268">
        <v>95</v>
      </c>
      <c r="B35" s="1268" t="s">
        <v>114</v>
      </c>
      <c r="C35" s="1268">
        <v>0.13997777282810692</v>
      </c>
      <c r="D35" s="1268">
        <v>3.1545963298863847E-2</v>
      </c>
      <c r="E35" s="1268">
        <v>3.0173965984118589E-2</v>
      </c>
      <c r="H35" s="1268">
        <v>48</v>
      </c>
      <c r="I35" s="1268" t="s">
        <v>108</v>
      </c>
      <c r="J35" s="1268">
        <v>0.11797700268537473</v>
      </c>
      <c r="K35" s="1268">
        <v>2.3406983722864129E-2</v>
      </c>
      <c r="L35" s="1268">
        <v>3.4936315927614141E-2</v>
      </c>
    </row>
    <row r="36" spans="1:12" x14ac:dyDescent="0.25">
      <c r="A36" s="1268">
        <v>96</v>
      </c>
      <c r="B36" s="1268" t="s">
        <v>99</v>
      </c>
      <c r="C36" s="1268">
        <v>0.18473786561871428</v>
      </c>
      <c r="D36" s="1268">
        <v>4.623196410997113E-2</v>
      </c>
      <c r="E36" s="1268">
        <v>2.9863245582978343E-2</v>
      </c>
      <c r="H36" s="1268">
        <v>49</v>
      </c>
      <c r="I36" s="1268" t="s">
        <v>114</v>
      </c>
      <c r="J36" s="1268">
        <v>0.35398790927609708</v>
      </c>
      <c r="K36" s="1268">
        <v>2.9223323086867925E-2</v>
      </c>
      <c r="L36" s="1268">
        <v>3.4705972021085954E-2</v>
      </c>
    </row>
    <row r="37" spans="1:12" x14ac:dyDescent="0.25">
      <c r="A37" s="1268">
        <v>97</v>
      </c>
      <c r="B37" s="1268" t="s">
        <v>114</v>
      </c>
      <c r="C37" s="1268">
        <v>0.24111410344504206</v>
      </c>
      <c r="D37" s="1268">
        <v>2.0585272219704409E-2</v>
      </c>
      <c r="E37" s="1268">
        <v>3.2716229222399286E-2</v>
      </c>
      <c r="H37" s="1268">
        <v>50</v>
      </c>
      <c r="I37" s="1268" t="s">
        <v>114</v>
      </c>
      <c r="J37" s="1268">
        <v>0.44481007167126968</v>
      </c>
      <c r="K37" s="1268">
        <v>3.3179992732663081E-2</v>
      </c>
      <c r="L37" s="1268">
        <v>3.2056243404770396E-2</v>
      </c>
    </row>
    <row r="38" spans="1:12" x14ac:dyDescent="0.25">
      <c r="A38" s="1268">
        <v>98</v>
      </c>
      <c r="B38" s="1268" t="s">
        <v>99</v>
      </c>
      <c r="C38" s="1268">
        <v>0.16828736979682504</v>
      </c>
      <c r="D38" s="1268">
        <v>4.5921670370780238E-2</v>
      </c>
      <c r="E38" s="1268">
        <v>2.8724451584369801E-2</v>
      </c>
      <c r="H38" s="1268">
        <v>51</v>
      </c>
      <c r="I38" s="1268" t="s">
        <v>108</v>
      </c>
      <c r="J38" s="1268">
        <v>8.83966382810287E-2</v>
      </c>
      <c r="K38" s="1268">
        <v>1.6731465020933003E-2</v>
      </c>
      <c r="L38" s="1268">
        <v>3.5501588885370736E-2</v>
      </c>
    </row>
    <row r="39" spans="1:12" x14ac:dyDescent="0.25">
      <c r="A39" s="1268">
        <v>99</v>
      </c>
      <c r="B39" s="1268" t="s">
        <v>92</v>
      </c>
      <c r="C39" s="1268">
        <v>0.42214683724720298</v>
      </c>
      <c r="D39" s="1268">
        <v>4.6749648472028525E-2</v>
      </c>
      <c r="E39" s="1268">
        <v>3.3564307200940724E-2</v>
      </c>
      <c r="H39" s="1268">
        <v>52</v>
      </c>
      <c r="I39" s="1268" t="s">
        <v>108</v>
      </c>
      <c r="J39" s="1268">
        <v>0.13818103735430015</v>
      </c>
      <c r="K39" s="1268">
        <v>1.8626909875347444E-2</v>
      </c>
      <c r="L39" s="1268">
        <v>3.4263202936463177E-2</v>
      </c>
    </row>
    <row r="40" spans="1:12" x14ac:dyDescent="0.25">
      <c r="A40" s="1268">
        <v>100</v>
      </c>
      <c r="B40" s="1268" t="s">
        <v>104</v>
      </c>
      <c r="C40" s="1268">
        <v>0.19688438149356463</v>
      </c>
      <c r="D40" s="1268">
        <v>3.8690997497990965E-3</v>
      </c>
      <c r="E40" s="1268">
        <v>1.6292626409072614E-2</v>
      </c>
      <c r="H40" s="1268">
        <v>54</v>
      </c>
      <c r="I40" s="1268" t="s">
        <v>99</v>
      </c>
      <c r="J40" s="1268">
        <v>0.12988195937811292</v>
      </c>
      <c r="K40" s="1268">
        <v>5.689195402275888E-2</v>
      </c>
      <c r="L40" s="1268">
        <v>2.9127729173865385E-2</v>
      </c>
    </row>
    <row r="41" spans="1:12" x14ac:dyDescent="0.25">
      <c r="A41" s="1268">
        <v>101</v>
      </c>
      <c r="B41" s="1268" t="s">
        <v>108</v>
      </c>
      <c r="C41" s="1268">
        <v>0.22332654446557226</v>
      </c>
      <c r="D41" s="1268">
        <v>2.4960239379389383E-2</v>
      </c>
      <c r="E41" s="1268">
        <v>4.3284807245664844E-2</v>
      </c>
      <c r="H41" s="1268">
        <v>55</v>
      </c>
      <c r="I41" s="1268" t="s">
        <v>99</v>
      </c>
      <c r="J41" s="1268">
        <v>0.22351514410596268</v>
      </c>
      <c r="K41" s="1268">
        <v>5.6524111842638114E-2</v>
      </c>
      <c r="L41" s="1268">
        <v>2.9105328195547231E-2</v>
      </c>
    </row>
    <row r="42" spans="1:12" x14ac:dyDescent="0.25">
      <c r="A42" s="1268">
        <v>102</v>
      </c>
      <c r="B42" s="1268" t="s">
        <v>108</v>
      </c>
      <c r="C42" s="1268">
        <v>0.30421984529136165</v>
      </c>
      <c r="D42" s="1268">
        <v>3.0463116979969684E-2</v>
      </c>
      <c r="E42" s="1268">
        <v>3.9727881450433204E-2</v>
      </c>
      <c r="H42" s="1268">
        <v>56</v>
      </c>
      <c r="I42" s="1268" t="s">
        <v>104</v>
      </c>
      <c r="J42" s="1268">
        <v>0.16283968830998286</v>
      </c>
      <c r="K42" s="1268">
        <v>4.9964434122437449E-3</v>
      </c>
      <c r="L42" s="1268">
        <v>2.0081180143113744E-2</v>
      </c>
    </row>
    <row r="43" spans="1:12" x14ac:dyDescent="0.25">
      <c r="A43" s="1268">
        <v>103</v>
      </c>
      <c r="B43" s="1268" t="s">
        <v>92</v>
      </c>
      <c r="C43" s="1268">
        <v>0.38960521311196605</v>
      </c>
      <c r="D43" s="1268">
        <v>4.5882347433809444E-2</v>
      </c>
      <c r="E43" s="1268">
        <v>2.9279829758068268E-2</v>
      </c>
      <c r="H43" s="1268">
        <v>57</v>
      </c>
      <c r="I43" s="1268" t="s">
        <v>104</v>
      </c>
      <c r="J43" s="1268">
        <v>0.26669327915563062</v>
      </c>
      <c r="K43" s="1268">
        <v>4.5401993508686362E-3</v>
      </c>
      <c r="L43" s="1268">
        <v>1.8737837849237843E-2</v>
      </c>
    </row>
    <row r="44" spans="1:12" x14ac:dyDescent="0.25">
      <c r="A44" s="1268">
        <v>104</v>
      </c>
      <c r="B44" s="1268" t="s">
        <v>92</v>
      </c>
      <c r="C44" s="1268">
        <v>0.93988674067582656</v>
      </c>
      <c r="D44" s="1268">
        <v>4.9269492239176982E-2</v>
      </c>
      <c r="E44" s="1268">
        <v>2.8432251960285537E-2</v>
      </c>
      <c r="H44" s="1268">
        <v>58</v>
      </c>
      <c r="I44" s="1268" t="s">
        <v>99</v>
      </c>
      <c r="J44" s="1268">
        <v>0.12429628628849503</v>
      </c>
      <c r="K44" s="1268">
        <v>5.84498435495375E-2</v>
      </c>
      <c r="L44" s="1268">
        <v>2.929457975941771E-2</v>
      </c>
    </row>
    <row r="45" spans="1:12" x14ac:dyDescent="0.25">
      <c r="A45" s="1268">
        <v>105</v>
      </c>
      <c r="B45" s="1268" t="s">
        <v>104</v>
      </c>
      <c r="C45" s="1268">
        <v>0.17240307407480779</v>
      </c>
      <c r="D45" s="1268">
        <v>5.8727770058805426E-3</v>
      </c>
      <c r="E45" s="1268">
        <v>2.2357195411544878E-2</v>
      </c>
      <c r="H45" s="1268">
        <v>59</v>
      </c>
      <c r="I45" s="1268" t="s">
        <v>99</v>
      </c>
      <c r="J45" s="1268">
        <v>0.25394710707642226</v>
      </c>
      <c r="K45" s="1268">
        <v>5.7869577744105408E-2</v>
      </c>
      <c r="L45" s="1268">
        <v>2.9274870450336082E-2</v>
      </c>
    </row>
    <row r="46" spans="1:12" x14ac:dyDescent="0.25">
      <c r="A46" s="1268">
        <v>106</v>
      </c>
      <c r="B46" s="1268" t="s">
        <v>99</v>
      </c>
      <c r="C46" s="1268">
        <v>0.44239239119644658</v>
      </c>
      <c r="D46" s="1268">
        <v>6.5551344020342614E-2</v>
      </c>
      <c r="E46" s="1268">
        <v>4.4827524993743983E-2</v>
      </c>
      <c r="H46" s="1268">
        <v>60</v>
      </c>
      <c r="I46" s="1268" t="s">
        <v>104</v>
      </c>
      <c r="J46" s="1268">
        <v>0.20838028193207944</v>
      </c>
      <c r="K46" s="1268">
        <v>4.597621237389494E-3</v>
      </c>
      <c r="L46" s="1268">
        <v>1.8992864421797373E-2</v>
      </c>
    </row>
    <row r="47" spans="1:12" x14ac:dyDescent="0.25">
      <c r="A47" s="1268">
        <v>107</v>
      </c>
      <c r="B47" s="1268" t="s">
        <v>114</v>
      </c>
      <c r="C47" s="1268">
        <v>0.25939201873064038</v>
      </c>
      <c r="D47" s="1268">
        <v>3.0406420504708442E-2</v>
      </c>
      <c r="E47" s="1268">
        <v>3.6074243800038569E-2</v>
      </c>
      <c r="H47" s="1268">
        <v>61</v>
      </c>
      <c r="I47" s="1268" t="s">
        <v>104</v>
      </c>
      <c r="J47" s="1268">
        <v>0.38498978203935447</v>
      </c>
      <c r="K47" s="1268">
        <v>4.6710185693330172E-3</v>
      </c>
      <c r="L47" s="1268">
        <v>1.9393567644119859E-2</v>
      </c>
    </row>
    <row r="48" spans="1:12" x14ac:dyDescent="0.25">
      <c r="A48" s="1268">
        <v>108</v>
      </c>
      <c r="B48" s="1268" t="s">
        <v>108</v>
      </c>
      <c r="C48" s="1268">
        <v>0.1346708034598724</v>
      </c>
      <c r="D48" s="1268">
        <v>2.6375996542175251E-2</v>
      </c>
      <c r="E48" s="1268">
        <v>4.1310703596435322E-2</v>
      </c>
      <c r="H48" s="1268">
        <v>62</v>
      </c>
      <c r="I48" s="1268" t="s">
        <v>99</v>
      </c>
      <c r="J48" s="1268">
        <v>0.13891501803978532</v>
      </c>
      <c r="K48" s="1268">
        <v>5.8665607802081098E-2</v>
      </c>
      <c r="L48" s="1268">
        <v>2.9331836379530463E-2</v>
      </c>
    </row>
    <row r="49" spans="1:16" x14ac:dyDescent="0.25">
      <c r="A49" s="1268" t="s">
        <v>243</v>
      </c>
      <c r="B49" s="1268" t="s">
        <v>104</v>
      </c>
      <c r="C49" s="1268">
        <v>0.23003613929149694</v>
      </c>
      <c r="D49" s="1268">
        <v>5.1018608280400607E-3</v>
      </c>
      <c r="E49" s="1268">
        <v>2.0426946963692932E-2</v>
      </c>
      <c r="H49" s="1268">
        <v>63</v>
      </c>
      <c r="I49" s="1268" t="s">
        <v>99</v>
      </c>
      <c r="J49" s="1268">
        <v>0.2301097131615957</v>
      </c>
      <c r="K49" s="1268">
        <v>5.991285070009341E-2</v>
      </c>
      <c r="L49" s="1268">
        <v>2.9507601227128227E-2</v>
      </c>
      <c r="O49" s="1268" t="s">
        <v>243</v>
      </c>
      <c r="P49" s="1268" t="s">
        <v>243</v>
      </c>
    </row>
    <row r="50" spans="1:16" x14ac:dyDescent="0.25">
      <c r="A50" s="1268" t="s">
        <v>245</v>
      </c>
      <c r="B50" s="1268" t="s">
        <v>108</v>
      </c>
      <c r="C50" s="1268">
        <v>0.23368086001393035</v>
      </c>
      <c r="D50" s="1268">
        <v>2.6215685949896341E-2</v>
      </c>
      <c r="E50" s="1268">
        <v>4.2021161295630868E-2</v>
      </c>
      <c r="H50" s="1268">
        <v>64</v>
      </c>
      <c r="I50" s="1268" t="s">
        <v>104</v>
      </c>
      <c r="J50" s="1268">
        <v>0.13990121268770589</v>
      </c>
      <c r="K50" s="1268">
        <v>4.7245554181045007E-3</v>
      </c>
      <c r="L50" s="1268">
        <v>1.9210829485215231E-2</v>
      </c>
      <c r="O50" s="1268" t="s">
        <v>245</v>
      </c>
    </row>
    <row r="51" spans="1:16" x14ac:dyDescent="0.25">
      <c r="A51" s="1268" t="s">
        <v>247</v>
      </c>
      <c r="B51" s="1268" t="s">
        <v>108</v>
      </c>
      <c r="C51" s="1268">
        <v>0.32964655737592746</v>
      </c>
      <c r="D51" s="1268">
        <v>3.1835983140387124E-2</v>
      </c>
      <c r="E51" s="1268">
        <v>4.0362711070848795E-2</v>
      </c>
      <c r="H51" s="1268">
        <v>65</v>
      </c>
      <c r="I51" s="1268" t="s">
        <v>104</v>
      </c>
      <c r="J51" s="1268">
        <v>0.3369907290446838</v>
      </c>
      <c r="K51" s="1268">
        <v>4.5353628688345844E-3</v>
      </c>
      <c r="L51" s="1268">
        <v>1.8996434874645505E-2</v>
      </c>
      <c r="O51" s="1268" t="s">
        <v>247</v>
      </c>
    </row>
    <row r="52" spans="1:16" x14ac:dyDescent="0.25">
      <c r="A52" s="1268" t="s">
        <v>251</v>
      </c>
      <c r="B52" s="1268" t="s">
        <v>92</v>
      </c>
      <c r="C52" s="1268">
        <v>0.44340822903935495</v>
      </c>
      <c r="D52" s="1268">
        <v>5.0570680883792636E-2</v>
      </c>
      <c r="E52" s="1268">
        <v>2.8532280276545557E-2</v>
      </c>
      <c r="H52" s="1268">
        <v>67</v>
      </c>
      <c r="I52" s="1268" t="s">
        <v>114</v>
      </c>
      <c r="J52" s="1268">
        <v>0.23268245230988843</v>
      </c>
      <c r="K52" s="1268">
        <v>2.7129698830489254E-2</v>
      </c>
      <c r="L52" s="1268">
        <v>3.7155848502301053E-2</v>
      </c>
      <c r="O52" s="1268" t="s">
        <v>251</v>
      </c>
    </row>
    <row r="53" spans="1:16" x14ac:dyDescent="0.25">
      <c r="A53" s="1268" t="s">
        <v>449</v>
      </c>
      <c r="B53" s="1268" t="s">
        <v>92</v>
      </c>
      <c r="C53" s="1268">
        <v>1.1026381309223143</v>
      </c>
      <c r="D53" s="1268">
        <v>5.0168418626107145E-2</v>
      </c>
      <c r="E53" s="1268">
        <v>2.8498923729618431E-2</v>
      </c>
      <c r="H53" s="1268">
        <v>68</v>
      </c>
      <c r="I53" s="1268" t="s">
        <v>114</v>
      </c>
      <c r="J53" s="1268">
        <v>0.3547564468721438</v>
      </c>
      <c r="K53" s="1268">
        <v>2.8002617428182688E-2</v>
      </c>
      <c r="L53" s="1268">
        <v>3.8241893912054584E-2</v>
      </c>
      <c r="O53" s="1268" t="s">
        <v>449</v>
      </c>
    </row>
    <row r="54" spans="1:16" x14ac:dyDescent="0.25">
      <c r="A54" s="1268" t="s">
        <v>254</v>
      </c>
      <c r="B54" s="1268" t="s">
        <v>104</v>
      </c>
      <c r="C54" s="1268">
        <v>0.16216018245628583</v>
      </c>
      <c r="D54" s="1268">
        <v>6.4326981059498597E-3</v>
      </c>
      <c r="E54" s="1268">
        <v>2.4039607061326192E-2</v>
      </c>
      <c r="H54" s="1268">
        <v>70</v>
      </c>
      <c r="I54" s="1268" t="s">
        <v>108</v>
      </c>
      <c r="J54" s="1268">
        <v>0.11219893930621616</v>
      </c>
      <c r="K54" s="1268">
        <v>2.9424588762437157E-2</v>
      </c>
      <c r="L54" s="1268">
        <v>3.613825237492406E-2</v>
      </c>
      <c r="O54" s="1268" t="s">
        <v>254</v>
      </c>
    </row>
    <row r="55" spans="1:16" x14ac:dyDescent="0.25">
      <c r="A55" s="1268" t="s">
        <v>256</v>
      </c>
      <c r="B55" s="1268" t="s">
        <v>99</v>
      </c>
      <c r="C55" s="1268">
        <v>0.40280519196713138</v>
      </c>
      <c r="D55" s="1268">
        <v>6.5540211721893046E-2</v>
      </c>
      <c r="E55" s="1268">
        <v>4.2501922569073425E-2</v>
      </c>
      <c r="H55" s="1268">
        <v>71</v>
      </c>
      <c r="I55" s="1268" t="s">
        <v>92</v>
      </c>
      <c r="J55" s="1268">
        <v>0.24490687440172548</v>
      </c>
      <c r="K55" s="1268">
        <v>4.8061820048017581E-2</v>
      </c>
      <c r="L55" s="1268">
        <v>3.4828289751823602E-2</v>
      </c>
      <c r="O55" s="1268" t="s">
        <v>256</v>
      </c>
    </row>
    <row r="56" spans="1:16" x14ac:dyDescent="0.25">
      <c r="A56" s="1268" t="s">
        <v>259</v>
      </c>
      <c r="B56" s="1268" t="s">
        <v>114</v>
      </c>
      <c r="C56" s="1268">
        <v>0.28206729025724481</v>
      </c>
      <c r="D56" s="1268">
        <v>3.0787108219082263E-2</v>
      </c>
      <c r="E56" s="1268">
        <v>3.5084392047817249E-2</v>
      </c>
      <c r="H56" s="1268">
        <v>72</v>
      </c>
      <c r="I56" s="1268" t="s">
        <v>92</v>
      </c>
      <c r="J56" s="1268">
        <v>0.40730436810302983</v>
      </c>
      <c r="K56" s="1268">
        <v>5.0006930100878984E-2</v>
      </c>
      <c r="L56" s="1268">
        <v>3.4494962911374744E-2</v>
      </c>
      <c r="O56" s="1268" t="s">
        <v>259</v>
      </c>
    </row>
    <row r="57" spans="1:16" x14ac:dyDescent="0.25">
      <c r="A57" s="1268" t="s">
        <v>261</v>
      </c>
      <c r="B57" s="1268" t="s">
        <v>108</v>
      </c>
      <c r="C57" s="1268">
        <v>0.14499643709710786</v>
      </c>
      <c r="D57" s="1268">
        <v>2.9050998914016347E-2</v>
      </c>
      <c r="E57" s="1268">
        <v>3.8200174530760529E-2</v>
      </c>
      <c r="H57" s="1268">
        <v>81</v>
      </c>
      <c r="I57" s="1268" t="s">
        <v>108</v>
      </c>
      <c r="J57" s="1268">
        <v>6.4341574275316893E-2</v>
      </c>
      <c r="K57" s="1268">
        <v>3.0899981799793117E-2</v>
      </c>
      <c r="L57" s="1268">
        <v>3.8762293814106064E-2</v>
      </c>
      <c r="O57" s="1268" t="s">
        <v>261</v>
      </c>
    </row>
    <row r="58" spans="1:16" x14ac:dyDescent="0.25">
      <c r="A58" s="1268" t="s">
        <v>508</v>
      </c>
      <c r="B58" s="1268" t="s">
        <v>108</v>
      </c>
      <c r="C58" s="1268">
        <v>6.6815676631340595E-2</v>
      </c>
      <c r="D58" s="1268">
        <v>1.7580323778111324E-2</v>
      </c>
      <c r="E58" s="1268">
        <v>3.4853850095922234E-2</v>
      </c>
      <c r="H58" s="1268">
        <v>82</v>
      </c>
      <c r="I58" s="1268" t="s">
        <v>108</v>
      </c>
      <c r="J58" s="1268">
        <v>0.10509227008761539</v>
      </c>
      <c r="K58" s="1268">
        <v>2.2412655034877989E-2</v>
      </c>
      <c r="L58" s="1268">
        <v>4.0960478988366078E-2</v>
      </c>
      <c r="O58" s="1268" t="s">
        <v>508</v>
      </c>
    </row>
    <row r="59" spans="1:16" x14ac:dyDescent="0.25">
      <c r="A59" s="1268" t="s">
        <v>452</v>
      </c>
      <c r="B59" s="1268" t="s">
        <v>104</v>
      </c>
      <c r="C59" s="1268">
        <v>0.10459065809534994</v>
      </c>
      <c r="D59" s="1268">
        <v>7.4205896353946449E-3</v>
      </c>
      <c r="E59" s="1268">
        <v>2.7355694976311538E-2</v>
      </c>
      <c r="H59" s="1268">
        <v>83</v>
      </c>
      <c r="I59" s="1268" t="s">
        <v>108</v>
      </c>
      <c r="J59" s="1268">
        <v>9.1940301437816396E-2</v>
      </c>
      <c r="K59" s="1268">
        <v>2.0973309362662149E-2</v>
      </c>
      <c r="L59" s="1268">
        <v>3.7033329392250972E-2</v>
      </c>
      <c r="O59" s="1268" t="s">
        <v>452</v>
      </c>
    </row>
    <row r="60" spans="1:16" x14ac:dyDescent="0.25">
      <c r="A60" s="1268" t="s">
        <v>453</v>
      </c>
      <c r="B60" s="1268" t="s">
        <v>92</v>
      </c>
      <c r="C60" s="1268">
        <v>0.3380752866414779</v>
      </c>
      <c r="D60" s="1268">
        <v>5.2920882919774898E-2</v>
      </c>
      <c r="E60" s="1268">
        <v>3.2815186569133112E-2</v>
      </c>
      <c r="H60" s="1268">
        <v>84</v>
      </c>
      <c r="I60" s="1268" t="s">
        <v>108</v>
      </c>
      <c r="J60" s="1268">
        <v>0.13550220539017285</v>
      </c>
      <c r="K60" s="1268">
        <v>1.8501055302846226E-2</v>
      </c>
      <c r="L60" s="1268">
        <v>3.5804107773837288E-2</v>
      </c>
      <c r="O60" s="1268" t="s">
        <v>453</v>
      </c>
    </row>
    <row r="61" spans="1:16" x14ac:dyDescent="0.25">
      <c r="A61" s="1268" t="s">
        <v>454</v>
      </c>
      <c r="B61" s="1268" t="s">
        <v>92</v>
      </c>
      <c r="C61" s="1268">
        <v>0.46768580414007993</v>
      </c>
      <c r="D61" s="1268">
        <v>5.0723101237246937E-2</v>
      </c>
      <c r="E61" s="1268">
        <v>3.0297409236764994E-2</v>
      </c>
      <c r="H61" s="1268">
        <v>85</v>
      </c>
      <c r="I61" s="1268" t="s">
        <v>114</v>
      </c>
      <c r="J61" s="1268">
        <v>0.13997777282810692</v>
      </c>
      <c r="K61" s="1268">
        <v>3.1545963298863847E-2</v>
      </c>
      <c r="L61" s="1268">
        <v>3.0173965984118589E-2</v>
      </c>
      <c r="O61" s="1268" t="s">
        <v>454</v>
      </c>
    </row>
    <row r="62" spans="1:16" x14ac:dyDescent="0.25">
      <c r="A62" s="1268" t="s">
        <v>455</v>
      </c>
      <c r="B62" s="1268" t="s">
        <v>108</v>
      </c>
      <c r="C62" s="1268">
        <v>0.10874987326977262</v>
      </c>
      <c r="D62" s="1268">
        <v>2.3614929480564151E-2</v>
      </c>
      <c r="E62" s="1268">
        <v>3.4405043016007122E-2</v>
      </c>
      <c r="H62" s="1268">
        <v>86</v>
      </c>
      <c r="I62" s="1268" t="s">
        <v>114</v>
      </c>
      <c r="J62" s="1268">
        <v>0.35984902255734624</v>
      </c>
      <c r="K62" s="1268">
        <v>3.0284720150453789E-2</v>
      </c>
      <c r="L62" s="1268">
        <v>2.7173950395280269E-2</v>
      </c>
      <c r="O62" s="1268" t="s">
        <v>455</v>
      </c>
    </row>
    <row r="63" spans="1:16" x14ac:dyDescent="0.25">
      <c r="A63" s="1268" t="s">
        <v>456</v>
      </c>
      <c r="B63" s="1268" t="s">
        <v>108</v>
      </c>
      <c r="C63" s="1268">
        <v>0.24311218052959396</v>
      </c>
      <c r="D63" s="1268">
        <v>3.4662181268178341E-2</v>
      </c>
      <c r="E63" s="1268">
        <v>2.9871795112720353E-2</v>
      </c>
      <c r="H63" s="1268">
        <v>87</v>
      </c>
      <c r="I63" s="1268" t="s">
        <v>99</v>
      </c>
      <c r="J63" s="1268">
        <v>0.18473786561871428</v>
      </c>
      <c r="K63" s="1268">
        <v>4.623196410997113E-2</v>
      </c>
      <c r="L63" s="1268">
        <v>2.9863245582978343E-2</v>
      </c>
      <c r="O63" s="1268" t="s">
        <v>456</v>
      </c>
    </row>
    <row r="64" spans="1:16" x14ac:dyDescent="0.25">
      <c r="A64" s="1268" t="s">
        <v>457</v>
      </c>
      <c r="B64" s="1268" t="s">
        <v>114</v>
      </c>
      <c r="C64" s="1268">
        <v>0.35904274479868281</v>
      </c>
      <c r="D64" s="1268">
        <v>3.805459430946375E-2</v>
      </c>
      <c r="E64" s="1268">
        <v>2.7689566236748064E-2</v>
      </c>
      <c r="H64" s="1268">
        <v>88</v>
      </c>
      <c r="I64" s="1268" t="s">
        <v>99</v>
      </c>
      <c r="J64" s="1268">
        <v>0.23695342235404995</v>
      </c>
      <c r="K64" s="1268">
        <v>4.5037442585382871E-2</v>
      </c>
      <c r="L64" s="1268">
        <v>3.0502607650178828E-2</v>
      </c>
      <c r="O64" s="1268" t="s">
        <v>457</v>
      </c>
    </row>
    <row r="65" spans="1:15" x14ac:dyDescent="0.25">
      <c r="A65" s="1268" t="s">
        <v>458</v>
      </c>
      <c r="B65" s="1268" t="s">
        <v>114</v>
      </c>
      <c r="C65" s="1268">
        <v>0.45014457959499116</v>
      </c>
      <c r="D65" s="1268">
        <v>3.7127131896776688E-2</v>
      </c>
      <c r="E65" s="1268">
        <v>2.80409938319751E-2</v>
      </c>
      <c r="H65" s="1268">
        <v>91</v>
      </c>
      <c r="I65" s="1268" t="s">
        <v>114</v>
      </c>
      <c r="J65" s="1268">
        <v>0.24111410344504206</v>
      </c>
      <c r="K65" s="1268">
        <v>2.0585272219704409E-2</v>
      </c>
      <c r="L65" s="1268">
        <v>3.2716229222399286E-2</v>
      </c>
      <c r="O65" s="1268" t="s">
        <v>458</v>
      </c>
    </row>
    <row r="66" spans="1:15" x14ac:dyDescent="0.25">
      <c r="A66" s="1268" t="s">
        <v>459</v>
      </c>
      <c r="B66" s="1268" t="s">
        <v>92</v>
      </c>
      <c r="C66" s="1268">
        <v>0.46210291491123606</v>
      </c>
      <c r="D66" s="1268">
        <v>6.9499832907222073E-2</v>
      </c>
      <c r="E66" s="1268">
        <v>3.4706741022678456E-2</v>
      </c>
      <c r="H66" s="1268">
        <v>92</v>
      </c>
      <c r="I66" s="1268" t="s">
        <v>114</v>
      </c>
      <c r="J66" s="1268">
        <v>0.34921039879071691</v>
      </c>
      <c r="K66" s="1268">
        <v>2.2995455805132306E-2</v>
      </c>
      <c r="L66" s="1268">
        <v>3.2200220527640336E-2</v>
      </c>
      <c r="O66" s="1268" t="s">
        <v>459</v>
      </c>
    </row>
    <row r="67" spans="1:15" x14ac:dyDescent="0.25">
      <c r="A67" s="1268" t="s">
        <v>460</v>
      </c>
      <c r="B67" s="1268" t="s">
        <v>92</v>
      </c>
      <c r="C67" s="1268">
        <v>0.45471849501032435</v>
      </c>
      <c r="D67" s="1268">
        <v>4.5919230664976378E-2</v>
      </c>
      <c r="E67" s="1268">
        <v>3.0550936325312014E-2</v>
      </c>
      <c r="H67" s="1268">
        <v>93</v>
      </c>
      <c r="I67" s="1268" t="s">
        <v>99</v>
      </c>
      <c r="J67" s="1268">
        <v>0.16828736979682504</v>
      </c>
      <c r="K67" s="1268">
        <v>4.5921670370780238E-2</v>
      </c>
      <c r="L67" s="1268">
        <v>2.8724451584369801E-2</v>
      </c>
      <c r="O67" s="1268" t="s">
        <v>460</v>
      </c>
    </row>
    <row r="68" spans="1:15" x14ac:dyDescent="0.25">
      <c r="A68" s="1268" t="s">
        <v>461</v>
      </c>
      <c r="B68" s="1268" t="s">
        <v>108</v>
      </c>
      <c r="C68" s="1268">
        <v>9.5517612038381369E-2</v>
      </c>
      <c r="D68" s="1268">
        <v>2.0664828082376577E-2</v>
      </c>
      <c r="E68" s="1268">
        <v>3.7127759836464547E-2</v>
      </c>
      <c r="H68" s="1268">
        <v>94</v>
      </c>
      <c r="I68" s="1268" t="s">
        <v>99</v>
      </c>
      <c r="J68" s="1268">
        <v>0.18575397529201682</v>
      </c>
      <c r="K68" s="1268">
        <v>4.5794411301677364E-2</v>
      </c>
      <c r="L68" s="1268">
        <v>2.8742320322663092E-2</v>
      </c>
      <c r="O68" s="1268" t="s">
        <v>461</v>
      </c>
    </row>
    <row r="69" spans="1:15" x14ac:dyDescent="0.25">
      <c r="A69" s="1268" t="s">
        <v>462</v>
      </c>
      <c r="B69" s="1268" t="s">
        <v>114</v>
      </c>
      <c r="C69" s="1268">
        <v>0.37899697072214944</v>
      </c>
      <c r="D69" s="1268">
        <v>2.8887153464732751E-2</v>
      </c>
      <c r="E69" s="1268">
        <v>3.2446875249857704E-2</v>
      </c>
      <c r="H69" s="1268">
        <v>95</v>
      </c>
      <c r="I69" s="1268" t="s">
        <v>92</v>
      </c>
      <c r="J69" s="1268">
        <v>0.42214683724720298</v>
      </c>
      <c r="K69" s="1268">
        <v>4.6749648472028525E-2</v>
      </c>
      <c r="L69" s="1268">
        <v>3.3564307200940724E-2</v>
      </c>
      <c r="O69" s="1268" t="s">
        <v>462</v>
      </c>
    </row>
    <row r="70" spans="1:15" x14ac:dyDescent="0.25">
      <c r="A70" s="1268" t="s">
        <v>463</v>
      </c>
      <c r="B70" s="1268" t="s">
        <v>108</v>
      </c>
      <c r="C70" s="1268">
        <v>0.11797700268537473</v>
      </c>
      <c r="D70" s="1268">
        <v>2.3406983722864129E-2</v>
      </c>
      <c r="E70" s="1268">
        <v>3.4936315927614141E-2</v>
      </c>
      <c r="H70" s="1268">
        <v>96</v>
      </c>
      <c r="I70" s="1268" t="s">
        <v>92</v>
      </c>
      <c r="J70" s="1268">
        <v>0.53280842464133693</v>
      </c>
      <c r="K70" s="1268">
        <v>4.6272071028253543E-2</v>
      </c>
      <c r="L70" s="1268">
        <v>3.1090030277124064E-2</v>
      </c>
      <c r="O70" s="1268" t="s">
        <v>463</v>
      </c>
    </row>
    <row r="71" spans="1:15" x14ac:dyDescent="0.25">
      <c r="A71" s="1268" t="s">
        <v>464</v>
      </c>
      <c r="B71" s="1268" t="s">
        <v>114</v>
      </c>
      <c r="C71" s="1268">
        <v>0.44481007167126968</v>
      </c>
      <c r="D71" s="1268">
        <v>3.3179992732663081E-2</v>
      </c>
      <c r="E71" s="1268">
        <v>3.2056243404770396E-2</v>
      </c>
      <c r="H71" s="1268">
        <v>97</v>
      </c>
      <c r="I71" s="1268" t="s">
        <v>104</v>
      </c>
      <c r="J71" s="1268">
        <v>0.19688438149356463</v>
      </c>
      <c r="K71" s="1268">
        <v>3.8690997497990965E-3</v>
      </c>
      <c r="L71" s="1268">
        <v>1.6292626409072614E-2</v>
      </c>
      <c r="O71" s="1268" t="s">
        <v>464</v>
      </c>
    </row>
    <row r="72" spans="1:15" x14ac:dyDescent="0.25">
      <c r="A72" s="1268" t="s">
        <v>465</v>
      </c>
      <c r="B72" s="1268" t="s">
        <v>108</v>
      </c>
      <c r="C72" s="1268">
        <v>0.13818103735430015</v>
      </c>
      <c r="D72" s="1268">
        <v>1.8626909875347444E-2</v>
      </c>
      <c r="E72" s="1268">
        <v>3.4263202936463177E-2</v>
      </c>
      <c r="H72" s="1268">
        <v>98</v>
      </c>
      <c r="I72" s="1268" t="s">
        <v>104</v>
      </c>
      <c r="J72" s="1268">
        <v>0.23003613929149694</v>
      </c>
      <c r="K72" s="1268">
        <v>5.1018608280400607E-3</v>
      </c>
      <c r="L72" s="1268">
        <v>2.0426946963692932E-2</v>
      </c>
      <c r="O72" s="1268" t="s">
        <v>465</v>
      </c>
    </row>
    <row r="73" spans="1:15" x14ac:dyDescent="0.25">
      <c r="A73" s="1268" t="s">
        <v>466</v>
      </c>
      <c r="B73" s="1268" t="s">
        <v>99</v>
      </c>
      <c r="C73" s="1268">
        <v>0.22351514410596268</v>
      </c>
      <c r="D73" s="1268">
        <v>5.6524111842638114E-2</v>
      </c>
      <c r="E73" s="1268">
        <v>2.9105328195547231E-2</v>
      </c>
      <c r="H73" s="1268">
        <v>99</v>
      </c>
      <c r="I73" s="1268" t="s">
        <v>108</v>
      </c>
      <c r="J73" s="1268">
        <v>0.22332654446557226</v>
      </c>
      <c r="K73" s="1268">
        <v>2.4960239379389383E-2</v>
      </c>
      <c r="L73" s="1268">
        <v>4.3284807245664844E-2</v>
      </c>
      <c r="O73" s="1268" t="s">
        <v>466</v>
      </c>
    </row>
    <row r="74" spans="1:15" x14ac:dyDescent="0.25">
      <c r="A74" s="1268" t="s">
        <v>467</v>
      </c>
      <c r="B74" s="1268" t="s">
        <v>104</v>
      </c>
      <c r="C74" s="1268">
        <v>0.26669327915563062</v>
      </c>
      <c r="D74" s="1268">
        <v>4.5401993508686362E-3</v>
      </c>
      <c r="E74" s="1268">
        <v>1.8737837849237843E-2</v>
      </c>
      <c r="H74" s="1268">
        <v>100</v>
      </c>
      <c r="I74" s="1268" t="s">
        <v>108</v>
      </c>
      <c r="J74" s="1268">
        <v>0.23368086001393035</v>
      </c>
      <c r="K74" s="1268">
        <v>2.6215685949896341E-2</v>
      </c>
      <c r="L74" s="1268">
        <v>4.2021161295630868E-2</v>
      </c>
      <c r="O74" s="1268" t="s">
        <v>467</v>
      </c>
    </row>
    <row r="75" spans="1:15" x14ac:dyDescent="0.25">
      <c r="A75" s="1268" t="s">
        <v>468</v>
      </c>
      <c r="B75" s="1268" t="s">
        <v>99</v>
      </c>
      <c r="C75" s="1268">
        <v>0.25394710707642226</v>
      </c>
      <c r="D75" s="1268">
        <v>5.7869577744105408E-2</v>
      </c>
      <c r="E75" s="1268">
        <v>2.9274870450336082E-2</v>
      </c>
      <c r="H75" s="1268">
        <v>101</v>
      </c>
      <c r="I75" s="1268" t="s">
        <v>108</v>
      </c>
      <c r="J75" s="1268">
        <v>0.30421984529136165</v>
      </c>
      <c r="K75" s="1268">
        <v>3.0463116979969684E-2</v>
      </c>
      <c r="L75" s="1268">
        <v>3.9727881450433204E-2</v>
      </c>
      <c r="O75" s="1268" t="s">
        <v>468</v>
      </c>
    </row>
    <row r="76" spans="1:15" x14ac:dyDescent="0.25">
      <c r="A76" s="1268" t="s">
        <v>469</v>
      </c>
      <c r="B76" s="1268" t="s">
        <v>104</v>
      </c>
      <c r="C76" s="1268">
        <v>0.38498978203935447</v>
      </c>
      <c r="D76" s="1268">
        <v>4.6710185693330172E-3</v>
      </c>
      <c r="E76" s="1268">
        <v>1.9393567644119859E-2</v>
      </c>
      <c r="H76" s="1268">
        <v>102</v>
      </c>
      <c r="I76" s="1268" t="s">
        <v>108</v>
      </c>
      <c r="J76" s="1268">
        <v>0.32964655737592746</v>
      </c>
      <c r="K76" s="1268">
        <v>3.1835983140387124E-2</v>
      </c>
      <c r="L76" s="1268">
        <v>4.0362711070848795E-2</v>
      </c>
      <c r="O76" s="1268" t="s">
        <v>469</v>
      </c>
    </row>
    <row r="77" spans="1:15" x14ac:dyDescent="0.25">
      <c r="A77" s="1268" t="s">
        <v>470</v>
      </c>
      <c r="B77" s="1268" t="s">
        <v>99</v>
      </c>
      <c r="C77" s="1268">
        <v>0.2301097131615957</v>
      </c>
      <c r="D77" s="1268">
        <v>5.991285070009341E-2</v>
      </c>
      <c r="E77" s="1268">
        <v>2.9507601227128227E-2</v>
      </c>
      <c r="H77" s="1268">
        <v>104</v>
      </c>
      <c r="I77" s="1268" t="s">
        <v>92</v>
      </c>
      <c r="J77" s="1268">
        <v>0.38960521311196605</v>
      </c>
      <c r="K77" s="1268">
        <v>4.5882347433809444E-2</v>
      </c>
      <c r="L77" s="1268">
        <v>2.9279829758068268E-2</v>
      </c>
      <c r="O77" s="1268" t="s">
        <v>470</v>
      </c>
    </row>
    <row r="78" spans="1:15" x14ac:dyDescent="0.25">
      <c r="A78" s="1268" t="s">
        <v>471</v>
      </c>
      <c r="B78" s="1268" t="s">
        <v>104</v>
      </c>
      <c r="C78" s="1268">
        <v>0.3369907290446838</v>
      </c>
      <c r="D78" s="1268">
        <v>4.5353628688345844E-3</v>
      </c>
      <c r="E78" s="1268">
        <v>1.8996434874645505E-2</v>
      </c>
      <c r="H78" s="1268">
        <v>105</v>
      </c>
      <c r="I78" s="1268" t="s">
        <v>92</v>
      </c>
      <c r="J78" s="1268">
        <v>0.44340822903935495</v>
      </c>
      <c r="K78" s="1268">
        <v>5.0570680883792636E-2</v>
      </c>
      <c r="L78" s="1268">
        <v>2.8532280276545557E-2</v>
      </c>
      <c r="O78" s="1268" t="s">
        <v>471</v>
      </c>
    </row>
    <row r="79" spans="1:15" x14ac:dyDescent="0.25">
      <c r="A79" s="1268" t="s">
        <v>472</v>
      </c>
      <c r="B79" s="1268" t="s">
        <v>114</v>
      </c>
      <c r="C79" s="1268">
        <v>0.3547564468721438</v>
      </c>
      <c r="D79" s="1268">
        <v>2.8002617428182688E-2</v>
      </c>
      <c r="E79" s="1268">
        <v>3.8241893912054584E-2</v>
      </c>
      <c r="H79" s="1268">
        <v>106</v>
      </c>
      <c r="I79" s="1268" t="s">
        <v>92</v>
      </c>
      <c r="J79" s="1268">
        <v>0.93988674067582656</v>
      </c>
      <c r="K79" s="1268">
        <v>4.9269492239176982E-2</v>
      </c>
      <c r="L79" s="1268">
        <v>2.8432251960285537E-2</v>
      </c>
      <c r="O79" s="1268" t="s">
        <v>472</v>
      </c>
    </row>
    <row r="80" spans="1:15" x14ac:dyDescent="0.25">
      <c r="A80" s="1268" t="s">
        <v>473</v>
      </c>
      <c r="B80" s="1268" t="s">
        <v>108</v>
      </c>
      <c r="C80" s="1268">
        <v>0.11219893930621616</v>
      </c>
      <c r="D80" s="1268">
        <v>2.9424588762437157E-2</v>
      </c>
      <c r="E80" s="1268">
        <v>3.613825237492406E-2</v>
      </c>
      <c r="H80" s="1268">
        <v>107</v>
      </c>
      <c r="I80" s="1268" t="s">
        <v>92</v>
      </c>
      <c r="J80" s="1268">
        <v>1.1026381309223143</v>
      </c>
      <c r="K80" s="1268">
        <v>5.0168418626107145E-2</v>
      </c>
      <c r="L80" s="1268">
        <v>2.8498923729618431E-2</v>
      </c>
      <c r="O80" s="1268" t="s">
        <v>473</v>
      </c>
    </row>
    <row r="81" spans="1:15" x14ac:dyDescent="0.25">
      <c r="A81" s="1268" t="s">
        <v>474</v>
      </c>
      <c r="B81" s="1268" t="s">
        <v>92</v>
      </c>
      <c r="C81" s="1268">
        <v>0.40730436810302983</v>
      </c>
      <c r="D81" s="1268">
        <v>5.0006930100878984E-2</v>
      </c>
      <c r="E81" s="1268">
        <v>3.4494962911374744E-2</v>
      </c>
      <c r="H81" s="1268">
        <v>108</v>
      </c>
      <c r="I81" s="1268" t="s">
        <v>104</v>
      </c>
      <c r="J81" s="1268">
        <v>0.17240307407480779</v>
      </c>
      <c r="K81" s="1268">
        <v>5.8727770058805426E-3</v>
      </c>
      <c r="L81" s="1268">
        <v>2.2357195411544878E-2</v>
      </c>
      <c r="O81" s="1268" t="s">
        <v>474</v>
      </c>
    </row>
    <row r="82" spans="1:15" x14ac:dyDescent="0.25">
      <c r="A82" s="1268" t="s">
        <v>223</v>
      </c>
      <c r="B82" s="1268" t="s">
        <v>108</v>
      </c>
      <c r="C82" s="1268">
        <v>0.10509227008761539</v>
      </c>
      <c r="D82" s="1268">
        <v>2.2412655034877989E-2</v>
      </c>
      <c r="E82" s="1268">
        <v>4.0960478988366078E-2</v>
      </c>
      <c r="H82" s="1268">
        <v>109</v>
      </c>
      <c r="I82" s="1268" t="s">
        <v>104</v>
      </c>
      <c r="J82" s="1268">
        <v>0.16216018245628583</v>
      </c>
      <c r="K82" s="1268">
        <v>6.4326981059498597E-3</v>
      </c>
      <c r="L82" s="1268">
        <v>2.4039607061326192E-2</v>
      </c>
      <c r="O82" s="1268" t="s">
        <v>223</v>
      </c>
    </row>
    <row r="83" spans="1:15" x14ac:dyDescent="0.25">
      <c r="A83" s="1268" t="s">
        <v>226</v>
      </c>
      <c r="B83" s="1268" t="s">
        <v>108</v>
      </c>
      <c r="C83" s="1268">
        <v>0.13550220539017285</v>
      </c>
      <c r="D83" s="1268">
        <v>1.8501055302846226E-2</v>
      </c>
      <c r="E83" s="1268">
        <v>3.5804107773837288E-2</v>
      </c>
      <c r="H83" s="1268">
        <v>110</v>
      </c>
      <c r="I83" s="1268" t="s">
        <v>99</v>
      </c>
      <c r="J83" s="1268">
        <v>0.44239239119644658</v>
      </c>
      <c r="K83" s="1268">
        <v>6.5551344020342614E-2</v>
      </c>
      <c r="L83" s="1268">
        <v>4.4827524993743983E-2</v>
      </c>
      <c r="O83" s="1268" t="s">
        <v>226</v>
      </c>
    </row>
    <row r="84" spans="1:15" x14ac:dyDescent="0.25">
      <c r="A84" s="1268" t="s">
        <v>230</v>
      </c>
      <c r="B84" s="1268" t="s">
        <v>114</v>
      </c>
      <c r="C84" s="1268">
        <v>0.35984902255734624</v>
      </c>
      <c r="D84" s="1268">
        <v>3.0284720150453789E-2</v>
      </c>
      <c r="E84" s="1268">
        <v>2.7173950395280269E-2</v>
      </c>
      <c r="H84" s="1268">
        <v>111</v>
      </c>
      <c r="I84" s="1268" t="s">
        <v>99</v>
      </c>
      <c r="J84" s="1268">
        <v>0.40280519196713138</v>
      </c>
      <c r="K84" s="1268">
        <v>6.5540211721893046E-2</v>
      </c>
      <c r="L84" s="1268">
        <v>4.2501922569073425E-2</v>
      </c>
      <c r="O84" s="1268" t="s">
        <v>230</v>
      </c>
    </row>
    <row r="85" spans="1:15" x14ac:dyDescent="0.25">
      <c r="A85" s="1268" t="s">
        <v>233</v>
      </c>
      <c r="B85" s="1268" t="s">
        <v>99</v>
      </c>
      <c r="C85" s="1268">
        <v>0.23695342235404995</v>
      </c>
      <c r="D85" s="1268">
        <v>4.5037442585382871E-2</v>
      </c>
      <c r="E85" s="1268">
        <v>3.0502607650178828E-2</v>
      </c>
      <c r="H85" s="1268">
        <v>112</v>
      </c>
      <c r="I85" s="1268" t="s">
        <v>114</v>
      </c>
      <c r="J85" s="1268">
        <v>0.25939201873064038</v>
      </c>
      <c r="K85" s="1268">
        <v>3.0406420504708442E-2</v>
      </c>
      <c r="L85" s="1268">
        <v>3.6074243800038569E-2</v>
      </c>
      <c r="O85" s="1268" t="s">
        <v>233</v>
      </c>
    </row>
    <row r="86" spans="1:15" x14ac:dyDescent="0.25">
      <c r="A86" s="1268" t="s">
        <v>237</v>
      </c>
      <c r="B86" s="1268" t="s">
        <v>114</v>
      </c>
      <c r="C86" s="1268">
        <v>0.34921039879071691</v>
      </c>
      <c r="D86" s="1268">
        <v>2.2995455805132306E-2</v>
      </c>
      <c r="E86" s="1268">
        <v>3.2200220527640336E-2</v>
      </c>
      <c r="H86" s="1268">
        <v>113</v>
      </c>
      <c r="I86" s="1268" t="s">
        <v>114</v>
      </c>
      <c r="J86" s="1268">
        <v>0.28206729025724481</v>
      </c>
      <c r="K86" s="1268">
        <v>3.0787108219082263E-2</v>
      </c>
      <c r="L86" s="1268">
        <v>3.5084392047817249E-2</v>
      </c>
      <c r="O86" s="1268" t="s">
        <v>237</v>
      </c>
    </row>
    <row r="87" spans="1:15" x14ac:dyDescent="0.25">
      <c r="A87" s="1268" t="s">
        <v>239</v>
      </c>
      <c r="B87" s="1268" t="s">
        <v>99</v>
      </c>
      <c r="C87" s="1268">
        <v>0.18575397529201682</v>
      </c>
      <c r="D87" s="1268">
        <v>4.5794411301677364E-2</v>
      </c>
      <c r="E87" s="1268">
        <v>2.8742320322663092E-2</v>
      </c>
      <c r="H87" s="1268">
        <v>114</v>
      </c>
      <c r="I87" s="1268" t="s">
        <v>108</v>
      </c>
      <c r="J87" s="1268">
        <v>0.1346708034598724</v>
      </c>
      <c r="K87" s="1268">
        <v>2.6375996542175251E-2</v>
      </c>
      <c r="L87" s="1268">
        <v>4.1310703596435322E-2</v>
      </c>
      <c r="O87" s="1268" t="s">
        <v>239</v>
      </c>
    </row>
    <row r="88" spans="1:15" x14ac:dyDescent="0.25">
      <c r="A88" s="1268" t="s">
        <v>241</v>
      </c>
      <c r="B88" s="1268" t="s">
        <v>92</v>
      </c>
      <c r="C88" s="1268">
        <v>0.53280842464133693</v>
      </c>
      <c r="D88" s="1268">
        <v>4.6272071028253543E-2</v>
      </c>
      <c r="E88" s="1268">
        <v>3.1090030277124064E-2</v>
      </c>
      <c r="H88" s="1268">
        <v>115</v>
      </c>
      <c r="I88" s="1268" t="s">
        <v>108</v>
      </c>
      <c r="J88" s="1268">
        <v>0.14499643709710786</v>
      </c>
      <c r="K88" s="1268">
        <v>2.9050998914016347E-2</v>
      </c>
      <c r="L88" s="1268">
        <v>3.8200174530760529E-2</v>
      </c>
      <c r="O88" s="1268" t="s">
        <v>241</v>
      </c>
    </row>
  </sheetData>
  <autoFilter ref="H2:L88">
    <sortState ref="H2:L87">
      <sortCondition ref="H1:H87"/>
    </sortState>
  </autoFilter>
  <sortState ref="A3:E88">
    <sortCondition ref="A3:A88"/>
  </sortState>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pageSetUpPr fitToPage="1"/>
  </sheetPr>
  <dimension ref="A1:CP174"/>
  <sheetViews>
    <sheetView zoomScale="75" zoomScaleNormal="75" workbookViewId="0">
      <pane xSplit="7" ySplit="2" topLeftCell="T93" activePane="bottomRight" state="frozen"/>
      <selection pane="topRight" activeCell="H1" sqref="H1"/>
      <selection pane="bottomLeft" activeCell="A3" sqref="A3"/>
      <selection pane="bottomRight" activeCell="A122" sqref="A122:XFD122"/>
    </sheetView>
  </sheetViews>
  <sheetFormatPr defaultRowHeight="12.75" x14ac:dyDescent="0.2"/>
  <cols>
    <col min="1" max="1" width="6.7109375" style="87" customWidth="1"/>
    <col min="2" max="2" width="9" style="407" customWidth="1"/>
    <col min="3" max="3" width="6" style="407" customWidth="1"/>
    <col min="4" max="4" width="8" style="407" customWidth="1"/>
    <col min="5" max="5" width="4.140625" style="407" bestFit="1" customWidth="1"/>
    <col min="6" max="6" width="5.7109375" style="910" customWidth="1"/>
    <col min="7" max="7" width="26.5703125" style="407" customWidth="1"/>
    <col min="8" max="8" width="10.140625" style="87" customWidth="1"/>
    <col min="9" max="9" width="16.42578125" style="87" customWidth="1"/>
    <col min="10" max="10" width="4.7109375" style="87" customWidth="1"/>
    <col min="11" max="11" width="6.140625" style="87" customWidth="1"/>
    <col min="12" max="12" width="7.5703125" style="87" customWidth="1"/>
    <col min="13" max="13" width="4.7109375" style="87" customWidth="1"/>
    <col min="14" max="14" width="7.140625" style="87" customWidth="1"/>
    <col min="15" max="15" width="6.5703125" style="87" customWidth="1"/>
    <col min="16" max="16" width="7.140625" style="87" customWidth="1"/>
    <col min="17" max="18" width="6.85546875" style="87" customWidth="1"/>
    <col min="19" max="19" width="7.140625" style="87" customWidth="1"/>
    <col min="20" max="20" width="10.28515625" style="87" customWidth="1"/>
    <col min="21" max="24" width="5.28515625" style="87" customWidth="1"/>
    <col min="25" max="25" width="5.28515625" style="441" customWidth="1"/>
    <col min="26" max="26" width="7.140625" style="87" customWidth="1"/>
    <col min="27" max="27" width="9.7109375" style="87" customWidth="1"/>
    <col min="28" max="28" width="5.28515625" style="87" customWidth="1"/>
    <col min="29" max="29" width="10.85546875" style="441" customWidth="1"/>
    <col min="30" max="30" width="8" style="447" customWidth="1"/>
    <col min="31" max="31" width="10.28515625" style="87" customWidth="1"/>
    <col min="32" max="33" width="7.140625" style="87" customWidth="1"/>
    <col min="34" max="34" width="4.5703125" style="87" customWidth="1"/>
    <col min="35" max="35" width="5" style="87" customWidth="1"/>
    <col min="36" max="36" width="9" style="87" customWidth="1"/>
    <col min="37" max="37" width="5" style="87" customWidth="1"/>
    <col min="38" max="38" width="12" style="87" customWidth="1"/>
    <col min="39" max="39" width="5" style="87" customWidth="1"/>
    <col min="40" max="40" width="11.42578125" style="1011" customWidth="1"/>
    <col min="41" max="41" width="9.5703125" style="87" customWidth="1"/>
    <col min="42" max="42" width="9.7109375" style="87" customWidth="1"/>
    <col min="43" max="50" width="9.140625" style="87" customWidth="1"/>
    <col min="51" max="51" width="10.28515625" style="87" customWidth="1"/>
    <col min="52" max="53" width="9.140625" style="87" customWidth="1"/>
    <col min="54" max="54" width="9.140625" style="87" hidden="1" customWidth="1"/>
    <col min="55" max="55" width="9.140625" style="441" hidden="1" customWidth="1"/>
    <col min="56" max="56" width="13.28515625" style="441" hidden="1" customWidth="1"/>
    <col min="57" max="57" width="9.85546875" style="441" hidden="1" customWidth="1"/>
    <col min="58" max="59" width="9.85546875" style="441" customWidth="1"/>
    <col min="60" max="66" width="9.140625" style="441" customWidth="1"/>
    <col min="67" max="69" width="10.42578125" style="441" customWidth="1"/>
    <col min="70" max="76" width="9.140625" style="441" customWidth="1"/>
    <col min="77" max="81" width="9.140625" style="182" customWidth="1"/>
    <col min="82" max="86" width="9.140625" style="1270" customWidth="1"/>
    <col min="87" max="89" width="9.140625" style="87" customWidth="1"/>
    <col min="90" max="91" width="9.140625" style="87"/>
    <col min="92" max="92" width="9.140625" style="2011"/>
    <col min="93" max="268" width="9.140625" style="87"/>
    <col min="269" max="269" width="6.7109375" style="87" customWidth="1"/>
    <col min="270" max="270" width="9" style="87" customWidth="1"/>
    <col min="271" max="271" width="6" style="87" customWidth="1"/>
    <col min="272" max="272" width="5" style="87" customWidth="1"/>
    <col min="273" max="273" width="4.140625" style="87" bestFit="1" customWidth="1"/>
    <col min="274" max="274" width="5.7109375" style="87" customWidth="1"/>
    <col min="275" max="275" width="21" style="87" customWidth="1"/>
    <col min="276" max="276" width="10.140625" style="87" customWidth="1"/>
    <col min="277" max="277" width="16.42578125" style="87" bestFit="1" customWidth="1"/>
    <col min="278" max="278" width="4.7109375" style="87" customWidth="1"/>
    <col min="279" max="279" width="6.140625" style="87" customWidth="1"/>
    <col min="280" max="280" width="7.5703125" style="87" bestFit="1" customWidth="1"/>
    <col min="281" max="281" width="4.7109375" style="87" customWidth="1"/>
    <col min="282" max="282" width="7.140625" style="87" bestFit="1" customWidth="1"/>
    <col min="283" max="283" width="6.5703125" style="87" customWidth="1"/>
    <col min="284" max="284" width="7.140625" style="87" bestFit="1" customWidth="1"/>
    <col min="285" max="285" width="6.85546875" style="87" customWidth="1"/>
    <col min="286" max="286" width="7.140625" style="87" bestFit="1" customWidth="1"/>
    <col min="287" max="287" width="10.28515625" style="87" bestFit="1" customWidth="1"/>
    <col min="288" max="292" width="5.28515625" style="87" customWidth="1"/>
    <col min="293" max="293" width="7.140625" style="87" bestFit="1" customWidth="1"/>
    <col min="294" max="294" width="9.7109375" style="87" customWidth="1"/>
    <col min="295" max="295" width="5.28515625" style="87" customWidth="1"/>
    <col min="296" max="296" width="10.85546875" style="87" bestFit="1" customWidth="1"/>
    <col min="297" max="297" width="8" style="87" bestFit="1" customWidth="1"/>
    <col min="298" max="298" width="10.28515625" style="87" bestFit="1" customWidth="1"/>
    <col min="299" max="300" width="7.140625" style="87" bestFit="1" customWidth="1"/>
    <col min="301" max="301" width="4.5703125" style="87" customWidth="1"/>
    <col min="302" max="302" width="5" style="87" customWidth="1"/>
    <col min="303" max="303" width="9" style="87" customWidth="1"/>
    <col min="304" max="304" width="5" style="87" customWidth="1"/>
    <col min="305" max="305" width="8.42578125" style="87" bestFit="1" customWidth="1"/>
    <col min="306" max="306" width="5" style="87" customWidth="1"/>
    <col min="307" max="307" width="10.28515625" style="87" bestFit="1" customWidth="1"/>
    <col min="308" max="308" width="9.5703125" style="87" bestFit="1" customWidth="1"/>
    <col min="309" max="309" width="9.7109375" style="87" customWidth="1"/>
    <col min="310" max="317" width="9.140625" style="87" customWidth="1"/>
    <col min="318" max="318" width="10.28515625" style="87" customWidth="1"/>
    <col min="319" max="322" width="9.140625" style="87" customWidth="1"/>
    <col min="323" max="323" width="13.28515625" style="87" bestFit="1" customWidth="1"/>
    <col min="324" max="324" width="9.85546875" style="87" bestFit="1" customWidth="1"/>
    <col min="325" max="326" width="9.85546875" style="87" customWidth="1"/>
    <col min="327" max="332" width="9.140625" style="87" customWidth="1"/>
    <col min="333" max="335" width="10.42578125" style="87" bestFit="1" customWidth="1"/>
    <col min="336" max="524" width="9.140625" style="87"/>
    <col min="525" max="525" width="6.7109375" style="87" customWidth="1"/>
    <col min="526" max="526" width="9" style="87" customWidth="1"/>
    <col min="527" max="527" width="6" style="87" customWidth="1"/>
    <col min="528" max="528" width="5" style="87" customWidth="1"/>
    <col min="529" max="529" width="4.140625" style="87" bestFit="1" customWidth="1"/>
    <col min="530" max="530" width="5.7109375" style="87" customWidth="1"/>
    <col min="531" max="531" width="21" style="87" customWidth="1"/>
    <col min="532" max="532" width="10.140625" style="87" customWidth="1"/>
    <col min="533" max="533" width="16.42578125" style="87" bestFit="1" customWidth="1"/>
    <col min="534" max="534" width="4.7109375" style="87" customWidth="1"/>
    <col min="535" max="535" width="6.140625" style="87" customWidth="1"/>
    <col min="536" max="536" width="7.5703125" style="87" bestFit="1" customWidth="1"/>
    <col min="537" max="537" width="4.7109375" style="87" customWidth="1"/>
    <col min="538" max="538" width="7.140625" style="87" bestFit="1" customWidth="1"/>
    <col min="539" max="539" width="6.5703125" style="87" customWidth="1"/>
    <col min="540" max="540" width="7.140625" style="87" bestFit="1" customWidth="1"/>
    <col min="541" max="541" width="6.85546875" style="87" customWidth="1"/>
    <col min="542" max="542" width="7.140625" style="87" bestFit="1" customWidth="1"/>
    <col min="543" max="543" width="10.28515625" style="87" bestFit="1" customWidth="1"/>
    <col min="544" max="548" width="5.28515625" style="87" customWidth="1"/>
    <col min="549" max="549" width="7.140625" style="87" bestFit="1" customWidth="1"/>
    <col min="550" max="550" width="9.7109375" style="87" customWidth="1"/>
    <col min="551" max="551" width="5.28515625" style="87" customWidth="1"/>
    <col min="552" max="552" width="10.85546875" style="87" bestFit="1" customWidth="1"/>
    <col min="553" max="553" width="8" style="87" bestFit="1" customWidth="1"/>
    <col min="554" max="554" width="10.28515625" style="87" bestFit="1" customWidth="1"/>
    <col min="555" max="556" width="7.140625" style="87" bestFit="1" customWidth="1"/>
    <col min="557" max="557" width="4.5703125" style="87" customWidth="1"/>
    <col min="558" max="558" width="5" style="87" customWidth="1"/>
    <col min="559" max="559" width="9" style="87" customWidth="1"/>
    <col min="560" max="560" width="5" style="87" customWidth="1"/>
    <col min="561" max="561" width="8.42578125" style="87" bestFit="1" customWidth="1"/>
    <col min="562" max="562" width="5" style="87" customWidth="1"/>
    <col min="563" max="563" width="10.28515625" style="87" bestFit="1" customWidth="1"/>
    <col min="564" max="564" width="9.5703125" style="87" bestFit="1" customWidth="1"/>
    <col min="565" max="565" width="9.7109375" style="87" customWidth="1"/>
    <col min="566" max="573" width="9.140625" style="87" customWidth="1"/>
    <col min="574" max="574" width="10.28515625" style="87" customWidth="1"/>
    <col min="575" max="578" width="9.140625" style="87" customWidth="1"/>
    <col min="579" max="579" width="13.28515625" style="87" bestFit="1" customWidth="1"/>
    <col min="580" max="580" width="9.85546875" style="87" bestFit="1" customWidth="1"/>
    <col min="581" max="582" width="9.85546875" style="87" customWidth="1"/>
    <col min="583" max="588" width="9.140625" style="87" customWidth="1"/>
    <col min="589" max="591" width="10.42578125" style="87" bestFit="1" customWidth="1"/>
    <col min="592" max="780" width="9.140625" style="87"/>
    <col min="781" max="781" width="6.7109375" style="87" customWidth="1"/>
    <col min="782" max="782" width="9" style="87" customWidth="1"/>
    <col min="783" max="783" width="6" style="87" customWidth="1"/>
    <col min="784" max="784" width="5" style="87" customWidth="1"/>
    <col min="785" max="785" width="4.140625" style="87" bestFit="1" customWidth="1"/>
    <col min="786" max="786" width="5.7109375" style="87" customWidth="1"/>
    <col min="787" max="787" width="21" style="87" customWidth="1"/>
    <col min="788" max="788" width="10.140625" style="87" customWidth="1"/>
    <col min="789" max="789" width="16.42578125" style="87" bestFit="1" customWidth="1"/>
    <col min="790" max="790" width="4.7109375" style="87" customWidth="1"/>
    <col min="791" max="791" width="6.140625" style="87" customWidth="1"/>
    <col min="792" max="792" width="7.5703125" style="87" bestFit="1" customWidth="1"/>
    <col min="793" max="793" width="4.7109375" style="87" customWidth="1"/>
    <col min="794" max="794" width="7.140625" style="87" bestFit="1" customWidth="1"/>
    <col min="795" max="795" width="6.5703125" style="87" customWidth="1"/>
    <col min="796" max="796" width="7.140625" style="87" bestFit="1" customWidth="1"/>
    <col min="797" max="797" width="6.85546875" style="87" customWidth="1"/>
    <col min="798" max="798" width="7.140625" style="87" bestFit="1" customWidth="1"/>
    <col min="799" max="799" width="10.28515625" style="87" bestFit="1" customWidth="1"/>
    <col min="800" max="804" width="5.28515625" style="87" customWidth="1"/>
    <col min="805" max="805" width="7.140625" style="87" bestFit="1" customWidth="1"/>
    <col min="806" max="806" width="9.7109375" style="87" customWidth="1"/>
    <col min="807" max="807" width="5.28515625" style="87" customWidth="1"/>
    <col min="808" max="808" width="10.85546875" style="87" bestFit="1" customWidth="1"/>
    <col min="809" max="809" width="8" style="87" bestFit="1" customWidth="1"/>
    <col min="810" max="810" width="10.28515625" style="87" bestFit="1" customWidth="1"/>
    <col min="811" max="812" width="7.140625" style="87" bestFit="1" customWidth="1"/>
    <col min="813" max="813" width="4.5703125" style="87" customWidth="1"/>
    <col min="814" max="814" width="5" style="87" customWidth="1"/>
    <col min="815" max="815" width="9" style="87" customWidth="1"/>
    <col min="816" max="816" width="5" style="87" customWidth="1"/>
    <col min="817" max="817" width="8.42578125" style="87" bestFit="1" customWidth="1"/>
    <col min="818" max="818" width="5" style="87" customWidth="1"/>
    <col min="819" max="819" width="10.28515625" style="87" bestFit="1" customWidth="1"/>
    <col min="820" max="820" width="9.5703125" style="87" bestFit="1" customWidth="1"/>
    <col min="821" max="821" width="9.7109375" style="87" customWidth="1"/>
    <col min="822" max="829" width="9.140625" style="87" customWidth="1"/>
    <col min="830" max="830" width="10.28515625" style="87" customWidth="1"/>
    <col min="831" max="834" width="9.140625" style="87" customWidth="1"/>
    <col min="835" max="835" width="13.28515625" style="87" bestFit="1" customWidth="1"/>
    <col min="836" max="836" width="9.85546875" style="87" bestFit="1" customWidth="1"/>
    <col min="837" max="838" width="9.85546875" style="87" customWidth="1"/>
    <col min="839" max="844" width="9.140625" style="87" customWidth="1"/>
    <col min="845" max="847" width="10.42578125" style="87" bestFit="1" customWidth="1"/>
    <col min="848" max="1036" width="9.140625" style="87"/>
    <col min="1037" max="1037" width="6.7109375" style="87" customWidth="1"/>
    <col min="1038" max="1038" width="9" style="87" customWidth="1"/>
    <col min="1039" max="1039" width="6" style="87" customWidth="1"/>
    <col min="1040" max="1040" width="5" style="87" customWidth="1"/>
    <col min="1041" max="1041" width="4.140625" style="87" bestFit="1" customWidth="1"/>
    <col min="1042" max="1042" width="5.7109375" style="87" customWidth="1"/>
    <col min="1043" max="1043" width="21" style="87" customWidth="1"/>
    <col min="1044" max="1044" width="10.140625" style="87" customWidth="1"/>
    <col min="1045" max="1045" width="16.42578125" style="87" bestFit="1" customWidth="1"/>
    <col min="1046" max="1046" width="4.7109375" style="87" customWidth="1"/>
    <col min="1047" max="1047" width="6.140625" style="87" customWidth="1"/>
    <col min="1048" max="1048" width="7.5703125" style="87" bestFit="1" customWidth="1"/>
    <col min="1049" max="1049" width="4.7109375" style="87" customWidth="1"/>
    <col min="1050" max="1050" width="7.140625" style="87" bestFit="1" customWidth="1"/>
    <col min="1051" max="1051" width="6.5703125" style="87" customWidth="1"/>
    <col min="1052" max="1052" width="7.140625" style="87" bestFit="1" customWidth="1"/>
    <col min="1053" max="1053" width="6.85546875" style="87" customWidth="1"/>
    <col min="1054" max="1054" width="7.140625" style="87" bestFit="1" customWidth="1"/>
    <col min="1055" max="1055" width="10.28515625" style="87" bestFit="1" customWidth="1"/>
    <col min="1056" max="1060" width="5.28515625" style="87" customWidth="1"/>
    <col min="1061" max="1061" width="7.140625" style="87" bestFit="1" customWidth="1"/>
    <col min="1062" max="1062" width="9.7109375" style="87" customWidth="1"/>
    <col min="1063" max="1063" width="5.28515625" style="87" customWidth="1"/>
    <col min="1064" max="1064" width="10.85546875" style="87" bestFit="1" customWidth="1"/>
    <col min="1065" max="1065" width="8" style="87" bestFit="1" customWidth="1"/>
    <col min="1066" max="1066" width="10.28515625" style="87" bestFit="1" customWidth="1"/>
    <col min="1067" max="1068" width="7.140625" style="87" bestFit="1" customWidth="1"/>
    <col min="1069" max="1069" width="4.5703125" style="87" customWidth="1"/>
    <col min="1070" max="1070" width="5" style="87" customWidth="1"/>
    <col min="1071" max="1071" width="9" style="87" customWidth="1"/>
    <col min="1072" max="1072" width="5" style="87" customWidth="1"/>
    <col min="1073" max="1073" width="8.42578125" style="87" bestFit="1" customWidth="1"/>
    <col min="1074" max="1074" width="5" style="87" customWidth="1"/>
    <col min="1075" max="1075" width="10.28515625" style="87" bestFit="1" customWidth="1"/>
    <col min="1076" max="1076" width="9.5703125" style="87" bestFit="1" customWidth="1"/>
    <col min="1077" max="1077" width="9.7109375" style="87" customWidth="1"/>
    <col min="1078" max="1085" width="9.140625" style="87" customWidth="1"/>
    <col min="1086" max="1086" width="10.28515625" style="87" customWidth="1"/>
    <col min="1087" max="1090" width="9.140625" style="87" customWidth="1"/>
    <col min="1091" max="1091" width="13.28515625" style="87" bestFit="1" customWidth="1"/>
    <col min="1092" max="1092" width="9.85546875" style="87" bestFit="1" customWidth="1"/>
    <col min="1093" max="1094" width="9.85546875" style="87" customWidth="1"/>
    <col min="1095" max="1100" width="9.140625" style="87" customWidth="1"/>
    <col min="1101" max="1103" width="10.42578125" style="87" bestFit="1" customWidth="1"/>
    <col min="1104" max="1292" width="9.140625" style="87"/>
    <col min="1293" max="1293" width="6.7109375" style="87" customWidth="1"/>
    <col min="1294" max="1294" width="9" style="87" customWidth="1"/>
    <col min="1295" max="1295" width="6" style="87" customWidth="1"/>
    <col min="1296" max="1296" width="5" style="87" customWidth="1"/>
    <col min="1297" max="1297" width="4.140625" style="87" bestFit="1" customWidth="1"/>
    <col min="1298" max="1298" width="5.7109375" style="87" customWidth="1"/>
    <col min="1299" max="1299" width="21" style="87" customWidth="1"/>
    <col min="1300" max="1300" width="10.140625" style="87" customWidth="1"/>
    <col min="1301" max="1301" width="16.42578125" style="87" bestFit="1" customWidth="1"/>
    <col min="1302" max="1302" width="4.7109375" style="87" customWidth="1"/>
    <col min="1303" max="1303" width="6.140625" style="87" customWidth="1"/>
    <col min="1304" max="1304" width="7.5703125" style="87" bestFit="1" customWidth="1"/>
    <col min="1305" max="1305" width="4.7109375" style="87" customWidth="1"/>
    <col min="1306" max="1306" width="7.140625" style="87" bestFit="1" customWidth="1"/>
    <col min="1307" max="1307" width="6.5703125" style="87" customWidth="1"/>
    <col min="1308" max="1308" width="7.140625" style="87" bestFit="1" customWidth="1"/>
    <col min="1309" max="1309" width="6.85546875" style="87" customWidth="1"/>
    <col min="1310" max="1310" width="7.140625" style="87" bestFit="1" customWidth="1"/>
    <col min="1311" max="1311" width="10.28515625" style="87" bestFit="1" customWidth="1"/>
    <col min="1312" max="1316" width="5.28515625" style="87" customWidth="1"/>
    <col min="1317" max="1317" width="7.140625" style="87" bestFit="1" customWidth="1"/>
    <col min="1318" max="1318" width="9.7109375" style="87" customWidth="1"/>
    <col min="1319" max="1319" width="5.28515625" style="87" customWidth="1"/>
    <col min="1320" max="1320" width="10.85546875" style="87" bestFit="1" customWidth="1"/>
    <col min="1321" max="1321" width="8" style="87" bestFit="1" customWidth="1"/>
    <col min="1322" max="1322" width="10.28515625" style="87" bestFit="1" customWidth="1"/>
    <col min="1323" max="1324" width="7.140625" style="87" bestFit="1" customWidth="1"/>
    <col min="1325" max="1325" width="4.5703125" style="87" customWidth="1"/>
    <col min="1326" max="1326" width="5" style="87" customWidth="1"/>
    <col min="1327" max="1327" width="9" style="87" customWidth="1"/>
    <col min="1328" max="1328" width="5" style="87" customWidth="1"/>
    <col min="1329" max="1329" width="8.42578125" style="87" bestFit="1" customWidth="1"/>
    <col min="1330" max="1330" width="5" style="87" customWidth="1"/>
    <col min="1331" max="1331" width="10.28515625" style="87" bestFit="1" customWidth="1"/>
    <col min="1332" max="1332" width="9.5703125" style="87" bestFit="1" customWidth="1"/>
    <col min="1333" max="1333" width="9.7109375" style="87" customWidth="1"/>
    <col min="1334" max="1341" width="9.140625" style="87" customWidth="1"/>
    <col min="1342" max="1342" width="10.28515625" style="87" customWidth="1"/>
    <col min="1343" max="1346" width="9.140625" style="87" customWidth="1"/>
    <col min="1347" max="1347" width="13.28515625" style="87" bestFit="1" customWidth="1"/>
    <col min="1348" max="1348" width="9.85546875" style="87" bestFit="1" customWidth="1"/>
    <col min="1349" max="1350" width="9.85546875" style="87" customWidth="1"/>
    <col min="1351" max="1356" width="9.140625" style="87" customWidth="1"/>
    <col min="1357" max="1359" width="10.42578125" style="87" bestFit="1" customWidth="1"/>
    <col min="1360" max="1548" width="9.140625" style="87"/>
    <col min="1549" max="1549" width="6.7109375" style="87" customWidth="1"/>
    <col min="1550" max="1550" width="9" style="87" customWidth="1"/>
    <col min="1551" max="1551" width="6" style="87" customWidth="1"/>
    <col min="1552" max="1552" width="5" style="87" customWidth="1"/>
    <col min="1553" max="1553" width="4.140625" style="87" bestFit="1" customWidth="1"/>
    <col min="1554" max="1554" width="5.7109375" style="87" customWidth="1"/>
    <col min="1555" max="1555" width="21" style="87" customWidth="1"/>
    <col min="1556" max="1556" width="10.140625" style="87" customWidth="1"/>
    <col min="1557" max="1557" width="16.42578125" style="87" bestFit="1" customWidth="1"/>
    <col min="1558" max="1558" width="4.7109375" style="87" customWidth="1"/>
    <col min="1559" max="1559" width="6.140625" style="87" customWidth="1"/>
    <col min="1560" max="1560" width="7.5703125" style="87" bestFit="1" customWidth="1"/>
    <col min="1561" max="1561" width="4.7109375" style="87" customWidth="1"/>
    <col min="1562" max="1562" width="7.140625" style="87" bestFit="1" customWidth="1"/>
    <col min="1563" max="1563" width="6.5703125" style="87" customWidth="1"/>
    <col min="1564" max="1564" width="7.140625" style="87" bestFit="1" customWidth="1"/>
    <col min="1565" max="1565" width="6.85546875" style="87" customWidth="1"/>
    <col min="1566" max="1566" width="7.140625" style="87" bestFit="1" customWidth="1"/>
    <col min="1567" max="1567" width="10.28515625" style="87" bestFit="1" customWidth="1"/>
    <col min="1568" max="1572" width="5.28515625" style="87" customWidth="1"/>
    <col min="1573" max="1573" width="7.140625" style="87" bestFit="1" customWidth="1"/>
    <col min="1574" max="1574" width="9.7109375" style="87" customWidth="1"/>
    <col min="1575" max="1575" width="5.28515625" style="87" customWidth="1"/>
    <col min="1576" max="1576" width="10.85546875" style="87" bestFit="1" customWidth="1"/>
    <col min="1577" max="1577" width="8" style="87" bestFit="1" customWidth="1"/>
    <col min="1578" max="1578" width="10.28515625" style="87" bestFit="1" customWidth="1"/>
    <col min="1579" max="1580" width="7.140625" style="87" bestFit="1" customWidth="1"/>
    <col min="1581" max="1581" width="4.5703125" style="87" customWidth="1"/>
    <col min="1582" max="1582" width="5" style="87" customWidth="1"/>
    <col min="1583" max="1583" width="9" style="87" customWidth="1"/>
    <col min="1584" max="1584" width="5" style="87" customWidth="1"/>
    <col min="1585" max="1585" width="8.42578125" style="87" bestFit="1" customWidth="1"/>
    <col min="1586" max="1586" width="5" style="87" customWidth="1"/>
    <col min="1587" max="1587" width="10.28515625" style="87" bestFit="1" customWidth="1"/>
    <col min="1588" max="1588" width="9.5703125" style="87" bestFit="1" customWidth="1"/>
    <col min="1589" max="1589" width="9.7109375" style="87" customWidth="1"/>
    <col min="1590" max="1597" width="9.140625" style="87" customWidth="1"/>
    <col min="1598" max="1598" width="10.28515625" style="87" customWidth="1"/>
    <col min="1599" max="1602" width="9.140625" style="87" customWidth="1"/>
    <col min="1603" max="1603" width="13.28515625" style="87" bestFit="1" customWidth="1"/>
    <col min="1604" max="1604" width="9.85546875" style="87" bestFit="1" customWidth="1"/>
    <col min="1605" max="1606" width="9.85546875" style="87" customWidth="1"/>
    <col min="1607" max="1612" width="9.140625" style="87" customWidth="1"/>
    <col min="1613" max="1615" width="10.42578125" style="87" bestFit="1" customWidth="1"/>
    <col min="1616" max="1804" width="9.140625" style="87"/>
    <col min="1805" max="1805" width="6.7109375" style="87" customWidth="1"/>
    <col min="1806" max="1806" width="9" style="87" customWidth="1"/>
    <col min="1807" max="1807" width="6" style="87" customWidth="1"/>
    <col min="1808" max="1808" width="5" style="87" customWidth="1"/>
    <col min="1809" max="1809" width="4.140625" style="87" bestFit="1" customWidth="1"/>
    <col min="1810" max="1810" width="5.7109375" style="87" customWidth="1"/>
    <col min="1811" max="1811" width="21" style="87" customWidth="1"/>
    <col min="1812" max="1812" width="10.140625" style="87" customWidth="1"/>
    <col min="1813" max="1813" width="16.42578125" style="87" bestFit="1" customWidth="1"/>
    <col min="1814" max="1814" width="4.7109375" style="87" customWidth="1"/>
    <col min="1815" max="1815" width="6.140625" style="87" customWidth="1"/>
    <col min="1816" max="1816" width="7.5703125" style="87" bestFit="1" customWidth="1"/>
    <col min="1817" max="1817" width="4.7109375" style="87" customWidth="1"/>
    <col min="1818" max="1818" width="7.140625" style="87" bestFit="1" customWidth="1"/>
    <col min="1819" max="1819" width="6.5703125" style="87" customWidth="1"/>
    <col min="1820" max="1820" width="7.140625" style="87" bestFit="1" customWidth="1"/>
    <col min="1821" max="1821" width="6.85546875" style="87" customWidth="1"/>
    <col min="1822" max="1822" width="7.140625" style="87" bestFit="1" customWidth="1"/>
    <col min="1823" max="1823" width="10.28515625" style="87" bestFit="1" customWidth="1"/>
    <col min="1824" max="1828" width="5.28515625" style="87" customWidth="1"/>
    <col min="1829" max="1829" width="7.140625" style="87" bestFit="1" customWidth="1"/>
    <col min="1830" max="1830" width="9.7109375" style="87" customWidth="1"/>
    <col min="1831" max="1831" width="5.28515625" style="87" customWidth="1"/>
    <col min="1832" max="1832" width="10.85546875" style="87" bestFit="1" customWidth="1"/>
    <col min="1833" max="1833" width="8" style="87" bestFit="1" customWidth="1"/>
    <col min="1834" max="1834" width="10.28515625" style="87" bestFit="1" customWidth="1"/>
    <col min="1835" max="1836" width="7.140625" style="87" bestFit="1" customWidth="1"/>
    <col min="1837" max="1837" width="4.5703125" style="87" customWidth="1"/>
    <col min="1838" max="1838" width="5" style="87" customWidth="1"/>
    <col min="1839" max="1839" width="9" style="87" customWidth="1"/>
    <col min="1840" max="1840" width="5" style="87" customWidth="1"/>
    <col min="1841" max="1841" width="8.42578125" style="87" bestFit="1" customWidth="1"/>
    <col min="1842" max="1842" width="5" style="87" customWidth="1"/>
    <col min="1843" max="1843" width="10.28515625" style="87" bestFit="1" customWidth="1"/>
    <col min="1844" max="1844" width="9.5703125" style="87" bestFit="1" customWidth="1"/>
    <col min="1845" max="1845" width="9.7109375" style="87" customWidth="1"/>
    <col min="1846" max="1853" width="9.140625" style="87" customWidth="1"/>
    <col min="1854" max="1854" width="10.28515625" style="87" customWidth="1"/>
    <col min="1855" max="1858" width="9.140625" style="87" customWidth="1"/>
    <col min="1859" max="1859" width="13.28515625" style="87" bestFit="1" customWidth="1"/>
    <col min="1860" max="1860" width="9.85546875" style="87" bestFit="1" customWidth="1"/>
    <col min="1861" max="1862" width="9.85546875" style="87" customWidth="1"/>
    <col min="1863" max="1868" width="9.140625" style="87" customWidth="1"/>
    <col min="1869" max="1871" width="10.42578125" style="87" bestFit="1" customWidth="1"/>
    <col min="1872" max="2060" width="9.140625" style="87"/>
    <col min="2061" max="2061" width="6.7109375" style="87" customWidth="1"/>
    <col min="2062" max="2062" width="9" style="87" customWidth="1"/>
    <col min="2063" max="2063" width="6" style="87" customWidth="1"/>
    <col min="2064" max="2064" width="5" style="87" customWidth="1"/>
    <col min="2065" max="2065" width="4.140625" style="87" bestFit="1" customWidth="1"/>
    <col min="2066" max="2066" width="5.7109375" style="87" customWidth="1"/>
    <col min="2067" max="2067" width="21" style="87" customWidth="1"/>
    <col min="2068" max="2068" width="10.140625" style="87" customWidth="1"/>
    <col min="2069" max="2069" width="16.42578125" style="87" bestFit="1" customWidth="1"/>
    <col min="2070" max="2070" width="4.7109375" style="87" customWidth="1"/>
    <col min="2071" max="2071" width="6.140625" style="87" customWidth="1"/>
    <col min="2072" max="2072" width="7.5703125" style="87" bestFit="1" customWidth="1"/>
    <col min="2073" max="2073" width="4.7109375" style="87" customWidth="1"/>
    <col min="2074" max="2074" width="7.140625" style="87" bestFit="1" customWidth="1"/>
    <col min="2075" max="2075" width="6.5703125" style="87" customWidth="1"/>
    <col min="2076" max="2076" width="7.140625" style="87" bestFit="1" customWidth="1"/>
    <col min="2077" max="2077" width="6.85546875" style="87" customWidth="1"/>
    <col min="2078" max="2078" width="7.140625" style="87" bestFit="1" customWidth="1"/>
    <col min="2079" max="2079" width="10.28515625" style="87" bestFit="1" customWidth="1"/>
    <col min="2080" max="2084" width="5.28515625" style="87" customWidth="1"/>
    <col min="2085" max="2085" width="7.140625" style="87" bestFit="1" customWidth="1"/>
    <col min="2086" max="2086" width="9.7109375" style="87" customWidth="1"/>
    <col min="2087" max="2087" width="5.28515625" style="87" customWidth="1"/>
    <col min="2088" max="2088" width="10.85546875" style="87" bestFit="1" customWidth="1"/>
    <col min="2089" max="2089" width="8" style="87" bestFit="1" customWidth="1"/>
    <col min="2090" max="2090" width="10.28515625" style="87" bestFit="1" customWidth="1"/>
    <col min="2091" max="2092" width="7.140625" style="87" bestFit="1" customWidth="1"/>
    <col min="2093" max="2093" width="4.5703125" style="87" customWidth="1"/>
    <col min="2094" max="2094" width="5" style="87" customWidth="1"/>
    <col min="2095" max="2095" width="9" style="87" customWidth="1"/>
    <col min="2096" max="2096" width="5" style="87" customWidth="1"/>
    <col min="2097" max="2097" width="8.42578125" style="87" bestFit="1" customWidth="1"/>
    <col min="2098" max="2098" width="5" style="87" customWidth="1"/>
    <col min="2099" max="2099" width="10.28515625" style="87" bestFit="1" customWidth="1"/>
    <col min="2100" max="2100" width="9.5703125" style="87" bestFit="1" customWidth="1"/>
    <col min="2101" max="2101" width="9.7109375" style="87" customWidth="1"/>
    <col min="2102" max="2109" width="9.140625" style="87" customWidth="1"/>
    <col min="2110" max="2110" width="10.28515625" style="87" customWidth="1"/>
    <col min="2111" max="2114" width="9.140625" style="87" customWidth="1"/>
    <col min="2115" max="2115" width="13.28515625" style="87" bestFit="1" customWidth="1"/>
    <col min="2116" max="2116" width="9.85546875" style="87" bestFit="1" customWidth="1"/>
    <col min="2117" max="2118" width="9.85546875" style="87" customWidth="1"/>
    <col min="2119" max="2124" width="9.140625" style="87" customWidth="1"/>
    <col min="2125" max="2127" width="10.42578125" style="87" bestFit="1" customWidth="1"/>
    <col min="2128" max="2316" width="9.140625" style="87"/>
    <col min="2317" max="2317" width="6.7109375" style="87" customWidth="1"/>
    <col min="2318" max="2318" width="9" style="87" customWidth="1"/>
    <col min="2319" max="2319" width="6" style="87" customWidth="1"/>
    <col min="2320" max="2320" width="5" style="87" customWidth="1"/>
    <col min="2321" max="2321" width="4.140625" style="87" bestFit="1" customWidth="1"/>
    <col min="2322" max="2322" width="5.7109375" style="87" customWidth="1"/>
    <col min="2323" max="2323" width="21" style="87" customWidth="1"/>
    <col min="2324" max="2324" width="10.140625" style="87" customWidth="1"/>
    <col min="2325" max="2325" width="16.42578125" style="87" bestFit="1" customWidth="1"/>
    <col min="2326" max="2326" width="4.7109375" style="87" customWidth="1"/>
    <col min="2327" max="2327" width="6.140625" style="87" customWidth="1"/>
    <col min="2328" max="2328" width="7.5703125" style="87" bestFit="1" customWidth="1"/>
    <col min="2329" max="2329" width="4.7109375" style="87" customWidth="1"/>
    <col min="2330" max="2330" width="7.140625" style="87" bestFit="1" customWidth="1"/>
    <col min="2331" max="2331" width="6.5703125" style="87" customWidth="1"/>
    <col min="2332" max="2332" width="7.140625" style="87" bestFit="1" customWidth="1"/>
    <col min="2333" max="2333" width="6.85546875" style="87" customWidth="1"/>
    <col min="2334" max="2334" width="7.140625" style="87" bestFit="1" customWidth="1"/>
    <col min="2335" max="2335" width="10.28515625" style="87" bestFit="1" customWidth="1"/>
    <col min="2336" max="2340" width="5.28515625" style="87" customWidth="1"/>
    <col min="2341" max="2341" width="7.140625" style="87" bestFit="1" customWidth="1"/>
    <col min="2342" max="2342" width="9.7109375" style="87" customWidth="1"/>
    <col min="2343" max="2343" width="5.28515625" style="87" customWidth="1"/>
    <col min="2344" max="2344" width="10.85546875" style="87" bestFit="1" customWidth="1"/>
    <col min="2345" max="2345" width="8" style="87" bestFit="1" customWidth="1"/>
    <col min="2346" max="2346" width="10.28515625" style="87" bestFit="1" customWidth="1"/>
    <col min="2347" max="2348" width="7.140625" style="87" bestFit="1" customWidth="1"/>
    <col min="2349" max="2349" width="4.5703125" style="87" customWidth="1"/>
    <col min="2350" max="2350" width="5" style="87" customWidth="1"/>
    <col min="2351" max="2351" width="9" style="87" customWidth="1"/>
    <col min="2352" max="2352" width="5" style="87" customWidth="1"/>
    <col min="2353" max="2353" width="8.42578125" style="87" bestFit="1" customWidth="1"/>
    <col min="2354" max="2354" width="5" style="87" customWidth="1"/>
    <col min="2355" max="2355" width="10.28515625" style="87" bestFit="1" customWidth="1"/>
    <col min="2356" max="2356" width="9.5703125" style="87" bestFit="1" customWidth="1"/>
    <col min="2357" max="2357" width="9.7109375" style="87" customWidth="1"/>
    <col min="2358" max="2365" width="9.140625" style="87" customWidth="1"/>
    <col min="2366" max="2366" width="10.28515625" style="87" customWidth="1"/>
    <col min="2367" max="2370" width="9.140625" style="87" customWidth="1"/>
    <col min="2371" max="2371" width="13.28515625" style="87" bestFit="1" customWidth="1"/>
    <col min="2372" max="2372" width="9.85546875" style="87" bestFit="1" customWidth="1"/>
    <col min="2373" max="2374" width="9.85546875" style="87" customWidth="1"/>
    <col min="2375" max="2380" width="9.140625" style="87" customWidth="1"/>
    <col min="2381" max="2383" width="10.42578125" style="87" bestFit="1" customWidth="1"/>
    <col min="2384" max="2572" width="9.140625" style="87"/>
    <col min="2573" max="2573" width="6.7109375" style="87" customWidth="1"/>
    <col min="2574" max="2574" width="9" style="87" customWidth="1"/>
    <col min="2575" max="2575" width="6" style="87" customWidth="1"/>
    <col min="2576" max="2576" width="5" style="87" customWidth="1"/>
    <col min="2577" max="2577" width="4.140625" style="87" bestFit="1" customWidth="1"/>
    <col min="2578" max="2578" width="5.7109375" style="87" customWidth="1"/>
    <col min="2579" max="2579" width="21" style="87" customWidth="1"/>
    <col min="2580" max="2580" width="10.140625" style="87" customWidth="1"/>
    <col min="2581" max="2581" width="16.42578125" style="87" bestFit="1" customWidth="1"/>
    <col min="2582" max="2582" width="4.7109375" style="87" customWidth="1"/>
    <col min="2583" max="2583" width="6.140625" style="87" customWidth="1"/>
    <col min="2584" max="2584" width="7.5703125" style="87" bestFit="1" customWidth="1"/>
    <col min="2585" max="2585" width="4.7109375" style="87" customWidth="1"/>
    <col min="2586" max="2586" width="7.140625" style="87" bestFit="1" customWidth="1"/>
    <col min="2587" max="2587" width="6.5703125" style="87" customWidth="1"/>
    <col min="2588" max="2588" width="7.140625" style="87" bestFit="1" customWidth="1"/>
    <col min="2589" max="2589" width="6.85546875" style="87" customWidth="1"/>
    <col min="2590" max="2590" width="7.140625" style="87" bestFit="1" customWidth="1"/>
    <col min="2591" max="2591" width="10.28515625" style="87" bestFit="1" customWidth="1"/>
    <col min="2592" max="2596" width="5.28515625" style="87" customWidth="1"/>
    <col min="2597" max="2597" width="7.140625" style="87" bestFit="1" customWidth="1"/>
    <col min="2598" max="2598" width="9.7109375" style="87" customWidth="1"/>
    <col min="2599" max="2599" width="5.28515625" style="87" customWidth="1"/>
    <col min="2600" max="2600" width="10.85546875" style="87" bestFit="1" customWidth="1"/>
    <col min="2601" max="2601" width="8" style="87" bestFit="1" customWidth="1"/>
    <col min="2602" max="2602" width="10.28515625" style="87" bestFit="1" customWidth="1"/>
    <col min="2603" max="2604" width="7.140625" style="87" bestFit="1" customWidth="1"/>
    <col min="2605" max="2605" width="4.5703125" style="87" customWidth="1"/>
    <col min="2606" max="2606" width="5" style="87" customWidth="1"/>
    <col min="2607" max="2607" width="9" style="87" customWidth="1"/>
    <col min="2608" max="2608" width="5" style="87" customWidth="1"/>
    <col min="2609" max="2609" width="8.42578125" style="87" bestFit="1" customWidth="1"/>
    <col min="2610" max="2610" width="5" style="87" customWidth="1"/>
    <col min="2611" max="2611" width="10.28515625" style="87" bestFit="1" customWidth="1"/>
    <col min="2612" max="2612" width="9.5703125" style="87" bestFit="1" customWidth="1"/>
    <col min="2613" max="2613" width="9.7109375" style="87" customWidth="1"/>
    <col min="2614" max="2621" width="9.140625" style="87" customWidth="1"/>
    <col min="2622" max="2622" width="10.28515625" style="87" customWidth="1"/>
    <col min="2623" max="2626" width="9.140625" style="87" customWidth="1"/>
    <col min="2627" max="2627" width="13.28515625" style="87" bestFit="1" customWidth="1"/>
    <col min="2628" max="2628" width="9.85546875" style="87" bestFit="1" customWidth="1"/>
    <col min="2629" max="2630" width="9.85546875" style="87" customWidth="1"/>
    <col min="2631" max="2636" width="9.140625" style="87" customWidth="1"/>
    <col min="2637" max="2639" width="10.42578125" style="87" bestFit="1" customWidth="1"/>
    <col min="2640" max="2828" width="9.140625" style="87"/>
    <col min="2829" max="2829" width="6.7109375" style="87" customWidth="1"/>
    <col min="2830" max="2830" width="9" style="87" customWidth="1"/>
    <col min="2831" max="2831" width="6" style="87" customWidth="1"/>
    <col min="2832" max="2832" width="5" style="87" customWidth="1"/>
    <col min="2833" max="2833" width="4.140625" style="87" bestFit="1" customWidth="1"/>
    <col min="2834" max="2834" width="5.7109375" style="87" customWidth="1"/>
    <col min="2835" max="2835" width="21" style="87" customWidth="1"/>
    <col min="2836" max="2836" width="10.140625" style="87" customWidth="1"/>
    <col min="2837" max="2837" width="16.42578125" style="87" bestFit="1" customWidth="1"/>
    <col min="2838" max="2838" width="4.7109375" style="87" customWidth="1"/>
    <col min="2839" max="2839" width="6.140625" style="87" customWidth="1"/>
    <col min="2840" max="2840" width="7.5703125" style="87" bestFit="1" customWidth="1"/>
    <col min="2841" max="2841" width="4.7109375" style="87" customWidth="1"/>
    <col min="2842" max="2842" width="7.140625" style="87" bestFit="1" customWidth="1"/>
    <col min="2843" max="2843" width="6.5703125" style="87" customWidth="1"/>
    <col min="2844" max="2844" width="7.140625" style="87" bestFit="1" customWidth="1"/>
    <col min="2845" max="2845" width="6.85546875" style="87" customWidth="1"/>
    <col min="2846" max="2846" width="7.140625" style="87" bestFit="1" customWidth="1"/>
    <col min="2847" max="2847" width="10.28515625" style="87" bestFit="1" customWidth="1"/>
    <col min="2848" max="2852" width="5.28515625" style="87" customWidth="1"/>
    <col min="2853" max="2853" width="7.140625" style="87" bestFit="1" customWidth="1"/>
    <col min="2854" max="2854" width="9.7109375" style="87" customWidth="1"/>
    <col min="2855" max="2855" width="5.28515625" style="87" customWidth="1"/>
    <col min="2856" max="2856" width="10.85546875" style="87" bestFit="1" customWidth="1"/>
    <col min="2857" max="2857" width="8" style="87" bestFit="1" customWidth="1"/>
    <col min="2858" max="2858" width="10.28515625" style="87" bestFit="1" customWidth="1"/>
    <col min="2859" max="2860" width="7.140625" style="87" bestFit="1" customWidth="1"/>
    <col min="2861" max="2861" width="4.5703125" style="87" customWidth="1"/>
    <col min="2862" max="2862" width="5" style="87" customWidth="1"/>
    <col min="2863" max="2863" width="9" style="87" customWidth="1"/>
    <col min="2864" max="2864" width="5" style="87" customWidth="1"/>
    <col min="2865" max="2865" width="8.42578125" style="87" bestFit="1" customWidth="1"/>
    <col min="2866" max="2866" width="5" style="87" customWidth="1"/>
    <col min="2867" max="2867" width="10.28515625" style="87" bestFit="1" customWidth="1"/>
    <col min="2868" max="2868" width="9.5703125" style="87" bestFit="1" customWidth="1"/>
    <col min="2869" max="2869" width="9.7109375" style="87" customWidth="1"/>
    <col min="2870" max="2877" width="9.140625" style="87" customWidth="1"/>
    <col min="2878" max="2878" width="10.28515625" style="87" customWidth="1"/>
    <col min="2879" max="2882" width="9.140625" style="87" customWidth="1"/>
    <col min="2883" max="2883" width="13.28515625" style="87" bestFit="1" customWidth="1"/>
    <col min="2884" max="2884" width="9.85546875" style="87" bestFit="1" customWidth="1"/>
    <col min="2885" max="2886" width="9.85546875" style="87" customWidth="1"/>
    <col min="2887" max="2892" width="9.140625" style="87" customWidth="1"/>
    <col min="2893" max="2895" width="10.42578125" style="87" bestFit="1" customWidth="1"/>
    <col min="2896" max="3084" width="9.140625" style="87"/>
    <col min="3085" max="3085" width="6.7109375" style="87" customWidth="1"/>
    <col min="3086" max="3086" width="9" style="87" customWidth="1"/>
    <col min="3087" max="3087" width="6" style="87" customWidth="1"/>
    <col min="3088" max="3088" width="5" style="87" customWidth="1"/>
    <col min="3089" max="3089" width="4.140625" style="87" bestFit="1" customWidth="1"/>
    <col min="3090" max="3090" width="5.7109375" style="87" customWidth="1"/>
    <col min="3091" max="3091" width="21" style="87" customWidth="1"/>
    <col min="3092" max="3092" width="10.140625" style="87" customWidth="1"/>
    <col min="3093" max="3093" width="16.42578125" style="87" bestFit="1" customWidth="1"/>
    <col min="3094" max="3094" width="4.7109375" style="87" customWidth="1"/>
    <col min="3095" max="3095" width="6.140625" style="87" customWidth="1"/>
    <col min="3096" max="3096" width="7.5703125" style="87" bestFit="1" customWidth="1"/>
    <col min="3097" max="3097" width="4.7109375" style="87" customWidth="1"/>
    <col min="3098" max="3098" width="7.140625" style="87" bestFit="1" customWidth="1"/>
    <col min="3099" max="3099" width="6.5703125" style="87" customWidth="1"/>
    <col min="3100" max="3100" width="7.140625" style="87" bestFit="1" customWidth="1"/>
    <col min="3101" max="3101" width="6.85546875" style="87" customWidth="1"/>
    <col min="3102" max="3102" width="7.140625" style="87" bestFit="1" customWidth="1"/>
    <col min="3103" max="3103" width="10.28515625" style="87" bestFit="1" customWidth="1"/>
    <col min="3104" max="3108" width="5.28515625" style="87" customWidth="1"/>
    <col min="3109" max="3109" width="7.140625" style="87" bestFit="1" customWidth="1"/>
    <col min="3110" max="3110" width="9.7109375" style="87" customWidth="1"/>
    <col min="3111" max="3111" width="5.28515625" style="87" customWidth="1"/>
    <col min="3112" max="3112" width="10.85546875" style="87" bestFit="1" customWidth="1"/>
    <col min="3113" max="3113" width="8" style="87" bestFit="1" customWidth="1"/>
    <col min="3114" max="3114" width="10.28515625" style="87" bestFit="1" customWidth="1"/>
    <col min="3115" max="3116" width="7.140625" style="87" bestFit="1" customWidth="1"/>
    <col min="3117" max="3117" width="4.5703125" style="87" customWidth="1"/>
    <col min="3118" max="3118" width="5" style="87" customWidth="1"/>
    <col min="3119" max="3119" width="9" style="87" customWidth="1"/>
    <col min="3120" max="3120" width="5" style="87" customWidth="1"/>
    <col min="3121" max="3121" width="8.42578125" style="87" bestFit="1" customWidth="1"/>
    <col min="3122" max="3122" width="5" style="87" customWidth="1"/>
    <col min="3123" max="3123" width="10.28515625" style="87" bestFit="1" customWidth="1"/>
    <col min="3124" max="3124" width="9.5703125" style="87" bestFit="1" customWidth="1"/>
    <col min="3125" max="3125" width="9.7109375" style="87" customWidth="1"/>
    <col min="3126" max="3133" width="9.140625" style="87" customWidth="1"/>
    <col min="3134" max="3134" width="10.28515625" style="87" customWidth="1"/>
    <col min="3135" max="3138" width="9.140625" style="87" customWidth="1"/>
    <col min="3139" max="3139" width="13.28515625" style="87" bestFit="1" customWidth="1"/>
    <col min="3140" max="3140" width="9.85546875" style="87" bestFit="1" customWidth="1"/>
    <col min="3141" max="3142" width="9.85546875" style="87" customWidth="1"/>
    <col min="3143" max="3148" width="9.140625" style="87" customWidth="1"/>
    <col min="3149" max="3151" width="10.42578125" style="87" bestFit="1" customWidth="1"/>
    <col min="3152" max="3340" width="9.140625" style="87"/>
    <col min="3341" max="3341" width="6.7109375" style="87" customWidth="1"/>
    <col min="3342" max="3342" width="9" style="87" customWidth="1"/>
    <col min="3343" max="3343" width="6" style="87" customWidth="1"/>
    <col min="3344" max="3344" width="5" style="87" customWidth="1"/>
    <col min="3345" max="3345" width="4.140625" style="87" bestFit="1" customWidth="1"/>
    <col min="3346" max="3346" width="5.7109375" style="87" customWidth="1"/>
    <col min="3347" max="3347" width="21" style="87" customWidth="1"/>
    <col min="3348" max="3348" width="10.140625" style="87" customWidth="1"/>
    <col min="3349" max="3349" width="16.42578125" style="87" bestFit="1" customWidth="1"/>
    <col min="3350" max="3350" width="4.7109375" style="87" customWidth="1"/>
    <col min="3351" max="3351" width="6.140625" style="87" customWidth="1"/>
    <col min="3352" max="3352" width="7.5703125" style="87" bestFit="1" customWidth="1"/>
    <col min="3353" max="3353" width="4.7109375" style="87" customWidth="1"/>
    <col min="3354" max="3354" width="7.140625" style="87" bestFit="1" customWidth="1"/>
    <col min="3355" max="3355" width="6.5703125" style="87" customWidth="1"/>
    <col min="3356" max="3356" width="7.140625" style="87" bestFit="1" customWidth="1"/>
    <col min="3357" max="3357" width="6.85546875" style="87" customWidth="1"/>
    <col min="3358" max="3358" width="7.140625" style="87" bestFit="1" customWidth="1"/>
    <col min="3359" max="3359" width="10.28515625" style="87" bestFit="1" customWidth="1"/>
    <col min="3360" max="3364" width="5.28515625" style="87" customWidth="1"/>
    <col min="3365" max="3365" width="7.140625" style="87" bestFit="1" customWidth="1"/>
    <col min="3366" max="3366" width="9.7109375" style="87" customWidth="1"/>
    <col min="3367" max="3367" width="5.28515625" style="87" customWidth="1"/>
    <col min="3368" max="3368" width="10.85546875" style="87" bestFit="1" customWidth="1"/>
    <col min="3369" max="3369" width="8" style="87" bestFit="1" customWidth="1"/>
    <col min="3370" max="3370" width="10.28515625" style="87" bestFit="1" customWidth="1"/>
    <col min="3371" max="3372" width="7.140625" style="87" bestFit="1" customWidth="1"/>
    <col min="3373" max="3373" width="4.5703125" style="87" customWidth="1"/>
    <col min="3374" max="3374" width="5" style="87" customWidth="1"/>
    <col min="3375" max="3375" width="9" style="87" customWidth="1"/>
    <col min="3376" max="3376" width="5" style="87" customWidth="1"/>
    <col min="3377" max="3377" width="8.42578125" style="87" bestFit="1" customWidth="1"/>
    <col min="3378" max="3378" width="5" style="87" customWidth="1"/>
    <col min="3379" max="3379" width="10.28515625" style="87" bestFit="1" customWidth="1"/>
    <col min="3380" max="3380" width="9.5703125" style="87" bestFit="1" customWidth="1"/>
    <col min="3381" max="3381" width="9.7109375" style="87" customWidth="1"/>
    <col min="3382" max="3389" width="9.140625" style="87" customWidth="1"/>
    <col min="3390" max="3390" width="10.28515625" style="87" customWidth="1"/>
    <col min="3391" max="3394" width="9.140625" style="87" customWidth="1"/>
    <col min="3395" max="3395" width="13.28515625" style="87" bestFit="1" customWidth="1"/>
    <col min="3396" max="3396" width="9.85546875" style="87" bestFit="1" customWidth="1"/>
    <col min="3397" max="3398" width="9.85546875" style="87" customWidth="1"/>
    <col min="3399" max="3404" width="9.140625" style="87" customWidth="1"/>
    <col min="3405" max="3407" width="10.42578125" style="87" bestFit="1" customWidth="1"/>
    <col min="3408" max="3596" width="9.140625" style="87"/>
    <col min="3597" max="3597" width="6.7109375" style="87" customWidth="1"/>
    <col min="3598" max="3598" width="9" style="87" customWidth="1"/>
    <col min="3599" max="3599" width="6" style="87" customWidth="1"/>
    <col min="3600" max="3600" width="5" style="87" customWidth="1"/>
    <col min="3601" max="3601" width="4.140625" style="87" bestFit="1" customWidth="1"/>
    <col min="3602" max="3602" width="5.7109375" style="87" customWidth="1"/>
    <col min="3603" max="3603" width="21" style="87" customWidth="1"/>
    <col min="3604" max="3604" width="10.140625" style="87" customWidth="1"/>
    <col min="3605" max="3605" width="16.42578125" style="87" bestFit="1" customWidth="1"/>
    <col min="3606" max="3606" width="4.7109375" style="87" customWidth="1"/>
    <col min="3607" max="3607" width="6.140625" style="87" customWidth="1"/>
    <col min="3608" max="3608" width="7.5703125" style="87" bestFit="1" customWidth="1"/>
    <col min="3609" max="3609" width="4.7109375" style="87" customWidth="1"/>
    <col min="3610" max="3610" width="7.140625" style="87" bestFit="1" customWidth="1"/>
    <col min="3611" max="3611" width="6.5703125" style="87" customWidth="1"/>
    <col min="3612" max="3612" width="7.140625" style="87" bestFit="1" customWidth="1"/>
    <col min="3613" max="3613" width="6.85546875" style="87" customWidth="1"/>
    <col min="3614" max="3614" width="7.140625" style="87" bestFit="1" customWidth="1"/>
    <col min="3615" max="3615" width="10.28515625" style="87" bestFit="1" customWidth="1"/>
    <col min="3616" max="3620" width="5.28515625" style="87" customWidth="1"/>
    <col min="3621" max="3621" width="7.140625" style="87" bestFit="1" customWidth="1"/>
    <col min="3622" max="3622" width="9.7109375" style="87" customWidth="1"/>
    <col min="3623" max="3623" width="5.28515625" style="87" customWidth="1"/>
    <col min="3624" max="3624" width="10.85546875" style="87" bestFit="1" customWidth="1"/>
    <col min="3625" max="3625" width="8" style="87" bestFit="1" customWidth="1"/>
    <col min="3626" max="3626" width="10.28515625" style="87" bestFit="1" customWidth="1"/>
    <col min="3627" max="3628" width="7.140625" style="87" bestFit="1" customWidth="1"/>
    <col min="3629" max="3629" width="4.5703125" style="87" customWidth="1"/>
    <col min="3630" max="3630" width="5" style="87" customWidth="1"/>
    <col min="3631" max="3631" width="9" style="87" customWidth="1"/>
    <col min="3632" max="3632" width="5" style="87" customWidth="1"/>
    <col min="3633" max="3633" width="8.42578125" style="87" bestFit="1" customWidth="1"/>
    <col min="3634" max="3634" width="5" style="87" customWidth="1"/>
    <col min="3635" max="3635" width="10.28515625" style="87" bestFit="1" customWidth="1"/>
    <col min="3636" max="3636" width="9.5703125" style="87" bestFit="1" customWidth="1"/>
    <col min="3637" max="3637" width="9.7109375" style="87" customWidth="1"/>
    <col min="3638" max="3645" width="9.140625" style="87" customWidth="1"/>
    <col min="3646" max="3646" width="10.28515625" style="87" customWidth="1"/>
    <col min="3647" max="3650" width="9.140625" style="87" customWidth="1"/>
    <col min="3651" max="3651" width="13.28515625" style="87" bestFit="1" customWidth="1"/>
    <col min="3652" max="3652" width="9.85546875" style="87" bestFit="1" customWidth="1"/>
    <col min="3653" max="3654" width="9.85546875" style="87" customWidth="1"/>
    <col min="3655" max="3660" width="9.140625" style="87" customWidth="1"/>
    <col min="3661" max="3663" width="10.42578125" style="87" bestFit="1" customWidth="1"/>
    <col min="3664" max="3852" width="9.140625" style="87"/>
    <col min="3853" max="3853" width="6.7109375" style="87" customWidth="1"/>
    <col min="3854" max="3854" width="9" style="87" customWidth="1"/>
    <col min="3855" max="3855" width="6" style="87" customWidth="1"/>
    <col min="3856" max="3856" width="5" style="87" customWidth="1"/>
    <col min="3857" max="3857" width="4.140625" style="87" bestFit="1" customWidth="1"/>
    <col min="3858" max="3858" width="5.7109375" style="87" customWidth="1"/>
    <col min="3859" max="3859" width="21" style="87" customWidth="1"/>
    <col min="3860" max="3860" width="10.140625" style="87" customWidth="1"/>
    <col min="3861" max="3861" width="16.42578125" style="87" bestFit="1" customWidth="1"/>
    <col min="3862" max="3862" width="4.7109375" style="87" customWidth="1"/>
    <col min="3863" max="3863" width="6.140625" style="87" customWidth="1"/>
    <col min="3864" max="3864" width="7.5703125" style="87" bestFit="1" customWidth="1"/>
    <col min="3865" max="3865" width="4.7109375" style="87" customWidth="1"/>
    <col min="3866" max="3866" width="7.140625" style="87" bestFit="1" customWidth="1"/>
    <col min="3867" max="3867" width="6.5703125" style="87" customWidth="1"/>
    <col min="3868" max="3868" width="7.140625" style="87" bestFit="1" customWidth="1"/>
    <col min="3869" max="3869" width="6.85546875" style="87" customWidth="1"/>
    <col min="3870" max="3870" width="7.140625" style="87" bestFit="1" customWidth="1"/>
    <col min="3871" max="3871" width="10.28515625" style="87" bestFit="1" customWidth="1"/>
    <col min="3872" max="3876" width="5.28515625" style="87" customWidth="1"/>
    <col min="3877" max="3877" width="7.140625" style="87" bestFit="1" customWidth="1"/>
    <col min="3878" max="3878" width="9.7109375" style="87" customWidth="1"/>
    <col min="3879" max="3879" width="5.28515625" style="87" customWidth="1"/>
    <col min="3880" max="3880" width="10.85546875" style="87" bestFit="1" customWidth="1"/>
    <col min="3881" max="3881" width="8" style="87" bestFit="1" customWidth="1"/>
    <col min="3882" max="3882" width="10.28515625" style="87" bestFit="1" customWidth="1"/>
    <col min="3883" max="3884" width="7.140625" style="87" bestFit="1" customWidth="1"/>
    <col min="3885" max="3885" width="4.5703125" style="87" customWidth="1"/>
    <col min="3886" max="3886" width="5" style="87" customWidth="1"/>
    <col min="3887" max="3887" width="9" style="87" customWidth="1"/>
    <col min="3888" max="3888" width="5" style="87" customWidth="1"/>
    <col min="3889" max="3889" width="8.42578125" style="87" bestFit="1" customWidth="1"/>
    <col min="3890" max="3890" width="5" style="87" customWidth="1"/>
    <col min="3891" max="3891" width="10.28515625" style="87" bestFit="1" customWidth="1"/>
    <col min="3892" max="3892" width="9.5703125" style="87" bestFit="1" customWidth="1"/>
    <col min="3893" max="3893" width="9.7109375" style="87" customWidth="1"/>
    <col min="3894" max="3901" width="9.140625" style="87" customWidth="1"/>
    <col min="3902" max="3902" width="10.28515625" style="87" customWidth="1"/>
    <col min="3903" max="3906" width="9.140625" style="87" customWidth="1"/>
    <col min="3907" max="3907" width="13.28515625" style="87" bestFit="1" customWidth="1"/>
    <col min="3908" max="3908" width="9.85546875" style="87" bestFit="1" customWidth="1"/>
    <col min="3909" max="3910" width="9.85546875" style="87" customWidth="1"/>
    <col min="3911" max="3916" width="9.140625" style="87" customWidth="1"/>
    <col min="3917" max="3919" width="10.42578125" style="87" bestFit="1" customWidth="1"/>
    <col min="3920" max="4108" width="9.140625" style="87"/>
    <col min="4109" max="4109" width="6.7109375" style="87" customWidth="1"/>
    <col min="4110" max="4110" width="9" style="87" customWidth="1"/>
    <col min="4111" max="4111" width="6" style="87" customWidth="1"/>
    <col min="4112" max="4112" width="5" style="87" customWidth="1"/>
    <col min="4113" max="4113" width="4.140625" style="87" bestFit="1" customWidth="1"/>
    <col min="4114" max="4114" width="5.7109375" style="87" customWidth="1"/>
    <col min="4115" max="4115" width="21" style="87" customWidth="1"/>
    <col min="4116" max="4116" width="10.140625" style="87" customWidth="1"/>
    <col min="4117" max="4117" width="16.42578125" style="87" bestFit="1" customWidth="1"/>
    <col min="4118" max="4118" width="4.7109375" style="87" customWidth="1"/>
    <col min="4119" max="4119" width="6.140625" style="87" customWidth="1"/>
    <col min="4120" max="4120" width="7.5703125" style="87" bestFit="1" customWidth="1"/>
    <col min="4121" max="4121" width="4.7109375" style="87" customWidth="1"/>
    <col min="4122" max="4122" width="7.140625" style="87" bestFit="1" customWidth="1"/>
    <col min="4123" max="4123" width="6.5703125" style="87" customWidth="1"/>
    <col min="4124" max="4124" width="7.140625" style="87" bestFit="1" customWidth="1"/>
    <col min="4125" max="4125" width="6.85546875" style="87" customWidth="1"/>
    <col min="4126" max="4126" width="7.140625" style="87" bestFit="1" customWidth="1"/>
    <col min="4127" max="4127" width="10.28515625" style="87" bestFit="1" customWidth="1"/>
    <col min="4128" max="4132" width="5.28515625" style="87" customWidth="1"/>
    <col min="4133" max="4133" width="7.140625" style="87" bestFit="1" customWidth="1"/>
    <col min="4134" max="4134" width="9.7109375" style="87" customWidth="1"/>
    <col min="4135" max="4135" width="5.28515625" style="87" customWidth="1"/>
    <col min="4136" max="4136" width="10.85546875" style="87" bestFit="1" customWidth="1"/>
    <col min="4137" max="4137" width="8" style="87" bestFit="1" customWidth="1"/>
    <col min="4138" max="4138" width="10.28515625" style="87" bestFit="1" customWidth="1"/>
    <col min="4139" max="4140" width="7.140625" style="87" bestFit="1" customWidth="1"/>
    <col min="4141" max="4141" width="4.5703125" style="87" customWidth="1"/>
    <col min="4142" max="4142" width="5" style="87" customWidth="1"/>
    <col min="4143" max="4143" width="9" style="87" customWidth="1"/>
    <col min="4144" max="4144" width="5" style="87" customWidth="1"/>
    <col min="4145" max="4145" width="8.42578125" style="87" bestFit="1" customWidth="1"/>
    <col min="4146" max="4146" width="5" style="87" customWidth="1"/>
    <col min="4147" max="4147" width="10.28515625" style="87" bestFit="1" customWidth="1"/>
    <col min="4148" max="4148" width="9.5703125" style="87" bestFit="1" customWidth="1"/>
    <col min="4149" max="4149" width="9.7109375" style="87" customWidth="1"/>
    <col min="4150" max="4157" width="9.140625" style="87" customWidth="1"/>
    <col min="4158" max="4158" width="10.28515625" style="87" customWidth="1"/>
    <col min="4159" max="4162" width="9.140625" style="87" customWidth="1"/>
    <col min="4163" max="4163" width="13.28515625" style="87" bestFit="1" customWidth="1"/>
    <col min="4164" max="4164" width="9.85546875" style="87" bestFit="1" customWidth="1"/>
    <col min="4165" max="4166" width="9.85546875" style="87" customWidth="1"/>
    <col min="4167" max="4172" width="9.140625" style="87" customWidth="1"/>
    <col min="4173" max="4175" width="10.42578125" style="87" bestFit="1" customWidth="1"/>
    <col min="4176" max="4364" width="9.140625" style="87"/>
    <col min="4365" max="4365" width="6.7109375" style="87" customWidth="1"/>
    <col min="4366" max="4366" width="9" style="87" customWidth="1"/>
    <col min="4367" max="4367" width="6" style="87" customWidth="1"/>
    <col min="4368" max="4368" width="5" style="87" customWidth="1"/>
    <col min="4369" max="4369" width="4.140625" style="87" bestFit="1" customWidth="1"/>
    <col min="4370" max="4370" width="5.7109375" style="87" customWidth="1"/>
    <col min="4371" max="4371" width="21" style="87" customWidth="1"/>
    <col min="4372" max="4372" width="10.140625" style="87" customWidth="1"/>
    <col min="4373" max="4373" width="16.42578125" style="87" bestFit="1" customWidth="1"/>
    <col min="4374" max="4374" width="4.7109375" style="87" customWidth="1"/>
    <col min="4375" max="4375" width="6.140625" style="87" customWidth="1"/>
    <col min="4376" max="4376" width="7.5703125" style="87" bestFit="1" customWidth="1"/>
    <col min="4377" max="4377" width="4.7109375" style="87" customWidth="1"/>
    <col min="4378" max="4378" width="7.140625" style="87" bestFit="1" customWidth="1"/>
    <col min="4379" max="4379" width="6.5703125" style="87" customWidth="1"/>
    <col min="4380" max="4380" width="7.140625" style="87" bestFit="1" customWidth="1"/>
    <col min="4381" max="4381" width="6.85546875" style="87" customWidth="1"/>
    <col min="4382" max="4382" width="7.140625" style="87" bestFit="1" customWidth="1"/>
    <col min="4383" max="4383" width="10.28515625" style="87" bestFit="1" customWidth="1"/>
    <col min="4384" max="4388" width="5.28515625" style="87" customWidth="1"/>
    <col min="4389" max="4389" width="7.140625" style="87" bestFit="1" customWidth="1"/>
    <col min="4390" max="4390" width="9.7109375" style="87" customWidth="1"/>
    <col min="4391" max="4391" width="5.28515625" style="87" customWidth="1"/>
    <col min="4392" max="4392" width="10.85546875" style="87" bestFit="1" customWidth="1"/>
    <col min="4393" max="4393" width="8" style="87" bestFit="1" customWidth="1"/>
    <col min="4394" max="4394" width="10.28515625" style="87" bestFit="1" customWidth="1"/>
    <col min="4395" max="4396" width="7.140625" style="87" bestFit="1" customWidth="1"/>
    <col min="4397" max="4397" width="4.5703125" style="87" customWidth="1"/>
    <col min="4398" max="4398" width="5" style="87" customWidth="1"/>
    <col min="4399" max="4399" width="9" style="87" customWidth="1"/>
    <col min="4400" max="4400" width="5" style="87" customWidth="1"/>
    <col min="4401" max="4401" width="8.42578125" style="87" bestFit="1" customWidth="1"/>
    <col min="4402" max="4402" width="5" style="87" customWidth="1"/>
    <col min="4403" max="4403" width="10.28515625" style="87" bestFit="1" customWidth="1"/>
    <col min="4404" max="4404" width="9.5703125" style="87" bestFit="1" customWidth="1"/>
    <col min="4405" max="4405" width="9.7109375" style="87" customWidth="1"/>
    <col min="4406" max="4413" width="9.140625" style="87" customWidth="1"/>
    <col min="4414" max="4414" width="10.28515625" style="87" customWidth="1"/>
    <col min="4415" max="4418" width="9.140625" style="87" customWidth="1"/>
    <col min="4419" max="4419" width="13.28515625" style="87" bestFit="1" customWidth="1"/>
    <col min="4420" max="4420" width="9.85546875" style="87" bestFit="1" customWidth="1"/>
    <col min="4421" max="4422" width="9.85546875" style="87" customWidth="1"/>
    <col min="4423" max="4428" width="9.140625" style="87" customWidth="1"/>
    <col min="4429" max="4431" width="10.42578125" style="87" bestFit="1" customWidth="1"/>
    <col min="4432" max="4620" width="9.140625" style="87"/>
    <col min="4621" max="4621" width="6.7109375" style="87" customWidth="1"/>
    <col min="4622" max="4622" width="9" style="87" customWidth="1"/>
    <col min="4623" max="4623" width="6" style="87" customWidth="1"/>
    <col min="4624" max="4624" width="5" style="87" customWidth="1"/>
    <col min="4625" max="4625" width="4.140625" style="87" bestFit="1" customWidth="1"/>
    <col min="4626" max="4626" width="5.7109375" style="87" customWidth="1"/>
    <col min="4627" max="4627" width="21" style="87" customWidth="1"/>
    <col min="4628" max="4628" width="10.140625" style="87" customWidth="1"/>
    <col min="4629" max="4629" width="16.42578125" style="87" bestFit="1" customWidth="1"/>
    <col min="4630" max="4630" width="4.7109375" style="87" customWidth="1"/>
    <col min="4631" max="4631" width="6.140625" style="87" customWidth="1"/>
    <col min="4632" max="4632" width="7.5703125" style="87" bestFit="1" customWidth="1"/>
    <col min="4633" max="4633" width="4.7109375" style="87" customWidth="1"/>
    <col min="4634" max="4634" width="7.140625" style="87" bestFit="1" customWidth="1"/>
    <col min="4635" max="4635" width="6.5703125" style="87" customWidth="1"/>
    <col min="4636" max="4636" width="7.140625" style="87" bestFit="1" customWidth="1"/>
    <col min="4637" max="4637" width="6.85546875" style="87" customWidth="1"/>
    <col min="4638" max="4638" width="7.140625" style="87" bestFit="1" customWidth="1"/>
    <col min="4639" max="4639" width="10.28515625" style="87" bestFit="1" customWidth="1"/>
    <col min="4640" max="4644" width="5.28515625" style="87" customWidth="1"/>
    <col min="4645" max="4645" width="7.140625" style="87" bestFit="1" customWidth="1"/>
    <col min="4646" max="4646" width="9.7109375" style="87" customWidth="1"/>
    <col min="4647" max="4647" width="5.28515625" style="87" customWidth="1"/>
    <col min="4648" max="4648" width="10.85546875" style="87" bestFit="1" customWidth="1"/>
    <col min="4649" max="4649" width="8" style="87" bestFit="1" customWidth="1"/>
    <col min="4650" max="4650" width="10.28515625" style="87" bestFit="1" customWidth="1"/>
    <col min="4651" max="4652" width="7.140625" style="87" bestFit="1" customWidth="1"/>
    <col min="4653" max="4653" width="4.5703125" style="87" customWidth="1"/>
    <col min="4654" max="4654" width="5" style="87" customWidth="1"/>
    <col min="4655" max="4655" width="9" style="87" customWidth="1"/>
    <col min="4656" max="4656" width="5" style="87" customWidth="1"/>
    <col min="4657" max="4657" width="8.42578125" style="87" bestFit="1" customWidth="1"/>
    <col min="4658" max="4658" width="5" style="87" customWidth="1"/>
    <col min="4659" max="4659" width="10.28515625" style="87" bestFit="1" customWidth="1"/>
    <col min="4660" max="4660" width="9.5703125" style="87" bestFit="1" customWidth="1"/>
    <col min="4661" max="4661" width="9.7109375" style="87" customWidth="1"/>
    <col min="4662" max="4669" width="9.140625" style="87" customWidth="1"/>
    <col min="4670" max="4670" width="10.28515625" style="87" customWidth="1"/>
    <col min="4671" max="4674" width="9.140625" style="87" customWidth="1"/>
    <col min="4675" max="4675" width="13.28515625" style="87" bestFit="1" customWidth="1"/>
    <col min="4676" max="4676" width="9.85546875" style="87" bestFit="1" customWidth="1"/>
    <col min="4677" max="4678" width="9.85546875" style="87" customWidth="1"/>
    <col min="4679" max="4684" width="9.140625" style="87" customWidth="1"/>
    <col min="4685" max="4687" width="10.42578125" style="87" bestFit="1" customWidth="1"/>
    <col min="4688" max="4876" width="9.140625" style="87"/>
    <col min="4877" max="4877" width="6.7109375" style="87" customWidth="1"/>
    <col min="4878" max="4878" width="9" style="87" customWidth="1"/>
    <col min="4879" max="4879" width="6" style="87" customWidth="1"/>
    <col min="4880" max="4880" width="5" style="87" customWidth="1"/>
    <col min="4881" max="4881" width="4.140625" style="87" bestFit="1" customWidth="1"/>
    <col min="4882" max="4882" width="5.7109375" style="87" customWidth="1"/>
    <col min="4883" max="4883" width="21" style="87" customWidth="1"/>
    <col min="4884" max="4884" width="10.140625" style="87" customWidth="1"/>
    <col min="4885" max="4885" width="16.42578125" style="87" bestFit="1" customWidth="1"/>
    <col min="4886" max="4886" width="4.7109375" style="87" customWidth="1"/>
    <col min="4887" max="4887" width="6.140625" style="87" customWidth="1"/>
    <col min="4888" max="4888" width="7.5703125" style="87" bestFit="1" customWidth="1"/>
    <col min="4889" max="4889" width="4.7109375" style="87" customWidth="1"/>
    <col min="4890" max="4890" width="7.140625" style="87" bestFit="1" customWidth="1"/>
    <col min="4891" max="4891" width="6.5703125" style="87" customWidth="1"/>
    <col min="4892" max="4892" width="7.140625" style="87" bestFit="1" customWidth="1"/>
    <col min="4893" max="4893" width="6.85546875" style="87" customWidth="1"/>
    <col min="4894" max="4894" width="7.140625" style="87" bestFit="1" customWidth="1"/>
    <col min="4895" max="4895" width="10.28515625" style="87" bestFit="1" customWidth="1"/>
    <col min="4896" max="4900" width="5.28515625" style="87" customWidth="1"/>
    <col min="4901" max="4901" width="7.140625" style="87" bestFit="1" customWidth="1"/>
    <col min="4902" max="4902" width="9.7109375" style="87" customWidth="1"/>
    <col min="4903" max="4903" width="5.28515625" style="87" customWidth="1"/>
    <col min="4904" max="4904" width="10.85546875" style="87" bestFit="1" customWidth="1"/>
    <col min="4905" max="4905" width="8" style="87" bestFit="1" customWidth="1"/>
    <col min="4906" max="4906" width="10.28515625" style="87" bestFit="1" customWidth="1"/>
    <col min="4907" max="4908" width="7.140625" style="87" bestFit="1" customWidth="1"/>
    <col min="4909" max="4909" width="4.5703125" style="87" customWidth="1"/>
    <col min="4910" max="4910" width="5" style="87" customWidth="1"/>
    <col min="4911" max="4911" width="9" style="87" customWidth="1"/>
    <col min="4912" max="4912" width="5" style="87" customWidth="1"/>
    <col min="4913" max="4913" width="8.42578125" style="87" bestFit="1" customWidth="1"/>
    <col min="4914" max="4914" width="5" style="87" customWidth="1"/>
    <col min="4915" max="4915" width="10.28515625" style="87" bestFit="1" customWidth="1"/>
    <col min="4916" max="4916" width="9.5703125" style="87" bestFit="1" customWidth="1"/>
    <col min="4917" max="4917" width="9.7109375" style="87" customWidth="1"/>
    <col min="4918" max="4925" width="9.140625" style="87" customWidth="1"/>
    <col min="4926" max="4926" width="10.28515625" style="87" customWidth="1"/>
    <col min="4927" max="4930" width="9.140625" style="87" customWidth="1"/>
    <col min="4931" max="4931" width="13.28515625" style="87" bestFit="1" customWidth="1"/>
    <col min="4932" max="4932" width="9.85546875" style="87" bestFit="1" customWidth="1"/>
    <col min="4933" max="4934" width="9.85546875" style="87" customWidth="1"/>
    <col min="4935" max="4940" width="9.140625" style="87" customWidth="1"/>
    <col min="4941" max="4943" width="10.42578125" style="87" bestFit="1" customWidth="1"/>
    <col min="4944" max="5132" width="9.140625" style="87"/>
    <col min="5133" max="5133" width="6.7109375" style="87" customWidth="1"/>
    <col min="5134" max="5134" width="9" style="87" customWidth="1"/>
    <col min="5135" max="5135" width="6" style="87" customWidth="1"/>
    <col min="5136" max="5136" width="5" style="87" customWidth="1"/>
    <col min="5137" max="5137" width="4.140625" style="87" bestFit="1" customWidth="1"/>
    <col min="5138" max="5138" width="5.7109375" style="87" customWidth="1"/>
    <col min="5139" max="5139" width="21" style="87" customWidth="1"/>
    <col min="5140" max="5140" width="10.140625" style="87" customWidth="1"/>
    <col min="5141" max="5141" width="16.42578125" style="87" bestFit="1" customWidth="1"/>
    <col min="5142" max="5142" width="4.7109375" style="87" customWidth="1"/>
    <col min="5143" max="5143" width="6.140625" style="87" customWidth="1"/>
    <col min="5144" max="5144" width="7.5703125" style="87" bestFit="1" customWidth="1"/>
    <col min="5145" max="5145" width="4.7109375" style="87" customWidth="1"/>
    <col min="5146" max="5146" width="7.140625" style="87" bestFit="1" customWidth="1"/>
    <col min="5147" max="5147" width="6.5703125" style="87" customWidth="1"/>
    <col min="5148" max="5148" width="7.140625" style="87" bestFit="1" customWidth="1"/>
    <col min="5149" max="5149" width="6.85546875" style="87" customWidth="1"/>
    <col min="5150" max="5150" width="7.140625" style="87" bestFit="1" customWidth="1"/>
    <col min="5151" max="5151" width="10.28515625" style="87" bestFit="1" customWidth="1"/>
    <col min="5152" max="5156" width="5.28515625" style="87" customWidth="1"/>
    <col min="5157" max="5157" width="7.140625" style="87" bestFit="1" customWidth="1"/>
    <col min="5158" max="5158" width="9.7109375" style="87" customWidth="1"/>
    <col min="5159" max="5159" width="5.28515625" style="87" customWidth="1"/>
    <col min="5160" max="5160" width="10.85546875" style="87" bestFit="1" customWidth="1"/>
    <col min="5161" max="5161" width="8" style="87" bestFit="1" customWidth="1"/>
    <col min="5162" max="5162" width="10.28515625" style="87" bestFit="1" customWidth="1"/>
    <col min="5163" max="5164" width="7.140625" style="87" bestFit="1" customWidth="1"/>
    <col min="5165" max="5165" width="4.5703125" style="87" customWidth="1"/>
    <col min="5166" max="5166" width="5" style="87" customWidth="1"/>
    <col min="5167" max="5167" width="9" style="87" customWidth="1"/>
    <col min="5168" max="5168" width="5" style="87" customWidth="1"/>
    <col min="5169" max="5169" width="8.42578125" style="87" bestFit="1" customWidth="1"/>
    <col min="5170" max="5170" width="5" style="87" customWidth="1"/>
    <col min="5171" max="5171" width="10.28515625" style="87" bestFit="1" customWidth="1"/>
    <col min="5172" max="5172" width="9.5703125" style="87" bestFit="1" customWidth="1"/>
    <col min="5173" max="5173" width="9.7109375" style="87" customWidth="1"/>
    <col min="5174" max="5181" width="9.140625" style="87" customWidth="1"/>
    <col min="5182" max="5182" width="10.28515625" style="87" customWidth="1"/>
    <col min="5183" max="5186" width="9.140625" style="87" customWidth="1"/>
    <col min="5187" max="5187" width="13.28515625" style="87" bestFit="1" customWidth="1"/>
    <col min="5188" max="5188" width="9.85546875" style="87" bestFit="1" customWidth="1"/>
    <col min="5189" max="5190" width="9.85546875" style="87" customWidth="1"/>
    <col min="5191" max="5196" width="9.140625" style="87" customWidth="1"/>
    <col min="5197" max="5199" width="10.42578125" style="87" bestFit="1" customWidth="1"/>
    <col min="5200" max="5388" width="9.140625" style="87"/>
    <col min="5389" max="5389" width="6.7109375" style="87" customWidth="1"/>
    <col min="5390" max="5390" width="9" style="87" customWidth="1"/>
    <col min="5391" max="5391" width="6" style="87" customWidth="1"/>
    <col min="5392" max="5392" width="5" style="87" customWidth="1"/>
    <col min="5393" max="5393" width="4.140625" style="87" bestFit="1" customWidth="1"/>
    <col min="5394" max="5394" width="5.7109375" style="87" customWidth="1"/>
    <col min="5395" max="5395" width="21" style="87" customWidth="1"/>
    <col min="5396" max="5396" width="10.140625" style="87" customWidth="1"/>
    <col min="5397" max="5397" width="16.42578125" style="87" bestFit="1" customWidth="1"/>
    <col min="5398" max="5398" width="4.7109375" style="87" customWidth="1"/>
    <col min="5399" max="5399" width="6.140625" style="87" customWidth="1"/>
    <col min="5400" max="5400" width="7.5703125" style="87" bestFit="1" customWidth="1"/>
    <col min="5401" max="5401" width="4.7109375" style="87" customWidth="1"/>
    <col min="5402" max="5402" width="7.140625" style="87" bestFit="1" customWidth="1"/>
    <col min="5403" max="5403" width="6.5703125" style="87" customWidth="1"/>
    <col min="5404" max="5404" width="7.140625" style="87" bestFit="1" customWidth="1"/>
    <col min="5405" max="5405" width="6.85546875" style="87" customWidth="1"/>
    <col min="5406" max="5406" width="7.140625" style="87" bestFit="1" customWidth="1"/>
    <col min="5407" max="5407" width="10.28515625" style="87" bestFit="1" customWidth="1"/>
    <col min="5408" max="5412" width="5.28515625" style="87" customWidth="1"/>
    <col min="5413" max="5413" width="7.140625" style="87" bestFit="1" customWidth="1"/>
    <col min="5414" max="5414" width="9.7109375" style="87" customWidth="1"/>
    <col min="5415" max="5415" width="5.28515625" style="87" customWidth="1"/>
    <col min="5416" max="5416" width="10.85546875" style="87" bestFit="1" customWidth="1"/>
    <col min="5417" max="5417" width="8" style="87" bestFit="1" customWidth="1"/>
    <col min="5418" max="5418" width="10.28515625" style="87" bestFit="1" customWidth="1"/>
    <col min="5419" max="5420" width="7.140625" style="87" bestFit="1" customWidth="1"/>
    <col min="5421" max="5421" width="4.5703125" style="87" customWidth="1"/>
    <col min="5422" max="5422" width="5" style="87" customWidth="1"/>
    <col min="5423" max="5423" width="9" style="87" customWidth="1"/>
    <col min="5424" max="5424" width="5" style="87" customWidth="1"/>
    <col min="5425" max="5425" width="8.42578125" style="87" bestFit="1" customWidth="1"/>
    <col min="5426" max="5426" width="5" style="87" customWidth="1"/>
    <col min="5427" max="5427" width="10.28515625" style="87" bestFit="1" customWidth="1"/>
    <col min="5428" max="5428" width="9.5703125" style="87" bestFit="1" customWidth="1"/>
    <col min="5429" max="5429" width="9.7109375" style="87" customWidth="1"/>
    <col min="5430" max="5437" width="9.140625" style="87" customWidth="1"/>
    <col min="5438" max="5438" width="10.28515625" style="87" customWidth="1"/>
    <col min="5439" max="5442" width="9.140625" style="87" customWidth="1"/>
    <col min="5443" max="5443" width="13.28515625" style="87" bestFit="1" customWidth="1"/>
    <col min="5444" max="5444" width="9.85546875" style="87" bestFit="1" customWidth="1"/>
    <col min="5445" max="5446" width="9.85546875" style="87" customWidth="1"/>
    <col min="5447" max="5452" width="9.140625" style="87" customWidth="1"/>
    <col min="5453" max="5455" width="10.42578125" style="87" bestFit="1" customWidth="1"/>
    <col min="5456" max="5644" width="9.140625" style="87"/>
    <col min="5645" max="5645" width="6.7109375" style="87" customWidth="1"/>
    <col min="5646" max="5646" width="9" style="87" customWidth="1"/>
    <col min="5647" max="5647" width="6" style="87" customWidth="1"/>
    <col min="5648" max="5648" width="5" style="87" customWidth="1"/>
    <col min="5649" max="5649" width="4.140625" style="87" bestFit="1" customWidth="1"/>
    <col min="5650" max="5650" width="5.7109375" style="87" customWidth="1"/>
    <col min="5651" max="5651" width="21" style="87" customWidth="1"/>
    <col min="5652" max="5652" width="10.140625" style="87" customWidth="1"/>
    <col min="5653" max="5653" width="16.42578125" style="87" bestFit="1" customWidth="1"/>
    <col min="5654" max="5654" width="4.7109375" style="87" customWidth="1"/>
    <col min="5655" max="5655" width="6.140625" style="87" customWidth="1"/>
    <col min="5656" max="5656" width="7.5703125" style="87" bestFit="1" customWidth="1"/>
    <col min="5657" max="5657" width="4.7109375" style="87" customWidth="1"/>
    <col min="5658" max="5658" width="7.140625" style="87" bestFit="1" customWidth="1"/>
    <col min="5659" max="5659" width="6.5703125" style="87" customWidth="1"/>
    <col min="5660" max="5660" width="7.140625" style="87" bestFit="1" customWidth="1"/>
    <col min="5661" max="5661" width="6.85546875" style="87" customWidth="1"/>
    <col min="5662" max="5662" width="7.140625" style="87" bestFit="1" customWidth="1"/>
    <col min="5663" max="5663" width="10.28515625" style="87" bestFit="1" customWidth="1"/>
    <col min="5664" max="5668" width="5.28515625" style="87" customWidth="1"/>
    <col min="5669" max="5669" width="7.140625" style="87" bestFit="1" customWidth="1"/>
    <col min="5670" max="5670" width="9.7109375" style="87" customWidth="1"/>
    <col min="5671" max="5671" width="5.28515625" style="87" customWidth="1"/>
    <col min="5672" max="5672" width="10.85546875" style="87" bestFit="1" customWidth="1"/>
    <col min="5673" max="5673" width="8" style="87" bestFit="1" customWidth="1"/>
    <col min="5674" max="5674" width="10.28515625" style="87" bestFit="1" customWidth="1"/>
    <col min="5675" max="5676" width="7.140625" style="87" bestFit="1" customWidth="1"/>
    <col min="5677" max="5677" width="4.5703125" style="87" customWidth="1"/>
    <col min="5678" max="5678" width="5" style="87" customWidth="1"/>
    <col min="5679" max="5679" width="9" style="87" customWidth="1"/>
    <col min="5680" max="5680" width="5" style="87" customWidth="1"/>
    <col min="5681" max="5681" width="8.42578125" style="87" bestFit="1" customWidth="1"/>
    <col min="5682" max="5682" width="5" style="87" customWidth="1"/>
    <col min="5683" max="5683" width="10.28515625" style="87" bestFit="1" customWidth="1"/>
    <col min="5684" max="5684" width="9.5703125" style="87" bestFit="1" customWidth="1"/>
    <col min="5685" max="5685" width="9.7109375" style="87" customWidth="1"/>
    <col min="5686" max="5693" width="9.140625" style="87" customWidth="1"/>
    <col min="5694" max="5694" width="10.28515625" style="87" customWidth="1"/>
    <col min="5695" max="5698" width="9.140625" style="87" customWidth="1"/>
    <col min="5699" max="5699" width="13.28515625" style="87" bestFit="1" customWidth="1"/>
    <col min="5700" max="5700" width="9.85546875" style="87" bestFit="1" customWidth="1"/>
    <col min="5701" max="5702" width="9.85546875" style="87" customWidth="1"/>
    <col min="5703" max="5708" width="9.140625" style="87" customWidth="1"/>
    <col min="5709" max="5711" width="10.42578125" style="87" bestFit="1" customWidth="1"/>
    <col min="5712" max="5900" width="9.140625" style="87"/>
    <col min="5901" max="5901" width="6.7109375" style="87" customWidth="1"/>
    <col min="5902" max="5902" width="9" style="87" customWidth="1"/>
    <col min="5903" max="5903" width="6" style="87" customWidth="1"/>
    <col min="5904" max="5904" width="5" style="87" customWidth="1"/>
    <col min="5905" max="5905" width="4.140625" style="87" bestFit="1" customWidth="1"/>
    <col min="5906" max="5906" width="5.7109375" style="87" customWidth="1"/>
    <col min="5907" max="5907" width="21" style="87" customWidth="1"/>
    <col min="5908" max="5908" width="10.140625" style="87" customWidth="1"/>
    <col min="5909" max="5909" width="16.42578125" style="87" bestFit="1" customWidth="1"/>
    <col min="5910" max="5910" width="4.7109375" style="87" customWidth="1"/>
    <col min="5911" max="5911" width="6.140625" style="87" customWidth="1"/>
    <col min="5912" max="5912" width="7.5703125" style="87" bestFit="1" customWidth="1"/>
    <col min="5913" max="5913" width="4.7109375" style="87" customWidth="1"/>
    <col min="5914" max="5914" width="7.140625" style="87" bestFit="1" customWidth="1"/>
    <col min="5915" max="5915" width="6.5703125" style="87" customWidth="1"/>
    <col min="5916" max="5916" width="7.140625" style="87" bestFit="1" customWidth="1"/>
    <col min="5917" max="5917" width="6.85546875" style="87" customWidth="1"/>
    <col min="5918" max="5918" width="7.140625" style="87" bestFit="1" customWidth="1"/>
    <col min="5919" max="5919" width="10.28515625" style="87" bestFit="1" customWidth="1"/>
    <col min="5920" max="5924" width="5.28515625" style="87" customWidth="1"/>
    <col min="5925" max="5925" width="7.140625" style="87" bestFit="1" customWidth="1"/>
    <col min="5926" max="5926" width="9.7109375" style="87" customWidth="1"/>
    <col min="5927" max="5927" width="5.28515625" style="87" customWidth="1"/>
    <col min="5928" max="5928" width="10.85546875" style="87" bestFit="1" customWidth="1"/>
    <col min="5929" max="5929" width="8" style="87" bestFit="1" customWidth="1"/>
    <col min="5930" max="5930" width="10.28515625" style="87" bestFit="1" customWidth="1"/>
    <col min="5931" max="5932" width="7.140625" style="87" bestFit="1" customWidth="1"/>
    <col min="5933" max="5933" width="4.5703125" style="87" customWidth="1"/>
    <col min="5934" max="5934" width="5" style="87" customWidth="1"/>
    <col min="5935" max="5935" width="9" style="87" customWidth="1"/>
    <col min="5936" max="5936" width="5" style="87" customWidth="1"/>
    <col min="5937" max="5937" width="8.42578125" style="87" bestFit="1" customWidth="1"/>
    <col min="5938" max="5938" width="5" style="87" customWidth="1"/>
    <col min="5939" max="5939" width="10.28515625" style="87" bestFit="1" customWidth="1"/>
    <col min="5940" max="5940" width="9.5703125" style="87" bestFit="1" customWidth="1"/>
    <col min="5941" max="5941" width="9.7109375" style="87" customWidth="1"/>
    <col min="5942" max="5949" width="9.140625" style="87" customWidth="1"/>
    <col min="5950" max="5950" width="10.28515625" style="87" customWidth="1"/>
    <col min="5951" max="5954" width="9.140625" style="87" customWidth="1"/>
    <col min="5955" max="5955" width="13.28515625" style="87" bestFit="1" customWidth="1"/>
    <col min="5956" max="5956" width="9.85546875" style="87" bestFit="1" customWidth="1"/>
    <col min="5957" max="5958" width="9.85546875" style="87" customWidth="1"/>
    <col min="5959" max="5964" width="9.140625" style="87" customWidth="1"/>
    <col min="5965" max="5967" width="10.42578125" style="87" bestFit="1" customWidth="1"/>
    <col min="5968" max="6156" width="9.140625" style="87"/>
    <col min="6157" max="6157" width="6.7109375" style="87" customWidth="1"/>
    <col min="6158" max="6158" width="9" style="87" customWidth="1"/>
    <col min="6159" max="6159" width="6" style="87" customWidth="1"/>
    <col min="6160" max="6160" width="5" style="87" customWidth="1"/>
    <col min="6161" max="6161" width="4.140625" style="87" bestFit="1" customWidth="1"/>
    <col min="6162" max="6162" width="5.7109375" style="87" customWidth="1"/>
    <col min="6163" max="6163" width="21" style="87" customWidth="1"/>
    <col min="6164" max="6164" width="10.140625" style="87" customWidth="1"/>
    <col min="6165" max="6165" width="16.42578125" style="87" bestFit="1" customWidth="1"/>
    <col min="6166" max="6166" width="4.7109375" style="87" customWidth="1"/>
    <col min="6167" max="6167" width="6.140625" style="87" customWidth="1"/>
    <col min="6168" max="6168" width="7.5703125" style="87" bestFit="1" customWidth="1"/>
    <col min="6169" max="6169" width="4.7109375" style="87" customWidth="1"/>
    <col min="6170" max="6170" width="7.140625" style="87" bestFit="1" customWidth="1"/>
    <col min="6171" max="6171" width="6.5703125" style="87" customWidth="1"/>
    <col min="6172" max="6172" width="7.140625" style="87" bestFit="1" customWidth="1"/>
    <col min="6173" max="6173" width="6.85546875" style="87" customWidth="1"/>
    <col min="6174" max="6174" width="7.140625" style="87" bestFit="1" customWidth="1"/>
    <col min="6175" max="6175" width="10.28515625" style="87" bestFit="1" customWidth="1"/>
    <col min="6176" max="6180" width="5.28515625" style="87" customWidth="1"/>
    <col min="6181" max="6181" width="7.140625" style="87" bestFit="1" customWidth="1"/>
    <col min="6182" max="6182" width="9.7109375" style="87" customWidth="1"/>
    <col min="6183" max="6183" width="5.28515625" style="87" customWidth="1"/>
    <col min="6184" max="6184" width="10.85546875" style="87" bestFit="1" customWidth="1"/>
    <col min="6185" max="6185" width="8" style="87" bestFit="1" customWidth="1"/>
    <col min="6186" max="6186" width="10.28515625" style="87" bestFit="1" customWidth="1"/>
    <col min="6187" max="6188" width="7.140625" style="87" bestFit="1" customWidth="1"/>
    <col min="6189" max="6189" width="4.5703125" style="87" customWidth="1"/>
    <col min="6190" max="6190" width="5" style="87" customWidth="1"/>
    <col min="6191" max="6191" width="9" style="87" customWidth="1"/>
    <col min="6192" max="6192" width="5" style="87" customWidth="1"/>
    <col min="6193" max="6193" width="8.42578125" style="87" bestFit="1" customWidth="1"/>
    <col min="6194" max="6194" width="5" style="87" customWidth="1"/>
    <col min="6195" max="6195" width="10.28515625" style="87" bestFit="1" customWidth="1"/>
    <col min="6196" max="6196" width="9.5703125" style="87" bestFit="1" customWidth="1"/>
    <col min="6197" max="6197" width="9.7109375" style="87" customWidth="1"/>
    <col min="6198" max="6205" width="9.140625" style="87" customWidth="1"/>
    <col min="6206" max="6206" width="10.28515625" style="87" customWidth="1"/>
    <col min="6207" max="6210" width="9.140625" style="87" customWidth="1"/>
    <col min="6211" max="6211" width="13.28515625" style="87" bestFit="1" customWidth="1"/>
    <col min="6212" max="6212" width="9.85546875" style="87" bestFit="1" customWidth="1"/>
    <col min="6213" max="6214" width="9.85546875" style="87" customWidth="1"/>
    <col min="6215" max="6220" width="9.140625" style="87" customWidth="1"/>
    <col min="6221" max="6223" width="10.42578125" style="87" bestFit="1" customWidth="1"/>
    <col min="6224" max="6412" width="9.140625" style="87"/>
    <col min="6413" max="6413" width="6.7109375" style="87" customWidth="1"/>
    <col min="6414" max="6414" width="9" style="87" customWidth="1"/>
    <col min="6415" max="6415" width="6" style="87" customWidth="1"/>
    <col min="6416" max="6416" width="5" style="87" customWidth="1"/>
    <col min="6417" max="6417" width="4.140625" style="87" bestFit="1" customWidth="1"/>
    <col min="6418" max="6418" width="5.7109375" style="87" customWidth="1"/>
    <col min="6419" max="6419" width="21" style="87" customWidth="1"/>
    <col min="6420" max="6420" width="10.140625" style="87" customWidth="1"/>
    <col min="6421" max="6421" width="16.42578125" style="87" bestFit="1" customWidth="1"/>
    <col min="6422" max="6422" width="4.7109375" style="87" customWidth="1"/>
    <col min="6423" max="6423" width="6.140625" style="87" customWidth="1"/>
    <col min="6424" max="6424" width="7.5703125" style="87" bestFit="1" customWidth="1"/>
    <col min="6425" max="6425" width="4.7109375" style="87" customWidth="1"/>
    <col min="6426" max="6426" width="7.140625" style="87" bestFit="1" customWidth="1"/>
    <col min="6427" max="6427" width="6.5703125" style="87" customWidth="1"/>
    <col min="6428" max="6428" width="7.140625" style="87" bestFit="1" customWidth="1"/>
    <col min="6429" max="6429" width="6.85546875" style="87" customWidth="1"/>
    <col min="6430" max="6430" width="7.140625" style="87" bestFit="1" customWidth="1"/>
    <col min="6431" max="6431" width="10.28515625" style="87" bestFit="1" customWidth="1"/>
    <col min="6432" max="6436" width="5.28515625" style="87" customWidth="1"/>
    <col min="6437" max="6437" width="7.140625" style="87" bestFit="1" customWidth="1"/>
    <col min="6438" max="6438" width="9.7109375" style="87" customWidth="1"/>
    <col min="6439" max="6439" width="5.28515625" style="87" customWidth="1"/>
    <col min="6440" max="6440" width="10.85546875" style="87" bestFit="1" customWidth="1"/>
    <col min="6441" max="6441" width="8" style="87" bestFit="1" customWidth="1"/>
    <col min="6442" max="6442" width="10.28515625" style="87" bestFit="1" customWidth="1"/>
    <col min="6443" max="6444" width="7.140625" style="87" bestFit="1" customWidth="1"/>
    <col min="6445" max="6445" width="4.5703125" style="87" customWidth="1"/>
    <col min="6446" max="6446" width="5" style="87" customWidth="1"/>
    <col min="6447" max="6447" width="9" style="87" customWidth="1"/>
    <col min="6448" max="6448" width="5" style="87" customWidth="1"/>
    <col min="6449" max="6449" width="8.42578125" style="87" bestFit="1" customWidth="1"/>
    <col min="6450" max="6450" width="5" style="87" customWidth="1"/>
    <col min="6451" max="6451" width="10.28515625" style="87" bestFit="1" customWidth="1"/>
    <col min="6452" max="6452" width="9.5703125" style="87" bestFit="1" customWidth="1"/>
    <col min="6453" max="6453" width="9.7109375" style="87" customWidth="1"/>
    <col min="6454" max="6461" width="9.140625" style="87" customWidth="1"/>
    <col min="6462" max="6462" width="10.28515625" style="87" customWidth="1"/>
    <col min="6463" max="6466" width="9.140625" style="87" customWidth="1"/>
    <col min="6467" max="6467" width="13.28515625" style="87" bestFit="1" customWidth="1"/>
    <col min="6468" max="6468" width="9.85546875" style="87" bestFit="1" customWidth="1"/>
    <col min="6469" max="6470" width="9.85546875" style="87" customWidth="1"/>
    <col min="6471" max="6476" width="9.140625" style="87" customWidth="1"/>
    <col min="6477" max="6479" width="10.42578125" style="87" bestFit="1" customWidth="1"/>
    <col min="6480" max="6668" width="9.140625" style="87"/>
    <col min="6669" max="6669" width="6.7109375" style="87" customWidth="1"/>
    <col min="6670" max="6670" width="9" style="87" customWidth="1"/>
    <col min="6671" max="6671" width="6" style="87" customWidth="1"/>
    <col min="6672" max="6672" width="5" style="87" customWidth="1"/>
    <col min="6673" max="6673" width="4.140625" style="87" bestFit="1" customWidth="1"/>
    <col min="6674" max="6674" width="5.7109375" style="87" customWidth="1"/>
    <col min="6675" max="6675" width="21" style="87" customWidth="1"/>
    <col min="6676" max="6676" width="10.140625" style="87" customWidth="1"/>
    <col min="6677" max="6677" width="16.42578125" style="87" bestFit="1" customWidth="1"/>
    <col min="6678" max="6678" width="4.7109375" style="87" customWidth="1"/>
    <col min="6679" max="6679" width="6.140625" style="87" customWidth="1"/>
    <col min="6680" max="6680" width="7.5703125" style="87" bestFit="1" customWidth="1"/>
    <col min="6681" max="6681" width="4.7109375" style="87" customWidth="1"/>
    <col min="6682" max="6682" width="7.140625" style="87" bestFit="1" customWidth="1"/>
    <col min="6683" max="6683" width="6.5703125" style="87" customWidth="1"/>
    <col min="6684" max="6684" width="7.140625" style="87" bestFit="1" customWidth="1"/>
    <col min="6685" max="6685" width="6.85546875" style="87" customWidth="1"/>
    <col min="6686" max="6686" width="7.140625" style="87" bestFit="1" customWidth="1"/>
    <col min="6687" max="6687" width="10.28515625" style="87" bestFit="1" customWidth="1"/>
    <col min="6688" max="6692" width="5.28515625" style="87" customWidth="1"/>
    <col min="6693" max="6693" width="7.140625" style="87" bestFit="1" customWidth="1"/>
    <col min="6694" max="6694" width="9.7109375" style="87" customWidth="1"/>
    <col min="6695" max="6695" width="5.28515625" style="87" customWidth="1"/>
    <col min="6696" max="6696" width="10.85546875" style="87" bestFit="1" customWidth="1"/>
    <col min="6697" max="6697" width="8" style="87" bestFit="1" customWidth="1"/>
    <col min="6698" max="6698" width="10.28515625" style="87" bestFit="1" customWidth="1"/>
    <col min="6699" max="6700" width="7.140625" style="87" bestFit="1" customWidth="1"/>
    <col min="6701" max="6701" width="4.5703125" style="87" customWidth="1"/>
    <col min="6702" max="6702" width="5" style="87" customWidth="1"/>
    <col min="6703" max="6703" width="9" style="87" customWidth="1"/>
    <col min="6704" max="6704" width="5" style="87" customWidth="1"/>
    <col min="6705" max="6705" width="8.42578125" style="87" bestFit="1" customWidth="1"/>
    <col min="6706" max="6706" width="5" style="87" customWidth="1"/>
    <col min="6707" max="6707" width="10.28515625" style="87" bestFit="1" customWidth="1"/>
    <col min="6708" max="6708" width="9.5703125" style="87" bestFit="1" customWidth="1"/>
    <col min="6709" max="6709" width="9.7109375" style="87" customWidth="1"/>
    <col min="6710" max="6717" width="9.140625" style="87" customWidth="1"/>
    <col min="6718" max="6718" width="10.28515625" style="87" customWidth="1"/>
    <col min="6719" max="6722" width="9.140625" style="87" customWidth="1"/>
    <col min="6723" max="6723" width="13.28515625" style="87" bestFit="1" customWidth="1"/>
    <col min="6724" max="6724" width="9.85546875" style="87" bestFit="1" customWidth="1"/>
    <col min="6725" max="6726" width="9.85546875" style="87" customWidth="1"/>
    <col min="6727" max="6732" width="9.140625" style="87" customWidth="1"/>
    <col min="6733" max="6735" width="10.42578125" style="87" bestFit="1" customWidth="1"/>
    <col min="6736" max="6924" width="9.140625" style="87"/>
    <col min="6925" max="6925" width="6.7109375" style="87" customWidth="1"/>
    <col min="6926" max="6926" width="9" style="87" customWidth="1"/>
    <col min="6927" max="6927" width="6" style="87" customWidth="1"/>
    <col min="6928" max="6928" width="5" style="87" customWidth="1"/>
    <col min="6929" max="6929" width="4.140625" style="87" bestFit="1" customWidth="1"/>
    <col min="6930" max="6930" width="5.7109375" style="87" customWidth="1"/>
    <col min="6931" max="6931" width="21" style="87" customWidth="1"/>
    <col min="6932" max="6932" width="10.140625" style="87" customWidth="1"/>
    <col min="6933" max="6933" width="16.42578125" style="87" bestFit="1" customWidth="1"/>
    <col min="6934" max="6934" width="4.7109375" style="87" customWidth="1"/>
    <col min="6935" max="6935" width="6.140625" style="87" customWidth="1"/>
    <col min="6936" max="6936" width="7.5703125" style="87" bestFit="1" customWidth="1"/>
    <col min="6937" max="6937" width="4.7109375" style="87" customWidth="1"/>
    <col min="6938" max="6938" width="7.140625" style="87" bestFit="1" customWidth="1"/>
    <col min="6939" max="6939" width="6.5703125" style="87" customWidth="1"/>
    <col min="6940" max="6940" width="7.140625" style="87" bestFit="1" customWidth="1"/>
    <col min="6941" max="6941" width="6.85546875" style="87" customWidth="1"/>
    <col min="6942" max="6942" width="7.140625" style="87" bestFit="1" customWidth="1"/>
    <col min="6943" max="6943" width="10.28515625" style="87" bestFit="1" customWidth="1"/>
    <col min="6944" max="6948" width="5.28515625" style="87" customWidth="1"/>
    <col min="6949" max="6949" width="7.140625" style="87" bestFit="1" customWidth="1"/>
    <col min="6950" max="6950" width="9.7109375" style="87" customWidth="1"/>
    <col min="6951" max="6951" width="5.28515625" style="87" customWidth="1"/>
    <col min="6952" max="6952" width="10.85546875" style="87" bestFit="1" customWidth="1"/>
    <col min="6953" max="6953" width="8" style="87" bestFit="1" customWidth="1"/>
    <col min="6954" max="6954" width="10.28515625" style="87" bestFit="1" customWidth="1"/>
    <col min="6955" max="6956" width="7.140625" style="87" bestFit="1" customWidth="1"/>
    <col min="6957" max="6957" width="4.5703125" style="87" customWidth="1"/>
    <col min="6958" max="6958" width="5" style="87" customWidth="1"/>
    <col min="6959" max="6959" width="9" style="87" customWidth="1"/>
    <col min="6960" max="6960" width="5" style="87" customWidth="1"/>
    <col min="6961" max="6961" width="8.42578125" style="87" bestFit="1" customWidth="1"/>
    <col min="6962" max="6962" width="5" style="87" customWidth="1"/>
    <col min="6963" max="6963" width="10.28515625" style="87" bestFit="1" customWidth="1"/>
    <col min="6964" max="6964" width="9.5703125" style="87" bestFit="1" customWidth="1"/>
    <col min="6965" max="6965" width="9.7109375" style="87" customWidth="1"/>
    <col min="6966" max="6973" width="9.140625" style="87" customWidth="1"/>
    <col min="6974" max="6974" width="10.28515625" style="87" customWidth="1"/>
    <col min="6975" max="6978" width="9.140625" style="87" customWidth="1"/>
    <col min="6979" max="6979" width="13.28515625" style="87" bestFit="1" customWidth="1"/>
    <col min="6980" max="6980" width="9.85546875" style="87" bestFit="1" customWidth="1"/>
    <col min="6981" max="6982" width="9.85546875" style="87" customWidth="1"/>
    <col min="6983" max="6988" width="9.140625" style="87" customWidth="1"/>
    <col min="6989" max="6991" width="10.42578125" style="87" bestFit="1" customWidth="1"/>
    <col min="6992" max="7180" width="9.140625" style="87"/>
    <col min="7181" max="7181" width="6.7109375" style="87" customWidth="1"/>
    <col min="7182" max="7182" width="9" style="87" customWidth="1"/>
    <col min="7183" max="7183" width="6" style="87" customWidth="1"/>
    <col min="7184" max="7184" width="5" style="87" customWidth="1"/>
    <col min="7185" max="7185" width="4.140625" style="87" bestFit="1" customWidth="1"/>
    <col min="7186" max="7186" width="5.7109375" style="87" customWidth="1"/>
    <col min="7187" max="7187" width="21" style="87" customWidth="1"/>
    <col min="7188" max="7188" width="10.140625" style="87" customWidth="1"/>
    <col min="7189" max="7189" width="16.42578125" style="87" bestFit="1" customWidth="1"/>
    <col min="7190" max="7190" width="4.7109375" style="87" customWidth="1"/>
    <col min="7191" max="7191" width="6.140625" style="87" customWidth="1"/>
    <col min="7192" max="7192" width="7.5703125" style="87" bestFit="1" customWidth="1"/>
    <col min="7193" max="7193" width="4.7109375" style="87" customWidth="1"/>
    <col min="7194" max="7194" width="7.140625" style="87" bestFit="1" customWidth="1"/>
    <col min="7195" max="7195" width="6.5703125" style="87" customWidth="1"/>
    <col min="7196" max="7196" width="7.140625" style="87" bestFit="1" customWidth="1"/>
    <col min="7197" max="7197" width="6.85546875" style="87" customWidth="1"/>
    <col min="7198" max="7198" width="7.140625" style="87" bestFit="1" customWidth="1"/>
    <col min="7199" max="7199" width="10.28515625" style="87" bestFit="1" customWidth="1"/>
    <col min="7200" max="7204" width="5.28515625" style="87" customWidth="1"/>
    <col min="7205" max="7205" width="7.140625" style="87" bestFit="1" customWidth="1"/>
    <col min="7206" max="7206" width="9.7109375" style="87" customWidth="1"/>
    <col min="7207" max="7207" width="5.28515625" style="87" customWidth="1"/>
    <col min="7208" max="7208" width="10.85546875" style="87" bestFit="1" customWidth="1"/>
    <col min="7209" max="7209" width="8" style="87" bestFit="1" customWidth="1"/>
    <col min="7210" max="7210" width="10.28515625" style="87" bestFit="1" customWidth="1"/>
    <col min="7211" max="7212" width="7.140625" style="87" bestFit="1" customWidth="1"/>
    <col min="7213" max="7213" width="4.5703125" style="87" customWidth="1"/>
    <col min="7214" max="7214" width="5" style="87" customWidth="1"/>
    <col min="7215" max="7215" width="9" style="87" customWidth="1"/>
    <col min="7216" max="7216" width="5" style="87" customWidth="1"/>
    <col min="7217" max="7217" width="8.42578125" style="87" bestFit="1" customWidth="1"/>
    <col min="7218" max="7218" width="5" style="87" customWidth="1"/>
    <col min="7219" max="7219" width="10.28515625" style="87" bestFit="1" customWidth="1"/>
    <col min="7220" max="7220" width="9.5703125" style="87" bestFit="1" customWidth="1"/>
    <col min="7221" max="7221" width="9.7109375" style="87" customWidth="1"/>
    <col min="7222" max="7229" width="9.140625" style="87" customWidth="1"/>
    <col min="7230" max="7230" width="10.28515625" style="87" customWidth="1"/>
    <col min="7231" max="7234" width="9.140625" style="87" customWidth="1"/>
    <col min="7235" max="7235" width="13.28515625" style="87" bestFit="1" customWidth="1"/>
    <col min="7236" max="7236" width="9.85546875" style="87" bestFit="1" customWidth="1"/>
    <col min="7237" max="7238" width="9.85546875" style="87" customWidth="1"/>
    <col min="7239" max="7244" width="9.140625" style="87" customWidth="1"/>
    <col min="7245" max="7247" width="10.42578125" style="87" bestFit="1" customWidth="1"/>
    <col min="7248" max="7436" width="9.140625" style="87"/>
    <col min="7437" max="7437" width="6.7109375" style="87" customWidth="1"/>
    <col min="7438" max="7438" width="9" style="87" customWidth="1"/>
    <col min="7439" max="7439" width="6" style="87" customWidth="1"/>
    <col min="7440" max="7440" width="5" style="87" customWidth="1"/>
    <col min="7441" max="7441" width="4.140625" style="87" bestFit="1" customWidth="1"/>
    <col min="7442" max="7442" width="5.7109375" style="87" customWidth="1"/>
    <col min="7443" max="7443" width="21" style="87" customWidth="1"/>
    <col min="7444" max="7444" width="10.140625" style="87" customWidth="1"/>
    <col min="7445" max="7445" width="16.42578125" style="87" bestFit="1" customWidth="1"/>
    <col min="7446" max="7446" width="4.7109375" style="87" customWidth="1"/>
    <col min="7447" max="7447" width="6.140625" style="87" customWidth="1"/>
    <col min="7448" max="7448" width="7.5703125" style="87" bestFit="1" customWidth="1"/>
    <col min="7449" max="7449" width="4.7109375" style="87" customWidth="1"/>
    <col min="7450" max="7450" width="7.140625" style="87" bestFit="1" customWidth="1"/>
    <col min="7451" max="7451" width="6.5703125" style="87" customWidth="1"/>
    <col min="7452" max="7452" width="7.140625" style="87" bestFit="1" customWidth="1"/>
    <col min="7453" max="7453" width="6.85546875" style="87" customWidth="1"/>
    <col min="7454" max="7454" width="7.140625" style="87" bestFit="1" customWidth="1"/>
    <col min="7455" max="7455" width="10.28515625" style="87" bestFit="1" customWidth="1"/>
    <col min="7456" max="7460" width="5.28515625" style="87" customWidth="1"/>
    <col min="7461" max="7461" width="7.140625" style="87" bestFit="1" customWidth="1"/>
    <col min="7462" max="7462" width="9.7109375" style="87" customWidth="1"/>
    <col min="7463" max="7463" width="5.28515625" style="87" customWidth="1"/>
    <col min="7464" max="7464" width="10.85546875" style="87" bestFit="1" customWidth="1"/>
    <col min="7465" max="7465" width="8" style="87" bestFit="1" customWidth="1"/>
    <col min="7466" max="7466" width="10.28515625" style="87" bestFit="1" customWidth="1"/>
    <col min="7467" max="7468" width="7.140625" style="87" bestFit="1" customWidth="1"/>
    <col min="7469" max="7469" width="4.5703125" style="87" customWidth="1"/>
    <col min="7470" max="7470" width="5" style="87" customWidth="1"/>
    <col min="7471" max="7471" width="9" style="87" customWidth="1"/>
    <col min="7472" max="7472" width="5" style="87" customWidth="1"/>
    <col min="7473" max="7473" width="8.42578125" style="87" bestFit="1" customWidth="1"/>
    <col min="7474" max="7474" width="5" style="87" customWidth="1"/>
    <col min="7475" max="7475" width="10.28515625" style="87" bestFit="1" customWidth="1"/>
    <col min="7476" max="7476" width="9.5703125" style="87" bestFit="1" customWidth="1"/>
    <col min="7477" max="7477" width="9.7109375" style="87" customWidth="1"/>
    <col min="7478" max="7485" width="9.140625" style="87" customWidth="1"/>
    <col min="7486" max="7486" width="10.28515625" style="87" customWidth="1"/>
    <col min="7487" max="7490" width="9.140625" style="87" customWidth="1"/>
    <col min="7491" max="7491" width="13.28515625" style="87" bestFit="1" customWidth="1"/>
    <col min="7492" max="7492" width="9.85546875" style="87" bestFit="1" customWidth="1"/>
    <col min="7493" max="7494" width="9.85546875" style="87" customWidth="1"/>
    <col min="7495" max="7500" width="9.140625" style="87" customWidth="1"/>
    <col min="7501" max="7503" width="10.42578125" style="87" bestFit="1" customWidth="1"/>
    <col min="7504" max="7692" width="9.140625" style="87"/>
    <col min="7693" max="7693" width="6.7109375" style="87" customWidth="1"/>
    <col min="7694" max="7694" width="9" style="87" customWidth="1"/>
    <col min="7695" max="7695" width="6" style="87" customWidth="1"/>
    <col min="7696" max="7696" width="5" style="87" customWidth="1"/>
    <col min="7697" max="7697" width="4.140625" style="87" bestFit="1" customWidth="1"/>
    <col min="7698" max="7698" width="5.7109375" style="87" customWidth="1"/>
    <col min="7699" max="7699" width="21" style="87" customWidth="1"/>
    <col min="7700" max="7700" width="10.140625" style="87" customWidth="1"/>
    <col min="7701" max="7701" width="16.42578125" style="87" bestFit="1" customWidth="1"/>
    <col min="7702" max="7702" width="4.7109375" style="87" customWidth="1"/>
    <col min="7703" max="7703" width="6.140625" style="87" customWidth="1"/>
    <col min="7704" max="7704" width="7.5703125" style="87" bestFit="1" customWidth="1"/>
    <col min="7705" max="7705" width="4.7109375" style="87" customWidth="1"/>
    <col min="7706" max="7706" width="7.140625" style="87" bestFit="1" customWidth="1"/>
    <col min="7707" max="7707" width="6.5703125" style="87" customWidth="1"/>
    <col min="7708" max="7708" width="7.140625" style="87" bestFit="1" customWidth="1"/>
    <col min="7709" max="7709" width="6.85546875" style="87" customWidth="1"/>
    <col min="7710" max="7710" width="7.140625" style="87" bestFit="1" customWidth="1"/>
    <col min="7711" max="7711" width="10.28515625" style="87" bestFit="1" customWidth="1"/>
    <col min="7712" max="7716" width="5.28515625" style="87" customWidth="1"/>
    <col min="7717" max="7717" width="7.140625" style="87" bestFit="1" customWidth="1"/>
    <col min="7718" max="7718" width="9.7109375" style="87" customWidth="1"/>
    <col min="7719" max="7719" width="5.28515625" style="87" customWidth="1"/>
    <col min="7720" max="7720" width="10.85546875" style="87" bestFit="1" customWidth="1"/>
    <col min="7721" max="7721" width="8" style="87" bestFit="1" customWidth="1"/>
    <col min="7722" max="7722" width="10.28515625" style="87" bestFit="1" customWidth="1"/>
    <col min="7723" max="7724" width="7.140625" style="87" bestFit="1" customWidth="1"/>
    <col min="7725" max="7725" width="4.5703125" style="87" customWidth="1"/>
    <col min="7726" max="7726" width="5" style="87" customWidth="1"/>
    <col min="7727" max="7727" width="9" style="87" customWidth="1"/>
    <col min="7728" max="7728" width="5" style="87" customWidth="1"/>
    <col min="7729" max="7729" width="8.42578125" style="87" bestFit="1" customWidth="1"/>
    <col min="7730" max="7730" width="5" style="87" customWidth="1"/>
    <col min="7731" max="7731" width="10.28515625" style="87" bestFit="1" customWidth="1"/>
    <col min="7732" max="7732" width="9.5703125" style="87" bestFit="1" customWidth="1"/>
    <col min="7733" max="7733" width="9.7109375" style="87" customWidth="1"/>
    <col min="7734" max="7741" width="9.140625" style="87" customWidth="1"/>
    <col min="7742" max="7742" width="10.28515625" style="87" customWidth="1"/>
    <col min="7743" max="7746" width="9.140625" style="87" customWidth="1"/>
    <col min="7747" max="7747" width="13.28515625" style="87" bestFit="1" customWidth="1"/>
    <col min="7748" max="7748" width="9.85546875" style="87" bestFit="1" customWidth="1"/>
    <col min="7749" max="7750" width="9.85546875" style="87" customWidth="1"/>
    <col min="7751" max="7756" width="9.140625" style="87" customWidth="1"/>
    <col min="7757" max="7759" width="10.42578125" style="87" bestFit="1" customWidth="1"/>
    <col min="7760" max="7948" width="9.140625" style="87"/>
    <col min="7949" max="7949" width="6.7109375" style="87" customWidth="1"/>
    <col min="7950" max="7950" width="9" style="87" customWidth="1"/>
    <col min="7951" max="7951" width="6" style="87" customWidth="1"/>
    <col min="7952" max="7952" width="5" style="87" customWidth="1"/>
    <col min="7953" max="7953" width="4.140625" style="87" bestFit="1" customWidth="1"/>
    <col min="7954" max="7954" width="5.7109375" style="87" customWidth="1"/>
    <col min="7955" max="7955" width="21" style="87" customWidth="1"/>
    <col min="7956" max="7956" width="10.140625" style="87" customWidth="1"/>
    <col min="7957" max="7957" width="16.42578125" style="87" bestFit="1" customWidth="1"/>
    <col min="7958" max="7958" width="4.7109375" style="87" customWidth="1"/>
    <col min="7959" max="7959" width="6.140625" style="87" customWidth="1"/>
    <col min="7960" max="7960" width="7.5703125" style="87" bestFit="1" customWidth="1"/>
    <col min="7961" max="7961" width="4.7109375" style="87" customWidth="1"/>
    <col min="7962" max="7962" width="7.140625" style="87" bestFit="1" customWidth="1"/>
    <col min="7963" max="7963" width="6.5703125" style="87" customWidth="1"/>
    <col min="7964" max="7964" width="7.140625" style="87" bestFit="1" customWidth="1"/>
    <col min="7965" max="7965" width="6.85546875" style="87" customWidth="1"/>
    <col min="7966" max="7966" width="7.140625" style="87" bestFit="1" customWidth="1"/>
    <col min="7967" max="7967" width="10.28515625" style="87" bestFit="1" customWidth="1"/>
    <col min="7968" max="7972" width="5.28515625" style="87" customWidth="1"/>
    <col min="7973" max="7973" width="7.140625" style="87" bestFit="1" customWidth="1"/>
    <col min="7974" max="7974" width="9.7109375" style="87" customWidth="1"/>
    <col min="7975" max="7975" width="5.28515625" style="87" customWidth="1"/>
    <col min="7976" max="7976" width="10.85546875" style="87" bestFit="1" customWidth="1"/>
    <col min="7977" max="7977" width="8" style="87" bestFit="1" customWidth="1"/>
    <col min="7978" max="7978" width="10.28515625" style="87" bestFit="1" customWidth="1"/>
    <col min="7979" max="7980" width="7.140625" style="87" bestFit="1" customWidth="1"/>
    <col min="7981" max="7981" width="4.5703125" style="87" customWidth="1"/>
    <col min="7982" max="7982" width="5" style="87" customWidth="1"/>
    <col min="7983" max="7983" width="9" style="87" customWidth="1"/>
    <col min="7984" max="7984" width="5" style="87" customWidth="1"/>
    <col min="7985" max="7985" width="8.42578125" style="87" bestFit="1" customWidth="1"/>
    <col min="7986" max="7986" width="5" style="87" customWidth="1"/>
    <col min="7987" max="7987" width="10.28515625" style="87" bestFit="1" customWidth="1"/>
    <col min="7988" max="7988" width="9.5703125" style="87" bestFit="1" customWidth="1"/>
    <col min="7989" max="7989" width="9.7109375" style="87" customWidth="1"/>
    <col min="7990" max="7997" width="9.140625" style="87" customWidth="1"/>
    <col min="7998" max="7998" width="10.28515625" style="87" customWidth="1"/>
    <col min="7999" max="8002" width="9.140625" style="87" customWidth="1"/>
    <col min="8003" max="8003" width="13.28515625" style="87" bestFit="1" customWidth="1"/>
    <col min="8004" max="8004" width="9.85546875" style="87" bestFit="1" customWidth="1"/>
    <col min="8005" max="8006" width="9.85546875" style="87" customWidth="1"/>
    <col min="8007" max="8012" width="9.140625" style="87" customWidth="1"/>
    <col min="8013" max="8015" width="10.42578125" style="87" bestFit="1" customWidth="1"/>
    <col min="8016" max="8204" width="9.140625" style="87"/>
    <col min="8205" max="8205" width="6.7109375" style="87" customWidth="1"/>
    <col min="8206" max="8206" width="9" style="87" customWidth="1"/>
    <col min="8207" max="8207" width="6" style="87" customWidth="1"/>
    <col min="8208" max="8208" width="5" style="87" customWidth="1"/>
    <col min="8209" max="8209" width="4.140625" style="87" bestFit="1" customWidth="1"/>
    <col min="8210" max="8210" width="5.7109375" style="87" customWidth="1"/>
    <col min="8211" max="8211" width="21" style="87" customWidth="1"/>
    <col min="8212" max="8212" width="10.140625" style="87" customWidth="1"/>
    <col min="8213" max="8213" width="16.42578125" style="87" bestFit="1" customWidth="1"/>
    <col min="8214" max="8214" width="4.7109375" style="87" customWidth="1"/>
    <col min="8215" max="8215" width="6.140625" style="87" customWidth="1"/>
    <col min="8216" max="8216" width="7.5703125" style="87" bestFit="1" customWidth="1"/>
    <col min="8217" max="8217" width="4.7109375" style="87" customWidth="1"/>
    <col min="8218" max="8218" width="7.140625" style="87" bestFit="1" customWidth="1"/>
    <col min="8219" max="8219" width="6.5703125" style="87" customWidth="1"/>
    <col min="8220" max="8220" width="7.140625" style="87" bestFit="1" customWidth="1"/>
    <col min="8221" max="8221" width="6.85546875" style="87" customWidth="1"/>
    <col min="8222" max="8222" width="7.140625" style="87" bestFit="1" customWidth="1"/>
    <col min="8223" max="8223" width="10.28515625" style="87" bestFit="1" customWidth="1"/>
    <col min="8224" max="8228" width="5.28515625" style="87" customWidth="1"/>
    <col min="8229" max="8229" width="7.140625" style="87" bestFit="1" customWidth="1"/>
    <col min="8230" max="8230" width="9.7109375" style="87" customWidth="1"/>
    <col min="8231" max="8231" width="5.28515625" style="87" customWidth="1"/>
    <col min="8232" max="8232" width="10.85546875" style="87" bestFit="1" customWidth="1"/>
    <col min="8233" max="8233" width="8" style="87" bestFit="1" customWidth="1"/>
    <col min="8234" max="8234" width="10.28515625" style="87" bestFit="1" customWidth="1"/>
    <col min="8235" max="8236" width="7.140625" style="87" bestFit="1" customWidth="1"/>
    <col min="8237" max="8237" width="4.5703125" style="87" customWidth="1"/>
    <col min="8238" max="8238" width="5" style="87" customWidth="1"/>
    <col min="8239" max="8239" width="9" style="87" customWidth="1"/>
    <col min="8240" max="8240" width="5" style="87" customWidth="1"/>
    <col min="8241" max="8241" width="8.42578125" style="87" bestFit="1" customWidth="1"/>
    <col min="8242" max="8242" width="5" style="87" customWidth="1"/>
    <col min="8243" max="8243" width="10.28515625" style="87" bestFit="1" customWidth="1"/>
    <col min="8244" max="8244" width="9.5703125" style="87" bestFit="1" customWidth="1"/>
    <col min="8245" max="8245" width="9.7109375" style="87" customWidth="1"/>
    <col min="8246" max="8253" width="9.140625" style="87" customWidth="1"/>
    <col min="8254" max="8254" width="10.28515625" style="87" customWidth="1"/>
    <col min="8255" max="8258" width="9.140625" style="87" customWidth="1"/>
    <col min="8259" max="8259" width="13.28515625" style="87" bestFit="1" customWidth="1"/>
    <col min="8260" max="8260" width="9.85546875" style="87" bestFit="1" customWidth="1"/>
    <col min="8261" max="8262" width="9.85546875" style="87" customWidth="1"/>
    <col min="8263" max="8268" width="9.140625" style="87" customWidth="1"/>
    <col min="8269" max="8271" width="10.42578125" style="87" bestFit="1" customWidth="1"/>
    <col min="8272" max="8460" width="9.140625" style="87"/>
    <col min="8461" max="8461" width="6.7109375" style="87" customWidth="1"/>
    <col min="8462" max="8462" width="9" style="87" customWidth="1"/>
    <col min="8463" max="8463" width="6" style="87" customWidth="1"/>
    <col min="8464" max="8464" width="5" style="87" customWidth="1"/>
    <col min="8465" max="8465" width="4.140625" style="87" bestFit="1" customWidth="1"/>
    <col min="8466" max="8466" width="5.7109375" style="87" customWidth="1"/>
    <col min="8467" max="8467" width="21" style="87" customWidth="1"/>
    <col min="8468" max="8468" width="10.140625" style="87" customWidth="1"/>
    <col min="8469" max="8469" width="16.42578125" style="87" bestFit="1" customWidth="1"/>
    <col min="8470" max="8470" width="4.7109375" style="87" customWidth="1"/>
    <col min="8471" max="8471" width="6.140625" style="87" customWidth="1"/>
    <col min="8472" max="8472" width="7.5703125" style="87" bestFit="1" customWidth="1"/>
    <col min="8473" max="8473" width="4.7109375" style="87" customWidth="1"/>
    <col min="8474" max="8474" width="7.140625" style="87" bestFit="1" customWidth="1"/>
    <col min="8475" max="8475" width="6.5703125" style="87" customWidth="1"/>
    <col min="8476" max="8476" width="7.140625" style="87" bestFit="1" customWidth="1"/>
    <col min="8477" max="8477" width="6.85546875" style="87" customWidth="1"/>
    <col min="8478" max="8478" width="7.140625" style="87" bestFit="1" customWidth="1"/>
    <col min="8479" max="8479" width="10.28515625" style="87" bestFit="1" customWidth="1"/>
    <col min="8480" max="8484" width="5.28515625" style="87" customWidth="1"/>
    <col min="8485" max="8485" width="7.140625" style="87" bestFit="1" customWidth="1"/>
    <col min="8486" max="8486" width="9.7109375" style="87" customWidth="1"/>
    <col min="8487" max="8487" width="5.28515625" style="87" customWidth="1"/>
    <col min="8488" max="8488" width="10.85546875" style="87" bestFit="1" customWidth="1"/>
    <col min="8489" max="8489" width="8" style="87" bestFit="1" customWidth="1"/>
    <col min="8490" max="8490" width="10.28515625" style="87" bestFit="1" customWidth="1"/>
    <col min="8491" max="8492" width="7.140625" style="87" bestFit="1" customWidth="1"/>
    <col min="8493" max="8493" width="4.5703125" style="87" customWidth="1"/>
    <col min="8494" max="8494" width="5" style="87" customWidth="1"/>
    <col min="8495" max="8495" width="9" style="87" customWidth="1"/>
    <col min="8496" max="8496" width="5" style="87" customWidth="1"/>
    <col min="8497" max="8497" width="8.42578125" style="87" bestFit="1" customWidth="1"/>
    <col min="8498" max="8498" width="5" style="87" customWidth="1"/>
    <col min="8499" max="8499" width="10.28515625" style="87" bestFit="1" customWidth="1"/>
    <col min="8500" max="8500" width="9.5703125" style="87" bestFit="1" customWidth="1"/>
    <col min="8501" max="8501" width="9.7109375" style="87" customWidth="1"/>
    <col min="8502" max="8509" width="9.140625" style="87" customWidth="1"/>
    <col min="8510" max="8510" width="10.28515625" style="87" customWidth="1"/>
    <col min="8511" max="8514" width="9.140625" style="87" customWidth="1"/>
    <col min="8515" max="8515" width="13.28515625" style="87" bestFit="1" customWidth="1"/>
    <col min="8516" max="8516" width="9.85546875" style="87" bestFit="1" customWidth="1"/>
    <col min="8517" max="8518" width="9.85546875" style="87" customWidth="1"/>
    <col min="8519" max="8524" width="9.140625" style="87" customWidth="1"/>
    <col min="8525" max="8527" width="10.42578125" style="87" bestFit="1" customWidth="1"/>
    <col min="8528" max="8716" width="9.140625" style="87"/>
    <col min="8717" max="8717" width="6.7109375" style="87" customWidth="1"/>
    <col min="8718" max="8718" width="9" style="87" customWidth="1"/>
    <col min="8719" max="8719" width="6" style="87" customWidth="1"/>
    <col min="8720" max="8720" width="5" style="87" customWidth="1"/>
    <col min="8721" max="8721" width="4.140625" style="87" bestFit="1" customWidth="1"/>
    <col min="8722" max="8722" width="5.7109375" style="87" customWidth="1"/>
    <col min="8723" max="8723" width="21" style="87" customWidth="1"/>
    <col min="8724" max="8724" width="10.140625" style="87" customWidth="1"/>
    <col min="8725" max="8725" width="16.42578125" style="87" bestFit="1" customWidth="1"/>
    <col min="8726" max="8726" width="4.7109375" style="87" customWidth="1"/>
    <col min="8727" max="8727" width="6.140625" style="87" customWidth="1"/>
    <col min="8728" max="8728" width="7.5703125" style="87" bestFit="1" customWidth="1"/>
    <col min="8729" max="8729" width="4.7109375" style="87" customWidth="1"/>
    <col min="8730" max="8730" width="7.140625" style="87" bestFit="1" customWidth="1"/>
    <col min="8731" max="8731" width="6.5703125" style="87" customWidth="1"/>
    <col min="8732" max="8732" width="7.140625" style="87" bestFit="1" customWidth="1"/>
    <col min="8733" max="8733" width="6.85546875" style="87" customWidth="1"/>
    <col min="8734" max="8734" width="7.140625" style="87" bestFit="1" customWidth="1"/>
    <col min="8735" max="8735" width="10.28515625" style="87" bestFit="1" customWidth="1"/>
    <col min="8736" max="8740" width="5.28515625" style="87" customWidth="1"/>
    <col min="8741" max="8741" width="7.140625" style="87" bestFit="1" customWidth="1"/>
    <col min="8742" max="8742" width="9.7109375" style="87" customWidth="1"/>
    <col min="8743" max="8743" width="5.28515625" style="87" customWidth="1"/>
    <col min="8744" max="8744" width="10.85546875" style="87" bestFit="1" customWidth="1"/>
    <col min="8745" max="8745" width="8" style="87" bestFit="1" customWidth="1"/>
    <col min="8746" max="8746" width="10.28515625" style="87" bestFit="1" customWidth="1"/>
    <col min="8747" max="8748" width="7.140625" style="87" bestFit="1" customWidth="1"/>
    <col min="8749" max="8749" width="4.5703125" style="87" customWidth="1"/>
    <col min="8750" max="8750" width="5" style="87" customWidth="1"/>
    <col min="8751" max="8751" width="9" style="87" customWidth="1"/>
    <col min="8752" max="8752" width="5" style="87" customWidth="1"/>
    <col min="8753" max="8753" width="8.42578125" style="87" bestFit="1" customWidth="1"/>
    <col min="8754" max="8754" width="5" style="87" customWidth="1"/>
    <col min="8755" max="8755" width="10.28515625" style="87" bestFit="1" customWidth="1"/>
    <col min="8756" max="8756" width="9.5703125" style="87" bestFit="1" customWidth="1"/>
    <col min="8757" max="8757" width="9.7109375" style="87" customWidth="1"/>
    <col min="8758" max="8765" width="9.140625" style="87" customWidth="1"/>
    <col min="8766" max="8766" width="10.28515625" style="87" customWidth="1"/>
    <col min="8767" max="8770" width="9.140625" style="87" customWidth="1"/>
    <col min="8771" max="8771" width="13.28515625" style="87" bestFit="1" customWidth="1"/>
    <col min="8772" max="8772" width="9.85546875" style="87" bestFit="1" customWidth="1"/>
    <col min="8773" max="8774" width="9.85546875" style="87" customWidth="1"/>
    <col min="8775" max="8780" width="9.140625" style="87" customWidth="1"/>
    <col min="8781" max="8783" width="10.42578125" style="87" bestFit="1" customWidth="1"/>
    <col min="8784" max="8972" width="9.140625" style="87"/>
    <col min="8973" max="8973" width="6.7109375" style="87" customWidth="1"/>
    <col min="8974" max="8974" width="9" style="87" customWidth="1"/>
    <col min="8975" max="8975" width="6" style="87" customWidth="1"/>
    <col min="8976" max="8976" width="5" style="87" customWidth="1"/>
    <col min="8977" max="8977" width="4.140625" style="87" bestFit="1" customWidth="1"/>
    <col min="8978" max="8978" width="5.7109375" style="87" customWidth="1"/>
    <col min="8979" max="8979" width="21" style="87" customWidth="1"/>
    <col min="8980" max="8980" width="10.140625" style="87" customWidth="1"/>
    <col min="8981" max="8981" width="16.42578125" style="87" bestFit="1" customWidth="1"/>
    <col min="8982" max="8982" width="4.7109375" style="87" customWidth="1"/>
    <col min="8983" max="8983" width="6.140625" style="87" customWidth="1"/>
    <col min="8984" max="8984" width="7.5703125" style="87" bestFit="1" customWidth="1"/>
    <col min="8985" max="8985" width="4.7109375" style="87" customWidth="1"/>
    <col min="8986" max="8986" width="7.140625" style="87" bestFit="1" customWidth="1"/>
    <col min="8987" max="8987" width="6.5703125" style="87" customWidth="1"/>
    <col min="8988" max="8988" width="7.140625" style="87" bestFit="1" customWidth="1"/>
    <col min="8989" max="8989" width="6.85546875" style="87" customWidth="1"/>
    <col min="8990" max="8990" width="7.140625" style="87" bestFit="1" customWidth="1"/>
    <col min="8991" max="8991" width="10.28515625" style="87" bestFit="1" customWidth="1"/>
    <col min="8992" max="8996" width="5.28515625" style="87" customWidth="1"/>
    <col min="8997" max="8997" width="7.140625" style="87" bestFit="1" customWidth="1"/>
    <col min="8998" max="8998" width="9.7109375" style="87" customWidth="1"/>
    <col min="8999" max="8999" width="5.28515625" style="87" customWidth="1"/>
    <col min="9000" max="9000" width="10.85546875" style="87" bestFit="1" customWidth="1"/>
    <col min="9001" max="9001" width="8" style="87" bestFit="1" customWidth="1"/>
    <col min="9002" max="9002" width="10.28515625" style="87" bestFit="1" customWidth="1"/>
    <col min="9003" max="9004" width="7.140625" style="87" bestFit="1" customWidth="1"/>
    <col min="9005" max="9005" width="4.5703125" style="87" customWidth="1"/>
    <col min="9006" max="9006" width="5" style="87" customWidth="1"/>
    <col min="9007" max="9007" width="9" style="87" customWidth="1"/>
    <col min="9008" max="9008" width="5" style="87" customWidth="1"/>
    <col min="9009" max="9009" width="8.42578125" style="87" bestFit="1" customWidth="1"/>
    <col min="9010" max="9010" width="5" style="87" customWidth="1"/>
    <col min="9011" max="9011" width="10.28515625" style="87" bestFit="1" customWidth="1"/>
    <col min="9012" max="9012" width="9.5703125" style="87" bestFit="1" customWidth="1"/>
    <col min="9013" max="9013" width="9.7109375" style="87" customWidth="1"/>
    <col min="9014" max="9021" width="9.140625" style="87" customWidth="1"/>
    <col min="9022" max="9022" width="10.28515625" style="87" customWidth="1"/>
    <col min="9023" max="9026" width="9.140625" style="87" customWidth="1"/>
    <col min="9027" max="9027" width="13.28515625" style="87" bestFit="1" customWidth="1"/>
    <col min="9028" max="9028" width="9.85546875" style="87" bestFit="1" customWidth="1"/>
    <col min="9029" max="9030" width="9.85546875" style="87" customWidth="1"/>
    <col min="9031" max="9036" width="9.140625" style="87" customWidth="1"/>
    <col min="9037" max="9039" width="10.42578125" style="87" bestFit="1" customWidth="1"/>
    <col min="9040" max="9228" width="9.140625" style="87"/>
    <col min="9229" max="9229" width="6.7109375" style="87" customWidth="1"/>
    <col min="9230" max="9230" width="9" style="87" customWidth="1"/>
    <col min="9231" max="9231" width="6" style="87" customWidth="1"/>
    <col min="9232" max="9232" width="5" style="87" customWidth="1"/>
    <col min="9233" max="9233" width="4.140625" style="87" bestFit="1" customWidth="1"/>
    <col min="9234" max="9234" width="5.7109375" style="87" customWidth="1"/>
    <col min="9235" max="9235" width="21" style="87" customWidth="1"/>
    <col min="9236" max="9236" width="10.140625" style="87" customWidth="1"/>
    <col min="9237" max="9237" width="16.42578125" style="87" bestFit="1" customWidth="1"/>
    <col min="9238" max="9238" width="4.7109375" style="87" customWidth="1"/>
    <col min="9239" max="9239" width="6.140625" style="87" customWidth="1"/>
    <col min="9240" max="9240" width="7.5703125" style="87" bestFit="1" customWidth="1"/>
    <col min="9241" max="9241" width="4.7109375" style="87" customWidth="1"/>
    <col min="9242" max="9242" width="7.140625" style="87" bestFit="1" customWidth="1"/>
    <col min="9243" max="9243" width="6.5703125" style="87" customWidth="1"/>
    <col min="9244" max="9244" width="7.140625" style="87" bestFit="1" customWidth="1"/>
    <col min="9245" max="9245" width="6.85546875" style="87" customWidth="1"/>
    <col min="9246" max="9246" width="7.140625" style="87" bestFit="1" customWidth="1"/>
    <col min="9247" max="9247" width="10.28515625" style="87" bestFit="1" customWidth="1"/>
    <col min="9248" max="9252" width="5.28515625" style="87" customWidth="1"/>
    <col min="9253" max="9253" width="7.140625" style="87" bestFit="1" customWidth="1"/>
    <col min="9254" max="9254" width="9.7109375" style="87" customWidth="1"/>
    <col min="9255" max="9255" width="5.28515625" style="87" customWidth="1"/>
    <col min="9256" max="9256" width="10.85546875" style="87" bestFit="1" customWidth="1"/>
    <col min="9257" max="9257" width="8" style="87" bestFit="1" customWidth="1"/>
    <col min="9258" max="9258" width="10.28515625" style="87" bestFit="1" customWidth="1"/>
    <col min="9259" max="9260" width="7.140625" style="87" bestFit="1" customWidth="1"/>
    <col min="9261" max="9261" width="4.5703125" style="87" customWidth="1"/>
    <col min="9262" max="9262" width="5" style="87" customWidth="1"/>
    <col min="9263" max="9263" width="9" style="87" customWidth="1"/>
    <col min="9264" max="9264" width="5" style="87" customWidth="1"/>
    <col min="9265" max="9265" width="8.42578125" style="87" bestFit="1" customWidth="1"/>
    <col min="9266" max="9266" width="5" style="87" customWidth="1"/>
    <col min="9267" max="9267" width="10.28515625" style="87" bestFit="1" customWidth="1"/>
    <col min="9268" max="9268" width="9.5703125" style="87" bestFit="1" customWidth="1"/>
    <col min="9269" max="9269" width="9.7109375" style="87" customWidth="1"/>
    <col min="9270" max="9277" width="9.140625" style="87" customWidth="1"/>
    <col min="9278" max="9278" width="10.28515625" style="87" customWidth="1"/>
    <col min="9279" max="9282" width="9.140625" style="87" customWidth="1"/>
    <col min="9283" max="9283" width="13.28515625" style="87" bestFit="1" customWidth="1"/>
    <col min="9284" max="9284" width="9.85546875" style="87" bestFit="1" customWidth="1"/>
    <col min="9285" max="9286" width="9.85546875" style="87" customWidth="1"/>
    <col min="9287" max="9292" width="9.140625" style="87" customWidth="1"/>
    <col min="9293" max="9295" width="10.42578125" style="87" bestFit="1" customWidth="1"/>
    <col min="9296" max="9484" width="9.140625" style="87"/>
    <col min="9485" max="9485" width="6.7109375" style="87" customWidth="1"/>
    <col min="9486" max="9486" width="9" style="87" customWidth="1"/>
    <col min="9487" max="9487" width="6" style="87" customWidth="1"/>
    <col min="9488" max="9488" width="5" style="87" customWidth="1"/>
    <col min="9489" max="9489" width="4.140625" style="87" bestFit="1" customWidth="1"/>
    <col min="9490" max="9490" width="5.7109375" style="87" customWidth="1"/>
    <col min="9491" max="9491" width="21" style="87" customWidth="1"/>
    <col min="9492" max="9492" width="10.140625" style="87" customWidth="1"/>
    <col min="9493" max="9493" width="16.42578125" style="87" bestFit="1" customWidth="1"/>
    <col min="9494" max="9494" width="4.7109375" style="87" customWidth="1"/>
    <col min="9495" max="9495" width="6.140625" style="87" customWidth="1"/>
    <col min="9496" max="9496" width="7.5703125" style="87" bestFit="1" customWidth="1"/>
    <col min="9497" max="9497" width="4.7109375" style="87" customWidth="1"/>
    <col min="9498" max="9498" width="7.140625" style="87" bestFit="1" customWidth="1"/>
    <col min="9499" max="9499" width="6.5703125" style="87" customWidth="1"/>
    <col min="9500" max="9500" width="7.140625" style="87" bestFit="1" customWidth="1"/>
    <col min="9501" max="9501" width="6.85546875" style="87" customWidth="1"/>
    <col min="9502" max="9502" width="7.140625" style="87" bestFit="1" customWidth="1"/>
    <col min="9503" max="9503" width="10.28515625" style="87" bestFit="1" customWidth="1"/>
    <col min="9504" max="9508" width="5.28515625" style="87" customWidth="1"/>
    <col min="9509" max="9509" width="7.140625" style="87" bestFit="1" customWidth="1"/>
    <col min="9510" max="9510" width="9.7109375" style="87" customWidth="1"/>
    <col min="9511" max="9511" width="5.28515625" style="87" customWidth="1"/>
    <col min="9512" max="9512" width="10.85546875" style="87" bestFit="1" customWidth="1"/>
    <col min="9513" max="9513" width="8" style="87" bestFit="1" customWidth="1"/>
    <col min="9514" max="9514" width="10.28515625" style="87" bestFit="1" customWidth="1"/>
    <col min="9515" max="9516" width="7.140625" style="87" bestFit="1" customWidth="1"/>
    <col min="9517" max="9517" width="4.5703125" style="87" customWidth="1"/>
    <col min="9518" max="9518" width="5" style="87" customWidth="1"/>
    <col min="9519" max="9519" width="9" style="87" customWidth="1"/>
    <col min="9520" max="9520" width="5" style="87" customWidth="1"/>
    <col min="9521" max="9521" width="8.42578125" style="87" bestFit="1" customWidth="1"/>
    <col min="9522" max="9522" width="5" style="87" customWidth="1"/>
    <col min="9523" max="9523" width="10.28515625" style="87" bestFit="1" customWidth="1"/>
    <col min="9524" max="9524" width="9.5703125" style="87" bestFit="1" customWidth="1"/>
    <col min="9525" max="9525" width="9.7109375" style="87" customWidth="1"/>
    <col min="9526" max="9533" width="9.140625" style="87" customWidth="1"/>
    <col min="9534" max="9534" width="10.28515625" style="87" customWidth="1"/>
    <col min="9535" max="9538" width="9.140625" style="87" customWidth="1"/>
    <col min="9539" max="9539" width="13.28515625" style="87" bestFit="1" customWidth="1"/>
    <col min="9540" max="9540" width="9.85546875" style="87" bestFit="1" customWidth="1"/>
    <col min="9541" max="9542" width="9.85546875" style="87" customWidth="1"/>
    <col min="9543" max="9548" width="9.140625" style="87" customWidth="1"/>
    <col min="9549" max="9551" width="10.42578125" style="87" bestFit="1" customWidth="1"/>
    <col min="9552" max="9740" width="9.140625" style="87"/>
    <col min="9741" max="9741" width="6.7109375" style="87" customWidth="1"/>
    <col min="9742" max="9742" width="9" style="87" customWidth="1"/>
    <col min="9743" max="9743" width="6" style="87" customWidth="1"/>
    <col min="9744" max="9744" width="5" style="87" customWidth="1"/>
    <col min="9745" max="9745" width="4.140625" style="87" bestFit="1" customWidth="1"/>
    <col min="9746" max="9746" width="5.7109375" style="87" customWidth="1"/>
    <col min="9747" max="9747" width="21" style="87" customWidth="1"/>
    <col min="9748" max="9748" width="10.140625" style="87" customWidth="1"/>
    <col min="9749" max="9749" width="16.42578125" style="87" bestFit="1" customWidth="1"/>
    <col min="9750" max="9750" width="4.7109375" style="87" customWidth="1"/>
    <col min="9751" max="9751" width="6.140625" style="87" customWidth="1"/>
    <col min="9752" max="9752" width="7.5703125" style="87" bestFit="1" customWidth="1"/>
    <col min="9753" max="9753" width="4.7109375" style="87" customWidth="1"/>
    <col min="9754" max="9754" width="7.140625" style="87" bestFit="1" customWidth="1"/>
    <col min="9755" max="9755" width="6.5703125" style="87" customWidth="1"/>
    <col min="9756" max="9756" width="7.140625" style="87" bestFit="1" customWidth="1"/>
    <col min="9757" max="9757" width="6.85546875" style="87" customWidth="1"/>
    <col min="9758" max="9758" width="7.140625" style="87" bestFit="1" customWidth="1"/>
    <col min="9759" max="9759" width="10.28515625" style="87" bestFit="1" customWidth="1"/>
    <col min="9760" max="9764" width="5.28515625" style="87" customWidth="1"/>
    <col min="9765" max="9765" width="7.140625" style="87" bestFit="1" customWidth="1"/>
    <col min="9766" max="9766" width="9.7109375" style="87" customWidth="1"/>
    <col min="9767" max="9767" width="5.28515625" style="87" customWidth="1"/>
    <col min="9768" max="9768" width="10.85546875" style="87" bestFit="1" customWidth="1"/>
    <col min="9769" max="9769" width="8" style="87" bestFit="1" customWidth="1"/>
    <col min="9770" max="9770" width="10.28515625" style="87" bestFit="1" customWidth="1"/>
    <col min="9771" max="9772" width="7.140625" style="87" bestFit="1" customWidth="1"/>
    <col min="9773" max="9773" width="4.5703125" style="87" customWidth="1"/>
    <col min="9774" max="9774" width="5" style="87" customWidth="1"/>
    <col min="9775" max="9775" width="9" style="87" customWidth="1"/>
    <col min="9776" max="9776" width="5" style="87" customWidth="1"/>
    <col min="9777" max="9777" width="8.42578125" style="87" bestFit="1" customWidth="1"/>
    <col min="9778" max="9778" width="5" style="87" customWidth="1"/>
    <col min="9779" max="9779" width="10.28515625" style="87" bestFit="1" customWidth="1"/>
    <col min="9780" max="9780" width="9.5703125" style="87" bestFit="1" customWidth="1"/>
    <col min="9781" max="9781" width="9.7109375" style="87" customWidth="1"/>
    <col min="9782" max="9789" width="9.140625" style="87" customWidth="1"/>
    <col min="9790" max="9790" width="10.28515625" style="87" customWidth="1"/>
    <col min="9791" max="9794" width="9.140625" style="87" customWidth="1"/>
    <col min="9795" max="9795" width="13.28515625" style="87" bestFit="1" customWidth="1"/>
    <col min="9796" max="9796" width="9.85546875" style="87" bestFit="1" customWidth="1"/>
    <col min="9797" max="9798" width="9.85546875" style="87" customWidth="1"/>
    <col min="9799" max="9804" width="9.140625" style="87" customWidth="1"/>
    <col min="9805" max="9807" width="10.42578125" style="87" bestFit="1" customWidth="1"/>
    <col min="9808" max="9996" width="9.140625" style="87"/>
    <col min="9997" max="9997" width="6.7109375" style="87" customWidth="1"/>
    <col min="9998" max="9998" width="9" style="87" customWidth="1"/>
    <col min="9999" max="9999" width="6" style="87" customWidth="1"/>
    <col min="10000" max="10000" width="5" style="87" customWidth="1"/>
    <col min="10001" max="10001" width="4.140625" style="87" bestFit="1" customWidth="1"/>
    <col min="10002" max="10002" width="5.7109375" style="87" customWidth="1"/>
    <col min="10003" max="10003" width="21" style="87" customWidth="1"/>
    <col min="10004" max="10004" width="10.140625" style="87" customWidth="1"/>
    <col min="10005" max="10005" width="16.42578125" style="87" bestFit="1" customWidth="1"/>
    <col min="10006" max="10006" width="4.7109375" style="87" customWidth="1"/>
    <col min="10007" max="10007" width="6.140625" style="87" customWidth="1"/>
    <col min="10008" max="10008" width="7.5703125" style="87" bestFit="1" customWidth="1"/>
    <col min="10009" max="10009" width="4.7109375" style="87" customWidth="1"/>
    <col min="10010" max="10010" width="7.140625" style="87" bestFit="1" customWidth="1"/>
    <col min="10011" max="10011" width="6.5703125" style="87" customWidth="1"/>
    <col min="10012" max="10012" width="7.140625" style="87" bestFit="1" customWidth="1"/>
    <col min="10013" max="10013" width="6.85546875" style="87" customWidth="1"/>
    <col min="10014" max="10014" width="7.140625" style="87" bestFit="1" customWidth="1"/>
    <col min="10015" max="10015" width="10.28515625" style="87" bestFit="1" customWidth="1"/>
    <col min="10016" max="10020" width="5.28515625" style="87" customWidth="1"/>
    <col min="10021" max="10021" width="7.140625" style="87" bestFit="1" customWidth="1"/>
    <col min="10022" max="10022" width="9.7109375" style="87" customWidth="1"/>
    <col min="10023" max="10023" width="5.28515625" style="87" customWidth="1"/>
    <col min="10024" max="10024" width="10.85546875" style="87" bestFit="1" customWidth="1"/>
    <col min="10025" max="10025" width="8" style="87" bestFit="1" customWidth="1"/>
    <col min="10026" max="10026" width="10.28515625" style="87" bestFit="1" customWidth="1"/>
    <col min="10027" max="10028" width="7.140625" style="87" bestFit="1" customWidth="1"/>
    <col min="10029" max="10029" width="4.5703125" style="87" customWidth="1"/>
    <col min="10030" max="10030" width="5" style="87" customWidth="1"/>
    <col min="10031" max="10031" width="9" style="87" customWidth="1"/>
    <col min="10032" max="10032" width="5" style="87" customWidth="1"/>
    <col min="10033" max="10033" width="8.42578125" style="87" bestFit="1" customWidth="1"/>
    <col min="10034" max="10034" width="5" style="87" customWidth="1"/>
    <col min="10035" max="10035" width="10.28515625" style="87" bestFit="1" customWidth="1"/>
    <col min="10036" max="10036" width="9.5703125" style="87" bestFit="1" customWidth="1"/>
    <col min="10037" max="10037" width="9.7109375" style="87" customWidth="1"/>
    <col min="10038" max="10045" width="9.140625" style="87" customWidth="1"/>
    <col min="10046" max="10046" width="10.28515625" style="87" customWidth="1"/>
    <col min="10047" max="10050" width="9.140625" style="87" customWidth="1"/>
    <col min="10051" max="10051" width="13.28515625" style="87" bestFit="1" customWidth="1"/>
    <col min="10052" max="10052" width="9.85546875" style="87" bestFit="1" customWidth="1"/>
    <col min="10053" max="10054" width="9.85546875" style="87" customWidth="1"/>
    <col min="10055" max="10060" width="9.140625" style="87" customWidth="1"/>
    <col min="10061" max="10063" width="10.42578125" style="87" bestFit="1" customWidth="1"/>
    <col min="10064" max="10252" width="9.140625" style="87"/>
    <col min="10253" max="10253" width="6.7109375" style="87" customWidth="1"/>
    <col min="10254" max="10254" width="9" style="87" customWidth="1"/>
    <col min="10255" max="10255" width="6" style="87" customWidth="1"/>
    <col min="10256" max="10256" width="5" style="87" customWidth="1"/>
    <col min="10257" max="10257" width="4.140625" style="87" bestFit="1" customWidth="1"/>
    <col min="10258" max="10258" width="5.7109375" style="87" customWidth="1"/>
    <col min="10259" max="10259" width="21" style="87" customWidth="1"/>
    <col min="10260" max="10260" width="10.140625" style="87" customWidth="1"/>
    <col min="10261" max="10261" width="16.42578125" style="87" bestFit="1" customWidth="1"/>
    <col min="10262" max="10262" width="4.7109375" style="87" customWidth="1"/>
    <col min="10263" max="10263" width="6.140625" style="87" customWidth="1"/>
    <col min="10264" max="10264" width="7.5703125" style="87" bestFit="1" customWidth="1"/>
    <col min="10265" max="10265" width="4.7109375" style="87" customWidth="1"/>
    <col min="10266" max="10266" width="7.140625" style="87" bestFit="1" customWidth="1"/>
    <col min="10267" max="10267" width="6.5703125" style="87" customWidth="1"/>
    <col min="10268" max="10268" width="7.140625" style="87" bestFit="1" customWidth="1"/>
    <col min="10269" max="10269" width="6.85546875" style="87" customWidth="1"/>
    <col min="10270" max="10270" width="7.140625" style="87" bestFit="1" customWidth="1"/>
    <col min="10271" max="10271" width="10.28515625" style="87" bestFit="1" customWidth="1"/>
    <col min="10272" max="10276" width="5.28515625" style="87" customWidth="1"/>
    <col min="10277" max="10277" width="7.140625" style="87" bestFit="1" customWidth="1"/>
    <col min="10278" max="10278" width="9.7109375" style="87" customWidth="1"/>
    <col min="10279" max="10279" width="5.28515625" style="87" customWidth="1"/>
    <col min="10280" max="10280" width="10.85546875" style="87" bestFit="1" customWidth="1"/>
    <col min="10281" max="10281" width="8" style="87" bestFit="1" customWidth="1"/>
    <col min="10282" max="10282" width="10.28515625" style="87" bestFit="1" customWidth="1"/>
    <col min="10283" max="10284" width="7.140625" style="87" bestFit="1" customWidth="1"/>
    <col min="10285" max="10285" width="4.5703125" style="87" customWidth="1"/>
    <col min="10286" max="10286" width="5" style="87" customWidth="1"/>
    <col min="10287" max="10287" width="9" style="87" customWidth="1"/>
    <col min="10288" max="10288" width="5" style="87" customWidth="1"/>
    <col min="10289" max="10289" width="8.42578125" style="87" bestFit="1" customWidth="1"/>
    <col min="10290" max="10290" width="5" style="87" customWidth="1"/>
    <col min="10291" max="10291" width="10.28515625" style="87" bestFit="1" customWidth="1"/>
    <col min="10292" max="10292" width="9.5703125" style="87" bestFit="1" customWidth="1"/>
    <col min="10293" max="10293" width="9.7109375" style="87" customWidth="1"/>
    <col min="10294" max="10301" width="9.140625" style="87" customWidth="1"/>
    <col min="10302" max="10302" width="10.28515625" style="87" customWidth="1"/>
    <col min="10303" max="10306" width="9.140625" style="87" customWidth="1"/>
    <col min="10307" max="10307" width="13.28515625" style="87" bestFit="1" customWidth="1"/>
    <col min="10308" max="10308" width="9.85546875" style="87" bestFit="1" customWidth="1"/>
    <col min="10309" max="10310" width="9.85546875" style="87" customWidth="1"/>
    <col min="10311" max="10316" width="9.140625" style="87" customWidth="1"/>
    <col min="10317" max="10319" width="10.42578125" style="87" bestFit="1" customWidth="1"/>
    <col min="10320" max="10508" width="9.140625" style="87"/>
    <col min="10509" max="10509" width="6.7109375" style="87" customWidth="1"/>
    <col min="10510" max="10510" width="9" style="87" customWidth="1"/>
    <col min="10511" max="10511" width="6" style="87" customWidth="1"/>
    <col min="10512" max="10512" width="5" style="87" customWidth="1"/>
    <col min="10513" max="10513" width="4.140625" style="87" bestFit="1" customWidth="1"/>
    <col min="10514" max="10514" width="5.7109375" style="87" customWidth="1"/>
    <col min="10515" max="10515" width="21" style="87" customWidth="1"/>
    <col min="10516" max="10516" width="10.140625" style="87" customWidth="1"/>
    <col min="10517" max="10517" width="16.42578125" style="87" bestFit="1" customWidth="1"/>
    <col min="10518" max="10518" width="4.7109375" style="87" customWidth="1"/>
    <col min="10519" max="10519" width="6.140625" style="87" customWidth="1"/>
    <col min="10520" max="10520" width="7.5703125" style="87" bestFit="1" customWidth="1"/>
    <col min="10521" max="10521" width="4.7109375" style="87" customWidth="1"/>
    <col min="10522" max="10522" width="7.140625" style="87" bestFit="1" customWidth="1"/>
    <col min="10523" max="10523" width="6.5703125" style="87" customWidth="1"/>
    <col min="10524" max="10524" width="7.140625" style="87" bestFit="1" customWidth="1"/>
    <col min="10525" max="10525" width="6.85546875" style="87" customWidth="1"/>
    <col min="10526" max="10526" width="7.140625" style="87" bestFit="1" customWidth="1"/>
    <col min="10527" max="10527" width="10.28515625" style="87" bestFit="1" customWidth="1"/>
    <col min="10528" max="10532" width="5.28515625" style="87" customWidth="1"/>
    <col min="10533" max="10533" width="7.140625" style="87" bestFit="1" customWidth="1"/>
    <col min="10534" max="10534" width="9.7109375" style="87" customWidth="1"/>
    <col min="10535" max="10535" width="5.28515625" style="87" customWidth="1"/>
    <col min="10536" max="10536" width="10.85546875" style="87" bestFit="1" customWidth="1"/>
    <col min="10537" max="10537" width="8" style="87" bestFit="1" customWidth="1"/>
    <col min="10538" max="10538" width="10.28515625" style="87" bestFit="1" customWidth="1"/>
    <col min="10539" max="10540" width="7.140625" style="87" bestFit="1" customWidth="1"/>
    <col min="10541" max="10541" width="4.5703125" style="87" customWidth="1"/>
    <col min="10542" max="10542" width="5" style="87" customWidth="1"/>
    <col min="10543" max="10543" width="9" style="87" customWidth="1"/>
    <col min="10544" max="10544" width="5" style="87" customWidth="1"/>
    <col min="10545" max="10545" width="8.42578125" style="87" bestFit="1" customWidth="1"/>
    <col min="10546" max="10546" width="5" style="87" customWidth="1"/>
    <col min="10547" max="10547" width="10.28515625" style="87" bestFit="1" customWidth="1"/>
    <col min="10548" max="10548" width="9.5703125" style="87" bestFit="1" customWidth="1"/>
    <col min="10549" max="10549" width="9.7109375" style="87" customWidth="1"/>
    <col min="10550" max="10557" width="9.140625" style="87" customWidth="1"/>
    <col min="10558" max="10558" width="10.28515625" style="87" customWidth="1"/>
    <col min="10559" max="10562" width="9.140625" style="87" customWidth="1"/>
    <col min="10563" max="10563" width="13.28515625" style="87" bestFit="1" customWidth="1"/>
    <col min="10564" max="10564" width="9.85546875" style="87" bestFit="1" customWidth="1"/>
    <col min="10565" max="10566" width="9.85546875" style="87" customWidth="1"/>
    <col min="10567" max="10572" width="9.140625" style="87" customWidth="1"/>
    <col min="10573" max="10575" width="10.42578125" style="87" bestFit="1" customWidth="1"/>
    <col min="10576" max="10764" width="9.140625" style="87"/>
    <col min="10765" max="10765" width="6.7109375" style="87" customWidth="1"/>
    <col min="10766" max="10766" width="9" style="87" customWidth="1"/>
    <col min="10767" max="10767" width="6" style="87" customWidth="1"/>
    <col min="10768" max="10768" width="5" style="87" customWidth="1"/>
    <col min="10769" max="10769" width="4.140625" style="87" bestFit="1" customWidth="1"/>
    <col min="10770" max="10770" width="5.7109375" style="87" customWidth="1"/>
    <col min="10771" max="10771" width="21" style="87" customWidth="1"/>
    <col min="10772" max="10772" width="10.140625" style="87" customWidth="1"/>
    <col min="10773" max="10773" width="16.42578125" style="87" bestFit="1" customWidth="1"/>
    <col min="10774" max="10774" width="4.7109375" style="87" customWidth="1"/>
    <col min="10775" max="10775" width="6.140625" style="87" customWidth="1"/>
    <col min="10776" max="10776" width="7.5703125" style="87" bestFit="1" customWidth="1"/>
    <col min="10777" max="10777" width="4.7109375" style="87" customWidth="1"/>
    <col min="10778" max="10778" width="7.140625" style="87" bestFit="1" customWidth="1"/>
    <col min="10779" max="10779" width="6.5703125" style="87" customWidth="1"/>
    <col min="10780" max="10780" width="7.140625" style="87" bestFit="1" customWidth="1"/>
    <col min="10781" max="10781" width="6.85546875" style="87" customWidth="1"/>
    <col min="10782" max="10782" width="7.140625" style="87" bestFit="1" customWidth="1"/>
    <col min="10783" max="10783" width="10.28515625" style="87" bestFit="1" customWidth="1"/>
    <col min="10784" max="10788" width="5.28515625" style="87" customWidth="1"/>
    <col min="10789" max="10789" width="7.140625" style="87" bestFit="1" customWidth="1"/>
    <col min="10790" max="10790" width="9.7109375" style="87" customWidth="1"/>
    <col min="10791" max="10791" width="5.28515625" style="87" customWidth="1"/>
    <col min="10792" max="10792" width="10.85546875" style="87" bestFit="1" customWidth="1"/>
    <col min="10793" max="10793" width="8" style="87" bestFit="1" customWidth="1"/>
    <col min="10794" max="10794" width="10.28515625" style="87" bestFit="1" customWidth="1"/>
    <col min="10795" max="10796" width="7.140625" style="87" bestFit="1" customWidth="1"/>
    <col min="10797" max="10797" width="4.5703125" style="87" customWidth="1"/>
    <col min="10798" max="10798" width="5" style="87" customWidth="1"/>
    <col min="10799" max="10799" width="9" style="87" customWidth="1"/>
    <col min="10800" max="10800" width="5" style="87" customWidth="1"/>
    <col min="10801" max="10801" width="8.42578125" style="87" bestFit="1" customWidth="1"/>
    <col min="10802" max="10802" width="5" style="87" customWidth="1"/>
    <col min="10803" max="10803" width="10.28515625" style="87" bestFit="1" customWidth="1"/>
    <col min="10804" max="10804" width="9.5703125" style="87" bestFit="1" customWidth="1"/>
    <col min="10805" max="10805" width="9.7109375" style="87" customWidth="1"/>
    <col min="10806" max="10813" width="9.140625" style="87" customWidth="1"/>
    <col min="10814" max="10814" width="10.28515625" style="87" customWidth="1"/>
    <col min="10815" max="10818" width="9.140625" style="87" customWidth="1"/>
    <col min="10819" max="10819" width="13.28515625" style="87" bestFit="1" customWidth="1"/>
    <col min="10820" max="10820" width="9.85546875" style="87" bestFit="1" customWidth="1"/>
    <col min="10821" max="10822" width="9.85546875" style="87" customWidth="1"/>
    <col min="10823" max="10828" width="9.140625" style="87" customWidth="1"/>
    <col min="10829" max="10831" width="10.42578125" style="87" bestFit="1" customWidth="1"/>
    <col min="10832" max="11020" width="9.140625" style="87"/>
    <col min="11021" max="11021" width="6.7109375" style="87" customWidth="1"/>
    <col min="11022" max="11022" width="9" style="87" customWidth="1"/>
    <col min="11023" max="11023" width="6" style="87" customWidth="1"/>
    <col min="11024" max="11024" width="5" style="87" customWidth="1"/>
    <col min="11025" max="11025" width="4.140625" style="87" bestFit="1" customWidth="1"/>
    <col min="11026" max="11026" width="5.7109375" style="87" customWidth="1"/>
    <col min="11027" max="11027" width="21" style="87" customWidth="1"/>
    <col min="11028" max="11028" width="10.140625" style="87" customWidth="1"/>
    <col min="11029" max="11029" width="16.42578125" style="87" bestFit="1" customWidth="1"/>
    <col min="11030" max="11030" width="4.7109375" style="87" customWidth="1"/>
    <col min="11031" max="11031" width="6.140625" style="87" customWidth="1"/>
    <col min="11032" max="11032" width="7.5703125" style="87" bestFit="1" customWidth="1"/>
    <col min="11033" max="11033" width="4.7109375" style="87" customWidth="1"/>
    <col min="11034" max="11034" width="7.140625" style="87" bestFit="1" customWidth="1"/>
    <col min="11035" max="11035" width="6.5703125" style="87" customWidth="1"/>
    <col min="11036" max="11036" width="7.140625" style="87" bestFit="1" customWidth="1"/>
    <col min="11037" max="11037" width="6.85546875" style="87" customWidth="1"/>
    <col min="11038" max="11038" width="7.140625" style="87" bestFit="1" customWidth="1"/>
    <col min="11039" max="11039" width="10.28515625" style="87" bestFit="1" customWidth="1"/>
    <col min="11040" max="11044" width="5.28515625" style="87" customWidth="1"/>
    <col min="11045" max="11045" width="7.140625" style="87" bestFit="1" customWidth="1"/>
    <col min="11046" max="11046" width="9.7109375" style="87" customWidth="1"/>
    <col min="11047" max="11047" width="5.28515625" style="87" customWidth="1"/>
    <col min="11048" max="11048" width="10.85546875" style="87" bestFit="1" customWidth="1"/>
    <col min="11049" max="11049" width="8" style="87" bestFit="1" customWidth="1"/>
    <col min="11050" max="11050" width="10.28515625" style="87" bestFit="1" customWidth="1"/>
    <col min="11051" max="11052" width="7.140625" style="87" bestFit="1" customWidth="1"/>
    <col min="11053" max="11053" width="4.5703125" style="87" customWidth="1"/>
    <col min="11054" max="11054" width="5" style="87" customWidth="1"/>
    <col min="11055" max="11055" width="9" style="87" customWidth="1"/>
    <col min="11056" max="11056" width="5" style="87" customWidth="1"/>
    <col min="11057" max="11057" width="8.42578125" style="87" bestFit="1" customWidth="1"/>
    <col min="11058" max="11058" width="5" style="87" customWidth="1"/>
    <col min="11059" max="11059" width="10.28515625" style="87" bestFit="1" customWidth="1"/>
    <col min="11060" max="11060" width="9.5703125" style="87" bestFit="1" customWidth="1"/>
    <col min="11061" max="11061" width="9.7109375" style="87" customWidth="1"/>
    <col min="11062" max="11069" width="9.140625" style="87" customWidth="1"/>
    <col min="11070" max="11070" width="10.28515625" style="87" customWidth="1"/>
    <col min="11071" max="11074" width="9.140625" style="87" customWidth="1"/>
    <col min="11075" max="11075" width="13.28515625" style="87" bestFit="1" customWidth="1"/>
    <col min="11076" max="11076" width="9.85546875" style="87" bestFit="1" customWidth="1"/>
    <col min="11077" max="11078" width="9.85546875" style="87" customWidth="1"/>
    <col min="11079" max="11084" width="9.140625" style="87" customWidth="1"/>
    <col min="11085" max="11087" width="10.42578125" style="87" bestFit="1" customWidth="1"/>
    <col min="11088" max="11276" width="9.140625" style="87"/>
    <col min="11277" max="11277" width="6.7109375" style="87" customWidth="1"/>
    <col min="11278" max="11278" width="9" style="87" customWidth="1"/>
    <col min="11279" max="11279" width="6" style="87" customWidth="1"/>
    <col min="11280" max="11280" width="5" style="87" customWidth="1"/>
    <col min="11281" max="11281" width="4.140625" style="87" bestFit="1" customWidth="1"/>
    <col min="11282" max="11282" width="5.7109375" style="87" customWidth="1"/>
    <col min="11283" max="11283" width="21" style="87" customWidth="1"/>
    <col min="11284" max="11284" width="10.140625" style="87" customWidth="1"/>
    <col min="11285" max="11285" width="16.42578125" style="87" bestFit="1" customWidth="1"/>
    <col min="11286" max="11286" width="4.7109375" style="87" customWidth="1"/>
    <col min="11287" max="11287" width="6.140625" style="87" customWidth="1"/>
    <col min="11288" max="11288" width="7.5703125" style="87" bestFit="1" customWidth="1"/>
    <col min="11289" max="11289" width="4.7109375" style="87" customWidth="1"/>
    <col min="11290" max="11290" width="7.140625" style="87" bestFit="1" customWidth="1"/>
    <col min="11291" max="11291" width="6.5703125" style="87" customWidth="1"/>
    <col min="11292" max="11292" width="7.140625" style="87" bestFit="1" customWidth="1"/>
    <col min="11293" max="11293" width="6.85546875" style="87" customWidth="1"/>
    <col min="11294" max="11294" width="7.140625" style="87" bestFit="1" customWidth="1"/>
    <col min="11295" max="11295" width="10.28515625" style="87" bestFit="1" customWidth="1"/>
    <col min="11296" max="11300" width="5.28515625" style="87" customWidth="1"/>
    <col min="11301" max="11301" width="7.140625" style="87" bestFit="1" customWidth="1"/>
    <col min="11302" max="11302" width="9.7109375" style="87" customWidth="1"/>
    <col min="11303" max="11303" width="5.28515625" style="87" customWidth="1"/>
    <col min="11304" max="11304" width="10.85546875" style="87" bestFit="1" customWidth="1"/>
    <col min="11305" max="11305" width="8" style="87" bestFit="1" customWidth="1"/>
    <col min="11306" max="11306" width="10.28515625" style="87" bestFit="1" customWidth="1"/>
    <col min="11307" max="11308" width="7.140625" style="87" bestFit="1" customWidth="1"/>
    <col min="11309" max="11309" width="4.5703125" style="87" customWidth="1"/>
    <col min="11310" max="11310" width="5" style="87" customWidth="1"/>
    <col min="11311" max="11311" width="9" style="87" customWidth="1"/>
    <col min="11312" max="11312" width="5" style="87" customWidth="1"/>
    <col min="11313" max="11313" width="8.42578125" style="87" bestFit="1" customWidth="1"/>
    <col min="11314" max="11314" width="5" style="87" customWidth="1"/>
    <col min="11315" max="11315" width="10.28515625" style="87" bestFit="1" customWidth="1"/>
    <col min="11316" max="11316" width="9.5703125" style="87" bestFit="1" customWidth="1"/>
    <col min="11317" max="11317" width="9.7109375" style="87" customWidth="1"/>
    <col min="11318" max="11325" width="9.140625" style="87" customWidth="1"/>
    <col min="11326" max="11326" width="10.28515625" style="87" customWidth="1"/>
    <col min="11327" max="11330" width="9.140625" style="87" customWidth="1"/>
    <col min="11331" max="11331" width="13.28515625" style="87" bestFit="1" customWidth="1"/>
    <col min="11332" max="11332" width="9.85546875" style="87" bestFit="1" customWidth="1"/>
    <col min="11333" max="11334" width="9.85546875" style="87" customWidth="1"/>
    <col min="11335" max="11340" width="9.140625" style="87" customWidth="1"/>
    <col min="11341" max="11343" width="10.42578125" style="87" bestFit="1" customWidth="1"/>
    <col min="11344" max="11532" width="9.140625" style="87"/>
    <col min="11533" max="11533" width="6.7109375" style="87" customWidth="1"/>
    <col min="11534" max="11534" width="9" style="87" customWidth="1"/>
    <col min="11535" max="11535" width="6" style="87" customWidth="1"/>
    <col min="11536" max="11536" width="5" style="87" customWidth="1"/>
    <col min="11537" max="11537" width="4.140625" style="87" bestFit="1" customWidth="1"/>
    <col min="11538" max="11538" width="5.7109375" style="87" customWidth="1"/>
    <col min="11539" max="11539" width="21" style="87" customWidth="1"/>
    <col min="11540" max="11540" width="10.140625" style="87" customWidth="1"/>
    <col min="11541" max="11541" width="16.42578125" style="87" bestFit="1" customWidth="1"/>
    <col min="11542" max="11542" width="4.7109375" style="87" customWidth="1"/>
    <col min="11543" max="11543" width="6.140625" style="87" customWidth="1"/>
    <col min="11544" max="11544" width="7.5703125" style="87" bestFit="1" customWidth="1"/>
    <col min="11545" max="11545" width="4.7109375" style="87" customWidth="1"/>
    <col min="11546" max="11546" width="7.140625" style="87" bestFit="1" customWidth="1"/>
    <col min="11547" max="11547" width="6.5703125" style="87" customWidth="1"/>
    <col min="11548" max="11548" width="7.140625" style="87" bestFit="1" customWidth="1"/>
    <col min="11549" max="11549" width="6.85546875" style="87" customWidth="1"/>
    <col min="11550" max="11550" width="7.140625" style="87" bestFit="1" customWidth="1"/>
    <col min="11551" max="11551" width="10.28515625" style="87" bestFit="1" customWidth="1"/>
    <col min="11552" max="11556" width="5.28515625" style="87" customWidth="1"/>
    <col min="11557" max="11557" width="7.140625" style="87" bestFit="1" customWidth="1"/>
    <col min="11558" max="11558" width="9.7109375" style="87" customWidth="1"/>
    <col min="11559" max="11559" width="5.28515625" style="87" customWidth="1"/>
    <col min="11560" max="11560" width="10.85546875" style="87" bestFit="1" customWidth="1"/>
    <col min="11561" max="11561" width="8" style="87" bestFit="1" customWidth="1"/>
    <col min="11562" max="11562" width="10.28515625" style="87" bestFit="1" customWidth="1"/>
    <col min="11563" max="11564" width="7.140625" style="87" bestFit="1" customWidth="1"/>
    <col min="11565" max="11565" width="4.5703125" style="87" customWidth="1"/>
    <col min="11566" max="11566" width="5" style="87" customWidth="1"/>
    <col min="11567" max="11567" width="9" style="87" customWidth="1"/>
    <col min="11568" max="11568" width="5" style="87" customWidth="1"/>
    <col min="11569" max="11569" width="8.42578125" style="87" bestFit="1" customWidth="1"/>
    <col min="11570" max="11570" width="5" style="87" customWidth="1"/>
    <col min="11571" max="11571" width="10.28515625" style="87" bestFit="1" customWidth="1"/>
    <col min="11572" max="11572" width="9.5703125" style="87" bestFit="1" customWidth="1"/>
    <col min="11573" max="11573" width="9.7109375" style="87" customWidth="1"/>
    <col min="11574" max="11581" width="9.140625" style="87" customWidth="1"/>
    <col min="11582" max="11582" width="10.28515625" style="87" customWidth="1"/>
    <col min="11583" max="11586" width="9.140625" style="87" customWidth="1"/>
    <col min="11587" max="11587" width="13.28515625" style="87" bestFit="1" customWidth="1"/>
    <col min="11588" max="11588" width="9.85546875" style="87" bestFit="1" customWidth="1"/>
    <col min="11589" max="11590" width="9.85546875" style="87" customWidth="1"/>
    <col min="11591" max="11596" width="9.140625" style="87" customWidth="1"/>
    <col min="11597" max="11599" width="10.42578125" style="87" bestFit="1" customWidth="1"/>
    <col min="11600" max="11788" width="9.140625" style="87"/>
    <col min="11789" max="11789" width="6.7109375" style="87" customWidth="1"/>
    <col min="11790" max="11790" width="9" style="87" customWidth="1"/>
    <col min="11791" max="11791" width="6" style="87" customWidth="1"/>
    <col min="11792" max="11792" width="5" style="87" customWidth="1"/>
    <col min="11793" max="11793" width="4.140625" style="87" bestFit="1" customWidth="1"/>
    <col min="11794" max="11794" width="5.7109375" style="87" customWidth="1"/>
    <col min="11795" max="11795" width="21" style="87" customWidth="1"/>
    <col min="11796" max="11796" width="10.140625" style="87" customWidth="1"/>
    <col min="11797" max="11797" width="16.42578125" style="87" bestFit="1" customWidth="1"/>
    <col min="11798" max="11798" width="4.7109375" style="87" customWidth="1"/>
    <col min="11799" max="11799" width="6.140625" style="87" customWidth="1"/>
    <col min="11800" max="11800" width="7.5703125" style="87" bestFit="1" customWidth="1"/>
    <col min="11801" max="11801" width="4.7109375" style="87" customWidth="1"/>
    <col min="11802" max="11802" width="7.140625" style="87" bestFit="1" customWidth="1"/>
    <col min="11803" max="11803" width="6.5703125" style="87" customWidth="1"/>
    <col min="11804" max="11804" width="7.140625" style="87" bestFit="1" customWidth="1"/>
    <col min="11805" max="11805" width="6.85546875" style="87" customWidth="1"/>
    <col min="11806" max="11806" width="7.140625" style="87" bestFit="1" customWidth="1"/>
    <col min="11807" max="11807" width="10.28515625" style="87" bestFit="1" customWidth="1"/>
    <col min="11808" max="11812" width="5.28515625" style="87" customWidth="1"/>
    <col min="11813" max="11813" width="7.140625" style="87" bestFit="1" customWidth="1"/>
    <col min="11814" max="11814" width="9.7109375" style="87" customWidth="1"/>
    <col min="11815" max="11815" width="5.28515625" style="87" customWidth="1"/>
    <col min="11816" max="11816" width="10.85546875" style="87" bestFit="1" customWidth="1"/>
    <col min="11817" max="11817" width="8" style="87" bestFit="1" customWidth="1"/>
    <col min="11818" max="11818" width="10.28515625" style="87" bestFit="1" customWidth="1"/>
    <col min="11819" max="11820" width="7.140625" style="87" bestFit="1" customWidth="1"/>
    <col min="11821" max="11821" width="4.5703125" style="87" customWidth="1"/>
    <col min="11822" max="11822" width="5" style="87" customWidth="1"/>
    <col min="11823" max="11823" width="9" style="87" customWidth="1"/>
    <col min="11824" max="11824" width="5" style="87" customWidth="1"/>
    <col min="11825" max="11825" width="8.42578125" style="87" bestFit="1" customWidth="1"/>
    <col min="11826" max="11826" width="5" style="87" customWidth="1"/>
    <col min="11827" max="11827" width="10.28515625" style="87" bestFit="1" customWidth="1"/>
    <col min="11828" max="11828" width="9.5703125" style="87" bestFit="1" customWidth="1"/>
    <col min="11829" max="11829" width="9.7109375" style="87" customWidth="1"/>
    <col min="11830" max="11837" width="9.140625" style="87" customWidth="1"/>
    <col min="11838" max="11838" width="10.28515625" style="87" customWidth="1"/>
    <col min="11839" max="11842" width="9.140625" style="87" customWidth="1"/>
    <col min="11843" max="11843" width="13.28515625" style="87" bestFit="1" customWidth="1"/>
    <col min="11844" max="11844" width="9.85546875" style="87" bestFit="1" customWidth="1"/>
    <col min="11845" max="11846" width="9.85546875" style="87" customWidth="1"/>
    <col min="11847" max="11852" width="9.140625" style="87" customWidth="1"/>
    <col min="11853" max="11855" width="10.42578125" style="87" bestFit="1" customWidth="1"/>
    <col min="11856" max="12044" width="9.140625" style="87"/>
    <col min="12045" max="12045" width="6.7109375" style="87" customWidth="1"/>
    <col min="12046" max="12046" width="9" style="87" customWidth="1"/>
    <col min="12047" max="12047" width="6" style="87" customWidth="1"/>
    <col min="12048" max="12048" width="5" style="87" customWidth="1"/>
    <col min="12049" max="12049" width="4.140625" style="87" bestFit="1" customWidth="1"/>
    <col min="12050" max="12050" width="5.7109375" style="87" customWidth="1"/>
    <col min="12051" max="12051" width="21" style="87" customWidth="1"/>
    <col min="12052" max="12052" width="10.140625" style="87" customWidth="1"/>
    <col min="12053" max="12053" width="16.42578125" style="87" bestFit="1" customWidth="1"/>
    <col min="12054" max="12054" width="4.7109375" style="87" customWidth="1"/>
    <col min="12055" max="12055" width="6.140625" style="87" customWidth="1"/>
    <col min="12056" max="12056" width="7.5703125" style="87" bestFit="1" customWidth="1"/>
    <col min="12057" max="12057" width="4.7109375" style="87" customWidth="1"/>
    <col min="12058" max="12058" width="7.140625" style="87" bestFit="1" customWidth="1"/>
    <col min="12059" max="12059" width="6.5703125" style="87" customWidth="1"/>
    <col min="12060" max="12060" width="7.140625" style="87" bestFit="1" customWidth="1"/>
    <col min="12061" max="12061" width="6.85546875" style="87" customWidth="1"/>
    <col min="12062" max="12062" width="7.140625" style="87" bestFit="1" customWidth="1"/>
    <col min="12063" max="12063" width="10.28515625" style="87" bestFit="1" customWidth="1"/>
    <col min="12064" max="12068" width="5.28515625" style="87" customWidth="1"/>
    <col min="12069" max="12069" width="7.140625" style="87" bestFit="1" customWidth="1"/>
    <col min="12070" max="12070" width="9.7109375" style="87" customWidth="1"/>
    <col min="12071" max="12071" width="5.28515625" style="87" customWidth="1"/>
    <col min="12072" max="12072" width="10.85546875" style="87" bestFit="1" customWidth="1"/>
    <col min="12073" max="12073" width="8" style="87" bestFit="1" customWidth="1"/>
    <col min="12074" max="12074" width="10.28515625" style="87" bestFit="1" customWidth="1"/>
    <col min="12075" max="12076" width="7.140625" style="87" bestFit="1" customWidth="1"/>
    <col min="12077" max="12077" width="4.5703125" style="87" customWidth="1"/>
    <col min="12078" max="12078" width="5" style="87" customWidth="1"/>
    <col min="12079" max="12079" width="9" style="87" customWidth="1"/>
    <col min="12080" max="12080" width="5" style="87" customWidth="1"/>
    <col min="12081" max="12081" width="8.42578125" style="87" bestFit="1" customWidth="1"/>
    <col min="12082" max="12082" width="5" style="87" customWidth="1"/>
    <col min="12083" max="12083" width="10.28515625" style="87" bestFit="1" customWidth="1"/>
    <col min="12084" max="12084" width="9.5703125" style="87" bestFit="1" customWidth="1"/>
    <col min="12085" max="12085" width="9.7109375" style="87" customWidth="1"/>
    <col min="12086" max="12093" width="9.140625" style="87" customWidth="1"/>
    <col min="12094" max="12094" width="10.28515625" style="87" customWidth="1"/>
    <col min="12095" max="12098" width="9.140625" style="87" customWidth="1"/>
    <col min="12099" max="12099" width="13.28515625" style="87" bestFit="1" customWidth="1"/>
    <col min="12100" max="12100" width="9.85546875" style="87" bestFit="1" customWidth="1"/>
    <col min="12101" max="12102" width="9.85546875" style="87" customWidth="1"/>
    <col min="12103" max="12108" width="9.140625" style="87" customWidth="1"/>
    <col min="12109" max="12111" width="10.42578125" style="87" bestFit="1" customWidth="1"/>
    <col min="12112" max="12300" width="9.140625" style="87"/>
    <col min="12301" max="12301" width="6.7109375" style="87" customWidth="1"/>
    <col min="12302" max="12302" width="9" style="87" customWidth="1"/>
    <col min="12303" max="12303" width="6" style="87" customWidth="1"/>
    <col min="12304" max="12304" width="5" style="87" customWidth="1"/>
    <col min="12305" max="12305" width="4.140625" style="87" bestFit="1" customWidth="1"/>
    <col min="12306" max="12306" width="5.7109375" style="87" customWidth="1"/>
    <col min="12307" max="12307" width="21" style="87" customWidth="1"/>
    <col min="12308" max="12308" width="10.140625" style="87" customWidth="1"/>
    <col min="12309" max="12309" width="16.42578125" style="87" bestFit="1" customWidth="1"/>
    <col min="12310" max="12310" width="4.7109375" style="87" customWidth="1"/>
    <col min="12311" max="12311" width="6.140625" style="87" customWidth="1"/>
    <col min="12312" max="12312" width="7.5703125" style="87" bestFit="1" customWidth="1"/>
    <col min="12313" max="12313" width="4.7109375" style="87" customWidth="1"/>
    <col min="12314" max="12314" width="7.140625" style="87" bestFit="1" customWidth="1"/>
    <col min="12315" max="12315" width="6.5703125" style="87" customWidth="1"/>
    <col min="12316" max="12316" width="7.140625" style="87" bestFit="1" customWidth="1"/>
    <col min="12317" max="12317" width="6.85546875" style="87" customWidth="1"/>
    <col min="12318" max="12318" width="7.140625" style="87" bestFit="1" customWidth="1"/>
    <col min="12319" max="12319" width="10.28515625" style="87" bestFit="1" customWidth="1"/>
    <col min="12320" max="12324" width="5.28515625" style="87" customWidth="1"/>
    <col min="12325" max="12325" width="7.140625" style="87" bestFit="1" customWidth="1"/>
    <col min="12326" max="12326" width="9.7109375" style="87" customWidth="1"/>
    <col min="12327" max="12327" width="5.28515625" style="87" customWidth="1"/>
    <col min="12328" max="12328" width="10.85546875" style="87" bestFit="1" customWidth="1"/>
    <col min="12329" max="12329" width="8" style="87" bestFit="1" customWidth="1"/>
    <col min="12330" max="12330" width="10.28515625" style="87" bestFit="1" customWidth="1"/>
    <col min="12331" max="12332" width="7.140625" style="87" bestFit="1" customWidth="1"/>
    <col min="12333" max="12333" width="4.5703125" style="87" customWidth="1"/>
    <col min="12334" max="12334" width="5" style="87" customWidth="1"/>
    <col min="12335" max="12335" width="9" style="87" customWidth="1"/>
    <col min="12336" max="12336" width="5" style="87" customWidth="1"/>
    <col min="12337" max="12337" width="8.42578125" style="87" bestFit="1" customWidth="1"/>
    <col min="12338" max="12338" width="5" style="87" customWidth="1"/>
    <col min="12339" max="12339" width="10.28515625" style="87" bestFit="1" customWidth="1"/>
    <col min="12340" max="12340" width="9.5703125" style="87" bestFit="1" customWidth="1"/>
    <col min="12341" max="12341" width="9.7109375" style="87" customWidth="1"/>
    <col min="12342" max="12349" width="9.140625" style="87" customWidth="1"/>
    <col min="12350" max="12350" width="10.28515625" style="87" customWidth="1"/>
    <col min="12351" max="12354" width="9.140625" style="87" customWidth="1"/>
    <col min="12355" max="12355" width="13.28515625" style="87" bestFit="1" customWidth="1"/>
    <col min="12356" max="12356" width="9.85546875" style="87" bestFit="1" customWidth="1"/>
    <col min="12357" max="12358" width="9.85546875" style="87" customWidth="1"/>
    <col min="12359" max="12364" width="9.140625" style="87" customWidth="1"/>
    <col min="12365" max="12367" width="10.42578125" style="87" bestFit="1" customWidth="1"/>
    <col min="12368" max="12556" width="9.140625" style="87"/>
    <col min="12557" max="12557" width="6.7109375" style="87" customWidth="1"/>
    <col min="12558" max="12558" width="9" style="87" customWidth="1"/>
    <col min="12559" max="12559" width="6" style="87" customWidth="1"/>
    <col min="12560" max="12560" width="5" style="87" customWidth="1"/>
    <col min="12561" max="12561" width="4.140625" style="87" bestFit="1" customWidth="1"/>
    <col min="12562" max="12562" width="5.7109375" style="87" customWidth="1"/>
    <col min="12563" max="12563" width="21" style="87" customWidth="1"/>
    <col min="12564" max="12564" width="10.140625" style="87" customWidth="1"/>
    <col min="12565" max="12565" width="16.42578125" style="87" bestFit="1" customWidth="1"/>
    <col min="12566" max="12566" width="4.7109375" style="87" customWidth="1"/>
    <col min="12567" max="12567" width="6.140625" style="87" customWidth="1"/>
    <col min="12568" max="12568" width="7.5703125" style="87" bestFit="1" customWidth="1"/>
    <col min="12569" max="12569" width="4.7109375" style="87" customWidth="1"/>
    <col min="12570" max="12570" width="7.140625" style="87" bestFit="1" customWidth="1"/>
    <col min="12571" max="12571" width="6.5703125" style="87" customWidth="1"/>
    <col min="12572" max="12572" width="7.140625" style="87" bestFit="1" customWidth="1"/>
    <col min="12573" max="12573" width="6.85546875" style="87" customWidth="1"/>
    <col min="12574" max="12574" width="7.140625" style="87" bestFit="1" customWidth="1"/>
    <col min="12575" max="12575" width="10.28515625" style="87" bestFit="1" customWidth="1"/>
    <col min="12576" max="12580" width="5.28515625" style="87" customWidth="1"/>
    <col min="12581" max="12581" width="7.140625" style="87" bestFit="1" customWidth="1"/>
    <col min="12582" max="12582" width="9.7109375" style="87" customWidth="1"/>
    <col min="12583" max="12583" width="5.28515625" style="87" customWidth="1"/>
    <col min="12584" max="12584" width="10.85546875" style="87" bestFit="1" customWidth="1"/>
    <col min="12585" max="12585" width="8" style="87" bestFit="1" customWidth="1"/>
    <col min="12586" max="12586" width="10.28515625" style="87" bestFit="1" customWidth="1"/>
    <col min="12587" max="12588" width="7.140625" style="87" bestFit="1" customWidth="1"/>
    <col min="12589" max="12589" width="4.5703125" style="87" customWidth="1"/>
    <col min="12590" max="12590" width="5" style="87" customWidth="1"/>
    <col min="12591" max="12591" width="9" style="87" customWidth="1"/>
    <col min="12592" max="12592" width="5" style="87" customWidth="1"/>
    <col min="12593" max="12593" width="8.42578125" style="87" bestFit="1" customWidth="1"/>
    <col min="12594" max="12594" width="5" style="87" customWidth="1"/>
    <col min="12595" max="12595" width="10.28515625" style="87" bestFit="1" customWidth="1"/>
    <col min="12596" max="12596" width="9.5703125" style="87" bestFit="1" customWidth="1"/>
    <col min="12597" max="12597" width="9.7109375" style="87" customWidth="1"/>
    <col min="12598" max="12605" width="9.140625" style="87" customWidth="1"/>
    <col min="12606" max="12606" width="10.28515625" style="87" customWidth="1"/>
    <col min="12607" max="12610" width="9.140625" style="87" customWidth="1"/>
    <col min="12611" max="12611" width="13.28515625" style="87" bestFit="1" customWidth="1"/>
    <col min="12612" max="12612" width="9.85546875" style="87" bestFit="1" customWidth="1"/>
    <col min="12613" max="12614" width="9.85546875" style="87" customWidth="1"/>
    <col min="12615" max="12620" width="9.140625" style="87" customWidth="1"/>
    <col min="12621" max="12623" width="10.42578125" style="87" bestFit="1" customWidth="1"/>
    <col min="12624" max="12812" width="9.140625" style="87"/>
    <col min="12813" max="12813" width="6.7109375" style="87" customWidth="1"/>
    <col min="12814" max="12814" width="9" style="87" customWidth="1"/>
    <col min="12815" max="12815" width="6" style="87" customWidth="1"/>
    <col min="12816" max="12816" width="5" style="87" customWidth="1"/>
    <col min="12817" max="12817" width="4.140625" style="87" bestFit="1" customWidth="1"/>
    <col min="12818" max="12818" width="5.7109375" style="87" customWidth="1"/>
    <col min="12819" max="12819" width="21" style="87" customWidth="1"/>
    <col min="12820" max="12820" width="10.140625" style="87" customWidth="1"/>
    <col min="12821" max="12821" width="16.42578125" style="87" bestFit="1" customWidth="1"/>
    <col min="12822" max="12822" width="4.7109375" style="87" customWidth="1"/>
    <col min="12823" max="12823" width="6.140625" style="87" customWidth="1"/>
    <col min="12824" max="12824" width="7.5703125" style="87" bestFit="1" customWidth="1"/>
    <col min="12825" max="12825" width="4.7109375" style="87" customWidth="1"/>
    <col min="12826" max="12826" width="7.140625" style="87" bestFit="1" customWidth="1"/>
    <col min="12827" max="12827" width="6.5703125" style="87" customWidth="1"/>
    <col min="12828" max="12828" width="7.140625" style="87" bestFit="1" customWidth="1"/>
    <col min="12829" max="12829" width="6.85546875" style="87" customWidth="1"/>
    <col min="12830" max="12830" width="7.140625" style="87" bestFit="1" customWidth="1"/>
    <col min="12831" max="12831" width="10.28515625" style="87" bestFit="1" customWidth="1"/>
    <col min="12832" max="12836" width="5.28515625" style="87" customWidth="1"/>
    <col min="12837" max="12837" width="7.140625" style="87" bestFit="1" customWidth="1"/>
    <col min="12838" max="12838" width="9.7109375" style="87" customWidth="1"/>
    <col min="12839" max="12839" width="5.28515625" style="87" customWidth="1"/>
    <col min="12840" max="12840" width="10.85546875" style="87" bestFit="1" customWidth="1"/>
    <col min="12841" max="12841" width="8" style="87" bestFit="1" customWidth="1"/>
    <col min="12842" max="12842" width="10.28515625" style="87" bestFit="1" customWidth="1"/>
    <col min="12843" max="12844" width="7.140625" style="87" bestFit="1" customWidth="1"/>
    <col min="12845" max="12845" width="4.5703125" style="87" customWidth="1"/>
    <col min="12846" max="12846" width="5" style="87" customWidth="1"/>
    <col min="12847" max="12847" width="9" style="87" customWidth="1"/>
    <col min="12848" max="12848" width="5" style="87" customWidth="1"/>
    <col min="12849" max="12849" width="8.42578125" style="87" bestFit="1" customWidth="1"/>
    <col min="12850" max="12850" width="5" style="87" customWidth="1"/>
    <col min="12851" max="12851" width="10.28515625" style="87" bestFit="1" customWidth="1"/>
    <col min="12852" max="12852" width="9.5703125" style="87" bestFit="1" customWidth="1"/>
    <col min="12853" max="12853" width="9.7109375" style="87" customWidth="1"/>
    <col min="12854" max="12861" width="9.140625" style="87" customWidth="1"/>
    <col min="12862" max="12862" width="10.28515625" style="87" customWidth="1"/>
    <col min="12863" max="12866" width="9.140625" style="87" customWidth="1"/>
    <col min="12867" max="12867" width="13.28515625" style="87" bestFit="1" customWidth="1"/>
    <col min="12868" max="12868" width="9.85546875" style="87" bestFit="1" customWidth="1"/>
    <col min="12869" max="12870" width="9.85546875" style="87" customWidth="1"/>
    <col min="12871" max="12876" width="9.140625" style="87" customWidth="1"/>
    <col min="12877" max="12879" width="10.42578125" style="87" bestFit="1" customWidth="1"/>
    <col min="12880" max="13068" width="9.140625" style="87"/>
    <col min="13069" max="13069" width="6.7109375" style="87" customWidth="1"/>
    <col min="13070" max="13070" width="9" style="87" customWidth="1"/>
    <col min="13071" max="13071" width="6" style="87" customWidth="1"/>
    <col min="13072" max="13072" width="5" style="87" customWidth="1"/>
    <col min="13073" max="13073" width="4.140625" style="87" bestFit="1" customWidth="1"/>
    <col min="13074" max="13074" width="5.7109375" style="87" customWidth="1"/>
    <col min="13075" max="13075" width="21" style="87" customWidth="1"/>
    <col min="13076" max="13076" width="10.140625" style="87" customWidth="1"/>
    <col min="13077" max="13077" width="16.42578125" style="87" bestFit="1" customWidth="1"/>
    <col min="13078" max="13078" width="4.7109375" style="87" customWidth="1"/>
    <col min="13079" max="13079" width="6.140625" style="87" customWidth="1"/>
    <col min="13080" max="13080" width="7.5703125" style="87" bestFit="1" customWidth="1"/>
    <col min="13081" max="13081" width="4.7109375" style="87" customWidth="1"/>
    <col min="13082" max="13082" width="7.140625" style="87" bestFit="1" customWidth="1"/>
    <col min="13083" max="13083" width="6.5703125" style="87" customWidth="1"/>
    <col min="13084" max="13084" width="7.140625" style="87" bestFit="1" customWidth="1"/>
    <col min="13085" max="13085" width="6.85546875" style="87" customWidth="1"/>
    <col min="13086" max="13086" width="7.140625" style="87" bestFit="1" customWidth="1"/>
    <col min="13087" max="13087" width="10.28515625" style="87" bestFit="1" customWidth="1"/>
    <col min="13088" max="13092" width="5.28515625" style="87" customWidth="1"/>
    <col min="13093" max="13093" width="7.140625" style="87" bestFit="1" customWidth="1"/>
    <col min="13094" max="13094" width="9.7109375" style="87" customWidth="1"/>
    <col min="13095" max="13095" width="5.28515625" style="87" customWidth="1"/>
    <col min="13096" max="13096" width="10.85546875" style="87" bestFit="1" customWidth="1"/>
    <col min="13097" max="13097" width="8" style="87" bestFit="1" customWidth="1"/>
    <col min="13098" max="13098" width="10.28515625" style="87" bestFit="1" customWidth="1"/>
    <col min="13099" max="13100" width="7.140625" style="87" bestFit="1" customWidth="1"/>
    <col min="13101" max="13101" width="4.5703125" style="87" customWidth="1"/>
    <col min="13102" max="13102" width="5" style="87" customWidth="1"/>
    <col min="13103" max="13103" width="9" style="87" customWidth="1"/>
    <col min="13104" max="13104" width="5" style="87" customWidth="1"/>
    <col min="13105" max="13105" width="8.42578125" style="87" bestFit="1" customWidth="1"/>
    <col min="13106" max="13106" width="5" style="87" customWidth="1"/>
    <col min="13107" max="13107" width="10.28515625" style="87" bestFit="1" customWidth="1"/>
    <col min="13108" max="13108" width="9.5703125" style="87" bestFit="1" customWidth="1"/>
    <col min="13109" max="13109" width="9.7109375" style="87" customWidth="1"/>
    <col min="13110" max="13117" width="9.140625" style="87" customWidth="1"/>
    <col min="13118" max="13118" width="10.28515625" style="87" customWidth="1"/>
    <col min="13119" max="13122" width="9.140625" style="87" customWidth="1"/>
    <col min="13123" max="13123" width="13.28515625" style="87" bestFit="1" customWidth="1"/>
    <col min="13124" max="13124" width="9.85546875" style="87" bestFit="1" customWidth="1"/>
    <col min="13125" max="13126" width="9.85546875" style="87" customWidth="1"/>
    <col min="13127" max="13132" width="9.140625" style="87" customWidth="1"/>
    <col min="13133" max="13135" width="10.42578125" style="87" bestFit="1" customWidth="1"/>
    <col min="13136" max="13324" width="9.140625" style="87"/>
    <col min="13325" max="13325" width="6.7109375" style="87" customWidth="1"/>
    <col min="13326" max="13326" width="9" style="87" customWidth="1"/>
    <col min="13327" max="13327" width="6" style="87" customWidth="1"/>
    <col min="13328" max="13328" width="5" style="87" customWidth="1"/>
    <col min="13329" max="13329" width="4.140625" style="87" bestFit="1" customWidth="1"/>
    <col min="13330" max="13330" width="5.7109375" style="87" customWidth="1"/>
    <col min="13331" max="13331" width="21" style="87" customWidth="1"/>
    <col min="13332" max="13332" width="10.140625" style="87" customWidth="1"/>
    <col min="13333" max="13333" width="16.42578125" style="87" bestFit="1" customWidth="1"/>
    <col min="13334" max="13334" width="4.7109375" style="87" customWidth="1"/>
    <col min="13335" max="13335" width="6.140625" style="87" customWidth="1"/>
    <col min="13336" max="13336" width="7.5703125" style="87" bestFit="1" customWidth="1"/>
    <col min="13337" max="13337" width="4.7109375" style="87" customWidth="1"/>
    <col min="13338" max="13338" width="7.140625" style="87" bestFit="1" customWidth="1"/>
    <col min="13339" max="13339" width="6.5703125" style="87" customWidth="1"/>
    <col min="13340" max="13340" width="7.140625" style="87" bestFit="1" customWidth="1"/>
    <col min="13341" max="13341" width="6.85546875" style="87" customWidth="1"/>
    <col min="13342" max="13342" width="7.140625" style="87" bestFit="1" customWidth="1"/>
    <col min="13343" max="13343" width="10.28515625" style="87" bestFit="1" customWidth="1"/>
    <col min="13344" max="13348" width="5.28515625" style="87" customWidth="1"/>
    <col min="13349" max="13349" width="7.140625" style="87" bestFit="1" customWidth="1"/>
    <col min="13350" max="13350" width="9.7109375" style="87" customWidth="1"/>
    <col min="13351" max="13351" width="5.28515625" style="87" customWidth="1"/>
    <col min="13352" max="13352" width="10.85546875" style="87" bestFit="1" customWidth="1"/>
    <col min="13353" max="13353" width="8" style="87" bestFit="1" customWidth="1"/>
    <col min="13354" max="13354" width="10.28515625" style="87" bestFit="1" customWidth="1"/>
    <col min="13355" max="13356" width="7.140625" style="87" bestFit="1" customWidth="1"/>
    <col min="13357" max="13357" width="4.5703125" style="87" customWidth="1"/>
    <col min="13358" max="13358" width="5" style="87" customWidth="1"/>
    <col min="13359" max="13359" width="9" style="87" customWidth="1"/>
    <col min="13360" max="13360" width="5" style="87" customWidth="1"/>
    <col min="13361" max="13361" width="8.42578125" style="87" bestFit="1" customWidth="1"/>
    <col min="13362" max="13362" width="5" style="87" customWidth="1"/>
    <col min="13363" max="13363" width="10.28515625" style="87" bestFit="1" customWidth="1"/>
    <col min="13364" max="13364" width="9.5703125" style="87" bestFit="1" customWidth="1"/>
    <col min="13365" max="13365" width="9.7109375" style="87" customWidth="1"/>
    <col min="13366" max="13373" width="9.140625" style="87" customWidth="1"/>
    <col min="13374" max="13374" width="10.28515625" style="87" customWidth="1"/>
    <col min="13375" max="13378" width="9.140625" style="87" customWidth="1"/>
    <col min="13379" max="13379" width="13.28515625" style="87" bestFit="1" customWidth="1"/>
    <col min="13380" max="13380" width="9.85546875" style="87" bestFit="1" customWidth="1"/>
    <col min="13381" max="13382" width="9.85546875" style="87" customWidth="1"/>
    <col min="13383" max="13388" width="9.140625" style="87" customWidth="1"/>
    <col min="13389" max="13391" width="10.42578125" style="87" bestFit="1" customWidth="1"/>
    <col min="13392" max="13580" width="9.140625" style="87"/>
    <col min="13581" max="13581" width="6.7109375" style="87" customWidth="1"/>
    <col min="13582" max="13582" width="9" style="87" customWidth="1"/>
    <col min="13583" max="13583" width="6" style="87" customWidth="1"/>
    <col min="13584" max="13584" width="5" style="87" customWidth="1"/>
    <col min="13585" max="13585" width="4.140625" style="87" bestFit="1" customWidth="1"/>
    <col min="13586" max="13586" width="5.7109375" style="87" customWidth="1"/>
    <col min="13587" max="13587" width="21" style="87" customWidth="1"/>
    <col min="13588" max="13588" width="10.140625" style="87" customWidth="1"/>
    <col min="13589" max="13589" width="16.42578125" style="87" bestFit="1" customWidth="1"/>
    <col min="13590" max="13590" width="4.7109375" style="87" customWidth="1"/>
    <col min="13591" max="13591" width="6.140625" style="87" customWidth="1"/>
    <col min="13592" max="13592" width="7.5703125" style="87" bestFit="1" customWidth="1"/>
    <col min="13593" max="13593" width="4.7109375" style="87" customWidth="1"/>
    <col min="13594" max="13594" width="7.140625" style="87" bestFit="1" customWidth="1"/>
    <col min="13595" max="13595" width="6.5703125" style="87" customWidth="1"/>
    <col min="13596" max="13596" width="7.140625" style="87" bestFit="1" customWidth="1"/>
    <col min="13597" max="13597" width="6.85546875" style="87" customWidth="1"/>
    <col min="13598" max="13598" width="7.140625" style="87" bestFit="1" customWidth="1"/>
    <col min="13599" max="13599" width="10.28515625" style="87" bestFit="1" customWidth="1"/>
    <col min="13600" max="13604" width="5.28515625" style="87" customWidth="1"/>
    <col min="13605" max="13605" width="7.140625" style="87" bestFit="1" customWidth="1"/>
    <col min="13606" max="13606" width="9.7109375" style="87" customWidth="1"/>
    <col min="13607" max="13607" width="5.28515625" style="87" customWidth="1"/>
    <col min="13608" max="13608" width="10.85546875" style="87" bestFit="1" customWidth="1"/>
    <col min="13609" max="13609" width="8" style="87" bestFit="1" customWidth="1"/>
    <col min="13610" max="13610" width="10.28515625" style="87" bestFit="1" customWidth="1"/>
    <col min="13611" max="13612" width="7.140625" style="87" bestFit="1" customWidth="1"/>
    <col min="13613" max="13613" width="4.5703125" style="87" customWidth="1"/>
    <col min="13614" max="13614" width="5" style="87" customWidth="1"/>
    <col min="13615" max="13615" width="9" style="87" customWidth="1"/>
    <col min="13616" max="13616" width="5" style="87" customWidth="1"/>
    <col min="13617" max="13617" width="8.42578125" style="87" bestFit="1" customWidth="1"/>
    <col min="13618" max="13618" width="5" style="87" customWidth="1"/>
    <col min="13619" max="13619" width="10.28515625" style="87" bestFit="1" customWidth="1"/>
    <col min="13620" max="13620" width="9.5703125" style="87" bestFit="1" customWidth="1"/>
    <col min="13621" max="13621" width="9.7109375" style="87" customWidth="1"/>
    <col min="13622" max="13629" width="9.140625" style="87" customWidth="1"/>
    <col min="13630" max="13630" width="10.28515625" style="87" customWidth="1"/>
    <col min="13631" max="13634" width="9.140625" style="87" customWidth="1"/>
    <col min="13635" max="13635" width="13.28515625" style="87" bestFit="1" customWidth="1"/>
    <col min="13636" max="13636" width="9.85546875" style="87" bestFit="1" customWidth="1"/>
    <col min="13637" max="13638" width="9.85546875" style="87" customWidth="1"/>
    <col min="13639" max="13644" width="9.140625" style="87" customWidth="1"/>
    <col min="13645" max="13647" width="10.42578125" style="87" bestFit="1" customWidth="1"/>
    <col min="13648" max="13836" width="9.140625" style="87"/>
    <col min="13837" max="13837" width="6.7109375" style="87" customWidth="1"/>
    <col min="13838" max="13838" width="9" style="87" customWidth="1"/>
    <col min="13839" max="13839" width="6" style="87" customWidth="1"/>
    <col min="13840" max="13840" width="5" style="87" customWidth="1"/>
    <col min="13841" max="13841" width="4.140625" style="87" bestFit="1" customWidth="1"/>
    <col min="13842" max="13842" width="5.7109375" style="87" customWidth="1"/>
    <col min="13843" max="13843" width="21" style="87" customWidth="1"/>
    <col min="13844" max="13844" width="10.140625" style="87" customWidth="1"/>
    <col min="13845" max="13845" width="16.42578125" style="87" bestFit="1" customWidth="1"/>
    <col min="13846" max="13846" width="4.7109375" style="87" customWidth="1"/>
    <col min="13847" max="13847" width="6.140625" style="87" customWidth="1"/>
    <col min="13848" max="13848" width="7.5703125" style="87" bestFit="1" customWidth="1"/>
    <col min="13849" max="13849" width="4.7109375" style="87" customWidth="1"/>
    <col min="13850" max="13850" width="7.140625" style="87" bestFit="1" customWidth="1"/>
    <col min="13851" max="13851" width="6.5703125" style="87" customWidth="1"/>
    <col min="13852" max="13852" width="7.140625" style="87" bestFit="1" customWidth="1"/>
    <col min="13853" max="13853" width="6.85546875" style="87" customWidth="1"/>
    <col min="13854" max="13854" width="7.140625" style="87" bestFit="1" customWidth="1"/>
    <col min="13855" max="13855" width="10.28515625" style="87" bestFit="1" customWidth="1"/>
    <col min="13856" max="13860" width="5.28515625" style="87" customWidth="1"/>
    <col min="13861" max="13861" width="7.140625" style="87" bestFit="1" customWidth="1"/>
    <col min="13862" max="13862" width="9.7109375" style="87" customWidth="1"/>
    <col min="13863" max="13863" width="5.28515625" style="87" customWidth="1"/>
    <col min="13864" max="13864" width="10.85546875" style="87" bestFit="1" customWidth="1"/>
    <col min="13865" max="13865" width="8" style="87" bestFit="1" customWidth="1"/>
    <col min="13866" max="13866" width="10.28515625" style="87" bestFit="1" customWidth="1"/>
    <col min="13867" max="13868" width="7.140625" style="87" bestFit="1" customWidth="1"/>
    <col min="13869" max="13869" width="4.5703125" style="87" customWidth="1"/>
    <col min="13870" max="13870" width="5" style="87" customWidth="1"/>
    <col min="13871" max="13871" width="9" style="87" customWidth="1"/>
    <col min="13872" max="13872" width="5" style="87" customWidth="1"/>
    <col min="13873" max="13873" width="8.42578125" style="87" bestFit="1" customWidth="1"/>
    <col min="13874" max="13874" width="5" style="87" customWidth="1"/>
    <col min="13875" max="13875" width="10.28515625" style="87" bestFit="1" customWidth="1"/>
    <col min="13876" max="13876" width="9.5703125" style="87" bestFit="1" customWidth="1"/>
    <col min="13877" max="13877" width="9.7109375" style="87" customWidth="1"/>
    <col min="13878" max="13885" width="9.140625" style="87" customWidth="1"/>
    <col min="13886" max="13886" width="10.28515625" style="87" customWidth="1"/>
    <col min="13887" max="13890" width="9.140625" style="87" customWidth="1"/>
    <col min="13891" max="13891" width="13.28515625" style="87" bestFit="1" customWidth="1"/>
    <col min="13892" max="13892" width="9.85546875" style="87" bestFit="1" customWidth="1"/>
    <col min="13893" max="13894" width="9.85546875" style="87" customWidth="1"/>
    <col min="13895" max="13900" width="9.140625" style="87" customWidth="1"/>
    <col min="13901" max="13903" width="10.42578125" style="87" bestFit="1" customWidth="1"/>
    <col min="13904" max="14092" width="9.140625" style="87"/>
    <col min="14093" max="14093" width="6.7109375" style="87" customWidth="1"/>
    <col min="14094" max="14094" width="9" style="87" customWidth="1"/>
    <col min="14095" max="14095" width="6" style="87" customWidth="1"/>
    <col min="14096" max="14096" width="5" style="87" customWidth="1"/>
    <col min="14097" max="14097" width="4.140625" style="87" bestFit="1" customWidth="1"/>
    <col min="14098" max="14098" width="5.7109375" style="87" customWidth="1"/>
    <col min="14099" max="14099" width="21" style="87" customWidth="1"/>
    <col min="14100" max="14100" width="10.140625" style="87" customWidth="1"/>
    <col min="14101" max="14101" width="16.42578125" style="87" bestFit="1" customWidth="1"/>
    <col min="14102" max="14102" width="4.7109375" style="87" customWidth="1"/>
    <col min="14103" max="14103" width="6.140625" style="87" customWidth="1"/>
    <col min="14104" max="14104" width="7.5703125" style="87" bestFit="1" customWidth="1"/>
    <col min="14105" max="14105" width="4.7109375" style="87" customWidth="1"/>
    <col min="14106" max="14106" width="7.140625" style="87" bestFit="1" customWidth="1"/>
    <col min="14107" max="14107" width="6.5703125" style="87" customWidth="1"/>
    <col min="14108" max="14108" width="7.140625" style="87" bestFit="1" customWidth="1"/>
    <col min="14109" max="14109" width="6.85546875" style="87" customWidth="1"/>
    <col min="14110" max="14110" width="7.140625" style="87" bestFit="1" customWidth="1"/>
    <col min="14111" max="14111" width="10.28515625" style="87" bestFit="1" customWidth="1"/>
    <col min="14112" max="14116" width="5.28515625" style="87" customWidth="1"/>
    <col min="14117" max="14117" width="7.140625" style="87" bestFit="1" customWidth="1"/>
    <col min="14118" max="14118" width="9.7109375" style="87" customWidth="1"/>
    <col min="14119" max="14119" width="5.28515625" style="87" customWidth="1"/>
    <col min="14120" max="14120" width="10.85546875" style="87" bestFit="1" customWidth="1"/>
    <col min="14121" max="14121" width="8" style="87" bestFit="1" customWidth="1"/>
    <col min="14122" max="14122" width="10.28515625" style="87" bestFit="1" customWidth="1"/>
    <col min="14123" max="14124" width="7.140625" style="87" bestFit="1" customWidth="1"/>
    <col min="14125" max="14125" width="4.5703125" style="87" customWidth="1"/>
    <col min="14126" max="14126" width="5" style="87" customWidth="1"/>
    <col min="14127" max="14127" width="9" style="87" customWidth="1"/>
    <col min="14128" max="14128" width="5" style="87" customWidth="1"/>
    <col min="14129" max="14129" width="8.42578125" style="87" bestFit="1" customWidth="1"/>
    <col min="14130" max="14130" width="5" style="87" customWidth="1"/>
    <col min="14131" max="14131" width="10.28515625" style="87" bestFit="1" customWidth="1"/>
    <col min="14132" max="14132" width="9.5703125" style="87" bestFit="1" customWidth="1"/>
    <col min="14133" max="14133" width="9.7109375" style="87" customWidth="1"/>
    <col min="14134" max="14141" width="9.140625" style="87" customWidth="1"/>
    <col min="14142" max="14142" width="10.28515625" style="87" customWidth="1"/>
    <col min="14143" max="14146" width="9.140625" style="87" customWidth="1"/>
    <col min="14147" max="14147" width="13.28515625" style="87" bestFit="1" customWidth="1"/>
    <col min="14148" max="14148" width="9.85546875" style="87" bestFit="1" customWidth="1"/>
    <col min="14149" max="14150" width="9.85546875" style="87" customWidth="1"/>
    <col min="14151" max="14156" width="9.140625" style="87" customWidth="1"/>
    <col min="14157" max="14159" width="10.42578125" style="87" bestFit="1" customWidth="1"/>
    <col min="14160" max="14348" width="9.140625" style="87"/>
    <col min="14349" max="14349" width="6.7109375" style="87" customWidth="1"/>
    <col min="14350" max="14350" width="9" style="87" customWidth="1"/>
    <col min="14351" max="14351" width="6" style="87" customWidth="1"/>
    <col min="14352" max="14352" width="5" style="87" customWidth="1"/>
    <col min="14353" max="14353" width="4.140625" style="87" bestFit="1" customWidth="1"/>
    <col min="14354" max="14354" width="5.7109375" style="87" customWidth="1"/>
    <col min="14355" max="14355" width="21" style="87" customWidth="1"/>
    <col min="14356" max="14356" width="10.140625" style="87" customWidth="1"/>
    <col min="14357" max="14357" width="16.42578125" style="87" bestFit="1" customWidth="1"/>
    <col min="14358" max="14358" width="4.7109375" style="87" customWidth="1"/>
    <col min="14359" max="14359" width="6.140625" style="87" customWidth="1"/>
    <col min="14360" max="14360" width="7.5703125" style="87" bestFit="1" customWidth="1"/>
    <col min="14361" max="14361" width="4.7109375" style="87" customWidth="1"/>
    <col min="14362" max="14362" width="7.140625" style="87" bestFit="1" customWidth="1"/>
    <col min="14363" max="14363" width="6.5703125" style="87" customWidth="1"/>
    <col min="14364" max="14364" width="7.140625" style="87" bestFit="1" customWidth="1"/>
    <col min="14365" max="14365" width="6.85546875" style="87" customWidth="1"/>
    <col min="14366" max="14366" width="7.140625" style="87" bestFit="1" customWidth="1"/>
    <col min="14367" max="14367" width="10.28515625" style="87" bestFit="1" customWidth="1"/>
    <col min="14368" max="14372" width="5.28515625" style="87" customWidth="1"/>
    <col min="14373" max="14373" width="7.140625" style="87" bestFit="1" customWidth="1"/>
    <col min="14374" max="14374" width="9.7109375" style="87" customWidth="1"/>
    <col min="14375" max="14375" width="5.28515625" style="87" customWidth="1"/>
    <col min="14376" max="14376" width="10.85546875" style="87" bestFit="1" customWidth="1"/>
    <col min="14377" max="14377" width="8" style="87" bestFit="1" customWidth="1"/>
    <col min="14378" max="14378" width="10.28515625" style="87" bestFit="1" customWidth="1"/>
    <col min="14379" max="14380" width="7.140625" style="87" bestFit="1" customWidth="1"/>
    <col min="14381" max="14381" width="4.5703125" style="87" customWidth="1"/>
    <col min="14382" max="14382" width="5" style="87" customWidth="1"/>
    <col min="14383" max="14383" width="9" style="87" customWidth="1"/>
    <col min="14384" max="14384" width="5" style="87" customWidth="1"/>
    <col min="14385" max="14385" width="8.42578125" style="87" bestFit="1" customWidth="1"/>
    <col min="14386" max="14386" width="5" style="87" customWidth="1"/>
    <col min="14387" max="14387" width="10.28515625" style="87" bestFit="1" customWidth="1"/>
    <col min="14388" max="14388" width="9.5703125" style="87" bestFit="1" customWidth="1"/>
    <col min="14389" max="14389" width="9.7109375" style="87" customWidth="1"/>
    <col min="14390" max="14397" width="9.140625" style="87" customWidth="1"/>
    <col min="14398" max="14398" width="10.28515625" style="87" customWidth="1"/>
    <col min="14399" max="14402" width="9.140625" style="87" customWidth="1"/>
    <col min="14403" max="14403" width="13.28515625" style="87" bestFit="1" customWidth="1"/>
    <col min="14404" max="14404" width="9.85546875" style="87" bestFit="1" customWidth="1"/>
    <col min="14405" max="14406" width="9.85546875" style="87" customWidth="1"/>
    <col min="14407" max="14412" width="9.140625" style="87" customWidth="1"/>
    <col min="14413" max="14415" width="10.42578125" style="87" bestFit="1" customWidth="1"/>
    <col min="14416" max="14604" width="9.140625" style="87"/>
    <col min="14605" max="14605" width="6.7109375" style="87" customWidth="1"/>
    <col min="14606" max="14606" width="9" style="87" customWidth="1"/>
    <col min="14607" max="14607" width="6" style="87" customWidth="1"/>
    <col min="14608" max="14608" width="5" style="87" customWidth="1"/>
    <col min="14609" max="14609" width="4.140625" style="87" bestFit="1" customWidth="1"/>
    <col min="14610" max="14610" width="5.7109375" style="87" customWidth="1"/>
    <col min="14611" max="14611" width="21" style="87" customWidth="1"/>
    <col min="14612" max="14612" width="10.140625" style="87" customWidth="1"/>
    <col min="14613" max="14613" width="16.42578125" style="87" bestFit="1" customWidth="1"/>
    <col min="14614" max="14614" width="4.7109375" style="87" customWidth="1"/>
    <col min="14615" max="14615" width="6.140625" style="87" customWidth="1"/>
    <col min="14616" max="14616" width="7.5703125" style="87" bestFit="1" customWidth="1"/>
    <col min="14617" max="14617" width="4.7109375" style="87" customWidth="1"/>
    <col min="14618" max="14618" width="7.140625" style="87" bestFit="1" customWidth="1"/>
    <col min="14619" max="14619" width="6.5703125" style="87" customWidth="1"/>
    <col min="14620" max="14620" width="7.140625" style="87" bestFit="1" customWidth="1"/>
    <col min="14621" max="14621" width="6.85546875" style="87" customWidth="1"/>
    <col min="14622" max="14622" width="7.140625" style="87" bestFit="1" customWidth="1"/>
    <col min="14623" max="14623" width="10.28515625" style="87" bestFit="1" customWidth="1"/>
    <col min="14624" max="14628" width="5.28515625" style="87" customWidth="1"/>
    <col min="14629" max="14629" width="7.140625" style="87" bestFit="1" customWidth="1"/>
    <col min="14630" max="14630" width="9.7109375" style="87" customWidth="1"/>
    <col min="14631" max="14631" width="5.28515625" style="87" customWidth="1"/>
    <col min="14632" max="14632" width="10.85546875" style="87" bestFit="1" customWidth="1"/>
    <col min="14633" max="14633" width="8" style="87" bestFit="1" customWidth="1"/>
    <col min="14634" max="14634" width="10.28515625" style="87" bestFit="1" customWidth="1"/>
    <col min="14635" max="14636" width="7.140625" style="87" bestFit="1" customWidth="1"/>
    <col min="14637" max="14637" width="4.5703125" style="87" customWidth="1"/>
    <col min="14638" max="14638" width="5" style="87" customWidth="1"/>
    <col min="14639" max="14639" width="9" style="87" customWidth="1"/>
    <col min="14640" max="14640" width="5" style="87" customWidth="1"/>
    <col min="14641" max="14641" width="8.42578125" style="87" bestFit="1" customWidth="1"/>
    <col min="14642" max="14642" width="5" style="87" customWidth="1"/>
    <col min="14643" max="14643" width="10.28515625" style="87" bestFit="1" customWidth="1"/>
    <col min="14644" max="14644" width="9.5703125" style="87" bestFit="1" customWidth="1"/>
    <col min="14645" max="14645" width="9.7109375" style="87" customWidth="1"/>
    <col min="14646" max="14653" width="9.140625" style="87" customWidth="1"/>
    <col min="14654" max="14654" width="10.28515625" style="87" customWidth="1"/>
    <col min="14655" max="14658" width="9.140625" style="87" customWidth="1"/>
    <col min="14659" max="14659" width="13.28515625" style="87" bestFit="1" customWidth="1"/>
    <col min="14660" max="14660" width="9.85546875" style="87" bestFit="1" customWidth="1"/>
    <col min="14661" max="14662" width="9.85546875" style="87" customWidth="1"/>
    <col min="14663" max="14668" width="9.140625" style="87" customWidth="1"/>
    <col min="14669" max="14671" width="10.42578125" style="87" bestFit="1" customWidth="1"/>
    <col min="14672" max="14860" width="9.140625" style="87"/>
    <col min="14861" max="14861" width="6.7109375" style="87" customWidth="1"/>
    <col min="14862" max="14862" width="9" style="87" customWidth="1"/>
    <col min="14863" max="14863" width="6" style="87" customWidth="1"/>
    <col min="14864" max="14864" width="5" style="87" customWidth="1"/>
    <col min="14865" max="14865" width="4.140625" style="87" bestFit="1" customWidth="1"/>
    <col min="14866" max="14866" width="5.7109375" style="87" customWidth="1"/>
    <col min="14867" max="14867" width="21" style="87" customWidth="1"/>
    <col min="14868" max="14868" width="10.140625" style="87" customWidth="1"/>
    <col min="14869" max="14869" width="16.42578125" style="87" bestFit="1" customWidth="1"/>
    <col min="14870" max="14870" width="4.7109375" style="87" customWidth="1"/>
    <col min="14871" max="14871" width="6.140625" style="87" customWidth="1"/>
    <col min="14872" max="14872" width="7.5703125" style="87" bestFit="1" customWidth="1"/>
    <col min="14873" max="14873" width="4.7109375" style="87" customWidth="1"/>
    <col min="14874" max="14874" width="7.140625" style="87" bestFit="1" customWidth="1"/>
    <col min="14875" max="14875" width="6.5703125" style="87" customWidth="1"/>
    <col min="14876" max="14876" width="7.140625" style="87" bestFit="1" customWidth="1"/>
    <col min="14877" max="14877" width="6.85546875" style="87" customWidth="1"/>
    <col min="14878" max="14878" width="7.140625" style="87" bestFit="1" customWidth="1"/>
    <col min="14879" max="14879" width="10.28515625" style="87" bestFit="1" customWidth="1"/>
    <col min="14880" max="14884" width="5.28515625" style="87" customWidth="1"/>
    <col min="14885" max="14885" width="7.140625" style="87" bestFit="1" customWidth="1"/>
    <col min="14886" max="14886" width="9.7109375" style="87" customWidth="1"/>
    <col min="14887" max="14887" width="5.28515625" style="87" customWidth="1"/>
    <col min="14888" max="14888" width="10.85546875" style="87" bestFit="1" customWidth="1"/>
    <col min="14889" max="14889" width="8" style="87" bestFit="1" customWidth="1"/>
    <col min="14890" max="14890" width="10.28515625" style="87" bestFit="1" customWidth="1"/>
    <col min="14891" max="14892" width="7.140625" style="87" bestFit="1" customWidth="1"/>
    <col min="14893" max="14893" width="4.5703125" style="87" customWidth="1"/>
    <col min="14894" max="14894" width="5" style="87" customWidth="1"/>
    <col min="14895" max="14895" width="9" style="87" customWidth="1"/>
    <col min="14896" max="14896" width="5" style="87" customWidth="1"/>
    <col min="14897" max="14897" width="8.42578125" style="87" bestFit="1" customWidth="1"/>
    <col min="14898" max="14898" width="5" style="87" customWidth="1"/>
    <col min="14899" max="14899" width="10.28515625" style="87" bestFit="1" customWidth="1"/>
    <col min="14900" max="14900" width="9.5703125" style="87" bestFit="1" customWidth="1"/>
    <col min="14901" max="14901" width="9.7109375" style="87" customWidth="1"/>
    <col min="14902" max="14909" width="9.140625" style="87" customWidth="1"/>
    <col min="14910" max="14910" width="10.28515625" style="87" customWidth="1"/>
    <col min="14911" max="14914" width="9.140625" style="87" customWidth="1"/>
    <col min="14915" max="14915" width="13.28515625" style="87" bestFit="1" customWidth="1"/>
    <col min="14916" max="14916" width="9.85546875" style="87" bestFit="1" customWidth="1"/>
    <col min="14917" max="14918" width="9.85546875" style="87" customWidth="1"/>
    <col min="14919" max="14924" width="9.140625" style="87" customWidth="1"/>
    <col min="14925" max="14927" width="10.42578125" style="87" bestFit="1" customWidth="1"/>
    <col min="14928" max="15116" width="9.140625" style="87"/>
    <col min="15117" max="15117" width="6.7109375" style="87" customWidth="1"/>
    <col min="15118" max="15118" width="9" style="87" customWidth="1"/>
    <col min="15119" max="15119" width="6" style="87" customWidth="1"/>
    <col min="15120" max="15120" width="5" style="87" customWidth="1"/>
    <col min="15121" max="15121" width="4.140625" style="87" bestFit="1" customWidth="1"/>
    <col min="15122" max="15122" width="5.7109375" style="87" customWidth="1"/>
    <col min="15123" max="15123" width="21" style="87" customWidth="1"/>
    <col min="15124" max="15124" width="10.140625" style="87" customWidth="1"/>
    <col min="15125" max="15125" width="16.42578125" style="87" bestFit="1" customWidth="1"/>
    <col min="15126" max="15126" width="4.7109375" style="87" customWidth="1"/>
    <col min="15127" max="15127" width="6.140625" style="87" customWidth="1"/>
    <col min="15128" max="15128" width="7.5703125" style="87" bestFit="1" customWidth="1"/>
    <col min="15129" max="15129" width="4.7109375" style="87" customWidth="1"/>
    <col min="15130" max="15130" width="7.140625" style="87" bestFit="1" customWidth="1"/>
    <col min="15131" max="15131" width="6.5703125" style="87" customWidth="1"/>
    <col min="15132" max="15132" width="7.140625" style="87" bestFit="1" customWidth="1"/>
    <col min="15133" max="15133" width="6.85546875" style="87" customWidth="1"/>
    <col min="15134" max="15134" width="7.140625" style="87" bestFit="1" customWidth="1"/>
    <col min="15135" max="15135" width="10.28515625" style="87" bestFit="1" customWidth="1"/>
    <col min="15136" max="15140" width="5.28515625" style="87" customWidth="1"/>
    <col min="15141" max="15141" width="7.140625" style="87" bestFit="1" customWidth="1"/>
    <col min="15142" max="15142" width="9.7109375" style="87" customWidth="1"/>
    <col min="15143" max="15143" width="5.28515625" style="87" customWidth="1"/>
    <col min="15144" max="15144" width="10.85546875" style="87" bestFit="1" customWidth="1"/>
    <col min="15145" max="15145" width="8" style="87" bestFit="1" customWidth="1"/>
    <col min="15146" max="15146" width="10.28515625" style="87" bestFit="1" customWidth="1"/>
    <col min="15147" max="15148" width="7.140625" style="87" bestFit="1" customWidth="1"/>
    <col min="15149" max="15149" width="4.5703125" style="87" customWidth="1"/>
    <col min="15150" max="15150" width="5" style="87" customWidth="1"/>
    <col min="15151" max="15151" width="9" style="87" customWidth="1"/>
    <col min="15152" max="15152" width="5" style="87" customWidth="1"/>
    <col min="15153" max="15153" width="8.42578125" style="87" bestFit="1" customWidth="1"/>
    <col min="15154" max="15154" width="5" style="87" customWidth="1"/>
    <col min="15155" max="15155" width="10.28515625" style="87" bestFit="1" customWidth="1"/>
    <col min="15156" max="15156" width="9.5703125" style="87" bestFit="1" customWidth="1"/>
    <col min="15157" max="15157" width="9.7109375" style="87" customWidth="1"/>
    <col min="15158" max="15165" width="9.140625" style="87" customWidth="1"/>
    <col min="15166" max="15166" width="10.28515625" style="87" customWidth="1"/>
    <col min="15167" max="15170" width="9.140625" style="87" customWidth="1"/>
    <col min="15171" max="15171" width="13.28515625" style="87" bestFit="1" customWidth="1"/>
    <col min="15172" max="15172" width="9.85546875" style="87" bestFit="1" customWidth="1"/>
    <col min="15173" max="15174" width="9.85546875" style="87" customWidth="1"/>
    <col min="15175" max="15180" width="9.140625" style="87" customWidth="1"/>
    <col min="15181" max="15183" width="10.42578125" style="87" bestFit="1" customWidth="1"/>
    <col min="15184" max="15372" width="9.140625" style="87"/>
    <col min="15373" max="15373" width="6.7109375" style="87" customWidth="1"/>
    <col min="15374" max="15374" width="9" style="87" customWidth="1"/>
    <col min="15375" max="15375" width="6" style="87" customWidth="1"/>
    <col min="15376" max="15376" width="5" style="87" customWidth="1"/>
    <col min="15377" max="15377" width="4.140625" style="87" bestFit="1" customWidth="1"/>
    <col min="15378" max="15378" width="5.7109375" style="87" customWidth="1"/>
    <col min="15379" max="15379" width="21" style="87" customWidth="1"/>
    <col min="15380" max="15380" width="10.140625" style="87" customWidth="1"/>
    <col min="15381" max="15381" width="16.42578125" style="87" bestFit="1" customWidth="1"/>
    <col min="15382" max="15382" width="4.7109375" style="87" customWidth="1"/>
    <col min="15383" max="15383" width="6.140625" style="87" customWidth="1"/>
    <col min="15384" max="15384" width="7.5703125" style="87" bestFit="1" customWidth="1"/>
    <col min="15385" max="15385" width="4.7109375" style="87" customWidth="1"/>
    <col min="15386" max="15386" width="7.140625" style="87" bestFit="1" customWidth="1"/>
    <col min="15387" max="15387" width="6.5703125" style="87" customWidth="1"/>
    <col min="15388" max="15388" width="7.140625" style="87" bestFit="1" customWidth="1"/>
    <col min="15389" max="15389" width="6.85546875" style="87" customWidth="1"/>
    <col min="15390" max="15390" width="7.140625" style="87" bestFit="1" customWidth="1"/>
    <col min="15391" max="15391" width="10.28515625" style="87" bestFit="1" customWidth="1"/>
    <col min="15392" max="15396" width="5.28515625" style="87" customWidth="1"/>
    <col min="15397" max="15397" width="7.140625" style="87" bestFit="1" customWidth="1"/>
    <col min="15398" max="15398" width="9.7109375" style="87" customWidth="1"/>
    <col min="15399" max="15399" width="5.28515625" style="87" customWidth="1"/>
    <col min="15400" max="15400" width="10.85546875" style="87" bestFit="1" customWidth="1"/>
    <col min="15401" max="15401" width="8" style="87" bestFit="1" customWidth="1"/>
    <col min="15402" max="15402" width="10.28515625" style="87" bestFit="1" customWidth="1"/>
    <col min="15403" max="15404" width="7.140625" style="87" bestFit="1" customWidth="1"/>
    <col min="15405" max="15405" width="4.5703125" style="87" customWidth="1"/>
    <col min="15406" max="15406" width="5" style="87" customWidth="1"/>
    <col min="15407" max="15407" width="9" style="87" customWidth="1"/>
    <col min="15408" max="15408" width="5" style="87" customWidth="1"/>
    <col min="15409" max="15409" width="8.42578125" style="87" bestFit="1" customWidth="1"/>
    <col min="15410" max="15410" width="5" style="87" customWidth="1"/>
    <col min="15411" max="15411" width="10.28515625" style="87" bestFit="1" customWidth="1"/>
    <col min="15412" max="15412" width="9.5703125" style="87" bestFit="1" customWidth="1"/>
    <col min="15413" max="15413" width="9.7109375" style="87" customWidth="1"/>
    <col min="15414" max="15421" width="9.140625" style="87" customWidth="1"/>
    <col min="15422" max="15422" width="10.28515625" style="87" customWidth="1"/>
    <col min="15423" max="15426" width="9.140625" style="87" customWidth="1"/>
    <col min="15427" max="15427" width="13.28515625" style="87" bestFit="1" customWidth="1"/>
    <col min="15428" max="15428" width="9.85546875" style="87" bestFit="1" customWidth="1"/>
    <col min="15429" max="15430" width="9.85546875" style="87" customWidth="1"/>
    <col min="15431" max="15436" width="9.140625" style="87" customWidth="1"/>
    <col min="15437" max="15439" width="10.42578125" style="87" bestFit="1" customWidth="1"/>
    <col min="15440" max="15628" width="9.140625" style="87"/>
    <col min="15629" max="15629" width="6.7109375" style="87" customWidth="1"/>
    <col min="15630" max="15630" width="9" style="87" customWidth="1"/>
    <col min="15631" max="15631" width="6" style="87" customWidth="1"/>
    <col min="15632" max="15632" width="5" style="87" customWidth="1"/>
    <col min="15633" max="15633" width="4.140625" style="87" bestFit="1" customWidth="1"/>
    <col min="15634" max="15634" width="5.7109375" style="87" customWidth="1"/>
    <col min="15635" max="15635" width="21" style="87" customWidth="1"/>
    <col min="15636" max="15636" width="10.140625" style="87" customWidth="1"/>
    <col min="15637" max="15637" width="16.42578125" style="87" bestFit="1" customWidth="1"/>
    <col min="15638" max="15638" width="4.7109375" style="87" customWidth="1"/>
    <col min="15639" max="15639" width="6.140625" style="87" customWidth="1"/>
    <col min="15640" max="15640" width="7.5703125" style="87" bestFit="1" customWidth="1"/>
    <col min="15641" max="15641" width="4.7109375" style="87" customWidth="1"/>
    <col min="15642" max="15642" width="7.140625" style="87" bestFit="1" customWidth="1"/>
    <col min="15643" max="15643" width="6.5703125" style="87" customWidth="1"/>
    <col min="15644" max="15644" width="7.140625" style="87" bestFit="1" customWidth="1"/>
    <col min="15645" max="15645" width="6.85546875" style="87" customWidth="1"/>
    <col min="15646" max="15646" width="7.140625" style="87" bestFit="1" customWidth="1"/>
    <col min="15647" max="15647" width="10.28515625" style="87" bestFit="1" customWidth="1"/>
    <col min="15648" max="15652" width="5.28515625" style="87" customWidth="1"/>
    <col min="15653" max="15653" width="7.140625" style="87" bestFit="1" customWidth="1"/>
    <col min="15654" max="15654" width="9.7109375" style="87" customWidth="1"/>
    <col min="15655" max="15655" width="5.28515625" style="87" customWidth="1"/>
    <col min="15656" max="15656" width="10.85546875" style="87" bestFit="1" customWidth="1"/>
    <col min="15657" max="15657" width="8" style="87" bestFit="1" customWidth="1"/>
    <col min="15658" max="15658" width="10.28515625" style="87" bestFit="1" customWidth="1"/>
    <col min="15659" max="15660" width="7.140625" style="87" bestFit="1" customWidth="1"/>
    <col min="15661" max="15661" width="4.5703125" style="87" customWidth="1"/>
    <col min="15662" max="15662" width="5" style="87" customWidth="1"/>
    <col min="15663" max="15663" width="9" style="87" customWidth="1"/>
    <col min="15664" max="15664" width="5" style="87" customWidth="1"/>
    <col min="15665" max="15665" width="8.42578125" style="87" bestFit="1" customWidth="1"/>
    <col min="15666" max="15666" width="5" style="87" customWidth="1"/>
    <col min="15667" max="15667" width="10.28515625" style="87" bestFit="1" customWidth="1"/>
    <col min="15668" max="15668" width="9.5703125" style="87" bestFit="1" customWidth="1"/>
    <col min="15669" max="15669" width="9.7109375" style="87" customWidth="1"/>
    <col min="15670" max="15677" width="9.140625" style="87" customWidth="1"/>
    <col min="15678" max="15678" width="10.28515625" style="87" customWidth="1"/>
    <col min="15679" max="15682" width="9.140625" style="87" customWidth="1"/>
    <col min="15683" max="15683" width="13.28515625" style="87" bestFit="1" customWidth="1"/>
    <col min="15684" max="15684" width="9.85546875" style="87" bestFit="1" customWidth="1"/>
    <col min="15685" max="15686" width="9.85546875" style="87" customWidth="1"/>
    <col min="15687" max="15692" width="9.140625" style="87" customWidth="1"/>
    <col min="15693" max="15695" width="10.42578125" style="87" bestFit="1" customWidth="1"/>
    <col min="15696" max="15884" width="9.140625" style="87"/>
    <col min="15885" max="15885" width="6.7109375" style="87" customWidth="1"/>
    <col min="15886" max="15886" width="9" style="87" customWidth="1"/>
    <col min="15887" max="15887" width="6" style="87" customWidth="1"/>
    <col min="15888" max="15888" width="5" style="87" customWidth="1"/>
    <col min="15889" max="15889" width="4.140625" style="87" bestFit="1" customWidth="1"/>
    <col min="15890" max="15890" width="5.7109375" style="87" customWidth="1"/>
    <col min="15891" max="15891" width="21" style="87" customWidth="1"/>
    <col min="15892" max="15892" width="10.140625" style="87" customWidth="1"/>
    <col min="15893" max="15893" width="16.42578125" style="87" bestFit="1" customWidth="1"/>
    <col min="15894" max="15894" width="4.7109375" style="87" customWidth="1"/>
    <col min="15895" max="15895" width="6.140625" style="87" customWidth="1"/>
    <col min="15896" max="15896" width="7.5703125" style="87" bestFit="1" customWidth="1"/>
    <col min="15897" max="15897" width="4.7109375" style="87" customWidth="1"/>
    <col min="15898" max="15898" width="7.140625" style="87" bestFit="1" customWidth="1"/>
    <col min="15899" max="15899" width="6.5703125" style="87" customWidth="1"/>
    <col min="15900" max="15900" width="7.140625" style="87" bestFit="1" customWidth="1"/>
    <col min="15901" max="15901" width="6.85546875" style="87" customWidth="1"/>
    <col min="15902" max="15902" width="7.140625" style="87" bestFit="1" customWidth="1"/>
    <col min="15903" max="15903" width="10.28515625" style="87" bestFit="1" customWidth="1"/>
    <col min="15904" max="15908" width="5.28515625" style="87" customWidth="1"/>
    <col min="15909" max="15909" width="7.140625" style="87" bestFit="1" customWidth="1"/>
    <col min="15910" max="15910" width="9.7109375" style="87" customWidth="1"/>
    <col min="15911" max="15911" width="5.28515625" style="87" customWidth="1"/>
    <col min="15912" max="15912" width="10.85546875" style="87" bestFit="1" customWidth="1"/>
    <col min="15913" max="15913" width="8" style="87" bestFit="1" customWidth="1"/>
    <col min="15914" max="15914" width="10.28515625" style="87" bestFit="1" customWidth="1"/>
    <col min="15915" max="15916" width="7.140625" style="87" bestFit="1" customWidth="1"/>
    <col min="15917" max="15917" width="4.5703125" style="87" customWidth="1"/>
    <col min="15918" max="15918" width="5" style="87" customWidth="1"/>
    <col min="15919" max="15919" width="9" style="87" customWidth="1"/>
    <col min="15920" max="15920" width="5" style="87" customWidth="1"/>
    <col min="15921" max="15921" width="8.42578125" style="87" bestFit="1" customWidth="1"/>
    <col min="15922" max="15922" width="5" style="87" customWidth="1"/>
    <col min="15923" max="15923" width="10.28515625" style="87" bestFit="1" customWidth="1"/>
    <col min="15924" max="15924" width="9.5703125" style="87" bestFit="1" customWidth="1"/>
    <col min="15925" max="15925" width="9.7109375" style="87" customWidth="1"/>
    <col min="15926" max="15933" width="9.140625" style="87" customWidth="1"/>
    <col min="15934" max="15934" width="10.28515625" style="87" customWidth="1"/>
    <col min="15935" max="15938" width="9.140625" style="87" customWidth="1"/>
    <col min="15939" max="15939" width="13.28515625" style="87" bestFit="1" customWidth="1"/>
    <col min="15940" max="15940" width="9.85546875" style="87" bestFit="1" customWidth="1"/>
    <col min="15941" max="15942" width="9.85546875" style="87" customWidth="1"/>
    <col min="15943" max="15948" width="9.140625" style="87" customWidth="1"/>
    <col min="15949" max="15951" width="10.42578125" style="87" bestFit="1" customWidth="1"/>
    <col min="15952" max="16140" width="9.140625" style="87"/>
    <col min="16141" max="16141" width="6.7109375" style="87" customWidth="1"/>
    <col min="16142" max="16142" width="9" style="87" customWidth="1"/>
    <col min="16143" max="16143" width="6" style="87" customWidth="1"/>
    <col min="16144" max="16144" width="5" style="87" customWidth="1"/>
    <col min="16145" max="16145" width="4.140625" style="87" bestFit="1" customWidth="1"/>
    <col min="16146" max="16146" width="5.7109375" style="87" customWidth="1"/>
    <col min="16147" max="16147" width="21" style="87" customWidth="1"/>
    <col min="16148" max="16148" width="10.140625" style="87" customWidth="1"/>
    <col min="16149" max="16149" width="16.42578125" style="87" bestFit="1" customWidth="1"/>
    <col min="16150" max="16150" width="4.7109375" style="87" customWidth="1"/>
    <col min="16151" max="16151" width="6.140625" style="87" customWidth="1"/>
    <col min="16152" max="16152" width="7.5703125" style="87" bestFit="1" customWidth="1"/>
    <col min="16153" max="16153" width="4.7109375" style="87" customWidth="1"/>
    <col min="16154" max="16154" width="7.140625" style="87" bestFit="1" customWidth="1"/>
    <col min="16155" max="16155" width="6.5703125" style="87" customWidth="1"/>
    <col min="16156" max="16156" width="7.140625" style="87" bestFit="1" customWidth="1"/>
    <col min="16157" max="16157" width="6.85546875" style="87" customWidth="1"/>
    <col min="16158" max="16158" width="7.140625" style="87" bestFit="1" customWidth="1"/>
    <col min="16159" max="16159" width="10.28515625" style="87" bestFit="1" customWidth="1"/>
    <col min="16160" max="16164" width="5.28515625" style="87" customWidth="1"/>
    <col min="16165" max="16165" width="7.140625" style="87" bestFit="1" customWidth="1"/>
    <col min="16166" max="16166" width="9.7109375" style="87" customWidth="1"/>
    <col min="16167" max="16167" width="5.28515625" style="87" customWidth="1"/>
    <col min="16168" max="16168" width="10.85546875" style="87" bestFit="1" customWidth="1"/>
    <col min="16169" max="16169" width="8" style="87" bestFit="1" customWidth="1"/>
    <col min="16170" max="16170" width="10.28515625" style="87" bestFit="1" customWidth="1"/>
    <col min="16171" max="16172" width="7.140625" style="87" bestFit="1" customWidth="1"/>
    <col min="16173" max="16173" width="4.5703125" style="87" customWidth="1"/>
    <col min="16174" max="16174" width="5" style="87" customWidth="1"/>
    <col min="16175" max="16175" width="9" style="87" customWidth="1"/>
    <col min="16176" max="16176" width="5" style="87" customWidth="1"/>
    <col min="16177" max="16177" width="8.42578125" style="87" bestFit="1" customWidth="1"/>
    <col min="16178" max="16178" width="5" style="87" customWidth="1"/>
    <col min="16179" max="16179" width="10.28515625" style="87" bestFit="1" customWidth="1"/>
    <col min="16180" max="16180" width="9.5703125" style="87" bestFit="1" customWidth="1"/>
    <col min="16181" max="16181" width="9.7109375" style="87" customWidth="1"/>
    <col min="16182" max="16189" width="9.140625" style="87" customWidth="1"/>
    <col min="16190" max="16190" width="10.28515625" style="87" customWidth="1"/>
    <col min="16191" max="16194" width="9.140625" style="87" customWidth="1"/>
    <col min="16195" max="16195" width="13.28515625" style="87" bestFit="1" customWidth="1"/>
    <col min="16196" max="16196" width="9.85546875" style="87" bestFit="1" customWidth="1"/>
    <col min="16197" max="16198" width="9.85546875" style="87" customWidth="1"/>
    <col min="16199" max="16204" width="9.140625" style="87" customWidth="1"/>
    <col min="16205" max="16207" width="10.42578125" style="87" bestFit="1" customWidth="1"/>
    <col min="16208" max="16384" width="9.140625" style="87"/>
  </cols>
  <sheetData>
    <row r="1" spans="1:94" s="48" customFormat="1" ht="64.5" customHeight="1" thickTop="1" thickBot="1" x14ac:dyDescent="0.65">
      <c r="A1" s="2134" t="s">
        <v>82</v>
      </c>
      <c r="B1" s="2135"/>
      <c r="C1" s="2135"/>
      <c r="D1" s="2135"/>
      <c r="E1" s="2135"/>
      <c r="F1" s="2135"/>
      <c r="G1" s="2135"/>
      <c r="H1" s="2135"/>
      <c r="I1" s="2135"/>
      <c r="J1" s="2135"/>
      <c r="K1" s="2111" t="s">
        <v>2</v>
      </c>
      <c r="L1" s="2112"/>
      <c r="M1" s="2112"/>
      <c r="N1" s="2112"/>
      <c r="O1" s="2112"/>
      <c r="P1" s="2112"/>
      <c r="Q1" s="2113"/>
      <c r="R1" s="833"/>
      <c r="S1" s="2114" t="s">
        <v>49</v>
      </c>
      <c r="T1" s="2115"/>
      <c r="U1" s="2115"/>
      <c r="V1" s="2115"/>
      <c r="W1" s="2115"/>
      <c r="X1" s="2115"/>
      <c r="Y1" s="2115"/>
      <c r="Z1" s="2115"/>
      <c r="AA1" s="2115"/>
      <c r="AB1" s="2115"/>
      <c r="AC1" s="2115"/>
      <c r="AD1" s="2116"/>
      <c r="AE1" s="2117" t="s">
        <v>48</v>
      </c>
      <c r="AF1" s="2118"/>
      <c r="AG1" s="2118"/>
      <c r="AH1" s="2118"/>
      <c r="AI1" s="2118"/>
      <c r="AJ1" s="2118"/>
      <c r="AK1" s="2118"/>
      <c r="AL1" s="2118"/>
      <c r="AM1" s="2118"/>
      <c r="AN1" s="2118"/>
      <c r="AO1" s="2118"/>
      <c r="AP1" s="2119"/>
      <c r="BC1" s="49"/>
      <c r="BD1" s="49"/>
      <c r="BE1" s="49"/>
      <c r="BF1" s="49"/>
      <c r="BG1" s="49"/>
      <c r="BH1" s="49"/>
      <c r="BI1" s="49"/>
      <c r="BJ1" s="49"/>
      <c r="BK1" s="49"/>
      <c r="BL1" s="49"/>
      <c r="BM1" s="49"/>
      <c r="BN1" s="49"/>
      <c r="BO1" s="49"/>
      <c r="BP1" s="49"/>
      <c r="BQ1" s="49"/>
      <c r="BR1" s="49"/>
      <c r="BS1" s="49"/>
      <c r="BT1" s="49"/>
      <c r="BU1" s="49"/>
      <c r="BV1" s="49"/>
      <c r="BW1" s="49"/>
      <c r="BX1" s="49"/>
      <c r="BY1" s="1044"/>
      <c r="BZ1" s="1044"/>
      <c r="CA1" s="1044"/>
      <c r="CB1" s="1044"/>
      <c r="CC1" s="1044"/>
      <c r="CD1" s="1044"/>
      <c r="CE1" s="1044"/>
      <c r="CF1" s="1044"/>
      <c r="CG1" s="1044"/>
      <c r="CH1" s="1044"/>
      <c r="CI1" s="2133" t="s">
        <v>944</v>
      </c>
      <c r="CJ1" s="2133"/>
      <c r="CK1" s="2133"/>
      <c r="CL1" s="2133"/>
      <c r="CM1" s="2133"/>
      <c r="CN1" s="2009"/>
    </row>
    <row r="2" spans="1:94" s="60" customFormat="1" ht="156.75" customHeight="1" thickTop="1" thickBot="1" x14ac:dyDescent="0.3">
      <c r="A2" s="50" t="s">
        <v>25</v>
      </c>
      <c r="B2" s="51" t="s">
        <v>1</v>
      </c>
      <c r="C2" s="51" t="s">
        <v>33</v>
      </c>
      <c r="D2" s="51" t="s">
        <v>0</v>
      </c>
      <c r="E2" s="51" t="s">
        <v>26</v>
      </c>
      <c r="F2" s="892" t="s">
        <v>35</v>
      </c>
      <c r="G2" s="51" t="s">
        <v>27</v>
      </c>
      <c r="H2" s="51" t="s">
        <v>28</v>
      </c>
      <c r="I2" s="51" t="s">
        <v>34</v>
      </c>
      <c r="J2" s="51" t="s">
        <v>29</v>
      </c>
      <c r="K2" s="52" t="s">
        <v>3</v>
      </c>
      <c r="L2" s="53" t="s">
        <v>4</v>
      </c>
      <c r="M2" s="52" t="s">
        <v>5</v>
      </c>
      <c r="N2" s="52" t="s">
        <v>6</v>
      </c>
      <c r="O2" s="52" t="s">
        <v>7</v>
      </c>
      <c r="P2" s="52" t="s">
        <v>8</v>
      </c>
      <c r="Q2" s="52" t="s">
        <v>30</v>
      </c>
      <c r="R2" s="834" t="s">
        <v>476</v>
      </c>
      <c r="S2" s="54" t="s">
        <v>9</v>
      </c>
      <c r="T2" s="54" t="s">
        <v>31</v>
      </c>
      <c r="U2" s="54" t="s">
        <v>10</v>
      </c>
      <c r="V2" s="54" t="s">
        <v>11</v>
      </c>
      <c r="W2" s="54" t="s">
        <v>12</v>
      </c>
      <c r="X2" s="54" t="s">
        <v>13</v>
      </c>
      <c r="Y2" s="55" t="s">
        <v>14</v>
      </c>
      <c r="Z2" s="54" t="s">
        <v>36</v>
      </c>
      <c r="AA2" s="55" t="s">
        <v>15</v>
      </c>
      <c r="AB2" s="54" t="s">
        <v>16</v>
      </c>
      <c r="AC2" s="55" t="s">
        <v>17</v>
      </c>
      <c r="AD2" s="56" t="s">
        <v>587</v>
      </c>
      <c r="AE2" s="57" t="s">
        <v>18</v>
      </c>
      <c r="AF2" s="57" t="s">
        <v>19</v>
      </c>
      <c r="AG2" s="57" t="s">
        <v>20</v>
      </c>
      <c r="AH2" s="57" t="s">
        <v>21</v>
      </c>
      <c r="AI2" s="57" t="s">
        <v>22</v>
      </c>
      <c r="AJ2" s="57" t="s">
        <v>23</v>
      </c>
      <c r="AK2" s="57" t="s">
        <v>13</v>
      </c>
      <c r="AL2" s="57" t="s">
        <v>14</v>
      </c>
      <c r="AM2" s="57" t="s">
        <v>24</v>
      </c>
      <c r="AN2" s="997" t="s">
        <v>17</v>
      </c>
      <c r="AO2" s="58" t="s">
        <v>587</v>
      </c>
      <c r="AP2" s="59" t="s">
        <v>32</v>
      </c>
      <c r="AQ2" s="10" t="s">
        <v>37</v>
      </c>
      <c r="AR2" s="39" t="s">
        <v>38</v>
      </c>
      <c r="AS2" s="39" t="s">
        <v>39</v>
      </c>
      <c r="AT2" s="39" t="s">
        <v>78</v>
      </c>
      <c r="AU2" s="7" t="s">
        <v>45</v>
      </c>
      <c r="AV2" s="7" t="s">
        <v>73</v>
      </c>
      <c r="AW2" s="7" t="s">
        <v>40</v>
      </c>
      <c r="AX2" s="7" t="s">
        <v>41</v>
      </c>
      <c r="AY2" s="8" t="s">
        <v>44</v>
      </c>
      <c r="AZ2" s="9" t="s">
        <v>46</v>
      </c>
      <c r="BA2" s="9" t="s">
        <v>74</v>
      </c>
      <c r="BB2" s="9" t="s">
        <v>42</v>
      </c>
      <c r="BC2" s="33" t="s">
        <v>43</v>
      </c>
      <c r="BD2" s="33" t="s">
        <v>478</v>
      </c>
      <c r="BE2" s="33" t="s">
        <v>479</v>
      </c>
      <c r="BF2" s="36" t="s">
        <v>585</v>
      </c>
      <c r="BG2" s="47" t="s">
        <v>584</v>
      </c>
      <c r="BH2" s="34" t="s">
        <v>67</v>
      </c>
      <c r="BI2" s="37" t="s">
        <v>528</v>
      </c>
      <c r="BJ2" s="38" t="s">
        <v>77</v>
      </c>
      <c r="BK2" s="38" t="s">
        <v>857</v>
      </c>
      <c r="BL2" s="38" t="s">
        <v>75</v>
      </c>
      <c r="BM2" s="38" t="s">
        <v>79</v>
      </c>
      <c r="BN2" s="38" t="s">
        <v>80</v>
      </c>
      <c r="BO2" s="44" t="s">
        <v>62</v>
      </c>
      <c r="BP2" s="45" t="s">
        <v>63</v>
      </c>
      <c r="BQ2" s="45" t="s">
        <v>64</v>
      </c>
      <c r="BR2" s="46" t="s">
        <v>481</v>
      </c>
      <c r="BS2" s="46" t="s">
        <v>65</v>
      </c>
      <c r="BT2" s="46" t="s">
        <v>68</v>
      </c>
      <c r="BU2" s="46" t="s">
        <v>583</v>
      </c>
      <c r="BV2" s="46" t="s">
        <v>66</v>
      </c>
      <c r="BW2" s="46" t="s">
        <v>72</v>
      </c>
      <c r="BX2" s="1043" t="s">
        <v>591</v>
      </c>
      <c r="BY2" s="1043" t="s">
        <v>590</v>
      </c>
      <c r="BZ2" s="1110" t="s">
        <v>604</v>
      </c>
      <c r="CA2" s="1093" t="s">
        <v>597</v>
      </c>
      <c r="CB2" s="1093" t="s">
        <v>606</v>
      </c>
      <c r="CC2" s="1093" t="s">
        <v>28</v>
      </c>
      <c r="CD2" s="1808" t="s">
        <v>881</v>
      </c>
      <c r="CE2" s="1045"/>
      <c r="CF2" s="1045"/>
      <c r="CG2" s="1045"/>
      <c r="CH2" s="1045"/>
      <c r="CI2" s="1268" t="s">
        <v>937</v>
      </c>
      <c r="CJ2" s="1268" t="s">
        <v>938</v>
      </c>
      <c r="CK2" s="1268" t="s">
        <v>945</v>
      </c>
      <c r="CL2" s="1269" t="s">
        <v>946</v>
      </c>
      <c r="CM2" s="1269" t="s">
        <v>947</v>
      </c>
      <c r="CN2" s="2010"/>
    </row>
    <row r="3" spans="1:94" ht="15" customHeight="1" thickBot="1" x14ac:dyDescent="0.3">
      <c r="A3" s="746">
        <v>1</v>
      </c>
      <c r="B3" s="61" t="s">
        <v>92</v>
      </c>
      <c r="C3" s="61" t="s">
        <v>93</v>
      </c>
      <c r="D3" s="61" t="s">
        <v>94</v>
      </c>
      <c r="E3" s="61">
        <v>1</v>
      </c>
      <c r="F3" s="893">
        <v>48</v>
      </c>
      <c r="G3" s="62" t="s">
        <v>95</v>
      </c>
      <c r="H3" s="63" t="s">
        <v>96</v>
      </c>
      <c r="I3" s="64">
        <v>40375.416666666664</v>
      </c>
      <c r="J3" s="65"/>
      <c r="K3" s="66">
        <v>8</v>
      </c>
      <c r="L3" s="67">
        <v>1.304</v>
      </c>
      <c r="M3" s="66">
        <v>60</v>
      </c>
      <c r="N3" s="66">
        <v>11</v>
      </c>
      <c r="O3" s="66">
        <v>8</v>
      </c>
      <c r="P3" s="68" t="s">
        <v>97</v>
      </c>
      <c r="Q3" s="68"/>
      <c r="R3" s="68">
        <v>61.666666666666664</v>
      </c>
      <c r="S3" s="68" t="s">
        <v>98</v>
      </c>
      <c r="T3" s="68">
        <v>60</v>
      </c>
      <c r="U3" s="68" t="s">
        <v>97</v>
      </c>
      <c r="V3" s="68" t="s">
        <v>98</v>
      </c>
      <c r="W3" s="68" t="s">
        <v>98</v>
      </c>
      <c r="X3" s="68" t="s">
        <v>98</v>
      </c>
      <c r="Y3" s="66" t="s">
        <v>98</v>
      </c>
      <c r="Z3" s="66" t="s">
        <v>98</v>
      </c>
      <c r="AA3" s="66">
        <v>10</v>
      </c>
      <c r="AB3" s="66" t="s">
        <v>98</v>
      </c>
      <c r="AC3" s="69">
        <v>3.1809999999999998E-2</v>
      </c>
      <c r="AD3" s="982"/>
      <c r="AE3" s="70"/>
      <c r="AF3" s="70"/>
      <c r="AG3" s="70"/>
      <c r="AH3" s="70"/>
      <c r="AI3" s="70"/>
      <c r="AJ3" s="70"/>
      <c r="AK3" s="70"/>
      <c r="AL3" s="70"/>
      <c r="AM3" s="70"/>
      <c r="AN3" s="998"/>
      <c r="AO3" s="71"/>
      <c r="AP3" s="70"/>
      <c r="AQ3" s="72"/>
      <c r="AR3" s="1974">
        <v>6.2647500000000003</v>
      </c>
      <c r="AS3" s="1994">
        <v>0</v>
      </c>
      <c r="AT3" s="1994">
        <v>0</v>
      </c>
      <c r="AU3" s="73">
        <v>1.9261238095238091</v>
      </c>
      <c r="AV3" s="73">
        <v>2.6800000000000001E-2</v>
      </c>
      <c r="AW3" s="73">
        <v>6.997711500000003</v>
      </c>
      <c r="AX3" s="74">
        <v>4.5921775</v>
      </c>
      <c r="AY3" s="75">
        <v>53904.9</v>
      </c>
      <c r="AZ3" s="73">
        <v>1.7174561904761902</v>
      </c>
      <c r="BA3" s="73">
        <v>8.2000000000000003E-2</v>
      </c>
      <c r="BB3" s="73">
        <v>75.758799999999994</v>
      </c>
      <c r="BC3" s="76">
        <f>AW3-AX3</f>
        <v>2.4055340000000029</v>
      </c>
      <c r="BD3" s="77">
        <f>BO3</f>
        <v>2523938.5830877088</v>
      </c>
      <c r="BE3" s="78">
        <f>BR3</f>
        <v>615.51380336758314</v>
      </c>
      <c r="BF3" s="78">
        <f>(AU3-AV3)*BU3</f>
        <v>4.9691332442250085</v>
      </c>
      <c r="BG3" s="78">
        <f>(AZ3-BA3)*BU3/4</f>
        <v>1.0696964473380586</v>
      </c>
      <c r="BH3" s="79">
        <f t="shared" ref="BH3:BH9" si="0">BB3*BV3*BT3</f>
        <v>108.49420825246703</v>
      </c>
      <c r="BI3" s="2008">
        <f>BE3/BD3*1000</f>
        <v>0.24387035702532131</v>
      </c>
      <c r="BJ3" s="80">
        <f t="shared" ref="BJ3:BJ9" si="1">10*(BH3/BD3*6/PI()/BW3)^(1/3)</f>
        <v>0.4501551400693799</v>
      </c>
      <c r="BK3" s="80">
        <f>SQRT(6/PI()*BH3/BE3/BW3)</f>
        <v>0.61159484076129444</v>
      </c>
      <c r="BL3" s="81">
        <f>BF3/BG3</f>
        <v>4.6453676242364876</v>
      </c>
      <c r="BM3" s="81">
        <f>EXP((LN(BJ3/BI3))^0.5)</f>
        <v>2.1878400054141345</v>
      </c>
      <c r="BN3" s="952">
        <f>BJ3/EXP(1.5*(LN(BM3))^2)</f>
        <v>0.1794970908990223</v>
      </c>
      <c r="BO3" s="82">
        <f t="shared" ref="BO3:BO74" si="2">IF($AY3&lt;100000,$AY3*(0.000002*$AY3+1.3816),$AY3*(0.000006*$AY3+0.1946)+93239)/$AC3</f>
        <v>2523938.5830877088</v>
      </c>
      <c r="BP3" s="82">
        <f t="shared" ref="BP3:BP74" si="3">IF($AY3&lt;100000,$AY3*(0.000002*$AY3+1.3586),$AY3*(0.000004*$AY3+0.4524)+76593)/$AC3</f>
        <v>2484963.0187997492</v>
      </c>
      <c r="BQ3" s="82">
        <f t="shared" ref="BQ3:BQ74" si="4">IF($AY3&lt;100000,$AY3*(0.000001*$AY3+1.2989),$AY3*(0.000001*$AY3+1.3283)-3813)/$AC3</f>
        <v>2292449.3195224772</v>
      </c>
      <c r="BR3" s="83">
        <f>$AF$149*(BS3*(2-BS3)/(1-BS3))</f>
        <v>615.51380336758314</v>
      </c>
      <c r="BS3" s="84">
        <f>BC3/$AF$147</f>
        <v>0.53394610672112286</v>
      </c>
      <c r="BT3" s="66">
        <f>VLOOKUP($B3,'SAME R Results'!$AA$146:$AB$150,2)</f>
        <v>0.55000000000000004</v>
      </c>
      <c r="BU3" s="983">
        <f>IF(X3="y",BX3,1)</f>
        <v>2.6162643880460013</v>
      </c>
      <c r="BV3" s="983">
        <f>IF(Y3="y",BY3,1)</f>
        <v>2.6038189203454558</v>
      </c>
      <c r="BW3" s="85">
        <f>VLOOKUP($B3,'SAME R Results'!$AA$146:$AC$150,3)</f>
        <v>0.9</v>
      </c>
      <c r="BX3" s="1052">
        <v>2.6162643880460013</v>
      </c>
      <c r="BY3" s="1047">
        <v>2.6038189203454558</v>
      </c>
      <c r="BZ3" s="1077">
        <v>324.81390228810591</v>
      </c>
      <c r="CA3" s="1783"/>
      <c r="CB3" s="1091"/>
      <c r="CC3" s="1076"/>
      <c r="CD3" s="744"/>
      <c r="CI3" s="1268">
        <v>3</v>
      </c>
      <c r="CJ3" s="1268" t="s">
        <v>92</v>
      </c>
      <c r="CK3" s="1268">
        <v>0.24387035702532131</v>
      </c>
      <c r="CL3" s="1268">
        <v>4.5800907940281833E-2</v>
      </c>
      <c r="CM3" s="1268">
        <v>3.6474673145305288E-2</v>
      </c>
      <c r="CO3" s="2039">
        <f>CL3/AU3*BH3</f>
        <v>2.5798618030964038</v>
      </c>
      <c r="CP3" s="2039"/>
    </row>
    <row r="4" spans="1:94" ht="15.75" thickBot="1" x14ac:dyDescent="0.3">
      <c r="A4" s="746">
        <v>1</v>
      </c>
      <c r="B4" s="88" t="s">
        <v>99</v>
      </c>
      <c r="C4" s="88" t="s">
        <v>100</v>
      </c>
      <c r="D4" s="88" t="s">
        <v>101</v>
      </c>
      <c r="E4" s="89">
        <v>2</v>
      </c>
      <c r="F4" s="894">
        <v>49</v>
      </c>
      <c r="G4" s="89" t="s">
        <v>102</v>
      </c>
      <c r="H4" s="90" t="s">
        <v>103</v>
      </c>
      <c r="I4" s="91">
        <v>40378.291666666664</v>
      </c>
      <c r="J4" s="92"/>
      <c r="K4" s="93">
        <v>8</v>
      </c>
      <c r="L4" s="94">
        <v>1.2514430209035738</v>
      </c>
      <c r="M4" s="93">
        <v>60</v>
      </c>
      <c r="N4" s="93">
        <v>11</v>
      </c>
      <c r="O4" s="93">
        <v>8</v>
      </c>
      <c r="P4" s="95" t="s">
        <v>97</v>
      </c>
      <c r="Q4" s="95"/>
      <c r="R4" s="95">
        <v>51.4</v>
      </c>
      <c r="S4" s="95" t="s">
        <v>98</v>
      </c>
      <c r="T4" s="95">
        <v>90</v>
      </c>
      <c r="U4" s="95" t="s">
        <v>97</v>
      </c>
      <c r="V4" s="95" t="s">
        <v>98</v>
      </c>
      <c r="W4" s="95" t="s">
        <v>98</v>
      </c>
      <c r="X4" s="95" t="s">
        <v>98</v>
      </c>
      <c r="Y4" s="93" t="s">
        <v>98</v>
      </c>
      <c r="Z4" s="93" t="s">
        <v>98</v>
      </c>
      <c r="AA4" s="93">
        <v>10</v>
      </c>
      <c r="AB4" s="93" t="s">
        <v>98</v>
      </c>
      <c r="AC4" s="96">
        <v>3.852706928546E-2</v>
      </c>
      <c r="AD4" s="983"/>
      <c r="AE4" s="97"/>
      <c r="AF4" s="98"/>
      <c r="AG4" s="97"/>
      <c r="AH4" s="97"/>
      <c r="AI4" s="97"/>
      <c r="AJ4" s="97"/>
      <c r="AK4" s="97"/>
      <c r="AL4" s="97"/>
      <c r="AM4" s="97"/>
      <c r="AN4" s="999"/>
      <c r="AO4" s="99"/>
      <c r="AP4" s="97"/>
      <c r="AQ4" s="100"/>
      <c r="AR4" s="1975">
        <v>6.2560000000000002</v>
      </c>
      <c r="AS4" s="1995">
        <v>0</v>
      </c>
      <c r="AT4" s="1995">
        <v>0</v>
      </c>
      <c r="AU4" s="101">
        <v>0.7695616999999999</v>
      </c>
      <c r="AV4" s="102">
        <v>2.6800000000000001E-2</v>
      </c>
      <c r="AW4" s="101">
        <v>6.5377960000000002</v>
      </c>
      <c r="AX4" s="103">
        <v>4.6396940000000004</v>
      </c>
      <c r="AY4" s="104">
        <v>71280</v>
      </c>
      <c r="AZ4" s="105">
        <v>0.92272894999999999</v>
      </c>
      <c r="BA4" s="102">
        <v>8.2000000000000003E-2</v>
      </c>
      <c r="BB4" s="105">
        <v>47.296599999999998</v>
      </c>
      <c r="BC4" s="106">
        <f t="shared" ref="BC4:BC52" si="5">AW4-AX4</f>
        <v>1.8981019999999997</v>
      </c>
      <c r="BD4" s="107">
        <f t="shared" ref="BD4:BD52" si="6">BO4</f>
        <v>2819890.7109968318</v>
      </c>
      <c r="BE4" s="108">
        <f t="shared" ref="BE4:BE52" si="7">BR4</f>
        <v>421.19638693020511</v>
      </c>
      <c r="BF4" s="108">
        <f t="shared" ref="BF4:BF9" si="8">(AU4-AV4)*BU4</f>
        <v>1.9476177736518814</v>
      </c>
      <c r="BG4" s="108">
        <f t="shared" ref="BG4:BG9" si="9">(AZ4-BA4)*BU4/4</f>
        <v>0.55112516095124597</v>
      </c>
      <c r="BH4" s="109">
        <f t="shared" si="0"/>
        <v>34.559212052422055</v>
      </c>
      <c r="BI4" s="110">
        <f t="shared" ref="BI4:BI52" si="10">BE4/BD4*1000</f>
        <v>0.14936620957955926</v>
      </c>
      <c r="BJ4" s="110">
        <f t="shared" si="1"/>
        <v>0.28605155365931773</v>
      </c>
      <c r="BK4" s="110">
        <f t="shared" ref="BK4:BK9" si="11">SQRT(6/PI()*BH4/BE4/BW4)</f>
        <v>0.395858784046629</v>
      </c>
      <c r="BL4" s="111">
        <f t="shared" ref="BL4:BL52" si="12">BF4/BG4</f>
        <v>3.5338937715895229</v>
      </c>
      <c r="BM4" s="111">
        <f t="shared" ref="BM4:BM76" si="13">EXP((LN(BJ4/BI4))^0.5)</f>
        <v>2.2391217870301241</v>
      </c>
      <c r="BN4" s="112">
        <f t="shared" ref="BN4:BN9" si="14">BJ4/EXP(1.5*(LN(BM4))^2)</f>
        <v>0.10793353093663659</v>
      </c>
      <c r="BO4" s="113">
        <f t="shared" si="2"/>
        <v>2819890.7109968318</v>
      </c>
      <c r="BP4" s="113">
        <f t="shared" si="3"/>
        <v>2777337.7727535195</v>
      </c>
      <c r="BQ4" s="113">
        <f t="shared" si="4"/>
        <v>2535008.0400966033</v>
      </c>
      <c r="BR4" s="114">
        <f t="shared" ref="BR4:BR52" si="15">$AF$149*(BS4*(2-BS4)/(1-BS4))</f>
        <v>421.19638693020511</v>
      </c>
      <c r="BS4" s="115">
        <f t="shared" ref="BS4:BS52" si="16">BC4/$AF$147</f>
        <v>0.42131359318121275</v>
      </c>
      <c r="BT4" s="93">
        <f>VLOOKUP($B4,'SAME R Results'!$AA$146:$AB$150,2)</f>
        <v>0.28000000000000003</v>
      </c>
      <c r="BU4" s="983">
        <f t="shared" ref="BU4:BU67" si="17">IF(X4="y",BX4,1)</f>
        <v>2.6221300501249347</v>
      </c>
      <c r="BV4" s="983">
        <f t="shared" ref="BV4:BV67" si="18">IF(Y4="y",BY4,1)</f>
        <v>2.6096116281102395</v>
      </c>
      <c r="BW4" s="116">
        <f>VLOOKUP($B4,'SAME R Results'!$AA$146:$AC$150,3)</f>
        <v>1</v>
      </c>
      <c r="BX4" s="1052">
        <v>2.6221300501249347</v>
      </c>
      <c r="BY4" s="1047">
        <v>2.6096116281102395</v>
      </c>
      <c r="BZ4" s="1078">
        <v>268.93865858906793</v>
      </c>
      <c r="CA4" s="1783"/>
      <c r="CB4" s="1091"/>
      <c r="CC4" s="1092"/>
      <c r="CD4" s="744"/>
      <c r="CI4" s="1268">
        <v>4</v>
      </c>
      <c r="CJ4" s="1268" t="s">
        <v>99</v>
      </c>
      <c r="CK4" s="1268">
        <v>0.14936620957955926</v>
      </c>
      <c r="CL4" s="1268">
        <v>5.6355965833294636E-2</v>
      </c>
      <c r="CM4" s="1268">
        <v>3.6325575930246212E-2</v>
      </c>
      <c r="CO4" s="2039">
        <f t="shared" ref="CO4:CO67" si="19">CL4/AU4*BH4</f>
        <v>2.5308143241170682</v>
      </c>
      <c r="CP4" s="1315"/>
    </row>
    <row r="5" spans="1:94" ht="15.75" thickBot="1" x14ac:dyDescent="0.3">
      <c r="A5" s="746">
        <v>1</v>
      </c>
      <c r="B5" s="117" t="s">
        <v>104</v>
      </c>
      <c r="C5" s="117" t="s">
        <v>105</v>
      </c>
      <c r="D5" s="117" t="s">
        <v>106</v>
      </c>
      <c r="E5" s="117">
        <v>3</v>
      </c>
      <c r="F5" s="132">
        <v>50</v>
      </c>
      <c r="G5" s="118" t="s">
        <v>102</v>
      </c>
      <c r="H5" s="119" t="s">
        <v>107</v>
      </c>
      <c r="I5" s="91">
        <v>40379.291666666664</v>
      </c>
      <c r="J5" s="92"/>
      <c r="K5" s="93">
        <v>8.1</v>
      </c>
      <c r="L5" s="94">
        <v>1.4524143054229013</v>
      </c>
      <c r="M5" s="93">
        <v>60</v>
      </c>
      <c r="N5" s="93">
        <v>11</v>
      </c>
      <c r="O5" s="93">
        <v>8</v>
      </c>
      <c r="P5" s="95" t="s">
        <v>97</v>
      </c>
      <c r="Q5" s="95"/>
      <c r="R5" s="95">
        <v>33.200000000000003</v>
      </c>
      <c r="S5" s="95" t="s">
        <v>98</v>
      </c>
      <c r="T5" s="95">
        <v>75</v>
      </c>
      <c r="U5" s="95" t="s">
        <v>97</v>
      </c>
      <c r="V5" s="95" t="s">
        <v>98</v>
      </c>
      <c r="W5" s="95" t="s">
        <v>98</v>
      </c>
      <c r="X5" s="95" t="s">
        <v>97</v>
      </c>
      <c r="Y5" s="93" t="s">
        <v>97</v>
      </c>
      <c r="Z5" s="93" t="s">
        <v>98</v>
      </c>
      <c r="AA5" s="93">
        <v>10</v>
      </c>
      <c r="AB5" s="93" t="s">
        <v>98</v>
      </c>
      <c r="AC5" s="96">
        <v>5.19567251427413E-2</v>
      </c>
      <c r="AD5" s="983"/>
      <c r="AE5" s="97"/>
      <c r="AF5" s="97"/>
      <c r="AG5" s="97"/>
      <c r="AH5" s="97"/>
      <c r="AI5" s="97"/>
      <c r="AJ5" s="97"/>
      <c r="AK5" s="97"/>
      <c r="AL5" s="97"/>
      <c r="AM5" s="97"/>
      <c r="AN5" s="999"/>
      <c r="AO5" s="99"/>
      <c r="AP5" s="97"/>
      <c r="AQ5" s="120"/>
      <c r="AR5" s="1976">
        <v>3.4159999999999999</v>
      </c>
      <c r="AS5" s="120">
        <v>0</v>
      </c>
      <c r="AT5" s="120">
        <v>0</v>
      </c>
      <c r="AU5" s="120">
        <v>0.37197884999999997</v>
      </c>
      <c r="AV5" s="120">
        <v>2.6800000000000001E-2</v>
      </c>
      <c r="AW5" s="121">
        <v>6.9054574999999998</v>
      </c>
      <c r="AX5" s="117">
        <v>4.6738274999999998</v>
      </c>
      <c r="AY5" s="121">
        <v>111735</v>
      </c>
      <c r="AZ5" s="121">
        <v>0.46403510000000009</v>
      </c>
      <c r="BA5" s="121">
        <v>8.2000000000000003E-2</v>
      </c>
      <c r="BB5" s="121">
        <v>30.150949999999995</v>
      </c>
      <c r="BC5" s="106">
        <f t="shared" si="5"/>
        <v>2.23163</v>
      </c>
      <c r="BD5" s="107">
        <f t="shared" si="6"/>
        <v>3654789.4777492345</v>
      </c>
      <c r="BE5" s="108">
        <f t="shared" si="7"/>
        <v>541.22426782057232</v>
      </c>
      <c r="BF5" s="108">
        <f t="shared" si="8"/>
        <v>0.34517884999999998</v>
      </c>
      <c r="BG5" s="108">
        <f t="shared" si="9"/>
        <v>9.5508775000000018E-2</v>
      </c>
      <c r="BH5" s="109">
        <f t="shared" si="0"/>
        <v>68.141146999999975</v>
      </c>
      <c r="BI5" s="110">
        <f>BE5/BD5*1000</f>
        <v>0.14808630459171615</v>
      </c>
      <c r="BJ5" s="122">
        <f t="shared" si="1"/>
        <v>0.25295421677328306</v>
      </c>
      <c r="BK5" s="122">
        <f t="shared" si="11"/>
        <v>0.33060197025512128</v>
      </c>
      <c r="BL5" s="123">
        <f t="shared" si="12"/>
        <v>3.6141061384150297</v>
      </c>
      <c r="BM5" s="123">
        <f t="shared" si="13"/>
        <v>2.0786515528876603</v>
      </c>
      <c r="BN5" s="124">
        <f t="shared" si="14"/>
        <v>0.11330560179039686</v>
      </c>
      <c r="BO5" s="113">
        <f t="shared" si="2"/>
        <v>3654789.4777492345</v>
      </c>
      <c r="BP5" s="113">
        <f t="shared" si="3"/>
        <v>3408235.496242383</v>
      </c>
      <c r="BQ5" s="113">
        <f t="shared" si="4"/>
        <v>3023464.4368640776</v>
      </c>
      <c r="BR5" s="114">
        <f t="shared" si="15"/>
        <v>541.22426782057232</v>
      </c>
      <c r="BS5" s="115">
        <f t="shared" si="16"/>
        <v>0.49534537867353279</v>
      </c>
      <c r="BT5" s="93">
        <f>VLOOKUP($B5,'SAME R Results'!$AA$146:$AB$150,2)</f>
        <v>2.2599999999999998</v>
      </c>
      <c r="BU5" s="983">
        <f t="shared" si="17"/>
        <v>1</v>
      </c>
      <c r="BV5" s="983">
        <f t="shared" si="18"/>
        <v>1</v>
      </c>
      <c r="BW5" s="116">
        <f>VLOOKUP($B5,'SAME R Results'!$AA$146:$AC$150,3)</f>
        <v>2.2000000000000002</v>
      </c>
      <c r="BX5" s="1052"/>
      <c r="BY5" s="1047"/>
      <c r="BZ5" s="1078">
        <v>529.63562470856755</v>
      </c>
      <c r="CA5" s="1783"/>
      <c r="CB5" s="1091"/>
      <c r="CC5" s="1076"/>
      <c r="CD5" s="744"/>
      <c r="CI5" s="1268">
        <v>5</v>
      </c>
      <c r="CJ5" s="1268" t="s">
        <v>104</v>
      </c>
      <c r="CK5" s="1268">
        <v>0.14808630459171615</v>
      </c>
      <c r="CL5" s="1268">
        <v>5.0656448445166339E-3</v>
      </c>
      <c r="CM5" s="1268">
        <v>2.0410251144542601E-2</v>
      </c>
      <c r="CO5" s="2039">
        <f t="shared" si="19"/>
        <v>0.92795289302066508</v>
      </c>
      <c r="CP5" s="1315"/>
    </row>
    <row r="6" spans="1:94" ht="15.75" thickBot="1" x14ac:dyDescent="0.3">
      <c r="A6" s="746">
        <v>1</v>
      </c>
      <c r="B6" s="125" t="s">
        <v>108</v>
      </c>
      <c r="C6" s="125" t="s">
        <v>109</v>
      </c>
      <c r="D6" s="125" t="s">
        <v>110</v>
      </c>
      <c r="E6" s="125">
        <v>4</v>
      </c>
      <c r="F6" s="895">
        <v>51</v>
      </c>
      <c r="G6" s="126" t="s">
        <v>111</v>
      </c>
      <c r="H6" s="127" t="s">
        <v>112</v>
      </c>
      <c r="I6" s="128">
        <v>40380.333333333336</v>
      </c>
      <c r="J6" s="92"/>
      <c r="K6" s="93">
        <v>8.1</v>
      </c>
      <c r="L6" s="94">
        <v>1.38</v>
      </c>
      <c r="M6" s="93">
        <v>60</v>
      </c>
      <c r="N6" s="93">
        <v>11</v>
      </c>
      <c r="O6" s="93">
        <v>8</v>
      </c>
      <c r="P6" s="95" t="s">
        <v>97</v>
      </c>
      <c r="Q6" s="95"/>
      <c r="R6" s="95">
        <v>38.142857142857146</v>
      </c>
      <c r="S6" s="95" t="s">
        <v>98</v>
      </c>
      <c r="T6" s="95" t="s">
        <v>113</v>
      </c>
      <c r="U6" s="95" t="s">
        <v>97</v>
      </c>
      <c r="V6" s="95" t="s">
        <v>98</v>
      </c>
      <c r="W6" s="95" t="s">
        <v>98</v>
      </c>
      <c r="X6" s="95" t="s">
        <v>97</v>
      </c>
      <c r="Y6" s="93" t="s">
        <v>97</v>
      </c>
      <c r="Z6" s="93" t="s">
        <v>98</v>
      </c>
      <c r="AA6" s="93">
        <v>10</v>
      </c>
      <c r="AB6" s="93" t="s">
        <v>98</v>
      </c>
      <c r="AC6" s="96">
        <v>3.852706928546E-2</v>
      </c>
      <c r="AD6" s="983"/>
      <c r="AE6" s="97"/>
      <c r="AF6" s="97">
        <v>180</v>
      </c>
      <c r="AG6" s="97">
        <v>0</v>
      </c>
      <c r="AH6" s="97" t="s">
        <v>97</v>
      </c>
      <c r="AI6" s="97" t="s">
        <v>98</v>
      </c>
      <c r="AJ6" s="97" t="s">
        <v>98</v>
      </c>
      <c r="AK6" s="97" t="s">
        <v>97</v>
      </c>
      <c r="AL6" s="97" t="s">
        <v>97</v>
      </c>
      <c r="AM6" s="97" t="s">
        <v>98</v>
      </c>
      <c r="AN6" s="999">
        <f>AC6</f>
        <v>3.852706928546E-2</v>
      </c>
      <c r="AO6" s="99"/>
      <c r="AP6" s="97">
        <v>0</v>
      </c>
      <c r="AQ6" s="120"/>
      <c r="AR6" s="120">
        <v>0.4175567</v>
      </c>
      <c r="AS6" s="120">
        <v>0</v>
      </c>
      <c r="AT6" s="120">
        <v>0</v>
      </c>
      <c r="AU6" s="120">
        <v>5.9158320000000007E-2</v>
      </c>
      <c r="AV6" s="120">
        <v>2.5772090000000004E-2</v>
      </c>
      <c r="AW6" s="121">
        <v>5.2833100000000002</v>
      </c>
      <c r="AX6" s="117">
        <v>4.6948999999999996</v>
      </c>
      <c r="AY6" s="121">
        <v>47624.95</v>
      </c>
      <c r="AZ6" s="121">
        <v>0.12976084999999998</v>
      </c>
      <c r="BA6" s="121">
        <v>7.8816036857303803E-2</v>
      </c>
      <c r="BB6" s="121">
        <v>2.7621500000000001</v>
      </c>
      <c r="BC6" s="106">
        <f t="shared" si="5"/>
        <v>0.58841000000000054</v>
      </c>
      <c r="BD6" s="107">
        <f t="shared" si="6"/>
        <v>1825597.0139817814</v>
      </c>
      <c r="BE6" s="108">
        <f t="shared" si="7"/>
        <v>102.91459773449184</v>
      </c>
      <c r="BF6" s="108">
        <f t="shared" si="8"/>
        <v>3.3386230000000003E-2</v>
      </c>
      <c r="BG6" s="108">
        <f t="shared" si="9"/>
        <v>1.2736203285674045E-2</v>
      </c>
      <c r="BH6" s="109">
        <f t="shared" si="0"/>
        <v>1.2429675</v>
      </c>
      <c r="BI6" s="110">
        <f t="shared" si="10"/>
        <v>5.6373119010545703E-2</v>
      </c>
      <c r="BJ6" s="122">
        <f t="shared" si="1"/>
        <v>9.7108213230960166E-2</v>
      </c>
      <c r="BK6" s="122">
        <f t="shared" si="11"/>
        <v>0.12745236917509437</v>
      </c>
      <c r="BL6" s="123">
        <f t="shared" si="12"/>
        <v>2.6213644090899169</v>
      </c>
      <c r="BM6" s="123">
        <f t="shared" si="13"/>
        <v>2.090599137468832</v>
      </c>
      <c r="BN6" s="124">
        <f t="shared" si="14"/>
        <v>4.2951675961784321E-2</v>
      </c>
      <c r="BO6" s="113">
        <f t="shared" si="2"/>
        <v>1825597.0139817814</v>
      </c>
      <c r="BP6" s="113">
        <f t="shared" si="3"/>
        <v>1797165.7351351089</v>
      </c>
      <c r="BQ6" s="113">
        <f t="shared" si="4"/>
        <v>1664496.7968457509</v>
      </c>
      <c r="BR6" s="114">
        <f t="shared" si="15"/>
        <v>102.91459773449184</v>
      </c>
      <c r="BS6" s="115">
        <f t="shared" si="16"/>
        <v>0.13060685430169594</v>
      </c>
      <c r="BT6" s="93">
        <f>VLOOKUP($B6,'SAME R Results'!$AA$146:$AB$150,2)</f>
        <v>0.45</v>
      </c>
      <c r="BU6" s="983">
        <f t="shared" si="17"/>
        <v>1</v>
      </c>
      <c r="BV6" s="983">
        <f t="shared" si="18"/>
        <v>1</v>
      </c>
      <c r="BW6" s="116">
        <f>VLOOKUP($B6,'SAME R Results'!$AA$146:$AC$150,3)</f>
        <v>1.42</v>
      </c>
      <c r="BX6" s="1052"/>
      <c r="BY6" s="1047"/>
      <c r="BZ6" s="1078">
        <v>419.92824630174431</v>
      </c>
      <c r="CA6" s="1783"/>
      <c r="CB6" s="1091"/>
      <c r="CC6" s="1076"/>
      <c r="CD6" s="744"/>
      <c r="CI6" s="1268">
        <v>6</v>
      </c>
      <c r="CJ6" s="1268" t="s">
        <v>108</v>
      </c>
      <c r="CK6" s="1268">
        <v>5.6373119010545703E-2</v>
      </c>
      <c r="CL6" s="1268">
        <v>2.6860098916504257E-2</v>
      </c>
      <c r="CM6" s="1268">
        <v>2.8993357454059898E-2</v>
      </c>
      <c r="CO6" s="2039">
        <f t="shared" si="19"/>
        <v>0.56435392350560332</v>
      </c>
      <c r="CP6" s="1315"/>
    </row>
    <row r="7" spans="1:94" ht="15.75" thickBot="1" x14ac:dyDescent="0.3">
      <c r="A7" s="746">
        <v>1</v>
      </c>
      <c r="B7" s="125" t="s">
        <v>108</v>
      </c>
      <c r="C7" s="125" t="s">
        <v>143</v>
      </c>
      <c r="D7" s="125" t="s">
        <v>110</v>
      </c>
      <c r="E7" s="125">
        <v>4</v>
      </c>
      <c r="F7" s="895" t="s">
        <v>508</v>
      </c>
      <c r="G7" s="126" t="s">
        <v>111</v>
      </c>
      <c r="H7" s="127" t="s">
        <v>509</v>
      </c>
      <c r="I7" s="128">
        <v>40381.333333333336</v>
      </c>
      <c r="J7" s="92"/>
      <c r="K7" s="93">
        <v>8.1</v>
      </c>
      <c r="L7" s="94">
        <v>1.38</v>
      </c>
      <c r="M7" s="93">
        <v>60</v>
      </c>
      <c r="N7" s="93"/>
      <c r="O7" s="93"/>
      <c r="P7" s="95"/>
      <c r="Q7" s="95"/>
      <c r="R7" s="95">
        <v>261.14285714285717</v>
      </c>
      <c r="S7" s="95"/>
      <c r="T7" s="95"/>
      <c r="U7" s="95" t="s">
        <v>97</v>
      </c>
      <c r="V7" s="95" t="s">
        <v>98</v>
      </c>
      <c r="W7" s="95" t="s">
        <v>98</v>
      </c>
      <c r="X7" s="95" t="s">
        <v>97</v>
      </c>
      <c r="Y7" s="93" t="s">
        <v>97</v>
      </c>
      <c r="Z7" s="93" t="s">
        <v>98</v>
      </c>
      <c r="AA7" s="93">
        <v>10</v>
      </c>
      <c r="AB7" s="93" t="s">
        <v>98</v>
      </c>
      <c r="AC7" s="96">
        <v>3.852706928546E-2</v>
      </c>
      <c r="AD7" s="983"/>
      <c r="AE7" s="97"/>
      <c r="AF7" s="97"/>
      <c r="AG7" s="97"/>
      <c r="AH7" s="97"/>
      <c r="AI7" s="97"/>
      <c r="AJ7" s="97"/>
      <c r="AK7" s="97"/>
      <c r="AL7" s="97"/>
      <c r="AM7" s="97"/>
      <c r="AN7" s="999"/>
      <c r="AO7" s="99"/>
      <c r="AP7" s="97"/>
      <c r="AQ7" s="120"/>
      <c r="AR7" s="120">
        <v>0.40887450000000003</v>
      </c>
      <c r="AS7" s="120">
        <v>0</v>
      </c>
      <c r="AT7" s="120">
        <v>0</v>
      </c>
      <c r="AU7" s="120">
        <v>5.1452640000000008E-2</v>
      </c>
      <c r="AV7" s="120">
        <v>3.01056E-2</v>
      </c>
      <c r="AW7" s="121">
        <v>5.093612499999999</v>
      </c>
      <c r="AX7" s="117">
        <v>4.6792749999999996</v>
      </c>
      <c r="AY7" s="121">
        <v>28390</v>
      </c>
      <c r="AZ7" s="121">
        <v>0.12408455</v>
      </c>
      <c r="BA7" s="121">
        <v>9.0270984999999998E-2</v>
      </c>
      <c r="BB7" s="121">
        <v>2.6983499999999996</v>
      </c>
      <c r="BC7" s="106">
        <f t="shared" si="5"/>
        <v>0.41433749999999936</v>
      </c>
      <c r="BD7" s="107">
        <f>BO7</f>
        <v>1059919.9201329139</v>
      </c>
      <c r="BE7" s="108">
        <f>BR7</f>
        <v>70.819266638717124</v>
      </c>
      <c r="BF7" s="108">
        <f t="shared" si="8"/>
        <v>2.1347040000000008E-2</v>
      </c>
      <c r="BG7" s="108">
        <f t="shared" si="9"/>
        <v>8.4533912500000009E-3</v>
      </c>
      <c r="BH7" s="109">
        <f t="shared" si="0"/>
        <v>1.2142574999999998</v>
      </c>
      <c r="BI7" s="110">
        <f>BE7/BD7*1000</f>
        <v>6.6815676631340595E-2</v>
      </c>
      <c r="BJ7" s="122">
        <f t="shared" si="1"/>
        <v>0.11550042736986271</v>
      </c>
      <c r="BK7" s="122">
        <f t="shared" si="11"/>
        <v>0.15185748443649788</v>
      </c>
      <c r="BL7" s="123">
        <f>BF7/BG7</f>
        <v>2.5252634556575155</v>
      </c>
      <c r="BM7" s="123">
        <f>EXP((LN(BJ7/BI7))^0.5)</f>
        <v>2.0955623370880416</v>
      </c>
      <c r="BN7" s="124">
        <f t="shared" si="14"/>
        <v>5.0818958542366073E-2</v>
      </c>
      <c r="BO7" s="113">
        <f t="shared" si="2"/>
        <v>1059919.9201329139</v>
      </c>
      <c r="BP7" s="113">
        <f t="shared" si="3"/>
        <v>1042971.5767444789</v>
      </c>
      <c r="BQ7" s="113">
        <f t="shared" si="4"/>
        <v>978059.42156677309</v>
      </c>
      <c r="BR7" s="114">
        <f>$AF$149*(BS7*(2-BS7)/(1-BS7))</f>
        <v>70.819266638717124</v>
      </c>
      <c r="BS7" s="115">
        <f>BC7/$AF$147</f>
        <v>9.1968725028855391E-2</v>
      </c>
      <c r="BT7" s="93">
        <f>VLOOKUP($B7,'SAME R Results'!$AA$146:$AB$150,2)</f>
        <v>0.45</v>
      </c>
      <c r="BU7" s="983">
        <f t="shared" si="17"/>
        <v>1</v>
      </c>
      <c r="BV7" s="983">
        <f t="shared" si="18"/>
        <v>1</v>
      </c>
      <c r="BW7" s="116">
        <f>VLOOKUP($B7,'SAME R Results'!$AA$146:$AC$150,3)</f>
        <v>1.42</v>
      </c>
      <c r="BX7" s="1052"/>
      <c r="BY7" s="1047"/>
      <c r="BZ7" s="1078">
        <v>419.92824630174431</v>
      </c>
      <c r="CA7" s="1783"/>
      <c r="CB7" s="1091"/>
      <c r="CC7" s="1076"/>
      <c r="CD7" s="744"/>
      <c r="CI7" s="1268">
        <v>7</v>
      </c>
      <c r="CJ7" s="1268" t="s">
        <v>108</v>
      </c>
      <c r="CK7" s="1268">
        <v>6.6815676631340595E-2</v>
      </c>
      <c r="CL7" s="1268">
        <v>1.7580323778111324E-2</v>
      </c>
      <c r="CM7" s="1268">
        <v>3.4853850095922234E-2</v>
      </c>
      <c r="CO7" s="2039">
        <f t="shared" si="19"/>
        <v>0.4148871661395801</v>
      </c>
      <c r="CP7" s="1315"/>
    </row>
    <row r="8" spans="1:94" ht="15.75" thickBot="1" x14ac:dyDescent="0.3">
      <c r="A8" s="746">
        <v>1</v>
      </c>
      <c r="B8" s="129" t="s">
        <v>114</v>
      </c>
      <c r="C8" s="129" t="s">
        <v>115</v>
      </c>
      <c r="D8" s="129" t="s">
        <v>116</v>
      </c>
      <c r="E8" s="129">
        <v>5</v>
      </c>
      <c r="F8" s="896">
        <v>52</v>
      </c>
      <c r="G8" s="130" t="s">
        <v>117</v>
      </c>
      <c r="H8" s="131" t="s">
        <v>118</v>
      </c>
      <c r="I8" s="128">
        <v>40381</v>
      </c>
      <c r="J8" s="92"/>
      <c r="K8" s="93">
        <v>8.1</v>
      </c>
      <c r="L8" s="94">
        <v>1.22</v>
      </c>
      <c r="M8" s="93">
        <v>60</v>
      </c>
      <c r="N8" s="132">
        <v>11</v>
      </c>
      <c r="O8" s="132">
        <v>8</v>
      </c>
      <c r="P8" s="95" t="s">
        <v>97</v>
      </c>
      <c r="Q8" s="95"/>
      <c r="R8" s="95" t="s">
        <v>527</v>
      </c>
      <c r="S8" s="95" t="s">
        <v>98</v>
      </c>
      <c r="T8" s="95">
        <v>60</v>
      </c>
      <c r="U8" s="95" t="s">
        <v>97</v>
      </c>
      <c r="V8" s="95" t="s">
        <v>98</v>
      </c>
      <c r="W8" s="95" t="s">
        <v>98</v>
      </c>
      <c r="X8" s="95" t="s">
        <v>98</v>
      </c>
      <c r="Y8" s="93" t="s">
        <v>98</v>
      </c>
      <c r="Z8" s="93" t="s">
        <v>98</v>
      </c>
      <c r="AA8" s="93">
        <v>10</v>
      </c>
      <c r="AB8" s="93" t="s">
        <v>98</v>
      </c>
      <c r="AC8" s="96">
        <v>3.852706928546E-2</v>
      </c>
      <c r="AD8" s="983"/>
      <c r="AE8" s="97"/>
      <c r="AF8" s="97"/>
      <c r="AG8" s="97"/>
      <c r="AH8" s="97"/>
      <c r="AI8" s="97"/>
      <c r="AJ8" s="97"/>
      <c r="AK8" s="97"/>
      <c r="AL8" s="97"/>
      <c r="AM8" s="97"/>
      <c r="AN8" s="999"/>
      <c r="AO8" s="99"/>
      <c r="AP8" s="97"/>
      <c r="AQ8" s="120"/>
      <c r="AR8" s="1976">
        <v>6.2439999999999998</v>
      </c>
      <c r="AS8" s="120">
        <v>0</v>
      </c>
      <c r="AT8" s="120">
        <v>0</v>
      </c>
      <c r="AU8" s="133">
        <v>1.0733951000000002</v>
      </c>
      <c r="AV8" s="133">
        <v>2.6800000000000001E-2</v>
      </c>
      <c r="AW8" s="117">
        <v>7.1744545000000004</v>
      </c>
      <c r="AX8" s="117">
        <v>4.7012175000000003</v>
      </c>
      <c r="AY8" s="117">
        <v>77955</v>
      </c>
      <c r="AZ8" s="117">
        <v>1.4183340000000002</v>
      </c>
      <c r="BA8" s="117">
        <v>8.2000000000000003E-2</v>
      </c>
      <c r="BB8" s="117">
        <v>84.70040000000003</v>
      </c>
      <c r="BC8" s="106">
        <f t="shared" si="5"/>
        <v>2.4732370000000001</v>
      </c>
      <c r="BD8" s="107">
        <f t="shared" si="6"/>
        <v>3110970.9166285717</v>
      </c>
      <c r="BE8" s="108">
        <f t="shared" si="7"/>
        <v>647.21974074117884</v>
      </c>
      <c r="BF8" s="108">
        <f t="shared" si="8"/>
        <v>2.8033341747583633</v>
      </c>
      <c r="BG8" s="108">
        <f t="shared" si="9"/>
        <v>0.89485197548974349</v>
      </c>
      <c r="BH8" s="109">
        <f t="shared" si="0"/>
        <v>108.36086003496634</v>
      </c>
      <c r="BI8" s="110">
        <f t="shared" si="10"/>
        <v>0.2080442916652481</v>
      </c>
      <c r="BJ8" s="122">
        <f t="shared" si="1"/>
        <v>0.40519053314258846</v>
      </c>
      <c r="BK8" s="122">
        <f t="shared" si="11"/>
        <v>0.56547190586738016</v>
      </c>
      <c r="BL8" s="123">
        <f t="shared" si="12"/>
        <v>3.1327350797031284</v>
      </c>
      <c r="BM8" s="123">
        <f t="shared" si="13"/>
        <v>2.262475756453556</v>
      </c>
      <c r="BN8" s="124">
        <f t="shared" si="14"/>
        <v>0.14907474019917849</v>
      </c>
      <c r="BO8" s="113">
        <f t="shared" si="2"/>
        <v>3110970.9166285717</v>
      </c>
      <c r="BP8" s="113">
        <f t="shared" si="3"/>
        <v>3064433.1177963968</v>
      </c>
      <c r="BQ8" s="113">
        <f t="shared" si="4"/>
        <v>2785904.3917858307</v>
      </c>
      <c r="BR8" s="114">
        <f t="shared" si="15"/>
        <v>647.21974074117884</v>
      </c>
      <c r="BS8" s="115">
        <f t="shared" si="16"/>
        <v>0.54897385243718366</v>
      </c>
      <c r="BT8" s="93">
        <f>VLOOKUP($B8,'SAME R Results'!$AA$146:$AB$150,2)</f>
        <v>0.48</v>
      </c>
      <c r="BU8" s="983">
        <f t="shared" si="17"/>
        <v>2.6785278994315593</v>
      </c>
      <c r="BV8" s="983">
        <f t="shared" si="18"/>
        <v>2.6652978231450279</v>
      </c>
      <c r="BW8" s="116">
        <f>VLOOKUP($B8,'SAME R Results'!$AA$146:$AC$150,3)</f>
        <v>1</v>
      </c>
      <c r="BX8" s="1052">
        <v>2.6785278994315593</v>
      </c>
      <c r="BY8" s="1047">
        <v>2.6652978231450279</v>
      </c>
      <c r="BZ8" s="1078">
        <v>230.42121123513496</v>
      </c>
      <c r="CA8" s="1783"/>
      <c r="CB8" s="1091"/>
      <c r="CC8" s="1076"/>
      <c r="CD8" s="744"/>
      <c r="CI8" s="1268">
        <v>8</v>
      </c>
      <c r="CJ8" s="1268" t="s">
        <v>114</v>
      </c>
      <c r="CK8" s="1268">
        <v>0.2080442916652481</v>
      </c>
      <c r="CL8" s="1268">
        <v>2.587035737676659E-2</v>
      </c>
      <c r="CM8" s="1268">
        <v>3.6968546838285758E-2</v>
      </c>
      <c r="CO8" s="2039">
        <f t="shared" si="19"/>
        <v>2.6116517345368568</v>
      </c>
      <c r="CP8" s="1315"/>
    </row>
    <row r="9" spans="1:94" ht="15.75" thickBot="1" x14ac:dyDescent="0.3">
      <c r="A9" s="746">
        <v>1</v>
      </c>
      <c r="B9" s="134" t="s">
        <v>92</v>
      </c>
      <c r="C9" s="134" t="s">
        <v>119</v>
      </c>
      <c r="D9" s="134" t="s">
        <v>120</v>
      </c>
      <c r="E9" s="134">
        <v>6</v>
      </c>
      <c r="F9" s="260">
        <v>53</v>
      </c>
      <c r="G9" s="135" t="s">
        <v>121</v>
      </c>
      <c r="H9" s="136" t="s">
        <v>118</v>
      </c>
      <c r="I9" s="137">
        <v>40381</v>
      </c>
      <c r="J9" s="138"/>
      <c r="K9" s="139">
        <v>8.1</v>
      </c>
      <c r="L9" s="140">
        <v>1.35</v>
      </c>
      <c r="M9" s="139">
        <v>60</v>
      </c>
      <c r="N9" s="139">
        <v>1</v>
      </c>
      <c r="O9" s="139">
        <v>8</v>
      </c>
      <c r="P9" s="141" t="s">
        <v>97</v>
      </c>
      <c r="Q9" s="141"/>
      <c r="R9" s="141">
        <v>52.2</v>
      </c>
      <c r="S9" s="141" t="s">
        <v>98</v>
      </c>
      <c r="T9" s="141" t="s">
        <v>113</v>
      </c>
      <c r="U9" s="141" t="s">
        <v>97</v>
      </c>
      <c r="V9" s="141" t="s">
        <v>98</v>
      </c>
      <c r="W9" s="141" t="s">
        <v>98</v>
      </c>
      <c r="X9" s="141" t="s">
        <v>98</v>
      </c>
      <c r="Y9" s="139" t="s">
        <v>98</v>
      </c>
      <c r="Z9" s="139" t="s">
        <v>98</v>
      </c>
      <c r="AA9" s="139">
        <v>10</v>
      </c>
      <c r="AB9" s="139" t="s">
        <v>98</v>
      </c>
      <c r="AC9" s="142">
        <v>3.1809999999999998E-2</v>
      </c>
      <c r="AD9" s="984"/>
      <c r="AE9" s="143"/>
      <c r="AF9" s="143"/>
      <c r="AG9" s="143"/>
      <c r="AH9" s="143"/>
      <c r="AI9" s="143"/>
      <c r="AJ9" s="143"/>
      <c r="AK9" s="143"/>
      <c r="AL9" s="143"/>
      <c r="AM9" s="143"/>
      <c r="AN9" s="1000"/>
      <c r="AO9" s="144"/>
      <c r="AP9" s="143"/>
      <c r="AQ9" s="145"/>
      <c r="AR9" s="1977">
        <v>6.2450000000000001</v>
      </c>
      <c r="AS9" s="145">
        <v>0</v>
      </c>
      <c r="AT9" s="145">
        <v>0</v>
      </c>
      <c r="AU9" s="146">
        <v>4.6397705</v>
      </c>
      <c r="AV9" s="146">
        <v>2.6800000000000001E-2</v>
      </c>
      <c r="AW9" s="147">
        <v>7.6578974999999998</v>
      </c>
      <c r="AX9" s="147">
        <v>4.6589204999999998</v>
      </c>
      <c r="AY9" s="147">
        <v>80225</v>
      </c>
      <c r="AZ9" s="147">
        <v>4.5200650000000007</v>
      </c>
      <c r="BA9" s="147">
        <v>8.2000000000000003E-2</v>
      </c>
      <c r="BB9" s="147">
        <v>205.9342</v>
      </c>
      <c r="BC9" s="139">
        <f t="shared" si="5"/>
        <v>2.998977</v>
      </c>
      <c r="BD9" s="148">
        <f t="shared" si="6"/>
        <v>3889058.8258409305</v>
      </c>
      <c r="BE9" s="149">
        <f t="shared" si="7"/>
        <v>973.58449874105634</v>
      </c>
      <c r="BF9" s="149">
        <f t="shared" si="8"/>
        <v>12.304744891662349</v>
      </c>
      <c r="BG9" s="149">
        <f t="shared" si="9"/>
        <v>2.9595494723852811</v>
      </c>
      <c r="BH9" s="150">
        <f t="shared" si="0"/>
        <v>300.64007090501514</v>
      </c>
      <c r="BI9" s="151">
        <f t="shared" si="10"/>
        <v>0.25033936032853354</v>
      </c>
      <c r="BJ9" s="152">
        <f t="shared" si="1"/>
        <v>0.54741968073790781</v>
      </c>
      <c r="BK9" s="152">
        <f t="shared" si="11"/>
        <v>0.8094984871753268</v>
      </c>
      <c r="BL9" s="153">
        <f t="shared" si="12"/>
        <v>4.1576412242722895</v>
      </c>
      <c r="BM9" s="153">
        <f t="shared" si="13"/>
        <v>2.4218526870226071</v>
      </c>
      <c r="BN9" s="154">
        <f t="shared" si="14"/>
        <v>0.1692908570902574</v>
      </c>
      <c r="BO9" s="155">
        <f t="shared" si="2"/>
        <v>3889058.8258409305</v>
      </c>
      <c r="BP9" s="155">
        <f t="shared" si="3"/>
        <v>3831052.6956931786</v>
      </c>
      <c r="BQ9" s="155">
        <f t="shared" si="4"/>
        <v>3478161.0539138634</v>
      </c>
      <c r="BR9" s="156">
        <f t="shared" si="15"/>
        <v>973.58449874105634</v>
      </c>
      <c r="BS9" s="157">
        <f t="shared" si="16"/>
        <v>0.6656701145343159</v>
      </c>
      <c r="BT9" s="139">
        <f>VLOOKUP($B9,'SAME R Results'!$AA$146:$AB$150,2)</f>
        <v>0.55000000000000004</v>
      </c>
      <c r="BU9" s="984">
        <f t="shared" si="17"/>
        <v>2.6674232778341738</v>
      </c>
      <c r="BV9" s="984">
        <f t="shared" si="18"/>
        <v>2.6543347862394446</v>
      </c>
      <c r="BW9" s="158">
        <f>VLOOKUP($B9,'SAME R Results'!$AA$146:$AC$150,3)</f>
        <v>0.9</v>
      </c>
      <c r="BX9" s="1052">
        <v>2.6674232778341738</v>
      </c>
      <c r="BY9" s="1047">
        <v>2.6543347862394446</v>
      </c>
      <c r="BZ9" s="1078">
        <v>379.72816734596341</v>
      </c>
      <c r="CA9" s="1783"/>
      <c r="CD9" s="744"/>
      <c r="CI9" s="1268">
        <v>9</v>
      </c>
      <c r="CJ9" s="1268" t="s">
        <v>92</v>
      </c>
      <c r="CK9" s="1268">
        <v>0.25033936032853354</v>
      </c>
      <c r="CL9" s="1268">
        <v>4.0928492514725141E-2</v>
      </c>
      <c r="CM9" s="1268">
        <v>3.5935600032160911E-2</v>
      </c>
      <c r="CO9" s="2039">
        <f t="shared" si="19"/>
        <v>2.652015846831723</v>
      </c>
      <c r="CP9" s="1315"/>
    </row>
    <row r="10" spans="1:94" s="182" customFormat="1" ht="15.75" thickBot="1" x14ac:dyDescent="0.3">
      <c r="A10" s="745"/>
      <c r="B10" s="159"/>
      <c r="C10" s="159"/>
      <c r="D10" s="159"/>
      <c r="E10" s="159"/>
      <c r="F10" s="163"/>
      <c r="G10" s="160"/>
      <c r="H10" s="161"/>
      <c r="I10" s="162"/>
      <c r="J10" s="159"/>
      <c r="K10" s="163"/>
      <c r="L10" s="164"/>
      <c r="M10" s="163"/>
      <c r="N10" s="163"/>
      <c r="O10" s="163"/>
      <c r="P10" s="163"/>
      <c r="Q10" s="163"/>
      <c r="R10" s="163"/>
      <c r="S10" s="163"/>
      <c r="T10" s="163"/>
      <c r="U10" s="163"/>
      <c r="V10" s="163"/>
      <c r="W10" s="163"/>
      <c r="X10" s="163"/>
      <c r="Y10" s="163"/>
      <c r="Z10" s="163"/>
      <c r="AA10" s="163"/>
      <c r="AB10" s="163"/>
      <c r="AC10" s="165"/>
      <c r="AD10" s="176"/>
      <c r="AE10" s="159"/>
      <c r="AF10" s="159"/>
      <c r="AG10" s="159"/>
      <c r="AH10" s="159"/>
      <c r="AI10" s="159"/>
      <c r="AJ10" s="159"/>
      <c r="AK10" s="159"/>
      <c r="AL10" s="159"/>
      <c r="AM10" s="159"/>
      <c r="AN10" s="1001"/>
      <c r="AO10" s="164"/>
      <c r="AP10" s="166"/>
      <c r="AQ10" s="167"/>
      <c r="AR10" s="167"/>
      <c r="AS10" s="167"/>
      <c r="AT10" s="167"/>
      <c r="AU10" s="167"/>
      <c r="AV10" s="167"/>
      <c r="AW10" s="168"/>
      <c r="AX10" s="168"/>
      <c r="AY10" s="168"/>
      <c r="AZ10" s="168"/>
      <c r="BA10" s="168"/>
      <c r="BB10" s="168"/>
      <c r="BC10" s="169"/>
      <c r="BD10" s="170"/>
      <c r="BE10" s="171"/>
      <c r="BF10" s="171"/>
      <c r="BG10" s="171"/>
      <c r="BH10" s="172"/>
      <c r="BI10" s="173"/>
      <c r="BJ10" s="174"/>
      <c r="BK10" s="174"/>
      <c r="BL10" s="175"/>
      <c r="BM10" s="175"/>
      <c r="BN10" s="176"/>
      <c r="BO10" s="177"/>
      <c r="BP10" s="178"/>
      <c r="BQ10" s="178"/>
      <c r="BR10" s="179"/>
      <c r="BS10" s="180"/>
      <c r="BT10" s="181"/>
      <c r="BU10" s="982"/>
      <c r="BV10" s="982"/>
      <c r="BW10" s="181"/>
      <c r="BX10" s="1053"/>
      <c r="BY10" s="1048"/>
      <c r="BZ10" s="1079"/>
      <c r="CA10" s="1782"/>
      <c r="CD10" s="744"/>
      <c r="CE10" s="1270"/>
      <c r="CF10" s="1270"/>
      <c r="CG10" s="1270"/>
      <c r="CH10" s="1270"/>
      <c r="CN10" s="2011"/>
      <c r="CO10" s="2039" t="e">
        <f t="shared" si="19"/>
        <v>#DIV/0!</v>
      </c>
      <c r="CP10" s="1315"/>
    </row>
    <row r="11" spans="1:94" ht="17.25" customHeight="1" thickBot="1" x14ac:dyDescent="0.3">
      <c r="A11" s="746">
        <v>2</v>
      </c>
      <c r="B11" s="183" t="s">
        <v>99</v>
      </c>
      <c r="C11" s="66" t="s">
        <v>122</v>
      </c>
      <c r="D11" s="184" t="s">
        <v>123</v>
      </c>
      <c r="E11" s="184">
        <v>3</v>
      </c>
      <c r="F11" s="188">
        <v>54</v>
      </c>
      <c r="G11" s="185" t="s">
        <v>117</v>
      </c>
      <c r="H11" s="186">
        <v>210</v>
      </c>
      <c r="I11" s="187">
        <v>40388</v>
      </c>
      <c r="J11" s="184"/>
      <c r="K11" s="188">
        <v>8.1</v>
      </c>
      <c r="L11" s="1113">
        <v>1.2450000000000001</v>
      </c>
      <c r="M11" s="188">
        <v>60</v>
      </c>
      <c r="N11" s="188">
        <v>11</v>
      </c>
      <c r="O11" s="188">
        <v>8</v>
      </c>
      <c r="P11" s="188" t="s">
        <v>97</v>
      </c>
      <c r="Q11" s="188" t="s">
        <v>97</v>
      </c>
      <c r="R11" s="188">
        <v>56.8</v>
      </c>
      <c r="S11" s="188" t="s">
        <v>98</v>
      </c>
      <c r="T11" s="190">
        <v>120</v>
      </c>
      <c r="U11" s="188" t="s">
        <v>97</v>
      </c>
      <c r="V11" s="188" t="s">
        <v>97</v>
      </c>
      <c r="W11" s="188" t="s">
        <v>98</v>
      </c>
      <c r="X11" s="188" t="s">
        <v>97</v>
      </c>
      <c r="Y11" s="188" t="s">
        <v>98</v>
      </c>
      <c r="Z11" s="188" t="s">
        <v>98</v>
      </c>
      <c r="AA11" s="188">
        <v>10</v>
      </c>
      <c r="AB11" s="188" t="s">
        <v>98</v>
      </c>
      <c r="AC11" s="191">
        <v>3.852706928546E-2</v>
      </c>
      <c r="AD11" s="299"/>
      <c r="AE11" s="192"/>
      <c r="AF11" s="192"/>
      <c r="AG11" s="192"/>
      <c r="AH11" s="192"/>
      <c r="AI11" s="192"/>
      <c r="AJ11" s="192"/>
      <c r="AK11" s="192"/>
      <c r="AL11" s="192"/>
      <c r="AM11" s="192"/>
      <c r="AN11" s="239"/>
      <c r="AO11" s="193"/>
      <c r="AP11" s="192"/>
      <c r="AQ11" s="194"/>
      <c r="AR11" s="195">
        <v>6.2525025000000003</v>
      </c>
      <c r="AS11" s="194">
        <v>0</v>
      </c>
      <c r="AT11" s="194">
        <v>0</v>
      </c>
      <c r="AU11" s="2002">
        <v>0</v>
      </c>
      <c r="AV11" s="2002">
        <v>0</v>
      </c>
      <c r="AW11" s="184">
        <v>6.3695219999999999</v>
      </c>
      <c r="AX11" s="184">
        <v>4.7034919999999989</v>
      </c>
      <c r="AY11" s="184">
        <v>79925</v>
      </c>
      <c r="AZ11" s="2003">
        <v>0</v>
      </c>
      <c r="BA11" s="2003">
        <v>0</v>
      </c>
      <c r="BB11" s="184">
        <v>34.255299999999998</v>
      </c>
      <c r="BC11" s="66">
        <f t="shared" si="5"/>
        <v>1.666030000000001</v>
      </c>
      <c r="BD11" s="77">
        <f t="shared" si="6"/>
        <v>3197761.8213616745</v>
      </c>
      <c r="BE11" s="78">
        <f t="shared" si="7"/>
        <v>350.55685968846421</v>
      </c>
      <c r="BF11" s="2004"/>
      <c r="BG11" s="2004"/>
      <c r="BH11" s="79">
        <f t="shared" ref="BH11:BH21" si="20">BB11*BV11*BT11</f>
        <v>26.963747165480513</v>
      </c>
      <c r="BI11" s="80">
        <f t="shared" si="10"/>
        <v>0.10962569424235284</v>
      </c>
      <c r="BJ11" s="196">
        <f t="shared" ref="BJ11:BJ21" si="21">10*(BH11/BD11*6/PI()/BW11)^(1/3)</f>
        <v>0.25252933607121358</v>
      </c>
      <c r="BK11" s="196">
        <f t="shared" ref="BK11:BK21" si="22">SQRT(6/PI()*BH11/BE11/BW11)</f>
        <v>0.3832759572941698</v>
      </c>
      <c r="BL11" s="2005"/>
      <c r="BM11" s="197">
        <f t="shared" si="13"/>
        <v>2.492996586982887</v>
      </c>
      <c r="BN11" s="198">
        <f t="shared" ref="BN11:BN21" si="23">BJ11/EXP(1.5*(LN(BM11))^2)</f>
        <v>7.2229168713861147E-2</v>
      </c>
      <c r="BO11" s="82">
        <f t="shared" si="2"/>
        <v>3197761.8213616745</v>
      </c>
      <c r="BP11" s="82">
        <f t="shared" si="3"/>
        <v>3150047.9662957834</v>
      </c>
      <c r="BQ11" s="82">
        <f t="shared" si="4"/>
        <v>2860393.7483142563</v>
      </c>
      <c r="BR11" s="83">
        <f t="shared" si="15"/>
        <v>350.55685968846421</v>
      </c>
      <c r="BS11" s="84">
        <f t="shared" si="16"/>
        <v>0.36980156263872876</v>
      </c>
      <c r="BT11" s="66">
        <f>VLOOKUP($B11,'SAME R Results'!$AA$146:$AB$150,2)</f>
        <v>0.28000000000000003</v>
      </c>
      <c r="BU11" s="982">
        <f t="shared" si="17"/>
        <v>1</v>
      </c>
      <c r="BV11" s="982">
        <f t="shared" si="18"/>
        <v>2.8112174472146867</v>
      </c>
      <c r="BW11" s="85">
        <f>VLOOKUP($B11,'SAME R Results'!$AA$146:$AC$150,3)</f>
        <v>1</v>
      </c>
      <c r="BX11" s="1052">
        <v>2.8264011837395104</v>
      </c>
      <c r="BY11" s="1047">
        <v>2.8112174472146867</v>
      </c>
      <c r="BZ11" s="1078">
        <v>264.66873011764068</v>
      </c>
      <c r="CA11" s="1783"/>
      <c r="CD11" s="744"/>
      <c r="CO11" s="2039" t="e">
        <f t="shared" si="19"/>
        <v>#DIV/0!</v>
      </c>
      <c r="CP11" s="1315"/>
    </row>
    <row r="12" spans="1:94" ht="15.75" customHeight="1" thickBot="1" x14ac:dyDescent="0.3">
      <c r="A12" s="746">
        <v>2</v>
      </c>
      <c r="B12" s="88" t="s">
        <v>99</v>
      </c>
      <c r="C12" s="93" t="s">
        <v>124</v>
      </c>
      <c r="D12" s="117" t="s">
        <v>125</v>
      </c>
      <c r="E12" s="117">
        <v>4</v>
      </c>
      <c r="F12" s="132">
        <v>55</v>
      </c>
      <c r="G12" s="89" t="s">
        <v>126</v>
      </c>
      <c r="H12" s="199">
        <v>210</v>
      </c>
      <c r="I12" s="200">
        <v>40388</v>
      </c>
      <c r="J12" s="117"/>
      <c r="K12" s="132">
        <v>8.1</v>
      </c>
      <c r="L12" s="1114">
        <v>1.2450000000000001</v>
      </c>
      <c r="M12" s="132">
        <v>60</v>
      </c>
      <c r="N12" s="132">
        <v>11</v>
      </c>
      <c r="O12" s="132">
        <v>8</v>
      </c>
      <c r="P12" s="132" t="s">
        <v>97</v>
      </c>
      <c r="Q12" s="132" t="s">
        <v>97</v>
      </c>
      <c r="R12" s="132">
        <v>47.2</v>
      </c>
      <c r="S12" s="132" t="s">
        <v>98</v>
      </c>
      <c r="T12" s="202">
        <v>60</v>
      </c>
      <c r="U12" s="132" t="s">
        <v>97</v>
      </c>
      <c r="V12" s="132" t="s">
        <v>97</v>
      </c>
      <c r="W12" s="132" t="s">
        <v>98</v>
      </c>
      <c r="X12" s="132" t="s">
        <v>97</v>
      </c>
      <c r="Y12" s="132" t="s">
        <v>98</v>
      </c>
      <c r="Z12" s="132" t="s">
        <v>98</v>
      </c>
      <c r="AA12" s="132">
        <v>10</v>
      </c>
      <c r="AB12" s="132" t="s">
        <v>98</v>
      </c>
      <c r="AC12" s="203">
        <v>3.852706928546E-2</v>
      </c>
      <c r="AD12" s="301"/>
      <c r="AE12" s="204"/>
      <c r="AF12" s="204"/>
      <c r="AG12" s="204"/>
      <c r="AH12" s="204"/>
      <c r="AI12" s="204"/>
      <c r="AJ12" s="204"/>
      <c r="AK12" s="204"/>
      <c r="AL12" s="204"/>
      <c r="AM12" s="204"/>
      <c r="AN12" s="209"/>
      <c r="AO12" s="205"/>
      <c r="AP12" s="204"/>
      <c r="AQ12" s="120"/>
      <c r="AR12" s="1976">
        <v>6.2489999999999997</v>
      </c>
      <c r="AS12" s="120">
        <v>0</v>
      </c>
      <c r="AT12" s="120">
        <v>0</v>
      </c>
      <c r="AU12" s="133">
        <v>0</v>
      </c>
      <c r="AV12" s="133">
        <v>0</v>
      </c>
      <c r="AW12" s="117">
        <v>6.4745474999999999</v>
      </c>
      <c r="AX12" s="345">
        <v>4.6680449999999993</v>
      </c>
      <c r="AY12" s="117">
        <v>83895</v>
      </c>
      <c r="AZ12" s="117">
        <v>0</v>
      </c>
      <c r="BA12" s="117">
        <v>0</v>
      </c>
      <c r="BB12" s="117">
        <v>46.388549999999995</v>
      </c>
      <c r="BC12" s="93">
        <f t="shared" si="5"/>
        <v>1.8065025000000006</v>
      </c>
      <c r="BD12" s="107">
        <f t="shared" si="6"/>
        <v>3373889.4875935018</v>
      </c>
      <c r="BE12" s="108">
        <f t="shared" si="7"/>
        <v>392.25129573824915</v>
      </c>
      <c r="BF12" s="108"/>
      <c r="BG12" s="108"/>
      <c r="BH12" s="109">
        <f t="shared" si="20"/>
        <v>36.637405105047137</v>
      </c>
      <c r="BI12" s="110">
        <f t="shared" si="10"/>
        <v>0.11626086070116975</v>
      </c>
      <c r="BJ12" s="122">
        <f t="shared" si="21"/>
        <v>0.27474623118441571</v>
      </c>
      <c r="BK12" s="122">
        <f t="shared" si="22"/>
        <v>0.42235812059505901</v>
      </c>
      <c r="BL12" s="123"/>
      <c r="BM12" s="123">
        <f t="shared" si="13"/>
        <v>2.5278471246933618</v>
      </c>
      <c r="BN12" s="124">
        <f t="shared" si="23"/>
        <v>7.5628315768853746E-2</v>
      </c>
      <c r="BO12" s="113">
        <f t="shared" si="2"/>
        <v>3373889.4875935018</v>
      </c>
      <c r="BP12" s="113">
        <f t="shared" si="3"/>
        <v>3323805.6105743852</v>
      </c>
      <c r="BQ12" s="113">
        <f t="shared" si="4"/>
        <v>3011118.9009848116</v>
      </c>
      <c r="BR12" s="114">
        <f t="shared" si="15"/>
        <v>392.25129573824915</v>
      </c>
      <c r="BS12" s="115">
        <f t="shared" si="16"/>
        <v>0.40098164343425385</v>
      </c>
      <c r="BT12" s="93">
        <f>VLOOKUP($B12,'SAME R Results'!$AA$146:$AB$150,2)</f>
        <v>0.28000000000000003</v>
      </c>
      <c r="BU12" s="983">
        <f t="shared" si="17"/>
        <v>1</v>
      </c>
      <c r="BV12" s="983">
        <f t="shared" si="18"/>
        <v>2.8206933688414133</v>
      </c>
      <c r="BW12" s="116">
        <f>VLOOKUP($B12,'SAME R Results'!$AA$146:$AC$150,3)</f>
        <v>1</v>
      </c>
      <c r="BX12" s="1052">
        <v>2.8360084247596289</v>
      </c>
      <c r="BY12" s="1047">
        <v>2.8206933688414133</v>
      </c>
      <c r="BZ12" s="1078">
        <v>262.89926572283059</v>
      </c>
      <c r="CA12" s="1783">
        <v>1.2266666666667092</v>
      </c>
      <c r="CB12" s="456" t="s">
        <v>608</v>
      </c>
      <c r="CC12" s="456">
        <v>210</v>
      </c>
      <c r="CD12" s="744">
        <f t="shared" ref="CD12:CD67" si="24">BH12*0.006/CA12</f>
        <v>0.17920469888337651</v>
      </c>
      <c r="CO12" s="2039" t="e">
        <f t="shared" si="19"/>
        <v>#DIV/0!</v>
      </c>
      <c r="CP12" s="1315"/>
    </row>
    <row r="13" spans="1:94" ht="12.75" customHeight="1" thickBot="1" x14ac:dyDescent="0.3">
      <c r="A13" s="746">
        <v>2</v>
      </c>
      <c r="B13" s="88" t="s">
        <v>99</v>
      </c>
      <c r="C13" s="93" t="s">
        <v>124</v>
      </c>
      <c r="D13" s="117" t="s">
        <v>127</v>
      </c>
      <c r="E13" s="117">
        <v>4</v>
      </c>
      <c r="F13" s="132" t="s">
        <v>451</v>
      </c>
      <c r="G13" s="118" t="s">
        <v>432</v>
      </c>
      <c r="H13" s="199">
        <v>210</v>
      </c>
      <c r="I13" s="200">
        <v>40388</v>
      </c>
      <c r="J13" s="117"/>
      <c r="K13" s="132">
        <v>8.1</v>
      </c>
      <c r="L13" s="1114">
        <v>1.2450000000000001</v>
      </c>
      <c r="M13" s="132"/>
      <c r="N13" s="132"/>
      <c r="O13" s="132"/>
      <c r="P13" s="132"/>
      <c r="Q13" s="132"/>
      <c r="R13" s="132">
        <v>218</v>
      </c>
      <c r="S13" s="206"/>
      <c r="T13" s="206"/>
      <c r="U13" s="206" t="s">
        <v>97</v>
      </c>
      <c r="V13" s="206" t="s">
        <v>97</v>
      </c>
      <c r="W13" s="206" t="s">
        <v>98</v>
      </c>
      <c r="X13" s="206" t="s">
        <v>97</v>
      </c>
      <c r="Y13" s="206" t="s">
        <v>98</v>
      </c>
      <c r="Z13" s="206" t="s">
        <v>98</v>
      </c>
      <c r="AA13" s="206">
        <v>10</v>
      </c>
      <c r="AB13" s="206" t="s">
        <v>98</v>
      </c>
      <c r="AC13" s="207">
        <v>3.852706928546E-2</v>
      </c>
      <c r="AD13" s="301"/>
      <c r="AE13" s="98"/>
      <c r="AF13" s="98"/>
      <c r="AG13" s="98"/>
      <c r="AH13" s="98"/>
      <c r="AI13" s="98"/>
      <c r="AJ13" s="98"/>
      <c r="AK13" s="98"/>
      <c r="AL13" s="98"/>
      <c r="AM13" s="98"/>
      <c r="AN13" s="211"/>
      <c r="AO13" s="99"/>
      <c r="AP13" s="98"/>
      <c r="AQ13" s="120"/>
      <c r="AR13" s="1976">
        <v>6.2489999999999997</v>
      </c>
      <c r="AS13" s="120">
        <v>0</v>
      </c>
      <c r="AT13" s="120">
        <v>0</v>
      </c>
      <c r="AU13" s="208">
        <v>0</v>
      </c>
      <c r="AV13" s="208">
        <v>0</v>
      </c>
      <c r="AW13" s="208">
        <v>6.3311170000000008</v>
      </c>
      <c r="AX13" s="345">
        <v>4.8189699999999993</v>
      </c>
      <c r="AY13" s="208">
        <v>53540</v>
      </c>
      <c r="AZ13" s="208">
        <v>0</v>
      </c>
      <c r="BA13" s="208">
        <v>0</v>
      </c>
      <c r="BB13" s="208">
        <v>45.308650000000007</v>
      </c>
      <c r="BC13" s="93">
        <f t="shared" si="5"/>
        <v>1.5121470000000015</v>
      </c>
      <c r="BD13" s="107">
        <f t="shared" si="6"/>
        <v>2068777.3214579814</v>
      </c>
      <c r="BE13" s="108">
        <f t="shared" si="7"/>
        <v>308.14292214783211</v>
      </c>
      <c r="BF13" s="108"/>
      <c r="BG13" s="108"/>
      <c r="BH13" s="109">
        <f t="shared" si="20"/>
        <v>35.6499301662937</v>
      </c>
      <c r="BI13" s="110">
        <f t="shared" si="10"/>
        <v>0.14894929432553272</v>
      </c>
      <c r="BJ13" s="122">
        <f t="shared" si="21"/>
        <v>0.32046610714872392</v>
      </c>
      <c r="BK13" s="122">
        <f t="shared" si="22"/>
        <v>0.47006068835141385</v>
      </c>
      <c r="BL13" s="123"/>
      <c r="BM13" s="123">
        <f t="shared" si="13"/>
        <v>2.3996231498083622</v>
      </c>
      <c r="BN13" s="124">
        <f t="shared" si="23"/>
        <v>0.10154688893994045</v>
      </c>
      <c r="BO13" s="113">
        <f t="shared" si="2"/>
        <v>2068777.3214579814</v>
      </c>
      <c r="BP13" s="113">
        <f t="shared" si="3"/>
        <v>2036814.8591467168</v>
      </c>
      <c r="BQ13" s="113">
        <f t="shared" si="4"/>
        <v>1879448.3707933417</v>
      </c>
      <c r="BR13" s="114">
        <f t="shared" si="15"/>
        <v>308.14292214783211</v>
      </c>
      <c r="BS13" s="115">
        <f t="shared" si="16"/>
        <v>0.33564481044126815</v>
      </c>
      <c r="BT13" s="93">
        <f>VLOOKUP($B13,'SAME R Results'!$AA$146:$AB$150,2)</f>
        <v>0.28000000000000003</v>
      </c>
      <c r="BU13" s="983">
        <f t="shared" si="17"/>
        <v>1</v>
      </c>
      <c r="BV13" s="983">
        <f t="shared" si="18"/>
        <v>2.8100854729799853</v>
      </c>
      <c r="BW13" s="116">
        <f>VLOOKUP($B13,'SAME R Results'!$AA$146:$AC$150,3)</f>
        <v>1</v>
      </c>
      <c r="BX13" s="1054">
        <v>2.825253558662467</v>
      </c>
      <c r="BY13" s="1049">
        <v>2.8100854729799853</v>
      </c>
      <c r="BZ13" s="1078">
        <v>262.89926572283059</v>
      </c>
      <c r="CA13" s="1782">
        <f>CA12</f>
        <v>1.2266666666667092</v>
      </c>
      <c r="CD13" s="744">
        <f t="shared" si="24"/>
        <v>0.17437465842208272</v>
      </c>
      <c r="CO13" s="2039" t="e">
        <f t="shared" si="19"/>
        <v>#DIV/0!</v>
      </c>
      <c r="CP13" s="1315"/>
    </row>
    <row r="14" spans="1:94" ht="12.75" customHeight="1" thickBot="1" x14ac:dyDescent="0.3">
      <c r="A14" s="746">
        <v>2</v>
      </c>
      <c r="B14" s="117" t="s">
        <v>104</v>
      </c>
      <c r="C14" s="93" t="s">
        <v>128</v>
      </c>
      <c r="D14" s="117" t="s">
        <v>129</v>
      </c>
      <c r="E14" s="117">
        <v>5</v>
      </c>
      <c r="F14" s="132">
        <v>56</v>
      </c>
      <c r="G14" s="118" t="s">
        <v>117</v>
      </c>
      <c r="H14" s="199">
        <v>210</v>
      </c>
      <c r="I14" s="200">
        <v>40388</v>
      </c>
      <c r="J14" s="117"/>
      <c r="K14" s="132">
        <v>8.1</v>
      </c>
      <c r="L14" s="94">
        <v>1.4450000000000001</v>
      </c>
      <c r="M14" s="93">
        <v>60</v>
      </c>
      <c r="N14" s="93">
        <v>11</v>
      </c>
      <c r="O14" s="93">
        <v>8</v>
      </c>
      <c r="P14" s="95" t="s">
        <v>97</v>
      </c>
      <c r="Q14" s="95" t="s">
        <v>97</v>
      </c>
      <c r="R14" s="95">
        <v>40.6</v>
      </c>
      <c r="S14" s="95" t="s">
        <v>98</v>
      </c>
      <c r="T14" s="202">
        <v>75</v>
      </c>
      <c r="U14" s="95" t="s">
        <v>97</v>
      </c>
      <c r="V14" s="95" t="s">
        <v>98</v>
      </c>
      <c r="W14" s="95" t="s">
        <v>98</v>
      </c>
      <c r="X14" s="95" t="s">
        <v>97</v>
      </c>
      <c r="Y14" s="93" t="s">
        <v>97</v>
      </c>
      <c r="Z14" s="93" t="s">
        <v>98</v>
      </c>
      <c r="AA14" s="93">
        <v>10</v>
      </c>
      <c r="AB14" s="93" t="s">
        <v>98</v>
      </c>
      <c r="AC14" s="96">
        <v>5.19567251427413E-2</v>
      </c>
      <c r="AD14" s="983"/>
      <c r="AE14" s="204"/>
      <c r="AF14" s="204"/>
      <c r="AG14" s="204"/>
      <c r="AH14" s="204"/>
      <c r="AI14" s="204"/>
      <c r="AJ14" s="204"/>
      <c r="AK14" s="204"/>
      <c r="AL14" s="204"/>
      <c r="AM14" s="204"/>
      <c r="AN14" s="209"/>
      <c r="AO14" s="205"/>
      <c r="AP14" s="204"/>
      <c r="AQ14" s="120"/>
      <c r="AR14" s="1976">
        <v>0.1842</v>
      </c>
      <c r="AS14" s="120">
        <v>0</v>
      </c>
      <c r="AT14" s="120">
        <v>0</v>
      </c>
      <c r="AU14" s="133">
        <v>0.14634710000000001</v>
      </c>
      <c r="AV14" s="133">
        <v>2.6800000000000001E-2</v>
      </c>
      <c r="AW14" s="117">
        <v>6.4934835000000009</v>
      </c>
      <c r="AX14" s="117">
        <v>4.660736</v>
      </c>
      <c r="AY14" s="117">
        <v>99795</v>
      </c>
      <c r="AZ14" s="117">
        <v>0.22479245000000003</v>
      </c>
      <c r="BA14" s="117">
        <v>8.2000000000000003E-2</v>
      </c>
      <c r="BB14" s="117">
        <v>9.7255000000000003</v>
      </c>
      <c r="BC14" s="93">
        <f t="shared" si="5"/>
        <v>1.8327475000000009</v>
      </c>
      <c r="BD14" s="107">
        <f t="shared" si="6"/>
        <v>3037043.9171539079</v>
      </c>
      <c r="BE14" s="108">
        <f t="shared" si="7"/>
        <v>400.39400960857876</v>
      </c>
      <c r="BF14" s="108">
        <f>(AU14-AV14)*BU14</f>
        <v>0.1195471</v>
      </c>
      <c r="BG14" s="108">
        <f>(AZ14-BA14)*BU14/4</f>
        <v>3.5698112500000004E-2</v>
      </c>
      <c r="BH14" s="109">
        <f t="shared" si="20"/>
        <v>21.97963</v>
      </c>
      <c r="BI14" s="110">
        <f t="shared" si="10"/>
        <v>0.13183675328073566</v>
      </c>
      <c r="BJ14" s="122">
        <f t="shared" si="21"/>
        <v>0.18452250171432627</v>
      </c>
      <c r="BK14" s="122">
        <f t="shared" si="22"/>
        <v>0.21830101323132889</v>
      </c>
      <c r="BL14" s="123">
        <f t="shared" si="12"/>
        <v>3.3488353200746954</v>
      </c>
      <c r="BM14" s="123">
        <f t="shared" si="13"/>
        <v>1.7857412174371969</v>
      </c>
      <c r="BN14" s="124">
        <f t="shared" si="23"/>
        <v>0.11143717188099855</v>
      </c>
      <c r="BO14" s="113">
        <f t="shared" si="2"/>
        <v>3037043.9171539079</v>
      </c>
      <c r="BP14" s="113">
        <f t="shared" si="3"/>
        <v>2992867.0566282663</v>
      </c>
      <c r="BQ14" s="113">
        <f t="shared" si="4"/>
        <v>2686519.7362136026</v>
      </c>
      <c r="BR14" s="114">
        <f t="shared" si="15"/>
        <v>400.39400960857876</v>
      </c>
      <c r="BS14" s="115">
        <f t="shared" si="16"/>
        <v>0.40680713397851387</v>
      </c>
      <c r="BT14" s="93">
        <f>VLOOKUP($B14,'SAME R Results'!$AA$146:$AB$150,2)</f>
        <v>2.2599999999999998</v>
      </c>
      <c r="BU14" s="983">
        <f t="shared" si="17"/>
        <v>1</v>
      </c>
      <c r="BV14" s="983">
        <f t="shared" si="18"/>
        <v>1</v>
      </c>
      <c r="BW14" s="116">
        <f>VLOOKUP($B14,'SAME R Results'!$AA$146:$AC$150,3)</f>
        <v>2.2000000000000002</v>
      </c>
      <c r="BX14" s="1052"/>
      <c r="BY14" s="1047"/>
      <c r="BZ14" s="1078">
        <v>514.13740453829121</v>
      </c>
      <c r="CA14" s="1783">
        <v>4.9966666666667603</v>
      </c>
      <c r="CB14" s="456" t="s">
        <v>609</v>
      </c>
      <c r="CC14" s="456">
        <v>210</v>
      </c>
      <c r="CD14" s="744">
        <f t="shared" si="24"/>
        <v>2.6393151434289032E-2</v>
      </c>
      <c r="CI14" s="1268">
        <v>14</v>
      </c>
      <c r="CJ14" s="1268" t="s">
        <v>104</v>
      </c>
      <c r="CK14" s="1268">
        <v>0.13183675328073566</v>
      </c>
      <c r="CL14" s="1268">
        <v>5.4389951059230753E-3</v>
      </c>
      <c r="CM14" s="1268">
        <v>2.1988858698260273E-2</v>
      </c>
      <c r="CO14" s="2039">
        <f t="shared" si="19"/>
        <v>0.81687372008054826</v>
      </c>
    </row>
    <row r="15" spans="1:94" ht="12.75" customHeight="1" thickBot="1" x14ac:dyDescent="0.3">
      <c r="A15" s="746">
        <v>2</v>
      </c>
      <c r="B15" s="88" t="s">
        <v>99</v>
      </c>
      <c r="C15" s="93" t="s">
        <v>122</v>
      </c>
      <c r="D15" s="117" t="s">
        <v>130</v>
      </c>
      <c r="E15" s="117">
        <v>3</v>
      </c>
      <c r="F15" s="132">
        <v>57</v>
      </c>
      <c r="G15" s="89" t="s">
        <v>131</v>
      </c>
      <c r="H15" s="199">
        <v>210</v>
      </c>
      <c r="I15" s="200">
        <v>40388</v>
      </c>
      <c r="J15" s="117"/>
      <c r="K15" s="132">
        <v>8.1</v>
      </c>
      <c r="L15" s="201">
        <v>1.2528990314448718</v>
      </c>
      <c r="M15" s="132">
        <v>60</v>
      </c>
      <c r="N15" s="132">
        <v>11</v>
      </c>
      <c r="O15" s="132">
        <v>8</v>
      </c>
      <c r="P15" s="132" t="s">
        <v>97</v>
      </c>
      <c r="Q15" s="132" t="s">
        <v>97</v>
      </c>
      <c r="R15" s="132" t="s">
        <v>527</v>
      </c>
      <c r="S15" s="132" t="s">
        <v>97</v>
      </c>
      <c r="T15" s="202"/>
      <c r="U15" s="132" t="s">
        <v>97</v>
      </c>
      <c r="V15" s="132" t="s">
        <v>97</v>
      </c>
      <c r="W15" s="132" t="s">
        <v>98</v>
      </c>
      <c r="X15" s="132" t="s">
        <v>97</v>
      </c>
      <c r="Y15" s="132" t="s">
        <v>98</v>
      </c>
      <c r="Z15" s="132" t="s">
        <v>98</v>
      </c>
      <c r="AA15" s="132">
        <v>10</v>
      </c>
      <c r="AB15" s="132" t="s">
        <v>98</v>
      </c>
      <c r="AC15" s="203">
        <v>3.852706928546E-2</v>
      </c>
      <c r="AD15" s="301"/>
      <c r="AE15" s="204"/>
      <c r="AF15" s="204"/>
      <c r="AG15" s="204"/>
      <c r="AH15" s="204"/>
      <c r="AI15" s="204"/>
      <c r="AJ15" s="204"/>
      <c r="AK15" s="204"/>
      <c r="AL15" s="204"/>
      <c r="AM15" s="204"/>
      <c r="AN15" s="209"/>
      <c r="AO15" s="205"/>
      <c r="AP15" s="204"/>
      <c r="AQ15" s="120"/>
      <c r="AR15" s="120">
        <v>5.6770474999999996</v>
      </c>
      <c r="AS15" s="120">
        <v>0</v>
      </c>
      <c r="AT15" s="120">
        <v>0</v>
      </c>
      <c r="AU15" s="133">
        <v>0</v>
      </c>
      <c r="AV15" s="133">
        <v>0</v>
      </c>
      <c r="AW15" s="117">
        <v>5.9602509999999995</v>
      </c>
      <c r="AX15" s="117">
        <v>4.7012930000000015</v>
      </c>
      <c r="AY15" s="117">
        <v>72415</v>
      </c>
      <c r="AZ15" s="117">
        <v>0</v>
      </c>
      <c r="BA15" s="117">
        <v>0</v>
      </c>
      <c r="BB15" s="117">
        <v>16.871749999999999</v>
      </c>
      <c r="BC15" s="93">
        <f t="shared" si="5"/>
        <v>1.258957999999998</v>
      </c>
      <c r="BD15" s="107">
        <f t="shared" si="6"/>
        <v>2869058.83318034</v>
      </c>
      <c r="BE15" s="108">
        <f t="shared" si="7"/>
        <v>244.52617424712432</v>
      </c>
      <c r="BF15" s="108"/>
      <c r="BG15" s="108"/>
      <c r="BH15" s="109">
        <f t="shared" si="20"/>
        <v>13.244788199256673</v>
      </c>
      <c r="BI15" s="110">
        <f t="shared" si="10"/>
        <v>8.5228706856480888E-2</v>
      </c>
      <c r="BJ15" s="122">
        <f t="shared" si="21"/>
        <v>0.20658667883299123</v>
      </c>
      <c r="BK15" s="122">
        <f t="shared" si="22"/>
        <v>0.3216329404433102</v>
      </c>
      <c r="BL15" s="123"/>
      <c r="BM15" s="123">
        <f t="shared" si="13"/>
        <v>2.5624075603162524</v>
      </c>
      <c r="BN15" s="124">
        <f t="shared" si="23"/>
        <v>5.4742886305248775E-2</v>
      </c>
      <c r="BO15" s="113">
        <f t="shared" si="2"/>
        <v>2869058.83318034</v>
      </c>
      <c r="BP15" s="113">
        <f t="shared" si="3"/>
        <v>2825828.3193912068</v>
      </c>
      <c r="BQ15" s="113">
        <f t="shared" si="4"/>
        <v>2577506.6094237519</v>
      </c>
      <c r="BR15" s="114">
        <f t="shared" si="15"/>
        <v>244.52617424712432</v>
      </c>
      <c r="BS15" s="115">
        <f t="shared" si="16"/>
        <v>0.27944552961022773</v>
      </c>
      <c r="BT15" s="93">
        <f>VLOOKUP($B15,'SAME R Results'!$AA$146:$AB$150,2)</f>
        <v>0.28000000000000003</v>
      </c>
      <c r="BU15" s="983">
        <f t="shared" si="17"/>
        <v>1</v>
      </c>
      <c r="BV15" s="983">
        <f t="shared" si="18"/>
        <v>2.8036697436451621</v>
      </c>
      <c r="BW15" s="116">
        <f>VLOOKUP($B15,'SAME R Results'!$AA$146:$AC$150,3)</f>
        <v>1</v>
      </c>
      <c r="BX15" s="1052">
        <v>2.8187492709054305</v>
      </c>
      <c r="BY15" s="1047">
        <v>2.8036697436451621</v>
      </c>
      <c r="BZ15" s="1077"/>
      <c r="CA15" s="1783"/>
      <c r="CB15" s="1076" t="s">
        <v>607</v>
      </c>
      <c r="CC15" s="456">
        <v>210</v>
      </c>
      <c r="CD15" s="744"/>
      <c r="CO15" s="2039" t="e">
        <f t="shared" si="19"/>
        <v>#DIV/0!</v>
      </c>
    </row>
    <row r="16" spans="1:94" ht="12.75" customHeight="1" thickBot="1" x14ac:dyDescent="0.3">
      <c r="A16" s="746">
        <v>2</v>
      </c>
      <c r="B16" s="117" t="s">
        <v>104</v>
      </c>
      <c r="C16" s="93" t="s">
        <v>132</v>
      </c>
      <c r="D16" s="117" t="s">
        <v>133</v>
      </c>
      <c r="E16" s="117">
        <v>6</v>
      </c>
      <c r="F16" s="132">
        <v>58</v>
      </c>
      <c r="G16" s="118" t="s">
        <v>134</v>
      </c>
      <c r="H16" s="199">
        <v>211</v>
      </c>
      <c r="I16" s="200">
        <v>40389</v>
      </c>
      <c r="J16" s="117"/>
      <c r="K16" s="132">
        <v>8.1</v>
      </c>
      <c r="L16" s="201">
        <v>1.4450000000000001</v>
      </c>
      <c r="M16" s="132">
        <v>60</v>
      </c>
      <c r="N16" s="132">
        <v>11</v>
      </c>
      <c r="O16" s="132">
        <v>8</v>
      </c>
      <c r="P16" s="132" t="s">
        <v>97</v>
      </c>
      <c r="Q16" s="132" t="s">
        <v>97</v>
      </c>
      <c r="R16" s="132">
        <v>34.4</v>
      </c>
      <c r="S16" s="132" t="s">
        <v>98</v>
      </c>
      <c r="T16" s="202">
        <v>75</v>
      </c>
      <c r="U16" s="132" t="s">
        <v>97</v>
      </c>
      <c r="V16" s="132" t="s">
        <v>98</v>
      </c>
      <c r="W16" s="132" t="s">
        <v>98</v>
      </c>
      <c r="X16" s="132" t="s">
        <v>97</v>
      </c>
      <c r="Y16" s="132" t="s">
        <v>97</v>
      </c>
      <c r="Z16" s="132" t="s">
        <v>98</v>
      </c>
      <c r="AA16" s="132">
        <v>10</v>
      </c>
      <c r="AB16" s="132" t="s">
        <v>98</v>
      </c>
      <c r="AC16" s="203">
        <v>5.19567251427413E-2</v>
      </c>
      <c r="AD16" s="301"/>
      <c r="AE16" s="204"/>
      <c r="AF16" s="204"/>
      <c r="AG16" s="204"/>
      <c r="AH16" s="206"/>
      <c r="AI16" s="206"/>
      <c r="AJ16" s="206"/>
      <c r="AK16" s="206"/>
      <c r="AL16" s="206"/>
      <c r="AM16" s="206"/>
      <c r="AN16" s="209"/>
      <c r="AO16" s="205"/>
      <c r="AP16" s="204"/>
      <c r="AQ16" s="120"/>
      <c r="AR16" s="1976">
        <v>0.188</v>
      </c>
      <c r="AS16" s="120">
        <v>0</v>
      </c>
      <c r="AT16" s="120">
        <v>0</v>
      </c>
      <c r="AU16" s="133">
        <v>8.422855999999998E-2</v>
      </c>
      <c r="AV16" s="133">
        <v>2.6800000000000001E-2</v>
      </c>
      <c r="AW16" s="117">
        <v>5.3473210000000009</v>
      </c>
      <c r="AX16" s="210">
        <v>4.7119444999999995</v>
      </c>
      <c r="AY16" s="210">
        <v>71725</v>
      </c>
      <c r="AZ16" s="210">
        <v>0.1441955</v>
      </c>
      <c r="BA16" s="210">
        <v>8.2000000000000003E-2</v>
      </c>
      <c r="BB16" s="210">
        <v>3.5743500000000004</v>
      </c>
      <c r="BC16" s="93">
        <f t="shared" si="5"/>
        <v>0.63537650000000134</v>
      </c>
      <c r="BD16" s="107">
        <f t="shared" si="6"/>
        <v>2105294.5686913007</v>
      </c>
      <c r="BE16" s="108">
        <f t="shared" si="7"/>
        <v>111.85065367881325</v>
      </c>
      <c r="BF16" s="108">
        <f t="shared" ref="BF16:BF21" si="25">(AU16-AV16)*BU16</f>
        <v>5.7428559999999976E-2</v>
      </c>
      <c r="BG16" s="108">
        <f t="shared" ref="BG16:BG21" si="26">(AZ16-BA16)*BU16/4</f>
        <v>1.5548875E-2</v>
      </c>
      <c r="BH16" s="109">
        <f t="shared" si="20"/>
        <v>8.0780309999999993</v>
      </c>
      <c r="BI16" s="110">
        <f t="shared" si="10"/>
        <v>5.3128267816860503E-2</v>
      </c>
      <c r="BJ16" s="122">
        <f t="shared" si="21"/>
        <v>0.14934491754394455</v>
      </c>
      <c r="BK16" s="122">
        <f t="shared" si="22"/>
        <v>0.25039338014752732</v>
      </c>
      <c r="BL16" s="123">
        <f t="shared" si="12"/>
        <v>3.6934221929239239</v>
      </c>
      <c r="BM16" s="123">
        <f t="shared" si="13"/>
        <v>2.7638822532432576</v>
      </c>
      <c r="BN16" s="124">
        <f t="shared" si="23"/>
        <v>3.1687885565052865E-2</v>
      </c>
      <c r="BO16" s="113">
        <f t="shared" si="2"/>
        <v>2105294.5686913007</v>
      </c>
      <c r="BP16" s="113">
        <f t="shared" si="3"/>
        <v>2073543.6260468629</v>
      </c>
      <c r="BQ16" s="113">
        <f t="shared" si="4"/>
        <v>1892114.5983492436</v>
      </c>
      <c r="BR16" s="114">
        <f t="shared" si="15"/>
        <v>111.85065367881325</v>
      </c>
      <c r="BS16" s="115">
        <f t="shared" si="16"/>
        <v>0.14103180768889312</v>
      </c>
      <c r="BT16" s="93">
        <f>VLOOKUP($B16,'SAME R Results'!$AA$146:$AB$150,2)</f>
        <v>2.2599999999999998</v>
      </c>
      <c r="BU16" s="983">
        <f t="shared" si="17"/>
        <v>1</v>
      </c>
      <c r="BV16" s="983">
        <f t="shared" si="18"/>
        <v>1</v>
      </c>
      <c r="BW16" s="116">
        <f>VLOOKUP($B16,'SAME R Results'!$AA$146:$AC$150,3)</f>
        <v>2.2000000000000002</v>
      </c>
      <c r="BX16" s="1052"/>
      <c r="BY16" s="1047"/>
      <c r="BZ16" s="1078">
        <v>516.33842203068309</v>
      </c>
      <c r="CA16" s="1783">
        <v>0.91333333333332156</v>
      </c>
      <c r="CB16" s="456" t="s">
        <v>610</v>
      </c>
      <c r="CC16" s="456">
        <v>211</v>
      </c>
      <c r="CD16" s="744">
        <f t="shared" si="24"/>
        <v>5.3067356934307253E-2</v>
      </c>
      <c r="CI16" s="1268">
        <v>16</v>
      </c>
      <c r="CJ16" s="1268" t="s">
        <v>104</v>
      </c>
      <c r="CK16" s="1268">
        <v>5.3128267816860503E-2</v>
      </c>
      <c r="CL16" s="1268">
        <v>7.1092274837766751E-3</v>
      </c>
      <c r="CM16" s="1268">
        <v>2.6428476894092549E-2</v>
      </c>
      <c r="CO16" s="2039">
        <f t="shared" si="19"/>
        <v>0.68181813864560892</v>
      </c>
    </row>
    <row r="17" spans="1:93" ht="12.75" customHeight="1" thickBot="1" x14ac:dyDescent="0.3">
      <c r="A17" s="746">
        <v>2</v>
      </c>
      <c r="B17" s="117" t="s">
        <v>104</v>
      </c>
      <c r="C17" s="93" t="s">
        <v>132</v>
      </c>
      <c r="D17" s="117" t="s">
        <v>135</v>
      </c>
      <c r="E17" s="117">
        <v>6</v>
      </c>
      <c r="F17" s="132" t="s">
        <v>452</v>
      </c>
      <c r="G17" s="118" t="s">
        <v>432</v>
      </c>
      <c r="H17" s="199">
        <v>211</v>
      </c>
      <c r="I17" s="200">
        <v>40389</v>
      </c>
      <c r="J17" s="117"/>
      <c r="K17" s="132">
        <v>8.1</v>
      </c>
      <c r="L17" s="201">
        <v>1.4450000000000001</v>
      </c>
      <c r="M17" s="132"/>
      <c r="N17" s="132"/>
      <c r="O17" s="132"/>
      <c r="P17" s="132"/>
      <c r="Q17" s="132"/>
      <c r="R17" s="132">
        <v>805.4</v>
      </c>
      <c r="S17" s="206"/>
      <c r="T17" s="206"/>
      <c r="U17" s="206" t="s">
        <v>97</v>
      </c>
      <c r="V17" s="206" t="s">
        <v>98</v>
      </c>
      <c r="W17" s="206" t="s">
        <v>98</v>
      </c>
      <c r="X17" s="206" t="s">
        <v>97</v>
      </c>
      <c r="Y17" s="206" t="s">
        <v>97</v>
      </c>
      <c r="Z17" s="206" t="s">
        <v>98</v>
      </c>
      <c r="AA17" s="206">
        <v>10</v>
      </c>
      <c r="AB17" s="206" t="s">
        <v>98</v>
      </c>
      <c r="AC17" s="207">
        <v>5.19567251427413E-2</v>
      </c>
      <c r="AD17" s="301"/>
      <c r="AE17" s="98">
        <v>50</v>
      </c>
      <c r="AF17" s="98">
        <v>720</v>
      </c>
      <c r="AG17" s="98">
        <v>0</v>
      </c>
      <c r="AH17" s="202" t="s">
        <v>97</v>
      </c>
      <c r="AI17" s="202" t="s">
        <v>98</v>
      </c>
      <c r="AJ17" s="202" t="s">
        <v>98</v>
      </c>
      <c r="AK17" s="202" t="s">
        <v>97</v>
      </c>
      <c r="AL17" s="202" t="s">
        <v>97</v>
      </c>
      <c r="AM17" s="202" t="s">
        <v>98</v>
      </c>
      <c r="AN17" s="999">
        <f>AC17</f>
        <v>5.19567251427413E-2</v>
      </c>
      <c r="AO17" s="99"/>
      <c r="AP17" s="98"/>
      <c r="AQ17" s="120"/>
      <c r="AR17" s="1976">
        <v>0.78200000000000003</v>
      </c>
      <c r="AS17" s="120">
        <v>0</v>
      </c>
      <c r="AT17" s="120">
        <v>0</v>
      </c>
      <c r="AU17" s="212">
        <v>8.644104499999998E-2</v>
      </c>
      <c r="AV17" s="212">
        <v>2.6800000000000001E-2</v>
      </c>
      <c r="AW17" s="213">
        <v>5.0834199999999994</v>
      </c>
      <c r="AX17" s="214">
        <v>4.7389840000000003</v>
      </c>
      <c r="AY17" s="214">
        <v>20380</v>
      </c>
      <c r="AZ17" s="214">
        <v>0.14796445</v>
      </c>
      <c r="BA17" s="214">
        <v>8.2000000000000003E-2</v>
      </c>
      <c r="BB17" s="214">
        <v>3.5562999999999994</v>
      </c>
      <c r="BC17" s="93">
        <f t="shared" si="5"/>
        <v>0.34443599999999908</v>
      </c>
      <c r="BD17" s="107">
        <f t="shared" si="6"/>
        <v>557920.01363368786</v>
      </c>
      <c r="BE17" s="108">
        <f t="shared" si="7"/>
        <v>58.353221390514022</v>
      </c>
      <c r="BF17" s="108">
        <f t="shared" si="25"/>
        <v>5.9641044999999976E-2</v>
      </c>
      <c r="BG17" s="108">
        <f t="shared" si="26"/>
        <v>1.6491112499999998E-2</v>
      </c>
      <c r="BH17" s="109">
        <f t="shared" si="20"/>
        <v>8.0372379999999986</v>
      </c>
      <c r="BI17" s="110">
        <f t="shared" si="10"/>
        <v>0.10459065809534994</v>
      </c>
      <c r="BJ17" s="122">
        <f t="shared" si="21"/>
        <v>0.23211570631965311</v>
      </c>
      <c r="BK17" s="122">
        <f t="shared" si="22"/>
        <v>0.34578834000036479</v>
      </c>
      <c r="BL17" s="123">
        <f t="shared" si="12"/>
        <v>3.6165567968807428</v>
      </c>
      <c r="BM17" s="123">
        <f t="shared" si="13"/>
        <v>2.4420805206174716</v>
      </c>
      <c r="BN17" s="124">
        <f t="shared" si="23"/>
        <v>7.0208077224969093E-2</v>
      </c>
      <c r="BO17" s="113">
        <f t="shared" si="2"/>
        <v>557920.01363368786</v>
      </c>
      <c r="BP17" s="113">
        <f t="shared" si="3"/>
        <v>548898.27489414602</v>
      </c>
      <c r="BQ17" s="113">
        <f t="shared" si="4"/>
        <v>517486.93410012359</v>
      </c>
      <c r="BR17" s="114">
        <f t="shared" si="15"/>
        <v>58.353221390514022</v>
      </c>
      <c r="BS17" s="115">
        <f t="shared" si="16"/>
        <v>7.6452987658705285E-2</v>
      </c>
      <c r="BT17" s="93">
        <f>VLOOKUP($B17,'SAME R Results'!$AA$146:$AB$150,2)</f>
        <v>2.2599999999999998</v>
      </c>
      <c r="BU17" s="983">
        <f t="shared" si="17"/>
        <v>1</v>
      </c>
      <c r="BV17" s="983">
        <f t="shared" si="18"/>
        <v>1</v>
      </c>
      <c r="BW17" s="116">
        <f>VLOOKUP($B17,'SAME R Results'!$AA$146:$AC$150,3)</f>
        <v>2.2000000000000002</v>
      </c>
      <c r="BX17" s="1052"/>
      <c r="BY17" s="1047"/>
      <c r="BZ17" s="1078">
        <v>516.33842203068309</v>
      </c>
      <c r="CA17" s="1782">
        <f>CA16</f>
        <v>0.91333333333332156</v>
      </c>
      <c r="CD17" s="744">
        <f t="shared" si="24"/>
        <v>5.2799373722628412E-2</v>
      </c>
      <c r="CI17" s="1268">
        <v>17</v>
      </c>
      <c r="CJ17" s="1268" t="s">
        <v>104</v>
      </c>
      <c r="CK17" s="1268">
        <v>0.10459065809534994</v>
      </c>
      <c r="CL17" s="1268">
        <v>7.4205896353946449E-3</v>
      </c>
      <c r="CM17" s="1268">
        <v>2.7355694976311538E-2</v>
      </c>
      <c r="CO17" s="2039">
        <f t="shared" si="19"/>
        <v>0.68996210075896225</v>
      </c>
    </row>
    <row r="18" spans="1:93" ht="12.75" customHeight="1" thickBot="1" x14ac:dyDescent="0.3">
      <c r="A18" s="746">
        <v>2</v>
      </c>
      <c r="B18" s="215" t="s">
        <v>92</v>
      </c>
      <c r="C18" s="93" t="s">
        <v>136</v>
      </c>
      <c r="D18" s="216" t="s">
        <v>137</v>
      </c>
      <c r="E18" s="216">
        <v>1</v>
      </c>
      <c r="F18" s="256">
        <v>59</v>
      </c>
      <c r="G18" s="217" t="s">
        <v>134</v>
      </c>
      <c r="H18" s="199">
        <v>211</v>
      </c>
      <c r="I18" s="200">
        <v>40389</v>
      </c>
      <c r="J18" s="117"/>
      <c r="K18" s="132">
        <v>8.1</v>
      </c>
      <c r="L18" s="201">
        <v>1.327</v>
      </c>
      <c r="M18" s="132">
        <v>60</v>
      </c>
      <c r="N18" s="132">
        <v>11</v>
      </c>
      <c r="O18" s="132">
        <v>8</v>
      </c>
      <c r="P18" s="132" t="s">
        <v>97</v>
      </c>
      <c r="Q18" s="132" t="s">
        <v>97</v>
      </c>
      <c r="R18" s="132">
        <v>24.2</v>
      </c>
      <c r="S18" s="132" t="s">
        <v>97</v>
      </c>
      <c r="T18" s="202"/>
      <c r="U18" s="132" t="s">
        <v>97</v>
      </c>
      <c r="V18" s="132" t="s">
        <v>98</v>
      </c>
      <c r="W18" s="132" t="s">
        <v>98</v>
      </c>
      <c r="X18" s="132" t="s">
        <v>98</v>
      </c>
      <c r="Y18" s="132" t="s">
        <v>98</v>
      </c>
      <c r="Z18" s="132" t="s">
        <v>98</v>
      </c>
      <c r="AA18" s="132">
        <v>10</v>
      </c>
      <c r="AB18" s="132" t="s">
        <v>98</v>
      </c>
      <c r="AC18" s="203">
        <v>3.1809999999999998E-2</v>
      </c>
      <c r="AD18" s="301"/>
      <c r="AE18" s="204"/>
      <c r="AF18" s="204"/>
      <c r="AG18" s="204"/>
      <c r="AH18" s="206"/>
      <c r="AI18" s="206"/>
      <c r="AJ18" s="206"/>
      <c r="AK18" s="206"/>
      <c r="AL18" s="206"/>
      <c r="AM18" s="206"/>
      <c r="AN18" s="209"/>
      <c r="AO18" s="205"/>
      <c r="AP18" s="204"/>
      <c r="AQ18" s="120"/>
      <c r="AR18" s="1976">
        <v>6.2460000000000004</v>
      </c>
      <c r="AS18" s="120">
        <v>0</v>
      </c>
      <c r="AT18" s="120">
        <v>0</v>
      </c>
      <c r="AU18" s="133">
        <v>3.0206605</v>
      </c>
      <c r="AV18" s="133">
        <v>2.6199344999999995E-2</v>
      </c>
      <c r="AW18" s="117">
        <v>7.279646500000001</v>
      </c>
      <c r="AX18" s="117">
        <v>4.7241069999999992</v>
      </c>
      <c r="AY18" s="117">
        <v>74405</v>
      </c>
      <c r="AZ18" s="117">
        <v>2.7095650000000004</v>
      </c>
      <c r="BA18" s="117">
        <v>8.5983280000000023E-2</v>
      </c>
      <c r="BB18" s="117">
        <v>108.50449999999998</v>
      </c>
      <c r="BC18" s="93">
        <f t="shared" si="5"/>
        <v>2.5555395000000019</v>
      </c>
      <c r="BD18" s="107">
        <f t="shared" si="6"/>
        <v>3579696.8264696635</v>
      </c>
      <c r="BE18" s="108">
        <f t="shared" si="7"/>
        <v>688.21315184702462</v>
      </c>
      <c r="BF18" s="108">
        <f t="shared" si="25"/>
        <v>8.019714976735683</v>
      </c>
      <c r="BG18" s="108">
        <f t="shared" si="26"/>
        <v>1.7566079941830108</v>
      </c>
      <c r="BH18" s="109">
        <f t="shared" si="20"/>
        <v>159.03792489513376</v>
      </c>
      <c r="BI18" s="110">
        <f t="shared" si="10"/>
        <v>0.19225459171796622</v>
      </c>
      <c r="BJ18" s="122">
        <f t="shared" si="21"/>
        <v>0.45513242180855784</v>
      </c>
      <c r="BK18" s="122">
        <f t="shared" si="22"/>
        <v>0.7002744812273739</v>
      </c>
      <c r="BL18" s="123">
        <f t="shared" si="12"/>
        <v>4.5654551290287229</v>
      </c>
      <c r="BM18" s="123">
        <f t="shared" si="13"/>
        <v>2.5302410110434193</v>
      </c>
      <c r="BN18" s="124">
        <f t="shared" si="23"/>
        <v>0.12495285816934183</v>
      </c>
      <c r="BO18" s="113">
        <f t="shared" si="2"/>
        <v>3579696.8264696635</v>
      </c>
      <c r="BP18" s="113">
        <f t="shared" si="3"/>
        <v>3525898.8069789382</v>
      </c>
      <c r="BQ18" s="113">
        <f t="shared" si="4"/>
        <v>3212221.2676831186</v>
      </c>
      <c r="BR18" s="114">
        <f t="shared" si="15"/>
        <v>688.21315184702462</v>
      </c>
      <c r="BS18" s="115">
        <f t="shared" si="16"/>
        <v>0.56724218680635752</v>
      </c>
      <c r="BT18" s="93">
        <f>VLOOKUP($B18,'SAME R Results'!$AA$146:$AB$150,2)</f>
        <v>0.55000000000000004</v>
      </c>
      <c r="BU18" s="983">
        <f t="shared" si="17"/>
        <v>2.6781830057620781</v>
      </c>
      <c r="BV18" s="983">
        <f t="shared" si="18"/>
        <v>2.664957337674454</v>
      </c>
      <c r="BW18" s="116">
        <f>VLOOKUP($B18,'SAME R Results'!$AA$146:$AC$150,3)</f>
        <v>0.9</v>
      </c>
      <c r="BX18" s="1052">
        <v>2.6781830057620781</v>
      </c>
      <c r="BY18" s="1047">
        <v>2.664957337674454</v>
      </c>
      <c r="BZ18" s="1078">
        <v>351.91040989334482</v>
      </c>
      <c r="CA18" s="1783">
        <v>1.223333333333354</v>
      </c>
      <c r="CB18" s="456" t="s">
        <v>611</v>
      </c>
      <c r="CC18" s="456">
        <v>211</v>
      </c>
      <c r="CD18" s="744">
        <f t="shared" si="24"/>
        <v>0.78002251992162375</v>
      </c>
      <c r="CI18" s="1268">
        <v>18</v>
      </c>
      <c r="CJ18" s="1268" t="s">
        <v>92</v>
      </c>
      <c r="CK18" s="1268">
        <v>0.19225459171796622</v>
      </c>
      <c r="CL18" s="1268">
        <v>5.0426431192583235E-2</v>
      </c>
      <c r="CM18" s="1268">
        <v>3.2451687661120096E-2</v>
      </c>
      <c r="CO18" s="2039">
        <f t="shared" si="19"/>
        <v>2.6549540991897906</v>
      </c>
    </row>
    <row r="19" spans="1:93" ht="12.75" customHeight="1" thickBot="1" x14ac:dyDescent="0.3">
      <c r="A19" s="746">
        <v>2</v>
      </c>
      <c r="B19" s="215" t="s">
        <v>92</v>
      </c>
      <c r="C19" s="93" t="s">
        <v>136</v>
      </c>
      <c r="D19" s="216" t="s">
        <v>138</v>
      </c>
      <c r="E19" s="216">
        <v>1</v>
      </c>
      <c r="F19" s="256" t="s">
        <v>453</v>
      </c>
      <c r="G19" s="118" t="s">
        <v>432</v>
      </c>
      <c r="H19" s="199">
        <v>211</v>
      </c>
      <c r="I19" s="200">
        <v>40389</v>
      </c>
      <c r="J19" s="117"/>
      <c r="K19" s="132">
        <v>8.1</v>
      </c>
      <c r="L19" s="201">
        <v>1.327</v>
      </c>
      <c r="M19" s="132"/>
      <c r="N19" s="132"/>
      <c r="O19" s="132"/>
      <c r="P19" s="132"/>
      <c r="Q19" s="132"/>
      <c r="R19" s="132">
        <v>855.6</v>
      </c>
      <c r="S19" s="206"/>
      <c r="T19" s="206"/>
      <c r="U19" s="206" t="s">
        <v>97</v>
      </c>
      <c r="V19" s="206" t="s">
        <v>98</v>
      </c>
      <c r="W19" s="206" t="s">
        <v>98</v>
      </c>
      <c r="X19" s="206" t="s">
        <v>98</v>
      </c>
      <c r="Y19" s="206" t="s">
        <v>98</v>
      </c>
      <c r="Z19" s="206" t="s">
        <v>98</v>
      </c>
      <c r="AA19" s="206">
        <v>10</v>
      </c>
      <c r="AB19" s="206" t="s">
        <v>98</v>
      </c>
      <c r="AC19" s="207">
        <v>3.1809999999999998E-2</v>
      </c>
      <c r="AD19" s="301"/>
      <c r="AE19" s="98">
        <v>70</v>
      </c>
      <c r="AF19" s="98">
        <v>720</v>
      </c>
      <c r="AG19" s="98">
        <v>0</v>
      </c>
      <c r="AH19" s="202" t="s">
        <v>97</v>
      </c>
      <c r="AI19" s="202" t="s">
        <v>98</v>
      </c>
      <c r="AJ19" s="202" t="s">
        <v>98</v>
      </c>
      <c r="AK19" s="202" t="s">
        <v>98</v>
      </c>
      <c r="AL19" s="202" t="s">
        <v>98</v>
      </c>
      <c r="AM19" s="202" t="s">
        <v>98</v>
      </c>
      <c r="AN19" s="999">
        <f>AC19</f>
        <v>3.1809999999999998E-2</v>
      </c>
      <c r="AO19" s="99"/>
      <c r="AP19" s="98"/>
      <c r="AQ19" s="120"/>
      <c r="AR19" s="1976">
        <v>6.2489999999999997</v>
      </c>
      <c r="AS19" s="120">
        <v>0</v>
      </c>
      <c r="AT19" s="120">
        <v>0</v>
      </c>
      <c r="AU19" s="212">
        <v>2.6970060000000005</v>
      </c>
      <c r="AV19" s="212">
        <v>8.3206175000000007E-2</v>
      </c>
      <c r="AW19" s="213">
        <v>6.7254940000000003</v>
      </c>
      <c r="AX19" s="213">
        <v>4.718307499999999</v>
      </c>
      <c r="AY19" s="213">
        <v>29880</v>
      </c>
      <c r="AZ19" s="213">
        <v>2.3000949999999998</v>
      </c>
      <c r="BA19" s="213">
        <v>0.12911993999999999</v>
      </c>
      <c r="BB19" s="213">
        <v>90.332549999999998</v>
      </c>
      <c r="BC19" s="93">
        <f t="shared" si="5"/>
        <v>2.0071865000000013</v>
      </c>
      <c r="BD19" s="107">
        <f t="shared" si="6"/>
        <v>1353908.7331027978</v>
      </c>
      <c r="BE19" s="108">
        <f t="shared" si="7"/>
        <v>457.72308303012852</v>
      </c>
      <c r="BF19" s="108">
        <f t="shared" si="25"/>
        <v>7.8427258028568954</v>
      </c>
      <c r="BG19" s="108">
        <f t="shared" si="26"/>
        <v>1.6285067010076788</v>
      </c>
      <c r="BH19" s="109">
        <f t="shared" si="20"/>
        <v>148.19718360984319</v>
      </c>
      <c r="BI19" s="110">
        <f t="shared" si="10"/>
        <v>0.3380752866414779</v>
      </c>
      <c r="BJ19" s="122">
        <f t="shared" si="21"/>
        <v>0.61470933677630357</v>
      </c>
      <c r="BK19" s="122">
        <f t="shared" si="22"/>
        <v>0.82889210288083381</v>
      </c>
      <c r="BL19" s="123">
        <f t="shared" si="12"/>
        <v>4.8159002342477404</v>
      </c>
      <c r="BM19" s="123">
        <f t="shared" si="13"/>
        <v>2.1667483760997981</v>
      </c>
      <c r="BN19" s="124">
        <f t="shared" si="23"/>
        <v>0.25071783710999912</v>
      </c>
      <c r="BO19" s="113">
        <f t="shared" si="2"/>
        <v>1353908.7331027978</v>
      </c>
      <c r="BP19" s="113">
        <f t="shared" si="3"/>
        <v>1332304.2062244578</v>
      </c>
      <c r="BQ19" s="113">
        <f t="shared" si="4"/>
        <v>1248159.2706696007</v>
      </c>
      <c r="BR19" s="114">
        <f t="shared" si="15"/>
        <v>457.72308303012852</v>
      </c>
      <c r="BS19" s="115">
        <f t="shared" si="16"/>
        <v>0.4455266136908464</v>
      </c>
      <c r="BT19" s="93">
        <f>VLOOKUP($B19,'SAME R Results'!$AA$146:$AB$150,2)</f>
        <v>0.55000000000000004</v>
      </c>
      <c r="BU19" s="983">
        <f t="shared" si="17"/>
        <v>3.0005074328356014</v>
      </c>
      <c r="BV19" s="983">
        <f t="shared" si="18"/>
        <v>2.9828608264149459</v>
      </c>
      <c r="BW19" s="116">
        <f>VLOOKUP($B19,'SAME R Results'!$AA$146:$AC$150,3)</f>
        <v>0.9</v>
      </c>
      <c r="BX19" s="1054">
        <v>3.0005074328356014</v>
      </c>
      <c r="BY19" s="1049">
        <v>2.9828608264149459</v>
      </c>
      <c r="BZ19" s="1078">
        <v>351.91040989334482</v>
      </c>
      <c r="CA19" s="1782">
        <f>CA18</f>
        <v>1.223333333333354</v>
      </c>
      <c r="CD19" s="744">
        <f t="shared" si="24"/>
        <v>0.7268526716558944</v>
      </c>
      <c r="CI19" s="1268">
        <v>19</v>
      </c>
      <c r="CJ19" s="1268" t="s">
        <v>92</v>
      </c>
      <c r="CK19" s="1268">
        <v>0.3380752866414779</v>
      </c>
      <c r="CL19" s="1268">
        <v>5.2920882919774898E-2</v>
      </c>
      <c r="CM19" s="1268">
        <v>3.2815186569133112E-2</v>
      </c>
      <c r="CO19" s="2039">
        <f t="shared" si="19"/>
        <v>2.907937840278032</v>
      </c>
    </row>
    <row r="20" spans="1:93" ht="12.75" customHeight="1" thickBot="1" x14ac:dyDescent="0.3">
      <c r="A20" s="746">
        <v>2</v>
      </c>
      <c r="B20" s="215" t="s">
        <v>92</v>
      </c>
      <c r="C20" s="93" t="s">
        <v>139</v>
      </c>
      <c r="D20" s="216" t="s">
        <v>140</v>
      </c>
      <c r="E20" s="216">
        <v>2</v>
      </c>
      <c r="F20" s="256">
        <v>60</v>
      </c>
      <c r="G20" s="217" t="s">
        <v>141</v>
      </c>
      <c r="H20" s="199">
        <v>211</v>
      </c>
      <c r="I20" s="200">
        <v>40389</v>
      </c>
      <c r="J20" s="117"/>
      <c r="K20" s="132">
        <v>8.1</v>
      </c>
      <c r="L20" s="201">
        <v>1.35</v>
      </c>
      <c r="M20" s="132">
        <v>60</v>
      </c>
      <c r="N20" s="132">
        <v>11</v>
      </c>
      <c r="O20" s="132">
        <v>8</v>
      </c>
      <c r="P20" s="132" t="s">
        <v>97</v>
      </c>
      <c r="Q20" s="132" t="s">
        <v>97</v>
      </c>
      <c r="R20" s="132">
        <v>49.2</v>
      </c>
      <c r="S20" s="132" t="s">
        <v>98</v>
      </c>
      <c r="T20" s="202">
        <v>720</v>
      </c>
      <c r="U20" s="132" t="s">
        <v>97</v>
      </c>
      <c r="V20" s="132" t="s">
        <v>98</v>
      </c>
      <c r="W20" s="132" t="s">
        <v>98</v>
      </c>
      <c r="X20" s="132" t="s">
        <v>98</v>
      </c>
      <c r="Y20" s="132" t="s">
        <v>98</v>
      </c>
      <c r="Z20" s="132" t="s">
        <v>98</v>
      </c>
      <c r="AA20" s="132">
        <v>10</v>
      </c>
      <c r="AB20" s="132" t="s">
        <v>98</v>
      </c>
      <c r="AC20" s="203">
        <v>3.1809999999999998E-2</v>
      </c>
      <c r="AD20" s="301"/>
      <c r="AE20" s="204"/>
      <c r="AF20" s="204"/>
      <c r="AG20" s="204"/>
      <c r="AH20" s="206"/>
      <c r="AI20" s="206"/>
      <c r="AJ20" s="206"/>
      <c r="AK20" s="206"/>
      <c r="AL20" s="206"/>
      <c r="AM20" s="206"/>
      <c r="AN20" s="209"/>
      <c r="AO20" s="205"/>
      <c r="AP20" s="204"/>
      <c r="AQ20" s="120"/>
      <c r="AR20" s="1976">
        <v>6.25</v>
      </c>
      <c r="AS20" s="120">
        <v>0</v>
      </c>
      <c r="AT20" s="120">
        <v>0</v>
      </c>
      <c r="AU20" s="133">
        <v>5.7524109999999995</v>
      </c>
      <c r="AV20" s="133">
        <v>2.6800000000000001E-2</v>
      </c>
      <c r="AW20" s="117">
        <v>7.7552029999999998</v>
      </c>
      <c r="AX20" s="117">
        <v>4.6898499999999999</v>
      </c>
      <c r="AY20" s="117">
        <v>87435</v>
      </c>
      <c r="AZ20" s="117">
        <v>5.4193280000000001</v>
      </c>
      <c r="BA20" s="117">
        <v>8.2000000000000003E-2</v>
      </c>
      <c r="BB20" s="117">
        <v>208.57105000000001</v>
      </c>
      <c r="BC20" s="93">
        <f t="shared" si="5"/>
        <v>3.065353</v>
      </c>
      <c r="BD20" s="107">
        <f t="shared" si="6"/>
        <v>4278212.966048412</v>
      </c>
      <c r="BE20" s="108">
        <f t="shared" si="7"/>
        <v>1029.5132551137249</v>
      </c>
      <c r="BF20" s="108">
        <f t="shared" si="25"/>
        <v>15.324040297806702</v>
      </c>
      <c r="BG20" s="108">
        <f t="shared" si="26"/>
        <v>3.5712096645498645</v>
      </c>
      <c r="BH20" s="109">
        <f t="shared" si="20"/>
        <v>305.50649671782014</v>
      </c>
      <c r="BI20" s="110">
        <f t="shared" si="10"/>
        <v>0.24064095529695867</v>
      </c>
      <c r="BJ20" s="122">
        <f t="shared" si="21"/>
        <v>0.5331371830040863</v>
      </c>
      <c r="BK20" s="122">
        <f t="shared" si="22"/>
        <v>0.79354888889338071</v>
      </c>
      <c r="BL20" s="123">
        <f t="shared" si="12"/>
        <v>4.2909942952728404</v>
      </c>
      <c r="BM20" s="123">
        <f t="shared" si="13"/>
        <v>2.4397432197330469</v>
      </c>
      <c r="BN20" s="124">
        <f t="shared" si="23"/>
        <v>0.16167200637296847</v>
      </c>
      <c r="BO20" s="113">
        <f t="shared" si="2"/>
        <v>4278212.966048412</v>
      </c>
      <c r="BP20" s="113">
        <f t="shared" si="3"/>
        <v>4214993.695378812</v>
      </c>
      <c r="BQ20" s="113">
        <f t="shared" si="4"/>
        <v>3810569.0262496071</v>
      </c>
      <c r="BR20" s="114">
        <f t="shared" si="15"/>
        <v>1029.5132551137249</v>
      </c>
      <c r="BS20" s="115">
        <f t="shared" si="16"/>
        <v>0.68040331172866908</v>
      </c>
      <c r="BT20" s="93">
        <f>VLOOKUP($B20,'SAME R Results'!$AA$146:$AB$150,2)</f>
        <v>0.55000000000000004</v>
      </c>
      <c r="BU20" s="983">
        <f t="shared" si="17"/>
        <v>2.6764026228478852</v>
      </c>
      <c r="BV20" s="983">
        <f t="shared" si="18"/>
        <v>2.6631996994250344</v>
      </c>
      <c r="BW20" s="116">
        <f>VLOOKUP($B20,'SAME R Results'!$AA$146:$AC$150,3)</f>
        <v>0.9</v>
      </c>
      <c r="BX20" s="1052">
        <v>2.6764026228478852</v>
      </c>
      <c r="BY20" s="1047">
        <v>2.6631996994250344</v>
      </c>
      <c r="BZ20" s="1078">
        <v>379.84692208150824</v>
      </c>
      <c r="CA20" s="1783">
        <v>3.4566666666666634</v>
      </c>
      <c r="CB20" s="456" t="s">
        <v>612</v>
      </c>
      <c r="CC20" s="456">
        <v>211</v>
      </c>
      <c r="CD20" s="744">
        <f t="shared" si="24"/>
        <v>0.53029092969342029</v>
      </c>
      <c r="CI20" s="1268">
        <v>20</v>
      </c>
      <c r="CJ20" s="1268" t="s">
        <v>92</v>
      </c>
      <c r="CK20" s="1268">
        <v>0.24064095529695867</v>
      </c>
      <c r="CL20" s="1268">
        <v>5.0159458022788601E-2</v>
      </c>
      <c r="CM20" s="1268">
        <v>3.0607152670349733E-2</v>
      </c>
      <c r="CO20" s="2039">
        <f t="shared" si="19"/>
        <v>2.6639334876813745</v>
      </c>
    </row>
    <row r="21" spans="1:93" ht="15.75" customHeight="1" thickBot="1" x14ac:dyDescent="0.3">
      <c r="A21" s="746">
        <v>2</v>
      </c>
      <c r="B21" s="134" t="s">
        <v>92</v>
      </c>
      <c r="C21" s="93" t="s">
        <v>139</v>
      </c>
      <c r="D21" s="134" t="s">
        <v>142</v>
      </c>
      <c r="E21" s="134">
        <v>2</v>
      </c>
      <c r="F21" s="260" t="s">
        <v>454</v>
      </c>
      <c r="G21" s="118" t="s">
        <v>432</v>
      </c>
      <c r="H21" s="218">
        <v>211</v>
      </c>
      <c r="I21" s="219">
        <v>40389</v>
      </c>
      <c r="J21" s="147"/>
      <c r="K21" s="132">
        <v>8.1</v>
      </c>
      <c r="L21" s="201">
        <v>1.35</v>
      </c>
      <c r="M21" s="220"/>
      <c r="N21" s="220"/>
      <c r="O21" s="220"/>
      <c r="P21" s="220"/>
      <c r="Q21" s="220"/>
      <c r="R21" s="220">
        <v>856</v>
      </c>
      <c r="S21" s="221"/>
      <c r="T21" s="222"/>
      <c r="U21" s="221" t="s">
        <v>97</v>
      </c>
      <c r="V21" s="221" t="s">
        <v>98</v>
      </c>
      <c r="W21" s="221" t="s">
        <v>98</v>
      </c>
      <c r="X21" s="221" t="s">
        <v>98</v>
      </c>
      <c r="Y21" s="221" t="s">
        <v>98</v>
      </c>
      <c r="Z21" s="221" t="s">
        <v>98</v>
      </c>
      <c r="AA21" s="221">
        <v>10</v>
      </c>
      <c r="AB21" s="221" t="s">
        <v>98</v>
      </c>
      <c r="AC21" s="223">
        <v>3.1809999999999998E-2</v>
      </c>
      <c r="AD21" s="1982"/>
      <c r="AE21" s="224">
        <v>70</v>
      </c>
      <c r="AF21" s="224">
        <v>720</v>
      </c>
      <c r="AG21" s="224">
        <v>0</v>
      </c>
      <c r="AH21" s="225" t="s">
        <v>97</v>
      </c>
      <c r="AI21" s="225" t="s">
        <v>98</v>
      </c>
      <c r="AJ21" s="225" t="s">
        <v>98</v>
      </c>
      <c r="AK21" s="225" t="s">
        <v>98</v>
      </c>
      <c r="AL21" s="225" t="s">
        <v>98</v>
      </c>
      <c r="AM21" s="225" t="s">
        <v>98</v>
      </c>
      <c r="AN21" s="999">
        <f>AC21</f>
        <v>3.1809999999999998E-2</v>
      </c>
      <c r="AO21" s="144"/>
      <c r="AP21" s="224"/>
      <c r="AQ21" s="145"/>
      <c r="AR21" s="1977">
        <v>6.25</v>
      </c>
      <c r="AS21" s="145">
        <v>0</v>
      </c>
      <c r="AT21" s="145">
        <v>0</v>
      </c>
      <c r="AU21" s="226">
        <v>5.1241454999999991</v>
      </c>
      <c r="AV21" s="226">
        <v>2.6800000000000001E-2</v>
      </c>
      <c r="AW21" s="227">
        <v>7.2423695000000006</v>
      </c>
      <c r="AX21" s="227">
        <v>4.640504</v>
      </c>
      <c r="AY21" s="227">
        <v>33460</v>
      </c>
      <c r="AZ21" s="227">
        <v>4.8401190000000005</v>
      </c>
      <c r="BA21" s="227">
        <v>8.2000000000000003E-2</v>
      </c>
      <c r="BB21" s="227">
        <v>183.79400000000001</v>
      </c>
      <c r="BC21" s="139">
        <f t="shared" si="5"/>
        <v>2.6018655000000006</v>
      </c>
      <c r="BD21" s="148">
        <f t="shared" si="6"/>
        <v>1523655.4291103429</v>
      </c>
      <c r="BE21" s="149">
        <f t="shared" si="7"/>
        <v>712.59201459586927</v>
      </c>
      <c r="BF21" s="149">
        <f t="shared" si="25"/>
        <v>15.270789713164884</v>
      </c>
      <c r="BG21" s="149">
        <f t="shared" si="26"/>
        <v>3.5636310447866641</v>
      </c>
      <c r="BH21" s="150">
        <f t="shared" si="20"/>
        <v>301.06183061912731</v>
      </c>
      <c r="BI21" s="151">
        <f t="shared" si="10"/>
        <v>0.46768580414007993</v>
      </c>
      <c r="BJ21" s="152">
        <f t="shared" si="21"/>
        <v>0.74847264808873848</v>
      </c>
      <c r="BK21" s="152">
        <f t="shared" si="22"/>
        <v>0.94686226154017417</v>
      </c>
      <c r="BL21" s="153">
        <f t="shared" si="12"/>
        <v>4.2851769785497158</v>
      </c>
      <c r="BM21" s="153">
        <f t="shared" si="13"/>
        <v>1.985238345650711</v>
      </c>
      <c r="BN21" s="154">
        <f t="shared" si="23"/>
        <v>0.36969477664981848</v>
      </c>
      <c r="BO21" s="155">
        <f t="shared" si="2"/>
        <v>1523655.4291103429</v>
      </c>
      <c r="BP21" s="155">
        <f t="shared" si="3"/>
        <v>1499462.4080477841</v>
      </c>
      <c r="BQ21" s="155">
        <f t="shared" si="4"/>
        <v>1401470.1540396102</v>
      </c>
      <c r="BR21" s="156">
        <f t="shared" si="15"/>
        <v>712.59201459586927</v>
      </c>
      <c r="BS21" s="157">
        <f t="shared" si="16"/>
        <v>0.57752497114445545</v>
      </c>
      <c r="BT21" s="139">
        <f>VLOOKUP($B21,'SAME R Results'!$AA$146:$AB$150,2)</f>
        <v>0.55000000000000004</v>
      </c>
      <c r="BU21" s="984">
        <f t="shared" si="17"/>
        <v>2.9958317938552304</v>
      </c>
      <c r="BV21" s="984">
        <f t="shared" si="18"/>
        <v>2.9782536240586275</v>
      </c>
      <c r="BW21" s="158">
        <f>VLOOKUP($B21,'SAME R Results'!$AA$146:$AC$150,3)</f>
        <v>0.9</v>
      </c>
      <c r="BX21" s="1054">
        <v>2.9958317938552304</v>
      </c>
      <c r="BY21" s="1049">
        <v>2.9782536240586275</v>
      </c>
      <c r="BZ21" s="1078">
        <v>379.84692208150824</v>
      </c>
      <c r="CA21" s="1782">
        <f>CA20</f>
        <v>3.4566666666666634</v>
      </c>
      <c r="CD21" s="744">
        <f t="shared" si="24"/>
        <v>0.52257598371690417</v>
      </c>
      <c r="CI21" s="1268">
        <v>21</v>
      </c>
      <c r="CJ21" s="1268" t="s">
        <v>92</v>
      </c>
      <c r="CK21" s="1268">
        <v>0.46768580414007993</v>
      </c>
      <c r="CL21" s="1268">
        <v>5.0723101237246937E-2</v>
      </c>
      <c r="CM21" s="1268">
        <v>3.0297409236764994E-2</v>
      </c>
      <c r="CO21" s="2039">
        <f t="shared" si="19"/>
        <v>2.9801631731895371</v>
      </c>
    </row>
    <row r="22" spans="1:93" s="182" customFormat="1" ht="15.75" customHeight="1" thickBot="1" x14ac:dyDescent="0.3">
      <c r="A22" s="228"/>
      <c r="B22" s="159"/>
      <c r="C22" s="163"/>
      <c r="D22" s="159"/>
      <c r="E22" s="159"/>
      <c r="F22" s="163"/>
      <c r="G22" s="160"/>
      <c r="H22" s="229"/>
      <c r="I22" s="162"/>
      <c r="J22" s="159"/>
      <c r="K22" s="163"/>
      <c r="L22" s="164"/>
      <c r="M22" s="163"/>
      <c r="N22" s="163"/>
      <c r="O22" s="163"/>
      <c r="P22" s="163"/>
      <c r="Q22" s="163"/>
      <c r="R22" s="163"/>
      <c r="S22" s="163"/>
      <c r="T22" s="163"/>
      <c r="U22" s="163"/>
      <c r="V22" s="163"/>
      <c r="W22" s="163"/>
      <c r="X22" s="163"/>
      <c r="Y22" s="163"/>
      <c r="Z22" s="163"/>
      <c r="AA22" s="163"/>
      <c r="AB22" s="163"/>
      <c r="AC22" s="165"/>
      <c r="AD22" s="176"/>
      <c r="AE22" s="159"/>
      <c r="AF22" s="159"/>
      <c r="AG22" s="159"/>
      <c r="AH22" s="163"/>
      <c r="AI22" s="163"/>
      <c r="AJ22" s="163"/>
      <c r="AK22" s="163"/>
      <c r="AL22" s="163"/>
      <c r="AM22" s="163"/>
      <c r="AN22" s="1001"/>
      <c r="AO22" s="164"/>
      <c r="AP22" s="159"/>
      <c r="AQ22" s="230"/>
      <c r="AR22" s="1978"/>
      <c r="AS22" s="230"/>
      <c r="AT22" s="230"/>
      <c r="AU22" s="230"/>
      <c r="AV22" s="230"/>
      <c r="AW22" s="159"/>
      <c r="AX22" s="159"/>
      <c r="AY22" s="159"/>
      <c r="AZ22" s="159"/>
      <c r="BA22" s="159"/>
      <c r="BB22" s="159"/>
      <c r="BC22" s="163"/>
      <c r="BD22" s="231"/>
      <c r="BE22" s="232"/>
      <c r="BF22" s="232"/>
      <c r="BG22" s="232"/>
      <c r="BH22" s="233"/>
      <c r="BI22" s="173"/>
      <c r="BJ22" s="174"/>
      <c r="BK22" s="174"/>
      <c r="BL22" s="175"/>
      <c r="BM22" s="175"/>
      <c r="BN22" s="176"/>
      <c r="BO22" s="178"/>
      <c r="BP22" s="178"/>
      <c r="BQ22" s="178"/>
      <c r="BR22" s="175"/>
      <c r="BS22" s="234"/>
      <c r="BT22" s="163"/>
      <c r="BU22" s="1056"/>
      <c r="BV22" s="1056"/>
      <c r="BW22" s="235"/>
      <c r="BX22" s="1053"/>
      <c r="BY22" s="1048"/>
      <c r="BZ22" s="1079"/>
      <c r="CA22" s="1782"/>
      <c r="CD22" s="744"/>
      <c r="CE22" s="1270"/>
      <c r="CF22" s="1270"/>
      <c r="CG22" s="1270"/>
      <c r="CH22" s="1270"/>
      <c r="CN22" s="2011"/>
      <c r="CO22" s="2039" t="e">
        <f t="shared" si="19"/>
        <v>#DIV/0!</v>
      </c>
    </row>
    <row r="23" spans="1:93" ht="15.75" thickBot="1" x14ac:dyDescent="0.3">
      <c r="A23" s="236">
        <v>3</v>
      </c>
      <c r="B23" s="237" t="s">
        <v>108</v>
      </c>
      <c r="C23" s="66" t="s">
        <v>143</v>
      </c>
      <c r="D23" s="237" t="s">
        <v>144</v>
      </c>
      <c r="E23" s="237">
        <v>1</v>
      </c>
      <c r="F23" s="296">
        <v>61</v>
      </c>
      <c r="G23" s="238" t="s">
        <v>145</v>
      </c>
      <c r="H23" s="186">
        <v>214</v>
      </c>
      <c r="I23" s="187">
        <v>40392</v>
      </c>
      <c r="J23" s="184"/>
      <c r="K23" s="188">
        <v>8.1</v>
      </c>
      <c r="L23" s="189">
        <v>1.38</v>
      </c>
      <c r="M23" s="188">
        <v>60</v>
      </c>
      <c r="N23" s="188">
        <v>11</v>
      </c>
      <c r="O23" s="188">
        <v>8</v>
      </c>
      <c r="P23" s="188" t="s">
        <v>97</v>
      </c>
      <c r="Q23" s="188"/>
      <c r="R23" s="188">
        <v>38</v>
      </c>
      <c r="S23" s="188" t="s">
        <v>97</v>
      </c>
      <c r="T23" s="190"/>
      <c r="U23" s="188" t="s">
        <v>97</v>
      </c>
      <c r="V23" s="188" t="s">
        <v>98</v>
      </c>
      <c r="W23" s="188" t="s">
        <v>98</v>
      </c>
      <c r="X23" s="188" t="s">
        <v>97</v>
      </c>
      <c r="Y23" s="188" t="s">
        <v>97</v>
      </c>
      <c r="Z23" s="188" t="s">
        <v>98</v>
      </c>
      <c r="AA23" s="188">
        <v>10</v>
      </c>
      <c r="AB23" s="188" t="s">
        <v>98</v>
      </c>
      <c r="AC23" s="191">
        <v>3.852706928546E-2</v>
      </c>
      <c r="AD23" s="299"/>
      <c r="AE23" s="192"/>
      <c r="AF23" s="192">
        <v>720</v>
      </c>
      <c r="AG23" s="192"/>
      <c r="AH23" s="192"/>
      <c r="AI23" s="192"/>
      <c r="AJ23" s="192"/>
      <c r="AK23" s="192"/>
      <c r="AL23" s="192"/>
      <c r="AM23" s="192"/>
      <c r="AN23" s="239"/>
      <c r="AO23" s="193"/>
      <c r="AP23" s="192"/>
      <c r="AQ23" s="194"/>
      <c r="AR23" s="1979">
        <v>0.67800000000000005</v>
      </c>
      <c r="AS23" s="194">
        <v>0</v>
      </c>
      <c r="AT23" s="194">
        <v>0</v>
      </c>
      <c r="AU23" s="195">
        <v>7.9864505000000002E-2</v>
      </c>
      <c r="AV23" s="195">
        <v>2.6800000000000001E-2</v>
      </c>
      <c r="AW23" s="184">
        <v>5.6014710000000001</v>
      </c>
      <c r="AX23" s="184">
        <v>4.7176113333333332</v>
      </c>
      <c r="AY23" s="184">
        <v>69755</v>
      </c>
      <c r="AZ23" s="184">
        <v>0.16317759999999998</v>
      </c>
      <c r="BA23" s="184">
        <v>8.2000000000000003E-2</v>
      </c>
      <c r="BB23" s="184">
        <v>5.4066500000000008</v>
      </c>
      <c r="BC23" s="66">
        <f t="shared" si="5"/>
        <v>0.88385966666666693</v>
      </c>
      <c r="BD23" s="77">
        <f t="shared" si="6"/>
        <v>2754038.3947668634</v>
      </c>
      <c r="BE23" s="78">
        <f t="shared" si="7"/>
        <v>161.3363291840426</v>
      </c>
      <c r="BF23" s="78">
        <f t="shared" ref="BF23:BF34" si="27">(AU23-AV23)*BU23</f>
        <v>5.3064504999999998E-2</v>
      </c>
      <c r="BG23" s="78">
        <f t="shared" ref="BG23:BG34" si="28">(AZ23-BA23)*BU23/4</f>
        <v>2.0294399999999994E-2</v>
      </c>
      <c r="BH23" s="79">
        <f t="shared" ref="BH23:BH34" si="29">BB23*BV23*BT23</f>
        <v>2.4329925000000006</v>
      </c>
      <c r="BI23" s="80">
        <f t="shared" si="10"/>
        <v>5.8581728377719348E-2</v>
      </c>
      <c r="BJ23" s="196">
        <f t="shared" ref="BJ23:BJ34" si="30">10*(BH23/BD23*6/PI()/BW23)^(1/3)</f>
        <v>0.10591592684287916</v>
      </c>
      <c r="BK23" s="196">
        <f t="shared" ref="BK23:BK34" si="31">SQRT(6/PI()*BH23/BE23/BW23)</f>
        <v>0.14241666645720477</v>
      </c>
      <c r="BL23" s="197">
        <f t="shared" si="12"/>
        <v>2.6147363312046679</v>
      </c>
      <c r="BM23" s="197">
        <f t="shared" si="13"/>
        <v>2.1588164423810263</v>
      </c>
      <c r="BN23" s="198">
        <f t="shared" ref="BN23:BN34" si="32">BJ23/EXP(1.5*(LN(BM23))^2)</f>
        <v>4.3567499587897025E-2</v>
      </c>
      <c r="BO23" s="82">
        <f t="shared" si="2"/>
        <v>2754038.3947668634</v>
      </c>
      <c r="BP23" s="82">
        <f t="shared" si="3"/>
        <v>2712395.8553846772</v>
      </c>
      <c r="BQ23" s="82">
        <f t="shared" si="4"/>
        <v>2478011.7277446347</v>
      </c>
      <c r="BR23" s="83">
        <f t="shared" si="15"/>
        <v>161.3363291840426</v>
      </c>
      <c r="BS23" s="84">
        <f t="shared" si="16"/>
        <v>0.19618655479593955</v>
      </c>
      <c r="BT23" s="66">
        <f>VLOOKUP($B23,'SAME R Results'!$AA$146:$AB$150,2)</f>
        <v>0.45</v>
      </c>
      <c r="BU23" s="982">
        <f t="shared" si="17"/>
        <v>1</v>
      </c>
      <c r="BV23" s="982">
        <f t="shared" si="18"/>
        <v>1</v>
      </c>
      <c r="BW23" s="85">
        <f>VLOOKUP($B23,'SAME R Results'!$AA$146:$AC$150,3)</f>
        <v>1.42</v>
      </c>
      <c r="BX23" s="1052"/>
      <c r="BY23" s="1047"/>
      <c r="BZ23" s="1078">
        <v>417.28565622998752</v>
      </c>
      <c r="CA23" s="1783">
        <v>0.8799999999999919</v>
      </c>
      <c r="CB23" s="456" t="s">
        <v>613</v>
      </c>
      <c r="CC23" s="456">
        <v>214</v>
      </c>
      <c r="CD23" s="744">
        <f t="shared" si="24"/>
        <v>1.6588585227272884E-2</v>
      </c>
      <c r="CI23" s="1268">
        <v>23</v>
      </c>
      <c r="CJ23" s="1268" t="s">
        <v>108</v>
      </c>
      <c r="CK23" s="1268">
        <v>5.8581728377719348E-2</v>
      </c>
      <c r="CL23" s="1268">
        <v>2.181038576978761E-2</v>
      </c>
      <c r="CM23" s="1268">
        <v>3.32123064989025E-2</v>
      </c>
      <c r="CO23" s="2039">
        <f t="shared" si="19"/>
        <v>0.66443165208373844</v>
      </c>
    </row>
    <row r="24" spans="1:93" ht="15" x14ac:dyDescent="0.25">
      <c r="A24" s="240">
        <v>3</v>
      </c>
      <c r="B24" s="241" t="s">
        <v>108</v>
      </c>
      <c r="C24" s="66" t="s">
        <v>143</v>
      </c>
      <c r="D24" s="241" t="s">
        <v>146</v>
      </c>
      <c r="E24" s="241">
        <v>1</v>
      </c>
      <c r="F24" s="290" t="s">
        <v>455</v>
      </c>
      <c r="G24" s="118" t="s">
        <v>432</v>
      </c>
      <c r="H24" s="199">
        <v>214</v>
      </c>
      <c r="I24" s="200">
        <v>40392</v>
      </c>
      <c r="J24" s="117"/>
      <c r="K24" s="132">
        <v>8.1</v>
      </c>
      <c r="L24" s="189">
        <v>1.38</v>
      </c>
      <c r="M24" s="132"/>
      <c r="N24" s="132"/>
      <c r="O24" s="132"/>
      <c r="P24" s="132"/>
      <c r="Q24" s="132"/>
      <c r="R24" s="132">
        <v>807</v>
      </c>
      <c r="S24" s="206"/>
      <c r="T24" s="206"/>
      <c r="U24" s="206" t="s">
        <v>97</v>
      </c>
      <c r="V24" s="206" t="s">
        <v>98</v>
      </c>
      <c r="W24" s="206" t="s">
        <v>98</v>
      </c>
      <c r="X24" s="206" t="s">
        <v>97</v>
      </c>
      <c r="Y24" s="206" t="s">
        <v>97</v>
      </c>
      <c r="Z24" s="206" t="s">
        <v>98</v>
      </c>
      <c r="AA24" s="206">
        <v>10</v>
      </c>
      <c r="AB24" s="206" t="s">
        <v>98</v>
      </c>
      <c r="AC24" s="207">
        <v>3.852706928546E-2</v>
      </c>
      <c r="AD24" s="299"/>
      <c r="AE24" s="204"/>
      <c r="AF24" s="204"/>
      <c r="AG24" s="204"/>
      <c r="AH24" s="204"/>
      <c r="AI24" s="204"/>
      <c r="AJ24" s="204"/>
      <c r="AK24" s="204"/>
      <c r="AL24" s="204"/>
      <c r="AM24" s="204"/>
      <c r="AN24" s="209"/>
      <c r="AO24" s="205"/>
      <c r="AP24" s="204"/>
      <c r="AQ24" s="120"/>
      <c r="AR24" s="1976">
        <v>0.623</v>
      </c>
      <c r="AS24" s="120">
        <v>0</v>
      </c>
      <c r="AT24" s="120">
        <v>0</v>
      </c>
      <c r="AU24" s="212">
        <v>8.3435095000000001E-2</v>
      </c>
      <c r="AV24" s="212">
        <v>2.6800000000000001E-2</v>
      </c>
      <c r="AW24" s="213">
        <v>5.1411434999999992</v>
      </c>
      <c r="AX24" s="213">
        <v>4.6551214999999999</v>
      </c>
      <c r="AY24" s="213">
        <v>20870</v>
      </c>
      <c r="AZ24" s="213">
        <v>0.16290284999999999</v>
      </c>
      <c r="BA24" s="213">
        <v>8.2000000000000003E-2</v>
      </c>
      <c r="BB24" s="213">
        <v>5.3295000000000003</v>
      </c>
      <c r="BC24" s="93">
        <f t="shared" si="5"/>
        <v>0.48602199999999929</v>
      </c>
      <c r="BD24" s="107">
        <f t="shared" si="6"/>
        <v>771019.08738255932</v>
      </c>
      <c r="BE24" s="108">
        <f t="shared" si="7"/>
        <v>83.848228041429067</v>
      </c>
      <c r="BF24" s="108">
        <f t="shared" si="27"/>
        <v>5.6635094999999996E-2</v>
      </c>
      <c r="BG24" s="108">
        <f t="shared" si="28"/>
        <v>2.0225712499999996E-2</v>
      </c>
      <c r="BH24" s="109">
        <f t="shared" si="29"/>
        <v>2.3982750000000004</v>
      </c>
      <c r="BI24" s="110">
        <f t="shared" si="10"/>
        <v>0.10874987326977262</v>
      </c>
      <c r="BJ24" s="122">
        <f t="shared" si="30"/>
        <v>0.16113218439894053</v>
      </c>
      <c r="BK24" s="122">
        <f t="shared" si="31"/>
        <v>0.19613678952498809</v>
      </c>
      <c r="BL24" s="123">
        <f t="shared" si="12"/>
        <v>2.8001532702494414</v>
      </c>
      <c r="BM24" s="123">
        <f t="shared" si="13"/>
        <v>1.8720541771345789</v>
      </c>
      <c r="BN24" s="124">
        <f t="shared" si="32"/>
        <v>8.9341243300171097E-2</v>
      </c>
      <c r="BO24" s="113">
        <f t="shared" si="2"/>
        <v>771019.08738255932</v>
      </c>
      <c r="BP24" s="113">
        <f t="shared" si="3"/>
        <v>758560.05509947939</v>
      </c>
      <c r="BQ24" s="113">
        <f t="shared" si="4"/>
        <v>714915.52331479487</v>
      </c>
      <c r="BR24" s="114">
        <f t="shared" si="15"/>
        <v>83.848228041429067</v>
      </c>
      <c r="BS24" s="115">
        <f t="shared" si="16"/>
        <v>0.10788022729290581</v>
      </c>
      <c r="BT24" s="93">
        <f>VLOOKUP($B24,'SAME R Results'!$AA$146:$AB$150,2)</f>
        <v>0.45</v>
      </c>
      <c r="BU24" s="983">
        <f t="shared" si="17"/>
        <v>1</v>
      </c>
      <c r="BV24" s="983">
        <f t="shared" si="18"/>
        <v>1</v>
      </c>
      <c r="BW24" s="116">
        <f>VLOOKUP($B24,'SAME R Results'!$AA$146:$AC$150,3)</f>
        <v>1.42</v>
      </c>
      <c r="BX24" s="1052"/>
      <c r="BY24" s="1047"/>
      <c r="BZ24" s="1078">
        <v>417.28565622998752</v>
      </c>
      <c r="CA24" s="1782">
        <f>CA23</f>
        <v>0.8799999999999919</v>
      </c>
      <c r="CD24" s="744">
        <f t="shared" si="24"/>
        <v>1.6351875000000154E-2</v>
      </c>
      <c r="CI24" s="1268">
        <v>24</v>
      </c>
      <c r="CJ24" s="1268" t="s">
        <v>108</v>
      </c>
      <c r="CK24" s="1268">
        <v>0.10874987326977262</v>
      </c>
      <c r="CL24" s="1268">
        <v>2.3614929480564151E-2</v>
      </c>
      <c r="CM24" s="1268">
        <v>3.4405043016007122E-2</v>
      </c>
      <c r="CO24" s="2039">
        <f t="shared" si="19"/>
        <v>0.67879223964448054</v>
      </c>
    </row>
    <row r="25" spans="1:93" ht="15" x14ac:dyDescent="0.25">
      <c r="A25" s="243">
        <v>3</v>
      </c>
      <c r="B25" s="241" t="s">
        <v>108</v>
      </c>
      <c r="C25" s="93" t="s">
        <v>147</v>
      </c>
      <c r="D25" s="241" t="s">
        <v>148</v>
      </c>
      <c r="E25" s="241">
        <v>2</v>
      </c>
      <c r="F25" s="290">
        <v>62</v>
      </c>
      <c r="G25" s="242" t="s">
        <v>149</v>
      </c>
      <c r="H25" s="199">
        <v>214</v>
      </c>
      <c r="I25" s="200">
        <v>40392</v>
      </c>
      <c r="J25" s="117"/>
      <c r="K25" s="132">
        <v>8.1</v>
      </c>
      <c r="L25" s="201">
        <v>1.48</v>
      </c>
      <c r="M25" s="132">
        <v>60</v>
      </c>
      <c r="N25" s="132">
        <v>11</v>
      </c>
      <c r="O25" s="132">
        <v>8</v>
      </c>
      <c r="P25" s="132" t="s">
        <v>97</v>
      </c>
      <c r="Q25" s="132"/>
      <c r="R25" s="132">
        <v>38.799999999999997</v>
      </c>
      <c r="S25" s="132" t="s">
        <v>665</v>
      </c>
      <c r="T25" s="202" t="s">
        <v>113</v>
      </c>
      <c r="U25" s="132" t="s">
        <v>97</v>
      </c>
      <c r="V25" s="132" t="s">
        <v>98</v>
      </c>
      <c r="W25" s="132" t="s">
        <v>98</v>
      </c>
      <c r="X25" s="132" t="s">
        <v>97</v>
      </c>
      <c r="Y25" s="132" t="s">
        <v>97</v>
      </c>
      <c r="Z25" s="132" t="s">
        <v>98</v>
      </c>
      <c r="AA25" s="132">
        <v>10</v>
      </c>
      <c r="AB25" s="132" t="s">
        <v>98</v>
      </c>
      <c r="AC25" s="203">
        <v>3.852706928546E-2</v>
      </c>
      <c r="AD25" s="301"/>
      <c r="AE25" s="204"/>
      <c r="AF25" s="204"/>
      <c r="AG25" s="204"/>
      <c r="AH25" s="204"/>
      <c r="AI25" s="204"/>
      <c r="AJ25" s="204"/>
      <c r="AK25" s="204"/>
      <c r="AL25" s="204"/>
      <c r="AM25" s="204"/>
      <c r="AN25" s="209"/>
      <c r="AO25" s="205"/>
      <c r="AP25" s="204"/>
      <c r="AQ25" s="120"/>
      <c r="AR25" s="1976">
        <v>6.242</v>
      </c>
      <c r="AS25" s="120">
        <v>0</v>
      </c>
      <c r="AT25" s="120">
        <v>0</v>
      </c>
      <c r="AU25" s="133">
        <v>1.8512279999999997</v>
      </c>
      <c r="AV25" s="133">
        <v>2.6800000000000001E-2</v>
      </c>
      <c r="AW25" s="117">
        <v>7.4879160000000002</v>
      </c>
      <c r="AX25" s="117">
        <v>4.6306145000000001</v>
      </c>
      <c r="AY25" s="117">
        <v>133080</v>
      </c>
      <c r="AZ25" s="117">
        <v>2.7725520000000001</v>
      </c>
      <c r="BA25" s="117">
        <v>8.2000000000000003E-2</v>
      </c>
      <c r="BB25" s="117">
        <v>153.16074999999995</v>
      </c>
      <c r="BC25" s="93">
        <f t="shared" si="5"/>
        <v>2.8573015000000002</v>
      </c>
      <c r="BD25" s="107">
        <f t="shared" si="6"/>
        <v>5850382.3566217786</v>
      </c>
      <c r="BE25" s="108">
        <f t="shared" si="7"/>
        <v>867.82464634749272</v>
      </c>
      <c r="BF25" s="108">
        <f t="shared" si="27"/>
        <v>1.8244279999999997</v>
      </c>
      <c r="BG25" s="108">
        <f t="shared" si="28"/>
        <v>0.67263800000000007</v>
      </c>
      <c r="BH25" s="109">
        <f t="shared" si="29"/>
        <v>68.922337499999983</v>
      </c>
      <c r="BI25" s="110">
        <f t="shared" si="10"/>
        <v>0.14833639810998711</v>
      </c>
      <c r="BJ25" s="122">
        <f t="shared" si="30"/>
        <v>0.25116720161368244</v>
      </c>
      <c r="BK25" s="122">
        <f t="shared" si="31"/>
        <v>0.3268289552827402</v>
      </c>
      <c r="BL25" s="123">
        <f t="shared" si="12"/>
        <v>2.7123475034119386</v>
      </c>
      <c r="BM25" s="123">
        <f t="shared" si="13"/>
        <v>2.0661708170425976</v>
      </c>
      <c r="BN25" s="124">
        <f t="shared" si="32"/>
        <v>0.11399613592531087</v>
      </c>
      <c r="BO25" s="113">
        <f t="shared" si="2"/>
        <v>5850382.3566217786</v>
      </c>
      <c r="BP25" s="113">
        <f t="shared" si="3"/>
        <v>5389445.4328080062</v>
      </c>
      <c r="BQ25" s="113">
        <f t="shared" si="4"/>
        <v>4948921.7305183746</v>
      </c>
      <c r="BR25" s="114">
        <f t="shared" si="15"/>
        <v>867.82464634749272</v>
      </c>
      <c r="BS25" s="115">
        <f t="shared" si="16"/>
        <v>0.63422300896741546</v>
      </c>
      <c r="BT25" s="93">
        <f>VLOOKUP($B25,'SAME R Results'!$AA$146:$AB$150,2)</f>
        <v>0.45</v>
      </c>
      <c r="BU25" s="983">
        <f t="shared" si="17"/>
        <v>1</v>
      </c>
      <c r="BV25" s="983">
        <f t="shared" si="18"/>
        <v>1</v>
      </c>
      <c r="BW25" s="116">
        <f>VLOOKUP($B25,'SAME R Results'!$AA$146:$AC$150,3)</f>
        <v>1.42</v>
      </c>
      <c r="BX25" s="1052"/>
      <c r="BY25" s="1047"/>
      <c r="BZ25" s="1078">
        <v>574.26697593037989</v>
      </c>
      <c r="CA25" s="1783">
        <v>3.7500000000000311</v>
      </c>
      <c r="CB25" s="456" t="s">
        <v>614</v>
      </c>
      <c r="CC25" s="456">
        <v>214</v>
      </c>
      <c r="CD25" s="744">
        <f t="shared" si="24"/>
        <v>0.11027573999999907</v>
      </c>
      <c r="CI25" s="1268">
        <v>25</v>
      </c>
      <c r="CJ25" s="1268" t="s">
        <v>108</v>
      </c>
      <c r="CK25" s="1268">
        <v>0.14833639810998711</v>
      </c>
      <c r="CL25" s="1268">
        <v>2.647077952050016E-2</v>
      </c>
      <c r="CM25" s="1268">
        <v>3.0694749630656319E-2</v>
      </c>
      <c r="CO25" s="2039">
        <f t="shared" si="19"/>
        <v>0.98552312302968625</v>
      </c>
    </row>
    <row r="26" spans="1:93" ht="15" x14ac:dyDescent="0.25">
      <c r="A26" s="243">
        <v>3</v>
      </c>
      <c r="B26" s="241" t="s">
        <v>108</v>
      </c>
      <c r="C26" s="93" t="s">
        <v>147</v>
      </c>
      <c r="D26" s="241" t="s">
        <v>150</v>
      </c>
      <c r="E26" s="244">
        <v>2</v>
      </c>
      <c r="F26" s="897" t="s">
        <v>456</v>
      </c>
      <c r="G26" s="118" t="s">
        <v>432</v>
      </c>
      <c r="H26" s="199">
        <v>214</v>
      </c>
      <c r="I26" s="200">
        <v>40392</v>
      </c>
      <c r="J26" s="120"/>
      <c r="K26" s="132">
        <v>8.1</v>
      </c>
      <c r="L26" s="201">
        <v>1.48</v>
      </c>
      <c r="M26" s="133"/>
      <c r="N26" s="133"/>
      <c r="O26" s="120"/>
      <c r="P26" s="120"/>
      <c r="Q26" s="120"/>
      <c r="R26" s="120">
        <v>807.6</v>
      </c>
      <c r="S26" s="245"/>
      <c r="T26" s="245"/>
      <c r="U26" s="1983" t="s">
        <v>97</v>
      </c>
      <c r="V26" s="1983" t="s">
        <v>98</v>
      </c>
      <c r="W26" s="1983" t="s">
        <v>98</v>
      </c>
      <c r="X26" s="1983" t="s">
        <v>97</v>
      </c>
      <c r="Y26" s="206" t="s">
        <v>97</v>
      </c>
      <c r="Z26" s="1983" t="s">
        <v>98</v>
      </c>
      <c r="AA26" s="1983">
        <v>10</v>
      </c>
      <c r="AB26" s="1983" t="s">
        <v>98</v>
      </c>
      <c r="AC26" s="207">
        <v>3.852706928546E-2</v>
      </c>
      <c r="AD26" s="301"/>
      <c r="AE26" s="246">
        <v>50</v>
      </c>
      <c r="AF26" s="98">
        <v>720</v>
      </c>
      <c r="AG26" s="98">
        <v>0</v>
      </c>
      <c r="AH26" s="98" t="s">
        <v>97</v>
      </c>
      <c r="AI26" s="98" t="s">
        <v>98</v>
      </c>
      <c r="AJ26" s="98" t="s">
        <v>98</v>
      </c>
      <c r="AK26" s="98" t="s">
        <v>97</v>
      </c>
      <c r="AL26" s="98" t="s">
        <v>97</v>
      </c>
      <c r="AM26" s="98" t="s">
        <v>98</v>
      </c>
      <c r="AN26" s="999">
        <f>AC26</f>
        <v>3.852706928546E-2</v>
      </c>
      <c r="AO26" s="99"/>
      <c r="AP26" s="98">
        <v>60</v>
      </c>
      <c r="AQ26" s="120"/>
      <c r="AR26" s="1976">
        <v>6.2480000000000002</v>
      </c>
      <c r="AS26" s="120">
        <v>0</v>
      </c>
      <c r="AT26" s="120">
        <v>0</v>
      </c>
      <c r="AU26" s="212">
        <v>2.6282805000000002</v>
      </c>
      <c r="AV26" s="212">
        <v>2.6800000000000001E-2</v>
      </c>
      <c r="AW26" s="213">
        <v>6.5433649999999997</v>
      </c>
      <c r="AX26" s="213">
        <v>4.5969426315789486</v>
      </c>
      <c r="AY26" s="213">
        <v>46945</v>
      </c>
      <c r="AZ26" s="213">
        <v>3.4077610000000007</v>
      </c>
      <c r="BA26" s="213">
        <v>8.2000000000000003E-2</v>
      </c>
      <c r="BB26" s="213">
        <v>166.78314999999998</v>
      </c>
      <c r="BC26" s="93">
        <f t="shared" si="5"/>
        <v>1.9464223684210511</v>
      </c>
      <c r="BD26" s="107">
        <f t="shared" si="6"/>
        <v>1797875.6062855036</v>
      </c>
      <c r="BE26" s="108">
        <f t="shared" si="7"/>
        <v>437.08545896503455</v>
      </c>
      <c r="BF26" s="108">
        <f t="shared" si="27"/>
        <v>2.6014805000000001</v>
      </c>
      <c r="BG26" s="108">
        <f t="shared" si="28"/>
        <v>0.83144025000000021</v>
      </c>
      <c r="BH26" s="109">
        <f t="shared" si="29"/>
        <v>75.05241749999999</v>
      </c>
      <c r="BI26" s="110">
        <f t="shared" si="10"/>
        <v>0.24311218052959396</v>
      </c>
      <c r="BJ26" s="122">
        <f t="shared" si="30"/>
        <v>0.38291821556498301</v>
      </c>
      <c r="BK26" s="122">
        <f t="shared" si="31"/>
        <v>0.48056892019340053</v>
      </c>
      <c r="BL26" s="123">
        <f t="shared" si="12"/>
        <v>3.1288844868888646</v>
      </c>
      <c r="BM26" s="123">
        <f t="shared" si="13"/>
        <v>1.9621025940506183</v>
      </c>
      <c r="BN26" s="124">
        <f t="shared" si="32"/>
        <v>0.19371224071885487</v>
      </c>
      <c r="BO26" s="113">
        <f t="shared" si="2"/>
        <v>1797875.6062855036</v>
      </c>
      <c r="BP26" s="113">
        <f t="shared" si="3"/>
        <v>1769850.2459343208</v>
      </c>
      <c r="BQ26" s="113">
        <f t="shared" si="4"/>
        <v>1639903.9609494563</v>
      </c>
      <c r="BR26" s="114">
        <f t="shared" si="15"/>
        <v>437.08545896503455</v>
      </c>
      <c r="BS26" s="115">
        <f t="shared" si="16"/>
        <v>0.43203905895877009</v>
      </c>
      <c r="BT26" s="93">
        <f>VLOOKUP($B26,'SAME R Results'!$AA$146:$AB$150,2)</f>
        <v>0.45</v>
      </c>
      <c r="BU26" s="983">
        <f t="shared" si="17"/>
        <v>1</v>
      </c>
      <c r="BV26" s="983">
        <f t="shared" si="18"/>
        <v>1</v>
      </c>
      <c r="BW26" s="116">
        <f>VLOOKUP($B26,'SAME R Results'!$AA$146:$AC$150,3)</f>
        <v>1.42</v>
      </c>
      <c r="BX26" s="1052"/>
      <c r="BY26" s="1047"/>
      <c r="BZ26" s="1078">
        <v>574.26697593037989</v>
      </c>
      <c r="CA26" s="1784">
        <f>CA25</f>
        <v>3.7500000000000311</v>
      </c>
      <c r="CB26" s="1094"/>
      <c r="CC26" s="1094"/>
      <c r="CD26" s="744">
        <f t="shared" si="24"/>
        <v>0.120083867999999</v>
      </c>
      <c r="CI26" s="1268">
        <v>26</v>
      </c>
      <c r="CJ26" s="1268" t="s">
        <v>108</v>
      </c>
      <c r="CK26" s="1268">
        <v>0.24311218052959396</v>
      </c>
      <c r="CL26" s="1268">
        <v>3.4662181268178341E-2</v>
      </c>
      <c r="CM26" s="1268">
        <v>2.9871795112720353E-2</v>
      </c>
      <c r="CO26" s="2039">
        <f t="shared" si="19"/>
        <v>0.98980321925304382</v>
      </c>
    </row>
    <row r="27" spans="1:93" ht="15" x14ac:dyDescent="0.25">
      <c r="A27" s="243">
        <v>3</v>
      </c>
      <c r="B27" s="249" t="s">
        <v>114</v>
      </c>
      <c r="C27" s="93" t="s">
        <v>151</v>
      </c>
      <c r="D27" s="247" t="s">
        <v>152</v>
      </c>
      <c r="E27" s="248">
        <v>3</v>
      </c>
      <c r="F27" s="898">
        <v>63</v>
      </c>
      <c r="G27" s="249" t="s">
        <v>145</v>
      </c>
      <c r="H27" s="199">
        <v>235</v>
      </c>
      <c r="I27" s="200">
        <v>40413</v>
      </c>
      <c r="J27" s="120"/>
      <c r="K27" s="132">
        <v>8.1</v>
      </c>
      <c r="L27" s="201">
        <v>1.22</v>
      </c>
      <c r="M27" s="132">
        <v>60</v>
      </c>
      <c r="N27" s="132">
        <v>11</v>
      </c>
      <c r="O27" s="132">
        <v>8</v>
      </c>
      <c r="P27" s="132" t="s">
        <v>97</v>
      </c>
      <c r="Q27" s="132"/>
      <c r="R27" s="132">
        <v>55.6</v>
      </c>
      <c r="S27" s="132" t="s">
        <v>98</v>
      </c>
      <c r="T27" s="250">
        <v>60</v>
      </c>
      <c r="U27" s="132" t="s">
        <v>97</v>
      </c>
      <c r="V27" s="132" t="s">
        <v>98</v>
      </c>
      <c r="W27" s="132" t="s">
        <v>98</v>
      </c>
      <c r="X27" s="132" t="s">
        <v>98</v>
      </c>
      <c r="Y27" s="132" t="s">
        <v>98</v>
      </c>
      <c r="Z27" s="132" t="s">
        <v>98</v>
      </c>
      <c r="AA27" s="132">
        <v>10</v>
      </c>
      <c r="AB27" s="132" t="s">
        <v>98</v>
      </c>
      <c r="AC27" s="203">
        <v>3.852706928546E-2</v>
      </c>
      <c r="AD27" s="301"/>
      <c r="AE27" s="251"/>
      <c r="AF27" s="251"/>
      <c r="AG27" s="251"/>
      <c r="AH27" s="251"/>
      <c r="AI27" s="251"/>
      <c r="AJ27" s="251"/>
      <c r="AK27" s="251"/>
      <c r="AL27" s="251"/>
      <c r="AM27" s="251"/>
      <c r="AN27" s="1002"/>
      <c r="AO27" s="251"/>
      <c r="AP27" s="252"/>
      <c r="AQ27" s="120"/>
      <c r="AR27" s="1976">
        <v>6.2380000000000004</v>
      </c>
      <c r="AS27" s="120">
        <v>0</v>
      </c>
      <c r="AT27" s="120">
        <v>0</v>
      </c>
      <c r="AU27" s="253">
        <v>1.2618104999999997</v>
      </c>
      <c r="AV27" s="253">
        <v>2.6800000000000001E-2</v>
      </c>
      <c r="AW27" s="253">
        <v>7.4841774999999995</v>
      </c>
      <c r="AX27" s="253">
        <v>4.7311394999999994</v>
      </c>
      <c r="AY27" s="253">
        <v>94725</v>
      </c>
      <c r="AZ27" s="253">
        <v>1.7443859999999998</v>
      </c>
      <c r="BA27" s="253">
        <v>8.2000000000000003E-2</v>
      </c>
      <c r="BB27" s="253">
        <v>95.160750000000021</v>
      </c>
      <c r="BC27" s="93">
        <f t="shared" si="5"/>
        <v>2.7530380000000001</v>
      </c>
      <c r="BD27" s="107">
        <f t="shared" si="6"/>
        <v>3862679.2540942985</v>
      </c>
      <c r="BE27" s="108">
        <f t="shared" si="7"/>
        <v>799.72694879565961</v>
      </c>
      <c r="BF27" s="108">
        <f t="shared" si="27"/>
        <v>3.3011901906079455</v>
      </c>
      <c r="BG27" s="108">
        <f t="shared" si="28"/>
        <v>1.110891841851543</v>
      </c>
      <c r="BH27" s="109">
        <f t="shared" si="29"/>
        <v>121.49421996324</v>
      </c>
      <c r="BI27" s="110">
        <f t="shared" si="10"/>
        <v>0.20703943977434275</v>
      </c>
      <c r="BJ27" s="122">
        <f t="shared" si="30"/>
        <v>0.39164217089803754</v>
      </c>
      <c r="BK27" s="122">
        <f t="shared" si="31"/>
        <v>0.53865120027268099</v>
      </c>
      <c r="BL27" s="123">
        <f t="shared" si="12"/>
        <v>2.9716576053936929</v>
      </c>
      <c r="BM27" s="123">
        <f t="shared" si="13"/>
        <v>2.2219783573112184</v>
      </c>
      <c r="BN27" s="124">
        <f t="shared" si="32"/>
        <v>0.15053410372740142</v>
      </c>
      <c r="BO27" s="113">
        <f t="shared" si="2"/>
        <v>3862679.2540942985</v>
      </c>
      <c r="BP27" s="113">
        <f t="shared" si="3"/>
        <v>3806130.0527040381</v>
      </c>
      <c r="BQ27" s="113">
        <f t="shared" si="4"/>
        <v>3426451.3385870382</v>
      </c>
      <c r="BR27" s="114">
        <f t="shared" si="15"/>
        <v>799.72694879565961</v>
      </c>
      <c r="BS27" s="115">
        <f t="shared" si="16"/>
        <v>0.6110800852348397</v>
      </c>
      <c r="BT27" s="93">
        <f>VLOOKUP($B27,'SAME R Results'!$AA$146:$AB$150,2)</f>
        <v>0.48</v>
      </c>
      <c r="BU27" s="983">
        <f t="shared" si="17"/>
        <v>2.6730057684594146</v>
      </c>
      <c r="BV27" s="983">
        <f t="shared" si="18"/>
        <v>2.6598461892823453</v>
      </c>
      <c r="BW27" s="116">
        <f>VLOOKUP($B27,'SAME R Results'!$AA$146:$AC$150,3)</f>
        <v>1</v>
      </c>
      <c r="BX27" s="1052">
        <v>2.6730057684594146</v>
      </c>
      <c r="BY27" s="1047">
        <v>2.6598461892823453</v>
      </c>
      <c r="BZ27" s="1077">
        <v>225.3</v>
      </c>
      <c r="CA27" s="1783">
        <v>0.5633333333333046</v>
      </c>
      <c r="CB27" s="456" t="s">
        <v>615</v>
      </c>
      <c r="CC27" s="456">
        <v>235</v>
      </c>
      <c r="CD27" s="744">
        <f t="shared" si="24"/>
        <v>1.2940212777150484</v>
      </c>
      <c r="CI27" s="1268">
        <v>27</v>
      </c>
      <c r="CJ27" s="1268" t="s">
        <v>114</v>
      </c>
      <c r="CK27" s="1268">
        <v>0.20703943977434275</v>
      </c>
      <c r="CL27" s="1268">
        <v>2.7171582249812153E-2</v>
      </c>
      <c r="CM27" s="1268">
        <v>3.3826477741329367E-2</v>
      </c>
      <c r="CO27" s="2039">
        <f t="shared" si="19"/>
        <v>2.6162329372024931</v>
      </c>
    </row>
    <row r="28" spans="1:93" ht="13.5" customHeight="1" x14ac:dyDescent="0.25">
      <c r="A28" s="243">
        <v>3</v>
      </c>
      <c r="B28" s="249" t="s">
        <v>114</v>
      </c>
      <c r="C28" s="93" t="s">
        <v>151</v>
      </c>
      <c r="D28" s="249" t="s">
        <v>153</v>
      </c>
      <c r="E28" s="249">
        <v>3</v>
      </c>
      <c r="F28" s="899" t="s">
        <v>457</v>
      </c>
      <c r="G28" s="118" t="s">
        <v>432</v>
      </c>
      <c r="H28" s="199">
        <v>235</v>
      </c>
      <c r="I28" s="200">
        <v>40413</v>
      </c>
      <c r="J28" s="120"/>
      <c r="K28" s="132">
        <v>8.1</v>
      </c>
      <c r="L28" s="201">
        <v>1.22</v>
      </c>
      <c r="M28" s="120"/>
      <c r="N28" s="120"/>
      <c r="O28" s="120"/>
      <c r="P28" s="120"/>
      <c r="Q28" s="120"/>
      <c r="R28" s="120">
        <v>839.6</v>
      </c>
      <c r="S28" s="252"/>
      <c r="T28" s="252"/>
      <c r="U28" s="1984" t="s">
        <v>97</v>
      </c>
      <c r="V28" s="1984" t="s">
        <v>98</v>
      </c>
      <c r="W28" s="1984" t="s">
        <v>98</v>
      </c>
      <c r="X28" s="1984" t="s">
        <v>98</v>
      </c>
      <c r="Y28" s="254" t="s">
        <v>98</v>
      </c>
      <c r="Z28" s="1984" t="s">
        <v>98</v>
      </c>
      <c r="AA28" s="1984">
        <v>10</v>
      </c>
      <c r="AB28" s="1984" t="s">
        <v>98</v>
      </c>
      <c r="AC28" s="207">
        <v>3.852706928546E-2</v>
      </c>
      <c r="AD28" s="301"/>
      <c r="AE28" s="246">
        <v>70</v>
      </c>
      <c r="AF28" s="246">
        <v>720</v>
      </c>
      <c r="AG28" s="246">
        <v>0</v>
      </c>
      <c r="AH28" s="246" t="s">
        <v>97</v>
      </c>
      <c r="AI28" s="246" t="s">
        <v>98</v>
      </c>
      <c r="AJ28" s="246" t="s">
        <v>98</v>
      </c>
      <c r="AK28" s="246" t="s">
        <v>98</v>
      </c>
      <c r="AL28" s="246" t="s">
        <v>98</v>
      </c>
      <c r="AM28" s="246" t="s">
        <v>98</v>
      </c>
      <c r="AN28" s="999">
        <f>AC28</f>
        <v>3.852706928546E-2</v>
      </c>
      <c r="AO28" s="246"/>
      <c r="AP28" s="255">
        <v>60</v>
      </c>
      <c r="AQ28" s="120"/>
      <c r="AR28" s="1976">
        <v>6.24</v>
      </c>
      <c r="AS28" s="120">
        <v>0</v>
      </c>
      <c r="AT28" s="120">
        <v>0</v>
      </c>
      <c r="AU28" s="212">
        <v>1.7016754999999997</v>
      </c>
      <c r="AV28" s="212">
        <v>2.6800000000000001E-2</v>
      </c>
      <c r="AW28" s="213">
        <v>6.8619834999999991</v>
      </c>
      <c r="AX28" s="213">
        <v>4.7158055000000001</v>
      </c>
      <c r="AY28" s="213">
        <v>37425</v>
      </c>
      <c r="AZ28" s="213">
        <v>2.2644654999999996</v>
      </c>
      <c r="BA28" s="213">
        <v>8.2000000000000003E-2</v>
      </c>
      <c r="BB28" s="213">
        <v>92.137049999999988</v>
      </c>
      <c r="BC28" s="93">
        <f t="shared" si="5"/>
        <v>2.146177999999999</v>
      </c>
      <c r="BD28" s="107">
        <f t="shared" si="6"/>
        <v>1414788.1544307088</v>
      </c>
      <c r="BE28" s="108">
        <f t="shared" si="7"/>
        <v>507.96942227546441</v>
      </c>
      <c r="BF28" s="108">
        <f t="shared" si="27"/>
        <v>4.4202531833917549</v>
      </c>
      <c r="BG28" s="108">
        <f t="shared" si="28"/>
        <v>1.439965250255568</v>
      </c>
      <c r="BH28" s="109">
        <f t="shared" si="29"/>
        <v>116.15557237178292</v>
      </c>
      <c r="BI28" s="110">
        <f t="shared" si="10"/>
        <v>0.35904274479868281</v>
      </c>
      <c r="BJ28" s="122">
        <f t="shared" si="30"/>
        <v>0.53924153627656501</v>
      </c>
      <c r="BK28" s="122">
        <f t="shared" si="31"/>
        <v>0.66084853002523691</v>
      </c>
      <c r="BL28" s="123">
        <f t="shared" si="12"/>
        <v>3.0696943433928281</v>
      </c>
      <c r="BM28" s="123">
        <f t="shared" si="13"/>
        <v>1.8922142617359956</v>
      </c>
      <c r="BN28" s="124">
        <f t="shared" si="32"/>
        <v>0.29297297716135123</v>
      </c>
      <c r="BO28" s="113">
        <f t="shared" si="2"/>
        <v>1414788.1544307088</v>
      </c>
      <c r="BP28" s="113">
        <f t="shared" si="3"/>
        <v>1392446.0709043907</v>
      </c>
      <c r="BQ28" s="113">
        <f t="shared" si="4"/>
        <v>1298099.3377524919</v>
      </c>
      <c r="BR28" s="114">
        <f t="shared" si="15"/>
        <v>507.96942227546441</v>
      </c>
      <c r="BS28" s="115">
        <f t="shared" si="16"/>
        <v>0.47637796324247511</v>
      </c>
      <c r="BT28" s="93">
        <f>VLOOKUP($B28,'SAME R Results'!$AA$146:$AB$150,2)</f>
        <v>0.48</v>
      </c>
      <c r="BU28" s="983">
        <f t="shared" si="17"/>
        <v>2.6391532883439726</v>
      </c>
      <c r="BV28" s="983">
        <f t="shared" si="18"/>
        <v>2.6264220069401807</v>
      </c>
      <c r="BW28" s="116">
        <f>VLOOKUP($B28,'SAME R Results'!$AA$146:$AC$150,3)</f>
        <v>1</v>
      </c>
      <c r="BX28" s="1054">
        <v>2.6391532883439726</v>
      </c>
      <c r="BY28" s="1049">
        <v>2.6264220069401807</v>
      </c>
      <c r="BZ28" s="1077">
        <v>225.3</v>
      </c>
      <c r="CA28" s="1784">
        <f>CA27</f>
        <v>0.5633333333333046</v>
      </c>
      <c r="CB28" s="1094"/>
      <c r="CC28" s="1094"/>
      <c r="CD28" s="744">
        <f t="shared" si="24"/>
        <v>1.2371599424214197</v>
      </c>
      <c r="CI28" s="1268">
        <v>28</v>
      </c>
      <c r="CJ28" s="1268" t="s">
        <v>114</v>
      </c>
      <c r="CK28" s="1268">
        <v>0.35904274479868281</v>
      </c>
      <c r="CL28" s="1268">
        <v>3.805459430946375E-2</v>
      </c>
      <c r="CM28" s="1268">
        <v>2.7689566236748064E-2</v>
      </c>
      <c r="CO28" s="2039">
        <f t="shared" si="19"/>
        <v>2.5975887784667266</v>
      </c>
    </row>
    <row r="29" spans="1:93" ht="13.5" customHeight="1" x14ac:dyDescent="0.25">
      <c r="A29" s="243">
        <v>3</v>
      </c>
      <c r="B29" s="249" t="s">
        <v>114</v>
      </c>
      <c r="C29" s="93" t="s">
        <v>154</v>
      </c>
      <c r="D29" s="249" t="s">
        <v>155</v>
      </c>
      <c r="E29" s="249">
        <v>4</v>
      </c>
      <c r="F29" s="899">
        <v>64</v>
      </c>
      <c r="G29" s="249" t="s">
        <v>149</v>
      </c>
      <c r="H29" s="199">
        <v>235</v>
      </c>
      <c r="I29" s="200">
        <v>40413</v>
      </c>
      <c r="J29" s="120"/>
      <c r="K29" s="132">
        <v>8.1</v>
      </c>
      <c r="L29" s="201">
        <v>1.23</v>
      </c>
      <c r="M29" s="132">
        <v>60</v>
      </c>
      <c r="N29" s="132">
        <v>11</v>
      </c>
      <c r="O29" s="132">
        <v>8</v>
      </c>
      <c r="P29" s="132" t="s">
        <v>97</v>
      </c>
      <c r="Q29" s="132"/>
      <c r="R29" s="132">
        <v>47</v>
      </c>
      <c r="S29" s="132" t="s">
        <v>98</v>
      </c>
      <c r="T29" s="250">
        <v>45</v>
      </c>
      <c r="U29" s="132" t="s">
        <v>97</v>
      </c>
      <c r="V29" s="132" t="s">
        <v>98</v>
      </c>
      <c r="W29" s="132" t="s">
        <v>98</v>
      </c>
      <c r="X29" s="132" t="s">
        <v>98</v>
      </c>
      <c r="Y29" s="132" t="s">
        <v>98</v>
      </c>
      <c r="Z29" s="132" t="s">
        <v>98</v>
      </c>
      <c r="AA29" s="132">
        <v>10</v>
      </c>
      <c r="AB29" s="132" t="s">
        <v>98</v>
      </c>
      <c r="AC29" s="203">
        <v>3.852706928546E-2</v>
      </c>
      <c r="AD29" s="301"/>
      <c r="AE29" s="251"/>
      <c r="AF29" s="251"/>
      <c r="AG29" s="251"/>
      <c r="AH29" s="251"/>
      <c r="AI29" s="251"/>
      <c r="AJ29" s="251"/>
      <c r="AK29" s="251"/>
      <c r="AL29" s="251"/>
      <c r="AM29" s="251"/>
      <c r="AN29" s="1002"/>
      <c r="AO29" s="251"/>
      <c r="AP29" s="252"/>
      <c r="AQ29" s="120"/>
      <c r="AR29" s="1976">
        <v>6.2480000000000002</v>
      </c>
      <c r="AS29" s="120">
        <v>0</v>
      </c>
      <c r="AT29" s="120">
        <v>0</v>
      </c>
      <c r="AU29" s="133">
        <v>2.4593354999999999</v>
      </c>
      <c r="AV29" s="133">
        <v>2.6800000000000001E-2</v>
      </c>
      <c r="AW29" s="117">
        <v>7.6602935000000016</v>
      </c>
      <c r="AX29" s="117">
        <v>4.6471244999999994</v>
      </c>
      <c r="AY29" s="117">
        <v>95130</v>
      </c>
      <c r="AZ29" s="117">
        <v>3.3332830000000002</v>
      </c>
      <c r="BA29" s="117">
        <v>8.2000000000000003E-2</v>
      </c>
      <c r="BB29" s="117">
        <v>140.37214999999998</v>
      </c>
      <c r="BC29" s="93">
        <f t="shared" si="5"/>
        <v>3.0131690000000022</v>
      </c>
      <c r="BD29" s="107">
        <f t="shared" si="6"/>
        <v>3881194.302428619</v>
      </c>
      <c r="BE29" s="108">
        <f t="shared" si="7"/>
        <v>985.16488408159614</v>
      </c>
      <c r="BF29" s="108">
        <f t="shared" si="27"/>
        <v>6.4844087888161575</v>
      </c>
      <c r="BG29" s="108">
        <f t="shared" si="28"/>
        <v>2.1667359078756063</v>
      </c>
      <c r="BH29" s="109">
        <f t="shared" si="29"/>
        <v>178.73078086905704</v>
      </c>
      <c r="BI29" s="110">
        <f t="shared" si="10"/>
        <v>0.2538303437849373</v>
      </c>
      <c r="BJ29" s="122">
        <f t="shared" si="30"/>
        <v>0.44471159033705637</v>
      </c>
      <c r="BK29" s="122">
        <f t="shared" si="31"/>
        <v>0.58863475896113648</v>
      </c>
      <c r="BL29" s="123">
        <f t="shared" si="12"/>
        <v>2.992708416954168</v>
      </c>
      <c r="BM29" s="123">
        <f t="shared" si="13"/>
        <v>2.1145436150408896</v>
      </c>
      <c r="BN29" s="124">
        <f t="shared" si="32"/>
        <v>0.19176797520354047</v>
      </c>
      <c r="BO29" s="113">
        <f t="shared" si="2"/>
        <v>3881194.302428619</v>
      </c>
      <c r="BP29" s="113">
        <f t="shared" si="3"/>
        <v>3824403.3229801576</v>
      </c>
      <c r="BQ29" s="113">
        <f t="shared" si="4"/>
        <v>3442101.2643712335</v>
      </c>
      <c r="BR29" s="114">
        <f t="shared" si="15"/>
        <v>985.16488408159614</v>
      </c>
      <c r="BS29" s="115">
        <f t="shared" si="16"/>
        <v>0.66882025215306806</v>
      </c>
      <c r="BT29" s="93">
        <f>VLOOKUP($B29,'SAME R Results'!$AA$146:$AB$150,2)</f>
        <v>0.48</v>
      </c>
      <c r="BU29" s="983">
        <f t="shared" si="17"/>
        <v>2.6656995504551353</v>
      </c>
      <c r="BV29" s="983">
        <f t="shared" si="18"/>
        <v>2.6526329722612516</v>
      </c>
      <c r="BW29" s="116">
        <f>VLOOKUP($B29,'SAME R Results'!$AA$146:$AC$150,3)</f>
        <v>1</v>
      </c>
      <c r="BX29" s="1052">
        <v>2.6656995504551353</v>
      </c>
      <c r="BY29" s="1047">
        <v>2.6526329722612516</v>
      </c>
      <c r="BZ29" s="1078">
        <v>242.10308472492756</v>
      </c>
      <c r="CA29" s="1783">
        <v>0.66666666666664876</v>
      </c>
      <c r="CB29" s="456" t="s">
        <v>616</v>
      </c>
      <c r="CC29" s="456">
        <v>235</v>
      </c>
      <c r="CD29" s="744">
        <f t="shared" si="24"/>
        <v>1.6085770278215568</v>
      </c>
      <c r="CI29" s="1268">
        <v>29</v>
      </c>
      <c r="CJ29" s="1268" t="s">
        <v>114</v>
      </c>
      <c r="CK29" s="1268">
        <v>0.2538303437849373</v>
      </c>
      <c r="CL29" s="1268">
        <v>3.6280313649873261E-2</v>
      </c>
      <c r="CM29" s="1268">
        <v>2.770117210271078E-2</v>
      </c>
      <c r="CO29" s="2039">
        <f t="shared" si="19"/>
        <v>2.6366507492841693</v>
      </c>
    </row>
    <row r="30" spans="1:93" ht="13.5" customHeight="1" x14ac:dyDescent="0.25">
      <c r="A30" s="243">
        <v>3</v>
      </c>
      <c r="B30" s="249" t="s">
        <v>114</v>
      </c>
      <c r="C30" s="93" t="s">
        <v>154</v>
      </c>
      <c r="D30" s="249" t="s">
        <v>156</v>
      </c>
      <c r="E30" s="249">
        <v>4</v>
      </c>
      <c r="F30" s="899" t="s">
        <v>458</v>
      </c>
      <c r="G30" s="118" t="s">
        <v>432</v>
      </c>
      <c r="H30" s="199">
        <v>235</v>
      </c>
      <c r="I30" s="200">
        <v>40413</v>
      </c>
      <c r="J30" s="120"/>
      <c r="K30" s="132">
        <v>8.1</v>
      </c>
      <c r="L30" s="201">
        <v>1.23</v>
      </c>
      <c r="M30" s="120"/>
      <c r="N30" s="120"/>
      <c r="O30" s="120"/>
      <c r="P30" s="120"/>
      <c r="Q30" s="120"/>
      <c r="R30" s="120">
        <v>842.4</v>
      </c>
      <c r="S30" s="252"/>
      <c r="T30" s="252"/>
      <c r="U30" s="1984" t="s">
        <v>97</v>
      </c>
      <c r="V30" s="1984" t="s">
        <v>98</v>
      </c>
      <c r="W30" s="1984" t="s">
        <v>98</v>
      </c>
      <c r="X30" s="1984" t="s">
        <v>98</v>
      </c>
      <c r="Y30" s="254" t="s">
        <v>98</v>
      </c>
      <c r="Z30" s="1984" t="s">
        <v>98</v>
      </c>
      <c r="AA30" s="1984">
        <v>10</v>
      </c>
      <c r="AB30" s="1984" t="s">
        <v>98</v>
      </c>
      <c r="AC30" s="207">
        <v>3.852706928546E-2</v>
      </c>
      <c r="AD30" s="301"/>
      <c r="AE30" s="246">
        <v>70</v>
      </c>
      <c r="AF30" s="246">
        <v>720</v>
      </c>
      <c r="AG30" s="246">
        <v>0</v>
      </c>
      <c r="AH30" s="246" t="s">
        <v>97</v>
      </c>
      <c r="AI30" s="246" t="s">
        <v>98</v>
      </c>
      <c r="AJ30" s="246" t="s">
        <v>98</v>
      </c>
      <c r="AK30" s="246" t="s">
        <v>98</v>
      </c>
      <c r="AL30" s="246" t="s">
        <v>98</v>
      </c>
      <c r="AM30" s="246" t="s">
        <v>98</v>
      </c>
      <c r="AN30" s="999">
        <f>AC30</f>
        <v>3.852706928546E-2</v>
      </c>
      <c r="AO30" s="246"/>
      <c r="AP30" s="255">
        <v>45</v>
      </c>
      <c r="AQ30" s="120"/>
      <c r="AR30" s="1976">
        <v>6.2489999999999997</v>
      </c>
      <c r="AS30" s="120">
        <v>0</v>
      </c>
      <c r="AT30" s="120">
        <v>0</v>
      </c>
      <c r="AU30" s="212">
        <v>2.4697265000000006</v>
      </c>
      <c r="AV30" s="212">
        <v>2.6800000000000001E-2</v>
      </c>
      <c r="AW30" s="213">
        <v>7.1536854999999999</v>
      </c>
      <c r="AX30" s="213">
        <v>4.6995234999999997</v>
      </c>
      <c r="AY30" s="213">
        <v>37495</v>
      </c>
      <c r="AZ30" s="213">
        <v>3.2575235</v>
      </c>
      <c r="BA30" s="213">
        <v>8.2000000000000003E-2</v>
      </c>
      <c r="BB30" s="213">
        <v>137.74324999999999</v>
      </c>
      <c r="BC30" s="93">
        <f t="shared" si="5"/>
        <v>2.4541620000000002</v>
      </c>
      <c r="BD30" s="107">
        <f t="shared" si="6"/>
        <v>1417570.6344373168</v>
      </c>
      <c r="BE30" s="108">
        <f t="shared" si="7"/>
        <v>638.11173728499091</v>
      </c>
      <c r="BF30" s="108">
        <f t="shared" si="27"/>
        <v>6.4328391320488816</v>
      </c>
      <c r="BG30" s="108">
        <f t="shared" si="28"/>
        <v>2.090487764934887</v>
      </c>
      <c r="BH30" s="109">
        <f t="shared" si="29"/>
        <v>173.26517841275452</v>
      </c>
      <c r="BI30" s="110">
        <f t="shared" si="10"/>
        <v>0.45014457959499116</v>
      </c>
      <c r="BJ30" s="122">
        <f t="shared" si="30"/>
        <v>0.61572859049642992</v>
      </c>
      <c r="BK30" s="122">
        <f t="shared" si="31"/>
        <v>0.72012513125571753</v>
      </c>
      <c r="BL30" s="123">
        <f t="shared" si="12"/>
        <v>3.0771953033885597</v>
      </c>
      <c r="BM30" s="123">
        <f t="shared" si="13"/>
        <v>1.7501057221171064</v>
      </c>
      <c r="BN30" s="124">
        <f t="shared" si="32"/>
        <v>0.38488711959034433</v>
      </c>
      <c r="BO30" s="113">
        <f t="shared" si="2"/>
        <v>1417570.6344373168</v>
      </c>
      <c r="BP30" s="113">
        <f t="shared" si="3"/>
        <v>1395186.7621108158</v>
      </c>
      <c r="BQ30" s="113">
        <f t="shared" si="4"/>
        <v>1300595.4372945428</v>
      </c>
      <c r="BR30" s="114">
        <f t="shared" si="15"/>
        <v>638.11173728499091</v>
      </c>
      <c r="BS30" s="115">
        <f t="shared" si="16"/>
        <v>0.5447398561662079</v>
      </c>
      <c r="BT30" s="93">
        <f>VLOOKUP($B30,'SAME R Results'!$AA$146:$AB$150,2)</f>
        <v>0.48</v>
      </c>
      <c r="BU30" s="983">
        <f t="shared" si="17"/>
        <v>2.6332511977126125</v>
      </c>
      <c r="BV30" s="983">
        <f t="shared" si="18"/>
        <v>2.6205939070933684</v>
      </c>
      <c r="BW30" s="116">
        <f>VLOOKUP($B30,'SAME R Results'!$AA$146:$AC$150,3)</f>
        <v>1</v>
      </c>
      <c r="BX30" s="1054">
        <v>2.6332511977126125</v>
      </c>
      <c r="BY30" s="1049">
        <v>2.6205939070933684</v>
      </c>
      <c r="BZ30" s="1078">
        <v>242.10308472492756</v>
      </c>
      <c r="CA30" s="1784">
        <f>CA29</f>
        <v>0.66666666666664876</v>
      </c>
      <c r="CB30" s="1094"/>
      <c r="CC30" s="1094"/>
      <c r="CD30" s="744">
        <f t="shared" si="24"/>
        <v>1.5593866057148327</v>
      </c>
      <c r="CI30" s="1268">
        <v>30</v>
      </c>
      <c r="CJ30" s="1268" t="s">
        <v>114</v>
      </c>
      <c r="CK30" s="1268">
        <v>0.45014457959499116</v>
      </c>
      <c r="CL30" s="1268">
        <v>3.7127131896776688E-2</v>
      </c>
      <c r="CM30" s="1268">
        <v>2.80409938319751E-2</v>
      </c>
      <c r="CO30" s="2039">
        <f t="shared" si="19"/>
        <v>2.6046767251551461</v>
      </c>
    </row>
    <row r="31" spans="1:93" ht="13.5" customHeight="1" x14ac:dyDescent="0.25">
      <c r="A31" s="243">
        <v>3</v>
      </c>
      <c r="B31" s="216" t="s">
        <v>92</v>
      </c>
      <c r="C31" s="217" t="s">
        <v>157</v>
      </c>
      <c r="D31" s="217" t="s">
        <v>158</v>
      </c>
      <c r="E31" s="217">
        <v>5</v>
      </c>
      <c r="F31" s="900">
        <v>65</v>
      </c>
      <c r="G31" s="217" t="s">
        <v>159</v>
      </c>
      <c r="H31" s="199">
        <v>235</v>
      </c>
      <c r="I31" s="200">
        <v>40413</v>
      </c>
      <c r="J31" s="120"/>
      <c r="K31" s="132">
        <v>8.1</v>
      </c>
      <c r="L31" s="201">
        <v>1.327</v>
      </c>
      <c r="M31" s="132">
        <v>60</v>
      </c>
      <c r="N31" s="132">
        <v>11</v>
      </c>
      <c r="O31" s="132">
        <v>8</v>
      </c>
      <c r="P31" s="132" t="s">
        <v>97</v>
      </c>
      <c r="Q31" s="132" t="s">
        <v>97</v>
      </c>
      <c r="R31" s="132">
        <v>49.8</v>
      </c>
      <c r="S31" s="132" t="s">
        <v>97</v>
      </c>
      <c r="T31" s="250"/>
      <c r="U31" s="132" t="s">
        <v>97</v>
      </c>
      <c r="V31" s="132" t="s">
        <v>98</v>
      </c>
      <c r="W31" s="132" t="s">
        <v>98</v>
      </c>
      <c r="X31" s="132" t="s">
        <v>98</v>
      </c>
      <c r="Y31" s="132" t="s">
        <v>98</v>
      </c>
      <c r="Z31" s="132" t="s">
        <v>98</v>
      </c>
      <c r="AA31" s="132">
        <v>10</v>
      </c>
      <c r="AB31" s="132" t="s">
        <v>98</v>
      </c>
      <c r="AC31" s="203">
        <v>3.1809999999999998E-2</v>
      </c>
      <c r="AD31" s="301"/>
      <c r="AE31" s="251"/>
      <c r="AF31" s="251"/>
      <c r="AG31" s="251"/>
      <c r="AH31" s="251"/>
      <c r="AI31" s="251"/>
      <c r="AJ31" s="251"/>
      <c r="AK31" s="251"/>
      <c r="AL31" s="251"/>
      <c r="AM31" s="251"/>
      <c r="AN31" s="1002"/>
      <c r="AO31" s="251"/>
      <c r="AP31" s="252"/>
      <c r="AQ31" s="120"/>
      <c r="AR31" s="1976">
        <v>6.2439999999999998</v>
      </c>
      <c r="AS31" s="120">
        <v>0</v>
      </c>
      <c r="AT31" s="120">
        <v>0</v>
      </c>
      <c r="AU31" s="133">
        <v>4.096724</v>
      </c>
      <c r="AV31" s="133">
        <v>2.6800000000000001E-2</v>
      </c>
      <c r="AW31" s="117">
        <v>7.2552954999999999</v>
      </c>
      <c r="AX31" s="117">
        <v>4.6513514999999996</v>
      </c>
      <c r="AY31" s="117">
        <v>75875</v>
      </c>
      <c r="AZ31" s="117">
        <v>3.7672274999999997</v>
      </c>
      <c r="BA31" s="117">
        <v>8.2000000000000003E-2</v>
      </c>
      <c r="BB31" s="117">
        <v>116.28614999999998</v>
      </c>
      <c r="BC31" s="93">
        <f t="shared" si="5"/>
        <v>2.6039440000000003</v>
      </c>
      <c r="BD31" s="107">
        <f t="shared" si="6"/>
        <v>3657432.6076705437</v>
      </c>
      <c r="BE31" s="108">
        <f t="shared" si="7"/>
        <v>713.70935947796227</v>
      </c>
      <c r="BF31" s="108">
        <f t="shared" si="27"/>
        <v>10.858580639234834</v>
      </c>
      <c r="BG31" s="108">
        <f t="shared" si="28"/>
        <v>2.4580520411852764</v>
      </c>
      <c r="BH31" s="109">
        <f t="shared" si="29"/>
        <v>169.80108483736078</v>
      </c>
      <c r="BI31" s="110">
        <f t="shared" si="10"/>
        <v>0.19513944234574185</v>
      </c>
      <c r="BJ31" s="122">
        <f t="shared" si="30"/>
        <v>0.46185714375132125</v>
      </c>
      <c r="BK31" s="122">
        <f t="shared" si="31"/>
        <v>0.7105407145153888</v>
      </c>
      <c r="BL31" s="123">
        <f t="shared" si="12"/>
        <v>4.4175552255593455</v>
      </c>
      <c r="BM31" s="123">
        <f t="shared" si="13"/>
        <v>2.5299320831158894</v>
      </c>
      <c r="BN31" s="124">
        <f t="shared" si="32"/>
        <v>0.12684219726451437</v>
      </c>
      <c r="BO31" s="113">
        <f t="shared" si="2"/>
        <v>3657432.6076705437</v>
      </c>
      <c r="BP31" s="113">
        <f t="shared" si="3"/>
        <v>3602571.7148695383</v>
      </c>
      <c r="BQ31" s="113">
        <f t="shared" si="4"/>
        <v>3279190.6043696948</v>
      </c>
      <c r="BR31" s="114">
        <f t="shared" si="15"/>
        <v>713.70935947796227</v>
      </c>
      <c r="BS31" s="115">
        <f t="shared" si="16"/>
        <v>0.57798632691112495</v>
      </c>
      <c r="BT31" s="93">
        <f>VLOOKUP($B31,'SAME R Results'!$AA$146:$AB$150,2)</f>
        <v>0.55000000000000004</v>
      </c>
      <c r="BU31" s="983">
        <f t="shared" si="17"/>
        <v>2.6680057512707442</v>
      </c>
      <c r="BV31" s="983">
        <f t="shared" si="18"/>
        <v>2.6549098509051832</v>
      </c>
      <c r="BW31" s="116">
        <f>VLOOKUP($B31,'SAME R Results'!$AA$146:$AC$150,3)</f>
        <v>0.9</v>
      </c>
      <c r="BX31" s="1052">
        <v>2.6680057512707442</v>
      </c>
      <c r="BY31" s="1047">
        <v>2.6549098509051832</v>
      </c>
      <c r="BZ31" s="1078">
        <v>349.07108469408809</v>
      </c>
      <c r="CA31" s="1783">
        <v>1.5100000000000113</v>
      </c>
      <c r="CB31" s="456" t="s">
        <v>617</v>
      </c>
      <c r="CC31" s="456">
        <v>235</v>
      </c>
      <c r="CD31" s="744">
        <f t="shared" si="24"/>
        <v>0.67470629736699139</v>
      </c>
      <c r="CI31" s="1268">
        <v>31</v>
      </c>
      <c r="CJ31" s="1268" t="s">
        <v>92</v>
      </c>
      <c r="CK31" s="1268">
        <v>0.19513944234574185</v>
      </c>
      <c r="CL31" s="1268">
        <v>6.3948829594554252E-2</v>
      </c>
      <c r="CM31" s="1268">
        <v>3.1702446440490251E-2</v>
      </c>
      <c r="CO31" s="2039">
        <f t="shared" si="19"/>
        <v>2.6505521580743134</v>
      </c>
    </row>
    <row r="32" spans="1:93" ht="13.5" customHeight="1" x14ac:dyDescent="0.25">
      <c r="A32" s="243">
        <v>3</v>
      </c>
      <c r="B32" s="215" t="s">
        <v>92</v>
      </c>
      <c r="C32" s="217" t="s">
        <v>157</v>
      </c>
      <c r="D32" s="217" t="s">
        <v>160</v>
      </c>
      <c r="E32" s="217">
        <v>5</v>
      </c>
      <c r="F32" s="900" t="s">
        <v>459</v>
      </c>
      <c r="G32" s="118" t="s">
        <v>432</v>
      </c>
      <c r="H32" s="199">
        <v>235</v>
      </c>
      <c r="I32" s="200">
        <v>40413</v>
      </c>
      <c r="J32" s="120"/>
      <c r="K32" s="132">
        <v>8.1</v>
      </c>
      <c r="L32" s="201">
        <v>1.327</v>
      </c>
      <c r="M32" s="120"/>
      <c r="N32" s="120"/>
      <c r="O32" s="120"/>
      <c r="P32" s="120"/>
      <c r="Q32" s="120"/>
      <c r="R32" s="120">
        <v>1922.8</v>
      </c>
      <c r="S32" s="252"/>
      <c r="T32" s="252"/>
      <c r="U32" s="1984" t="s">
        <v>97</v>
      </c>
      <c r="V32" s="1984" t="s">
        <v>98</v>
      </c>
      <c r="W32" s="1984" t="s">
        <v>98</v>
      </c>
      <c r="X32" s="1984" t="s">
        <v>98</v>
      </c>
      <c r="Y32" s="254" t="s">
        <v>98</v>
      </c>
      <c r="Z32" s="1984" t="s">
        <v>98</v>
      </c>
      <c r="AA32" s="1984">
        <v>10</v>
      </c>
      <c r="AB32" s="1984" t="s">
        <v>98</v>
      </c>
      <c r="AC32" s="207">
        <v>3.1809999999999998E-2</v>
      </c>
      <c r="AD32" s="301"/>
      <c r="AE32" s="246">
        <v>70</v>
      </c>
      <c r="AF32" s="246">
        <v>1800</v>
      </c>
      <c r="AG32" s="246">
        <v>0</v>
      </c>
      <c r="AH32" s="246" t="s">
        <v>97</v>
      </c>
      <c r="AI32" s="246" t="s">
        <v>98</v>
      </c>
      <c r="AJ32" s="246" t="s">
        <v>98</v>
      </c>
      <c r="AK32" s="246" t="s">
        <v>98</v>
      </c>
      <c r="AL32" s="246" t="s">
        <v>98</v>
      </c>
      <c r="AM32" s="246" t="s">
        <v>98</v>
      </c>
      <c r="AN32" s="999">
        <f>AC32</f>
        <v>3.1809999999999998E-2</v>
      </c>
      <c r="AO32" s="246"/>
      <c r="AP32" s="255"/>
      <c r="AQ32" s="120"/>
      <c r="AR32" s="1976">
        <v>6.2469999999999999</v>
      </c>
      <c r="AS32" s="120">
        <v>0</v>
      </c>
      <c r="AT32" s="120">
        <v>0</v>
      </c>
      <c r="AU32" s="212">
        <v>3.7448719999999995</v>
      </c>
      <c r="AV32" s="212">
        <v>2.6800000000000001E-2</v>
      </c>
      <c r="AW32" s="213">
        <v>6.4597160000000002</v>
      </c>
      <c r="AX32" s="213">
        <v>4.651154</v>
      </c>
      <c r="AY32" s="213">
        <v>19050</v>
      </c>
      <c r="AZ32" s="213">
        <v>3.2542115000000003</v>
      </c>
      <c r="BA32" s="213">
        <v>8.2000000000000003E-2</v>
      </c>
      <c r="BB32" s="213">
        <v>97.737300000000019</v>
      </c>
      <c r="BC32" s="93">
        <f t="shared" si="5"/>
        <v>1.8085620000000002</v>
      </c>
      <c r="BD32" s="107">
        <f t="shared" si="6"/>
        <v>850213.29770512425</v>
      </c>
      <c r="BE32" s="108">
        <f t="shared" si="7"/>
        <v>392.88604316583246</v>
      </c>
      <c r="BF32" s="108">
        <f t="shared" si="27"/>
        <v>9.7802278466566275</v>
      </c>
      <c r="BG32" s="108">
        <f t="shared" si="28"/>
        <v>2.0860913430256596</v>
      </c>
      <c r="BH32" s="109">
        <f t="shared" si="29"/>
        <v>140.72304115770493</v>
      </c>
      <c r="BI32" s="110">
        <f t="shared" si="10"/>
        <v>0.46210291491123606</v>
      </c>
      <c r="BJ32" s="122">
        <f t="shared" si="30"/>
        <v>0.70555693079205239</v>
      </c>
      <c r="BK32" s="122">
        <f t="shared" si="31"/>
        <v>0.87182383781245354</v>
      </c>
      <c r="BL32" s="123">
        <f t="shared" si="12"/>
        <v>4.6883027818290159</v>
      </c>
      <c r="BM32" s="123">
        <f t="shared" si="13"/>
        <v>1.9165718859067358</v>
      </c>
      <c r="BN32" s="124">
        <f t="shared" si="32"/>
        <v>0.37397453500803451</v>
      </c>
      <c r="BO32" s="113">
        <f t="shared" si="2"/>
        <v>850213.29770512425</v>
      </c>
      <c r="BP32" s="113">
        <f t="shared" si="3"/>
        <v>836439.32725558011</v>
      </c>
      <c r="BQ32" s="113">
        <f t="shared" si="4"/>
        <v>789278.45017290162</v>
      </c>
      <c r="BR32" s="114">
        <f t="shared" si="15"/>
        <v>392.88604316583246</v>
      </c>
      <c r="BS32" s="115">
        <f t="shared" si="16"/>
        <v>0.40143878185208204</v>
      </c>
      <c r="BT32" s="93">
        <f>VLOOKUP($B32,'SAME R Results'!$AA$146:$AB$150,2)</f>
        <v>0.55000000000000004</v>
      </c>
      <c r="BU32" s="983">
        <f t="shared" si="17"/>
        <v>2.6304568191946336</v>
      </c>
      <c r="BV32" s="983">
        <f t="shared" si="18"/>
        <v>2.6178344893115599</v>
      </c>
      <c r="BW32" s="116">
        <f>VLOOKUP($B32,'SAME R Results'!$AA$146:$AC$150,3)</f>
        <v>0.9</v>
      </c>
      <c r="BX32" s="1054">
        <v>2.6304568191946336</v>
      </c>
      <c r="BY32" s="1049">
        <v>2.6178344893115599</v>
      </c>
      <c r="BZ32" s="1078">
        <v>349.07108469408809</v>
      </c>
      <c r="CA32" s="1784">
        <f>CA31</f>
        <v>1.5100000000000113</v>
      </c>
      <c r="CB32" s="1094"/>
      <c r="CC32" s="1094"/>
      <c r="CD32" s="744">
        <f t="shared" si="24"/>
        <v>0.55916440195114125</v>
      </c>
      <c r="CI32" s="1268">
        <v>32</v>
      </c>
      <c r="CJ32" s="1268" t="s">
        <v>92</v>
      </c>
      <c r="CK32" s="1268">
        <v>0.46210291491123606</v>
      </c>
      <c r="CL32" s="1268">
        <v>6.9499832907222073E-2</v>
      </c>
      <c r="CM32" s="1268">
        <v>3.4706741022678456E-2</v>
      </c>
      <c r="CO32" s="2039">
        <f t="shared" si="19"/>
        <v>2.6116320789219571</v>
      </c>
    </row>
    <row r="33" spans="1:93" ht="13.5" customHeight="1" x14ac:dyDescent="0.25">
      <c r="A33" s="243">
        <v>3</v>
      </c>
      <c r="B33" s="216" t="s">
        <v>92</v>
      </c>
      <c r="C33" s="256" t="s">
        <v>161</v>
      </c>
      <c r="D33" s="216" t="s">
        <v>162</v>
      </c>
      <c r="E33" s="216">
        <v>6</v>
      </c>
      <c r="F33" s="256">
        <v>66</v>
      </c>
      <c r="G33" s="217" t="s">
        <v>149</v>
      </c>
      <c r="H33" s="199">
        <v>235</v>
      </c>
      <c r="I33" s="200">
        <v>40413</v>
      </c>
      <c r="J33" s="120"/>
      <c r="K33" s="132">
        <v>8.1</v>
      </c>
      <c r="L33" s="201">
        <v>1.36</v>
      </c>
      <c r="M33" s="132">
        <v>60</v>
      </c>
      <c r="N33" s="132">
        <v>11</v>
      </c>
      <c r="O33" s="132">
        <v>8</v>
      </c>
      <c r="P33" s="132" t="s">
        <v>97</v>
      </c>
      <c r="Q33" s="132" t="s">
        <v>97</v>
      </c>
      <c r="R33" s="132">
        <v>41.6</v>
      </c>
      <c r="S33" s="132" t="s">
        <v>97</v>
      </c>
      <c r="T33" s="250"/>
      <c r="U33" s="132" t="s">
        <v>97</v>
      </c>
      <c r="V33" s="132" t="s">
        <v>98</v>
      </c>
      <c r="W33" s="132" t="s">
        <v>98</v>
      </c>
      <c r="X33" s="132" t="s">
        <v>98</v>
      </c>
      <c r="Y33" s="132" t="s">
        <v>98</v>
      </c>
      <c r="Z33" s="132" t="s">
        <v>98</v>
      </c>
      <c r="AA33" s="132">
        <v>10</v>
      </c>
      <c r="AB33" s="132" t="s">
        <v>98</v>
      </c>
      <c r="AC33" s="203">
        <v>3.1809999999999998E-2</v>
      </c>
      <c r="AD33" s="301"/>
      <c r="AE33" s="251"/>
      <c r="AF33" s="251"/>
      <c r="AG33" s="251"/>
      <c r="AH33" s="251"/>
      <c r="AI33" s="251"/>
      <c r="AJ33" s="251"/>
      <c r="AK33" s="251"/>
      <c r="AL33" s="251"/>
      <c r="AM33" s="251"/>
      <c r="AN33" s="1002"/>
      <c r="AO33" s="251"/>
      <c r="AP33" s="252"/>
      <c r="AQ33" s="120"/>
      <c r="AR33" s="120">
        <v>6.2490080000000008</v>
      </c>
      <c r="AS33" s="120">
        <v>0</v>
      </c>
      <c r="AT33" s="120">
        <v>0</v>
      </c>
      <c r="AU33" s="133">
        <v>8.5042875000000002</v>
      </c>
      <c r="AV33" s="133">
        <v>2.6870724999999995E-2</v>
      </c>
      <c r="AW33" s="117">
        <v>7.7265775000000003</v>
      </c>
      <c r="AX33" s="117">
        <v>4.627410499999999</v>
      </c>
      <c r="AY33" s="117">
        <v>89130</v>
      </c>
      <c r="AZ33" s="117">
        <v>8.0702514999999977</v>
      </c>
      <c r="BA33" s="117">
        <v>8.5662840000000004E-2</v>
      </c>
      <c r="BB33" s="117">
        <v>239.0016</v>
      </c>
      <c r="BC33" s="93">
        <f t="shared" si="5"/>
        <v>3.0991670000000013</v>
      </c>
      <c r="BD33" s="257">
        <f t="shared" si="6"/>
        <v>4370648.2804149641</v>
      </c>
      <c r="BE33" s="258">
        <f t="shared" si="7"/>
        <v>1059.8393621840767</v>
      </c>
      <c r="BF33" s="258">
        <f t="shared" si="27"/>
        <v>22.611607761715209</v>
      </c>
      <c r="BG33" s="258">
        <f t="shared" si="28"/>
        <v>5.3242748265894715</v>
      </c>
      <c r="BH33" s="114">
        <f t="shared" si="29"/>
        <v>348.89549092151992</v>
      </c>
      <c r="BI33" s="122">
        <f t="shared" si="10"/>
        <v>0.24249019691958648</v>
      </c>
      <c r="BJ33" s="122">
        <f t="shared" si="30"/>
        <v>0.55331119257415973</v>
      </c>
      <c r="BK33" s="122">
        <f t="shared" si="31"/>
        <v>0.8358090897384185</v>
      </c>
      <c r="BL33" s="123">
        <f t="shared" si="12"/>
        <v>4.2468896700810141</v>
      </c>
      <c r="BM33" s="123">
        <f t="shared" si="13"/>
        <v>2.480035062107834</v>
      </c>
      <c r="BN33" s="124">
        <f t="shared" si="32"/>
        <v>0.16053012786342269</v>
      </c>
      <c r="BO33" s="257">
        <f t="shared" si="2"/>
        <v>4370648.2804149641</v>
      </c>
      <c r="BP33" s="257">
        <f t="shared" si="3"/>
        <v>4306203.4517447352</v>
      </c>
      <c r="BQ33" s="257">
        <f t="shared" si="4"/>
        <v>3889189.3712668968</v>
      </c>
      <c r="BR33" s="114">
        <f t="shared" si="15"/>
        <v>1059.8393621840767</v>
      </c>
      <c r="BS33" s="115">
        <f t="shared" si="16"/>
        <v>0.68790886087188163</v>
      </c>
      <c r="BT33" s="93">
        <f>VLOOKUP($B33,'SAME R Results'!$AA$146:$AB$150,2)</f>
        <v>0.55000000000000004</v>
      </c>
      <c r="BU33" s="983">
        <f t="shared" si="17"/>
        <v>2.6672756998803107</v>
      </c>
      <c r="BV33" s="983">
        <f t="shared" si="18"/>
        <v>2.6541890850903385</v>
      </c>
      <c r="BW33" s="116">
        <f>VLOOKUP($B33,'SAME R Results'!$AA$146:$AC$150,3)</f>
        <v>0.9</v>
      </c>
      <c r="BX33" s="1052">
        <v>2.6672756998803107</v>
      </c>
      <c r="BY33" s="1047">
        <v>2.6541890850903385</v>
      </c>
      <c r="BZ33" s="1078">
        <v>391.70103302710129</v>
      </c>
      <c r="CA33" s="1783">
        <v>4.7333333333333671</v>
      </c>
      <c r="CB33" s="456" t="s">
        <v>618</v>
      </c>
      <c r="CC33" s="456">
        <v>235</v>
      </c>
      <c r="CD33" s="744">
        <f t="shared" si="24"/>
        <v>0.44226188990051502</v>
      </c>
      <c r="CI33" s="1268">
        <v>33</v>
      </c>
      <c r="CJ33" s="1268" t="s">
        <v>92</v>
      </c>
      <c r="CK33" s="1268">
        <v>0.24249019691958648</v>
      </c>
      <c r="CL33" s="1268">
        <v>6.4809114333900728E-2</v>
      </c>
      <c r="CM33" s="1268">
        <v>3.4490007092545627E-2</v>
      </c>
      <c r="CO33" s="2039">
        <f t="shared" si="19"/>
        <v>2.6588479942282301</v>
      </c>
    </row>
    <row r="34" spans="1:93" ht="13.5" customHeight="1" thickBot="1" x14ac:dyDescent="0.3">
      <c r="A34" s="259">
        <v>3</v>
      </c>
      <c r="B34" s="134" t="s">
        <v>92</v>
      </c>
      <c r="C34" s="256" t="s">
        <v>161</v>
      </c>
      <c r="D34" s="134" t="s">
        <v>163</v>
      </c>
      <c r="E34" s="134">
        <v>6</v>
      </c>
      <c r="F34" s="260" t="s">
        <v>460</v>
      </c>
      <c r="G34" s="118" t="s">
        <v>432</v>
      </c>
      <c r="H34" s="218">
        <v>235</v>
      </c>
      <c r="I34" s="219">
        <v>40413</v>
      </c>
      <c r="J34" s="145"/>
      <c r="K34" s="132">
        <v>8.1</v>
      </c>
      <c r="L34" s="201">
        <v>1.36</v>
      </c>
      <c r="M34" s="146"/>
      <c r="N34" s="146"/>
      <c r="O34" s="145"/>
      <c r="P34" s="145"/>
      <c r="Q34" s="145"/>
      <c r="R34" s="145">
        <v>836.6</v>
      </c>
      <c r="S34" s="261"/>
      <c r="T34" s="261"/>
      <c r="U34" s="1985" t="s">
        <v>97</v>
      </c>
      <c r="V34" s="1985" t="s">
        <v>98</v>
      </c>
      <c r="W34" s="1985" t="s">
        <v>98</v>
      </c>
      <c r="X34" s="1985" t="s">
        <v>98</v>
      </c>
      <c r="Y34" s="222" t="s">
        <v>98</v>
      </c>
      <c r="Z34" s="1985" t="s">
        <v>98</v>
      </c>
      <c r="AA34" s="1985">
        <v>10</v>
      </c>
      <c r="AB34" s="1985" t="s">
        <v>98</v>
      </c>
      <c r="AC34" s="223">
        <v>3.1809999999999998E-2</v>
      </c>
      <c r="AD34" s="301"/>
      <c r="AE34" s="262">
        <v>70</v>
      </c>
      <c r="AF34" s="262">
        <v>720</v>
      </c>
      <c r="AG34" s="262">
        <v>0</v>
      </c>
      <c r="AH34" s="262" t="s">
        <v>97</v>
      </c>
      <c r="AI34" s="262" t="s">
        <v>98</v>
      </c>
      <c r="AJ34" s="262" t="s">
        <v>98</v>
      </c>
      <c r="AK34" s="262" t="s">
        <v>98</v>
      </c>
      <c r="AL34" s="262" t="s">
        <v>98</v>
      </c>
      <c r="AM34" s="262" t="s">
        <v>98</v>
      </c>
      <c r="AN34" s="999">
        <f>AC34</f>
        <v>3.1809999999999998E-2</v>
      </c>
      <c r="AO34" s="262"/>
      <c r="AP34" s="263"/>
      <c r="AQ34" s="145"/>
      <c r="AR34" s="145">
        <v>6.2502130000000005</v>
      </c>
      <c r="AS34" s="145">
        <v>0</v>
      </c>
      <c r="AT34" s="145">
        <v>0</v>
      </c>
      <c r="AU34" s="264">
        <v>5.6179365000000008</v>
      </c>
      <c r="AV34" s="264">
        <v>0.15069580499999999</v>
      </c>
      <c r="AW34" s="265">
        <v>7.1696314999999995</v>
      </c>
      <c r="AX34" s="265">
        <v>4.6351180000000003</v>
      </c>
      <c r="AY34" s="265">
        <v>32750</v>
      </c>
      <c r="AZ34" s="265">
        <v>5.7104030000000003</v>
      </c>
      <c r="BA34" s="265">
        <v>0.19427495</v>
      </c>
      <c r="BB34" s="265">
        <v>217.52354999999997</v>
      </c>
      <c r="BC34" s="139">
        <f t="shared" si="5"/>
        <v>2.5345134999999992</v>
      </c>
      <c r="BD34" s="266">
        <f t="shared" si="6"/>
        <v>1489862.4646337628</v>
      </c>
      <c r="BE34" s="267">
        <f t="shared" si="7"/>
        <v>677.46801769063723</v>
      </c>
      <c r="BF34" s="267">
        <f t="shared" si="27"/>
        <v>14.408670126353368</v>
      </c>
      <c r="BG34" s="267">
        <f t="shared" si="28"/>
        <v>3.6343776450094105</v>
      </c>
      <c r="BH34" s="156">
        <f t="shared" si="29"/>
        <v>313.78291660585643</v>
      </c>
      <c r="BI34" s="152">
        <f t="shared" si="10"/>
        <v>0.45471849501032435</v>
      </c>
      <c r="BJ34" s="152">
        <f t="shared" si="30"/>
        <v>0.76456426382863152</v>
      </c>
      <c r="BK34" s="152">
        <f t="shared" si="31"/>
        <v>0.99140175427227795</v>
      </c>
      <c r="BL34" s="153">
        <f t="shared" si="12"/>
        <v>3.964549514038203</v>
      </c>
      <c r="BM34" s="153">
        <f t="shared" si="13"/>
        <v>2.0561842490103599</v>
      </c>
      <c r="BN34" s="154">
        <f t="shared" si="32"/>
        <v>0.35067671596166072</v>
      </c>
      <c r="BO34" s="266">
        <f t="shared" si="2"/>
        <v>1489862.4646337628</v>
      </c>
      <c r="BP34" s="266">
        <f t="shared" si="3"/>
        <v>1466182.8041496386</v>
      </c>
      <c r="BQ34" s="266">
        <f t="shared" si="4"/>
        <v>1371000.8645080165</v>
      </c>
      <c r="BR34" s="156">
        <f t="shared" si="15"/>
        <v>677.46801769063723</v>
      </c>
      <c r="BS34" s="157">
        <f t="shared" si="16"/>
        <v>0.56257513539909421</v>
      </c>
      <c r="BT34" s="139">
        <f>VLOOKUP($B34,'SAME R Results'!$AA$146:$AB$150,2)</f>
        <v>0.55000000000000004</v>
      </c>
      <c r="BU34" s="984">
        <f t="shared" si="17"/>
        <v>2.6354556036888304</v>
      </c>
      <c r="BV34" s="984">
        <f t="shared" si="18"/>
        <v>2.6227707015117669</v>
      </c>
      <c r="BW34" s="158">
        <f>VLOOKUP($B34,'SAME R Results'!$AA$146:$AC$150,3)</f>
        <v>0.9</v>
      </c>
      <c r="BX34" s="1054">
        <v>2.6354556036888304</v>
      </c>
      <c r="BY34" s="1049">
        <v>2.6227707015117669</v>
      </c>
      <c r="BZ34" s="1078">
        <v>391.70103302710129</v>
      </c>
      <c r="CA34" s="1782">
        <f>CA33</f>
        <v>4.7333333333333671</v>
      </c>
      <c r="CD34" s="744">
        <f t="shared" si="24"/>
        <v>0.39775299288066024</v>
      </c>
      <c r="CI34" s="1268">
        <v>34</v>
      </c>
      <c r="CJ34" s="1268" t="s">
        <v>92</v>
      </c>
      <c r="CK34" s="1268">
        <v>0.45471849501032435</v>
      </c>
      <c r="CL34" s="1268">
        <v>4.5919230664976378E-2</v>
      </c>
      <c r="CM34" s="1268">
        <v>3.0550936325312014E-2</v>
      </c>
      <c r="CO34" s="2039">
        <f t="shared" si="19"/>
        <v>2.5647620129478796</v>
      </c>
    </row>
    <row r="35" spans="1:93" s="182" customFormat="1" ht="13.5" customHeight="1" thickBot="1" x14ac:dyDescent="0.3">
      <c r="A35" s="268"/>
      <c r="B35" s="159"/>
      <c r="C35" s="163"/>
      <c r="D35" s="159"/>
      <c r="E35" s="159"/>
      <c r="F35" s="163"/>
      <c r="G35" s="160"/>
      <c r="H35" s="229"/>
      <c r="I35" s="162"/>
      <c r="J35" s="230"/>
      <c r="K35" s="230"/>
      <c r="L35" s="269"/>
      <c r="M35" s="230"/>
      <c r="N35" s="230"/>
      <c r="O35" s="230"/>
      <c r="P35" s="230"/>
      <c r="Q35" s="230"/>
      <c r="R35" s="230"/>
      <c r="S35" s="230"/>
      <c r="T35" s="230"/>
      <c r="U35" s="270"/>
      <c r="V35" s="270"/>
      <c r="W35" s="270"/>
      <c r="X35" s="270"/>
      <c r="Y35" s="270"/>
      <c r="Z35" s="270"/>
      <c r="AA35" s="270"/>
      <c r="AB35" s="270"/>
      <c r="AC35" s="165"/>
      <c r="AD35" s="331"/>
      <c r="AE35" s="159"/>
      <c r="AF35" s="159"/>
      <c r="AG35" s="159"/>
      <c r="AH35" s="159"/>
      <c r="AI35" s="159"/>
      <c r="AJ35" s="159"/>
      <c r="AK35" s="159"/>
      <c r="AL35" s="159"/>
      <c r="AM35" s="159"/>
      <c r="AN35" s="1001"/>
      <c r="AO35" s="159"/>
      <c r="AP35" s="230"/>
      <c r="AQ35" s="230"/>
      <c r="AR35" s="230"/>
      <c r="AS35" s="230"/>
      <c r="AT35" s="230"/>
      <c r="AU35" s="230"/>
      <c r="AV35" s="230"/>
      <c r="AW35" s="159"/>
      <c r="AX35" s="159"/>
      <c r="AY35" s="159"/>
      <c r="AZ35" s="159"/>
      <c r="BA35" s="159"/>
      <c r="BB35" s="159"/>
      <c r="BC35" s="163"/>
      <c r="BD35" s="271"/>
      <c r="BE35" s="272"/>
      <c r="BF35" s="272"/>
      <c r="BG35" s="272"/>
      <c r="BH35" s="175"/>
      <c r="BI35" s="174"/>
      <c r="BJ35" s="174"/>
      <c r="BK35" s="174"/>
      <c r="BL35" s="175"/>
      <c r="BM35" s="175"/>
      <c r="BN35" s="176"/>
      <c r="BO35" s="271"/>
      <c r="BP35" s="271"/>
      <c r="BQ35" s="271"/>
      <c r="BR35" s="175"/>
      <c r="BS35" s="234"/>
      <c r="BT35" s="163"/>
      <c r="BU35" s="982"/>
      <c r="BV35" s="982"/>
      <c r="BW35" s="235"/>
      <c r="BX35" s="1053"/>
      <c r="BY35" s="1048"/>
      <c r="BZ35" s="1080"/>
      <c r="CA35" s="1782"/>
      <c r="CD35" s="744"/>
      <c r="CE35" s="1270"/>
      <c r="CF35" s="1270"/>
      <c r="CG35" s="1270"/>
      <c r="CH35" s="1270"/>
      <c r="CN35" s="2011"/>
      <c r="CO35" s="2039" t="e">
        <f t="shared" si="19"/>
        <v>#DIV/0!</v>
      </c>
    </row>
    <row r="36" spans="1:93" ht="13.5" customHeight="1" x14ac:dyDescent="0.25">
      <c r="A36" s="273">
        <v>6</v>
      </c>
      <c r="B36" s="61" t="s">
        <v>92</v>
      </c>
      <c r="C36" s="274" t="s">
        <v>164</v>
      </c>
      <c r="D36" s="275" t="s">
        <v>165</v>
      </c>
      <c r="E36" s="275">
        <v>1</v>
      </c>
      <c r="F36" s="274">
        <v>67</v>
      </c>
      <c r="G36" s="276" t="s">
        <v>166</v>
      </c>
      <c r="H36" s="186">
        <v>236</v>
      </c>
      <c r="I36" s="187">
        <v>40414</v>
      </c>
      <c r="J36" s="184"/>
      <c r="K36" s="188">
        <v>8.1</v>
      </c>
      <c r="L36" s="277">
        <v>1.35</v>
      </c>
      <c r="M36" s="188">
        <v>60</v>
      </c>
      <c r="N36" s="188">
        <v>720</v>
      </c>
      <c r="O36" s="188">
        <v>8</v>
      </c>
      <c r="P36" s="188" t="s">
        <v>97</v>
      </c>
      <c r="Q36" s="188" t="s">
        <v>97</v>
      </c>
      <c r="R36" s="188">
        <v>750.85714285714289</v>
      </c>
      <c r="S36" s="188" t="s">
        <v>98</v>
      </c>
      <c r="T36" s="278">
        <v>300</v>
      </c>
      <c r="U36" s="188" t="s">
        <v>98</v>
      </c>
      <c r="V36" s="188" t="s">
        <v>98</v>
      </c>
      <c r="W36" s="188" t="s">
        <v>98</v>
      </c>
      <c r="X36" s="278" t="s">
        <v>98</v>
      </c>
      <c r="Y36" s="278" t="s">
        <v>98</v>
      </c>
      <c r="Z36" s="188" t="s">
        <v>98</v>
      </c>
      <c r="AA36" s="188">
        <v>10</v>
      </c>
      <c r="AB36" s="188" t="s">
        <v>98</v>
      </c>
      <c r="AC36" s="279">
        <v>3.1809999999999998E-2</v>
      </c>
      <c r="AD36" s="1986"/>
      <c r="AE36" s="184">
        <v>0</v>
      </c>
      <c r="AF36" s="280">
        <v>0</v>
      </c>
      <c r="AG36" s="194"/>
      <c r="AH36" s="194"/>
      <c r="AI36" s="194"/>
      <c r="AJ36" s="194"/>
      <c r="AK36" s="194"/>
      <c r="AL36" s="194"/>
      <c r="AM36" s="194"/>
      <c r="AN36" s="1003"/>
      <c r="AO36" s="194"/>
      <c r="AP36" s="194"/>
      <c r="AQ36" s="194"/>
      <c r="AR36" s="281">
        <v>6.2453619999999983</v>
      </c>
      <c r="AS36" s="281">
        <v>4.4173289999999996</v>
      </c>
      <c r="AT36" s="281">
        <v>5.0926355000000001</v>
      </c>
      <c r="AU36" s="281">
        <v>5.843048500000001</v>
      </c>
      <c r="AV36" s="281">
        <v>5.2383415000000003E-2</v>
      </c>
      <c r="AW36" s="281">
        <v>6.8808900000000008</v>
      </c>
      <c r="AX36" s="281">
        <v>4.7017359999999986</v>
      </c>
      <c r="AY36" s="281">
        <v>29840</v>
      </c>
      <c r="AZ36" s="281">
        <v>5.0561219999999993</v>
      </c>
      <c r="BA36" s="281">
        <v>9.678645000000001E-2</v>
      </c>
      <c r="BB36" s="281">
        <v>150.76660000000001</v>
      </c>
      <c r="BC36" s="66">
        <f t="shared" si="5"/>
        <v>2.1791540000000023</v>
      </c>
      <c r="BD36" s="282">
        <f t="shared" si="6"/>
        <v>1352021.2260295507</v>
      </c>
      <c r="BE36" s="283">
        <f t="shared" si="7"/>
        <v>520.57349289091769</v>
      </c>
      <c r="BF36" s="283">
        <f>AU36-AV36</f>
        <v>5.7906650850000005</v>
      </c>
      <c r="BG36" s="283">
        <f>(AZ36-BA36)/4</f>
        <v>1.2398338874999999</v>
      </c>
      <c r="BH36" s="83">
        <f t="shared" ref="BH36:BH41" si="33">BB36*BV36*BT36</f>
        <v>189.82535759302968</v>
      </c>
      <c r="BI36" s="196">
        <f t="shared" si="10"/>
        <v>0.38503352082694281</v>
      </c>
      <c r="BJ36" s="196">
        <f t="shared" ref="BJ36:BJ41" si="34">10*(BH36/BD36*6/PI()/BW36)^(1/3)</f>
        <v>0.66789756739767003</v>
      </c>
      <c r="BK36" s="196">
        <f t="shared" ref="BK36:BK41" si="35">SQRT(6/PI()*BH36/BE36/BW36)</f>
        <v>0.87966137347638507</v>
      </c>
      <c r="BL36" s="197">
        <f t="shared" si="12"/>
        <v>4.6705168679300204</v>
      </c>
      <c r="BM36" s="197">
        <f t="shared" si="13"/>
        <v>2.1004718117092902</v>
      </c>
      <c r="BN36" s="198">
        <f t="shared" ref="BN36:BN41" si="36">BJ36/EXP(1.5*(LN(BM36))^2)</f>
        <v>0.29234312166121146</v>
      </c>
      <c r="BO36" s="282">
        <f t="shared" si="2"/>
        <v>1352021.2260295507</v>
      </c>
      <c r="BP36" s="282">
        <f t="shared" si="3"/>
        <v>1330445.620873939</v>
      </c>
      <c r="BQ36" s="282">
        <f t="shared" si="4"/>
        <v>1246450.8519333545</v>
      </c>
      <c r="BR36" s="83">
        <f t="shared" si="15"/>
        <v>520.57349289091769</v>
      </c>
      <c r="BS36" s="84">
        <f t="shared" si="16"/>
        <v>0.4836975051052122</v>
      </c>
      <c r="BT36" s="66">
        <f>VLOOKUP($B36,'SAME R Results'!$AA$146:$AB$150,2)</f>
        <v>0.55000000000000004</v>
      </c>
      <c r="BU36" s="982">
        <f t="shared" si="17"/>
        <v>2.2980011957204698</v>
      </c>
      <c r="BV36" s="982">
        <f t="shared" si="18"/>
        <v>2.2892140156076244</v>
      </c>
      <c r="BW36" s="85">
        <f>VLOOKUP($B36,'SAME R Results'!$AA$146:$AC$150,3)</f>
        <v>0.9</v>
      </c>
      <c r="BX36" s="1052">
        <v>2.2980011957204698</v>
      </c>
      <c r="BY36" s="1047">
        <v>2.2892140156076244</v>
      </c>
      <c r="BZ36" s="1081">
        <v>380.48331224437908</v>
      </c>
      <c r="CA36" s="1783"/>
      <c r="CD36" s="744"/>
      <c r="CI36" s="1268">
        <v>36</v>
      </c>
      <c r="CJ36" s="1268" t="s">
        <v>92</v>
      </c>
      <c r="CK36" s="1268">
        <v>0.38503352082694281</v>
      </c>
      <c r="CL36" s="1268">
        <v>3.0505224161962184E-2</v>
      </c>
      <c r="CM36" s="1268">
        <v>4.7439301101104864E-2</v>
      </c>
      <c r="CO36" s="2039">
        <f t="shared" si="19"/>
        <v>0.99103491696158252</v>
      </c>
    </row>
    <row r="37" spans="1:93" ht="13.5" customHeight="1" x14ac:dyDescent="0.25">
      <c r="A37" s="243">
        <v>6</v>
      </c>
      <c r="B37" s="1223" t="s">
        <v>99</v>
      </c>
      <c r="C37" s="93" t="s">
        <v>167</v>
      </c>
      <c r="D37" s="285" t="s">
        <v>168</v>
      </c>
      <c r="E37" s="117">
        <v>2</v>
      </c>
      <c r="F37" s="287">
        <v>68</v>
      </c>
      <c r="G37" s="118" t="s">
        <v>166</v>
      </c>
      <c r="H37" s="199">
        <v>236</v>
      </c>
      <c r="I37" s="200">
        <v>40414</v>
      </c>
      <c r="J37" s="117"/>
      <c r="K37" s="132">
        <v>8.1</v>
      </c>
      <c r="L37" s="286">
        <v>1.28</v>
      </c>
      <c r="M37" s="132">
        <v>60</v>
      </c>
      <c r="N37" s="132">
        <v>720</v>
      </c>
      <c r="O37" s="132">
        <v>8</v>
      </c>
      <c r="P37" s="132" t="s">
        <v>97</v>
      </c>
      <c r="Q37" s="132" t="s">
        <v>97</v>
      </c>
      <c r="R37" s="132">
        <v>747.14285714285711</v>
      </c>
      <c r="S37" s="132" t="s">
        <v>98</v>
      </c>
      <c r="T37" s="287">
        <v>90</v>
      </c>
      <c r="U37" s="132" t="s">
        <v>98</v>
      </c>
      <c r="V37" s="132" t="s">
        <v>98</v>
      </c>
      <c r="W37" s="132" t="s">
        <v>98</v>
      </c>
      <c r="X37" s="287" t="s">
        <v>97</v>
      </c>
      <c r="Y37" s="287" t="s">
        <v>98</v>
      </c>
      <c r="Z37" s="132" t="s">
        <v>98</v>
      </c>
      <c r="AA37" s="132">
        <v>10</v>
      </c>
      <c r="AB37" s="132" t="s">
        <v>98</v>
      </c>
      <c r="AC37" s="288">
        <v>3.852706928546E-2</v>
      </c>
      <c r="AD37" s="1987"/>
      <c r="AE37" s="117">
        <v>0</v>
      </c>
      <c r="AF37" s="289">
        <v>0</v>
      </c>
      <c r="AG37" s="120"/>
      <c r="AH37" s="120"/>
      <c r="AI37" s="120"/>
      <c r="AJ37" s="120"/>
      <c r="AK37" s="120"/>
      <c r="AL37" s="120"/>
      <c r="AM37" s="120"/>
      <c r="AN37" s="1004"/>
      <c r="AO37" s="120"/>
      <c r="AP37" s="120"/>
      <c r="AQ37" s="120"/>
      <c r="AR37" s="253">
        <v>6.2574299999999994</v>
      </c>
      <c r="AS37" s="253">
        <v>4.5798335000000003</v>
      </c>
      <c r="AT37" s="253">
        <v>5.1029809999999989</v>
      </c>
      <c r="AU37" s="253">
        <v>1.903838575</v>
      </c>
      <c r="AV37" s="253">
        <v>3.7948599999999985E-2</v>
      </c>
      <c r="AW37" s="253">
        <v>6.1075134999999996</v>
      </c>
      <c r="AX37" s="253">
        <v>4.6727299999999996</v>
      </c>
      <c r="AY37" s="253">
        <v>33300</v>
      </c>
      <c r="AZ37" s="253">
        <v>1.7997059249999996</v>
      </c>
      <c r="BA37" s="253">
        <v>8.7646505E-2</v>
      </c>
      <c r="BB37" s="253">
        <v>56.926549999999999</v>
      </c>
      <c r="BC37" s="93">
        <f t="shared" si="5"/>
        <v>1.4347835</v>
      </c>
      <c r="BD37" s="257">
        <f t="shared" si="6"/>
        <v>1251718.8795930552</v>
      </c>
      <c r="BE37" s="258">
        <f t="shared" si="7"/>
        <v>287.95164607953711</v>
      </c>
      <c r="BF37" s="258">
        <f>AU37-AV37</f>
        <v>1.865889975</v>
      </c>
      <c r="BG37" s="258">
        <f>(AZ37-BA37)/4</f>
        <v>0.42801485499999992</v>
      </c>
      <c r="BH37" s="114">
        <f t="shared" si="33"/>
        <v>35.147288413873866</v>
      </c>
      <c r="BI37" s="122">
        <f t="shared" si="10"/>
        <v>0.23004498116474259</v>
      </c>
      <c r="BJ37" s="122">
        <f t="shared" si="34"/>
        <v>0.3771048633840024</v>
      </c>
      <c r="BK37" s="122">
        <f t="shared" si="35"/>
        <v>0.48282174204031963</v>
      </c>
      <c r="BL37" s="123">
        <f t="shared" si="12"/>
        <v>4.3594047103809057</v>
      </c>
      <c r="BM37" s="123">
        <f t="shared" si="13"/>
        <v>2.0198596954229169</v>
      </c>
      <c r="BN37" s="124">
        <f t="shared" si="36"/>
        <v>0.17967517541300185</v>
      </c>
      <c r="BO37" s="257">
        <f t="shared" si="2"/>
        <v>1251718.8795930552</v>
      </c>
      <c r="BP37" s="257">
        <f t="shared" si="3"/>
        <v>1231839.350363225</v>
      </c>
      <c r="BQ37" s="257">
        <f t="shared" si="4"/>
        <v>1151456.9060860847</v>
      </c>
      <c r="BR37" s="114">
        <f t="shared" si="15"/>
        <v>287.95164607953711</v>
      </c>
      <c r="BS37" s="115">
        <f t="shared" si="16"/>
        <v>0.31847276480511405</v>
      </c>
      <c r="BT37" s="93">
        <f>VLOOKUP($B37,'SAME R Results'!$AA$146:$AB$150,2)</f>
        <v>0.28000000000000003</v>
      </c>
      <c r="BU37" s="983">
        <f t="shared" si="17"/>
        <v>1</v>
      </c>
      <c r="BV37" s="983">
        <f t="shared" si="18"/>
        <v>2.2050524763849122</v>
      </c>
      <c r="BW37" s="116">
        <f>VLOOKUP($B37,'SAME R Results'!$AA$146:$AC$150,3)</f>
        <v>1</v>
      </c>
      <c r="BX37" s="1052">
        <v>2.2129620703455464</v>
      </c>
      <c r="BY37" s="1047">
        <v>2.2050524763849122</v>
      </c>
      <c r="BZ37" s="1077">
        <v>297.38147020835208</v>
      </c>
      <c r="CA37" s="1783"/>
      <c r="CD37" s="744"/>
      <c r="CI37" s="1268">
        <v>37</v>
      </c>
      <c r="CJ37" s="1268" t="s">
        <v>99</v>
      </c>
      <c r="CK37" s="1268">
        <v>0.23004498116474259</v>
      </c>
      <c r="CL37" s="1268">
        <v>5.3087736186882284E-2</v>
      </c>
      <c r="CM37" s="1268">
        <v>2.9772658351645803E-2</v>
      </c>
      <c r="CO37" s="2039">
        <f t="shared" si="19"/>
        <v>0.98006732267203911</v>
      </c>
    </row>
    <row r="38" spans="1:93" ht="13.5" customHeight="1" x14ac:dyDescent="0.25">
      <c r="A38" s="243">
        <v>6</v>
      </c>
      <c r="B38" s="117" t="s">
        <v>104</v>
      </c>
      <c r="C38" s="93" t="s">
        <v>169</v>
      </c>
      <c r="D38" s="285" t="s">
        <v>170</v>
      </c>
      <c r="E38" s="117">
        <v>3</v>
      </c>
      <c r="F38" s="287">
        <v>69</v>
      </c>
      <c r="G38" s="118" t="s">
        <v>166</v>
      </c>
      <c r="H38" s="199">
        <v>236</v>
      </c>
      <c r="I38" s="200">
        <v>40414</v>
      </c>
      <c r="J38" s="117"/>
      <c r="K38" s="132">
        <v>8.1</v>
      </c>
      <c r="L38" s="286">
        <v>1.45</v>
      </c>
      <c r="M38" s="132">
        <v>60</v>
      </c>
      <c r="N38" s="132">
        <v>720</v>
      </c>
      <c r="O38" s="132">
        <v>8</v>
      </c>
      <c r="P38" s="132" t="s">
        <v>97</v>
      </c>
      <c r="Q38" s="132" t="s">
        <v>97</v>
      </c>
      <c r="R38" s="132">
        <v>744.57142857142856</v>
      </c>
      <c r="S38" s="132" t="s">
        <v>98</v>
      </c>
      <c r="T38" s="287">
        <v>45</v>
      </c>
      <c r="U38" s="132" t="s">
        <v>98</v>
      </c>
      <c r="V38" s="2006" t="s">
        <v>97</v>
      </c>
      <c r="W38" s="132" t="s">
        <v>98</v>
      </c>
      <c r="X38" s="287" t="s">
        <v>97</v>
      </c>
      <c r="Y38" s="287" t="s">
        <v>97</v>
      </c>
      <c r="Z38" s="132" t="s">
        <v>98</v>
      </c>
      <c r="AA38" s="132">
        <v>10</v>
      </c>
      <c r="AB38" s="132" t="s">
        <v>98</v>
      </c>
      <c r="AC38" s="288">
        <v>5.19567251427413E-2</v>
      </c>
      <c r="AD38" s="1987"/>
      <c r="AE38" s="117">
        <v>0</v>
      </c>
      <c r="AF38" s="289">
        <v>0</v>
      </c>
      <c r="AG38" s="120"/>
      <c r="AH38" s="120"/>
      <c r="AI38" s="120"/>
      <c r="AJ38" s="120"/>
      <c r="AK38" s="120"/>
      <c r="AL38" s="120"/>
      <c r="AM38" s="120"/>
      <c r="AN38" s="1004"/>
      <c r="AO38" s="120"/>
      <c r="AP38" s="120"/>
      <c r="AQ38" s="120"/>
      <c r="AR38" s="253">
        <v>5.0415189999999992</v>
      </c>
      <c r="AS38" s="253">
        <v>4.6750034999999999</v>
      </c>
      <c r="AT38" s="253">
        <v>5.1367965</v>
      </c>
      <c r="AU38" s="253">
        <v>0</v>
      </c>
      <c r="AV38" s="253">
        <v>0</v>
      </c>
      <c r="AW38" s="253">
        <v>6.5043949999999997</v>
      </c>
      <c r="AX38" s="1996">
        <v>4.6807259999999999</v>
      </c>
      <c r="AY38" s="253">
        <v>30275</v>
      </c>
      <c r="AZ38" s="253">
        <v>0</v>
      </c>
      <c r="BA38" s="253">
        <v>0</v>
      </c>
      <c r="BB38" s="253">
        <v>37.934999999999995</v>
      </c>
      <c r="BC38" s="93">
        <f t="shared" si="5"/>
        <v>1.8236689999999998</v>
      </c>
      <c r="BD38" s="257">
        <f t="shared" si="6"/>
        <v>840335.70495541021</v>
      </c>
      <c r="BE38" s="258">
        <f t="shared" si="7"/>
        <v>397.56403067241467</v>
      </c>
      <c r="BF38" s="258"/>
      <c r="BG38" s="258"/>
      <c r="BH38" s="114">
        <f t="shared" si="33"/>
        <v>85.733099999999979</v>
      </c>
      <c r="BI38" s="122">
        <f t="shared" si="10"/>
        <v>0.47310143830376716</v>
      </c>
      <c r="BJ38" s="122">
        <f t="shared" si="34"/>
        <v>0.44575012050849505</v>
      </c>
      <c r="BK38" s="122">
        <f t="shared" si="35"/>
        <v>0.43267327381544524</v>
      </c>
      <c r="BL38" s="123"/>
      <c r="BM38" s="123" t="e">
        <f t="shared" si="13"/>
        <v>#NUM!</v>
      </c>
      <c r="BN38" s="124" t="e">
        <f t="shared" si="36"/>
        <v>#NUM!</v>
      </c>
      <c r="BO38" s="257">
        <f t="shared" si="2"/>
        <v>840335.70495541021</v>
      </c>
      <c r="BP38" s="257">
        <f t="shared" si="3"/>
        <v>826933.68629301421</v>
      </c>
      <c r="BQ38" s="257">
        <f t="shared" si="4"/>
        <v>774505.57198218454</v>
      </c>
      <c r="BR38" s="114">
        <f t="shared" si="15"/>
        <v>397.56403067241467</v>
      </c>
      <c r="BS38" s="115">
        <f t="shared" si="16"/>
        <v>0.40479201811240334</v>
      </c>
      <c r="BT38" s="93">
        <f>VLOOKUP($B38,'SAME R Results'!$AA$146:$AB$150,2)</f>
        <v>2.2599999999999998</v>
      </c>
      <c r="BU38" s="983">
        <f t="shared" si="17"/>
        <v>1</v>
      </c>
      <c r="BV38" s="983">
        <f t="shared" si="18"/>
        <v>1</v>
      </c>
      <c r="BW38" s="116">
        <f>VLOOKUP($B38,'SAME R Results'!$AA$146:$AC$150,3)</f>
        <v>2.2000000000000002</v>
      </c>
      <c r="BX38" s="1052"/>
      <c r="BY38" s="1047"/>
      <c r="BZ38" s="1077">
        <v>527.99672644531518</v>
      </c>
      <c r="CA38" s="1783"/>
      <c r="CD38" s="744"/>
      <c r="CO38" s="2039" t="e">
        <f t="shared" si="19"/>
        <v>#DIV/0!</v>
      </c>
    </row>
    <row r="39" spans="1:93" ht="13.5" customHeight="1" x14ac:dyDescent="0.25">
      <c r="A39" s="243">
        <v>6</v>
      </c>
      <c r="B39" s="241" t="s">
        <v>108</v>
      </c>
      <c r="C39" s="290" t="s">
        <v>171</v>
      </c>
      <c r="D39" s="241" t="s">
        <v>172</v>
      </c>
      <c r="E39" s="241">
        <v>4</v>
      </c>
      <c r="F39" s="290">
        <v>70</v>
      </c>
      <c r="G39" s="118" t="s">
        <v>166</v>
      </c>
      <c r="H39" s="199">
        <v>236</v>
      </c>
      <c r="I39" s="200">
        <v>40414</v>
      </c>
      <c r="J39" s="117"/>
      <c r="K39" s="132">
        <v>8.1</v>
      </c>
      <c r="L39" s="286">
        <v>1.48</v>
      </c>
      <c r="M39" s="132">
        <v>60</v>
      </c>
      <c r="N39" s="132">
        <v>720</v>
      </c>
      <c r="O39" s="132">
        <v>8</v>
      </c>
      <c r="P39" s="132" t="s">
        <v>97</v>
      </c>
      <c r="Q39" s="132" t="s">
        <v>97</v>
      </c>
      <c r="R39" s="132">
        <v>747</v>
      </c>
      <c r="S39" s="132" t="s">
        <v>98</v>
      </c>
      <c r="T39" s="287">
        <v>60</v>
      </c>
      <c r="U39" s="132" t="s">
        <v>98</v>
      </c>
      <c r="V39" s="2006" t="s">
        <v>97</v>
      </c>
      <c r="W39" s="132" t="s">
        <v>98</v>
      </c>
      <c r="X39" s="287" t="s">
        <v>97</v>
      </c>
      <c r="Y39" s="287" t="s">
        <v>97</v>
      </c>
      <c r="Z39" s="132" t="s">
        <v>98</v>
      </c>
      <c r="AA39" s="132">
        <v>10</v>
      </c>
      <c r="AB39" s="132" t="s">
        <v>98</v>
      </c>
      <c r="AC39" s="288">
        <v>3.852706928546E-2</v>
      </c>
      <c r="AD39" s="1987"/>
      <c r="AE39" s="117">
        <v>0</v>
      </c>
      <c r="AF39" s="289">
        <v>0</v>
      </c>
      <c r="AG39" s="120"/>
      <c r="AH39" s="120"/>
      <c r="AI39" s="120"/>
      <c r="AJ39" s="120"/>
      <c r="AK39" s="120"/>
      <c r="AL39" s="120"/>
      <c r="AM39" s="120"/>
      <c r="AN39" s="1004"/>
      <c r="AO39" s="120"/>
      <c r="AP39" s="120"/>
      <c r="AQ39" s="120"/>
      <c r="AR39" s="253">
        <v>0.89775074999999982</v>
      </c>
      <c r="AS39" s="253">
        <v>4.8226310000000003</v>
      </c>
      <c r="AT39" s="253">
        <v>5.140595499999999</v>
      </c>
      <c r="AU39" s="253">
        <v>0</v>
      </c>
      <c r="AV39" s="253">
        <v>0</v>
      </c>
      <c r="AW39" s="253">
        <v>5.7099604999999993</v>
      </c>
      <c r="AX39" s="1996">
        <v>4.7415919999999989</v>
      </c>
      <c r="AY39" s="253">
        <v>29740</v>
      </c>
      <c r="AZ39" s="253">
        <v>0</v>
      </c>
      <c r="BA39" s="253">
        <v>0</v>
      </c>
      <c r="BB39" s="253">
        <v>16.565649999999998</v>
      </c>
      <c r="BC39" s="93">
        <f t="shared" si="5"/>
        <v>0.96836850000000041</v>
      </c>
      <c r="BD39" s="257">
        <f t="shared" si="6"/>
        <v>1112405.3813294948</v>
      </c>
      <c r="BE39" s="258">
        <f t="shared" si="7"/>
        <v>179.10369913787741</v>
      </c>
      <c r="BF39" s="258"/>
      <c r="BG39" s="258"/>
      <c r="BH39" s="114">
        <f t="shared" si="33"/>
        <v>7.4545424999999996</v>
      </c>
      <c r="BI39" s="122">
        <f t="shared" si="10"/>
        <v>0.16100578273346813</v>
      </c>
      <c r="BJ39" s="122">
        <f t="shared" si="34"/>
        <v>0.20810873807384611</v>
      </c>
      <c r="BK39" s="122">
        <f t="shared" si="35"/>
        <v>0.23659999785592919</v>
      </c>
      <c r="BL39" s="123"/>
      <c r="BM39" s="123">
        <f t="shared" si="13"/>
        <v>1.6596009485865952</v>
      </c>
      <c r="BN39" s="124">
        <f t="shared" si="36"/>
        <v>0.14161754256505463</v>
      </c>
      <c r="BO39" s="257">
        <f t="shared" si="2"/>
        <v>1112405.3813294948</v>
      </c>
      <c r="BP39" s="257">
        <f t="shared" si="3"/>
        <v>1094651.1110803911</v>
      </c>
      <c r="BQ39" s="257">
        <f t="shared" si="4"/>
        <v>1025610.157555181</v>
      </c>
      <c r="BR39" s="114">
        <f t="shared" si="15"/>
        <v>179.10369913787741</v>
      </c>
      <c r="BS39" s="115">
        <f t="shared" si="16"/>
        <v>0.21494461955074143</v>
      </c>
      <c r="BT39" s="93">
        <f>VLOOKUP($B39,'SAME R Results'!$AA$146:$AB$150,2)</f>
        <v>0.45</v>
      </c>
      <c r="BU39" s="983">
        <f t="shared" si="17"/>
        <v>1</v>
      </c>
      <c r="BV39" s="983">
        <f t="shared" si="18"/>
        <v>1</v>
      </c>
      <c r="BW39" s="116">
        <f>VLOOKUP($B39,'SAME R Results'!$AA$146:$AC$150,3)</f>
        <v>1.42</v>
      </c>
      <c r="BX39" s="1052"/>
      <c r="BY39" s="1047"/>
      <c r="BZ39" s="1077">
        <v>576.76029004518568</v>
      </c>
      <c r="CA39" s="1783"/>
      <c r="CD39" s="744"/>
      <c r="CO39" s="2039" t="e">
        <f t="shared" si="19"/>
        <v>#DIV/0!</v>
      </c>
    </row>
    <row r="40" spans="1:93" ht="13.5" customHeight="1" x14ac:dyDescent="0.25">
      <c r="A40" s="243">
        <v>6</v>
      </c>
      <c r="B40" s="247" t="s">
        <v>114</v>
      </c>
      <c r="C40" s="93" t="s">
        <v>173</v>
      </c>
      <c r="D40" s="285" t="s">
        <v>174</v>
      </c>
      <c r="E40" s="117">
        <v>5</v>
      </c>
      <c r="F40" s="287">
        <v>71</v>
      </c>
      <c r="G40" s="118" t="s">
        <v>166</v>
      </c>
      <c r="H40" s="199">
        <v>236</v>
      </c>
      <c r="I40" s="200">
        <v>40414</v>
      </c>
      <c r="J40" s="117"/>
      <c r="K40" s="132">
        <v>8.1</v>
      </c>
      <c r="L40" s="286">
        <v>1.23</v>
      </c>
      <c r="M40" s="132">
        <v>60</v>
      </c>
      <c r="N40" s="132">
        <v>720</v>
      </c>
      <c r="O40" s="132">
        <v>8</v>
      </c>
      <c r="P40" s="132" t="s">
        <v>97</v>
      </c>
      <c r="Q40" s="132" t="s">
        <v>97</v>
      </c>
      <c r="R40" s="132">
        <v>750.42857142857144</v>
      </c>
      <c r="S40" s="132" t="s">
        <v>98</v>
      </c>
      <c r="T40" s="287">
        <v>45</v>
      </c>
      <c r="U40" s="132" t="s">
        <v>98</v>
      </c>
      <c r="V40" s="2006" t="s">
        <v>97</v>
      </c>
      <c r="W40" s="132" t="s">
        <v>98</v>
      </c>
      <c r="X40" s="287" t="s">
        <v>98</v>
      </c>
      <c r="Y40" s="287" t="s">
        <v>98</v>
      </c>
      <c r="Z40" s="132" t="s">
        <v>98</v>
      </c>
      <c r="AA40" s="132">
        <v>10</v>
      </c>
      <c r="AB40" s="132" t="s">
        <v>98</v>
      </c>
      <c r="AC40" s="288">
        <v>3.852706928546E-2</v>
      </c>
      <c r="AD40" s="1987"/>
      <c r="AE40" s="117">
        <v>0</v>
      </c>
      <c r="AF40" s="289">
        <v>0</v>
      </c>
      <c r="AG40" s="120"/>
      <c r="AH40" s="120"/>
      <c r="AI40" s="120"/>
      <c r="AJ40" s="120"/>
      <c r="AK40" s="120"/>
      <c r="AL40" s="120"/>
      <c r="AM40" s="120"/>
      <c r="AN40" s="1004"/>
      <c r="AO40" s="120"/>
      <c r="AP40" s="120"/>
      <c r="AQ40" s="120"/>
      <c r="AR40" s="253">
        <v>6.1209414999999989</v>
      </c>
      <c r="AS40" s="253">
        <v>4.5073549999999996</v>
      </c>
      <c r="AT40" s="253">
        <v>5.1140445000000003</v>
      </c>
      <c r="AU40" s="253">
        <v>0</v>
      </c>
      <c r="AV40" s="253">
        <v>0</v>
      </c>
      <c r="AW40" s="253">
        <v>6.6638030000000015</v>
      </c>
      <c r="AX40" s="253">
        <v>4.7256469999999995</v>
      </c>
      <c r="AY40" s="253">
        <v>35850</v>
      </c>
      <c r="AZ40" s="253">
        <v>0</v>
      </c>
      <c r="BA40" s="253">
        <v>0</v>
      </c>
      <c r="BB40" s="253">
        <v>51.400150000000011</v>
      </c>
      <c r="BC40" s="93">
        <f t="shared" si="5"/>
        <v>1.938156000000002</v>
      </c>
      <c r="BD40" s="257">
        <f t="shared" si="6"/>
        <v>1352316.8506269613</v>
      </c>
      <c r="BE40" s="258">
        <f t="shared" si="7"/>
        <v>434.3353275439394</v>
      </c>
      <c r="BF40" s="258"/>
      <c r="BG40" s="258"/>
      <c r="BH40" s="114">
        <f t="shared" si="33"/>
        <v>57.835264772096366</v>
      </c>
      <c r="BI40" s="122">
        <f t="shared" si="10"/>
        <v>0.32117867003030603</v>
      </c>
      <c r="BJ40" s="122">
        <f t="shared" si="34"/>
        <v>0.43388224844250989</v>
      </c>
      <c r="BK40" s="122">
        <f t="shared" si="35"/>
        <v>0.50429478306852937</v>
      </c>
      <c r="BL40" s="123"/>
      <c r="BM40" s="123">
        <f t="shared" si="13"/>
        <v>1.7305341707926598</v>
      </c>
      <c r="BN40" s="124">
        <f t="shared" si="36"/>
        <v>0.27633385905082264</v>
      </c>
      <c r="BO40" s="257">
        <f t="shared" si="2"/>
        <v>1352316.8506269613</v>
      </c>
      <c r="BP40" s="257">
        <f t="shared" si="3"/>
        <v>1330915.0151047567</v>
      </c>
      <c r="BQ40" s="257">
        <f t="shared" si="4"/>
        <v>1242004.3462288149</v>
      </c>
      <c r="BR40" s="114">
        <f t="shared" si="15"/>
        <v>434.3353275439394</v>
      </c>
      <c r="BS40" s="115">
        <f t="shared" si="16"/>
        <v>0.43020420847021262</v>
      </c>
      <c r="BT40" s="93">
        <f>VLOOKUP($B40,'SAME R Results'!$AA$146:$AB$150,2)</f>
        <v>0.48</v>
      </c>
      <c r="BU40" s="983">
        <f t="shared" si="17"/>
        <v>2.3535423223249863</v>
      </c>
      <c r="BV40" s="983">
        <f t="shared" si="18"/>
        <v>2.3441592085211309</v>
      </c>
      <c r="BW40" s="116">
        <f>VLOOKUP($B40,'SAME R Results'!$AA$146:$AC$150,3)</f>
        <v>1</v>
      </c>
      <c r="BX40" s="1052">
        <v>2.3535423223249863</v>
      </c>
      <c r="BY40" s="1047">
        <v>2.3441592085211309</v>
      </c>
      <c r="BZ40" s="1077">
        <v>245.32659055169475</v>
      </c>
      <c r="CA40" s="1783"/>
      <c r="CD40" s="744"/>
      <c r="CO40" s="2039" t="e">
        <f t="shared" si="19"/>
        <v>#DIV/0!</v>
      </c>
    </row>
    <row r="41" spans="1:93" ht="13.5" customHeight="1" thickBot="1" x14ac:dyDescent="0.3">
      <c r="A41" s="259">
        <v>6</v>
      </c>
      <c r="B41" s="134" t="s">
        <v>92</v>
      </c>
      <c r="C41" s="260" t="s">
        <v>175</v>
      </c>
      <c r="D41" s="134" t="s">
        <v>176</v>
      </c>
      <c r="E41" s="134">
        <v>6</v>
      </c>
      <c r="F41" s="260">
        <v>72</v>
      </c>
      <c r="G41" s="291" t="s">
        <v>177</v>
      </c>
      <c r="H41" s="218">
        <v>237</v>
      </c>
      <c r="I41" s="219">
        <v>40415</v>
      </c>
      <c r="J41" s="145"/>
      <c r="K41" s="132">
        <v>8.1</v>
      </c>
      <c r="L41" s="146">
        <v>1.327</v>
      </c>
      <c r="M41" s="146">
        <v>60</v>
      </c>
      <c r="N41" s="146">
        <v>11</v>
      </c>
      <c r="O41" s="145">
        <v>8</v>
      </c>
      <c r="P41" s="145" t="s">
        <v>97</v>
      </c>
      <c r="Q41" s="145" t="s">
        <v>97</v>
      </c>
      <c r="R41" s="145">
        <v>42.428571428571431</v>
      </c>
      <c r="S41" s="145" t="s">
        <v>98</v>
      </c>
      <c r="T41" s="145">
        <v>60</v>
      </c>
      <c r="U41" s="292" t="s">
        <v>98</v>
      </c>
      <c r="V41" s="292" t="s">
        <v>97</v>
      </c>
      <c r="W41" s="292" t="s">
        <v>98</v>
      </c>
      <c r="X41" s="292" t="s">
        <v>97</v>
      </c>
      <c r="Y41" s="292" t="s">
        <v>98</v>
      </c>
      <c r="Z41" s="292" t="s">
        <v>98</v>
      </c>
      <c r="AA41" s="292">
        <v>10</v>
      </c>
      <c r="AB41" s="292" t="s">
        <v>98</v>
      </c>
      <c r="AC41" s="316">
        <v>3.1809999999999998E-2</v>
      </c>
      <c r="AD41" s="1988"/>
      <c r="AE41" s="145">
        <v>0</v>
      </c>
      <c r="AF41" s="145"/>
      <c r="AG41" s="145"/>
      <c r="AH41" s="145"/>
      <c r="AI41" s="145"/>
      <c r="AJ41" s="145"/>
      <c r="AK41" s="145"/>
      <c r="AL41" s="145"/>
      <c r="AM41" s="145"/>
      <c r="AN41" s="1005"/>
      <c r="AO41" s="145"/>
      <c r="AP41" s="145"/>
      <c r="AQ41" s="145"/>
      <c r="AR41" s="293">
        <v>6.2547449999999998</v>
      </c>
      <c r="AS41" s="293">
        <v>4.3222510000000005</v>
      </c>
      <c r="AT41" s="293">
        <v>5.1131440000000001</v>
      </c>
      <c r="AU41" s="293">
        <v>0</v>
      </c>
      <c r="AV41" s="293">
        <v>0</v>
      </c>
      <c r="AW41" s="293">
        <v>6.9565724999999983</v>
      </c>
      <c r="AX41" s="293">
        <v>4.7165220000000003</v>
      </c>
      <c r="AY41" s="293">
        <v>63040</v>
      </c>
      <c r="AZ41" s="293">
        <v>0</v>
      </c>
      <c r="BA41" s="293">
        <v>0</v>
      </c>
      <c r="BB41" s="293">
        <v>79.944850000000002</v>
      </c>
      <c r="BC41" s="139">
        <f t="shared" si="5"/>
        <v>2.2400504999999979</v>
      </c>
      <c r="BD41" s="266">
        <f t="shared" si="6"/>
        <v>2987870.0785916378</v>
      </c>
      <c r="BE41" s="267">
        <f t="shared" si="7"/>
        <v>544.60864227797083</v>
      </c>
      <c r="BF41" s="267"/>
      <c r="BG41" s="267"/>
      <c r="BH41" s="156">
        <f t="shared" si="33"/>
        <v>103.70373886777141</v>
      </c>
      <c r="BI41" s="152">
        <f t="shared" si="10"/>
        <v>0.18227320062546948</v>
      </c>
      <c r="BJ41" s="152">
        <f t="shared" si="34"/>
        <v>0.41917675488054462</v>
      </c>
      <c r="BK41" s="152">
        <f t="shared" si="35"/>
        <v>0.63567389526297235</v>
      </c>
      <c r="BL41" s="153"/>
      <c r="BM41" s="153">
        <f t="shared" si="13"/>
        <v>2.4907181987680542</v>
      </c>
      <c r="BN41" s="154">
        <f t="shared" si="36"/>
        <v>0.12019478746766346</v>
      </c>
      <c r="BO41" s="266">
        <f t="shared" si="2"/>
        <v>2987870.0785916378</v>
      </c>
      <c r="BP41" s="266">
        <f t="shared" si="3"/>
        <v>2942289.4435712039</v>
      </c>
      <c r="BQ41" s="266">
        <f t="shared" si="4"/>
        <v>2699047.393901289</v>
      </c>
      <c r="BR41" s="156">
        <f t="shared" si="15"/>
        <v>544.60864227797083</v>
      </c>
      <c r="BS41" s="157">
        <f t="shared" si="16"/>
        <v>0.49721444109029517</v>
      </c>
      <c r="BT41" s="139">
        <f>VLOOKUP($B41,'SAME R Results'!$AA$146:$AB$150,2)</f>
        <v>0.55000000000000004</v>
      </c>
      <c r="BU41" s="984">
        <f t="shared" si="17"/>
        <v>1</v>
      </c>
      <c r="BV41" s="984">
        <f t="shared" si="18"/>
        <v>2.358529067061319</v>
      </c>
      <c r="BW41" s="158">
        <f>VLOOKUP($B41,'SAME R Results'!$AA$146:$AC$150,3)</f>
        <v>0.9</v>
      </c>
      <c r="BX41" s="1052">
        <v>2.3680710342836413</v>
      </c>
      <c r="BY41" s="1047">
        <v>2.358529067061319</v>
      </c>
      <c r="BZ41" s="1083">
        <v>350.60084952585379</v>
      </c>
      <c r="CA41" s="1783"/>
      <c r="CD41" s="744"/>
      <c r="CO41" s="2039" t="e">
        <f t="shared" si="19"/>
        <v>#DIV/0!</v>
      </c>
    </row>
    <row r="42" spans="1:93" s="182" customFormat="1" ht="13.5" customHeight="1" thickBot="1" x14ac:dyDescent="0.3">
      <c r="A42" s="268"/>
      <c r="B42" s="159"/>
      <c r="C42" s="163"/>
      <c r="D42" s="159"/>
      <c r="E42" s="159"/>
      <c r="F42" s="163"/>
      <c r="G42" s="160"/>
      <c r="H42" s="229"/>
      <c r="I42" s="162"/>
      <c r="J42" s="230"/>
      <c r="K42" s="230"/>
      <c r="L42" s="230"/>
      <c r="M42" s="230"/>
      <c r="N42" s="230"/>
      <c r="O42" s="230"/>
      <c r="P42" s="230"/>
      <c r="Q42" s="230"/>
      <c r="R42" s="230"/>
      <c r="S42" s="230"/>
      <c r="T42" s="230"/>
      <c r="U42" s="270"/>
      <c r="V42" s="270"/>
      <c r="W42" s="270"/>
      <c r="X42" s="270"/>
      <c r="Y42" s="270"/>
      <c r="Z42" s="270"/>
      <c r="AA42" s="270"/>
      <c r="AB42" s="270"/>
      <c r="AC42" s="270"/>
      <c r="AD42" s="331"/>
      <c r="AE42" s="230"/>
      <c r="AF42" s="230"/>
      <c r="AG42" s="230"/>
      <c r="AH42" s="230"/>
      <c r="AI42" s="230"/>
      <c r="AJ42" s="230"/>
      <c r="AK42" s="230"/>
      <c r="AL42" s="230"/>
      <c r="AM42" s="230"/>
      <c r="AN42" s="1006"/>
      <c r="AO42" s="230"/>
      <c r="AP42" s="230"/>
      <c r="AQ42" s="230"/>
      <c r="AR42" s="294"/>
      <c r="AS42" s="294"/>
      <c r="AT42" s="294"/>
      <c r="AU42" s="294"/>
      <c r="AV42" s="294"/>
      <c r="AW42" s="294"/>
      <c r="AX42" s="294"/>
      <c r="AY42" s="294"/>
      <c r="AZ42" s="294"/>
      <c r="BA42" s="294"/>
      <c r="BB42" s="294"/>
      <c r="BC42" s="163"/>
      <c r="BD42" s="271"/>
      <c r="BE42" s="272"/>
      <c r="BF42" s="272"/>
      <c r="BG42" s="272"/>
      <c r="BH42" s="175"/>
      <c r="BI42" s="174"/>
      <c r="BJ42" s="174"/>
      <c r="BK42" s="174"/>
      <c r="BL42" s="175"/>
      <c r="BM42" s="175"/>
      <c r="BN42" s="176"/>
      <c r="BO42" s="271"/>
      <c r="BP42" s="271"/>
      <c r="BQ42" s="271"/>
      <c r="BR42" s="175"/>
      <c r="BS42" s="234"/>
      <c r="BT42" s="163"/>
      <c r="BU42" s="982"/>
      <c r="BV42" s="982"/>
      <c r="BW42" s="235"/>
      <c r="BX42" s="1053"/>
      <c r="BY42" s="1048"/>
      <c r="BZ42" s="1080"/>
      <c r="CA42" s="1782"/>
      <c r="CD42" s="744"/>
      <c r="CE42" s="1270"/>
      <c r="CF42" s="1270"/>
      <c r="CG42" s="1270"/>
      <c r="CH42" s="1270"/>
      <c r="CN42" s="2011"/>
      <c r="CO42" s="2039" t="e">
        <f t="shared" si="19"/>
        <v>#DIV/0!</v>
      </c>
    </row>
    <row r="43" spans="1:93" ht="13.5" customHeight="1" thickBot="1" x14ac:dyDescent="0.3">
      <c r="A43" s="273">
        <v>5</v>
      </c>
      <c r="B43" s="295" t="s">
        <v>108</v>
      </c>
      <c r="C43" s="296" t="s">
        <v>178</v>
      </c>
      <c r="D43" s="237" t="s">
        <v>179</v>
      </c>
      <c r="E43" s="237">
        <v>1</v>
      </c>
      <c r="F43" s="296">
        <v>73</v>
      </c>
      <c r="G43" s="276" t="s">
        <v>145</v>
      </c>
      <c r="H43" s="186">
        <v>238</v>
      </c>
      <c r="I43" s="187">
        <v>40416</v>
      </c>
      <c r="J43" s="188"/>
      <c r="K43" s="188">
        <v>8.1</v>
      </c>
      <c r="L43" s="297">
        <v>1.38</v>
      </c>
      <c r="M43" s="188">
        <v>60</v>
      </c>
      <c r="N43" s="188">
        <v>11</v>
      </c>
      <c r="O43" s="188">
        <v>8</v>
      </c>
      <c r="P43" s="188" t="s">
        <v>97</v>
      </c>
      <c r="Q43" s="188"/>
      <c r="R43" s="188">
        <v>33.285714285714285</v>
      </c>
      <c r="S43" s="188" t="s">
        <v>98</v>
      </c>
      <c r="T43" s="298">
        <v>60</v>
      </c>
      <c r="U43" s="188" t="s">
        <v>97</v>
      </c>
      <c r="V43" s="188" t="s">
        <v>98</v>
      </c>
      <c r="W43" s="188" t="s">
        <v>98</v>
      </c>
      <c r="X43" s="188" t="s">
        <v>97</v>
      </c>
      <c r="Y43" s="188" t="s">
        <v>97</v>
      </c>
      <c r="Z43" s="188" t="s">
        <v>98</v>
      </c>
      <c r="AA43" s="188">
        <v>10</v>
      </c>
      <c r="AB43" s="188" t="s">
        <v>98</v>
      </c>
      <c r="AC43" s="191">
        <v>3.852706928546E-2</v>
      </c>
      <c r="AD43" s="299"/>
      <c r="AE43" s="188">
        <v>58</v>
      </c>
      <c r="AF43" s="300">
        <v>480</v>
      </c>
      <c r="AG43" s="188">
        <v>0</v>
      </c>
      <c r="AH43" s="188" t="s">
        <v>97</v>
      </c>
      <c r="AI43" s="188" t="s">
        <v>98</v>
      </c>
      <c r="AJ43" s="188" t="s">
        <v>98</v>
      </c>
      <c r="AK43" s="188" t="s">
        <v>97</v>
      </c>
      <c r="AL43" s="188" t="s">
        <v>97</v>
      </c>
      <c r="AM43" s="188" t="s">
        <v>98</v>
      </c>
      <c r="AN43" s="1020">
        <f>AC43</f>
        <v>3.852706928546E-2</v>
      </c>
      <c r="AO43" s="194"/>
      <c r="AP43" s="188"/>
      <c r="AQ43" s="194"/>
      <c r="AR43" s="194">
        <v>0.43725589999999998</v>
      </c>
      <c r="AS43" s="194">
        <v>0</v>
      </c>
      <c r="AT43" s="194">
        <v>0</v>
      </c>
      <c r="AU43" s="195">
        <v>5.1956175000000007E-2</v>
      </c>
      <c r="AV43" s="195">
        <v>3.2562264999999993E-2</v>
      </c>
      <c r="AW43" s="184">
        <v>5.6292564999999994</v>
      </c>
      <c r="AX43" s="335">
        <v>4.7853700000000003</v>
      </c>
      <c r="AY43" s="184">
        <v>66274.5</v>
      </c>
      <c r="AZ43" s="184">
        <v>0.12284855000000001</v>
      </c>
      <c r="BA43" s="184">
        <v>8.7844829999999985E-2</v>
      </c>
      <c r="BB43" s="184">
        <v>3.0072999999999999</v>
      </c>
      <c r="BC43" s="66">
        <f t="shared" si="5"/>
        <v>0.8438864999999991</v>
      </c>
      <c r="BD43" s="282">
        <f t="shared" si="6"/>
        <v>2604648.3618304073</v>
      </c>
      <c r="BE43" s="283">
        <f t="shared" si="7"/>
        <v>153.1074447736288</v>
      </c>
      <c r="BF43" s="283">
        <f t="shared" ref="BF43:BF52" si="37">(AU43-AV43)*BU43</f>
        <v>1.9393910000000014E-2</v>
      </c>
      <c r="BG43" s="283">
        <f t="shared" ref="BG43:BG52" si="38">(AZ43-BA43)*BU43/4</f>
        <v>8.7509300000000075E-3</v>
      </c>
      <c r="BH43" s="83">
        <f t="shared" ref="BH43:BH52" si="39">BB43*BV43*BT43</f>
        <v>1.3532850000000001</v>
      </c>
      <c r="BI43" s="196">
        <f t="shared" si="10"/>
        <v>5.8782385759754953E-2</v>
      </c>
      <c r="BJ43" s="196">
        <f>10*(BH43/BD43*6/PI()/BW43)^(1/3)</f>
        <v>8.8739654555589506E-2</v>
      </c>
      <c r="BK43" s="196">
        <f t="shared" ref="BK43:BK52" si="40">SQRT(6/PI()*BH43/BE43/BW43)</f>
        <v>0.10903175343264769</v>
      </c>
      <c r="BL43" s="197">
        <f t="shared" si="12"/>
        <v>2.2162113055412394</v>
      </c>
      <c r="BM43" s="197">
        <f t="shared" si="13"/>
        <v>1.8998345130936856</v>
      </c>
      <c r="BN43" s="198">
        <f t="shared" ref="BN43:BN52" si="41">BJ43/EXP(1.5*(LN(BM43))^2)</f>
        <v>4.7842288526491916E-2</v>
      </c>
      <c r="BO43" s="282">
        <f t="shared" si="2"/>
        <v>2604648.3618304073</v>
      </c>
      <c r="BP43" s="282">
        <f t="shared" si="3"/>
        <v>2565083.6212915974</v>
      </c>
      <c r="BQ43" s="282">
        <f t="shared" si="4"/>
        <v>2348381.5166391456</v>
      </c>
      <c r="BR43" s="83">
        <f t="shared" si="15"/>
        <v>153.1074447736288</v>
      </c>
      <c r="BS43" s="84">
        <f t="shared" si="16"/>
        <v>0.18731388173665964</v>
      </c>
      <c r="BT43" s="66">
        <f>VLOOKUP($B43,'SAME R Results'!$AA$146:$AB$150,2)</f>
        <v>0.45</v>
      </c>
      <c r="BU43" s="982">
        <f t="shared" si="17"/>
        <v>1</v>
      </c>
      <c r="BV43" s="982">
        <f t="shared" si="18"/>
        <v>1</v>
      </c>
      <c r="BW43" s="85">
        <f>VLOOKUP($B43,'SAME R Results'!$AA$146:$AC$150,3)</f>
        <v>1.42</v>
      </c>
      <c r="BX43" s="1052"/>
      <c r="BY43" s="1047"/>
      <c r="BZ43" s="1081">
        <v>425.41768860835083</v>
      </c>
      <c r="CA43" s="1783">
        <v>1.0766666666667257</v>
      </c>
      <c r="CB43" s="456" t="s">
        <v>619</v>
      </c>
      <c r="CC43" s="456">
        <v>238</v>
      </c>
      <c r="CD43" s="744">
        <f t="shared" si="24"/>
        <v>7.5415263157890605E-3</v>
      </c>
      <c r="CI43" s="1268">
        <v>43</v>
      </c>
      <c r="CJ43" s="1268" t="s">
        <v>108</v>
      </c>
      <c r="CK43" s="1268">
        <v>5.8782385759754953E-2</v>
      </c>
      <c r="CL43" s="1268">
        <v>1.4330987190429224E-2</v>
      </c>
      <c r="CM43" s="1268">
        <v>3.2549022484673361E-2</v>
      </c>
      <c r="CO43" s="2039">
        <f t="shared" si="19"/>
        <v>0.37327439904881393</v>
      </c>
    </row>
    <row r="44" spans="1:93" ht="13.5" customHeight="1" x14ac:dyDescent="0.25">
      <c r="A44" s="243">
        <v>5</v>
      </c>
      <c r="B44" s="241" t="s">
        <v>108</v>
      </c>
      <c r="C44" s="296" t="s">
        <v>178</v>
      </c>
      <c r="D44" s="241" t="s">
        <v>180</v>
      </c>
      <c r="E44" s="237">
        <v>1</v>
      </c>
      <c r="F44" s="296" t="s">
        <v>461</v>
      </c>
      <c r="G44" s="118" t="s">
        <v>432</v>
      </c>
      <c r="H44" s="199">
        <v>238</v>
      </c>
      <c r="I44" s="200">
        <v>40416</v>
      </c>
      <c r="J44" s="132"/>
      <c r="K44" s="132">
        <v>8.1</v>
      </c>
      <c r="L44" s="297">
        <v>1.38</v>
      </c>
      <c r="M44" s="132"/>
      <c r="N44" s="132"/>
      <c r="O44" s="132"/>
      <c r="P44" s="132"/>
      <c r="Q44" s="132"/>
      <c r="R44" s="132">
        <v>559.85714285714289</v>
      </c>
      <c r="S44" s="132"/>
      <c r="T44" s="132"/>
      <c r="U44" s="132" t="s">
        <v>97</v>
      </c>
      <c r="V44" s="132" t="s">
        <v>98</v>
      </c>
      <c r="W44" s="132" t="s">
        <v>98</v>
      </c>
      <c r="X44" s="132" t="s">
        <v>97</v>
      </c>
      <c r="Y44" s="132" t="s">
        <v>97</v>
      </c>
      <c r="Z44" s="132" t="s">
        <v>98</v>
      </c>
      <c r="AA44" s="132">
        <v>10</v>
      </c>
      <c r="AB44" s="132" t="s">
        <v>98</v>
      </c>
      <c r="AC44" s="203">
        <v>3.852706928546E-2</v>
      </c>
      <c r="AD44" s="301"/>
      <c r="AE44" s="132"/>
      <c r="AF44" s="132"/>
      <c r="AG44" s="132"/>
      <c r="AH44" s="132"/>
      <c r="AI44" s="132"/>
      <c r="AJ44" s="132"/>
      <c r="AK44" s="132"/>
      <c r="AL44" s="132"/>
      <c r="AM44" s="132"/>
      <c r="AN44" s="203"/>
      <c r="AO44" s="133"/>
      <c r="AP44" s="132">
        <v>60</v>
      </c>
      <c r="AQ44" s="120"/>
      <c r="AR44" s="302">
        <v>0.49409475000000008</v>
      </c>
      <c r="AS44" s="302">
        <v>0</v>
      </c>
      <c r="AT44" s="302">
        <v>0</v>
      </c>
      <c r="AU44" s="302">
        <v>5.7250975000000003E-2</v>
      </c>
      <c r="AV44" s="302">
        <v>2.6229865000000002E-2</v>
      </c>
      <c r="AW44" s="208">
        <v>5.2117314999999991</v>
      </c>
      <c r="AX44" s="345">
        <v>4.6352390000000003</v>
      </c>
      <c r="AY44" s="208">
        <v>28235</v>
      </c>
      <c r="AZ44" s="208">
        <v>0.12185680000000002</v>
      </c>
      <c r="BA44" s="208">
        <v>7.8414915000000002E-2</v>
      </c>
      <c r="BB44" s="208">
        <v>3.3358999999999988</v>
      </c>
      <c r="BC44" s="93">
        <f t="shared" si="5"/>
        <v>0.57649249999999874</v>
      </c>
      <c r="BD44" s="257">
        <f t="shared" si="6"/>
        <v>1053905.9212926894</v>
      </c>
      <c r="BE44" s="258">
        <f t="shared" si="7"/>
        <v>100.666576914988</v>
      </c>
      <c r="BF44" s="258">
        <f t="shared" si="37"/>
        <v>3.1021110000000001E-2</v>
      </c>
      <c r="BG44" s="258">
        <f t="shared" si="38"/>
        <v>1.0860471250000003E-2</v>
      </c>
      <c r="BH44" s="114">
        <f t="shared" si="39"/>
        <v>1.5011549999999996</v>
      </c>
      <c r="BI44" s="122">
        <f t="shared" si="10"/>
        <v>9.5517612038381369E-2</v>
      </c>
      <c r="BJ44" s="122">
        <f>10*(BH44/BD44*6/PI()/BW44)^(1/3)</f>
        <v>0.12419732499439015</v>
      </c>
      <c r="BK44" s="122">
        <f t="shared" si="40"/>
        <v>0.14162066674565194</v>
      </c>
      <c r="BL44" s="123">
        <f t="shared" si="12"/>
        <v>2.856331855765466</v>
      </c>
      <c r="BM44" s="123">
        <f t="shared" si="13"/>
        <v>1.6693044569636455</v>
      </c>
      <c r="BN44" s="124">
        <f t="shared" si="41"/>
        <v>8.376624808810354E-2</v>
      </c>
      <c r="BO44" s="257">
        <f t="shared" si="2"/>
        <v>1053905.9212926894</v>
      </c>
      <c r="BP44" s="257">
        <f t="shared" si="3"/>
        <v>1037050.1102475165</v>
      </c>
      <c r="BQ44" s="257">
        <f t="shared" si="4"/>
        <v>972605.94745372166</v>
      </c>
      <c r="BR44" s="114">
        <f t="shared" si="15"/>
        <v>100.666576914988</v>
      </c>
      <c r="BS44" s="115">
        <f t="shared" si="16"/>
        <v>0.12796157773239783</v>
      </c>
      <c r="BT44" s="93">
        <f>VLOOKUP($B44,'SAME R Results'!$AA$146:$AB$150,2)</f>
        <v>0.45</v>
      </c>
      <c r="BU44" s="983">
        <f t="shared" si="17"/>
        <v>1</v>
      </c>
      <c r="BV44" s="983">
        <f t="shared" si="18"/>
        <v>1</v>
      </c>
      <c r="BW44" s="116">
        <f>VLOOKUP($B44,'SAME R Results'!$AA$146:$AC$150,3)</f>
        <v>1.42</v>
      </c>
      <c r="BX44" s="1052"/>
      <c r="BY44" s="1047"/>
      <c r="BZ44" s="1081">
        <v>425.41768860835083</v>
      </c>
      <c r="CA44" s="1782">
        <f>CA43</f>
        <v>1.0766666666667257</v>
      </c>
      <c r="CD44" s="744">
        <f t="shared" si="24"/>
        <v>8.3655696594422645E-3</v>
      </c>
      <c r="CI44" s="1268">
        <v>44</v>
      </c>
      <c r="CJ44" s="1268" t="s">
        <v>108</v>
      </c>
      <c r="CK44" s="1268">
        <v>9.5517612038381369E-2</v>
      </c>
      <c r="CL44" s="1268">
        <v>2.0664828082376577E-2</v>
      </c>
      <c r="CM44" s="1268">
        <v>3.7127759836464547E-2</v>
      </c>
      <c r="CO44" s="2039">
        <f t="shared" si="19"/>
        <v>0.54184422186696379</v>
      </c>
    </row>
    <row r="45" spans="1:93" ht="13.5" customHeight="1" x14ac:dyDescent="0.25">
      <c r="A45" s="243">
        <v>5</v>
      </c>
      <c r="B45" s="247" t="s">
        <v>114</v>
      </c>
      <c r="C45" s="303" t="s">
        <v>181</v>
      </c>
      <c r="D45" s="247" t="s">
        <v>182</v>
      </c>
      <c r="E45" s="247">
        <v>4</v>
      </c>
      <c r="F45" s="303">
        <v>74</v>
      </c>
      <c r="G45" s="118" t="s">
        <v>145</v>
      </c>
      <c r="H45" s="199">
        <v>238</v>
      </c>
      <c r="I45" s="200">
        <v>40416</v>
      </c>
      <c r="J45" s="132"/>
      <c r="K45" s="132">
        <v>8.1</v>
      </c>
      <c r="L45" s="304">
        <v>1.22</v>
      </c>
      <c r="M45" s="132">
        <v>60</v>
      </c>
      <c r="N45" s="132">
        <v>11</v>
      </c>
      <c r="O45" s="132">
        <v>8</v>
      </c>
      <c r="P45" s="132" t="s">
        <v>97</v>
      </c>
      <c r="Q45" s="132"/>
      <c r="R45" s="132">
        <v>48.428571428571431</v>
      </c>
      <c r="S45" s="132" t="s">
        <v>98</v>
      </c>
      <c r="T45" s="250">
        <v>60</v>
      </c>
      <c r="U45" s="132" t="s">
        <v>97</v>
      </c>
      <c r="V45" s="132" t="s">
        <v>98</v>
      </c>
      <c r="W45" s="132" t="s">
        <v>98</v>
      </c>
      <c r="X45" s="132" t="s">
        <v>98</v>
      </c>
      <c r="Y45" s="132" t="s">
        <v>98</v>
      </c>
      <c r="Z45" s="132" t="s">
        <v>98</v>
      </c>
      <c r="AA45" s="132">
        <v>10</v>
      </c>
      <c r="AB45" s="132" t="s">
        <v>98</v>
      </c>
      <c r="AC45" s="203">
        <v>3.852706928546E-2</v>
      </c>
      <c r="AD45" s="301"/>
      <c r="AE45" s="132">
        <v>58</v>
      </c>
      <c r="AF45" s="305">
        <v>480</v>
      </c>
      <c r="AG45" s="132">
        <v>0</v>
      </c>
      <c r="AH45" s="132" t="s">
        <v>97</v>
      </c>
      <c r="AI45" s="132" t="s">
        <v>98</v>
      </c>
      <c r="AJ45" s="132" t="s">
        <v>98</v>
      </c>
      <c r="AK45" s="132" t="s">
        <v>98</v>
      </c>
      <c r="AL45" s="132" t="s">
        <v>98</v>
      </c>
      <c r="AM45" s="132" t="s">
        <v>98</v>
      </c>
      <c r="AN45" s="1020">
        <f>AC45</f>
        <v>3.852706928546E-2</v>
      </c>
      <c r="AO45" s="120"/>
      <c r="AP45" s="132"/>
      <c r="AQ45" s="120"/>
      <c r="AR45" s="120">
        <v>6.2568344999999992</v>
      </c>
      <c r="AS45" s="120">
        <v>0</v>
      </c>
      <c r="AT45" s="120">
        <v>0</v>
      </c>
      <c r="AU45" s="133">
        <v>1.0560769999999999</v>
      </c>
      <c r="AV45" s="133">
        <v>2.6779190000000001E-2</v>
      </c>
      <c r="AW45" s="117">
        <v>7.6243590000000001</v>
      </c>
      <c r="AX45" s="117">
        <v>4.6188954999999989</v>
      </c>
      <c r="AY45" s="117">
        <v>112350</v>
      </c>
      <c r="AZ45" s="117">
        <v>1.5103150000000001</v>
      </c>
      <c r="BA45" s="117">
        <v>7.855224999999999E-2</v>
      </c>
      <c r="BB45" s="117">
        <v>91.655199999999994</v>
      </c>
      <c r="BC45" s="93">
        <f t="shared" si="5"/>
        <v>3.0054635000000012</v>
      </c>
      <c r="BD45" s="257">
        <f t="shared" si="6"/>
        <v>4953334.072364063</v>
      </c>
      <c r="BE45" s="258">
        <f t="shared" si="7"/>
        <v>978.85286843014046</v>
      </c>
      <c r="BF45" s="258">
        <f t="shared" si="37"/>
        <v>2.7216529795782987</v>
      </c>
      <c r="BG45" s="258">
        <f t="shared" si="38"/>
        <v>0.94646110113328596</v>
      </c>
      <c r="BH45" s="114">
        <f t="shared" si="39"/>
        <v>115.76666203673778</v>
      </c>
      <c r="BI45" s="122">
        <f t="shared" si="10"/>
        <v>0.1976149506837051</v>
      </c>
      <c r="BJ45" s="122">
        <f>10*(BH45/BD45*6/PI()/BW45)^(1/3)</f>
        <v>0.35472823373879336</v>
      </c>
      <c r="BK45" s="122">
        <f t="shared" si="40"/>
        <v>0.47526270504413709</v>
      </c>
      <c r="BL45" s="123">
        <f t="shared" si="12"/>
        <v>2.8756099709955434</v>
      </c>
      <c r="BM45" s="123">
        <f t="shared" si="13"/>
        <v>2.1487226040778928</v>
      </c>
      <c r="BN45" s="124">
        <f t="shared" si="41"/>
        <v>0.14749653543696306</v>
      </c>
      <c r="BO45" s="257">
        <f t="shared" si="2"/>
        <v>4953334.072364063</v>
      </c>
      <c r="BP45" s="257">
        <f t="shared" si="3"/>
        <v>4617798.1689134808</v>
      </c>
      <c r="BQ45" s="257">
        <f t="shared" si="4"/>
        <v>4102155.4566997737</v>
      </c>
      <c r="BR45" s="114">
        <f t="shared" si="15"/>
        <v>978.85286843014046</v>
      </c>
      <c r="BS45" s="115">
        <f t="shared" si="16"/>
        <v>0.66710989523217634</v>
      </c>
      <c r="BT45" s="93">
        <f>VLOOKUP($B45,'SAME R Results'!$AA$146:$AB$150,2)</f>
        <v>0.48</v>
      </c>
      <c r="BU45" s="983">
        <f t="shared" si="17"/>
        <v>2.6441841740422034</v>
      </c>
      <c r="BV45" s="983">
        <f t="shared" si="18"/>
        <v>2.6313896637601624</v>
      </c>
      <c r="BW45" s="116">
        <f>VLOOKUP($B45,'SAME R Results'!$AA$146:$AC$150,3)</f>
        <v>1</v>
      </c>
      <c r="BX45" s="1052">
        <v>2.6441841740422034</v>
      </c>
      <c r="BY45" s="1047">
        <v>2.6313896637601624</v>
      </c>
      <c r="BZ45" s="1077">
        <v>234.18212761794004</v>
      </c>
      <c r="CA45" s="1783">
        <v>0.5733333333333146</v>
      </c>
      <c r="CB45" s="456" t="s">
        <v>620</v>
      </c>
      <c r="CC45" s="456">
        <v>238</v>
      </c>
      <c r="CD45" s="744">
        <f t="shared" si="24"/>
        <v>1.2115115794542721</v>
      </c>
      <c r="CI45" s="1268">
        <v>45</v>
      </c>
      <c r="CJ45" s="1268" t="s">
        <v>114</v>
      </c>
      <c r="CK45" s="1268">
        <v>0.1976149506837051</v>
      </c>
      <c r="CL45" s="1268">
        <v>2.3509816485117279E-2</v>
      </c>
      <c r="CM45" s="1268">
        <v>3.550349974789041E-2</v>
      </c>
      <c r="CO45" s="2039">
        <f t="shared" si="19"/>
        <v>2.5771349812355528</v>
      </c>
    </row>
    <row r="46" spans="1:93" ht="13.5" customHeight="1" x14ac:dyDescent="0.25">
      <c r="A46" s="243">
        <v>5</v>
      </c>
      <c r="B46" s="247" t="s">
        <v>114</v>
      </c>
      <c r="C46" s="303" t="s">
        <v>181</v>
      </c>
      <c r="D46" s="247" t="s">
        <v>183</v>
      </c>
      <c r="E46" s="247">
        <v>4</v>
      </c>
      <c r="F46" s="303" t="s">
        <v>462</v>
      </c>
      <c r="G46" s="118" t="s">
        <v>432</v>
      </c>
      <c r="H46" s="199">
        <v>238</v>
      </c>
      <c r="I46" s="200">
        <v>40416</v>
      </c>
      <c r="J46" s="132"/>
      <c r="K46" s="132">
        <v>8.1</v>
      </c>
      <c r="L46" s="304">
        <v>1.22</v>
      </c>
      <c r="M46" s="132"/>
      <c r="N46" s="132"/>
      <c r="O46" s="132"/>
      <c r="P46" s="132"/>
      <c r="Q46" s="132"/>
      <c r="R46" s="132">
        <v>622.57142857142856</v>
      </c>
      <c r="S46" s="132"/>
      <c r="T46" s="132"/>
      <c r="U46" s="132" t="s">
        <v>97</v>
      </c>
      <c r="V46" s="132" t="s">
        <v>98</v>
      </c>
      <c r="W46" s="132" t="s">
        <v>98</v>
      </c>
      <c r="X46" s="132" t="s">
        <v>98</v>
      </c>
      <c r="Y46" s="132" t="s">
        <v>98</v>
      </c>
      <c r="Z46" s="132" t="s">
        <v>98</v>
      </c>
      <c r="AA46" s="132">
        <v>10</v>
      </c>
      <c r="AB46" s="132" t="s">
        <v>98</v>
      </c>
      <c r="AC46" s="203">
        <v>3.852706928546E-2</v>
      </c>
      <c r="AD46" s="301"/>
      <c r="AE46" s="132"/>
      <c r="AF46" s="132"/>
      <c r="AG46" s="132"/>
      <c r="AH46" s="132"/>
      <c r="AI46" s="132"/>
      <c r="AJ46" s="132"/>
      <c r="AK46" s="132"/>
      <c r="AL46" s="132"/>
      <c r="AM46" s="132"/>
      <c r="AN46" s="203"/>
      <c r="AO46" s="133"/>
      <c r="AP46" s="132">
        <v>60</v>
      </c>
      <c r="AQ46" s="120"/>
      <c r="AR46" s="302">
        <v>6.2590780000000006</v>
      </c>
      <c r="AS46" s="302">
        <v>0</v>
      </c>
      <c r="AT46" s="302">
        <v>0</v>
      </c>
      <c r="AU46" s="302">
        <v>1.3465120000000002</v>
      </c>
      <c r="AV46" s="302">
        <v>5.2841199999999998E-2</v>
      </c>
      <c r="AW46" s="208">
        <v>7.1362909999999999</v>
      </c>
      <c r="AX46" s="345">
        <v>4.6989445000000005</v>
      </c>
      <c r="AY46" s="208">
        <v>43615</v>
      </c>
      <c r="AZ46" s="208">
        <v>1.8497319999999999</v>
      </c>
      <c r="BA46" s="208">
        <v>0.11183162500000002</v>
      </c>
      <c r="BB46" s="208">
        <v>93.744</v>
      </c>
      <c r="BC46" s="93">
        <f t="shared" si="5"/>
        <v>2.4373464999999994</v>
      </c>
      <c r="BD46" s="257">
        <f t="shared" si="6"/>
        <v>1662805.4414244581</v>
      </c>
      <c r="BE46" s="258">
        <f t="shared" si="7"/>
        <v>630.19822520017613</v>
      </c>
      <c r="BF46" s="258">
        <f t="shared" si="37"/>
        <v>3.3793622103748389</v>
      </c>
      <c r="BG46" s="258">
        <f t="shared" si="38"/>
        <v>1.1349477109383741</v>
      </c>
      <c r="BH46" s="114">
        <f t="shared" si="39"/>
        <v>116.98495023057832</v>
      </c>
      <c r="BI46" s="122">
        <f t="shared" si="10"/>
        <v>0.37899697072214944</v>
      </c>
      <c r="BJ46" s="122">
        <f>10*(BH46/BD46*6/PI()/BW46)^(1/3)</f>
        <v>0.51218868310446886</v>
      </c>
      <c r="BK46" s="122">
        <f t="shared" si="40"/>
        <v>0.5954250451719022</v>
      </c>
      <c r="BL46" s="123">
        <f t="shared" si="12"/>
        <v>2.9775488137517669</v>
      </c>
      <c r="BM46" s="123">
        <f t="shared" si="13"/>
        <v>1.731148221373688</v>
      </c>
      <c r="BN46" s="124">
        <f t="shared" si="41"/>
        <v>0.32601577798716497</v>
      </c>
      <c r="BO46" s="257">
        <f t="shared" si="2"/>
        <v>1662805.4414244581</v>
      </c>
      <c r="BP46" s="257">
        <f t="shared" si="3"/>
        <v>1636768.0339962584</v>
      </c>
      <c r="BQ46" s="257">
        <f t="shared" si="4"/>
        <v>1519809.131889978</v>
      </c>
      <c r="BR46" s="114">
        <f t="shared" si="15"/>
        <v>630.19822520017613</v>
      </c>
      <c r="BS46" s="115">
        <f t="shared" si="16"/>
        <v>0.54100739145875865</v>
      </c>
      <c r="BT46" s="93">
        <f>VLOOKUP($B46,'SAME R Results'!$AA$146:$AB$150,2)</f>
        <v>0.48</v>
      </c>
      <c r="BU46" s="983">
        <f t="shared" si="17"/>
        <v>2.6122273227275739</v>
      </c>
      <c r="BV46" s="983">
        <f t="shared" si="18"/>
        <v>2.5998319499243134</v>
      </c>
      <c r="BW46" s="116">
        <f>VLOOKUP($B46,'SAME R Results'!$AA$146:$AC$150,3)</f>
        <v>1</v>
      </c>
      <c r="BX46" s="1054">
        <v>2.6122273227275739</v>
      </c>
      <c r="BY46" s="1049">
        <v>2.5998319499243134</v>
      </c>
      <c r="BZ46" s="1077">
        <v>234.18212761794004</v>
      </c>
      <c r="CA46" s="1782">
        <f>CA45</f>
        <v>0.5733333333333146</v>
      </c>
      <c r="CD46" s="744">
        <f t="shared" si="24"/>
        <v>1.2242611070642317</v>
      </c>
      <c r="CI46" s="1268">
        <v>46</v>
      </c>
      <c r="CJ46" s="1268" t="s">
        <v>114</v>
      </c>
      <c r="CK46" s="1268">
        <v>0.37899697072214944</v>
      </c>
      <c r="CL46" s="1268">
        <v>2.8887153464732751E-2</v>
      </c>
      <c r="CM46" s="1268">
        <v>3.2446875249857704E-2</v>
      </c>
      <c r="CO46" s="2039">
        <f t="shared" si="19"/>
        <v>2.5097156285089466</v>
      </c>
    </row>
    <row r="47" spans="1:93" ht="13.5" customHeight="1" x14ac:dyDescent="0.25">
      <c r="A47" s="243">
        <v>5</v>
      </c>
      <c r="B47" s="241" t="s">
        <v>108</v>
      </c>
      <c r="C47" s="290" t="s">
        <v>184</v>
      </c>
      <c r="D47" s="241" t="s">
        <v>185</v>
      </c>
      <c r="E47" s="241">
        <v>3</v>
      </c>
      <c r="F47" s="290">
        <v>75</v>
      </c>
      <c r="G47" s="118" t="s">
        <v>550</v>
      </c>
      <c r="H47" s="199">
        <v>238</v>
      </c>
      <c r="I47" s="200">
        <v>40416</v>
      </c>
      <c r="J47" s="132"/>
      <c r="K47" s="132">
        <v>8.1</v>
      </c>
      <c r="L47" s="304">
        <v>1.43</v>
      </c>
      <c r="M47" s="132">
        <v>60</v>
      </c>
      <c r="N47" s="132">
        <v>11</v>
      </c>
      <c r="O47" s="132">
        <v>8</v>
      </c>
      <c r="P47" s="132" t="s">
        <v>97</v>
      </c>
      <c r="Q47" s="132"/>
      <c r="R47" s="132">
        <v>31.714285714285715</v>
      </c>
      <c r="S47" s="132" t="s">
        <v>98</v>
      </c>
      <c r="T47" s="250">
        <v>60</v>
      </c>
      <c r="U47" s="132" t="s">
        <v>97</v>
      </c>
      <c r="V47" s="1998" t="s">
        <v>98</v>
      </c>
      <c r="W47" s="132" t="s">
        <v>98</v>
      </c>
      <c r="X47" s="132" t="s">
        <v>97</v>
      </c>
      <c r="Y47" s="132" t="s">
        <v>97</v>
      </c>
      <c r="Z47" s="132" t="s">
        <v>98</v>
      </c>
      <c r="AA47" s="132">
        <v>10</v>
      </c>
      <c r="AB47" s="132" t="s">
        <v>98</v>
      </c>
      <c r="AC47" s="203">
        <v>3.852706928546E-2</v>
      </c>
      <c r="AD47" s="301"/>
      <c r="AE47" s="132">
        <v>58</v>
      </c>
      <c r="AF47" s="305">
        <v>480</v>
      </c>
      <c r="AG47" s="132">
        <v>0</v>
      </c>
      <c r="AH47" s="132" t="s">
        <v>97</v>
      </c>
      <c r="AI47" s="132" t="s">
        <v>98</v>
      </c>
      <c r="AJ47" s="132" t="s">
        <v>98</v>
      </c>
      <c r="AK47" s="132" t="s">
        <v>97</v>
      </c>
      <c r="AL47" s="132" t="s">
        <v>97</v>
      </c>
      <c r="AM47" s="132" t="s">
        <v>98</v>
      </c>
      <c r="AN47" s="1020">
        <f>AC47</f>
        <v>3.852706928546E-2</v>
      </c>
      <c r="AO47" s="120"/>
      <c r="AP47" s="132"/>
      <c r="AQ47" s="120"/>
      <c r="AR47" s="120">
        <v>0.67108155000000003</v>
      </c>
      <c r="AS47" s="120">
        <v>0</v>
      </c>
      <c r="AT47" s="120">
        <v>0</v>
      </c>
      <c r="AU47" s="133">
        <v>8.2748420000000003E-2</v>
      </c>
      <c r="AV47" s="133">
        <v>2.8671285000000001E-2</v>
      </c>
      <c r="AW47" s="117">
        <v>5.775649500000001</v>
      </c>
      <c r="AX47" s="345">
        <v>4.6388539999999985</v>
      </c>
      <c r="AY47" s="117">
        <v>999</v>
      </c>
      <c r="AZ47" s="117">
        <v>0.15835569999999996</v>
      </c>
      <c r="BA47" s="117">
        <v>8.1115724999999986E-2</v>
      </c>
      <c r="BB47" s="117">
        <v>5.4232000000000005</v>
      </c>
      <c r="BC47" s="93">
        <f t="shared" si="5"/>
        <v>1.1367955000000025</v>
      </c>
      <c r="BD47" s="257"/>
      <c r="BE47" s="258">
        <f t="shared" si="7"/>
        <v>216.14450778493114</v>
      </c>
      <c r="BF47" s="258">
        <f t="shared" si="37"/>
        <v>5.4077134999999998E-2</v>
      </c>
      <c r="BG47" s="258">
        <f t="shared" si="38"/>
        <v>1.9309993749999994E-2</v>
      </c>
      <c r="BH47" s="114">
        <f t="shared" si="39"/>
        <v>2.4404400000000002</v>
      </c>
      <c r="BI47" s="122"/>
      <c r="BJ47" s="122"/>
      <c r="BK47" s="122">
        <f t="shared" si="40"/>
        <v>0.12323057691689063</v>
      </c>
      <c r="BL47" s="123">
        <f t="shared" si="12"/>
        <v>2.8004739773672904</v>
      </c>
      <c r="BM47" s="123"/>
      <c r="BN47" s="124"/>
      <c r="BO47" s="257"/>
      <c r="BP47" s="257"/>
      <c r="BQ47" s="257"/>
      <c r="BR47" s="114">
        <f t="shared" si="15"/>
        <v>216.14450778493114</v>
      </c>
      <c r="BS47" s="115">
        <f t="shared" si="16"/>
        <v>0.25232964130338331</v>
      </c>
      <c r="BT47" s="93">
        <f>VLOOKUP($B47,'SAME R Results'!$AA$146:$AB$150,2)</f>
        <v>0.45</v>
      </c>
      <c r="BU47" s="983">
        <f t="shared" si="17"/>
        <v>1</v>
      </c>
      <c r="BV47" s="983">
        <f t="shared" si="18"/>
        <v>1</v>
      </c>
      <c r="BW47" s="116">
        <f>VLOOKUP($B47,'SAME R Results'!$AA$146:$AC$150,3)</f>
        <v>1.42</v>
      </c>
      <c r="BX47" s="1052"/>
      <c r="BY47" s="1047"/>
      <c r="BZ47" s="1077">
        <v>500.25380703397519</v>
      </c>
      <c r="CA47" s="1783">
        <v>0.40666666666666629</v>
      </c>
      <c r="CB47" s="456" t="s">
        <v>621</v>
      </c>
      <c r="CC47" s="456">
        <v>238</v>
      </c>
      <c r="CD47" s="744">
        <f t="shared" si="24"/>
        <v>3.600649180327873E-2</v>
      </c>
      <c r="CO47" s="2039">
        <f t="shared" si="19"/>
        <v>0</v>
      </c>
    </row>
    <row r="48" spans="1:93" ht="13.5" customHeight="1" x14ac:dyDescent="0.25">
      <c r="A48" s="243">
        <v>5</v>
      </c>
      <c r="B48" s="241" t="s">
        <v>108</v>
      </c>
      <c r="C48" s="290" t="s">
        <v>184</v>
      </c>
      <c r="D48" s="241" t="s">
        <v>186</v>
      </c>
      <c r="E48" s="241">
        <v>3</v>
      </c>
      <c r="F48" s="290" t="s">
        <v>463</v>
      </c>
      <c r="G48" s="118" t="s">
        <v>432</v>
      </c>
      <c r="H48" s="199">
        <v>238</v>
      </c>
      <c r="I48" s="200">
        <v>40416</v>
      </c>
      <c r="J48" s="132"/>
      <c r="K48" s="132">
        <v>8.1</v>
      </c>
      <c r="L48" s="304">
        <v>1.43</v>
      </c>
      <c r="M48" s="132"/>
      <c r="N48" s="132"/>
      <c r="O48" s="132"/>
      <c r="P48" s="132"/>
      <c r="Q48" s="132"/>
      <c r="R48" s="132">
        <v>562.57142857142856</v>
      </c>
      <c r="S48" s="132"/>
      <c r="T48" s="132"/>
      <c r="U48" s="132" t="s">
        <v>97</v>
      </c>
      <c r="V48" s="132" t="s">
        <v>98</v>
      </c>
      <c r="W48" s="132" t="s">
        <v>98</v>
      </c>
      <c r="X48" s="132" t="s">
        <v>97</v>
      </c>
      <c r="Y48" s="132" t="s">
        <v>97</v>
      </c>
      <c r="Z48" s="132" t="s">
        <v>98</v>
      </c>
      <c r="AA48" s="132">
        <v>10</v>
      </c>
      <c r="AB48" s="132" t="s">
        <v>98</v>
      </c>
      <c r="AC48" s="203">
        <v>3.852706928546E-2</v>
      </c>
      <c r="AD48" s="301"/>
      <c r="AE48" s="132"/>
      <c r="AF48" s="132"/>
      <c r="AG48" s="132"/>
      <c r="AH48" s="132"/>
      <c r="AI48" s="132"/>
      <c r="AJ48" s="132"/>
      <c r="AK48" s="132"/>
      <c r="AL48" s="132"/>
      <c r="AM48" s="132"/>
      <c r="AN48" s="203"/>
      <c r="AO48" s="132"/>
      <c r="AP48" s="133">
        <v>60</v>
      </c>
      <c r="AQ48" s="120"/>
      <c r="AR48" s="302">
        <v>0.72169489999999992</v>
      </c>
      <c r="AS48" s="302">
        <v>0</v>
      </c>
      <c r="AT48" s="302">
        <v>0</v>
      </c>
      <c r="AU48" s="302">
        <v>9.164425000000001E-2</v>
      </c>
      <c r="AV48" s="302">
        <v>2.7626442105263157E-2</v>
      </c>
      <c r="AW48" s="208">
        <v>5.3254704999999998</v>
      </c>
      <c r="AX48" s="208">
        <v>4.6329368421052637</v>
      </c>
      <c r="AY48" s="208">
        <v>27920</v>
      </c>
      <c r="AZ48" s="208">
        <v>0.17077645</v>
      </c>
      <c r="BA48" s="208">
        <v>8.0196984210526318E-2</v>
      </c>
      <c r="BB48" s="208">
        <v>6.07775</v>
      </c>
      <c r="BC48" s="93">
        <f t="shared" si="5"/>
        <v>0.69253365789473609</v>
      </c>
      <c r="BD48" s="257">
        <f t="shared" si="6"/>
        <v>1041691.6091550778</v>
      </c>
      <c r="BE48" s="258">
        <f t="shared" si="7"/>
        <v>122.89565377062094</v>
      </c>
      <c r="BF48" s="258">
        <f t="shared" si="37"/>
        <v>6.401780789473685E-2</v>
      </c>
      <c r="BG48" s="258">
        <f t="shared" si="38"/>
        <v>2.264486644736842E-2</v>
      </c>
      <c r="BH48" s="114">
        <f t="shared" si="39"/>
        <v>2.7349874999999999</v>
      </c>
      <c r="BI48" s="122">
        <f t="shared" si="10"/>
        <v>0.11797700268537473</v>
      </c>
      <c r="BJ48" s="122">
        <f>10*(BH48/BD48*6/PI()/BW48)^(1/3)</f>
        <v>0.15228007114746611</v>
      </c>
      <c r="BK48" s="122">
        <f t="shared" si="40"/>
        <v>0.17300789712996661</v>
      </c>
      <c r="BL48" s="123">
        <f t="shared" si="12"/>
        <v>2.8270340230766262</v>
      </c>
      <c r="BM48" s="123">
        <f t="shared" si="13"/>
        <v>1.6573245709263189</v>
      </c>
      <c r="BN48" s="124">
        <f t="shared" si="41"/>
        <v>0.10384234859058263</v>
      </c>
      <c r="BO48" s="257">
        <f t="shared" si="2"/>
        <v>1041691.6091550778</v>
      </c>
      <c r="BP48" s="257">
        <f t="shared" si="3"/>
        <v>1025023.8477107275</v>
      </c>
      <c r="BQ48" s="257">
        <f t="shared" si="4"/>
        <v>961526.92346055491</v>
      </c>
      <c r="BR48" s="114">
        <f t="shared" si="15"/>
        <v>122.89565377062094</v>
      </c>
      <c r="BS48" s="115">
        <f t="shared" si="16"/>
        <v>0.1537187378795028</v>
      </c>
      <c r="BT48" s="93">
        <f>VLOOKUP($B48,'SAME R Results'!$AA$146:$AB$150,2)</f>
        <v>0.45</v>
      </c>
      <c r="BU48" s="983">
        <f t="shared" si="17"/>
        <v>1</v>
      </c>
      <c r="BV48" s="983">
        <f t="shared" si="18"/>
        <v>1</v>
      </c>
      <c r="BW48" s="116">
        <f>VLOOKUP($B48,'SAME R Results'!$AA$146:$AC$150,3)</f>
        <v>1.42</v>
      </c>
      <c r="BX48" s="1052"/>
      <c r="BY48" s="1047"/>
      <c r="BZ48" s="1077">
        <v>500.25380703397519</v>
      </c>
      <c r="CA48" s="1782">
        <f>CA47</f>
        <v>0.40666666666666629</v>
      </c>
      <c r="CD48" s="744">
        <f t="shared" si="24"/>
        <v>4.0352274590163967E-2</v>
      </c>
      <c r="CI48" s="1268">
        <v>48</v>
      </c>
      <c r="CJ48" s="1268" t="s">
        <v>108</v>
      </c>
      <c r="CK48" s="1268">
        <v>0.11797700268537473</v>
      </c>
      <c r="CL48" s="1268">
        <v>2.3406983722864129E-2</v>
      </c>
      <c r="CM48" s="1268">
        <v>3.4936315927614141E-2</v>
      </c>
      <c r="CO48" s="2039">
        <f t="shared" si="19"/>
        <v>0.69854691259666413</v>
      </c>
    </row>
    <row r="49" spans="1:93" ht="13.5" customHeight="1" x14ac:dyDescent="0.25">
      <c r="A49" s="243">
        <v>5</v>
      </c>
      <c r="B49" s="247" t="s">
        <v>114</v>
      </c>
      <c r="C49" s="303" t="s">
        <v>187</v>
      </c>
      <c r="D49" s="247" t="s">
        <v>188</v>
      </c>
      <c r="E49" s="247">
        <v>5</v>
      </c>
      <c r="F49" s="303">
        <v>76</v>
      </c>
      <c r="G49" s="118" t="s">
        <v>149</v>
      </c>
      <c r="H49" s="199">
        <v>238</v>
      </c>
      <c r="I49" s="200">
        <v>40416</v>
      </c>
      <c r="J49" s="132"/>
      <c r="K49" s="132">
        <v>8.1</v>
      </c>
      <c r="L49" s="304">
        <v>1.23</v>
      </c>
      <c r="M49" s="132">
        <v>60</v>
      </c>
      <c r="N49" s="132">
        <v>11</v>
      </c>
      <c r="O49" s="132">
        <v>8</v>
      </c>
      <c r="P49" s="132" t="s">
        <v>97</v>
      </c>
      <c r="Q49" s="132"/>
      <c r="R49" s="132">
        <v>51.428571428571431</v>
      </c>
      <c r="S49" s="132" t="s">
        <v>98</v>
      </c>
      <c r="T49" s="250">
        <v>45</v>
      </c>
      <c r="U49" s="132" t="s">
        <v>97</v>
      </c>
      <c r="V49" s="132" t="s">
        <v>98</v>
      </c>
      <c r="W49" s="132" t="s">
        <v>98</v>
      </c>
      <c r="X49" s="132" t="s">
        <v>98</v>
      </c>
      <c r="Y49" s="132" t="s">
        <v>98</v>
      </c>
      <c r="Z49" s="132" t="s">
        <v>98</v>
      </c>
      <c r="AA49" s="132">
        <v>10</v>
      </c>
      <c r="AB49" s="132" t="s">
        <v>98</v>
      </c>
      <c r="AC49" s="203">
        <v>3.852706928546E-2</v>
      </c>
      <c r="AD49" s="301"/>
      <c r="AE49" s="132">
        <v>58</v>
      </c>
      <c r="AF49" s="305">
        <v>480</v>
      </c>
      <c r="AG49" s="132">
        <v>0</v>
      </c>
      <c r="AH49" s="132" t="s">
        <v>97</v>
      </c>
      <c r="AI49" s="132" t="s">
        <v>98</v>
      </c>
      <c r="AJ49" s="132" t="s">
        <v>98</v>
      </c>
      <c r="AK49" s="132" t="s">
        <v>98</v>
      </c>
      <c r="AL49" s="132" t="s">
        <v>98</v>
      </c>
      <c r="AM49" s="132" t="s">
        <v>98</v>
      </c>
      <c r="AN49" s="1020">
        <f>AC49</f>
        <v>3.852706928546E-2</v>
      </c>
      <c r="AO49" s="120"/>
      <c r="AP49" s="132"/>
      <c r="AQ49" s="120"/>
      <c r="AR49" s="120">
        <v>6.2617504999999998</v>
      </c>
      <c r="AS49" s="120">
        <v>0</v>
      </c>
      <c r="AT49" s="120">
        <v>0</v>
      </c>
      <c r="AU49" s="133">
        <v>2.6423810000000003</v>
      </c>
      <c r="AV49" s="133">
        <v>2.7664190000000005E-2</v>
      </c>
      <c r="AW49" s="117">
        <v>7.8387760000000002</v>
      </c>
      <c r="AX49" s="117">
        <v>4.6380309999999998</v>
      </c>
      <c r="AY49" s="117">
        <v>81685</v>
      </c>
      <c r="AZ49" s="117">
        <v>3.3800660000000002</v>
      </c>
      <c r="BA49" s="117">
        <v>7.9345705000000002E-2</v>
      </c>
      <c r="BB49" s="117">
        <v>187.29170000000002</v>
      </c>
      <c r="BC49" s="93">
        <f t="shared" si="5"/>
        <v>3.2007450000000004</v>
      </c>
      <c r="BD49" s="257">
        <f t="shared" si="6"/>
        <v>3275641.6927261017</v>
      </c>
      <c r="BE49" s="258">
        <f t="shared" si="7"/>
        <v>1159.5375543457283</v>
      </c>
      <c r="BF49" s="258">
        <f t="shared" si="37"/>
        <v>6.8282270331857937</v>
      </c>
      <c r="BG49" s="258">
        <f t="shared" si="38"/>
        <v>2.1549243364622712</v>
      </c>
      <c r="BH49" s="114">
        <f t="shared" si="39"/>
        <v>233.65676151505821</v>
      </c>
      <c r="BI49" s="122">
        <f t="shared" si="10"/>
        <v>0.35398790927609708</v>
      </c>
      <c r="BJ49" s="122">
        <f>10*(BH49/BD49*6/PI()/BW49)^(1/3)</f>
        <v>0.5145502341662288</v>
      </c>
      <c r="BK49" s="122">
        <f t="shared" si="40"/>
        <v>0.62036524044138464</v>
      </c>
      <c r="BL49" s="123">
        <f t="shared" si="12"/>
        <v>3.1686620813776045</v>
      </c>
      <c r="BM49" s="123">
        <f t="shared" si="13"/>
        <v>1.843342080682528</v>
      </c>
      <c r="BN49" s="124">
        <f t="shared" si="41"/>
        <v>0.29360858690347513</v>
      </c>
      <c r="BO49" s="257">
        <f t="shared" si="2"/>
        <v>3275641.6927261017</v>
      </c>
      <c r="BP49" s="257">
        <f t="shared" si="3"/>
        <v>3226877.1478270418</v>
      </c>
      <c r="BQ49" s="257">
        <f t="shared" si="4"/>
        <v>2927113.0095421043</v>
      </c>
      <c r="BR49" s="114">
        <f t="shared" si="15"/>
        <v>1159.5375543457283</v>
      </c>
      <c r="BS49" s="115">
        <f t="shared" si="16"/>
        <v>0.71045569564059308</v>
      </c>
      <c r="BT49" s="93">
        <f>VLOOKUP($B49,'SAME R Results'!$AA$146:$AB$150,2)</f>
        <v>0.48</v>
      </c>
      <c r="BU49" s="983">
        <f t="shared" si="17"/>
        <v>2.6114594923133541</v>
      </c>
      <c r="BV49" s="983">
        <f t="shared" si="18"/>
        <v>2.5990736365948832</v>
      </c>
      <c r="BW49" s="116">
        <f>VLOOKUP($B49,'SAME R Results'!$AA$146:$AC$150,3)</f>
        <v>1</v>
      </c>
      <c r="BX49" s="1052">
        <v>2.6114594923133541</v>
      </c>
      <c r="BY49" s="1047">
        <v>2.5990736365948832</v>
      </c>
      <c r="BZ49" s="1077">
        <v>240.92870800332065</v>
      </c>
      <c r="CA49" s="1783">
        <v>0.6633333333333491</v>
      </c>
      <c r="CB49" s="456" t="s">
        <v>622</v>
      </c>
      <c r="CC49" s="456">
        <v>238</v>
      </c>
      <c r="CD49" s="744">
        <f t="shared" si="24"/>
        <v>2.1134782448597726</v>
      </c>
      <c r="CI49" s="1268">
        <v>49</v>
      </c>
      <c r="CJ49" s="1268" t="s">
        <v>114</v>
      </c>
      <c r="CK49" s="1268">
        <v>0.35398790927609708</v>
      </c>
      <c r="CL49" s="1268">
        <v>2.9223323086867925E-2</v>
      </c>
      <c r="CM49" s="1268">
        <v>3.4705972021085954E-2</v>
      </c>
      <c r="CO49" s="2039">
        <f t="shared" si="19"/>
        <v>2.5841190324884233</v>
      </c>
    </row>
    <row r="50" spans="1:93" ht="13.5" customHeight="1" x14ac:dyDescent="0.25">
      <c r="A50" s="243">
        <v>5</v>
      </c>
      <c r="B50" s="247" t="s">
        <v>114</v>
      </c>
      <c r="C50" s="303" t="s">
        <v>187</v>
      </c>
      <c r="D50" s="247" t="s">
        <v>189</v>
      </c>
      <c r="E50" s="247">
        <v>5</v>
      </c>
      <c r="F50" s="303" t="s">
        <v>464</v>
      </c>
      <c r="G50" s="118" t="s">
        <v>432</v>
      </c>
      <c r="H50" s="199">
        <v>238</v>
      </c>
      <c r="I50" s="200">
        <v>40416</v>
      </c>
      <c r="J50" s="120"/>
      <c r="K50" s="132">
        <v>8.1</v>
      </c>
      <c r="L50" s="304">
        <v>1.23</v>
      </c>
      <c r="M50" s="133"/>
      <c r="N50" s="133"/>
      <c r="O50" s="120"/>
      <c r="P50" s="120"/>
      <c r="Q50" s="120"/>
      <c r="R50" s="120">
        <v>625.42857142857144</v>
      </c>
      <c r="S50" s="120"/>
      <c r="T50" s="120"/>
      <c r="U50" s="306" t="s">
        <v>97</v>
      </c>
      <c r="V50" s="306" t="s">
        <v>98</v>
      </c>
      <c r="W50" s="306" t="s">
        <v>98</v>
      </c>
      <c r="X50" s="306" t="s">
        <v>98</v>
      </c>
      <c r="Y50" s="93" t="s">
        <v>98</v>
      </c>
      <c r="Z50" s="306" t="s">
        <v>98</v>
      </c>
      <c r="AA50" s="306">
        <v>10</v>
      </c>
      <c r="AB50" s="306" t="s">
        <v>98</v>
      </c>
      <c r="AC50" s="203">
        <v>3.852706928546E-2</v>
      </c>
      <c r="AD50" s="1987"/>
      <c r="AE50" s="120"/>
      <c r="AF50" s="120"/>
      <c r="AG50" s="120"/>
      <c r="AH50" s="120"/>
      <c r="AI50" s="120"/>
      <c r="AJ50" s="120"/>
      <c r="AK50" s="120"/>
      <c r="AL50" s="120"/>
      <c r="AM50" s="120"/>
      <c r="AN50" s="1008"/>
      <c r="AO50" s="120"/>
      <c r="AP50" s="120">
        <v>45</v>
      </c>
      <c r="AQ50" s="120"/>
      <c r="AR50" s="302">
        <v>6.2638249999999998</v>
      </c>
      <c r="AS50" s="302">
        <v>0</v>
      </c>
      <c r="AT50" s="302">
        <v>0</v>
      </c>
      <c r="AU50" s="302">
        <v>2.9929654999999999</v>
      </c>
      <c r="AV50" s="302">
        <v>0.10406490500000001</v>
      </c>
      <c r="AW50" s="302">
        <v>7.378616000000001</v>
      </c>
      <c r="AX50" s="302">
        <v>4.7520749999999996</v>
      </c>
      <c r="AY50" s="302">
        <v>42855</v>
      </c>
      <c r="AZ50" s="302">
        <v>3.7528845000000004</v>
      </c>
      <c r="BA50" s="302">
        <v>0.1647187</v>
      </c>
      <c r="BB50" s="302">
        <v>182.25264999999996</v>
      </c>
      <c r="BC50" s="306">
        <f t="shared" si="5"/>
        <v>2.6265410000000013</v>
      </c>
      <c r="BD50" s="307">
        <f t="shared" si="6"/>
        <v>1632139.978883141</v>
      </c>
      <c r="BE50" s="308">
        <f t="shared" si="7"/>
        <v>725.9923009845545</v>
      </c>
      <c r="BF50" s="308">
        <f t="shared" si="37"/>
        <v>7.5308396368719723</v>
      </c>
      <c r="BG50" s="308">
        <f t="shared" si="38"/>
        <v>2.3384242847501331</v>
      </c>
      <c r="BH50" s="309">
        <f t="shared" si="39"/>
        <v>226.969297357876</v>
      </c>
      <c r="BI50" s="310">
        <f t="shared" si="10"/>
        <v>0.44481007167126968</v>
      </c>
      <c r="BJ50" s="310">
        <f>10*(BH50/BD50*6/PI()/BW50)^(1/3)</f>
        <v>0.64279185147281492</v>
      </c>
      <c r="BK50" s="310">
        <f t="shared" si="40"/>
        <v>0.77271303393759416</v>
      </c>
      <c r="BL50" s="311">
        <f t="shared" si="12"/>
        <v>3.2204761496807079</v>
      </c>
      <c r="BM50" s="311">
        <f t="shared" si="13"/>
        <v>1.834502046916247</v>
      </c>
      <c r="BN50" s="312">
        <f t="shared" si="41"/>
        <v>0.37002131058452192</v>
      </c>
      <c r="BO50" s="307">
        <f t="shared" si="2"/>
        <v>1632139.978883141</v>
      </c>
      <c r="BP50" s="307">
        <f t="shared" si="3"/>
        <v>1606556.278428355</v>
      </c>
      <c r="BQ50" s="307">
        <f t="shared" si="4"/>
        <v>1492480.7827700684</v>
      </c>
      <c r="BR50" s="309">
        <f t="shared" si="15"/>
        <v>725.9923009845545</v>
      </c>
      <c r="BS50" s="313">
        <f t="shared" si="16"/>
        <v>0.58300208647784812</v>
      </c>
      <c r="BT50" s="306">
        <f>VLOOKUP($B50,'SAME R Results'!$AA$146:$AB$150,2)</f>
        <v>0.48</v>
      </c>
      <c r="BU50" s="983">
        <f t="shared" si="17"/>
        <v>2.6068185419415486</v>
      </c>
      <c r="BV50" s="983">
        <f t="shared" si="18"/>
        <v>2.5944901367903759</v>
      </c>
      <c r="BW50" s="314">
        <f>VLOOKUP($B50,'SAME R Results'!$AA$146:$AC$150,3)</f>
        <v>1</v>
      </c>
      <c r="BX50" s="1054">
        <v>2.6068185419415486</v>
      </c>
      <c r="BY50" s="1049">
        <v>2.5944901367903759</v>
      </c>
      <c r="BZ50" s="1077">
        <v>240.92870800332065</v>
      </c>
      <c r="CA50" s="1782">
        <f>CA49</f>
        <v>0.6633333333333491</v>
      </c>
      <c r="CD50" s="744">
        <f t="shared" si="24"/>
        <v>2.0529886193174227</v>
      </c>
      <c r="CI50" s="1268">
        <v>50</v>
      </c>
      <c r="CJ50" s="1268" t="s">
        <v>114</v>
      </c>
      <c r="CK50" s="1268">
        <v>0.44481007167126968</v>
      </c>
      <c r="CL50" s="1268">
        <v>3.3179992732663081E-2</v>
      </c>
      <c r="CM50" s="1268">
        <v>3.2056243404770396E-2</v>
      </c>
      <c r="CO50" s="2039">
        <f t="shared" si="19"/>
        <v>2.5161799014629378</v>
      </c>
    </row>
    <row r="51" spans="1:93" ht="13.5" customHeight="1" x14ac:dyDescent="0.25">
      <c r="A51" s="243">
        <v>5</v>
      </c>
      <c r="B51" s="241" t="s">
        <v>108</v>
      </c>
      <c r="C51" s="290" t="s">
        <v>190</v>
      </c>
      <c r="D51" s="241" t="s">
        <v>191</v>
      </c>
      <c r="E51" s="241">
        <v>2</v>
      </c>
      <c r="F51" s="290">
        <v>77</v>
      </c>
      <c r="G51" s="118" t="s">
        <v>149</v>
      </c>
      <c r="H51" s="199">
        <v>238</v>
      </c>
      <c r="I51" s="200">
        <v>40416</v>
      </c>
      <c r="J51" s="132"/>
      <c r="K51" s="132">
        <v>8.1</v>
      </c>
      <c r="L51" s="304">
        <v>1.48</v>
      </c>
      <c r="M51" s="132">
        <v>60</v>
      </c>
      <c r="N51" s="132">
        <v>11</v>
      </c>
      <c r="O51" s="132">
        <v>8</v>
      </c>
      <c r="P51" s="132" t="s">
        <v>97</v>
      </c>
      <c r="Q51" s="132"/>
      <c r="R51" s="132">
        <v>31.285714285714285</v>
      </c>
      <c r="S51" s="132" t="s">
        <v>98</v>
      </c>
      <c r="T51" s="250">
        <v>60</v>
      </c>
      <c r="U51" s="132" t="s">
        <v>97</v>
      </c>
      <c r="V51" s="132" t="s">
        <v>98</v>
      </c>
      <c r="W51" s="132" t="s">
        <v>98</v>
      </c>
      <c r="X51" s="132" t="s">
        <v>97</v>
      </c>
      <c r="Y51" s="132" t="s">
        <v>97</v>
      </c>
      <c r="Z51" s="132" t="s">
        <v>98</v>
      </c>
      <c r="AA51" s="132">
        <v>10</v>
      </c>
      <c r="AB51" s="132" t="s">
        <v>98</v>
      </c>
      <c r="AC51" s="203">
        <v>3.852706928546E-2</v>
      </c>
      <c r="AD51" s="301"/>
      <c r="AE51" s="132">
        <v>58</v>
      </c>
      <c r="AF51" s="305">
        <v>480</v>
      </c>
      <c r="AG51" s="132">
        <v>0</v>
      </c>
      <c r="AH51" s="132" t="s">
        <v>97</v>
      </c>
      <c r="AI51" s="132" t="s">
        <v>98</v>
      </c>
      <c r="AJ51" s="132" t="s">
        <v>98</v>
      </c>
      <c r="AK51" s="132" t="s">
        <v>97</v>
      </c>
      <c r="AL51" s="132" t="s">
        <v>97</v>
      </c>
      <c r="AM51" s="132" t="s">
        <v>98</v>
      </c>
      <c r="AN51" s="1020">
        <f>AC51</f>
        <v>3.852706928546E-2</v>
      </c>
      <c r="AO51" s="120"/>
      <c r="AP51" s="132"/>
      <c r="AQ51" s="120"/>
      <c r="AR51" s="120">
        <v>0.65225210000000011</v>
      </c>
      <c r="AS51" s="120">
        <v>0</v>
      </c>
      <c r="AT51" s="120">
        <v>0</v>
      </c>
      <c r="AU51" s="133">
        <v>8.4121685000000002E-2</v>
      </c>
      <c r="AV51" s="133">
        <v>3.2028185000000001E-2</v>
      </c>
      <c r="AW51" s="133">
        <v>6.2035524999999998</v>
      </c>
      <c r="AX51" s="133">
        <v>4.699936000000001</v>
      </c>
      <c r="AY51" s="133">
        <v>85830</v>
      </c>
      <c r="AZ51" s="133">
        <v>0.1690063</v>
      </c>
      <c r="BA51" s="133">
        <v>8.7356560000000014E-2</v>
      </c>
      <c r="BB51" s="133">
        <v>6.9188999999999989</v>
      </c>
      <c r="BC51" s="306">
        <f t="shared" si="5"/>
        <v>1.5036164999999988</v>
      </c>
      <c r="BD51" s="307">
        <f t="shared" si="6"/>
        <v>3460328.2386265798</v>
      </c>
      <c r="BE51" s="308">
        <f t="shared" si="7"/>
        <v>305.88138364350294</v>
      </c>
      <c r="BF51" s="308">
        <f t="shared" si="37"/>
        <v>5.2093500000000001E-2</v>
      </c>
      <c r="BG51" s="308">
        <f t="shared" si="38"/>
        <v>2.0412434999999996E-2</v>
      </c>
      <c r="BH51" s="309">
        <f t="shared" si="39"/>
        <v>3.1135049999999995</v>
      </c>
      <c r="BI51" s="310">
        <f t="shared" si="10"/>
        <v>8.83966382810287E-2</v>
      </c>
      <c r="BJ51" s="310">
        <f>10*(BH51/BD51*6/PI()/BW51)^(1/3)</f>
        <v>0.10656512563679277</v>
      </c>
      <c r="BK51" s="310">
        <f t="shared" si="40"/>
        <v>0.1170050960297481</v>
      </c>
      <c r="BL51" s="311">
        <f t="shared" si="12"/>
        <v>2.5520473182155881</v>
      </c>
      <c r="BM51" s="311">
        <f t="shared" si="13"/>
        <v>1.5408669202805201</v>
      </c>
      <c r="BN51" s="312">
        <f t="shared" si="41"/>
        <v>8.0509304157939804E-2</v>
      </c>
      <c r="BO51" s="307">
        <f t="shared" si="2"/>
        <v>3460328.2386265798</v>
      </c>
      <c r="BP51" s="307">
        <f t="shared" si="3"/>
        <v>3409089.1997738369</v>
      </c>
      <c r="BQ51" s="307">
        <f t="shared" si="4"/>
        <v>3084879.7508938513</v>
      </c>
      <c r="BR51" s="309">
        <f t="shared" si="15"/>
        <v>305.88138364350294</v>
      </c>
      <c r="BS51" s="313">
        <f t="shared" si="16"/>
        <v>0.33375133179437066</v>
      </c>
      <c r="BT51" s="306">
        <f>VLOOKUP($B51,'SAME R Results'!$AA$146:$AB$150,2)</f>
        <v>0.45</v>
      </c>
      <c r="BU51" s="983">
        <f t="shared" si="17"/>
        <v>1</v>
      </c>
      <c r="BV51" s="983">
        <f t="shared" si="18"/>
        <v>1</v>
      </c>
      <c r="BW51" s="314">
        <f>VLOOKUP($B51,'SAME R Results'!$AA$146:$AC$150,3)</f>
        <v>1.42</v>
      </c>
      <c r="BX51" s="1052"/>
      <c r="BY51" s="1047"/>
      <c r="BZ51" s="1077">
        <v>527.51193106525511</v>
      </c>
      <c r="CA51" s="1783">
        <v>0.58666666666662426</v>
      </c>
      <c r="CB51" s="456" t="s">
        <v>623</v>
      </c>
      <c r="CC51" s="456">
        <v>238</v>
      </c>
      <c r="CD51" s="744">
        <f t="shared" si="24"/>
        <v>3.1842664772729568E-2</v>
      </c>
      <c r="CI51" s="1268">
        <v>51</v>
      </c>
      <c r="CJ51" s="1268" t="s">
        <v>108</v>
      </c>
      <c r="CK51" s="1268">
        <v>8.83966382810287E-2</v>
      </c>
      <c r="CL51" s="1268">
        <v>1.6731465020933003E-2</v>
      </c>
      <c r="CM51" s="1268">
        <v>3.5501588885370736E-2</v>
      </c>
      <c r="CO51" s="2039">
        <f t="shared" si="19"/>
        <v>0.61926362982386762</v>
      </c>
    </row>
    <row r="52" spans="1:93" ht="13.5" customHeight="1" thickBot="1" x14ac:dyDescent="0.3">
      <c r="A52" s="259">
        <v>5</v>
      </c>
      <c r="B52" s="315" t="s">
        <v>108</v>
      </c>
      <c r="C52" s="290" t="s">
        <v>190</v>
      </c>
      <c r="D52" s="315" t="s">
        <v>192</v>
      </c>
      <c r="E52" s="241">
        <v>2</v>
      </c>
      <c r="F52" s="290" t="s">
        <v>465</v>
      </c>
      <c r="G52" s="118" t="s">
        <v>432</v>
      </c>
      <c r="H52" s="218">
        <v>238</v>
      </c>
      <c r="I52" s="219">
        <v>40416</v>
      </c>
      <c r="J52" s="145"/>
      <c r="K52" s="132">
        <v>8.1</v>
      </c>
      <c r="L52" s="304">
        <v>1.48</v>
      </c>
      <c r="M52" s="146"/>
      <c r="N52" s="146"/>
      <c r="O52" s="145"/>
      <c r="P52" s="145"/>
      <c r="Q52" s="145"/>
      <c r="R52" s="145">
        <v>558.85714285714289</v>
      </c>
      <c r="S52" s="145"/>
      <c r="T52" s="145"/>
      <c r="U52" s="292" t="s">
        <v>97</v>
      </c>
      <c r="V52" s="292" t="s">
        <v>98</v>
      </c>
      <c r="W52" s="292" t="s">
        <v>98</v>
      </c>
      <c r="X52" s="292" t="s">
        <v>97</v>
      </c>
      <c r="Y52" s="139" t="s">
        <v>97</v>
      </c>
      <c r="Z52" s="292" t="s">
        <v>98</v>
      </c>
      <c r="AA52" s="292">
        <v>10</v>
      </c>
      <c r="AB52" s="292" t="s">
        <v>98</v>
      </c>
      <c r="AC52" s="316">
        <v>3.852706928546E-2</v>
      </c>
      <c r="AD52" s="1988"/>
      <c r="AE52" s="145"/>
      <c r="AF52" s="145"/>
      <c r="AG52" s="145"/>
      <c r="AH52" s="145"/>
      <c r="AI52" s="145"/>
      <c r="AJ52" s="145"/>
      <c r="AK52" s="145"/>
      <c r="AL52" s="145"/>
      <c r="AM52" s="145"/>
      <c r="AN52" s="1009"/>
      <c r="AO52" s="145"/>
      <c r="AP52" s="145">
        <v>60</v>
      </c>
      <c r="AQ52" s="145"/>
      <c r="AR52" s="226">
        <v>0.74058540000000006</v>
      </c>
      <c r="AS52" s="226">
        <v>0</v>
      </c>
      <c r="AT52" s="226">
        <v>0</v>
      </c>
      <c r="AU52" s="226">
        <v>0.10549928000000004</v>
      </c>
      <c r="AV52" s="226">
        <v>2.8045654999999996E-2</v>
      </c>
      <c r="AW52" s="226">
        <v>5.5774995000000001</v>
      </c>
      <c r="AX52" s="226">
        <v>4.6472010000000008</v>
      </c>
      <c r="AY52" s="226">
        <v>32945</v>
      </c>
      <c r="AZ52" s="226">
        <v>0.20123294999999999</v>
      </c>
      <c r="BA52" s="226">
        <v>7.8506465000000011E-2</v>
      </c>
      <c r="BB52" s="226">
        <v>9.2403500000000012</v>
      </c>
      <c r="BC52" s="292">
        <f t="shared" si="5"/>
        <v>0.93029849999999925</v>
      </c>
      <c r="BD52" s="317">
        <f t="shared" si="6"/>
        <v>1237767.5991045895</v>
      </c>
      <c r="BE52" s="318">
        <f t="shared" si="7"/>
        <v>171.03601084781371</v>
      </c>
      <c r="BF52" s="318">
        <f t="shared" si="37"/>
        <v>7.7453625000000054E-2</v>
      </c>
      <c r="BG52" s="318">
        <f t="shared" si="38"/>
        <v>3.0681621249999996E-2</v>
      </c>
      <c r="BH52" s="319">
        <f t="shared" si="39"/>
        <v>4.1581575000000006</v>
      </c>
      <c r="BI52" s="320">
        <f t="shared" si="10"/>
        <v>0.13818103735430015</v>
      </c>
      <c r="BJ52" s="320">
        <f>10*(BH52/BD52*6/PI()/BW52)^(1/3)</f>
        <v>0.16531983107175491</v>
      </c>
      <c r="BK52" s="320">
        <f t="shared" si="40"/>
        <v>0.18082696988937863</v>
      </c>
      <c r="BL52" s="321">
        <f t="shared" si="12"/>
        <v>2.5244306475493064</v>
      </c>
      <c r="BM52" s="321">
        <f t="shared" si="13"/>
        <v>1.5272346903307832</v>
      </c>
      <c r="BN52" s="322">
        <f t="shared" si="41"/>
        <v>0.12633107642464864</v>
      </c>
      <c r="BO52" s="317">
        <f t="shared" si="2"/>
        <v>1237767.5991045895</v>
      </c>
      <c r="BP52" s="317">
        <f t="shared" si="3"/>
        <v>1218099.9987899722</v>
      </c>
      <c r="BQ52" s="317">
        <f t="shared" si="4"/>
        <v>1138878.049609636</v>
      </c>
      <c r="BR52" s="319">
        <f t="shared" si="15"/>
        <v>171.03601084781371</v>
      </c>
      <c r="BS52" s="323">
        <f t="shared" si="16"/>
        <v>0.20649438426706898</v>
      </c>
      <c r="BT52" s="292">
        <f>VLOOKUP($B52,'SAME R Results'!$AA$146:$AB$150,2)</f>
        <v>0.45</v>
      </c>
      <c r="BU52" s="984">
        <f t="shared" si="17"/>
        <v>1</v>
      </c>
      <c r="BV52" s="984">
        <f t="shared" si="18"/>
        <v>1</v>
      </c>
      <c r="BW52" s="324">
        <f>VLOOKUP($B52,'SAME R Results'!$AA$146:$AC$150,3)</f>
        <v>1.42</v>
      </c>
      <c r="BX52" s="1052"/>
      <c r="BY52" s="1047"/>
      <c r="BZ52" s="1077">
        <v>527.51193106525511</v>
      </c>
      <c r="CA52" s="1783">
        <f>CA51</f>
        <v>0.58666666666662426</v>
      </c>
      <c r="CB52" s="1418"/>
      <c r="CD52" s="744">
        <f t="shared" si="24"/>
        <v>4.2526610795457623E-2</v>
      </c>
      <c r="CI52" s="1268">
        <v>52</v>
      </c>
      <c r="CJ52" s="1268" t="s">
        <v>108</v>
      </c>
      <c r="CK52" s="1268">
        <v>0.13818103735430015</v>
      </c>
      <c r="CL52" s="1268">
        <v>1.8626909875347444E-2</v>
      </c>
      <c r="CM52" s="1268">
        <v>3.4263202936463177E-2</v>
      </c>
      <c r="CO52" s="2039">
        <f t="shared" si="19"/>
        <v>0.73416259333713008</v>
      </c>
    </row>
    <row r="53" spans="1:93" s="182" customFormat="1" ht="13.5" customHeight="1" thickBot="1" x14ac:dyDescent="0.3">
      <c r="A53" s="268"/>
      <c r="B53" s="159"/>
      <c r="C53" s="160"/>
      <c r="D53" s="159"/>
      <c r="E53" s="160"/>
      <c r="F53" s="901"/>
      <c r="G53" s="325"/>
      <c r="H53" s="230"/>
      <c r="I53" s="230"/>
      <c r="J53" s="230"/>
      <c r="K53" s="230"/>
      <c r="L53" s="230"/>
      <c r="M53" s="230"/>
      <c r="N53" s="230"/>
      <c r="O53" s="230"/>
      <c r="P53" s="230"/>
      <c r="Q53" s="230"/>
      <c r="R53" s="230"/>
      <c r="S53" s="230"/>
      <c r="T53" s="230"/>
      <c r="U53" s="270"/>
      <c r="V53" s="270"/>
      <c r="W53" s="270"/>
      <c r="X53" s="270"/>
      <c r="Y53" s="270"/>
      <c r="Z53" s="270"/>
      <c r="AA53" s="270"/>
      <c r="AB53" s="270"/>
      <c r="AC53" s="326"/>
      <c r="AD53" s="331"/>
      <c r="AE53" s="230"/>
      <c r="AF53" s="230"/>
      <c r="AG53" s="230"/>
      <c r="AH53" s="230"/>
      <c r="AI53" s="230"/>
      <c r="AJ53" s="230"/>
      <c r="AK53" s="230"/>
      <c r="AL53" s="230"/>
      <c r="AM53" s="230"/>
      <c r="AN53" s="1006"/>
      <c r="AO53" s="230"/>
      <c r="AP53" s="230"/>
      <c r="AQ53" s="230"/>
      <c r="AR53" s="230"/>
      <c r="AS53" s="230"/>
      <c r="AT53" s="230"/>
      <c r="AU53" s="230"/>
      <c r="AV53" s="230"/>
      <c r="AW53" s="230"/>
      <c r="AX53" s="230"/>
      <c r="AY53" s="230"/>
      <c r="AZ53" s="230"/>
      <c r="BA53" s="230"/>
      <c r="BB53" s="230"/>
      <c r="BC53" s="270"/>
      <c r="BD53" s="327"/>
      <c r="BE53" s="328"/>
      <c r="BF53" s="328"/>
      <c r="BG53" s="328"/>
      <c r="BH53" s="329"/>
      <c r="BI53" s="330"/>
      <c r="BJ53" s="330"/>
      <c r="BK53" s="330"/>
      <c r="BL53" s="329"/>
      <c r="BM53" s="329"/>
      <c r="BN53" s="331"/>
      <c r="BO53" s="327"/>
      <c r="BP53" s="327"/>
      <c r="BQ53" s="327"/>
      <c r="BR53" s="329"/>
      <c r="BS53" s="332"/>
      <c r="BT53" s="270"/>
      <c r="BU53" s="982"/>
      <c r="BV53" s="982"/>
      <c r="BW53" s="333"/>
      <c r="BX53" s="1053"/>
      <c r="BY53" s="1048"/>
      <c r="BZ53" s="1080"/>
      <c r="CA53" s="1782"/>
      <c r="CC53" s="1094"/>
      <c r="CD53" s="744"/>
      <c r="CE53" s="1270"/>
      <c r="CF53" s="1270"/>
      <c r="CG53" s="1270"/>
      <c r="CH53" s="1270"/>
      <c r="CN53" s="2011"/>
      <c r="CO53" s="2039" t="e">
        <f t="shared" si="19"/>
        <v>#DIV/0!</v>
      </c>
    </row>
    <row r="54" spans="1:93" ht="13.5" customHeight="1" thickBot="1" x14ac:dyDescent="0.3">
      <c r="A54" s="273">
        <v>4</v>
      </c>
      <c r="B54" s="334" t="s">
        <v>99</v>
      </c>
      <c r="C54" s="66" t="s">
        <v>193</v>
      </c>
      <c r="D54" s="335" t="s">
        <v>366</v>
      </c>
      <c r="E54" s="184">
        <v>1</v>
      </c>
      <c r="F54" s="188">
        <v>78</v>
      </c>
      <c r="G54" s="276" t="s">
        <v>134</v>
      </c>
      <c r="H54" s="186">
        <v>239</v>
      </c>
      <c r="I54" s="187">
        <v>40416</v>
      </c>
      <c r="J54" s="188"/>
      <c r="K54" s="188">
        <v>8.1</v>
      </c>
      <c r="L54" s="299">
        <v>1.2450000000000001</v>
      </c>
      <c r="M54" s="188">
        <v>60</v>
      </c>
      <c r="N54" s="188">
        <v>11</v>
      </c>
      <c r="O54" s="188">
        <v>8</v>
      </c>
      <c r="P54" s="188" t="s">
        <v>97</v>
      </c>
      <c r="Q54" s="188" t="s">
        <v>97</v>
      </c>
      <c r="R54" s="188">
        <v>37.333333333333336</v>
      </c>
      <c r="S54" s="188" t="s">
        <v>98</v>
      </c>
      <c r="T54" s="188">
        <v>90</v>
      </c>
      <c r="U54" s="188" t="s">
        <v>97</v>
      </c>
      <c r="V54" s="188" t="s">
        <v>98</v>
      </c>
      <c r="W54" s="188" t="s">
        <v>98</v>
      </c>
      <c r="X54" s="188" t="s">
        <v>97</v>
      </c>
      <c r="Y54" s="188" t="s">
        <v>98</v>
      </c>
      <c r="Z54" s="188" t="s">
        <v>98</v>
      </c>
      <c r="AA54" s="188">
        <v>10</v>
      </c>
      <c r="AB54" s="188" t="s">
        <v>98</v>
      </c>
      <c r="AC54" s="191">
        <v>3.852706928546E-2</v>
      </c>
      <c r="AD54" s="299"/>
      <c r="AE54" s="188">
        <v>58</v>
      </c>
      <c r="AF54" s="300">
        <v>480</v>
      </c>
      <c r="AG54" s="188">
        <v>0</v>
      </c>
      <c r="AH54" s="188" t="s">
        <v>97</v>
      </c>
      <c r="AI54" s="188" t="s">
        <v>98</v>
      </c>
      <c r="AJ54" s="188" t="s">
        <v>98</v>
      </c>
      <c r="AK54" s="188" t="s">
        <v>97</v>
      </c>
      <c r="AL54" s="188" t="s">
        <v>98</v>
      </c>
      <c r="AM54" s="188" t="s">
        <v>98</v>
      </c>
      <c r="AN54" s="1020">
        <f>AC54</f>
        <v>3.852706928546E-2</v>
      </c>
      <c r="AO54" s="188"/>
      <c r="AP54" s="188"/>
      <c r="AQ54" s="194"/>
      <c r="AR54" s="195">
        <v>6.2357344999999995</v>
      </c>
      <c r="AS54" s="195">
        <v>0</v>
      </c>
      <c r="AT54" s="195">
        <v>0</v>
      </c>
      <c r="AU54" s="195">
        <v>1.6757659999999999</v>
      </c>
      <c r="AV54" s="195">
        <v>2.7755744999999998E-2</v>
      </c>
      <c r="AW54" s="195">
        <v>6.4490194999999986</v>
      </c>
      <c r="AX54" s="195">
        <v>4.6564184999999991</v>
      </c>
      <c r="AY54" s="195">
        <v>75130</v>
      </c>
      <c r="AZ54" s="195">
        <v>1.5975955000000002</v>
      </c>
      <c r="BA54" s="195">
        <v>8.6288455000000014E-2</v>
      </c>
      <c r="BB54" s="195">
        <v>39.573999999999998</v>
      </c>
      <c r="BC54" s="336">
        <f t="shared" ref="BC54:BC65" si="42">AW54-AX54</f>
        <v>1.7926009999999994</v>
      </c>
      <c r="BD54" s="337">
        <f t="shared" ref="BD54:BD65" si="43">BO54</f>
        <v>2987215.0655236603</v>
      </c>
      <c r="BE54" s="338">
        <f t="shared" ref="BE54:BE65" si="44">BR54</f>
        <v>387.98534579403099</v>
      </c>
      <c r="BF54" s="338">
        <f t="shared" ref="BF54:BF65" si="45">(AU54-AV54)*BU54</f>
        <v>1.648010255</v>
      </c>
      <c r="BG54" s="338">
        <f t="shared" ref="BG54:BG65" si="46">(AZ54-BA54)*BU54/4</f>
        <v>0.37782676125000003</v>
      </c>
      <c r="BH54" s="339">
        <f t="shared" ref="BH54:BH65" si="47">BB54*BV54*BT54</f>
        <v>28.967369521896455</v>
      </c>
      <c r="BI54" s="340">
        <f t="shared" ref="BI54:BI65" si="48">BE54/BD54*1000</f>
        <v>0.12988195937811292</v>
      </c>
      <c r="BJ54" s="340">
        <f t="shared" ref="BJ54:BJ65" si="49">10*(BH54/BD54*6/PI()/BW54)^(1/3)</f>
        <v>0.26457449879290013</v>
      </c>
      <c r="BK54" s="340">
        <f t="shared" ref="BK54:BK65" si="50">SQRT(6/PI()*BH54/BE54/BW54)</f>
        <v>0.37761353909985346</v>
      </c>
      <c r="BL54" s="341">
        <f t="shared" ref="BL54:BL65" si="51">BF54/BG54</f>
        <v>4.3618145245925186</v>
      </c>
      <c r="BM54" s="341">
        <f t="shared" si="13"/>
        <v>2.3244947864218388</v>
      </c>
      <c r="BN54" s="342">
        <f t="shared" ref="BN54:BN65" si="52">BJ54/EXP(1.5*(LN(BM54))^2)</f>
        <v>9.1001647839796321E-2</v>
      </c>
      <c r="BO54" s="337">
        <f t="shared" si="2"/>
        <v>2987215.0655236603</v>
      </c>
      <c r="BP54" s="337">
        <f t="shared" si="3"/>
        <v>2942363.7432702929</v>
      </c>
      <c r="BQ54" s="337">
        <f t="shared" si="4"/>
        <v>2679437.4919910925</v>
      </c>
      <c r="BR54" s="339">
        <f t="shared" ref="BR54:BR65" si="53">$AF$149*(BS54*(2-BS54)/(1-BS54))</f>
        <v>387.98534579403099</v>
      </c>
      <c r="BS54" s="343">
        <f t="shared" ref="BS54:BS65" si="54">BC54/$AF$147</f>
        <v>0.39789598685962874</v>
      </c>
      <c r="BT54" s="336">
        <f>VLOOKUP($B54,'SAME R Results'!$AA$146:$AB$150,2)</f>
        <v>0.28000000000000003</v>
      </c>
      <c r="BU54" s="982">
        <f t="shared" si="17"/>
        <v>1</v>
      </c>
      <c r="BV54" s="982">
        <f t="shared" si="18"/>
        <v>2.6142136541575325</v>
      </c>
      <c r="BW54" s="344">
        <f>VLOOKUP($B54,'SAME R Results'!$AA$146:$AC$150,3)</f>
        <v>1</v>
      </c>
      <c r="BX54" s="1052">
        <v>2.6267901792082067</v>
      </c>
      <c r="BY54" s="1047">
        <v>2.6142136541575325</v>
      </c>
      <c r="BZ54" s="1081">
        <v>259.49131380277208</v>
      </c>
      <c r="CA54" s="1784">
        <v>1.25</v>
      </c>
      <c r="CB54" s="1094" t="s">
        <v>624</v>
      </c>
      <c r="CC54" s="1094">
        <v>239</v>
      </c>
      <c r="CD54" s="744">
        <f t="shared" si="24"/>
        <v>0.13904337370510297</v>
      </c>
      <c r="CI54" s="1268">
        <v>54</v>
      </c>
      <c r="CJ54" s="1268" t="s">
        <v>99</v>
      </c>
      <c r="CK54" s="1268">
        <v>0.12988195937811292</v>
      </c>
      <c r="CL54" s="1268">
        <v>5.689195402275888E-2</v>
      </c>
      <c r="CM54" s="1268">
        <v>2.9127729173865385E-2</v>
      </c>
      <c r="CO54" s="2039">
        <f t="shared" si="19"/>
        <v>0.98343698046147254</v>
      </c>
    </row>
    <row r="55" spans="1:93" ht="13.5" customHeight="1" x14ac:dyDescent="0.25">
      <c r="A55" s="243">
        <v>4</v>
      </c>
      <c r="B55" s="284" t="s">
        <v>99</v>
      </c>
      <c r="C55" s="66" t="s">
        <v>193</v>
      </c>
      <c r="D55" s="335" t="s">
        <v>860</v>
      </c>
      <c r="E55" s="184">
        <v>1</v>
      </c>
      <c r="F55" s="188" t="s">
        <v>466</v>
      </c>
      <c r="G55" s="118" t="s">
        <v>432</v>
      </c>
      <c r="H55" s="199">
        <v>239</v>
      </c>
      <c r="I55" s="200">
        <v>40416</v>
      </c>
      <c r="J55" s="132"/>
      <c r="K55" s="132">
        <v>8.1</v>
      </c>
      <c r="L55" s="299">
        <v>1.2450000000000001</v>
      </c>
      <c r="M55" s="132"/>
      <c r="N55" s="132"/>
      <c r="O55" s="132"/>
      <c r="P55" s="132"/>
      <c r="Q55" s="132"/>
      <c r="R55" s="132">
        <v>581.16666666666663</v>
      </c>
      <c r="S55" s="132"/>
      <c r="T55" s="132"/>
      <c r="U55" s="132" t="s">
        <v>97</v>
      </c>
      <c r="V55" s="132" t="s">
        <v>98</v>
      </c>
      <c r="W55" s="132" t="s">
        <v>98</v>
      </c>
      <c r="X55" s="132" t="s">
        <v>97</v>
      </c>
      <c r="Y55" s="132" t="s">
        <v>98</v>
      </c>
      <c r="Z55" s="132" t="s">
        <v>98</v>
      </c>
      <c r="AA55" s="132">
        <v>10</v>
      </c>
      <c r="AB55" s="132" t="s">
        <v>98</v>
      </c>
      <c r="AC55" s="203">
        <v>3.852706928546E-2</v>
      </c>
      <c r="AD55" s="301"/>
      <c r="AE55" s="132"/>
      <c r="AF55" s="305"/>
      <c r="AG55" s="132"/>
      <c r="AH55" s="132"/>
      <c r="AI55" s="132"/>
      <c r="AJ55" s="132"/>
      <c r="AK55" s="132"/>
      <c r="AL55" s="132"/>
      <c r="AM55" s="132"/>
      <c r="AN55" s="203"/>
      <c r="AO55" s="132"/>
      <c r="AP55" s="132">
        <v>90</v>
      </c>
      <c r="AQ55" s="120"/>
      <c r="AR55" s="302">
        <v>6.2396854999999993</v>
      </c>
      <c r="AS55" s="302">
        <v>0</v>
      </c>
      <c r="AT55" s="302">
        <v>0</v>
      </c>
      <c r="AU55" s="302">
        <v>1.5938710000000003</v>
      </c>
      <c r="AV55" s="302">
        <v>5.8166515000000009E-2</v>
      </c>
      <c r="AW55" s="302">
        <v>5.9977885000000004</v>
      </c>
      <c r="AX55" s="302">
        <v>4.6788794999999999</v>
      </c>
      <c r="AY55" s="302">
        <v>30925</v>
      </c>
      <c r="AZ55" s="302">
        <v>1.5262455000000001</v>
      </c>
      <c r="BA55" s="302">
        <v>0.11311343500000001</v>
      </c>
      <c r="BB55" s="302">
        <v>37.662449999999993</v>
      </c>
      <c r="BC55" s="306">
        <f t="shared" si="42"/>
        <v>1.3189090000000006</v>
      </c>
      <c r="BD55" s="307">
        <f t="shared" si="43"/>
        <v>1158631.8938317611</v>
      </c>
      <c r="BE55" s="308">
        <f t="shared" si="44"/>
        <v>258.97177471557052</v>
      </c>
      <c r="BF55" s="308">
        <f t="shared" si="45"/>
        <v>1.5357044850000003</v>
      </c>
      <c r="BG55" s="308">
        <f t="shared" si="46"/>
        <v>0.35328301625000003</v>
      </c>
      <c r="BH55" s="309">
        <f t="shared" si="47"/>
        <v>27.169015751638309</v>
      </c>
      <c r="BI55" s="310">
        <f t="shared" si="48"/>
        <v>0.22351514410596268</v>
      </c>
      <c r="BJ55" s="310">
        <f t="shared" si="49"/>
        <v>0.35512120146580972</v>
      </c>
      <c r="BK55" s="310">
        <f t="shared" si="50"/>
        <v>0.4476220018407962</v>
      </c>
      <c r="BL55" s="311">
        <f t="shared" si="51"/>
        <v>4.346952483878427</v>
      </c>
      <c r="BM55" s="311">
        <f t="shared" si="13"/>
        <v>1.9747194096960874</v>
      </c>
      <c r="BN55" s="312">
        <f t="shared" si="52"/>
        <v>0.17732588253993828</v>
      </c>
      <c r="BO55" s="307">
        <f t="shared" si="2"/>
        <v>1158631.8938317611</v>
      </c>
      <c r="BP55" s="307">
        <f t="shared" si="3"/>
        <v>1140170.1988938483</v>
      </c>
      <c r="BQ55" s="307">
        <f t="shared" si="4"/>
        <v>1067427.1074265281</v>
      </c>
      <c r="BR55" s="309">
        <f t="shared" si="53"/>
        <v>258.97177471557052</v>
      </c>
      <c r="BS55" s="313">
        <f t="shared" si="54"/>
        <v>0.29275259699902345</v>
      </c>
      <c r="BT55" s="306">
        <f>VLOOKUP($B55,'SAME R Results'!$AA$146:$AB$150,2)</f>
        <v>0.28000000000000003</v>
      </c>
      <c r="BU55" s="983">
        <f t="shared" si="17"/>
        <v>1</v>
      </c>
      <c r="BV55" s="983">
        <f t="shared" si="18"/>
        <v>2.5763644986715937</v>
      </c>
      <c r="BW55" s="314">
        <f>VLOOKUP($B55,'SAME R Results'!$AA$146:$AC$150,3)</f>
        <v>1</v>
      </c>
      <c r="BX55" s="1054">
        <v>2.5884669551722763</v>
      </c>
      <c r="BY55" s="1049">
        <v>2.5763644986715937</v>
      </c>
      <c r="BZ55" s="1081">
        <v>259.49131380277208</v>
      </c>
      <c r="CA55" s="1784">
        <f>CA54</f>
        <v>1.25</v>
      </c>
      <c r="CB55" s="1094"/>
      <c r="CC55" s="1270"/>
      <c r="CD55" s="744">
        <f t="shared" si="24"/>
        <v>0.13041127560786386</v>
      </c>
      <c r="CI55" s="1268">
        <v>55</v>
      </c>
      <c r="CJ55" s="1268" t="s">
        <v>99</v>
      </c>
      <c r="CK55" s="1268">
        <v>0.22351514410596268</v>
      </c>
      <c r="CL55" s="1268">
        <v>5.6524111842638114E-2</v>
      </c>
      <c r="CM55" s="1268">
        <v>2.9105328195547231E-2</v>
      </c>
      <c r="CO55" s="2039">
        <f t="shared" si="19"/>
        <v>0.96350613380882155</v>
      </c>
    </row>
    <row r="56" spans="1:93" ht="13.5" customHeight="1" x14ac:dyDescent="0.25">
      <c r="A56" s="243">
        <v>4</v>
      </c>
      <c r="B56" s="117" t="s">
        <v>104</v>
      </c>
      <c r="C56" s="93" t="s">
        <v>195</v>
      </c>
      <c r="D56" s="345" t="s">
        <v>861</v>
      </c>
      <c r="E56" s="117">
        <v>4</v>
      </c>
      <c r="F56" s="132">
        <v>79</v>
      </c>
      <c r="G56" s="118" t="s">
        <v>134</v>
      </c>
      <c r="H56" s="199">
        <v>239</v>
      </c>
      <c r="I56" s="200">
        <v>40416</v>
      </c>
      <c r="J56" s="132"/>
      <c r="K56" s="132">
        <v>8.1</v>
      </c>
      <c r="L56" s="301">
        <v>1.4450000000000001</v>
      </c>
      <c r="M56" s="132">
        <v>60</v>
      </c>
      <c r="N56" s="132">
        <v>11</v>
      </c>
      <c r="O56" s="132">
        <v>8</v>
      </c>
      <c r="P56" s="132" t="s">
        <v>97</v>
      </c>
      <c r="Q56" s="132" t="s">
        <v>97</v>
      </c>
      <c r="R56" s="132">
        <v>33</v>
      </c>
      <c r="S56" s="132" t="s">
        <v>98</v>
      </c>
      <c r="T56" s="132">
        <v>75</v>
      </c>
      <c r="U56" s="132" t="s">
        <v>97</v>
      </c>
      <c r="V56" s="132" t="s">
        <v>98</v>
      </c>
      <c r="W56" s="132" t="s">
        <v>98</v>
      </c>
      <c r="X56" s="132" t="s">
        <v>97</v>
      </c>
      <c r="Y56" s="132" t="s">
        <v>97</v>
      </c>
      <c r="Z56" s="132" t="s">
        <v>98</v>
      </c>
      <c r="AA56" s="132">
        <v>10</v>
      </c>
      <c r="AB56" s="132" t="s">
        <v>98</v>
      </c>
      <c r="AC56" s="203">
        <v>5.19567251427413E-2</v>
      </c>
      <c r="AD56" s="301"/>
      <c r="AE56" s="132">
        <v>58</v>
      </c>
      <c r="AF56" s="305">
        <v>480</v>
      </c>
      <c r="AG56" s="132">
        <v>0</v>
      </c>
      <c r="AH56" s="132" t="s">
        <v>97</v>
      </c>
      <c r="AI56" s="132" t="s">
        <v>98</v>
      </c>
      <c r="AJ56" s="132" t="s">
        <v>98</v>
      </c>
      <c r="AK56" s="132" t="s">
        <v>97</v>
      </c>
      <c r="AL56" s="132" t="s">
        <v>97</v>
      </c>
      <c r="AM56" s="132" t="s">
        <v>98</v>
      </c>
      <c r="AN56" s="1020">
        <f>AC56</f>
        <v>5.19567251427413E-2</v>
      </c>
      <c r="AO56" s="132"/>
      <c r="AP56" s="132"/>
      <c r="AQ56" s="120"/>
      <c r="AR56" s="133">
        <v>1.1039280000000002</v>
      </c>
      <c r="AS56" s="133">
        <v>0</v>
      </c>
      <c r="AT56" s="133">
        <v>0</v>
      </c>
      <c r="AU56" s="133">
        <v>0.13360604999999998</v>
      </c>
      <c r="AV56" s="133">
        <v>2.6016234999999999E-2</v>
      </c>
      <c r="AW56" s="133">
        <v>6.5771334999999995</v>
      </c>
      <c r="AX56" s="133">
        <v>4.6742254999999995</v>
      </c>
      <c r="AY56" s="133">
        <v>86740</v>
      </c>
      <c r="AZ56" s="133">
        <v>0.20437635000000004</v>
      </c>
      <c r="BA56" s="133">
        <v>8.772278E-2</v>
      </c>
      <c r="BB56" s="133">
        <v>9.5280000000000005</v>
      </c>
      <c r="BC56" s="306">
        <f t="shared" si="42"/>
        <v>1.902908</v>
      </c>
      <c r="BD56" s="307">
        <f t="shared" si="43"/>
        <v>2596153.6033963198</v>
      </c>
      <c r="BE56" s="308">
        <f t="shared" si="44"/>
        <v>422.75684358189562</v>
      </c>
      <c r="BF56" s="308">
        <f t="shared" si="45"/>
        <v>0.10758981499999998</v>
      </c>
      <c r="BG56" s="308">
        <f t="shared" si="46"/>
        <v>2.916339250000001E-2</v>
      </c>
      <c r="BH56" s="309">
        <f t="shared" si="47"/>
        <v>21.533279999999998</v>
      </c>
      <c r="BI56" s="310">
        <f t="shared" si="48"/>
        <v>0.16283968830998286</v>
      </c>
      <c r="BJ56" s="310">
        <f t="shared" si="49"/>
        <v>0.19310173093440533</v>
      </c>
      <c r="BK56" s="310">
        <f t="shared" si="50"/>
        <v>0.21028055708687515</v>
      </c>
      <c r="BL56" s="311">
        <f t="shared" si="51"/>
        <v>3.6892077970695603</v>
      </c>
      <c r="BM56" s="311">
        <f t="shared" si="13"/>
        <v>1.5111289946801014</v>
      </c>
      <c r="BN56" s="312">
        <f t="shared" si="52"/>
        <v>0.14953653401481964</v>
      </c>
      <c r="BO56" s="307">
        <f t="shared" si="2"/>
        <v>2596153.6033963198</v>
      </c>
      <c r="BP56" s="307">
        <f t="shared" si="3"/>
        <v>2557755.8792418619</v>
      </c>
      <c r="BQ56" s="307">
        <f t="shared" si="4"/>
        <v>2313279.2390166917</v>
      </c>
      <c r="BR56" s="309">
        <f t="shared" si="53"/>
        <v>422.75684358189562</v>
      </c>
      <c r="BS56" s="313">
        <f t="shared" si="54"/>
        <v>0.42238036047234306</v>
      </c>
      <c r="BT56" s="306">
        <f>VLOOKUP($B56,'SAME R Results'!$AA$146:$AB$150,2)</f>
        <v>2.2599999999999998</v>
      </c>
      <c r="BU56" s="983">
        <f t="shared" si="17"/>
        <v>1</v>
      </c>
      <c r="BV56" s="983">
        <f t="shared" si="18"/>
        <v>1</v>
      </c>
      <c r="BW56" s="314">
        <f>VLOOKUP($B56,'SAME R Results'!$AA$146:$AC$150,3)</f>
        <v>2.2000000000000002</v>
      </c>
      <c r="BX56" s="1052"/>
      <c r="BY56" s="1047"/>
      <c r="BZ56" s="1077">
        <v>513.37523874459316</v>
      </c>
      <c r="CA56" s="1784">
        <v>96.153333333333308</v>
      </c>
      <c r="CB56" s="1094" t="s">
        <v>625</v>
      </c>
      <c r="CC56" s="1094">
        <v>239</v>
      </c>
      <c r="CD56" s="744">
        <f t="shared" si="24"/>
        <v>1.3436838383138045E-3</v>
      </c>
      <c r="CI56" s="1268">
        <v>56</v>
      </c>
      <c r="CJ56" s="1268" t="s">
        <v>104</v>
      </c>
      <c r="CK56" s="1268">
        <v>0.16283968830998286</v>
      </c>
      <c r="CL56" s="1268">
        <v>4.9964434122437449E-3</v>
      </c>
      <c r="CM56" s="1268">
        <v>2.0081180143113744E-2</v>
      </c>
      <c r="CO56" s="2039">
        <f t="shared" si="19"/>
        <v>0.80527652003782757</v>
      </c>
    </row>
    <row r="57" spans="1:93" ht="13.5" customHeight="1" x14ac:dyDescent="0.25">
      <c r="A57" s="243">
        <v>4</v>
      </c>
      <c r="B57" s="117" t="s">
        <v>104</v>
      </c>
      <c r="C57" s="93" t="s">
        <v>195</v>
      </c>
      <c r="D57" s="345" t="s">
        <v>862</v>
      </c>
      <c r="E57" s="117">
        <v>4</v>
      </c>
      <c r="F57" s="132" t="s">
        <v>467</v>
      </c>
      <c r="G57" s="118" t="s">
        <v>432</v>
      </c>
      <c r="H57" s="199">
        <v>239</v>
      </c>
      <c r="I57" s="200">
        <v>40416</v>
      </c>
      <c r="J57" s="132"/>
      <c r="K57" s="132">
        <v>8.1</v>
      </c>
      <c r="L57" s="301">
        <v>1.4450000000000001</v>
      </c>
      <c r="M57" s="132"/>
      <c r="N57" s="132"/>
      <c r="O57" s="132"/>
      <c r="P57" s="132"/>
      <c r="Q57" s="132"/>
      <c r="R57" s="132">
        <v>560</v>
      </c>
      <c r="S57" s="132"/>
      <c r="T57" s="132"/>
      <c r="U57" s="132" t="s">
        <v>97</v>
      </c>
      <c r="V57" s="1998" t="s">
        <v>98</v>
      </c>
      <c r="W57" s="132" t="s">
        <v>98</v>
      </c>
      <c r="X57" s="132" t="s">
        <v>97</v>
      </c>
      <c r="Y57" s="132" t="s">
        <v>97</v>
      </c>
      <c r="Z57" s="132" t="s">
        <v>98</v>
      </c>
      <c r="AA57" s="132">
        <v>10</v>
      </c>
      <c r="AB57" s="132" t="s">
        <v>98</v>
      </c>
      <c r="AC57" s="203">
        <v>5.19567251427413E-2</v>
      </c>
      <c r="AD57" s="301"/>
      <c r="AE57" s="132"/>
      <c r="AF57" s="305"/>
      <c r="AG57" s="132"/>
      <c r="AH57" s="132"/>
      <c r="AI57" s="132"/>
      <c r="AJ57" s="132"/>
      <c r="AK57" s="132"/>
      <c r="AL57" s="132"/>
      <c r="AM57" s="132"/>
      <c r="AN57" s="203"/>
      <c r="AO57" s="132"/>
      <c r="AP57" s="132">
        <v>75</v>
      </c>
      <c r="AQ57" s="120"/>
      <c r="AR57" s="302">
        <v>1.1247265</v>
      </c>
      <c r="AS57" s="302">
        <v>0</v>
      </c>
      <c r="AT57" s="302">
        <v>0</v>
      </c>
      <c r="AU57" s="302">
        <v>0.12048334999999999</v>
      </c>
      <c r="AV57" s="302">
        <v>2.7542105000000001E-2</v>
      </c>
      <c r="AW57" s="302">
        <v>6.0513774999999992</v>
      </c>
      <c r="AX57" s="302">
        <v>4.7287134999999996</v>
      </c>
      <c r="AY57" s="302">
        <v>34885</v>
      </c>
      <c r="AZ57" s="302">
        <v>0.18905644999999999</v>
      </c>
      <c r="BA57" s="302">
        <v>8.4350620000000015E-2</v>
      </c>
      <c r="BB57" s="302">
        <v>9.057850000000002</v>
      </c>
      <c r="BC57" s="306">
        <f t="shared" si="42"/>
        <v>1.3226639999999996</v>
      </c>
      <c r="BD57" s="307">
        <f t="shared" si="43"/>
        <v>974484.86814557225</v>
      </c>
      <c r="BE57" s="308">
        <f t="shared" si="44"/>
        <v>259.88856497328499</v>
      </c>
      <c r="BF57" s="308">
        <f t="shared" si="45"/>
        <v>9.2941244999999992E-2</v>
      </c>
      <c r="BG57" s="308">
        <f t="shared" si="46"/>
        <v>2.6176457499999993E-2</v>
      </c>
      <c r="BH57" s="309">
        <f t="shared" si="47"/>
        <v>20.470741000000004</v>
      </c>
      <c r="BI57" s="310">
        <f t="shared" si="48"/>
        <v>0.26669327915563062</v>
      </c>
      <c r="BJ57" s="310">
        <f t="shared" si="49"/>
        <v>0.26321606173734746</v>
      </c>
      <c r="BK57" s="310">
        <f t="shared" si="50"/>
        <v>0.26149449148435638</v>
      </c>
      <c r="BL57" s="311">
        <f t="shared" si="51"/>
        <v>3.5505661910134334</v>
      </c>
      <c r="BM57" s="311" t="e">
        <f t="shared" si="13"/>
        <v>#NUM!</v>
      </c>
      <c r="BN57" s="312" t="e">
        <f t="shared" si="52"/>
        <v>#NUM!</v>
      </c>
      <c r="BO57" s="307">
        <f t="shared" si="2"/>
        <v>974484.86814557225</v>
      </c>
      <c r="BP57" s="307">
        <f t="shared" si="3"/>
        <v>959042.11270254408</v>
      </c>
      <c r="BQ57" s="307">
        <f t="shared" si="4"/>
        <v>895535.4595034637</v>
      </c>
      <c r="BR57" s="309">
        <f t="shared" si="53"/>
        <v>259.88856497328499</v>
      </c>
      <c r="BS57" s="313">
        <f t="shared" si="54"/>
        <v>0.29358607830950889</v>
      </c>
      <c r="BT57" s="306">
        <f>VLOOKUP($B57,'SAME R Results'!$AA$146:$AB$150,2)</f>
        <v>2.2599999999999998</v>
      </c>
      <c r="BU57" s="983">
        <f t="shared" si="17"/>
        <v>1</v>
      </c>
      <c r="BV57" s="983">
        <f t="shared" si="18"/>
        <v>1</v>
      </c>
      <c r="BW57" s="314">
        <f>VLOOKUP($B57,'SAME R Results'!$AA$146:$AC$150,3)</f>
        <v>2.2000000000000002</v>
      </c>
      <c r="BX57" s="1052"/>
      <c r="BY57" s="1047"/>
      <c r="BZ57" s="1077">
        <v>513.37523874459316</v>
      </c>
      <c r="CA57" s="1782">
        <f>CA56</f>
        <v>96.153333333333308</v>
      </c>
      <c r="CB57" s="1270"/>
      <c r="CC57" s="1270"/>
      <c r="CD57" s="744">
        <f t="shared" si="24"/>
        <v>1.2773810510989399E-3</v>
      </c>
      <c r="CI57" s="1268">
        <v>57</v>
      </c>
      <c r="CJ57" s="1268" t="s">
        <v>104</v>
      </c>
      <c r="CK57" s="1268">
        <v>0.26669327915563062</v>
      </c>
      <c r="CL57" s="1268">
        <v>4.5401993508686362E-3</v>
      </c>
      <c r="CM57" s="1268">
        <v>1.8737837849237843E-2</v>
      </c>
      <c r="CO57" s="2039">
        <f t="shared" si="19"/>
        <v>0.77140322708490439</v>
      </c>
    </row>
    <row r="58" spans="1:93" ht="13.5" customHeight="1" x14ac:dyDescent="0.25">
      <c r="A58" s="243">
        <v>4</v>
      </c>
      <c r="B58" s="284" t="s">
        <v>99</v>
      </c>
      <c r="C58" s="93" t="s">
        <v>196</v>
      </c>
      <c r="D58" s="345" t="s">
        <v>863</v>
      </c>
      <c r="E58" s="117">
        <v>3</v>
      </c>
      <c r="F58" s="132">
        <v>80</v>
      </c>
      <c r="G58" s="118" t="s">
        <v>198</v>
      </c>
      <c r="H58" s="199">
        <v>239</v>
      </c>
      <c r="I58" s="200">
        <v>40416</v>
      </c>
      <c r="J58" s="132"/>
      <c r="K58" s="132">
        <v>8.1</v>
      </c>
      <c r="L58" s="301">
        <v>1.28</v>
      </c>
      <c r="M58" s="132">
        <v>60</v>
      </c>
      <c r="N58" s="132">
        <v>11</v>
      </c>
      <c r="O58" s="132">
        <v>8</v>
      </c>
      <c r="P58" s="132" t="s">
        <v>97</v>
      </c>
      <c r="Q58" s="132" t="s">
        <v>97</v>
      </c>
      <c r="R58" s="132">
        <v>40.166666666666664</v>
      </c>
      <c r="S58" s="132" t="s">
        <v>98</v>
      </c>
      <c r="T58" s="132">
        <v>90</v>
      </c>
      <c r="U58" s="132" t="s">
        <v>97</v>
      </c>
      <c r="V58" s="132" t="s">
        <v>98</v>
      </c>
      <c r="W58" s="132" t="s">
        <v>98</v>
      </c>
      <c r="X58" s="132" t="s">
        <v>97</v>
      </c>
      <c r="Y58" s="132" t="s">
        <v>98</v>
      </c>
      <c r="Z58" s="132" t="s">
        <v>98</v>
      </c>
      <c r="AA58" s="132">
        <v>10</v>
      </c>
      <c r="AB58" s="132" t="s">
        <v>98</v>
      </c>
      <c r="AC58" s="203">
        <v>3.852706928546E-2</v>
      </c>
      <c r="AD58" s="301"/>
      <c r="AE58" s="132">
        <v>58</v>
      </c>
      <c r="AF58" s="305">
        <v>480</v>
      </c>
      <c r="AG58" s="132">
        <v>0</v>
      </c>
      <c r="AH58" s="132" t="s">
        <v>97</v>
      </c>
      <c r="AI58" s="132" t="s">
        <v>98</v>
      </c>
      <c r="AJ58" s="132" t="s">
        <v>98</v>
      </c>
      <c r="AK58" s="132" t="s">
        <v>97</v>
      </c>
      <c r="AL58" s="132" t="s">
        <v>98</v>
      </c>
      <c r="AM58" s="132" t="s">
        <v>98</v>
      </c>
      <c r="AN58" s="1020">
        <f>AC58</f>
        <v>3.852706928546E-2</v>
      </c>
      <c r="AO58" s="132"/>
      <c r="AP58" s="132"/>
      <c r="AQ58" s="120"/>
      <c r="AR58" s="133">
        <v>6.2501534999999988</v>
      </c>
      <c r="AS58" s="133">
        <v>0</v>
      </c>
      <c r="AT58" s="133">
        <v>0</v>
      </c>
      <c r="AU58" s="133">
        <v>3.7334894999999997</v>
      </c>
      <c r="AV58" s="133">
        <v>2.5939949999999996E-2</v>
      </c>
      <c r="AW58" s="133">
        <v>7.1035614999999996</v>
      </c>
      <c r="AX58" s="1997">
        <v>4.6862034999999995</v>
      </c>
      <c r="AY58" s="133">
        <v>113400</v>
      </c>
      <c r="AZ58" s="133">
        <v>3.4145969999999997</v>
      </c>
      <c r="BA58" s="133">
        <v>8.1069945000000004E-2</v>
      </c>
      <c r="BB58" s="133">
        <v>86.891199999999998</v>
      </c>
      <c r="BC58" s="306">
        <f t="shared" si="42"/>
        <v>2.4173580000000001</v>
      </c>
      <c r="BD58" s="307">
        <f t="shared" si="43"/>
        <v>4995552.5704270303</v>
      </c>
      <c r="BE58" s="308">
        <f t="shared" si="44"/>
        <v>620.92863246302545</v>
      </c>
      <c r="BF58" s="308">
        <f t="shared" si="45"/>
        <v>3.7075495499999995</v>
      </c>
      <c r="BG58" s="308">
        <f t="shared" si="46"/>
        <v>0.83338176374999995</v>
      </c>
      <c r="BH58" s="309">
        <f t="shared" si="47"/>
        <v>63.431299809344594</v>
      </c>
      <c r="BI58" s="310">
        <f t="shared" si="48"/>
        <v>0.12429628628849503</v>
      </c>
      <c r="BJ58" s="310">
        <f t="shared" si="49"/>
        <v>0.28945017623069236</v>
      </c>
      <c r="BK58" s="310">
        <f t="shared" si="50"/>
        <v>0.44170432422942657</v>
      </c>
      <c r="BL58" s="311">
        <f t="shared" si="51"/>
        <v>4.4488009112618405</v>
      </c>
      <c r="BM58" s="311">
        <f t="shared" si="13"/>
        <v>2.5078107683239019</v>
      </c>
      <c r="BN58" s="312">
        <f t="shared" si="52"/>
        <v>8.1451731390200885E-2</v>
      </c>
      <c r="BO58" s="307">
        <f t="shared" si="2"/>
        <v>4995552.5704270303</v>
      </c>
      <c r="BP58" s="307">
        <f t="shared" si="3"/>
        <v>4654737.6513707442</v>
      </c>
      <c r="BQ58" s="307">
        <f t="shared" si="4"/>
        <v>4144508.8599111577</v>
      </c>
      <c r="BR58" s="309">
        <f t="shared" si="53"/>
        <v>620.92863246302545</v>
      </c>
      <c r="BS58" s="313">
        <f t="shared" si="54"/>
        <v>0.53657062949480594</v>
      </c>
      <c r="BT58" s="306">
        <f>VLOOKUP($B58,'SAME R Results'!$AA$146:$AB$150,2)</f>
        <v>0.28000000000000003</v>
      </c>
      <c r="BU58" s="983">
        <f t="shared" si="17"/>
        <v>1</v>
      </c>
      <c r="BV58" s="983">
        <f t="shared" si="18"/>
        <v>2.607172607375027</v>
      </c>
      <c r="BW58" s="314">
        <f>VLOOKUP($B58,'SAME R Results'!$AA$146:$AC$150,3)</f>
        <v>1</v>
      </c>
      <c r="BX58" s="1052">
        <v>2.6196602872770893</v>
      </c>
      <c r="BY58" s="1047">
        <v>2.607172607375027</v>
      </c>
      <c r="BZ58" s="1077">
        <v>293.02156386703371</v>
      </c>
      <c r="CA58" s="1784">
        <v>3.4299999999999331</v>
      </c>
      <c r="CB58" s="1094" t="s">
        <v>626</v>
      </c>
      <c r="CC58" s="1094">
        <v>239</v>
      </c>
      <c r="CD58" s="744">
        <f t="shared" si="24"/>
        <v>0.11095854194054665</v>
      </c>
      <c r="CI58" s="1268">
        <v>58</v>
      </c>
      <c r="CJ58" s="1268" t="s">
        <v>99</v>
      </c>
      <c r="CK58" s="1268">
        <v>0.12429628628849503</v>
      </c>
      <c r="CL58" s="1268">
        <v>5.84498435495375E-2</v>
      </c>
      <c r="CM58" s="1268">
        <v>2.929457975941771E-2</v>
      </c>
      <c r="CO58" s="2039">
        <f t="shared" si="19"/>
        <v>0.99305208974071035</v>
      </c>
    </row>
    <row r="59" spans="1:93" ht="13.5" customHeight="1" x14ac:dyDescent="0.25">
      <c r="A59" s="243">
        <v>4</v>
      </c>
      <c r="B59" s="284" t="s">
        <v>99</v>
      </c>
      <c r="C59" s="93" t="s">
        <v>196</v>
      </c>
      <c r="D59" s="345" t="s">
        <v>864</v>
      </c>
      <c r="E59" s="117">
        <v>3</v>
      </c>
      <c r="F59" s="132" t="s">
        <v>468</v>
      </c>
      <c r="G59" s="118" t="s">
        <v>432</v>
      </c>
      <c r="H59" s="199">
        <v>239</v>
      </c>
      <c r="I59" s="200">
        <v>40416</v>
      </c>
      <c r="J59" s="132"/>
      <c r="K59" s="132">
        <v>8.1</v>
      </c>
      <c r="L59" s="301">
        <v>1.28</v>
      </c>
      <c r="M59" s="132"/>
      <c r="N59" s="132"/>
      <c r="O59" s="132"/>
      <c r="P59" s="132"/>
      <c r="Q59" s="132"/>
      <c r="R59" s="132">
        <v>580.33333333333337</v>
      </c>
      <c r="S59" s="132"/>
      <c r="T59" s="132"/>
      <c r="U59" s="132" t="s">
        <v>97</v>
      </c>
      <c r="V59" s="132" t="s">
        <v>98</v>
      </c>
      <c r="W59" s="132" t="s">
        <v>98</v>
      </c>
      <c r="X59" s="132" t="s">
        <v>97</v>
      </c>
      <c r="Y59" s="132" t="s">
        <v>98</v>
      </c>
      <c r="Z59" s="132" t="s">
        <v>98</v>
      </c>
      <c r="AA59" s="132">
        <v>10</v>
      </c>
      <c r="AB59" s="132" t="s">
        <v>98</v>
      </c>
      <c r="AC59" s="203">
        <v>3.852706928546E-2</v>
      </c>
      <c r="AD59" s="301"/>
      <c r="AE59" s="132"/>
      <c r="AF59" s="305"/>
      <c r="AG59" s="132"/>
      <c r="AH59" s="132"/>
      <c r="AI59" s="132"/>
      <c r="AJ59" s="132"/>
      <c r="AK59" s="132"/>
      <c r="AL59" s="132"/>
      <c r="AM59" s="132"/>
      <c r="AN59" s="203"/>
      <c r="AO59" s="132"/>
      <c r="AP59" s="132">
        <v>90</v>
      </c>
      <c r="AQ59" s="120"/>
      <c r="AR59" s="302">
        <v>6.2508695000000012</v>
      </c>
      <c r="AS59" s="302">
        <v>0</v>
      </c>
      <c r="AT59" s="302">
        <v>0</v>
      </c>
      <c r="AU59" s="302">
        <v>3.2887709999999997</v>
      </c>
      <c r="AV59" s="302">
        <v>9.8617549999999998E-2</v>
      </c>
      <c r="AW59" s="302">
        <v>6.5057074999999998</v>
      </c>
      <c r="AX59" s="1997">
        <v>4.750794</v>
      </c>
      <c r="AY59" s="302">
        <v>39135</v>
      </c>
      <c r="AZ59" s="302">
        <v>3.0089870000000003</v>
      </c>
      <c r="BA59" s="302">
        <v>0.14303590500000002</v>
      </c>
      <c r="BB59" s="302">
        <v>76.599000000000004</v>
      </c>
      <c r="BC59" s="306">
        <f t="shared" si="42"/>
        <v>1.7549134999999998</v>
      </c>
      <c r="BD59" s="307">
        <f t="shared" si="43"/>
        <v>1482905.7467800037</v>
      </c>
      <c r="BE59" s="308">
        <f t="shared" si="44"/>
        <v>376.57962446178351</v>
      </c>
      <c r="BF59" s="308">
        <f t="shared" si="45"/>
        <v>3.1901534499999995</v>
      </c>
      <c r="BG59" s="308">
        <f t="shared" si="46"/>
        <v>0.71648777375000006</v>
      </c>
      <c r="BH59" s="309">
        <f t="shared" si="47"/>
        <v>55.126606662080725</v>
      </c>
      <c r="BI59" s="310">
        <f t="shared" si="48"/>
        <v>0.25394710707642226</v>
      </c>
      <c r="BJ59" s="310">
        <f t="shared" si="49"/>
        <v>0.41407883222812808</v>
      </c>
      <c r="BK59" s="310">
        <f t="shared" si="50"/>
        <v>0.52875307969414942</v>
      </c>
      <c r="BL59" s="311">
        <f t="shared" si="51"/>
        <v>4.4524883283118255</v>
      </c>
      <c r="BM59" s="311">
        <f t="shared" si="13"/>
        <v>2.0122138995127745</v>
      </c>
      <c r="BN59" s="312">
        <f t="shared" si="52"/>
        <v>0.19887188478739723</v>
      </c>
      <c r="BO59" s="307">
        <f t="shared" si="2"/>
        <v>1482905.7467800037</v>
      </c>
      <c r="BP59" s="307">
        <f t="shared" si="3"/>
        <v>1459542.822563505</v>
      </c>
      <c r="BQ59" s="307">
        <f t="shared" si="4"/>
        <v>1359148.2740879543</v>
      </c>
      <c r="BR59" s="309">
        <f t="shared" si="53"/>
        <v>376.57962446178351</v>
      </c>
      <c r="BS59" s="313">
        <f t="shared" si="54"/>
        <v>0.38953065346710458</v>
      </c>
      <c r="BT59" s="306">
        <f>VLOOKUP($B59,'SAME R Results'!$AA$146:$AB$150,2)</f>
        <v>0.28000000000000003</v>
      </c>
      <c r="BU59" s="983">
        <f t="shared" si="17"/>
        <v>1</v>
      </c>
      <c r="BV59" s="983">
        <f t="shared" si="18"/>
        <v>2.5702781769848131</v>
      </c>
      <c r="BW59" s="314">
        <f>VLOOKUP($B59,'SAME R Results'!$AA$146:$AC$150,3)</f>
        <v>1</v>
      </c>
      <c r="BX59" s="1054">
        <v>2.5823052078617459</v>
      </c>
      <c r="BY59" s="1049">
        <v>2.5702781769848131</v>
      </c>
      <c r="BZ59" s="1077">
        <v>293.02156386703371</v>
      </c>
      <c r="CA59" s="1782">
        <f>CA58</f>
        <v>3.4299999999999331</v>
      </c>
      <c r="CB59" s="1270"/>
      <c r="CC59" s="1094"/>
      <c r="CD59" s="744">
        <f t="shared" si="24"/>
        <v>9.6431381916178074E-2</v>
      </c>
      <c r="CI59" s="1268">
        <v>59</v>
      </c>
      <c r="CJ59" s="1268" t="s">
        <v>99</v>
      </c>
      <c r="CK59" s="1268">
        <v>0.25394710707642226</v>
      </c>
      <c r="CL59" s="1268">
        <v>5.7869577744105408E-2</v>
      </c>
      <c r="CM59" s="1268">
        <v>2.9274870450336082E-2</v>
      </c>
      <c r="CO59" s="2039">
        <f t="shared" si="19"/>
        <v>0.97001385928056416</v>
      </c>
    </row>
    <row r="60" spans="1:93" ht="13.5" customHeight="1" x14ac:dyDescent="0.25">
      <c r="A60" s="243">
        <v>4</v>
      </c>
      <c r="B60" s="117" t="s">
        <v>104</v>
      </c>
      <c r="C60" s="93" t="s">
        <v>199</v>
      </c>
      <c r="D60" s="345" t="s">
        <v>865</v>
      </c>
      <c r="E60" s="117">
        <v>6</v>
      </c>
      <c r="F60" s="132">
        <v>81</v>
      </c>
      <c r="G60" s="118" t="s">
        <v>198</v>
      </c>
      <c r="H60" s="199">
        <v>239</v>
      </c>
      <c r="I60" s="200">
        <v>40416</v>
      </c>
      <c r="J60" s="132"/>
      <c r="K60" s="132">
        <v>8.1</v>
      </c>
      <c r="L60" s="346">
        <v>1.45</v>
      </c>
      <c r="M60" s="132">
        <v>60</v>
      </c>
      <c r="N60" s="132">
        <v>11</v>
      </c>
      <c r="O60" s="132">
        <v>8</v>
      </c>
      <c r="P60" s="132" t="s">
        <v>97</v>
      </c>
      <c r="Q60" s="132" t="s">
        <v>97</v>
      </c>
      <c r="R60" s="132">
        <v>30.166666666666668</v>
      </c>
      <c r="S60" s="132" t="s">
        <v>98</v>
      </c>
      <c r="T60" s="132">
        <v>45</v>
      </c>
      <c r="U60" s="132" t="s">
        <v>97</v>
      </c>
      <c r="V60" s="132" t="s">
        <v>98</v>
      </c>
      <c r="W60" s="132" t="s">
        <v>98</v>
      </c>
      <c r="X60" s="132" t="s">
        <v>97</v>
      </c>
      <c r="Y60" s="132" t="s">
        <v>97</v>
      </c>
      <c r="Z60" s="132" t="s">
        <v>98</v>
      </c>
      <c r="AA60" s="132">
        <v>10</v>
      </c>
      <c r="AB60" s="132" t="s">
        <v>98</v>
      </c>
      <c r="AC60" s="203">
        <v>5.19567251427413E-2</v>
      </c>
      <c r="AD60" s="301"/>
      <c r="AE60" s="132">
        <v>58</v>
      </c>
      <c r="AF60" s="305">
        <v>480</v>
      </c>
      <c r="AG60" s="132">
        <v>0</v>
      </c>
      <c r="AH60" s="132" t="s">
        <v>97</v>
      </c>
      <c r="AI60" s="132" t="s">
        <v>98</v>
      </c>
      <c r="AJ60" s="132" t="s">
        <v>98</v>
      </c>
      <c r="AK60" s="132" t="s">
        <v>97</v>
      </c>
      <c r="AL60" s="132" t="s">
        <v>97</v>
      </c>
      <c r="AM60" s="132" t="s">
        <v>98</v>
      </c>
      <c r="AN60" s="1020">
        <f>AC60</f>
        <v>5.19567251427413E-2</v>
      </c>
      <c r="AO60" s="132"/>
      <c r="AP60" s="132"/>
      <c r="AQ60" s="120"/>
      <c r="AR60" s="133">
        <v>2.1625675000000006</v>
      </c>
      <c r="AS60" s="133">
        <v>0</v>
      </c>
      <c r="AT60" s="133">
        <v>0</v>
      </c>
      <c r="AU60" s="133">
        <v>0.25022875</v>
      </c>
      <c r="AV60" s="133">
        <v>2.6962295000000004E-2</v>
      </c>
      <c r="AW60" s="133">
        <v>6.9776150000000001</v>
      </c>
      <c r="AX60" s="133">
        <v>4.7162929999999994</v>
      </c>
      <c r="AY60" s="133">
        <v>88505</v>
      </c>
      <c r="AZ60" s="133">
        <v>0.33628839999999993</v>
      </c>
      <c r="BA60" s="133">
        <v>8.1741344999999993E-2</v>
      </c>
      <c r="BB60" s="133">
        <v>21.487300000000005</v>
      </c>
      <c r="BC60" s="306">
        <f t="shared" si="42"/>
        <v>2.2613220000000007</v>
      </c>
      <c r="BD60" s="307">
        <f t="shared" si="43"/>
        <v>2654993.7023748658</v>
      </c>
      <c r="BE60" s="308">
        <f t="shared" si="44"/>
        <v>553.24833622876997</v>
      </c>
      <c r="BF60" s="308">
        <f t="shared" si="45"/>
        <v>0.223266455</v>
      </c>
      <c r="BG60" s="308">
        <f t="shared" si="46"/>
        <v>6.3636763749999992E-2</v>
      </c>
      <c r="BH60" s="309">
        <f t="shared" si="47"/>
        <v>48.561298000000008</v>
      </c>
      <c r="BI60" s="310">
        <f t="shared" si="48"/>
        <v>0.20838028193207944</v>
      </c>
      <c r="BJ60" s="310">
        <f t="shared" si="49"/>
        <v>0.25134398476976683</v>
      </c>
      <c r="BK60" s="310">
        <f t="shared" si="50"/>
        <v>0.27604153479058452</v>
      </c>
      <c r="BL60" s="311">
        <f t="shared" si="51"/>
        <v>3.5084508049012788</v>
      </c>
      <c r="BM60" s="311">
        <f t="shared" si="13"/>
        <v>1.541820614289457</v>
      </c>
      <c r="BN60" s="312">
        <f t="shared" si="52"/>
        <v>0.18973641212359585</v>
      </c>
      <c r="BO60" s="307">
        <f t="shared" si="2"/>
        <v>2654993.7023748658</v>
      </c>
      <c r="BP60" s="307">
        <f t="shared" si="3"/>
        <v>2615814.6549193626</v>
      </c>
      <c r="BQ60" s="307">
        <f t="shared" si="4"/>
        <v>2363356.7971740211</v>
      </c>
      <c r="BR60" s="309">
        <f t="shared" si="53"/>
        <v>553.24833622876997</v>
      </c>
      <c r="BS60" s="313">
        <f t="shared" si="54"/>
        <v>0.50193598508390314</v>
      </c>
      <c r="BT60" s="306">
        <f>VLOOKUP($B60,'SAME R Results'!$AA$146:$AB$150,2)</f>
        <v>2.2599999999999998</v>
      </c>
      <c r="BU60" s="983">
        <f t="shared" si="17"/>
        <v>1</v>
      </c>
      <c r="BV60" s="983">
        <f t="shared" si="18"/>
        <v>1</v>
      </c>
      <c r="BW60" s="314">
        <f>VLOOKUP($B60,'SAME R Results'!$AA$146:$AC$150,3)</f>
        <v>2.2000000000000002</v>
      </c>
      <c r="BX60" s="1052"/>
      <c r="BY60" s="1047"/>
      <c r="BZ60" s="1077">
        <v>538.43096293819656</v>
      </c>
      <c r="CA60" s="1784">
        <v>9.7133333333332406</v>
      </c>
      <c r="CB60" s="1094" t="s">
        <v>627</v>
      </c>
      <c r="CC60" s="1094">
        <v>239</v>
      </c>
      <c r="CD60" s="744">
        <f t="shared" si="24"/>
        <v>2.9996683733699677E-2</v>
      </c>
      <c r="CI60" s="1268">
        <v>60</v>
      </c>
      <c r="CJ60" s="1268" t="s">
        <v>104</v>
      </c>
      <c r="CK60" s="1268">
        <v>0.20838028193207944</v>
      </c>
      <c r="CL60" s="1268">
        <v>4.597621237389494E-3</v>
      </c>
      <c r="CM60" s="1268">
        <v>1.8992864421797373E-2</v>
      </c>
      <c r="CO60" s="2039">
        <f t="shared" si="19"/>
        <v>0.89224941178821371</v>
      </c>
    </row>
    <row r="61" spans="1:93" ht="13.5" customHeight="1" x14ac:dyDescent="0.25">
      <c r="A61" s="243">
        <v>4</v>
      </c>
      <c r="B61" s="117" t="s">
        <v>104</v>
      </c>
      <c r="C61" s="93" t="s">
        <v>199</v>
      </c>
      <c r="D61" s="117" t="s">
        <v>866</v>
      </c>
      <c r="E61" s="118">
        <v>6</v>
      </c>
      <c r="F61" s="902" t="s">
        <v>469</v>
      </c>
      <c r="G61" s="118" t="s">
        <v>432</v>
      </c>
      <c r="H61" s="120">
        <v>239</v>
      </c>
      <c r="I61" s="347">
        <v>40417</v>
      </c>
      <c r="J61" s="120"/>
      <c r="K61" s="132">
        <v>8.1</v>
      </c>
      <c r="L61" s="346">
        <v>1.45</v>
      </c>
      <c r="M61" s="133"/>
      <c r="N61" s="133"/>
      <c r="O61" s="120"/>
      <c r="P61" s="120"/>
      <c r="Q61" s="120"/>
      <c r="R61" s="132">
        <v>559</v>
      </c>
      <c r="S61" s="120"/>
      <c r="T61" s="120"/>
      <c r="U61" s="306" t="s">
        <v>97</v>
      </c>
      <c r="V61" s="1999" t="s">
        <v>98</v>
      </c>
      <c r="W61" s="306" t="s">
        <v>98</v>
      </c>
      <c r="X61" s="306" t="s">
        <v>97</v>
      </c>
      <c r="Y61" s="93" t="s">
        <v>97</v>
      </c>
      <c r="Z61" s="306" t="s">
        <v>98</v>
      </c>
      <c r="AA61" s="306">
        <v>10</v>
      </c>
      <c r="AB61" s="306" t="s">
        <v>98</v>
      </c>
      <c r="AC61" s="203">
        <v>5.19567251427413E-2</v>
      </c>
      <c r="AD61" s="1987"/>
      <c r="AE61" s="120"/>
      <c r="AF61" s="120"/>
      <c r="AG61" s="120"/>
      <c r="AH61" s="120"/>
      <c r="AI61" s="120"/>
      <c r="AJ61" s="120"/>
      <c r="AK61" s="120"/>
      <c r="AL61" s="120"/>
      <c r="AM61" s="120"/>
      <c r="AN61" s="1008"/>
      <c r="AO61" s="120"/>
      <c r="AP61" s="120">
        <v>45</v>
      </c>
      <c r="AQ61" s="120"/>
      <c r="AR61" s="302">
        <v>2.1021720000000004</v>
      </c>
      <c r="AS61" s="302">
        <v>0</v>
      </c>
      <c r="AT61" s="302">
        <v>0</v>
      </c>
      <c r="AU61" s="302">
        <v>0.23783875000000002</v>
      </c>
      <c r="AV61" s="302">
        <v>2.9037475E-2</v>
      </c>
      <c r="AW61" s="302">
        <v>6.4018399999999982</v>
      </c>
      <c r="AX61" s="302">
        <v>4.7223504999999992</v>
      </c>
      <c r="AY61" s="302">
        <v>33040</v>
      </c>
      <c r="AZ61" s="302">
        <v>0.33061214999999999</v>
      </c>
      <c r="BA61" s="302">
        <v>8.5174565000000008E-2</v>
      </c>
      <c r="BB61" s="302">
        <v>19.779400000000003</v>
      </c>
      <c r="BC61" s="306">
        <f t="shared" si="42"/>
        <v>1.679489499999999</v>
      </c>
      <c r="BD61" s="307">
        <f t="shared" si="43"/>
        <v>920599.7311915328</v>
      </c>
      <c r="BE61" s="308">
        <f t="shared" si="44"/>
        <v>354.42148985691654</v>
      </c>
      <c r="BF61" s="308">
        <f t="shared" si="45"/>
        <v>0.20880127500000001</v>
      </c>
      <c r="BG61" s="308">
        <f t="shared" si="46"/>
        <v>6.1359396249999996E-2</v>
      </c>
      <c r="BH61" s="309">
        <f t="shared" si="47"/>
        <v>44.701444000000002</v>
      </c>
      <c r="BI61" s="310">
        <f t="shared" si="48"/>
        <v>0.38498978203935447</v>
      </c>
      <c r="BJ61" s="310">
        <f t="shared" si="49"/>
        <v>0.34802448690651788</v>
      </c>
      <c r="BK61" s="310">
        <f t="shared" si="50"/>
        <v>0.33089492110211288</v>
      </c>
      <c r="BL61" s="311">
        <f t="shared" si="51"/>
        <v>3.4029225800930205</v>
      </c>
      <c r="BM61" s="311" t="e">
        <f t="shared" si="13"/>
        <v>#NUM!</v>
      </c>
      <c r="BN61" s="312" t="e">
        <f t="shared" si="52"/>
        <v>#NUM!</v>
      </c>
      <c r="BO61" s="307">
        <f t="shared" si="2"/>
        <v>920599.7311915328</v>
      </c>
      <c r="BP61" s="307">
        <f t="shared" si="3"/>
        <v>905973.71313684864</v>
      </c>
      <c r="BQ61" s="307">
        <f t="shared" si="4"/>
        <v>846999.06468504795</v>
      </c>
      <c r="BR61" s="309">
        <f t="shared" si="53"/>
        <v>354.42148985691654</v>
      </c>
      <c r="BS61" s="313">
        <f t="shared" si="54"/>
        <v>0.37278911036135998</v>
      </c>
      <c r="BT61" s="306">
        <f>VLOOKUP($B61,'SAME R Results'!$AA$146:$AB$150,2)</f>
        <v>2.2599999999999998</v>
      </c>
      <c r="BU61" s="983">
        <f t="shared" si="17"/>
        <v>1</v>
      </c>
      <c r="BV61" s="983">
        <f t="shared" si="18"/>
        <v>1</v>
      </c>
      <c r="BW61" s="314">
        <f>VLOOKUP($B61,'SAME R Results'!$AA$146:$AC$150,3)</f>
        <v>2.2000000000000002</v>
      </c>
      <c r="BX61" s="1052"/>
      <c r="BY61" s="1047"/>
      <c r="BZ61" s="1077">
        <v>538.43096293819656</v>
      </c>
      <c r="CA61" s="1784">
        <f>CA60</f>
        <v>9.7133333333332406</v>
      </c>
      <c r="CB61" s="1094"/>
      <c r="CC61" s="1270"/>
      <c r="CD61" s="744">
        <f t="shared" si="24"/>
        <v>2.761242251201125E-2</v>
      </c>
      <c r="CI61" s="1268">
        <v>61</v>
      </c>
      <c r="CJ61" s="1268" t="s">
        <v>104</v>
      </c>
      <c r="CK61" s="1268">
        <v>0.38498978203935447</v>
      </c>
      <c r="CL61" s="1268">
        <v>4.6710185693330172E-3</v>
      </c>
      <c r="CM61" s="1268">
        <v>1.9393567644119859E-2</v>
      </c>
      <c r="CO61" s="2039">
        <f t="shared" si="19"/>
        <v>0.87791108471601031</v>
      </c>
    </row>
    <row r="62" spans="1:93" ht="13.5" customHeight="1" x14ac:dyDescent="0.25">
      <c r="A62" s="243">
        <v>4</v>
      </c>
      <c r="B62" s="284" t="s">
        <v>99</v>
      </c>
      <c r="C62" s="93" t="s">
        <v>200</v>
      </c>
      <c r="D62" s="345" t="s">
        <v>867</v>
      </c>
      <c r="E62" s="117">
        <v>2</v>
      </c>
      <c r="F62" s="132">
        <v>82</v>
      </c>
      <c r="G62" s="118" t="s">
        <v>201</v>
      </c>
      <c r="H62" s="199">
        <v>239</v>
      </c>
      <c r="I62" s="200">
        <v>40416</v>
      </c>
      <c r="J62" s="132"/>
      <c r="K62" s="132">
        <v>8.1</v>
      </c>
      <c r="L62" s="301">
        <v>1.2649999999999999</v>
      </c>
      <c r="M62" s="132">
        <v>60</v>
      </c>
      <c r="N62" s="132">
        <v>11</v>
      </c>
      <c r="O62" s="132">
        <v>8</v>
      </c>
      <c r="P62" s="132" t="s">
        <v>97</v>
      </c>
      <c r="Q62" s="132" t="s">
        <v>97</v>
      </c>
      <c r="R62" s="132">
        <v>39</v>
      </c>
      <c r="S62" s="132" t="s">
        <v>98</v>
      </c>
      <c r="T62" s="132">
        <v>90</v>
      </c>
      <c r="U62" s="132" t="s">
        <v>97</v>
      </c>
      <c r="V62" s="132" t="s">
        <v>98</v>
      </c>
      <c r="W62" s="132" t="s">
        <v>98</v>
      </c>
      <c r="X62" s="132" t="s">
        <v>97</v>
      </c>
      <c r="Y62" s="132" t="s">
        <v>98</v>
      </c>
      <c r="Z62" s="132" t="s">
        <v>98</v>
      </c>
      <c r="AA62" s="132">
        <v>10</v>
      </c>
      <c r="AB62" s="132" t="s">
        <v>98</v>
      </c>
      <c r="AC62" s="203">
        <v>3.852706928546E-2</v>
      </c>
      <c r="AD62" s="301"/>
      <c r="AE62" s="132">
        <v>58</v>
      </c>
      <c r="AF62" s="305">
        <v>480</v>
      </c>
      <c r="AG62" s="132">
        <v>0</v>
      </c>
      <c r="AH62" s="132" t="s">
        <v>97</v>
      </c>
      <c r="AI62" s="132" t="s">
        <v>98</v>
      </c>
      <c r="AJ62" s="132" t="s">
        <v>98</v>
      </c>
      <c r="AK62" s="132" t="s">
        <v>97</v>
      </c>
      <c r="AL62" s="132" t="s">
        <v>98</v>
      </c>
      <c r="AM62" s="132" t="s">
        <v>98</v>
      </c>
      <c r="AN62" s="1020">
        <f>AC62</f>
        <v>3.852706928546E-2</v>
      </c>
      <c r="AO62" s="132"/>
      <c r="AP62" s="132"/>
      <c r="AQ62" s="120"/>
      <c r="AR62" s="133">
        <v>6.2503665000000002</v>
      </c>
      <c r="AS62" s="133">
        <v>0</v>
      </c>
      <c r="AT62" s="133">
        <v>0</v>
      </c>
      <c r="AU62" s="133">
        <v>2.6140444999999994</v>
      </c>
      <c r="AV62" s="133">
        <v>2.6229855000000003E-2</v>
      </c>
      <c r="AW62" s="133">
        <v>6.7840579999999999</v>
      </c>
      <c r="AX62" s="133">
        <v>4.7105094999999997</v>
      </c>
      <c r="AY62" s="133">
        <v>85905</v>
      </c>
      <c r="AZ62" s="133">
        <v>2.3956139999999997</v>
      </c>
      <c r="BA62" s="133">
        <v>8.0520639999999991E-2</v>
      </c>
      <c r="BB62" s="133">
        <v>60.405999999999985</v>
      </c>
      <c r="BC62" s="306">
        <f t="shared" si="42"/>
        <v>2.0735485000000002</v>
      </c>
      <c r="BD62" s="307">
        <f t="shared" si="43"/>
        <v>3463686.4034805261</v>
      </c>
      <c r="BE62" s="308">
        <f t="shared" si="44"/>
        <v>481.15805922365632</v>
      </c>
      <c r="BF62" s="308">
        <f t="shared" si="45"/>
        <v>2.5878146449999995</v>
      </c>
      <c r="BG62" s="308">
        <f t="shared" si="46"/>
        <v>0.57877333999999991</v>
      </c>
      <c r="BH62" s="309">
        <f t="shared" si="47"/>
        <v>44.111273060196602</v>
      </c>
      <c r="BI62" s="310">
        <f t="shared" si="48"/>
        <v>0.13891501803978532</v>
      </c>
      <c r="BJ62" s="310">
        <f t="shared" si="49"/>
        <v>0.28973711732419516</v>
      </c>
      <c r="BK62" s="310">
        <f t="shared" si="50"/>
        <v>0.41843846716178512</v>
      </c>
      <c r="BL62" s="311">
        <f t="shared" si="51"/>
        <v>4.4712056795843429</v>
      </c>
      <c r="BM62" s="311">
        <f t="shared" si="13"/>
        <v>2.3569926978092739</v>
      </c>
      <c r="BN62" s="312">
        <f t="shared" si="52"/>
        <v>9.6188185452663361E-2</v>
      </c>
      <c r="BO62" s="307">
        <f t="shared" si="2"/>
        <v>3463686.4034805261</v>
      </c>
      <c r="BP62" s="307">
        <f t="shared" si="3"/>
        <v>3412402.5909133023</v>
      </c>
      <c r="BQ62" s="307">
        <f t="shared" si="4"/>
        <v>3087742.6113980534</v>
      </c>
      <c r="BR62" s="309">
        <f t="shared" si="53"/>
        <v>481.15805922365632</v>
      </c>
      <c r="BS62" s="313">
        <f t="shared" si="54"/>
        <v>0.46025670336500046</v>
      </c>
      <c r="BT62" s="306">
        <f>VLOOKUP($B62,'SAME R Results'!$AA$146:$AB$150,2)</f>
        <v>0.28000000000000003</v>
      </c>
      <c r="BU62" s="983">
        <f t="shared" si="17"/>
        <v>1</v>
      </c>
      <c r="BV62" s="983">
        <f t="shared" si="18"/>
        <v>2.6080233905452039</v>
      </c>
      <c r="BW62" s="314">
        <f>VLOOKUP($B62,'SAME R Results'!$AA$146:$AC$150,3)</f>
        <v>1</v>
      </c>
      <c r="BX62" s="1052">
        <v>2.6205217898830857</v>
      </c>
      <c r="BY62" s="1047">
        <v>2.6080233905452039</v>
      </c>
      <c r="BZ62" s="1077">
        <v>282.5836772631244</v>
      </c>
      <c r="CA62" s="1784">
        <v>1.583333333333381</v>
      </c>
      <c r="CB62" s="1094" t="s">
        <v>628</v>
      </c>
      <c r="CC62" s="1094">
        <v>239</v>
      </c>
      <c r="CD62" s="744">
        <f t="shared" si="24"/>
        <v>0.16715850843863472</v>
      </c>
      <c r="CI62" s="1268">
        <v>62</v>
      </c>
      <c r="CJ62" s="1268" t="s">
        <v>99</v>
      </c>
      <c r="CK62" s="1268">
        <v>0.13891501803978532</v>
      </c>
      <c r="CL62" s="1268">
        <v>5.8665607802081098E-2</v>
      </c>
      <c r="CM62" s="1268">
        <v>2.9331836379530463E-2</v>
      </c>
      <c r="CO62" s="2039">
        <f t="shared" si="19"/>
        <v>0.98996579629765302</v>
      </c>
    </row>
    <row r="63" spans="1:93" ht="13.5" customHeight="1" x14ac:dyDescent="0.25">
      <c r="A63" s="243">
        <v>4</v>
      </c>
      <c r="B63" s="284" t="s">
        <v>99</v>
      </c>
      <c r="C63" s="93" t="s">
        <v>200</v>
      </c>
      <c r="D63" s="117" t="s">
        <v>868</v>
      </c>
      <c r="E63" s="118">
        <v>2</v>
      </c>
      <c r="F63" s="902" t="s">
        <v>470</v>
      </c>
      <c r="G63" s="118" t="s">
        <v>432</v>
      </c>
      <c r="H63" s="120">
        <v>239</v>
      </c>
      <c r="I63" s="347">
        <v>40417</v>
      </c>
      <c r="J63" s="120"/>
      <c r="K63" s="132">
        <v>8.1</v>
      </c>
      <c r="L63" s="301">
        <v>1.2649999999999999</v>
      </c>
      <c r="M63" s="133"/>
      <c r="N63" s="133"/>
      <c r="O63" s="120"/>
      <c r="P63" s="120"/>
      <c r="Q63" s="120"/>
      <c r="R63" s="132">
        <v>579.33333333333337</v>
      </c>
      <c r="S63" s="120"/>
      <c r="T63" s="120"/>
      <c r="U63" s="306" t="s">
        <v>97</v>
      </c>
      <c r="V63" s="306" t="s">
        <v>98</v>
      </c>
      <c r="W63" s="306" t="s">
        <v>98</v>
      </c>
      <c r="X63" s="306" t="s">
        <v>97</v>
      </c>
      <c r="Y63" s="93" t="s">
        <v>98</v>
      </c>
      <c r="Z63" s="306" t="s">
        <v>98</v>
      </c>
      <c r="AA63" s="306">
        <v>10</v>
      </c>
      <c r="AB63" s="306" t="s">
        <v>98</v>
      </c>
      <c r="AC63" s="203">
        <v>3.852706928546E-2</v>
      </c>
      <c r="AD63" s="1987"/>
      <c r="AE63" s="120"/>
      <c r="AF63" s="120"/>
      <c r="AG63" s="120"/>
      <c r="AH63" s="120"/>
      <c r="AI63" s="120"/>
      <c r="AJ63" s="120"/>
      <c r="AK63" s="120"/>
      <c r="AL63" s="120"/>
      <c r="AM63" s="120"/>
      <c r="AN63" s="1008"/>
      <c r="AO63" s="120"/>
      <c r="AP63" s="120">
        <v>90</v>
      </c>
      <c r="AQ63" s="120"/>
      <c r="AR63" s="302">
        <v>6.2532045000000007</v>
      </c>
      <c r="AS63" s="302">
        <v>0</v>
      </c>
      <c r="AT63" s="302">
        <v>0</v>
      </c>
      <c r="AU63" s="302">
        <v>2.4960774999999997</v>
      </c>
      <c r="AV63" s="302">
        <v>8.370973000000001E-2</v>
      </c>
      <c r="AW63" s="302">
        <v>6.268324999999999</v>
      </c>
      <c r="AX63" s="302">
        <v>4.7524560000000005</v>
      </c>
      <c r="AY63" s="302">
        <v>35625</v>
      </c>
      <c r="AZ63" s="302">
        <v>2.2586815000000002</v>
      </c>
      <c r="BA63" s="302">
        <v>0.13061530000000002</v>
      </c>
      <c r="BB63" s="302">
        <v>55.973349999999996</v>
      </c>
      <c r="BC63" s="306">
        <f t="shared" si="42"/>
        <v>1.5158689999999986</v>
      </c>
      <c r="BD63" s="307">
        <f t="shared" si="43"/>
        <v>1343413.4028339714</v>
      </c>
      <c r="BE63" s="308">
        <f t="shared" si="44"/>
        <v>309.1324727835684</v>
      </c>
      <c r="BF63" s="308">
        <f t="shared" si="45"/>
        <v>2.4123677699999999</v>
      </c>
      <c r="BG63" s="308">
        <f t="shared" si="46"/>
        <v>0.53201655000000003</v>
      </c>
      <c r="BH63" s="309">
        <f t="shared" si="47"/>
        <v>40.264613381119567</v>
      </c>
      <c r="BI63" s="310">
        <f t="shared" si="48"/>
        <v>0.2301097131615957</v>
      </c>
      <c r="BJ63" s="310">
        <f t="shared" si="49"/>
        <v>0.38539411449136129</v>
      </c>
      <c r="BK63" s="310">
        <f t="shared" si="50"/>
        <v>0.49875830643636493</v>
      </c>
      <c r="BL63" s="311">
        <f t="shared" si="51"/>
        <v>4.5343848231789021</v>
      </c>
      <c r="BM63" s="311">
        <f t="shared" si="13"/>
        <v>2.0505944091004547</v>
      </c>
      <c r="BN63" s="312">
        <f t="shared" si="52"/>
        <v>0.17780742294482293</v>
      </c>
      <c r="BO63" s="307">
        <f t="shared" si="2"/>
        <v>1343413.4028339714</v>
      </c>
      <c r="BP63" s="307">
        <f t="shared" si="3"/>
        <v>1322145.8884552114</v>
      </c>
      <c r="BQ63" s="307">
        <f t="shared" si="4"/>
        <v>1234001.2881006338</v>
      </c>
      <c r="BR63" s="309">
        <f t="shared" si="53"/>
        <v>309.1324727835684</v>
      </c>
      <c r="BS63" s="313">
        <f t="shared" si="54"/>
        <v>0.336470966882713</v>
      </c>
      <c r="BT63" s="306">
        <f>VLOOKUP($B63,'SAME R Results'!$AA$146:$AB$150,2)</f>
        <v>0.28000000000000003</v>
      </c>
      <c r="BU63" s="983">
        <f t="shared" si="17"/>
        <v>1</v>
      </c>
      <c r="BV63" s="983">
        <f t="shared" si="18"/>
        <v>2.5691188868784089</v>
      </c>
      <c r="BW63" s="314">
        <f>VLOOKUP($B63,'SAME R Results'!$AA$146:$AC$150,3)</f>
        <v>1</v>
      </c>
      <c r="BX63" s="1054">
        <v>2.5811315764252223</v>
      </c>
      <c r="BY63" s="1049">
        <v>2.5691188868784089</v>
      </c>
      <c r="BZ63" s="1077">
        <v>282.5836772631244</v>
      </c>
      <c r="CA63" s="1782">
        <f>CA62</f>
        <v>1.583333333333381</v>
      </c>
      <c r="CB63" s="1270"/>
      <c r="CC63" s="1270"/>
      <c r="CD63" s="744">
        <f t="shared" si="24"/>
        <v>0.15258169281265901</v>
      </c>
      <c r="CI63" s="1268">
        <v>63</v>
      </c>
      <c r="CJ63" s="1268" t="s">
        <v>99</v>
      </c>
      <c r="CK63" s="1268">
        <v>0.2301097131615957</v>
      </c>
      <c r="CL63" s="1268">
        <v>5.991285070009341E-2</v>
      </c>
      <c r="CM63" s="1268">
        <v>2.9507601227128227E-2</v>
      </c>
      <c r="CO63" s="2039">
        <f t="shared" si="19"/>
        <v>0.9664634892145777</v>
      </c>
    </row>
    <row r="64" spans="1:93" ht="13.5" customHeight="1" x14ac:dyDescent="0.25">
      <c r="A64" s="243">
        <v>4</v>
      </c>
      <c r="B64" s="117" t="s">
        <v>104</v>
      </c>
      <c r="C64" s="93" t="s">
        <v>202</v>
      </c>
      <c r="D64" s="345" t="s">
        <v>869</v>
      </c>
      <c r="E64" s="117">
        <v>5</v>
      </c>
      <c r="F64" s="132">
        <v>83</v>
      </c>
      <c r="G64" s="118" t="s">
        <v>201</v>
      </c>
      <c r="H64" s="199">
        <v>239</v>
      </c>
      <c r="I64" s="200">
        <v>40416</v>
      </c>
      <c r="J64" s="132"/>
      <c r="K64" s="132">
        <v>8.1</v>
      </c>
      <c r="L64" s="346">
        <v>1.448</v>
      </c>
      <c r="M64" s="132">
        <v>60</v>
      </c>
      <c r="N64" s="132">
        <v>11</v>
      </c>
      <c r="O64" s="132">
        <v>8</v>
      </c>
      <c r="P64" s="132" t="s">
        <v>97</v>
      </c>
      <c r="Q64" s="132" t="s">
        <v>97</v>
      </c>
      <c r="R64" s="132">
        <v>30.333333333333332</v>
      </c>
      <c r="S64" s="132" t="s">
        <v>98</v>
      </c>
      <c r="T64" s="132">
        <v>60</v>
      </c>
      <c r="U64" s="132" t="s">
        <v>97</v>
      </c>
      <c r="V64" s="132" t="s">
        <v>98</v>
      </c>
      <c r="W64" s="132" t="s">
        <v>98</v>
      </c>
      <c r="X64" s="132" t="s">
        <v>97</v>
      </c>
      <c r="Y64" s="132" t="s">
        <v>97</v>
      </c>
      <c r="Z64" s="132" t="s">
        <v>98</v>
      </c>
      <c r="AA64" s="132">
        <v>10</v>
      </c>
      <c r="AB64" s="132" t="s">
        <v>98</v>
      </c>
      <c r="AC64" s="203">
        <v>5.19567251427413E-2</v>
      </c>
      <c r="AD64" s="301"/>
      <c r="AE64" s="132">
        <v>58</v>
      </c>
      <c r="AF64" s="305">
        <v>480</v>
      </c>
      <c r="AG64" s="132">
        <v>0</v>
      </c>
      <c r="AH64" s="132" t="s">
        <v>97</v>
      </c>
      <c r="AI64" s="132" t="s">
        <v>98</v>
      </c>
      <c r="AJ64" s="132" t="s">
        <v>98</v>
      </c>
      <c r="AK64" s="132" t="s">
        <v>97</v>
      </c>
      <c r="AL64" s="132" t="s">
        <v>97</v>
      </c>
      <c r="AM64" s="132" t="s">
        <v>98</v>
      </c>
      <c r="AN64" s="1020">
        <f>AC64</f>
        <v>5.19567251427413E-2</v>
      </c>
      <c r="AO64" s="132"/>
      <c r="AP64" s="132"/>
      <c r="AQ64" s="120"/>
      <c r="AR64" s="133">
        <v>1.7692875000000003</v>
      </c>
      <c r="AS64" s="133">
        <v>0</v>
      </c>
      <c r="AT64" s="133">
        <v>0</v>
      </c>
      <c r="AU64" s="133">
        <v>0.20867914999999998</v>
      </c>
      <c r="AV64" s="133">
        <v>2.6794425E-2</v>
      </c>
      <c r="AW64" s="133">
        <v>6.8408974999999996</v>
      </c>
      <c r="AX64" s="133">
        <v>4.7303164999999989</v>
      </c>
      <c r="AY64" s="133">
        <v>107645</v>
      </c>
      <c r="AZ64" s="133">
        <v>0.27722160000000001</v>
      </c>
      <c r="BA64" s="133">
        <v>7.8613274999999996E-2</v>
      </c>
      <c r="BB64" s="133">
        <v>17.034399999999994</v>
      </c>
      <c r="BC64" s="306">
        <f t="shared" si="42"/>
        <v>2.1105810000000007</v>
      </c>
      <c r="BD64" s="307">
        <f t="shared" si="43"/>
        <v>3535853.9755014894</v>
      </c>
      <c r="BE64" s="308">
        <f t="shared" si="44"/>
        <v>494.67025905930427</v>
      </c>
      <c r="BF64" s="308">
        <f t="shared" si="45"/>
        <v>0.18188472499999997</v>
      </c>
      <c r="BG64" s="308">
        <f t="shared" si="46"/>
        <v>4.9652081250000007E-2</v>
      </c>
      <c r="BH64" s="309">
        <f t="shared" si="47"/>
        <v>38.497743999999983</v>
      </c>
      <c r="BI64" s="310">
        <f t="shared" si="48"/>
        <v>0.13990121268770589</v>
      </c>
      <c r="BJ64" s="310">
        <f t="shared" si="49"/>
        <v>0.21143321745634569</v>
      </c>
      <c r="BK64" s="310">
        <f t="shared" si="50"/>
        <v>0.25992561994041297</v>
      </c>
      <c r="BL64" s="311">
        <f t="shared" si="51"/>
        <v>3.6631843101239578</v>
      </c>
      <c r="BM64" s="311">
        <f t="shared" si="13"/>
        <v>1.9014741902301655</v>
      </c>
      <c r="BN64" s="312">
        <f t="shared" si="52"/>
        <v>0.11380087707932458</v>
      </c>
      <c r="BO64" s="307">
        <f t="shared" si="2"/>
        <v>3535853.9755014894</v>
      </c>
      <c r="BP64" s="307">
        <f t="shared" si="3"/>
        <v>3303545.048854555</v>
      </c>
      <c r="BQ64" s="307">
        <f t="shared" si="4"/>
        <v>2901632.0622752355</v>
      </c>
      <c r="BR64" s="309">
        <f t="shared" si="53"/>
        <v>494.67025905930427</v>
      </c>
      <c r="BS64" s="313">
        <f t="shared" si="54"/>
        <v>0.46847664920536281</v>
      </c>
      <c r="BT64" s="306">
        <f>VLOOKUP($B64,'SAME R Results'!$AA$146:$AB$150,2)</f>
        <v>2.2599999999999998</v>
      </c>
      <c r="BU64" s="983">
        <f t="shared" si="17"/>
        <v>1</v>
      </c>
      <c r="BV64" s="983">
        <f t="shared" si="18"/>
        <v>1</v>
      </c>
      <c r="BW64" s="314">
        <f>VLOOKUP($B64,'SAME R Results'!$AA$146:$AC$150,3)</f>
        <v>2.2000000000000002</v>
      </c>
      <c r="BX64" s="1052"/>
      <c r="BY64" s="1047"/>
      <c r="BZ64" s="1077">
        <v>532.36353982539481</v>
      </c>
      <c r="CA64" s="1784">
        <v>8.0700000000000216</v>
      </c>
      <c r="CB64" s="1094" t="s">
        <v>629</v>
      </c>
      <c r="CC64" s="1094">
        <v>239</v>
      </c>
      <c r="CD64" s="744">
        <f t="shared" si="24"/>
        <v>2.8622857992564966E-2</v>
      </c>
      <c r="CI64" s="1268">
        <v>64</v>
      </c>
      <c r="CJ64" s="1268" t="s">
        <v>104</v>
      </c>
      <c r="CK64" s="1268">
        <v>0.13990121268770589</v>
      </c>
      <c r="CL64" s="1268">
        <v>4.7245554181045007E-3</v>
      </c>
      <c r="CM64" s="1268">
        <v>1.9210829485215231E-2</v>
      </c>
      <c r="CO64" s="2039">
        <f t="shared" si="19"/>
        <v>0.87159989390411063</v>
      </c>
    </row>
    <row r="65" spans="1:93" ht="13.5" customHeight="1" thickBot="1" x14ac:dyDescent="0.3">
      <c r="A65" s="259">
        <v>4</v>
      </c>
      <c r="B65" s="147" t="s">
        <v>104</v>
      </c>
      <c r="C65" s="93" t="s">
        <v>202</v>
      </c>
      <c r="D65" s="147" t="s">
        <v>870</v>
      </c>
      <c r="E65" s="291">
        <v>5</v>
      </c>
      <c r="F65" s="903" t="s">
        <v>471</v>
      </c>
      <c r="G65" s="118" t="s">
        <v>432</v>
      </c>
      <c r="H65" s="145">
        <v>239</v>
      </c>
      <c r="I65" s="348">
        <v>40417</v>
      </c>
      <c r="J65" s="145"/>
      <c r="K65" s="132">
        <v>8.1</v>
      </c>
      <c r="L65" s="346">
        <v>1.448</v>
      </c>
      <c r="M65" s="146"/>
      <c r="N65" s="146"/>
      <c r="O65" s="145"/>
      <c r="P65" s="145"/>
      <c r="Q65" s="145"/>
      <c r="R65" s="132">
        <v>557.33333333333337</v>
      </c>
      <c r="S65" s="145"/>
      <c r="T65" s="145"/>
      <c r="U65" s="292" t="s">
        <v>97</v>
      </c>
      <c r="V65" s="2000" t="s">
        <v>98</v>
      </c>
      <c r="W65" s="292" t="s">
        <v>98</v>
      </c>
      <c r="X65" s="292" t="s">
        <v>97</v>
      </c>
      <c r="Y65" s="139" t="s">
        <v>97</v>
      </c>
      <c r="Z65" s="292" t="s">
        <v>98</v>
      </c>
      <c r="AA65" s="292">
        <v>10</v>
      </c>
      <c r="AB65" s="292" t="s">
        <v>98</v>
      </c>
      <c r="AC65" s="349">
        <v>5.19567251427413E-2</v>
      </c>
      <c r="AD65" s="1988"/>
      <c r="AE65" s="145"/>
      <c r="AF65" s="145"/>
      <c r="AG65" s="145"/>
      <c r="AH65" s="145"/>
      <c r="AI65" s="145"/>
      <c r="AJ65" s="145"/>
      <c r="AK65" s="145"/>
      <c r="AL65" s="145"/>
      <c r="AM65" s="145"/>
      <c r="AN65" s="1009"/>
      <c r="AO65" s="145"/>
      <c r="AP65" s="145">
        <v>60</v>
      </c>
      <c r="AQ65" s="145"/>
      <c r="AR65" s="226">
        <v>1.8084105000000001</v>
      </c>
      <c r="AS65" s="226">
        <v>0</v>
      </c>
      <c r="AT65" s="226">
        <v>0</v>
      </c>
      <c r="AU65" s="226">
        <v>0.1945191</v>
      </c>
      <c r="AV65" s="226">
        <v>3.1631470000000009E-2</v>
      </c>
      <c r="AW65" s="226">
        <v>6.2427220000000005</v>
      </c>
      <c r="AX65" s="226">
        <v>4.7371219999999985</v>
      </c>
      <c r="AY65" s="226">
        <v>32650</v>
      </c>
      <c r="AZ65" s="226">
        <v>0.27603149999999999</v>
      </c>
      <c r="BA65" s="226">
        <v>8.1985459999999996E-2</v>
      </c>
      <c r="BB65" s="226">
        <v>15.891600000000002</v>
      </c>
      <c r="BC65" s="292">
        <f t="shared" si="42"/>
        <v>1.505600000000002</v>
      </c>
      <c r="BD65" s="317">
        <f t="shared" si="43"/>
        <v>909242.92996168404</v>
      </c>
      <c r="BE65" s="318">
        <f t="shared" si="44"/>
        <v>306.40643784651229</v>
      </c>
      <c r="BF65" s="318">
        <f t="shared" si="45"/>
        <v>0.16288763000000001</v>
      </c>
      <c r="BG65" s="318">
        <f t="shared" si="46"/>
        <v>4.8511509999999994E-2</v>
      </c>
      <c r="BH65" s="319">
        <f t="shared" si="47"/>
        <v>35.915016000000001</v>
      </c>
      <c r="BI65" s="320">
        <f t="shared" si="48"/>
        <v>0.3369907290446838</v>
      </c>
      <c r="BJ65" s="320">
        <f t="shared" si="49"/>
        <v>0.32488147091855835</v>
      </c>
      <c r="BK65" s="320">
        <f t="shared" si="50"/>
        <v>0.31899100552909032</v>
      </c>
      <c r="BL65" s="321">
        <f t="shared" si="51"/>
        <v>3.3577109844653368</v>
      </c>
      <c r="BM65" s="321" t="e">
        <f t="shared" si="13"/>
        <v>#NUM!</v>
      </c>
      <c r="BN65" s="322" t="e">
        <f t="shared" si="52"/>
        <v>#NUM!</v>
      </c>
      <c r="BO65" s="317">
        <f t="shared" si="2"/>
        <v>909242.92996168404</v>
      </c>
      <c r="BP65" s="317">
        <f t="shared" si="3"/>
        <v>894789.55558258481</v>
      </c>
      <c r="BQ65" s="317">
        <f t="shared" si="4"/>
        <v>836756.11541259277</v>
      </c>
      <c r="BR65" s="319">
        <f t="shared" si="53"/>
        <v>306.40643784651229</v>
      </c>
      <c r="BS65" s="323">
        <f t="shared" si="54"/>
        <v>0.3341916008168343</v>
      </c>
      <c r="BT65" s="292">
        <f>VLOOKUP($B65,'SAME R Results'!$AA$146:$AB$150,2)</f>
        <v>2.2599999999999998</v>
      </c>
      <c r="BU65" s="984">
        <f t="shared" si="17"/>
        <v>1</v>
      </c>
      <c r="BV65" s="984">
        <f t="shared" si="18"/>
        <v>1</v>
      </c>
      <c r="BW65" s="324">
        <f>VLOOKUP($B65,'SAME R Results'!$AA$146:$AC$150,3)</f>
        <v>2.2000000000000002</v>
      </c>
      <c r="BX65" s="1052"/>
      <c r="BY65" s="1047"/>
      <c r="BZ65" s="1077">
        <v>532.36353982539481</v>
      </c>
      <c r="CA65" s="1782">
        <f>CA64</f>
        <v>8.0700000000000216</v>
      </c>
      <c r="CB65" s="1270"/>
      <c r="CD65" s="744">
        <f t="shared" si="24"/>
        <v>2.6702614126393982E-2</v>
      </c>
      <c r="CI65" s="1268">
        <v>65</v>
      </c>
      <c r="CJ65" s="1268" t="s">
        <v>104</v>
      </c>
      <c r="CK65" s="1268">
        <v>0.3369907290446838</v>
      </c>
      <c r="CL65" s="1268">
        <v>4.5353628688345844E-3</v>
      </c>
      <c r="CM65" s="1268">
        <v>1.8996434874645505E-2</v>
      </c>
      <c r="CO65" s="2039">
        <f t="shared" si="19"/>
        <v>0.83738630293888883</v>
      </c>
    </row>
    <row r="66" spans="1:93" ht="13.5" customHeight="1" thickBot="1" x14ac:dyDescent="0.3">
      <c r="A66" s="350"/>
      <c r="B66" s="168"/>
      <c r="C66" s="351"/>
      <c r="D66" s="168"/>
      <c r="E66" s="351"/>
      <c r="F66" s="904"/>
      <c r="G66" s="352"/>
      <c r="H66" s="350"/>
      <c r="I66" s="353"/>
      <c r="J66" s="350"/>
      <c r="K66" s="350"/>
      <c r="L66" s="167"/>
      <c r="M66" s="167"/>
      <c r="N66" s="167"/>
      <c r="O66" s="350"/>
      <c r="P66" s="350"/>
      <c r="Q66" s="350"/>
      <c r="R66" s="350"/>
      <c r="S66" s="350"/>
      <c r="T66" s="350"/>
      <c r="U66" s="1280"/>
      <c r="V66" s="1280"/>
      <c r="W66" s="1280"/>
      <c r="X66" s="1280"/>
      <c r="Y66" s="1280"/>
      <c r="Z66" s="1280"/>
      <c r="AA66" s="1280"/>
      <c r="AB66" s="1280"/>
      <c r="AC66" s="1281"/>
      <c r="AD66" s="1989"/>
      <c r="AE66" s="350"/>
      <c r="AF66" s="350"/>
      <c r="AG66" s="350"/>
      <c r="AH66" s="350"/>
      <c r="AI66" s="350"/>
      <c r="AJ66" s="350"/>
      <c r="AK66" s="350"/>
      <c r="AL66" s="350"/>
      <c r="AM66" s="350"/>
      <c r="AN66" s="1021"/>
      <c r="AO66" s="350"/>
      <c r="AP66" s="350"/>
      <c r="AQ66" s="350"/>
      <c r="AR66" s="167"/>
      <c r="AS66" s="167"/>
      <c r="AT66" s="167"/>
      <c r="AU66" s="167"/>
      <c r="AV66" s="167"/>
      <c r="AW66" s="167"/>
      <c r="AX66" s="167"/>
      <c r="AY66" s="167"/>
      <c r="AZ66" s="167"/>
      <c r="BA66" s="167"/>
      <c r="BB66" s="167"/>
      <c r="BC66" s="357"/>
      <c r="BD66" s="358"/>
      <c r="BE66" s="359"/>
      <c r="BF66" s="360"/>
      <c r="BG66" s="360"/>
      <c r="BH66" s="361"/>
      <c r="BI66" s="362"/>
      <c r="BJ66" s="362"/>
      <c r="BK66" s="1285"/>
      <c r="BL66" s="363"/>
      <c r="BM66" s="363"/>
      <c r="BN66" s="364"/>
      <c r="BO66" s="365"/>
      <c r="BP66" s="365"/>
      <c r="BQ66" s="365"/>
      <c r="BR66" s="361"/>
      <c r="BS66" s="366"/>
      <c r="BT66" s="354"/>
      <c r="BU66" s="982"/>
      <c r="BV66" s="982"/>
      <c r="BW66" s="354"/>
      <c r="BX66" s="1052"/>
      <c r="BY66" s="1047"/>
      <c r="BZ66" s="1082"/>
      <c r="CA66" s="1782"/>
      <c r="CB66" s="1270"/>
      <c r="CD66" s="744"/>
      <c r="CO66" s="2039" t="e">
        <f t="shared" si="19"/>
        <v>#DIV/0!</v>
      </c>
    </row>
    <row r="67" spans="1:93" ht="13.5" customHeight="1" thickBot="1" x14ac:dyDescent="0.3">
      <c r="A67" s="367" t="s">
        <v>203</v>
      </c>
      <c r="B67" s="368" t="s">
        <v>114</v>
      </c>
      <c r="C67" s="66" t="s">
        <v>883</v>
      </c>
      <c r="D67" s="184" t="s">
        <v>204</v>
      </c>
      <c r="E67" s="184"/>
      <c r="F67" s="188">
        <v>84</v>
      </c>
      <c r="G67" s="276" t="s">
        <v>205</v>
      </c>
      <c r="H67" s="186">
        <v>242</v>
      </c>
      <c r="I67" s="369">
        <v>40420.277777777781</v>
      </c>
      <c r="J67" s="188"/>
      <c r="K67" s="188">
        <v>8.1</v>
      </c>
      <c r="L67" s="299">
        <v>1.2250000000000001</v>
      </c>
      <c r="M67" s="188">
        <v>60</v>
      </c>
      <c r="N67" s="188">
        <v>11</v>
      </c>
      <c r="O67" s="188">
        <v>8</v>
      </c>
      <c r="P67" s="188" t="s">
        <v>97</v>
      </c>
      <c r="Q67" s="188"/>
      <c r="R67" s="188">
        <v>53</v>
      </c>
      <c r="S67" s="188" t="s">
        <v>98</v>
      </c>
      <c r="T67" s="298">
        <v>60</v>
      </c>
      <c r="U67" s="188" t="s">
        <v>97</v>
      </c>
      <c r="V67" s="188" t="s">
        <v>98</v>
      </c>
      <c r="W67" s="188" t="s">
        <v>98</v>
      </c>
      <c r="X67" s="188" t="s">
        <v>98</v>
      </c>
      <c r="Y67" s="188" t="s">
        <v>98</v>
      </c>
      <c r="Z67" s="188" t="s">
        <v>98</v>
      </c>
      <c r="AA67" s="188">
        <v>10</v>
      </c>
      <c r="AB67" s="188" t="s">
        <v>98</v>
      </c>
      <c r="AC67" s="191">
        <v>3.852706928546E-2</v>
      </c>
      <c r="AD67" s="191"/>
      <c r="AE67" s="188">
        <v>58</v>
      </c>
      <c r="AF67" s="300">
        <v>480</v>
      </c>
      <c r="AG67" s="188">
        <v>0</v>
      </c>
      <c r="AH67" s="188" t="s">
        <v>97</v>
      </c>
      <c r="AI67" s="188" t="s">
        <v>98</v>
      </c>
      <c r="AJ67" s="188" t="s">
        <v>98</v>
      </c>
      <c r="AK67" s="188" t="s">
        <v>98</v>
      </c>
      <c r="AL67" s="188" t="s">
        <v>98</v>
      </c>
      <c r="AM67" s="188" t="s">
        <v>98</v>
      </c>
      <c r="AN67" s="1020">
        <f>AC67</f>
        <v>3.852706928546E-2</v>
      </c>
      <c r="AO67" s="188"/>
      <c r="AP67" s="188"/>
      <c r="AQ67" s="194"/>
      <c r="AR67" s="370">
        <v>6.2280885000000001</v>
      </c>
      <c r="AS67" s="370">
        <v>0</v>
      </c>
      <c r="AT67" s="195">
        <v>0</v>
      </c>
      <c r="AU67" s="195">
        <v>1.4112094999999998</v>
      </c>
      <c r="AV67" s="195">
        <v>2.6062010000000004E-2</v>
      </c>
      <c r="AW67" s="195">
        <v>7.5711679999999983</v>
      </c>
      <c r="AX67" s="195">
        <v>4.7164610000000016</v>
      </c>
      <c r="AY67" s="195">
        <v>91635</v>
      </c>
      <c r="AZ67" s="195">
        <v>1.8039394999999998</v>
      </c>
      <c r="BA67" s="195">
        <v>8.7524414999999994E-2</v>
      </c>
      <c r="BB67" s="195">
        <v>106.89545000000001</v>
      </c>
      <c r="BC67" s="336">
        <f t="shared" ref="BC67:BC73" si="55">AW67-AX67</f>
        <v>2.8547069999999968</v>
      </c>
      <c r="BD67" s="337">
        <f t="shared" ref="BD67:BD77" si="56">BO67</f>
        <v>3721976.9141411837</v>
      </c>
      <c r="BE67" s="338">
        <f t="shared" ref="BE67:BE77" si="57">BR67</f>
        <v>866.03871582316174</v>
      </c>
      <c r="BF67" s="338">
        <f t="shared" ref="BF67:BF72" si="58">(AU67-AV67)*BU67</f>
        <v>3.7090515027022404</v>
      </c>
      <c r="BG67" s="338">
        <f t="shared" ref="BG67:BG72" si="59">(AZ67-BA67)*BU67/4</f>
        <v>1.1490242007152689</v>
      </c>
      <c r="BH67" s="339">
        <f t="shared" ref="BH67:BH77" si="60">BB67*BV67*BT67</f>
        <v>136.71554284022812</v>
      </c>
      <c r="BI67" s="340">
        <f t="shared" ref="BI67:BI77" si="61">BE67/BD67*1000</f>
        <v>0.23268245230988843</v>
      </c>
      <c r="BJ67" s="340">
        <f>10*(BH67/BD67*6/PI()/BW67)^(1/3)</f>
        <v>0.4124283695440798</v>
      </c>
      <c r="BK67" s="340">
        <f t="shared" ref="BK67:BK77" si="62">SQRT(6/PI()*BH67/BE67/BW67)</f>
        <v>0.5490867713384715</v>
      </c>
      <c r="BL67" s="341">
        <f t="shared" ref="BL67:BL72" si="63">BF67/BG67</f>
        <v>3.2280012034501548</v>
      </c>
      <c r="BM67" s="341">
        <f t="shared" si="13"/>
        <v>2.1309400165728798</v>
      </c>
      <c r="BN67" s="342">
        <f t="shared" ref="BN67:BN77" si="64">BJ67/EXP(1.5*(LN(BM67))^2)</f>
        <v>0.17477172905433233</v>
      </c>
      <c r="BO67" s="337">
        <f t="shared" si="2"/>
        <v>3721976.9141411837</v>
      </c>
      <c r="BP67" s="337">
        <f t="shared" si="3"/>
        <v>3667272.3897875655</v>
      </c>
      <c r="BQ67" s="337">
        <f t="shared" si="4"/>
        <v>3307328.5118286572</v>
      </c>
      <c r="BR67" s="339">
        <f t="shared" ref="BR67:BR77" si="65">$AF$149*(BS67*(2-BS67)/(1-BS67))</f>
        <v>866.03871582316174</v>
      </c>
      <c r="BS67" s="343">
        <f t="shared" ref="BS67:BS77" si="66">BC67/$AF$147</f>
        <v>0.63364711888484337</v>
      </c>
      <c r="BT67" s="336">
        <f>VLOOKUP($B67,'SAME R Results'!$AA$146:$AB$150,2)</f>
        <v>0.48</v>
      </c>
      <c r="BU67" s="982">
        <f t="shared" si="17"/>
        <v>2.6777303712994787</v>
      </c>
      <c r="BV67" s="982">
        <f t="shared" si="18"/>
        <v>2.6645104874324264</v>
      </c>
      <c r="BW67" s="344">
        <f>VLOOKUP($B67,'SAME R Results'!$AA$146:$AC$150,3)</f>
        <v>1</v>
      </c>
      <c r="BX67" s="1052">
        <v>2.6777303712994787</v>
      </c>
      <c r="BY67" s="1047">
        <v>2.6645104874324264</v>
      </c>
      <c r="BZ67" s="1081">
        <v>236.85307598302919</v>
      </c>
      <c r="CA67" s="1783">
        <v>0.50000000000000044</v>
      </c>
      <c r="CB67" s="456" t="s">
        <v>630</v>
      </c>
      <c r="CC67" s="456">
        <v>242</v>
      </c>
      <c r="CD67" s="744">
        <f t="shared" si="24"/>
        <v>1.640586514082736</v>
      </c>
      <c r="CI67" s="1268">
        <v>67</v>
      </c>
      <c r="CJ67" s="1268" t="s">
        <v>114</v>
      </c>
      <c r="CK67" s="1268">
        <v>0.23268245230988843</v>
      </c>
      <c r="CL67" s="1268">
        <v>2.7129698830489254E-2</v>
      </c>
      <c r="CM67" s="1268">
        <v>3.7155848502301053E-2</v>
      </c>
      <c r="CO67" s="2039">
        <f t="shared" si="19"/>
        <v>2.6282784396662873</v>
      </c>
    </row>
    <row r="68" spans="1:93" ht="13.5" customHeight="1" x14ac:dyDescent="0.25">
      <c r="A68" s="371" t="s">
        <v>203</v>
      </c>
      <c r="B68" s="247" t="s">
        <v>114</v>
      </c>
      <c r="C68" s="66" t="s">
        <v>883</v>
      </c>
      <c r="D68" s="117" t="s">
        <v>206</v>
      </c>
      <c r="E68" s="117"/>
      <c r="F68" s="132" t="s">
        <v>472</v>
      </c>
      <c r="G68" s="118" t="s">
        <v>432</v>
      </c>
      <c r="H68" s="199">
        <v>242</v>
      </c>
      <c r="I68" s="372">
        <v>40420.277777777781</v>
      </c>
      <c r="J68" s="132"/>
      <c r="K68" s="132">
        <v>8.1</v>
      </c>
      <c r="L68" s="299">
        <v>1.2250000000000001</v>
      </c>
      <c r="M68" s="132"/>
      <c r="N68" s="132"/>
      <c r="O68" s="132"/>
      <c r="P68" s="132"/>
      <c r="Q68" s="132"/>
      <c r="R68" s="132">
        <v>632.14285714285711</v>
      </c>
      <c r="S68" s="132"/>
      <c r="T68" s="250"/>
      <c r="U68" s="132" t="s">
        <v>97</v>
      </c>
      <c r="V68" s="132" t="s">
        <v>98</v>
      </c>
      <c r="W68" s="132" t="s">
        <v>98</v>
      </c>
      <c r="X68" s="132" t="s">
        <v>98</v>
      </c>
      <c r="Y68" s="132" t="s">
        <v>98</v>
      </c>
      <c r="Z68" s="132" t="s">
        <v>98</v>
      </c>
      <c r="AA68" s="132">
        <v>10</v>
      </c>
      <c r="AB68" s="132" t="s">
        <v>98</v>
      </c>
      <c r="AC68" s="203">
        <v>3.852706928546E-2</v>
      </c>
      <c r="AD68" s="203"/>
      <c r="AE68" s="132"/>
      <c r="AF68" s="305"/>
      <c r="AG68" s="132"/>
      <c r="AH68" s="132"/>
      <c r="AI68" s="132"/>
      <c r="AJ68" s="132"/>
      <c r="AK68" s="132"/>
      <c r="AL68" s="132"/>
      <c r="AM68" s="132"/>
      <c r="AN68" s="1020">
        <f>AC68</f>
        <v>3.852706928546E-2</v>
      </c>
      <c r="AO68" s="132"/>
      <c r="AP68" s="132">
        <v>60</v>
      </c>
      <c r="AQ68" s="120"/>
      <c r="AR68" s="302">
        <v>6.2334444999999992</v>
      </c>
      <c r="AS68" s="302">
        <v>0</v>
      </c>
      <c r="AT68" s="302">
        <v>0</v>
      </c>
      <c r="AU68" s="302">
        <v>1.4658659999999999</v>
      </c>
      <c r="AV68" s="302">
        <v>5.7357785000000008E-2</v>
      </c>
      <c r="AW68" s="302">
        <v>7.1149744999999998</v>
      </c>
      <c r="AX68" s="302">
        <v>4.750411999999999</v>
      </c>
      <c r="AY68" s="302">
        <v>44120</v>
      </c>
      <c r="AZ68" s="302">
        <v>1.7928004999999998</v>
      </c>
      <c r="BA68" s="302">
        <v>0.12527461499999998</v>
      </c>
      <c r="BB68" s="302">
        <v>105.30194999999999</v>
      </c>
      <c r="BC68" s="306">
        <f>AW68-AX68</f>
        <v>2.3645625000000008</v>
      </c>
      <c r="BD68" s="307">
        <f>BO68</f>
        <v>1683214.9966951662</v>
      </c>
      <c r="BE68" s="308">
        <f>BR68</f>
        <v>597.13137154948447</v>
      </c>
      <c r="BF68" s="308">
        <f t="shared" si="58"/>
        <v>3.7357685933051719</v>
      </c>
      <c r="BG68" s="308">
        <f t="shared" si="59"/>
        <v>1.1056894740415859</v>
      </c>
      <c r="BH68" s="309">
        <f t="shared" si="60"/>
        <v>133.40783599555164</v>
      </c>
      <c r="BI68" s="310">
        <f>BE68/BD68*1000</f>
        <v>0.3547564468721438</v>
      </c>
      <c r="BJ68" s="310">
        <f>10*(BH68/BD68*6/PI()/BW68)^(1/3)</f>
        <v>0.53294334298712609</v>
      </c>
      <c r="BK68" s="310">
        <f t="shared" si="62"/>
        <v>0.65321539919899752</v>
      </c>
      <c r="BL68" s="311">
        <f t="shared" si="63"/>
        <v>3.3786779028020906</v>
      </c>
      <c r="BM68" s="311">
        <f>EXP((LN(BJ68/BI68))^0.5)</f>
        <v>1.8926021618490523</v>
      </c>
      <c r="BN68" s="312">
        <f t="shared" si="64"/>
        <v>0.28943758364257055</v>
      </c>
      <c r="BO68" s="307">
        <f t="shared" si="2"/>
        <v>1683214.9966951662</v>
      </c>
      <c r="BP68" s="307">
        <f t="shared" si="3"/>
        <v>1656876.1129227907</v>
      </c>
      <c r="BQ68" s="307">
        <f t="shared" si="4"/>
        <v>1537984.6819120054</v>
      </c>
      <c r="BR68" s="309">
        <f>$AF$149*(BS68*(2-BS68)/(1-BS68))</f>
        <v>597.13137154948447</v>
      </c>
      <c r="BS68" s="313">
        <f>BC68/$AF$147</f>
        <v>0.52485183787623202</v>
      </c>
      <c r="BT68" s="306">
        <f>VLOOKUP($B68,'SAME R Results'!$AA$146:$AB$150,2)</f>
        <v>0.48</v>
      </c>
      <c r="BU68" s="983">
        <f t="shared" ref="BU68:BU122" si="67">IF(X68="y",BX68,1)</f>
        <v>2.6522874013235147</v>
      </c>
      <c r="BV68" s="983">
        <f t="shared" ref="BV68:BV122" si="68">IF(Y68="y",BY68,1)</f>
        <v>2.6393907392731024</v>
      </c>
      <c r="BW68" s="314">
        <f>VLOOKUP($B68,'SAME R Results'!$AA$146:$AC$150,3)</f>
        <v>1</v>
      </c>
      <c r="BX68" s="1054">
        <v>2.6522874013235147</v>
      </c>
      <c r="BY68" s="1049">
        <v>2.6393907392731024</v>
      </c>
      <c r="BZ68" s="1081">
        <v>236.85307598302919</v>
      </c>
      <c r="CA68" s="1782">
        <f>CA67</f>
        <v>0.50000000000000044</v>
      </c>
      <c r="CD68" s="744">
        <f t="shared" ref="CD68:CD122" si="69">BH68*0.006/CA68</f>
        <v>1.6008940319466183</v>
      </c>
      <c r="CI68" s="1268">
        <v>68</v>
      </c>
      <c r="CJ68" s="1268" t="s">
        <v>114</v>
      </c>
      <c r="CK68" s="1268">
        <v>0.3547564468721438</v>
      </c>
      <c r="CL68" s="1268">
        <v>2.8002617428182688E-2</v>
      </c>
      <c r="CM68" s="1268">
        <v>3.8241893912054584E-2</v>
      </c>
      <c r="CO68" s="2039">
        <f t="shared" ref="CO68:CO115" si="70">CL68/AU68*BH68</f>
        <v>2.5485062026850831</v>
      </c>
    </row>
    <row r="69" spans="1:93" ht="39" x14ac:dyDescent="0.25">
      <c r="A69" s="371" t="s">
        <v>203</v>
      </c>
      <c r="B69" s="373" t="s">
        <v>108</v>
      </c>
      <c r="C69" s="132" t="s">
        <v>884</v>
      </c>
      <c r="D69" s="117" t="s">
        <v>207</v>
      </c>
      <c r="E69" s="117"/>
      <c r="F69" s="132">
        <v>85</v>
      </c>
      <c r="G69" s="118" t="s">
        <v>208</v>
      </c>
      <c r="H69" s="199">
        <v>242</v>
      </c>
      <c r="I69" s="372">
        <v>40420.277777777781</v>
      </c>
      <c r="J69" s="132"/>
      <c r="K69" s="132">
        <v>8.1</v>
      </c>
      <c r="L69" s="301">
        <v>1.43</v>
      </c>
      <c r="M69" s="132">
        <v>60</v>
      </c>
      <c r="N69" s="132">
        <v>11</v>
      </c>
      <c r="O69" s="132">
        <v>8</v>
      </c>
      <c r="P69" s="132" t="s">
        <v>97</v>
      </c>
      <c r="Q69" s="132"/>
      <c r="R69" s="132">
        <v>33</v>
      </c>
      <c r="S69" s="132" t="s">
        <v>98</v>
      </c>
      <c r="T69" s="250">
        <v>60</v>
      </c>
      <c r="U69" s="132" t="s">
        <v>97</v>
      </c>
      <c r="V69" s="1998" t="s">
        <v>98</v>
      </c>
      <c r="W69" s="132" t="s">
        <v>98</v>
      </c>
      <c r="X69" s="132" t="s">
        <v>97</v>
      </c>
      <c r="Y69" s="132" t="s">
        <v>97</v>
      </c>
      <c r="Z69" s="132" t="s">
        <v>98</v>
      </c>
      <c r="AA69" s="132">
        <v>10</v>
      </c>
      <c r="AB69" s="132" t="s">
        <v>98</v>
      </c>
      <c r="AC69" s="203">
        <v>3.852706928546E-2</v>
      </c>
      <c r="AD69" s="203"/>
      <c r="AE69" s="132">
        <v>58</v>
      </c>
      <c r="AF69" s="305">
        <v>480</v>
      </c>
      <c r="AG69" s="132">
        <v>0</v>
      </c>
      <c r="AH69" s="132" t="s">
        <v>97</v>
      </c>
      <c r="AI69" s="132" t="s">
        <v>98</v>
      </c>
      <c r="AJ69" s="132" t="s">
        <v>98</v>
      </c>
      <c r="AK69" s="132" t="s">
        <v>97</v>
      </c>
      <c r="AL69" s="132" t="s">
        <v>97</v>
      </c>
      <c r="AM69" s="132" t="s">
        <v>98</v>
      </c>
      <c r="AN69" s="1020">
        <f>AC69</f>
        <v>3.852706928546E-2</v>
      </c>
      <c r="AO69" s="132"/>
      <c r="AP69" s="132"/>
      <c r="AQ69" s="120"/>
      <c r="AR69" s="302">
        <v>0.9827577999999999</v>
      </c>
      <c r="AS69" s="302">
        <v>0</v>
      </c>
      <c r="AT69" s="133">
        <v>0</v>
      </c>
      <c r="AU69" s="133">
        <v>0.10746770999999999</v>
      </c>
      <c r="AV69" s="133">
        <v>2.6138314999999995E-2</v>
      </c>
      <c r="AW69" s="133">
        <v>5.6980750000000011</v>
      </c>
      <c r="AX69" s="133">
        <v>4.7271559999999999</v>
      </c>
      <c r="AY69" s="133">
        <v>623.25</v>
      </c>
      <c r="AZ69" s="133">
        <v>0.19158935000000002</v>
      </c>
      <c r="BA69" s="133">
        <v>9.0484619999999988E-2</v>
      </c>
      <c r="BB69" s="133">
        <v>7.408850000000001</v>
      </c>
      <c r="BC69" s="374">
        <f t="shared" si="55"/>
        <v>0.9709190000000012</v>
      </c>
      <c r="BD69" s="307"/>
      <c r="BE69" s="308">
        <f t="shared" si="57"/>
        <v>179.64802163463835</v>
      </c>
      <c r="BF69" s="308">
        <f t="shared" si="58"/>
        <v>8.1329394999999999E-2</v>
      </c>
      <c r="BG69" s="308">
        <f t="shared" si="59"/>
        <v>2.5276182500000008E-2</v>
      </c>
      <c r="BH69" s="309">
        <f t="shared" si="60"/>
        <v>3.3339825000000007</v>
      </c>
      <c r="BI69" s="310"/>
      <c r="BJ69" s="310"/>
      <c r="BK69" s="310">
        <f t="shared" si="62"/>
        <v>0.15798903817225043</v>
      </c>
      <c r="BL69" s="311">
        <f t="shared" si="63"/>
        <v>3.2176296796401109</v>
      </c>
      <c r="BM69" s="311"/>
      <c r="BN69" s="312"/>
      <c r="BO69" s="307">
        <f t="shared" si="2"/>
        <v>22370.221693718679</v>
      </c>
      <c r="BP69" s="307">
        <f t="shared" si="3"/>
        <v>21998.152126376586</v>
      </c>
      <c r="BQ69" s="307">
        <f t="shared" si="4"/>
        <v>21022.306668630106</v>
      </c>
      <c r="BR69" s="309">
        <f t="shared" si="65"/>
        <v>179.64802163463835</v>
      </c>
      <c r="BS69" s="313">
        <f t="shared" si="66"/>
        <v>0.21551074314125923</v>
      </c>
      <c r="BT69" s="306">
        <f>VLOOKUP($B69,'SAME R Results'!$AA$146:$AB$150,2)</f>
        <v>0.45</v>
      </c>
      <c r="BU69" s="983">
        <f t="shared" si="67"/>
        <v>1</v>
      </c>
      <c r="BV69" s="983">
        <f t="shared" si="68"/>
        <v>1</v>
      </c>
      <c r="BW69" s="314">
        <f>VLOOKUP($B69,'SAME R Results'!$AA$146:$AC$150,3)</f>
        <v>1.42</v>
      </c>
      <c r="BX69" s="1052"/>
      <c r="BY69" s="1047"/>
      <c r="BZ69" s="1077">
        <v>493.52026976410559</v>
      </c>
      <c r="CA69" s="1783"/>
      <c r="CB69" s="1076" t="s">
        <v>631</v>
      </c>
      <c r="CC69" s="456">
        <v>242</v>
      </c>
      <c r="CD69" s="744"/>
      <c r="CO69" s="2039">
        <f t="shared" si="70"/>
        <v>0</v>
      </c>
    </row>
    <row r="70" spans="1:93" ht="15" x14ac:dyDescent="0.25">
      <c r="A70" s="371" t="s">
        <v>203</v>
      </c>
      <c r="B70" s="373" t="s">
        <v>108</v>
      </c>
      <c r="C70" s="132" t="str">
        <f>C69</f>
        <v>K08</v>
      </c>
      <c r="D70" s="117" t="s">
        <v>209</v>
      </c>
      <c r="E70" s="117"/>
      <c r="F70" s="132" t="s">
        <v>473</v>
      </c>
      <c r="G70" s="118" t="s">
        <v>432</v>
      </c>
      <c r="H70" s="199">
        <v>242</v>
      </c>
      <c r="I70" s="372">
        <v>40420.277777777781</v>
      </c>
      <c r="J70" s="132"/>
      <c r="K70" s="132">
        <v>8.1</v>
      </c>
      <c r="L70" s="301">
        <v>1.43</v>
      </c>
      <c r="M70" s="132"/>
      <c r="N70" s="132"/>
      <c r="O70" s="132"/>
      <c r="P70" s="132"/>
      <c r="Q70" s="132"/>
      <c r="R70" s="132">
        <v>562.57142857142856</v>
      </c>
      <c r="S70" s="132"/>
      <c r="T70" s="250"/>
      <c r="U70" s="132" t="s">
        <v>97</v>
      </c>
      <c r="V70" s="132" t="s">
        <v>98</v>
      </c>
      <c r="W70" s="132" t="s">
        <v>98</v>
      </c>
      <c r="X70" s="132" t="s">
        <v>97</v>
      </c>
      <c r="Y70" s="132" t="s">
        <v>97</v>
      </c>
      <c r="Z70" s="132" t="s">
        <v>98</v>
      </c>
      <c r="AA70" s="132">
        <v>10</v>
      </c>
      <c r="AB70" s="132" t="s">
        <v>98</v>
      </c>
      <c r="AC70" s="203">
        <v>3.852706928546E-2</v>
      </c>
      <c r="AD70" s="203"/>
      <c r="AE70" s="132"/>
      <c r="AF70" s="305"/>
      <c r="AG70" s="132"/>
      <c r="AH70" s="132"/>
      <c r="AI70" s="132"/>
      <c r="AJ70" s="132"/>
      <c r="AK70" s="132"/>
      <c r="AL70" s="132"/>
      <c r="AM70" s="132"/>
      <c r="AN70" s="1020">
        <f>AC70</f>
        <v>3.852706928546E-2</v>
      </c>
      <c r="AO70" s="132"/>
      <c r="AP70" s="132"/>
      <c r="AQ70" s="120"/>
      <c r="AR70" s="302">
        <v>1.1677094999999995</v>
      </c>
      <c r="AS70" s="302">
        <v>0</v>
      </c>
      <c r="AT70" s="302">
        <v>0</v>
      </c>
      <c r="AU70" s="302">
        <v>0.13549792499999996</v>
      </c>
      <c r="AV70" s="302">
        <v>2.6306145000000003E-2</v>
      </c>
      <c r="AW70" s="302">
        <v>5.3258659999999995</v>
      </c>
      <c r="AX70" s="302">
        <v>4.7153780000000003</v>
      </c>
      <c r="AY70" s="302">
        <v>25665</v>
      </c>
      <c r="AZ70" s="302">
        <v>0.21681214999999998</v>
      </c>
      <c r="BA70" s="302">
        <v>8.4304810000000008E-2</v>
      </c>
      <c r="BB70" s="302">
        <v>8.2464500000000012</v>
      </c>
      <c r="BC70" s="306">
        <f>AW70-AX70</f>
        <v>0.61048799999999925</v>
      </c>
      <c r="BD70" s="307">
        <f>BO70</f>
        <v>954553.49010622012</v>
      </c>
      <c r="BE70" s="308">
        <f>BR70</f>
        <v>107.0998891009646</v>
      </c>
      <c r="BF70" s="308">
        <f t="shared" si="58"/>
        <v>0.10919177999999996</v>
      </c>
      <c r="BG70" s="308">
        <f t="shared" si="59"/>
        <v>3.3126834999999993E-2</v>
      </c>
      <c r="BH70" s="309">
        <f t="shared" si="60"/>
        <v>3.7109025000000004</v>
      </c>
      <c r="BI70" s="310">
        <f>BE70/BD70*1000</f>
        <v>0.11219893930621616</v>
      </c>
      <c r="BJ70" s="310">
        <f t="shared" ref="BJ70:BJ77" si="71">10*(BH70/BD70*6/PI()/BW70)^(1/3)</f>
        <v>0.17356577923315275</v>
      </c>
      <c r="BK70" s="310">
        <f t="shared" si="62"/>
        <v>0.21587471540206771</v>
      </c>
      <c r="BL70" s="311">
        <f t="shared" si="63"/>
        <v>3.2961730270941967</v>
      </c>
      <c r="BM70" s="311">
        <f>EXP((LN(BJ70/BI70))^0.5)</f>
        <v>1.9357934841342599</v>
      </c>
      <c r="BN70" s="312">
        <f t="shared" si="64"/>
        <v>9.0209250738542343E-2</v>
      </c>
      <c r="BO70" s="307">
        <f t="shared" si="2"/>
        <v>954553.49010622012</v>
      </c>
      <c r="BP70" s="307">
        <f t="shared" si="3"/>
        <v>939231.92501061677</v>
      </c>
      <c r="BQ70" s="307">
        <f t="shared" si="4"/>
        <v>882365.60308078234</v>
      </c>
      <c r="BR70" s="309">
        <f>$AF$149*(BS70*(2-BS70)/(1-BS70))</f>
        <v>107.0998891009646</v>
      </c>
      <c r="BS70" s="313">
        <f>BC70/$AF$147</f>
        <v>0.13550741365533145</v>
      </c>
      <c r="BT70" s="306">
        <f>VLOOKUP($B70,'SAME R Results'!$AA$146:$AB$150,2)</f>
        <v>0.45</v>
      </c>
      <c r="BU70" s="983">
        <f t="shared" si="67"/>
        <v>1</v>
      </c>
      <c r="BV70" s="983">
        <f t="shared" si="68"/>
        <v>1</v>
      </c>
      <c r="BW70" s="314">
        <f>VLOOKUP($B70,'SAME R Results'!$AA$146:$AC$150,3)</f>
        <v>1.42</v>
      </c>
      <c r="BX70" s="1052"/>
      <c r="BY70" s="1047"/>
      <c r="BZ70" s="1077">
        <v>493.52026976410559</v>
      </c>
      <c r="CA70" s="1782"/>
      <c r="CD70" s="744"/>
      <c r="CI70" s="1268">
        <v>70</v>
      </c>
      <c r="CJ70" s="1268" t="s">
        <v>108</v>
      </c>
      <c r="CK70" s="1268">
        <v>0.11219893930621616</v>
      </c>
      <c r="CL70" s="1268">
        <v>2.9424588762437157E-2</v>
      </c>
      <c r="CM70" s="1268">
        <v>3.613825237492406E-2</v>
      </c>
      <c r="CO70" s="2039">
        <f t="shared" si="70"/>
        <v>0.80585573542915878</v>
      </c>
    </row>
    <row r="71" spans="1:93" ht="13.5" customHeight="1" x14ac:dyDescent="0.25">
      <c r="A71" s="371" t="s">
        <v>203</v>
      </c>
      <c r="B71" s="216" t="s">
        <v>92</v>
      </c>
      <c r="C71" s="132" t="s">
        <v>885</v>
      </c>
      <c r="D71" s="117" t="s">
        <v>210</v>
      </c>
      <c r="E71" s="117"/>
      <c r="F71" s="132">
        <v>86</v>
      </c>
      <c r="G71" s="118" t="s">
        <v>201</v>
      </c>
      <c r="H71" s="199">
        <v>242</v>
      </c>
      <c r="I71" s="372">
        <v>40420.277777777781</v>
      </c>
      <c r="J71" s="132"/>
      <c r="K71" s="132">
        <v>8.1</v>
      </c>
      <c r="L71" s="301">
        <v>1.345</v>
      </c>
      <c r="M71" s="132">
        <v>60</v>
      </c>
      <c r="N71" s="132">
        <v>11</v>
      </c>
      <c r="O71" s="132">
        <v>8</v>
      </c>
      <c r="P71" s="132" t="s">
        <v>97</v>
      </c>
      <c r="Q71" s="132" t="s">
        <v>97</v>
      </c>
      <c r="R71" s="132">
        <v>50.428571428571431</v>
      </c>
      <c r="S71" s="132" t="s">
        <v>97</v>
      </c>
      <c r="T71" s="250">
        <v>0</v>
      </c>
      <c r="U71" s="132" t="s">
        <v>97</v>
      </c>
      <c r="V71" s="132" t="s">
        <v>98</v>
      </c>
      <c r="W71" s="132" t="s">
        <v>98</v>
      </c>
      <c r="X71" s="132" t="s">
        <v>98</v>
      </c>
      <c r="Y71" s="132" t="s">
        <v>98</v>
      </c>
      <c r="Z71" s="132" t="s">
        <v>98</v>
      </c>
      <c r="AA71" s="132">
        <v>10</v>
      </c>
      <c r="AB71" s="132" t="s">
        <v>98</v>
      </c>
      <c r="AC71" s="203">
        <v>3.1809999999999998E-2</v>
      </c>
      <c r="AD71" s="203"/>
      <c r="AE71" s="132">
        <v>58</v>
      </c>
      <c r="AF71" s="305">
        <v>480</v>
      </c>
      <c r="AG71" s="132">
        <v>0</v>
      </c>
      <c r="AH71" s="132" t="s">
        <v>97</v>
      </c>
      <c r="AI71" s="132" t="s">
        <v>98</v>
      </c>
      <c r="AJ71" s="132" t="s">
        <v>98</v>
      </c>
      <c r="AK71" s="132" t="s">
        <v>98</v>
      </c>
      <c r="AL71" s="132" t="s">
        <v>98</v>
      </c>
      <c r="AM71" s="132" t="s">
        <v>98</v>
      </c>
      <c r="AN71" s="1020">
        <f>AC71</f>
        <v>3.1809999999999998E-2</v>
      </c>
      <c r="AO71" s="132"/>
      <c r="AP71" s="132"/>
      <c r="AQ71" s="120"/>
      <c r="AR71" s="302">
        <v>6.2489929999999996</v>
      </c>
      <c r="AS71" s="302">
        <v>0</v>
      </c>
      <c r="AT71" s="133">
        <v>0</v>
      </c>
      <c r="AU71" s="133">
        <v>5.2296149999999999</v>
      </c>
      <c r="AV71" s="133">
        <v>2.7297974999999995E-2</v>
      </c>
      <c r="AW71" s="133">
        <v>7.7728269999999995</v>
      </c>
      <c r="AX71" s="133">
        <v>4.7200300000000013</v>
      </c>
      <c r="AY71" s="133">
        <v>85240</v>
      </c>
      <c r="AZ71" s="133">
        <v>4.5558784999999995</v>
      </c>
      <c r="BA71" s="133">
        <v>8.7402329999999986E-2</v>
      </c>
      <c r="BB71" s="133">
        <v>197.77789999999999</v>
      </c>
      <c r="BC71" s="306">
        <f t="shared" si="55"/>
        <v>3.0527969999999982</v>
      </c>
      <c r="BD71" s="307">
        <f t="shared" si="56"/>
        <v>4159047.4441999369</v>
      </c>
      <c r="BE71" s="308">
        <f t="shared" si="57"/>
        <v>1018.5793100474913</v>
      </c>
      <c r="BF71" s="308">
        <f t="shared" si="58"/>
        <v>13.907765212551418</v>
      </c>
      <c r="BG71" s="308">
        <f t="shared" si="59"/>
        <v>2.9864826158994506</v>
      </c>
      <c r="BH71" s="309">
        <f t="shared" si="60"/>
        <v>289.37242074179574</v>
      </c>
      <c r="BI71" s="310">
        <f t="shared" si="61"/>
        <v>0.24490687440172548</v>
      </c>
      <c r="BJ71" s="310">
        <f t="shared" si="71"/>
        <v>0.52853535507968596</v>
      </c>
      <c r="BK71" s="310">
        <f t="shared" si="62"/>
        <v>0.77644478556185659</v>
      </c>
      <c r="BL71" s="311">
        <f t="shared" si="63"/>
        <v>4.6569047944592716</v>
      </c>
      <c r="BM71" s="311">
        <f t="shared" si="13"/>
        <v>2.403818538602768</v>
      </c>
      <c r="BN71" s="312">
        <f t="shared" si="64"/>
        <v>0.1667110710643826</v>
      </c>
      <c r="BO71" s="307">
        <f t="shared" si="2"/>
        <v>4159047.4441999369</v>
      </c>
      <c r="BP71" s="307">
        <f t="shared" si="3"/>
        <v>4097415.2530650743</v>
      </c>
      <c r="BQ71" s="307">
        <f t="shared" si="4"/>
        <v>3709025.2624960705</v>
      </c>
      <c r="BR71" s="309">
        <f t="shared" si="65"/>
        <v>1018.5793100474913</v>
      </c>
      <c r="BS71" s="313">
        <f t="shared" si="66"/>
        <v>0.67761631004172906</v>
      </c>
      <c r="BT71" s="306">
        <f>VLOOKUP($B71,'SAME R Results'!$AA$146:$AB$150,2)</f>
        <v>0.55000000000000004</v>
      </c>
      <c r="BU71" s="983">
        <f t="shared" si="67"/>
        <v>2.6733790243303015</v>
      </c>
      <c r="BV71" s="983">
        <f t="shared" si="68"/>
        <v>2.6602146856448181</v>
      </c>
      <c r="BW71" s="314">
        <f>VLOOKUP($B71,'SAME R Results'!$AA$146:$AC$150,3)</f>
        <v>0.9</v>
      </c>
      <c r="BX71" s="1052">
        <v>2.6733790243303015</v>
      </c>
      <c r="BY71" s="1047">
        <v>2.6602146856448181</v>
      </c>
      <c r="BZ71" s="1077">
        <v>377.25377334902771</v>
      </c>
      <c r="CA71" s="1783">
        <v>2.4766666666666826</v>
      </c>
      <c r="CB71" s="456" t="s">
        <v>632</v>
      </c>
      <c r="CC71" s="456">
        <v>242</v>
      </c>
      <c r="CD71" s="744">
        <f t="shared" si="69"/>
        <v>0.70103682010125035</v>
      </c>
      <c r="CI71" s="1268">
        <v>71</v>
      </c>
      <c r="CJ71" s="1268" t="s">
        <v>92</v>
      </c>
      <c r="CK71" s="1268">
        <v>0.24490687440172548</v>
      </c>
      <c r="CL71" s="1268">
        <v>4.8061820048017581E-2</v>
      </c>
      <c r="CM71" s="1268">
        <v>3.4828289751823602E-2</v>
      </c>
      <c r="CO71" s="2039">
        <f t="shared" si="70"/>
        <v>2.6594243003646381</v>
      </c>
    </row>
    <row r="72" spans="1:93" ht="13.5" customHeight="1" x14ac:dyDescent="0.25">
      <c r="A72" s="371" t="s">
        <v>203</v>
      </c>
      <c r="B72" s="216" t="s">
        <v>92</v>
      </c>
      <c r="C72" s="132" t="str">
        <f>C71</f>
        <v>S01</v>
      </c>
      <c r="D72" s="117" t="s">
        <v>211</v>
      </c>
      <c r="E72" s="117"/>
      <c r="F72" s="132" t="s">
        <v>474</v>
      </c>
      <c r="G72" s="118" t="s">
        <v>432</v>
      </c>
      <c r="H72" s="199">
        <v>242</v>
      </c>
      <c r="I72" s="372">
        <v>40420.277777777781</v>
      </c>
      <c r="J72" s="132"/>
      <c r="K72" s="132">
        <v>8.1</v>
      </c>
      <c r="L72" s="301">
        <v>1.345</v>
      </c>
      <c r="M72" s="132"/>
      <c r="N72" s="132"/>
      <c r="O72" s="132"/>
      <c r="P72" s="132"/>
      <c r="Q72" s="132"/>
      <c r="R72" s="132">
        <v>628</v>
      </c>
      <c r="S72" s="132"/>
      <c r="T72" s="250"/>
      <c r="U72" s="132" t="s">
        <v>97</v>
      </c>
      <c r="V72" s="132" t="s">
        <v>98</v>
      </c>
      <c r="W72" s="132" t="s">
        <v>98</v>
      </c>
      <c r="X72" s="132" t="s">
        <v>98</v>
      </c>
      <c r="Y72" s="132" t="s">
        <v>98</v>
      </c>
      <c r="Z72" s="132" t="s">
        <v>98</v>
      </c>
      <c r="AA72" s="132">
        <v>10</v>
      </c>
      <c r="AB72" s="132" t="s">
        <v>98</v>
      </c>
      <c r="AC72" s="203">
        <v>3.1809999999999998E-2</v>
      </c>
      <c r="AD72" s="203"/>
      <c r="AE72" s="132"/>
      <c r="AF72" s="305"/>
      <c r="AG72" s="132"/>
      <c r="AH72" s="132"/>
      <c r="AI72" s="132"/>
      <c r="AJ72" s="132"/>
      <c r="AK72" s="132"/>
      <c r="AL72" s="132"/>
      <c r="AM72" s="132"/>
      <c r="AN72" s="203"/>
      <c r="AO72" s="132"/>
      <c r="AP72" s="132"/>
      <c r="AQ72" s="120"/>
      <c r="AR72" s="302">
        <v>6.2518004999999999</v>
      </c>
      <c r="AS72" s="302">
        <v>0</v>
      </c>
      <c r="AT72" s="302">
        <v>0</v>
      </c>
      <c r="AU72" s="302">
        <v>4.8573609999999992</v>
      </c>
      <c r="AV72" s="302">
        <v>0.14717096499999996</v>
      </c>
      <c r="AW72" s="302">
        <v>7.206237999999999</v>
      </c>
      <c r="AX72" s="302">
        <v>4.6690209999999999</v>
      </c>
      <c r="AY72" s="302">
        <v>36450</v>
      </c>
      <c r="AZ72" s="302">
        <v>4.1108700000000002</v>
      </c>
      <c r="BA72" s="302">
        <v>0.17510975000000001</v>
      </c>
      <c r="BB72" s="302">
        <v>172.09205000000003</v>
      </c>
      <c r="BC72" s="306">
        <f>AW72-AX72</f>
        <v>2.5372169999999992</v>
      </c>
      <c r="BD72" s="307">
        <f>BO72</f>
        <v>1666662.2131405217</v>
      </c>
      <c r="BE72" s="308">
        <f>BR72</f>
        <v>678.83879956439739</v>
      </c>
      <c r="BF72" s="308">
        <f t="shared" si="58"/>
        <v>12.486765719447009</v>
      </c>
      <c r="BG72" s="308">
        <f t="shared" si="59"/>
        <v>2.6084359550507075</v>
      </c>
      <c r="BH72" s="309">
        <f t="shared" si="60"/>
        <v>249.70070536738518</v>
      </c>
      <c r="BI72" s="310">
        <f>BE72/BD72*1000</f>
        <v>0.40730436810302983</v>
      </c>
      <c r="BJ72" s="310">
        <f t="shared" si="71"/>
        <v>0.68251209089439391</v>
      </c>
      <c r="BK72" s="310">
        <f t="shared" si="62"/>
        <v>0.88349885359056102</v>
      </c>
      <c r="BL72" s="311">
        <f t="shared" si="63"/>
        <v>4.7870700813140221</v>
      </c>
      <c r="BM72" s="311">
        <f>EXP((LN(BJ72/BI72))^0.5)</f>
        <v>2.0513213994146504</v>
      </c>
      <c r="BN72" s="312">
        <f t="shared" si="64"/>
        <v>0.31464687789311779</v>
      </c>
      <c r="BO72" s="307">
        <f t="shared" si="2"/>
        <v>1666662.2131405217</v>
      </c>
      <c r="BP72" s="307">
        <f t="shared" si="3"/>
        <v>1640307.2933039926</v>
      </c>
      <c r="BQ72" s="307">
        <f t="shared" si="4"/>
        <v>1530132.2697265011</v>
      </c>
      <c r="BR72" s="309">
        <f>$AF$149*(BS72*(2-BS72)/(1-BS72))</f>
        <v>678.83879956439739</v>
      </c>
      <c r="BS72" s="313">
        <f>BC72/$AF$147</f>
        <v>0.56317521974607099</v>
      </c>
      <c r="BT72" s="306">
        <f>VLOOKUP($B72,'SAME R Results'!$AA$146:$AB$150,2)</f>
        <v>0.55000000000000004</v>
      </c>
      <c r="BU72" s="983">
        <f t="shared" si="67"/>
        <v>2.6510110264472613</v>
      </c>
      <c r="BV72" s="983">
        <f t="shared" si="68"/>
        <v>2.6381304800898979</v>
      </c>
      <c r="BW72" s="314">
        <f>VLOOKUP($B72,'SAME R Results'!$AA$146:$AC$150,3)</f>
        <v>0.9</v>
      </c>
      <c r="BX72" s="1054">
        <v>2.6510110264472613</v>
      </c>
      <c r="BY72" s="1049">
        <v>2.6381304800898979</v>
      </c>
      <c r="BZ72" s="1077">
        <v>377.25377334902771</v>
      </c>
      <c r="CA72" s="1782">
        <f>CA71</f>
        <v>2.4766666666666826</v>
      </c>
      <c r="CD72" s="744">
        <f t="shared" si="69"/>
        <v>0.60492768460469781</v>
      </c>
      <c r="CI72" s="1268">
        <v>72</v>
      </c>
      <c r="CJ72" s="1268" t="s">
        <v>92</v>
      </c>
      <c r="CK72" s="1268">
        <v>0.40730436810302983</v>
      </c>
      <c r="CL72" s="1268">
        <v>5.0006930100878984E-2</v>
      </c>
      <c r="CM72" s="1268">
        <v>3.4494962911374744E-2</v>
      </c>
      <c r="CO72" s="2039">
        <f t="shared" si="70"/>
        <v>2.5706892527541214</v>
      </c>
    </row>
    <row r="73" spans="1:93" ht="13.5" customHeight="1" x14ac:dyDescent="0.25">
      <c r="A73" s="371" t="s">
        <v>203</v>
      </c>
      <c r="B73" s="247" t="s">
        <v>114</v>
      </c>
      <c r="C73" s="132" t="s">
        <v>886</v>
      </c>
      <c r="D73" s="117" t="s">
        <v>212</v>
      </c>
      <c r="E73" s="117"/>
      <c r="F73" s="132">
        <v>87</v>
      </c>
      <c r="G73" s="118" t="s">
        <v>177</v>
      </c>
      <c r="H73" s="199">
        <v>242</v>
      </c>
      <c r="I73" s="372">
        <v>40420.277777777781</v>
      </c>
      <c r="J73" s="132"/>
      <c r="K73" s="132">
        <v>8.1</v>
      </c>
      <c r="L73" s="301">
        <v>1.22</v>
      </c>
      <c r="M73" s="132">
        <v>60</v>
      </c>
      <c r="N73" s="132">
        <v>11</v>
      </c>
      <c r="O73" s="132">
        <v>8</v>
      </c>
      <c r="P73" s="132" t="s">
        <v>97</v>
      </c>
      <c r="Q73" s="132" t="s">
        <v>97</v>
      </c>
      <c r="R73" s="132">
        <v>45</v>
      </c>
      <c r="S73" s="132" t="s">
        <v>98</v>
      </c>
      <c r="T73" s="250">
        <v>60</v>
      </c>
      <c r="U73" s="132" t="s">
        <v>98</v>
      </c>
      <c r="V73" s="132" t="s">
        <v>97</v>
      </c>
      <c r="W73" s="132" t="s">
        <v>98</v>
      </c>
      <c r="X73" s="132" t="s">
        <v>98</v>
      </c>
      <c r="Y73" s="132" t="s">
        <v>98</v>
      </c>
      <c r="Z73" s="132" t="s">
        <v>98</v>
      </c>
      <c r="AA73" s="132">
        <v>10</v>
      </c>
      <c r="AB73" s="132" t="s">
        <v>98</v>
      </c>
      <c r="AC73" s="203">
        <v>3.852706928546E-2</v>
      </c>
      <c r="AD73" s="203"/>
      <c r="AE73" s="132">
        <v>0</v>
      </c>
      <c r="AF73" s="305">
        <v>0</v>
      </c>
      <c r="AG73" s="132">
        <v>0</v>
      </c>
      <c r="AH73" s="132"/>
      <c r="AI73" s="132"/>
      <c r="AJ73" s="132"/>
      <c r="AK73" s="132"/>
      <c r="AL73" s="132"/>
      <c r="AM73" s="132"/>
      <c r="AN73" s="203"/>
      <c r="AO73" s="132"/>
      <c r="AP73" s="132"/>
      <c r="AQ73" s="120"/>
      <c r="AR73" s="302">
        <v>6.2421274999999996</v>
      </c>
      <c r="AS73" s="302">
        <v>4.2430114999999997</v>
      </c>
      <c r="AT73" s="133">
        <v>5.0547639999999996</v>
      </c>
      <c r="AU73" s="133">
        <v>0</v>
      </c>
      <c r="AV73" s="133">
        <v>0</v>
      </c>
      <c r="AW73" s="133">
        <v>7.3783874999999997</v>
      </c>
      <c r="AX73" s="133">
        <v>4.9153150000000014</v>
      </c>
      <c r="AY73" s="133">
        <v>73700</v>
      </c>
      <c r="AZ73" s="133">
        <v>0</v>
      </c>
      <c r="BA73" s="133">
        <v>0</v>
      </c>
      <c r="BB73" s="133">
        <v>101.71744999999999</v>
      </c>
      <c r="BC73" s="306">
        <f t="shared" si="55"/>
        <v>2.4630724999999982</v>
      </c>
      <c r="BD73" s="307">
        <f t="shared" si="56"/>
        <v>2924886.3744361638</v>
      </c>
      <c r="BE73" s="308">
        <f t="shared" si="57"/>
        <v>642.34878729323918</v>
      </c>
      <c r="BF73" s="308"/>
      <c r="BG73" s="308"/>
      <c r="BH73" s="309">
        <f t="shared" si="60"/>
        <v>114.3512942532013</v>
      </c>
      <c r="BI73" s="310">
        <f t="shared" si="61"/>
        <v>0.2196149542448691</v>
      </c>
      <c r="BJ73" s="310">
        <f t="shared" si="71"/>
        <v>0.42109280500794605</v>
      </c>
      <c r="BK73" s="310">
        <f t="shared" si="62"/>
        <v>0.58309024630159023</v>
      </c>
      <c r="BL73" s="311"/>
      <c r="BM73" s="311">
        <f t="shared" si="13"/>
        <v>2.2407972821379709</v>
      </c>
      <c r="BN73" s="312">
        <f t="shared" si="64"/>
        <v>0.15860028133077586</v>
      </c>
      <c r="BO73" s="307">
        <f t="shared" si="2"/>
        <v>2924886.3744361638</v>
      </c>
      <c r="BP73" s="307">
        <f t="shared" si="3"/>
        <v>2880888.7376722456</v>
      </c>
      <c r="BQ73" s="307">
        <f t="shared" si="4"/>
        <v>2625702.4444415169</v>
      </c>
      <c r="BR73" s="309">
        <f t="shared" si="65"/>
        <v>642.34878729323918</v>
      </c>
      <c r="BS73" s="313">
        <f t="shared" si="66"/>
        <v>0.54671768178993119</v>
      </c>
      <c r="BT73" s="306">
        <f>VLOOKUP($B73,'SAME R Results'!$AA$146:$AB$150,2)</f>
        <v>0.48</v>
      </c>
      <c r="BU73" s="983">
        <f t="shared" si="67"/>
        <v>2.351454720713773</v>
      </c>
      <c r="BV73" s="983">
        <f t="shared" si="68"/>
        <v>2.3420943311841063</v>
      </c>
      <c r="BW73" s="314">
        <f>VLOOKUP($B73,'SAME R Results'!$AA$146:$AC$150,3)</f>
        <v>1</v>
      </c>
      <c r="BX73" s="1052">
        <v>2.351454720713773</v>
      </c>
      <c r="BY73" s="1047">
        <v>2.3420943311841063</v>
      </c>
      <c r="BZ73" s="1077">
        <v>232.47862240899161</v>
      </c>
      <c r="CA73" s="1783">
        <v>0.49000000000004595</v>
      </c>
      <c r="CB73" s="456" t="s">
        <v>633</v>
      </c>
      <c r="CC73" s="456">
        <v>242</v>
      </c>
      <c r="CD73" s="744">
        <f t="shared" si="69"/>
        <v>1.400219929630905</v>
      </c>
      <c r="CO73" s="2039" t="e">
        <f t="shared" si="70"/>
        <v>#DIV/0!</v>
      </c>
    </row>
    <row r="74" spans="1:93" ht="13.5" customHeight="1" x14ac:dyDescent="0.25">
      <c r="A74" s="371" t="s">
        <v>203</v>
      </c>
      <c r="B74" s="284" t="s">
        <v>99</v>
      </c>
      <c r="C74" s="132" t="s">
        <v>887</v>
      </c>
      <c r="D74" s="117" t="s">
        <v>213</v>
      </c>
      <c r="E74" s="117"/>
      <c r="F74" s="132">
        <v>88</v>
      </c>
      <c r="G74" s="118" t="s">
        <v>177</v>
      </c>
      <c r="H74" s="199">
        <v>242</v>
      </c>
      <c r="I74" s="372">
        <v>40420.277777777781</v>
      </c>
      <c r="J74" s="132"/>
      <c r="K74" s="132">
        <v>8.1</v>
      </c>
      <c r="L74" s="301">
        <v>1.2450000000000001</v>
      </c>
      <c r="M74" s="132">
        <v>60</v>
      </c>
      <c r="N74" s="132">
        <v>11</v>
      </c>
      <c r="O74" s="132">
        <v>8</v>
      </c>
      <c r="P74" s="132" t="s">
        <v>97</v>
      </c>
      <c r="Q74" s="132" t="s">
        <v>97</v>
      </c>
      <c r="R74" s="132" t="s">
        <v>527</v>
      </c>
      <c r="S74" s="132" t="s">
        <v>97</v>
      </c>
      <c r="T74" s="250">
        <v>90</v>
      </c>
      <c r="U74" s="132" t="s">
        <v>98</v>
      </c>
      <c r="V74" s="132" t="s">
        <v>97</v>
      </c>
      <c r="W74" s="132" t="s">
        <v>98</v>
      </c>
      <c r="X74" s="132" t="s">
        <v>97</v>
      </c>
      <c r="Y74" s="132" t="s">
        <v>98</v>
      </c>
      <c r="Z74" s="132" t="s">
        <v>98</v>
      </c>
      <c r="AA74" s="132">
        <v>10</v>
      </c>
      <c r="AB74" s="132" t="s">
        <v>98</v>
      </c>
      <c r="AC74" s="203">
        <v>3.852706928546E-2</v>
      </c>
      <c r="AD74" s="203"/>
      <c r="AE74" s="132">
        <v>0</v>
      </c>
      <c r="AF74" s="305">
        <v>0</v>
      </c>
      <c r="AG74" s="132">
        <v>0</v>
      </c>
      <c r="AH74" s="132"/>
      <c r="AI74" s="132"/>
      <c r="AJ74" s="132"/>
      <c r="AK74" s="132"/>
      <c r="AL74" s="132"/>
      <c r="AM74" s="132"/>
      <c r="AN74" s="203"/>
      <c r="AO74" s="132"/>
      <c r="AP74" s="132"/>
      <c r="AQ74" s="120"/>
      <c r="AR74" s="208">
        <v>6.2472694999999998</v>
      </c>
      <c r="AS74" s="302">
        <v>4.5754394999999999</v>
      </c>
      <c r="AT74" s="133">
        <v>5.1099209523809508</v>
      </c>
      <c r="AU74" s="133">
        <v>0</v>
      </c>
      <c r="AV74" s="133">
        <v>0</v>
      </c>
      <c r="AW74" s="133">
        <v>6.2722309999999988</v>
      </c>
      <c r="AX74" s="133">
        <v>4.5754857142857146</v>
      </c>
      <c r="AY74" s="133">
        <v>72165</v>
      </c>
      <c r="AZ74" s="133">
        <v>0</v>
      </c>
      <c r="BA74" s="133">
        <v>0</v>
      </c>
      <c r="BB74" s="133">
        <v>36.46220000000001</v>
      </c>
      <c r="BC74" s="306">
        <f>AW74-AX74</f>
        <v>1.6967452857142842</v>
      </c>
      <c r="BD74" s="307">
        <f>BO74</f>
        <v>2858217.3648894308</v>
      </c>
      <c r="BE74" s="308">
        <f>BR74</f>
        <v>359.41498545413867</v>
      </c>
      <c r="BF74" s="308"/>
      <c r="BG74" s="308"/>
      <c r="BH74" s="309">
        <f t="shared" si="60"/>
        <v>23.80550088853709</v>
      </c>
      <c r="BI74" s="310">
        <f>BE74/BD74*1000</f>
        <v>0.12574795390624272</v>
      </c>
      <c r="BJ74" s="310">
        <f t="shared" si="71"/>
        <v>0.25149410867769556</v>
      </c>
      <c r="BK74" s="310">
        <f t="shared" si="62"/>
        <v>0.35566510717534572</v>
      </c>
      <c r="BL74" s="311"/>
      <c r="BM74" s="311">
        <f>EXP((LN(BJ74/BI74))^0.5)</f>
        <v>2.2991748895015811</v>
      </c>
      <c r="BN74" s="312">
        <f t="shared" si="64"/>
        <v>8.8917548974246613E-2</v>
      </c>
      <c r="BO74" s="307">
        <f t="shared" si="2"/>
        <v>2858217.3648894308</v>
      </c>
      <c r="BP74" s="307">
        <f t="shared" si="3"/>
        <v>2815136.0968152354</v>
      </c>
      <c r="BQ74" s="307">
        <f t="shared" si="4"/>
        <v>2568139.9483542019</v>
      </c>
      <c r="BR74" s="309">
        <f>$AF$149*(BS74*(2-BS74)/(1-BS74))</f>
        <v>359.41498545413867</v>
      </c>
      <c r="BS74" s="313">
        <f>BC74/$AF$147</f>
        <v>0.37661930340812483</v>
      </c>
      <c r="BT74" s="306">
        <f>VLOOKUP($B74,'SAME R Results'!$AA$146:$AB$150,2)</f>
        <v>0.28000000000000003</v>
      </c>
      <c r="BU74" s="983">
        <f t="shared" si="67"/>
        <v>1</v>
      </c>
      <c r="BV74" s="983">
        <f t="shared" si="68"/>
        <v>2.331720138403321</v>
      </c>
      <c r="BW74" s="314">
        <f>VLOOKUP($B74,'SAME R Results'!$AA$146:$AC$150,3)</f>
        <v>1</v>
      </c>
      <c r="BX74" s="1052">
        <v>2.3409667469366475</v>
      </c>
      <c r="BY74" s="1047">
        <v>2.331720138403321</v>
      </c>
      <c r="BZ74" s="1077">
        <v>255.1113352889854</v>
      </c>
      <c r="CA74" s="1783">
        <v>1.0033333333333561</v>
      </c>
      <c r="CB74" s="456" t="s">
        <v>634</v>
      </c>
      <c r="CC74" s="456">
        <v>242</v>
      </c>
      <c r="CD74" s="744">
        <f t="shared" si="69"/>
        <v>0.14235847707430496</v>
      </c>
      <c r="CO74" s="2039" t="e">
        <f t="shared" si="70"/>
        <v>#DIV/0!</v>
      </c>
    </row>
    <row r="75" spans="1:93" ht="13.5" customHeight="1" x14ac:dyDescent="0.25">
      <c r="A75" s="371" t="s">
        <v>203</v>
      </c>
      <c r="B75" s="117" t="s">
        <v>104</v>
      </c>
      <c r="C75" s="132" t="s">
        <v>888</v>
      </c>
      <c r="D75" s="117" t="s">
        <v>214</v>
      </c>
      <c r="E75" s="117"/>
      <c r="F75" s="132">
        <v>89</v>
      </c>
      <c r="G75" s="118" t="s">
        <v>177</v>
      </c>
      <c r="H75" s="199">
        <v>242</v>
      </c>
      <c r="I75" s="372">
        <v>40420.277777777781</v>
      </c>
      <c r="J75" s="132"/>
      <c r="K75" s="132">
        <v>8.1</v>
      </c>
      <c r="L75" s="301">
        <v>1.4450000000000001</v>
      </c>
      <c r="M75" s="132">
        <v>60</v>
      </c>
      <c r="N75" s="132">
        <v>11</v>
      </c>
      <c r="O75" s="132">
        <v>8</v>
      </c>
      <c r="P75" s="132" t="s">
        <v>97</v>
      </c>
      <c r="Q75" s="132" t="s">
        <v>97</v>
      </c>
      <c r="R75" s="132">
        <v>31.285714285714285</v>
      </c>
      <c r="S75" s="132" t="s">
        <v>98</v>
      </c>
      <c r="T75" s="250">
        <v>75</v>
      </c>
      <c r="U75" s="132" t="s">
        <v>98</v>
      </c>
      <c r="V75" s="132" t="s">
        <v>97</v>
      </c>
      <c r="W75" s="132" t="s">
        <v>98</v>
      </c>
      <c r="X75" s="132" t="s">
        <v>97</v>
      </c>
      <c r="Y75" s="132" t="s">
        <v>97</v>
      </c>
      <c r="Z75" s="132" t="s">
        <v>98</v>
      </c>
      <c r="AA75" s="132">
        <v>10</v>
      </c>
      <c r="AB75" s="132" t="s">
        <v>98</v>
      </c>
      <c r="AC75" s="203">
        <v>5.19567251427413E-2</v>
      </c>
      <c r="AD75" s="203"/>
      <c r="AE75" s="132">
        <v>0</v>
      </c>
      <c r="AF75" s="305">
        <v>0</v>
      </c>
      <c r="AG75" s="132">
        <v>0</v>
      </c>
      <c r="AH75" s="132"/>
      <c r="AI75" s="132"/>
      <c r="AJ75" s="132"/>
      <c r="AK75" s="132"/>
      <c r="AL75" s="132"/>
      <c r="AM75" s="132"/>
      <c r="AN75" s="203"/>
      <c r="AO75" s="132"/>
      <c r="AP75" s="132"/>
      <c r="AQ75" s="120"/>
      <c r="AR75" s="302">
        <v>0.96562269999999994</v>
      </c>
      <c r="AS75" s="302">
        <v>4.8666369999999999</v>
      </c>
      <c r="AT75" s="133">
        <v>5.1071314999999995</v>
      </c>
      <c r="AU75" s="133">
        <v>0</v>
      </c>
      <c r="AV75" s="133">
        <v>0</v>
      </c>
      <c r="AW75" s="133">
        <v>5.5377190000000001</v>
      </c>
      <c r="AX75" s="133">
        <v>4.695174999999999</v>
      </c>
      <c r="AY75" s="133">
        <v>70225</v>
      </c>
      <c r="AZ75" s="133">
        <v>0</v>
      </c>
      <c r="BA75" s="133">
        <v>0</v>
      </c>
      <c r="BB75" s="133">
        <v>4.9000499999999985</v>
      </c>
      <c r="BC75" s="306">
        <f>AW75-AX75</f>
        <v>0.84254400000000107</v>
      </c>
      <c r="BD75" s="307">
        <f t="shared" si="56"/>
        <v>2774308.1223761402</v>
      </c>
      <c r="BE75" s="308">
        <f t="shared" si="57"/>
        <v>152.83296312126674</v>
      </c>
      <c r="BF75" s="308"/>
      <c r="BG75" s="308"/>
      <c r="BH75" s="309">
        <f t="shared" si="60"/>
        <v>11.074112999999995</v>
      </c>
      <c r="BI75" s="310">
        <f t="shared" si="61"/>
        <v>5.5088676664496919E-2</v>
      </c>
      <c r="BJ75" s="310">
        <f t="shared" si="71"/>
        <v>0.15132510528359466</v>
      </c>
      <c r="BK75" s="310">
        <f t="shared" si="62"/>
        <v>0.25080449001119365</v>
      </c>
      <c r="BL75" s="311"/>
      <c r="BM75" s="311">
        <f t="shared" si="13"/>
        <v>2.7325343174873762</v>
      </c>
      <c r="BN75" s="312">
        <f t="shared" si="64"/>
        <v>3.3238239856937329E-2</v>
      </c>
      <c r="BO75" s="307">
        <f>IF($AY75&lt;100000,$AY75*(0.000002*$AY75+1.3816),$AY75*(0.000006*$AY75+0.1946)+93239)/$AC74</f>
        <v>2774308.1223761402</v>
      </c>
      <c r="BP75" s="307">
        <f>IF($AY75&lt;100000,$AY75*(0.000002*$AY75+1.3586),$AY75*(0.000004*$AY75+0.4524)+76593)/$AC74</f>
        <v>2732385.0010498692</v>
      </c>
      <c r="BQ75" s="307">
        <f>IF($AY75&lt;100000,$AY75*(0.000001*$AY75+1.2989),$AY75*(0.000001*$AY75+1.3283)-3813)/$AC74</f>
        <v>2495564.9341665735</v>
      </c>
      <c r="BR75" s="309">
        <f t="shared" si="65"/>
        <v>152.83296312126674</v>
      </c>
      <c r="BS75" s="313">
        <f t="shared" si="66"/>
        <v>0.18701589274616021</v>
      </c>
      <c r="BT75" s="306">
        <f>VLOOKUP($B75,'SAME R Results'!$AA$146:$AB$150,2)</f>
        <v>2.2599999999999998</v>
      </c>
      <c r="BU75" s="983">
        <f t="shared" si="67"/>
        <v>1</v>
      </c>
      <c r="BV75" s="983">
        <f t="shared" si="68"/>
        <v>1</v>
      </c>
      <c r="BW75" s="314">
        <f>VLOOKUP($B75,'SAME R Results'!$AA$146:$AC$150,3)</f>
        <v>2.2000000000000002</v>
      </c>
      <c r="BX75" s="1052"/>
      <c r="BY75" s="1047"/>
      <c r="BZ75" s="1077">
        <v>515.16984376150162</v>
      </c>
      <c r="CA75" s="1783">
        <v>1.3300000000000534</v>
      </c>
      <c r="CB75" s="456" t="s">
        <v>635</v>
      </c>
      <c r="CC75" s="456">
        <v>242</v>
      </c>
      <c r="CD75" s="744">
        <f t="shared" si="69"/>
        <v>4.9958404511276172E-2</v>
      </c>
      <c r="CO75" s="2039" t="e">
        <f t="shared" si="70"/>
        <v>#DIV/0!</v>
      </c>
    </row>
    <row r="76" spans="1:93" ht="15" x14ac:dyDescent="0.25">
      <c r="A76" s="371" t="s">
        <v>203</v>
      </c>
      <c r="B76" s="373" t="s">
        <v>108</v>
      </c>
      <c r="C76" s="132" t="s">
        <v>884</v>
      </c>
      <c r="D76" s="117" t="s">
        <v>215</v>
      </c>
      <c r="E76" s="117"/>
      <c r="F76" s="132">
        <v>90</v>
      </c>
      <c r="G76" s="118" t="s">
        <v>216</v>
      </c>
      <c r="H76" s="199">
        <v>242</v>
      </c>
      <c r="I76" s="372">
        <v>40420.277777777781</v>
      </c>
      <c r="J76" s="132"/>
      <c r="K76" s="132">
        <v>8.1</v>
      </c>
      <c r="L76" s="301">
        <v>1.43</v>
      </c>
      <c r="M76" s="132">
        <v>60</v>
      </c>
      <c r="N76" s="132">
        <v>11</v>
      </c>
      <c r="O76" s="132">
        <v>8</v>
      </c>
      <c r="P76" s="132" t="s">
        <v>97</v>
      </c>
      <c r="Q76" s="132"/>
      <c r="R76" s="132">
        <v>38</v>
      </c>
      <c r="S76" s="132" t="s">
        <v>97</v>
      </c>
      <c r="T76" s="250">
        <v>60</v>
      </c>
      <c r="U76" s="132" t="s">
        <v>97</v>
      </c>
      <c r="V76" s="1998" t="s">
        <v>98</v>
      </c>
      <c r="W76" s="132" t="s">
        <v>98</v>
      </c>
      <c r="X76" s="132" t="s">
        <v>97</v>
      </c>
      <c r="Y76" s="132" t="s">
        <v>97</v>
      </c>
      <c r="Z76" s="132" t="s">
        <v>98</v>
      </c>
      <c r="AA76" s="132">
        <v>10</v>
      </c>
      <c r="AB76" s="132" t="s">
        <v>98</v>
      </c>
      <c r="AC76" s="203">
        <v>3.852706928546E-2</v>
      </c>
      <c r="AD76" s="203"/>
      <c r="AE76" s="132">
        <v>58</v>
      </c>
      <c r="AF76" s="305">
        <v>480</v>
      </c>
      <c r="AG76" s="132">
        <v>0</v>
      </c>
      <c r="AH76" s="132" t="s">
        <v>97</v>
      </c>
      <c r="AI76" s="132" t="s">
        <v>98</v>
      </c>
      <c r="AJ76" s="132" t="s">
        <v>98</v>
      </c>
      <c r="AK76" s="132" t="s">
        <v>97</v>
      </c>
      <c r="AL76" s="132" t="s">
        <v>97</v>
      </c>
      <c r="AM76" s="132" t="s">
        <v>98</v>
      </c>
      <c r="AN76" s="1020">
        <f>AC76</f>
        <v>3.852706928546E-2</v>
      </c>
      <c r="AO76" s="132"/>
      <c r="AP76" s="132"/>
      <c r="AQ76" s="120"/>
      <c r="AR76" s="302">
        <v>0.18647764999999999</v>
      </c>
      <c r="AS76" s="302">
        <v>0</v>
      </c>
      <c r="AT76" s="133">
        <v>0</v>
      </c>
      <c r="AU76" s="133">
        <v>2.7252200000000004E-2</v>
      </c>
      <c r="AV76" s="133">
        <v>2.5772099999999999E-2</v>
      </c>
      <c r="AW76" s="133">
        <v>5.2543179999999996</v>
      </c>
      <c r="AX76" s="133">
        <v>4.6569510000000012</v>
      </c>
      <c r="AY76" s="133">
        <v>54970</v>
      </c>
      <c r="AZ76" s="133">
        <v>8.9004525000000015E-2</v>
      </c>
      <c r="BA76" s="133">
        <v>8.8699344999999999E-2</v>
      </c>
      <c r="BB76" s="133">
        <v>7.3649999999999993E-2</v>
      </c>
      <c r="BC76" s="306">
        <f>AW76-AX76</f>
        <v>0.59736699999999843</v>
      </c>
      <c r="BD76" s="307">
        <f t="shared" si="56"/>
        <v>1578043.1421485487</v>
      </c>
      <c r="BE76" s="308">
        <f t="shared" si="57"/>
        <v>104.60930715546857</v>
      </c>
      <c r="BF76" s="308">
        <f>(AU76-AV76)*BU76</f>
        <v>1.480100000000005E-3</v>
      </c>
      <c r="BG76" s="308">
        <f>(AZ76-BA76)*BU76/4</f>
        <v>7.6295000000003999E-5</v>
      </c>
      <c r="BH76" s="309">
        <f t="shared" si="60"/>
        <v>3.3142499999999998E-2</v>
      </c>
      <c r="BI76" s="310">
        <f t="shared" si="61"/>
        <v>6.6290524233095519E-2</v>
      </c>
      <c r="BJ76" s="310">
        <f t="shared" si="71"/>
        <v>3.0455084489988071E-2</v>
      </c>
      <c r="BK76" s="310">
        <f t="shared" si="62"/>
        <v>2.0642580470869979E-2</v>
      </c>
      <c r="BL76" s="311"/>
      <c r="BM76" s="311" t="e">
        <f t="shared" si="13"/>
        <v>#NUM!</v>
      </c>
      <c r="BN76" s="312" t="e">
        <f t="shared" si="64"/>
        <v>#NUM!</v>
      </c>
      <c r="BO76" s="307">
        <f>IF($AY76&lt;100000,$AY76*(0.000002*$AY76+1.3816),$AY76*(0.000006*$AY76+0.1946)+93239)/$AC75</f>
        <v>1578043.1421485487</v>
      </c>
      <c r="BP76" s="307">
        <f>IF($AY76&lt;100000,$AY76*(0.000002*$AY76+1.3586),$AY76*(0.000004*$AY76+0.4524)+76593)/$AC75</f>
        <v>1553709.2374128953</v>
      </c>
      <c r="BQ76" s="307">
        <f>IF($AY76&lt;100000,$AY76*(0.000001*$AY76+1.2989),$AY76*(0.000001*$AY76+1.3283)-3813)/$AC75</f>
        <v>1432388.8523677916</v>
      </c>
      <c r="BR76" s="309">
        <f t="shared" si="65"/>
        <v>104.60930715546857</v>
      </c>
      <c r="BS76" s="313">
        <f t="shared" si="66"/>
        <v>0.132595001331794</v>
      </c>
      <c r="BT76" s="306">
        <f>VLOOKUP($B76,'SAME R Results'!$AA$146:$AB$150,2)</f>
        <v>0.45</v>
      </c>
      <c r="BU76" s="983">
        <f t="shared" si="67"/>
        <v>1</v>
      </c>
      <c r="BV76" s="983">
        <f t="shared" si="68"/>
        <v>1</v>
      </c>
      <c r="BW76" s="314">
        <f>VLOOKUP($B76,'SAME R Results'!$AA$146:$AC$150,3)</f>
        <v>1.42</v>
      </c>
      <c r="BX76" s="1052"/>
      <c r="BY76" s="1047"/>
      <c r="BZ76" s="1077">
        <v>492.34226541017085</v>
      </c>
      <c r="CA76" s="1782"/>
      <c r="CB76" s="182" t="s">
        <v>859</v>
      </c>
      <c r="CD76" s="744"/>
      <c r="CO76" s="2039">
        <f t="shared" si="70"/>
        <v>0</v>
      </c>
    </row>
    <row r="77" spans="1:93" ht="15.75" thickBot="1" x14ac:dyDescent="0.3">
      <c r="A77" s="376" t="s">
        <v>203</v>
      </c>
      <c r="B77" s="377" t="s">
        <v>108</v>
      </c>
      <c r="C77" s="132" t="str">
        <f>C76</f>
        <v>K08</v>
      </c>
      <c r="D77" s="147" t="s">
        <v>217</v>
      </c>
      <c r="E77" s="147"/>
      <c r="F77" s="220" t="s">
        <v>450</v>
      </c>
      <c r="G77" s="118" t="s">
        <v>432</v>
      </c>
      <c r="H77" s="218">
        <v>242</v>
      </c>
      <c r="I77" s="378">
        <v>40420.277777777781</v>
      </c>
      <c r="J77" s="220"/>
      <c r="K77" s="132">
        <v>8.1</v>
      </c>
      <c r="L77" s="301">
        <v>1.43</v>
      </c>
      <c r="M77" s="220"/>
      <c r="N77" s="220"/>
      <c r="O77" s="220"/>
      <c r="P77" s="220"/>
      <c r="Q77" s="220"/>
      <c r="R77" s="132">
        <v>569.28571428571433</v>
      </c>
      <c r="S77" s="220"/>
      <c r="T77" s="225"/>
      <c r="U77" s="220" t="s">
        <v>97</v>
      </c>
      <c r="V77" s="2001" t="s">
        <v>98</v>
      </c>
      <c r="W77" s="220" t="s">
        <v>98</v>
      </c>
      <c r="X77" s="220" t="s">
        <v>97</v>
      </c>
      <c r="Y77" s="220" t="s">
        <v>97</v>
      </c>
      <c r="Z77" s="220" t="s">
        <v>98</v>
      </c>
      <c r="AA77" s="220">
        <v>10</v>
      </c>
      <c r="AB77" s="220" t="s">
        <v>98</v>
      </c>
      <c r="AC77" s="349">
        <v>3.852706928546E-2</v>
      </c>
      <c r="AD77" s="349"/>
      <c r="AE77" s="220"/>
      <c r="AF77" s="380"/>
      <c r="AG77" s="220"/>
      <c r="AH77" s="220"/>
      <c r="AI77" s="220"/>
      <c r="AJ77" s="220"/>
      <c r="AK77" s="220"/>
      <c r="AL77" s="220"/>
      <c r="AM77" s="220"/>
      <c r="AN77" s="1020">
        <f>AC77</f>
        <v>3.852706928546E-2</v>
      </c>
      <c r="AO77" s="220"/>
      <c r="AP77" s="220"/>
      <c r="AQ77" s="145"/>
      <c r="AR77" s="226">
        <v>0.18695069999999997</v>
      </c>
      <c r="AS77" s="226">
        <v>0</v>
      </c>
      <c r="AT77" s="226">
        <v>0</v>
      </c>
      <c r="AU77" s="226">
        <v>2.674866E-2</v>
      </c>
      <c r="AV77" s="226">
        <v>2.9586800000000003E-2</v>
      </c>
      <c r="AW77" s="226">
        <v>5.0176534999999998</v>
      </c>
      <c r="AX77" s="226">
        <v>4.6584625000000006</v>
      </c>
      <c r="AY77" s="226">
        <v>19920</v>
      </c>
      <c r="AZ77" s="226">
        <v>8.4869389999999989E-2</v>
      </c>
      <c r="BA77" s="226">
        <v>8.3877565000000015E-2</v>
      </c>
      <c r="BB77" s="226">
        <v>0.10575000000000004</v>
      </c>
      <c r="BC77" s="292">
        <f>AW77-AX77</f>
        <v>0.35919099999999915</v>
      </c>
      <c r="BD77" s="317">
        <f t="shared" si="56"/>
        <v>734940.01296086202</v>
      </c>
      <c r="BE77" s="318">
        <f t="shared" si="57"/>
        <v>60.965552179944517</v>
      </c>
      <c r="BF77" s="316">
        <f>(AU77-AV77)*BU77</f>
        <v>-2.8381400000000029E-3</v>
      </c>
      <c r="BG77" s="318">
        <f>(AZ77-BA77)*BU77/4</f>
        <v>2.4795624999999349E-4</v>
      </c>
      <c r="BH77" s="319">
        <f t="shared" si="60"/>
        <v>4.7587500000000019E-2</v>
      </c>
      <c r="BI77" s="320">
        <f t="shared" si="61"/>
        <v>8.2953099715352058E-2</v>
      </c>
      <c r="BJ77" s="320">
        <f t="shared" si="71"/>
        <v>4.432526528140724E-2</v>
      </c>
      <c r="BK77" s="320">
        <f t="shared" si="62"/>
        <v>3.2401170966254007E-2</v>
      </c>
      <c r="BL77" s="321"/>
      <c r="BM77" s="311" t="e">
        <f>EXP((LN(BJ77/BI77))^0.5)</f>
        <v>#NUM!</v>
      </c>
      <c r="BN77" s="322" t="e">
        <f t="shared" si="64"/>
        <v>#NUM!</v>
      </c>
      <c r="BO77" s="317">
        <f>IF($AY77&lt;100000,$AY77*(0.000002*$AY77+1.3816),$AY77*(0.000006*$AY77+0.1946)+93239)/$AC76</f>
        <v>734940.01296086202</v>
      </c>
      <c r="BP77" s="317">
        <f>IF($AY77&lt;100000,$AY77*(0.000002*$AY77+1.3586),$AY77*(0.000004*$AY77+0.4524)+76593)/$AC76</f>
        <v>723048.11439454916</v>
      </c>
      <c r="BQ77" s="317">
        <f>IF($AY77&lt;100000,$AY77*(0.000001*$AY77+1.2989),$AY77*(0.000001*$AY77+1.3283)-3813)/$AC76</f>
        <v>681881.46379238227</v>
      </c>
      <c r="BR77" s="319">
        <f t="shared" si="65"/>
        <v>60.965552179944517</v>
      </c>
      <c r="BS77" s="323">
        <f t="shared" si="66"/>
        <v>7.9728091982597699E-2</v>
      </c>
      <c r="BT77" s="292">
        <f>VLOOKUP($B77,'SAME R Results'!$AA$146:$AB$150,2)</f>
        <v>0.45</v>
      </c>
      <c r="BU77" s="984">
        <f t="shared" si="67"/>
        <v>1</v>
      </c>
      <c r="BV77" s="984">
        <f t="shared" si="68"/>
        <v>1</v>
      </c>
      <c r="BW77" s="314">
        <f>VLOOKUP($B77,'SAME R Results'!$AA$146:$AC$150,3)</f>
        <v>1.42</v>
      </c>
      <c r="BX77" s="1052"/>
      <c r="BY77" s="1047"/>
      <c r="BZ77" s="1077">
        <v>492.34226541017085</v>
      </c>
      <c r="CA77" s="1782"/>
      <c r="CD77" s="744"/>
      <c r="CO77" s="2039">
        <f t="shared" si="70"/>
        <v>0</v>
      </c>
    </row>
    <row r="78" spans="1:93" ht="13.5" customHeight="1" thickBot="1" x14ac:dyDescent="0.3">
      <c r="A78" s="350"/>
      <c r="B78" s="168"/>
      <c r="C78" s="1278"/>
      <c r="D78" s="168"/>
      <c r="E78" s="351"/>
      <c r="F78" s="904"/>
      <c r="G78" s="352"/>
      <c r="H78" s="350"/>
      <c r="I78" s="353"/>
      <c r="J78" s="350"/>
      <c r="K78" s="350"/>
      <c r="L78" s="167"/>
      <c r="M78" s="167"/>
      <c r="N78" s="167"/>
      <c r="O78" s="350"/>
      <c r="P78" s="350"/>
      <c r="Q78" s="350"/>
      <c r="R78" s="350"/>
      <c r="S78" s="350"/>
      <c r="T78" s="350"/>
      <c r="U78" s="1280"/>
      <c r="V78" s="1280"/>
      <c r="W78" s="1280"/>
      <c r="X78" s="1280"/>
      <c r="Y78" s="1280"/>
      <c r="Z78" s="1280"/>
      <c r="AA78" s="1280"/>
      <c r="AB78" s="1280"/>
      <c r="AC78" s="1281"/>
      <c r="AD78" s="1989"/>
      <c r="AE78" s="350"/>
      <c r="AF78" s="350"/>
      <c r="AG78" s="350"/>
      <c r="AH78" s="350"/>
      <c r="AI78" s="350"/>
      <c r="AJ78" s="350"/>
      <c r="AK78" s="350"/>
      <c r="AL78" s="350"/>
      <c r="AM78" s="350"/>
      <c r="AN78" s="1021"/>
      <c r="AO78" s="167"/>
      <c r="AP78" s="167"/>
      <c r="AQ78" s="167"/>
      <c r="AR78" s="167"/>
      <c r="AS78" s="167"/>
      <c r="AT78" s="167"/>
      <c r="AU78" s="167"/>
      <c r="AV78" s="167"/>
      <c r="AW78" s="167"/>
      <c r="AX78" s="167"/>
      <c r="AY78" s="167"/>
      <c r="AZ78" s="167"/>
      <c r="BA78" s="167"/>
      <c r="BB78" s="167"/>
      <c r="BC78" s="357"/>
      <c r="BD78" s="365"/>
      <c r="BE78" s="360"/>
      <c r="BF78" s="360"/>
      <c r="BG78" s="360"/>
      <c r="BH78" s="363"/>
      <c r="BI78" s="362"/>
      <c r="BJ78" s="362"/>
      <c r="BK78" s="1285"/>
      <c r="BL78" s="363"/>
      <c r="BM78" s="363"/>
      <c r="BN78" s="364"/>
      <c r="BO78" s="365"/>
      <c r="BP78" s="365"/>
      <c r="BQ78" s="365"/>
      <c r="BR78" s="361"/>
      <c r="BS78" s="366"/>
      <c r="BT78" s="354"/>
      <c r="BU78" s="982"/>
      <c r="BV78" s="982"/>
      <c r="BW78" s="354"/>
      <c r="BX78" s="1052"/>
      <c r="BY78" s="1047"/>
      <c r="BZ78" s="1082"/>
      <c r="CA78" s="1782"/>
      <c r="CD78" s="744"/>
      <c r="CO78" s="2039" t="e">
        <f t="shared" si="70"/>
        <v>#DIV/0!</v>
      </c>
    </row>
    <row r="79" spans="1:93" ht="13.5" customHeight="1" x14ac:dyDescent="0.25">
      <c r="A79" s="367" t="s">
        <v>218</v>
      </c>
      <c r="B79" s="61" t="s">
        <v>92</v>
      </c>
      <c r="C79" s="188" t="s">
        <v>889</v>
      </c>
      <c r="D79" s="184" t="s">
        <v>219</v>
      </c>
      <c r="E79" s="184"/>
      <c r="F79" s="188">
        <v>91</v>
      </c>
      <c r="G79" s="276" t="s">
        <v>177</v>
      </c>
      <c r="H79" s="186">
        <v>250</v>
      </c>
      <c r="I79" s="369">
        <v>40428.354166666664</v>
      </c>
      <c r="J79" s="188"/>
      <c r="K79" s="188">
        <v>8.1</v>
      </c>
      <c r="L79" s="299">
        <v>1.327</v>
      </c>
      <c r="M79" s="188">
        <v>60</v>
      </c>
      <c r="N79" s="188">
        <v>11</v>
      </c>
      <c r="O79" s="188">
        <v>8</v>
      </c>
      <c r="P79" s="188" t="s">
        <v>97</v>
      </c>
      <c r="Q79" s="188" t="s">
        <v>97</v>
      </c>
      <c r="R79" s="188">
        <v>46.428571428571431</v>
      </c>
      <c r="S79" s="188" t="s">
        <v>97</v>
      </c>
      <c r="T79" s="188">
        <v>0</v>
      </c>
      <c r="U79" s="188" t="s">
        <v>98</v>
      </c>
      <c r="V79" s="188" t="s">
        <v>97</v>
      </c>
      <c r="W79" s="188" t="s">
        <v>98</v>
      </c>
      <c r="X79" s="188" t="s">
        <v>97</v>
      </c>
      <c r="Y79" s="188" t="s">
        <v>98</v>
      </c>
      <c r="Z79" s="188" t="s">
        <v>98</v>
      </c>
      <c r="AA79" s="188">
        <v>10</v>
      </c>
      <c r="AB79" s="188" t="s">
        <v>98</v>
      </c>
      <c r="AC79" s="191">
        <v>3.1809999999999998E-2</v>
      </c>
      <c r="AD79" s="191"/>
      <c r="AE79" s="188">
        <v>0</v>
      </c>
      <c r="AF79" s="300">
        <v>0</v>
      </c>
      <c r="AG79" s="188">
        <v>0</v>
      </c>
      <c r="AH79" s="188"/>
      <c r="AI79" s="188"/>
      <c r="AJ79" s="188"/>
      <c r="AK79" s="188"/>
      <c r="AL79" s="188"/>
      <c r="AM79" s="188"/>
      <c r="AN79" s="191"/>
      <c r="AO79" s="188"/>
      <c r="AP79" s="188"/>
      <c r="AQ79" s="194"/>
      <c r="AR79" s="370">
        <v>6.2384049999999993</v>
      </c>
      <c r="AS79" s="370">
        <v>4.1504974999999993</v>
      </c>
      <c r="AT79" s="195">
        <v>5.1456149999999985</v>
      </c>
      <c r="AU79" s="195">
        <v>0</v>
      </c>
      <c r="AV79" s="195">
        <v>0</v>
      </c>
      <c r="AW79" s="195">
        <v>7.8385314999999993</v>
      </c>
      <c r="AX79" s="195">
        <v>4.7351070000000002</v>
      </c>
      <c r="AY79" s="195">
        <v>106445</v>
      </c>
      <c r="AZ79" s="195">
        <v>0</v>
      </c>
      <c r="BA79" s="195">
        <v>0</v>
      </c>
      <c r="BB79" s="195">
        <v>215.26005000000001</v>
      </c>
      <c r="BC79" s="336">
        <f t="shared" ref="BC79:BC88" si="72">AW79-AX79</f>
        <v>3.1034244999999991</v>
      </c>
      <c r="BD79" s="337">
        <f t="shared" ref="BD79:BD88" si="73">BO79</f>
        <v>5719472.6548255282</v>
      </c>
      <c r="BE79" s="338">
        <f t="shared" ref="BE79:BE88" si="74">BR79</f>
        <v>1063.7520022654714</v>
      </c>
      <c r="BF79" s="338">
        <f t="shared" ref="BF79:BF88" si="75">(AU79-AV79)*BU79</f>
        <v>0</v>
      </c>
      <c r="BG79" s="338">
        <f t="shared" ref="BG79:BG88" si="76">(AZ79-BA79)*BU79/4</f>
        <v>0</v>
      </c>
      <c r="BH79" s="339">
        <f t="shared" ref="BH79:BH88" si="77">BB79*BV79*BT79</f>
        <v>281.59157618919068</v>
      </c>
      <c r="BI79" s="340">
        <f>BE79/BD79*1000</f>
        <v>0.18598777657726576</v>
      </c>
      <c r="BJ79" s="340">
        <f t="shared" ref="BJ79:BJ88" si="78">10*(BH79/BD79*6/PI()/BW79)^(1/3)</f>
        <v>0.47098547407496355</v>
      </c>
      <c r="BK79" s="340">
        <f t="shared" ref="BK79:BK89" si="79">SQRT(6/PI()*BH79/BE79/BW79)</f>
        <v>0.749495566531173</v>
      </c>
      <c r="BL79" s="341"/>
      <c r="BM79" s="341">
        <f>EXP((LN(BJ79/BI79))^0.5)</f>
        <v>2.621960580186387</v>
      </c>
      <c r="BN79" s="342">
        <f t="shared" ref="BN79:BN88" si="80">BJ79/EXP(1.5*(LN(BM79))^2)</f>
        <v>0.11687532926820664</v>
      </c>
      <c r="BO79" s="337">
        <f t="shared" ref="BO79:BO88" si="81">IF($AY79&lt;100000,$AY79*(0.000002*$AY79+1.3816),$AY79*(0.000006*$AY79+0.1946)+93239)/$AC79</f>
        <v>5719472.6548255282</v>
      </c>
      <c r="BP79" s="337">
        <f t="shared" ref="BP79:BP88" si="82">IF($AY79&lt;100000,$AY79*(0.000002*$AY79+1.3586),$AY79*(0.000004*$AY79+0.4524)+76593)/$AC79</f>
        <v>5346459.2926752595</v>
      </c>
      <c r="BQ79" s="337">
        <f t="shared" ref="BQ79:BQ88" si="83">IF($AY79&lt;100000,$AY79*(0.000001*$AY79+1.2989),$AY79*(0.000001*$AY79+1.3283)-3813)/$AC79</f>
        <v>4681183.0092738131</v>
      </c>
      <c r="BR79" s="339">
        <f>$AF$149*(BS79*(2-BS79)/(1-BS79))</f>
        <v>1063.7520022654714</v>
      </c>
      <c r="BS79" s="343">
        <f>BC79/$AF$147</f>
        <v>0.68885387996093383</v>
      </c>
      <c r="BT79" s="336">
        <f>VLOOKUP($B79,'SAME R Results'!$AA$146:$AB$150,2)</f>
        <v>0.55000000000000004</v>
      </c>
      <c r="BU79" s="982">
        <f t="shared" si="67"/>
        <v>1</v>
      </c>
      <c r="BV79" s="982">
        <f t="shared" si="68"/>
        <v>2.3784472965622121</v>
      </c>
      <c r="BW79" s="344">
        <f>VLOOKUP($B79,'SAME R Results'!$AA$146:$AC$150,3)</f>
        <v>0.9</v>
      </c>
      <c r="BX79" s="1052">
        <v>2.3882115088402935</v>
      </c>
      <c r="BY79" s="1047">
        <v>2.3784472965622121</v>
      </c>
      <c r="BZ79" s="1081">
        <v>360.56642992458728</v>
      </c>
      <c r="CA79" s="1783">
        <v>2.1666666666666501</v>
      </c>
      <c r="CB79" s="456" t="s">
        <v>636</v>
      </c>
      <c r="CC79" s="456">
        <v>250</v>
      </c>
      <c r="CD79" s="744">
        <f t="shared" si="69"/>
        <v>0.77979205713930322</v>
      </c>
      <c r="CO79" s="2039" t="e">
        <f t="shared" si="70"/>
        <v>#DIV/0!</v>
      </c>
    </row>
    <row r="80" spans="1:93" ht="13.5" customHeight="1" x14ac:dyDescent="0.25">
      <c r="A80" s="371" t="s">
        <v>218</v>
      </c>
      <c r="B80" s="373" t="s">
        <v>108</v>
      </c>
      <c r="C80" s="132" t="s">
        <v>890</v>
      </c>
      <c r="D80" s="117" t="s">
        <v>220</v>
      </c>
      <c r="E80" s="117"/>
      <c r="F80" s="132">
        <v>92</v>
      </c>
      <c r="G80" s="118" t="s">
        <v>177</v>
      </c>
      <c r="H80" s="199">
        <v>250</v>
      </c>
      <c r="I80" s="372">
        <v>40428.354166666664</v>
      </c>
      <c r="J80" s="132"/>
      <c r="K80" s="132">
        <v>8.1</v>
      </c>
      <c r="L80" s="301">
        <v>1.38</v>
      </c>
      <c r="M80" s="132">
        <v>60</v>
      </c>
      <c r="N80" s="132">
        <v>11</v>
      </c>
      <c r="O80" s="132">
        <v>8</v>
      </c>
      <c r="P80" s="132" t="s">
        <v>97</v>
      </c>
      <c r="Q80" s="132" t="s">
        <v>97</v>
      </c>
      <c r="R80" s="132">
        <v>35.285714285714285</v>
      </c>
      <c r="S80" s="132" t="s">
        <v>97</v>
      </c>
      <c r="T80" s="132">
        <v>0</v>
      </c>
      <c r="U80" s="132" t="s">
        <v>98</v>
      </c>
      <c r="V80" s="132" t="s">
        <v>97</v>
      </c>
      <c r="W80" s="132" t="s">
        <v>98</v>
      </c>
      <c r="X80" s="132" t="s">
        <v>97</v>
      </c>
      <c r="Y80" s="132" t="s">
        <v>97</v>
      </c>
      <c r="Z80" s="132" t="s">
        <v>98</v>
      </c>
      <c r="AA80" s="132">
        <v>10</v>
      </c>
      <c r="AB80" s="132" t="s">
        <v>98</v>
      </c>
      <c r="AC80" s="203">
        <v>3.852706928546E-2</v>
      </c>
      <c r="AD80" s="203"/>
      <c r="AE80" s="132">
        <v>0</v>
      </c>
      <c r="AF80" s="305">
        <v>0</v>
      </c>
      <c r="AG80" s="132">
        <v>0</v>
      </c>
      <c r="AH80" s="132"/>
      <c r="AI80" s="132"/>
      <c r="AJ80" s="132"/>
      <c r="AK80" s="132"/>
      <c r="AL80" s="132"/>
      <c r="AM80" s="132"/>
      <c r="AN80" s="203"/>
      <c r="AO80" s="132"/>
      <c r="AP80" s="132"/>
      <c r="AQ80" s="120"/>
      <c r="AR80" s="302">
        <v>0.74995434999999999</v>
      </c>
      <c r="AS80" s="302">
        <v>4.9005890000000001</v>
      </c>
      <c r="AT80" s="302">
        <v>5.1032875000000004</v>
      </c>
      <c r="AU80" s="302">
        <v>0</v>
      </c>
      <c r="AV80" s="302">
        <v>0</v>
      </c>
      <c r="AW80" s="302">
        <v>5.1792145000000005</v>
      </c>
      <c r="AX80" s="302">
        <v>4.6861270000000008</v>
      </c>
      <c r="AY80" s="302">
        <v>45460</v>
      </c>
      <c r="AZ80" s="302">
        <v>0</v>
      </c>
      <c r="BA80" s="302">
        <v>0</v>
      </c>
      <c r="BB80" s="302">
        <v>3.8962500000000002</v>
      </c>
      <c r="BC80" s="306">
        <f t="shared" si="72"/>
        <v>0.49308749999999968</v>
      </c>
      <c r="BD80" s="307">
        <f t="shared" si="73"/>
        <v>1737499.3852767106</v>
      </c>
      <c r="BE80" s="308">
        <f t="shared" si="74"/>
        <v>85.146338022144931</v>
      </c>
      <c r="BF80" s="308">
        <f t="shared" si="75"/>
        <v>0</v>
      </c>
      <c r="BG80" s="308">
        <f t="shared" si="76"/>
        <v>0</v>
      </c>
      <c r="BH80" s="309">
        <f t="shared" si="77"/>
        <v>1.7533125000000001</v>
      </c>
      <c r="BI80" s="310">
        <f>BE80/BD80*1000</f>
        <v>4.9005103969337348E-2</v>
      </c>
      <c r="BJ80" s="310">
        <f t="shared" si="78"/>
        <v>0.1107174056889626</v>
      </c>
      <c r="BK80" s="310">
        <f t="shared" si="79"/>
        <v>0.16641910954571529</v>
      </c>
      <c r="BL80" s="311"/>
      <c r="BM80" s="311">
        <f>EXP((LN(BJ80/BI80))^0.5)</f>
        <v>2.4665116237361828</v>
      </c>
      <c r="BN80" s="312">
        <f t="shared" si="80"/>
        <v>3.2602734095945066E-2</v>
      </c>
      <c r="BO80" s="307">
        <f t="shared" si="81"/>
        <v>1737499.3852767106</v>
      </c>
      <c r="BP80" s="307">
        <f t="shared" si="82"/>
        <v>1710360.5444722641</v>
      </c>
      <c r="BQ80" s="307">
        <f t="shared" si="83"/>
        <v>1586277.0445159313</v>
      </c>
      <c r="BR80" s="309">
        <f>$AF$149*(BS80*(2-BS80)/(1-BS80))</f>
        <v>85.146338022144931</v>
      </c>
      <c r="BS80" s="313">
        <f>BC80/$AF$147</f>
        <v>0.10944852614756274</v>
      </c>
      <c r="BT80" s="306">
        <f>VLOOKUP($B80,'SAME R Results'!$AA$146:$AB$150,2)</f>
        <v>0.45</v>
      </c>
      <c r="BU80" s="983">
        <f t="shared" si="67"/>
        <v>1</v>
      </c>
      <c r="BV80" s="983">
        <f t="shared" si="68"/>
        <v>1</v>
      </c>
      <c r="BW80" s="314">
        <f>VLOOKUP($B80,'SAME R Results'!$AA$146:$AC$150,3)</f>
        <v>1.42</v>
      </c>
      <c r="BX80" s="1052"/>
      <c r="BY80" s="1047"/>
      <c r="BZ80" s="1077">
        <v>424.84905390857256</v>
      </c>
      <c r="CA80" s="1783">
        <v>6.0000000000060005E-2</v>
      </c>
      <c r="CB80" s="456" t="s">
        <v>637</v>
      </c>
      <c r="CC80" s="456">
        <v>250</v>
      </c>
      <c r="CD80" s="744">
        <f t="shared" si="69"/>
        <v>0.17533124999982466</v>
      </c>
      <c r="CO80" s="2039" t="e">
        <f t="shared" si="70"/>
        <v>#DIV/0!</v>
      </c>
    </row>
    <row r="81" spans="1:93" ht="27.75" customHeight="1" x14ac:dyDescent="0.25">
      <c r="A81" s="371" t="s">
        <v>218</v>
      </c>
      <c r="B81" s="373" t="s">
        <v>108</v>
      </c>
      <c r="C81" s="132" t="s">
        <v>891</v>
      </c>
      <c r="D81" s="117" t="s">
        <v>221</v>
      </c>
      <c r="E81" s="117"/>
      <c r="F81" s="132">
        <v>93</v>
      </c>
      <c r="G81" s="118" t="s">
        <v>222</v>
      </c>
      <c r="H81" s="199">
        <v>250</v>
      </c>
      <c r="I81" s="372">
        <v>40428.354166666664</v>
      </c>
      <c r="J81" s="132"/>
      <c r="K81" s="132">
        <v>8.1</v>
      </c>
      <c r="L81" s="301">
        <v>1.43</v>
      </c>
      <c r="M81" s="132">
        <v>60</v>
      </c>
      <c r="N81" s="132">
        <v>11</v>
      </c>
      <c r="O81" s="132">
        <v>8</v>
      </c>
      <c r="P81" s="132" t="s">
        <v>97</v>
      </c>
      <c r="Q81" s="132"/>
      <c r="R81" s="132">
        <v>35.714285714285715</v>
      </c>
      <c r="S81" s="132" t="s">
        <v>98</v>
      </c>
      <c r="T81" s="250">
        <v>60</v>
      </c>
      <c r="U81" s="132" t="s">
        <v>97</v>
      </c>
      <c r="V81" s="132" t="s">
        <v>98</v>
      </c>
      <c r="W81" s="132" t="s">
        <v>98</v>
      </c>
      <c r="X81" s="132" t="s">
        <v>97</v>
      </c>
      <c r="Y81" s="132" t="s">
        <v>97</v>
      </c>
      <c r="Z81" s="132" t="s">
        <v>98</v>
      </c>
      <c r="AA81" s="132">
        <v>10</v>
      </c>
      <c r="AB81" s="132" t="s">
        <v>98</v>
      </c>
      <c r="AC81" s="203">
        <v>3.852706928546E-2</v>
      </c>
      <c r="AD81" s="203"/>
      <c r="AE81" s="132">
        <v>58</v>
      </c>
      <c r="AF81" s="305">
        <v>480</v>
      </c>
      <c r="AG81" s="132">
        <v>0</v>
      </c>
      <c r="AH81" s="132" t="s">
        <v>97</v>
      </c>
      <c r="AI81" s="132" t="s">
        <v>98</v>
      </c>
      <c r="AJ81" s="132" t="s">
        <v>98</v>
      </c>
      <c r="AK81" s="132" t="s">
        <v>97</v>
      </c>
      <c r="AL81" s="132" t="s">
        <v>97</v>
      </c>
      <c r="AM81" s="132" t="s">
        <v>98</v>
      </c>
      <c r="AN81" s="1020">
        <f>AC81</f>
        <v>3.852706928546E-2</v>
      </c>
      <c r="AO81" s="132"/>
      <c r="AP81" s="382"/>
      <c r="AQ81" s="120"/>
      <c r="AR81" s="302">
        <v>0.71632394999999993</v>
      </c>
      <c r="AS81" s="302">
        <v>0</v>
      </c>
      <c r="AT81" s="133">
        <v>0</v>
      </c>
      <c r="AU81" s="133">
        <v>9.4268800000000014E-2</v>
      </c>
      <c r="AV81" s="133">
        <v>2.7206414999999994E-2</v>
      </c>
      <c r="AW81" s="133">
        <v>5.700210499999999</v>
      </c>
      <c r="AX81" s="133">
        <v>4.68161</v>
      </c>
      <c r="AY81" s="133">
        <v>74315</v>
      </c>
      <c r="AZ81" s="133">
        <v>0.16212465000000001</v>
      </c>
      <c r="BA81" s="133">
        <v>8.8195800000000019E-2</v>
      </c>
      <c r="BB81" s="133">
        <v>4.8229000000000006</v>
      </c>
      <c r="BC81" s="374">
        <f t="shared" si="72"/>
        <v>1.0186004999999989</v>
      </c>
      <c r="BD81" s="375">
        <f t="shared" si="73"/>
        <v>2951666.0508853504</v>
      </c>
      <c r="BE81" s="308">
        <f t="shared" si="74"/>
        <v>189.91484044897103</v>
      </c>
      <c r="BF81" s="308">
        <f t="shared" si="75"/>
        <v>6.7062385000000016E-2</v>
      </c>
      <c r="BG81" s="308">
        <f t="shared" si="76"/>
        <v>1.8482212499999998E-2</v>
      </c>
      <c r="BH81" s="309">
        <f t="shared" si="77"/>
        <v>2.1703050000000004</v>
      </c>
      <c r="BI81" s="310">
        <f>BE81/BD81*1000</f>
        <v>6.4341574275316893E-2</v>
      </c>
      <c r="BJ81" s="310">
        <f t="shared" si="78"/>
        <v>9.9629708891046054E-2</v>
      </c>
      <c r="BK81" s="310">
        <f t="shared" si="79"/>
        <v>0.12397595164372431</v>
      </c>
      <c r="BL81" s="311">
        <f>BF81/BG81</f>
        <v>3.6284825206938849</v>
      </c>
      <c r="BM81" s="311">
        <f>EXP((LN(BJ81/BI81))^0.5)</f>
        <v>1.9372165118252334</v>
      </c>
      <c r="BN81" s="312">
        <f t="shared" si="80"/>
        <v>5.1706256170254025E-2</v>
      </c>
      <c r="BO81" s="307">
        <f t="shared" si="81"/>
        <v>2951666.0508853504</v>
      </c>
      <c r="BP81" s="307">
        <f t="shared" si="82"/>
        <v>2907301.2696626824</v>
      </c>
      <c r="BQ81" s="307">
        <f t="shared" si="83"/>
        <v>2648799.2628993848</v>
      </c>
      <c r="BR81" s="309">
        <f>$AF$149*(BS81*(2-BS81)/(1-BS81))</f>
        <v>189.91484044897103</v>
      </c>
      <c r="BS81" s="313">
        <f>BC81/$AF$147</f>
        <v>0.22609440202432718</v>
      </c>
      <c r="BT81" s="306">
        <f>VLOOKUP($B81,'SAME R Results'!$AA$146:$AB$150,2)</f>
        <v>0.45</v>
      </c>
      <c r="BU81" s="983">
        <f t="shared" si="67"/>
        <v>1</v>
      </c>
      <c r="BV81" s="983">
        <f t="shared" si="68"/>
        <v>1</v>
      </c>
      <c r="BW81" s="314">
        <f>VLOOKUP($B81,'SAME R Results'!$AA$146:$AC$150,3)</f>
        <v>1.42</v>
      </c>
      <c r="BX81" s="1052"/>
      <c r="BY81" s="1047"/>
      <c r="BZ81" s="1077">
        <v>494.14786984146389</v>
      </c>
      <c r="CA81" s="1783">
        <v>0.36000000000002697</v>
      </c>
      <c r="CB81" s="456" t="s">
        <v>638</v>
      </c>
      <c r="CC81" s="456">
        <v>250</v>
      </c>
      <c r="CD81" s="744">
        <f t="shared" si="69"/>
        <v>3.6171749999997303E-2</v>
      </c>
      <c r="CI81" s="1268">
        <v>81</v>
      </c>
      <c r="CJ81" s="1268" t="s">
        <v>108</v>
      </c>
      <c r="CK81" s="1268">
        <v>6.4341574275316893E-2</v>
      </c>
      <c r="CL81" s="1268">
        <v>3.0899981799793117E-2</v>
      </c>
      <c r="CM81" s="1268">
        <v>3.8762293814106064E-2</v>
      </c>
      <c r="CO81" s="2039">
        <f t="shared" si="70"/>
        <v>0.7113953397094267</v>
      </c>
    </row>
    <row r="82" spans="1:93" ht="27.75" customHeight="1" x14ac:dyDescent="0.25">
      <c r="A82" s="371" t="s">
        <v>218</v>
      </c>
      <c r="B82" s="373" t="s">
        <v>108</v>
      </c>
      <c r="C82" s="132" t="str">
        <f>C81</f>
        <v>K10</v>
      </c>
      <c r="D82" s="117" t="s">
        <v>433</v>
      </c>
      <c r="E82" s="117"/>
      <c r="F82" s="132" t="s">
        <v>223</v>
      </c>
      <c r="G82" s="118" t="s">
        <v>432</v>
      </c>
      <c r="H82" s="199">
        <v>250</v>
      </c>
      <c r="I82" s="372">
        <v>40428.354166666664</v>
      </c>
      <c r="J82" s="132"/>
      <c r="K82" s="132">
        <v>8.1</v>
      </c>
      <c r="L82" s="301">
        <v>1.43</v>
      </c>
      <c r="M82" s="132"/>
      <c r="N82" s="132"/>
      <c r="O82" s="132"/>
      <c r="P82" s="132"/>
      <c r="Q82" s="132"/>
      <c r="R82" s="132">
        <v>567.71428571428567</v>
      </c>
      <c r="S82" s="132"/>
      <c r="T82" s="250"/>
      <c r="U82" s="132" t="s">
        <v>97</v>
      </c>
      <c r="V82" s="132" t="s">
        <v>98</v>
      </c>
      <c r="W82" s="132" t="s">
        <v>98</v>
      </c>
      <c r="X82" s="132" t="s">
        <v>97</v>
      </c>
      <c r="Y82" s="132" t="s">
        <v>97</v>
      </c>
      <c r="Z82" s="132" t="s">
        <v>98</v>
      </c>
      <c r="AA82" s="132">
        <v>10</v>
      </c>
      <c r="AB82" s="132" t="s">
        <v>98</v>
      </c>
      <c r="AC82" s="203">
        <v>3.852706928546E-2</v>
      </c>
      <c r="AD82" s="203"/>
      <c r="AE82" s="132"/>
      <c r="AF82" s="305"/>
      <c r="AG82" s="132"/>
      <c r="AH82" s="132"/>
      <c r="AI82" s="132"/>
      <c r="AJ82" s="132"/>
      <c r="AK82" s="132"/>
      <c r="AL82" s="132"/>
      <c r="AM82" s="132"/>
      <c r="AN82" s="203"/>
      <c r="AO82" s="132"/>
      <c r="AP82" s="382">
        <v>60</v>
      </c>
      <c r="AQ82" s="120"/>
      <c r="AR82" s="302">
        <v>0.7473449499999999</v>
      </c>
      <c r="AS82" s="302">
        <v>0</v>
      </c>
      <c r="AT82" s="133">
        <v>0</v>
      </c>
      <c r="AU82" s="133">
        <v>8.7951664999999998E-2</v>
      </c>
      <c r="AV82" s="133">
        <v>2.6687625E-2</v>
      </c>
      <c r="AW82" s="133">
        <v>5.2675324999999997</v>
      </c>
      <c r="AX82" s="133">
        <v>4.6730350000000005</v>
      </c>
      <c r="AY82" s="133">
        <v>26590</v>
      </c>
      <c r="AZ82" s="133">
        <v>0.16003419999999999</v>
      </c>
      <c r="BA82" s="133">
        <v>8.631896E-2</v>
      </c>
      <c r="BB82" s="133">
        <v>6.074349999999999</v>
      </c>
      <c r="BC82" s="374">
        <f t="shared" si="72"/>
        <v>0.59449749999999923</v>
      </c>
      <c r="BD82" s="375">
        <f t="shared" si="73"/>
        <v>990233.64370977459</v>
      </c>
      <c r="BE82" s="308">
        <f t="shared" si="74"/>
        <v>104.06590153459113</v>
      </c>
      <c r="BF82" s="308">
        <f t="shared" si="75"/>
        <v>6.1264039999999999E-2</v>
      </c>
      <c r="BG82" s="308">
        <f t="shared" si="76"/>
        <v>1.8428809999999997E-2</v>
      </c>
      <c r="BH82" s="309">
        <f t="shared" si="77"/>
        <v>2.7334574999999997</v>
      </c>
      <c r="BI82" s="310">
        <f t="shared" ref="BI82:BI88" si="84">BE82/BD82*1000</f>
        <v>0.10509227008761539</v>
      </c>
      <c r="BJ82" s="310">
        <f t="shared" si="78"/>
        <v>0.154844539147029</v>
      </c>
      <c r="BK82" s="310">
        <f t="shared" si="79"/>
        <v>0.18795697815378823</v>
      </c>
      <c r="BL82" s="311">
        <f t="shared" ref="BL82:BL88" si="85">BF82/BG82</f>
        <v>3.3243622350005242</v>
      </c>
      <c r="BM82" s="311">
        <f t="shared" ref="BM82:BM88" si="86">EXP((LN(BJ82/BI82))^0.5)</f>
        <v>1.8636959275172889</v>
      </c>
      <c r="BN82" s="312">
        <f t="shared" si="80"/>
        <v>8.6578132344292139E-2</v>
      </c>
      <c r="BO82" s="307">
        <f t="shared" si="81"/>
        <v>990233.64370977459</v>
      </c>
      <c r="BP82" s="307">
        <f t="shared" si="82"/>
        <v>974359.86946889805</v>
      </c>
      <c r="BQ82" s="307">
        <f t="shared" si="83"/>
        <v>914805.60950171377</v>
      </c>
      <c r="BR82" s="309">
        <f t="shared" ref="BR82:BR88" si="87">$AF$149*(BS82*(2-BS82)/(1-BS82))</f>
        <v>104.06590153459113</v>
      </c>
      <c r="BS82" s="313">
        <f t="shared" ref="BS82:BS88" si="88">BC82/$AF$147</f>
        <v>0.13195807067388776</v>
      </c>
      <c r="BT82" s="306">
        <f>VLOOKUP($B82,'SAME R Results'!$AA$146:$AB$150,2)</f>
        <v>0.45</v>
      </c>
      <c r="BU82" s="983">
        <f t="shared" si="67"/>
        <v>1</v>
      </c>
      <c r="BV82" s="983">
        <f t="shared" si="68"/>
        <v>1</v>
      </c>
      <c r="BW82" s="314">
        <f>VLOOKUP($B82,'SAME R Results'!$AA$146:$AC$150,3)</f>
        <v>1.42</v>
      </c>
      <c r="BX82" s="1052"/>
      <c r="BY82" s="1047"/>
      <c r="BZ82" s="1077">
        <v>494.14786984146389</v>
      </c>
      <c r="CA82" s="1782">
        <f>CA81</f>
        <v>0.36000000000002697</v>
      </c>
      <c r="CD82" s="744">
        <f t="shared" si="69"/>
        <v>4.5557624999996583E-2</v>
      </c>
      <c r="CI82" s="1268">
        <v>82</v>
      </c>
      <c r="CJ82" s="1268" t="s">
        <v>108</v>
      </c>
      <c r="CK82" s="1268">
        <v>0.10509227008761539</v>
      </c>
      <c r="CL82" s="1268">
        <v>2.2412655034877989E-2</v>
      </c>
      <c r="CM82" s="1268">
        <v>4.0960478988366078E-2</v>
      </c>
      <c r="CO82" s="2039">
        <f t="shared" si="70"/>
        <v>0.69656486889702418</v>
      </c>
    </row>
    <row r="83" spans="1:93" ht="28.5" customHeight="1" x14ac:dyDescent="0.25">
      <c r="A83" s="371" t="s">
        <v>218</v>
      </c>
      <c r="B83" s="373" t="s">
        <v>108</v>
      </c>
      <c r="C83" s="132" t="s">
        <v>892</v>
      </c>
      <c r="D83" s="117" t="s">
        <v>224</v>
      </c>
      <c r="E83" s="117"/>
      <c r="F83" s="132">
        <v>94</v>
      </c>
      <c r="G83" s="118" t="s">
        <v>225</v>
      </c>
      <c r="H83" s="199">
        <v>250</v>
      </c>
      <c r="I83" s="372">
        <v>40428.354166666664</v>
      </c>
      <c r="J83" s="132"/>
      <c r="K83" s="132">
        <v>8.1</v>
      </c>
      <c r="L83" s="301">
        <v>1.45</v>
      </c>
      <c r="M83" s="132">
        <v>60</v>
      </c>
      <c r="N83" s="132">
        <v>11</v>
      </c>
      <c r="O83" s="132">
        <v>8</v>
      </c>
      <c r="P83" s="132" t="s">
        <v>97</v>
      </c>
      <c r="Q83" s="132"/>
      <c r="R83" s="132">
        <v>42.142857142857146</v>
      </c>
      <c r="S83" s="132" t="s">
        <v>98</v>
      </c>
      <c r="T83" s="250">
        <v>60</v>
      </c>
      <c r="U83" s="132" t="s">
        <v>97</v>
      </c>
      <c r="V83" s="132" t="s">
        <v>98</v>
      </c>
      <c r="W83" s="132" t="s">
        <v>98</v>
      </c>
      <c r="X83" s="132" t="s">
        <v>97</v>
      </c>
      <c r="Y83" s="132" t="s">
        <v>97</v>
      </c>
      <c r="Z83" s="132" t="s">
        <v>98</v>
      </c>
      <c r="AA83" s="132">
        <v>10</v>
      </c>
      <c r="AB83" s="132" t="s">
        <v>98</v>
      </c>
      <c r="AC83" s="203">
        <v>3.852706928546E-2</v>
      </c>
      <c r="AD83" s="203"/>
      <c r="AE83" s="132">
        <v>58</v>
      </c>
      <c r="AF83" s="305">
        <v>480</v>
      </c>
      <c r="AG83" s="132">
        <v>0</v>
      </c>
      <c r="AH83" s="132" t="s">
        <v>97</v>
      </c>
      <c r="AI83" s="132" t="s">
        <v>98</v>
      </c>
      <c r="AJ83" s="132" t="s">
        <v>98</v>
      </c>
      <c r="AK83" s="132" t="s">
        <v>97</v>
      </c>
      <c r="AL83" s="132" t="s">
        <v>97</v>
      </c>
      <c r="AM83" s="132" t="s">
        <v>98</v>
      </c>
      <c r="AN83" s="1020">
        <f>AC83</f>
        <v>3.852706928546E-2</v>
      </c>
      <c r="AO83" s="132"/>
      <c r="AP83" s="132"/>
      <c r="AQ83" s="120"/>
      <c r="AR83" s="302">
        <v>0.7454529000000002</v>
      </c>
      <c r="AS83" s="302">
        <v>0</v>
      </c>
      <c r="AT83" s="302">
        <v>0</v>
      </c>
      <c r="AU83" s="302">
        <v>0.10324098999999998</v>
      </c>
      <c r="AV83" s="302">
        <v>2.8869634999999998E-2</v>
      </c>
      <c r="AW83" s="302">
        <v>6.0749664999999995</v>
      </c>
      <c r="AX83" s="302">
        <v>4.6810754999999995</v>
      </c>
      <c r="AY83" s="302">
        <v>75855</v>
      </c>
      <c r="AZ83" s="302">
        <v>0.18572995000000003</v>
      </c>
      <c r="BA83" s="302">
        <v>8.1817625000000005E-2</v>
      </c>
      <c r="BB83" s="302">
        <v>7.88</v>
      </c>
      <c r="BC83" s="306">
        <f t="shared" si="72"/>
        <v>1.393891</v>
      </c>
      <c r="BD83" s="307">
        <f t="shared" si="73"/>
        <v>3018896.3813527012</v>
      </c>
      <c r="BE83" s="308">
        <f t="shared" si="74"/>
        <v>277.55824331110045</v>
      </c>
      <c r="BF83" s="308">
        <f t="shared" si="75"/>
        <v>7.4371354999999972E-2</v>
      </c>
      <c r="BG83" s="308">
        <f t="shared" si="76"/>
        <v>2.5978081250000007E-2</v>
      </c>
      <c r="BH83" s="309">
        <f t="shared" si="77"/>
        <v>3.5459999999999998</v>
      </c>
      <c r="BI83" s="310">
        <f t="shared" si="84"/>
        <v>9.1940301437816396E-2</v>
      </c>
      <c r="BJ83" s="310">
        <f t="shared" si="78"/>
        <v>0.11646654330236111</v>
      </c>
      <c r="BK83" s="310">
        <f t="shared" si="79"/>
        <v>0.13108373797981254</v>
      </c>
      <c r="BL83" s="311">
        <f t="shared" si="85"/>
        <v>2.8628501960667303</v>
      </c>
      <c r="BM83" s="311">
        <f t="shared" si="86"/>
        <v>1.6262491679176359</v>
      </c>
      <c r="BN83" s="312">
        <f t="shared" si="80"/>
        <v>8.1688005420539944E-2</v>
      </c>
      <c r="BO83" s="307">
        <f t="shared" si="81"/>
        <v>3018896.3813527012</v>
      </c>
      <c r="BP83" s="307">
        <f t="shared" si="82"/>
        <v>2973612.2465260113</v>
      </c>
      <c r="BQ83" s="307">
        <f t="shared" si="83"/>
        <v>2706721.3379854904</v>
      </c>
      <c r="BR83" s="309">
        <f t="shared" si="87"/>
        <v>277.55824331110045</v>
      </c>
      <c r="BS83" s="313">
        <f t="shared" si="88"/>
        <v>0.30939603125277454</v>
      </c>
      <c r="BT83" s="306">
        <f>VLOOKUP($B83,'SAME R Results'!$AA$146:$AB$150,2)</f>
        <v>0.45</v>
      </c>
      <c r="BU83" s="983">
        <f t="shared" si="67"/>
        <v>1</v>
      </c>
      <c r="BV83" s="983">
        <f t="shared" si="68"/>
        <v>1</v>
      </c>
      <c r="BW83" s="314">
        <f>VLOOKUP($B83,'SAME R Results'!$AA$146:$AC$150,3)</f>
        <v>1.42</v>
      </c>
      <c r="BX83" s="1052"/>
      <c r="BY83" s="1047"/>
      <c r="BZ83" s="1077">
        <v>527.34367563845251</v>
      </c>
      <c r="CA83" s="1783">
        <v>0.57000000000007045</v>
      </c>
      <c r="CB83" s="456" t="s">
        <v>639</v>
      </c>
      <c r="CC83" s="456">
        <v>250</v>
      </c>
      <c r="CD83" s="744">
        <f t="shared" si="69"/>
        <v>3.7326315789469072E-2</v>
      </c>
      <c r="CI83" s="1268">
        <v>83</v>
      </c>
      <c r="CJ83" s="1268" t="s">
        <v>108</v>
      </c>
      <c r="CK83" s="1268">
        <v>9.1940301437816396E-2</v>
      </c>
      <c r="CL83" s="1268">
        <v>2.0973309362662149E-2</v>
      </c>
      <c r="CM83" s="1268">
        <v>3.7033329392250972E-2</v>
      </c>
      <c r="CO83" s="2039">
        <f t="shared" si="70"/>
        <v>0.7203665423975496</v>
      </c>
    </row>
    <row r="84" spans="1:93" ht="28.5" customHeight="1" x14ac:dyDescent="0.25">
      <c r="A84" s="371" t="s">
        <v>218</v>
      </c>
      <c r="B84" s="373" t="s">
        <v>108</v>
      </c>
      <c r="C84" s="132" t="str">
        <f>C83</f>
        <v>K11</v>
      </c>
      <c r="D84" s="117" t="s">
        <v>434</v>
      </c>
      <c r="E84" s="117"/>
      <c r="F84" s="132" t="s">
        <v>226</v>
      </c>
      <c r="G84" s="118" t="s">
        <v>432</v>
      </c>
      <c r="H84" s="199">
        <v>250</v>
      </c>
      <c r="I84" s="372">
        <v>40428.354166666664</v>
      </c>
      <c r="J84" s="132"/>
      <c r="K84" s="132">
        <v>8.1</v>
      </c>
      <c r="L84" s="301">
        <v>1.45</v>
      </c>
      <c r="M84" s="132"/>
      <c r="N84" s="132"/>
      <c r="O84" s="132"/>
      <c r="P84" s="132"/>
      <c r="Q84" s="132"/>
      <c r="R84" s="132">
        <v>567.42857142857144</v>
      </c>
      <c r="S84" s="132"/>
      <c r="T84" s="250"/>
      <c r="U84" s="132" t="s">
        <v>97</v>
      </c>
      <c r="V84" s="132" t="s">
        <v>98</v>
      </c>
      <c r="W84" s="132" t="s">
        <v>98</v>
      </c>
      <c r="X84" s="132" t="s">
        <v>97</v>
      </c>
      <c r="Y84" s="132" t="s">
        <v>97</v>
      </c>
      <c r="Z84" s="132" t="s">
        <v>98</v>
      </c>
      <c r="AA84" s="132">
        <v>10</v>
      </c>
      <c r="AB84" s="132" t="s">
        <v>98</v>
      </c>
      <c r="AC84" s="203">
        <v>3.852706928546E-2</v>
      </c>
      <c r="AD84" s="203"/>
      <c r="AE84" s="132"/>
      <c r="AF84" s="305"/>
      <c r="AG84" s="132"/>
      <c r="AH84" s="132"/>
      <c r="AI84" s="132"/>
      <c r="AJ84" s="132"/>
      <c r="AK84" s="132"/>
      <c r="AL84" s="132"/>
      <c r="AM84" s="132"/>
      <c r="AN84" s="203"/>
      <c r="AO84" s="132"/>
      <c r="AP84" s="132">
        <v>60</v>
      </c>
      <c r="AQ84" s="120"/>
      <c r="AR84" s="302">
        <v>0.84228519999999985</v>
      </c>
      <c r="AS84" s="302">
        <v>0</v>
      </c>
      <c r="AT84" s="302">
        <v>0</v>
      </c>
      <c r="AU84" s="302">
        <v>0.11454768499999998</v>
      </c>
      <c r="AV84" s="302">
        <v>2.7988971428571426E-2</v>
      </c>
      <c r="AW84" s="302">
        <v>5.5408479999999987</v>
      </c>
      <c r="AX84" s="302">
        <v>4.6827623809523802</v>
      </c>
      <c r="AY84" s="302">
        <v>30740</v>
      </c>
      <c r="AZ84" s="302">
        <v>0.21058654999999998</v>
      </c>
      <c r="BA84" s="302">
        <v>7.9636342857142856E-2</v>
      </c>
      <c r="BB84" s="302">
        <v>10.396850000000001</v>
      </c>
      <c r="BC84" s="306">
        <f t="shared" si="72"/>
        <v>0.85808561904761849</v>
      </c>
      <c r="BD84" s="307">
        <f t="shared" si="73"/>
        <v>1151405.4928839717</v>
      </c>
      <c r="BE84" s="308">
        <f t="shared" si="74"/>
        <v>156.01798358413714</v>
      </c>
      <c r="BF84" s="308">
        <f t="shared" si="75"/>
        <v>8.6558713571428553E-2</v>
      </c>
      <c r="BG84" s="308">
        <f t="shared" si="76"/>
        <v>3.2737551785714282E-2</v>
      </c>
      <c r="BH84" s="309">
        <f t="shared" si="77"/>
        <v>4.6785825000000001</v>
      </c>
      <c r="BI84" s="310">
        <f t="shared" si="84"/>
        <v>0.13550220539017285</v>
      </c>
      <c r="BJ84" s="310">
        <f t="shared" si="78"/>
        <v>0.17614338692128539</v>
      </c>
      <c r="BK84" s="310">
        <f t="shared" si="79"/>
        <v>0.2008289567990138</v>
      </c>
      <c r="BL84" s="311">
        <f t="shared" si="85"/>
        <v>2.6440191416268415</v>
      </c>
      <c r="BM84" s="311">
        <f t="shared" si="86"/>
        <v>1.6688963150865648</v>
      </c>
      <c r="BN84" s="312">
        <f t="shared" si="80"/>
        <v>0.118846493917783</v>
      </c>
      <c r="BO84" s="307">
        <f t="shared" si="81"/>
        <v>1151405.4928839717</v>
      </c>
      <c r="BP84" s="307">
        <f t="shared" si="82"/>
        <v>1133054.2397751133</v>
      </c>
      <c r="BQ84" s="307">
        <f t="shared" si="83"/>
        <v>1060893.9210288024</v>
      </c>
      <c r="BR84" s="309">
        <f t="shared" si="87"/>
        <v>156.01798358413714</v>
      </c>
      <c r="BS84" s="313">
        <f t="shared" si="88"/>
        <v>0.19046559954000231</v>
      </c>
      <c r="BT84" s="306">
        <f>VLOOKUP($B84,'SAME R Results'!$AA$146:$AB$150,2)</f>
        <v>0.45</v>
      </c>
      <c r="BU84" s="983">
        <f t="shared" si="67"/>
        <v>1</v>
      </c>
      <c r="BV84" s="983">
        <f t="shared" si="68"/>
        <v>1</v>
      </c>
      <c r="BW84" s="314">
        <f>VLOOKUP($B84,'SAME R Results'!$AA$146:$AC$150,3)</f>
        <v>1.42</v>
      </c>
      <c r="BX84" s="1052"/>
      <c r="BY84" s="1047"/>
      <c r="BZ84" s="1077">
        <v>527.34367563845251</v>
      </c>
      <c r="CA84" s="1454">
        <f>CA83</f>
        <v>0.57000000000007045</v>
      </c>
      <c r="CB84" s="1090"/>
      <c r="CC84" s="1090"/>
      <c r="CD84" s="744">
        <f t="shared" si="69"/>
        <v>4.9248236842099183E-2</v>
      </c>
      <c r="CI84" s="1268">
        <v>84</v>
      </c>
      <c r="CJ84" s="1268" t="s">
        <v>108</v>
      </c>
      <c r="CK84" s="1268">
        <v>0.13550220539017285</v>
      </c>
      <c r="CL84" s="1268">
        <v>1.8501055302846226E-2</v>
      </c>
      <c r="CM84" s="1268">
        <v>3.5804107773837288E-2</v>
      </c>
      <c r="CO84" s="2039">
        <f t="shared" si="70"/>
        <v>0.75565659464378154</v>
      </c>
    </row>
    <row r="85" spans="1:93" ht="13.5" customHeight="1" x14ac:dyDescent="0.25">
      <c r="A85" s="371" t="s">
        <v>218</v>
      </c>
      <c r="B85" s="247" t="s">
        <v>114</v>
      </c>
      <c r="C85" s="132" t="s">
        <v>893</v>
      </c>
      <c r="D85" s="117" t="s">
        <v>227</v>
      </c>
      <c r="E85" s="117"/>
      <c r="F85" s="132">
        <v>95</v>
      </c>
      <c r="G85" s="118" t="s">
        <v>228</v>
      </c>
      <c r="H85" s="199">
        <v>250</v>
      </c>
      <c r="I85" s="372">
        <v>40428.354166666664</v>
      </c>
      <c r="J85" s="132"/>
      <c r="K85" s="132">
        <v>0</v>
      </c>
      <c r="L85" s="301">
        <v>1.22</v>
      </c>
      <c r="M85" s="132">
        <v>60</v>
      </c>
      <c r="N85" s="132">
        <v>11</v>
      </c>
      <c r="O85" s="132">
        <v>8</v>
      </c>
      <c r="P85" s="132" t="s">
        <v>97</v>
      </c>
      <c r="Q85" s="132" t="s">
        <v>229</v>
      </c>
      <c r="R85" s="132">
        <v>38</v>
      </c>
      <c r="S85" s="132" t="s">
        <v>98</v>
      </c>
      <c r="T85" s="250">
        <v>60</v>
      </c>
      <c r="U85" s="132" t="s">
        <v>97</v>
      </c>
      <c r="V85" s="132" t="s">
        <v>98</v>
      </c>
      <c r="W85" s="132" t="s">
        <v>98</v>
      </c>
      <c r="X85" s="132" t="s">
        <v>98</v>
      </c>
      <c r="Y85" s="132" t="s">
        <v>98</v>
      </c>
      <c r="Z85" s="132" t="s">
        <v>98</v>
      </c>
      <c r="AA85" s="132">
        <v>10</v>
      </c>
      <c r="AB85" s="132" t="s">
        <v>98</v>
      </c>
      <c r="AC85" s="203">
        <v>3.852706928546E-2</v>
      </c>
      <c r="AD85" s="203"/>
      <c r="AE85" s="132">
        <v>58</v>
      </c>
      <c r="AF85" s="305">
        <v>480</v>
      </c>
      <c r="AG85" s="132">
        <v>0</v>
      </c>
      <c r="AH85" s="132" t="s">
        <v>97</v>
      </c>
      <c r="AI85" s="132" t="s">
        <v>98</v>
      </c>
      <c r="AJ85" s="132" t="s">
        <v>98</v>
      </c>
      <c r="AK85" s="132" t="s">
        <v>98</v>
      </c>
      <c r="AL85" s="132" t="s">
        <v>98</v>
      </c>
      <c r="AM85" s="132" t="s">
        <v>98</v>
      </c>
      <c r="AN85" s="1020">
        <f>AC85</f>
        <v>3.852706928546E-2</v>
      </c>
      <c r="AO85" s="132"/>
      <c r="AP85" s="132"/>
      <c r="AQ85" s="120"/>
      <c r="AR85" s="302">
        <v>4.8198089999999993</v>
      </c>
      <c r="AS85" s="302">
        <v>0</v>
      </c>
      <c r="AT85" s="133">
        <v>0</v>
      </c>
      <c r="AU85" s="133">
        <v>0.16464243999999997</v>
      </c>
      <c r="AV85" s="133">
        <v>2.6260390000000005E-2</v>
      </c>
      <c r="AW85" s="133">
        <v>4.7402505000000001</v>
      </c>
      <c r="AX85" s="133">
        <v>4.6792449999999999</v>
      </c>
      <c r="AY85" s="133">
        <v>1985</v>
      </c>
      <c r="AZ85" s="133">
        <v>0.26197819999999999</v>
      </c>
      <c r="BA85" s="133">
        <v>7.5515749999999993E-2</v>
      </c>
      <c r="BB85" s="133">
        <v>9.1852</v>
      </c>
      <c r="BC85" s="306">
        <f t="shared" si="72"/>
        <v>6.1005500000000268E-2</v>
      </c>
      <c r="BD85" s="307">
        <f t="shared" si="73"/>
        <v>71387.637341986352</v>
      </c>
      <c r="BE85" s="308">
        <f t="shared" si="74"/>
        <v>9.9926824825918477</v>
      </c>
      <c r="BF85" s="308">
        <f t="shared" si="75"/>
        <v>0.37536620957706895</v>
      </c>
      <c r="BG85" s="308">
        <f t="shared" si="76"/>
        <v>0.12644649917556822</v>
      </c>
      <c r="BH85" s="309">
        <f t="shared" si="77"/>
        <v>11.899025115222525</v>
      </c>
      <c r="BI85" s="310">
        <f t="shared" si="84"/>
        <v>0.13997777282810692</v>
      </c>
      <c r="BJ85" s="310">
        <f t="shared" si="78"/>
        <v>0.6828048281760063</v>
      </c>
      <c r="BK85" s="310">
        <f t="shared" si="79"/>
        <v>1.5080485919252655</v>
      </c>
      <c r="BL85" s="311">
        <f t="shared" si="85"/>
        <v>2.9685773194549352</v>
      </c>
      <c r="BM85" s="311">
        <f t="shared" si="86"/>
        <v>3.5214004861099841</v>
      </c>
      <c r="BN85" s="312">
        <f t="shared" si="80"/>
        <v>6.3378262236454569E-2</v>
      </c>
      <c r="BO85" s="307">
        <f t="shared" si="81"/>
        <v>71387.637341986352</v>
      </c>
      <c r="BP85" s="307">
        <f t="shared" si="82"/>
        <v>70202.626365373348</v>
      </c>
      <c r="BQ85" s="307">
        <f t="shared" si="83"/>
        <v>67024.478448313632</v>
      </c>
      <c r="BR85" s="309">
        <f t="shared" si="87"/>
        <v>9.9926824825918477</v>
      </c>
      <c r="BS85" s="313">
        <f t="shared" si="88"/>
        <v>1.3541130249489537E-2</v>
      </c>
      <c r="BT85" s="306">
        <f>VLOOKUP($B85,'SAME R Results'!$AA$146:$AB$150,2)</f>
        <v>0.48</v>
      </c>
      <c r="BU85" s="983">
        <f t="shared" si="67"/>
        <v>2.7125354016439922</v>
      </c>
      <c r="BV85" s="983">
        <f t="shared" si="68"/>
        <v>2.6988672709046719</v>
      </c>
      <c r="BW85" s="314">
        <f>VLOOKUP($B85,'SAME R Results'!$AA$146:$AC$150,3)</f>
        <v>1</v>
      </c>
      <c r="BX85" s="1052">
        <v>2.7125354016439922</v>
      </c>
      <c r="BY85" s="1047">
        <v>2.6988672709046719</v>
      </c>
      <c r="BZ85" s="1077">
        <v>236.14679358180084</v>
      </c>
      <c r="CA85" s="1783">
        <v>0.42333333333338663</v>
      </c>
      <c r="CB85" s="456" t="s">
        <v>640</v>
      </c>
      <c r="CC85" s="456">
        <v>250</v>
      </c>
      <c r="CD85" s="744">
        <f t="shared" si="69"/>
        <v>0.16864760005825077</v>
      </c>
      <c r="CI85" s="1268">
        <v>85</v>
      </c>
      <c r="CJ85" s="1268" t="s">
        <v>114</v>
      </c>
      <c r="CK85" s="1268">
        <v>0.13997777282810692</v>
      </c>
      <c r="CL85" s="1268">
        <v>3.1545963298863847E-2</v>
      </c>
      <c r="CM85" s="1268">
        <v>3.0173965984118589E-2</v>
      </c>
      <c r="CO85" s="2039">
        <f t="shared" si="70"/>
        <v>2.2798873095968997</v>
      </c>
    </row>
    <row r="86" spans="1:93" ht="13.5" customHeight="1" x14ac:dyDescent="0.25">
      <c r="A86" s="371" t="s">
        <v>218</v>
      </c>
      <c r="B86" s="247" t="s">
        <v>114</v>
      </c>
      <c r="C86" s="132" t="str">
        <f>C85</f>
        <v>P10</v>
      </c>
      <c r="D86" s="117" t="s">
        <v>435</v>
      </c>
      <c r="E86" s="117"/>
      <c r="F86" s="132" t="s">
        <v>230</v>
      </c>
      <c r="G86" s="118" t="s">
        <v>432</v>
      </c>
      <c r="H86" s="199">
        <v>250</v>
      </c>
      <c r="I86" s="372">
        <v>40428.354166666664</v>
      </c>
      <c r="J86" s="132"/>
      <c r="K86" s="132">
        <v>0</v>
      </c>
      <c r="L86" s="301">
        <v>1.22</v>
      </c>
      <c r="M86" s="132"/>
      <c r="N86" s="132"/>
      <c r="O86" s="132"/>
      <c r="P86" s="132"/>
      <c r="Q86" s="132"/>
      <c r="R86" s="132" t="s">
        <v>527</v>
      </c>
      <c r="S86" s="132"/>
      <c r="T86" s="250"/>
      <c r="U86" s="132" t="s">
        <v>97</v>
      </c>
      <c r="V86" s="132" t="s">
        <v>98</v>
      </c>
      <c r="W86" s="132" t="s">
        <v>98</v>
      </c>
      <c r="X86" s="132" t="s">
        <v>98</v>
      </c>
      <c r="Y86" s="132" t="s">
        <v>98</v>
      </c>
      <c r="Z86" s="132" t="s">
        <v>98</v>
      </c>
      <c r="AA86" s="132">
        <v>10</v>
      </c>
      <c r="AB86" s="132" t="s">
        <v>98</v>
      </c>
      <c r="AC86" s="203">
        <v>3.852706928546E-2</v>
      </c>
      <c r="AD86" s="203"/>
      <c r="AE86" s="132"/>
      <c r="AF86" s="305"/>
      <c r="AG86" s="132"/>
      <c r="AH86" s="132"/>
      <c r="AI86" s="132"/>
      <c r="AJ86" s="132"/>
      <c r="AK86" s="132"/>
      <c r="AL86" s="132"/>
      <c r="AM86" s="132"/>
      <c r="AN86" s="203"/>
      <c r="AO86" s="132"/>
      <c r="AP86" s="132"/>
      <c r="AQ86" s="120"/>
      <c r="AR86" s="302">
        <v>4.3817289999999991</v>
      </c>
      <c r="AS86" s="302">
        <v>0</v>
      </c>
      <c r="AT86" s="133">
        <v>0</v>
      </c>
      <c r="AU86" s="133">
        <v>0.15617359999999997</v>
      </c>
      <c r="AV86" s="133">
        <v>2.9205314999999999E-2</v>
      </c>
      <c r="AW86" s="133">
        <v>4.7462305000000002</v>
      </c>
      <c r="AX86" s="133">
        <v>4.6675719999999989</v>
      </c>
      <c r="AY86" s="133">
        <v>999</v>
      </c>
      <c r="AZ86" s="133">
        <v>0.27084355000000004</v>
      </c>
      <c r="BA86" s="133">
        <v>8.0139160000000001E-2</v>
      </c>
      <c r="BB86" s="133">
        <v>8.7778999999999989</v>
      </c>
      <c r="BC86" s="306">
        <f t="shared" si="72"/>
        <v>7.8658500000001297E-2</v>
      </c>
      <c r="BD86" s="307">
        <f t="shared" si="73"/>
        <v>35876.448108697521</v>
      </c>
      <c r="BE86" s="308">
        <f t="shared" si="74"/>
        <v>12.910104784744156</v>
      </c>
      <c r="BF86" s="308">
        <f t="shared" si="75"/>
        <v>0.34105657832218012</v>
      </c>
      <c r="BG86" s="308">
        <f t="shared" si="76"/>
        <v>0.12806541949514919</v>
      </c>
      <c r="BH86" s="309">
        <f t="shared" si="77"/>
        <v>11.261671781275142</v>
      </c>
      <c r="BI86" s="310">
        <f t="shared" si="84"/>
        <v>0.35984902255734624</v>
      </c>
      <c r="BJ86" s="310">
        <f t="shared" si="78"/>
        <v>0.84320194801804194</v>
      </c>
      <c r="BK86" s="310">
        <f t="shared" si="79"/>
        <v>1.2907354500627017</v>
      </c>
      <c r="BL86" s="311">
        <f t="shared" si="85"/>
        <v>2.6631434126922806</v>
      </c>
      <c r="BM86" s="311">
        <f t="shared" si="86"/>
        <v>2.5162745563990132</v>
      </c>
      <c r="BN86" s="312">
        <f t="shared" si="80"/>
        <v>0.23507946326104442</v>
      </c>
      <c r="BO86" s="307">
        <f t="shared" si="81"/>
        <v>35876.448108697521</v>
      </c>
      <c r="BP86" s="307">
        <f t="shared" si="82"/>
        <v>35280.062231802614</v>
      </c>
      <c r="BQ86" s="307">
        <f t="shared" si="83"/>
        <v>33706.148043035486</v>
      </c>
      <c r="BR86" s="309">
        <f t="shared" si="87"/>
        <v>12.910104784744156</v>
      </c>
      <c r="BS86" s="313">
        <f t="shared" si="88"/>
        <v>1.7459491254550583E-2</v>
      </c>
      <c r="BT86" s="306">
        <f>VLOOKUP($B86,'SAME R Results'!$AA$146:$AB$150,2)</f>
        <v>0.48</v>
      </c>
      <c r="BU86" s="983">
        <f t="shared" si="67"/>
        <v>2.6861556673162927</v>
      </c>
      <c r="BV86" s="983">
        <f t="shared" si="68"/>
        <v>2.6728279213695627</v>
      </c>
      <c r="BW86" s="314">
        <f>VLOOKUP($B86,'SAME R Results'!$AA$146:$AC$150,3)</f>
        <v>1</v>
      </c>
      <c r="BX86" s="1054">
        <v>2.6861556673162927</v>
      </c>
      <c r="BY86" s="1049">
        <v>2.6728279213695627</v>
      </c>
      <c r="BZ86" s="1077">
        <v>236.14679358180084</v>
      </c>
      <c r="CA86" s="1454">
        <f>CA85</f>
        <v>0.42333333333338663</v>
      </c>
      <c r="CB86" s="1090"/>
      <c r="CC86" s="1090"/>
      <c r="CD86" s="744">
        <f t="shared" si="69"/>
        <v>0.1596142457188402</v>
      </c>
      <c r="CI86" s="1268">
        <v>86</v>
      </c>
      <c r="CJ86" s="1268" t="s">
        <v>114</v>
      </c>
      <c r="CK86" s="1268">
        <v>0.35984902255734624</v>
      </c>
      <c r="CL86" s="1268">
        <v>3.0284720150453789E-2</v>
      </c>
      <c r="CM86" s="1268">
        <v>2.7173950395280269E-2</v>
      </c>
      <c r="CO86" s="2039">
        <f t="shared" si="70"/>
        <v>2.1838299067331493</v>
      </c>
    </row>
    <row r="87" spans="1:93" ht="13.5" customHeight="1" x14ac:dyDescent="0.25">
      <c r="A87" s="371" t="s">
        <v>218</v>
      </c>
      <c r="B87" s="284" t="s">
        <v>99</v>
      </c>
      <c r="C87" s="93" t="s">
        <v>894</v>
      </c>
      <c r="D87" s="117" t="s">
        <v>231</v>
      </c>
      <c r="E87" s="117"/>
      <c r="F87" s="132">
        <v>96</v>
      </c>
      <c r="G87" s="118" t="s">
        <v>232</v>
      </c>
      <c r="H87" s="199">
        <v>250</v>
      </c>
      <c r="I87" s="372">
        <v>40428.354166666664</v>
      </c>
      <c r="J87" s="132"/>
      <c r="K87" s="132">
        <v>0</v>
      </c>
      <c r="L87" s="301">
        <v>1.2450000000000001</v>
      </c>
      <c r="M87" s="132">
        <v>60</v>
      </c>
      <c r="N87" s="132">
        <v>11</v>
      </c>
      <c r="O87" s="132">
        <v>8</v>
      </c>
      <c r="P87" s="132" t="s">
        <v>97</v>
      </c>
      <c r="Q87" s="132" t="s">
        <v>229</v>
      </c>
      <c r="R87" s="132">
        <v>33.571428571428569</v>
      </c>
      <c r="S87" s="132" t="s">
        <v>98</v>
      </c>
      <c r="T87" s="250">
        <v>90</v>
      </c>
      <c r="U87" s="132" t="s">
        <v>97</v>
      </c>
      <c r="V87" s="132" t="s">
        <v>98</v>
      </c>
      <c r="W87" s="132" t="s">
        <v>98</v>
      </c>
      <c r="X87" s="132" t="s">
        <v>97</v>
      </c>
      <c r="Y87" s="132" t="s">
        <v>98</v>
      </c>
      <c r="Z87" s="132" t="s">
        <v>98</v>
      </c>
      <c r="AA87" s="132">
        <v>10</v>
      </c>
      <c r="AB87" s="132" t="s">
        <v>98</v>
      </c>
      <c r="AC87" s="203">
        <v>3.852706928546E-2</v>
      </c>
      <c r="AD87" s="203"/>
      <c r="AE87" s="132">
        <v>58</v>
      </c>
      <c r="AF87" s="305">
        <v>480</v>
      </c>
      <c r="AG87" s="132">
        <v>0</v>
      </c>
      <c r="AH87" s="132" t="s">
        <v>97</v>
      </c>
      <c r="AI87" s="132" t="s">
        <v>98</v>
      </c>
      <c r="AJ87" s="132" t="s">
        <v>98</v>
      </c>
      <c r="AK87" s="132" t="s">
        <v>97</v>
      </c>
      <c r="AL87" s="132" t="s">
        <v>98</v>
      </c>
      <c r="AM87" s="132" t="s">
        <v>98</v>
      </c>
      <c r="AN87" s="1020">
        <f>AC87</f>
        <v>3.852706928546E-2</v>
      </c>
      <c r="AO87" s="132"/>
      <c r="AP87" s="132"/>
      <c r="AQ87" s="120"/>
      <c r="AR87" s="302">
        <v>5.7956835</v>
      </c>
      <c r="AS87" s="302">
        <v>0</v>
      </c>
      <c r="AT87" s="302">
        <v>0</v>
      </c>
      <c r="AU87" s="302">
        <v>0.40611259999999999</v>
      </c>
      <c r="AV87" s="302">
        <v>2.5314330000000003E-2</v>
      </c>
      <c r="AW87" s="302">
        <v>4.9042215000000002</v>
      </c>
      <c r="AX87" s="302">
        <v>4.6696165000000009</v>
      </c>
      <c r="AY87" s="302">
        <v>5869.5</v>
      </c>
      <c r="AZ87" s="302">
        <v>0.46261579999999991</v>
      </c>
      <c r="BA87" s="302">
        <v>7.1228030000000012E-2</v>
      </c>
      <c r="BB87" s="302">
        <v>11.2028</v>
      </c>
      <c r="BC87" s="306">
        <f t="shared" si="72"/>
        <v>0.23460499999999929</v>
      </c>
      <c r="BD87" s="307">
        <f t="shared" si="73"/>
        <v>212271.61609166127</v>
      </c>
      <c r="BE87" s="308">
        <f t="shared" si="74"/>
        <v>39.214605288208624</v>
      </c>
      <c r="BF87" s="308">
        <f t="shared" si="75"/>
        <v>0.38079826999999999</v>
      </c>
      <c r="BG87" s="308">
        <f t="shared" si="76"/>
        <v>9.7846942499999978E-2</v>
      </c>
      <c r="BH87" s="309">
        <f t="shared" si="77"/>
        <v>8.236688129758063</v>
      </c>
      <c r="BI87" s="310">
        <f t="shared" si="84"/>
        <v>0.18473786561871428</v>
      </c>
      <c r="BJ87" s="310">
        <f t="shared" si="78"/>
        <v>0.4200368161556266</v>
      </c>
      <c r="BK87" s="310">
        <f t="shared" si="79"/>
        <v>0.63336356438804553</v>
      </c>
      <c r="BL87" s="311">
        <f t="shared" si="85"/>
        <v>3.8917748502974439</v>
      </c>
      <c r="BM87" s="311">
        <f t="shared" si="86"/>
        <v>2.4751813854914384</v>
      </c>
      <c r="BN87" s="312">
        <f t="shared" si="80"/>
        <v>0.12251526494556801</v>
      </c>
      <c r="BO87" s="307">
        <f t="shared" si="81"/>
        <v>212271.61609166127</v>
      </c>
      <c r="BP87" s="307">
        <f t="shared" si="82"/>
        <v>208767.62519633127</v>
      </c>
      <c r="BQ87" s="307">
        <f t="shared" si="83"/>
        <v>198778.28036975124</v>
      </c>
      <c r="BR87" s="309">
        <f t="shared" si="87"/>
        <v>39.214605288208624</v>
      </c>
      <c r="BS87" s="313">
        <f t="shared" si="88"/>
        <v>5.2074269732753101E-2</v>
      </c>
      <c r="BT87" s="306">
        <f>VLOOKUP($B87,'SAME R Results'!$AA$146:$AB$150,2)</f>
        <v>0.28000000000000003</v>
      </c>
      <c r="BU87" s="983">
        <f t="shared" si="67"/>
        <v>1</v>
      </c>
      <c r="BV87" s="983">
        <f t="shared" si="68"/>
        <v>2.625838479716188</v>
      </c>
      <c r="BW87" s="314">
        <f>VLOOKUP($B87,'SAME R Results'!$AA$146:$AC$150,3)</f>
        <v>1</v>
      </c>
      <c r="BX87" s="1052">
        <v>2.6385623436989492</v>
      </c>
      <c r="BY87" s="1047">
        <v>2.625838479716188</v>
      </c>
      <c r="BZ87" s="1077">
        <v>260.32493766036879</v>
      </c>
      <c r="CA87" s="1783">
        <v>1.3766666666666927</v>
      </c>
      <c r="CB87" s="456" t="s">
        <v>641</v>
      </c>
      <c r="CC87" s="456">
        <v>250</v>
      </c>
      <c r="CD87" s="744">
        <f t="shared" si="69"/>
        <v>3.5898398628484825E-2</v>
      </c>
      <c r="CI87" s="1268">
        <v>87</v>
      </c>
      <c r="CJ87" s="1268" t="s">
        <v>99</v>
      </c>
      <c r="CK87" s="1268">
        <v>0.18473786561871428</v>
      </c>
      <c r="CL87" s="1268">
        <v>4.623196410997113E-2</v>
      </c>
      <c r="CM87" s="1268">
        <v>2.9863245582978343E-2</v>
      </c>
      <c r="CO87" s="2039">
        <f t="shared" si="70"/>
        <v>0.93766672100299286</v>
      </c>
    </row>
    <row r="88" spans="1:93" ht="13.5" customHeight="1" x14ac:dyDescent="0.25">
      <c r="A88" s="371" t="s">
        <v>218</v>
      </c>
      <c r="B88" s="284" t="s">
        <v>99</v>
      </c>
      <c r="C88" s="93" t="str">
        <f>C87</f>
        <v>L03</v>
      </c>
      <c r="D88" s="117" t="s">
        <v>436</v>
      </c>
      <c r="E88" s="117"/>
      <c r="F88" s="132" t="s">
        <v>233</v>
      </c>
      <c r="G88" s="118" t="s">
        <v>432</v>
      </c>
      <c r="H88" s="199">
        <v>250</v>
      </c>
      <c r="I88" s="372">
        <v>40428.354166666664</v>
      </c>
      <c r="J88" s="132"/>
      <c r="K88" s="132">
        <v>0</v>
      </c>
      <c r="L88" s="301">
        <v>1.2450000000000001</v>
      </c>
      <c r="M88" s="132"/>
      <c r="N88" s="132"/>
      <c r="O88" s="132"/>
      <c r="P88" s="132"/>
      <c r="Q88" s="132"/>
      <c r="R88" s="132">
        <v>581.71428571428567</v>
      </c>
      <c r="S88" s="132"/>
      <c r="T88" s="250"/>
      <c r="U88" s="132" t="s">
        <v>97</v>
      </c>
      <c r="V88" s="132" t="s">
        <v>98</v>
      </c>
      <c r="W88" s="132" t="s">
        <v>98</v>
      </c>
      <c r="X88" s="132" t="s">
        <v>97</v>
      </c>
      <c r="Y88" s="132" t="s">
        <v>98</v>
      </c>
      <c r="Z88" s="132" t="s">
        <v>98</v>
      </c>
      <c r="AA88" s="132">
        <v>10</v>
      </c>
      <c r="AB88" s="132" t="s">
        <v>98</v>
      </c>
      <c r="AC88" s="203">
        <v>3.852706928546E-2</v>
      </c>
      <c r="AD88" s="203"/>
      <c r="AE88" s="132"/>
      <c r="AF88" s="305"/>
      <c r="AG88" s="132"/>
      <c r="AH88" s="132"/>
      <c r="AI88" s="132"/>
      <c r="AJ88" s="132"/>
      <c r="AK88" s="132"/>
      <c r="AL88" s="132"/>
      <c r="AM88" s="132"/>
      <c r="AN88" s="203"/>
      <c r="AO88" s="132"/>
      <c r="AP88" s="132"/>
      <c r="AQ88" s="120"/>
      <c r="AR88" s="302">
        <v>5.7411044999999996</v>
      </c>
      <c r="AS88" s="302">
        <v>0</v>
      </c>
      <c r="AT88" s="133">
        <v>0</v>
      </c>
      <c r="AU88" s="133">
        <v>0.41401670000000002</v>
      </c>
      <c r="AV88" s="133">
        <v>3.3813469999999991E-2</v>
      </c>
      <c r="AW88" s="133">
        <v>4.910217499999999</v>
      </c>
      <c r="AX88" s="133">
        <v>4.662155499999999</v>
      </c>
      <c r="AY88" s="133">
        <v>4853.5</v>
      </c>
      <c r="AZ88" s="133">
        <v>0.47521970000000013</v>
      </c>
      <c r="BA88" s="133">
        <v>8.4564200000000006E-2</v>
      </c>
      <c r="BB88" s="133">
        <v>11.335000000000001</v>
      </c>
      <c r="BC88" s="306">
        <f t="shared" si="72"/>
        <v>0.248062</v>
      </c>
      <c r="BD88" s="307">
        <f t="shared" si="73"/>
        <v>175271.79330633517</v>
      </c>
      <c r="BE88" s="308">
        <f t="shared" si="74"/>
        <v>41.531251266067784</v>
      </c>
      <c r="BF88" s="308">
        <f t="shared" si="75"/>
        <v>0.38020323</v>
      </c>
      <c r="BG88" s="308">
        <f t="shared" si="76"/>
        <v>9.7663875000000039E-2</v>
      </c>
      <c r="BH88" s="309">
        <f t="shared" si="77"/>
        <v>8.4419364904923988</v>
      </c>
      <c r="BI88" s="310">
        <f t="shared" si="84"/>
        <v>0.23695342235404995</v>
      </c>
      <c r="BJ88" s="310">
        <f t="shared" si="78"/>
        <v>0.45141620220360806</v>
      </c>
      <c r="BK88" s="310">
        <f t="shared" si="79"/>
        <v>0.62306624139886724</v>
      </c>
      <c r="BL88" s="311">
        <f t="shared" si="85"/>
        <v>3.892977111547129</v>
      </c>
      <c r="BM88" s="311">
        <f t="shared" si="86"/>
        <v>2.2318344473036289</v>
      </c>
      <c r="BN88" s="312">
        <f t="shared" si="80"/>
        <v>0.17167454583651137</v>
      </c>
      <c r="BO88" s="307">
        <f t="shared" si="81"/>
        <v>175271.79330633517</v>
      </c>
      <c r="BP88" s="307">
        <f t="shared" si="82"/>
        <v>172374.33699651592</v>
      </c>
      <c r="BQ88" s="307">
        <f t="shared" si="83"/>
        <v>164242.12195756298</v>
      </c>
      <c r="BR88" s="309">
        <f t="shared" si="87"/>
        <v>41.531251266067784</v>
      </c>
      <c r="BS88" s="313">
        <f t="shared" si="88"/>
        <v>5.5061262541063659E-2</v>
      </c>
      <c r="BT88" s="306">
        <f>VLOOKUP($B88,'SAME R Results'!$AA$146:$AB$150,2)</f>
        <v>0.28000000000000003</v>
      </c>
      <c r="BU88" s="983">
        <f t="shared" si="67"/>
        <v>1</v>
      </c>
      <c r="BV88" s="983">
        <f t="shared" si="68"/>
        <v>2.6598829448901626</v>
      </c>
      <c r="BW88" s="314">
        <f>VLOOKUP($B88,'SAME R Results'!$AA$146:$AC$150,3)</f>
        <v>1</v>
      </c>
      <c r="BX88" s="1054">
        <v>2.6730429987667854</v>
      </c>
      <c r="BY88" s="1049">
        <v>2.6598829448901626</v>
      </c>
      <c r="BZ88" s="1077">
        <v>260.32493766036879</v>
      </c>
      <c r="CA88" s="1454">
        <f>CA87</f>
        <v>1.3766666666666927</v>
      </c>
      <c r="CB88" s="1090"/>
      <c r="CC88" s="1090"/>
      <c r="CD88" s="744">
        <f t="shared" si="69"/>
        <v>3.6792943542096924E-2</v>
      </c>
      <c r="CI88" s="1268">
        <v>88</v>
      </c>
      <c r="CJ88" s="1268" t="s">
        <v>99</v>
      </c>
      <c r="CK88" s="1268">
        <v>0.23695342235404995</v>
      </c>
      <c r="CL88" s="1268">
        <v>4.5037442585382871E-2</v>
      </c>
      <c r="CM88" s="1268">
        <v>3.0502607650178828E-2</v>
      </c>
      <c r="CO88" s="2039">
        <f t="shared" si="70"/>
        <v>0.91832824617944142</v>
      </c>
    </row>
    <row r="89" spans="1:93" ht="13.5" customHeight="1" thickBot="1" x14ac:dyDescent="0.3">
      <c r="A89" s="383"/>
      <c r="B89" s="147"/>
      <c r="C89" s="220"/>
      <c r="D89" s="147"/>
      <c r="E89" s="147"/>
      <c r="F89" s="220"/>
      <c r="G89" s="291"/>
      <c r="H89" s="218"/>
      <c r="I89" s="378"/>
      <c r="J89" s="220"/>
      <c r="K89" s="220"/>
      <c r="L89" s="379"/>
      <c r="M89" s="220"/>
      <c r="N89" s="220"/>
      <c r="O89" s="220"/>
      <c r="P89" s="220"/>
      <c r="Q89" s="220"/>
      <c r="R89" s="220"/>
      <c r="S89" s="220"/>
      <c r="T89" s="225"/>
      <c r="U89" s="220"/>
      <c r="V89" s="220"/>
      <c r="W89" s="220"/>
      <c r="X89" s="220"/>
      <c r="Y89" s="220"/>
      <c r="Z89" s="220"/>
      <c r="AA89" s="220"/>
      <c r="AB89" s="220"/>
      <c r="AC89" s="349"/>
      <c r="AD89" s="349"/>
      <c r="AE89" s="220"/>
      <c r="AF89" s="380"/>
      <c r="AG89" s="220"/>
      <c r="AH89" s="220"/>
      <c r="AI89" s="220"/>
      <c r="AJ89" s="220"/>
      <c r="AK89" s="220"/>
      <c r="AL89" s="220"/>
      <c r="AM89" s="220"/>
      <c r="AN89" s="349"/>
      <c r="AO89" s="220"/>
      <c r="AP89" s="220"/>
      <c r="AQ89" s="145"/>
      <c r="AR89" s="226"/>
      <c r="AS89" s="226">
        <v>0</v>
      </c>
      <c r="AT89" s="226">
        <v>0</v>
      </c>
      <c r="AU89" s="226"/>
      <c r="AV89" s="226"/>
      <c r="AW89" s="226"/>
      <c r="AX89" s="226"/>
      <c r="AY89" s="226"/>
      <c r="AZ89" s="226"/>
      <c r="BA89" s="226"/>
      <c r="BB89" s="226"/>
      <c r="BC89" s="292"/>
      <c r="BD89" s="317"/>
      <c r="BE89" s="318"/>
      <c r="BF89" s="316"/>
      <c r="BG89" s="318"/>
      <c r="BH89" s="319"/>
      <c r="BI89" s="320"/>
      <c r="BJ89" s="320"/>
      <c r="BK89" s="320" t="e">
        <f t="shared" si="79"/>
        <v>#DIV/0!</v>
      </c>
      <c r="BL89" s="321"/>
      <c r="BM89" s="381"/>
      <c r="BN89" s="322"/>
      <c r="BO89" s="317"/>
      <c r="BP89" s="317"/>
      <c r="BQ89" s="317"/>
      <c r="BR89" s="319"/>
      <c r="BS89" s="323"/>
      <c r="BT89" s="292"/>
      <c r="BU89" s="1056"/>
      <c r="BV89" s="1056"/>
      <c r="BW89" s="324"/>
      <c r="BX89" s="1052"/>
      <c r="BY89" s="1047"/>
      <c r="BZ89" s="1083"/>
      <c r="CA89" s="1454"/>
      <c r="CB89" s="1090"/>
      <c r="CC89" s="1090"/>
      <c r="CD89" s="744"/>
      <c r="CO89" s="2039" t="e">
        <f t="shared" si="70"/>
        <v>#DIV/0!</v>
      </c>
    </row>
    <row r="90" spans="1:93" ht="13.5" customHeight="1" thickBot="1" x14ac:dyDescent="0.3">
      <c r="A90" s="350"/>
      <c r="B90" s="168"/>
      <c r="C90" s="1278"/>
      <c r="D90" s="168"/>
      <c r="E90" s="351"/>
      <c r="F90" s="904"/>
      <c r="G90" s="352"/>
      <c r="H90" s="350"/>
      <c r="I90" s="353"/>
      <c r="J90" s="350"/>
      <c r="K90" s="350"/>
      <c r="L90" s="167"/>
      <c r="M90" s="167"/>
      <c r="N90" s="167"/>
      <c r="O90" s="350"/>
      <c r="P90" s="350"/>
      <c r="Q90" s="350"/>
      <c r="R90" s="350"/>
      <c r="S90" s="350"/>
      <c r="T90" s="350"/>
      <c r="U90" s="1280"/>
      <c r="V90" s="1280"/>
      <c r="W90" s="1282"/>
      <c r="X90" s="1282"/>
      <c r="Y90" s="1282"/>
      <c r="Z90" s="1280"/>
      <c r="AA90" s="1280"/>
      <c r="AB90" s="1280"/>
      <c r="AC90" s="1281"/>
      <c r="AD90" s="1989"/>
      <c r="AE90" s="350"/>
      <c r="AF90" s="350"/>
      <c r="AG90" s="350"/>
      <c r="AH90" s="350"/>
      <c r="AI90" s="350"/>
      <c r="AJ90" s="350"/>
      <c r="AK90" s="350"/>
      <c r="AL90" s="350"/>
      <c r="AM90" s="350"/>
      <c r="AN90" s="1021"/>
      <c r="AO90" s="167"/>
      <c r="AP90" s="167"/>
      <c r="AQ90" s="167"/>
      <c r="AR90" s="167"/>
      <c r="AS90" s="167">
        <v>0</v>
      </c>
      <c r="AT90" s="167">
        <v>0</v>
      </c>
      <c r="AU90" s="167"/>
      <c r="AV90" s="167"/>
      <c r="AW90" s="167"/>
      <c r="AX90" s="167"/>
      <c r="AY90" s="167"/>
      <c r="AZ90" s="167"/>
      <c r="BA90" s="167"/>
      <c r="BB90" s="167"/>
      <c r="BC90" s="357"/>
      <c r="BD90" s="365"/>
      <c r="BE90" s="360"/>
      <c r="BF90" s="360"/>
      <c r="BG90" s="360"/>
      <c r="BH90" s="363"/>
      <c r="BI90" s="362"/>
      <c r="BJ90" s="362"/>
      <c r="BK90" s="1285"/>
      <c r="BL90" s="363"/>
      <c r="BM90" s="363"/>
      <c r="BN90" s="364"/>
      <c r="BO90" s="365"/>
      <c r="BP90" s="365"/>
      <c r="BQ90" s="365"/>
      <c r="BR90" s="361"/>
      <c r="BS90" s="366"/>
      <c r="BT90" s="354"/>
      <c r="BU90" s="982"/>
      <c r="BV90" s="982"/>
      <c r="BW90" s="354"/>
      <c r="BX90" s="1052"/>
      <c r="BY90" s="1047"/>
      <c r="BZ90" s="1082"/>
      <c r="CA90" s="1454"/>
      <c r="CB90" s="1082"/>
      <c r="CC90" s="1082"/>
      <c r="CD90" s="744"/>
      <c r="CO90" s="2039" t="e">
        <f t="shared" si="70"/>
        <v>#DIV/0!</v>
      </c>
    </row>
    <row r="91" spans="1:93" ht="13.5" customHeight="1" thickBot="1" x14ac:dyDescent="0.3">
      <c r="A91" s="367" t="s">
        <v>234</v>
      </c>
      <c r="B91" s="368" t="s">
        <v>114</v>
      </c>
      <c r="C91" s="66" t="s">
        <v>895</v>
      </c>
      <c r="D91" s="184" t="s">
        <v>235</v>
      </c>
      <c r="E91" s="184"/>
      <c r="F91" s="188">
        <v>97</v>
      </c>
      <c r="G91" s="276" t="s">
        <v>228</v>
      </c>
      <c r="H91" s="186">
        <v>251</v>
      </c>
      <c r="I91" s="187">
        <v>40429.354166666664</v>
      </c>
      <c r="J91" s="188"/>
      <c r="K91" s="188">
        <v>0</v>
      </c>
      <c r="L91" s="299">
        <v>1.23</v>
      </c>
      <c r="M91" s="188">
        <v>60</v>
      </c>
      <c r="N91" s="188">
        <v>11</v>
      </c>
      <c r="O91" s="188">
        <v>8</v>
      </c>
      <c r="P91" s="188" t="s">
        <v>97</v>
      </c>
      <c r="Q91" s="188" t="s">
        <v>229</v>
      </c>
      <c r="R91" s="188">
        <v>48.142857142857146</v>
      </c>
      <c r="S91" s="188" t="s">
        <v>236</v>
      </c>
      <c r="T91" s="188">
        <v>60</v>
      </c>
      <c r="U91" s="188" t="s">
        <v>97</v>
      </c>
      <c r="V91" s="188" t="s">
        <v>98</v>
      </c>
      <c r="W91" s="188" t="s">
        <v>98</v>
      </c>
      <c r="X91" s="188" t="s">
        <v>98</v>
      </c>
      <c r="Y91" s="188" t="s">
        <v>98</v>
      </c>
      <c r="Z91" s="188" t="s">
        <v>98</v>
      </c>
      <c r="AA91" s="188">
        <v>10</v>
      </c>
      <c r="AB91" s="188" t="s">
        <v>98</v>
      </c>
      <c r="AC91" s="191">
        <v>3.852706928546E-2</v>
      </c>
      <c r="AD91" s="191"/>
      <c r="AE91" s="188">
        <v>58</v>
      </c>
      <c r="AF91" s="188">
        <v>480</v>
      </c>
      <c r="AG91" s="188">
        <v>0</v>
      </c>
      <c r="AH91" s="188" t="s">
        <v>97</v>
      </c>
      <c r="AI91" s="188" t="s">
        <v>98</v>
      </c>
      <c r="AJ91" s="188" t="s">
        <v>98</v>
      </c>
      <c r="AK91" s="188" t="s">
        <v>98</v>
      </c>
      <c r="AL91" s="188" t="s">
        <v>98</v>
      </c>
      <c r="AM91" s="188" t="s">
        <v>98</v>
      </c>
      <c r="AN91" s="1020">
        <f>AC91</f>
        <v>3.852706928546E-2</v>
      </c>
      <c r="AO91" s="188"/>
      <c r="AP91" s="188"/>
      <c r="AQ91" s="195"/>
      <c r="AR91" s="195">
        <v>5.5750130000000011</v>
      </c>
      <c r="AS91" s="195">
        <v>0</v>
      </c>
      <c r="AT91" s="195">
        <v>0</v>
      </c>
      <c r="AU91" s="195">
        <v>0.15550230000000001</v>
      </c>
      <c r="AV91" s="195">
        <v>2.8244029999999996E-2</v>
      </c>
      <c r="AW91" s="195">
        <v>4.7581319999999998</v>
      </c>
      <c r="AX91" s="195">
        <v>4.6959835000000005</v>
      </c>
      <c r="AY91" s="195">
        <v>1175.5</v>
      </c>
      <c r="AZ91" s="195">
        <v>0.29139700000000002</v>
      </c>
      <c r="BA91" s="195">
        <v>8.8974024999999998E-2</v>
      </c>
      <c r="BB91" s="195">
        <v>12.943950000000001</v>
      </c>
      <c r="BC91" s="336">
        <f t="shared" ref="BC91:BC101" si="89">AW91-AX91</f>
        <v>6.2148499999999274E-2</v>
      </c>
      <c r="BD91" s="337">
        <f t="shared" ref="BD91:BD101" si="90">BO91</f>
        <v>42225.750119902383</v>
      </c>
      <c r="BE91" s="338">
        <f t="shared" ref="BE91:BE101" si="91">BR91</f>
        <v>10.18122388245464</v>
      </c>
      <c r="BF91" s="338">
        <f t="shared" ref="BF91:BF102" si="92">(AU91-AV91)*BU91</f>
        <v>0.34367639103697178</v>
      </c>
      <c r="BG91" s="338">
        <f t="shared" ref="BG91:BG102" si="93">(AZ91-BA91)*BU91/4</f>
        <v>0.13666694807136534</v>
      </c>
      <c r="BH91" s="339">
        <f t="shared" ref="BH91:BH102" si="94">BB91*BV91*BT91</f>
        <v>16.695256072834521</v>
      </c>
      <c r="BI91" s="340">
        <f t="shared" ref="BI91:BI101" si="95">BE91/BD91*1000</f>
        <v>0.24111410344504206</v>
      </c>
      <c r="BJ91" s="340">
        <f t="shared" ref="BJ91:BJ102" si="96">10*(BH91/BD91*6/PI()/BW91)^(1/3)</f>
        <v>0.91062386890871427</v>
      </c>
      <c r="BK91" s="340">
        <f t="shared" ref="BK91:BK102" si="97">SQRT(6/PI()*BH91/BE91/BW91)</f>
        <v>1.7696901653229733</v>
      </c>
      <c r="BL91" s="341">
        <f t="shared" ref="BL91:BL101" si="98">BF91/BG91</f>
        <v>2.5147001223551824</v>
      </c>
      <c r="BM91" s="341">
        <f t="shared" ref="BM91:BM101" si="99">EXP((LN(BJ91/BI91))^0.5)</f>
        <v>3.1669271081639283</v>
      </c>
      <c r="BN91" s="342">
        <f t="shared" ref="BN91:BN102" si="100">BJ91/EXP(1.5*(LN(BM91))^2)</f>
        <v>0.12406932130264109</v>
      </c>
      <c r="BO91" s="337">
        <f t="shared" ref="BO91:BO122" si="101">IF($AY91&lt;100000,$AY91*(0.000002*$AY91+1.3816),$AY91*(0.000006*$AY91+0.1946)+93239)/$AC91</f>
        <v>42225.750119902383</v>
      </c>
      <c r="BP91" s="337">
        <f t="shared" ref="BP91:BP122" si="102">IF($AY91&lt;100000,$AY91*(0.000002*$AY91+1.3586),$AY91*(0.000004*$AY91+0.4524)+76593)/$AC91</f>
        <v>41523.996768260775</v>
      </c>
      <c r="BQ91" s="337">
        <f t="shared" ref="BQ91:BQ122" si="103">IF($AY91&lt;100000,$AY91*(0.000001*$AY91+1.2989),$AY91*(0.000001*$AY91+1.3283)-3813)/$AC91</f>
        <v>39666.623457049522</v>
      </c>
      <c r="BR91" s="339">
        <f t="shared" ref="BR91:BR101" si="104">$AF$149*(BS91*(2-BS91)/(1-BS91))</f>
        <v>10.18122388245464</v>
      </c>
      <c r="BS91" s="343">
        <f t="shared" ref="BS91:BS101" si="105">BC91/$AF$147</f>
        <v>1.3794837077155125E-2</v>
      </c>
      <c r="BT91" s="336">
        <f>VLOOKUP($B91,'SAME R Results'!$AA$146:$AB$150,2)</f>
        <v>0.48</v>
      </c>
      <c r="BU91" s="982">
        <f t="shared" si="67"/>
        <v>2.7006212722911584</v>
      </c>
      <c r="BV91" s="982">
        <f t="shared" si="68"/>
        <v>2.6871073733344084</v>
      </c>
      <c r="BW91" s="344">
        <f>VLOOKUP($B91,'SAME R Results'!$AA$146:$AC$150,3)</f>
        <v>1</v>
      </c>
      <c r="BX91" s="1052">
        <v>2.7006212722911584</v>
      </c>
      <c r="BY91" s="1047">
        <v>2.6871073733344084</v>
      </c>
      <c r="BZ91" s="1081">
        <v>242.39387965391558</v>
      </c>
      <c r="CA91" s="1783">
        <v>0.43000000000004146</v>
      </c>
      <c r="CB91" s="456" t="s">
        <v>642</v>
      </c>
      <c r="CC91" s="456">
        <v>251</v>
      </c>
      <c r="CD91" s="744">
        <f t="shared" si="69"/>
        <v>0.23295706148138948</v>
      </c>
      <c r="CI91" s="1268">
        <v>91</v>
      </c>
      <c r="CJ91" s="1268" t="s">
        <v>114</v>
      </c>
      <c r="CK91" s="1268">
        <v>0.24111410344504206</v>
      </c>
      <c r="CL91" s="1268">
        <v>2.0585272219704409E-2</v>
      </c>
      <c r="CM91" s="1268">
        <v>3.2716229222399286E-2</v>
      </c>
      <c r="CO91" s="2039">
        <f t="shared" si="70"/>
        <v>2.2101048732846511</v>
      </c>
    </row>
    <row r="92" spans="1:93" ht="13.5" customHeight="1" x14ac:dyDescent="0.25">
      <c r="A92" s="243" t="s">
        <v>234</v>
      </c>
      <c r="B92" s="247" t="s">
        <v>114</v>
      </c>
      <c r="C92" s="66" t="str">
        <f>C91</f>
        <v>P11</v>
      </c>
      <c r="D92" s="117" t="s">
        <v>437</v>
      </c>
      <c r="E92" s="117"/>
      <c r="F92" s="132" t="s">
        <v>237</v>
      </c>
      <c r="G92" s="118" t="s">
        <v>432</v>
      </c>
      <c r="H92" s="199">
        <v>251</v>
      </c>
      <c r="I92" s="200">
        <v>40429.354166666664</v>
      </c>
      <c r="J92" s="132"/>
      <c r="K92" s="132">
        <v>0</v>
      </c>
      <c r="L92" s="299">
        <v>1.23</v>
      </c>
      <c r="M92" s="132"/>
      <c r="N92" s="132"/>
      <c r="O92" s="132"/>
      <c r="P92" s="132"/>
      <c r="Q92" s="132"/>
      <c r="R92" s="132">
        <v>623.85714285714289</v>
      </c>
      <c r="S92" s="132"/>
      <c r="T92" s="132"/>
      <c r="U92" s="132" t="s">
        <v>97</v>
      </c>
      <c r="V92" s="132" t="s">
        <v>98</v>
      </c>
      <c r="W92" s="132" t="s">
        <v>98</v>
      </c>
      <c r="X92" s="132" t="s">
        <v>98</v>
      </c>
      <c r="Y92" s="132" t="s">
        <v>98</v>
      </c>
      <c r="Z92" s="132" t="s">
        <v>98</v>
      </c>
      <c r="AA92" s="132">
        <v>10</v>
      </c>
      <c r="AB92" s="132" t="s">
        <v>98</v>
      </c>
      <c r="AC92" s="203">
        <v>3.852706928546E-2</v>
      </c>
      <c r="AD92" s="203"/>
      <c r="AE92" s="132"/>
      <c r="AF92" s="132"/>
      <c r="AG92" s="132"/>
      <c r="AH92" s="132"/>
      <c r="AI92" s="132"/>
      <c r="AJ92" s="132"/>
      <c r="AK92" s="132"/>
      <c r="AL92" s="132"/>
      <c r="AM92" s="132"/>
      <c r="AN92" s="203"/>
      <c r="AO92" s="132"/>
      <c r="AP92" s="132"/>
      <c r="AQ92" s="133"/>
      <c r="AR92" s="133">
        <v>5.2804570000000011</v>
      </c>
      <c r="AS92" s="133">
        <v>0</v>
      </c>
      <c r="AT92" s="133">
        <v>0</v>
      </c>
      <c r="AU92" s="133">
        <v>0.16293330499999997</v>
      </c>
      <c r="AV92" s="133">
        <v>3.1524654999999999E-2</v>
      </c>
      <c r="AW92" s="133">
        <v>4.7554929999999995</v>
      </c>
      <c r="AX92" s="133">
        <v>4.6810145000000016</v>
      </c>
      <c r="AY92" s="133">
        <v>974.3</v>
      </c>
      <c r="AZ92" s="133">
        <v>0.29670709999999995</v>
      </c>
      <c r="BA92" s="133">
        <v>9.5581094999999977E-2</v>
      </c>
      <c r="BB92" s="133">
        <v>11.96435</v>
      </c>
      <c r="BC92" s="306">
        <f t="shared" si="89"/>
        <v>7.4478499999997894E-2</v>
      </c>
      <c r="BD92" s="307">
        <f t="shared" si="90"/>
        <v>34988.163542684197</v>
      </c>
      <c r="BE92" s="308">
        <f t="shared" si="91"/>
        <v>12.21823054369557</v>
      </c>
      <c r="BF92" s="308">
        <f t="shared" si="92"/>
        <v>0.35177459779881148</v>
      </c>
      <c r="BG92" s="308">
        <f t="shared" si="93"/>
        <v>0.13460114595910688</v>
      </c>
      <c r="BH92" s="309">
        <f t="shared" si="94"/>
        <v>15.29757012775975</v>
      </c>
      <c r="BI92" s="310">
        <f t="shared" si="95"/>
        <v>0.34921039879071691</v>
      </c>
      <c r="BJ92" s="310">
        <f t="shared" si="96"/>
        <v>0.9416746822921217</v>
      </c>
      <c r="BK92" s="310">
        <f t="shared" si="97"/>
        <v>1.5463498533246451</v>
      </c>
      <c r="BL92" s="311">
        <f t="shared" si="98"/>
        <v>2.6134591595950005</v>
      </c>
      <c r="BM92" s="311">
        <f t="shared" si="99"/>
        <v>2.707388644393232</v>
      </c>
      <c r="BN92" s="312">
        <f t="shared" si="100"/>
        <v>0.21265730431399044</v>
      </c>
      <c r="BO92" s="307">
        <f t="shared" si="101"/>
        <v>34988.163542684197</v>
      </c>
      <c r="BP92" s="307">
        <f t="shared" si="102"/>
        <v>34406.523142425234</v>
      </c>
      <c r="BQ92" s="307">
        <f t="shared" si="103"/>
        <v>32872.148179928154</v>
      </c>
      <c r="BR92" s="309">
        <f t="shared" si="104"/>
        <v>12.21823054369557</v>
      </c>
      <c r="BS92" s="313">
        <f t="shared" si="105"/>
        <v>1.6531674509455273E-2</v>
      </c>
      <c r="BT92" s="306">
        <f>VLOOKUP($B92,'SAME R Results'!$AA$146:$AB$150,2)</f>
        <v>0.48</v>
      </c>
      <c r="BU92" s="983">
        <f t="shared" si="67"/>
        <v>2.6769516146677681</v>
      </c>
      <c r="BV92" s="983">
        <f t="shared" si="68"/>
        <v>2.6637416797541151</v>
      </c>
      <c r="BW92" s="314">
        <f>VLOOKUP($B92,'SAME R Results'!$AA$146:$AC$150,3)</f>
        <v>1</v>
      </c>
      <c r="BX92" s="1054">
        <v>2.6769516146677681</v>
      </c>
      <c r="BY92" s="1049">
        <v>2.6637416797541151</v>
      </c>
      <c r="BZ92" s="1081">
        <v>242.39387965391558</v>
      </c>
      <c r="CA92" s="1782">
        <f>CA91</f>
        <v>0.43000000000004146</v>
      </c>
      <c r="CD92" s="744">
        <f t="shared" si="69"/>
        <v>0.21345446689895267</v>
      </c>
      <c r="CI92" s="1268">
        <v>92</v>
      </c>
      <c r="CJ92" s="1268" t="s">
        <v>114</v>
      </c>
      <c r="CK92" s="1268">
        <v>0.34921039879071691</v>
      </c>
      <c r="CL92" s="1268">
        <v>2.2995455805132306E-2</v>
      </c>
      <c r="CM92" s="1268">
        <v>3.2200220527640336E-2</v>
      </c>
      <c r="CO92" s="2039">
        <f t="shared" si="70"/>
        <v>2.1590097727337669</v>
      </c>
    </row>
    <row r="93" spans="1:93" ht="13.5" customHeight="1" x14ac:dyDescent="0.25">
      <c r="A93" s="243" t="s">
        <v>234</v>
      </c>
      <c r="B93" s="284" t="s">
        <v>99</v>
      </c>
      <c r="C93" s="93" t="s">
        <v>896</v>
      </c>
      <c r="D93" s="117" t="s">
        <v>238</v>
      </c>
      <c r="E93" s="117"/>
      <c r="F93" s="132">
        <v>98</v>
      </c>
      <c r="G93" s="118" t="s">
        <v>228</v>
      </c>
      <c r="H93" s="199">
        <v>251</v>
      </c>
      <c r="I93" s="200">
        <v>40429.354166666664</v>
      </c>
      <c r="J93" s="132"/>
      <c r="K93" s="132">
        <v>0</v>
      </c>
      <c r="L93" s="301">
        <v>1.28</v>
      </c>
      <c r="M93" s="132">
        <v>60</v>
      </c>
      <c r="N93" s="132">
        <v>11</v>
      </c>
      <c r="O93" s="132">
        <v>8</v>
      </c>
      <c r="P93" s="132" t="s">
        <v>97</v>
      </c>
      <c r="Q93" s="132" t="s">
        <v>229</v>
      </c>
      <c r="R93" s="132">
        <v>37.142857142857146</v>
      </c>
      <c r="S93" s="132" t="s">
        <v>236</v>
      </c>
      <c r="T93" s="132">
        <v>90</v>
      </c>
      <c r="U93" s="132" t="s">
        <v>97</v>
      </c>
      <c r="V93" s="132" t="s">
        <v>98</v>
      </c>
      <c r="W93" s="132" t="s">
        <v>98</v>
      </c>
      <c r="X93" s="132" t="s">
        <v>97</v>
      </c>
      <c r="Y93" s="132" t="s">
        <v>98</v>
      </c>
      <c r="Z93" s="132" t="s">
        <v>98</v>
      </c>
      <c r="AA93" s="132">
        <v>10</v>
      </c>
      <c r="AB93" s="132" t="s">
        <v>98</v>
      </c>
      <c r="AC93" s="203">
        <v>3.852706928546E-2</v>
      </c>
      <c r="AD93" s="203"/>
      <c r="AE93" s="132">
        <v>58</v>
      </c>
      <c r="AF93" s="132">
        <v>480</v>
      </c>
      <c r="AG93" s="132">
        <v>0</v>
      </c>
      <c r="AH93" s="132" t="s">
        <v>97</v>
      </c>
      <c r="AI93" s="132" t="s">
        <v>98</v>
      </c>
      <c r="AJ93" s="132" t="s">
        <v>98</v>
      </c>
      <c r="AK93" s="132" t="s">
        <v>97</v>
      </c>
      <c r="AL93" s="132" t="s">
        <v>98</v>
      </c>
      <c r="AM93" s="132" t="s">
        <v>98</v>
      </c>
      <c r="AN93" s="1020">
        <f>AC93</f>
        <v>3.852706928546E-2</v>
      </c>
      <c r="AO93" s="132"/>
      <c r="AP93" s="132"/>
      <c r="AQ93" s="133"/>
      <c r="AR93" s="133">
        <v>6.222127619047618</v>
      </c>
      <c r="AS93" s="133">
        <v>0</v>
      </c>
      <c r="AT93" s="133">
        <v>0</v>
      </c>
      <c r="AU93" s="133">
        <v>0.71681428571428563</v>
      </c>
      <c r="AV93" s="133">
        <v>2.661965909090909E-2</v>
      </c>
      <c r="AW93" s="133">
        <v>5.1033095238095241</v>
      </c>
      <c r="AX93" s="133">
        <v>4.6722686363636363</v>
      </c>
      <c r="AY93" s="133">
        <v>12025</v>
      </c>
      <c r="AZ93" s="133">
        <v>0.8369228571428573</v>
      </c>
      <c r="BA93" s="133">
        <v>8.5615677272727286E-2</v>
      </c>
      <c r="BB93" s="133">
        <v>20.479333333333333</v>
      </c>
      <c r="BC93" s="306">
        <f t="shared" si="89"/>
        <v>0.43104088744588775</v>
      </c>
      <c r="BD93" s="307">
        <f t="shared" si="90"/>
        <v>438728.96546478604</v>
      </c>
      <c r="BE93" s="308">
        <f t="shared" si="91"/>
        <v>73.832543651750925</v>
      </c>
      <c r="BF93" s="308">
        <f t="shared" si="92"/>
        <v>0.69019462662337649</v>
      </c>
      <c r="BG93" s="308">
        <f t="shared" si="93"/>
        <v>0.18782679496753252</v>
      </c>
      <c r="BH93" s="309">
        <f t="shared" si="94"/>
        <v>15.029824068911578</v>
      </c>
      <c r="BI93" s="310">
        <f t="shared" si="95"/>
        <v>0.16828736979682504</v>
      </c>
      <c r="BJ93" s="310">
        <f t="shared" si="96"/>
        <v>0.40295169678721698</v>
      </c>
      <c r="BK93" s="310">
        <f t="shared" si="97"/>
        <v>0.62352478591835103</v>
      </c>
      <c r="BL93" s="311">
        <f t="shared" si="98"/>
        <v>3.6746334661286353</v>
      </c>
      <c r="BM93" s="311">
        <f t="shared" si="99"/>
        <v>2.5457404617536565</v>
      </c>
      <c r="BN93" s="312">
        <f t="shared" si="100"/>
        <v>0.1087553899042086</v>
      </c>
      <c r="BO93" s="307">
        <f t="shared" si="101"/>
        <v>438728.96546478604</v>
      </c>
      <c r="BP93" s="307">
        <f t="shared" si="102"/>
        <v>431550.24657623621</v>
      </c>
      <c r="BQ93" s="307">
        <f t="shared" si="103"/>
        <v>409163.56778139976</v>
      </c>
      <c r="BR93" s="309">
        <f t="shared" si="104"/>
        <v>73.832543651750925</v>
      </c>
      <c r="BS93" s="313">
        <f t="shared" si="105"/>
        <v>9.5676304591558139E-2</v>
      </c>
      <c r="BT93" s="306">
        <f>VLOOKUP($B93,'SAME R Results'!$AA$146:$AB$150,2)</f>
        <v>0.28000000000000003</v>
      </c>
      <c r="BU93" s="983">
        <f t="shared" si="67"/>
        <v>1</v>
      </c>
      <c r="BV93" s="983">
        <f t="shared" si="68"/>
        <v>2.6210786371588739</v>
      </c>
      <c r="BW93" s="314">
        <f>VLOOKUP($B93,'SAME R Results'!$AA$146:$AC$150,3)</f>
        <v>1</v>
      </c>
      <c r="BX93" s="1052">
        <v>2.6337420738631678</v>
      </c>
      <c r="BY93" s="1047">
        <v>2.6210786371588739</v>
      </c>
      <c r="BZ93" s="1077">
        <v>295.6786559110368</v>
      </c>
      <c r="CA93" s="1783">
        <v>3.7666666666666959</v>
      </c>
      <c r="CB93" s="456" t="s">
        <v>643</v>
      </c>
      <c r="CC93" s="456">
        <v>251</v>
      </c>
      <c r="CD93" s="744">
        <f t="shared" si="69"/>
        <v>2.3941312676142152E-2</v>
      </c>
      <c r="CI93" s="1268">
        <v>93</v>
      </c>
      <c r="CJ93" s="1268" t="s">
        <v>99</v>
      </c>
      <c r="CK93" s="1268">
        <v>0.16828736979682504</v>
      </c>
      <c r="CL93" s="1268">
        <v>4.5921670370780238E-2</v>
      </c>
      <c r="CM93" s="1268">
        <v>2.8724451584369801E-2</v>
      </c>
      <c r="CO93" s="2039">
        <f t="shared" si="70"/>
        <v>0.96286393892891886</v>
      </c>
    </row>
    <row r="94" spans="1:93" ht="13.5" customHeight="1" x14ac:dyDescent="0.25">
      <c r="A94" s="243" t="s">
        <v>234</v>
      </c>
      <c r="B94" s="284" t="s">
        <v>99</v>
      </c>
      <c r="C94" s="93" t="str">
        <f>C93</f>
        <v>L04</v>
      </c>
      <c r="D94" s="117" t="s">
        <v>438</v>
      </c>
      <c r="E94" s="117"/>
      <c r="F94" s="132" t="s">
        <v>239</v>
      </c>
      <c r="G94" s="118" t="s">
        <v>432</v>
      </c>
      <c r="H94" s="199">
        <v>251</v>
      </c>
      <c r="I94" s="200">
        <v>40429.354166666664</v>
      </c>
      <c r="J94" s="132"/>
      <c r="K94" s="132">
        <v>0</v>
      </c>
      <c r="L94" s="301">
        <v>1.28</v>
      </c>
      <c r="M94" s="132"/>
      <c r="N94" s="132"/>
      <c r="O94" s="132"/>
      <c r="P94" s="132"/>
      <c r="Q94" s="132"/>
      <c r="R94" s="132">
        <v>585.28571428571433</v>
      </c>
      <c r="S94" s="132"/>
      <c r="T94" s="132"/>
      <c r="U94" s="132" t="s">
        <v>97</v>
      </c>
      <c r="V94" s="132" t="s">
        <v>98</v>
      </c>
      <c r="W94" s="132" t="s">
        <v>98</v>
      </c>
      <c r="X94" s="132" t="s">
        <v>97</v>
      </c>
      <c r="Y94" s="132" t="s">
        <v>98</v>
      </c>
      <c r="Z94" s="132" t="s">
        <v>98</v>
      </c>
      <c r="AA94" s="132">
        <v>10</v>
      </c>
      <c r="AB94" s="132" t="s">
        <v>98</v>
      </c>
      <c r="AC94" s="203">
        <v>3.852706928546E-2</v>
      </c>
      <c r="AD94" s="203"/>
      <c r="AE94" s="132"/>
      <c r="AF94" s="132"/>
      <c r="AG94" s="132"/>
      <c r="AH94" s="132"/>
      <c r="AI94" s="132"/>
      <c r="AJ94" s="132"/>
      <c r="AK94" s="132"/>
      <c r="AL94" s="132"/>
      <c r="AM94" s="132"/>
      <c r="AN94" s="203"/>
      <c r="AO94" s="132"/>
      <c r="AP94" s="132">
        <v>90</v>
      </c>
      <c r="AQ94" s="133"/>
      <c r="AR94" s="133">
        <v>6.1840814999999996</v>
      </c>
      <c r="AS94" s="133">
        <v>0</v>
      </c>
      <c r="AT94" s="133">
        <v>0</v>
      </c>
      <c r="AU94" s="133">
        <v>0.67301940000000005</v>
      </c>
      <c r="AV94" s="133">
        <v>4.1351330000000006E-2</v>
      </c>
      <c r="AW94" s="133">
        <v>5.0563070000000003</v>
      </c>
      <c r="AX94" s="133">
        <v>4.6961969999999997</v>
      </c>
      <c r="AY94" s="133">
        <v>9058</v>
      </c>
      <c r="AZ94" s="133">
        <v>0.78460679999999994</v>
      </c>
      <c r="BA94" s="133">
        <v>9.6283004999999977E-2</v>
      </c>
      <c r="BB94" s="133">
        <v>18.903399999999998</v>
      </c>
      <c r="BC94" s="306">
        <f t="shared" si="89"/>
        <v>0.3601100000000006</v>
      </c>
      <c r="BD94" s="307">
        <f t="shared" si="90"/>
        <v>329083.62258389778</v>
      </c>
      <c r="BE94" s="308">
        <f t="shared" si="91"/>
        <v>61.128591098456731</v>
      </c>
      <c r="BF94" s="308">
        <f t="shared" si="92"/>
        <v>0.63166807000000003</v>
      </c>
      <c r="BG94" s="308">
        <f t="shared" si="93"/>
        <v>0.17208094874999999</v>
      </c>
      <c r="BH94" s="309">
        <f t="shared" si="94"/>
        <v>13.793562403036354</v>
      </c>
      <c r="BI94" s="310">
        <f t="shared" si="95"/>
        <v>0.18575397529201682</v>
      </c>
      <c r="BJ94" s="310">
        <f t="shared" si="96"/>
        <v>0.43098006676055478</v>
      </c>
      <c r="BK94" s="310">
        <f t="shared" si="97"/>
        <v>0.65647277173444929</v>
      </c>
      <c r="BL94" s="311">
        <f t="shared" si="98"/>
        <v>3.6707612004027848</v>
      </c>
      <c r="BM94" s="311">
        <f t="shared" si="99"/>
        <v>2.5027965278330568</v>
      </c>
      <c r="BN94" s="312">
        <f t="shared" si="100"/>
        <v>0.12194909540707573</v>
      </c>
      <c r="BO94" s="307">
        <f t="shared" si="101"/>
        <v>329083.62258389778</v>
      </c>
      <c r="BP94" s="307">
        <f t="shared" si="102"/>
        <v>323676.15184024005</v>
      </c>
      <c r="BQ94" s="307">
        <f t="shared" si="103"/>
        <v>307510.63560578704</v>
      </c>
      <c r="BR94" s="309">
        <f t="shared" si="104"/>
        <v>61.128591098456731</v>
      </c>
      <c r="BS94" s="313">
        <f t="shared" si="105"/>
        <v>7.9932078487081726E-2</v>
      </c>
      <c r="BT94" s="306">
        <f>VLOOKUP($B94,'SAME R Results'!$AA$146:$AB$150,2)</f>
        <v>0.28000000000000003</v>
      </c>
      <c r="BU94" s="983">
        <f t="shared" si="67"/>
        <v>1</v>
      </c>
      <c r="BV94" s="983">
        <f t="shared" si="68"/>
        <v>2.6060244648045843</v>
      </c>
      <c r="BW94" s="314">
        <f>VLOOKUP($B94,'SAME R Results'!$AA$146:$AC$150,3)</f>
        <v>1</v>
      </c>
      <c r="BX94" s="1054">
        <v>2.6184976856193471</v>
      </c>
      <c r="BY94" s="1049">
        <v>2.6060244648045843</v>
      </c>
      <c r="BZ94" s="1077">
        <v>295.6786559110368</v>
      </c>
      <c r="CA94" s="1782">
        <f>CA93</f>
        <v>3.7666666666666959</v>
      </c>
      <c r="CD94" s="744">
        <f t="shared" si="69"/>
        <v>2.1972046305721457E-2</v>
      </c>
      <c r="CI94" s="1268">
        <v>94</v>
      </c>
      <c r="CJ94" s="1268" t="s">
        <v>99</v>
      </c>
      <c r="CK94" s="1268">
        <v>0.18575397529201682</v>
      </c>
      <c r="CL94" s="1268">
        <v>4.5794411301677364E-2</v>
      </c>
      <c r="CM94" s="1268">
        <v>2.8742320322663092E-2</v>
      </c>
      <c r="CO94" s="2039">
        <f t="shared" si="70"/>
        <v>0.93855848731849323</v>
      </c>
    </row>
    <row r="95" spans="1:93" ht="13.5" customHeight="1" x14ac:dyDescent="0.25">
      <c r="A95" s="243" t="s">
        <v>234</v>
      </c>
      <c r="B95" s="215" t="s">
        <v>92</v>
      </c>
      <c r="C95" s="93" t="s">
        <v>897</v>
      </c>
      <c r="D95" s="117" t="s">
        <v>240</v>
      </c>
      <c r="E95" s="117"/>
      <c r="F95" s="132">
        <v>99</v>
      </c>
      <c r="G95" s="118" t="s">
        <v>228</v>
      </c>
      <c r="H95" s="199">
        <v>251</v>
      </c>
      <c r="I95" s="372">
        <v>40429.354166666664</v>
      </c>
      <c r="J95" s="132"/>
      <c r="K95" s="132">
        <v>0</v>
      </c>
      <c r="L95" s="301">
        <v>1.35</v>
      </c>
      <c r="M95" s="132">
        <v>60</v>
      </c>
      <c r="N95" s="132">
        <v>11</v>
      </c>
      <c r="O95" s="132">
        <v>8</v>
      </c>
      <c r="P95" s="132" t="s">
        <v>97</v>
      </c>
      <c r="Q95" s="132" t="s">
        <v>229</v>
      </c>
      <c r="R95" s="132">
        <v>47.714285714285715</v>
      </c>
      <c r="S95" s="132"/>
      <c r="T95" s="132"/>
      <c r="U95" s="132" t="s">
        <v>97</v>
      </c>
      <c r="V95" s="132" t="s">
        <v>98</v>
      </c>
      <c r="W95" s="132" t="s">
        <v>98</v>
      </c>
      <c r="X95" s="132" t="s">
        <v>98</v>
      </c>
      <c r="Y95" s="132" t="s">
        <v>98</v>
      </c>
      <c r="Z95" s="132" t="s">
        <v>98</v>
      </c>
      <c r="AA95" s="132">
        <v>10</v>
      </c>
      <c r="AB95" s="132" t="s">
        <v>98</v>
      </c>
      <c r="AC95" s="203">
        <v>3.1809999999999998E-2</v>
      </c>
      <c r="AD95" s="203"/>
      <c r="AE95" s="132">
        <v>58</v>
      </c>
      <c r="AF95" s="132">
        <v>480</v>
      </c>
      <c r="AG95" s="132">
        <v>0</v>
      </c>
      <c r="AH95" s="132" t="s">
        <v>97</v>
      </c>
      <c r="AI95" s="132" t="s">
        <v>98</v>
      </c>
      <c r="AJ95" s="132" t="s">
        <v>98</v>
      </c>
      <c r="AK95" s="132" t="s">
        <v>98</v>
      </c>
      <c r="AL95" s="132" t="s">
        <v>98</v>
      </c>
      <c r="AM95" s="132" t="s">
        <v>98</v>
      </c>
      <c r="AN95" s="1020">
        <f>AC95</f>
        <v>3.1809999999999998E-2</v>
      </c>
      <c r="AO95" s="132"/>
      <c r="AP95" s="132"/>
      <c r="AQ95" s="133"/>
      <c r="AR95" s="133">
        <v>6.2520449999999999</v>
      </c>
      <c r="AS95" s="133">
        <v>0</v>
      </c>
      <c r="AT95" s="133">
        <v>0</v>
      </c>
      <c r="AU95" s="133">
        <v>2.3479775000000003</v>
      </c>
      <c r="AV95" s="133">
        <v>2.7191155000000002E-2</v>
      </c>
      <c r="AW95" s="133">
        <v>6.1162870000000007</v>
      </c>
      <c r="AX95" s="133">
        <v>4.7249914999999998</v>
      </c>
      <c r="AY95" s="133">
        <v>14786</v>
      </c>
      <c r="AZ95" s="133">
        <v>2.1961355</v>
      </c>
      <c r="BA95" s="133">
        <v>8.4365844999999995E-2</v>
      </c>
      <c r="BB95" s="133">
        <v>90.776200000000017</v>
      </c>
      <c r="BC95" s="306">
        <f t="shared" si="89"/>
        <v>1.3912955000000009</v>
      </c>
      <c r="BD95" s="307">
        <f t="shared" si="90"/>
        <v>655944.33171958511</v>
      </c>
      <c r="BE95" s="308">
        <f t="shared" si="91"/>
        <v>276.90482504565301</v>
      </c>
      <c r="BF95" s="308">
        <f t="shared" si="92"/>
        <v>6.811156391889476</v>
      </c>
      <c r="BG95" s="308">
        <f t="shared" si="93"/>
        <v>1.5494310166508976</v>
      </c>
      <c r="BH95" s="309">
        <f t="shared" si="94"/>
        <v>145.69428037442378</v>
      </c>
      <c r="BI95" s="310">
        <f t="shared" si="95"/>
        <v>0.42214683724720298</v>
      </c>
      <c r="BJ95" s="310">
        <f t="shared" si="96"/>
        <v>0.77823626118310629</v>
      </c>
      <c r="BK95" s="310">
        <f t="shared" si="97"/>
        <v>1.0566603803591381</v>
      </c>
      <c r="BL95" s="311">
        <f t="shared" si="98"/>
        <v>4.3959081228487493</v>
      </c>
      <c r="BM95" s="311">
        <f t="shared" si="99"/>
        <v>2.1860533304930478</v>
      </c>
      <c r="BN95" s="312">
        <f t="shared" si="100"/>
        <v>0.31091349916789301</v>
      </c>
      <c r="BO95" s="307">
        <f t="shared" si="101"/>
        <v>655944.33171958511</v>
      </c>
      <c r="BP95" s="307">
        <f t="shared" si="102"/>
        <v>645253.41691292042</v>
      </c>
      <c r="BQ95" s="307">
        <f t="shared" si="103"/>
        <v>610630.65690034581</v>
      </c>
      <c r="BR95" s="309">
        <f t="shared" si="104"/>
        <v>276.90482504565301</v>
      </c>
      <c r="BS95" s="313">
        <f t="shared" si="105"/>
        <v>0.30881991920447499</v>
      </c>
      <c r="BT95" s="306">
        <f>VLOOKUP($B95,'SAME R Results'!$AA$146:$AB$150,2)</f>
        <v>0.55000000000000004</v>
      </c>
      <c r="BU95" s="983">
        <f t="shared" si="67"/>
        <v>2.9348485294924793</v>
      </c>
      <c r="BV95" s="983">
        <f t="shared" si="68"/>
        <v>2.9181513611482015</v>
      </c>
      <c r="BW95" s="314">
        <f>VLOOKUP($B95,'SAME R Results'!$AA$146:$AC$150,3)</f>
        <v>0.9</v>
      </c>
      <c r="BX95" s="1052">
        <v>2.9348485294924793</v>
      </c>
      <c r="BY95" s="1047">
        <v>2.9181513611482015</v>
      </c>
      <c r="BZ95" s="1077">
        <v>388.21292827763835</v>
      </c>
      <c r="CA95" s="1783">
        <v>3.3299999999999441</v>
      </c>
      <c r="CB95" s="456" t="s">
        <v>644</v>
      </c>
      <c r="CC95" s="456">
        <v>251</v>
      </c>
      <c r="CD95" s="744">
        <f t="shared" si="69"/>
        <v>0.26251221689085807</v>
      </c>
      <c r="CI95" s="1268">
        <v>95</v>
      </c>
      <c r="CJ95" s="1268" t="s">
        <v>92</v>
      </c>
      <c r="CK95" s="1268">
        <v>0.42214683724720298</v>
      </c>
      <c r="CL95" s="1268">
        <v>4.6749648472028525E-2</v>
      </c>
      <c r="CM95" s="1268">
        <v>3.3564307200940724E-2</v>
      </c>
      <c r="CO95" s="2039">
        <f t="shared" si="70"/>
        <v>2.9008610141662241</v>
      </c>
    </row>
    <row r="96" spans="1:93" ht="13.5" customHeight="1" x14ac:dyDescent="0.25">
      <c r="A96" s="243" t="s">
        <v>234</v>
      </c>
      <c r="B96" s="215" t="s">
        <v>92</v>
      </c>
      <c r="C96" s="93" t="str">
        <f>C95</f>
        <v>S08</v>
      </c>
      <c r="D96" s="117" t="s">
        <v>439</v>
      </c>
      <c r="E96" s="117"/>
      <c r="F96" s="132" t="s">
        <v>241</v>
      </c>
      <c r="G96" s="118" t="s">
        <v>432</v>
      </c>
      <c r="H96" s="199">
        <v>251</v>
      </c>
      <c r="I96" s="200">
        <v>40429.354166666664</v>
      </c>
      <c r="J96" s="132"/>
      <c r="K96" s="132">
        <v>0</v>
      </c>
      <c r="L96" s="301">
        <v>1.35</v>
      </c>
      <c r="M96" s="132"/>
      <c r="N96" s="132"/>
      <c r="O96" s="132"/>
      <c r="P96" s="132"/>
      <c r="Q96" s="132"/>
      <c r="R96" s="132">
        <v>627.14285714285711</v>
      </c>
      <c r="S96" s="132"/>
      <c r="T96" s="132"/>
      <c r="U96" s="132" t="s">
        <v>97</v>
      </c>
      <c r="V96" s="132" t="s">
        <v>98</v>
      </c>
      <c r="W96" s="132" t="s">
        <v>98</v>
      </c>
      <c r="X96" s="132" t="s">
        <v>98</v>
      </c>
      <c r="Y96" s="132" t="s">
        <v>98</v>
      </c>
      <c r="Z96" s="132" t="s">
        <v>98</v>
      </c>
      <c r="AA96" s="132">
        <v>10</v>
      </c>
      <c r="AB96" s="132" t="s">
        <v>98</v>
      </c>
      <c r="AC96" s="203">
        <v>3.1809999999999998E-2</v>
      </c>
      <c r="AD96" s="203"/>
      <c r="AE96" s="132"/>
      <c r="AF96" s="132"/>
      <c r="AG96" s="132"/>
      <c r="AH96" s="132"/>
      <c r="AI96" s="132"/>
      <c r="AJ96" s="132"/>
      <c r="AK96" s="132"/>
      <c r="AL96" s="132"/>
      <c r="AM96" s="132"/>
      <c r="AN96" s="203"/>
      <c r="AO96" s="132"/>
      <c r="AP96" s="132"/>
      <c r="AQ96" s="133"/>
      <c r="AR96" s="133">
        <v>6.2521819999999995</v>
      </c>
      <c r="AS96" s="133">
        <v>0</v>
      </c>
      <c r="AT96" s="133">
        <v>0</v>
      </c>
      <c r="AU96" s="133">
        <v>2.3856505000000001</v>
      </c>
      <c r="AV96" s="133">
        <v>8.2397474999999998E-2</v>
      </c>
      <c r="AW96" s="133">
        <v>6.0130305000000011</v>
      </c>
      <c r="AX96" s="133">
        <v>4.7014925000000005</v>
      </c>
      <c r="AY96" s="133">
        <v>10940</v>
      </c>
      <c r="AZ96" s="133">
        <v>2.4015349999999995</v>
      </c>
      <c r="BA96" s="133">
        <v>0.13282769999999999</v>
      </c>
      <c r="BB96" s="133">
        <v>90.949950000000015</v>
      </c>
      <c r="BC96" s="306">
        <f t="shared" si="89"/>
        <v>1.3115380000000005</v>
      </c>
      <c r="BD96" s="307">
        <f t="shared" si="90"/>
        <v>482680.64130776486</v>
      </c>
      <c r="BE96" s="308">
        <f t="shared" si="91"/>
        <v>257.17631210006039</v>
      </c>
      <c r="BF96" s="308">
        <f t="shared" si="92"/>
        <v>6.1549312908349894</v>
      </c>
      <c r="BG96" s="308">
        <f t="shared" si="93"/>
        <v>1.5156538815916414</v>
      </c>
      <c r="BH96" s="309">
        <f t="shared" si="94"/>
        <v>133.01611866641571</v>
      </c>
      <c r="BI96" s="310">
        <f t="shared" si="95"/>
        <v>0.53280842464133693</v>
      </c>
      <c r="BJ96" s="310">
        <f t="shared" si="96"/>
        <v>0.83624670481089458</v>
      </c>
      <c r="BK96" s="310">
        <f t="shared" si="97"/>
        <v>1.0476496870732201</v>
      </c>
      <c r="BL96" s="311">
        <f t="shared" si="98"/>
        <v>4.0609082097104388</v>
      </c>
      <c r="BM96" s="311">
        <f t="shared" si="99"/>
        <v>1.956951529924229</v>
      </c>
      <c r="BN96" s="312">
        <f t="shared" si="100"/>
        <v>0.42529415595640968</v>
      </c>
      <c r="BO96" s="307">
        <f t="shared" si="101"/>
        <v>482680.64130776486</v>
      </c>
      <c r="BP96" s="307">
        <f t="shared" si="102"/>
        <v>474770.55014146498</v>
      </c>
      <c r="BQ96" s="307">
        <f t="shared" si="103"/>
        <v>450476.25275070732</v>
      </c>
      <c r="BR96" s="309">
        <f t="shared" si="104"/>
        <v>257.17631210006039</v>
      </c>
      <c r="BS96" s="313">
        <f t="shared" si="105"/>
        <v>0.29111648761431247</v>
      </c>
      <c r="BT96" s="306">
        <f>VLOOKUP($B96,'SAME R Results'!$AA$146:$AB$150,2)</f>
        <v>0.55000000000000004</v>
      </c>
      <c r="BU96" s="983">
        <f t="shared" si="67"/>
        <v>2.6722775240184431</v>
      </c>
      <c r="BV96" s="983">
        <f t="shared" si="68"/>
        <v>2.6591272285954215</v>
      </c>
      <c r="BW96" s="314">
        <f>VLOOKUP($B96,'SAME R Results'!$AA$146:$AC$150,3)</f>
        <v>0.9</v>
      </c>
      <c r="BX96" s="1054">
        <v>2.6722775240184431</v>
      </c>
      <c r="BY96" s="1049">
        <v>2.6591272285954215</v>
      </c>
      <c r="BZ96" s="1077">
        <v>388.21292827763835</v>
      </c>
      <c r="CA96" s="1782">
        <f>CA95</f>
        <v>3.3299999999999441</v>
      </c>
      <c r="CD96" s="744">
        <f t="shared" si="69"/>
        <v>0.23966868228183413</v>
      </c>
      <c r="CI96" s="1268">
        <v>96</v>
      </c>
      <c r="CJ96" s="1268" t="s">
        <v>92</v>
      </c>
      <c r="CK96" s="1268">
        <v>0.53280842464133693</v>
      </c>
      <c r="CL96" s="1268">
        <v>4.6272071028253543E-2</v>
      </c>
      <c r="CM96" s="1268">
        <v>3.1090030277124064E-2</v>
      </c>
      <c r="CO96" s="2039">
        <f t="shared" si="70"/>
        <v>2.5799802992244625</v>
      </c>
    </row>
    <row r="97" spans="1:93" ht="13.5" customHeight="1" x14ac:dyDescent="0.25">
      <c r="A97" s="243" t="s">
        <v>234</v>
      </c>
      <c r="B97" s="117" t="s">
        <v>104</v>
      </c>
      <c r="C97" s="93" t="s">
        <v>898</v>
      </c>
      <c r="D97" s="117" t="s">
        <v>242</v>
      </c>
      <c r="E97" s="117"/>
      <c r="F97" s="132">
        <v>100</v>
      </c>
      <c r="G97" s="118" t="s">
        <v>228</v>
      </c>
      <c r="H97" s="199">
        <v>251</v>
      </c>
      <c r="I97" s="200">
        <v>40429.354166666664</v>
      </c>
      <c r="J97" s="132"/>
      <c r="K97" s="132">
        <v>0</v>
      </c>
      <c r="L97" s="301">
        <v>1.45</v>
      </c>
      <c r="M97" s="132">
        <v>60</v>
      </c>
      <c r="N97" s="132">
        <v>11</v>
      </c>
      <c r="O97" s="132">
        <v>8</v>
      </c>
      <c r="P97" s="132" t="s">
        <v>97</v>
      </c>
      <c r="Q97" s="132" t="s">
        <v>229</v>
      </c>
      <c r="R97" s="132">
        <v>28.714285714285715</v>
      </c>
      <c r="S97" s="132" t="s">
        <v>236</v>
      </c>
      <c r="T97" s="132">
        <v>75</v>
      </c>
      <c r="U97" s="132" t="s">
        <v>97</v>
      </c>
      <c r="V97" s="132" t="s">
        <v>98</v>
      </c>
      <c r="W97" s="132" t="s">
        <v>98</v>
      </c>
      <c r="X97" s="132" t="s">
        <v>97</v>
      </c>
      <c r="Y97" s="132" t="s">
        <v>97</v>
      </c>
      <c r="Z97" s="132" t="s">
        <v>98</v>
      </c>
      <c r="AA97" s="132">
        <v>10</v>
      </c>
      <c r="AB97" s="132" t="s">
        <v>98</v>
      </c>
      <c r="AC97" s="203">
        <v>5.19567251427413E-2</v>
      </c>
      <c r="AD97" s="203"/>
      <c r="AE97" s="132">
        <v>58</v>
      </c>
      <c r="AF97" s="132">
        <v>480</v>
      </c>
      <c r="AG97" s="132">
        <v>0</v>
      </c>
      <c r="AH97" s="132" t="s">
        <v>97</v>
      </c>
      <c r="AI97" s="132" t="s">
        <v>98</v>
      </c>
      <c r="AJ97" s="132" t="s">
        <v>98</v>
      </c>
      <c r="AK97" s="132" t="s">
        <v>97</v>
      </c>
      <c r="AL97" s="132" t="s">
        <v>97</v>
      </c>
      <c r="AM97" s="132" t="s">
        <v>98</v>
      </c>
      <c r="AN97" s="1020">
        <f>AC97</f>
        <v>5.19567251427413E-2</v>
      </c>
      <c r="AO97" s="132"/>
      <c r="AP97" s="132"/>
      <c r="AQ97" s="133"/>
      <c r="AR97" s="133">
        <v>0.94950894999999991</v>
      </c>
      <c r="AS97" s="133">
        <v>0</v>
      </c>
      <c r="AT97" s="133">
        <v>0</v>
      </c>
      <c r="AU97" s="133">
        <v>9.9487275E-2</v>
      </c>
      <c r="AV97" s="133">
        <v>4.5669559999999998E-2</v>
      </c>
      <c r="AW97" s="133">
        <v>5.3802945000000006</v>
      </c>
      <c r="AX97" s="133">
        <v>4.7662969999999998</v>
      </c>
      <c r="AY97" s="133">
        <v>20005</v>
      </c>
      <c r="AZ97" s="133">
        <v>0.16552729999999999</v>
      </c>
      <c r="BA97" s="133">
        <v>0.10591135</v>
      </c>
      <c r="BB97" s="133">
        <v>6.1547000000000001</v>
      </c>
      <c r="BC97" s="306">
        <f t="shared" si="89"/>
        <v>0.61399750000000086</v>
      </c>
      <c r="BD97" s="307">
        <f t="shared" si="90"/>
        <v>547365.29240186652</v>
      </c>
      <c r="BE97" s="308">
        <f t="shared" si="91"/>
        <v>107.76767704558564</v>
      </c>
      <c r="BF97" s="308">
        <f t="shared" si="92"/>
        <v>5.3817715000000002E-2</v>
      </c>
      <c r="BG97" s="308">
        <f t="shared" si="93"/>
        <v>1.4903987499999997E-2</v>
      </c>
      <c r="BH97" s="309">
        <f t="shared" si="94"/>
        <v>13.909621999999999</v>
      </c>
      <c r="BI97" s="310">
        <f t="shared" si="95"/>
        <v>0.19688438149356463</v>
      </c>
      <c r="BJ97" s="310">
        <f t="shared" si="96"/>
        <v>0.28046085669391252</v>
      </c>
      <c r="BK97" s="310">
        <f t="shared" si="97"/>
        <v>0.33473625395293072</v>
      </c>
      <c r="BL97" s="311">
        <f t="shared" si="98"/>
        <v>3.6109608250812082</v>
      </c>
      <c r="BM97" s="311">
        <f t="shared" si="99"/>
        <v>1.8127147982276335</v>
      </c>
      <c r="BN97" s="312">
        <f t="shared" si="100"/>
        <v>0.16496080616084327</v>
      </c>
      <c r="BO97" s="307">
        <f t="shared" si="101"/>
        <v>547365.29240186652</v>
      </c>
      <c r="BP97" s="307">
        <f t="shared" si="102"/>
        <v>538509.55719654087</v>
      </c>
      <c r="BQ97" s="307">
        <f t="shared" si="103"/>
        <v>507820.58439043316</v>
      </c>
      <c r="BR97" s="309">
        <f t="shared" si="104"/>
        <v>107.76767704558564</v>
      </c>
      <c r="BS97" s="313">
        <f t="shared" si="105"/>
        <v>0.13628640237947279</v>
      </c>
      <c r="BT97" s="306">
        <f>VLOOKUP($B97,'SAME R Results'!$AA$146:$AB$150,2)</f>
        <v>2.2599999999999998</v>
      </c>
      <c r="BU97" s="983">
        <f t="shared" si="67"/>
        <v>1</v>
      </c>
      <c r="BV97" s="983">
        <f t="shared" si="68"/>
        <v>1</v>
      </c>
      <c r="BW97" s="314">
        <f>VLOOKUP($B97,'SAME R Results'!$AA$146:$AC$150,3)</f>
        <v>2.2000000000000002</v>
      </c>
      <c r="BX97" s="1052"/>
      <c r="BY97" s="1047"/>
      <c r="BZ97" s="1077">
        <v>524.94478411670389</v>
      </c>
      <c r="CA97" s="1783">
        <v>4.4466666666664878</v>
      </c>
      <c r="CB97" s="456" t="s">
        <v>645</v>
      </c>
      <c r="CC97" s="456">
        <v>251</v>
      </c>
      <c r="CD97" s="744">
        <f t="shared" si="69"/>
        <v>1.8768605397302102E-2</v>
      </c>
      <c r="CI97" s="1268">
        <v>97</v>
      </c>
      <c r="CJ97" s="1268" t="s">
        <v>104</v>
      </c>
      <c r="CK97" s="1268">
        <v>0.19688438149356463</v>
      </c>
      <c r="CL97" s="1268">
        <v>3.8690997497990965E-3</v>
      </c>
      <c r="CM97" s="1268">
        <v>1.6292626409072614E-2</v>
      </c>
      <c r="CO97" s="2039">
        <f t="shared" si="70"/>
        <v>0.54095073968002438</v>
      </c>
    </row>
    <row r="98" spans="1:93" ht="13.5" customHeight="1" x14ac:dyDescent="0.25">
      <c r="A98" s="243" t="s">
        <v>234</v>
      </c>
      <c r="B98" s="117" t="s">
        <v>104</v>
      </c>
      <c r="C98" s="93" t="str">
        <f>C97</f>
        <v>T09</v>
      </c>
      <c r="D98" s="117" t="s">
        <v>440</v>
      </c>
      <c r="E98" s="117"/>
      <c r="F98" s="132" t="s">
        <v>243</v>
      </c>
      <c r="G98" s="118" t="s">
        <v>432</v>
      </c>
      <c r="H98" s="199">
        <v>251</v>
      </c>
      <c r="I98" s="200">
        <v>40429.354166666664</v>
      </c>
      <c r="J98" s="132"/>
      <c r="K98" s="132">
        <v>0</v>
      </c>
      <c r="L98" s="301">
        <v>1.45</v>
      </c>
      <c r="M98" s="132"/>
      <c r="N98" s="132"/>
      <c r="O98" s="132"/>
      <c r="P98" s="132"/>
      <c r="Q98" s="132"/>
      <c r="R98" s="132">
        <v>560.42857142857144</v>
      </c>
      <c r="S98" s="132"/>
      <c r="T98" s="132"/>
      <c r="U98" s="132" t="s">
        <v>97</v>
      </c>
      <c r="V98" s="132" t="s">
        <v>98</v>
      </c>
      <c r="W98" s="132" t="s">
        <v>98</v>
      </c>
      <c r="X98" s="132" t="s">
        <v>97</v>
      </c>
      <c r="Y98" s="132" t="s">
        <v>97</v>
      </c>
      <c r="Z98" s="132" t="s">
        <v>98</v>
      </c>
      <c r="AA98" s="132">
        <v>10</v>
      </c>
      <c r="AB98" s="132" t="s">
        <v>98</v>
      </c>
      <c r="AC98" s="203">
        <v>5.19567251427413E-2</v>
      </c>
      <c r="AD98" s="1987"/>
      <c r="AE98" s="120"/>
      <c r="AF98" s="120"/>
      <c r="AG98" s="120"/>
      <c r="AH98" s="120"/>
      <c r="AI98" s="120"/>
      <c r="AJ98" s="120"/>
      <c r="AK98" s="120"/>
      <c r="AL98" s="120"/>
      <c r="AM98" s="120"/>
      <c r="AN98" s="1008"/>
      <c r="AO98" s="133"/>
      <c r="AP98" s="133"/>
      <c r="AQ98" s="133"/>
      <c r="AR98" s="133">
        <v>0.94136045000000002</v>
      </c>
      <c r="AS98" s="133">
        <v>0</v>
      </c>
      <c r="AT98" s="133">
        <v>0</v>
      </c>
      <c r="AU98" s="133">
        <v>9.6603485000000003E-2</v>
      </c>
      <c r="AV98" s="133">
        <v>2.8198234999999999E-2</v>
      </c>
      <c r="AW98" s="133">
        <v>5.2430104999999987</v>
      </c>
      <c r="AX98" s="133">
        <v>4.7216490000000002</v>
      </c>
      <c r="AY98" s="133">
        <v>14470</v>
      </c>
      <c r="AZ98" s="133">
        <v>0.15423579999999998</v>
      </c>
      <c r="BA98" s="133">
        <v>8.006286999999998E-2</v>
      </c>
      <c r="BB98" s="133">
        <v>5.9327000000000014</v>
      </c>
      <c r="BC98" s="306">
        <f t="shared" si="89"/>
        <v>0.52136149999999848</v>
      </c>
      <c r="BD98" s="307">
        <f t="shared" si="90"/>
        <v>392836.80301108205</v>
      </c>
      <c r="BE98" s="308">
        <f t="shared" si="91"/>
        <v>90.366661536283615</v>
      </c>
      <c r="BF98" s="308">
        <f t="shared" si="92"/>
        <v>6.8405250000000001E-2</v>
      </c>
      <c r="BG98" s="308">
        <f t="shared" si="93"/>
        <v>1.85432325E-2</v>
      </c>
      <c r="BH98" s="309">
        <f t="shared" si="94"/>
        <v>13.407902000000002</v>
      </c>
      <c r="BI98" s="310">
        <f t="shared" si="95"/>
        <v>0.23003613929149694</v>
      </c>
      <c r="BJ98" s="310">
        <f t="shared" si="96"/>
        <v>0.30943952466942082</v>
      </c>
      <c r="BK98" s="310">
        <f t="shared" si="97"/>
        <v>0.35889354133889845</v>
      </c>
      <c r="BL98" s="311">
        <f t="shared" si="98"/>
        <v>3.6889603794807622</v>
      </c>
      <c r="BM98" s="311">
        <f t="shared" si="99"/>
        <v>1.7238191080253453</v>
      </c>
      <c r="BN98" s="312">
        <f t="shared" si="100"/>
        <v>0.19833812927809957</v>
      </c>
      <c r="BO98" s="307">
        <f t="shared" si="101"/>
        <v>392836.80301108205</v>
      </c>
      <c r="BP98" s="307">
        <f t="shared" si="102"/>
        <v>386431.2799707891</v>
      </c>
      <c r="BQ98" s="307">
        <f t="shared" si="103"/>
        <v>365774.86067085288</v>
      </c>
      <c r="BR98" s="309">
        <f t="shared" si="104"/>
        <v>90.366661536283615</v>
      </c>
      <c r="BS98" s="313">
        <f t="shared" si="105"/>
        <v>0.11572438515493173</v>
      </c>
      <c r="BT98" s="306">
        <f>VLOOKUP($B98,'SAME R Results'!$AA$146:$AB$150,2)</f>
        <v>2.2599999999999998</v>
      </c>
      <c r="BU98" s="983">
        <f t="shared" si="67"/>
        <v>1</v>
      </c>
      <c r="BV98" s="983">
        <f t="shared" si="68"/>
        <v>1</v>
      </c>
      <c r="BW98" s="314">
        <f>VLOOKUP($B98,'SAME R Results'!$AA$146:$AC$150,3)</f>
        <v>2.2000000000000002</v>
      </c>
      <c r="BX98" s="1052"/>
      <c r="BY98" s="1047"/>
      <c r="BZ98" s="1077">
        <v>524.94478411670389</v>
      </c>
      <c r="CA98" s="1782">
        <f>CA97</f>
        <v>4.4466666666664878</v>
      </c>
      <c r="CD98" s="744">
        <f t="shared" si="69"/>
        <v>1.8091621889056202E-2</v>
      </c>
      <c r="CI98" s="1268">
        <v>98</v>
      </c>
      <c r="CJ98" s="1268" t="s">
        <v>104</v>
      </c>
      <c r="CK98" s="1268">
        <v>0.23003613929149694</v>
      </c>
      <c r="CL98" s="1268">
        <v>5.1018608280400607E-3</v>
      </c>
      <c r="CM98" s="1268">
        <v>2.0426946963692932E-2</v>
      </c>
      <c r="CO98" s="2039">
        <f t="shared" si="70"/>
        <v>0.70810333602353981</v>
      </c>
    </row>
    <row r="99" spans="1:93" ht="13.5" customHeight="1" x14ac:dyDescent="0.25">
      <c r="A99" s="243" t="s">
        <v>234</v>
      </c>
      <c r="B99" s="373" t="s">
        <v>108</v>
      </c>
      <c r="C99" s="93" t="s">
        <v>899</v>
      </c>
      <c r="D99" s="117" t="s">
        <v>244</v>
      </c>
      <c r="E99" s="117"/>
      <c r="F99" s="132">
        <v>101</v>
      </c>
      <c r="G99" s="118" t="s">
        <v>228</v>
      </c>
      <c r="H99" s="199">
        <v>251</v>
      </c>
      <c r="I99" s="200">
        <v>40429.354166666664</v>
      </c>
      <c r="J99" s="132"/>
      <c r="K99" s="132">
        <v>0</v>
      </c>
      <c r="L99" s="301">
        <v>1.48</v>
      </c>
      <c r="M99" s="132">
        <v>60</v>
      </c>
      <c r="N99" s="132">
        <v>11</v>
      </c>
      <c r="O99" s="132">
        <v>8</v>
      </c>
      <c r="P99" s="132" t="s">
        <v>97</v>
      </c>
      <c r="Q99" s="132" t="s">
        <v>229</v>
      </c>
      <c r="R99" s="132">
        <v>29.428571428571427</v>
      </c>
      <c r="S99" s="132" t="s">
        <v>236</v>
      </c>
      <c r="T99" s="132">
        <v>90</v>
      </c>
      <c r="U99" s="132" t="s">
        <v>97</v>
      </c>
      <c r="V99" s="132" t="s">
        <v>98</v>
      </c>
      <c r="W99" s="132" t="s">
        <v>98</v>
      </c>
      <c r="X99" s="132" t="s">
        <v>97</v>
      </c>
      <c r="Y99" s="132" t="s">
        <v>97</v>
      </c>
      <c r="Z99" s="132" t="s">
        <v>98</v>
      </c>
      <c r="AA99" s="132">
        <v>10</v>
      </c>
      <c r="AB99" s="132" t="s">
        <v>98</v>
      </c>
      <c r="AC99" s="203">
        <v>3.852706928546E-2</v>
      </c>
      <c r="AD99" s="203"/>
      <c r="AE99" s="132">
        <v>58</v>
      </c>
      <c r="AF99" s="132">
        <v>480</v>
      </c>
      <c r="AG99" s="132">
        <v>0</v>
      </c>
      <c r="AH99" s="132" t="s">
        <v>97</v>
      </c>
      <c r="AI99" s="132" t="s">
        <v>98</v>
      </c>
      <c r="AJ99" s="132" t="s">
        <v>98</v>
      </c>
      <c r="AK99" s="132" t="s">
        <v>97</v>
      </c>
      <c r="AL99" s="132" t="s">
        <v>97</v>
      </c>
      <c r="AM99" s="132" t="s">
        <v>98</v>
      </c>
      <c r="AN99" s="1020">
        <f>AC99</f>
        <v>3.852706928546E-2</v>
      </c>
      <c r="AO99" s="132"/>
      <c r="AP99" s="132"/>
      <c r="AQ99" s="133"/>
      <c r="AR99" s="133">
        <v>2.7684004999999998</v>
      </c>
      <c r="AS99" s="133">
        <v>0</v>
      </c>
      <c r="AT99" s="133">
        <v>0</v>
      </c>
      <c r="AU99" s="133">
        <v>0.24699400000000002</v>
      </c>
      <c r="AV99" s="133">
        <v>3.4469605E-2</v>
      </c>
      <c r="AW99" s="133">
        <v>5.080413000000001</v>
      </c>
      <c r="AX99" s="133">
        <v>4.7153630000000009</v>
      </c>
      <c r="AY99" s="133">
        <v>7657.5</v>
      </c>
      <c r="AZ99" s="133">
        <v>0.31900019999999996</v>
      </c>
      <c r="BA99" s="133">
        <v>9.0896630000000006E-2</v>
      </c>
      <c r="BB99" s="133">
        <v>18.921150000000001</v>
      </c>
      <c r="BC99" s="306">
        <f t="shared" si="89"/>
        <v>0.3650500000000001</v>
      </c>
      <c r="BD99" s="307">
        <f t="shared" si="90"/>
        <v>277645.73872056679</v>
      </c>
      <c r="BE99" s="308">
        <f t="shared" si="91"/>
        <v>62.00566341405532</v>
      </c>
      <c r="BF99" s="308">
        <f t="shared" si="92"/>
        <v>0.21252439500000003</v>
      </c>
      <c r="BG99" s="308">
        <f t="shared" si="93"/>
        <v>5.7025892499999987E-2</v>
      </c>
      <c r="BH99" s="309">
        <f t="shared" si="94"/>
        <v>8.5145175000000002</v>
      </c>
      <c r="BI99" s="310">
        <f t="shared" si="95"/>
        <v>0.22332654446557226</v>
      </c>
      <c r="BJ99" s="310">
        <f t="shared" si="96"/>
        <v>0.34551005269730162</v>
      </c>
      <c r="BK99" s="310">
        <f t="shared" si="97"/>
        <v>0.42975492125493081</v>
      </c>
      <c r="BL99" s="311">
        <f t="shared" si="98"/>
        <v>3.7268052402687091</v>
      </c>
      <c r="BM99" s="311">
        <f t="shared" si="99"/>
        <v>1.9359452843564022</v>
      </c>
      <c r="BN99" s="312">
        <f t="shared" si="100"/>
        <v>0.17954783605894736</v>
      </c>
      <c r="BO99" s="307">
        <f t="shared" si="101"/>
        <v>277645.73872056679</v>
      </c>
      <c r="BP99" s="307">
        <f t="shared" si="102"/>
        <v>273074.34247199545</v>
      </c>
      <c r="BQ99" s="307">
        <f t="shared" si="103"/>
        <v>259686.61104533699</v>
      </c>
      <c r="BR99" s="309">
        <f t="shared" si="104"/>
        <v>62.00566341405532</v>
      </c>
      <c r="BS99" s="313">
        <f t="shared" si="105"/>
        <v>8.1028589185829725E-2</v>
      </c>
      <c r="BT99" s="306">
        <f>VLOOKUP($B99,'SAME R Results'!$AA$146:$AB$150,2)</f>
        <v>0.45</v>
      </c>
      <c r="BU99" s="983">
        <f t="shared" si="67"/>
        <v>1</v>
      </c>
      <c r="BV99" s="983">
        <f t="shared" si="68"/>
        <v>1</v>
      </c>
      <c r="BW99" s="314">
        <f>VLOOKUP($B99,'SAME R Results'!$AA$146:$AC$150,3)</f>
        <v>1.42</v>
      </c>
      <c r="BX99" s="1052"/>
      <c r="BY99" s="1047"/>
      <c r="BZ99" s="1077">
        <v>578.19370520881728</v>
      </c>
      <c r="CA99" s="1783">
        <v>1.2966666666666127</v>
      </c>
      <c r="CB99" s="456" t="s">
        <v>646</v>
      </c>
      <c r="CC99" s="456">
        <v>251</v>
      </c>
      <c r="CD99" s="744">
        <f t="shared" si="69"/>
        <v>3.9398795629821695E-2</v>
      </c>
      <c r="CI99" s="1268">
        <v>99</v>
      </c>
      <c r="CJ99" s="1268" t="s">
        <v>108</v>
      </c>
      <c r="CK99" s="1268">
        <v>0.22332654446557226</v>
      </c>
      <c r="CL99" s="1268">
        <v>2.4960239379389383E-2</v>
      </c>
      <c r="CM99" s="1268">
        <v>4.3284807245664844E-2</v>
      </c>
      <c r="CO99" s="2039">
        <f t="shared" si="70"/>
        <v>0.86044355328469524</v>
      </c>
    </row>
    <row r="100" spans="1:93" ht="13.5" customHeight="1" x14ac:dyDescent="0.25">
      <c r="A100" s="243" t="s">
        <v>234</v>
      </c>
      <c r="B100" s="373" t="s">
        <v>108</v>
      </c>
      <c r="C100" s="93" t="str">
        <f>C99</f>
        <v>K12</v>
      </c>
      <c r="D100" s="117" t="s">
        <v>441</v>
      </c>
      <c r="E100" s="118"/>
      <c r="F100" s="902" t="s">
        <v>245</v>
      </c>
      <c r="G100" s="118" t="s">
        <v>432</v>
      </c>
      <c r="H100" s="199">
        <v>251</v>
      </c>
      <c r="I100" s="200">
        <v>40429.354166666664</v>
      </c>
      <c r="J100" s="120"/>
      <c r="K100" s="120">
        <v>0</v>
      </c>
      <c r="L100" s="301">
        <v>1.48</v>
      </c>
      <c r="M100" s="133"/>
      <c r="N100" s="133"/>
      <c r="O100" s="120"/>
      <c r="P100" s="120"/>
      <c r="Q100" s="120"/>
      <c r="R100" s="132">
        <v>560.57142857142856</v>
      </c>
      <c r="S100" s="120"/>
      <c r="T100" s="120"/>
      <c r="U100" s="306" t="s">
        <v>97</v>
      </c>
      <c r="V100" s="306" t="s">
        <v>98</v>
      </c>
      <c r="W100" s="374" t="s">
        <v>98</v>
      </c>
      <c r="X100" s="374" t="s">
        <v>97</v>
      </c>
      <c r="Y100" s="132" t="s">
        <v>97</v>
      </c>
      <c r="Z100" s="306" t="s">
        <v>98</v>
      </c>
      <c r="AA100" s="306">
        <v>10</v>
      </c>
      <c r="AB100" s="306" t="s">
        <v>98</v>
      </c>
      <c r="AC100" s="203">
        <v>3.852706928546E-2</v>
      </c>
      <c r="AD100" s="1987"/>
      <c r="AE100" s="120"/>
      <c r="AF100" s="120"/>
      <c r="AG100" s="120"/>
      <c r="AH100" s="120"/>
      <c r="AI100" s="120"/>
      <c r="AJ100" s="120"/>
      <c r="AK100" s="120"/>
      <c r="AL100" s="120"/>
      <c r="AM100" s="120"/>
      <c r="AN100" s="1008"/>
      <c r="AO100" s="133"/>
      <c r="AP100" s="133">
        <v>90</v>
      </c>
      <c r="AQ100" s="133"/>
      <c r="AR100" s="133">
        <v>2.4593499999999997</v>
      </c>
      <c r="AS100" s="133">
        <v>0</v>
      </c>
      <c r="AT100" s="133">
        <v>0</v>
      </c>
      <c r="AU100" s="133">
        <v>0.24140934999999999</v>
      </c>
      <c r="AV100" s="133">
        <v>2.7633670000000006E-2</v>
      </c>
      <c r="AW100" s="133">
        <v>5.0475170000000009</v>
      </c>
      <c r="AX100" s="133">
        <v>4.6985919999999997</v>
      </c>
      <c r="AY100" s="133">
        <v>6987.5</v>
      </c>
      <c r="AZ100" s="133">
        <v>0.31419369999999991</v>
      </c>
      <c r="BA100" s="133">
        <v>7.9284674999999999E-2</v>
      </c>
      <c r="BB100" s="133">
        <v>18.121100000000002</v>
      </c>
      <c r="BC100" s="306">
        <f t="shared" si="89"/>
        <v>0.34892500000000126</v>
      </c>
      <c r="BD100" s="307">
        <f t="shared" si="90"/>
        <v>253109.83922102317</v>
      </c>
      <c r="BE100" s="308">
        <f t="shared" si="91"/>
        <v>59.146924907156333</v>
      </c>
      <c r="BF100" s="308">
        <f t="shared" si="92"/>
        <v>0.21377568</v>
      </c>
      <c r="BG100" s="308">
        <f t="shared" si="93"/>
        <v>5.8727256249999978E-2</v>
      </c>
      <c r="BH100" s="309">
        <f t="shared" si="94"/>
        <v>8.1544950000000007</v>
      </c>
      <c r="BI100" s="310">
        <f t="shared" si="95"/>
        <v>0.23368086001393035</v>
      </c>
      <c r="BJ100" s="310">
        <f t="shared" si="96"/>
        <v>0.35123708057095632</v>
      </c>
      <c r="BK100" s="310">
        <f t="shared" si="97"/>
        <v>0.43061481457358103</v>
      </c>
      <c r="BL100" s="311">
        <f t="shared" si="98"/>
        <v>3.6401441792200204</v>
      </c>
      <c r="BM100" s="311">
        <f t="shared" si="99"/>
        <v>1.8933755883208117</v>
      </c>
      <c r="BN100" s="312">
        <f t="shared" si="100"/>
        <v>0.19060510757829099</v>
      </c>
      <c r="BO100" s="307">
        <f t="shared" si="101"/>
        <v>253109.83922102317</v>
      </c>
      <c r="BP100" s="307">
        <f t="shared" si="102"/>
        <v>248938.42148848745</v>
      </c>
      <c r="BQ100" s="307">
        <f t="shared" si="103"/>
        <v>236843.57713898845</v>
      </c>
      <c r="BR100" s="309">
        <f t="shared" si="104"/>
        <v>59.146924907156333</v>
      </c>
      <c r="BS100" s="313">
        <f t="shared" si="105"/>
        <v>7.7449391813904214E-2</v>
      </c>
      <c r="BT100" s="306">
        <f>VLOOKUP($B100,'SAME R Results'!$AA$146:$AB$150,2)</f>
        <v>0.45</v>
      </c>
      <c r="BU100" s="983">
        <f t="shared" si="67"/>
        <v>1</v>
      </c>
      <c r="BV100" s="983">
        <f t="shared" si="68"/>
        <v>1</v>
      </c>
      <c r="BW100" s="314">
        <f>VLOOKUP($B100,'SAME R Results'!$AA$146:$AC$150,3)</f>
        <v>1.42</v>
      </c>
      <c r="BX100" s="1052"/>
      <c r="BY100" s="1047"/>
      <c r="BZ100" s="1077">
        <v>578.19370520881728</v>
      </c>
      <c r="CA100" s="1782">
        <f>CA99</f>
        <v>1.2966666666666127</v>
      </c>
      <c r="CD100" s="744">
        <f t="shared" si="69"/>
        <v>3.7732881748073557E-2</v>
      </c>
      <c r="CI100" s="1268">
        <v>100</v>
      </c>
      <c r="CJ100" s="1268" t="s">
        <v>108</v>
      </c>
      <c r="CK100" s="1268">
        <v>0.23368086001393035</v>
      </c>
      <c r="CL100" s="1268">
        <v>2.6215685949896341E-2</v>
      </c>
      <c r="CM100" s="1268">
        <v>4.2021161295630868E-2</v>
      </c>
      <c r="CO100" s="2039">
        <f t="shared" si="70"/>
        <v>0.88553189841238544</v>
      </c>
    </row>
    <row r="101" spans="1:93" ht="13.5" customHeight="1" x14ac:dyDescent="0.25">
      <c r="A101" s="243" t="s">
        <v>234</v>
      </c>
      <c r="B101" s="373" t="s">
        <v>108</v>
      </c>
      <c r="C101" s="93" t="s">
        <v>900</v>
      </c>
      <c r="D101" s="117" t="s">
        <v>246</v>
      </c>
      <c r="E101" s="117"/>
      <c r="F101" s="132">
        <v>102</v>
      </c>
      <c r="G101" s="118" t="s">
        <v>228</v>
      </c>
      <c r="H101" s="199">
        <v>251</v>
      </c>
      <c r="I101" s="200">
        <v>40429.354166666664</v>
      </c>
      <c r="J101" s="132"/>
      <c r="K101" s="132">
        <v>0</v>
      </c>
      <c r="L101" s="301">
        <v>1.48</v>
      </c>
      <c r="M101" s="132">
        <v>120</v>
      </c>
      <c r="N101" s="132">
        <v>11</v>
      </c>
      <c r="O101" s="132">
        <v>8</v>
      </c>
      <c r="P101" s="132" t="s">
        <v>97</v>
      </c>
      <c r="Q101" s="132" t="s">
        <v>229</v>
      </c>
      <c r="R101" s="132">
        <v>27.571428571428573</v>
      </c>
      <c r="S101" s="132" t="s">
        <v>229</v>
      </c>
      <c r="T101" s="132"/>
      <c r="U101" s="132" t="s">
        <v>97</v>
      </c>
      <c r="V101" s="132" t="s">
        <v>98</v>
      </c>
      <c r="W101" s="132" t="s">
        <v>98</v>
      </c>
      <c r="X101" s="132" t="s">
        <v>97</v>
      </c>
      <c r="Y101" s="132" t="s">
        <v>97</v>
      </c>
      <c r="Z101" s="132" t="s">
        <v>98</v>
      </c>
      <c r="AA101" s="132">
        <v>10</v>
      </c>
      <c r="AB101" s="132" t="s">
        <v>98</v>
      </c>
      <c r="AC101" s="203">
        <v>3.852706928546E-2</v>
      </c>
      <c r="AD101" s="203"/>
      <c r="AE101" s="132">
        <v>58</v>
      </c>
      <c r="AF101" s="132">
        <v>480</v>
      </c>
      <c r="AG101" s="132">
        <v>0</v>
      </c>
      <c r="AH101" s="132" t="s">
        <v>97</v>
      </c>
      <c r="AI101" s="132" t="s">
        <v>98</v>
      </c>
      <c r="AJ101" s="132" t="s">
        <v>98</v>
      </c>
      <c r="AK101" s="132" t="s">
        <v>97</v>
      </c>
      <c r="AL101" s="132" t="s">
        <v>97</v>
      </c>
      <c r="AM101" s="132" t="s">
        <v>98</v>
      </c>
      <c r="AN101" s="1020">
        <f>AC101</f>
        <v>3.852706928546E-2</v>
      </c>
      <c r="AO101" s="132"/>
      <c r="AP101" s="132"/>
      <c r="AQ101" s="133"/>
      <c r="AR101" s="133">
        <v>5.4696210000000018</v>
      </c>
      <c r="AS101" s="133">
        <v>0</v>
      </c>
      <c r="AT101" s="133">
        <v>0</v>
      </c>
      <c r="AU101" s="133">
        <v>0.5754089</v>
      </c>
      <c r="AV101" s="133">
        <v>4.9285889999999999E-2</v>
      </c>
      <c r="AW101" s="133">
        <v>5.1784979999999994</v>
      </c>
      <c r="AX101" s="133">
        <v>4.7215885000000002</v>
      </c>
      <c r="AY101" s="133">
        <v>7124.5</v>
      </c>
      <c r="AZ101" s="133">
        <v>0.67291259999999997</v>
      </c>
      <c r="BA101" s="133">
        <v>0.10229490999999999</v>
      </c>
      <c r="BB101" s="133">
        <v>38.379599999999996</v>
      </c>
      <c r="BC101" s="306">
        <f t="shared" si="89"/>
        <v>0.45690949999999919</v>
      </c>
      <c r="BD101" s="307">
        <f t="shared" si="90"/>
        <v>258123.09072398374</v>
      </c>
      <c r="BE101" s="308">
        <f t="shared" si="91"/>
        <v>78.526166726178445</v>
      </c>
      <c r="BF101" s="308">
        <f t="shared" si="92"/>
        <v>0.52612301000000006</v>
      </c>
      <c r="BG101" s="308">
        <f t="shared" si="93"/>
        <v>0.14265442249999999</v>
      </c>
      <c r="BH101" s="309">
        <f t="shared" si="94"/>
        <v>17.270820000000001</v>
      </c>
      <c r="BI101" s="310">
        <f t="shared" si="95"/>
        <v>0.30421984529136165</v>
      </c>
      <c r="BJ101" s="310">
        <f t="shared" si="96"/>
        <v>0.44812555565829937</v>
      </c>
      <c r="BK101" s="310">
        <f t="shared" si="97"/>
        <v>0.54388339111082307</v>
      </c>
      <c r="BL101" s="311">
        <f t="shared" si="98"/>
        <v>3.6880946330282898</v>
      </c>
      <c r="BM101" s="311">
        <f t="shared" si="99"/>
        <v>1.8633066199621118</v>
      </c>
      <c r="BN101" s="312">
        <f t="shared" si="100"/>
        <v>0.25065793411164244</v>
      </c>
      <c r="BO101" s="307">
        <f t="shared" si="101"/>
        <v>258123.09072398374</v>
      </c>
      <c r="BP101" s="307">
        <f t="shared" si="102"/>
        <v>253869.88633966167</v>
      </c>
      <c r="BQ101" s="307">
        <f t="shared" si="103"/>
        <v>241512.57084487329</v>
      </c>
      <c r="BR101" s="309">
        <f t="shared" si="104"/>
        <v>78.526166726178445</v>
      </c>
      <c r="BS101" s="313">
        <f t="shared" si="105"/>
        <v>0.10141825002219639</v>
      </c>
      <c r="BT101" s="306">
        <f>VLOOKUP($B101,'SAME R Results'!$AA$146:$AB$150,2)</f>
        <v>0.45</v>
      </c>
      <c r="BU101" s="983">
        <f t="shared" si="67"/>
        <v>1</v>
      </c>
      <c r="BV101" s="983">
        <f t="shared" si="68"/>
        <v>1</v>
      </c>
      <c r="BW101" s="314">
        <f>VLOOKUP($B101,'SAME R Results'!$AA$146:$AC$150,3)</f>
        <v>1.42</v>
      </c>
      <c r="BX101" s="1052"/>
      <c r="BY101" s="1047"/>
      <c r="BZ101" s="1077">
        <v>578.7984573834824</v>
      </c>
      <c r="CA101" s="1783">
        <v>1.4366666666666417</v>
      </c>
      <c r="CB101" s="456" t="s">
        <v>647</v>
      </c>
      <c r="CC101" s="456">
        <v>251</v>
      </c>
      <c r="CD101" s="744">
        <f t="shared" si="69"/>
        <v>7.2128714617170631E-2</v>
      </c>
      <c r="CI101" s="1268">
        <v>101</v>
      </c>
      <c r="CJ101" s="1268" t="s">
        <v>108</v>
      </c>
      <c r="CK101" s="1268">
        <v>0.30421984529136165</v>
      </c>
      <c r="CL101" s="1268">
        <v>3.0463116979969684E-2</v>
      </c>
      <c r="CM101" s="1268">
        <v>3.9727881450433204E-2</v>
      </c>
      <c r="CO101" s="2039">
        <f t="shared" si="70"/>
        <v>0.91434631963461122</v>
      </c>
    </row>
    <row r="102" spans="1:93" ht="13.5" customHeight="1" thickBot="1" x14ac:dyDescent="0.3">
      <c r="A102" s="259" t="s">
        <v>234</v>
      </c>
      <c r="B102" s="377" t="s">
        <v>108</v>
      </c>
      <c r="C102" s="93" t="str">
        <f>C101</f>
        <v>K13</v>
      </c>
      <c r="D102" s="147" t="s">
        <v>442</v>
      </c>
      <c r="E102" s="291"/>
      <c r="F102" s="903" t="s">
        <v>247</v>
      </c>
      <c r="G102" s="118" t="s">
        <v>432</v>
      </c>
      <c r="H102" s="218">
        <v>251</v>
      </c>
      <c r="I102" s="219">
        <v>40429.354166666664</v>
      </c>
      <c r="J102" s="146"/>
      <c r="K102" s="146">
        <v>0</v>
      </c>
      <c r="L102" s="301">
        <v>1.48</v>
      </c>
      <c r="M102" s="146"/>
      <c r="N102" s="146"/>
      <c r="O102" s="145"/>
      <c r="P102" s="145"/>
      <c r="Q102" s="145"/>
      <c r="R102" s="132">
        <v>562.71428571428567</v>
      </c>
      <c r="S102" s="145"/>
      <c r="T102" s="145"/>
      <c r="U102" s="292" t="s">
        <v>97</v>
      </c>
      <c r="V102" s="292" t="s">
        <v>98</v>
      </c>
      <c r="W102" s="1990" t="s">
        <v>98</v>
      </c>
      <c r="X102" s="1990" t="s">
        <v>97</v>
      </c>
      <c r="Y102" s="220" t="s">
        <v>97</v>
      </c>
      <c r="Z102" s="292" t="s">
        <v>98</v>
      </c>
      <c r="AA102" s="292">
        <v>10</v>
      </c>
      <c r="AB102" s="292" t="s">
        <v>98</v>
      </c>
      <c r="AC102" s="349">
        <v>3.852706928546E-2</v>
      </c>
      <c r="AD102" s="1988"/>
      <c r="AE102" s="145"/>
      <c r="AF102" s="145"/>
      <c r="AG102" s="145"/>
      <c r="AH102" s="145"/>
      <c r="AI102" s="145"/>
      <c r="AJ102" s="145"/>
      <c r="AK102" s="145"/>
      <c r="AL102" s="145"/>
      <c r="AM102" s="145"/>
      <c r="AN102" s="1009"/>
      <c r="AO102" s="146"/>
      <c r="AP102" s="146"/>
      <c r="AQ102" s="146"/>
      <c r="AR102" s="146">
        <v>5.1269247619047622</v>
      </c>
      <c r="AS102" s="146">
        <v>0</v>
      </c>
      <c r="AT102" s="146">
        <v>0</v>
      </c>
      <c r="AU102" s="146">
        <v>0.52292585714285722</v>
      </c>
      <c r="AV102" s="146">
        <v>3.4881599999999999E-2</v>
      </c>
      <c r="AW102" s="146">
        <v>5.1096040000000009</v>
      </c>
      <c r="AX102" s="146">
        <v>4.7008985000000001</v>
      </c>
      <c r="AY102" s="146">
        <v>5855.5</v>
      </c>
      <c r="AZ102" s="146">
        <v>0.59019538095238111</v>
      </c>
      <c r="BA102" s="146">
        <v>8.3618164999999994E-2</v>
      </c>
      <c r="BB102" s="146">
        <v>34.066571428571429</v>
      </c>
      <c r="BC102" s="292">
        <f>AW102-AX102</f>
        <v>0.40870550000000083</v>
      </c>
      <c r="BD102" s="317">
        <f>BO102</f>
        <v>211761.04779864493</v>
      </c>
      <c r="BE102" s="318">
        <f>BR102</f>
        <v>69.806300393142521</v>
      </c>
      <c r="BF102" s="318">
        <f t="shared" si="92"/>
        <v>0.48804425714285721</v>
      </c>
      <c r="BG102" s="318">
        <f t="shared" si="93"/>
        <v>0.12664430398809529</v>
      </c>
      <c r="BH102" s="319">
        <f t="shared" si="94"/>
        <v>15.329957142857143</v>
      </c>
      <c r="BI102" s="320">
        <f>BE102/BD102*1000</f>
        <v>0.32964655737592746</v>
      </c>
      <c r="BJ102" s="320">
        <f t="shared" si="96"/>
        <v>0.460047454751769</v>
      </c>
      <c r="BK102" s="320">
        <f t="shared" si="97"/>
        <v>0.54347513127025915</v>
      </c>
      <c r="BL102" s="321">
        <f>BF102/BG102</f>
        <v>3.8536613315726695</v>
      </c>
      <c r="BM102" s="321">
        <f>EXP((LN(BJ102/BI102))^0.5)</f>
        <v>1.7812740254848882</v>
      </c>
      <c r="BN102" s="322">
        <f t="shared" si="100"/>
        <v>0.27904323668687664</v>
      </c>
      <c r="BO102" s="317">
        <f t="shared" si="101"/>
        <v>211761.04779864493</v>
      </c>
      <c r="BP102" s="317">
        <f t="shared" si="102"/>
        <v>208265.41466335149</v>
      </c>
      <c r="BQ102" s="317">
        <f t="shared" si="103"/>
        <v>198302.02431549371</v>
      </c>
      <c r="BR102" s="319">
        <f>$AF$149*(BS102*(2-BS102)/(1-BS102))</f>
        <v>69.806300393142521</v>
      </c>
      <c r="BS102" s="323">
        <f>BC102/$AF$147</f>
        <v>9.0718614045991477E-2</v>
      </c>
      <c r="BT102" s="292">
        <f>VLOOKUP($B102,'SAME R Results'!$AA$146:$AB$150,2)</f>
        <v>0.45</v>
      </c>
      <c r="BU102" s="984">
        <f t="shared" si="67"/>
        <v>1</v>
      </c>
      <c r="BV102" s="984">
        <f t="shared" si="68"/>
        <v>1</v>
      </c>
      <c r="BW102" s="324">
        <f>VLOOKUP($B102,'SAME R Results'!$AA$146:$AC$150,3)</f>
        <v>1.42</v>
      </c>
      <c r="BX102" s="1052"/>
      <c r="BY102" s="1047"/>
      <c r="BZ102" s="1077">
        <v>578.7984573834824</v>
      </c>
      <c r="CA102" s="1454">
        <f>CA101</f>
        <v>1.4366666666666417</v>
      </c>
      <c r="CB102" s="1082"/>
      <c r="CC102" s="1082"/>
      <c r="CD102" s="744">
        <f t="shared" si="69"/>
        <v>6.402302287040218E-2</v>
      </c>
      <c r="CI102" s="1268">
        <v>102</v>
      </c>
      <c r="CJ102" s="1268" t="s">
        <v>108</v>
      </c>
      <c r="CK102" s="1268">
        <v>0.32964655737592746</v>
      </c>
      <c r="CL102" s="1268">
        <v>3.1835983140387124E-2</v>
      </c>
      <c r="CM102" s="1268">
        <v>4.0362711070848795E-2</v>
      </c>
      <c r="CO102" s="2039">
        <f t="shared" si="70"/>
        <v>0.93329532375663193</v>
      </c>
    </row>
    <row r="103" spans="1:93" ht="13.5" customHeight="1" thickBot="1" x14ac:dyDescent="0.3">
      <c r="A103" s="384"/>
      <c r="B103" s="385"/>
      <c r="C103" s="386"/>
      <c r="D103" s="385"/>
      <c r="E103" s="386"/>
      <c r="F103" s="905"/>
      <c r="G103" s="387"/>
      <c r="H103" s="388"/>
      <c r="I103" s="389"/>
      <c r="J103" s="388"/>
      <c r="K103" s="388"/>
      <c r="L103" s="388"/>
      <c r="M103" s="388"/>
      <c r="N103" s="388"/>
      <c r="O103" s="384"/>
      <c r="P103" s="384"/>
      <c r="Q103" s="384"/>
      <c r="R103" s="384"/>
      <c r="S103" s="384"/>
      <c r="T103" s="384"/>
      <c r="U103" s="399"/>
      <c r="V103" s="399"/>
      <c r="W103" s="390"/>
      <c r="X103" s="390"/>
      <c r="Y103" s="390"/>
      <c r="Z103" s="399"/>
      <c r="AA103" s="399"/>
      <c r="AB103" s="399"/>
      <c r="AC103" s="391"/>
      <c r="AD103" s="1991"/>
      <c r="AE103" s="384"/>
      <c r="AF103" s="384"/>
      <c r="AG103" s="384"/>
      <c r="AH103" s="384"/>
      <c r="AI103" s="384"/>
      <c r="AJ103" s="384"/>
      <c r="AK103" s="384"/>
      <c r="AL103" s="384"/>
      <c r="AM103" s="384"/>
      <c r="AN103" s="1022"/>
      <c r="AO103" s="388"/>
      <c r="AP103" s="388"/>
      <c r="AQ103" s="388"/>
      <c r="AR103" s="388"/>
      <c r="AS103" s="388"/>
      <c r="AT103" s="388"/>
      <c r="AU103" s="388"/>
      <c r="AV103" s="388"/>
      <c r="AW103" s="388"/>
      <c r="AX103" s="388"/>
      <c r="AY103" s="388"/>
      <c r="AZ103" s="388"/>
      <c r="BA103" s="388"/>
      <c r="BB103" s="388"/>
      <c r="BC103" s="390"/>
      <c r="BD103" s="392"/>
      <c r="BE103" s="393"/>
      <c r="BF103" s="393"/>
      <c r="BG103" s="393"/>
      <c r="BH103" s="394"/>
      <c r="BI103" s="395"/>
      <c r="BJ103" s="395"/>
      <c r="BK103" s="395"/>
      <c r="BL103" s="394"/>
      <c r="BM103" s="394"/>
      <c r="BN103" s="396"/>
      <c r="BO103" s="392"/>
      <c r="BP103" s="392"/>
      <c r="BQ103" s="392"/>
      <c r="BR103" s="397"/>
      <c r="BS103" s="398"/>
      <c r="BT103" s="399"/>
      <c r="BU103" s="982"/>
      <c r="BV103" s="982"/>
      <c r="BW103" s="399"/>
      <c r="BX103" s="1052"/>
      <c r="BY103" s="1047"/>
      <c r="BZ103" s="1084"/>
      <c r="CA103" s="1454"/>
      <c r="CB103" s="1082"/>
      <c r="CC103" s="1082"/>
      <c r="CD103" s="744"/>
      <c r="CO103" s="2039" t="e">
        <f t="shared" si="70"/>
        <v>#DIV/0!</v>
      </c>
    </row>
    <row r="104" spans="1:93" ht="13.5" customHeight="1" thickBot="1" x14ac:dyDescent="0.3">
      <c r="A104" s="367" t="s">
        <v>248</v>
      </c>
      <c r="B104" s="61" t="s">
        <v>92</v>
      </c>
      <c r="C104" s="66" t="s">
        <v>901</v>
      </c>
      <c r="D104" s="184" t="s">
        <v>249</v>
      </c>
      <c r="E104" s="276"/>
      <c r="F104" s="906">
        <v>103</v>
      </c>
      <c r="G104" s="276" t="s">
        <v>250</v>
      </c>
      <c r="H104" s="186">
        <v>252</v>
      </c>
      <c r="I104" s="400">
        <v>40430.305555555555</v>
      </c>
      <c r="J104" s="188"/>
      <c r="K104" s="188">
        <v>1</v>
      </c>
      <c r="L104" s="299">
        <v>1.35</v>
      </c>
      <c r="M104" s="188">
        <v>60</v>
      </c>
      <c r="N104" s="188">
        <v>11</v>
      </c>
      <c r="O104" s="188">
        <v>8</v>
      </c>
      <c r="P104" s="188" t="s">
        <v>97</v>
      </c>
      <c r="Q104" s="188" t="s">
        <v>229</v>
      </c>
      <c r="R104" s="132">
        <v>47.714285714285715</v>
      </c>
      <c r="S104" s="188"/>
      <c r="T104" s="188"/>
      <c r="U104" s="188" t="s">
        <v>97</v>
      </c>
      <c r="V104" s="188" t="s">
        <v>98</v>
      </c>
      <c r="W104" s="188" t="s">
        <v>98</v>
      </c>
      <c r="X104" s="188" t="s">
        <v>98</v>
      </c>
      <c r="Y104" s="188" t="s">
        <v>98</v>
      </c>
      <c r="Z104" s="188" t="s">
        <v>98</v>
      </c>
      <c r="AA104" s="188">
        <v>10</v>
      </c>
      <c r="AB104" s="188" t="s">
        <v>98</v>
      </c>
      <c r="AC104" s="401">
        <v>3.1809999999999998E-2</v>
      </c>
      <c r="AD104" s="191"/>
      <c r="AE104" s="188">
        <v>58</v>
      </c>
      <c r="AF104" s="188">
        <v>480</v>
      </c>
      <c r="AG104" s="188">
        <v>0</v>
      </c>
      <c r="AH104" s="188" t="s">
        <v>97</v>
      </c>
      <c r="AI104" s="188" t="s">
        <v>98</v>
      </c>
      <c r="AJ104" s="188" t="s">
        <v>98</v>
      </c>
      <c r="AK104" s="188" t="s">
        <v>98</v>
      </c>
      <c r="AL104" s="188" t="s">
        <v>98</v>
      </c>
      <c r="AM104" s="188" t="s">
        <v>98</v>
      </c>
      <c r="AN104" s="1020">
        <f>AC104</f>
        <v>3.1809999999999998E-2</v>
      </c>
      <c r="AO104" s="188"/>
      <c r="AP104" s="188"/>
      <c r="AQ104" s="195"/>
      <c r="AR104" s="195">
        <v>6.2606215000000001</v>
      </c>
      <c r="AS104" s="195">
        <v>0</v>
      </c>
      <c r="AT104" s="195">
        <v>0</v>
      </c>
      <c r="AU104" s="195">
        <v>1.8158734999999999</v>
      </c>
      <c r="AV104" s="195">
        <v>2.6916505E-2</v>
      </c>
      <c r="AW104" s="195">
        <v>5.3931425000000006</v>
      </c>
      <c r="AX104" s="195">
        <v>4.7072904999999992</v>
      </c>
      <c r="AY104" s="195">
        <v>7112.5</v>
      </c>
      <c r="AZ104" s="195">
        <v>1.9678810000000002</v>
      </c>
      <c r="BA104" s="195">
        <v>7.2998055000000006E-2</v>
      </c>
      <c r="BB104" s="195">
        <v>71.238799999999998</v>
      </c>
      <c r="BC104" s="336">
        <f t="shared" ref="BC104:BC115" si="106">AW104-AX104</f>
        <v>0.68585200000000146</v>
      </c>
      <c r="BD104" s="337">
        <f t="shared" ref="BD104:BD115" si="107">BO104</f>
        <v>312096.9919050613</v>
      </c>
      <c r="BE104" s="338">
        <f t="shared" ref="BE104:BE115" si="108">BR104</f>
        <v>121.59461504277496</v>
      </c>
      <c r="BF104" s="338">
        <f t="shared" ref="BF104:BF115" si="109">(AU104-AV104)*BU104</f>
        <v>4.7561933868386106</v>
      </c>
      <c r="BG104" s="338">
        <f t="shared" ref="BG104:BG115" si="110">(AZ104-BA104)*BU104/4</f>
        <v>1.2594530999111959</v>
      </c>
      <c r="BH104" s="339">
        <f t="shared" ref="BH104:BH115" si="111">BB104*BV104*BT104</f>
        <v>103.66063754039537</v>
      </c>
      <c r="BI104" s="340">
        <f t="shared" ref="BI104:BI115" si="112">BE104/BD104*1000</f>
        <v>0.38960521311196605</v>
      </c>
      <c r="BJ104" s="340">
        <f t="shared" ref="BJ104:BJ115" si="113">10*(BH104/BD104*6/PI()/BW104)^(1/3)</f>
        <v>0.88994066860296439</v>
      </c>
      <c r="BK104" s="340">
        <f t="shared" ref="BK104:BK115" si="114">SQRT(6/PI()*BH104/BE104/BW104)</f>
        <v>1.3450214203787001</v>
      </c>
      <c r="BL104" s="341">
        <f t="shared" ref="BL104:BL115" si="115">BF104/BG104</f>
        <v>3.7763957920894158</v>
      </c>
      <c r="BM104" s="341">
        <f t="shared" ref="BM104:BM115" si="116">EXP((LN(BJ104/BI104))^0.5)</f>
        <v>2.4814842980856899</v>
      </c>
      <c r="BN104" s="342">
        <f t="shared" ref="BN104:BN115" si="117">BJ104/EXP(1.5*(LN(BM104))^2)</f>
        <v>0.25778438811066695</v>
      </c>
      <c r="BO104" s="337">
        <f t="shared" si="101"/>
        <v>312096.9919050613</v>
      </c>
      <c r="BP104" s="337">
        <f t="shared" si="102"/>
        <v>306954.34808236401</v>
      </c>
      <c r="BQ104" s="337">
        <f t="shared" si="103"/>
        <v>292015.52676045272</v>
      </c>
      <c r="BR104" s="339">
        <f t="shared" ref="BR104:BR115" si="118">$AF$149*(BS104*(2-BS104)/(1-BS104))</f>
        <v>121.59461504277496</v>
      </c>
      <c r="BS104" s="343">
        <f t="shared" ref="BS104:BS115" si="119">BC104/$AF$147</f>
        <v>0.1522356388173669</v>
      </c>
      <c r="BT104" s="336">
        <f>VLOOKUP($B104,'SAME R Results'!$AA$146:$AB$150,2)</f>
        <v>0.55000000000000004</v>
      </c>
      <c r="BU104" s="982">
        <f t="shared" si="67"/>
        <v>2.6586404257518836</v>
      </c>
      <c r="BV104" s="982">
        <f t="shared" si="68"/>
        <v>2.6456634086632915</v>
      </c>
      <c r="BW104" s="344">
        <f>VLOOKUP($B104,'SAME R Results'!$AA$146:$AC$150,3)</f>
        <v>0.9</v>
      </c>
      <c r="BX104" s="1052">
        <v>2.6586404257518836</v>
      </c>
      <c r="BY104" s="1047">
        <v>2.6456634086632915</v>
      </c>
      <c r="BZ104" s="1081">
        <v>381.50843411618837</v>
      </c>
      <c r="CA104" s="1783">
        <v>2.8599999999999737</v>
      </c>
      <c r="CB104" s="456" t="s">
        <v>648</v>
      </c>
      <c r="CC104" s="456">
        <v>252</v>
      </c>
      <c r="CD104" s="744">
        <f t="shared" si="69"/>
        <v>0.21746986896586643</v>
      </c>
      <c r="CI104" s="1268">
        <v>104</v>
      </c>
      <c r="CJ104" s="1268" t="s">
        <v>92</v>
      </c>
      <c r="CK104" s="1268">
        <v>0.38960521311196605</v>
      </c>
      <c r="CL104" s="1268">
        <v>4.5882347433809444E-2</v>
      </c>
      <c r="CM104" s="1268">
        <v>2.9279829758068268E-2</v>
      </c>
      <c r="CO104" s="2039">
        <f t="shared" si="70"/>
        <v>2.6192316738135175</v>
      </c>
    </row>
    <row r="105" spans="1:93" ht="13.5" customHeight="1" x14ac:dyDescent="0.25">
      <c r="A105" s="371" t="s">
        <v>248</v>
      </c>
      <c r="B105" s="215" t="s">
        <v>92</v>
      </c>
      <c r="C105" s="66" t="str">
        <f>C104</f>
        <v>S11</v>
      </c>
      <c r="D105" s="117" t="s">
        <v>443</v>
      </c>
      <c r="E105" s="118"/>
      <c r="F105" s="902" t="s">
        <v>251</v>
      </c>
      <c r="G105" s="118" t="s">
        <v>432</v>
      </c>
      <c r="H105" s="199">
        <v>252</v>
      </c>
      <c r="I105" s="405">
        <v>40430.305555555555</v>
      </c>
      <c r="J105" s="133"/>
      <c r="K105" s="133">
        <v>1</v>
      </c>
      <c r="L105" s="299">
        <v>1.35</v>
      </c>
      <c r="M105" s="133"/>
      <c r="N105" s="133"/>
      <c r="O105" s="120"/>
      <c r="P105" s="120"/>
      <c r="Q105" s="120"/>
      <c r="R105" s="132">
        <v>619</v>
      </c>
      <c r="S105" s="120"/>
      <c r="T105" s="120"/>
      <c r="U105" s="306" t="s">
        <v>97</v>
      </c>
      <c r="V105" s="306" t="s">
        <v>98</v>
      </c>
      <c r="W105" s="374" t="s">
        <v>98</v>
      </c>
      <c r="X105" s="374" t="s">
        <v>98</v>
      </c>
      <c r="Y105" s="403" t="s">
        <v>98</v>
      </c>
      <c r="Z105" s="306" t="s">
        <v>98</v>
      </c>
      <c r="AA105" s="306">
        <v>10</v>
      </c>
      <c r="AB105" s="306" t="s">
        <v>98</v>
      </c>
      <c r="AC105" s="404">
        <v>3.1809999999999998E-2</v>
      </c>
      <c r="AD105" s="1987"/>
      <c r="AE105" s="120"/>
      <c r="AF105" s="120"/>
      <c r="AG105" s="120"/>
      <c r="AH105" s="120"/>
      <c r="AI105" s="120"/>
      <c r="AJ105" s="120"/>
      <c r="AK105" s="120"/>
      <c r="AL105" s="120"/>
      <c r="AM105" s="120"/>
      <c r="AN105" s="1008"/>
      <c r="AO105" s="133"/>
      <c r="AP105" s="133"/>
      <c r="AQ105" s="133"/>
      <c r="AR105" s="133">
        <v>6.2601764999999991</v>
      </c>
      <c r="AS105" s="133">
        <v>0</v>
      </c>
      <c r="AT105" s="133">
        <v>0</v>
      </c>
      <c r="AU105" s="133">
        <v>1.852279</v>
      </c>
      <c r="AV105" s="133">
        <v>6.5734845E-2</v>
      </c>
      <c r="AW105" s="133">
        <v>5.3928839999999996</v>
      </c>
      <c r="AX105" s="133">
        <v>4.664061499999999</v>
      </c>
      <c r="AY105" s="133">
        <v>6686</v>
      </c>
      <c r="AZ105" s="133">
        <v>1.9778424999999995</v>
      </c>
      <c r="BA105" s="133">
        <v>0.11837764000000002</v>
      </c>
      <c r="BB105" s="133">
        <v>64.542350000000013</v>
      </c>
      <c r="BC105" s="306">
        <f t="shared" si="106"/>
        <v>0.72882250000000059</v>
      </c>
      <c r="BD105" s="307">
        <f t="shared" si="107"/>
        <v>293202.85419679346</v>
      </c>
      <c r="BE105" s="308">
        <f t="shared" si="108"/>
        <v>130.00855832868439</v>
      </c>
      <c r="BF105" s="308">
        <f t="shared" si="109"/>
        <v>4.7043451370904972</v>
      </c>
      <c r="BG105" s="308">
        <f t="shared" si="110"/>
        <v>1.2240901585401425</v>
      </c>
      <c r="BH105" s="309">
        <f t="shared" si="111"/>
        <v>93.025149253985816</v>
      </c>
      <c r="BI105" s="310">
        <f t="shared" si="112"/>
        <v>0.44340822903935495</v>
      </c>
      <c r="BJ105" s="310">
        <f t="shared" si="113"/>
        <v>0.87645646736377714</v>
      </c>
      <c r="BK105" s="310">
        <f t="shared" si="114"/>
        <v>1.2322353134698136</v>
      </c>
      <c r="BL105" s="311">
        <f t="shared" si="115"/>
        <v>3.8431361483217286</v>
      </c>
      <c r="BM105" s="311">
        <f t="shared" si="116"/>
        <v>2.2829472231124459</v>
      </c>
      <c r="BN105" s="312">
        <f t="shared" si="117"/>
        <v>0.31538457450106333</v>
      </c>
      <c r="BO105" s="307">
        <f t="shared" si="101"/>
        <v>293202.85419679346</v>
      </c>
      <c r="BP105" s="307">
        <f t="shared" si="102"/>
        <v>288368.58824269101</v>
      </c>
      <c r="BQ105" s="307">
        <f t="shared" si="103"/>
        <v>274415.21521534107</v>
      </c>
      <c r="BR105" s="309">
        <f t="shared" si="118"/>
        <v>130.00855832868439</v>
      </c>
      <c r="BS105" s="313">
        <f t="shared" si="119"/>
        <v>0.16177361715351163</v>
      </c>
      <c r="BT105" s="306">
        <f>VLOOKUP($B105,'SAME R Results'!$AA$146:$AB$150,2)</f>
        <v>0.55000000000000004</v>
      </c>
      <c r="BU105" s="983">
        <f t="shared" si="67"/>
        <v>2.633209553721048</v>
      </c>
      <c r="BV105" s="983">
        <f t="shared" si="68"/>
        <v>2.6205527844469079</v>
      </c>
      <c r="BW105" s="314">
        <f>VLOOKUP($B105,'SAME R Results'!$AA$146:$AC$150,3)</f>
        <v>0.9</v>
      </c>
      <c r="BX105" s="1054">
        <v>2.633209553721048</v>
      </c>
      <c r="BY105" s="1049">
        <v>2.6205527844469079</v>
      </c>
      <c r="BZ105" s="1081">
        <v>381.50843411618837</v>
      </c>
      <c r="CA105" s="1454">
        <f>CA104</f>
        <v>2.8599999999999737</v>
      </c>
      <c r="CB105" s="1082"/>
      <c r="CC105" s="1082"/>
      <c r="CD105" s="744">
        <f t="shared" si="69"/>
        <v>0.19515765577759445</v>
      </c>
      <c r="CI105" s="1268">
        <v>105</v>
      </c>
      <c r="CJ105" s="1268" t="s">
        <v>92</v>
      </c>
      <c r="CK105" s="1268">
        <v>0.44340822903935495</v>
      </c>
      <c r="CL105" s="1268">
        <v>5.0570680883792636E-2</v>
      </c>
      <c r="CM105" s="1268">
        <v>2.8532280276545557E-2</v>
      </c>
      <c r="CO105" s="2039">
        <f t="shared" si="70"/>
        <v>2.5397605528597458</v>
      </c>
    </row>
    <row r="106" spans="1:93" ht="13.5" customHeight="1" thickBot="1" x14ac:dyDescent="0.3">
      <c r="A106" s="371" t="s">
        <v>248</v>
      </c>
      <c r="B106" s="215" t="s">
        <v>92</v>
      </c>
      <c r="C106" s="93" t="s">
        <v>902</v>
      </c>
      <c r="D106" s="117" t="s">
        <v>252</v>
      </c>
      <c r="E106" s="117"/>
      <c r="F106" s="132">
        <v>104</v>
      </c>
      <c r="G106" s="118" t="s">
        <v>228</v>
      </c>
      <c r="H106" s="199">
        <v>252</v>
      </c>
      <c r="I106" s="405">
        <v>40430.305555555555</v>
      </c>
      <c r="J106" s="132"/>
      <c r="K106" s="132">
        <v>0</v>
      </c>
      <c r="L106" s="301">
        <v>1.35</v>
      </c>
      <c r="M106" s="132">
        <v>60</v>
      </c>
      <c r="N106" s="132">
        <v>11</v>
      </c>
      <c r="O106" s="132">
        <v>8</v>
      </c>
      <c r="P106" s="132" t="s">
        <v>97</v>
      </c>
      <c r="Q106" s="132" t="s">
        <v>229</v>
      </c>
      <c r="R106" s="132">
        <v>50.571428571428569</v>
      </c>
      <c r="S106" s="132"/>
      <c r="T106" s="132"/>
      <c r="U106" s="132" t="s">
        <v>97</v>
      </c>
      <c r="V106" s="132" t="s">
        <v>98</v>
      </c>
      <c r="W106" s="132" t="s">
        <v>98</v>
      </c>
      <c r="X106" s="132" t="s">
        <v>98</v>
      </c>
      <c r="Y106" s="403" t="s">
        <v>98</v>
      </c>
      <c r="Z106" s="132" t="s">
        <v>98</v>
      </c>
      <c r="AA106" s="132">
        <v>10</v>
      </c>
      <c r="AB106" s="132" t="s">
        <v>98</v>
      </c>
      <c r="AC106" s="404">
        <v>7.8816036857303803E-2</v>
      </c>
      <c r="AD106" s="203"/>
      <c r="AE106" s="132">
        <v>58</v>
      </c>
      <c r="AF106" s="132">
        <v>480</v>
      </c>
      <c r="AG106" s="132">
        <v>0</v>
      </c>
      <c r="AH106" s="132" t="s">
        <v>97</v>
      </c>
      <c r="AI106" s="132" t="s">
        <v>98</v>
      </c>
      <c r="AJ106" s="132" t="s">
        <v>98</v>
      </c>
      <c r="AK106" s="132" t="s">
        <v>98</v>
      </c>
      <c r="AL106" s="132" t="s">
        <v>98</v>
      </c>
      <c r="AM106" s="132" t="s">
        <v>98</v>
      </c>
      <c r="AN106" s="1020">
        <f>AC106</f>
        <v>7.8816036857303803E-2</v>
      </c>
      <c r="AO106" s="132"/>
      <c r="AP106" s="132"/>
      <c r="AQ106" s="133"/>
      <c r="AR106" s="133">
        <v>6.2529599999999999</v>
      </c>
      <c r="AS106" s="133">
        <v>0</v>
      </c>
      <c r="AT106" s="133">
        <v>0</v>
      </c>
      <c r="AU106" s="133">
        <v>2.3500999999999994</v>
      </c>
      <c r="AV106" s="133">
        <v>2.6077264999999999E-2</v>
      </c>
      <c r="AW106" s="133">
        <v>5.5471035000000004</v>
      </c>
      <c r="AX106" s="1997">
        <v>4.7081150000000012</v>
      </c>
      <c r="AY106" s="133">
        <v>9112</v>
      </c>
      <c r="AZ106" s="133">
        <v>2.6166071428571431</v>
      </c>
      <c r="BA106" s="133">
        <v>8.2000745000000014E-2</v>
      </c>
      <c r="BB106" s="133">
        <v>86.248199999999997</v>
      </c>
      <c r="BC106" s="306">
        <f t="shared" si="106"/>
        <v>0.83898849999999925</v>
      </c>
      <c r="BD106" s="307">
        <f t="shared" si="107"/>
        <v>161835.03759638718</v>
      </c>
      <c r="BE106" s="308">
        <f t="shared" si="108"/>
        <v>152.1066060136182</v>
      </c>
      <c r="BF106" s="308">
        <f t="shared" si="109"/>
        <v>6.7707304279384832</v>
      </c>
      <c r="BG106" s="308">
        <f t="shared" si="110"/>
        <v>1.8460594643041344</v>
      </c>
      <c r="BH106" s="309">
        <f t="shared" si="111"/>
        <v>137.42237072527996</v>
      </c>
      <c r="BI106" s="310">
        <f t="shared" si="112"/>
        <v>0.93988674067582656</v>
      </c>
      <c r="BJ106" s="310">
        <f t="shared" si="113"/>
        <v>1.2168804592172662</v>
      </c>
      <c r="BK106" s="310">
        <f t="shared" si="114"/>
        <v>1.3846312031976715</v>
      </c>
      <c r="BL106" s="311">
        <f t="shared" si="115"/>
        <v>3.6676664857546646</v>
      </c>
      <c r="BM106" s="311">
        <f t="shared" si="116"/>
        <v>1.6623278381210085</v>
      </c>
      <c r="BN106" s="312">
        <f t="shared" si="117"/>
        <v>0.82601764712833703</v>
      </c>
      <c r="BO106" s="307">
        <f t="shared" si="101"/>
        <v>161835.03759638718</v>
      </c>
      <c r="BP106" s="307">
        <f t="shared" si="102"/>
        <v>159175.98484067153</v>
      </c>
      <c r="BQ106" s="307">
        <f t="shared" si="103"/>
        <v>151220.56143952784</v>
      </c>
      <c r="BR106" s="309">
        <f t="shared" si="118"/>
        <v>152.1066060136182</v>
      </c>
      <c r="BS106" s="313">
        <f t="shared" si="119"/>
        <v>0.18622669359850821</v>
      </c>
      <c r="BT106" s="306">
        <f>VLOOKUP($B106,'SAME R Results'!$AA$146:$AB$150,2)</f>
        <v>0.55000000000000004</v>
      </c>
      <c r="BU106" s="983">
        <f t="shared" si="67"/>
        <v>2.9133666921457571</v>
      </c>
      <c r="BV106" s="983">
        <f t="shared" si="68"/>
        <v>2.8969747294916921</v>
      </c>
      <c r="BW106" s="314">
        <f>VLOOKUP($B106,'SAME R Results'!$AA$146:$AC$150,3)</f>
        <v>0.9</v>
      </c>
      <c r="BX106" s="1052">
        <v>2.9133666921457571</v>
      </c>
      <c r="BY106" s="1047">
        <v>2.8969747294916921</v>
      </c>
      <c r="BZ106" s="1077">
        <v>335.53181792685871</v>
      </c>
      <c r="CA106" s="1783">
        <v>3.9700000000001401</v>
      </c>
      <c r="CB106" s="456" t="s">
        <v>649</v>
      </c>
      <c r="CC106" s="456">
        <v>252</v>
      </c>
      <c r="CD106" s="744">
        <f t="shared" si="69"/>
        <v>0.207691240390844</v>
      </c>
      <c r="CI106" s="1268">
        <v>106</v>
      </c>
      <c r="CJ106" s="1268" t="s">
        <v>92</v>
      </c>
      <c r="CK106" s="1268">
        <v>0.93988674067582656</v>
      </c>
      <c r="CL106" s="1268">
        <v>4.9269492239176982E-2</v>
      </c>
      <c r="CM106" s="1268">
        <v>2.8432251960285537E-2</v>
      </c>
      <c r="CO106" s="2039">
        <f t="shared" si="70"/>
        <v>2.8810392868126824</v>
      </c>
    </row>
    <row r="107" spans="1:93" ht="13.5" customHeight="1" x14ac:dyDescent="0.25">
      <c r="A107" s="371" t="s">
        <v>248</v>
      </c>
      <c r="B107" s="215" t="s">
        <v>92</v>
      </c>
      <c r="C107" s="66" t="str">
        <f>C106</f>
        <v>S10</v>
      </c>
      <c r="D107" s="117" t="s">
        <v>444</v>
      </c>
      <c r="E107" s="117"/>
      <c r="F107" s="132" t="s">
        <v>449</v>
      </c>
      <c r="G107" s="118" t="s">
        <v>432</v>
      </c>
      <c r="H107" s="199">
        <v>252</v>
      </c>
      <c r="I107" s="405">
        <v>40430.305555555555</v>
      </c>
      <c r="J107" s="132"/>
      <c r="K107" s="132">
        <v>0</v>
      </c>
      <c r="L107" s="301">
        <v>1.35</v>
      </c>
      <c r="M107" s="132"/>
      <c r="N107" s="132"/>
      <c r="O107" s="132"/>
      <c r="P107" s="132"/>
      <c r="Q107" s="132"/>
      <c r="R107" s="132">
        <v>636.14285714285711</v>
      </c>
      <c r="S107" s="132"/>
      <c r="T107" s="132"/>
      <c r="U107" s="132" t="s">
        <v>97</v>
      </c>
      <c r="V107" s="132" t="s">
        <v>98</v>
      </c>
      <c r="W107" s="132" t="s">
        <v>98</v>
      </c>
      <c r="X107" s="132" t="s">
        <v>98</v>
      </c>
      <c r="Y107" s="403" t="s">
        <v>98</v>
      </c>
      <c r="Z107" s="132" t="s">
        <v>98</v>
      </c>
      <c r="AA107" s="132">
        <v>10</v>
      </c>
      <c r="AB107" s="132" t="s">
        <v>98</v>
      </c>
      <c r="AC107" s="404">
        <v>7.8816036857303803E-2</v>
      </c>
      <c r="AD107" s="203"/>
      <c r="AE107" s="132"/>
      <c r="AF107" s="132"/>
      <c r="AG107" s="132"/>
      <c r="AH107" s="132"/>
      <c r="AI107" s="132"/>
      <c r="AJ107" s="132"/>
      <c r="AK107" s="132"/>
      <c r="AL107" s="132"/>
      <c r="AM107" s="132"/>
      <c r="AN107" s="203"/>
      <c r="AO107" s="132"/>
      <c r="AP107" s="132"/>
      <c r="AQ107" s="133"/>
      <c r="AR107" s="133">
        <v>6.2513584999999985</v>
      </c>
      <c r="AS107" s="133">
        <v>0</v>
      </c>
      <c r="AT107" s="133">
        <v>0</v>
      </c>
      <c r="AU107" s="133">
        <v>2.3126975000000001</v>
      </c>
      <c r="AV107" s="133">
        <v>7.4279755000000003E-2</v>
      </c>
      <c r="AW107" s="133">
        <v>5.5124820000000003</v>
      </c>
      <c r="AX107" s="1997">
        <v>4.6363214999999993</v>
      </c>
      <c r="AY107" s="133">
        <v>8168</v>
      </c>
      <c r="AZ107" s="133">
        <v>2.4848319999999999</v>
      </c>
      <c r="BA107" s="133">
        <v>0.13284289499999999</v>
      </c>
      <c r="BB107" s="133">
        <v>81.520199999999974</v>
      </c>
      <c r="BC107" s="306">
        <f>AW107-AX107</f>
        <v>0.87616050000000101</v>
      </c>
      <c r="BD107" s="307">
        <f>BO107</f>
        <v>144873.32405044511</v>
      </c>
      <c r="BE107" s="308">
        <f>BR107</f>
        <v>159.74285125148558</v>
      </c>
      <c r="BF107" s="308">
        <f t="shared" si="109"/>
        <v>5.9374594452505498</v>
      </c>
      <c r="BG107" s="308">
        <f t="shared" si="110"/>
        <v>1.5596775845127868</v>
      </c>
      <c r="BH107" s="309">
        <f t="shared" si="111"/>
        <v>118.35054019742921</v>
      </c>
      <c r="BI107" s="310">
        <f>BE107/BD107*1000</f>
        <v>1.1026381309223143</v>
      </c>
      <c r="BJ107" s="310">
        <f t="shared" si="113"/>
        <v>1.2012873282774046</v>
      </c>
      <c r="BK107" s="310">
        <f t="shared" si="114"/>
        <v>1.2538738365875866</v>
      </c>
      <c r="BL107" s="311">
        <f>BF107/BG107</f>
        <v>3.8068505338590843</v>
      </c>
      <c r="BM107" s="311">
        <f>EXP((LN(BJ107/BI107))^0.5)</f>
        <v>1.3400747238642703</v>
      </c>
      <c r="BN107" s="312">
        <f t="shared" si="117"/>
        <v>1.0563943322697535</v>
      </c>
      <c r="BO107" s="307">
        <f t="shared" si="101"/>
        <v>144873.32405044511</v>
      </c>
      <c r="BP107" s="307">
        <f t="shared" si="102"/>
        <v>142489.74822640148</v>
      </c>
      <c r="BQ107" s="307">
        <f t="shared" si="103"/>
        <v>135456.33413830618</v>
      </c>
      <c r="BR107" s="309">
        <f t="shared" si="118"/>
        <v>159.74285125148558</v>
      </c>
      <c r="BS107" s="313">
        <f>BC107/$AF$147</f>
        <v>0.19447760365799541</v>
      </c>
      <c r="BT107" s="306">
        <f>VLOOKUP($B107,'SAME R Results'!$AA$146:$AB$150,2)</f>
        <v>0.55000000000000004</v>
      </c>
      <c r="BU107" s="983">
        <f t="shared" si="67"/>
        <v>2.6525251859324186</v>
      </c>
      <c r="BV107" s="983">
        <f t="shared" si="68"/>
        <v>2.6396255205330981</v>
      </c>
      <c r="BW107" s="314">
        <f>VLOOKUP($B107,'SAME R Results'!$AA$146:$AC$150,3)</f>
        <v>0.9</v>
      </c>
      <c r="BX107" s="1054">
        <v>2.6525251859324186</v>
      </c>
      <c r="BY107" s="1049">
        <v>2.6396255205330981</v>
      </c>
      <c r="BZ107" s="1077">
        <v>335.53181792685871</v>
      </c>
      <c r="CA107" s="1454">
        <f>CA106</f>
        <v>3.9700000000001401</v>
      </c>
      <c r="CB107" s="1090"/>
      <c r="CC107" s="1090"/>
      <c r="CD107" s="744">
        <f t="shared" si="69"/>
        <v>0.17886731515983631</v>
      </c>
      <c r="CI107" s="1268">
        <v>107</v>
      </c>
      <c r="CJ107" s="1268" t="s">
        <v>92</v>
      </c>
      <c r="CK107" s="1268">
        <v>1.1026381309223143</v>
      </c>
      <c r="CL107" s="1268">
        <v>5.0168418626107145E-2</v>
      </c>
      <c r="CM107" s="1268">
        <v>2.8498923729618431E-2</v>
      </c>
      <c r="CO107" s="2039">
        <f t="shared" si="70"/>
        <v>2.5673307664536975</v>
      </c>
    </row>
    <row r="108" spans="1:93" s="182" customFormat="1" ht="13.5" customHeight="1" x14ac:dyDescent="0.25">
      <c r="A108" s="371" t="s">
        <v>248</v>
      </c>
      <c r="B108" s="117" t="s">
        <v>104</v>
      </c>
      <c r="C108" s="93" t="s">
        <v>903</v>
      </c>
      <c r="D108" s="117" t="s">
        <v>253</v>
      </c>
      <c r="E108" s="117"/>
      <c r="F108" s="132">
        <v>105</v>
      </c>
      <c r="G108" s="118" t="s">
        <v>228</v>
      </c>
      <c r="H108" s="199">
        <v>252</v>
      </c>
      <c r="I108" s="405">
        <v>40430.305555555555</v>
      </c>
      <c r="J108" s="132"/>
      <c r="K108" s="132">
        <v>0</v>
      </c>
      <c r="L108" s="301">
        <v>1.45</v>
      </c>
      <c r="M108" s="132">
        <v>60</v>
      </c>
      <c r="N108" s="132">
        <v>11</v>
      </c>
      <c r="O108" s="132">
        <v>8</v>
      </c>
      <c r="P108" s="132" t="s">
        <v>97</v>
      </c>
      <c r="Q108" s="132" t="s">
        <v>229</v>
      </c>
      <c r="R108" s="132">
        <v>24.142857142857142</v>
      </c>
      <c r="S108" s="132" t="s">
        <v>236</v>
      </c>
      <c r="T108" s="132">
        <v>75</v>
      </c>
      <c r="U108" s="132" t="s">
        <v>97</v>
      </c>
      <c r="V108" s="132" t="s">
        <v>98</v>
      </c>
      <c r="W108" s="132" t="s">
        <v>98</v>
      </c>
      <c r="X108" s="132" t="s">
        <v>97</v>
      </c>
      <c r="Y108" s="403" t="s">
        <v>97</v>
      </c>
      <c r="Z108" s="132" t="s">
        <v>98</v>
      </c>
      <c r="AA108" s="132">
        <v>10</v>
      </c>
      <c r="AB108" s="132" t="s">
        <v>98</v>
      </c>
      <c r="AC108" s="404">
        <v>7.8816036857303803E-2</v>
      </c>
      <c r="AD108" s="203"/>
      <c r="AE108" s="132">
        <v>58</v>
      </c>
      <c r="AF108" s="132">
        <v>480</v>
      </c>
      <c r="AG108" s="132">
        <v>0</v>
      </c>
      <c r="AH108" s="132" t="s">
        <v>97</v>
      </c>
      <c r="AI108" s="132" t="s">
        <v>98</v>
      </c>
      <c r="AJ108" s="132" t="s">
        <v>98</v>
      </c>
      <c r="AK108" s="132" t="s">
        <v>97</v>
      </c>
      <c r="AL108" s="132" t="s">
        <v>97</v>
      </c>
      <c r="AM108" s="132" t="s">
        <v>98</v>
      </c>
      <c r="AN108" s="1020">
        <f>AC108</f>
        <v>7.8816036857303803E-2</v>
      </c>
      <c r="AO108" s="132"/>
      <c r="AP108" s="132"/>
      <c r="AQ108" s="133"/>
      <c r="AR108" s="133">
        <v>0.72790545000000006</v>
      </c>
      <c r="AS108" s="133">
        <v>0</v>
      </c>
      <c r="AT108" s="133">
        <v>0</v>
      </c>
      <c r="AU108" s="133">
        <v>7.0968630000000005E-2</v>
      </c>
      <c r="AV108" s="133">
        <v>3.3172600000000003E-2</v>
      </c>
      <c r="AW108" s="133">
        <v>4.9005119999999991</v>
      </c>
      <c r="AX108" s="133">
        <v>4.6981969999999995</v>
      </c>
      <c r="AY108" s="133">
        <v>10972.5</v>
      </c>
      <c r="AZ108" s="133">
        <v>0.11625669499999998</v>
      </c>
      <c r="BA108" s="133">
        <v>7.9238889999999992E-2</v>
      </c>
      <c r="BB108" s="133">
        <v>2.8476999999999997</v>
      </c>
      <c r="BC108" s="306">
        <f t="shared" si="106"/>
        <v>0.20231499999999958</v>
      </c>
      <c r="BD108" s="307">
        <f t="shared" si="107"/>
        <v>195396.75079555667</v>
      </c>
      <c r="BE108" s="308">
        <f t="shared" si="108"/>
        <v>33.687000501383118</v>
      </c>
      <c r="BF108" s="308">
        <f t="shared" si="109"/>
        <v>3.7796030000000001E-2</v>
      </c>
      <c r="BG108" s="308">
        <f t="shared" si="110"/>
        <v>9.2544512499999967E-3</v>
      </c>
      <c r="BH108" s="309">
        <f t="shared" si="111"/>
        <v>6.4358019999999989</v>
      </c>
      <c r="BI108" s="310">
        <f t="shared" si="112"/>
        <v>0.17240307407480779</v>
      </c>
      <c r="BJ108" s="310">
        <f t="shared" si="113"/>
        <v>0.30578863797657757</v>
      </c>
      <c r="BK108" s="310">
        <f t="shared" si="114"/>
        <v>0.40724851946144175</v>
      </c>
      <c r="BL108" s="311">
        <f t="shared" si="115"/>
        <v>4.0840919660147339</v>
      </c>
      <c r="BM108" s="311">
        <f t="shared" si="116"/>
        <v>2.1318850131134703</v>
      </c>
      <c r="BN108" s="312">
        <f t="shared" si="117"/>
        <v>0.1294514250758422</v>
      </c>
      <c r="BO108" s="307">
        <f t="shared" si="101"/>
        <v>195396.75079555667</v>
      </c>
      <c r="BP108" s="307">
        <f t="shared" si="102"/>
        <v>192194.7691930446</v>
      </c>
      <c r="BQ108" s="307">
        <f t="shared" si="103"/>
        <v>182355.98463636919</v>
      </c>
      <c r="BR108" s="309">
        <f t="shared" si="118"/>
        <v>33.687000501383118</v>
      </c>
      <c r="BS108" s="313">
        <f t="shared" si="119"/>
        <v>4.4906996359761954E-2</v>
      </c>
      <c r="BT108" s="306">
        <f>VLOOKUP($B108,'SAME R Results'!$AA$146:$AB$150,2)</f>
        <v>2.2599999999999998</v>
      </c>
      <c r="BU108" s="983">
        <f t="shared" si="67"/>
        <v>1</v>
      </c>
      <c r="BV108" s="983">
        <f t="shared" si="68"/>
        <v>1</v>
      </c>
      <c r="BW108" s="314">
        <f>VLOOKUP($B108,'SAME R Results'!$AA$146:$AC$150,3)</f>
        <v>2.2000000000000002</v>
      </c>
      <c r="BX108" s="1053"/>
      <c r="BY108" s="1048"/>
      <c r="BZ108" s="1077">
        <v>527.87656862261747</v>
      </c>
      <c r="CA108" s="1783">
        <v>0.7499999999999174</v>
      </c>
      <c r="CB108" s="456" t="s">
        <v>650</v>
      </c>
      <c r="CC108" s="456">
        <v>252</v>
      </c>
      <c r="CD108" s="744">
        <f t="shared" si="69"/>
        <v>5.1486416000005662E-2</v>
      </c>
      <c r="CE108" s="1270"/>
      <c r="CF108" s="1270"/>
      <c r="CG108" s="1270"/>
      <c r="CH108" s="1270"/>
      <c r="CI108" s="1268">
        <v>108</v>
      </c>
      <c r="CJ108" s="1268" t="s">
        <v>104</v>
      </c>
      <c r="CK108" s="1268">
        <v>0.17240307407480779</v>
      </c>
      <c r="CL108" s="1268">
        <v>5.8727770058805426E-3</v>
      </c>
      <c r="CM108" s="1268">
        <v>2.2357195411544878E-2</v>
      </c>
      <c r="CN108" s="2011"/>
      <c r="CO108" s="2039">
        <f t="shared" si="70"/>
        <v>0.53257375829292464</v>
      </c>
    </row>
    <row r="109" spans="1:93" ht="13.5" customHeight="1" x14ac:dyDescent="0.25">
      <c r="A109" s="371" t="s">
        <v>248</v>
      </c>
      <c r="B109" s="117" t="s">
        <v>104</v>
      </c>
      <c r="C109" s="93" t="str">
        <f>C108</f>
        <v>T10</v>
      </c>
      <c r="D109" s="117" t="s">
        <v>445</v>
      </c>
      <c r="E109" s="118"/>
      <c r="F109" s="902" t="s">
        <v>254</v>
      </c>
      <c r="G109" s="118" t="s">
        <v>432</v>
      </c>
      <c r="H109" s="199">
        <v>252</v>
      </c>
      <c r="I109" s="405">
        <v>40430.305555555555</v>
      </c>
      <c r="J109" s="133"/>
      <c r="K109" s="133">
        <v>0</v>
      </c>
      <c r="L109" s="301">
        <v>1.45</v>
      </c>
      <c r="M109" s="133"/>
      <c r="N109" s="133"/>
      <c r="O109" s="120"/>
      <c r="P109" s="120"/>
      <c r="Q109" s="120"/>
      <c r="R109" s="132">
        <v>558.71428571428567</v>
      </c>
      <c r="S109" s="120"/>
      <c r="T109" s="120"/>
      <c r="U109" s="306" t="s">
        <v>97</v>
      </c>
      <c r="V109" s="306" t="s">
        <v>98</v>
      </c>
      <c r="W109" s="374" t="s">
        <v>98</v>
      </c>
      <c r="X109" s="374" t="s">
        <v>97</v>
      </c>
      <c r="Y109" s="403" t="s">
        <v>97</v>
      </c>
      <c r="Z109" s="374" t="s">
        <v>98</v>
      </c>
      <c r="AA109" s="374">
        <v>10</v>
      </c>
      <c r="AB109" s="374" t="s">
        <v>98</v>
      </c>
      <c r="AC109" s="404">
        <v>7.8816036857303803E-2</v>
      </c>
      <c r="AD109" s="1992"/>
      <c r="AE109" s="133"/>
      <c r="AF109" s="133"/>
      <c r="AG109" s="133"/>
      <c r="AH109" s="133"/>
      <c r="AI109" s="133"/>
      <c r="AJ109" s="133"/>
      <c r="AK109" s="133"/>
      <c r="AL109" s="133"/>
      <c r="AM109" s="133"/>
      <c r="AN109" s="1008"/>
      <c r="AO109" s="133"/>
      <c r="AP109" s="133">
        <v>75</v>
      </c>
      <c r="AQ109" s="133"/>
      <c r="AR109" s="133">
        <v>0.69680799999999998</v>
      </c>
      <c r="AS109" s="133">
        <v>0</v>
      </c>
      <c r="AT109" s="133">
        <v>0</v>
      </c>
      <c r="AU109" s="133">
        <v>6.3903805000000008E-2</v>
      </c>
      <c r="AV109" s="133">
        <v>2.6962280000000005E-2</v>
      </c>
      <c r="AW109" s="133">
        <v>4.8481904999999994</v>
      </c>
      <c r="AX109" s="133">
        <v>4.7044519999999999</v>
      </c>
      <c r="AY109" s="133">
        <v>8263</v>
      </c>
      <c r="AZ109" s="133">
        <v>0.11189272000000001</v>
      </c>
      <c r="BA109" s="133">
        <v>7.5668350000000023E-2</v>
      </c>
      <c r="BB109" s="133">
        <v>2.5410500000000007</v>
      </c>
      <c r="BC109" s="306">
        <f t="shared" si="106"/>
        <v>0.14373849999999955</v>
      </c>
      <c r="BD109" s="307">
        <f t="shared" si="107"/>
        <v>146578.22949047992</v>
      </c>
      <c r="BE109" s="308">
        <f t="shared" si="108"/>
        <v>23.76915243829556</v>
      </c>
      <c r="BF109" s="308">
        <f t="shared" si="109"/>
        <v>3.6941525000000003E-2</v>
      </c>
      <c r="BG109" s="308">
        <f t="shared" si="110"/>
        <v>9.056092499999998E-3</v>
      </c>
      <c r="BH109" s="309">
        <f t="shared" si="111"/>
        <v>5.7427730000000015</v>
      </c>
      <c r="BI109" s="310">
        <f t="shared" si="112"/>
        <v>0.16216018245628583</v>
      </c>
      <c r="BJ109" s="310">
        <f t="shared" si="113"/>
        <v>0.32399896662237215</v>
      </c>
      <c r="BK109" s="310">
        <f t="shared" si="114"/>
        <v>0.45797663882115391</v>
      </c>
      <c r="BL109" s="311">
        <f t="shared" si="115"/>
        <v>4.0791903351252223</v>
      </c>
      <c r="BM109" s="311">
        <f t="shared" si="116"/>
        <v>2.2978156464703408</v>
      </c>
      <c r="BN109" s="312">
        <f t="shared" si="117"/>
        <v>0.11472142264367631</v>
      </c>
      <c r="BO109" s="307">
        <f t="shared" si="101"/>
        <v>146578.22949047992</v>
      </c>
      <c r="BP109" s="307">
        <f t="shared" si="102"/>
        <v>144166.93088199897</v>
      </c>
      <c r="BQ109" s="307">
        <f t="shared" si="103"/>
        <v>137041.75317207762</v>
      </c>
      <c r="BR109" s="309">
        <f t="shared" si="118"/>
        <v>23.76915243829556</v>
      </c>
      <c r="BS109" s="313">
        <f t="shared" si="119"/>
        <v>3.1905020864778373E-2</v>
      </c>
      <c r="BT109" s="306">
        <f>VLOOKUP($B109,'SAME R Results'!$AA$146:$AB$150,2)</f>
        <v>2.2599999999999998</v>
      </c>
      <c r="BU109" s="983">
        <f t="shared" si="67"/>
        <v>1</v>
      </c>
      <c r="BV109" s="983">
        <f t="shared" si="68"/>
        <v>1</v>
      </c>
      <c r="BW109" s="314">
        <f>VLOOKUP($B109,'SAME R Results'!$AA$146:$AC$150,3)</f>
        <v>2.2000000000000002</v>
      </c>
      <c r="BX109" s="1052"/>
      <c r="BY109" s="1047"/>
      <c r="BZ109" s="1077">
        <v>527.87656862261747</v>
      </c>
      <c r="CA109" s="1454">
        <f>CA108</f>
        <v>0.7499999999999174</v>
      </c>
      <c r="CB109" s="1082"/>
      <c r="CC109" s="1082"/>
      <c r="CD109" s="744">
        <f t="shared" si="69"/>
        <v>4.5942184000005076E-2</v>
      </c>
      <c r="CI109" s="1268">
        <v>109</v>
      </c>
      <c r="CJ109" s="1268" t="s">
        <v>104</v>
      </c>
      <c r="CK109" s="1268">
        <v>0.16216018245628583</v>
      </c>
      <c r="CL109" s="1268">
        <v>6.4326981059498597E-3</v>
      </c>
      <c r="CM109" s="1268">
        <v>2.4039607061326192E-2</v>
      </c>
      <c r="CO109" s="2039">
        <f t="shared" si="70"/>
        <v>0.57808020977780583</v>
      </c>
    </row>
    <row r="110" spans="1:93" ht="13.5" customHeight="1" x14ac:dyDescent="0.25">
      <c r="A110" s="371" t="s">
        <v>248</v>
      </c>
      <c r="B110" s="284" t="s">
        <v>99</v>
      </c>
      <c r="C110" s="93" t="s">
        <v>904</v>
      </c>
      <c r="D110" s="117" t="s">
        <v>255</v>
      </c>
      <c r="E110" s="117"/>
      <c r="F110" s="132">
        <v>106</v>
      </c>
      <c r="G110" s="118" t="s">
        <v>228</v>
      </c>
      <c r="H110" s="199">
        <v>252</v>
      </c>
      <c r="I110" s="405">
        <v>40430.305555555555</v>
      </c>
      <c r="J110" s="132"/>
      <c r="K110" s="132">
        <v>0</v>
      </c>
      <c r="L110" s="301">
        <v>1.28</v>
      </c>
      <c r="M110" s="132">
        <v>60</v>
      </c>
      <c r="N110" s="132">
        <v>11</v>
      </c>
      <c r="O110" s="132">
        <v>8</v>
      </c>
      <c r="P110" s="132" t="s">
        <v>97</v>
      </c>
      <c r="Q110" s="132" t="s">
        <v>229</v>
      </c>
      <c r="R110" s="132">
        <v>29.714285714285715</v>
      </c>
      <c r="S110" s="132" t="s">
        <v>236</v>
      </c>
      <c r="T110" s="132">
        <v>90</v>
      </c>
      <c r="U110" s="132" t="s">
        <v>97</v>
      </c>
      <c r="V110" s="132" t="s">
        <v>98</v>
      </c>
      <c r="W110" s="132" t="s">
        <v>98</v>
      </c>
      <c r="X110" s="132" t="s">
        <v>97</v>
      </c>
      <c r="Y110" s="403" t="s">
        <v>97</v>
      </c>
      <c r="Z110" s="132" t="s">
        <v>98</v>
      </c>
      <c r="AA110" s="132">
        <v>10</v>
      </c>
      <c r="AB110" s="132" t="s">
        <v>98</v>
      </c>
      <c r="AC110" s="404">
        <v>7.8816036857303803E-2</v>
      </c>
      <c r="AD110" s="203"/>
      <c r="AE110" s="132">
        <v>58</v>
      </c>
      <c r="AF110" s="132">
        <v>480</v>
      </c>
      <c r="AG110" s="132">
        <v>0</v>
      </c>
      <c r="AH110" s="132" t="s">
        <v>97</v>
      </c>
      <c r="AI110" s="132" t="s">
        <v>98</v>
      </c>
      <c r="AJ110" s="132" t="s">
        <v>98</v>
      </c>
      <c r="AK110" s="132" t="s">
        <v>97</v>
      </c>
      <c r="AL110" s="132" t="s">
        <v>97</v>
      </c>
      <c r="AM110" s="132" t="s">
        <v>98</v>
      </c>
      <c r="AN110" s="1020">
        <f>AC110</f>
        <v>7.8816036857303803E-2</v>
      </c>
      <c r="AO110" s="132"/>
      <c r="AP110" s="132"/>
      <c r="AQ110" s="133"/>
      <c r="AR110" s="133">
        <v>6.2560419999999999</v>
      </c>
      <c r="AS110" s="133">
        <v>0</v>
      </c>
      <c r="AT110" s="133">
        <v>0</v>
      </c>
      <c r="AU110" s="133">
        <v>0.83120744999999974</v>
      </c>
      <c r="AV110" s="133">
        <v>3.5980234999999999E-2</v>
      </c>
      <c r="AW110" s="133">
        <v>4.9518899999999997</v>
      </c>
      <c r="AX110" s="133">
        <v>4.6689910000000001</v>
      </c>
      <c r="AY110" s="133">
        <v>6080</v>
      </c>
      <c r="AZ110" s="133">
        <v>0.90042085000000027</v>
      </c>
      <c r="BA110" s="133">
        <v>8.2290639999999998E-2</v>
      </c>
      <c r="BB110" s="133">
        <v>43.326299999999996</v>
      </c>
      <c r="BC110" s="306">
        <f t="shared" si="106"/>
        <v>0.28289899999999957</v>
      </c>
      <c r="BD110" s="307">
        <f t="shared" si="107"/>
        <v>107516.96149531422</v>
      </c>
      <c r="BE110" s="308">
        <f t="shared" si="108"/>
        <v>47.564685690088332</v>
      </c>
      <c r="BF110" s="308">
        <f t="shared" si="109"/>
        <v>0.79522721499999971</v>
      </c>
      <c r="BG110" s="308">
        <f t="shared" si="110"/>
        <v>0.20453255250000008</v>
      </c>
      <c r="BH110" s="309">
        <f t="shared" si="111"/>
        <v>12.131364</v>
      </c>
      <c r="BI110" s="310">
        <f t="shared" si="112"/>
        <v>0.44239239119644658</v>
      </c>
      <c r="BJ110" s="310">
        <f t="shared" si="113"/>
        <v>0.59953058438413609</v>
      </c>
      <c r="BK110" s="310">
        <f t="shared" si="114"/>
        <v>0.69793212709244246</v>
      </c>
      <c r="BL110" s="311">
        <f t="shared" si="115"/>
        <v>3.8880227390698576</v>
      </c>
      <c r="BM110" s="311">
        <f t="shared" si="116"/>
        <v>1.7355361204504993</v>
      </c>
      <c r="BN110" s="312">
        <f t="shared" si="117"/>
        <v>0.38001942957695506</v>
      </c>
      <c r="BO110" s="307">
        <f t="shared" si="101"/>
        <v>107516.96149531422</v>
      </c>
      <c r="BP110" s="307">
        <f t="shared" si="102"/>
        <v>105742.70329132484</v>
      </c>
      <c r="BQ110" s="307">
        <f t="shared" si="103"/>
        <v>100668.32482791525</v>
      </c>
      <c r="BR110" s="309">
        <f t="shared" si="118"/>
        <v>47.564685690088332</v>
      </c>
      <c r="BS110" s="313">
        <f t="shared" si="119"/>
        <v>6.2793882624522679E-2</v>
      </c>
      <c r="BT110" s="306">
        <f>VLOOKUP($B110,'SAME R Results'!$AA$146:$AB$150,2)</f>
        <v>0.28000000000000003</v>
      </c>
      <c r="BU110" s="983">
        <f t="shared" si="67"/>
        <v>1</v>
      </c>
      <c r="BV110" s="983">
        <f t="shared" si="68"/>
        <v>1</v>
      </c>
      <c r="BW110" s="314">
        <f>VLOOKUP($B110,'SAME R Results'!$AA$146:$AC$150,3)</f>
        <v>1</v>
      </c>
      <c r="BX110" s="1052"/>
      <c r="BY110" s="1047"/>
      <c r="BZ110" s="1077">
        <v>296.85201609236873</v>
      </c>
      <c r="CA110" s="1783">
        <v>2.9300000000000992</v>
      </c>
      <c r="CB110" s="456" t="s">
        <v>651</v>
      </c>
      <c r="CC110" s="456">
        <v>252</v>
      </c>
      <c r="CD110" s="744">
        <f t="shared" si="69"/>
        <v>2.48423836177466E-2</v>
      </c>
      <c r="CI110" s="1268">
        <v>110</v>
      </c>
      <c r="CJ110" s="1268" t="s">
        <v>99</v>
      </c>
      <c r="CK110" s="1268">
        <v>0.44239239119644658</v>
      </c>
      <c r="CL110" s="1268">
        <v>6.5551344020342614E-2</v>
      </c>
      <c r="CM110" s="1268">
        <v>4.4827524993743983E-2</v>
      </c>
      <c r="CO110" s="2039">
        <f t="shared" si="70"/>
        <v>0.95671329100815905</v>
      </c>
    </row>
    <row r="111" spans="1:93" ht="13.5" customHeight="1" x14ac:dyDescent="0.25">
      <c r="A111" s="371" t="s">
        <v>248</v>
      </c>
      <c r="B111" s="284" t="s">
        <v>99</v>
      </c>
      <c r="C111" s="93" t="str">
        <f>C110</f>
        <v>L05</v>
      </c>
      <c r="D111" s="117" t="s">
        <v>446</v>
      </c>
      <c r="E111" s="117"/>
      <c r="F111" s="132" t="s">
        <v>256</v>
      </c>
      <c r="G111" s="118" t="s">
        <v>432</v>
      </c>
      <c r="H111" s="199">
        <v>252</v>
      </c>
      <c r="I111" s="405">
        <v>40430.305555555555</v>
      </c>
      <c r="J111" s="132"/>
      <c r="K111" s="132">
        <v>0</v>
      </c>
      <c r="L111" s="301">
        <v>1.28</v>
      </c>
      <c r="M111" s="132"/>
      <c r="N111" s="132"/>
      <c r="O111" s="132"/>
      <c r="P111" s="132"/>
      <c r="Q111" s="132"/>
      <c r="R111" s="132">
        <v>558.28571428571433</v>
      </c>
      <c r="S111" s="132"/>
      <c r="T111" s="132"/>
      <c r="U111" s="132" t="s">
        <v>97</v>
      </c>
      <c r="V111" s="132" t="s">
        <v>98</v>
      </c>
      <c r="W111" s="132" t="s">
        <v>98</v>
      </c>
      <c r="X111" s="132" t="s">
        <v>97</v>
      </c>
      <c r="Y111" s="403" t="s">
        <v>97</v>
      </c>
      <c r="Z111" s="132" t="s">
        <v>98</v>
      </c>
      <c r="AA111" s="132">
        <v>10</v>
      </c>
      <c r="AB111" s="132" t="s">
        <v>98</v>
      </c>
      <c r="AC111" s="404">
        <v>7.8816036857303803E-2</v>
      </c>
      <c r="AD111" s="203"/>
      <c r="AE111" s="132"/>
      <c r="AF111" s="132"/>
      <c r="AG111" s="132"/>
      <c r="AH111" s="132"/>
      <c r="AI111" s="132"/>
      <c r="AJ111" s="132"/>
      <c r="AK111" s="132"/>
      <c r="AL111" s="132"/>
      <c r="AM111" s="132"/>
      <c r="AN111" s="203"/>
      <c r="AO111" s="132"/>
      <c r="AP111" s="132"/>
      <c r="AQ111" s="133"/>
      <c r="AR111" s="133">
        <v>6.2467810000000012</v>
      </c>
      <c r="AS111" s="133">
        <v>0</v>
      </c>
      <c r="AT111" s="133">
        <v>0</v>
      </c>
      <c r="AU111" s="133">
        <v>0.74006645000000004</v>
      </c>
      <c r="AV111" s="133">
        <v>3.2775885000000005E-2</v>
      </c>
      <c r="AW111" s="133">
        <v>4.9339899999999997</v>
      </c>
      <c r="AX111" s="133">
        <v>4.7002110000000004</v>
      </c>
      <c r="AY111" s="133">
        <v>5490</v>
      </c>
      <c r="AZ111" s="133">
        <v>0.79734800000000006</v>
      </c>
      <c r="BA111" s="133">
        <v>8.1817620000000008E-2</v>
      </c>
      <c r="BB111" s="133">
        <v>38.541799999999995</v>
      </c>
      <c r="BC111" s="306">
        <f t="shared" si="106"/>
        <v>0.23377899999999929</v>
      </c>
      <c r="BD111" s="307">
        <f t="shared" si="107"/>
        <v>97001.378207353002</v>
      </c>
      <c r="BE111" s="308">
        <f t="shared" si="108"/>
        <v>39.072658769889138</v>
      </c>
      <c r="BF111" s="308">
        <f t="shared" si="109"/>
        <v>0.70729056500000009</v>
      </c>
      <c r="BG111" s="308">
        <f t="shared" si="110"/>
        <v>0.17888259500000001</v>
      </c>
      <c r="BH111" s="309">
        <f t="shared" si="111"/>
        <v>10.791703999999999</v>
      </c>
      <c r="BI111" s="310">
        <f t="shared" si="112"/>
        <v>0.40280519196713138</v>
      </c>
      <c r="BJ111" s="310">
        <f t="shared" si="113"/>
        <v>0.59672078557518438</v>
      </c>
      <c r="BK111" s="310">
        <f t="shared" si="114"/>
        <v>0.72628858582358424</v>
      </c>
      <c r="BL111" s="311">
        <f t="shared" si="115"/>
        <v>3.9539373017257495</v>
      </c>
      <c r="BM111" s="311">
        <f t="shared" si="116"/>
        <v>1.8717880227738097</v>
      </c>
      <c r="BN111" s="312">
        <f t="shared" si="117"/>
        <v>0.3309459012244117</v>
      </c>
      <c r="BO111" s="307">
        <f t="shared" si="101"/>
        <v>97001.378207353002</v>
      </c>
      <c r="BP111" s="307">
        <f t="shared" si="102"/>
        <v>95399.293085658646</v>
      </c>
      <c r="BQ111" s="307">
        <f t="shared" si="103"/>
        <v>90858.426603778003</v>
      </c>
      <c r="BR111" s="309">
        <f t="shared" si="118"/>
        <v>39.072658769889138</v>
      </c>
      <c r="BS111" s="313">
        <f t="shared" si="119"/>
        <v>5.1890926041019109E-2</v>
      </c>
      <c r="BT111" s="306">
        <f>VLOOKUP($B111,'SAME R Results'!$AA$146:$AB$150,2)</f>
        <v>0.28000000000000003</v>
      </c>
      <c r="BU111" s="983">
        <f t="shared" si="67"/>
        <v>1</v>
      </c>
      <c r="BV111" s="983">
        <f t="shared" si="68"/>
        <v>1</v>
      </c>
      <c r="BW111" s="314">
        <f>VLOOKUP($B111,'SAME R Results'!$AA$146:$AC$150,3)</f>
        <v>1</v>
      </c>
      <c r="BX111" s="1052"/>
      <c r="BY111" s="1047"/>
      <c r="BZ111" s="1077">
        <v>296.85201609236873</v>
      </c>
      <c r="CA111" s="1454">
        <f>CA110</f>
        <v>2.9300000000000992</v>
      </c>
      <c r="CB111" s="1090"/>
      <c r="CC111" s="1090"/>
      <c r="CD111" s="744">
        <f t="shared" si="69"/>
        <v>2.2099052559726214E-2</v>
      </c>
      <c r="CI111" s="1268">
        <v>111</v>
      </c>
      <c r="CJ111" s="1268" t="s">
        <v>99</v>
      </c>
      <c r="CK111" s="1268">
        <v>0.40280519196713138</v>
      </c>
      <c r="CL111" s="1268">
        <v>6.5540211721893046E-2</v>
      </c>
      <c r="CM111" s="1268">
        <v>4.2501922569073425E-2</v>
      </c>
      <c r="CO111" s="2039">
        <f t="shared" si="70"/>
        <v>0.95571224043462577</v>
      </c>
    </row>
    <row r="112" spans="1:93" s="407" customFormat="1" ht="15.75" customHeight="1" x14ac:dyDescent="0.25">
      <c r="A112" s="371" t="s">
        <v>248</v>
      </c>
      <c r="B112" s="247" t="s">
        <v>114</v>
      </c>
      <c r="C112" s="93" t="s">
        <v>905</v>
      </c>
      <c r="D112" s="117" t="s">
        <v>257</v>
      </c>
      <c r="E112" s="117"/>
      <c r="F112" s="132">
        <v>107</v>
      </c>
      <c r="G112" s="118" t="s">
        <v>258</v>
      </c>
      <c r="H112" s="199">
        <v>252</v>
      </c>
      <c r="I112" s="405">
        <v>40430.305555555555</v>
      </c>
      <c r="J112" s="132"/>
      <c r="K112" s="132">
        <v>1</v>
      </c>
      <c r="L112" s="301">
        <v>1.23</v>
      </c>
      <c r="M112" s="132">
        <v>60</v>
      </c>
      <c r="N112" s="132">
        <v>11</v>
      </c>
      <c r="O112" s="132">
        <v>8</v>
      </c>
      <c r="P112" s="132" t="s">
        <v>97</v>
      </c>
      <c r="Q112" s="132" t="s">
        <v>229</v>
      </c>
      <c r="R112" s="132">
        <v>32</v>
      </c>
      <c r="S112" s="132" t="s">
        <v>236</v>
      </c>
      <c r="T112" s="132">
        <v>60</v>
      </c>
      <c r="U112" s="132" t="s">
        <v>97</v>
      </c>
      <c r="V112" s="132" t="s">
        <v>98</v>
      </c>
      <c r="W112" s="132" t="s">
        <v>98</v>
      </c>
      <c r="X112" s="132" t="s">
        <v>98</v>
      </c>
      <c r="Y112" s="403" t="s">
        <v>98</v>
      </c>
      <c r="Z112" s="132" t="s">
        <v>98</v>
      </c>
      <c r="AA112" s="132">
        <v>10</v>
      </c>
      <c r="AB112" s="132" t="s">
        <v>98</v>
      </c>
      <c r="AC112" s="404">
        <v>3.852706928546E-2</v>
      </c>
      <c r="AD112" s="203"/>
      <c r="AE112" s="132">
        <v>58</v>
      </c>
      <c r="AF112" s="132">
        <v>480</v>
      </c>
      <c r="AG112" s="132">
        <v>0</v>
      </c>
      <c r="AH112" s="132" t="s">
        <v>97</v>
      </c>
      <c r="AI112" s="132" t="s">
        <v>98</v>
      </c>
      <c r="AJ112" s="132" t="s">
        <v>98</v>
      </c>
      <c r="AK112" s="132" t="s">
        <v>98</v>
      </c>
      <c r="AL112" s="132" t="s">
        <v>98</v>
      </c>
      <c r="AM112" s="132" t="s">
        <v>98</v>
      </c>
      <c r="AN112" s="1020">
        <f>AC112</f>
        <v>3.852706928546E-2</v>
      </c>
      <c r="AO112" s="132"/>
      <c r="AP112" s="132"/>
      <c r="AQ112" s="402"/>
      <c r="AR112" s="402">
        <v>6.2564994999999985</v>
      </c>
      <c r="AS112" s="402">
        <v>0</v>
      </c>
      <c r="AT112" s="402">
        <v>0</v>
      </c>
      <c r="AU112" s="402">
        <v>1.03875685</v>
      </c>
      <c r="AV112" s="402">
        <v>4.8187250000000001E-2</v>
      </c>
      <c r="AW112" s="402">
        <v>4.9907990000000009</v>
      </c>
      <c r="AX112" s="402">
        <v>4.6742700000000008</v>
      </c>
      <c r="AY112" s="402">
        <v>5698</v>
      </c>
      <c r="AZ112" s="402">
        <v>1.2753899999999998</v>
      </c>
      <c r="BA112" s="402">
        <v>9.5474234999999991E-2</v>
      </c>
      <c r="BB112" s="402">
        <v>68.191050000000004</v>
      </c>
      <c r="BC112" s="306">
        <f t="shared" si="106"/>
        <v>0.31652900000000006</v>
      </c>
      <c r="BD112" s="307">
        <f t="shared" si="107"/>
        <v>206018.55669814753</v>
      </c>
      <c r="BE112" s="308">
        <f t="shared" si="108"/>
        <v>53.439569317905381</v>
      </c>
      <c r="BF112" s="308">
        <f t="shared" si="109"/>
        <v>2.5745938350210387</v>
      </c>
      <c r="BG112" s="308">
        <f t="shared" si="110"/>
        <v>0.76668107279214215</v>
      </c>
      <c r="BH112" s="309">
        <f t="shared" si="111"/>
        <v>84.672703734474837</v>
      </c>
      <c r="BI112" s="310">
        <f t="shared" si="112"/>
        <v>0.25939201873064038</v>
      </c>
      <c r="BJ112" s="310">
        <f t="shared" si="113"/>
        <v>0.92245705141344825</v>
      </c>
      <c r="BK112" s="310">
        <f t="shared" si="114"/>
        <v>1.7395660691109942</v>
      </c>
      <c r="BL112" s="311">
        <f t="shared" si="115"/>
        <v>3.3581027710058611</v>
      </c>
      <c r="BM112" s="311">
        <f t="shared" si="116"/>
        <v>3.0844272302867841</v>
      </c>
      <c r="BN112" s="312">
        <f t="shared" si="117"/>
        <v>0.13755039317404683</v>
      </c>
      <c r="BO112" s="307">
        <f t="shared" si="101"/>
        <v>206018.55669814753</v>
      </c>
      <c r="BP112" s="307">
        <f t="shared" si="102"/>
        <v>202616.94836326546</v>
      </c>
      <c r="BQ112" s="307">
        <f t="shared" si="103"/>
        <v>192944.84480306468</v>
      </c>
      <c r="BR112" s="309">
        <f t="shared" si="118"/>
        <v>53.439569317905381</v>
      </c>
      <c r="BS112" s="313">
        <f t="shared" si="119"/>
        <v>7.0258590073692631E-2</v>
      </c>
      <c r="BT112" s="306">
        <f>VLOOKUP($B112,'SAME R Results'!$AA$146:$AB$150,2)</f>
        <v>0.48</v>
      </c>
      <c r="BU112" s="983">
        <f t="shared" si="67"/>
        <v>2.5991044294323578</v>
      </c>
      <c r="BV112" s="983">
        <f t="shared" si="68"/>
        <v>2.5868712406318606</v>
      </c>
      <c r="BW112" s="314">
        <f>VLOOKUP($B112,'SAME R Results'!$AA$146:$AC$150,3)</f>
        <v>1</v>
      </c>
      <c r="BX112" s="1055">
        <v>2.5991044294323578</v>
      </c>
      <c r="BY112" s="1050">
        <v>2.5868712406318606</v>
      </c>
      <c r="BZ112" s="1077">
        <v>245.41410083875152</v>
      </c>
      <c r="CA112" s="1783">
        <v>0.52000000000002045</v>
      </c>
      <c r="CB112" s="456" t="s">
        <v>652</v>
      </c>
      <c r="CC112" s="456">
        <v>252</v>
      </c>
      <c r="CD112" s="744">
        <f t="shared" si="69"/>
        <v>0.97699273539774811</v>
      </c>
      <c r="CE112" s="1046"/>
      <c r="CF112" s="1046"/>
      <c r="CG112" s="1046"/>
      <c r="CH112" s="1046"/>
      <c r="CI112" s="1268">
        <v>112</v>
      </c>
      <c r="CJ112" s="1268" t="s">
        <v>114</v>
      </c>
      <c r="CK112" s="1268">
        <v>0.25939201873064038</v>
      </c>
      <c r="CL112" s="1268">
        <v>3.0406420504708442E-2</v>
      </c>
      <c r="CM112" s="1268">
        <v>3.6074243800038569E-2</v>
      </c>
      <c r="CN112" s="2012"/>
      <c r="CO112" s="2039">
        <f t="shared" si="70"/>
        <v>2.4785336770785569</v>
      </c>
    </row>
    <row r="113" spans="1:93" ht="13.5" customHeight="1" x14ac:dyDescent="0.25">
      <c r="A113" s="371" t="s">
        <v>248</v>
      </c>
      <c r="B113" s="247" t="s">
        <v>114</v>
      </c>
      <c r="C113" s="93" t="str">
        <f>C112</f>
        <v>P12</v>
      </c>
      <c r="D113" s="117" t="s">
        <v>447</v>
      </c>
      <c r="E113" s="118"/>
      <c r="F113" s="902" t="s">
        <v>259</v>
      </c>
      <c r="G113" s="118" t="s">
        <v>432</v>
      </c>
      <c r="H113" s="199">
        <v>252</v>
      </c>
      <c r="I113" s="405">
        <v>40430.305555555555</v>
      </c>
      <c r="J113" s="133"/>
      <c r="K113" s="133">
        <v>1</v>
      </c>
      <c r="L113" s="301">
        <v>1.23</v>
      </c>
      <c r="M113" s="133"/>
      <c r="N113" s="133"/>
      <c r="O113" s="120"/>
      <c r="P113" s="120"/>
      <c r="Q113" s="120"/>
      <c r="R113" s="132">
        <v>558.71428571428567</v>
      </c>
      <c r="S113" s="120"/>
      <c r="T113" s="120"/>
      <c r="U113" s="306" t="s">
        <v>97</v>
      </c>
      <c r="V113" s="306" t="s">
        <v>98</v>
      </c>
      <c r="W113" s="374" t="s">
        <v>98</v>
      </c>
      <c r="X113" s="374" t="s">
        <v>98</v>
      </c>
      <c r="Y113" s="403" t="s">
        <v>98</v>
      </c>
      <c r="Z113" s="374" t="s">
        <v>98</v>
      </c>
      <c r="AA113" s="374">
        <v>10</v>
      </c>
      <c r="AB113" s="374" t="s">
        <v>98</v>
      </c>
      <c r="AC113" s="404">
        <v>3.852706928546E-2</v>
      </c>
      <c r="AD113" s="1992"/>
      <c r="AE113" s="133"/>
      <c r="AF113" s="133"/>
      <c r="AG113" s="133"/>
      <c r="AH113" s="133"/>
      <c r="AI113" s="133"/>
      <c r="AJ113" s="133"/>
      <c r="AK113" s="133"/>
      <c r="AL113" s="133"/>
      <c r="AM113" s="133"/>
      <c r="AN113" s="1008"/>
      <c r="AO113" s="133"/>
      <c r="AP113" s="133">
        <v>60</v>
      </c>
      <c r="AQ113" s="133"/>
      <c r="AR113" s="133">
        <v>6.2575835</v>
      </c>
      <c r="AS113" s="133">
        <v>0</v>
      </c>
      <c r="AT113" s="133">
        <v>0</v>
      </c>
      <c r="AU113" s="133">
        <v>1.0220040000000001</v>
      </c>
      <c r="AV113" s="133">
        <v>3.4500119999999995E-2</v>
      </c>
      <c r="AW113" s="133">
        <v>4.9970245000000002</v>
      </c>
      <c r="AX113" s="133">
        <v>4.6750179999999997</v>
      </c>
      <c r="AY113" s="133">
        <v>5337</v>
      </c>
      <c r="AZ113" s="133">
        <v>1.282119</v>
      </c>
      <c r="BA113" s="133">
        <v>8.6364745000000007E-2</v>
      </c>
      <c r="BB113" s="133">
        <v>67.131200000000007</v>
      </c>
      <c r="BC113" s="306">
        <f t="shared" si="106"/>
        <v>0.32200650000000053</v>
      </c>
      <c r="BD113" s="307">
        <f t="shared" si="107"/>
        <v>192866.11921982534</v>
      </c>
      <c r="BE113" s="308">
        <f t="shared" si="108"/>
        <v>54.401223630766857</v>
      </c>
      <c r="BF113" s="308">
        <f t="shared" si="109"/>
        <v>2.5255440396033637</v>
      </c>
      <c r="BG113" s="308">
        <f t="shared" si="110"/>
        <v>0.76453624454255564</v>
      </c>
      <c r="BH113" s="309">
        <f t="shared" si="111"/>
        <v>82.032518989165652</v>
      </c>
      <c r="BI113" s="310">
        <f t="shared" si="112"/>
        <v>0.28206729025724481</v>
      </c>
      <c r="BJ113" s="310">
        <f t="shared" si="113"/>
        <v>0.9330619825160229</v>
      </c>
      <c r="BK113" s="310">
        <f t="shared" si="114"/>
        <v>1.6970294480771464</v>
      </c>
      <c r="BL113" s="311">
        <f t="shared" si="115"/>
        <v>3.3033673127092498</v>
      </c>
      <c r="BM113" s="311">
        <f t="shared" si="116"/>
        <v>2.9854989123443998</v>
      </c>
      <c r="BN113" s="312">
        <f t="shared" si="117"/>
        <v>0.15508644552312029</v>
      </c>
      <c r="BO113" s="307">
        <f t="shared" si="101"/>
        <v>192866.11921982534</v>
      </c>
      <c r="BP113" s="307">
        <f t="shared" si="102"/>
        <v>189680.02169731472</v>
      </c>
      <c r="BQ113" s="307">
        <f t="shared" si="103"/>
        <v>180670.70758550926</v>
      </c>
      <c r="BR113" s="309">
        <f t="shared" si="118"/>
        <v>54.401223630766857</v>
      </c>
      <c r="BS113" s="313">
        <f t="shared" si="119"/>
        <v>7.1474407351505037E-2</v>
      </c>
      <c r="BT113" s="306">
        <f>VLOOKUP($B113,'SAME R Results'!$AA$146:$AB$150,2)</f>
        <v>0.48</v>
      </c>
      <c r="BU113" s="983">
        <f t="shared" si="67"/>
        <v>2.5575029027768106</v>
      </c>
      <c r="BV113" s="983">
        <f t="shared" si="68"/>
        <v>2.5457772425850935</v>
      </c>
      <c r="BW113" s="314">
        <f>VLOOKUP($B113,'SAME R Results'!$AA$146:$AC$150,3)</f>
        <v>1</v>
      </c>
      <c r="BX113" s="1054">
        <v>2.5575029027768106</v>
      </c>
      <c r="BY113" s="1049">
        <v>2.5457772425850935</v>
      </c>
      <c r="BZ113" s="1077">
        <v>245.41410083875152</v>
      </c>
      <c r="CA113" s="1782">
        <f>CA112</f>
        <v>0.52000000000002045</v>
      </c>
      <c r="CD113" s="744">
        <f t="shared" si="69"/>
        <v>0.94652906525956648</v>
      </c>
      <c r="CI113" s="1268">
        <v>113</v>
      </c>
      <c r="CJ113" s="1268" t="s">
        <v>114</v>
      </c>
      <c r="CK113" s="1268">
        <v>0.28206729025724481</v>
      </c>
      <c r="CL113" s="1268">
        <v>3.0787108219082263E-2</v>
      </c>
      <c r="CM113" s="1268">
        <v>3.5084392047817249E-2</v>
      </c>
      <c r="CO113" s="2039">
        <f t="shared" si="70"/>
        <v>2.4711684490504569</v>
      </c>
    </row>
    <row r="114" spans="1:93" ht="13.5" customHeight="1" x14ac:dyDescent="0.25">
      <c r="A114" s="371" t="s">
        <v>248</v>
      </c>
      <c r="B114" s="373" t="s">
        <v>108</v>
      </c>
      <c r="C114" s="93" t="s">
        <v>906</v>
      </c>
      <c r="D114" s="117" t="s">
        <v>260</v>
      </c>
      <c r="E114" s="117"/>
      <c r="F114" s="132">
        <v>108</v>
      </c>
      <c r="G114" s="118" t="s">
        <v>258</v>
      </c>
      <c r="H114" s="199">
        <v>252</v>
      </c>
      <c r="I114" s="405">
        <v>40430.305555555555</v>
      </c>
      <c r="J114" s="132"/>
      <c r="K114" s="132">
        <v>1</v>
      </c>
      <c r="L114" s="301">
        <v>1.48</v>
      </c>
      <c r="M114" s="132">
        <v>60</v>
      </c>
      <c r="N114" s="132">
        <v>11</v>
      </c>
      <c r="O114" s="132">
        <v>8</v>
      </c>
      <c r="P114" s="132" t="s">
        <v>97</v>
      </c>
      <c r="Q114" s="132" t="s">
        <v>229</v>
      </c>
      <c r="R114" s="132">
        <v>29.571428571428573</v>
      </c>
      <c r="S114" s="132" t="s">
        <v>236</v>
      </c>
      <c r="T114" s="132">
        <v>90</v>
      </c>
      <c r="U114" s="132" t="s">
        <v>97</v>
      </c>
      <c r="V114" s="132" t="s">
        <v>98</v>
      </c>
      <c r="W114" s="132" t="s">
        <v>98</v>
      </c>
      <c r="X114" s="132" t="s">
        <v>97</v>
      </c>
      <c r="Y114" s="403" t="s">
        <v>97</v>
      </c>
      <c r="Z114" s="132" t="s">
        <v>98</v>
      </c>
      <c r="AA114" s="132">
        <v>10</v>
      </c>
      <c r="AB114" s="132" t="s">
        <v>98</v>
      </c>
      <c r="AC114" s="404">
        <v>3.852706928546E-2</v>
      </c>
      <c r="AD114" s="203"/>
      <c r="AE114" s="132">
        <v>58</v>
      </c>
      <c r="AF114" s="132">
        <v>480</v>
      </c>
      <c r="AG114" s="132">
        <v>0</v>
      </c>
      <c r="AH114" s="132" t="s">
        <v>97</v>
      </c>
      <c r="AI114" s="132" t="s">
        <v>98</v>
      </c>
      <c r="AJ114" s="132" t="s">
        <v>98</v>
      </c>
      <c r="AK114" s="132" t="s">
        <v>97</v>
      </c>
      <c r="AL114" s="132" t="s">
        <v>97</v>
      </c>
      <c r="AM114" s="132" t="s">
        <v>98</v>
      </c>
      <c r="AN114" s="1020">
        <f>AC114</f>
        <v>3.852706928546E-2</v>
      </c>
      <c r="AO114" s="132"/>
      <c r="AP114" s="132"/>
      <c r="AQ114" s="133"/>
      <c r="AR114" s="133">
        <v>4.6021415000000001</v>
      </c>
      <c r="AS114" s="133">
        <v>0</v>
      </c>
      <c r="AT114" s="133">
        <v>0</v>
      </c>
      <c r="AU114" s="133">
        <v>0.46356204999999989</v>
      </c>
      <c r="AV114" s="133">
        <v>7.0114144999999989E-2</v>
      </c>
      <c r="AW114" s="133">
        <v>5.1120915000000009</v>
      </c>
      <c r="AX114" s="133">
        <v>4.7208705000000002</v>
      </c>
      <c r="AY114" s="133">
        <v>13540</v>
      </c>
      <c r="AZ114" s="133">
        <v>0.56076055000000002</v>
      </c>
      <c r="BA114" s="133">
        <v>0.12005624500000001</v>
      </c>
      <c r="BB114" s="133">
        <v>33.148649999999996</v>
      </c>
      <c r="BC114" s="306">
        <f t="shared" si="106"/>
        <v>0.39122100000000071</v>
      </c>
      <c r="BD114" s="307">
        <f t="shared" si="107"/>
        <v>495068.20928105974</v>
      </c>
      <c r="BE114" s="308">
        <f t="shared" si="108"/>
        <v>66.67123351132058</v>
      </c>
      <c r="BF114" s="308">
        <f t="shared" si="109"/>
        <v>0.39344790499999993</v>
      </c>
      <c r="BG114" s="308">
        <f t="shared" si="110"/>
        <v>0.11017607625</v>
      </c>
      <c r="BH114" s="309">
        <f t="shared" si="111"/>
        <v>14.916892499999999</v>
      </c>
      <c r="BI114" s="310">
        <f t="shared" si="112"/>
        <v>0.1346708034598724</v>
      </c>
      <c r="BJ114" s="310">
        <f t="shared" si="113"/>
        <v>0.34348579768208154</v>
      </c>
      <c r="BK114" s="310">
        <f t="shared" si="114"/>
        <v>0.54856292415541086</v>
      </c>
      <c r="BL114" s="311">
        <f t="shared" si="115"/>
        <v>3.5710829282686487</v>
      </c>
      <c r="BM114" s="311">
        <f t="shared" si="116"/>
        <v>2.6317062440357741</v>
      </c>
      <c r="BN114" s="312">
        <f t="shared" si="117"/>
        <v>8.432489020675428E-2</v>
      </c>
      <c r="BO114" s="307">
        <f t="shared" si="101"/>
        <v>495068.20928105974</v>
      </c>
      <c r="BP114" s="307">
        <f t="shared" si="102"/>
        <v>486985.06135998154</v>
      </c>
      <c r="BQ114" s="307">
        <f t="shared" si="103"/>
        <v>461245.5068495571</v>
      </c>
      <c r="BR114" s="309">
        <f t="shared" si="118"/>
        <v>66.67123351132058</v>
      </c>
      <c r="BS114" s="313">
        <f t="shared" si="119"/>
        <v>8.6837654266181452E-2</v>
      </c>
      <c r="BT114" s="306">
        <f>VLOOKUP($B114,'SAME R Results'!$AA$146:$AB$150,2)</f>
        <v>0.45</v>
      </c>
      <c r="BU114" s="983">
        <f t="shared" si="67"/>
        <v>1</v>
      </c>
      <c r="BV114" s="983">
        <f t="shared" si="68"/>
        <v>1</v>
      </c>
      <c r="BW114" s="314">
        <f>VLOOKUP($B114,'SAME R Results'!$AA$146:$AC$150,3)</f>
        <v>1.42</v>
      </c>
      <c r="BX114" s="1052"/>
      <c r="BY114" s="1047"/>
      <c r="BZ114" s="1077">
        <v>579.39177547442239</v>
      </c>
      <c r="CA114" s="1783">
        <v>1.3933333333333575</v>
      </c>
      <c r="CB114" s="456" t="s">
        <v>653</v>
      </c>
      <c r="CC114" s="456">
        <v>252</v>
      </c>
      <c r="CD114" s="744">
        <f t="shared" si="69"/>
        <v>6.4235422248802715E-2</v>
      </c>
      <c r="CI114" s="1268">
        <v>114</v>
      </c>
      <c r="CJ114" s="1268" t="s">
        <v>108</v>
      </c>
      <c r="CK114" s="1268">
        <v>0.1346708034598724</v>
      </c>
      <c r="CL114" s="1268">
        <v>2.6375996542175251E-2</v>
      </c>
      <c r="CM114" s="1268">
        <v>4.1310703596435322E-2</v>
      </c>
      <c r="CO114" s="2039">
        <f t="shared" si="70"/>
        <v>0.8487491696095486</v>
      </c>
    </row>
    <row r="115" spans="1:93" ht="13.5" customHeight="1" thickBot="1" x14ac:dyDescent="0.3">
      <c r="A115" s="376" t="s">
        <v>248</v>
      </c>
      <c r="B115" s="377" t="s">
        <v>108</v>
      </c>
      <c r="C115" s="93" t="str">
        <f>C114</f>
        <v>K14</v>
      </c>
      <c r="D115" s="147" t="s">
        <v>448</v>
      </c>
      <c r="E115" s="291"/>
      <c r="F115" s="903" t="s">
        <v>261</v>
      </c>
      <c r="G115" s="118" t="s">
        <v>432</v>
      </c>
      <c r="H115" s="218">
        <v>252</v>
      </c>
      <c r="I115" s="420">
        <v>40430.305555555555</v>
      </c>
      <c r="J115" s="146"/>
      <c r="K115" s="146">
        <v>1</v>
      </c>
      <c r="L115" s="301">
        <v>1.48</v>
      </c>
      <c r="M115" s="146"/>
      <c r="N115" s="146"/>
      <c r="O115" s="145"/>
      <c r="P115" s="145"/>
      <c r="Q115" s="145"/>
      <c r="R115" s="132">
        <v>559.71428571428567</v>
      </c>
      <c r="S115" s="145"/>
      <c r="T115" s="145"/>
      <c r="U115" s="292" t="s">
        <v>97</v>
      </c>
      <c r="V115" s="292" t="s">
        <v>98</v>
      </c>
      <c r="W115" s="1990" t="s">
        <v>98</v>
      </c>
      <c r="X115" s="1990" t="s">
        <v>97</v>
      </c>
      <c r="Y115" s="408" t="s">
        <v>97</v>
      </c>
      <c r="Z115" s="1990" t="s">
        <v>98</v>
      </c>
      <c r="AA115" s="1990">
        <v>10</v>
      </c>
      <c r="AB115" s="1990" t="s">
        <v>98</v>
      </c>
      <c r="AC115" s="409">
        <v>3.852706928546E-2</v>
      </c>
      <c r="AD115" s="1993"/>
      <c r="AE115" s="146"/>
      <c r="AF115" s="146"/>
      <c r="AG115" s="146"/>
      <c r="AH115" s="146"/>
      <c r="AI115" s="146"/>
      <c r="AJ115" s="146"/>
      <c r="AK115" s="146"/>
      <c r="AL115" s="146"/>
      <c r="AM115" s="146"/>
      <c r="AN115" s="1009"/>
      <c r="AO115" s="146"/>
      <c r="AP115" s="146">
        <v>90</v>
      </c>
      <c r="AQ115" s="146"/>
      <c r="AR115" s="146">
        <v>4.4236300000000002</v>
      </c>
      <c r="AS115" s="146">
        <v>0</v>
      </c>
      <c r="AT115" s="146">
        <v>0</v>
      </c>
      <c r="AU115" s="146">
        <v>0.45486455000000003</v>
      </c>
      <c r="AV115" s="146">
        <v>3.2669070000000001E-2</v>
      </c>
      <c r="AW115" s="146">
        <v>5.0758205000000007</v>
      </c>
      <c r="AX115" s="146">
        <v>4.6911620000000003</v>
      </c>
      <c r="AY115" s="146">
        <v>12375</v>
      </c>
      <c r="AZ115" s="146">
        <v>0.56849660000000002</v>
      </c>
      <c r="BA115" s="146">
        <v>7.8445445000000003E-2</v>
      </c>
      <c r="BB115" s="146">
        <v>32.295349999999999</v>
      </c>
      <c r="BC115" s="292">
        <f t="shared" si="106"/>
        <v>0.38465850000000046</v>
      </c>
      <c r="BD115" s="317">
        <f t="shared" si="107"/>
        <v>451723.46541728929</v>
      </c>
      <c r="BE115" s="318">
        <f t="shared" si="108"/>
        <v>65.498293038665565</v>
      </c>
      <c r="BF115" s="318">
        <f t="shared" si="109"/>
        <v>0.42219548000000001</v>
      </c>
      <c r="BG115" s="318">
        <f t="shared" si="110"/>
        <v>0.12251278875</v>
      </c>
      <c r="BH115" s="319">
        <f t="shared" si="111"/>
        <v>14.5329075</v>
      </c>
      <c r="BI115" s="320">
        <f t="shared" si="112"/>
        <v>0.14499643709710786</v>
      </c>
      <c r="BJ115" s="320">
        <f t="shared" si="113"/>
        <v>0.35107316171962338</v>
      </c>
      <c r="BK115" s="320">
        <f t="shared" si="114"/>
        <v>0.54628311901777304</v>
      </c>
      <c r="BL115" s="321">
        <f t="shared" si="115"/>
        <v>3.4461339449347896</v>
      </c>
      <c r="BM115" s="321">
        <f t="shared" si="116"/>
        <v>2.5609148057473199</v>
      </c>
      <c r="BN115" s="322">
        <f t="shared" si="117"/>
        <v>9.3183105678405501E-2</v>
      </c>
      <c r="BO115" s="317">
        <f t="shared" si="101"/>
        <v>451723.46541728929</v>
      </c>
      <c r="BP115" s="317">
        <f t="shared" si="102"/>
        <v>444335.80252782535</v>
      </c>
      <c r="BQ115" s="317">
        <f t="shared" si="103"/>
        <v>421185.1154513855</v>
      </c>
      <c r="BR115" s="319">
        <f t="shared" si="118"/>
        <v>65.498293038665565</v>
      </c>
      <c r="BS115" s="323">
        <f t="shared" si="119"/>
        <v>8.5381004172955785E-2</v>
      </c>
      <c r="BT115" s="292">
        <f>VLOOKUP($B115,'SAME R Results'!$AA$146:$AB$150,2)</f>
        <v>0.45</v>
      </c>
      <c r="BU115" s="984">
        <f t="shared" si="67"/>
        <v>1</v>
      </c>
      <c r="BV115" s="984">
        <f t="shared" si="68"/>
        <v>1</v>
      </c>
      <c r="BW115" s="324">
        <f>VLOOKUP($B115,'SAME R Results'!$AA$146:$AC$150,3)</f>
        <v>1.42</v>
      </c>
      <c r="BX115" s="1052"/>
      <c r="BY115" s="1047"/>
      <c r="BZ115" s="1077">
        <v>579.39177547442239</v>
      </c>
      <c r="CA115" s="1782">
        <f>CA114</f>
        <v>1.3933333333333575</v>
      </c>
      <c r="CD115" s="744">
        <f t="shared" si="69"/>
        <v>6.2581898325357765E-2</v>
      </c>
      <c r="CI115" s="1268">
        <v>115</v>
      </c>
      <c r="CJ115" s="1268" t="s">
        <v>108</v>
      </c>
      <c r="CK115" s="1268">
        <v>0.14499643709710786</v>
      </c>
      <c r="CL115" s="1268">
        <v>2.9050998914016347E-2</v>
      </c>
      <c r="CM115" s="1268">
        <v>3.8200174530760529E-2</v>
      </c>
      <c r="CO115" s="2039">
        <f t="shared" si="70"/>
        <v>0.92817846543547977</v>
      </c>
    </row>
    <row r="116" spans="1:93" ht="13.5" customHeight="1" thickBot="1" x14ac:dyDescent="0.3">
      <c r="A116" s="350"/>
      <c r="B116" s="410"/>
      <c r="C116" s="1278"/>
      <c r="D116" s="168"/>
      <c r="E116" s="351"/>
      <c r="F116" s="904"/>
      <c r="G116" s="411"/>
      <c r="H116" s="167"/>
      <c r="I116" s="412"/>
      <c r="J116" s="167"/>
      <c r="K116" s="167"/>
      <c r="L116" s="167"/>
      <c r="M116" s="167"/>
      <c r="N116" s="167"/>
      <c r="O116" s="350"/>
      <c r="P116" s="350"/>
      <c r="Q116" s="350"/>
      <c r="R116" s="350"/>
      <c r="S116" s="350"/>
      <c r="T116" s="350"/>
      <c r="U116" s="1280"/>
      <c r="V116" s="1280"/>
      <c r="W116" s="1282"/>
      <c r="X116" s="1282"/>
      <c r="Y116" s="413"/>
      <c r="Z116" s="1280"/>
      <c r="AA116" s="1280"/>
      <c r="AB116" s="1280"/>
      <c r="AC116" s="414"/>
      <c r="AD116" s="1989"/>
      <c r="AE116" s="350"/>
      <c r="AF116" s="350"/>
      <c r="AG116" s="350"/>
      <c r="AH116" s="350"/>
      <c r="AI116" s="350"/>
      <c r="AJ116" s="350"/>
      <c r="AK116" s="350"/>
      <c r="AL116" s="350"/>
      <c r="AM116" s="350"/>
      <c r="AN116" s="1021"/>
      <c r="AO116" s="167"/>
      <c r="AP116" s="167"/>
      <c r="AQ116" s="167"/>
      <c r="AR116" s="167"/>
      <c r="AS116" s="167"/>
      <c r="AT116" s="167"/>
      <c r="AU116" s="167"/>
      <c r="AV116" s="167"/>
      <c r="AW116" s="167"/>
      <c r="AX116" s="167"/>
      <c r="AY116" s="167"/>
      <c r="AZ116" s="167"/>
      <c r="BA116" s="167"/>
      <c r="BB116" s="167"/>
      <c r="BC116" s="357"/>
      <c r="BD116" s="365"/>
      <c r="BE116" s="360"/>
      <c r="BF116" s="354"/>
      <c r="BG116" s="168"/>
      <c r="BH116" s="415"/>
      <c r="BI116" s="362"/>
      <c r="BJ116" s="362"/>
      <c r="BK116" s="1285"/>
      <c r="BL116" s="362"/>
      <c r="BM116" s="362"/>
      <c r="BN116" s="362"/>
      <c r="BO116" s="365"/>
      <c r="BP116" s="365"/>
      <c r="BQ116" s="365"/>
      <c r="BR116" s="361"/>
      <c r="BS116" s="366"/>
      <c r="BT116" s="354"/>
      <c r="BU116" s="982"/>
      <c r="BV116" s="982"/>
      <c r="BW116" s="354"/>
      <c r="BX116" s="1052"/>
      <c r="BY116" s="1047"/>
      <c r="BZ116" s="1082"/>
      <c r="CA116" s="1782"/>
      <c r="CD116" s="744"/>
      <c r="CI116" s="182"/>
    </row>
    <row r="117" spans="1:93" ht="13.5" customHeight="1" x14ac:dyDescent="0.25">
      <c r="A117" s="416" t="s">
        <v>262</v>
      </c>
      <c r="B117" s="61" t="s">
        <v>92</v>
      </c>
      <c r="C117" s="66" t="s">
        <v>907</v>
      </c>
      <c r="D117" s="184" t="s">
        <v>263</v>
      </c>
      <c r="E117" s="184"/>
      <c r="F117" s="188">
        <v>109</v>
      </c>
      <c r="G117" s="276" t="s">
        <v>264</v>
      </c>
      <c r="H117" s="186">
        <v>253</v>
      </c>
      <c r="I117" s="400">
        <v>40431.305555555555</v>
      </c>
      <c r="J117" s="188"/>
      <c r="K117" s="188">
        <v>2</v>
      </c>
      <c r="L117" s="299">
        <v>1.35</v>
      </c>
      <c r="M117" s="188">
        <v>60</v>
      </c>
      <c r="N117" s="188">
        <v>11</v>
      </c>
      <c r="O117" s="188">
        <v>8</v>
      </c>
      <c r="P117" s="188" t="s">
        <v>97</v>
      </c>
      <c r="Q117" s="188" t="s">
        <v>97</v>
      </c>
      <c r="R117" s="132">
        <v>28.142857142857142</v>
      </c>
      <c r="S117" s="188" t="s">
        <v>97</v>
      </c>
      <c r="T117" s="188">
        <v>0</v>
      </c>
      <c r="U117" s="188" t="s">
        <v>98</v>
      </c>
      <c r="V117" s="188" t="s">
        <v>97</v>
      </c>
      <c r="W117" s="188" t="s">
        <v>98</v>
      </c>
      <c r="X117" s="188" t="s">
        <v>97</v>
      </c>
      <c r="Y117" s="417" t="s">
        <v>98</v>
      </c>
      <c r="Z117" s="188" t="s">
        <v>98</v>
      </c>
      <c r="AA117" s="188">
        <v>10</v>
      </c>
      <c r="AB117" s="188" t="s">
        <v>98</v>
      </c>
      <c r="AC117" s="401">
        <v>3.1809999999999998E-2</v>
      </c>
      <c r="AD117" s="191"/>
      <c r="AE117" s="188">
        <v>0</v>
      </c>
      <c r="AF117" s="188">
        <v>0</v>
      </c>
      <c r="AG117" s="188">
        <v>0</v>
      </c>
      <c r="AH117" s="188"/>
      <c r="AI117" s="188"/>
      <c r="AJ117" s="188"/>
      <c r="AK117" s="188"/>
      <c r="AL117" s="188"/>
      <c r="AM117" s="188"/>
      <c r="AN117" s="191"/>
      <c r="AO117" s="188"/>
      <c r="AP117" s="188"/>
      <c r="AQ117" s="195"/>
      <c r="AR117" s="195">
        <v>6.2771294999999991</v>
      </c>
      <c r="AS117" s="195">
        <v>4.556986666666667</v>
      </c>
      <c r="AT117" s="195">
        <v>5.1367805000000004</v>
      </c>
      <c r="AU117" s="195">
        <v>0</v>
      </c>
      <c r="AV117" s="195">
        <v>0</v>
      </c>
      <c r="AW117" s="195">
        <v>6.8323664999999991</v>
      </c>
      <c r="AX117" s="195">
        <v>4.6743775000000003</v>
      </c>
      <c r="AY117" s="195">
        <v>43210</v>
      </c>
      <c r="AZ117" s="195">
        <v>0</v>
      </c>
      <c r="BA117" s="195">
        <v>0</v>
      </c>
      <c r="BB117" s="195">
        <v>118.88454999999999</v>
      </c>
      <c r="BC117" s="336">
        <f t="shared" ref="BC117:BC122" si="120">AW117-AX117</f>
        <v>2.1579889999999988</v>
      </c>
      <c r="BD117" s="337">
        <f t="shared" ref="BD117:BD122" si="121">BO117</f>
        <v>1994125.8786545112</v>
      </c>
      <c r="BE117" s="338">
        <f t="shared" ref="BE117:BE122" si="122">BR117</f>
        <v>512.45177318923925</v>
      </c>
      <c r="BF117" s="338">
        <f t="shared" ref="BF117:BF122" si="123">(AU117-AV117)*BU117</f>
        <v>0</v>
      </c>
      <c r="BG117" s="338">
        <f t="shared" ref="BG117:BG122" si="124">(AZ117-BA117)*BU117/4</f>
        <v>0</v>
      </c>
      <c r="BH117" s="339">
        <f t="shared" ref="BH117:BH122" si="125">BB117*BV117*BT117</f>
        <v>150.921491760213</v>
      </c>
      <c r="BI117" s="340">
        <f>BE117/BD117*1000</f>
        <v>0.25698065436822065</v>
      </c>
      <c r="BJ117" s="340">
        <f>10*(BH117/BD117*6/PI()/BW117)^(1/3)</f>
        <v>0.5435662238110599</v>
      </c>
      <c r="BK117" s="340">
        <f t="shared" ref="BK117:BK122" si="126">SQRT(6/PI()*BH117/BE117/BW117)</f>
        <v>0.79054842660492031</v>
      </c>
      <c r="BL117" s="341"/>
      <c r="BM117" s="341">
        <f>EXP((LN(BJ117/BI117))^0.5)</f>
        <v>2.3762769205137761</v>
      </c>
      <c r="BN117" s="342">
        <f>BJ117/EXP(1.5*(LN(BM117))^2)</f>
        <v>0.17669506280256947</v>
      </c>
      <c r="BO117" s="337">
        <f t="shared" si="101"/>
        <v>1994125.8786545112</v>
      </c>
      <c r="BP117" s="337">
        <f t="shared" si="102"/>
        <v>1962883.1876768314</v>
      </c>
      <c r="BQ117" s="337">
        <f t="shared" si="103"/>
        <v>1823092.5212197423</v>
      </c>
      <c r="BR117" s="339">
        <f t="shared" ref="BR117:BR122" si="127">$AF$149*(BS117*(2-BS117)/(1-BS117))</f>
        <v>512.45177318923925</v>
      </c>
      <c r="BS117" s="343">
        <f t="shared" ref="BS117:BS122" si="128">BC117/$AF$147</f>
        <v>0.47899960046168844</v>
      </c>
      <c r="BT117" s="336">
        <f>VLOOKUP($B117,'SAME R Results'!$AA$146:$AB$150,2)</f>
        <v>0.55000000000000004</v>
      </c>
      <c r="BU117" s="982">
        <f t="shared" si="67"/>
        <v>1</v>
      </c>
      <c r="BV117" s="982">
        <f t="shared" si="68"/>
        <v>2.3081444333287746</v>
      </c>
      <c r="BW117" s="344">
        <f>VLOOKUP($B117,'SAME R Results'!$AA$146:$AC$150,3)</f>
        <v>0.9</v>
      </c>
      <c r="BX117" s="1052">
        <v>2.3171348800549274</v>
      </c>
      <c r="BY117" s="1047">
        <v>2.3081444333287746</v>
      </c>
      <c r="BZ117" s="1081">
        <v>382.57380885286187</v>
      </c>
      <c r="CA117" s="1783">
        <v>2.8799999999999937</v>
      </c>
      <c r="CB117" s="456" t="s">
        <v>654</v>
      </c>
      <c r="CC117" s="456">
        <v>253</v>
      </c>
      <c r="CD117" s="744">
        <f t="shared" si="69"/>
        <v>0.31441977450044445</v>
      </c>
      <c r="CI117" s="182"/>
    </row>
    <row r="118" spans="1:93" ht="13.5" customHeight="1" x14ac:dyDescent="0.25">
      <c r="A118" s="418" t="s">
        <v>262</v>
      </c>
      <c r="B118" s="284" t="s">
        <v>99</v>
      </c>
      <c r="C118" s="93" t="s">
        <v>908</v>
      </c>
      <c r="D118" s="117" t="s">
        <v>265</v>
      </c>
      <c r="E118" s="117"/>
      <c r="F118" s="132">
        <v>110</v>
      </c>
      <c r="G118" s="118" t="s">
        <v>264</v>
      </c>
      <c r="H118" s="199">
        <v>253</v>
      </c>
      <c r="I118" s="405">
        <v>40430.305555555555</v>
      </c>
      <c r="J118" s="132"/>
      <c r="K118" s="132">
        <v>2</v>
      </c>
      <c r="L118" s="301">
        <v>1.28</v>
      </c>
      <c r="M118" s="132">
        <v>60</v>
      </c>
      <c r="N118" s="132">
        <v>11</v>
      </c>
      <c r="O118" s="132">
        <v>8</v>
      </c>
      <c r="P118" s="132" t="s">
        <v>97</v>
      </c>
      <c r="Q118" s="132" t="s">
        <v>97</v>
      </c>
      <c r="R118" s="132">
        <v>21.428571428571427</v>
      </c>
      <c r="S118" s="132" t="s">
        <v>97</v>
      </c>
      <c r="T118" s="132">
        <v>0</v>
      </c>
      <c r="U118" s="132" t="s">
        <v>98</v>
      </c>
      <c r="V118" s="132" t="s">
        <v>97</v>
      </c>
      <c r="W118" s="132" t="s">
        <v>98</v>
      </c>
      <c r="X118" s="132" t="s">
        <v>97</v>
      </c>
      <c r="Y118" s="403" t="s">
        <v>98</v>
      </c>
      <c r="Z118" s="132" t="s">
        <v>98</v>
      </c>
      <c r="AA118" s="132">
        <v>10</v>
      </c>
      <c r="AB118" s="132" t="s">
        <v>98</v>
      </c>
      <c r="AC118" s="404">
        <v>3.852706928546E-2</v>
      </c>
      <c r="AD118" s="203"/>
      <c r="AE118" s="132">
        <v>0</v>
      </c>
      <c r="AF118" s="132">
        <v>0</v>
      </c>
      <c r="AG118" s="132">
        <v>0</v>
      </c>
      <c r="AH118" s="132"/>
      <c r="AI118" s="132"/>
      <c r="AJ118" s="132"/>
      <c r="AK118" s="132"/>
      <c r="AL118" s="132"/>
      <c r="AM118" s="132"/>
      <c r="AN118" s="203"/>
      <c r="AO118" s="132"/>
      <c r="AP118" s="132"/>
      <c r="AQ118" s="133"/>
      <c r="AR118" s="133">
        <v>6.2793880000000009</v>
      </c>
      <c r="AS118" s="133">
        <v>4.8928252380952379</v>
      </c>
      <c r="AT118" s="133">
        <v>5.1263119999999986</v>
      </c>
      <c r="AU118" s="133">
        <v>0</v>
      </c>
      <c r="AV118" s="133">
        <v>0</v>
      </c>
      <c r="AW118" s="133">
        <v>5.9777834999999984</v>
      </c>
      <c r="AX118" s="133">
        <v>4.6155244999999994</v>
      </c>
      <c r="AY118" s="133">
        <v>24645</v>
      </c>
      <c r="AZ118" s="133">
        <v>0</v>
      </c>
      <c r="BA118" s="133">
        <v>0</v>
      </c>
      <c r="BB118" s="133">
        <v>82.399200000000008</v>
      </c>
      <c r="BC118" s="306">
        <f t="shared" si="120"/>
        <v>1.362258999999999</v>
      </c>
      <c r="BD118" s="307">
        <f t="shared" si="121"/>
        <v>915311.87562477367</v>
      </c>
      <c r="BE118" s="308">
        <f t="shared" si="122"/>
        <v>269.64467313300628</v>
      </c>
      <c r="BF118" s="308">
        <f t="shared" si="123"/>
        <v>0</v>
      </c>
      <c r="BG118" s="308">
        <f t="shared" si="124"/>
        <v>0</v>
      </c>
      <c r="BH118" s="309">
        <f t="shared" si="125"/>
        <v>52.899787351939423</v>
      </c>
      <c r="BI118" s="310">
        <f>BE118/BD118*1000</f>
        <v>0.29459322042440694</v>
      </c>
      <c r="BJ118" s="310">
        <f>10*(BH118/BD118*6/PI()/BW118)^(1/3)</f>
        <v>0.47969155079332726</v>
      </c>
      <c r="BK118" s="310">
        <f t="shared" si="126"/>
        <v>0.6121131779906801</v>
      </c>
      <c r="BL118" s="311"/>
      <c r="BM118" s="311">
        <f>EXP((LN(BJ118/BI118))^0.5)</f>
        <v>2.0102241523207525</v>
      </c>
      <c r="BN118" s="312">
        <f>BJ118/EXP(1.5*(LN(BM118))^2)</f>
        <v>0.2308623369659521</v>
      </c>
      <c r="BO118" s="307">
        <f t="shared" si="101"/>
        <v>915311.87562477367</v>
      </c>
      <c r="BP118" s="307">
        <f t="shared" si="102"/>
        <v>900599.23304612003</v>
      </c>
      <c r="BQ118" s="307">
        <f t="shared" si="103"/>
        <v>846645.41398974834</v>
      </c>
      <c r="BR118" s="309">
        <f t="shared" si="127"/>
        <v>269.64467313300628</v>
      </c>
      <c r="BS118" s="313">
        <f t="shared" si="128"/>
        <v>0.30237481132913052</v>
      </c>
      <c r="BT118" s="306">
        <f>VLOOKUP($B118,'SAME R Results'!$AA$146:$AB$150,2)</f>
        <v>0.28000000000000003</v>
      </c>
      <c r="BU118" s="983">
        <f t="shared" si="67"/>
        <v>1</v>
      </c>
      <c r="BV118" s="983">
        <f t="shared" si="68"/>
        <v>2.2928355126167754</v>
      </c>
      <c r="BW118" s="314">
        <f>VLOOKUP($B118,'SAME R Results'!$AA$146:$AC$150,3)</f>
        <v>1</v>
      </c>
      <c r="BX118" s="1052">
        <v>2.3016614119481935</v>
      </c>
      <c r="BY118" s="1047">
        <v>2.2928355126167754</v>
      </c>
      <c r="BZ118" s="1077">
        <v>299.07317141986238</v>
      </c>
      <c r="CA118" s="1783">
        <v>5.713333333333348</v>
      </c>
      <c r="CB118" s="456" t="s">
        <v>655</v>
      </c>
      <c r="CC118" s="456">
        <v>253</v>
      </c>
      <c r="CD118" s="744">
        <f t="shared" si="69"/>
        <v>5.5554035725490503E-2</v>
      </c>
      <c r="CI118" s="182"/>
    </row>
    <row r="119" spans="1:93" ht="13.5" customHeight="1" x14ac:dyDescent="0.25">
      <c r="A119" s="418" t="s">
        <v>262</v>
      </c>
      <c r="B119" s="117" t="s">
        <v>104</v>
      </c>
      <c r="C119" s="93" t="s">
        <v>909</v>
      </c>
      <c r="D119" s="117" t="s">
        <v>266</v>
      </c>
      <c r="E119" s="117"/>
      <c r="F119" s="132">
        <v>111</v>
      </c>
      <c r="G119" s="118" t="s">
        <v>264</v>
      </c>
      <c r="H119" s="199">
        <v>253</v>
      </c>
      <c r="I119" s="405">
        <v>40430.305555555555</v>
      </c>
      <c r="J119" s="132"/>
      <c r="K119" s="132">
        <v>2</v>
      </c>
      <c r="L119" s="301">
        <v>1.45</v>
      </c>
      <c r="M119" s="132">
        <v>60</v>
      </c>
      <c r="N119" s="132">
        <v>11</v>
      </c>
      <c r="O119" s="132">
        <v>8</v>
      </c>
      <c r="P119" s="132" t="s">
        <v>97</v>
      </c>
      <c r="Q119" s="132" t="s">
        <v>97</v>
      </c>
      <c r="R119" s="132">
        <v>42.571428571428569</v>
      </c>
      <c r="S119" s="132" t="s">
        <v>97</v>
      </c>
      <c r="T119" s="132">
        <v>0</v>
      </c>
      <c r="U119" s="132" t="s">
        <v>98</v>
      </c>
      <c r="V119" s="132" t="s">
        <v>97</v>
      </c>
      <c r="W119" s="132" t="s">
        <v>98</v>
      </c>
      <c r="X119" s="132" t="s">
        <v>97</v>
      </c>
      <c r="Y119" s="403" t="s">
        <v>97</v>
      </c>
      <c r="Z119" s="132" t="s">
        <v>98</v>
      </c>
      <c r="AA119" s="132">
        <v>10</v>
      </c>
      <c r="AB119" s="132" t="s">
        <v>98</v>
      </c>
      <c r="AC119" s="404">
        <v>5.19567251427413E-2</v>
      </c>
      <c r="AD119" s="203"/>
      <c r="AE119" s="132">
        <v>0</v>
      </c>
      <c r="AF119" s="132">
        <v>0</v>
      </c>
      <c r="AG119" s="132">
        <v>0</v>
      </c>
      <c r="AH119" s="132"/>
      <c r="AI119" s="132"/>
      <c r="AJ119" s="132"/>
      <c r="AK119" s="132"/>
      <c r="AL119" s="132"/>
      <c r="AM119" s="132"/>
      <c r="AN119" s="203"/>
      <c r="AO119" s="132"/>
      <c r="AP119" s="132"/>
      <c r="AQ119" s="133"/>
      <c r="AR119" s="133">
        <v>4.0240935000000002</v>
      </c>
      <c r="AS119" s="133">
        <v>8.3923319999999984E-4</v>
      </c>
      <c r="AT119" s="133">
        <v>5.0353989999999999E-4</v>
      </c>
      <c r="AU119" s="133">
        <v>0</v>
      </c>
      <c r="AV119" s="133">
        <v>0</v>
      </c>
      <c r="AW119" s="133">
        <v>6.3572225000000007</v>
      </c>
      <c r="AX119" s="133">
        <v>4.6339724999999996</v>
      </c>
      <c r="AY119" s="133">
        <v>46965</v>
      </c>
      <c r="AZ119" s="133">
        <v>0</v>
      </c>
      <c r="BA119" s="133">
        <v>0</v>
      </c>
      <c r="BB119" s="133">
        <v>31.824649999999998</v>
      </c>
      <c r="BC119" s="306">
        <f t="shared" si="120"/>
        <v>1.7232500000000011</v>
      </c>
      <c r="BD119" s="307">
        <f t="shared" si="121"/>
        <v>1333768.9444362801</v>
      </c>
      <c r="BE119" s="308">
        <f t="shared" si="122"/>
        <v>367.17168120282838</v>
      </c>
      <c r="BF119" s="308">
        <f t="shared" si="123"/>
        <v>0</v>
      </c>
      <c r="BG119" s="308">
        <f t="shared" si="124"/>
        <v>0</v>
      </c>
      <c r="BH119" s="309">
        <f t="shared" si="125"/>
        <v>71.923708999999988</v>
      </c>
      <c r="BI119" s="310">
        <f>BE119/BD119*1000</f>
        <v>0.27528882175166719</v>
      </c>
      <c r="BJ119" s="310">
        <f>10*(BH119/BD119*6/PI()/BW119)^(1/3)</f>
        <v>0.3604043772501847</v>
      </c>
      <c r="BK119" s="310">
        <f t="shared" si="126"/>
        <v>0.412373545770366</v>
      </c>
      <c r="BL119" s="311"/>
      <c r="BM119" s="311">
        <f>EXP((LN(BJ119/BI119))^0.5)</f>
        <v>1.680419088152735</v>
      </c>
      <c r="BN119" s="312">
        <f>BJ119/EXP(1.5*(LN(BM119))^2)</f>
        <v>0.24059568656859387</v>
      </c>
      <c r="BO119" s="307">
        <f t="shared" si="101"/>
        <v>1333768.9444362801</v>
      </c>
      <c r="BP119" s="307">
        <f t="shared" si="102"/>
        <v>1312978.6618110307</v>
      </c>
      <c r="BQ119" s="307">
        <f t="shared" si="103"/>
        <v>1216561.466323107</v>
      </c>
      <c r="BR119" s="309">
        <f t="shared" si="127"/>
        <v>367.17168120282838</v>
      </c>
      <c r="BS119" s="313">
        <f t="shared" si="128"/>
        <v>0.38250244162301361</v>
      </c>
      <c r="BT119" s="306">
        <f>VLOOKUP($B119,'SAME R Results'!$AA$146:$AB$150,2)</f>
        <v>2.2599999999999998</v>
      </c>
      <c r="BU119" s="983">
        <f t="shared" si="67"/>
        <v>1</v>
      </c>
      <c r="BV119" s="983">
        <f t="shared" si="68"/>
        <v>1</v>
      </c>
      <c r="BW119" s="314">
        <f>VLOOKUP($B119,'SAME R Results'!$AA$146:$AC$150,3)</f>
        <v>2.2000000000000002</v>
      </c>
      <c r="BX119" s="1052"/>
      <c r="BY119" s="1047"/>
      <c r="BZ119" s="1077">
        <v>528.55724747805561</v>
      </c>
      <c r="CA119" s="1783">
        <v>9.9466666666667702</v>
      </c>
      <c r="CB119" s="456" t="s">
        <v>656</v>
      </c>
      <c r="CC119" s="456">
        <v>253</v>
      </c>
      <c r="CD119" s="744">
        <f t="shared" si="69"/>
        <v>4.338561534852501E-2</v>
      </c>
      <c r="CI119" s="182"/>
    </row>
    <row r="120" spans="1:93" ht="13.5" customHeight="1" x14ac:dyDescent="0.25">
      <c r="A120" s="418" t="s">
        <v>262</v>
      </c>
      <c r="B120" s="373" t="s">
        <v>108</v>
      </c>
      <c r="C120" s="93" t="s">
        <v>910</v>
      </c>
      <c r="D120" s="117" t="s">
        <v>267</v>
      </c>
      <c r="E120" s="117"/>
      <c r="F120" s="132">
        <v>112</v>
      </c>
      <c r="G120" s="118" t="s">
        <v>264</v>
      </c>
      <c r="H120" s="199">
        <v>253</v>
      </c>
      <c r="I120" s="405">
        <v>40430.305555555555</v>
      </c>
      <c r="J120" s="132"/>
      <c r="K120" s="132">
        <v>2</v>
      </c>
      <c r="L120" s="301">
        <v>1.48</v>
      </c>
      <c r="M120" s="132">
        <v>60</v>
      </c>
      <c r="N120" s="132">
        <v>11</v>
      </c>
      <c r="O120" s="132">
        <v>8</v>
      </c>
      <c r="P120" s="132" t="s">
        <v>97</v>
      </c>
      <c r="Q120" s="132" t="s">
        <v>97</v>
      </c>
      <c r="R120" s="132">
        <v>22.285714285714285</v>
      </c>
      <c r="S120" s="132" t="s">
        <v>97</v>
      </c>
      <c r="T120" s="132">
        <v>0</v>
      </c>
      <c r="U120" s="132" t="s">
        <v>98</v>
      </c>
      <c r="V120" s="132" t="s">
        <v>97</v>
      </c>
      <c r="W120" s="132" t="s">
        <v>98</v>
      </c>
      <c r="X120" s="132" t="s">
        <v>97</v>
      </c>
      <c r="Y120" s="403" t="s">
        <v>97</v>
      </c>
      <c r="Z120" s="132" t="s">
        <v>98</v>
      </c>
      <c r="AA120" s="132">
        <v>10</v>
      </c>
      <c r="AB120" s="132" t="s">
        <v>98</v>
      </c>
      <c r="AC120" s="404">
        <v>3.852706928546E-2</v>
      </c>
      <c r="AD120" s="203"/>
      <c r="AE120" s="132">
        <v>0</v>
      </c>
      <c r="AF120" s="132">
        <v>0</v>
      </c>
      <c r="AG120" s="132">
        <v>0</v>
      </c>
      <c r="AH120" s="132"/>
      <c r="AI120" s="132"/>
      <c r="AJ120" s="132"/>
      <c r="AK120" s="132"/>
      <c r="AL120" s="132"/>
      <c r="AM120" s="132"/>
      <c r="AN120" s="203"/>
      <c r="AO120" s="132"/>
      <c r="AP120" s="132"/>
      <c r="AQ120" s="133"/>
      <c r="AR120" s="133">
        <v>5.4159850000000009</v>
      </c>
      <c r="AS120" s="133">
        <v>4.5750275</v>
      </c>
      <c r="AT120" s="133">
        <v>5.1413255000000007</v>
      </c>
      <c r="AU120" s="133">
        <v>0</v>
      </c>
      <c r="AV120" s="133">
        <v>0</v>
      </c>
      <c r="AW120" s="133">
        <v>6.2289425000000005</v>
      </c>
      <c r="AX120" s="133">
        <v>4.7178950000000004</v>
      </c>
      <c r="AY120" s="133">
        <v>42430</v>
      </c>
      <c r="AZ120" s="133">
        <v>0</v>
      </c>
      <c r="BA120" s="133">
        <v>0</v>
      </c>
      <c r="BB120" s="133">
        <v>62.8611</v>
      </c>
      <c r="BC120" s="306">
        <f t="shared" si="120"/>
        <v>1.5110475000000001</v>
      </c>
      <c r="BD120" s="307">
        <f t="shared" si="121"/>
        <v>1615017.6733915848</v>
      </c>
      <c r="BE120" s="308">
        <f t="shared" si="122"/>
        <v>307.8509299586508</v>
      </c>
      <c r="BF120" s="308">
        <f t="shared" si="123"/>
        <v>0</v>
      </c>
      <c r="BG120" s="308">
        <f t="shared" si="124"/>
        <v>0</v>
      </c>
      <c r="BH120" s="309">
        <f t="shared" si="125"/>
        <v>28.287495</v>
      </c>
      <c r="BI120" s="310">
        <f>BE120/BD120*1000</f>
        <v>0.19061768489019365</v>
      </c>
      <c r="BJ120" s="310">
        <f>10*(BH120/BD120*6/PI()/BW120)^(1/3)</f>
        <v>0.28666637066468903</v>
      </c>
      <c r="BK120" s="310">
        <f t="shared" si="126"/>
        <v>0.3515471057838066</v>
      </c>
      <c r="BL120" s="311"/>
      <c r="BM120" s="311">
        <f>EXP((LN(BJ120/BI120))^0.5)</f>
        <v>1.8941825311333986</v>
      </c>
      <c r="BN120" s="312">
        <f>BJ120/EXP(1.5*(LN(BM120))^2)</f>
        <v>0.15543771805529163</v>
      </c>
      <c r="BO120" s="307">
        <f t="shared" si="101"/>
        <v>1615017.6733915848</v>
      </c>
      <c r="BP120" s="307">
        <f t="shared" si="102"/>
        <v>1589687.6906521944</v>
      </c>
      <c r="BQ120" s="307">
        <f t="shared" si="103"/>
        <v>1477211.5542533272</v>
      </c>
      <c r="BR120" s="309">
        <f t="shared" si="127"/>
        <v>307.8509299586508</v>
      </c>
      <c r="BS120" s="313">
        <f t="shared" si="128"/>
        <v>0.33540075912279144</v>
      </c>
      <c r="BT120" s="306">
        <f>VLOOKUP($B120,'SAME R Results'!$AA$146:$AB$150,2)</f>
        <v>0.45</v>
      </c>
      <c r="BU120" s="983">
        <f t="shared" si="67"/>
        <v>1</v>
      </c>
      <c r="BV120" s="983">
        <f t="shared" si="68"/>
        <v>1</v>
      </c>
      <c r="BW120" s="314">
        <f>VLOOKUP($B120,'SAME R Results'!$AA$146:$AC$150,3)</f>
        <v>1.42</v>
      </c>
      <c r="BX120" s="1052"/>
      <c r="BY120" s="1047"/>
      <c r="BZ120" s="1077">
        <v>583.20436719326278</v>
      </c>
      <c r="CA120" s="1783">
        <v>2.4199999999999777</v>
      </c>
      <c r="CB120" s="456" t="s">
        <v>657</v>
      </c>
      <c r="CC120" s="456">
        <v>253</v>
      </c>
      <c r="CD120" s="744">
        <f t="shared" si="69"/>
        <v>7.0134285123967591E-2</v>
      </c>
      <c r="CI120" s="182"/>
    </row>
    <row r="121" spans="1:93" ht="13.5" customHeight="1" x14ac:dyDescent="0.25">
      <c r="A121" s="418" t="s">
        <v>262</v>
      </c>
      <c r="B121" s="247" t="s">
        <v>114</v>
      </c>
      <c r="C121" s="93" t="s">
        <v>911</v>
      </c>
      <c r="D121" s="117" t="s">
        <v>268</v>
      </c>
      <c r="E121" s="117"/>
      <c r="F121" s="132">
        <v>113</v>
      </c>
      <c r="G121" s="118" t="s">
        <v>264</v>
      </c>
      <c r="H121" s="199">
        <v>253</v>
      </c>
      <c r="I121" s="405">
        <v>40430.305555555555</v>
      </c>
      <c r="J121" s="132"/>
      <c r="K121" s="132">
        <v>2</v>
      </c>
      <c r="L121" s="301">
        <v>1.23</v>
      </c>
      <c r="M121" s="132">
        <v>60</v>
      </c>
      <c r="N121" s="132">
        <v>11</v>
      </c>
      <c r="O121" s="132">
        <v>8</v>
      </c>
      <c r="P121" s="132" t="s">
        <v>97</v>
      </c>
      <c r="Q121" s="132" t="s">
        <v>97</v>
      </c>
      <c r="R121" s="132">
        <v>31</v>
      </c>
      <c r="S121" s="132" t="s">
        <v>97</v>
      </c>
      <c r="T121" s="132">
        <v>0</v>
      </c>
      <c r="U121" s="132" t="s">
        <v>98</v>
      </c>
      <c r="V121" s="132" t="s">
        <v>97</v>
      </c>
      <c r="W121" s="132" t="s">
        <v>98</v>
      </c>
      <c r="X121" s="132" t="s">
        <v>97</v>
      </c>
      <c r="Y121" s="403" t="s">
        <v>98</v>
      </c>
      <c r="Z121" s="132" t="s">
        <v>98</v>
      </c>
      <c r="AA121" s="132">
        <v>10</v>
      </c>
      <c r="AB121" s="132" t="s">
        <v>98</v>
      </c>
      <c r="AC121" s="404">
        <v>3.852706928546E-2</v>
      </c>
      <c r="AD121" s="203"/>
      <c r="AE121" s="132">
        <v>0</v>
      </c>
      <c r="AF121" s="132">
        <v>0</v>
      </c>
      <c r="AG121" s="132">
        <v>0</v>
      </c>
      <c r="AH121" s="132"/>
      <c r="AI121" s="132"/>
      <c r="AJ121" s="132"/>
      <c r="AK121" s="132"/>
      <c r="AL121" s="132"/>
      <c r="AM121" s="132"/>
      <c r="AN121" s="203"/>
      <c r="AO121" s="132"/>
      <c r="AP121" s="132"/>
      <c r="AQ121" s="133"/>
      <c r="AR121" s="133">
        <v>6.2836770000000017</v>
      </c>
      <c r="AS121" s="133">
        <v>4.6147464999999999</v>
      </c>
      <c r="AT121" s="133">
        <v>5.155837</v>
      </c>
      <c r="AU121" s="133">
        <v>0</v>
      </c>
      <c r="AV121" s="133">
        <v>0</v>
      </c>
      <c r="AW121" s="133">
        <v>6.7188720000000002</v>
      </c>
      <c r="AX121" s="133">
        <v>4.7057790000000006</v>
      </c>
      <c r="AY121" s="133">
        <v>31375</v>
      </c>
      <c r="AZ121" s="133">
        <v>0</v>
      </c>
      <c r="BA121" s="133">
        <v>0</v>
      </c>
      <c r="BB121" s="133">
        <v>154.35554999999997</v>
      </c>
      <c r="BC121" s="306">
        <f t="shared" si="120"/>
        <v>2.0130929999999996</v>
      </c>
      <c r="BD121" s="307">
        <f t="shared" si="121"/>
        <v>1176224.4595932008</v>
      </c>
      <c r="BE121" s="308">
        <f t="shared" si="122"/>
        <v>459.76995119843087</v>
      </c>
      <c r="BF121" s="308">
        <f t="shared" si="123"/>
        <v>0</v>
      </c>
      <c r="BG121" s="308">
        <f t="shared" si="124"/>
        <v>0</v>
      </c>
      <c r="BH121" s="309">
        <f t="shared" si="125"/>
        <v>169.19487997801508</v>
      </c>
      <c r="BI121" s="310">
        <f>BE121/BD121*1000</f>
        <v>0.39088623557228447</v>
      </c>
      <c r="BJ121" s="310">
        <f>10*(BH121/BD121*6/PI()/BW121)^(1/3)</f>
        <v>0.6500789886706958</v>
      </c>
      <c r="BK121" s="310">
        <f t="shared" si="126"/>
        <v>0.83834736792648301</v>
      </c>
      <c r="BL121" s="311"/>
      <c r="BM121" s="311">
        <f>EXP((LN(BJ121/BI121))^0.5)</f>
        <v>2.0405434673921752</v>
      </c>
      <c r="BN121" s="312">
        <f>BJ121/EXP(1.5*(LN(BM121))^2)</f>
        <v>0.30310458221467135</v>
      </c>
      <c r="BO121" s="307">
        <f t="shared" si="101"/>
        <v>1176224.4595932008</v>
      </c>
      <c r="BP121" s="307">
        <f t="shared" si="102"/>
        <v>1157494.1223683986</v>
      </c>
      <c r="BQ121" s="307">
        <f t="shared" si="103"/>
        <v>1083326.0587706203</v>
      </c>
      <c r="BR121" s="309">
        <f t="shared" si="127"/>
        <v>459.76995119843087</v>
      </c>
      <c r="BS121" s="313">
        <f t="shared" si="128"/>
        <v>0.44683765426618116</v>
      </c>
      <c r="BT121" s="306">
        <f>VLOOKUP($B121,'SAME R Results'!$AA$146:$AB$150,2)</f>
        <v>0.48</v>
      </c>
      <c r="BU121" s="983">
        <f t="shared" si="67"/>
        <v>1</v>
      </c>
      <c r="BV121" s="983">
        <f t="shared" si="68"/>
        <v>2.2836194311609237</v>
      </c>
      <c r="BW121" s="314">
        <f>VLOOKUP($B121,'SAME R Results'!$AA$146:$AC$150,3)</f>
        <v>1</v>
      </c>
      <c r="BX121" s="1052">
        <v>2.292346951954189</v>
      </c>
      <c r="BY121" s="1047">
        <v>2.2836194311609237</v>
      </c>
      <c r="BZ121" s="1077">
        <v>245.37087876588521</v>
      </c>
      <c r="CA121" s="1783">
        <v>0.87333333333328156</v>
      </c>
      <c r="CB121" s="456" t="s">
        <v>658</v>
      </c>
      <c r="CC121" s="456">
        <v>253</v>
      </c>
      <c r="CD121" s="744">
        <f t="shared" si="69"/>
        <v>1.1624075723681115</v>
      </c>
      <c r="CI121" s="182"/>
    </row>
    <row r="122" spans="1:93" ht="13.5" customHeight="1" thickBot="1" x14ac:dyDescent="0.3">
      <c r="A122" s="419" t="s">
        <v>262</v>
      </c>
      <c r="B122" s="377" t="s">
        <v>108</v>
      </c>
      <c r="C122" s="139" t="s">
        <v>912</v>
      </c>
      <c r="D122" s="147" t="s">
        <v>269</v>
      </c>
      <c r="E122" s="147"/>
      <c r="F122" s="220">
        <v>114</v>
      </c>
      <c r="G122" s="291" t="s">
        <v>569</v>
      </c>
      <c r="H122" s="218">
        <v>253</v>
      </c>
      <c r="I122" s="420">
        <v>40430.305555555555</v>
      </c>
      <c r="J122" s="220"/>
      <c r="K122" s="220">
        <v>2</v>
      </c>
      <c r="L122" s="379">
        <v>1.43</v>
      </c>
      <c r="M122" s="220">
        <v>60</v>
      </c>
      <c r="N122" s="220">
        <v>11</v>
      </c>
      <c r="O122" s="220">
        <v>8</v>
      </c>
      <c r="P122" s="220" t="s">
        <v>97</v>
      </c>
      <c r="Q122" s="220" t="s">
        <v>97</v>
      </c>
      <c r="R122" s="132">
        <v>28.285714285714285</v>
      </c>
      <c r="S122" s="220" t="s">
        <v>97</v>
      </c>
      <c r="T122" s="220">
        <v>0</v>
      </c>
      <c r="U122" s="220" t="s">
        <v>98</v>
      </c>
      <c r="V122" s="220" t="s">
        <v>97</v>
      </c>
      <c r="W122" s="220" t="s">
        <v>98</v>
      </c>
      <c r="X122" s="220" t="s">
        <v>97</v>
      </c>
      <c r="Y122" s="408" t="s">
        <v>97</v>
      </c>
      <c r="Z122" s="220" t="s">
        <v>98</v>
      </c>
      <c r="AA122" s="220">
        <v>10</v>
      </c>
      <c r="AB122" s="220" t="s">
        <v>98</v>
      </c>
      <c r="AC122" s="409">
        <v>3.852706928546E-2</v>
      </c>
      <c r="AD122" s="349"/>
      <c r="AE122" s="220">
        <v>0</v>
      </c>
      <c r="AF122" s="220">
        <v>0</v>
      </c>
      <c r="AG122" s="220">
        <v>0</v>
      </c>
      <c r="AH122" s="220"/>
      <c r="AI122" s="220"/>
      <c r="AJ122" s="220"/>
      <c r="AK122" s="220"/>
      <c r="AL122" s="220"/>
      <c r="AM122" s="220"/>
      <c r="AN122" s="349"/>
      <c r="AO122" s="220"/>
      <c r="AP122" s="220"/>
      <c r="AQ122" s="146"/>
      <c r="AR122" s="146">
        <v>0.76524354999999988</v>
      </c>
      <c r="AS122" s="146">
        <v>4.9595634999999998</v>
      </c>
      <c r="AT122" s="146">
        <v>5.1737520000000021</v>
      </c>
      <c r="AU122" s="146">
        <v>0</v>
      </c>
      <c r="AV122" s="146">
        <v>0</v>
      </c>
      <c r="AW122" s="146">
        <v>5.1720425000000008</v>
      </c>
      <c r="AX122" s="146">
        <v>4.7013859999999994</v>
      </c>
      <c r="AY122" s="146" t="s">
        <v>527</v>
      </c>
      <c r="AZ122" s="146">
        <v>0</v>
      </c>
      <c r="BA122" s="146">
        <v>0</v>
      </c>
      <c r="BB122" s="146">
        <v>5.2118999999999991</v>
      </c>
      <c r="BC122" s="292">
        <f t="shared" si="120"/>
        <v>0.47065650000000137</v>
      </c>
      <c r="BD122" s="317" t="e">
        <f t="shared" si="121"/>
        <v>#VALUE!</v>
      </c>
      <c r="BE122" s="318">
        <f t="shared" si="122"/>
        <v>81.033945832324562</v>
      </c>
      <c r="BF122" s="318">
        <f t="shared" si="123"/>
        <v>0</v>
      </c>
      <c r="BG122" s="318">
        <f t="shared" si="124"/>
        <v>0</v>
      </c>
      <c r="BH122" s="319">
        <f t="shared" si="125"/>
        <v>2.3453549999999996</v>
      </c>
      <c r="BI122" s="320"/>
      <c r="BJ122" s="320"/>
      <c r="BK122" s="320">
        <f t="shared" si="126"/>
        <v>0.19730010543812176</v>
      </c>
      <c r="BL122" s="321"/>
      <c r="BM122" s="321"/>
      <c r="BN122" s="322"/>
      <c r="BO122" s="317" t="e">
        <f t="shared" si="101"/>
        <v>#VALUE!</v>
      </c>
      <c r="BP122" s="317" t="e">
        <f t="shared" si="102"/>
        <v>#VALUE!</v>
      </c>
      <c r="BQ122" s="317" t="e">
        <f t="shared" si="103"/>
        <v>#VALUE!</v>
      </c>
      <c r="BR122" s="319">
        <f t="shared" si="127"/>
        <v>81.033945832324562</v>
      </c>
      <c r="BS122" s="323">
        <f t="shared" si="128"/>
        <v>0.1044696128917698</v>
      </c>
      <c r="BT122" s="292">
        <f>VLOOKUP($B122,'SAME R Results'!$AA$146:$AB$150,2)</f>
        <v>0.45</v>
      </c>
      <c r="BU122" s="984">
        <f t="shared" si="67"/>
        <v>1</v>
      </c>
      <c r="BV122" s="984">
        <f t="shared" si="68"/>
        <v>1</v>
      </c>
      <c r="BW122" s="324">
        <f>VLOOKUP($B122,'SAME R Results'!$AA$146:$AC$150,3)</f>
        <v>1.42</v>
      </c>
      <c r="BX122" s="1052"/>
      <c r="BY122" s="1047"/>
      <c r="BZ122" s="1083">
        <v>497.24008696531865</v>
      </c>
      <c r="CA122" s="1783">
        <v>0.50333333333341113</v>
      </c>
      <c r="CB122" s="456" t="s">
        <v>659</v>
      </c>
      <c r="CC122" s="456">
        <v>253</v>
      </c>
      <c r="CD122" s="744">
        <f t="shared" si="69"/>
        <v>2.7957874172181107E-2</v>
      </c>
      <c r="CI122" s="182"/>
    </row>
    <row r="123" spans="1:93" ht="13.5" customHeight="1" x14ac:dyDescent="0.25">
      <c r="A123" s="421"/>
      <c r="B123" s="168"/>
      <c r="C123" s="168"/>
      <c r="D123" s="168"/>
      <c r="E123" s="168"/>
      <c r="F123" s="169"/>
      <c r="G123" s="351"/>
      <c r="H123" s="422"/>
      <c r="I123" s="423"/>
      <c r="J123" s="169"/>
      <c r="K123" s="169"/>
      <c r="L123" s="424"/>
      <c r="M123" s="169"/>
      <c r="N123" s="169"/>
      <c r="O123" s="169"/>
      <c r="P123" s="169"/>
      <c r="Q123" s="169"/>
      <c r="R123" s="169"/>
      <c r="S123" s="169"/>
      <c r="T123" s="169"/>
      <c r="U123" s="169"/>
      <c r="V123" s="169"/>
      <c r="W123" s="169"/>
      <c r="X123" s="169"/>
      <c r="Y123" s="169"/>
      <c r="Z123" s="169"/>
      <c r="AA123" s="169"/>
      <c r="AB123" s="169"/>
      <c r="AC123" s="355"/>
      <c r="AD123" s="355"/>
      <c r="AE123" s="169"/>
      <c r="AF123" s="169"/>
      <c r="AG123" s="169"/>
      <c r="AH123" s="169"/>
      <c r="AI123" s="169"/>
      <c r="AJ123" s="169"/>
      <c r="AK123" s="169"/>
      <c r="AL123" s="169"/>
      <c r="AM123" s="169"/>
      <c r="AN123" s="355"/>
      <c r="AO123" s="169"/>
      <c r="AP123" s="425"/>
      <c r="AQ123" s="167"/>
      <c r="AR123" s="167"/>
      <c r="AS123" s="167"/>
      <c r="AT123" s="167"/>
      <c r="AU123" s="167"/>
      <c r="AV123" s="167"/>
      <c r="AW123" s="167"/>
      <c r="AX123" s="167"/>
      <c r="AY123" s="167"/>
      <c r="AZ123" s="167"/>
      <c r="BA123" s="167"/>
      <c r="BB123" s="167"/>
      <c r="BC123" s="357"/>
      <c r="BD123" s="365"/>
      <c r="BE123" s="360"/>
      <c r="BF123" s="354"/>
      <c r="BG123" s="168"/>
      <c r="BH123" s="415"/>
      <c r="BI123" s="362"/>
      <c r="BJ123" s="362"/>
      <c r="BK123" s="1285"/>
      <c r="BL123" s="362"/>
      <c r="BM123" s="362"/>
      <c r="BN123" s="362"/>
      <c r="BO123" s="365"/>
      <c r="BP123" s="365"/>
      <c r="BQ123" s="365"/>
      <c r="BR123" s="361"/>
      <c r="BS123" s="366"/>
      <c r="BT123" s="354"/>
      <c r="BU123" s="354"/>
      <c r="BV123" s="354"/>
      <c r="BW123" s="354"/>
      <c r="BX123" s="354"/>
      <c r="CA123" s="1782"/>
      <c r="CE123" s="1371"/>
      <c r="CF123" s="1371"/>
      <c r="CG123" s="1371"/>
      <c r="CH123" s="1371"/>
      <c r="CI123"/>
    </row>
    <row r="124" spans="1:93" ht="13.5" customHeight="1" x14ac:dyDescent="0.2">
      <c r="A124" s="167"/>
      <c r="B124" s="168"/>
      <c r="C124" s="351"/>
      <c r="D124" s="168"/>
      <c r="E124" s="351"/>
      <c r="F124" s="904"/>
      <c r="G124" s="411"/>
      <c r="H124" s="167"/>
      <c r="I124" s="412"/>
      <c r="J124" s="167"/>
      <c r="K124" s="167"/>
      <c r="L124" s="167"/>
      <c r="M124" s="167"/>
      <c r="N124" s="167"/>
      <c r="O124" s="167"/>
      <c r="P124" s="167"/>
      <c r="Q124" s="167"/>
      <c r="R124" s="167"/>
      <c r="S124" s="167"/>
      <c r="T124" s="167"/>
      <c r="U124" s="167"/>
      <c r="V124" s="167"/>
      <c r="W124" s="167"/>
      <c r="X124" s="167"/>
      <c r="Y124" s="357"/>
      <c r="Z124" s="167"/>
      <c r="AA124" s="167"/>
      <c r="AB124" s="167"/>
      <c r="AC124" s="355"/>
      <c r="AD124" s="426"/>
      <c r="AE124" s="167"/>
      <c r="AF124" s="167"/>
      <c r="AG124" s="350"/>
      <c r="AH124" s="350"/>
      <c r="AI124" s="350"/>
      <c r="AJ124" s="350"/>
      <c r="AK124" s="350"/>
      <c r="AL124" s="350"/>
      <c r="AM124" s="350"/>
      <c r="AN124" s="1007"/>
      <c r="AO124" s="167"/>
      <c r="AP124" s="167"/>
      <c r="AQ124" s="167"/>
      <c r="AR124" s="167"/>
      <c r="AS124" s="167"/>
      <c r="AT124" s="167"/>
      <c r="AU124" s="167"/>
      <c r="AV124" s="167"/>
      <c r="AW124" s="167"/>
      <c r="AX124" s="167"/>
      <c r="AY124" s="167"/>
      <c r="AZ124" s="167"/>
      <c r="BA124" s="167"/>
      <c r="BB124" s="167"/>
      <c r="BC124" s="357"/>
      <c r="BD124" s="365"/>
      <c r="BE124" s="360"/>
      <c r="BF124" s="354"/>
      <c r="BG124" s="168"/>
      <c r="BH124" s="415"/>
      <c r="BI124" s="362"/>
      <c r="BJ124" s="362"/>
      <c r="BK124" s="1285"/>
      <c r="BL124" s="362"/>
      <c r="BM124" s="362"/>
      <c r="BN124" s="362"/>
      <c r="BO124" s="365"/>
      <c r="BP124" s="365"/>
      <c r="BQ124" s="365"/>
      <c r="BR124" s="361"/>
      <c r="BS124" s="366"/>
      <c r="BT124" s="354"/>
      <c r="BU124" s="354"/>
      <c r="BV124" s="354"/>
      <c r="BW124" s="354"/>
      <c r="BX124" s="354"/>
      <c r="CA124" s="1781"/>
    </row>
    <row r="125" spans="1:93" ht="13.5" customHeight="1" x14ac:dyDescent="0.2">
      <c r="A125" s="167"/>
      <c r="B125" s="168"/>
      <c r="C125" s="351"/>
      <c r="D125" s="168"/>
      <c r="E125" s="351"/>
      <c r="F125" s="904"/>
      <c r="G125" s="411"/>
      <c r="H125" s="167"/>
      <c r="I125" s="412"/>
      <c r="J125" s="167"/>
      <c r="K125" s="167"/>
      <c r="L125" s="167"/>
      <c r="M125" s="167"/>
      <c r="N125" s="167"/>
      <c r="O125" s="167"/>
      <c r="P125" s="167"/>
      <c r="Q125" s="167"/>
      <c r="R125" s="167"/>
      <c r="S125" s="167"/>
      <c r="T125" s="167"/>
      <c r="U125" s="167"/>
      <c r="V125" s="167"/>
      <c r="W125" s="167"/>
      <c r="X125" s="167"/>
      <c r="Y125" s="357"/>
      <c r="Z125" s="167"/>
      <c r="AA125" s="167"/>
      <c r="AB125" s="167"/>
      <c r="AC125" s="355"/>
      <c r="AD125" s="426">
        <f>AC107*700</f>
        <v>55.171225800112666</v>
      </c>
      <c r="AE125" s="167"/>
      <c r="AF125" s="167"/>
      <c r="AG125" s="350"/>
      <c r="AH125" s="350"/>
      <c r="AI125" s="350"/>
      <c r="AJ125" s="350"/>
      <c r="AK125" s="350"/>
      <c r="AL125" s="350"/>
      <c r="AM125" s="350"/>
      <c r="AN125" s="1007"/>
      <c r="AO125" s="167"/>
      <c r="AP125" s="167"/>
      <c r="AQ125" s="167"/>
      <c r="AR125" s="167"/>
      <c r="AS125" s="167"/>
      <c r="AT125" s="167"/>
      <c r="AU125" s="167"/>
      <c r="AV125" s="167"/>
      <c r="AW125" s="167"/>
      <c r="AX125" s="167"/>
      <c r="AY125" s="167"/>
      <c r="AZ125" s="167"/>
      <c r="BA125" s="167"/>
      <c r="BB125" s="167"/>
      <c r="BC125" s="357"/>
      <c r="BD125" s="365"/>
      <c r="BE125" s="360"/>
      <c r="BF125" s="354"/>
      <c r="BG125" s="168"/>
      <c r="BH125" s="415"/>
      <c r="BI125" s="362"/>
      <c r="BJ125" s="362"/>
      <c r="BK125" s="1285"/>
      <c r="BL125" s="362"/>
      <c r="BM125" s="362"/>
      <c r="BN125" s="362"/>
      <c r="BO125" s="365"/>
      <c r="BP125" s="365"/>
      <c r="BQ125" s="365"/>
      <c r="BR125" s="361"/>
      <c r="BS125" s="366"/>
      <c r="BT125" s="354"/>
      <c r="BU125" s="354"/>
      <c r="BV125" s="354"/>
      <c r="BW125" s="354"/>
      <c r="BX125" s="354"/>
    </row>
    <row r="126" spans="1:93" ht="13.5" customHeight="1" x14ac:dyDescent="0.2">
      <c r="A126" s="167"/>
      <c r="B126" s="168"/>
      <c r="C126" s="351"/>
      <c r="D126" s="168"/>
      <c r="E126" s="351"/>
      <c r="F126" s="904"/>
      <c r="G126" s="411"/>
      <c r="H126" s="167"/>
      <c r="I126" s="412"/>
      <c r="J126" s="167"/>
      <c r="K126" s="167"/>
      <c r="L126" s="167"/>
      <c r="M126" s="167"/>
      <c r="N126" s="167"/>
      <c r="O126" s="167"/>
      <c r="P126" s="167"/>
      <c r="Q126" s="167"/>
      <c r="R126" s="167"/>
      <c r="S126" s="167"/>
      <c r="T126" s="167"/>
      <c r="U126" s="167"/>
      <c r="V126" s="167"/>
      <c r="W126" s="167"/>
      <c r="X126" s="167"/>
      <c r="Y126" s="357"/>
      <c r="Z126" s="167"/>
      <c r="AA126" s="167"/>
      <c r="AB126" s="167"/>
      <c r="AC126" s="355"/>
      <c r="AD126" s="426"/>
      <c r="AE126" s="167"/>
      <c r="AF126" s="167"/>
      <c r="AG126" s="350"/>
      <c r="AH126" s="350"/>
      <c r="AI126" s="350"/>
      <c r="AJ126" s="350"/>
      <c r="AK126" s="350"/>
      <c r="AL126" s="350"/>
      <c r="AM126" s="350"/>
      <c r="AN126" s="1007"/>
      <c r="AO126" s="167"/>
      <c r="AP126" s="167"/>
      <c r="AQ126" s="167"/>
      <c r="AR126" s="167"/>
      <c r="AS126" s="167"/>
      <c r="AT126" s="167"/>
      <c r="AU126" s="167"/>
      <c r="AV126" s="167"/>
      <c r="AW126" s="167"/>
      <c r="AX126" s="167"/>
      <c r="AY126" s="167"/>
      <c r="AZ126" s="167"/>
      <c r="BA126" s="167"/>
      <c r="BB126" s="167"/>
      <c r="BC126" s="357"/>
      <c r="BD126" s="365"/>
      <c r="BE126" s="360"/>
      <c r="BF126" s="354"/>
      <c r="BG126" s="168"/>
      <c r="BH126" s="415"/>
      <c r="BI126" s="362"/>
      <c r="BJ126" s="362"/>
      <c r="BK126" s="1285"/>
      <c r="BL126" s="362"/>
      <c r="BM126" s="362"/>
      <c r="BN126" s="362"/>
      <c r="BO126" s="365"/>
      <c r="BP126" s="365"/>
      <c r="BQ126" s="365"/>
      <c r="BR126" s="361"/>
      <c r="BS126" s="366"/>
      <c r="BT126" s="354"/>
      <c r="BU126" s="354"/>
      <c r="BV126" s="354"/>
      <c r="BW126" s="354"/>
      <c r="BX126" s="354"/>
    </row>
    <row r="127" spans="1:93" ht="13.5" customHeight="1" x14ac:dyDescent="0.2">
      <c r="A127" s="167"/>
      <c r="B127" s="168"/>
      <c r="C127" s="351"/>
      <c r="D127" s="168"/>
      <c r="E127" s="351"/>
      <c r="F127" s="904"/>
      <c r="G127" s="411"/>
      <c r="H127" s="167"/>
      <c r="I127" s="412"/>
      <c r="J127" s="167"/>
      <c r="K127" s="167"/>
      <c r="L127" s="167"/>
      <c r="M127" s="167"/>
      <c r="N127" s="167"/>
      <c r="O127" s="167"/>
      <c r="P127" s="167"/>
      <c r="Q127" s="167"/>
      <c r="R127" s="167"/>
      <c r="S127" s="167"/>
      <c r="T127" s="167"/>
      <c r="U127" s="167"/>
      <c r="V127" s="167"/>
      <c r="W127" s="167"/>
      <c r="X127" s="167"/>
      <c r="Y127" s="357"/>
      <c r="Z127" s="167"/>
      <c r="AA127" s="167"/>
      <c r="AB127" s="167"/>
      <c r="AC127" s="355"/>
      <c r="AD127" s="426"/>
      <c r="AE127" s="167"/>
      <c r="AF127" s="167"/>
      <c r="AG127" s="350"/>
      <c r="AH127" s="350"/>
      <c r="AI127" s="350"/>
      <c r="AJ127" s="350"/>
      <c r="AK127" s="350"/>
      <c r="AL127" s="350"/>
      <c r="AM127" s="350"/>
      <c r="AN127" s="1007"/>
      <c r="AO127" s="167"/>
      <c r="AP127" s="167"/>
      <c r="AQ127" s="167"/>
      <c r="AR127" s="167"/>
      <c r="AS127" s="167"/>
      <c r="AT127" s="167"/>
      <c r="AU127" s="167"/>
      <c r="AV127" s="167"/>
      <c r="AW127" s="167"/>
      <c r="AX127" s="167"/>
      <c r="AY127" s="167"/>
      <c r="AZ127" s="167"/>
      <c r="BA127" s="167"/>
      <c r="BB127" s="167"/>
      <c r="BC127" s="357"/>
      <c r="BD127" s="365"/>
      <c r="BE127" s="360"/>
      <c r="BF127" s="354"/>
      <c r="BG127" s="168"/>
      <c r="BH127" s="415"/>
      <c r="BI127" s="362"/>
      <c r="BJ127" s="362"/>
      <c r="BK127" s="1285"/>
      <c r="BL127" s="362"/>
      <c r="BM127" s="362"/>
      <c r="BN127" s="362"/>
      <c r="BO127" s="365"/>
      <c r="BP127" s="365"/>
      <c r="BQ127" s="365"/>
      <c r="BR127" s="361"/>
      <c r="BS127" s="366"/>
      <c r="BT127" s="354"/>
      <c r="BU127" s="354"/>
      <c r="BV127" s="354"/>
      <c r="BW127" s="354"/>
      <c r="BX127" s="354"/>
    </row>
    <row r="128" spans="1:93" ht="20.25" x14ac:dyDescent="0.3">
      <c r="A128" s="427"/>
      <c r="B128" s="428"/>
      <c r="C128" s="429"/>
      <c r="D128" s="428"/>
      <c r="E128" s="429"/>
      <c r="F128" s="907"/>
      <c r="G128" s="430"/>
      <c r="H128" s="427"/>
      <c r="I128" s="431" t="s">
        <v>83</v>
      </c>
      <c r="J128" s="427"/>
      <c r="K128" s="427"/>
      <c r="L128" s="427"/>
      <c r="M128" s="427"/>
      <c r="N128" s="427"/>
      <c r="O128" s="427"/>
      <c r="P128" s="427"/>
      <c r="Q128" s="427"/>
      <c r="R128" s="427"/>
      <c r="S128" s="427"/>
      <c r="T128" s="427"/>
      <c r="U128" s="427"/>
      <c r="V128" s="427"/>
      <c r="W128" s="427"/>
      <c r="X128" s="427"/>
      <c r="Y128" s="432"/>
      <c r="Z128" s="427"/>
      <c r="AA128" s="427"/>
      <c r="AB128" s="427"/>
      <c r="AC128" s="433"/>
      <c r="AD128" s="434"/>
      <c r="AE128" s="427"/>
      <c r="AF128" s="427"/>
      <c r="AG128" s="427"/>
      <c r="AH128" s="427"/>
      <c r="AI128" s="427"/>
      <c r="AJ128" s="427"/>
      <c r="AK128" s="427"/>
      <c r="AL128" s="427"/>
      <c r="AM128" s="427"/>
      <c r="AN128" s="1010"/>
      <c r="AO128" s="427"/>
      <c r="AP128" s="427"/>
      <c r="AQ128" s="427"/>
      <c r="AR128" s="427"/>
      <c r="AS128" s="427"/>
      <c r="AT128" s="427"/>
      <c r="AU128" s="427"/>
      <c r="AV128" s="427"/>
      <c r="AW128" s="427"/>
      <c r="AX128" s="427"/>
      <c r="AY128" s="427"/>
      <c r="AZ128" s="427"/>
      <c r="BA128" s="427"/>
      <c r="BB128" s="427"/>
      <c r="BC128" s="432"/>
      <c r="BD128" s="435"/>
      <c r="BE128" s="436"/>
      <c r="BF128" s="432"/>
      <c r="BG128" s="428"/>
      <c r="BH128" s="437"/>
      <c r="BI128" s="438"/>
      <c r="BJ128" s="438"/>
      <c r="BK128" s="1311"/>
      <c r="BL128" s="438"/>
      <c r="BM128" s="438"/>
      <c r="BN128" s="438"/>
      <c r="BO128" s="435"/>
      <c r="BP128" s="435"/>
      <c r="BQ128" s="435"/>
      <c r="BR128" s="439"/>
      <c r="BS128" s="440"/>
      <c r="BT128" s="432"/>
      <c r="BU128" s="432"/>
      <c r="BV128" s="432"/>
      <c r="BW128" s="432"/>
      <c r="BX128" s="432"/>
      <c r="BY128" s="1051"/>
      <c r="BZ128" s="1051"/>
      <c r="CA128" s="1051"/>
      <c r="CB128" s="1051"/>
      <c r="CC128" s="1051"/>
      <c r="CD128" s="1314"/>
    </row>
    <row r="129" spans="1:76" ht="13.5" customHeight="1" thickBot="1" x14ac:dyDescent="0.25">
      <c r="A129" s="167"/>
      <c r="B129" s="168"/>
      <c r="C129" s="351"/>
      <c r="D129" s="168"/>
      <c r="E129" s="351"/>
      <c r="F129" s="904"/>
      <c r="G129" s="411"/>
      <c r="H129" s="167"/>
      <c r="I129" s="412"/>
      <c r="J129" s="167"/>
      <c r="K129" s="167"/>
      <c r="L129" s="167"/>
      <c r="M129" s="167"/>
      <c r="N129" s="167"/>
      <c r="O129" s="167"/>
      <c r="P129" s="167"/>
      <c r="Q129" s="167"/>
      <c r="R129" s="167"/>
      <c r="S129" s="167"/>
      <c r="T129" s="167"/>
      <c r="U129" s="167"/>
      <c r="V129" s="167"/>
      <c r="W129" s="167"/>
      <c r="X129" s="167"/>
      <c r="Y129" s="357"/>
      <c r="Z129" s="167"/>
      <c r="AA129" s="167"/>
      <c r="AB129" s="167"/>
      <c r="AC129" s="355"/>
      <c r="AD129" s="426"/>
      <c r="AE129" s="167"/>
      <c r="AF129" s="167"/>
      <c r="AG129" s="350"/>
      <c r="AH129" s="350"/>
      <c r="AI129" s="350"/>
      <c r="AJ129" s="350"/>
      <c r="AK129" s="350"/>
      <c r="AL129" s="350"/>
      <c r="AM129" s="350"/>
      <c r="AN129" s="1007"/>
      <c r="AO129" s="167"/>
      <c r="AP129" s="167"/>
      <c r="AQ129" s="167"/>
      <c r="AR129" s="167"/>
      <c r="AS129" s="167"/>
      <c r="AT129" s="167"/>
      <c r="AU129" s="167"/>
      <c r="AV129" s="167"/>
      <c r="AW129" s="167"/>
      <c r="AX129" s="167"/>
      <c r="AY129" s="167"/>
      <c r="AZ129" s="167"/>
      <c r="BA129" s="167"/>
      <c r="BB129" s="167"/>
      <c r="BC129" s="357"/>
      <c r="BD129" s="365"/>
      <c r="BE129" s="360"/>
      <c r="BG129" s="2131" t="s">
        <v>270</v>
      </c>
      <c r="BH129" s="2131"/>
      <c r="BI129" s="2131"/>
      <c r="BJ129" s="442"/>
      <c r="BK129" s="1406"/>
      <c r="BL129" s="443"/>
      <c r="BM129" s="443"/>
      <c r="BN129" s="444"/>
      <c r="BO129" s="365"/>
      <c r="BP129" s="365"/>
      <c r="BQ129" s="365"/>
      <c r="BR129" s="361"/>
      <c r="BS129" s="366"/>
      <c r="BT129" s="354"/>
      <c r="BU129" s="354"/>
      <c r="BV129" s="354"/>
      <c r="BW129" s="354"/>
      <c r="BX129" s="354"/>
    </row>
    <row r="130" spans="1:76" ht="13.5" customHeight="1" x14ac:dyDescent="0.2">
      <c r="A130" s="167"/>
      <c r="B130" s="168"/>
      <c r="C130" s="351"/>
      <c r="D130" s="168"/>
      <c r="E130" s="351"/>
      <c r="F130" s="904"/>
      <c r="G130" s="411"/>
      <c r="H130" s="167"/>
      <c r="I130" s="412"/>
      <c r="J130" s="167"/>
      <c r="K130" s="167"/>
      <c r="L130" s="167"/>
      <c r="M130" s="167"/>
      <c r="N130" s="167"/>
      <c r="O130" s="167"/>
      <c r="P130" s="167"/>
      <c r="Q130" s="167"/>
      <c r="R130" s="167"/>
      <c r="S130" s="167"/>
      <c r="T130" s="167"/>
      <c r="U130" s="167"/>
      <c r="V130" s="167"/>
      <c r="W130" s="167"/>
      <c r="X130" s="167"/>
      <c r="Y130" s="357"/>
      <c r="Z130" s="167"/>
      <c r="AA130" s="167"/>
      <c r="AB130" s="167"/>
      <c r="AC130" s="355"/>
      <c r="AD130" s="426"/>
      <c r="AE130" s="167"/>
      <c r="AF130" s="167"/>
      <c r="AG130" s="350"/>
      <c r="AH130" s="350"/>
      <c r="AI130" s="350"/>
      <c r="AJ130" s="350"/>
      <c r="AK130" s="350"/>
      <c r="AL130" s="350"/>
      <c r="AM130" s="350"/>
      <c r="AN130" s="1007"/>
      <c r="AO130" s="167"/>
      <c r="AP130" s="167"/>
      <c r="AQ130" s="167"/>
      <c r="AR130" s="167"/>
      <c r="AS130" s="167"/>
      <c r="AT130" s="167"/>
      <c r="AU130" s="167"/>
      <c r="AV130" s="167"/>
      <c r="AW130" s="167"/>
      <c r="AX130" s="167"/>
      <c r="AY130" s="167"/>
      <c r="AZ130" s="167"/>
      <c r="BA130" s="167"/>
      <c r="BB130" s="167"/>
      <c r="BC130" s="357"/>
      <c r="BD130" s="365"/>
      <c r="BE130" s="360"/>
      <c r="BG130" s="61" t="s">
        <v>92</v>
      </c>
      <c r="BH130" s="415" t="s">
        <v>271</v>
      </c>
      <c r="BI130" s="362">
        <f>AVERAGE(BI6,BI23,BI43,)</f>
        <v>4.3434308287005001E-2</v>
      </c>
      <c r="BJ130" s="362">
        <f>AVERAGE(BJ6,BJ23,BJ43,)</f>
        <v>7.2940948657357216E-2</v>
      </c>
      <c r="BK130" s="1285"/>
      <c r="BL130" s="362">
        <f>AVERAGE(BL6,BL23,BL43,)</f>
        <v>1.8630780114589562</v>
      </c>
      <c r="BM130" s="362">
        <f>AVERAGE(BM6,BM23,BM43,)</f>
        <v>1.5373125232358857</v>
      </c>
      <c r="BN130" s="362">
        <f>AVERAGE(BN6,BN23,BN43,)</f>
        <v>3.3590366019043319E-2</v>
      </c>
      <c r="BO130" s="365"/>
      <c r="BP130" s="365"/>
      <c r="BQ130" s="365"/>
      <c r="BR130" s="361"/>
      <c r="BS130" s="366"/>
      <c r="BT130" s="354"/>
      <c r="BU130" s="354"/>
      <c r="BV130" s="354"/>
      <c r="BW130" s="354"/>
      <c r="BX130" s="354"/>
    </row>
    <row r="131" spans="1:76" ht="13.5" customHeight="1" x14ac:dyDescent="0.2">
      <c r="A131" s="167"/>
      <c r="B131" s="168"/>
      <c r="C131" s="351"/>
      <c r="D131" s="168"/>
      <c r="E131" s="351"/>
      <c r="F131" s="904"/>
      <c r="G131" s="411"/>
      <c r="H131" s="167"/>
      <c r="I131" s="412"/>
      <c r="J131" s="167"/>
      <c r="K131" s="167"/>
      <c r="L131" s="167"/>
      <c r="M131" s="167"/>
      <c r="N131" s="167"/>
      <c r="O131" s="167"/>
      <c r="P131" s="167"/>
      <c r="Q131" s="167"/>
      <c r="R131" s="167"/>
      <c r="S131" s="167"/>
      <c r="T131" s="167"/>
      <c r="U131" s="167"/>
      <c r="V131" s="167"/>
      <c r="W131" s="167"/>
      <c r="X131" s="167"/>
      <c r="Y131" s="357"/>
      <c r="Z131" s="167"/>
      <c r="AA131" s="167"/>
      <c r="AB131" s="167"/>
      <c r="AC131" s="355"/>
      <c r="AD131" s="426"/>
      <c r="AE131" s="167"/>
      <c r="AF131" s="167"/>
      <c r="AG131" s="350"/>
      <c r="AH131" s="350"/>
      <c r="AI131" s="350"/>
      <c r="AJ131" s="350"/>
      <c r="AK131" s="350"/>
      <c r="AL131" s="350"/>
      <c r="AM131" s="350"/>
      <c r="AN131" s="1007"/>
      <c r="AO131" s="167"/>
      <c r="AP131" s="167"/>
      <c r="AQ131" s="167"/>
      <c r="AR131" s="167"/>
      <c r="AS131" s="167"/>
      <c r="AT131" s="167"/>
      <c r="AU131" s="167"/>
      <c r="AV131" s="167"/>
      <c r="AW131" s="167"/>
      <c r="AX131" s="167"/>
      <c r="AY131" s="167"/>
      <c r="AZ131" s="167"/>
      <c r="BA131" s="167"/>
      <c r="BB131" s="167"/>
      <c r="BC131" s="357"/>
      <c r="BD131" s="365"/>
      <c r="BE131" s="360"/>
      <c r="BG131" s="87"/>
      <c r="BH131" s="445" t="s">
        <v>272</v>
      </c>
      <c r="BI131" s="362">
        <f>AVERAGE(BI24,BI44)</f>
        <v>0.10213374265407699</v>
      </c>
      <c r="BJ131" s="362">
        <f>AVERAGE(BJ24,BJ44)</f>
        <v>0.14266475469666534</v>
      </c>
      <c r="BK131" s="1285"/>
      <c r="BL131" s="362">
        <f>AVERAGE(BL24,BL44)</f>
        <v>2.8282425630074535</v>
      </c>
      <c r="BM131" s="362">
        <f>AVERAGE(BM24,BM44)</f>
        <v>1.7706793170491122</v>
      </c>
      <c r="BN131" s="362">
        <f>AVERAGE(BN24,BN44)</f>
        <v>8.6553745694137318E-2</v>
      </c>
      <c r="BO131" s="365"/>
      <c r="BP131" s="365"/>
      <c r="BQ131" s="365"/>
      <c r="BR131" s="361"/>
      <c r="BS131" s="366"/>
      <c r="BT131" s="354"/>
      <c r="BU131" s="354"/>
      <c r="BV131" s="354"/>
      <c r="BW131" s="354"/>
      <c r="BX131" s="354"/>
    </row>
    <row r="132" spans="1:76" ht="13.5" customHeight="1" x14ac:dyDescent="0.2">
      <c r="A132" s="167"/>
      <c r="B132" s="168"/>
      <c r="C132" s="351"/>
      <c r="D132" s="168"/>
      <c r="E132" s="351"/>
      <c r="F132" s="904"/>
      <c r="G132" s="411"/>
      <c r="H132" s="167"/>
      <c r="I132" s="412"/>
      <c r="J132" s="167"/>
      <c r="K132" s="167"/>
      <c r="L132" s="167"/>
      <c r="M132" s="167"/>
      <c r="N132" s="167"/>
      <c r="O132" s="167"/>
      <c r="P132" s="167"/>
      <c r="Q132" s="167"/>
      <c r="R132" s="167"/>
      <c r="S132" s="167"/>
      <c r="T132" s="167"/>
      <c r="U132" s="167"/>
      <c r="V132" s="167"/>
      <c r="W132" s="167"/>
      <c r="X132" s="167"/>
      <c r="Y132" s="357"/>
      <c r="Z132" s="167"/>
      <c r="AA132" s="167"/>
      <c r="AB132" s="167"/>
      <c r="AC132" s="355"/>
      <c r="AD132" s="426"/>
      <c r="AE132" s="167"/>
      <c r="AF132" s="167"/>
      <c r="AG132" s="350"/>
      <c r="AH132" s="350"/>
      <c r="AI132" s="350"/>
      <c r="AJ132" s="350"/>
      <c r="AK132" s="350"/>
      <c r="AL132" s="350"/>
      <c r="AM132" s="350"/>
      <c r="AN132" s="1007"/>
      <c r="AO132" s="167"/>
      <c r="AP132" s="167"/>
      <c r="AQ132" s="167"/>
      <c r="AR132" s="167"/>
      <c r="AS132" s="167"/>
      <c r="AT132" s="167"/>
      <c r="AU132" s="167"/>
      <c r="AV132" s="167"/>
      <c r="AW132" s="167"/>
      <c r="AX132" s="167"/>
      <c r="AY132" s="167"/>
      <c r="AZ132" s="167"/>
      <c r="BA132" s="167"/>
      <c r="BB132" s="167"/>
      <c r="BC132" s="357"/>
      <c r="BD132" s="365"/>
      <c r="BE132" s="360"/>
      <c r="BG132" s="284" t="s">
        <v>99</v>
      </c>
      <c r="BH132" s="415" t="s">
        <v>271</v>
      </c>
      <c r="BI132" s="362">
        <f>AVERAGE(BI4,BI54)</f>
        <v>0.13962408447883609</v>
      </c>
      <c r="BJ132" s="362">
        <f>AVERAGE(BJ4,BJ54)</f>
        <v>0.27531302622610893</v>
      </c>
      <c r="BK132" s="1285"/>
      <c r="BL132" s="362">
        <f>AVERAGE(BL4,BL54)</f>
        <v>3.9478541480910208</v>
      </c>
      <c r="BM132" s="362">
        <f>AVERAGE(BM4,BM54)</f>
        <v>2.2818082867259815</v>
      </c>
      <c r="BN132" s="362">
        <f>AVERAGE(BN4,BN54)</f>
        <v>9.9467589388216454E-2</v>
      </c>
      <c r="BO132" s="365"/>
      <c r="BP132" s="365"/>
      <c r="BQ132" s="365"/>
      <c r="BR132" s="361"/>
      <c r="BS132" s="366"/>
      <c r="BT132" s="354"/>
      <c r="BU132" s="354"/>
      <c r="BV132" s="354"/>
      <c r="BW132" s="354"/>
      <c r="BX132" s="354"/>
    </row>
    <row r="133" spans="1:76" ht="13.5" customHeight="1" x14ac:dyDescent="0.25">
      <c r="A133" s="167"/>
      <c r="B133" s="168"/>
      <c r="C133" s="351"/>
      <c r="D133" s="168"/>
      <c r="E133" s="351"/>
      <c r="F133" s="904"/>
      <c r="G133" s="411"/>
      <c r="H133" s="167"/>
      <c r="I133" s="412"/>
      <c r="J133" s="167"/>
      <c r="K133" s="167"/>
      <c r="L133" s="167"/>
      <c r="M133" s="167"/>
      <c r="N133" s="167"/>
      <c r="O133" s="167"/>
      <c r="P133" s="167"/>
      <c r="Q133" s="167"/>
      <c r="R133" s="167"/>
      <c r="S133" s="167"/>
      <c r="T133" s="167"/>
      <c r="U133" s="167"/>
      <c r="V133" s="167"/>
      <c r="W133" s="167"/>
      <c r="X133" s="167"/>
      <c r="Y133" s="357"/>
      <c r="Z133" s="167"/>
      <c r="AA133" s="167"/>
      <c r="AB133" s="167"/>
      <c r="AC133" s="355"/>
      <c r="AD133" s="426"/>
      <c r="AE133" s="167"/>
      <c r="AF133" s="167"/>
      <c r="AG133" s="350"/>
      <c r="AH133" s="350"/>
      <c r="AI133" s="350"/>
      <c r="AJ133" s="350"/>
      <c r="AK133" s="350"/>
      <c r="AL133" s="350"/>
      <c r="AM133" s="350"/>
      <c r="AN133" s="1007"/>
      <c r="AO133" s="350"/>
      <c r="AP133" s="350"/>
      <c r="AQ133" s="167"/>
      <c r="AR133" s="167"/>
      <c r="AS133" s="167"/>
      <c r="AT133" s="167"/>
      <c r="AU133" s="167"/>
      <c r="AV133" s="167"/>
      <c r="AW133" s="167"/>
      <c r="AX133" s="167"/>
      <c r="AY133" s="167"/>
      <c r="AZ133" s="167"/>
      <c r="BA133" s="167"/>
      <c r="BB133" s="167"/>
      <c r="BC133" s="357"/>
      <c r="BD133" s="365"/>
      <c r="BE133" s="360"/>
      <c r="BG133" s="241" t="s">
        <v>108</v>
      </c>
      <c r="BH133" s="415" t="s">
        <v>271</v>
      </c>
      <c r="BI133" s="363"/>
      <c r="BJ133" s="362"/>
      <c r="BK133" s="1285"/>
      <c r="BL133" s="363"/>
      <c r="BM133" s="446"/>
      <c r="BN133" s="363"/>
      <c r="BO133" s="365"/>
      <c r="BP133" s="365"/>
      <c r="BQ133" s="365"/>
      <c r="BR133" s="361"/>
      <c r="BS133" s="366"/>
      <c r="BT133" s="354"/>
      <c r="BU133" s="354"/>
      <c r="BV133" s="354"/>
      <c r="BW133" s="354"/>
      <c r="BX133" s="354"/>
    </row>
    <row r="134" spans="1:76" ht="13.5" customHeight="1" x14ac:dyDescent="0.2">
      <c r="A134" s="350"/>
      <c r="B134" s="411"/>
      <c r="C134" s="351"/>
      <c r="D134" s="168"/>
      <c r="E134" s="351"/>
      <c r="F134" s="904"/>
      <c r="G134" s="352"/>
      <c r="H134" s="350"/>
      <c r="I134" s="350"/>
      <c r="J134" s="350"/>
      <c r="K134" s="350"/>
      <c r="L134" s="167"/>
      <c r="M134" s="167"/>
      <c r="N134" s="167"/>
      <c r="O134" s="350"/>
      <c r="P134" s="350"/>
      <c r="Q134" s="350"/>
      <c r="R134" s="350"/>
      <c r="S134" s="350"/>
      <c r="T134" s="350"/>
      <c r="U134" s="350"/>
      <c r="V134" s="350"/>
      <c r="W134" s="350"/>
      <c r="X134" s="350"/>
      <c r="Y134" s="354"/>
      <c r="Z134" s="350"/>
      <c r="AA134" s="350"/>
      <c r="AB134" s="350"/>
      <c r="AC134" s="354"/>
      <c r="AD134" s="356"/>
      <c r="AE134" s="350"/>
      <c r="AF134" s="350"/>
      <c r="AG134" s="350"/>
      <c r="AH134" s="350"/>
      <c r="AI134" s="350"/>
      <c r="AJ134" s="350"/>
      <c r="AK134" s="350"/>
      <c r="AL134" s="350"/>
      <c r="AM134" s="350"/>
      <c r="AN134" s="1007"/>
      <c r="AO134" s="350"/>
      <c r="AP134" s="350"/>
      <c r="AQ134" s="167"/>
      <c r="AR134" s="167"/>
      <c r="AS134" s="167"/>
      <c r="AT134" s="167"/>
      <c r="AU134" s="167"/>
      <c r="AV134" s="167"/>
      <c r="AW134" s="167"/>
      <c r="AX134" s="167"/>
      <c r="AY134" s="167"/>
      <c r="AZ134" s="167"/>
      <c r="BA134" s="167"/>
      <c r="BB134" s="167"/>
      <c r="BC134" s="357"/>
      <c r="BD134" s="365"/>
      <c r="BE134" s="360"/>
      <c r="BH134" s="445" t="s">
        <v>272</v>
      </c>
      <c r="BI134" s="363"/>
      <c r="BJ134" s="362"/>
      <c r="BK134" s="1285"/>
      <c r="BL134" s="363"/>
      <c r="BM134" s="363"/>
      <c r="BN134" s="363"/>
      <c r="BO134" s="365"/>
      <c r="BP134" s="365"/>
      <c r="BQ134" s="365"/>
      <c r="BR134" s="361"/>
      <c r="BS134" s="366"/>
      <c r="BT134" s="354"/>
      <c r="BU134" s="354"/>
      <c r="BV134" s="354"/>
      <c r="BW134" s="354"/>
      <c r="BX134" s="354"/>
    </row>
    <row r="135" spans="1:76" ht="13.5" customHeight="1" x14ac:dyDescent="0.2">
      <c r="A135" s="350"/>
      <c r="B135" s="411"/>
      <c r="C135" s="351"/>
      <c r="D135" s="168"/>
      <c r="E135" s="351"/>
      <c r="F135" s="904"/>
      <c r="G135" s="352"/>
      <c r="H135" s="350"/>
      <c r="I135" s="350"/>
      <c r="J135" s="350"/>
      <c r="K135" s="350"/>
      <c r="L135" s="167"/>
      <c r="M135" s="167"/>
      <c r="N135" s="167"/>
      <c r="O135" s="350"/>
      <c r="P135" s="350"/>
      <c r="Q135" s="350"/>
      <c r="R135" s="350"/>
      <c r="S135" s="350"/>
      <c r="T135" s="350"/>
      <c r="U135" s="350"/>
      <c r="V135" s="350"/>
      <c r="W135" s="350"/>
      <c r="X135" s="350"/>
      <c r="Y135" s="354"/>
      <c r="Z135" s="350"/>
      <c r="AA135" s="350"/>
      <c r="AB135" s="350"/>
      <c r="AC135" s="354"/>
      <c r="AD135" s="356"/>
      <c r="AE135" s="350"/>
      <c r="AF135" s="350"/>
      <c r="AG135" s="350"/>
      <c r="AH135" s="350"/>
      <c r="AI135" s="350"/>
      <c r="AJ135" s="350"/>
      <c r="AK135" s="350"/>
      <c r="AL135" s="350"/>
      <c r="AM135" s="350"/>
      <c r="AN135" s="1007"/>
      <c r="AO135" s="350"/>
      <c r="AP135" s="350"/>
      <c r="AQ135" s="167"/>
      <c r="AR135" s="167"/>
      <c r="AS135" s="167"/>
      <c r="AT135" s="167"/>
      <c r="AU135" s="167"/>
      <c r="AV135" s="167"/>
      <c r="AW135" s="167"/>
      <c r="AX135" s="167"/>
      <c r="AY135" s="167"/>
      <c r="AZ135" s="167"/>
      <c r="BA135" s="167"/>
      <c r="BB135" s="167"/>
      <c r="BC135" s="357"/>
      <c r="BD135" s="354"/>
      <c r="BE135" s="354"/>
      <c r="BG135" s="247" t="s">
        <v>114</v>
      </c>
      <c r="BH135" s="415" t="s">
        <v>271</v>
      </c>
      <c r="BI135" s="357"/>
      <c r="BJ135" s="357"/>
      <c r="BK135" s="1282"/>
      <c r="BL135" s="357"/>
      <c r="BM135" s="357"/>
      <c r="BN135" s="357"/>
      <c r="BO135" s="354"/>
      <c r="BP135" s="354"/>
      <c r="BQ135" s="354"/>
      <c r="BR135" s="354"/>
      <c r="BS135" s="354"/>
      <c r="BT135" s="354"/>
      <c r="BU135" s="354"/>
      <c r="BV135" s="354"/>
      <c r="BW135" s="354"/>
      <c r="BX135" s="354"/>
    </row>
    <row r="136" spans="1:76" ht="30" customHeight="1" x14ac:dyDescent="0.2">
      <c r="A136" s="350"/>
      <c r="B136" s="411"/>
      <c r="C136" s="351"/>
      <c r="D136" s="168"/>
      <c r="E136" s="351"/>
      <c r="F136" s="904"/>
      <c r="G136" s="352"/>
      <c r="H136" s="350"/>
      <c r="I136" s="350"/>
      <c r="J136" s="350"/>
      <c r="K136" s="350"/>
      <c r="L136" s="167"/>
      <c r="M136" s="167"/>
      <c r="N136" s="167"/>
      <c r="O136" s="350"/>
      <c r="P136" s="350"/>
      <c r="Q136" s="350"/>
      <c r="R136" s="350"/>
      <c r="S136" s="350"/>
      <c r="T136" s="350"/>
      <c r="U136" s="350"/>
      <c r="V136" s="350"/>
      <c r="W136" s="350"/>
      <c r="X136" s="350"/>
      <c r="Y136" s="354"/>
      <c r="Z136" s="350"/>
      <c r="AA136" s="350"/>
      <c r="AB136" s="350"/>
      <c r="AC136" s="354"/>
      <c r="AD136" s="356"/>
      <c r="AE136" s="350"/>
      <c r="AF136" s="350"/>
      <c r="AG136" s="350"/>
      <c r="AH136" s="350"/>
      <c r="AI136" s="350"/>
      <c r="AJ136" s="350"/>
      <c r="AK136" s="350"/>
      <c r="AL136" s="350"/>
      <c r="AM136" s="350"/>
      <c r="AN136" s="1007"/>
      <c r="AO136" s="350"/>
      <c r="AP136" s="350"/>
      <c r="AQ136" s="167"/>
      <c r="AR136" s="167"/>
      <c r="AS136" s="167"/>
      <c r="AT136" s="167"/>
      <c r="AU136" s="167"/>
      <c r="AV136" s="167"/>
      <c r="AW136" s="167"/>
      <c r="AX136" s="167"/>
      <c r="AY136" s="167"/>
      <c r="AZ136" s="167"/>
      <c r="BA136" s="167"/>
      <c r="BB136" s="167"/>
      <c r="BC136" s="357"/>
      <c r="BD136" s="354"/>
      <c r="BE136" s="354"/>
      <c r="BG136" s="354"/>
      <c r="BH136" s="445" t="s">
        <v>272</v>
      </c>
      <c r="BI136" s="354"/>
      <c r="BJ136" s="354"/>
      <c r="BK136" s="1280"/>
      <c r="BL136" s="354"/>
      <c r="BM136" s="354"/>
      <c r="BN136" s="354"/>
      <c r="BO136" s="354"/>
      <c r="BP136" s="354"/>
      <c r="BQ136" s="354"/>
      <c r="BR136" s="354"/>
      <c r="BS136" s="354"/>
      <c r="BT136" s="354"/>
      <c r="BU136" s="354"/>
      <c r="BV136" s="354"/>
      <c r="BW136" s="354"/>
      <c r="BX136" s="354"/>
    </row>
    <row r="137" spans="1:76" ht="13.5" customHeight="1" x14ac:dyDescent="0.2">
      <c r="A137" s="350"/>
      <c r="B137" s="411"/>
      <c r="C137" s="351"/>
      <c r="D137" s="168"/>
      <c r="E137" s="351"/>
      <c r="F137" s="904"/>
      <c r="G137" s="352"/>
      <c r="H137" s="350"/>
      <c r="I137" s="350"/>
      <c r="J137" s="350"/>
      <c r="K137" s="350"/>
      <c r="L137" s="167"/>
      <c r="M137" s="167"/>
      <c r="N137" s="167"/>
      <c r="O137" s="350"/>
      <c r="P137" s="350"/>
      <c r="Q137" s="350"/>
      <c r="R137" s="350"/>
      <c r="S137" s="350"/>
      <c r="T137" s="350"/>
      <c r="U137" s="350"/>
      <c r="V137" s="350"/>
      <c r="W137" s="350"/>
      <c r="X137" s="350"/>
      <c r="Y137" s="354"/>
      <c r="Z137" s="350"/>
      <c r="AA137" s="350"/>
      <c r="AB137" s="350"/>
      <c r="AC137" s="354"/>
      <c r="AD137" s="356"/>
      <c r="AE137" s="350"/>
      <c r="AF137" s="350"/>
      <c r="AG137" s="350"/>
      <c r="AH137" s="350"/>
      <c r="AI137" s="350"/>
      <c r="AJ137" s="350"/>
      <c r="AK137" s="350"/>
      <c r="AL137" s="350"/>
      <c r="AM137" s="350"/>
      <c r="AN137" s="1007"/>
      <c r="AO137" s="350"/>
      <c r="AP137" s="350"/>
      <c r="AQ137" s="167"/>
      <c r="AR137" s="167"/>
      <c r="AS137" s="167"/>
      <c r="AT137" s="167"/>
      <c r="AU137" s="167"/>
      <c r="AV137" s="167"/>
      <c r="AW137" s="167"/>
      <c r="AX137" s="167"/>
      <c r="AY137" s="167"/>
      <c r="AZ137" s="167"/>
      <c r="BA137" s="167"/>
      <c r="BB137" s="167"/>
      <c r="BC137" s="357"/>
      <c r="BD137" s="354"/>
      <c r="BE137" s="354"/>
      <c r="BF137" s="354"/>
      <c r="BG137" s="354"/>
      <c r="BH137" s="354"/>
      <c r="BI137" s="354"/>
      <c r="BJ137" s="354"/>
      <c r="BK137" s="1280"/>
      <c r="BL137" s="354"/>
      <c r="BR137" s="354"/>
      <c r="BS137" s="354"/>
      <c r="BT137" s="354"/>
      <c r="BU137" s="354"/>
      <c r="BV137" s="354"/>
      <c r="BW137" s="354"/>
      <c r="BX137" s="354"/>
    </row>
    <row r="138" spans="1:76" ht="13.5" customHeight="1" x14ac:dyDescent="0.2">
      <c r="A138" s="350"/>
      <c r="B138" s="411"/>
      <c r="C138" s="351"/>
      <c r="D138" s="168"/>
      <c r="E138" s="351"/>
      <c r="F138" s="904"/>
      <c r="G138" s="352"/>
      <c r="H138" s="350"/>
      <c r="I138" s="350"/>
      <c r="J138" s="350"/>
      <c r="K138" s="350"/>
      <c r="L138" s="167"/>
      <c r="M138" s="167"/>
      <c r="N138" s="167"/>
      <c r="O138" s="350"/>
      <c r="P138" s="350"/>
      <c r="Q138" s="350"/>
      <c r="R138" s="350"/>
      <c r="S138" s="350"/>
      <c r="T138" s="350"/>
      <c r="U138" s="350"/>
      <c r="V138" s="350"/>
      <c r="W138" s="350"/>
      <c r="X138" s="350"/>
      <c r="Y138" s="354"/>
      <c r="Z138" s="350"/>
      <c r="AA138" s="350"/>
      <c r="AB138" s="350"/>
      <c r="AC138" s="354"/>
      <c r="AD138" s="356"/>
      <c r="AE138" s="350"/>
      <c r="AF138" s="350"/>
      <c r="AG138" s="350"/>
      <c r="AH138" s="350"/>
      <c r="AI138" s="350"/>
      <c r="AJ138" s="350"/>
      <c r="AK138" s="350"/>
      <c r="AL138" s="350"/>
      <c r="AM138" s="350"/>
      <c r="AN138" s="1007"/>
      <c r="AO138" s="350"/>
      <c r="AP138" s="350"/>
      <c r="AQ138" s="167"/>
      <c r="AR138" s="167"/>
      <c r="AS138" s="167"/>
      <c r="AT138" s="167"/>
      <c r="AU138" s="167"/>
      <c r="AV138" s="167"/>
      <c r="AW138" s="167"/>
      <c r="AX138" s="167"/>
      <c r="AY138" s="167"/>
      <c r="AZ138" s="167"/>
      <c r="BA138" s="167"/>
      <c r="BB138" s="167"/>
      <c r="BC138" s="357"/>
      <c r="BD138" s="354"/>
      <c r="BE138" s="354"/>
      <c r="BF138" s="354"/>
      <c r="BG138" s="354"/>
      <c r="BH138" s="354"/>
      <c r="BI138" s="354"/>
      <c r="BJ138" s="354"/>
      <c r="BK138" s="1280"/>
      <c r="BL138" s="354"/>
      <c r="BM138" s="354"/>
      <c r="BN138" s="354"/>
      <c r="BO138" s="354"/>
      <c r="BP138" s="354"/>
      <c r="BQ138" s="354"/>
      <c r="BR138" s="354"/>
      <c r="BS138" s="354"/>
      <c r="BT138" s="354"/>
      <c r="BU138" s="354"/>
      <c r="BV138" s="354"/>
      <c r="BW138" s="354"/>
      <c r="BX138" s="354"/>
    </row>
    <row r="139" spans="1:76" ht="13.5" customHeight="1" x14ac:dyDescent="0.2">
      <c r="A139" s="350"/>
      <c r="B139" s="352"/>
      <c r="C139" s="411"/>
      <c r="D139" s="411"/>
      <c r="E139" s="411"/>
      <c r="F139" s="908"/>
      <c r="G139" s="352"/>
      <c r="H139" s="350"/>
      <c r="I139" s="350"/>
      <c r="J139" s="350"/>
      <c r="K139" s="350"/>
      <c r="AR139" s="167"/>
      <c r="AS139" s="167"/>
      <c r="AT139" s="167"/>
      <c r="AU139" s="167"/>
      <c r="AV139" s="167"/>
      <c r="AW139" s="167"/>
      <c r="AX139" s="167"/>
      <c r="AY139" s="167"/>
      <c r="AZ139" s="167"/>
      <c r="BA139" s="167"/>
      <c r="BB139" s="167"/>
      <c r="BC139" s="357"/>
      <c r="BD139" s="354"/>
      <c r="BE139" s="354"/>
      <c r="BF139" s="354"/>
      <c r="BG139" s="354"/>
      <c r="BH139" s="354"/>
      <c r="BI139" s="354"/>
      <c r="BJ139" s="354"/>
      <c r="BK139" s="1280"/>
      <c r="BL139" s="354"/>
      <c r="BM139" s="354"/>
      <c r="BN139" s="354"/>
      <c r="BO139" s="354"/>
      <c r="BP139" s="354"/>
      <c r="BQ139" s="354"/>
      <c r="BR139" s="354"/>
      <c r="BS139" s="354"/>
      <c r="BT139" s="354"/>
      <c r="BU139" s="354"/>
      <c r="BV139" s="354"/>
      <c r="BW139" s="354"/>
      <c r="BX139" s="354"/>
    </row>
    <row r="140" spans="1:76" ht="18" x14ac:dyDescent="0.25">
      <c r="A140" s="448"/>
      <c r="B140" s="449"/>
      <c r="C140" s="2120" t="s">
        <v>70</v>
      </c>
      <c r="D140" s="2120"/>
      <c r="E140" s="2120"/>
      <c r="F140" s="2120"/>
      <c r="G140" s="2120"/>
      <c r="H140" s="2120"/>
      <c r="I140" s="2120"/>
      <c r="J140" s="2120"/>
      <c r="K140" s="2120"/>
      <c r="L140" s="2120"/>
      <c r="M140" s="2120"/>
      <c r="N140" s="2120"/>
      <c r="O140" s="2120"/>
      <c r="P140" s="2120"/>
      <c r="Q140" s="2120"/>
      <c r="R140" s="2120"/>
      <c r="S140" s="2120"/>
      <c r="T140" s="2120"/>
      <c r="U140" s="450"/>
      <c r="V140" s="450"/>
      <c r="W140" s="450"/>
      <c r="X140" s="450"/>
      <c r="Y140" s="451"/>
      <c r="Z140" s="450"/>
      <c r="AA140" s="450"/>
      <c r="AB140" s="450"/>
      <c r="AC140" s="451"/>
      <c r="AD140" s="452"/>
      <c r="AE140" s="450"/>
      <c r="AF140" s="450"/>
      <c r="AG140" s="450"/>
      <c r="AH140" s="450"/>
      <c r="AI140" s="450"/>
      <c r="AJ140" s="450"/>
      <c r="AK140" s="450"/>
      <c r="AL140" s="450"/>
      <c r="AM140" s="450"/>
      <c r="AN140" s="1012"/>
      <c r="AO140" s="450"/>
      <c r="AP140" s="450"/>
      <c r="AQ140" s="450"/>
      <c r="AR140" s="450"/>
      <c r="AS140" s="450"/>
      <c r="AT140" s="450"/>
      <c r="AU140" s="450"/>
      <c r="AV140" s="450"/>
      <c r="AW140" s="450"/>
      <c r="AX140" s="450"/>
      <c r="AY140" s="450"/>
      <c r="AZ140" s="450"/>
      <c r="BA140" s="450"/>
      <c r="BB140" s="450"/>
      <c r="BC140" s="451"/>
      <c r="BD140" s="451"/>
      <c r="BE140" s="451"/>
      <c r="BF140" s="451"/>
      <c r="BG140" s="451"/>
      <c r="BH140" s="451"/>
      <c r="BI140" s="451"/>
      <c r="BJ140" s="451"/>
      <c r="BK140" s="1413"/>
      <c r="BL140" s="451"/>
      <c r="BM140" s="451"/>
      <c r="BN140" s="451"/>
      <c r="BO140" s="451"/>
      <c r="BP140" s="451"/>
      <c r="BQ140" s="451"/>
      <c r="BR140" s="451"/>
      <c r="BS140" s="451"/>
      <c r="BT140" s="451"/>
      <c r="BU140" s="451"/>
      <c r="BV140" s="451"/>
      <c r="BW140" s="451"/>
      <c r="BX140" s="451"/>
    </row>
    <row r="141" spans="1:76" ht="13.5" customHeight="1" x14ac:dyDescent="0.25">
      <c r="A141" s="350"/>
      <c r="C141" s="351"/>
      <c r="D141" s="351"/>
      <c r="E141" s="351"/>
      <c r="F141" s="904"/>
      <c r="G141" s="352"/>
      <c r="H141" s="350"/>
      <c r="I141" s="350"/>
      <c r="J141" s="350"/>
      <c r="K141" s="350"/>
      <c r="AB141" s="453" t="s">
        <v>273</v>
      </c>
      <c r="AC141" s="454"/>
      <c r="AD141" s="455"/>
      <c r="AE141" s="453"/>
      <c r="AR141" t="s">
        <v>577</v>
      </c>
      <c r="AS141"/>
      <c r="AT141"/>
      <c r="AU141"/>
      <c r="AV141"/>
      <c r="AW141"/>
      <c r="AX141"/>
      <c r="AY141"/>
      <c r="AZ141"/>
      <c r="BA141"/>
      <c r="BB141"/>
      <c r="BC141"/>
    </row>
    <row r="142" spans="1:76" ht="13.5" customHeight="1" x14ac:dyDescent="0.25">
      <c r="A142" s="350"/>
      <c r="C142" s="352"/>
      <c r="D142" s="352"/>
      <c r="E142" s="352"/>
      <c r="F142" s="909"/>
      <c r="G142" s="352"/>
      <c r="H142" s="350"/>
      <c r="I142" s="350"/>
      <c r="J142" s="350"/>
      <c r="K142" s="350"/>
      <c r="AR142" t="s">
        <v>582</v>
      </c>
      <c r="AS142"/>
      <c r="AT142"/>
      <c r="AU142"/>
      <c r="AV142"/>
      <c r="AW142"/>
      <c r="AX142"/>
      <c r="AY142"/>
      <c r="AZ142"/>
      <c r="BA142"/>
      <c r="BB142"/>
      <c r="BC142"/>
    </row>
    <row r="143" spans="1:76" ht="90.75" customHeight="1" x14ac:dyDescent="0.3">
      <c r="A143" s="350"/>
      <c r="C143" s="352"/>
      <c r="D143" s="352"/>
      <c r="E143" s="352"/>
      <c r="F143" s="909"/>
      <c r="G143" s="352"/>
      <c r="H143" s="350"/>
      <c r="I143" s="350"/>
      <c r="J143" s="350"/>
      <c r="K143" s="350"/>
      <c r="AA143" s="985" t="s">
        <v>576</v>
      </c>
      <c r="AJ143" s="23" t="s">
        <v>50</v>
      </c>
      <c r="AK143" s="23"/>
      <c r="AL143" s="23"/>
      <c r="AM143" s="23"/>
      <c r="AN143" s="1013"/>
      <c r="AR143" s="980" t="s">
        <v>578</v>
      </c>
      <c r="AS143" s="980" t="s">
        <v>579</v>
      </c>
      <c r="AT143" s="980" t="s">
        <v>580</v>
      </c>
      <c r="AU143" s="980"/>
      <c r="AV143" s="980"/>
      <c r="AW143" s="980"/>
      <c r="AX143" s="980"/>
      <c r="AY143" s="980"/>
      <c r="AZ143" s="980"/>
      <c r="BA143" s="980"/>
      <c r="BB143" s="2121" t="s">
        <v>592</v>
      </c>
      <c r="BC143" s="2121"/>
      <c r="BD143" s="2121"/>
      <c r="BE143" s="2121"/>
      <c r="BF143" s="2121"/>
    </row>
    <row r="144" spans="1:76" ht="15" customHeight="1" x14ac:dyDescent="0.25">
      <c r="A144" s="350"/>
      <c r="AA144" t="s">
        <v>274</v>
      </c>
      <c r="AB144"/>
      <c r="AC144" s="456"/>
      <c r="AH144"/>
      <c r="AJ144" s="12"/>
      <c r="AK144" s="12" t="s">
        <v>51</v>
      </c>
      <c r="AL144" s="12" t="s">
        <v>52</v>
      </c>
      <c r="AM144" s="12"/>
      <c r="AN144" s="1014"/>
      <c r="AP144" s="12"/>
      <c r="AR144">
        <v>1</v>
      </c>
      <c r="AS144">
        <v>0.308</v>
      </c>
      <c r="AT144">
        <f t="shared" ref="AT144:AT149" si="129">1.01*AS144</f>
        <v>0.31108000000000002</v>
      </c>
      <c r="AU144"/>
      <c r="AV144"/>
      <c r="AW144"/>
      <c r="AX144"/>
      <c r="AY144"/>
      <c r="AZ144"/>
      <c r="BA144"/>
      <c r="BB144"/>
      <c r="BC144"/>
    </row>
    <row r="145" spans="1:76" ht="22.5" customHeight="1" x14ac:dyDescent="0.25">
      <c r="A145" s="350"/>
      <c r="AA145"/>
      <c r="AB145"/>
      <c r="AC145" s="457" t="s">
        <v>275</v>
      </c>
      <c r="AF145" s="458" t="s">
        <v>276</v>
      </c>
      <c r="AG145" s="458" t="s">
        <v>277</v>
      </c>
      <c r="AH145"/>
      <c r="AJ145" s="12"/>
      <c r="AK145" s="19" t="s">
        <v>56</v>
      </c>
      <c r="AM145" s="12"/>
      <c r="AN145" s="1014"/>
      <c r="AR145">
        <v>5</v>
      </c>
      <c r="AS145">
        <v>0.71</v>
      </c>
      <c r="AT145">
        <f t="shared" si="129"/>
        <v>0.71709999999999996</v>
      </c>
      <c r="AU145"/>
      <c r="AV145"/>
      <c r="AW145"/>
      <c r="AX145"/>
      <c r="AY145"/>
      <c r="AZ145"/>
      <c r="BA145"/>
      <c r="BB145" s="2105" t="s">
        <v>593</v>
      </c>
      <c r="BC145" s="2105"/>
      <c r="BD145" s="2105"/>
      <c r="BE145" s="2105"/>
      <c r="BF145" s="2105"/>
    </row>
    <row r="146" spans="1:76" ht="17.25" customHeight="1" x14ac:dyDescent="0.25">
      <c r="A146" s="350"/>
      <c r="AA146" s="125" t="s">
        <v>108</v>
      </c>
      <c r="AB146" s="459">
        <v>0.45</v>
      </c>
      <c r="AC146" s="456">
        <v>1.42</v>
      </c>
      <c r="AF146" s="460" t="s">
        <v>278</v>
      </c>
      <c r="AH146"/>
      <c r="AJ146" s="12"/>
      <c r="AK146" s="12"/>
      <c r="AL146" s="13" t="s">
        <v>53</v>
      </c>
      <c r="AM146" s="13" t="s">
        <v>54</v>
      </c>
      <c r="AN146" s="1015" t="s">
        <v>55</v>
      </c>
      <c r="AR146">
        <v>10</v>
      </c>
      <c r="AS146">
        <v>1.01</v>
      </c>
      <c r="AT146">
        <f t="shared" si="129"/>
        <v>1.0201</v>
      </c>
      <c r="AU146"/>
      <c r="AV146"/>
      <c r="AW146"/>
      <c r="AX146"/>
      <c r="AY146"/>
      <c r="AZ146"/>
      <c r="BA146"/>
      <c r="BB146" s="2105"/>
      <c r="BC146" s="2105"/>
      <c r="BD146" s="2105"/>
      <c r="BE146" s="2105"/>
      <c r="BF146" s="2105"/>
    </row>
    <row r="147" spans="1:76" ht="21.75" customHeight="1" x14ac:dyDescent="0.25">
      <c r="A147" s="350"/>
      <c r="AA147" s="461" t="s">
        <v>99</v>
      </c>
      <c r="AB147" s="459">
        <v>0.28000000000000003</v>
      </c>
      <c r="AC147" s="456">
        <v>1</v>
      </c>
      <c r="AF147">
        <v>4.5052000000000003</v>
      </c>
      <c r="AH147" s="12"/>
      <c r="AI147" s="12"/>
      <c r="AK147" s="13" t="s">
        <v>57</v>
      </c>
      <c r="AL147" s="14">
        <v>1.9999999999999999E-6</v>
      </c>
      <c r="AM147" s="15">
        <v>1.3815999999999999</v>
      </c>
      <c r="AN147" s="1016">
        <v>0</v>
      </c>
      <c r="AO147" s="12"/>
      <c r="AP147" s="2106" t="s">
        <v>58</v>
      </c>
      <c r="AR147">
        <v>15</v>
      </c>
      <c r="AS147">
        <v>1.26</v>
      </c>
      <c r="AT147">
        <f t="shared" si="129"/>
        <v>1.2726</v>
      </c>
      <c r="AU147"/>
      <c r="AV147"/>
      <c r="AW147"/>
      <c r="AX147"/>
      <c r="AY147"/>
      <c r="AZ147"/>
      <c r="BA147"/>
      <c r="BB147" s="2105"/>
      <c r="BC147" s="2105"/>
      <c r="BD147" s="2105"/>
      <c r="BE147" s="2105"/>
      <c r="BF147" s="2105"/>
    </row>
    <row r="148" spans="1:76" ht="17.25" customHeight="1" x14ac:dyDescent="0.25">
      <c r="AA148" s="129" t="s">
        <v>114</v>
      </c>
      <c r="AB148" s="459">
        <v>0.48</v>
      </c>
      <c r="AC148" s="456">
        <v>1</v>
      </c>
      <c r="AF148" s="460" t="s">
        <v>279</v>
      </c>
      <c r="AH148" s="12"/>
      <c r="AI148" s="12"/>
      <c r="AJ148" s="18"/>
      <c r="AK148" s="13" t="s">
        <v>59</v>
      </c>
      <c r="AL148" s="14">
        <v>1.9999999999999999E-6</v>
      </c>
      <c r="AM148" s="15">
        <v>1.3586</v>
      </c>
      <c r="AN148" s="1016">
        <v>0</v>
      </c>
      <c r="AO148" s="12"/>
      <c r="AP148" s="2106"/>
      <c r="AR148">
        <v>20</v>
      </c>
      <c r="AS148">
        <v>1.49</v>
      </c>
      <c r="AT148">
        <f t="shared" si="129"/>
        <v>1.5048999999999999</v>
      </c>
      <c r="AU148"/>
      <c r="AV148"/>
      <c r="AW148"/>
      <c r="AX148"/>
      <c r="AY148"/>
      <c r="AZ148"/>
      <c r="BA148"/>
      <c r="BB148"/>
      <c r="BC148"/>
    </row>
    <row r="149" spans="1:76" ht="31.5" customHeight="1" x14ac:dyDescent="0.25">
      <c r="AA149" s="215" t="s">
        <v>92</v>
      </c>
      <c r="AB149" s="459">
        <v>0.55000000000000004</v>
      </c>
      <c r="AC149" s="456">
        <v>0.9</v>
      </c>
      <c r="AF149">
        <v>366.46</v>
      </c>
      <c r="AH149" s="12"/>
      <c r="AI149" s="12"/>
      <c r="AJ149" s="18"/>
      <c r="AK149" s="13" t="s">
        <v>60</v>
      </c>
      <c r="AL149" s="14">
        <v>9.9999999999999995E-7</v>
      </c>
      <c r="AM149" s="15">
        <v>1.2988999999999999</v>
      </c>
      <c r="AN149" s="1016">
        <v>0</v>
      </c>
      <c r="AO149" s="12"/>
      <c r="AP149" s="2106"/>
      <c r="AR149">
        <v>25</v>
      </c>
      <c r="AS149">
        <v>1.71</v>
      </c>
      <c r="AT149">
        <f t="shared" si="129"/>
        <v>1.7271000000000001</v>
      </c>
      <c r="AU149"/>
      <c r="AV149"/>
      <c r="AW149"/>
      <c r="AX149"/>
      <c r="AY149"/>
      <c r="AZ149"/>
      <c r="BA149"/>
      <c r="BB149"/>
      <c r="BC149"/>
    </row>
    <row r="150" spans="1:76" ht="35.25" customHeight="1" x14ac:dyDescent="0.25">
      <c r="AA150" s="117" t="s">
        <v>104</v>
      </c>
      <c r="AB150" s="459">
        <v>2.2599999999999998</v>
      </c>
      <c r="AC150" s="456">
        <v>2.2000000000000002</v>
      </c>
      <c r="AE150" s="167"/>
      <c r="AF150" s="167"/>
      <c r="AG150" s="167"/>
      <c r="AH150" s="20"/>
      <c r="AI150" s="12"/>
      <c r="AJ150" s="18"/>
      <c r="AK150" s="13"/>
      <c r="AL150" s="12"/>
      <c r="AM150" s="12"/>
      <c r="AN150" s="1014"/>
      <c r="AO150" s="12"/>
      <c r="AP150"/>
      <c r="AR150"/>
      <c r="AS150"/>
      <c r="AT150"/>
      <c r="AU150"/>
      <c r="AV150"/>
      <c r="AW150"/>
      <c r="AX150"/>
      <c r="AY150"/>
      <c r="AZ150"/>
      <c r="BA150"/>
      <c r="BB150"/>
      <c r="BC150"/>
    </row>
    <row r="151" spans="1:76" ht="12.75" customHeight="1" x14ac:dyDescent="0.25">
      <c r="AB151" s="167"/>
      <c r="AC151" s="40"/>
      <c r="AD151" s="42"/>
      <c r="AE151" s="21"/>
      <c r="AF151" s="22"/>
      <c r="AG151" s="22"/>
      <c r="AH151" s="20"/>
      <c r="AI151" s="23"/>
      <c r="AJ151" s="18"/>
      <c r="AK151" s="13" t="s">
        <v>57</v>
      </c>
      <c r="AL151" s="16">
        <v>6.0000000000000002E-6</v>
      </c>
      <c r="AM151" s="17">
        <v>0.1946</v>
      </c>
      <c r="AN151" s="1017">
        <v>93239</v>
      </c>
      <c r="AO151" s="12"/>
      <c r="AP151" s="2107" t="s">
        <v>61</v>
      </c>
      <c r="AR151"/>
      <c r="AS151"/>
      <c r="AT151"/>
      <c r="AU151"/>
      <c r="AV151"/>
      <c r="AW151"/>
      <c r="AX151"/>
      <c r="AY151"/>
      <c r="AZ151"/>
      <c r="BA151"/>
      <c r="BB151"/>
      <c r="BC151"/>
      <c r="BM151" s="2132" t="s">
        <v>81</v>
      </c>
      <c r="BN151" s="2132"/>
      <c r="BO151" s="2132"/>
      <c r="BP151" s="2132"/>
      <c r="BQ151" s="2132"/>
    </row>
    <row r="152" spans="1:76" ht="12.75" customHeight="1" x14ac:dyDescent="0.25">
      <c r="AA152" s="462"/>
      <c r="AB152" s="167"/>
      <c r="AC152" s="40"/>
      <c r="AD152" s="42"/>
      <c r="AE152" s="21"/>
      <c r="AF152" s="22"/>
      <c r="AG152" s="22"/>
      <c r="AH152" s="20"/>
      <c r="AI152" s="23"/>
      <c r="AJ152" s="18"/>
      <c r="AK152" s="13" t="s">
        <v>59</v>
      </c>
      <c r="AL152" s="16">
        <v>3.9999999999999998E-6</v>
      </c>
      <c r="AM152" s="17">
        <v>0.45240000000000002</v>
      </c>
      <c r="AN152" s="1017">
        <v>76593</v>
      </c>
      <c r="AO152" s="12"/>
      <c r="AP152" s="2107"/>
      <c r="AR152"/>
      <c r="AS152" t="s">
        <v>581</v>
      </c>
      <c r="AT152"/>
      <c r="AU152"/>
      <c r="AV152"/>
      <c r="AW152"/>
      <c r="AX152"/>
      <c r="AY152"/>
      <c r="AZ152"/>
      <c r="BA152"/>
      <c r="BB152"/>
      <c r="BC152"/>
      <c r="BM152" s="2132"/>
      <c r="BN152" s="2132"/>
      <c r="BO152" s="2132"/>
      <c r="BP152" s="2132"/>
      <c r="BQ152" s="2132"/>
    </row>
    <row r="153" spans="1:76" ht="33" customHeight="1" x14ac:dyDescent="0.25">
      <c r="D153" s="411"/>
      <c r="E153" s="411"/>
      <c r="F153" s="908"/>
      <c r="G153" s="411"/>
      <c r="AB153" s="167"/>
      <c r="AC153" s="40"/>
      <c r="AD153" s="42"/>
      <c r="AE153" s="21"/>
      <c r="AF153" s="22"/>
      <c r="AG153" s="22"/>
      <c r="AH153" s="20"/>
      <c r="AI153" s="23"/>
      <c r="AJ153" s="18"/>
      <c r="AK153" s="13" t="s">
        <v>60</v>
      </c>
      <c r="AL153" s="16">
        <v>9.9999999999999995E-7</v>
      </c>
      <c r="AM153" s="17">
        <v>1.3283</v>
      </c>
      <c r="AN153" s="1017">
        <v>-3813</v>
      </c>
      <c r="AO153" s="12"/>
      <c r="AP153" s="2107"/>
      <c r="AR153"/>
      <c r="AS153"/>
      <c r="AT153"/>
      <c r="AU153"/>
      <c r="AV153"/>
      <c r="AW153"/>
      <c r="AX153"/>
      <c r="AY153"/>
      <c r="AZ153"/>
      <c r="BA153"/>
      <c r="BB153"/>
      <c r="BC153"/>
      <c r="BM153" s="2132"/>
      <c r="BN153" s="2132"/>
      <c r="BO153" s="2132"/>
      <c r="BP153" s="2132"/>
      <c r="BQ153" s="2132"/>
    </row>
    <row r="154" spans="1:76" ht="23.25" x14ac:dyDescent="0.35">
      <c r="A154" s="86"/>
      <c r="B154" s="406"/>
      <c r="C154" s="406"/>
      <c r="D154" s="463"/>
      <c r="E154" s="463"/>
      <c r="F154" s="911"/>
      <c r="G154" s="463"/>
      <c r="H154" s="2108" t="s">
        <v>71</v>
      </c>
      <c r="I154" s="2108"/>
      <c r="J154" s="2108"/>
      <c r="K154" s="2108"/>
      <c r="L154" s="2108"/>
      <c r="M154" s="2108"/>
      <c r="N154" s="2108"/>
      <c r="O154" s="2108"/>
      <c r="P154" s="2108"/>
      <c r="Q154" s="2108"/>
      <c r="R154" s="2108"/>
      <c r="S154" s="2108"/>
      <c r="T154" s="86"/>
      <c r="U154" s="86"/>
      <c r="V154" s="86"/>
      <c r="W154" s="86"/>
      <c r="X154" s="86"/>
      <c r="Y154" s="464"/>
      <c r="Z154" s="86"/>
      <c r="AA154" s="86"/>
      <c r="AB154" s="465"/>
      <c r="AC154" s="41"/>
      <c r="AD154" s="43"/>
      <c r="AE154" s="30"/>
      <c r="AF154" s="30"/>
      <c r="AG154" s="30"/>
      <c r="AH154" s="30"/>
      <c r="AI154" s="31"/>
      <c r="AJ154" s="32"/>
      <c r="AK154" s="32"/>
      <c r="AL154" s="32"/>
      <c r="AM154" s="32"/>
      <c r="AN154" s="1018"/>
      <c r="AO154" s="32"/>
      <c r="AP154" s="32"/>
      <c r="AQ154" s="86"/>
      <c r="AR154" s="86"/>
      <c r="AS154" s="86"/>
      <c r="AT154" s="86"/>
      <c r="AU154" s="86"/>
      <c r="AV154" s="86"/>
      <c r="AW154" s="86"/>
      <c r="AX154" s="86"/>
      <c r="AY154" s="86"/>
      <c r="AZ154" s="86"/>
      <c r="BA154" s="86"/>
      <c r="BB154" s="86"/>
      <c r="BC154" s="86"/>
      <c r="BD154" s="464"/>
      <c r="BE154" s="464"/>
      <c r="BF154" s="464"/>
      <c r="BG154" s="464"/>
      <c r="BH154" s="464"/>
      <c r="BI154" s="464"/>
      <c r="BJ154" s="464"/>
      <c r="BK154" s="1426"/>
      <c r="BL154" s="464"/>
      <c r="BM154" s="464"/>
      <c r="BN154" s="464"/>
      <c r="BO154" s="464"/>
      <c r="BP154" s="464"/>
      <c r="BQ154" s="464"/>
      <c r="BR154" s="464"/>
      <c r="BS154" s="464"/>
      <c r="BT154" s="464"/>
      <c r="BU154" s="464"/>
      <c r="BV154" s="464"/>
      <c r="BW154" s="464"/>
      <c r="BX154" s="464"/>
    </row>
    <row r="155" spans="1:76" ht="12.75" customHeight="1" x14ac:dyDescent="0.25">
      <c r="D155" s="411"/>
      <c r="E155" s="168"/>
      <c r="F155" s="169"/>
      <c r="G155" s="411"/>
      <c r="AM155"/>
      <c r="AN155" s="1019"/>
      <c r="AO155"/>
      <c r="AP155"/>
      <c r="AR155"/>
      <c r="AS155"/>
      <c r="AT155"/>
      <c r="AU155"/>
      <c r="AV155"/>
      <c r="AW155"/>
      <c r="AX155"/>
      <c r="AY155"/>
      <c r="AZ155"/>
      <c r="BA155"/>
      <c r="BB155"/>
      <c r="BC155"/>
    </row>
    <row r="156" spans="1:76" ht="12.75" customHeight="1" x14ac:dyDescent="0.25">
      <c r="D156" s="411"/>
      <c r="E156" s="411"/>
      <c r="F156" s="908"/>
      <c r="G156" s="411"/>
      <c r="AM156"/>
      <c r="AN156" s="1019"/>
      <c r="AO156"/>
      <c r="AP156"/>
      <c r="AR156"/>
      <c r="AS156"/>
      <c r="AT156"/>
      <c r="AU156"/>
      <c r="AV156"/>
      <c r="AW156"/>
      <c r="AX156"/>
      <c r="AY156"/>
      <c r="AZ156"/>
      <c r="BA156"/>
      <c r="BB156"/>
      <c r="BC156"/>
    </row>
    <row r="157" spans="1:76" ht="13.5" customHeight="1" x14ac:dyDescent="0.25">
      <c r="AM157"/>
      <c r="AN157" s="1019"/>
      <c r="AO157"/>
      <c r="AP157"/>
      <c r="AR157"/>
      <c r="AS157"/>
      <c r="AT157"/>
      <c r="AU157"/>
      <c r="AV157"/>
      <c r="AW157"/>
      <c r="AX157"/>
      <c r="AY157"/>
      <c r="AZ157"/>
      <c r="BA157"/>
      <c r="BB157"/>
      <c r="BC157"/>
    </row>
    <row r="158" spans="1:76" ht="13.5" customHeight="1" x14ac:dyDescent="0.25">
      <c r="AM158"/>
      <c r="AN158" s="1019"/>
      <c r="AO158"/>
      <c r="AP158"/>
      <c r="AR158"/>
      <c r="AT158"/>
      <c r="AU158"/>
      <c r="AV158"/>
      <c r="AW158"/>
      <c r="AX158"/>
      <c r="AY158"/>
      <c r="AZ158"/>
      <c r="BA158"/>
      <c r="BB158"/>
      <c r="BC158"/>
    </row>
    <row r="159" spans="1:76" ht="12.75" customHeight="1" x14ac:dyDescent="0.25">
      <c r="AM159"/>
      <c r="AN159" s="1019"/>
      <c r="AO159"/>
      <c r="AP159"/>
    </row>
    <row r="160" spans="1:76" ht="12.75" customHeight="1" x14ac:dyDescent="0.25">
      <c r="AM160"/>
      <c r="AN160" s="1019"/>
      <c r="AO160"/>
      <c r="AP160"/>
    </row>
    <row r="161" spans="28:42" ht="13.5" customHeight="1" x14ac:dyDescent="0.25">
      <c r="AM161"/>
      <c r="AN161" s="1019"/>
      <c r="AO161"/>
      <c r="AP161"/>
    </row>
    <row r="162" spans="28:42" ht="13.5" customHeight="1" x14ac:dyDescent="0.2">
      <c r="AB162" s="167"/>
      <c r="AC162" s="168"/>
      <c r="AD162" s="1057"/>
      <c r="AE162" s="167"/>
    </row>
    <row r="163" spans="28:42" ht="12.75" customHeight="1" x14ac:dyDescent="0.2">
      <c r="AB163" s="167"/>
      <c r="AC163" s="168"/>
      <c r="AD163" s="1057"/>
      <c r="AE163" s="167"/>
    </row>
    <row r="164" spans="28:42" ht="12.75" customHeight="1" x14ac:dyDescent="0.2">
      <c r="AB164" s="167"/>
      <c r="AC164" s="168"/>
      <c r="AD164" s="1057"/>
      <c r="AE164" s="167"/>
    </row>
    <row r="165" spans="28:42" ht="12.75" customHeight="1" x14ac:dyDescent="0.2">
      <c r="AB165" s="167"/>
      <c r="AC165" s="168"/>
      <c r="AD165" s="1057"/>
      <c r="AE165" s="167"/>
    </row>
    <row r="166" spans="28:42" ht="13.5" customHeight="1" x14ac:dyDescent="0.2">
      <c r="AB166" s="167"/>
      <c r="AC166" s="168"/>
      <c r="AD166" s="1057"/>
      <c r="AE166" s="167"/>
    </row>
    <row r="167" spans="28:42" ht="13.5" customHeight="1" x14ac:dyDescent="0.2">
      <c r="AB167" s="167"/>
      <c r="AC167" s="357"/>
      <c r="AD167" s="426"/>
      <c r="AE167" s="167"/>
    </row>
    <row r="168" spans="28:42" ht="12.75" customHeight="1" x14ac:dyDescent="0.2">
      <c r="AB168" s="167"/>
      <c r="AC168" s="357"/>
      <c r="AD168" s="426"/>
      <c r="AE168" s="167"/>
    </row>
    <row r="169" spans="28:42" ht="12.75" customHeight="1" x14ac:dyDescent="0.2">
      <c r="AB169" s="167"/>
      <c r="AC169" s="357"/>
      <c r="AD169" s="426"/>
      <c r="AE169" s="167"/>
    </row>
    <row r="170" spans="28:42" ht="13.5" customHeight="1" x14ac:dyDescent="0.2"/>
    <row r="171" spans="28:42" ht="13.5" customHeight="1" x14ac:dyDescent="0.2"/>
    <row r="172" spans="28:42" ht="12.75" customHeight="1" x14ac:dyDescent="0.2"/>
    <row r="173" spans="28:42" ht="12.75" customHeight="1" x14ac:dyDescent="0.2"/>
    <row r="174" spans="28:42" ht="13.5" customHeight="1" x14ac:dyDescent="0.2"/>
  </sheetData>
  <mergeCells count="13">
    <mergeCell ref="H154:S154"/>
    <mergeCell ref="A1:J1"/>
    <mergeCell ref="K1:Q1"/>
    <mergeCell ref="S1:AD1"/>
    <mergeCell ref="AE1:AP1"/>
    <mergeCell ref="CI1:CM1"/>
    <mergeCell ref="BG129:BI129"/>
    <mergeCell ref="C140:T140"/>
    <mergeCell ref="AP147:AP149"/>
    <mergeCell ref="AP151:AP153"/>
    <mergeCell ref="BM151:BQ153"/>
    <mergeCell ref="BB143:BF143"/>
    <mergeCell ref="BB145:BF147"/>
  </mergeCells>
  <conditionalFormatting sqref="AY3:AY4">
    <cfRule type="cellIs" dxfId="14" priority="1" stopIfTrue="1" operator="greaterThan">
      <formula>140000</formula>
    </cfRule>
    <cfRule type="cellIs" dxfId="13" priority="2" stopIfTrue="1" operator="equal">
      <formula>"NA"</formula>
    </cfRule>
  </conditionalFormatting>
  <pageMargins left="0.5" right="0.5" top="1" bottom="0.5" header="0.5" footer="0.5"/>
  <pageSetup paperSize="17" scale="46" fitToWidth="2" fitToHeight="2" orientation="landscape" r:id="rId1"/>
  <headerFooter alignWithMargins="0">
    <oddFooter>&amp;L&amp;D&amp;C&amp;T&amp;R&amp;F</oddFooter>
  </headerFooter>
  <rowBreaks count="1" manualBreakCount="1">
    <brk id="77" max="73" man="1"/>
  </rowBreaks>
  <colBreaks count="1" manualBreakCount="1">
    <brk id="54" max="152" man="1"/>
  </colBreaks>
  <drawing r:id="rId2"/>
  <legacyDrawing r:id="rId3"/>
  <oleObjects>
    <mc:AlternateContent xmlns:mc="http://schemas.openxmlformats.org/markup-compatibility/2006">
      <mc:Choice Requires="x14">
        <oleObject progId="Equation.3" shapeId="1025" r:id="rId4">
          <objectPr defaultSize="0" autoPict="0" r:id="rId5">
            <anchor moveWithCells="1" sizeWithCells="1">
              <from>
                <xdr:col>31</xdr:col>
                <xdr:colOff>457200</xdr:colOff>
                <xdr:row>62</xdr:row>
                <xdr:rowOff>19050</xdr:rowOff>
              </from>
              <to>
                <xdr:col>35</xdr:col>
                <xdr:colOff>485775</xdr:colOff>
                <xdr:row>66</xdr:row>
                <xdr:rowOff>123825</xdr:rowOff>
              </to>
            </anchor>
          </objectPr>
        </oleObject>
      </mc:Choice>
      <mc:Fallback>
        <oleObject progId="Equation.3" shapeId="1025" r:id="rId4"/>
      </mc:Fallback>
    </mc:AlternateContent>
    <mc:AlternateContent xmlns:mc="http://schemas.openxmlformats.org/markup-compatibility/2006">
      <mc:Choice Requires="x14">
        <oleObject progId="Equation.3" shapeId="1026" r:id="rId6">
          <objectPr defaultSize="0" autoPict="0" r:id="rId7">
            <anchor moveWithCells="1" sizeWithCells="1">
              <from>
                <xdr:col>32</xdr:col>
                <xdr:colOff>66675</xdr:colOff>
                <xdr:row>67</xdr:row>
                <xdr:rowOff>133350</xdr:rowOff>
              </from>
              <to>
                <xdr:col>35</xdr:col>
                <xdr:colOff>485775</xdr:colOff>
                <xdr:row>68</xdr:row>
                <xdr:rowOff>276225</xdr:rowOff>
              </to>
            </anchor>
          </objectPr>
        </oleObject>
      </mc:Choice>
      <mc:Fallback>
        <oleObject progId="Equation.3" shapeId="1026" r:id="rId6"/>
      </mc:Fallback>
    </mc:AlternateContent>
  </oleObjec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V99"/>
  <sheetViews>
    <sheetView zoomScale="80" zoomScaleNormal="80" workbookViewId="0">
      <pane xSplit="6" ySplit="2" topLeftCell="T21" activePane="bottomRight" state="frozen"/>
      <selection pane="topRight" activeCell="G1" sqref="G1"/>
      <selection pane="bottomLeft" activeCell="A3" sqref="A3"/>
      <selection pane="bottomRight" activeCell="AM26" sqref="AM26"/>
    </sheetView>
  </sheetViews>
  <sheetFormatPr defaultRowHeight="12.75" x14ac:dyDescent="0.2"/>
  <cols>
    <col min="1" max="1" width="6.7109375" style="505" customWidth="1"/>
    <col min="2" max="2" width="9.140625" style="676"/>
    <col min="3" max="3" width="6.5703125" style="676" customWidth="1"/>
    <col min="4" max="4" width="4.28515625" style="676" bestFit="1" customWidth="1"/>
    <col min="5" max="5" width="6.5703125" style="684" customWidth="1"/>
    <col min="6" max="6" width="26.28515625" style="505" customWidth="1"/>
    <col min="7" max="7" width="9.5703125" style="505" customWidth="1"/>
    <col min="8" max="8" width="13.140625" style="505" customWidth="1"/>
    <col min="9" max="9" width="3.85546875" style="505" customWidth="1"/>
    <col min="10" max="11" width="4.140625" style="505" customWidth="1"/>
    <col min="12" max="12" width="4.5703125" style="505" customWidth="1"/>
    <col min="13" max="13" width="6.140625" style="505" customWidth="1"/>
    <col min="14" max="15" width="6" style="505" customWidth="1"/>
    <col min="16" max="16" width="4.28515625" style="505" customWidth="1"/>
    <col min="17" max="17" width="5.5703125" style="505" customWidth="1"/>
    <col min="18" max="19" width="4.140625" style="505" customWidth="1"/>
    <col min="20" max="21" width="4.28515625" style="505" customWidth="1"/>
    <col min="22" max="22" width="10.42578125" style="994" customWidth="1"/>
    <col min="23" max="23" width="8" style="1040" customWidth="1"/>
    <col min="24" max="24" width="7.28515625" style="1071" customWidth="1"/>
    <col min="25" max="25" width="5.7109375" style="678" customWidth="1"/>
    <col min="26" max="30" width="5.5703125" style="678" customWidth="1"/>
    <col min="31" max="31" width="7.5703125" style="679" customWidth="1"/>
    <col min="32" max="33" width="8" style="680" customWidth="1"/>
    <col min="34" max="34" width="9.28515625" style="680" customWidth="1"/>
    <col min="35" max="35" width="8.5703125" style="680" customWidth="1"/>
    <col min="36" max="36" width="7.85546875" style="680" customWidth="1"/>
    <col min="37" max="37" width="10.28515625" style="505" customWidth="1"/>
    <col min="38" max="38" width="8" style="505" customWidth="1"/>
    <col min="39" max="39" width="10.85546875" style="505" customWidth="1"/>
    <col min="40" max="42" width="6.5703125" style="505" customWidth="1"/>
    <col min="43" max="43" width="8.7109375" style="505" customWidth="1"/>
    <col min="44" max="53" width="6.5703125" style="505" customWidth="1"/>
    <col min="54" max="55" width="8.7109375" style="505" customWidth="1"/>
    <col min="56" max="56" width="9.28515625" style="505" customWidth="1"/>
    <col min="57" max="59" width="9.140625" style="505" customWidth="1"/>
    <col min="60" max="16384" width="9.140625" style="505"/>
  </cols>
  <sheetData>
    <row r="1" spans="1:72" s="466" customFormat="1" ht="87" customHeight="1" thickTop="1" x14ac:dyDescent="0.6">
      <c r="A1" s="2140" t="s">
        <v>280</v>
      </c>
      <c r="B1" s="2141"/>
      <c r="C1" s="2141"/>
      <c r="D1" s="2141"/>
      <c r="E1" s="2141"/>
      <c r="F1" s="2141"/>
      <c r="G1" s="2141"/>
      <c r="H1" s="2141"/>
      <c r="I1" s="2142"/>
      <c r="L1" s="2143" t="s">
        <v>281</v>
      </c>
      <c r="M1" s="2143"/>
      <c r="N1" s="2143"/>
      <c r="O1" s="2143"/>
      <c r="P1" s="2143"/>
      <c r="Q1" s="2143"/>
      <c r="R1" s="2143"/>
      <c r="S1" s="2143"/>
      <c r="T1" s="2143"/>
      <c r="U1" s="2143"/>
      <c r="V1" s="2143"/>
      <c r="W1" s="2143"/>
      <c r="X1" s="2144" t="s">
        <v>282</v>
      </c>
      <c r="Y1" s="2145"/>
      <c r="Z1" s="2145"/>
      <c r="AA1" s="2145"/>
      <c r="AB1" s="2145"/>
      <c r="AC1" s="2145"/>
      <c r="AD1" s="2145"/>
      <c r="AE1" s="2145"/>
      <c r="AF1" s="2145"/>
      <c r="AG1" s="2146"/>
      <c r="AH1" s="467"/>
      <c r="AI1" s="2147" t="s">
        <v>283</v>
      </c>
      <c r="AJ1" s="2147"/>
      <c r="AK1" s="468" t="s">
        <v>284</v>
      </c>
      <c r="AL1" s="469"/>
      <c r="AM1" s="469"/>
      <c r="AN1" s="469"/>
      <c r="AO1" s="469"/>
      <c r="AP1" s="469"/>
      <c r="AQ1" s="469"/>
      <c r="AR1" s="469"/>
      <c r="AS1" s="469"/>
      <c r="AT1" s="469"/>
      <c r="AU1" s="469"/>
      <c r="AV1" s="469"/>
      <c r="AW1" s="469"/>
      <c r="AX1" s="469"/>
      <c r="AY1" s="469"/>
      <c r="AZ1" s="469"/>
      <c r="BA1" s="469"/>
      <c r="BB1" s="2136" t="s">
        <v>285</v>
      </c>
      <c r="BC1" s="2137"/>
      <c r="BD1" s="2137"/>
    </row>
    <row r="2" spans="1:72" s="483" customFormat="1" ht="207.75" customHeight="1" thickBot="1" x14ac:dyDescent="0.3">
      <c r="A2" s="470" t="s">
        <v>25</v>
      </c>
      <c r="B2" s="471" t="s">
        <v>1</v>
      </c>
      <c r="C2" s="471" t="s">
        <v>0</v>
      </c>
      <c r="D2" s="471" t="s">
        <v>26</v>
      </c>
      <c r="E2" s="917" t="s">
        <v>35</v>
      </c>
      <c r="F2" s="471" t="s">
        <v>27</v>
      </c>
      <c r="G2" s="471" t="s">
        <v>28</v>
      </c>
      <c r="H2" s="471" t="s">
        <v>286</v>
      </c>
      <c r="I2" s="471" t="s">
        <v>287</v>
      </c>
      <c r="J2" s="472" t="s">
        <v>84</v>
      </c>
      <c r="K2" s="472" t="s">
        <v>85</v>
      </c>
      <c r="L2" s="472" t="s">
        <v>3</v>
      </c>
      <c r="M2" s="473" t="s">
        <v>4</v>
      </c>
      <c r="N2" s="472" t="s">
        <v>5</v>
      </c>
      <c r="O2" s="472" t="s">
        <v>288</v>
      </c>
      <c r="P2" s="471" t="s">
        <v>7</v>
      </c>
      <c r="Q2" s="834" t="s">
        <v>476</v>
      </c>
      <c r="R2" s="471" t="s">
        <v>13</v>
      </c>
      <c r="S2" s="471" t="s">
        <v>14</v>
      </c>
      <c r="T2" s="471" t="s">
        <v>87</v>
      </c>
      <c r="U2" s="471" t="s">
        <v>15</v>
      </c>
      <c r="V2" s="989" t="s">
        <v>17</v>
      </c>
      <c r="W2" s="1031" t="s">
        <v>588</v>
      </c>
      <c r="X2" s="1058" t="s">
        <v>597</v>
      </c>
      <c r="Y2" s="474" t="s">
        <v>37</v>
      </c>
      <c r="Z2" s="474" t="s">
        <v>38</v>
      </c>
      <c r="AA2" s="474" t="s">
        <v>39</v>
      </c>
      <c r="AB2" s="474" t="s">
        <v>40</v>
      </c>
      <c r="AC2" s="474" t="s">
        <v>73</v>
      </c>
      <c r="AD2" s="474" t="s">
        <v>41</v>
      </c>
      <c r="AE2" s="475" t="s">
        <v>289</v>
      </c>
      <c r="AF2" s="476" t="s">
        <v>90</v>
      </c>
      <c r="AG2" s="476" t="s">
        <v>42</v>
      </c>
      <c r="AH2" s="474" t="s">
        <v>43</v>
      </c>
      <c r="AI2" s="476" t="s">
        <v>290</v>
      </c>
      <c r="AJ2" s="476" t="s">
        <v>291</v>
      </c>
      <c r="AK2" s="477" t="s">
        <v>477</v>
      </c>
      <c r="AL2" s="477" t="s">
        <v>480</v>
      </c>
      <c r="AM2" s="477" t="s">
        <v>293</v>
      </c>
      <c r="AN2" s="478" t="s">
        <v>294</v>
      </c>
      <c r="AO2" s="478" t="s">
        <v>295</v>
      </c>
      <c r="AP2" s="479" t="s">
        <v>296</v>
      </c>
      <c r="AQ2" s="480" t="s">
        <v>297</v>
      </c>
      <c r="AR2" s="480"/>
      <c r="AS2" s="38" t="s">
        <v>79</v>
      </c>
      <c r="AT2" s="38" t="s">
        <v>80</v>
      </c>
      <c r="AU2" s="481" t="s">
        <v>298</v>
      </c>
      <c r="AV2" s="481" t="s">
        <v>299</v>
      </c>
      <c r="AW2" s="481" t="s">
        <v>300</v>
      </c>
      <c r="AX2" s="481" t="s">
        <v>302</v>
      </c>
      <c r="AY2" s="481" t="s">
        <v>301</v>
      </c>
      <c r="AZ2" s="481" t="s">
        <v>303</v>
      </c>
      <c r="BA2" s="481" t="s">
        <v>304</v>
      </c>
      <c r="BB2" s="482" t="s">
        <v>62</v>
      </c>
      <c r="BC2" s="472" t="s">
        <v>63</v>
      </c>
      <c r="BD2" s="472" t="s">
        <v>64</v>
      </c>
      <c r="BE2" s="474" t="s">
        <v>305</v>
      </c>
      <c r="BF2" s="474" t="s">
        <v>306</v>
      </c>
      <c r="BG2" s="478" t="s">
        <v>307</v>
      </c>
      <c r="BH2" s="1110" t="s">
        <v>604</v>
      </c>
      <c r="BI2" s="1104" t="s">
        <v>597</v>
      </c>
      <c r="BJ2" s="1104" t="s">
        <v>606</v>
      </c>
      <c r="BK2" s="1104" t="s">
        <v>28</v>
      </c>
      <c r="BL2" s="1808" t="s">
        <v>881</v>
      </c>
      <c r="BM2" s="1981" t="s">
        <v>936</v>
      </c>
      <c r="BN2" s="1981" t="s">
        <v>926</v>
      </c>
      <c r="BO2" s="1808" t="s">
        <v>930</v>
      </c>
      <c r="BP2" s="1808" t="s">
        <v>931</v>
      </c>
      <c r="BQ2" s="1808" t="s">
        <v>932</v>
      </c>
      <c r="BR2" s="1808" t="s">
        <v>934</v>
      </c>
      <c r="BS2" s="1808" t="s">
        <v>935</v>
      </c>
      <c r="BT2" s="1095"/>
    </row>
    <row r="3" spans="1:72" ht="14.25" customHeight="1" thickBot="1" x14ac:dyDescent="0.3">
      <c r="A3" s="753">
        <v>1</v>
      </c>
      <c r="B3" s="484" t="s">
        <v>92</v>
      </c>
      <c r="C3" s="484" t="s">
        <v>94</v>
      </c>
      <c r="D3" s="484">
        <v>1</v>
      </c>
      <c r="E3" s="1954">
        <v>1</v>
      </c>
      <c r="F3" s="485" t="s">
        <v>117</v>
      </c>
      <c r="G3" s="486" t="s">
        <v>308</v>
      </c>
      <c r="H3" s="645">
        <v>39334.467361111114</v>
      </c>
      <c r="I3" s="487">
        <v>1</v>
      </c>
      <c r="J3" s="488"/>
      <c r="K3" s="489"/>
      <c r="L3" s="490">
        <v>8.1</v>
      </c>
      <c r="M3" s="491">
        <v>1.327</v>
      </c>
      <c r="N3" s="490">
        <v>40</v>
      </c>
      <c r="O3" s="490">
        <v>8</v>
      </c>
      <c r="P3" s="490"/>
      <c r="Q3" s="490"/>
      <c r="R3" s="490" t="s">
        <v>98</v>
      </c>
      <c r="S3" s="490" t="s">
        <v>98</v>
      </c>
      <c r="T3" s="490">
        <v>1</v>
      </c>
      <c r="U3" s="490">
        <v>10</v>
      </c>
      <c r="V3" s="990">
        <v>3.1812241356819398E-2</v>
      </c>
      <c r="W3" s="1032"/>
      <c r="X3" s="1059">
        <v>0.68</v>
      </c>
      <c r="Y3" s="493">
        <v>3.1183999999999998</v>
      </c>
      <c r="Z3" s="493">
        <v>6.2529000000000003</v>
      </c>
      <c r="AA3" s="493">
        <v>4.1771000000000003</v>
      </c>
      <c r="AB3" s="493">
        <v>6.8507999999999996</v>
      </c>
      <c r="AC3" s="493">
        <v>4.8681999999999999</v>
      </c>
      <c r="AD3" s="493">
        <v>4.5923999999999996</v>
      </c>
      <c r="AE3" s="494">
        <v>71865</v>
      </c>
      <c r="AF3" s="495">
        <v>46.290100000000002</v>
      </c>
      <c r="AG3" s="495">
        <v>85.865899999999996</v>
      </c>
      <c r="AH3" s="496">
        <f>AB3-AD3</f>
        <v>2.2584</v>
      </c>
      <c r="AI3" s="497" t="e">
        <f>IF(R3="y",AF3/W3,AF3)</f>
        <v>#DIV/0!</v>
      </c>
      <c r="AJ3" s="497" t="e">
        <f>IF(S3="y",AG3/W3,AG3)</f>
        <v>#DIV/0!</v>
      </c>
      <c r="AK3" s="498"/>
      <c r="AL3" s="499"/>
      <c r="AM3" s="499"/>
      <c r="AN3" s="499"/>
      <c r="AO3" s="499"/>
      <c r="AP3" s="499"/>
      <c r="AQ3" s="499"/>
      <c r="AR3" s="744"/>
      <c r="AU3" s="499"/>
      <c r="AV3" s="499"/>
      <c r="AW3" s="499"/>
      <c r="AX3" s="499"/>
      <c r="AY3" s="499"/>
      <c r="AZ3" s="499"/>
      <c r="BA3" s="499"/>
      <c r="BB3" s="500">
        <f>IF($AE3&lt;100000,$AE3*(0.000002*$AE3+1.3816),$AE3*(0.000006*$AE3+0.1946)+93239)/$V3</f>
        <v>3445775.4554443513</v>
      </c>
      <c r="BC3" s="501">
        <f>IF($AE3&lt;100000,$AE3*(0.000002*$AE3+1.3586),$AE3*(0.000004*$AE3+0.4524)+76593)/$V3</f>
        <v>3393817.6263350965</v>
      </c>
      <c r="BD3" s="501">
        <f>IF($AE3&lt;100000,$AE3*(0.000001*$AE3+1.2989),$AE3*(0.000001*$AE3+1.3283)-3813)/$V3</f>
        <v>3096607.5486499164</v>
      </c>
      <c r="BE3" s="502"/>
      <c r="BF3" s="502"/>
      <c r="BG3" s="502"/>
      <c r="BH3" s="1101"/>
      <c r="BI3" s="1778">
        <v>0.68000000000001393</v>
      </c>
      <c r="BJ3" s="1105">
        <v>1</v>
      </c>
      <c r="BK3" s="499"/>
      <c r="BL3" s="744"/>
      <c r="BM3" s="1949"/>
      <c r="BN3" s="1949"/>
      <c r="BO3" s="744"/>
      <c r="BP3" s="744"/>
      <c r="BQ3" s="744"/>
      <c r="BR3" s="744"/>
      <c r="BS3" s="744"/>
      <c r="BT3" s="503"/>
    </row>
    <row r="4" spans="1:72" ht="14.25" customHeight="1" thickBot="1" x14ac:dyDescent="0.3">
      <c r="A4" s="754">
        <v>1</v>
      </c>
      <c r="B4" s="506" t="s">
        <v>309</v>
      </c>
      <c r="C4" s="506" t="s">
        <v>310</v>
      </c>
      <c r="D4" s="507">
        <v>5</v>
      </c>
      <c r="E4" s="1955">
        <v>2</v>
      </c>
      <c r="F4" s="507" t="s">
        <v>117</v>
      </c>
      <c r="G4" s="508" t="s">
        <v>311</v>
      </c>
      <c r="H4" s="659">
        <v>39336.458333333336</v>
      </c>
      <c r="I4" s="509">
        <v>2</v>
      </c>
      <c r="J4" s="510"/>
      <c r="K4" s="510"/>
      <c r="L4" s="511">
        <v>8</v>
      </c>
      <c r="M4" s="512">
        <v>1.145</v>
      </c>
      <c r="N4" s="511">
        <v>60</v>
      </c>
      <c r="O4" s="511">
        <v>8</v>
      </c>
      <c r="P4" s="511"/>
      <c r="Q4" s="511"/>
      <c r="R4" s="511" t="s">
        <v>98</v>
      </c>
      <c r="S4" s="511" t="s">
        <v>98</v>
      </c>
      <c r="T4" s="511">
        <v>1</v>
      </c>
      <c r="U4" s="511">
        <v>10</v>
      </c>
      <c r="V4" s="991">
        <v>0.13253466028642899</v>
      </c>
      <c r="W4" s="1033"/>
      <c r="X4" s="1060" t="s">
        <v>527</v>
      </c>
      <c r="Y4" s="514">
        <v>3.3881999999999999</v>
      </c>
      <c r="Z4" s="514">
        <v>4.7685000000000004</v>
      </c>
      <c r="AA4" s="514">
        <v>5.1134000000000004</v>
      </c>
      <c r="AB4" s="514">
        <v>4.7210999999999999</v>
      </c>
      <c r="AC4" s="514">
        <v>4.8967999999999998</v>
      </c>
      <c r="AD4" s="514">
        <v>4.5940000000000003</v>
      </c>
      <c r="AE4" s="515">
        <v>626.79999999999995</v>
      </c>
      <c r="AF4" s="516">
        <v>0.3145</v>
      </c>
      <c r="AG4" s="516">
        <v>9.8590999999999998</v>
      </c>
      <c r="AH4" s="517">
        <f>AB4-AD4</f>
        <v>0.12709999999999955</v>
      </c>
      <c r="AI4" s="518" t="e">
        <f>IF(R4="y",AF4/W4,AF4)</f>
        <v>#DIV/0!</v>
      </c>
      <c r="AJ4" s="518" t="e">
        <f>IF(S4="y",AG4/W4,AG4)</f>
        <v>#DIV/0!</v>
      </c>
      <c r="AK4" s="519"/>
      <c r="AL4" s="520"/>
      <c r="AM4" s="520"/>
      <c r="AN4" s="520"/>
      <c r="AO4" s="520"/>
      <c r="AP4" s="520"/>
      <c r="AQ4" s="520"/>
      <c r="AR4" s="520"/>
      <c r="AS4" s="520"/>
      <c r="AT4" s="520"/>
      <c r="AU4" s="520"/>
      <c r="AV4" s="520"/>
      <c r="AW4" s="520"/>
      <c r="AX4" s="520"/>
      <c r="AY4" s="520"/>
      <c r="AZ4" s="520"/>
      <c r="BA4" s="520"/>
      <c r="BB4" s="521">
        <f>IF($AE4&lt;100000,$AE4*(0.000002*$AE4+1.3816),$AE4*(0.000006*$AE4+0.1946)+93239)/$V4</f>
        <v>6539.9695038774244</v>
      </c>
      <c r="BC4" s="522">
        <f>IF($AE4&lt;100000,$AE4*(0.000002*$AE4+1.3586),$AE4*(0.000004*$AE4+0.4524)+76593)/$V4</f>
        <v>6431.1949390289255</v>
      </c>
      <c r="BD4" s="522">
        <f>IF($AE4&lt;100000,$AE4*(0.000001*$AE4+1.2989),$AE4*(0.000001*$AE4+1.3283)-3813)/$V4</f>
        <v>6145.8896599549043</v>
      </c>
      <c r="BE4" s="504"/>
      <c r="BF4" s="504"/>
      <c r="BG4" s="504"/>
      <c r="BH4" s="1102"/>
      <c r="BI4" s="1779" t="s">
        <v>325</v>
      </c>
      <c r="BJ4" s="1106">
        <v>2</v>
      </c>
      <c r="BK4" s="520"/>
      <c r="BL4" s="744"/>
      <c r="BM4" s="1949"/>
      <c r="BN4" s="1949"/>
      <c r="BO4" s="744"/>
      <c r="BP4" s="744"/>
      <c r="BQ4" s="744"/>
      <c r="BR4" s="744"/>
      <c r="BS4" s="744"/>
      <c r="BT4" s="503"/>
    </row>
    <row r="5" spans="1:72" ht="14.25" customHeight="1" thickBot="1" x14ac:dyDescent="0.3">
      <c r="A5" s="754">
        <v>1</v>
      </c>
      <c r="B5" s="506" t="s">
        <v>309</v>
      </c>
      <c r="C5" s="506" t="s">
        <v>312</v>
      </c>
      <c r="D5" s="506">
        <v>5</v>
      </c>
      <c r="E5" s="1955">
        <v>3</v>
      </c>
      <c r="F5" s="507" t="s">
        <v>313</v>
      </c>
      <c r="G5" s="523" t="s">
        <v>314</v>
      </c>
      <c r="H5" s="659">
        <v>39336.548611111109</v>
      </c>
      <c r="I5" s="509" t="s">
        <v>315</v>
      </c>
      <c r="J5" s="510"/>
      <c r="K5" s="510"/>
      <c r="L5" s="511">
        <v>8</v>
      </c>
      <c r="M5" s="512">
        <v>1.18</v>
      </c>
      <c r="N5" s="511">
        <v>60</v>
      </c>
      <c r="O5" s="511">
        <v>8</v>
      </c>
      <c r="P5" s="511"/>
      <c r="Q5" s="511"/>
      <c r="R5" s="511" t="s">
        <v>98</v>
      </c>
      <c r="S5" s="511" t="s">
        <v>98</v>
      </c>
      <c r="T5" s="511">
        <v>1</v>
      </c>
      <c r="U5" s="511">
        <v>10</v>
      </c>
      <c r="V5" s="991">
        <v>0.13253466028642899</v>
      </c>
      <c r="W5" s="1033"/>
      <c r="X5" s="1060" t="s">
        <v>527</v>
      </c>
      <c r="Y5" s="514">
        <v>3.2589999999999999</v>
      </c>
      <c r="Z5" s="514">
        <v>6.2953999999999999</v>
      </c>
      <c r="AA5" s="514">
        <v>5.1098999999999997</v>
      </c>
      <c r="AB5" s="514">
        <v>4.9282000000000004</v>
      </c>
      <c r="AC5" s="514">
        <v>4.9706000000000001</v>
      </c>
      <c r="AD5" s="514">
        <v>4.6840000000000002</v>
      </c>
      <c r="AE5" s="515">
        <v>2677</v>
      </c>
      <c r="AF5" s="516">
        <v>1.0031000000000001</v>
      </c>
      <c r="AG5" s="516">
        <v>30.8949</v>
      </c>
      <c r="AH5" s="517">
        <f>AB5-AD5</f>
        <v>0.24420000000000019</v>
      </c>
      <c r="AI5" s="518" t="e">
        <f>IF(R5="y",AF5/W5,AF5)</f>
        <v>#DIV/0!</v>
      </c>
      <c r="AJ5" s="518" t="e">
        <f>IF(S5="y",AG5/W5,AG5)</f>
        <v>#DIV/0!</v>
      </c>
      <c r="AK5" s="519"/>
      <c r="AL5" s="520"/>
      <c r="AM5" s="520"/>
      <c r="AN5" s="520"/>
      <c r="AO5" s="520"/>
      <c r="AP5" s="520"/>
      <c r="AQ5" s="520"/>
      <c r="AR5" s="520"/>
      <c r="AS5" s="520"/>
      <c r="AT5" s="520"/>
      <c r="AU5" s="520"/>
      <c r="AV5" s="520"/>
      <c r="AW5" s="520"/>
      <c r="AX5" s="520"/>
      <c r="AY5" s="520"/>
      <c r="AZ5" s="520"/>
      <c r="BA5" s="520"/>
      <c r="BB5" s="521">
        <f>IF($AE5&lt;100000,$AE5*(0.000002*$AE5+1.3816),$AE5*(0.000006*$AE5+0.1946)+93239)/$V5</f>
        <v>28014.376390114634</v>
      </c>
      <c r="BC5" s="522">
        <f>IF($AE5&lt;100000,$AE5*(0.000002*$AE5+1.3586),$AE5*(0.000004*$AE5+0.4524)+76593)/$V5</f>
        <v>27549.811121927924</v>
      </c>
      <c r="BD5" s="522">
        <f>IF($AE5&lt;100000,$AE5*(0.000001*$AE5+1.2989),$AE5*(0.000001*$AE5+1.3283)-3813)/$V5</f>
        <v>26289.88991611563</v>
      </c>
      <c r="BE5" s="504"/>
      <c r="BF5" s="504"/>
      <c r="BG5" s="504"/>
      <c r="BH5" s="1102"/>
      <c r="BI5" s="1779" t="s">
        <v>325</v>
      </c>
      <c r="BK5" s="520"/>
      <c r="BL5" s="744"/>
      <c r="BM5" s="1949"/>
      <c r="BN5" s="1949"/>
      <c r="BO5" s="744"/>
      <c r="BP5" s="744"/>
      <c r="BQ5" s="744"/>
      <c r="BR5" s="744"/>
      <c r="BS5" s="744"/>
      <c r="BT5" s="503"/>
    </row>
    <row r="6" spans="1:72" ht="14.25" customHeight="1" thickBot="1" x14ac:dyDescent="0.3">
      <c r="A6" s="754">
        <v>1</v>
      </c>
      <c r="B6" s="506" t="s">
        <v>309</v>
      </c>
      <c r="C6" s="506" t="s">
        <v>316</v>
      </c>
      <c r="D6" s="506">
        <v>5</v>
      </c>
      <c r="E6" s="1955">
        <v>4</v>
      </c>
      <c r="F6" s="507" t="s">
        <v>313</v>
      </c>
      <c r="G6" s="524" t="s">
        <v>317</v>
      </c>
      <c r="H6" s="657">
        <v>39337.363888888889</v>
      </c>
      <c r="I6" s="509" t="s">
        <v>318</v>
      </c>
      <c r="J6" s="510"/>
      <c r="K6" s="510"/>
      <c r="L6" s="511">
        <v>8</v>
      </c>
      <c r="M6" s="512">
        <v>1.18</v>
      </c>
      <c r="N6" s="511">
        <v>60</v>
      </c>
      <c r="O6" s="511">
        <v>8</v>
      </c>
      <c r="P6" s="511"/>
      <c r="Q6" s="511"/>
      <c r="R6" s="511" t="s">
        <v>98</v>
      </c>
      <c r="S6" s="511" t="s">
        <v>98</v>
      </c>
      <c r="T6" s="511">
        <v>1</v>
      </c>
      <c r="U6" s="511">
        <v>10</v>
      </c>
      <c r="V6" s="991">
        <v>0.13253466028642899</v>
      </c>
      <c r="W6" s="1033"/>
      <c r="X6" s="1060" t="s">
        <v>527</v>
      </c>
      <c r="Y6" s="514">
        <v>3.2835999999999999</v>
      </c>
      <c r="Z6" s="514">
        <v>6.2839</v>
      </c>
      <c r="AA6" s="514">
        <v>5.1249000000000002</v>
      </c>
      <c r="AB6" s="514">
        <v>4.8754999999999997</v>
      </c>
      <c r="AC6" s="514">
        <v>4.9386999999999999</v>
      </c>
      <c r="AD6" s="514">
        <v>4.6245000000000003</v>
      </c>
      <c r="AE6" s="515">
        <v>1014.3</v>
      </c>
      <c r="AF6" s="516">
        <v>0.14549999999999999</v>
      </c>
      <c r="AG6" s="516">
        <v>28.169599999999999</v>
      </c>
      <c r="AH6" s="517">
        <f>AB6-AD6</f>
        <v>0.25099999999999945</v>
      </c>
      <c r="AI6" s="518" t="e">
        <f>IF(R6="y",AF6/W6,AF6)</f>
        <v>#DIV/0!</v>
      </c>
      <c r="AJ6" s="518" t="e">
        <f>IF(S6="y",AG6/W6,AG6)</f>
        <v>#DIV/0!</v>
      </c>
      <c r="AK6" s="525"/>
      <c r="AL6" s="520"/>
      <c r="AM6" s="520"/>
      <c r="AN6" s="520"/>
      <c r="AO6" s="520"/>
      <c r="AP6" s="520"/>
      <c r="AQ6" s="520"/>
      <c r="AR6" s="520"/>
      <c r="AS6" s="520"/>
      <c r="AT6" s="520"/>
      <c r="AU6" s="520"/>
      <c r="AV6" s="520"/>
      <c r="AW6" s="520"/>
      <c r="AX6" s="520"/>
      <c r="AY6" s="520"/>
      <c r="AZ6" s="520"/>
      <c r="BA6" s="520"/>
      <c r="BB6" s="521">
        <f>IF($AE6&lt;100000,$AE6*(0.000002*$AE6+1.3816),$AE6*(0.000006*$AE6+0.1946)+93239)/$V6</f>
        <v>10589.037508731622</v>
      </c>
      <c r="BC6" s="522">
        <f>IF($AE6&lt;100000,$AE6*(0.000002*$AE6+1.3586),$AE6*(0.000004*$AE6+0.4524)+76593)/$V6</f>
        <v>10413.01638377018</v>
      </c>
      <c r="BD6" s="522">
        <f>IF($AE6&lt;100000,$AE6*(0.000001*$AE6+1.2989),$AE6*(0.000001*$AE6+1.3283)-3813)/$V6</f>
        <v>9948.3642364985899</v>
      </c>
      <c r="BE6" s="504"/>
      <c r="BF6" s="504"/>
      <c r="BG6" s="504"/>
      <c r="BH6" s="1102"/>
      <c r="BI6" s="1779" t="s">
        <v>325</v>
      </c>
      <c r="BK6" s="520"/>
      <c r="BL6" s="744"/>
      <c r="BM6" s="1949"/>
      <c r="BN6" s="1949"/>
      <c r="BO6" s="744"/>
      <c r="BP6" s="744"/>
      <c r="BQ6" s="744"/>
      <c r="BR6" s="744"/>
      <c r="BS6" s="744"/>
      <c r="BT6" s="503"/>
    </row>
    <row r="7" spans="1:72" ht="14.25" customHeight="1" thickBot="1" x14ac:dyDescent="0.3">
      <c r="A7" s="754">
        <v>1</v>
      </c>
      <c r="B7" s="526" t="s">
        <v>92</v>
      </c>
      <c r="C7" s="526" t="s">
        <v>319</v>
      </c>
      <c r="D7" s="526">
        <v>6</v>
      </c>
      <c r="E7" s="1956">
        <v>5</v>
      </c>
      <c r="F7" s="527" t="s">
        <v>320</v>
      </c>
      <c r="G7" s="528" t="s">
        <v>321</v>
      </c>
      <c r="H7" s="657">
        <v>39337.395833333336</v>
      </c>
      <c r="I7" s="509">
        <v>3</v>
      </c>
      <c r="J7" s="759" t="s">
        <v>97</v>
      </c>
      <c r="K7" s="759" t="s">
        <v>97</v>
      </c>
      <c r="L7" s="511">
        <v>8</v>
      </c>
      <c r="M7" s="512">
        <v>1.327</v>
      </c>
      <c r="N7" s="511">
        <v>45</v>
      </c>
      <c r="O7" s="511">
        <v>720</v>
      </c>
      <c r="P7" s="511"/>
      <c r="Q7" s="511">
        <v>755</v>
      </c>
      <c r="R7" s="511" t="s">
        <v>98</v>
      </c>
      <c r="S7" s="511" t="s">
        <v>98</v>
      </c>
      <c r="T7" s="511">
        <v>1</v>
      </c>
      <c r="U7" s="511">
        <v>10</v>
      </c>
      <c r="V7" s="991">
        <v>3.1812241356819398E-2</v>
      </c>
      <c r="W7" s="1034">
        <v>0.45912275840214306</v>
      </c>
      <c r="X7" s="1061">
        <v>1.21</v>
      </c>
      <c r="Y7" s="514">
        <v>2.8774000000000002</v>
      </c>
      <c r="Z7" s="514">
        <v>6.2938999999999998</v>
      </c>
      <c r="AA7" s="514">
        <v>4.3936000000000002</v>
      </c>
      <c r="AB7" s="514">
        <v>6.4202000000000004</v>
      </c>
      <c r="AC7" s="514">
        <v>4.9352</v>
      </c>
      <c r="AD7" s="514">
        <v>4.6092000000000004</v>
      </c>
      <c r="AE7" s="515">
        <v>26480</v>
      </c>
      <c r="AF7" s="516">
        <v>48.5747</v>
      </c>
      <c r="AG7" s="516">
        <v>104.0436</v>
      </c>
      <c r="AH7" s="529">
        <f>AB7-AD7</f>
        <v>1.8109999999999999</v>
      </c>
      <c r="AI7" s="518">
        <f>IF(R7="y",AF7/W7,AF7)</f>
        <v>105.79893745422589</v>
      </c>
      <c r="AJ7" s="518">
        <f>IF(S7="y",AG7/W7,AG7)</f>
        <v>226.61390248241364</v>
      </c>
      <c r="AK7" s="530">
        <f>BB7</f>
        <v>1194104.7590429184</v>
      </c>
      <c r="AL7" s="531">
        <f>AD$79*(BG7*(2-BG7)/(1-BG7))</f>
        <v>389.22953313940434</v>
      </c>
      <c r="AM7" s="532">
        <f>AJ7*BF7</f>
        <v>124.63764636532751</v>
      </c>
      <c r="AN7" s="533">
        <v>1.44</v>
      </c>
      <c r="AO7" s="533">
        <v>0</v>
      </c>
      <c r="AP7" s="534">
        <f>AL7/AK7*1000</f>
        <v>0.32595928472085983</v>
      </c>
      <c r="AQ7" s="534">
        <f>($AM7/$AK7*6/$BE7/PI())^0.333*10</f>
        <v>0.6067457889995036</v>
      </c>
      <c r="AR7" s="953"/>
      <c r="AS7" s="81">
        <f>EXP((LN(AQ7/AP7))^0.5)</f>
        <v>2.1995429640078377</v>
      </c>
      <c r="AT7" s="952">
        <f>AQ7/EXP(1.5*(LN(AS7))^2)</f>
        <v>0.23891402709415155</v>
      </c>
      <c r="AU7" s="535"/>
      <c r="AV7" s="535"/>
      <c r="AW7" s="535"/>
      <c r="AX7" s="535"/>
      <c r="AY7" s="535"/>
      <c r="AZ7" s="535"/>
      <c r="BA7" s="535"/>
      <c r="BB7" s="521">
        <f>IF($AE7&lt;100000,$AE7*(0.000002*$AE7+1.3816),$AE7*(0.000006*$AE7+0.1946)+93239)/$V7</f>
        <v>1194104.7590429184</v>
      </c>
      <c r="BC7" s="522">
        <f>IF($AE7&lt;100000,$AE7*(0.000002*$AE7+1.3586),$AE7*(0.000004*$AE7+0.4524)+76593)/$V7</f>
        <v>1174959.927555921</v>
      </c>
      <c r="BD7" s="522">
        <f>IF($AE7&lt;100000,$AE7*(0.000001*$AE7+1.2989),$AE7*(0.000001*$AE7+1.3283)-3813)/$V7</f>
        <v>1103225.0763581193</v>
      </c>
      <c r="BE7" s="285">
        <f>VLOOKUP($B7,$AH$76:$AJ$79,3)</f>
        <v>0.9</v>
      </c>
      <c r="BF7" s="286">
        <f>VLOOKUP($B7,$AH$76:$AJ$79,2)</f>
        <v>0.55000000000000004</v>
      </c>
      <c r="BG7" s="1097">
        <f>AH7/AD$77</f>
        <v>0.38862660944206007</v>
      </c>
      <c r="BH7" s="1102">
        <v>356.59621492639405</v>
      </c>
      <c r="BI7" s="1780">
        <v>1.2099999999999334</v>
      </c>
      <c r="BJ7" s="1106">
        <v>5</v>
      </c>
      <c r="BK7" s="520"/>
      <c r="BL7" s="744">
        <f>AM7*0.006/BI7</f>
        <v>0.61803791586116219</v>
      </c>
      <c r="BM7" s="744"/>
      <c r="BN7" s="744"/>
      <c r="BO7" s="744"/>
      <c r="BP7" s="744"/>
      <c r="BQ7" s="744"/>
      <c r="BR7" s="744"/>
      <c r="BS7" s="744"/>
      <c r="BT7" s="536"/>
    </row>
    <row r="8" spans="1:72" ht="14.25" customHeight="1" thickBot="1" x14ac:dyDescent="0.3">
      <c r="A8" s="754">
        <v>1</v>
      </c>
      <c r="B8" s="537" t="s">
        <v>104</v>
      </c>
      <c r="C8" s="537" t="s">
        <v>322</v>
      </c>
      <c r="D8" s="537">
        <v>2</v>
      </c>
      <c r="E8" s="1955">
        <v>6</v>
      </c>
      <c r="F8" s="538" t="s">
        <v>323</v>
      </c>
      <c r="G8" s="539" t="s">
        <v>324</v>
      </c>
      <c r="H8" s="540">
        <v>39338</v>
      </c>
      <c r="I8" s="512"/>
      <c r="J8" s="526"/>
      <c r="K8" s="541" t="s">
        <v>325</v>
      </c>
      <c r="L8" s="511">
        <v>8</v>
      </c>
      <c r="M8" s="512">
        <v>1.4450000000000001</v>
      </c>
      <c r="N8" s="511">
        <v>60</v>
      </c>
      <c r="O8" s="511">
        <v>8</v>
      </c>
      <c r="P8" s="511">
        <v>8</v>
      </c>
      <c r="Q8" s="511"/>
      <c r="R8" s="511" t="s">
        <v>97</v>
      </c>
      <c r="S8" s="511" t="s">
        <v>97</v>
      </c>
      <c r="T8" s="511">
        <v>1</v>
      </c>
      <c r="U8" s="511">
        <v>10</v>
      </c>
      <c r="V8" s="996">
        <v>8</v>
      </c>
      <c r="W8" s="1033"/>
      <c r="X8" s="1060" t="s">
        <v>527</v>
      </c>
      <c r="Y8" s="514" t="s">
        <v>325</v>
      </c>
      <c r="Z8" s="514" t="s">
        <v>325</v>
      </c>
      <c r="AA8" s="514" t="s">
        <v>325</v>
      </c>
      <c r="AB8" s="514" t="s">
        <v>325</v>
      </c>
      <c r="AC8" s="514" t="s">
        <v>325</v>
      </c>
      <c r="AD8" s="514" t="s">
        <v>325</v>
      </c>
      <c r="AE8" s="515">
        <v>0</v>
      </c>
      <c r="AF8" s="516" t="s">
        <v>325</v>
      </c>
      <c r="AG8" s="516" t="s">
        <v>325</v>
      </c>
      <c r="AH8" s="517"/>
      <c r="AI8" s="518" t="s">
        <v>325</v>
      </c>
      <c r="AJ8" s="518" t="s">
        <v>325</v>
      </c>
      <c r="AK8" s="519"/>
      <c r="AL8" s="520"/>
      <c r="AM8" s="520"/>
      <c r="AN8" s="520"/>
      <c r="AO8" s="520"/>
      <c r="AP8" s="520"/>
      <c r="AQ8" s="520"/>
      <c r="AR8" s="520"/>
      <c r="AS8" s="520"/>
      <c r="AT8" s="520"/>
      <c r="AU8" s="520"/>
      <c r="AV8" s="520"/>
      <c r="AW8" s="520"/>
      <c r="AX8" s="520"/>
      <c r="AY8" s="520"/>
      <c r="AZ8" s="520"/>
      <c r="BA8" s="520"/>
      <c r="BB8" s="521" t="s">
        <v>325</v>
      </c>
      <c r="BC8" s="522" t="s">
        <v>325</v>
      </c>
      <c r="BD8" s="522" t="s">
        <v>325</v>
      </c>
      <c r="BE8" s="504"/>
      <c r="BF8" s="504"/>
      <c r="BG8" s="504"/>
      <c r="BH8" s="1102"/>
      <c r="BI8" s="1779" t="s">
        <v>325</v>
      </c>
      <c r="BJ8" s="1107">
        <v>6</v>
      </c>
      <c r="BK8" s="520"/>
      <c r="BL8" s="744"/>
      <c r="BM8" s="1949"/>
      <c r="BN8" s="1949"/>
      <c r="BO8" s="744"/>
      <c r="BP8" s="744"/>
      <c r="BQ8" s="744"/>
      <c r="BR8" s="744"/>
      <c r="BS8" s="744"/>
      <c r="BT8" s="536"/>
    </row>
    <row r="9" spans="1:72" ht="14.25" customHeight="1" thickBot="1" x14ac:dyDescent="0.3">
      <c r="A9" s="754">
        <v>1</v>
      </c>
      <c r="B9" s="542" t="s">
        <v>99</v>
      </c>
      <c r="C9" s="542" t="s">
        <v>123</v>
      </c>
      <c r="D9" s="542">
        <v>3</v>
      </c>
      <c r="E9" s="1955">
        <v>7</v>
      </c>
      <c r="F9" s="543" t="s">
        <v>117</v>
      </c>
      <c r="G9" s="539" t="s">
        <v>324</v>
      </c>
      <c r="H9" s="540">
        <v>39338</v>
      </c>
      <c r="I9" s="512"/>
      <c r="J9" s="526"/>
      <c r="K9" s="544"/>
      <c r="L9" s="511">
        <v>8</v>
      </c>
      <c r="M9" s="512">
        <v>1.2450000000000001</v>
      </c>
      <c r="N9" s="545">
        <v>60</v>
      </c>
      <c r="O9" s="545">
        <v>8</v>
      </c>
      <c r="P9" s="545"/>
      <c r="Q9" s="545"/>
      <c r="R9" s="511" t="s">
        <v>98</v>
      </c>
      <c r="S9" s="511" t="s">
        <v>98</v>
      </c>
      <c r="T9" s="511">
        <v>1</v>
      </c>
      <c r="U9" s="511">
        <v>10</v>
      </c>
      <c r="V9" s="991">
        <v>3.852706928546E-2</v>
      </c>
      <c r="W9" s="1033"/>
      <c r="X9" s="1061">
        <v>1.03</v>
      </c>
      <c r="Y9" s="514">
        <v>3.3144</v>
      </c>
      <c r="Z9" s="514">
        <v>6.2953000000000001</v>
      </c>
      <c r="AA9" s="514">
        <v>4.3761999999999999</v>
      </c>
      <c r="AB9" s="514">
        <v>6.1826999999999996</v>
      </c>
      <c r="AC9" s="514">
        <v>4.9753999999999996</v>
      </c>
      <c r="AD9" s="514">
        <v>4.7073</v>
      </c>
      <c r="AE9" s="515">
        <v>87285</v>
      </c>
      <c r="AF9" s="516">
        <v>28.246400000000001</v>
      </c>
      <c r="AG9" s="516">
        <v>41.760800000000003</v>
      </c>
      <c r="AH9" s="517">
        <f t="shared" ref="AH9:AH23" si="0">AB9-AD9</f>
        <v>1.4753999999999996</v>
      </c>
      <c r="AI9" s="518" t="e">
        <f t="shared" ref="AI9:AI23" si="1">IF(R9="y",AF9/W9,AF9)</f>
        <v>#DIV/0!</v>
      </c>
      <c r="AJ9" s="518" t="e">
        <f t="shared" ref="AJ9:AJ23" si="2">IF(S9="y",AG9/W9,AG9)</f>
        <v>#DIV/0!</v>
      </c>
      <c r="AK9" s="519"/>
      <c r="AL9" s="520"/>
      <c r="AM9" s="520"/>
      <c r="AN9" s="520"/>
      <c r="AO9" s="520"/>
      <c r="AP9" s="520"/>
      <c r="AQ9" s="520"/>
      <c r="AR9" s="520"/>
      <c r="AS9" s="520"/>
      <c r="AT9" s="520"/>
      <c r="AU9" s="520"/>
      <c r="AV9" s="520"/>
      <c r="AW9" s="520"/>
      <c r="AX9" s="520"/>
      <c r="AY9" s="520"/>
      <c r="AZ9" s="520"/>
      <c r="BA9" s="520"/>
      <c r="BB9" s="521">
        <f t="shared" ref="BB9:BB23" si="3">IF($AE9&lt;100000,$AE9*(0.000002*$AE9+1.3816),$AE9*(0.000006*$AE9+0.1946)+93239)/$V9</f>
        <v>3525580.8700004574</v>
      </c>
      <c r="BC9" s="522">
        <f t="shared" ref="BC9:BC23" si="4">IF($AE9&lt;100000,$AE9*(0.000002*$AE9+1.3586),$AE9*(0.000004*$AE9+0.4524)+76593)/$V9</f>
        <v>3473473.2210867726</v>
      </c>
      <c r="BD9" s="522">
        <f t="shared" ref="BD9:BD23" si="5">IF($AE9&lt;100000,$AE9*(0.000001*$AE9+1.2989),$AE9*(0.000001*$AE9+1.3283)-3813)/$V9</f>
        <v>3140471.361279028</v>
      </c>
      <c r="BE9" s="504"/>
      <c r="BF9" s="504"/>
      <c r="BG9" s="504"/>
      <c r="BH9" s="1102"/>
      <c r="BI9" s="1780">
        <v>1.0299999999999754</v>
      </c>
      <c r="BJ9" s="1106">
        <v>7</v>
      </c>
      <c r="BK9" s="520"/>
      <c r="BL9" s="744">
        <f>AM9*0.006/BI9</f>
        <v>0</v>
      </c>
      <c r="BM9" s="1949"/>
      <c r="BN9" s="1949"/>
      <c r="BO9" s="744"/>
      <c r="BP9" s="744"/>
      <c r="BQ9" s="744"/>
      <c r="BR9" s="744"/>
      <c r="BS9" s="744"/>
      <c r="BT9" s="536"/>
    </row>
    <row r="10" spans="1:72" ht="14.25" customHeight="1" thickBot="1" x14ac:dyDescent="0.3">
      <c r="A10" s="754">
        <v>1</v>
      </c>
      <c r="B10" s="546" t="s">
        <v>108</v>
      </c>
      <c r="C10" s="547" t="s">
        <v>326</v>
      </c>
      <c r="D10" s="547">
        <v>4</v>
      </c>
      <c r="E10" s="1955">
        <v>8</v>
      </c>
      <c r="F10" s="548" t="s">
        <v>323</v>
      </c>
      <c r="G10" s="549">
        <v>257</v>
      </c>
      <c r="H10" s="550">
        <v>39339</v>
      </c>
      <c r="I10" s="512"/>
      <c r="J10" s="526"/>
      <c r="K10" s="526"/>
      <c r="L10" s="511">
        <v>8</v>
      </c>
      <c r="M10" s="512">
        <v>1.38</v>
      </c>
      <c r="N10" s="511">
        <v>60</v>
      </c>
      <c r="O10" s="511">
        <v>8</v>
      </c>
      <c r="P10" s="511"/>
      <c r="Q10" s="511"/>
      <c r="R10" s="511" t="s">
        <v>97</v>
      </c>
      <c r="S10" s="511" t="s">
        <v>97</v>
      </c>
      <c r="T10" s="511">
        <v>1</v>
      </c>
      <c r="U10" s="511">
        <v>10</v>
      </c>
      <c r="V10" s="991">
        <v>3.852706928546E-2</v>
      </c>
      <c r="W10" s="1033"/>
      <c r="X10" s="1061">
        <v>0.3</v>
      </c>
      <c r="Y10" s="514">
        <v>3.3864884210526314</v>
      </c>
      <c r="Z10" s="514">
        <v>-5.1163210526315792</v>
      </c>
      <c r="AA10" s="514">
        <v>5.1163210526315792</v>
      </c>
      <c r="AB10" s="514">
        <v>4.716748947368421</v>
      </c>
      <c r="AC10" s="514">
        <v>4.8888850000000001</v>
      </c>
      <c r="AD10" s="514">
        <v>4.5875390000000014</v>
      </c>
      <c r="AE10" s="515">
        <v>626.85</v>
      </c>
      <c r="AF10" s="516">
        <v>0.31684210526315787</v>
      </c>
      <c r="AG10" s="516">
        <v>9.9791578947368418</v>
      </c>
      <c r="AH10" s="517">
        <f t="shared" si="0"/>
        <v>0.12920994736841962</v>
      </c>
      <c r="AI10" s="518">
        <f t="shared" si="1"/>
        <v>0.31684210526315787</v>
      </c>
      <c r="AJ10" s="518">
        <f t="shared" si="2"/>
        <v>9.9791578947368418</v>
      </c>
      <c r="AK10" s="519"/>
      <c r="AL10" s="520"/>
      <c r="AM10" s="520"/>
      <c r="AN10" s="520"/>
      <c r="AO10" s="520"/>
      <c r="AP10" s="520"/>
      <c r="AQ10" s="520"/>
      <c r="AR10" s="520"/>
      <c r="AS10" s="520"/>
      <c r="AT10" s="520"/>
      <c r="AU10" s="520"/>
      <c r="AV10" s="520"/>
      <c r="AW10" s="520"/>
      <c r="AX10" s="520"/>
      <c r="AY10" s="520"/>
      <c r="AZ10" s="520"/>
      <c r="BA10" s="520"/>
      <c r="BB10" s="521">
        <f t="shared" si="3"/>
        <v>22499.553117375151</v>
      </c>
      <c r="BC10" s="522">
        <f t="shared" si="4"/>
        <v>22125.334411737938</v>
      </c>
      <c r="BD10" s="522">
        <f t="shared" si="5"/>
        <v>21143.793728165321</v>
      </c>
      <c r="BE10" s="504"/>
      <c r="BF10" s="504"/>
      <c r="BG10" s="504"/>
      <c r="BH10" s="1102"/>
      <c r="BI10" s="1780">
        <v>0.30000000000007798</v>
      </c>
      <c r="BJ10" s="1106">
        <v>8</v>
      </c>
      <c r="BK10" s="520"/>
      <c r="BL10" s="744">
        <f>AM10*0.006/BI10</f>
        <v>0</v>
      </c>
      <c r="BM10" s="1949"/>
      <c r="BN10" s="1949"/>
      <c r="BO10" s="744"/>
      <c r="BP10" s="744"/>
      <c r="BQ10" s="744"/>
      <c r="BR10" s="744"/>
      <c r="BS10" s="744"/>
      <c r="BT10" s="536"/>
    </row>
    <row r="11" spans="1:72" ht="14.25" customHeight="1" thickBot="1" x14ac:dyDescent="0.3">
      <c r="A11" s="754">
        <v>1</v>
      </c>
      <c r="B11" s="506" t="s">
        <v>309</v>
      </c>
      <c r="C11" s="506" t="s">
        <v>327</v>
      </c>
      <c r="D11" s="506">
        <v>5</v>
      </c>
      <c r="E11" s="1955">
        <v>9</v>
      </c>
      <c r="F11" s="507" t="s">
        <v>328</v>
      </c>
      <c r="G11" s="551" t="s">
        <v>329</v>
      </c>
      <c r="H11" s="550">
        <v>39339</v>
      </c>
      <c r="I11" s="512"/>
      <c r="J11" s="526"/>
      <c r="K11" s="526"/>
      <c r="L11" s="511">
        <v>8</v>
      </c>
      <c r="M11" s="512">
        <v>1.18</v>
      </c>
      <c r="N11" s="511">
        <v>60</v>
      </c>
      <c r="O11" s="511">
        <v>8</v>
      </c>
      <c r="P11" s="511"/>
      <c r="Q11" s="511"/>
      <c r="R11" s="511" t="s">
        <v>98</v>
      </c>
      <c r="S11" s="511" t="s">
        <v>98</v>
      </c>
      <c r="T11" s="511">
        <v>1</v>
      </c>
      <c r="U11" s="511">
        <v>10</v>
      </c>
      <c r="V11" s="991">
        <v>0.13253466028642899</v>
      </c>
      <c r="W11" s="1033"/>
      <c r="X11" s="1062">
        <v>8.27</v>
      </c>
      <c r="Y11" s="514">
        <v>3.3094999999999999</v>
      </c>
      <c r="Z11" s="514">
        <v>6.2839</v>
      </c>
      <c r="AA11" s="514" t="s">
        <v>325</v>
      </c>
      <c r="AB11" s="514">
        <v>4.8449</v>
      </c>
      <c r="AC11" s="514">
        <v>4.8155999999999999</v>
      </c>
      <c r="AD11" s="514">
        <v>4.5682999999999998</v>
      </c>
      <c r="AE11" s="515">
        <v>963.35</v>
      </c>
      <c r="AF11" s="516">
        <v>0.13253466028642899</v>
      </c>
      <c r="AG11" s="516">
        <v>23.828600000000002</v>
      </c>
      <c r="AH11" s="517">
        <f t="shared" si="0"/>
        <v>0.27660000000000018</v>
      </c>
      <c r="AI11" s="518" t="e">
        <f t="shared" si="1"/>
        <v>#DIV/0!</v>
      </c>
      <c r="AJ11" s="518" t="e">
        <f t="shared" si="2"/>
        <v>#DIV/0!</v>
      </c>
      <c r="AK11" s="519"/>
      <c r="AL11" s="520"/>
      <c r="AM11" s="520"/>
      <c r="AN11" s="520"/>
      <c r="AO11" s="520"/>
      <c r="AP11" s="520"/>
      <c r="AQ11" s="520"/>
      <c r="AR11" s="520"/>
      <c r="AS11" s="520"/>
      <c r="AT11" s="520"/>
      <c r="AU11" s="520"/>
      <c r="AV11" s="520"/>
      <c r="AW11" s="520"/>
      <c r="AX11" s="520"/>
      <c r="AY11" s="520"/>
      <c r="AZ11" s="520"/>
      <c r="BA11" s="520"/>
      <c r="BB11" s="521">
        <f t="shared" si="3"/>
        <v>10056.391615329589</v>
      </c>
      <c r="BC11" s="522">
        <f t="shared" si="4"/>
        <v>9889.2123284010613</v>
      </c>
      <c r="BD11" s="522">
        <f t="shared" si="5"/>
        <v>9448.2707807621136</v>
      </c>
      <c r="BE11" s="504"/>
      <c r="BF11" s="504"/>
      <c r="BG11" s="504"/>
      <c r="BH11" s="1102"/>
      <c r="BI11" s="1779" t="s">
        <v>325</v>
      </c>
      <c r="BK11" s="520"/>
      <c r="BL11" s="744"/>
      <c r="BM11" s="1949"/>
      <c r="BN11" s="1949"/>
      <c r="BO11" s="744"/>
      <c r="BP11" s="744"/>
      <c r="BQ11" s="744"/>
      <c r="BR11" s="744"/>
      <c r="BS11" s="744"/>
      <c r="BT11" s="536"/>
    </row>
    <row r="12" spans="1:72" ht="14.25" customHeight="1" thickBot="1" x14ac:dyDescent="0.3">
      <c r="A12" s="755">
        <v>1</v>
      </c>
      <c r="B12" s="552" t="s">
        <v>104</v>
      </c>
      <c r="C12" s="552" t="s">
        <v>330</v>
      </c>
      <c r="D12" s="552">
        <v>2</v>
      </c>
      <c r="E12" s="1957">
        <v>10</v>
      </c>
      <c r="F12" s="553" t="s">
        <v>331</v>
      </c>
      <c r="G12" s="554">
        <v>257</v>
      </c>
      <c r="H12" s="555">
        <v>39339</v>
      </c>
      <c r="I12" s="556"/>
      <c r="J12" s="557"/>
      <c r="K12" s="557"/>
      <c r="L12" s="558">
        <v>8</v>
      </c>
      <c r="M12" s="556">
        <v>1.4450000000000001</v>
      </c>
      <c r="N12" s="558">
        <v>60</v>
      </c>
      <c r="O12" s="558">
        <v>8</v>
      </c>
      <c r="P12" s="558"/>
      <c r="Q12" s="558"/>
      <c r="R12" s="558" t="s">
        <v>97</v>
      </c>
      <c r="S12" s="558" t="s">
        <v>97</v>
      </c>
      <c r="T12" s="558">
        <v>1</v>
      </c>
      <c r="U12" s="558">
        <v>10</v>
      </c>
      <c r="V12" s="992">
        <v>5.19567251427413E-2</v>
      </c>
      <c r="W12" s="1035"/>
      <c r="X12" s="1063">
        <v>3.9</v>
      </c>
      <c r="Y12" s="560">
        <v>3.4327000000000001</v>
      </c>
      <c r="Z12" s="560">
        <v>0.6159</v>
      </c>
      <c r="AA12" s="560">
        <v>4.5461999999999998</v>
      </c>
      <c r="AB12" s="560">
        <v>5.7805999999999997</v>
      </c>
      <c r="AC12" s="560">
        <v>4.9112</v>
      </c>
      <c r="AD12" s="560">
        <v>4.5948000000000002</v>
      </c>
      <c r="AE12" s="561">
        <v>69555</v>
      </c>
      <c r="AF12" s="562">
        <v>8.2896000000000001</v>
      </c>
      <c r="AG12" s="562">
        <v>9.5656999999999996</v>
      </c>
      <c r="AH12" s="563">
        <f t="shared" si="0"/>
        <v>1.1857999999999995</v>
      </c>
      <c r="AI12" s="564">
        <f t="shared" si="1"/>
        <v>8.2896000000000001</v>
      </c>
      <c r="AJ12" s="564">
        <f t="shared" si="2"/>
        <v>9.5656999999999996</v>
      </c>
      <c r="AK12" s="565"/>
      <c r="AL12" s="566"/>
      <c r="AM12" s="566"/>
      <c r="AN12" s="566"/>
      <c r="AO12" s="566"/>
      <c r="AP12" s="566"/>
      <c r="AQ12" s="566"/>
      <c r="AR12" s="566"/>
      <c r="AS12" s="566"/>
      <c r="AT12" s="566"/>
      <c r="AU12" s="566"/>
      <c r="AV12" s="566"/>
      <c r="AW12" s="566"/>
      <c r="AX12" s="566"/>
      <c r="AY12" s="566"/>
      <c r="AZ12" s="566"/>
      <c r="BA12" s="566"/>
      <c r="BB12" s="567">
        <f t="shared" si="3"/>
        <v>2035790.0494961659</v>
      </c>
      <c r="BC12" s="568">
        <f t="shared" si="4"/>
        <v>2004999.7139697263</v>
      </c>
      <c r="BD12" s="568">
        <f t="shared" si="5"/>
        <v>1831964.7218623378</v>
      </c>
      <c r="BE12" s="569"/>
      <c r="BF12" s="569"/>
      <c r="BG12" s="569"/>
      <c r="BH12" s="1103"/>
      <c r="BI12" s="1779" t="s">
        <v>325</v>
      </c>
      <c r="BK12" s="566"/>
      <c r="BL12" s="744"/>
      <c r="BM12" s="1949"/>
      <c r="BN12" s="1949"/>
      <c r="BO12" s="744"/>
      <c r="BP12" s="744"/>
      <c r="BQ12" s="744"/>
      <c r="BR12" s="744"/>
      <c r="BS12" s="744"/>
      <c r="BT12" s="536"/>
    </row>
    <row r="13" spans="1:72" ht="13.5" customHeight="1" thickBot="1" x14ac:dyDescent="0.3">
      <c r="A13" s="753">
        <v>2</v>
      </c>
      <c r="B13" s="570" t="s">
        <v>309</v>
      </c>
      <c r="C13" s="570" t="s">
        <v>332</v>
      </c>
      <c r="D13" s="570">
        <v>4</v>
      </c>
      <c r="E13" s="1958">
        <v>11</v>
      </c>
      <c r="F13" s="571" t="s">
        <v>328</v>
      </c>
      <c r="G13" s="572">
        <v>262</v>
      </c>
      <c r="H13" s="573">
        <v>39344</v>
      </c>
      <c r="I13" s="491"/>
      <c r="J13" s="574"/>
      <c r="K13" s="574"/>
      <c r="L13" s="490">
        <v>4</v>
      </c>
      <c r="M13" s="491">
        <v>1.18</v>
      </c>
      <c r="N13" s="490">
        <v>60</v>
      </c>
      <c r="O13" s="490">
        <v>8</v>
      </c>
      <c r="P13" s="490"/>
      <c r="Q13" s="490"/>
      <c r="R13" s="490" t="s">
        <v>98</v>
      </c>
      <c r="S13" s="490" t="s">
        <v>98</v>
      </c>
      <c r="T13" s="490">
        <v>1</v>
      </c>
      <c r="U13" s="490">
        <v>10</v>
      </c>
      <c r="V13" s="990">
        <v>0.13253466028642899</v>
      </c>
      <c r="W13" s="1032"/>
      <c r="X13" s="1060" t="str">
        <f>X14</f>
        <v>n/a</v>
      </c>
      <c r="Y13" s="493">
        <v>2.2978999999999998</v>
      </c>
      <c r="Z13" s="493">
        <v>6.2496999999999998</v>
      </c>
      <c r="AA13" s="493" t="s">
        <v>333</v>
      </c>
      <c r="AB13" s="493">
        <v>4.9789000000000003</v>
      </c>
      <c r="AC13" s="493">
        <v>4.9442000000000004</v>
      </c>
      <c r="AD13" s="493">
        <v>4.6798999999999999</v>
      </c>
      <c r="AE13" s="494">
        <v>3751</v>
      </c>
      <c r="AF13" s="495">
        <v>1.1209</v>
      </c>
      <c r="AG13" s="495">
        <v>27.9604</v>
      </c>
      <c r="AH13" s="496">
        <f t="shared" si="0"/>
        <v>0.29900000000000038</v>
      </c>
      <c r="AI13" s="497" t="e">
        <f t="shared" si="1"/>
        <v>#DIV/0!</v>
      </c>
      <c r="AJ13" s="497" t="e">
        <f t="shared" si="2"/>
        <v>#DIV/0!</v>
      </c>
      <c r="AK13" s="498"/>
      <c r="AL13" s="499"/>
      <c r="AM13" s="499"/>
      <c r="AN13" s="499"/>
      <c r="AO13" s="499"/>
      <c r="AP13" s="499"/>
      <c r="AQ13" s="499"/>
      <c r="AR13" s="499"/>
      <c r="AS13" s="499"/>
      <c r="AT13" s="499"/>
      <c r="AU13" s="499"/>
      <c r="AV13" s="499"/>
      <c r="AW13" s="499"/>
      <c r="AX13" s="499"/>
      <c r="AY13" s="499"/>
      <c r="AZ13" s="499"/>
      <c r="BA13" s="499"/>
      <c r="BB13" s="500">
        <f t="shared" si="3"/>
        <v>39314.4071953647</v>
      </c>
      <c r="BC13" s="501">
        <f t="shared" si="4"/>
        <v>38663.460493471393</v>
      </c>
      <c r="BD13" s="501">
        <f t="shared" si="5"/>
        <v>36867.668355130882</v>
      </c>
      <c r="BE13" s="502"/>
      <c r="BF13" s="502"/>
      <c r="BG13" s="502"/>
      <c r="BH13" s="1101"/>
      <c r="BI13" s="1779" t="s">
        <v>325</v>
      </c>
      <c r="BJ13" s="1106">
        <v>11</v>
      </c>
      <c r="BK13" s="499"/>
      <c r="BL13" s="744"/>
      <c r="BM13" s="1949"/>
      <c r="BN13" s="1949"/>
      <c r="BO13" s="744"/>
      <c r="BP13" s="744"/>
      <c r="BQ13" s="744"/>
      <c r="BR13" s="744"/>
      <c r="BS13" s="744"/>
      <c r="BT13" s="536"/>
    </row>
    <row r="14" spans="1:72" ht="13.5" customHeight="1" thickTop="1" thickBot="1" x14ac:dyDescent="0.3">
      <c r="A14" s="754">
        <v>2</v>
      </c>
      <c r="B14" s="575" t="s">
        <v>309</v>
      </c>
      <c r="C14" s="576" t="s">
        <v>334</v>
      </c>
      <c r="D14" s="576">
        <v>4</v>
      </c>
      <c r="E14" s="1955" t="s">
        <v>510</v>
      </c>
      <c r="F14" s="507" t="s">
        <v>335</v>
      </c>
      <c r="G14" s="577">
        <v>262</v>
      </c>
      <c r="H14" s="578">
        <v>39344</v>
      </c>
      <c r="I14" s="512"/>
      <c r="J14" s="526"/>
      <c r="K14" s="526"/>
      <c r="L14" s="511">
        <v>4</v>
      </c>
      <c r="M14" s="512">
        <v>1.18</v>
      </c>
      <c r="N14" s="511">
        <v>60</v>
      </c>
      <c r="O14" s="511">
        <v>240</v>
      </c>
      <c r="P14" s="511"/>
      <c r="Q14" s="511"/>
      <c r="R14" s="511" t="s">
        <v>98</v>
      </c>
      <c r="S14" s="511" t="s">
        <v>98</v>
      </c>
      <c r="T14" s="511">
        <v>1</v>
      </c>
      <c r="U14" s="511">
        <v>10</v>
      </c>
      <c r="V14" s="991">
        <v>0.13253466028642899</v>
      </c>
      <c r="W14" s="1033"/>
      <c r="X14" s="1060" t="s">
        <v>527</v>
      </c>
      <c r="Y14" s="514">
        <v>3.3483270000000003</v>
      </c>
      <c r="Z14" s="514">
        <v>6.1975259999999999</v>
      </c>
      <c r="AA14" s="514">
        <v>-6.561278E-4</v>
      </c>
      <c r="AB14" s="514">
        <v>4.8849939999999998</v>
      </c>
      <c r="AC14" s="514">
        <v>4.9344629999999992</v>
      </c>
      <c r="AD14" s="514">
        <v>4.6559304999999993</v>
      </c>
      <c r="AE14" s="515">
        <v>3413</v>
      </c>
      <c r="AF14" s="516">
        <v>0.98665000000000003</v>
      </c>
      <c r="AG14" s="516">
        <v>17.726300000000002</v>
      </c>
      <c r="AH14" s="529">
        <f t="shared" si="0"/>
        <v>0.22906350000000053</v>
      </c>
      <c r="AI14" s="518" t="e">
        <f t="shared" si="1"/>
        <v>#DIV/0!</v>
      </c>
      <c r="AJ14" s="518" t="e">
        <f t="shared" si="2"/>
        <v>#DIV/0!</v>
      </c>
      <c r="AK14" s="579"/>
      <c r="AL14" s="580"/>
      <c r="AM14" s="580"/>
      <c r="AN14" s="580"/>
      <c r="AO14" s="580"/>
      <c r="AP14" s="580"/>
      <c r="AQ14" s="580"/>
      <c r="AR14" s="580"/>
      <c r="AS14" s="580"/>
      <c r="AT14" s="580"/>
      <c r="AU14" s="580"/>
      <c r="AV14" s="580"/>
      <c r="AW14" s="580"/>
      <c r="AX14" s="580"/>
      <c r="AY14" s="580"/>
      <c r="AZ14" s="580"/>
      <c r="BA14" s="580"/>
      <c r="BB14" s="521">
        <f t="shared" si="3"/>
        <v>35754.405132656626</v>
      </c>
      <c r="BC14" s="522">
        <f t="shared" si="4"/>
        <v>35162.114785132821</v>
      </c>
      <c r="BD14" s="522">
        <f t="shared" si="5"/>
        <v>33536.844319773227</v>
      </c>
      <c r="BE14" s="504"/>
      <c r="BF14" s="504"/>
      <c r="BG14" s="504"/>
      <c r="BH14" s="1102"/>
      <c r="BI14" s="1779" t="s">
        <v>325</v>
      </c>
      <c r="BK14" s="520"/>
      <c r="BL14" s="744"/>
      <c r="BM14" s="1949"/>
      <c r="BN14" s="1949"/>
      <c r="BO14" s="744"/>
      <c r="BP14" s="744"/>
      <c r="BQ14" s="744"/>
      <c r="BR14" s="744"/>
      <c r="BS14" s="744"/>
      <c r="BT14" s="536"/>
    </row>
    <row r="15" spans="1:72" ht="12.75" customHeight="1" thickBot="1" x14ac:dyDescent="0.3">
      <c r="A15" s="754">
        <v>2</v>
      </c>
      <c r="B15" s="576" t="s">
        <v>309</v>
      </c>
      <c r="C15" s="576" t="s">
        <v>336</v>
      </c>
      <c r="D15" s="576">
        <v>4</v>
      </c>
      <c r="E15" s="1956">
        <v>12</v>
      </c>
      <c r="F15" s="507" t="s">
        <v>337</v>
      </c>
      <c r="G15" s="577">
        <v>262</v>
      </c>
      <c r="H15" s="578">
        <v>39344</v>
      </c>
      <c r="I15" s="512"/>
      <c r="J15" s="526"/>
      <c r="K15" s="544"/>
      <c r="L15" s="511">
        <v>4.0999999999999996</v>
      </c>
      <c r="M15" s="512">
        <v>1.18</v>
      </c>
      <c r="N15" s="511">
        <v>60</v>
      </c>
      <c r="O15" s="511">
        <v>20</v>
      </c>
      <c r="P15" s="511">
        <v>20</v>
      </c>
      <c r="Q15" s="511"/>
      <c r="R15" s="511" t="s">
        <v>98</v>
      </c>
      <c r="S15" s="511" t="s">
        <v>98</v>
      </c>
      <c r="T15" s="511">
        <v>1</v>
      </c>
      <c r="U15" s="511">
        <v>10</v>
      </c>
      <c r="V15" s="991">
        <v>0.13253466028642899</v>
      </c>
      <c r="W15" s="1033"/>
      <c r="X15" s="1060" t="s">
        <v>527</v>
      </c>
      <c r="Y15" s="514">
        <v>3.3097994999999996</v>
      </c>
      <c r="Z15" s="514">
        <v>6.2532355000000006</v>
      </c>
      <c r="AA15" s="514">
        <v>-5.3405769999999991E-4</v>
      </c>
      <c r="AB15" s="514">
        <v>4.8291769999999996</v>
      </c>
      <c r="AC15" s="514">
        <v>4.9129528571428596</v>
      </c>
      <c r="AD15" s="514">
        <v>4.6266252380952375</v>
      </c>
      <c r="AE15" s="515">
        <v>704.2</v>
      </c>
      <c r="AF15" s="516">
        <v>0.11265000000000003</v>
      </c>
      <c r="AG15" s="516">
        <v>22.941900000000004</v>
      </c>
      <c r="AH15" s="517">
        <f t="shared" si="0"/>
        <v>0.2025517619047621</v>
      </c>
      <c r="AI15" s="518" t="e">
        <f t="shared" si="1"/>
        <v>#DIV/0!</v>
      </c>
      <c r="AJ15" s="518" t="e">
        <f t="shared" si="2"/>
        <v>#DIV/0!</v>
      </c>
      <c r="AK15" s="519"/>
      <c r="AL15" s="520"/>
      <c r="AM15" s="520"/>
      <c r="AN15" s="520"/>
      <c r="AO15" s="520"/>
      <c r="AP15" s="520"/>
      <c r="AQ15" s="520"/>
      <c r="AR15" s="520"/>
      <c r="AS15" s="520"/>
      <c r="AT15" s="520"/>
      <c r="AU15" s="520"/>
      <c r="AV15" s="520"/>
      <c r="AW15" s="520"/>
      <c r="AX15" s="520"/>
      <c r="AY15" s="520"/>
      <c r="AZ15" s="520"/>
      <c r="BA15" s="520"/>
      <c r="BB15" s="521">
        <f t="shared" si="3"/>
        <v>7348.3759884034271</v>
      </c>
      <c r="BC15" s="522">
        <f t="shared" si="4"/>
        <v>7226.1694654833364</v>
      </c>
      <c r="BD15" s="522">
        <f t="shared" si="5"/>
        <v>6905.2221936672577</v>
      </c>
      <c r="BE15" s="504"/>
      <c r="BF15" s="504"/>
      <c r="BG15" s="504"/>
      <c r="BH15" s="1102"/>
      <c r="BI15" s="1779" t="s">
        <v>325</v>
      </c>
      <c r="BK15" s="520"/>
      <c r="BL15" s="744"/>
      <c r="BM15" s="1949"/>
      <c r="BN15" s="1949"/>
      <c r="BO15" s="744"/>
      <c r="BP15" s="744"/>
      <c r="BQ15" s="744"/>
      <c r="BR15" s="744"/>
      <c r="BS15" s="744"/>
      <c r="BT15" s="536"/>
    </row>
    <row r="16" spans="1:72" ht="12.75" customHeight="1" thickBot="1" x14ac:dyDescent="0.3">
      <c r="A16" s="754">
        <v>2</v>
      </c>
      <c r="B16" s="541" t="s">
        <v>104</v>
      </c>
      <c r="C16" s="541" t="s">
        <v>338</v>
      </c>
      <c r="D16" s="541">
        <v>1</v>
      </c>
      <c r="E16" s="1956">
        <v>13</v>
      </c>
      <c r="F16" s="538" t="s">
        <v>339</v>
      </c>
      <c r="G16" s="577">
        <v>262</v>
      </c>
      <c r="H16" s="578">
        <v>39344</v>
      </c>
      <c r="I16" s="512"/>
      <c r="J16" s="581"/>
      <c r="K16" s="581"/>
      <c r="L16" s="511">
        <v>4.0999999999999996</v>
      </c>
      <c r="M16" s="512">
        <v>1.4450000000000001</v>
      </c>
      <c r="N16" s="511">
        <v>60</v>
      </c>
      <c r="O16" s="511">
        <v>8</v>
      </c>
      <c r="P16" s="511">
        <v>8</v>
      </c>
      <c r="Q16" s="511"/>
      <c r="R16" s="511" t="s">
        <v>97</v>
      </c>
      <c r="S16" s="511" t="s">
        <v>97</v>
      </c>
      <c r="T16" s="511">
        <v>1</v>
      </c>
      <c r="U16" s="511">
        <v>10</v>
      </c>
      <c r="V16" s="991">
        <v>5.19567251427413E-2</v>
      </c>
      <c r="W16" s="1033"/>
      <c r="X16" s="1061">
        <v>2.11</v>
      </c>
      <c r="Y16" s="514">
        <v>3.4191425000000004</v>
      </c>
      <c r="Z16" s="514">
        <v>3.2452695</v>
      </c>
      <c r="AA16" s="514">
        <v>-4.2724609999999992E-4</v>
      </c>
      <c r="AB16" s="514">
        <v>5.9694080000000014</v>
      </c>
      <c r="AC16" s="514">
        <v>4.9353790000000002</v>
      </c>
      <c r="AD16" s="514">
        <v>4.629379000000001</v>
      </c>
      <c r="AE16" s="515">
        <v>86725</v>
      </c>
      <c r="AF16" s="516">
        <v>15.896549999999996</v>
      </c>
      <c r="AG16" s="516">
        <v>20.248350000000002</v>
      </c>
      <c r="AH16" s="517">
        <f t="shared" si="0"/>
        <v>1.3400290000000004</v>
      </c>
      <c r="AI16" s="518">
        <f t="shared" si="1"/>
        <v>15.896549999999996</v>
      </c>
      <c r="AJ16" s="518">
        <f t="shared" si="2"/>
        <v>20.248350000000002</v>
      </c>
      <c r="AK16" s="519"/>
      <c r="AL16" s="520"/>
      <c r="AM16" s="520"/>
      <c r="AN16" s="520"/>
      <c r="AO16" s="520"/>
      <c r="AP16" s="520"/>
      <c r="AQ16" s="520"/>
      <c r="AR16" s="520"/>
      <c r="AS16" s="520"/>
      <c r="AT16" s="520"/>
      <c r="AU16" s="520"/>
      <c r="AV16" s="520"/>
      <c r="AW16" s="520"/>
      <c r="AX16" s="520"/>
      <c r="AY16" s="520"/>
      <c r="AZ16" s="520"/>
      <c r="BA16" s="520"/>
      <c r="BB16" s="521">
        <f t="shared" si="3"/>
        <v>2595654.5736763217</v>
      </c>
      <c r="BC16" s="522">
        <f t="shared" si="4"/>
        <v>2557263.4896632321</v>
      </c>
      <c r="BD16" s="522">
        <f t="shared" si="5"/>
        <v>2312854.1645929408</v>
      </c>
      <c r="BE16" s="504"/>
      <c r="BF16" s="504"/>
      <c r="BG16" s="504"/>
      <c r="BH16" s="1102"/>
      <c r="BI16" s="1775">
        <v>2.1099999999998342</v>
      </c>
      <c r="BJ16" s="1106">
        <v>13</v>
      </c>
      <c r="BK16" s="520"/>
      <c r="BL16" s="744">
        <f>AM16*0.006/BI16</f>
        <v>0</v>
      </c>
      <c r="BM16" s="1949"/>
      <c r="BN16" s="1949"/>
      <c r="BO16" s="744"/>
      <c r="BP16" s="744"/>
      <c r="BQ16" s="744"/>
      <c r="BR16" s="744"/>
      <c r="BS16" s="744"/>
      <c r="BT16" s="536"/>
    </row>
    <row r="17" spans="1:72" ht="12.75" customHeight="1" thickBot="1" x14ac:dyDescent="0.3">
      <c r="A17" s="754">
        <v>2</v>
      </c>
      <c r="B17" s="582" t="s">
        <v>108</v>
      </c>
      <c r="C17" s="582" t="s">
        <v>340</v>
      </c>
      <c r="D17" s="582">
        <v>3</v>
      </c>
      <c r="E17" s="1956">
        <v>14</v>
      </c>
      <c r="F17" s="583" t="s">
        <v>339</v>
      </c>
      <c r="G17" s="584">
        <v>263</v>
      </c>
      <c r="H17" s="585">
        <v>39345</v>
      </c>
      <c r="I17" s="512"/>
      <c r="J17" s="526"/>
      <c r="K17" s="544"/>
      <c r="L17" s="545">
        <v>4</v>
      </c>
      <c r="M17" s="512">
        <v>1.38</v>
      </c>
      <c r="N17" s="545">
        <v>60</v>
      </c>
      <c r="O17" s="511">
        <v>20</v>
      </c>
      <c r="P17" s="511">
        <v>20</v>
      </c>
      <c r="Q17" s="511"/>
      <c r="R17" s="511" t="s">
        <v>97</v>
      </c>
      <c r="S17" s="511" t="s">
        <v>97</v>
      </c>
      <c r="T17" s="511">
        <v>1</v>
      </c>
      <c r="U17" s="511">
        <v>10</v>
      </c>
      <c r="V17" s="991">
        <v>3.852706928546E-2</v>
      </c>
      <c r="W17" s="1033"/>
      <c r="X17" s="1061">
        <v>1.28</v>
      </c>
      <c r="Y17" s="514">
        <v>3.4256890000000007</v>
      </c>
      <c r="Z17" s="514">
        <v>1.7346195000000002</v>
      </c>
      <c r="AA17" s="514">
        <v>-7.0190399999999994E-4</v>
      </c>
      <c r="AB17" s="514">
        <v>5.5770579999999992</v>
      </c>
      <c r="AC17" s="514">
        <v>4.9642025000000007</v>
      </c>
      <c r="AD17" s="514">
        <v>4.6789390000000006</v>
      </c>
      <c r="AE17" s="515">
        <v>61180</v>
      </c>
      <c r="AF17" s="516">
        <v>10.186800000000002</v>
      </c>
      <c r="AG17" s="516">
        <v>12.377400000000002</v>
      </c>
      <c r="AH17" s="517">
        <f t="shared" si="0"/>
        <v>0.89811899999999856</v>
      </c>
      <c r="AI17" s="518">
        <f t="shared" si="1"/>
        <v>10.186800000000002</v>
      </c>
      <c r="AJ17" s="518">
        <f t="shared" si="2"/>
        <v>12.377400000000002</v>
      </c>
      <c r="AK17" s="519"/>
      <c r="AL17" s="520"/>
      <c r="AM17" s="520"/>
      <c r="AN17" s="520"/>
      <c r="AO17" s="520"/>
      <c r="AP17" s="520"/>
      <c r="AQ17" s="520"/>
      <c r="AR17" s="520"/>
      <c r="AS17" s="520"/>
      <c r="AT17" s="520"/>
      <c r="AU17" s="520"/>
      <c r="AV17" s="520"/>
      <c r="AW17" s="520"/>
      <c r="AX17" s="520"/>
      <c r="AY17" s="520"/>
      <c r="AZ17" s="520"/>
      <c r="BA17" s="520"/>
      <c r="BB17" s="521">
        <f t="shared" si="3"/>
        <v>2388249.9890726218</v>
      </c>
      <c r="BC17" s="522">
        <f t="shared" si="4"/>
        <v>2351726.577712832</v>
      </c>
      <c r="BD17" s="522">
        <f t="shared" si="5"/>
        <v>2159772.231401029</v>
      </c>
      <c r="BE17" s="504"/>
      <c r="BF17" s="504"/>
      <c r="BG17" s="504"/>
      <c r="BH17" s="1102"/>
      <c r="BI17" s="1780">
        <v>1.2800000000000589</v>
      </c>
      <c r="BJ17" s="1106">
        <v>14</v>
      </c>
      <c r="BK17" s="520"/>
      <c r="BL17" s="744">
        <f>AM17*0.006/BI17</f>
        <v>0</v>
      </c>
      <c r="BM17" s="1949"/>
      <c r="BN17" s="1949"/>
      <c r="BO17" s="744"/>
      <c r="BP17" s="744"/>
      <c r="BQ17" s="744"/>
      <c r="BR17" s="744"/>
      <c r="BS17" s="744"/>
      <c r="BT17" s="536"/>
    </row>
    <row r="18" spans="1:72" ht="13.5" customHeight="1" thickBot="1" x14ac:dyDescent="0.3">
      <c r="A18" s="754">
        <v>2</v>
      </c>
      <c r="B18" s="576" t="s">
        <v>309</v>
      </c>
      <c r="C18" s="576" t="s">
        <v>341</v>
      </c>
      <c r="D18" s="576">
        <v>4</v>
      </c>
      <c r="E18" s="1956">
        <v>15</v>
      </c>
      <c r="F18" s="507" t="s">
        <v>342</v>
      </c>
      <c r="G18" s="584">
        <v>263</v>
      </c>
      <c r="H18" s="585">
        <v>39345</v>
      </c>
      <c r="I18" s="512"/>
      <c r="J18" s="526"/>
      <c r="K18" s="526"/>
      <c r="L18" s="511">
        <v>8</v>
      </c>
      <c r="M18" s="512">
        <v>1.145</v>
      </c>
      <c r="N18" s="511">
        <v>60</v>
      </c>
      <c r="O18" s="511">
        <v>20</v>
      </c>
      <c r="P18" s="511">
        <v>20</v>
      </c>
      <c r="Q18" s="511"/>
      <c r="R18" s="511" t="s">
        <v>98</v>
      </c>
      <c r="S18" s="511" t="s">
        <v>98</v>
      </c>
      <c r="T18" s="511">
        <v>1</v>
      </c>
      <c r="U18" s="511">
        <v>10</v>
      </c>
      <c r="V18" s="991">
        <v>0.13253466028642899</v>
      </c>
      <c r="W18" s="1033"/>
      <c r="X18" s="1062">
        <v>5.81</v>
      </c>
      <c r="Y18" s="514">
        <v>3.4152375000000008</v>
      </c>
      <c r="Z18" s="514">
        <v>3.3067780000000004</v>
      </c>
      <c r="AA18" s="514">
        <v>-4.8828084999999997E-4</v>
      </c>
      <c r="AB18" s="514">
        <v>4.6794279999999997</v>
      </c>
      <c r="AC18" s="514">
        <v>4.7732999999999999</v>
      </c>
      <c r="AD18" s="514">
        <v>4.6335899999999999</v>
      </c>
      <c r="AE18" s="515">
        <v>150</v>
      </c>
      <c r="AF18" s="516">
        <v>0</v>
      </c>
      <c r="AG18" s="516">
        <v>4.1544000000000008</v>
      </c>
      <c r="AH18" s="517">
        <f t="shared" si="0"/>
        <v>4.5837999999999823E-2</v>
      </c>
      <c r="AI18" s="518" t="e">
        <f t="shared" si="1"/>
        <v>#DIV/0!</v>
      </c>
      <c r="AJ18" s="518" t="e">
        <f t="shared" si="2"/>
        <v>#DIV/0!</v>
      </c>
      <c r="AK18" s="519"/>
      <c r="AL18" s="520"/>
      <c r="AM18" s="520"/>
      <c r="AN18" s="520"/>
      <c r="AO18" s="520"/>
      <c r="AP18" s="520"/>
      <c r="AQ18" s="520"/>
      <c r="AR18" s="520"/>
      <c r="AS18" s="520"/>
      <c r="AT18" s="520"/>
      <c r="AU18" s="520"/>
      <c r="AV18" s="520"/>
      <c r="AW18" s="520"/>
      <c r="AX18" s="520"/>
      <c r="AY18" s="520"/>
      <c r="AZ18" s="520"/>
      <c r="BA18" s="520"/>
      <c r="BB18" s="521">
        <f t="shared" si="3"/>
        <v>1564.005970604394</v>
      </c>
      <c r="BC18" s="522">
        <f t="shared" si="4"/>
        <v>1537.9750441090607</v>
      </c>
      <c r="BD18" s="522">
        <f t="shared" si="5"/>
        <v>1470.2380462505523</v>
      </c>
      <c r="BE18" s="504"/>
      <c r="BF18" s="504"/>
      <c r="BG18" s="504"/>
      <c r="BH18" s="1102"/>
      <c r="BI18" s="1779" t="s">
        <v>871</v>
      </c>
      <c r="BJ18" s="1108">
        <v>15</v>
      </c>
      <c r="BK18" s="520"/>
      <c r="BL18" s="744"/>
      <c r="BM18" s="1949"/>
      <c r="BN18" s="1949"/>
      <c r="BO18" s="744"/>
      <c r="BP18" s="744"/>
      <c r="BQ18" s="744"/>
      <c r="BR18" s="744"/>
      <c r="BS18" s="744"/>
      <c r="BT18" s="536"/>
    </row>
    <row r="19" spans="1:72" ht="12.75" customHeight="1" thickBot="1" x14ac:dyDescent="0.3">
      <c r="A19" s="754">
        <v>2</v>
      </c>
      <c r="B19" s="576" t="s">
        <v>309</v>
      </c>
      <c r="C19" s="576" t="s">
        <v>343</v>
      </c>
      <c r="D19" s="576">
        <v>5</v>
      </c>
      <c r="E19" s="1956">
        <v>16</v>
      </c>
      <c r="F19" s="507" t="s">
        <v>344</v>
      </c>
      <c r="G19" s="584">
        <v>263</v>
      </c>
      <c r="H19" s="585">
        <v>39345</v>
      </c>
      <c r="I19" s="512"/>
      <c r="J19" s="526"/>
      <c r="K19" s="526"/>
      <c r="L19" s="511">
        <v>8</v>
      </c>
      <c r="M19" s="512">
        <v>1.18</v>
      </c>
      <c r="N19" s="511">
        <v>60</v>
      </c>
      <c r="O19" s="511">
        <v>20</v>
      </c>
      <c r="P19" s="511">
        <v>20</v>
      </c>
      <c r="Q19" s="511"/>
      <c r="R19" s="511" t="s">
        <v>98</v>
      </c>
      <c r="S19" s="511" t="s">
        <v>98</v>
      </c>
      <c r="T19" s="511">
        <v>1</v>
      </c>
      <c r="U19" s="511">
        <v>10</v>
      </c>
      <c r="V19" s="991">
        <v>0.13253466028642899</v>
      </c>
      <c r="W19" s="1033"/>
      <c r="X19" s="1062">
        <v>4.34</v>
      </c>
      <c r="Y19" s="514">
        <v>3.2851565000000007</v>
      </c>
      <c r="Z19" s="514">
        <v>6.2583914999999992</v>
      </c>
      <c r="AA19" s="514">
        <v>-7.1716279999999998E-4</v>
      </c>
      <c r="AB19" s="514">
        <v>4.9572744999999987</v>
      </c>
      <c r="AC19" s="514">
        <v>4.784316500000001</v>
      </c>
      <c r="AD19" s="514">
        <v>4.6398475000000001</v>
      </c>
      <c r="AE19" s="515">
        <v>4331.5</v>
      </c>
      <c r="AF19" s="516">
        <v>1.8748</v>
      </c>
      <c r="AG19" s="516">
        <v>29.4329</v>
      </c>
      <c r="AH19" s="517">
        <f t="shared" si="0"/>
        <v>0.31742699999999857</v>
      </c>
      <c r="AI19" s="518" t="e">
        <f t="shared" si="1"/>
        <v>#DIV/0!</v>
      </c>
      <c r="AJ19" s="518" t="e">
        <f t="shared" si="2"/>
        <v>#DIV/0!</v>
      </c>
      <c r="AK19" s="519"/>
      <c r="AL19" s="520"/>
      <c r="AM19" s="520"/>
      <c r="AN19" s="520"/>
      <c r="AO19" s="520"/>
      <c r="AP19" s="520"/>
      <c r="AQ19" s="520"/>
      <c r="AR19" s="520"/>
      <c r="AS19" s="520"/>
      <c r="AT19" s="520"/>
      <c r="AU19" s="520"/>
      <c r="AV19" s="520"/>
      <c r="AW19" s="520"/>
      <c r="AX19" s="520"/>
      <c r="AY19" s="520"/>
      <c r="AZ19" s="520"/>
      <c r="BA19" s="520"/>
      <c r="BB19" s="521">
        <f t="shared" si="3"/>
        <v>45436.598784692549</v>
      </c>
      <c r="BC19" s="522">
        <f t="shared" si="4"/>
        <v>44684.91239726232</v>
      </c>
      <c r="BD19" s="522">
        <f t="shared" si="5"/>
        <v>42592.233835664942</v>
      </c>
      <c r="BE19" s="504"/>
      <c r="BF19" s="504"/>
      <c r="BG19" s="504"/>
      <c r="BH19" s="1102"/>
      <c r="BI19" s="1780">
        <v>4.34</v>
      </c>
      <c r="BK19" s="520"/>
      <c r="BL19" s="744">
        <f>AM19*0.006/BI19</f>
        <v>0</v>
      </c>
      <c r="BM19" s="1949"/>
      <c r="BN19" s="1949"/>
      <c r="BO19" s="744"/>
      <c r="BP19" s="744"/>
      <c r="BQ19" s="744"/>
      <c r="BR19" s="744"/>
      <c r="BS19" s="744"/>
      <c r="BT19" s="536"/>
    </row>
    <row r="20" spans="1:72" ht="12.75" customHeight="1" thickBot="1" x14ac:dyDescent="0.3">
      <c r="A20" s="754">
        <v>2</v>
      </c>
      <c r="B20" s="586" t="s">
        <v>99</v>
      </c>
      <c r="C20" s="586" t="s">
        <v>345</v>
      </c>
      <c r="D20" s="586">
        <v>2</v>
      </c>
      <c r="E20" s="1956">
        <v>17</v>
      </c>
      <c r="F20" s="543" t="s">
        <v>339</v>
      </c>
      <c r="G20" s="587">
        <v>264</v>
      </c>
      <c r="H20" s="588">
        <v>39346</v>
      </c>
      <c r="I20" s="512"/>
      <c r="J20" s="526"/>
      <c r="K20" s="544"/>
      <c r="L20" s="545">
        <v>4</v>
      </c>
      <c r="M20" s="512">
        <v>1.2450000000000001</v>
      </c>
      <c r="N20" s="545">
        <v>60</v>
      </c>
      <c r="O20" s="511">
        <v>20</v>
      </c>
      <c r="P20" s="511">
        <v>20</v>
      </c>
      <c r="Q20" s="511"/>
      <c r="R20" s="511" t="s">
        <v>98</v>
      </c>
      <c r="S20" s="511" t="s">
        <v>98</v>
      </c>
      <c r="T20" s="511">
        <v>1</v>
      </c>
      <c r="U20" s="511">
        <v>10</v>
      </c>
      <c r="V20" s="991">
        <v>3.852706928546E-2</v>
      </c>
      <c r="W20" s="1033"/>
      <c r="X20" s="1061">
        <v>0.79</v>
      </c>
      <c r="Y20" s="514">
        <v>3.3313285000000006</v>
      </c>
      <c r="Z20" s="514">
        <v>6.2304675000000005</v>
      </c>
      <c r="AA20" s="514">
        <v>4.558014</v>
      </c>
      <c r="AB20" s="514">
        <v>5.6990504999999994</v>
      </c>
      <c r="AC20" s="514">
        <v>4.9204414999999999</v>
      </c>
      <c r="AD20" s="514">
        <v>4.6566619999999999</v>
      </c>
      <c r="AE20" s="515">
        <v>47110</v>
      </c>
      <c r="AF20" s="516">
        <v>17.045100000000001</v>
      </c>
      <c r="AG20" s="516">
        <v>31.448650000000004</v>
      </c>
      <c r="AH20" s="517">
        <f t="shared" si="0"/>
        <v>1.0423884999999995</v>
      </c>
      <c r="AI20" s="518" t="e">
        <f t="shared" si="1"/>
        <v>#DIV/0!</v>
      </c>
      <c r="AJ20" s="518" t="e">
        <f t="shared" si="2"/>
        <v>#DIV/0!</v>
      </c>
      <c r="AK20" s="519"/>
      <c r="AL20" s="520"/>
      <c r="AM20" s="520"/>
      <c r="AN20" s="520"/>
      <c r="AO20" s="520"/>
      <c r="AP20" s="520"/>
      <c r="AQ20" s="520"/>
      <c r="AR20" s="520"/>
      <c r="AS20" s="520"/>
      <c r="AT20" s="520"/>
      <c r="AU20" s="520"/>
      <c r="AV20" s="520"/>
      <c r="AW20" s="520"/>
      <c r="AX20" s="520"/>
      <c r="AY20" s="520"/>
      <c r="AZ20" s="520"/>
      <c r="BA20" s="520"/>
      <c r="BB20" s="521">
        <f t="shared" si="3"/>
        <v>1804598.2082067907</v>
      </c>
      <c r="BC20" s="522">
        <f t="shared" si="4"/>
        <v>1776474.3456837486</v>
      </c>
      <c r="BD20" s="522">
        <f t="shared" si="5"/>
        <v>1645869.5736800034</v>
      </c>
      <c r="BE20" s="504"/>
      <c r="BF20" s="504"/>
      <c r="BG20" s="504"/>
      <c r="BH20" s="1102"/>
      <c r="BI20" s="1780">
        <v>0.7899999999999574</v>
      </c>
      <c r="BJ20" s="1106">
        <v>17</v>
      </c>
      <c r="BK20" s="520"/>
      <c r="BL20" s="744">
        <f>AM20*0.006/BI20</f>
        <v>0</v>
      </c>
      <c r="BM20" s="1949"/>
      <c r="BN20" s="1949"/>
      <c r="BO20" s="744"/>
      <c r="BP20" s="744"/>
      <c r="BQ20" s="744"/>
      <c r="BR20" s="744"/>
      <c r="BS20" s="744"/>
      <c r="BT20" s="536"/>
    </row>
    <row r="21" spans="1:72" ht="12.75" customHeight="1" thickBot="1" x14ac:dyDescent="0.3">
      <c r="A21" s="754">
        <v>2</v>
      </c>
      <c r="B21" s="576" t="s">
        <v>309</v>
      </c>
      <c r="C21" s="576" t="s">
        <v>346</v>
      </c>
      <c r="D21" s="576">
        <v>6</v>
      </c>
      <c r="E21" s="1962">
        <v>18</v>
      </c>
      <c r="F21" s="507" t="s">
        <v>313</v>
      </c>
      <c r="G21" s="587">
        <v>264</v>
      </c>
      <c r="H21" s="588">
        <v>39346</v>
      </c>
      <c r="I21" s="512"/>
      <c r="J21" s="758" t="s">
        <v>97</v>
      </c>
      <c r="K21" s="758" t="s">
        <v>97</v>
      </c>
      <c r="L21" s="511">
        <v>8</v>
      </c>
      <c r="M21" s="512">
        <v>1.18</v>
      </c>
      <c r="N21" s="511">
        <v>60</v>
      </c>
      <c r="O21" s="511">
        <v>40</v>
      </c>
      <c r="P21" s="511">
        <v>40</v>
      </c>
      <c r="Q21" s="545">
        <v>49.666666666666664</v>
      </c>
      <c r="R21" s="511" t="s">
        <v>98</v>
      </c>
      <c r="S21" s="511" t="s">
        <v>98</v>
      </c>
      <c r="T21" s="511">
        <v>1</v>
      </c>
      <c r="U21" s="511">
        <v>10</v>
      </c>
      <c r="V21" s="991">
        <v>0.13253466028642899</v>
      </c>
      <c r="W21" s="1034">
        <v>0.37471482477991147</v>
      </c>
      <c r="X21" s="1060" t="s">
        <v>527</v>
      </c>
      <c r="Y21" s="514">
        <v>3.2196505000000002</v>
      </c>
      <c r="Z21" s="514">
        <v>6.2411950000000003</v>
      </c>
      <c r="AA21" s="514">
        <v>-7.0190399999999994E-4</v>
      </c>
      <c r="AB21" s="514">
        <v>5.0585329999999988</v>
      </c>
      <c r="AC21" s="514">
        <v>4.8455355000000004</v>
      </c>
      <c r="AD21" s="514">
        <v>4.6774439999999995</v>
      </c>
      <c r="AE21" s="515">
        <v>6168</v>
      </c>
      <c r="AF21" s="516">
        <v>1.7444999999999999</v>
      </c>
      <c r="AG21" s="516">
        <v>36.6584</v>
      </c>
      <c r="AH21" s="517">
        <f t="shared" si="0"/>
        <v>0.38108899999999934</v>
      </c>
      <c r="AI21" s="518">
        <f t="shared" si="1"/>
        <v>4.6555403860112312</v>
      </c>
      <c r="AJ21" s="518">
        <f t="shared" si="2"/>
        <v>97.830129943567854</v>
      </c>
      <c r="AK21" s="519"/>
      <c r="AL21" s="520"/>
      <c r="AM21" s="520"/>
      <c r="AN21" s="520"/>
      <c r="AO21" s="520"/>
      <c r="AP21" s="520"/>
      <c r="AQ21" s="520"/>
      <c r="AR21" s="520"/>
      <c r="AS21" s="520"/>
      <c r="AT21" s="520"/>
      <c r="AU21" s="520"/>
      <c r="AV21" s="520"/>
      <c r="AW21" s="520"/>
      <c r="AX21" s="520"/>
      <c r="AY21" s="520"/>
      <c r="AZ21" s="520"/>
      <c r="BA21" s="520"/>
      <c r="BB21" s="521">
        <f t="shared" si="3"/>
        <v>64872.066140425144</v>
      </c>
      <c r="BC21" s="522">
        <f t="shared" si="4"/>
        <v>63801.674442937045</v>
      </c>
      <c r="BD21" s="522">
        <f t="shared" si="5"/>
        <v>60736.258776408933</v>
      </c>
      <c r="BE21" s="504"/>
      <c r="BF21" s="504"/>
      <c r="BG21" s="504"/>
      <c r="BH21" s="1102">
        <v>194.95095826573194</v>
      </c>
      <c r="BI21" s="1779" t="s">
        <v>325</v>
      </c>
      <c r="BJ21" s="1106">
        <v>18</v>
      </c>
      <c r="BK21" s="520"/>
      <c r="BL21" s="744"/>
      <c r="BM21" s="744"/>
      <c r="BN21" s="744"/>
      <c r="BO21" s="744"/>
      <c r="BP21" s="744"/>
      <c r="BQ21" s="744"/>
      <c r="BR21" s="744"/>
      <c r="BS21" s="744"/>
      <c r="BT21" s="536"/>
    </row>
    <row r="22" spans="1:72" ht="12.75" customHeight="1" thickBot="1" x14ac:dyDescent="0.3">
      <c r="A22" s="754">
        <v>2</v>
      </c>
      <c r="B22" s="576" t="s">
        <v>309</v>
      </c>
      <c r="C22" s="576" t="s">
        <v>347</v>
      </c>
      <c r="D22" s="576">
        <v>6</v>
      </c>
      <c r="E22" s="1962">
        <v>19</v>
      </c>
      <c r="F22" s="507" t="s">
        <v>313</v>
      </c>
      <c r="G22" s="587">
        <v>264</v>
      </c>
      <c r="H22" s="588">
        <v>39346</v>
      </c>
      <c r="I22" s="512"/>
      <c r="J22" s="758" t="s">
        <v>97</v>
      </c>
      <c r="K22" s="758" t="s">
        <v>97</v>
      </c>
      <c r="L22" s="511">
        <v>8</v>
      </c>
      <c r="M22" s="512">
        <v>1.18</v>
      </c>
      <c r="N22" s="511">
        <v>60</v>
      </c>
      <c r="O22" s="511">
        <v>60</v>
      </c>
      <c r="P22" s="511">
        <v>20</v>
      </c>
      <c r="Q22" s="545">
        <v>94</v>
      </c>
      <c r="R22" s="511" t="s">
        <v>98</v>
      </c>
      <c r="S22" s="511" t="s">
        <v>98</v>
      </c>
      <c r="T22" s="511">
        <v>1</v>
      </c>
      <c r="U22" s="511">
        <v>10</v>
      </c>
      <c r="V22" s="991">
        <v>0.13253466028642899</v>
      </c>
      <c r="W22" s="1034">
        <v>0.37581528055883112</v>
      </c>
      <c r="X22" s="1060" t="s">
        <v>527</v>
      </c>
      <c r="Y22" s="514">
        <v>3.1876514999999999</v>
      </c>
      <c r="Z22" s="514">
        <v>6.2453004999999999</v>
      </c>
      <c r="AA22" s="514">
        <v>-7.3242174999999974E-4</v>
      </c>
      <c r="AB22" s="514">
        <v>5.0035859999999994</v>
      </c>
      <c r="AC22" s="514">
        <v>4.8596029999999999</v>
      </c>
      <c r="AD22" s="514">
        <v>4.6701670000000011</v>
      </c>
      <c r="AE22" s="515">
        <v>2106.5</v>
      </c>
      <c r="AF22" s="516">
        <v>0.40955000000000003</v>
      </c>
      <c r="AG22" s="516">
        <v>40.71575</v>
      </c>
      <c r="AH22" s="517">
        <f t="shared" si="0"/>
        <v>0.33341899999999836</v>
      </c>
      <c r="AI22" s="518">
        <f t="shared" si="1"/>
        <v>1.0897640973805161</v>
      </c>
      <c r="AJ22" s="518">
        <f t="shared" si="2"/>
        <v>108.33979379299413</v>
      </c>
      <c r="AK22" s="519"/>
      <c r="AL22" s="520"/>
      <c r="AM22" s="520"/>
      <c r="AN22" s="520"/>
      <c r="AO22" s="520"/>
      <c r="AP22" s="520"/>
      <c r="AQ22" s="520"/>
      <c r="AR22" s="520"/>
      <c r="AS22" s="520"/>
      <c r="AT22" s="520"/>
      <c r="AU22" s="520"/>
      <c r="AV22" s="520"/>
      <c r="AW22" s="520"/>
      <c r="AX22" s="520"/>
      <c r="AY22" s="520"/>
      <c r="AZ22" s="520"/>
      <c r="BA22" s="520"/>
      <c r="BB22" s="521">
        <f t="shared" si="3"/>
        <v>22026.050228605112</v>
      </c>
      <c r="BC22" s="522">
        <f t="shared" si="4"/>
        <v>21660.489250855648</v>
      </c>
      <c r="BD22" s="522">
        <f t="shared" si="5"/>
        <v>20678.139486887289</v>
      </c>
      <c r="BE22" s="504"/>
      <c r="BF22" s="504"/>
      <c r="BG22" s="504"/>
      <c r="BH22" s="1102">
        <v>195.75371353389622</v>
      </c>
      <c r="BI22" s="1779" t="s">
        <v>325</v>
      </c>
      <c r="BK22" s="520"/>
      <c r="BL22" s="744"/>
      <c r="BM22" s="744"/>
      <c r="BN22" s="744"/>
      <c r="BO22" s="744"/>
      <c r="BP22" s="744"/>
      <c r="BQ22" s="744"/>
      <c r="BR22" s="744"/>
      <c r="BS22" s="744"/>
      <c r="BT22" s="536"/>
    </row>
    <row r="23" spans="1:72" ht="12.75" customHeight="1" thickBot="1" x14ac:dyDescent="0.3">
      <c r="A23" s="754">
        <v>2</v>
      </c>
      <c r="B23" s="576" t="s">
        <v>309</v>
      </c>
      <c r="C23" s="576" t="s">
        <v>348</v>
      </c>
      <c r="D23" s="576">
        <v>6</v>
      </c>
      <c r="E23" s="1956">
        <v>20</v>
      </c>
      <c r="F23" s="507" t="s">
        <v>313</v>
      </c>
      <c r="G23" s="587">
        <v>264</v>
      </c>
      <c r="H23" s="588">
        <v>39346</v>
      </c>
      <c r="I23" s="512"/>
      <c r="J23" s="590"/>
      <c r="K23" s="590"/>
      <c r="L23" s="511">
        <v>8</v>
      </c>
      <c r="M23" s="512">
        <v>1.18</v>
      </c>
      <c r="N23" s="511">
        <v>60</v>
      </c>
      <c r="O23" s="511">
        <v>20</v>
      </c>
      <c r="P23" s="511">
        <v>20</v>
      </c>
      <c r="Q23" s="545"/>
      <c r="R23" s="511" t="s">
        <v>97</v>
      </c>
      <c r="S23" s="511" t="s">
        <v>98</v>
      </c>
      <c r="T23" s="511">
        <v>1</v>
      </c>
      <c r="U23" s="511">
        <v>10</v>
      </c>
      <c r="V23" s="991">
        <v>0.13253466028642899</v>
      </c>
      <c r="W23" s="1033"/>
      <c r="X23" s="1060" t="s">
        <v>527</v>
      </c>
      <c r="Y23" s="514">
        <v>3.2932890000000006</v>
      </c>
      <c r="Z23" s="514">
        <v>6.2453459999999996</v>
      </c>
      <c r="AA23" s="514">
        <v>-8.239740000000001E-4</v>
      </c>
      <c r="AB23" s="514">
        <v>4.8727105263157897</v>
      </c>
      <c r="AC23" s="514">
        <v>4.8574070000000003</v>
      </c>
      <c r="AD23" s="514">
        <v>4.6567539999999994</v>
      </c>
      <c r="AE23" s="515">
        <v>1092</v>
      </c>
      <c r="AF23" s="516">
        <v>0.13504999999999998</v>
      </c>
      <c r="AG23" s="516">
        <v>27.207850000000001</v>
      </c>
      <c r="AH23" s="517">
        <f t="shared" si="0"/>
        <v>0.21595652631579032</v>
      </c>
      <c r="AI23" s="518">
        <f t="shared" si="1"/>
        <v>0.13504999999999998</v>
      </c>
      <c r="AJ23" s="518" t="e">
        <f t="shared" si="2"/>
        <v>#DIV/0!</v>
      </c>
      <c r="AK23" s="519"/>
      <c r="AL23" s="520"/>
      <c r="AM23" s="520"/>
      <c r="AN23" s="520"/>
      <c r="AO23" s="520"/>
      <c r="AP23" s="520"/>
      <c r="AQ23" s="520"/>
      <c r="AR23" s="520"/>
      <c r="AS23" s="520"/>
      <c r="AT23" s="520"/>
      <c r="AU23" s="520"/>
      <c r="AV23" s="520"/>
      <c r="AW23" s="520"/>
      <c r="AX23" s="520"/>
      <c r="AY23" s="520"/>
      <c r="AZ23" s="520"/>
      <c r="BA23" s="520"/>
      <c r="BB23" s="521">
        <f t="shared" si="3"/>
        <v>11401.486409172392</v>
      </c>
      <c r="BC23" s="522">
        <f t="shared" si="4"/>
        <v>11211.981264286365</v>
      </c>
      <c r="BD23" s="522">
        <f t="shared" si="5"/>
        <v>10711.094448290221</v>
      </c>
      <c r="BE23" s="504"/>
      <c r="BF23" s="504"/>
      <c r="BG23" s="504"/>
      <c r="BH23" s="1102"/>
      <c r="BI23" s="1779" t="s">
        <v>325</v>
      </c>
      <c r="BK23" s="520"/>
      <c r="BL23" s="744"/>
      <c r="BM23" s="1949"/>
      <c r="BN23" s="1949"/>
      <c r="BO23" s="744"/>
      <c r="BP23" s="744"/>
      <c r="BQ23" s="744"/>
      <c r="BR23" s="744"/>
      <c r="BS23" s="744"/>
      <c r="BT23" s="536"/>
    </row>
    <row r="24" spans="1:72" ht="12.75" customHeight="1" thickBot="1" x14ac:dyDescent="0.3">
      <c r="A24" s="754">
        <v>2</v>
      </c>
      <c r="B24" s="576" t="s">
        <v>309</v>
      </c>
      <c r="C24" s="576" t="s">
        <v>349</v>
      </c>
      <c r="D24" s="576">
        <v>6</v>
      </c>
      <c r="E24" s="1956">
        <v>21</v>
      </c>
      <c r="F24" s="507" t="s">
        <v>313</v>
      </c>
      <c r="G24" s="587">
        <v>264</v>
      </c>
      <c r="H24" s="588">
        <v>39346</v>
      </c>
      <c r="I24" s="512"/>
      <c r="J24" s="590"/>
      <c r="K24" s="590"/>
      <c r="L24" s="511">
        <v>8</v>
      </c>
      <c r="M24" s="512">
        <v>1.18</v>
      </c>
      <c r="N24" s="511">
        <v>60</v>
      </c>
      <c r="O24" s="511">
        <v>20</v>
      </c>
      <c r="P24" s="511">
        <v>20</v>
      </c>
      <c r="Q24" s="545"/>
      <c r="R24" s="511" t="s">
        <v>97</v>
      </c>
      <c r="S24" s="511" t="s">
        <v>98</v>
      </c>
      <c r="T24" s="511">
        <v>1</v>
      </c>
      <c r="U24" s="511">
        <v>10</v>
      </c>
      <c r="V24" s="991">
        <v>0.13253466028642899</v>
      </c>
      <c r="W24" s="1033"/>
      <c r="X24" s="1060" t="s">
        <v>527</v>
      </c>
      <c r="Y24" s="591" t="s">
        <v>325</v>
      </c>
      <c r="Z24" s="591" t="s">
        <v>325</v>
      </c>
      <c r="AA24" s="591" t="s">
        <v>325</v>
      </c>
      <c r="AB24" s="591" t="s">
        <v>325</v>
      </c>
      <c r="AC24" s="591" t="s">
        <v>325</v>
      </c>
      <c r="AD24" s="591" t="s">
        <v>325</v>
      </c>
      <c r="AE24" s="592">
        <v>0</v>
      </c>
      <c r="AF24" s="593" t="s">
        <v>325</v>
      </c>
      <c r="AG24" s="593" t="s">
        <v>325</v>
      </c>
      <c r="AH24" s="594"/>
      <c r="AI24" s="595" t="s">
        <v>325</v>
      </c>
      <c r="AJ24" s="595" t="s">
        <v>325</v>
      </c>
      <c r="AK24" s="519"/>
      <c r="AL24" s="520"/>
      <c r="AM24" s="520"/>
      <c r="AN24" s="520"/>
      <c r="AO24" s="520"/>
      <c r="AP24" s="520"/>
      <c r="AQ24" s="520"/>
      <c r="AR24" s="520"/>
      <c r="AS24" s="520"/>
      <c r="AT24" s="520"/>
      <c r="AU24" s="520"/>
      <c r="AV24" s="520"/>
      <c r="AW24" s="520"/>
      <c r="AX24" s="520"/>
      <c r="AY24" s="520"/>
      <c r="AZ24" s="520"/>
      <c r="BA24" s="520"/>
      <c r="BB24" s="596" t="s">
        <v>325</v>
      </c>
      <c r="BC24" s="597" t="s">
        <v>325</v>
      </c>
      <c r="BD24" s="597" t="s">
        <v>325</v>
      </c>
      <c r="BE24" s="504"/>
      <c r="BF24" s="504"/>
      <c r="BG24" s="504"/>
      <c r="BH24" s="1102"/>
      <c r="BI24" s="1779" t="s">
        <v>325</v>
      </c>
      <c r="BK24" s="520"/>
      <c r="BL24" s="744"/>
      <c r="BM24" s="1949"/>
      <c r="BN24" s="1949"/>
      <c r="BO24" s="744"/>
      <c r="BP24" s="744"/>
      <c r="BQ24" s="744"/>
      <c r="BR24" s="744"/>
      <c r="BS24" s="744"/>
      <c r="BT24" s="536"/>
    </row>
    <row r="25" spans="1:72" ht="13.5" customHeight="1" thickBot="1" x14ac:dyDescent="0.3">
      <c r="A25" s="755">
        <v>2</v>
      </c>
      <c r="B25" s="598" t="s">
        <v>309</v>
      </c>
      <c r="C25" s="598" t="s">
        <v>350</v>
      </c>
      <c r="D25" s="598">
        <v>6</v>
      </c>
      <c r="E25" s="1959">
        <v>22</v>
      </c>
      <c r="F25" s="599" t="s">
        <v>313</v>
      </c>
      <c r="G25" s="600">
        <v>264</v>
      </c>
      <c r="H25" s="601">
        <v>39346</v>
      </c>
      <c r="I25" s="556"/>
      <c r="J25" s="757" t="s">
        <v>97</v>
      </c>
      <c r="K25" s="757" t="s">
        <v>97</v>
      </c>
      <c r="L25" s="558">
        <v>8</v>
      </c>
      <c r="M25" s="556">
        <v>1.18</v>
      </c>
      <c r="N25" s="558">
        <v>60</v>
      </c>
      <c r="O25" s="558">
        <v>40</v>
      </c>
      <c r="P25" s="558">
        <v>40</v>
      </c>
      <c r="Q25" s="634">
        <v>41</v>
      </c>
      <c r="R25" s="558" t="s">
        <v>98</v>
      </c>
      <c r="S25" s="558" t="s">
        <v>98</v>
      </c>
      <c r="T25" s="558">
        <v>1</v>
      </c>
      <c r="U25" s="558">
        <v>10</v>
      </c>
      <c r="V25" s="992">
        <v>0.13253466028642899</v>
      </c>
      <c r="W25" s="1036">
        <v>0.37712100478024319</v>
      </c>
      <c r="X25" s="1063">
        <v>14.56</v>
      </c>
      <c r="Y25" s="560">
        <v>3.2622525000000002</v>
      </c>
      <c r="Z25" s="560">
        <v>6.2579045000000004</v>
      </c>
      <c r="AA25" s="560">
        <v>-6.8664534999999995E-4</v>
      </c>
      <c r="AB25" s="560">
        <v>4.9152214999999995</v>
      </c>
      <c r="AC25" s="560">
        <v>4.8670552631578943</v>
      </c>
      <c r="AD25" s="560">
        <v>4.6375326315789467</v>
      </c>
      <c r="AE25" s="561">
        <v>1106</v>
      </c>
      <c r="AF25" s="562">
        <v>5.4550000000000022E-2</v>
      </c>
      <c r="AG25" s="562">
        <v>29.296949999999999</v>
      </c>
      <c r="AH25" s="563">
        <f t="shared" ref="AH25:AH66" si="6">AB25-AD25</f>
        <v>0.27768886842105278</v>
      </c>
      <c r="AI25" s="564">
        <f t="shared" ref="AI25:AI66" si="7">IF(R25="y",AF25/W25,AF25)</f>
        <v>0.1446485327217123</v>
      </c>
      <c r="AJ25" s="564">
        <f t="shared" ref="AJ25:AJ66" si="8">IF(S25="y",AG25/W25,AG25)</f>
        <v>77.685808079218461</v>
      </c>
      <c r="AK25" s="565"/>
      <c r="AL25" s="566"/>
      <c r="AM25" s="566"/>
      <c r="AN25" s="566"/>
      <c r="AO25" s="566"/>
      <c r="AP25" s="566"/>
      <c r="AQ25" s="566"/>
      <c r="AR25" s="566"/>
      <c r="AS25" s="566"/>
      <c r="AT25" s="566"/>
      <c r="AU25" s="566"/>
      <c r="AV25" s="566"/>
      <c r="AW25" s="566"/>
      <c r="AX25" s="566"/>
      <c r="AY25" s="566"/>
      <c r="AZ25" s="566"/>
      <c r="BA25" s="566"/>
      <c r="BB25" s="567">
        <f t="shared" ref="BB25:BB66" si="9">IF($AE25&lt;100000,$AE25*(0.000002*$AE25+1.3816),$AE25*(0.000006*$AE25+0.1946)+93239)/$V25</f>
        <v>11547.892971486468</v>
      </c>
      <c r="BC25" s="568">
        <f t="shared" ref="BC25:BC66" si="10">IF($AE25&lt;100000,$AE25*(0.000002*$AE25+1.3586),$AE25*(0.000004*$AE25+0.4524)+76593)/$V25</f>
        <v>11355.958273460878</v>
      </c>
      <c r="BD25" s="568">
        <f t="shared" ref="BD25:BD66" si="11">IF($AE25&lt;100000,$AE25*(0.000001*$AE25+1.2989),$AE25*(0.000001*$AE25+1.3283)-3813)/$V25</f>
        <v>10848.53300180244</v>
      </c>
      <c r="BE25" s="569"/>
      <c r="BF25" s="569"/>
      <c r="BG25" s="569"/>
      <c r="BH25" s="1103">
        <v>196.05879372416334</v>
      </c>
      <c r="BI25" s="1779" t="s">
        <v>325</v>
      </c>
      <c r="BK25" s="566"/>
      <c r="BL25" s="744"/>
      <c r="BM25" s="744"/>
      <c r="BN25" s="744"/>
      <c r="BO25" s="744"/>
      <c r="BP25" s="744"/>
      <c r="BQ25" s="744"/>
      <c r="BR25" s="744"/>
      <c r="BS25" s="744"/>
      <c r="BT25" s="536"/>
    </row>
    <row r="26" spans="1:72" ht="12.75" customHeight="1" thickBot="1" x14ac:dyDescent="0.3">
      <c r="A26" s="753">
        <v>3</v>
      </c>
      <c r="B26" s="574" t="s">
        <v>92</v>
      </c>
      <c r="C26" s="603" t="s">
        <v>351</v>
      </c>
      <c r="D26" s="603">
        <v>1</v>
      </c>
      <c r="E26" s="1960">
        <v>23</v>
      </c>
      <c r="F26" s="574" t="s">
        <v>117</v>
      </c>
      <c r="G26" s="604">
        <v>267</v>
      </c>
      <c r="H26" s="605">
        <v>39349</v>
      </c>
      <c r="I26" s="491"/>
      <c r="J26" s="760" t="s">
        <v>97</v>
      </c>
      <c r="K26" s="760" t="s">
        <v>97</v>
      </c>
      <c r="L26" s="490">
        <v>8</v>
      </c>
      <c r="M26" s="491">
        <v>1.327</v>
      </c>
      <c r="N26" s="490">
        <v>45</v>
      </c>
      <c r="O26" s="490">
        <v>11</v>
      </c>
      <c r="P26" s="490">
        <v>8</v>
      </c>
      <c r="Q26" s="490">
        <v>57</v>
      </c>
      <c r="R26" s="490" t="s">
        <v>98</v>
      </c>
      <c r="S26" s="490" t="s">
        <v>98</v>
      </c>
      <c r="T26" s="490">
        <v>1</v>
      </c>
      <c r="U26" s="490">
        <v>10</v>
      </c>
      <c r="V26" s="990">
        <v>3.1812241356819398E-2</v>
      </c>
      <c r="W26" s="1037">
        <v>0.31345852096810495</v>
      </c>
      <c r="X26" s="1064">
        <f>X27</f>
        <v>0.93</v>
      </c>
      <c r="Y26" s="493">
        <v>3.0313725000000002</v>
      </c>
      <c r="Z26" s="493">
        <v>6.2417600000000011</v>
      </c>
      <c r="AA26" s="493">
        <v>-7.6293889999999977E-4</v>
      </c>
      <c r="AB26" s="493">
        <v>7.2729334999999988</v>
      </c>
      <c r="AC26" s="493">
        <v>4.9069969999999996</v>
      </c>
      <c r="AD26" s="493">
        <v>4.6939860000000007</v>
      </c>
      <c r="AE26" s="494">
        <v>63370</v>
      </c>
      <c r="AF26" s="495">
        <v>57.540999999999983</v>
      </c>
      <c r="AG26" s="495">
        <v>110.132534660286</v>
      </c>
      <c r="AH26" s="496">
        <f t="shared" si="6"/>
        <v>2.5789474999999982</v>
      </c>
      <c r="AI26" s="497">
        <f t="shared" si="7"/>
        <v>183.5681474610636</v>
      </c>
      <c r="AJ26" s="497">
        <f t="shared" si="8"/>
        <v>351.34643754505629</v>
      </c>
      <c r="AK26" s="607">
        <f t="shared" ref="AK26:AK43" si="12">BB26</f>
        <v>3004614.0015063835</v>
      </c>
      <c r="AL26" s="608">
        <f t="shared" ref="AL26:AL43" si="13">AD$79*(BG26*(2-BG26)/(1-BG26))</f>
        <v>681.21602229375139</v>
      </c>
      <c r="AM26" s="609">
        <f t="shared" ref="AM26:AM43" si="14">AJ26*BF26</f>
        <v>193.24054064978097</v>
      </c>
      <c r="AN26" s="610">
        <v>1.44</v>
      </c>
      <c r="AO26" s="610">
        <v>0</v>
      </c>
      <c r="AP26" s="611">
        <f>AL26/AK26*1000</f>
        <v>0.2267233068714381</v>
      </c>
      <c r="AQ26" s="611">
        <f t="shared" ref="AQ26:AQ43" si="15">($AM26/$AK26*6/$BE26/PI())^0.333*10</f>
        <v>0.51638995504203222</v>
      </c>
      <c r="AR26" s="611"/>
      <c r="AS26" s="611">
        <f t="shared" ref="AS26:AS43" si="16">EXP((LN(AQ26/AP26))^0.5)</f>
        <v>2.4775400141285822</v>
      </c>
      <c r="AT26" s="611">
        <f t="shared" ref="AT26:AT43" si="17">AQ26/EXP(1.5*(LN(AS26))^2)</f>
        <v>0.15022954717667703</v>
      </c>
      <c r="AU26" s="612">
        <v>378.31</v>
      </c>
      <c r="AV26" s="612">
        <v>0.14199999999999999</v>
      </c>
      <c r="AW26" s="612">
        <v>2.9750000000000001</v>
      </c>
      <c r="AX26" s="612">
        <v>2.1821999999999999</v>
      </c>
      <c r="AY26" s="612">
        <v>0.18923000000000001</v>
      </c>
      <c r="AZ26" s="612">
        <v>0.84453</v>
      </c>
      <c r="BA26" s="612">
        <v>753.25</v>
      </c>
      <c r="BB26" s="500">
        <f t="shared" si="9"/>
        <v>3004614.0015063835</v>
      </c>
      <c r="BC26" s="501">
        <f t="shared" si="10"/>
        <v>2958797.9905044567</v>
      </c>
      <c r="BD26" s="501">
        <f t="shared" si="11"/>
        <v>2713642.4916345794</v>
      </c>
      <c r="BE26" s="613">
        <f t="shared" ref="BE26:BE43" si="18">VLOOKUP($B26,$AH$76:$AJ$79,3)</f>
        <v>0.9</v>
      </c>
      <c r="BF26" s="277">
        <f t="shared" ref="BF26:BF43" si="19">VLOOKUP($B26,$AH$76:$AJ$79,2)</f>
        <v>0.55000000000000004</v>
      </c>
      <c r="BG26" s="1098">
        <f t="shared" ref="BG26:BG43" si="20">AH26/AD$77</f>
        <v>0.55342221030042882</v>
      </c>
      <c r="BH26" s="1101">
        <v>349.13822663445927</v>
      </c>
      <c r="BI26" s="1780">
        <v>0.92999999999998639</v>
      </c>
      <c r="BJ26" s="1106">
        <v>23</v>
      </c>
      <c r="BK26" s="646"/>
      <c r="BL26" s="744">
        <f t="shared" ref="BL26:BL36" si="21">AM26*0.006/BI26</f>
        <v>1.2467131654824761</v>
      </c>
      <c r="BM26" s="1972">
        <f>0.5*(1+_xlfn.ERF.PRECISE(BO26))</f>
        <v>0.26354491361317378</v>
      </c>
      <c r="BN26" s="1972">
        <f>0.5*(1+_xlfn.ERF.PRECISE(BP26))</f>
        <v>0.9716413563188746</v>
      </c>
      <c r="BO26" s="1071">
        <f>LN(1/$AT26)/(SQRT(2)*LN($AS26))-3*LN($AS26)/SQRT(2)</f>
        <v>-0.44721297811876748</v>
      </c>
      <c r="BP26" s="1071">
        <f>LN(10/$AT26)/(SQRT(2)*LN($AS26))-3*LN($AS26)/SQRT(2)</f>
        <v>1.3473801022766847</v>
      </c>
      <c r="BQ26" s="1071">
        <f>BN26/BM26</f>
        <v>3.686815059330006</v>
      </c>
      <c r="BR26" s="1071">
        <f>AJ26/AI26</f>
        <v>1.9139836752973711</v>
      </c>
      <c r="BS26" s="1980">
        <f>AJ26</f>
        <v>351.34643754505629</v>
      </c>
      <c r="BT26" s="536"/>
    </row>
    <row r="27" spans="1:72" ht="12.75" customHeight="1" thickBot="1" x14ac:dyDescent="0.3">
      <c r="A27" s="756">
        <v>3</v>
      </c>
      <c r="B27" s="526" t="s">
        <v>92</v>
      </c>
      <c r="C27" s="526" t="s">
        <v>352</v>
      </c>
      <c r="D27" s="526">
        <v>1</v>
      </c>
      <c r="E27" s="1961" t="s">
        <v>511</v>
      </c>
      <c r="F27" s="581" t="s">
        <v>353</v>
      </c>
      <c r="G27" s="614">
        <v>267</v>
      </c>
      <c r="H27" s="615">
        <v>39349</v>
      </c>
      <c r="I27" s="616"/>
      <c r="J27" s="761" t="s">
        <v>97</v>
      </c>
      <c r="K27" s="761" t="s">
        <v>97</v>
      </c>
      <c r="L27" s="617">
        <v>8</v>
      </c>
      <c r="M27" s="491">
        <v>1.327</v>
      </c>
      <c r="N27" s="617"/>
      <c r="O27" s="617">
        <v>720</v>
      </c>
      <c r="P27" s="617">
        <v>8</v>
      </c>
      <c r="Q27" s="617">
        <v>890</v>
      </c>
      <c r="R27" s="617" t="s">
        <v>98</v>
      </c>
      <c r="S27" s="617" t="s">
        <v>98</v>
      </c>
      <c r="T27" s="617">
        <v>1</v>
      </c>
      <c r="U27" s="617">
        <v>10</v>
      </c>
      <c r="V27" s="993">
        <v>3.1812241356819398E-2</v>
      </c>
      <c r="W27" s="1034">
        <v>0.37873889934501642</v>
      </c>
      <c r="X27" s="1065">
        <v>0.93</v>
      </c>
      <c r="Y27" s="618">
        <v>2.9691765000000006</v>
      </c>
      <c r="Z27" s="618">
        <v>6.2438805000000004</v>
      </c>
      <c r="AA27" s="618">
        <v>-6.8664509999999998E-4</v>
      </c>
      <c r="AB27" s="618">
        <v>6.5975190000000001</v>
      </c>
      <c r="AC27" s="618">
        <v>4.8843080000000008</v>
      </c>
      <c r="AD27" s="618">
        <v>4.6310120000000001</v>
      </c>
      <c r="AE27" s="619">
        <v>26080</v>
      </c>
      <c r="AF27" s="620">
        <v>44.263400000000004</v>
      </c>
      <c r="AG27" s="620">
        <v>91.490199999999987</v>
      </c>
      <c r="AH27" s="529">
        <f t="shared" si="6"/>
        <v>1.966507</v>
      </c>
      <c r="AI27" s="621">
        <f t="shared" si="7"/>
        <v>116.8704880236708</v>
      </c>
      <c r="AJ27" s="621">
        <f t="shared" si="8"/>
        <v>241.56536378550325</v>
      </c>
      <c r="AK27" s="622">
        <f t="shared" si="12"/>
        <v>1175411.0746423218</v>
      </c>
      <c r="AL27" s="623">
        <f t="shared" si="13"/>
        <v>437.79521318459678</v>
      </c>
      <c r="AM27" s="532">
        <f t="shared" si="14"/>
        <v>132.86095008202679</v>
      </c>
      <c r="AN27" s="533">
        <v>1.44</v>
      </c>
      <c r="AO27" s="533">
        <v>0</v>
      </c>
      <c r="AP27" s="611">
        <f t="shared" ref="AP27:AP43" si="22">AL27/AK27*1000</f>
        <v>0.37246136490403414</v>
      </c>
      <c r="AQ27" s="534">
        <f t="shared" si="15"/>
        <v>0.62305850078142455</v>
      </c>
      <c r="AR27" s="534"/>
      <c r="AS27" s="534">
        <f t="shared" si="16"/>
        <v>2.0488763158107242</v>
      </c>
      <c r="AT27" s="534">
        <f t="shared" si="17"/>
        <v>0.28797675441329762</v>
      </c>
      <c r="AU27" s="624">
        <v>326.2</v>
      </c>
      <c r="AV27" s="624">
        <v>0.26400000000000001</v>
      </c>
      <c r="AW27" s="624">
        <v>2.633</v>
      </c>
      <c r="AX27" s="624">
        <v>1.8265</v>
      </c>
      <c r="AY27" s="624">
        <v>0.35166999999999998</v>
      </c>
      <c r="AZ27" s="624">
        <v>1.0769</v>
      </c>
      <c r="BA27" s="624">
        <v>611</v>
      </c>
      <c r="BB27" s="625">
        <f t="shared" si="9"/>
        <v>1175411.0746423218</v>
      </c>
      <c r="BC27" s="626">
        <f t="shared" si="10"/>
        <v>1156555.4400055809</v>
      </c>
      <c r="BD27" s="626">
        <f t="shared" si="11"/>
        <v>1086232.120912554</v>
      </c>
      <c r="BE27" s="285">
        <f t="shared" si="18"/>
        <v>0.9</v>
      </c>
      <c r="BF27" s="286">
        <f t="shared" si="19"/>
        <v>0.55000000000000004</v>
      </c>
      <c r="BG27" s="1097">
        <f t="shared" si="20"/>
        <v>0.42199721030042919</v>
      </c>
      <c r="BH27" s="1101">
        <v>349.13822663445927</v>
      </c>
      <c r="BI27" s="1780">
        <f>BI26</f>
        <v>0.92999999999998639</v>
      </c>
      <c r="BJ27" s="1106">
        <v>23</v>
      </c>
      <c r="BK27" s="545"/>
      <c r="BL27" s="744">
        <f t="shared" si="21"/>
        <v>0.85716741988405631</v>
      </c>
      <c r="BM27" s="1972">
        <f t="shared" ref="BM27:BN66" si="23">0.5*(1+_xlfn.ERF.PRECISE(BO27))</f>
        <v>0.33857620412762202</v>
      </c>
      <c r="BN27" s="1972">
        <f t="shared" si="23"/>
        <v>0.99739503221736392</v>
      </c>
      <c r="BO27" s="1071">
        <f t="shared" ref="BO27:BO66" si="24">LN(1/$AT27)/(SQRT(2)*LN($AS27))-3*LN($AS27)/SQRT(2)</f>
        <v>-0.29440535986236149</v>
      </c>
      <c r="BP27" s="1071">
        <f t="shared" ref="BP27:BP66" si="25">LN(10/$AT27)/(SQRT(2)*LN($AS27))-3*LN($AS27)/SQRT(2)</f>
        <v>1.9754856452509086</v>
      </c>
      <c r="BQ27" s="1071">
        <f t="shared" ref="BQ27:BQ43" si="26">BN27/BM27</f>
        <v>2.9458509489385394</v>
      </c>
      <c r="BR27" s="1071">
        <f t="shared" ref="BR27:BR43" si="27">AJ27/AI27</f>
        <v>2.0669492176380482</v>
      </c>
      <c r="BS27" s="1071"/>
      <c r="BT27" s="536"/>
    </row>
    <row r="28" spans="1:72" ht="12.75" customHeight="1" thickBot="1" x14ac:dyDescent="0.3">
      <c r="A28" s="756">
        <v>3</v>
      </c>
      <c r="B28" s="526" t="s">
        <v>92</v>
      </c>
      <c r="C28" s="526" t="s">
        <v>354</v>
      </c>
      <c r="D28" s="526">
        <v>2</v>
      </c>
      <c r="E28" s="1962">
        <v>24</v>
      </c>
      <c r="F28" s="526" t="s">
        <v>355</v>
      </c>
      <c r="G28" s="627">
        <v>267</v>
      </c>
      <c r="H28" s="540">
        <v>39349</v>
      </c>
      <c r="I28" s="512"/>
      <c r="J28" s="761" t="s">
        <v>97</v>
      </c>
      <c r="K28" s="761" t="s">
        <v>97</v>
      </c>
      <c r="L28" s="511">
        <v>4</v>
      </c>
      <c r="M28" s="512">
        <v>1.327</v>
      </c>
      <c r="N28" s="511">
        <v>38</v>
      </c>
      <c r="O28" s="511">
        <v>8</v>
      </c>
      <c r="P28" s="511">
        <v>8</v>
      </c>
      <c r="Q28" s="511">
        <v>35.666666666666664</v>
      </c>
      <c r="R28" s="511" t="s">
        <v>98</v>
      </c>
      <c r="S28" s="511" t="s">
        <v>98</v>
      </c>
      <c r="T28" s="511">
        <v>1</v>
      </c>
      <c r="U28" s="511">
        <v>10</v>
      </c>
      <c r="V28" s="991">
        <v>3.1812241356819398E-2</v>
      </c>
      <c r="W28" s="1034">
        <v>0.45559533159976062</v>
      </c>
      <c r="X28" s="1061">
        <v>0.62</v>
      </c>
      <c r="Y28" s="514">
        <v>3.1337739999999998</v>
      </c>
      <c r="Z28" s="514">
        <v>6.2492080000000003</v>
      </c>
      <c r="AA28" s="1968">
        <v>4.2740175000000011</v>
      </c>
      <c r="AB28" s="514">
        <v>6.4803015000000004</v>
      </c>
      <c r="AC28" s="514">
        <v>4.9375160000000005</v>
      </c>
      <c r="AD28" s="514">
        <v>4.6543585000000016</v>
      </c>
      <c r="AE28" s="515">
        <v>41615</v>
      </c>
      <c r="AF28" s="516">
        <v>39.203749999999999</v>
      </c>
      <c r="AG28" s="516">
        <v>73.787950000000009</v>
      </c>
      <c r="AH28" s="517">
        <f t="shared" si="6"/>
        <v>1.8259429999999988</v>
      </c>
      <c r="AI28" s="518">
        <f t="shared" si="7"/>
        <v>86.049498932180455</v>
      </c>
      <c r="AJ28" s="518">
        <f t="shared" si="8"/>
        <v>161.95940757536678</v>
      </c>
      <c r="AK28" s="530">
        <f t="shared" si="12"/>
        <v>1916208.9136147145</v>
      </c>
      <c r="AL28" s="623">
        <f t="shared" si="13"/>
        <v>393.72528619180156</v>
      </c>
      <c r="AM28" s="532">
        <f t="shared" si="14"/>
        <v>89.077674166451743</v>
      </c>
      <c r="AN28" s="533">
        <v>1.44</v>
      </c>
      <c r="AO28" s="533">
        <v>0</v>
      </c>
      <c r="AP28" s="611">
        <f t="shared" si="22"/>
        <v>0.20547096060057599</v>
      </c>
      <c r="AQ28" s="534">
        <f t="shared" si="15"/>
        <v>0.46347921790423513</v>
      </c>
      <c r="AR28" s="534"/>
      <c r="AS28" s="534">
        <f t="shared" si="16"/>
        <v>2.4643261883080352</v>
      </c>
      <c r="AT28" s="534">
        <f t="shared" si="17"/>
        <v>0.13680770082229526</v>
      </c>
      <c r="AU28" s="624">
        <v>198.43</v>
      </c>
      <c r="AV28" s="624">
        <v>0.128</v>
      </c>
      <c r="AW28" s="624">
        <v>2.9750000000000001</v>
      </c>
      <c r="AX28" s="624">
        <v>2.3412999999999999</v>
      </c>
      <c r="AY28" s="624">
        <v>0.16192999999999999</v>
      </c>
      <c r="AZ28" s="624">
        <v>0.76126000000000005</v>
      </c>
      <c r="BA28" s="624">
        <v>351.85</v>
      </c>
      <c r="BB28" s="521">
        <f t="shared" si="9"/>
        <v>1916208.9136147145</v>
      </c>
      <c r="BC28" s="522">
        <f t="shared" si="10"/>
        <v>1886121.596306127</v>
      </c>
      <c r="BD28" s="522">
        <f t="shared" si="11"/>
        <v>1753586.9635617984</v>
      </c>
      <c r="BE28" s="285">
        <f t="shared" si="18"/>
        <v>0.9</v>
      </c>
      <c r="BF28" s="286">
        <f t="shared" si="19"/>
        <v>0.55000000000000004</v>
      </c>
      <c r="BG28" s="1097">
        <f t="shared" si="20"/>
        <v>0.39183326180257483</v>
      </c>
      <c r="BH28" s="1102">
        <v>340.62561231431681</v>
      </c>
      <c r="BI28" s="1780">
        <v>0.62000000000006494</v>
      </c>
      <c r="BJ28" s="1106">
        <v>24</v>
      </c>
      <c r="BK28" s="545"/>
      <c r="BL28" s="744">
        <f t="shared" si="21"/>
        <v>0.86204200806234588</v>
      </c>
      <c r="BM28" s="1972">
        <f t="shared" si="23"/>
        <v>0.3084468623845954</v>
      </c>
      <c r="BN28" s="1972">
        <f t="shared" si="23"/>
        <v>0.97995053818458511</v>
      </c>
      <c r="BO28" s="1071">
        <f t="shared" si="24"/>
        <v>-0.35373552152340437</v>
      </c>
      <c r="BP28" s="1071">
        <f t="shared" si="25"/>
        <v>1.451498189273003</v>
      </c>
      <c r="BQ28" s="1071">
        <f t="shared" si="26"/>
        <v>3.1770481651478333</v>
      </c>
      <c r="BR28" s="1071">
        <f t="shared" si="27"/>
        <v>1.8821656091572874</v>
      </c>
      <c r="BS28" s="1071"/>
      <c r="BT28" s="536"/>
    </row>
    <row r="29" spans="1:72" ht="12.75" customHeight="1" thickBot="1" x14ac:dyDescent="0.3">
      <c r="A29" s="756">
        <v>3</v>
      </c>
      <c r="B29" s="541" t="s">
        <v>104</v>
      </c>
      <c r="C29" s="541" t="s">
        <v>356</v>
      </c>
      <c r="D29" s="541">
        <v>4</v>
      </c>
      <c r="E29" s="1962">
        <v>25</v>
      </c>
      <c r="F29" s="541" t="s">
        <v>339</v>
      </c>
      <c r="G29" s="628">
        <v>268</v>
      </c>
      <c r="H29" s="578">
        <v>39350</v>
      </c>
      <c r="I29" s="512"/>
      <c r="J29" s="761" t="s">
        <v>97</v>
      </c>
      <c r="K29" s="761" t="s">
        <v>97</v>
      </c>
      <c r="L29" s="545">
        <v>4</v>
      </c>
      <c r="M29" s="512">
        <v>1.4450000000000001</v>
      </c>
      <c r="N29" s="545">
        <v>60</v>
      </c>
      <c r="O29" s="545">
        <v>11</v>
      </c>
      <c r="P29" s="545">
        <v>8</v>
      </c>
      <c r="Q29" s="545">
        <v>33.5</v>
      </c>
      <c r="R29" s="511" t="s">
        <v>97</v>
      </c>
      <c r="S29" s="511" t="s">
        <v>97</v>
      </c>
      <c r="T29" s="511">
        <v>1</v>
      </c>
      <c r="U29" s="511">
        <v>10</v>
      </c>
      <c r="V29" s="991">
        <v>5.19567251427413E-2</v>
      </c>
      <c r="W29" s="1033"/>
      <c r="X29" s="1061">
        <v>1.63</v>
      </c>
      <c r="Y29" s="514">
        <v>3.4152369999999999</v>
      </c>
      <c r="Z29" s="514">
        <v>1.6403656500000001</v>
      </c>
      <c r="AA29" s="1968">
        <v>4.5407105000000003</v>
      </c>
      <c r="AB29" s="514">
        <v>5.8821555000000005</v>
      </c>
      <c r="AC29" s="514">
        <v>4.9711755000000002</v>
      </c>
      <c r="AD29" s="514">
        <v>4.6703039999999998</v>
      </c>
      <c r="AE29" s="515">
        <v>60120</v>
      </c>
      <c r="AF29" s="516">
        <v>19.292899999999996</v>
      </c>
      <c r="AG29" s="516">
        <v>24.178900000000006</v>
      </c>
      <c r="AH29" s="517">
        <f t="shared" si="6"/>
        <v>1.2118515000000007</v>
      </c>
      <c r="AI29" s="518">
        <f t="shared" si="7"/>
        <v>19.292899999999996</v>
      </c>
      <c r="AJ29" s="518">
        <f t="shared" si="8"/>
        <v>24.178900000000006</v>
      </c>
      <c r="AK29" s="530">
        <f t="shared" si="12"/>
        <v>1737804.3083343599</v>
      </c>
      <c r="AL29" s="623">
        <f t="shared" si="13"/>
        <v>232.37147658869438</v>
      </c>
      <c r="AM29" s="532">
        <f t="shared" si="14"/>
        <v>54.644314000000008</v>
      </c>
      <c r="AN29" s="533">
        <v>1.35</v>
      </c>
      <c r="AO29" s="533">
        <v>0</v>
      </c>
      <c r="AP29" s="611">
        <f t="shared" si="22"/>
        <v>0.13371556018952235</v>
      </c>
      <c r="AQ29" s="534">
        <f t="shared" si="15"/>
        <v>0.30215438008227241</v>
      </c>
      <c r="AR29" s="534"/>
      <c r="AS29" s="534">
        <f t="shared" si="16"/>
        <v>2.4667392237221515</v>
      </c>
      <c r="AT29" s="534">
        <f t="shared" si="17"/>
        <v>8.895256485759552E-2</v>
      </c>
      <c r="AU29" s="624">
        <v>25.126999999999999</v>
      </c>
      <c r="AV29" s="624">
        <v>9.9000000000000005E-2</v>
      </c>
      <c r="AW29" s="624">
        <v>2.4209999999999998</v>
      </c>
      <c r="AX29" s="624">
        <v>3.0548000000000002</v>
      </c>
      <c r="AY29" s="624">
        <v>7.8652E-2</v>
      </c>
      <c r="AZ29" s="624">
        <v>0.31983</v>
      </c>
      <c r="BA29" s="624">
        <v>59.662999999999997</v>
      </c>
      <c r="BB29" s="521">
        <f t="shared" si="9"/>
        <v>1737804.3083343599</v>
      </c>
      <c r="BC29" s="522">
        <f t="shared" si="10"/>
        <v>1711190.6217288026</v>
      </c>
      <c r="BD29" s="522">
        <f t="shared" si="11"/>
        <v>1572544.8856819381</v>
      </c>
      <c r="BE29" s="285">
        <f t="shared" si="18"/>
        <v>2.2000000000000002</v>
      </c>
      <c r="BF29" s="286">
        <f t="shared" si="19"/>
        <v>2.2599999999999998</v>
      </c>
      <c r="BG29" s="1097">
        <f t="shared" si="20"/>
        <v>0.26005396995708169</v>
      </c>
      <c r="BH29" s="1102">
        <v>516.30303768525073</v>
      </c>
      <c r="BI29" s="1775">
        <v>1.6299999999999093</v>
      </c>
      <c r="BJ29" s="1106">
        <v>25</v>
      </c>
      <c r="BK29" s="545"/>
      <c r="BL29" s="744">
        <f t="shared" si="21"/>
        <v>0.20114471411044066</v>
      </c>
      <c r="BM29" s="1972">
        <f t="shared" si="23"/>
        <v>0.48850578171632197</v>
      </c>
      <c r="BN29" s="1972">
        <f t="shared" si="23"/>
        <v>0.99415560402459691</v>
      </c>
      <c r="BO29" s="1071">
        <f t="shared" si="24"/>
        <v>-2.0375790933980342E-2</v>
      </c>
      <c r="BP29" s="1071">
        <f t="shared" si="25"/>
        <v>1.7829011122614162</v>
      </c>
      <c r="BQ29" s="1071">
        <f t="shared" si="26"/>
        <v>2.0350948570797236</v>
      </c>
      <c r="BR29" s="1071">
        <f t="shared" si="27"/>
        <v>1.2532537876628196</v>
      </c>
      <c r="BS29" s="1071"/>
      <c r="BT29" s="536"/>
    </row>
    <row r="30" spans="1:72" ht="12.75" customHeight="1" thickBot="1" x14ac:dyDescent="0.3">
      <c r="A30" s="756">
        <v>3</v>
      </c>
      <c r="B30" s="541" t="s">
        <v>104</v>
      </c>
      <c r="C30" s="541" t="s">
        <v>357</v>
      </c>
      <c r="D30" s="541">
        <v>5</v>
      </c>
      <c r="E30" s="1962">
        <v>26</v>
      </c>
      <c r="F30" s="541" t="s">
        <v>358</v>
      </c>
      <c r="G30" s="628">
        <v>268</v>
      </c>
      <c r="H30" s="578">
        <v>39350</v>
      </c>
      <c r="I30" s="512"/>
      <c r="J30" s="761" t="s">
        <v>97</v>
      </c>
      <c r="K30" s="761" t="s">
        <v>97</v>
      </c>
      <c r="L30" s="545">
        <v>8</v>
      </c>
      <c r="M30" s="512">
        <v>1.4450000000000001</v>
      </c>
      <c r="N30" s="545">
        <v>60</v>
      </c>
      <c r="O30" s="545">
        <v>11</v>
      </c>
      <c r="P30" s="545">
        <v>8</v>
      </c>
      <c r="Q30" s="545">
        <v>35.166666666666664</v>
      </c>
      <c r="R30" s="511" t="s">
        <v>97</v>
      </c>
      <c r="S30" s="511" t="s">
        <v>97</v>
      </c>
      <c r="T30" s="511">
        <v>1</v>
      </c>
      <c r="U30" s="511">
        <v>10</v>
      </c>
      <c r="V30" s="991">
        <v>5.19567251427413E-2</v>
      </c>
      <c r="W30" s="1033"/>
      <c r="X30" s="1066">
        <f>X31</f>
        <v>3.4</v>
      </c>
      <c r="Y30" s="514">
        <v>3.4348439999999996</v>
      </c>
      <c r="Z30" s="514">
        <v>0.81913770000000008</v>
      </c>
      <c r="AA30" s="514">
        <v>-5.0353999999999991E-4</v>
      </c>
      <c r="AB30" s="514">
        <v>6.0437455</v>
      </c>
      <c r="AC30" s="514">
        <v>4.9309689999999993</v>
      </c>
      <c r="AD30" s="514">
        <v>4.700469</v>
      </c>
      <c r="AE30" s="515">
        <v>49480</v>
      </c>
      <c r="AF30" s="516">
        <v>4.7793000000000001</v>
      </c>
      <c r="AG30" s="516">
        <v>5.9073499999999992</v>
      </c>
      <c r="AH30" s="517">
        <f t="shared" si="6"/>
        <v>1.3432765</v>
      </c>
      <c r="AI30" s="518">
        <f t="shared" si="7"/>
        <v>4.7793000000000001</v>
      </c>
      <c r="AJ30" s="518">
        <f t="shared" si="8"/>
        <v>5.9073499999999992</v>
      </c>
      <c r="AK30" s="530">
        <f t="shared" si="12"/>
        <v>1409983.1850205562</v>
      </c>
      <c r="AL30" s="623">
        <f t="shared" si="13"/>
        <v>263.43796766269088</v>
      </c>
      <c r="AM30" s="532">
        <f t="shared" si="14"/>
        <v>13.350610999999997</v>
      </c>
      <c r="AN30" s="533">
        <v>1.35</v>
      </c>
      <c r="AO30" s="533">
        <v>0</v>
      </c>
      <c r="AP30" s="611">
        <f t="shared" si="22"/>
        <v>0.18683766619447323</v>
      </c>
      <c r="AQ30" s="534">
        <f t="shared" si="15"/>
        <v>0.20260508750416512</v>
      </c>
      <c r="AR30" s="534"/>
      <c r="AS30" s="534">
        <f t="shared" si="16"/>
        <v>1.329280197104588</v>
      </c>
      <c r="AT30" s="534">
        <f t="shared" si="17"/>
        <v>0.17942025827856098</v>
      </c>
      <c r="AU30" s="624">
        <v>5.7069999999999999</v>
      </c>
      <c r="AV30" s="624">
        <v>0.19800000000000001</v>
      </c>
      <c r="AW30" s="624">
        <v>1.2969999999999999</v>
      </c>
      <c r="AX30" s="624">
        <v>1.84</v>
      </c>
      <c r="AY30" s="624">
        <v>0.17</v>
      </c>
      <c r="AZ30" s="624">
        <v>0.21914</v>
      </c>
      <c r="BA30" s="624">
        <v>15.571999999999999</v>
      </c>
      <c r="BB30" s="521">
        <f t="shared" si="9"/>
        <v>1409983.1850205562</v>
      </c>
      <c r="BC30" s="522">
        <f t="shared" si="10"/>
        <v>1388079.5720258295</v>
      </c>
      <c r="BD30" s="522">
        <f t="shared" si="11"/>
        <v>1284104.0734708607</v>
      </c>
      <c r="BE30" s="285">
        <f t="shared" si="18"/>
        <v>2.2000000000000002</v>
      </c>
      <c r="BF30" s="286">
        <f t="shared" si="19"/>
        <v>2.2599999999999998</v>
      </c>
      <c r="BG30" s="1097">
        <f t="shared" si="20"/>
        <v>0.28825675965665237</v>
      </c>
      <c r="BH30" s="1102">
        <v>517.61263896959224</v>
      </c>
      <c r="BI30" s="1780">
        <v>3.3999999999999586</v>
      </c>
      <c r="BJ30" s="1106">
        <v>26</v>
      </c>
      <c r="BK30" s="545"/>
      <c r="BL30" s="744">
        <f t="shared" si="21"/>
        <v>2.3559901764706168E-2</v>
      </c>
      <c r="BM30" s="1972">
        <f t="shared" si="23"/>
        <v>0.99999989019229296</v>
      </c>
      <c r="BN30" s="1972">
        <f t="shared" si="23"/>
        <v>1</v>
      </c>
      <c r="BO30" s="1071">
        <f t="shared" si="24"/>
        <v>3.6641695699008978</v>
      </c>
      <c r="BP30" s="1071">
        <f t="shared" si="25"/>
        <v>9.3843329903369046</v>
      </c>
      <c r="BQ30" s="1071">
        <f t="shared" si="26"/>
        <v>1.0000001098077191</v>
      </c>
      <c r="BR30" s="1071">
        <f t="shared" si="27"/>
        <v>1.2360282886615193</v>
      </c>
      <c r="BS30" s="1071"/>
      <c r="BT30" s="536"/>
    </row>
    <row r="31" spans="1:72" ht="12.75" customHeight="1" thickBot="1" x14ac:dyDescent="0.3">
      <c r="A31" s="756">
        <v>3</v>
      </c>
      <c r="B31" s="541" t="s">
        <v>104</v>
      </c>
      <c r="C31" s="541" t="s">
        <v>359</v>
      </c>
      <c r="D31" s="541">
        <v>5</v>
      </c>
      <c r="E31" s="1961" t="s">
        <v>512</v>
      </c>
      <c r="F31" s="541" t="s">
        <v>353</v>
      </c>
      <c r="G31" s="628">
        <v>268</v>
      </c>
      <c r="H31" s="578">
        <v>39350</v>
      </c>
      <c r="I31" s="512"/>
      <c r="J31" s="761" t="s">
        <v>97</v>
      </c>
      <c r="K31" s="761" t="s">
        <v>97</v>
      </c>
      <c r="L31" s="545">
        <v>8</v>
      </c>
      <c r="M31" s="512">
        <v>1.4450000000000001</v>
      </c>
      <c r="N31" s="545" t="s">
        <v>325</v>
      </c>
      <c r="O31" s="545">
        <v>720</v>
      </c>
      <c r="P31" s="545">
        <v>8</v>
      </c>
      <c r="Q31" s="545">
        <v>801</v>
      </c>
      <c r="R31" s="511" t="s">
        <v>97</v>
      </c>
      <c r="S31" s="511" t="s">
        <v>97</v>
      </c>
      <c r="T31" s="511">
        <v>1</v>
      </c>
      <c r="U31" s="511">
        <v>10</v>
      </c>
      <c r="V31" s="991">
        <v>5.19567251427413E-2</v>
      </c>
      <c r="W31" s="1033"/>
      <c r="X31" s="1061">
        <v>3.4</v>
      </c>
      <c r="Y31" s="514">
        <v>3.4342635000000001</v>
      </c>
      <c r="Z31" s="514">
        <v>0.93556209999999995</v>
      </c>
      <c r="AA31" s="514">
        <v>-5.9509264999999987E-4</v>
      </c>
      <c r="AB31" s="514">
        <v>5.6081389999999995</v>
      </c>
      <c r="AC31" s="514">
        <v>4.9389489999999983</v>
      </c>
      <c r="AD31" s="514">
        <v>4.7239370000000003</v>
      </c>
      <c r="AE31" s="515">
        <v>23505</v>
      </c>
      <c r="AF31" s="516">
        <v>5.0347500000000007</v>
      </c>
      <c r="AG31" s="516">
        <v>6.2168499999999991</v>
      </c>
      <c r="AH31" s="517">
        <f t="shared" si="6"/>
        <v>0.88420199999999927</v>
      </c>
      <c r="AI31" s="518">
        <f t="shared" si="7"/>
        <v>5.0347500000000007</v>
      </c>
      <c r="AJ31" s="518">
        <f t="shared" si="8"/>
        <v>6.2168499999999991</v>
      </c>
      <c r="AK31" s="530">
        <f t="shared" si="12"/>
        <v>646297.04735521181</v>
      </c>
      <c r="AL31" s="623">
        <f t="shared" si="13"/>
        <v>161.08926223441955</v>
      </c>
      <c r="AM31" s="532">
        <f t="shared" si="14"/>
        <v>14.050080999999997</v>
      </c>
      <c r="AN31" s="533">
        <v>1.35</v>
      </c>
      <c r="AO31" s="533">
        <v>0</v>
      </c>
      <c r="AP31" s="611">
        <f t="shared" si="22"/>
        <v>0.24924957168477233</v>
      </c>
      <c r="AQ31" s="534">
        <f t="shared" si="15"/>
        <v>0.2672082375696318</v>
      </c>
      <c r="AR31" s="534"/>
      <c r="AS31" s="534">
        <f t="shared" si="16"/>
        <v>1.3018261923011838</v>
      </c>
      <c r="AT31" s="534">
        <f t="shared" si="17"/>
        <v>0.2407280565775852</v>
      </c>
      <c r="AU31" s="624">
        <v>6.9210000000000003</v>
      </c>
      <c r="AV31" s="624">
        <v>0.27100000000000002</v>
      </c>
      <c r="AW31" s="624">
        <v>1.125</v>
      </c>
      <c r="AX31" s="624">
        <v>1.82</v>
      </c>
      <c r="AY31" s="624">
        <v>0.22800000000000001</v>
      </c>
      <c r="AZ31" s="624">
        <v>0.2767</v>
      </c>
      <c r="BA31" s="624">
        <v>14.369</v>
      </c>
      <c r="BB31" s="521">
        <f t="shared" si="9"/>
        <v>646297.04735521181</v>
      </c>
      <c r="BC31" s="522">
        <f t="shared" si="10"/>
        <v>635891.9458305341</v>
      </c>
      <c r="BD31" s="522">
        <f t="shared" si="11"/>
        <v>598250.36007571616</v>
      </c>
      <c r="BE31" s="285">
        <f t="shared" si="18"/>
        <v>2.2000000000000002</v>
      </c>
      <c r="BF31" s="286">
        <f t="shared" si="19"/>
        <v>2.2599999999999998</v>
      </c>
      <c r="BG31" s="1097">
        <f t="shared" si="20"/>
        <v>0.18974291845493546</v>
      </c>
      <c r="BH31" s="1102">
        <v>517.61263896959224</v>
      </c>
      <c r="BI31" s="1780">
        <f>BI30</f>
        <v>3.3999999999999586</v>
      </c>
      <c r="BJ31" s="1106">
        <v>26</v>
      </c>
      <c r="BK31" s="545"/>
      <c r="BL31" s="744">
        <f t="shared" si="21"/>
        <v>2.4794260588235591E-2</v>
      </c>
      <c r="BM31" s="1972">
        <f t="shared" si="23"/>
        <v>0.99999796436005317</v>
      </c>
      <c r="BN31" s="1972">
        <f t="shared" si="23"/>
        <v>1</v>
      </c>
      <c r="BO31" s="1071">
        <f t="shared" si="24"/>
        <v>3.2581429698227402</v>
      </c>
      <c r="BP31" s="1071">
        <f t="shared" si="25"/>
        <v>9.4308905136542869</v>
      </c>
      <c r="BQ31" s="1071">
        <f t="shared" si="26"/>
        <v>1.0000020356440906</v>
      </c>
      <c r="BR31" s="1071">
        <f t="shared" si="27"/>
        <v>1.2347882218580859</v>
      </c>
      <c r="BS31" s="1071"/>
      <c r="BT31" s="536"/>
    </row>
    <row r="32" spans="1:72" ht="12.75" customHeight="1" thickBot="1" x14ac:dyDescent="0.3">
      <c r="A32" s="756">
        <v>3</v>
      </c>
      <c r="B32" s="526" t="s">
        <v>92</v>
      </c>
      <c r="C32" s="526" t="s">
        <v>360</v>
      </c>
      <c r="D32" s="526">
        <v>3</v>
      </c>
      <c r="E32" s="1962">
        <v>27</v>
      </c>
      <c r="F32" s="526" t="s">
        <v>361</v>
      </c>
      <c r="G32" s="629">
        <v>269</v>
      </c>
      <c r="H32" s="585">
        <v>39351</v>
      </c>
      <c r="I32" s="512"/>
      <c r="J32" s="761" t="s">
        <v>97</v>
      </c>
      <c r="K32" s="761" t="s">
        <v>97</v>
      </c>
      <c r="L32" s="511">
        <v>8</v>
      </c>
      <c r="M32" s="630">
        <v>1.32</v>
      </c>
      <c r="N32" s="545">
        <v>40</v>
      </c>
      <c r="O32" s="545">
        <v>11</v>
      </c>
      <c r="P32" s="545">
        <v>8</v>
      </c>
      <c r="Q32" s="545">
        <v>38.5</v>
      </c>
      <c r="R32" s="511" t="s">
        <v>98</v>
      </c>
      <c r="S32" s="511" t="s">
        <v>98</v>
      </c>
      <c r="T32" s="511">
        <v>1</v>
      </c>
      <c r="U32" s="511">
        <v>10</v>
      </c>
      <c r="V32" s="991">
        <v>3.1812241356819398E-2</v>
      </c>
      <c r="W32" s="1034">
        <v>0.46138037604437165</v>
      </c>
      <c r="X32" s="1061">
        <v>0.56999999999999995</v>
      </c>
      <c r="Y32" s="514">
        <v>3.1291964999999999</v>
      </c>
      <c r="Z32" s="514">
        <v>6.2365714999999993</v>
      </c>
      <c r="AA32" s="1968">
        <v>4.2092904999999998</v>
      </c>
      <c r="AB32" s="514">
        <v>6.8151250000000001</v>
      </c>
      <c r="AC32" s="514">
        <v>4.9961700000000002</v>
      </c>
      <c r="AD32" s="514">
        <v>4.7281809999999993</v>
      </c>
      <c r="AE32" s="515">
        <v>54962</v>
      </c>
      <c r="AF32" s="516">
        <v>45.909105263157905</v>
      </c>
      <c r="AG32" s="516">
        <v>83.506684210526331</v>
      </c>
      <c r="AH32" s="517">
        <f t="shared" si="6"/>
        <v>2.0869440000000008</v>
      </c>
      <c r="AI32" s="518">
        <f t="shared" si="7"/>
        <v>99.503809972929488</v>
      </c>
      <c r="AJ32" s="518">
        <f t="shared" si="8"/>
        <v>180.99314263529789</v>
      </c>
      <c r="AK32" s="530">
        <f t="shared" si="12"/>
        <v>2576905.5744457017</v>
      </c>
      <c r="AL32" s="623">
        <f t="shared" si="13"/>
        <v>478.38886752070903</v>
      </c>
      <c r="AM32" s="532">
        <f t="shared" si="14"/>
        <v>99.546228449413846</v>
      </c>
      <c r="AN32" s="533">
        <v>1.44</v>
      </c>
      <c r="AO32" s="533">
        <v>0</v>
      </c>
      <c r="AP32" s="611">
        <f t="shared" si="22"/>
        <v>0.18564470202739639</v>
      </c>
      <c r="AQ32" s="534">
        <f t="shared" si="15"/>
        <v>0.43576983373814704</v>
      </c>
      <c r="AR32" s="534"/>
      <c r="AS32" s="534">
        <f t="shared" si="16"/>
        <v>2.5186708524997536</v>
      </c>
      <c r="AT32" s="534">
        <f t="shared" si="17"/>
        <v>0.1211700419371388</v>
      </c>
      <c r="AU32" s="624">
        <v>217.19</v>
      </c>
      <c r="AV32" s="624">
        <v>0.11600000000000001</v>
      </c>
      <c r="AW32" s="624">
        <v>2.9750000000000001</v>
      </c>
      <c r="AX32" s="624">
        <v>2.4016999999999999</v>
      </c>
      <c r="AY32" s="624">
        <v>0.13253466028642899</v>
      </c>
      <c r="AZ32" s="624">
        <v>0.68989</v>
      </c>
      <c r="BA32" s="624">
        <v>352.17</v>
      </c>
      <c r="BB32" s="521">
        <f t="shared" si="9"/>
        <v>2576905.5744457017</v>
      </c>
      <c r="BC32" s="522">
        <f t="shared" si="10"/>
        <v>2537168.4812361719</v>
      </c>
      <c r="BD32" s="522">
        <f t="shared" si="11"/>
        <v>2339066.9776887307</v>
      </c>
      <c r="BE32" s="285">
        <f t="shared" si="18"/>
        <v>0.9</v>
      </c>
      <c r="BF32" s="286">
        <f t="shared" si="19"/>
        <v>0.55000000000000004</v>
      </c>
      <c r="BG32" s="1097">
        <f t="shared" si="20"/>
        <v>0.44784206008583705</v>
      </c>
      <c r="BH32" s="1102">
        <v>340.75520692087099</v>
      </c>
      <c r="BI32" s="1780">
        <v>0.57000000000007045</v>
      </c>
      <c r="BJ32" s="1106">
        <v>27</v>
      </c>
      <c r="BK32" s="545"/>
      <c r="BL32" s="744">
        <f t="shared" si="21"/>
        <v>1.0478550363094901</v>
      </c>
      <c r="BM32" s="1972">
        <f t="shared" si="23"/>
        <v>0.31335125713225903</v>
      </c>
      <c r="BN32" s="1972">
        <f t="shared" si="23"/>
        <v>0.97758929959074692</v>
      </c>
      <c r="BO32" s="1071">
        <f t="shared" si="24"/>
        <v>-0.34391786184840112</v>
      </c>
      <c r="BP32" s="1071">
        <f t="shared" si="25"/>
        <v>1.4186872303056843</v>
      </c>
      <c r="BQ32" s="1071">
        <f t="shared" si="26"/>
        <v>3.1197873866455459</v>
      </c>
      <c r="BR32" s="1071">
        <f t="shared" si="27"/>
        <v>1.8189569091328059</v>
      </c>
      <c r="BS32" s="1071"/>
      <c r="BT32" s="536"/>
    </row>
    <row r="33" spans="1:72" ht="13.5" customHeight="1" thickBot="1" x14ac:dyDescent="0.3">
      <c r="A33" s="755">
        <v>3</v>
      </c>
      <c r="B33" s="631" t="s">
        <v>104</v>
      </c>
      <c r="C33" s="631" t="s">
        <v>362</v>
      </c>
      <c r="D33" s="631">
        <v>6</v>
      </c>
      <c r="E33" s="1959">
        <v>28</v>
      </c>
      <c r="F33" s="631" t="s">
        <v>361</v>
      </c>
      <c r="G33" s="632">
        <v>269</v>
      </c>
      <c r="H33" s="633">
        <v>39351</v>
      </c>
      <c r="I33" s="556"/>
      <c r="J33" s="757" t="s">
        <v>97</v>
      </c>
      <c r="K33" s="757" t="s">
        <v>97</v>
      </c>
      <c r="L33" s="634">
        <v>8</v>
      </c>
      <c r="M33" s="631">
        <v>1.44</v>
      </c>
      <c r="N33" s="634">
        <v>60</v>
      </c>
      <c r="O33" s="634">
        <v>11</v>
      </c>
      <c r="P33" s="634">
        <v>8</v>
      </c>
      <c r="Q33" s="634">
        <v>41.333333333333336</v>
      </c>
      <c r="R33" s="558" t="s">
        <v>97</v>
      </c>
      <c r="S33" s="558" t="s">
        <v>97</v>
      </c>
      <c r="T33" s="558">
        <v>1</v>
      </c>
      <c r="U33" s="558">
        <v>10</v>
      </c>
      <c r="V33" s="992">
        <v>5.19567251427413E-2</v>
      </c>
      <c r="W33" s="1035"/>
      <c r="X33" s="1067">
        <v>2.1</v>
      </c>
      <c r="Y33" s="560">
        <v>3.432862000000001</v>
      </c>
      <c r="Z33" s="560">
        <v>0.86352554999999975</v>
      </c>
      <c r="AA33" s="1969">
        <v>4.6410369999999999</v>
      </c>
      <c r="AB33" s="560">
        <v>5.7739715</v>
      </c>
      <c r="AC33" s="560">
        <v>4.9983979999999999</v>
      </c>
      <c r="AD33" s="560">
        <v>4.7225805000000012</v>
      </c>
      <c r="AE33" s="561">
        <v>45575</v>
      </c>
      <c r="AF33" s="562">
        <v>4.594949999999999</v>
      </c>
      <c r="AG33" s="562">
        <v>5.7398999999999996</v>
      </c>
      <c r="AH33" s="563">
        <f t="shared" si="6"/>
        <v>1.0513909999999989</v>
      </c>
      <c r="AI33" s="564">
        <f t="shared" si="7"/>
        <v>4.594949999999999</v>
      </c>
      <c r="AJ33" s="564">
        <f t="shared" si="8"/>
        <v>5.7398999999999996</v>
      </c>
      <c r="AK33" s="635">
        <f t="shared" si="12"/>
        <v>1291855.5021625953</v>
      </c>
      <c r="AL33" s="636">
        <f t="shared" si="13"/>
        <v>196.45114432072162</v>
      </c>
      <c r="AM33" s="637">
        <f t="shared" si="14"/>
        <v>12.972173999999997</v>
      </c>
      <c r="AN33" s="638">
        <v>1.35</v>
      </c>
      <c r="AO33" s="638">
        <v>0</v>
      </c>
      <c r="AP33" s="611">
        <f t="shared" si="22"/>
        <v>0.15206897674845057</v>
      </c>
      <c r="AQ33" s="639">
        <f t="shared" si="15"/>
        <v>0.2066073251604415</v>
      </c>
      <c r="AR33" s="639"/>
      <c r="AS33" s="639">
        <f t="shared" si="16"/>
        <v>1.7395241455507557</v>
      </c>
      <c r="AT33" s="639">
        <f t="shared" si="17"/>
        <v>0.13046321538133326</v>
      </c>
      <c r="AU33" s="640">
        <v>6.17</v>
      </c>
      <c r="AV33" s="640">
        <v>0.14799999999999999</v>
      </c>
      <c r="AW33" s="640">
        <v>1.631</v>
      </c>
      <c r="AX33" s="640">
        <v>2.3622000000000001</v>
      </c>
      <c r="AY33" s="640">
        <v>0.11525000000000001</v>
      </c>
      <c r="AZ33" s="640">
        <v>0.21190999999999999</v>
      </c>
      <c r="BA33" s="640">
        <v>12.901999999999999</v>
      </c>
      <c r="BB33" s="567">
        <f t="shared" si="9"/>
        <v>1291855.5021625953</v>
      </c>
      <c r="BC33" s="568">
        <f t="shared" si="10"/>
        <v>1271680.539304174</v>
      </c>
      <c r="BD33" s="568">
        <f t="shared" si="11"/>
        <v>1179336.2256119878</v>
      </c>
      <c r="BE33" s="641">
        <f t="shared" si="18"/>
        <v>2.2000000000000002</v>
      </c>
      <c r="BF33" s="642">
        <f t="shared" si="19"/>
        <v>2.2599999999999998</v>
      </c>
      <c r="BG33" s="1099">
        <f t="shared" si="20"/>
        <v>0.22562038626609418</v>
      </c>
      <c r="BH33" s="1103">
        <v>511.74122532819257</v>
      </c>
      <c r="BI33" s="1780">
        <v>2.0999999999999908</v>
      </c>
      <c r="BJ33" s="1106">
        <v>28</v>
      </c>
      <c r="BK33" s="634"/>
      <c r="BL33" s="744">
        <f t="shared" si="21"/>
        <v>3.7063354285714445E-2</v>
      </c>
      <c r="BM33" s="1972">
        <f t="shared" si="23"/>
        <v>0.97820609687076043</v>
      </c>
      <c r="BN33" s="1972">
        <f t="shared" si="23"/>
        <v>0.99999999967384046</v>
      </c>
      <c r="BO33" s="1071">
        <f t="shared" si="24"/>
        <v>1.4269649434577352</v>
      </c>
      <c r="BP33" s="1071">
        <f t="shared" si="25"/>
        <v>4.3679682470871875</v>
      </c>
      <c r="BQ33" s="1071">
        <f t="shared" si="26"/>
        <v>1.0222794591781812</v>
      </c>
      <c r="BR33" s="1071">
        <f t="shared" si="27"/>
        <v>1.2491757255247611</v>
      </c>
      <c r="BS33" s="1071"/>
      <c r="BT33" s="536"/>
    </row>
    <row r="34" spans="1:72" ht="12.75" customHeight="1" thickBot="1" x14ac:dyDescent="0.3">
      <c r="A34" s="753">
        <v>4</v>
      </c>
      <c r="B34" s="643" t="s">
        <v>108</v>
      </c>
      <c r="C34" s="643" t="s">
        <v>363</v>
      </c>
      <c r="D34" s="643">
        <v>4</v>
      </c>
      <c r="E34" s="1963">
        <v>29</v>
      </c>
      <c r="F34" s="643" t="s">
        <v>117</v>
      </c>
      <c r="G34" s="644">
        <v>271</v>
      </c>
      <c r="H34" s="645">
        <v>39353</v>
      </c>
      <c r="I34" s="491"/>
      <c r="J34" s="760" t="s">
        <v>97</v>
      </c>
      <c r="K34" s="760" t="s">
        <v>97</v>
      </c>
      <c r="L34" s="646">
        <v>8</v>
      </c>
      <c r="M34" s="491">
        <v>1.38</v>
      </c>
      <c r="N34" s="646">
        <v>60</v>
      </c>
      <c r="O34" s="646">
        <v>11</v>
      </c>
      <c r="P34" s="646">
        <v>8</v>
      </c>
      <c r="Q34" s="646">
        <v>38.166666666666664</v>
      </c>
      <c r="R34" s="490" t="s">
        <v>97</v>
      </c>
      <c r="S34" s="490" t="s">
        <v>97</v>
      </c>
      <c r="T34" s="490">
        <v>1</v>
      </c>
      <c r="U34" s="490">
        <v>10</v>
      </c>
      <c r="V34" s="990">
        <v>3.852706928546E-2</v>
      </c>
      <c r="W34" s="1032"/>
      <c r="X34" s="1064">
        <f>X35</f>
        <v>1.1599999999999999</v>
      </c>
      <c r="Y34" s="493">
        <v>3.414307</v>
      </c>
      <c r="Z34" s="493">
        <v>3.6637120000000003</v>
      </c>
      <c r="AA34" s="493">
        <v>-6.4086874999999988E-4</v>
      </c>
      <c r="AB34" s="493">
        <v>5.9674839999999998</v>
      </c>
      <c r="AC34" s="493">
        <v>4.9554546666666663</v>
      </c>
      <c r="AD34" s="493">
        <v>4.7121579999999996</v>
      </c>
      <c r="AE34" s="494">
        <v>65575</v>
      </c>
      <c r="AF34" s="495">
        <v>20.278299999999998</v>
      </c>
      <c r="AG34" s="495">
        <v>25.268750000000001</v>
      </c>
      <c r="AH34" s="496">
        <f t="shared" si="6"/>
        <v>1.2553260000000002</v>
      </c>
      <c r="AI34" s="497">
        <f t="shared" si="7"/>
        <v>20.278299999999998</v>
      </c>
      <c r="AJ34" s="497">
        <f t="shared" si="8"/>
        <v>25.268750000000001</v>
      </c>
      <c r="AK34" s="607">
        <f t="shared" si="12"/>
        <v>2574776.2051404528</v>
      </c>
      <c r="AL34" s="608">
        <f t="shared" si="13"/>
        <v>242.4741726367576</v>
      </c>
      <c r="AM34" s="609">
        <f t="shared" si="14"/>
        <v>11.3709375</v>
      </c>
      <c r="AN34" s="647">
        <v>1.67</v>
      </c>
      <c r="AO34" s="647">
        <v>0.01</v>
      </c>
      <c r="AP34" s="611">
        <f t="shared" si="22"/>
        <v>9.4172911864210257E-2</v>
      </c>
      <c r="AQ34" s="611">
        <f t="shared" si="15"/>
        <v>0.18182992084451238</v>
      </c>
      <c r="AR34" s="611"/>
      <c r="AS34" s="611">
        <f t="shared" si="16"/>
        <v>2.2504596741074545</v>
      </c>
      <c r="AT34" s="611">
        <f t="shared" si="17"/>
        <v>6.7772939709597191E-2</v>
      </c>
      <c r="AU34" s="648">
        <v>23.773</v>
      </c>
      <c r="AV34" s="648">
        <v>8.2000000000000003E-2</v>
      </c>
      <c r="AW34" s="648">
        <v>2.0209999999999999</v>
      </c>
      <c r="AX34" s="648">
        <v>2.0762</v>
      </c>
      <c r="AY34" s="648">
        <v>8.0407999999999993E-2</v>
      </c>
      <c r="AZ34" s="648">
        <v>0.17230999999999999</v>
      </c>
      <c r="BA34" s="648">
        <v>8.7702000000000009</v>
      </c>
      <c r="BB34" s="500">
        <f t="shared" si="9"/>
        <v>2574776.2051404528</v>
      </c>
      <c r="BC34" s="501">
        <f t="shared" si="10"/>
        <v>2535629.0541120409</v>
      </c>
      <c r="BD34" s="501">
        <f t="shared" si="11"/>
        <v>2322404.7347605485</v>
      </c>
      <c r="BE34" s="613">
        <f t="shared" si="18"/>
        <v>1.42</v>
      </c>
      <c r="BF34" s="277">
        <f t="shared" si="19"/>
        <v>0.45</v>
      </c>
      <c r="BG34" s="1098">
        <f t="shared" si="20"/>
        <v>0.26938326180257516</v>
      </c>
      <c r="BH34" s="1101">
        <v>418.31918332608569</v>
      </c>
      <c r="BI34" s="1780">
        <v>1.1600000000000499</v>
      </c>
      <c r="BJ34" s="1106">
        <v>29</v>
      </c>
      <c r="BK34" s="1100"/>
      <c r="BL34" s="744">
        <f t="shared" si="21"/>
        <v>5.8815193965514712E-2</v>
      </c>
      <c r="BM34" s="1972">
        <f t="shared" si="23"/>
        <v>0.81189533499591737</v>
      </c>
      <c r="BN34" s="1972">
        <f t="shared" si="23"/>
        <v>0.99990180832973863</v>
      </c>
      <c r="BO34" s="1071">
        <f t="shared" si="24"/>
        <v>0.62572041364347752</v>
      </c>
      <c r="BP34" s="1071">
        <f t="shared" si="25"/>
        <v>2.632999778095666</v>
      </c>
      <c r="BQ34" s="1071">
        <f t="shared" si="26"/>
        <v>1.2315649138872891</v>
      </c>
      <c r="BR34" s="1071">
        <f t="shared" si="27"/>
        <v>1.2460980456941659</v>
      </c>
      <c r="BS34" s="1071"/>
      <c r="BT34" s="536"/>
    </row>
    <row r="35" spans="1:72" ht="12.75" customHeight="1" thickBot="1" x14ac:dyDescent="0.3">
      <c r="A35" s="756">
        <v>4</v>
      </c>
      <c r="B35" s="649" t="s">
        <v>108</v>
      </c>
      <c r="C35" s="649" t="s">
        <v>364</v>
      </c>
      <c r="D35" s="649">
        <v>4</v>
      </c>
      <c r="E35" s="1964" t="s">
        <v>513</v>
      </c>
      <c r="F35" s="649" t="s">
        <v>353</v>
      </c>
      <c r="G35" s="650">
        <v>271</v>
      </c>
      <c r="H35" s="651">
        <v>39353</v>
      </c>
      <c r="I35" s="616"/>
      <c r="J35" s="761" t="s">
        <v>97</v>
      </c>
      <c r="K35" s="761" t="s">
        <v>97</v>
      </c>
      <c r="L35" s="652">
        <v>8</v>
      </c>
      <c r="M35" s="616">
        <v>1.38</v>
      </c>
      <c r="N35" s="652">
        <v>60</v>
      </c>
      <c r="O35" s="652">
        <v>720</v>
      </c>
      <c r="P35" s="652">
        <v>8</v>
      </c>
      <c r="Q35" s="652">
        <v>802.66666666666663</v>
      </c>
      <c r="R35" s="617" t="s">
        <v>97</v>
      </c>
      <c r="S35" s="617" t="s">
        <v>97</v>
      </c>
      <c r="T35" s="617">
        <v>1</v>
      </c>
      <c r="U35" s="617">
        <v>10</v>
      </c>
      <c r="V35" s="993">
        <v>3.852706928546E-2</v>
      </c>
      <c r="W35" s="1033"/>
      <c r="X35" s="1065">
        <v>1.1599999999999999</v>
      </c>
      <c r="Y35" s="618">
        <v>3.4089354999999997</v>
      </c>
      <c r="Z35" s="618">
        <v>4.826384</v>
      </c>
      <c r="AA35" s="618">
        <v>-6.7138655000000002E-4</v>
      </c>
      <c r="AB35" s="618">
        <v>5.4728638095238091</v>
      </c>
      <c r="AC35" s="618">
        <v>4.8267365</v>
      </c>
      <c r="AD35" s="618">
        <v>4.6391295000000001</v>
      </c>
      <c r="AE35" s="619">
        <v>24438.0952380952</v>
      </c>
      <c r="AF35" s="620">
        <v>23.405499999999996</v>
      </c>
      <c r="AG35" s="620">
        <v>29.428500000000003</v>
      </c>
      <c r="AH35" s="529">
        <f t="shared" si="6"/>
        <v>0.833734309523809</v>
      </c>
      <c r="AI35" s="621">
        <f t="shared" si="7"/>
        <v>23.405499999999996</v>
      </c>
      <c r="AJ35" s="621">
        <f t="shared" si="8"/>
        <v>29.428500000000003</v>
      </c>
      <c r="AK35" s="622">
        <f t="shared" si="12"/>
        <v>907364.97810586996</v>
      </c>
      <c r="AL35" s="623">
        <f t="shared" si="13"/>
        <v>150.78802566833693</v>
      </c>
      <c r="AM35" s="532">
        <f t="shared" si="14"/>
        <v>13.242825000000002</v>
      </c>
      <c r="AN35" s="533">
        <v>1.67</v>
      </c>
      <c r="AO35" s="533">
        <v>0.01</v>
      </c>
      <c r="AP35" s="611">
        <f t="shared" si="22"/>
        <v>0.1661823293897764</v>
      </c>
      <c r="AQ35" s="534">
        <f t="shared" si="15"/>
        <v>0.27073199466111803</v>
      </c>
      <c r="AR35" s="534"/>
      <c r="AS35" s="534">
        <f t="shared" si="16"/>
        <v>2.010938112687044</v>
      </c>
      <c r="AT35" s="534">
        <f t="shared" si="17"/>
        <v>0.13019894699337761</v>
      </c>
      <c r="AU35" s="624">
        <v>30.51</v>
      </c>
      <c r="AV35" s="624">
        <v>0.159</v>
      </c>
      <c r="AW35" s="624">
        <v>1.7370000000000001</v>
      </c>
      <c r="AX35" s="624">
        <v>1.8221000000000001</v>
      </c>
      <c r="AY35" s="624">
        <v>0.15536</v>
      </c>
      <c r="AZ35" s="624">
        <v>0.25119000000000002</v>
      </c>
      <c r="BA35" s="624">
        <v>9.5757999999999992</v>
      </c>
      <c r="BB35" s="625">
        <f t="shared" si="9"/>
        <v>907364.97810586996</v>
      </c>
      <c r="BC35" s="626">
        <f t="shared" si="10"/>
        <v>892775.85412367515</v>
      </c>
      <c r="BD35" s="626">
        <f t="shared" si="11"/>
        <v>839406.24094740138</v>
      </c>
      <c r="BE35" s="285">
        <f t="shared" si="18"/>
        <v>1.42</v>
      </c>
      <c r="BF35" s="286">
        <f t="shared" si="19"/>
        <v>0.45</v>
      </c>
      <c r="BG35" s="1097">
        <f t="shared" si="20"/>
        <v>0.17891294195789892</v>
      </c>
      <c r="BH35" s="1101">
        <v>418.31918332608569</v>
      </c>
      <c r="BI35" s="1780">
        <f>BI34</f>
        <v>1.1600000000000499</v>
      </c>
      <c r="BJ35" s="1106">
        <v>29</v>
      </c>
      <c r="BK35" s="545"/>
      <c r="BL35" s="744">
        <f t="shared" si="21"/>
        <v>6.849737068965224E-2</v>
      </c>
      <c r="BM35" s="1972">
        <f t="shared" si="23"/>
        <v>0.7945877467304856</v>
      </c>
      <c r="BN35" s="1972">
        <f t="shared" si="23"/>
        <v>0.99998092741874123</v>
      </c>
      <c r="BO35" s="1071">
        <f t="shared" si="24"/>
        <v>0.58155540573464304</v>
      </c>
      <c r="BP35" s="1071">
        <f t="shared" si="25"/>
        <v>2.9121743865468126</v>
      </c>
      <c r="BQ35" s="1071">
        <f t="shared" si="26"/>
        <v>1.258490244196935</v>
      </c>
      <c r="BR35" s="1071">
        <f t="shared" si="27"/>
        <v>1.2573326782166587</v>
      </c>
      <c r="BS35" s="1071"/>
      <c r="BT35" s="536"/>
    </row>
    <row r="36" spans="1:72" ht="12.75" customHeight="1" thickBot="1" x14ac:dyDescent="0.3">
      <c r="A36" s="756">
        <v>4</v>
      </c>
      <c r="B36" s="649" t="s">
        <v>108</v>
      </c>
      <c r="C36" s="649" t="s">
        <v>191</v>
      </c>
      <c r="D36" s="649">
        <v>5</v>
      </c>
      <c r="E36" s="1965">
        <v>30</v>
      </c>
      <c r="F36" s="649" t="s">
        <v>365</v>
      </c>
      <c r="G36" s="653">
        <v>272</v>
      </c>
      <c r="H36" s="654">
        <v>39354</v>
      </c>
      <c r="I36" s="616"/>
      <c r="J36" s="761" t="s">
        <v>97</v>
      </c>
      <c r="K36" s="761" t="s">
        <v>97</v>
      </c>
      <c r="L36" s="652">
        <v>4</v>
      </c>
      <c r="M36" s="616">
        <v>1.38</v>
      </c>
      <c r="N36" s="652">
        <v>60</v>
      </c>
      <c r="O36" s="652">
        <v>11</v>
      </c>
      <c r="P36" s="652">
        <v>8</v>
      </c>
      <c r="Q36" s="955">
        <v>11</v>
      </c>
      <c r="R36" s="617" t="s">
        <v>97</v>
      </c>
      <c r="S36" s="617" t="s">
        <v>97</v>
      </c>
      <c r="T36" s="617">
        <v>1</v>
      </c>
      <c r="U36" s="617">
        <v>10</v>
      </c>
      <c r="V36" s="993">
        <v>3.852706928546E-2</v>
      </c>
      <c r="W36" s="1033"/>
      <c r="X36" s="1065">
        <v>1.0900000000000001</v>
      </c>
      <c r="Y36" s="618">
        <v>3.3880618181818183</v>
      </c>
      <c r="Z36" s="618">
        <v>4.2031577272727265</v>
      </c>
      <c r="AA36" s="1970">
        <v>4.559117727272727</v>
      </c>
      <c r="AB36" s="618">
        <v>5.8861463636363647</v>
      </c>
      <c r="AC36" s="618">
        <v>4.9302524999999999</v>
      </c>
      <c r="AD36" s="618">
        <v>4.6907199999999998</v>
      </c>
      <c r="AE36" s="619">
        <v>51736.363636363603</v>
      </c>
      <c r="AF36" s="620">
        <v>26.32386363636364</v>
      </c>
      <c r="AG36" s="620">
        <v>31.334590909090913</v>
      </c>
      <c r="AH36" s="529">
        <f t="shared" si="6"/>
        <v>1.1954263636363649</v>
      </c>
      <c r="AI36" s="621">
        <f t="shared" si="7"/>
        <v>26.32386363636364</v>
      </c>
      <c r="AJ36" s="621">
        <f t="shared" si="8"/>
        <v>31.334590909090913</v>
      </c>
      <c r="AK36" s="622">
        <f t="shared" si="12"/>
        <v>1994241.0380439789</v>
      </c>
      <c r="AL36" s="623">
        <f t="shared" si="13"/>
        <v>228.59740301299937</v>
      </c>
      <c r="AM36" s="532">
        <f t="shared" si="14"/>
        <v>14.100565909090911</v>
      </c>
      <c r="AN36" s="533">
        <v>1.67</v>
      </c>
      <c r="AO36" s="533">
        <v>0.01</v>
      </c>
      <c r="AP36" s="611">
        <f t="shared" si="22"/>
        <v>0.11462877287753323</v>
      </c>
      <c r="AQ36" s="534">
        <f t="shared" si="15"/>
        <v>0.21268225274370534</v>
      </c>
      <c r="AR36" s="534"/>
      <c r="AS36" s="534">
        <f t="shared" si="16"/>
        <v>2.1950254424894462</v>
      </c>
      <c r="AT36" s="534">
        <f t="shared" si="17"/>
        <v>8.4154014596173179E-2</v>
      </c>
      <c r="AU36" s="624">
        <v>30.696000000000002</v>
      </c>
      <c r="AV36" s="624">
        <v>0.10199999999999999</v>
      </c>
      <c r="AW36" s="624">
        <v>1.9570000000000001</v>
      </c>
      <c r="AX36" s="624">
        <v>2.0171000000000001</v>
      </c>
      <c r="AY36" s="624">
        <v>0.10007000000000001</v>
      </c>
      <c r="AZ36" s="624">
        <v>0.20057</v>
      </c>
      <c r="BA36" s="624">
        <v>10.714</v>
      </c>
      <c r="BB36" s="625">
        <f t="shared" si="9"/>
        <v>1994241.0380439789</v>
      </c>
      <c r="BC36" s="626">
        <f t="shared" si="10"/>
        <v>1963355.3157270353</v>
      </c>
      <c r="BD36" s="626">
        <f t="shared" si="11"/>
        <v>1813712.1599321368</v>
      </c>
      <c r="BE36" s="285">
        <f t="shared" si="18"/>
        <v>1.42</v>
      </c>
      <c r="BF36" s="286">
        <f t="shared" si="19"/>
        <v>0.45</v>
      </c>
      <c r="BG36" s="1097">
        <f t="shared" si="20"/>
        <v>0.25652926258291092</v>
      </c>
      <c r="BH36" s="1102" t="s">
        <v>661</v>
      </c>
      <c r="BI36" s="1780">
        <v>1.0899999999999244</v>
      </c>
      <c r="BJ36" s="1106">
        <v>30</v>
      </c>
      <c r="BK36" s="545"/>
      <c r="BL36" s="744">
        <f t="shared" si="21"/>
        <v>7.7617793995001225E-2</v>
      </c>
      <c r="BM36" s="1972">
        <f t="shared" si="23"/>
        <v>0.78512927076149452</v>
      </c>
      <c r="BN36" s="1972">
        <f t="shared" si="23"/>
        <v>0.99989975973059164</v>
      </c>
      <c r="BO36" s="1071">
        <f t="shared" si="24"/>
        <v>0.55835566198832587</v>
      </c>
      <c r="BP36" s="1071">
        <f t="shared" si="25"/>
        <v>2.6293130644735871</v>
      </c>
      <c r="BQ36" s="1071">
        <f t="shared" si="26"/>
        <v>1.2735479327637242</v>
      </c>
      <c r="BR36" s="1071">
        <f t="shared" si="27"/>
        <v>1.1903492337578243</v>
      </c>
      <c r="BS36" s="1071"/>
      <c r="BT36" s="536"/>
    </row>
    <row r="37" spans="1:72" ht="12.75" customHeight="1" thickBot="1" x14ac:dyDescent="0.3">
      <c r="A37" s="756">
        <v>4</v>
      </c>
      <c r="B37" s="655" t="s">
        <v>99</v>
      </c>
      <c r="C37" s="655" t="s">
        <v>366</v>
      </c>
      <c r="D37" s="655">
        <v>1</v>
      </c>
      <c r="E37" s="1965">
        <v>31</v>
      </c>
      <c r="F37" s="655" t="s">
        <v>365</v>
      </c>
      <c r="G37" s="653">
        <v>272</v>
      </c>
      <c r="H37" s="654">
        <v>39354</v>
      </c>
      <c r="I37" s="616"/>
      <c r="J37" s="761" t="s">
        <v>97</v>
      </c>
      <c r="K37" s="761" t="s">
        <v>97</v>
      </c>
      <c r="L37" s="652">
        <v>4</v>
      </c>
      <c r="M37" s="616">
        <v>1.2450000000000001</v>
      </c>
      <c r="N37" s="652">
        <v>60</v>
      </c>
      <c r="O37" s="652">
        <v>11</v>
      </c>
      <c r="P37" s="652">
        <v>8</v>
      </c>
      <c r="Q37" s="955">
        <v>11</v>
      </c>
      <c r="R37" s="617" t="s">
        <v>98</v>
      </c>
      <c r="S37" s="617" t="s">
        <v>98</v>
      </c>
      <c r="T37" s="617">
        <v>1</v>
      </c>
      <c r="U37" s="617">
        <v>10</v>
      </c>
      <c r="V37" s="993">
        <v>3.852706928546E-2</v>
      </c>
      <c r="W37" s="1973"/>
      <c r="X37" s="1065">
        <v>0.79</v>
      </c>
      <c r="Y37" s="618">
        <v>3.3346863333333334</v>
      </c>
      <c r="Z37" s="618">
        <v>6.2319949999999986</v>
      </c>
      <c r="AA37" s="1970">
        <v>4.5496626666666673</v>
      </c>
      <c r="AB37" s="618">
        <v>5.9095920000000008</v>
      </c>
      <c r="AC37" s="618">
        <v>4.8548895000000005</v>
      </c>
      <c r="AD37" s="618">
        <v>4.6461334999999995</v>
      </c>
      <c r="AE37" s="619">
        <v>43170</v>
      </c>
      <c r="AF37" s="620">
        <v>19.1495</v>
      </c>
      <c r="AG37" s="620">
        <v>32.946449999999999</v>
      </c>
      <c r="AH37" s="529">
        <f t="shared" si="6"/>
        <v>1.2634585000000014</v>
      </c>
      <c r="AI37" s="621" t="e">
        <f t="shared" si="7"/>
        <v>#DIV/0!</v>
      </c>
      <c r="AJ37" s="621" t="e">
        <f t="shared" si="8"/>
        <v>#DIV/0!</v>
      </c>
      <c r="AK37" s="622">
        <f t="shared" si="12"/>
        <v>1644842.7294187157</v>
      </c>
      <c r="AL37" s="623">
        <f t="shared" si="13"/>
        <v>244.38265833948313</v>
      </c>
      <c r="AM37" s="532" t="e">
        <f t="shared" si="14"/>
        <v>#DIV/0!</v>
      </c>
      <c r="AN37" s="533">
        <v>1.55</v>
      </c>
      <c r="AO37" s="533">
        <v>0.02</v>
      </c>
      <c r="AP37" s="611">
        <f t="shared" si="22"/>
        <v>0.14857509108232342</v>
      </c>
      <c r="AQ37" s="534" t="e">
        <f t="shared" si="15"/>
        <v>#DIV/0!</v>
      </c>
      <c r="AR37" s="534"/>
      <c r="AS37" s="534" t="e">
        <f t="shared" si="16"/>
        <v>#DIV/0!</v>
      </c>
      <c r="AT37" s="534" t="e">
        <f t="shared" si="17"/>
        <v>#DIV/0!</v>
      </c>
      <c r="AU37" s="624">
        <v>113.89</v>
      </c>
      <c r="AV37" s="624">
        <v>9.0999999999999998E-2</v>
      </c>
      <c r="AW37" s="624">
        <v>2.9750000000000001</v>
      </c>
      <c r="AX37" s="624">
        <v>2.3163999999999998</v>
      </c>
      <c r="AY37" s="624">
        <v>0.11648</v>
      </c>
      <c r="AZ37" s="624">
        <v>0.54120999999999997</v>
      </c>
      <c r="BA37" s="624">
        <v>122.26</v>
      </c>
      <c r="BB37" s="625">
        <f t="shared" si="9"/>
        <v>1644842.7294187157</v>
      </c>
      <c r="BC37" s="626">
        <f t="shared" si="10"/>
        <v>1619070.9793631071</v>
      </c>
      <c r="BD37" s="626">
        <f t="shared" si="11"/>
        <v>1503804.0259622161</v>
      </c>
      <c r="BE37" s="285">
        <f t="shared" si="18"/>
        <v>1</v>
      </c>
      <c r="BF37" s="286">
        <f t="shared" si="19"/>
        <v>0.28000000000000003</v>
      </c>
      <c r="BG37" s="1097">
        <f t="shared" si="20"/>
        <v>0.27112843347639515</v>
      </c>
      <c r="BH37" s="1102" t="s">
        <v>661</v>
      </c>
      <c r="BI37" s="1780">
        <v>0.7899999999999574</v>
      </c>
      <c r="BJ37" s="1106">
        <v>31</v>
      </c>
      <c r="BK37" s="545"/>
      <c r="BL37" s="744"/>
      <c r="BM37" s="1972" t="e">
        <f t="shared" si="23"/>
        <v>#DIV/0!</v>
      </c>
      <c r="BN37" s="1972" t="e">
        <f t="shared" si="23"/>
        <v>#DIV/0!</v>
      </c>
      <c r="BO37" s="1071" t="e">
        <f t="shared" si="24"/>
        <v>#DIV/0!</v>
      </c>
      <c r="BP37" s="1071" t="e">
        <f t="shared" si="25"/>
        <v>#DIV/0!</v>
      </c>
      <c r="BQ37" s="1071" t="e">
        <f t="shared" si="26"/>
        <v>#DIV/0!</v>
      </c>
      <c r="BR37" s="1071" t="e">
        <f t="shared" si="27"/>
        <v>#DIV/0!</v>
      </c>
      <c r="BS37" s="1071"/>
      <c r="BT37" s="536"/>
    </row>
    <row r="38" spans="1:72" ht="12.75" customHeight="1" thickBot="1" x14ac:dyDescent="0.3">
      <c r="A38" s="756">
        <v>4</v>
      </c>
      <c r="B38" s="655" t="s">
        <v>99</v>
      </c>
      <c r="C38" s="586" t="s">
        <v>194</v>
      </c>
      <c r="D38" s="586">
        <v>2</v>
      </c>
      <c r="E38" s="1962">
        <v>32</v>
      </c>
      <c r="F38" s="586" t="s">
        <v>117</v>
      </c>
      <c r="G38" s="656">
        <v>272</v>
      </c>
      <c r="H38" s="657">
        <v>39354</v>
      </c>
      <c r="I38" s="512"/>
      <c r="J38" s="761" t="s">
        <v>97</v>
      </c>
      <c r="K38" s="761" t="s">
        <v>97</v>
      </c>
      <c r="L38" s="545">
        <v>8</v>
      </c>
      <c r="M38" s="512">
        <v>1.2450000000000001</v>
      </c>
      <c r="N38" s="545">
        <v>60</v>
      </c>
      <c r="O38" s="545">
        <v>11</v>
      </c>
      <c r="P38" s="545">
        <v>8</v>
      </c>
      <c r="Q38" s="545">
        <v>62.666666666666664</v>
      </c>
      <c r="R38" s="511" t="s">
        <v>98</v>
      </c>
      <c r="S38" s="511" t="s">
        <v>98</v>
      </c>
      <c r="T38" s="511">
        <v>1</v>
      </c>
      <c r="U38" s="511">
        <v>10</v>
      </c>
      <c r="V38" s="991">
        <v>3.852706928546E-2</v>
      </c>
      <c r="W38" s="1034">
        <v>0.37564557512692559</v>
      </c>
      <c r="X38" s="1066">
        <f>X39</f>
        <v>0.86</v>
      </c>
      <c r="Y38" s="514">
        <v>3.3386225000000005</v>
      </c>
      <c r="Z38" s="514">
        <v>6.2419269999999996</v>
      </c>
      <c r="AA38" s="514">
        <v>-7.0190420000000001E-4</v>
      </c>
      <c r="AB38" s="514">
        <v>6.422347499999999</v>
      </c>
      <c r="AC38" s="514">
        <v>4.7862400000000012</v>
      </c>
      <c r="AD38" s="514">
        <v>4.6355740000000001</v>
      </c>
      <c r="AE38" s="515">
        <v>48865</v>
      </c>
      <c r="AF38" s="516">
        <v>22.630800000000001</v>
      </c>
      <c r="AG38" s="516">
        <v>39.243200000000002</v>
      </c>
      <c r="AH38" s="517">
        <f t="shared" si="6"/>
        <v>1.7867734999999989</v>
      </c>
      <c r="AI38" s="518">
        <f t="shared" si="7"/>
        <v>60.245086055794367</v>
      </c>
      <c r="AJ38" s="518">
        <f t="shared" si="8"/>
        <v>104.46868697106375</v>
      </c>
      <c r="AK38" s="530">
        <f t="shared" si="12"/>
        <v>1876277.1679931821</v>
      </c>
      <c r="AL38" s="623">
        <f t="shared" si="13"/>
        <v>382.01317813143794</v>
      </c>
      <c r="AM38" s="532">
        <f t="shared" si="14"/>
        <v>29.251232351897851</v>
      </c>
      <c r="AN38" s="533">
        <v>1.55</v>
      </c>
      <c r="AO38" s="533">
        <v>0.02</v>
      </c>
      <c r="AP38" s="611">
        <f t="shared" si="22"/>
        <v>0.20360167711257149</v>
      </c>
      <c r="AQ38" s="534">
        <f t="shared" si="15"/>
        <v>0.31102232794081452</v>
      </c>
      <c r="AR38" s="534"/>
      <c r="AS38" s="534">
        <f t="shared" si="16"/>
        <v>1.9173073768130833</v>
      </c>
      <c r="AT38" s="534">
        <f t="shared" si="17"/>
        <v>0.16473134438845458</v>
      </c>
      <c r="AU38" s="624">
        <v>140.26</v>
      </c>
      <c r="AV38" s="624">
        <v>0.16800000000000001</v>
      </c>
      <c r="AW38" s="624">
        <v>2.1840000000000002</v>
      </c>
      <c r="AX38" s="624">
        <v>1.8887</v>
      </c>
      <c r="AY38" s="624">
        <v>0.18568000000000001</v>
      </c>
      <c r="AZ38" s="624">
        <v>0.41959000000000002</v>
      </c>
      <c r="BA38" s="624">
        <v>64.989999999999995</v>
      </c>
      <c r="BB38" s="521">
        <f t="shared" si="9"/>
        <v>1876277.1679931821</v>
      </c>
      <c r="BC38" s="522">
        <f t="shared" si="10"/>
        <v>1847105.6005512706</v>
      </c>
      <c r="BD38" s="522">
        <f t="shared" si="11"/>
        <v>1709409.4605803513</v>
      </c>
      <c r="BE38" s="285">
        <f t="shared" si="18"/>
        <v>1</v>
      </c>
      <c r="BF38" s="286">
        <f t="shared" si="19"/>
        <v>0.28000000000000003</v>
      </c>
      <c r="BG38" s="1097">
        <f t="shared" si="20"/>
        <v>0.38342778969957059</v>
      </c>
      <c r="BH38" s="1102">
        <v>258.64706119544206</v>
      </c>
      <c r="BI38" s="1775">
        <v>0.8599999999999719</v>
      </c>
      <c r="BJ38" s="1106">
        <v>32</v>
      </c>
      <c r="BK38" s="545"/>
      <c r="BL38" s="744">
        <f t="shared" ref="BL38:BL43" si="28">AM38*0.006/BI38</f>
        <v>0.20407836524580564</v>
      </c>
      <c r="BM38" s="1972">
        <f t="shared" si="23"/>
        <v>0.7932721796018497</v>
      </c>
      <c r="BN38" s="1972">
        <f t="shared" si="23"/>
        <v>0.99999335423175051</v>
      </c>
      <c r="BO38" s="1071">
        <f t="shared" si="24"/>
        <v>0.5782914356994997</v>
      </c>
      <c r="BP38" s="1071">
        <f t="shared" si="25"/>
        <v>3.0796265406761965</v>
      </c>
      <c r="BQ38" s="1071">
        <f t="shared" si="26"/>
        <v>1.2605929968874694</v>
      </c>
      <c r="BR38" s="1071">
        <f t="shared" si="27"/>
        <v>1.7340615444438552</v>
      </c>
      <c r="BS38" s="1071"/>
      <c r="BT38" s="536"/>
    </row>
    <row r="39" spans="1:72" ht="12.75" customHeight="1" thickBot="1" x14ac:dyDescent="0.3">
      <c r="A39" s="756">
        <v>4</v>
      </c>
      <c r="B39" s="655" t="s">
        <v>99</v>
      </c>
      <c r="C39" s="586" t="s">
        <v>367</v>
      </c>
      <c r="D39" s="586">
        <v>2</v>
      </c>
      <c r="E39" s="1961" t="s">
        <v>514</v>
      </c>
      <c r="F39" s="658" t="s">
        <v>353</v>
      </c>
      <c r="G39" s="656">
        <v>272</v>
      </c>
      <c r="H39" s="657">
        <v>39354</v>
      </c>
      <c r="I39" s="512"/>
      <c r="J39" s="761" t="s">
        <v>97</v>
      </c>
      <c r="K39" s="761" t="s">
        <v>97</v>
      </c>
      <c r="L39" s="545">
        <v>8</v>
      </c>
      <c r="M39" s="512">
        <v>1.2450000000000001</v>
      </c>
      <c r="N39" s="545"/>
      <c r="O39" s="545">
        <v>720</v>
      </c>
      <c r="P39" s="545"/>
      <c r="Q39" s="545">
        <v>893</v>
      </c>
      <c r="R39" s="511" t="s">
        <v>98</v>
      </c>
      <c r="S39" s="511" t="s">
        <v>98</v>
      </c>
      <c r="T39" s="511">
        <v>1</v>
      </c>
      <c r="U39" s="511">
        <v>10</v>
      </c>
      <c r="V39" s="991">
        <v>3.852706928546E-2</v>
      </c>
      <c r="W39" s="1034">
        <v>0.37944916679731622</v>
      </c>
      <c r="X39" s="1061">
        <v>0.86</v>
      </c>
      <c r="Y39" s="514">
        <v>3.3158105</v>
      </c>
      <c r="Z39" s="514">
        <v>6.2466120000000007</v>
      </c>
      <c r="AA39" s="514">
        <v>-7.4768044999999985E-4</v>
      </c>
      <c r="AB39" s="514">
        <v>5.8868574999999996</v>
      </c>
      <c r="AC39" s="514">
        <v>4.792068500000001</v>
      </c>
      <c r="AD39" s="514">
        <v>4.6369315000000011</v>
      </c>
      <c r="AE39" s="515">
        <v>23590</v>
      </c>
      <c r="AF39" s="516">
        <v>21.661850000000001</v>
      </c>
      <c r="AG39" s="516">
        <v>38.873300000000008</v>
      </c>
      <c r="AH39" s="517">
        <f t="shared" si="6"/>
        <v>1.2499259999999985</v>
      </c>
      <c r="AI39" s="518">
        <f t="shared" si="7"/>
        <v>57.087620412593331</v>
      </c>
      <c r="AJ39" s="518">
        <f t="shared" si="8"/>
        <v>102.44666058461603</v>
      </c>
      <c r="AK39" s="530">
        <f t="shared" si="12"/>
        <v>874837.37603472825</v>
      </c>
      <c r="AL39" s="623">
        <f t="shared" si="13"/>
        <v>241.21021488103753</v>
      </c>
      <c r="AM39" s="532">
        <f t="shared" si="14"/>
        <v>28.68506496369249</v>
      </c>
      <c r="AN39" s="533">
        <v>1.55</v>
      </c>
      <c r="AO39" s="533">
        <v>0.02</v>
      </c>
      <c r="AP39" s="611">
        <f t="shared" si="22"/>
        <v>0.27572006122365567</v>
      </c>
      <c r="AQ39" s="534">
        <f t="shared" si="15"/>
        <v>0.39839240656225133</v>
      </c>
      <c r="AR39" s="534"/>
      <c r="AS39" s="534">
        <f t="shared" si="16"/>
        <v>1.8343173343211712</v>
      </c>
      <c r="AT39" s="534">
        <f t="shared" si="17"/>
        <v>0.2293754973875925</v>
      </c>
      <c r="AU39" s="624">
        <v>136.69999999999999</v>
      </c>
      <c r="AV39" s="624">
        <v>0.223</v>
      </c>
      <c r="AW39" s="624">
        <v>2.234</v>
      </c>
      <c r="AX39" s="624">
        <v>1.8102</v>
      </c>
      <c r="AY39" s="624">
        <v>0.25807000000000002</v>
      </c>
      <c r="AZ39" s="624">
        <v>0.58774999999999999</v>
      </c>
      <c r="BA39" s="624">
        <v>83.287000000000006</v>
      </c>
      <c r="BB39" s="521">
        <f t="shared" si="9"/>
        <v>874837.37603472825</v>
      </c>
      <c r="BC39" s="522">
        <f t="shared" si="10"/>
        <v>860754.55037311581</v>
      </c>
      <c r="BD39" s="522">
        <f t="shared" si="11"/>
        <v>809756.35257504147</v>
      </c>
      <c r="BE39" s="285">
        <f t="shared" si="18"/>
        <v>1</v>
      </c>
      <c r="BF39" s="286">
        <f t="shared" si="19"/>
        <v>0.28000000000000003</v>
      </c>
      <c r="BG39" s="1097">
        <f t="shared" si="20"/>
        <v>0.26822446351931301</v>
      </c>
      <c r="BH39" s="1102">
        <v>258.64706119544206</v>
      </c>
      <c r="BI39" s="1775">
        <f>BI38</f>
        <v>0.8599999999999719</v>
      </c>
      <c r="BJ39" s="1106">
        <v>32</v>
      </c>
      <c r="BK39" s="545"/>
      <c r="BL39" s="744">
        <f t="shared" si="28"/>
        <v>0.20012836021181463</v>
      </c>
      <c r="BM39" s="1972">
        <f t="shared" si="23"/>
        <v>0.72806940021577404</v>
      </c>
      <c r="BN39" s="1972">
        <f t="shared" si="23"/>
        <v>0.99999464746307742</v>
      </c>
      <c r="BO39" s="1071">
        <f t="shared" si="24"/>
        <v>0.42920285499819721</v>
      </c>
      <c r="BP39" s="1071">
        <f t="shared" si="25"/>
        <v>3.1129800753631427</v>
      </c>
      <c r="BQ39" s="1071">
        <f t="shared" si="26"/>
        <v>1.373488086666895</v>
      </c>
      <c r="BR39" s="1071">
        <f t="shared" si="27"/>
        <v>1.7945512502394765</v>
      </c>
      <c r="BS39" s="1071"/>
      <c r="BT39" s="536"/>
    </row>
    <row r="40" spans="1:72" ht="12.75" customHeight="1" thickBot="1" x14ac:dyDescent="0.3">
      <c r="A40" s="756">
        <v>4</v>
      </c>
      <c r="B40" s="582" t="s">
        <v>108</v>
      </c>
      <c r="C40" s="582" t="s">
        <v>368</v>
      </c>
      <c r="D40" s="582">
        <v>6</v>
      </c>
      <c r="E40" s="1962">
        <v>33</v>
      </c>
      <c r="F40" s="582" t="s">
        <v>369</v>
      </c>
      <c r="G40" s="576">
        <v>273</v>
      </c>
      <c r="H40" s="659">
        <v>39355</v>
      </c>
      <c r="I40" s="512"/>
      <c r="J40" s="761" t="s">
        <v>97</v>
      </c>
      <c r="K40" s="761" t="s">
        <v>97</v>
      </c>
      <c r="L40" s="545">
        <v>2</v>
      </c>
      <c r="M40" s="538">
        <v>1.38</v>
      </c>
      <c r="N40" s="545">
        <v>60</v>
      </c>
      <c r="O40" s="545">
        <v>11</v>
      </c>
      <c r="P40" s="545">
        <v>8</v>
      </c>
      <c r="Q40" s="954">
        <v>11</v>
      </c>
      <c r="R40" s="511" t="s">
        <v>97</v>
      </c>
      <c r="S40" s="511" t="s">
        <v>97</v>
      </c>
      <c r="T40" s="511">
        <v>1</v>
      </c>
      <c r="U40" s="511">
        <v>10</v>
      </c>
      <c r="V40" s="991">
        <v>3.852706928546E-2</v>
      </c>
      <c r="W40" s="1033"/>
      <c r="X40" s="1061">
        <v>1.08</v>
      </c>
      <c r="Y40" s="514">
        <v>3.3642119999999998</v>
      </c>
      <c r="Z40" s="514">
        <v>5.0839389999999991</v>
      </c>
      <c r="AA40" s="1968">
        <v>4.6117100000000004</v>
      </c>
      <c r="AB40" s="514">
        <v>5.7856904999999994</v>
      </c>
      <c r="AC40" s="514">
        <v>4.8924564999999998</v>
      </c>
      <c r="AD40" s="514">
        <v>4.6646415000000001</v>
      </c>
      <c r="AE40" s="515">
        <v>36820</v>
      </c>
      <c r="AF40" s="516">
        <v>29.332799999999999</v>
      </c>
      <c r="AG40" s="516">
        <v>39.795949999999998</v>
      </c>
      <c r="AH40" s="517">
        <f t="shared" si="6"/>
        <v>1.1210489999999993</v>
      </c>
      <c r="AI40" s="518">
        <f t="shared" si="7"/>
        <v>29.332799999999999</v>
      </c>
      <c r="AJ40" s="518">
        <f t="shared" si="8"/>
        <v>39.795949999999998</v>
      </c>
      <c r="AK40" s="530">
        <f t="shared" si="12"/>
        <v>1390760.7766112036</v>
      </c>
      <c r="AL40" s="623">
        <f t="shared" si="13"/>
        <v>211.79027632252951</v>
      </c>
      <c r="AM40" s="532">
        <f t="shared" si="14"/>
        <v>17.908177500000001</v>
      </c>
      <c r="AN40" s="533">
        <v>1.67</v>
      </c>
      <c r="AO40" s="533">
        <v>0.01</v>
      </c>
      <c r="AP40" s="611">
        <f t="shared" si="22"/>
        <v>0.15228375712362852</v>
      </c>
      <c r="AQ40" s="534">
        <f t="shared" si="15"/>
        <v>0.25967162312878556</v>
      </c>
      <c r="AR40" s="534"/>
      <c r="AS40" s="534">
        <f t="shared" si="16"/>
        <v>2.0761780775587804</v>
      </c>
      <c r="AT40" s="534">
        <f t="shared" si="17"/>
        <v>0.11661868188901976</v>
      </c>
      <c r="AU40" s="624">
        <v>39.722999999999999</v>
      </c>
      <c r="AV40" s="624">
        <v>0.13253466028642899</v>
      </c>
      <c r="AW40" s="624">
        <v>1.802</v>
      </c>
      <c r="AX40" s="624">
        <v>1.8944000000000001</v>
      </c>
      <c r="AY40" s="624">
        <v>0.13861999999999999</v>
      </c>
      <c r="AZ40" s="624">
        <v>0.24057999999999999</v>
      </c>
      <c r="BA40" s="624">
        <v>12.894</v>
      </c>
      <c r="BB40" s="521">
        <f t="shared" si="9"/>
        <v>1390760.7766112036</v>
      </c>
      <c r="BC40" s="522">
        <f t="shared" si="10"/>
        <v>1368779.8677150367</v>
      </c>
      <c r="BD40" s="522">
        <f t="shared" si="11"/>
        <v>1276536.5056864277</v>
      </c>
      <c r="BE40" s="285">
        <f t="shared" si="18"/>
        <v>1.42</v>
      </c>
      <c r="BF40" s="286">
        <f t="shared" si="19"/>
        <v>0.45</v>
      </c>
      <c r="BG40" s="1097">
        <f t="shared" si="20"/>
        <v>0.24056845493562215</v>
      </c>
      <c r="BH40" s="1102">
        <v>417.30093380418288</v>
      </c>
      <c r="BI40" s="1780">
        <v>1.0800000000000809</v>
      </c>
      <c r="BJ40" s="1106">
        <v>33</v>
      </c>
      <c r="BK40" s="545"/>
      <c r="BL40" s="744">
        <f t="shared" si="28"/>
        <v>9.9489874999992553E-2</v>
      </c>
      <c r="BM40" s="1972">
        <f t="shared" si="23"/>
        <v>0.77334482887366651</v>
      </c>
      <c r="BN40" s="1972">
        <f t="shared" si="23"/>
        <v>0.99995227000727827</v>
      </c>
      <c r="BO40" s="1071">
        <f t="shared" si="24"/>
        <v>0.53026476639485121</v>
      </c>
      <c r="BP40" s="1071">
        <f t="shared" si="25"/>
        <v>2.759025173195119</v>
      </c>
      <c r="BQ40" s="1071">
        <f t="shared" si="26"/>
        <v>1.293022507777873</v>
      </c>
      <c r="BR40" s="1071">
        <f t="shared" si="27"/>
        <v>1.356704780996018</v>
      </c>
      <c r="BS40" s="1071"/>
      <c r="BT40" s="536"/>
    </row>
    <row r="41" spans="1:72" ht="13.5" customHeight="1" thickBot="1" x14ac:dyDescent="0.3">
      <c r="A41" s="755">
        <v>4</v>
      </c>
      <c r="B41" s="660" t="s">
        <v>99</v>
      </c>
      <c r="C41" s="660" t="s">
        <v>197</v>
      </c>
      <c r="D41" s="660">
        <v>3</v>
      </c>
      <c r="E41" s="1959">
        <v>34</v>
      </c>
      <c r="F41" s="660" t="s">
        <v>369</v>
      </c>
      <c r="G41" s="598">
        <v>273</v>
      </c>
      <c r="H41" s="661">
        <v>39355</v>
      </c>
      <c r="I41" s="556"/>
      <c r="J41" s="757" t="s">
        <v>97</v>
      </c>
      <c r="K41" s="757" t="s">
        <v>97</v>
      </c>
      <c r="L41" s="634">
        <v>2</v>
      </c>
      <c r="M41" s="556">
        <v>1.2450000000000001</v>
      </c>
      <c r="N41" s="634">
        <v>60</v>
      </c>
      <c r="O41" s="634">
        <v>11</v>
      </c>
      <c r="P41" s="634">
        <v>8</v>
      </c>
      <c r="Q41" s="634">
        <v>45.666666666666664</v>
      </c>
      <c r="R41" s="558" t="s">
        <v>98</v>
      </c>
      <c r="S41" s="558" t="s">
        <v>98</v>
      </c>
      <c r="T41" s="558">
        <v>1</v>
      </c>
      <c r="U41" s="558">
        <v>10</v>
      </c>
      <c r="V41" s="992">
        <v>3.852706928546E-2</v>
      </c>
      <c r="W41" s="1036">
        <v>0.45384257500294073</v>
      </c>
      <c r="X41" s="1067">
        <v>0.8</v>
      </c>
      <c r="Y41" s="560">
        <v>3.322661500000001</v>
      </c>
      <c r="Z41" s="560">
        <v>6.2472994999999996</v>
      </c>
      <c r="AA41" s="1969">
        <v>4.6678009999999999</v>
      </c>
      <c r="AB41" s="560">
        <v>5.6470329999999995</v>
      </c>
      <c r="AC41" s="560">
        <v>4.8072664999999999</v>
      </c>
      <c r="AD41" s="560">
        <v>4.6248480000000001</v>
      </c>
      <c r="AE41" s="561">
        <v>31015</v>
      </c>
      <c r="AF41" s="562">
        <v>12.873099999999999</v>
      </c>
      <c r="AG41" s="562">
        <v>29.414750000000005</v>
      </c>
      <c r="AH41" s="563">
        <f t="shared" si="6"/>
        <v>1.0221849999999995</v>
      </c>
      <c r="AI41" s="564">
        <f t="shared" si="7"/>
        <v>28.364681299273403</v>
      </c>
      <c r="AJ41" s="564">
        <f t="shared" si="8"/>
        <v>64.812672102896926</v>
      </c>
      <c r="AK41" s="635">
        <f t="shared" si="12"/>
        <v>1162148.7250497313</v>
      </c>
      <c r="AL41" s="636">
        <f t="shared" si="13"/>
        <v>190.12985727339534</v>
      </c>
      <c r="AM41" s="637">
        <f t="shared" si="14"/>
        <v>18.14754818881114</v>
      </c>
      <c r="AN41" s="638">
        <v>1.55</v>
      </c>
      <c r="AO41" s="638">
        <v>0.02</v>
      </c>
      <c r="AP41" s="611">
        <f t="shared" si="22"/>
        <v>0.16360200134045599</v>
      </c>
      <c r="AQ41" s="639">
        <f t="shared" si="15"/>
        <v>0.31119147379012313</v>
      </c>
      <c r="AR41" s="639"/>
      <c r="AS41" s="639">
        <f t="shared" si="16"/>
        <v>2.22967354965495</v>
      </c>
      <c r="AT41" s="639">
        <f t="shared" si="17"/>
        <v>0.11862304648393515</v>
      </c>
      <c r="AU41" s="640">
        <v>98.117000000000004</v>
      </c>
      <c r="AV41" s="640">
        <v>0.10100000000000001</v>
      </c>
      <c r="AW41" s="640">
        <v>2.9750000000000001</v>
      </c>
      <c r="AX41" s="640">
        <v>2.2907000000000002</v>
      </c>
      <c r="AY41" s="640">
        <v>0.12948000000000001</v>
      </c>
      <c r="AZ41" s="640">
        <v>0.60067999999999999</v>
      </c>
      <c r="BA41" s="640">
        <v>118.11</v>
      </c>
      <c r="BB41" s="567">
        <f t="shared" si="9"/>
        <v>1162148.7250497313</v>
      </c>
      <c r="BC41" s="568">
        <f t="shared" si="10"/>
        <v>1143633.3016544404</v>
      </c>
      <c r="BD41" s="568">
        <f t="shared" si="11"/>
        <v>1070606.0567281875</v>
      </c>
      <c r="BE41" s="641">
        <f t="shared" si="18"/>
        <v>1</v>
      </c>
      <c r="BF41" s="642">
        <f t="shared" si="19"/>
        <v>0.28000000000000003</v>
      </c>
      <c r="BG41" s="1099">
        <f t="shared" si="20"/>
        <v>0.21935300429184537</v>
      </c>
      <c r="BH41" s="1103">
        <v>258.45198005359714</v>
      </c>
      <c r="BI41" s="1780">
        <v>0.79999999999991189</v>
      </c>
      <c r="BJ41" s="1106">
        <v>34</v>
      </c>
      <c r="BK41" s="634"/>
      <c r="BL41" s="744">
        <f t="shared" si="28"/>
        <v>0.13610661141609853</v>
      </c>
      <c r="BM41" s="1972">
        <f t="shared" si="23"/>
        <v>0.59987549089710435</v>
      </c>
      <c r="BN41" s="1972">
        <f t="shared" si="23"/>
        <v>0.99910975622327891</v>
      </c>
      <c r="BO41" s="1071">
        <f t="shared" si="24"/>
        <v>0.178915580051767</v>
      </c>
      <c r="BP41" s="1071">
        <f t="shared" si="25"/>
        <v>2.2094237878375562</v>
      </c>
      <c r="BQ41" s="1071">
        <f t="shared" si="26"/>
        <v>1.6655285494813699</v>
      </c>
      <c r="BR41" s="1071">
        <f t="shared" si="27"/>
        <v>2.2849779773325776</v>
      </c>
      <c r="BS41" s="1071"/>
      <c r="BT41" s="536"/>
    </row>
    <row r="42" spans="1:72" ht="12.75" customHeight="1" thickBot="1" x14ac:dyDescent="0.3">
      <c r="A42" s="753">
        <v>5</v>
      </c>
      <c r="B42" s="574" t="s">
        <v>92</v>
      </c>
      <c r="C42" s="574" t="s">
        <v>370</v>
      </c>
      <c r="D42" s="574">
        <v>1</v>
      </c>
      <c r="E42" s="1963">
        <v>35</v>
      </c>
      <c r="F42" s="574" t="s">
        <v>198</v>
      </c>
      <c r="G42" s="604">
        <v>276</v>
      </c>
      <c r="H42" s="605">
        <v>39358</v>
      </c>
      <c r="I42" s="491"/>
      <c r="J42" s="760" t="s">
        <v>97</v>
      </c>
      <c r="K42" s="760" t="s">
        <v>97</v>
      </c>
      <c r="L42" s="646">
        <v>8</v>
      </c>
      <c r="M42" s="662">
        <v>1.38</v>
      </c>
      <c r="N42" s="646">
        <v>10</v>
      </c>
      <c r="O42" s="646">
        <v>11</v>
      </c>
      <c r="P42" s="646">
        <v>8</v>
      </c>
      <c r="Q42" s="646">
        <v>70</v>
      </c>
      <c r="R42" s="490" t="s">
        <v>98</v>
      </c>
      <c r="S42" s="490" t="s">
        <v>98</v>
      </c>
      <c r="T42" s="490">
        <v>1</v>
      </c>
      <c r="U42" s="490">
        <v>10</v>
      </c>
      <c r="V42" s="990">
        <v>3.1812241356819398E-2</v>
      </c>
      <c r="W42" s="1037">
        <v>0.36888842328539412</v>
      </c>
      <c r="X42" s="1064">
        <f>X43</f>
        <v>0.13</v>
      </c>
      <c r="Y42" s="493">
        <v>3.3152094444444438</v>
      </c>
      <c r="Z42" s="493">
        <v>6.2120555555555566</v>
      </c>
      <c r="AA42" s="493">
        <v>-7.9684738888888891E-4</v>
      </c>
      <c r="AB42" s="493">
        <v>6.5235905555555549</v>
      </c>
      <c r="AC42" s="493">
        <v>4.8118124999999994</v>
      </c>
      <c r="AD42" s="493">
        <v>4.6687620000000001</v>
      </c>
      <c r="AE42" s="494">
        <v>42050</v>
      </c>
      <c r="AF42" s="495">
        <v>25.600499999999997</v>
      </c>
      <c r="AG42" s="495">
        <v>43.908611111111114</v>
      </c>
      <c r="AH42" s="496">
        <f t="shared" si="6"/>
        <v>1.8548285555555548</v>
      </c>
      <c r="AI42" s="497">
        <f t="shared" si="7"/>
        <v>69.39903337707598</v>
      </c>
      <c r="AJ42" s="497">
        <f t="shared" si="8"/>
        <v>119.0295177063358</v>
      </c>
      <c r="AK42" s="607">
        <f t="shared" si="12"/>
        <v>1937388.9537898961</v>
      </c>
      <c r="AL42" s="608">
        <f t="shared" si="13"/>
        <v>402.51477832999217</v>
      </c>
      <c r="AM42" s="609">
        <f t="shared" si="14"/>
        <v>65.466234738484687</v>
      </c>
      <c r="AN42" s="610">
        <v>1.44</v>
      </c>
      <c r="AO42" s="610">
        <v>0</v>
      </c>
      <c r="AP42" s="611">
        <f t="shared" si="22"/>
        <v>0.20776147068589287</v>
      </c>
      <c r="AQ42" s="611">
        <f t="shared" si="15"/>
        <v>0.41677463931388736</v>
      </c>
      <c r="AR42" s="611"/>
      <c r="AS42" s="611">
        <f t="shared" si="16"/>
        <v>2.3033372123912739</v>
      </c>
      <c r="AT42" s="611">
        <f t="shared" si="17"/>
        <v>0.14668877242225253</v>
      </c>
      <c r="AU42" s="612">
        <v>158.22999999999999</v>
      </c>
      <c r="AV42" s="612">
        <v>0.14899999999999999</v>
      </c>
      <c r="AW42" s="612">
        <v>2.5920000000000001</v>
      </c>
      <c r="AX42" s="612">
        <v>2.0794999999999999</v>
      </c>
      <c r="AY42" s="612">
        <v>0.17987</v>
      </c>
      <c r="AZ42" s="612">
        <v>0.58092999999999995</v>
      </c>
      <c r="BA42" s="612">
        <v>158.09</v>
      </c>
      <c r="BB42" s="500">
        <f t="shared" si="9"/>
        <v>1937388.9537898961</v>
      </c>
      <c r="BC42" s="501">
        <f t="shared" si="10"/>
        <v>1906987.1349066545</v>
      </c>
      <c r="BD42" s="501">
        <f t="shared" si="11"/>
        <v>1772492.1318036166</v>
      </c>
      <c r="BE42" s="613">
        <f t="shared" si="18"/>
        <v>0.9</v>
      </c>
      <c r="BF42" s="277">
        <f t="shared" si="19"/>
        <v>0.55000000000000004</v>
      </c>
      <c r="BG42" s="1098">
        <f t="shared" si="20"/>
        <v>0.39803187887458258</v>
      </c>
      <c r="BH42" s="1101">
        <v>414.40573439849373</v>
      </c>
      <c r="BI42" s="1780">
        <v>0.12999999999996348</v>
      </c>
      <c r="BJ42" s="1106">
        <v>35</v>
      </c>
      <c r="BK42" s="646"/>
      <c r="BL42" s="744">
        <f t="shared" si="28"/>
        <v>3.0215185263924496</v>
      </c>
      <c r="BM42" s="1972">
        <f t="shared" si="23"/>
        <v>0.4197324089514336</v>
      </c>
      <c r="BN42" s="1972">
        <f t="shared" si="23"/>
        <v>0.99472297018368372</v>
      </c>
      <c r="BO42" s="1071">
        <f t="shared" si="24"/>
        <v>-0.14324433994781027</v>
      </c>
      <c r="BP42" s="1071">
        <f t="shared" si="25"/>
        <v>1.8081620315262781</v>
      </c>
      <c r="BQ42" s="1071">
        <f t="shared" si="26"/>
        <v>2.369897937280276</v>
      </c>
      <c r="BR42" s="1071">
        <f t="shared" si="27"/>
        <v>1.7151466225703058</v>
      </c>
      <c r="BS42" s="1071"/>
      <c r="BT42" s="536"/>
    </row>
    <row r="43" spans="1:72" ht="12.75" customHeight="1" thickBot="1" x14ac:dyDescent="0.3">
      <c r="A43" s="756">
        <v>5</v>
      </c>
      <c r="B43" s="581" t="s">
        <v>92</v>
      </c>
      <c r="C43" s="581" t="s">
        <v>371</v>
      </c>
      <c r="D43" s="581">
        <v>1</v>
      </c>
      <c r="E43" s="1964" t="s">
        <v>515</v>
      </c>
      <c r="F43" s="663" t="s">
        <v>372</v>
      </c>
      <c r="G43" s="614">
        <v>276</v>
      </c>
      <c r="H43" s="615">
        <v>39358</v>
      </c>
      <c r="I43" s="616"/>
      <c r="J43" s="761" t="s">
        <v>97</v>
      </c>
      <c r="K43" s="1967" t="s">
        <v>97</v>
      </c>
      <c r="L43" s="652">
        <v>8</v>
      </c>
      <c r="M43" s="662">
        <v>1.38</v>
      </c>
      <c r="N43" s="652"/>
      <c r="O43" s="652">
        <v>720</v>
      </c>
      <c r="P43" s="652">
        <v>8</v>
      </c>
      <c r="Q43" s="652">
        <v>890</v>
      </c>
      <c r="R43" s="617" t="s">
        <v>98</v>
      </c>
      <c r="S43" s="617" t="s">
        <v>98</v>
      </c>
      <c r="T43" s="617">
        <v>1</v>
      </c>
      <c r="U43" s="617">
        <v>10</v>
      </c>
      <c r="V43" s="993">
        <v>3.1812241356819398E-2</v>
      </c>
      <c r="W43" s="1034">
        <v>0.37327255277633048</v>
      </c>
      <c r="X43" s="1065">
        <v>0.13</v>
      </c>
      <c r="Y43" s="618">
        <v>3.3016975000000004</v>
      </c>
      <c r="Z43" s="618">
        <v>6.2213280000000006</v>
      </c>
      <c r="AA43" s="618">
        <v>-7.6293924999999989E-4</v>
      </c>
      <c r="AB43" s="618">
        <v>6.1315005000000005</v>
      </c>
      <c r="AC43" s="618">
        <v>4.8304750000000007</v>
      </c>
      <c r="AD43" s="618">
        <v>4.6585695000000005</v>
      </c>
      <c r="AE43" s="619">
        <v>23840</v>
      </c>
      <c r="AF43" s="620">
        <v>23.238350000000004</v>
      </c>
      <c r="AG43" s="620">
        <v>40.49015</v>
      </c>
      <c r="AH43" s="529">
        <f t="shared" si="6"/>
        <v>1.472931</v>
      </c>
      <c r="AI43" s="621">
        <f t="shared" si="7"/>
        <v>62.255715902917487</v>
      </c>
      <c r="AJ43" s="621">
        <f t="shared" si="8"/>
        <v>108.47341895042092</v>
      </c>
      <c r="AK43" s="622">
        <f t="shared" si="12"/>
        <v>1071098.2234106481</v>
      </c>
      <c r="AL43" s="623">
        <f t="shared" si="13"/>
        <v>295.73047982834879</v>
      </c>
      <c r="AM43" s="532">
        <f t="shared" si="14"/>
        <v>59.660380422731514</v>
      </c>
      <c r="AN43" s="533">
        <v>1.44</v>
      </c>
      <c r="AO43" s="533">
        <v>0</v>
      </c>
      <c r="AP43" s="611">
        <f t="shared" si="22"/>
        <v>0.27610024306330005</v>
      </c>
      <c r="AQ43" s="534">
        <f t="shared" si="15"/>
        <v>0.49224463412617764</v>
      </c>
      <c r="AR43" s="534"/>
      <c r="AS43" s="534">
        <f t="shared" si="16"/>
        <v>2.1391368466041962</v>
      </c>
      <c r="AT43" s="534">
        <f t="shared" si="17"/>
        <v>0.20678055094271619</v>
      </c>
      <c r="AU43" s="624">
        <v>147.24</v>
      </c>
      <c r="AV43" s="624">
        <v>0.20799999999999999</v>
      </c>
      <c r="AW43" s="624">
        <v>2.4609999999999999</v>
      </c>
      <c r="AX43" s="624">
        <v>1.9149</v>
      </c>
      <c r="AY43" s="624">
        <v>0.25302000000000002</v>
      </c>
      <c r="AZ43" s="624">
        <v>0.70209999999999995</v>
      </c>
      <c r="BA43" s="624">
        <v>154.29</v>
      </c>
      <c r="BB43" s="625">
        <f t="shared" si="9"/>
        <v>1071098.2234106481</v>
      </c>
      <c r="BC43" s="626">
        <f t="shared" si="10"/>
        <v>1053862.0911353452</v>
      </c>
      <c r="BD43" s="626">
        <f t="shared" si="11"/>
        <v>991257.4611232233</v>
      </c>
      <c r="BE43" s="285">
        <f t="shared" si="18"/>
        <v>0.9</v>
      </c>
      <c r="BF43" s="286">
        <f t="shared" si="19"/>
        <v>0.55000000000000004</v>
      </c>
      <c r="BG43" s="1097">
        <f t="shared" si="20"/>
        <v>0.31607961373390558</v>
      </c>
      <c r="BH43" s="1101">
        <v>414.40573439849373</v>
      </c>
      <c r="BI43" s="1780">
        <f>BI42</f>
        <v>0.12999999999996348</v>
      </c>
      <c r="BJ43" s="1106">
        <v>35</v>
      </c>
      <c r="BK43" s="545"/>
      <c r="BL43" s="744">
        <f t="shared" si="28"/>
        <v>2.7535560195114588</v>
      </c>
      <c r="BM43" s="1972">
        <f t="shared" si="23"/>
        <v>0.41742218539846676</v>
      </c>
      <c r="BN43" s="1972">
        <f t="shared" si="23"/>
        <v>0.99759598236088409</v>
      </c>
      <c r="BO43" s="1071">
        <f t="shared" si="24"/>
        <v>-0.14742652153985447</v>
      </c>
      <c r="BP43" s="1071">
        <f t="shared" si="25"/>
        <v>1.9937733522281493</v>
      </c>
      <c r="BQ43" s="1071">
        <f t="shared" si="26"/>
        <v>2.3898968891856804</v>
      </c>
      <c r="BR43" s="1071">
        <f t="shared" si="27"/>
        <v>1.7423848939361011</v>
      </c>
      <c r="BS43" s="1071"/>
      <c r="BT43" s="536"/>
    </row>
    <row r="44" spans="1:72" ht="12.75" customHeight="1" thickBot="1" x14ac:dyDescent="0.3">
      <c r="A44" s="756">
        <v>5</v>
      </c>
      <c r="B44" s="665" t="s">
        <v>309</v>
      </c>
      <c r="C44" s="665" t="s">
        <v>373</v>
      </c>
      <c r="D44" s="665">
        <v>6</v>
      </c>
      <c r="E44" s="1965">
        <v>36</v>
      </c>
      <c r="F44" s="665" t="s">
        <v>374</v>
      </c>
      <c r="G44" s="614">
        <v>276</v>
      </c>
      <c r="H44" s="615">
        <v>39358</v>
      </c>
      <c r="I44" s="616"/>
      <c r="J44" s="761" t="s">
        <v>97</v>
      </c>
      <c r="K44" s="761" t="s">
        <v>97</v>
      </c>
      <c r="L44" s="652">
        <v>8</v>
      </c>
      <c r="M44" s="664">
        <v>1.18</v>
      </c>
      <c r="N44" s="652">
        <v>60</v>
      </c>
      <c r="O44" s="652">
        <v>11</v>
      </c>
      <c r="P44" s="652">
        <v>8</v>
      </c>
      <c r="Q44" s="652">
        <v>50</v>
      </c>
      <c r="R44" s="617" t="s">
        <v>98</v>
      </c>
      <c r="S44" s="617" t="s">
        <v>98</v>
      </c>
      <c r="T44" s="617">
        <v>1</v>
      </c>
      <c r="U44" s="617">
        <v>10</v>
      </c>
      <c r="V44" s="993">
        <v>0.13253466028642899</v>
      </c>
      <c r="W44" s="1034">
        <v>0.37034409823253078</v>
      </c>
      <c r="X44" s="1060" t="str">
        <f>X45</f>
        <v>n/a</v>
      </c>
      <c r="Y44" s="618">
        <v>3.0152894999999997</v>
      </c>
      <c r="Z44" s="618">
        <v>6.243179500000001</v>
      </c>
      <c r="AA44" s="618">
        <v>-6.7138659999999993E-4</v>
      </c>
      <c r="AB44" s="618">
        <v>5.4151310000000006</v>
      </c>
      <c r="AC44" s="618">
        <v>4.8207255</v>
      </c>
      <c r="AD44" s="618">
        <v>4.6674955000000011</v>
      </c>
      <c r="AE44" s="619">
        <v>10465</v>
      </c>
      <c r="AF44" s="620">
        <v>1.8262499999999999</v>
      </c>
      <c r="AG44" s="620">
        <v>84.914100000000005</v>
      </c>
      <c r="AH44" s="529">
        <f t="shared" si="6"/>
        <v>0.74763549999999945</v>
      </c>
      <c r="AI44" s="621">
        <f t="shared" si="7"/>
        <v>4.9312247953073589</v>
      </c>
      <c r="AJ44" s="621">
        <f t="shared" si="8"/>
        <v>229.2843342320102</v>
      </c>
      <c r="AK44" s="579"/>
      <c r="AL44" s="541"/>
      <c r="AM44" s="541"/>
      <c r="AN44" s="541"/>
      <c r="AO44" s="541"/>
      <c r="AP44" s="541"/>
      <c r="AQ44" s="541"/>
      <c r="AR44" s="541"/>
      <c r="AS44" s="541"/>
      <c r="AT44" s="541"/>
      <c r="AU44" s="541"/>
      <c r="AV44" s="541"/>
      <c r="AW44" s="541"/>
      <c r="AX44" s="541"/>
      <c r="AY44" s="541"/>
      <c r="AZ44" s="541"/>
      <c r="BA44" s="541"/>
      <c r="BB44" s="625">
        <f t="shared" si="9"/>
        <v>110744.43785708268</v>
      </c>
      <c r="BC44" s="626">
        <f t="shared" si="10"/>
        <v>108928.34688525826</v>
      </c>
      <c r="BD44" s="626">
        <f t="shared" si="11"/>
        <v>103388.08501403824</v>
      </c>
      <c r="BE44" s="504"/>
      <c r="BF44" s="504"/>
      <c r="BG44" s="504"/>
      <c r="BH44" s="1102">
        <v>194.2741402886966</v>
      </c>
      <c r="BI44" s="1779" t="s">
        <v>325</v>
      </c>
      <c r="BJ44" s="1106">
        <v>36</v>
      </c>
      <c r="BK44" s="541"/>
      <c r="BL44" s="744"/>
      <c r="BM44" s="1972"/>
      <c r="BN44" s="1972"/>
      <c r="BO44" s="1071"/>
      <c r="BP44" s="1071"/>
      <c r="BQ44" s="1071"/>
      <c r="BR44" s="1071"/>
      <c r="BS44" s="1071"/>
      <c r="BT44" s="536"/>
    </row>
    <row r="45" spans="1:72" ht="12.75" customHeight="1" thickBot="1" x14ac:dyDescent="0.3">
      <c r="A45" s="756">
        <v>5</v>
      </c>
      <c r="B45" s="665" t="s">
        <v>309</v>
      </c>
      <c r="C45" s="665" t="s">
        <v>375</v>
      </c>
      <c r="D45" s="665">
        <v>6</v>
      </c>
      <c r="E45" s="1964" t="s">
        <v>516</v>
      </c>
      <c r="F45" s="663" t="s">
        <v>372</v>
      </c>
      <c r="G45" s="614"/>
      <c r="H45" s="615"/>
      <c r="I45" s="616"/>
      <c r="J45" s="761" t="s">
        <v>97</v>
      </c>
      <c r="K45" s="761" t="s">
        <v>97</v>
      </c>
      <c r="L45" s="652">
        <v>8</v>
      </c>
      <c r="M45" s="664">
        <v>1.18</v>
      </c>
      <c r="N45" s="652"/>
      <c r="O45" s="652">
        <v>720</v>
      </c>
      <c r="P45" s="652">
        <v>8</v>
      </c>
      <c r="Q45" s="652">
        <v>869</v>
      </c>
      <c r="R45" s="617" t="s">
        <v>98</v>
      </c>
      <c r="S45" s="617" t="s">
        <v>98</v>
      </c>
      <c r="T45" s="617">
        <v>1</v>
      </c>
      <c r="U45" s="617">
        <v>10</v>
      </c>
      <c r="V45" s="993">
        <v>0.13253466028642899</v>
      </c>
      <c r="W45" s="1034">
        <v>0.37495251580705413</v>
      </c>
      <c r="X45" s="1060" t="s">
        <v>527</v>
      </c>
      <c r="Y45" s="618">
        <v>3.0097505</v>
      </c>
      <c r="Z45" s="618">
        <v>6.2457580000000004</v>
      </c>
      <c r="AA45" s="618">
        <v>-6.7138599999999994E-4</v>
      </c>
      <c r="AB45" s="618">
        <v>5.3468634999999995</v>
      </c>
      <c r="AC45" s="618">
        <v>4.8875265000000008</v>
      </c>
      <c r="AD45" s="618">
        <v>4.7010044999999998</v>
      </c>
      <c r="AE45" s="619">
        <v>9022</v>
      </c>
      <c r="AF45" s="620">
        <v>1.5462499999999999</v>
      </c>
      <c r="AG45" s="620">
        <v>77.796649999999985</v>
      </c>
      <c r="AH45" s="529">
        <f t="shared" si="6"/>
        <v>0.64585899999999974</v>
      </c>
      <c r="AI45" s="621">
        <f t="shared" si="7"/>
        <v>4.1238555145358218</v>
      </c>
      <c r="AJ45" s="621">
        <f t="shared" si="8"/>
        <v>207.48400589485087</v>
      </c>
      <c r="AK45" s="579"/>
      <c r="AL45" s="541"/>
      <c r="AM45" s="541"/>
      <c r="AN45" s="541"/>
      <c r="AO45" s="541"/>
      <c r="AP45" s="541"/>
      <c r="AQ45" s="541"/>
      <c r="AR45" s="541"/>
      <c r="AS45" s="541"/>
      <c r="AT45" s="541"/>
      <c r="AU45" s="541"/>
      <c r="AV45" s="541"/>
      <c r="AW45" s="541"/>
      <c r="AX45" s="541"/>
      <c r="AY45" s="541"/>
      <c r="AZ45" s="541"/>
      <c r="BA45" s="541"/>
      <c r="BB45" s="625">
        <f t="shared" si="9"/>
        <v>95277.628815811069</v>
      </c>
      <c r="BC45" s="626">
        <f t="shared" si="10"/>
        <v>93711.955356871767</v>
      </c>
      <c r="BD45" s="626">
        <f t="shared" si="11"/>
        <v>89033.85920707928</v>
      </c>
      <c r="BE45" s="504"/>
      <c r="BF45" s="504"/>
      <c r="BG45" s="504"/>
      <c r="BH45" s="1102">
        <v>194.2741402886966</v>
      </c>
      <c r="BI45" s="1779" t="s">
        <v>325</v>
      </c>
      <c r="BJ45" s="512"/>
      <c r="BK45" s="541"/>
      <c r="BL45" s="744"/>
      <c r="BM45" s="1972"/>
      <c r="BN45" s="1972"/>
      <c r="BO45" s="1071"/>
      <c r="BP45" s="1071"/>
      <c r="BQ45" s="1071"/>
      <c r="BR45" s="1071"/>
      <c r="BS45" s="1071"/>
      <c r="BT45" s="536"/>
    </row>
    <row r="46" spans="1:72" ht="12.75" customHeight="1" thickBot="1" x14ac:dyDescent="0.3">
      <c r="A46" s="756">
        <v>5</v>
      </c>
      <c r="B46" s="665" t="s">
        <v>309</v>
      </c>
      <c r="C46" s="665" t="s">
        <v>376</v>
      </c>
      <c r="D46" s="665">
        <v>6</v>
      </c>
      <c r="E46" s="1965">
        <v>37</v>
      </c>
      <c r="F46" s="665" t="s">
        <v>377</v>
      </c>
      <c r="G46" s="614">
        <v>276</v>
      </c>
      <c r="H46" s="615">
        <v>39358</v>
      </c>
      <c r="I46" s="616"/>
      <c r="J46" s="761" t="s">
        <v>97</v>
      </c>
      <c r="K46" s="761" t="s">
        <v>97</v>
      </c>
      <c r="L46" s="652">
        <v>8</v>
      </c>
      <c r="M46" s="664">
        <v>1.18</v>
      </c>
      <c r="N46" s="652">
        <v>60</v>
      </c>
      <c r="O46" s="652">
        <v>11</v>
      </c>
      <c r="P46" s="652">
        <v>8</v>
      </c>
      <c r="Q46" s="652">
        <v>39</v>
      </c>
      <c r="R46" s="617" t="s">
        <v>98</v>
      </c>
      <c r="S46" s="617" t="s">
        <v>98</v>
      </c>
      <c r="T46" s="617">
        <v>1</v>
      </c>
      <c r="U46" s="617">
        <v>10</v>
      </c>
      <c r="V46" s="993">
        <v>0.13253466028642899</v>
      </c>
      <c r="W46" s="1033"/>
      <c r="X46" s="1060" t="s">
        <v>527</v>
      </c>
      <c r="Y46" s="618">
        <v>2.9050600000000002</v>
      </c>
      <c r="Z46" s="618">
        <v>6.2468570000000003</v>
      </c>
      <c r="AA46" s="618">
        <v>5.1331790000000002</v>
      </c>
      <c r="AB46" s="618">
        <v>5.3823694999999994</v>
      </c>
      <c r="AC46" s="618">
        <v>4.9285279999999991</v>
      </c>
      <c r="AD46" s="618">
        <v>4.6990210000000001</v>
      </c>
      <c r="AE46" s="619">
        <v>5336</v>
      </c>
      <c r="AF46" s="620">
        <v>0.13735</v>
      </c>
      <c r="AG46" s="620">
        <v>95.78285000000001</v>
      </c>
      <c r="AH46" s="529">
        <f t="shared" si="6"/>
        <v>0.68334849999999925</v>
      </c>
      <c r="AI46" s="621" t="e">
        <f t="shared" si="7"/>
        <v>#DIV/0!</v>
      </c>
      <c r="AJ46" s="621" t="e">
        <f t="shared" si="8"/>
        <v>#DIV/0!</v>
      </c>
      <c r="AK46" s="579"/>
      <c r="AL46" s="541"/>
      <c r="AM46" s="541"/>
      <c r="AN46" s="541"/>
      <c r="AO46" s="541"/>
      <c r="AP46" s="541"/>
      <c r="AQ46" s="541"/>
      <c r="AR46" s="541"/>
      <c r="AS46" s="541"/>
      <c r="AT46" s="541"/>
      <c r="AU46" s="541"/>
      <c r="AV46" s="541"/>
      <c r="AW46" s="541"/>
      <c r="AX46" s="541"/>
      <c r="AY46" s="541"/>
      <c r="AZ46" s="541"/>
      <c r="BA46" s="541"/>
      <c r="BB46" s="625">
        <f t="shared" si="9"/>
        <v>56054.494544629815</v>
      </c>
      <c r="BC46" s="626">
        <f t="shared" si="10"/>
        <v>55128.487719435834</v>
      </c>
      <c r="BD46" s="626">
        <f t="shared" si="11"/>
        <v>52510.062507117727</v>
      </c>
      <c r="BE46" s="504"/>
      <c r="BF46" s="504"/>
      <c r="BG46" s="504"/>
      <c r="BH46" s="1102">
        <v>194.83569166039581</v>
      </c>
      <c r="BI46" s="1779" t="s">
        <v>325</v>
      </c>
      <c r="BJ46" s="512"/>
      <c r="BK46" s="541"/>
      <c r="BL46" s="744"/>
      <c r="BM46" s="1972"/>
      <c r="BN46" s="1972"/>
      <c r="BO46" s="1071"/>
      <c r="BP46" s="1071"/>
      <c r="BQ46" s="1071"/>
      <c r="BR46" s="1071"/>
      <c r="BS46" s="1071"/>
      <c r="BT46" s="536"/>
    </row>
    <row r="47" spans="1:72" ht="12.75" customHeight="1" thickBot="1" x14ac:dyDescent="0.3">
      <c r="A47" s="756">
        <v>5</v>
      </c>
      <c r="B47" s="665" t="s">
        <v>309</v>
      </c>
      <c r="C47" s="665" t="s">
        <v>378</v>
      </c>
      <c r="D47" s="665">
        <v>6</v>
      </c>
      <c r="E47" s="1965">
        <v>38</v>
      </c>
      <c r="F47" s="665" t="s">
        <v>379</v>
      </c>
      <c r="G47" s="614">
        <v>276</v>
      </c>
      <c r="H47" s="615">
        <v>39358</v>
      </c>
      <c r="I47" s="616"/>
      <c r="J47" s="761" t="s">
        <v>97</v>
      </c>
      <c r="K47" s="761" t="s">
        <v>97</v>
      </c>
      <c r="L47" s="652">
        <v>4</v>
      </c>
      <c r="M47" s="664">
        <v>1.18</v>
      </c>
      <c r="N47" s="652">
        <v>60</v>
      </c>
      <c r="O47" s="652">
        <v>11</v>
      </c>
      <c r="P47" s="652">
        <v>8</v>
      </c>
      <c r="Q47" s="652">
        <v>49</v>
      </c>
      <c r="R47" s="617" t="s">
        <v>98</v>
      </c>
      <c r="S47" s="617" t="s">
        <v>98</v>
      </c>
      <c r="T47" s="617">
        <v>1</v>
      </c>
      <c r="U47" s="617">
        <v>10</v>
      </c>
      <c r="V47" s="993">
        <v>0.13253466028642899</v>
      </c>
      <c r="W47" s="1034">
        <v>0.37128114935661094</v>
      </c>
      <c r="X47" s="1060" t="str">
        <f>X48</f>
        <v>n/a</v>
      </c>
      <c r="Y47" s="618">
        <v>3.1960584210526317</v>
      </c>
      <c r="Z47" s="618">
        <v>6.2530373684210536</v>
      </c>
      <c r="AA47" s="618">
        <v>-6.7459884210526323E-4</v>
      </c>
      <c r="AB47" s="618">
        <v>4.9743642105263151</v>
      </c>
      <c r="AC47" s="618">
        <v>4.8452450000000002</v>
      </c>
      <c r="AD47" s="618">
        <v>4.6632540000000002</v>
      </c>
      <c r="AE47" s="619">
        <v>1221.0999999999999</v>
      </c>
      <c r="AF47" s="620">
        <v>1.2947368421052634E-2</v>
      </c>
      <c r="AG47" s="620">
        <v>42.715736842105258</v>
      </c>
      <c r="AH47" s="529">
        <f t="shared" si="6"/>
        <v>0.31111021052631482</v>
      </c>
      <c r="AI47" s="621">
        <f t="shared" si="7"/>
        <v>3.4872140542252114E-2</v>
      </c>
      <c r="AJ47" s="621">
        <f t="shared" si="8"/>
        <v>115.04957069898887</v>
      </c>
      <c r="AK47" s="579"/>
      <c r="AL47" s="541"/>
      <c r="AM47" s="541"/>
      <c r="AN47" s="541"/>
      <c r="AO47" s="541"/>
      <c r="AP47" s="541"/>
      <c r="AQ47" s="541"/>
      <c r="AR47" s="541"/>
      <c r="AS47" s="541"/>
      <c r="AT47" s="541"/>
      <c r="AU47" s="541"/>
      <c r="AV47" s="541"/>
      <c r="AW47" s="541"/>
      <c r="AX47" s="541"/>
      <c r="AY47" s="541"/>
      <c r="AZ47" s="541"/>
      <c r="BA47" s="541"/>
      <c r="BB47" s="625">
        <f t="shared" si="9"/>
        <v>12751.788300264383</v>
      </c>
      <c r="BC47" s="626">
        <f t="shared" si="10"/>
        <v>12539.879204641375</v>
      </c>
      <c r="BD47" s="626">
        <f t="shared" si="11"/>
        <v>11978.586369625767</v>
      </c>
      <c r="BE47" s="504"/>
      <c r="BF47" s="504"/>
      <c r="BG47" s="504"/>
      <c r="BH47" s="1102">
        <v>194.81059937263933</v>
      </c>
      <c r="BI47" s="1779" t="s">
        <v>325</v>
      </c>
      <c r="BJ47" s="512"/>
      <c r="BK47" s="541"/>
      <c r="BL47" s="744"/>
      <c r="BM47" s="1972"/>
      <c r="BN47" s="1972"/>
      <c r="BO47" s="1071"/>
      <c r="BP47" s="1071"/>
      <c r="BQ47" s="1071"/>
      <c r="BR47" s="1071"/>
      <c r="BS47" s="1071"/>
      <c r="BT47" s="536"/>
    </row>
    <row r="48" spans="1:72" ht="12.75" customHeight="1" thickBot="1" x14ac:dyDescent="0.3">
      <c r="A48" s="756">
        <v>5</v>
      </c>
      <c r="B48" s="665" t="s">
        <v>309</v>
      </c>
      <c r="C48" s="665" t="s">
        <v>380</v>
      </c>
      <c r="D48" s="665">
        <v>6</v>
      </c>
      <c r="E48" s="1964" t="s">
        <v>517</v>
      </c>
      <c r="F48" s="663" t="s">
        <v>372</v>
      </c>
      <c r="G48" s="614">
        <v>276</v>
      </c>
      <c r="H48" s="615">
        <v>39358</v>
      </c>
      <c r="I48" s="616"/>
      <c r="J48" s="761" t="s">
        <v>97</v>
      </c>
      <c r="K48" s="761" t="s">
        <v>97</v>
      </c>
      <c r="L48" s="652">
        <v>4</v>
      </c>
      <c r="M48" s="664">
        <v>1.18</v>
      </c>
      <c r="N48" s="652">
        <v>60</v>
      </c>
      <c r="O48" s="652">
        <v>720</v>
      </c>
      <c r="P48" s="652">
        <v>8</v>
      </c>
      <c r="Q48" s="652">
        <v>859</v>
      </c>
      <c r="R48" s="617" t="s">
        <v>98</v>
      </c>
      <c r="S48" s="617" t="s">
        <v>98</v>
      </c>
      <c r="T48" s="617">
        <v>1</v>
      </c>
      <c r="U48" s="617">
        <v>10</v>
      </c>
      <c r="V48" s="993">
        <v>0.13253466028642899</v>
      </c>
      <c r="W48" s="1034">
        <v>0.31509757263874055</v>
      </c>
      <c r="X48" s="1060" t="s">
        <v>527</v>
      </c>
      <c r="Y48" s="618">
        <v>3.2435454999999997</v>
      </c>
      <c r="Z48" s="618">
        <v>6.2565770000000001</v>
      </c>
      <c r="AA48" s="618">
        <v>-5.7983379999999982E-4</v>
      </c>
      <c r="AB48" s="618">
        <v>4.9144435</v>
      </c>
      <c r="AC48" s="618">
        <v>4.8681944999999995</v>
      </c>
      <c r="AD48" s="618">
        <v>4.6818555000000002</v>
      </c>
      <c r="AE48" s="619">
        <v>973.2</v>
      </c>
      <c r="AF48" s="620">
        <v>1.2150000000000005E-2</v>
      </c>
      <c r="AG48" s="620">
        <v>29.357199999999995</v>
      </c>
      <c r="AH48" s="529">
        <f t="shared" si="6"/>
        <v>0.23258799999999979</v>
      </c>
      <c r="AI48" s="621">
        <f t="shared" si="7"/>
        <v>3.8559484601076194E-2</v>
      </c>
      <c r="AJ48" s="621">
        <f t="shared" si="8"/>
        <v>93.168600932569007</v>
      </c>
      <c r="AK48" s="579"/>
      <c r="AL48" s="541"/>
      <c r="AM48" s="541"/>
      <c r="AN48" s="541"/>
      <c r="AO48" s="541"/>
      <c r="AP48" s="541"/>
      <c r="AQ48" s="541"/>
      <c r="AR48" s="541"/>
      <c r="AS48" s="541"/>
      <c r="AT48" s="541"/>
      <c r="AU48" s="541"/>
      <c r="AV48" s="541"/>
      <c r="AW48" s="541"/>
      <c r="AX48" s="541"/>
      <c r="AY48" s="541"/>
      <c r="AZ48" s="541"/>
      <c r="BA48" s="541"/>
      <c r="BB48" s="625">
        <f t="shared" si="9"/>
        <v>10159.36022750626</v>
      </c>
      <c r="BC48" s="626">
        <f t="shared" si="10"/>
        <v>9990.4715764045377</v>
      </c>
      <c r="BD48" s="626">
        <f t="shared" si="11"/>
        <v>9544.949189186058</v>
      </c>
      <c r="BE48" s="504"/>
      <c r="BF48" s="504"/>
      <c r="BG48" s="504"/>
      <c r="BH48" s="1102">
        <v>194.81059937263933</v>
      </c>
      <c r="BI48" s="1779" t="s">
        <v>325</v>
      </c>
      <c r="BJ48" s="512"/>
      <c r="BK48" s="541"/>
      <c r="BL48" s="744"/>
      <c r="BM48" s="1972"/>
      <c r="BN48" s="1972"/>
      <c r="BO48" s="1071"/>
      <c r="BP48" s="1071"/>
      <c r="BQ48" s="1071"/>
      <c r="BR48" s="1071"/>
      <c r="BS48" s="1071"/>
      <c r="BT48" s="536"/>
    </row>
    <row r="49" spans="1:72" ht="12.75" customHeight="1" thickBot="1" x14ac:dyDescent="0.3">
      <c r="A49" s="756">
        <v>5</v>
      </c>
      <c r="B49" s="665" t="s">
        <v>309</v>
      </c>
      <c r="C49" s="665" t="s">
        <v>381</v>
      </c>
      <c r="D49" s="665">
        <v>6</v>
      </c>
      <c r="E49" s="1965">
        <v>39</v>
      </c>
      <c r="F49" s="665" t="s">
        <v>377</v>
      </c>
      <c r="G49" s="614">
        <v>276</v>
      </c>
      <c r="H49" s="615">
        <v>39358</v>
      </c>
      <c r="I49" s="616"/>
      <c r="J49" s="761" t="s">
        <v>97</v>
      </c>
      <c r="K49" s="761" t="s">
        <v>97</v>
      </c>
      <c r="L49" s="652">
        <v>8</v>
      </c>
      <c r="M49" s="664">
        <v>1.18</v>
      </c>
      <c r="N49" s="652">
        <v>60</v>
      </c>
      <c r="O49" s="652">
        <v>11</v>
      </c>
      <c r="P49" s="652">
        <v>8</v>
      </c>
      <c r="Q49" s="652">
        <v>58</v>
      </c>
      <c r="R49" s="617" t="s">
        <v>98</v>
      </c>
      <c r="S49" s="617" t="s">
        <v>98</v>
      </c>
      <c r="T49" s="617">
        <v>1</v>
      </c>
      <c r="U49" s="617">
        <v>10</v>
      </c>
      <c r="V49" s="993">
        <v>0.13253466028642899</v>
      </c>
      <c r="W49" s="1034">
        <v>0.3698668387090201</v>
      </c>
      <c r="X49" s="1060" t="str">
        <f>X50</f>
        <v>n/a</v>
      </c>
      <c r="Y49" s="618">
        <v>3.0281380000000002</v>
      </c>
      <c r="Z49" s="618">
        <v>6.2357650000000007</v>
      </c>
      <c r="AA49" s="618">
        <v>-5.6457529999999999E-4</v>
      </c>
      <c r="AB49" s="618">
        <v>5.2797084999999999</v>
      </c>
      <c r="AC49" s="618">
        <v>4.8626704999999992</v>
      </c>
      <c r="AD49" s="618">
        <v>4.6674345000000006</v>
      </c>
      <c r="AE49" s="619">
        <v>4181</v>
      </c>
      <c r="AF49" s="620">
        <v>5.7349999999999998E-2</v>
      </c>
      <c r="AG49" s="620">
        <v>73.892599999999987</v>
      </c>
      <c r="AH49" s="529">
        <f t="shared" si="6"/>
        <v>0.61227399999999932</v>
      </c>
      <c r="AI49" s="621">
        <f t="shared" si="7"/>
        <v>0.15505580386761333</v>
      </c>
      <c r="AJ49" s="621">
        <f t="shared" si="8"/>
        <v>199.78163021565831</v>
      </c>
      <c r="AK49" s="579"/>
      <c r="AL49" s="541"/>
      <c r="AM49" s="541"/>
      <c r="AN49" s="541"/>
      <c r="AO49" s="541"/>
      <c r="AP49" s="541"/>
      <c r="AQ49" s="541"/>
      <c r="AR49" s="541"/>
      <c r="AS49" s="541"/>
      <c r="AT49" s="541"/>
      <c r="AU49" s="541"/>
      <c r="AV49" s="541"/>
      <c r="AW49" s="541"/>
      <c r="AX49" s="541"/>
      <c r="AY49" s="541"/>
      <c r="AZ49" s="541"/>
      <c r="BA49" s="541"/>
      <c r="BB49" s="625">
        <f t="shared" si="9"/>
        <v>43848.387353470789</v>
      </c>
      <c r="BC49" s="626">
        <f t="shared" si="10"/>
        <v>43122.818662290869</v>
      </c>
      <c r="BD49" s="626">
        <f t="shared" si="11"/>
        <v>41107.598942235876</v>
      </c>
      <c r="BE49" s="504"/>
      <c r="BF49" s="504"/>
      <c r="BG49" s="504"/>
      <c r="BH49" s="1102" t="s">
        <v>661</v>
      </c>
      <c r="BI49" s="1779" t="s">
        <v>325</v>
      </c>
      <c r="BJ49" s="512"/>
      <c r="BK49" s="541"/>
      <c r="BL49" s="744"/>
      <c r="BM49" s="1972"/>
      <c r="BN49" s="1972"/>
      <c r="BO49" s="1071"/>
      <c r="BP49" s="1071"/>
      <c r="BQ49" s="1071"/>
      <c r="BR49" s="1071"/>
      <c r="BS49" s="1071"/>
      <c r="BT49" s="536"/>
    </row>
    <row r="50" spans="1:72" ht="12.75" customHeight="1" thickBot="1" x14ac:dyDescent="0.3">
      <c r="A50" s="756">
        <v>5</v>
      </c>
      <c r="B50" s="665" t="s">
        <v>309</v>
      </c>
      <c r="C50" s="665" t="s">
        <v>382</v>
      </c>
      <c r="D50" s="665">
        <v>6</v>
      </c>
      <c r="E50" s="1964" t="s">
        <v>518</v>
      </c>
      <c r="F50" s="663" t="s">
        <v>372</v>
      </c>
      <c r="G50" s="614">
        <v>276</v>
      </c>
      <c r="H50" s="615">
        <v>39358</v>
      </c>
      <c r="I50" s="616"/>
      <c r="J50" s="761" t="s">
        <v>97</v>
      </c>
      <c r="K50" s="761" t="s">
        <v>97</v>
      </c>
      <c r="L50" s="652">
        <v>8</v>
      </c>
      <c r="M50" s="664">
        <v>1.18</v>
      </c>
      <c r="N50" s="652">
        <v>60</v>
      </c>
      <c r="O50" s="652">
        <v>720</v>
      </c>
      <c r="P50" s="652">
        <v>8</v>
      </c>
      <c r="Q50" s="652">
        <v>883</v>
      </c>
      <c r="R50" s="617" t="s">
        <v>98</v>
      </c>
      <c r="S50" s="617" t="s">
        <v>98</v>
      </c>
      <c r="T50" s="617">
        <v>1</v>
      </c>
      <c r="U50" s="617">
        <v>10</v>
      </c>
      <c r="V50" s="993">
        <v>0.13253466028642899</v>
      </c>
      <c r="W50" s="1034">
        <v>0.33978426065133077</v>
      </c>
      <c r="X50" s="1060" t="s">
        <v>527</v>
      </c>
      <c r="Y50" s="618">
        <v>3.0268099999999998</v>
      </c>
      <c r="Z50" s="618">
        <v>6.2445834999999992</v>
      </c>
      <c r="AA50" s="618">
        <v>-5.493163499999999E-4</v>
      </c>
      <c r="AB50" s="618">
        <v>5.2061149999999996</v>
      </c>
      <c r="AC50" s="618">
        <v>4.8774255000000002</v>
      </c>
      <c r="AD50" s="618">
        <v>4.6884005000000002</v>
      </c>
      <c r="AE50" s="619">
        <v>3788</v>
      </c>
      <c r="AF50" s="620">
        <v>6.1149999999999982E-2</v>
      </c>
      <c r="AG50" s="620">
        <v>64.930800000000005</v>
      </c>
      <c r="AH50" s="529">
        <f t="shared" si="6"/>
        <v>0.51771449999999941</v>
      </c>
      <c r="AI50" s="621">
        <f t="shared" si="7"/>
        <v>0.17996713527219257</v>
      </c>
      <c r="AJ50" s="621">
        <f t="shared" si="8"/>
        <v>191.09419569798339</v>
      </c>
      <c r="AK50" s="579"/>
      <c r="AL50" s="545"/>
      <c r="AM50" s="545"/>
      <c r="AN50" s="545"/>
      <c r="AO50" s="545"/>
      <c r="AP50" s="545"/>
      <c r="AQ50" s="545"/>
      <c r="AR50" s="545"/>
      <c r="AS50" s="545"/>
      <c r="AT50" s="545"/>
      <c r="AU50" s="545"/>
      <c r="AV50" s="545"/>
      <c r="AW50" s="545"/>
      <c r="AX50" s="545"/>
      <c r="AY50" s="545"/>
      <c r="AZ50" s="545"/>
      <c r="BA50" s="545"/>
      <c r="BB50" s="625">
        <f t="shared" si="9"/>
        <v>39704.320942367311</v>
      </c>
      <c r="BC50" s="626">
        <f t="shared" si="10"/>
        <v>39046.953278605171</v>
      </c>
      <c r="BD50" s="626">
        <f t="shared" si="11"/>
        <v>37232.389876999441</v>
      </c>
      <c r="BE50" s="504"/>
      <c r="BF50" s="504"/>
      <c r="BG50" s="504"/>
      <c r="BH50" s="1102" t="s">
        <v>661</v>
      </c>
      <c r="BI50" s="1779" t="s">
        <v>325</v>
      </c>
      <c r="BJ50" s="512"/>
      <c r="BK50" s="545"/>
      <c r="BL50" s="744"/>
      <c r="BM50" s="1972"/>
      <c r="BN50" s="1972"/>
      <c r="BO50" s="1071"/>
      <c r="BP50" s="1071"/>
      <c r="BQ50" s="1071"/>
      <c r="BR50" s="1071"/>
      <c r="BS50" s="1071"/>
      <c r="BT50" s="536"/>
    </row>
    <row r="51" spans="1:72" ht="12.75" customHeight="1" thickBot="1" x14ac:dyDescent="0.3">
      <c r="A51" s="756">
        <v>5</v>
      </c>
      <c r="B51" s="665" t="s">
        <v>309</v>
      </c>
      <c r="C51" s="665" t="s">
        <v>383</v>
      </c>
      <c r="D51" s="665">
        <v>6</v>
      </c>
      <c r="E51" s="1965">
        <v>40</v>
      </c>
      <c r="F51" s="665" t="s">
        <v>379</v>
      </c>
      <c r="G51" s="614">
        <v>276</v>
      </c>
      <c r="H51" s="615">
        <v>39358</v>
      </c>
      <c r="I51" s="616"/>
      <c r="J51" s="761" t="s">
        <v>97</v>
      </c>
      <c r="K51" s="761" t="s">
        <v>97</v>
      </c>
      <c r="L51" s="652">
        <v>2</v>
      </c>
      <c r="M51" s="664">
        <v>1.18</v>
      </c>
      <c r="N51" s="652">
        <v>60</v>
      </c>
      <c r="O51" s="652">
        <v>11</v>
      </c>
      <c r="P51" s="652">
        <v>8</v>
      </c>
      <c r="Q51" s="652">
        <v>44</v>
      </c>
      <c r="R51" s="617" t="s">
        <v>98</v>
      </c>
      <c r="S51" s="617" t="s">
        <v>98</v>
      </c>
      <c r="T51" s="617">
        <v>1</v>
      </c>
      <c r="U51" s="617">
        <v>10</v>
      </c>
      <c r="V51" s="993">
        <v>0.13253466028642899</v>
      </c>
      <c r="W51" s="1034">
        <v>0.37159331180319777</v>
      </c>
      <c r="X51" s="1068">
        <f>X52</f>
        <v>13.28</v>
      </c>
      <c r="Y51" s="618">
        <v>3.2722790000000002</v>
      </c>
      <c r="Z51" s="618">
        <v>6.2543949999999997</v>
      </c>
      <c r="AA51" s="618">
        <v>-6.1035164999999976E-4</v>
      </c>
      <c r="AB51" s="618">
        <v>4.8485715000000003</v>
      </c>
      <c r="AC51" s="618">
        <v>4.8564145000000005</v>
      </c>
      <c r="AD51" s="618">
        <v>4.6706400000000006</v>
      </c>
      <c r="AE51" s="619">
        <v>580.65</v>
      </c>
      <c r="AF51" s="620">
        <v>1.5750000000000007E-2</v>
      </c>
      <c r="AG51" s="620">
        <v>25.545899999999996</v>
      </c>
      <c r="AH51" s="529">
        <f t="shared" si="6"/>
        <v>0.17793149999999969</v>
      </c>
      <c r="AI51" s="621">
        <f t="shared" si="7"/>
        <v>4.2385047038579315E-2</v>
      </c>
      <c r="AJ51" s="621">
        <f t="shared" si="8"/>
        <v>68.746931628116997</v>
      </c>
      <c r="AK51" s="579"/>
      <c r="AL51" s="545"/>
      <c r="AM51" s="545"/>
      <c r="AN51" s="545"/>
      <c r="AO51" s="545"/>
      <c r="AP51" s="545"/>
      <c r="AQ51" s="545"/>
      <c r="AR51" s="545"/>
      <c r="AS51" s="545"/>
      <c r="AT51" s="545"/>
      <c r="AU51" s="545"/>
      <c r="AV51" s="545"/>
      <c r="AW51" s="545"/>
      <c r="AX51" s="545"/>
      <c r="AY51" s="545"/>
      <c r="AZ51" s="545"/>
      <c r="BA51" s="545"/>
      <c r="BB51" s="625">
        <f t="shared" si="9"/>
        <v>6058.0405692352588</v>
      </c>
      <c r="BC51" s="626">
        <f t="shared" si="10"/>
        <v>5957.2748527718231</v>
      </c>
      <c r="BD51" s="626">
        <f t="shared" si="11"/>
        <v>5693.1782055487129</v>
      </c>
      <c r="BE51" s="504"/>
      <c r="BF51" s="504"/>
      <c r="BG51" s="504"/>
      <c r="BH51" s="1102">
        <v>194.73118500342022</v>
      </c>
      <c r="BI51" s="1779" t="s">
        <v>325</v>
      </c>
      <c r="BJ51" s="512"/>
      <c r="BK51" s="545"/>
      <c r="BL51" s="744"/>
      <c r="BM51" s="1972"/>
      <c r="BN51" s="1972"/>
      <c r="BO51" s="1071"/>
      <c r="BP51" s="1071"/>
      <c r="BQ51" s="1071"/>
      <c r="BR51" s="1071"/>
      <c r="BS51" s="1071"/>
      <c r="BT51" s="536"/>
    </row>
    <row r="52" spans="1:72" ht="12.75" customHeight="1" thickBot="1" x14ac:dyDescent="0.3">
      <c r="A52" s="756">
        <v>5</v>
      </c>
      <c r="B52" s="665" t="s">
        <v>309</v>
      </c>
      <c r="C52" s="665" t="s">
        <v>384</v>
      </c>
      <c r="D52" s="665">
        <v>6</v>
      </c>
      <c r="E52" s="1964" t="s">
        <v>519</v>
      </c>
      <c r="F52" s="663" t="s">
        <v>372</v>
      </c>
      <c r="G52" s="614">
        <v>276</v>
      </c>
      <c r="H52" s="615">
        <v>39358</v>
      </c>
      <c r="I52" s="616"/>
      <c r="J52" s="761" t="s">
        <v>97</v>
      </c>
      <c r="K52" s="761" t="s">
        <v>97</v>
      </c>
      <c r="L52" s="652">
        <v>2</v>
      </c>
      <c r="M52" s="664">
        <v>1.18</v>
      </c>
      <c r="N52" s="652">
        <v>60</v>
      </c>
      <c r="O52" s="652">
        <v>720</v>
      </c>
      <c r="P52" s="652">
        <v>8</v>
      </c>
      <c r="Q52" s="652">
        <v>860</v>
      </c>
      <c r="R52" s="617" t="s">
        <v>98</v>
      </c>
      <c r="S52" s="617" t="s">
        <v>98</v>
      </c>
      <c r="T52" s="617">
        <v>1</v>
      </c>
      <c r="U52" s="617">
        <v>10</v>
      </c>
      <c r="V52" s="993">
        <v>0.13253466028642899</v>
      </c>
      <c r="W52" s="1034">
        <v>0.28657150597538239</v>
      </c>
      <c r="X52" s="1069">
        <v>13.28</v>
      </c>
      <c r="Y52" s="618">
        <v>3.3204340000000001</v>
      </c>
      <c r="Z52" s="618">
        <v>6.2063900000000016</v>
      </c>
      <c r="AA52" s="618">
        <v>-7.9345639999999981E-4</v>
      </c>
      <c r="AB52" s="618">
        <v>4.7945104999999995</v>
      </c>
      <c r="AC52" s="618">
        <v>4.8695364999999997</v>
      </c>
      <c r="AD52" s="618">
        <v>4.6776580000000001</v>
      </c>
      <c r="AE52" s="619">
        <v>473.25</v>
      </c>
      <c r="AF52" s="620">
        <v>1.7250000000000008E-2</v>
      </c>
      <c r="AG52" s="620">
        <v>17.528699999999997</v>
      </c>
      <c r="AH52" s="529">
        <f t="shared" si="6"/>
        <v>0.11685249999999936</v>
      </c>
      <c r="AI52" s="621">
        <f t="shared" si="7"/>
        <v>6.019440049103085E-2</v>
      </c>
      <c r="AJ52" s="621">
        <f t="shared" si="8"/>
        <v>61.166932631138074</v>
      </c>
      <c r="AK52" s="579"/>
      <c r="AL52" s="545"/>
      <c r="AM52" s="545"/>
      <c r="AN52" s="545"/>
      <c r="AO52" s="545"/>
      <c r="AP52" s="545"/>
      <c r="AQ52" s="545"/>
      <c r="AR52" s="545"/>
      <c r="AS52" s="545"/>
      <c r="AT52" s="545"/>
      <c r="AU52" s="545"/>
      <c r="AV52" s="545"/>
      <c r="AW52" s="545"/>
      <c r="AX52" s="545"/>
      <c r="AY52" s="545"/>
      <c r="AZ52" s="545"/>
      <c r="BA52" s="545"/>
      <c r="BB52" s="625">
        <f t="shared" si="9"/>
        <v>4936.7473362135788</v>
      </c>
      <c r="BC52" s="626">
        <f t="shared" si="10"/>
        <v>4854.6197631208024</v>
      </c>
      <c r="BD52" s="626">
        <f t="shared" si="11"/>
        <v>4639.75528539885</v>
      </c>
      <c r="BE52" s="504"/>
      <c r="BF52" s="504"/>
      <c r="BG52" s="504"/>
      <c r="BH52" s="1102">
        <v>194.73118500342022</v>
      </c>
      <c r="BI52" s="1779" t="s">
        <v>325</v>
      </c>
      <c r="BJ52" s="512"/>
      <c r="BK52" s="545"/>
      <c r="BL52" s="744"/>
      <c r="BM52" s="1972"/>
      <c r="BN52" s="1972"/>
      <c r="BO52" s="1071"/>
      <c r="BP52" s="1071"/>
      <c r="BQ52" s="1071"/>
      <c r="BR52" s="1071"/>
      <c r="BS52" s="1071"/>
      <c r="BT52" s="536"/>
    </row>
    <row r="53" spans="1:72" ht="12.75" customHeight="1" thickBot="1" x14ac:dyDescent="0.3">
      <c r="A53" s="756">
        <v>5</v>
      </c>
      <c r="B53" s="541" t="s">
        <v>104</v>
      </c>
      <c r="C53" s="541" t="s">
        <v>385</v>
      </c>
      <c r="D53" s="541">
        <v>2</v>
      </c>
      <c r="E53" s="1962">
        <v>41</v>
      </c>
      <c r="F53" s="630" t="s">
        <v>379</v>
      </c>
      <c r="G53" s="666">
        <v>277</v>
      </c>
      <c r="H53" s="667">
        <v>39359</v>
      </c>
      <c r="I53" s="512"/>
      <c r="J53" s="761" t="s">
        <v>97</v>
      </c>
      <c r="K53" s="761" t="s">
        <v>97</v>
      </c>
      <c r="L53" s="545">
        <v>2</v>
      </c>
      <c r="M53" s="538">
        <v>1.44</v>
      </c>
      <c r="N53" s="545">
        <v>60</v>
      </c>
      <c r="O53" s="545">
        <v>11</v>
      </c>
      <c r="P53" s="545">
        <v>8</v>
      </c>
      <c r="Q53" s="652">
        <v>36.166666666666664</v>
      </c>
      <c r="R53" s="511" t="s">
        <v>97</v>
      </c>
      <c r="S53" s="511" t="s">
        <v>97</v>
      </c>
      <c r="T53" s="511">
        <v>1</v>
      </c>
      <c r="U53" s="511">
        <v>10</v>
      </c>
      <c r="V53" s="991">
        <v>5.19567251427413E-2</v>
      </c>
      <c r="W53" s="1033"/>
      <c r="X53" s="1066">
        <f>X54</f>
        <v>1.52</v>
      </c>
      <c r="Y53" s="514">
        <v>3.4109799999999999</v>
      </c>
      <c r="Z53" s="514">
        <v>6.8664520000000001E-4</v>
      </c>
      <c r="AA53" s="514">
        <v>-6.8664520000000001E-4</v>
      </c>
      <c r="AB53" s="514">
        <v>5.6414489999999997</v>
      </c>
      <c r="AC53" s="514">
        <v>4.8838045000000001</v>
      </c>
      <c r="AD53" s="514">
        <v>4.6681819999999998</v>
      </c>
      <c r="AE53" s="515">
        <v>36115</v>
      </c>
      <c r="AF53" s="516">
        <v>26.416450000000005</v>
      </c>
      <c r="AG53" s="516">
        <v>30.194600000000001</v>
      </c>
      <c r="AH53" s="517">
        <f t="shared" si="6"/>
        <v>0.97326699999999988</v>
      </c>
      <c r="AI53" s="518">
        <f t="shared" si="7"/>
        <v>26.416450000000005</v>
      </c>
      <c r="AJ53" s="518">
        <f t="shared" si="8"/>
        <v>30.194600000000001</v>
      </c>
      <c r="AK53" s="668">
        <f>BB53</f>
        <v>1010553.8850986513</v>
      </c>
      <c r="AL53" s="623">
        <f>AD$79*(BG53*(2-BG53)/(1-BG53))</f>
        <v>179.6819752300683</v>
      </c>
      <c r="AM53" s="532">
        <f>AJ53*BF53</f>
        <v>68.239795999999998</v>
      </c>
      <c r="AN53" s="533">
        <v>1.44</v>
      </c>
      <c r="AO53" s="533">
        <v>0</v>
      </c>
      <c r="AP53" s="534">
        <f>AL53/AK53*1000</f>
        <v>0.17780543707723964</v>
      </c>
      <c r="AQ53" s="534">
        <f>($AM53/$AK53*6/$BE53/PI())^0.333*10</f>
        <v>0.38972921366338154</v>
      </c>
      <c r="AR53" s="534"/>
      <c r="AS53" s="534">
        <f>EXP((LN(AQ53/AP53))^0.5)</f>
        <v>2.4250886715837647</v>
      </c>
      <c r="AT53" s="534">
        <f>AQ53/EXP(1.5*(LN(AS53))^2)</f>
        <v>0.12009808290984868</v>
      </c>
      <c r="AU53" s="624">
        <v>29.855</v>
      </c>
      <c r="AV53" s="624">
        <v>0.13300000000000001</v>
      </c>
      <c r="AW53" s="624">
        <v>2.4060000000000001</v>
      </c>
      <c r="AX53" s="624">
        <v>3.0137999999999998</v>
      </c>
      <c r="AY53" s="624">
        <v>0.10611</v>
      </c>
      <c r="AZ53" s="624">
        <v>0.42266999999999999</v>
      </c>
      <c r="BA53" s="624">
        <v>80.08</v>
      </c>
      <c r="BB53" s="521">
        <f t="shared" si="9"/>
        <v>1010553.8850986513</v>
      </c>
      <c r="BC53" s="522">
        <f t="shared" si="10"/>
        <v>994566.63806339353</v>
      </c>
      <c r="BD53" s="522">
        <f t="shared" si="11"/>
        <v>927965.8522076006</v>
      </c>
      <c r="BE53" s="285">
        <f>VLOOKUP($B53,$AH$76:$AJ$79,3)</f>
        <v>2.2000000000000002</v>
      </c>
      <c r="BF53" s="286">
        <f>VLOOKUP($B53,$AH$76:$AJ$79,2)</f>
        <v>2.2599999999999998</v>
      </c>
      <c r="BG53" s="1097">
        <f>AH53/AD$77</f>
        <v>0.20885557939914159</v>
      </c>
      <c r="BH53" s="1102">
        <v>517.69385314585145</v>
      </c>
      <c r="BI53" s="1780">
        <v>1.5200000000000768</v>
      </c>
      <c r="BJ53" s="1106">
        <v>41</v>
      </c>
      <c r="BK53" s="545"/>
      <c r="BL53" s="744">
        <f>AM53*0.006/BI53</f>
        <v>0.26936761578946006</v>
      </c>
      <c r="BM53" s="1972">
        <f t="shared" si="23"/>
        <v>0.39546766061512001</v>
      </c>
      <c r="BN53" s="1972">
        <f t="shared" si="23"/>
        <v>0.99020594113323446</v>
      </c>
      <c r="BO53" s="1071">
        <f t="shared" si="24"/>
        <v>-0.18745135132693425</v>
      </c>
      <c r="BP53" s="1071">
        <f t="shared" si="25"/>
        <v>1.6504899326404829</v>
      </c>
      <c r="BQ53" s="1071">
        <f t="shared" ref="BQ53:BQ54" si="29">BN53/BM53</f>
        <v>2.5038860057306431</v>
      </c>
      <c r="BR53" s="1071">
        <f t="shared" ref="BR53:BR54" si="30">AJ53/AI53</f>
        <v>1.1430226241603243</v>
      </c>
      <c r="BS53" s="1071"/>
      <c r="BT53" s="536"/>
    </row>
    <row r="54" spans="1:72" ht="12.75" customHeight="1" thickBot="1" x14ac:dyDescent="0.3">
      <c r="A54" s="756">
        <v>5</v>
      </c>
      <c r="B54" s="541" t="s">
        <v>104</v>
      </c>
      <c r="C54" s="541" t="s">
        <v>386</v>
      </c>
      <c r="D54" s="541">
        <v>2</v>
      </c>
      <c r="E54" s="1961" t="s">
        <v>520</v>
      </c>
      <c r="F54" s="663" t="s">
        <v>372</v>
      </c>
      <c r="G54" s="666">
        <v>277</v>
      </c>
      <c r="H54" s="667">
        <v>39359</v>
      </c>
      <c r="I54" s="512"/>
      <c r="J54" s="761" t="s">
        <v>97</v>
      </c>
      <c r="K54" s="761" t="s">
        <v>97</v>
      </c>
      <c r="L54" s="545">
        <v>2</v>
      </c>
      <c r="M54" s="538">
        <v>1.44</v>
      </c>
      <c r="N54" s="545">
        <v>60</v>
      </c>
      <c r="O54" s="545">
        <v>720</v>
      </c>
      <c r="P54" s="545">
        <v>8</v>
      </c>
      <c r="Q54" s="652">
        <v>807.16666666666663</v>
      </c>
      <c r="R54" s="511" t="s">
        <v>97</v>
      </c>
      <c r="S54" s="511" t="s">
        <v>97</v>
      </c>
      <c r="T54" s="511">
        <v>1</v>
      </c>
      <c r="U54" s="511">
        <v>10</v>
      </c>
      <c r="V54" s="991">
        <v>5.19567251427413E-2</v>
      </c>
      <c r="W54" s="1033"/>
      <c r="X54" s="1061">
        <v>1.52</v>
      </c>
      <c r="Y54" s="514">
        <v>3.4151094736842111</v>
      </c>
      <c r="Z54" s="514">
        <v>7.0672257894736836E-4</v>
      </c>
      <c r="AA54" s="514">
        <v>-7.0672257894736836E-4</v>
      </c>
      <c r="AB54" s="514">
        <v>5.2670768421052632</v>
      </c>
      <c r="AC54" s="514">
        <v>4.8614654999999996</v>
      </c>
      <c r="AD54" s="514">
        <v>4.6800230000000003</v>
      </c>
      <c r="AE54" s="515">
        <v>20590</v>
      </c>
      <c r="AF54" s="516">
        <v>13.155899999999999</v>
      </c>
      <c r="AG54" s="516">
        <v>19.547599999999999</v>
      </c>
      <c r="AH54" s="517">
        <f t="shared" si="6"/>
        <v>0.5870538421052629</v>
      </c>
      <c r="AI54" s="518">
        <f t="shared" si="7"/>
        <v>13.155899999999999</v>
      </c>
      <c r="AJ54" s="518">
        <f t="shared" si="8"/>
        <v>19.547599999999999</v>
      </c>
      <c r="AK54" s="668">
        <f>BB54</f>
        <v>563835.38645896956</v>
      </c>
      <c r="AL54" s="623">
        <f>AD$79*(BG54*(2-BG54)/(1-BG54))</f>
        <v>102.64261980254548</v>
      </c>
      <c r="AM54" s="532">
        <f>AJ54*BF54</f>
        <v>44.177575999999995</v>
      </c>
      <c r="AN54" s="533">
        <v>1.44</v>
      </c>
      <c r="AO54" s="533">
        <v>0</v>
      </c>
      <c r="AP54" s="534">
        <f>AL54/AK54*1000</f>
        <v>0.18204359333877107</v>
      </c>
      <c r="AQ54" s="534">
        <f>($AM54/$AK54*6/$BE54/PI())^0.333*10</f>
        <v>0.4095106563201677</v>
      </c>
      <c r="AR54" s="534"/>
      <c r="AS54" s="534">
        <f>EXP((LN(AQ54/AP54))^0.5)</f>
        <v>2.4605824809110279</v>
      </c>
      <c r="AT54" s="534">
        <f>AQ54/EXP(1.5*(LN(AS54))^2)</f>
        <v>0.12137535003189111</v>
      </c>
      <c r="AU54" s="624">
        <v>19.015999999999998</v>
      </c>
      <c r="AV54" s="624">
        <v>0.13300000000000001</v>
      </c>
      <c r="AW54" s="624">
        <v>2.4700000000000002</v>
      </c>
      <c r="AX54" s="624">
        <v>3.0489999999999999</v>
      </c>
      <c r="AY54" s="624">
        <v>0.10727</v>
      </c>
      <c r="AZ54" s="624">
        <v>0.45340000000000003</v>
      </c>
      <c r="BA54" s="624">
        <v>55.151000000000003</v>
      </c>
      <c r="BB54" s="521">
        <f t="shared" si="9"/>
        <v>563835.38645896956</v>
      </c>
      <c r="BC54" s="522">
        <f t="shared" si="10"/>
        <v>554720.68574026646</v>
      </c>
      <c r="BD54" s="522">
        <f t="shared" si="11"/>
        <v>522902.45440528099</v>
      </c>
      <c r="BE54" s="285">
        <f>VLOOKUP($B54,$AH$76:$AJ$79,3)</f>
        <v>2.2000000000000002</v>
      </c>
      <c r="BF54" s="286">
        <f>VLOOKUP($B54,$AH$76:$AJ$79,2)</f>
        <v>2.2599999999999998</v>
      </c>
      <c r="BG54" s="1097">
        <f>AH54/AD$77</f>
        <v>0.12597721933589331</v>
      </c>
      <c r="BH54" s="1102">
        <v>517.69385314585145</v>
      </c>
      <c r="BI54" s="1780">
        <f>BI53</f>
        <v>1.5200000000000768</v>
      </c>
      <c r="BJ54" s="1106">
        <v>41</v>
      </c>
      <c r="BK54" s="545"/>
      <c r="BL54" s="744">
        <f>AM54*0.006/BI54</f>
        <v>0.17438516842104379</v>
      </c>
      <c r="BM54" s="1972">
        <f t="shared" si="23"/>
        <v>0.35978099309246014</v>
      </c>
      <c r="BN54" s="1972">
        <f t="shared" si="23"/>
        <v>0.98603443939760194</v>
      </c>
      <c r="BO54" s="1071">
        <f t="shared" si="24"/>
        <v>-0.25388262426616759</v>
      </c>
      <c r="BP54" s="1071">
        <f t="shared" si="25"/>
        <v>1.5543992107338414</v>
      </c>
      <c r="BQ54" s="1071">
        <f t="shared" si="29"/>
        <v>2.7406518363358923</v>
      </c>
      <c r="BR54" s="1071">
        <f t="shared" si="30"/>
        <v>1.4858428537766326</v>
      </c>
      <c r="BS54" s="1071"/>
      <c r="BT54" s="536"/>
    </row>
    <row r="55" spans="1:72" ht="12.75" customHeight="1" thickBot="1" x14ac:dyDescent="0.3">
      <c r="A55" s="756">
        <v>5</v>
      </c>
      <c r="B55" s="665" t="s">
        <v>309</v>
      </c>
      <c r="C55" s="665" t="s">
        <v>387</v>
      </c>
      <c r="D55" s="665">
        <v>5</v>
      </c>
      <c r="E55" s="1965">
        <v>42</v>
      </c>
      <c r="F55" s="665" t="s">
        <v>379</v>
      </c>
      <c r="G55" s="666">
        <v>277</v>
      </c>
      <c r="H55" s="667">
        <v>39359</v>
      </c>
      <c r="I55" s="616"/>
      <c r="J55" s="761" t="s">
        <v>97</v>
      </c>
      <c r="K55" s="761" t="s">
        <v>97</v>
      </c>
      <c r="L55" s="652">
        <v>7.5</v>
      </c>
      <c r="M55" s="664">
        <v>1.1599999999999999</v>
      </c>
      <c r="N55" s="652">
        <v>74</v>
      </c>
      <c r="O55" s="652">
        <v>11</v>
      </c>
      <c r="P55" s="652">
        <v>8</v>
      </c>
      <c r="Q55" s="652">
        <v>65</v>
      </c>
      <c r="R55" s="617" t="s">
        <v>98</v>
      </c>
      <c r="S55" s="617" t="s">
        <v>98</v>
      </c>
      <c r="T55" s="617">
        <v>1</v>
      </c>
      <c r="U55" s="617">
        <v>10</v>
      </c>
      <c r="V55" s="993">
        <v>0.13253466028642899</v>
      </c>
      <c r="W55" s="1034">
        <v>0.37038215551998899</v>
      </c>
      <c r="X55" s="1060" t="str">
        <f>X56</f>
        <v>n/a</v>
      </c>
      <c r="Y55" s="618">
        <v>3.1597300000000001</v>
      </c>
      <c r="Z55" s="618">
        <v>6.240723</v>
      </c>
      <c r="AA55" s="618">
        <v>-8.2397419999999996E-4</v>
      </c>
      <c r="AB55" s="618">
        <v>5.2604235000000017</v>
      </c>
      <c r="AC55" s="618">
        <v>4.8665014999999991</v>
      </c>
      <c r="AD55" s="618">
        <v>4.6894519999999993</v>
      </c>
      <c r="AE55" s="619">
        <v>6631.5</v>
      </c>
      <c r="AF55" s="620">
        <v>1.5378000000000003</v>
      </c>
      <c r="AG55" s="620">
        <v>56.625099999999996</v>
      </c>
      <c r="AH55" s="529">
        <f t="shared" si="6"/>
        <v>0.57097150000000241</v>
      </c>
      <c r="AI55" s="518">
        <f t="shared" si="7"/>
        <v>4.1519278860533753</v>
      </c>
      <c r="AJ55" s="518">
        <f t="shared" si="8"/>
        <v>152.88290528063527</v>
      </c>
      <c r="AK55" s="579"/>
      <c r="AL55" s="541"/>
      <c r="AM55" s="541"/>
      <c r="AN55" s="541"/>
      <c r="AO55" s="541"/>
      <c r="AP55" s="541"/>
      <c r="AQ55" s="541"/>
      <c r="AR55" s="541"/>
      <c r="AS55" s="541"/>
      <c r="AT55" s="541"/>
      <c r="AU55" s="541"/>
      <c r="AV55" s="541"/>
      <c r="AW55" s="541"/>
      <c r="AX55" s="541"/>
      <c r="AY55" s="541"/>
      <c r="AZ55" s="541"/>
      <c r="BA55" s="541"/>
      <c r="BB55" s="625">
        <f t="shared" si="9"/>
        <v>69793.320211551982</v>
      </c>
      <c r="BC55" s="626">
        <f t="shared" si="10"/>
        <v>68642.492951193301</v>
      </c>
      <c r="BD55" s="626">
        <f t="shared" si="11"/>
        <v>65323.532150302759</v>
      </c>
      <c r="BE55" s="504"/>
      <c r="BF55" s="504"/>
      <c r="BG55" s="504"/>
      <c r="BH55" s="1102">
        <v>176.76435508982723</v>
      </c>
      <c r="BI55" s="1779" t="s">
        <v>325</v>
      </c>
      <c r="BJ55" s="1106">
        <v>42</v>
      </c>
      <c r="BK55" s="541"/>
      <c r="BL55" s="744"/>
      <c r="BM55" s="1972"/>
      <c r="BN55" s="1972"/>
      <c r="BO55" s="1071"/>
      <c r="BP55" s="1071"/>
      <c r="BQ55" s="1071"/>
      <c r="BR55" s="1071"/>
      <c r="BS55" s="1071"/>
      <c r="BT55" s="536"/>
    </row>
    <row r="56" spans="1:72" ht="12.75" customHeight="1" thickBot="1" x14ac:dyDescent="0.3">
      <c r="A56" s="756">
        <v>5</v>
      </c>
      <c r="B56" s="665" t="s">
        <v>309</v>
      </c>
      <c r="C56" s="665" t="s">
        <v>388</v>
      </c>
      <c r="D56" s="665">
        <v>5</v>
      </c>
      <c r="E56" s="1964" t="s">
        <v>521</v>
      </c>
      <c r="F56" s="663" t="s">
        <v>372</v>
      </c>
      <c r="G56" s="666">
        <v>277</v>
      </c>
      <c r="H56" s="667">
        <v>39359</v>
      </c>
      <c r="I56" s="616"/>
      <c r="J56" s="761" t="s">
        <v>97</v>
      </c>
      <c r="K56" s="761" t="s">
        <v>97</v>
      </c>
      <c r="L56" s="652">
        <v>7.5</v>
      </c>
      <c r="M56" s="664">
        <v>1.1599999999999999</v>
      </c>
      <c r="N56" s="652">
        <v>74</v>
      </c>
      <c r="O56" s="652">
        <v>720</v>
      </c>
      <c r="P56" s="652">
        <v>8</v>
      </c>
      <c r="Q56" s="652">
        <v>871</v>
      </c>
      <c r="R56" s="617" t="s">
        <v>98</v>
      </c>
      <c r="S56" s="617" t="s">
        <v>98</v>
      </c>
      <c r="T56" s="617">
        <v>1</v>
      </c>
      <c r="U56" s="617">
        <v>10</v>
      </c>
      <c r="V56" s="993">
        <v>0.13253466028642899</v>
      </c>
      <c r="W56" s="1034">
        <v>0.37487607852829929</v>
      </c>
      <c r="X56" s="1060" t="s">
        <v>527</v>
      </c>
      <c r="Y56" s="618">
        <v>3.1739950000000001</v>
      </c>
      <c r="Z56" s="618">
        <v>6.2468414999999995</v>
      </c>
      <c r="AA56" s="618">
        <v>-7.476805999999999E-4</v>
      </c>
      <c r="AB56" s="618">
        <v>5.1761459999999992</v>
      </c>
      <c r="AC56" s="618">
        <v>4.8921345000000001</v>
      </c>
      <c r="AD56" s="618">
        <v>4.699187499999999</v>
      </c>
      <c r="AE56" s="619">
        <v>5762</v>
      </c>
      <c r="AF56" s="620">
        <v>1.2407999999999999</v>
      </c>
      <c r="AG56" s="620">
        <v>50.4482</v>
      </c>
      <c r="AH56" s="529">
        <f t="shared" si="6"/>
        <v>0.47695850000000029</v>
      </c>
      <c r="AI56" s="621">
        <f t="shared" si="7"/>
        <v>3.3098937784218534</v>
      </c>
      <c r="AJ56" s="621">
        <f t="shared" si="8"/>
        <v>134.57300395920481</v>
      </c>
      <c r="AK56" s="579"/>
      <c r="AL56" s="541"/>
      <c r="AM56" s="541"/>
      <c r="AN56" s="541"/>
      <c r="AO56" s="541"/>
      <c r="AP56" s="541"/>
      <c r="AQ56" s="541"/>
      <c r="AR56" s="541"/>
      <c r="AS56" s="541"/>
      <c r="AT56" s="541"/>
      <c r="AU56" s="541"/>
      <c r="AV56" s="541"/>
      <c r="AW56" s="541"/>
      <c r="AX56" s="541"/>
      <c r="AY56" s="541"/>
      <c r="AZ56" s="541"/>
      <c r="BA56" s="541"/>
      <c r="BB56" s="625">
        <f t="shared" si="9"/>
        <v>60566.650796493203</v>
      </c>
      <c r="BC56" s="626">
        <f t="shared" si="10"/>
        <v>59566.716140052471</v>
      </c>
      <c r="BD56" s="626">
        <f t="shared" si="11"/>
        <v>56720.728206142747</v>
      </c>
      <c r="BE56" s="504"/>
      <c r="BF56" s="504"/>
      <c r="BG56" s="504"/>
      <c r="BH56" s="1102">
        <v>176.76435508982723</v>
      </c>
      <c r="BI56" s="1779" t="s">
        <v>325</v>
      </c>
      <c r="BJ56" s="512"/>
      <c r="BK56" s="541"/>
      <c r="BL56" s="744"/>
      <c r="BM56" s="1972"/>
      <c r="BN56" s="1972"/>
      <c r="BO56" s="1071"/>
      <c r="BP56" s="1071"/>
      <c r="BQ56" s="1071"/>
      <c r="BR56" s="1071"/>
      <c r="BS56" s="1071"/>
      <c r="BT56" s="536"/>
    </row>
    <row r="57" spans="1:72" ht="12.75" customHeight="1" thickBot="1" x14ac:dyDescent="0.3">
      <c r="A57" s="756">
        <v>5</v>
      </c>
      <c r="B57" s="665" t="s">
        <v>309</v>
      </c>
      <c r="C57" s="665" t="s">
        <v>389</v>
      </c>
      <c r="D57" s="665">
        <v>5</v>
      </c>
      <c r="E57" s="1965">
        <v>43</v>
      </c>
      <c r="F57" s="665" t="s">
        <v>390</v>
      </c>
      <c r="G57" s="666">
        <v>277</v>
      </c>
      <c r="H57" s="667">
        <v>39359</v>
      </c>
      <c r="I57" s="616"/>
      <c r="J57" s="761" t="s">
        <v>97</v>
      </c>
      <c r="K57" s="761" t="s">
        <v>97</v>
      </c>
      <c r="L57" s="652">
        <v>8</v>
      </c>
      <c r="M57" s="664">
        <v>1.18</v>
      </c>
      <c r="N57" s="652">
        <v>60</v>
      </c>
      <c r="O57" s="652">
        <v>11</v>
      </c>
      <c r="P57" s="652">
        <v>8</v>
      </c>
      <c r="Q57" s="652">
        <v>60</v>
      </c>
      <c r="R57" s="617" t="s">
        <v>98</v>
      </c>
      <c r="S57" s="617" t="s">
        <v>98</v>
      </c>
      <c r="T57" s="617">
        <v>1</v>
      </c>
      <c r="U57" s="617">
        <v>10</v>
      </c>
      <c r="V57" s="993">
        <v>0.13253466028642899</v>
      </c>
      <c r="W57" s="1034">
        <v>0.37166499916549534</v>
      </c>
      <c r="X57" s="1060" t="str">
        <f>X58</f>
        <v>n/a</v>
      </c>
      <c r="Y57" s="618">
        <v>2.9458624999999996</v>
      </c>
      <c r="Z57" s="618">
        <v>6.2579499999999992</v>
      </c>
      <c r="AA57" s="618">
        <v>-4.8828149999999998E-4</v>
      </c>
      <c r="AB57" s="618">
        <v>5.4415284999999995</v>
      </c>
      <c r="AC57" s="618">
        <v>4.8381359999999995</v>
      </c>
      <c r="AD57" s="618">
        <v>4.6604760000000001</v>
      </c>
      <c r="AE57" s="619">
        <v>7059</v>
      </c>
      <c r="AF57" s="620">
        <v>1.02735</v>
      </c>
      <c r="AG57" s="620">
        <v>91.588499999999982</v>
      </c>
      <c r="AH57" s="529">
        <f t="shared" si="6"/>
        <v>0.78105249999999948</v>
      </c>
      <c r="AI57" s="621">
        <f t="shared" si="7"/>
        <v>2.7641828052324633</v>
      </c>
      <c r="AJ57" s="621">
        <f t="shared" si="8"/>
        <v>246.42756300874424</v>
      </c>
      <c r="AK57" s="579"/>
      <c r="AL57" s="541"/>
      <c r="AM57" s="541"/>
      <c r="AN57" s="541"/>
      <c r="AO57" s="541"/>
      <c r="AP57" s="541"/>
      <c r="AQ57" s="541"/>
      <c r="AR57" s="541"/>
      <c r="AS57" s="541"/>
      <c r="AT57" s="541"/>
      <c r="AU57" s="541"/>
      <c r="AV57" s="541"/>
      <c r="AW57" s="541"/>
      <c r="AX57" s="541"/>
      <c r="AY57" s="541"/>
      <c r="AZ57" s="541"/>
      <c r="BA57" s="541"/>
      <c r="BB57" s="625">
        <f t="shared" si="9"/>
        <v>74338.088924870041</v>
      </c>
      <c r="BC57" s="626">
        <f t="shared" si="10"/>
        <v>73113.073523999657</v>
      </c>
      <c r="BD57" s="626">
        <f t="shared" si="11"/>
        <v>69557.386430664614</v>
      </c>
      <c r="BE57" s="504"/>
      <c r="BF57" s="504"/>
      <c r="BG57" s="504"/>
      <c r="BH57" s="1102">
        <v>197.50144008901975</v>
      </c>
      <c r="BI57" s="1779" t="s">
        <v>325</v>
      </c>
      <c r="BJ57" s="512"/>
      <c r="BK57" s="541"/>
      <c r="BL57" s="744"/>
      <c r="BM57" s="1972"/>
      <c r="BN57" s="1972"/>
      <c r="BO57" s="1071"/>
      <c r="BP57" s="1071"/>
      <c r="BQ57" s="1071"/>
      <c r="BR57" s="1071"/>
      <c r="BS57" s="1071"/>
      <c r="BT57" s="536"/>
    </row>
    <row r="58" spans="1:72" ht="12.75" customHeight="1" thickBot="1" x14ac:dyDescent="0.3">
      <c r="A58" s="756">
        <v>5</v>
      </c>
      <c r="B58" s="665" t="s">
        <v>309</v>
      </c>
      <c r="C58" s="665" t="s">
        <v>391</v>
      </c>
      <c r="D58" s="665">
        <v>5</v>
      </c>
      <c r="E58" s="1964" t="s">
        <v>522</v>
      </c>
      <c r="F58" s="663" t="s">
        <v>372</v>
      </c>
      <c r="G58" s="666">
        <v>277</v>
      </c>
      <c r="H58" s="667">
        <v>39359</v>
      </c>
      <c r="I58" s="616"/>
      <c r="J58" s="761" t="s">
        <v>97</v>
      </c>
      <c r="K58" s="761" t="s">
        <v>97</v>
      </c>
      <c r="L58" s="652">
        <v>8</v>
      </c>
      <c r="M58" s="664">
        <v>1.18</v>
      </c>
      <c r="N58" s="652">
        <v>60</v>
      </c>
      <c r="O58" s="652">
        <v>720</v>
      </c>
      <c r="P58" s="652">
        <v>8</v>
      </c>
      <c r="Q58" s="652">
        <v>879</v>
      </c>
      <c r="R58" s="617" t="s">
        <v>98</v>
      </c>
      <c r="S58" s="617" t="s">
        <v>98</v>
      </c>
      <c r="T58" s="617">
        <v>1</v>
      </c>
      <c r="U58" s="617">
        <v>10</v>
      </c>
      <c r="V58" s="993">
        <v>0.13253466028642899</v>
      </c>
      <c r="W58" s="1033"/>
      <c r="X58" s="1060" t="s">
        <v>527</v>
      </c>
      <c r="Y58" s="618">
        <v>2.9606769999999996</v>
      </c>
      <c r="Z58" s="618">
        <v>6.2573239999999988</v>
      </c>
      <c r="AA58" s="618">
        <v>-7.7819744999999994E-4</v>
      </c>
      <c r="AB58" s="618">
        <v>5.3406210000000005</v>
      </c>
      <c r="AC58" s="618">
        <v>4.8957829999999998</v>
      </c>
      <c r="AD58" s="618">
        <v>4.6857304999999991</v>
      </c>
      <c r="AE58" s="619">
        <v>6318</v>
      </c>
      <c r="AF58" s="620">
        <v>0.84245000000000003</v>
      </c>
      <c r="AG58" s="620">
        <v>80.297600000000003</v>
      </c>
      <c r="AH58" s="529">
        <f t="shared" si="6"/>
        <v>0.65489050000000137</v>
      </c>
      <c r="AI58" s="621" t="e">
        <f t="shared" si="7"/>
        <v>#DIV/0!</v>
      </c>
      <c r="AJ58" s="621" t="e">
        <f t="shared" si="8"/>
        <v>#DIV/0!</v>
      </c>
      <c r="AK58" s="579"/>
      <c r="AL58" s="541"/>
      <c r="AM58" s="541"/>
      <c r="AN58" s="541"/>
      <c r="AO58" s="541"/>
      <c r="AP58" s="541"/>
      <c r="AQ58" s="541"/>
      <c r="AR58" s="541"/>
      <c r="AS58" s="541"/>
      <c r="AT58" s="541"/>
      <c r="AU58" s="541"/>
      <c r="AV58" s="541"/>
      <c r="AW58" s="541"/>
      <c r="AX58" s="541"/>
      <c r="AY58" s="541"/>
      <c r="AZ58" s="541"/>
      <c r="BA58" s="541"/>
      <c r="BB58" s="625">
        <f t="shared" si="9"/>
        <v>66463.995372703139</v>
      </c>
      <c r="BC58" s="626">
        <f t="shared" si="10"/>
        <v>65367.572748719715</v>
      </c>
      <c r="BD58" s="626">
        <f t="shared" si="11"/>
        <v>62220.4584534963</v>
      </c>
      <c r="BE58" s="504"/>
      <c r="BF58" s="504"/>
      <c r="BG58" s="504"/>
      <c r="BH58" s="1102">
        <v>197.50144008901975</v>
      </c>
      <c r="BI58" s="1779" t="s">
        <v>325</v>
      </c>
      <c r="BJ58" s="512"/>
      <c r="BK58" s="541"/>
      <c r="BL58" s="744"/>
      <c r="BM58" s="1972"/>
      <c r="BN58" s="1972"/>
      <c r="BO58" s="1071"/>
      <c r="BP58" s="1071"/>
      <c r="BQ58" s="1071"/>
      <c r="BR58" s="1071"/>
      <c r="BS58" s="1071"/>
      <c r="BT58" s="536"/>
    </row>
    <row r="59" spans="1:72" ht="12.75" customHeight="1" thickBot="1" x14ac:dyDescent="0.3">
      <c r="A59" s="756">
        <v>5</v>
      </c>
      <c r="B59" s="665" t="s">
        <v>309</v>
      </c>
      <c r="C59" s="665" t="s">
        <v>392</v>
      </c>
      <c r="D59" s="665">
        <v>5</v>
      </c>
      <c r="E59" s="1965">
        <v>44</v>
      </c>
      <c r="F59" s="665" t="s">
        <v>393</v>
      </c>
      <c r="G59" s="666">
        <v>277</v>
      </c>
      <c r="H59" s="667">
        <v>39359</v>
      </c>
      <c r="I59" s="616"/>
      <c r="J59" s="761" t="s">
        <v>97</v>
      </c>
      <c r="K59" s="761" t="s">
        <v>97</v>
      </c>
      <c r="L59" s="652">
        <v>7.5</v>
      </c>
      <c r="M59" s="664">
        <v>1.1599999999999999</v>
      </c>
      <c r="N59" s="652">
        <v>74</v>
      </c>
      <c r="O59" s="652">
        <v>11</v>
      </c>
      <c r="P59" s="652">
        <v>8</v>
      </c>
      <c r="Q59" s="652">
        <v>62</v>
      </c>
      <c r="R59" s="617" t="s">
        <v>98</v>
      </c>
      <c r="S59" s="617" t="s">
        <v>98</v>
      </c>
      <c r="T59" s="617">
        <v>1</v>
      </c>
      <c r="U59" s="617">
        <v>10</v>
      </c>
      <c r="V59" s="993">
        <v>0.13253466028642899</v>
      </c>
      <c r="W59" s="1034">
        <v>0</v>
      </c>
      <c r="X59" s="1060" t="str">
        <f>X60</f>
        <v>n/a</v>
      </c>
      <c r="Y59" s="618">
        <v>3.1862650000000001</v>
      </c>
      <c r="Z59" s="618">
        <v>6.2593695</v>
      </c>
      <c r="AA59" s="618">
        <v>-5.6457510000000003E-4</v>
      </c>
      <c r="AB59" s="618">
        <v>5.1195819999999994</v>
      </c>
      <c r="AC59" s="618">
        <v>4.8722225000000003</v>
      </c>
      <c r="AD59" s="618">
        <v>4.6912835000000008</v>
      </c>
      <c r="AE59" s="619">
        <v>2670</v>
      </c>
      <c r="AF59" s="620">
        <v>2.6500000000000004E-3</v>
      </c>
      <c r="AG59" s="620">
        <v>47.521349999999998</v>
      </c>
      <c r="AH59" s="529">
        <f t="shared" si="6"/>
        <v>0.42829849999999858</v>
      </c>
      <c r="AI59" s="621" t="e">
        <f t="shared" si="7"/>
        <v>#DIV/0!</v>
      </c>
      <c r="AJ59" s="621" t="e">
        <f t="shared" si="8"/>
        <v>#DIV/0!</v>
      </c>
      <c r="AK59" s="579"/>
      <c r="AL59" s="541"/>
      <c r="AM59" s="541"/>
      <c r="AN59" s="541"/>
      <c r="AO59" s="541"/>
      <c r="AP59" s="541"/>
      <c r="AQ59" s="541"/>
      <c r="AR59" s="541"/>
      <c r="AS59" s="541"/>
      <c r="AT59" s="541"/>
      <c r="AU59" s="541"/>
      <c r="AV59" s="541"/>
      <c r="AW59" s="541"/>
      <c r="AX59" s="541"/>
      <c r="AY59" s="541"/>
      <c r="AZ59" s="541"/>
      <c r="BA59" s="541"/>
      <c r="BB59" s="625">
        <f t="shared" si="9"/>
        <v>27940.840471442963</v>
      </c>
      <c r="BC59" s="626">
        <f t="shared" si="10"/>
        <v>27477.489979826034</v>
      </c>
      <c r="BD59" s="626">
        <f t="shared" si="11"/>
        <v>26221.004320602202</v>
      </c>
      <c r="BE59" s="504"/>
      <c r="BF59" s="504"/>
      <c r="BG59" s="504"/>
      <c r="BH59" s="1102">
        <v>178.19628801490302</v>
      </c>
      <c r="BI59" s="1779" t="s">
        <v>325</v>
      </c>
      <c r="BJ59" s="512"/>
      <c r="BK59" s="541"/>
      <c r="BL59" s="744"/>
      <c r="BM59" s="1972"/>
      <c r="BN59" s="1972"/>
      <c r="BO59" s="1071"/>
      <c r="BP59" s="1071"/>
      <c r="BQ59" s="1071"/>
      <c r="BR59" s="1071"/>
      <c r="BS59" s="1071"/>
      <c r="BT59" s="536"/>
    </row>
    <row r="60" spans="1:72" ht="12.75" customHeight="1" thickBot="1" x14ac:dyDescent="0.3">
      <c r="A60" s="756">
        <v>5</v>
      </c>
      <c r="B60" s="665" t="s">
        <v>309</v>
      </c>
      <c r="C60" s="665" t="s">
        <v>394</v>
      </c>
      <c r="D60" s="665">
        <v>5</v>
      </c>
      <c r="E60" s="1964" t="s">
        <v>523</v>
      </c>
      <c r="F60" s="663" t="s">
        <v>372</v>
      </c>
      <c r="G60" s="666">
        <v>277</v>
      </c>
      <c r="H60" s="667">
        <v>39359</v>
      </c>
      <c r="I60" s="616"/>
      <c r="J60" s="761" t="s">
        <v>97</v>
      </c>
      <c r="K60" s="761" t="s">
        <v>97</v>
      </c>
      <c r="L60" s="652">
        <v>7.5</v>
      </c>
      <c r="M60" s="664">
        <v>1.1599999999999999</v>
      </c>
      <c r="N60" s="652">
        <v>74</v>
      </c>
      <c r="O60" s="652">
        <v>1800</v>
      </c>
      <c r="P60" s="652">
        <v>8</v>
      </c>
      <c r="Q60" s="652">
        <v>1958</v>
      </c>
      <c r="R60" s="617" t="s">
        <v>98</v>
      </c>
      <c r="S60" s="617" t="s">
        <v>98</v>
      </c>
      <c r="T60" s="617">
        <v>1</v>
      </c>
      <c r="U60" s="617">
        <v>10</v>
      </c>
      <c r="V60" s="993">
        <v>0.13253466028642899</v>
      </c>
      <c r="W60" s="1034">
        <v>0.37602999417613525</v>
      </c>
      <c r="X60" s="1060" t="s">
        <v>527</v>
      </c>
      <c r="Y60" s="618">
        <v>3.2127380000000003</v>
      </c>
      <c r="Z60" s="618">
        <v>6.2593224999999988</v>
      </c>
      <c r="AA60" s="618">
        <v>-6.7138674999999977E-4</v>
      </c>
      <c r="AB60" s="618">
        <v>5.0606080000000002</v>
      </c>
      <c r="AC60" s="618">
        <v>4.8959057142857159</v>
      </c>
      <c r="AD60" s="618">
        <v>4.7004780952380942</v>
      </c>
      <c r="AE60" s="619">
        <v>2452</v>
      </c>
      <c r="AF60" s="620">
        <v>6.3500000000000015E-3</v>
      </c>
      <c r="AG60" s="620">
        <v>42.271100000000004</v>
      </c>
      <c r="AH60" s="529">
        <f t="shared" si="6"/>
        <v>0.36012990476190598</v>
      </c>
      <c r="AI60" s="621">
        <f t="shared" si="7"/>
        <v>1.6886950770809029E-2</v>
      </c>
      <c r="AJ60" s="621">
        <f t="shared" si="8"/>
        <v>112.41417082329849</v>
      </c>
      <c r="AK60" s="579"/>
      <c r="AL60" s="541"/>
      <c r="AM60" s="541"/>
      <c r="AN60" s="541"/>
      <c r="AO60" s="541"/>
      <c r="AP60" s="541"/>
      <c r="AQ60" s="541"/>
      <c r="AR60" s="541"/>
      <c r="AS60" s="541"/>
      <c r="AT60" s="541"/>
      <c r="AU60" s="541"/>
      <c r="AV60" s="541"/>
      <c r="AW60" s="541"/>
      <c r="AX60" s="541"/>
      <c r="AY60" s="541"/>
      <c r="AZ60" s="541"/>
      <c r="BA60" s="541"/>
      <c r="BB60" s="625">
        <f t="shared" si="9"/>
        <v>25651.462045118446</v>
      </c>
      <c r="BC60" s="626">
        <f t="shared" si="10"/>
        <v>25225.94316667473</v>
      </c>
      <c r="BD60" s="626">
        <f t="shared" si="11"/>
        <v>24076.080152194998</v>
      </c>
      <c r="BE60" s="504"/>
      <c r="BF60" s="504"/>
      <c r="BG60" s="504"/>
      <c r="BH60" s="1102">
        <v>178.19628801490302</v>
      </c>
      <c r="BI60" s="1779" t="s">
        <v>325</v>
      </c>
      <c r="BJ60" s="512"/>
      <c r="BK60" s="541"/>
      <c r="BL60" s="744"/>
      <c r="BM60" s="1972"/>
      <c r="BN60" s="1972"/>
      <c r="BO60" s="1071"/>
      <c r="BP60" s="1071"/>
      <c r="BQ60" s="1071"/>
      <c r="BR60" s="1071"/>
      <c r="BS60" s="1071"/>
      <c r="BT60" s="536"/>
    </row>
    <row r="61" spans="1:72" ht="12.75" customHeight="1" thickBot="1" x14ac:dyDescent="0.3">
      <c r="A61" s="756">
        <v>5</v>
      </c>
      <c r="B61" s="576" t="s">
        <v>309</v>
      </c>
      <c r="C61" s="576" t="s">
        <v>395</v>
      </c>
      <c r="D61" s="576">
        <v>5</v>
      </c>
      <c r="E61" s="1962">
        <v>45</v>
      </c>
      <c r="F61" s="665" t="s">
        <v>396</v>
      </c>
      <c r="G61" s="666">
        <v>278</v>
      </c>
      <c r="H61" s="667">
        <v>39360</v>
      </c>
      <c r="I61" s="512"/>
      <c r="J61" s="761" t="s">
        <v>97</v>
      </c>
      <c r="K61" s="761" t="s">
        <v>97</v>
      </c>
      <c r="L61" s="511">
        <v>8</v>
      </c>
      <c r="M61" s="541">
        <v>1.19</v>
      </c>
      <c r="N61" s="545">
        <v>45</v>
      </c>
      <c r="O61" s="545">
        <v>11</v>
      </c>
      <c r="P61" s="652">
        <v>8</v>
      </c>
      <c r="Q61" s="652">
        <v>86</v>
      </c>
      <c r="R61" s="511" t="s">
        <v>98</v>
      </c>
      <c r="S61" s="511" t="s">
        <v>98</v>
      </c>
      <c r="T61" s="511">
        <v>1</v>
      </c>
      <c r="U61" s="511">
        <v>10</v>
      </c>
      <c r="V61" s="993">
        <v>0.13253466028642899</v>
      </c>
      <c r="W61" s="1034">
        <v>0.37232466818376009</v>
      </c>
      <c r="X61" s="1066">
        <f>X62</f>
        <v>8.5399999999999991</v>
      </c>
      <c r="Y61" s="514">
        <v>2.992845</v>
      </c>
      <c r="Z61" s="514">
        <v>6.246277000000001</v>
      </c>
      <c r="AA61" s="514">
        <v>-6.4086900000000018E-4</v>
      </c>
      <c r="AB61" s="514">
        <v>5.4054559999999992</v>
      </c>
      <c r="AC61" s="514">
        <v>4.8697975000000016</v>
      </c>
      <c r="AD61" s="514">
        <v>4.7024245000000002</v>
      </c>
      <c r="AE61" s="515">
        <v>6791</v>
      </c>
      <c r="AF61" s="516">
        <v>1.2176000000000002</v>
      </c>
      <c r="AG61" s="516">
        <v>77.623499999999979</v>
      </c>
      <c r="AH61" s="529">
        <f t="shared" si="6"/>
        <v>0.70303149999999892</v>
      </c>
      <c r="AI61" s="518">
        <f t="shared" si="7"/>
        <v>3.2702641109964175</v>
      </c>
      <c r="AJ61" s="518">
        <f t="shared" si="8"/>
        <v>208.48336581794536</v>
      </c>
      <c r="AK61" s="579"/>
      <c r="AL61" s="545"/>
      <c r="AM61" s="545"/>
      <c r="AN61" s="545"/>
      <c r="AO61" s="545"/>
      <c r="AP61" s="545"/>
      <c r="AQ61" s="545"/>
      <c r="AR61" s="545"/>
      <c r="AS61" s="545"/>
      <c r="AT61" s="545"/>
      <c r="AU61" s="545"/>
      <c r="AV61" s="545"/>
      <c r="AW61" s="545"/>
      <c r="AX61" s="545"/>
      <c r="AY61" s="545"/>
      <c r="AZ61" s="545"/>
      <c r="BA61" s="545"/>
      <c r="BB61" s="521">
        <f t="shared" si="9"/>
        <v>71488.325706827716</v>
      </c>
      <c r="BC61" s="522">
        <f t="shared" si="10"/>
        <v>70309.818894628988</v>
      </c>
      <c r="BD61" s="522">
        <f t="shared" si="11"/>
        <v>66902.858179415722</v>
      </c>
      <c r="BE61" s="504"/>
      <c r="BF61" s="504"/>
      <c r="BG61" s="504"/>
      <c r="BH61" s="1102">
        <v>203.61293584296271</v>
      </c>
      <c r="BI61" s="1779" t="s">
        <v>325</v>
      </c>
      <c r="BJ61" s="512"/>
      <c r="BK61" s="545"/>
      <c r="BL61" s="744"/>
      <c r="BM61" s="1972"/>
      <c r="BN61" s="1972"/>
      <c r="BO61" s="1071"/>
      <c r="BP61" s="1071"/>
      <c r="BQ61" s="1071"/>
      <c r="BR61" s="1071"/>
      <c r="BS61" s="1071"/>
      <c r="BT61" s="536"/>
    </row>
    <row r="62" spans="1:72" ht="12.75" customHeight="1" thickBot="1" x14ac:dyDescent="0.3">
      <c r="A62" s="756">
        <v>5</v>
      </c>
      <c r="B62" s="576" t="s">
        <v>309</v>
      </c>
      <c r="C62" s="576" t="s">
        <v>397</v>
      </c>
      <c r="D62" s="576">
        <v>5</v>
      </c>
      <c r="E62" s="1961" t="s">
        <v>524</v>
      </c>
      <c r="F62" s="663" t="s">
        <v>372</v>
      </c>
      <c r="G62" s="666">
        <v>278</v>
      </c>
      <c r="H62" s="667">
        <v>39360</v>
      </c>
      <c r="I62" s="512"/>
      <c r="J62" s="761" t="s">
        <v>97</v>
      </c>
      <c r="K62" s="761" t="s">
        <v>97</v>
      </c>
      <c r="L62" s="511">
        <v>8</v>
      </c>
      <c r="M62" s="541">
        <v>1.19</v>
      </c>
      <c r="N62" s="545">
        <v>45</v>
      </c>
      <c r="O62" s="545">
        <v>360</v>
      </c>
      <c r="P62" s="652">
        <v>8</v>
      </c>
      <c r="Q62" s="652">
        <v>554.16666666666663</v>
      </c>
      <c r="R62" s="511" t="s">
        <v>98</v>
      </c>
      <c r="S62" s="511" t="s">
        <v>98</v>
      </c>
      <c r="T62" s="511">
        <v>1</v>
      </c>
      <c r="U62" s="511">
        <v>10</v>
      </c>
      <c r="V62" s="993">
        <v>0.13253466028642899</v>
      </c>
      <c r="W62" s="1034">
        <v>0.37661071405561064</v>
      </c>
      <c r="X62" s="1062">
        <v>8.5399999999999991</v>
      </c>
      <c r="Y62" s="514">
        <v>3.2190433333333335</v>
      </c>
      <c r="Z62" s="514">
        <v>4.8937483333333329</v>
      </c>
      <c r="AA62" s="514">
        <v>-7.629393333333334E-4</v>
      </c>
      <c r="AB62" s="514">
        <v>5.0084433333333331</v>
      </c>
      <c r="AC62" s="514">
        <v>4.90158</v>
      </c>
      <c r="AD62" s="514">
        <v>4.7215783333333334</v>
      </c>
      <c r="AE62" s="515">
        <v>3538</v>
      </c>
      <c r="AF62" s="516">
        <v>0.73383333333333323</v>
      </c>
      <c r="AG62" s="516">
        <v>44.691000000000003</v>
      </c>
      <c r="AH62" s="529">
        <f t="shared" si="6"/>
        <v>0.2868649999999997</v>
      </c>
      <c r="AI62" s="518">
        <f t="shared" si="7"/>
        <v>1.9485195347495472</v>
      </c>
      <c r="AJ62" s="518">
        <f t="shared" si="8"/>
        <v>118.66630006017539</v>
      </c>
      <c r="AK62" s="519"/>
      <c r="AL62" s="545"/>
      <c r="AM62" s="545"/>
      <c r="AN62" s="545"/>
      <c r="AO62" s="545"/>
      <c r="AP62" s="545"/>
      <c r="AQ62" s="545"/>
      <c r="AR62" s="545"/>
      <c r="AS62" s="545"/>
      <c r="AT62" s="545"/>
      <c r="AU62" s="545"/>
      <c r="AV62" s="545"/>
      <c r="AW62" s="545"/>
      <c r="AX62" s="545"/>
      <c r="AY62" s="545"/>
      <c r="AZ62" s="545"/>
      <c r="BA62" s="545"/>
      <c r="BB62" s="521">
        <f t="shared" si="9"/>
        <v>37070.572161138181</v>
      </c>
      <c r="BC62" s="522">
        <f t="shared" si="10"/>
        <v>36456.58937486825</v>
      </c>
      <c r="BD62" s="522">
        <f t="shared" si="11"/>
        <v>34768.457051470963</v>
      </c>
      <c r="BE62" s="504"/>
      <c r="BF62" s="504"/>
      <c r="BG62" s="504"/>
      <c r="BH62" s="1102">
        <v>203.61293584296271</v>
      </c>
      <c r="BI62" s="1779" t="s">
        <v>325</v>
      </c>
      <c r="BJ62" s="512"/>
      <c r="BK62" s="545"/>
      <c r="BL62" s="744"/>
      <c r="BM62" s="1972"/>
      <c r="BN62" s="1972"/>
      <c r="BO62" s="1071"/>
      <c r="BP62" s="1071"/>
      <c r="BQ62" s="1071"/>
      <c r="BR62" s="1071"/>
      <c r="BS62" s="1071"/>
      <c r="BT62" s="536"/>
    </row>
    <row r="63" spans="1:72" ht="12.75" customHeight="1" thickBot="1" x14ac:dyDescent="0.3">
      <c r="A63" s="756">
        <v>5</v>
      </c>
      <c r="B63" s="586" t="s">
        <v>99</v>
      </c>
      <c r="C63" s="586" t="s">
        <v>398</v>
      </c>
      <c r="D63" s="586">
        <v>3</v>
      </c>
      <c r="E63" s="1962">
        <v>46</v>
      </c>
      <c r="F63" s="586" t="s">
        <v>396</v>
      </c>
      <c r="G63" s="666">
        <v>278</v>
      </c>
      <c r="H63" s="667">
        <v>39360</v>
      </c>
      <c r="I63" s="512"/>
      <c r="J63" s="761" t="s">
        <v>97</v>
      </c>
      <c r="K63" s="761" t="s">
        <v>97</v>
      </c>
      <c r="L63" s="511">
        <v>8</v>
      </c>
      <c r="M63" s="541">
        <v>1.32</v>
      </c>
      <c r="N63" s="545">
        <v>20</v>
      </c>
      <c r="O63" s="545">
        <v>11</v>
      </c>
      <c r="P63" s="652">
        <v>8</v>
      </c>
      <c r="Q63" s="652">
        <v>82</v>
      </c>
      <c r="R63" s="511" t="s">
        <v>98</v>
      </c>
      <c r="S63" s="511" t="s">
        <v>98</v>
      </c>
      <c r="T63" s="511">
        <v>1</v>
      </c>
      <c r="U63" s="511">
        <v>10</v>
      </c>
      <c r="V63" s="991">
        <v>3.852706928546E-2</v>
      </c>
      <c r="W63" s="1034">
        <v>0.37362618264053032</v>
      </c>
      <c r="X63" s="1066">
        <f>X64</f>
        <v>1.42</v>
      </c>
      <c r="Y63" s="514">
        <v>3.3276659999999998</v>
      </c>
      <c r="Z63" s="514">
        <v>6.2510685000000006</v>
      </c>
      <c r="AA63" s="514">
        <v>-7.6293924999999989E-4</v>
      </c>
      <c r="AB63" s="514">
        <v>6.5386664999999997</v>
      </c>
      <c r="AC63" s="514">
        <v>4.8711089999999997</v>
      </c>
      <c r="AD63" s="514">
        <v>4.6788790000000002</v>
      </c>
      <c r="AE63" s="515">
        <v>39755</v>
      </c>
      <c r="AF63" s="516">
        <v>27.512100000000004</v>
      </c>
      <c r="AG63" s="516">
        <v>46.162449999999993</v>
      </c>
      <c r="AH63" s="517">
        <f t="shared" si="6"/>
        <v>1.8597874999999995</v>
      </c>
      <c r="AI63" s="518">
        <f t="shared" si="7"/>
        <v>73.635364110629482</v>
      </c>
      <c r="AJ63" s="518">
        <f t="shared" si="8"/>
        <v>123.55250286196717</v>
      </c>
      <c r="AK63" s="668">
        <f>BB63</f>
        <v>1507678.3447922845</v>
      </c>
      <c r="AL63" s="623">
        <f>AD$79*(BG63*(2-BG63)/(1-BG63))</f>
        <v>404.03706967599447</v>
      </c>
      <c r="AM63" s="532">
        <f>AJ63*BF63</f>
        <v>34.594700801350811</v>
      </c>
      <c r="AN63" s="533">
        <v>1.44</v>
      </c>
      <c r="AO63" s="533">
        <v>0</v>
      </c>
      <c r="AP63" s="534">
        <f>AL63/AK63*1000</f>
        <v>0.26798625255286757</v>
      </c>
      <c r="AQ63" s="534">
        <f>($AM63/$AK63*6/$BE63/PI())^0.333*10</f>
        <v>0.35374218369207788</v>
      </c>
      <c r="AR63" s="534"/>
      <c r="AS63" s="534">
        <f>EXP((LN(AQ63/AP63))^0.5)</f>
        <v>1.69368833526457</v>
      </c>
      <c r="AT63" s="534">
        <f>AQ63/EXP(1.5*(LN(AS63))^2)</f>
        <v>0.23325198445905801</v>
      </c>
      <c r="AU63" s="624">
        <v>161.43</v>
      </c>
      <c r="AV63" s="624">
        <v>0.247</v>
      </c>
      <c r="AW63" s="624">
        <v>1.8520000000000001</v>
      </c>
      <c r="AX63" s="624">
        <v>1.6594</v>
      </c>
      <c r="AY63" s="624">
        <v>0.26315</v>
      </c>
      <c r="AZ63" s="624">
        <v>0.43662000000000001</v>
      </c>
      <c r="BA63" s="624">
        <v>58.841000000000001</v>
      </c>
      <c r="BB63" s="521">
        <f t="shared" si="9"/>
        <v>1507678.3447922845</v>
      </c>
      <c r="BC63" s="522">
        <f t="shared" si="10"/>
        <v>1483945.2912027379</v>
      </c>
      <c r="BD63" s="522">
        <f t="shared" si="11"/>
        <v>1381320.4718658524</v>
      </c>
      <c r="BE63" s="285">
        <f>VLOOKUP($B63,$AH$76:$AJ$79,3)</f>
        <v>1</v>
      </c>
      <c r="BF63" s="286">
        <f>VLOOKUP($B63,$AH$76:$AJ$79,2)</f>
        <v>0.28000000000000003</v>
      </c>
      <c r="BG63" s="1097">
        <f>AH63/AD$77</f>
        <v>0.39909603004291833</v>
      </c>
      <c r="BH63" s="1102">
        <v>343.55957860374446</v>
      </c>
      <c r="BI63" s="1775">
        <v>1.4199999999999768</v>
      </c>
      <c r="BJ63" s="1106">
        <v>46</v>
      </c>
      <c r="BK63" s="545"/>
      <c r="BL63" s="744">
        <f>AM63*0.006/BI63</f>
        <v>0.1461747921183861</v>
      </c>
      <c r="BM63" s="1972">
        <f t="shared" si="23"/>
        <v>0.88137152802691288</v>
      </c>
      <c r="BN63" s="1972">
        <f t="shared" si="23"/>
        <v>0.99999998586774153</v>
      </c>
      <c r="BO63" s="1071">
        <f t="shared" si="24"/>
        <v>0.8357089031824223</v>
      </c>
      <c r="BP63" s="1071">
        <f t="shared" si="25"/>
        <v>3.9257581839100295</v>
      </c>
      <c r="BQ63" s="1071">
        <f t="shared" ref="BQ63:BQ66" si="31">BN63/BM63</f>
        <v>1.1345952916205462</v>
      </c>
      <c r="BR63" s="1071">
        <f t="shared" ref="BR63:BR66" si="32">AJ63/AI63</f>
        <v>1.6778962710952632</v>
      </c>
      <c r="BS63" s="1071"/>
      <c r="BT63" s="536"/>
    </row>
    <row r="64" spans="1:72" ht="12.75" customHeight="1" thickBot="1" x14ac:dyDescent="0.3">
      <c r="A64" s="756">
        <v>5</v>
      </c>
      <c r="B64" s="586" t="s">
        <v>99</v>
      </c>
      <c r="C64" s="586" t="s">
        <v>399</v>
      </c>
      <c r="D64" s="586">
        <v>3</v>
      </c>
      <c r="E64" s="1961" t="s">
        <v>525</v>
      </c>
      <c r="F64" s="669" t="s">
        <v>400</v>
      </c>
      <c r="G64" s="666">
        <v>278</v>
      </c>
      <c r="H64" s="667">
        <v>39360</v>
      </c>
      <c r="I64" s="512"/>
      <c r="J64" s="761" t="s">
        <v>97</v>
      </c>
      <c r="K64" s="761" t="s">
        <v>97</v>
      </c>
      <c r="L64" s="511">
        <v>8</v>
      </c>
      <c r="M64" s="541">
        <v>1.32</v>
      </c>
      <c r="N64" s="545">
        <v>20</v>
      </c>
      <c r="O64" s="545">
        <v>1800</v>
      </c>
      <c r="P64" s="652">
        <v>8</v>
      </c>
      <c r="Q64" s="652">
        <v>1963.6666666666667</v>
      </c>
      <c r="R64" s="511" t="s">
        <v>98</v>
      </c>
      <c r="S64" s="511" t="s">
        <v>98</v>
      </c>
      <c r="T64" s="511">
        <v>1</v>
      </c>
      <c r="U64" s="511">
        <v>10</v>
      </c>
      <c r="V64" s="991">
        <v>3.852706928546E-2</v>
      </c>
      <c r="W64" s="1034">
        <v>0.37858220684754784</v>
      </c>
      <c r="X64" s="1061">
        <v>1.42</v>
      </c>
      <c r="Y64" s="514">
        <v>3.3119959999999997</v>
      </c>
      <c r="Z64" s="514">
        <v>6.2547760000000006</v>
      </c>
      <c r="AA64" s="514">
        <v>-4.5776364999999992E-4</v>
      </c>
      <c r="AB64" s="514">
        <v>5.7651214999999985</v>
      </c>
      <c r="AC64" s="514">
        <v>4.8867345000000011</v>
      </c>
      <c r="AD64" s="514">
        <v>4.7017509999999989</v>
      </c>
      <c r="AE64" s="515">
        <v>15745</v>
      </c>
      <c r="AF64" s="516">
        <v>27.556799999999999</v>
      </c>
      <c r="AG64" s="516">
        <v>46.382450000000006</v>
      </c>
      <c r="AH64" s="517">
        <f t="shared" si="6"/>
        <v>1.0633704999999996</v>
      </c>
      <c r="AI64" s="518">
        <f t="shared" si="7"/>
        <v>72.789474786639701</v>
      </c>
      <c r="AJ64" s="518">
        <f t="shared" si="8"/>
        <v>122.51619109684641</v>
      </c>
      <c r="AK64" s="668">
        <f>BB64</f>
        <v>577492.72038184176</v>
      </c>
      <c r="AL64" s="623">
        <f>AD$79*(BG64*(2-BG64)/(1-BG64))</f>
        <v>199.06246731712528</v>
      </c>
      <c r="AM64" s="532">
        <f>AJ64*BF64</f>
        <v>34.304533507117</v>
      </c>
      <c r="AN64" s="533">
        <v>1.44</v>
      </c>
      <c r="AO64" s="533">
        <v>0</v>
      </c>
      <c r="AP64" s="534">
        <f>AL64/AK64*1000</f>
        <v>0.34470125820028336</v>
      </c>
      <c r="AQ64" s="534">
        <f>($AM64/$AK64*6/$BE64/PI())^0.333*10</f>
        <v>0.48556852213690521</v>
      </c>
      <c r="AR64" s="534"/>
      <c r="AS64" s="534">
        <f>EXP((LN(AQ64/AP64))^0.5)</f>
        <v>1.7956311049383042</v>
      </c>
      <c r="AT64" s="534">
        <f>AQ64/EXP(1.5*(LN(AS64))^2)</f>
        <v>0.29042837201600924</v>
      </c>
      <c r="AU64" s="624">
        <v>166.34</v>
      </c>
      <c r="AV64" s="624">
        <v>0.25</v>
      </c>
      <c r="AW64" s="624">
        <v>2.5270000000000001</v>
      </c>
      <c r="AX64" s="624">
        <v>1.7706999999999999</v>
      </c>
      <c r="AY64" s="624">
        <v>0.32663999999999999</v>
      </c>
      <c r="AZ64" s="624">
        <v>0.90737000000000001</v>
      </c>
      <c r="BA64" s="624">
        <v>202.29</v>
      </c>
      <c r="BB64" s="521">
        <f t="shared" si="9"/>
        <v>577492.72038184176</v>
      </c>
      <c r="BC64" s="522">
        <f t="shared" si="10"/>
        <v>568093.22525500471</v>
      </c>
      <c r="BD64" s="522">
        <f t="shared" si="11"/>
        <v>537260.83787047281</v>
      </c>
      <c r="BE64" s="285">
        <f>VLOOKUP($B64,$AH$76:$AJ$79,3)</f>
        <v>1</v>
      </c>
      <c r="BF64" s="286">
        <f>VLOOKUP($B64,$AH$76:$AJ$79,2)</f>
        <v>0.28000000000000003</v>
      </c>
      <c r="BG64" s="1097">
        <f>AH64/AD$77</f>
        <v>0.22819109442060076</v>
      </c>
      <c r="BH64" s="1102">
        <v>343.55957860374446</v>
      </c>
      <c r="BI64" s="1775">
        <f>BI63</f>
        <v>1.4199999999999768</v>
      </c>
      <c r="BJ64" s="1106">
        <v>46</v>
      </c>
      <c r="BK64" s="545"/>
      <c r="BL64" s="744">
        <f>AM64*0.006/BI64</f>
        <v>0.14494873312866574</v>
      </c>
      <c r="BM64" s="1972">
        <f t="shared" si="23"/>
        <v>0.63913376649286679</v>
      </c>
      <c r="BN64" s="1972">
        <f t="shared" si="23"/>
        <v>0.99999105788191622</v>
      </c>
      <c r="BO64" s="1071">
        <f t="shared" si="24"/>
        <v>0.25183208332379237</v>
      </c>
      <c r="BP64" s="1071">
        <f t="shared" si="25"/>
        <v>3.0333394086118615</v>
      </c>
      <c r="BQ64" s="1071">
        <f t="shared" si="31"/>
        <v>1.56460370317968</v>
      </c>
      <c r="BR64" s="1071">
        <f t="shared" si="32"/>
        <v>1.6831580589908846</v>
      </c>
      <c r="BS64" s="1071"/>
      <c r="BT64" s="536"/>
    </row>
    <row r="65" spans="1:72" ht="12.75" customHeight="1" thickBot="1" x14ac:dyDescent="0.3">
      <c r="A65" s="756">
        <v>5</v>
      </c>
      <c r="B65" s="582" t="s">
        <v>108</v>
      </c>
      <c r="C65" s="582" t="s">
        <v>224</v>
      </c>
      <c r="D65" s="582">
        <v>4</v>
      </c>
      <c r="E65" s="1962">
        <v>47</v>
      </c>
      <c r="F65" s="582" t="s">
        <v>401</v>
      </c>
      <c r="G65" s="666">
        <v>278</v>
      </c>
      <c r="H65" s="667">
        <v>39360</v>
      </c>
      <c r="I65" s="512"/>
      <c r="J65" s="761" t="s">
        <v>97</v>
      </c>
      <c r="K65" s="761" t="s">
        <v>97</v>
      </c>
      <c r="L65" s="511">
        <v>8</v>
      </c>
      <c r="M65" s="541">
        <v>1.48</v>
      </c>
      <c r="N65" s="545">
        <v>20</v>
      </c>
      <c r="O65" s="545">
        <v>11</v>
      </c>
      <c r="P65" s="652">
        <v>8</v>
      </c>
      <c r="Q65" s="652">
        <v>11</v>
      </c>
      <c r="R65" s="511" t="s">
        <v>97</v>
      </c>
      <c r="S65" s="511" t="s">
        <v>97</v>
      </c>
      <c r="T65" s="511">
        <v>1</v>
      </c>
      <c r="U65" s="511">
        <v>10</v>
      </c>
      <c r="V65" s="991">
        <v>3.852706928546E-2</v>
      </c>
      <c r="W65" s="1038"/>
      <c r="X65" s="1066">
        <f>X66</f>
        <v>1.99</v>
      </c>
      <c r="Y65" s="514">
        <v>3.3899690000000007</v>
      </c>
      <c r="Z65" s="514">
        <v>5.6411435000000001</v>
      </c>
      <c r="AA65" s="514">
        <v>-6.5612754999999981E-4</v>
      </c>
      <c r="AB65" s="514">
        <v>6.4548480000000001</v>
      </c>
      <c r="AC65" s="514">
        <v>4.898957499999999</v>
      </c>
      <c r="AD65" s="514">
        <v>4.6911924999999997</v>
      </c>
      <c r="AE65" s="515">
        <v>44955</v>
      </c>
      <c r="AF65" s="516">
        <v>47.363099999999996</v>
      </c>
      <c r="AG65" s="516">
        <v>60.055600000000005</v>
      </c>
      <c r="AH65" s="517">
        <f t="shared" si="6"/>
        <v>1.7636555000000005</v>
      </c>
      <c r="AI65" s="518">
        <f t="shared" si="7"/>
        <v>47.363099999999996</v>
      </c>
      <c r="AJ65" s="518">
        <f t="shared" si="8"/>
        <v>60.055600000000005</v>
      </c>
      <c r="AK65" s="668">
        <f>BB65</f>
        <v>1717019.5729101424</v>
      </c>
      <c r="AL65" s="623">
        <f>AD$79*(BG65*(2-BG65)/(1-BG65))</f>
        <v>375.20876029198155</v>
      </c>
      <c r="AM65" s="532">
        <f>AJ65*BF65</f>
        <v>27.025020000000001</v>
      </c>
      <c r="AN65" s="533">
        <v>1.44</v>
      </c>
      <c r="AO65" s="533">
        <v>0</v>
      </c>
      <c r="AP65" s="534">
        <f>AL65/AK65*1000</f>
        <v>0.21852328663676657</v>
      </c>
      <c r="AQ65" s="534">
        <f>($AM65/$AK65*6/$BE65/PI())^0.333*10</f>
        <v>0.2776255099104501</v>
      </c>
      <c r="AR65" s="534"/>
      <c r="AS65" s="534">
        <f>EXP((LN(AQ65/AP65))^0.5)</f>
        <v>1.6311173997752317</v>
      </c>
      <c r="AT65" s="534">
        <f>AQ65/EXP(1.5*(LN(AS65))^2)</f>
        <v>0.19387280822319733</v>
      </c>
      <c r="AU65" s="624">
        <v>58.085999999999999</v>
      </c>
      <c r="AV65" s="624">
        <v>0.23599999999999999</v>
      </c>
      <c r="AW65" s="624">
        <v>1.2969999999999999</v>
      </c>
      <c r="AX65" s="624">
        <v>1.401</v>
      </c>
      <c r="AY65" s="624">
        <v>0.23052</v>
      </c>
      <c r="AZ65" s="624">
        <v>0.26119999999999999</v>
      </c>
      <c r="BA65" s="624">
        <v>20.372</v>
      </c>
      <c r="BB65" s="521">
        <f t="shared" si="9"/>
        <v>1717019.5729101424</v>
      </c>
      <c r="BC65" s="522">
        <f t="shared" si="10"/>
        <v>1690182.2084498715</v>
      </c>
      <c r="BD65" s="522">
        <f t="shared" si="11"/>
        <v>1568066.3659459737</v>
      </c>
      <c r="BE65" s="285">
        <f>VLOOKUP($B65,$AH$76:$AJ$79,3)</f>
        <v>1.42</v>
      </c>
      <c r="BF65" s="286">
        <f>VLOOKUP($B65,$AH$76:$AJ$79,2)</f>
        <v>0.45</v>
      </c>
      <c r="BG65" s="1097">
        <f>AH65/AD$77</f>
        <v>0.3784668454935623</v>
      </c>
      <c r="BH65" s="1102">
        <v>581.04830756229353</v>
      </c>
      <c r="BI65" s="1780">
        <v>1.9899999999999363</v>
      </c>
      <c r="BJ65" s="1106">
        <v>47</v>
      </c>
      <c r="BK65" s="545"/>
      <c r="BL65" s="744">
        <f>AM65*0.006/BI65</f>
        <v>8.1482472361811664E-2</v>
      </c>
      <c r="BM65" s="1972">
        <f t="shared" si="23"/>
        <v>0.97030525590101413</v>
      </c>
      <c r="BN65" s="1972">
        <f t="shared" si="23"/>
        <v>0.99999999997823097</v>
      </c>
      <c r="BO65" s="1071">
        <f t="shared" si="24"/>
        <v>1.3331076702529876</v>
      </c>
      <c r="BP65" s="1071">
        <f t="shared" si="25"/>
        <v>4.6609004428444711</v>
      </c>
      <c r="BQ65" s="1071">
        <f t="shared" si="31"/>
        <v>1.0306035073979298</v>
      </c>
      <c r="BR65" s="1071">
        <f t="shared" si="32"/>
        <v>1.2679828811880982</v>
      </c>
      <c r="BS65" s="1071"/>
      <c r="BT65" s="536"/>
    </row>
    <row r="66" spans="1:72" ht="13.5" customHeight="1" thickBot="1" x14ac:dyDescent="0.3">
      <c r="A66" s="756">
        <v>5</v>
      </c>
      <c r="B66" s="670" t="s">
        <v>108</v>
      </c>
      <c r="C66" s="670" t="s">
        <v>402</v>
      </c>
      <c r="D66" s="670">
        <v>4</v>
      </c>
      <c r="E66" s="1966" t="s">
        <v>526</v>
      </c>
      <c r="F66" s="671" t="s">
        <v>403</v>
      </c>
      <c r="G66" s="672">
        <v>278</v>
      </c>
      <c r="H66" s="673">
        <v>39360</v>
      </c>
      <c r="I66" s="556"/>
      <c r="J66" s="757" t="s">
        <v>97</v>
      </c>
      <c r="K66" s="757" t="s">
        <v>97</v>
      </c>
      <c r="L66" s="558">
        <v>8</v>
      </c>
      <c r="M66" s="631">
        <v>1.48</v>
      </c>
      <c r="N66" s="634">
        <v>20</v>
      </c>
      <c r="O66" s="634">
        <v>720</v>
      </c>
      <c r="P66" s="674">
        <v>8</v>
      </c>
      <c r="Q66" s="674">
        <v>731</v>
      </c>
      <c r="R66" s="558" t="s">
        <v>97</v>
      </c>
      <c r="S66" s="558" t="s">
        <v>97</v>
      </c>
      <c r="T66" s="558">
        <v>1</v>
      </c>
      <c r="U66" s="558">
        <v>10</v>
      </c>
      <c r="V66" s="992">
        <v>3.852706928546E-2</v>
      </c>
      <c r="W66" s="1039"/>
      <c r="X66" s="1067">
        <v>1.99</v>
      </c>
      <c r="Y66" s="560">
        <v>3.3815460000000002</v>
      </c>
      <c r="Z66" s="560">
        <v>5.8833320000000011</v>
      </c>
      <c r="AA66" s="560">
        <v>-6.2561029999999985E-4</v>
      </c>
      <c r="AB66" s="560">
        <v>5.8091734999999991</v>
      </c>
      <c r="AC66" s="560">
        <v>4.8104844999999994</v>
      </c>
      <c r="AD66" s="560">
        <v>4.6514144999999996</v>
      </c>
      <c r="AE66" s="561">
        <v>23400</v>
      </c>
      <c r="AF66" s="562">
        <v>50.152600000000007</v>
      </c>
      <c r="AG66" s="562">
        <v>63.725150000000021</v>
      </c>
      <c r="AH66" s="563">
        <f t="shared" si="6"/>
        <v>1.1577589999999995</v>
      </c>
      <c r="AI66" s="564">
        <f t="shared" si="7"/>
        <v>50.152600000000007</v>
      </c>
      <c r="AJ66" s="564">
        <f t="shared" si="8"/>
        <v>63.725150000000021</v>
      </c>
      <c r="AK66" s="675">
        <f>BB66</f>
        <v>867560.40934092866</v>
      </c>
      <c r="AL66" s="636">
        <f>AD$79*(BG66*(2-BG66)/(1-BG66))</f>
        <v>220.02864863456827</v>
      </c>
      <c r="AM66" s="637">
        <f>AJ66*BF66</f>
        <v>28.67631750000001</v>
      </c>
      <c r="AN66" s="638">
        <v>1.44</v>
      </c>
      <c r="AO66" s="638">
        <v>0</v>
      </c>
      <c r="AP66" s="534">
        <f>AL66/AK66*1000</f>
        <v>0.25361766888569798</v>
      </c>
      <c r="AQ66" s="639">
        <f>($AM66/$AK66*6/$BE66/PI())^0.333*10</f>
        <v>0.35543723128901628</v>
      </c>
      <c r="AR66" s="639"/>
      <c r="AS66" s="639">
        <f>EXP((LN(AQ66/AP66))^0.5)</f>
        <v>1.7877634750699363</v>
      </c>
      <c r="AT66" s="639">
        <f>AQ66/EXP(1.5*(LN(AS66))^2)</f>
        <v>0.21423370617576701</v>
      </c>
      <c r="AU66" s="640">
        <v>63.847000000000001</v>
      </c>
      <c r="AV66" s="640">
        <v>0.27</v>
      </c>
      <c r="AW66" s="640">
        <v>1.3540000000000001</v>
      </c>
      <c r="AX66" s="640">
        <v>1.5855999999999999</v>
      </c>
      <c r="AY66" s="640">
        <v>0.25447999999999998</v>
      </c>
      <c r="AZ66" s="640">
        <v>0.30987999999999999</v>
      </c>
      <c r="BA66" s="640">
        <v>17.189</v>
      </c>
      <c r="BB66" s="567">
        <f t="shared" si="9"/>
        <v>867560.40934092866</v>
      </c>
      <c r="BC66" s="568">
        <f t="shared" si="10"/>
        <v>853591.01042266958</v>
      </c>
      <c r="BD66" s="568">
        <f t="shared" si="11"/>
        <v>803118.96476582892</v>
      </c>
      <c r="BE66" s="641">
        <f>VLOOKUP($B66,$AH$76:$AJ$79,3)</f>
        <v>1.42</v>
      </c>
      <c r="BF66" s="642">
        <f>VLOOKUP($B66,$AH$76:$AJ$79,2)</f>
        <v>0.45</v>
      </c>
      <c r="BG66" s="1099">
        <f>AH66/AD$77</f>
        <v>0.24844613733905568</v>
      </c>
      <c r="BH66" s="1102">
        <v>581.04830756229353</v>
      </c>
      <c r="BI66" s="1780">
        <f>BI65</f>
        <v>1.9899999999999363</v>
      </c>
      <c r="BJ66" s="1106">
        <v>47</v>
      </c>
      <c r="BK66" s="634"/>
      <c r="BL66" s="744">
        <f>AM66*0.006/BI66</f>
        <v>8.6461258793972651E-2</v>
      </c>
      <c r="BM66" s="1972">
        <f t="shared" si="23"/>
        <v>0.81833761676324279</v>
      </c>
      <c r="BN66" s="1972">
        <f t="shared" si="23"/>
        <v>0.99999944881779568</v>
      </c>
      <c r="BO66" s="1071">
        <f t="shared" si="24"/>
        <v>0.64279403577108263</v>
      </c>
      <c r="BP66" s="1071">
        <f t="shared" si="25"/>
        <v>3.4453250989580271</v>
      </c>
      <c r="BQ66" s="1071">
        <f t="shared" si="31"/>
        <v>1.2219888568401351</v>
      </c>
      <c r="BR66" s="1071">
        <f t="shared" si="32"/>
        <v>1.2706250523402578</v>
      </c>
      <c r="BS66" s="1071"/>
      <c r="BT66" s="536"/>
    </row>
    <row r="67" spans="1:72" x14ac:dyDescent="0.2">
      <c r="X67" s="1070" t="s">
        <v>404</v>
      </c>
      <c r="Y67" s="677"/>
      <c r="Z67" s="677"/>
      <c r="BH67" s="1096"/>
      <c r="BT67" s="536"/>
    </row>
    <row r="68" spans="1:72" x14ac:dyDescent="0.2">
      <c r="BB68" s="505" t="s">
        <v>50</v>
      </c>
      <c r="BH68" s="1096"/>
      <c r="BT68" s="536"/>
    </row>
    <row r="69" spans="1:72" x14ac:dyDescent="0.2">
      <c r="BB69" s="505" t="s">
        <v>51</v>
      </c>
      <c r="BH69" s="1096"/>
      <c r="BT69" s="536"/>
    </row>
    <row r="70" spans="1:72" ht="12.75" customHeight="1" x14ac:dyDescent="0.2">
      <c r="Y70" s="2139" t="s">
        <v>405</v>
      </c>
      <c r="Z70" s="2139"/>
      <c r="AA70" s="2139"/>
      <c r="AB70" s="2139"/>
      <c r="AC70" s="2139"/>
      <c r="AD70" s="2139"/>
      <c r="AE70" s="2139"/>
      <c r="AF70" s="2139"/>
      <c r="AG70" s="2139"/>
      <c r="AL70" s="681"/>
      <c r="AM70" s="681"/>
      <c r="AR70" s="2105" t="s">
        <v>592</v>
      </c>
      <c r="AS70" s="2105"/>
      <c r="AT70" s="2105"/>
      <c r="AU70" s="2105"/>
      <c r="AV70" s="2105"/>
      <c r="AW70" s="2105"/>
      <c r="AX70" s="2105"/>
      <c r="AY70" s="2105"/>
      <c r="AZ70" s="2105"/>
      <c r="BB70" s="505" t="s">
        <v>52</v>
      </c>
      <c r="BH70" s="1096"/>
      <c r="BT70" s="536"/>
    </row>
    <row r="71" spans="1:72" ht="15" customHeight="1" x14ac:dyDescent="0.2">
      <c r="Y71" s="2139"/>
      <c r="Z71" s="2139"/>
      <c r="AA71" s="2139"/>
      <c r="AB71" s="2139"/>
      <c r="AC71" s="2139"/>
      <c r="AD71" s="2139"/>
      <c r="AE71" s="2139"/>
      <c r="AF71" s="2139"/>
      <c r="AG71" s="2139"/>
      <c r="AL71" s="681"/>
      <c r="AM71" s="681"/>
      <c r="AR71" s="2105"/>
      <c r="AS71" s="2105"/>
      <c r="AT71" s="2105"/>
      <c r="AU71" s="2105"/>
      <c r="AV71" s="2105"/>
      <c r="AW71" s="2105"/>
      <c r="AX71" s="2105"/>
      <c r="AY71" s="2105"/>
      <c r="AZ71" s="2105"/>
      <c r="BC71" s="505" t="s">
        <v>53</v>
      </c>
      <c r="BD71" s="505" t="s">
        <v>54</v>
      </c>
      <c r="BE71" s="505" t="s">
        <v>55</v>
      </c>
      <c r="BH71" s="1096"/>
      <c r="BT71" s="536"/>
    </row>
    <row r="72" spans="1:72" ht="12.75" customHeight="1" x14ac:dyDescent="0.2">
      <c r="AL72" s="681"/>
      <c r="AM72" s="681"/>
      <c r="AR72" s="2105"/>
      <c r="AS72" s="2105"/>
      <c r="AT72" s="2105"/>
      <c r="AU72" s="2105"/>
      <c r="AV72" s="2105"/>
      <c r="AW72" s="2105"/>
      <c r="AX72" s="2105"/>
      <c r="AY72" s="2105"/>
      <c r="AZ72" s="2105"/>
      <c r="BB72" s="505" t="s">
        <v>57</v>
      </c>
      <c r="BC72" s="682">
        <v>1.9999999999999999E-6</v>
      </c>
      <c r="BD72" s="505">
        <v>1.3815999999999999</v>
      </c>
      <c r="BE72" s="505">
        <v>0</v>
      </c>
      <c r="BF72" s="2138" t="s">
        <v>58</v>
      </c>
      <c r="BG72" s="2138"/>
      <c r="BH72" s="1096"/>
      <c r="BT72" s="536"/>
    </row>
    <row r="73" spans="1:72" x14ac:dyDescent="0.2">
      <c r="B73" s="683"/>
      <c r="C73" s="683"/>
      <c r="D73" s="683"/>
      <c r="E73" s="918"/>
      <c r="AL73" s="681"/>
      <c r="AM73" s="681"/>
      <c r="AW73" s="684"/>
      <c r="BB73" s="505" t="s">
        <v>59</v>
      </c>
      <c r="BC73" s="682">
        <v>1.9999999999999999E-6</v>
      </c>
      <c r="BD73" s="505">
        <v>1.3586</v>
      </c>
      <c r="BE73" s="505">
        <v>0</v>
      </c>
      <c r="BF73" s="2138"/>
      <c r="BG73" s="2138"/>
      <c r="BH73" s="1096"/>
      <c r="BT73" s="536"/>
    </row>
    <row r="74" spans="1:72" x14ac:dyDescent="0.2">
      <c r="B74" s="685"/>
      <c r="C74" s="685"/>
      <c r="D74" s="685"/>
      <c r="E74" s="919"/>
      <c r="AL74" s="681"/>
      <c r="AM74" s="681"/>
      <c r="AW74" s="684"/>
      <c r="BB74" s="505" t="s">
        <v>60</v>
      </c>
      <c r="BC74" s="682">
        <v>9.9999999999999995E-7</v>
      </c>
      <c r="BD74" s="505">
        <v>1.2988999999999999</v>
      </c>
      <c r="BE74" s="505">
        <v>0</v>
      </c>
      <c r="BF74" s="2138"/>
      <c r="BG74" s="2138"/>
      <c r="BH74" s="1096"/>
      <c r="BT74" s="536"/>
    </row>
    <row r="75" spans="1:72" ht="51" customHeight="1" x14ac:dyDescent="0.2">
      <c r="AD75" s="686" t="s">
        <v>406</v>
      </c>
      <c r="AE75" s="678"/>
      <c r="AF75" s="678"/>
      <c r="AH75" s="684"/>
      <c r="AI75" s="684" t="s">
        <v>407</v>
      </c>
      <c r="AJ75" s="687" t="s">
        <v>275</v>
      </c>
      <c r="AL75" s="681"/>
      <c r="AM75" s="462" t="s">
        <v>66</v>
      </c>
      <c r="AR75" s="2105" t="s">
        <v>593</v>
      </c>
      <c r="AS75" s="2105"/>
      <c r="AT75" s="2105"/>
      <c r="AU75" s="2105"/>
      <c r="AV75" s="2105"/>
      <c r="AW75" s="2105"/>
      <c r="AX75" s="2105"/>
      <c r="AY75" s="2105"/>
      <c r="AZ75" s="2105"/>
      <c r="BH75" s="1096"/>
      <c r="BT75" s="536"/>
    </row>
    <row r="76" spans="1:72" ht="15" x14ac:dyDescent="0.25">
      <c r="AD76" s="689" t="s">
        <v>278</v>
      </c>
      <c r="AE76" s="87"/>
      <c r="AF76" s="678"/>
      <c r="AH76" s="649" t="s">
        <v>108</v>
      </c>
      <c r="AI76" s="505">
        <v>0.45</v>
      </c>
      <c r="AJ76" s="505">
        <v>1.42</v>
      </c>
      <c r="AL76" s="681"/>
      <c r="AM76" s="87" t="s">
        <v>586</v>
      </c>
      <c r="AR76" s="2105"/>
      <c r="AS76" s="2105"/>
      <c r="AT76" s="2105"/>
      <c r="AU76" s="2105"/>
      <c r="AV76" s="2105"/>
      <c r="AW76" s="2105"/>
      <c r="AX76" s="2105"/>
      <c r="AY76" s="2105"/>
      <c r="AZ76" s="2105"/>
      <c r="BB76" s="505" t="s">
        <v>57</v>
      </c>
      <c r="BC76" s="682">
        <v>6.0000000000000002E-6</v>
      </c>
      <c r="BD76" s="505">
        <v>0.1946</v>
      </c>
      <c r="BE76" s="505">
        <v>93239</v>
      </c>
      <c r="BF76" s="2138" t="s">
        <v>61</v>
      </c>
      <c r="BG76" s="2138"/>
      <c r="BH76" s="1096"/>
      <c r="BT76" s="536"/>
    </row>
    <row r="77" spans="1:72" ht="13.5" customHeight="1" thickBot="1" x14ac:dyDescent="0.25">
      <c r="B77" s="690"/>
      <c r="C77" s="690"/>
      <c r="D77" s="690"/>
      <c r="E77" s="920"/>
      <c r="AD77" s="505">
        <v>4.66</v>
      </c>
      <c r="AE77" s="87"/>
      <c r="AF77" s="678"/>
      <c r="AH77" s="655" t="s">
        <v>99</v>
      </c>
      <c r="AI77" s="505">
        <v>0.28000000000000003</v>
      </c>
      <c r="AJ77" s="505">
        <v>1</v>
      </c>
      <c r="AL77" s="681"/>
      <c r="AM77" s="681"/>
      <c r="AR77" s="2105"/>
      <c r="AS77" s="2105"/>
      <c r="AT77" s="2105"/>
      <c r="AU77" s="2105"/>
      <c r="AV77" s="2105"/>
      <c r="AW77" s="2105"/>
      <c r="AX77" s="2105"/>
      <c r="AY77" s="2105"/>
      <c r="AZ77" s="2105"/>
      <c r="BB77" s="505" t="s">
        <v>59</v>
      </c>
      <c r="BC77" s="682">
        <v>3.9999999999999998E-6</v>
      </c>
      <c r="BD77" s="505">
        <v>0.45240000000000002</v>
      </c>
      <c r="BE77" s="505">
        <v>76593</v>
      </c>
      <c r="BF77" s="2138"/>
      <c r="BG77" s="2138"/>
      <c r="BH77" s="1096"/>
      <c r="BT77" s="536"/>
    </row>
    <row r="78" spans="1:72" ht="15.75" thickTop="1" x14ac:dyDescent="0.25">
      <c r="B78" s="690"/>
      <c r="C78" s="690"/>
      <c r="D78" s="690"/>
      <c r="E78" s="920"/>
      <c r="AD78" s="689" t="s">
        <v>279</v>
      </c>
      <c r="AE78" s="87"/>
      <c r="AF78" s="678"/>
      <c r="AH78" s="691" t="s">
        <v>92</v>
      </c>
      <c r="AI78" s="505">
        <v>0.55000000000000004</v>
      </c>
      <c r="AJ78" s="505">
        <v>0.9</v>
      </c>
      <c r="AL78" s="681"/>
      <c r="AM78" s="681"/>
      <c r="AW78" s="688"/>
      <c r="AX78" s="688"/>
      <c r="BB78" s="505" t="s">
        <v>60</v>
      </c>
      <c r="BC78" s="682">
        <v>9.9999999999999995E-7</v>
      </c>
      <c r="BD78" s="505">
        <v>1.3283</v>
      </c>
      <c r="BE78" s="505">
        <v>-3813</v>
      </c>
      <c r="BF78" s="2138"/>
      <c r="BG78" s="2138"/>
      <c r="BH78" s="1096"/>
      <c r="BT78" s="536"/>
    </row>
    <row r="79" spans="1:72" x14ac:dyDescent="0.2">
      <c r="B79" s="690"/>
      <c r="C79" s="690"/>
      <c r="D79" s="690"/>
      <c r="E79" s="920"/>
      <c r="AD79" s="505">
        <v>380</v>
      </c>
      <c r="AE79" s="87"/>
      <c r="AF79" s="678"/>
      <c r="AH79" s="541" t="s">
        <v>104</v>
      </c>
      <c r="AI79" s="505">
        <v>2.2599999999999998</v>
      </c>
      <c r="AJ79" s="505">
        <v>2.2000000000000002</v>
      </c>
      <c r="AL79" s="681"/>
      <c r="AM79" s="681"/>
      <c r="AW79" s="688"/>
      <c r="AX79" s="688"/>
      <c r="BB79" s="682"/>
      <c r="BH79" s="1096"/>
      <c r="BT79" s="536"/>
    </row>
    <row r="80" spans="1:72" x14ac:dyDescent="0.2">
      <c r="B80" s="690"/>
      <c r="C80" s="690"/>
      <c r="D80" s="690"/>
      <c r="E80" s="920"/>
      <c r="M80" s="688"/>
      <c r="N80" s="688"/>
      <c r="O80" s="688"/>
      <c r="P80" s="688"/>
      <c r="Q80" s="688"/>
      <c r="AW80" s="688"/>
      <c r="AX80" s="688"/>
      <c r="BH80" s="1096"/>
      <c r="BT80" s="536"/>
    </row>
    <row r="81" spans="1:74" x14ac:dyDescent="0.2">
      <c r="A81" s="503"/>
      <c r="B81" s="536"/>
      <c r="C81" s="536"/>
      <c r="D81" s="536"/>
      <c r="E81" s="743"/>
      <c r="F81" s="536"/>
      <c r="G81" s="536"/>
      <c r="H81" s="536"/>
      <c r="I81" s="536"/>
      <c r="J81" s="536"/>
      <c r="K81" s="536"/>
      <c r="L81" s="536"/>
      <c r="M81" s="536"/>
      <c r="N81" s="503"/>
      <c r="O81" s="503"/>
      <c r="P81" s="503"/>
      <c r="Q81" s="503"/>
      <c r="R81" s="536"/>
      <c r="S81" s="536"/>
      <c r="T81" s="536"/>
      <c r="U81" s="536"/>
      <c r="V81" s="995"/>
      <c r="W81" s="1041"/>
      <c r="X81" s="1072"/>
      <c r="Y81" s="692"/>
      <c r="Z81" s="692"/>
      <c r="AA81" s="692"/>
      <c r="AB81" s="692"/>
      <c r="AC81" s="692"/>
      <c r="AD81" s="692"/>
      <c r="AE81" s="693"/>
      <c r="AF81" s="694"/>
      <c r="AG81" s="694"/>
      <c r="AH81" s="694"/>
      <c r="AI81" s="694"/>
      <c r="AJ81" s="694"/>
      <c r="AK81" s="536"/>
      <c r="AL81" s="536"/>
      <c r="AM81" s="536"/>
      <c r="AN81" s="536"/>
      <c r="AO81" s="536"/>
      <c r="AP81" s="536"/>
      <c r="AQ81" s="536"/>
      <c r="AR81" s="536"/>
      <c r="AS81" s="536"/>
      <c r="AT81" s="536"/>
      <c r="AU81" s="536"/>
      <c r="AV81" s="536"/>
      <c r="AW81" s="536"/>
      <c r="AX81" s="536"/>
      <c r="AY81" s="536"/>
      <c r="AZ81" s="536"/>
      <c r="BA81" s="536"/>
      <c r="BB81" s="536"/>
      <c r="BC81" s="536"/>
      <c r="BD81" s="536"/>
      <c r="BE81" s="536"/>
      <c r="BF81" s="536"/>
      <c r="BG81" s="536"/>
      <c r="BH81" s="536"/>
      <c r="BI81" s="536"/>
      <c r="BJ81" s="536"/>
      <c r="BK81" s="536"/>
      <c r="BL81" s="536"/>
      <c r="BM81" s="536"/>
      <c r="BN81" s="536"/>
      <c r="BO81" s="536"/>
      <c r="BP81" s="536"/>
      <c r="BQ81" s="536"/>
      <c r="BR81" s="536"/>
      <c r="BS81" s="536"/>
      <c r="BT81" s="536"/>
      <c r="BU81" s="536"/>
      <c r="BV81" s="536"/>
    </row>
    <row r="82" spans="1:74" x14ac:dyDescent="0.2">
      <c r="A82" s="504"/>
      <c r="B82" s="505"/>
      <c r="C82" s="505"/>
      <c r="D82" s="505"/>
      <c r="E82" s="739"/>
      <c r="N82" s="688"/>
      <c r="O82" s="688"/>
      <c r="P82" s="688"/>
      <c r="Q82" s="688"/>
    </row>
    <row r="83" spans="1:74" x14ac:dyDescent="0.2">
      <c r="A83" s="504"/>
      <c r="B83" s="505"/>
      <c r="C83" s="505"/>
      <c r="D83" s="505"/>
      <c r="E83" s="739"/>
      <c r="J83" s="504"/>
      <c r="K83" s="504"/>
      <c r="N83" s="690"/>
      <c r="O83" s="690"/>
      <c r="P83" s="690"/>
      <c r="Q83" s="690"/>
    </row>
    <row r="84" spans="1:74" x14ac:dyDescent="0.2">
      <c r="A84" s="504"/>
      <c r="B84" s="690"/>
      <c r="C84" s="690"/>
      <c r="D84" s="690"/>
      <c r="E84" s="920"/>
      <c r="F84" s="504"/>
      <c r="G84" s="504"/>
      <c r="H84" s="504"/>
      <c r="I84" s="504"/>
      <c r="J84" s="504"/>
      <c r="K84" s="504"/>
      <c r="L84" s="504"/>
      <c r="M84" s="688"/>
      <c r="N84" s="688"/>
      <c r="O84" s="688"/>
      <c r="P84" s="688"/>
      <c r="Q84" s="688"/>
    </row>
    <row r="85" spans="1:74" x14ac:dyDescent="0.2">
      <c r="A85" s="504"/>
      <c r="B85" s="690"/>
      <c r="C85" s="690"/>
      <c r="D85" s="690"/>
      <c r="E85" s="920"/>
      <c r="F85" s="504"/>
      <c r="G85" s="504"/>
      <c r="H85" s="504"/>
      <c r="I85" s="504"/>
      <c r="J85" s="504"/>
      <c r="K85" s="504"/>
      <c r="L85" s="504"/>
      <c r="M85" s="688"/>
      <c r="N85" s="688"/>
      <c r="O85" s="688"/>
      <c r="P85" s="688"/>
      <c r="Q85" s="688"/>
    </row>
    <row r="86" spans="1:74" x14ac:dyDescent="0.2">
      <c r="A86" s="504"/>
      <c r="B86" s="685"/>
      <c r="C86" s="685"/>
      <c r="D86" s="685"/>
      <c r="E86" s="919"/>
      <c r="F86" s="504"/>
      <c r="G86" s="504"/>
      <c r="H86" s="504"/>
      <c r="I86" s="504"/>
      <c r="J86" s="504"/>
      <c r="K86" s="504"/>
      <c r="L86" s="504"/>
    </row>
    <row r="87" spans="1:74" x14ac:dyDescent="0.2">
      <c r="A87" s="504"/>
      <c r="B87" s="690"/>
      <c r="C87" s="690"/>
      <c r="D87" s="690"/>
      <c r="E87" s="920"/>
      <c r="F87" s="504"/>
      <c r="G87" s="504"/>
      <c r="H87" s="504"/>
      <c r="I87" s="504"/>
      <c r="J87" s="504"/>
      <c r="K87" s="504"/>
      <c r="L87" s="504"/>
    </row>
    <row r="88" spans="1:74" ht="12.75" customHeight="1" x14ac:dyDescent="0.2">
      <c r="A88" s="504"/>
      <c r="B88" s="690"/>
      <c r="C88" s="690"/>
      <c r="D88" s="690"/>
      <c r="E88" s="920"/>
      <c r="F88" s="504"/>
      <c r="G88" s="504"/>
      <c r="H88" s="504"/>
      <c r="I88" s="504"/>
      <c r="J88" s="504"/>
      <c r="K88" s="504"/>
      <c r="L88" s="504"/>
    </row>
    <row r="89" spans="1:74" x14ac:dyDescent="0.2">
      <c r="A89" s="504"/>
      <c r="B89" s="695"/>
      <c r="C89" s="695"/>
      <c r="D89" s="695"/>
      <c r="E89" s="921"/>
      <c r="F89" s="504"/>
      <c r="G89" s="504"/>
      <c r="H89" s="688"/>
      <c r="I89" s="688"/>
      <c r="J89" s="688"/>
      <c r="K89" s="688"/>
      <c r="L89" s="688"/>
      <c r="M89" s="688"/>
    </row>
    <row r="90" spans="1:74" x14ac:dyDescent="0.2">
      <c r="A90" s="504"/>
      <c r="B90" s="695"/>
      <c r="C90" s="695"/>
      <c r="D90" s="695"/>
      <c r="E90" s="921"/>
      <c r="F90" s="504"/>
      <c r="G90" s="504"/>
      <c r="H90" s="688"/>
      <c r="I90" s="688"/>
      <c r="J90" s="688"/>
      <c r="K90" s="688"/>
      <c r="L90" s="688"/>
      <c r="M90" s="688"/>
      <c r="AW90" s="682"/>
    </row>
    <row r="91" spans="1:74" x14ac:dyDescent="0.2">
      <c r="H91" s="688"/>
      <c r="I91" s="688"/>
      <c r="J91" s="688"/>
      <c r="K91" s="688"/>
      <c r="L91" s="688"/>
      <c r="M91" s="688"/>
    </row>
    <row r="92" spans="1:74" x14ac:dyDescent="0.2">
      <c r="H92" s="688"/>
      <c r="I92" s="688"/>
      <c r="J92" s="688"/>
      <c r="K92" s="688"/>
      <c r="L92" s="688"/>
      <c r="M92" s="688"/>
    </row>
    <row r="93" spans="1:74" x14ac:dyDescent="0.2">
      <c r="H93" s="688"/>
      <c r="I93" s="688"/>
      <c r="J93" s="688"/>
      <c r="K93" s="688"/>
      <c r="L93" s="688"/>
      <c r="M93" s="688"/>
    </row>
    <row r="94" spans="1:74" x14ac:dyDescent="0.2">
      <c r="H94" s="688"/>
      <c r="I94" s="688"/>
      <c r="J94" s="688"/>
      <c r="K94" s="688"/>
      <c r="L94" s="688"/>
      <c r="M94" s="688"/>
      <c r="AW94" s="682"/>
    </row>
    <row r="95" spans="1:74" x14ac:dyDescent="0.2">
      <c r="H95" s="688"/>
      <c r="I95" s="688"/>
      <c r="J95" s="688"/>
      <c r="K95" s="696"/>
      <c r="L95" s="688"/>
      <c r="M95" s="688"/>
    </row>
    <row r="96" spans="1:74" x14ac:dyDescent="0.2">
      <c r="H96" s="688"/>
      <c r="I96" s="688"/>
      <c r="J96" s="688"/>
      <c r="K96" s="688"/>
      <c r="L96" s="688"/>
      <c r="M96" s="688"/>
    </row>
    <row r="97" spans="8:54" x14ac:dyDescent="0.2">
      <c r="H97" s="688"/>
      <c r="I97" s="688"/>
      <c r="J97" s="688"/>
      <c r="K97" s="688"/>
      <c r="L97" s="688"/>
      <c r="M97" s="688"/>
    </row>
    <row r="98" spans="8:54" x14ac:dyDescent="0.2">
      <c r="H98" s="688"/>
      <c r="I98" s="688"/>
      <c r="J98" s="688"/>
      <c r="K98" s="688"/>
      <c r="L98" s="688"/>
      <c r="M98" s="688"/>
    </row>
    <row r="99" spans="8:54" x14ac:dyDescent="0.2">
      <c r="AW99" s="682"/>
      <c r="BB99" s="682"/>
    </row>
  </sheetData>
  <mergeCells count="10">
    <mergeCell ref="BB1:BD1"/>
    <mergeCell ref="BF76:BG78"/>
    <mergeCell ref="Y70:AG71"/>
    <mergeCell ref="BF72:BG74"/>
    <mergeCell ref="A1:I1"/>
    <mergeCell ref="L1:W1"/>
    <mergeCell ref="X1:AG1"/>
    <mergeCell ref="AI1:AJ1"/>
    <mergeCell ref="AR70:AZ72"/>
    <mergeCell ref="AR75:AZ77"/>
  </mergeCells>
  <conditionalFormatting sqref="AH3:AH66">
    <cfRule type="cellIs" dxfId="12" priority="3" stopIfTrue="1" operator="greaterThan">
      <formula>1.95</formula>
    </cfRule>
  </conditionalFormatting>
  <conditionalFormatting sqref="AE3:AE66">
    <cfRule type="cellIs" dxfId="11" priority="1" stopIfTrue="1" operator="greaterThan">
      <formula>140000</formula>
    </cfRule>
    <cfRule type="cellIs" dxfId="10" priority="2" stopIfTrue="1" operator="equal">
      <formula>"NA"</formula>
    </cfRule>
  </conditionalFormatting>
  <printOptions gridLines="1"/>
  <pageMargins left="0.75" right="0.75" top="1" bottom="1" header="0.5" footer="0.5"/>
  <pageSetup paperSize="17" scale="45" fitToHeight="2" orientation="landscape" r:id="rId1"/>
  <headerFooter alignWithMargins="0">
    <oddFooter>&amp;L&amp;D&amp;C&amp;F&amp;R&amp;A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BA80"/>
  <sheetViews>
    <sheetView topLeftCell="A4" zoomScale="75" zoomScaleNormal="75" workbookViewId="0">
      <selection activeCell="M7" sqref="M7"/>
    </sheetView>
  </sheetViews>
  <sheetFormatPr defaultRowHeight="12.75" x14ac:dyDescent="0.2"/>
  <cols>
    <col min="1" max="1" width="6.7109375" style="505" customWidth="1"/>
    <col min="2" max="2" width="9.140625" style="676"/>
    <col min="3" max="3" width="6.5703125" style="676" customWidth="1"/>
    <col min="4" max="4" width="4.28515625" style="676" bestFit="1" customWidth="1"/>
    <col min="5" max="5" width="26.28515625" style="505" customWidth="1"/>
    <col min="6" max="6" width="9.5703125" style="505" customWidth="1"/>
    <col min="7" max="7" width="13.140625" style="505" customWidth="1"/>
    <col min="8" max="8" width="3.85546875" style="505" customWidth="1"/>
    <col min="9" max="9" width="4.140625" style="505" bestFit="1" customWidth="1"/>
    <col min="10" max="10" width="4.28515625" style="505" customWidth="1"/>
    <col min="11" max="11" width="4.5703125" style="505" customWidth="1"/>
    <col min="12" max="14" width="6" style="505" customWidth="1"/>
    <col min="15" max="19" width="4.140625" style="505" customWidth="1"/>
    <col min="20" max="20" width="9.28515625" style="1028" customWidth="1"/>
    <col min="21" max="21" width="7.140625" style="505" customWidth="1"/>
    <col min="22" max="22" width="5.7109375" style="678" customWidth="1"/>
    <col min="23" max="23" width="5.140625" style="678" bestFit="1" customWidth="1"/>
    <col min="24" max="24" width="4.5703125" style="678" bestFit="1" customWidth="1"/>
    <col min="25" max="25" width="5.42578125" style="678" bestFit="1" customWidth="1"/>
    <col min="26" max="28" width="5.5703125" style="678" bestFit="1" customWidth="1"/>
    <col min="29" max="29" width="7.28515625" style="679" bestFit="1" customWidth="1"/>
    <col min="30" max="30" width="7.7109375" style="680" bestFit="1" customWidth="1"/>
    <col min="31" max="31" width="8" style="680" bestFit="1" customWidth="1"/>
    <col min="32" max="32" width="8" style="680" customWidth="1"/>
    <col min="33" max="38" width="7.5703125" style="680" customWidth="1"/>
    <col min="39" max="39" width="11.5703125" style="739" bestFit="1" customWidth="1"/>
    <col min="40" max="41" width="8.7109375" style="739" bestFit="1" customWidth="1"/>
    <col min="42" max="42" width="10.28515625" style="739" bestFit="1" customWidth="1"/>
    <col min="43" max="43" width="8.5703125" style="680" customWidth="1"/>
    <col min="44" max="44" width="7.85546875" style="680" customWidth="1"/>
    <col min="45" max="45" width="9.42578125" style="505" bestFit="1" customWidth="1"/>
    <col min="46" max="47" width="8.7109375" style="505" customWidth="1"/>
    <col min="48" max="48" width="9.28515625" style="505" bestFit="1" customWidth="1"/>
    <col min="49" max="16384" width="9.140625" style="505"/>
  </cols>
  <sheetData>
    <row r="1" spans="1:53" s="466" customFormat="1" ht="87" customHeight="1" thickTop="1" x14ac:dyDescent="0.6">
      <c r="A1" s="2140" t="s">
        <v>408</v>
      </c>
      <c r="B1" s="2141"/>
      <c r="C1" s="2141"/>
      <c r="D1" s="2141"/>
      <c r="E1" s="2141"/>
      <c r="F1" s="2141"/>
      <c r="G1" s="2141"/>
      <c r="H1" s="2142"/>
      <c r="K1" s="2143" t="s">
        <v>281</v>
      </c>
      <c r="L1" s="2143"/>
      <c r="M1" s="2143"/>
      <c r="N1" s="2143"/>
      <c r="O1" s="2143"/>
      <c r="P1" s="2143"/>
      <c r="Q1" s="2143"/>
      <c r="R1" s="2143"/>
      <c r="S1" s="2143"/>
      <c r="T1" s="2143"/>
      <c r="U1" s="2143"/>
      <c r="V1" s="2152" t="s">
        <v>282</v>
      </c>
      <c r="W1" s="2152"/>
      <c r="X1" s="2152"/>
      <c r="Y1" s="2152"/>
      <c r="Z1" s="2152"/>
      <c r="AA1" s="2152"/>
      <c r="AB1" s="2152"/>
      <c r="AC1" s="2152"/>
      <c r="AD1" s="2152"/>
      <c r="AE1" s="2152"/>
      <c r="AF1" s="467"/>
      <c r="AG1" s="467"/>
      <c r="AH1" s="467"/>
      <c r="AI1" s="467"/>
      <c r="AJ1" s="467"/>
      <c r="AK1" s="467"/>
      <c r="AL1" s="467"/>
      <c r="AM1" s="2153" t="s">
        <v>409</v>
      </c>
      <c r="AN1" s="2154"/>
      <c r="AO1" s="2155"/>
      <c r="AP1" s="697"/>
      <c r="AQ1" s="2147" t="s">
        <v>283</v>
      </c>
      <c r="AR1" s="2147"/>
      <c r="AS1" s="467" t="s">
        <v>410</v>
      </c>
      <c r="AT1" s="2136" t="s">
        <v>411</v>
      </c>
      <c r="AU1" s="2137"/>
      <c r="AV1" s="2137"/>
    </row>
    <row r="2" spans="1:53" s="483" customFormat="1" ht="198.75" customHeight="1" thickBot="1" x14ac:dyDescent="0.3">
      <c r="A2" s="470" t="s">
        <v>25</v>
      </c>
      <c r="B2" s="471" t="s">
        <v>1</v>
      </c>
      <c r="C2" s="471" t="s">
        <v>0</v>
      </c>
      <c r="D2" s="471" t="s">
        <v>26</v>
      </c>
      <c r="E2" s="471" t="s">
        <v>27</v>
      </c>
      <c r="F2" s="471" t="s">
        <v>28</v>
      </c>
      <c r="G2" s="471" t="s">
        <v>286</v>
      </c>
      <c r="H2" s="471" t="s">
        <v>287</v>
      </c>
      <c r="I2" s="472" t="s">
        <v>84</v>
      </c>
      <c r="J2" s="472" t="s">
        <v>85</v>
      </c>
      <c r="K2" s="472" t="s">
        <v>3</v>
      </c>
      <c r="L2" s="473" t="s">
        <v>4</v>
      </c>
      <c r="M2" s="472" t="s">
        <v>5</v>
      </c>
      <c r="N2" s="472" t="s">
        <v>288</v>
      </c>
      <c r="O2" s="471" t="s">
        <v>7</v>
      </c>
      <c r="P2" s="471" t="s">
        <v>13</v>
      </c>
      <c r="Q2" s="471" t="s">
        <v>14</v>
      </c>
      <c r="R2" s="471" t="s">
        <v>87</v>
      </c>
      <c r="S2" s="471" t="s">
        <v>15</v>
      </c>
      <c r="T2" s="1023" t="s">
        <v>17</v>
      </c>
      <c r="U2" s="471" t="s">
        <v>589</v>
      </c>
      <c r="V2" s="474" t="s">
        <v>37</v>
      </c>
      <c r="W2" s="474" t="s">
        <v>38</v>
      </c>
      <c r="X2" s="474" t="s">
        <v>39</v>
      </c>
      <c r="Y2" s="698" t="s">
        <v>412</v>
      </c>
      <c r="Z2" s="698" t="s">
        <v>413</v>
      </c>
      <c r="AA2" s="698" t="s">
        <v>73</v>
      </c>
      <c r="AB2" s="698" t="s">
        <v>41</v>
      </c>
      <c r="AC2" s="699" t="s">
        <v>414</v>
      </c>
      <c r="AD2" s="700" t="s">
        <v>415</v>
      </c>
      <c r="AE2" s="700" t="s">
        <v>416</v>
      </c>
      <c r="AF2" s="700" t="s">
        <v>417</v>
      </c>
      <c r="AG2" s="474" t="s">
        <v>418</v>
      </c>
      <c r="AH2" s="474" t="s">
        <v>43</v>
      </c>
      <c r="AI2" s="701" t="s">
        <v>419</v>
      </c>
      <c r="AJ2" s="701" t="s">
        <v>420</v>
      </c>
      <c r="AK2" s="702" t="s">
        <v>421</v>
      </c>
      <c r="AL2" s="702" t="s">
        <v>422</v>
      </c>
      <c r="AM2" s="703" t="s">
        <v>423</v>
      </c>
      <c r="AN2" s="703" t="s">
        <v>424</v>
      </c>
      <c r="AO2" s="703" t="s">
        <v>425</v>
      </c>
      <c r="AP2" s="703" t="s">
        <v>426</v>
      </c>
      <c r="AQ2" s="476" t="s">
        <v>290</v>
      </c>
      <c r="AR2" s="476" t="s">
        <v>291</v>
      </c>
      <c r="AS2" s="704" t="s">
        <v>292</v>
      </c>
      <c r="AT2" s="482" t="s">
        <v>62</v>
      </c>
      <c r="AU2" s="472" t="s">
        <v>63</v>
      </c>
      <c r="AV2" s="472" t="s">
        <v>64</v>
      </c>
      <c r="AW2" s="474" t="s">
        <v>305</v>
      </c>
      <c r="AX2" s="474" t="s">
        <v>306</v>
      </c>
      <c r="AY2" s="478" t="s">
        <v>427</v>
      </c>
      <c r="AZ2" s="478" t="s">
        <v>427</v>
      </c>
      <c r="BA2" s="705"/>
    </row>
    <row r="3" spans="1:53" x14ac:dyDescent="0.2">
      <c r="A3" s="2148">
        <v>3</v>
      </c>
      <c r="B3" s="574" t="s">
        <v>92</v>
      </c>
      <c r="C3" s="574" t="s">
        <v>351</v>
      </c>
      <c r="D3" s="574">
        <v>1</v>
      </c>
      <c r="E3" s="574" t="s">
        <v>117</v>
      </c>
      <c r="F3" s="604"/>
      <c r="G3" s="605"/>
      <c r="H3" s="491"/>
      <c r="I3" s="606"/>
      <c r="J3" s="606"/>
      <c r="K3" s="490">
        <v>8</v>
      </c>
      <c r="L3" s="491">
        <v>1.327</v>
      </c>
      <c r="M3" s="490">
        <v>45</v>
      </c>
      <c r="N3" s="490">
        <v>11</v>
      </c>
      <c r="O3" s="490">
        <v>8</v>
      </c>
      <c r="P3" s="490" t="s">
        <v>98</v>
      </c>
      <c r="Q3" s="490" t="s">
        <v>98</v>
      </c>
      <c r="R3" s="490">
        <v>1</v>
      </c>
      <c r="S3" s="490">
        <v>10</v>
      </c>
      <c r="T3" s="1024">
        <v>3.12511695915575E-2</v>
      </c>
      <c r="U3" s="492">
        <f>IF(Q3="y", 0.438424964,1)</f>
        <v>0.43842496399999997</v>
      </c>
      <c r="V3" s="493"/>
      <c r="W3" s="493"/>
      <c r="X3" s="493"/>
      <c r="Y3" s="493">
        <v>7.7162464999999996</v>
      </c>
      <c r="Z3" s="493">
        <v>7.4810785000000006</v>
      </c>
      <c r="AA3" s="493">
        <v>4.7130705263157893</v>
      </c>
      <c r="AB3" s="493">
        <v>4.455935789473684</v>
      </c>
      <c r="AC3" s="494">
        <v>59845</v>
      </c>
      <c r="AD3" s="495">
        <v>70.65979999999999</v>
      </c>
      <c r="AE3" s="495">
        <v>98.294150000000016</v>
      </c>
      <c r="AF3" s="495">
        <f>AE3/AD3</f>
        <v>1.3910901247951457</v>
      </c>
      <c r="AG3" s="496">
        <f>Y3-AA3</f>
        <v>3.0031759736842103</v>
      </c>
      <c r="AH3" s="496">
        <f>Z3-AB3</f>
        <v>3.0251427105263167</v>
      </c>
      <c r="AI3" s="608">
        <f>$AB$62*(AY3*(2-AY3)/(1-AY3))</f>
        <v>93.368601832750628</v>
      </c>
      <c r="AJ3" s="608">
        <f>$AB$62*(AZ3*(2-AZ3)/(1-AZ3))</f>
        <v>94.983810373860067</v>
      </c>
      <c r="AK3" s="608">
        <f>AQ3*$AX3</f>
        <v>64.467768887423333</v>
      </c>
      <c r="AL3" s="608">
        <f>AR3*$AX3</f>
        <v>89.680476666870334</v>
      </c>
      <c r="AM3" s="611">
        <f>AI3/AS3*10000</f>
        <v>0.29182331856446875</v>
      </c>
      <c r="AN3" s="611">
        <f>AJ3/AS3*10000</f>
        <v>0.29687164859606291</v>
      </c>
      <c r="AO3" s="611">
        <f>(AK3*6/(PI()*$AS3*$AW3))^(1/3)*10</f>
        <v>0.34968221813232664</v>
      </c>
      <c r="AP3" s="611">
        <f>(AL3*6/(PI()*$AS3*$AW3))^(1/3)*10</f>
        <v>0.39035400320025149</v>
      </c>
      <c r="AQ3" s="497">
        <f t="shared" ref="AQ3:AQ44" si="0">IF(P3="y",AD3/U3,AD3)</f>
        <v>161.16737367172365</v>
      </c>
      <c r="AR3" s="497">
        <f t="shared" ref="AR3:AR44" si="1">IF(Q3="y",AE3/U3,AE3)</f>
        <v>224.19834195390393</v>
      </c>
      <c r="AS3" s="706">
        <f>AT3</f>
        <v>3199490.7840829007</v>
      </c>
      <c r="AT3" s="501">
        <f>IF($AC3&lt;100000,$AC3*(0.000004*$AC3+1.4314),$AC3*(0.00002*$AC3-3.3764)+320719)/$T3</f>
        <v>3199490.7840829007</v>
      </c>
      <c r="AU3" s="501">
        <f>IF($AC3&lt;100000,$AC3*(0.000005*$AC3+1.3984),$AC3*(0.00002*$AC3-2.2497)+237255)/$T3</f>
        <v>3250898.1088645631</v>
      </c>
      <c r="AV3" s="501">
        <f>IF($AC3&lt;100000,$AC3*(0.000003*$AC3+1.4386),$AC3*(-0.0000004*$AC3+2.5425)-86479)/$T3</f>
        <v>3098677.2764229788</v>
      </c>
      <c r="AW3" s="613">
        <f>VLOOKUP($B3,$AF$59:$AH$62,3)</f>
        <v>0.9</v>
      </c>
      <c r="AX3" s="277">
        <f>VLOOKUP($B3,$AF$59:$AH$62,2)</f>
        <v>0.40000508427180514</v>
      </c>
      <c r="AY3" s="707">
        <f>AG3/$AB$60</f>
        <v>0.64445836345154728</v>
      </c>
      <c r="AZ3" s="708">
        <f>AH3/$AB$60</f>
        <v>0.64917225547775037</v>
      </c>
      <c r="BA3" s="536"/>
    </row>
    <row r="4" spans="1:53" x14ac:dyDescent="0.2">
      <c r="A4" s="2149"/>
      <c r="B4" s="526" t="s">
        <v>92</v>
      </c>
      <c r="C4" s="526" t="s">
        <v>352</v>
      </c>
      <c r="D4" s="526">
        <v>1</v>
      </c>
      <c r="E4" s="526" t="s">
        <v>353</v>
      </c>
      <c r="F4" s="627"/>
      <c r="G4" s="540"/>
      <c r="H4" s="512"/>
      <c r="I4" s="544"/>
      <c r="J4" s="544"/>
      <c r="K4" s="511">
        <v>8</v>
      </c>
      <c r="L4" s="512"/>
      <c r="M4" s="511"/>
      <c r="N4" s="511">
        <v>720</v>
      </c>
      <c r="O4" s="511">
        <v>8</v>
      </c>
      <c r="P4" s="511" t="s">
        <v>98</v>
      </c>
      <c r="Q4" s="511" t="s">
        <v>98</v>
      </c>
      <c r="R4" s="511">
        <v>1</v>
      </c>
      <c r="S4" s="511">
        <v>10</v>
      </c>
      <c r="T4" s="1025">
        <v>3.12511695915575E-2</v>
      </c>
      <c r="U4" s="513">
        <f t="shared" ref="U4:U9" si="2">IF(Q4="y", 0.438424964,1)</f>
        <v>0.43842496399999997</v>
      </c>
      <c r="V4" s="514"/>
      <c r="W4" s="514"/>
      <c r="X4" s="514"/>
      <c r="Y4" s="514">
        <v>7.0588829999999998</v>
      </c>
      <c r="Z4" s="514">
        <v>6.8626855000000004</v>
      </c>
      <c r="AA4" s="514">
        <v>4.9182433333333337</v>
      </c>
      <c r="AB4" s="514">
        <v>4.5475123809523819</v>
      </c>
      <c r="AC4" s="515">
        <v>31705</v>
      </c>
      <c r="AD4" s="516">
        <v>53.319000000000003</v>
      </c>
      <c r="AE4" s="516">
        <v>81.007350000000002</v>
      </c>
      <c r="AF4" s="516">
        <f t="shared" ref="AF4:AF44" si="3">AE4/AD4</f>
        <v>1.5192961233331457</v>
      </c>
      <c r="AG4" s="516">
        <f t="shared" ref="AG4:AH17" si="4">Y4-AA4</f>
        <v>2.1406396666666661</v>
      </c>
      <c r="AH4" s="516">
        <f t="shared" si="4"/>
        <v>2.3151731190476186</v>
      </c>
      <c r="AI4" s="623">
        <f t="shared" ref="AI4:AJ44" si="5">$AB$62*(AY4*(2-AY4)/(1-AY4))</f>
        <v>49.743542755383501</v>
      </c>
      <c r="AJ4" s="623">
        <f t="shared" si="5"/>
        <v>56.39852858253122</v>
      </c>
      <c r="AK4" s="623">
        <f t="shared" ref="AK4:AL44" si="6">AQ4*$AX4</f>
        <v>48.646570883423465</v>
      </c>
      <c r="AL4" s="623">
        <f t="shared" si="6"/>
        <v>73.908546556636352</v>
      </c>
      <c r="AM4" s="534">
        <f>AI4/AS4*10000</f>
        <v>0.31466356342057789</v>
      </c>
      <c r="AN4" s="534">
        <f>AJ4/AS4*10000</f>
        <v>0.35676111898033164</v>
      </c>
      <c r="AO4" s="534">
        <f t="shared" ref="AO4:AP44" si="7">(AK4*6/(PI()*$AS4*$AW4))^(1/3)*10</f>
        <v>0.40269256827266686</v>
      </c>
      <c r="AP4" s="534">
        <f t="shared" si="7"/>
        <v>0.46293614550009676</v>
      </c>
      <c r="AQ4" s="518">
        <f t="shared" si="0"/>
        <v>121.61488140077718</v>
      </c>
      <c r="AR4" s="518">
        <f t="shared" si="1"/>
        <v>184.76901785182108</v>
      </c>
      <c r="AS4" s="668">
        <f t="shared" ref="AS4:AS17" si="8">AT4</f>
        <v>1580848.5168934704</v>
      </c>
      <c r="AT4" s="522">
        <f t="shared" ref="AT4:AT17" si="9">IF($AC4&lt;100000,$AC4*(0.000004*$AC4+1.4314),$AC4*(0.00002*$AC4-3.3764)+320719)/$T4</f>
        <v>1580848.5168934704</v>
      </c>
      <c r="AU4" s="522">
        <f t="shared" ref="AU4:AU17" si="10">IF($AC4&lt;100000,$AC4*(0.000005*$AC4+1.3984),$AC4*(0.00002*$AC4-2.2497)+237255)/$T4</f>
        <v>1579534.7108651968</v>
      </c>
      <c r="AV4" s="522">
        <f t="shared" ref="AV4:AV17" si="11">IF($AC4&lt;100000,$AC4*(0.000003*$AC4+1.4386),$AC4*(-0.0000004*$AC4+2.5425)-86479)/$T4</f>
        <v>1555987.6545592211</v>
      </c>
      <c r="AW4" s="285">
        <f t="shared" ref="AW4:AW44" si="12">VLOOKUP($B4,$AF$59:$AH$62,3)</f>
        <v>0.9</v>
      </c>
      <c r="AX4" s="286">
        <f t="shared" ref="AX4:AX44" si="13">VLOOKUP($B4,$AF$59:$AH$62,2)</f>
        <v>0.40000508427180514</v>
      </c>
      <c r="AY4" s="709">
        <f t="shared" ref="AY4:AZ44" si="14">AG4/$AB$60</f>
        <v>0.45936473533619443</v>
      </c>
      <c r="AZ4" s="710">
        <f t="shared" si="14"/>
        <v>0.49681826589004691</v>
      </c>
      <c r="BA4" s="536"/>
    </row>
    <row r="5" spans="1:53" x14ac:dyDescent="0.2">
      <c r="A5" s="2149"/>
      <c r="B5" s="711" t="s">
        <v>92</v>
      </c>
      <c r="C5" s="711" t="s">
        <v>354</v>
      </c>
      <c r="D5" s="711">
        <v>2</v>
      </c>
      <c r="E5" s="711" t="s">
        <v>355</v>
      </c>
      <c r="F5" s="627"/>
      <c r="G5" s="540"/>
      <c r="H5" s="512"/>
      <c r="I5" s="544"/>
      <c r="J5" s="544"/>
      <c r="K5" s="511">
        <v>4</v>
      </c>
      <c r="L5" s="512">
        <v>1.327</v>
      </c>
      <c r="M5" s="511">
        <v>38</v>
      </c>
      <c r="N5" s="511">
        <v>8</v>
      </c>
      <c r="O5" s="511">
        <v>8</v>
      </c>
      <c r="P5" s="511" t="s">
        <v>98</v>
      </c>
      <c r="Q5" s="511" t="s">
        <v>98</v>
      </c>
      <c r="R5" s="511">
        <v>1</v>
      </c>
      <c r="S5" s="511">
        <v>10</v>
      </c>
      <c r="T5" s="1025">
        <v>3.12511695915575E-2</v>
      </c>
      <c r="U5" s="513">
        <f t="shared" si="2"/>
        <v>0.43842496399999997</v>
      </c>
      <c r="V5" s="514"/>
      <c r="W5" s="514"/>
      <c r="X5" s="514"/>
      <c r="Y5" s="514"/>
      <c r="Z5" s="514"/>
      <c r="AA5" s="514"/>
      <c r="AB5" s="514"/>
      <c r="AC5" s="515"/>
      <c r="AD5" s="516"/>
      <c r="AE5" s="516"/>
      <c r="AF5" s="516" t="e">
        <f t="shared" si="3"/>
        <v>#DIV/0!</v>
      </c>
      <c r="AG5" s="516">
        <f t="shared" si="4"/>
        <v>0</v>
      </c>
      <c r="AH5" s="516">
        <f t="shared" si="4"/>
        <v>0</v>
      </c>
      <c r="AI5" s="623">
        <f t="shared" si="5"/>
        <v>0</v>
      </c>
      <c r="AJ5" s="623">
        <f t="shared" si="5"/>
        <v>0</v>
      </c>
      <c r="AK5" s="623">
        <f t="shared" si="6"/>
        <v>0</v>
      </c>
      <c r="AL5" s="623">
        <f t="shared" si="6"/>
        <v>0</v>
      </c>
      <c r="AM5" s="534" t="e">
        <f t="shared" ref="AM5:AM44" si="15">AI5/AS5*10000</f>
        <v>#DIV/0!</v>
      </c>
      <c r="AN5" s="534" t="e">
        <f t="shared" ref="AN5:AN44" si="16">AJ5/AS5*10000</f>
        <v>#DIV/0!</v>
      </c>
      <c r="AO5" s="534" t="e">
        <f t="shared" si="7"/>
        <v>#DIV/0!</v>
      </c>
      <c r="AP5" s="534" t="e">
        <f t="shared" si="7"/>
        <v>#DIV/0!</v>
      </c>
      <c r="AQ5" s="518">
        <f t="shared" si="0"/>
        <v>0</v>
      </c>
      <c r="AR5" s="518">
        <f t="shared" si="1"/>
        <v>0</v>
      </c>
      <c r="AS5" s="668">
        <f t="shared" si="8"/>
        <v>0</v>
      </c>
      <c r="AT5" s="522">
        <f t="shared" si="9"/>
        <v>0</v>
      </c>
      <c r="AU5" s="522">
        <f t="shared" si="10"/>
        <v>0</v>
      </c>
      <c r="AV5" s="522">
        <f t="shared" si="11"/>
        <v>0</v>
      </c>
      <c r="AW5" s="285">
        <f t="shared" si="12"/>
        <v>0.9</v>
      </c>
      <c r="AX5" s="286">
        <f t="shared" si="13"/>
        <v>0.40000508427180514</v>
      </c>
      <c r="AY5" s="709">
        <f t="shared" si="14"/>
        <v>0</v>
      </c>
      <c r="AZ5" s="710">
        <f t="shared" si="14"/>
        <v>0</v>
      </c>
      <c r="BA5" s="536"/>
    </row>
    <row r="6" spans="1:53" x14ac:dyDescent="0.2">
      <c r="A6" s="2149"/>
      <c r="B6" s="711" t="s">
        <v>104</v>
      </c>
      <c r="C6" s="711" t="s">
        <v>356</v>
      </c>
      <c r="D6" s="711">
        <v>4</v>
      </c>
      <c r="E6" s="711" t="s">
        <v>339</v>
      </c>
      <c r="F6" s="628"/>
      <c r="G6" s="578"/>
      <c r="H6" s="512"/>
      <c r="I6" s="544"/>
      <c r="J6" s="544"/>
      <c r="K6" s="545">
        <v>4</v>
      </c>
      <c r="L6" s="512">
        <v>1.4450000000000001</v>
      </c>
      <c r="M6" s="545">
        <v>60</v>
      </c>
      <c r="N6" s="545">
        <v>11</v>
      </c>
      <c r="O6" s="545">
        <v>8</v>
      </c>
      <c r="P6" s="511" t="s">
        <v>97</v>
      </c>
      <c r="Q6" s="511" t="s">
        <v>97</v>
      </c>
      <c r="R6" s="511">
        <v>1</v>
      </c>
      <c r="S6" s="511">
        <v>10</v>
      </c>
      <c r="T6" s="1025">
        <v>5.1393624873630299E-2</v>
      </c>
      <c r="U6" s="513">
        <f t="shared" si="2"/>
        <v>1</v>
      </c>
      <c r="V6" s="514"/>
      <c r="W6" s="514"/>
      <c r="X6" s="514"/>
      <c r="Y6" s="514"/>
      <c r="Z6" s="514"/>
      <c r="AA6" s="514"/>
      <c r="AB6" s="514"/>
      <c r="AC6" s="515"/>
      <c r="AD6" s="516"/>
      <c r="AE6" s="516"/>
      <c r="AF6" s="516" t="e">
        <f t="shared" si="3"/>
        <v>#DIV/0!</v>
      </c>
      <c r="AG6" s="516">
        <f t="shared" si="4"/>
        <v>0</v>
      </c>
      <c r="AH6" s="516">
        <f t="shared" si="4"/>
        <v>0</v>
      </c>
      <c r="AI6" s="623">
        <f t="shared" si="5"/>
        <v>0</v>
      </c>
      <c r="AJ6" s="623">
        <f t="shared" si="5"/>
        <v>0</v>
      </c>
      <c r="AK6" s="623">
        <f t="shared" si="6"/>
        <v>0</v>
      </c>
      <c r="AL6" s="623">
        <f t="shared" si="6"/>
        <v>0</v>
      </c>
      <c r="AM6" s="534" t="e">
        <f t="shared" si="15"/>
        <v>#DIV/0!</v>
      </c>
      <c r="AN6" s="534" t="e">
        <f t="shared" si="16"/>
        <v>#DIV/0!</v>
      </c>
      <c r="AO6" s="534" t="e">
        <f t="shared" si="7"/>
        <v>#DIV/0!</v>
      </c>
      <c r="AP6" s="534" t="e">
        <f t="shared" si="7"/>
        <v>#DIV/0!</v>
      </c>
      <c r="AQ6" s="518">
        <f t="shared" si="0"/>
        <v>0</v>
      </c>
      <c r="AR6" s="518">
        <f t="shared" si="1"/>
        <v>0</v>
      </c>
      <c r="AS6" s="668">
        <f t="shared" si="8"/>
        <v>0</v>
      </c>
      <c r="AT6" s="522">
        <f t="shared" si="9"/>
        <v>0</v>
      </c>
      <c r="AU6" s="522">
        <f t="shared" si="10"/>
        <v>0</v>
      </c>
      <c r="AV6" s="522">
        <f t="shared" si="11"/>
        <v>0</v>
      </c>
      <c r="AW6" s="285">
        <f t="shared" si="12"/>
        <v>2.2000000000000002</v>
      </c>
      <c r="AX6" s="286">
        <f t="shared" si="13"/>
        <v>2.0150130278340708</v>
      </c>
      <c r="AY6" s="709">
        <f t="shared" si="14"/>
        <v>0</v>
      </c>
      <c r="AZ6" s="710">
        <f t="shared" si="14"/>
        <v>0</v>
      </c>
      <c r="BA6" s="536"/>
    </row>
    <row r="7" spans="1:53" x14ac:dyDescent="0.2">
      <c r="A7" s="2149"/>
      <c r="B7" s="541" t="s">
        <v>104</v>
      </c>
      <c r="C7" s="541" t="s">
        <v>357</v>
      </c>
      <c r="D7" s="541">
        <v>5</v>
      </c>
      <c r="E7" s="541" t="s">
        <v>358</v>
      </c>
      <c r="F7" s="628"/>
      <c r="G7" s="578"/>
      <c r="H7" s="512"/>
      <c r="I7" s="544"/>
      <c r="J7" s="544"/>
      <c r="K7" s="545">
        <v>8</v>
      </c>
      <c r="L7" s="512">
        <v>1.4450000000000001</v>
      </c>
      <c r="M7" s="545">
        <v>60</v>
      </c>
      <c r="N7" s="545">
        <v>11</v>
      </c>
      <c r="O7" s="545">
        <v>8</v>
      </c>
      <c r="P7" s="511" t="s">
        <v>97</v>
      </c>
      <c r="Q7" s="511" t="s">
        <v>97</v>
      </c>
      <c r="R7" s="511">
        <v>1</v>
      </c>
      <c r="S7" s="511">
        <v>10</v>
      </c>
      <c r="T7" s="1025">
        <v>5.1393624873630299E-2</v>
      </c>
      <c r="U7" s="513">
        <f t="shared" si="2"/>
        <v>1</v>
      </c>
      <c r="V7" s="514"/>
      <c r="W7" s="514"/>
      <c r="X7" s="514"/>
      <c r="Y7" s="514">
        <v>6.2538764999999996</v>
      </c>
      <c r="Z7" s="514">
        <v>6.0453950000000001</v>
      </c>
      <c r="AA7" s="514">
        <v>4.7287299999999997</v>
      </c>
      <c r="AB7" s="514">
        <v>4.526463684210527</v>
      </c>
      <c r="AC7" s="515">
        <v>64533</v>
      </c>
      <c r="AD7" s="516">
        <v>5.6345499999999999</v>
      </c>
      <c r="AE7" s="516">
        <v>7.2123000000000017</v>
      </c>
      <c r="AF7" s="516">
        <f t="shared" si="3"/>
        <v>1.2800134882111263</v>
      </c>
      <c r="AG7" s="516">
        <f t="shared" si="4"/>
        <v>1.5251465</v>
      </c>
      <c r="AH7" s="516">
        <f t="shared" si="4"/>
        <v>1.518931315789473</v>
      </c>
      <c r="AI7" s="623">
        <f t="shared" si="5"/>
        <v>30.924305124087013</v>
      </c>
      <c r="AJ7" s="623">
        <f t="shared" si="5"/>
        <v>30.761852441897094</v>
      </c>
      <c r="AK7" s="623">
        <f t="shared" si="6"/>
        <v>11.353691655982463</v>
      </c>
      <c r="AL7" s="623">
        <f t="shared" si="6"/>
        <v>14.532878460647671</v>
      </c>
      <c r="AM7" s="534">
        <f t="shared" si="15"/>
        <v>0.14576757308283803</v>
      </c>
      <c r="AN7" s="534">
        <f t="shared" si="16"/>
        <v>0.1450018215767459</v>
      </c>
      <c r="AO7" s="534">
        <f t="shared" si="7"/>
        <v>0.1668625675683843</v>
      </c>
      <c r="AP7" s="534">
        <f t="shared" si="7"/>
        <v>0.18117451356412145</v>
      </c>
      <c r="AQ7" s="518">
        <f t="shared" si="0"/>
        <v>5.6345499999999999</v>
      </c>
      <c r="AR7" s="518">
        <f t="shared" si="1"/>
        <v>7.2123000000000017</v>
      </c>
      <c r="AS7" s="668">
        <f t="shared" si="8"/>
        <v>2121480.4136522934</v>
      </c>
      <c r="AT7" s="522">
        <f t="shared" si="9"/>
        <v>2121480.4136522934</v>
      </c>
      <c r="AU7" s="522">
        <f t="shared" si="10"/>
        <v>2161075.1901251259</v>
      </c>
      <c r="AV7" s="522">
        <f t="shared" si="11"/>
        <v>2049489.5685212589</v>
      </c>
      <c r="AW7" s="285">
        <f t="shared" si="12"/>
        <v>2.2000000000000002</v>
      </c>
      <c r="AX7" s="286">
        <f t="shared" si="13"/>
        <v>2.0150130278340708</v>
      </c>
      <c r="AY7" s="709">
        <f t="shared" si="14"/>
        <v>0.32728465665236051</v>
      </c>
      <c r="AZ7" s="710">
        <f t="shared" si="14"/>
        <v>0.32595092613508003</v>
      </c>
      <c r="BA7" s="536"/>
    </row>
    <row r="8" spans="1:53" x14ac:dyDescent="0.2">
      <c r="A8" s="2149"/>
      <c r="B8" s="541" t="s">
        <v>104</v>
      </c>
      <c r="C8" s="541" t="s">
        <v>359</v>
      </c>
      <c r="D8" s="541"/>
      <c r="E8" s="541" t="s">
        <v>353</v>
      </c>
      <c r="F8" s="628"/>
      <c r="G8" s="578"/>
      <c r="H8" s="512"/>
      <c r="I8" s="544"/>
      <c r="J8" s="544"/>
      <c r="K8" s="545">
        <v>8</v>
      </c>
      <c r="L8" s="512" t="s">
        <v>325</v>
      </c>
      <c r="M8" s="545" t="s">
        <v>325</v>
      </c>
      <c r="N8" s="545">
        <v>720</v>
      </c>
      <c r="O8" s="545">
        <v>8</v>
      </c>
      <c r="P8" s="511" t="s">
        <v>97</v>
      </c>
      <c r="Q8" s="511" t="s">
        <v>97</v>
      </c>
      <c r="R8" s="511">
        <v>1</v>
      </c>
      <c r="S8" s="511">
        <v>10</v>
      </c>
      <c r="T8" s="1025">
        <v>5.1393624873630299E-2</v>
      </c>
      <c r="U8" s="513">
        <f t="shared" si="2"/>
        <v>1</v>
      </c>
      <c r="V8" s="514"/>
      <c r="W8" s="514"/>
      <c r="X8" s="514"/>
      <c r="Y8" s="514">
        <v>5.7697134999999999</v>
      </c>
      <c r="Z8" s="514">
        <v>5.5654449999999995</v>
      </c>
      <c r="AA8" s="514">
        <v>4.694458</v>
      </c>
      <c r="AB8" s="514">
        <v>4.4755400000000005</v>
      </c>
      <c r="AC8" s="515">
        <v>29110</v>
      </c>
      <c r="AD8" s="516">
        <v>5.6093500000000009</v>
      </c>
      <c r="AE8" s="516">
        <v>7.1495499999999979</v>
      </c>
      <c r="AF8" s="516">
        <f t="shared" si="3"/>
        <v>1.2745772683109444</v>
      </c>
      <c r="AG8" s="516">
        <f t="shared" si="4"/>
        <v>1.0752554999999999</v>
      </c>
      <c r="AH8" s="516">
        <f t="shared" si="4"/>
        <v>1.089904999999999</v>
      </c>
      <c r="AI8" s="623">
        <f t="shared" si="5"/>
        <v>20.166398607007256</v>
      </c>
      <c r="AJ8" s="623">
        <f t="shared" si="5"/>
        <v>20.488558322951157</v>
      </c>
      <c r="AK8" s="623">
        <f t="shared" si="6"/>
        <v>11.302913327681047</v>
      </c>
      <c r="AL8" s="623">
        <f t="shared" si="6"/>
        <v>14.406436393151075</v>
      </c>
      <c r="AM8" s="534">
        <f t="shared" si="15"/>
        <v>0.23002197405352473</v>
      </c>
      <c r="AN8" s="534">
        <f t="shared" si="16"/>
        <v>0.23369659217776381</v>
      </c>
      <c r="AO8" s="534">
        <f t="shared" si="7"/>
        <v>0.22368491203716676</v>
      </c>
      <c r="AP8" s="534">
        <f t="shared" si="7"/>
        <v>0.24252624759756025</v>
      </c>
      <c r="AQ8" s="518">
        <f t="shared" si="0"/>
        <v>5.6093500000000009</v>
      </c>
      <c r="AR8" s="518">
        <f t="shared" si="1"/>
        <v>7.1495499999999979</v>
      </c>
      <c r="AS8" s="668">
        <f t="shared" si="8"/>
        <v>876716.17852973717</v>
      </c>
      <c r="AT8" s="522">
        <f t="shared" si="9"/>
        <v>876716.17852973717</v>
      </c>
      <c r="AU8" s="522">
        <f t="shared" si="10"/>
        <v>874512.83326505835</v>
      </c>
      <c r="AV8" s="522">
        <f t="shared" si="11"/>
        <v>864306.07705181534</v>
      </c>
      <c r="AW8" s="285">
        <f t="shared" si="12"/>
        <v>2.2000000000000002</v>
      </c>
      <c r="AX8" s="286">
        <f t="shared" si="13"/>
        <v>2.0150130278340708</v>
      </c>
      <c r="AY8" s="709">
        <f t="shared" si="14"/>
        <v>0.23074152360515018</v>
      </c>
      <c r="AZ8" s="710">
        <f t="shared" si="14"/>
        <v>0.23388519313304698</v>
      </c>
      <c r="BA8" s="536"/>
    </row>
    <row r="9" spans="1:53" x14ac:dyDescent="0.2">
      <c r="A9" s="2149"/>
      <c r="B9" s="526" t="s">
        <v>92</v>
      </c>
      <c r="C9" s="526" t="s">
        <v>360</v>
      </c>
      <c r="D9" s="526">
        <v>3</v>
      </c>
      <c r="E9" s="526" t="s">
        <v>361</v>
      </c>
      <c r="F9" s="629"/>
      <c r="G9" s="585"/>
      <c r="H9" s="512"/>
      <c r="I9" s="544"/>
      <c r="J9" s="544"/>
      <c r="K9" s="511">
        <v>8</v>
      </c>
      <c r="L9" s="541">
        <v>1.32</v>
      </c>
      <c r="M9" s="545">
        <v>40</v>
      </c>
      <c r="N9" s="545">
        <v>11</v>
      </c>
      <c r="O9" s="545">
        <v>8</v>
      </c>
      <c r="P9" s="511" t="s">
        <v>98</v>
      </c>
      <c r="Q9" s="511" t="s">
        <v>98</v>
      </c>
      <c r="R9" s="511">
        <v>1</v>
      </c>
      <c r="S9" s="511">
        <v>10</v>
      </c>
      <c r="T9" s="1025">
        <v>3.12511695915575E-2</v>
      </c>
      <c r="U9" s="513">
        <f t="shared" si="2"/>
        <v>0.43842496399999997</v>
      </c>
      <c r="V9" s="514"/>
      <c r="W9" s="514"/>
      <c r="X9" s="514"/>
      <c r="Y9" s="514">
        <v>7.3103324999999995</v>
      </c>
      <c r="Z9" s="514">
        <v>7.1974944999999995</v>
      </c>
      <c r="AA9" s="514">
        <v>4.540259473684209</v>
      </c>
      <c r="AB9" s="514">
        <v>4.3654094736842106</v>
      </c>
      <c r="AC9" s="515">
        <v>55475</v>
      </c>
      <c r="AD9" s="516">
        <v>53.090299999999999</v>
      </c>
      <c r="AE9" s="516">
        <v>78.745850000000004</v>
      </c>
      <c r="AF9" s="516">
        <f t="shared" si="3"/>
        <v>1.4832436433774157</v>
      </c>
      <c r="AG9" s="516">
        <f>Y9-AA9</f>
        <v>2.7700730263157904</v>
      </c>
      <c r="AH9" s="516">
        <f>Z9-AB9</f>
        <v>2.8320850263157888</v>
      </c>
      <c r="AI9" s="623">
        <f t="shared" si="5"/>
        <v>78.285320298597085</v>
      </c>
      <c r="AJ9" s="623">
        <f t="shared" si="5"/>
        <v>81.969658729629117</v>
      </c>
      <c r="AK9" s="623">
        <f t="shared" si="6"/>
        <v>48.43791222964078</v>
      </c>
      <c r="AL9" s="623">
        <f t="shared" si="6"/>
        <v>71.84522541308786</v>
      </c>
      <c r="AM9" s="534">
        <f t="shared" si="15"/>
        <v>0.26674582566941513</v>
      </c>
      <c r="AN9" s="534">
        <f t="shared" si="16"/>
        <v>0.2792996722026177</v>
      </c>
      <c r="AO9" s="534">
        <f t="shared" si="7"/>
        <v>0.32718033624802267</v>
      </c>
      <c r="AP9" s="534">
        <f t="shared" si="7"/>
        <v>0.37312815985305309</v>
      </c>
      <c r="AQ9" s="518">
        <f t="shared" si="0"/>
        <v>121.09324139671938</v>
      </c>
      <c r="AR9" s="518">
        <f t="shared" si="1"/>
        <v>179.61078055765094</v>
      </c>
      <c r="AS9" s="668">
        <f t="shared" si="8"/>
        <v>2934828.3183864355</v>
      </c>
      <c r="AT9" s="522">
        <f t="shared" si="9"/>
        <v>2934828.3183864355</v>
      </c>
      <c r="AU9" s="522">
        <f t="shared" si="10"/>
        <v>2974724.4451968968</v>
      </c>
      <c r="AV9" s="522">
        <f t="shared" si="11"/>
        <v>2849133.7456711964</v>
      </c>
      <c r="AW9" s="285">
        <f t="shared" si="12"/>
        <v>0.9</v>
      </c>
      <c r="AX9" s="286">
        <f t="shared" si="13"/>
        <v>0.40000508427180514</v>
      </c>
      <c r="AY9" s="709">
        <f t="shared" si="14"/>
        <v>0.59443627174158586</v>
      </c>
      <c r="AZ9" s="710">
        <f t="shared" si="14"/>
        <v>0.60774356787892458</v>
      </c>
      <c r="BA9" s="536"/>
    </row>
    <row r="10" spans="1:53" x14ac:dyDescent="0.2">
      <c r="A10" s="2149"/>
      <c r="B10" s="526" t="s">
        <v>92</v>
      </c>
      <c r="C10" s="526" t="s">
        <v>360</v>
      </c>
      <c r="D10" s="526"/>
      <c r="E10" s="526" t="s">
        <v>428</v>
      </c>
      <c r="F10" s="629"/>
      <c r="G10" s="585"/>
      <c r="H10" s="512"/>
      <c r="I10" s="544"/>
      <c r="J10" s="544"/>
      <c r="K10" s="511"/>
      <c r="L10" s="541"/>
      <c r="M10" s="545"/>
      <c r="N10" s="545"/>
      <c r="O10" s="545"/>
      <c r="P10" s="511"/>
      <c r="Q10" s="511"/>
      <c r="R10" s="511"/>
      <c r="S10" s="511"/>
      <c r="T10" s="1025"/>
      <c r="U10" s="513"/>
      <c r="V10" s="514"/>
      <c r="W10" s="514"/>
      <c r="X10" s="514"/>
      <c r="Y10" s="514">
        <v>5.3087</v>
      </c>
      <c r="Z10" s="514">
        <v>5.2962185000000002</v>
      </c>
      <c r="AA10" s="514">
        <v>4.7762304999999996</v>
      </c>
      <c r="AB10" s="514">
        <v>4.4331054999999999</v>
      </c>
      <c r="AC10" s="515">
        <v>0</v>
      </c>
      <c r="AD10" s="516">
        <v>9.4309999999999992</v>
      </c>
      <c r="AE10" s="516">
        <v>16.942100000000003</v>
      </c>
      <c r="AF10" s="516">
        <f t="shared" si="3"/>
        <v>1.7964266779768854</v>
      </c>
      <c r="AG10" s="516">
        <f>Y10-AA10</f>
        <v>0.53246950000000037</v>
      </c>
      <c r="AH10" s="516">
        <f>Z10-AB10</f>
        <v>0.86311300000000024</v>
      </c>
      <c r="AI10" s="623">
        <f t="shared" si="5"/>
        <v>9.2441922852115201</v>
      </c>
      <c r="AJ10" s="623">
        <f t="shared" si="5"/>
        <v>15.676467024722701</v>
      </c>
      <c r="AK10" s="623">
        <f t="shared" si="6"/>
        <v>3.7724479497673942</v>
      </c>
      <c r="AL10" s="623">
        <f t="shared" si="6"/>
        <v>6.7769261382413513</v>
      </c>
      <c r="AM10" s="534" t="e">
        <f t="shared" si="15"/>
        <v>#DIV/0!</v>
      </c>
      <c r="AN10" s="534" t="e">
        <f t="shared" si="16"/>
        <v>#DIV/0!</v>
      </c>
      <c r="AO10" s="534" t="e">
        <f t="shared" si="7"/>
        <v>#DIV/0!</v>
      </c>
      <c r="AP10" s="534" t="e">
        <f t="shared" si="7"/>
        <v>#DIV/0!</v>
      </c>
      <c r="AQ10" s="518">
        <f t="shared" si="0"/>
        <v>9.4309999999999992</v>
      </c>
      <c r="AR10" s="518">
        <f t="shared" si="1"/>
        <v>16.942100000000003</v>
      </c>
      <c r="AS10" s="668" t="e">
        <f>AT10</f>
        <v>#DIV/0!</v>
      </c>
      <c r="AT10" s="522" t="e">
        <f t="shared" si="9"/>
        <v>#DIV/0!</v>
      </c>
      <c r="AU10" s="522" t="e">
        <f t="shared" si="10"/>
        <v>#DIV/0!</v>
      </c>
      <c r="AV10" s="522" t="e">
        <f t="shared" si="11"/>
        <v>#DIV/0!</v>
      </c>
      <c r="AW10" s="285">
        <f t="shared" si="12"/>
        <v>0.9</v>
      </c>
      <c r="AX10" s="286">
        <f t="shared" si="13"/>
        <v>0.40000508427180514</v>
      </c>
      <c r="AY10" s="709">
        <f t="shared" si="14"/>
        <v>0.11426384120171681</v>
      </c>
      <c r="AZ10" s="710">
        <f t="shared" si="14"/>
        <v>0.18521738197424897</v>
      </c>
      <c r="BA10" s="536"/>
    </row>
    <row r="11" spans="1:53" ht="13.5" thickBot="1" x14ac:dyDescent="0.25">
      <c r="A11" s="2150"/>
      <c r="B11" s="712" t="s">
        <v>104</v>
      </c>
      <c r="C11" s="712" t="s">
        <v>362</v>
      </c>
      <c r="D11" s="712">
        <v>6</v>
      </c>
      <c r="E11" s="712" t="s">
        <v>361</v>
      </c>
      <c r="F11" s="713"/>
      <c r="G11" s="714"/>
      <c r="H11" s="715"/>
      <c r="I11" s="589"/>
      <c r="J11" s="589"/>
      <c r="K11" s="716">
        <v>8</v>
      </c>
      <c r="L11" s="712">
        <v>1.44</v>
      </c>
      <c r="M11" s="716">
        <v>60</v>
      </c>
      <c r="N11" s="716">
        <v>11</v>
      </c>
      <c r="O11" s="716">
        <v>8</v>
      </c>
      <c r="P11" s="717" t="s">
        <v>97</v>
      </c>
      <c r="Q11" s="717" t="s">
        <v>97</v>
      </c>
      <c r="R11" s="717">
        <v>1</v>
      </c>
      <c r="S11" s="717">
        <v>10</v>
      </c>
      <c r="T11" s="1026">
        <v>5.1393624873630299E-2</v>
      </c>
      <c r="U11" s="718">
        <f t="shared" ref="U11:U44" si="17">IF(Q11="y", 0.438424964,1)</f>
        <v>1</v>
      </c>
      <c r="V11" s="719"/>
      <c r="W11" s="719"/>
      <c r="X11" s="719"/>
      <c r="Y11" s="719">
        <v>5.8421179999999993</v>
      </c>
      <c r="Z11" s="719">
        <v>5.6631459999999993</v>
      </c>
      <c r="AA11" s="719">
        <v>4.7540434999999999</v>
      </c>
      <c r="AB11" s="719">
        <v>4.5713045000000001</v>
      </c>
      <c r="AC11" s="720">
        <v>55090</v>
      </c>
      <c r="AD11" s="721">
        <v>6.8514999999999988</v>
      </c>
      <c r="AE11" s="721">
        <v>9.4630499999999991</v>
      </c>
      <c r="AF11" s="721">
        <f t="shared" si="3"/>
        <v>1.3811647084580021</v>
      </c>
      <c r="AG11" s="721">
        <f t="shared" si="4"/>
        <v>1.0880744999999994</v>
      </c>
      <c r="AH11" s="721">
        <f t="shared" si="4"/>
        <v>1.0918414999999992</v>
      </c>
      <c r="AI11" s="722">
        <f t="shared" si="5"/>
        <v>20.448212579664169</v>
      </c>
      <c r="AJ11" s="722">
        <f t="shared" si="5"/>
        <v>20.531268783855886</v>
      </c>
      <c r="AK11" s="722">
        <f t="shared" si="6"/>
        <v>13.805861760205133</v>
      </c>
      <c r="AL11" s="722">
        <f t="shared" si="6"/>
        <v>19.068169033045201</v>
      </c>
      <c r="AM11" s="723">
        <f t="shared" si="15"/>
        <v>0.11549013380820648</v>
      </c>
      <c r="AN11" s="723">
        <f t="shared" si="16"/>
        <v>0.11595922968141949</v>
      </c>
      <c r="AO11" s="723">
        <f t="shared" si="7"/>
        <v>0.18916636422839544</v>
      </c>
      <c r="AP11" s="723">
        <f t="shared" si="7"/>
        <v>0.21066500971588237</v>
      </c>
      <c r="AQ11" s="724">
        <f t="shared" si="0"/>
        <v>6.8514999999999988</v>
      </c>
      <c r="AR11" s="724">
        <f t="shared" si="1"/>
        <v>9.4630499999999991</v>
      </c>
      <c r="AS11" s="725">
        <f t="shared" si="8"/>
        <v>1770559.2595140941</v>
      </c>
      <c r="AT11" s="726">
        <f t="shared" si="9"/>
        <v>1770559.2595140941</v>
      </c>
      <c r="AU11" s="726">
        <f t="shared" si="10"/>
        <v>1794238.0349068067</v>
      </c>
      <c r="AV11" s="726">
        <f t="shared" si="11"/>
        <v>1719224.8750162679</v>
      </c>
      <c r="AW11" s="727">
        <f t="shared" si="12"/>
        <v>2.2000000000000002</v>
      </c>
      <c r="AX11" s="728">
        <f t="shared" si="13"/>
        <v>2.0150130278340708</v>
      </c>
      <c r="AY11" s="729">
        <f t="shared" si="14"/>
        <v>0.23349238197424879</v>
      </c>
      <c r="AZ11" s="730">
        <f t="shared" si="14"/>
        <v>0.23430075107296119</v>
      </c>
      <c r="BA11" s="536"/>
    </row>
    <row r="12" spans="1:53" x14ac:dyDescent="0.2">
      <c r="A12" s="2148">
        <v>4</v>
      </c>
      <c r="B12" s="643" t="s">
        <v>108</v>
      </c>
      <c r="C12" s="643" t="s">
        <v>363</v>
      </c>
      <c r="D12" s="643">
        <v>4</v>
      </c>
      <c r="E12" s="643" t="s">
        <v>117</v>
      </c>
      <c r="F12" s="644"/>
      <c r="G12" s="645"/>
      <c r="H12" s="491"/>
      <c r="I12" s="606"/>
      <c r="J12" s="606"/>
      <c r="K12" s="646">
        <v>8</v>
      </c>
      <c r="L12" s="491">
        <v>1.38</v>
      </c>
      <c r="M12" s="646">
        <v>60</v>
      </c>
      <c r="N12" s="646">
        <v>11</v>
      </c>
      <c r="O12" s="646">
        <v>8</v>
      </c>
      <c r="P12" s="490" t="s">
        <v>97</v>
      </c>
      <c r="Q12" s="490" t="s">
        <v>97</v>
      </c>
      <c r="R12" s="490">
        <v>1</v>
      </c>
      <c r="S12" s="490">
        <v>10</v>
      </c>
      <c r="T12" s="1024">
        <v>3.7965321352248498E-2</v>
      </c>
      <c r="U12" s="492">
        <f t="shared" si="17"/>
        <v>1</v>
      </c>
      <c r="V12" s="493"/>
      <c r="W12" s="493"/>
      <c r="X12" s="493"/>
      <c r="Y12" s="493"/>
      <c r="Z12" s="493"/>
      <c r="AA12" s="493"/>
      <c r="AB12" s="493"/>
      <c r="AC12" s="494"/>
      <c r="AD12" s="495"/>
      <c r="AE12" s="495"/>
      <c r="AF12" s="495" t="e">
        <f t="shared" si="3"/>
        <v>#DIV/0!</v>
      </c>
      <c r="AG12" s="495">
        <f t="shared" si="4"/>
        <v>0</v>
      </c>
      <c r="AH12" s="495">
        <f t="shared" si="4"/>
        <v>0</v>
      </c>
      <c r="AI12" s="608">
        <f t="shared" si="5"/>
        <v>0</v>
      </c>
      <c r="AJ12" s="608">
        <f t="shared" si="5"/>
        <v>0</v>
      </c>
      <c r="AK12" s="608">
        <f t="shared" si="6"/>
        <v>0</v>
      </c>
      <c r="AL12" s="608">
        <f t="shared" si="6"/>
        <v>0</v>
      </c>
      <c r="AM12" s="611" t="e">
        <f t="shared" si="15"/>
        <v>#DIV/0!</v>
      </c>
      <c r="AN12" s="611" t="e">
        <f t="shared" si="16"/>
        <v>#DIV/0!</v>
      </c>
      <c r="AO12" s="611" t="e">
        <f t="shared" si="7"/>
        <v>#DIV/0!</v>
      </c>
      <c r="AP12" s="611" t="e">
        <f t="shared" si="7"/>
        <v>#DIV/0!</v>
      </c>
      <c r="AQ12" s="497">
        <f t="shared" si="0"/>
        <v>0</v>
      </c>
      <c r="AR12" s="497">
        <f t="shared" si="1"/>
        <v>0</v>
      </c>
      <c r="AS12" s="706">
        <f t="shared" si="8"/>
        <v>0</v>
      </c>
      <c r="AT12" s="501">
        <f t="shared" si="9"/>
        <v>0</v>
      </c>
      <c r="AU12" s="501">
        <f t="shared" si="10"/>
        <v>0</v>
      </c>
      <c r="AV12" s="501">
        <f t="shared" si="11"/>
        <v>0</v>
      </c>
      <c r="AW12" s="613">
        <f t="shared" si="12"/>
        <v>1.42</v>
      </c>
      <c r="AX12" s="277">
        <f t="shared" si="13"/>
        <v>0.1869985639061752</v>
      </c>
      <c r="AY12" s="707">
        <f t="shared" si="14"/>
        <v>0</v>
      </c>
      <c r="AZ12" s="708">
        <f t="shared" si="14"/>
        <v>0</v>
      </c>
      <c r="BA12" s="536"/>
    </row>
    <row r="13" spans="1:53" x14ac:dyDescent="0.2">
      <c r="A13" s="2149"/>
      <c r="B13" s="582" t="s">
        <v>108</v>
      </c>
      <c r="C13" s="582" t="s">
        <v>364</v>
      </c>
      <c r="D13" s="582">
        <v>4</v>
      </c>
      <c r="E13" s="582" t="s">
        <v>353</v>
      </c>
      <c r="F13" s="731"/>
      <c r="G13" s="588"/>
      <c r="H13" s="512"/>
      <c r="I13" s="544"/>
      <c r="J13" s="544"/>
      <c r="K13" s="545"/>
      <c r="L13" s="512">
        <v>1.38</v>
      </c>
      <c r="M13" s="545">
        <v>60</v>
      </c>
      <c r="N13" s="545">
        <v>720</v>
      </c>
      <c r="O13" s="545">
        <v>8</v>
      </c>
      <c r="P13" s="511" t="s">
        <v>97</v>
      </c>
      <c r="Q13" s="511" t="s">
        <v>97</v>
      </c>
      <c r="R13" s="511">
        <v>1</v>
      </c>
      <c r="S13" s="511">
        <v>10</v>
      </c>
      <c r="T13" s="1025">
        <v>3.7965321352248498E-2</v>
      </c>
      <c r="U13" s="513">
        <f t="shared" si="17"/>
        <v>1</v>
      </c>
      <c r="V13" s="514"/>
      <c r="W13" s="514"/>
      <c r="X13" s="514"/>
      <c r="Y13" s="514"/>
      <c r="Z13" s="514"/>
      <c r="AA13" s="514"/>
      <c r="AB13" s="514"/>
      <c r="AC13" s="515"/>
      <c r="AD13" s="516"/>
      <c r="AE13" s="516"/>
      <c r="AF13" s="516" t="e">
        <f t="shared" si="3"/>
        <v>#DIV/0!</v>
      </c>
      <c r="AG13" s="516">
        <f t="shared" si="4"/>
        <v>0</v>
      </c>
      <c r="AH13" s="516">
        <f t="shared" si="4"/>
        <v>0</v>
      </c>
      <c r="AI13" s="623">
        <f t="shared" si="5"/>
        <v>0</v>
      </c>
      <c r="AJ13" s="623">
        <f t="shared" si="5"/>
        <v>0</v>
      </c>
      <c r="AK13" s="623">
        <f t="shared" si="6"/>
        <v>0</v>
      </c>
      <c r="AL13" s="623">
        <f t="shared" si="6"/>
        <v>0</v>
      </c>
      <c r="AM13" s="534" t="e">
        <f t="shared" si="15"/>
        <v>#DIV/0!</v>
      </c>
      <c r="AN13" s="534" t="e">
        <f t="shared" si="16"/>
        <v>#DIV/0!</v>
      </c>
      <c r="AO13" s="534" t="e">
        <f t="shared" si="7"/>
        <v>#DIV/0!</v>
      </c>
      <c r="AP13" s="534" t="e">
        <f t="shared" si="7"/>
        <v>#DIV/0!</v>
      </c>
      <c r="AQ13" s="518">
        <f t="shared" si="0"/>
        <v>0</v>
      </c>
      <c r="AR13" s="518">
        <f t="shared" si="1"/>
        <v>0</v>
      </c>
      <c r="AS13" s="668">
        <f t="shared" si="8"/>
        <v>0</v>
      </c>
      <c r="AT13" s="522">
        <f t="shared" si="9"/>
        <v>0</v>
      </c>
      <c r="AU13" s="522">
        <f t="shared" si="10"/>
        <v>0</v>
      </c>
      <c r="AV13" s="522">
        <f t="shared" si="11"/>
        <v>0</v>
      </c>
      <c r="AW13" s="285">
        <f t="shared" si="12"/>
        <v>1.42</v>
      </c>
      <c r="AX13" s="286">
        <f t="shared" si="13"/>
        <v>0.1869985639061752</v>
      </c>
      <c r="AY13" s="709">
        <f t="shared" si="14"/>
        <v>0</v>
      </c>
      <c r="AZ13" s="710">
        <f t="shared" si="14"/>
        <v>0</v>
      </c>
      <c r="BA13" s="536"/>
    </row>
    <row r="14" spans="1:53" x14ac:dyDescent="0.2">
      <c r="A14" s="2149"/>
      <c r="B14" s="582" t="s">
        <v>108</v>
      </c>
      <c r="C14" s="582" t="s">
        <v>191</v>
      </c>
      <c r="D14" s="582">
        <v>5</v>
      </c>
      <c r="E14" s="582" t="s">
        <v>365</v>
      </c>
      <c r="F14" s="656"/>
      <c r="G14" s="657"/>
      <c r="H14" s="512"/>
      <c r="I14" s="544"/>
      <c r="J14" s="544"/>
      <c r="K14" s="545">
        <v>4</v>
      </c>
      <c r="L14" s="512">
        <v>1.38</v>
      </c>
      <c r="M14" s="545">
        <v>60</v>
      </c>
      <c r="N14" s="545">
        <v>11</v>
      </c>
      <c r="O14" s="545">
        <v>8</v>
      </c>
      <c r="P14" s="511" t="s">
        <v>97</v>
      </c>
      <c r="Q14" s="511" t="s">
        <v>97</v>
      </c>
      <c r="R14" s="511">
        <v>1</v>
      </c>
      <c r="S14" s="511">
        <v>10</v>
      </c>
      <c r="T14" s="1025">
        <v>3.7965321352248498E-2</v>
      </c>
      <c r="U14" s="513">
        <f t="shared" si="17"/>
        <v>1</v>
      </c>
      <c r="V14" s="514"/>
      <c r="W14" s="514"/>
      <c r="X14" s="514"/>
      <c r="Y14" s="514"/>
      <c r="Z14" s="514"/>
      <c r="AA14" s="514"/>
      <c r="AB14" s="514"/>
      <c r="AC14" s="515"/>
      <c r="AD14" s="516"/>
      <c r="AE14" s="516"/>
      <c r="AF14" s="516" t="e">
        <f t="shared" si="3"/>
        <v>#DIV/0!</v>
      </c>
      <c r="AG14" s="516">
        <f t="shared" si="4"/>
        <v>0</v>
      </c>
      <c r="AH14" s="516">
        <f t="shared" si="4"/>
        <v>0</v>
      </c>
      <c r="AI14" s="623">
        <f t="shared" si="5"/>
        <v>0</v>
      </c>
      <c r="AJ14" s="623">
        <f t="shared" si="5"/>
        <v>0</v>
      </c>
      <c r="AK14" s="623">
        <f t="shared" si="6"/>
        <v>0</v>
      </c>
      <c r="AL14" s="623">
        <f t="shared" si="6"/>
        <v>0</v>
      </c>
      <c r="AM14" s="534" t="e">
        <f t="shared" si="15"/>
        <v>#DIV/0!</v>
      </c>
      <c r="AN14" s="534" t="e">
        <f t="shared" si="16"/>
        <v>#DIV/0!</v>
      </c>
      <c r="AO14" s="534" t="e">
        <f t="shared" si="7"/>
        <v>#DIV/0!</v>
      </c>
      <c r="AP14" s="534" t="e">
        <f t="shared" si="7"/>
        <v>#DIV/0!</v>
      </c>
      <c r="AQ14" s="518">
        <f t="shared" si="0"/>
        <v>0</v>
      </c>
      <c r="AR14" s="518">
        <f t="shared" si="1"/>
        <v>0</v>
      </c>
      <c r="AS14" s="668">
        <f t="shared" si="8"/>
        <v>0</v>
      </c>
      <c r="AT14" s="522">
        <f t="shared" si="9"/>
        <v>0</v>
      </c>
      <c r="AU14" s="522">
        <f t="shared" si="10"/>
        <v>0</v>
      </c>
      <c r="AV14" s="522">
        <f t="shared" si="11"/>
        <v>0</v>
      </c>
      <c r="AW14" s="285">
        <f t="shared" si="12"/>
        <v>1.42</v>
      </c>
      <c r="AX14" s="286">
        <f t="shared" si="13"/>
        <v>0.1869985639061752</v>
      </c>
      <c r="AY14" s="709">
        <f t="shared" si="14"/>
        <v>0</v>
      </c>
      <c r="AZ14" s="710">
        <f t="shared" si="14"/>
        <v>0</v>
      </c>
      <c r="BA14" s="536"/>
    </row>
    <row r="15" spans="1:53" x14ac:dyDescent="0.2">
      <c r="A15" s="2149"/>
      <c r="B15" s="586" t="s">
        <v>99</v>
      </c>
      <c r="C15" s="586" t="s">
        <v>366</v>
      </c>
      <c r="D15" s="586">
        <v>1</v>
      </c>
      <c r="E15" s="586" t="s">
        <v>365</v>
      </c>
      <c r="F15" s="656"/>
      <c r="G15" s="657"/>
      <c r="H15" s="512"/>
      <c r="I15" s="544"/>
      <c r="J15" s="544"/>
      <c r="K15" s="545">
        <v>4</v>
      </c>
      <c r="L15" s="512">
        <v>1.2450000000000001</v>
      </c>
      <c r="M15" s="545">
        <v>60</v>
      </c>
      <c r="N15" s="545">
        <v>11</v>
      </c>
      <c r="O15" s="545">
        <v>8</v>
      </c>
      <c r="P15" s="511" t="s">
        <v>98</v>
      </c>
      <c r="Q15" s="511" t="s">
        <v>98</v>
      </c>
      <c r="R15" s="511">
        <v>1</v>
      </c>
      <c r="S15" s="511">
        <v>10</v>
      </c>
      <c r="T15" s="1025">
        <v>3.7965321352248498E-2</v>
      </c>
      <c r="U15" s="513">
        <f t="shared" si="17"/>
        <v>0.43842496399999997</v>
      </c>
      <c r="V15" s="514"/>
      <c r="W15" s="514"/>
      <c r="X15" s="514"/>
      <c r="Y15" s="514"/>
      <c r="Z15" s="514"/>
      <c r="AA15" s="514"/>
      <c r="AB15" s="514"/>
      <c r="AC15" s="515"/>
      <c r="AD15" s="516"/>
      <c r="AE15" s="516"/>
      <c r="AF15" s="516" t="e">
        <f t="shared" si="3"/>
        <v>#DIV/0!</v>
      </c>
      <c r="AG15" s="516">
        <f t="shared" si="4"/>
        <v>0</v>
      </c>
      <c r="AH15" s="516">
        <f t="shared" si="4"/>
        <v>0</v>
      </c>
      <c r="AI15" s="623">
        <f t="shared" si="5"/>
        <v>0</v>
      </c>
      <c r="AJ15" s="623">
        <f t="shared" si="5"/>
        <v>0</v>
      </c>
      <c r="AK15" s="623">
        <f t="shared" si="6"/>
        <v>0</v>
      </c>
      <c r="AL15" s="623">
        <f t="shared" si="6"/>
        <v>0</v>
      </c>
      <c r="AM15" s="534" t="e">
        <f t="shared" si="15"/>
        <v>#DIV/0!</v>
      </c>
      <c r="AN15" s="534" t="e">
        <f t="shared" si="16"/>
        <v>#DIV/0!</v>
      </c>
      <c r="AO15" s="534" t="e">
        <f t="shared" si="7"/>
        <v>#DIV/0!</v>
      </c>
      <c r="AP15" s="534" t="e">
        <f t="shared" si="7"/>
        <v>#DIV/0!</v>
      </c>
      <c r="AQ15" s="518">
        <f t="shared" si="0"/>
        <v>0</v>
      </c>
      <c r="AR15" s="518">
        <f t="shared" si="1"/>
        <v>0</v>
      </c>
      <c r="AS15" s="668">
        <f t="shared" si="8"/>
        <v>0</v>
      </c>
      <c r="AT15" s="522">
        <f t="shared" si="9"/>
        <v>0</v>
      </c>
      <c r="AU15" s="522">
        <f t="shared" si="10"/>
        <v>0</v>
      </c>
      <c r="AV15" s="522">
        <f t="shared" si="11"/>
        <v>0</v>
      </c>
      <c r="AW15" s="285">
        <f t="shared" si="12"/>
        <v>1</v>
      </c>
      <c r="AX15" s="286">
        <f t="shared" si="13"/>
        <v>0.24049460355230728</v>
      </c>
      <c r="AY15" s="709">
        <f t="shared" si="14"/>
        <v>0</v>
      </c>
      <c r="AZ15" s="710">
        <f t="shared" si="14"/>
        <v>0</v>
      </c>
      <c r="BA15" s="536"/>
    </row>
    <row r="16" spans="1:53" x14ac:dyDescent="0.2">
      <c r="A16" s="2149"/>
      <c r="B16" s="586" t="s">
        <v>99</v>
      </c>
      <c r="C16" s="586" t="s">
        <v>194</v>
      </c>
      <c r="D16" s="586">
        <v>2</v>
      </c>
      <c r="E16" s="586" t="s">
        <v>117</v>
      </c>
      <c r="F16" s="656"/>
      <c r="G16" s="657"/>
      <c r="H16" s="512"/>
      <c r="I16" s="544"/>
      <c r="J16" s="544"/>
      <c r="K16" s="545">
        <v>8</v>
      </c>
      <c r="L16" s="512">
        <v>1.2450000000000001</v>
      </c>
      <c r="M16" s="545">
        <v>60</v>
      </c>
      <c r="N16" s="545">
        <v>11</v>
      </c>
      <c r="O16" s="545">
        <v>8</v>
      </c>
      <c r="P16" s="511" t="s">
        <v>98</v>
      </c>
      <c r="Q16" s="511" t="s">
        <v>98</v>
      </c>
      <c r="R16" s="511">
        <v>1</v>
      </c>
      <c r="S16" s="511">
        <v>10</v>
      </c>
      <c r="T16" s="1025">
        <v>3.7965321352248498E-2</v>
      </c>
      <c r="U16" s="513">
        <f t="shared" si="17"/>
        <v>0.43842496399999997</v>
      </c>
      <c r="V16" s="514"/>
      <c r="W16" s="514"/>
      <c r="X16" s="514"/>
      <c r="Y16" s="514">
        <v>6.9491284999999987</v>
      </c>
      <c r="Z16" s="514">
        <v>6.7846824999999997</v>
      </c>
      <c r="AA16" s="514">
        <v>4.7800454999999999</v>
      </c>
      <c r="AB16" s="514">
        <v>4.5516814999999999</v>
      </c>
      <c r="AC16" s="515">
        <v>73215</v>
      </c>
      <c r="AD16" s="516">
        <v>26.505399999999998</v>
      </c>
      <c r="AE16" s="516">
        <v>35.108349999999994</v>
      </c>
      <c r="AF16" s="516">
        <f t="shared" si="3"/>
        <v>1.3245734831392848</v>
      </c>
      <c r="AG16" s="516">
        <f t="shared" si="4"/>
        <v>2.1690829999999988</v>
      </c>
      <c r="AH16" s="516">
        <f t="shared" si="4"/>
        <v>2.2330009999999998</v>
      </c>
      <c r="AI16" s="623">
        <f t="shared" si="5"/>
        <v>50.778086511830445</v>
      </c>
      <c r="AJ16" s="623">
        <f t="shared" si="5"/>
        <v>53.171556243283618</v>
      </c>
      <c r="AK16" s="623">
        <f t="shared" si="6"/>
        <v>14.539330987993935</v>
      </c>
      <c r="AL16" s="623">
        <f t="shared" si="6"/>
        <v>19.258412289282063</v>
      </c>
      <c r="AM16" s="534">
        <f t="shared" si="15"/>
        <v>0.15270757877024982</v>
      </c>
      <c r="AN16" s="534">
        <f t="shared" si="16"/>
        <v>0.1599055846948122</v>
      </c>
      <c r="AO16" s="534">
        <f t="shared" si="7"/>
        <v>0.20288192350995399</v>
      </c>
      <c r="AP16" s="534">
        <f t="shared" si="7"/>
        <v>0.22281035603082044</v>
      </c>
      <c r="AQ16" s="518">
        <f t="shared" si="0"/>
        <v>60.455955240723931</v>
      </c>
      <c r="AR16" s="518">
        <f t="shared" si="1"/>
        <v>80.078355209718382</v>
      </c>
      <c r="AS16" s="668">
        <f t="shared" si="8"/>
        <v>3325184.4421046455</v>
      </c>
      <c r="AT16" s="522">
        <f t="shared" si="9"/>
        <v>3325184.4421046455</v>
      </c>
      <c r="AU16" s="522">
        <f t="shared" si="10"/>
        <v>3402737.8808779386</v>
      </c>
      <c r="AV16" s="522">
        <f t="shared" si="11"/>
        <v>3197876.4659609445</v>
      </c>
      <c r="AW16" s="285">
        <f t="shared" si="12"/>
        <v>1</v>
      </c>
      <c r="AX16" s="286">
        <f t="shared" si="13"/>
        <v>0.24049460355230728</v>
      </c>
      <c r="AY16" s="709">
        <f t="shared" si="14"/>
        <v>0.46546845493562206</v>
      </c>
      <c r="AZ16" s="710">
        <f t="shared" si="14"/>
        <v>0.47918476394849779</v>
      </c>
      <c r="BA16" s="536"/>
    </row>
    <row r="17" spans="1:53" x14ac:dyDescent="0.2">
      <c r="A17" s="2149"/>
      <c r="B17" s="586" t="s">
        <v>99</v>
      </c>
      <c r="C17" s="586" t="s">
        <v>367</v>
      </c>
      <c r="D17" s="586"/>
      <c r="E17" s="658" t="s">
        <v>353</v>
      </c>
      <c r="F17" s="656"/>
      <c r="G17" s="657"/>
      <c r="H17" s="512"/>
      <c r="I17" s="544"/>
      <c r="J17" s="544"/>
      <c r="K17" s="545"/>
      <c r="L17" s="512"/>
      <c r="M17" s="545"/>
      <c r="N17" s="545">
        <v>720</v>
      </c>
      <c r="O17" s="545"/>
      <c r="P17" s="511" t="s">
        <v>98</v>
      </c>
      <c r="Q17" s="511" t="s">
        <v>98</v>
      </c>
      <c r="R17" s="511">
        <v>1</v>
      </c>
      <c r="S17" s="511">
        <v>10</v>
      </c>
      <c r="T17" s="1025">
        <v>3.7965321352248498E-2</v>
      </c>
      <c r="U17" s="513">
        <f t="shared" si="17"/>
        <v>0.43842496399999997</v>
      </c>
      <c r="V17" s="514"/>
      <c r="W17" s="514"/>
      <c r="X17" s="514"/>
      <c r="Y17" s="514">
        <v>6.2988130000000009</v>
      </c>
      <c r="Z17" s="514">
        <v>6.1462855000000003</v>
      </c>
      <c r="AA17" s="514">
        <v>4.7928026315789474</v>
      </c>
      <c r="AB17" s="514">
        <v>4.5497221052631582</v>
      </c>
      <c r="AC17" s="515">
        <v>36020</v>
      </c>
      <c r="AD17" s="516">
        <v>28.511299999999999</v>
      </c>
      <c r="AE17" s="516">
        <v>37.890950000000004</v>
      </c>
      <c r="AF17" s="516">
        <f t="shared" si="3"/>
        <v>1.3289800885964513</v>
      </c>
      <c r="AG17" s="516">
        <f t="shared" si="4"/>
        <v>1.5060103684210535</v>
      </c>
      <c r="AH17" s="516">
        <f t="shared" si="4"/>
        <v>1.5965633947368421</v>
      </c>
      <c r="AI17" s="623">
        <f t="shared" si="5"/>
        <v>30.425534127495542</v>
      </c>
      <c r="AJ17" s="623">
        <f t="shared" si="5"/>
        <v>32.8235489720686</v>
      </c>
      <c r="AK17" s="623">
        <f t="shared" si="6"/>
        <v>15.639651829362752</v>
      </c>
      <c r="AL17" s="623">
        <f t="shared" si="6"/>
        <v>20.784785873804164</v>
      </c>
      <c r="AM17" s="534">
        <f t="shared" si="15"/>
        <v>0.20354886661127516</v>
      </c>
      <c r="AN17" s="534">
        <f t="shared" si="16"/>
        <v>0.21959174696579786</v>
      </c>
      <c r="AO17" s="534">
        <f t="shared" si="7"/>
        <v>0.27136446629816835</v>
      </c>
      <c r="AP17" s="534">
        <f t="shared" si="7"/>
        <v>0.29834983587733616</v>
      </c>
      <c r="AQ17" s="518">
        <f t="shared" si="0"/>
        <v>65.031196535606028</v>
      </c>
      <c r="AR17" s="518">
        <f t="shared" si="1"/>
        <v>86.425165333422953</v>
      </c>
      <c r="AS17" s="668">
        <f t="shared" si="8"/>
        <v>1494753.3058781563</v>
      </c>
      <c r="AT17" s="522">
        <f t="shared" si="9"/>
        <v>1494753.3058781563</v>
      </c>
      <c r="AU17" s="522">
        <f t="shared" si="10"/>
        <v>1497618.5628054116</v>
      </c>
      <c r="AV17" s="522">
        <f t="shared" si="11"/>
        <v>1467410.02619488</v>
      </c>
      <c r="AW17" s="285">
        <f t="shared" si="12"/>
        <v>1</v>
      </c>
      <c r="AX17" s="286">
        <f t="shared" si="13"/>
        <v>0.24049460355230728</v>
      </c>
      <c r="AY17" s="709">
        <f t="shared" si="14"/>
        <v>0.32317819064829473</v>
      </c>
      <c r="AZ17" s="710">
        <f t="shared" si="14"/>
        <v>0.34261017054438669</v>
      </c>
      <c r="BA17" s="536"/>
    </row>
    <row r="18" spans="1:53" x14ac:dyDescent="0.2">
      <c r="A18" s="2149"/>
      <c r="B18" s="582" t="s">
        <v>108</v>
      </c>
      <c r="C18" s="582" t="s">
        <v>368</v>
      </c>
      <c r="D18" s="582">
        <v>6</v>
      </c>
      <c r="E18" s="582" t="s">
        <v>369</v>
      </c>
      <c r="F18" s="576"/>
      <c r="G18" s="659"/>
      <c r="H18" s="512"/>
      <c r="I18" s="544"/>
      <c r="J18" s="544"/>
      <c r="K18" s="545">
        <v>2</v>
      </c>
      <c r="L18" s="538">
        <v>1.38</v>
      </c>
      <c r="M18" s="545">
        <v>60</v>
      </c>
      <c r="N18" s="545">
        <v>11</v>
      </c>
      <c r="O18" s="545">
        <v>8</v>
      </c>
      <c r="P18" s="511" t="s">
        <v>97</v>
      </c>
      <c r="Q18" s="511" t="s">
        <v>97</v>
      </c>
      <c r="R18" s="511">
        <v>1</v>
      </c>
      <c r="S18" s="511">
        <v>10</v>
      </c>
      <c r="T18" s="1025">
        <v>3.7965321352248498E-2</v>
      </c>
      <c r="U18" s="513">
        <f t="shared" si="17"/>
        <v>1</v>
      </c>
      <c r="V18" s="514"/>
      <c r="W18" s="514"/>
      <c r="X18" s="514"/>
      <c r="Y18" s="514"/>
      <c r="Z18" s="514"/>
      <c r="AA18" s="514"/>
      <c r="AB18" s="514"/>
      <c r="AC18" s="515"/>
      <c r="AD18" s="516"/>
      <c r="AE18" s="516"/>
      <c r="AF18" s="516" t="e">
        <f t="shared" si="3"/>
        <v>#DIV/0!</v>
      </c>
      <c r="AG18" s="516"/>
      <c r="AH18" s="516"/>
      <c r="AI18" s="623">
        <f t="shared" si="5"/>
        <v>0</v>
      </c>
      <c r="AJ18" s="623">
        <f t="shared" si="5"/>
        <v>0</v>
      </c>
      <c r="AK18" s="623">
        <f t="shared" si="6"/>
        <v>0</v>
      </c>
      <c r="AL18" s="623">
        <f t="shared" si="6"/>
        <v>0</v>
      </c>
      <c r="AM18" s="534" t="e">
        <f t="shared" si="15"/>
        <v>#DIV/0!</v>
      </c>
      <c r="AN18" s="534" t="e">
        <f t="shared" si="16"/>
        <v>#DIV/0!</v>
      </c>
      <c r="AO18" s="534" t="e">
        <f t="shared" si="7"/>
        <v>#DIV/0!</v>
      </c>
      <c r="AP18" s="534" t="e">
        <f t="shared" si="7"/>
        <v>#DIV/0!</v>
      </c>
      <c r="AQ18" s="518">
        <f t="shared" si="0"/>
        <v>0</v>
      </c>
      <c r="AR18" s="518">
        <f t="shared" si="1"/>
        <v>0</v>
      </c>
      <c r="AS18" s="668">
        <f>AT18</f>
        <v>0</v>
      </c>
      <c r="AT18" s="522"/>
      <c r="AU18" s="522"/>
      <c r="AV18" s="522"/>
      <c r="AW18" s="285">
        <f t="shared" si="12"/>
        <v>1.42</v>
      </c>
      <c r="AX18" s="286">
        <f t="shared" si="13"/>
        <v>0.1869985639061752</v>
      </c>
      <c r="AY18" s="709">
        <f t="shared" si="14"/>
        <v>0</v>
      </c>
      <c r="AZ18" s="710">
        <f t="shared" si="14"/>
        <v>0</v>
      </c>
      <c r="BA18" s="536"/>
    </row>
    <row r="19" spans="1:53" ht="13.5" thickBot="1" x14ac:dyDescent="0.25">
      <c r="A19" s="2150"/>
      <c r="B19" s="732" t="s">
        <v>99</v>
      </c>
      <c r="C19" s="732" t="s">
        <v>197</v>
      </c>
      <c r="D19" s="732">
        <v>3</v>
      </c>
      <c r="E19" s="732" t="s">
        <v>369</v>
      </c>
      <c r="F19" s="733"/>
      <c r="G19" s="734"/>
      <c r="H19" s="715"/>
      <c r="I19" s="589"/>
      <c r="J19" s="589"/>
      <c r="K19" s="716">
        <v>2</v>
      </c>
      <c r="L19" s="715">
        <v>1.2450000000000001</v>
      </c>
      <c r="M19" s="716">
        <v>60</v>
      </c>
      <c r="N19" s="716">
        <v>11</v>
      </c>
      <c r="O19" s="716">
        <v>8</v>
      </c>
      <c r="P19" s="717" t="s">
        <v>98</v>
      </c>
      <c r="Q19" s="717" t="s">
        <v>98</v>
      </c>
      <c r="R19" s="717">
        <v>1</v>
      </c>
      <c r="S19" s="717">
        <v>10</v>
      </c>
      <c r="T19" s="1026">
        <v>3.7965321352248498E-2</v>
      </c>
      <c r="U19" s="559">
        <f t="shared" si="17"/>
        <v>0.43842496399999997</v>
      </c>
      <c r="V19" s="719"/>
      <c r="W19" s="719"/>
      <c r="X19" s="719"/>
      <c r="Y19" s="719"/>
      <c r="Z19" s="719"/>
      <c r="AA19" s="719"/>
      <c r="AB19" s="719"/>
      <c r="AC19" s="720"/>
      <c r="AD19" s="721"/>
      <c r="AE19" s="721"/>
      <c r="AF19" s="721" t="e">
        <f t="shared" si="3"/>
        <v>#DIV/0!</v>
      </c>
      <c r="AG19" s="721"/>
      <c r="AH19" s="721"/>
      <c r="AI19" s="722">
        <f t="shared" si="5"/>
        <v>0</v>
      </c>
      <c r="AJ19" s="722">
        <f t="shared" si="5"/>
        <v>0</v>
      </c>
      <c r="AK19" s="722">
        <f t="shared" si="6"/>
        <v>0</v>
      </c>
      <c r="AL19" s="722">
        <f t="shared" si="6"/>
        <v>0</v>
      </c>
      <c r="AM19" s="723" t="e">
        <f t="shared" si="15"/>
        <v>#DIV/0!</v>
      </c>
      <c r="AN19" s="723" t="e">
        <f t="shared" si="16"/>
        <v>#DIV/0!</v>
      </c>
      <c r="AO19" s="723" t="e">
        <f t="shared" si="7"/>
        <v>#DIV/0!</v>
      </c>
      <c r="AP19" s="723" t="e">
        <f t="shared" si="7"/>
        <v>#DIV/0!</v>
      </c>
      <c r="AQ19" s="724">
        <f t="shared" si="0"/>
        <v>0</v>
      </c>
      <c r="AR19" s="724">
        <f t="shared" si="1"/>
        <v>0</v>
      </c>
      <c r="AS19" s="725">
        <f>AT19</f>
        <v>0</v>
      </c>
      <c r="AT19" s="726"/>
      <c r="AU19" s="726"/>
      <c r="AV19" s="726"/>
      <c r="AW19" s="727">
        <f t="shared" si="12"/>
        <v>1</v>
      </c>
      <c r="AX19" s="728">
        <f t="shared" si="13"/>
        <v>0.24049460355230728</v>
      </c>
      <c r="AY19" s="729">
        <f t="shared" si="14"/>
        <v>0</v>
      </c>
      <c r="AZ19" s="730">
        <f t="shared" si="14"/>
        <v>0</v>
      </c>
      <c r="BA19" s="536"/>
    </row>
    <row r="20" spans="1:53" x14ac:dyDescent="0.2">
      <c r="A20" s="2148">
        <v>5</v>
      </c>
      <c r="B20" s="574" t="s">
        <v>92</v>
      </c>
      <c r="C20" s="574" t="s">
        <v>370</v>
      </c>
      <c r="D20" s="574"/>
      <c r="E20" s="574" t="s">
        <v>198</v>
      </c>
      <c r="F20" s="604"/>
      <c r="G20" s="605"/>
      <c r="H20" s="491"/>
      <c r="I20" s="606"/>
      <c r="J20" s="606"/>
      <c r="K20" s="646">
        <v>8</v>
      </c>
      <c r="L20" s="662">
        <v>1.38</v>
      </c>
      <c r="M20" s="646">
        <v>10</v>
      </c>
      <c r="N20" s="646">
        <v>11</v>
      </c>
      <c r="O20" s="646">
        <v>8</v>
      </c>
      <c r="P20" s="490" t="s">
        <v>98</v>
      </c>
      <c r="Q20" s="490" t="s">
        <v>98</v>
      </c>
      <c r="R20" s="490">
        <v>1</v>
      </c>
      <c r="S20" s="490">
        <v>10</v>
      </c>
      <c r="T20" s="1024">
        <v>3.12511695915575E-2</v>
      </c>
      <c r="U20" s="1042">
        <f t="shared" si="17"/>
        <v>0.43842496399999997</v>
      </c>
      <c r="V20" s="493"/>
      <c r="W20" s="493"/>
      <c r="X20" s="493"/>
      <c r="Y20" s="493">
        <v>5.9793307142857142</v>
      </c>
      <c r="Z20" s="493">
        <v>5.7629407142857136</v>
      </c>
      <c r="AA20" s="493">
        <v>4.6187547368421047</v>
      </c>
      <c r="AB20" s="493">
        <v>4.4070436842105272</v>
      </c>
      <c r="AC20" s="494">
        <v>21405</v>
      </c>
      <c r="AD20" s="495">
        <v>45.0471</v>
      </c>
      <c r="AE20" s="495">
        <v>59.530850000000001</v>
      </c>
      <c r="AF20" s="495">
        <f t="shared" si="3"/>
        <v>1.321524582048567</v>
      </c>
      <c r="AG20" s="495">
        <f t="shared" ref="AG20:AH44" si="18">Y20-AA20</f>
        <v>1.3605759774436095</v>
      </c>
      <c r="AH20" s="495">
        <f t="shared" si="18"/>
        <v>1.3558970300751865</v>
      </c>
      <c r="AI20" s="608">
        <f t="shared" si="5"/>
        <v>26.764799110821663</v>
      </c>
      <c r="AJ20" s="608">
        <f t="shared" si="5"/>
        <v>26.650642438664065</v>
      </c>
      <c r="AK20" s="608">
        <f t="shared" si="6"/>
        <v>41.09955069004792</v>
      </c>
      <c r="AL20" s="608">
        <f t="shared" si="6"/>
        <v>54.314066548049475</v>
      </c>
      <c r="AM20" s="611">
        <f t="shared" si="15"/>
        <v>0.25758687188805457</v>
      </c>
      <c r="AN20" s="611">
        <f t="shared" si="16"/>
        <v>0.25648821764579888</v>
      </c>
      <c r="AO20" s="611">
        <f t="shared" si="7"/>
        <v>0.4378431501884662</v>
      </c>
      <c r="AP20" s="611">
        <f t="shared" si="7"/>
        <v>0.48048183683969947</v>
      </c>
      <c r="AQ20" s="497">
        <f t="shared" si="0"/>
        <v>102.74757073367748</v>
      </c>
      <c r="AR20" s="497">
        <f t="shared" si="1"/>
        <v>135.78344047032871</v>
      </c>
      <c r="AS20" s="706">
        <f>AT20</f>
        <v>1039059.1304068266</v>
      </c>
      <c r="AT20" s="501">
        <f t="shared" ref="AT20:AT44" si="19">IF($AC20&lt;100000,$AC20*(0.000004*$AC20+1.4314),$AC20*(0.00002*$AC20-3.3764)+320719)/$T20</f>
        <v>1039059.1304068266</v>
      </c>
      <c r="AU20" s="501">
        <f t="shared" ref="AU20:AU44" si="20">IF($AC20&lt;100000,$AC20*(0.000005*$AC20+1.3984),$AC20*(0.00002*$AC20-2.2497)+237255)/$T20</f>
        <v>1031117.3164445406</v>
      </c>
      <c r="AV20" s="501">
        <f t="shared" ref="AV20:AV44" si="21">IF($AC20&lt;100000,$AC20*(0.000003*$AC20+1.4386),$AC20*(-0.0000004*$AC20+2.5425)-86479)/$T20</f>
        <v>1029329.6377518657</v>
      </c>
      <c r="AW20" s="613">
        <f t="shared" si="12"/>
        <v>0.9</v>
      </c>
      <c r="AX20" s="277">
        <f t="shared" si="13"/>
        <v>0.40000508427180514</v>
      </c>
      <c r="AY20" s="707">
        <f t="shared" si="14"/>
        <v>0.29196909387201919</v>
      </c>
      <c r="AZ20" s="708">
        <f t="shared" si="14"/>
        <v>0.29096502791313011</v>
      </c>
      <c r="BA20" s="536"/>
    </row>
    <row r="21" spans="1:53" x14ac:dyDescent="0.2">
      <c r="A21" s="2149"/>
      <c r="B21" s="526" t="s">
        <v>92</v>
      </c>
      <c r="C21" s="526" t="s">
        <v>371</v>
      </c>
      <c r="D21" s="526"/>
      <c r="E21" s="658" t="s">
        <v>372</v>
      </c>
      <c r="F21" s="627"/>
      <c r="G21" s="540"/>
      <c r="H21" s="512"/>
      <c r="I21" s="544"/>
      <c r="J21" s="544"/>
      <c r="K21" s="545"/>
      <c r="L21" s="538"/>
      <c r="M21" s="545"/>
      <c r="N21" s="545">
        <v>720</v>
      </c>
      <c r="O21" s="545">
        <v>8</v>
      </c>
      <c r="P21" s="511" t="s">
        <v>98</v>
      </c>
      <c r="Q21" s="511" t="s">
        <v>98</v>
      </c>
      <c r="R21" s="511">
        <v>1</v>
      </c>
      <c r="S21" s="511">
        <v>10</v>
      </c>
      <c r="T21" s="1025">
        <v>3.12511695915575E-2</v>
      </c>
      <c r="U21" s="513">
        <f t="shared" si="17"/>
        <v>0.43842496399999997</v>
      </c>
      <c r="V21" s="514"/>
      <c r="W21" s="514"/>
      <c r="X21" s="514"/>
      <c r="Y21" s="514">
        <v>6.4594274999999994</v>
      </c>
      <c r="Z21" s="514">
        <v>6.3314830000000004</v>
      </c>
      <c r="AA21" s="514">
        <v>4.5485484210526312</v>
      </c>
      <c r="AB21" s="514">
        <v>4.3701015789473692</v>
      </c>
      <c r="AC21" s="515">
        <v>39850</v>
      </c>
      <c r="AD21" s="516">
        <v>26.977299999999996</v>
      </c>
      <c r="AE21" s="516">
        <v>38.331199999999995</v>
      </c>
      <c r="AF21" s="516">
        <f t="shared" si="3"/>
        <v>1.4208686562406172</v>
      </c>
      <c r="AG21" s="516">
        <f t="shared" si="18"/>
        <v>1.9108790789473682</v>
      </c>
      <c r="AH21" s="516">
        <f t="shared" si="18"/>
        <v>1.9613814210526312</v>
      </c>
      <c r="AI21" s="623">
        <f t="shared" si="5"/>
        <v>41.995593711709084</v>
      </c>
      <c r="AJ21" s="623">
        <f t="shared" si="5"/>
        <v>43.612855622678609</v>
      </c>
      <c r="AK21" s="623">
        <f t="shared" si="6"/>
        <v>24.613236120208171</v>
      </c>
      <c r="AL21" s="623">
        <f t="shared" si="6"/>
        <v>34.972175731853213</v>
      </c>
      <c r="AM21" s="534">
        <f t="shared" si="15"/>
        <v>0.20702657299275828</v>
      </c>
      <c r="AN21" s="534">
        <f t="shared" si="16"/>
        <v>0.21499922348933614</v>
      </c>
      <c r="AO21" s="534">
        <f t="shared" si="7"/>
        <v>0.29529084638145797</v>
      </c>
      <c r="AP21" s="534">
        <f t="shared" si="7"/>
        <v>0.33197187850154325</v>
      </c>
      <c r="AQ21" s="518">
        <f t="shared" si="0"/>
        <v>61.532308183071429</v>
      </c>
      <c r="AR21" s="518">
        <f t="shared" si="1"/>
        <v>87.429328043464238</v>
      </c>
      <c r="AS21" s="668">
        <f>AT21</f>
        <v>2028512.2390147508</v>
      </c>
      <c r="AT21" s="522">
        <f t="shared" si="19"/>
        <v>2028512.2390147508</v>
      </c>
      <c r="AU21" s="522">
        <f t="shared" si="20"/>
        <v>2037247.032098263</v>
      </c>
      <c r="AV21" s="522">
        <f t="shared" si="21"/>
        <v>1986878.517237135</v>
      </c>
      <c r="AW21" s="285">
        <f t="shared" si="12"/>
        <v>0.9</v>
      </c>
      <c r="AX21" s="286">
        <f t="shared" si="13"/>
        <v>0.40000508427180514</v>
      </c>
      <c r="AY21" s="709">
        <f t="shared" si="14"/>
        <v>0.41005988818613048</v>
      </c>
      <c r="AZ21" s="710">
        <f t="shared" si="14"/>
        <v>0.42089730065507108</v>
      </c>
      <c r="BA21" s="536"/>
    </row>
    <row r="22" spans="1:53" x14ac:dyDescent="0.2">
      <c r="A22" s="2149"/>
      <c r="B22" s="576" t="s">
        <v>309</v>
      </c>
      <c r="C22" s="576" t="s">
        <v>373</v>
      </c>
      <c r="D22" s="576">
        <v>6</v>
      </c>
      <c r="E22" s="576" t="s">
        <v>374</v>
      </c>
      <c r="F22" s="627"/>
      <c r="G22" s="540"/>
      <c r="H22" s="512"/>
      <c r="I22" s="544"/>
      <c r="J22" s="544"/>
      <c r="K22" s="545">
        <v>8</v>
      </c>
      <c r="L22" s="538">
        <v>1.18</v>
      </c>
      <c r="M22" s="545">
        <v>60</v>
      </c>
      <c r="N22" s="545">
        <v>11</v>
      </c>
      <c r="O22" s="545">
        <v>8</v>
      </c>
      <c r="P22" s="511" t="s">
        <v>98</v>
      </c>
      <c r="Q22" s="511" t="s">
        <v>98</v>
      </c>
      <c r="R22" s="511">
        <v>1</v>
      </c>
      <c r="S22" s="511">
        <v>10</v>
      </c>
      <c r="T22" s="1025">
        <v>0.131963446001922</v>
      </c>
      <c r="U22" s="513">
        <f t="shared" si="17"/>
        <v>0.43842496399999997</v>
      </c>
      <c r="V22" s="514"/>
      <c r="W22" s="514"/>
      <c r="X22" s="514"/>
      <c r="Y22" s="514"/>
      <c r="Z22" s="514"/>
      <c r="AA22" s="514"/>
      <c r="AB22" s="514"/>
      <c r="AC22" s="515"/>
      <c r="AD22" s="516"/>
      <c r="AE22" s="516"/>
      <c r="AF22" s="516" t="e">
        <f t="shared" si="3"/>
        <v>#DIV/0!</v>
      </c>
      <c r="AG22" s="516">
        <f t="shared" si="18"/>
        <v>0</v>
      </c>
      <c r="AH22" s="516">
        <f t="shared" si="18"/>
        <v>0</v>
      </c>
      <c r="AI22" s="623">
        <f t="shared" si="5"/>
        <v>0</v>
      </c>
      <c r="AJ22" s="623">
        <f t="shared" si="5"/>
        <v>0</v>
      </c>
      <c r="AK22" s="623" t="e">
        <f t="shared" si="6"/>
        <v>#N/A</v>
      </c>
      <c r="AL22" s="623" t="e">
        <f t="shared" si="6"/>
        <v>#N/A</v>
      </c>
      <c r="AM22" s="534" t="e">
        <f t="shared" si="15"/>
        <v>#DIV/0!</v>
      </c>
      <c r="AN22" s="534" t="e">
        <f t="shared" si="16"/>
        <v>#DIV/0!</v>
      </c>
      <c r="AO22" s="534" t="e">
        <f t="shared" si="7"/>
        <v>#N/A</v>
      </c>
      <c r="AP22" s="534" t="e">
        <f t="shared" si="7"/>
        <v>#N/A</v>
      </c>
      <c r="AQ22" s="518">
        <f t="shared" si="0"/>
        <v>0</v>
      </c>
      <c r="AR22" s="518">
        <f t="shared" si="1"/>
        <v>0</v>
      </c>
      <c r="AS22" s="668">
        <f t="shared" ref="AS22:AS30" si="22">AV22</f>
        <v>0</v>
      </c>
      <c r="AT22" s="522">
        <f t="shared" si="19"/>
        <v>0</v>
      </c>
      <c r="AU22" s="522">
        <f t="shared" si="20"/>
        <v>0</v>
      </c>
      <c r="AV22" s="522">
        <f t="shared" si="21"/>
        <v>0</v>
      </c>
      <c r="AW22" s="285" t="e">
        <f t="shared" si="12"/>
        <v>#N/A</v>
      </c>
      <c r="AX22" s="286" t="e">
        <f t="shared" si="13"/>
        <v>#N/A</v>
      </c>
      <c r="AY22" s="709">
        <f t="shared" si="14"/>
        <v>0</v>
      </c>
      <c r="AZ22" s="710">
        <f t="shared" si="14"/>
        <v>0</v>
      </c>
      <c r="BA22" s="536"/>
    </row>
    <row r="23" spans="1:53" x14ac:dyDescent="0.2">
      <c r="A23" s="2149"/>
      <c r="B23" s="576" t="s">
        <v>309</v>
      </c>
      <c r="C23" s="576" t="s">
        <v>375</v>
      </c>
      <c r="D23" s="576">
        <v>6</v>
      </c>
      <c r="E23" s="658" t="s">
        <v>372</v>
      </c>
      <c r="F23" s="627"/>
      <c r="G23" s="540"/>
      <c r="H23" s="512"/>
      <c r="I23" s="544"/>
      <c r="J23" s="544"/>
      <c r="K23" s="545"/>
      <c r="L23" s="538"/>
      <c r="M23" s="545"/>
      <c r="N23" s="545">
        <v>720</v>
      </c>
      <c r="O23" s="545">
        <v>8</v>
      </c>
      <c r="P23" s="511" t="s">
        <v>98</v>
      </c>
      <c r="Q23" s="511" t="s">
        <v>98</v>
      </c>
      <c r="R23" s="511">
        <v>1</v>
      </c>
      <c r="S23" s="511">
        <v>10</v>
      </c>
      <c r="T23" s="1025">
        <v>0.131963446001922</v>
      </c>
      <c r="U23" s="513">
        <f t="shared" si="17"/>
        <v>0.43842496399999997</v>
      </c>
      <c r="V23" s="514"/>
      <c r="W23" s="514"/>
      <c r="X23" s="514"/>
      <c r="Y23" s="514"/>
      <c r="Z23" s="514"/>
      <c r="AA23" s="514"/>
      <c r="AB23" s="514"/>
      <c r="AC23" s="515"/>
      <c r="AD23" s="516"/>
      <c r="AE23" s="516"/>
      <c r="AF23" s="516" t="e">
        <f t="shared" si="3"/>
        <v>#DIV/0!</v>
      </c>
      <c r="AG23" s="516">
        <f t="shared" si="18"/>
        <v>0</v>
      </c>
      <c r="AH23" s="516">
        <f t="shared" si="18"/>
        <v>0</v>
      </c>
      <c r="AI23" s="623">
        <f t="shared" si="5"/>
        <v>0</v>
      </c>
      <c r="AJ23" s="623">
        <f t="shared" si="5"/>
        <v>0</v>
      </c>
      <c r="AK23" s="623" t="e">
        <f t="shared" si="6"/>
        <v>#N/A</v>
      </c>
      <c r="AL23" s="623" t="e">
        <f t="shared" si="6"/>
        <v>#N/A</v>
      </c>
      <c r="AM23" s="534" t="e">
        <f t="shared" si="15"/>
        <v>#DIV/0!</v>
      </c>
      <c r="AN23" s="534" t="e">
        <f t="shared" si="16"/>
        <v>#DIV/0!</v>
      </c>
      <c r="AO23" s="534" t="e">
        <f t="shared" si="7"/>
        <v>#N/A</v>
      </c>
      <c r="AP23" s="534" t="e">
        <f t="shared" si="7"/>
        <v>#N/A</v>
      </c>
      <c r="AQ23" s="518">
        <f t="shared" si="0"/>
        <v>0</v>
      </c>
      <c r="AR23" s="518">
        <f t="shared" si="1"/>
        <v>0</v>
      </c>
      <c r="AS23" s="668">
        <f t="shared" si="22"/>
        <v>0</v>
      </c>
      <c r="AT23" s="522">
        <f t="shared" si="19"/>
        <v>0</v>
      </c>
      <c r="AU23" s="522">
        <f t="shared" si="20"/>
        <v>0</v>
      </c>
      <c r="AV23" s="522">
        <f t="shared" si="21"/>
        <v>0</v>
      </c>
      <c r="AW23" s="285" t="e">
        <f t="shared" si="12"/>
        <v>#N/A</v>
      </c>
      <c r="AX23" s="286" t="e">
        <f t="shared" si="13"/>
        <v>#N/A</v>
      </c>
      <c r="AY23" s="709">
        <f t="shared" si="14"/>
        <v>0</v>
      </c>
      <c r="AZ23" s="710">
        <f t="shared" si="14"/>
        <v>0</v>
      </c>
      <c r="BA23" s="536"/>
    </row>
    <row r="24" spans="1:53" x14ac:dyDescent="0.2">
      <c r="A24" s="2149"/>
      <c r="B24" s="576" t="s">
        <v>309</v>
      </c>
      <c r="C24" s="576" t="s">
        <v>376</v>
      </c>
      <c r="D24" s="576">
        <v>6</v>
      </c>
      <c r="E24" s="576" t="s">
        <v>377</v>
      </c>
      <c r="F24" s="627"/>
      <c r="G24" s="540"/>
      <c r="H24" s="512"/>
      <c r="I24" s="544"/>
      <c r="J24" s="544"/>
      <c r="K24" s="545">
        <v>8</v>
      </c>
      <c r="L24" s="538">
        <v>1.18</v>
      </c>
      <c r="M24" s="545">
        <v>60</v>
      </c>
      <c r="N24" s="545">
        <v>11</v>
      </c>
      <c r="O24" s="545">
        <v>8</v>
      </c>
      <c r="P24" s="511" t="s">
        <v>98</v>
      </c>
      <c r="Q24" s="511" t="s">
        <v>98</v>
      </c>
      <c r="R24" s="511">
        <v>1</v>
      </c>
      <c r="S24" s="511">
        <v>10</v>
      </c>
      <c r="T24" s="1025">
        <v>0.131963446001922</v>
      </c>
      <c r="U24" s="513">
        <f t="shared" si="17"/>
        <v>0.43842496399999997</v>
      </c>
      <c r="V24" s="514"/>
      <c r="W24" s="514"/>
      <c r="X24" s="514"/>
      <c r="Y24" s="514"/>
      <c r="Z24" s="514"/>
      <c r="AA24" s="514"/>
      <c r="AB24" s="514"/>
      <c r="AC24" s="515"/>
      <c r="AD24" s="516"/>
      <c r="AE24" s="516"/>
      <c r="AF24" s="516" t="e">
        <f t="shared" si="3"/>
        <v>#DIV/0!</v>
      </c>
      <c r="AG24" s="516">
        <f t="shared" si="18"/>
        <v>0</v>
      </c>
      <c r="AH24" s="516">
        <f t="shared" si="18"/>
        <v>0</v>
      </c>
      <c r="AI24" s="623">
        <f t="shared" si="5"/>
        <v>0</v>
      </c>
      <c r="AJ24" s="623">
        <f t="shared" si="5"/>
        <v>0</v>
      </c>
      <c r="AK24" s="623" t="e">
        <f t="shared" si="6"/>
        <v>#N/A</v>
      </c>
      <c r="AL24" s="623" t="e">
        <f t="shared" si="6"/>
        <v>#N/A</v>
      </c>
      <c r="AM24" s="534" t="e">
        <f t="shared" si="15"/>
        <v>#DIV/0!</v>
      </c>
      <c r="AN24" s="534" t="e">
        <f t="shared" si="16"/>
        <v>#DIV/0!</v>
      </c>
      <c r="AO24" s="534" t="e">
        <f t="shared" si="7"/>
        <v>#N/A</v>
      </c>
      <c r="AP24" s="534" t="e">
        <f t="shared" si="7"/>
        <v>#N/A</v>
      </c>
      <c r="AQ24" s="518">
        <f t="shared" si="0"/>
        <v>0</v>
      </c>
      <c r="AR24" s="518">
        <f t="shared" si="1"/>
        <v>0</v>
      </c>
      <c r="AS24" s="668">
        <f t="shared" si="22"/>
        <v>0</v>
      </c>
      <c r="AT24" s="522">
        <f t="shared" si="19"/>
        <v>0</v>
      </c>
      <c r="AU24" s="522">
        <f t="shared" si="20"/>
        <v>0</v>
      </c>
      <c r="AV24" s="522">
        <f t="shared" si="21"/>
        <v>0</v>
      </c>
      <c r="AW24" s="285" t="e">
        <f t="shared" si="12"/>
        <v>#N/A</v>
      </c>
      <c r="AX24" s="286" t="e">
        <f t="shared" si="13"/>
        <v>#N/A</v>
      </c>
      <c r="AY24" s="709">
        <f t="shared" si="14"/>
        <v>0</v>
      </c>
      <c r="AZ24" s="710">
        <f t="shared" si="14"/>
        <v>0</v>
      </c>
      <c r="BA24" s="536"/>
    </row>
    <row r="25" spans="1:53" x14ac:dyDescent="0.2">
      <c r="A25" s="2149"/>
      <c r="B25" s="576" t="s">
        <v>309</v>
      </c>
      <c r="C25" s="576" t="s">
        <v>378</v>
      </c>
      <c r="D25" s="576">
        <v>6</v>
      </c>
      <c r="E25" s="576" t="s">
        <v>379</v>
      </c>
      <c r="F25" s="627"/>
      <c r="G25" s="540"/>
      <c r="H25" s="512"/>
      <c r="I25" s="544"/>
      <c r="J25" s="544"/>
      <c r="K25" s="545">
        <v>4</v>
      </c>
      <c r="L25" s="538">
        <v>1.18</v>
      </c>
      <c r="M25" s="545">
        <v>60</v>
      </c>
      <c r="N25" s="545">
        <v>11</v>
      </c>
      <c r="O25" s="545">
        <v>8</v>
      </c>
      <c r="P25" s="511" t="s">
        <v>98</v>
      </c>
      <c r="Q25" s="511" t="s">
        <v>98</v>
      </c>
      <c r="R25" s="511">
        <v>1</v>
      </c>
      <c r="S25" s="511">
        <v>10</v>
      </c>
      <c r="T25" s="1025">
        <v>0.131963446001922</v>
      </c>
      <c r="U25" s="513">
        <f t="shared" si="17"/>
        <v>0.43842496399999997</v>
      </c>
      <c r="V25" s="514"/>
      <c r="W25" s="514"/>
      <c r="X25" s="514"/>
      <c r="Y25" s="514"/>
      <c r="Z25" s="514"/>
      <c r="AA25" s="514"/>
      <c r="AB25" s="514"/>
      <c r="AC25" s="515"/>
      <c r="AD25" s="516"/>
      <c r="AE25" s="516"/>
      <c r="AF25" s="516" t="e">
        <f t="shared" si="3"/>
        <v>#DIV/0!</v>
      </c>
      <c r="AG25" s="516">
        <f t="shared" si="18"/>
        <v>0</v>
      </c>
      <c r="AH25" s="516">
        <f t="shared" si="18"/>
        <v>0</v>
      </c>
      <c r="AI25" s="623">
        <f t="shared" si="5"/>
        <v>0</v>
      </c>
      <c r="AJ25" s="623">
        <f t="shared" si="5"/>
        <v>0</v>
      </c>
      <c r="AK25" s="623" t="e">
        <f t="shared" si="6"/>
        <v>#N/A</v>
      </c>
      <c r="AL25" s="623" t="e">
        <f t="shared" si="6"/>
        <v>#N/A</v>
      </c>
      <c r="AM25" s="534" t="e">
        <f t="shared" si="15"/>
        <v>#DIV/0!</v>
      </c>
      <c r="AN25" s="534" t="e">
        <f t="shared" si="16"/>
        <v>#DIV/0!</v>
      </c>
      <c r="AO25" s="534" t="e">
        <f t="shared" si="7"/>
        <v>#N/A</v>
      </c>
      <c r="AP25" s="534" t="e">
        <f t="shared" si="7"/>
        <v>#N/A</v>
      </c>
      <c r="AQ25" s="518">
        <f t="shared" si="0"/>
        <v>0</v>
      </c>
      <c r="AR25" s="518">
        <f t="shared" si="1"/>
        <v>0</v>
      </c>
      <c r="AS25" s="668">
        <f t="shared" si="22"/>
        <v>0</v>
      </c>
      <c r="AT25" s="522">
        <f t="shared" si="19"/>
        <v>0</v>
      </c>
      <c r="AU25" s="522">
        <f t="shared" si="20"/>
        <v>0</v>
      </c>
      <c r="AV25" s="522">
        <f t="shared" si="21"/>
        <v>0</v>
      </c>
      <c r="AW25" s="285" t="e">
        <f t="shared" si="12"/>
        <v>#N/A</v>
      </c>
      <c r="AX25" s="286" t="e">
        <f t="shared" si="13"/>
        <v>#N/A</v>
      </c>
      <c r="AY25" s="709">
        <f t="shared" si="14"/>
        <v>0</v>
      </c>
      <c r="AZ25" s="710">
        <f t="shared" si="14"/>
        <v>0</v>
      </c>
      <c r="BA25" s="536"/>
    </row>
    <row r="26" spans="1:53" x14ac:dyDescent="0.2">
      <c r="A26" s="2149"/>
      <c r="B26" s="576" t="s">
        <v>309</v>
      </c>
      <c r="C26" s="576" t="s">
        <v>380</v>
      </c>
      <c r="D26" s="576">
        <v>6</v>
      </c>
      <c r="E26" s="658" t="s">
        <v>372</v>
      </c>
      <c r="F26" s="627"/>
      <c r="G26" s="540"/>
      <c r="H26" s="512"/>
      <c r="I26" s="544"/>
      <c r="J26" s="544"/>
      <c r="K26" s="545"/>
      <c r="L26" s="538">
        <v>1.18</v>
      </c>
      <c r="M26" s="545">
        <v>60</v>
      </c>
      <c r="N26" s="545">
        <v>720</v>
      </c>
      <c r="O26" s="545">
        <v>8</v>
      </c>
      <c r="P26" s="511" t="s">
        <v>98</v>
      </c>
      <c r="Q26" s="511" t="s">
        <v>98</v>
      </c>
      <c r="R26" s="511">
        <v>1</v>
      </c>
      <c r="S26" s="511">
        <v>10</v>
      </c>
      <c r="T26" s="1025">
        <v>0.131963446001922</v>
      </c>
      <c r="U26" s="513">
        <f t="shared" si="17"/>
        <v>0.43842496399999997</v>
      </c>
      <c r="V26" s="514"/>
      <c r="W26" s="514"/>
      <c r="X26" s="514"/>
      <c r="Y26" s="514"/>
      <c r="Z26" s="514"/>
      <c r="AA26" s="514"/>
      <c r="AB26" s="514"/>
      <c r="AC26" s="515"/>
      <c r="AD26" s="516"/>
      <c r="AE26" s="516"/>
      <c r="AF26" s="516" t="e">
        <f t="shared" si="3"/>
        <v>#DIV/0!</v>
      </c>
      <c r="AG26" s="516">
        <f t="shared" si="18"/>
        <v>0</v>
      </c>
      <c r="AH26" s="516">
        <f t="shared" si="18"/>
        <v>0</v>
      </c>
      <c r="AI26" s="623">
        <f t="shared" si="5"/>
        <v>0</v>
      </c>
      <c r="AJ26" s="623">
        <f t="shared" si="5"/>
        <v>0</v>
      </c>
      <c r="AK26" s="623" t="e">
        <f t="shared" si="6"/>
        <v>#N/A</v>
      </c>
      <c r="AL26" s="623" t="e">
        <f t="shared" si="6"/>
        <v>#N/A</v>
      </c>
      <c r="AM26" s="534" t="e">
        <f t="shared" si="15"/>
        <v>#DIV/0!</v>
      </c>
      <c r="AN26" s="534" t="e">
        <f t="shared" si="16"/>
        <v>#DIV/0!</v>
      </c>
      <c r="AO26" s="534" t="e">
        <f t="shared" si="7"/>
        <v>#N/A</v>
      </c>
      <c r="AP26" s="534" t="e">
        <f t="shared" si="7"/>
        <v>#N/A</v>
      </c>
      <c r="AQ26" s="518">
        <f t="shared" si="0"/>
        <v>0</v>
      </c>
      <c r="AR26" s="518">
        <f t="shared" si="1"/>
        <v>0</v>
      </c>
      <c r="AS26" s="668">
        <f t="shared" si="22"/>
        <v>0</v>
      </c>
      <c r="AT26" s="522">
        <f t="shared" si="19"/>
        <v>0</v>
      </c>
      <c r="AU26" s="522">
        <f t="shared" si="20"/>
        <v>0</v>
      </c>
      <c r="AV26" s="522">
        <f t="shared" si="21"/>
        <v>0</v>
      </c>
      <c r="AW26" s="285" t="e">
        <f t="shared" si="12"/>
        <v>#N/A</v>
      </c>
      <c r="AX26" s="286" t="e">
        <f t="shared" si="13"/>
        <v>#N/A</v>
      </c>
      <c r="AY26" s="709">
        <f t="shared" si="14"/>
        <v>0</v>
      </c>
      <c r="AZ26" s="710">
        <f t="shared" si="14"/>
        <v>0</v>
      </c>
      <c r="BA26" s="536"/>
    </row>
    <row r="27" spans="1:53" x14ac:dyDescent="0.2">
      <c r="A27" s="2149"/>
      <c r="B27" s="576" t="s">
        <v>309</v>
      </c>
      <c r="C27" s="576" t="s">
        <v>381</v>
      </c>
      <c r="D27" s="576">
        <v>6</v>
      </c>
      <c r="E27" s="576" t="s">
        <v>377</v>
      </c>
      <c r="F27" s="627"/>
      <c r="G27" s="540"/>
      <c r="H27" s="512"/>
      <c r="I27" s="544"/>
      <c r="J27" s="544"/>
      <c r="K27" s="545">
        <v>8</v>
      </c>
      <c r="L27" s="538">
        <v>1.18</v>
      </c>
      <c r="M27" s="545">
        <v>60</v>
      </c>
      <c r="N27" s="545">
        <v>11</v>
      </c>
      <c r="O27" s="545">
        <v>8</v>
      </c>
      <c r="P27" s="511" t="s">
        <v>98</v>
      </c>
      <c r="Q27" s="511" t="s">
        <v>98</v>
      </c>
      <c r="R27" s="511">
        <v>1</v>
      </c>
      <c r="S27" s="511">
        <v>10</v>
      </c>
      <c r="T27" s="1025">
        <v>0.131963446001922</v>
      </c>
      <c r="U27" s="513">
        <f t="shared" si="17"/>
        <v>0.43842496399999997</v>
      </c>
      <c r="V27" s="514"/>
      <c r="W27" s="514"/>
      <c r="X27" s="514"/>
      <c r="Y27" s="514"/>
      <c r="Z27" s="514"/>
      <c r="AA27" s="514"/>
      <c r="AB27" s="514"/>
      <c r="AC27" s="515"/>
      <c r="AD27" s="516"/>
      <c r="AE27" s="516"/>
      <c r="AF27" s="516" t="e">
        <f t="shared" si="3"/>
        <v>#DIV/0!</v>
      </c>
      <c r="AG27" s="516">
        <f t="shared" si="18"/>
        <v>0</v>
      </c>
      <c r="AH27" s="516">
        <f t="shared" si="18"/>
        <v>0</v>
      </c>
      <c r="AI27" s="623">
        <f t="shared" si="5"/>
        <v>0</v>
      </c>
      <c r="AJ27" s="623">
        <f t="shared" si="5"/>
        <v>0</v>
      </c>
      <c r="AK27" s="623" t="e">
        <f t="shared" si="6"/>
        <v>#N/A</v>
      </c>
      <c r="AL27" s="623" t="e">
        <f t="shared" si="6"/>
        <v>#N/A</v>
      </c>
      <c r="AM27" s="534" t="e">
        <f t="shared" si="15"/>
        <v>#DIV/0!</v>
      </c>
      <c r="AN27" s="534" t="e">
        <f t="shared" si="16"/>
        <v>#DIV/0!</v>
      </c>
      <c r="AO27" s="534" t="e">
        <f t="shared" si="7"/>
        <v>#N/A</v>
      </c>
      <c r="AP27" s="534" t="e">
        <f t="shared" si="7"/>
        <v>#N/A</v>
      </c>
      <c r="AQ27" s="518">
        <f t="shared" si="0"/>
        <v>0</v>
      </c>
      <c r="AR27" s="518">
        <f t="shared" si="1"/>
        <v>0</v>
      </c>
      <c r="AS27" s="668">
        <f t="shared" si="22"/>
        <v>0</v>
      </c>
      <c r="AT27" s="522">
        <f t="shared" si="19"/>
        <v>0</v>
      </c>
      <c r="AU27" s="522">
        <f t="shared" si="20"/>
        <v>0</v>
      </c>
      <c r="AV27" s="522">
        <f t="shared" si="21"/>
        <v>0</v>
      </c>
      <c r="AW27" s="285" t="e">
        <f t="shared" si="12"/>
        <v>#N/A</v>
      </c>
      <c r="AX27" s="286" t="e">
        <f t="shared" si="13"/>
        <v>#N/A</v>
      </c>
      <c r="AY27" s="709">
        <f t="shared" si="14"/>
        <v>0</v>
      </c>
      <c r="AZ27" s="710">
        <f t="shared" si="14"/>
        <v>0</v>
      </c>
      <c r="BA27" s="536"/>
    </row>
    <row r="28" spans="1:53" x14ac:dyDescent="0.2">
      <c r="A28" s="2149"/>
      <c r="B28" s="576" t="s">
        <v>309</v>
      </c>
      <c r="C28" s="576" t="s">
        <v>382</v>
      </c>
      <c r="D28" s="576">
        <v>6</v>
      </c>
      <c r="E28" s="658" t="s">
        <v>372</v>
      </c>
      <c r="F28" s="627"/>
      <c r="G28" s="540"/>
      <c r="H28" s="512"/>
      <c r="I28" s="544"/>
      <c r="J28" s="544"/>
      <c r="K28" s="545">
        <v>8</v>
      </c>
      <c r="L28" s="538">
        <v>1.18</v>
      </c>
      <c r="M28" s="545">
        <v>60</v>
      </c>
      <c r="N28" s="545">
        <v>720</v>
      </c>
      <c r="O28" s="545">
        <v>8</v>
      </c>
      <c r="P28" s="511" t="s">
        <v>98</v>
      </c>
      <c r="Q28" s="511" t="s">
        <v>98</v>
      </c>
      <c r="R28" s="511">
        <v>1</v>
      </c>
      <c r="S28" s="511">
        <v>10</v>
      </c>
      <c r="T28" s="1025">
        <v>0.131963446001922</v>
      </c>
      <c r="U28" s="513">
        <f t="shared" si="17"/>
        <v>0.43842496399999997</v>
      </c>
      <c r="V28" s="514"/>
      <c r="W28" s="514"/>
      <c r="X28" s="514"/>
      <c r="Y28" s="514"/>
      <c r="Z28" s="514"/>
      <c r="AA28" s="514"/>
      <c r="AB28" s="514"/>
      <c r="AC28" s="515"/>
      <c r="AD28" s="516"/>
      <c r="AE28" s="516"/>
      <c r="AF28" s="516" t="e">
        <f t="shared" si="3"/>
        <v>#DIV/0!</v>
      </c>
      <c r="AG28" s="516">
        <f t="shared" si="18"/>
        <v>0</v>
      </c>
      <c r="AH28" s="516">
        <f t="shared" si="18"/>
        <v>0</v>
      </c>
      <c r="AI28" s="623">
        <f t="shared" si="5"/>
        <v>0</v>
      </c>
      <c r="AJ28" s="623">
        <f t="shared" si="5"/>
        <v>0</v>
      </c>
      <c r="AK28" s="623" t="e">
        <f t="shared" si="6"/>
        <v>#N/A</v>
      </c>
      <c r="AL28" s="623" t="e">
        <f t="shared" si="6"/>
        <v>#N/A</v>
      </c>
      <c r="AM28" s="534" t="e">
        <f t="shared" si="15"/>
        <v>#DIV/0!</v>
      </c>
      <c r="AN28" s="534" t="e">
        <f t="shared" si="16"/>
        <v>#DIV/0!</v>
      </c>
      <c r="AO28" s="534" t="e">
        <f t="shared" si="7"/>
        <v>#N/A</v>
      </c>
      <c r="AP28" s="534" t="e">
        <f t="shared" si="7"/>
        <v>#N/A</v>
      </c>
      <c r="AQ28" s="518">
        <f t="shared" si="0"/>
        <v>0</v>
      </c>
      <c r="AR28" s="518">
        <f t="shared" si="1"/>
        <v>0</v>
      </c>
      <c r="AS28" s="668">
        <f t="shared" si="22"/>
        <v>0</v>
      </c>
      <c r="AT28" s="522">
        <f t="shared" si="19"/>
        <v>0</v>
      </c>
      <c r="AU28" s="522">
        <f t="shared" si="20"/>
        <v>0</v>
      </c>
      <c r="AV28" s="522">
        <f t="shared" si="21"/>
        <v>0</v>
      </c>
      <c r="AW28" s="285" t="e">
        <f t="shared" si="12"/>
        <v>#N/A</v>
      </c>
      <c r="AX28" s="286" t="e">
        <f t="shared" si="13"/>
        <v>#N/A</v>
      </c>
      <c r="AY28" s="709">
        <f t="shared" si="14"/>
        <v>0</v>
      </c>
      <c r="AZ28" s="710">
        <f t="shared" si="14"/>
        <v>0</v>
      </c>
      <c r="BA28" s="536"/>
    </row>
    <row r="29" spans="1:53" x14ac:dyDescent="0.2">
      <c r="A29" s="2149"/>
      <c r="B29" s="576" t="s">
        <v>309</v>
      </c>
      <c r="C29" s="576" t="s">
        <v>383</v>
      </c>
      <c r="D29" s="576">
        <v>6</v>
      </c>
      <c r="E29" s="576" t="s">
        <v>379</v>
      </c>
      <c r="F29" s="627"/>
      <c r="G29" s="540"/>
      <c r="H29" s="512"/>
      <c r="I29" s="544"/>
      <c r="J29" s="544"/>
      <c r="K29" s="545">
        <v>2</v>
      </c>
      <c r="L29" s="538">
        <v>1.18</v>
      </c>
      <c r="M29" s="545">
        <v>60</v>
      </c>
      <c r="N29" s="545">
        <v>11</v>
      </c>
      <c r="O29" s="545">
        <v>8</v>
      </c>
      <c r="P29" s="511" t="s">
        <v>98</v>
      </c>
      <c r="Q29" s="511" t="s">
        <v>98</v>
      </c>
      <c r="R29" s="511">
        <v>1</v>
      </c>
      <c r="S29" s="511">
        <v>10</v>
      </c>
      <c r="T29" s="1025">
        <v>0.131963446001922</v>
      </c>
      <c r="U29" s="513">
        <f t="shared" si="17"/>
        <v>0.43842496399999997</v>
      </c>
      <c r="V29" s="514"/>
      <c r="W29" s="514"/>
      <c r="X29" s="514"/>
      <c r="Y29" s="514"/>
      <c r="Z29" s="514"/>
      <c r="AA29" s="514"/>
      <c r="AB29" s="514"/>
      <c r="AC29" s="515"/>
      <c r="AD29" s="516"/>
      <c r="AE29" s="516"/>
      <c r="AF29" s="516" t="e">
        <f t="shared" si="3"/>
        <v>#DIV/0!</v>
      </c>
      <c r="AG29" s="516">
        <f t="shared" si="18"/>
        <v>0</v>
      </c>
      <c r="AH29" s="516">
        <f t="shared" si="18"/>
        <v>0</v>
      </c>
      <c r="AI29" s="623">
        <f t="shared" si="5"/>
        <v>0</v>
      </c>
      <c r="AJ29" s="623">
        <f t="shared" si="5"/>
        <v>0</v>
      </c>
      <c r="AK29" s="623" t="e">
        <f t="shared" si="6"/>
        <v>#N/A</v>
      </c>
      <c r="AL29" s="623" t="e">
        <f t="shared" si="6"/>
        <v>#N/A</v>
      </c>
      <c r="AM29" s="534" t="e">
        <f t="shared" si="15"/>
        <v>#DIV/0!</v>
      </c>
      <c r="AN29" s="534" t="e">
        <f t="shared" si="16"/>
        <v>#DIV/0!</v>
      </c>
      <c r="AO29" s="534" t="e">
        <f t="shared" si="7"/>
        <v>#N/A</v>
      </c>
      <c r="AP29" s="534" t="e">
        <f t="shared" si="7"/>
        <v>#N/A</v>
      </c>
      <c r="AQ29" s="518">
        <f t="shared" si="0"/>
        <v>0</v>
      </c>
      <c r="AR29" s="518">
        <f t="shared" si="1"/>
        <v>0</v>
      </c>
      <c r="AS29" s="668">
        <f t="shared" si="22"/>
        <v>0</v>
      </c>
      <c r="AT29" s="522">
        <f t="shared" si="19"/>
        <v>0</v>
      </c>
      <c r="AU29" s="522">
        <f t="shared" si="20"/>
        <v>0</v>
      </c>
      <c r="AV29" s="522">
        <f t="shared" si="21"/>
        <v>0</v>
      </c>
      <c r="AW29" s="285" t="e">
        <f t="shared" si="12"/>
        <v>#N/A</v>
      </c>
      <c r="AX29" s="286" t="e">
        <f t="shared" si="13"/>
        <v>#N/A</v>
      </c>
      <c r="AY29" s="709">
        <f t="shared" si="14"/>
        <v>0</v>
      </c>
      <c r="AZ29" s="710">
        <f t="shared" si="14"/>
        <v>0</v>
      </c>
      <c r="BA29" s="536"/>
    </row>
    <row r="30" spans="1:53" x14ac:dyDescent="0.2">
      <c r="A30" s="2149"/>
      <c r="B30" s="576" t="s">
        <v>309</v>
      </c>
      <c r="C30" s="576" t="s">
        <v>384</v>
      </c>
      <c r="D30" s="576">
        <v>6</v>
      </c>
      <c r="E30" s="658" t="s">
        <v>372</v>
      </c>
      <c r="F30" s="627"/>
      <c r="G30" s="540"/>
      <c r="H30" s="512"/>
      <c r="I30" s="544"/>
      <c r="J30" s="544"/>
      <c r="K30" s="545"/>
      <c r="L30" s="538">
        <v>1.18</v>
      </c>
      <c r="M30" s="545">
        <v>60</v>
      </c>
      <c r="N30" s="545">
        <v>720</v>
      </c>
      <c r="O30" s="545">
        <v>8</v>
      </c>
      <c r="P30" s="511" t="s">
        <v>98</v>
      </c>
      <c r="Q30" s="511" t="s">
        <v>98</v>
      </c>
      <c r="R30" s="511">
        <v>1</v>
      </c>
      <c r="S30" s="511">
        <v>10</v>
      </c>
      <c r="T30" s="1025">
        <v>0.131963446001922</v>
      </c>
      <c r="U30" s="513">
        <f t="shared" si="17"/>
        <v>0.43842496399999997</v>
      </c>
      <c r="V30" s="514"/>
      <c r="W30" s="514"/>
      <c r="X30" s="514"/>
      <c r="Y30" s="514"/>
      <c r="Z30" s="514"/>
      <c r="AA30" s="514"/>
      <c r="AB30" s="514"/>
      <c r="AC30" s="515"/>
      <c r="AD30" s="516"/>
      <c r="AE30" s="516"/>
      <c r="AF30" s="516" t="e">
        <f t="shared" si="3"/>
        <v>#DIV/0!</v>
      </c>
      <c r="AG30" s="516">
        <f t="shared" si="18"/>
        <v>0</v>
      </c>
      <c r="AH30" s="516">
        <f t="shared" si="18"/>
        <v>0</v>
      </c>
      <c r="AI30" s="623">
        <f t="shared" si="5"/>
        <v>0</v>
      </c>
      <c r="AJ30" s="623">
        <f t="shared" si="5"/>
        <v>0</v>
      </c>
      <c r="AK30" s="623" t="e">
        <f t="shared" si="6"/>
        <v>#N/A</v>
      </c>
      <c r="AL30" s="623" t="e">
        <f t="shared" si="6"/>
        <v>#N/A</v>
      </c>
      <c r="AM30" s="534" t="e">
        <f t="shared" si="15"/>
        <v>#DIV/0!</v>
      </c>
      <c r="AN30" s="534" t="e">
        <f t="shared" si="16"/>
        <v>#DIV/0!</v>
      </c>
      <c r="AO30" s="534" t="e">
        <f t="shared" si="7"/>
        <v>#N/A</v>
      </c>
      <c r="AP30" s="534" t="e">
        <f t="shared" si="7"/>
        <v>#N/A</v>
      </c>
      <c r="AQ30" s="518">
        <f t="shared" si="0"/>
        <v>0</v>
      </c>
      <c r="AR30" s="518">
        <f t="shared" si="1"/>
        <v>0</v>
      </c>
      <c r="AS30" s="668">
        <f t="shared" si="22"/>
        <v>0</v>
      </c>
      <c r="AT30" s="522">
        <f t="shared" si="19"/>
        <v>0</v>
      </c>
      <c r="AU30" s="522">
        <f t="shared" si="20"/>
        <v>0</v>
      </c>
      <c r="AV30" s="522">
        <f t="shared" si="21"/>
        <v>0</v>
      </c>
      <c r="AW30" s="285" t="e">
        <f t="shared" si="12"/>
        <v>#N/A</v>
      </c>
      <c r="AX30" s="286" t="e">
        <f t="shared" si="13"/>
        <v>#N/A</v>
      </c>
      <c r="AY30" s="709">
        <f t="shared" si="14"/>
        <v>0</v>
      </c>
      <c r="AZ30" s="710">
        <f t="shared" si="14"/>
        <v>0</v>
      </c>
      <c r="BA30" s="536"/>
    </row>
    <row r="31" spans="1:53" x14ac:dyDescent="0.2">
      <c r="A31" s="2149"/>
      <c r="B31" s="541" t="s">
        <v>104</v>
      </c>
      <c r="C31" s="541" t="s">
        <v>385</v>
      </c>
      <c r="D31" s="541"/>
      <c r="E31" s="541" t="s">
        <v>379</v>
      </c>
      <c r="F31" s="577"/>
      <c r="G31" s="578"/>
      <c r="H31" s="512"/>
      <c r="I31" s="544"/>
      <c r="J31" s="544"/>
      <c r="K31" s="545">
        <v>2</v>
      </c>
      <c r="L31" s="538">
        <v>1.44</v>
      </c>
      <c r="M31" s="545">
        <v>60</v>
      </c>
      <c r="N31" s="545">
        <v>11</v>
      </c>
      <c r="O31" s="545">
        <v>8</v>
      </c>
      <c r="P31" s="511" t="s">
        <v>97</v>
      </c>
      <c r="Q31" s="511" t="s">
        <v>97</v>
      </c>
      <c r="R31" s="511">
        <v>1</v>
      </c>
      <c r="S31" s="511">
        <v>10</v>
      </c>
      <c r="T31" s="1025">
        <v>5.1393624873630299E-2</v>
      </c>
      <c r="U31" s="513">
        <f t="shared" si="17"/>
        <v>1</v>
      </c>
      <c r="V31" s="514"/>
      <c r="W31" s="514"/>
      <c r="X31" s="514"/>
      <c r="Y31" s="514"/>
      <c r="Z31" s="514"/>
      <c r="AA31" s="514"/>
      <c r="AB31" s="514"/>
      <c r="AC31" s="515"/>
      <c r="AD31" s="516"/>
      <c r="AE31" s="516"/>
      <c r="AF31" s="516" t="e">
        <f t="shared" si="3"/>
        <v>#DIV/0!</v>
      </c>
      <c r="AG31" s="516">
        <f t="shared" si="18"/>
        <v>0</v>
      </c>
      <c r="AH31" s="516">
        <f t="shared" si="18"/>
        <v>0</v>
      </c>
      <c r="AI31" s="623">
        <f t="shared" si="5"/>
        <v>0</v>
      </c>
      <c r="AJ31" s="623">
        <f t="shared" si="5"/>
        <v>0</v>
      </c>
      <c r="AK31" s="623">
        <f t="shared" si="6"/>
        <v>0</v>
      </c>
      <c r="AL31" s="623">
        <f t="shared" si="6"/>
        <v>0</v>
      </c>
      <c r="AM31" s="534" t="e">
        <f t="shared" si="15"/>
        <v>#DIV/0!</v>
      </c>
      <c r="AN31" s="534" t="e">
        <f t="shared" si="16"/>
        <v>#DIV/0!</v>
      </c>
      <c r="AO31" s="534" t="e">
        <f t="shared" si="7"/>
        <v>#DIV/0!</v>
      </c>
      <c r="AP31" s="534" t="e">
        <f t="shared" si="7"/>
        <v>#DIV/0!</v>
      </c>
      <c r="AQ31" s="518">
        <f t="shared" si="0"/>
        <v>0</v>
      </c>
      <c r="AR31" s="518">
        <f t="shared" si="1"/>
        <v>0</v>
      </c>
      <c r="AS31" s="668">
        <f>AT31</f>
        <v>0</v>
      </c>
      <c r="AT31" s="522">
        <f t="shared" si="19"/>
        <v>0</v>
      </c>
      <c r="AU31" s="522">
        <f t="shared" si="20"/>
        <v>0</v>
      </c>
      <c r="AV31" s="522">
        <f t="shared" si="21"/>
        <v>0</v>
      </c>
      <c r="AW31" s="285">
        <f t="shared" si="12"/>
        <v>2.2000000000000002</v>
      </c>
      <c r="AX31" s="286">
        <f t="shared" si="13"/>
        <v>2.0150130278340708</v>
      </c>
      <c r="AY31" s="709">
        <f t="shared" si="14"/>
        <v>0</v>
      </c>
      <c r="AZ31" s="710">
        <f t="shared" si="14"/>
        <v>0</v>
      </c>
      <c r="BA31" s="536"/>
    </row>
    <row r="32" spans="1:53" x14ac:dyDescent="0.2">
      <c r="A32" s="2149"/>
      <c r="B32" s="541" t="s">
        <v>104</v>
      </c>
      <c r="C32" s="541" t="s">
        <v>386</v>
      </c>
      <c r="D32" s="541"/>
      <c r="E32" s="658" t="s">
        <v>372</v>
      </c>
      <c r="F32" s="577"/>
      <c r="G32" s="578"/>
      <c r="H32" s="512"/>
      <c r="I32" s="544"/>
      <c r="J32" s="544"/>
      <c r="K32" s="545"/>
      <c r="L32" s="538"/>
      <c r="M32" s="545">
        <v>60</v>
      </c>
      <c r="N32" s="545">
        <v>720</v>
      </c>
      <c r="O32" s="545">
        <v>8</v>
      </c>
      <c r="P32" s="511" t="s">
        <v>97</v>
      </c>
      <c r="Q32" s="511" t="s">
        <v>97</v>
      </c>
      <c r="R32" s="511">
        <v>1</v>
      </c>
      <c r="S32" s="511">
        <v>10</v>
      </c>
      <c r="T32" s="1025">
        <v>5.1393624873630299E-2</v>
      </c>
      <c r="U32" s="513">
        <f t="shared" si="17"/>
        <v>1</v>
      </c>
      <c r="V32" s="514"/>
      <c r="W32" s="514"/>
      <c r="X32" s="514"/>
      <c r="Y32" s="514"/>
      <c r="Z32" s="514"/>
      <c r="AA32" s="514"/>
      <c r="AB32" s="514"/>
      <c r="AC32" s="515"/>
      <c r="AD32" s="516"/>
      <c r="AE32" s="516"/>
      <c r="AF32" s="516" t="e">
        <f t="shared" si="3"/>
        <v>#DIV/0!</v>
      </c>
      <c r="AG32" s="516">
        <f t="shared" si="18"/>
        <v>0</v>
      </c>
      <c r="AH32" s="516">
        <f t="shared" si="18"/>
        <v>0</v>
      </c>
      <c r="AI32" s="623">
        <f t="shared" si="5"/>
        <v>0</v>
      </c>
      <c r="AJ32" s="623">
        <f t="shared" si="5"/>
        <v>0</v>
      </c>
      <c r="AK32" s="623">
        <f t="shared" si="6"/>
        <v>0</v>
      </c>
      <c r="AL32" s="623">
        <f t="shared" si="6"/>
        <v>0</v>
      </c>
      <c r="AM32" s="534" t="e">
        <f t="shared" si="15"/>
        <v>#DIV/0!</v>
      </c>
      <c r="AN32" s="534" t="e">
        <f t="shared" si="16"/>
        <v>#DIV/0!</v>
      </c>
      <c r="AO32" s="534" t="e">
        <f t="shared" si="7"/>
        <v>#DIV/0!</v>
      </c>
      <c r="AP32" s="534" t="e">
        <f t="shared" si="7"/>
        <v>#DIV/0!</v>
      </c>
      <c r="AQ32" s="518">
        <f t="shared" si="0"/>
        <v>0</v>
      </c>
      <c r="AR32" s="518">
        <f t="shared" si="1"/>
        <v>0</v>
      </c>
      <c r="AS32" s="668">
        <f>AT32</f>
        <v>0</v>
      </c>
      <c r="AT32" s="522">
        <f t="shared" si="19"/>
        <v>0</v>
      </c>
      <c r="AU32" s="522">
        <f t="shared" si="20"/>
        <v>0</v>
      </c>
      <c r="AV32" s="522">
        <f t="shared" si="21"/>
        <v>0</v>
      </c>
      <c r="AW32" s="285">
        <f t="shared" si="12"/>
        <v>2.2000000000000002</v>
      </c>
      <c r="AX32" s="286">
        <f t="shared" si="13"/>
        <v>2.0150130278340708</v>
      </c>
      <c r="AY32" s="709">
        <f t="shared" si="14"/>
        <v>0</v>
      </c>
      <c r="AZ32" s="710">
        <f t="shared" si="14"/>
        <v>0</v>
      </c>
      <c r="BA32" s="536"/>
    </row>
    <row r="33" spans="1:53" x14ac:dyDescent="0.2">
      <c r="A33" s="2149"/>
      <c r="B33" s="576" t="s">
        <v>309</v>
      </c>
      <c r="C33" s="576" t="s">
        <v>387</v>
      </c>
      <c r="D33" s="576">
        <v>5</v>
      </c>
      <c r="E33" s="576" t="s">
        <v>379</v>
      </c>
      <c r="F33" s="577"/>
      <c r="G33" s="578"/>
      <c r="H33" s="512"/>
      <c r="I33" s="544"/>
      <c r="J33" s="544"/>
      <c r="K33" s="545">
        <v>7.5</v>
      </c>
      <c r="L33" s="538">
        <v>1.1599999999999999</v>
      </c>
      <c r="M33" s="545">
        <v>74</v>
      </c>
      <c r="N33" s="545">
        <v>11</v>
      </c>
      <c r="O33" s="545">
        <v>8</v>
      </c>
      <c r="P33" s="511" t="s">
        <v>98</v>
      </c>
      <c r="Q33" s="511" t="s">
        <v>98</v>
      </c>
      <c r="R33" s="511">
        <v>1</v>
      </c>
      <c r="S33" s="511">
        <v>10</v>
      </c>
      <c r="T33" s="1025">
        <v>0.131963446001922</v>
      </c>
      <c r="U33" s="513">
        <f t="shared" si="17"/>
        <v>0.43842496399999997</v>
      </c>
      <c r="V33" s="514"/>
      <c r="W33" s="514"/>
      <c r="X33" s="514"/>
      <c r="Y33" s="514"/>
      <c r="Z33" s="514"/>
      <c r="AA33" s="514"/>
      <c r="AB33" s="514"/>
      <c r="AC33" s="515"/>
      <c r="AD33" s="516"/>
      <c r="AE33" s="516"/>
      <c r="AF33" s="516" t="e">
        <f t="shared" si="3"/>
        <v>#DIV/0!</v>
      </c>
      <c r="AG33" s="516">
        <f t="shared" si="18"/>
        <v>0</v>
      </c>
      <c r="AH33" s="516">
        <f t="shared" si="18"/>
        <v>0</v>
      </c>
      <c r="AI33" s="623">
        <f t="shared" si="5"/>
        <v>0</v>
      </c>
      <c r="AJ33" s="623">
        <f t="shared" si="5"/>
        <v>0</v>
      </c>
      <c r="AK33" s="623" t="e">
        <f t="shared" si="6"/>
        <v>#N/A</v>
      </c>
      <c r="AL33" s="623" t="e">
        <f t="shared" si="6"/>
        <v>#N/A</v>
      </c>
      <c r="AM33" s="534" t="e">
        <f t="shared" si="15"/>
        <v>#DIV/0!</v>
      </c>
      <c r="AN33" s="534" t="e">
        <f t="shared" si="16"/>
        <v>#DIV/0!</v>
      </c>
      <c r="AO33" s="534" t="e">
        <f t="shared" si="7"/>
        <v>#N/A</v>
      </c>
      <c r="AP33" s="534" t="e">
        <f t="shared" si="7"/>
        <v>#N/A</v>
      </c>
      <c r="AQ33" s="518">
        <f t="shared" si="0"/>
        <v>0</v>
      </c>
      <c r="AR33" s="518">
        <f t="shared" si="1"/>
        <v>0</v>
      </c>
      <c r="AS33" s="668">
        <f t="shared" ref="AS33:AS39" si="23">AV33</f>
        <v>0</v>
      </c>
      <c r="AT33" s="522">
        <f t="shared" si="19"/>
        <v>0</v>
      </c>
      <c r="AU33" s="522">
        <f t="shared" si="20"/>
        <v>0</v>
      </c>
      <c r="AV33" s="522">
        <f t="shared" si="21"/>
        <v>0</v>
      </c>
      <c r="AW33" s="285" t="e">
        <f t="shared" si="12"/>
        <v>#N/A</v>
      </c>
      <c r="AX33" s="286" t="e">
        <f t="shared" si="13"/>
        <v>#N/A</v>
      </c>
      <c r="AY33" s="709">
        <f t="shared" si="14"/>
        <v>0</v>
      </c>
      <c r="AZ33" s="710">
        <f t="shared" si="14"/>
        <v>0</v>
      </c>
      <c r="BA33" s="536"/>
    </row>
    <row r="34" spans="1:53" x14ac:dyDescent="0.2">
      <c r="A34" s="2149"/>
      <c r="B34" s="576" t="s">
        <v>309</v>
      </c>
      <c r="C34" s="576" t="s">
        <v>388</v>
      </c>
      <c r="D34" s="576">
        <v>5</v>
      </c>
      <c r="E34" s="658" t="s">
        <v>372</v>
      </c>
      <c r="F34" s="577"/>
      <c r="G34" s="578"/>
      <c r="H34" s="512"/>
      <c r="I34" s="544"/>
      <c r="J34" s="544"/>
      <c r="K34" s="545">
        <v>7.5</v>
      </c>
      <c r="L34" s="538">
        <v>1.1599999999999999</v>
      </c>
      <c r="M34" s="545">
        <v>74</v>
      </c>
      <c r="N34" s="545">
        <v>720</v>
      </c>
      <c r="O34" s="545">
        <v>8</v>
      </c>
      <c r="P34" s="511" t="s">
        <v>98</v>
      </c>
      <c r="Q34" s="511" t="s">
        <v>98</v>
      </c>
      <c r="R34" s="511">
        <v>1</v>
      </c>
      <c r="S34" s="511">
        <v>10</v>
      </c>
      <c r="T34" s="1025">
        <v>0.131963446001922</v>
      </c>
      <c r="U34" s="513">
        <f t="shared" si="17"/>
        <v>0.43842496399999997</v>
      </c>
      <c r="V34" s="514"/>
      <c r="W34" s="514"/>
      <c r="X34" s="514"/>
      <c r="Y34" s="514"/>
      <c r="Z34" s="514"/>
      <c r="AA34" s="514"/>
      <c r="AB34" s="514"/>
      <c r="AC34" s="515"/>
      <c r="AD34" s="516"/>
      <c r="AE34" s="516"/>
      <c r="AF34" s="516" t="e">
        <f t="shared" si="3"/>
        <v>#DIV/0!</v>
      </c>
      <c r="AG34" s="516">
        <f t="shared" si="18"/>
        <v>0</v>
      </c>
      <c r="AH34" s="516">
        <f t="shared" si="18"/>
        <v>0</v>
      </c>
      <c r="AI34" s="623">
        <f t="shared" si="5"/>
        <v>0</v>
      </c>
      <c r="AJ34" s="623">
        <f t="shared" si="5"/>
        <v>0</v>
      </c>
      <c r="AK34" s="623" t="e">
        <f t="shared" si="6"/>
        <v>#N/A</v>
      </c>
      <c r="AL34" s="623" t="e">
        <f t="shared" si="6"/>
        <v>#N/A</v>
      </c>
      <c r="AM34" s="534" t="e">
        <f t="shared" si="15"/>
        <v>#DIV/0!</v>
      </c>
      <c r="AN34" s="534" t="e">
        <f t="shared" si="16"/>
        <v>#DIV/0!</v>
      </c>
      <c r="AO34" s="534" t="e">
        <f t="shared" si="7"/>
        <v>#N/A</v>
      </c>
      <c r="AP34" s="534" t="e">
        <f t="shared" si="7"/>
        <v>#N/A</v>
      </c>
      <c r="AQ34" s="518">
        <f t="shared" si="0"/>
        <v>0</v>
      </c>
      <c r="AR34" s="518">
        <f t="shared" si="1"/>
        <v>0</v>
      </c>
      <c r="AS34" s="668">
        <f t="shared" si="23"/>
        <v>0</v>
      </c>
      <c r="AT34" s="522">
        <f t="shared" si="19"/>
        <v>0</v>
      </c>
      <c r="AU34" s="522">
        <f t="shared" si="20"/>
        <v>0</v>
      </c>
      <c r="AV34" s="522">
        <f t="shared" si="21"/>
        <v>0</v>
      </c>
      <c r="AW34" s="285" t="e">
        <f t="shared" si="12"/>
        <v>#N/A</v>
      </c>
      <c r="AX34" s="286" t="e">
        <f t="shared" si="13"/>
        <v>#N/A</v>
      </c>
      <c r="AY34" s="709">
        <f t="shared" si="14"/>
        <v>0</v>
      </c>
      <c r="AZ34" s="710">
        <f t="shared" si="14"/>
        <v>0</v>
      </c>
      <c r="BA34" s="536"/>
    </row>
    <row r="35" spans="1:53" x14ac:dyDescent="0.2">
      <c r="A35" s="2149"/>
      <c r="B35" s="576" t="s">
        <v>309</v>
      </c>
      <c r="C35" s="576" t="s">
        <v>389</v>
      </c>
      <c r="D35" s="576">
        <v>5</v>
      </c>
      <c r="E35" s="576" t="s">
        <v>390</v>
      </c>
      <c r="F35" s="577"/>
      <c r="G35" s="578"/>
      <c r="H35" s="512"/>
      <c r="I35" s="544"/>
      <c r="J35" s="544"/>
      <c r="K35" s="545">
        <v>8</v>
      </c>
      <c r="L35" s="538">
        <v>1.18</v>
      </c>
      <c r="M35" s="545">
        <v>60</v>
      </c>
      <c r="N35" s="545">
        <v>11</v>
      </c>
      <c r="O35" s="545">
        <v>8</v>
      </c>
      <c r="P35" s="511" t="s">
        <v>98</v>
      </c>
      <c r="Q35" s="511" t="s">
        <v>98</v>
      </c>
      <c r="R35" s="511">
        <v>1</v>
      </c>
      <c r="S35" s="511">
        <v>10</v>
      </c>
      <c r="T35" s="1025">
        <v>0.131963446001922</v>
      </c>
      <c r="U35" s="513">
        <f t="shared" si="17"/>
        <v>0.43842496399999997</v>
      </c>
      <c r="V35" s="514"/>
      <c r="W35" s="514"/>
      <c r="X35" s="514"/>
      <c r="Y35" s="514"/>
      <c r="Z35" s="514"/>
      <c r="AA35" s="514"/>
      <c r="AB35" s="514"/>
      <c r="AC35" s="515"/>
      <c r="AD35" s="516"/>
      <c r="AE35" s="516"/>
      <c r="AF35" s="516" t="e">
        <f t="shared" si="3"/>
        <v>#DIV/0!</v>
      </c>
      <c r="AG35" s="516">
        <f t="shared" si="18"/>
        <v>0</v>
      </c>
      <c r="AH35" s="516">
        <f t="shared" si="18"/>
        <v>0</v>
      </c>
      <c r="AI35" s="623">
        <f t="shared" si="5"/>
        <v>0</v>
      </c>
      <c r="AJ35" s="623">
        <f t="shared" si="5"/>
        <v>0</v>
      </c>
      <c r="AK35" s="623" t="e">
        <f t="shared" si="6"/>
        <v>#N/A</v>
      </c>
      <c r="AL35" s="623" t="e">
        <f t="shared" si="6"/>
        <v>#N/A</v>
      </c>
      <c r="AM35" s="534" t="e">
        <f t="shared" si="15"/>
        <v>#DIV/0!</v>
      </c>
      <c r="AN35" s="534" t="e">
        <f t="shared" si="16"/>
        <v>#DIV/0!</v>
      </c>
      <c r="AO35" s="534" t="e">
        <f t="shared" si="7"/>
        <v>#N/A</v>
      </c>
      <c r="AP35" s="534" t="e">
        <f t="shared" si="7"/>
        <v>#N/A</v>
      </c>
      <c r="AQ35" s="518">
        <f t="shared" si="0"/>
        <v>0</v>
      </c>
      <c r="AR35" s="518">
        <f t="shared" si="1"/>
        <v>0</v>
      </c>
      <c r="AS35" s="668">
        <f t="shared" si="23"/>
        <v>0</v>
      </c>
      <c r="AT35" s="522">
        <f t="shared" si="19"/>
        <v>0</v>
      </c>
      <c r="AU35" s="522">
        <f t="shared" si="20"/>
        <v>0</v>
      </c>
      <c r="AV35" s="522">
        <f t="shared" si="21"/>
        <v>0</v>
      </c>
      <c r="AW35" s="285" t="e">
        <f t="shared" si="12"/>
        <v>#N/A</v>
      </c>
      <c r="AX35" s="286" t="e">
        <f t="shared" si="13"/>
        <v>#N/A</v>
      </c>
      <c r="AY35" s="709">
        <f t="shared" si="14"/>
        <v>0</v>
      </c>
      <c r="AZ35" s="710">
        <f t="shared" si="14"/>
        <v>0</v>
      </c>
      <c r="BA35" s="536"/>
    </row>
    <row r="36" spans="1:53" x14ac:dyDescent="0.2">
      <c r="A36" s="2149"/>
      <c r="B36" s="576" t="s">
        <v>309</v>
      </c>
      <c r="C36" s="576" t="s">
        <v>391</v>
      </c>
      <c r="D36" s="576">
        <v>5</v>
      </c>
      <c r="E36" s="658" t="s">
        <v>372</v>
      </c>
      <c r="F36" s="577"/>
      <c r="G36" s="578"/>
      <c r="H36" s="512"/>
      <c r="I36" s="544"/>
      <c r="J36" s="544"/>
      <c r="K36" s="545">
        <v>8</v>
      </c>
      <c r="L36" s="538">
        <v>1.18</v>
      </c>
      <c r="M36" s="545">
        <v>60</v>
      </c>
      <c r="N36" s="545">
        <v>720</v>
      </c>
      <c r="O36" s="545">
        <v>8</v>
      </c>
      <c r="P36" s="511" t="s">
        <v>98</v>
      </c>
      <c r="Q36" s="511" t="s">
        <v>98</v>
      </c>
      <c r="R36" s="511">
        <v>1</v>
      </c>
      <c r="S36" s="511">
        <v>10</v>
      </c>
      <c r="T36" s="1025">
        <v>0.131963446001922</v>
      </c>
      <c r="U36" s="513">
        <f t="shared" si="17"/>
        <v>0.43842496399999997</v>
      </c>
      <c r="V36" s="514"/>
      <c r="W36" s="514"/>
      <c r="X36" s="514"/>
      <c r="Y36" s="514"/>
      <c r="Z36" s="514"/>
      <c r="AA36" s="514"/>
      <c r="AB36" s="514"/>
      <c r="AC36" s="515"/>
      <c r="AD36" s="516"/>
      <c r="AE36" s="516"/>
      <c r="AF36" s="516" t="e">
        <f t="shared" si="3"/>
        <v>#DIV/0!</v>
      </c>
      <c r="AG36" s="516">
        <f t="shared" si="18"/>
        <v>0</v>
      </c>
      <c r="AH36" s="516">
        <f t="shared" si="18"/>
        <v>0</v>
      </c>
      <c r="AI36" s="623">
        <f t="shared" si="5"/>
        <v>0</v>
      </c>
      <c r="AJ36" s="623">
        <f t="shared" si="5"/>
        <v>0</v>
      </c>
      <c r="AK36" s="623" t="e">
        <f t="shared" si="6"/>
        <v>#N/A</v>
      </c>
      <c r="AL36" s="623" t="e">
        <f t="shared" si="6"/>
        <v>#N/A</v>
      </c>
      <c r="AM36" s="534" t="e">
        <f t="shared" si="15"/>
        <v>#DIV/0!</v>
      </c>
      <c r="AN36" s="534" t="e">
        <f t="shared" si="16"/>
        <v>#DIV/0!</v>
      </c>
      <c r="AO36" s="534" t="e">
        <f t="shared" si="7"/>
        <v>#N/A</v>
      </c>
      <c r="AP36" s="534" t="e">
        <f t="shared" si="7"/>
        <v>#N/A</v>
      </c>
      <c r="AQ36" s="518">
        <f t="shared" si="0"/>
        <v>0</v>
      </c>
      <c r="AR36" s="518">
        <f t="shared" si="1"/>
        <v>0</v>
      </c>
      <c r="AS36" s="668">
        <f t="shared" si="23"/>
        <v>0</v>
      </c>
      <c r="AT36" s="522">
        <f t="shared" si="19"/>
        <v>0</v>
      </c>
      <c r="AU36" s="522">
        <f t="shared" si="20"/>
        <v>0</v>
      </c>
      <c r="AV36" s="522">
        <f t="shared" si="21"/>
        <v>0</v>
      </c>
      <c r="AW36" s="285" t="e">
        <f t="shared" si="12"/>
        <v>#N/A</v>
      </c>
      <c r="AX36" s="286" t="e">
        <f t="shared" si="13"/>
        <v>#N/A</v>
      </c>
      <c r="AY36" s="709">
        <f t="shared" si="14"/>
        <v>0</v>
      </c>
      <c r="AZ36" s="710">
        <f t="shared" si="14"/>
        <v>0</v>
      </c>
      <c r="BA36" s="536"/>
    </row>
    <row r="37" spans="1:53" x14ac:dyDescent="0.2">
      <c r="A37" s="2149"/>
      <c r="B37" s="576" t="s">
        <v>309</v>
      </c>
      <c r="C37" s="576" t="s">
        <v>392</v>
      </c>
      <c r="D37" s="576">
        <v>5</v>
      </c>
      <c r="E37" s="576" t="s">
        <v>393</v>
      </c>
      <c r="F37" s="577"/>
      <c r="G37" s="578"/>
      <c r="H37" s="512"/>
      <c r="I37" s="544"/>
      <c r="J37" s="544"/>
      <c r="K37" s="545">
        <v>7.5</v>
      </c>
      <c r="L37" s="538">
        <v>1.1599999999999999</v>
      </c>
      <c r="M37" s="545">
        <v>74</v>
      </c>
      <c r="N37" s="545">
        <v>11</v>
      </c>
      <c r="O37" s="545">
        <v>8</v>
      </c>
      <c r="P37" s="511" t="s">
        <v>98</v>
      </c>
      <c r="Q37" s="511" t="s">
        <v>98</v>
      </c>
      <c r="R37" s="511">
        <v>1</v>
      </c>
      <c r="S37" s="511">
        <v>10</v>
      </c>
      <c r="T37" s="1025">
        <v>0.131963446001922</v>
      </c>
      <c r="U37" s="513">
        <f t="shared" si="17"/>
        <v>0.43842496399999997</v>
      </c>
      <c r="V37" s="514"/>
      <c r="W37" s="514"/>
      <c r="X37" s="514"/>
      <c r="Y37" s="514"/>
      <c r="Z37" s="514"/>
      <c r="AA37" s="514"/>
      <c r="AB37" s="514"/>
      <c r="AC37" s="515"/>
      <c r="AD37" s="516"/>
      <c r="AE37" s="516"/>
      <c r="AF37" s="516" t="e">
        <f t="shared" si="3"/>
        <v>#DIV/0!</v>
      </c>
      <c r="AG37" s="516">
        <f t="shared" si="18"/>
        <v>0</v>
      </c>
      <c r="AH37" s="516">
        <f t="shared" si="18"/>
        <v>0</v>
      </c>
      <c r="AI37" s="623">
        <f t="shared" si="5"/>
        <v>0</v>
      </c>
      <c r="AJ37" s="623">
        <f t="shared" si="5"/>
        <v>0</v>
      </c>
      <c r="AK37" s="623" t="e">
        <f t="shared" si="6"/>
        <v>#N/A</v>
      </c>
      <c r="AL37" s="623" t="e">
        <f t="shared" si="6"/>
        <v>#N/A</v>
      </c>
      <c r="AM37" s="534" t="e">
        <f t="shared" si="15"/>
        <v>#DIV/0!</v>
      </c>
      <c r="AN37" s="534" t="e">
        <f t="shared" si="16"/>
        <v>#DIV/0!</v>
      </c>
      <c r="AO37" s="534" t="e">
        <f t="shared" si="7"/>
        <v>#N/A</v>
      </c>
      <c r="AP37" s="534" t="e">
        <f t="shared" si="7"/>
        <v>#N/A</v>
      </c>
      <c r="AQ37" s="518">
        <f t="shared" si="0"/>
        <v>0</v>
      </c>
      <c r="AR37" s="518">
        <f t="shared" si="1"/>
        <v>0</v>
      </c>
      <c r="AS37" s="668">
        <f t="shared" si="23"/>
        <v>0</v>
      </c>
      <c r="AT37" s="522">
        <f t="shared" si="19"/>
        <v>0</v>
      </c>
      <c r="AU37" s="522">
        <f t="shared" si="20"/>
        <v>0</v>
      </c>
      <c r="AV37" s="522">
        <f t="shared" si="21"/>
        <v>0</v>
      </c>
      <c r="AW37" s="285" t="e">
        <f t="shared" si="12"/>
        <v>#N/A</v>
      </c>
      <c r="AX37" s="286" t="e">
        <f t="shared" si="13"/>
        <v>#N/A</v>
      </c>
      <c r="AY37" s="709">
        <f t="shared" si="14"/>
        <v>0</v>
      </c>
      <c r="AZ37" s="710">
        <f t="shared" si="14"/>
        <v>0</v>
      </c>
      <c r="BA37" s="536"/>
    </row>
    <row r="38" spans="1:53" x14ac:dyDescent="0.2">
      <c r="A38" s="2149"/>
      <c r="B38" s="576" t="s">
        <v>309</v>
      </c>
      <c r="C38" s="576" t="s">
        <v>394</v>
      </c>
      <c r="D38" s="576">
        <v>5</v>
      </c>
      <c r="E38" s="658" t="s">
        <v>372</v>
      </c>
      <c r="F38" s="577"/>
      <c r="G38" s="578"/>
      <c r="H38" s="512"/>
      <c r="I38" s="544"/>
      <c r="J38" s="544"/>
      <c r="K38" s="545">
        <v>7.5</v>
      </c>
      <c r="L38" s="538">
        <v>1.1599999999999999</v>
      </c>
      <c r="M38" s="545">
        <v>74</v>
      </c>
      <c r="N38" s="545">
        <v>1800</v>
      </c>
      <c r="O38" s="545">
        <v>8</v>
      </c>
      <c r="P38" s="511" t="s">
        <v>98</v>
      </c>
      <c r="Q38" s="511" t="s">
        <v>98</v>
      </c>
      <c r="R38" s="511">
        <v>1</v>
      </c>
      <c r="S38" s="511">
        <v>10</v>
      </c>
      <c r="T38" s="1025">
        <v>0.131963446001922</v>
      </c>
      <c r="U38" s="513">
        <f t="shared" si="17"/>
        <v>0.43842496399999997</v>
      </c>
      <c r="V38" s="514"/>
      <c r="W38" s="514"/>
      <c r="X38" s="514"/>
      <c r="Y38" s="514"/>
      <c r="Z38" s="514"/>
      <c r="AA38" s="514"/>
      <c r="AB38" s="514"/>
      <c r="AC38" s="515"/>
      <c r="AD38" s="516"/>
      <c r="AE38" s="516"/>
      <c r="AF38" s="516" t="e">
        <f t="shared" si="3"/>
        <v>#DIV/0!</v>
      </c>
      <c r="AG38" s="516">
        <f t="shared" si="18"/>
        <v>0</v>
      </c>
      <c r="AH38" s="516">
        <f t="shared" si="18"/>
        <v>0</v>
      </c>
      <c r="AI38" s="623">
        <f t="shared" si="5"/>
        <v>0</v>
      </c>
      <c r="AJ38" s="623">
        <f t="shared" si="5"/>
        <v>0</v>
      </c>
      <c r="AK38" s="623" t="e">
        <f t="shared" si="6"/>
        <v>#N/A</v>
      </c>
      <c r="AL38" s="623" t="e">
        <f t="shared" si="6"/>
        <v>#N/A</v>
      </c>
      <c r="AM38" s="534" t="e">
        <f t="shared" si="15"/>
        <v>#DIV/0!</v>
      </c>
      <c r="AN38" s="534" t="e">
        <f t="shared" si="16"/>
        <v>#DIV/0!</v>
      </c>
      <c r="AO38" s="534" t="e">
        <f t="shared" si="7"/>
        <v>#N/A</v>
      </c>
      <c r="AP38" s="534" t="e">
        <f t="shared" si="7"/>
        <v>#N/A</v>
      </c>
      <c r="AQ38" s="518">
        <f t="shared" si="0"/>
        <v>0</v>
      </c>
      <c r="AR38" s="518">
        <f t="shared" si="1"/>
        <v>0</v>
      </c>
      <c r="AS38" s="668">
        <f t="shared" si="23"/>
        <v>0</v>
      </c>
      <c r="AT38" s="522">
        <f t="shared" si="19"/>
        <v>0</v>
      </c>
      <c r="AU38" s="522">
        <f t="shared" si="20"/>
        <v>0</v>
      </c>
      <c r="AV38" s="522">
        <f t="shared" si="21"/>
        <v>0</v>
      </c>
      <c r="AW38" s="285" t="e">
        <f t="shared" si="12"/>
        <v>#N/A</v>
      </c>
      <c r="AX38" s="286" t="e">
        <f t="shared" si="13"/>
        <v>#N/A</v>
      </c>
      <c r="AY38" s="709">
        <f t="shared" si="14"/>
        <v>0</v>
      </c>
      <c r="AZ38" s="710">
        <f t="shared" si="14"/>
        <v>0</v>
      </c>
      <c r="BA38" s="536"/>
    </row>
    <row r="39" spans="1:53" x14ac:dyDescent="0.2">
      <c r="A39" s="2149"/>
      <c r="B39" s="576" t="s">
        <v>309</v>
      </c>
      <c r="C39" s="576" t="s">
        <v>395</v>
      </c>
      <c r="D39" s="576"/>
      <c r="E39" s="576" t="s">
        <v>396</v>
      </c>
      <c r="F39" s="577"/>
      <c r="G39" s="578"/>
      <c r="H39" s="512"/>
      <c r="I39" s="544"/>
      <c r="J39" s="544"/>
      <c r="K39" s="511">
        <v>8</v>
      </c>
      <c r="L39" s="541">
        <v>1.19</v>
      </c>
      <c r="M39" s="545">
        <v>45</v>
      </c>
      <c r="N39" s="545">
        <v>11</v>
      </c>
      <c r="O39" s="545">
        <v>8</v>
      </c>
      <c r="P39" s="511" t="s">
        <v>98</v>
      </c>
      <c r="Q39" s="511" t="s">
        <v>98</v>
      </c>
      <c r="R39" s="511">
        <v>1</v>
      </c>
      <c r="S39" s="511">
        <v>10</v>
      </c>
      <c r="T39" s="1025">
        <v>0.131963446001922</v>
      </c>
      <c r="U39" s="513">
        <f t="shared" si="17"/>
        <v>0.43842496399999997</v>
      </c>
      <c r="V39" s="514"/>
      <c r="W39" s="514"/>
      <c r="X39" s="514"/>
      <c r="Y39" s="514"/>
      <c r="Z39" s="514"/>
      <c r="AA39" s="514"/>
      <c r="AB39" s="514"/>
      <c r="AC39" s="515"/>
      <c r="AD39" s="516"/>
      <c r="AE39" s="516"/>
      <c r="AF39" s="516" t="e">
        <f t="shared" si="3"/>
        <v>#DIV/0!</v>
      </c>
      <c r="AG39" s="516">
        <f t="shared" si="18"/>
        <v>0</v>
      </c>
      <c r="AH39" s="516">
        <f t="shared" si="18"/>
        <v>0</v>
      </c>
      <c r="AI39" s="623">
        <f t="shared" si="5"/>
        <v>0</v>
      </c>
      <c r="AJ39" s="623">
        <f t="shared" si="5"/>
        <v>0</v>
      </c>
      <c r="AK39" s="623" t="e">
        <f t="shared" si="6"/>
        <v>#N/A</v>
      </c>
      <c r="AL39" s="623" t="e">
        <f t="shared" si="6"/>
        <v>#N/A</v>
      </c>
      <c r="AM39" s="534" t="e">
        <f t="shared" si="15"/>
        <v>#DIV/0!</v>
      </c>
      <c r="AN39" s="534" t="e">
        <f t="shared" si="16"/>
        <v>#DIV/0!</v>
      </c>
      <c r="AO39" s="534" t="e">
        <f t="shared" si="7"/>
        <v>#N/A</v>
      </c>
      <c r="AP39" s="534" t="e">
        <f t="shared" si="7"/>
        <v>#N/A</v>
      </c>
      <c r="AQ39" s="518">
        <f t="shared" si="0"/>
        <v>0</v>
      </c>
      <c r="AR39" s="518">
        <f t="shared" si="1"/>
        <v>0</v>
      </c>
      <c r="AS39" s="668">
        <f t="shared" si="23"/>
        <v>0</v>
      </c>
      <c r="AT39" s="522">
        <f t="shared" si="19"/>
        <v>0</v>
      </c>
      <c r="AU39" s="522">
        <f t="shared" si="20"/>
        <v>0</v>
      </c>
      <c r="AV39" s="522">
        <f t="shared" si="21"/>
        <v>0</v>
      </c>
      <c r="AW39" s="285" t="e">
        <f t="shared" si="12"/>
        <v>#N/A</v>
      </c>
      <c r="AX39" s="286" t="e">
        <f t="shared" si="13"/>
        <v>#N/A</v>
      </c>
      <c r="AY39" s="709">
        <f t="shared" si="14"/>
        <v>0</v>
      </c>
      <c r="AZ39" s="710">
        <f t="shared" si="14"/>
        <v>0</v>
      </c>
      <c r="BA39" s="536"/>
    </row>
    <row r="40" spans="1:53" x14ac:dyDescent="0.2">
      <c r="A40" s="2149"/>
      <c r="B40" s="576" t="s">
        <v>309</v>
      </c>
      <c r="C40" s="576" t="s">
        <v>397</v>
      </c>
      <c r="D40" s="576"/>
      <c r="E40" s="658" t="s">
        <v>372</v>
      </c>
      <c r="F40" s="577"/>
      <c r="G40" s="578"/>
      <c r="H40" s="512"/>
      <c r="I40" s="544"/>
      <c r="J40" s="544"/>
      <c r="K40" s="511">
        <v>8</v>
      </c>
      <c r="L40" s="541">
        <v>1.19</v>
      </c>
      <c r="M40" s="545">
        <v>45</v>
      </c>
      <c r="N40" s="545">
        <v>360</v>
      </c>
      <c r="O40" s="545">
        <v>8</v>
      </c>
      <c r="P40" s="511" t="s">
        <v>98</v>
      </c>
      <c r="Q40" s="511" t="s">
        <v>98</v>
      </c>
      <c r="R40" s="511">
        <v>1</v>
      </c>
      <c r="S40" s="511">
        <v>10</v>
      </c>
      <c r="T40" s="1025">
        <v>0.131963446001922</v>
      </c>
      <c r="U40" s="513">
        <f t="shared" si="17"/>
        <v>0.43842496399999997</v>
      </c>
      <c r="V40" s="514"/>
      <c r="W40" s="514"/>
      <c r="X40" s="514"/>
      <c r="Y40" s="514"/>
      <c r="Z40" s="514"/>
      <c r="AA40" s="514"/>
      <c r="AB40" s="514"/>
      <c r="AC40" s="515"/>
      <c r="AD40" s="516"/>
      <c r="AE40" s="516"/>
      <c r="AF40" s="516" t="e">
        <f t="shared" si="3"/>
        <v>#DIV/0!</v>
      </c>
      <c r="AG40" s="516">
        <f t="shared" si="18"/>
        <v>0</v>
      </c>
      <c r="AH40" s="516">
        <f t="shared" si="18"/>
        <v>0</v>
      </c>
      <c r="AI40" s="623">
        <f t="shared" si="5"/>
        <v>0</v>
      </c>
      <c r="AJ40" s="623">
        <f t="shared" si="5"/>
        <v>0</v>
      </c>
      <c r="AK40" s="623" t="e">
        <f t="shared" si="6"/>
        <v>#N/A</v>
      </c>
      <c r="AL40" s="623" t="e">
        <f t="shared" si="6"/>
        <v>#N/A</v>
      </c>
      <c r="AM40" s="534" t="e">
        <f t="shared" si="15"/>
        <v>#DIV/0!</v>
      </c>
      <c r="AN40" s="534" t="e">
        <f t="shared" si="16"/>
        <v>#DIV/0!</v>
      </c>
      <c r="AO40" s="534" t="e">
        <f t="shared" si="7"/>
        <v>#N/A</v>
      </c>
      <c r="AP40" s="534" t="e">
        <f t="shared" si="7"/>
        <v>#N/A</v>
      </c>
      <c r="AQ40" s="518">
        <f t="shared" si="0"/>
        <v>0</v>
      </c>
      <c r="AR40" s="518">
        <f t="shared" si="1"/>
        <v>0</v>
      </c>
      <c r="AS40" s="668">
        <f>AU40</f>
        <v>0</v>
      </c>
      <c r="AT40" s="522">
        <f t="shared" si="19"/>
        <v>0</v>
      </c>
      <c r="AU40" s="522">
        <f t="shared" si="20"/>
        <v>0</v>
      </c>
      <c r="AV40" s="522">
        <f t="shared" si="21"/>
        <v>0</v>
      </c>
      <c r="AW40" s="285" t="e">
        <f t="shared" si="12"/>
        <v>#N/A</v>
      </c>
      <c r="AX40" s="286" t="e">
        <f t="shared" si="13"/>
        <v>#N/A</v>
      </c>
      <c r="AY40" s="709">
        <f t="shared" si="14"/>
        <v>0</v>
      </c>
      <c r="AZ40" s="710">
        <f t="shared" si="14"/>
        <v>0</v>
      </c>
      <c r="BA40" s="536"/>
    </row>
    <row r="41" spans="1:53" x14ac:dyDescent="0.2">
      <c r="A41" s="2149"/>
      <c r="B41" s="586" t="s">
        <v>99</v>
      </c>
      <c r="C41" s="586" t="s">
        <v>398</v>
      </c>
      <c r="D41" s="586"/>
      <c r="E41" s="586" t="s">
        <v>396</v>
      </c>
      <c r="F41" s="577"/>
      <c r="G41" s="578"/>
      <c r="H41" s="512"/>
      <c r="I41" s="544"/>
      <c r="J41" s="544"/>
      <c r="K41" s="511">
        <v>8</v>
      </c>
      <c r="L41" s="541">
        <v>1.32</v>
      </c>
      <c r="M41" s="545">
        <v>20</v>
      </c>
      <c r="N41" s="545">
        <v>11</v>
      </c>
      <c r="O41" s="545">
        <v>8</v>
      </c>
      <c r="P41" s="511" t="s">
        <v>98</v>
      </c>
      <c r="Q41" s="511" t="s">
        <v>98</v>
      </c>
      <c r="R41" s="511">
        <v>1</v>
      </c>
      <c r="S41" s="511">
        <v>10</v>
      </c>
      <c r="T41" s="1025">
        <v>3.7965321352248498E-2</v>
      </c>
      <c r="U41" s="513">
        <f t="shared" si="17"/>
        <v>0.43842496399999997</v>
      </c>
      <c r="V41" s="514"/>
      <c r="W41" s="514"/>
      <c r="X41" s="514"/>
      <c r="Y41" s="514">
        <v>6.3700109999999999</v>
      </c>
      <c r="Z41" s="514">
        <v>6.1781769999999998</v>
      </c>
      <c r="AA41" s="514">
        <v>4.7830047368421047</v>
      </c>
      <c r="AB41" s="514">
        <v>4.5897157894736837</v>
      </c>
      <c r="AC41" s="515">
        <v>43615</v>
      </c>
      <c r="AD41" s="516">
        <v>25.823799999999995</v>
      </c>
      <c r="AE41" s="516">
        <v>37.2258</v>
      </c>
      <c r="AF41" s="516">
        <f t="shared" si="3"/>
        <v>1.4415306809996982</v>
      </c>
      <c r="AG41" s="516">
        <f t="shared" si="18"/>
        <v>1.5870062631578952</v>
      </c>
      <c r="AH41" s="516">
        <f t="shared" si="18"/>
        <v>1.5884612105263161</v>
      </c>
      <c r="AI41" s="623">
        <f t="shared" si="5"/>
        <v>32.565841436590993</v>
      </c>
      <c r="AJ41" s="623">
        <f t="shared" si="5"/>
        <v>32.605001821048717</v>
      </c>
      <c r="AK41" s="623">
        <f t="shared" si="6"/>
        <v>14.165444610070315</v>
      </c>
      <c r="AL41" s="623">
        <f t="shared" si="6"/>
        <v>20.419923015418167</v>
      </c>
      <c r="AM41" s="534">
        <f t="shared" si="15"/>
        <v>0.17652484015493233</v>
      </c>
      <c r="AN41" s="534">
        <f t="shared" si="16"/>
        <v>0.17673711105910242</v>
      </c>
      <c r="AO41" s="534">
        <f t="shared" si="7"/>
        <v>0.24477010282740227</v>
      </c>
      <c r="AP41" s="534">
        <f t="shared" si="7"/>
        <v>0.27650288498673209</v>
      </c>
      <c r="AQ41" s="518">
        <f t="shared" si="0"/>
        <v>58.9012992426225</v>
      </c>
      <c r="AR41" s="518">
        <f t="shared" si="1"/>
        <v>84.908030008984625</v>
      </c>
      <c r="AS41" s="668">
        <f>AT41</f>
        <v>1844830.5296868479</v>
      </c>
      <c r="AT41" s="522">
        <f t="shared" si="19"/>
        <v>1844830.5296868479</v>
      </c>
      <c r="AU41" s="522">
        <f t="shared" si="20"/>
        <v>1857025.1643826661</v>
      </c>
      <c r="AV41" s="522">
        <f t="shared" si="21"/>
        <v>1802996.5567760426</v>
      </c>
      <c r="AW41" s="285">
        <f t="shared" si="12"/>
        <v>1</v>
      </c>
      <c r="AX41" s="286">
        <f t="shared" si="13"/>
        <v>0.24049460355230728</v>
      </c>
      <c r="AY41" s="709">
        <f t="shared" si="14"/>
        <v>0.3405592839394625</v>
      </c>
      <c r="AZ41" s="710">
        <f t="shared" si="14"/>
        <v>0.34087150440478886</v>
      </c>
      <c r="BA41" s="536"/>
    </row>
    <row r="42" spans="1:53" x14ac:dyDescent="0.2">
      <c r="A42" s="2149"/>
      <c r="B42" s="586" t="s">
        <v>99</v>
      </c>
      <c r="C42" s="586" t="s">
        <v>399</v>
      </c>
      <c r="D42" s="586"/>
      <c r="E42" s="669" t="s">
        <v>400</v>
      </c>
      <c r="F42" s="577"/>
      <c r="G42" s="578"/>
      <c r="H42" s="512"/>
      <c r="I42" s="544"/>
      <c r="J42" s="544"/>
      <c r="K42" s="511">
        <v>8</v>
      </c>
      <c r="L42" s="541">
        <v>1.32</v>
      </c>
      <c r="M42" s="545">
        <v>20</v>
      </c>
      <c r="N42" s="545">
        <v>1800</v>
      </c>
      <c r="O42" s="545">
        <v>8</v>
      </c>
      <c r="P42" s="511" t="s">
        <v>98</v>
      </c>
      <c r="Q42" s="511" t="s">
        <v>98</v>
      </c>
      <c r="R42" s="511">
        <v>1</v>
      </c>
      <c r="S42" s="511">
        <v>10</v>
      </c>
      <c r="T42" s="1025">
        <v>3.7965321352248498E-2</v>
      </c>
      <c r="U42" s="513">
        <f t="shared" si="17"/>
        <v>0.43842496399999997</v>
      </c>
      <c r="V42" s="514"/>
      <c r="W42" s="514"/>
      <c r="X42" s="514"/>
      <c r="Y42" s="514">
        <v>5.7517854999999996</v>
      </c>
      <c r="Z42" s="514">
        <v>5.6133410000000001</v>
      </c>
      <c r="AA42" s="514">
        <v>4.8121557894736844</v>
      </c>
      <c r="AB42" s="514">
        <v>4.5729310526315796</v>
      </c>
      <c r="AC42" s="515">
        <v>14935</v>
      </c>
      <c r="AD42" s="516">
        <v>21.441299999999998</v>
      </c>
      <c r="AE42" s="516">
        <v>31.731650000000002</v>
      </c>
      <c r="AF42" s="516">
        <f t="shared" si="3"/>
        <v>1.4799312541683576</v>
      </c>
      <c r="AG42" s="516">
        <f t="shared" si="18"/>
        <v>0.93962971052631516</v>
      </c>
      <c r="AH42" s="516">
        <f t="shared" si="18"/>
        <v>1.0404099473684205</v>
      </c>
      <c r="AI42" s="623">
        <f t="shared" si="5"/>
        <v>17.259629206161332</v>
      </c>
      <c r="AJ42" s="623">
        <f t="shared" si="5"/>
        <v>19.406696939348887</v>
      </c>
      <c r="AK42" s="623">
        <f t="shared" si="6"/>
        <v>11.761458325959024</v>
      </c>
      <c r="AL42" s="623">
        <f t="shared" si="6"/>
        <v>17.406149771185412</v>
      </c>
      <c r="AM42" s="534">
        <f t="shared" si="15"/>
        <v>0.29423538106520691</v>
      </c>
      <c r="AN42" s="534">
        <f t="shared" si="16"/>
        <v>0.33083774865382987</v>
      </c>
      <c r="AO42" s="534">
        <f t="shared" si="7"/>
        <v>0.33706112158006846</v>
      </c>
      <c r="AP42" s="534">
        <f t="shared" si="7"/>
        <v>0.3841102020231974</v>
      </c>
      <c r="AQ42" s="518">
        <f t="shared" si="0"/>
        <v>48.905289982529368</v>
      </c>
      <c r="AR42" s="518">
        <f t="shared" si="1"/>
        <v>72.376467139311899</v>
      </c>
      <c r="AS42" s="668">
        <f>AT42</f>
        <v>586592.58256696002</v>
      </c>
      <c r="AT42" s="522">
        <f t="shared" si="19"/>
        <v>586592.58256696002</v>
      </c>
      <c r="AU42" s="522">
        <f t="shared" si="20"/>
        <v>579486.07680353615</v>
      </c>
      <c r="AV42" s="522">
        <f t="shared" si="21"/>
        <v>583549.74713490449</v>
      </c>
      <c r="AW42" s="285">
        <f t="shared" si="12"/>
        <v>1</v>
      </c>
      <c r="AX42" s="286">
        <f t="shared" si="13"/>
        <v>0.24049460355230728</v>
      </c>
      <c r="AY42" s="709">
        <f t="shared" si="14"/>
        <v>0.2016372769369775</v>
      </c>
      <c r="AZ42" s="710">
        <f t="shared" si="14"/>
        <v>0.22326393720352372</v>
      </c>
      <c r="BA42" s="536"/>
    </row>
    <row r="43" spans="1:53" x14ac:dyDescent="0.2">
      <c r="A43" s="2149"/>
      <c r="B43" s="582" t="s">
        <v>108</v>
      </c>
      <c r="C43" s="582" t="s">
        <v>224</v>
      </c>
      <c r="D43" s="582"/>
      <c r="E43" s="582" t="s">
        <v>401</v>
      </c>
      <c r="F43" s="577"/>
      <c r="G43" s="578"/>
      <c r="H43" s="512"/>
      <c r="I43" s="544"/>
      <c r="J43" s="544"/>
      <c r="K43" s="511">
        <v>8</v>
      </c>
      <c r="L43" s="541">
        <v>1.48</v>
      </c>
      <c r="M43" s="545">
        <v>20</v>
      </c>
      <c r="N43" s="545">
        <v>11</v>
      </c>
      <c r="O43" s="545">
        <v>8</v>
      </c>
      <c r="P43" s="511" t="s">
        <v>97</v>
      </c>
      <c r="Q43" s="511" t="s">
        <v>97</v>
      </c>
      <c r="R43" s="511">
        <v>1</v>
      </c>
      <c r="S43" s="511">
        <v>10</v>
      </c>
      <c r="T43" s="1025">
        <v>3.7965321352248498E-2</v>
      </c>
      <c r="U43" s="513">
        <f t="shared" si="17"/>
        <v>1</v>
      </c>
      <c r="V43" s="514"/>
      <c r="W43" s="514"/>
      <c r="X43" s="514"/>
      <c r="Y43" s="514">
        <v>6.4900054999999996</v>
      </c>
      <c r="Z43" s="514">
        <v>6.2586520000000005</v>
      </c>
      <c r="AA43" s="514">
        <v>4.7432545000000008</v>
      </c>
      <c r="AB43" s="514">
        <v>4.5838610000000006</v>
      </c>
      <c r="AC43" s="515">
        <v>48333</v>
      </c>
      <c r="AD43" s="516">
        <v>42.615000000000002</v>
      </c>
      <c r="AE43" s="516">
        <v>54.050250000000005</v>
      </c>
      <c r="AF43" s="516">
        <f t="shared" si="3"/>
        <v>1.2683386131643788</v>
      </c>
      <c r="AG43" s="516">
        <f t="shared" si="18"/>
        <v>1.7467509999999988</v>
      </c>
      <c r="AH43" s="516">
        <f t="shared" si="18"/>
        <v>1.6747909999999999</v>
      </c>
      <c r="AI43" s="623">
        <f t="shared" si="5"/>
        <v>37.028260517832024</v>
      </c>
      <c r="AJ43" s="623">
        <f t="shared" si="5"/>
        <v>34.976223740790637</v>
      </c>
      <c r="AK43" s="623">
        <f t="shared" si="6"/>
        <v>7.9689438008616564</v>
      </c>
      <c r="AL43" s="623">
        <f t="shared" si="6"/>
        <v>10.107319128769747</v>
      </c>
      <c r="AM43" s="534">
        <f t="shared" si="15"/>
        <v>0.17901725944190949</v>
      </c>
      <c r="AN43" s="534">
        <f t="shared" si="16"/>
        <v>0.16909645854652181</v>
      </c>
      <c r="AO43" s="534">
        <f t="shared" si="7"/>
        <v>0.17304476430378934</v>
      </c>
      <c r="AP43" s="534">
        <f t="shared" si="7"/>
        <v>0.18731398432636398</v>
      </c>
      <c r="AQ43" s="518">
        <f t="shared" si="0"/>
        <v>42.615000000000002</v>
      </c>
      <c r="AR43" s="518">
        <f t="shared" si="1"/>
        <v>54.050250000000005</v>
      </c>
      <c r="AS43" s="668">
        <f>AT43</f>
        <v>2068418.4660891632</v>
      </c>
      <c r="AT43" s="522">
        <f t="shared" si="19"/>
        <v>2068418.4660891632</v>
      </c>
      <c r="AU43" s="522">
        <f t="shared" si="20"/>
        <v>2087938.6456268013</v>
      </c>
      <c r="AV43" s="522">
        <f t="shared" si="21"/>
        <v>2016052.7486873735</v>
      </c>
      <c r="AW43" s="285">
        <f t="shared" si="12"/>
        <v>1.42</v>
      </c>
      <c r="AX43" s="286">
        <f t="shared" si="13"/>
        <v>0.1869985639061752</v>
      </c>
      <c r="AY43" s="709">
        <f t="shared" si="14"/>
        <v>0.37483927038626585</v>
      </c>
      <c r="AZ43" s="710">
        <f t="shared" si="14"/>
        <v>0.35939721030042915</v>
      </c>
      <c r="BA43" s="536"/>
    </row>
    <row r="44" spans="1:53" ht="13.5" thickBot="1" x14ac:dyDescent="0.25">
      <c r="A44" s="2151"/>
      <c r="B44" s="670" t="s">
        <v>108</v>
      </c>
      <c r="C44" s="670" t="s">
        <v>402</v>
      </c>
      <c r="D44" s="670"/>
      <c r="E44" s="671" t="s">
        <v>403</v>
      </c>
      <c r="F44" s="735"/>
      <c r="G44" s="736"/>
      <c r="H44" s="556"/>
      <c r="I44" s="602"/>
      <c r="J44" s="602"/>
      <c r="K44" s="558">
        <v>8</v>
      </c>
      <c r="L44" s="631">
        <v>1.48</v>
      </c>
      <c r="M44" s="634">
        <v>20</v>
      </c>
      <c r="N44" s="634">
        <v>720</v>
      </c>
      <c r="O44" s="634">
        <v>8</v>
      </c>
      <c r="P44" s="558" t="s">
        <v>97</v>
      </c>
      <c r="Q44" s="558" t="s">
        <v>97</v>
      </c>
      <c r="R44" s="558">
        <v>1</v>
      </c>
      <c r="S44" s="558">
        <v>10</v>
      </c>
      <c r="T44" s="1027">
        <v>3.7965321352248498E-2</v>
      </c>
      <c r="U44" s="559">
        <f t="shared" si="17"/>
        <v>1</v>
      </c>
      <c r="V44" s="560"/>
      <c r="W44" s="560"/>
      <c r="X44" s="560"/>
      <c r="Y44" s="560">
        <v>5.9309695000000007</v>
      </c>
      <c r="Z44" s="560">
        <v>5.7327124999999999</v>
      </c>
      <c r="AA44" s="560">
        <v>4.6156459999999999</v>
      </c>
      <c r="AB44" s="560">
        <v>4.409027</v>
      </c>
      <c r="AC44" s="561">
        <v>21516</v>
      </c>
      <c r="AD44" s="562">
        <v>45.045947368421047</v>
      </c>
      <c r="AE44" s="562">
        <v>59.529052631578942</v>
      </c>
      <c r="AF44" s="562">
        <f t="shared" si="3"/>
        <v>1.3215184963189632</v>
      </c>
      <c r="AG44" s="562">
        <f t="shared" si="18"/>
        <v>1.3153235000000008</v>
      </c>
      <c r="AH44" s="562">
        <f t="shared" si="18"/>
        <v>1.3236854999999998</v>
      </c>
      <c r="AI44" s="636">
        <f t="shared" si="5"/>
        <v>25.669648725941968</v>
      </c>
      <c r="AJ44" s="636">
        <f t="shared" si="5"/>
        <v>25.870532935826599</v>
      </c>
      <c r="AK44" s="636">
        <f t="shared" si="6"/>
        <v>8.4235274676878866</v>
      </c>
      <c r="AL44" s="636">
        <f t="shared" si="6"/>
        <v>11.131847352800381</v>
      </c>
      <c r="AM44" s="639">
        <f t="shared" si="15"/>
        <v>0.29848813573756555</v>
      </c>
      <c r="AN44" s="639">
        <f t="shared" si="16"/>
        <v>0.30082402875845371</v>
      </c>
      <c r="AO44" s="639">
        <f t="shared" si="7"/>
        <v>0.23617724876315421</v>
      </c>
      <c r="AP44" s="639">
        <f t="shared" si="7"/>
        <v>0.25917661167739675</v>
      </c>
      <c r="AQ44" s="564">
        <f t="shared" si="0"/>
        <v>45.045947368421047</v>
      </c>
      <c r="AR44" s="564">
        <f t="shared" si="1"/>
        <v>59.529052631578942</v>
      </c>
      <c r="AS44" s="675">
        <f>AT44</f>
        <v>859988.91254126886</v>
      </c>
      <c r="AT44" s="568">
        <f t="shared" si="19"/>
        <v>859988.91254126886</v>
      </c>
      <c r="AU44" s="568">
        <f t="shared" si="20"/>
        <v>853480.61140751943</v>
      </c>
      <c r="AV44" s="568">
        <f t="shared" si="21"/>
        <v>851875.63850515289</v>
      </c>
      <c r="AW44" s="641">
        <f t="shared" si="12"/>
        <v>1.42</v>
      </c>
      <c r="AX44" s="642">
        <f t="shared" si="13"/>
        <v>0.1869985639061752</v>
      </c>
      <c r="AY44" s="737">
        <f t="shared" si="14"/>
        <v>0.28225826180257524</v>
      </c>
      <c r="AZ44" s="738">
        <f t="shared" si="14"/>
        <v>0.28405268240343345</v>
      </c>
      <c r="BA44" s="536"/>
    </row>
    <row r="45" spans="1:53" x14ac:dyDescent="0.2">
      <c r="BA45" s="536"/>
    </row>
    <row r="46" spans="1:53" ht="13.5" thickBot="1" x14ac:dyDescent="0.25">
      <c r="BA46" s="536"/>
    </row>
    <row r="47" spans="1:53" ht="13.5" thickTop="1" x14ac:dyDescent="0.2">
      <c r="B47" s="691" t="s">
        <v>92</v>
      </c>
      <c r="E47" s="676" t="s">
        <v>429</v>
      </c>
      <c r="AF47" s="680">
        <f>AVERAGE(AF3,AF9,AF20)</f>
        <v>1.3986194500737092</v>
      </c>
      <c r="AM47" s="740">
        <f>AVERAGE(AM3,AM9,AM20)</f>
        <v>0.27205200537397944</v>
      </c>
      <c r="AN47" s="740">
        <f>AVERAGE(AN3,AN9,AN20)</f>
        <v>0.27755317948149316</v>
      </c>
      <c r="AO47" s="740">
        <f>AVERAGE(AO3,AO9,AO20)</f>
        <v>0.37156856818960521</v>
      </c>
      <c r="AP47" s="740">
        <f>AVERAGE(AP3,AP9,AP20)</f>
        <v>0.41465466663100137</v>
      </c>
      <c r="BA47" s="536"/>
    </row>
    <row r="48" spans="1:53" ht="13.5" thickBot="1" x14ac:dyDescent="0.25">
      <c r="B48" s="741" t="s">
        <v>104</v>
      </c>
      <c r="E48" s="676" t="s">
        <v>429</v>
      </c>
      <c r="AF48" s="680">
        <f>AVERAGE(AF7,AF11)</f>
        <v>1.3305890983345643</v>
      </c>
      <c r="AM48" s="740">
        <f>AVERAGE(AM7,AM11)</f>
        <v>0.13062885344552225</v>
      </c>
      <c r="AN48" s="740">
        <f>AVERAGE(AN7,AN11)</f>
        <v>0.13048052562908269</v>
      </c>
      <c r="AO48" s="740">
        <f>AVERAGE(AO7,AO11)</f>
        <v>0.17801446589838987</v>
      </c>
      <c r="AP48" s="740">
        <f>AVERAGE(AP7,AP11)</f>
        <v>0.19591976164000191</v>
      </c>
      <c r="BA48" s="536"/>
    </row>
    <row r="49" spans="2:53" ht="13.5" thickTop="1" x14ac:dyDescent="0.2">
      <c r="B49" s="586" t="s">
        <v>99</v>
      </c>
      <c r="E49" s="676" t="s">
        <v>429</v>
      </c>
      <c r="AF49" s="680">
        <f>AVERAGE(AF16,AF41)</f>
        <v>1.3830520820694914</v>
      </c>
      <c r="AM49" s="740">
        <f>AVERAGE(AM16,AM41)</f>
        <v>0.16461620946259109</v>
      </c>
      <c r="AN49" s="740">
        <f>AVERAGE(AN16,AN41)</f>
        <v>0.16832134787695729</v>
      </c>
      <c r="AO49" s="740">
        <f>AVERAGE(AO16,AO41)</f>
        <v>0.22382601316867812</v>
      </c>
      <c r="AP49" s="740">
        <f>AVERAGE(AP16,AP41)</f>
        <v>0.24965662050877627</v>
      </c>
      <c r="BA49" s="536"/>
    </row>
    <row r="50" spans="2:53" ht="13.5" thickBot="1" x14ac:dyDescent="0.25">
      <c r="B50" s="582" t="s">
        <v>108</v>
      </c>
      <c r="E50" s="676" t="s">
        <v>429</v>
      </c>
      <c r="AF50" s="680">
        <f>AF43</f>
        <v>1.2683386131643788</v>
      </c>
      <c r="AM50" s="740">
        <f>AM43</f>
        <v>0.17901725944190949</v>
      </c>
      <c r="AN50" s="740">
        <f>AN43</f>
        <v>0.16909645854652181</v>
      </c>
      <c r="AO50" s="740">
        <f>AO43</f>
        <v>0.17304476430378934</v>
      </c>
      <c r="AP50" s="740">
        <f>AP43</f>
        <v>0.18731398432636398</v>
      </c>
      <c r="BA50" s="536"/>
    </row>
    <row r="51" spans="2:53" ht="13.5" thickTop="1" x14ac:dyDescent="0.2">
      <c r="B51" s="691" t="s">
        <v>92</v>
      </c>
      <c r="E51" s="676" t="s">
        <v>430</v>
      </c>
      <c r="AF51" s="680">
        <f>AVERAGE(AF4,AF21)</f>
        <v>1.4700823897868815</v>
      </c>
      <c r="AM51" s="740">
        <f>AVERAGE(AM4,AM21)</f>
        <v>0.26084506820666808</v>
      </c>
      <c r="AN51" s="740">
        <f>AVERAGE(AN4,AN21)</f>
        <v>0.28588017123483389</v>
      </c>
      <c r="AO51" s="740">
        <f>AVERAGE(AO4,AO21)</f>
        <v>0.34899170732706242</v>
      </c>
      <c r="AP51" s="740">
        <f>AVERAGE(AP4,AP21)</f>
        <v>0.39745401200081998</v>
      </c>
      <c r="BA51" s="536"/>
    </row>
    <row r="52" spans="2:53" ht="13.5" thickBot="1" x14ac:dyDescent="0.25">
      <c r="B52" s="741" t="s">
        <v>104</v>
      </c>
      <c r="E52" s="676" t="s">
        <v>430</v>
      </c>
      <c r="AF52" s="680">
        <f>AVERAGE(AF8)</f>
        <v>1.2745772683109444</v>
      </c>
      <c r="AM52" s="740">
        <f>AVERAGE(AM8)</f>
        <v>0.23002197405352473</v>
      </c>
      <c r="AN52" s="740">
        <f>AVERAGE(AN8)</f>
        <v>0.23369659217776381</v>
      </c>
      <c r="AO52" s="740">
        <f>AVERAGE(AO8)</f>
        <v>0.22368491203716676</v>
      </c>
      <c r="AP52" s="740">
        <f>AVERAGE(AP8)</f>
        <v>0.24252624759756025</v>
      </c>
      <c r="BA52" s="536"/>
    </row>
    <row r="53" spans="2:53" ht="13.5" thickTop="1" x14ac:dyDescent="0.2">
      <c r="B53" s="586" t="s">
        <v>99</v>
      </c>
      <c r="E53" s="676" t="s">
        <v>430</v>
      </c>
      <c r="AF53" s="680">
        <f>AVERAGE(AF17,AF42)</f>
        <v>1.4044556713824043</v>
      </c>
      <c r="AM53" s="740">
        <f>AVERAGE(AM17,AM42)</f>
        <v>0.24889212383824105</v>
      </c>
      <c r="AN53" s="740">
        <f>AVERAGE(AN17,AN42)</f>
        <v>0.27521474780981386</v>
      </c>
      <c r="AO53" s="740">
        <f>AVERAGE(AO17,AO42)</f>
        <v>0.30421279393911838</v>
      </c>
      <c r="AP53" s="740">
        <f>AVERAGE(AP17,AP42)</f>
        <v>0.34123001895026678</v>
      </c>
      <c r="BA53" s="536"/>
    </row>
    <row r="54" spans="2:53" x14ac:dyDescent="0.2">
      <c r="B54" s="582" t="s">
        <v>108</v>
      </c>
      <c r="E54" s="676" t="s">
        <v>430</v>
      </c>
      <c r="AF54" s="680">
        <f>AF44</f>
        <v>1.3215184963189632</v>
      </c>
      <c r="AM54" s="740">
        <f>AM44</f>
        <v>0.29848813573756555</v>
      </c>
      <c r="AN54" s="740">
        <f>AN44</f>
        <v>0.30082402875845371</v>
      </c>
      <c r="AO54" s="740">
        <f>AO44</f>
        <v>0.23617724876315421</v>
      </c>
      <c r="AP54" s="740">
        <f>AP44</f>
        <v>0.25917661167739675</v>
      </c>
      <c r="BA54" s="536"/>
    </row>
    <row r="55" spans="2:53" x14ac:dyDescent="0.2">
      <c r="BA55" s="536"/>
    </row>
    <row r="56" spans="2:53" x14ac:dyDescent="0.2">
      <c r="B56" s="690"/>
      <c r="C56" s="690"/>
      <c r="D56" s="690"/>
      <c r="BA56" s="536"/>
    </row>
    <row r="57" spans="2:53" x14ac:dyDescent="0.2">
      <c r="B57" s="690"/>
      <c r="C57" s="690"/>
      <c r="D57" s="690"/>
      <c r="BA57" s="536"/>
    </row>
    <row r="58" spans="2:53" ht="63.75" x14ac:dyDescent="0.2">
      <c r="B58" s="690"/>
      <c r="C58" s="690"/>
      <c r="D58" s="690"/>
      <c r="AB58" s="686" t="s">
        <v>406</v>
      </c>
      <c r="AC58" s="678"/>
      <c r="AD58" s="678"/>
      <c r="AF58" s="684"/>
      <c r="AG58" s="684" t="s">
        <v>407</v>
      </c>
      <c r="AH58" s="687" t="s">
        <v>275</v>
      </c>
      <c r="AI58" s="687"/>
      <c r="AJ58" s="687"/>
      <c r="AK58" s="687"/>
      <c r="AL58" s="687"/>
      <c r="AU58" s="505" t="s">
        <v>50</v>
      </c>
      <c r="BA58" s="536"/>
    </row>
    <row r="59" spans="2:53" ht="15" x14ac:dyDescent="0.25">
      <c r="B59" s="690"/>
      <c r="C59" s="690"/>
      <c r="D59" s="690"/>
      <c r="L59" s="688"/>
      <c r="M59" s="688"/>
      <c r="N59" s="688"/>
      <c r="O59" s="688"/>
      <c r="AB59" s="689" t="s">
        <v>278</v>
      </c>
      <c r="AC59" s="87"/>
      <c r="AD59" s="678"/>
      <c r="AF59" s="649" t="s">
        <v>108</v>
      </c>
      <c r="AG59" s="505">
        <v>0.1869985639061752</v>
      </c>
      <c r="AH59" s="505">
        <v>1.42</v>
      </c>
      <c r="AI59" s="505"/>
      <c r="AJ59" s="505"/>
      <c r="AK59" s="505"/>
      <c r="AL59" s="505"/>
      <c r="AU59" s="505" t="s">
        <v>51</v>
      </c>
      <c r="BA59" s="536"/>
    </row>
    <row r="60" spans="2:53" ht="13.5" thickBot="1" x14ac:dyDescent="0.25">
      <c r="B60" s="690"/>
      <c r="C60" s="690"/>
      <c r="D60" s="690"/>
      <c r="L60" s="688"/>
      <c r="M60" s="688"/>
      <c r="N60" s="688"/>
      <c r="O60" s="688"/>
      <c r="AB60" s="505">
        <v>4.66</v>
      </c>
      <c r="AC60" s="87"/>
      <c r="AD60" s="678"/>
      <c r="AF60" s="655" t="s">
        <v>99</v>
      </c>
      <c r="AG60" s="505">
        <v>0.24049460355230728</v>
      </c>
      <c r="AH60" s="505">
        <v>1</v>
      </c>
      <c r="AI60" s="505"/>
      <c r="AJ60" s="505"/>
      <c r="AK60" s="505"/>
      <c r="AL60" s="505"/>
      <c r="AU60" s="505" t="s">
        <v>52</v>
      </c>
      <c r="BA60" s="536"/>
    </row>
    <row r="61" spans="2:53" ht="15.75" thickTop="1" x14ac:dyDescent="0.25">
      <c r="L61" s="688"/>
      <c r="M61" s="688"/>
      <c r="N61" s="688"/>
      <c r="O61" s="688"/>
      <c r="AB61" s="689" t="s">
        <v>279</v>
      </c>
      <c r="AC61" s="87"/>
      <c r="AD61" s="678"/>
      <c r="AF61" s="691" t="s">
        <v>92</v>
      </c>
      <c r="AG61" s="505">
        <v>0.40000508427180514</v>
      </c>
      <c r="AH61" s="505">
        <v>0.9</v>
      </c>
      <c r="AI61" s="505"/>
      <c r="AJ61" s="505"/>
      <c r="AK61" s="505"/>
      <c r="AL61" s="505"/>
      <c r="AV61" s="505" t="s">
        <v>53</v>
      </c>
      <c r="AW61" s="505" t="s">
        <v>54</v>
      </c>
      <c r="AX61" s="505" t="s">
        <v>55</v>
      </c>
      <c r="BA61" s="536"/>
    </row>
    <row r="62" spans="2:53" x14ac:dyDescent="0.2">
      <c r="AB62" s="505">
        <v>38</v>
      </c>
      <c r="AC62" s="87"/>
      <c r="AD62" s="678"/>
      <c r="AF62" s="541" t="s">
        <v>104</v>
      </c>
      <c r="AG62" s="505">
        <v>2.0150130278340708</v>
      </c>
      <c r="AH62" s="505">
        <v>2.2000000000000002</v>
      </c>
      <c r="AI62" s="505"/>
      <c r="AJ62" s="505"/>
      <c r="AK62" s="505"/>
      <c r="AL62" s="505"/>
      <c r="AU62" s="505" t="s">
        <v>57</v>
      </c>
      <c r="AV62" s="680">
        <v>3.9999999999999998E-6</v>
      </c>
      <c r="AW62" s="680">
        <v>1.4314</v>
      </c>
      <c r="AX62" s="680">
        <v>0</v>
      </c>
      <c r="AY62" s="2138" t="s">
        <v>58</v>
      </c>
      <c r="AZ62" s="2138"/>
      <c r="BA62" s="536"/>
    </row>
    <row r="63" spans="2:53" x14ac:dyDescent="0.2">
      <c r="B63" s="505"/>
      <c r="C63" s="505"/>
      <c r="D63" s="505"/>
      <c r="AU63" s="505" t="s">
        <v>59</v>
      </c>
      <c r="AV63" s="680">
        <v>5.0000000000000004E-6</v>
      </c>
      <c r="AW63" s="680">
        <v>1.3984000000000001</v>
      </c>
      <c r="AX63" s="680">
        <v>0</v>
      </c>
      <c r="AY63" s="2138"/>
      <c r="AZ63" s="2138"/>
      <c r="BA63" s="536"/>
    </row>
    <row r="64" spans="2:53" x14ac:dyDescent="0.2">
      <c r="B64" s="505"/>
      <c r="C64" s="505"/>
      <c r="D64" s="505"/>
      <c r="AU64" s="505" t="s">
        <v>60</v>
      </c>
      <c r="AV64" s="680">
        <v>3.0000000000000001E-6</v>
      </c>
      <c r="AW64" s="680">
        <v>1.4386000000000001</v>
      </c>
      <c r="AX64" s="680">
        <v>0</v>
      </c>
      <c r="AY64" s="2138"/>
      <c r="AZ64" s="2138"/>
      <c r="BA64" s="536"/>
    </row>
    <row r="65" spans="1:53" x14ac:dyDescent="0.2">
      <c r="A65" s="504"/>
      <c r="B65" s="505"/>
      <c r="C65" s="505"/>
      <c r="D65" s="505"/>
      <c r="M65" s="688"/>
      <c r="N65" s="688"/>
      <c r="O65" s="688"/>
      <c r="BA65" s="536"/>
    </row>
    <row r="66" spans="1:53" x14ac:dyDescent="0.2">
      <c r="A66" s="504"/>
      <c r="B66" s="505"/>
      <c r="C66" s="505"/>
      <c r="D66" s="505"/>
      <c r="M66" s="688"/>
      <c r="N66" s="688"/>
      <c r="O66" s="688"/>
      <c r="AU66" s="505" t="s">
        <v>57</v>
      </c>
      <c r="AV66" s="680">
        <v>2.0000000000000002E-5</v>
      </c>
      <c r="AW66" s="680">
        <v>-3.3763999999999998</v>
      </c>
      <c r="AX66" s="679">
        <v>320719</v>
      </c>
      <c r="AY66" s="2138" t="s">
        <v>61</v>
      </c>
      <c r="AZ66" s="2138"/>
      <c r="BA66" s="536"/>
    </row>
    <row r="67" spans="1:53" x14ac:dyDescent="0.2">
      <c r="A67" s="504"/>
      <c r="B67" s="505"/>
      <c r="C67" s="505"/>
      <c r="D67" s="505"/>
      <c r="I67" s="504"/>
      <c r="J67" s="504"/>
      <c r="M67" s="690"/>
      <c r="N67" s="690"/>
      <c r="O67" s="690"/>
      <c r="AU67" s="505" t="s">
        <v>59</v>
      </c>
      <c r="AV67" s="680">
        <v>2.0000000000000002E-5</v>
      </c>
      <c r="AW67" s="680">
        <v>-2.2496999999999998</v>
      </c>
      <c r="AX67" s="679">
        <v>237255</v>
      </c>
      <c r="AY67" s="2138"/>
      <c r="AZ67" s="2138"/>
      <c r="BA67" s="536"/>
    </row>
    <row r="68" spans="1:53" x14ac:dyDescent="0.2">
      <c r="A68" s="504"/>
      <c r="B68" s="690"/>
      <c r="C68" s="690"/>
      <c r="D68" s="690"/>
      <c r="E68" s="504"/>
      <c r="F68" s="504"/>
      <c r="G68" s="504"/>
      <c r="H68" s="504"/>
      <c r="I68" s="504"/>
      <c r="J68" s="504"/>
      <c r="K68" s="504"/>
      <c r="L68" s="688"/>
      <c r="M68" s="688"/>
      <c r="N68" s="688"/>
      <c r="O68" s="688"/>
      <c r="AU68" s="505" t="s">
        <v>60</v>
      </c>
      <c r="AV68" s="680">
        <v>-3.9999999999999998E-7</v>
      </c>
      <c r="AW68" s="680">
        <v>2.5425</v>
      </c>
      <c r="AX68" s="679">
        <v>-86479</v>
      </c>
      <c r="AY68" s="2138"/>
      <c r="AZ68" s="2138"/>
      <c r="BA68" s="536"/>
    </row>
    <row r="69" spans="1:53" x14ac:dyDescent="0.2">
      <c r="A69" s="503"/>
      <c r="B69" s="742"/>
      <c r="C69" s="742"/>
      <c r="D69" s="742"/>
      <c r="E69" s="503"/>
      <c r="F69" s="503"/>
      <c r="G69" s="503"/>
      <c r="H69" s="503"/>
      <c r="I69" s="503"/>
      <c r="J69" s="503"/>
      <c r="K69" s="503"/>
      <c r="L69" s="503"/>
      <c r="M69" s="503"/>
      <c r="N69" s="503"/>
      <c r="O69" s="503"/>
      <c r="P69" s="536"/>
      <c r="Q69" s="536"/>
      <c r="R69" s="536"/>
      <c r="S69" s="536"/>
      <c r="T69" s="1029"/>
      <c r="U69" s="536"/>
      <c r="V69" s="692"/>
      <c r="W69" s="692"/>
      <c r="X69" s="692"/>
      <c r="Y69" s="692"/>
      <c r="Z69" s="692"/>
      <c r="AA69" s="692"/>
      <c r="AB69" s="692"/>
      <c r="AC69" s="693"/>
      <c r="AD69" s="694"/>
      <c r="AE69" s="694"/>
      <c r="AF69" s="694"/>
      <c r="AG69" s="694"/>
      <c r="AH69" s="694"/>
      <c r="AI69" s="694"/>
      <c r="AJ69" s="694"/>
      <c r="AK69" s="694"/>
      <c r="AL69" s="694"/>
      <c r="AM69" s="743"/>
      <c r="AN69" s="743"/>
      <c r="AO69" s="743"/>
      <c r="AP69" s="743"/>
      <c r="AQ69" s="694"/>
      <c r="AR69" s="694"/>
      <c r="AS69" s="536"/>
      <c r="AT69" s="536"/>
      <c r="AU69" s="694"/>
      <c r="AV69" s="694"/>
      <c r="AW69" s="536"/>
      <c r="AX69" s="536"/>
      <c r="AY69" s="536"/>
      <c r="AZ69" s="536"/>
      <c r="BA69" s="536"/>
    </row>
    <row r="70" spans="1:53" x14ac:dyDescent="0.2">
      <c r="A70" s="504"/>
      <c r="B70" s="685"/>
      <c r="C70" s="685"/>
      <c r="D70" s="685"/>
      <c r="E70" s="504"/>
      <c r="F70" s="504"/>
      <c r="G70" s="504"/>
      <c r="H70" s="504"/>
      <c r="I70" s="504"/>
      <c r="J70" s="504"/>
      <c r="K70" s="504"/>
    </row>
    <row r="71" spans="1:53" x14ac:dyDescent="0.2">
      <c r="A71" s="504"/>
      <c r="B71" s="690"/>
      <c r="C71" s="690"/>
      <c r="D71" s="690"/>
      <c r="E71" s="504"/>
      <c r="F71" s="504"/>
      <c r="G71" s="504"/>
      <c r="H71" s="504"/>
      <c r="I71" s="504"/>
      <c r="J71" s="504"/>
      <c r="K71" s="504"/>
    </row>
    <row r="72" spans="1:53" x14ac:dyDescent="0.2">
      <c r="A72" s="504"/>
      <c r="B72" s="690"/>
      <c r="C72" s="690"/>
      <c r="D72" s="690"/>
      <c r="E72" s="504"/>
      <c r="F72" s="504"/>
      <c r="G72" s="504"/>
      <c r="H72" s="504"/>
      <c r="I72" s="504"/>
      <c r="J72" s="504"/>
      <c r="K72" s="504"/>
    </row>
    <row r="73" spans="1:53" x14ac:dyDescent="0.2">
      <c r="A73" s="504"/>
      <c r="B73" s="695"/>
      <c r="C73" s="695"/>
      <c r="D73" s="695"/>
      <c r="E73" s="504"/>
      <c r="F73" s="504"/>
      <c r="G73" s="504"/>
      <c r="H73" s="504"/>
      <c r="I73" s="504"/>
      <c r="J73" s="504"/>
      <c r="K73" s="504"/>
    </row>
    <row r="74" spans="1:53" x14ac:dyDescent="0.2">
      <c r="A74" s="504"/>
      <c r="B74" s="695"/>
      <c r="C74" s="695"/>
      <c r="D74" s="695"/>
      <c r="E74" s="504"/>
      <c r="F74" s="504"/>
      <c r="G74" s="504"/>
      <c r="H74" s="504"/>
      <c r="K74" s="504"/>
    </row>
    <row r="76" spans="1:53" x14ac:dyDescent="0.2">
      <c r="H76" s="688"/>
      <c r="I76" s="688"/>
      <c r="J76" s="688"/>
      <c r="K76" s="688"/>
      <c r="L76" s="688"/>
      <c r="M76" s="688"/>
      <c r="N76" s="688"/>
      <c r="O76" s="688"/>
      <c r="P76" s="688"/>
      <c r="Q76" s="688"/>
      <c r="R76" s="688"/>
      <c r="S76" s="688"/>
      <c r="T76" s="1030"/>
      <c r="U76" s="688"/>
      <c r="V76" s="744"/>
      <c r="W76" s="744"/>
    </row>
    <row r="77" spans="1:53" x14ac:dyDescent="0.2">
      <c r="H77" s="688"/>
      <c r="I77" s="688"/>
      <c r="J77" s="688"/>
      <c r="K77" s="688"/>
      <c r="L77" s="688"/>
      <c r="M77" s="688"/>
      <c r="N77" s="688"/>
      <c r="O77" s="688"/>
      <c r="P77" s="688"/>
      <c r="Q77" s="688"/>
      <c r="R77" s="688"/>
      <c r="S77" s="688"/>
      <c r="T77" s="1030"/>
      <c r="U77" s="688"/>
      <c r="V77" s="744"/>
      <c r="W77" s="744"/>
    </row>
    <row r="78" spans="1:53" x14ac:dyDescent="0.2">
      <c r="H78" s="688"/>
      <c r="I78" s="688"/>
      <c r="J78" s="688"/>
      <c r="K78" s="688"/>
      <c r="L78" s="688"/>
      <c r="M78" s="688"/>
      <c r="N78" s="688"/>
      <c r="O78" s="688"/>
      <c r="P78" s="688"/>
      <c r="Q78" s="688"/>
      <c r="R78" s="688"/>
      <c r="S78" s="688"/>
      <c r="T78" s="1030"/>
      <c r="U78" s="688"/>
      <c r="V78" s="744"/>
      <c r="W78" s="744"/>
    </row>
    <row r="79" spans="1:53" x14ac:dyDescent="0.2">
      <c r="H79" s="688"/>
      <c r="I79" s="688"/>
      <c r="J79" s="696"/>
      <c r="K79" s="688"/>
      <c r="L79" s="688"/>
      <c r="M79" s="688"/>
      <c r="N79" s="688"/>
      <c r="O79" s="688"/>
      <c r="P79" s="688"/>
      <c r="Q79" s="688"/>
      <c r="R79" s="688"/>
      <c r="S79" s="688"/>
      <c r="T79" s="1030"/>
      <c r="U79" s="688"/>
      <c r="V79" s="744"/>
      <c r="W79" s="744"/>
    </row>
    <row r="80" spans="1:53" x14ac:dyDescent="0.2">
      <c r="H80" s="688"/>
      <c r="I80" s="688"/>
      <c r="J80" s="688"/>
      <c r="K80" s="688"/>
      <c r="L80" s="688"/>
      <c r="M80" s="688"/>
      <c r="N80" s="688"/>
      <c r="O80" s="688"/>
      <c r="P80" s="688"/>
      <c r="Q80" s="688"/>
      <c r="R80" s="688"/>
      <c r="S80" s="688"/>
      <c r="T80" s="1030"/>
      <c r="U80" s="688"/>
      <c r="V80" s="744"/>
      <c r="W80" s="744"/>
    </row>
  </sheetData>
  <mergeCells count="11">
    <mergeCell ref="AT1:AV1"/>
    <mergeCell ref="A1:H1"/>
    <mergeCell ref="K1:U1"/>
    <mergeCell ref="V1:AE1"/>
    <mergeCell ref="AM1:AO1"/>
    <mergeCell ref="AQ1:AR1"/>
    <mergeCell ref="A3:A11"/>
    <mergeCell ref="A12:A19"/>
    <mergeCell ref="A20:A44"/>
    <mergeCell ref="AY62:AZ64"/>
    <mergeCell ref="AY66:AZ68"/>
  </mergeCells>
  <conditionalFormatting sqref="AC3:AC44">
    <cfRule type="cellIs" dxfId="9" priority="3" stopIfTrue="1" operator="greaterThan">
      <formula>140000</formula>
    </cfRule>
    <cfRule type="cellIs" dxfId="8" priority="4" stopIfTrue="1" operator="equal">
      <formula>"NA"</formula>
    </cfRule>
  </conditionalFormatting>
  <conditionalFormatting sqref="AH3:AH17 AH20:AH44">
    <cfRule type="cellIs" dxfId="7" priority="2" stopIfTrue="1" operator="greaterThan">
      <formula>1.96</formula>
    </cfRule>
  </conditionalFormatting>
  <conditionalFormatting sqref="AG3:AG17 AG20:AG44">
    <cfRule type="cellIs" dxfId="6" priority="1" stopIfTrue="1" operator="greaterThan">
      <formula>2.05</formula>
    </cfRule>
  </conditionalFormatting>
  <pageMargins left="0.75" right="0.75" top="1" bottom="1" header="0.5" footer="0.5"/>
  <pageSetup paperSize="17" scale="43" orientation="landscape" r:id="rId1"/>
  <headerFooter alignWithMargins="0">
    <oddFooter>&amp;L&amp;D&amp;C&amp;F&amp;R&amp;A</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168"/>
  <sheetViews>
    <sheetView zoomScale="70" zoomScaleNormal="70" workbookViewId="0">
      <pane xSplit="3" ySplit="2" topLeftCell="O27" activePane="bottomRight" state="frozen"/>
      <selection pane="topRight" activeCell="D1" sqref="D1"/>
      <selection pane="bottomLeft" activeCell="A3" sqref="A3"/>
      <selection pane="bottomRight" activeCell="CJ23" sqref="CJ23"/>
    </sheetView>
  </sheetViews>
  <sheetFormatPr defaultRowHeight="15" x14ac:dyDescent="0.25"/>
  <cols>
    <col min="2" max="2" width="0" hidden="1" customWidth="1"/>
    <col min="4" max="4" width="0" hidden="1" customWidth="1"/>
    <col min="9" max="9" width="0" hidden="1" customWidth="1"/>
    <col min="10" max="10" width="12.28515625" hidden="1" customWidth="1"/>
    <col min="11" max="13" width="0" hidden="1" customWidth="1"/>
    <col min="15" max="16" width="9.140625" customWidth="1"/>
    <col min="17" max="20" width="9.140625" hidden="1" customWidth="1"/>
    <col min="22" max="60" width="9.140625" hidden="1" customWidth="1"/>
    <col min="61" max="62" width="9.140625" customWidth="1"/>
    <col min="63" max="63" width="9.140625" hidden="1" customWidth="1"/>
    <col min="68" max="68" width="0" hidden="1" customWidth="1"/>
    <col min="75" max="82" width="0" hidden="1" customWidth="1"/>
    <col min="85" max="86" width="9.140625" style="1268"/>
    <col min="87" max="87" width="9.140625" style="1923"/>
    <col min="88" max="88" width="9.140625" style="1268"/>
  </cols>
  <sheetData>
    <row r="1" spans="1:89" ht="27" x14ac:dyDescent="0.6">
      <c r="A1" s="763"/>
      <c r="B1" s="2098" t="s">
        <v>431</v>
      </c>
      <c r="C1" s="2099"/>
      <c r="D1" s="2099"/>
      <c r="E1" s="2099"/>
      <c r="F1" s="2099"/>
      <c r="G1" s="2099"/>
      <c r="H1" s="2099"/>
      <c r="I1" s="2099"/>
      <c r="J1" s="2099"/>
      <c r="K1" s="2099"/>
      <c r="L1" s="1789"/>
      <c r="M1" s="1789"/>
      <c r="N1" s="2100" t="s">
        <v>2</v>
      </c>
      <c r="O1" s="2100"/>
      <c r="P1" s="2100"/>
      <c r="Q1" s="2100"/>
      <c r="R1" s="2100"/>
      <c r="S1" s="2100"/>
      <c r="T1" s="2100"/>
      <c r="U1" s="1790"/>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1791"/>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766"/>
      <c r="CF1" s="1088"/>
      <c r="CG1" s="1088"/>
      <c r="CH1" s="1088"/>
      <c r="CI1" s="1916"/>
      <c r="CJ1" s="1088"/>
      <c r="CK1" s="1802"/>
    </row>
    <row r="2" spans="1:89" ht="207.75" thickBot="1" x14ac:dyDescent="0.3">
      <c r="A2" s="781" t="s">
        <v>475</v>
      </c>
      <c r="B2" s="768" t="s">
        <v>25</v>
      </c>
      <c r="C2" s="769" t="s">
        <v>1</v>
      </c>
      <c r="D2" s="769" t="s">
        <v>33</v>
      </c>
      <c r="E2" s="769" t="s">
        <v>0</v>
      </c>
      <c r="F2" s="769" t="s">
        <v>26</v>
      </c>
      <c r="G2" s="769"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482</v>
      </c>
      <c r="BN2" s="36" t="s">
        <v>585</v>
      </c>
      <c r="BO2" s="47" t="s">
        <v>584</v>
      </c>
      <c r="BP2" s="774" t="s">
        <v>91</v>
      </c>
      <c r="BQ2" s="774" t="s">
        <v>67</v>
      </c>
      <c r="BR2" s="775" t="s">
        <v>528</v>
      </c>
      <c r="BS2" s="775" t="s">
        <v>77</v>
      </c>
      <c r="BT2" s="775" t="s">
        <v>75</v>
      </c>
      <c r="BU2" s="775" t="s">
        <v>79</v>
      </c>
      <c r="BV2" s="775" t="s">
        <v>80</v>
      </c>
      <c r="BW2" s="776" t="s">
        <v>62</v>
      </c>
      <c r="BX2" s="776" t="s">
        <v>63</v>
      </c>
      <c r="BY2" s="776" t="s">
        <v>64</v>
      </c>
      <c r="BZ2" s="777" t="s">
        <v>483</v>
      </c>
      <c r="CA2" s="777" t="s">
        <v>65</v>
      </c>
      <c r="CB2" s="777" t="s">
        <v>68</v>
      </c>
      <c r="CC2" s="777" t="s">
        <v>66</v>
      </c>
      <c r="CD2" s="777" t="s">
        <v>72</v>
      </c>
      <c r="CE2" s="1087" t="s">
        <v>605</v>
      </c>
      <c r="CF2" s="1776" t="s">
        <v>660</v>
      </c>
      <c r="CG2" s="1104" t="s">
        <v>606</v>
      </c>
      <c r="CH2" s="1104" t="s">
        <v>28</v>
      </c>
      <c r="CI2" s="1917" t="s">
        <v>881</v>
      </c>
      <c r="CJ2" s="1808" t="s">
        <v>913</v>
      </c>
      <c r="CK2" s="1802"/>
    </row>
    <row r="3" spans="1:89" x14ac:dyDescent="0.25">
      <c r="A3" s="778">
        <v>1</v>
      </c>
      <c r="B3" s="779">
        <f>'SAME1 Flight Tests 8-27-09'!A21</f>
        <v>2</v>
      </c>
      <c r="C3" s="779" t="str">
        <f>'SAME1 Flight Tests 8-27-09'!B21</f>
        <v>DBP</v>
      </c>
      <c r="D3" s="782"/>
      <c r="E3" s="779" t="str">
        <f>'SAME1 Flight Tests 8-27-09'!C21</f>
        <v>18 D</v>
      </c>
      <c r="F3" s="779">
        <f>'SAME1 Flight Tests 8-27-09'!D21</f>
        <v>6</v>
      </c>
      <c r="G3" s="779">
        <f>'SAME1 Flight Tests 8-27-09'!E21</f>
        <v>18</v>
      </c>
      <c r="H3" s="779" t="str">
        <f>'SAME1 Flight Tests 8-27-09'!F21</f>
        <v>Repeat</v>
      </c>
      <c r="I3" s="779">
        <f>'SAME1 Flight Tests 8-27-09'!G21</f>
        <v>264</v>
      </c>
      <c r="J3" s="791">
        <f>'SAME1 Flight Tests 8-27-09'!H21</f>
        <v>39346</v>
      </c>
      <c r="K3" s="779">
        <f>'SAME1 Flight Tests 8-27-09'!I21</f>
        <v>0</v>
      </c>
      <c r="L3" s="779" t="str">
        <f>'SAME1 Flight Tests 8-27-09'!J21</f>
        <v>n</v>
      </c>
      <c r="M3" s="779" t="str">
        <f>'SAME1 Flight Tests 8-27-09'!K21</f>
        <v>n</v>
      </c>
      <c r="N3" s="779">
        <f>'SAME1 Flight Tests 8-27-09'!L21</f>
        <v>8</v>
      </c>
      <c r="O3" s="804">
        <f>'SAME1 Flight Tests 8-27-09'!M21</f>
        <v>1.18</v>
      </c>
      <c r="P3" s="805">
        <f>'SAME1 Flight Tests 8-27-09'!N21</f>
        <v>60</v>
      </c>
      <c r="Q3" s="805">
        <f>'SAME1 Flight Tests 8-27-09'!O21</f>
        <v>40</v>
      </c>
      <c r="R3" s="805">
        <f>'SAME1 Flight Tests 8-27-09'!P21</f>
        <v>40</v>
      </c>
      <c r="S3" s="806"/>
      <c r="T3" s="806"/>
      <c r="U3" s="805">
        <f>'SAME1 Flight Tests 8-27-09'!Q21</f>
        <v>49.666666666666664</v>
      </c>
      <c r="V3" s="806"/>
      <c r="W3" s="806"/>
      <c r="X3" s="806"/>
      <c r="Y3" s="806"/>
      <c r="Z3" s="806"/>
      <c r="AA3" s="805" t="str">
        <f>'SAME1 Flight Tests 8-27-09'!R21</f>
        <v>y</v>
      </c>
      <c r="AB3" s="805" t="str">
        <f>'SAME1 Flight Tests 8-27-09'!S21</f>
        <v>y</v>
      </c>
      <c r="AC3" s="805">
        <f>'SAME1 Flight Tests 8-27-09'!T21</f>
        <v>1</v>
      </c>
      <c r="AD3" s="806"/>
      <c r="AE3" s="805">
        <f>'SAME1 Flight Tests 8-27-09'!U21</f>
        <v>10</v>
      </c>
      <c r="AF3" s="806"/>
      <c r="AG3" s="816">
        <f>'SAME1 Flight Tests 8-27-09'!V21</f>
        <v>0.13253466028642899</v>
      </c>
      <c r="AH3" s="818">
        <f>'SAME1 Flight Tests 8-27-09'!W21</f>
        <v>0.37471482477991147</v>
      </c>
      <c r="AI3" s="806"/>
      <c r="AJ3" s="806"/>
      <c r="AK3" s="806"/>
      <c r="AL3" s="806"/>
      <c r="AM3" s="806"/>
      <c r="AN3" s="806"/>
      <c r="AO3" s="806"/>
      <c r="AP3" s="806"/>
      <c r="AQ3" s="806"/>
      <c r="AR3" s="806"/>
      <c r="AS3" s="806"/>
      <c r="AT3" s="806"/>
      <c r="AU3" s="805" t="str">
        <f>'SAME1 Flight Tests 8-27-09'!X21</f>
        <v>n/a</v>
      </c>
      <c r="AV3" s="820">
        <f>'SAME1 Flight Tests 8-27-09'!Y21</f>
        <v>3.2196505000000002</v>
      </c>
      <c r="AW3" s="820">
        <f>'SAME1 Flight Tests 8-27-09'!Z21</f>
        <v>6.2411950000000003</v>
      </c>
      <c r="AX3" s="820">
        <f>'SAME1 Flight Tests 8-27-09'!AA21</f>
        <v>-7.0190399999999994E-4</v>
      </c>
      <c r="AY3" s="822"/>
      <c r="AZ3" s="822"/>
      <c r="BA3" s="820">
        <f>'SAME1 Flight Tests 8-27-09'!AC21</f>
        <v>4.8455355000000004</v>
      </c>
      <c r="BB3" s="822"/>
      <c r="BC3" s="822"/>
      <c r="BD3" s="820">
        <f>'SAME1 Flight Tests 8-27-09'!AB21</f>
        <v>5.0585329999999988</v>
      </c>
      <c r="BE3" s="820">
        <f>'SAME1 Flight Tests 8-27-09'!AD21</f>
        <v>4.6774439999999995</v>
      </c>
      <c r="BF3" s="826">
        <f>'SAME1 Flight Tests 8-27-09'!AE21</f>
        <v>6168</v>
      </c>
      <c r="BG3" s="806"/>
      <c r="BH3" s="806"/>
      <c r="BI3" s="805">
        <f>'SAME1 Flight Tests 8-27-09'!AF21</f>
        <v>1.7444999999999999</v>
      </c>
      <c r="BJ3" s="805">
        <f>'SAME1 Flight Tests 8-27-09'!AG21</f>
        <v>36.6584</v>
      </c>
      <c r="BK3" s="805">
        <f>'SAME1 Flight Tests 8-27-09'!AH21</f>
        <v>0.38108899999999934</v>
      </c>
      <c r="BL3" s="805">
        <f>'SAME1 Flight Tests 8-27-09'!AK21</f>
        <v>0</v>
      </c>
      <c r="BM3" s="805">
        <f>'SAME1 Flight Tests 8-27-09'!AL21</f>
        <v>0</v>
      </c>
      <c r="BN3" s="806"/>
      <c r="BO3" s="805"/>
      <c r="BP3" s="806"/>
      <c r="BQ3" s="805">
        <f>'SAME1 Flight Tests 8-27-09'!AM21</f>
        <v>0</v>
      </c>
      <c r="BR3" s="816">
        <f>'SAME1 Flight Tests 8-27-09'!AP21</f>
        <v>0</v>
      </c>
      <c r="BS3" s="816">
        <f>'SAME1 Flight Tests 8-27-09'!AQ21</f>
        <v>0</v>
      </c>
      <c r="BT3" s="816"/>
      <c r="BU3" s="816">
        <f>'SAME1 Flight Tests 8-27-09'!AS21</f>
        <v>0</v>
      </c>
      <c r="BV3" s="816">
        <f>'SAME1 Flight Tests 8-27-09'!AT21</f>
        <v>0</v>
      </c>
      <c r="BW3" s="807">
        <f>'SAME1 Flight Tests 8-27-09'!BB21</f>
        <v>64872.066140425144</v>
      </c>
      <c r="BX3" s="807">
        <f>'SAME1 Flight Tests 8-27-09'!BC21</f>
        <v>63801.674442937045</v>
      </c>
      <c r="BY3" s="807">
        <f>'SAME1 Flight Tests 8-27-09'!BD21</f>
        <v>60736.258776408933</v>
      </c>
      <c r="BZ3" s="806"/>
      <c r="CA3" s="805">
        <f>'SAME1 Flight Tests 8-27-09'!BG21</f>
        <v>0</v>
      </c>
      <c r="CB3" s="805">
        <f>'SAME1 Flight Tests 8-27-09'!BF21</f>
        <v>0</v>
      </c>
      <c r="CC3" s="783"/>
      <c r="CD3" s="805"/>
      <c r="CE3" s="805">
        <f>'SAME1 Flight Tests 8-27-09'!BH21</f>
        <v>194.95095826573194</v>
      </c>
      <c r="CF3" s="818" t="str">
        <f>'SAME1 Flight Tests 8-27-09'!BI21</f>
        <v>NA</v>
      </c>
      <c r="CG3" s="818">
        <f>'SAME1 Flight Tests 8-27-09'!BJ21</f>
        <v>18</v>
      </c>
      <c r="CH3" s="818">
        <f>'SAME1 Flight Tests 8-27-09'!BK21</f>
        <v>0</v>
      </c>
      <c r="CI3" s="804">
        <f>'SAME1 Flight Tests 8-27-09'!BL21</f>
        <v>0</v>
      </c>
      <c r="CJ3" s="1804">
        <f>BJ3/BI3</f>
        <v>21.013700200630556</v>
      </c>
      <c r="CK3" s="1802"/>
    </row>
    <row r="4" spans="1:89" x14ac:dyDescent="0.25">
      <c r="A4" s="778">
        <v>1</v>
      </c>
      <c r="B4" s="779">
        <f>'SAME1 Flight Tests 8-27-09'!A22</f>
        <v>2</v>
      </c>
      <c r="C4" s="779" t="str">
        <f>'SAME1 Flight Tests 8-27-09'!B22</f>
        <v>DBP</v>
      </c>
      <c r="D4" s="782"/>
      <c r="E4" s="779" t="str">
        <f>'SAME1 Flight Tests 8-27-09'!C22</f>
        <v>19 D</v>
      </c>
      <c r="F4" s="779">
        <f>'SAME1 Flight Tests 8-27-09'!D22</f>
        <v>6</v>
      </c>
      <c r="G4" s="779">
        <f>'SAME1 Flight Tests 8-27-09'!E22</f>
        <v>19</v>
      </c>
      <c r="H4" s="779" t="str">
        <f>'SAME1 Flight Tests 8-27-09'!F22</f>
        <v>Repeat</v>
      </c>
      <c r="I4" s="779">
        <f>'SAME1 Flight Tests 8-27-09'!G22</f>
        <v>264</v>
      </c>
      <c r="J4" s="791">
        <f>'SAME1 Flight Tests 8-27-09'!H22</f>
        <v>39346</v>
      </c>
      <c r="K4" s="779">
        <f>'SAME1 Flight Tests 8-27-09'!I22</f>
        <v>0</v>
      </c>
      <c r="L4" s="779" t="str">
        <f>'SAME1 Flight Tests 8-27-09'!J22</f>
        <v>n</v>
      </c>
      <c r="M4" s="779" t="str">
        <f>'SAME1 Flight Tests 8-27-09'!K22</f>
        <v>n</v>
      </c>
      <c r="N4" s="779">
        <f>'SAME1 Flight Tests 8-27-09'!L22</f>
        <v>8</v>
      </c>
      <c r="O4" s="804">
        <f>'SAME1 Flight Tests 8-27-09'!M22</f>
        <v>1.18</v>
      </c>
      <c r="P4" s="805">
        <f>'SAME1 Flight Tests 8-27-09'!N22</f>
        <v>60</v>
      </c>
      <c r="Q4" s="805">
        <f>'SAME1 Flight Tests 8-27-09'!O22</f>
        <v>60</v>
      </c>
      <c r="R4" s="805">
        <f>'SAME1 Flight Tests 8-27-09'!P22</f>
        <v>20</v>
      </c>
      <c r="S4" s="806"/>
      <c r="T4" s="806"/>
      <c r="U4" s="805">
        <f>'SAME1 Flight Tests 8-27-09'!Q25</f>
        <v>41</v>
      </c>
      <c r="V4" s="806"/>
      <c r="W4" s="806"/>
      <c r="X4" s="806"/>
      <c r="Y4" s="806"/>
      <c r="Z4" s="806"/>
      <c r="AA4" s="805" t="str">
        <f>'SAME1 Flight Tests 8-27-09'!R22</f>
        <v>y</v>
      </c>
      <c r="AB4" s="805" t="str">
        <f>'SAME1 Flight Tests 8-27-09'!S22</f>
        <v>y</v>
      </c>
      <c r="AC4" s="805">
        <f>'SAME1 Flight Tests 8-27-09'!T22</f>
        <v>1</v>
      </c>
      <c r="AD4" s="806"/>
      <c r="AE4" s="805">
        <f>'SAME1 Flight Tests 8-27-09'!U22</f>
        <v>10</v>
      </c>
      <c r="AF4" s="806"/>
      <c r="AG4" s="816">
        <f>'SAME1 Flight Tests 8-27-09'!V22</f>
        <v>0.13253466028642899</v>
      </c>
      <c r="AH4" s="818">
        <f>'SAME1 Flight Tests 8-27-09'!W22</f>
        <v>0.37581528055883112</v>
      </c>
      <c r="AI4" s="806"/>
      <c r="AJ4" s="806"/>
      <c r="AK4" s="806"/>
      <c r="AL4" s="806"/>
      <c r="AM4" s="806"/>
      <c r="AN4" s="806"/>
      <c r="AO4" s="806"/>
      <c r="AP4" s="806"/>
      <c r="AQ4" s="806"/>
      <c r="AR4" s="806"/>
      <c r="AS4" s="806"/>
      <c r="AT4" s="806"/>
      <c r="AU4" s="805" t="str">
        <f>'SAME1 Flight Tests 8-27-09'!X22</f>
        <v>n/a</v>
      </c>
      <c r="AV4" s="820">
        <f>'SAME1 Flight Tests 8-27-09'!Y22</f>
        <v>3.1876514999999999</v>
      </c>
      <c r="AW4" s="820">
        <f>'SAME1 Flight Tests 8-27-09'!Z22</f>
        <v>6.2453004999999999</v>
      </c>
      <c r="AX4" s="820">
        <f>'SAME1 Flight Tests 8-27-09'!AA22</f>
        <v>-7.3242174999999974E-4</v>
      </c>
      <c r="AY4" s="822"/>
      <c r="AZ4" s="822"/>
      <c r="BA4" s="820">
        <f>'SAME1 Flight Tests 8-27-09'!AC22</f>
        <v>4.8596029999999999</v>
      </c>
      <c r="BB4" s="822"/>
      <c r="BC4" s="822"/>
      <c r="BD4" s="820">
        <f>'SAME1 Flight Tests 8-27-09'!AB22</f>
        <v>5.0035859999999994</v>
      </c>
      <c r="BE4" s="820">
        <f>'SAME1 Flight Tests 8-27-09'!AD22</f>
        <v>4.6701670000000011</v>
      </c>
      <c r="BF4" s="826">
        <f>'SAME1 Flight Tests 8-27-09'!AE22</f>
        <v>2106.5</v>
      </c>
      <c r="BG4" s="806"/>
      <c r="BH4" s="806"/>
      <c r="BI4" s="805">
        <f>'SAME1 Flight Tests 8-27-09'!AF22</f>
        <v>0.40955000000000003</v>
      </c>
      <c r="BJ4" s="805">
        <f>'SAME1 Flight Tests 8-27-09'!AG22</f>
        <v>40.71575</v>
      </c>
      <c r="BK4" s="805">
        <f>'SAME1 Flight Tests 8-27-09'!AH22</f>
        <v>0.33341899999999836</v>
      </c>
      <c r="BL4" s="805">
        <f>'SAME1 Flight Tests 8-27-09'!AK22</f>
        <v>0</v>
      </c>
      <c r="BM4" s="805">
        <f>'SAME1 Flight Tests 8-27-09'!AL22</f>
        <v>0</v>
      </c>
      <c r="BN4" s="806"/>
      <c r="BO4" s="805"/>
      <c r="BP4" s="806"/>
      <c r="BQ4" s="805">
        <f>'SAME1 Flight Tests 8-27-09'!AM22</f>
        <v>0</v>
      </c>
      <c r="BR4" s="816">
        <f>'SAME1 Flight Tests 8-27-09'!AP22</f>
        <v>0</v>
      </c>
      <c r="BS4" s="816">
        <f>'SAME1 Flight Tests 8-27-09'!AQ22</f>
        <v>0</v>
      </c>
      <c r="BT4" s="816"/>
      <c r="BU4" s="816">
        <f>'SAME1 Flight Tests 8-27-09'!AS22</f>
        <v>0</v>
      </c>
      <c r="BV4" s="816">
        <f>'SAME1 Flight Tests 8-27-09'!AT22</f>
        <v>0</v>
      </c>
      <c r="BW4" s="807">
        <f>'SAME1 Flight Tests 8-27-09'!BB22</f>
        <v>22026.050228605112</v>
      </c>
      <c r="BX4" s="807">
        <f>'SAME1 Flight Tests 8-27-09'!BC22</f>
        <v>21660.489250855648</v>
      </c>
      <c r="BY4" s="807">
        <f>'SAME1 Flight Tests 8-27-09'!BD22</f>
        <v>20678.139486887289</v>
      </c>
      <c r="BZ4" s="806"/>
      <c r="CA4" s="805">
        <f>'SAME1 Flight Tests 8-27-09'!BG22</f>
        <v>0</v>
      </c>
      <c r="CB4" s="805">
        <f>'SAME1 Flight Tests 8-27-09'!BF22</f>
        <v>0</v>
      </c>
      <c r="CC4" s="783"/>
      <c r="CD4" s="805"/>
      <c r="CE4" s="805">
        <f>'SAME1 Flight Tests 8-27-09'!BH22</f>
        <v>195.75371353389622</v>
      </c>
      <c r="CF4" s="818" t="str">
        <f>'SAME1 Flight Tests 8-27-09'!BI22</f>
        <v>NA</v>
      </c>
      <c r="CG4" s="818">
        <f>'SAME1 Flight Tests 8-27-09'!BJ22</f>
        <v>0</v>
      </c>
      <c r="CH4" s="818">
        <f>'SAME1 Flight Tests 8-27-09'!BK22</f>
        <v>0</v>
      </c>
      <c r="CI4" s="804">
        <f>'SAME1 Flight Tests 8-27-09'!BL22</f>
        <v>0</v>
      </c>
      <c r="CJ4" s="1804">
        <f t="shared" ref="CJ4:CJ28" si="0">BJ4/BI4</f>
        <v>99.415822243926257</v>
      </c>
      <c r="CK4" s="1802"/>
    </row>
    <row r="5" spans="1:89" x14ac:dyDescent="0.25">
      <c r="A5" s="778">
        <v>1</v>
      </c>
      <c r="B5" s="779">
        <f>'SAME1 Flight Tests 8-27-09'!A25</f>
        <v>2</v>
      </c>
      <c r="C5" s="779" t="str">
        <f>'SAME1 Flight Tests 8-27-09'!B25</f>
        <v>DBP</v>
      </c>
      <c r="D5" s="782"/>
      <c r="E5" s="779" t="str">
        <f>'SAME1 Flight Tests 8-27-09'!C25</f>
        <v>22 D</v>
      </c>
      <c r="F5" s="779">
        <f>'SAME1 Flight Tests 8-27-09'!D25</f>
        <v>6</v>
      </c>
      <c r="G5" s="779">
        <f>'SAME1 Flight Tests 8-27-09'!E25</f>
        <v>22</v>
      </c>
      <c r="H5" s="779" t="str">
        <f>'SAME1 Flight Tests 8-27-09'!F25</f>
        <v>Repeat</v>
      </c>
      <c r="I5" s="779">
        <f>'SAME1 Flight Tests 8-27-09'!G25</f>
        <v>264</v>
      </c>
      <c r="J5" s="791">
        <f>'SAME1 Flight Tests 8-27-09'!H25</f>
        <v>39346</v>
      </c>
      <c r="K5" s="779">
        <f>'SAME1 Flight Tests 8-27-09'!I25</f>
        <v>0</v>
      </c>
      <c r="L5" s="779" t="str">
        <f>'SAME1 Flight Tests 8-27-09'!J25</f>
        <v>n</v>
      </c>
      <c r="M5" s="779" t="str">
        <f>'SAME1 Flight Tests 8-27-09'!K25</f>
        <v>n</v>
      </c>
      <c r="N5" s="779">
        <f>'SAME1 Flight Tests 8-27-09'!L25</f>
        <v>8</v>
      </c>
      <c r="O5" s="804">
        <f>'SAME1 Flight Tests 8-27-09'!M25</f>
        <v>1.18</v>
      </c>
      <c r="P5" s="805">
        <f>'SAME1 Flight Tests 8-27-09'!N25</f>
        <v>60</v>
      </c>
      <c r="Q5" s="805">
        <f>'SAME1 Flight Tests 8-27-09'!O25</f>
        <v>40</v>
      </c>
      <c r="R5" s="805">
        <f>'SAME1 Flight Tests 8-27-09'!P25</f>
        <v>40</v>
      </c>
      <c r="S5" s="806"/>
      <c r="T5" s="806"/>
      <c r="U5" s="805">
        <f>'SAME1 Flight Tests 8-27-09'!Q25</f>
        <v>41</v>
      </c>
      <c r="V5" s="806"/>
      <c r="W5" s="806"/>
      <c r="X5" s="806"/>
      <c r="Y5" s="806"/>
      <c r="Z5" s="806"/>
      <c r="AA5" s="805" t="str">
        <f>'SAME1 Flight Tests 8-27-09'!R25</f>
        <v>y</v>
      </c>
      <c r="AB5" s="805" t="str">
        <f>'SAME1 Flight Tests 8-27-09'!S25</f>
        <v>y</v>
      </c>
      <c r="AC5" s="805">
        <f>'SAME1 Flight Tests 8-27-09'!T25</f>
        <v>1</v>
      </c>
      <c r="AD5" s="806"/>
      <c r="AE5" s="805">
        <f>'SAME1 Flight Tests 8-27-09'!U25</f>
        <v>10</v>
      </c>
      <c r="AF5" s="806"/>
      <c r="AG5" s="816">
        <f>'SAME1 Flight Tests 8-27-09'!V25</f>
        <v>0.13253466028642899</v>
      </c>
      <c r="AH5" s="818">
        <f>'SAME1 Flight Tests 8-27-09'!W25</f>
        <v>0.37712100478024319</v>
      </c>
      <c r="AI5" s="806"/>
      <c r="AJ5" s="806"/>
      <c r="AK5" s="806"/>
      <c r="AL5" s="806"/>
      <c r="AM5" s="806"/>
      <c r="AN5" s="806"/>
      <c r="AO5" s="806"/>
      <c r="AP5" s="806"/>
      <c r="AQ5" s="806"/>
      <c r="AR5" s="806"/>
      <c r="AS5" s="806"/>
      <c r="AT5" s="806"/>
      <c r="AU5" s="805">
        <f>'SAME1 Flight Tests 8-27-09'!X25</f>
        <v>14.56</v>
      </c>
      <c r="AV5" s="820">
        <f>'SAME1 Flight Tests 8-27-09'!Y25</f>
        <v>3.2622525000000002</v>
      </c>
      <c r="AW5" s="820">
        <f>'SAME1 Flight Tests 8-27-09'!Z25</f>
        <v>6.2579045000000004</v>
      </c>
      <c r="AX5" s="820">
        <f>'SAME1 Flight Tests 8-27-09'!AA25</f>
        <v>-6.8664534999999995E-4</v>
      </c>
      <c r="AY5" s="822"/>
      <c r="AZ5" s="822"/>
      <c r="BA5" s="820">
        <f>'SAME1 Flight Tests 8-27-09'!AC25</f>
        <v>4.8670552631578943</v>
      </c>
      <c r="BB5" s="822"/>
      <c r="BC5" s="822"/>
      <c r="BD5" s="820">
        <f>'SAME1 Flight Tests 8-27-09'!AB25</f>
        <v>4.9152214999999995</v>
      </c>
      <c r="BE5" s="820">
        <f>'SAME1 Flight Tests 8-27-09'!AD25</f>
        <v>4.6375326315789467</v>
      </c>
      <c r="BF5" s="826">
        <f>'SAME1 Flight Tests 8-27-09'!AE25</f>
        <v>1106</v>
      </c>
      <c r="BG5" s="806"/>
      <c r="BH5" s="806"/>
      <c r="BI5" s="805">
        <f>'SAME1 Flight Tests 8-27-09'!AF25</f>
        <v>5.4550000000000022E-2</v>
      </c>
      <c r="BJ5" s="805">
        <f>'SAME1 Flight Tests 8-27-09'!AG25</f>
        <v>29.296949999999999</v>
      </c>
      <c r="BK5" s="805">
        <f>'SAME1 Flight Tests 8-27-09'!AH25</f>
        <v>0.27768886842105278</v>
      </c>
      <c r="BL5" s="805">
        <f>'SAME1 Flight Tests 8-27-09'!AK25</f>
        <v>0</v>
      </c>
      <c r="BM5" s="805">
        <f>'SAME1 Flight Tests 8-27-09'!AL25</f>
        <v>0</v>
      </c>
      <c r="BN5" s="806"/>
      <c r="BO5" s="805"/>
      <c r="BP5" s="806"/>
      <c r="BQ5" s="805">
        <f>'SAME1 Flight Tests 8-27-09'!AM25</f>
        <v>0</v>
      </c>
      <c r="BR5" s="816">
        <f>'SAME1 Flight Tests 8-27-09'!AP25</f>
        <v>0</v>
      </c>
      <c r="BS5" s="816">
        <f>'SAME1 Flight Tests 8-27-09'!AQ25</f>
        <v>0</v>
      </c>
      <c r="BT5" s="816"/>
      <c r="BU5" s="816">
        <f>'SAME1 Flight Tests 8-27-09'!AS25</f>
        <v>0</v>
      </c>
      <c r="BV5" s="816">
        <f>'SAME1 Flight Tests 8-27-09'!AT25</f>
        <v>0</v>
      </c>
      <c r="BW5" s="807">
        <f>'SAME1 Flight Tests 8-27-09'!BB25</f>
        <v>11547.892971486468</v>
      </c>
      <c r="BX5" s="807">
        <f>'SAME1 Flight Tests 8-27-09'!BC25</f>
        <v>11355.958273460878</v>
      </c>
      <c r="BY5" s="807">
        <f>'SAME1 Flight Tests 8-27-09'!BD25</f>
        <v>10848.53300180244</v>
      </c>
      <c r="BZ5" s="806"/>
      <c r="CA5" s="805">
        <f>'SAME1 Flight Tests 8-27-09'!BG25</f>
        <v>0</v>
      </c>
      <c r="CB5" s="805">
        <f>'SAME1 Flight Tests 8-27-09'!BF25</f>
        <v>0</v>
      </c>
      <c r="CC5" s="783"/>
      <c r="CD5" s="805"/>
      <c r="CE5" s="805">
        <f>'SAME1 Flight Tests 8-27-09'!BH25</f>
        <v>196.05879372416334</v>
      </c>
      <c r="CF5" s="818" t="str">
        <f>'SAME1 Flight Tests 8-27-09'!BI25</f>
        <v>NA</v>
      </c>
      <c r="CG5" s="818">
        <f>'SAME1 Flight Tests 8-27-09'!BJ25</f>
        <v>0</v>
      </c>
      <c r="CH5" s="818">
        <f>'SAME1 Flight Tests 8-27-09'!BK25</f>
        <v>0</v>
      </c>
      <c r="CI5" s="804">
        <f>'SAME1 Flight Tests 8-27-09'!BL25</f>
        <v>0</v>
      </c>
      <c r="CJ5" s="1804">
        <f t="shared" si="0"/>
        <v>537.06599450045803</v>
      </c>
      <c r="CK5" s="1802"/>
    </row>
    <row r="6" spans="1:89" x14ac:dyDescent="0.25">
      <c r="A6" s="778">
        <v>1</v>
      </c>
      <c r="B6" s="779">
        <f>'SAME1 Flight Tests 8-27-09'!A44</f>
        <v>5</v>
      </c>
      <c r="C6" s="779" t="str">
        <f>'SAME1 Flight Tests 8-27-09'!B44</f>
        <v>DBP</v>
      </c>
      <c r="D6" s="782"/>
      <c r="E6" s="779" t="str">
        <f>'SAME1 Flight Tests 8-27-09'!C44</f>
        <v>36 D</v>
      </c>
      <c r="F6" s="779">
        <f>'SAME1 Flight Tests 8-27-09'!D44</f>
        <v>6</v>
      </c>
      <c r="G6" s="779">
        <f>'SAME1 Flight Tests 8-27-09'!E44</f>
        <v>36</v>
      </c>
      <c r="H6" s="779" t="str">
        <f>'SAME1 Flight Tests 8-27-09'!F44</f>
        <v>baseline</v>
      </c>
      <c r="I6" s="779">
        <f>'SAME1 Flight Tests 8-27-09'!G44</f>
        <v>276</v>
      </c>
      <c r="J6" s="791">
        <f>'SAME1 Flight Tests 8-27-09'!H44</f>
        <v>39358</v>
      </c>
      <c r="K6" s="779">
        <f>'SAME1 Flight Tests 8-27-09'!I44</f>
        <v>0</v>
      </c>
      <c r="L6" s="779" t="str">
        <f>'SAME1 Flight Tests 8-27-09'!J44</f>
        <v>n</v>
      </c>
      <c r="M6" s="779" t="str">
        <f>'SAME1 Flight Tests 8-27-09'!K44</f>
        <v>n</v>
      </c>
      <c r="N6" s="779">
        <f>'SAME1 Flight Tests 8-27-09'!L44</f>
        <v>8</v>
      </c>
      <c r="O6" s="804">
        <f>'SAME1 Flight Tests 8-27-09'!M44</f>
        <v>1.18</v>
      </c>
      <c r="P6" s="805">
        <f>'SAME1 Flight Tests 8-27-09'!N44</f>
        <v>60</v>
      </c>
      <c r="Q6" s="805">
        <f>'SAME1 Flight Tests 8-27-09'!O44</f>
        <v>11</v>
      </c>
      <c r="R6" s="805">
        <f>'SAME1 Flight Tests 8-27-09'!P44</f>
        <v>8</v>
      </c>
      <c r="S6" s="806"/>
      <c r="T6" s="806"/>
      <c r="U6" s="805">
        <f>'SAME1 Flight Tests 8-27-09'!Q44</f>
        <v>50</v>
      </c>
      <c r="V6" s="806"/>
      <c r="W6" s="806"/>
      <c r="X6" s="806"/>
      <c r="Y6" s="806"/>
      <c r="Z6" s="806"/>
      <c r="AA6" s="805" t="str">
        <f>'SAME1 Flight Tests 8-27-09'!R44</f>
        <v>y</v>
      </c>
      <c r="AB6" s="805" t="str">
        <f>'SAME1 Flight Tests 8-27-09'!S44</f>
        <v>y</v>
      </c>
      <c r="AC6" s="805">
        <f>'SAME1 Flight Tests 8-27-09'!T44</f>
        <v>1</v>
      </c>
      <c r="AD6" s="806"/>
      <c r="AE6" s="805">
        <f>'SAME1 Flight Tests 8-27-09'!U44</f>
        <v>10</v>
      </c>
      <c r="AF6" s="806"/>
      <c r="AG6" s="816">
        <f>'SAME1 Flight Tests 8-27-09'!V44</f>
        <v>0.13253466028642899</v>
      </c>
      <c r="AH6" s="818">
        <f>'SAME1 Flight Tests 8-27-09'!W44</f>
        <v>0.37034409823253078</v>
      </c>
      <c r="AI6" s="806"/>
      <c r="AJ6" s="806"/>
      <c r="AK6" s="806"/>
      <c r="AL6" s="806"/>
      <c r="AM6" s="806"/>
      <c r="AN6" s="806"/>
      <c r="AO6" s="806"/>
      <c r="AP6" s="806"/>
      <c r="AQ6" s="806"/>
      <c r="AR6" s="806"/>
      <c r="AS6" s="806"/>
      <c r="AT6" s="806"/>
      <c r="AU6" s="805" t="str">
        <f>'SAME1 Flight Tests 8-27-09'!X44</f>
        <v>n/a</v>
      </c>
      <c r="AV6" s="820">
        <f>'SAME1 Flight Tests 8-27-09'!Y44</f>
        <v>3.0152894999999997</v>
      </c>
      <c r="AW6" s="820">
        <f>'SAME1 Flight Tests 8-27-09'!Z44</f>
        <v>6.243179500000001</v>
      </c>
      <c r="AX6" s="820">
        <f>'SAME1 Flight Tests 8-27-09'!AA44</f>
        <v>-6.7138659999999993E-4</v>
      </c>
      <c r="AY6" s="822"/>
      <c r="AZ6" s="822"/>
      <c r="BA6" s="820">
        <f>'SAME1 Flight Tests 8-27-09'!AC44</f>
        <v>4.8207255</v>
      </c>
      <c r="BB6" s="822"/>
      <c r="BC6" s="822"/>
      <c r="BD6" s="820">
        <f>'SAME1 Flight Tests 8-27-09'!AB44</f>
        <v>5.4151310000000006</v>
      </c>
      <c r="BE6" s="820">
        <f>'SAME1 Flight Tests 8-27-09'!AD44</f>
        <v>4.6674955000000011</v>
      </c>
      <c r="BF6" s="826">
        <f>'SAME1 Flight Tests 8-27-09'!AE44</f>
        <v>10465</v>
      </c>
      <c r="BG6" s="806"/>
      <c r="BH6" s="806"/>
      <c r="BI6" s="805">
        <f>'SAME1 Flight Tests 8-27-09'!AF44</f>
        <v>1.8262499999999999</v>
      </c>
      <c r="BJ6" s="805">
        <f>'SAME1 Flight Tests 8-27-09'!AG44</f>
        <v>84.914100000000005</v>
      </c>
      <c r="BK6" s="805">
        <f>'SAME1 Flight Tests 8-27-09'!AH44</f>
        <v>0.74763549999999945</v>
      </c>
      <c r="BL6" s="805">
        <f>'SAME1 Flight Tests 8-27-09'!AK44</f>
        <v>0</v>
      </c>
      <c r="BM6" s="805">
        <f>'SAME1 Flight Tests 8-27-09'!AL44</f>
        <v>0</v>
      </c>
      <c r="BN6" s="806"/>
      <c r="BO6" s="805"/>
      <c r="BP6" s="806"/>
      <c r="BQ6" s="805">
        <f>'SAME1 Flight Tests 8-27-09'!AM44</f>
        <v>0</v>
      </c>
      <c r="BR6" s="816">
        <f>'SAME1 Flight Tests 8-27-09'!AP44</f>
        <v>0</v>
      </c>
      <c r="BS6" s="816">
        <f>'SAME1 Flight Tests 8-27-09'!AQ44</f>
        <v>0</v>
      </c>
      <c r="BT6" s="816"/>
      <c r="BU6" s="816">
        <f>'SAME1 Flight Tests 8-27-09'!AS44</f>
        <v>0</v>
      </c>
      <c r="BV6" s="816">
        <f>'SAME1 Flight Tests 8-27-09'!AT44</f>
        <v>0</v>
      </c>
      <c r="BW6" s="807">
        <f>'SAME1 Flight Tests 8-27-09'!BB44</f>
        <v>110744.43785708268</v>
      </c>
      <c r="BX6" s="807">
        <f>'SAME1 Flight Tests 8-27-09'!BC44</f>
        <v>108928.34688525826</v>
      </c>
      <c r="BY6" s="807">
        <f>'SAME1 Flight Tests 8-27-09'!BD44</f>
        <v>103388.08501403824</v>
      </c>
      <c r="BZ6" s="806"/>
      <c r="CA6" s="805">
        <f>'SAME1 Flight Tests 8-27-09'!BG44</f>
        <v>0</v>
      </c>
      <c r="CB6" s="805">
        <f>'SAME1 Flight Tests 8-27-09'!BF44</f>
        <v>0</v>
      </c>
      <c r="CC6" s="783"/>
      <c r="CD6" s="805"/>
      <c r="CE6" s="805">
        <f>'SAME1 Flight Tests 8-27-09'!BH44</f>
        <v>194.2741402886966</v>
      </c>
      <c r="CF6" s="818" t="str">
        <f>'SAME1 Flight Tests 8-27-09'!BI44</f>
        <v>NA</v>
      </c>
      <c r="CG6" s="818">
        <f>'SAME1 Flight Tests 8-27-09'!BJ44</f>
        <v>36</v>
      </c>
      <c r="CH6" s="818">
        <f>'SAME1 Flight Tests 8-27-09'!BK44</f>
        <v>0</v>
      </c>
      <c r="CI6" s="804">
        <f>'SAME1 Flight Tests 8-27-09'!BL44</f>
        <v>0</v>
      </c>
      <c r="CJ6" s="1804">
        <f t="shared" si="0"/>
        <v>46.496427104722798</v>
      </c>
      <c r="CK6" s="1802"/>
    </row>
    <row r="7" spans="1:89" ht="26.25" x14ac:dyDescent="0.25">
      <c r="A7" s="778">
        <v>1</v>
      </c>
      <c r="B7" s="779">
        <f>'SAME1 Flight Tests 8-27-09'!A46</f>
        <v>5</v>
      </c>
      <c r="C7" s="779" t="str">
        <f>'SAME1 Flight Tests 8-27-09'!B46</f>
        <v>DBP</v>
      </c>
      <c r="D7" s="782"/>
      <c r="E7" s="779" t="str">
        <f>'SAME1 Flight Tests 8-27-09'!C46</f>
        <v>37 D</v>
      </c>
      <c r="F7" s="779">
        <f>'SAME1 Flight Tests 8-27-09'!D46</f>
        <v>6</v>
      </c>
      <c r="G7" s="779">
        <f>'SAME1 Flight Tests 8-27-09'!E46</f>
        <v>37</v>
      </c>
      <c r="H7" s="779" t="str">
        <f>'SAME1 Flight Tests 8-27-09'!F46</f>
        <v>baseline repeat</v>
      </c>
      <c r="I7" s="779">
        <f>'SAME1 Flight Tests 8-27-09'!G46</f>
        <v>276</v>
      </c>
      <c r="J7" s="791">
        <f>'SAME1 Flight Tests 8-27-09'!H46</f>
        <v>39358</v>
      </c>
      <c r="K7" s="779">
        <f>'SAME1 Flight Tests 8-27-09'!I46</f>
        <v>0</v>
      </c>
      <c r="L7" s="779" t="str">
        <f>'SAME1 Flight Tests 8-27-09'!J46</f>
        <v>n</v>
      </c>
      <c r="M7" s="779" t="str">
        <f>'SAME1 Flight Tests 8-27-09'!K46</f>
        <v>n</v>
      </c>
      <c r="N7" s="779">
        <f>'SAME1 Flight Tests 8-27-09'!L46</f>
        <v>8</v>
      </c>
      <c r="O7" s="804">
        <f>'SAME1 Flight Tests 8-27-09'!M46</f>
        <v>1.18</v>
      </c>
      <c r="P7" s="805">
        <f>'SAME1 Flight Tests 8-27-09'!N46</f>
        <v>60</v>
      </c>
      <c r="Q7" s="805">
        <f>'SAME1 Flight Tests 8-27-09'!O46</f>
        <v>11</v>
      </c>
      <c r="R7" s="805">
        <f>'SAME1 Flight Tests 8-27-09'!P46</f>
        <v>8</v>
      </c>
      <c r="S7" s="806"/>
      <c r="T7" s="806"/>
      <c r="U7" s="805">
        <f>'SAME1 Flight Tests 8-27-09'!Q46</f>
        <v>39</v>
      </c>
      <c r="V7" s="806"/>
      <c r="W7" s="806"/>
      <c r="X7" s="806"/>
      <c r="Y7" s="806"/>
      <c r="Z7" s="806"/>
      <c r="AA7" s="805" t="str">
        <f>'SAME1 Flight Tests 8-27-09'!R46</f>
        <v>y</v>
      </c>
      <c r="AB7" s="805" t="str">
        <f>'SAME1 Flight Tests 8-27-09'!S46</f>
        <v>y</v>
      </c>
      <c r="AC7" s="805">
        <f>'SAME1 Flight Tests 8-27-09'!T46</f>
        <v>1</v>
      </c>
      <c r="AD7" s="806"/>
      <c r="AE7" s="805">
        <f>'SAME1 Flight Tests 8-27-09'!U46</f>
        <v>10</v>
      </c>
      <c r="AF7" s="806"/>
      <c r="AG7" s="816">
        <f>'SAME1 Flight Tests 8-27-09'!V46</f>
        <v>0.13253466028642899</v>
      </c>
      <c r="AH7" s="818">
        <f>'SAME1 Flight Tests 8-27-09'!W46</f>
        <v>0</v>
      </c>
      <c r="AI7" s="806"/>
      <c r="AJ7" s="806"/>
      <c r="AK7" s="806"/>
      <c r="AL7" s="806"/>
      <c r="AM7" s="806"/>
      <c r="AN7" s="806"/>
      <c r="AO7" s="806"/>
      <c r="AP7" s="806"/>
      <c r="AQ7" s="806"/>
      <c r="AR7" s="806"/>
      <c r="AS7" s="806"/>
      <c r="AT7" s="806"/>
      <c r="AU7" s="805" t="str">
        <f>'SAME1 Flight Tests 8-27-09'!X46</f>
        <v>n/a</v>
      </c>
      <c r="AV7" s="820">
        <f>'SAME1 Flight Tests 8-27-09'!Y46</f>
        <v>2.9050600000000002</v>
      </c>
      <c r="AW7" s="820">
        <f>'SAME1 Flight Tests 8-27-09'!Z46</f>
        <v>6.2468570000000003</v>
      </c>
      <c r="AX7" s="820">
        <f>'SAME1 Flight Tests 8-27-09'!AA46</f>
        <v>5.1331790000000002</v>
      </c>
      <c r="AY7" s="822"/>
      <c r="AZ7" s="822"/>
      <c r="BA7" s="820">
        <f>'SAME1 Flight Tests 8-27-09'!AC46</f>
        <v>4.9285279999999991</v>
      </c>
      <c r="BB7" s="822"/>
      <c r="BC7" s="822"/>
      <c r="BD7" s="820">
        <f>'SAME1 Flight Tests 8-27-09'!AB46</f>
        <v>5.3823694999999994</v>
      </c>
      <c r="BE7" s="820">
        <f>'SAME1 Flight Tests 8-27-09'!AD46</f>
        <v>4.6990210000000001</v>
      </c>
      <c r="BF7" s="826">
        <f>'SAME1 Flight Tests 8-27-09'!AE46</f>
        <v>5336</v>
      </c>
      <c r="BG7" s="806"/>
      <c r="BH7" s="806"/>
      <c r="BI7" s="805">
        <f>'SAME1 Flight Tests 8-27-09'!AF46</f>
        <v>0.13735</v>
      </c>
      <c r="BJ7" s="805">
        <f>'SAME1 Flight Tests 8-27-09'!AG46</f>
        <v>95.78285000000001</v>
      </c>
      <c r="BK7" s="805">
        <f>'SAME1 Flight Tests 8-27-09'!AH46</f>
        <v>0.68334849999999925</v>
      </c>
      <c r="BL7" s="805">
        <f>'SAME1 Flight Tests 8-27-09'!AK46</f>
        <v>0</v>
      </c>
      <c r="BM7" s="805">
        <f>'SAME1 Flight Tests 8-27-09'!AL46</f>
        <v>0</v>
      </c>
      <c r="BN7" s="806"/>
      <c r="BO7" s="805"/>
      <c r="BP7" s="806"/>
      <c r="BQ7" s="805">
        <f>'SAME1 Flight Tests 8-27-09'!AM46</f>
        <v>0</v>
      </c>
      <c r="BR7" s="816">
        <f>'SAME1 Flight Tests 8-27-09'!AP46</f>
        <v>0</v>
      </c>
      <c r="BS7" s="816">
        <f>'SAME1 Flight Tests 8-27-09'!AQ46</f>
        <v>0</v>
      </c>
      <c r="BT7" s="816"/>
      <c r="BU7" s="816">
        <f>'SAME1 Flight Tests 8-27-09'!AS46</f>
        <v>0</v>
      </c>
      <c r="BV7" s="816">
        <f>'SAME1 Flight Tests 8-27-09'!AT46</f>
        <v>0</v>
      </c>
      <c r="BW7" s="807">
        <f>'SAME1 Flight Tests 8-27-09'!BB46</f>
        <v>56054.494544629815</v>
      </c>
      <c r="BX7" s="807">
        <f>'SAME1 Flight Tests 8-27-09'!BC46</f>
        <v>55128.487719435834</v>
      </c>
      <c r="BY7" s="807">
        <f>'SAME1 Flight Tests 8-27-09'!BD46</f>
        <v>52510.062507117727</v>
      </c>
      <c r="BZ7" s="806"/>
      <c r="CA7" s="805">
        <f>'SAME1 Flight Tests 8-27-09'!BG46</f>
        <v>0</v>
      </c>
      <c r="CB7" s="805">
        <f>'SAME1 Flight Tests 8-27-09'!BF46</f>
        <v>0</v>
      </c>
      <c r="CC7" s="783"/>
      <c r="CD7" s="805"/>
      <c r="CE7" s="805">
        <f>'SAME1 Flight Tests 8-27-09'!BH46</f>
        <v>194.83569166039581</v>
      </c>
      <c r="CF7" s="818" t="str">
        <f>'SAME1 Flight Tests 8-27-09'!BI46</f>
        <v>NA</v>
      </c>
      <c r="CG7" s="818">
        <f>'SAME1 Flight Tests 8-27-09'!BJ46</f>
        <v>0</v>
      </c>
      <c r="CH7" s="818">
        <f>'SAME1 Flight Tests 8-27-09'!BK46</f>
        <v>0</v>
      </c>
      <c r="CI7" s="804">
        <f>'SAME1 Flight Tests 8-27-09'!BL46</f>
        <v>0</v>
      </c>
      <c r="CJ7" s="1804">
        <f t="shared" si="0"/>
        <v>697.36330542409905</v>
      </c>
      <c r="CK7" s="1802"/>
    </row>
    <row r="8" spans="1:89" ht="26.25" x14ac:dyDescent="0.25">
      <c r="A8" s="778">
        <v>1</v>
      </c>
      <c r="B8" s="779">
        <f>'SAME1 Flight Tests 8-27-09'!A47</f>
        <v>5</v>
      </c>
      <c r="C8" s="779" t="str">
        <f>'SAME1 Flight Tests 8-27-09'!B47</f>
        <v>DBP</v>
      </c>
      <c r="D8" s="782"/>
      <c r="E8" s="779" t="str">
        <f>'SAME1 Flight Tests 8-27-09'!C47</f>
        <v>38 D</v>
      </c>
      <c r="F8" s="779">
        <f>'SAME1 Flight Tests 8-27-09'!D47</f>
        <v>6</v>
      </c>
      <c r="G8" s="779">
        <f>'SAME1 Flight Tests 8-27-09'!E47</f>
        <v>38</v>
      </c>
      <c r="H8" s="779" t="str">
        <f>'SAME1 Flight Tests 8-27-09'!F47</f>
        <v>low flow aging</v>
      </c>
      <c r="I8" s="779">
        <f>'SAME1 Flight Tests 8-27-09'!G47</f>
        <v>276</v>
      </c>
      <c r="J8" s="791">
        <f>'SAME1 Flight Tests 8-27-09'!H47</f>
        <v>39358</v>
      </c>
      <c r="K8" s="779">
        <f>'SAME1 Flight Tests 8-27-09'!I47</f>
        <v>0</v>
      </c>
      <c r="L8" s="779" t="str">
        <f>'SAME1 Flight Tests 8-27-09'!J47</f>
        <v>n</v>
      </c>
      <c r="M8" s="779" t="str">
        <f>'SAME1 Flight Tests 8-27-09'!K47</f>
        <v>n</v>
      </c>
      <c r="N8" s="779">
        <f>'SAME1 Flight Tests 8-27-09'!L47</f>
        <v>4</v>
      </c>
      <c r="O8" s="804">
        <f>'SAME1 Flight Tests 8-27-09'!M47</f>
        <v>1.18</v>
      </c>
      <c r="P8" s="805">
        <f>'SAME1 Flight Tests 8-27-09'!N47</f>
        <v>60</v>
      </c>
      <c r="Q8" s="805">
        <f>'SAME1 Flight Tests 8-27-09'!O47</f>
        <v>11</v>
      </c>
      <c r="R8" s="805">
        <f>'SAME1 Flight Tests 8-27-09'!P47</f>
        <v>8</v>
      </c>
      <c r="S8" s="806"/>
      <c r="T8" s="806"/>
      <c r="U8" s="805">
        <f>'SAME1 Flight Tests 8-27-09'!Q47</f>
        <v>49</v>
      </c>
      <c r="V8" s="806"/>
      <c r="W8" s="806"/>
      <c r="X8" s="806"/>
      <c r="Y8" s="806"/>
      <c r="Z8" s="806"/>
      <c r="AA8" s="805" t="str">
        <f>'SAME1 Flight Tests 8-27-09'!R47</f>
        <v>y</v>
      </c>
      <c r="AB8" s="805" t="str">
        <f>'SAME1 Flight Tests 8-27-09'!S47</f>
        <v>y</v>
      </c>
      <c r="AC8" s="805">
        <f>'SAME1 Flight Tests 8-27-09'!T47</f>
        <v>1</v>
      </c>
      <c r="AD8" s="806"/>
      <c r="AE8" s="805">
        <f>'SAME1 Flight Tests 8-27-09'!U47</f>
        <v>10</v>
      </c>
      <c r="AF8" s="806"/>
      <c r="AG8" s="816">
        <f>'SAME1 Flight Tests 8-27-09'!V47</f>
        <v>0.13253466028642899</v>
      </c>
      <c r="AH8" s="818">
        <f>'SAME1 Flight Tests 8-27-09'!W47</f>
        <v>0.37128114935661094</v>
      </c>
      <c r="AI8" s="806"/>
      <c r="AJ8" s="806"/>
      <c r="AK8" s="806"/>
      <c r="AL8" s="806"/>
      <c r="AM8" s="806"/>
      <c r="AN8" s="806"/>
      <c r="AO8" s="806"/>
      <c r="AP8" s="806"/>
      <c r="AQ8" s="806"/>
      <c r="AR8" s="806"/>
      <c r="AS8" s="806"/>
      <c r="AT8" s="806"/>
      <c r="AU8" s="805" t="str">
        <f>'SAME1 Flight Tests 8-27-09'!X47</f>
        <v>n/a</v>
      </c>
      <c r="AV8" s="820">
        <f>'SAME1 Flight Tests 8-27-09'!Y47</f>
        <v>3.1960584210526317</v>
      </c>
      <c r="AW8" s="820">
        <f>'SAME1 Flight Tests 8-27-09'!Z47</f>
        <v>6.2530373684210536</v>
      </c>
      <c r="AX8" s="820">
        <f>'SAME1 Flight Tests 8-27-09'!AA47</f>
        <v>-6.7459884210526323E-4</v>
      </c>
      <c r="AY8" s="822"/>
      <c r="AZ8" s="822"/>
      <c r="BA8" s="820">
        <f>'SAME1 Flight Tests 8-27-09'!AC47</f>
        <v>4.8452450000000002</v>
      </c>
      <c r="BB8" s="822"/>
      <c r="BC8" s="822"/>
      <c r="BD8" s="820">
        <f>'SAME1 Flight Tests 8-27-09'!AB47</f>
        <v>4.9743642105263151</v>
      </c>
      <c r="BE8" s="820">
        <f>'SAME1 Flight Tests 8-27-09'!AD47</f>
        <v>4.6632540000000002</v>
      </c>
      <c r="BF8" s="826">
        <f>'SAME1 Flight Tests 8-27-09'!AE47</f>
        <v>1221.0999999999999</v>
      </c>
      <c r="BG8" s="806"/>
      <c r="BH8" s="806"/>
      <c r="BI8" s="805">
        <f>'SAME1 Flight Tests 8-27-09'!AF47</f>
        <v>1.2947368421052634E-2</v>
      </c>
      <c r="BJ8" s="805">
        <f>'SAME1 Flight Tests 8-27-09'!AG47</f>
        <v>42.715736842105258</v>
      </c>
      <c r="BK8" s="805">
        <f>'SAME1 Flight Tests 8-27-09'!AH47</f>
        <v>0.31111021052631482</v>
      </c>
      <c r="BL8" s="805">
        <f>'SAME1 Flight Tests 8-27-09'!AK47</f>
        <v>0</v>
      </c>
      <c r="BM8" s="805">
        <f>'SAME1 Flight Tests 8-27-09'!AL47</f>
        <v>0</v>
      </c>
      <c r="BN8" s="806"/>
      <c r="BO8" s="805"/>
      <c r="BP8" s="806"/>
      <c r="BQ8" s="805">
        <f>'SAME1 Flight Tests 8-27-09'!AM47</f>
        <v>0</v>
      </c>
      <c r="BR8" s="816">
        <f>'SAME1 Flight Tests 8-27-09'!AP47</f>
        <v>0</v>
      </c>
      <c r="BS8" s="816">
        <f>'SAME1 Flight Tests 8-27-09'!AQ47</f>
        <v>0</v>
      </c>
      <c r="BT8" s="816"/>
      <c r="BU8" s="816">
        <f>'SAME1 Flight Tests 8-27-09'!AS47</f>
        <v>0</v>
      </c>
      <c r="BV8" s="816">
        <f>'SAME1 Flight Tests 8-27-09'!AT47</f>
        <v>0</v>
      </c>
      <c r="BW8" s="807">
        <f>'SAME1 Flight Tests 8-27-09'!BB47</f>
        <v>12751.788300264383</v>
      </c>
      <c r="BX8" s="807">
        <f>'SAME1 Flight Tests 8-27-09'!BC47</f>
        <v>12539.879204641375</v>
      </c>
      <c r="BY8" s="807">
        <f>'SAME1 Flight Tests 8-27-09'!BD47</f>
        <v>11978.586369625767</v>
      </c>
      <c r="BZ8" s="806"/>
      <c r="CA8" s="805">
        <f>'SAME1 Flight Tests 8-27-09'!BG47</f>
        <v>0</v>
      </c>
      <c r="CB8" s="805">
        <f>'SAME1 Flight Tests 8-27-09'!BF47</f>
        <v>0</v>
      </c>
      <c r="CC8" s="783"/>
      <c r="CD8" s="805"/>
      <c r="CE8" s="805">
        <f>'SAME1 Flight Tests 8-27-09'!BH47</f>
        <v>194.81059937263933</v>
      </c>
      <c r="CF8" s="818" t="str">
        <f>'SAME1 Flight Tests 8-27-09'!BI47</f>
        <v>NA</v>
      </c>
      <c r="CG8" s="818">
        <f>'SAME1 Flight Tests 8-27-09'!BJ47</f>
        <v>0</v>
      </c>
      <c r="CH8" s="818">
        <f>'SAME1 Flight Tests 8-27-09'!BK47</f>
        <v>0</v>
      </c>
      <c r="CI8" s="804">
        <f>'SAME1 Flight Tests 8-27-09'!BL47</f>
        <v>0</v>
      </c>
      <c r="CJ8" s="1804">
        <f t="shared" si="0"/>
        <v>3299.1829268292672</v>
      </c>
      <c r="CK8" s="1802"/>
    </row>
    <row r="9" spans="1:89" ht="26.25" x14ac:dyDescent="0.25">
      <c r="A9" s="778">
        <v>1</v>
      </c>
      <c r="B9" s="779">
        <f>'SAME1 Flight Tests 8-27-09'!A49</f>
        <v>5</v>
      </c>
      <c r="C9" s="779" t="str">
        <f>'SAME1 Flight Tests 8-27-09'!B49</f>
        <v>DBP</v>
      </c>
      <c r="D9" s="782"/>
      <c r="E9" s="779" t="str">
        <f>'SAME1 Flight Tests 8-27-09'!C49</f>
        <v>39 D</v>
      </c>
      <c r="F9" s="779">
        <f>'SAME1 Flight Tests 8-27-09'!D49</f>
        <v>6</v>
      </c>
      <c r="G9" s="779">
        <f>'SAME1 Flight Tests 8-27-09'!E49</f>
        <v>39</v>
      </c>
      <c r="H9" s="779" t="str">
        <f>'SAME1 Flight Tests 8-27-09'!F49</f>
        <v>baseline repeat</v>
      </c>
      <c r="I9" s="779">
        <f>'SAME1 Flight Tests 8-27-09'!G49</f>
        <v>276</v>
      </c>
      <c r="J9" s="791">
        <f>'SAME1 Flight Tests 8-27-09'!H49</f>
        <v>39358</v>
      </c>
      <c r="K9" s="779">
        <f>'SAME1 Flight Tests 8-27-09'!I49</f>
        <v>0</v>
      </c>
      <c r="L9" s="779" t="str">
        <f>'SAME1 Flight Tests 8-27-09'!J49</f>
        <v>n</v>
      </c>
      <c r="M9" s="779" t="str">
        <f>'SAME1 Flight Tests 8-27-09'!K49</f>
        <v>n</v>
      </c>
      <c r="N9" s="779">
        <f>'SAME1 Flight Tests 8-27-09'!L49</f>
        <v>8</v>
      </c>
      <c r="O9" s="804">
        <f>'SAME1 Flight Tests 8-27-09'!M49</f>
        <v>1.18</v>
      </c>
      <c r="P9" s="805">
        <f>'SAME1 Flight Tests 8-27-09'!N49</f>
        <v>60</v>
      </c>
      <c r="Q9" s="805">
        <f>'SAME1 Flight Tests 8-27-09'!O49</f>
        <v>11</v>
      </c>
      <c r="R9" s="805">
        <f>'SAME1 Flight Tests 8-27-09'!P49</f>
        <v>8</v>
      </c>
      <c r="S9" s="806"/>
      <c r="T9" s="806"/>
      <c r="U9" s="805">
        <f>'SAME1 Flight Tests 8-27-09'!Q49</f>
        <v>58</v>
      </c>
      <c r="V9" s="806"/>
      <c r="W9" s="806"/>
      <c r="X9" s="806"/>
      <c r="Y9" s="806"/>
      <c r="Z9" s="806"/>
      <c r="AA9" s="805" t="str">
        <f>'SAME1 Flight Tests 8-27-09'!R49</f>
        <v>y</v>
      </c>
      <c r="AB9" s="805" t="str">
        <f>'SAME1 Flight Tests 8-27-09'!S49</f>
        <v>y</v>
      </c>
      <c r="AC9" s="805">
        <f>'SAME1 Flight Tests 8-27-09'!T49</f>
        <v>1</v>
      </c>
      <c r="AD9" s="806"/>
      <c r="AE9" s="805">
        <f>'SAME1 Flight Tests 8-27-09'!U49</f>
        <v>10</v>
      </c>
      <c r="AF9" s="806"/>
      <c r="AG9" s="816">
        <f>'SAME1 Flight Tests 8-27-09'!V49</f>
        <v>0.13253466028642899</v>
      </c>
      <c r="AH9" s="818">
        <f>'SAME1 Flight Tests 8-27-09'!W49</f>
        <v>0.3698668387090201</v>
      </c>
      <c r="AI9" s="806"/>
      <c r="AJ9" s="806"/>
      <c r="AK9" s="806"/>
      <c r="AL9" s="806"/>
      <c r="AM9" s="806"/>
      <c r="AN9" s="806"/>
      <c r="AO9" s="806"/>
      <c r="AP9" s="806"/>
      <c r="AQ9" s="806"/>
      <c r="AR9" s="806"/>
      <c r="AS9" s="806"/>
      <c r="AT9" s="806"/>
      <c r="AU9" s="805" t="str">
        <f>'SAME1 Flight Tests 8-27-09'!X49</f>
        <v>n/a</v>
      </c>
      <c r="AV9" s="820">
        <f>'SAME1 Flight Tests 8-27-09'!Y49</f>
        <v>3.0281380000000002</v>
      </c>
      <c r="AW9" s="820">
        <f>'SAME1 Flight Tests 8-27-09'!Z49</f>
        <v>6.2357650000000007</v>
      </c>
      <c r="AX9" s="820">
        <f>'SAME1 Flight Tests 8-27-09'!AA49</f>
        <v>-5.6457529999999999E-4</v>
      </c>
      <c r="AY9" s="822"/>
      <c r="AZ9" s="822"/>
      <c r="BA9" s="820">
        <f>'SAME1 Flight Tests 8-27-09'!AC49</f>
        <v>4.8626704999999992</v>
      </c>
      <c r="BB9" s="822"/>
      <c r="BC9" s="822"/>
      <c r="BD9" s="820">
        <f>'SAME1 Flight Tests 8-27-09'!AB49</f>
        <v>5.2797084999999999</v>
      </c>
      <c r="BE9" s="820">
        <f>'SAME1 Flight Tests 8-27-09'!AD49</f>
        <v>4.6674345000000006</v>
      </c>
      <c r="BF9" s="826">
        <f>'SAME1 Flight Tests 8-27-09'!AE49</f>
        <v>4181</v>
      </c>
      <c r="BG9" s="806"/>
      <c r="BH9" s="806"/>
      <c r="BI9" s="805">
        <f>'SAME1 Flight Tests 8-27-09'!AF49</f>
        <v>5.7349999999999998E-2</v>
      </c>
      <c r="BJ9" s="805">
        <f>'SAME1 Flight Tests 8-27-09'!AG49</f>
        <v>73.892599999999987</v>
      </c>
      <c r="BK9" s="805">
        <f>'SAME1 Flight Tests 8-27-09'!AH49</f>
        <v>0.61227399999999932</v>
      </c>
      <c r="BL9" s="805">
        <f>'SAME1 Flight Tests 8-27-09'!AK49</f>
        <v>0</v>
      </c>
      <c r="BM9" s="805">
        <f>'SAME1 Flight Tests 8-27-09'!AL49</f>
        <v>0</v>
      </c>
      <c r="BN9" s="806"/>
      <c r="BO9" s="805"/>
      <c r="BP9" s="806"/>
      <c r="BQ9" s="805">
        <f>'SAME1 Flight Tests 8-27-09'!AM49</f>
        <v>0</v>
      </c>
      <c r="BR9" s="816">
        <f>'SAME1 Flight Tests 8-27-09'!AP49</f>
        <v>0</v>
      </c>
      <c r="BS9" s="816">
        <f>'SAME1 Flight Tests 8-27-09'!AQ49</f>
        <v>0</v>
      </c>
      <c r="BT9" s="816"/>
      <c r="BU9" s="816">
        <f>'SAME1 Flight Tests 8-27-09'!AS49</f>
        <v>0</v>
      </c>
      <c r="BV9" s="816">
        <f>'SAME1 Flight Tests 8-27-09'!AT49</f>
        <v>0</v>
      </c>
      <c r="BW9" s="807">
        <f>'SAME1 Flight Tests 8-27-09'!BB49</f>
        <v>43848.387353470789</v>
      </c>
      <c r="BX9" s="807">
        <f>'SAME1 Flight Tests 8-27-09'!BC49</f>
        <v>43122.818662290869</v>
      </c>
      <c r="BY9" s="807">
        <f>'SAME1 Flight Tests 8-27-09'!BD49</f>
        <v>41107.598942235876</v>
      </c>
      <c r="BZ9" s="806"/>
      <c r="CA9" s="805">
        <f>'SAME1 Flight Tests 8-27-09'!BG49</f>
        <v>0</v>
      </c>
      <c r="CB9" s="805">
        <f>'SAME1 Flight Tests 8-27-09'!BF49</f>
        <v>0</v>
      </c>
      <c r="CC9" s="783"/>
      <c r="CD9" s="805"/>
      <c r="CE9" s="1807"/>
      <c r="CF9" s="818" t="str">
        <f>'SAME1 Flight Tests 8-27-09'!BI49</f>
        <v>NA</v>
      </c>
      <c r="CG9" s="818">
        <f>'SAME1 Flight Tests 8-27-09'!BJ49</f>
        <v>0</v>
      </c>
      <c r="CH9" s="818">
        <f>'SAME1 Flight Tests 8-27-09'!BK49</f>
        <v>0</v>
      </c>
      <c r="CI9" s="804">
        <f>'SAME1 Flight Tests 8-27-09'!BL49</f>
        <v>0</v>
      </c>
      <c r="CJ9" s="1804">
        <f t="shared" si="0"/>
        <v>1288.4498692240627</v>
      </c>
      <c r="CK9" s="1802"/>
    </row>
    <row r="10" spans="1:89" ht="26.25" x14ac:dyDescent="0.25">
      <c r="A10" s="778">
        <v>1</v>
      </c>
      <c r="B10" s="779">
        <f>'SAME1 Flight Tests 8-27-09'!A51</f>
        <v>5</v>
      </c>
      <c r="C10" s="779" t="str">
        <f>'SAME1 Flight Tests 8-27-09'!B51</f>
        <v>DBP</v>
      </c>
      <c r="D10" s="782"/>
      <c r="E10" s="779" t="str">
        <f>'SAME1 Flight Tests 8-27-09'!C51</f>
        <v>40 D</v>
      </c>
      <c r="F10" s="779">
        <f>'SAME1 Flight Tests 8-27-09'!D51</f>
        <v>6</v>
      </c>
      <c r="G10" s="779">
        <f>'SAME1 Flight Tests 8-27-09'!E51</f>
        <v>40</v>
      </c>
      <c r="H10" s="779" t="str">
        <f>'SAME1 Flight Tests 8-27-09'!F51</f>
        <v>low flow aging</v>
      </c>
      <c r="I10" s="779">
        <f>'SAME1 Flight Tests 8-27-09'!G51</f>
        <v>276</v>
      </c>
      <c r="J10" s="791">
        <f>'SAME1 Flight Tests 8-27-09'!H51</f>
        <v>39358</v>
      </c>
      <c r="K10" s="779">
        <f>'SAME1 Flight Tests 8-27-09'!I51</f>
        <v>0</v>
      </c>
      <c r="L10" s="779" t="str">
        <f>'SAME1 Flight Tests 8-27-09'!J51</f>
        <v>n</v>
      </c>
      <c r="M10" s="779" t="str">
        <f>'SAME1 Flight Tests 8-27-09'!K51</f>
        <v>n</v>
      </c>
      <c r="N10" s="779">
        <f>'SAME1 Flight Tests 8-27-09'!L51</f>
        <v>2</v>
      </c>
      <c r="O10" s="804">
        <f>'SAME1 Flight Tests 8-27-09'!M51</f>
        <v>1.18</v>
      </c>
      <c r="P10" s="805">
        <f>'SAME1 Flight Tests 8-27-09'!N51</f>
        <v>60</v>
      </c>
      <c r="Q10" s="805">
        <f>'SAME1 Flight Tests 8-27-09'!O51</f>
        <v>11</v>
      </c>
      <c r="R10" s="805">
        <f>'SAME1 Flight Tests 8-27-09'!P51</f>
        <v>8</v>
      </c>
      <c r="S10" s="806"/>
      <c r="T10" s="806"/>
      <c r="U10" s="805">
        <f>'SAME1 Flight Tests 8-27-09'!Q51</f>
        <v>44</v>
      </c>
      <c r="V10" s="806"/>
      <c r="W10" s="806"/>
      <c r="X10" s="806"/>
      <c r="Y10" s="806"/>
      <c r="Z10" s="806"/>
      <c r="AA10" s="805" t="str">
        <f>'SAME1 Flight Tests 8-27-09'!R51</f>
        <v>y</v>
      </c>
      <c r="AB10" s="805" t="str">
        <f>'SAME1 Flight Tests 8-27-09'!S51</f>
        <v>y</v>
      </c>
      <c r="AC10" s="805">
        <f>'SAME1 Flight Tests 8-27-09'!T51</f>
        <v>1</v>
      </c>
      <c r="AD10" s="806"/>
      <c r="AE10" s="805">
        <f>'SAME1 Flight Tests 8-27-09'!U51</f>
        <v>10</v>
      </c>
      <c r="AF10" s="806"/>
      <c r="AG10" s="816">
        <f>'SAME1 Flight Tests 8-27-09'!V51</f>
        <v>0.13253466028642899</v>
      </c>
      <c r="AH10" s="818">
        <f>'SAME1 Flight Tests 8-27-09'!W51</f>
        <v>0.37159331180319777</v>
      </c>
      <c r="AI10" s="806"/>
      <c r="AJ10" s="806"/>
      <c r="AK10" s="806"/>
      <c r="AL10" s="806"/>
      <c r="AM10" s="806"/>
      <c r="AN10" s="806"/>
      <c r="AO10" s="806"/>
      <c r="AP10" s="806"/>
      <c r="AQ10" s="806"/>
      <c r="AR10" s="806"/>
      <c r="AS10" s="806"/>
      <c r="AT10" s="806"/>
      <c r="AU10" s="805">
        <f>'SAME1 Flight Tests 8-27-09'!X51</f>
        <v>13.28</v>
      </c>
      <c r="AV10" s="820">
        <f>'SAME1 Flight Tests 8-27-09'!Y51</f>
        <v>3.2722790000000002</v>
      </c>
      <c r="AW10" s="820">
        <f>'SAME1 Flight Tests 8-27-09'!Z51</f>
        <v>6.2543949999999997</v>
      </c>
      <c r="AX10" s="820">
        <f>'SAME1 Flight Tests 8-27-09'!AA51</f>
        <v>-6.1035164999999976E-4</v>
      </c>
      <c r="AY10" s="822"/>
      <c r="AZ10" s="822"/>
      <c r="BA10" s="820">
        <f>'SAME1 Flight Tests 8-27-09'!AC51</f>
        <v>4.8564145000000005</v>
      </c>
      <c r="BB10" s="822"/>
      <c r="BC10" s="822"/>
      <c r="BD10" s="820">
        <f>'SAME1 Flight Tests 8-27-09'!AB51</f>
        <v>4.8485715000000003</v>
      </c>
      <c r="BE10" s="820">
        <f>'SAME1 Flight Tests 8-27-09'!AD51</f>
        <v>4.6706400000000006</v>
      </c>
      <c r="BF10" s="826">
        <f>'SAME1 Flight Tests 8-27-09'!AE51</f>
        <v>580.65</v>
      </c>
      <c r="BG10" s="806"/>
      <c r="BH10" s="806"/>
      <c r="BI10" s="805">
        <f>'SAME1 Flight Tests 8-27-09'!AF51</f>
        <v>1.5750000000000007E-2</v>
      </c>
      <c r="BJ10" s="805">
        <f>'SAME1 Flight Tests 8-27-09'!AG51</f>
        <v>25.545899999999996</v>
      </c>
      <c r="BK10" s="805">
        <f>'SAME1 Flight Tests 8-27-09'!AH51</f>
        <v>0.17793149999999969</v>
      </c>
      <c r="BL10" s="805">
        <f>'SAME1 Flight Tests 8-27-09'!AK51</f>
        <v>0</v>
      </c>
      <c r="BM10" s="805">
        <f>'SAME1 Flight Tests 8-27-09'!AL51</f>
        <v>0</v>
      </c>
      <c r="BN10" s="806"/>
      <c r="BO10" s="805"/>
      <c r="BP10" s="806"/>
      <c r="BQ10" s="805">
        <f>'SAME1 Flight Tests 8-27-09'!AM51</f>
        <v>0</v>
      </c>
      <c r="BR10" s="816">
        <f>'SAME1 Flight Tests 8-27-09'!AP51</f>
        <v>0</v>
      </c>
      <c r="BS10" s="816">
        <f>'SAME1 Flight Tests 8-27-09'!AQ51</f>
        <v>0</v>
      </c>
      <c r="BT10" s="816"/>
      <c r="BU10" s="816">
        <f>'SAME1 Flight Tests 8-27-09'!AS51</f>
        <v>0</v>
      </c>
      <c r="BV10" s="816">
        <f>'SAME1 Flight Tests 8-27-09'!AT51</f>
        <v>0</v>
      </c>
      <c r="BW10" s="807">
        <f>'SAME1 Flight Tests 8-27-09'!BB51</f>
        <v>6058.0405692352588</v>
      </c>
      <c r="BX10" s="807">
        <f>'SAME1 Flight Tests 8-27-09'!BC51</f>
        <v>5957.2748527718231</v>
      </c>
      <c r="BY10" s="807">
        <f>'SAME1 Flight Tests 8-27-09'!BD51</f>
        <v>5693.1782055487129</v>
      </c>
      <c r="BZ10" s="806"/>
      <c r="CA10" s="805">
        <f>'SAME1 Flight Tests 8-27-09'!BG51</f>
        <v>0</v>
      </c>
      <c r="CB10" s="805">
        <f>'SAME1 Flight Tests 8-27-09'!BF51</f>
        <v>0</v>
      </c>
      <c r="CC10" s="783"/>
      <c r="CD10" s="805"/>
      <c r="CE10" s="805">
        <f>'SAME1 Flight Tests 8-27-09'!BH51</f>
        <v>194.73118500342022</v>
      </c>
      <c r="CF10" s="818" t="str">
        <f>'SAME1 Flight Tests 8-27-09'!BI51</f>
        <v>NA</v>
      </c>
      <c r="CG10" s="818">
        <f>'SAME1 Flight Tests 8-27-09'!BJ51</f>
        <v>0</v>
      </c>
      <c r="CH10" s="818">
        <f>'SAME1 Flight Tests 8-27-09'!BK51</f>
        <v>0</v>
      </c>
      <c r="CI10" s="804">
        <f>'SAME1 Flight Tests 8-27-09'!BL51</f>
        <v>0</v>
      </c>
      <c r="CJ10" s="1804">
        <f t="shared" si="0"/>
        <v>1621.9619047619037</v>
      </c>
      <c r="CK10" s="1802"/>
    </row>
    <row r="11" spans="1:89" ht="26.25" x14ac:dyDescent="0.25">
      <c r="A11" s="778">
        <v>1</v>
      </c>
      <c r="B11" s="779">
        <f>'SAME1 Flight Tests 8-27-09'!A55</f>
        <v>5</v>
      </c>
      <c r="C11" s="779" t="str">
        <f>'SAME1 Flight Tests 8-27-09'!B55</f>
        <v>DBP</v>
      </c>
      <c r="D11" s="782"/>
      <c r="E11" s="779" t="str">
        <f>'SAME1 Flight Tests 8-27-09'!C55</f>
        <v>42 D</v>
      </c>
      <c r="F11" s="779">
        <f>'SAME1 Flight Tests 8-27-09'!D55</f>
        <v>5</v>
      </c>
      <c r="G11" s="779">
        <f>'SAME1 Flight Tests 8-27-09'!E55</f>
        <v>42</v>
      </c>
      <c r="H11" s="779" t="str">
        <f>'SAME1 Flight Tests 8-27-09'!F55</f>
        <v>low flow aging</v>
      </c>
      <c r="I11" s="779">
        <f>'SAME1 Flight Tests 8-27-09'!G55</f>
        <v>277</v>
      </c>
      <c r="J11" s="791">
        <f>'SAME1 Flight Tests 8-27-09'!H55</f>
        <v>39359</v>
      </c>
      <c r="K11" s="779">
        <f>'SAME1 Flight Tests 8-27-09'!I55</f>
        <v>0</v>
      </c>
      <c r="L11" s="779" t="str">
        <f>'SAME1 Flight Tests 8-27-09'!J55</f>
        <v>n</v>
      </c>
      <c r="M11" s="779" t="str">
        <f>'SAME1 Flight Tests 8-27-09'!K55</f>
        <v>n</v>
      </c>
      <c r="N11" s="779">
        <f>'SAME1 Flight Tests 8-27-09'!L55</f>
        <v>7.5</v>
      </c>
      <c r="O11" s="804">
        <f>'SAME1 Flight Tests 8-27-09'!M55</f>
        <v>1.1599999999999999</v>
      </c>
      <c r="P11" s="805">
        <f>'SAME1 Flight Tests 8-27-09'!N55</f>
        <v>74</v>
      </c>
      <c r="Q11" s="805">
        <f>'SAME1 Flight Tests 8-27-09'!O55</f>
        <v>11</v>
      </c>
      <c r="R11" s="805">
        <f>'SAME1 Flight Tests 8-27-09'!P55</f>
        <v>8</v>
      </c>
      <c r="S11" s="806"/>
      <c r="T11" s="806"/>
      <c r="U11" s="805">
        <f>'SAME1 Flight Tests 8-27-09'!Q55</f>
        <v>65</v>
      </c>
      <c r="V11" s="806"/>
      <c r="W11" s="806"/>
      <c r="X11" s="806"/>
      <c r="Y11" s="806"/>
      <c r="Z11" s="806"/>
      <c r="AA11" s="805" t="str">
        <f>'SAME1 Flight Tests 8-27-09'!R55</f>
        <v>y</v>
      </c>
      <c r="AB11" s="805" t="str">
        <f>'SAME1 Flight Tests 8-27-09'!S55</f>
        <v>y</v>
      </c>
      <c r="AC11" s="805">
        <f>'SAME1 Flight Tests 8-27-09'!T55</f>
        <v>1</v>
      </c>
      <c r="AD11" s="806"/>
      <c r="AE11" s="805">
        <f>'SAME1 Flight Tests 8-27-09'!U55</f>
        <v>10</v>
      </c>
      <c r="AF11" s="806"/>
      <c r="AG11" s="816">
        <f>'SAME1 Flight Tests 8-27-09'!V55</f>
        <v>0.13253466028642899</v>
      </c>
      <c r="AH11" s="818">
        <f>'SAME1 Flight Tests 8-27-09'!W55</f>
        <v>0.37038215551998899</v>
      </c>
      <c r="AI11" s="806"/>
      <c r="AJ11" s="806"/>
      <c r="AK11" s="806"/>
      <c r="AL11" s="806"/>
      <c r="AM11" s="806"/>
      <c r="AN11" s="806"/>
      <c r="AO11" s="806"/>
      <c r="AP11" s="806"/>
      <c r="AQ11" s="806"/>
      <c r="AR11" s="806"/>
      <c r="AS11" s="806"/>
      <c r="AT11" s="806"/>
      <c r="AU11" s="805" t="str">
        <f>'SAME1 Flight Tests 8-27-09'!X55</f>
        <v>n/a</v>
      </c>
      <c r="AV11" s="820">
        <f>'SAME1 Flight Tests 8-27-09'!Y55</f>
        <v>3.1597300000000001</v>
      </c>
      <c r="AW11" s="820">
        <f>'SAME1 Flight Tests 8-27-09'!Z55</f>
        <v>6.240723</v>
      </c>
      <c r="AX11" s="820">
        <f>'SAME1 Flight Tests 8-27-09'!AA55</f>
        <v>-8.2397419999999996E-4</v>
      </c>
      <c r="AY11" s="822"/>
      <c r="AZ11" s="822"/>
      <c r="BA11" s="820">
        <f>'SAME1 Flight Tests 8-27-09'!AC55</f>
        <v>4.8665014999999991</v>
      </c>
      <c r="BB11" s="822"/>
      <c r="BC11" s="822"/>
      <c r="BD11" s="820">
        <f>'SAME1 Flight Tests 8-27-09'!AB55</f>
        <v>5.2604235000000017</v>
      </c>
      <c r="BE11" s="820">
        <f>'SAME1 Flight Tests 8-27-09'!AD55</f>
        <v>4.6894519999999993</v>
      </c>
      <c r="BF11" s="826">
        <f>'SAME1 Flight Tests 8-27-09'!AE55</f>
        <v>6631.5</v>
      </c>
      <c r="BG11" s="806"/>
      <c r="BH11" s="806"/>
      <c r="BI11" s="805">
        <f>'SAME1 Flight Tests 8-27-09'!AF55</f>
        <v>1.5378000000000003</v>
      </c>
      <c r="BJ11" s="805">
        <f>'SAME1 Flight Tests 8-27-09'!AG55</f>
        <v>56.625099999999996</v>
      </c>
      <c r="BK11" s="805">
        <f>'SAME1 Flight Tests 8-27-09'!AH55</f>
        <v>0.57097150000000241</v>
      </c>
      <c r="BL11" s="805">
        <f>'SAME1 Flight Tests 8-27-09'!AK55</f>
        <v>0</v>
      </c>
      <c r="BM11" s="805">
        <f>'SAME1 Flight Tests 8-27-09'!AL55</f>
        <v>0</v>
      </c>
      <c r="BN11" s="806"/>
      <c r="BO11" s="805"/>
      <c r="BP11" s="806"/>
      <c r="BQ11" s="805">
        <f>'SAME1 Flight Tests 8-27-09'!AM55</f>
        <v>0</v>
      </c>
      <c r="BR11" s="816">
        <f>'SAME1 Flight Tests 8-27-09'!AP55</f>
        <v>0</v>
      </c>
      <c r="BS11" s="816">
        <f>'SAME1 Flight Tests 8-27-09'!AQ55</f>
        <v>0</v>
      </c>
      <c r="BT11" s="816"/>
      <c r="BU11" s="816">
        <f>'SAME1 Flight Tests 8-27-09'!AS55</f>
        <v>0</v>
      </c>
      <c r="BV11" s="816">
        <f>'SAME1 Flight Tests 8-27-09'!AT55</f>
        <v>0</v>
      </c>
      <c r="BW11" s="807">
        <f>'SAME1 Flight Tests 8-27-09'!BB55</f>
        <v>69793.320211551982</v>
      </c>
      <c r="BX11" s="807">
        <f>'SAME1 Flight Tests 8-27-09'!BC55</f>
        <v>68642.492951193301</v>
      </c>
      <c r="BY11" s="807">
        <f>'SAME1 Flight Tests 8-27-09'!BD55</f>
        <v>65323.532150302759</v>
      </c>
      <c r="BZ11" s="806"/>
      <c r="CA11" s="805">
        <f>'SAME1 Flight Tests 8-27-09'!BG55</f>
        <v>0</v>
      </c>
      <c r="CB11" s="805">
        <f>'SAME1 Flight Tests 8-27-09'!BF55</f>
        <v>0</v>
      </c>
      <c r="CC11" s="783"/>
      <c r="CD11" s="805"/>
      <c r="CE11" s="805">
        <f>'SAME1 Flight Tests 8-27-09'!BH55</f>
        <v>176.76435508982723</v>
      </c>
      <c r="CF11" s="818" t="str">
        <f>'SAME1 Flight Tests 8-27-09'!BI55</f>
        <v>NA</v>
      </c>
      <c r="CG11" s="818">
        <f>'SAME1 Flight Tests 8-27-09'!BJ55</f>
        <v>42</v>
      </c>
      <c r="CH11" s="818">
        <f>'SAME1 Flight Tests 8-27-09'!BK55</f>
        <v>0</v>
      </c>
      <c r="CI11" s="804">
        <f>'SAME1 Flight Tests 8-27-09'!BL55</f>
        <v>0</v>
      </c>
      <c r="CJ11" s="1804">
        <f t="shared" si="0"/>
        <v>36.822148523865252</v>
      </c>
      <c r="CK11" s="1802"/>
    </row>
    <row r="12" spans="1:89" ht="26.25" x14ac:dyDescent="0.25">
      <c r="A12" s="778">
        <v>1</v>
      </c>
      <c r="B12" s="779">
        <f>'SAME1 Flight Tests 8-27-09'!A57</f>
        <v>5</v>
      </c>
      <c r="C12" s="779" t="str">
        <f>'SAME1 Flight Tests 8-27-09'!B57</f>
        <v>DBP</v>
      </c>
      <c r="D12" s="782"/>
      <c r="E12" s="779" t="str">
        <f>'SAME1 Flight Tests 8-27-09'!C57</f>
        <v>43 D</v>
      </c>
      <c r="F12" s="779">
        <f>'SAME1 Flight Tests 8-27-09'!D57</f>
        <v>5</v>
      </c>
      <c r="G12" s="779">
        <f>'SAME1 Flight Tests 8-27-09'!E57</f>
        <v>43</v>
      </c>
      <c r="H12" s="779" t="str">
        <f>'SAME1 Flight Tests 8-27-09'!F57</f>
        <v>low tempng</v>
      </c>
      <c r="I12" s="779">
        <f>'SAME1 Flight Tests 8-27-09'!G57</f>
        <v>277</v>
      </c>
      <c r="J12" s="791">
        <f>'SAME1 Flight Tests 8-27-09'!H57</f>
        <v>39359</v>
      </c>
      <c r="K12" s="779">
        <f>'SAME1 Flight Tests 8-27-09'!I57</f>
        <v>0</v>
      </c>
      <c r="L12" s="779" t="str">
        <f>'SAME1 Flight Tests 8-27-09'!J57</f>
        <v>n</v>
      </c>
      <c r="M12" s="779" t="str">
        <f>'SAME1 Flight Tests 8-27-09'!K57</f>
        <v>n</v>
      </c>
      <c r="N12" s="779">
        <f>'SAME1 Flight Tests 8-27-09'!L57</f>
        <v>8</v>
      </c>
      <c r="O12" s="804">
        <f>'SAME1 Flight Tests 8-27-09'!M57</f>
        <v>1.18</v>
      </c>
      <c r="P12" s="805">
        <f>'SAME1 Flight Tests 8-27-09'!N57</f>
        <v>60</v>
      </c>
      <c r="Q12" s="805">
        <f>'SAME1 Flight Tests 8-27-09'!O57</f>
        <v>11</v>
      </c>
      <c r="R12" s="805">
        <f>'SAME1 Flight Tests 8-27-09'!P57</f>
        <v>8</v>
      </c>
      <c r="S12" s="806"/>
      <c r="T12" s="806"/>
      <c r="U12" s="805">
        <f>'SAME1 Flight Tests 8-27-09'!Q57</f>
        <v>60</v>
      </c>
      <c r="V12" s="806"/>
      <c r="W12" s="806"/>
      <c r="X12" s="806"/>
      <c r="Y12" s="806"/>
      <c r="Z12" s="806"/>
      <c r="AA12" s="805" t="str">
        <f>'SAME1 Flight Tests 8-27-09'!R57</f>
        <v>y</v>
      </c>
      <c r="AB12" s="805" t="str">
        <f>'SAME1 Flight Tests 8-27-09'!S57</f>
        <v>y</v>
      </c>
      <c r="AC12" s="805">
        <f>'SAME1 Flight Tests 8-27-09'!T57</f>
        <v>1</v>
      </c>
      <c r="AD12" s="806"/>
      <c r="AE12" s="805">
        <f>'SAME1 Flight Tests 8-27-09'!U57</f>
        <v>10</v>
      </c>
      <c r="AF12" s="806"/>
      <c r="AG12" s="816">
        <f>'SAME1 Flight Tests 8-27-09'!V57</f>
        <v>0.13253466028642899</v>
      </c>
      <c r="AH12" s="818">
        <f>'SAME1 Flight Tests 8-27-09'!W57</f>
        <v>0.37166499916549534</v>
      </c>
      <c r="AI12" s="806"/>
      <c r="AJ12" s="806"/>
      <c r="AK12" s="806"/>
      <c r="AL12" s="806"/>
      <c r="AM12" s="806"/>
      <c r="AN12" s="806"/>
      <c r="AO12" s="806"/>
      <c r="AP12" s="806"/>
      <c r="AQ12" s="806"/>
      <c r="AR12" s="806"/>
      <c r="AS12" s="806"/>
      <c r="AT12" s="806"/>
      <c r="AU12" s="805" t="str">
        <f>'SAME1 Flight Tests 8-27-09'!X57</f>
        <v>n/a</v>
      </c>
      <c r="AV12" s="820">
        <f>'SAME1 Flight Tests 8-27-09'!Y57</f>
        <v>2.9458624999999996</v>
      </c>
      <c r="AW12" s="820">
        <f>'SAME1 Flight Tests 8-27-09'!Z57</f>
        <v>6.2579499999999992</v>
      </c>
      <c r="AX12" s="820">
        <f>'SAME1 Flight Tests 8-27-09'!AA57</f>
        <v>-4.8828149999999998E-4</v>
      </c>
      <c r="AY12" s="822"/>
      <c r="AZ12" s="822"/>
      <c r="BA12" s="820">
        <f>'SAME1 Flight Tests 8-27-09'!AC57</f>
        <v>4.8381359999999995</v>
      </c>
      <c r="BB12" s="822"/>
      <c r="BC12" s="822"/>
      <c r="BD12" s="820">
        <f>'SAME1 Flight Tests 8-27-09'!AB57</f>
        <v>5.4415284999999995</v>
      </c>
      <c r="BE12" s="820">
        <f>'SAME1 Flight Tests 8-27-09'!AD57</f>
        <v>4.6604760000000001</v>
      </c>
      <c r="BF12" s="826">
        <f>'SAME1 Flight Tests 8-27-09'!AE57</f>
        <v>7059</v>
      </c>
      <c r="BG12" s="806"/>
      <c r="BH12" s="806"/>
      <c r="BI12" s="805">
        <f>'SAME1 Flight Tests 8-27-09'!AF57</f>
        <v>1.02735</v>
      </c>
      <c r="BJ12" s="805">
        <f>'SAME1 Flight Tests 8-27-09'!AG57</f>
        <v>91.588499999999982</v>
      </c>
      <c r="BK12" s="805">
        <f>'SAME1 Flight Tests 8-27-09'!AH57</f>
        <v>0.78105249999999948</v>
      </c>
      <c r="BL12" s="805">
        <f>'SAME1 Flight Tests 8-27-09'!AK57</f>
        <v>0</v>
      </c>
      <c r="BM12" s="805">
        <f>'SAME1 Flight Tests 8-27-09'!AL57</f>
        <v>0</v>
      </c>
      <c r="BN12" s="806"/>
      <c r="BO12" s="805"/>
      <c r="BP12" s="806"/>
      <c r="BQ12" s="805">
        <f>'SAME1 Flight Tests 8-27-09'!AM57</f>
        <v>0</v>
      </c>
      <c r="BR12" s="816">
        <f>'SAME1 Flight Tests 8-27-09'!AP57</f>
        <v>0</v>
      </c>
      <c r="BS12" s="816">
        <f>'SAME1 Flight Tests 8-27-09'!AQ57</f>
        <v>0</v>
      </c>
      <c r="BT12" s="816"/>
      <c r="BU12" s="816">
        <f>'SAME1 Flight Tests 8-27-09'!AS57</f>
        <v>0</v>
      </c>
      <c r="BV12" s="816">
        <f>'SAME1 Flight Tests 8-27-09'!AT57</f>
        <v>0</v>
      </c>
      <c r="BW12" s="807">
        <f>'SAME1 Flight Tests 8-27-09'!BB57</f>
        <v>74338.088924870041</v>
      </c>
      <c r="BX12" s="807">
        <f>'SAME1 Flight Tests 8-27-09'!BC57</f>
        <v>73113.073523999657</v>
      </c>
      <c r="BY12" s="807">
        <f>'SAME1 Flight Tests 8-27-09'!BD57</f>
        <v>69557.386430664614</v>
      </c>
      <c r="BZ12" s="806"/>
      <c r="CA12" s="805">
        <f>'SAME1 Flight Tests 8-27-09'!BG57</f>
        <v>0</v>
      </c>
      <c r="CB12" s="805">
        <f>'SAME1 Flight Tests 8-27-09'!BF57</f>
        <v>0</v>
      </c>
      <c r="CC12" s="783"/>
      <c r="CD12" s="805"/>
      <c r="CE12" s="805">
        <f>'SAME1 Flight Tests 8-27-09'!BH57</f>
        <v>197.50144008901975</v>
      </c>
      <c r="CF12" s="818" t="str">
        <f>'SAME1 Flight Tests 8-27-09'!BI57</f>
        <v>NA</v>
      </c>
      <c r="CG12" s="818">
        <f>'SAME1 Flight Tests 8-27-09'!BJ57</f>
        <v>0</v>
      </c>
      <c r="CH12" s="818">
        <f>'SAME1 Flight Tests 8-27-09'!BK57</f>
        <v>0</v>
      </c>
      <c r="CI12" s="804">
        <f>'SAME1 Flight Tests 8-27-09'!BL57</f>
        <v>0</v>
      </c>
      <c r="CJ12" s="1804">
        <f t="shared" si="0"/>
        <v>89.150240911081895</v>
      </c>
      <c r="CK12" s="1802"/>
    </row>
    <row r="13" spans="1:89" ht="26.25" x14ac:dyDescent="0.25">
      <c r="A13" s="778">
        <v>1</v>
      </c>
      <c r="B13" s="779">
        <f>'SAME1 Flight Tests 8-27-09'!A59</f>
        <v>5</v>
      </c>
      <c r="C13" s="779" t="str">
        <f>'SAME1 Flight Tests 8-27-09'!B59</f>
        <v>DBP</v>
      </c>
      <c r="D13" s="782"/>
      <c r="E13" s="779" t="str">
        <f>'SAME1 Flight Tests 8-27-09'!C59</f>
        <v>44 D</v>
      </c>
      <c r="F13" s="779">
        <f>'SAME1 Flight Tests 8-27-09'!D59</f>
        <v>5</v>
      </c>
      <c r="G13" s="779">
        <f>'SAME1 Flight Tests 8-27-09'!E59</f>
        <v>44</v>
      </c>
      <c r="H13" s="779" t="str">
        <f>'SAME1 Flight Tests 8-27-09'!F59</f>
        <v>low temp aging</v>
      </c>
      <c r="I13" s="779">
        <f>'SAME1 Flight Tests 8-27-09'!G59</f>
        <v>277</v>
      </c>
      <c r="J13" s="791">
        <f>'SAME1 Flight Tests 8-27-09'!H59</f>
        <v>39359</v>
      </c>
      <c r="K13" s="779">
        <f>'SAME1 Flight Tests 8-27-09'!I59</f>
        <v>0</v>
      </c>
      <c r="L13" s="779" t="str">
        <f>'SAME1 Flight Tests 8-27-09'!J59</f>
        <v>n</v>
      </c>
      <c r="M13" s="779" t="str">
        <f>'SAME1 Flight Tests 8-27-09'!K59</f>
        <v>n</v>
      </c>
      <c r="N13" s="779">
        <f>'SAME1 Flight Tests 8-27-09'!L59</f>
        <v>7.5</v>
      </c>
      <c r="O13" s="804">
        <f>'SAME1 Flight Tests 8-27-09'!M59</f>
        <v>1.1599999999999999</v>
      </c>
      <c r="P13" s="805">
        <f>'SAME1 Flight Tests 8-27-09'!N59</f>
        <v>74</v>
      </c>
      <c r="Q13" s="805">
        <f>'SAME1 Flight Tests 8-27-09'!O59</f>
        <v>11</v>
      </c>
      <c r="R13" s="805">
        <f>'SAME1 Flight Tests 8-27-09'!P59</f>
        <v>8</v>
      </c>
      <c r="S13" s="806"/>
      <c r="T13" s="806"/>
      <c r="U13" s="805">
        <f>'SAME1 Flight Tests 8-27-09'!Q59</f>
        <v>62</v>
      </c>
      <c r="V13" s="806"/>
      <c r="W13" s="806"/>
      <c r="X13" s="806"/>
      <c r="Y13" s="806"/>
      <c r="Z13" s="806"/>
      <c r="AA13" s="805" t="str">
        <f>'SAME1 Flight Tests 8-27-09'!R59</f>
        <v>y</v>
      </c>
      <c r="AB13" s="805" t="str">
        <f>'SAME1 Flight Tests 8-27-09'!S59</f>
        <v>y</v>
      </c>
      <c r="AC13" s="805">
        <f>'SAME1 Flight Tests 8-27-09'!T59</f>
        <v>1</v>
      </c>
      <c r="AD13" s="806"/>
      <c r="AE13" s="805">
        <f>'SAME1 Flight Tests 8-27-09'!U59</f>
        <v>10</v>
      </c>
      <c r="AF13" s="806"/>
      <c r="AG13" s="816">
        <f>'SAME1 Flight Tests 8-27-09'!V59</f>
        <v>0.13253466028642899</v>
      </c>
      <c r="AH13" s="818">
        <f>'SAME1 Flight Tests 8-27-09'!W59</f>
        <v>0</v>
      </c>
      <c r="AI13" s="806"/>
      <c r="AJ13" s="806"/>
      <c r="AK13" s="806"/>
      <c r="AL13" s="806"/>
      <c r="AM13" s="806"/>
      <c r="AN13" s="806"/>
      <c r="AO13" s="806"/>
      <c r="AP13" s="806"/>
      <c r="AQ13" s="806"/>
      <c r="AR13" s="806"/>
      <c r="AS13" s="806"/>
      <c r="AT13" s="806"/>
      <c r="AU13" s="805" t="str">
        <f>'SAME1 Flight Tests 8-27-09'!X59</f>
        <v>n/a</v>
      </c>
      <c r="AV13" s="820">
        <f>'SAME1 Flight Tests 8-27-09'!Y59</f>
        <v>3.1862650000000001</v>
      </c>
      <c r="AW13" s="820">
        <f>'SAME1 Flight Tests 8-27-09'!Z59</f>
        <v>6.2593695</v>
      </c>
      <c r="AX13" s="820">
        <f>'SAME1 Flight Tests 8-27-09'!AA59</f>
        <v>-5.6457510000000003E-4</v>
      </c>
      <c r="AY13" s="822"/>
      <c r="AZ13" s="822"/>
      <c r="BA13" s="820">
        <f>'SAME1 Flight Tests 8-27-09'!AC59</f>
        <v>4.8722225000000003</v>
      </c>
      <c r="BB13" s="822"/>
      <c r="BC13" s="822"/>
      <c r="BD13" s="820">
        <f>'SAME1 Flight Tests 8-27-09'!AB59</f>
        <v>5.1195819999999994</v>
      </c>
      <c r="BE13" s="820">
        <f>'SAME1 Flight Tests 8-27-09'!AD59</f>
        <v>4.6912835000000008</v>
      </c>
      <c r="BF13" s="826">
        <f>'SAME1 Flight Tests 8-27-09'!AE59</f>
        <v>2670</v>
      </c>
      <c r="BG13" s="806"/>
      <c r="BH13" s="806"/>
      <c r="BI13" s="805">
        <f>'SAME1 Flight Tests 8-27-09'!AF59</f>
        <v>2.6500000000000004E-3</v>
      </c>
      <c r="BJ13" s="805">
        <f>'SAME1 Flight Tests 8-27-09'!AG59</f>
        <v>47.521349999999998</v>
      </c>
      <c r="BK13" s="805">
        <f>'SAME1 Flight Tests 8-27-09'!AH59</f>
        <v>0.42829849999999858</v>
      </c>
      <c r="BL13" s="805">
        <f>'SAME1 Flight Tests 8-27-09'!AK59</f>
        <v>0</v>
      </c>
      <c r="BM13" s="805">
        <f>'SAME1 Flight Tests 8-27-09'!AL59</f>
        <v>0</v>
      </c>
      <c r="BN13" s="806"/>
      <c r="BO13" s="805"/>
      <c r="BP13" s="806"/>
      <c r="BQ13" s="805">
        <f>'SAME1 Flight Tests 8-27-09'!AM59</f>
        <v>0</v>
      </c>
      <c r="BR13" s="816">
        <f>'SAME1 Flight Tests 8-27-09'!AP59</f>
        <v>0</v>
      </c>
      <c r="BS13" s="816">
        <f>'SAME1 Flight Tests 8-27-09'!AQ59</f>
        <v>0</v>
      </c>
      <c r="BT13" s="816"/>
      <c r="BU13" s="816">
        <f>'SAME1 Flight Tests 8-27-09'!AS59</f>
        <v>0</v>
      </c>
      <c r="BV13" s="816">
        <f>'SAME1 Flight Tests 8-27-09'!AT59</f>
        <v>0</v>
      </c>
      <c r="BW13" s="807">
        <f>'SAME1 Flight Tests 8-27-09'!BB59</f>
        <v>27940.840471442963</v>
      </c>
      <c r="BX13" s="807">
        <f>'SAME1 Flight Tests 8-27-09'!BC59</f>
        <v>27477.489979826034</v>
      </c>
      <c r="BY13" s="807">
        <f>'SAME1 Flight Tests 8-27-09'!BD59</f>
        <v>26221.004320602202</v>
      </c>
      <c r="BZ13" s="806"/>
      <c r="CA13" s="805">
        <f>'SAME1 Flight Tests 8-27-09'!BG59</f>
        <v>0</v>
      </c>
      <c r="CB13" s="805">
        <f>'SAME1 Flight Tests 8-27-09'!BF59</f>
        <v>0</v>
      </c>
      <c r="CC13" s="783"/>
      <c r="CD13" s="805"/>
      <c r="CE13" s="805">
        <f>'SAME1 Flight Tests 8-27-09'!BH59</f>
        <v>178.19628801490302</v>
      </c>
      <c r="CF13" s="818" t="str">
        <f>'SAME1 Flight Tests 8-27-09'!BI59</f>
        <v>NA</v>
      </c>
      <c r="CG13" s="818">
        <f>'SAME1 Flight Tests 8-27-09'!BJ59</f>
        <v>0</v>
      </c>
      <c r="CH13" s="818">
        <f>'SAME1 Flight Tests 8-27-09'!BK59</f>
        <v>0</v>
      </c>
      <c r="CI13" s="804">
        <f>'SAME1 Flight Tests 8-27-09'!BL59</f>
        <v>0</v>
      </c>
      <c r="CJ13" s="1804">
        <f t="shared" si="0"/>
        <v>17932.584905660373</v>
      </c>
      <c r="CK13" s="1802"/>
    </row>
    <row r="14" spans="1:89" ht="26.25" x14ac:dyDescent="0.25">
      <c r="A14" s="778">
        <v>1</v>
      </c>
      <c r="B14" s="779">
        <f>'SAME1 Flight Tests 8-27-09'!A61</f>
        <v>5</v>
      </c>
      <c r="C14" s="779" t="str">
        <f>'SAME1 Flight Tests 8-27-09'!B61</f>
        <v>DBP</v>
      </c>
      <c r="D14" s="782"/>
      <c r="E14" s="779" t="str">
        <f>'SAME1 Flight Tests 8-27-09'!C61</f>
        <v>45 D</v>
      </c>
      <c r="F14" s="779">
        <f>'SAME1 Flight Tests 8-27-09'!D61</f>
        <v>5</v>
      </c>
      <c r="G14" s="779">
        <f>'SAME1 Flight Tests 8-27-09'!E61</f>
        <v>45</v>
      </c>
      <c r="H14" s="779" t="str">
        <f>'SAME1 Flight Tests 8-27-09'!F61</f>
        <v>high temp aging</v>
      </c>
      <c r="I14" s="779">
        <f>'SAME1 Flight Tests 8-27-09'!G61</f>
        <v>278</v>
      </c>
      <c r="J14" s="791">
        <f>'SAME1 Flight Tests 8-27-09'!H61</f>
        <v>39360</v>
      </c>
      <c r="K14" s="779">
        <f>'SAME1 Flight Tests 8-27-09'!I61</f>
        <v>0</v>
      </c>
      <c r="L14" s="779" t="str">
        <f>'SAME1 Flight Tests 8-27-09'!J61</f>
        <v>n</v>
      </c>
      <c r="M14" s="779" t="str">
        <f>'SAME1 Flight Tests 8-27-09'!K61</f>
        <v>n</v>
      </c>
      <c r="N14" s="779">
        <f>'SAME1 Flight Tests 8-27-09'!L61</f>
        <v>8</v>
      </c>
      <c r="O14" s="804">
        <f>'SAME1 Flight Tests 8-27-09'!M61</f>
        <v>1.19</v>
      </c>
      <c r="P14" s="805">
        <f>'SAME1 Flight Tests 8-27-09'!N61</f>
        <v>45</v>
      </c>
      <c r="Q14" s="805">
        <f>'SAME1 Flight Tests 8-27-09'!O61</f>
        <v>11</v>
      </c>
      <c r="R14" s="805">
        <f>'SAME1 Flight Tests 8-27-09'!P61</f>
        <v>8</v>
      </c>
      <c r="S14" s="806"/>
      <c r="T14" s="806"/>
      <c r="U14" s="805">
        <f>'SAME1 Flight Tests 8-27-09'!Q61</f>
        <v>86</v>
      </c>
      <c r="V14" s="806"/>
      <c r="W14" s="806"/>
      <c r="X14" s="806"/>
      <c r="Y14" s="806"/>
      <c r="Z14" s="806"/>
      <c r="AA14" s="805" t="str">
        <f>'SAME1 Flight Tests 8-27-09'!R61</f>
        <v>y</v>
      </c>
      <c r="AB14" s="805" t="str">
        <f>'SAME1 Flight Tests 8-27-09'!S61</f>
        <v>y</v>
      </c>
      <c r="AC14" s="805">
        <f>'SAME1 Flight Tests 8-27-09'!T61</f>
        <v>1</v>
      </c>
      <c r="AD14" s="806"/>
      <c r="AE14" s="805">
        <f>'SAME1 Flight Tests 8-27-09'!U61</f>
        <v>10</v>
      </c>
      <c r="AF14" s="806"/>
      <c r="AG14" s="816">
        <f>'SAME1 Flight Tests 8-27-09'!V61</f>
        <v>0.13253466028642899</v>
      </c>
      <c r="AH14" s="818">
        <f>'SAME1 Flight Tests 8-27-09'!W61</f>
        <v>0.37232466818376009</v>
      </c>
      <c r="AI14" s="806"/>
      <c r="AJ14" s="806"/>
      <c r="AK14" s="806"/>
      <c r="AL14" s="806"/>
      <c r="AM14" s="806"/>
      <c r="AN14" s="806"/>
      <c r="AO14" s="806"/>
      <c r="AP14" s="806"/>
      <c r="AQ14" s="806"/>
      <c r="AR14" s="806"/>
      <c r="AS14" s="806"/>
      <c r="AT14" s="806"/>
      <c r="AU14" s="805">
        <f>'SAME1 Flight Tests 8-27-09'!X61</f>
        <v>8.5399999999999991</v>
      </c>
      <c r="AV14" s="820">
        <f>'SAME1 Flight Tests 8-27-09'!Y61</f>
        <v>2.992845</v>
      </c>
      <c r="AW14" s="820">
        <f>'SAME1 Flight Tests 8-27-09'!Z61</f>
        <v>6.246277000000001</v>
      </c>
      <c r="AX14" s="820">
        <f>'SAME1 Flight Tests 8-27-09'!AA61</f>
        <v>-6.4086900000000018E-4</v>
      </c>
      <c r="AY14" s="822"/>
      <c r="AZ14" s="822"/>
      <c r="BA14" s="820">
        <f>'SAME1 Flight Tests 8-27-09'!AC61</f>
        <v>4.8697975000000016</v>
      </c>
      <c r="BB14" s="822"/>
      <c r="BC14" s="822"/>
      <c r="BD14" s="820">
        <f>'SAME1 Flight Tests 8-27-09'!AB61</f>
        <v>5.4054559999999992</v>
      </c>
      <c r="BE14" s="820">
        <f>'SAME1 Flight Tests 8-27-09'!AD61</f>
        <v>4.7024245000000002</v>
      </c>
      <c r="BF14" s="826">
        <f>'SAME1 Flight Tests 8-27-09'!AE61</f>
        <v>6791</v>
      </c>
      <c r="BG14" s="806"/>
      <c r="BH14" s="806"/>
      <c r="BI14" s="805">
        <f>'SAME1 Flight Tests 8-27-09'!AF61</f>
        <v>1.2176000000000002</v>
      </c>
      <c r="BJ14" s="805">
        <f>'SAME1 Flight Tests 8-27-09'!AG61</f>
        <v>77.623499999999979</v>
      </c>
      <c r="BK14" s="805">
        <f>'SAME1 Flight Tests 8-27-09'!AH61</f>
        <v>0.70303149999999892</v>
      </c>
      <c r="BL14" s="805">
        <f>'SAME1 Flight Tests 8-27-09'!AK61</f>
        <v>0</v>
      </c>
      <c r="BM14" s="805">
        <f>'SAME1 Flight Tests 8-27-09'!AL61</f>
        <v>0</v>
      </c>
      <c r="BN14" s="806"/>
      <c r="BO14" s="805"/>
      <c r="BP14" s="806"/>
      <c r="BQ14" s="805">
        <f>'SAME1 Flight Tests 8-27-09'!AM61</f>
        <v>0</v>
      </c>
      <c r="BR14" s="816">
        <f>'SAME1 Flight Tests 8-27-09'!AP61</f>
        <v>0</v>
      </c>
      <c r="BS14" s="816">
        <f>'SAME1 Flight Tests 8-27-09'!AQ61</f>
        <v>0</v>
      </c>
      <c r="BT14" s="816"/>
      <c r="BU14" s="816">
        <f>'SAME1 Flight Tests 8-27-09'!AS61</f>
        <v>0</v>
      </c>
      <c r="BV14" s="816">
        <f>'SAME1 Flight Tests 8-27-09'!AT61</f>
        <v>0</v>
      </c>
      <c r="BW14" s="807">
        <f>'SAME1 Flight Tests 8-27-09'!BB61</f>
        <v>71488.325706827716</v>
      </c>
      <c r="BX14" s="807">
        <f>'SAME1 Flight Tests 8-27-09'!BC61</f>
        <v>70309.818894628988</v>
      </c>
      <c r="BY14" s="807">
        <f>'SAME1 Flight Tests 8-27-09'!BD61</f>
        <v>66902.858179415722</v>
      </c>
      <c r="BZ14" s="806"/>
      <c r="CA14" s="805">
        <f>'SAME1 Flight Tests 8-27-09'!BG61</f>
        <v>0</v>
      </c>
      <c r="CB14" s="805">
        <f>'SAME1 Flight Tests 8-27-09'!BF61</f>
        <v>0</v>
      </c>
      <c r="CC14" s="783"/>
      <c r="CD14" s="805"/>
      <c r="CE14" s="805">
        <f>'SAME1 Flight Tests 8-27-09'!BH61</f>
        <v>203.61293584296271</v>
      </c>
      <c r="CF14" s="818" t="str">
        <f>'SAME1 Flight Tests 8-27-09'!BI61</f>
        <v>NA</v>
      </c>
      <c r="CG14" s="818">
        <f>'SAME1 Flight Tests 8-27-09'!BJ61</f>
        <v>0</v>
      </c>
      <c r="CH14" s="818">
        <f>'SAME1 Flight Tests 8-27-09'!BK61</f>
        <v>0</v>
      </c>
      <c r="CI14" s="804">
        <f>'SAME1 Flight Tests 8-27-09'!BL61</f>
        <v>0</v>
      </c>
      <c r="CJ14" s="1804">
        <f t="shared" si="0"/>
        <v>63.751231931668826</v>
      </c>
      <c r="CK14" s="1802"/>
    </row>
    <row r="15" spans="1:89" x14ac:dyDescent="0.25">
      <c r="A15" s="778">
        <v>1</v>
      </c>
      <c r="B15" s="779">
        <f>'SAME1 Flight Tests 8-27-09'!A45</f>
        <v>5</v>
      </c>
      <c r="C15" s="779" t="str">
        <f>'SAME1 Flight Tests 8-27-09'!B45</f>
        <v>DBP</v>
      </c>
      <c r="D15" s="782"/>
      <c r="E15" s="779" t="str">
        <f>'SAME1 Flight Tests 8-27-09'!C45</f>
        <v>36 D a</v>
      </c>
      <c r="F15" s="779">
        <f>'SAME1 Flight Tests 8-27-09'!D45</f>
        <v>6</v>
      </c>
      <c r="G15" s="779" t="str">
        <f>'SAME1 Flight Tests 8-27-09'!E45</f>
        <v>36a</v>
      </c>
      <c r="H15" s="779" t="str">
        <f>'SAME1 Flight Tests 8-27-09'!F45</f>
        <v xml:space="preserve">     Aging</v>
      </c>
      <c r="I15" s="779">
        <f>'SAME1 Flight Tests 8-27-09'!G45</f>
        <v>0</v>
      </c>
      <c r="J15" s="791">
        <f>'SAME1 Flight Tests 8-27-09'!H45</f>
        <v>0</v>
      </c>
      <c r="K15" s="779">
        <f>'SAME1 Flight Tests 8-27-09'!I45</f>
        <v>0</v>
      </c>
      <c r="L15" s="779" t="str">
        <f>'SAME1 Flight Tests 8-27-09'!J45</f>
        <v>n</v>
      </c>
      <c r="M15" s="779" t="str">
        <f>'SAME1 Flight Tests 8-27-09'!K45</f>
        <v>n</v>
      </c>
      <c r="N15" s="779">
        <f>'SAME1 Flight Tests 8-27-09'!L45</f>
        <v>8</v>
      </c>
      <c r="O15" s="804">
        <f>'SAME1 Flight Tests 8-27-09'!M45</f>
        <v>1.18</v>
      </c>
      <c r="P15" s="805">
        <f>'SAME1 Flight Tests 8-27-09'!N45</f>
        <v>0</v>
      </c>
      <c r="Q15" s="805">
        <f>'SAME1 Flight Tests 8-27-09'!O45</f>
        <v>720</v>
      </c>
      <c r="R15" s="805">
        <f>'SAME1 Flight Tests 8-27-09'!P45</f>
        <v>8</v>
      </c>
      <c r="S15" s="806"/>
      <c r="T15" s="806"/>
      <c r="U15" s="805">
        <f>'SAME1 Flight Tests 8-27-09'!Q45</f>
        <v>869</v>
      </c>
      <c r="V15" s="806"/>
      <c r="W15" s="806"/>
      <c r="X15" s="806"/>
      <c r="Y15" s="806"/>
      <c r="Z15" s="806"/>
      <c r="AA15" s="805" t="str">
        <f>'SAME1 Flight Tests 8-27-09'!R45</f>
        <v>y</v>
      </c>
      <c r="AB15" s="805" t="str">
        <f>'SAME1 Flight Tests 8-27-09'!S45</f>
        <v>y</v>
      </c>
      <c r="AC15" s="805">
        <f>'SAME1 Flight Tests 8-27-09'!T45</f>
        <v>1</v>
      </c>
      <c r="AD15" s="806"/>
      <c r="AE15" s="805">
        <f>'SAME1 Flight Tests 8-27-09'!U45</f>
        <v>10</v>
      </c>
      <c r="AF15" s="806"/>
      <c r="AG15" s="816">
        <f>'SAME1 Flight Tests 8-27-09'!V45</f>
        <v>0.13253466028642899</v>
      </c>
      <c r="AH15" s="818">
        <f>'SAME1 Flight Tests 8-27-09'!W45</f>
        <v>0.37495251580705413</v>
      </c>
      <c r="AI15" s="806"/>
      <c r="AJ15" s="806"/>
      <c r="AK15" s="806"/>
      <c r="AL15" s="806"/>
      <c r="AM15" s="806"/>
      <c r="AN15" s="806"/>
      <c r="AO15" s="806"/>
      <c r="AP15" s="806"/>
      <c r="AQ15" s="806"/>
      <c r="AR15" s="806"/>
      <c r="AS15" s="806"/>
      <c r="AT15" s="806"/>
      <c r="AU15" s="805" t="str">
        <f>'SAME1 Flight Tests 8-27-09'!X45</f>
        <v>n/a</v>
      </c>
      <c r="AV15" s="820">
        <f>'SAME1 Flight Tests 8-27-09'!Y45</f>
        <v>3.0097505</v>
      </c>
      <c r="AW15" s="820">
        <f>'SAME1 Flight Tests 8-27-09'!Z45</f>
        <v>6.2457580000000004</v>
      </c>
      <c r="AX15" s="820">
        <f>'SAME1 Flight Tests 8-27-09'!AA45</f>
        <v>-6.7138599999999994E-4</v>
      </c>
      <c r="AY15" s="822"/>
      <c r="AZ15" s="822"/>
      <c r="BA15" s="820">
        <f>'SAME1 Flight Tests 8-27-09'!AC45</f>
        <v>4.8875265000000008</v>
      </c>
      <c r="BB15" s="822"/>
      <c r="BC15" s="822"/>
      <c r="BD15" s="820">
        <f>'SAME1 Flight Tests 8-27-09'!AB45</f>
        <v>5.3468634999999995</v>
      </c>
      <c r="BE15" s="820">
        <f>'SAME1 Flight Tests 8-27-09'!AD45</f>
        <v>4.7010044999999998</v>
      </c>
      <c r="BF15" s="826">
        <f>'SAME1 Flight Tests 8-27-09'!AE45</f>
        <v>9022</v>
      </c>
      <c r="BG15" s="806"/>
      <c r="BH15" s="806"/>
      <c r="BI15" s="805">
        <f>'SAME1 Flight Tests 8-27-09'!AF45</f>
        <v>1.5462499999999999</v>
      </c>
      <c r="BJ15" s="805">
        <f>'SAME1 Flight Tests 8-27-09'!AG45</f>
        <v>77.796649999999985</v>
      </c>
      <c r="BK15" s="805">
        <f>'SAME1 Flight Tests 8-27-09'!AH45</f>
        <v>0.64585899999999974</v>
      </c>
      <c r="BL15" s="805">
        <f>'SAME1 Flight Tests 8-27-09'!AK45</f>
        <v>0</v>
      </c>
      <c r="BM15" s="805">
        <f>'SAME1 Flight Tests 8-27-09'!AL45</f>
        <v>0</v>
      </c>
      <c r="BN15" s="806"/>
      <c r="BO15" s="805"/>
      <c r="BP15" s="806"/>
      <c r="BQ15" s="805">
        <f>'SAME1 Flight Tests 8-27-09'!AM45</f>
        <v>0</v>
      </c>
      <c r="BR15" s="816">
        <f>'SAME1 Flight Tests 8-27-09'!AP45</f>
        <v>0</v>
      </c>
      <c r="BS15" s="816">
        <f>'SAME1 Flight Tests 8-27-09'!AQ45</f>
        <v>0</v>
      </c>
      <c r="BT15" s="816"/>
      <c r="BU15" s="816">
        <f>'SAME1 Flight Tests 8-27-09'!AS45</f>
        <v>0</v>
      </c>
      <c r="BV15" s="816">
        <f>'SAME1 Flight Tests 8-27-09'!AT45</f>
        <v>0</v>
      </c>
      <c r="BW15" s="807">
        <f>'SAME1 Flight Tests 8-27-09'!BB45</f>
        <v>95277.628815811069</v>
      </c>
      <c r="BX15" s="807">
        <f>'SAME1 Flight Tests 8-27-09'!BC45</f>
        <v>93711.955356871767</v>
      </c>
      <c r="BY15" s="807">
        <f>'SAME1 Flight Tests 8-27-09'!BD45</f>
        <v>89033.85920707928</v>
      </c>
      <c r="BZ15" s="806"/>
      <c r="CA15" s="805">
        <f>'SAME1 Flight Tests 8-27-09'!BG45</f>
        <v>0</v>
      </c>
      <c r="CB15" s="805">
        <f>'SAME1 Flight Tests 8-27-09'!BF45</f>
        <v>0</v>
      </c>
      <c r="CC15" s="783"/>
      <c r="CD15" s="805"/>
      <c r="CE15" s="805">
        <f>'SAME1 Flight Tests 8-27-09'!BH45</f>
        <v>194.2741402886966</v>
      </c>
      <c r="CF15" s="818" t="str">
        <f>'SAME1 Flight Tests 8-27-09'!BI45</f>
        <v>NA</v>
      </c>
      <c r="CG15" s="818">
        <f>'SAME1 Flight Tests 8-27-09'!BJ45</f>
        <v>0</v>
      </c>
      <c r="CH15" s="818">
        <f>'SAME1 Flight Tests 8-27-09'!BK45</f>
        <v>0</v>
      </c>
      <c r="CI15" s="804">
        <f>'SAME1 Flight Tests 8-27-09'!BL45</f>
        <v>0</v>
      </c>
      <c r="CJ15" s="1804">
        <f t="shared" si="0"/>
        <v>50.313112368633789</v>
      </c>
      <c r="CK15" s="1802"/>
    </row>
    <row r="16" spans="1:89" x14ac:dyDescent="0.25">
      <c r="A16" s="778">
        <v>1</v>
      </c>
      <c r="B16" s="779">
        <f>'SAME1 Flight Tests 8-27-09'!A48</f>
        <v>5</v>
      </c>
      <c r="C16" s="779" t="str">
        <f>'SAME1 Flight Tests 8-27-09'!B48</f>
        <v>DBP</v>
      </c>
      <c r="D16" s="782"/>
      <c r="E16" s="779" t="str">
        <f>'SAME1 Flight Tests 8-27-09'!C48</f>
        <v>38 D a</v>
      </c>
      <c r="F16" s="779">
        <f>'SAME1 Flight Tests 8-27-09'!D48</f>
        <v>6</v>
      </c>
      <c r="G16" s="779" t="str">
        <f>'SAME1 Flight Tests 8-27-09'!E48</f>
        <v>38a</v>
      </c>
      <c r="H16" s="779" t="str">
        <f>'SAME1 Flight Tests 8-27-09'!F48</f>
        <v xml:space="preserve">     Aging</v>
      </c>
      <c r="I16" s="779">
        <f>'SAME1 Flight Tests 8-27-09'!G48</f>
        <v>276</v>
      </c>
      <c r="J16" s="791">
        <f>'SAME1 Flight Tests 8-27-09'!H48</f>
        <v>39358</v>
      </c>
      <c r="K16" s="779">
        <f>'SAME1 Flight Tests 8-27-09'!I48</f>
        <v>0</v>
      </c>
      <c r="L16" s="779" t="str">
        <f>'SAME1 Flight Tests 8-27-09'!J48</f>
        <v>n</v>
      </c>
      <c r="M16" s="779" t="str">
        <f>'SAME1 Flight Tests 8-27-09'!K48</f>
        <v>n</v>
      </c>
      <c r="N16" s="779">
        <f>'SAME1 Flight Tests 8-27-09'!L48</f>
        <v>4</v>
      </c>
      <c r="O16" s="804">
        <f>'SAME1 Flight Tests 8-27-09'!M48</f>
        <v>1.18</v>
      </c>
      <c r="P16" s="805">
        <f>'SAME1 Flight Tests 8-27-09'!N48</f>
        <v>60</v>
      </c>
      <c r="Q16" s="805">
        <f>'SAME1 Flight Tests 8-27-09'!O48</f>
        <v>720</v>
      </c>
      <c r="R16" s="805">
        <f>'SAME1 Flight Tests 8-27-09'!P48</f>
        <v>8</v>
      </c>
      <c r="S16" s="806"/>
      <c r="T16" s="806"/>
      <c r="U16" s="805">
        <f>'SAME1 Flight Tests 8-27-09'!Q48</f>
        <v>859</v>
      </c>
      <c r="V16" s="806"/>
      <c r="W16" s="806"/>
      <c r="X16" s="806"/>
      <c r="Y16" s="806"/>
      <c r="Z16" s="806"/>
      <c r="AA16" s="805" t="str">
        <f>'SAME1 Flight Tests 8-27-09'!R48</f>
        <v>y</v>
      </c>
      <c r="AB16" s="805" t="str">
        <f>'SAME1 Flight Tests 8-27-09'!S48</f>
        <v>y</v>
      </c>
      <c r="AC16" s="805">
        <f>'SAME1 Flight Tests 8-27-09'!T48</f>
        <v>1</v>
      </c>
      <c r="AD16" s="806"/>
      <c r="AE16" s="805">
        <f>'SAME1 Flight Tests 8-27-09'!U48</f>
        <v>10</v>
      </c>
      <c r="AF16" s="806"/>
      <c r="AG16" s="816">
        <f>'SAME1 Flight Tests 8-27-09'!V48</f>
        <v>0.13253466028642899</v>
      </c>
      <c r="AH16" s="818">
        <f>'SAME1 Flight Tests 8-27-09'!W48</f>
        <v>0.31509757263874055</v>
      </c>
      <c r="AI16" s="806"/>
      <c r="AJ16" s="806"/>
      <c r="AK16" s="806"/>
      <c r="AL16" s="806"/>
      <c r="AM16" s="806"/>
      <c r="AN16" s="806"/>
      <c r="AO16" s="806"/>
      <c r="AP16" s="806"/>
      <c r="AQ16" s="806"/>
      <c r="AR16" s="806"/>
      <c r="AS16" s="806"/>
      <c r="AT16" s="806"/>
      <c r="AU16" s="805" t="str">
        <f>'SAME1 Flight Tests 8-27-09'!X48</f>
        <v>n/a</v>
      </c>
      <c r="AV16" s="820">
        <f>'SAME1 Flight Tests 8-27-09'!Y48</f>
        <v>3.2435454999999997</v>
      </c>
      <c r="AW16" s="820">
        <f>'SAME1 Flight Tests 8-27-09'!Z48</f>
        <v>6.2565770000000001</v>
      </c>
      <c r="AX16" s="820">
        <f>'SAME1 Flight Tests 8-27-09'!AA48</f>
        <v>-5.7983379999999982E-4</v>
      </c>
      <c r="AY16" s="822"/>
      <c r="AZ16" s="822"/>
      <c r="BA16" s="820">
        <f>'SAME1 Flight Tests 8-27-09'!AC48</f>
        <v>4.8681944999999995</v>
      </c>
      <c r="BB16" s="822"/>
      <c r="BC16" s="822"/>
      <c r="BD16" s="820">
        <f>'SAME1 Flight Tests 8-27-09'!AB48</f>
        <v>4.9144435</v>
      </c>
      <c r="BE16" s="820">
        <f>'SAME1 Flight Tests 8-27-09'!AD48</f>
        <v>4.6818555000000002</v>
      </c>
      <c r="BF16" s="826">
        <f>'SAME1 Flight Tests 8-27-09'!AE48</f>
        <v>973.2</v>
      </c>
      <c r="BG16" s="806"/>
      <c r="BH16" s="806"/>
      <c r="BI16" s="805">
        <f>'SAME1 Flight Tests 8-27-09'!AF48</f>
        <v>1.2150000000000005E-2</v>
      </c>
      <c r="BJ16" s="805">
        <f>'SAME1 Flight Tests 8-27-09'!AG48</f>
        <v>29.357199999999995</v>
      </c>
      <c r="BK16" s="805">
        <f>'SAME1 Flight Tests 8-27-09'!AH48</f>
        <v>0.23258799999999979</v>
      </c>
      <c r="BL16" s="805">
        <f>'SAME1 Flight Tests 8-27-09'!AK48</f>
        <v>0</v>
      </c>
      <c r="BM16" s="805">
        <f>'SAME1 Flight Tests 8-27-09'!AL48</f>
        <v>0</v>
      </c>
      <c r="BN16" s="806"/>
      <c r="BO16" s="805"/>
      <c r="BP16" s="806"/>
      <c r="BQ16" s="805">
        <f>'SAME1 Flight Tests 8-27-09'!AM48</f>
        <v>0</v>
      </c>
      <c r="BR16" s="816">
        <f>'SAME1 Flight Tests 8-27-09'!AP48</f>
        <v>0</v>
      </c>
      <c r="BS16" s="816">
        <f>'SAME1 Flight Tests 8-27-09'!AQ48</f>
        <v>0</v>
      </c>
      <c r="BT16" s="816"/>
      <c r="BU16" s="816">
        <f>'SAME1 Flight Tests 8-27-09'!AS48</f>
        <v>0</v>
      </c>
      <c r="BV16" s="816">
        <f>'SAME1 Flight Tests 8-27-09'!AT48</f>
        <v>0</v>
      </c>
      <c r="BW16" s="807">
        <f>'SAME1 Flight Tests 8-27-09'!BB48</f>
        <v>10159.36022750626</v>
      </c>
      <c r="BX16" s="807">
        <f>'SAME1 Flight Tests 8-27-09'!BC48</f>
        <v>9990.4715764045377</v>
      </c>
      <c r="BY16" s="807">
        <f>'SAME1 Flight Tests 8-27-09'!BD48</f>
        <v>9544.949189186058</v>
      </c>
      <c r="BZ16" s="806"/>
      <c r="CA16" s="805">
        <f>'SAME1 Flight Tests 8-27-09'!BG48</f>
        <v>0</v>
      </c>
      <c r="CB16" s="805">
        <f>'SAME1 Flight Tests 8-27-09'!BF48</f>
        <v>0</v>
      </c>
      <c r="CC16" s="783"/>
      <c r="CD16" s="805"/>
      <c r="CE16" s="805">
        <f>'SAME1 Flight Tests 8-27-09'!BH48</f>
        <v>194.81059937263933</v>
      </c>
      <c r="CF16" s="818" t="str">
        <f>'SAME1 Flight Tests 8-27-09'!BI48</f>
        <v>NA</v>
      </c>
      <c r="CG16" s="818">
        <f>'SAME1 Flight Tests 8-27-09'!BJ48</f>
        <v>0</v>
      </c>
      <c r="CH16" s="818">
        <f>'SAME1 Flight Tests 8-27-09'!BK48</f>
        <v>0</v>
      </c>
      <c r="CI16" s="804">
        <f>'SAME1 Flight Tests 8-27-09'!BL48</f>
        <v>0</v>
      </c>
      <c r="CJ16" s="1804">
        <f t="shared" si="0"/>
        <v>2416.2304526748958</v>
      </c>
      <c r="CK16" s="1802"/>
    </row>
    <row r="17" spans="1:92" x14ac:dyDescent="0.25">
      <c r="A17" s="778">
        <v>1</v>
      </c>
      <c r="B17" s="779">
        <f>'SAME1 Flight Tests 8-27-09'!A50</f>
        <v>5</v>
      </c>
      <c r="C17" s="779" t="str">
        <f>'SAME1 Flight Tests 8-27-09'!B50</f>
        <v>DBP</v>
      </c>
      <c r="D17" s="782"/>
      <c r="E17" s="779" t="str">
        <f>'SAME1 Flight Tests 8-27-09'!C50</f>
        <v>39 D a</v>
      </c>
      <c r="F17" s="779">
        <f>'SAME1 Flight Tests 8-27-09'!D50</f>
        <v>6</v>
      </c>
      <c r="G17" s="779" t="str">
        <f>'SAME1 Flight Tests 8-27-09'!E50</f>
        <v>39a</v>
      </c>
      <c r="H17" s="779" t="str">
        <f>'SAME1 Flight Tests 8-27-09'!F50</f>
        <v xml:space="preserve">     Aging</v>
      </c>
      <c r="I17" s="779">
        <f>'SAME1 Flight Tests 8-27-09'!G50</f>
        <v>276</v>
      </c>
      <c r="J17" s="791">
        <f>'SAME1 Flight Tests 8-27-09'!H50</f>
        <v>39358</v>
      </c>
      <c r="K17" s="779">
        <f>'SAME1 Flight Tests 8-27-09'!I50</f>
        <v>0</v>
      </c>
      <c r="L17" s="779" t="str">
        <f>'SAME1 Flight Tests 8-27-09'!J50</f>
        <v>n</v>
      </c>
      <c r="M17" s="779" t="str">
        <f>'SAME1 Flight Tests 8-27-09'!K50</f>
        <v>n</v>
      </c>
      <c r="N17" s="779">
        <f>'SAME1 Flight Tests 8-27-09'!L50</f>
        <v>8</v>
      </c>
      <c r="O17" s="804">
        <f>'SAME1 Flight Tests 8-27-09'!M50</f>
        <v>1.18</v>
      </c>
      <c r="P17" s="805">
        <f>'SAME1 Flight Tests 8-27-09'!N50</f>
        <v>60</v>
      </c>
      <c r="Q17" s="805">
        <f>'SAME1 Flight Tests 8-27-09'!O50</f>
        <v>720</v>
      </c>
      <c r="R17" s="805">
        <f>'SAME1 Flight Tests 8-27-09'!P50</f>
        <v>8</v>
      </c>
      <c r="S17" s="806"/>
      <c r="T17" s="806"/>
      <c r="U17" s="805">
        <f>'SAME1 Flight Tests 8-27-09'!Q50</f>
        <v>883</v>
      </c>
      <c r="V17" s="806"/>
      <c r="W17" s="806"/>
      <c r="X17" s="806"/>
      <c r="Y17" s="806"/>
      <c r="Z17" s="806"/>
      <c r="AA17" s="805" t="str">
        <f>'SAME1 Flight Tests 8-27-09'!R50</f>
        <v>y</v>
      </c>
      <c r="AB17" s="805" t="str">
        <f>'SAME1 Flight Tests 8-27-09'!S50</f>
        <v>y</v>
      </c>
      <c r="AC17" s="805">
        <f>'SAME1 Flight Tests 8-27-09'!T50</f>
        <v>1</v>
      </c>
      <c r="AD17" s="806"/>
      <c r="AE17" s="805">
        <f>'SAME1 Flight Tests 8-27-09'!U50</f>
        <v>10</v>
      </c>
      <c r="AF17" s="806"/>
      <c r="AG17" s="816">
        <f>'SAME1 Flight Tests 8-27-09'!V50</f>
        <v>0.13253466028642899</v>
      </c>
      <c r="AH17" s="818">
        <f>'SAME1 Flight Tests 8-27-09'!W50</f>
        <v>0.33978426065133077</v>
      </c>
      <c r="AI17" s="806"/>
      <c r="AJ17" s="806"/>
      <c r="AK17" s="806"/>
      <c r="AL17" s="806"/>
      <c r="AM17" s="806"/>
      <c r="AN17" s="806"/>
      <c r="AO17" s="806"/>
      <c r="AP17" s="806"/>
      <c r="AQ17" s="806"/>
      <c r="AR17" s="806"/>
      <c r="AS17" s="806"/>
      <c r="AT17" s="806"/>
      <c r="AU17" s="805" t="str">
        <f>'SAME1 Flight Tests 8-27-09'!X50</f>
        <v>n/a</v>
      </c>
      <c r="AV17" s="820">
        <f>'SAME1 Flight Tests 8-27-09'!Y50</f>
        <v>3.0268099999999998</v>
      </c>
      <c r="AW17" s="820">
        <f>'SAME1 Flight Tests 8-27-09'!Z50</f>
        <v>6.2445834999999992</v>
      </c>
      <c r="AX17" s="820">
        <f>'SAME1 Flight Tests 8-27-09'!AA50</f>
        <v>-5.493163499999999E-4</v>
      </c>
      <c r="AY17" s="822"/>
      <c r="AZ17" s="822"/>
      <c r="BA17" s="820">
        <f>'SAME1 Flight Tests 8-27-09'!AC50</f>
        <v>4.8774255000000002</v>
      </c>
      <c r="BB17" s="822"/>
      <c r="BC17" s="822"/>
      <c r="BD17" s="820">
        <f>'SAME1 Flight Tests 8-27-09'!AB50</f>
        <v>5.2061149999999996</v>
      </c>
      <c r="BE17" s="820">
        <f>'SAME1 Flight Tests 8-27-09'!AD50</f>
        <v>4.6884005000000002</v>
      </c>
      <c r="BF17" s="826">
        <f>'SAME1 Flight Tests 8-27-09'!AE50</f>
        <v>3788</v>
      </c>
      <c r="BG17" s="806"/>
      <c r="BH17" s="806"/>
      <c r="BI17" s="805">
        <f>'SAME1 Flight Tests 8-27-09'!AF50</f>
        <v>6.1149999999999982E-2</v>
      </c>
      <c r="BJ17" s="805">
        <f>'SAME1 Flight Tests 8-27-09'!AG50</f>
        <v>64.930800000000005</v>
      </c>
      <c r="BK17" s="805">
        <f>'SAME1 Flight Tests 8-27-09'!AH50</f>
        <v>0.51771449999999941</v>
      </c>
      <c r="BL17" s="805">
        <f>'SAME1 Flight Tests 8-27-09'!AK50</f>
        <v>0</v>
      </c>
      <c r="BM17" s="805">
        <f>'SAME1 Flight Tests 8-27-09'!AL50</f>
        <v>0</v>
      </c>
      <c r="BN17" s="806"/>
      <c r="BO17" s="805"/>
      <c r="BP17" s="806"/>
      <c r="BQ17" s="805">
        <f>'SAME1 Flight Tests 8-27-09'!AM50</f>
        <v>0</v>
      </c>
      <c r="BR17" s="816">
        <f>'SAME1 Flight Tests 8-27-09'!AP50</f>
        <v>0</v>
      </c>
      <c r="BS17" s="816">
        <f>'SAME1 Flight Tests 8-27-09'!AQ50</f>
        <v>0</v>
      </c>
      <c r="BT17" s="816"/>
      <c r="BU17" s="816">
        <f>'SAME1 Flight Tests 8-27-09'!AS50</f>
        <v>0</v>
      </c>
      <c r="BV17" s="816">
        <f>'SAME1 Flight Tests 8-27-09'!AT50</f>
        <v>0</v>
      </c>
      <c r="BW17" s="807">
        <f>'SAME1 Flight Tests 8-27-09'!BB50</f>
        <v>39704.320942367311</v>
      </c>
      <c r="BX17" s="807">
        <f>'SAME1 Flight Tests 8-27-09'!BC50</f>
        <v>39046.953278605171</v>
      </c>
      <c r="BY17" s="807">
        <f>'SAME1 Flight Tests 8-27-09'!BD50</f>
        <v>37232.389876999441</v>
      </c>
      <c r="BZ17" s="806"/>
      <c r="CA17" s="805">
        <f>'SAME1 Flight Tests 8-27-09'!BG50</f>
        <v>0</v>
      </c>
      <c r="CB17" s="805">
        <f>'SAME1 Flight Tests 8-27-09'!BF50</f>
        <v>0</v>
      </c>
      <c r="CC17" s="783"/>
      <c r="CD17" s="805"/>
      <c r="CE17" s="1807"/>
      <c r="CF17" s="818" t="str">
        <f>'SAME1 Flight Tests 8-27-09'!BI50</f>
        <v>NA</v>
      </c>
      <c r="CG17" s="818">
        <f>'SAME1 Flight Tests 8-27-09'!BJ50</f>
        <v>0</v>
      </c>
      <c r="CH17" s="818">
        <f>'SAME1 Flight Tests 8-27-09'!BK50</f>
        <v>0</v>
      </c>
      <c r="CI17" s="804">
        <f>'SAME1 Flight Tests 8-27-09'!BL50</f>
        <v>0</v>
      </c>
      <c r="CJ17" s="1804">
        <f t="shared" si="0"/>
        <v>1061.8282910874902</v>
      </c>
      <c r="CK17" s="1802"/>
    </row>
    <row r="18" spans="1:92" x14ac:dyDescent="0.25">
      <c r="A18" s="778">
        <v>1</v>
      </c>
      <c r="B18" s="779">
        <f>'SAME1 Flight Tests 8-27-09'!A52</f>
        <v>5</v>
      </c>
      <c r="C18" s="779" t="str">
        <f>'SAME1 Flight Tests 8-27-09'!B52</f>
        <v>DBP</v>
      </c>
      <c r="D18" s="782"/>
      <c r="E18" s="779" t="str">
        <f>'SAME1 Flight Tests 8-27-09'!C52</f>
        <v>40 D a</v>
      </c>
      <c r="F18" s="779">
        <f>'SAME1 Flight Tests 8-27-09'!D52</f>
        <v>6</v>
      </c>
      <c r="G18" s="779" t="str">
        <f>'SAME1 Flight Tests 8-27-09'!E52</f>
        <v>40a</v>
      </c>
      <c r="H18" s="779" t="str">
        <f>'SAME1 Flight Tests 8-27-09'!F52</f>
        <v xml:space="preserve">     Aging</v>
      </c>
      <c r="I18" s="779">
        <f>'SAME1 Flight Tests 8-27-09'!G52</f>
        <v>276</v>
      </c>
      <c r="J18" s="791">
        <f>'SAME1 Flight Tests 8-27-09'!H52</f>
        <v>39358</v>
      </c>
      <c r="K18" s="779">
        <f>'SAME1 Flight Tests 8-27-09'!I52</f>
        <v>0</v>
      </c>
      <c r="L18" s="779" t="str">
        <f>'SAME1 Flight Tests 8-27-09'!J52</f>
        <v>n</v>
      </c>
      <c r="M18" s="779" t="str">
        <f>'SAME1 Flight Tests 8-27-09'!K52</f>
        <v>n</v>
      </c>
      <c r="N18" s="779">
        <f>'SAME1 Flight Tests 8-27-09'!L52</f>
        <v>2</v>
      </c>
      <c r="O18" s="804">
        <f>'SAME1 Flight Tests 8-27-09'!M52</f>
        <v>1.18</v>
      </c>
      <c r="P18" s="805">
        <f>'SAME1 Flight Tests 8-27-09'!N52</f>
        <v>60</v>
      </c>
      <c r="Q18" s="805">
        <f>'SAME1 Flight Tests 8-27-09'!O52</f>
        <v>720</v>
      </c>
      <c r="R18" s="805">
        <f>'SAME1 Flight Tests 8-27-09'!P52</f>
        <v>8</v>
      </c>
      <c r="S18" s="806"/>
      <c r="T18" s="806"/>
      <c r="U18" s="805">
        <f>'SAME1 Flight Tests 8-27-09'!Q52</f>
        <v>860</v>
      </c>
      <c r="V18" s="806"/>
      <c r="W18" s="806"/>
      <c r="X18" s="806"/>
      <c r="Y18" s="806"/>
      <c r="Z18" s="806"/>
      <c r="AA18" s="805" t="str">
        <f>'SAME1 Flight Tests 8-27-09'!R52</f>
        <v>y</v>
      </c>
      <c r="AB18" s="805" t="str">
        <f>'SAME1 Flight Tests 8-27-09'!S52</f>
        <v>y</v>
      </c>
      <c r="AC18" s="805">
        <f>'SAME1 Flight Tests 8-27-09'!T52</f>
        <v>1</v>
      </c>
      <c r="AD18" s="806"/>
      <c r="AE18" s="805">
        <f>'SAME1 Flight Tests 8-27-09'!U52</f>
        <v>10</v>
      </c>
      <c r="AF18" s="806"/>
      <c r="AG18" s="816">
        <f>'SAME1 Flight Tests 8-27-09'!V52</f>
        <v>0.13253466028642899</v>
      </c>
      <c r="AH18" s="818">
        <f>'SAME1 Flight Tests 8-27-09'!W52</f>
        <v>0.28657150597538239</v>
      </c>
      <c r="AI18" s="806"/>
      <c r="AJ18" s="806"/>
      <c r="AK18" s="806"/>
      <c r="AL18" s="806"/>
      <c r="AM18" s="806"/>
      <c r="AN18" s="806"/>
      <c r="AO18" s="806"/>
      <c r="AP18" s="806"/>
      <c r="AQ18" s="806"/>
      <c r="AR18" s="806"/>
      <c r="AS18" s="806"/>
      <c r="AT18" s="806"/>
      <c r="AU18" s="805">
        <f>'SAME1 Flight Tests 8-27-09'!X52</f>
        <v>13.28</v>
      </c>
      <c r="AV18" s="820">
        <f>'SAME1 Flight Tests 8-27-09'!Y52</f>
        <v>3.3204340000000001</v>
      </c>
      <c r="AW18" s="820">
        <f>'SAME1 Flight Tests 8-27-09'!Z52</f>
        <v>6.2063900000000016</v>
      </c>
      <c r="AX18" s="820">
        <f>'SAME1 Flight Tests 8-27-09'!AA52</f>
        <v>-7.9345639999999981E-4</v>
      </c>
      <c r="AY18" s="822"/>
      <c r="AZ18" s="822"/>
      <c r="BA18" s="820">
        <f>'SAME1 Flight Tests 8-27-09'!AC52</f>
        <v>4.8695364999999997</v>
      </c>
      <c r="BB18" s="822"/>
      <c r="BC18" s="822"/>
      <c r="BD18" s="820">
        <f>'SAME1 Flight Tests 8-27-09'!AB52</f>
        <v>4.7945104999999995</v>
      </c>
      <c r="BE18" s="820">
        <f>'SAME1 Flight Tests 8-27-09'!AD52</f>
        <v>4.6776580000000001</v>
      </c>
      <c r="BF18" s="826">
        <f>'SAME1 Flight Tests 8-27-09'!AE52</f>
        <v>473.25</v>
      </c>
      <c r="BG18" s="806"/>
      <c r="BH18" s="806"/>
      <c r="BI18" s="805">
        <f>'SAME1 Flight Tests 8-27-09'!AF52</f>
        <v>1.7250000000000008E-2</v>
      </c>
      <c r="BJ18" s="805">
        <f>'SAME1 Flight Tests 8-27-09'!AG52</f>
        <v>17.528699999999997</v>
      </c>
      <c r="BK18" s="805">
        <f>'SAME1 Flight Tests 8-27-09'!AH52</f>
        <v>0.11685249999999936</v>
      </c>
      <c r="BL18" s="805">
        <f>'SAME1 Flight Tests 8-27-09'!AK52</f>
        <v>0</v>
      </c>
      <c r="BM18" s="805">
        <f>'SAME1 Flight Tests 8-27-09'!AL52</f>
        <v>0</v>
      </c>
      <c r="BN18" s="806"/>
      <c r="BO18" s="805"/>
      <c r="BP18" s="806"/>
      <c r="BQ18" s="805">
        <f>'SAME1 Flight Tests 8-27-09'!AM52</f>
        <v>0</v>
      </c>
      <c r="BR18" s="816">
        <f>'SAME1 Flight Tests 8-27-09'!AP52</f>
        <v>0</v>
      </c>
      <c r="BS18" s="816">
        <f>'SAME1 Flight Tests 8-27-09'!AQ52</f>
        <v>0</v>
      </c>
      <c r="BT18" s="816"/>
      <c r="BU18" s="816">
        <f>'SAME1 Flight Tests 8-27-09'!AS52</f>
        <v>0</v>
      </c>
      <c r="BV18" s="816">
        <f>'SAME1 Flight Tests 8-27-09'!AT52</f>
        <v>0</v>
      </c>
      <c r="BW18" s="807">
        <f>'SAME1 Flight Tests 8-27-09'!BB52</f>
        <v>4936.7473362135788</v>
      </c>
      <c r="BX18" s="807">
        <f>'SAME1 Flight Tests 8-27-09'!BC52</f>
        <v>4854.6197631208024</v>
      </c>
      <c r="BY18" s="807">
        <f>'SAME1 Flight Tests 8-27-09'!BD52</f>
        <v>4639.75528539885</v>
      </c>
      <c r="BZ18" s="806"/>
      <c r="CA18" s="805">
        <f>'SAME1 Flight Tests 8-27-09'!BG52</f>
        <v>0</v>
      </c>
      <c r="CB18" s="805">
        <f>'SAME1 Flight Tests 8-27-09'!BF52</f>
        <v>0</v>
      </c>
      <c r="CC18" s="783"/>
      <c r="CD18" s="805"/>
      <c r="CE18" s="805">
        <f>'SAME1 Flight Tests 8-27-09'!BH52</f>
        <v>194.73118500342022</v>
      </c>
      <c r="CF18" s="818" t="str">
        <f>'SAME1 Flight Tests 8-27-09'!BI52</f>
        <v>NA</v>
      </c>
      <c r="CG18" s="818">
        <f>'SAME1 Flight Tests 8-27-09'!BJ52</f>
        <v>0</v>
      </c>
      <c r="CH18" s="818">
        <f>'SAME1 Flight Tests 8-27-09'!BK52</f>
        <v>0</v>
      </c>
      <c r="CI18" s="804">
        <f>'SAME1 Flight Tests 8-27-09'!BL52</f>
        <v>0</v>
      </c>
      <c r="CJ18" s="1804">
        <f t="shared" si="0"/>
        <v>1016.1565217391297</v>
      </c>
      <c r="CK18" s="1802"/>
    </row>
    <row r="19" spans="1:92" x14ac:dyDescent="0.25">
      <c r="A19" s="778">
        <v>1</v>
      </c>
      <c r="B19" s="779">
        <f>'SAME1 Flight Tests 8-27-09'!A56</f>
        <v>5</v>
      </c>
      <c r="C19" s="779" t="str">
        <f>'SAME1 Flight Tests 8-27-09'!B56</f>
        <v>DBP</v>
      </c>
      <c r="D19" s="782"/>
      <c r="E19" s="779" t="str">
        <f>'SAME1 Flight Tests 8-27-09'!C56</f>
        <v>42 D a</v>
      </c>
      <c r="F19" s="779">
        <f>'SAME1 Flight Tests 8-27-09'!D56</f>
        <v>5</v>
      </c>
      <c r="G19" s="779" t="str">
        <f>'SAME1 Flight Tests 8-27-09'!E56</f>
        <v>42a</v>
      </c>
      <c r="H19" s="779" t="str">
        <f>'SAME1 Flight Tests 8-27-09'!F56</f>
        <v xml:space="preserve">     Aging</v>
      </c>
      <c r="I19" s="779">
        <f>'SAME1 Flight Tests 8-27-09'!G56</f>
        <v>277</v>
      </c>
      <c r="J19" s="791">
        <f>'SAME1 Flight Tests 8-27-09'!H56</f>
        <v>39359</v>
      </c>
      <c r="K19" s="779">
        <f>'SAME1 Flight Tests 8-27-09'!I56</f>
        <v>0</v>
      </c>
      <c r="L19" s="779" t="str">
        <f>'SAME1 Flight Tests 8-27-09'!J56</f>
        <v>n</v>
      </c>
      <c r="M19" s="779" t="str">
        <f>'SAME1 Flight Tests 8-27-09'!K56</f>
        <v>n</v>
      </c>
      <c r="N19" s="779">
        <f>'SAME1 Flight Tests 8-27-09'!L56</f>
        <v>7.5</v>
      </c>
      <c r="O19" s="804">
        <f>'SAME1 Flight Tests 8-27-09'!M56</f>
        <v>1.1599999999999999</v>
      </c>
      <c r="P19" s="805">
        <f>'SAME1 Flight Tests 8-27-09'!N56</f>
        <v>74</v>
      </c>
      <c r="Q19" s="805">
        <f>'SAME1 Flight Tests 8-27-09'!O56</f>
        <v>720</v>
      </c>
      <c r="R19" s="805">
        <f>'SAME1 Flight Tests 8-27-09'!P56</f>
        <v>8</v>
      </c>
      <c r="S19" s="806"/>
      <c r="T19" s="806"/>
      <c r="U19" s="805">
        <f>'SAME1 Flight Tests 8-27-09'!Q56</f>
        <v>871</v>
      </c>
      <c r="V19" s="806"/>
      <c r="W19" s="806"/>
      <c r="X19" s="806"/>
      <c r="Y19" s="806"/>
      <c r="Z19" s="806"/>
      <c r="AA19" s="805" t="str">
        <f>'SAME1 Flight Tests 8-27-09'!R56</f>
        <v>y</v>
      </c>
      <c r="AB19" s="805" t="str">
        <f>'SAME1 Flight Tests 8-27-09'!S56</f>
        <v>y</v>
      </c>
      <c r="AC19" s="805">
        <f>'SAME1 Flight Tests 8-27-09'!T56</f>
        <v>1</v>
      </c>
      <c r="AD19" s="806"/>
      <c r="AE19" s="805">
        <f>'SAME1 Flight Tests 8-27-09'!U56</f>
        <v>10</v>
      </c>
      <c r="AF19" s="806"/>
      <c r="AG19" s="816">
        <f>'SAME1 Flight Tests 8-27-09'!V56</f>
        <v>0.13253466028642899</v>
      </c>
      <c r="AH19" s="818">
        <f>'SAME1 Flight Tests 8-27-09'!W56</f>
        <v>0.37487607852829929</v>
      </c>
      <c r="AI19" s="806"/>
      <c r="AJ19" s="806"/>
      <c r="AK19" s="806"/>
      <c r="AL19" s="806"/>
      <c r="AM19" s="806"/>
      <c r="AN19" s="806"/>
      <c r="AO19" s="806"/>
      <c r="AP19" s="806"/>
      <c r="AQ19" s="806"/>
      <c r="AR19" s="806"/>
      <c r="AS19" s="806"/>
      <c r="AT19" s="806"/>
      <c r="AU19" s="805" t="str">
        <f>'SAME1 Flight Tests 8-27-09'!X56</f>
        <v>n/a</v>
      </c>
      <c r="AV19" s="820">
        <f>'SAME1 Flight Tests 8-27-09'!Y56</f>
        <v>3.1739950000000001</v>
      </c>
      <c r="AW19" s="820">
        <f>'SAME1 Flight Tests 8-27-09'!Z56</f>
        <v>6.2468414999999995</v>
      </c>
      <c r="AX19" s="820">
        <f>'SAME1 Flight Tests 8-27-09'!AA56</f>
        <v>-7.476805999999999E-4</v>
      </c>
      <c r="AY19" s="822"/>
      <c r="AZ19" s="822"/>
      <c r="BA19" s="820">
        <f>'SAME1 Flight Tests 8-27-09'!AC56</f>
        <v>4.8921345000000001</v>
      </c>
      <c r="BB19" s="822"/>
      <c r="BC19" s="822"/>
      <c r="BD19" s="820">
        <f>'SAME1 Flight Tests 8-27-09'!AB56</f>
        <v>5.1761459999999992</v>
      </c>
      <c r="BE19" s="820">
        <f>'SAME1 Flight Tests 8-27-09'!AD56</f>
        <v>4.699187499999999</v>
      </c>
      <c r="BF19" s="826">
        <f>'SAME1 Flight Tests 8-27-09'!AE56</f>
        <v>5762</v>
      </c>
      <c r="BG19" s="806"/>
      <c r="BH19" s="806"/>
      <c r="BI19" s="805">
        <f>'SAME1 Flight Tests 8-27-09'!AF56</f>
        <v>1.2407999999999999</v>
      </c>
      <c r="BJ19" s="805">
        <f>'SAME1 Flight Tests 8-27-09'!AG56</f>
        <v>50.4482</v>
      </c>
      <c r="BK19" s="805">
        <f>'SAME1 Flight Tests 8-27-09'!AH56</f>
        <v>0.47695850000000029</v>
      </c>
      <c r="BL19" s="805">
        <f>'SAME1 Flight Tests 8-27-09'!AK56</f>
        <v>0</v>
      </c>
      <c r="BM19" s="805">
        <f>'SAME1 Flight Tests 8-27-09'!AL56</f>
        <v>0</v>
      </c>
      <c r="BN19" s="806"/>
      <c r="BO19" s="805"/>
      <c r="BP19" s="806"/>
      <c r="BQ19" s="805">
        <f>'SAME1 Flight Tests 8-27-09'!AM56</f>
        <v>0</v>
      </c>
      <c r="BR19" s="816">
        <f>'SAME1 Flight Tests 8-27-09'!AP56</f>
        <v>0</v>
      </c>
      <c r="BS19" s="816">
        <f>'SAME1 Flight Tests 8-27-09'!AQ56</f>
        <v>0</v>
      </c>
      <c r="BT19" s="816"/>
      <c r="BU19" s="816">
        <f>'SAME1 Flight Tests 8-27-09'!AS56</f>
        <v>0</v>
      </c>
      <c r="BV19" s="816">
        <f>'SAME1 Flight Tests 8-27-09'!AT56</f>
        <v>0</v>
      </c>
      <c r="BW19" s="807">
        <f>'SAME1 Flight Tests 8-27-09'!BB56</f>
        <v>60566.650796493203</v>
      </c>
      <c r="BX19" s="807">
        <f>'SAME1 Flight Tests 8-27-09'!BC56</f>
        <v>59566.716140052471</v>
      </c>
      <c r="BY19" s="807">
        <f>'SAME1 Flight Tests 8-27-09'!BD56</f>
        <v>56720.728206142747</v>
      </c>
      <c r="BZ19" s="806"/>
      <c r="CA19" s="805">
        <f>'SAME1 Flight Tests 8-27-09'!BG56</f>
        <v>0</v>
      </c>
      <c r="CB19" s="805">
        <f>'SAME1 Flight Tests 8-27-09'!BF56</f>
        <v>0</v>
      </c>
      <c r="CC19" s="783"/>
      <c r="CD19" s="805"/>
      <c r="CE19" s="805">
        <f>'SAME1 Flight Tests 8-27-09'!BH56</f>
        <v>176.76435508982723</v>
      </c>
      <c r="CF19" s="818" t="str">
        <f>'SAME1 Flight Tests 8-27-09'!BI56</f>
        <v>NA</v>
      </c>
      <c r="CG19" s="818">
        <f>'SAME1 Flight Tests 8-27-09'!BJ56</f>
        <v>0</v>
      </c>
      <c r="CH19" s="818">
        <f>'SAME1 Flight Tests 8-27-09'!BK56</f>
        <v>0</v>
      </c>
      <c r="CI19" s="804">
        <f>'SAME1 Flight Tests 8-27-09'!BL56</f>
        <v>0</v>
      </c>
      <c r="CJ19" s="1804">
        <f t="shared" si="0"/>
        <v>40.657801418439718</v>
      </c>
      <c r="CK19" s="1802"/>
    </row>
    <row r="20" spans="1:92" x14ac:dyDescent="0.25">
      <c r="A20" s="778">
        <v>1</v>
      </c>
      <c r="B20" s="779">
        <f>'SAME1 Flight Tests 8-27-09'!A58</f>
        <v>5</v>
      </c>
      <c r="C20" s="779" t="str">
        <f>'SAME1 Flight Tests 8-27-09'!B58</f>
        <v>DBP</v>
      </c>
      <c r="D20" s="782"/>
      <c r="E20" s="779" t="str">
        <f>'SAME1 Flight Tests 8-27-09'!C58</f>
        <v>43 D a</v>
      </c>
      <c r="F20" s="779">
        <f>'SAME1 Flight Tests 8-27-09'!D58</f>
        <v>5</v>
      </c>
      <c r="G20" s="779" t="str">
        <f>'SAME1 Flight Tests 8-27-09'!E58</f>
        <v>43a</v>
      </c>
      <c r="H20" s="779" t="str">
        <f>'SAME1 Flight Tests 8-27-09'!F58</f>
        <v xml:space="preserve">     Aging</v>
      </c>
      <c r="I20" s="779">
        <f>'SAME1 Flight Tests 8-27-09'!G58</f>
        <v>277</v>
      </c>
      <c r="J20" s="791">
        <f>'SAME1 Flight Tests 8-27-09'!H58</f>
        <v>39359</v>
      </c>
      <c r="K20" s="779">
        <f>'SAME1 Flight Tests 8-27-09'!I58</f>
        <v>0</v>
      </c>
      <c r="L20" s="779" t="str">
        <f>'SAME1 Flight Tests 8-27-09'!J58</f>
        <v>n</v>
      </c>
      <c r="M20" s="779" t="str">
        <f>'SAME1 Flight Tests 8-27-09'!K58</f>
        <v>n</v>
      </c>
      <c r="N20" s="779">
        <f>'SAME1 Flight Tests 8-27-09'!L58</f>
        <v>8</v>
      </c>
      <c r="O20" s="804">
        <f>'SAME1 Flight Tests 8-27-09'!M58</f>
        <v>1.18</v>
      </c>
      <c r="P20" s="805">
        <f>'SAME1 Flight Tests 8-27-09'!N58</f>
        <v>60</v>
      </c>
      <c r="Q20" s="805">
        <f>'SAME1 Flight Tests 8-27-09'!O58</f>
        <v>720</v>
      </c>
      <c r="R20" s="805">
        <f>'SAME1 Flight Tests 8-27-09'!P58</f>
        <v>8</v>
      </c>
      <c r="S20" s="806"/>
      <c r="T20" s="806"/>
      <c r="U20" s="805">
        <f>'SAME1 Flight Tests 8-27-09'!Q58</f>
        <v>879</v>
      </c>
      <c r="V20" s="806"/>
      <c r="W20" s="806"/>
      <c r="X20" s="806"/>
      <c r="Y20" s="806"/>
      <c r="Z20" s="806"/>
      <c r="AA20" s="805" t="str">
        <f>'SAME1 Flight Tests 8-27-09'!R58</f>
        <v>y</v>
      </c>
      <c r="AB20" s="805" t="str">
        <f>'SAME1 Flight Tests 8-27-09'!S58</f>
        <v>y</v>
      </c>
      <c r="AC20" s="805">
        <f>'SAME1 Flight Tests 8-27-09'!T58</f>
        <v>1</v>
      </c>
      <c r="AD20" s="806"/>
      <c r="AE20" s="805">
        <f>'SAME1 Flight Tests 8-27-09'!U58</f>
        <v>10</v>
      </c>
      <c r="AF20" s="806"/>
      <c r="AG20" s="816">
        <f>'SAME1 Flight Tests 8-27-09'!V58</f>
        <v>0.13253466028642899</v>
      </c>
      <c r="AH20" s="818">
        <f>'SAME1 Flight Tests 8-27-09'!W58</f>
        <v>0</v>
      </c>
      <c r="AI20" s="806"/>
      <c r="AJ20" s="806"/>
      <c r="AK20" s="806"/>
      <c r="AL20" s="806"/>
      <c r="AM20" s="806"/>
      <c r="AN20" s="806"/>
      <c r="AO20" s="806"/>
      <c r="AP20" s="806"/>
      <c r="AQ20" s="806"/>
      <c r="AR20" s="806"/>
      <c r="AS20" s="806"/>
      <c r="AT20" s="806"/>
      <c r="AU20" s="805" t="str">
        <f>'SAME1 Flight Tests 8-27-09'!X58</f>
        <v>n/a</v>
      </c>
      <c r="AV20" s="820">
        <f>'SAME1 Flight Tests 8-27-09'!Y58</f>
        <v>2.9606769999999996</v>
      </c>
      <c r="AW20" s="820">
        <f>'SAME1 Flight Tests 8-27-09'!Z58</f>
        <v>6.2573239999999988</v>
      </c>
      <c r="AX20" s="820">
        <f>'SAME1 Flight Tests 8-27-09'!AA58</f>
        <v>-7.7819744999999994E-4</v>
      </c>
      <c r="AY20" s="822"/>
      <c r="AZ20" s="822"/>
      <c r="BA20" s="820">
        <f>'SAME1 Flight Tests 8-27-09'!AC58</f>
        <v>4.8957829999999998</v>
      </c>
      <c r="BB20" s="822"/>
      <c r="BC20" s="822"/>
      <c r="BD20" s="820">
        <f>'SAME1 Flight Tests 8-27-09'!AB58</f>
        <v>5.3406210000000005</v>
      </c>
      <c r="BE20" s="820">
        <f>'SAME1 Flight Tests 8-27-09'!AD58</f>
        <v>4.6857304999999991</v>
      </c>
      <c r="BF20" s="826">
        <f>'SAME1 Flight Tests 8-27-09'!AE58</f>
        <v>6318</v>
      </c>
      <c r="BG20" s="806"/>
      <c r="BH20" s="806"/>
      <c r="BI20" s="805">
        <f>'SAME1 Flight Tests 8-27-09'!AF58</f>
        <v>0.84245000000000003</v>
      </c>
      <c r="BJ20" s="805">
        <f>'SAME1 Flight Tests 8-27-09'!AG58</f>
        <v>80.297600000000003</v>
      </c>
      <c r="BK20" s="805">
        <f>'SAME1 Flight Tests 8-27-09'!AH58</f>
        <v>0.65489050000000137</v>
      </c>
      <c r="BL20" s="805">
        <f>'SAME1 Flight Tests 8-27-09'!AK58</f>
        <v>0</v>
      </c>
      <c r="BM20" s="805">
        <f>'SAME1 Flight Tests 8-27-09'!AL58</f>
        <v>0</v>
      </c>
      <c r="BN20" s="806"/>
      <c r="BO20" s="805"/>
      <c r="BP20" s="806"/>
      <c r="BQ20" s="805">
        <f>'SAME1 Flight Tests 8-27-09'!AM58</f>
        <v>0</v>
      </c>
      <c r="BR20" s="816">
        <f>'SAME1 Flight Tests 8-27-09'!AP58</f>
        <v>0</v>
      </c>
      <c r="BS20" s="816">
        <f>'SAME1 Flight Tests 8-27-09'!AQ58</f>
        <v>0</v>
      </c>
      <c r="BT20" s="816"/>
      <c r="BU20" s="816">
        <f>'SAME1 Flight Tests 8-27-09'!AS58</f>
        <v>0</v>
      </c>
      <c r="BV20" s="816">
        <f>'SAME1 Flight Tests 8-27-09'!AT58</f>
        <v>0</v>
      </c>
      <c r="BW20" s="807">
        <f>'SAME1 Flight Tests 8-27-09'!BB58</f>
        <v>66463.995372703139</v>
      </c>
      <c r="BX20" s="807">
        <f>'SAME1 Flight Tests 8-27-09'!BC58</f>
        <v>65367.572748719715</v>
      </c>
      <c r="BY20" s="807">
        <f>'SAME1 Flight Tests 8-27-09'!BD58</f>
        <v>62220.4584534963</v>
      </c>
      <c r="BZ20" s="806"/>
      <c r="CA20" s="805">
        <f>'SAME1 Flight Tests 8-27-09'!BG58</f>
        <v>0</v>
      </c>
      <c r="CB20" s="805">
        <f>'SAME1 Flight Tests 8-27-09'!BF58</f>
        <v>0</v>
      </c>
      <c r="CC20" s="783"/>
      <c r="CD20" s="805"/>
      <c r="CE20" s="805">
        <f>'SAME1 Flight Tests 8-27-09'!BH58</f>
        <v>197.50144008901975</v>
      </c>
      <c r="CF20" s="818" t="str">
        <f>'SAME1 Flight Tests 8-27-09'!BI58</f>
        <v>NA</v>
      </c>
      <c r="CG20" s="818">
        <f>'SAME1 Flight Tests 8-27-09'!BJ58</f>
        <v>0</v>
      </c>
      <c r="CH20" s="818">
        <f>'SAME1 Flight Tests 8-27-09'!BK58</f>
        <v>0</v>
      </c>
      <c r="CI20" s="804">
        <f>'SAME1 Flight Tests 8-27-09'!BL58</f>
        <v>0</v>
      </c>
      <c r="CJ20" s="1804">
        <f t="shared" si="0"/>
        <v>95.314380675411002</v>
      </c>
      <c r="CK20" s="1802"/>
    </row>
    <row r="21" spans="1:92" x14ac:dyDescent="0.25">
      <c r="A21" s="778">
        <v>1</v>
      </c>
      <c r="B21" s="779">
        <f>'SAME1 Flight Tests 8-27-09'!A60</f>
        <v>5</v>
      </c>
      <c r="C21" s="779" t="str">
        <f>'SAME1 Flight Tests 8-27-09'!B60</f>
        <v>DBP</v>
      </c>
      <c r="D21" s="782"/>
      <c r="E21" s="779" t="str">
        <f>'SAME1 Flight Tests 8-27-09'!C60</f>
        <v>44 D1</v>
      </c>
      <c r="F21" s="779">
        <f>'SAME1 Flight Tests 8-27-09'!D60</f>
        <v>5</v>
      </c>
      <c r="G21" s="779" t="str">
        <f>'SAME1 Flight Tests 8-27-09'!E60</f>
        <v>44a</v>
      </c>
      <c r="H21" s="779" t="str">
        <f>'SAME1 Flight Tests 8-27-09'!F60</f>
        <v xml:space="preserve">     Aging</v>
      </c>
      <c r="I21" s="779">
        <f>'SAME1 Flight Tests 8-27-09'!G60</f>
        <v>277</v>
      </c>
      <c r="J21" s="791">
        <f>'SAME1 Flight Tests 8-27-09'!H60</f>
        <v>39359</v>
      </c>
      <c r="K21" s="779">
        <f>'SAME1 Flight Tests 8-27-09'!I60</f>
        <v>0</v>
      </c>
      <c r="L21" s="779" t="str">
        <f>'SAME1 Flight Tests 8-27-09'!J60</f>
        <v>n</v>
      </c>
      <c r="M21" s="779" t="str">
        <f>'SAME1 Flight Tests 8-27-09'!K60</f>
        <v>n</v>
      </c>
      <c r="N21" s="779">
        <f>'SAME1 Flight Tests 8-27-09'!L60</f>
        <v>7.5</v>
      </c>
      <c r="O21" s="804">
        <f>'SAME1 Flight Tests 8-27-09'!M60</f>
        <v>1.1599999999999999</v>
      </c>
      <c r="P21" s="805">
        <f>'SAME1 Flight Tests 8-27-09'!N60</f>
        <v>74</v>
      </c>
      <c r="Q21" s="805">
        <f>'SAME1 Flight Tests 8-27-09'!O60</f>
        <v>1800</v>
      </c>
      <c r="R21" s="805">
        <f>'SAME1 Flight Tests 8-27-09'!P60</f>
        <v>8</v>
      </c>
      <c r="S21" s="806"/>
      <c r="T21" s="806"/>
      <c r="U21" s="805">
        <f>'SAME1 Flight Tests 8-27-09'!Q60</f>
        <v>1958</v>
      </c>
      <c r="V21" s="806"/>
      <c r="W21" s="806"/>
      <c r="X21" s="806"/>
      <c r="Y21" s="806"/>
      <c r="Z21" s="806"/>
      <c r="AA21" s="805" t="str">
        <f>'SAME1 Flight Tests 8-27-09'!R60</f>
        <v>y</v>
      </c>
      <c r="AB21" s="805" t="str">
        <f>'SAME1 Flight Tests 8-27-09'!S60</f>
        <v>y</v>
      </c>
      <c r="AC21" s="805">
        <f>'SAME1 Flight Tests 8-27-09'!T60</f>
        <v>1</v>
      </c>
      <c r="AD21" s="806"/>
      <c r="AE21" s="805">
        <f>'SAME1 Flight Tests 8-27-09'!U60</f>
        <v>10</v>
      </c>
      <c r="AF21" s="806"/>
      <c r="AG21" s="816">
        <f>'SAME1 Flight Tests 8-27-09'!V60</f>
        <v>0.13253466028642899</v>
      </c>
      <c r="AH21" s="818">
        <f>'SAME1 Flight Tests 8-27-09'!W60</f>
        <v>0.37602999417613525</v>
      </c>
      <c r="AI21" s="806"/>
      <c r="AJ21" s="806"/>
      <c r="AK21" s="806"/>
      <c r="AL21" s="806"/>
      <c r="AM21" s="806"/>
      <c r="AN21" s="806"/>
      <c r="AO21" s="806"/>
      <c r="AP21" s="806"/>
      <c r="AQ21" s="806"/>
      <c r="AR21" s="806"/>
      <c r="AS21" s="806"/>
      <c r="AT21" s="806"/>
      <c r="AU21" s="805" t="str">
        <f>'SAME1 Flight Tests 8-27-09'!X60</f>
        <v>n/a</v>
      </c>
      <c r="AV21" s="820">
        <f>'SAME1 Flight Tests 8-27-09'!Y60</f>
        <v>3.2127380000000003</v>
      </c>
      <c r="AW21" s="820">
        <f>'SAME1 Flight Tests 8-27-09'!Z60</f>
        <v>6.2593224999999988</v>
      </c>
      <c r="AX21" s="820">
        <f>'SAME1 Flight Tests 8-27-09'!AA60</f>
        <v>-6.7138674999999977E-4</v>
      </c>
      <c r="AY21" s="822"/>
      <c r="AZ21" s="822"/>
      <c r="BA21" s="820">
        <f>'SAME1 Flight Tests 8-27-09'!AC60</f>
        <v>4.8959057142857159</v>
      </c>
      <c r="BB21" s="822"/>
      <c r="BC21" s="822"/>
      <c r="BD21" s="820">
        <f>'SAME1 Flight Tests 8-27-09'!AB60</f>
        <v>5.0606080000000002</v>
      </c>
      <c r="BE21" s="820">
        <f>'SAME1 Flight Tests 8-27-09'!AD60</f>
        <v>4.7004780952380942</v>
      </c>
      <c r="BF21" s="826">
        <f>'SAME1 Flight Tests 8-27-09'!AE60</f>
        <v>2452</v>
      </c>
      <c r="BG21" s="806"/>
      <c r="BH21" s="806"/>
      <c r="BI21" s="805">
        <f>'SAME1 Flight Tests 8-27-09'!AF60</f>
        <v>6.3500000000000015E-3</v>
      </c>
      <c r="BJ21" s="805">
        <f>'SAME1 Flight Tests 8-27-09'!AG60</f>
        <v>42.271100000000004</v>
      </c>
      <c r="BK21" s="805">
        <f>'SAME1 Flight Tests 8-27-09'!AH60</f>
        <v>0.36012990476190598</v>
      </c>
      <c r="BL21" s="805">
        <f>'SAME1 Flight Tests 8-27-09'!AK60</f>
        <v>0</v>
      </c>
      <c r="BM21" s="805">
        <f>'SAME1 Flight Tests 8-27-09'!AL60</f>
        <v>0</v>
      </c>
      <c r="BN21" s="806"/>
      <c r="BO21" s="805"/>
      <c r="BP21" s="806"/>
      <c r="BQ21" s="805">
        <f>'SAME1 Flight Tests 8-27-09'!AM60</f>
        <v>0</v>
      </c>
      <c r="BR21" s="816">
        <f>'SAME1 Flight Tests 8-27-09'!AP60</f>
        <v>0</v>
      </c>
      <c r="BS21" s="816">
        <f>'SAME1 Flight Tests 8-27-09'!AQ60</f>
        <v>0</v>
      </c>
      <c r="BT21" s="816"/>
      <c r="BU21" s="816">
        <f>'SAME1 Flight Tests 8-27-09'!AS60</f>
        <v>0</v>
      </c>
      <c r="BV21" s="816">
        <f>'SAME1 Flight Tests 8-27-09'!AT60</f>
        <v>0</v>
      </c>
      <c r="BW21" s="807">
        <f>'SAME1 Flight Tests 8-27-09'!BB60</f>
        <v>25651.462045118446</v>
      </c>
      <c r="BX21" s="807">
        <f>'SAME1 Flight Tests 8-27-09'!BC60</f>
        <v>25225.94316667473</v>
      </c>
      <c r="BY21" s="807">
        <f>'SAME1 Flight Tests 8-27-09'!BD60</f>
        <v>24076.080152194998</v>
      </c>
      <c r="BZ21" s="806"/>
      <c r="CA21" s="805">
        <f>'SAME1 Flight Tests 8-27-09'!BG60</f>
        <v>0</v>
      </c>
      <c r="CB21" s="805">
        <f>'SAME1 Flight Tests 8-27-09'!BF60</f>
        <v>0</v>
      </c>
      <c r="CC21" s="783"/>
      <c r="CD21" s="805"/>
      <c r="CE21" s="805">
        <f>'SAME1 Flight Tests 8-27-09'!BH60</f>
        <v>178.19628801490302</v>
      </c>
      <c r="CF21" s="818" t="str">
        <f>'SAME1 Flight Tests 8-27-09'!BI60</f>
        <v>NA</v>
      </c>
      <c r="CG21" s="818">
        <f>'SAME1 Flight Tests 8-27-09'!BJ60</f>
        <v>0</v>
      </c>
      <c r="CH21" s="818">
        <f>'SAME1 Flight Tests 8-27-09'!BK60</f>
        <v>0</v>
      </c>
      <c r="CI21" s="804">
        <f>'SAME1 Flight Tests 8-27-09'!BL60</f>
        <v>0</v>
      </c>
      <c r="CJ21" s="1804">
        <f t="shared" si="0"/>
        <v>6656.8661417322828</v>
      </c>
      <c r="CK21" s="1802"/>
    </row>
    <row r="22" spans="1:92" x14ac:dyDescent="0.25">
      <c r="A22" s="778">
        <v>1</v>
      </c>
      <c r="B22" s="779">
        <f>'SAME1 Flight Tests 8-27-09'!A62</f>
        <v>5</v>
      </c>
      <c r="C22" s="779" t="str">
        <f>'SAME1 Flight Tests 8-27-09'!B62</f>
        <v>DBP</v>
      </c>
      <c r="D22" s="782"/>
      <c r="E22" s="779" t="str">
        <f>'SAME1 Flight Tests 8-27-09'!C62</f>
        <v xml:space="preserve">45 D a </v>
      </c>
      <c r="F22" s="779">
        <f>'SAME1 Flight Tests 8-27-09'!D62</f>
        <v>5</v>
      </c>
      <c r="G22" s="779" t="str">
        <f>'SAME1 Flight Tests 8-27-09'!E62</f>
        <v>45a</v>
      </c>
      <c r="H22" s="779" t="str">
        <f>'SAME1 Flight Tests 8-27-09'!F62</f>
        <v xml:space="preserve">     Aging</v>
      </c>
      <c r="I22" s="779">
        <f>'SAME1 Flight Tests 8-27-09'!G62</f>
        <v>278</v>
      </c>
      <c r="J22" s="791">
        <f>'SAME1 Flight Tests 8-27-09'!H62</f>
        <v>39360</v>
      </c>
      <c r="K22" s="779">
        <f>'SAME1 Flight Tests 8-27-09'!I62</f>
        <v>0</v>
      </c>
      <c r="L22" s="779" t="str">
        <f>'SAME1 Flight Tests 8-27-09'!J62</f>
        <v>n</v>
      </c>
      <c r="M22" s="779" t="str">
        <f>'SAME1 Flight Tests 8-27-09'!K62</f>
        <v>n</v>
      </c>
      <c r="N22" s="779">
        <f>'SAME1 Flight Tests 8-27-09'!L62</f>
        <v>8</v>
      </c>
      <c r="O22" s="804">
        <f>'SAME1 Flight Tests 8-27-09'!M62</f>
        <v>1.19</v>
      </c>
      <c r="P22" s="805">
        <f>'SAME1 Flight Tests 8-27-09'!N62</f>
        <v>45</v>
      </c>
      <c r="Q22" s="805">
        <f>'SAME1 Flight Tests 8-27-09'!O62</f>
        <v>360</v>
      </c>
      <c r="R22" s="805">
        <f>'SAME1 Flight Tests 8-27-09'!P62</f>
        <v>8</v>
      </c>
      <c r="S22" s="806"/>
      <c r="T22" s="806"/>
      <c r="U22" s="805">
        <f>'SAME1 Flight Tests 8-27-09'!Q62</f>
        <v>554.16666666666663</v>
      </c>
      <c r="V22" s="806"/>
      <c r="W22" s="806"/>
      <c r="X22" s="806"/>
      <c r="Y22" s="806"/>
      <c r="Z22" s="806"/>
      <c r="AA22" s="805" t="str">
        <f>'SAME1 Flight Tests 8-27-09'!R62</f>
        <v>y</v>
      </c>
      <c r="AB22" s="805" t="str">
        <f>'SAME1 Flight Tests 8-27-09'!S62</f>
        <v>y</v>
      </c>
      <c r="AC22" s="805">
        <f>'SAME1 Flight Tests 8-27-09'!T62</f>
        <v>1</v>
      </c>
      <c r="AD22" s="806"/>
      <c r="AE22" s="805">
        <f>'SAME1 Flight Tests 8-27-09'!U62</f>
        <v>10</v>
      </c>
      <c r="AF22" s="806"/>
      <c r="AG22" s="816">
        <f>'SAME1 Flight Tests 8-27-09'!V62</f>
        <v>0.13253466028642899</v>
      </c>
      <c r="AH22" s="818">
        <f>'SAME1 Flight Tests 8-27-09'!W62</f>
        <v>0.37661071405561064</v>
      </c>
      <c r="AI22" s="806"/>
      <c r="AJ22" s="806"/>
      <c r="AK22" s="806"/>
      <c r="AL22" s="806"/>
      <c r="AM22" s="806"/>
      <c r="AN22" s="806"/>
      <c r="AO22" s="806"/>
      <c r="AP22" s="806"/>
      <c r="AQ22" s="806"/>
      <c r="AR22" s="806"/>
      <c r="AS22" s="806"/>
      <c r="AT22" s="806"/>
      <c r="AU22" s="805">
        <f>'SAME1 Flight Tests 8-27-09'!X62</f>
        <v>8.5399999999999991</v>
      </c>
      <c r="AV22" s="820">
        <f>'SAME1 Flight Tests 8-27-09'!Y62</f>
        <v>3.2190433333333335</v>
      </c>
      <c r="AW22" s="820">
        <f>'SAME1 Flight Tests 8-27-09'!Z62</f>
        <v>4.8937483333333329</v>
      </c>
      <c r="AX22" s="820">
        <f>'SAME1 Flight Tests 8-27-09'!AA62</f>
        <v>-7.629393333333334E-4</v>
      </c>
      <c r="AY22" s="822"/>
      <c r="AZ22" s="822"/>
      <c r="BA22" s="820">
        <f>'SAME1 Flight Tests 8-27-09'!AC62</f>
        <v>4.90158</v>
      </c>
      <c r="BB22" s="822"/>
      <c r="BC22" s="822"/>
      <c r="BD22" s="820">
        <f>'SAME1 Flight Tests 8-27-09'!AB62</f>
        <v>5.0084433333333331</v>
      </c>
      <c r="BE22" s="820">
        <f>'SAME1 Flight Tests 8-27-09'!AD62</f>
        <v>4.7215783333333334</v>
      </c>
      <c r="BF22" s="826">
        <f>'SAME1 Flight Tests 8-27-09'!AE62</f>
        <v>3538</v>
      </c>
      <c r="BG22" s="806"/>
      <c r="BH22" s="806"/>
      <c r="BI22" s="805">
        <f>'SAME1 Flight Tests 8-27-09'!AF62</f>
        <v>0.73383333333333323</v>
      </c>
      <c r="BJ22" s="805">
        <f>'SAME1 Flight Tests 8-27-09'!AG62</f>
        <v>44.691000000000003</v>
      </c>
      <c r="BK22" s="805">
        <f>'SAME1 Flight Tests 8-27-09'!AH62</f>
        <v>0.2868649999999997</v>
      </c>
      <c r="BL22" s="805">
        <f>'SAME1 Flight Tests 8-27-09'!AK62</f>
        <v>0</v>
      </c>
      <c r="BM22" s="805">
        <f>'SAME1 Flight Tests 8-27-09'!AL62</f>
        <v>0</v>
      </c>
      <c r="BN22" s="806"/>
      <c r="BO22" s="805"/>
      <c r="BP22" s="806"/>
      <c r="BQ22" s="805">
        <f>'SAME1 Flight Tests 8-27-09'!AM62</f>
        <v>0</v>
      </c>
      <c r="BR22" s="816">
        <f>'SAME1 Flight Tests 8-27-09'!AP62</f>
        <v>0</v>
      </c>
      <c r="BS22" s="816">
        <f>'SAME1 Flight Tests 8-27-09'!AQ62</f>
        <v>0</v>
      </c>
      <c r="BT22" s="816"/>
      <c r="BU22" s="816">
        <f>'SAME1 Flight Tests 8-27-09'!AS62</f>
        <v>0</v>
      </c>
      <c r="BV22" s="816">
        <f>'SAME1 Flight Tests 8-27-09'!AT62</f>
        <v>0</v>
      </c>
      <c r="BW22" s="807">
        <f>'SAME1 Flight Tests 8-27-09'!BB62</f>
        <v>37070.572161138181</v>
      </c>
      <c r="BX22" s="807">
        <f>'SAME1 Flight Tests 8-27-09'!BC62</f>
        <v>36456.58937486825</v>
      </c>
      <c r="BY22" s="807">
        <f>'SAME1 Flight Tests 8-27-09'!BD62</f>
        <v>34768.457051470963</v>
      </c>
      <c r="BZ22" s="806"/>
      <c r="CA22" s="805">
        <f>'SAME1 Flight Tests 8-27-09'!BG62</f>
        <v>0</v>
      </c>
      <c r="CB22" s="805">
        <f>'SAME1 Flight Tests 8-27-09'!BF62</f>
        <v>0</v>
      </c>
      <c r="CC22" s="783"/>
      <c r="CD22" s="805"/>
      <c r="CE22" s="805">
        <f>'SAME1 Flight Tests 8-27-09'!BH62</f>
        <v>203.61293584296271</v>
      </c>
      <c r="CF22" s="818" t="str">
        <f>'SAME1 Flight Tests 8-27-09'!BI62</f>
        <v>NA</v>
      </c>
      <c r="CG22" s="818">
        <f>'SAME1 Flight Tests 8-27-09'!BJ62</f>
        <v>0</v>
      </c>
      <c r="CH22" s="818">
        <f>'SAME1 Flight Tests 8-27-09'!BK62</f>
        <v>0</v>
      </c>
      <c r="CI22" s="804">
        <f>'SAME1 Flight Tests 8-27-09'!BL62</f>
        <v>0</v>
      </c>
      <c r="CJ22" s="1804">
        <f t="shared" si="0"/>
        <v>60.900749488984793</v>
      </c>
      <c r="CK22" s="1802"/>
    </row>
    <row r="23" spans="1:92" x14ac:dyDescent="0.25">
      <c r="A23" s="778">
        <v>1</v>
      </c>
      <c r="B23" s="779">
        <f>'SAME1 Flight Tests 8-27-09'!A34</f>
        <v>4</v>
      </c>
      <c r="C23" s="830" t="str">
        <f>'SAME1 Flight Tests 8-27-09'!B34</f>
        <v>Kapton</v>
      </c>
      <c r="D23" s="782"/>
      <c r="E23" s="779" t="str">
        <f>'SAME1 Flight Tests 8-27-09'!C34</f>
        <v>29 K</v>
      </c>
      <c r="F23" s="779">
        <f>'SAME1 Flight Tests 8-27-09'!D34</f>
        <v>4</v>
      </c>
      <c r="G23" s="779">
        <f>'SAME1 Flight Tests 8-27-09'!E34</f>
        <v>29</v>
      </c>
      <c r="H23" s="779" t="str">
        <f>'SAME1 Flight Tests 8-27-09'!F34</f>
        <v>Baseline</v>
      </c>
      <c r="I23" s="779">
        <f>'SAME1 Flight Tests 8-27-09'!G34</f>
        <v>271</v>
      </c>
      <c r="J23" s="791">
        <f>'SAME1 Flight Tests 8-27-09'!H34</f>
        <v>39353</v>
      </c>
      <c r="K23" s="779">
        <f>'SAME1 Flight Tests 8-27-09'!I34</f>
        <v>0</v>
      </c>
      <c r="L23" s="779" t="str">
        <f>'SAME1 Flight Tests 8-27-09'!J34</f>
        <v>n</v>
      </c>
      <c r="M23" s="779" t="str">
        <f>'SAME1 Flight Tests 8-27-09'!K34</f>
        <v>n</v>
      </c>
      <c r="N23" s="1941">
        <f>'SAME1 Flight Tests 8-27-09'!L34</f>
        <v>8</v>
      </c>
      <c r="O23" s="1940">
        <f>'SAME1 Flight Tests 8-27-09'!M34</f>
        <v>1.38</v>
      </c>
      <c r="P23" s="805">
        <f>'SAME1 Flight Tests 8-27-09'!N34</f>
        <v>60</v>
      </c>
      <c r="Q23" s="805">
        <f>'SAME1 Flight Tests 8-27-09'!O34</f>
        <v>11</v>
      </c>
      <c r="R23" s="805">
        <f>'SAME1 Flight Tests 8-27-09'!P34</f>
        <v>8</v>
      </c>
      <c r="S23" s="806"/>
      <c r="T23" s="806"/>
      <c r="U23" s="807">
        <f>'SAME1 Flight Tests 8-27-09'!Q34</f>
        <v>38.166666666666664</v>
      </c>
      <c r="V23" s="806"/>
      <c r="W23" s="806"/>
      <c r="X23" s="806"/>
      <c r="Y23" s="806"/>
      <c r="Z23" s="806"/>
      <c r="AA23" s="805" t="str">
        <f>'SAME1 Flight Tests 8-27-09'!R34</f>
        <v>n</v>
      </c>
      <c r="AB23" s="805" t="str">
        <f>'SAME1 Flight Tests 8-27-09'!S34</f>
        <v>n</v>
      </c>
      <c r="AC23" s="805">
        <f>'SAME1 Flight Tests 8-27-09'!T34</f>
        <v>1</v>
      </c>
      <c r="AD23" s="806"/>
      <c r="AE23" s="805">
        <f>'SAME1 Flight Tests 8-27-09'!U34</f>
        <v>10</v>
      </c>
      <c r="AF23" s="806"/>
      <c r="AG23" s="816">
        <f>'SAME1 Flight Tests 8-27-09'!V34</f>
        <v>3.852706928546E-2</v>
      </c>
      <c r="AH23" s="818">
        <f>'SAME1 Flight Tests 8-27-09'!W34</f>
        <v>0</v>
      </c>
      <c r="AI23" s="806"/>
      <c r="AJ23" s="806"/>
      <c r="AK23" s="806"/>
      <c r="AL23" s="806"/>
      <c r="AM23" s="806"/>
      <c r="AN23" s="806"/>
      <c r="AO23" s="806"/>
      <c r="AP23" s="806"/>
      <c r="AQ23" s="806"/>
      <c r="AR23" s="806"/>
      <c r="AS23" s="806"/>
      <c r="AT23" s="806"/>
      <c r="AU23" s="805">
        <f>'SAME1 Flight Tests 8-27-09'!X34</f>
        <v>1.1599999999999999</v>
      </c>
      <c r="AV23" s="820">
        <f>'SAME1 Flight Tests 8-27-09'!Y34</f>
        <v>3.414307</v>
      </c>
      <c r="AW23" s="820">
        <f>'SAME1 Flight Tests 8-27-09'!Z34</f>
        <v>3.6637120000000003</v>
      </c>
      <c r="AX23" s="820">
        <f>'SAME1 Flight Tests 8-27-09'!AA34</f>
        <v>-6.4086874999999988E-4</v>
      </c>
      <c r="AY23" s="822"/>
      <c r="AZ23" s="822"/>
      <c r="BA23" s="820">
        <f>'SAME1 Flight Tests 8-27-09'!AC34</f>
        <v>4.9554546666666663</v>
      </c>
      <c r="BB23" s="822"/>
      <c r="BC23" s="822"/>
      <c r="BD23" s="820">
        <f>'SAME1 Flight Tests 8-27-09'!AB34</f>
        <v>5.9674839999999998</v>
      </c>
      <c r="BE23" s="820">
        <f>'SAME1 Flight Tests 8-27-09'!AD34</f>
        <v>4.7121579999999996</v>
      </c>
      <c r="BF23" s="826">
        <f>'SAME1 Flight Tests 8-27-09'!AE34</f>
        <v>65575</v>
      </c>
      <c r="BG23" s="806"/>
      <c r="BH23" s="806"/>
      <c r="BI23" s="805">
        <f>'SAME1 Flight Tests 8-27-09'!AF34</f>
        <v>20.278299999999998</v>
      </c>
      <c r="BJ23" s="805">
        <f>'SAME1 Flight Tests 8-27-09'!AG34</f>
        <v>25.268750000000001</v>
      </c>
      <c r="BK23" s="805">
        <f>'SAME1 Flight Tests 8-27-09'!AH34</f>
        <v>1.2553260000000002</v>
      </c>
      <c r="BL23" s="805">
        <f>'SAME1 Flight Tests 8-27-09'!AK34</f>
        <v>2574776.2051404528</v>
      </c>
      <c r="BM23" s="805">
        <f>'SAME1 Flight Tests 8-27-09'!AL34</f>
        <v>242.4741726367576</v>
      </c>
      <c r="BN23" s="806"/>
      <c r="BO23" s="805"/>
      <c r="BP23" s="806"/>
      <c r="BQ23" s="805">
        <f>'SAME1 Flight Tests 8-27-09'!AM34</f>
        <v>11.3709375</v>
      </c>
      <c r="BR23" s="816">
        <f>'SAME1 Flight Tests 8-27-09'!AP34</f>
        <v>9.4172911864210257E-2</v>
      </c>
      <c r="BS23" s="816">
        <f>'SAME1 Flight Tests 8-27-09'!AQ34</f>
        <v>0.18182992084451238</v>
      </c>
      <c r="BT23" s="816"/>
      <c r="BU23" s="816">
        <f>'SAME1 Flight Tests 8-27-09'!AS34</f>
        <v>2.2504596741074545</v>
      </c>
      <c r="BV23" s="816">
        <f>'SAME1 Flight Tests 8-27-09'!AT34</f>
        <v>6.7772939709597191E-2</v>
      </c>
      <c r="BW23" s="807">
        <f>'SAME1 Flight Tests 8-27-09'!BB34</f>
        <v>2574776.2051404528</v>
      </c>
      <c r="BX23" s="807">
        <f>'SAME1 Flight Tests 8-27-09'!BC34</f>
        <v>2535629.0541120409</v>
      </c>
      <c r="BY23" s="807">
        <f>'SAME1 Flight Tests 8-27-09'!BD34</f>
        <v>2322404.7347605485</v>
      </c>
      <c r="BZ23" s="806"/>
      <c r="CA23" s="805">
        <f>'SAME1 Flight Tests 8-27-09'!BG34</f>
        <v>0.26938326180257516</v>
      </c>
      <c r="CB23" s="805">
        <f>'SAME1 Flight Tests 8-27-09'!BF34</f>
        <v>0.45</v>
      </c>
      <c r="CC23" s="783"/>
      <c r="CD23" s="805"/>
      <c r="CE23" s="805">
        <f>'SAME1 Flight Tests 8-27-09'!BH34</f>
        <v>418.31918332608569</v>
      </c>
      <c r="CF23" s="818">
        <f>'SAME1 Flight Tests 8-27-09'!BI34</f>
        <v>1.1600000000000499</v>
      </c>
      <c r="CG23" s="818">
        <f>'SAME1 Flight Tests 8-27-09'!BJ34</f>
        <v>29</v>
      </c>
      <c r="CH23" s="818">
        <f>'SAME1 Flight Tests 8-27-09'!BK34</f>
        <v>0</v>
      </c>
      <c r="CI23" s="804">
        <f>'SAME1 Flight Tests 8-27-09'!BL34</f>
        <v>5.8815193965514712E-2</v>
      </c>
      <c r="CJ23" s="1804">
        <f t="shared" si="0"/>
        <v>1.2460980456941659</v>
      </c>
      <c r="CK23" s="1802"/>
    </row>
    <row r="24" spans="1:92" ht="26.25" x14ac:dyDescent="0.25">
      <c r="A24" s="778">
        <v>1</v>
      </c>
      <c r="B24" s="779">
        <f>'SAME1 Flight Tests 8-27-09'!A36</f>
        <v>4</v>
      </c>
      <c r="C24" s="830" t="str">
        <f>'SAME1 Flight Tests 8-27-09'!B36</f>
        <v>Kapton</v>
      </c>
      <c r="D24" s="782"/>
      <c r="E24" s="779" t="str">
        <f>'SAME1 Flight Tests 8-27-09'!C36</f>
        <v>30 K</v>
      </c>
      <c r="F24" s="779">
        <f>'SAME1 Flight Tests 8-27-09'!D36</f>
        <v>5</v>
      </c>
      <c r="G24" s="779">
        <f>'SAME1 Flight Tests 8-27-09'!E36</f>
        <v>30</v>
      </c>
      <c r="H24" s="779" t="str">
        <f>'SAME1 Flight Tests 8-27-09'!F36</f>
        <v>Air flow down (4)</v>
      </c>
      <c r="I24" s="779">
        <f>'SAME1 Flight Tests 8-27-09'!G36</f>
        <v>272</v>
      </c>
      <c r="J24" s="791">
        <f>'SAME1 Flight Tests 8-27-09'!H36</f>
        <v>39354</v>
      </c>
      <c r="K24" s="779">
        <f>'SAME1 Flight Tests 8-27-09'!I36</f>
        <v>0</v>
      </c>
      <c r="L24" s="779" t="str">
        <f>'SAME1 Flight Tests 8-27-09'!J36</f>
        <v>n</v>
      </c>
      <c r="M24" s="779" t="str">
        <f>'SAME1 Flight Tests 8-27-09'!K36</f>
        <v>n</v>
      </c>
      <c r="N24" s="779">
        <f>'SAME1 Flight Tests 8-27-09'!L36</f>
        <v>4</v>
      </c>
      <c r="O24" s="1940">
        <f>'SAME1 Flight Tests 8-27-09'!M36</f>
        <v>1.38</v>
      </c>
      <c r="P24" s="805">
        <f>'SAME1 Flight Tests 8-27-09'!N36</f>
        <v>60</v>
      </c>
      <c r="Q24" s="805">
        <f>'SAME1 Flight Tests 8-27-09'!O36</f>
        <v>11</v>
      </c>
      <c r="R24" s="805">
        <f>'SAME1 Flight Tests 8-27-09'!P36</f>
        <v>8</v>
      </c>
      <c r="S24" s="806"/>
      <c r="T24" s="806"/>
      <c r="U24" s="807">
        <f>'SAME1 Flight Tests 8-27-09'!Q36</f>
        <v>11</v>
      </c>
      <c r="V24" s="806"/>
      <c r="W24" s="806"/>
      <c r="X24" s="806"/>
      <c r="Y24" s="806"/>
      <c r="Z24" s="806"/>
      <c r="AA24" s="805" t="str">
        <f>'SAME1 Flight Tests 8-27-09'!R36</f>
        <v>n</v>
      </c>
      <c r="AB24" s="805" t="str">
        <f>'SAME1 Flight Tests 8-27-09'!S36</f>
        <v>n</v>
      </c>
      <c r="AC24" s="805">
        <f>'SAME1 Flight Tests 8-27-09'!T36</f>
        <v>1</v>
      </c>
      <c r="AD24" s="806"/>
      <c r="AE24" s="805">
        <f>'SAME1 Flight Tests 8-27-09'!U36</f>
        <v>10</v>
      </c>
      <c r="AF24" s="806"/>
      <c r="AG24" s="816">
        <f>'SAME1 Flight Tests 8-27-09'!V36</f>
        <v>3.852706928546E-2</v>
      </c>
      <c r="AH24" s="818">
        <f>'SAME1 Flight Tests 8-27-09'!W36</f>
        <v>0</v>
      </c>
      <c r="AI24" s="806"/>
      <c r="AJ24" s="806"/>
      <c r="AK24" s="806"/>
      <c r="AL24" s="806"/>
      <c r="AM24" s="806"/>
      <c r="AN24" s="806"/>
      <c r="AO24" s="806"/>
      <c r="AP24" s="806"/>
      <c r="AQ24" s="806"/>
      <c r="AR24" s="806"/>
      <c r="AS24" s="806"/>
      <c r="AT24" s="806"/>
      <c r="AU24" s="805">
        <f>'SAME1 Flight Tests 8-27-09'!X36</f>
        <v>1.0900000000000001</v>
      </c>
      <c r="AV24" s="820">
        <f>'SAME1 Flight Tests 8-27-09'!Y36</f>
        <v>3.3880618181818183</v>
      </c>
      <c r="AW24" s="820">
        <f>'SAME1 Flight Tests 8-27-09'!Z36</f>
        <v>4.2031577272727265</v>
      </c>
      <c r="AX24" s="820">
        <f>'SAME1 Flight Tests 8-27-09'!AA36</f>
        <v>4.559117727272727</v>
      </c>
      <c r="AY24" s="822"/>
      <c r="AZ24" s="822"/>
      <c r="BA24" s="820">
        <f>'SAME1 Flight Tests 8-27-09'!AC36</f>
        <v>4.9302524999999999</v>
      </c>
      <c r="BB24" s="822"/>
      <c r="BC24" s="822"/>
      <c r="BD24" s="820">
        <f>'SAME1 Flight Tests 8-27-09'!AB36</f>
        <v>5.8861463636363647</v>
      </c>
      <c r="BE24" s="820">
        <f>'SAME1 Flight Tests 8-27-09'!AD36</f>
        <v>4.6907199999999998</v>
      </c>
      <c r="BF24" s="826">
        <f>'SAME1 Flight Tests 8-27-09'!AE36</f>
        <v>51736.363636363603</v>
      </c>
      <c r="BG24" s="806"/>
      <c r="BH24" s="806"/>
      <c r="BI24" s="805">
        <f>'SAME1 Flight Tests 8-27-09'!AF36</f>
        <v>26.32386363636364</v>
      </c>
      <c r="BJ24" s="805">
        <f>'SAME1 Flight Tests 8-27-09'!AG36</f>
        <v>31.334590909090913</v>
      </c>
      <c r="BK24" s="805">
        <f>'SAME1 Flight Tests 8-27-09'!AH36</f>
        <v>1.1954263636363649</v>
      </c>
      <c r="BL24" s="805">
        <f>'SAME1 Flight Tests 8-27-09'!AK36</f>
        <v>1994241.0380439789</v>
      </c>
      <c r="BM24" s="805">
        <f>'SAME1 Flight Tests 8-27-09'!AL36</f>
        <v>228.59740301299937</v>
      </c>
      <c r="BN24" s="806"/>
      <c r="BO24" s="805"/>
      <c r="BP24" s="806"/>
      <c r="BQ24" s="805">
        <f>'SAME1 Flight Tests 8-27-09'!AM36</f>
        <v>14.100565909090911</v>
      </c>
      <c r="BR24" s="816">
        <f>'SAME1 Flight Tests 8-27-09'!AP36</f>
        <v>0.11462877287753323</v>
      </c>
      <c r="BS24" s="816">
        <f>'SAME1 Flight Tests 8-27-09'!AQ36</f>
        <v>0.21268225274370534</v>
      </c>
      <c r="BT24" s="816"/>
      <c r="BU24" s="816">
        <f>'SAME1 Flight Tests 8-27-09'!AS36</f>
        <v>2.1950254424894462</v>
      </c>
      <c r="BV24" s="816">
        <f>'SAME1 Flight Tests 8-27-09'!AT36</f>
        <v>8.4154014596173179E-2</v>
      </c>
      <c r="BW24" s="807">
        <f>'SAME1 Flight Tests 8-27-09'!BB36</f>
        <v>1994241.0380439789</v>
      </c>
      <c r="BX24" s="807">
        <f>'SAME1 Flight Tests 8-27-09'!BC36</f>
        <v>1963355.3157270353</v>
      </c>
      <c r="BY24" s="807">
        <f>'SAME1 Flight Tests 8-27-09'!BD36</f>
        <v>1813712.1599321368</v>
      </c>
      <c r="BZ24" s="806"/>
      <c r="CA24" s="805">
        <f>'SAME1 Flight Tests 8-27-09'!BG36</f>
        <v>0.25652926258291092</v>
      </c>
      <c r="CB24" s="805">
        <f>'SAME1 Flight Tests 8-27-09'!BF36</f>
        <v>0.45</v>
      </c>
      <c r="CC24" s="783"/>
      <c r="CD24" s="805"/>
      <c r="CE24" s="1807"/>
      <c r="CF24" s="818">
        <f>'SAME1 Flight Tests 8-27-09'!BI36</f>
        <v>1.0899999999999244</v>
      </c>
      <c r="CG24" s="818">
        <f>'SAME1 Flight Tests 8-27-09'!BJ36</f>
        <v>30</v>
      </c>
      <c r="CH24" s="818">
        <f>'SAME1 Flight Tests 8-27-09'!BK36</f>
        <v>0</v>
      </c>
      <c r="CI24" s="804">
        <f>'SAME1 Flight Tests 8-27-09'!BL36</f>
        <v>7.7617793995001225E-2</v>
      </c>
      <c r="CJ24" s="1804">
        <f t="shared" si="0"/>
        <v>1.1903492337578243</v>
      </c>
      <c r="CK24" s="1802"/>
    </row>
    <row r="25" spans="1:92" ht="26.25" x14ac:dyDescent="0.25">
      <c r="A25" s="778">
        <v>1</v>
      </c>
      <c r="B25" s="779">
        <f>'SAME1 Flight Tests 8-27-09'!A40</f>
        <v>4</v>
      </c>
      <c r="C25" s="830" t="str">
        <f>'SAME1 Flight Tests 8-27-09'!B40</f>
        <v>Kapton</v>
      </c>
      <c r="D25" s="782"/>
      <c r="E25" s="779" t="str">
        <f>'SAME1 Flight Tests 8-27-09'!C40</f>
        <v>33 K</v>
      </c>
      <c r="F25" s="779">
        <f>'SAME1 Flight Tests 8-27-09'!D40</f>
        <v>6</v>
      </c>
      <c r="G25" s="779">
        <f>'SAME1 Flight Tests 8-27-09'!E40</f>
        <v>33</v>
      </c>
      <c r="H25" s="779" t="str">
        <f>'SAME1 Flight Tests 8-27-09'!F40</f>
        <v>lower flow (2)</v>
      </c>
      <c r="I25" s="779">
        <f>'SAME1 Flight Tests 8-27-09'!G40</f>
        <v>273</v>
      </c>
      <c r="J25" s="791">
        <f>'SAME1 Flight Tests 8-27-09'!H40</f>
        <v>39355</v>
      </c>
      <c r="K25" s="779">
        <f>'SAME1 Flight Tests 8-27-09'!I40</f>
        <v>0</v>
      </c>
      <c r="L25" s="779" t="str">
        <f>'SAME1 Flight Tests 8-27-09'!J40</f>
        <v>n</v>
      </c>
      <c r="M25" s="779" t="str">
        <f>'SAME1 Flight Tests 8-27-09'!K40</f>
        <v>n</v>
      </c>
      <c r="N25" s="779">
        <f>'SAME1 Flight Tests 8-27-09'!L40</f>
        <v>2</v>
      </c>
      <c r="O25" s="1940">
        <f>'SAME1 Flight Tests 8-27-09'!M40</f>
        <v>1.38</v>
      </c>
      <c r="P25" s="805">
        <f>'SAME1 Flight Tests 8-27-09'!N40</f>
        <v>60</v>
      </c>
      <c r="Q25" s="805">
        <f>'SAME1 Flight Tests 8-27-09'!O40</f>
        <v>11</v>
      </c>
      <c r="R25" s="805">
        <f>'SAME1 Flight Tests 8-27-09'!P40</f>
        <v>8</v>
      </c>
      <c r="S25" s="806"/>
      <c r="T25" s="806"/>
      <c r="U25" s="807">
        <f>'SAME1 Flight Tests 8-27-09'!Q40</f>
        <v>11</v>
      </c>
      <c r="V25" s="806"/>
      <c r="W25" s="806"/>
      <c r="X25" s="806"/>
      <c r="Y25" s="806"/>
      <c r="Z25" s="806"/>
      <c r="AA25" s="805" t="str">
        <f>'SAME1 Flight Tests 8-27-09'!R40</f>
        <v>n</v>
      </c>
      <c r="AB25" s="805" t="str">
        <f>'SAME1 Flight Tests 8-27-09'!S40</f>
        <v>n</v>
      </c>
      <c r="AC25" s="805">
        <f>'SAME1 Flight Tests 8-27-09'!T40</f>
        <v>1</v>
      </c>
      <c r="AD25" s="806"/>
      <c r="AE25" s="805">
        <f>'SAME1 Flight Tests 8-27-09'!U40</f>
        <v>10</v>
      </c>
      <c r="AF25" s="806"/>
      <c r="AG25" s="816">
        <f>'SAME1 Flight Tests 8-27-09'!V40</f>
        <v>3.852706928546E-2</v>
      </c>
      <c r="AH25" s="818">
        <f>'SAME1 Flight Tests 8-27-09'!W40</f>
        <v>0</v>
      </c>
      <c r="AI25" s="806"/>
      <c r="AJ25" s="806"/>
      <c r="AK25" s="806"/>
      <c r="AL25" s="806"/>
      <c r="AM25" s="806"/>
      <c r="AN25" s="806"/>
      <c r="AO25" s="806"/>
      <c r="AP25" s="806"/>
      <c r="AQ25" s="806"/>
      <c r="AR25" s="806"/>
      <c r="AS25" s="806"/>
      <c r="AT25" s="806"/>
      <c r="AU25" s="805">
        <f>'SAME1 Flight Tests 8-27-09'!X40</f>
        <v>1.08</v>
      </c>
      <c r="AV25" s="820">
        <f>'SAME1 Flight Tests 8-27-09'!Y40</f>
        <v>3.3642119999999998</v>
      </c>
      <c r="AW25" s="820">
        <f>'SAME1 Flight Tests 8-27-09'!Z40</f>
        <v>5.0839389999999991</v>
      </c>
      <c r="AX25" s="820">
        <f>'SAME1 Flight Tests 8-27-09'!AA40</f>
        <v>4.6117100000000004</v>
      </c>
      <c r="AY25" s="822"/>
      <c r="AZ25" s="822"/>
      <c r="BA25" s="820">
        <f>'SAME1 Flight Tests 8-27-09'!AC40</f>
        <v>4.8924564999999998</v>
      </c>
      <c r="BB25" s="822"/>
      <c r="BC25" s="822"/>
      <c r="BD25" s="820">
        <f>'SAME1 Flight Tests 8-27-09'!AB40</f>
        <v>5.7856904999999994</v>
      </c>
      <c r="BE25" s="820">
        <f>'SAME1 Flight Tests 8-27-09'!AD40</f>
        <v>4.6646415000000001</v>
      </c>
      <c r="BF25" s="826">
        <f>'SAME1 Flight Tests 8-27-09'!AE40</f>
        <v>36820</v>
      </c>
      <c r="BG25" s="806"/>
      <c r="BH25" s="806"/>
      <c r="BI25" s="805">
        <f>'SAME1 Flight Tests 8-27-09'!AF40</f>
        <v>29.332799999999999</v>
      </c>
      <c r="BJ25" s="805">
        <f>'SAME1 Flight Tests 8-27-09'!AG40</f>
        <v>39.795949999999998</v>
      </c>
      <c r="BK25" s="805">
        <f>'SAME1 Flight Tests 8-27-09'!AH40</f>
        <v>1.1210489999999993</v>
      </c>
      <c r="BL25" s="805">
        <f>'SAME1 Flight Tests 8-27-09'!AK40</f>
        <v>1390760.7766112036</v>
      </c>
      <c r="BM25" s="805">
        <f>'SAME1 Flight Tests 8-27-09'!AL40</f>
        <v>211.79027632252951</v>
      </c>
      <c r="BN25" s="806"/>
      <c r="BO25" s="805"/>
      <c r="BP25" s="806"/>
      <c r="BQ25" s="805">
        <f>'SAME1 Flight Tests 8-27-09'!AM40</f>
        <v>17.908177500000001</v>
      </c>
      <c r="BR25" s="816">
        <f>'SAME1 Flight Tests 8-27-09'!AP40</f>
        <v>0.15228375712362852</v>
      </c>
      <c r="BS25" s="816">
        <f>'SAME1 Flight Tests 8-27-09'!AQ40</f>
        <v>0.25967162312878556</v>
      </c>
      <c r="BT25" s="816"/>
      <c r="BU25" s="816">
        <f>'SAME1 Flight Tests 8-27-09'!AS40</f>
        <v>2.0761780775587804</v>
      </c>
      <c r="BV25" s="816">
        <f>'SAME1 Flight Tests 8-27-09'!AT40</f>
        <v>0.11661868188901976</v>
      </c>
      <c r="BW25" s="807">
        <f>'SAME1 Flight Tests 8-27-09'!BB40</f>
        <v>1390760.7766112036</v>
      </c>
      <c r="BX25" s="807">
        <f>'SAME1 Flight Tests 8-27-09'!BC40</f>
        <v>1368779.8677150367</v>
      </c>
      <c r="BY25" s="807">
        <f>'SAME1 Flight Tests 8-27-09'!BD40</f>
        <v>1276536.5056864277</v>
      </c>
      <c r="BZ25" s="806"/>
      <c r="CA25" s="805">
        <f>'SAME1 Flight Tests 8-27-09'!BG40</f>
        <v>0.24056845493562215</v>
      </c>
      <c r="CB25" s="805">
        <f>'SAME1 Flight Tests 8-27-09'!BF40</f>
        <v>0.45</v>
      </c>
      <c r="CC25" s="783"/>
      <c r="CD25" s="805"/>
      <c r="CE25" s="805">
        <f>'SAME1 Flight Tests 8-27-09'!BH40</f>
        <v>417.30093380418288</v>
      </c>
      <c r="CF25" s="818">
        <f>'SAME1 Flight Tests 8-27-09'!BI40</f>
        <v>1.0800000000000809</v>
      </c>
      <c r="CG25" s="818">
        <f>'SAME1 Flight Tests 8-27-09'!BJ40</f>
        <v>33</v>
      </c>
      <c r="CH25" s="818">
        <f>'SAME1 Flight Tests 8-27-09'!BK40</f>
        <v>0</v>
      </c>
      <c r="CI25" s="804">
        <f>'SAME1 Flight Tests 8-27-09'!BL40</f>
        <v>9.9489874999992553E-2</v>
      </c>
      <c r="CJ25" s="1804">
        <f t="shared" si="0"/>
        <v>1.356704780996018</v>
      </c>
      <c r="CK25" s="1802"/>
    </row>
    <row r="26" spans="1:92" ht="39" x14ac:dyDescent="0.25">
      <c r="A26" s="778">
        <v>1</v>
      </c>
      <c r="B26" s="779">
        <f>'SAME1 Flight Tests 8-27-09'!A65</f>
        <v>5</v>
      </c>
      <c r="C26" s="830" t="str">
        <f>'SAME1 Flight Tests 8-27-09'!B65</f>
        <v>Kapton</v>
      </c>
      <c r="D26" s="782"/>
      <c r="E26" s="779" t="str">
        <f>'SAME1 Flight Tests 8-27-09'!C65</f>
        <v>47 K</v>
      </c>
      <c r="F26" s="779">
        <f>'SAME1 Flight Tests 8-27-09'!D65</f>
        <v>4</v>
      </c>
      <c r="G26" s="779">
        <f>'SAME1 Flight Tests 8-27-09'!E65</f>
        <v>47</v>
      </c>
      <c r="H26" s="779" t="str">
        <f>'SAME1 Flight Tests 8-27-09'!F65</f>
        <v>High Temp Aging</v>
      </c>
      <c r="I26" s="779">
        <f>'SAME1 Flight Tests 8-27-09'!G65</f>
        <v>278</v>
      </c>
      <c r="J26" s="791">
        <f>'SAME1 Flight Tests 8-27-09'!H65</f>
        <v>39360</v>
      </c>
      <c r="K26" s="779">
        <f>'SAME1 Flight Tests 8-27-09'!I65</f>
        <v>0</v>
      </c>
      <c r="L26" s="779" t="str">
        <f>'SAME1 Flight Tests 8-27-09'!J65</f>
        <v>n</v>
      </c>
      <c r="M26" s="779" t="str">
        <f>'SAME1 Flight Tests 8-27-09'!K65</f>
        <v>n</v>
      </c>
      <c r="N26" s="970">
        <f>'SAME1 Flight Tests 8-27-09'!L65</f>
        <v>8</v>
      </c>
      <c r="O26" s="804">
        <f>'SAME1 Flight Tests 8-27-09'!M65</f>
        <v>1.48</v>
      </c>
      <c r="P26" s="805">
        <f>'SAME1 Flight Tests 8-27-09'!N65</f>
        <v>20</v>
      </c>
      <c r="Q26" s="805">
        <f>'SAME1 Flight Tests 8-27-09'!O65</f>
        <v>11</v>
      </c>
      <c r="R26" s="805">
        <f>'SAME1 Flight Tests 8-27-09'!P65</f>
        <v>8</v>
      </c>
      <c r="S26" s="806"/>
      <c r="T26" s="806"/>
      <c r="U26" s="807">
        <f>'SAME1 Flight Tests 8-27-09'!Q65</f>
        <v>11</v>
      </c>
      <c r="V26" s="806"/>
      <c r="W26" s="806"/>
      <c r="X26" s="806"/>
      <c r="Y26" s="806"/>
      <c r="Z26" s="806"/>
      <c r="AA26" s="805" t="str">
        <f>'SAME1 Flight Tests 8-27-09'!R65</f>
        <v>n</v>
      </c>
      <c r="AB26" s="805" t="str">
        <f>'SAME1 Flight Tests 8-27-09'!S65</f>
        <v>n</v>
      </c>
      <c r="AC26" s="805">
        <f>'SAME1 Flight Tests 8-27-09'!T65</f>
        <v>1</v>
      </c>
      <c r="AD26" s="806"/>
      <c r="AE26" s="805">
        <f>'SAME1 Flight Tests 8-27-09'!U65</f>
        <v>10</v>
      </c>
      <c r="AF26" s="806"/>
      <c r="AG26" s="816">
        <f>'SAME1 Flight Tests 8-27-09'!V65</f>
        <v>3.852706928546E-2</v>
      </c>
      <c r="AH26" s="818">
        <f>'SAME1 Flight Tests 8-27-09'!W65</f>
        <v>0</v>
      </c>
      <c r="AI26" s="806"/>
      <c r="AJ26" s="806"/>
      <c r="AK26" s="806"/>
      <c r="AL26" s="806"/>
      <c r="AM26" s="806"/>
      <c r="AN26" s="806"/>
      <c r="AO26" s="806"/>
      <c r="AP26" s="806"/>
      <c r="AQ26" s="806"/>
      <c r="AR26" s="806"/>
      <c r="AS26" s="806"/>
      <c r="AT26" s="806"/>
      <c r="AU26" s="805">
        <f>'SAME1 Flight Tests 8-27-09'!X65</f>
        <v>1.99</v>
      </c>
      <c r="AV26" s="820">
        <f>'SAME1 Flight Tests 8-27-09'!Y65</f>
        <v>3.3899690000000007</v>
      </c>
      <c r="AW26" s="820">
        <f>'SAME1 Flight Tests 8-27-09'!Z65</f>
        <v>5.6411435000000001</v>
      </c>
      <c r="AX26" s="820">
        <f>'SAME1 Flight Tests 8-27-09'!AA65</f>
        <v>-6.5612754999999981E-4</v>
      </c>
      <c r="AY26" s="822"/>
      <c r="AZ26" s="822"/>
      <c r="BA26" s="820">
        <f>'SAME1 Flight Tests 8-27-09'!AC65</f>
        <v>4.898957499999999</v>
      </c>
      <c r="BB26" s="822"/>
      <c r="BC26" s="822"/>
      <c r="BD26" s="820">
        <f>'SAME1 Flight Tests 8-27-09'!AB65</f>
        <v>6.4548480000000001</v>
      </c>
      <c r="BE26" s="820">
        <f>'SAME1 Flight Tests 8-27-09'!AD65</f>
        <v>4.6911924999999997</v>
      </c>
      <c r="BF26" s="826">
        <f>'SAME1 Flight Tests 8-27-09'!AE65</f>
        <v>44955</v>
      </c>
      <c r="BG26" s="806"/>
      <c r="BH26" s="806"/>
      <c r="BI26" s="805">
        <f>'SAME1 Flight Tests 8-27-09'!AF65</f>
        <v>47.363099999999996</v>
      </c>
      <c r="BJ26" s="805">
        <f>'SAME1 Flight Tests 8-27-09'!AG65</f>
        <v>60.055600000000005</v>
      </c>
      <c r="BK26" s="805">
        <f>'SAME1 Flight Tests 8-27-09'!AH65</f>
        <v>1.7636555000000005</v>
      </c>
      <c r="BL26" s="805">
        <f>'SAME1 Flight Tests 8-27-09'!AK65</f>
        <v>1717019.5729101424</v>
      </c>
      <c r="BM26" s="805">
        <f>'SAME1 Flight Tests 8-27-09'!AL65</f>
        <v>375.20876029198155</v>
      </c>
      <c r="BN26" s="806"/>
      <c r="BO26" s="805"/>
      <c r="BP26" s="806"/>
      <c r="BQ26" s="805">
        <f>'SAME1 Flight Tests 8-27-09'!AM65</f>
        <v>27.025020000000001</v>
      </c>
      <c r="BR26" s="816">
        <f>'SAME1 Flight Tests 8-27-09'!AP65</f>
        <v>0.21852328663676657</v>
      </c>
      <c r="BS26" s="816">
        <f>'SAME1 Flight Tests 8-27-09'!AQ65</f>
        <v>0.2776255099104501</v>
      </c>
      <c r="BT26" s="816"/>
      <c r="BU26" s="816">
        <f>'SAME1 Flight Tests 8-27-09'!AS65</f>
        <v>1.6311173997752317</v>
      </c>
      <c r="BV26" s="816">
        <f>'SAME1 Flight Tests 8-27-09'!AT65</f>
        <v>0.19387280822319733</v>
      </c>
      <c r="BW26" s="807">
        <f>'SAME1 Flight Tests 8-27-09'!BB65</f>
        <v>1717019.5729101424</v>
      </c>
      <c r="BX26" s="807">
        <f>'SAME1 Flight Tests 8-27-09'!BC65</f>
        <v>1690182.2084498715</v>
      </c>
      <c r="BY26" s="807">
        <f>'SAME1 Flight Tests 8-27-09'!BD65</f>
        <v>1568066.3659459737</v>
      </c>
      <c r="BZ26" s="806"/>
      <c r="CA26" s="805">
        <f>'SAME1 Flight Tests 8-27-09'!BG65</f>
        <v>0.3784668454935623</v>
      </c>
      <c r="CB26" s="805">
        <f>'SAME1 Flight Tests 8-27-09'!BF65</f>
        <v>0.45</v>
      </c>
      <c r="CC26" s="783"/>
      <c r="CD26" s="805"/>
      <c r="CE26" s="805">
        <f>'SAME1 Flight Tests 8-27-09'!BH65</f>
        <v>581.04830756229353</v>
      </c>
      <c r="CF26" s="818">
        <f>'SAME1 Flight Tests 8-27-09'!BI65</f>
        <v>1.9899999999999363</v>
      </c>
      <c r="CG26" s="818">
        <f>'SAME1 Flight Tests 8-27-09'!BJ65</f>
        <v>47</v>
      </c>
      <c r="CH26" s="818">
        <f>'SAME1 Flight Tests 8-27-09'!BK65</f>
        <v>0</v>
      </c>
      <c r="CI26" s="804">
        <f>'SAME1 Flight Tests 8-27-09'!BL65</f>
        <v>8.1482472361811664E-2</v>
      </c>
      <c r="CJ26" s="1804">
        <f t="shared" si="0"/>
        <v>1.2679828811880982</v>
      </c>
      <c r="CK26" s="1802"/>
      <c r="CN26" s="1925" t="s">
        <v>922</v>
      </c>
    </row>
    <row r="27" spans="1:92" ht="39" x14ac:dyDescent="0.25">
      <c r="A27" s="778">
        <v>1</v>
      </c>
      <c r="B27" s="779">
        <f>'SAME1 Flight Tests 8-27-09'!A35</f>
        <v>4</v>
      </c>
      <c r="C27" s="830" t="str">
        <f>'SAME1 Flight Tests 8-27-09'!B35</f>
        <v>Kapton</v>
      </c>
      <c r="D27" s="782"/>
      <c r="E27" s="779" t="str">
        <f>'SAME1 Flight Tests 8-27-09'!C35</f>
        <v>29 K a</v>
      </c>
      <c r="F27" s="779">
        <f>'SAME1 Flight Tests 8-27-09'!D35</f>
        <v>4</v>
      </c>
      <c r="G27" s="779" t="str">
        <f>'SAME1 Flight Tests 8-27-09'!E35</f>
        <v>29a</v>
      </c>
      <c r="H27" s="779" t="str">
        <f>'SAME1 Flight Tests 8-27-09'!F35</f>
        <v>after secondary aging</v>
      </c>
      <c r="I27" s="779">
        <f>'SAME1 Flight Tests 8-27-09'!G35</f>
        <v>271</v>
      </c>
      <c r="J27" s="791">
        <f>'SAME1 Flight Tests 8-27-09'!H35</f>
        <v>39353</v>
      </c>
      <c r="K27" s="779">
        <f>'SAME1 Flight Tests 8-27-09'!I35</f>
        <v>0</v>
      </c>
      <c r="L27" s="779" t="str">
        <f>'SAME1 Flight Tests 8-27-09'!J35</f>
        <v>n</v>
      </c>
      <c r="M27" s="779" t="str">
        <f>'SAME1 Flight Tests 8-27-09'!K35</f>
        <v>n</v>
      </c>
      <c r="N27" s="1941">
        <f>'SAME1 Flight Tests 8-27-09'!L35</f>
        <v>8</v>
      </c>
      <c r="O27" s="1940">
        <f>'SAME1 Flight Tests 8-27-09'!M35</f>
        <v>1.38</v>
      </c>
      <c r="P27" s="805">
        <f>'SAME1 Flight Tests 8-27-09'!N35</f>
        <v>60</v>
      </c>
      <c r="Q27" s="805">
        <f>'SAME1 Flight Tests 8-27-09'!O35</f>
        <v>720</v>
      </c>
      <c r="R27" s="805">
        <f>'SAME1 Flight Tests 8-27-09'!P35</f>
        <v>8</v>
      </c>
      <c r="S27" s="806"/>
      <c r="T27" s="806"/>
      <c r="U27" s="1813">
        <f>'SAME1 Flight Tests 8-27-09'!Q35</f>
        <v>802.66666666666663</v>
      </c>
      <c r="V27" s="806"/>
      <c r="W27" s="806"/>
      <c r="X27" s="806"/>
      <c r="Y27" s="806"/>
      <c r="Z27" s="806"/>
      <c r="AA27" s="805" t="str">
        <f>'SAME1 Flight Tests 8-27-09'!R35</f>
        <v>n</v>
      </c>
      <c r="AB27" s="805" t="str">
        <f>'SAME1 Flight Tests 8-27-09'!S35</f>
        <v>n</v>
      </c>
      <c r="AC27" s="805">
        <f>'SAME1 Flight Tests 8-27-09'!T35</f>
        <v>1</v>
      </c>
      <c r="AD27" s="806"/>
      <c r="AE27" s="805">
        <f>'SAME1 Flight Tests 8-27-09'!U35</f>
        <v>10</v>
      </c>
      <c r="AF27" s="806"/>
      <c r="AG27" s="816">
        <f>'SAME1 Flight Tests 8-27-09'!V35</f>
        <v>3.852706928546E-2</v>
      </c>
      <c r="AH27" s="818">
        <f>'SAME1 Flight Tests 8-27-09'!W35</f>
        <v>0</v>
      </c>
      <c r="AI27" s="806"/>
      <c r="AJ27" s="806"/>
      <c r="AK27" s="806"/>
      <c r="AL27" s="806"/>
      <c r="AM27" s="806"/>
      <c r="AN27" s="806"/>
      <c r="AO27" s="806"/>
      <c r="AP27" s="806"/>
      <c r="AQ27" s="806"/>
      <c r="AR27" s="806"/>
      <c r="AS27" s="806"/>
      <c r="AT27" s="806"/>
      <c r="AU27" s="805">
        <f>'SAME1 Flight Tests 8-27-09'!X35</f>
        <v>1.1599999999999999</v>
      </c>
      <c r="AV27" s="820">
        <f>'SAME1 Flight Tests 8-27-09'!Y35</f>
        <v>3.4089354999999997</v>
      </c>
      <c r="AW27" s="820">
        <f>'SAME1 Flight Tests 8-27-09'!Z35</f>
        <v>4.826384</v>
      </c>
      <c r="AX27" s="820">
        <f>'SAME1 Flight Tests 8-27-09'!AA35</f>
        <v>-6.7138655000000002E-4</v>
      </c>
      <c r="AY27" s="822"/>
      <c r="AZ27" s="822"/>
      <c r="BA27" s="820">
        <f>'SAME1 Flight Tests 8-27-09'!AC35</f>
        <v>4.8267365</v>
      </c>
      <c r="BB27" s="822"/>
      <c r="BC27" s="822"/>
      <c r="BD27" s="820">
        <f>'SAME1 Flight Tests 8-27-09'!AB35</f>
        <v>5.4728638095238091</v>
      </c>
      <c r="BE27" s="820">
        <f>'SAME1 Flight Tests 8-27-09'!AD35</f>
        <v>4.6391295000000001</v>
      </c>
      <c r="BF27" s="826">
        <f>'SAME1 Flight Tests 8-27-09'!AE35</f>
        <v>24438.0952380952</v>
      </c>
      <c r="BG27" s="806"/>
      <c r="BH27" s="806"/>
      <c r="BI27" s="805">
        <f>'SAME1 Flight Tests 8-27-09'!AF35</f>
        <v>23.405499999999996</v>
      </c>
      <c r="BJ27" s="805">
        <f>'SAME1 Flight Tests 8-27-09'!AG35</f>
        <v>29.428500000000003</v>
      </c>
      <c r="BK27" s="805">
        <f>'SAME1 Flight Tests 8-27-09'!AH35</f>
        <v>0.833734309523809</v>
      </c>
      <c r="BL27" s="805">
        <f>'SAME1 Flight Tests 8-27-09'!AK35</f>
        <v>907364.97810586996</v>
      </c>
      <c r="BM27" s="805">
        <f>'SAME1 Flight Tests 8-27-09'!AL35</f>
        <v>150.78802566833693</v>
      </c>
      <c r="BN27" s="806"/>
      <c r="BO27" s="805"/>
      <c r="BP27" s="806"/>
      <c r="BQ27" s="805">
        <f>'SAME1 Flight Tests 8-27-09'!AM35</f>
        <v>13.242825000000002</v>
      </c>
      <c r="BR27" s="816">
        <f>'SAME1 Flight Tests 8-27-09'!AP35</f>
        <v>0.1661823293897764</v>
      </c>
      <c r="BS27" s="816">
        <f>'SAME1 Flight Tests 8-27-09'!AQ35</f>
        <v>0.27073199466111803</v>
      </c>
      <c r="BT27" s="816"/>
      <c r="BU27" s="816">
        <f>'SAME1 Flight Tests 8-27-09'!AS35</f>
        <v>2.010938112687044</v>
      </c>
      <c r="BV27" s="816">
        <f>'SAME1 Flight Tests 8-27-09'!AT35</f>
        <v>0.13019894699337761</v>
      </c>
      <c r="BW27" s="807">
        <f>'SAME1 Flight Tests 8-27-09'!BB35</f>
        <v>907364.97810586996</v>
      </c>
      <c r="BX27" s="807">
        <f>'SAME1 Flight Tests 8-27-09'!BC35</f>
        <v>892775.85412367515</v>
      </c>
      <c r="BY27" s="807">
        <f>'SAME1 Flight Tests 8-27-09'!BD35</f>
        <v>839406.24094740138</v>
      </c>
      <c r="BZ27" s="806"/>
      <c r="CA27" s="805">
        <f>'SAME1 Flight Tests 8-27-09'!BG35</f>
        <v>0.17891294195789892</v>
      </c>
      <c r="CB27" s="805">
        <f>'SAME1 Flight Tests 8-27-09'!BF35</f>
        <v>0.45</v>
      </c>
      <c r="CC27" s="783"/>
      <c r="CD27" s="805"/>
      <c r="CE27" s="805">
        <f>'SAME1 Flight Tests 8-27-09'!BH35</f>
        <v>418.31918332608569</v>
      </c>
      <c r="CF27" s="818">
        <f>'SAME1 Flight Tests 8-27-09'!BI35</f>
        <v>1.1600000000000499</v>
      </c>
      <c r="CG27" s="818">
        <f>'SAME1 Flight Tests 8-27-09'!BJ35</f>
        <v>29</v>
      </c>
      <c r="CH27" s="818">
        <f>'SAME1 Flight Tests 8-27-09'!BK35</f>
        <v>0</v>
      </c>
      <c r="CI27" s="804">
        <f>'SAME1 Flight Tests 8-27-09'!BL35</f>
        <v>6.849737068965224E-2</v>
      </c>
      <c r="CJ27" s="1804">
        <f t="shared" si="0"/>
        <v>1.2573326782166587</v>
      </c>
      <c r="CK27" s="1802"/>
    </row>
    <row r="28" spans="1:92" x14ac:dyDescent="0.25">
      <c r="A28" s="778">
        <v>1</v>
      </c>
      <c r="B28" s="779">
        <f>'SAME1 Flight Tests 8-27-09'!A66</f>
        <v>5</v>
      </c>
      <c r="C28" s="830" t="str">
        <f>'SAME1 Flight Tests 8-27-09'!B66</f>
        <v>Kapton</v>
      </c>
      <c r="D28" s="782"/>
      <c r="E28" s="779" t="str">
        <f>'SAME1 Flight Tests 8-27-09'!C66</f>
        <v>47 Ka</v>
      </c>
      <c r="F28" s="779">
        <f>'SAME1 Flight Tests 8-27-09'!D66</f>
        <v>4</v>
      </c>
      <c r="G28" s="779" t="str">
        <f>'SAME1 Flight Tests 8-27-09'!E66</f>
        <v>47a</v>
      </c>
      <c r="H28" s="779" t="str">
        <f>'SAME1 Flight Tests 8-27-09'!F66</f>
        <v>Aging</v>
      </c>
      <c r="I28" s="779">
        <f>'SAME1 Flight Tests 8-27-09'!G66</f>
        <v>278</v>
      </c>
      <c r="J28" s="791">
        <f>'SAME1 Flight Tests 8-27-09'!H66</f>
        <v>39360</v>
      </c>
      <c r="K28" s="779">
        <f>'SAME1 Flight Tests 8-27-09'!I66</f>
        <v>0</v>
      </c>
      <c r="L28" s="779" t="str">
        <f>'SAME1 Flight Tests 8-27-09'!J66</f>
        <v>n</v>
      </c>
      <c r="M28" s="779" t="str">
        <f>'SAME1 Flight Tests 8-27-09'!K66</f>
        <v>n</v>
      </c>
      <c r="N28" s="970">
        <f>'SAME1 Flight Tests 8-27-09'!L66</f>
        <v>8</v>
      </c>
      <c r="O28" s="804">
        <f>'SAME1 Flight Tests 8-27-09'!M66</f>
        <v>1.48</v>
      </c>
      <c r="P28" s="805">
        <f>'SAME1 Flight Tests 8-27-09'!N66</f>
        <v>20</v>
      </c>
      <c r="Q28" s="805">
        <f>'SAME1 Flight Tests 8-27-09'!O66</f>
        <v>720</v>
      </c>
      <c r="R28" s="805">
        <f>'SAME1 Flight Tests 8-27-09'!P66</f>
        <v>8</v>
      </c>
      <c r="S28" s="806"/>
      <c r="T28" s="806"/>
      <c r="U28" s="1813">
        <f>'SAME1 Flight Tests 8-27-09'!Q66</f>
        <v>731</v>
      </c>
      <c r="V28" s="806"/>
      <c r="W28" s="806"/>
      <c r="X28" s="806"/>
      <c r="Y28" s="806"/>
      <c r="Z28" s="806"/>
      <c r="AA28" s="805" t="str">
        <f>'SAME1 Flight Tests 8-27-09'!R66</f>
        <v>n</v>
      </c>
      <c r="AB28" s="805" t="str">
        <f>'SAME1 Flight Tests 8-27-09'!S66</f>
        <v>n</v>
      </c>
      <c r="AC28" s="805">
        <f>'SAME1 Flight Tests 8-27-09'!T66</f>
        <v>1</v>
      </c>
      <c r="AD28" s="806"/>
      <c r="AE28" s="805">
        <f>'SAME1 Flight Tests 8-27-09'!U66</f>
        <v>10</v>
      </c>
      <c r="AF28" s="806"/>
      <c r="AG28" s="816">
        <f>'SAME1 Flight Tests 8-27-09'!V66</f>
        <v>3.852706928546E-2</v>
      </c>
      <c r="AH28" s="818">
        <f>'SAME1 Flight Tests 8-27-09'!W66</f>
        <v>0</v>
      </c>
      <c r="AI28" s="806"/>
      <c r="AJ28" s="806"/>
      <c r="AK28" s="806"/>
      <c r="AL28" s="806"/>
      <c r="AM28" s="806"/>
      <c r="AN28" s="806"/>
      <c r="AO28" s="806"/>
      <c r="AP28" s="806"/>
      <c r="AQ28" s="806"/>
      <c r="AR28" s="806"/>
      <c r="AS28" s="806"/>
      <c r="AT28" s="806"/>
      <c r="AU28" s="805">
        <f>'SAME1 Flight Tests 8-27-09'!X66</f>
        <v>1.99</v>
      </c>
      <c r="AV28" s="820">
        <f>'SAME1 Flight Tests 8-27-09'!Y66</f>
        <v>3.3815460000000002</v>
      </c>
      <c r="AW28" s="820">
        <f>'SAME1 Flight Tests 8-27-09'!Z66</f>
        <v>5.8833320000000011</v>
      </c>
      <c r="AX28" s="820">
        <f>'SAME1 Flight Tests 8-27-09'!AA66</f>
        <v>-6.2561029999999985E-4</v>
      </c>
      <c r="AY28" s="822"/>
      <c r="AZ28" s="822"/>
      <c r="BA28" s="820">
        <f>'SAME1 Flight Tests 8-27-09'!AC66</f>
        <v>4.8104844999999994</v>
      </c>
      <c r="BB28" s="822"/>
      <c r="BC28" s="822"/>
      <c r="BD28" s="820">
        <f>'SAME1 Flight Tests 8-27-09'!AB66</f>
        <v>5.8091734999999991</v>
      </c>
      <c r="BE28" s="820">
        <f>'SAME1 Flight Tests 8-27-09'!AD66</f>
        <v>4.6514144999999996</v>
      </c>
      <c r="BF28" s="826">
        <f>'SAME1 Flight Tests 8-27-09'!AE66</f>
        <v>23400</v>
      </c>
      <c r="BG28" s="806"/>
      <c r="BH28" s="806"/>
      <c r="BI28" s="805">
        <f>'SAME1 Flight Tests 8-27-09'!AF66</f>
        <v>50.152600000000007</v>
      </c>
      <c r="BJ28" s="805">
        <f>'SAME1 Flight Tests 8-27-09'!AG66</f>
        <v>63.725150000000021</v>
      </c>
      <c r="BK28" s="805">
        <f>'SAME1 Flight Tests 8-27-09'!AH66</f>
        <v>1.1577589999999995</v>
      </c>
      <c r="BL28" s="805">
        <f>'SAME1 Flight Tests 8-27-09'!AK66</f>
        <v>867560.40934092866</v>
      </c>
      <c r="BM28" s="805">
        <f>'SAME1 Flight Tests 8-27-09'!AL66</f>
        <v>220.02864863456827</v>
      </c>
      <c r="BN28" s="806"/>
      <c r="BO28" s="805"/>
      <c r="BP28" s="806"/>
      <c r="BQ28" s="805">
        <f>'SAME1 Flight Tests 8-27-09'!AM66</f>
        <v>28.67631750000001</v>
      </c>
      <c r="BR28" s="816">
        <f>'SAME1 Flight Tests 8-27-09'!AP66</f>
        <v>0.25361766888569798</v>
      </c>
      <c r="BS28" s="816">
        <f>'SAME1 Flight Tests 8-27-09'!AQ66</f>
        <v>0.35543723128901628</v>
      </c>
      <c r="BT28" s="816"/>
      <c r="BU28" s="816">
        <f>'SAME1 Flight Tests 8-27-09'!AS66</f>
        <v>1.7877634750699363</v>
      </c>
      <c r="BV28" s="816">
        <f>'SAME1 Flight Tests 8-27-09'!AT66</f>
        <v>0.21423370617576701</v>
      </c>
      <c r="BW28" s="807">
        <f>'SAME1 Flight Tests 8-27-09'!BB66</f>
        <v>867560.40934092866</v>
      </c>
      <c r="BX28" s="807">
        <f>'SAME1 Flight Tests 8-27-09'!BC66</f>
        <v>853591.01042266958</v>
      </c>
      <c r="BY28" s="807">
        <f>'SAME1 Flight Tests 8-27-09'!BD66</f>
        <v>803118.96476582892</v>
      </c>
      <c r="BZ28" s="806"/>
      <c r="CA28" s="805">
        <f>'SAME1 Flight Tests 8-27-09'!BG66</f>
        <v>0.24844613733905568</v>
      </c>
      <c r="CB28" s="805">
        <f>'SAME1 Flight Tests 8-27-09'!BF66</f>
        <v>0.45</v>
      </c>
      <c r="CC28" s="783"/>
      <c r="CD28" s="805"/>
      <c r="CE28" s="805">
        <f>'SAME1 Flight Tests 8-27-09'!BH66</f>
        <v>581.04830756229353</v>
      </c>
      <c r="CF28" s="818">
        <f>'SAME1 Flight Tests 8-27-09'!BI66</f>
        <v>1.9899999999999363</v>
      </c>
      <c r="CG28" s="818">
        <f>'SAME1 Flight Tests 8-27-09'!BJ66</f>
        <v>47</v>
      </c>
      <c r="CH28" s="818">
        <f>'SAME1 Flight Tests 8-27-09'!BK66</f>
        <v>0</v>
      </c>
      <c r="CI28" s="804">
        <f>'SAME1 Flight Tests 8-27-09'!BL66</f>
        <v>8.6461258793972651E-2</v>
      </c>
      <c r="CJ28" s="1804">
        <f t="shared" si="0"/>
        <v>1.2706250523402578</v>
      </c>
      <c r="CK28" s="1802"/>
    </row>
    <row r="29" spans="1:92" ht="38.25" x14ac:dyDescent="0.25">
      <c r="A29" s="780">
        <v>2</v>
      </c>
      <c r="B29" s="784">
        <f>'SAME R Results'!A6</f>
        <v>1</v>
      </c>
      <c r="C29" s="831" t="str">
        <f>'SAME R Results'!B6</f>
        <v>Kapton</v>
      </c>
      <c r="D29" s="784" t="str">
        <f>'SAME R Results'!C6</f>
        <v>K01</v>
      </c>
      <c r="E29" s="784" t="str">
        <f>'SAME R Results'!D6</f>
        <v>4K</v>
      </c>
      <c r="F29" s="784">
        <f>'SAME R Results'!E6</f>
        <v>4</v>
      </c>
      <c r="G29" s="784">
        <f>'SAME R Results'!F6</f>
        <v>51</v>
      </c>
      <c r="H29" s="785" t="str">
        <f>'SAME R Results'!G6</f>
        <v>Baseline new formula</v>
      </c>
      <c r="I29" s="784" t="str">
        <f>'SAME R Results'!H6</f>
        <v>202 12:00</v>
      </c>
      <c r="J29" s="786">
        <f>'SAME R Results'!I6</f>
        <v>40380.333333333336</v>
      </c>
      <c r="K29" s="784">
        <f>'SAME R Results'!J6</f>
        <v>0</v>
      </c>
      <c r="L29" s="788"/>
      <c r="M29" s="788"/>
      <c r="N29" s="1942">
        <f>'SAME R Results'!K6</f>
        <v>8.1</v>
      </c>
      <c r="O29" s="1939">
        <f>'SAME R Results'!L6</f>
        <v>1.38</v>
      </c>
      <c r="P29" s="784">
        <f>'SAME R Results'!M6</f>
        <v>60</v>
      </c>
      <c r="Q29" s="784">
        <f>'SAME R Results'!N6</f>
        <v>11</v>
      </c>
      <c r="R29" s="784">
        <f>'SAME R Results'!O6</f>
        <v>8</v>
      </c>
      <c r="S29" s="784" t="str">
        <f>'SAME R Results'!P6</f>
        <v>n</v>
      </c>
      <c r="T29" s="784">
        <f>'SAME R Results'!Q6</f>
        <v>0</v>
      </c>
      <c r="U29" s="853">
        <f>'SAME R Results'!R6</f>
        <v>38.142857142857146</v>
      </c>
      <c r="V29" s="784" t="str">
        <f>'SAME R Results'!S6</f>
        <v>y</v>
      </c>
      <c r="W29" s="784" t="str">
        <f>'SAME R Results'!T6</f>
        <v>?</v>
      </c>
      <c r="X29" s="784" t="str">
        <f>'SAME R Results'!U6</f>
        <v>n</v>
      </c>
      <c r="Y29" s="784" t="str">
        <f>'SAME R Results'!V6</f>
        <v>y</v>
      </c>
      <c r="Z29" s="784" t="str">
        <f>'SAME R Results'!W6</f>
        <v>y</v>
      </c>
      <c r="AA29" s="784" t="str">
        <f>'SAME R Results'!X6</f>
        <v>n</v>
      </c>
      <c r="AB29" s="784" t="str">
        <f>'SAME R Results'!Y6</f>
        <v>n</v>
      </c>
      <c r="AC29" s="789"/>
      <c r="AD29" s="784" t="str">
        <f>'SAME R Results'!Z6</f>
        <v>y</v>
      </c>
      <c r="AE29" s="784">
        <f>'SAME R Results'!AA6</f>
        <v>10</v>
      </c>
      <c r="AF29" s="784" t="str">
        <f>'SAME R Results'!AB6</f>
        <v>y</v>
      </c>
      <c r="AG29" s="817">
        <f>'SAME R Results'!AC6</f>
        <v>3.852706928546E-2</v>
      </c>
      <c r="AH29" s="819">
        <f>'SAME R Results'!AD6</f>
        <v>0</v>
      </c>
      <c r="AI29" s="784">
        <f>'SAME R Results'!AE6</f>
        <v>0</v>
      </c>
      <c r="AJ29" s="784">
        <f>'SAME R Results'!AF6</f>
        <v>180</v>
      </c>
      <c r="AK29" s="784">
        <f>'SAME R Results'!AG6</f>
        <v>0</v>
      </c>
      <c r="AL29" s="784" t="str">
        <f>'SAME R Results'!AH6</f>
        <v>n</v>
      </c>
      <c r="AM29" s="784" t="str">
        <f>'SAME R Results'!AI6</f>
        <v>y</v>
      </c>
      <c r="AN29" s="784" t="str">
        <f>'SAME R Results'!AJ6</f>
        <v>y</v>
      </c>
      <c r="AO29" s="784" t="str">
        <f>'SAME R Results'!AK6</f>
        <v>n</v>
      </c>
      <c r="AP29" s="784" t="str">
        <f>'SAME R Results'!AL6</f>
        <v>n</v>
      </c>
      <c r="AQ29" s="784" t="str">
        <f>'SAME R Results'!AM6</f>
        <v>y</v>
      </c>
      <c r="AR29" s="817">
        <f>'SAME R Results'!AN6</f>
        <v>3.852706928546E-2</v>
      </c>
      <c r="AS29" s="819">
        <f>'SAME R Results'!AO6</f>
        <v>0</v>
      </c>
      <c r="AT29" s="784">
        <f>'SAME R Results'!AP6</f>
        <v>0</v>
      </c>
      <c r="AU29" s="789"/>
      <c r="AV29" s="821">
        <f>'SAME R Results'!AQ6</f>
        <v>0</v>
      </c>
      <c r="AW29" s="821">
        <f>'SAME R Results'!AR6</f>
        <v>0.4175567</v>
      </c>
      <c r="AX29" s="821">
        <f>'SAME R Results'!AS6</f>
        <v>0</v>
      </c>
      <c r="AY29" s="821">
        <f>'SAME R Results'!AT6</f>
        <v>0</v>
      </c>
      <c r="AZ29" s="824"/>
      <c r="BA29" s="824"/>
      <c r="BB29" s="821">
        <f>'SAME R Results'!AU6</f>
        <v>5.9158320000000007E-2</v>
      </c>
      <c r="BC29" s="821">
        <f>'SAME R Results'!AV6</f>
        <v>2.5772090000000004E-2</v>
      </c>
      <c r="BD29" s="821">
        <f>'SAME R Results'!AW6</f>
        <v>5.2833100000000002</v>
      </c>
      <c r="BE29" s="821">
        <f>'SAME R Results'!AX6</f>
        <v>4.6948999999999996</v>
      </c>
      <c r="BF29" s="827">
        <f>'SAME R Results'!AY6</f>
        <v>47624.95</v>
      </c>
      <c r="BG29" s="784">
        <f>'SAME R Results'!AZ6</f>
        <v>0.12976084999999998</v>
      </c>
      <c r="BH29" s="784">
        <f>'SAME R Results'!BA6</f>
        <v>7.8816036857303803E-2</v>
      </c>
      <c r="BI29" s="789"/>
      <c r="BJ29" s="784">
        <f>'SAME R Results'!BB6</f>
        <v>2.7621500000000001</v>
      </c>
      <c r="BK29" s="784">
        <f>'SAME R Results'!BC6</f>
        <v>0.58841000000000054</v>
      </c>
      <c r="BL29" s="784">
        <f>'SAME R Results'!BD6</f>
        <v>1825597.0139817814</v>
      </c>
      <c r="BM29" s="784">
        <f>'SAME R Results'!BE6</f>
        <v>102.91459773449184</v>
      </c>
      <c r="BN29" s="784">
        <f>'SAME R Results'!BF6</f>
        <v>3.3386230000000003E-2</v>
      </c>
      <c r="BO29" s="784">
        <f>'SAME R Results'!BG6</f>
        <v>1.2736203285674045E-2</v>
      </c>
      <c r="BP29" s="789"/>
      <c r="BQ29" s="784">
        <f>'SAME R Results'!BH6</f>
        <v>1.2429675</v>
      </c>
      <c r="BR29" s="817">
        <f>'SAME R Results'!BI6</f>
        <v>5.6373119010545703E-2</v>
      </c>
      <c r="BS29" s="817">
        <f>'SAME R Results'!BJ6</f>
        <v>9.7108213230960166E-2</v>
      </c>
      <c r="BT29" s="817">
        <f>'SAME R Results'!BL6</f>
        <v>2.6213644090899169</v>
      </c>
      <c r="BU29" s="817">
        <f>'SAME R Results'!BM6</f>
        <v>2.090599137468832</v>
      </c>
      <c r="BV29" s="817">
        <f>'SAME R Results'!BN6</f>
        <v>4.2951675961784321E-2</v>
      </c>
      <c r="BW29" s="784">
        <f>'SAME R Results'!BO6</f>
        <v>1825597.0139817814</v>
      </c>
      <c r="BX29" s="784">
        <f>'SAME R Results'!BP6</f>
        <v>1797165.7351351089</v>
      </c>
      <c r="BY29" s="784">
        <f>'SAME R Results'!BQ6</f>
        <v>1664496.7968457509</v>
      </c>
      <c r="BZ29" s="784">
        <f>'SAME R Results'!BR6</f>
        <v>102.91459773449184</v>
      </c>
      <c r="CA29" s="784">
        <f>'SAME R Results'!BS6</f>
        <v>0.13060685430169594</v>
      </c>
      <c r="CB29" s="784">
        <f>'SAME R Results'!BT6</f>
        <v>0.45</v>
      </c>
      <c r="CC29" s="784">
        <f>'SAME R Results'!BV6</f>
        <v>1</v>
      </c>
      <c r="CD29" s="880">
        <f>'SAME R Results'!BW6</f>
        <v>1.42</v>
      </c>
      <c r="CE29" s="1086">
        <f>'SAME R Results'!BZ6</f>
        <v>419.92824630174431</v>
      </c>
      <c r="CF29" s="1803">
        <f>'SAME R Results'!CA6</f>
        <v>0</v>
      </c>
      <c r="CG29" s="1803">
        <f>'SAME R Results'!CB6</f>
        <v>0</v>
      </c>
      <c r="CH29" s="1803">
        <f>'SAME R Results'!CC6</f>
        <v>0</v>
      </c>
      <c r="CI29" s="881"/>
      <c r="CJ29" s="1777"/>
      <c r="CK29" s="1802"/>
    </row>
    <row r="30" spans="1:92" ht="25.5" x14ac:dyDescent="0.25">
      <c r="A30" s="780">
        <v>2</v>
      </c>
      <c r="B30" s="784">
        <f>'SAME R Results'!A23</f>
        <v>3</v>
      </c>
      <c r="C30" s="831" t="str">
        <f>'SAME R Results'!B23</f>
        <v>Kapton</v>
      </c>
      <c r="D30" s="784" t="str">
        <f>'SAME R Results'!C23</f>
        <v>K02</v>
      </c>
      <c r="E30" s="784" t="str">
        <f>'SAME R Results'!D23</f>
        <v>14k</v>
      </c>
      <c r="F30" s="784">
        <f>'SAME R Results'!E23</f>
        <v>1</v>
      </c>
      <c r="G30" s="784">
        <f>'SAME R Results'!F23</f>
        <v>61</v>
      </c>
      <c r="H30" s="785" t="str">
        <f>'SAME R Results'!G23</f>
        <v>Baseline Aging</v>
      </c>
      <c r="I30" s="784">
        <f>'SAME R Results'!H23</f>
        <v>214</v>
      </c>
      <c r="J30" s="786">
        <f>'SAME R Results'!I23</f>
        <v>40392</v>
      </c>
      <c r="K30" s="784">
        <f>'SAME R Results'!J23</f>
        <v>0</v>
      </c>
      <c r="L30" s="788"/>
      <c r="M30" s="788"/>
      <c r="N30" s="1942">
        <f>'SAME R Results'!K23</f>
        <v>8.1</v>
      </c>
      <c r="O30" s="1939">
        <f>'SAME R Results'!L23</f>
        <v>1.38</v>
      </c>
      <c r="P30" s="784">
        <f>'SAME R Results'!M23</f>
        <v>60</v>
      </c>
      <c r="Q30" s="784">
        <f>'SAME R Results'!N23</f>
        <v>11</v>
      </c>
      <c r="R30" s="784">
        <f>'SAME R Results'!O23</f>
        <v>8</v>
      </c>
      <c r="S30" s="784" t="str">
        <f>'SAME R Results'!P23</f>
        <v>n</v>
      </c>
      <c r="T30" s="784">
        <f>'SAME R Results'!Q23</f>
        <v>0</v>
      </c>
      <c r="U30" s="853">
        <f>'SAME R Results'!R23</f>
        <v>38</v>
      </c>
      <c r="V30" s="784" t="str">
        <f>'SAME R Results'!S23</f>
        <v>n</v>
      </c>
      <c r="W30" s="784">
        <f>'SAME R Results'!T23</f>
        <v>0</v>
      </c>
      <c r="X30" s="784" t="str">
        <f>'SAME R Results'!U23</f>
        <v>n</v>
      </c>
      <c r="Y30" s="784" t="str">
        <f>'SAME R Results'!V23</f>
        <v>y</v>
      </c>
      <c r="Z30" s="784" t="str">
        <f>'SAME R Results'!W23</f>
        <v>y</v>
      </c>
      <c r="AA30" s="784" t="str">
        <f>'SAME R Results'!X23</f>
        <v>n</v>
      </c>
      <c r="AB30" s="784" t="str">
        <f>'SAME R Results'!Y23</f>
        <v>n</v>
      </c>
      <c r="AC30" s="789"/>
      <c r="AD30" s="784" t="str">
        <f>'SAME R Results'!Z23</f>
        <v>y</v>
      </c>
      <c r="AE30" s="784">
        <f>'SAME R Results'!AA23</f>
        <v>10</v>
      </c>
      <c r="AF30" s="784" t="str">
        <f>'SAME R Results'!AB23</f>
        <v>y</v>
      </c>
      <c r="AG30" s="817">
        <f>'SAME R Results'!AC23</f>
        <v>3.852706928546E-2</v>
      </c>
      <c r="AH30" s="819">
        <f>'SAME R Results'!AD23</f>
        <v>0</v>
      </c>
      <c r="AI30" s="784">
        <f>'SAME R Results'!AE23</f>
        <v>0</v>
      </c>
      <c r="AJ30" s="784">
        <f>'SAME R Results'!AF23</f>
        <v>720</v>
      </c>
      <c r="AK30" s="784">
        <f>'SAME R Results'!AG23</f>
        <v>0</v>
      </c>
      <c r="AL30" s="784">
        <f>'SAME R Results'!AH23</f>
        <v>0</v>
      </c>
      <c r="AM30" s="784">
        <f>'SAME R Results'!AI23</f>
        <v>0</v>
      </c>
      <c r="AN30" s="784">
        <f>'SAME R Results'!AJ23</f>
        <v>0</v>
      </c>
      <c r="AO30" s="784">
        <f>'SAME R Results'!AK23</f>
        <v>0</v>
      </c>
      <c r="AP30" s="784">
        <f>'SAME R Results'!AL23</f>
        <v>0</v>
      </c>
      <c r="AQ30" s="784">
        <f>'SAME R Results'!AM23</f>
        <v>0</v>
      </c>
      <c r="AR30" s="817">
        <f>'SAME R Results'!AN23</f>
        <v>0</v>
      </c>
      <c r="AS30" s="819">
        <f>'SAME R Results'!AO23</f>
        <v>0</v>
      </c>
      <c r="AT30" s="784">
        <f>'SAME R Results'!AP23</f>
        <v>0</v>
      </c>
      <c r="AU30" s="789"/>
      <c r="AV30" s="821">
        <f>'SAME R Results'!AQ23</f>
        <v>0</v>
      </c>
      <c r="AW30" s="821">
        <f>'SAME R Results'!AR23</f>
        <v>0.67800000000000005</v>
      </c>
      <c r="AX30" s="821">
        <f>'SAME R Results'!AS23</f>
        <v>0</v>
      </c>
      <c r="AY30" s="821">
        <f>'SAME R Results'!AT23</f>
        <v>0</v>
      </c>
      <c r="AZ30" s="824"/>
      <c r="BA30" s="824"/>
      <c r="BB30" s="821">
        <f>'SAME R Results'!AU23</f>
        <v>7.9864505000000002E-2</v>
      </c>
      <c r="BC30" s="821">
        <f>'SAME R Results'!AV23</f>
        <v>2.6800000000000001E-2</v>
      </c>
      <c r="BD30" s="821">
        <f>'SAME R Results'!AW23</f>
        <v>5.6014710000000001</v>
      </c>
      <c r="BE30" s="821">
        <f>'SAME R Results'!AX23</f>
        <v>4.7176113333333332</v>
      </c>
      <c r="BF30" s="827">
        <f>'SAME R Results'!AY23</f>
        <v>69755</v>
      </c>
      <c r="BG30" s="784">
        <f>'SAME R Results'!AZ23</f>
        <v>0.16317759999999998</v>
      </c>
      <c r="BH30" s="784">
        <f>'SAME R Results'!BA23</f>
        <v>8.2000000000000003E-2</v>
      </c>
      <c r="BI30" s="789"/>
      <c r="BJ30" s="784">
        <f>'SAME R Results'!BB23</f>
        <v>5.4066500000000008</v>
      </c>
      <c r="BK30" s="784">
        <f>'SAME R Results'!BC23</f>
        <v>0.88385966666666693</v>
      </c>
      <c r="BL30" s="784">
        <f>'SAME R Results'!BD23</f>
        <v>2754038.3947668634</v>
      </c>
      <c r="BM30" s="784">
        <f>'SAME R Results'!BE23</f>
        <v>161.3363291840426</v>
      </c>
      <c r="BN30" s="784">
        <f>'SAME R Results'!BF23</f>
        <v>5.3064504999999998E-2</v>
      </c>
      <c r="BO30" s="784">
        <f>'SAME R Results'!BG23</f>
        <v>2.0294399999999994E-2</v>
      </c>
      <c r="BP30" s="789"/>
      <c r="BQ30" s="784">
        <f>'SAME R Results'!BH23</f>
        <v>2.4329925000000006</v>
      </c>
      <c r="BR30" s="817">
        <f>'SAME R Results'!BI23</f>
        <v>5.8581728377719348E-2</v>
      </c>
      <c r="BS30" s="817">
        <f>'SAME R Results'!BJ23</f>
        <v>0.10591592684287916</v>
      </c>
      <c r="BT30" s="817">
        <f>'SAME R Results'!BL23</f>
        <v>2.6147363312046679</v>
      </c>
      <c r="BU30" s="817">
        <f>'SAME R Results'!BM23</f>
        <v>2.1588164423810263</v>
      </c>
      <c r="BV30" s="817">
        <f>'SAME R Results'!BN23</f>
        <v>4.3567499587897025E-2</v>
      </c>
      <c r="BW30" s="784">
        <f>'SAME R Results'!BO23</f>
        <v>2754038.3947668634</v>
      </c>
      <c r="BX30" s="784">
        <f>'SAME R Results'!BP23</f>
        <v>2712395.8553846772</v>
      </c>
      <c r="BY30" s="784">
        <f>'SAME R Results'!BQ23</f>
        <v>2478011.7277446347</v>
      </c>
      <c r="BZ30" s="784">
        <f>'SAME R Results'!BR23</f>
        <v>161.3363291840426</v>
      </c>
      <c r="CA30" s="784">
        <f>'SAME R Results'!BS23</f>
        <v>0.19618655479593955</v>
      </c>
      <c r="CB30" s="784">
        <f>'SAME R Results'!BT23</f>
        <v>0.45</v>
      </c>
      <c r="CC30" s="784">
        <f>'SAME R Results'!BV23</f>
        <v>1</v>
      </c>
      <c r="CD30" s="880">
        <f>'SAME R Results'!BW23</f>
        <v>1.42</v>
      </c>
      <c r="CE30" s="1086">
        <f>'SAME R Results'!BZ23</f>
        <v>417.28565622998752</v>
      </c>
      <c r="CF30" s="1803">
        <f>'SAME R Results'!CA23</f>
        <v>0.8799999999999919</v>
      </c>
      <c r="CG30" s="1803" t="str">
        <f>'SAME R Results'!CB23</f>
        <v xml:space="preserve"> 14K</v>
      </c>
      <c r="CH30" s="1803">
        <f>'SAME R Results'!CC23</f>
        <v>214</v>
      </c>
      <c r="CI30" s="881">
        <f>'SAME R Results'!CD23</f>
        <v>1.6588585227272884E-2</v>
      </c>
      <c r="CJ30" s="1777"/>
      <c r="CK30" s="1802"/>
    </row>
    <row r="31" spans="1:92" ht="38.25" x14ac:dyDescent="0.25">
      <c r="A31" s="780">
        <v>2</v>
      </c>
      <c r="B31" s="784">
        <f>'SAME R Results'!A25</f>
        <v>3</v>
      </c>
      <c r="C31" s="831" t="str">
        <f>'SAME R Results'!B25</f>
        <v>Kapton</v>
      </c>
      <c r="D31" s="784" t="str">
        <f>'SAME R Results'!C25</f>
        <v>K03</v>
      </c>
      <c r="E31" s="784" t="str">
        <f>'SAME R Results'!D25</f>
        <v>15k</v>
      </c>
      <c r="F31" s="784">
        <f>'SAME R Results'!E25</f>
        <v>2</v>
      </c>
      <c r="G31" s="784">
        <f>'SAME R Results'!F25</f>
        <v>62</v>
      </c>
      <c r="H31" s="785" t="str">
        <f>'SAME R Results'!G25</f>
        <v>High Temp aging</v>
      </c>
      <c r="I31" s="784">
        <f>'SAME R Results'!H25</f>
        <v>214</v>
      </c>
      <c r="J31" s="786">
        <f>'SAME R Results'!I25</f>
        <v>40392</v>
      </c>
      <c r="K31" s="784">
        <f>'SAME R Results'!J25</f>
        <v>0</v>
      </c>
      <c r="L31" s="788"/>
      <c r="M31" s="788"/>
      <c r="N31" s="1914">
        <f>'SAME R Results'!K25</f>
        <v>8.1</v>
      </c>
      <c r="O31" s="793">
        <f>'SAME R Results'!L25</f>
        <v>1.48</v>
      </c>
      <c r="P31" s="784">
        <f>'SAME R Results'!M25</f>
        <v>60</v>
      </c>
      <c r="Q31" s="784">
        <f>'SAME R Results'!N25</f>
        <v>11</v>
      </c>
      <c r="R31" s="784">
        <f>'SAME R Results'!O25</f>
        <v>8</v>
      </c>
      <c r="S31" s="784" t="str">
        <f>'SAME R Results'!P25</f>
        <v>n</v>
      </c>
      <c r="T31" s="784">
        <f>'SAME R Results'!Q25</f>
        <v>0</v>
      </c>
      <c r="U31" s="853">
        <f>'SAME R Results'!R25</f>
        <v>38.799999999999997</v>
      </c>
      <c r="V31" s="784" t="str">
        <f>'SAME R Results'!S25</f>
        <v>y, 60</v>
      </c>
      <c r="W31" s="784" t="str">
        <f>'SAME R Results'!T25</f>
        <v>?</v>
      </c>
      <c r="X31" s="784" t="str">
        <f>'SAME R Results'!U25</f>
        <v>n</v>
      </c>
      <c r="Y31" s="784" t="str">
        <f>'SAME R Results'!V25</f>
        <v>y</v>
      </c>
      <c r="Z31" s="784" t="str">
        <f>'SAME R Results'!W25</f>
        <v>y</v>
      </c>
      <c r="AA31" s="784" t="str">
        <f>'SAME R Results'!X25</f>
        <v>n</v>
      </c>
      <c r="AB31" s="784" t="str">
        <f>'SAME R Results'!Y25</f>
        <v>n</v>
      </c>
      <c r="AC31" s="789"/>
      <c r="AD31" s="784" t="str">
        <f>'SAME R Results'!Z25</f>
        <v>y</v>
      </c>
      <c r="AE31" s="784">
        <f>'SAME R Results'!AA25</f>
        <v>10</v>
      </c>
      <c r="AF31" s="784" t="str">
        <f>'SAME R Results'!AB25</f>
        <v>y</v>
      </c>
      <c r="AG31" s="817">
        <f>'SAME R Results'!AC25</f>
        <v>3.852706928546E-2</v>
      </c>
      <c r="AH31" s="819">
        <f>'SAME R Results'!AD25</f>
        <v>0</v>
      </c>
      <c r="AI31" s="784">
        <f>'SAME R Results'!AE25</f>
        <v>0</v>
      </c>
      <c r="AJ31" s="784">
        <f>'SAME R Results'!AF25</f>
        <v>0</v>
      </c>
      <c r="AK31" s="784">
        <f>'SAME R Results'!AG25</f>
        <v>0</v>
      </c>
      <c r="AL31" s="784">
        <f>'SAME R Results'!AH25</f>
        <v>0</v>
      </c>
      <c r="AM31" s="784">
        <f>'SAME R Results'!AI25</f>
        <v>0</v>
      </c>
      <c r="AN31" s="784">
        <f>'SAME R Results'!AJ25</f>
        <v>0</v>
      </c>
      <c r="AO31" s="784">
        <f>'SAME R Results'!AK25</f>
        <v>0</v>
      </c>
      <c r="AP31" s="784">
        <f>'SAME R Results'!AL25</f>
        <v>0</v>
      </c>
      <c r="AQ31" s="784">
        <f>'SAME R Results'!AM25</f>
        <v>0</v>
      </c>
      <c r="AR31" s="817">
        <f>'SAME R Results'!AN25</f>
        <v>0</v>
      </c>
      <c r="AS31" s="819">
        <f>'SAME R Results'!AO25</f>
        <v>0</v>
      </c>
      <c r="AT31" s="784">
        <f>'SAME R Results'!AP25</f>
        <v>0</v>
      </c>
      <c r="AU31" s="789"/>
      <c r="AV31" s="821">
        <f>'SAME R Results'!AQ25</f>
        <v>0</v>
      </c>
      <c r="AW31" s="821">
        <f>'SAME R Results'!AR25</f>
        <v>6.242</v>
      </c>
      <c r="AX31" s="821">
        <f>'SAME R Results'!AS25</f>
        <v>0</v>
      </c>
      <c r="AY31" s="821">
        <f>'SAME R Results'!AT25</f>
        <v>0</v>
      </c>
      <c r="AZ31" s="824"/>
      <c r="BA31" s="824"/>
      <c r="BB31" s="821">
        <f>'SAME R Results'!AU25</f>
        <v>1.8512279999999997</v>
      </c>
      <c r="BC31" s="821">
        <f>'SAME R Results'!AV25</f>
        <v>2.6800000000000001E-2</v>
      </c>
      <c r="BD31" s="821">
        <f>'SAME R Results'!AW25</f>
        <v>7.4879160000000002</v>
      </c>
      <c r="BE31" s="821">
        <f>'SAME R Results'!AX25</f>
        <v>4.6306145000000001</v>
      </c>
      <c r="BF31" s="827">
        <f>'SAME R Results'!AY25</f>
        <v>133080</v>
      </c>
      <c r="BG31" s="784">
        <f>'SAME R Results'!AZ25</f>
        <v>2.7725520000000001</v>
      </c>
      <c r="BH31" s="784">
        <f>'SAME R Results'!BA25</f>
        <v>8.2000000000000003E-2</v>
      </c>
      <c r="BI31" s="789"/>
      <c r="BJ31" s="784">
        <f>'SAME R Results'!BB25</f>
        <v>153.16074999999995</v>
      </c>
      <c r="BK31" s="784">
        <f>'SAME R Results'!BC25</f>
        <v>2.8573015000000002</v>
      </c>
      <c r="BL31" s="784">
        <f>'SAME R Results'!BD25</f>
        <v>5850382.3566217786</v>
      </c>
      <c r="BM31" s="784">
        <f>'SAME R Results'!BE25</f>
        <v>867.82464634749272</v>
      </c>
      <c r="BN31" s="784">
        <f>'SAME R Results'!BF25</f>
        <v>1.8244279999999997</v>
      </c>
      <c r="BO31" s="784">
        <f>'SAME R Results'!BG25</f>
        <v>0.67263800000000007</v>
      </c>
      <c r="BP31" s="789"/>
      <c r="BQ31" s="784">
        <f>'SAME R Results'!BH25</f>
        <v>68.922337499999983</v>
      </c>
      <c r="BR31" s="817">
        <f>'SAME R Results'!BI25</f>
        <v>0.14833639810998711</v>
      </c>
      <c r="BS31" s="817">
        <f>'SAME R Results'!BJ25</f>
        <v>0.25116720161368244</v>
      </c>
      <c r="BT31" s="817">
        <f>'SAME R Results'!BL25</f>
        <v>2.7123475034119386</v>
      </c>
      <c r="BU31" s="817">
        <f>'SAME R Results'!BM25</f>
        <v>2.0661708170425976</v>
      </c>
      <c r="BV31" s="817">
        <f>'SAME R Results'!BN25</f>
        <v>0.11399613592531087</v>
      </c>
      <c r="BW31" s="784">
        <f>'SAME R Results'!BO25</f>
        <v>5850382.3566217786</v>
      </c>
      <c r="BX31" s="784">
        <f>'SAME R Results'!BP25</f>
        <v>5389445.4328080062</v>
      </c>
      <c r="BY31" s="784">
        <f>'SAME R Results'!BQ25</f>
        <v>4948921.7305183746</v>
      </c>
      <c r="BZ31" s="784">
        <f>'SAME R Results'!BR25</f>
        <v>867.82464634749272</v>
      </c>
      <c r="CA31" s="784">
        <f>'SAME R Results'!BS25</f>
        <v>0.63422300896741546</v>
      </c>
      <c r="CB31" s="784">
        <f>'SAME R Results'!BT25</f>
        <v>0.45</v>
      </c>
      <c r="CC31" s="784">
        <f>'SAME R Results'!BV25</f>
        <v>1</v>
      </c>
      <c r="CD31" s="880">
        <f>'SAME R Results'!BW25</f>
        <v>1.42</v>
      </c>
      <c r="CE31" s="1086">
        <f>'SAME R Results'!BZ25</f>
        <v>574.26697593037989</v>
      </c>
      <c r="CF31" s="1803">
        <f>'SAME R Results'!CA25</f>
        <v>3.7500000000000311</v>
      </c>
      <c r="CG31" s="1803" t="str">
        <f>'SAME R Results'!CB25</f>
        <v xml:space="preserve"> 15K</v>
      </c>
      <c r="CH31" s="1803">
        <f>'SAME R Results'!CC25</f>
        <v>214</v>
      </c>
      <c r="CI31" s="881">
        <f>'SAME R Results'!CD25</f>
        <v>0.11027573999999907</v>
      </c>
      <c r="CJ31" s="1777"/>
      <c r="CK31" s="1802"/>
    </row>
    <row r="32" spans="1:92" ht="51" x14ac:dyDescent="0.25">
      <c r="A32" s="780">
        <v>2</v>
      </c>
      <c r="B32" s="784">
        <f>'SAME R Results'!A39</f>
        <v>6</v>
      </c>
      <c r="C32" s="831" t="str">
        <f>'SAME R Results'!B39</f>
        <v>Kapton</v>
      </c>
      <c r="D32" s="784" t="str">
        <f>'SAME R Results'!C39</f>
        <v>K07</v>
      </c>
      <c r="E32" s="784" t="str">
        <f>'SAME R Results'!D39</f>
        <v>23 K</v>
      </c>
      <c r="F32" s="784">
        <f>'SAME R Results'!E39</f>
        <v>4</v>
      </c>
      <c r="G32" s="784">
        <f>'SAME R Results'!F39</f>
        <v>70</v>
      </c>
      <c r="H32" s="785" t="str">
        <f>'SAME R Results'!G39</f>
        <v>High temp aged STS det</v>
      </c>
      <c r="I32" s="784">
        <f>'SAME R Results'!H39</f>
        <v>236</v>
      </c>
      <c r="J32" s="786">
        <f>'SAME R Results'!I39</f>
        <v>40414</v>
      </c>
      <c r="K32" s="784">
        <f>'SAME R Results'!J39</f>
        <v>0</v>
      </c>
      <c r="L32" s="788"/>
      <c r="M32" s="788"/>
      <c r="N32" s="1914">
        <f>'SAME R Results'!K39</f>
        <v>8.1</v>
      </c>
      <c r="O32" s="793">
        <f>'SAME R Results'!L39</f>
        <v>1.48</v>
      </c>
      <c r="P32" s="784">
        <f>'SAME R Results'!M39</f>
        <v>60</v>
      </c>
      <c r="Q32" s="784">
        <f>'SAME R Results'!N39</f>
        <v>720</v>
      </c>
      <c r="R32" s="784">
        <f>'SAME R Results'!O39</f>
        <v>8</v>
      </c>
      <c r="S32" s="784" t="str">
        <f>'SAME R Results'!P39</f>
        <v>n</v>
      </c>
      <c r="T32" s="784" t="str">
        <f>'SAME R Results'!Q39</f>
        <v>n</v>
      </c>
      <c r="U32" s="784">
        <f>'SAME R Results'!R39</f>
        <v>747</v>
      </c>
      <c r="V32" s="784" t="str">
        <f>'SAME R Results'!S39</f>
        <v>y</v>
      </c>
      <c r="W32" s="784">
        <f>'SAME R Results'!T39</f>
        <v>60</v>
      </c>
      <c r="X32" s="784" t="str">
        <f>'SAME R Results'!U39</f>
        <v>y</v>
      </c>
      <c r="Y32" s="784" t="str">
        <f>'SAME R Results'!V39</f>
        <v>n</v>
      </c>
      <c r="Z32" s="784" t="str">
        <f>'SAME R Results'!W39</f>
        <v>y</v>
      </c>
      <c r="AA32" s="784" t="str">
        <f>'SAME R Results'!X39</f>
        <v>n</v>
      </c>
      <c r="AB32" s="784" t="str">
        <f>'SAME R Results'!Y39</f>
        <v>n</v>
      </c>
      <c r="AC32" s="789"/>
      <c r="AD32" s="784" t="str">
        <f>'SAME R Results'!Z39</f>
        <v>y</v>
      </c>
      <c r="AE32" s="784">
        <f>'SAME R Results'!AA39</f>
        <v>10</v>
      </c>
      <c r="AF32" s="784" t="str">
        <f>'SAME R Results'!AB39</f>
        <v>y</v>
      </c>
      <c r="AG32" s="817">
        <f>'SAME R Results'!AC39</f>
        <v>3.852706928546E-2</v>
      </c>
      <c r="AH32" s="819">
        <f>'SAME R Results'!AD39</f>
        <v>0</v>
      </c>
      <c r="AI32" s="784">
        <f>'SAME R Results'!AE39</f>
        <v>0</v>
      </c>
      <c r="AJ32" s="784">
        <f>'SAME R Results'!AF39</f>
        <v>0</v>
      </c>
      <c r="AK32" s="784">
        <f>'SAME R Results'!AG39</f>
        <v>0</v>
      </c>
      <c r="AL32" s="784">
        <f>'SAME R Results'!AH39</f>
        <v>0</v>
      </c>
      <c r="AM32" s="784">
        <f>'SAME R Results'!AI39</f>
        <v>0</v>
      </c>
      <c r="AN32" s="784">
        <f>'SAME R Results'!AJ39</f>
        <v>0</v>
      </c>
      <c r="AO32" s="784">
        <f>'SAME R Results'!AK39</f>
        <v>0</v>
      </c>
      <c r="AP32" s="784">
        <f>'SAME R Results'!AL39</f>
        <v>0</v>
      </c>
      <c r="AQ32" s="784">
        <f>'SAME R Results'!AM39</f>
        <v>0</v>
      </c>
      <c r="AR32" s="817">
        <f>'SAME R Results'!AN39</f>
        <v>0</v>
      </c>
      <c r="AS32" s="819">
        <f>'SAME R Results'!AO39</f>
        <v>0</v>
      </c>
      <c r="AT32" s="784">
        <f>'SAME R Results'!AP39</f>
        <v>0</v>
      </c>
      <c r="AU32" s="789"/>
      <c r="AV32" s="821">
        <f>'SAME R Results'!AQ39</f>
        <v>0</v>
      </c>
      <c r="AW32" s="821">
        <f>'SAME R Results'!AR39</f>
        <v>0.89775074999999982</v>
      </c>
      <c r="AX32" s="821">
        <f>'SAME R Results'!AS39</f>
        <v>4.8226310000000003</v>
      </c>
      <c r="AY32" s="821">
        <f>'SAME R Results'!AT39</f>
        <v>5.140595499999999</v>
      </c>
      <c r="AZ32" s="824"/>
      <c r="BA32" s="824"/>
      <c r="BB32" s="821">
        <f>'SAME R Results'!AU39</f>
        <v>0</v>
      </c>
      <c r="BC32" s="821">
        <f>'SAME R Results'!AV39</f>
        <v>0</v>
      </c>
      <c r="BD32" s="821">
        <f>'SAME R Results'!AW39</f>
        <v>5.7099604999999993</v>
      </c>
      <c r="BE32" s="821">
        <f>'SAME R Results'!AX39</f>
        <v>4.7415919999999989</v>
      </c>
      <c r="BF32" s="827">
        <f>'SAME R Results'!AY39</f>
        <v>29740</v>
      </c>
      <c r="BG32" s="784">
        <f>'SAME R Results'!AZ39</f>
        <v>0</v>
      </c>
      <c r="BH32" s="784">
        <f>'SAME R Results'!BA39</f>
        <v>0</v>
      </c>
      <c r="BI32" s="789"/>
      <c r="BJ32" s="784">
        <f>'SAME R Results'!BB39</f>
        <v>16.565649999999998</v>
      </c>
      <c r="BK32" s="784">
        <f>'SAME R Results'!BC39</f>
        <v>0.96836850000000041</v>
      </c>
      <c r="BL32" s="784">
        <f>'SAME R Results'!BD39</f>
        <v>1112405.3813294948</v>
      </c>
      <c r="BM32" s="784">
        <f>'SAME R Results'!BE39</f>
        <v>179.10369913787741</v>
      </c>
      <c r="BN32" s="784">
        <f>'SAME R Results'!BF39</f>
        <v>0</v>
      </c>
      <c r="BO32" s="784">
        <f>'SAME R Results'!BG39</f>
        <v>0</v>
      </c>
      <c r="BP32" s="789"/>
      <c r="BQ32" s="784">
        <f>'SAME R Results'!BH39</f>
        <v>7.4545424999999996</v>
      </c>
      <c r="BR32" s="817">
        <f>'SAME R Results'!BI39</f>
        <v>0.16100578273346813</v>
      </c>
      <c r="BS32" s="817">
        <f>'SAME R Results'!BJ39</f>
        <v>0.20810873807384611</v>
      </c>
      <c r="BT32" s="817">
        <f>'SAME R Results'!BL39</f>
        <v>0</v>
      </c>
      <c r="BU32" s="817">
        <f>'SAME R Results'!BM39</f>
        <v>1.6596009485865952</v>
      </c>
      <c r="BV32" s="817">
        <f>'SAME R Results'!BN39</f>
        <v>0.14161754256505463</v>
      </c>
      <c r="BW32" s="784">
        <f>'SAME R Results'!BO39</f>
        <v>1112405.3813294948</v>
      </c>
      <c r="BX32" s="784">
        <f>'SAME R Results'!BP39</f>
        <v>1094651.1110803911</v>
      </c>
      <c r="BY32" s="784">
        <f>'SAME R Results'!BQ39</f>
        <v>1025610.157555181</v>
      </c>
      <c r="BZ32" s="784">
        <f>'SAME R Results'!BR39</f>
        <v>179.10369913787741</v>
      </c>
      <c r="CA32" s="784">
        <f>'SAME R Results'!BS39</f>
        <v>0.21494461955074143</v>
      </c>
      <c r="CB32" s="784">
        <f>'SAME R Results'!BT39</f>
        <v>0.45</v>
      </c>
      <c r="CC32" s="784">
        <f>'SAME R Results'!BV39</f>
        <v>1</v>
      </c>
      <c r="CD32" s="880">
        <f>'SAME R Results'!BW39</f>
        <v>1.42</v>
      </c>
      <c r="CE32" s="1086">
        <f>'SAME R Results'!BZ39</f>
        <v>576.76029004518568</v>
      </c>
      <c r="CF32" s="1803">
        <f>'SAME R Results'!CA39</f>
        <v>0</v>
      </c>
      <c r="CG32" s="1803">
        <f>'SAME R Results'!CB39</f>
        <v>0</v>
      </c>
      <c r="CH32" s="1803">
        <f>'SAME R Results'!CC39</f>
        <v>0</v>
      </c>
      <c r="CI32" s="881"/>
      <c r="CJ32" s="1777"/>
      <c r="CK32" s="1802"/>
    </row>
    <row r="33" spans="1:89" ht="25.5" x14ac:dyDescent="0.25">
      <c r="A33" s="780">
        <v>2</v>
      </c>
      <c r="B33" s="784">
        <f>'SAME R Results'!A43</f>
        <v>5</v>
      </c>
      <c r="C33" s="831" t="str">
        <f>'SAME R Results'!B43</f>
        <v>Kapton</v>
      </c>
      <c r="D33" s="784" t="str">
        <f>'SAME R Results'!C43</f>
        <v>K04</v>
      </c>
      <c r="E33" s="784" t="str">
        <f>'SAME R Results'!D43</f>
        <v>26 K</v>
      </c>
      <c r="F33" s="784">
        <f>'SAME R Results'!E43</f>
        <v>1</v>
      </c>
      <c r="G33" s="784">
        <f>'SAME R Results'!F43</f>
        <v>73</v>
      </c>
      <c r="H33" s="785" t="str">
        <f>'SAME R Results'!G43</f>
        <v>Baseline Aging</v>
      </c>
      <c r="I33" s="784">
        <f>'SAME R Results'!H43</f>
        <v>238</v>
      </c>
      <c r="J33" s="786">
        <f>'SAME R Results'!I43</f>
        <v>40416</v>
      </c>
      <c r="K33" s="784">
        <f>'SAME R Results'!J43</f>
        <v>0</v>
      </c>
      <c r="L33" s="788"/>
      <c r="M33" s="788"/>
      <c r="N33" s="1942">
        <f>'SAME R Results'!K43</f>
        <v>8.1</v>
      </c>
      <c r="O33" s="1939">
        <f>'SAME R Results'!L43</f>
        <v>1.38</v>
      </c>
      <c r="P33" s="784">
        <f>'SAME R Results'!M43</f>
        <v>60</v>
      </c>
      <c r="Q33" s="784">
        <f>'SAME R Results'!N43</f>
        <v>11</v>
      </c>
      <c r="R33" s="784">
        <f>'SAME R Results'!O43</f>
        <v>8</v>
      </c>
      <c r="S33" s="784" t="str">
        <f>'SAME R Results'!P43</f>
        <v>n</v>
      </c>
      <c r="T33" s="784">
        <f>'SAME R Results'!Q43</f>
        <v>0</v>
      </c>
      <c r="U33" s="853">
        <f>'SAME R Results'!R43</f>
        <v>33.285714285714285</v>
      </c>
      <c r="V33" s="784" t="str">
        <f>'SAME R Results'!S43</f>
        <v>y</v>
      </c>
      <c r="W33" s="784">
        <f>'SAME R Results'!T43</f>
        <v>60</v>
      </c>
      <c r="X33" s="784" t="str">
        <f>'SAME R Results'!U43</f>
        <v>n</v>
      </c>
      <c r="Y33" s="784" t="str">
        <f>'SAME R Results'!V43</f>
        <v>y</v>
      </c>
      <c r="Z33" s="784" t="str">
        <f>'SAME R Results'!W43</f>
        <v>y</v>
      </c>
      <c r="AA33" s="784" t="str">
        <f>'SAME R Results'!X43</f>
        <v>n</v>
      </c>
      <c r="AB33" s="784" t="str">
        <f>'SAME R Results'!Y43</f>
        <v>n</v>
      </c>
      <c r="AC33" s="789"/>
      <c r="AD33" s="784" t="str">
        <f>'SAME R Results'!Z43</f>
        <v>y</v>
      </c>
      <c r="AE33" s="784">
        <f>'SAME R Results'!AA43</f>
        <v>10</v>
      </c>
      <c r="AF33" s="784" t="str">
        <f>'SAME R Results'!AB43</f>
        <v>y</v>
      </c>
      <c r="AG33" s="817">
        <f>'SAME R Results'!AC43</f>
        <v>3.852706928546E-2</v>
      </c>
      <c r="AH33" s="819">
        <f>'SAME R Results'!AD43</f>
        <v>0</v>
      </c>
      <c r="AI33" s="784">
        <f>'SAME R Results'!AE43</f>
        <v>58</v>
      </c>
      <c r="AJ33" s="784">
        <f>'SAME R Results'!AF43</f>
        <v>480</v>
      </c>
      <c r="AK33" s="784">
        <f>'SAME R Results'!AG43</f>
        <v>0</v>
      </c>
      <c r="AL33" s="784" t="str">
        <f>'SAME R Results'!AH43</f>
        <v>n</v>
      </c>
      <c r="AM33" s="784" t="str">
        <f>'SAME R Results'!AI43</f>
        <v>y</v>
      </c>
      <c r="AN33" s="784" t="str">
        <f>'SAME R Results'!AJ43</f>
        <v>y</v>
      </c>
      <c r="AO33" s="784" t="str">
        <f>'SAME R Results'!AK43</f>
        <v>n</v>
      </c>
      <c r="AP33" s="784" t="str">
        <f>'SAME R Results'!AL43</f>
        <v>n</v>
      </c>
      <c r="AQ33" s="784" t="str">
        <f>'SAME R Results'!AM43</f>
        <v>y</v>
      </c>
      <c r="AR33" s="817">
        <f>'SAME R Results'!AN43</f>
        <v>3.852706928546E-2</v>
      </c>
      <c r="AS33" s="819">
        <f>'SAME R Results'!AO43</f>
        <v>0</v>
      </c>
      <c r="AT33" s="784">
        <f>'SAME R Results'!AP43</f>
        <v>0</v>
      </c>
      <c r="AU33" s="789"/>
      <c r="AV33" s="821">
        <f>'SAME R Results'!AQ43</f>
        <v>0</v>
      </c>
      <c r="AW33" s="821">
        <f>'SAME R Results'!AR43</f>
        <v>0.43725589999999998</v>
      </c>
      <c r="AX33" s="821">
        <f>'SAME R Results'!AS43</f>
        <v>0</v>
      </c>
      <c r="AY33" s="821">
        <f>'SAME R Results'!AT43</f>
        <v>0</v>
      </c>
      <c r="AZ33" s="824"/>
      <c r="BA33" s="824"/>
      <c r="BB33" s="821">
        <f>'SAME R Results'!AU43</f>
        <v>5.1956175000000007E-2</v>
      </c>
      <c r="BC33" s="821">
        <f>'SAME R Results'!AV43</f>
        <v>3.2562264999999993E-2</v>
      </c>
      <c r="BD33" s="821">
        <f>'SAME R Results'!AW43</f>
        <v>5.6292564999999994</v>
      </c>
      <c r="BE33" s="821">
        <f>'SAME R Results'!AX43</f>
        <v>4.7853700000000003</v>
      </c>
      <c r="BF33" s="827">
        <f>'SAME R Results'!AY43</f>
        <v>66274.5</v>
      </c>
      <c r="BG33" s="784">
        <f>'SAME R Results'!AZ43</f>
        <v>0.12284855000000001</v>
      </c>
      <c r="BH33" s="784">
        <f>'SAME R Results'!BA43</f>
        <v>8.7844829999999985E-2</v>
      </c>
      <c r="BI33" s="789"/>
      <c r="BJ33" s="784">
        <f>'SAME R Results'!BB43</f>
        <v>3.0072999999999999</v>
      </c>
      <c r="BK33" s="784">
        <f>'SAME R Results'!BC43</f>
        <v>0.8438864999999991</v>
      </c>
      <c r="BL33" s="784">
        <f>'SAME R Results'!BD43</f>
        <v>2604648.3618304073</v>
      </c>
      <c r="BM33" s="784">
        <f>'SAME R Results'!BE43</f>
        <v>153.1074447736288</v>
      </c>
      <c r="BN33" s="784">
        <f>'SAME R Results'!BF43</f>
        <v>1.9393910000000014E-2</v>
      </c>
      <c r="BO33" s="784">
        <f>'SAME R Results'!BG43</f>
        <v>8.7509300000000075E-3</v>
      </c>
      <c r="BP33" s="789"/>
      <c r="BQ33" s="784">
        <f>'SAME R Results'!BH43</f>
        <v>1.3532850000000001</v>
      </c>
      <c r="BR33" s="817">
        <f>'SAME R Results'!BI43</f>
        <v>5.8782385759754953E-2</v>
      </c>
      <c r="BS33" s="817">
        <f>'SAME R Results'!BJ43</f>
        <v>8.8739654555589506E-2</v>
      </c>
      <c r="BT33" s="817">
        <f>'SAME R Results'!BL43</f>
        <v>2.2162113055412394</v>
      </c>
      <c r="BU33" s="817">
        <f>'SAME R Results'!BM43</f>
        <v>1.8998345130936856</v>
      </c>
      <c r="BV33" s="817">
        <f>'SAME R Results'!BN43</f>
        <v>4.7842288526491916E-2</v>
      </c>
      <c r="BW33" s="784">
        <f>'SAME R Results'!BO43</f>
        <v>2604648.3618304073</v>
      </c>
      <c r="BX33" s="784">
        <f>'SAME R Results'!BP43</f>
        <v>2565083.6212915974</v>
      </c>
      <c r="BY33" s="784">
        <f>'SAME R Results'!BQ43</f>
        <v>2348381.5166391456</v>
      </c>
      <c r="BZ33" s="784">
        <f>'SAME R Results'!BR43</f>
        <v>153.1074447736288</v>
      </c>
      <c r="CA33" s="784">
        <f>'SAME R Results'!BS43</f>
        <v>0.18731388173665964</v>
      </c>
      <c r="CB33" s="784">
        <f>'SAME R Results'!BT43</f>
        <v>0.45</v>
      </c>
      <c r="CC33" s="784">
        <f>'SAME R Results'!BV43</f>
        <v>1</v>
      </c>
      <c r="CD33" s="880">
        <f>'SAME R Results'!BW43</f>
        <v>1.42</v>
      </c>
      <c r="CE33" s="1086">
        <f>'SAME R Results'!BZ43</f>
        <v>425.41768860835083</v>
      </c>
      <c r="CF33" s="1803">
        <f>'SAME R Results'!CA43</f>
        <v>1.0766666666667257</v>
      </c>
      <c r="CG33" s="1803" t="str">
        <f>'SAME R Results'!CB43</f>
        <v xml:space="preserve"> 26K</v>
      </c>
      <c r="CH33" s="1803">
        <f>'SAME R Results'!CC43</f>
        <v>238</v>
      </c>
      <c r="CI33" s="881">
        <f>'SAME R Results'!CD43</f>
        <v>7.5415263157890605E-3</v>
      </c>
      <c r="CJ33" s="1777"/>
      <c r="CK33" s="1802"/>
    </row>
    <row r="34" spans="1:89" ht="38.25" x14ac:dyDescent="0.25">
      <c r="A34" s="780">
        <v>2</v>
      </c>
      <c r="B34" s="784">
        <f>'SAME R Results'!A47</f>
        <v>5</v>
      </c>
      <c r="C34" s="831" t="str">
        <f>'SAME R Results'!B47</f>
        <v>Kapton</v>
      </c>
      <c r="D34" s="784" t="str">
        <f>'SAME R Results'!C47</f>
        <v>K05</v>
      </c>
      <c r="E34" s="784" t="str">
        <f>'SAME R Results'!D47</f>
        <v>28 K</v>
      </c>
      <c r="F34" s="784">
        <f>'SAME R Results'!E47</f>
        <v>3</v>
      </c>
      <c r="G34" s="784">
        <f>'SAME R Results'!F47</f>
        <v>75</v>
      </c>
      <c r="H34" s="785" t="str">
        <f>'SAME R Results'!G47</f>
        <v>Mid Temp aging (no Ptrak)</v>
      </c>
      <c r="I34" s="784">
        <f>'SAME R Results'!H47</f>
        <v>238</v>
      </c>
      <c r="J34" s="786">
        <f>'SAME R Results'!I47</f>
        <v>40416</v>
      </c>
      <c r="K34" s="784">
        <f>'SAME R Results'!J47</f>
        <v>0</v>
      </c>
      <c r="L34" s="788"/>
      <c r="M34" s="788"/>
      <c r="N34" s="1914">
        <f>'SAME R Results'!K47</f>
        <v>8.1</v>
      </c>
      <c r="O34" s="793">
        <f>'SAME R Results'!L47</f>
        <v>1.43</v>
      </c>
      <c r="P34" s="784">
        <f>'SAME R Results'!M47</f>
        <v>60</v>
      </c>
      <c r="Q34" s="784">
        <f>'SAME R Results'!N47</f>
        <v>11</v>
      </c>
      <c r="R34" s="784">
        <f>'SAME R Results'!O47</f>
        <v>8</v>
      </c>
      <c r="S34" s="784" t="str">
        <f>'SAME R Results'!P47</f>
        <v>n</v>
      </c>
      <c r="T34" s="784">
        <f>'SAME R Results'!Q47</f>
        <v>0</v>
      </c>
      <c r="U34" s="853">
        <f>'SAME R Results'!R47</f>
        <v>31.714285714285715</v>
      </c>
      <c r="V34" s="784" t="str">
        <f>'SAME R Results'!S47</f>
        <v>y</v>
      </c>
      <c r="W34" s="784">
        <f>'SAME R Results'!T47</f>
        <v>60</v>
      </c>
      <c r="X34" s="784" t="str">
        <f>'SAME R Results'!U47</f>
        <v>n</v>
      </c>
      <c r="Y34" s="784" t="str">
        <f>'SAME R Results'!V47</f>
        <v>y</v>
      </c>
      <c r="Z34" s="784" t="str">
        <f>'SAME R Results'!W47</f>
        <v>y</v>
      </c>
      <c r="AA34" s="784" t="str">
        <f>'SAME R Results'!X47</f>
        <v>n</v>
      </c>
      <c r="AB34" s="784" t="str">
        <f>'SAME R Results'!Y47</f>
        <v>n</v>
      </c>
      <c r="AC34" s="789"/>
      <c r="AD34" s="784" t="str">
        <f>'SAME R Results'!Z47</f>
        <v>y</v>
      </c>
      <c r="AE34" s="784">
        <f>'SAME R Results'!AA47</f>
        <v>10</v>
      </c>
      <c r="AF34" s="784" t="str">
        <f>'SAME R Results'!AB47</f>
        <v>y</v>
      </c>
      <c r="AG34" s="817">
        <f>'SAME R Results'!AC47</f>
        <v>3.852706928546E-2</v>
      </c>
      <c r="AH34" s="819">
        <f>'SAME R Results'!AD47</f>
        <v>0</v>
      </c>
      <c r="AI34" s="784">
        <f>'SAME R Results'!AE47</f>
        <v>58</v>
      </c>
      <c r="AJ34" s="784">
        <f>'SAME R Results'!AF47</f>
        <v>480</v>
      </c>
      <c r="AK34" s="784">
        <f>'SAME R Results'!AG47</f>
        <v>0</v>
      </c>
      <c r="AL34" s="784" t="str">
        <f>'SAME R Results'!AH47</f>
        <v>n</v>
      </c>
      <c r="AM34" s="784" t="str">
        <f>'SAME R Results'!AI47</f>
        <v>y</v>
      </c>
      <c r="AN34" s="784" t="str">
        <f>'SAME R Results'!AJ47</f>
        <v>y</v>
      </c>
      <c r="AO34" s="784" t="str">
        <f>'SAME R Results'!AK47</f>
        <v>n</v>
      </c>
      <c r="AP34" s="784" t="str">
        <f>'SAME R Results'!AL47</f>
        <v>n</v>
      </c>
      <c r="AQ34" s="784" t="str">
        <f>'SAME R Results'!AM47</f>
        <v>y</v>
      </c>
      <c r="AR34" s="817">
        <f>'SAME R Results'!AN47</f>
        <v>3.852706928546E-2</v>
      </c>
      <c r="AS34" s="819">
        <f>'SAME R Results'!AO47</f>
        <v>0</v>
      </c>
      <c r="AT34" s="784">
        <f>'SAME R Results'!AP47</f>
        <v>0</v>
      </c>
      <c r="AU34" s="789"/>
      <c r="AV34" s="821">
        <f>'SAME R Results'!AQ47</f>
        <v>0</v>
      </c>
      <c r="AW34" s="821">
        <f>'SAME R Results'!AR47</f>
        <v>0.67108155000000003</v>
      </c>
      <c r="AX34" s="821">
        <f>'SAME R Results'!AS47</f>
        <v>0</v>
      </c>
      <c r="AY34" s="821">
        <f>'SAME R Results'!AT47</f>
        <v>0</v>
      </c>
      <c r="AZ34" s="824"/>
      <c r="BA34" s="824"/>
      <c r="BB34" s="821">
        <f>'SAME R Results'!AU47</f>
        <v>8.2748420000000003E-2</v>
      </c>
      <c r="BC34" s="821">
        <f>'SAME R Results'!AV47</f>
        <v>2.8671285000000001E-2</v>
      </c>
      <c r="BD34" s="821">
        <f>'SAME R Results'!AW47</f>
        <v>5.775649500000001</v>
      </c>
      <c r="BE34" s="821">
        <f>'SAME R Results'!AX47</f>
        <v>4.6388539999999985</v>
      </c>
      <c r="BF34" s="827">
        <f>'SAME R Results'!AY47</f>
        <v>999</v>
      </c>
      <c r="BG34" s="784">
        <f>'SAME R Results'!AZ47</f>
        <v>0.15835569999999996</v>
      </c>
      <c r="BH34" s="784">
        <f>'SAME R Results'!BA47</f>
        <v>8.1115724999999986E-2</v>
      </c>
      <c r="BI34" s="789"/>
      <c r="BJ34" s="784">
        <f>'SAME R Results'!BB47</f>
        <v>5.4232000000000005</v>
      </c>
      <c r="BK34" s="784">
        <f>'SAME R Results'!BC47</f>
        <v>1.1367955000000025</v>
      </c>
      <c r="BL34" s="784">
        <f>'SAME R Results'!BD47</f>
        <v>0</v>
      </c>
      <c r="BM34" s="784">
        <f>'SAME R Results'!BE47</f>
        <v>216.14450778493114</v>
      </c>
      <c r="BN34" s="784">
        <f>'SAME R Results'!BF47</f>
        <v>5.4077134999999998E-2</v>
      </c>
      <c r="BO34" s="784">
        <f>'SAME R Results'!BG47</f>
        <v>1.9309993749999994E-2</v>
      </c>
      <c r="BP34" s="789"/>
      <c r="BQ34" s="784">
        <f>'SAME R Results'!BH47</f>
        <v>2.4404400000000002</v>
      </c>
      <c r="BR34" s="817"/>
      <c r="BS34" s="817">
        <f>'SAME R Results'!BJ47</f>
        <v>0</v>
      </c>
      <c r="BT34" s="817">
        <f>'SAME R Results'!BL47</f>
        <v>2.8004739773672904</v>
      </c>
      <c r="BU34" s="817">
        <f>'SAME R Results'!BM47</f>
        <v>0</v>
      </c>
      <c r="BV34" s="817">
        <f>'SAME R Results'!BN47</f>
        <v>0</v>
      </c>
      <c r="BW34" s="784">
        <f>'SAME R Results'!BO47</f>
        <v>0</v>
      </c>
      <c r="BX34" s="784">
        <f>'SAME R Results'!BP47</f>
        <v>0</v>
      </c>
      <c r="BY34" s="784">
        <f>'SAME R Results'!BQ47</f>
        <v>0</v>
      </c>
      <c r="BZ34" s="784">
        <f>'SAME R Results'!BR47</f>
        <v>216.14450778493114</v>
      </c>
      <c r="CA34" s="784">
        <f>'SAME R Results'!BS47</f>
        <v>0.25232964130338331</v>
      </c>
      <c r="CB34" s="784">
        <f>'SAME R Results'!BT47</f>
        <v>0.45</v>
      </c>
      <c r="CC34" s="784">
        <f>'SAME R Results'!BV47</f>
        <v>1</v>
      </c>
      <c r="CD34" s="880">
        <f>'SAME R Results'!BW47</f>
        <v>1.42</v>
      </c>
      <c r="CE34" s="1086">
        <f>'SAME R Results'!BZ47</f>
        <v>500.25380703397519</v>
      </c>
      <c r="CF34" s="1803">
        <f>'SAME R Results'!CA47</f>
        <v>0.40666666666666629</v>
      </c>
      <c r="CG34" s="1803" t="str">
        <f>'SAME R Results'!CB47</f>
        <v xml:space="preserve"> 28K</v>
      </c>
      <c r="CH34" s="1803">
        <f>'SAME R Results'!CC47</f>
        <v>238</v>
      </c>
      <c r="CI34" s="881">
        <f>'SAME R Results'!CD47</f>
        <v>3.600649180327873E-2</v>
      </c>
      <c r="CJ34" s="1777"/>
      <c r="CK34" s="1802"/>
    </row>
    <row r="35" spans="1:89" ht="38.25" x14ac:dyDescent="0.25">
      <c r="A35" s="780">
        <v>2</v>
      </c>
      <c r="B35" s="784">
        <f>'SAME R Results'!A51</f>
        <v>5</v>
      </c>
      <c r="C35" s="831" t="str">
        <f>'SAME R Results'!B51</f>
        <v>Kapton</v>
      </c>
      <c r="D35" s="784" t="str">
        <f>'SAME R Results'!C51</f>
        <v>K06</v>
      </c>
      <c r="E35" s="784" t="str">
        <f>'SAME R Results'!D51</f>
        <v>30 K</v>
      </c>
      <c r="F35" s="784">
        <f>'SAME R Results'!E51</f>
        <v>2</v>
      </c>
      <c r="G35" s="784">
        <f>'SAME R Results'!F51</f>
        <v>77</v>
      </c>
      <c r="H35" s="785" t="str">
        <f>'SAME R Results'!G51</f>
        <v>High Temp aging</v>
      </c>
      <c r="I35" s="784">
        <f>'SAME R Results'!H51</f>
        <v>238</v>
      </c>
      <c r="J35" s="786">
        <f>'SAME R Results'!I51</f>
        <v>40416</v>
      </c>
      <c r="K35" s="784">
        <f>'SAME R Results'!J51</f>
        <v>0</v>
      </c>
      <c r="L35" s="788"/>
      <c r="M35" s="788"/>
      <c r="N35" s="1914">
        <f>'SAME R Results'!K51</f>
        <v>8.1</v>
      </c>
      <c r="O35" s="793">
        <f>'SAME R Results'!L51</f>
        <v>1.48</v>
      </c>
      <c r="P35" s="784">
        <f>'SAME R Results'!M51</f>
        <v>60</v>
      </c>
      <c r="Q35" s="784">
        <f>'SAME R Results'!N51</f>
        <v>11</v>
      </c>
      <c r="R35" s="784">
        <f>'SAME R Results'!O51</f>
        <v>8</v>
      </c>
      <c r="S35" s="784" t="str">
        <f>'SAME R Results'!P51</f>
        <v>n</v>
      </c>
      <c r="T35" s="784">
        <f>'SAME R Results'!Q51</f>
        <v>0</v>
      </c>
      <c r="U35" s="853">
        <f>'SAME R Results'!R51</f>
        <v>31.285714285714285</v>
      </c>
      <c r="V35" s="784" t="str">
        <f>'SAME R Results'!S51</f>
        <v>y</v>
      </c>
      <c r="W35" s="784">
        <f>'SAME R Results'!T51</f>
        <v>60</v>
      </c>
      <c r="X35" s="784" t="str">
        <f>'SAME R Results'!U51</f>
        <v>n</v>
      </c>
      <c r="Y35" s="784" t="str">
        <f>'SAME R Results'!V51</f>
        <v>y</v>
      </c>
      <c r="Z35" s="784" t="str">
        <f>'SAME R Results'!W51</f>
        <v>y</v>
      </c>
      <c r="AA35" s="784" t="str">
        <f>'SAME R Results'!X51</f>
        <v>n</v>
      </c>
      <c r="AB35" s="784" t="str">
        <f>'SAME R Results'!Y51</f>
        <v>n</v>
      </c>
      <c r="AC35" s="789"/>
      <c r="AD35" s="784" t="str">
        <f>'SAME R Results'!Z51</f>
        <v>y</v>
      </c>
      <c r="AE35" s="784">
        <f>'SAME R Results'!AA51</f>
        <v>10</v>
      </c>
      <c r="AF35" s="784" t="str">
        <f>'SAME R Results'!AB51</f>
        <v>y</v>
      </c>
      <c r="AG35" s="817">
        <f>'SAME R Results'!AC51</f>
        <v>3.852706928546E-2</v>
      </c>
      <c r="AH35" s="819">
        <f>'SAME R Results'!AD51</f>
        <v>0</v>
      </c>
      <c r="AI35" s="784">
        <f>'SAME R Results'!AE51</f>
        <v>58</v>
      </c>
      <c r="AJ35" s="784">
        <f>'SAME R Results'!AF51</f>
        <v>480</v>
      </c>
      <c r="AK35" s="784">
        <f>'SAME R Results'!AG51</f>
        <v>0</v>
      </c>
      <c r="AL35" s="784" t="str">
        <f>'SAME R Results'!AH51</f>
        <v>n</v>
      </c>
      <c r="AM35" s="784" t="str">
        <f>'SAME R Results'!AI51</f>
        <v>y</v>
      </c>
      <c r="AN35" s="784" t="str">
        <f>'SAME R Results'!AJ51</f>
        <v>y</v>
      </c>
      <c r="AO35" s="784" t="str">
        <f>'SAME R Results'!AK51</f>
        <v>n</v>
      </c>
      <c r="AP35" s="784" t="str">
        <f>'SAME R Results'!AL51</f>
        <v>n</v>
      </c>
      <c r="AQ35" s="784" t="str">
        <f>'SAME R Results'!AM51</f>
        <v>y</v>
      </c>
      <c r="AR35" s="817">
        <f>'SAME R Results'!AN51</f>
        <v>3.852706928546E-2</v>
      </c>
      <c r="AS35" s="819">
        <f>'SAME R Results'!AO51</f>
        <v>0</v>
      </c>
      <c r="AT35" s="784">
        <f>'SAME R Results'!AP51</f>
        <v>0</v>
      </c>
      <c r="AU35" s="789"/>
      <c r="AV35" s="821">
        <f>'SAME R Results'!AQ51</f>
        <v>0</v>
      </c>
      <c r="AW35" s="821">
        <f>'SAME R Results'!AR51</f>
        <v>0.65225210000000011</v>
      </c>
      <c r="AX35" s="821">
        <f>'SAME R Results'!AS51</f>
        <v>0</v>
      </c>
      <c r="AY35" s="821">
        <f>'SAME R Results'!AT51</f>
        <v>0</v>
      </c>
      <c r="AZ35" s="824"/>
      <c r="BA35" s="824"/>
      <c r="BB35" s="821">
        <f>'SAME R Results'!AU51</f>
        <v>8.4121685000000002E-2</v>
      </c>
      <c r="BC35" s="821">
        <f>'SAME R Results'!AV51</f>
        <v>3.2028185000000001E-2</v>
      </c>
      <c r="BD35" s="821">
        <f>'SAME R Results'!AW51</f>
        <v>6.2035524999999998</v>
      </c>
      <c r="BE35" s="821">
        <f>'SAME R Results'!AX51</f>
        <v>4.699936000000001</v>
      </c>
      <c r="BF35" s="827">
        <f>'SAME R Results'!AY51</f>
        <v>85830</v>
      </c>
      <c r="BG35" s="784">
        <f>'SAME R Results'!AZ51</f>
        <v>0.1690063</v>
      </c>
      <c r="BH35" s="784">
        <f>'SAME R Results'!BA51</f>
        <v>8.7356560000000014E-2</v>
      </c>
      <c r="BI35" s="789"/>
      <c r="BJ35" s="784">
        <f>'SAME R Results'!BB51</f>
        <v>6.9188999999999989</v>
      </c>
      <c r="BK35" s="784">
        <f>'SAME R Results'!BC51</f>
        <v>1.5036164999999988</v>
      </c>
      <c r="BL35" s="784">
        <f>'SAME R Results'!BD51</f>
        <v>3460328.2386265798</v>
      </c>
      <c r="BM35" s="784">
        <f>'SAME R Results'!BE51</f>
        <v>305.88138364350294</v>
      </c>
      <c r="BN35" s="784">
        <f>'SAME R Results'!BF51</f>
        <v>5.2093500000000001E-2</v>
      </c>
      <c r="BO35" s="784">
        <f>'SAME R Results'!BG51</f>
        <v>2.0412434999999996E-2</v>
      </c>
      <c r="BP35" s="789"/>
      <c r="BQ35" s="784">
        <f>'SAME R Results'!BH51</f>
        <v>3.1135049999999995</v>
      </c>
      <c r="BR35" s="817">
        <f>'SAME R Results'!BI51</f>
        <v>8.83966382810287E-2</v>
      </c>
      <c r="BS35" s="817">
        <f>'SAME R Results'!BJ51</f>
        <v>0.10656512563679277</v>
      </c>
      <c r="BT35" s="817">
        <f>'SAME R Results'!BL51</f>
        <v>2.5520473182155881</v>
      </c>
      <c r="BU35" s="817">
        <f>'SAME R Results'!BM51</f>
        <v>1.5408669202805201</v>
      </c>
      <c r="BV35" s="817">
        <f>'SAME R Results'!BN51</f>
        <v>8.0509304157939804E-2</v>
      </c>
      <c r="BW35" s="784">
        <f>'SAME R Results'!BO51</f>
        <v>3460328.2386265798</v>
      </c>
      <c r="BX35" s="784">
        <f>'SAME R Results'!BP51</f>
        <v>3409089.1997738369</v>
      </c>
      <c r="BY35" s="784">
        <f>'SAME R Results'!BQ51</f>
        <v>3084879.7508938513</v>
      </c>
      <c r="BZ35" s="784">
        <f>'SAME R Results'!BR51</f>
        <v>305.88138364350294</v>
      </c>
      <c r="CA35" s="784">
        <f>'SAME R Results'!BS51</f>
        <v>0.33375133179437066</v>
      </c>
      <c r="CB35" s="784">
        <f>'SAME R Results'!BT51</f>
        <v>0.45</v>
      </c>
      <c r="CC35" s="784">
        <f>'SAME R Results'!BV51</f>
        <v>1</v>
      </c>
      <c r="CD35" s="880">
        <f>'SAME R Results'!BW51</f>
        <v>1.42</v>
      </c>
      <c r="CE35" s="1086">
        <f>'SAME R Results'!BZ51</f>
        <v>527.51193106525511</v>
      </c>
      <c r="CF35" s="1803">
        <f>'SAME R Results'!CA51</f>
        <v>0.58666666666662426</v>
      </c>
      <c r="CG35" s="1803" t="str">
        <f>'SAME R Results'!CB51</f>
        <v xml:space="preserve"> 30K</v>
      </c>
      <c r="CH35" s="1803">
        <f>'SAME R Results'!CC51</f>
        <v>238</v>
      </c>
      <c r="CI35" s="881">
        <f>'SAME R Results'!CD51</f>
        <v>3.1842664772729568E-2</v>
      </c>
      <c r="CJ35" s="1777"/>
      <c r="CK35" s="1802"/>
    </row>
    <row r="36" spans="1:89" ht="89.25" x14ac:dyDescent="0.25">
      <c r="A36" s="780">
        <v>2</v>
      </c>
      <c r="B36" s="784" t="str">
        <f>'SAME R Results'!A69</f>
        <v>7 (4)</v>
      </c>
      <c r="C36" s="831" t="str">
        <f>'SAME R Results'!B69</f>
        <v>Kapton</v>
      </c>
      <c r="D36" s="784" t="str">
        <f>'SAME R Results'!C69</f>
        <v>K08</v>
      </c>
      <c r="E36" s="784" t="str">
        <f>'SAME R Results'!D69</f>
        <v>38 K</v>
      </c>
      <c r="F36" s="784">
        <f>'SAME R Results'!E69</f>
        <v>0</v>
      </c>
      <c r="G36" s="784">
        <f>'SAME R Results'!F69</f>
        <v>85</v>
      </c>
      <c r="H36" s="785" t="str">
        <f>'SAME R Results'!G69</f>
        <v>Mid Temp aging run 75 repeat, low ptrack on peak one</v>
      </c>
      <c r="I36" s="784">
        <f>'SAME R Results'!H69</f>
        <v>242</v>
      </c>
      <c r="J36" s="786">
        <f>'SAME R Results'!I69</f>
        <v>40420.277777777781</v>
      </c>
      <c r="K36" s="784">
        <f>'SAME R Results'!J69</f>
        <v>0</v>
      </c>
      <c r="L36" s="788"/>
      <c r="M36" s="788"/>
      <c r="N36" s="1914">
        <f>'SAME R Results'!K69</f>
        <v>8.1</v>
      </c>
      <c r="O36" s="793">
        <f>'SAME R Results'!L69</f>
        <v>1.43</v>
      </c>
      <c r="P36" s="784">
        <f>'SAME R Results'!M69</f>
        <v>60</v>
      </c>
      <c r="Q36" s="784">
        <f>'SAME R Results'!N69</f>
        <v>11</v>
      </c>
      <c r="R36" s="784">
        <f>'SAME R Results'!O69</f>
        <v>8</v>
      </c>
      <c r="S36" s="784" t="str">
        <f>'SAME R Results'!P69</f>
        <v>n</v>
      </c>
      <c r="T36" s="784">
        <f>'SAME R Results'!Q69</f>
        <v>0</v>
      </c>
      <c r="U36" s="853">
        <f>'SAME R Results'!R69</f>
        <v>33</v>
      </c>
      <c r="V36" s="784" t="str">
        <f>'SAME R Results'!S69</f>
        <v>y</v>
      </c>
      <c r="W36" s="784">
        <f>'SAME R Results'!T69</f>
        <v>60</v>
      </c>
      <c r="X36" s="784" t="str">
        <f>'SAME R Results'!U69</f>
        <v>n</v>
      </c>
      <c r="Y36" s="784" t="str">
        <f>'SAME R Results'!V69</f>
        <v>y</v>
      </c>
      <c r="Z36" s="784" t="str">
        <f>'SAME R Results'!W69</f>
        <v>y</v>
      </c>
      <c r="AA36" s="784" t="str">
        <f>'SAME R Results'!X69</f>
        <v>n</v>
      </c>
      <c r="AB36" s="784" t="str">
        <f>'SAME R Results'!Y69</f>
        <v>n</v>
      </c>
      <c r="AC36" s="789"/>
      <c r="AD36" s="784" t="str">
        <f>'SAME R Results'!Z69</f>
        <v>y</v>
      </c>
      <c r="AE36" s="784">
        <f>'SAME R Results'!AA69</f>
        <v>10</v>
      </c>
      <c r="AF36" s="784" t="str">
        <f>'SAME R Results'!AB69</f>
        <v>y</v>
      </c>
      <c r="AG36" s="817">
        <f>'SAME R Results'!AC69</f>
        <v>3.852706928546E-2</v>
      </c>
      <c r="AH36" s="819">
        <f>'SAME R Results'!AD69</f>
        <v>0</v>
      </c>
      <c r="AI36" s="784">
        <f>'SAME R Results'!AE69</f>
        <v>58</v>
      </c>
      <c r="AJ36" s="784">
        <f>'SAME R Results'!AF69</f>
        <v>480</v>
      </c>
      <c r="AK36" s="784">
        <f>'SAME R Results'!AG69</f>
        <v>0</v>
      </c>
      <c r="AL36" s="784" t="str">
        <f>'SAME R Results'!AH69</f>
        <v>n</v>
      </c>
      <c r="AM36" s="784" t="str">
        <f>'SAME R Results'!AI69</f>
        <v>y</v>
      </c>
      <c r="AN36" s="784" t="str">
        <f>'SAME R Results'!AJ69</f>
        <v>y</v>
      </c>
      <c r="AO36" s="784" t="str">
        <f>'SAME R Results'!AK69</f>
        <v>n</v>
      </c>
      <c r="AP36" s="784" t="str">
        <f>'SAME R Results'!AL69</f>
        <v>n</v>
      </c>
      <c r="AQ36" s="784" t="str">
        <f>'SAME R Results'!AM69</f>
        <v>y</v>
      </c>
      <c r="AR36" s="817">
        <f>'SAME R Results'!AN69</f>
        <v>3.852706928546E-2</v>
      </c>
      <c r="AS36" s="819">
        <f>'SAME R Results'!AO69</f>
        <v>0</v>
      </c>
      <c r="AT36" s="784">
        <f>'SAME R Results'!AP69</f>
        <v>0</v>
      </c>
      <c r="AU36" s="789"/>
      <c r="AV36" s="821">
        <f>'SAME R Results'!AQ69</f>
        <v>0</v>
      </c>
      <c r="AW36" s="821">
        <f>'SAME R Results'!AR69</f>
        <v>0.9827577999999999</v>
      </c>
      <c r="AX36" s="821">
        <f>'SAME R Results'!AS69</f>
        <v>0</v>
      </c>
      <c r="AY36" s="821">
        <f>'SAME R Results'!AT69</f>
        <v>0</v>
      </c>
      <c r="AZ36" s="824"/>
      <c r="BA36" s="824"/>
      <c r="BB36" s="821">
        <f>'SAME R Results'!AU69</f>
        <v>0.10746770999999999</v>
      </c>
      <c r="BC36" s="821">
        <f>'SAME R Results'!AV69</f>
        <v>2.6138314999999995E-2</v>
      </c>
      <c r="BD36" s="821">
        <f>'SAME R Results'!AW69</f>
        <v>5.6980750000000011</v>
      </c>
      <c r="BE36" s="821">
        <f>'SAME R Results'!AX69</f>
        <v>4.7271559999999999</v>
      </c>
      <c r="BF36" s="827">
        <f>'SAME R Results'!AY69</f>
        <v>623.25</v>
      </c>
      <c r="BG36" s="784">
        <f>'SAME R Results'!AZ69</f>
        <v>0.19158935000000002</v>
      </c>
      <c r="BH36" s="784">
        <f>'SAME R Results'!BA69</f>
        <v>9.0484619999999988E-2</v>
      </c>
      <c r="BI36" s="789"/>
      <c r="BJ36" s="784">
        <f>'SAME R Results'!BB69</f>
        <v>7.408850000000001</v>
      </c>
      <c r="BK36" s="784">
        <f>'SAME R Results'!BC69</f>
        <v>0.9709190000000012</v>
      </c>
      <c r="BL36" s="784">
        <f>'SAME R Results'!BD69</f>
        <v>0</v>
      </c>
      <c r="BM36" s="784">
        <f>'SAME R Results'!BE69</f>
        <v>179.64802163463835</v>
      </c>
      <c r="BN36" s="784">
        <f>'SAME R Results'!BF69</f>
        <v>8.1329394999999999E-2</v>
      </c>
      <c r="BO36" s="784">
        <f>'SAME R Results'!BG69</f>
        <v>2.5276182500000008E-2</v>
      </c>
      <c r="BP36" s="789"/>
      <c r="BQ36" s="784">
        <f>'SAME R Results'!BH69</f>
        <v>3.3339825000000007</v>
      </c>
      <c r="BR36" s="817">
        <f>'SAME R Results'!BI69</f>
        <v>0</v>
      </c>
      <c r="BS36" s="817"/>
      <c r="BT36" s="817">
        <f>'SAME R Results'!BL69</f>
        <v>3.2176296796401109</v>
      </c>
      <c r="BU36" s="817">
        <f>'SAME R Results'!BM69</f>
        <v>0</v>
      </c>
      <c r="BV36" s="817">
        <f>'SAME R Results'!BN69</f>
        <v>0</v>
      </c>
      <c r="BW36" s="784">
        <f>'SAME R Results'!BO69</f>
        <v>22370.221693718679</v>
      </c>
      <c r="BX36" s="784">
        <f>'SAME R Results'!BP69</f>
        <v>21998.152126376586</v>
      </c>
      <c r="BY36" s="784">
        <f>'SAME R Results'!BQ69</f>
        <v>21022.306668630106</v>
      </c>
      <c r="BZ36" s="784">
        <f>'SAME R Results'!BR69</f>
        <v>179.64802163463835</v>
      </c>
      <c r="CA36" s="784">
        <f>'SAME R Results'!BS69</f>
        <v>0.21551074314125923</v>
      </c>
      <c r="CB36" s="784">
        <f>'SAME R Results'!BT69</f>
        <v>0.45</v>
      </c>
      <c r="CC36" s="784">
        <f>'SAME R Results'!BV69</f>
        <v>1</v>
      </c>
      <c r="CD36" s="880">
        <f>'SAME R Results'!BW69</f>
        <v>1.42</v>
      </c>
      <c r="CE36" s="1086">
        <f>'SAME R Results'!BZ69</f>
        <v>493.52026976410559</v>
      </c>
      <c r="CF36" s="1803">
        <f>'SAME R Results'!CA69</f>
        <v>0</v>
      </c>
      <c r="CG36" s="1803" t="str">
        <f>'SAME R Results'!CB69</f>
        <v xml:space="preserve"> 38K    43K</v>
      </c>
      <c r="CH36" s="1803">
        <f>'SAME R Results'!CC69</f>
        <v>242</v>
      </c>
      <c r="CI36" s="881"/>
      <c r="CJ36" s="1777"/>
      <c r="CK36" s="1802"/>
    </row>
    <row r="37" spans="1:89" ht="38.25" x14ac:dyDescent="0.25">
      <c r="A37" s="780">
        <v>2</v>
      </c>
      <c r="B37" s="784" t="str">
        <f>'SAME R Results'!A76</f>
        <v>7 (4)</v>
      </c>
      <c r="C37" s="831" t="str">
        <f>'SAME R Results'!B76</f>
        <v>Kapton</v>
      </c>
      <c r="D37" s="784" t="str">
        <f>'SAME R Results'!C76</f>
        <v>K08</v>
      </c>
      <c r="E37" s="784" t="str">
        <f>'SAME R Results'!D76</f>
        <v>43 K</v>
      </c>
      <c r="F37" s="784">
        <f>'SAME R Results'!E76</f>
        <v>0</v>
      </c>
      <c r="G37" s="784">
        <f>'SAME R Results'!F76</f>
        <v>90</v>
      </c>
      <c r="H37" s="785" t="str">
        <f>'SAME R Results'!G76</f>
        <v>Mid Temp aging reburn 85</v>
      </c>
      <c r="I37" s="784">
        <f>'SAME R Results'!H76</f>
        <v>242</v>
      </c>
      <c r="J37" s="786">
        <f>'SAME R Results'!I76</f>
        <v>40420.277777777781</v>
      </c>
      <c r="K37" s="784">
        <f>'SAME R Results'!J76</f>
        <v>0</v>
      </c>
      <c r="L37" s="788"/>
      <c r="M37" s="788"/>
      <c r="N37" s="1914">
        <f>'SAME R Results'!K76</f>
        <v>8.1</v>
      </c>
      <c r="O37" s="793">
        <f>'SAME R Results'!L76</f>
        <v>1.43</v>
      </c>
      <c r="P37" s="784">
        <f>'SAME R Results'!M76</f>
        <v>60</v>
      </c>
      <c r="Q37" s="784">
        <f>'SAME R Results'!N76</f>
        <v>11</v>
      </c>
      <c r="R37" s="784">
        <f>'SAME R Results'!O76</f>
        <v>8</v>
      </c>
      <c r="S37" s="784" t="str">
        <f>'SAME R Results'!P76</f>
        <v>n</v>
      </c>
      <c r="T37" s="784">
        <f>'SAME R Results'!Q76</f>
        <v>0</v>
      </c>
      <c r="U37" s="853">
        <f>'SAME R Results'!R76</f>
        <v>38</v>
      </c>
      <c r="V37" s="784" t="str">
        <f>'SAME R Results'!S76</f>
        <v>n</v>
      </c>
      <c r="W37" s="784">
        <f>'SAME R Results'!T76</f>
        <v>60</v>
      </c>
      <c r="X37" s="784" t="str">
        <f>'SAME R Results'!U76</f>
        <v>n</v>
      </c>
      <c r="Y37" s="784" t="str">
        <f>'SAME R Results'!V76</f>
        <v>y</v>
      </c>
      <c r="Z37" s="784" t="str">
        <f>'SAME R Results'!W76</f>
        <v>y</v>
      </c>
      <c r="AA37" s="784" t="str">
        <f>'SAME R Results'!X76</f>
        <v>n</v>
      </c>
      <c r="AB37" s="784" t="str">
        <f>'SAME R Results'!Y76</f>
        <v>n</v>
      </c>
      <c r="AC37" s="789"/>
      <c r="AD37" s="784" t="str">
        <f>'SAME R Results'!Z76</f>
        <v>y</v>
      </c>
      <c r="AE37" s="784">
        <f>'SAME R Results'!AA76</f>
        <v>10</v>
      </c>
      <c r="AF37" s="784" t="str">
        <f>'SAME R Results'!AB76</f>
        <v>y</v>
      </c>
      <c r="AG37" s="817">
        <f>'SAME R Results'!AC76</f>
        <v>3.852706928546E-2</v>
      </c>
      <c r="AH37" s="819">
        <f>'SAME R Results'!AD76</f>
        <v>0</v>
      </c>
      <c r="AI37" s="784">
        <f>'SAME R Results'!AE76</f>
        <v>58</v>
      </c>
      <c r="AJ37" s="784">
        <f>'SAME R Results'!AF76</f>
        <v>480</v>
      </c>
      <c r="AK37" s="784">
        <f>'SAME R Results'!AG76</f>
        <v>0</v>
      </c>
      <c r="AL37" s="784" t="str">
        <f>'SAME R Results'!AH76</f>
        <v>n</v>
      </c>
      <c r="AM37" s="784" t="str">
        <f>'SAME R Results'!AI76</f>
        <v>y</v>
      </c>
      <c r="AN37" s="784" t="str">
        <f>'SAME R Results'!AJ76</f>
        <v>y</v>
      </c>
      <c r="AO37" s="784" t="str">
        <f>'SAME R Results'!AK76</f>
        <v>n</v>
      </c>
      <c r="AP37" s="784" t="str">
        <f>'SAME R Results'!AL76</f>
        <v>n</v>
      </c>
      <c r="AQ37" s="784" t="str">
        <f>'SAME R Results'!AM76</f>
        <v>y</v>
      </c>
      <c r="AR37" s="817">
        <f>'SAME R Results'!AN76</f>
        <v>3.852706928546E-2</v>
      </c>
      <c r="AS37" s="819">
        <f>'SAME R Results'!AO76</f>
        <v>0</v>
      </c>
      <c r="AT37" s="784">
        <f>'SAME R Results'!AP76</f>
        <v>0</v>
      </c>
      <c r="AU37" s="789"/>
      <c r="AV37" s="821">
        <f>'SAME R Results'!AQ76</f>
        <v>0</v>
      </c>
      <c r="AW37" s="821">
        <f>'SAME R Results'!AR76</f>
        <v>0.18647764999999999</v>
      </c>
      <c r="AX37" s="821">
        <f>'SAME R Results'!AS76</f>
        <v>0</v>
      </c>
      <c r="AY37" s="821">
        <f>'SAME R Results'!AT76</f>
        <v>0</v>
      </c>
      <c r="AZ37" s="824"/>
      <c r="BA37" s="824"/>
      <c r="BB37" s="821">
        <f>'SAME R Results'!AU76</f>
        <v>2.7252200000000004E-2</v>
      </c>
      <c r="BC37" s="821">
        <f>'SAME R Results'!AV76</f>
        <v>2.5772099999999999E-2</v>
      </c>
      <c r="BD37" s="821">
        <f>'SAME R Results'!AW76</f>
        <v>5.2543179999999996</v>
      </c>
      <c r="BE37" s="821">
        <f>'SAME R Results'!AX76</f>
        <v>4.6569510000000012</v>
      </c>
      <c r="BF37" s="827">
        <f>'SAME R Results'!AY76</f>
        <v>54970</v>
      </c>
      <c r="BG37" s="784">
        <f>'SAME R Results'!AZ76</f>
        <v>8.9004525000000015E-2</v>
      </c>
      <c r="BH37" s="784">
        <f>'SAME R Results'!BA76</f>
        <v>8.8699344999999999E-2</v>
      </c>
      <c r="BI37" s="789"/>
      <c r="BJ37" s="784">
        <f>'SAME R Results'!BB76</f>
        <v>7.3649999999999993E-2</v>
      </c>
      <c r="BK37" s="784">
        <f>'SAME R Results'!BC76</f>
        <v>0.59736699999999843</v>
      </c>
      <c r="BL37" s="784">
        <f>'SAME R Results'!BD76</f>
        <v>1578043.1421485487</v>
      </c>
      <c r="BM37" s="784">
        <f>'SAME R Results'!BE76</f>
        <v>104.60930715546857</v>
      </c>
      <c r="BN37" s="784">
        <f>'SAME R Results'!BF76</f>
        <v>1.480100000000005E-3</v>
      </c>
      <c r="BO37" s="784">
        <f>'SAME R Results'!BG76</f>
        <v>7.6295000000003999E-5</v>
      </c>
      <c r="BP37" s="789"/>
      <c r="BQ37" s="784">
        <f>'SAME R Results'!BH76</f>
        <v>3.3142499999999998E-2</v>
      </c>
      <c r="BR37" s="817">
        <f>'SAME R Results'!BI76</f>
        <v>6.6290524233095519E-2</v>
      </c>
      <c r="BS37" s="817">
        <f>'SAME R Results'!BJ76</f>
        <v>3.0455084489988071E-2</v>
      </c>
      <c r="BT37" s="817">
        <f>'SAME R Results'!BL76</f>
        <v>0</v>
      </c>
      <c r="BU37" s="817" t="e">
        <f>'SAME R Results'!BM76</f>
        <v>#NUM!</v>
      </c>
      <c r="BV37" s="817" t="e">
        <f>'SAME R Results'!BN76</f>
        <v>#NUM!</v>
      </c>
      <c r="BW37" s="784">
        <f>'SAME R Results'!BO76</f>
        <v>1578043.1421485487</v>
      </c>
      <c r="BX37" s="784">
        <f>'SAME R Results'!BP76</f>
        <v>1553709.2374128953</v>
      </c>
      <c r="BY37" s="784">
        <f>'SAME R Results'!BQ76</f>
        <v>1432388.8523677916</v>
      </c>
      <c r="BZ37" s="784">
        <f>'SAME R Results'!BR76</f>
        <v>104.60930715546857</v>
      </c>
      <c r="CA37" s="784">
        <f>'SAME R Results'!BS76</f>
        <v>0.132595001331794</v>
      </c>
      <c r="CB37" s="784">
        <f>'SAME R Results'!BT76</f>
        <v>0.45</v>
      </c>
      <c r="CC37" s="784">
        <f>'SAME R Results'!BV76</f>
        <v>1</v>
      </c>
      <c r="CD37" s="880">
        <f>'SAME R Results'!BW76</f>
        <v>1.42</v>
      </c>
      <c r="CE37" s="1086">
        <f>'SAME R Results'!BZ76</f>
        <v>492.34226541017085</v>
      </c>
      <c r="CF37" s="1803">
        <f>'SAME R Results'!CA76</f>
        <v>0</v>
      </c>
      <c r="CG37" s="1803" t="str">
        <f>'SAME R Results'!CB76</f>
        <v>43K</v>
      </c>
      <c r="CH37" s="1803">
        <f>'SAME R Results'!CC76</f>
        <v>0</v>
      </c>
      <c r="CI37" s="881"/>
      <c r="CJ37" s="1777"/>
      <c r="CK37" s="1802"/>
    </row>
    <row r="38" spans="1:89" ht="25.5" x14ac:dyDescent="0.25">
      <c r="A38" s="780">
        <v>2</v>
      </c>
      <c r="B38" s="784" t="str">
        <f>'SAME R Results'!A80</f>
        <v>8(4)</v>
      </c>
      <c r="C38" s="831" t="str">
        <f>'SAME R Results'!B80</f>
        <v>Kapton</v>
      </c>
      <c r="D38" s="784" t="str">
        <f>'SAME R Results'!C80</f>
        <v>K09</v>
      </c>
      <c r="E38" s="784" t="str">
        <f>'SAME R Results'!D80</f>
        <v>45 K</v>
      </c>
      <c r="F38" s="784">
        <f>'SAME R Results'!E80</f>
        <v>0</v>
      </c>
      <c r="G38" s="784">
        <f>'SAME R Results'!F80</f>
        <v>92</v>
      </c>
      <c r="H38" s="785" t="str">
        <f>'SAME R Results'!G80</f>
        <v>Baseline STS det</v>
      </c>
      <c r="I38" s="784">
        <f>'SAME R Results'!H80</f>
        <v>250</v>
      </c>
      <c r="J38" s="786">
        <f>'SAME R Results'!I80</f>
        <v>40428.354166666664</v>
      </c>
      <c r="K38" s="784">
        <f>'SAME R Results'!J80</f>
        <v>0</v>
      </c>
      <c r="L38" s="788"/>
      <c r="M38" s="788"/>
      <c r="N38" s="1942">
        <f>'SAME R Results'!K80</f>
        <v>8.1</v>
      </c>
      <c r="O38" s="1939">
        <f>'SAME R Results'!L80</f>
        <v>1.38</v>
      </c>
      <c r="P38" s="784">
        <f>'SAME R Results'!M80</f>
        <v>60</v>
      </c>
      <c r="Q38" s="784">
        <f>'SAME R Results'!N80</f>
        <v>11</v>
      </c>
      <c r="R38" s="784">
        <f>'SAME R Results'!O80</f>
        <v>8</v>
      </c>
      <c r="S38" s="784" t="str">
        <f>'SAME R Results'!P80</f>
        <v>n</v>
      </c>
      <c r="T38" s="784" t="str">
        <f>'SAME R Results'!Q80</f>
        <v>n</v>
      </c>
      <c r="U38" s="853">
        <f>'SAME R Results'!R80</f>
        <v>35.285714285714285</v>
      </c>
      <c r="V38" s="784" t="str">
        <f>'SAME R Results'!S80</f>
        <v>n</v>
      </c>
      <c r="W38" s="784">
        <f>'SAME R Results'!T80</f>
        <v>0</v>
      </c>
      <c r="X38" s="784" t="str">
        <f>'SAME R Results'!U80</f>
        <v>y</v>
      </c>
      <c r="Y38" s="784" t="str">
        <f>'SAME R Results'!V80</f>
        <v>n</v>
      </c>
      <c r="Z38" s="784" t="str">
        <f>'SAME R Results'!W80</f>
        <v>y</v>
      </c>
      <c r="AA38" s="784" t="str">
        <f>'SAME R Results'!X80</f>
        <v>n</v>
      </c>
      <c r="AB38" s="784" t="str">
        <f>'SAME R Results'!Y80</f>
        <v>n</v>
      </c>
      <c r="AC38" s="789"/>
      <c r="AD38" s="784" t="str">
        <f>'SAME R Results'!Z80</f>
        <v>y</v>
      </c>
      <c r="AE38" s="784">
        <f>'SAME R Results'!AA80</f>
        <v>10</v>
      </c>
      <c r="AF38" s="784" t="str">
        <f>'SAME R Results'!AB80</f>
        <v>y</v>
      </c>
      <c r="AG38" s="817">
        <f>'SAME R Results'!AC80</f>
        <v>3.852706928546E-2</v>
      </c>
      <c r="AH38" s="819">
        <f>'SAME R Results'!AD80</f>
        <v>0</v>
      </c>
      <c r="AI38" s="784">
        <f>'SAME R Results'!AE80</f>
        <v>0</v>
      </c>
      <c r="AJ38" s="784">
        <f>'SAME R Results'!AF80</f>
        <v>0</v>
      </c>
      <c r="AK38" s="784">
        <f>'SAME R Results'!AG80</f>
        <v>0</v>
      </c>
      <c r="AL38" s="784">
        <f>'SAME R Results'!AH80</f>
        <v>0</v>
      </c>
      <c r="AM38" s="784">
        <f>'SAME R Results'!AI80</f>
        <v>0</v>
      </c>
      <c r="AN38" s="784">
        <f>'SAME R Results'!AJ80</f>
        <v>0</v>
      </c>
      <c r="AO38" s="784">
        <f>'SAME R Results'!AK80</f>
        <v>0</v>
      </c>
      <c r="AP38" s="784">
        <f>'SAME R Results'!AL80</f>
        <v>0</v>
      </c>
      <c r="AQ38" s="784">
        <f>'SAME R Results'!AM80</f>
        <v>0</v>
      </c>
      <c r="AR38" s="817">
        <f>'SAME R Results'!AN80</f>
        <v>0</v>
      </c>
      <c r="AS38" s="819">
        <f>'SAME R Results'!AO80</f>
        <v>0</v>
      </c>
      <c r="AT38" s="784">
        <f>'SAME R Results'!AP80</f>
        <v>0</v>
      </c>
      <c r="AU38" s="789"/>
      <c r="AV38" s="821">
        <f>'SAME R Results'!AQ80</f>
        <v>0</v>
      </c>
      <c r="AW38" s="821">
        <f>'SAME R Results'!AR80</f>
        <v>0.74995434999999999</v>
      </c>
      <c r="AX38" s="821">
        <f>'SAME R Results'!AS80</f>
        <v>4.9005890000000001</v>
      </c>
      <c r="AY38" s="821">
        <f>'SAME R Results'!AT80</f>
        <v>5.1032875000000004</v>
      </c>
      <c r="AZ38" s="824"/>
      <c r="BA38" s="824"/>
      <c r="BB38" s="821">
        <f>'SAME R Results'!AU80</f>
        <v>0</v>
      </c>
      <c r="BC38" s="821">
        <f>'SAME R Results'!AV80</f>
        <v>0</v>
      </c>
      <c r="BD38" s="821">
        <f>'SAME R Results'!AW80</f>
        <v>5.1792145000000005</v>
      </c>
      <c r="BE38" s="821">
        <f>'SAME R Results'!AX80</f>
        <v>4.6861270000000008</v>
      </c>
      <c r="BF38" s="827">
        <f>'SAME R Results'!AY80</f>
        <v>45460</v>
      </c>
      <c r="BG38" s="784">
        <f>'SAME R Results'!AZ80</f>
        <v>0</v>
      </c>
      <c r="BH38" s="784">
        <f>'SAME R Results'!BA80</f>
        <v>0</v>
      </c>
      <c r="BI38" s="789"/>
      <c r="BJ38" s="784">
        <f>'SAME R Results'!BB80</f>
        <v>3.8962500000000002</v>
      </c>
      <c r="BK38" s="784">
        <f>'SAME R Results'!BC80</f>
        <v>0.49308749999999968</v>
      </c>
      <c r="BL38" s="784">
        <f>'SAME R Results'!BD80</f>
        <v>1737499.3852767106</v>
      </c>
      <c r="BM38" s="784">
        <f>'SAME R Results'!BE80</f>
        <v>85.146338022144931</v>
      </c>
      <c r="BN38" s="784">
        <f>'SAME R Results'!BF80</f>
        <v>0</v>
      </c>
      <c r="BO38" s="784">
        <f>'SAME R Results'!BG80</f>
        <v>0</v>
      </c>
      <c r="BP38" s="789"/>
      <c r="BQ38" s="784">
        <f>'SAME R Results'!BH80</f>
        <v>1.7533125000000001</v>
      </c>
      <c r="BR38" s="817">
        <f>'SAME R Results'!BI80</f>
        <v>4.9005103969337348E-2</v>
      </c>
      <c r="BS38" s="817">
        <f>'SAME R Results'!BJ80</f>
        <v>0.1107174056889626</v>
      </c>
      <c r="BT38" s="817">
        <f>'SAME R Results'!BL80</f>
        <v>0</v>
      </c>
      <c r="BU38" s="817">
        <f>'SAME R Results'!BM80</f>
        <v>2.4665116237361828</v>
      </c>
      <c r="BV38" s="817">
        <f>'SAME R Results'!BN80</f>
        <v>3.2602734095945066E-2</v>
      </c>
      <c r="BW38" s="784">
        <f>'SAME R Results'!BO80</f>
        <v>1737499.3852767106</v>
      </c>
      <c r="BX38" s="784">
        <f>'SAME R Results'!BP80</f>
        <v>1710360.5444722641</v>
      </c>
      <c r="BY38" s="784">
        <f>'SAME R Results'!BQ80</f>
        <v>1586277.0445159313</v>
      </c>
      <c r="BZ38" s="784">
        <f>'SAME R Results'!BR80</f>
        <v>85.146338022144931</v>
      </c>
      <c r="CA38" s="784">
        <f>'SAME R Results'!BS80</f>
        <v>0.10944852614756274</v>
      </c>
      <c r="CB38" s="784">
        <f>'SAME R Results'!BT80</f>
        <v>0.45</v>
      </c>
      <c r="CC38" s="784">
        <f>'SAME R Results'!BV80</f>
        <v>1</v>
      </c>
      <c r="CD38" s="880">
        <f>'SAME R Results'!BW80</f>
        <v>1.42</v>
      </c>
      <c r="CE38" s="1086">
        <f>'SAME R Results'!BZ80</f>
        <v>424.84905390857256</v>
      </c>
      <c r="CF38" s="1803">
        <f>'SAME R Results'!CA80</f>
        <v>6.0000000000060005E-2</v>
      </c>
      <c r="CG38" s="1803" t="str">
        <f>'SAME R Results'!CB80</f>
        <v xml:space="preserve"> 45K</v>
      </c>
      <c r="CH38" s="1803">
        <f>'SAME R Results'!CC80</f>
        <v>250</v>
      </c>
      <c r="CI38" s="881">
        <f>'SAME R Results'!CD80</f>
        <v>0.17533124999982466</v>
      </c>
      <c r="CJ38" s="1777"/>
      <c r="CK38" s="1802"/>
    </row>
    <row r="39" spans="1:89" ht="38.25" x14ac:dyDescent="0.25">
      <c r="A39" s="780">
        <v>2</v>
      </c>
      <c r="B39" s="784" t="str">
        <f>'SAME R Results'!A81</f>
        <v>8(4)</v>
      </c>
      <c r="C39" s="831" t="str">
        <f>'SAME R Results'!B81</f>
        <v>Kapton</v>
      </c>
      <c r="D39" s="784" t="str">
        <f>'SAME R Results'!C81</f>
        <v>K10</v>
      </c>
      <c r="E39" s="784" t="str">
        <f>'SAME R Results'!D81</f>
        <v>46 K</v>
      </c>
      <c r="F39" s="784">
        <f>'SAME R Results'!E81</f>
        <v>0</v>
      </c>
      <c r="G39" s="784">
        <f>'SAME R Results'!F81</f>
        <v>93</v>
      </c>
      <c r="H39" s="785" t="str">
        <f>'SAME R Results'!G81</f>
        <v>Mid Temp aging run 75 repeat</v>
      </c>
      <c r="I39" s="784">
        <f>'SAME R Results'!H81</f>
        <v>250</v>
      </c>
      <c r="J39" s="786">
        <f>'SAME R Results'!I81</f>
        <v>40428.354166666664</v>
      </c>
      <c r="K39" s="784">
        <f>'SAME R Results'!J81</f>
        <v>0</v>
      </c>
      <c r="L39" s="788"/>
      <c r="M39" s="788"/>
      <c r="N39" s="1914">
        <f>'SAME R Results'!K81</f>
        <v>8.1</v>
      </c>
      <c r="O39" s="793">
        <f>'SAME R Results'!L81</f>
        <v>1.43</v>
      </c>
      <c r="P39" s="784">
        <f>'SAME R Results'!M81</f>
        <v>60</v>
      </c>
      <c r="Q39" s="784">
        <f>'SAME R Results'!N81</f>
        <v>11</v>
      </c>
      <c r="R39" s="784">
        <f>'SAME R Results'!O81</f>
        <v>8</v>
      </c>
      <c r="S39" s="784" t="str">
        <f>'SAME R Results'!P81</f>
        <v>n</v>
      </c>
      <c r="T39" s="784">
        <f>'SAME R Results'!Q81</f>
        <v>0</v>
      </c>
      <c r="U39" s="853">
        <f>'SAME R Results'!R81</f>
        <v>35.714285714285715</v>
      </c>
      <c r="V39" s="784" t="str">
        <f>'SAME R Results'!S81</f>
        <v>y</v>
      </c>
      <c r="W39" s="784">
        <f>'SAME R Results'!T81</f>
        <v>60</v>
      </c>
      <c r="X39" s="784" t="str">
        <f>'SAME R Results'!U81</f>
        <v>n</v>
      </c>
      <c r="Y39" s="784" t="str">
        <f>'SAME R Results'!V81</f>
        <v>y</v>
      </c>
      <c r="Z39" s="784" t="str">
        <f>'SAME R Results'!W81</f>
        <v>y</v>
      </c>
      <c r="AA39" s="784" t="str">
        <f>'SAME R Results'!X81</f>
        <v>n</v>
      </c>
      <c r="AB39" s="784" t="str">
        <f>'SAME R Results'!Y81</f>
        <v>n</v>
      </c>
      <c r="AC39" s="789"/>
      <c r="AD39" s="784" t="str">
        <f>'SAME R Results'!Z81</f>
        <v>y</v>
      </c>
      <c r="AE39" s="784">
        <f>'SAME R Results'!AA81</f>
        <v>10</v>
      </c>
      <c r="AF39" s="784" t="str">
        <f>'SAME R Results'!AB81</f>
        <v>y</v>
      </c>
      <c r="AG39" s="817">
        <f>'SAME R Results'!AC81</f>
        <v>3.852706928546E-2</v>
      </c>
      <c r="AH39" s="819">
        <f>'SAME R Results'!AD81</f>
        <v>0</v>
      </c>
      <c r="AI39" s="784">
        <f>'SAME R Results'!AE81</f>
        <v>58</v>
      </c>
      <c r="AJ39" s="784">
        <f>'SAME R Results'!AF81</f>
        <v>480</v>
      </c>
      <c r="AK39" s="784">
        <f>'SAME R Results'!AG81</f>
        <v>0</v>
      </c>
      <c r="AL39" s="784" t="str">
        <f>'SAME R Results'!AH81</f>
        <v>n</v>
      </c>
      <c r="AM39" s="784" t="str">
        <f>'SAME R Results'!AI81</f>
        <v>y</v>
      </c>
      <c r="AN39" s="784" t="str">
        <f>'SAME R Results'!AJ81</f>
        <v>y</v>
      </c>
      <c r="AO39" s="784" t="str">
        <f>'SAME R Results'!AK81</f>
        <v>n</v>
      </c>
      <c r="AP39" s="784" t="str">
        <f>'SAME R Results'!AL81</f>
        <v>n</v>
      </c>
      <c r="AQ39" s="784" t="str">
        <f>'SAME R Results'!AM81</f>
        <v>y</v>
      </c>
      <c r="AR39" s="817">
        <f>'SAME R Results'!AN81</f>
        <v>3.852706928546E-2</v>
      </c>
      <c r="AS39" s="819">
        <f>'SAME R Results'!AO81</f>
        <v>0</v>
      </c>
      <c r="AT39" s="784">
        <f>'SAME R Results'!AP81</f>
        <v>0</v>
      </c>
      <c r="AU39" s="789"/>
      <c r="AV39" s="821">
        <f>'SAME R Results'!AQ81</f>
        <v>0</v>
      </c>
      <c r="AW39" s="821">
        <f>'SAME R Results'!AR81</f>
        <v>0.71632394999999993</v>
      </c>
      <c r="AX39" s="821">
        <f>'SAME R Results'!AS81</f>
        <v>0</v>
      </c>
      <c r="AY39" s="821">
        <f>'SAME R Results'!AT81</f>
        <v>0</v>
      </c>
      <c r="AZ39" s="824"/>
      <c r="BA39" s="824"/>
      <c r="BB39" s="821">
        <f>'SAME R Results'!AU81</f>
        <v>9.4268800000000014E-2</v>
      </c>
      <c r="BC39" s="821">
        <f>'SAME R Results'!AV81</f>
        <v>2.7206414999999994E-2</v>
      </c>
      <c r="BD39" s="821">
        <f>'SAME R Results'!AW81</f>
        <v>5.700210499999999</v>
      </c>
      <c r="BE39" s="821">
        <f>'SAME R Results'!AX81</f>
        <v>4.68161</v>
      </c>
      <c r="BF39" s="827">
        <f>'SAME R Results'!AY81</f>
        <v>74315</v>
      </c>
      <c r="BG39" s="784">
        <f>'SAME R Results'!AZ81</f>
        <v>0.16212465000000001</v>
      </c>
      <c r="BH39" s="784">
        <f>'SAME R Results'!BA81</f>
        <v>8.8195800000000019E-2</v>
      </c>
      <c r="BI39" s="789"/>
      <c r="BJ39" s="784">
        <f>'SAME R Results'!BB81</f>
        <v>4.8229000000000006</v>
      </c>
      <c r="BK39" s="784">
        <f>'SAME R Results'!BC81</f>
        <v>1.0186004999999989</v>
      </c>
      <c r="BL39" s="784">
        <f>'SAME R Results'!BD81</f>
        <v>2951666.0508853504</v>
      </c>
      <c r="BM39" s="784">
        <f>'SAME R Results'!BE81</f>
        <v>189.91484044897103</v>
      </c>
      <c r="BN39" s="784">
        <f>'SAME R Results'!BF81</f>
        <v>6.7062385000000016E-2</v>
      </c>
      <c r="BO39" s="784">
        <f>'SAME R Results'!BG81</f>
        <v>1.8482212499999998E-2</v>
      </c>
      <c r="BP39" s="789"/>
      <c r="BQ39" s="784">
        <f>'SAME R Results'!BH81</f>
        <v>2.1703050000000004</v>
      </c>
      <c r="BR39" s="817">
        <f>'SAME R Results'!BI81</f>
        <v>6.4341574275316893E-2</v>
      </c>
      <c r="BS39" s="817">
        <f>'SAME R Results'!BJ81</f>
        <v>9.9629708891046054E-2</v>
      </c>
      <c r="BT39" s="817">
        <f>'SAME R Results'!BL81</f>
        <v>3.6284825206938849</v>
      </c>
      <c r="BU39" s="817">
        <f>'SAME R Results'!BM81</f>
        <v>1.9372165118252334</v>
      </c>
      <c r="BV39" s="817">
        <f>'SAME R Results'!BN81</f>
        <v>5.1706256170254025E-2</v>
      </c>
      <c r="BW39" s="784">
        <f>'SAME R Results'!BO81</f>
        <v>2951666.0508853504</v>
      </c>
      <c r="BX39" s="784">
        <f>'SAME R Results'!BP81</f>
        <v>2907301.2696626824</v>
      </c>
      <c r="BY39" s="784">
        <f>'SAME R Results'!BQ81</f>
        <v>2648799.2628993848</v>
      </c>
      <c r="BZ39" s="784">
        <f>'SAME R Results'!BR81</f>
        <v>189.91484044897103</v>
      </c>
      <c r="CA39" s="784">
        <f>'SAME R Results'!BS81</f>
        <v>0.22609440202432718</v>
      </c>
      <c r="CB39" s="784">
        <f>'SAME R Results'!BT81</f>
        <v>0.45</v>
      </c>
      <c r="CC39" s="784">
        <f>'SAME R Results'!BV81</f>
        <v>1</v>
      </c>
      <c r="CD39" s="880">
        <f>'SAME R Results'!BW81</f>
        <v>1.42</v>
      </c>
      <c r="CE39" s="1086">
        <f>'SAME R Results'!BZ81</f>
        <v>494.14786984146389</v>
      </c>
      <c r="CF39" s="1803">
        <f>'SAME R Results'!CA81</f>
        <v>0.36000000000002697</v>
      </c>
      <c r="CG39" s="1803" t="str">
        <f>'SAME R Results'!CB81</f>
        <v xml:space="preserve"> 46K</v>
      </c>
      <c r="CH39" s="1803">
        <f>'SAME R Results'!CC81</f>
        <v>250</v>
      </c>
      <c r="CI39" s="881">
        <f>'SAME R Results'!CD81</f>
        <v>3.6171749999997303E-2</v>
      </c>
      <c r="CJ39" s="1777"/>
      <c r="CK39" s="1802"/>
    </row>
    <row r="40" spans="1:89" ht="38.25" x14ac:dyDescent="0.25">
      <c r="A40" s="780">
        <v>2</v>
      </c>
      <c r="B40" s="784" t="str">
        <f>'SAME R Results'!A83</f>
        <v>8(4)</v>
      </c>
      <c r="C40" s="831" t="str">
        <f>'SAME R Results'!B83</f>
        <v>Kapton</v>
      </c>
      <c r="D40" s="784" t="str">
        <f>'SAME R Results'!C83</f>
        <v>K11</v>
      </c>
      <c r="E40" s="784" t="str">
        <f>'SAME R Results'!D83</f>
        <v>47 K</v>
      </c>
      <c r="F40" s="784">
        <f>'SAME R Results'!E83</f>
        <v>0</v>
      </c>
      <c r="G40" s="784">
        <f>'SAME R Results'!F83</f>
        <v>94</v>
      </c>
      <c r="H40" s="785" t="str">
        <f>'SAME R Results'!G83</f>
        <v>Mid Temp aging run mid high</v>
      </c>
      <c r="I40" s="784">
        <f>'SAME R Results'!H83</f>
        <v>250</v>
      </c>
      <c r="J40" s="786">
        <f>'SAME R Results'!I83</f>
        <v>40428.354166666664</v>
      </c>
      <c r="K40" s="784">
        <f>'SAME R Results'!J83</f>
        <v>0</v>
      </c>
      <c r="L40" s="788"/>
      <c r="M40" s="788"/>
      <c r="N40" s="1914">
        <f>'SAME R Results'!K83</f>
        <v>8.1</v>
      </c>
      <c r="O40" s="793">
        <f>'SAME R Results'!L83</f>
        <v>1.45</v>
      </c>
      <c r="P40" s="784">
        <f>'SAME R Results'!M83</f>
        <v>60</v>
      </c>
      <c r="Q40" s="784">
        <f>'SAME R Results'!N83</f>
        <v>11</v>
      </c>
      <c r="R40" s="784">
        <f>'SAME R Results'!O83</f>
        <v>8</v>
      </c>
      <c r="S40" s="784" t="str">
        <f>'SAME R Results'!P83</f>
        <v>n</v>
      </c>
      <c r="T40" s="784">
        <f>'SAME R Results'!Q83</f>
        <v>0</v>
      </c>
      <c r="U40" s="853">
        <f>'SAME R Results'!R83</f>
        <v>42.142857142857146</v>
      </c>
      <c r="V40" s="784" t="str">
        <f>'SAME R Results'!S83</f>
        <v>y</v>
      </c>
      <c r="W40" s="784">
        <f>'SAME R Results'!T83</f>
        <v>60</v>
      </c>
      <c r="X40" s="784" t="str">
        <f>'SAME R Results'!U83</f>
        <v>n</v>
      </c>
      <c r="Y40" s="784" t="str">
        <f>'SAME R Results'!V83</f>
        <v>y</v>
      </c>
      <c r="Z40" s="784" t="str">
        <f>'SAME R Results'!W83</f>
        <v>y</v>
      </c>
      <c r="AA40" s="784" t="str">
        <f>'SAME R Results'!X83</f>
        <v>n</v>
      </c>
      <c r="AB40" s="784" t="str">
        <f>'SAME R Results'!Y83</f>
        <v>n</v>
      </c>
      <c r="AC40" s="789"/>
      <c r="AD40" s="784" t="str">
        <f>'SAME R Results'!Z83</f>
        <v>y</v>
      </c>
      <c r="AE40" s="784">
        <f>'SAME R Results'!AA83</f>
        <v>10</v>
      </c>
      <c r="AF40" s="784" t="str">
        <f>'SAME R Results'!AB83</f>
        <v>y</v>
      </c>
      <c r="AG40" s="817">
        <f>'SAME R Results'!AC83</f>
        <v>3.852706928546E-2</v>
      </c>
      <c r="AH40" s="819">
        <f>'SAME R Results'!AD83</f>
        <v>0</v>
      </c>
      <c r="AI40" s="784">
        <f>'SAME R Results'!AE83</f>
        <v>58</v>
      </c>
      <c r="AJ40" s="784">
        <f>'SAME R Results'!AF83</f>
        <v>480</v>
      </c>
      <c r="AK40" s="784">
        <f>'SAME R Results'!AG83</f>
        <v>0</v>
      </c>
      <c r="AL40" s="784" t="str">
        <f>'SAME R Results'!AH83</f>
        <v>n</v>
      </c>
      <c r="AM40" s="784" t="str">
        <f>'SAME R Results'!AI83</f>
        <v>y</v>
      </c>
      <c r="AN40" s="784" t="str">
        <f>'SAME R Results'!AJ83</f>
        <v>y</v>
      </c>
      <c r="AO40" s="784" t="str">
        <f>'SAME R Results'!AK83</f>
        <v>n</v>
      </c>
      <c r="AP40" s="784" t="str">
        <f>'SAME R Results'!AL83</f>
        <v>n</v>
      </c>
      <c r="AQ40" s="784" t="str">
        <f>'SAME R Results'!AM83</f>
        <v>y</v>
      </c>
      <c r="AR40" s="817">
        <f>'SAME R Results'!AN83</f>
        <v>3.852706928546E-2</v>
      </c>
      <c r="AS40" s="819">
        <f>'SAME R Results'!AO83</f>
        <v>0</v>
      </c>
      <c r="AT40" s="784">
        <f>'SAME R Results'!AP83</f>
        <v>0</v>
      </c>
      <c r="AU40" s="789"/>
      <c r="AV40" s="821">
        <f>'SAME R Results'!AQ83</f>
        <v>0</v>
      </c>
      <c r="AW40" s="821">
        <f>'SAME R Results'!AR83</f>
        <v>0.7454529000000002</v>
      </c>
      <c r="AX40" s="821">
        <f>'SAME R Results'!AS83</f>
        <v>0</v>
      </c>
      <c r="AY40" s="821">
        <f>'SAME R Results'!AT83</f>
        <v>0</v>
      </c>
      <c r="AZ40" s="824"/>
      <c r="BA40" s="824"/>
      <c r="BB40" s="821">
        <f>'SAME R Results'!AU83</f>
        <v>0.10324098999999998</v>
      </c>
      <c r="BC40" s="821">
        <f>'SAME R Results'!AV83</f>
        <v>2.8869634999999998E-2</v>
      </c>
      <c r="BD40" s="821">
        <f>'SAME R Results'!AW83</f>
        <v>6.0749664999999995</v>
      </c>
      <c r="BE40" s="821">
        <f>'SAME R Results'!AX83</f>
        <v>4.6810754999999995</v>
      </c>
      <c r="BF40" s="827">
        <f>'SAME R Results'!AY83</f>
        <v>75855</v>
      </c>
      <c r="BG40" s="784">
        <f>'SAME R Results'!AZ83</f>
        <v>0.18572995000000003</v>
      </c>
      <c r="BH40" s="784">
        <f>'SAME R Results'!BA83</f>
        <v>8.1817625000000005E-2</v>
      </c>
      <c r="BI40" s="789"/>
      <c r="BJ40" s="784">
        <f>'SAME R Results'!BB83</f>
        <v>7.88</v>
      </c>
      <c r="BK40" s="784">
        <f>'SAME R Results'!BC83</f>
        <v>1.393891</v>
      </c>
      <c r="BL40" s="784">
        <f>'SAME R Results'!BD83</f>
        <v>3018896.3813527012</v>
      </c>
      <c r="BM40" s="784">
        <f>'SAME R Results'!BE83</f>
        <v>277.55824331110045</v>
      </c>
      <c r="BN40" s="784">
        <f>'SAME R Results'!BF83</f>
        <v>7.4371354999999972E-2</v>
      </c>
      <c r="BO40" s="784">
        <f>'SAME R Results'!BG83</f>
        <v>2.5978081250000007E-2</v>
      </c>
      <c r="BP40" s="789"/>
      <c r="BQ40" s="784">
        <f>'SAME R Results'!BH83</f>
        <v>3.5459999999999998</v>
      </c>
      <c r="BR40" s="817">
        <f>'SAME R Results'!BI83</f>
        <v>9.1940301437816396E-2</v>
      </c>
      <c r="BS40" s="817">
        <f>'SAME R Results'!BJ83</f>
        <v>0.11646654330236111</v>
      </c>
      <c r="BT40" s="817">
        <f>'SAME R Results'!BL83</f>
        <v>2.8628501960667303</v>
      </c>
      <c r="BU40" s="817">
        <f>'SAME R Results'!BM83</f>
        <v>1.6262491679176359</v>
      </c>
      <c r="BV40" s="817">
        <f>'SAME R Results'!BN83</f>
        <v>8.1688005420539944E-2</v>
      </c>
      <c r="BW40" s="784">
        <f>'SAME R Results'!BO83</f>
        <v>3018896.3813527012</v>
      </c>
      <c r="BX40" s="784">
        <f>'SAME R Results'!BP83</f>
        <v>2973612.2465260113</v>
      </c>
      <c r="BY40" s="784">
        <f>'SAME R Results'!BQ83</f>
        <v>2706721.3379854904</v>
      </c>
      <c r="BZ40" s="784">
        <f>'SAME R Results'!BR83</f>
        <v>277.55824331110045</v>
      </c>
      <c r="CA40" s="784">
        <f>'SAME R Results'!BS83</f>
        <v>0.30939603125277454</v>
      </c>
      <c r="CB40" s="784">
        <f>'SAME R Results'!BT83</f>
        <v>0.45</v>
      </c>
      <c r="CC40" s="784">
        <f>'SAME R Results'!BV83</f>
        <v>1</v>
      </c>
      <c r="CD40" s="880">
        <f>'SAME R Results'!BW83</f>
        <v>1.42</v>
      </c>
      <c r="CE40" s="1086">
        <f>'SAME R Results'!BZ83</f>
        <v>527.34367563845251</v>
      </c>
      <c r="CF40" s="1803">
        <f>'SAME R Results'!CA83</f>
        <v>0.57000000000007045</v>
      </c>
      <c r="CG40" s="1803" t="str">
        <f>'SAME R Results'!CB83</f>
        <v xml:space="preserve"> 47K</v>
      </c>
      <c r="CH40" s="1803">
        <f>'SAME R Results'!CC83</f>
        <v>250</v>
      </c>
      <c r="CI40" s="881">
        <f>'SAME R Results'!CD83</f>
        <v>3.7326315789469072E-2</v>
      </c>
      <c r="CJ40" s="1777"/>
      <c r="CK40" s="1802"/>
    </row>
    <row r="41" spans="1:89" ht="38.25" x14ac:dyDescent="0.25">
      <c r="A41" s="780">
        <v>2</v>
      </c>
      <c r="B41" s="784" t="str">
        <f>'SAME R Results'!A99</f>
        <v>9(4)</v>
      </c>
      <c r="C41" s="831" t="str">
        <f>'SAME R Results'!B99</f>
        <v>Kapton</v>
      </c>
      <c r="D41" s="784" t="str">
        <f>'SAME R Results'!C99</f>
        <v>K12</v>
      </c>
      <c r="E41" s="784" t="str">
        <f>'SAME R Results'!D99</f>
        <v>54 K</v>
      </c>
      <c r="F41" s="784">
        <f>'SAME R Results'!E99</f>
        <v>0</v>
      </c>
      <c r="G41" s="784">
        <f>'SAME R Results'!F99</f>
        <v>101</v>
      </c>
      <c r="H41" s="785" t="str">
        <f>'SAME R Results'!G99</f>
        <v>No flow run w/ aging</v>
      </c>
      <c r="I41" s="784">
        <f>'SAME R Results'!H99</f>
        <v>251</v>
      </c>
      <c r="J41" s="786">
        <f>'SAME R Results'!I99</f>
        <v>40429.354166666664</v>
      </c>
      <c r="K41" s="784">
        <f>'SAME R Results'!J99</f>
        <v>0</v>
      </c>
      <c r="L41" s="788"/>
      <c r="M41" s="788"/>
      <c r="N41" s="1915">
        <f>'SAME R Results'!K99</f>
        <v>0</v>
      </c>
      <c r="O41" s="793">
        <f>'SAME R Results'!L99</f>
        <v>1.48</v>
      </c>
      <c r="P41" s="784">
        <f>'SAME R Results'!M99</f>
        <v>60</v>
      </c>
      <c r="Q41" s="784">
        <f>'SAME R Results'!N99</f>
        <v>11</v>
      </c>
      <c r="R41" s="784">
        <f>'SAME R Results'!O99</f>
        <v>8</v>
      </c>
      <c r="S41" s="784" t="str">
        <f>'SAME R Results'!P99</f>
        <v>n</v>
      </c>
      <c r="T41" s="784" t="str">
        <f>'SAME R Results'!Q99</f>
        <v>N</v>
      </c>
      <c r="U41" s="853">
        <f>'SAME R Results'!R99</f>
        <v>29.428571428571427</v>
      </c>
      <c r="V41" s="784" t="str">
        <f>'SAME R Results'!S99</f>
        <v>Y</v>
      </c>
      <c r="W41" s="784">
        <f>'SAME R Results'!T99</f>
        <v>90</v>
      </c>
      <c r="X41" s="784" t="str">
        <f>'SAME R Results'!U99</f>
        <v>n</v>
      </c>
      <c r="Y41" s="784" t="str">
        <f>'SAME R Results'!V99</f>
        <v>y</v>
      </c>
      <c r="Z41" s="784" t="str">
        <f>'SAME R Results'!W99</f>
        <v>y</v>
      </c>
      <c r="AA41" s="784" t="str">
        <f>'SAME R Results'!X99</f>
        <v>n</v>
      </c>
      <c r="AB41" s="784" t="str">
        <f>'SAME R Results'!Y99</f>
        <v>n</v>
      </c>
      <c r="AC41" s="789"/>
      <c r="AD41" s="784" t="str">
        <f>'SAME R Results'!Z99</f>
        <v>y</v>
      </c>
      <c r="AE41" s="784">
        <f>'SAME R Results'!AA99</f>
        <v>10</v>
      </c>
      <c r="AF41" s="784" t="str">
        <f>'SAME R Results'!AB99</f>
        <v>y</v>
      </c>
      <c r="AG41" s="817">
        <f>'SAME R Results'!AC99</f>
        <v>3.852706928546E-2</v>
      </c>
      <c r="AH41" s="819">
        <f>'SAME R Results'!AD99</f>
        <v>0</v>
      </c>
      <c r="AI41" s="784">
        <f>'SAME R Results'!AE99</f>
        <v>58</v>
      </c>
      <c r="AJ41" s="784">
        <f>'SAME R Results'!AF99</f>
        <v>480</v>
      </c>
      <c r="AK41" s="784">
        <f>'SAME R Results'!AG99</f>
        <v>0</v>
      </c>
      <c r="AL41" s="784" t="str">
        <f>'SAME R Results'!AH99</f>
        <v>n</v>
      </c>
      <c r="AM41" s="784" t="str">
        <f>'SAME R Results'!AI99</f>
        <v>y</v>
      </c>
      <c r="AN41" s="784" t="str">
        <f>'SAME R Results'!AJ99</f>
        <v>y</v>
      </c>
      <c r="AO41" s="784" t="str">
        <f>'SAME R Results'!AK99</f>
        <v>n</v>
      </c>
      <c r="AP41" s="784" t="str">
        <f>'SAME R Results'!AL99</f>
        <v>n</v>
      </c>
      <c r="AQ41" s="784" t="str">
        <f>'SAME R Results'!AM99</f>
        <v>y</v>
      </c>
      <c r="AR41" s="817">
        <f>'SAME R Results'!AN99</f>
        <v>3.852706928546E-2</v>
      </c>
      <c r="AS41" s="819">
        <f>'SAME R Results'!AO99</f>
        <v>0</v>
      </c>
      <c r="AT41" s="784">
        <f>'SAME R Results'!AP99</f>
        <v>0</v>
      </c>
      <c r="AU41" s="789"/>
      <c r="AV41" s="821">
        <f>'SAME R Results'!AQ99</f>
        <v>0</v>
      </c>
      <c r="AW41" s="821">
        <f>'SAME R Results'!AR99</f>
        <v>2.7684004999999998</v>
      </c>
      <c r="AX41" s="821">
        <f>'SAME R Results'!AS99</f>
        <v>0</v>
      </c>
      <c r="AY41" s="821">
        <f>'SAME R Results'!AT99</f>
        <v>0</v>
      </c>
      <c r="AZ41" s="824"/>
      <c r="BA41" s="824"/>
      <c r="BB41" s="821">
        <f>'SAME R Results'!AU99</f>
        <v>0.24699400000000002</v>
      </c>
      <c r="BC41" s="821">
        <f>'SAME R Results'!AV99</f>
        <v>3.4469605E-2</v>
      </c>
      <c r="BD41" s="821">
        <f>'SAME R Results'!AW99</f>
        <v>5.080413000000001</v>
      </c>
      <c r="BE41" s="821">
        <f>'SAME R Results'!AX99</f>
        <v>4.7153630000000009</v>
      </c>
      <c r="BF41" s="827">
        <f>'SAME R Results'!AY99</f>
        <v>7657.5</v>
      </c>
      <c r="BG41" s="784">
        <f>'SAME R Results'!AZ99</f>
        <v>0.31900019999999996</v>
      </c>
      <c r="BH41" s="784">
        <f>'SAME R Results'!BA99</f>
        <v>9.0896630000000006E-2</v>
      </c>
      <c r="BI41" s="789"/>
      <c r="BJ41" s="784">
        <f>'SAME R Results'!BB99</f>
        <v>18.921150000000001</v>
      </c>
      <c r="BK41" s="784">
        <f>'SAME R Results'!BC99</f>
        <v>0.3650500000000001</v>
      </c>
      <c r="BL41" s="784">
        <f>'SAME R Results'!BD99</f>
        <v>277645.73872056679</v>
      </c>
      <c r="BM41" s="784">
        <f>'SAME R Results'!BE99</f>
        <v>62.00566341405532</v>
      </c>
      <c r="BN41" s="784">
        <f>'SAME R Results'!BF99</f>
        <v>0.21252439500000003</v>
      </c>
      <c r="BO41" s="784">
        <f>'SAME R Results'!BG99</f>
        <v>5.7025892499999987E-2</v>
      </c>
      <c r="BP41" s="789"/>
      <c r="BQ41" s="784">
        <f>'SAME R Results'!BH99</f>
        <v>8.5145175000000002</v>
      </c>
      <c r="BR41" s="817">
        <f>'SAME R Results'!BI99</f>
        <v>0.22332654446557226</v>
      </c>
      <c r="BS41" s="817">
        <f>'SAME R Results'!BJ99</f>
        <v>0.34551005269730162</v>
      </c>
      <c r="BT41" s="817">
        <f>'SAME R Results'!BL99</f>
        <v>3.7268052402687091</v>
      </c>
      <c r="BU41" s="817">
        <f>'SAME R Results'!BM99</f>
        <v>1.9359452843564022</v>
      </c>
      <c r="BV41" s="817">
        <f>'SAME R Results'!BN99</f>
        <v>0.17954783605894736</v>
      </c>
      <c r="BW41" s="784">
        <f>'SAME R Results'!BO99</f>
        <v>277645.73872056679</v>
      </c>
      <c r="BX41" s="784">
        <f>'SAME R Results'!BP99</f>
        <v>273074.34247199545</v>
      </c>
      <c r="BY41" s="784">
        <f>'SAME R Results'!BQ99</f>
        <v>259686.61104533699</v>
      </c>
      <c r="BZ41" s="784">
        <f>'SAME R Results'!BR99</f>
        <v>62.00566341405532</v>
      </c>
      <c r="CA41" s="784">
        <f>'SAME R Results'!BS99</f>
        <v>8.1028589185829725E-2</v>
      </c>
      <c r="CB41" s="784">
        <f>'SAME R Results'!BT99</f>
        <v>0.45</v>
      </c>
      <c r="CC41" s="784">
        <f>'SAME R Results'!BV99</f>
        <v>1</v>
      </c>
      <c r="CD41" s="880">
        <f>'SAME R Results'!BW99</f>
        <v>1.42</v>
      </c>
      <c r="CE41" s="1086">
        <f>'SAME R Results'!BZ99</f>
        <v>578.19370520881728</v>
      </c>
      <c r="CF41" s="1803">
        <f>'SAME R Results'!CA99</f>
        <v>1.2966666666666127</v>
      </c>
      <c r="CG41" s="1803" t="str">
        <f>'SAME R Results'!CB99</f>
        <v xml:space="preserve"> 54K</v>
      </c>
      <c r="CH41" s="1803">
        <f>'SAME R Results'!CC99</f>
        <v>251</v>
      </c>
      <c r="CI41" s="881">
        <f>'SAME R Results'!CD99</f>
        <v>3.9398795629821695E-2</v>
      </c>
      <c r="CJ41" s="1777"/>
      <c r="CK41" s="1802"/>
    </row>
    <row r="42" spans="1:89" ht="38.25" x14ac:dyDescent="0.25">
      <c r="A42" s="780">
        <v>2</v>
      </c>
      <c r="B42" s="784" t="str">
        <f>'SAME R Results'!A101</f>
        <v>9(4)</v>
      </c>
      <c r="C42" s="831" t="str">
        <f>'SAME R Results'!B101</f>
        <v>Kapton</v>
      </c>
      <c r="D42" s="784" t="str">
        <f>'SAME R Results'!C101</f>
        <v>K13</v>
      </c>
      <c r="E42" s="784" t="str">
        <f>'SAME R Results'!D101</f>
        <v>55 K</v>
      </c>
      <c r="F42" s="784">
        <f>'SAME R Results'!E101</f>
        <v>0</v>
      </c>
      <c r="G42" s="784">
        <f>'SAME R Results'!F101</f>
        <v>102</v>
      </c>
      <c r="H42" s="785" t="str">
        <f>'SAME R Results'!G101</f>
        <v>No flow run w/ aging</v>
      </c>
      <c r="I42" s="784">
        <f>'SAME R Results'!H101</f>
        <v>251</v>
      </c>
      <c r="J42" s="786">
        <f>'SAME R Results'!I101</f>
        <v>40429.354166666664</v>
      </c>
      <c r="K42" s="784">
        <f>'SAME R Results'!J101</f>
        <v>0</v>
      </c>
      <c r="L42" s="788"/>
      <c r="M42" s="788"/>
      <c r="N42" s="1915">
        <f>'SAME R Results'!K101</f>
        <v>0</v>
      </c>
      <c r="O42" s="793">
        <f>'SAME R Results'!L101</f>
        <v>1.48</v>
      </c>
      <c r="P42" s="784">
        <f>'SAME R Results'!M101</f>
        <v>120</v>
      </c>
      <c r="Q42" s="784">
        <f>'SAME R Results'!N101</f>
        <v>11</v>
      </c>
      <c r="R42" s="784">
        <f>'SAME R Results'!O101</f>
        <v>8</v>
      </c>
      <c r="S42" s="784" t="str">
        <f>'SAME R Results'!P101</f>
        <v>n</v>
      </c>
      <c r="T42" s="784" t="str">
        <f>'SAME R Results'!Q101</f>
        <v>N</v>
      </c>
      <c r="U42" s="853">
        <f>'SAME R Results'!R101</f>
        <v>27.571428571428573</v>
      </c>
      <c r="V42" s="784" t="str">
        <f>'SAME R Results'!S101</f>
        <v>N</v>
      </c>
      <c r="W42" s="784">
        <f>'SAME R Results'!T101</f>
        <v>0</v>
      </c>
      <c r="X42" s="784" t="str">
        <f>'SAME R Results'!U101</f>
        <v>n</v>
      </c>
      <c r="Y42" s="784" t="str">
        <f>'SAME R Results'!V101</f>
        <v>y</v>
      </c>
      <c r="Z42" s="784" t="str">
        <f>'SAME R Results'!W101</f>
        <v>y</v>
      </c>
      <c r="AA42" s="784" t="str">
        <f>'SAME R Results'!X101</f>
        <v>n</v>
      </c>
      <c r="AB42" s="784" t="str">
        <f>'SAME R Results'!Y101</f>
        <v>n</v>
      </c>
      <c r="AC42" s="789"/>
      <c r="AD42" s="784" t="str">
        <f>'SAME R Results'!Z101</f>
        <v>y</v>
      </c>
      <c r="AE42" s="784">
        <f>'SAME R Results'!AA101</f>
        <v>10</v>
      </c>
      <c r="AF42" s="784" t="str">
        <f>'SAME R Results'!AB101</f>
        <v>y</v>
      </c>
      <c r="AG42" s="817">
        <f>'SAME R Results'!AC101</f>
        <v>3.852706928546E-2</v>
      </c>
      <c r="AH42" s="819">
        <f>'SAME R Results'!AD101</f>
        <v>0</v>
      </c>
      <c r="AI42" s="784">
        <f>'SAME R Results'!AE101</f>
        <v>58</v>
      </c>
      <c r="AJ42" s="784">
        <f>'SAME R Results'!AF101</f>
        <v>480</v>
      </c>
      <c r="AK42" s="784">
        <f>'SAME R Results'!AG101</f>
        <v>0</v>
      </c>
      <c r="AL42" s="784" t="str">
        <f>'SAME R Results'!AH101</f>
        <v>n</v>
      </c>
      <c r="AM42" s="784" t="str">
        <f>'SAME R Results'!AI101</f>
        <v>y</v>
      </c>
      <c r="AN42" s="784" t="str">
        <f>'SAME R Results'!AJ101</f>
        <v>y</v>
      </c>
      <c r="AO42" s="784" t="str">
        <f>'SAME R Results'!AK101</f>
        <v>n</v>
      </c>
      <c r="AP42" s="784" t="str">
        <f>'SAME R Results'!AL101</f>
        <v>n</v>
      </c>
      <c r="AQ42" s="784" t="str">
        <f>'SAME R Results'!AM101</f>
        <v>y</v>
      </c>
      <c r="AR42" s="817">
        <f>'SAME R Results'!AN101</f>
        <v>3.852706928546E-2</v>
      </c>
      <c r="AS42" s="819">
        <f>'SAME R Results'!AO101</f>
        <v>0</v>
      </c>
      <c r="AT42" s="784">
        <f>'SAME R Results'!AP101</f>
        <v>0</v>
      </c>
      <c r="AU42" s="789"/>
      <c r="AV42" s="821">
        <f>'SAME R Results'!AQ101</f>
        <v>0</v>
      </c>
      <c r="AW42" s="821">
        <f>'SAME R Results'!AR101</f>
        <v>5.4696210000000018</v>
      </c>
      <c r="AX42" s="821">
        <f>'SAME R Results'!AS101</f>
        <v>0</v>
      </c>
      <c r="AY42" s="821">
        <f>'SAME R Results'!AT101</f>
        <v>0</v>
      </c>
      <c r="AZ42" s="824"/>
      <c r="BA42" s="824"/>
      <c r="BB42" s="821">
        <f>'SAME R Results'!AU101</f>
        <v>0.5754089</v>
      </c>
      <c r="BC42" s="821">
        <f>'SAME R Results'!AV101</f>
        <v>4.9285889999999999E-2</v>
      </c>
      <c r="BD42" s="821">
        <f>'SAME R Results'!AW101</f>
        <v>5.1784979999999994</v>
      </c>
      <c r="BE42" s="821">
        <f>'SAME R Results'!AX101</f>
        <v>4.7215885000000002</v>
      </c>
      <c r="BF42" s="827">
        <f>'SAME R Results'!AY101</f>
        <v>7124.5</v>
      </c>
      <c r="BG42" s="784">
        <f>'SAME R Results'!AZ101</f>
        <v>0.67291259999999997</v>
      </c>
      <c r="BH42" s="784">
        <f>'SAME R Results'!BA101</f>
        <v>0.10229490999999999</v>
      </c>
      <c r="BI42" s="789"/>
      <c r="BJ42" s="784">
        <f>'SAME R Results'!BB101</f>
        <v>38.379599999999996</v>
      </c>
      <c r="BK42" s="784">
        <f>'SAME R Results'!BC101</f>
        <v>0.45690949999999919</v>
      </c>
      <c r="BL42" s="784">
        <f>'SAME R Results'!BD101</f>
        <v>258123.09072398374</v>
      </c>
      <c r="BM42" s="784">
        <f>'SAME R Results'!BE101</f>
        <v>78.526166726178445</v>
      </c>
      <c r="BN42" s="784">
        <f>'SAME R Results'!BF101</f>
        <v>0.52612301000000006</v>
      </c>
      <c r="BO42" s="784">
        <f>'SAME R Results'!BG101</f>
        <v>0.14265442249999999</v>
      </c>
      <c r="BP42" s="789"/>
      <c r="BQ42" s="784">
        <f>'SAME R Results'!BH101</f>
        <v>17.270820000000001</v>
      </c>
      <c r="BR42" s="817">
        <f>'SAME R Results'!BI101</f>
        <v>0.30421984529136165</v>
      </c>
      <c r="BS42" s="817">
        <f>'SAME R Results'!BJ101</f>
        <v>0.44812555565829937</v>
      </c>
      <c r="BT42" s="817">
        <f>'SAME R Results'!BL101</f>
        <v>3.6880946330282898</v>
      </c>
      <c r="BU42" s="817">
        <f>'SAME R Results'!BM101</f>
        <v>1.8633066199621118</v>
      </c>
      <c r="BV42" s="817">
        <f>'SAME R Results'!BN101</f>
        <v>0.25065793411164244</v>
      </c>
      <c r="BW42" s="784">
        <f>'SAME R Results'!BO101</f>
        <v>258123.09072398374</v>
      </c>
      <c r="BX42" s="784">
        <f>'SAME R Results'!BP101</f>
        <v>253869.88633966167</v>
      </c>
      <c r="BY42" s="784">
        <f>'SAME R Results'!BQ101</f>
        <v>241512.57084487329</v>
      </c>
      <c r="BZ42" s="784">
        <f>'SAME R Results'!BR101</f>
        <v>78.526166726178445</v>
      </c>
      <c r="CA42" s="784">
        <f>'SAME R Results'!BS101</f>
        <v>0.10141825002219639</v>
      </c>
      <c r="CB42" s="784">
        <f>'SAME R Results'!BT101</f>
        <v>0.45</v>
      </c>
      <c r="CC42" s="784">
        <f>'SAME R Results'!BV101</f>
        <v>1</v>
      </c>
      <c r="CD42" s="880">
        <f>'SAME R Results'!BW101</f>
        <v>1.42</v>
      </c>
      <c r="CE42" s="1086">
        <f>'SAME R Results'!BZ101</f>
        <v>578.7984573834824</v>
      </c>
      <c r="CF42" s="1803">
        <f>'SAME R Results'!CA101</f>
        <v>1.4366666666666417</v>
      </c>
      <c r="CG42" s="1803" t="str">
        <f>'SAME R Results'!CB101</f>
        <v xml:space="preserve"> 55K</v>
      </c>
      <c r="CH42" s="1803">
        <f>'SAME R Results'!CC101</f>
        <v>251</v>
      </c>
      <c r="CI42" s="881">
        <f>'SAME R Results'!CD101</f>
        <v>7.2128714617170631E-2</v>
      </c>
      <c r="CJ42" s="1777"/>
      <c r="CK42" s="1802"/>
    </row>
    <row r="43" spans="1:89" ht="38.25" x14ac:dyDescent="0.25">
      <c r="A43" s="780">
        <v>2</v>
      </c>
      <c r="B43" s="784" t="str">
        <f>'SAME R Results'!A114</f>
        <v>10 (4)</v>
      </c>
      <c r="C43" s="831" t="str">
        <f>'SAME R Results'!B114</f>
        <v>Kapton</v>
      </c>
      <c r="D43" s="784" t="str">
        <f>'SAME R Results'!C114</f>
        <v>K14</v>
      </c>
      <c r="E43" s="784" t="str">
        <f>'SAME R Results'!D114</f>
        <v>61 K</v>
      </c>
      <c r="F43" s="784">
        <f>'SAME R Results'!E114</f>
        <v>0</v>
      </c>
      <c r="G43" s="784">
        <f>'SAME R Results'!F114</f>
        <v>108</v>
      </c>
      <c r="H43" s="785" t="str">
        <f>'SAME R Results'!G114</f>
        <v>Low flow run w/ aging</v>
      </c>
      <c r="I43" s="784">
        <f>'SAME R Results'!H114</f>
        <v>252</v>
      </c>
      <c r="J43" s="786">
        <f>'SAME R Results'!I114</f>
        <v>40430.305555555555</v>
      </c>
      <c r="K43" s="784">
        <f>'SAME R Results'!J114</f>
        <v>0</v>
      </c>
      <c r="L43" s="788"/>
      <c r="M43" s="788"/>
      <c r="N43" s="784">
        <f>'SAME R Results'!K114</f>
        <v>1</v>
      </c>
      <c r="O43" s="793">
        <f>'SAME R Results'!L114</f>
        <v>1.48</v>
      </c>
      <c r="P43" s="784">
        <f>'SAME R Results'!M114</f>
        <v>60</v>
      </c>
      <c r="Q43" s="784">
        <f>'SAME R Results'!N114</f>
        <v>11</v>
      </c>
      <c r="R43" s="784">
        <f>'SAME R Results'!O114</f>
        <v>8</v>
      </c>
      <c r="S43" s="784" t="str">
        <f>'SAME R Results'!P114</f>
        <v>n</v>
      </c>
      <c r="T43" s="784" t="str">
        <f>'SAME R Results'!Q114</f>
        <v>N</v>
      </c>
      <c r="U43" s="853">
        <f>'SAME R Results'!R114</f>
        <v>29.571428571428573</v>
      </c>
      <c r="V43" s="784" t="str">
        <f>'SAME R Results'!S114</f>
        <v>Y</v>
      </c>
      <c r="W43" s="784">
        <f>'SAME R Results'!T114</f>
        <v>90</v>
      </c>
      <c r="X43" s="784" t="str">
        <f>'SAME R Results'!U114</f>
        <v>n</v>
      </c>
      <c r="Y43" s="784" t="str">
        <f>'SAME R Results'!V114</f>
        <v>y</v>
      </c>
      <c r="Z43" s="784" t="str">
        <f>'SAME R Results'!W114</f>
        <v>y</v>
      </c>
      <c r="AA43" s="784" t="str">
        <f>'SAME R Results'!X114</f>
        <v>n</v>
      </c>
      <c r="AB43" s="784" t="str">
        <f>'SAME R Results'!Y114</f>
        <v>n</v>
      </c>
      <c r="AC43" s="789"/>
      <c r="AD43" s="784" t="str">
        <f>'SAME R Results'!Z114</f>
        <v>y</v>
      </c>
      <c r="AE43" s="784">
        <f>'SAME R Results'!AA114</f>
        <v>10</v>
      </c>
      <c r="AF43" s="784" t="str">
        <f>'SAME R Results'!AB114</f>
        <v>y</v>
      </c>
      <c r="AG43" s="817">
        <f>'SAME R Results'!AC114</f>
        <v>3.852706928546E-2</v>
      </c>
      <c r="AH43" s="819">
        <f>'SAME R Results'!AD114</f>
        <v>0</v>
      </c>
      <c r="AI43" s="784">
        <f>'SAME R Results'!AE114</f>
        <v>58</v>
      </c>
      <c r="AJ43" s="784">
        <f>'SAME R Results'!AF114</f>
        <v>480</v>
      </c>
      <c r="AK43" s="784">
        <f>'SAME R Results'!AG114</f>
        <v>0</v>
      </c>
      <c r="AL43" s="784" t="str">
        <f>'SAME R Results'!AH114</f>
        <v>n</v>
      </c>
      <c r="AM43" s="784" t="str">
        <f>'SAME R Results'!AI114</f>
        <v>y</v>
      </c>
      <c r="AN43" s="784" t="str">
        <f>'SAME R Results'!AJ114</f>
        <v>y</v>
      </c>
      <c r="AO43" s="784" t="str">
        <f>'SAME R Results'!AK114</f>
        <v>n</v>
      </c>
      <c r="AP43" s="784" t="str">
        <f>'SAME R Results'!AL114</f>
        <v>n</v>
      </c>
      <c r="AQ43" s="784" t="str">
        <f>'SAME R Results'!AM114</f>
        <v>y</v>
      </c>
      <c r="AR43" s="817">
        <f>'SAME R Results'!AN114</f>
        <v>3.852706928546E-2</v>
      </c>
      <c r="AS43" s="819">
        <f>'SAME R Results'!AO114</f>
        <v>0</v>
      </c>
      <c r="AT43" s="784">
        <f>'SAME R Results'!AP114</f>
        <v>0</v>
      </c>
      <c r="AU43" s="789"/>
      <c r="AV43" s="821">
        <f>'SAME R Results'!AQ114</f>
        <v>0</v>
      </c>
      <c r="AW43" s="821">
        <f>'SAME R Results'!AR114</f>
        <v>4.6021415000000001</v>
      </c>
      <c r="AX43" s="821">
        <f>'SAME R Results'!AS114</f>
        <v>0</v>
      </c>
      <c r="AY43" s="821">
        <f>'SAME R Results'!AT114</f>
        <v>0</v>
      </c>
      <c r="AZ43" s="824"/>
      <c r="BA43" s="824"/>
      <c r="BB43" s="821">
        <f>'SAME R Results'!AU114</f>
        <v>0.46356204999999989</v>
      </c>
      <c r="BC43" s="821">
        <f>'SAME R Results'!AV114</f>
        <v>7.0114144999999989E-2</v>
      </c>
      <c r="BD43" s="821">
        <f>'SAME R Results'!AW114</f>
        <v>5.1120915000000009</v>
      </c>
      <c r="BE43" s="821">
        <f>'SAME R Results'!AX114</f>
        <v>4.7208705000000002</v>
      </c>
      <c r="BF43" s="827">
        <f>'SAME R Results'!AY114</f>
        <v>13540</v>
      </c>
      <c r="BG43" s="784">
        <f>'SAME R Results'!AZ114</f>
        <v>0.56076055000000002</v>
      </c>
      <c r="BH43" s="784">
        <f>'SAME R Results'!BA114</f>
        <v>0.12005624500000001</v>
      </c>
      <c r="BI43" s="789"/>
      <c r="BJ43" s="784">
        <f>'SAME R Results'!BB114</f>
        <v>33.148649999999996</v>
      </c>
      <c r="BK43" s="784">
        <f>'SAME R Results'!BC114</f>
        <v>0.39122100000000071</v>
      </c>
      <c r="BL43" s="784">
        <f>'SAME R Results'!BD114</f>
        <v>495068.20928105974</v>
      </c>
      <c r="BM43" s="784">
        <f>'SAME R Results'!BE114</f>
        <v>66.67123351132058</v>
      </c>
      <c r="BN43" s="784">
        <f>'SAME R Results'!BF114</f>
        <v>0.39344790499999993</v>
      </c>
      <c r="BO43" s="784">
        <f>'SAME R Results'!BG114</f>
        <v>0.11017607625</v>
      </c>
      <c r="BP43" s="789"/>
      <c r="BQ43" s="784">
        <f>'SAME R Results'!BH114</f>
        <v>14.916892499999999</v>
      </c>
      <c r="BR43" s="817">
        <f>'SAME R Results'!BI114</f>
        <v>0.1346708034598724</v>
      </c>
      <c r="BS43" s="817">
        <f>'SAME R Results'!BJ114</f>
        <v>0.34348579768208154</v>
      </c>
      <c r="BT43" s="817">
        <f>'SAME R Results'!BL114</f>
        <v>3.5710829282686487</v>
      </c>
      <c r="BU43" s="817">
        <f>'SAME R Results'!BM114</f>
        <v>2.6317062440357741</v>
      </c>
      <c r="BV43" s="817">
        <f>'SAME R Results'!BN114</f>
        <v>8.432489020675428E-2</v>
      </c>
      <c r="BW43" s="784">
        <f>'SAME R Results'!BO114</f>
        <v>495068.20928105974</v>
      </c>
      <c r="BX43" s="784">
        <f>'SAME R Results'!BP114</f>
        <v>486985.06135998154</v>
      </c>
      <c r="BY43" s="784">
        <f>'SAME R Results'!BQ114</f>
        <v>461245.5068495571</v>
      </c>
      <c r="BZ43" s="784">
        <f>'SAME R Results'!BR114</f>
        <v>66.67123351132058</v>
      </c>
      <c r="CA43" s="784">
        <f>'SAME R Results'!BS114</f>
        <v>8.6837654266181452E-2</v>
      </c>
      <c r="CB43" s="784">
        <f>'SAME R Results'!BT114</f>
        <v>0.45</v>
      </c>
      <c r="CC43" s="784">
        <f>'SAME R Results'!BV114</f>
        <v>1</v>
      </c>
      <c r="CD43" s="880">
        <f>'SAME R Results'!BW114</f>
        <v>1.42</v>
      </c>
      <c r="CE43" s="1086">
        <f>'SAME R Results'!BZ114</f>
        <v>579.39177547442239</v>
      </c>
      <c r="CF43" s="1803">
        <f>'SAME R Results'!CA114</f>
        <v>1.3933333333333575</v>
      </c>
      <c r="CG43" s="1803" t="str">
        <f>'SAME R Results'!CB114</f>
        <v xml:space="preserve"> 61K</v>
      </c>
      <c r="CH43" s="1803">
        <f>'SAME R Results'!CC114</f>
        <v>252</v>
      </c>
      <c r="CI43" s="881">
        <f>'SAME R Results'!CD114</f>
        <v>6.4235422248802715E-2</v>
      </c>
      <c r="CJ43" s="1777"/>
      <c r="CK43" s="1802"/>
    </row>
    <row r="44" spans="1:89" ht="38.25" x14ac:dyDescent="0.25">
      <c r="A44" s="780">
        <v>2</v>
      </c>
      <c r="B44" s="784" t="str">
        <f>'SAME R Results'!A120</f>
        <v>11(4)</v>
      </c>
      <c r="C44" s="831" t="str">
        <f>'SAME R Results'!B120</f>
        <v>Kapton</v>
      </c>
      <c r="D44" s="784" t="str">
        <f>'SAME R Results'!C120</f>
        <v>K15</v>
      </c>
      <c r="E44" s="784" t="str">
        <f>'SAME R Results'!D120</f>
        <v>65 K</v>
      </c>
      <c r="F44" s="784">
        <f>'SAME R Results'!E120</f>
        <v>0</v>
      </c>
      <c r="G44" s="784">
        <f>'SAME R Results'!F120</f>
        <v>112</v>
      </c>
      <c r="H44" s="785" t="str">
        <f>'SAME R Results'!G120</f>
        <v>low flow run w STS</v>
      </c>
      <c r="I44" s="784">
        <f>'SAME R Results'!H120</f>
        <v>253</v>
      </c>
      <c r="J44" s="786">
        <f>'SAME R Results'!I120</f>
        <v>40430.305555555555</v>
      </c>
      <c r="K44" s="784">
        <f>'SAME R Results'!J120</f>
        <v>0</v>
      </c>
      <c r="L44" s="788"/>
      <c r="M44" s="788"/>
      <c r="N44" s="784">
        <f>'SAME R Results'!K120</f>
        <v>2</v>
      </c>
      <c r="O44" s="793">
        <f>'SAME R Results'!L120</f>
        <v>1.48</v>
      </c>
      <c r="P44" s="784">
        <f>'SAME R Results'!M120</f>
        <v>60</v>
      </c>
      <c r="Q44" s="784">
        <f>'SAME R Results'!N120</f>
        <v>11</v>
      </c>
      <c r="R44" s="784">
        <f>'SAME R Results'!O120</f>
        <v>8</v>
      </c>
      <c r="S44" s="784" t="str">
        <f>'SAME R Results'!P120</f>
        <v>n</v>
      </c>
      <c r="T44" s="784" t="str">
        <f>'SAME R Results'!Q120</f>
        <v>n</v>
      </c>
      <c r="U44" s="853">
        <f>'SAME R Results'!R120</f>
        <v>22.285714285714285</v>
      </c>
      <c r="V44" s="784" t="str">
        <f>'SAME R Results'!S120</f>
        <v>n</v>
      </c>
      <c r="W44" s="784">
        <f>'SAME R Results'!T120</f>
        <v>0</v>
      </c>
      <c r="X44" s="784" t="str">
        <f>'SAME R Results'!U120</f>
        <v>y</v>
      </c>
      <c r="Y44" s="784" t="str">
        <f>'SAME R Results'!V120</f>
        <v>n</v>
      </c>
      <c r="Z44" s="784" t="str">
        <f>'SAME R Results'!W120</f>
        <v>y</v>
      </c>
      <c r="AA44" s="784" t="str">
        <f>'SAME R Results'!X120</f>
        <v>n</v>
      </c>
      <c r="AB44" s="784" t="str">
        <f>'SAME R Results'!Y120</f>
        <v>n</v>
      </c>
      <c r="AC44" s="789"/>
      <c r="AD44" s="784" t="str">
        <f>'SAME R Results'!Z120</f>
        <v>y</v>
      </c>
      <c r="AE44" s="784">
        <f>'SAME R Results'!AA120</f>
        <v>10</v>
      </c>
      <c r="AF44" s="784" t="str">
        <f>'SAME R Results'!AB120</f>
        <v>y</v>
      </c>
      <c r="AG44" s="817">
        <f>'SAME R Results'!AC120</f>
        <v>3.852706928546E-2</v>
      </c>
      <c r="AH44" s="819">
        <f>'SAME R Results'!AD120</f>
        <v>0</v>
      </c>
      <c r="AI44" s="784">
        <f>'SAME R Results'!AE120</f>
        <v>0</v>
      </c>
      <c r="AJ44" s="784">
        <f>'SAME R Results'!AF120</f>
        <v>0</v>
      </c>
      <c r="AK44" s="784">
        <f>'SAME R Results'!AG120</f>
        <v>0</v>
      </c>
      <c r="AL44" s="784">
        <f>'SAME R Results'!AH120</f>
        <v>0</v>
      </c>
      <c r="AM44" s="784">
        <f>'SAME R Results'!AI120</f>
        <v>0</v>
      </c>
      <c r="AN44" s="784">
        <f>'SAME R Results'!AJ120</f>
        <v>0</v>
      </c>
      <c r="AO44" s="784">
        <f>'SAME R Results'!AK120</f>
        <v>0</v>
      </c>
      <c r="AP44" s="784">
        <f>'SAME R Results'!AL120</f>
        <v>0</v>
      </c>
      <c r="AQ44" s="784">
        <f>'SAME R Results'!AM120</f>
        <v>0</v>
      </c>
      <c r="AR44" s="817">
        <f>'SAME R Results'!AN120</f>
        <v>0</v>
      </c>
      <c r="AS44" s="819">
        <f>'SAME R Results'!AO120</f>
        <v>0</v>
      </c>
      <c r="AT44" s="784">
        <f>'SAME R Results'!AP120</f>
        <v>0</v>
      </c>
      <c r="AU44" s="789"/>
      <c r="AV44" s="821">
        <f>'SAME R Results'!AQ120</f>
        <v>0</v>
      </c>
      <c r="AW44" s="821">
        <f>'SAME R Results'!AR120</f>
        <v>5.4159850000000009</v>
      </c>
      <c r="AX44" s="821">
        <f>'SAME R Results'!AS120</f>
        <v>4.5750275</v>
      </c>
      <c r="AY44" s="821">
        <f>'SAME R Results'!AT120</f>
        <v>5.1413255000000007</v>
      </c>
      <c r="AZ44" s="824"/>
      <c r="BA44" s="824"/>
      <c r="BB44" s="821">
        <f>'SAME R Results'!AU120</f>
        <v>0</v>
      </c>
      <c r="BC44" s="821">
        <f>'SAME R Results'!AV120</f>
        <v>0</v>
      </c>
      <c r="BD44" s="821">
        <f>'SAME R Results'!AW120</f>
        <v>6.2289425000000005</v>
      </c>
      <c r="BE44" s="821">
        <f>'SAME R Results'!AX120</f>
        <v>4.7178950000000004</v>
      </c>
      <c r="BF44" s="827">
        <f>'SAME R Results'!AY120</f>
        <v>42430</v>
      </c>
      <c r="BG44" s="784">
        <f>'SAME R Results'!AZ120</f>
        <v>0</v>
      </c>
      <c r="BH44" s="784">
        <f>'SAME R Results'!BA120</f>
        <v>0</v>
      </c>
      <c r="BI44" s="789"/>
      <c r="BJ44" s="784">
        <f>'SAME R Results'!BB120</f>
        <v>62.8611</v>
      </c>
      <c r="BK44" s="784">
        <f>'SAME R Results'!BC120</f>
        <v>1.5110475000000001</v>
      </c>
      <c r="BL44" s="784">
        <f>'SAME R Results'!BD120</f>
        <v>1615017.6733915848</v>
      </c>
      <c r="BM44" s="784">
        <f>'SAME R Results'!BE120</f>
        <v>307.8509299586508</v>
      </c>
      <c r="BN44" s="784">
        <f>'SAME R Results'!BF120</f>
        <v>0</v>
      </c>
      <c r="BO44" s="784">
        <f>'SAME R Results'!BG120</f>
        <v>0</v>
      </c>
      <c r="BP44" s="789"/>
      <c r="BQ44" s="784">
        <f>'SAME R Results'!BH120</f>
        <v>28.287495</v>
      </c>
      <c r="BR44" s="817">
        <f>'SAME R Results'!BI120</f>
        <v>0.19061768489019365</v>
      </c>
      <c r="BS44" s="817">
        <f>'SAME R Results'!BJ120</f>
        <v>0.28666637066468903</v>
      </c>
      <c r="BT44" s="817">
        <f>'SAME R Results'!BL120</f>
        <v>0</v>
      </c>
      <c r="BU44" s="817">
        <f>'SAME R Results'!BM120</f>
        <v>1.8941825311333986</v>
      </c>
      <c r="BV44" s="817">
        <f>'SAME R Results'!BN120</f>
        <v>0.15543771805529163</v>
      </c>
      <c r="BW44" s="784">
        <f>'SAME R Results'!BO120</f>
        <v>1615017.6733915848</v>
      </c>
      <c r="BX44" s="784">
        <f>'SAME R Results'!BP120</f>
        <v>1589687.6906521944</v>
      </c>
      <c r="BY44" s="784">
        <f>'SAME R Results'!BQ120</f>
        <v>1477211.5542533272</v>
      </c>
      <c r="BZ44" s="784">
        <f>'SAME R Results'!BR120</f>
        <v>307.8509299586508</v>
      </c>
      <c r="CA44" s="784">
        <f>'SAME R Results'!BS120</f>
        <v>0.33540075912279144</v>
      </c>
      <c r="CB44" s="784">
        <f>'SAME R Results'!BT120</f>
        <v>0.45</v>
      </c>
      <c r="CC44" s="784">
        <f>'SAME R Results'!BV120</f>
        <v>1</v>
      </c>
      <c r="CD44" s="880">
        <f>'SAME R Results'!BW120</f>
        <v>1.42</v>
      </c>
      <c r="CE44" s="1086">
        <f>'SAME R Results'!BZ120</f>
        <v>583.20436719326278</v>
      </c>
      <c r="CF44" s="1803">
        <f>'SAME R Results'!CA120</f>
        <v>2.4199999999999777</v>
      </c>
      <c r="CG44" s="1803" t="str">
        <f>'SAME R Results'!CB120</f>
        <v xml:space="preserve"> 65K</v>
      </c>
      <c r="CH44" s="1803">
        <f>'SAME R Results'!CC120</f>
        <v>253</v>
      </c>
      <c r="CI44" s="881">
        <f>'SAME R Results'!CD120</f>
        <v>7.0134285123967591E-2</v>
      </c>
      <c r="CJ44" s="1777"/>
      <c r="CK44" s="1802"/>
    </row>
    <row r="45" spans="1:89" ht="51" x14ac:dyDescent="0.25">
      <c r="A45" s="780">
        <v>2</v>
      </c>
      <c r="B45" s="784" t="str">
        <f>'SAME R Results'!A122</f>
        <v>11(4)</v>
      </c>
      <c r="C45" s="831" t="str">
        <f>'SAME R Results'!B122</f>
        <v>Kapton</v>
      </c>
      <c r="D45" s="784" t="str">
        <f>'SAME R Results'!C122</f>
        <v>K16</v>
      </c>
      <c r="E45" s="784" t="str">
        <f>'SAME R Results'!D122</f>
        <v>67 K</v>
      </c>
      <c r="F45" s="784">
        <f>'SAME R Results'!E122</f>
        <v>0</v>
      </c>
      <c r="G45" s="784">
        <f>'SAME R Results'!F122</f>
        <v>114</v>
      </c>
      <c r="H45" s="785" t="str">
        <f>'SAME R Results'!G122</f>
        <v>low flow run w STS no Ptrak</v>
      </c>
      <c r="I45" s="784">
        <f>'SAME R Results'!H122</f>
        <v>253</v>
      </c>
      <c r="J45" s="786">
        <f>'SAME R Results'!I122</f>
        <v>40430.305555555555</v>
      </c>
      <c r="K45" s="784">
        <f>'SAME R Results'!J122</f>
        <v>0</v>
      </c>
      <c r="L45" s="788"/>
      <c r="M45" s="788"/>
      <c r="N45" s="784">
        <f>'SAME R Results'!K122</f>
        <v>2</v>
      </c>
      <c r="O45" s="793">
        <f>'SAME R Results'!L122</f>
        <v>1.43</v>
      </c>
      <c r="P45" s="784">
        <f>'SAME R Results'!M122</f>
        <v>60</v>
      </c>
      <c r="Q45" s="784">
        <f>'SAME R Results'!N122</f>
        <v>11</v>
      </c>
      <c r="R45" s="784">
        <f>'SAME R Results'!O122</f>
        <v>8</v>
      </c>
      <c r="S45" s="784" t="str">
        <f>'SAME R Results'!P122</f>
        <v>n</v>
      </c>
      <c r="T45" s="784" t="str">
        <f>'SAME R Results'!Q122</f>
        <v>n</v>
      </c>
      <c r="U45" s="853">
        <f>'SAME R Results'!R122</f>
        <v>28.285714285714285</v>
      </c>
      <c r="V45" s="784" t="str">
        <f>'SAME R Results'!S122</f>
        <v>n</v>
      </c>
      <c r="W45" s="784">
        <f>'SAME R Results'!T122</f>
        <v>0</v>
      </c>
      <c r="X45" s="784" t="str">
        <f>'SAME R Results'!U122</f>
        <v>y</v>
      </c>
      <c r="Y45" s="784" t="str">
        <f>'SAME R Results'!V122</f>
        <v>n</v>
      </c>
      <c r="Z45" s="784" t="str">
        <f>'SAME R Results'!W122</f>
        <v>y</v>
      </c>
      <c r="AA45" s="784" t="str">
        <f>'SAME R Results'!X122</f>
        <v>n</v>
      </c>
      <c r="AB45" s="784" t="str">
        <f>'SAME R Results'!Y122</f>
        <v>n</v>
      </c>
      <c r="AC45" s="789"/>
      <c r="AD45" s="784" t="str">
        <f>'SAME R Results'!Z122</f>
        <v>y</v>
      </c>
      <c r="AE45" s="784">
        <f>'SAME R Results'!AA122</f>
        <v>10</v>
      </c>
      <c r="AF45" s="784" t="str">
        <f>'SAME R Results'!AB122</f>
        <v>y</v>
      </c>
      <c r="AG45" s="817">
        <f>'SAME R Results'!AC122</f>
        <v>3.852706928546E-2</v>
      </c>
      <c r="AH45" s="819">
        <f>'SAME R Results'!AD122</f>
        <v>0</v>
      </c>
      <c r="AI45" s="784">
        <f>'SAME R Results'!AE122</f>
        <v>0</v>
      </c>
      <c r="AJ45" s="784">
        <f>'SAME R Results'!AF122</f>
        <v>0</v>
      </c>
      <c r="AK45" s="784">
        <f>'SAME R Results'!AG122</f>
        <v>0</v>
      </c>
      <c r="AL45" s="784">
        <f>'SAME R Results'!AH122</f>
        <v>0</v>
      </c>
      <c r="AM45" s="784">
        <f>'SAME R Results'!AI122</f>
        <v>0</v>
      </c>
      <c r="AN45" s="784">
        <f>'SAME R Results'!AJ122</f>
        <v>0</v>
      </c>
      <c r="AO45" s="784">
        <f>'SAME R Results'!AK122</f>
        <v>0</v>
      </c>
      <c r="AP45" s="784">
        <f>'SAME R Results'!AL122</f>
        <v>0</v>
      </c>
      <c r="AQ45" s="784">
        <f>'SAME R Results'!AM122</f>
        <v>0</v>
      </c>
      <c r="AR45" s="817">
        <f>'SAME R Results'!AN122</f>
        <v>0</v>
      </c>
      <c r="AS45" s="819">
        <f>'SAME R Results'!AO122</f>
        <v>0</v>
      </c>
      <c r="AT45" s="784">
        <f>'SAME R Results'!AP122</f>
        <v>0</v>
      </c>
      <c r="AU45" s="789"/>
      <c r="AV45" s="821">
        <f>'SAME R Results'!AQ122</f>
        <v>0</v>
      </c>
      <c r="AW45" s="821">
        <f>'SAME R Results'!AR122</f>
        <v>0.76524354999999988</v>
      </c>
      <c r="AX45" s="821">
        <f>'SAME R Results'!AS122</f>
        <v>4.9595634999999998</v>
      </c>
      <c r="AY45" s="821">
        <f>'SAME R Results'!AT122</f>
        <v>5.1737520000000021</v>
      </c>
      <c r="AZ45" s="824"/>
      <c r="BA45" s="824"/>
      <c r="BB45" s="821">
        <f>'SAME R Results'!AU122</f>
        <v>0</v>
      </c>
      <c r="BC45" s="821">
        <f>'SAME R Results'!AV122</f>
        <v>0</v>
      </c>
      <c r="BD45" s="821">
        <f>'SAME R Results'!AW122</f>
        <v>5.1720425000000008</v>
      </c>
      <c r="BE45" s="821">
        <f>'SAME R Results'!AX122</f>
        <v>4.7013859999999994</v>
      </c>
      <c r="BF45" s="827" t="str">
        <f>'SAME R Results'!AY122</f>
        <v>n/a</v>
      </c>
      <c r="BG45" s="784">
        <f>'SAME R Results'!AZ122</f>
        <v>0</v>
      </c>
      <c r="BH45" s="784">
        <f>'SAME R Results'!BA122</f>
        <v>0</v>
      </c>
      <c r="BI45" s="789"/>
      <c r="BJ45" s="784">
        <f>'SAME R Results'!BB122</f>
        <v>5.2118999999999991</v>
      </c>
      <c r="BK45" s="784">
        <f>'SAME R Results'!BC122</f>
        <v>0.47065650000000137</v>
      </c>
      <c r="BL45" s="784" t="e">
        <f>'SAME R Results'!BD122</f>
        <v>#VALUE!</v>
      </c>
      <c r="BM45" s="784">
        <f>'SAME R Results'!BE122</f>
        <v>81.033945832324562</v>
      </c>
      <c r="BN45" s="784">
        <f>'SAME R Results'!BF122</f>
        <v>0</v>
      </c>
      <c r="BO45" s="784">
        <f>'SAME R Results'!BG122</f>
        <v>0</v>
      </c>
      <c r="BP45" s="789"/>
      <c r="BQ45" s="784">
        <f>'SAME R Results'!BH122</f>
        <v>2.3453549999999996</v>
      </c>
      <c r="BR45" s="817"/>
      <c r="BS45" s="817"/>
      <c r="BT45" s="817">
        <f>'SAME R Results'!BL122</f>
        <v>0</v>
      </c>
      <c r="BU45" s="817">
        <f>'SAME R Results'!BM122</f>
        <v>0</v>
      </c>
      <c r="BV45" s="817">
        <f>'SAME R Results'!BN122</f>
        <v>0</v>
      </c>
      <c r="BW45" s="784" t="e">
        <f>'SAME R Results'!BO122</f>
        <v>#VALUE!</v>
      </c>
      <c r="BX45" s="784" t="e">
        <f>'SAME R Results'!BP122</f>
        <v>#VALUE!</v>
      </c>
      <c r="BY45" s="784" t="e">
        <f>'SAME R Results'!BQ122</f>
        <v>#VALUE!</v>
      </c>
      <c r="BZ45" s="784">
        <f>'SAME R Results'!BR122</f>
        <v>81.033945832324562</v>
      </c>
      <c r="CA45" s="784">
        <f>'SAME R Results'!BS122</f>
        <v>0.1044696128917698</v>
      </c>
      <c r="CB45" s="784">
        <f>'SAME R Results'!BT122</f>
        <v>0.45</v>
      </c>
      <c r="CC45" s="784">
        <f>'SAME R Results'!BV122</f>
        <v>1</v>
      </c>
      <c r="CD45" s="880">
        <f>'SAME R Results'!BW122</f>
        <v>1.42</v>
      </c>
      <c r="CE45" s="1086">
        <f>'SAME R Results'!BZ122</f>
        <v>497.24008696531865</v>
      </c>
      <c r="CF45" s="1803">
        <f>'SAME R Results'!CA122</f>
        <v>0.50333333333341113</v>
      </c>
      <c r="CG45" s="1803" t="str">
        <f>'SAME R Results'!CB122</f>
        <v xml:space="preserve"> 67K</v>
      </c>
      <c r="CH45" s="1803">
        <f>'SAME R Results'!CC122</f>
        <v>253</v>
      </c>
      <c r="CI45" s="1918">
        <f>'SAME R Results'!CD122</f>
        <v>2.7957874172181107E-2</v>
      </c>
      <c r="CJ45" s="1777"/>
      <c r="CK45" s="1802"/>
    </row>
    <row r="46" spans="1:89" x14ac:dyDescent="0.25">
      <c r="A46" s="780">
        <v>2</v>
      </c>
      <c r="B46" s="784" t="str">
        <f>'SAME R Results'!A100</f>
        <v>9(4)</v>
      </c>
      <c r="C46" s="831" t="str">
        <f>'SAME R Results'!B100</f>
        <v>Kapton</v>
      </c>
      <c r="D46" s="784" t="str">
        <f>'SAME R Results'!C100</f>
        <v>K12</v>
      </c>
      <c r="E46" s="784" t="str">
        <f>'SAME R Results'!D100</f>
        <v>54KA</v>
      </c>
      <c r="F46" s="784">
        <f>'SAME R Results'!E100</f>
        <v>0</v>
      </c>
      <c r="G46" s="784" t="str">
        <f>'SAME R Results'!F100</f>
        <v>101a</v>
      </c>
      <c r="H46" s="785" t="str">
        <f>'SAME R Results'!G100</f>
        <v>aged</v>
      </c>
      <c r="I46" s="784">
        <f>'SAME R Results'!H100</f>
        <v>251</v>
      </c>
      <c r="J46" s="786">
        <f>'SAME R Results'!I100</f>
        <v>40429.354166666664</v>
      </c>
      <c r="K46" s="784">
        <f>'SAME R Results'!J100</f>
        <v>0</v>
      </c>
      <c r="L46" s="788"/>
      <c r="M46" s="788"/>
      <c r="N46" s="1915">
        <f>'SAME R Results'!K100</f>
        <v>0</v>
      </c>
      <c r="O46" s="793">
        <f>'SAME R Results'!L100</f>
        <v>1.48</v>
      </c>
      <c r="P46" s="784">
        <f>'SAME R Results'!M100</f>
        <v>0</v>
      </c>
      <c r="Q46" s="784">
        <f>'SAME R Results'!N100</f>
        <v>0</v>
      </c>
      <c r="R46" s="784">
        <f>'SAME R Results'!O100</f>
        <v>0</v>
      </c>
      <c r="S46" s="784">
        <f>'SAME R Results'!P100</f>
        <v>0</v>
      </c>
      <c r="T46" s="784">
        <f>'SAME R Results'!Q100</f>
        <v>0</v>
      </c>
      <c r="U46" s="784">
        <f>'SAME R Results'!R100</f>
        <v>560.57142857142856</v>
      </c>
      <c r="V46" s="784">
        <f>'SAME R Results'!S100</f>
        <v>0</v>
      </c>
      <c r="W46" s="784">
        <f>'SAME R Results'!T100</f>
        <v>0</v>
      </c>
      <c r="X46" s="784" t="str">
        <f>'SAME R Results'!U100</f>
        <v>n</v>
      </c>
      <c r="Y46" s="784" t="str">
        <f>'SAME R Results'!V100</f>
        <v>y</v>
      </c>
      <c r="Z46" s="784" t="str">
        <f>'SAME R Results'!W100</f>
        <v>y</v>
      </c>
      <c r="AA46" s="784" t="str">
        <f>'SAME R Results'!X100</f>
        <v>n</v>
      </c>
      <c r="AB46" s="784" t="str">
        <f>'SAME R Results'!Y100</f>
        <v>n</v>
      </c>
      <c r="AC46" s="789"/>
      <c r="AD46" s="784" t="str">
        <f>'SAME R Results'!Z100</f>
        <v>y</v>
      </c>
      <c r="AE46" s="784">
        <f>'SAME R Results'!AA100</f>
        <v>10</v>
      </c>
      <c r="AF46" s="784" t="str">
        <f>'SAME R Results'!AB100</f>
        <v>y</v>
      </c>
      <c r="AG46" s="817">
        <f>'SAME R Results'!AC100</f>
        <v>3.852706928546E-2</v>
      </c>
      <c r="AH46" s="819">
        <f>'SAME R Results'!AD100</f>
        <v>0</v>
      </c>
      <c r="AI46" s="784">
        <f>'SAME R Results'!AE100</f>
        <v>0</v>
      </c>
      <c r="AJ46" s="784">
        <f>'SAME R Results'!AF100</f>
        <v>0</v>
      </c>
      <c r="AK46" s="784">
        <f>'SAME R Results'!AG100</f>
        <v>0</v>
      </c>
      <c r="AL46" s="784">
        <f>'SAME R Results'!AH100</f>
        <v>0</v>
      </c>
      <c r="AM46" s="784">
        <f>'SAME R Results'!AI100</f>
        <v>0</v>
      </c>
      <c r="AN46" s="784">
        <f>'SAME R Results'!AJ100</f>
        <v>0</v>
      </c>
      <c r="AO46" s="784">
        <f>'SAME R Results'!AK100</f>
        <v>0</v>
      </c>
      <c r="AP46" s="784">
        <f>'SAME R Results'!AL100</f>
        <v>0</v>
      </c>
      <c r="AQ46" s="784">
        <f>'SAME R Results'!AM100</f>
        <v>0</v>
      </c>
      <c r="AR46" s="817">
        <f>'SAME R Results'!AN100</f>
        <v>0</v>
      </c>
      <c r="AS46" s="819">
        <f>'SAME R Results'!AO100</f>
        <v>0</v>
      </c>
      <c r="AT46" s="784">
        <f>'SAME R Results'!AP100</f>
        <v>90</v>
      </c>
      <c r="AU46" s="789"/>
      <c r="AV46" s="821">
        <f>'SAME R Results'!AQ100</f>
        <v>0</v>
      </c>
      <c r="AW46" s="821">
        <f>'SAME R Results'!AR100</f>
        <v>2.4593499999999997</v>
      </c>
      <c r="AX46" s="821">
        <f>'SAME R Results'!AS100</f>
        <v>0</v>
      </c>
      <c r="AY46" s="821">
        <f>'SAME R Results'!AT100</f>
        <v>0</v>
      </c>
      <c r="AZ46" s="824"/>
      <c r="BA46" s="824"/>
      <c r="BB46" s="821">
        <f>'SAME R Results'!AU100</f>
        <v>0.24140934999999999</v>
      </c>
      <c r="BC46" s="821">
        <f>'SAME R Results'!AV100</f>
        <v>2.7633670000000006E-2</v>
      </c>
      <c r="BD46" s="821">
        <f>'SAME R Results'!AW100</f>
        <v>5.0475170000000009</v>
      </c>
      <c r="BE46" s="821">
        <f>'SAME R Results'!AX100</f>
        <v>4.6985919999999997</v>
      </c>
      <c r="BF46" s="827">
        <f>'SAME R Results'!AY100</f>
        <v>6987.5</v>
      </c>
      <c r="BG46" s="784">
        <f>'SAME R Results'!AZ100</f>
        <v>0.31419369999999991</v>
      </c>
      <c r="BH46" s="784">
        <f>'SAME R Results'!BA100</f>
        <v>7.9284674999999999E-2</v>
      </c>
      <c r="BI46" s="789"/>
      <c r="BJ46" s="784">
        <f>'SAME R Results'!BB100</f>
        <v>18.121100000000002</v>
      </c>
      <c r="BK46" s="784">
        <f>'SAME R Results'!BC100</f>
        <v>0.34892500000000126</v>
      </c>
      <c r="BL46" s="784">
        <f>'SAME R Results'!BD100</f>
        <v>253109.83922102317</v>
      </c>
      <c r="BM46" s="784">
        <f>'SAME R Results'!BE100</f>
        <v>59.146924907156333</v>
      </c>
      <c r="BN46" s="784">
        <f>'SAME R Results'!BF100</f>
        <v>0.21377568</v>
      </c>
      <c r="BO46" s="784">
        <f>'SAME R Results'!BG100</f>
        <v>5.8727256249999978E-2</v>
      </c>
      <c r="BP46" s="789"/>
      <c r="BQ46" s="784">
        <f>'SAME R Results'!BH100</f>
        <v>8.1544950000000007</v>
      </c>
      <c r="BR46" s="817">
        <f>'SAME R Results'!BI100</f>
        <v>0.23368086001393035</v>
      </c>
      <c r="BS46" s="817">
        <f>'SAME R Results'!BJ100</f>
        <v>0.35123708057095632</v>
      </c>
      <c r="BT46" s="817">
        <f>'SAME R Results'!BL100</f>
        <v>3.6401441792200204</v>
      </c>
      <c r="BU46" s="817">
        <f>'SAME R Results'!BM100</f>
        <v>1.8933755883208117</v>
      </c>
      <c r="BV46" s="817">
        <f>'SAME R Results'!BN100</f>
        <v>0.19060510757829099</v>
      </c>
      <c r="BW46" s="784">
        <f>'SAME R Results'!BO100</f>
        <v>253109.83922102317</v>
      </c>
      <c r="BX46" s="784">
        <f>'SAME R Results'!BP100</f>
        <v>248938.42148848745</v>
      </c>
      <c r="BY46" s="784">
        <f>'SAME R Results'!BQ100</f>
        <v>236843.57713898845</v>
      </c>
      <c r="BZ46" s="784">
        <f>'SAME R Results'!BR100</f>
        <v>59.146924907156333</v>
      </c>
      <c r="CA46" s="784">
        <f>'SAME R Results'!BS100</f>
        <v>7.7449391813904214E-2</v>
      </c>
      <c r="CB46" s="784">
        <f>'SAME R Results'!BT100</f>
        <v>0.45</v>
      </c>
      <c r="CC46" s="784">
        <f>'SAME R Results'!BV100</f>
        <v>1</v>
      </c>
      <c r="CD46" s="880">
        <f>'SAME R Results'!BW100</f>
        <v>1.42</v>
      </c>
      <c r="CE46" s="1086">
        <f>'SAME R Results'!BZ100</f>
        <v>578.19370520881728</v>
      </c>
      <c r="CF46" s="1803">
        <f>'SAME R Results'!CA100</f>
        <v>1.2966666666666127</v>
      </c>
      <c r="CG46" s="1803">
        <f>'SAME R Results'!CB100</f>
        <v>0</v>
      </c>
      <c r="CH46" s="1803">
        <f>'SAME R Results'!CC100</f>
        <v>0</v>
      </c>
      <c r="CI46" s="881">
        <f>'SAME R Results'!CD100</f>
        <v>3.7732881748073557E-2</v>
      </c>
      <c r="CJ46" s="1777"/>
      <c r="CK46" s="1802"/>
    </row>
    <row r="47" spans="1:89" x14ac:dyDescent="0.25">
      <c r="A47" s="780">
        <v>2</v>
      </c>
      <c r="B47" s="784" t="str">
        <f>'SAME R Results'!A102</f>
        <v>9(4)</v>
      </c>
      <c r="C47" s="831" t="str">
        <f>'SAME R Results'!B102</f>
        <v>Kapton</v>
      </c>
      <c r="D47" s="784" t="str">
        <f>'SAME R Results'!C102</f>
        <v>K13</v>
      </c>
      <c r="E47" s="784" t="str">
        <f>'SAME R Results'!D102</f>
        <v>55KA</v>
      </c>
      <c r="F47" s="784">
        <f>'SAME R Results'!E102</f>
        <v>0</v>
      </c>
      <c r="G47" s="784" t="str">
        <f>'SAME R Results'!F102</f>
        <v>102a</v>
      </c>
      <c r="H47" s="785" t="str">
        <f>'SAME R Results'!G102</f>
        <v>aged</v>
      </c>
      <c r="I47" s="784">
        <f>'SAME R Results'!H102</f>
        <v>251</v>
      </c>
      <c r="J47" s="786">
        <f>'SAME R Results'!I102</f>
        <v>40429.354166666664</v>
      </c>
      <c r="K47" s="784">
        <f>'SAME R Results'!J102</f>
        <v>0</v>
      </c>
      <c r="L47" s="788"/>
      <c r="M47" s="788"/>
      <c r="N47" s="1915">
        <f>'SAME R Results'!K102</f>
        <v>0</v>
      </c>
      <c r="O47" s="793">
        <f>'SAME R Results'!L102</f>
        <v>1.48</v>
      </c>
      <c r="P47" s="784">
        <f>'SAME R Results'!M102</f>
        <v>0</v>
      </c>
      <c r="Q47" s="784">
        <f>'SAME R Results'!N102</f>
        <v>0</v>
      </c>
      <c r="R47" s="784">
        <f>'SAME R Results'!O102</f>
        <v>0</v>
      </c>
      <c r="S47" s="784">
        <f>'SAME R Results'!P102</f>
        <v>0</v>
      </c>
      <c r="T47" s="784">
        <f>'SAME R Results'!Q102</f>
        <v>0</v>
      </c>
      <c r="U47" s="784">
        <f>'SAME R Results'!R102</f>
        <v>562.71428571428567</v>
      </c>
      <c r="V47" s="784">
        <f>'SAME R Results'!S102</f>
        <v>0</v>
      </c>
      <c r="W47" s="784">
        <f>'SAME R Results'!T102</f>
        <v>0</v>
      </c>
      <c r="X47" s="784" t="str">
        <f>'SAME R Results'!U102</f>
        <v>n</v>
      </c>
      <c r="Y47" s="784" t="str">
        <f>'SAME R Results'!V102</f>
        <v>y</v>
      </c>
      <c r="Z47" s="784" t="str">
        <f>'SAME R Results'!W102</f>
        <v>y</v>
      </c>
      <c r="AA47" s="784" t="str">
        <f>'SAME R Results'!X102</f>
        <v>n</v>
      </c>
      <c r="AB47" s="784" t="str">
        <f>'SAME R Results'!Y102</f>
        <v>n</v>
      </c>
      <c r="AC47" s="789"/>
      <c r="AD47" s="784" t="str">
        <f>'SAME R Results'!Z102</f>
        <v>y</v>
      </c>
      <c r="AE47" s="784">
        <f>'SAME R Results'!AA102</f>
        <v>10</v>
      </c>
      <c r="AF47" s="784" t="str">
        <f>'SAME R Results'!AB102</f>
        <v>y</v>
      </c>
      <c r="AG47" s="817">
        <f>'SAME R Results'!AC102</f>
        <v>3.852706928546E-2</v>
      </c>
      <c r="AH47" s="819">
        <f>'SAME R Results'!AD102</f>
        <v>0</v>
      </c>
      <c r="AI47" s="784">
        <f>'SAME R Results'!AE102</f>
        <v>0</v>
      </c>
      <c r="AJ47" s="784">
        <f>'SAME R Results'!AF102</f>
        <v>0</v>
      </c>
      <c r="AK47" s="784">
        <f>'SAME R Results'!AG102</f>
        <v>0</v>
      </c>
      <c r="AL47" s="784">
        <f>'SAME R Results'!AH102</f>
        <v>0</v>
      </c>
      <c r="AM47" s="784">
        <f>'SAME R Results'!AI102</f>
        <v>0</v>
      </c>
      <c r="AN47" s="784">
        <f>'SAME R Results'!AJ102</f>
        <v>0</v>
      </c>
      <c r="AO47" s="784">
        <f>'SAME R Results'!AK102</f>
        <v>0</v>
      </c>
      <c r="AP47" s="784">
        <f>'SAME R Results'!AL102</f>
        <v>0</v>
      </c>
      <c r="AQ47" s="784">
        <f>'SAME R Results'!AM102</f>
        <v>0</v>
      </c>
      <c r="AR47" s="817">
        <f>'SAME R Results'!AN102</f>
        <v>0</v>
      </c>
      <c r="AS47" s="819">
        <f>'SAME R Results'!AO102</f>
        <v>0</v>
      </c>
      <c r="AT47" s="784">
        <f>'SAME R Results'!AP102</f>
        <v>0</v>
      </c>
      <c r="AU47" s="789"/>
      <c r="AV47" s="821">
        <f>'SAME R Results'!AQ102</f>
        <v>0</v>
      </c>
      <c r="AW47" s="821">
        <f>'SAME R Results'!AR102</f>
        <v>5.1269247619047622</v>
      </c>
      <c r="AX47" s="821">
        <f>'SAME R Results'!AS102</f>
        <v>0</v>
      </c>
      <c r="AY47" s="821">
        <f>'SAME R Results'!AT102</f>
        <v>0</v>
      </c>
      <c r="AZ47" s="824"/>
      <c r="BA47" s="824"/>
      <c r="BB47" s="821">
        <f>'SAME R Results'!AU102</f>
        <v>0.52292585714285722</v>
      </c>
      <c r="BC47" s="821">
        <f>'SAME R Results'!AV102</f>
        <v>3.4881599999999999E-2</v>
      </c>
      <c r="BD47" s="821">
        <f>'SAME R Results'!AW102</f>
        <v>5.1096040000000009</v>
      </c>
      <c r="BE47" s="821">
        <f>'SAME R Results'!AX102</f>
        <v>4.7008985000000001</v>
      </c>
      <c r="BF47" s="827">
        <f>'SAME R Results'!AY102</f>
        <v>5855.5</v>
      </c>
      <c r="BG47" s="784">
        <f>'SAME R Results'!AZ102</f>
        <v>0.59019538095238111</v>
      </c>
      <c r="BH47" s="784">
        <f>'SAME R Results'!BA102</f>
        <v>8.3618164999999994E-2</v>
      </c>
      <c r="BI47" s="789"/>
      <c r="BJ47" s="784">
        <f>'SAME R Results'!BB102</f>
        <v>34.066571428571429</v>
      </c>
      <c r="BK47" s="784">
        <f>'SAME R Results'!BC102</f>
        <v>0.40870550000000083</v>
      </c>
      <c r="BL47" s="784">
        <f>'SAME R Results'!BD102</f>
        <v>211761.04779864493</v>
      </c>
      <c r="BM47" s="784">
        <f>'SAME R Results'!BE102</f>
        <v>69.806300393142521</v>
      </c>
      <c r="BN47" s="784">
        <f>'SAME R Results'!BF102</f>
        <v>0.48804425714285721</v>
      </c>
      <c r="BO47" s="784">
        <f>'SAME R Results'!BG102</f>
        <v>0.12664430398809529</v>
      </c>
      <c r="BP47" s="789"/>
      <c r="BQ47" s="784">
        <f>'SAME R Results'!BH102</f>
        <v>15.329957142857143</v>
      </c>
      <c r="BR47" s="817">
        <f>'SAME R Results'!BI102</f>
        <v>0.32964655737592746</v>
      </c>
      <c r="BS47" s="817">
        <f>'SAME R Results'!BJ102</f>
        <v>0.460047454751769</v>
      </c>
      <c r="BT47" s="817">
        <f>'SAME R Results'!BL102</f>
        <v>3.8536613315726695</v>
      </c>
      <c r="BU47" s="817">
        <f>'SAME R Results'!BM102</f>
        <v>1.7812740254848882</v>
      </c>
      <c r="BV47" s="817">
        <f>'SAME R Results'!BN102</f>
        <v>0.27904323668687664</v>
      </c>
      <c r="BW47" s="784">
        <f>'SAME R Results'!BO102</f>
        <v>211761.04779864493</v>
      </c>
      <c r="BX47" s="784">
        <f>'SAME R Results'!BP102</f>
        <v>208265.41466335149</v>
      </c>
      <c r="BY47" s="784">
        <f>'SAME R Results'!BQ102</f>
        <v>198302.02431549371</v>
      </c>
      <c r="BZ47" s="784">
        <f>'SAME R Results'!BR102</f>
        <v>69.806300393142521</v>
      </c>
      <c r="CA47" s="784">
        <f>'SAME R Results'!BS102</f>
        <v>9.0718614045991477E-2</v>
      </c>
      <c r="CB47" s="784">
        <f>'SAME R Results'!BT102</f>
        <v>0.45</v>
      </c>
      <c r="CC47" s="784">
        <f>'SAME R Results'!BV102</f>
        <v>1</v>
      </c>
      <c r="CD47" s="880">
        <f>'SAME R Results'!BW102</f>
        <v>1.42</v>
      </c>
      <c r="CE47" s="1086">
        <f>'SAME R Results'!BZ102</f>
        <v>578.7984573834824</v>
      </c>
      <c r="CF47" s="1803">
        <f>'SAME R Results'!CA102</f>
        <v>1.4366666666666417</v>
      </c>
      <c r="CG47" s="1803">
        <f>'SAME R Results'!CB102</f>
        <v>0</v>
      </c>
      <c r="CH47" s="1803">
        <f>'SAME R Results'!CC102</f>
        <v>0</v>
      </c>
      <c r="CI47" s="881">
        <f>'SAME R Results'!CD102</f>
        <v>6.402302287040218E-2</v>
      </c>
      <c r="CJ47" s="1777"/>
      <c r="CK47" s="1802"/>
    </row>
    <row r="48" spans="1:89" x14ac:dyDescent="0.25">
      <c r="A48" s="780">
        <v>2</v>
      </c>
      <c r="B48" s="784" t="str">
        <f>'SAME R Results'!A115</f>
        <v>10 (4)</v>
      </c>
      <c r="C48" s="831" t="str">
        <f>'SAME R Results'!B115</f>
        <v>Kapton</v>
      </c>
      <c r="D48" s="784" t="str">
        <f>'SAME R Results'!C115</f>
        <v>K14</v>
      </c>
      <c r="E48" s="784" t="str">
        <f>'SAME R Results'!D115</f>
        <v>61KA</v>
      </c>
      <c r="F48" s="784">
        <f>'SAME R Results'!E115</f>
        <v>0</v>
      </c>
      <c r="G48" s="784" t="str">
        <f>'SAME R Results'!F115</f>
        <v>108a</v>
      </c>
      <c r="H48" s="785" t="str">
        <f>'SAME R Results'!G115</f>
        <v>aged</v>
      </c>
      <c r="I48" s="784">
        <f>'SAME R Results'!H115</f>
        <v>252</v>
      </c>
      <c r="J48" s="786">
        <f>'SAME R Results'!I115</f>
        <v>40430.305555555555</v>
      </c>
      <c r="K48" s="784">
        <f>'SAME R Results'!J115</f>
        <v>0</v>
      </c>
      <c r="L48" s="788"/>
      <c r="M48" s="788"/>
      <c r="N48" s="784">
        <f>'SAME R Results'!K115</f>
        <v>1</v>
      </c>
      <c r="O48" s="793">
        <f>'SAME R Results'!L115</f>
        <v>1.48</v>
      </c>
      <c r="P48" s="784">
        <f>'SAME R Results'!M115</f>
        <v>0</v>
      </c>
      <c r="Q48" s="784">
        <f>'SAME R Results'!N115</f>
        <v>0</v>
      </c>
      <c r="R48" s="784">
        <f>'SAME R Results'!O115</f>
        <v>0</v>
      </c>
      <c r="S48" s="784">
        <f>'SAME R Results'!P115</f>
        <v>0</v>
      </c>
      <c r="T48" s="784">
        <f>'SAME R Results'!Q115</f>
        <v>0</v>
      </c>
      <c r="U48" s="784">
        <f>'SAME R Results'!R115</f>
        <v>559.71428571428567</v>
      </c>
      <c r="V48" s="784">
        <f>'SAME R Results'!S115</f>
        <v>0</v>
      </c>
      <c r="W48" s="784">
        <f>'SAME R Results'!T115</f>
        <v>0</v>
      </c>
      <c r="X48" s="784" t="str">
        <f>'SAME R Results'!U115</f>
        <v>n</v>
      </c>
      <c r="Y48" s="784" t="str">
        <f>'SAME R Results'!V115</f>
        <v>y</v>
      </c>
      <c r="Z48" s="784" t="str">
        <f>'SAME R Results'!W115</f>
        <v>y</v>
      </c>
      <c r="AA48" s="784" t="str">
        <f>'SAME R Results'!X115</f>
        <v>n</v>
      </c>
      <c r="AB48" s="784" t="str">
        <f>'SAME R Results'!Y115</f>
        <v>n</v>
      </c>
      <c r="AC48" s="789"/>
      <c r="AD48" s="784" t="str">
        <f>'SAME R Results'!Z115</f>
        <v>y</v>
      </c>
      <c r="AE48" s="784">
        <f>'SAME R Results'!AA115</f>
        <v>10</v>
      </c>
      <c r="AF48" s="784" t="str">
        <f>'SAME R Results'!AB115</f>
        <v>y</v>
      </c>
      <c r="AG48" s="817">
        <f>'SAME R Results'!AC115</f>
        <v>3.852706928546E-2</v>
      </c>
      <c r="AH48" s="819">
        <f>'SAME R Results'!AD115</f>
        <v>0</v>
      </c>
      <c r="AI48" s="784">
        <f>'SAME R Results'!AE115</f>
        <v>0</v>
      </c>
      <c r="AJ48" s="784">
        <f>'SAME R Results'!AF115</f>
        <v>0</v>
      </c>
      <c r="AK48" s="784">
        <f>'SAME R Results'!AG115</f>
        <v>0</v>
      </c>
      <c r="AL48" s="784">
        <f>'SAME R Results'!AH115</f>
        <v>0</v>
      </c>
      <c r="AM48" s="784">
        <f>'SAME R Results'!AI115</f>
        <v>0</v>
      </c>
      <c r="AN48" s="784">
        <f>'SAME R Results'!AJ115</f>
        <v>0</v>
      </c>
      <c r="AO48" s="784">
        <f>'SAME R Results'!AK115</f>
        <v>0</v>
      </c>
      <c r="AP48" s="784">
        <f>'SAME R Results'!AL115</f>
        <v>0</v>
      </c>
      <c r="AQ48" s="784">
        <f>'SAME R Results'!AM115</f>
        <v>0</v>
      </c>
      <c r="AR48" s="817">
        <f>'SAME R Results'!AN115</f>
        <v>0</v>
      </c>
      <c r="AS48" s="819">
        <f>'SAME R Results'!AO115</f>
        <v>0</v>
      </c>
      <c r="AT48" s="784">
        <f>'SAME R Results'!AP115</f>
        <v>90</v>
      </c>
      <c r="AU48" s="789"/>
      <c r="AV48" s="821">
        <f>'SAME R Results'!AQ115</f>
        <v>0</v>
      </c>
      <c r="AW48" s="821">
        <f>'SAME R Results'!AR115</f>
        <v>4.4236300000000002</v>
      </c>
      <c r="AX48" s="821">
        <f>'SAME R Results'!AS115</f>
        <v>0</v>
      </c>
      <c r="AY48" s="821">
        <f>'SAME R Results'!AT115</f>
        <v>0</v>
      </c>
      <c r="AZ48" s="824"/>
      <c r="BA48" s="824"/>
      <c r="BB48" s="821">
        <f>'SAME R Results'!AU115</f>
        <v>0.45486455000000003</v>
      </c>
      <c r="BC48" s="821">
        <f>'SAME R Results'!AV115</f>
        <v>3.2669070000000001E-2</v>
      </c>
      <c r="BD48" s="821">
        <f>'SAME R Results'!AW115</f>
        <v>5.0758205000000007</v>
      </c>
      <c r="BE48" s="821">
        <f>'SAME R Results'!AX115</f>
        <v>4.6911620000000003</v>
      </c>
      <c r="BF48" s="827">
        <f>'SAME R Results'!AY115</f>
        <v>12375</v>
      </c>
      <c r="BG48" s="784">
        <f>'SAME R Results'!AZ115</f>
        <v>0.56849660000000002</v>
      </c>
      <c r="BH48" s="784">
        <f>'SAME R Results'!BA115</f>
        <v>7.8445445000000003E-2</v>
      </c>
      <c r="BI48" s="789"/>
      <c r="BJ48" s="784">
        <f>'SAME R Results'!BB115</f>
        <v>32.295349999999999</v>
      </c>
      <c r="BK48" s="784">
        <f>'SAME R Results'!BC115</f>
        <v>0.38465850000000046</v>
      </c>
      <c r="BL48" s="784">
        <f>'SAME R Results'!BD115</f>
        <v>451723.46541728929</v>
      </c>
      <c r="BM48" s="784">
        <f>'SAME R Results'!BE115</f>
        <v>65.498293038665565</v>
      </c>
      <c r="BN48" s="784">
        <f>'SAME R Results'!BF115</f>
        <v>0.42219548000000001</v>
      </c>
      <c r="BO48" s="784">
        <f>'SAME R Results'!BG115</f>
        <v>0.12251278875</v>
      </c>
      <c r="BP48" s="789"/>
      <c r="BQ48" s="784">
        <f>'SAME R Results'!BH115</f>
        <v>14.5329075</v>
      </c>
      <c r="BR48" s="817">
        <f>'SAME R Results'!BI115</f>
        <v>0.14499643709710786</v>
      </c>
      <c r="BS48" s="817">
        <f>'SAME R Results'!BJ115</f>
        <v>0.35107316171962338</v>
      </c>
      <c r="BT48" s="817">
        <f>'SAME R Results'!BL115</f>
        <v>3.4461339449347896</v>
      </c>
      <c r="BU48" s="817">
        <f>'SAME R Results'!BM115</f>
        <v>2.5609148057473199</v>
      </c>
      <c r="BV48" s="817">
        <f>'SAME R Results'!BN115</f>
        <v>9.3183105678405501E-2</v>
      </c>
      <c r="BW48" s="784">
        <f>'SAME R Results'!BO115</f>
        <v>451723.46541728929</v>
      </c>
      <c r="BX48" s="784">
        <f>'SAME R Results'!BP115</f>
        <v>444335.80252782535</v>
      </c>
      <c r="BY48" s="784">
        <f>'SAME R Results'!BQ115</f>
        <v>421185.1154513855</v>
      </c>
      <c r="BZ48" s="784">
        <f>'SAME R Results'!BR115</f>
        <v>65.498293038665565</v>
      </c>
      <c r="CA48" s="784">
        <f>'SAME R Results'!BS115</f>
        <v>8.5381004172955785E-2</v>
      </c>
      <c r="CB48" s="784">
        <f>'SAME R Results'!BT115</f>
        <v>0.45</v>
      </c>
      <c r="CC48" s="784">
        <f>'SAME R Results'!BV115</f>
        <v>1</v>
      </c>
      <c r="CD48" s="880">
        <f>'SAME R Results'!BW115</f>
        <v>1.42</v>
      </c>
      <c r="CE48" s="1086">
        <f>'SAME R Results'!BZ115</f>
        <v>579.39177547442239</v>
      </c>
      <c r="CF48" s="1777">
        <f>'SAME R Results'!CA115</f>
        <v>1.3933333333333575</v>
      </c>
      <c r="CG48" s="1777">
        <f>'SAME R Results'!CB115</f>
        <v>0</v>
      </c>
      <c r="CH48" s="1777">
        <f>'SAME R Results'!CC115</f>
        <v>0</v>
      </c>
      <c r="CI48" s="1919">
        <f>'SAME R Results'!CD115</f>
        <v>6.2581898325357765E-2</v>
      </c>
      <c r="CJ48" s="1777"/>
      <c r="CK48" s="1802"/>
    </row>
    <row r="49" spans="1:89" ht="38.25" x14ac:dyDescent="0.25">
      <c r="A49" s="780">
        <v>2</v>
      </c>
      <c r="B49" s="784">
        <f>'SAME R Results'!A7</f>
        <v>1</v>
      </c>
      <c r="C49" s="831" t="str">
        <f>'SAME R Results'!B7</f>
        <v>Kapton</v>
      </c>
      <c r="D49" s="784" t="str">
        <f>'SAME R Results'!C7</f>
        <v>K02</v>
      </c>
      <c r="E49" s="784" t="str">
        <f>'SAME R Results'!D7</f>
        <v>4K</v>
      </c>
      <c r="F49" s="784">
        <f>'SAME R Results'!E7</f>
        <v>4</v>
      </c>
      <c r="G49" s="784" t="str">
        <f>'SAME R Results'!F7</f>
        <v>51a</v>
      </c>
      <c r="H49" s="785" t="str">
        <f>'SAME R Results'!G7</f>
        <v>Baseline new formula</v>
      </c>
      <c r="I49" s="784" t="str">
        <f>'SAME R Results'!H7</f>
        <v>203 12:00</v>
      </c>
      <c r="J49" s="786">
        <f>'SAME R Results'!I7</f>
        <v>40381.333333333336</v>
      </c>
      <c r="K49" s="784">
        <f>'SAME R Results'!J7</f>
        <v>0</v>
      </c>
      <c r="L49" s="788"/>
      <c r="M49" s="788"/>
      <c r="N49" s="1942">
        <f>'SAME R Results'!K7</f>
        <v>8.1</v>
      </c>
      <c r="O49" s="1939">
        <f>'SAME R Results'!L7</f>
        <v>1.38</v>
      </c>
      <c r="P49" s="784">
        <f>'SAME R Results'!M7</f>
        <v>60</v>
      </c>
      <c r="Q49" s="784">
        <f>'SAME R Results'!N7</f>
        <v>0</v>
      </c>
      <c r="R49" s="784">
        <f>'SAME R Results'!O7</f>
        <v>0</v>
      </c>
      <c r="S49" s="784">
        <f>'SAME R Results'!P7</f>
        <v>0</v>
      </c>
      <c r="T49" s="784">
        <f>'SAME R Results'!Q7</f>
        <v>0</v>
      </c>
      <c r="U49" s="784">
        <f>'SAME R Results'!R7</f>
        <v>261.14285714285717</v>
      </c>
      <c r="V49" s="784">
        <f>'SAME R Results'!S7</f>
        <v>0</v>
      </c>
      <c r="W49" s="784">
        <f>'SAME R Results'!T7</f>
        <v>0</v>
      </c>
      <c r="X49" s="784" t="str">
        <f>'SAME R Results'!U7</f>
        <v>n</v>
      </c>
      <c r="Y49" s="784" t="str">
        <f>'SAME R Results'!V7</f>
        <v>y</v>
      </c>
      <c r="Z49" s="784" t="str">
        <f>'SAME R Results'!W7</f>
        <v>y</v>
      </c>
      <c r="AA49" s="784" t="str">
        <f>'SAME R Results'!X7</f>
        <v>n</v>
      </c>
      <c r="AB49" s="784" t="str">
        <f>'SAME R Results'!Y7</f>
        <v>n</v>
      </c>
      <c r="AC49" s="789"/>
      <c r="AD49" s="784" t="str">
        <f>'SAME R Results'!Z7</f>
        <v>y</v>
      </c>
      <c r="AE49" s="784">
        <f>'SAME R Results'!AA7</f>
        <v>10</v>
      </c>
      <c r="AF49" s="784" t="str">
        <f>'SAME R Results'!AB7</f>
        <v>y</v>
      </c>
      <c r="AG49" s="817">
        <f>'SAME R Results'!AC7</f>
        <v>3.852706928546E-2</v>
      </c>
      <c r="AH49" s="819">
        <f>'SAME R Results'!AD7</f>
        <v>0</v>
      </c>
      <c r="AI49" s="784">
        <f>'SAME R Results'!AE7</f>
        <v>0</v>
      </c>
      <c r="AJ49" s="784">
        <f>'SAME R Results'!AF7</f>
        <v>0</v>
      </c>
      <c r="AK49" s="784">
        <f>'SAME R Results'!AG7</f>
        <v>0</v>
      </c>
      <c r="AL49" s="784">
        <f>'SAME R Results'!AH7</f>
        <v>0</v>
      </c>
      <c r="AM49" s="784">
        <f>'SAME R Results'!AI7</f>
        <v>0</v>
      </c>
      <c r="AN49" s="784">
        <f>'SAME R Results'!AJ7</f>
        <v>0</v>
      </c>
      <c r="AO49" s="784">
        <f>'SAME R Results'!AK7</f>
        <v>0</v>
      </c>
      <c r="AP49" s="784">
        <f>'SAME R Results'!AL7</f>
        <v>0</v>
      </c>
      <c r="AQ49" s="784">
        <f>'SAME R Results'!AM7</f>
        <v>0</v>
      </c>
      <c r="AR49" s="817">
        <f>'SAME R Results'!AN7</f>
        <v>0</v>
      </c>
      <c r="AS49" s="819">
        <f>'SAME R Results'!AO7</f>
        <v>0</v>
      </c>
      <c r="AT49" s="784">
        <f>'SAME R Results'!AP7</f>
        <v>0</v>
      </c>
      <c r="AU49" s="789"/>
      <c r="AV49" s="821">
        <f>'SAME R Results'!AQ7</f>
        <v>0</v>
      </c>
      <c r="AW49" s="821">
        <f>'SAME R Results'!AR7</f>
        <v>0.40887450000000003</v>
      </c>
      <c r="AX49" s="821">
        <f>'SAME R Results'!AS7</f>
        <v>0</v>
      </c>
      <c r="AY49" s="821">
        <f>'SAME R Results'!AT7</f>
        <v>0</v>
      </c>
      <c r="AZ49" s="824"/>
      <c r="BA49" s="824"/>
      <c r="BB49" s="821">
        <f>'SAME R Results'!AU7</f>
        <v>5.1452640000000008E-2</v>
      </c>
      <c r="BC49" s="821">
        <f>'SAME R Results'!AV7</f>
        <v>3.01056E-2</v>
      </c>
      <c r="BD49" s="821">
        <f>'SAME R Results'!AW7</f>
        <v>5.093612499999999</v>
      </c>
      <c r="BE49" s="821">
        <f>'SAME R Results'!AX7</f>
        <v>4.6792749999999996</v>
      </c>
      <c r="BF49" s="827">
        <f>'SAME R Results'!AY7</f>
        <v>28390</v>
      </c>
      <c r="BG49" s="784">
        <f>'SAME R Results'!AZ7</f>
        <v>0.12408455</v>
      </c>
      <c r="BH49" s="784">
        <f>'SAME R Results'!BA7</f>
        <v>9.0270984999999998E-2</v>
      </c>
      <c r="BI49" s="789"/>
      <c r="BJ49" s="784">
        <f>'SAME R Results'!BB7</f>
        <v>2.6983499999999996</v>
      </c>
      <c r="BK49" s="784">
        <f>'SAME R Results'!BC7</f>
        <v>0.41433749999999936</v>
      </c>
      <c r="BL49" s="784">
        <f>'SAME R Results'!BD7</f>
        <v>1059919.9201329139</v>
      </c>
      <c r="BM49" s="784">
        <f>'SAME R Results'!BE7</f>
        <v>70.819266638717124</v>
      </c>
      <c r="BN49" s="784">
        <f>'SAME R Results'!BF7</f>
        <v>2.1347040000000008E-2</v>
      </c>
      <c r="BO49" s="784">
        <f>'SAME R Results'!BG7</f>
        <v>8.4533912500000009E-3</v>
      </c>
      <c r="BP49" s="789"/>
      <c r="BQ49" s="784">
        <f>'SAME R Results'!BH7</f>
        <v>1.2142574999999998</v>
      </c>
      <c r="BR49" s="817">
        <f>'SAME R Results'!BI7</f>
        <v>6.6815676631340595E-2</v>
      </c>
      <c r="BS49" s="817">
        <f>'SAME R Results'!BJ7</f>
        <v>0.11550042736986271</v>
      </c>
      <c r="BT49" s="817">
        <f>'SAME R Results'!BL7</f>
        <v>2.5252634556575155</v>
      </c>
      <c r="BU49" s="817">
        <f>'SAME R Results'!BM7</f>
        <v>2.0955623370880416</v>
      </c>
      <c r="BV49" s="817">
        <f>'SAME R Results'!BN7</f>
        <v>5.0818958542366073E-2</v>
      </c>
      <c r="BW49" s="784">
        <f>'SAME R Results'!BO7</f>
        <v>1059919.9201329139</v>
      </c>
      <c r="BX49" s="784">
        <f>'SAME R Results'!BP7</f>
        <v>1042971.5767444789</v>
      </c>
      <c r="BY49" s="784">
        <f>'SAME R Results'!BQ7</f>
        <v>978059.42156677309</v>
      </c>
      <c r="BZ49" s="784">
        <f>'SAME R Results'!BR7</f>
        <v>70.819266638717124</v>
      </c>
      <c r="CA49" s="784">
        <f>'SAME R Results'!BS7</f>
        <v>9.1968725028855391E-2</v>
      </c>
      <c r="CB49" s="784">
        <f>'SAME R Results'!BT7</f>
        <v>0.45</v>
      </c>
      <c r="CC49" s="784">
        <f>'SAME R Results'!BV7</f>
        <v>1</v>
      </c>
      <c r="CD49" s="880">
        <f>'SAME R Results'!BW7</f>
        <v>1.42</v>
      </c>
      <c r="CE49" s="1086">
        <f>'SAME R Results'!BZ7</f>
        <v>419.92824630174431</v>
      </c>
      <c r="CF49" s="1777">
        <f>'SAME R Results'!CA7</f>
        <v>0</v>
      </c>
      <c r="CG49" s="1777">
        <f>'SAME R Results'!CB7</f>
        <v>0</v>
      </c>
      <c r="CH49" s="1777">
        <f>'SAME R Results'!CC7</f>
        <v>0</v>
      </c>
      <c r="CI49" s="1919"/>
      <c r="CJ49" s="1777"/>
      <c r="CK49" s="1802"/>
    </row>
    <row r="50" spans="1:89" x14ac:dyDescent="0.25">
      <c r="A50" s="780">
        <v>2</v>
      </c>
      <c r="B50" s="784">
        <f>'SAME R Results'!A24</f>
        <v>3</v>
      </c>
      <c r="C50" s="831" t="str">
        <f>'SAME R Results'!B24</f>
        <v>Kapton</v>
      </c>
      <c r="D50" s="784" t="str">
        <f>'SAME R Results'!C24</f>
        <v>K02</v>
      </c>
      <c r="E50" s="784" t="str">
        <f>'SAME R Results'!D24</f>
        <v>14Ka</v>
      </c>
      <c r="F50" s="784">
        <f>'SAME R Results'!E24</f>
        <v>1</v>
      </c>
      <c r="G50" s="784" t="str">
        <f>'SAME R Results'!F24</f>
        <v>61a</v>
      </c>
      <c r="H50" s="785" t="str">
        <f>'SAME R Results'!G24</f>
        <v>aged</v>
      </c>
      <c r="I50" s="784">
        <f>'SAME R Results'!H24</f>
        <v>214</v>
      </c>
      <c r="J50" s="786">
        <f>'SAME R Results'!I24</f>
        <v>40392</v>
      </c>
      <c r="K50" s="784">
        <f>'SAME R Results'!J24</f>
        <v>0</v>
      </c>
      <c r="L50" s="788"/>
      <c r="M50" s="788"/>
      <c r="N50" s="1942">
        <f>'SAME R Results'!K24</f>
        <v>8.1</v>
      </c>
      <c r="O50" s="1939">
        <f>'SAME R Results'!L24</f>
        <v>1.38</v>
      </c>
      <c r="P50" s="784">
        <f>'SAME R Results'!M24</f>
        <v>0</v>
      </c>
      <c r="Q50" s="784">
        <f>'SAME R Results'!N24</f>
        <v>0</v>
      </c>
      <c r="R50" s="784">
        <f>'SAME R Results'!O24</f>
        <v>0</v>
      </c>
      <c r="S50" s="784">
        <f>'SAME R Results'!P24</f>
        <v>0</v>
      </c>
      <c r="T50" s="784">
        <f>'SAME R Results'!Q24</f>
        <v>0</v>
      </c>
      <c r="U50" s="784">
        <f>'SAME R Results'!R24</f>
        <v>807</v>
      </c>
      <c r="V50" s="784">
        <f>'SAME R Results'!S24</f>
        <v>0</v>
      </c>
      <c r="W50" s="784">
        <f>'SAME R Results'!T24</f>
        <v>0</v>
      </c>
      <c r="X50" s="784" t="str">
        <f>'SAME R Results'!U24</f>
        <v>n</v>
      </c>
      <c r="Y50" s="784" t="str">
        <f>'SAME R Results'!V24</f>
        <v>y</v>
      </c>
      <c r="Z50" s="784" t="str">
        <f>'SAME R Results'!W24</f>
        <v>y</v>
      </c>
      <c r="AA50" s="784" t="str">
        <f>'SAME R Results'!X24</f>
        <v>n</v>
      </c>
      <c r="AB50" s="784" t="str">
        <f>'SAME R Results'!Y24</f>
        <v>n</v>
      </c>
      <c r="AC50" s="789"/>
      <c r="AD50" s="784" t="str">
        <f>'SAME R Results'!Z24</f>
        <v>y</v>
      </c>
      <c r="AE50" s="784">
        <f>'SAME R Results'!AA24</f>
        <v>10</v>
      </c>
      <c r="AF50" s="784" t="str">
        <f>'SAME R Results'!AB24</f>
        <v>y</v>
      </c>
      <c r="AG50" s="817">
        <f>'SAME R Results'!AC24</f>
        <v>3.852706928546E-2</v>
      </c>
      <c r="AH50" s="819">
        <f>'SAME R Results'!AD24</f>
        <v>0</v>
      </c>
      <c r="AI50" s="784">
        <f>'SAME R Results'!AE24</f>
        <v>0</v>
      </c>
      <c r="AJ50" s="784">
        <f>'SAME R Results'!AF24</f>
        <v>0</v>
      </c>
      <c r="AK50" s="784">
        <f>'SAME R Results'!AG24</f>
        <v>0</v>
      </c>
      <c r="AL50" s="784">
        <f>'SAME R Results'!AH24</f>
        <v>0</v>
      </c>
      <c r="AM50" s="784">
        <f>'SAME R Results'!AI24</f>
        <v>0</v>
      </c>
      <c r="AN50" s="784">
        <f>'SAME R Results'!AJ24</f>
        <v>0</v>
      </c>
      <c r="AO50" s="784">
        <f>'SAME R Results'!AK24</f>
        <v>0</v>
      </c>
      <c r="AP50" s="784">
        <f>'SAME R Results'!AL24</f>
        <v>0</v>
      </c>
      <c r="AQ50" s="784">
        <f>'SAME R Results'!AM24</f>
        <v>0</v>
      </c>
      <c r="AR50" s="817">
        <f>'SAME R Results'!AN24</f>
        <v>0</v>
      </c>
      <c r="AS50" s="819">
        <f>'SAME R Results'!AO24</f>
        <v>0</v>
      </c>
      <c r="AT50" s="784">
        <f>'SAME R Results'!AP24</f>
        <v>0</v>
      </c>
      <c r="AU50" s="789"/>
      <c r="AV50" s="821">
        <f>'SAME R Results'!AQ24</f>
        <v>0</v>
      </c>
      <c r="AW50" s="821">
        <f>'SAME R Results'!AR24</f>
        <v>0.623</v>
      </c>
      <c r="AX50" s="821">
        <f>'SAME R Results'!AS24</f>
        <v>0</v>
      </c>
      <c r="AY50" s="821">
        <f>'SAME R Results'!AT24</f>
        <v>0</v>
      </c>
      <c r="AZ50" s="824"/>
      <c r="BA50" s="824"/>
      <c r="BB50" s="821">
        <f>'SAME R Results'!AU24</f>
        <v>8.3435095000000001E-2</v>
      </c>
      <c r="BC50" s="821">
        <f>'SAME R Results'!AV24</f>
        <v>2.6800000000000001E-2</v>
      </c>
      <c r="BD50" s="821">
        <f>'SAME R Results'!AW24</f>
        <v>5.1411434999999992</v>
      </c>
      <c r="BE50" s="821">
        <f>'SAME R Results'!AX24</f>
        <v>4.6551214999999999</v>
      </c>
      <c r="BF50" s="827">
        <f>'SAME R Results'!AY24</f>
        <v>20870</v>
      </c>
      <c r="BG50" s="784">
        <f>'SAME R Results'!AZ24</f>
        <v>0.16290284999999999</v>
      </c>
      <c r="BH50" s="784">
        <f>'SAME R Results'!BA24</f>
        <v>8.2000000000000003E-2</v>
      </c>
      <c r="BI50" s="789"/>
      <c r="BJ50" s="784">
        <f>'SAME R Results'!BB24</f>
        <v>5.3295000000000003</v>
      </c>
      <c r="BK50" s="784">
        <f>'SAME R Results'!BC24</f>
        <v>0.48602199999999929</v>
      </c>
      <c r="BL50" s="784">
        <f>'SAME R Results'!BD24</f>
        <v>771019.08738255932</v>
      </c>
      <c r="BM50" s="784">
        <f>'SAME R Results'!BE24</f>
        <v>83.848228041429067</v>
      </c>
      <c r="BN50" s="784">
        <f>'SAME R Results'!BF24</f>
        <v>5.6635094999999996E-2</v>
      </c>
      <c r="BO50" s="784">
        <f>'SAME R Results'!BG24</f>
        <v>2.0225712499999996E-2</v>
      </c>
      <c r="BP50" s="789"/>
      <c r="BQ50" s="784">
        <f>'SAME R Results'!BH24</f>
        <v>2.3982750000000004</v>
      </c>
      <c r="BR50" s="817">
        <f>'SAME R Results'!BI24</f>
        <v>0.10874987326977262</v>
      </c>
      <c r="BS50" s="817">
        <f>'SAME R Results'!BJ24</f>
        <v>0.16113218439894053</v>
      </c>
      <c r="BT50" s="817">
        <f>'SAME R Results'!BL24</f>
        <v>2.8001532702494414</v>
      </c>
      <c r="BU50" s="817">
        <f>'SAME R Results'!BM24</f>
        <v>1.8720541771345789</v>
      </c>
      <c r="BV50" s="817">
        <f>'SAME R Results'!BN24</f>
        <v>8.9341243300171097E-2</v>
      </c>
      <c r="BW50" s="784">
        <f>'SAME R Results'!BO24</f>
        <v>771019.08738255932</v>
      </c>
      <c r="BX50" s="784">
        <f>'SAME R Results'!BP24</f>
        <v>758560.05509947939</v>
      </c>
      <c r="BY50" s="784">
        <f>'SAME R Results'!BQ24</f>
        <v>714915.52331479487</v>
      </c>
      <c r="BZ50" s="784">
        <f>'SAME R Results'!BR24</f>
        <v>83.848228041429067</v>
      </c>
      <c r="CA50" s="784">
        <f>'SAME R Results'!BS24</f>
        <v>0.10788022729290581</v>
      </c>
      <c r="CB50" s="784">
        <f>'SAME R Results'!BT24</f>
        <v>0.45</v>
      </c>
      <c r="CC50" s="784">
        <f>'SAME R Results'!BV24</f>
        <v>1</v>
      </c>
      <c r="CD50" s="880">
        <f>'SAME R Results'!BW24</f>
        <v>1.42</v>
      </c>
      <c r="CE50" s="1086">
        <f>'SAME R Results'!BZ24</f>
        <v>417.28565622998752</v>
      </c>
      <c r="CF50" s="1777">
        <f>'SAME R Results'!CA24</f>
        <v>0.8799999999999919</v>
      </c>
      <c r="CG50" s="1777">
        <f>'SAME R Results'!CB24</f>
        <v>0</v>
      </c>
      <c r="CH50" s="1777">
        <f>'SAME R Results'!CC24</f>
        <v>0</v>
      </c>
      <c r="CI50" s="1919">
        <f>'SAME R Results'!CD24</f>
        <v>1.6351875000000154E-2</v>
      </c>
      <c r="CJ50" s="1777"/>
      <c r="CK50" s="1802"/>
    </row>
    <row r="51" spans="1:89" x14ac:dyDescent="0.25">
      <c r="A51" s="780">
        <v>2</v>
      </c>
      <c r="B51" s="784">
        <f>'SAME R Results'!A26</f>
        <v>3</v>
      </c>
      <c r="C51" s="831" t="str">
        <f>'SAME R Results'!B26</f>
        <v>Kapton</v>
      </c>
      <c r="D51" s="784" t="str">
        <f>'SAME R Results'!C26</f>
        <v>K03</v>
      </c>
      <c r="E51" s="784" t="str">
        <f>'SAME R Results'!D26</f>
        <v>15Ka</v>
      </c>
      <c r="F51" s="784">
        <f>'SAME R Results'!E26</f>
        <v>2</v>
      </c>
      <c r="G51" s="784" t="str">
        <f>'SAME R Results'!F26</f>
        <v>62a</v>
      </c>
      <c r="H51" s="785" t="str">
        <f>'SAME R Results'!G26</f>
        <v>aged</v>
      </c>
      <c r="I51" s="784">
        <f>'SAME R Results'!H26</f>
        <v>214</v>
      </c>
      <c r="J51" s="786">
        <f>'SAME R Results'!I26</f>
        <v>40392</v>
      </c>
      <c r="K51" s="784">
        <f>'SAME R Results'!J26</f>
        <v>0</v>
      </c>
      <c r="L51" s="788"/>
      <c r="M51" s="788"/>
      <c r="N51" s="1914">
        <f>'SAME R Results'!K26</f>
        <v>8.1</v>
      </c>
      <c r="O51" s="793">
        <f>'SAME R Results'!L26</f>
        <v>1.48</v>
      </c>
      <c r="P51" s="784">
        <f>'SAME R Results'!M26</f>
        <v>0</v>
      </c>
      <c r="Q51" s="784">
        <f>'SAME R Results'!N26</f>
        <v>0</v>
      </c>
      <c r="R51" s="784">
        <f>'SAME R Results'!O26</f>
        <v>0</v>
      </c>
      <c r="S51" s="784">
        <f>'SAME R Results'!P26</f>
        <v>0</v>
      </c>
      <c r="T51" s="784">
        <f>'SAME R Results'!Q26</f>
        <v>0</v>
      </c>
      <c r="U51" s="784">
        <f>'SAME R Results'!R26</f>
        <v>807.6</v>
      </c>
      <c r="V51" s="784">
        <f>'SAME R Results'!S26</f>
        <v>0</v>
      </c>
      <c r="W51" s="784">
        <f>'SAME R Results'!T26</f>
        <v>0</v>
      </c>
      <c r="X51" s="784" t="str">
        <f>'SAME R Results'!U26</f>
        <v>n</v>
      </c>
      <c r="Y51" s="784" t="str">
        <f>'SAME R Results'!V26</f>
        <v>y</v>
      </c>
      <c r="Z51" s="784" t="str">
        <f>'SAME R Results'!W26</f>
        <v>y</v>
      </c>
      <c r="AA51" s="784" t="str">
        <f>'SAME R Results'!X26</f>
        <v>n</v>
      </c>
      <c r="AB51" s="784" t="str">
        <f>'SAME R Results'!Y26</f>
        <v>n</v>
      </c>
      <c r="AC51" s="789"/>
      <c r="AD51" s="784" t="str">
        <f>'SAME R Results'!Z26</f>
        <v>y</v>
      </c>
      <c r="AE51" s="784">
        <f>'SAME R Results'!AA26</f>
        <v>10</v>
      </c>
      <c r="AF51" s="784" t="str">
        <f>'SAME R Results'!AB26</f>
        <v>y</v>
      </c>
      <c r="AG51" s="817">
        <f>'SAME R Results'!AC26</f>
        <v>3.852706928546E-2</v>
      </c>
      <c r="AH51" s="819">
        <f>'SAME R Results'!AD26</f>
        <v>0</v>
      </c>
      <c r="AI51" s="784">
        <f>'SAME R Results'!AE26</f>
        <v>50</v>
      </c>
      <c r="AJ51" s="784">
        <f>'SAME R Results'!AF26</f>
        <v>720</v>
      </c>
      <c r="AK51" s="784">
        <f>'SAME R Results'!AG26</f>
        <v>0</v>
      </c>
      <c r="AL51" s="784" t="str">
        <f>'SAME R Results'!AH26</f>
        <v>n</v>
      </c>
      <c r="AM51" s="784" t="str">
        <f>'SAME R Results'!AI26</f>
        <v>y</v>
      </c>
      <c r="AN51" s="784" t="str">
        <f>'SAME R Results'!AJ26</f>
        <v>y</v>
      </c>
      <c r="AO51" s="784" t="str">
        <f>'SAME R Results'!AK26</f>
        <v>n</v>
      </c>
      <c r="AP51" s="784" t="str">
        <f>'SAME R Results'!AL26</f>
        <v>n</v>
      </c>
      <c r="AQ51" s="784" t="str">
        <f>'SAME R Results'!AM26</f>
        <v>y</v>
      </c>
      <c r="AR51" s="817">
        <f>'SAME R Results'!AN26</f>
        <v>3.852706928546E-2</v>
      </c>
      <c r="AS51" s="819">
        <f>'SAME R Results'!AO26</f>
        <v>0</v>
      </c>
      <c r="AT51" s="784">
        <f>'SAME R Results'!AP26</f>
        <v>60</v>
      </c>
      <c r="AU51" s="789"/>
      <c r="AV51" s="821">
        <f>'SAME R Results'!AQ26</f>
        <v>0</v>
      </c>
      <c r="AW51" s="821">
        <f>'SAME R Results'!AR26</f>
        <v>6.2480000000000002</v>
      </c>
      <c r="AX51" s="821">
        <f>'SAME R Results'!AS26</f>
        <v>0</v>
      </c>
      <c r="AY51" s="821">
        <f>'SAME R Results'!AT26</f>
        <v>0</v>
      </c>
      <c r="AZ51" s="824"/>
      <c r="BA51" s="824"/>
      <c r="BB51" s="821">
        <f>'SAME R Results'!AU26</f>
        <v>2.6282805000000002</v>
      </c>
      <c r="BC51" s="821">
        <f>'SAME R Results'!AV26</f>
        <v>2.6800000000000001E-2</v>
      </c>
      <c r="BD51" s="821">
        <f>'SAME R Results'!AW26</f>
        <v>6.5433649999999997</v>
      </c>
      <c r="BE51" s="821">
        <f>'SAME R Results'!AX26</f>
        <v>4.5969426315789486</v>
      </c>
      <c r="BF51" s="827">
        <f>'SAME R Results'!AY26</f>
        <v>46945</v>
      </c>
      <c r="BG51" s="784">
        <f>'SAME R Results'!AZ26</f>
        <v>3.4077610000000007</v>
      </c>
      <c r="BH51" s="784">
        <f>'SAME R Results'!BA26</f>
        <v>8.2000000000000003E-2</v>
      </c>
      <c r="BI51" s="789"/>
      <c r="BJ51" s="784">
        <f>'SAME R Results'!BB26</f>
        <v>166.78314999999998</v>
      </c>
      <c r="BK51" s="784">
        <f>'SAME R Results'!BC26</f>
        <v>1.9464223684210511</v>
      </c>
      <c r="BL51" s="784">
        <f>'SAME R Results'!BD26</f>
        <v>1797875.6062855036</v>
      </c>
      <c r="BM51" s="784">
        <f>'SAME R Results'!BE26</f>
        <v>437.08545896503455</v>
      </c>
      <c r="BN51" s="784">
        <f>'SAME R Results'!BF26</f>
        <v>2.6014805000000001</v>
      </c>
      <c r="BO51" s="784">
        <f>'SAME R Results'!BG26</f>
        <v>0.83144025000000021</v>
      </c>
      <c r="BP51" s="789"/>
      <c r="BQ51" s="784">
        <f>'SAME R Results'!BH26</f>
        <v>75.05241749999999</v>
      </c>
      <c r="BR51" s="817">
        <f>'SAME R Results'!BI26</f>
        <v>0.24311218052959396</v>
      </c>
      <c r="BS51" s="817">
        <f>'SAME R Results'!BJ26</f>
        <v>0.38291821556498301</v>
      </c>
      <c r="BT51" s="817">
        <f>'SAME R Results'!BL26</f>
        <v>3.1288844868888646</v>
      </c>
      <c r="BU51" s="817">
        <f>'SAME R Results'!BM26</f>
        <v>1.9621025940506183</v>
      </c>
      <c r="BV51" s="817">
        <f>'SAME R Results'!BN26</f>
        <v>0.19371224071885487</v>
      </c>
      <c r="BW51" s="784">
        <f>'SAME R Results'!BO26</f>
        <v>1797875.6062855036</v>
      </c>
      <c r="BX51" s="784">
        <f>'SAME R Results'!BP26</f>
        <v>1769850.2459343208</v>
      </c>
      <c r="BY51" s="784">
        <f>'SAME R Results'!BQ26</f>
        <v>1639903.9609494563</v>
      </c>
      <c r="BZ51" s="784">
        <f>'SAME R Results'!BR26</f>
        <v>437.08545896503455</v>
      </c>
      <c r="CA51" s="784">
        <f>'SAME R Results'!BS26</f>
        <v>0.43203905895877009</v>
      </c>
      <c r="CB51" s="784">
        <f>'SAME R Results'!BT26</f>
        <v>0.45</v>
      </c>
      <c r="CC51" s="784">
        <f>'SAME R Results'!BV26</f>
        <v>1</v>
      </c>
      <c r="CD51" s="880">
        <f>'SAME R Results'!BW26</f>
        <v>1.42</v>
      </c>
      <c r="CE51" s="1086">
        <f>'SAME R Results'!BZ26</f>
        <v>574.26697593037989</v>
      </c>
      <c r="CF51" s="1777">
        <f>'SAME R Results'!CA26</f>
        <v>3.7500000000000311</v>
      </c>
      <c r="CG51" s="1777">
        <f>'SAME R Results'!CB26</f>
        <v>0</v>
      </c>
      <c r="CH51" s="1777">
        <f>'SAME R Results'!CC26</f>
        <v>0</v>
      </c>
      <c r="CI51" s="1919">
        <f>'SAME R Results'!CD26</f>
        <v>0.120083867999999</v>
      </c>
      <c r="CJ51" s="1777"/>
      <c r="CK51" s="1802"/>
    </row>
    <row r="52" spans="1:89" x14ac:dyDescent="0.25">
      <c r="A52" s="780">
        <v>2</v>
      </c>
      <c r="B52" s="784">
        <f>'SAME R Results'!A44</f>
        <v>5</v>
      </c>
      <c r="C52" s="831" t="str">
        <f>'SAME R Results'!B44</f>
        <v>Kapton</v>
      </c>
      <c r="D52" s="784" t="str">
        <f>'SAME R Results'!C44</f>
        <v>K04</v>
      </c>
      <c r="E52" s="784" t="str">
        <f>'SAME R Results'!D44</f>
        <v>26 Ka</v>
      </c>
      <c r="F52" s="784">
        <f>'SAME R Results'!E44</f>
        <v>1</v>
      </c>
      <c r="G52" s="784" t="str">
        <f>'SAME R Results'!F44</f>
        <v>73a</v>
      </c>
      <c r="H52" s="785" t="str">
        <f>'SAME R Results'!G44</f>
        <v>aged</v>
      </c>
      <c r="I52" s="784">
        <f>'SAME R Results'!H44</f>
        <v>238</v>
      </c>
      <c r="J52" s="786">
        <f>'SAME R Results'!I44</f>
        <v>40416</v>
      </c>
      <c r="K52" s="784">
        <f>'SAME R Results'!J44</f>
        <v>0</v>
      </c>
      <c r="L52" s="788"/>
      <c r="M52" s="788"/>
      <c r="N52" s="1942">
        <f>'SAME R Results'!K44</f>
        <v>8.1</v>
      </c>
      <c r="O52" s="1939">
        <f>'SAME R Results'!L44</f>
        <v>1.38</v>
      </c>
      <c r="P52" s="784">
        <f>'SAME R Results'!M44</f>
        <v>0</v>
      </c>
      <c r="Q52" s="784">
        <f>'SAME R Results'!N44</f>
        <v>0</v>
      </c>
      <c r="R52" s="784">
        <f>'SAME R Results'!O44</f>
        <v>0</v>
      </c>
      <c r="S52" s="784">
        <f>'SAME R Results'!P44</f>
        <v>0</v>
      </c>
      <c r="T52" s="784">
        <f>'SAME R Results'!Q44</f>
        <v>0</v>
      </c>
      <c r="U52" s="784">
        <f>'SAME R Results'!R44</f>
        <v>559.85714285714289</v>
      </c>
      <c r="V52" s="784">
        <f>'SAME R Results'!S44</f>
        <v>0</v>
      </c>
      <c r="W52" s="784">
        <f>'SAME R Results'!T44</f>
        <v>0</v>
      </c>
      <c r="X52" s="784" t="str">
        <f>'SAME R Results'!U44</f>
        <v>n</v>
      </c>
      <c r="Y52" s="784" t="str">
        <f>'SAME R Results'!V44</f>
        <v>y</v>
      </c>
      <c r="Z52" s="784" t="str">
        <f>'SAME R Results'!W44</f>
        <v>y</v>
      </c>
      <c r="AA52" s="784" t="str">
        <f>'SAME R Results'!X44</f>
        <v>n</v>
      </c>
      <c r="AB52" s="784" t="str">
        <f>'SAME R Results'!Y44</f>
        <v>n</v>
      </c>
      <c r="AC52" s="789"/>
      <c r="AD52" s="784" t="str">
        <f>'SAME R Results'!Z44</f>
        <v>y</v>
      </c>
      <c r="AE52" s="784">
        <f>'SAME R Results'!AA44</f>
        <v>10</v>
      </c>
      <c r="AF52" s="784" t="str">
        <f>'SAME R Results'!AB44</f>
        <v>y</v>
      </c>
      <c r="AG52" s="817">
        <f>'SAME R Results'!AC44</f>
        <v>3.852706928546E-2</v>
      </c>
      <c r="AH52" s="819">
        <f>'SAME R Results'!AD44</f>
        <v>0</v>
      </c>
      <c r="AI52" s="784">
        <f>'SAME R Results'!AE44</f>
        <v>0</v>
      </c>
      <c r="AJ52" s="784">
        <f>'SAME R Results'!AF44</f>
        <v>0</v>
      </c>
      <c r="AK52" s="784">
        <f>'SAME R Results'!AG44</f>
        <v>0</v>
      </c>
      <c r="AL52" s="784">
        <f>'SAME R Results'!AH44</f>
        <v>0</v>
      </c>
      <c r="AM52" s="784">
        <f>'SAME R Results'!AI44</f>
        <v>0</v>
      </c>
      <c r="AN52" s="784">
        <f>'SAME R Results'!AJ44</f>
        <v>0</v>
      </c>
      <c r="AO52" s="784">
        <f>'SAME R Results'!AK44</f>
        <v>0</v>
      </c>
      <c r="AP52" s="784">
        <f>'SAME R Results'!AL44</f>
        <v>0</v>
      </c>
      <c r="AQ52" s="784">
        <f>'SAME R Results'!AM44</f>
        <v>0</v>
      </c>
      <c r="AR52" s="817">
        <f>'SAME R Results'!AN44</f>
        <v>0</v>
      </c>
      <c r="AS52" s="819">
        <f>'SAME R Results'!AO44</f>
        <v>0</v>
      </c>
      <c r="AT52" s="784">
        <f>'SAME R Results'!AP44</f>
        <v>60</v>
      </c>
      <c r="AU52" s="789"/>
      <c r="AV52" s="821">
        <f>'SAME R Results'!AQ44</f>
        <v>0</v>
      </c>
      <c r="AW52" s="821">
        <f>'SAME R Results'!AR44</f>
        <v>0.49409475000000008</v>
      </c>
      <c r="AX52" s="821">
        <f>'SAME R Results'!AS44</f>
        <v>0</v>
      </c>
      <c r="AY52" s="821">
        <f>'SAME R Results'!AT44</f>
        <v>0</v>
      </c>
      <c r="AZ52" s="824"/>
      <c r="BA52" s="824"/>
      <c r="BB52" s="821">
        <f>'SAME R Results'!AU44</f>
        <v>5.7250975000000003E-2</v>
      </c>
      <c r="BC52" s="821">
        <f>'SAME R Results'!AV44</f>
        <v>2.6229865000000002E-2</v>
      </c>
      <c r="BD52" s="821">
        <f>'SAME R Results'!AW44</f>
        <v>5.2117314999999991</v>
      </c>
      <c r="BE52" s="821">
        <f>'SAME R Results'!AX44</f>
        <v>4.6352390000000003</v>
      </c>
      <c r="BF52" s="827">
        <f>'SAME R Results'!AY44</f>
        <v>28235</v>
      </c>
      <c r="BG52" s="784">
        <f>'SAME R Results'!AZ44</f>
        <v>0.12185680000000002</v>
      </c>
      <c r="BH52" s="784">
        <f>'SAME R Results'!BA44</f>
        <v>7.8414915000000002E-2</v>
      </c>
      <c r="BI52" s="789"/>
      <c r="BJ52" s="784">
        <f>'SAME R Results'!BB44</f>
        <v>3.3358999999999988</v>
      </c>
      <c r="BK52" s="784">
        <f>'SAME R Results'!BC44</f>
        <v>0.57649249999999874</v>
      </c>
      <c r="BL52" s="784">
        <f>'SAME R Results'!BD44</f>
        <v>1053905.9212926894</v>
      </c>
      <c r="BM52" s="784">
        <f>'SAME R Results'!BE44</f>
        <v>100.666576914988</v>
      </c>
      <c r="BN52" s="784">
        <f>'SAME R Results'!BF44</f>
        <v>3.1021110000000001E-2</v>
      </c>
      <c r="BO52" s="784">
        <f>'SAME R Results'!BG44</f>
        <v>1.0860471250000003E-2</v>
      </c>
      <c r="BP52" s="789"/>
      <c r="BQ52" s="784">
        <f>'SAME R Results'!BH44</f>
        <v>1.5011549999999996</v>
      </c>
      <c r="BR52" s="817">
        <f>'SAME R Results'!BI44</f>
        <v>9.5517612038381369E-2</v>
      </c>
      <c r="BS52" s="817">
        <f>'SAME R Results'!BJ44</f>
        <v>0.12419732499439015</v>
      </c>
      <c r="BT52" s="817">
        <f>'SAME R Results'!BL44</f>
        <v>2.856331855765466</v>
      </c>
      <c r="BU52" s="817">
        <f>'SAME R Results'!BM44</f>
        <v>1.6693044569636455</v>
      </c>
      <c r="BV52" s="817">
        <f>'SAME R Results'!BN44</f>
        <v>8.376624808810354E-2</v>
      </c>
      <c r="BW52" s="784">
        <f>'SAME R Results'!BO44</f>
        <v>1053905.9212926894</v>
      </c>
      <c r="BX52" s="784">
        <f>'SAME R Results'!BP44</f>
        <v>1037050.1102475165</v>
      </c>
      <c r="BY52" s="784">
        <f>'SAME R Results'!BQ44</f>
        <v>972605.94745372166</v>
      </c>
      <c r="BZ52" s="784">
        <f>'SAME R Results'!BR44</f>
        <v>100.666576914988</v>
      </c>
      <c r="CA52" s="784">
        <f>'SAME R Results'!BS44</f>
        <v>0.12796157773239783</v>
      </c>
      <c r="CB52" s="784">
        <f>'SAME R Results'!BT44</f>
        <v>0.45</v>
      </c>
      <c r="CC52" s="784">
        <f>'SAME R Results'!BV44</f>
        <v>1</v>
      </c>
      <c r="CD52" s="880">
        <f>'SAME R Results'!BW44</f>
        <v>1.42</v>
      </c>
      <c r="CE52" s="1086">
        <f>'SAME R Results'!BZ44</f>
        <v>425.41768860835083</v>
      </c>
      <c r="CF52" s="1777">
        <f>'SAME R Results'!CA44</f>
        <v>1.0766666666667257</v>
      </c>
      <c r="CG52" s="1777">
        <f>'SAME R Results'!CB44</f>
        <v>0</v>
      </c>
      <c r="CH52" s="1777">
        <f>'SAME R Results'!CC44</f>
        <v>0</v>
      </c>
      <c r="CI52" s="1924">
        <f>'SAME R Results'!CD44</f>
        <v>8.3655696594422645E-3</v>
      </c>
      <c r="CJ52" s="1777"/>
      <c r="CK52" s="1802"/>
    </row>
    <row r="53" spans="1:89" x14ac:dyDescent="0.25">
      <c r="A53" s="780">
        <v>2</v>
      </c>
      <c r="B53" s="784">
        <f>'SAME R Results'!A48</f>
        <v>5</v>
      </c>
      <c r="C53" s="831" t="str">
        <f>'SAME R Results'!B48</f>
        <v>Kapton</v>
      </c>
      <c r="D53" s="784" t="str">
        <f>'SAME R Results'!C48</f>
        <v>K05</v>
      </c>
      <c r="E53" s="784" t="str">
        <f>'SAME R Results'!D48</f>
        <v>28 Ka</v>
      </c>
      <c r="F53" s="784">
        <f>'SAME R Results'!E48</f>
        <v>3</v>
      </c>
      <c r="G53" s="784" t="str">
        <f>'SAME R Results'!F48</f>
        <v>75a</v>
      </c>
      <c r="H53" s="785" t="str">
        <f>'SAME R Results'!G48</f>
        <v>aged</v>
      </c>
      <c r="I53" s="784">
        <f>'SAME R Results'!H48</f>
        <v>238</v>
      </c>
      <c r="J53" s="786">
        <f>'SAME R Results'!I48</f>
        <v>40416</v>
      </c>
      <c r="K53" s="784">
        <f>'SAME R Results'!J48</f>
        <v>0</v>
      </c>
      <c r="L53" s="788"/>
      <c r="M53" s="788"/>
      <c r="N53" s="1914">
        <f>'SAME R Results'!K48</f>
        <v>8.1</v>
      </c>
      <c r="O53" s="793">
        <f>'SAME R Results'!L48</f>
        <v>1.43</v>
      </c>
      <c r="P53" s="784">
        <f>'SAME R Results'!M48</f>
        <v>0</v>
      </c>
      <c r="Q53" s="784">
        <f>'SAME R Results'!N48</f>
        <v>0</v>
      </c>
      <c r="R53" s="784">
        <f>'SAME R Results'!O48</f>
        <v>0</v>
      </c>
      <c r="S53" s="784">
        <f>'SAME R Results'!P48</f>
        <v>0</v>
      </c>
      <c r="T53" s="784">
        <f>'SAME R Results'!Q48</f>
        <v>0</v>
      </c>
      <c r="U53" s="784">
        <f>'SAME R Results'!R48</f>
        <v>562.57142857142856</v>
      </c>
      <c r="V53" s="784">
        <f>'SAME R Results'!S48</f>
        <v>0</v>
      </c>
      <c r="W53" s="784">
        <f>'SAME R Results'!T48</f>
        <v>0</v>
      </c>
      <c r="X53" s="784" t="str">
        <f>'SAME R Results'!U48</f>
        <v>n</v>
      </c>
      <c r="Y53" s="784" t="str">
        <f>'SAME R Results'!V48</f>
        <v>y</v>
      </c>
      <c r="Z53" s="784" t="str">
        <f>'SAME R Results'!W48</f>
        <v>y</v>
      </c>
      <c r="AA53" s="784" t="str">
        <f>'SAME R Results'!X48</f>
        <v>n</v>
      </c>
      <c r="AB53" s="784" t="str">
        <f>'SAME R Results'!Y48</f>
        <v>n</v>
      </c>
      <c r="AC53" s="789"/>
      <c r="AD53" s="784" t="str">
        <f>'SAME R Results'!Z48</f>
        <v>y</v>
      </c>
      <c r="AE53" s="784">
        <f>'SAME R Results'!AA48</f>
        <v>10</v>
      </c>
      <c r="AF53" s="784" t="str">
        <f>'SAME R Results'!AB48</f>
        <v>y</v>
      </c>
      <c r="AG53" s="817">
        <f>'SAME R Results'!AC48</f>
        <v>3.852706928546E-2</v>
      </c>
      <c r="AH53" s="819">
        <f>'SAME R Results'!AD48</f>
        <v>0</v>
      </c>
      <c r="AI53" s="784">
        <f>'SAME R Results'!AE48</f>
        <v>0</v>
      </c>
      <c r="AJ53" s="784">
        <f>'SAME R Results'!AF48</f>
        <v>0</v>
      </c>
      <c r="AK53" s="784">
        <f>'SAME R Results'!AG48</f>
        <v>0</v>
      </c>
      <c r="AL53" s="784">
        <f>'SAME R Results'!AH48</f>
        <v>0</v>
      </c>
      <c r="AM53" s="784">
        <f>'SAME R Results'!AI48</f>
        <v>0</v>
      </c>
      <c r="AN53" s="784">
        <f>'SAME R Results'!AJ48</f>
        <v>0</v>
      </c>
      <c r="AO53" s="784">
        <f>'SAME R Results'!AK48</f>
        <v>0</v>
      </c>
      <c r="AP53" s="784">
        <f>'SAME R Results'!AL48</f>
        <v>0</v>
      </c>
      <c r="AQ53" s="784">
        <f>'SAME R Results'!AM48</f>
        <v>0</v>
      </c>
      <c r="AR53" s="817">
        <f>'SAME R Results'!AN48</f>
        <v>0</v>
      </c>
      <c r="AS53" s="819">
        <f>'SAME R Results'!AO48</f>
        <v>0</v>
      </c>
      <c r="AT53" s="784">
        <f>'SAME R Results'!AP48</f>
        <v>60</v>
      </c>
      <c r="AU53" s="789"/>
      <c r="AV53" s="821">
        <f>'SAME R Results'!AQ48</f>
        <v>0</v>
      </c>
      <c r="AW53" s="821">
        <f>'SAME R Results'!AR48</f>
        <v>0.72169489999999992</v>
      </c>
      <c r="AX53" s="821">
        <f>'SAME R Results'!AS48</f>
        <v>0</v>
      </c>
      <c r="AY53" s="821">
        <f>'SAME R Results'!AT48</f>
        <v>0</v>
      </c>
      <c r="AZ53" s="824"/>
      <c r="BA53" s="824"/>
      <c r="BB53" s="821">
        <f>'SAME R Results'!AU48</f>
        <v>9.164425000000001E-2</v>
      </c>
      <c r="BC53" s="821">
        <f>'SAME R Results'!AV48</f>
        <v>2.7626442105263157E-2</v>
      </c>
      <c r="BD53" s="821">
        <f>'SAME R Results'!AW48</f>
        <v>5.3254704999999998</v>
      </c>
      <c r="BE53" s="821">
        <f>'SAME R Results'!AX48</f>
        <v>4.6329368421052637</v>
      </c>
      <c r="BF53" s="827">
        <f>'SAME R Results'!AY48</f>
        <v>27920</v>
      </c>
      <c r="BG53" s="784">
        <f>'SAME R Results'!AZ48</f>
        <v>0.17077645</v>
      </c>
      <c r="BH53" s="784">
        <f>'SAME R Results'!BA48</f>
        <v>8.0196984210526318E-2</v>
      </c>
      <c r="BI53" s="789"/>
      <c r="BJ53" s="784">
        <f>'SAME R Results'!BB48</f>
        <v>6.07775</v>
      </c>
      <c r="BK53" s="784">
        <f>'SAME R Results'!BC48</f>
        <v>0.69253365789473609</v>
      </c>
      <c r="BL53" s="784">
        <f>'SAME R Results'!BD48</f>
        <v>1041691.6091550778</v>
      </c>
      <c r="BM53" s="784">
        <f>'SAME R Results'!BE48</f>
        <v>122.89565377062094</v>
      </c>
      <c r="BN53" s="784">
        <f>'SAME R Results'!BF48</f>
        <v>6.401780789473685E-2</v>
      </c>
      <c r="BO53" s="784">
        <f>'SAME R Results'!BG48</f>
        <v>2.264486644736842E-2</v>
      </c>
      <c r="BP53" s="789"/>
      <c r="BQ53" s="784">
        <f>'SAME R Results'!BH48</f>
        <v>2.7349874999999999</v>
      </c>
      <c r="BR53" s="817">
        <f>'SAME R Results'!BI48</f>
        <v>0.11797700268537473</v>
      </c>
      <c r="BS53" s="817">
        <f>'SAME R Results'!BJ48</f>
        <v>0.15228007114746611</v>
      </c>
      <c r="BT53" s="817">
        <f>'SAME R Results'!BL48</f>
        <v>2.8270340230766262</v>
      </c>
      <c r="BU53" s="817">
        <f>'SAME R Results'!BM48</f>
        <v>1.6573245709263189</v>
      </c>
      <c r="BV53" s="817">
        <f>'SAME R Results'!BN48</f>
        <v>0.10384234859058263</v>
      </c>
      <c r="BW53" s="784">
        <f>'SAME R Results'!BO48</f>
        <v>1041691.6091550778</v>
      </c>
      <c r="BX53" s="784">
        <f>'SAME R Results'!BP48</f>
        <v>1025023.8477107275</v>
      </c>
      <c r="BY53" s="784">
        <f>'SAME R Results'!BQ48</f>
        <v>961526.92346055491</v>
      </c>
      <c r="BZ53" s="784">
        <f>'SAME R Results'!BR48</f>
        <v>122.89565377062094</v>
      </c>
      <c r="CA53" s="784">
        <f>'SAME R Results'!BS48</f>
        <v>0.1537187378795028</v>
      </c>
      <c r="CB53" s="784">
        <f>'SAME R Results'!BT48</f>
        <v>0.45</v>
      </c>
      <c r="CC53" s="784">
        <f>'SAME R Results'!BV48</f>
        <v>1</v>
      </c>
      <c r="CD53" s="880">
        <f>'SAME R Results'!BW48</f>
        <v>1.42</v>
      </c>
      <c r="CE53" s="1086">
        <f>'SAME R Results'!BZ48</f>
        <v>500.25380703397519</v>
      </c>
      <c r="CF53" s="1777">
        <f>'SAME R Results'!CA48</f>
        <v>0.40666666666666629</v>
      </c>
      <c r="CG53" s="1777">
        <f>'SAME R Results'!CB48</f>
        <v>0</v>
      </c>
      <c r="CH53" s="1777">
        <f>'SAME R Results'!CC48</f>
        <v>0</v>
      </c>
      <c r="CI53" s="1919">
        <f>'SAME R Results'!CD48</f>
        <v>4.0352274590163967E-2</v>
      </c>
      <c r="CJ53" s="1777"/>
      <c r="CK53" s="1802"/>
    </row>
    <row r="54" spans="1:89" x14ac:dyDescent="0.25">
      <c r="A54" s="780">
        <v>2</v>
      </c>
      <c r="B54" s="784">
        <f>'SAME R Results'!A52</f>
        <v>5</v>
      </c>
      <c r="C54" s="831" t="str">
        <f>'SAME R Results'!B52</f>
        <v>Kapton</v>
      </c>
      <c r="D54" s="784" t="str">
        <f>'SAME R Results'!C52</f>
        <v>K06</v>
      </c>
      <c r="E54" s="784" t="str">
        <f>'SAME R Results'!D52</f>
        <v>30 Ka</v>
      </c>
      <c r="F54" s="784">
        <f>'SAME R Results'!E52</f>
        <v>2</v>
      </c>
      <c r="G54" s="784" t="str">
        <f>'SAME R Results'!F52</f>
        <v>77a</v>
      </c>
      <c r="H54" s="785" t="str">
        <f>'SAME R Results'!G52</f>
        <v>aged</v>
      </c>
      <c r="I54" s="784">
        <f>'SAME R Results'!H52</f>
        <v>238</v>
      </c>
      <c r="J54" s="786">
        <f>'SAME R Results'!I52</f>
        <v>40416</v>
      </c>
      <c r="K54" s="784">
        <f>'SAME R Results'!J52</f>
        <v>0</v>
      </c>
      <c r="L54" s="790"/>
      <c r="M54" s="790"/>
      <c r="N54" s="1914">
        <f>'SAME R Results'!K52</f>
        <v>8.1</v>
      </c>
      <c r="O54" s="793">
        <f>'SAME R Results'!L52</f>
        <v>1.48</v>
      </c>
      <c r="P54" s="784">
        <f>'SAME R Results'!M52</f>
        <v>0</v>
      </c>
      <c r="Q54" s="784">
        <f>'SAME R Results'!N52</f>
        <v>0</v>
      </c>
      <c r="R54" s="784">
        <f>'SAME R Results'!O52</f>
        <v>0</v>
      </c>
      <c r="S54" s="784">
        <f>'SAME R Results'!P52</f>
        <v>0</v>
      </c>
      <c r="T54" s="784">
        <f>'SAME R Results'!Q52</f>
        <v>0</v>
      </c>
      <c r="U54" s="784">
        <f>'SAME R Results'!R52</f>
        <v>558.85714285714289</v>
      </c>
      <c r="V54" s="784">
        <f>'SAME R Results'!S52</f>
        <v>0</v>
      </c>
      <c r="W54" s="784">
        <f>'SAME R Results'!T52</f>
        <v>0</v>
      </c>
      <c r="X54" s="784" t="str">
        <f>'SAME R Results'!U52</f>
        <v>n</v>
      </c>
      <c r="Y54" s="784" t="str">
        <f>'SAME R Results'!V52</f>
        <v>y</v>
      </c>
      <c r="Z54" s="784" t="str">
        <f>'SAME R Results'!W52</f>
        <v>y</v>
      </c>
      <c r="AA54" s="784" t="str">
        <f>'SAME R Results'!X52</f>
        <v>n</v>
      </c>
      <c r="AB54" s="784" t="str">
        <f>'SAME R Results'!Y52</f>
        <v>n</v>
      </c>
      <c r="AC54" s="809"/>
      <c r="AD54" s="784" t="str">
        <f>'SAME R Results'!Z52</f>
        <v>y</v>
      </c>
      <c r="AE54" s="784">
        <f>'SAME R Results'!AA52</f>
        <v>10</v>
      </c>
      <c r="AF54" s="784" t="str">
        <f>'SAME R Results'!AB52</f>
        <v>y</v>
      </c>
      <c r="AG54" s="817">
        <f>'SAME R Results'!AC52</f>
        <v>3.852706928546E-2</v>
      </c>
      <c r="AH54" s="819">
        <f>'SAME R Results'!AD52</f>
        <v>0</v>
      </c>
      <c r="AI54" s="784">
        <f>'SAME R Results'!AE52</f>
        <v>0</v>
      </c>
      <c r="AJ54" s="784">
        <f>'SAME R Results'!AF52</f>
        <v>0</v>
      </c>
      <c r="AK54" s="784">
        <f>'SAME R Results'!AG52</f>
        <v>0</v>
      </c>
      <c r="AL54" s="784">
        <f>'SAME R Results'!AH52</f>
        <v>0</v>
      </c>
      <c r="AM54" s="784">
        <f>'SAME R Results'!AI52</f>
        <v>0</v>
      </c>
      <c r="AN54" s="784">
        <f>'SAME R Results'!AJ52</f>
        <v>0</v>
      </c>
      <c r="AO54" s="784">
        <f>'SAME R Results'!AK52</f>
        <v>0</v>
      </c>
      <c r="AP54" s="784">
        <f>'SAME R Results'!AL52</f>
        <v>0</v>
      </c>
      <c r="AQ54" s="784">
        <f>'SAME R Results'!AM52</f>
        <v>0</v>
      </c>
      <c r="AR54" s="817">
        <f>'SAME R Results'!AN52</f>
        <v>0</v>
      </c>
      <c r="AS54" s="819">
        <f>'SAME R Results'!AO52</f>
        <v>0</v>
      </c>
      <c r="AT54" s="784">
        <f>'SAME R Results'!AP52</f>
        <v>60</v>
      </c>
      <c r="AU54" s="809"/>
      <c r="AV54" s="821">
        <f>'SAME R Results'!AQ52</f>
        <v>0</v>
      </c>
      <c r="AW54" s="821">
        <f>'SAME R Results'!AR52</f>
        <v>0.74058540000000006</v>
      </c>
      <c r="AX54" s="821">
        <f>'SAME R Results'!AS52</f>
        <v>0</v>
      </c>
      <c r="AY54" s="821">
        <f>'SAME R Results'!AT52</f>
        <v>0</v>
      </c>
      <c r="AZ54" s="825"/>
      <c r="BA54" s="825"/>
      <c r="BB54" s="821">
        <f>'SAME R Results'!AU52</f>
        <v>0.10549928000000004</v>
      </c>
      <c r="BC54" s="821">
        <f>'SAME R Results'!AV52</f>
        <v>2.8045654999999996E-2</v>
      </c>
      <c r="BD54" s="821">
        <f>'SAME R Results'!AW52</f>
        <v>5.5774995000000001</v>
      </c>
      <c r="BE54" s="821">
        <f>'SAME R Results'!AX52</f>
        <v>4.6472010000000008</v>
      </c>
      <c r="BF54" s="827">
        <f>'SAME R Results'!AY52</f>
        <v>32945</v>
      </c>
      <c r="BG54" s="784">
        <f>'SAME R Results'!AZ52</f>
        <v>0.20123294999999999</v>
      </c>
      <c r="BH54" s="784">
        <f>'SAME R Results'!BA52</f>
        <v>7.8506465000000011E-2</v>
      </c>
      <c r="BI54" s="809"/>
      <c r="BJ54" s="784">
        <f>'SAME R Results'!BB52</f>
        <v>9.2403500000000012</v>
      </c>
      <c r="BK54" s="784">
        <f>'SAME R Results'!BC52</f>
        <v>0.93029849999999925</v>
      </c>
      <c r="BL54" s="784">
        <f>'SAME R Results'!BD52</f>
        <v>1237767.5991045895</v>
      </c>
      <c r="BM54" s="784">
        <f>'SAME R Results'!BE52</f>
        <v>171.03601084781371</v>
      </c>
      <c r="BN54" s="784">
        <f>'SAME R Results'!BF52</f>
        <v>7.7453625000000054E-2</v>
      </c>
      <c r="BO54" s="784">
        <f>'SAME R Results'!BG52</f>
        <v>3.0681621249999996E-2</v>
      </c>
      <c r="BP54" s="809"/>
      <c r="BQ54" s="784">
        <f>'SAME R Results'!BH52</f>
        <v>4.1581575000000006</v>
      </c>
      <c r="BR54" s="817">
        <f>'SAME R Results'!BI52</f>
        <v>0.13818103735430015</v>
      </c>
      <c r="BS54" s="817">
        <f>'SAME R Results'!BJ52</f>
        <v>0.16531983107175491</v>
      </c>
      <c r="BT54" s="817">
        <f>'SAME R Results'!BL52</f>
        <v>2.5244306475493064</v>
      </c>
      <c r="BU54" s="817">
        <f>'SAME R Results'!BM52</f>
        <v>1.5272346903307832</v>
      </c>
      <c r="BV54" s="817">
        <f>'SAME R Results'!BN52</f>
        <v>0.12633107642464864</v>
      </c>
      <c r="BW54" s="784">
        <f>'SAME R Results'!BO52</f>
        <v>1237767.5991045895</v>
      </c>
      <c r="BX54" s="784">
        <f>'SAME R Results'!BP52</f>
        <v>1218099.9987899722</v>
      </c>
      <c r="BY54" s="784">
        <f>'SAME R Results'!BQ52</f>
        <v>1138878.049609636</v>
      </c>
      <c r="BZ54" s="784">
        <f>'SAME R Results'!BR52</f>
        <v>171.03601084781371</v>
      </c>
      <c r="CA54" s="784">
        <f>'SAME R Results'!BS52</f>
        <v>0.20649438426706898</v>
      </c>
      <c r="CB54" s="784">
        <f>'SAME R Results'!BT52</f>
        <v>0.45</v>
      </c>
      <c r="CC54" s="784">
        <f>'SAME R Results'!BV52</f>
        <v>1</v>
      </c>
      <c r="CD54" s="880">
        <f>'SAME R Results'!BW52</f>
        <v>1.42</v>
      </c>
      <c r="CE54" s="1086">
        <f>'SAME R Results'!BZ52</f>
        <v>527.51193106525511</v>
      </c>
      <c r="CF54" s="1777">
        <f>'SAME R Results'!CA52</f>
        <v>0.58666666666662426</v>
      </c>
      <c r="CG54" s="1777">
        <f>'SAME R Results'!CB52</f>
        <v>0</v>
      </c>
      <c r="CH54" s="1777">
        <f>'SAME R Results'!CC52</f>
        <v>0</v>
      </c>
      <c r="CI54" s="1919">
        <f>'SAME R Results'!CD52</f>
        <v>4.2526610795457623E-2</v>
      </c>
      <c r="CJ54" s="1777"/>
      <c r="CK54" s="1802"/>
    </row>
    <row r="55" spans="1:89" x14ac:dyDescent="0.25">
      <c r="A55" s="780">
        <v>2</v>
      </c>
      <c r="B55" s="784" t="str">
        <f>'SAME R Results'!A70</f>
        <v>7 (4)</v>
      </c>
      <c r="C55" s="831" t="str">
        <f>'SAME R Results'!B70</f>
        <v>Kapton</v>
      </c>
      <c r="D55" s="784" t="str">
        <f>'SAME R Results'!C70</f>
        <v>K08</v>
      </c>
      <c r="E55" s="784" t="str">
        <f>'SAME R Results'!D70</f>
        <v>38Ka</v>
      </c>
      <c r="F55" s="784">
        <f>'SAME R Results'!E70</f>
        <v>0</v>
      </c>
      <c r="G55" s="784" t="str">
        <f>'SAME R Results'!F70</f>
        <v>85a</v>
      </c>
      <c r="H55" s="785" t="str">
        <f>'SAME R Results'!G70</f>
        <v>aged</v>
      </c>
      <c r="I55" s="784">
        <f>'SAME R Results'!H70</f>
        <v>242</v>
      </c>
      <c r="J55" s="786">
        <f>'SAME R Results'!I70</f>
        <v>40420.277777777781</v>
      </c>
      <c r="K55" s="784">
        <f>'SAME R Results'!J70</f>
        <v>0</v>
      </c>
      <c r="L55" s="788"/>
      <c r="M55" s="788"/>
      <c r="N55" s="1914">
        <f>'SAME R Results'!K70</f>
        <v>8.1</v>
      </c>
      <c r="O55" s="793">
        <f>'SAME R Results'!L70</f>
        <v>1.43</v>
      </c>
      <c r="P55" s="784">
        <f>'SAME R Results'!M70</f>
        <v>0</v>
      </c>
      <c r="Q55" s="784">
        <f>'SAME R Results'!N70</f>
        <v>0</v>
      </c>
      <c r="R55" s="784">
        <f>'SAME R Results'!O70</f>
        <v>0</v>
      </c>
      <c r="S55" s="784">
        <f>'SAME R Results'!P70</f>
        <v>0</v>
      </c>
      <c r="T55" s="784">
        <f>'SAME R Results'!Q70</f>
        <v>0</v>
      </c>
      <c r="U55" s="784">
        <f>'SAME R Results'!R70</f>
        <v>562.57142857142856</v>
      </c>
      <c r="V55" s="784">
        <f>'SAME R Results'!S70</f>
        <v>0</v>
      </c>
      <c r="W55" s="784">
        <f>'SAME R Results'!T70</f>
        <v>0</v>
      </c>
      <c r="X55" s="784" t="str">
        <f>'SAME R Results'!U70</f>
        <v>n</v>
      </c>
      <c r="Y55" s="784" t="str">
        <f>'SAME R Results'!V70</f>
        <v>y</v>
      </c>
      <c r="Z55" s="784" t="str">
        <f>'SAME R Results'!W70</f>
        <v>y</v>
      </c>
      <c r="AA55" s="784" t="str">
        <f>'SAME R Results'!X70</f>
        <v>n</v>
      </c>
      <c r="AB55" s="784" t="str">
        <f>'SAME R Results'!Y70</f>
        <v>n</v>
      </c>
      <c r="AC55" s="789"/>
      <c r="AD55" s="784" t="str">
        <f>'SAME R Results'!Z70</f>
        <v>y</v>
      </c>
      <c r="AE55" s="784">
        <f>'SAME R Results'!AA70</f>
        <v>10</v>
      </c>
      <c r="AF55" s="784" t="str">
        <f>'SAME R Results'!AB70</f>
        <v>y</v>
      </c>
      <c r="AG55" s="817">
        <f>'SAME R Results'!AC70</f>
        <v>3.852706928546E-2</v>
      </c>
      <c r="AH55" s="819">
        <f>'SAME R Results'!AD70</f>
        <v>0</v>
      </c>
      <c r="AI55" s="784">
        <f>'SAME R Results'!AE70</f>
        <v>0</v>
      </c>
      <c r="AJ55" s="784">
        <f>'SAME R Results'!AF70</f>
        <v>0</v>
      </c>
      <c r="AK55" s="784">
        <f>'SAME R Results'!AG70</f>
        <v>0</v>
      </c>
      <c r="AL55" s="784">
        <f>'SAME R Results'!AH70</f>
        <v>0</v>
      </c>
      <c r="AM55" s="784">
        <f>'SAME R Results'!AI70</f>
        <v>0</v>
      </c>
      <c r="AN55" s="784">
        <f>'SAME R Results'!AJ70</f>
        <v>0</v>
      </c>
      <c r="AO55" s="784">
        <f>'SAME R Results'!AK70</f>
        <v>0</v>
      </c>
      <c r="AP55" s="784">
        <f>'SAME R Results'!AL70</f>
        <v>0</v>
      </c>
      <c r="AQ55" s="784">
        <f>'SAME R Results'!AM70</f>
        <v>0</v>
      </c>
      <c r="AR55" s="817">
        <f>'SAME R Results'!AN70</f>
        <v>3.852706928546E-2</v>
      </c>
      <c r="AS55" s="819">
        <f>'SAME R Results'!AO70</f>
        <v>0</v>
      </c>
      <c r="AT55" s="784">
        <f>'SAME R Results'!AP70</f>
        <v>0</v>
      </c>
      <c r="AU55" s="789"/>
      <c r="AV55" s="821">
        <f>'SAME R Results'!AQ70</f>
        <v>0</v>
      </c>
      <c r="AW55" s="821">
        <f>'SAME R Results'!AR70</f>
        <v>1.1677094999999995</v>
      </c>
      <c r="AX55" s="821">
        <f>'SAME R Results'!AS70</f>
        <v>0</v>
      </c>
      <c r="AY55" s="821">
        <f>'SAME R Results'!AT70</f>
        <v>0</v>
      </c>
      <c r="AZ55" s="824"/>
      <c r="BA55" s="824"/>
      <c r="BB55" s="821">
        <f>'SAME R Results'!AU70</f>
        <v>0.13549792499999996</v>
      </c>
      <c r="BC55" s="821">
        <f>'SAME R Results'!AV70</f>
        <v>2.6306145000000003E-2</v>
      </c>
      <c r="BD55" s="821">
        <f>'SAME R Results'!AW70</f>
        <v>5.3258659999999995</v>
      </c>
      <c r="BE55" s="821">
        <f>'SAME R Results'!AX70</f>
        <v>4.7153780000000003</v>
      </c>
      <c r="BF55" s="827">
        <f>'SAME R Results'!AY70</f>
        <v>25665</v>
      </c>
      <c r="BG55" s="784">
        <f>'SAME R Results'!AZ70</f>
        <v>0.21681214999999998</v>
      </c>
      <c r="BH55" s="784">
        <f>'SAME R Results'!BA70</f>
        <v>8.4304810000000008E-2</v>
      </c>
      <c r="BI55" s="789"/>
      <c r="BJ55" s="784">
        <f>'SAME R Results'!BB70</f>
        <v>8.2464500000000012</v>
      </c>
      <c r="BK55" s="784">
        <f>'SAME R Results'!BC70</f>
        <v>0.61048799999999925</v>
      </c>
      <c r="BL55" s="784">
        <f>'SAME R Results'!BD70</f>
        <v>954553.49010622012</v>
      </c>
      <c r="BM55" s="784">
        <f>'SAME R Results'!BE70</f>
        <v>107.0998891009646</v>
      </c>
      <c r="BN55" s="784">
        <f>'SAME R Results'!BF70</f>
        <v>0.10919177999999996</v>
      </c>
      <c r="BO55" s="784">
        <f>'SAME R Results'!BG70</f>
        <v>3.3126834999999993E-2</v>
      </c>
      <c r="BP55" s="789"/>
      <c r="BQ55" s="784">
        <f>'SAME R Results'!BH70</f>
        <v>3.7109025000000004</v>
      </c>
      <c r="BR55" s="817">
        <f>'SAME R Results'!BI70</f>
        <v>0.11219893930621616</v>
      </c>
      <c r="BS55" s="817">
        <f>'SAME R Results'!BJ70</f>
        <v>0.17356577923315275</v>
      </c>
      <c r="BT55" s="817">
        <f>'SAME R Results'!BL70</f>
        <v>3.2961730270941967</v>
      </c>
      <c r="BU55" s="817">
        <f>'SAME R Results'!BM70</f>
        <v>1.9357934841342599</v>
      </c>
      <c r="BV55" s="817">
        <f>'SAME R Results'!BN70</f>
        <v>9.0209250738542343E-2</v>
      </c>
      <c r="BW55" s="784">
        <f>'SAME R Results'!BO70</f>
        <v>954553.49010622012</v>
      </c>
      <c r="BX55" s="784">
        <f>'SAME R Results'!BP70</f>
        <v>939231.92501061677</v>
      </c>
      <c r="BY55" s="784">
        <f>'SAME R Results'!BQ70</f>
        <v>882365.60308078234</v>
      </c>
      <c r="BZ55" s="784">
        <f>'SAME R Results'!BR70</f>
        <v>107.0998891009646</v>
      </c>
      <c r="CA55" s="784">
        <f>'SAME R Results'!BS70</f>
        <v>0.13550741365533145</v>
      </c>
      <c r="CB55" s="784">
        <f>'SAME R Results'!BT70</f>
        <v>0.45</v>
      </c>
      <c r="CC55" s="784">
        <f>'SAME R Results'!BV70</f>
        <v>1</v>
      </c>
      <c r="CD55" s="880">
        <f>'SAME R Results'!BW70</f>
        <v>1.42</v>
      </c>
      <c r="CE55" s="1086">
        <f>'SAME R Results'!BZ70</f>
        <v>493.52026976410559</v>
      </c>
      <c r="CF55" s="1777">
        <f>'SAME R Results'!CA70</f>
        <v>0</v>
      </c>
      <c r="CG55" s="1777">
        <f>'SAME R Results'!CB70</f>
        <v>0</v>
      </c>
      <c r="CH55" s="1777">
        <f>'SAME R Results'!CC70</f>
        <v>0</v>
      </c>
      <c r="CI55" s="1919"/>
      <c r="CJ55" s="1777"/>
      <c r="CK55" s="1802"/>
    </row>
    <row r="56" spans="1:89" x14ac:dyDescent="0.25">
      <c r="A56" s="780">
        <v>2</v>
      </c>
      <c r="B56" s="784" t="str">
        <f>'SAME R Results'!A77</f>
        <v>7 (4)</v>
      </c>
      <c r="C56" s="831" t="str">
        <f>'SAME R Results'!B77</f>
        <v>Kapton</v>
      </c>
      <c r="D56" s="784" t="str">
        <f>'SAME R Results'!C77</f>
        <v>K08</v>
      </c>
      <c r="E56" s="784" t="str">
        <f>'SAME R Results'!D77</f>
        <v>43Ka</v>
      </c>
      <c r="F56" s="784">
        <f>'SAME R Results'!E77</f>
        <v>0</v>
      </c>
      <c r="G56" s="784" t="str">
        <f>'SAME R Results'!F77</f>
        <v>90a</v>
      </c>
      <c r="H56" s="785" t="str">
        <f>'SAME R Results'!G77</f>
        <v>aged</v>
      </c>
      <c r="I56" s="784">
        <f>'SAME R Results'!H77</f>
        <v>242</v>
      </c>
      <c r="J56" s="786">
        <f>'SAME R Results'!I77</f>
        <v>40420.277777777781</v>
      </c>
      <c r="K56" s="784">
        <f>'SAME R Results'!J77</f>
        <v>0</v>
      </c>
      <c r="L56" s="788"/>
      <c r="M56" s="788"/>
      <c r="N56" s="1914">
        <f>'SAME R Results'!K77</f>
        <v>8.1</v>
      </c>
      <c r="O56" s="793">
        <f>'SAME R Results'!L77</f>
        <v>1.43</v>
      </c>
      <c r="P56" s="784">
        <f>'SAME R Results'!M77</f>
        <v>0</v>
      </c>
      <c r="Q56" s="784">
        <f>'SAME R Results'!N77</f>
        <v>0</v>
      </c>
      <c r="R56" s="784">
        <f>'SAME R Results'!O77</f>
        <v>0</v>
      </c>
      <c r="S56" s="784">
        <f>'SAME R Results'!P77</f>
        <v>0</v>
      </c>
      <c r="T56" s="784">
        <f>'SAME R Results'!Q77</f>
        <v>0</v>
      </c>
      <c r="U56" s="784">
        <f>'SAME R Results'!R77</f>
        <v>569.28571428571433</v>
      </c>
      <c r="V56" s="784">
        <f>'SAME R Results'!S77</f>
        <v>0</v>
      </c>
      <c r="W56" s="784">
        <f>'SAME R Results'!T77</f>
        <v>0</v>
      </c>
      <c r="X56" s="784" t="str">
        <f>'SAME R Results'!U77</f>
        <v>n</v>
      </c>
      <c r="Y56" s="784" t="str">
        <f>'SAME R Results'!V77</f>
        <v>y</v>
      </c>
      <c r="Z56" s="784" t="str">
        <f>'SAME R Results'!W77</f>
        <v>y</v>
      </c>
      <c r="AA56" s="784" t="str">
        <f>'SAME R Results'!X77</f>
        <v>n</v>
      </c>
      <c r="AB56" s="784" t="str">
        <f>'SAME R Results'!Y77</f>
        <v>n</v>
      </c>
      <c r="AC56" s="789"/>
      <c r="AD56" s="784" t="str">
        <f>'SAME R Results'!Z77</f>
        <v>y</v>
      </c>
      <c r="AE56" s="784">
        <f>'SAME R Results'!AA77</f>
        <v>10</v>
      </c>
      <c r="AF56" s="784" t="str">
        <f>'SAME R Results'!AB77</f>
        <v>y</v>
      </c>
      <c r="AG56" s="817">
        <f>'SAME R Results'!AC77</f>
        <v>3.852706928546E-2</v>
      </c>
      <c r="AH56" s="819">
        <f>'SAME R Results'!AD77</f>
        <v>0</v>
      </c>
      <c r="AI56" s="784">
        <f>'SAME R Results'!AE77</f>
        <v>0</v>
      </c>
      <c r="AJ56" s="784">
        <f>'SAME R Results'!AF77</f>
        <v>0</v>
      </c>
      <c r="AK56" s="784">
        <f>'SAME R Results'!AG77</f>
        <v>0</v>
      </c>
      <c r="AL56" s="784">
        <f>'SAME R Results'!AH77</f>
        <v>0</v>
      </c>
      <c r="AM56" s="784">
        <f>'SAME R Results'!AI77</f>
        <v>0</v>
      </c>
      <c r="AN56" s="784">
        <f>'SAME R Results'!AJ77</f>
        <v>0</v>
      </c>
      <c r="AO56" s="784">
        <f>'SAME R Results'!AK77</f>
        <v>0</v>
      </c>
      <c r="AP56" s="784">
        <f>'SAME R Results'!AL77</f>
        <v>0</v>
      </c>
      <c r="AQ56" s="784">
        <f>'SAME R Results'!AM77</f>
        <v>0</v>
      </c>
      <c r="AR56" s="817">
        <f>'SAME R Results'!AN77</f>
        <v>3.852706928546E-2</v>
      </c>
      <c r="AS56" s="819">
        <f>'SAME R Results'!AO77</f>
        <v>0</v>
      </c>
      <c r="AT56" s="784">
        <f>'SAME R Results'!AP77</f>
        <v>0</v>
      </c>
      <c r="AU56" s="789"/>
      <c r="AV56" s="821">
        <f>'SAME R Results'!AQ77</f>
        <v>0</v>
      </c>
      <c r="AW56" s="821">
        <f>'SAME R Results'!AR77</f>
        <v>0.18695069999999997</v>
      </c>
      <c r="AX56" s="821">
        <f>'SAME R Results'!AS77</f>
        <v>0</v>
      </c>
      <c r="AY56" s="821">
        <f>'SAME R Results'!AT77</f>
        <v>0</v>
      </c>
      <c r="AZ56" s="824"/>
      <c r="BA56" s="824"/>
      <c r="BB56" s="821">
        <f>'SAME R Results'!AU77</f>
        <v>2.674866E-2</v>
      </c>
      <c r="BC56" s="821">
        <f>'SAME R Results'!AV77</f>
        <v>2.9586800000000003E-2</v>
      </c>
      <c r="BD56" s="821">
        <f>'SAME R Results'!AW77</f>
        <v>5.0176534999999998</v>
      </c>
      <c r="BE56" s="821">
        <f>'SAME R Results'!AX77</f>
        <v>4.6584625000000006</v>
      </c>
      <c r="BF56" s="827">
        <f>'SAME R Results'!AY77</f>
        <v>19920</v>
      </c>
      <c r="BG56" s="784">
        <f>'SAME R Results'!AZ77</f>
        <v>8.4869389999999989E-2</v>
      </c>
      <c r="BH56" s="784">
        <f>'SAME R Results'!BA77</f>
        <v>8.3877565000000015E-2</v>
      </c>
      <c r="BI56" s="789"/>
      <c r="BJ56" s="784">
        <f>'SAME R Results'!BB77</f>
        <v>0.10575000000000004</v>
      </c>
      <c r="BK56" s="784">
        <f>'SAME R Results'!BC77</f>
        <v>0.35919099999999915</v>
      </c>
      <c r="BL56" s="784">
        <f>'SAME R Results'!BD77</f>
        <v>734940.01296086202</v>
      </c>
      <c r="BM56" s="784">
        <f>'SAME R Results'!BE77</f>
        <v>60.965552179944517</v>
      </c>
      <c r="BN56" s="784">
        <f>'SAME R Results'!BF77</f>
        <v>-2.8381400000000029E-3</v>
      </c>
      <c r="BO56" s="784">
        <f>'SAME R Results'!BG77</f>
        <v>2.4795624999999349E-4</v>
      </c>
      <c r="BP56" s="789"/>
      <c r="BQ56" s="784">
        <f>'SAME R Results'!BH77</f>
        <v>4.7587500000000019E-2</v>
      </c>
      <c r="BR56" s="817">
        <f>'SAME R Results'!BI77</f>
        <v>8.2953099715352058E-2</v>
      </c>
      <c r="BS56" s="817">
        <f>'SAME R Results'!BJ77</f>
        <v>4.432526528140724E-2</v>
      </c>
      <c r="BT56" s="817">
        <f>'SAME R Results'!BL77</f>
        <v>0</v>
      </c>
      <c r="BU56" s="817" t="e">
        <f>'SAME R Results'!BM77</f>
        <v>#NUM!</v>
      </c>
      <c r="BV56" s="817" t="e">
        <f>'SAME R Results'!BN77</f>
        <v>#NUM!</v>
      </c>
      <c r="BW56" s="784">
        <f>'SAME R Results'!BO77</f>
        <v>734940.01296086202</v>
      </c>
      <c r="BX56" s="784">
        <f>'SAME R Results'!BP77</f>
        <v>723048.11439454916</v>
      </c>
      <c r="BY56" s="784">
        <f>'SAME R Results'!BQ77</f>
        <v>681881.46379238227</v>
      </c>
      <c r="BZ56" s="784">
        <f>'SAME R Results'!BR77</f>
        <v>60.965552179944517</v>
      </c>
      <c r="CA56" s="784">
        <f>'SAME R Results'!BS77</f>
        <v>7.9728091982597699E-2</v>
      </c>
      <c r="CB56" s="784">
        <f>'SAME R Results'!BT77</f>
        <v>0.45</v>
      </c>
      <c r="CC56" s="784">
        <f>'SAME R Results'!BV77</f>
        <v>1</v>
      </c>
      <c r="CD56" s="880">
        <f>'SAME R Results'!BW77</f>
        <v>1.42</v>
      </c>
      <c r="CE56" s="1086">
        <f>'SAME R Results'!BZ77</f>
        <v>492.34226541017085</v>
      </c>
      <c r="CF56" s="1777">
        <f>'SAME R Results'!CA77</f>
        <v>0</v>
      </c>
      <c r="CG56" s="1777">
        <f>'SAME R Results'!CB77</f>
        <v>0</v>
      </c>
      <c r="CH56" s="1777">
        <f>'SAME R Results'!CC77</f>
        <v>0</v>
      </c>
      <c r="CI56" s="1919"/>
      <c r="CJ56" s="1777"/>
      <c r="CK56" s="1802"/>
    </row>
    <row r="57" spans="1:89" x14ac:dyDescent="0.25">
      <c r="A57" s="780">
        <v>2</v>
      </c>
      <c r="B57" s="784" t="str">
        <f>'SAME R Results'!A82</f>
        <v>8(4)</v>
      </c>
      <c r="C57" s="831" t="str">
        <f>'SAME R Results'!B82</f>
        <v>Kapton</v>
      </c>
      <c r="D57" s="784" t="str">
        <f>'SAME R Results'!C82</f>
        <v>K10</v>
      </c>
      <c r="E57" s="784" t="str">
        <f>'SAME R Results'!D82</f>
        <v>46 KA</v>
      </c>
      <c r="F57" s="784">
        <f>'SAME R Results'!E82</f>
        <v>0</v>
      </c>
      <c r="G57" s="784" t="str">
        <f>'SAME R Results'!F82</f>
        <v>93a</v>
      </c>
      <c r="H57" s="785" t="str">
        <f>'SAME R Results'!G82</f>
        <v>aged</v>
      </c>
      <c r="I57" s="784">
        <f>'SAME R Results'!H82</f>
        <v>250</v>
      </c>
      <c r="J57" s="786">
        <f>'SAME R Results'!I82</f>
        <v>40428.354166666664</v>
      </c>
      <c r="K57" s="784">
        <f>'SAME R Results'!J82</f>
        <v>0</v>
      </c>
      <c r="L57" s="788"/>
      <c r="M57" s="788"/>
      <c r="N57" s="1914">
        <f>'SAME R Results'!K82</f>
        <v>8.1</v>
      </c>
      <c r="O57" s="793">
        <f>'SAME R Results'!L82</f>
        <v>1.43</v>
      </c>
      <c r="P57" s="784">
        <f>'SAME R Results'!M82</f>
        <v>0</v>
      </c>
      <c r="Q57" s="784">
        <f>'SAME R Results'!N82</f>
        <v>0</v>
      </c>
      <c r="R57" s="784">
        <f>'SAME R Results'!O82</f>
        <v>0</v>
      </c>
      <c r="S57" s="784">
        <f>'SAME R Results'!P82</f>
        <v>0</v>
      </c>
      <c r="T57" s="784">
        <f>'SAME R Results'!Q82</f>
        <v>0</v>
      </c>
      <c r="U57" s="784">
        <f>'SAME R Results'!R82</f>
        <v>567.71428571428567</v>
      </c>
      <c r="V57" s="784">
        <f>'SAME R Results'!S82</f>
        <v>0</v>
      </c>
      <c r="W57" s="784">
        <f>'SAME R Results'!T82</f>
        <v>0</v>
      </c>
      <c r="X57" s="784" t="str">
        <f>'SAME R Results'!U82</f>
        <v>n</v>
      </c>
      <c r="Y57" s="784" t="str">
        <f>'SAME R Results'!V82</f>
        <v>y</v>
      </c>
      <c r="Z57" s="784" t="str">
        <f>'SAME R Results'!W82</f>
        <v>y</v>
      </c>
      <c r="AA57" s="784" t="str">
        <f>'SAME R Results'!X82</f>
        <v>n</v>
      </c>
      <c r="AB57" s="784" t="str">
        <f>'SAME R Results'!Y82</f>
        <v>n</v>
      </c>
      <c r="AC57" s="789"/>
      <c r="AD57" s="784" t="str">
        <f>'SAME R Results'!Z82</f>
        <v>y</v>
      </c>
      <c r="AE57" s="784">
        <f>'SAME R Results'!AA82</f>
        <v>10</v>
      </c>
      <c r="AF57" s="784" t="str">
        <f>'SAME R Results'!AB82</f>
        <v>y</v>
      </c>
      <c r="AG57" s="817">
        <f>'SAME R Results'!AC82</f>
        <v>3.852706928546E-2</v>
      </c>
      <c r="AH57" s="819">
        <f>'SAME R Results'!AD82</f>
        <v>0</v>
      </c>
      <c r="AI57" s="784">
        <f>'SAME R Results'!AE82</f>
        <v>0</v>
      </c>
      <c r="AJ57" s="784">
        <f>'SAME R Results'!AF82</f>
        <v>0</v>
      </c>
      <c r="AK57" s="784">
        <f>'SAME R Results'!AG82</f>
        <v>0</v>
      </c>
      <c r="AL57" s="784">
        <f>'SAME R Results'!AH82</f>
        <v>0</v>
      </c>
      <c r="AM57" s="784">
        <f>'SAME R Results'!AI82</f>
        <v>0</v>
      </c>
      <c r="AN57" s="784">
        <f>'SAME R Results'!AJ82</f>
        <v>0</v>
      </c>
      <c r="AO57" s="784">
        <f>'SAME R Results'!AK82</f>
        <v>0</v>
      </c>
      <c r="AP57" s="784">
        <f>'SAME R Results'!AL82</f>
        <v>0</v>
      </c>
      <c r="AQ57" s="784">
        <f>'SAME R Results'!AM82</f>
        <v>0</v>
      </c>
      <c r="AR57" s="817">
        <f>'SAME R Results'!AN82</f>
        <v>0</v>
      </c>
      <c r="AS57" s="819">
        <f>'SAME R Results'!AO82</f>
        <v>0</v>
      </c>
      <c r="AT57" s="784">
        <f>'SAME R Results'!AP82</f>
        <v>60</v>
      </c>
      <c r="AU57" s="789"/>
      <c r="AV57" s="821">
        <f>'SAME R Results'!AQ82</f>
        <v>0</v>
      </c>
      <c r="AW57" s="821">
        <f>'SAME R Results'!AR82</f>
        <v>0.7473449499999999</v>
      </c>
      <c r="AX57" s="821">
        <f>'SAME R Results'!AS82</f>
        <v>0</v>
      </c>
      <c r="AY57" s="821">
        <f>'SAME R Results'!AT82</f>
        <v>0</v>
      </c>
      <c r="AZ57" s="824"/>
      <c r="BA57" s="824"/>
      <c r="BB57" s="821">
        <f>'SAME R Results'!AU82</f>
        <v>8.7951664999999998E-2</v>
      </c>
      <c r="BC57" s="821">
        <f>'SAME R Results'!AV82</f>
        <v>2.6687625E-2</v>
      </c>
      <c r="BD57" s="821">
        <f>'SAME R Results'!AW82</f>
        <v>5.2675324999999997</v>
      </c>
      <c r="BE57" s="821">
        <f>'SAME R Results'!AX82</f>
        <v>4.6730350000000005</v>
      </c>
      <c r="BF57" s="827">
        <f>'SAME R Results'!AY82</f>
        <v>26590</v>
      </c>
      <c r="BG57" s="784">
        <f>'SAME R Results'!AZ82</f>
        <v>0.16003419999999999</v>
      </c>
      <c r="BH57" s="784">
        <f>'SAME R Results'!BA82</f>
        <v>8.631896E-2</v>
      </c>
      <c r="BI57" s="789"/>
      <c r="BJ57" s="784">
        <f>'SAME R Results'!BB82</f>
        <v>6.074349999999999</v>
      </c>
      <c r="BK57" s="784">
        <f>'SAME R Results'!BC82</f>
        <v>0.59449749999999923</v>
      </c>
      <c r="BL57" s="784">
        <f>'SAME R Results'!BD82</f>
        <v>990233.64370977459</v>
      </c>
      <c r="BM57" s="784">
        <f>'SAME R Results'!BE82</f>
        <v>104.06590153459113</v>
      </c>
      <c r="BN57" s="784">
        <f>'SAME R Results'!BF82</f>
        <v>6.1264039999999999E-2</v>
      </c>
      <c r="BO57" s="784">
        <f>'SAME R Results'!BG82</f>
        <v>1.8428809999999997E-2</v>
      </c>
      <c r="BP57" s="789"/>
      <c r="BQ57" s="784">
        <f>'SAME R Results'!BH82</f>
        <v>2.7334574999999997</v>
      </c>
      <c r="BR57" s="817">
        <f>'SAME R Results'!BI82</f>
        <v>0.10509227008761539</v>
      </c>
      <c r="BS57" s="817">
        <f>'SAME R Results'!BJ82</f>
        <v>0.154844539147029</v>
      </c>
      <c r="BT57" s="817">
        <f>'SAME R Results'!BL82</f>
        <v>3.3243622350005242</v>
      </c>
      <c r="BU57" s="817">
        <f>'SAME R Results'!BM82</f>
        <v>1.8636959275172889</v>
      </c>
      <c r="BV57" s="817">
        <f>'SAME R Results'!BN82</f>
        <v>8.6578132344292139E-2</v>
      </c>
      <c r="BW57" s="784">
        <f>'SAME R Results'!BO82</f>
        <v>990233.64370977459</v>
      </c>
      <c r="BX57" s="784">
        <f>'SAME R Results'!BP82</f>
        <v>974359.86946889805</v>
      </c>
      <c r="BY57" s="784">
        <f>'SAME R Results'!BQ82</f>
        <v>914805.60950171377</v>
      </c>
      <c r="BZ57" s="784">
        <f>'SAME R Results'!BR82</f>
        <v>104.06590153459113</v>
      </c>
      <c r="CA57" s="784">
        <f>'SAME R Results'!BS82</f>
        <v>0.13195807067388776</v>
      </c>
      <c r="CB57" s="784">
        <f>'SAME R Results'!BT82</f>
        <v>0.45</v>
      </c>
      <c r="CC57" s="784">
        <f>'SAME R Results'!BV82</f>
        <v>1</v>
      </c>
      <c r="CD57" s="880">
        <f>'SAME R Results'!BW82</f>
        <v>1.42</v>
      </c>
      <c r="CE57" s="1086">
        <f>'SAME R Results'!BZ82</f>
        <v>494.14786984146389</v>
      </c>
      <c r="CF57" s="1777">
        <f>'SAME R Results'!CA82</f>
        <v>0.36000000000002697</v>
      </c>
      <c r="CG57" s="1777">
        <f>'SAME R Results'!CB82</f>
        <v>0</v>
      </c>
      <c r="CH57" s="1777">
        <f>'SAME R Results'!CC82</f>
        <v>0</v>
      </c>
      <c r="CI57" s="1919">
        <f>'SAME R Results'!CD82</f>
        <v>4.5557624999996583E-2</v>
      </c>
      <c r="CJ57" s="1777"/>
      <c r="CK57" s="1802"/>
    </row>
    <row r="58" spans="1:89" x14ac:dyDescent="0.25">
      <c r="A58" s="780">
        <v>2</v>
      </c>
      <c r="B58" s="784" t="str">
        <f>'SAME R Results'!A84</f>
        <v>8(4)</v>
      </c>
      <c r="C58" s="831" t="str">
        <f>'SAME R Results'!B84</f>
        <v>Kapton</v>
      </c>
      <c r="D58" s="784" t="str">
        <f>'SAME R Results'!C84</f>
        <v>K11</v>
      </c>
      <c r="E58" s="784" t="str">
        <f>'SAME R Results'!D84</f>
        <v>47KA</v>
      </c>
      <c r="F58" s="784">
        <f>'SAME R Results'!E84</f>
        <v>0</v>
      </c>
      <c r="G58" s="784" t="str">
        <f>'SAME R Results'!F84</f>
        <v>94a</v>
      </c>
      <c r="H58" s="785" t="str">
        <f>'SAME R Results'!G84</f>
        <v>aged</v>
      </c>
      <c r="I58" s="784">
        <f>'SAME R Results'!H84</f>
        <v>250</v>
      </c>
      <c r="J58" s="786">
        <f>'SAME R Results'!I84</f>
        <v>40428.354166666664</v>
      </c>
      <c r="K58" s="784">
        <f>'SAME R Results'!J84</f>
        <v>0</v>
      </c>
      <c r="L58" s="788"/>
      <c r="M58" s="788"/>
      <c r="N58" s="1914">
        <f>'SAME R Results'!K84</f>
        <v>8.1</v>
      </c>
      <c r="O58" s="793">
        <f>'SAME R Results'!L84</f>
        <v>1.45</v>
      </c>
      <c r="P58" s="784">
        <f>'SAME R Results'!M84</f>
        <v>0</v>
      </c>
      <c r="Q58" s="784">
        <f>'SAME R Results'!N84</f>
        <v>0</v>
      </c>
      <c r="R58" s="784">
        <f>'SAME R Results'!O84</f>
        <v>0</v>
      </c>
      <c r="S58" s="784">
        <f>'SAME R Results'!P84</f>
        <v>0</v>
      </c>
      <c r="T58" s="784">
        <f>'SAME R Results'!Q84</f>
        <v>0</v>
      </c>
      <c r="U58" s="784">
        <f>'SAME R Results'!R84</f>
        <v>567.42857142857144</v>
      </c>
      <c r="V58" s="784">
        <f>'SAME R Results'!S84</f>
        <v>0</v>
      </c>
      <c r="W58" s="784">
        <f>'SAME R Results'!T84</f>
        <v>0</v>
      </c>
      <c r="X58" s="784" t="str">
        <f>'SAME R Results'!U84</f>
        <v>n</v>
      </c>
      <c r="Y58" s="784" t="str">
        <f>'SAME R Results'!V84</f>
        <v>y</v>
      </c>
      <c r="Z58" s="784" t="str">
        <f>'SAME R Results'!W84</f>
        <v>y</v>
      </c>
      <c r="AA58" s="784" t="str">
        <f>'SAME R Results'!X84</f>
        <v>n</v>
      </c>
      <c r="AB58" s="784" t="str">
        <f>'SAME R Results'!Y84</f>
        <v>n</v>
      </c>
      <c r="AC58" s="789"/>
      <c r="AD58" s="784" t="str">
        <f>'SAME R Results'!Z84</f>
        <v>y</v>
      </c>
      <c r="AE58" s="784">
        <f>'SAME R Results'!AA84</f>
        <v>10</v>
      </c>
      <c r="AF58" s="784" t="str">
        <f>'SAME R Results'!AB84</f>
        <v>y</v>
      </c>
      <c r="AG58" s="817">
        <f>'SAME R Results'!AC84</f>
        <v>3.852706928546E-2</v>
      </c>
      <c r="AH58" s="819">
        <f>'SAME R Results'!AD84</f>
        <v>0</v>
      </c>
      <c r="AI58" s="784">
        <f>'SAME R Results'!AE84</f>
        <v>0</v>
      </c>
      <c r="AJ58" s="784">
        <f>'SAME R Results'!AF84</f>
        <v>0</v>
      </c>
      <c r="AK58" s="784">
        <f>'SAME R Results'!AG84</f>
        <v>0</v>
      </c>
      <c r="AL58" s="784">
        <f>'SAME R Results'!AH84</f>
        <v>0</v>
      </c>
      <c r="AM58" s="784">
        <f>'SAME R Results'!AI84</f>
        <v>0</v>
      </c>
      <c r="AN58" s="784">
        <f>'SAME R Results'!AJ84</f>
        <v>0</v>
      </c>
      <c r="AO58" s="784">
        <f>'SAME R Results'!AK84</f>
        <v>0</v>
      </c>
      <c r="AP58" s="784">
        <f>'SAME R Results'!AL84</f>
        <v>0</v>
      </c>
      <c r="AQ58" s="784">
        <f>'SAME R Results'!AM84</f>
        <v>0</v>
      </c>
      <c r="AR58" s="817">
        <f>'SAME R Results'!AN84</f>
        <v>0</v>
      </c>
      <c r="AS58" s="819">
        <f>'SAME R Results'!AO84</f>
        <v>0</v>
      </c>
      <c r="AT58" s="784">
        <f>'SAME R Results'!AP84</f>
        <v>60</v>
      </c>
      <c r="AU58" s="789"/>
      <c r="AV58" s="821">
        <f>'SAME R Results'!AQ84</f>
        <v>0</v>
      </c>
      <c r="AW58" s="821">
        <f>'SAME R Results'!AR84</f>
        <v>0.84228519999999985</v>
      </c>
      <c r="AX58" s="821">
        <f>'SAME R Results'!AS84</f>
        <v>0</v>
      </c>
      <c r="AY58" s="821">
        <f>'SAME R Results'!AT84</f>
        <v>0</v>
      </c>
      <c r="AZ58" s="824"/>
      <c r="BA58" s="824"/>
      <c r="BB58" s="821">
        <f>'SAME R Results'!AU84</f>
        <v>0.11454768499999998</v>
      </c>
      <c r="BC58" s="821">
        <f>'SAME R Results'!AV84</f>
        <v>2.7988971428571426E-2</v>
      </c>
      <c r="BD58" s="821">
        <f>'SAME R Results'!AW84</f>
        <v>5.5408479999999987</v>
      </c>
      <c r="BE58" s="821">
        <f>'SAME R Results'!AX84</f>
        <v>4.6827623809523802</v>
      </c>
      <c r="BF58" s="827">
        <f>'SAME R Results'!AY84</f>
        <v>30740</v>
      </c>
      <c r="BG58" s="784">
        <f>'SAME R Results'!AZ84</f>
        <v>0.21058654999999998</v>
      </c>
      <c r="BH58" s="784">
        <f>'SAME R Results'!BA84</f>
        <v>7.9636342857142856E-2</v>
      </c>
      <c r="BI58" s="789"/>
      <c r="BJ58" s="784">
        <f>'SAME R Results'!BB84</f>
        <v>10.396850000000001</v>
      </c>
      <c r="BK58" s="784">
        <f>'SAME R Results'!BC84</f>
        <v>0.85808561904761849</v>
      </c>
      <c r="BL58" s="784">
        <f>'SAME R Results'!BD84</f>
        <v>1151405.4928839717</v>
      </c>
      <c r="BM58" s="784">
        <f>'SAME R Results'!BE84</f>
        <v>156.01798358413714</v>
      </c>
      <c r="BN58" s="784">
        <f>'SAME R Results'!BF84</f>
        <v>8.6558713571428553E-2</v>
      </c>
      <c r="BO58" s="784">
        <f>'SAME R Results'!BG84</f>
        <v>3.2737551785714282E-2</v>
      </c>
      <c r="BP58" s="789"/>
      <c r="BQ58" s="784">
        <f>'SAME R Results'!BH84</f>
        <v>4.6785825000000001</v>
      </c>
      <c r="BR58" s="817">
        <f>'SAME R Results'!BI84</f>
        <v>0.13550220539017285</v>
      </c>
      <c r="BS58" s="817">
        <f>'SAME R Results'!BJ84</f>
        <v>0.17614338692128539</v>
      </c>
      <c r="BT58" s="817">
        <f>'SAME R Results'!BL84</f>
        <v>2.6440191416268415</v>
      </c>
      <c r="BU58" s="817">
        <f>'SAME R Results'!BM84</f>
        <v>1.6688963150865648</v>
      </c>
      <c r="BV58" s="817">
        <f>'SAME R Results'!BN84</f>
        <v>0.118846493917783</v>
      </c>
      <c r="BW58" s="784">
        <f>'SAME R Results'!BO84</f>
        <v>1151405.4928839717</v>
      </c>
      <c r="BX58" s="784">
        <f>'SAME R Results'!BP84</f>
        <v>1133054.2397751133</v>
      </c>
      <c r="BY58" s="784">
        <f>'SAME R Results'!BQ84</f>
        <v>1060893.9210288024</v>
      </c>
      <c r="BZ58" s="784">
        <f>'SAME R Results'!BR84</f>
        <v>156.01798358413714</v>
      </c>
      <c r="CA58" s="784">
        <f>'SAME R Results'!BS84</f>
        <v>0.19046559954000231</v>
      </c>
      <c r="CB58" s="784">
        <f>'SAME R Results'!BT84</f>
        <v>0.45</v>
      </c>
      <c r="CC58" s="784">
        <f>'SAME R Results'!BV84</f>
        <v>1</v>
      </c>
      <c r="CD58" s="880">
        <f>'SAME R Results'!BW84</f>
        <v>1.42</v>
      </c>
      <c r="CE58" s="1086">
        <f>'SAME R Results'!BZ84</f>
        <v>527.34367563845251</v>
      </c>
      <c r="CF58" s="1777">
        <f>'SAME R Results'!CA84</f>
        <v>0.57000000000007045</v>
      </c>
      <c r="CG58" s="1777">
        <f>'SAME R Results'!CB84</f>
        <v>0</v>
      </c>
      <c r="CH58" s="1777">
        <f>'SAME R Results'!CC84</f>
        <v>0</v>
      </c>
      <c r="CI58" s="1919">
        <f>'SAME R Results'!CD84</f>
        <v>4.9248236842099183E-2</v>
      </c>
      <c r="CJ58" s="1777"/>
      <c r="CK58" s="1802"/>
    </row>
    <row r="59" spans="1:89" ht="26.25" x14ac:dyDescent="0.25">
      <c r="A59" s="778">
        <v>1</v>
      </c>
      <c r="B59" s="779">
        <f>'SAME1 Flight Tests 8-27-09'!A37</f>
        <v>4</v>
      </c>
      <c r="C59" s="1805" t="str">
        <f>'SAME1 Flight Tests 8-27-09'!B37</f>
        <v>Lampwick</v>
      </c>
      <c r="D59" s="782"/>
      <c r="E59" s="779" t="str">
        <f>'SAME1 Flight Tests 8-27-09'!C37</f>
        <v>31 L</v>
      </c>
      <c r="F59" s="779">
        <f>'SAME1 Flight Tests 8-27-09'!D37</f>
        <v>1</v>
      </c>
      <c r="G59" s="779">
        <f>'SAME1 Flight Tests 8-27-09'!E37</f>
        <v>31</v>
      </c>
      <c r="H59" s="779" t="str">
        <f>'SAME1 Flight Tests 8-27-09'!F37</f>
        <v>Air flow down (4)</v>
      </c>
      <c r="I59" s="779">
        <f>'SAME1 Flight Tests 8-27-09'!G37</f>
        <v>272</v>
      </c>
      <c r="J59" s="791">
        <f>'SAME1 Flight Tests 8-27-09'!H37</f>
        <v>39354</v>
      </c>
      <c r="K59" s="779">
        <f>'SAME1 Flight Tests 8-27-09'!I37</f>
        <v>0</v>
      </c>
      <c r="L59" s="779" t="str">
        <f>'SAME1 Flight Tests 8-27-09'!J37</f>
        <v>n</v>
      </c>
      <c r="M59" s="779" t="str">
        <f>'SAME1 Flight Tests 8-27-09'!K37</f>
        <v>n</v>
      </c>
      <c r="N59" s="779">
        <f>'SAME1 Flight Tests 8-27-09'!L37</f>
        <v>4</v>
      </c>
      <c r="O59" s="1940">
        <f>'SAME1 Flight Tests 8-27-09'!M37</f>
        <v>1.2450000000000001</v>
      </c>
      <c r="P59" s="805">
        <f>'SAME1 Flight Tests 8-27-09'!N37</f>
        <v>60</v>
      </c>
      <c r="Q59" s="805">
        <f>'SAME1 Flight Tests 8-27-09'!O37</f>
        <v>11</v>
      </c>
      <c r="R59" s="805">
        <f>'SAME1 Flight Tests 8-27-09'!P37</f>
        <v>8</v>
      </c>
      <c r="S59" s="806"/>
      <c r="T59" s="806"/>
      <c r="U59" s="807">
        <f>'SAME1 Flight Tests 8-27-09'!Q37</f>
        <v>11</v>
      </c>
      <c r="V59" s="806"/>
      <c r="W59" s="806"/>
      <c r="X59" s="806"/>
      <c r="Y59" s="806"/>
      <c r="Z59" s="806"/>
      <c r="AA59" s="805" t="str">
        <f>'SAME1 Flight Tests 8-27-09'!R37</f>
        <v>y</v>
      </c>
      <c r="AB59" s="805" t="str">
        <f>'SAME1 Flight Tests 8-27-09'!S37</f>
        <v>y</v>
      </c>
      <c r="AC59" s="805">
        <f>'SAME1 Flight Tests 8-27-09'!T37</f>
        <v>1</v>
      </c>
      <c r="AD59" s="806"/>
      <c r="AE59" s="805">
        <f>'SAME1 Flight Tests 8-27-09'!U37</f>
        <v>10</v>
      </c>
      <c r="AF59" s="806"/>
      <c r="AG59" s="816">
        <f>'SAME1 Flight Tests 8-27-09'!V37</f>
        <v>3.852706928546E-2</v>
      </c>
      <c r="AH59" s="818">
        <f>'SAME1 Flight Tests 8-27-09'!W37</f>
        <v>0</v>
      </c>
      <c r="AI59" s="806"/>
      <c r="AJ59" s="806"/>
      <c r="AK59" s="806"/>
      <c r="AL59" s="806"/>
      <c r="AM59" s="806"/>
      <c r="AN59" s="806"/>
      <c r="AO59" s="806"/>
      <c r="AP59" s="806"/>
      <c r="AQ59" s="806"/>
      <c r="AR59" s="806"/>
      <c r="AS59" s="806"/>
      <c r="AT59" s="806"/>
      <c r="AU59" s="805">
        <f>'SAME1 Flight Tests 8-27-09'!X37</f>
        <v>0.79</v>
      </c>
      <c r="AV59" s="820">
        <f>'SAME1 Flight Tests 8-27-09'!Y37</f>
        <v>3.3346863333333334</v>
      </c>
      <c r="AW59" s="820">
        <f>'SAME1 Flight Tests 8-27-09'!Z37</f>
        <v>6.2319949999999986</v>
      </c>
      <c r="AX59" s="820">
        <f>'SAME1 Flight Tests 8-27-09'!AA37</f>
        <v>4.5496626666666673</v>
      </c>
      <c r="AY59" s="822"/>
      <c r="AZ59" s="822"/>
      <c r="BA59" s="820">
        <f>'SAME1 Flight Tests 8-27-09'!AC37</f>
        <v>4.8548895000000005</v>
      </c>
      <c r="BB59" s="822"/>
      <c r="BC59" s="822"/>
      <c r="BD59" s="820">
        <f>'SAME1 Flight Tests 8-27-09'!AB37</f>
        <v>5.9095920000000008</v>
      </c>
      <c r="BE59" s="820">
        <f>'SAME1 Flight Tests 8-27-09'!AD37</f>
        <v>4.6461334999999995</v>
      </c>
      <c r="BF59" s="826">
        <f>'SAME1 Flight Tests 8-27-09'!AE37</f>
        <v>43170</v>
      </c>
      <c r="BG59" s="806"/>
      <c r="BH59" s="806"/>
      <c r="BI59" s="805">
        <f>'SAME1 Flight Tests 8-27-09'!AF37</f>
        <v>19.1495</v>
      </c>
      <c r="BJ59" s="805">
        <f>'SAME1 Flight Tests 8-27-09'!AG37</f>
        <v>32.946449999999999</v>
      </c>
      <c r="BK59" s="805">
        <f>'SAME1 Flight Tests 8-27-09'!AH37</f>
        <v>1.2634585000000014</v>
      </c>
      <c r="BL59" s="805">
        <f>'SAME1 Flight Tests 8-27-09'!AK37</f>
        <v>1644842.7294187157</v>
      </c>
      <c r="BM59" s="805">
        <f>'SAME1 Flight Tests 8-27-09'!AL37</f>
        <v>244.38265833948313</v>
      </c>
      <c r="BN59" s="806"/>
      <c r="BO59" s="805"/>
      <c r="BP59" s="806"/>
      <c r="BQ59" s="805" t="e">
        <f>'SAME1 Flight Tests 8-27-09'!AM37</f>
        <v>#DIV/0!</v>
      </c>
      <c r="BR59" s="816">
        <f>'SAME1 Flight Tests 8-27-09'!AP37</f>
        <v>0.14857509108232342</v>
      </c>
      <c r="BS59" s="816"/>
      <c r="BT59" s="816"/>
      <c r="BU59" s="816" t="e">
        <f>'SAME1 Flight Tests 8-27-09'!AS37</f>
        <v>#DIV/0!</v>
      </c>
      <c r="BV59" s="816" t="e">
        <f>'SAME1 Flight Tests 8-27-09'!AT37</f>
        <v>#DIV/0!</v>
      </c>
      <c r="BW59" s="807">
        <f>'SAME1 Flight Tests 8-27-09'!BB37</f>
        <v>1644842.7294187157</v>
      </c>
      <c r="BX59" s="807">
        <f>'SAME1 Flight Tests 8-27-09'!BC37</f>
        <v>1619070.9793631071</v>
      </c>
      <c r="BY59" s="807">
        <f>'SAME1 Flight Tests 8-27-09'!BD37</f>
        <v>1503804.0259622161</v>
      </c>
      <c r="BZ59" s="806"/>
      <c r="CA59" s="805">
        <f>'SAME1 Flight Tests 8-27-09'!BG37</f>
        <v>0.27112843347639515</v>
      </c>
      <c r="CB59" s="805">
        <f>'SAME1 Flight Tests 8-27-09'!BF37</f>
        <v>0.28000000000000003</v>
      </c>
      <c r="CC59" s="783"/>
      <c r="CD59" s="805"/>
      <c r="CE59" s="1807"/>
      <c r="CF59" s="1804">
        <f>'SAME1 Flight Tests 8-27-09'!BI37</f>
        <v>0.7899999999999574</v>
      </c>
      <c r="CG59" s="1804">
        <f>'SAME1 Flight Tests 8-27-09'!BJ37</f>
        <v>31</v>
      </c>
      <c r="CH59" s="1804">
        <f>'SAME1 Flight Tests 8-27-09'!BK37</f>
        <v>0</v>
      </c>
      <c r="CI59" s="1920"/>
      <c r="CJ59" s="1804">
        <f t="shared" ref="CJ59:CJ64" si="1">BJ59/BI59</f>
        <v>1.7204861745737485</v>
      </c>
      <c r="CK59" s="1802"/>
    </row>
    <row r="60" spans="1:89" ht="26.25" x14ac:dyDescent="0.25">
      <c r="A60" s="778">
        <v>1</v>
      </c>
      <c r="B60" s="779">
        <f>'SAME1 Flight Tests 8-27-09'!A38</f>
        <v>4</v>
      </c>
      <c r="C60" s="1805" t="str">
        <f>'SAME1 Flight Tests 8-27-09'!B38</f>
        <v>Lampwick</v>
      </c>
      <c r="D60" s="782"/>
      <c r="E60" s="779" t="str">
        <f>'SAME1 Flight Tests 8-27-09'!C38</f>
        <v>32 L</v>
      </c>
      <c r="F60" s="779">
        <f>'SAME1 Flight Tests 8-27-09'!D38</f>
        <v>2</v>
      </c>
      <c r="G60" s="779">
        <f>'SAME1 Flight Tests 8-27-09'!E38</f>
        <v>32</v>
      </c>
      <c r="H60" s="779" t="str">
        <f>'SAME1 Flight Tests 8-27-09'!F38</f>
        <v>Baseline</v>
      </c>
      <c r="I60" s="779">
        <f>'SAME1 Flight Tests 8-27-09'!G38</f>
        <v>272</v>
      </c>
      <c r="J60" s="791">
        <f>'SAME1 Flight Tests 8-27-09'!H38</f>
        <v>39354</v>
      </c>
      <c r="K60" s="779">
        <f>'SAME1 Flight Tests 8-27-09'!I38</f>
        <v>0</v>
      </c>
      <c r="L60" s="779" t="str">
        <f>'SAME1 Flight Tests 8-27-09'!J38</f>
        <v>n</v>
      </c>
      <c r="M60" s="779" t="str">
        <f>'SAME1 Flight Tests 8-27-09'!K38</f>
        <v>n</v>
      </c>
      <c r="N60" s="1941">
        <f>'SAME1 Flight Tests 8-27-09'!L38</f>
        <v>8</v>
      </c>
      <c r="O60" s="1940">
        <f>'SAME1 Flight Tests 8-27-09'!M38</f>
        <v>1.2450000000000001</v>
      </c>
      <c r="P60" s="805">
        <f>'SAME1 Flight Tests 8-27-09'!N38</f>
        <v>60</v>
      </c>
      <c r="Q60" s="805">
        <f>'SAME1 Flight Tests 8-27-09'!O38</f>
        <v>11</v>
      </c>
      <c r="R60" s="805">
        <f>'SAME1 Flight Tests 8-27-09'!P38</f>
        <v>8</v>
      </c>
      <c r="S60" s="806"/>
      <c r="T60" s="806"/>
      <c r="U60" s="807">
        <f>'SAME1 Flight Tests 8-27-09'!Q38</f>
        <v>62.666666666666664</v>
      </c>
      <c r="V60" s="806"/>
      <c r="W60" s="806"/>
      <c r="X60" s="806"/>
      <c r="Y60" s="806"/>
      <c r="Z60" s="806"/>
      <c r="AA60" s="805" t="str">
        <f>'SAME1 Flight Tests 8-27-09'!R38</f>
        <v>y</v>
      </c>
      <c r="AB60" s="805" t="str">
        <f>'SAME1 Flight Tests 8-27-09'!S38</f>
        <v>y</v>
      </c>
      <c r="AC60" s="805">
        <f>'SAME1 Flight Tests 8-27-09'!T38</f>
        <v>1</v>
      </c>
      <c r="AD60" s="806"/>
      <c r="AE60" s="805">
        <f>'SAME1 Flight Tests 8-27-09'!U38</f>
        <v>10</v>
      </c>
      <c r="AF60" s="806"/>
      <c r="AG60" s="816">
        <f>'SAME1 Flight Tests 8-27-09'!V38</f>
        <v>3.852706928546E-2</v>
      </c>
      <c r="AH60" s="818">
        <f>'SAME1 Flight Tests 8-27-09'!W38</f>
        <v>0.37564557512692559</v>
      </c>
      <c r="AI60" s="806"/>
      <c r="AJ60" s="806"/>
      <c r="AK60" s="806"/>
      <c r="AL60" s="806"/>
      <c r="AM60" s="806"/>
      <c r="AN60" s="806"/>
      <c r="AO60" s="806"/>
      <c r="AP60" s="806"/>
      <c r="AQ60" s="806"/>
      <c r="AR60" s="806"/>
      <c r="AS60" s="806"/>
      <c r="AT60" s="806"/>
      <c r="AU60" s="805">
        <f>'SAME1 Flight Tests 8-27-09'!X38</f>
        <v>0.86</v>
      </c>
      <c r="AV60" s="820">
        <f>'SAME1 Flight Tests 8-27-09'!Y38</f>
        <v>3.3386225000000005</v>
      </c>
      <c r="AW60" s="820">
        <f>'SAME1 Flight Tests 8-27-09'!Z38</f>
        <v>6.2419269999999996</v>
      </c>
      <c r="AX60" s="820">
        <f>'SAME1 Flight Tests 8-27-09'!AA38</f>
        <v>-7.0190420000000001E-4</v>
      </c>
      <c r="AY60" s="822"/>
      <c r="AZ60" s="822"/>
      <c r="BA60" s="820">
        <f>'SAME1 Flight Tests 8-27-09'!AC38</f>
        <v>4.7862400000000012</v>
      </c>
      <c r="BB60" s="822"/>
      <c r="BC60" s="822"/>
      <c r="BD60" s="820">
        <f>'SAME1 Flight Tests 8-27-09'!AB38</f>
        <v>6.422347499999999</v>
      </c>
      <c r="BE60" s="820">
        <f>'SAME1 Flight Tests 8-27-09'!AD38</f>
        <v>4.6355740000000001</v>
      </c>
      <c r="BF60" s="826">
        <f>'SAME1 Flight Tests 8-27-09'!AE38</f>
        <v>48865</v>
      </c>
      <c r="BG60" s="806"/>
      <c r="BH60" s="806"/>
      <c r="BI60" s="805">
        <f>'SAME1 Flight Tests 8-27-09'!AF38</f>
        <v>22.630800000000001</v>
      </c>
      <c r="BJ60" s="805">
        <f>'SAME1 Flight Tests 8-27-09'!AG38</f>
        <v>39.243200000000002</v>
      </c>
      <c r="BK60" s="805">
        <f>'SAME1 Flight Tests 8-27-09'!AH38</f>
        <v>1.7867734999999989</v>
      </c>
      <c r="BL60" s="805">
        <f>'SAME1 Flight Tests 8-27-09'!AK38</f>
        <v>1876277.1679931821</v>
      </c>
      <c r="BM60" s="805">
        <f>'SAME1 Flight Tests 8-27-09'!AL38</f>
        <v>382.01317813143794</v>
      </c>
      <c r="BN60" s="806"/>
      <c r="BO60" s="805"/>
      <c r="BP60" s="806"/>
      <c r="BQ60" s="805">
        <f>'SAME1 Flight Tests 8-27-09'!AM38</f>
        <v>29.251232351897851</v>
      </c>
      <c r="BR60" s="816">
        <f>'SAME1 Flight Tests 8-27-09'!AP38</f>
        <v>0.20360167711257149</v>
      </c>
      <c r="BS60" s="816">
        <f>'SAME1 Flight Tests 8-27-09'!AQ38</f>
        <v>0.31102232794081452</v>
      </c>
      <c r="BT60" s="816"/>
      <c r="BU60" s="816">
        <f>'SAME1 Flight Tests 8-27-09'!AS38</f>
        <v>1.9173073768130833</v>
      </c>
      <c r="BV60" s="816">
        <f>'SAME1 Flight Tests 8-27-09'!AT38</f>
        <v>0.16473134438845458</v>
      </c>
      <c r="BW60" s="807">
        <f>'SAME1 Flight Tests 8-27-09'!BB38</f>
        <v>1876277.1679931821</v>
      </c>
      <c r="BX60" s="807">
        <f>'SAME1 Flight Tests 8-27-09'!BC38</f>
        <v>1847105.6005512706</v>
      </c>
      <c r="BY60" s="807">
        <f>'SAME1 Flight Tests 8-27-09'!BD38</f>
        <v>1709409.4605803513</v>
      </c>
      <c r="BZ60" s="806"/>
      <c r="CA60" s="805">
        <f>'SAME1 Flight Tests 8-27-09'!BG38</f>
        <v>0.38342778969957059</v>
      </c>
      <c r="CB60" s="805">
        <f>'SAME1 Flight Tests 8-27-09'!BF38</f>
        <v>0.28000000000000003</v>
      </c>
      <c r="CC60" s="783"/>
      <c r="CD60" s="805"/>
      <c r="CE60" s="805">
        <f>'SAME1 Flight Tests 8-27-09'!BH38</f>
        <v>258.64706119544206</v>
      </c>
      <c r="CF60" s="1804">
        <f>'SAME1 Flight Tests 8-27-09'!BI38</f>
        <v>0.8599999999999719</v>
      </c>
      <c r="CG60" s="1804">
        <f>'SAME1 Flight Tests 8-27-09'!BJ38</f>
        <v>32</v>
      </c>
      <c r="CH60" s="1804">
        <f>'SAME1 Flight Tests 8-27-09'!BK38</f>
        <v>0</v>
      </c>
      <c r="CI60" s="1920">
        <f>'SAME1 Flight Tests 8-27-09'!BL38</f>
        <v>0.20407836524580564</v>
      </c>
      <c r="CJ60" s="1804">
        <f t="shared" si="1"/>
        <v>1.7340615444438554</v>
      </c>
      <c r="CK60" s="1802"/>
    </row>
    <row r="61" spans="1:89" ht="26.25" x14ac:dyDescent="0.25">
      <c r="A61" s="778">
        <v>1</v>
      </c>
      <c r="B61" s="779">
        <f>'SAME1 Flight Tests 8-27-09'!A41</f>
        <v>4</v>
      </c>
      <c r="C61" s="1805" t="str">
        <f>'SAME1 Flight Tests 8-27-09'!B41</f>
        <v>Lampwick</v>
      </c>
      <c r="D61" s="782"/>
      <c r="E61" s="779" t="str">
        <f>'SAME1 Flight Tests 8-27-09'!C41</f>
        <v>34 L</v>
      </c>
      <c r="F61" s="779">
        <f>'SAME1 Flight Tests 8-27-09'!D41</f>
        <v>3</v>
      </c>
      <c r="G61" s="779">
        <f>'SAME1 Flight Tests 8-27-09'!E41</f>
        <v>34</v>
      </c>
      <c r="H61" s="779" t="str">
        <f>'SAME1 Flight Tests 8-27-09'!F41</f>
        <v>lower flow (2)</v>
      </c>
      <c r="I61" s="779">
        <f>'SAME1 Flight Tests 8-27-09'!G41</f>
        <v>273</v>
      </c>
      <c r="J61" s="791">
        <f>'SAME1 Flight Tests 8-27-09'!H41</f>
        <v>39355</v>
      </c>
      <c r="K61" s="779">
        <f>'SAME1 Flight Tests 8-27-09'!I41</f>
        <v>0</v>
      </c>
      <c r="L61" s="779" t="str">
        <f>'SAME1 Flight Tests 8-27-09'!J41</f>
        <v>n</v>
      </c>
      <c r="M61" s="779" t="str">
        <f>'SAME1 Flight Tests 8-27-09'!K41</f>
        <v>n</v>
      </c>
      <c r="N61" s="779">
        <f>'SAME1 Flight Tests 8-27-09'!L41</f>
        <v>2</v>
      </c>
      <c r="O61" s="1940">
        <f>'SAME1 Flight Tests 8-27-09'!M41</f>
        <v>1.2450000000000001</v>
      </c>
      <c r="P61" s="805">
        <f>'SAME1 Flight Tests 8-27-09'!N41</f>
        <v>60</v>
      </c>
      <c r="Q61" s="805">
        <f>'SAME1 Flight Tests 8-27-09'!O41</f>
        <v>11</v>
      </c>
      <c r="R61" s="805">
        <f>'SAME1 Flight Tests 8-27-09'!P41</f>
        <v>8</v>
      </c>
      <c r="S61" s="806"/>
      <c r="T61" s="806"/>
      <c r="U61" s="807">
        <f>'SAME1 Flight Tests 8-27-09'!Q41</f>
        <v>45.666666666666664</v>
      </c>
      <c r="V61" s="806"/>
      <c r="W61" s="806"/>
      <c r="X61" s="806"/>
      <c r="Y61" s="806"/>
      <c r="Z61" s="806"/>
      <c r="AA61" s="805" t="str">
        <f>'SAME1 Flight Tests 8-27-09'!R41</f>
        <v>y</v>
      </c>
      <c r="AB61" s="805" t="str">
        <f>'SAME1 Flight Tests 8-27-09'!S41</f>
        <v>y</v>
      </c>
      <c r="AC61" s="805">
        <f>'SAME1 Flight Tests 8-27-09'!T41</f>
        <v>1</v>
      </c>
      <c r="AD61" s="806"/>
      <c r="AE61" s="805">
        <f>'SAME1 Flight Tests 8-27-09'!U41</f>
        <v>10</v>
      </c>
      <c r="AF61" s="806"/>
      <c r="AG61" s="816">
        <f>'SAME1 Flight Tests 8-27-09'!V41</f>
        <v>3.852706928546E-2</v>
      </c>
      <c r="AH61" s="818">
        <f>'SAME1 Flight Tests 8-27-09'!W41</f>
        <v>0.45384257500294073</v>
      </c>
      <c r="AI61" s="806"/>
      <c r="AJ61" s="806"/>
      <c r="AK61" s="806"/>
      <c r="AL61" s="806"/>
      <c r="AM61" s="806"/>
      <c r="AN61" s="806"/>
      <c r="AO61" s="806"/>
      <c r="AP61" s="806"/>
      <c r="AQ61" s="806"/>
      <c r="AR61" s="806"/>
      <c r="AS61" s="806"/>
      <c r="AT61" s="806"/>
      <c r="AU61" s="805">
        <f>'SAME1 Flight Tests 8-27-09'!X41</f>
        <v>0.8</v>
      </c>
      <c r="AV61" s="820">
        <f>'SAME1 Flight Tests 8-27-09'!Y41</f>
        <v>3.322661500000001</v>
      </c>
      <c r="AW61" s="820">
        <f>'SAME1 Flight Tests 8-27-09'!Z41</f>
        <v>6.2472994999999996</v>
      </c>
      <c r="AX61" s="820">
        <f>'SAME1 Flight Tests 8-27-09'!AA41</f>
        <v>4.6678009999999999</v>
      </c>
      <c r="AY61" s="822"/>
      <c r="AZ61" s="822"/>
      <c r="BA61" s="820">
        <f>'SAME1 Flight Tests 8-27-09'!AC41</f>
        <v>4.8072664999999999</v>
      </c>
      <c r="BB61" s="822"/>
      <c r="BC61" s="822"/>
      <c r="BD61" s="820">
        <f>'SAME1 Flight Tests 8-27-09'!AB41</f>
        <v>5.6470329999999995</v>
      </c>
      <c r="BE61" s="820">
        <f>'SAME1 Flight Tests 8-27-09'!AD41</f>
        <v>4.6248480000000001</v>
      </c>
      <c r="BF61" s="826">
        <f>'SAME1 Flight Tests 8-27-09'!AE41</f>
        <v>31015</v>
      </c>
      <c r="BG61" s="806"/>
      <c r="BH61" s="806"/>
      <c r="BI61" s="805">
        <f>'SAME1 Flight Tests 8-27-09'!AF41</f>
        <v>12.873099999999999</v>
      </c>
      <c r="BJ61" s="805">
        <f>'SAME1 Flight Tests 8-27-09'!AG41</f>
        <v>29.414750000000005</v>
      </c>
      <c r="BK61" s="805">
        <f>'SAME1 Flight Tests 8-27-09'!AH41</f>
        <v>1.0221849999999995</v>
      </c>
      <c r="BL61" s="805">
        <f>'SAME1 Flight Tests 8-27-09'!AK41</f>
        <v>1162148.7250497313</v>
      </c>
      <c r="BM61" s="805">
        <f>'SAME1 Flight Tests 8-27-09'!AL41</f>
        <v>190.12985727339534</v>
      </c>
      <c r="BN61" s="806"/>
      <c r="BO61" s="805"/>
      <c r="BP61" s="806"/>
      <c r="BQ61" s="805">
        <f>'SAME1 Flight Tests 8-27-09'!AM41</f>
        <v>18.14754818881114</v>
      </c>
      <c r="BR61" s="816">
        <f>'SAME1 Flight Tests 8-27-09'!AP41</f>
        <v>0.16360200134045599</v>
      </c>
      <c r="BS61" s="816">
        <f>'SAME1 Flight Tests 8-27-09'!AQ41</f>
        <v>0.31119147379012313</v>
      </c>
      <c r="BT61" s="816"/>
      <c r="BU61" s="816">
        <f>'SAME1 Flight Tests 8-27-09'!AS41</f>
        <v>2.22967354965495</v>
      </c>
      <c r="BV61" s="816">
        <f>'SAME1 Flight Tests 8-27-09'!AT41</f>
        <v>0.11862304648393515</v>
      </c>
      <c r="BW61" s="807">
        <f>'SAME1 Flight Tests 8-27-09'!BB41</f>
        <v>1162148.7250497313</v>
      </c>
      <c r="BX61" s="807">
        <f>'SAME1 Flight Tests 8-27-09'!BC41</f>
        <v>1143633.3016544404</v>
      </c>
      <c r="BY61" s="807">
        <f>'SAME1 Flight Tests 8-27-09'!BD41</f>
        <v>1070606.0567281875</v>
      </c>
      <c r="BZ61" s="806"/>
      <c r="CA61" s="805">
        <f>'SAME1 Flight Tests 8-27-09'!BG41</f>
        <v>0.21935300429184537</v>
      </c>
      <c r="CB61" s="805">
        <f>'SAME1 Flight Tests 8-27-09'!BF41</f>
        <v>0.28000000000000003</v>
      </c>
      <c r="CC61" s="783"/>
      <c r="CD61" s="805"/>
      <c r="CE61" s="805">
        <f>'SAME1 Flight Tests 8-27-09'!BH41</f>
        <v>258.45198005359714</v>
      </c>
      <c r="CF61" s="1804">
        <f>'SAME1 Flight Tests 8-27-09'!BI41</f>
        <v>0.79999999999991189</v>
      </c>
      <c r="CG61" s="1804">
        <f>'SAME1 Flight Tests 8-27-09'!BJ41</f>
        <v>34</v>
      </c>
      <c r="CH61" s="1804">
        <f>'SAME1 Flight Tests 8-27-09'!BK41</f>
        <v>0</v>
      </c>
      <c r="CI61" s="1920">
        <f>'SAME1 Flight Tests 8-27-09'!BL41</f>
        <v>0.13610661141609853</v>
      </c>
      <c r="CJ61" s="1804">
        <f t="shared" si="1"/>
        <v>2.2849779773325776</v>
      </c>
      <c r="CK61" s="1802"/>
    </row>
    <row r="62" spans="1:89" ht="26.25" x14ac:dyDescent="0.25">
      <c r="A62" s="778">
        <v>1</v>
      </c>
      <c r="B62" s="779">
        <f>'SAME1 Flight Tests 8-27-09'!A63</f>
        <v>5</v>
      </c>
      <c r="C62" s="1805" t="str">
        <f>'SAME1 Flight Tests 8-27-09'!B63</f>
        <v>Lampwick</v>
      </c>
      <c r="D62" s="782"/>
      <c r="E62" s="779" t="str">
        <f>'SAME1 Flight Tests 8-27-09'!C63</f>
        <v>46 L</v>
      </c>
      <c r="F62" s="779">
        <f>'SAME1 Flight Tests 8-27-09'!D63</f>
        <v>3</v>
      </c>
      <c r="G62" s="779">
        <f>'SAME1 Flight Tests 8-27-09'!E63</f>
        <v>46</v>
      </c>
      <c r="H62" s="779" t="str">
        <f>'SAME1 Flight Tests 8-27-09'!F63</f>
        <v>high temp aging</v>
      </c>
      <c r="I62" s="779">
        <f>'SAME1 Flight Tests 8-27-09'!G63</f>
        <v>278</v>
      </c>
      <c r="J62" s="791">
        <f>'SAME1 Flight Tests 8-27-09'!H63</f>
        <v>39360</v>
      </c>
      <c r="K62" s="779">
        <f>'SAME1 Flight Tests 8-27-09'!I63</f>
        <v>0</v>
      </c>
      <c r="L62" s="779" t="str">
        <f>'SAME1 Flight Tests 8-27-09'!J63</f>
        <v>n</v>
      </c>
      <c r="M62" s="779" t="str">
        <f>'SAME1 Flight Tests 8-27-09'!K63</f>
        <v>n</v>
      </c>
      <c r="N62" s="970">
        <f>'SAME1 Flight Tests 8-27-09'!L63</f>
        <v>8</v>
      </c>
      <c r="O62" s="804">
        <f>'SAME1 Flight Tests 8-27-09'!M63</f>
        <v>1.32</v>
      </c>
      <c r="P62" s="805">
        <f>'SAME1 Flight Tests 8-27-09'!N63</f>
        <v>20</v>
      </c>
      <c r="Q62" s="805">
        <f>'SAME1 Flight Tests 8-27-09'!O63</f>
        <v>11</v>
      </c>
      <c r="R62" s="805">
        <f>'SAME1 Flight Tests 8-27-09'!P63</f>
        <v>8</v>
      </c>
      <c r="S62" s="806"/>
      <c r="T62" s="806"/>
      <c r="U62" s="807">
        <f>'SAME1 Flight Tests 8-27-09'!Q63</f>
        <v>82</v>
      </c>
      <c r="V62" s="806"/>
      <c r="W62" s="806"/>
      <c r="X62" s="806"/>
      <c r="Y62" s="806"/>
      <c r="Z62" s="806"/>
      <c r="AA62" s="805" t="str">
        <f>'SAME1 Flight Tests 8-27-09'!R63</f>
        <v>y</v>
      </c>
      <c r="AB62" s="805" t="str">
        <f>'SAME1 Flight Tests 8-27-09'!S63</f>
        <v>y</v>
      </c>
      <c r="AC62" s="805">
        <f>'SAME1 Flight Tests 8-27-09'!T63</f>
        <v>1</v>
      </c>
      <c r="AD62" s="806"/>
      <c r="AE62" s="805">
        <f>'SAME1 Flight Tests 8-27-09'!U63</f>
        <v>10</v>
      </c>
      <c r="AF62" s="806"/>
      <c r="AG62" s="816">
        <f>'SAME1 Flight Tests 8-27-09'!V63</f>
        <v>3.852706928546E-2</v>
      </c>
      <c r="AH62" s="818">
        <f>'SAME1 Flight Tests 8-27-09'!W63</f>
        <v>0.37362618264053032</v>
      </c>
      <c r="AI62" s="806"/>
      <c r="AJ62" s="806"/>
      <c r="AK62" s="806"/>
      <c r="AL62" s="806"/>
      <c r="AM62" s="806"/>
      <c r="AN62" s="806"/>
      <c r="AO62" s="806"/>
      <c r="AP62" s="806"/>
      <c r="AQ62" s="806"/>
      <c r="AR62" s="806"/>
      <c r="AS62" s="806"/>
      <c r="AT62" s="806"/>
      <c r="AU62" s="805">
        <f>'SAME1 Flight Tests 8-27-09'!X63</f>
        <v>1.42</v>
      </c>
      <c r="AV62" s="820">
        <f>'SAME1 Flight Tests 8-27-09'!Y63</f>
        <v>3.3276659999999998</v>
      </c>
      <c r="AW62" s="820">
        <f>'SAME1 Flight Tests 8-27-09'!Z63</f>
        <v>6.2510685000000006</v>
      </c>
      <c r="AX62" s="820">
        <f>'SAME1 Flight Tests 8-27-09'!AA63</f>
        <v>-7.6293924999999989E-4</v>
      </c>
      <c r="AY62" s="822"/>
      <c r="AZ62" s="822"/>
      <c r="BA62" s="820">
        <f>'SAME1 Flight Tests 8-27-09'!AC63</f>
        <v>4.8711089999999997</v>
      </c>
      <c r="BB62" s="822"/>
      <c r="BC62" s="822"/>
      <c r="BD62" s="820">
        <f>'SAME1 Flight Tests 8-27-09'!AB63</f>
        <v>6.5386664999999997</v>
      </c>
      <c r="BE62" s="820">
        <f>'SAME1 Flight Tests 8-27-09'!AD63</f>
        <v>4.6788790000000002</v>
      </c>
      <c r="BF62" s="826">
        <f>'SAME1 Flight Tests 8-27-09'!AE63</f>
        <v>39755</v>
      </c>
      <c r="BG62" s="806"/>
      <c r="BH62" s="806"/>
      <c r="BI62" s="805">
        <f>'SAME1 Flight Tests 8-27-09'!AF63</f>
        <v>27.512100000000004</v>
      </c>
      <c r="BJ62" s="805">
        <f>'SAME1 Flight Tests 8-27-09'!AG63</f>
        <v>46.162449999999993</v>
      </c>
      <c r="BK62" s="805">
        <f>'SAME1 Flight Tests 8-27-09'!AH63</f>
        <v>1.8597874999999995</v>
      </c>
      <c r="BL62" s="805">
        <f>'SAME1 Flight Tests 8-27-09'!AK63</f>
        <v>1507678.3447922845</v>
      </c>
      <c r="BM62" s="805">
        <f>'SAME1 Flight Tests 8-27-09'!AL63</f>
        <v>404.03706967599447</v>
      </c>
      <c r="BN62" s="806"/>
      <c r="BO62" s="805"/>
      <c r="BP62" s="806"/>
      <c r="BQ62" s="805">
        <f>'SAME1 Flight Tests 8-27-09'!AM63</f>
        <v>34.594700801350811</v>
      </c>
      <c r="BR62" s="816">
        <f>'SAME1 Flight Tests 8-27-09'!AP63</f>
        <v>0.26798625255286757</v>
      </c>
      <c r="BS62" s="816">
        <f>'SAME1 Flight Tests 8-27-09'!AQ63</f>
        <v>0.35374218369207788</v>
      </c>
      <c r="BT62" s="816"/>
      <c r="BU62" s="816">
        <f>'SAME1 Flight Tests 8-27-09'!AS63</f>
        <v>1.69368833526457</v>
      </c>
      <c r="BV62" s="816">
        <f>'SAME1 Flight Tests 8-27-09'!AT63</f>
        <v>0.23325198445905801</v>
      </c>
      <c r="BW62" s="807">
        <f>'SAME1 Flight Tests 8-27-09'!BB63</f>
        <v>1507678.3447922845</v>
      </c>
      <c r="BX62" s="807">
        <f>'SAME1 Flight Tests 8-27-09'!BC63</f>
        <v>1483945.2912027379</v>
      </c>
      <c r="BY62" s="807">
        <f>'SAME1 Flight Tests 8-27-09'!BD63</f>
        <v>1381320.4718658524</v>
      </c>
      <c r="BZ62" s="806"/>
      <c r="CA62" s="805">
        <f>'SAME1 Flight Tests 8-27-09'!BG63</f>
        <v>0.39909603004291833</v>
      </c>
      <c r="CB62" s="805">
        <f>'SAME1 Flight Tests 8-27-09'!BF63</f>
        <v>0.28000000000000003</v>
      </c>
      <c r="CC62" s="783"/>
      <c r="CD62" s="805"/>
      <c r="CE62" s="805">
        <f>'SAME1 Flight Tests 8-27-09'!BH63</f>
        <v>343.55957860374446</v>
      </c>
      <c r="CF62" s="1804">
        <f>'SAME1 Flight Tests 8-27-09'!BI63</f>
        <v>1.4199999999999768</v>
      </c>
      <c r="CG62" s="1804">
        <f>'SAME1 Flight Tests 8-27-09'!BJ63</f>
        <v>46</v>
      </c>
      <c r="CH62" s="1804">
        <f>'SAME1 Flight Tests 8-27-09'!BK63</f>
        <v>0</v>
      </c>
      <c r="CI62" s="1920">
        <f>'SAME1 Flight Tests 8-27-09'!BL63</f>
        <v>0.1461747921183861</v>
      </c>
      <c r="CJ62" s="1804">
        <f t="shared" si="1"/>
        <v>1.677896271095263</v>
      </c>
      <c r="CK62" s="1802"/>
    </row>
    <row r="63" spans="1:89" ht="39" x14ac:dyDescent="0.25">
      <c r="A63" s="778">
        <v>1</v>
      </c>
      <c r="B63" s="779">
        <f>'SAME1 Flight Tests 8-27-09'!A39</f>
        <v>4</v>
      </c>
      <c r="C63" s="1805" t="str">
        <f>'SAME1 Flight Tests 8-27-09'!B39</f>
        <v>Lampwick</v>
      </c>
      <c r="D63" s="782"/>
      <c r="E63" s="779" t="str">
        <f>'SAME1 Flight Tests 8-27-09'!C39</f>
        <v>32 La</v>
      </c>
      <c r="F63" s="779">
        <f>'SAME1 Flight Tests 8-27-09'!D39</f>
        <v>2</v>
      </c>
      <c r="G63" s="779" t="str">
        <f>'SAME1 Flight Tests 8-27-09'!E39</f>
        <v>32a</v>
      </c>
      <c r="H63" s="779" t="str">
        <f>'SAME1 Flight Tests 8-27-09'!F39</f>
        <v>after secondary aging</v>
      </c>
      <c r="I63" s="779">
        <f>'SAME1 Flight Tests 8-27-09'!G39</f>
        <v>272</v>
      </c>
      <c r="J63" s="791">
        <f>'SAME1 Flight Tests 8-27-09'!H39</f>
        <v>39354</v>
      </c>
      <c r="K63" s="779">
        <f>'SAME1 Flight Tests 8-27-09'!I39</f>
        <v>0</v>
      </c>
      <c r="L63" s="779" t="str">
        <f>'SAME1 Flight Tests 8-27-09'!J39</f>
        <v>n</v>
      </c>
      <c r="M63" s="779" t="str">
        <f>'SAME1 Flight Tests 8-27-09'!K39</f>
        <v>n</v>
      </c>
      <c r="N63" s="1941">
        <f>'SAME1 Flight Tests 8-27-09'!L39</f>
        <v>8</v>
      </c>
      <c r="O63" s="1940">
        <f>'SAME1 Flight Tests 8-27-09'!M39</f>
        <v>1.2450000000000001</v>
      </c>
      <c r="P63" s="805">
        <f>'SAME1 Flight Tests 8-27-09'!N39</f>
        <v>0</v>
      </c>
      <c r="Q63" s="805">
        <f>'SAME1 Flight Tests 8-27-09'!O39</f>
        <v>720</v>
      </c>
      <c r="R63" s="805">
        <f>'SAME1 Flight Tests 8-27-09'!P39</f>
        <v>0</v>
      </c>
      <c r="S63" s="806"/>
      <c r="T63" s="806"/>
      <c r="U63" s="1813">
        <f>'SAME1 Flight Tests 8-27-09'!Q39</f>
        <v>893</v>
      </c>
      <c r="V63" s="806"/>
      <c r="W63" s="806"/>
      <c r="X63" s="806"/>
      <c r="Y63" s="806"/>
      <c r="Z63" s="806"/>
      <c r="AA63" s="805" t="str">
        <f>'SAME1 Flight Tests 8-27-09'!R39</f>
        <v>y</v>
      </c>
      <c r="AB63" s="805" t="str">
        <f>'SAME1 Flight Tests 8-27-09'!S39</f>
        <v>y</v>
      </c>
      <c r="AC63" s="805">
        <f>'SAME1 Flight Tests 8-27-09'!T39</f>
        <v>1</v>
      </c>
      <c r="AD63" s="806"/>
      <c r="AE63" s="805">
        <f>'SAME1 Flight Tests 8-27-09'!U39</f>
        <v>10</v>
      </c>
      <c r="AF63" s="806"/>
      <c r="AG63" s="816">
        <f>'SAME1 Flight Tests 8-27-09'!V39</f>
        <v>3.852706928546E-2</v>
      </c>
      <c r="AH63" s="818">
        <f>'SAME1 Flight Tests 8-27-09'!W39</f>
        <v>0.37944916679731622</v>
      </c>
      <c r="AI63" s="806"/>
      <c r="AJ63" s="806"/>
      <c r="AK63" s="806"/>
      <c r="AL63" s="806"/>
      <c r="AM63" s="806"/>
      <c r="AN63" s="806"/>
      <c r="AO63" s="806"/>
      <c r="AP63" s="806"/>
      <c r="AQ63" s="806"/>
      <c r="AR63" s="806"/>
      <c r="AS63" s="806"/>
      <c r="AT63" s="806"/>
      <c r="AU63" s="805">
        <f>'SAME1 Flight Tests 8-27-09'!X39</f>
        <v>0.86</v>
      </c>
      <c r="AV63" s="820">
        <f>'SAME1 Flight Tests 8-27-09'!Y39</f>
        <v>3.3158105</v>
      </c>
      <c r="AW63" s="820">
        <f>'SAME1 Flight Tests 8-27-09'!Z39</f>
        <v>6.2466120000000007</v>
      </c>
      <c r="AX63" s="820">
        <f>'SAME1 Flight Tests 8-27-09'!AA39</f>
        <v>-7.4768044999999985E-4</v>
      </c>
      <c r="AY63" s="822"/>
      <c r="AZ63" s="822"/>
      <c r="BA63" s="820">
        <f>'SAME1 Flight Tests 8-27-09'!AC39</f>
        <v>4.792068500000001</v>
      </c>
      <c r="BB63" s="822"/>
      <c r="BC63" s="822"/>
      <c r="BD63" s="820">
        <f>'SAME1 Flight Tests 8-27-09'!AB39</f>
        <v>5.8868574999999996</v>
      </c>
      <c r="BE63" s="820">
        <f>'SAME1 Flight Tests 8-27-09'!AD39</f>
        <v>4.6369315000000011</v>
      </c>
      <c r="BF63" s="826">
        <f>'SAME1 Flight Tests 8-27-09'!AE39</f>
        <v>23590</v>
      </c>
      <c r="BG63" s="806"/>
      <c r="BH63" s="806"/>
      <c r="BI63" s="805">
        <f>'SAME1 Flight Tests 8-27-09'!AF39</f>
        <v>21.661850000000001</v>
      </c>
      <c r="BJ63" s="805">
        <f>'SAME1 Flight Tests 8-27-09'!AG39</f>
        <v>38.873300000000008</v>
      </c>
      <c r="BK63" s="805">
        <f>'SAME1 Flight Tests 8-27-09'!AH39</f>
        <v>1.2499259999999985</v>
      </c>
      <c r="BL63" s="805">
        <f>'SAME1 Flight Tests 8-27-09'!AK39</f>
        <v>874837.37603472825</v>
      </c>
      <c r="BM63" s="805">
        <f>'SAME1 Flight Tests 8-27-09'!AL39</f>
        <v>241.21021488103753</v>
      </c>
      <c r="BN63" s="806"/>
      <c r="BO63" s="805"/>
      <c r="BP63" s="806"/>
      <c r="BQ63" s="805">
        <f>'SAME1 Flight Tests 8-27-09'!AM39</f>
        <v>28.68506496369249</v>
      </c>
      <c r="BR63" s="816">
        <f>'SAME1 Flight Tests 8-27-09'!AP39</f>
        <v>0.27572006122365567</v>
      </c>
      <c r="BS63" s="816">
        <f>'SAME1 Flight Tests 8-27-09'!AQ39</f>
        <v>0.39839240656225133</v>
      </c>
      <c r="BT63" s="816"/>
      <c r="BU63" s="816">
        <f>'SAME1 Flight Tests 8-27-09'!AS39</f>
        <v>1.8343173343211712</v>
      </c>
      <c r="BV63" s="816">
        <f>'SAME1 Flight Tests 8-27-09'!AT39</f>
        <v>0.2293754973875925</v>
      </c>
      <c r="BW63" s="807">
        <f>'SAME1 Flight Tests 8-27-09'!BB39</f>
        <v>874837.37603472825</v>
      </c>
      <c r="BX63" s="807">
        <f>'SAME1 Flight Tests 8-27-09'!BC39</f>
        <v>860754.55037311581</v>
      </c>
      <c r="BY63" s="807">
        <f>'SAME1 Flight Tests 8-27-09'!BD39</f>
        <v>809756.35257504147</v>
      </c>
      <c r="BZ63" s="806"/>
      <c r="CA63" s="805">
        <f>'SAME1 Flight Tests 8-27-09'!BG39</f>
        <v>0.26822446351931301</v>
      </c>
      <c r="CB63" s="805">
        <f>'SAME1 Flight Tests 8-27-09'!BF39</f>
        <v>0.28000000000000003</v>
      </c>
      <c r="CC63" s="783"/>
      <c r="CD63" s="805"/>
      <c r="CE63" s="805">
        <f>'SAME1 Flight Tests 8-27-09'!BH39</f>
        <v>258.64706119544206</v>
      </c>
      <c r="CF63" s="1804">
        <f>'SAME1 Flight Tests 8-27-09'!BI39</f>
        <v>0.8599999999999719</v>
      </c>
      <c r="CG63" s="1804">
        <f>'SAME1 Flight Tests 8-27-09'!BJ39</f>
        <v>32</v>
      </c>
      <c r="CH63" s="1804">
        <f>'SAME1 Flight Tests 8-27-09'!BK39</f>
        <v>0</v>
      </c>
      <c r="CI63" s="1920">
        <f>'SAME1 Flight Tests 8-27-09'!BL39</f>
        <v>0.20012836021181463</v>
      </c>
      <c r="CJ63" s="1804">
        <f t="shared" si="1"/>
        <v>1.7945512502394765</v>
      </c>
      <c r="CK63" s="1802"/>
    </row>
    <row r="64" spans="1:89" ht="26.25" x14ac:dyDescent="0.25">
      <c r="A64" s="778">
        <v>1</v>
      </c>
      <c r="B64" s="779">
        <f>'SAME1 Flight Tests 8-27-09'!A64</f>
        <v>5</v>
      </c>
      <c r="C64" s="1805" t="str">
        <f>'SAME1 Flight Tests 8-27-09'!B64</f>
        <v>Lampwick</v>
      </c>
      <c r="D64" s="782"/>
      <c r="E64" s="779" t="str">
        <f>'SAME1 Flight Tests 8-27-09'!C64</f>
        <v>46 La</v>
      </c>
      <c r="F64" s="779">
        <f>'SAME1 Flight Tests 8-27-09'!D64</f>
        <v>3</v>
      </c>
      <c r="G64" s="779" t="str">
        <f>'SAME1 Flight Tests 8-27-09'!E64</f>
        <v>46a</v>
      </c>
      <c r="H64" s="779" t="str">
        <f>'SAME1 Flight Tests 8-27-09'!F64</f>
        <v>aging</v>
      </c>
      <c r="I64" s="779">
        <f>'SAME1 Flight Tests 8-27-09'!G64</f>
        <v>278</v>
      </c>
      <c r="J64" s="791">
        <f>'SAME1 Flight Tests 8-27-09'!H64</f>
        <v>39360</v>
      </c>
      <c r="K64" s="779">
        <f>'SAME1 Flight Tests 8-27-09'!I64</f>
        <v>0</v>
      </c>
      <c r="L64" s="779" t="str">
        <f>'SAME1 Flight Tests 8-27-09'!J64</f>
        <v>n</v>
      </c>
      <c r="M64" s="779" t="str">
        <f>'SAME1 Flight Tests 8-27-09'!K64</f>
        <v>n</v>
      </c>
      <c r="N64" s="970">
        <f>'SAME1 Flight Tests 8-27-09'!L64</f>
        <v>8</v>
      </c>
      <c r="O64" s="804">
        <f>'SAME1 Flight Tests 8-27-09'!M64</f>
        <v>1.32</v>
      </c>
      <c r="P64" s="805">
        <f>'SAME1 Flight Tests 8-27-09'!N64</f>
        <v>20</v>
      </c>
      <c r="Q64" s="805">
        <f>'SAME1 Flight Tests 8-27-09'!O64</f>
        <v>1800</v>
      </c>
      <c r="R64" s="805">
        <f>'SAME1 Flight Tests 8-27-09'!P64</f>
        <v>8</v>
      </c>
      <c r="S64" s="806"/>
      <c r="T64" s="806"/>
      <c r="U64" s="1813">
        <f>'SAME1 Flight Tests 8-27-09'!Q64</f>
        <v>1963.6666666666667</v>
      </c>
      <c r="V64" s="806"/>
      <c r="W64" s="806"/>
      <c r="X64" s="806"/>
      <c r="Y64" s="806"/>
      <c r="Z64" s="806"/>
      <c r="AA64" s="805" t="str">
        <f>'SAME1 Flight Tests 8-27-09'!R64</f>
        <v>y</v>
      </c>
      <c r="AB64" s="805" t="str">
        <f>'SAME1 Flight Tests 8-27-09'!S64</f>
        <v>y</v>
      </c>
      <c r="AC64" s="805">
        <f>'SAME1 Flight Tests 8-27-09'!T64</f>
        <v>1</v>
      </c>
      <c r="AD64" s="806"/>
      <c r="AE64" s="805">
        <f>'SAME1 Flight Tests 8-27-09'!U64</f>
        <v>10</v>
      </c>
      <c r="AF64" s="806"/>
      <c r="AG64" s="816">
        <f>'SAME1 Flight Tests 8-27-09'!V64</f>
        <v>3.852706928546E-2</v>
      </c>
      <c r="AH64" s="818">
        <f>'SAME1 Flight Tests 8-27-09'!W64</f>
        <v>0.37858220684754784</v>
      </c>
      <c r="AI64" s="806"/>
      <c r="AJ64" s="806"/>
      <c r="AK64" s="806"/>
      <c r="AL64" s="806"/>
      <c r="AM64" s="806"/>
      <c r="AN64" s="806"/>
      <c r="AO64" s="806"/>
      <c r="AP64" s="806"/>
      <c r="AQ64" s="806"/>
      <c r="AR64" s="806"/>
      <c r="AS64" s="806"/>
      <c r="AT64" s="806"/>
      <c r="AU64" s="805">
        <f>'SAME1 Flight Tests 8-27-09'!X64</f>
        <v>1.42</v>
      </c>
      <c r="AV64" s="820">
        <f>'SAME1 Flight Tests 8-27-09'!Y64</f>
        <v>3.3119959999999997</v>
      </c>
      <c r="AW64" s="820">
        <f>'SAME1 Flight Tests 8-27-09'!Z64</f>
        <v>6.2547760000000006</v>
      </c>
      <c r="AX64" s="820">
        <f>'SAME1 Flight Tests 8-27-09'!AA64</f>
        <v>-4.5776364999999992E-4</v>
      </c>
      <c r="AY64" s="822"/>
      <c r="AZ64" s="822"/>
      <c r="BA64" s="820">
        <f>'SAME1 Flight Tests 8-27-09'!AC64</f>
        <v>4.8867345000000011</v>
      </c>
      <c r="BB64" s="822"/>
      <c r="BC64" s="822"/>
      <c r="BD64" s="820">
        <f>'SAME1 Flight Tests 8-27-09'!AB64</f>
        <v>5.7651214999999985</v>
      </c>
      <c r="BE64" s="820">
        <f>'SAME1 Flight Tests 8-27-09'!AD64</f>
        <v>4.7017509999999989</v>
      </c>
      <c r="BF64" s="826">
        <f>'SAME1 Flight Tests 8-27-09'!AE64</f>
        <v>15745</v>
      </c>
      <c r="BG64" s="806"/>
      <c r="BH64" s="806"/>
      <c r="BI64" s="805">
        <f>'SAME1 Flight Tests 8-27-09'!AF64</f>
        <v>27.556799999999999</v>
      </c>
      <c r="BJ64" s="805">
        <f>'SAME1 Flight Tests 8-27-09'!AG64</f>
        <v>46.382450000000006</v>
      </c>
      <c r="BK64" s="805">
        <f>'SAME1 Flight Tests 8-27-09'!AH64</f>
        <v>1.0633704999999996</v>
      </c>
      <c r="BL64" s="805">
        <f>'SAME1 Flight Tests 8-27-09'!AK64</f>
        <v>577492.72038184176</v>
      </c>
      <c r="BM64" s="805">
        <f>'SAME1 Flight Tests 8-27-09'!AL64</f>
        <v>199.06246731712528</v>
      </c>
      <c r="BN64" s="806"/>
      <c r="BO64" s="805"/>
      <c r="BP64" s="806"/>
      <c r="BQ64" s="805">
        <f>'SAME1 Flight Tests 8-27-09'!AM64</f>
        <v>34.304533507117</v>
      </c>
      <c r="BR64" s="816">
        <f>'SAME1 Flight Tests 8-27-09'!AP64</f>
        <v>0.34470125820028336</v>
      </c>
      <c r="BS64" s="816">
        <f>'SAME1 Flight Tests 8-27-09'!AQ64</f>
        <v>0.48556852213690521</v>
      </c>
      <c r="BT64" s="816"/>
      <c r="BU64" s="816">
        <f>'SAME1 Flight Tests 8-27-09'!AS64</f>
        <v>1.7956311049383042</v>
      </c>
      <c r="BV64" s="816">
        <f>'SAME1 Flight Tests 8-27-09'!AT64</f>
        <v>0.29042837201600924</v>
      </c>
      <c r="BW64" s="807">
        <f>'SAME1 Flight Tests 8-27-09'!BB64</f>
        <v>577492.72038184176</v>
      </c>
      <c r="BX64" s="807">
        <f>'SAME1 Flight Tests 8-27-09'!BC64</f>
        <v>568093.22525500471</v>
      </c>
      <c r="BY64" s="807">
        <f>'SAME1 Flight Tests 8-27-09'!BD64</f>
        <v>537260.83787047281</v>
      </c>
      <c r="BZ64" s="806"/>
      <c r="CA64" s="805">
        <f>'SAME1 Flight Tests 8-27-09'!BG64</f>
        <v>0.22819109442060076</v>
      </c>
      <c r="CB64" s="805">
        <f>'SAME1 Flight Tests 8-27-09'!BF64</f>
        <v>0.28000000000000003</v>
      </c>
      <c r="CC64" s="783"/>
      <c r="CD64" s="805"/>
      <c r="CE64" s="805">
        <f>'SAME1 Flight Tests 8-27-09'!BH64</f>
        <v>343.55957860374446</v>
      </c>
      <c r="CF64" s="1804">
        <f>'SAME1 Flight Tests 8-27-09'!BI64</f>
        <v>1.4199999999999768</v>
      </c>
      <c r="CG64" s="1804">
        <f>'SAME1 Flight Tests 8-27-09'!BJ64</f>
        <v>46</v>
      </c>
      <c r="CH64" s="1804">
        <f>'SAME1 Flight Tests 8-27-09'!BK64</f>
        <v>0</v>
      </c>
      <c r="CI64" s="1920">
        <f>'SAME1 Flight Tests 8-27-09'!BL64</f>
        <v>0.14494873312866574</v>
      </c>
      <c r="CJ64" s="1804">
        <f t="shared" si="1"/>
        <v>1.6831580589908846</v>
      </c>
      <c r="CK64" s="1802"/>
    </row>
    <row r="65" spans="1:89" ht="38.25" x14ac:dyDescent="0.25">
      <c r="A65" s="780">
        <v>2</v>
      </c>
      <c r="B65" s="784">
        <f>'SAME R Results'!A4</f>
        <v>1</v>
      </c>
      <c r="C65" s="1806" t="str">
        <f>'SAME R Results'!B4</f>
        <v>Lampwick</v>
      </c>
      <c r="D65" s="784" t="str">
        <f>'SAME R Results'!C4</f>
        <v>L13</v>
      </c>
      <c r="E65" s="784" t="str">
        <f>'SAME R Results'!D4</f>
        <v>2L</v>
      </c>
      <c r="F65" s="784">
        <f>'SAME R Results'!E4</f>
        <v>2</v>
      </c>
      <c r="G65" s="784">
        <f>'SAME R Results'!F4</f>
        <v>49</v>
      </c>
      <c r="H65" s="785" t="str">
        <f>'SAME R Results'!G4</f>
        <v>Baseline High RT/R0</v>
      </c>
      <c r="I65" s="784" t="str">
        <f>'SAME R Results'!H4</f>
        <v>200 11:00</v>
      </c>
      <c r="J65" s="786">
        <f>'SAME R Results'!I4</f>
        <v>40378.291666666664</v>
      </c>
      <c r="K65" s="784">
        <f>'SAME R Results'!J4</f>
        <v>0</v>
      </c>
      <c r="L65" s="788"/>
      <c r="M65" s="788"/>
      <c r="N65" s="1914">
        <f>'SAME R Results'!K4</f>
        <v>8</v>
      </c>
      <c r="O65" s="793">
        <f>'SAME R Results'!L4</f>
        <v>1.2514430209035738</v>
      </c>
      <c r="P65" s="784">
        <f>'SAME R Results'!M4</f>
        <v>60</v>
      </c>
      <c r="Q65" s="784">
        <f>'SAME R Results'!N4</f>
        <v>11</v>
      </c>
      <c r="R65" s="784">
        <f>'SAME R Results'!O4</f>
        <v>8</v>
      </c>
      <c r="S65" s="784" t="str">
        <f>'SAME R Results'!P4</f>
        <v>n</v>
      </c>
      <c r="T65" s="784">
        <f>'SAME R Results'!Q4</f>
        <v>0</v>
      </c>
      <c r="U65" s="853">
        <f>'SAME R Results'!R4</f>
        <v>51.4</v>
      </c>
      <c r="V65" s="784" t="str">
        <f>'SAME R Results'!S4</f>
        <v>y</v>
      </c>
      <c r="W65" s="784">
        <f>'SAME R Results'!T4</f>
        <v>90</v>
      </c>
      <c r="X65" s="784" t="str">
        <f>'SAME R Results'!U4</f>
        <v>n</v>
      </c>
      <c r="Y65" s="784" t="str">
        <f>'SAME R Results'!V4</f>
        <v>y</v>
      </c>
      <c r="Z65" s="784" t="str">
        <f>'SAME R Results'!W4</f>
        <v>y</v>
      </c>
      <c r="AA65" s="784" t="str">
        <f>'SAME R Results'!X4</f>
        <v>y</v>
      </c>
      <c r="AB65" s="784" t="str">
        <f>'SAME R Results'!Y4</f>
        <v>y</v>
      </c>
      <c r="AC65" s="789"/>
      <c r="AD65" s="784" t="str">
        <f>'SAME R Results'!Z4</f>
        <v>y</v>
      </c>
      <c r="AE65" s="784">
        <f>'SAME R Results'!AA4</f>
        <v>10</v>
      </c>
      <c r="AF65" s="784" t="str">
        <f>'SAME R Results'!AB4</f>
        <v>y</v>
      </c>
      <c r="AG65" s="817">
        <f>'SAME R Results'!AC4</f>
        <v>3.852706928546E-2</v>
      </c>
      <c r="AH65" s="819">
        <f>'SAME R Results'!AD4</f>
        <v>0</v>
      </c>
      <c r="AI65" s="784">
        <f>'SAME R Results'!AE4</f>
        <v>0</v>
      </c>
      <c r="AJ65" s="784">
        <f>'SAME R Results'!AF4</f>
        <v>0</v>
      </c>
      <c r="AK65" s="784">
        <f>'SAME R Results'!AG4</f>
        <v>0</v>
      </c>
      <c r="AL65" s="784">
        <f>'SAME R Results'!AH4</f>
        <v>0</v>
      </c>
      <c r="AM65" s="784">
        <f>'SAME R Results'!AI4</f>
        <v>0</v>
      </c>
      <c r="AN65" s="784">
        <f>'SAME R Results'!AJ4</f>
        <v>0</v>
      </c>
      <c r="AO65" s="784">
        <f>'SAME R Results'!AK4</f>
        <v>0</v>
      </c>
      <c r="AP65" s="784">
        <f>'SAME R Results'!AL4</f>
        <v>0</v>
      </c>
      <c r="AQ65" s="784">
        <f>'SAME R Results'!AM4</f>
        <v>0</v>
      </c>
      <c r="AR65" s="817">
        <f>'SAME R Results'!AN4</f>
        <v>0</v>
      </c>
      <c r="AS65" s="819">
        <f>'SAME R Results'!AO4</f>
        <v>0</v>
      </c>
      <c r="AT65" s="784">
        <f>'SAME R Results'!AP4</f>
        <v>0</v>
      </c>
      <c r="AU65" s="789"/>
      <c r="AV65" s="821">
        <f>'SAME R Results'!AQ4</f>
        <v>0</v>
      </c>
      <c r="AW65" s="821">
        <f>'SAME R Results'!AR4</f>
        <v>6.2560000000000002</v>
      </c>
      <c r="AX65" s="821">
        <f>'SAME R Results'!AS4</f>
        <v>0</v>
      </c>
      <c r="AY65" s="821">
        <f>'SAME R Results'!AT4</f>
        <v>0</v>
      </c>
      <c r="AZ65" s="824"/>
      <c r="BA65" s="824"/>
      <c r="BB65" s="821">
        <f>'SAME R Results'!AU4</f>
        <v>0.7695616999999999</v>
      </c>
      <c r="BC65" s="821">
        <f>'SAME R Results'!AV4</f>
        <v>2.6800000000000001E-2</v>
      </c>
      <c r="BD65" s="821">
        <f>'SAME R Results'!AW4</f>
        <v>6.5377960000000002</v>
      </c>
      <c r="BE65" s="821">
        <f>'SAME R Results'!AX4</f>
        <v>4.6396940000000004</v>
      </c>
      <c r="BF65" s="827">
        <f>'SAME R Results'!AY4</f>
        <v>71280</v>
      </c>
      <c r="BG65" s="784">
        <f>'SAME R Results'!AZ4</f>
        <v>0.92272894999999999</v>
      </c>
      <c r="BH65" s="784">
        <f>'SAME R Results'!BA4</f>
        <v>8.2000000000000003E-2</v>
      </c>
      <c r="BI65" s="789"/>
      <c r="BJ65" s="784">
        <f>'SAME R Results'!BB4</f>
        <v>47.296599999999998</v>
      </c>
      <c r="BK65" s="784">
        <f>'SAME R Results'!BC4</f>
        <v>1.8981019999999997</v>
      </c>
      <c r="BL65" s="784">
        <f>'SAME R Results'!BD4</f>
        <v>2819890.7109968318</v>
      </c>
      <c r="BM65" s="784">
        <f>'SAME R Results'!BE4</f>
        <v>421.19638693020511</v>
      </c>
      <c r="BN65" s="784">
        <f>'SAME R Results'!BF4</f>
        <v>1.9476177736518814</v>
      </c>
      <c r="BO65" s="784">
        <f>'SAME R Results'!BG4</f>
        <v>0.55112516095124597</v>
      </c>
      <c r="BP65" s="789"/>
      <c r="BQ65" s="784">
        <f>'SAME R Results'!BH4</f>
        <v>34.559212052422055</v>
      </c>
      <c r="BR65" s="817">
        <f>'SAME R Results'!BI4</f>
        <v>0.14936620957955926</v>
      </c>
      <c r="BS65" s="817">
        <f>'SAME R Results'!BJ4</f>
        <v>0.28605155365931773</v>
      </c>
      <c r="BT65" s="817">
        <f>'SAME R Results'!BL4</f>
        <v>3.5338937715895229</v>
      </c>
      <c r="BU65" s="817">
        <f>'SAME R Results'!BM4</f>
        <v>2.2391217870301241</v>
      </c>
      <c r="BV65" s="817">
        <f>'SAME R Results'!BN4</f>
        <v>0.10793353093663659</v>
      </c>
      <c r="BW65" s="784">
        <f>'SAME R Results'!BO4</f>
        <v>2819890.7109968318</v>
      </c>
      <c r="BX65" s="784">
        <f>'SAME R Results'!BP4</f>
        <v>2777337.7727535195</v>
      </c>
      <c r="BY65" s="784">
        <f>'SAME R Results'!BQ4</f>
        <v>2535008.0400966033</v>
      </c>
      <c r="BZ65" s="784">
        <f>'SAME R Results'!BR4</f>
        <v>421.19638693020511</v>
      </c>
      <c r="CA65" s="784">
        <f>'SAME R Results'!BS4</f>
        <v>0.42131359318121275</v>
      </c>
      <c r="CB65" s="784">
        <f>'SAME R Results'!BT4</f>
        <v>0.28000000000000003</v>
      </c>
      <c r="CC65" s="784">
        <f>'SAME R Results'!BV4</f>
        <v>2.6096116281102395</v>
      </c>
      <c r="CD65" s="880">
        <f>'SAME R Results'!BW4</f>
        <v>1</v>
      </c>
      <c r="CE65" s="1086">
        <f>'SAME R Results'!BZ4</f>
        <v>268.93865858906793</v>
      </c>
      <c r="CF65" s="1777">
        <f>'SAME R Results'!CA4</f>
        <v>0</v>
      </c>
      <c r="CG65" s="1777">
        <f>'SAME R Results'!CB4</f>
        <v>0</v>
      </c>
      <c r="CH65" s="1777">
        <f>'SAME R Results'!CC4</f>
        <v>0</v>
      </c>
      <c r="CI65" s="1919"/>
      <c r="CJ65" s="1777"/>
      <c r="CK65" s="1802"/>
    </row>
    <row r="66" spans="1:89" ht="25.5" x14ac:dyDescent="0.25">
      <c r="A66" s="780">
        <v>2</v>
      </c>
      <c r="B66" s="784">
        <f>'SAME R Results'!A11</f>
        <v>2</v>
      </c>
      <c r="C66" s="1806" t="str">
        <f>'SAME R Results'!B11</f>
        <v>Lampwick</v>
      </c>
      <c r="D66" s="784" t="str">
        <f>'SAME R Results'!C11</f>
        <v>L14</v>
      </c>
      <c r="E66" s="784" t="str">
        <f>'SAME R Results'!D11</f>
        <v>7L</v>
      </c>
      <c r="F66" s="784">
        <f>'SAME R Results'!E11</f>
        <v>3</v>
      </c>
      <c r="G66" s="784">
        <f>'SAME R Results'!F11</f>
        <v>54</v>
      </c>
      <c r="H66" s="785" t="str">
        <f>'SAME R Results'!G11</f>
        <v>Baseline</v>
      </c>
      <c r="I66" s="784">
        <f>'SAME R Results'!H11</f>
        <v>210</v>
      </c>
      <c r="J66" s="786">
        <f>'SAME R Results'!I11</f>
        <v>40388</v>
      </c>
      <c r="K66" s="784">
        <f>'SAME R Results'!J11</f>
        <v>0</v>
      </c>
      <c r="L66" s="788"/>
      <c r="M66" s="788"/>
      <c r="N66" s="1942">
        <f>'SAME R Results'!K11</f>
        <v>8.1</v>
      </c>
      <c r="O66" s="1939">
        <f>'SAME R Results'!L11</f>
        <v>1.2450000000000001</v>
      </c>
      <c r="P66" s="784">
        <f>'SAME R Results'!M11</f>
        <v>60</v>
      </c>
      <c r="Q66" s="784">
        <f>'SAME R Results'!N11</f>
        <v>11</v>
      </c>
      <c r="R66" s="784">
        <f>'SAME R Results'!O11</f>
        <v>8</v>
      </c>
      <c r="S66" s="784" t="str">
        <f>'SAME R Results'!P11</f>
        <v>n</v>
      </c>
      <c r="T66" s="784" t="str">
        <f>'SAME R Results'!Q11</f>
        <v>n</v>
      </c>
      <c r="U66" s="853">
        <f>'SAME R Results'!R11</f>
        <v>56.8</v>
      </c>
      <c r="V66" s="784" t="str">
        <f>'SAME R Results'!S11</f>
        <v>y</v>
      </c>
      <c r="W66" s="784">
        <f>'SAME R Results'!T11</f>
        <v>120</v>
      </c>
      <c r="X66" s="784" t="str">
        <f>'SAME R Results'!U11</f>
        <v>n</v>
      </c>
      <c r="Y66" s="784" t="str">
        <f>'SAME R Results'!V11</f>
        <v>n</v>
      </c>
      <c r="Z66" s="784" t="str">
        <f>'SAME R Results'!W11</f>
        <v>y</v>
      </c>
      <c r="AA66" s="784" t="str">
        <f>'SAME R Results'!X11</f>
        <v>n</v>
      </c>
      <c r="AB66" s="784" t="str">
        <f>'SAME R Results'!Y11</f>
        <v>y</v>
      </c>
      <c r="AC66" s="789"/>
      <c r="AD66" s="784" t="str">
        <f>'SAME R Results'!Z11</f>
        <v>y</v>
      </c>
      <c r="AE66" s="784">
        <f>'SAME R Results'!AA11</f>
        <v>10</v>
      </c>
      <c r="AF66" s="784" t="str">
        <f>'SAME R Results'!AB11</f>
        <v>y</v>
      </c>
      <c r="AG66" s="817">
        <f>'SAME R Results'!AC11</f>
        <v>3.852706928546E-2</v>
      </c>
      <c r="AH66" s="819">
        <f>'SAME R Results'!AD11</f>
        <v>0</v>
      </c>
      <c r="AI66" s="784">
        <f>'SAME R Results'!AE11</f>
        <v>0</v>
      </c>
      <c r="AJ66" s="784">
        <f>'SAME R Results'!AF11</f>
        <v>0</v>
      </c>
      <c r="AK66" s="784">
        <f>'SAME R Results'!AG11</f>
        <v>0</v>
      </c>
      <c r="AL66" s="784">
        <f>'SAME R Results'!AH11</f>
        <v>0</v>
      </c>
      <c r="AM66" s="784">
        <f>'SAME R Results'!AI11</f>
        <v>0</v>
      </c>
      <c r="AN66" s="784">
        <f>'SAME R Results'!AJ11</f>
        <v>0</v>
      </c>
      <c r="AO66" s="784">
        <f>'SAME R Results'!AK11</f>
        <v>0</v>
      </c>
      <c r="AP66" s="784">
        <f>'SAME R Results'!AL11</f>
        <v>0</v>
      </c>
      <c r="AQ66" s="784">
        <f>'SAME R Results'!AM11</f>
        <v>0</v>
      </c>
      <c r="AR66" s="817">
        <f>'SAME R Results'!AN11</f>
        <v>0</v>
      </c>
      <c r="AS66" s="819">
        <f>'SAME R Results'!AO11</f>
        <v>0</v>
      </c>
      <c r="AT66" s="784">
        <f>'SAME R Results'!AP11</f>
        <v>0</v>
      </c>
      <c r="AU66" s="789"/>
      <c r="AV66" s="821">
        <f>'SAME R Results'!AQ11</f>
        <v>0</v>
      </c>
      <c r="AW66" s="821">
        <f>'SAME R Results'!AR11</f>
        <v>6.2525025000000003</v>
      </c>
      <c r="AX66" s="821">
        <f>'SAME R Results'!AS11</f>
        <v>0</v>
      </c>
      <c r="AY66" s="821">
        <f>'SAME R Results'!AT11</f>
        <v>0</v>
      </c>
      <c r="AZ66" s="824"/>
      <c r="BA66" s="824"/>
      <c r="BB66" s="821">
        <f>'SAME R Results'!AU11</f>
        <v>0</v>
      </c>
      <c r="BC66" s="821">
        <f>'SAME R Results'!AV11</f>
        <v>0</v>
      </c>
      <c r="BD66" s="821">
        <f>'SAME R Results'!AW11</f>
        <v>6.3695219999999999</v>
      </c>
      <c r="BE66" s="821">
        <f>'SAME R Results'!AX11</f>
        <v>4.7034919999999989</v>
      </c>
      <c r="BF66" s="827">
        <f>'SAME R Results'!AY11</f>
        <v>79925</v>
      </c>
      <c r="BG66" s="784">
        <f>'SAME R Results'!AZ11</f>
        <v>0</v>
      </c>
      <c r="BH66" s="784">
        <f>'SAME R Results'!BA11</f>
        <v>0</v>
      </c>
      <c r="BI66" s="789"/>
      <c r="BJ66" s="784">
        <f>'SAME R Results'!BB11</f>
        <v>34.255299999999998</v>
      </c>
      <c r="BK66" s="784">
        <f>'SAME R Results'!BC11</f>
        <v>1.666030000000001</v>
      </c>
      <c r="BL66" s="784">
        <f>'SAME R Results'!BD11</f>
        <v>3197761.8213616745</v>
      </c>
      <c r="BM66" s="784">
        <f>'SAME R Results'!BE11</f>
        <v>350.55685968846421</v>
      </c>
      <c r="BN66" s="784">
        <f>'SAME R Results'!BF11</f>
        <v>0</v>
      </c>
      <c r="BO66" s="784">
        <f>'SAME R Results'!BG11</f>
        <v>0</v>
      </c>
      <c r="BP66" s="789"/>
      <c r="BQ66" s="784">
        <f>'SAME R Results'!BH11</f>
        <v>26.963747165480513</v>
      </c>
      <c r="BR66" s="817">
        <f>'SAME R Results'!BI11</f>
        <v>0.10962569424235284</v>
      </c>
      <c r="BS66" s="817">
        <f>'SAME R Results'!BJ11</f>
        <v>0.25252933607121358</v>
      </c>
      <c r="BT66" s="817">
        <f>'SAME R Results'!BL11</f>
        <v>0</v>
      </c>
      <c r="BU66" s="817">
        <f>'SAME R Results'!BM11</f>
        <v>2.492996586982887</v>
      </c>
      <c r="BV66" s="817">
        <f>'SAME R Results'!BN11</f>
        <v>7.2229168713861147E-2</v>
      </c>
      <c r="BW66" s="784">
        <f>'SAME R Results'!BO11</f>
        <v>3197761.8213616745</v>
      </c>
      <c r="BX66" s="784">
        <f>'SAME R Results'!BP11</f>
        <v>3150047.9662957834</v>
      </c>
      <c r="BY66" s="784">
        <f>'SAME R Results'!BQ11</f>
        <v>2860393.7483142563</v>
      </c>
      <c r="BZ66" s="784">
        <f>'SAME R Results'!BR11</f>
        <v>350.55685968846421</v>
      </c>
      <c r="CA66" s="784">
        <f>'SAME R Results'!BS11</f>
        <v>0.36980156263872876</v>
      </c>
      <c r="CB66" s="784">
        <f>'SAME R Results'!BT11</f>
        <v>0.28000000000000003</v>
      </c>
      <c r="CC66" s="784">
        <f>'SAME R Results'!BV11</f>
        <v>2.8112174472146867</v>
      </c>
      <c r="CD66" s="880">
        <f>'SAME R Results'!BW11</f>
        <v>1</v>
      </c>
      <c r="CE66" s="1086">
        <f>'SAME R Results'!BZ11</f>
        <v>264.66873011764068</v>
      </c>
      <c r="CF66" s="1777">
        <f>'SAME R Results'!CA11</f>
        <v>0</v>
      </c>
      <c r="CG66" s="1777">
        <f>'SAME R Results'!CB11</f>
        <v>0</v>
      </c>
      <c r="CH66" s="1777">
        <f>'SAME R Results'!CC11</f>
        <v>0</v>
      </c>
      <c r="CI66" s="1919"/>
      <c r="CJ66" s="1777"/>
      <c r="CK66" s="1802"/>
    </row>
    <row r="67" spans="1:89" ht="38.25" x14ac:dyDescent="0.25">
      <c r="A67" s="780">
        <v>2</v>
      </c>
      <c r="B67" s="784">
        <f>'SAME R Results'!A12</f>
        <v>2</v>
      </c>
      <c r="C67" s="1806" t="str">
        <f>'SAME R Results'!B12</f>
        <v>Lampwick</v>
      </c>
      <c r="D67" s="784" t="str">
        <f>'SAME R Results'!C12</f>
        <v>L15</v>
      </c>
      <c r="E67" s="784" t="str">
        <f>'SAME R Results'!D12</f>
        <v>8L</v>
      </c>
      <c r="F67" s="784">
        <f>'SAME R Results'!E12</f>
        <v>4</v>
      </c>
      <c r="G67" s="784">
        <f>'SAME R Results'!F12</f>
        <v>55</v>
      </c>
      <c r="H67" s="785" t="str">
        <f>'SAME R Results'!G12</f>
        <v>High RT/R0 test aging</v>
      </c>
      <c r="I67" s="784">
        <f>'SAME R Results'!H12</f>
        <v>210</v>
      </c>
      <c r="J67" s="786">
        <f>'SAME R Results'!I12</f>
        <v>40388</v>
      </c>
      <c r="K67" s="784">
        <f>'SAME R Results'!J12</f>
        <v>0</v>
      </c>
      <c r="L67" s="788"/>
      <c r="M67" s="788"/>
      <c r="N67" s="1942">
        <f>'SAME R Results'!K12</f>
        <v>8.1</v>
      </c>
      <c r="O67" s="1939">
        <f>'SAME R Results'!L12</f>
        <v>1.2450000000000001</v>
      </c>
      <c r="P67" s="784">
        <f>'SAME R Results'!M12</f>
        <v>60</v>
      </c>
      <c r="Q67" s="784">
        <f>'SAME R Results'!N12</f>
        <v>11</v>
      </c>
      <c r="R67" s="784">
        <f>'SAME R Results'!O12</f>
        <v>8</v>
      </c>
      <c r="S67" s="784" t="str">
        <f>'SAME R Results'!P12</f>
        <v>n</v>
      </c>
      <c r="T67" s="784" t="str">
        <f>'SAME R Results'!Q12</f>
        <v>n</v>
      </c>
      <c r="U67" s="853">
        <f>'SAME R Results'!R12</f>
        <v>47.2</v>
      </c>
      <c r="V67" s="784" t="str">
        <f>'SAME R Results'!S12</f>
        <v>y</v>
      </c>
      <c r="W67" s="784">
        <f>'SAME R Results'!T12</f>
        <v>60</v>
      </c>
      <c r="X67" s="784" t="str">
        <f>'SAME R Results'!U12</f>
        <v>n</v>
      </c>
      <c r="Y67" s="784" t="str">
        <f>'SAME R Results'!V12</f>
        <v>n</v>
      </c>
      <c r="Z67" s="784" t="str">
        <f>'SAME R Results'!W12</f>
        <v>y</v>
      </c>
      <c r="AA67" s="784" t="str">
        <f>'SAME R Results'!X12</f>
        <v>n</v>
      </c>
      <c r="AB67" s="784" t="str">
        <f>'SAME R Results'!Y12</f>
        <v>y</v>
      </c>
      <c r="AC67" s="789"/>
      <c r="AD67" s="784" t="str">
        <f>'SAME R Results'!Z12</f>
        <v>y</v>
      </c>
      <c r="AE67" s="784">
        <f>'SAME R Results'!AA12</f>
        <v>10</v>
      </c>
      <c r="AF67" s="784" t="str">
        <f>'SAME R Results'!AB12</f>
        <v>y</v>
      </c>
      <c r="AG67" s="817">
        <f>'SAME R Results'!AC12</f>
        <v>3.852706928546E-2</v>
      </c>
      <c r="AH67" s="819">
        <f>'SAME R Results'!AD12</f>
        <v>0</v>
      </c>
      <c r="AI67" s="784">
        <f>'SAME R Results'!AE12</f>
        <v>0</v>
      </c>
      <c r="AJ67" s="784">
        <f>'SAME R Results'!AF12</f>
        <v>0</v>
      </c>
      <c r="AK67" s="784">
        <f>'SAME R Results'!AG12</f>
        <v>0</v>
      </c>
      <c r="AL67" s="784">
        <f>'SAME R Results'!AH12</f>
        <v>0</v>
      </c>
      <c r="AM67" s="784">
        <f>'SAME R Results'!AI12</f>
        <v>0</v>
      </c>
      <c r="AN67" s="784">
        <f>'SAME R Results'!AJ12</f>
        <v>0</v>
      </c>
      <c r="AO67" s="784">
        <f>'SAME R Results'!AK12</f>
        <v>0</v>
      </c>
      <c r="AP67" s="784">
        <f>'SAME R Results'!AL12</f>
        <v>0</v>
      </c>
      <c r="AQ67" s="784">
        <f>'SAME R Results'!AM12</f>
        <v>0</v>
      </c>
      <c r="AR67" s="817">
        <f>'SAME R Results'!AN12</f>
        <v>0</v>
      </c>
      <c r="AS67" s="819">
        <f>'SAME R Results'!AO12</f>
        <v>0</v>
      </c>
      <c r="AT67" s="784">
        <f>'SAME R Results'!AP12</f>
        <v>0</v>
      </c>
      <c r="AU67" s="789"/>
      <c r="AV67" s="821">
        <f>'SAME R Results'!AQ12</f>
        <v>0</v>
      </c>
      <c r="AW67" s="821">
        <f>'SAME R Results'!AR12</f>
        <v>6.2489999999999997</v>
      </c>
      <c r="AX67" s="821">
        <f>'SAME R Results'!AS12</f>
        <v>0</v>
      </c>
      <c r="AY67" s="821">
        <f>'SAME R Results'!AT12</f>
        <v>0</v>
      </c>
      <c r="AZ67" s="824"/>
      <c r="BA67" s="824"/>
      <c r="BB67" s="821">
        <f>'SAME R Results'!AU12</f>
        <v>0</v>
      </c>
      <c r="BC67" s="821">
        <f>'SAME R Results'!AV12</f>
        <v>0</v>
      </c>
      <c r="BD67" s="821">
        <f>'SAME R Results'!AW12</f>
        <v>6.4745474999999999</v>
      </c>
      <c r="BE67" s="821">
        <f>'SAME R Results'!AX12</f>
        <v>4.6680449999999993</v>
      </c>
      <c r="BF67" s="827">
        <f>'SAME R Results'!AY12</f>
        <v>83895</v>
      </c>
      <c r="BG67" s="784">
        <f>'SAME R Results'!AZ12</f>
        <v>0</v>
      </c>
      <c r="BH67" s="784">
        <f>'SAME R Results'!BA12</f>
        <v>0</v>
      </c>
      <c r="BI67" s="789"/>
      <c r="BJ67" s="784">
        <f>'SAME R Results'!BB12</f>
        <v>46.388549999999995</v>
      </c>
      <c r="BK67" s="784">
        <f>'SAME R Results'!BC12</f>
        <v>1.8065025000000006</v>
      </c>
      <c r="BL67" s="784">
        <f>'SAME R Results'!BD12</f>
        <v>3373889.4875935018</v>
      </c>
      <c r="BM67" s="784">
        <f>'SAME R Results'!BE12</f>
        <v>392.25129573824915</v>
      </c>
      <c r="BN67" s="784">
        <f>'SAME R Results'!BF12</f>
        <v>0</v>
      </c>
      <c r="BO67" s="784">
        <f>'SAME R Results'!BG12</f>
        <v>0</v>
      </c>
      <c r="BP67" s="789"/>
      <c r="BQ67" s="784">
        <f>'SAME R Results'!BH12</f>
        <v>36.637405105047137</v>
      </c>
      <c r="BR67" s="817">
        <f>'SAME R Results'!BI12</f>
        <v>0.11626086070116975</v>
      </c>
      <c r="BS67" s="817">
        <f>'SAME R Results'!BJ12</f>
        <v>0.27474623118441571</v>
      </c>
      <c r="BT67" s="817">
        <f>'SAME R Results'!BL12</f>
        <v>0</v>
      </c>
      <c r="BU67" s="817">
        <f>'SAME R Results'!BM12</f>
        <v>2.5278471246933618</v>
      </c>
      <c r="BV67" s="817">
        <f>'SAME R Results'!BN12</f>
        <v>7.5628315768853746E-2</v>
      </c>
      <c r="BW67" s="784">
        <f>'SAME R Results'!BO12</f>
        <v>3373889.4875935018</v>
      </c>
      <c r="BX67" s="784">
        <f>'SAME R Results'!BP12</f>
        <v>3323805.6105743852</v>
      </c>
      <c r="BY67" s="784">
        <f>'SAME R Results'!BQ12</f>
        <v>3011118.9009848116</v>
      </c>
      <c r="BZ67" s="784">
        <f>'SAME R Results'!BR12</f>
        <v>392.25129573824915</v>
      </c>
      <c r="CA67" s="784">
        <f>'SAME R Results'!BS12</f>
        <v>0.40098164343425385</v>
      </c>
      <c r="CB67" s="784">
        <f>'SAME R Results'!BT12</f>
        <v>0.28000000000000003</v>
      </c>
      <c r="CC67" s="784">
        <f>'SAME R Results'!BV12</f>
        <v>2.8206933688414133</v>
      </c>
      <c r="CD67" s="880">
        <f>'SAME R Results'!BW12</f>
        <v>1</v>
      </c>
      <c r="CE67" s="1086">
        <f>'SAME R Results'!BZ12</f>
        <v>262.89926572283059</v>
      </c>
      <c r="CF67" s="1777">
        <f>'SAME R Results'!CA12</f>
        <v>1.2266666666667092</v>
      </c>
      <c r="CG67" s="1777" t="str">
        <f>'SAME R Results'!CB12</f>
        <v xml:space="preserve"> 08L</v>
      </c>
      <c r="CH67" s="1777">
        <f>'SAME R Results'!CC12</f>
        <v>210</v>
      </c>
      <c r="CI67" s="1919">
        <f>'SAME R Results'!CD12</f>
        <v>0.17920469888337651</v>
      </c>
      <c r="CJ67" s="1777"/>
      <c r="CK67" s="1802"/>
    </row>
    <row r="68" spans="1:89" ht="51" x14ac:dyDescent="0.25">
      <c r="A68" s="780">
        <v>2</v>
      </c>
      <c r="B68" s="784">
        <f>'SAME R Results'!A15</f>
        <v>2</v>
      </c>
      <c r="C68" s="1806" t="str">
        <f>'SAME R Results'!B15</f>
        <v>Lampwick</v>
      </c>
      <c r="D68" s="784" t="str">
        <f>'SAME R Results'!C15</f>
        <v>L14</v>
      </c>
      <c r="E68" s="784" t="str">
        <f>'SAME R Results'!D15</f>
        <v>10 L</v>
      </c>
      <c r="F68" s="784">
        <f>'SAME R Results'!E15</f>
        <v>3</v>
      </c>
      <c r="G68" s="784">
        <f>'SAME R Results'!F15</f>
        <v>57</v>
      </c>
      <c r="H68" s="785" t="str">
        <f>'SAME R Results'!G15</f>
        <v>High RT/R0 reburn sample</v>
      </c>
      <c r="I68" s="784">
        <f>'SAME R Results'!H15</f>
        <v>210</v>
      </c>
      <c r="J68" s="786">
        <f>'SAME R Results'!I15</f>
        <v>40388</v>
      </c>
      <c r="K68" s="784">
        <f>'SAME R Results'!J15</f>
        <v>0</v>
      </c>
      <c r="L68" s="788"/>
      <c r="M68" s="788"/>
      <c r="N68" s="1914">
        <f>'SAME R Results'!K15</f>
        <v>8.1</v>
      </c>
      <c r="O68" s="793">
        <f>'SAME R Results'!L15</f>
        <v>1.2528990314448718</v>
      </c>
      <c r="P68" s="784">
        <f>'SAME R Results'!M15</f>
        <v>60</v>
      </c>
      <c r="Q68" s="784">
        <f>'SAME R Results'!N15</f>
        <v>11</v>
      </c>
      <c r="R68" s="784">
        <f>'SAME R Results'!O15</f>
        <v>8</v>
      </c>
      <c r="S68" s="784" t="str">
        <f>'SAME R Results'!P15</f>
        <v>n</v>
      </c>
      <c r="T68" s="784" t="str">
        <f>'SAME R Results'!Q15</f>
        <v>n</v>
      </c>
      <c r="U68" s="784"/>
      <c r="V68" s="784" t="str">
        <f>'SAME R Results'!S15</f>
        <v>n</v>
      </c>
      <c r="W68" s="784">
        <f>'SAME R Results'!T15</f>
        <v>0</v>
      </c>
      <c r="X68" s="784" t="str">
        <f>'SAME R Results'!U15</f>
        <v>n</v>
      </c>
      <c r="Y68" s="784" t="str">
        <f>'SAME R Results'!V15</f>
        <v>n</v>
      </c>
      <c r="Z68" s="784" t="str">
        <f>'SAME R Results'!W15</f>
        <v>y</v>
      </c>
      <c r="AA68" s="784" t="str">
        <f>'SAME R Results'!X15</f>
        <v>n</v>
      </c>
      <c r="AB68" s="784" t="str">
        <f>'SAME R Results'!Y15</f>
        <v>y</v>
      </c>
      <c r="AC68" s="789"/>
      <c r="AD68" s="784" t="str">
        <f>'SAME R Results'!Z15</f>
        <v>y</v>
      </c>
      <c r="AE68" s="784">
        <f>'SAME R Results'!AA15</f>
        <v>10</v>
      </c>
      <c r="AF68" s="784" t="str">
        <f>'SAME R Results'!AB15</f>
        <v>y</v>
      </c>
      <c r="AG68" s="817">
        <f>'SAME R Results'!AC15</f>
        <v>3.852706928546E-2</v>
      </c>
      <c r="AH68" s="819">
        <f>'SAME R Results'!AD15</f>
        <v>0</v>
      </c>
      <c r="AI68" s="784">
        <f>'SAME R Results'!AE15</f>
        <v>0</v>
      </c>
      <c r="AJ68" s="784">
        <f>'SAME R Results'!AF15</f>
        <v>0</v>
      </c>
      <c r="AK68" s="784">
        <f>'SAME R Results'!AG15</f>
        <v>0</v>
      </c>
      <c r="AL68" s="784">
        <f>'SAME R Results'!AH15</f>
        <v>0</v>
      </c>
      <c r="AM68" s="784">
        <f>'SAME R Results'!AI15</f>
        <v>0</v>
      </c>
      <c r="AN68" s="784">
        <f>'SAME R Results'!AJ15</f>
        <v>0</v>
      </c>
      <c r="AO68" s="784">
        <f>'SAME R Results'!AK15</f>
        <v>0</v>
      </c>
      <c r="AP68" s="784">
        <f>'SAME R Results'!AL15</f>
        <v>0</v>
      </c>
      <c r="AQ68" s="784">
        <f>'SAME R Results'!AM15</f>
        <v>0</v>
      </c>
      <c r="AR68" s="817">
        <f>'SAME R Results'!AN15</f>
        <v>0</v>
      </c>
      <c r="AS68" s="819">
        <f>'SAME R Results'!AO15</f>
        <v>0</v>
      </c>
      <c r="AT68" s="784">
        <f>'SAME R Results'!AP15</f>
        <v>0</v>
      </c>
      <c r="AU68" s="789"/>
      <c r="AV68" s="821">
        <f>'SAME R Results'!AQ15</f>
        <v>0</v>
      </c>
      <c r="AW68" s="821">
        <f>'SAME R Results'!AR15</f>
        <v>5.6770474999999996</v>
      </c>
      <c r="AX68" s="821">
        <f>'SAME R Results'!AS15</f>
        <v>0</v>
      </c>
      <c r="AY68" s="821">
        <f>'SAME R Results'!AT15</f>
        <v>0</v>
      </c>
      <c r="AZ68" s="824"/>
      <c r="BA68" s="824"/>
      <c r="BB68" s="821">
        <f>'SAME R Results'!AU15</f>
        <v>0</v>
      </c>
      <c r="BC68" s="821">
        <f>'SAME R Results'!AV15</f>
        <v>0</v>
      </c>
      <c r="BD68" s="821">
        <f>'SAME R Results'!AW15</f>
        <v>5.9602509999999995</v>
      </c>
      <c r="BE68" s="821">
        <f>'SAME R Results'!AX15</f>
        <v>4.7012930000000015</v>
      </c>
      <c r="BF68" s="827">
        <f>'SAME R Results'!AY15</f>
        <v>72415</v>
      </c>
      <c r="BG68" s="784">
        <f>'SAME R Results'!AZ15</f>
        <v>0</v>
      </c>
      <c r="BH68" s="784">
        <f>'SAME R Results'!BA15</f>
        <v>0</v>
      </c>
      <c r="BI68" s="789"/>
      <c r="BJ68" s="784">
        <f>'SAME R Results'!BB15</f>
        <v>16.871749999999999</v>
      </c>
      <c r="BK68" s="784">
        <f>'SAME R Results'!BC15</f>
        <v>1.258957999999998</v>
      </c>
      <c r="BL68" s="784">
        <f>'SAME R Results'!BD15</f>
        <v>2869058.83318034</v>
      </c>
      <c r="BM68" s="784">
        <f>'SAME R Results'!BE15</f>
        <v>244.52617424712432</v>
      </c>
      <c r="BN68" s="784">
        <f>'SAME R Results'!BF15</f>
        <v>0</v>
      </c>
      <c r="BO68" s="784">
        <f>'SAME R Results'!BG15</f>
        <v>0</v>
      </c>
      <c r="BP68" s="789"/>
      <c r="BQ68" s="784">
        <f>'SAME R Results'!BH15</f>
        <v>13.244788199256673</v>
      </c>
      <c r="BR68" s="817">
        <f>'SAME R Results'!BI15</f>
        <v>8.5228706856480888E-2</v>
      </c>
      <c r="BS68" s="817">
        <f>'SAME R Results'!BJ15</f>
        <v>0.20658667883299123</v>
      </c>
      <c r="BT68" s="817">
        <f>'SAME R Results'!BL15</f>
        <v>0</v>
      </c>
      <c r="BU68" s="817">
        <f>'SAME R Results'!BM15</f>
        <v>2.5624075603162524</v>
      </c>
      <c r="BV68" s="817">
        <f>'SAME R Results'!BN15</f>
        <v>5.4742886305248775E-2</v>
      </c>
      <c r="BW68" s="784">
        <f>'SAME R Results'!BO15</f>
        <v>2869058.83318034</v>
      </c>
      <c r="BX68" s="784">
        <f>'SAME R Results'!BP15</f>
        <v>2825828.3193912068</v>
      </c>
      <c r="BY68" s="784">
        <f>'SAME R Results'!BQ15</f>
        <v>2577506.6094237519</v>
      </c>
      <c r="BZ68" s="784">
        <f>'SAME R Results'!BR15</f>
        <v>244.52617424712432</v>
      </c>
      <c r="CA68" s="784">
        <f>'SAME R Results'!BS15</f>
        <v>0.27944552961022773</v>
      </c>
      <c r="CB68" s="784">
        <f>'SAME R Results'!BT15</f>
        <v>0.28000000000000003</v>
      </c>
      <c r="CC68" s="784">
        <f>'SAME R Results'!BV15</f>
        <v>2.8036697436451621</v>
      </c>
      <c r="CD68" s="880">
        <f>'SAME R Results'!BW15</f>
        <v>1</v>
      </c>
      <c r="CE68" s="1086">
        <f>'SAME R Results'!BZ15</f>
        <v>0</v>
      </c>
      <c r="CF68" s="1777">
        <f>'SAME R Results'!CA15</f>
        <v>0</v>
      </c>
      <c r="CG68" s="1777" t="str">
        <f>'SAME R Results'!CB15</f>
        <v xml:space="preserve"> 07L    10L</v>
      </c>
      <c r="CH68" s="1777">
        <f>'SAME R Results'!CC15</f>
        <v>210</v>
      </c>
      <c r="CI68" s="1919"/>
      <c r="CJ68" s="1777"/>
      <c r="CK68" s="1802"/>
    </row>
    <row r="69" spans="1:89" ht="51" x14ac:dyDescent="0.25">
      <c r="A69" s="780">
        <v>2</v>
      </c>
      <c r="B69" s="784">
        <f>'SAME R Results'!A37</f>
        <v>6</v>
      </c>
      <c r="C69" s="1806" t="str">
        <f>'SAME R Results'!B37</f>
        <v>Lampwick</v>
      </c>
      <c r="D69" s="784" t="str">
        <f>'SAME R Results'!C37</f>
        <v>L25</v>
      </c>
      <c r="E69" s="784" t="str">
        <f>'SAME R Results'!D37</f>
        <v>21 L</v>
      </c>
      <c r="F69" s="784">
        <f>'SAME R Results'!E37</f>
        <v>2</v>
      </c>
      <c r="G69" s="784">
        <f>'SAME R Results'!F37</f>
        <v>68</v>
      </c>
      <c r="H69" s="785" t="str">
        <f>'SAME R Results'!G37</f>
        <v>High temp aged STS det</v>
      </c>
      <c r="I69" s="784">
        <f>'SAME R Results'!H37</f>
        <v>236</v>
      </c>
      <c r="J69" s="786">
        <f>'SAME R Results'!I37</f>
        <v>40414</v>
      </c>
      <c r="K69" s="784">
        <f>'SAME R Results'!J37</f>
        <v>0</v>
      </c>
      <c r="L69" s="788"/>
      <c r="M69" s="788"/>
      <c r="N69" s="1914">
        <f>'SAME R Results'!K37</f>
        <v>8.1</v>
      </c>
      <c r="O69" s="793">
        <f>'SAME R Results'!L37</f>
        <v>1.28</v>
      </c>
      <c r="P69" s="784">
        <f>'SAME R Results'!M37</f>
        <v>60</v>
      </c>
      <c r="Q69" s="784">
        <f>'SAME R Results'!N37</f>
        <v>720</v>
      </c>
      <c r="R69" s="784">
        <f>'SAME R Results'!O37</f>
        <v>8</v>
      </c>
      <c r="S69" s="784" t="str">
        <f>'SAME R Results'!P37</f>
        <v>n</v>
      </c>
      <c r="T69" s="784" t="str">
        <f>'SAME R Results'!Q37</f>
        <v>n</v>
      </c>
      <c r="U69" s="784">
        <f>'SAME R Results'!R37</f>
        <v>747.14285714285711</v>
      </c>
      <c r="V69" s="784" t="str">
        <f>'SAME R Results'!S37</f>
        <v>y</v>
      </c>
      <c r="W69" s="784">
        <f>'SAME R Results'!T37</f>
        <v>90</v>
      </c>
      <c r="X69" s="784" t="str">
        <f>'SAME R Results'!U37</f>
        <v>y</v>
      </c>
      <c r="Y69" s="784" t="str">
        <f>'SAME R Results'!V37</f>
        <v>y</v>
      </c>
      <c r="Z69" s="784" t="str">
        <f>'SAME R Results'!W37</f>
        <v>y</v>
      </c>
      <c r="AA69" s="784" t="str">
        <f>'SAME R Results'!X37</f>
        <v>n</v>
      </c>
      <c r="AB69" s="784" t="str">
        <f>'SAME R Results'!Y37</f>
        <v>y</v>
      </c>
      <c r="AC69" s="789"/>
      <c r="AD69" s="784" t="str">
        <f>'SAME R Results'!Z37</f>
        <v>y</v>
      </c>
      <c r="AE69" s="784">
        <f>'SAME R Results'!AA37</f>
        <v>10</v>
      </c>
      <c r="AF69" s="784" t="str">
        <f>'SAME R Results'!AB37</f>
        <v>y</v>
      </c>
      <c r="AG69" s="817">
        <f>'SAME R Results'!AC37</f>
        <v>3.852706928546E-2</v>
      </c>
      <c r="AH69" s="819">
        <f>'SAME R Results'!AD37</f>
        <v>0</v>
      </c>
      <c r="AI69" s="784">
        <f>'SAME R Results'!AE37</f>
        <v>0</v>
      </c>
      <c r="AJ69" s="784">
        <f>'SAME R Results'!AF37</f>
        <v>0</v>
      </c>
      <c r="AK69" s="784">
        <f>'SAME R Results'!AG37</f>
        <v>0</v>
      </c>
      <c r="AL69" s="784">
        <f>'SAME R Results'!AH37</f>
        <v>0</v>
      </c>
      <c r="AM69" s="784">
        <f>'SAME R Results'!AI37</f>
        <v>0</v>
      </c>
      <c r="AN69" s="784">
        <f>'SAME R Results'!AJ37</f>
        <v>0</v>
      </c>
      <c r="AO69" s="784">
        <f>'SAME R Results'!AK37</f>
        <v>0</v>
      </c>
      <c r="AP69" s="784">
        <f>'SAME R Results'!AL37</f>
        <v>0</v>
      </c>
      <c r="AQ69" s="784">
        <f>'SAME R Results'!AM37</f>
        <v>0</v>
      </c>
      <c r="AR69" s="817">
        <f>'SAME R Results'!AN37</f>
        <v>0</v>
      </c>
      <c r="AS69" s="819">
        <f>'SAME R Results'!AO37</f>
        <v>0</v>
      </c>
      <c r="AT69" s="784">
        <f>'SAME R Results'!AP37</f>
        <v>0</v>
      </c>
      <c r="AU69" s="789"/>
      <c r="AV69" s="821">
        <f>'SAME R Results'!AQ37</f>
        <v>0</v>
      </c>
      <c r="AW69" s="821">
        <f>'SAME R Results'!AR37</f>
        <v>6.2574299999999994</v>
      </c>
      <c r="AX69" s="821">
        <f>'SAME R Results'!AS37</f>
        <v>4.5798335000000003</v>
      </c>
      <c r="AY69" s="821">
        <f>'SAME R Results'!AT37</f>
        <v>5.1029809999999989</v>
      </c>
      <c r="AZ69" s="824"/>
      <c r="BA69" s="824"/>
      <c r="BB69" s="821">
        <f>'SAME R Results'!AU37</f>
        <v>1.903838575</v>
      </c>
      <c r="BC69" s="821">
        <f>'SAME R Results'!AV37</f>
        <v>3.7948599999999985E-2</v>
      </c>
      <c r="BD69" s="821">
        <f>'SAME R Results'!AW37</f>
        <v>6.1075134999999996</v>
      </c>
      <c r="BE69" s="821">
        <f>'SAME R Results'!AX37</f>
        <v>4.6727299999999996</v>
      </c>
      <c r="BF69" s="827">
        <f>'SAME R Results'!AY37</f>
        <v>33300</v>
      </c>
      <c r="BG69" s="784">
        <f>'SAME R Results'!AZ37</f>
        <v>1.7997059249999996</v>
      </c>
      <c r="BH69" s="784">
        <f>'SAME R Results'!BA37</f>
        <v>8.7646505E-2</v>
      </c>
      <c r="BI69" s="789"/>
      <c r="BJ69" s="784">
        <f>'SAME R Results'!BB37</f>
        <v>56.926549999999999</v>
      </c>
      <c r="BK69" s="784">
        <f>'SAME R Results'!BC37</f>
        <v>1.4347835</v>
      </c>
      <c r="BL69" s="784">
        <f>'SAME R Results'!BD37</f>
        <v>1251718.8795930552</v>
      </c>
      <c r="BM69" s="784">
        <f>'SAME R Results'!BE37</f>
        <v>287.95164607953711</v>
      </c>
      <c r="BN69" s="784">
        <f>'SAME R Results'!BF37</f>
        <v>1.865889975</v>
      </c>
      <c r="BO69" s="784">
        <f>'SAME R Results'!BG37</f>
        <v>0.42801485499999992</v>
      </c>
      <c r="BP69" s="789"/>
      <c r="BQ69" s="784">
        <f>'SAME R Results'!BH37</f>
        <v>35.147288413873866</v>
      </c>
      <c r="BR69" s="817">
        <f>'SAME R Results'!BI37</f>
        <v>0.23004498116474259</v>
      </c>
      <c r="BS69" s="817">
        <f>'SAME R Results'!BJ37</f>
        <v>0.3771048633840024</v>
      </c>
      <c r="BT69" s="817">
        <f>'SAME R Results'!BL37</f>
        <v>4.3594047103809057</v>
      </c>
      <c r="BU69" s="817">
        <f>'SAME R Results'!BM37</f>
        <v>2.0198596954229169</v>
      </c>
      <c r="BV69" s="817">
        <f>'SAME R Results'!BN37</f>
        <v>0.17967517541300185</v>
      </c>
      <c r="BW69" s="784">
        <f>'SAME R Results'!BO37</f>
        <v>1251718.8795930552</v>
      </c>
      <c r="BX69" s="784">
        <f>'SAME R Results'!BP37</f>
        <v>1231839.350363225</v>
      </c>
      <c r="BY69" s="784">
        <f>'SAME R Results'!BQ37</f>
        <v>1151456.9060860847</v>
      </c>
      <c r="BZ69" s="784">
        <f>'SAME R Results'!BR37</f>
        <v>287.95164607953711</v>
      </c>
      <c r="CA69" s="784">
        <f>'SAME R Results'!BS37</f>
        <v>0.31847276480511405</v>
      </c>
      <c r="CB69" s="784">
        <f>'SAME R Results'!BT37</f>
        <v>0.28000000000000003</v>
      </c>
      <c r="CC69" s="784">
        <f>'SAME R Results'!BV37</f>
        <v>2.2050524763849122</v>
      </c>
      <c r="CD69" s="880">
        <f>'SAME R Results'!BW37</f>
        <v>1</v>
      </c>
      <c r="CE69" s="1086">
        <f>'SAME R Results'!BZ37</f>
        <v>297.38147020835208</v>
      </c>
      <c r="CF69" s="1777">
        <f>'SAME R Results'!CA37</f>
        <v>0</v>
      </c>
      <c r="CG69" s="1777">
        <f>'SAME R Results'!CB37</f>
        <v>0</v>
      </c>
      <c r="CH69" s="1777">
        <f>'SAME R Results'!CC37</f>
        <v>0</v>
      </c>
      <c r="CI69" s="1919"/>
      <c r="CJ69" s="1777"/>
      <c r="CK69" s="1802"/>
    </row>
    <row r="70" spans="1:89" ht="25.5" x14ac:dyDescent="0.25">
      <c r="A70" s="780">
        <v>2</v>
      </c>
      <c r="B70" s="784">
        <f>'SAME R Results'!A54</f>
        <v>4</v>
      </c>
      <c r="C70" s="1806" t="str">
        <f>'SAME R Results'!B54</f>
        <v>Lampwick</v>
      </c>
      <c r="D70" s="784" t="str">
        <f>'SAME R Results'!C54</f>
        <v>L16</v>
      </c>
      <c r="E70" s="784" t="str">
        <f>'SAME R Results'!D54</f>
        <v>31 L</v>
      </c>
      <c r="F70" s="784">
        <f>'SAME R Results'!E54</f>
        <v>1</v>
      </c>
      <c r="G70" s="784">
        <f>'SAME R Results'!F54</f>
        <v>78</v>
      </c>
      <c r="H70" s="785" t="str">
        <f>'SAME R Results'!G54</f>
        <v>Baseline aging</v>
      </c>
      <c r="I70" s="784">
        <f>'SAME R Results'!H54</f>
        <v>239</v>
      </c>
      <c r="J70" s="786">
        <f>'SAME R Results'!I54</f>
        <v>40416</v>
      </c>
      <c r="K70" s="784">
        <f>'SAME R Results'!J54</f>
        <v>0</v>
      </c>
      <c r="L70" s="788"/>
      <c r="M70" s="788"/>
      <c r="N70" s="1942">
        <f>'SAME R Results'!K54</f>
        <v>8.1</v>
      </c>
      <c r="O70" s="1939">
        <f>'SAME R Results'!L54</f>
        <v>1.2450000000000001</v>
      </c>
      <c r="P70" s="784">
        <f>'SAME R Results'!M54</f>
        <v>60</v>
      </c>
      <c r="Q70" s="784">
        <f>'SAME R Results'!N54</f>
        <v>11</v>
      </c>
      <c r="R70" s="784">
        <f>'SAME R Results'!O54</f>
        <v>8</v>
      </c>
      <c r="S70" s="784" t="str">
        <f>'SAME R Results'!P54</f>
        <v>n</v>
      </c>
      <c r="T70" s="784" t="str">
        <f>'SAME R Results'!Q54</f>
        <v>n</v>
      </c>
      <c r="U70" s="853">
        <f>'SAME R Results'!R54</f>
        <v>37.333333333333336</v>
      </c>
      <c r="V70" s="784" t="str">
        <f>'SAME R Results'!S54</f>
        <v>y</v>
      </c>
      <c r="W70" s="784">
        <f>'SAME R Results'!T54</f>
        <v>90</v>
      </c>
      <c r="X70" s="784" t="str">
        <f>'SAME R Results'!U54</f>
        <v>n</v>
      </c>
      <c r="Y70" s="784" t="str">
        <f>'SAME R Results'!V54</f>
        <v>y</v>
      </c>
      <c r="Z70" s="784" t="str">
        <f>'SAME R Results'!W54</f>
        <v>y</v>
      </c>
      <c r="AA70" s="784" t="str">
        <f>'SAME R Results'!X54</f>
        <v>n</v>
      </c>
      <c r="AB70" s="784" t="str">
        <f>'SAME R Results'!Y54</f>
        <v>y</v>
      </c>
      <c r="AC70" s="789"/>
      <c r="AD70" s="784" t="str">
        <f>'SAME R Results'!Z54</f>
        <v>y</v>
      </c>
      <c r="AE70" s="784">
        <f>'SAME R Results'!AA54</f>
        <v>10</v>
      </c>
      <c r="AF70" s="784" t="str">
        <f>'SAME R Results'!AB54</f>
        <v>y</v>
      </c>
      <c r="AG70" s="817">
        <f>'SAME R Results'!AC54</f>
        <v>3.852706928546E-2</v>
      </c>
      <c r="AH70" s="819">
        <f>'SAME R Results'!AD54</f>
        <v>0</v>
      </c>
      <c r="AI70" s="784">
        <f>'SAME R Results'!AE54</f>
        <v>58</v>
      </c>
      <c r="AJ70" s="784">
        <f>'SAME R Results'!AF54</f>
        <v>480</v>
      </c>
      <c r="AK70" s="784">
        <f>'SAME R Results'!AG54</f>
        <v>0</v>
      </c>
      <c r="AL70" s="784" t="str">
        <f>'SAME R Results'!AH54</f>
        <v>n</v>
      </c>
      <c r="AM70" s="784" t="str">
        <f>'SAME R Results'!AI54</f>
        <v>y</v>
      </c>
      <c r="AN70" s="784" t="str">
        <f>'SAME R Results'!AJ54</f>
        <v>y</v>
      </c>
      <c r="AO70" s="784" t="str">
        <f>'SAME R Results'!AK54</f>
        <v>n</v>
      </c>
      <c r="AP70" s="784" t="str">
        <f>'SAME R Results'!AL54</f>
        <v>y</v>
      </c>
      <c r="AQ70" s="784" t="str">
        <f>'SAME R Results'!AM54</f>
        <v>y</v>
      </c>
      <c r="AR70" s="817">
        <f>'SAME R Results'!AN54</f>
        <v>3.852706928546E-2</v>
      </c>
      <c r="AS70" s="819">
        <f>'SAME R Results'!AO54</f>
        <v>0</v>
      </c>
      <c r="AT70" s="784">
        <f>'SAME R Results'!AP54</f>
        <v>0</v>
      </c>
      <c r="AU70" s="789"/>
      <c r="AV70" s="821">
        <f>'SAME R Results'!AQ54</f>
        <v>0</v>
      </c>
      <c r="AW70" s="821">
        <f>'SAME R Results'!AR54</f>
        <v>6.2357344999999995</v>
      </c>
      <c r="AX70" s="821">
        <f>'SAME R Results'!AS54</f>
        <v>0</v>
      </c>
      <c r="AY70" s="821">
        <f>'SAME R Results'!AT54</f>
        <v>0</v>
      </c>
      <c r="AZ70" s="824"/>
      <c r="BA70" s="824"/>
      <c r="BB70" s="821">
        <f>'SAME R Results'!AU54</f>
        <v>1.6757659999999999</v>
      </c>
      <c r="BC70" s="821">
        <f>'SAME R Results'!AV54</f>
        <v>2.7755744999999998E-2</v>
      </c>
      <c r="BD70" s="821">
        <f>'SAME R Results'!AW54</f>
        <v>6.4490194999999986</v>
      </c>
      <c r="BE70" s="821">
        <f>'SAME R Results'!AX54</f>
        <v>4.6564184999999991</v>
      </c>
      <c r="BF70" s="827">
        <f>'SAME R Results'!AY54</f>
        <v>75130</v>
      </c>
      <c r="BG70" s="784">
        <f>'SAME R Results'!AZ54</f>
        <v>1.5975955000000002</v>
      </c>
      <c r="BH70" s="784">
        <f>'SAME R Results'!BA54</f>
        <v>8.6288455000000014E-2</v>
      </c>
      <c r="BI70" s="789"/>
      <c r="BJ70" s="784">
        <f>'SAME R Results'!BB54</f>
        <v>39.573999999999998</v>
      </c>
      <c r="BK70" s="784">
        <f>'SAME R Results'!BC54</f>
        <v>1.7926009999999994</v>
      </c>
      <c r="BL70" s="784">
        <f>'SAME R Results'!BD54</f>
        <v>2987215.0655236603</v>
      </c>
      <c r="BM70" s="784">
        <f>'SAME R Results'!BE54</f>
        <v>387.98534579403099</v>
      </c>
      <c r="BN70" s="784">
        <f>'SAME R Results'!BF54</f>
        <v>1.648010255</v>
      </c>
      <c r="BO70" s="784">
        <f>'SAME R Results'!BG54</f>
        <v>0.37782676125000003</v>
      </c>
      <c r="BP70" s="789"/>
      <c r="BQ70" s="784">
        <f>'SAME R Results'!BH54</f>
        <v>28.967369521896455</v>
      </c>
      <c r="BR70" s="817">
        <f>'SAME R Results'!BI54</f>
        <v>0.12988195937811292</v>
      </c>
      <c r="BS70" s="817">
        <f>'SAME R Results'!BJ54</f>
        <v>0.26457449879290013</v>
      </c>
      <c r="BT70" s="817">
        <f>'SAME R Results'!BL54</f>
        <v>4.3618145245925186</v>
      </c>
      <c r="BU70" s="817">
        <f>'SAME R Results'!BM54</f>
        <v>2.3244947864218388</v>
      </c>
      <c r="BV70" s="817">
        <f>'SAME R Results'!BN54</f>
        <v>9.1001647839796321E-2</v>
      </c>
      <c r="BW70" s="784">
        <f>'SAME R Results'!BO54</f>
        <v>2987215.0655236603</v>
      </c>
      <c r="BX70" s="784">
        <f>'SAME R Results'!BP54</f>
        <v>2942363.7432702929</v>
      </c>
      <c r="BY70" s="784">
        <f>'SAME R Results'!BQ54</f>
        <v>2679437.4919910925</v>
      </c>
      <c r="BZ70" s="784">
        <f>'SAME R Results'!BR54</f>
        <v>387.98534579403099</v>
      </c>
      <c r="CA70" s="784">
        <f>'SAME R Results'!BS54</f>
        <v>0.39789598685962874</v>
      </c>
      <c r="CB70" s="784">
        <f>'SAME R Results'!BT54</f>
        <v>0.28000000000000003</v>
      </c>
      <c r="CC70" s="784">
        <f>'SAME R Results'!BV54</f>
        <v>2.6142136541575325</v>
      </c>
      <c r="CD70" s="880">
        <f>'SAME R Results'!BW54</f>
        <v>1</v>
      </c>
      <c r="CE70" s="1086">
        <f>'SAME R Results'!BZ54</f>
        <v>259.49131380277208</v>
      </c>
      <c r="CF70" s="1777">
        <f>'SAME R Results'!CA54</f>
        <v>1.25</v>
      </c>
      <c r="CG70" s="1777" t="str">
        <f>'SAME R Results'!CB54</f>
        <v xml:space="preserve"> 31L</v>
      </c>
      <c r="CH70" s="1777">
        <f>'SAME R Results'!CC54</f>
        <v>239</v>
      </c>
      <c r="CI70" s="1919">
        <f>'SAME R Results'!CD54</f>
        <v>0.13904337370510297</v>
      </c>
      <c r="CJ70" s="1777"/>
      <c r="CK70" s="1802"/>
    </row>
    <row r="71" spans="1:89" ht="38.25" x14ac:dyDescent="0.25">
      <c r="A71" s="780">
        <v>2</v>
      </c>
      <c r="B71" s="784">
        <f>'SAME R Results'!A58</f>
        <v>4</v>
      </c>
      <c r="C71" s="1806" t="str">
        <f>'SAME R Results'!B58</f>
        <v>Lampwick</v>
      </c>
      <c r="D71" s="784" t="str">
        <f>'SAME R Results'!C58</f>
        <v>L18</v>
      </c>
      <c r="E71" s="784" t="str">
        <f>'SAME R Results'!D58</f>
        <v>33 L</v>
      </c>
      <c r="F71" s="784">
        <f>'SAME R Results'!E58</f>
        <v>3</v>
      </c>
      <c r="G71" s="784">
        <f>'SAME R Results'!F58</f>
        <v>80</v>
      </c>
      <c r="H71" s="785" t="str">
        <f>'SAME R Results'!G58</f>
        <v>High temp  aging</v>
      </c>
      <c r="I71" s="784">
        <f>'SAME R Results'!H58</f>
        <v>239</v>
      </c>
      <c r="J71" s="786">
        <f>'SAME R Results'!I58</f>
        <v>40416</v>
      </c>
      <c r="K71" s="784">
        <f>'SAME R Results'!J58</f>
        <v>0</v>
      </c>
      <c r="L71" s="788"/>
      <c r="M71" s="788"/>
      <c r="N71" s="1914">
        <f>'SAME R Results'!K58</f>
        <v>8.1</v>
      </c>
      <c r="O71" s="793">
        <f>'SAME R Results'!L58</f>
        <v>1.28</v>
      </c>
      <c r="P71" s="784">
        <f>'SAME R Results'!M58</f>
        <v>60</v>
      </c>
      <c r="Q71" s="784">
        <f>'SAME R Results'!N58</f>
        <v>11</v>
      </c>
      <c r="R71" s="784">
        <f>'SAME R Results'!O58</f>
        <v>8</v>
      </c>
      <c r="S71" s="784" t="str">
        <f>'SAME R Results'!P58</f>
        <v>n</v>
      </c>
      <c r="T71" s="784" t="str">
        <f>'SAME R Results'!Q58</f>
        <v>n</v>
      </c>
      <c r="U71" s="853">
        <f>'SAME R Results'!R58</f>
        <v>40.166666666666664</v>
      </c>
      <c r="V71" s="784" t="str">
        <f>'SAME R Results'!S58</f>
        <v>y</v>
      </c>
      <c r="W71" s="784">
        <f>'SAME R Results'!T58</f>
        <v>90</v>
      </c>
      <c r="X71" s="784" t="str">
        <f>'SAME R Results'!U58</f>
        <v>n</v>
      </c>
      <c r="Y71" s="784" t="str">
        <f>'SAME R Results'!V58</f>
        <v>y</v>
      </c>
      <c r="Z71" s="784" t="str">
        <f>'SAME R Results'!W58</f>
        <v>y</v>
      </c>
      <c r="AA71" s="784" t="str">
        <f>'SAME R Results'!X58</f>
        <v>n</v>
      </c>
      <c r="AB71" s="784" t="str">
        <f>'SAME R Results'!Y58</f>
        <v>y</v>
      </c>
      <c r="AC71" s="789"/>
      <c r="AD71" s="784" t="str">
        <f>'SAME R Results'!Z58</f>
        <v>y</v>
      </c>
      <c r="AE71" s="784">
        <f>'SAME R Results'!AA58</f>
        <v>10</v>
      </c>
      <c r="AF71" s="784" t="str">
        <f>'SAME R Results'!AB58</f>
        <v>y</v>
      </c>
      <c r="AG71" s="817">
        <f>'SAME R Results'!AC58</f>
        <v>3.852706928546E-2</v>
      </c>
      <c r="AH71" s="819">
        <f>'SAME R Results'!AD58</f>
        <v>0</v>
      </c>
      <c r="AI71" s="784">
        <f>'SAME R Results'!AE58</f>
        <v>58</v>
      </c>
      <c r="AJ71" s="784">
        <f>'SAME R Results'!AF58</f>
        <v>480</v>
      </c>
      <c r="AK71" s="784">
        <f>'SAME R Results'!AG58</f>
        <v>0</v>
      </c>
      <c r="AL71" s="784" t="str">
        <f>'SAME R Results'!AH58</f>
        <v>n</v>
      </c>
      <c r="AM71" s="784" t="str">
        <f>'SAME R Results'!AI58</f>
        <v>y</v>
      </c>
      <c r="AN71" s="784" t="str">
        <f>'SAME R Results'!AJ58</f>
        <v>y</v>
      </c>
      <c r="AO71" s="784" t="str">
        <f>'SAME R Results'!AK58</f>
        <v>n</v>
      </c>
      <c r="AP71" s="784" t="str">
        <f>'SAME R Results'!AL58</f>
        <v>y</v>
      </c>
      <c r="AQ71" s="784" t="str">
        <f>'SAME R Results'!AM58</f>
        <v>y</v>
      </c>
      <c r="AR71" s="817">
        <f>'SAME R Results'!AN58</f>
        <v>3.852706928546E-2</v>
      </c>
      <c r="AS71" s="819">
        <f>'SAME R Results'!AO58</f>
        <v>0</v>
      </c>
      <c r="AT71" s="784">
        <f>'SAME R Results'!AP58</f>
        <v>0</v>
      </c>
      <c r="AU71" s="789"/>
      <c r="AV71" s="821">
        <f>'SAME R Results'!AQ58</f>
        <v>0</v>
      </c>
      <c r="AW71" s="821">
        <f>'SAME R Results'!AR58</f>
        <v>6.2501534999999988</v>
      </c>
      <c r="AX71" s="821">
        <f>'SAME R Results'!AS58</f>
        <v>0</v>
      </c>
      <c r="AY71" s="821">
        <f>'SAME R Results'!AT58</f>
        <v>0</v>
      </c>
      <c r="AZ71" s="824"/>
      <c r="BA71" s="824"/>
      <c r="BB71" s="821">
        <f>'SAME R Results'!AU58</f>
        <v>3.7334894999999997</v>
      </c>
      <c r="BC71" s="821">
        <f>'SAME R Results'!AV58</f>
        <v>2.5939949999999996E-2</v>
      </c>
      <c r="BD71" s="821">
        <f>'SAME R Results'!AW58</f>
        <v>7.1035614999999996</v>
      </c>
      <c r="BE71" s="821">
        <f>'SAME R Results'!AX58</f>
        <v>4.6862034999999995</v>
      </c>
      <c r="BF71" s="827">
        <f>'SAME R Results'!AY58</f>
        <v>113400</v>
      </c>
      <c r="BG71" s="784">
        <f>'SAME R Results'!AZ58</f>
        <v>3.4145969999999997</v>
      </c>
      <c r="BH71" s="784">
        <f>'SAME R Results'!BA58</f>
        <v>8.1069945000000004E-2</v>
      </c>
      <c r="BI71" s="789"/>
      <c r="BJ71" s="784">
        <f>'SAME R Results'!BB58</f>
        <v>86.891199999999998</v>
      </c>
      <c r="BK71" s="784">
        <f>'SAME R Results'!BC58</f>
        <v>2.4173580000000001</v>
      </c>
      <c r="BL71" s="784">
        <f>'SAME R Results'!BD58</f>
        <v>4995552.5704270303</v>
      </c>
      <c r="BM71" s="784">
        <f>'SAME R Results'!BE58</f>
        <v>620.92863246302545</v>
      </c>
      <c r="BN71" s="784">
        <f>'SAME R Results'!BF58</f>
        <v>3.7075495499999995</v>
      </c>
      <c r="BO71" s="784">
        <f>'SAME R Results'!BG58</f>
        <v>0.83338176374999995</v>
      </c>
      <c r="BP71" s="789"/>
      <c r="BQ71" s="784">
        <f>'SAME R Results'!BH58</f>
        <v>63.431299809344594</v>
      </c>
      <c r="BR71" s="817">
        <f>'SAME R Results'!BI58</f>
        <v>0.12429628628849503</v>
      </c>
      <c r="BS71" s="817">
        <f>'SAME R Results'!BJ58</f>
        <v>0.28945017623069236</v>
      </c>
      <c r="BT71" s="817">
        <f>'SAME R Results'!BL58</f>
        <v>4.4488009112618405</v>
      </c>
      <c r="BU71" s="817">
        <f>'SAME R Results'!BM58</f>
        <v>2.5078107683239019</v>
      </c>
      <c r="BV71" s="817">
        <f>'SAME R Results'!BN58</f>
        <v>8.1451731390200885E-2</v>
      </c>
      <c r="BW71" s="784">
        <f>'SAME R Results'!BO58</f>
        <v>4995552.5704270303</v>
      </c>
      <c r="BX71" s="784">
        <f>'SAME R Results'!BP58</f>
        <v>4654737.6513707442</v>
      </c>
      <c r="BY71" s="784">
        <f>'SAME R Results'!BQ58</f>
        <v>4144508.8599111577</v>
      </c>
      <c r="BZ71" s="784">
        <f>'SAME R Results'!BR58</f>
        <v>620.92863246302545</v>
      </c>
      <c r="CA71" s="784">
        <f>'SAME R Results'!BS58</f>
        <v>0.53657062949480594</v>
      </c>
      <c r="CB71" s="784">
        <f>'SAME R Results'!BT58</f>
        <v>0.28000000000000003</v>
      </c>
      <c r="CC71" s="784">
        <f>'SAME R Results'!BV58</f>
        <v>2.607172607375027</v>
      </c>
      <c r="CD71" s="880">
        <f>'SAME R Results'!BW58</f>
        <v>1</v>
      </c>
      <c r="CE71" s="1086">
        <f>'SAME R Results'!BZ58</f>
        <v>293.02156386703371</v>
      </c>
      <c r="CF71" s="1777">
        <f>'SAME R Results'!CA58</f>
        <v>3.4299999999999331</v>
      </c>
      <c r="CG71" s="1777" t="str">
        <f>'SAME R Results'!CB58</f>
        <v xml:space="preserve"> 33L</v>
      </c>
      <c r="CH71" s="1777">
        <f>'SAME R Results'!CC58</f>
        <v>239</v>
      </c>
      <c r="CI71" s="1919">
        <f>'SAME R Results'!CD58</f>
        <v>0.11095854194054665</v>
      </c>
      <c r="CJ71" s="1777"/>
      <c r="CK71" s="1802"/>
    </row>
    <row r="72" spans="1:89" ht="25.5" x14ac:dyDescent="0.25">
      <c r="A72" s="780">
        <v>2</v>
      </c>
      <c r="B72" s="784">
        <f>'SAME R Results'!A62</f>
        <v>4</v>
      </c>
      <c r="C72" s="1806" t="str">
        <f>'SAME R Results'!B62</f>
        <v>Lampwick</v>
      </c>
      <c r="D72" s="784" t="str">
        <f>'SAME R Results'!C62</f>
        <v>L17</v>
      </c>
      <c r="E72" s="784" t="str">
        <f>'SAME R Results'!D62</f>
        <v>35 L</v>
      </c>
      <c r="F72" s="784">
        <f>'SAME R Results'!E62</f>
        <v>2</v>
      </c>
      <c r="G72" s="784">
        <f>'SAME R Results'!F62</f>
        <v>82</v>
      </c>
      <c r="H72" s="785" t="str">
        <f>'SAME R Results'!G62</f>
        <v>Mid temp aging</v>
      </c>
      <c r="I72" s="784">
        <f>'SAME R Results'!H62</f>
        <v>239</v>
      </c>
      <c r="J72" s="786">
        <f>'SAME R Results'!I62</f>
        <v>40416</v>
      </c>
      <c r="K72" s="784">
        <f>'SAME R Results'!J62</f>
        <v>0</v>
      </c>
      <c r="L72" s="788"/>
      <c r="M72" s="788"/>
      <c r="N72" s="1914">
        <f>'SAME R Results'!K62</f>
        <v>8.1</v>
      </c>
      <c r="O72" s="793">
        <f>'SAME R Results'!L62</f>
        <v>1.2649999999999999</v>
      </c>
      <c r="P72" s="784">
        <f>'SAME R Results'!M62</f>
        <v>60</v>
      </c>
      <c r="Q72" s="784">
        <f>'SAME R Results'!N62</f>
        <v>11</v>
      </c>
      <c r="R72" s="784">
        <f>'SAME R Results'!O62</f>
        <v>8</v>
      </c>
      <c r="S72" s="784" t="str">
        <f>'SAME R Results'!P62</f>
        <v>n</v>
      </c>
      <c r="T72" s="784" t="str">
        <f>'SAME R Results'!Q62</f>
        <v>n</v>
      </c>
      <c r="U72" s="853">
        <f>'SAME R Results'!R62</f>
        <v>39</v>
      </c>
      <c r="V72" s="784" t="str">
        <f>'SAME R Results'!S62</f>
        <v>y</v>
      </c>
      <c r="W72" s="784">
        <f>'SAME R Results'!T62</f>
        <v>90</v>
      </c>
      <c r="X72" s="784" t="str">
        <f>'SAME R Results'!U62</f>
        <v>n</v>
      </c>
      <c r="Y72" s="784" t="str">
        <f>'SAME R Results'!V62</f>
        <v>y</v>
      </c>
      <c r="Z72" s="784" t="str">
        <f>'SAME R Results'!W62</f>
        <v>y</v>
      </c>
      <c r="AA72" s="784" t="str">
        <f>'SAME R Results'!X62</f>
        <v>n</v>
      </c>
      <c r="AB72" s="784" t="str">
        <f>'SAME R Results'!Y62</f>
        <v>y</v>
      </c>
      <c r="AC72" s="789"/>
      <c r="AD72" s="784" t="str">
        <f>'SAME R Results'!Z62</f>
        <v>y</v>
      </c>
      <c r="AE72" s="784">
        <f>'SAME R Results'!AA62</f>
        <v>10</v>
      </c>
      <c r="AF72" s="784" t="str">
        <f>'SAME R Results'!AB62</f>
        <v>y</v>
      </c>
      <c r="AG72" s="817">
        <f>'SAME R Results'!AC62</f>
        <v>3.852706928546E-2</v>
      </c>
      <c r="AH72" s="819">
        <f>'SAME R Results'!AD62</f>
        <v>0</v>
      </c>
      <c r="AI72" s="784">
        <f>'SAME R Results'!AE62</f>
        <v>58</v>
      </c>
      <c r="AJ72" s="784">
        <f>'SAME R Results'!AF62</f>
        <v>480</v>
      </c>
      <c r="AK72" s="784">
        <f>'SAME R Results'!AG62</f>
        <v>0</v>
      </c>
      <c r="AL72" s="784" t="str">
        <f>'SAME R Results'!AH62</f>
        <v>n</v>
      </c>
      <c r="AM72" s="784" t="str">
        <f>'SAME R Results'!AI62</f>
        <v>y</v>
      </c>
      <c r="AN72" s="784" t="str">
        <f>'SAME R Results'!AJ62</f>
        <v>y</v>
      </c>
      <c r="AO72" s="784" t="str">
        <f>'SAME R Results'!AK62</f>
        <v>n</v>
      </c>
      <c r="AP72" s="784" t="str">
        <f>'SAME R Results'!AL62</f>
        <v>y</v>
      </c>
      <c r="AQ72" s="784" t="str">
        <f>'SAME R Results'!AM62</f>
        <v>y</v>
      </c>
      <c r="AR72" s="817">
        <f>'SAME R Results'!AN62</f>
        <v>3.852706928546E-2</v>
      </c>
      <c r="AS72" s="819">
        <f>'SAME R Results'!AO62</f>
        <v>0</v>
      </c>
      <c r="AT72" s="784">
        <f>'SAME R Results'!AP62</f>
        <v>0</v>
      </c>
      <c r="AU72" s="789"/>
      <c r="AV72" s="821">
        <f>'SAME R Results'!AQ62</f>
        <v>0</v>
      </c>
      <c r="AW72" s="821">
        <f>'SAME R Results'!AR62</f>
        <v>6.2503665000000002</v>
      </c>
      <c r="AX72" s="821">
        <f>'SAME R Results'!AS62</f>
        <v>0</v>
      </c>
      <c r="AY72" s="821">
        <f>'SAME R Results'!AT62</f>
        <v>0</v>
      </c>
      <c r="AZ72" s="824"/>
      <c r="BA72" s="824"/>
      <c r="BB72" s="821">
        <f>'SAME R Results'!AU62</f>
        <v>2.6140444999999994</v>
      </c>
      <c r="BC72" s="821">
        <f>'SAME R Results'!AV62</f>
        <v>2.6229855000000003E-2</v>
      </c>
      <c r="BD72" s="821">
        <f>'SAME R Results'!AW62</f>
        <v>6.7840579999999999</v>
      </c>
      <c r="BE72" s="821">
        <f>'SAME R Results'!AX62</f>
        <v>4.7105094999999997</v>
      </c>
      <c r="BF72" s="827">
        <f>'SAME R Results'!AY62</f>
        <v>85905</v>
      </c>
      <c r="BG72" s="784">
        <f>'SAME R Results'!AZ62</f>
        <v>2.3956139999999997</v>
      </c>
      <c r="BH72" s="784">
        <f>'SAME R Results'!BA62</f>
        <v>8.0520639999999991E-2</v>
      </c>
      <c r="BI72" s="789"/>
      <c r="BJ72" s="784">
        <f>'SAME R Results'!BB62</f>
        <v>60.405999999999985</v>
      </c>
      <c r="BK72" s="784">
        <f>'SAME R Results'!BC62</f>
        <v>2.0735485000000002</v>
      </c>
      <c r="BL72" s="784">
        <f>'SAME R Results'!BD62</f>
        <v>3463686.4034805261</v>
      </c>
      <c r="BM72" s="784">
        <f>'SAME R Results'!BE62</f>
        <v>481.15805922365632</v>
      </c>
      <c r="BN72" s="784">
        <f>'SAME R Results'!BF62</f>
        <v>2.5878146449999995</v>
      </c>
      <c r="BO72" s="784">
        <f>'SAME R Results'!BG62</f>
        <v>0.57877333999999991</v>
      </c>
      <c r="BP72" s="789"/>
      <c r="BQ72" s="784">
        <f>'SAME R Results'!BH62</f>
        <v>44.111273060196602</v>
      </c>
      <c r="BR72" s="817">
        <f>'SAME R Results'!BI62</f>
        <v>0.13891501803978532</v>
      </c>
      <c r="BS72" s="817">
        <f>'SAME R Results'!BJ62</f>
        <v>0.28973711732419516</v>
      </c>
      <c r="BT72" s="817">
        <f>'SAME R Results'!BL62</f>
        <v>4.4712056795843429</v>
      </c>
      <c r="BU72" s="817">
        <f>'SAME R Results'!BM62</f>
        <v>2.3569926978092739</v>
      </c>
      <c r="BV72" s="817">
        <f>'SAME R Results'!BN62</f>
        <v>9.6188185452663361E-2</v>
      </c>
      <c r="BW72" s="784">
        <f>'SAME R Results'!BO62</f>
        <v>3463686.4034805261</v>
      </c>
      <c r="BX72" s="784">
        <f>'SAME R Results'!BP62</f>
        <v>3412402.5909133023</v>
      </c>
      <c r="BY72" s="784">
        <f>'SAME R Results'!BQ62</f>
        <v>3087742.6113980534</v>
      </c>
      <c r="BZ72" s="784">
        <f>'SAME R Results'!BR62</f>
        <v>481.15805922365632</v>
      </c>
      <c r="CA72" s="784">
        <f>'SAME R Results'!BS62</f>
        <v>0.46025670336500046</v>
      </c>
      <c r="CB72" s="784">
        <f>'SAME R Results'!BT62</f>
        <v>0.28000000000000003</v>
      </c>
      <c r="CC72" s="784">
        <f>'SAME R Results'!BV62</f>
        <v>2.6080233905452039</v>
      </c>
      <c r="CD72" s="880">
        <f>'SAME R Results'!BW62</f>
        <v>1</v>
      </c>
      <c r="CE72" s="1086">
        <f>'SAME R Results'!BZ62</f>
        <v>282.5836772631244</v>
      </c>
      <c r="CF72" s="1777">
        <f>'SAME R Results'!CA62</f>
        <v>1.583333333333381</v>
      </c>
      <c r="CG72" s="1777" t="str">
        <f>'SAME R Results'!CB62</f>
        <v xml:space="preserve"> 35L</v>
      </c>
      <c r="CH72" s="1777">
        <f>'SAME R Results'!CC62</f>
        <v>239</v>
      </c>
      <c r="CI72" s="1919">
        <f>'SAME R Results'!CD62</f>
        <v>0.16715850843863472</v>
      </c>
      <c r="CJ72" s="1777"/>
      <c r="CK72" s="1802"/>
    </row>
    <row r="73" spans="1:89" ht="25.5" x14ac:dyDescent="0.25">
      <c r="A73" s="780">
        <v>2</v>
      </c>
      <c r="B73" s="784" t="str">
        <f>'SAME R Results'!A74</f>
        <v>7 (4)</v>
      </c>
      <c r="C73" s="1806" t="str">
        <f>'SAME R Results'!B74</f>
        <v>Lampwick</v>
      </c>
      <c r="D73" s="784" t="str">
        <f>'SAME R Results'!C74</f>
        <v>L02</v>
      </c>
      <c r="E73" s="784" t="str">
        <f>'SAME R Results'!D74</f>
        <v>41 L</v>
      </c>
      <c r="F73" s="784">
        <f>'SAME R Results'!E74</f>
        <v>0</v>
      </c>
      <c r="G73" s="784">
        <f>'SAME R Results'!F74</f>
        <v>88</v>
      </c>
      <c r="H73" s="785" t="str">
        <f>'SAME R Results'!G74</f>
        <v>Baseline STS det</v>
      </c>
      <c r="I73" s="784">
        <f>'SAME R Results'!H74</f>
        <v>242</v>
      </c>
      <c r="J73" s="786">
        <f>'SAME R Results'!I74</f>
        <v>40420.277777777781</v>
      </c>
      <c r="K73" s="784">
        <f>'SAME R Results'!J74</f>
        <v>0</v>
      </c>
      <c r="L73" s="788"/>
      <c r="M73" s="788"/>
      <c r="N73" s="1942">
        <f>'SAME R Results'!K74</f>
        <v>8.1</v>
      </c>
      <c r="O73" s="1939">
        <f>'SAME R Results'!L74</f>
        <v>1.2450000000000001</v>
      </c>
      <c r="P73" s="784">
        <f>'SAME R Results'!M74</f>
        <v>60</v>
      </c>
      <c r="Q73" s="784">
        <f>'SAME R Results'!N74</f>
        <v>11</v>
      </c>
      <c r="R73" s="784">
        <f>'SAME R Results'!O74</f>
        <v>8</v>
      </c>
      <c r="S73" s="784" t="str">
        <f>'SAME R Results'!P74</f>
        <v>n</v>
      </c>
      <c r="T73" s="784" t="str">
        <f>'SAME R Results'!Q74</f>
        <v>n</v>
      </c>
      <c r="U73" s="784"/>
      <c r="V73" s="784" t="str">
        <f>'SAME R Results'!S74</f>
        <v>n</v>
      </c>
      <c r="W73" s="784">
        <f>'SAME R Results'!T74</f>
        <v>90</v>
      </c>
      <c r="X73" s="784" t="str">
        <f>'SAME R Results'!U74</f>
        <v>y</v>
      </c>
      <c r="Y73" s="784" t="str">
        <f>'SAME R Results'!V74</f>
        <v>n</v>
      </c>
      <c r="Z73" s="784" t="str">
        <f>'SAME R Results'!W74</f>
        <v>y</v>
      </c>
      <c r="AA73" s="784" t="str">
        <f>'SAME R Results'!X74</f>
        <v>n</v>
      </c>
      <c r="AB73" s="784" t="str">
        <f>'SAME R Results'!Y74</f>
        <v>y</v>
      </c>
      <c r="AC73" s="789"/>
      <c r="AD73" s="784" t="str">
        <f>'SAME R Results'!Z74</f>
        <v>y</v>
      </c>
      <c r="AE73" s="784">
        <f>'SAME R Results'!AA74</f>
        <v>10</v>
      </c>
      <c r="AF73" s="784" t="str">
        <f>'SAME R Results'!AB74</f>
        <v>y</v>
      </c>
      <c r="AG73" s="817">
        <f>'SAME R Results'!AC74</f>
        <v>3.852706928546E-2</v>
      </c>
      <c r="AH73" s="819">
        <f>'SAME R Results'!AD74</f>
        <v>0</v>
      </c>
      <c r="AI73" s="784">
        <f>'SAME R Results'!AE74</f>
        <v>0</v>
      </c>
      <c r="AJ73" s="784">
        <f>'SAME R Results'!AF74</f>
        <v>0</v>
      </c>
      <c r="AK73" s="784">
        <f>'SAME R Results'!AG74</f>
        <v>0</v>
      </c>
      <c r="AL73" s="784">
        <f>'SAME R Results'!AH74</f>
        <v>0</v>
      </c>
      <c r="AM73" s="784">
        <f>'SAME R Results'!AI74</f>
        <v>0</v>
      </c>
      <c r="AN73" s="784">
        <f>'SAME R Results'!AJ74</f>
        <v>0</v>
      </c>
      <c r="AO73" s="784">
        <f>'SAME R Results'!AK74</f>
        <v>0</v>
      </c>
      <c r="AP73" s="784">
        <f>'SAME R Results'!AL74</f>
        <v>0</v>
      </c>
      <c r="AQ73" s="784">
        <f>'SAME R Results'!AM74</f>
        <v>0</v>
      </c>
      <c r="AR73" s="817">
        <f>'SAME R Results'!AN74</f>
        <v>0</v>
      </c>
      <c r="AS73" s="819">
        <f>'SAME R Results'!AO74</f>
        <v>0</v>
      </c>
      <c r="AT73" s="784">
        <f>'SAME R Results'!AP74</f>
        <v>0</v>
      </c>
      <c r="AU73" s="789"/>
      <c r="AV73" s="821">
        <f>'SAME R Results'!AQ74</f>
        <v>0</v>
      </c>
      <c r="AW73" s="821">
        <f>'SAME R Results'!AR74</f>
        <v>6.2472694999999998</v>
      </c>
      <c r="AX73" s="821">
        <f>'SAME R Results'!AS74</f>
        <v>4.5754394999999999</v>
      </c>
      <c r="AY73" s="821">
        <f>'SAME R Results'!AT74</f>
        <v>5.1099209523809508</v>
      </c>
      <c r="AZ73" s="824"/>
      <c r="BA73" s="824"/>
      <c r="BB73" s="821">
        <f>'SAME R Results'!AU74</f>
        <v>0</v>
      </c>
      <c r="BC73" s="821">
        <f>'SAME R Results'!AV74</f>
        <v>0</v>
      </c>
      <c r="BD73" s="821">
        <f>'SAME R Results'!AW74</f>
        <v>6.2722309999999988</v>
      </c>
      <c r="BE73" s="821">
        <f>'SAME R Results'!AX74</f>
        <v>4.5754857142857146</v>
      </c>
      <c r="BF73" s="827">
        <f>'SAME R Results'!AY74</f>
        <v>72165</v>
      </c>
      <c r="BG73" s="784">
        <f>'SAME R Results'!AZ74</f>
        <v>0</v>
      </c>
      <c r="BH73" s="784">
        <f>'SAME R Results'!BA74</f>
        <v>0</v>
      </c>
      <c r="BI73" s="789"/>
      <c r="BJ73" s="784">
        <f>'SAME R Results'!BB74</f>
        <v>36.46220000000001</v>
      </c>
      <c r="BK73" s="784">
        <f>'SAME R Results'!BC74</f>
        <v>1.6967452857142842</v>
      </c>
      <c r="BL73" s="784">
        <f>'SAME R Results'!BD74</f>
        <v>2858217.3648894308</v>
      </c>
      <c r="BM73" s="784">
        <f>'SAME R Results'!BE74</f>
        <v>359.41498545413867</v>
      </c>
      <c r="BN73" s="784">
        <f>'SAME R Results'!BF74</f>
        <v>0</v>
      </c>
      <c r="BO73" s="784">
        <f>'SAME R Results'!BG74</f>
        <v>0</v>
      </c>
      <c r="BP73" s="789"/>
      <c r="BQ73" s="784">
        <f>'SAME R Results'!BH74</f>
        <v>23.80550088853709</v>
      </c>
      <c r="BR73" s="817">
        <f>'SAME R Results'!BI74</f>
        <v>0.12574795390624272</v>
      </c>
      <c r="BS73" s="817">
        <f>'SAME R Results'!BJ74</f>
        <v>0.25149410867769556</v>
      </c>
      <c r="BT73" s="817">
        <f>'SAME R Results'!BL74</f>
        <v>0</v>
      </c>
      <c r="BU73" s="817">
        <f>'SAME R Results'!BM74</f>
        <v>2.2991748895015811</v>
      </c>
      <c r="BV73" s="817">
        <f>'SAME R Results'!BN74</f>
        <v>8.8917548974246613E-2</v>
      </c>
      <c r="BW73" s="784">
        <f>'SAME R Results'!BO74</f>
        <v>2858217.3648894308</v>
      </c>
      <c r="BX73" s="784">
        <f>'SAME R Results'!BP74</f>
        <v>2815136.0968152354</v>
      </c>
      <c r="BY73" s="784">
        <f>'SAME R Results'!BQ74</f>
        <v>2568139.9483542019</v>
      </c>
      <c r="BZ73" s="784">
        <f>'SAME R Results'!BR74</f>
        <v>359.41498545413867</v>
      </c>
      <c r="CA73" s="784">
        <f>'SAME R Results'!BS74</f>
        <v>0.37661930340812483</v>
      </c>
      <c r="CB73" s="784">
        <f>'SAME R Results'!BT74</f>
        <v>0.28000000000000003</v>
      </c>
      <c r="CC73" s="784">
        <f>'SAME R Results'!BV74</f>
        <v>2.331720138403321</v>
      </c>
      <c r="CD73" s="880">
        <f>'SAME R Results'!BW74</f>
        <v>1</v>
      </c>
      <c r="CE73" s="1086">
        <f>'SAME R Results'!BZ74</f>
        <v>255.1113352889854</v>
      </c>
      <c r="CF73" s="1777">
        <f>'SAME R Results'!CA74</f>
        <v>1.0033333333333561</v>
      </c>
      <c r="CG73" s="1777" t="str">
        <f>'SAME R Results'!CB74</f>
        <v xml:space="preserve"> 41L</v>
      </c>
      <c r="CH73" s="1777">
        <f>'SAME R Results'!CC74</f>
        <v>242</v>
      </c>
      <c r="CI73" s="1919">
        <f>'SAME R Results'!CD74</f>
        <v>0.14235847707430496</v>
      </c>
      <c r="CJ73" s="1777"/>
      <c r="CK73" s="1802"/>
    </row>
    <row r="74" spans="1:89" ht="38.25" x14ac:dyDescent="0.25">
      <c r="A74" s="780">
        <v>2</v>
      </c>
      <c r="B74" s="784" t="str">
        <f>'SAME R Results'!A87</f>
        <v>8(4)</v>
      </c>
      <c r="C74" s="1806" t="str">
        <f>'SAME R Results'!B87</f>
        <v>Lampwick</v>
      </c>
      <c r="D74" s="784" t="str">
        <f>'SAME R Results'!C87</f>
        <v>L03</v>
      </c>
      <c r="E74" s="784" t="str">
        <f>'SAME R Results'!D87</f>
        <v>49 L</v>
      </c>
      <c r="F74" s="784">
        <f>'SAME R Results'!E87</f>
        <v>0</v>
      </c>
      <c r="G74" s="784">
        <f>'SAME R Results'!F87</f>
        <v>96</v>
      </c>
      <c r="H74" s="785" t="str">
        <f>'SAME R Results'!G87</f>
        <v>No flow run w/aging</v>
      </c>
      <c r="I74" s="784">
        <f>'SAME R Results'!H87</f>
        <v>250</v>
      </c>
      <c r="J74" s="786">
        <f>'SAME R Results'!I87</f>
        <v>40428.354166666664</v>
      </c>
      <c r="K74" s="784">
        <f>'SAME R Results'!J87</f>
        <v>0</v>
      </c>
      <c r="L74" s="788"/>
      <c r="M74" s="788"/>
      <c r="N74" s="1915">
        <f>'SAME R Results'!K87</f>
        <v>0</v>
      </c>
      <c r="O74" s="793">
        <f>'SAME R Results'!L87</f>
        <v>1.2450000000000001</v>
      </c>
      <c r="P74" s="784">
        <f>'SAME R Results'!M87</f>
        <v>60</v>
      </c>
      <c r="Q74" s="784">
        <f>'SAME R Results'!N87</f>
        <v>11</v>
      </c>
      <c r="R74" s="784">
        <f>'SAME R Results'!O87</f>
        <v>8</v>
      </c>
      <c r="S74" s="784" t="str">
        <f>'SAME R Results'!P87</f>
        <v>n</v>
      </c>
      <c r="T74" s="784" t="str">
        <f>'SAME R Results'!Q87</f>
        <v>N</v>
      </c>
      <c r="U74" s="853">
        <f>'SAME R Results'!R87</f>
        <v>33.571428571428569</v>
      </c>
      <c r="V74" s="784" t="str">
        <f>'SAME R Results'!S87</f>
        <v>y</v>
      </c>
      <c r="W74" s="784">
        <f>'SAME R Results'!T87</f>
        <v>90</v>
      </c>
      <c r="X74" s="784" t="str">
        <f>'SAME R Results'!U87</f>
        <v>n</v>
      </c>
      <c r="Y74" s="784" t="str">
        <f>'SAME R Results'!V87</f>
        <v>y</v>
      </c>
      <c r="Z74" s="784" t="str">
        <f>'SAME R Results'!W87</f>
        <v>y</v>
      </c>
      <c r="AA74" s="784" t="str">
        <f>'SAME R Results'!X87</f>
        <v>n</v>
      </c>
      <c r="AB74" s="784" t="str">
        <f>'SAME R Results'!Y87</f>
        <v>y</v>
      </c>
      <c r="AC74" s="789"/>
      <c r="AD74" s="784" t="str">
        <f>'SAME R Results'!Z87</f>
        <v>y</v>
      </c>
      <c r="AE74" s="784">
        <f>'SAME R Results'!AA87</f>
        <v>10</v>
      </c>
      <c r="AF74" s="784" t="str">
        <f>'SAME R Results'!AB87</f>
        <v>y</v>
      </c>
      <c r="AG74" s="817">
        <f>'SAME R Results'!AC87</f>
        <v>3.852706928546E-2</v>
      </c>
      <c r="AH74" s="819">
        <f>'SAME R Results'!AD87</f>
        <v>0</v>
      </c>
      <c r="AI74" s="784">
        <f>'SAME R Results'!AE87</f>
        <v>58</v>
      </c>
      <c r="AJ74" s="784">
        <f>'SAME R Results'!AF87</f>
        <v>480</v>
      </c>
      <c r="AK74" s="784">
        <f>'SAME R Results'!AG87</f>
        <v>0</v>
      </c>
      <c r="AL74" s="784" t="str">
        <f>'SAME R Results'!AH87</f>
        <v>n</v>
      </c>
      <c r="AM74" s="784" t="str">
        <f>'SAME R Results'!AI87</f>
        <v>y</v>
      </c>
      <c r="AN74" s="784" t="str">
        <f>'SAME R Results'!AJ87</f>
        <v>y</v>
      </c>
      <c r="AO74" s="784" t="str">
        <f>'SAME R Results'!AK87</f>
        <v>n</v>
      </c>
      <c r="AP74" s="784" t="str">
        <f>'SAME R Results'!AL87</f>
        <v>y</v>
      </c>
      <c r="AQ74" s="784" t="str">
        <f>'SAME R Results'!AM87</f>
        <v>y</v>
      </c>
      <c r="AR74" s="817">
        <f>'SAME R Results'!AN87</f>
        <v>3.852706928546E-2</v>
      </c>
      <c r="AS74" s="819">
        <f>'SAME R Results'!AO87</f>
        <v>0</v>
      </c>
      <c r="AT74" s="784">
        <f>'SAME R Results'!AP87</f>
        <v>0</v>
      </c>
      <c r="AU74" s="789"/>
      <c r="AV74" s="821">
        <f>'SAME R Results'!AQ87</f>
        <v>0</v>
      </c>
      <c r="AW74" s="821">
        <f>'SAME R Results'!AR87</f>
        <v>5.7956835</v>
      </c>
      <c r="AX74" s="821">
        <f>'SAME R Results'!AS87</f>
        <v>0</v>
      </c>
      <c r="AY74" s="821">
        <f>'SAME R Results'!AT87</f>
        <v>0</v>
      </c>
      <c r="AZ74" s="824"/>
      <c r="BA74" s="824"/>
      <c r="BB74" s="821">
        <f>'SAME R Results'!AU87</f>
        <v>0.40611259999999999</v>
      </c>
      <c r="BC74" s="821">
        <f>'SAME R Results'!AV87</f>
        <v>2.5314330000000003E-2</v>
      </c>
      <c r="BD74" s="821">
        <f>'SAME R Results'!AW87</f>
        <v>4.9042215000000002</v>
      </c>
      <c r="BE74" s="821">
        <f>'SAME R Results'!AX87</f>
        <v>4.6696165000000009</v>
      </c>
      <c r="BF74" s="827">
        <f>'SAME R Results'!AY87</f>
        <v>5869.5</v>
      </c>
      <c r="BG74" s="784">
        <f>'SAME R Results'!AZ87</f>
        <v>0.46261579999999991</v>
      </c>
      <c r="BH74" s="784">
        <f>'SAME R Results'!BA87</f>
        <v>7.1228030000000012E-2</v>
      </c>
      <c r="BI74" s="789"/>
      <c r="BJ74" s="784">
        <f>'SAME R Results'!BB87</f>
        <v>11.2028</v>
      </c>
      <c r="BK74" s="784">
        <f>'SAME R Results'!BC87</f>
        <v>0.23460499999999929</v>
      </c>
      <c r="BL74" s="784">
        <f>'SAME R Results'!BD87</f>
        <v>212271.61609166127</v>
      </c>
      <c r="BM74" s="784">
        <f>'SAME R Results'!BE87</f>
        <v>39.214605288208624</v>
      </c>
      <c r="BN74" s="784">
        <f>'SAME R Results'!BF87</f>
        <v>0.38079826999999999</v>
      </c>
      <c r="BO74" s="784">
        <f>'SAME R Results'!BG87</f>
        <v>9.7846942499999978E-2</v>
      </c>
      <c r="BP74" s="789"/>
      <c r="BQ74" s="784">
        <f>'SAME R Results'!BH87</f>
        <v>8.236688129758063</v>
      </c>
      <c r="BR74" s="817">
        <f>'SAME R Results'!BI87</f>
        <v>0.18473786561871428</v>
      </c>
      <c r="BS74" s="817">
        <f>'SAME R Results'!BJ87</f>
        <v>0.4200368161556266</v>
      </c>
      <c r="BT74" s="817">
        <f>'SAME R Results'!BL87</f>
        <v>3.8917748502974439</v>
      </c>
      <c r="BU74" s="817">
        <f>'SAME R Results'!BM87</f>
        <v>2.4751813854914384</v>
      </c>
      <c r="BV74" s="817">
        <f>'SAME R Results'!BN87</f>
        <v>0.12251526494556801</v>
      </c>
      <c r="BW74" s="784">
        <f>'SAME R Results'!BO87</f>
        <v>212271.61609166127</v>
      </c>
      <c r="BX74" s="784">
        <f>'SAME R Results'!BP87</f>
        <v>208767.62519633127</v>
      </c>
      <c r="BY74" s="784">
        <f>'SAME R Results'!BQ87</f>
        <v>198778.28036975124</v>
      </c>
      <c r="BZ74" s="784">
        <f>'SAME R Results'!BR87</f>
        <v>39.214605288208624</v>
      </c>
      <c r="CA74" s="784">
        <f>'SAME R Results'!BS87</f>
        <v>5.2074269732753101E-2</v>
      </c>
      <c r="CB74" s="784">
        <f>'SAME R Results'!BT87</f>
        <v>0.28000000000000003</v>
      </c>
      <c r="CC74" s="784">
        <f>'SAME R Results'!BV87</f>
        <v>2.625838479716188</v>
      </c>
      <c r="CD74" s="880">
        <f>'SAME R Results'!BW87</f>
        <v>1</v>
      </c>
      <c r="CE74" s="1086">
        <f>'SAME R Results'!BZ87</f>
        <v>260.32493766036879</v>
      </c>
      <c r="CF74" s="1777">
        <f>'SAME R Results'!CA87</f>
        <v>1.3766666666666927</v>
      </c>
      <c r="CG74" s="1777" t="str">
        <f>'SAME R Results'!CB87</f>
        <v xml:space="preserve"> 49L</v>
      </c>
      <c r="CH74" s="1777">
        <f>'SAME R Results'!CC87</f>
        <v>250</v>
      </c>
      <c r="CI74" s="1919">
        <f>'SAME R Results'!CD87</f>
        <v>3.5898398628484825E-2</v>
      </c>
      <c r="CJ74" s="1777"/>
      <c r="CK74" s="1802"/>
    </row>
    <row r="75" spans="1:89" ht="38.25" x14ac:dyDescent="0.25">
      <c r="A75" s="780">
        <v>2</v>
      </c>
      <c r="B75" s="784" t="str">
        <f>'SAME R Results'!A93</f>
        <v>9(4)</v>
      </c>
      <c r="C75" s="1806" t="str">
        <f>'SAME R Results'!B93</f>
        <v>Lampwick</v>
      </c>
      <c r="D75" s="784" t="str">
        <f>'SAME R Results'!C93</f>
        <v>L04</v>
      </c>
      <c r="E75" s="784" t="str">
        <f>'SAME R Results'!D93</f>
        <v>51 L</v>
      </c>
      <c r="F75" s="784">
        <f>'SAME R Results'!E93</f>
        <v>0</v>
      </c>
      <c r="G75" s="784">
        <f>'SAME R Results'!F93</f>
        <v>98</v>
      </c>
      <c r="H75" s="785" t="str">
        <f>'SAME R Results'!G93</f>
        <v>No flow run w/ aging</v>
      </c>
      <c r="I75" s="784">
        <f>'SAME R Results'!H93</f>
        <v>251</v>
      </c>
      <c r="J75" s="786">
        <f>'SAME R Results'!I93</f>
        <v>40429.354166666664</v>
      </c>
      <c r="K75" s="784">
        <f>'SAME R Results'!J93</f>
        <v>0</v>
      </c>
      <c r="L75" s="788"/>
      <c r="M75" s="788"/>
      <c r="N75" s="1915">
        <f>'SAME R Results'!K93</f>
        <v>0</v>
      </c>
      <c r="O75" s="793">
        <f>'SAME R Results'!L93</f>
        <v>1.28</v>
      </c>
      <c r="P75" s="784">
        <f>'SAME R Results'!M93</f>
        <v>60</v>
      </c>
      <c r="Q75" s="784">
        <f>'SAME R Results'!N93</f>
        <v>11</v>
      </c>
      <c r="R75" s="784">
        <f>'SAME R Results'!O93</f>
        <v>8</v>
      </c>
      <c r="S75" s="784" t="str">
        <f>'SAME R Results'!P93</f>
        <v>n</v>
      </c>
      <c r="T75" s="784" t="str">
        <f>'SAME R Results'!Q93</f>
        <v>N</v>
      </c>
      <c r="U75" s="853">
        <f>'SAME R Results'!R93</f>
        <v>37.142857142857146</v>
      </c>
      <c r="V75" s="784" t="str">
        <f>'SAME R Results'!S93</f>
        <v>Y</v>
      </c>
      <c r="W75" s="784">
        <f>'SAME R Results'!T93</f>
        <v>90</v>
      </c>
      <c r="X75" s="784" t="str">
        <f>'SAME R Results'!U93</f>
        <v>n</v>
      </c>
      <c r="Y75" s="784" t="str">
        <f>'SAME R Results'!V93</f>
        <v>y</v>
      </c>
      <c r="Z75" s="784" t="str">
        <f>'SAME R Results'!W93</f>
        <v>y</v>
      </c>
      <c r="AA75" s="784" t="str">
        <f>'SAME R Results'!X93</f>
        <v>n</v>
      </c>
      <c r="AB75" s="784" t="str">
        <f>'SAME R Results'!Y93</f>
        <v>y</v>
      </c>
      <c r="AC75" s="789"/>
      <c r="AD75" s="784" t="str">
        <f>'SAME R Results'!Z93</f>
        <v>y</v>
      </c>
      <c r="AE75" s="784">
        <f>'SAME R Results'!AA93</f>
        <v>10</v>
      </c>
      <c r="AF75" s="784" t="str">
        <f>'SAME R Results'!AB93</f>
        <v>y</v>
      </c>
      <c r="AG75" s="817">
        <f>'SAME R Results'!AC93</f>
        <v>3.852706928546E-2</v>
      </c>
      <c r="AH75" s="819">
        <f>'SAME R Results'!AD93</f>
        <v>0</v>
      </c>
      <c r="AI75" s="784">
        <f>'SAME R Results'!AE93</f>
        <v>58</v>
      </c>
      <c r="AJ75" s="784">
        <f>'SAME R Results'!AF93</f>
        <v>480</v>
      </c>
      <c r="AK75" s="784">
        <f>'SAME R Results'!AG93</f>
        <v>0</v>
      </c>
      <c r="AL75" s="784" t="str">
        <f>'SAME R Results'!AH93</f>
        <v>n</v>
      </c>
      <c r="AM75" s="784" t="str">
        <f>'SAME R Results'!AI93</f>
        <v>y</v>
      </c>
      <c r="AN75" s="784" t="str">
        <f>'SAME R Results'!AJ93</f>
        <v>y</v>
      </c>
      <c r="AO75" s="784" t="str">
        <f>'SAME R Results'!AK93</f>
        <v>n</v>
      </c>
      <c r="AP75" s="784" t="str">
        <f>'SAME R Results'!AL93</f>
        <v>y</v>
      </c>
      <c r="AQ75" s="784" t="str">
        <f>'SAME R Results'!AM93</f>
        <v>y</v>
      </c>
      <c r="AR75" s="817">
        <f>'SAME R Results'!AN93</f>
        <v>3.852706928546E-2</v>
      </c>
      <c r="AS75" s="819">
        <f>'SAME R Results'!AO93</f>
        <v>0</v>
      </c>
      <c r="AT75" s="784">
        <f>'SAME R Results'!AP93</f>
        <v>0</v>
      </c>
      <c r="AU75" s="789"/>
      <c r="AV75" s="821">
        <f>'SAME R Results'!AQ93</f>
        <v>0</v>
      </c>
      <c r="AW75" s="821">
        <f>'SAME R Results'!AR93</f>
        <v>6.222127619047618</v>
      </c>
      <c r="AX75" s="821">
        <f>'SAME R Results'!AS93</f>
        <v>0</v>
      </c>
      <c r="AY75" s="821">
        <f>'SAME R Results'!AT93</f>
        <v>0</v>
      </c>
      <c r="AZ75" s="824"/>
      <c r="BA75" s="824"/>
      <c r="BB75" s="821">
        <f>'SAME R Results'!AU93</f>
        <v>0.71681428571428563</v>
      </c>
      <c r="BC75" s="821">
        <f>'SAME R Results'!AV93</f>
        <v>2.661965909090909E-2</v>
      </c>
      <c r="BD75" s="821">
        <f>'SAME R Results'!AW93</f>
        <v>5.1033095238095241</v>
      </c>
      <c r="BE75" s="821">
        <f>'SAME R Results'!AX93</f>
        <v>4.6722686363636363</v>
      </c>
      <c r="BF75" s="827">
        <f>'SAME R Results'!AY93</f>
        <v>12025</v>
      </c>
      <c r="BG75" s="784">
        <f>'SAME R Results'!AZ93</f>
        <v>0.8369228571428573</v>
      </c>
      <c r="BH75" s="784">
        <f>'SAME R Results'!BA93</f>
        <v>8.5615677272727286E-2</v>
      </c>
      <c r="BI75" s="789"/>
      <c r="BJ75" s="784">
        <f>'SAME R Results'!BB93</f>
        <v>20.479333333333333</v>
      </c>
      <c r="BK75" s="784">
        <f>'SAME R Results'!BC93</f>
        <v>0.43104088744588775</v>
      </c>
      <c r="BL75" s="784">
        <f>'SAME R Results'!BD93</f>
        <v>438728.96546478604</v>
      </c>
      <c r="BM75" s="784">
        <f>'SAME R Results'!BE93</f>
        <v>73.832543651750925</v>
      </c>
      <c r="BN75" s="784">
        <f>'SAME R Results'!BF93</f>
        <v>0.69019462662337649</v>
      </c>
      <c r="BO75" s="784">
        <f>'SAME R Results'!BG93</f>
        <v>0.18782679496753252</v>
      </c>
      <c r="BP75" s="789"/>
      <c r="BQ75" s="784">
        <f>'SAME R Results'!BH93</f>
        <v>15.029824068911578</v>
      </c>
      <c r="BR75" s="817">
        <f>'SAME R Results'!BI93</f>
        <v>0.16828736979682504</v>
      </c>
      <c r="BS75" s="817">
        <f>'SAME R Results'!BJ93</f>
        <v>0.40295169678721698</v>
      </c>
      <c r="BT75" s="817">
        <f>'SAME R Results'!BL93</f>
        <v>3.6746334661286353</v>
      </c>
      <c r="BU75" s="817">
        <f>'SAME R Results'!BM93</f>
        <v>2.5457404617536565</v>
      </c>
      <c r="BV75" s="817">
        <f>'SAME R Results'!BN93</f>
        <v>0.1087553899042086</v>
      </c>
      <c r="BW75" s="784">
        <f>'SAME R Results'!BO93</f>
        <v>438728.96546478604</v>
      </c>
      <c r="BX75" s="784">
        <f>'SAME R Results'!BP93</f>
        <v>431550.24657623621</v>
      </c>
      <c r="BY75" s="784">
        <f>'SAME R Results'!BQ93</f>
        <v>409163.56778139976</v>
      </c>
      <c r="BZ75" s="784">
        <f>'SAME R Results'!BR93</f>
        <v>73.832543651750925</v>
      </c>
      <c r="CA75" s="784">
        <f>'SAME R Results'!BS93</f>
        <v>9.5676304591558139E-2</v>
      </c>
      <c r="CB75" s="784">
        <f>'SAME R Results'!BT93</f>
        <v>0.28000000000000003</v>
      </c>
      <c r="CC75" s="784">
        <f>'SAME R Results'!BV93</f>
        <v>2.6210786371588739</v>
      </c>
      <c r="CD75" s="880">
        <f>'SAME R Results'!BW93</f>
        <v>1</v>
      </c>
      <c r="CE75" s="1086">
        <f>'SAME R Results'!BZ93</f>
        <v>295.6786559110368</v>
      </c>
      <c r="CF75" s="1777">
        <f>'SAME R Results'!CA93</f>
        <v>3.7666666666666959</v>
      </c>
      <c r="CG75" s="1777" t="str">
        <f>'SAME R Results'!CB93</f>
        <v xml:space="preserve"> 51L</v>
      </c>
      <c r="CH75" s="1777">
        <f>'SAME R Results'!CC93</f>
        <v>251</v>
      </c>
      <c r="CI75" s="1919">
        <f>'SAME R Results'!CD93</f>
        <v>2.3941312676142152E-2</v>
      </c>
      <c r="CJ75" s="1777"/>
      <c r="CK75" s="1802"/>
    </row>
    <row r="76" spans="1:89" ht="38.25" x14ac:dyDescent="0.25">
      <c r="A76" s="780">
        <v>2</v>
      </c>
      <c r="B76" s="784" t="str">
        <f>'SAME R Results'!A110</f>
        <v>10 (4)</v>
      </c>
      <c r="C76" s="1806" t="str">
        <f>'SAME R Results'!B110</f>
        <v>Lampwick</v>
      </c>
      <c r="D76" s="784" t="str">
        <f>'SAME R Results'!C110</f>
        <v>L05</v>
      </c>
      <c r="E76" s="784" t="str">
        <f>'SAME R Results'!D110</f>
        <v>59 L</v>
      </c>
      <c r="F76" s="784">
        <f>'SAME R Results'!E110</f>
        <v>0</v>
      </c>
      <c r="G76" s="784">
        <f>'SAME R Results'!F110</f>
        <v>106</v>
      </c>
      <c r="H76" s="785" t="str">
        <f>'SAME R Results'!G110</f>
        <v>No flow run w/ aging</v>
      </c>
      <c r="I76" s="784">
        <f>'SAME R Results'!H110</f>
        <v>252</v>
      </c>
      <c r="J76" s="786">
        <f>'SAME R Results'!I110</f>
        <v>40430.305555555555</v>
      </c>
      <c r="K76" s="784">
        <f>'SAME R Results'!J110</f>
        <v>0</v>
      </c>
      <c r="L76" s="788"/>
      <c r="M76" s="788"/>
      <c r="N76" s="1915">
        <f>'SAME R Results'!K110</f>
        <v>0</v>
      </c>
      <c r="O76" s="793">
        <f>'SAME R Results'!L110</f>
        <v>1.28</v>
      </c>
      <c r="P76" s="784">
        <f>'SAME R Results'!M110</f>
        <v>60</v>
      </c>
      <c r="Q76" s="784">
        <f>'SAME R Results'!N110</f>
        <v>11</v>
      </c>
      <c r="R76" s="784">
        <f>'SAME R Results'!O110</f>
        <v>8</v>
      </c>
      <c r="S76" s="784" t="str">
        <f>'SAME R Results'!P110</f>
        <v>n</v>
      </c>
      <c r="T76" s="784" t="str">
        <f>'SAME R Results'!Q110</f>
        <v>N</v>
      </c>
      <c r="U76" s="853">
        <f>'SAME R Results'!R110</f>
        <v>29.714285714285715</v>
      </c>
      <c r="V76" s="784" t="str">
        <f>'SAME R Results'!S110</f>
        <v>Y</v>
      </c>
      <c r="W76" s="784">
        <f>'SAME R Results'!T110</f>
        <v>90</v>
      </c>
      <c r="X76" s="784" t="str">
        <f>'SAME R Results'!U110</f>
        <v>n</v>
      </c>
      <c r="Y76" s="784" t="str">
        <f>'SAME R Results'!V110</f>
        <v>y</v>
      </c>
      <c r="Z76" s="784" t="str">
        <f>'SAME R Results'!W110</f>
        <v>y</v>
      </c>
      <c r="AA76" s="784" t="str">
        <f>'SAME R Results'!X110</f>
        <v>n</v>
      </c>
      <c r="AB76" s="784" t="str">
        <f>'SAME R Results'!Y110</f>
        <v>n</v>
      </c>
      <c r="AC76" s="789"/>
      <c r="AD76" s="784" t="str">
        <f>'SAME R Results'!Z110</f>
        <v>y</v>
      </c>
      <c r="AE76" s="784">
        <f>'SAME R Results'!AA110</f>
        <v>10</v>
      </c>
      <c r="AF76" s="784" t="str">
        <f>'SAME R Results'!AB110</f>
        <v>y</v>
      </c>
      <c r="AG76" s="817">
        <f>'SAME R Results'!AC110</f>
        <v>7.8816036857303803E-2</v>
      </c>
      <c r="AH76" s="819">
        <f>'SAME R Results'!AD110</f>
        <v>0</v>
      </c>
      <c r="AI76" s="784">
        <f>'SAME R Results'!AE110</f>
        <v>58</v>
      </c>
      <c r="AJ76" s="784">
        <f>'SAME R Results'!AF110</f>
        <v>480</v>
      </c>
      <c r="AK76" s="784">
        <f>'SAME R Results'!AG110</f>
        <v>0</v>
      </c>
      <c r="AL76" s="784" t="str">
        <f>'SAME R Results'!AH110</f>
        <v>n</v>
      </c>
      <c r="AM76" s="784" t="str">
        <f>'SAME R Results'!AI110</f>
        <v>y</v>
      </c>
      <c r="AN76" s="784" t="str">
        <f>'SAME R Results'!AJ110</f>
        <v>y</v>
      </c>
      <c r="AO76" s="784" t="str">
        <f>'SAME R Results'!AK110</f>
        <v>n</v>
      </c>
      <c r="AP76" s="784" t="str">
        <f>'SAME R Results'!AL110</f>
        <v>n</v>
      </c>
      <c r="AQ76" s="784" t="str">
        <f>'SAME R Results'!AM110</f>
        <v>y</v>
      </c>
      <c r="AR76" s="817">
        <f>'SAME R Results'!AN110</f>
        <v>7.8816036857303803E-2</v>
      </c>
      <c r="AS76" s="819">
        <f>'SAME R Results'!AO110</f>
        <v>0</v>
      </c>
      <c r="AT76" s="784">
        <f>'SAME R Results'!AP110</f>
        <v>0</v>
      </c>
      <c r="AU76" s="789"/>
      <c r="AV76" s="821">
        <f>'SAME R Results'!AQ110</f>
        <v>0</v>
      </c>
      <c r="AW76" s="821">
        <f>'SAME R Results'!AR110</f>
        <v>6.2560419999999999</v>
      </c>
      <c r="AX76" s="821">
        <f>'SAME R Results'!AS110</f>
        <v>0</v>
      </c>
      <c r="AY76" s="821">
        <f>'SAME R Results'!AT110</f>
        <v>0</v>
      </c>
      <c r="AZ76" s="824"/>
      <c r="BA76" s="824"/>
      <c r="BB76" s="821">
        <f>'SAME R Results'!AU110</f>
        <v>0.83120744999999974</v>
      </c>
      <c r="BC76" s="821">
        <f>'SAME R Results'!AV110</f>
        <v>3.5980234999999999E-2</v>
      </c>
      <c r="BD76" s="821">
        <f>'SAME R Results'!AW110</f>
        <v>4.9518899999999997</v>
      </c>
      <c r="BE76" s="821">
        <f>'SAME R Results'!AX110</f>
        <v>4.6689910000000001</v>
      </c>
      <c r="BF76" s="827">
        <f>'SAME R Results'!AY110</f>
        <v>6080</v>
      </c>
      <c r="BG76" s="784">
        <f>'SAME R Results'!AZ110</f>
        <v>0.90042085000000027</v>
      </c>
      <c r="BH76" s="784">
        <f>'SAME R Results'!BA110</f>
        <v>8.2290639999999998E-2</v>
      </c>
      <c r="BI76" s="789"/>
      <c r="BJ76" s="784">
        <f>'SAME R Results'!BB110</f>
        <v>43.326299999999996</v>
      </c>
      <c r="BK76" s="784">
        <f>'SAME R Results'!BC110</f>
        <v>0.28289899999999957</v>
      </c>
      <c r="BL76" s="784">
        <f>'SAME R Results'!BD110</f>
        <v>107516.96149531422</v>
      </c>
      <c r="BM76" s="784">
        <f>'SAME R Results'!BE110</f>
        <v>47.564685690088332</v>
      </c>
      <c r="BN76" s="784">
        <f>'SAME R Results'!BF110</f>
        <v>0.79522721499999971</v>
      </c>
      <c r="BO76" s="784">
        <f>'SAME R Results'!BG110</f>
        <v>0.20453255250000008</v>
      </c>
      <c r="BP76" s="789"/>
      <c r="BQ76" s="784">
        <f>'SAME R Results'!BH110</f>
        <v>12.131364</v>
      </c>
      <c r="BR76" s="817">
        <f>'SAME R Results'!BI110</f>
        <v>0.44239239119644658</v>
      </c>
      <c r="BS76" s="817">
        <f>'SAME R Results'!BJ110</f>
        <v>0.59953058438413609</v>
      </c>
      <c r="BT76" s="817">
        <f>'SAME R Results'!BL110</f>
        <v>3.8880227390698576</v>
      </c>
      <c r="BU76" s="817">
        <f>'SAME R Results'!BM110</f>
        <v>1.7355361204504993</v>
      </c>
      <c r="BV76" s="817">
        <f>'SAME R Results'!BN110</f>
        <v>0.38001942957695506</v>
      </c>
      <c r="BW76" s="784">
        <f>'SAME R Results'!BO110</f>
        <v>107516.96149531422</v>
      </c>
      <c r="BX76" s="784">
        <f>'SAME R Results'!BP110</f>
        <v>105742.70329132484</v>
      </c>
      <c r="BY76" s="784">
        <f>'SAME R Results'!BQ110</f>
        <v>100668.32482791525</v>
      </c>
      <c r="BZ76" s="784">
        <f>'SAME R Results'!BR110</f>
        <v>47.564685690088332</v>
      </c>
      <c r="CA76" s="784">
        <f>'SAME R Results'!BS110</f>
        <v>6.2793882624522679E-2</v>
      </c>
      <c r="CB76" s="784">
        <f>'SAME R Results'!BT110</f>
        <v>0.28000000000000003</v>
      </c>
      <c r="CC76" s="784">
        <f>'SAME R Results'!BV110</f>
        <v>1</v>
      </c>
      <c r="CD76" s="880">
        <f>'SAME R Results'!BW110</f>
        <v>1</v>
      </c>
      <c r="CE76" s="1086">
        <f>'SAME R Results'!BZ110</f>
        <v>296.85201609236873</v>
      </c>
      <c r="CF76" s="1777">
        <f>'SAME R Results'!CA110</f>
        <v>2.9300000000000992</v>
      </c>
      <c r="CG76" s="1777" t="str">
        <f>'SAME R Results'!CB110</f>
        <v xml:space="preserve"> 59L</v>
      </c>
      <c r="CH76" s="1777">
        <f>'SAME R Results'!CC110</f>
        <v>252</v>
      </c>
      <c r="CI76" s="1919">
        <f>'SAME R Results'!CD110</f>
        <v>2.48423836177466E-2</v>
      </c>
      <c r="CJ76" s="1777"/>
      <c r="CK76" s="1802"/>
    </row>
    <row r="77" spans="1:89" ht="38.25" x14ac:dyDescent="0.25">
      <c r="A77" s="780">
        <v>2</v>
      </c>
      <c r="B77" s="784" t="str">
        <f>'SAME R Results'!A118</f>
        <v>11(4)</v>
      </c>
      <c r="C77" s="1806" t="str">
        <f>'SAME R Results'!B118</f>
        <v>Lampwick</v>
      </c>
      <c r="D77" s="784" t="str">
        <f>'SAME R Results'!C118</f>
        <v>L06</v>
      </c>
      <c r="E77" s="784" t="str">
        <f>'SAME R Results'!D118</f>
        <v>63 L</v>
      </c>
      <c r="F77" s="784">
        <f>'SAME R Results'!E118</f>
        <v>0</v>
      </c>
      <c r="G77" s="784">
        <f>'SAME R Results'!F118</f>
        <v>110</v>
      </c>
      <c r="H77" s="785" t="str">
        <f>'SAME R Results'!G118</f>
        <v>low flow run w STS</v>
      </c>
      <c r="I77" s="784">
        <f>'SAME R Results'!H118</f>
        <v>253</v>
      </c>
      <c r="J77" s="786">
        <f>'SAME R Results'!I118</f>
        <v>40430.305555555555</v>
      </c>
      <c r="K77" s="784">
        <f>'SAME R Results'!J118</f>
        <v>0</v>
      </c>
      <c r="L77" s="788"/>
      <c r="M77" s="788"/>
      <c r="N77" s="784">
        <f>'SAME R Results'!K118</f>
        <v>2</v>
      </c>
      <c r="O77" s="793">
        <f>'SAME R Results'!L118</f>
        <v>1.28</v>
      </c>
      <c r="P77" s="784">
        <f>'SAME R Results'!M118</f>
        <v>60</v>
      </c>
      <c r="Q77" s="784">
        <f>'SAME R Results'!N118</f>
        <v>11</v>
      </c>
      <c r="R77" s="784">
        <f>'SAME R Results'!O118</f>
        <v>8</v>
      </c>
      <c r="S77" s="784" t="str">
        <f>'SAME R Results'!P118</f>
        <v>n</v>
      </c>
      <c r="T77" s="784" t="str">
        <f>'SAME R Results'!Q118</f>
        <v>n</v>
      </c>
      <c r="U77" s="853">
        <f>'SAME R Results'!R118</f>
        <v>21.428571428571427</v>
      </c>
      <c r="V77" s="784" t="str">
        <f>'SAME R Results'!S118</f>
        <v>n</v>
      </c>
      <c r="W77" s="784">
        <f>'SAME R Results'!T118</f>
        <v>0</v>
      </c>
      <c r="X77" s="784" t="str">
        <f>'SAME R Results'!U118</f>
        <v>y</v>
      </c>
      <c r="Y77" s="784" t="str">
        <f>'SAME R Results'!V118</f>
        <v>n</v>
      </c>
      <c r="Z77" s="784" t="str">
        <f>'SAME R Results'!W118</f>
        <v>y</v>
      </c>
      <c r="AA77" s="784" t="str">
        <f>'SAME R Results'!X118</f>
        <v>n</v>
      </c>
      <c r="AB77" s="784" t="str">
        <f>'SAME R Results'!Y118</f>
        <v>y</v>
      </c>
      <c r="AC77" s="789"/>
      <c r="AD77" s="784" t="str">
        <f>'SAME R Results'!Z118</f>
        <v>y</v>
      </c>
      <c r="AE77" s="784">
        <f>'SAME R Results'!AA118</f>
        <v>10</v>
      </c>
      <c r="AF77" s="784" t="str">
        <f>'SAME R Results'!AB118</f>
        <v>y</v>
      </c>
      <c r="AG77" s="817">
        <f>'SAME R Results'!AC118</f>
        <v>3.852706928546E-2</v>
      </c>
      <c r="AH77" s="819">
        <f>'SAME R Results'!AD118</f>
        <v>0</v>
      </c>
      <c r="AI77" s="784">
        <f>'SAME R Results'!AE118</f>
        <v>0</v>
      </c>
      <c r="AJ77" s="784">
        <f>'SAME R Results'!AF118</f>
        <v>0</v>
      </c>
      <c r="AK77" s="784">
        <f>'SAME R Results'!AG118</f>
        <v>0</v>
      </c>
      <c r="AL77" s="784">
        <f>'SAME R Results'!AH118</f>
        <v>0</v>
      </c>
      <c r="AM77" s="784">
        <f>'SAME R Results'!AI118</f>
        <v>0</v>
      </c>
      <c r="AN77" s="784">
        <f>'SAME R Results'!AJ118</f>
        <v>0</v>
      </c>
      <c r="AO77" s="784">
        <f>'SAME R Results'!AK118</f>
        <v>0</v>
      </c>
      <c r="AP77" s="784">
        <f>'SAME R Results'!AL118</f>
        <v>0</v>
      </c>
      <c r="AQ77" s="784">
        <f>'SAME R Results'!AM118</f>
        <v>0</v>
      </c>
      <c r="AR77" s="817">
        <f>'SAME R Results'!AN118</f>
        <v>0</v>
      </c>
      <c r="AS77" s="819">
        <f>'SAME R Results'!AO118</f>
        <v>0</v>
      </c>
      <c r="AT77" s="784">
        <f>'SAME R Results'!AP118</f>
        <v>0</v>
      </c>
      <c r="AU77" s="789"/>
      <c r="AV77" s="821">
        <f>'SAME R Results'!AQ118</f>
        <v>0</v>
      </c>
      <c r="AW77" s="821">
        <f>'SAME R Results'!AR118</f>
        <v>6.2793880000000009</v>
      </c>
      <c r="AX77" s="821">
        <f>'SAME R Results'!AS118</f>
        <v>4.8928252380952379</v>
      </c>
      <c r="AY77" s="821">
        <f>'SAME R Results'!AT118</f>
        <v>5.1263119999999986</v>
      </c>
      <c r="AZ77" s="824"/>
      <c r="BA77" s="824"/>
      <c r="BB77" s="821">
        <f>'SAME R Results'!AU118</f>
        <v>0</v>
      </c>
      <c r="BC77" s="821">
        <f>'SAME R Results'!AV118</f>
        <v>0</v>
      </c>
      <c r="BD77" s="821">
        <f>'SAME R Results'!AW118</f>
        <v>5.9777834999999984</v>
      </c>
      <c r="BE77" s="821">
        <f>'SAME R Results'!AX118</f>
        <v>4.6155244999999994</v>
      </c>
      <c r="BF77" s="827">
        <f>'SAME R Results'!AY118</f>
        <v>24645</v>
      </c>
      <c r="BG77" s="784">
        <f>'SAME R Results'!AZ118</f>
        <v>0</v>
      </c>
      <c r="BH77" s="784">
        <f>'SAME R Results'!BA118</f>
        <v>0</v>
      </c>
      <c r="BI77" s="789"/>
      <c r="BJ77" s="784">
        <f>'SAME R Results'!BB118</f>
        <v>82.399200000000008</v>
      </c>
      <c r="BK77" s="784">
        <f>'SAME R Results'!BC118</f>
        <v>1.362258999999999</v>
      </c>
      <c r="BL77" s="784">
        <f>'SAME R Results'!BD118</f>
        <v>915311.87562477367</v>
      </c>
      <c r="BM77" s="784">
        <f>'SAME R Results'!BE118</f>
        <v>269.64467313300628</v>
      </c>
      <c r="BN77" s="784">
        <f>'SAME R Results'!BF118</f>
        <v>0</v>
      </c>
      <c r="BO77" s="784">
        <f>'SAME R Results'!BG118</f>
        <v>0</v>
      </c>
      <c r="BP77" s="789"/>
      <c r="BQ77" s="784">
        <f>'SAME R Results'!BH118</f>
        <v>52.899787351939423</v>
      </c>
      <c r="BR77" s="817">
        <f>'SAME R Results'!BI118</f>
        <v>0.29459322042440694</v>
      </c>
      <c r="BS77" s="817">
        <f>'SAME R Results'!BJ118</f>
        <v>0.47969155079332726</v>
      </c>
      <c r="BT77" s="817">
        <f>'SAME R Results'!BL118</f>
        <v>0</v>
      </c>
      <c r="BU77" s="817">
        <f>'SAME R Results'!BM118</f>
        <v>2.0102241523207525</v>
      </c>
      <c r="BV77" s="817">
        <f>'SAME R Results'!BN118</f>
        <v>0.2308623369659521</v>
      </c>
      <c r="BW77" s="784">
        <f>'SAME R Results'!BO118</f>
        <v>915311.87562477367</v>
      </c>
      <c r="BX77" s="784">
        <f>'SAME R Results'!BP118</f>
        <v>900599.23304612003</v>
      </c>
      <c r="BY77" s="784">
        <f>'SAME R Results'!BQ118</f>
        <v>846645.41398974834</v>
      </c>
      <c r="BZ77" s="784">
        <f>'SAME R Results'!BR118</f>
        <v>269.64467313300628</v>
      </c>
      <c r="CA77" s="784">
        <f>'SAME R Results'!BS118</f>
        <v>0.30237481132913052</v>
      </c>
      <c r="CB77" s="784">
        <f>'SAME R Results'!BT118</f>
        <v>0.28000000000000003</v>
      </c>
      <c r="CC77" s="784">
        <f>'SAME R Results'!BV118</f>
        <v>2.2928355126167754</v>
      </c>
      <c r="CD77" s="880">
        <f>'SAME R Results'!BW118</f>
        <v>1</v>
      </c>
      <c r="CE77" s="1086">
        <f>'SAME R Results'!BZ118</f>
        <v>299.07317141986238</v>
      </c>
      <c r="CF77" s="1777">
        <f>'SAME R Results'!CA118</f>
        <v>5.713333333333348</v>
      </c>
      <c r="CG77" s="1777" t="str">
        <f>'SAME R Results'!CB118</f>
        <v xml:space="preserve"> 63L</v>
      </c>
      <c r="CH77" s="1777">
        <f>'SAME R Results'!CC118</f>
        <v>253</v>
      </c>
      <c r="CI77" s="1919">
        <f>'SAME R Results'!CD118</f>
        <v>5.5554035725490503E-2</v>
      </c>
      <c r="CJ77" s="1777"/>
      <c r="CK77" s="1802"/>
    </row>
    <row r="78" spans="1:89" ht="25.5" x14ac:dyDescent="0.25">
      <c r="A78" s="780">
        <v>2</v>
      </c>
      <c r="B78" s="784" t="str">
        <f>'SAME R Results'!A111</f>
        <v>10 (4)</v>
      </c>
      <c r="C78" s="1806" t="str">
        <f>'SAME R Results'!B111</f>
        <v>Lampwick</v>
      </c>
      <c r="D78" s="784" t="str">
        <f>'SAME R Results'!C111</f>
        <v>L05</v>
      </c>
      <c r="E78" s="784" t="str">
        <f>'SAME R Results'!D111</f>
        <v>59LA</v>
      </c>
      <c r="F78" s="784">
        <f>'SAME R Results'!E111</f>
        <v>0</v>
      </c>
      <c r="G78" s="784" t="str">
        <f>'SAME R Results'!F111</f>
        <v>106a</v>
      </c>
      <c r="H78" s="785" t="str">
        <f>'SAME R Results'!G111</f>
        <v>aged</v>
      </c>
      <c r="I78" s="784">
        <f>'SAME R Results'!H111</f>
        <v>252</v>
      </c>
      <c r="J78" s="786">
        <f>'SAME R Results'!I111</f>
        <v>40430.305555555555</v>
      </c>
      <c r="K78" s="784">
        <f>'SAME R Results'!J111</f>
        <v>0</v>
      </c>
      <c r="L78" s="787"/>
      <c r="M78" s="787"/>
      <c r="N78" s="1915">
        <f>'SAME R Results'!K111</f>
        <v>0</v>
      </c>
      <c r="O78" s="793">
        <f>'SAME R Results'!L111</f>
        <v>1.28</v>
      </c>
      <c r="P78" s="784">
        <f>'SAME R Results'!M111</f>
        <v>0</v>
      </c>
      <c r="Q78" s="784">
        <f>'SAME R Results'!N111</f>
        <v>0</v>
      </c>
      <c r="R78" s="784">
        <f>'SAME R Results'!O111</f>
        <v>0</v>
      </c>
      <c r="S78" s="784">
        <f>'SAME R Results'!P111</f>
        <v>0</v>
      </c>
      <c r="T78" s="784">
        <f>'SAME R Results'!Q111</f>
        <v>0</v>
      </c>
      <c r="U78" s="784">
        <f>'SAME R Results'!R111</f>
        <v>558.28571428571433</v>
      </c>
      <c r="V78" s="784">
        <f>'SAME R Results'!S111</f>
        <v>0</v>
      </c>
      <c r="W78" s="784">
        <f>'SAME R Results'!T111</f>
        <v>0</v>
      </c>
      <c r="X78" s="784" t="str">
        <f>'SAME R Results'!U111</f>
        <v>n</v>
      </c>
      <c r="Y78" s="784" t="str">
        <f>'SAME R Results'!V111</f>
        <v>y</v>
      </c>
      <c r="Z78" s="784" t="str">
        <f>'SAME R Results'!W111</f>
        <v>y</v>
      </c>
      <c r="AA78" s="784" t="str">
        <f>'SAME R Results'!X111</f>
        <v>n</v>
      </c>
      <c r="AB78" s="784" t="str">
        <f>'SAME R Results'!Y111</f>
        <v>n</v>
      </c>
      <c r="AC78" s="808"/>
      <c r="AD78" s="784" t="str">
        <f>'SAME R Results'!Z111</f>
        <v>y</v>
      </c>
      <c r="AE78" s="784">
        <f>'SAME R Results'!AA111</f>
        <v>10</v>
      </c>
      <c r="AF78" s="784" t="str">
        <f>'SAME R Results'!AB111</f>
        <v>y</v>
      </c>
      <c r="AG78" s="817">
        <f>'SAME R Results'!AC111</f>
        <v>7.8816036857303803E-2</v>
      </c>
      <c r="AH78" s="819">
        <f>'SAME R Results'!AD111</f>
        <v>0</v>
      </c>
      <c r="AI78" s="784">
        <f>'SAME R Results'!AE111</f>
        <v>0</v>
      </c>
      <c r="AJ78" s="784">
        <f>'SAME R Results'!AF111</f>
        <v>0</v>
      </c>
      <c r="AK78" s="784">
        <f>'SAME R Results'!AG111</f>
        <v>0</v>
      </c>
      <c r="AL78" s="784">
        <f>'SAME R Results'!AH111</f>
        <v>0</v>
      </c>
      <c r="AM78" s="784">
        <f>'SAME R Results'!AI111</f>
        <v>0</v>
      </c>
      <c r="AN78" s="784">
        <f>'SAME R Results'!AJ111</f>
        <v>0</v>
      </c>
      <c r="AO78" s="784">
        <f>'SAME R Results'!AK111</f>
        <v>0</v>
      </c>
      <c r="AP78" s="784">
        <f>'SAME R Results'!AL111</f>
        <v>0</v>
      </c>
      <c r="AQ78" s="784">
        <f>'SAME R Results'!AM111</f>
        <v>0</v>
      </c>
      <c r="AR78" s="817">
        <f>'SAME R Results'!AN111</f>
        <v>0</v>
      </c>
      <c r="AS78" s="819">
        <f>'SAME R Results'!AO111</f>
        <v>0</v>
      </c>
      <c r="AT78" s="784">
        <f>'SAME R Results'!AP111</f>
        <v>0</v>
      </c>
      <c r="AU78" s="808"/>
      <c r="AV78" s="821">
        <f>'SAME R Results'!AQ111</f>
        <v>0</v>
      </c>
      <c r="AW78" s="821">
        <f>'SAME R Results'!AR111</f>
        <v>6.2467810000000012</v>
      </c>
      <c r="AX78" s="821">
        <f>'SAME R Results'!AS111</f>
        <v>0</v>
      </c>
      <c r="AY78" s="821">
        <f>'SAME R Results'!AT111</f>
        <v>0</v>
      </c>
      <c r="AZ78" s="823"/>
      <c r="BA78" s="823"/>
      <c r="BB78" s="821">
        <f>'SAME R Results'!AU111</f>
        <v>0.74006645000000004</v>
      </c>
      <c r="BC78" s="821">
        <f>'SAME R Results'!AV111</f>
        <v>3.2775885000000005E-2</v>
      </c>
      <c r="BD78" s="821">
        <f>'SAME R Results'!AW111</f>
        <v>4.9339899999999997</v>
      </c>
      <c r="BE78" s="821">
        <f>'SAME R Results'!AX111</f>
        <v>4.7002110000000004</v>
      </c>
      <c r="BF78" s="827">
        <f>'SAME R Results'!AY111</f>
        <v>5490</v>
      </c>
      <c r="BG78" s="784">
        <f>'SAME R Results'!AZ111</f>
        <v>0.79734800000000006</v>
      </c>
      <c r="BH78" s="784">
        <f>'SAME R Results'!BA111</f>
        <v>8.1817620000000008E-2</v>
      </c>
      <c r="BI78" s="808"/>
      <c r="BJ78" s="784">
        <f>'SAME R Results'!BB111</f>
        <v>38.541799999999995</v>
      </c>
      <c r="BK78" s="784">
        <f>'SAME R Results'!BC111</f>
        <v>0.23377899999999929</v>
      </c>
      <c r="BL78" s="784">
        <f>'SAME R Results'!BD111</f>
        <v>97001.378207353002</v>
      </c>
      <c r="BM78" s="784">
        <f>'SAME R Results'!BE111</f>
        <v>39.072658769889138</v>
      </c>
      <c r="BN78" s="784">
        <f>'SAME R Results'!BF111</f>
        <v>0.70729056500000009</v>
      </c>
      <c r="BO78" s="784">
        <f>'SAME R Results'!BG111</f>
        <v>0.17888259500000001</v>
      </c>
      <c r="BP78" s="808"/>
      <c r="BQ78" s="784">
        <f>'SAME R Results'!BH111</f>
        <v>10.791703999999999</v>
      </c>
      <c r="BR78" s="817">
        <f>'SAME R Results'!BI111</f>
        <v>0.40280519196713138</v>
      </c>
      <c r="BS78" s="817">
        <f>'SAME R Results'!BJ111</f>
        <v>0.59672078557518438</v>
      </c>
      <c r="BT78" s="817">
        <f>'SAME R Results'!BL111</f>
        <v>3.9539373017257495</v>
      </c>
      <c r="BU78" s="817">
        <f>'SAME R Results'!BM111</f>
        <v>1.8717880227738097</v>
      </c>
      <c r="BV78" s="817">
        <f>'SAME R Results'!BN111</f>
        <v>0.3309459012244117</v>
      </c>
      <c r="BW78" s="784">
        <f>'SAME R Results'!BO111</f>
        <v>97001.378207353002</v>
      </c>
      <c r="BX78" s="784">
        <f>'SAME R Results'!BP111</f>
        <v>95399.293085658646</v>
      </c>
      <c r="BY78" s="784">
        <f>'SAME R Results'!BQ111</f>
        <v>90858.426603778003</v>
      </c>
      <c r="BZ78" s="784">
        <f>'SAME R Results'!BR111</f>
        <v>39.072658769889138</v>
      </c>
      <c r="CA78" s="784">
        <f>'SAME R Results'!BS111</f>
        <v>5.1890926041019109E-2</v>
      </c>
      <c r="CB78" s="784">
        <f>'SAME R Results'!BT111</f>
        <v>0.28000000000000003</v>
      </c>
      <c r="CC78" s="784">
        <f>'SAME R Results'!BV111</f>
        <v>1</v>
      </c>
      <c r="CD78" s="880">
        <f>'SAME R Results'!BW111</f>
        <v>1</v>
      </c>
      <c r="CE78" s="1086">
        <f>'SAME R Results'!BZ111</f>
        <v>296.85201609236873</v>
      </c>
      <c r="CF78" s="1777">
        <f>'SAME R Results'!CA111</f>
        <v>2.9300000000000992</v>
      </c>
      <c r="CG78" s="1777">
        <f>'SAME R Results'!CB111</f>
        <v>0</v>
      </c>
      <c r="CH78" s="1777">
        <f>'SAME R Results'!CC111</f>
        <v>0</v>
      </c>
      <c r="CI78" s="1919">
        <f>'SAME R Results'!CD111</f>
        <v>2.2099052559726214E-2</v>
      </c>
      <c r="CJ78" s="1777"/>
      <c r="CK78" s="1802"/>
    </row>
    <row r="79" spans="1:89" ht="25.5" x14ac:dyDescent="0.25">
      <c r="A79" s="780">
        <v>2</v>
      </c>
      <c r="B79" s="784">
        <f>'SAME R Results'!A13</f>
        <v>2</v>
      </c>
      <c r="C79" s="1806" t="str">
        <f>'SAME R Results'!B13</f>
        <v>Lampwick</v>
      </c>
      <c r="D79" s="784" t="str">
        <f>'SAME R Results'!C13</f>
        <v>L15</v>
      </c>
      <c r="E79" s="784" t="str">
        <f>'SAME R Results'!D13</f>
        <v>8La</v>
      </c>
      <c r="F79" s="784">
        <f>'SAME R Results'!E13</f>
        <v>4</v>
      </c>
      <c r="G79" s="784" t="str">
        <f>'SAME R Results'!F13</f>
        <v>55a</v>
      </c>
      <c r="H79" s="785" t="str">
        <f>'SAME R Results'!G13</f>
        <v>aged</v>
      </c>
      <c r="I79" s="784">
        <f>'SAME R Results'!H13</f>
        <v>210</v>
      </c>
      <c r="J79" s="786">
        <f>'SAME R Results'!I13</f>
        <v>40388</v>
      </c>
      <c r="K79" s="784">
        <f>'SAME R Results'!J13</f>
        <v>0</v>
      </c>
      <c r="L79" s="788"/>
      <c r="M79" s="788"/>
      <c r="N79" s="1942">
        <f>'SAME R Results'!K13</f>
        <v>8.1</v>
      </c>
      <c r="O79" s="1939">
        <f>'SAME R Results'!L13</f>
        <v>1.2450000000000001</v>
      </c>
      <c r="P79" s="784">
        <f>'SAME R Results'!M13</f>
        <v>0</v>
      </c>
      <c r="Q79" s="784">
        <f>'SAME R Results'!N13</f>
        <v>0</v>
      </c>
      <c r="R79" s="784">
        <f>'SAME R Results'!O13</f>
        <v>0</v>
      </c>
      <c r="S79" s="784">
        <f>'SAME R Results'!P13</f>
        <v>0</v>
      </c>
      <c r="T79" s="784">
        <f>'SAME R Results'!Q13</f>
        <v>0</v>
      </c>
      <c r="U79" s="784">
        <f>'SAME R Results'!R13</f>
        <v>218</v>
      </c>
      <c r="V79" s="784">
        <f>'SAME R Results'!S13</f>
        <v>0</v>
      </c>
      <c r="W79" s="784">
        <f>'SAME R Results'!T13</f>
        <v>0</v>
      </c>
      <c r="X79" s="784" t="str">
        <f>'SAME R Results'!U13</f>
        <v>n</v>
      </c>
      <c r="Y79" s="784" t="str">
        <f>'SAME R Results'!V13</f>
        <v>n</v>
      </c>
      <c r="Z79" s="784" t="str">
        <f>'SAME R Results'!W13</f>
        <v>y</v>
      </c>
      <c r="AA79" s="784" t="str">
        <f>'SAME R Results'!X13</f>
        <v>n</v>
      </c>
      <c r="AB79" s="784" t="str">
        <f>'SAME R Results'!Y13</f>
        <v>y</v>
      </c>
      <c r="AC79" s="789"/>
      <c r="AD79" s="784" t="str">
        <f>'SAME R Results'!Z13</f>
        <v>y</v>
      </c>
      <c r="AE79" s="784">
        <f>'SAME R Results'!AA13</f>
        <v>10</v>
      </c>
      <c r="AF79" s="784" t="str">
        <f>'SAME R Results'!AB13</f>
        <v>y</v>
      </c>
      <c r="AG79" s="817">
        <f>'SAME R Results'!AC13</f>
        <v>3.852706928546E-2</v>
      </c>
      <c r="AH79" s="819">
        <f>'SAME R Results'!AD13</f>
        <v>0</v>
      </c>
      <c r="AI79" s="784">
        <f>'SAME R Results'!AE13</f>
        <v>0</v>
      </c>
      <c r="AJ79" s="784">
        <f>'SAME R Results'!AF13</f>
        <v>0</v>
      </c>
      <c r="AK79" s="784">
        <f>'SAME R Results'!AG13</f>
        <v>0</v>
      </c>
      <c r="AL79" s="784">
        <f>'SAME R Results'!AH13</f>
        <v>0</v>
      </c>
      <c r="AM79" s="784">
        <f>'SAME R Results'!AI13</f>
        <v>0</v>
      </c>
      <c r="AN79" s="784">
        <f>'SAME R Results'!AJ13</f>
        <v>0</v>
      </c>
      <c r="AO79" s="784">
        <f>'SAME R Results'!AK13</f>
        <v>0</v>
      </c>
      <c r="AP79" s="784">
        <f>'SAME R Results'!AL13</f>
        <v>0</v>
      </c>
      <c r="AQ79" s="784">
        <f>'SAME R Results'!AM13</f>
        <v>0</v>
      </c>
      <c r="AR79" s="817">
        <f>'SAME R Results'!AN13</f>
        <v>0</v>
      </c>
      <c r="AS79" s="819">
        <f>'SAME R Results'!AO13</f>
        <v>0</v>
      </c>
      <c r="AT79" s="784">
        <f>'SAME R Results'!AP13</f>
        <v>0</v>
      </c>
      <c r="AU79" s="789"/>
      <c r="AV79" s="821">
        <f>'SAME R Results'!AQ13</f>
        <v>0</v>
      </c>
      <c r="AW79" s="821">
        <f>'SAME R Results'!AR13</f>
        <v>6.2489999999999997</v>
      </c>
      <c r="AX79" s="821">
        <f>'SAME R Results'!AS13</f>
        <v>0</v>
      </c>
      <c r="AY79" s="821">
        <f>'SAME R Results'!AT13</f>
        <v>0</v>
      </c>
      <c r="AZ79" s="824"/>
      <c r="BA79" s="824"/>
      <c r="BB79" s="821">
        <f>'SAME R Results'!AU13</f>
        <v>0</v>
      </c>
      <c r="BC79" s="821">
        <f>'SAME R Results'!AV13</f>
        <v>0</v>
      </c>
      <c r="BD79" s="821">
        <f>'SAME R Results'!AW13</f>
        <v>6.3311170000000008</v>
      </c>
      <c r="BE79" s="821">
        <f>'SAME R Results'!AX13</f>
        <v>4.8189699999999993</v>
      </c>
      <c r="BF79" s="827">
        <f>'SAME R Results'!AY13</f>
        <v>53540</v>
      </c>
      <c r="BG79" s="784">
        <f>'SAME R Results'!AZ13</f>
        <v>0</v>
      </c>
      <c r="BH79" s="784">
        <f>'SAME R Results'!BA13</f>
        <v>0</v>
      </c>
      <c r="BI79" s="789"/>
      <c r="BJ79" s="784">
        <f>'SAME R Results'!BB13</f>
        <v>45.308650000000007</v>
      </c>
      <c r="BK79" s="784">
        <f>'SAME R Results'!BC13</f>
        <v>1.5121470000000015</v>
      </c>
      <c r="BL79" s="784">
        <f>'SAME R Results'!BD13</f>
        <v>2068777.3214579814</v>
      </c>
      <c r="BM79" s="784">
        <f>'SAME R Results'!BE13</f>
        <v>308.14292214783211</v>
      </c>
      <c r="BN79" s="784">
        <f>'SAME R Results'!BF13</f>
        <v>0</v>
      </c>
      <c r="BO79" s="784">
        <f>'SAME R Results'!BG13</f>
        <v>0</v>
      </c>
      <c r="BP79" s="789"/>
      <c r="BQ79" s="784">
        <f>'SAME R Results'!BH13</f>
        <v>35.6499301662937</v>
      </c>
      <c r="BR79" s="817">
        <f>'SAME R Results'!BI13</f>
        <v>0.14894929432553272</v>
      </c>
      <c r="BS79" s="817">
        <f>'SAME R Results'!BJ13</f>
        <v>0.32046610714872392</v>
      </c>
      <c r="BT79" s="817">
        <f>'SAME R Results'!BL13</f>
        <v>0</v>
      </c>
      <c r="BU79" s="817">
        <f>'SAME R Results'!BM13</f>
        <v>2.3996231498083622</v>
      </c>
      <c r="BV79" s="817">
        <f>'SAME R Results'!BN13</f>
        <v>0.10154688893994045</v>
      </c>
      <c r="BW79" s="784">
        <f>'SAME R Results'!BO13</f>
        <v>2068777.3214579814</v>
      </c>
      <c r="BX79" s="784">
        <f>'SAME R Results'!BP13</f>
        <v>2036814.8591467168</v>
      </c>
      <c r="BY79" s="784">
        <f>'SAME R Results'!BQ13</f>
        <v>1879448.3707933417</v>
      </c>
      <c r="BZ79" s="784">
        <f>'SAME R Results'!BR13</f>
        <v>308.14292214783211</v>
      </c>
      <c r="CA79" s="784">
        <f>'SAME R Results'!BS13</f>
        <v>0.33564481044126815</v>
      </c>
      <c r="CB79" s="784">
        <f>'SAME R Results'!BT13</f>
        <v>0.28000000000000003</v>
      </c>
      <c r="CC79" s="784">
        <f>'SAME R Results'!BV13</f>
        <v>2.8100854729799853</v>
      </c>
      <c r="CD79" s="880">
        <f>'SAME R Results'!BW13</f>
        <v>1</v>
      </c>
      <c r="CE79" s="1086">
        <f>'SAME R Results'!BZ13</f>
        <v>262.89926572283059</v>
      </c>
      <c r="CF79" s="1777">
        <f>'SAME R Results'!CA13</f>
        <v>1.2266666666667092</v>
      </c>
      <c r="CG79" s="1777">
        <f>'SAME R Results'!CB13</f>
        <v>0</v>
      </c>
      <c r="CH79" s="1777">
        <f>'SAME R Results'!CC13</f>
        <v>0</v>
      </c>
      <c r="CI79" s="1919">
        <f>'SAME R Results'!CD13</f>
        <v>0.17437465842208272</v>
      </c>
      <c r="CJ79" s="1777"/>
      <c r="CK79" s="1802"/>
    </row>
    <row r="80" spans="1:89" ht="25.5" x14ac:dyDescent="0.25">
      <c r="A80" s="780">
        <v>2</v>
      </c>
      <c r="B80" s="784">
        <f>'SAME R Results'!A55</f>
        <v>4</v>
      </c>
      <c r="C80" s="1806" t="str">
        <f>'SAME R Results'!B55</f>
        <v>Lampwick</v>
      </c>
      <c r="D80" s="784" t="str">
        <f>'SAME R Results'!C55</f>
        <v>L16</v>
      </c>
      <c r="E80" s="784" t="str">
        <f>'SAME R Results'!D55</f>
        <v>31 La</v>
      </c>
      <c r="F80" s="784">
        <f>'SAME R Results'!E55</f>
        <v>1</v>
      </c>
      <c r="G80" s="784" t="str">
        <f>'SAME R Results'!F55</f>
        <v>78a</v>
      </c>
      <c r="H80" s="785" t="str">
        <f>'SAME R Results'!G55</f>
        <v>aged</v>
      </c>
      <c r="I80" s="784">
        <f>'SAME R Results'!H55</f>
        <v>239</v>
      </c>
      <c r="J80" s="786">
        <f>'SAME R Results'!I55</f>
        <v>40416</v>
      </c>
      <c r="K80" s="784">
        <f>'SAME R Results'!J55</f>
        <v>0</v>
      </c>
      <c r="L80" s="788"/>
      <c r="M80" s="788"/>
      <c r="N80" s="1942">
        <f>'SAME R Results'!K55</f>
        <v>8.1</v>
      </c>
      <c r="O80" s="1939">
        <f>'SAME R Results'!L55</f>
        <v>1.2450000000000001</v>
      </c>
      <c r="P80" s="784">
        <f>'SAME R Results'!M55</f>
        <v>0</v>
      </c>
      <c r="Q80" s="784">
        <f>'SAME R Results'!N55</f>
        <v>0</v>
      </c>
      <c r="R80" s="784">
        <f>'SAME R Results'!O55</f>
        <v>0</v>
      </c>
      <c r="S80" s="784">
        <f>'SAME R Results'!P55</f>
        <v>0</v>
      </c>
      <c r="T80" s="784">
        <f>'SAME R Results'!Q55</f>
        <v>0</v>
      </c>
      <c r="U80" s="784">
        <f>'SAME R Results'!R55</f>
        <v>581.16666666666663</v>
      </c>
      <c r="V80" s="784">
        <f>'SAME R Results'!S55</f>
        <v>0</v>
      </c>
      <c r="W80" s="784">
        <f>'SAME R Results'!T55</f>
        <v>0</v>
      </c>
      <c r="X80" s="784" t="str">
        <f>'SAME R Results'!U55</f>
        <v>n</v>
      </c>
      <c r="Y80" s="784" t="str">
        <f>'SAME R Results'!V55</f>
        <v>y</v>
      </c>
      <c r="Z80" s="784" t="str">
        <f>'SAME R Results'!W55</f>
        <v>y</v>
      </c>
      <c r="AA80" s="784" t="str">
        <f>'SAME R Results'!X55</f>
        <v>n</v>
      </c>
      <c r="AB80" s="784" t="str">
        <f>'SAME R Results'!Y55</f>
        <v>y</v>
      </c>
      <c r="AC80" s="789"/>
      <c r="AD80" s="784" t="str">
        <f>'SAME R Results'!Z55</f>
        <v>y</v>
      </c>
      <c r="AE80" s="784">
        <f>'SAME R Results'!AA55</f>
        <v>10</v>
      </c>
      <c r="AF80" s="784" t="str">
        <f>'SAME R Results'!AB55</f>
        <v>y</v>
      </c>
      <c r="AG80" s="817">
        <f>'SAME R Results'!AC55</f>
        <v>3.852706928546E-2</v>
      </c>
      <c r="AH80" s="819">
        <f>'SAME R Results'!AD55</f>
        <v>0</v>
      </c>
      <c r="AI80" s="784">
        <f>'SAME R Results'!AE55</f>
        <v>0</v>
      </c>
      <c r="AJ80" s="784">
        <f>'SAME R Results'!AF55</f>
        <v>0</v>
      </c>
      <c r="AK80" s="784">
        <f>'SAME R Results'!AG55</f>
        <v>0</v>
      </c>
      <c r="AL80" s="784">
        <f>'SAME R Results'!AH55</f>
        <v>0</v>
      </c>
      <c r="AM80" s="784">
        <f>'SAME R Results'!AI55</f>
        <v>0</v>
      </c>
      <c r="AN80" s="784">
        <f>'SAME R Results'!AJ55</f>
        <v>0</v>
      </c>
      <c r="AO80" s="784">
        <f>'SAME R Results'!AK55</f>
        <v>0</v>
      </c>
      <c r="AP80" s="784">
        <f>'SAME R Results'!AL55</f>
        <v>0</v>
      </c>
      <c r="AQ80" s="784">
        <f>'SAME R Results'!AM55</f>
        <v>0</v>
      </c>
      <c r="AR80" s="817">
        <f>'SAME R Results'!AN55</f>
        <v>0</v>
      </c>
      <c r="AS80" s="819">
        <f>'SAME R Results'!AO55</f>
        <v>0</v>
      </c>
      <c r="AT80" s="784">
        <f>'SAME R Results'!AP55</f>
        <v>90</v>
      </c>
      <c r="AU80" s="789"/>
      <c r="AV80" s="821">
        <f>'SAME R Results'!AQ55</f>
        <v>0</v>
      </c>
      <c r="AW80" s="821">
        <f>'SAME R Results'!AR55</f>
        <v>6.2396854999999993</v>
      </c>
      <c r="AX80" s="821">
        <f>'SAME R Results'!AS55</f>
        <v>0</v>
      </c>
      <c r="AY80" s="821">
        <f>'SAME R Results'!AT55</f>
        <v>0</v>
      </c>
      <c r="AZ80" s="824"/>
      <c r="BA80" s="824"/>
      <c r="BB80" s="821">
        <f>'SAME R Results'!AU55</f>
        <v>1.5938710000000003</v>
      </c>
      <c r="BC80" s="821">
        <f>'SAME R Results'!AV55</f>
        <v>5.8166515000000009E-2</v>
      </c>
      <c r="BD80" s="821">
        <f>'SAME R Results'!AW55</f>
        <v>5.9977885000000004</v>
      </c>
      <c r="BE80" s="821">
        <f>'SAME R Results'!AX55</f>
        <v>4.6788794999999999</v>
      </c>
      <c r="BF80" s="827">
        <f>'SAME R Results'!AY55</f>
        <v>30925</v>
      </c>
      <c r="BG80" s="784">
        <f>'SAME R Results'!AZ55</f>
        <v>1.5262455000000001</v>
      </c>
      <c r="BH80" s="784">
        <f>'SAME R Results'!BA55</f>
        <v>0.11311343500000001</v>
      </c>
      <c r="BI80" s="789"/>
      <c r="BJ80" s="784">
        <f>'SAME R Results'!BB55</f>
        <v>37.662449999999993</v>
      </c>
      <c r="BK80" s="784">
        <f>'SAME R Results'!BC55</f>
        <v>1.3189090000000006</v>
      </c>
      <c r="BL80" s="784">
        <f>'SAME R Results'!BD55</f>
        <v>1158631.8938317611</v>
      </c>
      <c r="BM80" s="784">
        <f>'SAME R Results'!BE55</f>
        <v>258.97177471557052</v>
      </c>
      <c r="BN80" s="784">
        <f>'SAME R Results'!BF55</f>
        <v>1.5357044850000003</v>
      </c>
      <c r="BO80" s="784">
        <f>'SAME R Results'!BG55</f>
        <v>0.35328301625000003</v>
      </c>
      <c r="BP80" s="789"/>
      <c r="BQ80" s="784">
        <f>'SAME R Results'!BH55</f>
        <v>27.169015751638309</v>
      </c>
      <c r="BR80" s="817">
        <f>'SAME R Results'!BI55</f>
        <v>0.22351514410596268</v>
      </c>
      <c r="BS80" s="817">
        <f>'SAME R Results'!BJ55</f>
        <v>0.35512120146580972</v>
      </c>
      <c r="BT80" s="817">
        <f>'SAME R Results'!BL55</f>
        <v>4.346952483878427</v>
      </c>
      <c r="BU80" s="817">
        <f>'SAME R Results'!BM55</f>
        <v>1.9747194096960874</v>
      </c>
      <c r="BV80" s="817">
        <f>'SAME R Results'!BN55</f>
        <v>0.17732588253993828</v>
      </c>
      <c r="BW80" s="784">
        <f>'SAME R Results'!BO55</f>
        <v>1158631.8938317611</v>
      </c>
      <c r="BX80" s="784">
        <f>'SAME R Results'!BP55</f>
        <v>1140170.1988938483</v>
      </c>
      <c r="BY80" s="784">
        <f>'SAME R Results'!BQ55</f>
        <v>1067427.1074265281</v>
      </c>
      <c r="BZ80" s="784">
        <f>'SAME R Results'!BR55</f>
        <v>258.97177471557052</v>
      </c>
      <c r="CA80" s="784">
        <f>'SAME R Results'!BS55</f>
        <v>0.29275259699902345</v>
      </c>
      <c r="CB80" s="784">
        <f>'SAME R Results'!BT55</f>
        <v>0.28000000000000003</v>
      </c>
      <c r="CC80" s="784">
        <f>'SAME R Results'!BV55</f>
        <v>2.5763644986715937</v>
      </c>
      <c r="CD80" s="880">
        <f>'SAME R Results'!BW55</f>
        <v>1</v>
      </c>
      <c r="CE80" s="1086">
        <f>'SAME R Results'!BZ55</f>
        <v>259.49131380277208</v>
      </c>
      <c r="CF80" s="1777">
        <f>'SAME R Results'!CA55</f>
        <v>1.25</v>
      </c>
      <c r="CG80" s="1777">
        <f>'SAME R Results'!CB55</f>
        <v>0</v>
      </c>
      <c r="CH80" s="1777">
        <f>'SAME R Results'!CC55</f>
        <v>0</v>
      </c>
      <c r="CI80" s="1919">
        <f>'SAME R Results'!CD55</f>
        <v>0.13041127560786386</v>
      </c>
      <c r="CJ80" s="1777"/>
      <c r="CK80" s="1802"/>
    </row>
    <row r="81" spans="1:89" ht="25.5" x14ac:dyDescent="0.25">
      <c r="A81" s="780">
        <v>2</v>
      </c>
      <c r="B81" s="784">
        <f>'SAME R Results'!A59</f>
        <v>4</v>
      </c>
      <c r="C81" s="1806" t="str">
        <f>'SAME R Results'!B59</f>
        <v>Lampwick</v>
      </c>
      <c r="D81" s="784" t="str">
        <f>'SAME R Results'!C59</f>
        <v>L18</v>
      </c>
      <c r="E81" s="784" t="str">
        <f>'SAME R Results'!D59</f>
        <v>33LA</v>
      </c>
      <c r="F81" s="784">
        <f>'SAME R Results'!E59</f>
        <v>3</v>
      </c>
      <c r="G81" s="784" t="str">
        <f>'SAME R Results'!F59</f>
        <v>80a</v>
      </c>
      <c r="H81" s="785" t="str">
        <f>'SAME R Results'!G59</f>
        <v>aged</v>
      </c>
      <c r="I81" s="784">
        <f>'SAME R Results'!H59</f>
        <v>239</v>
      </c>
      <c r="J81" s="786">
        <f>'SAME R Results'!I59</f>
        <v>40416</v>
      </c>
      <c r="K81" s="784">
        <f>'SAME R Results'!J59</f>
        <v>0</v>
      </c>
      <c r="L81" s="788"/>
      <c r="M81" s="788"/>
      <c r="N81" s="1914">
        <f>'SAME R Results'!K59</f>
        <v>8.1</v>
      </c>
      <c r="O81" s="793">
        <f>'SAME R Results'!L59</f>
        <v>1.28</v>
      </c>
      <c r="P81" s="784">
        <f>'SAME R Results'!M59</f>
        <v>0</v>
      </c>
      <c r="Q81" s="784">
        <f>'SAME R Results'!N59</f>
        <v>0</v>
      </c>
      <c r="R81" s="784">
        <f>'SAME R Results'!O59</f>
        <v>0</v>
      </c>
      <c r="S81" s="784">
        <f>'SAME R Results'!P59</f>
        <v>0</v>
      </c>
      <c r="T81" s="784">
        <f>'SAME R Results'!Q59</f>
        <v>0</v>
      </c>
      <c r="U81" s="784">
        <f>'SAME R Results'!R59</f>
        <v>580.33333333333337</v>
      </c>
      <c r="V81" s="784">
        <f>'SAME R Results'!S59</f>
        <v>0</v>
      </c>
      <c r="W81" s="784">
        <f>'SAME R Results'!T59</f>
        <v>0</v>
      </c>
      <c r="X81" s="784" t="str">
        <f>'SAME R Results'!U59</f>
        <v>n</v>
      </c>
      <c r="Y81" s="784" t="str">
        <f>'SAME R Results'!V59</f>
        <v>y</v>
      </c>
      <c r="Z81" s="784" t="str">
        <f>'SAME R Results'!W59</f>
        <v>y</v>
      </c>
      <c r="AA81" s="784" t="str">
        <f>'SAME R Results'!X59</f>
        <v>n</v>
      </c>
      <c r="AB81" s="784" t="str">
        <f>'SAME R Results'!Y59</f>
        <v>y</v>
      </c>
      <c r="AC81" s="789"/>
      <c r="AD81" s="784" t="str">
        <f>'SAME R Results'!Z59</f>
        <v>y</v>
      </c>
      <c r="AE81" s="784">
        <f>'SAME R Results'!AA59</f>
        <v>10</v>
      </c>
      <c r="AF81" s="784" t="str">
        <f>'SAME R Results'!AB59</f>
        <v>y</v>
      </c>
      <c r="AG81" s="817">
        <f>'SAME R Results'!AC59</f>
        <v>3.852706928546E-2</v>
      </c>
      <c r="AH81" s="819">
        <f>'SAME R Results'!AD59</f>
        <v>0</v>
      </c>
      <c r="AI81" s="784">
        <f>'SAME R Results'!AE59</f>
        <v>0</v>
      </c>
      <c r="AJ81" s="784">
        <f>'SAME R Results'!AF59</f>
        <v>0</v>
      </c>
      <c r="AK81" s="784">
        <f>'SAME R Results'!AG59</f>
        <v>0</v>
      </c>
      <c r="AL81" s="784">
        <f>'SAME R Results'!AH59</f>
        <v>0</v>
      </c>
      <c r="AM81" s="784">
        <f>'SAME R Results'!AI59</f>
        <v>0</v>
      </c>
      <c r="AN81" s="784">
        <f>'SAME R Results'!AJ59</f>
        <v>0</v>
      </c>
      <c r="AO81" s="784">
        <f>'SAME R Results'!AK59</f>
        <v>0</v>
      </c>
      <c r="AP81" s="784">
        <f>'SAME R Results'!AL59</f>
        <v>0</v>
      </c>
      <c r="AQ81" s="784">
        <f>'SAME R Results'!AM59</f>
        <v>0</v>
      </c>
      <c r="AR81" s="817">
        <f>'SAME R Results'!AN59</f>
        <v>0</v>
      </c>
      <c r="AS81" s="819">
        <f>'SAME R Results'!AO59</f>
        <v>0</v>
      </c>
      <c r="AT81" s="784">
        <f>'SAME R Results'!AP59</f>
        <v>90</v>
      </c>
      <c r="AU81" s="789"/>
      <c r="AV81" s="821">
        <f>'SAME R Results'!AQ59</f>
        <v>0</v>
      </c>
      <c r="AW81" s="821">
        <f>'SAME R Results'!AR59</f>
        <v>6.2508695000000012</v>
      </c>
      <c r="AX81" s="821">
        <f>'SAME R Results'!AS59</f>
        <v>0</v>
      </c>
      <c r="AY81" s="821">
        <f>'SAME R Results'!AT59</f>
        <v>0</v>
      </c>
      <c r="AZ81" s="824"/>
      <c r="BA81" s="824"/>
      <c r="BB81" s="821">
        <f>'SAME R Results'!AU59</f>
        <v>3.2887709999999997</v>
      </c>
      <c r="BC81" s="821">
        <f>'SAME R Results'!AV59</f>
        <v>9.8617549999999998E-2</v>
      </c>
      <c r="BD81" s="821">
        <f>'SAME R Results'!AW59</f>
        <v>6.5057074999999998</v>
      </c>
      <c r="BE81" s="821">
        <f>'SAME R Results'!AX59</f>
        <v>4.750794</v>
      </c>
      <c r="BF81" s="827">
        <f>'SAME R Results'!AY59</f>
        <v>39135</v>
      </c>
      <c r="BG81" s="784">
        <f>'SAME R Results'!AZ59</f>
        <v>3.0089870000000003</v>
      </c>
      <c r="BH81" s="784">
        <f>'SAME R Results'!BA59</f>
        <v>0.14303590500000002</v>
      </c>
      <c r="BI81" s="789"/>
      <c r="BJ81" s="784">
        <f>'SAME R Results'!BB59</f>
        <v>76.599000000000004</v>
      </c>
      <c r="BK81" s="784">
        <f>'SAME R Results'!BC59</f>
        <v>1.7549134999999998</v>
      </c>
      <c r="BL81" s="784">
        <f>'SAME R Results'!BD59</f>
        <v>1482905.7467800037</v>
      </c>
      <c r="BM81" s="784">
        <f>'SAME R Results'!BE59</f>
        <v>376.57962446178351</v>
      </c>
      <c r="BN81" s="784">
        <f>'SAME R Results'!BF59</f>
        <v>3.1901534499999995</v>
      </c>
      <c r="BO81" s="784">
        <f>'SAME R Results'!BG59</f>
        <v>0.71648777375000006</v>
      </c>
      <c r="BP81" s="789"/>
      <c r="BQ81" s="784">
        <f>'SAME R Results'!BH59</f>
        <v>55.126606662080725</v>
      </c>
      <c r="BR81" s="817">
        <f>'SAME R Results'!BI59</f>
        <v>0.25394710707642226</v>
      </c>
      <c r="BS81" s="817">
        <f>'SAME R Results'!BJ59</f>
        <v>0.41407883222812808</v>
      </c>
      <c r="BT81" s="817">
        <f>'SAME R Results'!BL59</f>
        <v>4.4524883283118255</v>
      </c>
      <c r="BU81" s="817">
        <f>'SAME R Results'!BM59</f>
        <v>2.0122138995127745</v>
      </c>
      <c r="BV81" s="817">
        <f>'SAME R Results'!BN59</f>
        <v>0.19887188478739723</v>
      </c>
      <c r="BW81" s="784">
        <f>'SAME R Results'!BO59</f>
        <v>1482905.7467800037</v>
      </c>
      <c r="BX81" s="784">
        <f>'SAME R Results'!BP59</f>
        <v>1459542.822563505</v>
      </c>
      <c r="BY81" s="784">
        <f>'SAME R Results'!BQ59</f>
        <v>1359148.2740879543</v>
      </c>
      <c r="BZ81" s="784">
        <f>'SAME R Results'!BR59</f>
        <v>376.57962446178351</v>
      </c>
      <c r="CA81" s="784">
        <f>'SAME R Results'!BS59</f>
        <v>0.38953065346710458</v>
      </c>
      <c r="CB81" s="784">
        <f>'SAME R Results'!BT59</f>
        <v>0.28000000000000003</v>
      </c>
      <c r="CC81" s="784">
        <f>'SAME R Results'!BV59</f>
        <v>2.5702781769848131</v>
      </c>
      <c r="CD81" s="880">
        <f>'SAME R Results'!BW59</f>
        <v>1</v>
      </c>
      <c r="CE81" s="1086">
        <f>'SAME R Results'!BZ59</f>
        <v>293.02156386703371</v>
      </c>
      <c r="CF81" s="1777">
        <f>'SAME R Results'!CA59</f>
        <v>3.4299999999999331</v>
      </c>
      <c r="CG81" s="1777">
        <f>'SAME R Results'!CB59</f>
        <v>0</v>
      </c>
      <c r="CH81" s="1777">
        <f>'SAME R Results'!CC59</f>
        <v>0</v>
      </c>
      <c r="CI81" s="1919">
        <f>'SAME R Results'!CD59</f>
        <v>9.6431381916178074E-2</v>
      </c>
      <c r="CJ81" s="1777"/>
      <c r="CK81" s="1802"/>
    </row>
    <row r="82" spans="1:89" ht="25.5" x14ac:dyDescent="0.25">
      <c r="A82" s="780">
        <v>2</v>
      </c>
      <c r="B82" s="784">
        <f>'SAME R Results'!A63</f>
        <v>4</v>
      </c>
      <c r="C82" s="1806" t="str">
        <f>'SAME R Results'!B63</f>
        <v>Lampwick</v>
      </c>
      <c r="D82" s="784" t="str">
        <f>'SAME R Results'!C63</f>
        <v>L17</v>
      </c>
      <c r="E82" s="784" t="str">
        <f>'SAME R Results'!D63</f>
        <v>35LA</v>
      </c>
      <c r="F82" s="784">
        <f>'SAME R Results'!E63</f>
        <v>2</v>
      </c>
      <c r="G82" s="784" t="str">
        <f>'SAME R Results'!F63</f>
        <v>82a</v>
      </c>
      <c r="H82" s="785" t="str">
        <f>'SAME R Results'!G63</f>
        <v>aged</v>
      </c>
      <c r="I82" s="784">
        <f>'SAME R Results'!H63</f>
        <v>239</v>
      </c>
      <c r="J82" s="786">
        <f>'SAME R Results'!I63</f>
        <v>40417</v>
      </c>
      <c r="K82" s="784">
        <f>'SAME R Results'!J63</f>
        <v>0</v>
      </c>
      <c r="L82" s="788"/>
      <c r="M82" s="788"/>
      <c r="N82" s="1914">
        <f>'SAME R Results'!K63</f>
        <v>8.1</v>
      </c>
      <c r="O82" s="793">
        <f>'SAME R Results'!L63</f>
        <v>1.2649999999999999</v>
      </c>
      <c r="P82" s="784">
        <f>'SAME R Results'!M63</f>
        <v>0</v>
      </c>
      <c r="Q82" s="784">
        <f>'SAME R Results'!N63</f>
        <v>0</v>
      </c>
      <c r="R82" s="784">
        <f>'SAME R Results'!O63</f>
        <v>0</v>
      </c>
      <c r="S82" s="784">
        <f>'SAME R Results'!P63</f>
        <v>0</v>
      </c>
      <c r="T82" s="784">
        <f>'SAME R Results'!Q63</f>
        <v>0</v>
      </c>
      <c r="U82" s="784">
        <f>'SAME R Results'!R63</f>
        <v>579.33333333333337</v>
      </c>
      <c r="V82" s="784">
        <f>'SAME R Results'!S63</f>
        <v>0</v>
      </c>
      <c r="W82" s="784">
        <f>'SAME R Results'!T63</f>
        <v>0</v>
      </c>
      <c r="X82" s="784" t="str">
        <f>'SAME R Results'!U63</f>
        <v>n</v>
      </c>
      <c r="Y82" s="784" t="str">
        <f>'SAME R Results'!V63</f>
        <v>y</v>
      </c>
      <c r="Z82" s="784" t="str">
        <f>'SAME R Results'!W63</f>
        <v>y</v>
      </c>
      <c r="AA82" s="784" t="str">
        <f>'SAME R Results'!X63</f>
        <v>n</v>
      </c>
      <c r="AB82" s="784" t="str">
        <f>'SAME R Results'!Y63</f>
        <v>y</v>
      </c>
      <c r="AC82" s="789"/>
      <c r="AD82" s="784" t="str">
        <f>'SAME R Results'!Z63</f>
        <v>y</v>
      </c>
      <c r="AE82" s="784">
        <f>'SAME R Results'!AA63</f>
        <v>10</v>
      </c>
      <c r="AF82" s="784" t="str">
        <f>'SAME R Results'!AB63</f>
        <v>y</v>
      </c>
      <c r="AG82" s="817">
        <f>'SAME R Results'!AC63</f>
        <v>3.852706928546E-2</v>
      </c>
      <c r="AH82" s="819">
        <f>'SAME R Results'!AD63</f>
        <v>0</v>
      </c>
      <c r="AI82" s="784">
        <f>'SAME R Results'!AE63</f>
        <v>0</v>
      </c>
      <c r="AJ82" s="784">
        <f>'SAME R Results'!AF63</f>
        <v>0</v>
      </c>
      <c r="AK82" s="784">
        <f>'SAME R Results'!AG63</f>
        <v>0</v>
      </c>
      <c r="AL82" s="784">
        <f>'SAME R Results'!AH63</f>
        <v>0</v>
      </c>
      <c r="AM82" s="784">
        <f>'SAME R Results'!AI63</f>
        <v>0</v>
      </c>
      <c r="AN82" s="784">
        <f>'SAME R Results'!AJ63</f>
        <v>0</v>
      </c>
      <c r="AO82" s="784">
        <f>'SAME R Results'!AK63</f>
        <v>0</v>
      </c>
      <c r="AP82" s="784">
        <f>'SAME R Results'!AL63</f>
        <v>0</v>
      </c>
      <c r="AQ82" s="784">
        <f>'SAME R Results'!AM63</f>
        <v>0</v>
      </c>
      <c r="AR82" s="817">
        <f>'SAME R Results'!AN63</f>
        <v>0</v>
      </c>
      <c r="AS82" s="819">
        <f>'SAME R Results'!AO63</f>
        <v>0</v>
      </c>
      <c r="AT82" s="784">
        <f>'SAME R Results'!AP63</f>
        <v>90</v>
      </c>
      <c r="AU82" s="789"/>
      <c r="AV82" s="821">
        <f>'SAME R Results'!AQ63</f>
        <v>0</v>
      </c>
      <c r="AW82" s="821">
        <f>'SAME R Results'!AR63</f>
        <v>6.2532045000000007</v>
      </c>
      <c r="AX82" s="821">
        <f>'SAME R Results'!AS63</f>
        <v>0</v>
      </c>
      <c r="AY82" s="821">
        <f>'SAME R Results'!AT63</f>
        <v>0</v>
      </c>
      <c r="AZ82" s="824"/>
      <c r="BA82" s="824"/>
      <c r="BB82" s="821">
        <f>'SAME R Results'!AU63</f>
        <v>2.4960774999999997</v>
      </c>
      <c r="BC82" s="821">
        <f>'SAME R Results'!AV63</f>
        <v>8.370973000000001E-2</v>
      </c>
      <c r="BD82" s="821">
        <f>'SAME R Results'!AW63</f>
        <v>6.268324999999999</v>
      </c>
      <c r="BE82" s="821">
        <f>'SAME R Results'!AX63</f>
        <v>4.7524560000000005</v>
      </c>
      <c r="BF82" s="827">
        <f>'SAME R Results'!AY63</f>
        <v>35625</v>
      </c>
      <c r="BG82" s="784">
        <f>'SAME R Results'!AZ63</f>
        <v>2.2586815000000002</v>
      </c>
      <c r="BH82" s="784">
        <f>'SAME R Results'!BA63</f>
        <v>0.13061530000000002</v>
      </c>
      <c r="BI82" s="789"/>
      <c r="BJ82" s="784">
        <f>'SAME R Results'!BB63</f>
        <v>55.973349999999996</v>
      </c>
      <c r="BK82" s="784">
        <f>'SAME R Results'!BC63</f>
        <v>1.5158689999999986</v>
      </c>
      <c r="BL82" s="784">
        <f>'SAME R Results'!BD63</f>
        <v>1343413.4028339714</v>
      </c>
      <c r="BM82" s="784">
        <f>'SAME R Results'!BE63</f>
        <v>309.1324727835684</v>
      </c>
      <c r="BN82" s="784">
        <f>'SAME R Results'!BF63</f>
        <v>2.4123677699999999</v>
      </c>
      <c r="BO82" s="784">
        <f>'SAME R Results'!BG63</f>
        <v>0.53201655000000003</v>
      </c>
      <c r="BP82" s="789"/>
      <c r="BQ82" s="784">
        <f>'SAME R Results'!BH63</f>
        <v>40.264613381119567</v>
      </c>
      <c r="BR82" s="817">
        <f>'SAME R Results'!BI63</f>
        <v>0.2301097131615957</v>
      </c>
      <c r="BS82" s="817">
        <f>'SAME R Results'!BJ63</f>
        <v>0.38539411449136129</v>
      </c>
      <c r="BT82" s="817">
        <f>'SAME R Results'!BL63</f>
        <v>4.5343848231789021</v>
      </c>
      <c r="BU82" s="817">
        <f>'SAME R Results'!BM63</f>
        <v>2.0505944091004547</v>
      </c>
      <c r="BV82" s="817">
        <f>'SAME R Results'!BN63</f>
        <v>0.17780742294482293</v>
      </c>
      <c r="BW82" s="784">
        <f>'SAME R Results'!BO63</f>
        <v>1343413.4028339714</v>
      </c>
      <c r="BX82" s="784">
        <f>'SAME R Results'!BP63</f>
        <v>1322145.8884552114</v>
      </c>
      <c r="BY82" s="784">
        <f>'SAME R Results'!BQ63</f>
        <v>1234001.2881006338</v>
      </c>
      <c r="BZ82" s="784">
        <f>'SAME R Results'!BR63</f>
        <v>309.1324727835684</v>
      </c>
      <c r="CA82" s="784">
        <f>'SAME R Results'!BS63</f>
        <v>0.336470966882713</v>
      </c>
      <c r="CB82" s="784">
        <f>'SAME R Results'!BT63</f>
        <v>0.28000000000000003</v>
      </c>
      <c r="CC82" s="784">
        <f>'SAME R Results'!BV63</f>
        <v>2.5691188868784089</v>
      </c>
      <c r="CD82" s="880">
        <f>'SAME R Results'!BW63</f>
        <v>1</v>
      </c>
      <c r="CE82" s="1086">
        <f>'SAME R Results'!BZ63</f>
        <v>282.5836772631244</v>
      </c>
      <c r="CF82" s="1777">
        <f>'SAME R Results'!CA63</f>
        <v>1.583333333333381</v>
      </c>
      <c r="CG82" s="1777">
        <f>'SAME R Results'!CB63</f>
        <v>0</v>
      </c>
      <c r="CH82" s="1777">
        <f>'SAME R Results'!CC63</f>
        <v>0</v>
      </c>
      <c r="CI82" s="1919">
        <f>'SAME R Results'!CD63</f>
        <v>0.15258169281265901</v>
      </c>
      <c r="CJ82" s="1777"/>
      <c r="CK82" s="1802"/>
    </row>
    <row r="83" spans="1:89" ht="25.5" x14ac:dyDescent="0.25">
      <c r="A83" s="780">
        <v>2</v>
      </c>
      <c r="B83" s="784" t="str">
        <f>'SAME R Results'!A88</f>
        <v>8(4)</v>
      </c>
      <c r="C83" s="1806" t="str">
        <f>'SAME R Results'!B88</f>
        <v>Lampwick</v>
      </c>
      <c r="D83" s="784" t="str">
        <f>'SAME R Results'!C88</f>
        <v>L03</v>
      </c>
      <c r="E83" s="784" t="str">
        <f>'SAME R Results'!D88</f>
        <v>49LA</v>
      </c>
      <c r="F83" s="784">
        <f>'SAME R Results'!E88</f>
        <v>0</v>
      </c>
      <c r="G83" s="784" t="str">
        <f>'SAME R Results'!F88</f>
        <v>96a</v>
      </c>
      <c r="H83" s="785" t="str">
        <f>'SAME R Results'!G88</f>
        <v>aged</v>
      </c>
      <c r="I83" s="784">
        <f>'SAME R Results'!H88</f>
        <v>250</v>
      </c>
      <c r="J83" s="786">
        <f>'SAME R Results'!I88</f>
        <v>40428.354166666664</v>
      </c>
      <c r="K83" s="784">
        <f>'SAME R Results'!J88</f>
        <v>0</v>
      </c>
      <c r="L83" s="788"/>
      <c r="M83" s="788"/>
      <c r="N83" s="1915">
        <f>'SAME R Results'!K88</f>
        <v>0</v>
      </c>
      <c r="O83" s="1939">
        <f>'SAME R Results'!L88</f>
        <v>1.2450000000000001</v>
      </c>
      <c r="P83" s="784">
        <f>'SAME R Results'!M88</f>
        <v>0</v>
      </c>
      <c r="Q83" s="784">
        <f>'SAME R Results'!N88</f>
        <v>0</v>
      </c>
      <c r="R83" s="784">
        <f>'SAME R Results'!O88</f>
        <v>0</v>
      </c>
      <c r="S83" s="784">
        <f>'SAME R Results'!P88</f>
        <v>0</v>
      </c>
      <c r="T83" s="784">
        <f>'SAME R Results'!Q88</f>
        <v>0</v>
      </c>
      <c r="U83" s="784">
        <f>'SAME R Results'!R88</f>
        <v>581.71428571428567</v>
      </c>
      <c r="V83" s="784">
        <f>'SAME R Results'!S88</f>
        <v>0</v>
      </c>
      <c r="W83" s="784">
        <f>'SAME R Results'!T88</f>
        <v>0</v>
      </c>
      <c r="X83" s="784" t="str">
        <f>'SAME R Results'!U88</f>
        <v>n</v>
      </c>
      <c r="Y83" s="784" t="str">
        <f>'SAME R Results'!V88</f>
        <v>y</v>
      </c>
      <c r="Z83" s="784" t="str">
        <f>'SAME R Results'!W88</f>
        <v>y</v>
      </c>
      <c r="AA83" s="784" t="str">
        <f>'SAME R Results'!X88</f>
        <v>n</v>
      </c>
      <c r="AB83" s="784" t="str">
        <f>'SAME R Results'!Y88</f>
        <v>y</v>
      </c>
      <c r="AC83" s="789"/>
      <c r="AD83" s="784" t="str">
        <f>'SAME R Results'!Z88</f>
        <v>y</v>
      </c>
      <c r="AE83" s="784">
        <f>'SAME R Results'!AA88</f>
        <v>10</v>
      </c>
      <c r="AF83" s="784" t="str">
        <f>'SAME R Results'!AB88</f>
        <v>y</v>
      </c>
      <c r="AG83" s="817">
        <f>'SAME R Results'!AC88</f>
        <v>3.852706928546E-2</v>
      </c>
      <c r="AH83" s="819">
        <f>'SAME R Results'!AD88</f>
        <v>0</v>
      </c>
      <c r="AI83" s="784">
        <f>'SAME R Results'!AE88</f>
        <v>0</v>
      </c>
      <c r="AJ83" s="784">
        <f>'SAME R Results'!AF88</f>
        <v>0</v>
      </c>
      <c r="AK83" s="784">
        <f>'SAME R Results'!AG88</f>
        <v>0</v>
      </c>
      <c r="AL83" s="784">
        <f>'SAME R Results'!AH88</f>
        <v>0</v>
      </c>
      <c r="AM83" s="784">
        <f>'SAME R Results'!AI88</f>
        <v>0</v>
      </c>
      <c r="AN83" s="784">
        <f>'SAME R Results'!AJ88</f>
        <v>0</v>
      </c>
      <c r="AO83" s="784">
        <f>'SAME R Results'!AK88</f>
        <v>0</v>
      </c>
      <c r="AP83" s="784">
        <f>'SAME R Results'!AL88</f>
        <v>0</v>
      </c>
      <c r="AQ83" s="784">
        <f>'SAME R Results'!AM88</f>
        <v>0</v>
      </c>
      <c r="AR83" s="817">
        <f>'SAME R Results'!AN88</f>
        <v>0</v>
      </c>
      <c r="AS83" s="819">
        <f>'SAME R Results'!AO88</f>
        <v>0</v>
      </c>
      <c r="AT83" s="784">
        <f>'SAME R Results'!AP88</f>
        <v>0</v>
      </c>
      <c r="AU83" s="789"/>
      <c r="AV83" s="821">
        <f>'SAME R Results'!AQ88</f>
        <v>0</v>
      </c>
      <c r="AW83" s="821">
        <f>'SAME R Results'!AR88</f>
        <v>5.7411044999999996</v>
      </c>
      <c r="AX83" s="821">
        <f>'SAME R Results'!AS88</f>
        <v>0</v>
      </c>
      <c r="AY83" s="821">
        <f>'SAME R Results'!AT88</f>
        <v>0</v>
      </c>
      <c r="AZ83" s="824"/>
      <c r="BA83" s="824"/>
      <c r="BB83" s="821">
        <f>'SAME R Results'!AU88</f>
        <v>0.41401670000000002</v>
      </c>
      <c r="BC83" s="821">
        <f>'SAME R Results'!AV88</f>
        <v>3.3813469999999991E-2</v>
      </c>
      <c r="BD83" s="821">
        <f>'SAME R Results'!AW88</f>
        <v>4.910217499999999</v>
      </c>
      <c r="BE83" s="821">
        <f>'SAME R Results'!AX88</f>
        <v>4.662155499999999</v>
      </c>
      <c r="BF83" s="827">
        <f>'SAME R Results'!AY88</f>
        <v>4853.5</v>
      </c>
      <c r="BG83" s="784">
        <f>'SAME R Results'!AZ88</f>
        <v>0.47521970000000013</v>
      </c>
      <c r="BH83" s="784">
        <f>'SAME R Results'!BA88</f>
        <v>8.4564200000000006E-2</v>
      </c>
      <c r="BI83" s="789"/>
      <c r="BJ83" s="784">
        <f>'SAME R Results'!BB88</f>
        <v>11.335000000000001</v>
      </c>
      <c r="BK83" s="784">
        <f>'SAME R Results'!BC88</f>
        <v>0.248062</v>
      </c>
      <c r="BL83" s="784">
        <f>'SAME R Results'!BD88</f>
        <v>175271.79330633517</v>
      </c>
      <c r="BM83" s="784">
        <f>'SAME R Results'!BE88</f>
        <v>41.531251266067784</v>
      </c>
      <c r="BN83" s="784">
        <f>'SAME R Results'!BF88</f>
        <v>0.38020323</v>
      </c>
      <c r="BO83" s="784">
        <f>'SAME R Results'!BG88</f>
        <v>9.7663875000000039E-2</v>
      </c>
      <c r="BP83" s="789"/>
      <c r="BQ83" s="784">
        <f>'SAME R Results'!BH88</f>
        <v>8.4419364904923988</v>
      </c>
      <c r="BR83" s="817">
        <f>'SAME R Results'!BI88</f>
        <v>0.23695342235404995</v>
      </c>
      <c r="BS83" s="817">
        <f>'SAME R Results'!BJ88</f>
        <v>0.45141620220360806</v>
      </c>
      <c r="BT83" s="817">
        <f>'SAME R Results'!BL88</f>
        <v>3.892977111547129</v>
      </c>
      <c r="BU83" s="817">
        <f>'SAME R Results'!BM88</f>
        <v>2.2318344473036289</v>
      </c>
      <c r="BV83" s="817">
        <f>'SAME R Results'!BN88</f>
        <v>0.17167454583651137</v>
      </c>
      <c r="BW83" s="784">
        <f>'SAME R Results'!BO88</f>
        <v>175271.79330633517</v>
      </c>
      <c r="BX83" s="784">
        <f>'SAME R Results'!BP88</f>
        <v>172374.33699651592</v>
      </c>
      <c r="BY83" s="784">
        <f>'SAME R Results'!BQ88</f>
        <v>164242.12195756298</v>
      </c>
      <c r="BZ83" s="784">
        <f>'SAME R Results'!BR88</f>
        <v>41.531251266067784</v>
      </c>
      <c r="CA83" s="784">
        <f>'SAME R Results'!BS88</f>
        <v>5.5061262541063659E-2</v>
      </c>
      <c r="CB83" s="784">
        <f>'SAME R Results'!BT88</f>
        <v>0.28000000000000003</v>
      </c>
      <c r="CC83" s="784">
        <f>'SAME R Results'!BV88</f>
        <v>2.6598829448901626</v>
      </c>
      <c r="CD83" s="880">
        <f>'SAME R Results'!BW88</f>
        <v>1</v>
      </c>
      <c r="CE83" s="1086">
        <f>'SAME R Results'!BZ88</f>
        <v>260.32493766036879</v>
      </c>
      <c r="CF83" s="1777">
        <f>'SAME R Results'!CA88</f>
        <v>1.3766666666666927</v>
      </c>
      <c r="CG83" s="1777">
        <f>'SAME R Results'!CB88</f>
        <v>0</v>
      </c>
      <c r="CH83" s="1777">
        <f>'SAME R Results'!CC88</f>
        <v>0</v>
      </c>
      <c r="CI83" s="1919">
        <f>'SAME R Results'!CD88</f>
        <v>3.6792943542096924E-2</v>
      </c>
      <c r="CJ83" s="1777"/>
      <c r="CK83" s="1802"/>
    </row>
    <row r="84" spans="1:89" ht="25.5" x14ac:dyDescent="0.25">
      <c r="A84" s="780">
        <v>2</v>
      </c>
      <c r="B84" s="784" t="str">
        <f>'SAME R Results'!A94</f>
        <v>9(4)</v>
      </c>
      <c r="C84" s="1806" t="str">
        <f>'SAME R Results'!B94</f>
        <v>Lampwick</v>
      </c>
      <c r="D84" s="784" t="str">
        <f>'SAME R Results'!C94</f>
        <v>L04</v>
      </c>
      <c r="E84" s="784" t="str">
        <f>'SAME R Results'!D94</f>
        <v>51LA</v>
      </c>
      <c r="F84" s="784">
        <f>'SAME R Results'!E94</f>
        <v>0</v>
      </c>
      <c r="G84" s="784" t="str">
        <f>'SAME R Results'!F94</f>
        <v>98a</v>
      </c>
      <c r="H84" s="785" t="str">
        <f>'SAME R Results'!G94</f>
        <v>aged</v>
      </c>
      <c r="I84" s="784">
        <f>'SAME R Results'!H94</f>
        <v>251</v>
      </c>
      <c r="J84" s="786">
        <f>'SAME R Results'!I94</f>
        <v>40429.354166666664</v>
      </c>
      <c r="K84" s="784">
        <f>'SAME R Results'!J94</f>
        <v>0</v>
      </c>
      <c r="L84" s="788"/>
      <c r="M84" s="788"/>
      <c r="N84" s="1915">
        <f>'SAME R Results'!K94</f>
        <v>0</v>
      </c>
      <c r="O84" s="793">
        <f>'SAME R Results'!L94</f>
        <v>1.28</v>
      </c>
      <c r="P84" s="784">
        <f>'SAME R Results'!M94</f>
        <v>0</v>
      </c>
      <c r="Q84" s="784">
        <f>'SAME R Results'!N94</f>
        <v>0</v>
      </c>
      <c r="R84" s="784">
        <f>'SAME R Results'!O94</f>
        <v>0</v>
      </c>
      <c r="S84" s="784">
        <f>'SAME R Results'!P94</f>
        <v>0</v>
      </c>
      <c r="T84" s="784">
        <f>'SAME R Results'!Q94</f>
        <v>0</v>
      </c>
      <c r="U84" s="784">
        <f>'SAME R Results'!R94</f>
        <v>585.28571428571433</v>
      </c>
      <c r="V84" s="784">
        <f>'SAME R Results'!S94</f>
        <v>0</v>
      </c>
      <c r="W84" s="784">
        <f>'SAME R Results'!T94</f>
        <v>0</v>
      </c>
      <c r="X84" s="784" t="str">
        <f>'SAME R Results'!U94</f>
        <v>n</v>
      </c>
      <c r="Y84" s="784" t="str">
        <f>'SAME R Results'!V94</f>
        <v>y</v>
      </c>
      <c r="Z84" s="784" t="str">
        <f>'SAME R Results'!W94</f>
        <v>y</v>
      </c>
      <c r="AA84" s="784" t="str">
        <f>'SAME R Results'!X94</f>
        <v>n</v>
      </c>
      <c r="AB84" s="784" t="str">
        <f>'SAME R Results'!Y94</f>
        <v>y</v>
      </c>
      <c r="AC84" s="789"/>
      <c r="AD84" s="784" t="str">
        <f>'SAME R Results'!Z94</f>
        <v>y</v>
      </c>
      <c r="AE84" s="784">
        <f>'SAME R Results'!AA94</f>
        <v>10</v>
      </c>
      <c r="AF84" s="784" t="str">
        <f>'SAME R Results'!AB94</f>
        <v>y</v>
      </c>
      <c r="AG84" s="817">
        <f>'SAME R Results'!AC94</f>
        <v>3.852706928546E-2</v>
      </c>
      <c r="AH84" s="819">
        <f>'SAME R Results'!AD94</f>
        <v>0</v>
      </c>
      <c r="AI84" s="784">
        <f>'SAME R Results'!AE94</f>
        <v>0</v>
      </c>
      <c r="AJ84" s="784">
        <f>'SAME R Results'!AF94</f>
        <v>0</v>
      </c>
      <c r="AK84" s="784">
        <f>'SAME R Results'!AG94</f>
        <v>0</v>
      </c>
      <c r="AL84" s="784">
        <f>'SAME R Results'!AH94</f>
        <v>0</v>
      </c>
      <c r="AM84" s="784">
        <f>'SAME R Results'!AI94</f>
        <v>0</v>
      </c>
      <c r="AN84" s="784">
        <f>'SAME R Results'!AJ94</f>
        <v>0</v>
      </c>
      <c r="AO84" s="784">
        <f>'SAME R Results'!AK94</f>
        <v>0</v>
      </c>
      <c r="AP84" s="784">
        <f>'SAME R Results'!AL94</f>
        <v>0</v>
      </c>
      <c r="AQ84" s="784">
        <f>'SAME R Results'!AM94</f>
        <v>0</v>
      </c>
      <c r="AR84" s="817">
        <f>'SAME R Results'!AN94</f>
        <v>0</v>
      </c>
      <c r="AS84" s="819">
        <f>'SAME R Results'!AO94</f>
        <v>0</v>
      </c>
      <c r="AT84" s="784">
        <f>'SAME R Results'!AP94</f>
        <v>90</v>
      </c>
      <c r="AU84" s="789"/>
      <c r="AV84" s="821">
        <f>'SAME R Results'!AQ94</f>
        <v>0</v>
      </c>
      <c r="AW84" s="821">
        <f>'SAME R Results'!AR94</f>
        <v>6.1840814999999996</v>
      </c>
      <c r="AX84" s="821">
        <f>'SAME R Results'!AS94</f>
        <v>0</v>
      </c>
      <c r="AY84" s="821">
        <f>'SAME R Results'!AT94</f>
        <v>0</v>
      </c>
      <c r="AZ84" s="824"/>
      <c r="BA84" s="824"/>
      <c r="BB84" s="821">
        <f>'SAME R Results'!AU94</f>
        <v>0.67301940000000005</v>
      </c>
      <c r="BC84" s="821">
        <f>'SAME R Results'!AV94</f>
        <v>4.1351330000000006E-2</v>
      </c>
      <c r="BD84" s="821">
        <f>'SAME R Results'!AW94</f>
        <v>5.0563070000000003</v>
      </c>
      <c r="BE84" s="821">
        <f>'SAME R Results'!AX94</f>
        <v>4.6961969999999997</v>
      </c>
      <c r="BF84" s="827">
        <f>'SAME R Results'!AY94</f>
        <v>9058</v>
      </c>
      <c r="BG84" s="784">
        <f>'SAME R Results'!AZ94</f>
        <v>0.78460679999999994</v>
      </c>
      <c r="BH84" s="784">
        <f>'SAME R Results'!BA94</f>
        <v>9.6283004999999977E-2</v>
      </c>
      <c r="BI84" s="789"/>
      <c r="BJ84" s="784">
        <f>'SAME R Results'!BB94</f>
        <v>18.903399999999998</v>
      </c>
      <c r="BK84" s="784">
        <f>'SAME R Results'!BC94</f>
        <v>0.3601100000000006</v>
      </c>
      <c r="BL84" s="784">
        <f>'SAME R Results'!BD94</f>
        <v>329083.62258389778</v>
      </c>
      <c r="BM84" s="784">
        <f>'SAME R Results'!BE94</f>
        <v>61.128591098456731</v>
      </c>
      <c r="BN84" s="784">
        <f>'SAME R Results'!BF94</f>
        <v>0.63166807000000003</v>
      </c>
      <c r="BO84" s="784">
        <f>'SAME R Results'!BG94</f>
        <v>0.17208094874999999</v>
      </c>
      <c r="BP84" s="789"/>
      <c r="BQ84" s="784">
        <f>'SAME R Results'!BH94</f>
        <v>13.793562403036354</v>
      </c>
      <c r="BR84" s="817">
        <f>'SAME R Results'!BI94</f>
        <v>0.18575397529201682</v>
      </c>
      <c r="BS84" s="817">
        <f>'SAME R Results'!BJ94</f>
        <v>0.43098006676055478</v>
      </c>
      <c r="BT84" s="817">
        <f>'SAME R Results'!BL94</f>
        <v>3.6707612004027848</v>
      </c>
      <c r="BU84" s="817">
        <f>'SAME R Results'!BM94</f>
        <v>2.5027965278330568</v>
      </c>
      <c r="BV84" s="817">
        <f>'SAME R Results'!BN94</f>
        <v>0.12194909540707573</v>
      </c>
      <c r="BW84" s="784">
        <f>'SAME R Results'!BO94</f>
        <v>329083.62258389778</v>
      </c>
      <c r="BX84" s="784">
        <f>'SAME R Results'!BP94</f>
        <v>323676.15184024005</v>
      </c>
      <c r="BY84" s="784">
        <f>'SAME R Results'!BQ94</f>
        <v>307510.63560578704</v>
      </c>
      <c r="BZ84" s="784">
        <f>'SAME R Results'!BR94</f>
        <v>61.128591098456731</v>
      </c>
      <c r="CA84" s="784">
        <f>'SAME R Results'!BS94</f>
        <v>7.9932078487081726E-2</v>
      </c>
      <c r="CB84" s="784">
        <f>'SAME R Results'!BT94</f>
        <v>0.28000000000000003</v>
      </c>
      <c r="CC84" s="784">
        <f>'SAME R Results'!BV94</f>
        <v>2.6060244648045843</v>
      </c>
      <c r="CD84" s="880">
        <f>'SAME R Results'!BW94</f>
        <v>1</v>
      </c>
      <c r="CE84" s="1086">
        <f>'SAME R Results'!BZ94</f>
        <v>295.6786559110368</v>
      </c>
      <c r="CF84" s="1777">
        <f>'SAME R Results'!CA94</f>
        <v>3.7666666666666959</v>
      </c>
      <c r="CG84" s="1777">
        <f>'SAME R Results'!CB94</f>
        <v>0</v>
      </c>
      <c r="CH84" s="1777">
        <f>'SAME R Results'!CC94</f>
        <v>0</v>
      </c>
      <c r="CI84" s="1919">
        <f>'SAME R Results'!CD94</f>
        <v>2.1972046305721457E-2</v>
      </c>
      <c r="CJ84" s="1777"/>
      <c r="CK84" s="1802"/>
    </row>
    <row r="85" spans="1:89" x14ac:dyDescent="0.25">
      <c r="A85" s="780">
        <v>2</v>
      </c>
      <c r="B85" s="784">
        <f>'SAME R Results'!A8</f>
        <v>1</v>
      </c>
      <c r="C85" s="839" t="str">
        <f>'SAME R Results'!B8</f>
        <v>Pyrell</v>
      </c>
      <c r="D85" s="784" t="str">
        <f>'SAME R Results'!C8</f>
        <v>P02</v>
      </c>
      <c r="E85" s="784" t="str">
        <f>'SAME R Results'!D8</f>
        <v>5p</v>
      </c>
      <c r="F85" s="784">
        <f>'SAME R Results'!E8</f>
        <v>5</v>
      </c>
      <c r="G85" s="784">
        <f>'SAME R Results'!F8</f>
        <v>52</v>
      </c>
      <c r="H85" s="785" t="str">
        <f>'SAME R Results'!G8</f>
        <v>Baseline</v>
      </c>
      <c r="I85" s="784" t="str">
        <f>'SAME R Results'!H8</f>
        <v>203</v>
      </c>
      <c r="J85" s="786">
        <f>'SAME R Results'!I8</f>
        <v>40381</v>
      </c>
      <c r="K85" s="784">
        <f>'SAME R Results'!J8</f>
        <v>0</v>
      </c>
      <c r="L85" s="788"/>
      <c r="M85" s="788"/>
      <c r="N85" s="1942">
        <f>'SAME R Results'!K8</f>
        <v>8.1</v>
      </c>
      <c r="O85" s="1939">
        <f>'SAME R Results'!L8</f>
        <v>1.22</v>
      </c>
      <c r="P85" s="784">
        <f>'SAME R Results'!M8</f>
        <v>60</v>
      </c>
      <c r="Q85" s="784">
        <f>'SAME R Results'!N8</f>
        <v>11</v>
      </c>
      <c r="R85" s="784">
        <f>'SAME R Results'!O8</f>
        <v>8</v>
      </c>
      <c r="S85" s="784" t="str">
        <f>'SAME R Results'!P8</f>
        <v>n</v>
      </c>
      <c r="T85" s="784">
        <f>'SAME R Results'!Q8</f>
        <v>0</v>
      </c>
      <c r="U85" s="784"/>
      <c r="V85" s="784" t="str">
        <f>'SAME R Results'!S8</f>
        <v>y</v>
      </c>
      <c r="W85" s="784">
        <f>'SAME R Results'!T8</f>
        <v>60</v>
      </c>
      <c r="X85" s="784" t="str">
        <f>'SAME R Results'!U8</f>
        <v>n</v>
      </c>
      <c r="Y85" s="784" t="str">
        <f>'SAME R Results'!V8</f>
        <v>y</v>
      </c>
      <c r="Z85" s="784" t="str">
        <f>'SAME R Results'!W8</f>
        <v>y</v>
      </c>
      <c r="AA85" s="784" t="str">
        <f>'SAME R Results'!X8</f>
        <v>y</v>
      </c>
      <c r="AB85" s="784" t="str">
        <f>'SAME R Results'!Y8</f>
        <v>y</v>
      </c>
      <c r="AC85" s="789"/>
      <c r="AD85" s="784" t="str">
        <f>'SAME R Results'!Z8</f>
        <v>y</v>
      </c>
      <c r="AE85" s="784">
        <f>'SAME R Results'!AA8</f>
        <v>10</v>
      </c>
      <c r="AF85" s="784" t="str">
        <f>'SAME R Results'!AB8</f>
        <v>y</v>
      </c>
      <c r="AG85" s="817">
        <f>'SAME R Results'!AC8</f>
        <v>3.852706928546E-2</v>
      </c>
      <c r="AH85" s="819">
        <f>'SAME R Results'!AD8</f>
        <v>0</v>
      </c>
      <c r="AI85" s="784">
        <f>'SAME R Results'!AE8</f>
        <v>0</v>
      </c>
      <c r="AJ85" s="784">
        <f>'SAME R Results'!AF8</f>
        <v>0</v>
      </c>
      <c r="AK85" s="784">
        <f>'SAME R Results'!AG8</f>
        <v>0</v>
      </c>
      <c r="AL85" s="784">
        <f>'SAME R Results'!AH8</f>
        <v>0</v>
      </c>
      <c r="AM85" s="784">
        <f>'SAME R Results'!AI8</f>
        <v>0</v>
      </c>
      <c r="AN85" s="784">
        <f>'SAME R Results'!AJ8</f>
        <v>0</v>
      </c>
      <c r="AO85" s="784">
        <f>'SAME R Results'!AK8</f>
        <v>0</v>
      </c>
      <c r="AP85" s="784">
        <f>'SAME R Results'!AL8</f>
        <v>0</v>
      </c>
      <c r="AQ85" s="784">
        <f>'SAME R Results'!AM8</f>
        <v>0</v>
      </c>
      <c r="AR85" s="817">
        <f>'SAME R Results'!AN8</f>
        <v>0</v>
      </c>
      <c r="AS85" s="819">
        <f>'SAME R Results'!AO8</f>
        <v>0</v>
      </c>
      <c r="AT85" s="784">
        <f>'SAME R Results'!AP8</f>
        <v>0</v>
      </c>
      <c r="AU85" s="789"/>
      <c r="AV85" s="821">
        <f>'SAME R Results'!AQ8</f>
        <v>0</v>
      </c>
      <c r="AW85" s="821">
        <f>'SAME R Results'!AR8</f>
        <v>6.2439999999999998</v>
      </c>
      <c r="AX85" s="821">
        <f>'SAME R Results'!AS8</f>
        <v>0</v>
      </c>
      <c r="AY85" s="821">
        <f>'SAME R Results'!AT8</f>
        <v>0</v>
      </c>
      <c r="AZ85" s="824"/>
      <c r="BA85" s="824"/>
      <c r="BB85" s="821">
        <f>'SAME R Results'!AU8</f>
        <v>1.0733951000000002</v>
      </c>
      <c r="BC85" s="821">
        <f>'SAME R Results'!AV8</f>
        <v>2.6800000000000001E-2</v>
      </c>
      <c r="BD85" s="821">
        <f>'SAME R Results'!AW8</f>
        <v>7.1744545000000004</v>
      </c>
      <c r="BE85" s="821">
        <f>'SAME R Results'!AX8</f>
        <v>4.7012175000000003</v>
      </c>
      <c r="BF85" s="827">
        <f>'SAME R Results'!AY8</f>
        <v>77955</v>
      </c>
      <c r="BG85" s="784">
        <f>'SAME R Results'!AZ8</f>
        <v>1.4183340000000002</v>
      </c>
      <c r="BH85" s="784">
        <f>'SAME R Results'!BA8</f>
        <v>8.2000000000000003E-2</v>
      </c>
      <c r="BI85" s="789"/>
      <c r="BJ85" s="784">
        <f>'SAME R Results'!BB8</f>
        <v>84.70040000000003</v>
      </c>
      <c r="BK85" s="784">
        <f>'SAME R Results'!BC8</f>
        <v>2.4732370000000001</v>
      </c>
      <c r="BL85" s="784">
        <f>'SAME R Results'!BD8</f>
        <v>3110970.9166285717</v>
      </c>
      <c r="BM85" s="784">
        <f>'SAME R Results'!BE8</f>
        <v>647.21974074117884</v>
      </c>
      <c r="BN85" s="784">
        <f>'SAME R Results'!BF8</f>
        <v>2.8033341747583633</v>
      </c>
      <c r="BO85" s="784">
        <f>'SAME R Results'!BG8</f>
        <v>0.89485197548974349</v>
      </c>
      <c r="BP85" s="789"/>
      <c r="BQ85" s="784">
        <f>'SAME R Results'!BH8</f>
        <v>108.36086003496634</v>
      </c>
      <c r="BR85" s="817">
        <f>'SAME R Results'!BI8</f>
        <v>0.2080442916652481</v>
      </c>
      <c r="BS85" s="817">
        <f>'SAME R Results'!BJ8</f>
        <v>0.40519053314258846</v>
      </c>
      <c r="BT85" s="817">
        <f>'SAME R Results'!BL8</f>
        <v>3.1327350797031284</v>
      </c>
      <c r="BU85" s="817">
        <f>'SAME R Results'!BM8</f>
        <v>2.262475756453556</v>
      </c>
      <c r="BV85" s="817">
        <f>'SAME R Results'!BN8</f>
        <v>0.14907474019917849</v>
      </c>
      <c r="BW85" s="784">
        <f>'SAME R Results'!BO8</f>
        <v>3110970.9166285717</v>
      </c>
      <c r="BX85" s="784">
        <f>'SAME R Results'!BP8</f>
        <v>3064433.1177963968</v>
      </c>
      <c r="BY85" s="784">
        <f>'SAME R Results'!BQ8</f>
        <v>2785904.3917858307</v>
      </c>
      <c r="BZ85" s="784">
        <f>'SAME R Results'!BR8</f>
        <v>647.21974074117884</v>
      </c>
      <c r="CA85" s="784">
        <f>'SAME R Results'!BS8</f>
        <v>0.54897385243718366</v>
      </c>
      <c r="CB85" s="784">
        <f>'SAME R Results'!BT8</f>
        <v>0.48</v>
      </c>
      <c r="CC85" s="784">
        <f>'SAME R Results'!BV8</f>
        <v>2.6652978231450279</v>
      </c>
      <c r="CD85" s="880">
        <f>'SAME R Results'!BW8</f>
        <v>1</v>
      </c>
      <c r="CE85" s="1086">
        <f>'SAME R Results'!BZ8</f>
        <v>230.42121123513496</v>
      </c>
      <c r="CF85" s="1777">
        <f>'SAME R Results'!CA8</f>
        <v>0</v>
      </c>
      <c r="CG85" s="1777">
        <f>'SAME R Results'!CB8</f>
        <v>0</v>
      </c>
      <c r="CH85" s="1777">
        <f>'SAME R Results'!CC8</f>
        <v>0</v>
      </c>
      <c r="CI85" s="1919"/>
      <c r="CJ85" s="1777"/>
      <c r="CK85" s="1802"/>
    </row>
    <row r="86" spans="1:89" ht="25.5" x14ac:dyDescent="0.25">
      <c r="A86" s="780">
        <v>2</v>
      </c>
      <c r="B86" s="784">
        <f>'SAME R Results'!A27</f>
        <v>3</v>
      </c>
      <c r="C86" s="839" t="str">
        <f>'SAME R Results'!B27</f>
        <v>Pyrell</v>
      </c>
      <c r="D86" s="784" t="str">
        <f>'SAME R Results'!C27</f>
        <v>P03</v>
      </c>
      <c r="E86" s="784" t="str">
        <f>'SAME R Results'!D27</f>
        <v>16P</v>
      </c>
      <c r="F86" s="784">
        <f>'SAME R Results'!E27</f>
        <v>3</v>
      </c>
      <c r="G86" s="784">
        <f>'SAME R Results'!F27</f>
        <v>63</v>
      </c>
      <c r="H86" s="785" t="str">
        <f>'SAME R Results'!G27</f>
        <v>Baseline Aging</v>
      </c>
      <c r="I86" s="784">
        <f>'SAME R Results'!H27</f>
        <v>235</v>
      </c>
      <c r="J86" s="786">
        <f>'SAME R Results'!I27</f>
        <v>40413</v>
      </c>
      <c r="K86" s="784">
        <f>'SAME R Results'!J27</f>
        <v>0</v>
      </c>
      <c r="L86" s="788"/>
      <c r="M86" s="788"/>
      <c r="N86" s="1942">
        <f>'SAME R Results'!K27</f>
        <v>8.1</v>
      </c>
      <c r="O86" s="1939">
        <f>'SAME R Results'!L27</f>
        <v>1.22</v>
      </c>
      <c r="P86" s="784">
        <f>'SAME R Results'!M27</f>
        <v>60</v>
      </c>
      <c r="Q86" s="784">
        <f>'SAME R Results'!N27</f>
        <v>11</v>
      </c>
      <c r="R86" s="784">
        <f>'SAME R Results'!O27</f>
        <v>8</v>
      </c>
      <c r="S86" s="784" t="str">
        <f>'SAME R Results'!P27</f>
        <v>n</v>
      </c>
      <c r="T86" s="784">
        <f>'SAME R Results'!Q27</f>
        <v>0</v>
      </c>
      <c r="U86" s="853">
        <f>'SAME R Results'!R27</f>
        <v>55.6</v>
      </c>
      <c r="V86" s="784" t="str">
        <f>'SAME R Results'!S27</f>
        <v>y</v>
      </c>
      <c r="W86" s="784">
        <f>'SAME R Results'!T27</f>
        <v>60</v>
      </c>
      <c r="X86" s="784" t="str">
        <f>'SAME R Results'!U27</f>
        <v>n</v>
      </c>
      <c r="Y86" s="784" t="str">
        <f>'SAME R Results'!V27</f>
        <v>y</v>
      </c>
      <c r="Z86" s="784" t="str">
        <f>'SAME R Results'!W27</f>
        <v>y</v>
      </c>
      <c r="AA86" s="784" t="str">
        <f>'SAME R Results'!X27</f>
        <v>y</v>
      </c>
      <c r="AB86" s="784" t="str">
        <f>'SAME R Results'!Y27</f>
        <v>y</v>
      </c>
      <c r="AC86" s="789"/>
      <c r="AD86" s="784" t="str">
        <f>'SAME R Results'!Z27</f>
        <v>y</v>
      </c>
      <c r="AE86" s="784">
        <f>'SAME R Results'!AA27</f>
        <v>10</v>
      </c>
      <c r="AF86" s="784" t="str">
        <f>'SAME R Results'!AB27</f>
        <v>y</v>
      </c>
      <c r="AG86" s="817">
        <f>'SAME R Results'!AC27</f>
        <v>3.852706928546E-2</v>
      </c>
      <c r="AH86" s="819">
        <f>'SAME R Results'!AD27</f>
        <v>0</v>
      </c>
      <c r="AI86" s="784">
        <f>'SAME R Results'!AE27</f>
        <v>0</v>
      </c>
      <c r="AJ86" s="784">
        <f>'SAME R Results'!AF27</f>
        <v>0</v>
      </c>
      <c r="AK86" s="784">
        <f>'SAME R Results'!AG27</f>
        <v>0</v>
      </c>
      <c r="AL86" s="784">
        <f>'SAME R Results'!AH27</f>
        <v>0</v>
      </c>
      <c r="AM86" s="784">
        <f>'SAME R Results'!AI27</f>
        <v>0</v>
      </c>
      <c r="AN86" s="784">
        <f>'SAME R Results'!AJ27</f>
        <v>0</v>
      </c>
      <c r="AO86" s="784">
        <f>'SAME R Results'!AK27</f>
        <v>0</v>
      </c>
      <c r="AP86" s="784">
        <f>'SAME R Results'!AL27</f>
        <v>0</v>
      </c>
      <c r="AQ86" s="784">
        <f>'SAME R Results'!AM27</f>
        <v>0</v>
      </c>
      <c r="AR86" s="817">
        <f>'SAME R Results'!AN27</f>
        <v>0</v>
      </c>
      <c r="AS86" s="819">
        <f>'SAME R Results'!AO27</f>
        <v>0</v>
      </c>
      <c r="AT86" s="784">
        <f>'SAME R Results'!AP27</f>
        <v>0</v>
      </c>
      <c r="AU86" s="789"/>
      <c r="AV86" s="821">
        <f>'SAME R Results'!AQ27</f>
        <v>0</v>
      </c>
      <c r="AW86" s="821">
        <f>'SAME R Results'!AR27</f>
        <v>6.2380000000000004</v>
      </c>
      <c r="AX86" s="821">
        <f>'SAME R Results'!AS27</f>
        <v>0</v>
      </c>
      <c r="AY86" s="821">
        <f>'SAME R Results'!AT27</f>
        <v>0</v>
      </c>
      <c r="AZ86" s="824"/>
      <c r="BA86" s="824"/>
      <c r="BB86" s="821">
        <f>'SAME R Results'!AU27</f>
        <v>1.2618104999999997</v>
      </c>
      <c r="BC86" s="821">
        <f>'SAME R Results'!AV27</f>
        <v>2.6800000000000001E-2</v>
      </c>
      <c r="BD86" s="821">
        <f>'SAME R Results'!AW27</f>
        <v>7.4841774999999995</v>
      </c>
      <c r="BE86" s="821">
        <f>'SAME R Results'!AX27</f>
        <v>4.7311394999999994</v>
      </c>
      <c r="BF86" s="827">
        <f>'SAME R Results'!AY27</f>
        <v>94725</v>
      </c>
      <c r="BG86" s="784">
        <f>'SAME R Results'!AZ27</f>
        <v>1.7443859999999998</v>
      </c>
      <c r="BH86" s="784">
        <f>'SAME R Results'!BA27</f>
        <v>8.2000000000000003E-2</v>
      </c>
      <c r="BI86" s="789"/>
      <c r="BJ86" s="784">
        <f>'SAME R Results'!BB27</f>
        <v>95.160750000000021</v>
      </c>
      <c r="BK86" s="784">
        <f>'SAME R Results'!BC27</f>
        <v>2.7530380000000001</v>
      </c>
      <c r="BL86" s="784">
        <f>'SAME R Results'!BD27</f>
        <v>3862679.2540942985</v>
      </c>
      <c r="BM86" s="784">
        <f>'SAME R Results'!BE27</f>
        <v>799.72694879565961</v>
      </c>
      <c r="BN86" s="784">
        <f>'SAME R Results'!BF27</f>
        <v>3.3011901906079455</v>
      </c>
      <c r="BO86" s="784">
        <f>'SAME R Results'!BG27</f>
        <v>1.110891841851543</v>
      </c>
      <c r="BP86" s="789"/>
      <c r="BQ86" s="784">
        <f>'SAME R Results'!BH27</f>
        <v>121.49421996324</v>
      </c>
      <c r="BR86" s="817">
        <f>'SAME R Results'!BI27</f>
        <v>0.20703943977434275</v>
      </c>
      <c r="BS86" s="817">
        <f>'SAME R Results'!BJ27</f>
        <v>0.39164217089803754</v>
      </c>
      <c r="BT86" s="817">
        <f>'SAME R Results'!BL27</f>
        <v>2.9716576053936929</v>
      </c>
      <c r="BU86" s="817">
        <f>'SAME R Results'!BM27</f>
        <v>2.2219783573112184</v>
      </c>
      <c r="BV86" s="817">
        <f>'SAME R Results'!BN27</f>
        <v>0.15053410372740142</v>
      </c>
      <c r="BW86" s="784">
        <f>'SAME R Results'!BO27</f>
        <v>3862679.2540942985</v>
      </c>
      <c r="BX86" s="784">
        <f>'SAME R Results'!BP27</f>
        <v>3806130.0527040381</v>
      </c>
      <c r="BY86" s="784">
        <f>'SAME R Results'!BQ27</f>
        <v>3426451.3385870382</v>
      </c>
      <c r="BZ86" s="784">
        <f>'SAME R Results'!BR27</f>
        <v>799.72694879565961</v>
      </c>
      <c r="CA86" s="784">
        <f>'SAME R Results'!BS27</f>
        <v>0.6110800852348397</v>
      </c>
      <c r="CB86" s="784">
        <f>'SAME R Results'!BT27</f>
        <v>0.48</v>
      </c>
      <c r="CC86" s="784">
        <f>'SAME R Results'!BV27</f>
        <v>2.6598461892823453</v>
      </c>
      <c r="CD86" s="880">
        <f>'SAME R Results'!BW27</f>
        <v>1</v>
      </c>
      <c r="CE86" s="1086">
        <f>'SAME R Results'!BZ27</f>
        <v>225.3</v>
      </c>
      <c r="CF86" s="1777">
        <f>'SAME R Results'!CA27</f>
        <v>0.5633333333333046</v>
      </c>
      <c r="CG86" s="1777" t="str">
        <f>'SAME R Results'!CB27</f>
        <v xml:space="preserve"> 16P</v>
      </c>
      <c r="CH86" s="1777">
        <f>'SAME R Results'!CC27</f>
        <v>235</v>
      </c>
      <c r="CI86" s="1919">
        <f>'SAME R Results'!CD27</f>
        <v>1.2940212777150484</v>
      </c>
      <c r="CJ86" s="1777"/>
      <c r="CK86" s="1802"/>
    </row>
    <row r="87" spans="1:89" ht="38.25" x14ac:dyDescent="0.25">
      <c r="A87" s="780">
        <v>2</v>
      </c>
      <c r="B87" s="784">
        <f>'SAME R Results'!A29</f>
        <v>3</v>
      </c>
      <c r="C87" s="839" t="str">
        <f>'SAME R Results'!B29</f>
        <v>Pyrell</v>
      </c>
      <c r="D87" s="784" t="str">
        <f>'SAME R Results'!C29</f>
        <v>P04</v>
      </c>
      <c r="E87" s="784" t="str">
        <f>'SAME R Results'!D29</f>
        <v>17P</v>
      </c>
      <c r="F87" s="784">
        <f>'SAME R Results'!E29</f>
        <v>4</v>
      </c>
      <c r="G87" s="784">
        <f>'SAME R Results'!F29</f>
        <v>64</v>
      </c>
      <c r="H87" s="785" t="str">
        <f>'SAME R Results'!G29</f>
        <v>High Temp aging</v>
      </c>
      <c r="I87" s="784">
        <f>'SAME R Results'!H29</f>
        <v>235</v>
      </c>
      <c r="J87" s="786">
        <f>'SAME R Results'!I29</f>
        <v>40413</v>
      </c>
      <c r="K87" s="784">
        <f>'SAME R Results'!J29</f>
        <v>0</v>
      </c>
      <c r="L87" s="788"/>
      <c r="M87" s="788"/>
      <c r="N87" s="1914">
        <f>'SAME R Results'!K29</f>
        <v>8.1</v>
      </c>
      <c r="O87" s="793">
        <f>'SAME R Results'!L29</f>
        <v>1.23</v>
      </c>
      <c r="P87" s="784">
        <f>'SAME R Results'!M29</f>
        <v>60</v>
      </c>
      <c r="Q87" s="784">
        <f>'SAME R Results'!N29</f>
        <v>11</v>
      </c>
      <c r="R87" s="784">
        <f>'SAME R Results'!O29</f>
        <v>8</v>
      </c>
      <c r="S87" s="784" t="str">
        <f>'SAME R Results'!P29</f>
        <v>n</v>
      </c>
      <c r="T87" s="784">
        <f>'SAME R Results'!Q29</f>
        <v>0</v>
      </c>
      <c r="U87" s="853">
        <f>'SAME R Results'!R29</f>
        <v>47</v>
      </c>
      <c r="V87" s="784" t="str">
        <f>'SAME R Results'!S29</f>
        <v>y</v>
      </c>
      <c r="W87" s="784">
        <f>'SAME R Results'!T29</f>
        <v>45</v>
      </c>
      <c r="X87" s="784" t="str">
        <f>'SAME R Results'!U29</f>
        <v>n</v>
      </c>
      <c r="Y87" s="784" t="str">
        <f>'SAME R Results'!V29</f>
        <v>y</v>
      </c>
      <c r="Z87" s="784" t="str">
        <f>'SAME R Results'!W29</f>
        <v>y</v>
      </c>
      <c r="AA87" s="784" t="str">
        <f>'SAME R Results'!X29</f>
        <v>y</v>
      </c>
      <c r="AB87" s="784" t="str">
        <f>'SAME R Results'!Y29</f>
        <v>y</v>
      </c>
      <c r="AC87" s="789"/>
      <c r="AD87" s="784" t="str">
        <f>'SAME R Results'!Z29</f>
        <v>y</v>
      </c>
      <c r="AE87" s="784">
        <f>'SAME R Results'!AA29</f>
        <v>10</v>
      </c>
      <c r="AF87" s="784" t="str">
        <f>'SAME R Results'!AB29</f>
        <v>y</v>
      </c>
      <c r="AG87" s="817">
        <f>'SAME R Results'!AC29</f>
        <v>3.852706928546E-2</v>
      </c>
      <c r="AH87" s="819">
        <f>'SAME R Results'!AD29</f>
        <v>0</v>
      </c>
      <c r="AI87" s="784">
        <f>'SAME R Results'!AE29</f>
        <v>0</v>
      </c>
      <c r="AJ87" s="784">
        <f>'SAME R Results'!AF29</f>
        <v>0</v>
      </c>
      <c r="AK87" s="784">
        <f>'SAME R Results'!AG29</f>
        <v>0</v>
      </c>
      <c r="AL87" s="784">
        <f>'SAME R Results'!AH29</f>
        <v>0</v>
      </c>
      <c r="AM87" s="784">
        <f>'SAME R Results'!AI29</f>
        <v>0</v>
      </c>
      <c r="AN87" s="784">
        <f>'SAME R Results'!AJ29</f>
        <v>0</v>
      </c>
      <c r="AO87" s="784">
        <f>'SAME R Results'!AK29</f>
        <v>0</v>
      </c>
      <c r="AP87" s="784">
        <f>'SAME R Results'!AL29</f>
        <v>0</v>
      </c>
      <c r="AQ87" s="784">
        <f>'SAME R Results'!AM29</f>
        <v>0</v>
      </c>
      <c r="AR87" s="817">
        <f>'SAME R Results'!AN29</f>
        <v>0</v>
      </c>
      <c r="AS87" s="819">
        <f>'SAME R Results'!AO29</f>
        <v>0</v>
      </c>
      <c r="AT87" s="784">
        <f>'SAME R Results'!AP29</f>
        <v>0</v>
      </c>
      <c r="AU87" s="789"/>
      <c r="AV87" s="821">
        <f>'SAME R Results'!AQ29</f>
        <v>0</v>
      </c>
      <c r="AW87" s="821">
        <f>'SAME R Results'!AR29</f>
        <v>6.2480000000000002</v>
      </c>
      <c r="AX87" s="821">
        <f>'SAME R Results'!AS29</f>
        <v>0</v>
      </c>
      <c r="AY87" s="821">
        <f>'SAME R Results'!AT29</f>
        <v>0</v>
      </c>
      <c r="AZ87" s="824"/>
      <c r="BA87" s="824"/>
      <c r="BB87" s="821">
        <f>'SAME R Results'!AU29</f>
        <v>2.4593354999999999</v>
      </c>
      <c r="BC87" s="821">
        <f>'SAME R Results'!AV29</f>
        <v>2.6800000000000001E-2</v>
      </c>
      <c r="BD87" s="821">
        <f>'SAME R Results'!AW29</f>
        <v>7.6602935000000016</v>
      </c>
      <c r="BE87" s="821">
        <f>'SAME R Results'!AX29</f>
        <v>4.6471244999999994</v>
      </c>
      <c r="BF87" s="827">
        <f>'SAME R Results'!AY29</f>
        <v>95130</v>
      </c>
      <c r="BG87" s="784">
        <f>'SAME R Results'!AZ29</f>
        <v>3.3332830000000002</v>
      </c>
      <c r="BH87" s="784">
        <f>'SAME R Results'!BA29</f>
        <v>8.2000000000000003E-2</v>
      </c>
      <c r="BI87" s="789"/>
      <c r="BJ87" s="784">
        <f>'SAME R Results'!BB29</f>
        <v>140.37214999999998</v>
      </c>
      <c r="BK87" s="784">
        <f>'SAME R Results'!BC29</f>
        <v>3.0131690000000022</v>
      </c>
      <c r="BL87" s="784">
        <f>'SAME R Results'!BD29</f>
        <v>3881194.302428619</v>
      </c>
      <c r="BM87" s="784">
        <f>'SAME R Results'!BE29</f>
        <v>985.16488408159614</v>
      </c>
      <c r="BN87" s="784">
        <f>'SAME R Results'!BF29</f>
        <v>6.4844087888161575</v>
      </c>
      <c r="BO87" s="784">
        <f>'SAME R Results'!BG29</f>
        <v>2.1667359078756063</v>
      </c>
      <c r="BP87" s="789"/>
      <c r="BQ87" s="784">
        <f>'SAME R Results'!BH29</f>
        <v>178.73078086905704</v>
      </c>
      <c r="BR87" s="817">
        <f>'SAME R Results'!BI29</f>
        <v>0.2538303437849373</v>
      </c>
      <c r="BS87" s="817">
        <f>'SAME R Results'!BJ29</f>
        <v>0.44471159033705637</v>
      </c>
      <c r="BT87" s="817">
        <f>'SAME R Results'!BL29</f>
        <v>2.992708416954168</v>
      </c>
      <c r="BU87" s="817">
        <f>'SAME R Results'!BM29</f>
        <v>2.1145436150408896</v>
      </c>
      <c r="BV87" s="817">
        <f>'SAME R Results'!BN29</f>
        <v>0.19176797520354047</v>
      </c>
      <c r="BW87" s="784">
        <f>'SAME R Results'!BO29</f>
        <v>3881194.302428619</v>
      </c>
      <c r="BX87" s="784">
        <f>'SAME R Results'!BP29</f>
        <v>3824403.3229801576</v>
      </c>
      <c r="BY87" s="784">
        <f>'SAME R Results'!BQ29</f>
        <v>3442101.2643712335</v>
      </c>
      <c r="BZ87" s="784">
        <f>'SAME R Results'!BR29</f>
        <v>985.16488408159614</v>
      </c>
      <c r="CA87" s="784">
        <f>'SAME R Results'!BS29</f>
        <v>0.66882025215306806</v>
      </c>
      <c r="CB87" s="784">
        <f>'SAME R Results'!BT29</f>
        <v>0.48</v>
      </c>
      <c r="CC87" s="784">
        <f>'SAME R Results'!BV29</f>
        <v>2.6526329722612516</v>
      </c>
      <c r="CD87" s="880">
        <f>'SAME R Results'!BW29</f>
        <v>1</v>
      </c>
      <c r="CE87" s="1086">
        <f>'SAME R Results'!BZ29</f>
        <v>242.10308472492756</v>
      </c>
      <c r="CF87" s="1777">
        <f>'SAME R Results'!CA29</f>
        <v>0.66666666666664876</v>
      </c>
      <c r="CG87" s="1777" t="str">
        <f>'SAME R Results'!CB29</f>
        <v xml:space="preserve"> 17P</v>
      </c>
      <c r="CH87" s="1777">
        <f>'SAME R Results'!CC29</f>
        <v>235</v>
      </c>
      <c r="CI87" s="1919">
        <f>'SAME R Results'!CD29</f>
        <v>1.6085770278215568</v>
      </c>
      <c r="CJ87" s="1777"/>
      <c r="CK87" s="1802"/>
    </row>
    <row r="88" spans="1:89" ht="51" x14ac:dyDescent="0.25">
      <c r="A88" s="780">
        <v>2</v>
      </c>
      <c r="B88" s="784">
        <f>'SAME R Results'!A40</f>
        <v>6</v>
      </c>
      <c r="C88" s="839" t="str">
        <f>'SAME R Results'!B40</f>
        <v>Pyrell</v>
      </c>
      <c r="D88" s="784" t="str">
        <f>'SAME R Results'!C40</f>
        <v>P08</v>
      </c>
      <c r="E88" s="784" t="str">
        <f>'SAME R Results'!D40</f>
        <v>24 P</v>
      </c>
      <c r="F88" s="784">
        <f>'SAME R Results'!E40</f>
        <v>5</v>
      </c>
      <c r="G88" s="784">
        <f>'SAME R Results'!F40</f>
        <v>71</v>
      </c>
      <c r="H88" s="785" t="str">
        <f>'SAME R Results'!G40</f>
        <v>High temp aged STS det</v>
      </c>
      <c r="I88" s="784">
        <f>'SAME R Results'!H40</f>
        <v>236</v>
      </c>
      <c r="J88" s="786">
        <f>'SAME R Results'!I40</f>
        <v>40414</v>
      </c>
      <c r="K88" s="784">
        <f>'SAME R Results'!J40</f>
        <v>0</v>
      </c>
      <c r="L88" s="788"/>
      <c r="M88" s="788"/>
      <c r="N88" s="1914">
        <f>'SAME R Results'!K40</f>
        <v>8.1</v>
      </c>
      <c r="O88" s="793">
        <f>'SAME R Results'!L40</f>
        <v>1.23</v>
      </c>
      <c r="P88" s="784">
        <f>'SAME R Results'!M40</f>
        <v>60</v>
      </c>
      <c r="Q88" s="784">
        <f>'SAME R Results'!N40</f>
        <v>720</v>
      </c>
      <c r="R88" s="784">
        <f>'SAME R Results'!O40</f>
        <v>8</v>
      </c>
      <c r="S88" s="784" t="str">
        <f>'SAME R Results'!P40</f>
        <v>n</v>
      </c>
      <c r="T88" s="784" t="str">
        <f>'SAME R Results'!Q40</f>
        <v>n</v>
      </c>
      <c r="U88" s="784">
        <f>'SAME R Results'!R40</f>
        <v>750.42857142857144</v>
      </c>
      <c r="V88" s="784" t="str">
        <f>'SAME R Results'!S40</f>
        <v>y</v>
      </c>
      <c r="W88" s="784">
        <f>'SAME R Results'!T40</f>
        <v>45</v>
      </c>
      <c r="X88" s="784" t="str">
        <f>'SAME R Results'!U40</f>
        <v>y</v>
      </c>
      <c r="Y88" s="784" t="str">
        <f>'SAME R Results'!V40</f>
        <v>n</v>
      </c>
      <c r="Z88" s="784" t="str">
        <f>'SAME R Results'!W40</f>
        <v>y</v>
      </c>
      <c r="AA88" s="784" t="str">
        <f>'SAME R Results'!X40</f>
        <v>y</v>
      </c>
      <c r="AB88" s="784" t="str">
        <f>'SAME R Results'!Y40</f>
        <v>y</v>
      </c>
      <c r="AC88" s="789"/>
      <c r="AD88" s="784" t="str">
        <f>'SAME R Results'!Z40</f>
        <v>y</v>
      </c>
      <c r="AE88" s="784">
        <f>'SAME R Results'!AA40</f>
        <v>10</v>
      </c>
      <c r="AF88" s="784" t="str">
        <f>'SAME R Results'!AB40</f>
        <v>y</v>
      </c>
      <c r="AG88" s="817">
        <f>'SAME R Results'!AC40</f>
        <v>3.852706928546E-2</v>
      </c>
      <c r="AH88" s="819">
        <f>'SAME R Results'!AD40</f>
        <v>0</v>
      </c>
      <c r="AI88" s="784">
        <f>'SAME R Results'!AE40</f>
        <v>0</v>
      </c>
      <c r="AJ88" s="784">
        <f>'SAME R Results'!AF40</f>
        <v>0</v>
      </c>
      <c r="AK88" s="784">
        <f>'SAME R Results'!AG40</f>
        <v>0</v>
      </c>
      <c r="AL88" s="784">
        <f>'SAME R Results'!AH40</f>
        <v>0</v>
      </c>
      <c r="AM88" s="784">
        <f>'SAME R Results'!AI40</f>
        <v>0</v>
      </c>
      <c r="AN88" s="784">
        <f>'SAME R Results'!AJ40</f>
        <v>0</v>
      </c>
      <c r="AO88" s="784">
        <f>'SAME R Results'!AK40</f>
        <v>0</v>
      </c>
      <c r="AP88" s="784">
        <f>'SAME R Results'!AL40</f>
        <v>0</v>
      </c>
      <c r="AQ88" s="784">
        <f>'SAME R Results'!AM40</f>
        <v>0</v>
      </c>
      <c r="AR88" s="817">
        <f>'SAME R Results'!AN40</f>
        <v>0</v>
      </c>
      <c r="AS88" s="819">
        <f>'SAME R Results'!AO40</f>
        <v>0</v>
      </c>
      <c r="AT88" s="784">
        <f>'SAME R Results'!AP40</f>
        <v>0</v>
      </c>
      <c r="AU88" s="789"/>
      <c r="AV88" s="821">
        <f>'SAME R Results'!AQ40</f>
        <v>0</v>
      </c>
      <c r="AW88" s="821">
        <f>'SAME R Results'!AR40</f>
        <v>6.1209414999999989</v>
      </c>
      <c r="AX88" s="821">
        <f>'SAME R Results'!AS40</f>
        <v>4.5073549999999996</v>
      </c>
      <c r="AY88" s="821">
        <f>'SAME R Results'!AT40</f>
        <v>5.1140445000000003</v>
      </c>
      <c r="AZ88" s="824"/>
      <c r="BA88" s="824"/>
      <c r="BB88" s="821">
        <f>'SAME R Results'!AU40</f>
        <v>0</v>
      </c>
      <c r="BC88" s="821">
        <f>'SAME R Results'!AV40</f>
        <v>0</v>
      </c>
      <c r="BD88" s="821">
        <f>'SAME R Results'!AW40</f>
        <v>6.6638030000000015</v>
      </c>
      <c r="BE88" s="821">
        <f>'SAME R Results'!AX40</f>
        <v>4.7256469999999995</v>
      </c>
      <c r="BF88" s="827">
        <f>'SAME R Results'!AY40</f>
        <v>35850</v>
      </c>
      <c r="BG88" s="784">
        <f>'SAME R Results'!AZ40</f>
        <v>0</v>
      </c>
      <c r="BH88" s="784">
        <f>'SAME R Results'!BA40</f>
        <v>0</v>
      </c>
      <c r="BI88" s="789"/>
      <c r="BJ88" s="784">
        <f>'SAME R Results'!BB40</f>
        <v>51.400150000000011</v>
      </c>
      <c r="BK88" s="784">
        <f>'SAME R Results'!BC40</f>
        <v>1.938156000000002</v>
      </c>
      <c r="BL88" s="784">
        <f>'SAME R Results'!BD40</f>
        <v>1352316.8506269613</v>
      </c>
      <c r="BM88" s="784">
        <f>'SAME R Results'!BE40</f>
        <v>434.3353275439394</v>
      </c>
      <c r="BN88" s="784">
        <f>'SAME R Results'!BF40</f>
        <v>0</v>
      </c>
      <c r="BO88" s="784">
        <f>'SAME R Results'!BG40</f>
        <v>0</v>
      </c>
      <c r="BP88" s="789"/>
      <c r="BQ88" s="784">
        <f>'SAME R Results'!BH40</f>
        <v>57.835264772096366</v>
      </c>
      <c r="BR88" s="817">
        <f>'SAME R Results'!BI40</f>
        <v>0.32117867003030603</v>
      </c>
      <c r="BS88" s="817">
        <f>'SAME R Results'!BJ40</f>
        <v>0.43388224844250989</v>
      </c>
      <c r="BT88" s="817">
        <f>'SAME R Results'!BL40</f>
        <v>0</v>
      </c>
      <c r="BU88" s="817">
        <f>'SAME R Results'!BM40</f>
        <v>1.7305341707926598</v>
      </c>
      <c r="BV88" s="817">
        <f>'SAME R Results'!BN40</f>
        <v>0.27633385905082264</v>
      </c>
      <c r="BW88" s="784">
        <f>'SAME R Results'!BO40</f>
        <v>1352316.8506269613</v>
      </c>
      <c r="BX88" s="784">
        <f>'SAME R Results'!BP40</f>
        <v>1330915.0151047567</v>
      </c>
      <c r="BY88" s="784">
        <f>'SAME R Results'!BQ40</f>
        <v>1242004.3462288149</v>
      </c>
      <c r="BZ88" s="784">
        <f>'SAME R Results'!BR40</f>
        <v>434.3353275439394</v>
      </c>
      <c r="CA88" s="784">
        <f>'SAME R Results'!BS40</f>
        <v>0.43020420847021262</v>
      </c>
      <c r="CB88" s="784">
        <f>'SAME R Results'!BT40</f>
        <v>0.48</v>
      </c>
      <c r="CC88" s="784">
        <f>'SAME R Results'!BV40</f>
        <v>2.3441592085211309</v>
      </c>
      <c r="CD88" s="880">
        <f>'SAME R Results'!BW40</f>
        <v>1</v>
      </c>
      <c r="CE88" s="1086">
        <f>'SAME R Results'!BZ40</f>
        <v>245.32659055169475</v>
      </c>
      <c r="CF88" s="1777">
        <f>'SAME R Results'!CA40</f>
        <v>0</v>
      </c>
      <c r="CG88" s="1777">
        <f>'SAME R Results'!CB40</f>
        <v>0</v>
      </c>
      <c r="CH88" s="1777">
        <f>'SAME R Results'!CC40</f>
        <v>0</v>
      </c>
      <c r="CI88" s="1919"/>
      <c r="CJ88" s="1777"/>
      <c r="CK88" s="1802"/>
    </row>
    <row r="89" spans="1:89" ht="25.5" x14ac:dyDescent="0.25">
      <c r="A89" s="780">
        <v>2</v>
      </c>
      <c r="B89" s="784">
        <f>'SAME R Results'!A45</f>
        <v>5</v>
      </c>
      <c r="C89" s="839" t="str">
        <f>'SAME R Results'!B45</f>
        <v>Pyrell</v>
      </c>
      <c r="D89" s="784" t="str">
        <f>'SAME R Results'!C45</f>
        <v>P05</v>
      </c>
      <c r="E89" s="784" t="str">
        <f>'SAME R Results'!D45</f>
        <v>27 P</v>
      </c>
      <c r="F89" s="784">
        <f>'SAME R Results'!E45</f>
        <v>4</v>
      </c>
      <c r="G89" s="784">
        <f>'SAME R Results'!F45</f>
        <v>74</v>
      </c>
      <c r="H89" s="785" t="str">
        <f>'SAME R Results'!G45</f>
        <v>Baseline Aging</v>
      </c>
      <c r="I89" s="784">
        <f>'SAME R Results'!H45</f>
        <v>238</v>
      </c>
      <c r="J89" s="786">
        <f>'SAME R Results'!I45</f>
        <v>40416</v>
      </c>
      <c r="K89" s="784">
        <f>'SAME R Results'!J45</f>
        <v>0</v>
      </c>
      <c r="L89" s="788"/>
      <c r="M89" s="788"/>
      <c r="N89" s="1942">
        <f>'SAME R Results'!K45</f>
        <v>8.1</v>
      </c>
      <c r="O89" s="1939">
        <f>'SAME R Results'!L45</f>
        <v>1.22</v>
      </c>
      <c r="P89" s="784">
        <f>'SAME R Results'!M45</f>
        <v>60</v>
      </c>
      <c r="Q89" s="784">
        <f>'SAME R Results'!N45</f>
        <v>11</v>
      </c>
      <c r="R89" s="784">
        <f>'SAME R Results'!O45</f>
        <v>8</v>
      </c>
      <c r="S89" s="784" t="str">
        <f>'SAME R Results'!P45</f>
        <v>n</v>
      </c>
      <c r="T89" s="784">
        <f>'SAME R Results'!Q45</f>
        <v>0</v>
      </c>
      <c r="U89" s="853">
        <f>'SAME R Results'!R45</f>
        <v>48.428571428571431</v>
      </c>
      <c r="V89" s="784" t="str">
        <f>'SAME R Results'!S45</f>
        <v>y</v>
      </c>
      <c r="W89" s="784">
        <f>'SAME R Results'!T45</f>
        <v>60</v>
      </c>
      <c r="X89" s="784" t="str">
        <f>'SAME R Results'!U45</f>
        <v>n</v>
      </c>
      <c r="Y89" s="784" t="str">
        <f>'SAME R Results'!V45</f>
        <v>y</v>
      </c>
      <c r="Z89" s="784" t="str">
        <f>'SAME R Results'!W45</f>
        <v>y</v>
      </c>
      <c r="AA89" s="784" t="str">
        <f>'SAME R Results'!X45</f>
        <v>y</v>
      </c>
      <c r="AB89" s="784" t="str">
        <f>'SAME R Results'!Y45</f>
        <v>y</v>
      </c>
      <c r="AC89" s="789"/>
      <c r="AD89" s="784" t="str">
        <f>'SAME R Results'!Z45</f>
        <v>y</v>
      </c>
      <c r="AE89" s="784">
        <f>'SAME R Results'!AA45</f>
        <v>10</v>
      </c>
      <c r="AF89" s="784" t="str">
        <f>'SAME R Results'!AB45</f>
        <v>y</v>
      </c>
      <c r="AG89" s="817">
        <f>'SAME R Results'!AC45</f>
        <v>3.852706928546E-2</v>
      </c>
      <c r="AH89" s="819">
        <f>'SAME R Results'!AD45</f>
        <v>0</v>
      </c>
      <c r="AI89" s="784">
        <f>'SAME R Results'!AE45</f>
        <v>58</v>
      </c>
      <c r="AJ89" s="784">
        <f>'SAME R Results'!AF45</f>
        <v>480</v>
      </c>
      <c r="AK89" s="784">
        <f>'SAME R Results'!AG45</f>
        <v>0</v>
      </c>
      <c r="AL89" s="784" t="str">
        <f>'SAME R Results'!AH45</f>
        <v>n</v>
      </c>
      <c r="AM89" s="784" t="str">
        <f>'SAME R Results'!AI45</f>
        <v>y</v>
      </c>
      <c r="AN89" s="784" t="str">
        <f>'SAME R Results'!AJ45</f>
        <v>y</v>
      </c>
      <c r="AO89" s="784" t="str">
        <f>'SAME R Results'!AK45</f>
        <v>y</v>
      </c>
      <c r="AP89" s="784" t="str">
        <f>'SAME R Results'!AL45</f>
        <v>y</v>
      </c>
      <c r="AQ89" s="784" t="str">
        <f>'SAME R Results'!AM45</f>
        <v>y</v>
      </c>
      <c r="AR89" s="817">
        <f>'SAME R Results'!AN45</f>
        <v>3.852706928546E-2</v>
      </c>
      <c r="AS89" s="819">
        <f>'SAME R Results'!AO45</f>
        <v>0</v>
      </c>
      <c r="AT89" s="784">
        <f>'SAME R Results'!AP45</f>
        <v>0</v>
      </c>
      <c r="AU89" s="789"/>
      <c r="AV89" s="821">
        <f>'SAME R Results'!AQ45</f>
        <v>0</v>
      </c>
      <c r="AW89" s="821">
        <f>'SAME R Results'!AR45</f>
        <v>6.2568344999999992</v>
      </c>
      <c r="AX89" s="821">
        <f>'SAME R Results'!AS45</f>
        <v>0</v>
      </c>
      <c r="AY89" s="821">
        <f>'SAME R Results'!AT45</f>
        <v>0</v>
      </c>
      <c r="AZ89" s="824"/>
      <c r="BA89" s="824"/>
      <c r="BB89" s="821">
        <f>'SAME R Results'!AU45</f>
        <v>1.0560769999999999</v>
      </c>
      <c r="BC89" s="821">
        <f>'SAME R Results'!AV45</f>
        <v>2.6779190000000001E-2</v>
      </c>
      <c r="BD89" s="821">
        <f>'SAME R Results'!AW45</f>
        <v>7.6243590000000001</v>
      </c>
      <c r="BE89" s="821">
        <f>'SAME R Results'!AX45</f>
        <v>4.6188954999999989</v>
      </c>
      <c r="BF89" s="827">
        <f>'SAME R Results'!AY45</f>
        <v>112350</v>
      </c>
      <c r="BG89" s="784">
        <f>'SAME R Results'!AZ45</f>
        <v>1.5103150000000001</v>
      </c>
      <c r="BH89" s="784">
        <f>'SAME R Results'!BA45</f>
        <v>7.855224999999999E-2</v>
      </c>
      <c r="BI89" s="789"/>
      <c r="BJ89" s="784">
        <f>'SAME R Results'!BB45</f>
        <v>91.655199999999994</v>
      </c>
      <c r="BK89" s="784">
        <f>'SAME R Results'!BC45</f>
        <v>3.0054635000000012</v>
      </c>
      <c r="BL89" s="784">
        <f>'SAME R Results'!BD45</f>
        <v>4953334.072364063</v>
      </c>
      <c r="BM89" s="784">
        <f>'SAME R Results'!BE45</f>
        <v>978.85286843014046</v>
      </c>
      <c r="BN89" s="784">
        <f>'SAME R Results'!BF45</f>
        <v>2.7216529795782987</v>
      </c>
      <c r="BO89" s="784">
        <f>'SAME R Results'!BG45</f>
        <v>0.94646110113328596</v>
      </c>
      <c r="BP89" s="789"/>
      <c r="BQ89" s="784">
        <f>'SAME R Results'!BH45</f>
        <v>115.76666203673778</v>
      </c>
      <c r="BR89" s="817">
        <f>'SAME R Results'!BI45</f>
        <v>0.1976149506837051</v>
      </c>
      <c r="BS89" s="817">
        <f>'SAME R Results'!BJ45</f>
        <v>0.35472823373879336</v>
      </c>
      <c r="BT89" s="817">
        <f>'SAME R Results'!BL45</f>
        <v>2.8756099709955434</v>
      </c>
      <c r="BU89" s="817">
        <f>'SAME R Results'!BM45</f>
        <v>2.1487226040778928</v>
      </c>
      <c r="BV89" s="817">
        <f>'SAME R Results'!BN45</f>
        <v>0.14749653543696306</v>
      </c>
      <c r="BW89" s="784">
        <f>'SAME R Results'!BO45</f>
        <v>4953334.072364063</v>
      </c>
      <c r="BX89" s="784">
        <f>'SAME R Results'!BP45</f>
        <v>4617798.1689134808</v>
      </c>
      <c r="BY89" s="784">
        <f>'SAME R Results'!BQ45</f>
        <v>4102155.4566997737</v>
      </c>
      <c r="BZ89" s="784">
        <f>'SAME R Results'!BR45</f>
        <v>978.85286843014046</v>
      </c>
      <c r="CA89" s="784">
        <f>'SAME R Results'!BS45</f>
        <v>0.66710989523217634</v>
      </c>
      <c r="CB89" s="784">
        <f>'SAME R Results'!BT45</f>
        <v>0.48</v>
      </c>
      <c r="CC89" s="784">
        <f>'SAME R Results'!BV45</f>
        <v>2.6313896637601624</v>
      </c>
      <c r="CD89" s="880">
        <f>'SAME R Results'!BW45</f>
        <v>1</v>
      </c>
      <c r="CE89" s="1086">
        <f>'SAME R Results'!BZ45</f>
        <v>234.18212761794004</v>
      </c>
      <c r="CF89" s="1777">
        <f>'SAME R Results'!CA45</f>
        <v>0.5733333333333146</v>
      </c>
      <c r="CG89" s="1777" t="str">
        <f>'SAME R Results'!CB45</f>
        <v xml:space="preserve"> 27P</v>
      </c>
      <c r="CH89" s="1777">
        <f>'SAME R Results'!CC45</f>
        <v>238</v>
      </c>
      <c r="CI89" s="1919">
        <f>'SAME R Results'!CD45</f>
        <v>1.2115115794542721</v>
      </c>
      <c r="CJ89" s="1777"/>
      <c r="CK89" s="1802"/>
    </row>
    <row r="90" spans="1:89" ht="38.25" x14ac:dyDescent="0.25">
      <c r="A90" s="780">
        <v>2</v>
      </c>
      <c r="B90" s="784">
        <f>'SAME R Results'!A49</f>
        <v>5</v>
      </c>
      <c r="C90" s="839" t="str">
        <f>'SAME R Results'!B49</f>
        <v>Pyrell</v>
      </c>
      <c r="D90" s="784" t="str">
        <f>'SAME R Results'!C49</f>
        <v>P06</v>
      </c>
      <c r="E90" s="784" t="str">
        <f>'SAME R Results'!D49</f>
        <v>29 P</v>
      </c>
      <c r="F90" s="784">
        <f>'SAME R Results'!E49</f>
        <v>5</v>
      </c>
      <c r="G90" s="784">
        <f>'SAME R Results'!F49</f>
        <v>76</v>
      </c>
      <c r="H90" s="785" t="str">
        <f>'SAME R Results'!G49</f>
        <v>High Temp aging</v>
      </c>
      <c r="I90" s="784">
        <f>'SAME R Results'!H49</f>
        <v>238</v>
      </c>
      <c r="J90" s="786">
        <f>'SAME R Results'!I49</f>
        <v>40416</v>
      </c>
      <c r="K90" s="784">
        <f>'SAME R Results'!J49</f>
        <v>0</v>
      </c>
      <c r="L90" s="788"/>
      <c r="M90" s="788"/>
      <c r="N90" s="1914">
        <f>'SAME R Results'!K49</f>
        <v>8.1</v>
      </c>
      <c r="O90" s="793">
        <f>'SAME R Results'!L49</f>
        <v>1.23</v>
      </c>
      <c r="P90" s="784">
        <f>'SAME R Results'!M49</f>
        <v>60</v>
      </c>
      <c r="Q90" s="784">
        <f>'SAME R Results'!N49</f>
        <v>11</v>
      </c>
      <c r="R90" s="784">
        <f>'SAME R Results'!O49</f>
        <v>8</v>
      </c>
      <c r="S90" s="784" t="str">
        <f>'SAME R Results'!P49</f>
        <v>n</v>
      </c>
      <c r="T90" s="784">
        <f>'SAME R Results'!Q49</f>
        <v>0</v>
      </c>
      <c r="U90" s="853">
        <f>'SAME R Results'!R49</f>
        <v>51.428571428571431</v>
      </c>
      <c r="V90" s="784" t="str">
        <f>'SAME R Results'!S49</f>
        <v>y</v>
      </c>
      <c r="W90" s="784">
        <f>'SAME R Results'!T49</f>
        <v>45</v>
      </c>
      <c r="X90" s="784" t="str">
        <f>'SAME R Results'!U49</f>
        <v>n</v>
      </c>
      <c r="Y90" s="784" t="str">
        <f>'SAME R Results'!V49</f>
        <v>y</v>
      </c>
      <c r="Z90" s="784" t="str">
        <f>'SAME R Results'!W49</f>
        <v>y</v>
      </c>
      <c r="AA90" s="784" t="str">
        <f>'SAME R Results'!X49</f>
        <v>y</v>
      </c>
      <c r="AB90" s="784" t="str">
        <f>'SAME R Results'!Y49</f>
        <v>y</v>
      </c>
      <c r="AC90" s="789"/>
      <c r="AD90" s="784" t="str">
        <f>'SAME R Results'!Z49</f>
        <v>y</v>
      </c>
      <c r="AE90" s="784">
        <f>'SAME R Results'!AA49</f>
        <v>10</v>
      </c>
      <c r="AF90" s="784" t="str">
        <f>'SAME R Results'!AB49</f>
        <v>y</v>
      </c>
      <c r="AG90" s="817">
        <f>'SAME R Results'!AC49</f>
        <v>3.852706928546E-2</v>
      </c>
      <c r="AH90" s="819">
        <f>'SAME R Results'!AD49</f>
        <v>0</v>
      </c>
      <c r="AI90" s="784">
        <f>'SAME R Results'!AE49</f>
        <v>58</v>
      </c>
      <c r="AJ90" s="784">
        <f>'SAME R Results'!AF49</f>
        <v>480</v>
      </c>
      <c r="AK90" s="784">
        <f>'SAME R Results'!AG49</f>
        <v>0</v>
      </c>
      <c r="AL90" s="784" t="str">
        <f>'SAME R Results'!AH49</f>
        <v>n</v>
      </c>
      <c r="AM90" s="784" t="str">
        <f>'SAME R Results'!AI49</f>
        <v>y</v>
      </c>
      <c r="AN90" s="784" t="str">
        <f>'SAME R Results'!AJ49</f>
        <v>y</v>
      </c>
      <c r="AO90" s="784" t="str">
        <f>'SAME R Results'!AK49</f>
        <v>y</v>
      </c>
      <c r="AP90" s="784" t="str">
        <f>'SAME R Results'!AL49</f>
        <v>y</v>
      </c>
      <c r="AQ90" s="784" t="str">
        <f>'SAME R Results'!AM49</f>
        <v>y</v>
      </c>
      <c r="AR90" s="817">
        <f>'SAME R Results'!AN49</f>
        <v>3.852706928546E-2</v>
      </c>
      <c r="AS90" s="819">
        <f>'SAME R Results'!AO49</f>
        <v>0</v>
      </c>
      <c r="AT90" s="784">
        <f>'SAME R Results'!AP49</f>
        <v>0</v>
      </c>
      <c r="AU90" s="789"/>
      <c r="AV90" s="821">
        <f>'SAME R Results'!AQ49</f>
        <v>0</v>
      </c>
      <c r="AW90" s="821">
        <f>'SAME R Results'!AR49</f>
        <v>6.2617504999999998</v>
      </c>
      <c r="AX90" s="821">
        <f>'SAME R Results'!AS49</f>
        <v>0</v>
      </c>
      <c r="AY90" s="821">
        <f>'SAME R Results'!AT49</f>
        <v>0</v>
      </c>
      <c r="AZ90" s="824"/>
      <c r="BA90" s="824"/>
      <c r="BB90" s="821">
        <f>'SAME R Results'!AU49</f>
        <v>2.6423810000000003</v>
      </c>
      <c r="BC90" s="821">
        <f>'SAME R Results'!AV49</f>
        <v>2.7664190000000005E-2</v>
      </c>
      <c r="BD90" s="821">
        <f>'SAME R Results'!AW49</f>
        <v>7.8387760000000002</v>
      </c>
      <c r="BE90" s="821">
        <f>'SAME R Results'!AX49</f>
        <v>4.6380309999999998</v>
      </c>
      <c r="BF90" s="827">
        <f>'SAME R Results'!AY49</f>
        <v>81685</v>
      </c>
      <c r="BG90" s="784">
        <f>'SAME R Results'!AZ49</f>
        <v>3.3800660000000002</v>
      </c>
      <c r="BH90" s="784">
        <f>'SAME R Results'!BA49</f>
        <v>7.9345705000000002E-2</v>
      </c>
      <c r="BI90" s="789"/>
      <c r="BJ90" s="784">
        <f>'SAME R Results'!BB49</f>
        <v>187.29170000000002</v>
      </c>
      <c r="BK90" s="784">
        <f>'SAME R Results'!BC49</f>
        <v>3.2007450000000004</v>
      </c>
      <c r="BL90" s="784">
        <f>'SAME R Results'!BD49</f>
        <v>3275641.6927261017</v>
      </c>
      <c r="BM90" s="784">
        <f>'SAME R Results'!BE49</f>
        <v>1159.5375543457283</v>
      </c>
      <c r="BN90" s="784">
        <f>'SAME R Results'!BF49</f>
        <v>6.8282270331857937</v>
      </c>
      <c r="BO90" s="784">
        <f>'SAME R Results'!BG49</f>
        <v>2.1549243364622712</v>
      </c>
      <c r="BP90" s="789"/>
      <c r="BQ90" s="784">
        <f>'SAME R Results'!BH49</f>
        <v>233.65676151505821</v>
      </c>
      <c r="BR90" s="817">
        <f>'SAME R Results'!BI49</f>
        <v>0.35398790927609708</v>
      </c>
      <c r="BS90" s="817">
        <f>'SAME R Results'!BJ49</f>
        <v>0.5145502341662288</v>
      </c>
      <c r="BT90" s="817">
        <f>'SAME R Results'!BL49</f>
        <v>3.1686620813776045</v>
      </c>
      <c r="BU90" s="817">
        <f>'SAME R Results'!BM49</f>
        <v>1.843342080682528</v>
      </c>
      <c r="BV90" s="817">
        <f>'SAME R Results'!BN49</f>
        <v>0.29360858690347513</v>
      </c>
      <c r="BW90" s="784">
        <f>'SAME R Results'!BO49</f>
        <v>3275641.6927261017</v>
      </c>
      <c r="BX90" s="784">
        <f>'SAME R Results'!BP49</f>
        <v>3226877.1478270418</v>
      </c>
      <c r="BY90" s="784">
        <f>'SAME R Results'!BQ49</f>
        <v>2927113.0095421043</v>
      </c>
      <c r="BZ90" s="784">
        <f>'SAME R Results'!BR49</f>
        <v>1159.5375543457283</v>
      </c>
      <c r="CA90" s="784">
        <f>'SAME R Results'!BS49</f>
        <v>0.71045569564059308</v>
      </c>
      <c r="CB90" s="784">
        <f>'SAME R Results'!BT49</f>
        <v>0.48</v>
      </c>
      <c r="CC90" s="784">
        <f>'SAME R Results'!BV49</f>
        <v>2.5990736365948832</v>
      </c>
      <c r="CD90" s="880">
        <f>'SAME R Results'!BW49</f>
        <v>1</v>
      </c>
      <c r="CE90" s="1086">
        <f>'SAME R Results'!BZ49</f>
        <v>240.92870800332065</v>
      </c>
      <c r="CF90" s="1777">
        <f>'SAME R Results'!CA49</f>
        <v>0.6633333333333491</v>
      </c>
      <c r="CG90" s="1777" t="str">
        <f>'SAME R Results'!CB49</f>
        <v xml:space="preserve"> 29P</v>
      </c>
      <c r="CH90" s="1777">
        <f>'SAME R Results'!CC49</f>
        <v>238</v>
      </c>
      <c r="CI90" s="1919">
        <f>'SAME R Results'!CD49</f>
        <v>2.1134782448597726</v>
      </c>
      <c r="CJ90" s="1777"/>
      <c r="CK90" s="1802"/>
    </row>
    <row r="91" spans="1:89" ht="38.25" x14ac:dyDescent="0.25">
      <c r="A91" s="780">
        <v>2</v>
      </c>
      <c r="B91" s="784" t="str">
        <f>'SAME R Results'!A67</f>
        <v>7 (4)</v>
      </c>
      <c r="C91" s="839" t="str">
        <f>'SAME R Results'!B67</f>
        <v>Pyrell</v>
      </c>
      <c r="D91" s="784" t="str">
        <f>'SAME R Results'!C67</f>
        <v>P01</v>
      </c>
      <c r="E91" s="784" t="str">
        <f>'SAME R Results'!D67</f>
        <v>37 P</v>
      </c>
      <c r="F91" s="784">
        <f>'SAME R Results'!E67</f>
        <v>0</v>
      </c>
      <c r="G91" s="784">
        <f>'SAME R Results'!F67</f>
        <v>84</v>
      </c>
      <c r="H91" s="785" t="str">
        <f>'SAME R Results'!G67</f>
        <v>Mid Temp aging retry</v>
      </c>
      <c r="I91" s="784">
        <f>'SAME R Results'!H67</f>
        <v>242</v>
      </c>
      <c r="J91" s="786">
        <f>'SAME R Results'!I67</f>
        <v>40420.277777777781</v>
      </c>
      <c r="K91" s="784">
        <f>'SAME R Results'!J67</f>
        <v>0</v>
      </c>
      <c r="L91" s="788"/>
      <c r="M91" s="788"/>
      <c r="N91" s="1914">
        <f>'SAME R Results'!K67</f>
        <v>8.1</v>
      </c>
      <c r="O91" s="793">
        <f>'SAME R Results'!L67</f>
        <v>1.2250000000000001</v>
      </c>
      <c r="P91" s="784">
        <f>'SAME R Results'!M67</f>
        <v>60</v>
      </c>
      <c r="Q91" s="784">
        <f>'SAME R Results'!N67</f>
        <v>11</v>
      </c>
      <c r="R91" s="784">
        <f>'SAME R Results'!O67</f>
        <v>8</v>
      </c>
      <c r="S91" s="784" t="str">
        <f>'SAME R Results'!P67</f>
        <v>n</v>
      </c>
      <c r="T91" s="784">
        <f>'SAME R Results'!Q67</f>
        <v>0</v>
      </c>
      <c r="U91" s="853">
        <f>'SAME R Results'!R67</f>
        <v>53</v>
      </c>
      <c r="V91" s="784" t="str">
        <f>'SAME R Results'!S67</f>
        <v>y</v>
      </c>
      <c r="W91" s="784">
        <f>'SAME R Results'!T67</f>
        <v>60</v>
      </c>
      <c r="X91" s="784" t="str">
        <f>'SAME R Results'!U67</f>
        <v>n</v>
      </c>
      <c r="Y91" s="784" t="str">
        <f>'SAME R Results'!V67</f>
        <v>y</v>
      </c>
      <c r="Z91" s="784" t="str">
        <f>'SAME R Results'!W67</f>
        <v>y</v>
      </c>
      <c r="AA91" s="784" t="str">
        <f>'SAME R Results'!X67</f>
        <v>y</v>
      </c>
      <c r="AB91" s="784" t="str">
        <f>'SAME R Results'!Y67</f>
        <v>y</v>
      </c>
      <c r="AC91" s="789"/>
      <c r="AD91" s="784" t="str">
        <f>'SAME R Results'!Z67</f>
        <v>y</v>
      </c>
      <c r="AE91" s="784">
        <f>'SAME R Results'!AA67</f>
        <v>10</v>
      </c>
      <c r="AF91" s="784" t="str">
        <f>'SAME R Results'!AB67</f>
        <v>y</v>
      </c>
      <c r="AG91" s="817">
        <f>'SAME R Results'!AC67</f>
        <v>3.852706928546E-2</v>
      </c>
      <c r="AH91" s="819">
        <f>'SAME R Results'!AD67</f>
        <v>0</v>
      </c>
      <c r="AI91" s="784">
        <f>'SAME R Results'!AE67</f>
        <v>58</v>
      </c>
      <c r="AJ91" s="784">
        <f>'SAME R Results'!AF67</f>
        <v>480</v>
      </c>
      <c r="AK91" s="784">
        <f>'SAME R Results'!AG67</f>
        <v>0</v>
      </c>
      <c r="AL91" s="784" t="str">
        <f>'SAME R Results'!AH67</f>
        <v>n</v>
      </c>
      <c r="AM91" s="784" t="str">
        <f>'SAME R Results'!AI67</f>
        <v>y</v>
      </c>
      <c r="AN91" s="784" t="str">
        <f>'SAME R Results'!AJ67</f>
        <v>y</v>
      </c>
      <c r="AO91" s="784" t="str">
        <f>'SAME R Results'!AK67</f>
        <v>y</v>
      </c>
      <c r="AP91" s="784" t="str">
        <f>'SAME R Results'!AL67</f>
        <v>y</v>
      </c>
      <c r="AQ91" s="784" t="str">
        <f>'SAME R Results'!AM67</f>
        <v>y</v>
      </c>
      <c r="AR91" s="817">
        <f>'SAME R Results'!AN67</f>
        <v>3.852706928546E-2</v>
      </c>
      <c r="AS91" s="819">
        <f>'SAME R Results'!AO67</f>
        <v>0</v>
      </c>
      <c r="AT91" s="784">
        <f>'SAME R Results'!AP67</f>
        <v>0</v>
      </c>
      <c r="AU91" s="789"/>
      <c r="AV91" s="821">
        <f>'SAME R Results'!AQ67</f>
        <v>0</v>
      </c>
      <c r="AW91" s="821">
        <f>'SAME R Results'!AR67</f>
        <v>6.2280885000000001</v>
      </c>
      <c r="AX91" s="821">
        <f>'SAME R Results'!AS67</f>
        <v>0</v>
      </c>
      <c r="AY91" s="821">
        <f>'SAME R Results'!AT67</f>
        <v>0</v>
      </c>
      <c r="AZ91" s="824"/>
      <c r="BA91" s="824"/>
      <c r="BB91" s="821">
        <f>'SAME R Results'!AU67</f>
        <v>1.4112094999999998</v>
      </c>
      <c r="BC91" s="821">
        <f>'SAME R Results'!AV67</f>
        <v>2.6062010000000004E-2</v>
      </c>
      <c r="BD91" s="821">
        <f>'SAME R Results'!AW67</f>
        <v>7.5711679999999983</v>
      </c>
      <c r="BE91" s="821">
        <f>'SAME R Results'!AX67</f>
        <v>4.7164610000000016</v>
      </c>
      <c r="BF91" s="827">
        <f>'SAME R Results'!AY67</f>
        <v>91635</v>
      </c>
      <c r="BG91" s="784">
        <f>'SAME R Results'!AZ67</f>
        <v>1.8039394999999998</v>
      </c>
      <c r="BH91" s="784">
        <f>'SAME R Results'!BA67</f>
        <v>8.7524414999999994E-2</v>
      </c>
      <c r="BI91" s="789"/>
      <c r="BJ91" s="784">
        <f>'SAME R Results'!BB67</f>
        <v>106.89545000000001</v>
      </c>
      <c r="BK91" s="784">
        <f>'SAME R Results'!BC67</f>
        <v>2.8547069999999968</v>
      </c>
      <c r="BL91" s="784">
        <f>'SAME R Results'!BD67</f>
        <v>3721976.9141411837</v>
      </c>
      <c r="BM91" s="784">
        <f>'SAME R Results'!BE67</f>
        <v>866.03871582316174</v>
      </c>
      <c r="BN91" s="784">
        <f>'SAME R Results'!BF67</f>
        <v>3.7090515027022404</v>
      </c>
      <c r="BO91" s="784">
        <f>'SAME R Results'!BG67</f>
        <v>1.1490242007152689</v>
      </c>
      <c r="BP91" s="789"/>
      <c r="BQ91" s="784">
        <f>'SAME R Results'!BH67</f>
        <v>136.71554284022812</v>
      </c>
      <c r="BR91" s="817">
        <f>'SAME R Results'!BI67</f>
        <v>0.23268245230988843</v>
      </c>
      <c r="BS91" s="817">
        <f>'SAME R Results'!BJ67</f>
        <v>0.4124283695440798</v>
      </c>
      <c r="BT91" s="817">
        <f>'SAME R Results'!BL67</f>
        <v>3.2280012034501548</v>
      </c>
      <c r="BU91" s="817">
        <f>'SAME R Results'!BM67</f>
        <v>2.1309400165728798</v>
      </c>
      <c r="BV91" s="817">
        <f>'SAME R Results'!BN67</f>
        <v>0.17477172905433233</v>
      </c>
      <c r="BW91" s="784">
        <f>'SAME R Results'!BO67</f>
        <v>3721976.9141411837</v>
      </c>
      <c r="BX91" s="784">
        <f>'SAME R Results'!BP67</f>
        <v>3667272.3897875655</v>
      </c>
      <c r="BY91" s="784">
        <f>'SAME R Results'!BQ67</f>
        <v>3307328.5118286572</v>
      </c>
      <c r="BZ91" s="784">
        <f>'SAME R Results'!BR67</f>
        <v>866.03871582316174</v>
      </c>
      <c r="CA91" s="784">
        <f>'SAME R Results'!BS67</f>
        <v>0.63364711888484337</v>
      </c>
      <c r="CB91" s="784">
        <f>'SAME R Results'!BT67</f>
        <v>0.48</v>
      </c>
      <c r="CC91" s="784">
        <f>'SAME R Results'!BV67</f>
        <v>2.6645104874324264</v>
      </c>
      <c r="CD91" s="880">
        <f>'SAME R Results'!BW67</f>
        <v>1</v>
      </c>
      <c r="CE91" s="1086">
        <f>'SAME R Results'!BZ67</f>
        <v>236.85307598302919</v>
      </c>
      <c r="CF91" s="1777">
        <f>'SAME R Results'!CA67</f>
        <v>0.50000000000000044</v>
      </c>
      <c r="CG91" s="1777" t="str">
        <f>'SAME R Results'!CB67</f>
        <v xml:space="preserve"> 37P</v>
      </c>
      <c r="CH91" s="1777">
        <f>'SAME R Results'!CC67</f>
        <v>242</v>
      </c>
      <c r="CI91" s="1919">
        <f>'SAME R Results'!CD67</f>
        <v>1.640586514082736</v>
      </c>
      <c r="CJ91" s="1777"/>
      <c r="CK91" s="1802"/>
    </row>
    <row r="92" spans="1:89" ht="25.5" x14ac:dyDescent="0.25">
      <c r="A92" s="780">
        <v>2</v>
      </c>
      <c r="B92" s="784" t="str">
        <f>'SAME R Results'!A73</f>
        <v>7 (4)</v>
      </c>
      <c r="C92" s="839" t="str">
        <f>'SAME R Results'!B73</f>
        <v>Pyrell</v>
      </c>
      <c r="D92" s="784" t="str">
        <f>'SAME R Results'!C73</f>
        <v>P09</v>
      </c>
      <c r="E92" s="784" t="str">
        <f>'SAME R Results'!D73</f>
        <v>40 P</v>
      </c>
      <c r="F92" s="784">
        <f>'SAME R Results'!E73</f>
        <v>0</v>
      </c>
      <c r="G92" s="784">
        <f>'SAME R Results'!F73</f>
        <v>87</v>
      </c>
      <c r="H92" s="785" t="str">
        <f>'SAME R Results'!G73</f>
        <v>Baseline STS det</v>
      </c>
      <c r="I92" s="784">
        <f>'SAME R Results'!H73</f>
        <v>242</v>
      </c>
      <c r="J92" s="786">
        <f>'SAME R Results'!I73</f>
        <v>40420.277777777781</v>
      </c>
      <c r="K92" s="784">
        <f>'SAME R Results'!J73</f>
        <v>0</v>
      </c>
      <c r="L92" s="788"/>
      <c r="M92" s="788"/>
      <c r="N92" s="1942">
        <f>'SAME R Results'!K73</f>
        <v>8.1</v>
      </c>
      <c r="O92" s="1939">
        <f>'SAME R Results'!L73</f>
        <v>1.22</v>
      </c>
      <c r="P92" s="784">
        <f>'SAME R Results'!M73</f>
        <v>60</v>
      </c>
      <c r="Q92" s="784">
        <f>'SAME R Results'!N73</f>
        <v>11</v>
      </c>
      <c r="R92" s="784">
        <f>'SAME R Results'!O73</f>
        <v>8</v>
      </c>
      <c r="S92" s="784" t="str">
        <f>'SAME R Results'!P73</f>
        <v>n</v>
      </c>
      <c r="T92" s="784" t="str">
        <f>'SAME R Results'!Q73</f>
        <v>n</v>
      </c>
      <c r="U92" s="853">
        <f>'SAME R Results'!R73</f>
        <v>45</v>
      </c>
      <c r="V92" s="784" t="str">
        <f>'SAME R Results'!S73</f>
        <v>y</v>
      </c>
      <c r="W92" s="784">
        <f>'SAME R Results'!T73</f>
        <v>60</v>
      </c>
      <c r="X92" s="784" t="str">
        <f>'SAME R Results'!U73</f>
        <v>y</v>
      </c>
      <c r="Y92" s="784" t="str">
        <f>'SAME R Results'!V73</f>
        <v>n</v>
      </c>
      <c r="Z92" s="784" t="str">
        <f>'SAME R Results'!W73</f>
        <v>y</v>
      </c>
      <c r="AA92" s="784" t="str">
        <f>'SAME R Results'!X73</f>
        <v>y</v>
      </c>
      <c r="AB92" s="784" t="str">
        <f>'SAME R Results'!Y73</f>
        <v>y</v>
      </c>
      <c r="AC92" s="789"/>
      <c r="AD92" s="784" t="str">
        <f>'SAME R Results'!Z73</f>
        <v>y</v>
      </c>
      <c r="AE92" s="784">
        <f>'SAME R Results'!AA73</f>
        <v>10</v>
      </c>
      <c r="AF92" s="784" t="str">
        <f>'SAME R Results'!AB73</f>
        <v>y</v>
      </c>
      <c r="AG92" s="817">
        <f>'SAME R Results'!AC73</f>
        <v>3.852706928546E-2</v>
      </c>
      <c r="AH92" s="819">
        <f>'SAME R Results'!AD73</f>
        <v>0</v>
      </c>
      <c r="AI92" s="784">
        <f>'SAME R Results'!AE73</f>
        <v>0</v>
      </c>
      <c r="AJ92" s="784">
        <f>'SAME R Results'!AF73</f>
        <v>0</v>
      </c>
      <c r="AK92" s="784">
        <f>'SAME R Results'!AG73</f>
        <v>0</v>
      </c>
      <c r="AL92" s="784">
        <f>'SAME R Results'!AH73</f>
        <v>0</v>
      </c>
      <c r="AM92" s="784">
        <f>'SAME R Results'!AI73</f>
        <v>0</v>
      </c>
      <c r="AN92" s="784">
        <f>'SAME R Results'!AJ73</f>
        <v>0</v>
      </c>
      <c r="AO92" s="784">
        <f>'SAME R Results'!AK73</f>
        <v>0</v>
      </c>
      <c r="AP92" s="784">
        <f>'SAME R Results'!AL73</f>
        <v>0</v>
      </c>
      <c r="AQ92" s="784">
        <f>'SAME R Results'!AM73</f>
        <v>0</v>
      </c>
      <c r="AR92" s="817">
        <f>'SAME R Results'!AN73</f>
        <v>0</v>
      </c>
      <c r="AS92" s="819">
        <f>'SAME R Results'!AO73</f>
        <v>0</v>
      </c>
      <c r="AT92" s="784">
        <f>'SAME R Results'!AP73</f>
        <v>0</v>
      </c>
      <c r="AU92" s="789"/>
      <c r="AV92" s="821">
        <f>'SAME R Results'!AQ73</f>
        <v>0</v>
      </c>
      <c r="AW92" s="821">
        <f>'SAME R Results'!AR73</f>
        <v>6.2421274999999996</v>
      </c>
      <c r="AX92" s="821">
        <f>'SAME R Results'!AS73</f>
        <v>4.2430114999999997</v>
      </c>
      <c r="AY92" s="821">
        <f>'SAME R Results'!AT73</f>
        <v>5.0547639999999996</v>
      </c>
      <c r="AZ92" s="824"/>
      <c r="BA92" s="824"/>
      <c r="BB92" s="821">
        <f>'SAME R Results'!AU73</f>
        <v>0</v>
      </c>
      <c r="BC92" s="821">
        <f>'SAME R Results'!AV73</f>
        <v>0</v>
      </c>
      <c r="BD92" s="821">
        <f>'SAME R Results'!AW73</f>
        <v>7.3783874999999997</v>
      </c>
      <c r="BE92" s="821">
        <f>'SAME R Results'!AX73</f>
        <v>4.9153150000000014</v>
      </c>
      <c r="BF92" s="827">
        <f>'SAME R Results'!AY73</f>
        <v>73700</v>
      </c>
      <c r="BG92" s="784">
        <f>'SAME R Results'!AZ73</f>
        <v>0</v>
      </c>
      <c r="BH92" s="784">
        <f>'SAME R Results'!BA73</f>
        <v>0</v>
      </c>
      <c r="BI92" s="789"/>
      <c r="BJ92" s="784">
        <f>'SAME R Results'!BB73</f>
        <v>101.71744999999999</v>
      </c>
      <c r="BK92" s="784">
        <f>'SAME R Results'!BC73</f>
        <v>2.4630724999999982</v>
      </c>
      <c r="BL92" s="784">
        <f>'SAME R Results'!BD73</f>
        <v>2924886.3744361638</v>
      </c>
      <c r="BM92" s="784">
        <f>'SAME R Results'!BE73</f>
        <v>642.34878729323918</v>
      </c>
      <c r="BN92" s="784">
        <f>'SAME R Results'!BF73</f>
        <v>0</v>
      </c>
      <c r="BO92" s="784">
        <f>'SAME R Results'!BG73</f>
        <v>0</v>
      </c>
      <c r="BP92" s="789"/>
      <c r="BQ92" s="784">
        <f>'SAME R Results'!BH73</f>
        <v>114.3512942532013</v>
      </c>
      <c r="BR92" s="817">
        <f>'SAME R Results'!BI73</f>
        <v>0.2196149542448691</v>
      </c>
      <c r="BS92" s="817">
        <f>'SAME R Results'!BJ73</f>
        <v>0.42109280500794605</v>
      </c>
      <c r="BT92" s="817">
        <f>'SAME R Results'!BL73</f>
        <v>0</v>
      </c>
      <c r="BU92" s="817">
        <f>'SAME R Results'!BM73</f>
        <v>2.2407972821379709</v>
      </c>
      <c r="BV92" s="817">
        <f>'SAME R Results'!BN73</f>
        <v>0.15860028133077586</v>
      </c>
      <c r="BW92" s="784">
        <f>'SAME R Results'!BO73</f>
        <v>2924886.3744361638</v>
      </c>
      <c r="BX92" s="784">
        <f>'SAME R Results'!BP73</f>
        <v>2880888.7376722456</v>
      </c>
      <c r="BY92" s="784">
        <f>'SAME R Results'!BQ73</f>
        <v>2625702.4444415169</v>
      </c>
      <c r="BZ92" s="784">
        <f>'SAME R Results'!BR73</f>
        <v>642.34878729323918</v>
      </c>
      <c r="CA92" s="784">
        <f>'SAME R Results'!BS73</f>
        <v>0.54671768178993119</v>
      </c>
      <c r="CB92" s="784">
        <f>'SAME R Results'!BT73</f>
        <v>0.48</v>
      </c>
      <c r="CC92" s="784">
        <f>'SAME R Results'!BV73</f>
        <v>2.3420943311841063</v>
      </c>
      <c r="CD92" s="880">
        <f>'SAME R Results'!BW73</f>
        <v>1</v>
      </c>
      <c r="CE92" s="1086">
        <f>'SAME R Results'!BZ73</f>
        <v>232.47862240899161</v>
      </c>
      <c r="CF92" s="1777">
        <f>'SAME R Results'!CA73</f>
        <v>0.49000000000004595</v>
      </c>
      <c r="CG92" s="1777" t="str">
        <f>'SAME R Results'!CB73</f>
        <v xml:space="preserve"> 40P</v>
      </c>
      <c r="CH92" s="1777">
        <f>'SAME R Results'!CC73</f>
        <v>242</v>
      </c>
      <c r="CI92" s="1919">
        <f>'SAME R Results'!CD73</f>
        <v>1.400219929630905</v>
      </c>
      <c r="CJ92" s="1777"/>
      <c r="CK92" s="1802"/>
    </row>
    <row r="93" spans="1:89" ht="38.25" x14ac:dyDescent="0.25">
      <c r="A93" s="780">
        <v>2</v>
      </c>
      <c r="B93" s="784" t="str">
        <f>'SAME R Results'!A85</f>
        <v>8(4)</v>
      </c>
      <c r="C93" s="839" t="str">
        <f>'SAME R Results'!B85</f>
        <v>Pyrell</v>
      </c>
      <c r="D93" s="784" t="str">
        <f>'SAME R Results'!C85</f>
        <v>P10</v>
      </c>
      <c r="E93" s="784" t="str">
        <f>'SAME R Results'!D85</f>
        <v>48 P</v>
      </c>
      <c r="F93" s="784">
        <f>'SAME R Results'!E85</f>
        <v>0</v>
      </c>
      <c r="G93" s="784">
        <f>'SAME R Results'!F85</f>
        <v>95</v>
      </c>
      <c r="H93" s="785" t="str">
        <f>'SAME R Results'!G85</f>
        <v>No flow run w/ aging</v>
      </c>
      <c r="I93" s="784">
        <f>'SAME R Results'!H85</f>
        <v>250</v>
      </c>
      <c r="J93" s="786">
        <f>'SAME R Results'!I85</f>
        <v>40428.354166666664</v>
      </c>
      <c r="K93" s="784">
        <f>'SAME R Results'!J85</f>
        <v>0</v>
      </c>
      <c r="L93" s="788"/>
      <c r="M93" s="788"/>
      <c r="N93" s="1915">
        <f>'SAME R Results'!K85</f>
        <v>0</v>
      </c>
      <c r="O93" s="1939">
        <f>'SAME R Results'!L85</f>
        <v>1.22</v>
      </c>
      <c r="P93" s="784">
        <f>'SAME R Results'!M85</f>
        <v>60</v>
      </c>
      <c r="Q93" s="784">
        <f>'SAME R Results'!N85</f>
        <v>11</v>
      </c>
      <c r="R93" s="784">
        <f>'SAME R Results'!O85</f>
        <v>8</v>
      </c>
      <c r="S93" s="784" t="str">
        <f>'SAME R Results'!P85</f>
        <v>n</v>
      </c>
      <c r="T93" s="784" t="str">
        <f>'SAME R Results'!Q85</f>
        <v>N</v>
      </c>
      <c r="U93" s="853">
        <f>'SAME R Results'!R85</f>
        <v>38</v>
      </c>
      <c r="V93" s="784" t="str">
        <f>'SAME R Results'!S85</f>
        <v>y</v>
      </c>
      <c r="W93" s="784">
        <f>'SAME R Results'!T85</f>
        <v>60</v>
      </c>
      <c r="X93" s="784" t="str">
        <f>'SAME R Results'!U85</f>
        <v>n</v>
      </c>
      <c r="Y93" s="784" t="str">
        <f>'SAME R Results'!V85</f>
        <v>y</v>
      </c>
      <c r="Z93" s="784" t="str">
        <f>'SAME R Results'!W85</f>
        <v>y</v>
      </c>
      <c r="AA93" s="784" t="str">
        <f>'SAME R Results'!X85</f>
        <v>y</v>
      </c>
      <c r="AB93" s="784" t="str">
        <f>'SAME R Results'!Y85</f>
        <v>y</v>
      </c>
      <c r="AC93" s="789"/>
      <c r="AD93" s="784" t="str">
        <f>'SAME R Results'!Z85</f>
        <v>y</v>
      </c>
      <c r="AE93" s="784">
        <f>'SAME R Results'!AA85</f>
        <v>10</v>
      </c>
      <c r="AF93" s="784" t="str">
        <f>'SAME R Results'!AB85</f>
        <v>y</v>
      </c>
      <c r="AG93" s="817">
        <f>'SAME R Results'!AC85</f>
        <v>3.852706928546E-2</v>
      </c>
      <c r="AH93" s="819">
        <f>'SAME R Results'!AD85</f>
        <v>0</v>
      </c>
      <c r="AI93" s="784">
        <f>'SAME R Results'!AE85</f>
        <v>58</v>
      </c>
      <c r="AJ93" s="784">
        <f>'SAME R Results'!AF85</f>
        <v>480</v>
      </c>
      <c r="AK93" s="784">
        <f>'SAME R Results'!AG85</f>
        <v>0</v>
      </c>
      <c r="AL93" s="784" t="str">
        <f>'SAME R Results'!AH85</f>
        <v>n</v>
      </c>
      <c r="AM93" s="784" t="str">
        <f>'SAME R Results'!AI85</f>
        <v>y</v>
      </c>
      <c r="AN93" s="784" t="str">
        <f>'SAME R Results'!AJ85</f>
        <v>y</v>
      </c>
      <c r="AO93" s="784" t="str">
        <f>'SAME R Results'!AK85</f>
        <v>y</v>
      </c>
      <c r="AP93" s="784" t="str">
        <f>'SAME R Results'!AL85</f>
        <v>y</v>
      </c>
      <c r="AQ93" s="784" t="str">
        <f>'SAME R Results'!AM85</f>
        <v>y</v>
      </c>
      <c r="AR93" s="817">
        <f>'SAME R Results'!AN85</f>
        <v>3.852706928546E-2</v>
      </c>
      <c r="AS93" s="819">
        <f>'SAME R Results'!AO85</f>
        <v>0</v>
      </c>
      <c r="AT93" s="784">
        <f>'SAME R Results'!AP85</f>
        <v>0</v>
      </c>
      <c r="AU93" s="789"/>
      <c r="AV93" s="821">
        <f>'SAME R Results'!AQ85</f>
        <v>0</v>
      </c>
      <c r="AW93" s="821">
        <f>'SAME R Results'!AR85</f>
        <v>4.8198089999999993</v>
      </c>
      <c r="AX93" s="821">
        <f>'SAME R Results'!AS85</f>
        <v>0</v>
      </c>
      <c r="AY93" s="821">
        <f>'SAME R Results'!AT85</f>
        <v>0</v>
      </c>
      <c r="AZ93" s="824"/>
      <c r="BA93" s="824"/>
      <c r="BB93" s="821">
        <f>'SAME R Results'!AU85</f>
        <v>0.16464243999999997</v>
      </c>
      <c r="BC93" s="821">
        <f>'SAME R Results'!AV85</f>
        <v>2.6260390000000005E-2</v>
      </c>
      <c r="BD93" s="821">
        <f>'SAME R Results'!AW85</f>
        <v>4.7402505000000001</v>
      </c>
      <c r="BE93" s="821">
        <f>'SAME R Results'!AX85</f>
        <v>4.6792449999999999</v>
      </c>
      <c r="BF93" s="827">
        <f>'SAME R Results'!AY85</f>
        <v>1985</v>
      </c>
      <c r="BG93" s="784">
        <f>'SAME R Results'!AZ85</f>
        <v>0.26197819999999999</v>
      </c>
      <c r="BH93" s="784">
        <f>'SAME R Results'!BA85</f>
        <v>7.5515749999999993E-2</v>
      </c>
      <c r="BI93" s="789"/>
      <c r="BJ93" s="784">
        <f>'SAME R Results'!BB85</f>
        <v>9.1852</v>
      </c>
      <c r="BK93" s="784">
        <f>'SAME R Results'!BC85</f>
        <v>6.1005500000000268E-2</v>
      </c>
      <c r="BL93" s="784">
        <f>'SAME R Results'!BD85</f>
        <v>71387.637341986352</v>
      </c>
      <c r="BM93" s="784">
        <f>'SAME R Results'!BE85</f>
        <v>9.9926824825918477</v>
      </c>
      <c r="BN93" s="784">
        <f>'SAME R Results'!BF85</f>
        <v>0.37536620957706895</v>
      </c>
      <c r="BO93" s="784">
        <f>'SAME R Results'!BG85</f>
        <v>0.12644649917556822</v>
      </c>
      <c r="BP93" s="789"/>
      <c r="BQ93" s="784">
        <f>'SAME R Results'!BH85</f>
        <v>11.899025115222525</v>
      </c>
      <c r="BR93" s="817">
        <f>'SAME R Results'!BI85</f>
        <v>0.13997777282810692</v>
      </c>
      <c r="BS93" s="817">
        <f>'SAME R Results'!BJ85</f>
        <v>0.6828048281760063</v>
      </c>
      <c r="BT93" s="817">
        <f>'SAME R Results'!BL85</f>
        <v>2.9685773194549352</v>
      </c>
      <c r="BU93" s="817">
        <f>'SAME R Results'!BM85</f>
        <v>3.5214004861099841</v>
      </c>
      <c r="BV93" s="817">
        <f>'SAME R Results'!BN85</f>
        <v>6.3378262236454569E-2</v>
      </c>
      <c r="BW93" s="784">
        <f>'SAME R Results'!BO85</f>
        <v>71387.637341986352</v>
      </c>
      <c r="BX93" s="784">
        <f>'SAME R Results'!BP85</f>
        <v>70202.626365373348</v>
      </c>
      <c r="BY93" s="784">
        <f>'SAME R Results'!BQ85</f>
        <v>67024.478448313632</v>
      </c>
      <c r="BZ93" s="784">
        <f>'SAME R Results'!BR85</f>
        <v>9.9926824825918477</v>
      </c>
      <c r="CA93" s="784">
        <f>'SAME R Results'!BS85</f>
        <v>1.3541130249489537E-2</v>
      </c>
      <c r="CB93" s="784">
        <f>'SAME R Results'!BT85</f>
        <v>0.48</v>
      </c>
      <c r="CC93" s="784">
        <f>'SAME R Results'!BV85</f>
        <v>2.6988672709046719</v>
      </c>
      <c r="CD93" s="880">
        <f>'SAME R Results'!BW85</f>
        <v>1</v>
      </c>
      <c r="CE93" s="1086">
        <f>'SAME R Results'!BZ85</f>
        <v>236.14679358180084</v>
      </c>
      <c r="CF93" s="1777">
        <f>'SAME R Results'!CA85</f>
        <v>0.42333333333338663</v>
      </c>
      <c r="CG93" s="1777" t="str">
        <f>'SAME R Results'!CB85</f>
        <v xml:space="preserve"> 48P</v>
      </c>
      <c r="CH93" s="1777">
        <f>'SAME R Results'!CC85</f>
        <v>250</v>
      </c>
      <c r="CI93" s="1919">
        <f>'SAME R Results'!CD85</f>
        <v>0.16864760005825077</v>
      </c>
      <c r="CJ93" s="1777"/>
      <c r="CK93" s="1802"/>
    </row>
    <row r="94" spans="1:89" ht="38.25" x14ac:dyDescent="0.25">
      <c r="A94" s="780">
        <v>2</v>
      </c>
      <c r="B94" s="784" t="str">
        <f>'SAME R Results'!A91</f>
        <v>9(4)</v>
      </c>
      <c r="C94" s="839" t="str">
        <f>'SAME R Results'!B91</f>
        <v>Pyrell</v>
      </c>
      <c r="D94" s="784" t="str">
        <f>'SAME R Results'!C91</f>
        <v>P11</v>
      </c>
      <c r="E94" s="784" t="str">
        <f>'SAME R Results'!D91</f>
        <v>50 P</v>
      </c>
      <c r="F94" s="784">
        <f>'SAME R Results'!E91</f>
        <v>0</v>
      </c>
      <c r="G94" s="784">
        <f>'SAME R Results'!F91</f>
        <v>97</v>
      </c>
      <c r="H94" s="785" t="str">
        <f>'SAME R Results'!G91</f>
        <v>No flow run w/ aging</v>
      </c>
      <c r="I94" s="784">
        <f>'SAME R Results'!H91</f>
        <v>251</v>
      </c>
      <c r="J94" s="786">
        <f>'SAME R Results'!I91</f>
        <v>40429.354166666664</v>
      </c>
      <c r="K94" s="784">
        <f>'SAME R Results'!J91</f>
        <v>0</v>
      </c>
      <c r="L94" s="788"/>
      <c r="M94" s="788"/>
      <c r="N94" s="1915">
        <f>'SAME R Results'!K91</f>
        <v>0</v>
      </c>
      <c r="O94" s="793">
        <f>'SAME R Results'!L91</f>
        <v>1.23</v>
      </c>
      <c r="P94" s="784">
        <f>'SAME R Results'!M91</f>
        <v>60</v>
      </c>
      <c r="Q94" s="784">
        <f>'SAME R Results'!N91</f>
        <v>11</v>
      </c>
      <c r="R94" s="784">
        <f>'SAME R Results'!O91</f>
        <v>8</v>
      </c>
      <c r="S94" s="784" t="str">
        <f>'SAME R Results'!P91</f>
        <v>n</v>
      </c>
      <c r="T94" s="784" t="str">
        <f>'SAME R Results'!Q91</f>
        <v>N</v>
      </c>
      <c r="U94" s="853">
        <f>'SAME R Results'!R91</f>
        <v>48.142857142857146</v>
      </c>
      <c r="V94" s="784" t="str">
        <f>'SAME R Results'!S91</f>
        <v>Y</v>
      </c>
      <c r="W94" s="784">
        <f>'SAME R Results'!T91</f>
        <v>60</v>
      </c>
      <c r="X94" s="784" t="str">
        <f>'SAME R Results'!U91</f>
        <v>n</v>
      </c>
      <c r="Y94" s="784" t="str">
        <f>'SAME R Results'!V91</f>
        <v>y</v>
      </c>
      <c r="Z94" s="784" t="str">
        <f>'SAME R Results'!W91</f>
        <v>y</v>
      </c>
      <c r="AA94" s="784" t="str">
        <f>'SAME R Results'!X91</f>
        <v>y</v>
      </c>
      <c r="AB94" s="784" t="str">
        <f>'SAME R Results'!Y91</f>
        <v>y</v>
      </c>
      <c r="AC94" s="789"/>
      <c r="AD94" s="784" t="str">
        <f>'SAME R Results'!Z91</f>
        <v>y</v>
      </c>
      <c r="AE94" s="784">
        <f>'SAME R Results'!AA91</f>
        <v>10</v>
      </c>
      <c r="AF94" s="784" t="str">
        <f>'SAME R Results'!AB91</f>
        <v>y</v>
      </c>
      <c r="AG94" s="817">
        <f>'SAME R Results'!AC91</f>
        <v>3.852706928546E-2</v>
      </c>
      <c r="AH94" s="819">
        <f>'SAME R Results'!AD91</f>
        <v>0</v>
      </c>
      <c r="AI94" s="784">
        <f>'SAME R Results'!AE91</f>
        <v>58</v>
      </c>
      <c r="AJ94" s="784">
        <f>'SAME R Results'!AF91</f>
        <v>480</v>
      </c>
      <c r="AK94" s="784">
        <f>'SAME R Results'!AG91</f>
        <v>0</v>
      </c>
      <c r="AL94" s="784" t="str">
        <f>'SAME R Results'!AH91</f>
        <v>n</v>
      </c>
      <c r="AM94" s="784" t="str">
        <f>'SAME R Results'!AI91</f>
        <v>y</v>
      </c>
      <c r="AN94" s="784" t="str">
        <f>'SAME R Results'!AJ91</f>
        <v>y</v>
      </c>
      <c r="AO94" s="784" t="str">
        <f>'SAME R Results'!AK91</f>
        <v>y</v>
      </c>
      <c r="AP94" s="784" t="str">
        <f>'SAME R Results'!AL91</f>
        <v>y</v>
      </c>
      <c r="AQ94" s="784" t="str">
        <f>'SAME R Results'!AM91</f>
        <v>y</v>
      </c>
      <c r="AR94" s="817">
        <f>'SAME R Results'!AN91</f>
        <v>3.852706928546E-2</v>
      </c>
      <c r="AS94" s="819">
        <f>'SAME R Results'!AO91</f>
        <v>0</v>
      </c>
      <c r="AT94" s="784">
        <f>'SAME R Results'!AP91</f>
        <v>0</v>
      </c>
      <c r="AU94" s="789"/>
      <c r="AV94" s="821">
        <f>'SAME R Results'!AQ91</f>
        <v>0</v>
      </c>
      <c r="AW94" s="821">
        <f>'SAME R Results'!AR91</f>
        <v>5.5750130000000011</v>
      </c>
      <c r="AX94" s="821">
        <f>'SAME R Results'!AS91</f>
        <v>0</v>
      </c>
      <c r="AY94" s="821">
        <f>'SAME R Results'!AT91</f>
        <v>0</v>
      </c>
      <c r="AZ94" s="824"/>
      <c r="BA94" s="824"/>
      <c r="BB94" s="821">
        <f>'SAME R Results'!AU91</f>
        <v>0.15550230000000001</v>
      </c>
      <c r="BC94" s="821">
        <f>'SAME R Results'!AV91</f>
        <v>2.8244029999999996E-2</v>
      </c>
      <c r="BD94" s="821">
        <f>'SAME R Results'!AW91</f>
        <v>4.7581319999999998</v>
      </c>
      <c r="BE94" s="821">
        <f>'SAME R Results'!AX91</f>
        <v>4.6959835000000005</v>
      </c>
      <c r="BF94" s="827">
        <f>'SAME R Results'!AY91</f>
        <v>1175.5</v>
      </c>
      <c r="BG94" s="784">
        <f>'SAME R Results'!AZ91</f>
        <v>0.29139700000000002</v>
      </c>
      <c r="BH94" s="784">
        <f>'SAME R Results'!BA91</f>
        <v>8.8974024999999998E-2</v>
      </c>
      <c r="BI94" s="789"/>
      <c r="BJ94" s="784">
        <f>'SAME R Results'!BB91</f>
        <v>12.943950000000001</v>
      </c>
      <c r="BK94" s="784">
        <f>'SAME R Results'!BC91</f>
        <v>6.2148499999999274E-2</v>
      </c>
      <c r="BL94" s="784">
        <f>'SAME R Results'!BD91</f>
        <v>42225.750119902383</v>
      </c>
      <c r="BM94" s="784">
        <f>'SAME R Results'!BE91</f>
        <v>10.18122388245464</v>
      </c>
      <c r="BN94" s="784">
        <f>'SAME R Results'!BF91</f>
        <v>0.34367639103697178</v>
      </c>
      <c r="BO94" s="784">
        <f>'SAME R Results'!BG91</f>
        <v>0.13666694807136534</v>
      </c>
      <c r="BP94" s="789"/>
      <c r="BQ94" s="784">
        <f>'SAME R Results'!BH91</f>
        <v>16.695256072834521</v>
      </c>
      <c r="BR94" s="817">
        <f>'SAME R Results'!BI91</f>
        <v>0.24111410344504206</v>
      </c>
      <c r="BS94" s="817">
        <f>'SAME R Results'!BJ91</f>
        <v>0.91062386890871427</v>
      </c>
      <c r="BT94" s="817">
        <f>'SAME R Results'!BL91</f>
        <v>2.5147001223551824</v>
      </c>
      <c r="BU94" s="817">
        <f>'SAME R Results'!BM91</f>
        <v>3.1669271081639283</v>
      </c>
      <c r="BV94" s="817">
        <f>'SAME R Results'!BN91</f>
        <v>0.12406932130264109</v>
      </c>
      <c r="BW94" s="784">
        <f>'SAME R Results'!BO91</f>
        <v>42225.750119902383</v>
      </c>
      <c r="BX94" s="784">
        <f>'SAME R Results'!BP91</f>
        <v>41523.996768260775</v>
      </c>
      <c r="BY94" s="784">
        <f>'SAME R Results'!BQ91</f>
        <v>39666.623457049522</v>
      </c>
      <c r="BZ94" s="784">
        <f>'SAME R Results'!BR91</f>
        <v>10.18122388245464</v>
      </c>
      <c r="CA94" s="784">
        <f>'SAME R Results'!BS91</f>
        <v>1.3794837077155125E-2</v>
      </c>
      <c r="CB94" s="784">
        <f>'SAME R Results'!BT91</f>
        <v>0.48</v>
      </c>
      <c r="CC94" s="784">
        <f>'SAME R Results'!BV91</f>
        <v>2.6871073733344084</v>
      </c>
      <c r="CD94" s="880">
        <f>'SAME R Results'!BW91</f>
        <v>1</v>
      </c>
      <c r="CE94" s="1086">
        <f>'SAME R Results'!BZ91</f>
        <v>242.39387965391558</v>
      </c>
      <c r="CF94" s="1777">
        <f>'SAME R Results'!CA91</f>
        <v>0.43000000000004146</v>
      </c>
      <c r="CG94" s="1777" t="str">
        <f>'SAME R Results'!CB91</f>
        <v xml:space="preserve"> 50P</v>
      </c>
      <c r="CH94" s="1777">
        <f>'SAME R Results'!CC91</f>
        <v>251</v>
      </c>
      <c r="CI94" s="1919">
        <f>'SAME R Results'!CD91</f>
        <v>0.23295706148138948</v>
      </c>
      <c r="CJ94" s="1777"/>
      <c r="CK94" s="1802"/>
    </row>
    <row r="95" spans="1:89" ht="38.25" x14ac:dyDescent="0.25">
      <c r="A95" s="780">
        <v>2</v>
      </c>
      <c r="B95" s="784" t="str">
        <f>'SAME R Results'!A112</f>
        <v>10 (4)</v>
      </c>
      <c r="C95" s="839" t="str">
        <f>'SAME R Results'!B112</f>
        <v>Pyrell</v>
      </c>
      <c r="D95" s="784" t="str">
        <f>'SAME R Results'!C112</f>
        <v>P12</v>
      </c>
      <c r="E95" s="784" t="str">
        <f>'SAME R Results'!D112</f>
        <v>60 P</v>
      </c>
      <c r="F95" s="784">
        <f>'SAME R Results'!E112</f>
        <v>0</v>
      </c>
      <c r="G95" s="784">
        <f>'SAME R Results'!F112</f>
        <v>107</v>
      </c>
      <c r="H95" s="785" t="str">
        <f>'SAME R Results'!G112</f>
        <v>Low flow run w/ aging</v>
      </c>
      <c r="I95" s="784">
        <f>'SAME R Results'!H112</f>
        <v>252</v>
      </c>
      <c r="J95" s="786">
        <f>'SAME R Results'!I112</f>
        <v>40430.305555555555</v>
      </c>
      <c r="K95" s="784">
        <f>'SAME R Results'!J112</f>
        <v>0</v>
      </c>
      <c r="L95" s="788"/>
      <c r="M95" s="788"/>
      <c r="N95" s="784">
        <f>'SAME R Results'!K112</f>
        <v>1</v>
      </c>
      <c r="O95" s="793">
        <f>'SAME R Results'!L112</f>
        <v>1.23</v>
      </c>
      <c r="P95" s="784">
        <f>'SAME R Results'!M112</f>
        <v>60</v>
      </c>
      <c r="Q95" s="784">
        <f>'SAME R Results'!N112</f>
        <v>11</v>
      </c>
      <c r="R95" s="784">
        <f>'SAME R Results'!O112</f>
        <v>8</v>
      </c>
      <c r="S95" s="784" t="str">
        <f>'SAME R Results'!P112</f>
        <v>n</v>
      </c>
      <c r="T95" s="784" t="str">
        <f>'SAME R Results'!Q112</f>
        <v>N</v>
      </c>
      <c r="U95" s="853">
        <f>'SAME R Results'!R112</f>
        <v>32</v>
      </c>
      <c r="V95" s="784" t="str">
        <f>'SAME R Results'!S112</f>
        <v>Y</v>
      </c>
      <c r="W95" s="784">
        <f>'SAME R Results'!T112</f>
        <v>60</v>
      </c>
      <c r="X95" s="784" t="str">
        <f>'SAME R Results'!U112</f>
        <v>n</v>
      </c>
      <c r="Y95" s="784" t="str">
        <f>'SAME R Results'!V112</f>
        <v>y</v>
      </c>
      <c r="Z95" s="784" t="str">
        <f>'SAME R Results'!W112</f>
        <v>y</v>
      </c>
      <c r="AA95" s="784" t="str">
        <f>'SAME R Results'!X112</f>
        <v>y</v>
      </c>
      <c r="AB95" s="784" t="str">
        <f>'SAME R Results'!Y112</f>
        <v>y</v>
      </c>
      <c r="AC95" s="789"/>
      <c r="AD95" s="784" t="str">
        <f>'SAME R Results'!Z112</f>
        <v>y</v>
      </c>
      <c r="AE95" s="784">
        <f>'SAME R Results'!AA112</f>
        <v>10</v>
      </c>
      <c r="AF95" s="784" t="str">
        <f>'SAME R Results'!AB112</f>
        <v>y</v>
      </c>
      <c r="AG95" s="817">
        <f>'SAME R Results'!AC112</f>
        <v>3.852706928546E-2</v>
      </c>
      <c r="AH95" s="819">
        <f>'SAME R Results'!AD112</f>
        <v>0</v>
      </c>
      <c r="AI95" s="784">
        <f>'SAME R Results'!AE112</f>
        <v>58</v>
      </c>
      <c r="AJ95" s="784">
        <f>'SAME R Results'!AF112</f>
        <v>480</v>
      </c>
      <c r="AK95" s="784">
        <f>'SAME R Results'!AG112</f>
        <v>0</v>
      </c>
      <c r="AL95" s="784" t="str">
        <f>'SAME R Results'!AH112</f>
        <v>n</v>
      </c>
      <c r="AM95" s="784" t="str">
        <f>'SAME R Results'!AI112</f>
        <v>y</v>
      </c>
      <c r="AN95" s="784" t="str">
        <f>'SAME R Results'!AJ112</f>
        <v>y</v>
      </c>
      <c r="AO95" s="784" t="str">
        <f>'SAME R Results'!AK112</f>
        <v>y</v>
      </c>
      <c r="AP95" s="784" t="str">
        <f>'SAME R Results'!AL112</f>
        <v>y</v>
      </c>
      <c r="AQ95" s="784" t="str">
        <f>'SAME R Results'!AM112</f>
        <v>y</v>
      </c>
      <c r="AR95" s="817">
        <f>'SAME R Results'!AN112</f>
        <v>3.852706928546E-2</v>
      </c>
      <c r="AS95" s="819">
        <f>'SAME R Results'!AO112</f>
        <v>0</v>
      </c>
      <c r="AT95" s="784">
        <f>'SAME R Results'!AP112</f>
        <v>0</v>
      </c>
      <c r="AU95" s="789"/>
      <c r="AV95" s="821">
        <f>'SAME R Results'!AQ112</f>
        <v>0</v>
      </c>
      <c r="AW95" s="821">
        <f>'SAME R Results'!AR112</f>
        <v>6.2564994999999985</v>
      </c>
      <c r="AX95" s="821">
        <f>'SAME R Results'!AS112</f>
        <v>0</v>
      </c>
      <c r="AY95" s="821">
        <f>'SAME R Results'!AT112</f>
        <v>0</v>
      </c>
      <c r="AZ95" s="824"/>
      <c r="BA95" s="824"/>
      <c r="BB95" s="821">
        <f>'SAME R Results'!AU112</f>
        <v>1.03875685</v>
      </c>
      <c r="BC95" s="821">
        <f>'SAME R Results'!AV112</f>
        <v>4.8187250000000001E-2</v>
      </c>
      <c r="BD95" s="821">
        <f>'SAME R Results'!AW112</f>
        <v>4.9907990000000009</v>
      </c>
      <c r="BE95" s="821">
        <f>'SAME R Results'!AX112</f>
        <v>4.6742700000000008</v>
      </c>
      <c r="BF95" s="827">
        <f>'SAME R Results'!AY112</f>
        <v>5698</v>
      </c>
      <c r="BG95" s="784">
        <f>'SAME R Results'!AZ112</f>
        <v>1.2753899999999998</v>
      </c>
      <c r="BH95" s="784">
        <f>'SAME R Results'!BA112</f>
        <v>9.5474234999999991E-2</v>
      </c>
      <c r="BI95" s="789"/>
      <c r="BJ95" s="784">
        <f>'SAME R Results'!BB112</f>
        <v>68.191050000000004</v>
      </c>
      <c r="BK95" s="784">
        <f>'SAME R Results'!BC112</f>
        <v>0.31652900000000006</v>
      </c>
      <c r="BL95" s="784">
        <f>'SAME R Results'!BD112</f>
        <v>206018.55669814753</v>
      </c>
      <c r="BM95" s="784">
        <f>'SAME R Results'!BE112</f>
        <v>53.439569317905381</v>
      </c>
      <c r="BN95" s="784">
        <f>'SAME R Results'!BF112</f>
        <v>2.5745938350210387</v>
      </c>
      <c r="BO95" s="784">
        <f>'SAME R Results'!BG112</f>
        <v>0.76668107279214215</v>
      </c>
      <c r="BP95" s="789"/>
      <c r="BQ95" s="784">
        <f>'SAME R Results'!BH112</f>
        <v>84.672703734474837</v>
      </c>
      <c r="BR95" s="817">
        <f>'SAME R Results'!BI112</f>
        <v>0.25939201873064038</v>
      </c>
      <c r="BS95" s="817">
        <f>'SAME R Results'!BJ112</f>
        <v>0.92245705141344825</v>
      </c>
      <c r="BT95" s="817">
        <f>'SAME R Results'!BL112</f>
        <v>3.3581027710058611</v>
      </c>
      <c r="BU95" s="817">
        <f>'SAME R Results'!BM112</f>
        <v>3.0844272302867841</v>
      </c>
      <c r="BV95" s="817">
        <f>'SAME R Results'!BN112</f>
        <v>0.13755039317404683</v>
      </c>
      <c r="BW95" s="784">
        <f>'SAME R Results'!BO112</f>
        <v>206018.55669814753</v>
      </c>
      <c r="BX95" s="784">
        <f>'SAME R Results'!BP112</f>
        <v>202616.94836326546</v>
      </c>
      <c r="BY95" s="784">
        <f>'SAME R Results'!BQ112</f>
        <v>192944.84480306468</v>
      </c>
      <c r="BZ95" s="784">
        <f>'SAME R Results'!BR112</f>
        <v>53.439569317905381</v>
      </c>
      <c r="CA95" s="784">
        <f>'SAME R Results'!BS112</f>
        <v>7.0258590073692631E-2</v>
      </c>
      <c r="CB95" s="784">
        <f>'SAME R Results'!BT112</f>
        <v>0.48</v>
      </c>
      <c r="CC95" s="784">
        <f>'SAME R Results'!BV112</f>
        <v>2.5868712406318606</v>
      </c>
      <c r="CD95" s="880">
        <f>'SAME R Results'!BW112</f>
        <v>1</v>
      </c>
      <c r="CE95" s="1086">
        <f>'SAME R Results'!BZ112</f>
        <v>245.41410083875152</v>
      </c>
      <c r="CF95" s="1777">
        <f>'SAME R Results'!CA112</f>
        <v>0.52000000000002045</v>
      </c>
      <c r="CG95" s="1777" t="str">
        <f>'SAME R Results'!CB112</f>
        <v xml:space="preserve"> 60P</v>
      </c>
      <c r="CH95" s="1777">
        <f>'SAME R Results'!CC112</f>
        <v>252</v>
      </c>
      <c r="CI95" s="1919">
        <f>'SAME R Results'!CD112</f>
        <v>0.97699273539774811</v>
      </c>
      <c r="CJ95" s="1777"/>
      <c r="CK95" s="1802"/>
    </row>
    <row r="96" spans="1:89" ht="38.25" x14ac:dyDescent="0.25">
      <c r="A96" s="780">
        <v>2</v>
      </c>
      <c r="B96" s="784" t="str">
        <f>'SAME R Results'!A121</f>
        <v>11(4)</v>
      </c>
      <c r="C96" s="839" t="str">
        <f>'SAME R Results'!B121</f>
        <v>Pyrell</v>
      </c>
      <c r="D96" s="784" t="str">
        <f>'SAME R Results'!C121</f>
        <v>P13</v>
      </c>
      <c r="E96" s="784" t="str">
        <f>'SAME R Results'!D121</f>
        <v>66 P</v>
      </c>
      <c r="F96" s="784">
        <f>'SAME R Results'!E121</f>
        <v>0</v>
      </c>
      <c r="G96" s="784">
        <f>'SAME R Results'!F121</f>
        <v>113</v>
      </c>
      <c r="H96" s="785" t="str">
        <f>'SAME R Results'!G121</f>
        <v>low flow run w STS</v>
      </c>
      <c r="I96" s="784">
        <f>'SAME R Results'!H121</f>
        <v>253</v>
      </c>
      <c r="J96" s="786">
        <f>'SAME R Results'!I121</f>
        <v>40430.305555555555</v>
      </c>
      <c r="K96" s="784">
        <f>'SAME R Results'!J121</f>
        <v>0</v>
      </c>
      <c r="L96" s="788"/>
      <c r="M96" s="788"/>
      <c r="N96" s="784">
        <f>'SAME R Results'!K121</f>
        <v>2</v>
      </c>
      <c r="O96" s="793">
        <f>'SAME R Results'!L121</f>
        <v>1.23</v>
      </c>
      <c r="P96" s="784">
        <f>'SAME R Results'!M121</f>
        <v>60</v>
      </c>
      <c r="Q96" s="784">
        <f>'SAME R Results'!N121</f>
        <v>11</v>
      </c>
      <c r="R96" s="784">
        <f>'SAME R Results'!O121</f>
        <v>8</v>
      </c>
      <c r="S96" s="784" t="str">
        <f>'SAME R Results'!P121</f>
        <v>n</v>
      </c>
      <c r="T96" s="784" t="str">
        <f>'SAME R Results'!Q121</f>
        <v>n</v>
      </c>
      <c r="U96" s="853">
        <f>'SAME R Results'!R121</f>
        <v>31</v>
      </c>
      <c r="V96" s="784" t="str">
        <f>'SAME R Results'!S121</f>
        <v>n</v>
      </c>
      <c r="W96" s="784">
        <f>'SAME R Results'!T121</f>
        <v>0</v>
      </c>
      <c r="X96" s="784" t="str">
        <f>'SAME R Results'!U121</f>
        <v>y</v>
      </c>
      <c r="Y96" s="784" t="str">
        <f>'SAME R Results'!V121</f>
        <v>n</v>
      </c>
      <c r="Z96" s="784" t="str">
        <f>'SAME R Results'!W121</f>
        <v>y</v>
      </c>
      <c r="AA96" s="784" t="str">
        <f>'SAME R Results'!X121</f>
        <v>n</v>
      </c>
      <c r="AB96" s="784" t="str">
        <f>'SAME R Results'!Y121</f>
        <v>y</v>
      </c>
      <c r="AC96" s="789"/>
      <c r="AD96" s="784" t="str">
        <f>'SAME R Results'!Z121</f>
        <v>y</v>
      </c>
      <c r="AE96" s="784">
        <f>'SAME R Results'!AA121</f>
        <v>10</v>
      </c>
      <c r="AF96" s="784" t="str">
        <f>'SAME R Results'!AB121</f>
        <v>y</v>
      </c>
      <c r="AG96" s="817">
        <f>'SAME R Results'!AC121</f>
        <v>3.852706928546E-2</v>
      </c>
      <c r="AH96" s="819">
        <f>'SAME R Results'!AD121</f>
        <v>0</v>
      </c>
      <c r="AI96" s="784">
        <f>'SAME R Results'!AE121</f>
        <v>0</v>
      </c>
      <c r="AJ96" s="784">
        <f>'SAME R Results'!AF121</f>
        <v>0</v>
      </c>
      <c r="AK96" s="784">
        <f>'SAME R Results'!AG121</f>
        <v>0</v>
      </c>
      <c r="AL96" s="784">
        <f>'SAME R Results'!AH121</f>
        <v>0</v>
      </c>
      <c r="AM96" s="784">
        <f>'SAME R Results'!AI121</f>
        <v>0</v>
      </c>
      <c r="AN96" s="784">
        <f>'SAME R Results'!AJ121</f>
        <v>0</v>
      </c>
      <c r="AO96" s="784">
        <f>'SAME R Results'!AK121</f>
        <v>0</v>
      </c>
      <c r="AP96" s="784">
        <f>'SAME R Results'!AL121</f>
        <v>0</v>
      </c>
      <c r="AQ96" s="784">
        <f>'SAME R Results'!AM121</f>
        <v>0</v>
      </c>
      <c r="AR96" s="817">
        <f>'SAME R Results'!AN121</f>
        <v>0</v>
      </c>
      <c r="AS96" s="819">
        <f>'SAME R Results'!AO121</f>
        <v>0</v>
      </c>
      <c r="AT96" s="784">
        <f>'SAME R Results'!AP121</f>
        <v>0</v>
      </c>
      <c r="AU96" s="789"/>
      <c r="AV96" s="821">
        <f>'SAME R Results'!AQ121</f>
        <v>0</v>
      </c>
      <c r="AW96" s="821">
        <f>'SAME R Results'!AR121</f>
        <v>6.2836770000000017</v>
      </c>
      <c r="AX96" s="821">
        <f>'SAME R Results'!AS121</f>
        <v>4.6147464999999999</v>
      </c>
      <c r="AY96" s="821">
        <f>'SAME R Results'!AT121</f>
        <v>5.155837</v>
      </c>
      <c r="AZ96" s="824"/>
      <c r="BA96" s="824"/>
      <c r="BB96" s="821">
        <f>'SAME R Results'!AU121</f>
        <v>0</v>
      </c>
      <c r="BC96" s="821">
        <f>'SAME R Results'!AV121</f>
        <v>0</v>
      </c>
      <c r="BD96" s="821">
        <f>'SAME R Results'!AW121</f>
        <v>6.7188720000000002</v>
      </c>
      <c r="BE96" s="821">
        <f>'SAME R Results'!AX121</f>
        <v>4.7057790000000006</v>
      </c>
      <c r="BF96" s="827">
        <f>'SAME R Results'!AY121</f>
        <v>31375</v>
      </c>
      <c r="BG96" s="784">
        <f>'SAME R Results'!AZ121</f>
        <v>0</v>
      </c>
      <c r="BH96" s="784">
        <f>'SAME R Results'!BA121</f>
        <v>0</v>
      </c>
      <c r="BI96" s="789"/>
      <c r="BJ96" s="784">
        <f>'SAME R Results'!BB121</f>
        <v>154.35554999999997</v>
      </c>
      <c r="BK96" s="784">
        <f>'SAME R Results'!BC121</f>
        <v>2.0130929999999996</v>
      </c>
      <c r="BL96" s="784">
        <f>'SAME R Results'!BD121</f>
        <v>1176224.4595932008</v>
      </c>
      <c r="BM96" s="784">
        <f>'SAME R Results'!BE121</f>
        <v>459.76995119843087</v>
      </c>
      <c r="BN96" s="784">
        <f>'SAME R Results'!BF121</f>
        <v>0</v>
      </c>
      <c r="BO96" s="784">
        <f>'SAME R Results'!BG121</f>
        <v>0</v>
      </c>
      <c r="BP96" s="789"/>
      <c r="BQ96" s="784">
        <f>'SAME R Results'!BH121</f>
        <v>169.19487997801508</v>
      </c>
      <c r="BR96" s="817">
        <f>'SAME R Results'!BI121</f>
        <v>0.39088623557228447</v>
      </c>
      <c r="BS96" s="817">
        <f>'SAME R Results'!BJ121</f>
        <v>0.6500789886706958</v>
      </c>
      <c r="BT96" s="817">
        <f>'SAME R Results'!BL121</f>
        <v>0</v>
      </c>
      <c r="BU96" s="817">
        <f>'SAME R Results'!BM121</f>
        <v>2.0405434673921752</v>
      </c>
      <c r="BV96" s="817">
        <f>'SAME R Results'!BN121</f>
        <v>0.30310458221467135</v>
      </c>
      <c r="BW96" s="784">
        <f>'SAME R Results'!BO121</f>
        <v>1176224.4595932008</v>
      </c>
      <c r="BX96" s="784">
        <f>'SAME R Results'!BP121</f>
        <v>1157494.1223683986</v>
      </c>
      <c r="BY96" s="784">
        <f>'SAME R Results'!BQ121</f>
        <v>1083326.0587706203</v>
      </c>
      <c r="BZ96" s="784">
        <f>'SAME R Results'!BR121</f>
        <v>459.76995119843087</v>
      </c>
      <c r="CA96" s="784">
        <f>'SAME R Results'!BS121</f>
        <v>0.44683765426618116</v>
      </c>
      <c r="CB96" s="784">
        <f>'SAME R Results'!BT121</f>
        <v>0.48</v>
      </c>
      <c r="CC96" s="784">
        <f>'SAME R Results'!BV121</f>
        <v>2.2836194311609237</v>
      </c>
      <c r="CD96" s="880">
        <f>'SAME R Results'!BW121</f>
        <v>1</v>
      </c>
      <c r="CE96" s="1086">
        <f>'SAME R Results'!BZ121</f>
        <v>245.37087876588521</v>
      </c>
      <c r="CF96" s="1777">
        <f>'SAME R Results'!CA121</f>
        <v>0.87333333333328156</v>
      </c>
      <c r="CG96" s="1777" t="str">
        <f>'SAME R Results'!CB121</f>
        <v xml:space="preserve"> 66P</v>
      </c>
      <c r="CH96" s="1777">
        <f>'SAME R Results'!CC121</f>
        <v>253</v>
      </c>
      <c r="CI96" s="1919">
        <f>'SAME R Results'!CD121</f>
        <v>1.1624075723681115</v>
      </c>
      <c r="CJ96" s="1777"/>
      <c r="CK96" s="1802"/>
    </row>
    <row r="97" spans="1:89" x14ac:dyDescent="0.25">
      <c r="A97" s="780">
        <v>2</v>
      </c>
      <c r="B97" s="784" t="str">
        <f>'SAME R Results'!A113</f>
        <v>10 (4)</v>
      </c>
      <c r="C97" s="839" t="str">
        <f>'SAME R Results'!B113</f>
        <v>Pyrell</v>
      </c>
      <c r="D97" s="784" t="str">
        <f>'SAME R Results'!C113</f>
        <v>P12</v>
      </c>
      <c r="E97" s="784" t="str">
        <f>'SAME R Results'!D113</f>
        <v>60PA</v>
      </c>
      <c r="F97" s="784">
        <f>'SAME R Results'!E113</f>
        <v>0</v>
      </c>
      <c r="G97" s="784" t="str">
        <f>'SAME R Results'!F113</f>
        <v>107a</v>
      </c>
      <c r="H97" s="785" t="str">
        <f>'SAME R Results'!G113</f>
        <v>aged</v>
      </c>
      <c r="I97" s="784">
        <f>'SAME R Results'!H113</f>
        <v>252</v>
      </c>
      <c r="J97" s="786">
        <f>'SAME R Results'!I113</f>
        <v>40430.305555555555</v>
      </c>
      <c r="K97" s="784">
        <f>'SAME R Results'!J113</f>
        <v>0</v>
      </c>
      <c r="L97" s="788"/>
      <c r="M97" s="788"/>
      <c r="N97" s="784">
        <f>'SAME R Results'!K113</f>
        <v>1</v>
      </c>
      <c r="O97" s="793">
        <f>'SAME R Results'!L113</f>
        <v>1.23</v>
      </c>
      <c r="P97" s="784">
        <f>'SAME R Results'!M113</f>
        <v>0</v>
      </c>
      <c r="Q97" s="784">
        <f>'SAME R Results'!N113</f>
        <v>0</v>
      </c>
      <c r="R97" s="784">
        <f>'SAME R Results'!O113</f>
        <v>0</v>
      </c>
      <c r="S97" s="784">
        <f>'SAME R Results'!P113</f>
        <v>0</v>
      </c>
      <c r="T97" s="784">
        <f>'SAME R Results'!Q113</f>
        <v>0</v>
      </c>
      <c r="U97" s="784">
        <f>'SAME R Results'!R113</f>
        <v>558.71428571428567</v>
      </c>
      <c r="V97" s="784">
        <f>'SAME R Results'!S113</f>
        <v>0</v>
      </c>
      <c r="W97" s="784">
        <f>'SAME R Results'!T113</f>
        <v>0</v>
      </c>
      <c r="X97" s="784" t="str">
        <f>'SAME R Results'!U113</f>
        <v>n</v>
      </c>
      <c r="Y97" s="784" t="str">
        <f>'SAME R Results'!V113</f>
        <v>y</v>
      </c>
      <c r="Z97" s="784" t="str">
        <f>'SAME R Results'!W113</f>
        <v>y</v>
      </c>
      <c r="AA97" s="784" t="str">
        <f>'SAME R Results'!X113</f>
        <v>y</v>
      </c>
      <c r="AB97" s="784" t="str">
        <f>'SAME R Results'!Y113</f>
        <v>y</v>
      </c>
      <c r="AC97" s="789"/>
      <c r="AD97" s="784" t="str">
        <f>'SAME R Results'!Z113</f>
        <v>y</v>
      </c>
      <c r="AE97" s="784">
        <f>'SAME R Results'!AA113</f>
        <v>10</v>
      </c>
      <c r="AF97" s="784" t="str">
        <f>'SAME R Results'!AB113</f>
        <v>y</v>
      </c>
      <c r="AG97" s="817">
        <f>'SAME R Results'!AC113</f>
        <v>3.852706928546E-2</v>
      </c>
      <c r="AH97" s="819">
        <f>'SAME R Results'!AD113</f>
        <v>0</v>
      </c>
      <c r="AI97" s="784">
        <f>'SAME R Results'!AE113</f>
        <v>0</v>
      </c>
      <c r="AJ97" s="784">
        <f>'SAME R Results'!AF113</f>
        <v>0</v>
      </c>
      <c r="AK97" s="784">
        <f>'SAME R Results'!AG113</f>
        <v>0</v>
      </c>
      <c r="AL97" s="784">
        <f>'SAME R Results'!AH113</f>
        <v>0</v>
      </c>
      <c r="AM97" s="784">
        <f>'SAME R Results'!AI113</f>
        <v>0</v>
      </c>
      <c r="AN97" s="784">
        <f>'SAME R Results'!AJ113</f>
        <v>0</v>
      </c>
      <c r="AO97" s="784">
        <f>'SAME R Results'!AK113</f>
        <v>0</v>
      </c>
      <c r="AP97" s="784">
        <f>'SAME R Results'!AL113</f>
        <v>0</v>
      </c>
      <c r="AQ97" s="784">
        <f>'SAME R Results'!AM113</f>
        <v>0</v>
      </c>
      <c r="AR97" s="817">
        <f>'SAME R Results'!AN113</f>
        <v>0</v>
      </c>
      <c r="AS97" s="819">
        <f>'SAME R Results'!AO113</f>
        <v>0</v>
      </c>
      <c r="AT97" s="784">
        <f>'SAME R Results'!AP113</f>
        <v>60</v>
      </c>
      <c r="AU97" s="789"/>
      <c r="AV97" s="821">
        <f>'SAME R Results'!AQ113</f>
        <v>0</v>
      </c>
      <c r="AW97" s="821">
        <f>'SAME R Results'!AR113</f>
        <v>6.2575835</v>
      </c>
      <c r="AX97" s="821">
        <f>'SAME R Results'!AS113</f>
        <v>0</v>
      </c>
      <c r="AY97" s="821">
        <f>'SAME R Results'!AT113</f>
        <v>0</v>
      </c>
      <c r="AZ97" s="824"/>
      <c r="BA97" s="824"/>
      <c r="BB97" s="821">
        <f>'SAME R Results'!AU113</f>
        <v>1.0220040000000001</v>
      </c>
      <c r="BC97" s="821">
        <f>'SAME R Results'!AV113</f>
        <v>3.4500119999999995E-2</v>
      </c>
      <c r="BD97" s="821">
        <f>'SAME R Results'!AW113</f>
        <v>4.9970245000000002</v>
      </c>
      <c r="BE97" s="821">
        <f>'SAME R Results'!AX113</f>
        <v>4.6750179999999997</v>
      </c>
      <c r="BF97" s="827">
        <f>'SAME R Results'!AY113</f>
        <v>5337</v>
      </c>
      <c r="BG97" s="784">
        <f>'SAME R Results'!AZ113</f>
        <v>1.282119</v>
      </c>
      <c r="BH97" s="784">
        <f>'SAME R Results'!BA113</f>
        <v>8.6364745000000007E-2</v>
      </c>
      <c r="BI97" s="789"/>
      <c r="BJ97" s="784">
        <f>'SAME R Results'!BB113</f>
        <v>67.131200000000007</v>
      </c>
      <c r="BK97" s="784">
        <f>'SAME R Results'!BC113</f>
        <v>0.32200650000000053</v>
      </c>
      <c r="BL97" s="784">
        <f>'SAME R Results'!BD113</f>
        <v>192866.11921982534</v>
      </c>
      <c r="BM97" s="784">
        <f>'SAME R Results'!BE113</f>
        <v>54.401223630766857</v>
      </c>
      <c r="BN97" s="784">
        <f>'SAME R Results'!BF113</f>
        <v>2.5255440396033637</v>
      </c>
      <c r="BO97" s="784">
        <f>'SAME R Results'!BG113</f>
        <v>0.76453624454255564</v>
      </c>
      <c r="BP97" s="789"/>
      <c r="BQ97" s="784">
        <f>'SAME R Results'!BH113</f>
        <v>82.032518989165652</v>
      </c>
      <c r="BR97" s="817">
        <f>'SAME R Results'!BI113</f>
        <v>0.28206729025724481</v>
      </c>
      <c r="BS97" s="817">
        <f>'SAME R Results'!BJ113</f>
        <v>0.9330619825160229</v>
      </c>
      <c r="BT97" s="817">
        <f>'SAME R Results'!BL113</f>
        <v>3.3033673127092498</v>
      </c>
      <c r="BU97" s="817">
        <f>'SAME R Results'!BM113</f>
        <v>2.9854989123443998</v>
      </c>
      <c r="BV97" s="817">
        <f>'SAME R Results'!BN113</f>
        <v>0.15508644552312029</v>
      </c>
      <c r="BW97" s="784">
        <f>'SAME R Results'!BO113</f>
        <v>192866.11921982534</v>
      </c>
      <c r="BX97" s="784">
        <f>'SAME R Results'!BP113</f>
        <v>189680.02169731472</v>
      </c>
      <c r="BY97" s="784">
        <f>'SAME R Results'!BQ113</f>
        <v>180670.70758550926</v>
      </c>
      <c r="BZ97" s="784">
        <f>'SAME R Results'!BR113</f>
        <v>54.401223630766857</v>
      </c>
      <c r="CA97" s="784">
        <f>'SAME R Results'!BS113</f>
        <v>7.1474407351505037E-2</v>
      </c>
      <c r="CB97" s="784">
        <f>'SAME R Results'!BT113</f>
        <v>0.48</v>
      </c>
      <c r="CC97" s="784">
        <f>'SAME R Results'!BV113</f>
        <v>2.5457772425850935</v>
      </c>
      <c r="CD97" s="880">
        <f>'SAME R Results'!BW113</f>
        <v>1</v>
      </c>
      <c r="CE97" s="1086">
        <f>'SAME R Results'!BZ113</f>
        <v>245.41410083875152</v>
      </c>
      <c r="CF97" s="1777">
        <f>'SAME R Results'!CA113</f>
        <v>0.52000000000002045</v>
      </c>
      <c r="CG97" s="1777">
        <f>'SAME R Results'!CB113</f>
        <v>0</v>
      </c>
      <c r="CH97" s="1777">
        <f>'SAME R Results'!CC113</f>
        <v>0</v>
      </c>
      <c r="CI97" s="1919">
        <f>'SAME R Results'!CD113</f>
        <v>0.94652906525956648</v>
      </c>
      <c r="CJ97" s="1777"/>
      <c r="CK97" s="1802"/>
    </row>
    <row r="98" spans="1:89" x14ac:dyDescent="0.25">
      <c r="A98" s="780">
        <v>2</v>
      </c>
      <c r="B98" s="784">
        <f>'SAME R Results'!A28</f>
        <v>3</v>
      </c>
      <c r="C98" s="839" t="str">
        <f>'SAME R Results'!B28</f>
        <v>Pyrell</v>
      </c>
      <c r="D98" s="784" t="str">
        <f>'SAME R Results'!C28</f>
        <v>P03</v>
      </c>
      <c r="E98" s="784" t="str">
        <f>'SAME R Results'!D28</f>
        <v>16Pa</v>
      </c>
      <c r="F98" s="784">
        <f>'SAME R Results'!E28</f>
        <v>3</v>
      </c>
      <c r="G98" s="784" t="str">
        <f>'SAME R Results'!F28</f>
        <v>63a</v>
      </c>
      <c r="H98" s="785" t="str">
        <f>'SAME R Results'!G28</f>
        <v>aged</v>
      </c>
      <c r="I98" s="784">
        <f>'SAME R Results'!H28</f>
        <v>235</v>
      </c>
      <c r="J98" s="786">
        <f>'SAME R Results'!I28</f>
        <v>40413</v>
      </c>
      <c r="K98" s="784">
        <f>'SAME R Results'!J28</f>
        <v>0</v>
      </c>
      <c r="L98" s="788"/>
      <c r="M98" s="788"/>
      <c r="N98" s="1942">
        <f>'SAME R Results'!K28</f>
        <v>8.1</v>
      </c>
      <c r="O98" s="1939">
        <f>'SAME R Results'!L28</f>
        <v>1.22</v>
      </c>
      <c r="P98" s="784">
        <f>'SAME R Results'!M28</f>
        <v>0</v>
      </c>
      <c r="Q98" s="784">
        <f>'SAME R Results'!N28</f>
        <v>0</v>
      </c>
      <c r="R98" s="784">
        <f>'SAME R Results'!O28</f>
        <v>0</v>
      </c>
      <c r="S98" s="784">
        <f>'SAME R Results'!P28</f>
        <v>0</v>
      </c>
      <c r="T98" s="784">
        <f>'SAME R Results'!Q28</f>
        <v>0</v>
      </c>
      <c r="U98" s="784">
        <f>'SAME R Results'!R28</f>
        <v>839.6</v>
      </c>
      <c r="V98" s="784">
        <f>'SAME R Results'!S28</f>
        <v>0</v>
      </c>
      <c r="W98" s="784">
        <f>'SAME R Results'!T28</f>
        <v>0</v>
      </c>
      <c r="X98" s="784" t="str">
        <f>'SAME R Results'!U28</f>
        <v>n</v>
      </c>
      <c r="Y98" s="784" t="str">
        <f>'SAME R Results'!V28</f>
        <v>y</v>
      </c>
      <c r="Z98" s="784" t="str">
        <f>'SAME R Results'!W28</f>
        <v>y</v>
      </c>
      <c r="AA98" s="784" t="str">
        <f>'SAME R Results'!X28</f>
        <v>y</v>
      </c>
      <c r="AB98" s="784" t="str">
        <f>'SAME R Results'!Y28</f>
        <v>y</v>
      </c>
      <c r="AC98" s="789"/>
      <c r="AD98" s="784" t="str">
        <f>'SAME R Results'!Z28</f>
        <v>y</v>
      </c>
      <c r="AE98" s="784">
        <f>'SAME R Results'!AA28</f>
        <v>10</v>
      </c>
      <c r="AF98" s="784" t="str">
        <f>'SAME R Results'!AB28</f>
        <v>y</v>
      </c>
      <c r="AG98" s="817">
        <f>'SAME R Results'!AC28</f>
        <v>3.852706928546E-2</v>
      </c>
      <c r="AH98" s="819">
        <f>'SAME R Results'!AD28</f>
        <v>0</v>
      </c>
      <c r="AI98" s="784">
        <f>'SAME R Results'!AE28</f>
        <v>70</v>
      </c>
      <c r="AJ98" s="784">
        <f>'SAME R Results'!AF28</f>
        <v>720</v>
      </c>
      <c r="AK98" s="784">
        <f>'SAME R Results'!AG28</f>
        <v>0</v>
      </c>
      <c r="AL98" s="784" t="str">
        <f>'SAME R Results'!AH28</f>
        <v>n</v>
      </c>
      <c r="AM98" s="784" t="str">
        <f>'SAME R Results'!AI28</f>
        <v>y</v>
      </c>
      <c r="AN98" s="784" t="str">
        <f>'SAME R Results'!AJ28</f>
        <v>y</v>
      </c>
      <c r="AO98" s="784" t="str">
        <f>'SAME R Results'!AK28</f>
        <v>y</v>
      </c>
      <c r="AP98" s="784" t="str">
        <f>'SAME R Results'!AL28</f>
        <v>y</v>
      </c>
      <c r="AQ98" s="784" t="str">
        <f>'SAME R Results'!AM28</f>
        <v>y</v>
      </c>
      <c r="AR98" s="817">
        <f>'SAME R Results'!AN28</f>
        <v>3.852706928546E-2</v>
      </c>
      <c r="AS98" s="819">
        <f>'SAME R Results'!AO28</f>
        <v>0</v>
      </c>
      <c r="AT98" s="784">
        <f>'SAME R Results'!AP28</f>
        <v>60</v>
      </c>
      <c r="AU98" s="789"/>
      <c r="AV98" s="821">
        <f>'SAME R Results'!AQ28</f>
        <v>0</v>
      </c>
      <c r="AW98" s="821">
        <f>'SAME R Results'!AR28</f>
        <v>6.24</v>
      </c>
      <c r="AX98" s="821">
        <f>'SAME R Results'!AS28</f>
        <v>0</v>
      </c>
      <c r="AY98" s="821">
        <f>'SAME R Results'!AT28</f>
        <v>0</v>
      </c>
      <c r="AZ98" s="824"/>
      <c r="BA98" s="824"/>
      <c r="BB98" s="821">
        <f>'SAME R Results'!AU28</f>
        <v>1.7016754999999997</v>
      </c>
      <c r="BC98" s="821">
        <f>'SAME R Results'!AV28</f>
        <v>2.6800000000000001E-2</v>
      </c>
      <c r="BD98" s="821">
        <f>'SAME R Results'!AW28</f>
        <v>6.8619834999999991</v>
      </c>
      <c r="BE98" s="821">
        <f>'SAME R Results'!AX28</f>
        <v>4.7158055000000001</v>
      </c>
      <c r="BF98" s="827">
        <f>'SAME R Results'!AY28</f>
        <v>37425</v>
      </c>
      <c r="BG98" s="784">
        <f>'SAME R Results'!AZ28</f>
        <v>2.2644654999999996</v>
      </c>
      <c r="BH98" s="784">
        <f>'SAME R Results'!BA28</f>
        <v>8.2000000000000003E-2</v>
      </c>
      <c r="BI98" s="789"/>
      <c r="BJ98" s="784">
        <f>'SAME R Results'!BB28</f>
        <v>92.137049999999988</v>
      </c>
      <c r="BK98" s="784">
        <f>'SAME R Results'!BC28</f>
        <v>2.146177999999999</v>
      </c>
      <c r="BL98" s="784">
        <f>'SAME R Results'!BD28</f>
        <v>1414788.1544307088</v>
      </c>
      <c r="BM98" s="784">
        <f>'SAME R Results'!BE28</f>
        <v>507.96942227546441</v>
      </c>
      <c r="BN98" s="784">
        <f>'SAME R Results'!BF28</f>
        <v>4.4202531833917549</v>
      </c>
      <c r="BO98" s="784">
        <f>'SAME R Results'!BG28</f>
        <v>1.439965250255568</v>
      </c>
      <c r="BP98" s="789"/>
      <c r="BQ98" s="784">
        <f>'SAME R Results'!BH28</f>
        <v>116.15557237178292</v>
      </c>
      <c r="BR98" s="817">
        <f>'SAME R Results'!BI28</f>
        <v>0.35904274479868281</v>
      </c>
      <c r="BS98" s="817">
        <f>'SAME R Results'!BJ28</f>
        <v>0.53924153627656501</v>
      </c>
      <c r="BT98" s="817">
        <f>'SAME R Results'!BL28</f>
        <v>3.0696943433928281</v>
      </c>
      <c r="BU98" s="817">
        <f>'SAME R Results'!BM28</f>
        <v>1.8922142617359956</v>
      </c>
      <c r="BV98" s="817">
        <f>'SAME R Results'!BN28</f>
        <v>0.29297297716135123</v>
      </c>
      <c r="BW98" s="784">
        <f>'SAME R Results'!BO28</f>
        <v>1414788.1544307088</v>
      </c>
      <c r="BX98" s="784">
        <f>'SAME R Results'!BP28</f>
        <v>1392446.0709043907</v>
      </c>
      <c r="BY98" s="784">
        <f>'SAME R Results'!BQ28</f>
        <v>1298099.3377524919</v>
      </c>
      <c r="BZ98" s="784">
        <f>'SAME R Results'!BR28</f>
        <v>507.96942227546441</v>
      </c>
      <c r="CA98" s="784">
        <f>'SAME R Results'!BS28</f>
        <v>0.47637796324247511</v>
      </c>
      <c r="CB98" s="784">
        <f>'SAME R Results'!BT28</f>
        <v>0.48</v>
      </c>
      <c r="CC98" s="784">
        <f>'SAME R Results'!BV28</f>
        <v>2.6264220069401807</v>
      </c>
      <c r="CD98" s="880">
        <f>'SAME R Results'!BW28</f>
        <v>1</v>
      </c>
      <c r="CE98" s="1086">
        <f>'SAME R Results'!BZ28</f>
        <v>225.3</v>
      </c>
      <c r="CF98" s="1777">
        <f>'SAME R Results'!CA28</f>
        <v>0.5633333333333046</v>
      </c>
      <c r="CG98" s="1777">
        <f>'SAME R Results'!CB28</f>
        <v>0</v>
      </c>
      <c r="CH98" s="1777">
        <f>'SAME R Results'!CC28</f>
        <v>0</v>
      </c>
      <c r="CI98" s="1919">
        <f>'SAME R Results'!CD28</f>
        <v>1.2371599424214197</v>
      </c>
      <c r="CJ98" s="1777"/>
      <c r="CK98" s="1802"/>
    </row>
    <row r="99" spans="1:89" x14ac:dyDescent="0.25">
      <c r="A99" s="780">
        <v>2</v>
      </c>
      <c r="B99" s="784">
        <f>'SAME R Results'!A30</f>
        <v>3</v>
      </c>
      <c r="C99" s="839" t="str">
        <f>'SAME R Results'!B30</f>
        <v>Pyrell</v>
      </c>
      <c r="D99" s="784" t="str">
        <f>'SAME R Results'!C30</f>
        <v>P04</v>
      </c>
      <c r="E99" s="784" t="str">
        <f>'SAME R Results'!D30</f>
        <v>17Pa</v>
      </c>
      <c r="F99" s="784">
        <f>'SAME R Results'!E30</f>
        <v>4</v>
      </c>
      <c r="G99" s="784" t="str">
        <f>'SAME R Results'!F30</f>
        <v>64a</v>
      </c>
      <c r="H99" s="785" t="str">
        <f>'SAME R Results'!G30</f>
        <v>aged</v>
      </c>
      <c r="I99" s="784">
        <f>'SAME R Results'!H30</f>
        <v>235</v>
      </c>
      <c r="J99" s="786">
        <f>'SAME R Results'!I30</f>
        <v>40413</v>
      </c>
      <c r="K99" s="784">
        <f>'SAME R Results'!J30</f>
        <v>0</v>
      </c>
      <c r="L99" s="788"/>
      <c r="M99" s="788"/>
      <c r="N99" s="1914">
        <f>'SAME R Results'!K30</f>
        <v>8.1</v>
      </c>
      <c r="O99" s="793">
        <f>'SAME R Results'!L30</f>
        <v>1.23</v>
      </c>
      <c r="P99" s="784">
        <f>'SAME R Results'!M30</f>
        <v>0</v>
      </c>
      <c r="Q99" s="784">
        <f>'SAME R Results'!N30</f>
        <v>0</v>
      </c>
      <c r="R99" s="784">
        <f>'SAME R Results'!O30</f>
        <v>0</v>
      </c>
      <c r="S99" s="784">
        <f>'SAME R Results'!P30</f>
        <v>0</v>
      </c>
      <c r="T99" s="784">
        <f>'SAME R Results'!Q30</f>
        <v>0</v>
      </c>
      <c r="U99" s="784">
        <f>'SAME R Results'!R30</f>
        <v>842.4</v>
      </c>
      <c r="V99" s="784">
        <f>'SAME R Results'!S30</f>
        <v>0</v>
      </c>
      <c r="W99" s="784">
        <f>'SAME R Results'!T30</f>
        <v>0</v>
      </c>
      <c r="X99" s="784" t="str">
        <f>'SAME R Results'!U30</f>
        <v>n</v>
      </c>
      <c r="Y99" s="784" t="str">
        <f>'SAME R Results'!V30</f>
        <v>y</v>
      </c>
      <c r="Z99" s="784" t="str">
        <f>'SAME R Results'!W30</f>
        <v>y</v>
      </c>
      <c r="AA99" s="784" t="str">
        <f>'SAME R Results'!X30</f>
        <v>y</v>
      </c>
      <c r="AB99" s="784" t="str">
        <f>'SAME R Results'!Y30</f>
        <v>y</v>
      </c>
      <c r="AC99" s="789"/>
      <c r="AD99" s="784" t="str">
        <f>'SAME R Results'!Z30</f>
        <v>y</v>
      </c>
      <c r="AE99" s="784">
        <f>'SAME R Results'!AA30</f>
        <v>10</v>
      </c>
      <c r="AF99" s="784" t="str">
        <f>'SAME R Results'!AB30</f>
        <v>y</v>
      </c>
      <c r="AG99" s="817">
        <f>'SAME R Results'!AC30</f>
        <v>3.852706928546E-2</v>
      </c>
      <c r="AH99" s="819">
        <f>'SAME R Results'!AD30</f>
        <v>0</v>
      </c>
      <c r="AI99" s="784">
        <f>'SAME R Results'!AE30</f>
        <v>70</v>
      </c>
      <c r="AJ99" s="784">
        <f>'SAME R Results'!AF30</f>
        <v>720</v>
      </c>
      <c r="AK99" s="784">
        <f>'SAME R Results'!AG30</f>
        <v>0</v>
      </c>
      <c r="AL99" s="784" t="str">
        <f>'SAME R Results'!AH30</f>
        <v>n</v>
      </c>
      <c r="AM99" s="784" t="str">
        <f>'SAME R Results'!AI30</f>
        <v>y</v>
      </c>
      <c r="AN99" s="784" t="str">
        <f>'SAME R Results'!AJ30</f>
        <v>y</v>
      </c>
      <c r="AO99" s="784" t="str">
        <f>'SAME R Results'!AK30</f>
        <v>y</v>
      </c>
      <c r="AP99" s="784" t="str">
        <f>'SAME R Results'!AL30</f>
        <v>y</v>
      </c>
      <c r="AQ99" s="784" t="str">
        <f>'SAME R Results'!AM30</f>
        <v>y</v>
      </c>
      <c r="AR99" s="817">
        <f>'SAME R Results'!AN30</f>
        <v>3.852706928546E-2</v>
      </c>
      <c r="AS99" s="819">
        <f>'SAME R Results'!AO30</f>
        <v>0</v>
      </c>
      <c r="AT99" s="784">
        <f>'SAME R Results'!AP30</f>
        <v>45</v>
      </c>
      <c r="AU99" s="789"/>
      <c r="AV99" s="821">
        <f>'SAME R Results'!AQ30</f>
        <v>0</v>
      </c>
      <c r="AW99" s="821">
        <f>'SAME R Results'!AR30</f>
        <v>6.2489999999999997</v>
      </c>
      <c r="AX99" s="821">
        <f>'SAME R Results'!AS30</f>
        <v>0</v>
      </c>
      <c r="AY99" s="821">
        <f>'SAME R Results'!AT30</f>
        <v>0</v>
      </c>
      <c r="AZ99" s="824"/>
      <c r="BA99" s="824"/>
      <c r="BB99" s="821">
        <f>'SAME R Results'!AU30</f>
        <v>2.4697265000000006</v>
      </c>
      <c r="BC99" s="821">
        <f>'SAME R Results'!AV30</f>
        <v>2.6800000000000001E-2</v>
      </c>
      <c r="BD99" s="821">
        <f>'SAME R Results'!AW30</f>
        <v>7.1536854999999999</v>
      </c>
      <c r="BE99" s="821">
        <f>'SAME R Results'!AX30</f>
        <v>4.6995234999999997</v>
      </c>
      <c r="BF99" s="827">
        <f>'SAME R Results'!AY30</f>
        <v>37495</v>
      </c>
      <c r="BG99" s="784">
        <f>'SAME R Results'!AZ30</f>
        <v>3.2575235</v>
      </c>
      <c r="BH99" s="784">
        <f>'SAME R Results'!BA30</f>
        <v>8.2000000000000003E-2</v>
      </c>
      <c r="BI99" s="789"/>
      <c r="BJ99" s="784">
        <f>'SAME R Results'!BB30</f>
        <v>137.74324999999999</v>
      </c>
      <c r="BK99" s="784">
        <f>'SAME R Results'!BC30</f>
        <v>2.4541620000000002</v>
      </c>
      <c r="BL99" s="784">
        <f>'SAME R Results'!BD30</f>
        <v>1417570.6344373168</v>
      </c>
      <c r="BM99" s="784">
        <f>'SAME R Results'!BE30</f>
        <v>638.11173728499091</v>
      </c>
      <c r="BN99" s="784">
        <f>'SAME R Results'!BF30</f>
        <v>6.4328391320488816</v>
      </c>
      <c r="BO99" s="784">
        <f>'SAME R Results'!BG30</f>
        <v>2.090487764934887</v>
      </c>
      <c r="BP99" s="789"/>
      <c r="BQ99" s="784">
        <f>'SAME R Results'!BH30</f>
        <v>173.26517841275452</v>
      </c>
      <c r="BR99" s="817">
        <f>'SAME R Results'!BI30</f>
        <v>0.45014457959499116</v>
      </c>
      <c r="BS99" s="817">
        <f>'SAME R Results'!BJ30</f>
        <v>0.61572859049642992</v>
      </c>
      <c r="BT99" s="817">
        <f>'SAME R Results'!BL30</f>
        <v>3.0771953033885597</v>
      </c>
      <c r="BU99" s="817">
        <f>'SAME R Results'!BM30</f>
        <v>1.7501057221171064</v>
      </c>
      <c r="BV99" s="817">
        <f>'SAME R Results'!BN30</f>
        <v>0.38488711959034433</v>
      </c>
      <c r="BW99" s="784">
        <f>'SAME R Results'!BO30</f>
        <v>1417570.6344373168</v>
      </c>
      <c r="BX99" s="784">
        <f>'SAME R Results'!BP30</f>
        <v>1395186.7621108158</v>
      </c>
      <c r="BY99" s="784">
        <f>'SAME R Results'!BQ30</f>
        <v>1300595.4372945428</v>
      </c>
      <c r="BZ99" s="784">
        <f>'SAME R Results'!BR30</f>
        <v>638.11173728499091</v>
      </c>
      <c r="CA99" s="784">
        <f>'SAME R Results'!BS30</f>
        <v>0.5447398561662079</v>
      </c>
      <c r="CB99" s="784">
        <f>'SAME R Results'!BT30</f>
        <v>0.48</v>
      </c>
      <c r="CC99" s="784">
        <f>'SAME R Results'!BV30</f>
        <v>2.6205939070933684</v>
      </c>
      <c r="CD99" s="880">
        <f>'SAME R Results'!BW30</f>
        <v>1</v>
      </c>
      <c r="CE99" s="1086">
        <f>'SAME R Results'!BZ30</f>
        <v>242.10308472492756</v>
      </c>
      <c r="CF99" s="1777">
        <f>'SAME R Results'!CA30</f>
        <v>0.66666666666664876</v>
      </c>
      <c r="CG99" s="1777">
        <f>'SAME R Results'!CB30</f>
        <v>0</v>
      </c>
      <c r="CH99" s="1777">
        <f>'SAME R Results'!CC30</f>
        <v>0</v>
      </c>
      <c r="CI99" s="1919">
        <f>'SAME R Results'!CD30</f>
        <v>1.5593866057148327</v>
      </c>
      <c r="CJ99" s="1777"/>
      <c r="CK99" s="1802"/>
    </row>
    <row r="100" spans="1:89" x14ac:dyDescent="0.25">
      <c r="A100" s="780">
        <v>2</v>
      </c>
      <c r="B100" s="784">
        <f>'SAME R Results'!A46</f>
        <v>5</v>
      </c>
      <c r="C100" s="839" t="str">
        <f>'SAME R Results'!B46</f>
        <v>Pyrell</v>
      </c>
      <c r="D100" s="784" t="str">
        <f>'SAME R Results'!C46</f>
        <v>P05</v>
      </c>
      <c r="E100" s="784" t="str">
        <f>'SAME R Results'!D46</f>
        <v>27 Pa</v>
      </c>
      <c r="F100" s="784">
        <f>'SAME R Results'!E46</f>
        <v>4</v>
      </c>
      <c r="G100" s="784" t="str">
        <f>'SAME R Results'!F46</f>
        <v>74a</v>
      </c>
      <c r="H100" s="785" t="str">
        <f>'SAME R Results'!G46</f>
        <v>aged</v>
      </c>
      <c r="I100" s="784">
        <f>'SAME R Results'!H46</f>
        <v>238</v>
      </c>
      <c r="J100" s="786">
        <f>'SAME R Results'!I46</f>
        <v>40416</v>
      </c>
      <c r="K100" s="784">
        <f>'SAME R Results'!J46</f>
        <v>0</v>
      </c>
      <c r="L100" s="788"/>
      <c r="M100" s="788"/>
      <c r="N100" s="1942">
        <f>'SAME R Results'!K46</f>
        <v>8.1</v>
      </c>
      <c r="O100" s="1939">
        <f>'SAME R Results'!L46</f>
        <v>1.22</v>
      </c>
      <c r="P100" s="784">
        <f>'SAME R Results'!M46</f>
        <v>0</v>
      </c>
      <c r="Q100" s="784">
        <f>'SAME R Results'!N46</f>
        <v>0</v>
      </c>
      <c r="R100" s="784">
        <f>'SAME R Results'!O46</f>
        <v>0</v>
      </c>
      <c r="S100" s="784">
        <f>'SAME R Results'!P46</f>
        <v>0</v>
      </c>
      <c r="T100" s="784">
        <f>'SAME R Results'!Q46</f>
        <v>0</v>
      </c>
      <c r="U100" s="784">
        <f>'SAME R Results'!R46</f>
        <v>622.57142857142856</v>
      </c>
      <c r="V100" s="784">
        <f>'SAME R Results'!S46</f>
        <v>0</v>
      </c>
      <c r="W100" s="784">
        <f>'SAME R Results'!T46</f>
        <v>0</v>
      </c>
      <c r="X100" s="784" t="str">
        <f>'SAME R Results'!U46</f>
        <v>n</v>
      </c>
      <c r="Y100" s="784" t="str">
        <f>'SAME R Results'!V46</f>
        <v>y</v>
      </c>
      <c r="Z100" s="784" t="str">
        <f>'SAME R Results'!W46</f>
        <v>y</v>
      </c>
      <c r="AA100" s="784" t="str">
        <f>'SAME R Results'!X46</f>
        <v>y</v>
      </c>
      <c r="AB100" s="784" t="str">
        <f>'SAME R Results'!Y46</f>
        <v>y</v>
      </c>
      <c r="AC100" s="789"/>
      <c r="AD100" s="784" t="str">
        <f>'SAME R Results'!Z46</f>
        <v>y</v>
      </c>
      <c r="AE100" s="784">
        <f>'SAME R Results'!AA46</f>
        <v>10</v>
      </c>
      <c r="AF100" s="784" t="str">
        <f>'SAME R Results'!AB46</f>
        <v>y</v>
      </c>
      <c r="AG100" s="817">
        <f>'SAME R Results'!AC46</f>
        <v>3.852706928546E-2</v>
      </c>
      <c r="AH100" s="819">
        <f>'SAME R Results'!AD46</f>
        <v>0</v>
      </c>
      <c r="AI100" s="784">
        <f>'SAME R Results'!AE46</f>
        <v>0</v>
      </c>
      <c r="AJ100" s="784">
        <f>'SAME R Results'!AF46</f>
        <v>0</v>
      </c>
      <c r="AK100" s="784">
        <f>'SAME R Results'!AG46</f>
        <v>0</v>
      </c>
      <c r="AL100" s="784">
        <f>'SAME R Results'!AH46</f>
        <v>0</v>
      </c>
      <c r="AM100" s="784">
        <f>'SAME R Results'!AI46</f>
        <v>0</v>
      </c>
      <c r="AN100" s="784">
        <f>'SAME R Results'!AJ46</f>
        <v>0</v>
      </c>
      <c r="AO100" s="784">
        <f>'SAME R Results'!AK46</f>
        <v>0</v>
      </c>
      <c r="AP100" s="784">
        <f>'SAME R Results'!AL46</f>
        <v>0</v>
      </c>
      <c r="AQ100" s="784">
        <f>'SAME R Results'!AM46</f>
        <v>0</v>
      </c>
      <c r="AR100" s="817">
        <f>'SAME R Results'!AN46</f>
        <v>0</v>
      </c>
      <c r="AS100" s="819">
        <f>'SAME R Results'!AO46</f>
        <v>0</v>
      </c>
      <c r="AT100" s="784">
        <f>'SAME R Results'!AP46</f>
        <v>60</v>
      </c>
      <c r="AU100" s="789"/>
      <c r="AV100" s="821">
        <f>'SAME R Results'!AQ46</f>
        <v>0</v>
      </c>
      <c r="AW100" s="821">
        <f>'SAME R Results'!AR46</f>
        <v>6.2590780000000006</v>
      </c>
      <c r="AX100" s="821">
        <f>'SAME R Results'!AS46</f>
        <v>0</v>
      </c>
      <c r="AY100" s="821">
        <f>'SAME R Results'!AT46</f>
        <v>0</v>
      </c>
      <c r="AZ100" s="824"/>
      <c r="BA100" s="824"/>
      <c r="BB100" s="821">
        <f>'SAME R Results'!AU46</f>
        <v>1.3465120000000002</v>
      </c>
      <c r="BC100" s="821">
        <f>'SAME R Results'!AV46</f>
        <v>5.2841199999999998E-2</v>
      </c>
      <c r="BD100" s="821">
        <f>'SAME R Results'!AW46</f>
        <v>7.1362909999999999</v>
      </c>
      <c r="BE100" s="821">
        <f>'SAME R Results'!AX46</f>
        <v>4.6989445000000005</v>
      </c>
      <c r="BF100" s="827">
        <f>'SAME R Results'!AY46</f>
        <v>43615</v>
      </c>
      <c r="BG100" s="784">
        <f>'SAME R Results'!AZ46</f>
        <v>1.8497319999999999</v>
      </c>
      <c r="BH100" s="784">
        <f>'SAME R Results'!BA46</f>
        <v>0.11183162500000002</v>
      </c>
      <c r="BI100" s="789"/>
      <c r="BJ100" s="784">
        <f>'SAME R Results'!BB46</f>
        <v>93.744</v>
      </c>
      <c r="BK100" s="784">
        <f>'SAME R Results'!BC46</f>
        <v>2.4373464999999994</v>
      </c>
      <c r="BL100" s="784">
        <f>'SAME R Results'!BD46</f>
        <v>1662805.4414244581</v>
      </c>
      <c r="BM100" s="784">
        <f>'SAME R Results'!BE46</f>
        <v>630.19822520017613</v>
      </c>
      <c r="BN100" s="784">
        <f>'SAME R Results'!BF46</f>
        <v>3.3793622103748389</v>
      </c>
      <c r="BO100" s="784">
        <f>'SAME R Results'!BG46</f>
        <v>1.1349477109383741</v>
      </c>
      <c r="BP100" s="789"/>
      <c r="BQ100" s="784">
        <f>'SAME R Results'!BH46</f>
        <v>116.98495023057832</v>
      </c>
      <c r="BR100" s="817">
        <f>'SAME R Results'!BI46</f>
        <v>0.37899697072214944</v>
      </c>
      <c r="BS100" s="817">
        <f>'SAME R Results'!BJ46</f>
        <v>0.51218868310446886</v>
      </c>
      <c r="BT100" s="817">
        <f>'SAME R Results'!BL46</f>
        <v>2.9775488137517669</v>
      </c>
      <c r="BU100" s="817">
        <f>'SAME R Results'!BM46</f>
        <v>1.731148221373688</v>
      </c>
      <c r="BV100" s="817">
        <f>'SAME R Results'!BN46</f>
        <v>0.32601577798716497</v>
      </c>
      <c r="BW100" s="784">
        <f>'SAME R Results'!BO46</f>
        <v>1662805.4414244581</v>
      </c>
      <c r="BX100" s="784">
        <f>'SAME R Results'!BP46</f>
        <v>1636768.0339962584</v>
      </c>
      <c r="BY100" s="784">
        <f>'SAME R Results'!BQ46</f>
        <v>1519809.131889978</v>
      </c>
      <c r="BZ100" s="784">
        <f>'SAME R Results'!BR46</f>
        <v>630.19822520017613</v>
      </c>
      <c r="CA100" s="784">
        <f>'SAME R Results'!BS46</f>
        <v>0.54100739145875865</v>
      </c>
      <c r="CB100" s="784">
        <f>'SAME R Results'!BT46</f>
        <v>0.48</v>
      </c>
      <c r="CC100" s="784">
        <f>'SAME R Results'!BV46</f>
        <v>2.5998319499243134</v>
      </c>
      <c r="CD100" s="880">
        <f>'SAME R Results'!BW46</f>
        <v>1</v>
      </c>
      <c r="CE100" s="1086">
        <f>'SAME R Results'!BZ46</f>
        <v>234.18212761794004</v>
      </c>
      <c r="CF100" s="1777">
        <f>'SAME R Results'!CA46</f>
        <v>0.5733333333333146</v>
      </c>
      <c r="CG100" s="1777">
        <f>'SAME R Results'!CB46</f>
        <v>0</v>
      </c>
      <c r="CH100" s="1777">
        <f>'SAME R Results'!CC46</f>
        <v>0</v>
      </c>
      <c r="CI100" s="1919">
        <f>'SAME R Results'!CD46</f>
        <v>1.2242611070642317</v>
      </c>
      <c r="CJ100" s="1777"/>
      <c r="CK100" s="1802"/>
    </row>
    <row r="101" spans="1:89" x14ac:dyDescent="0.25">
      <c r="A101" s="780">
        <v>2</v>
      </c>
      <c r="B101" s="784">
        <f>'SAME R Results'!A50</f>
        <v>5</v>
      </c>
      <c r="C101" s="839" t="str">
        <f>'SAME R Results'!B50</f>
        <v>Pyrell</v>
      </c>
      <c r="D101" s="784" t="str">
        <f>'SAME R Results'!C50</f>
        <v>P06</v>
      </c>
      <c r="E101" s="784" t="str">
        <f>'SAME R Results'!D50</f>
        <v>29 Pa</v>
      </c>
      <c r="F101" s="784">
        <f>'SAME R Results'!E50</f>
        <v>5</v>
      </c>
      <c r="G101" s="784" t="str">
        <f>'SAME R Results'!F50</f>
        <v>76a</v>
      </c>
      <c r="H101" s="785" t="str">
        <f>'SAME R Results'!G50</f>
        <v>aged</v>
      </c>
      <c r="I101" s="784">
        <f>'SAME R Results'!H50</f>
        <v>238</v>
      </c>
      <c r="J101" s="786">
        <f>'SAME R Results'!I50</f>
        <v>40416</v>
      </c>
      <c r="K101" s="784">
        <f>'SAME R Results'!J50</f>
        <v>0</v>
      </c>
      <c r="L101" s="788"/>
      <c r="M101" s="788"/>
      <c r="N101" s="1914">
        <f>'SAME R Results'!K50</f>
        <v>8.1</v>
      </c>
      <c r="O101" s="793">
        <f>'SAME R Results'!L50</f>
        <v>1.23</v>
      </c>
      <c r="P101" s="784">
        <f>'SAME R Results'!M50</f>
        <v>0</v>
      </c>
      <c r="Q101" s="784">
        <f>'SAME R Results'!N50</f>
        <v>0</v>
      </c>
      <c r="R101" s="784">
        <f>'SAME R Results'!O50</f>
        <v>0</v>
      </c>
      <c r="S101" s="784">
        <f>'SAME R Results'!P50</f>
        <v>0</v>
      </c>
      <c r="T101" s="784">
        <f>'SAME R Results'!Q50</f>
        <v>0</v>
      </c>
      <c r="U101" s="784">
        <f>'SAME R Results'!R50</f>
        <v>625.42857142857144</v>
      </c>
      <c r="V101" s="784">
        <f>'SAME R Results'!S50</f>
        <v>0</v>
      </c>
      <c r="W101" s="784">
        <f>'SAME R Results'!T50</f>
        <v>0</v>
      </c>
      <c r="X101" s="784" t="str">
        <f>'SAME R Results'!U50</f>
        <v>n</v>
      </c>
      <c r="Y101" s="784" t="str">
        <f>'SAME R Results'!V50</f>
        <v>y</v>
      </c>
      <c r="Z101" s="784" t="str">
        <f>'SAME R Results'!W50</f>
        <v>y</v>
      </c>
      <c r="AA101" s="784" t="str">
        <f>'SAME R Results'!X50</f>
        <v>y</v>
      </c>
      <c r="AB101" s="784" t="str">
        <f>'SAME R Results'!Y50</f>
        <v>y</v>
      </c>
      <c r="AC101" s="789"/>
      <c r="AD101" s="784" t="str">
        <f>'SAME R Results'!Z50</f>
        <v>y</v>
      </c>
      <c r="AE101" s="784">
        <f>'SAME R Results'!AA50</f>
        <v>10</v>
      </c>
      <c r="AF101" s="784" t="str">
        <f>'SAME R Results'!AB50</f>
        <v>y</v>
      </c>
      <c r="AG101" s="817">
        <f>'SAME R Results'!AC50</f>
        <v>3.852706928546E-2</v>
      </c>
      <c r="AH101" s="819">
        <f>'SAME R Results'!AD50</f>
        <v>0</v>
      </c>
      <c r="AI101" s="784">
        <f>'SAME R Results'!AE50</f>
        <v>0</v>
      </c>
      <c r="AJ101" s="784">
        <f>'SAME R Results'!AF50</f>
        <v>0</v>
      </c>
      <c r="AK101" s="784">
        <f>'SAME R Results'!AG50</f>
        <v>0</v>
      </c>
      <c r="AL101" s="784">
        <f>'SAME R Results'!AH50</f>
        <v>0</v>
      </c>
      <c r="AM101" s="784">
        <f>'SAME R Results'!AI50</f>
        <v>0</v>
      </c>
      <c r="AN101" s="784">
        <f>'SAME R Results'!AJ50</f>
        <v>0</v>
      </c>
      <c r="AO101" s="784">
        <f>'SAME R Results'!AK50</f>
        <v>0</v>
      </c>
      <c r="AP101" s="784">
        <f>'SAME R Results'!AL50</f>
        <v>0</v>
      </c>
      <c r="AQ101" s="784">
        <f>'SAME R Results'!AM50</f>
        <v>0</v>
      </c>
      <c r="AR101" s="817">
        <f>'SAME R Results'!AN50</f>
        <v>0</v>
      </c>
      <c r="AS101" s="819">
        <f>'SAME R Results'!AO50</f>
        <v>0</v>
      </c>
      <c r="AT101" s="784">
        <f>'SAME R Results'!AP50</f>
        <v>45</v>
      </c>
      <c r="AU101" s="789"/>
      <c r="AV101" s="821">
        <f>'SAME R Results'!AQ50</f>
        <v>0</v>
      </c>
      <c r="AW101" s="821">
        <f>'SAME R Results'!AR50</f>
        <v>6.2638249999999998</v>
      </c>
      <c r="AX101" s="821">
        <f>'SAME R Results'!AS50</f>
        <v>0</v>
      </c>
      <c r="AY101" s="821">
        <f>'SAME R Results'!AT50</f>
        <v>0</v>
      </c>
      <c r="AZ101" s="824"/>
      <c r="BA101" s="824"/>
      <c r="BB101" s="821">
        <f>'SAME R Results'!AU50</f>
        <v>2.9929654999999999</v>
      </c>
      <c r="BC101" s="821">
        <f>'SAME R Results'!AV50</f>
        <v>0.10406490500000001</v>
      </c>
      <c r="BD101" s="821">
        <f>'SAME R Results'!AW50</f>
        <v>7.378616000000001</v>
      </c>
      <c r="BE101" s="821">
        <f>'SAME R Results'!AX50</f>
        <v>4.7520749999999996</v>
      </c>
      <c r="BF101" s="827">
        <f>'SAME R Results'!AY50</f>
        <v>42855</v>
      </c>
      <c r="BG101" s="784">
        <f>'SAME R Results'!AZ50</f>
        <v>3.7528845000000004</v>
      </c>
      <c r="BH101" s="784">
        <f>'SAME R Results'!BA50</f>
        <v>0.1647187</v>
      </c>
      <c r="BI101" s="789"/>
      <c r="BJ101" s="784">
        <f>'SAME R Results'!BB50</f>
        <v>182.25264999999996</v>
      </c>
      <c r="BK101" s="784">
        <f>'SAME R Results'!BC50</f>
        <v>2.6265410000000013</v>
      </c>
      <c r="BL101" s="784">
        <f>'SAME R Results'!BD50</f>
        <v>1632139.978883141</v>
      </c>
      <c r="BM101" s="784">
        <f>'SAME R Results'!BE50</f>
        <v>725.9923009845545</v>
      </c>
      <c r="BN101" s="784">
        <f>'SAME R Results'!BF50</f>
        <v>7.5308396368719723</v>
      </c>
      <c r="BO101" s="784">
        <f>'SAME R Results'!BG50</f>
        <v>2.3384242847501331</v>
      </c>
      <c r="BP101" s="789"/>
      <c r="BQ101" s="784">
        <f>'SAME R Results'!BH50</f>
        <v>226.969297357876</v>
      </c>
      <c r="BR101" s="817">
        <f>'SAME R Results'!BI50</f>
        <v>0.44481007167126968</v>
      </c>
      <c r="BS101" s="817">
        <f>'SAME R Results'!BJ50</f>
        <v>0.64279185147281492</v>
      </c>
      <c r="BT101" s="817">
        <f>'SAME R Results'!BL50</f>
        <v>3.2204761496807079</v>
      </c>
      <c r="BU101" s="817">
        <f>'SAME R Results'!BM50</f>
        <v>1.834502046916247</v>
      </c>
      <c r="BV101" s="817">
        <f>'SAME R Results'!BN50</f>
        <v>0.37002131058452192</v>
      </c>
      <c r="BW101" s="784">
        <f>'SAME R Results'!BO50</f>
        <v>1632139.978883141</v>
      </c>
      <c r="BX101" s="784">
        <f>'SAME R Results'!BP50</f>
        <v>1606556.278428355</v>
      </c>
      <c r="BY101" s="784">
        <f>'SAME R Results'!BQ50</f>
        <v>1492480.7827700684</v>
      </c>
      <c r="BZ101" s="784">
        <f>'SAME R Results'!BR50</f>
        <v>725.9923009845545</v>
      </c>
      <c r="CA101" s="784">
        <f>'SAME R Results'!BS50</f>
        <v>0.58300208647784812</v>
      </c>
      <c r="CB101" s="784">
        <f>'SAME R Results'!BT50</f>
        <v>0.48</v>
      </c>
      <c r="CC101" s="784">
        <f>'SAME R Results'!BV50</f>
        <v>2.5944901367903759</v>
      </c>
      <c r="CD101" s="880">
        <f>'SAME R Results'!BW50</f>
        <v>1</v>
      </c>
      <c r="CE101" s="1086">
        <f>'SAME R Results'!BZ50</f>
        <v>240.92870800332065</v>
      </c>
      <c r="CF101" s="1777">
        <f>'SAME R Results'!CA50</f>
        <v>0.6633333333333491</v>
      </c>
      <c r="CG101" s="1777">
        <f>'SAME R Results'!CB50</f>
        <v>0</v>
      </c>
      <c r="CH101" s="1777">
        <f>'SAME R Results'!CC50</f>
        <v>0</v>
      </c>
      <c r="CI101" s="1919">
        <f>'SAME R Results'!CD50</f>
        <v>2.0529886193174227</v>
      </c>
      <c r="CJ101" s="1777"/>
      <c r="CK101" s="1802"/>
    </row>
    <row r="102" spans="1:89" x14ac:dyDescent="0.25">
      <c r="A102" s="780">
        <v>2</v>
      </c>
      <c r="B102" s="784" t="str">
        <f>'SAME R Results'!A68</f>
        <v>7 (4)</v>
      </c>
      <c r="C102" s="839" t="str">
        <f>'SAME R Results'!B68</f>
        <v>Pyrell</v>
      </c>
      <c r="D102" s="784" t="str">
        <f>'SAME R Results'!C68</f>
        <v>P01</v>
      </c>
      <c r="E102" s="784" t="str">
        <f>'SAME R Results'!D68</f>
        <v>37Pa</v>
      </c>
      <c r="F102" s="784">
        <f>'SAME R Results'!E68</f>
        <v>0</v>
      </c>
      <c r="G102" s="784" t="str">
        <f>'SAME R Results'!F68</f>
        <v>84a</v>
      </c>
      <c r="H102" s="785" t="str">
        <f>'SAME R Results'!G68</f>
        <v>aged</v>
      </c>
      <c r="I102" s="784">
        <f>'SAME R Results'!H68</f>
        <v>242</v>
      </c>
      <c r="J102" s="786">
        <f>'SAME R Results'!I68</f>
        <v>40420.277777777781</v>
      </c>
      <c r="K102" s="784">
        <f>'SAME R Results'!J68</f>
        <v>0</v>
      </c>
      <c r="L102" s="788"/>
      <c r="M102" s="788"/>
      <c r="N102" s="1914">
        <f>'SAME R Results'!K68</f>
        <v>8.1</v>
      </c>
      <c r="O102" s="793">
        <f>'SAME R Results'!L68</f>
        <v>1.2250000000000001</v>
      </c>
      <c r="P102" s="784">
        <f>'SAME R Results'!M68</f>
        <v>0</v>
      </c>
      <c r="Q102" s="784">
        <f>'SAME R Results'!N68</f>
        <v>0</v>
      </c>
      <c r="R102" s="784">
        <f>'SAME R Results'!O68</f>
        <v>0</v>
      </c>
      <c r="S102" s="784">
        <f>'SAME R Results'!P68</f>
        <v>0</v>
      </c>
      <c r="T102" s="784">
        <f>'SAME R Results'!Q68</f>
        <v>0</v>
      </c>
      <c r="U102" s="784">
        <f>'SAME R Results'!R68</f>
        <v>632.14285714285711</v>
      </c>
      <c r="V102" s="784">
        <f>'SAME R Results'!S68</f>
        <v>0</v>
      </c>
      <c r="W102" s="784">
        <f>'SAME R Results'!T68</f>
        <v>0</v>
      </c>
      <c r="X102" s="784" t="str">
        <f>'SAME R Results'!U68</f>
        <v>n</v>
      </c>
      <c r="Y102" s="784" t="str">
        <f>'SAME R Results'!V68</f>
        <v>y</v>
      </c>
      <c r="Z102" s="784" t="str">
        <f>'SAME R Results'!W68</f>
        <v>y</v>
      </c>
      <c r="AA102" s="784" t="str">
        <f>'SAME R Results'!X68</f>
        <v>y</v>
      </c>
      <c r="AB102" s="784" t="str">
        <f>'SAME R Results'!Y68</f>
        <v>y</v>
      </c>
      <c r="AC102" s="789"/>
      <c r="AD102" s="784" t="str">
        <f>'SAME R Results'!Z68</f>
        <v>y</v>
      </c>
      <c r="AE102" s="784">
        <f>'SAME R Results'!AA68</f>
        <v>10</v>
      </c>
      <c r="AF102" s="784" t="str">
        <f>'SAME R Results'!AB68</f>
        <v>y</v>
      </c>
      <c r="AG102" s="817">
        <f>'SAME R Results'!AC68</f>
        <v>3.852706928546E-2</v>
      </c>
      <c r="AH102" s="819">
        <f>'SAME R Results'!AD68</f>
        <v>0</v>
      </c>
      <c r="AI102" s="784">
        <f>'SAME R Results'!AE68</f>
        <v>0</v>
      </c>
      <c r="AJ102" s="784">
        <f>'SAME R Results'!AF68</f>
        <v>0</v>
      </c>
      <c r="AK102" s="784">
        <f>'SAME R Results'!AG68</f>
        <v>0</v>
      </c>
      <c r="AL102" s="784">
        <f>'SAME R Results'!AH68</f>
        <v>0</v>
      </c>
      <c r="AM102" s="784">
        <f>'SAME R Results'!AI68</f>
        <v>0</v>
      </c>
      <c r="AN102" s="784">
        <f>'SAME R Results'!AJ68</f>
        <v>0</v>
      </c>
      <c r="AO102" s="784">
        <f>'SAME R Results'!AK68</f>
        <v>0</v>
      </c>
      <c r="AP102" s="784">
        <f>'SAME R Results'!AL68</f>
        <v>0</v>
      </c>
      <c r="AQ102" s="784">
        <f>'SAME R Results'!AM68</f>
        <v>0</v>
      </c>
      <c r="AR102" s="817">
        <f>'SAME R Results'!AN68</f>
        <v>3.852706928546E-2</v>
      </c>
      <c r="AS102" s="819">
        <f>'SAME R Results'!AO68</f>
        <v>0</v>
      </c>
      <c r="AT102" s="784">
        <f>'SAME R Results'!AP68</f>
        <v>60</v>
      </c>
      <c r="AU102" s="789"/>
      <c r="AV102" s="821">
        <f>'SAME R Results'!AQ68</f>
        <v>0</v>
      </c>
      <c r="AW102" s="821">
        <f>'SAME R Results'!AR68</f>
        <v>6.2334444999999992</v>
      </c>
      <c r="AX102" s="821">
        <f>'SAME R Results'!AS68</f>
        <v>0</v>
      </c>
      <c r="AY102" s="821">
        <f>'SAME R Results'!AT68</f>
        <v>0</v>
      </c>
      <c r="AZ102" s="824"/>
      <c r="BA102" s="824"/>
      <c r="BB102" s="821">
        <f>'SAME R Results'!AU68</f>
        <v>1.4658659999999999</v>
      </c>
      <c r="BC102" s="821">
        <f>'SAME R Results'!AV68</f>
        <v>5.7357785000000008E-2</v>
      </c>
      <c r="BD102" s="821">
        <f>'SAME R Results'!AW68</f>
        <v>7.1149744999999998</v>
      </c>
      <c r="BE102" s="821">
        <f>'SAME R Results'!AX68</f>
        <v>4.750411999999999</v>
      </c>
      <c r="BF102" s="827">
        <f>'SAME R Results'!AY68</f>
        <v>44120</v>
      </c>
      <c r="BG102" s="784">
        <f>'SAME R Results'!AZ68</f>
        <v>1.7928004999999998</v>
      </c>
      <c r="BH102" s="784">
        <f>'SAME R Results'!BA68</f>
        <v>0.12527461499999998</v>
      </c>
      <c r="BI102" s="789"/>
      <c r="BJ102" s="784">
        <f>'SAME R Results'!BB68</f>
        <v>105.30194999999999</v>
      </c>
      <c r="BK102" s="784">
        <f>'SAME R Results'!BC68</f>
        <v>2.3645625000000008</v>
      </c>
      <c r="BL102" s="784">
        <f>'SAME R Results'!BD68</f>
        <v>1683214.9966951662</v>
      </c>
      <c r="BM102" s="784">
        <f>'SAME R Results'!BE68</f>
        <v>597.13137154948447</v>
      </c>
      <c r="BN102" s="784">
        <f>'SAME R Results'!BF68</f>
        <v>3.7357685933051719</v>
      </c>
      <c r="BO102" s="784">
        <f>'SAME R Results'!BG68</f>
        <v>1.1056894740415859</v>
      </c>
      <c r="BP102" s="789"/>
      <c r="BQ102" s="784">
        <f>'SAME R Results'!BH68</f>
        <v>133.40783599555164</v>
      </c>
      <c r="BR102" s="817">
        <f>'SAME R Results'!BI68</f>
        <v>0.3547564468721438</v>
      </c>
      <c r="BS102" s="817">
        <f>'SAME R Results'!BJ68</f>
        <v>0.53294334298712609</v>
      </c>
      <c r="BT102" s="817">
        <f>'SAME R Results'!BL68</f>
        <v>3.3786779028020906</v>
      </c>
      <c r="BU102" s="817">
        <f>'SAME R Results'!BM68</f>
        <v>1.8926021618490523</v>
      </c>
      <c r="BV102" s="817">
        <f>'SAME R Results'!BN68</f>
        <v>0.28943758364257055</v>
      </c>
      <c r="BW102" s="784">
        <f>'SAME R Results'!BO68</f>
        <v>1683214.9966951662</v>
      </c>
      <c r="BX102" s="784">
        <f>'SAME R Results'!BP68</f>
        <v>1656876.1129227907</v>
      </c>
      <c r="BY102" s="784">
        <f>'SAME R Results'!BQ68</f>
        <v>1537984.6819120054</v>
      </c>
      <c r="BZ102" s="784">
        <f>'SAME R Results'!BR68</f>
        <v>597.13137154948447</v>
      </c>
      <c r="CA102" s="784">
        <f>'SAME R Results'!BS68</f>
        <v>0.52485183787623202</v>
      </c>
      <c r="CB102" s="784">
        <f>'SAME R Results'!BT68</f>
        <v>0.48</v>
      </c>
      <c r="CC102" s="784">
        <f>'SAME R Results'!BV68</f>
        <v>2.6393907392731024</v>
      </c>
      <c r="CD102" s="880">
        <f>'SAME R Results'!BW68</f>
        <v>1</v>
      </c>
      <c r="CE102" s="1086">
        <f>'SAME R Results'!BZ68</f>
        <v>236.85307598302919</v>
      </c>
      <c r="CF102" s="1777">
        <f>'SAME R Results'!CA68</f>
        <v>0.50000000000000044</v>
      </c>
      <c r="CG102" s="1777">
        <f>'SAME R Results'!CB68</f>
        <v>0</v>
      </c>
      <c r="CH102" s="1777">
        <f>'SAME R Results'!CC68</f>
        <v>0</v>
      </c>
      <c r="CI102" s="1919">
        <f>'SAME R Results'!CD68</f>
        <v>1.6008940319466183</v>
      </c>
      <c r="CJ102" s="1777"/>
      <c r="CK102" s="1802"/>
    </row>
    <row r="103" spans="1:89" x14ac:dyDescent="0.25">
      <c r="A103" s="780">
        <v>2</v>
      </c>
      <c r="B103" s="784" t="str">
        <f>'SAME R Results'!A86</f>
        <v>8(4)</v>
      </c>
      <c r="C103" s="839" t="str">
        <f>'SAME R Results'!B86</f>
        <v>Pyrell</v>
      </c>
      <c r="D103" s="784" t="str">
        <f>'SAME R Results'!C86</f>
        <v>P10</v>
      </c>
      <c r="E103" s="784" t="str">
        <f>'SAME R Results'!D86</f>
        <v>48PA</v>
      </c>
      <c r="F103" s="784">
        <f>'SAME R Results'!E86</f>
        <v>0</v>
      </c>
      <c r="G103" s="784" t="str">
        <f>'SAME R Results'!F86</f>
        <v>95a</v>
      </c>
      <c r="H103" s="785" t="str">
        <f>'SAME R Results'!G86</f>
        <v>aged</v>
      </c>
      <c r="I103" s="784">
        <f>'SAME R Results'!H86</f>
        <v>250</v>
      </c>
      <c r="J103" s="786">
        <f>'SAME R Results'!I86</f>
        <v>40428.354166666664</v>
      </c>
      <c r="K103" s="784">
        <f>'SAME R Results'!J86</f>
        <v>0</v>
      </c>
      <c r="L103" s="788"/>
      <c r="M103" s="788"/>
      <c r="N103" s="1915">
        <f>'SAME R Results'!K86</f>
        <v>0</v>
      </c>
      <c r="O103" s="1939">
        <f>'SAME R Results'!L86</f>
        <v>1.22</v>
      </c>
      <c r="P103" s="784">
        <f>'SAME R Results'!M86</f>
        <v>0</v>
      </c>
      <c r="Q103" s="784">
        <f>'SAME R Results'!N86</f>
        <v>0</v>
      </c>
      <c r="R103" s="784">
        <f>'SAME R Results'!O86</f>
        <v>0</v>
      </c>
      <c r="S103" s="784">
        <f>'SAME R Results'!P86</f>
        <v>0</v>
      </c>
      <c r="T103" s="784">
        <f>'SAME R Results'!Q86</f>
        <v>0</v>
      </c>
      <c r="U103" s="784"/>
      <c r="V103" s="784">
        <f>'SAME R Results'!S86</f>
        <v>0</v>
      </c>
      <c r="W103" s="784">
        <f>'SAME R Results'!T86</f>
        <v>0</v>
      </c>
      <c r="X103" s="784" t="str">
        <f>'SAME R Results'!U86</f>
        <v>n</v>
      </c>
      <c r="Y103" s="784" t="str">
        <f>'SAME R Results'!V86</f>
        <v>y</v>
      </c>
      <c r="Z103" s="784" t="str">
        <f>'SAME R Results'!W86</f>
        <v>y</v>
      </c>
      <c r="AA103" s="784" t="str">
        <f>'SAME R Results'!X86</f>
        <v>y</v>
      </c>
      <c r="AB103" s="784" t="str">
        <f>'SAME R Results'!Y86</f>
        <v>y</v>
      </c>
      <c r="AC103" s="789"/>
      <c r="AD103" s="784" t="str">
        <f>'SAME R Results'!Z86</f>
        <v>y</v>
      </c>
      <c r="AE103" s="784">
        <f>'SAME R Results'!AA86</f>
        <v>10</v>
      </c>
      <c r="AF103" s="784" t="str">
        <f>'SAME R Results'!AB86</f>
        <v>y</v>
      </c>
      <c r="AG103" s="817">
        <f>'SAME R Results'!AC86</f>
        <v>3.852706928546E-2</v>
      </c>
      <c r="AH103" s="819">
        <f>'SAME R Results'!AD86</f>
        <v>0</v>
      </c>
      <c r="AI103" s="784">
        <f>'SAME R Results'!AE86</f>
        <v>0</v>
      </c>
      <c r="AJ103" s="784">
        <f>'SAME R Results'!AF86</f>
        <v>0</v>
      </c>
      <c r="AK103" s="784">
        <f>'SAME R Results'!AG86</f>
        <v>0</v>
      </c>
      <c r="AL103" s="784">
        <f>'SAME R Results'!AH86</f>
        <v>0</v>
      </c>
      <c r="AM103" s="784">
        <f>'SAME R Results'!AI86</f>
        <v>0</v>
      </c>
      <c r="AN103" s="784">
        <f>'SAME R Results'!AJ86</f>
        <v>0</v>
      </c>
      <c r="AO103" s="784">
        <f>'SAME R Results'!AK86</f>
        <v>0</v>
      </c>
      <c r="AP103" s="784">
        <f>'SAME R Results'!AL86</f>
        <v>0</v>
      </c>
      <c r="AQ103" s="784">
        <f>'SAME R Results'!AM86</f>
        <v>0</v>
      </c>
      <c r="AR103" s="817">
        <f>'SAME R Results'!AN86</f>
        <v>0</v>
      </c>
      <c r="AS103" s="819">
        <f>'SAME R Results'!AO86</f>
        <v>0</v>
      </c>
      <c r="AT103" s="784">
        <f>'SAME R Results'!AP86</f>
        <v>0</v>
      </c>
      <c r="AU103" s="789"/>
      <c r="AV103" s="821">
        <f>'SAME R Results'!AQ86</f>
        <v>0</v>
      </c>
      <c r="AW103" s="821">
        <f>'SAME R Results'!AR86</f>
        <v>4.3817289999999991</v>
      </c>
      <c r="AX103" s="821">
        <f>'SAME R Results'!AS86</f>
        <v>0</v>
      </c>
      <c r="AY103" s="821">
        <f>'SAME R Results'!AT86</f>
        <v>0</v>
      </c>
      <c r="AZ103" s="824"/>
      <c r="BA103" s="824"/>
      <c r="BB103" s="821">
        <f>'SAME R Results'!AU86</f>
        <v>0.15617359999999997</v>
      </c>
      <c r="BC103" s="821">
        <f>'SAME R Results'!AV86</f>
        <v>2.9205314999999999E-2</v>
      </c>
      <c r="BD103" s="821">
        <f>'SAME R Results'!AW86</f>
        <v>4.7462305000000002</v>
      </c>
      <c r="BE103" s="821">
        <f>'SAME R Results'!AX86</f>
        <v>4.6675719999999989</v>
      </c>
      <c r="BF103" s="827">
        <f>'SAME R Results'!AY86</f>
        <v>999</v>
      </c>
      <c r="BG103" s="784">
        <f>'SAME R Results'!AZ86</f>
        <v>0.27084355000000004</v>
      </c>
      <c r="BH103" s="784">
        <f>'SAME R Results'!BA86</f>
        <v>8.0139160000000001E-2</v>
      </c>
      <c r="BI103" s="789"/>
      <c r="BJ103" s="784">
        <f>'SAME R Results'!BB86</f>
        <v>8.7778999999999989</v>
      </c>
      <c r="BK103" s="784">
        <f>'SAME R Results'!BC86</f>
        <v>7.8658500000001297E-2</v>
      </c>
      <c r="BL103" s="784">
        <f>'SAME R Results'!BD86</f>
        <v>35876.448108697521</v>
      </c>
      <c r="BM103" s="784">
        <f>'SAME R Results'!BE86</f>
        <v>12.910104784744156</v>
      </c>
      <c r="BN103" s="784">
        <f>'SAME R Results'!BF86</f>
        <v>0.34105657832218012</v>
      </c>
      <c r="BO103" s="784">
        <f>'SAME R Results'!BG86</f>
        <v>0.12806541949514919</v>
      </c>
      <c r="BP103" s="789"/>
      <c r="BQ103" s="784">
        <f>'SAME R Results'!BH86</f>
        <v>11.261671781275142</v>
      </c>
      <c r="BR103" s="817">
        <f>'SAME R Results'!BI86</f>
        <v>0.35984902255734624</v>
      </c>
      <c r="BS103" s="817">
        <f>'SAME R Results'!BJ86</f>
        <v>0.84320194801804194</v>
      </c>
      <c r="BT103" s="817">
        <f>'SAME R Results'!BL86</f>
        <v>2.6631434126922806</v>
      </c>
      <c r="BU103" s="817">
        <f>'SAME R Results'!BM86</f>
        <v>2.5162745563990132</v>
      </c>
      <c r="BV103" s="817">
        <f>'SAME R Results'!BN86</f>
        <v>0.23507946326104442</v>
      </c>
      <c r="BW103" s="784">
        <f>'SAME R Results'!BO86</f>
        <v>35876.448108697521</v>
      </c>
      <c r="BX103" s="784">
        <f>'SAME R Results'!BP86</f>
        <v>35280.062231802614</v>
      </c>
      <c r="BY103" s="784">
        <f>'SAME R Results'!BQ86</f>
        <v>33706.148043035486</v>
      </c>
      <c r="BZ103" s="784">
        <f>'SAME R Results'!BR86</f>
        <v>12.910104784744156</v>
      </c>
      <c r="CA103" s="784">
        <f>'SAME R Results'!BS86</f>
        <v>1.7459491254550583E-2</v>
      </c>
      <c r="CB103" s="784">
        <f>'SAME R Results'!BT86</f>
        <v>0.48</v>
      </c>
      <c r="CC103" s="784">
        <f>'SAME R Results'!BV86</f>
        <v>2.6728279213695627</v>
      </c>
      <c r="CD103" s="880">
        <f>'SAME R Results'!BW86</f>
        <v>1</v>
      </c>
      <c r="CE103" s="1086">
        <f>'SAME R Results'!BZ86</f>
        <v>236.14679358180084</v>
      </c>
      <c r="CF103" s="1777">
        <f>'SAME R Results'!CA86</f>
        <v>0.42333333333338663</v>
      </c>
      <c r="CG103" s="1777">
        <f>'SAME R Results'!CB86</f>
        <v>0</v>
      </c>
      <c r="CH103" s="1777">
        <f>'SAME R Results'!CC86</f>
        <v>0</v>
      </c>
      <c r="CI103" s="1919">
        <f>'SAME R Results'!CD86</f>
        <v>0.1596142457188402</v>
      </c>
      <c r="CJ103" s="1777"/>
      <c r="CK103" s="1802"/>
    </row>
    <row r="104" spans="1:89" x14ac:dyDescent="0.25">
      <c r="A104" s="780">
        <v>2</v>
      </c>
      <c r="B104" s="784" t="str">
        <f>'SAME R Results'!A92</f>
        <v>9(4)</v>
      </c>
      <c r="C104" s="839" t="str">
        <f>'SAME R Results'!B92</f>
        <v>Pyrell</v>
      </c>
      <c r="D104" s="784" t="str">
        <f>'SAME R Results'!C92</f>
        <v>P11</v>
      </c>
      <c r="E104" s="784" t="str">
        <f>'SAME R Results'!D92</f>
        <v>50PA</v>
      </c>
      <c r="F104" s="784">
        <f>'SAME R Results'!E92</f>
        <v>0</v>
      </c>
      <c r="G104" s="784" t="str">
        <f>'SAME R Results'!F92</f>
        <v>97a</v>
      </c>
      <c r="H104" s="785" t="str">
        <f>'SAME R Results'!G92</f>
        <v>aged</v>
      </c>
      <c r="I104" s="784">
        <f>'SAME R Results'!H92</f>
        <v>251</v>
      </c>
      <c r="J104" s="786">
        <f>'SAME R Results'!I92</f>
        <v>40429.354166666664</v>
      </c>
      <c r="K104" s="784">
        <f>'SAME R Results'!J92</f>
        <v>0</v>
      </c>
      <c r="L104" s="788"/>
      <c r="M104" s="788"/>
      <c r="N104" s="1915">
        <f>'SAME R Results'!K92</f>
        <v>0</v>
      </c>
      <c r="O104" s="793">
        <f>'SAME R Results'!L92</f>
        <v>1.23</v>
      </c>
      <c r="P104" s="784">
        <f>'SAME R Results'!M92</f>
        <v>0</v>
      </c>
      <c r="Q104" s="784">
        <f>'SAME R Results'!N92</f>
        <v>0</v>
      </c>
      <c r="R104" s="784">
        <f>'SAME R Results'!O92</f>
        <v>0</v>
      </c>
      <c r="S104" s="784">
        <f>'SAME R Results'!P92</f>
        <v>0</v>
      </c>
      <c r="T104" s="784">
        <f>'SAME R Results'!Q92</f>
        <v>0</v>
      </c>
      <c r="U104" s="784">
        <f>'SAME R Results'!R92</f>
        <v>623.85714285714289</v>
      </c>
      <c r="V104" s="784">
        <f>'SAME R Results'!S92</f>
        <v>0</v>
      </c>
      <c r="W104" s="784">
        <f>'SAME R Results'!T92</f>
        <v>0</v>
      </c>
      <c r="X104" s="784" t="str">
        <f>'SAME R Results'!U92</f>
        <v>n</v>
      </c>
      <c r="Y104" s="784" t="str">
        <f>'SAME R Results'!V92</f>
        <v>y</v>
      </c>
      <c r="Z104" s="784" t="str">
        <f>'SAME R Results'!W92</f>
        <v>y</v>
      </c>
      <c r="AA104" s="784" t="str">
        <f>'SAME R Results'!X92</f>
        <v>y</v>
      </c>
      <c r="AB104" s="784" t="str">
        <f>'SAME R Results'!Y92</f>
        <v>y</v>
      </c>
      <c r="AC104" s="789"/>
      <c r="AD104" s="784" t="str">
        <f>'SAME R Results'!Z92</f>
        <v>y</v>
      </c>
      <c r="AE104" s="784">
        <f>'SAME R Results'!AA92</f>
        <v>10</v>
      </c>
      <c r="AF104" s="784" t="str">
        <f>'SAME R Results'!AB92</f>
        <v>y</v>
      </c>
      <c r="AG104" s="817">
        <f>'SAME R Results'!AC92</f>
        <v>3.852706928546E-2</v>
      </c>
      <c r="AH104" s="819">
        <f>'SAME R Results'!AD92</f>
        <v>0</v>
      </c>
      <c r="AI104" s="784">
        <f>'SAME R Results'!AE92</f>
        <v>0</v>
      </c>
      <c r="AJ104" s="784">
        <f>'SAME R Results'!AF92</f>
        <v>0</v>
      </c>
      <c r="AK104" s="784">
        <f>'SAME R Results'!AG92</f>
        <v>0</v>
      </c>
      <c r="AL104" s="784">
        <f>'SAME R Results'!AH92</f>
        <v>0</v>
      </c>
      <c r="AM104" s="784">
        <f>'SAME R Results'!AI92</f>
        <v>0</v>
      </c>
      <c r="AN104" s="784">
        <f>'SAME R Results'!AJ92</f>
        <v>0</v>
      </c>
      <c r="AO104" s="784">
        <f>'SAME R Results'!AK92</f>
        <v>0</v>
      </c>
      <c r="AP104" s="784">
        <f>'SAME R Results'!AL92</f>
        <v>0</v>
      </c>
      <c r="AQ104" s="784">
        <f>'SAME R Results'!AM92</f>
        <v>0</v>
      </c>
      <c r="AR104" s="817">
        <f>'SAME R Results'!AN92</f>
        <v>0</v>
      </c>
      <c r="AS104" s="819">
        <f>'SAME R Results'!AO92</f>
        <v>0</v>
      </c>
      <c r="AT104" s="784">
        <f>'SAME R Results'!AP92</f>
        <v>0</v>
      </c>
      <c r="AU104" s="789"/>
      <c r="AV104" s="821">
        <f>'SAME R Results'!AQ92</f>
        <v>0</v>
      </c>
      <c r="AW104" s="821">
        <f>'SAME R Results'!AR92</f>
        <v>5.2804570000000011</v>
      </c>
      <c r="AX104" s="821">
        <f>'SAME R Results'!AS92</f>
        <v>0</v>
      </c>
      <c r="AY104" s="821">
        <f>'SAME R Results'!AT92</f>
        <v>0</v>
      </c>
      <c r="AZ104" s="824"/>
      <c r="BA104" s="824"/>
      <c r="BB104" s="821">
        <f>'SAME R Results'!AU92</f>
        <v>0.16293330499999997</v>
      </c>
      <c r="BC104" s="821">
        <f>'SAME R Results'!AV92</f>
        <v>3.1524654999999999E-2</v>
      </c>
      <c r="BD104" s="821">
        <f>'SAME R Results'!AW92</f>
        <v>4.7554929999999995</v>
      </c>
      <c r="BE104" s="821">
        <f>'SAME R Results'!AX92</f>
        <v>4.6810145000000016</v>
      </c>
      <c r="BF104" s="827">
        <f>'SAME R Results'!AY92</f>
        <v>974.3</v>
      </c>
      <c r="BG104" s="784">
        <f>'SAME R Results'!AZ92</f>
        <v>0.29670709999999995</v>
      </c>
      <c r="BH104" s="784">
        <f>'SAME R Results'!BA92</f>
        <v>9.5581094999999977E-2</v>
      </c>
      <c r="BI104" s="789"/>
      <c r="BJ104" s="784">
        <f>'SAME R Results'!BB92</f>
        <v>11.96435</v>
      </c>
      <c r="BK104" s="784">
        <f>'SAME R Results'!BC92</f>
        <v>7.4478499999997894E-2</v>
      </c>
      <c r="BL104" s="784">
        <f>'SAME R Results'!BD92</f>
        <v>34988.163542684197</v>
      </c>
      <c r="BM104" s="784">
        <f>'SAME R Results'!BE92</f>
        <v>12.21823054369557</v>
      </c>
      <c r="BN104" s="784">
        <f>'SAME R Results'!BF92</f>
        <v>0.35177459779881148</v>
      </c>
      <c r="BO104" s="784">
        <f>'SAME R Results'!BG92</f>
        <v>0.13460114595910688</v>
      </c>
      <c r="BP104" s="789"/>
      <c r="BQ104" s="784">
        <f>'SAME R Results'!BH92</f>
        <v>15.29757012775975</v>
      </c>
      <c r="BR104" s="817">
        <f>'SAME R Results'!BI92</f>
        <v>0.34921039879071691</v>
      </c>
      <c r="BS104" s="817">
        <f>'SAME R Results'!BJ92</f>
        <v>0.9416746822921217</v>
      </c>
      <c r="BT104" s="817">
        <f>'SAME R Results'!BL92</f>
        <v>2.6134591595950005</v>
      </c>
      <c r="BU104" s="817">
        <f>'SAME R Results'!BM92</f>
        <v>2.707388644393232</v>
      </c>
      <c r="BV104" s="817">
        <f>'SAME R Results'!BN92</f>
        <v>0.21265730431399044</v>
      </c>
      <c r="BW104" s="784">
        <f>'SAME R Results'!BO92</f>
        <v>34988.163542684197</v>
      </c>
      <c r="BX104" s="784">
        <f>'SAME R Results'!BP92</f>
        <v>34406.523142425234</v>
      </c>
      <c r="BY104" s="784">
        <f>'SAME R Results'!BQ92</f>
        <v>32872.148179928154</v>
      </c>
      <c r="BZ104" s="784">
        <f>'SAME R Results'!BR92</f>
        <v>12.21823054369557</v>
      </c>
      <c r="CA104" s="784">
        <f>'SAME R Results'!BS92</f>
        <v>1.6531674509455273E-2</v>
      </c>
      <c r="CB104" s="784">
        <f>'SAME R Results'!BT92</f>
        <v>0.48</v>
      </c>
      <c r="CC104" s="784">
        <f>'SAME R Results'!BV92</f>
        <v>2.6637416797541151</v>
      </c>
      <c r="CD104" s="880">
        <f>'SAME R Results'!BW92</f>
        <v>1</v>
      </c>
      <c r="CE104" s="1086">
        <f>'SAME R Results'!BZ92</f>
        <v>242.39387965391558</v>
      </c>
      <c r="CF104" s="1777">
        <f>'SAME R Results'!CA92</f>
        <v>0.43000000000004146</v>
      </c>
      <c r="CG104" s="1777">
        <f>'SAME R Results'!CB92</f>
        <v>0</v>
      </c>
      <c r="CH104" s="1777">
        <f>'SAME R Results'!CC92</f>
        <v>0</v>
      </c>
      <c r="CI104" s="1919">
        <f>'SAME R Results'!CD92</f>
        <v>0.21345446689895267</v>
      </c>
      <c r="CJ104" s="1777"/>
      <c r="CK104" s="1802"/>
    </row>
    <row r="105" spans="1:89" x14ac:dyDescent="0.25">
      <c r="A105" s="778">
        <v>1</v>
      </c>
      <c r="B105" s="779">
        <f>'SAME1 Flight Tests 8-27-09'!A7</f>
        <v>1</v>
      </c>
      <c r="C105" s="835" t="str">
        <f>'SAME1 Flight Tests 8-27-09'!B7</f>
        <v>Silicone</v>
      </c>
      <c r="D105" s="782"/>
      <c r="E105" s="1810" t="str">
        <f>'SAME1 Flight Tests 8-27-09'!C7</f>
        <v>5S</v>
      </c>
      <c r="F105" s="1810">
        <f>'SAME1 Flight Tests 8-27-09'!D7</f>
        <v>6</v>
      </c>
      <c r="G105" s="1810">
        <f>'SAME1 Flight Tests 8-27-09'!E7</f>
        <v>5</v>
      </c>
      <c r="H105" s="1810" t="str">
        <f>'SAME1 Flight Tests 8-27-09'!F7</f>
        <v>Aging up</v>
      </c>
      <c r="I105" s="1810" t="str">
        <f>'SAME1 Flight Tests 8-27-09'!G7</f>
        <v>255 13:30</v>
      </c>
      <c r="J105" s="1811">
        <f>'SAME1 Flight Tests 8-27-09'!H7</f>
        <v>39337.395833333336</v>
      </c>
      <c r="K105" s="1810">
        <f>'SAME1 Flight Tests 8-27-09'!I7</f>
        <v>3</v>
      </c>
      <c r="L105" s="1810" t="str">
        <f>'SAME1 Flight Tests 8-27-09'!J7</f>
        <v>n</v>
      </c>
      <c r="M105" s="1810" t="str">
        <f>'SAME1 Flight Tests 8-27-09'!K7</f>
        <v>n</v>
      </c>
      <c r="N105" s="1941">
        <f>'SAME1 Flight Tests 8-27-09'!L7</f>
        <v>8</v>
      </c>
      <c r="O105" s="1940">
        <f>'SAME1 Flight Tests 8-27-09'!M7</f>
        <v>1.327</v>
      </c>
      <c r="P105" s="1813">
        <f>'SAME1 Flight Tests 8-27-09'!N7</f>
        <v>45</v>
      </c>
      <c r="Q105" s="1813">
        <f>'SAME1 Flight Tests 8-27-09'!O7</f>
        <v>720</v>
      </c>
      <c r="R105" s="1813">
        <f>'SAME1 Flight Tests 8-27-09'!P7</f>
        <v>0</v>
      </c>
      <c r="S105" s="780"/>
      <c r="T105" s="780"/>
      <c r="U105" s="1813">
        <f>'SAME1 Flight Tests 8-27-09'!Q7</f>
        <v>755</v>
      </c>
      <c r="V105" s="780"/>
      <c r="W105" s="780"/>
      <c r="X105" s="780"/>
      <c r="Y105" s="780"/>
      <c r="Z105" s="780"/>
      <c r="AA105" s="1813" t="str">
        <f>'SAME1 Flight Tests 8-27-09'!R7</f>
        <v>y</v>
      </c>
      <c r="AB105" s="1813" t="str">
        <f>'SAME1 Flight Tests 8-27-09'!S7</f>
        <v>y</v>
      </c>
      <c r="AC105" s="1813">
        <f>'SAME1 Flight Tests 8-27-09'!T7</f>
        <v>1</v>
      </c>
      <c r="AD105" s="780"/>
      <c r="AE105" s="1813">
        <f>'SAME1 Flight Tests 8-27-09'!U7</f>
        <v>10</v>
      </c>
      <c r="AF105" s="780"/>
      <c r="AG105" s="1814">
        <f>'SAME1 Flight Tests 8-27-09'!V7</f>
        <v>3.1812241356819398E-2</v>
      </c>
      <c r="AH105" s="1815">
        <f>'SAME1 Flight Tests 8-27-09'!W7</f>
        <v>0.45912275840214306</v>
      </c>
      <c r="AI105" s="780"/>
      <c r="AJ105" s="780"/>
      <c r="AK105" s="780"/>
      <c r="AL105" s="780"/>
      <c r="AM105" s="780"/>
      <c r="AN105" s="780"/>
      <c r="AO105" s="780"/>
      <c r="AP105" s="780"/>
      <c r="AQ105" s="780"/>
      <c r="AR105" s="780"/>
      <c r="AS105" s="780"/>
      <c r="AT105" s="780"/>
      <c r="AU105" s="1813">
        <f>'SAME1 Flight Tests 8-27-09'!X7</f>
        <v>1.21</v>
      </c>
      <c r="AV105" s="1816">
        <f>'SAME1 Flight Tests 8-27-09'!Y7</f>
        <v>2.8774000000000002</v>
      </c>
      <c r="AW105" s="1816">
        <f>'SAME1 Flight Tests 8-27-09'!Z7</f>
        <v>6.2938999999999998</v>
      </c>
      <c r="AX105" s="1816">
        <f>'SAME1 Flight Tests 8-27-09'!AA7</f>
        <v>4.3936000000000002</v>
      </c>
      <c r="AY105" s="1817"/>
      <c r="AZ105" s="1817"/>
      <c r="BA105" s="1816">
        <f>'SAME1 Flight Tests 8-27-09'!AC7</f>
        <v>4.9352</v>
      </c>
      <c r="BB105" s="1817"/>
      <c r="BC105" s="1817"/>
      <c r="BD105" s="1816">
        <f>'SAME1 Flight Tests 8-27-09'!AB7</f>
        <v>6.4202000000000004</v>
      </c>
      <c r="BE105" s="1816">
        <f>'SAME1 Flight Tests 8-27-09'!AD7</f>
        <v>4.6092000000000004</v>
      </c>
      <c r="BF105" s="1818">
        <f>'SAME1 Flight Tests 8-27-09'!AE7</f>
        <v>26480</v>
      </c>
      <c r="BG105" s="780"/>
      <c r="BH105" s="780"/>
      <c r="BI105" s="1813">
        <f>'SAME1 Flight Tests 8-27-09'!AF7</f>
        <v>48.5747</v>
      </c>
      <c r="BJ105" s="1813">
        <f>'SAME1 Flight Tests 8-27-09'!AG7</f>
        <v>104.0436</v>
      </c>
      <c r="BK105" s="1813">
        <f>'SAME1 Flight Tests 8-27-09'!AH7</f>
        <v>1.8109999999999999</v>
      </c>
      <c r="BL105" s="1813">
        <f>'SAME1 Flight Tests 8-27-09'!AK7</f>
        <v>1194104.7590429184</v>
      </c>
      <c r="BM105" s="1813">
        <f>'SAME1 Flight Tests 8-27-09'!AL7</f>
        <v>389.22953313940434</v>
      </c>
      <c r="BN105" s="780"/>
      <c r="BO105" s="1813"/>
      <c r="BP105" s="780"/>
      <c r="BQ105" s="1813">
        <f>'SAME1 Flight Tests 8-27-09'!AM7</f>
        <v>124.63764636532751</v>
      </c>
      <c r="BR105" s="1814">
        <f>'SAME1 Flight Tests 8-27-09'!AP7</f>
        <v>0.32595928472085983</v>
      </c>
      <c r="BS105" s="1814">
        <f>'SAME1 Flight Tests 8-27-09'!AQ7</f>
        <v>0.6067457889995036</v>
      </c>
      <c r="BT105" s="1814"/>
      <c r="BU105" s="1814">
        <f>'SAME1 Flight Tests 8-27-09'!AS7</f>
        <v>2.1995429640078377</v>
      </c>
      <c r="BV105" s="1814">
        <f>'SAME1 Flight Tests 8-27-09'!AT7</f>
        <v>0.23891402709415155</v>
      </c>
      <c r="BW105" s="1813">
        <f>'SAME1 Flight Tests 8-27-09'!BB7</f>
        <v>1194104.7590429184</v>
      </c>
      <c r="BX105" s="1813">
        <f>'SAME1 Flight Tests 8-27-09'!BC7</f>
        <v>1174959.927555921</v>
      </c>
      <c r="BY105" s="1813">
        <f>'SAME1 Flight Tests 8-27-09'!BD7</f>
        <v>1103225.0763581193</v>
      </c>
      <c r="BZ105" s="780"/>
      <c r="CA105" s="1813">
        <f>'SAME1 Flight Tests 8-27-09'!BG7</f>
        <v>0.38862660944206007</v>
      </c>
      <c r="CB105" s="1813">
        <f>'SAME1 Flight Tests 8-27-09'!BF7</f>
        <v>0.55000000000000004</v>
      </c>
      <c r="CC105" s="1813">
        <f>'SAME1 Flight Tests 8-27-09'!CN7</f>
        <v>0</v>
      </c>
      <c r="CD105" s="1813"/>
      <c r="CE105" s="1813">
        <f>'SAME1 Flight Tests 8-27-09'!BH7</f>
        <v>356.59621492639405</v>
      </c>
      <c r="CF105" s="1819">
        <f>'SAME1 Flight Tests 8-27-09'!BI7</f>
        <v>1.2099999999999334</v>
      </c>
      <c r="CG105" s="1819">
        <f>'SAME1 Flight Tests 8-27-09'!BJ7</f>
        <v>5</v>
      </c>
      <c r="CH105" s="1819">
        <f>'SAME1 Flight Tests 8-27-09'!BK7</f>
        <v>0</v>
      </c>
      <c r="CI105" s="1921">
        <f>'SAME1 Flight Tests 8-27-09'!BL7</f>
        <v>0.61803791586116219</v>
      </c>
      <c r="CJ105" s="1819">
        <f t="shared" ref="CJ105:CJ111" si="2">BJ105/BI105</f>
        <v>2.1419298523717081</v>
      </c>
      <c r="CK105" s="1802"/>
    </row>
    <row r="106" spans="1:89" x14ac:dyDescent="0.25">
      <c r="A106" s="778">
        <v>1</v>
      </c>
      <c r="B106" s="779">
        <f>'SAME1 Flight Tests 8-27-09'!A26</f>
        <v>3</v>
      </c>
      <c r="C106" s="835" t="str">
        <f>'SAME1 Flight Tests 8-27-09'!B26</f>
        <v>Silicone</v>
      </c>
      <c r="D106" s="782"/>
      <c r="E106" s="1810" t="str">
        <f>'SAME1 Flight Tests 8-27-09'!C26</f>
        <v>23 S</v>
      </c>
      <c r="F106" s="1810">
        <f>'SAME1 Flight Tests 8-27-09'!D26</f>
        <v>1</v>
      </c>
      <c r="G106" s="1810">
        <f>'SAME1 Flight Tests 8-27-09'!E26</f>
        <v>23</v>
      </c>
      <c r="H106" s="1810" t="str">
        <f>'SAME1 Flight Tests 8-27-09'!F26</f>
        <v>Baseline</v>
      </c>
      <c r="I106" s="1810">
        <f>'SAME1 Flight Tests 8-27-09'!G26</f>
        <v>267</v>
      </c>
      <c r="J106" s="1811">
        <f>'SAME1 Flight Tests 8-27-09'!H26</f>
        <v>39349</v>
      </c>
      <c r="K106" s="1810">
        <f>'SAME1 Flight Tests 8-27-09'!I26</f>
        <v>0</v>
      </c>
      <c r="L106" s="1810" t="str">
        <f>'SAME1 Flight Tests 8-27-09'!J26</f>
        <v>n</v>
      </c>
      <c r="M106" s="1810" t="str">
        <f>'SAME1 Flight Tests 8-27-09'!K26</f>
        <v>n</v>
      </c>
      <c r="N106" s="1941">
        <f>'SAME1 Flight Tests 8-27-09'!L26</f>
        <v>8</v>
      </c>
      <c r="O106" s="1940">
        <f>'SAME1 Flight Tests 8-27-09'!M26</f>
        <v>1.327</v>
      </c>
      <c r="P106" s="1813">
        <f>'SAME1 Flight Tests 8-27-09'!N26</f>
        <v>45</v>
      </c>
      <c r="Q106" s="1813">
        <f>'SAME1 Flight Tests 8-27-09'!O26</f>
        <v>11</v>
      </c>
      <c r="R106" s="1813">
        <f>'SAME1 Flight Tests 8-27-09'!P26</f>
        <v>8</v>
      </c>
      <c r="S106" s="780"/>
      <c r="T106" s="780"/>
      <c r="U106" s="807">
        <f>'SAME1 Flight Tests 8-27-09'!Q26</f>
        <v>57</v>
      </c>
      <c r="V106" s="780"/>
      <c r="W106" s="780"/>
      <c r="X106" s="780"/>
      <c r="Y106" s="780"/>
      <c r="Z106" s="780"/>
      <c r="AA106" s="1813" t="str">
        <f>'SAME1 Flight Tests 8-27-09'!R26</f>
        <v>y</v>
      </c>
      <c r="AB106" s="1813" t="str">
        <f>'SAME1 Flight Tests 8-27-09'!S26</f>
        <v>y</v>
      </c>
      <c r="AC106" s="1813">
        <f>'SAME1 Flight Tests 8-27-09'!T26</f>
        <v>1</v>
      </c>
      <c r="AD106" s="780"/>
      <c r="AE106" s="1813">
        <f>'SAME1 Flight Tests 8-27-09'!U26</f>
        <v>10</v>
      </c>
      <c r="AF106" s="780"/>
      <c r="AG106" s="1814">
        <f>'SAME1 Flight Tests 8-27-09'!V26</f>
        <v>3.1812241356819398E-2</v>
      </c>
      <c r="AH106" s="1815">
        <f>'SAME1 Flight Tests 8-27-09'!W26</f>
        <v>0.31345852096810495</v>
      </c>
      <c r="AI106" s="780"/>
      <c r="AJ106" s="780"/>
      <c r="AK106" s="780"/>
      <c r="AL106" s="780"/>
      <c r="AM106" s="780"/>
      <c r="AN106" s="780"/>
      <c r="AO106" s="780"/>
      <c r="AP106" s="780"/>
      <c r="AQ106" s="780"/>
      <c r="AR106" s="780"/>
      <c r="AS106" s="780"/>
      <c r="AT106" s="780"/>
      <c r="AU106" s="1813">
        <f>'SAME1 Flight Tests 8-27-09'!X26</f>
        <v>0.93</v>
      </c>
      <c r="AV106" s="1816">
        <f>'SAME1 Flight Tests 8-27-09'!Y26</f>
        <v>3.0313725000000002</v>
      </c>
      <c r="AW106" s="1816">
        <f>'SAME1 Flight Tests 8-27-09'!Z26</f>
        <v>6.2417600000000011</v>
      </c>
      <c r="AX106" s="1816">
        <f>'SAME1 Flight Tests 8-27-09'!AA26</f>
        <v>-7.6293889999999977E-4</v>
      </c>
      <c r="AY106" s="1817"/>
      <c r="AZ106" s="1817"/>
      <c r="BA106" s="1816">
        <f>'SAME1 Flight Tests 8-27-09'!AC26</f>
        <v>4.9069969999999996</v>
      </c>
      <c r="BB106" s="1817"/>
      <c r="BC106" s="1817"/>
      <c r="BD106" s="1816">
        <f>'SAME1 Flight Tests 8-27-09'!AB26</f>
        <v>7.2729334999999988</v>
      </c>
      <c r="BE106" s="1816">
        <f>'SAME1 Flight Tests 8-27-09'!AD26</f>
        <v>4.6939860000000007</v>
      </c>
      <c r="BF106" s="1818">
        <f>'SAME1 Flight Tests 8-27-09'!AE26</f>
        <v>63370</v>
      </c>
      <c r="BG106" s="780"/>
      <c r="BH106" s="780"/>
      <c r="BI106" s="1813">
        <f>'SAME1 Flight Tests 8-27-09'!AF26</f>
        <v>57.540999999999983</v>
      </c>
      <c r="BJ106" s="1813">
        <f>'SAME1 Flight Tests 8-27-09'!AG26</f>
        <v>110.132534660286</v>
      </c>
      <c r="BK106" s="1813">
        <f>'SAME1 Flight Tests 8-27-09'!AH26</f>
        <v>2.5789474999999982</v>
      </c>
      <c r="BL106" s="1813">
        <f>'SAME1 Flight Tests 8-27-09'!AK26</f>
        <v>3004614.0015063835</v>
      </c>
      <c r="BM106" s="1813">
        <f>'SAME1 Flight Tests 8-27-09'!AL26</f>
        <v>681.21602229375139</v>
      </c>
      <c r="BN106" s="780"/>
      <c r="BO106" s="1813"/>
      <c r="BP106" s="780"/>
      <c r="BQ106" s="1813">
        <f>'SAME1 Flight Tests 8-27-09'!AM26</f>
        <v>193.24054064978097</v>
      </c>
      <c r="BR106" s="1814">
        <f>'SAME1 Flight Tests 8-27-09'!AP26</f>
        <v>0.2267233068714381</v>
      </c>
      <c r="BS106" s="1814">
        <f>'SAME1 Flight Tests 8-27-09'!AQ26</f>
        <v>0.51638995504203222</v>
      </c>
      <c r="BT106" s="1814"/>
      <c r="BU106" s="1814">
        <f>'SAME1 Flight Tests 8-27-09'!AS26</f>
        <v>2.4775400141285822</v>
      </c>
      <c r="BV106" s="1814">
        <f>'SAME1 Flight Tests 8-27-09'!AT26</f>
        <v>0.15022954717667703</v>
      </c>
      <c r="BW106" s="1813">
        <f>'SAME1 Flight Tests 8-27-09'!BB26</f>
        <v>3004614.0015063835</v>
      </c>
      <c r="BX106" s="1813">
        <f>'SAME1 Flight Tests 8-27-09'!BC26</f>
        <v>2958797.9905044567</v>
      </c>
      <c r="BY106" s="1813">
        <f>'SAME1 Flight Tests 8-27-09'!BD26</f>
        <v>2713642.4916345794</v>
      </c>
      <c r="BZ106" s="780"/>
      <c r="CA106" s="1813">
        <f>'SAME1 Flight Tests 8-27-09'!BG26</f>
        <v>0.55342221030042882</v>
      </c>
      <c r="CB106" s="1813">
        <f>'SAME1 Flight Tests 8-27-09'!BF26</f>
        <v>0.55000000000000004</v>
      </c>
      <c r="CC106" s="1820"/>
      <c r="CD106" s="1813"/>
      <c r="CE106" s="1813">
        <f>'SAME1 Flight Tests 8-27-09'!BH26</f>
        <v>349.13822663445927</v>
      </c>
      <c r="CF106" s="1819">
        <f>'SAME1 Flight Tests 8-27-09'!BI26</f>
        <v>0.92999999999998639</v>
      </c>
      <c r="CG106" s="1819">
        <f>'SAME1 Flight Tests 8-27-09'!BJ26</f>
        <v>23</v>
      </c>
      <c r="CH106" s="1819">
        <f>'SAME1 Flight Tests 8-27-09'!BK26</f>
        <v>0</v>
      </c>
      <c r="CI106" s="1921">
        <f>'SAME1 Flight Tests 8-27-09'!BL26</f>
        <v>1.2467131654824761</v>
      </c>
      <c r="CJ106" s="1819">
        <f t="shared" si="2"/>
        <v>1.9139836752973711</v>
      </c>
      <c r="CK106" s="1802"/>
    </row>
    <row r="107" spans="1:89" ht="26.25" x14ac:dyDescent="0.25">
      <c r="A107" s="778">
        <v>1</v>
      </c>
      <c r="B107" s="779">
        <f>'SAME1 Flight Tests 8-27-09'!A28</f>
        <v>3</v>
      </c>
      <c r="C107" s="835" t="str">
        <f>'SAME1 Flight Tests 8-27-09'!B28</f>
        <v>Silicone</v>
      </c>
      <c r="D107" s="782"/>
      <c r="E107" s="1810" t="str">
        <f>'SAME1 Flight Tests 8-27-09'!C28</f>
        <v>24 S</v>
      </c>
      <c r="F107" s="1810">
        <f>'SAME1 Flight Tests 8-27-09'!D28</f>
        <v>2</v>
      </c>
      <c r="G107" s="1810">
        <f>'SAME1 Flight Tests 8-27-09'!E28</f>
        <v>24</v>
      </c>
      <c r="H107" s="1810" t="str">
        <f>'SAME1 Flight Tests 8-27-09'!F28</f>
        <v>Flow Down</v>
      </c>
      <c r="I107" s="1810">
        <f>'SAME1 Flight Tests 8-27-09'!G28</f>
        <v>267</v>
      </c>
      <c r="J107" s="1811">
        <f>'SAME1 Flight Tests 8-27-09'!H28</f>
        <v>39349</v>
      </c>
      <c r="K107" s="1810">
        <f>'SAME1 Flight Tests 8-27-09'!I28</f>
        <v>0</v>
      </c>
      <c r="L107" s="1810" t="str">
        <f>'SAME1 Flight Tests 8-27-09'!J28</f>
        <v>n</v>
      </c>
      <c r="M107" s="1810" t="str">
        <f>'SAME1 Flight Tests 8-27-09'!K28</f>
        <v>n</v>
      </c>
      <c r="N107" s="1810">
        <f>'SAME1 Flight Tests 8-27-09'!L28</f>
        <v>4</v>
      </c>
      <c r="O107" s="1940">
        <f>'SAME1 Flight Tests 8-27-09'!M28</f>
        <v>1.327</v>
      </c>
      <c r="P107" s="1813">
        <f>'SAME1 Flight Tests 8-27-09'!N28</f>
        <v>38</v>
      </c>
      <c r="Q107" s="1813">
        <f>'SAME1 Flight Tests 8-27-09'!O28</f>
        <v>8</v>
      </c>
      <c r="R107" s="1813">
        <f>'SAME1 Flight Tests 8-27-09'!P28</f>
        <v>8</v>
      </c>
      <c r="S107" s="780"/>
      <c r="T107" s="780"/>
      <c r="U107" s="807">
        <f>'SAME1 Flight Tests 8-27-09'!Q28</f>
        <v>35.666666666666664</v>
      </c>
      <c r="V107" s="780"/>
      <c r="W107" s="780"/>
      <c r="X107" s="780"/>
      <c r="Y107" s="780"/>
      <c r="Z107" s="780"/>
      <c r="AA107" s="1813" t="str">
        <f>'SAME1 Flight Tests 8-27-09'!R28</f>
        <v>y</v>
      </c>
      <c r="AB107" s="1813" t="str">
        <f>'SAME1 Flight Tests 8-27-09'!S28</f>
        <v>y</v>
      </c>
      <c r="AC107" s="1813">
        <f>'SAME1 Flight Tests 8-27-09'!T28</f>
        <v>1</v>
      </c>
      <c r="AD107" s="780"/>
      <c r="AE107" s="1813">
        <f>'SAME1 Flight Tests 8-27-09'!U28</f>
        <v>10</v>
      </c>
      <c r="AF107" s="780"/>
      <c r="AG107" s="1814">
        <f>'SAME1 Flight Tests 8-27-09'!V28</f>
        <v>3.1812241356819398E-2</v>
      </c>
      <c r="AH107" s="1815">
        <f>'SAME1 Flight Tests 8-27-09'!W28</f>
        <v>0.45559533159976062</v>
      </c>
      <c r="AI107" s="780"/>
      <c r="AJ107" s="780"/>
      <c r="AK107" s="780"/>
      <c r="AL107" s="780"/>
      <c r="AM107" s="780"/>
      <c r="AN107" s="780"/>
      <c r="AO107" s="780"/>
      <c r="AP107" s="780"/>
      <c r="AQ107" s="780"/>
      <c r="AR107" s="780"/>
      <c r="AS107" s="780"/>
      <c r="AT107" s="780"/>
      <c r="AU107" s="1813">
        <f>'SAME1 Flight Tests 8-27-09'!X28</f>
        <v>0.62</v>
      </c>
      <c r="AV107" s="1816">
        <f>'SAME1 Flight Tests 8-27-09'!Y28</f>
        <v>3.1337739999999998</v>
      </c>
      <c r="AW107" s="1816">
        <f>'SAME1 Flight Tests 8-27-09'!Z28</f>
        <v>6.2492080000000003</v>
      </c>
      <c r="AX107" s="1816">
        <f>'SAME1 Flight Tests 8-27-09'!AA28</f>
        <v>4.2740175000000011</v>
      </c>
      <c r="AY107" s="1817"/>
      <c r="AZ107" s="1817"/>
      <c r="BA107" s="1816">
        <f>'SAME1 Flight Tests 8-27-09'!AC28</f>
        <v>4.9375160000000005</v>
      </c>
      <c r="BB107" s="1817"/>
      <c r="BC107" s="1817"/>
      <c r="BD107" s="1816">
        <f>'SAME1 Flight Tests 8-27-09'!AB28</f>
        <v>6.4803015000000004</v>
      </c>
      <c r="BE107" s="1816">
        <f>'SAME1 Flight Tests 8-27-09'!AD28</f>
        <v>4.6543585000000016</v>
      </c>
      <c r="BF107" s="1818">
        <f>'SAME1 Flight Tests 8-27-09'!AE28</f>
        <v>41615</v>
      </c>
      <c r="BG107" s="780"/>
      <c r="BH107" s="780"/>
      <c r="BI107" s="1813">
        <f>'SAME1 Flight Tests 8-27-09'!AF28</f>
        <v>39.203749999999999</v>
      </c>
      <c r="BJ107" s="1813">
        <f>'SAME1 Flight Tests 8-27-09'!AG28</f>
        <v>73.787950000000009</v>
      </c>
      <c r="BK107" s="1813">
        <f>'SAME1 Flight Tests 8-27-09'!AH28</f>
        <v>1.8259429999999988</v>
      </c>
      <c r="BL107" s="1813">
        <f>'SAME1 Flight Tests 8-27-09'!AK28</f>
        <v>1916208.9136147145</v>
      </c>
      <c r="BM107" s="1813">
        <f>'SAME1 Flight Tests 8-27-09'!AL28</f>
        <v>393.72528619180156</v>
      </c>
      <c r="BN107" s="780"/>
      <c r="BO107" s="1813"/>
      <c r="BP107" s="780"/>
      <c r="BQ107" s="1813">
        <f>'SAME1 Flight Tests 8-27-09'!AM28</f>
        <v>89.077674166451743</v>
      </c>
      <c r="BR107" s="1814">
        <f>'SAME1 Flight Tests 8-27-09'!AP28</f>
        <v>0.20547096060057599</v>
      </c>
      <c r="BS107" s="1814">
        <f>'SAME1 Flight Tests 8-27-09'!AQ28</f>
        <v>0.46347921790423513</v>
      </c>
      <c r="BT107" s="1814"/>
      <c r="BU107" s="1814">
        <f>'SAME1 Flight Tests 8-27-09'!AS28</f>
        <v>2.4643261883080352</v>
      </c>
      <c r="BV107" s="1814">
        <f>'SAME1 Flight Tests 8-27-09'!AT28</f>
        <v>0.13680770082229526</v>
      </c>
      <c r="BW107" s="1813">
        <f>'SAME1 Flight Tests 8-27-09'!BB28</f>
        <v>1916208.9136147145</v>
      </c>
      <c r="BX107" s="1813">
        <f>'SAME1 Flight Tests 8-27-09'!BC28</f>
        <v>1886121.596306127</v>
      </c>
      <c r="BY107" s="1813">
        <f>'SAME1 Flight Tests 8-27-09'!BD28</f>
        <v>1753586.9635617984</v>
      </c>
      <c r="BZ107" s="780"/>
      <c r="CA107" s="1813">
        <f>'SAME1 Flight Tests 8-27-09'!BG28</f>
        <v>0.39183326180257483</v>
      </c>
      <c r="CB107" s="1813">
        <f>'SAME1 Flight Tests 8-27-09'!BF28</f>
        <v>0.55000000000000004</v>
      </c>
      <c r="CC107" s="1820"/>
      <c r="CD107" s="1813"/>
      <c r="CE107" s="1813">
        <f>'SAME1 Flight Tests 8-27-09'!BH28</f>
        <v>340.62561231431681</v>
      </c>
      <c r="CF107" s="1819">
        <f>'SAME1 Flight Tests 8-27-09'!BI28</f>
        <v>0.62000000000006494</v>
      </c>
      <c r="CG107" s="1819">
        <f>'SAME1 Flight Tests 8-27-09'!BJ28</f>
        <v>24</v>
      </c>
      <c r="CH107" s="1819">
        <f>'SAME1 Flight Tests 8-27-09'!BK28</f>
        <v>0</v>
      </c>
      <c r="CI107" s="1921">
        <f>'SAME1 Flight Tests 8-27-09'!BL28</f>
        <v>0.86204200806234588</v>
      </c>
      <c r="CJ107" s="1819">
        <f t="shared" si="2"/>
        <v>1.8821656091572876</v>
      </c>
      <c r="CK107" s="1802"/>
    </row>
    <row r="108" spans="1:89" ht="26.25" x14ac:dyDescent="0.25">
      <c r="A108" s="778">
        <v>1</v>
      </c>
      <c r="B108" s="779">
        <f>'SAME1 Flight Tests 8-27-09'!A32</f>
        <v>3</v>
      </c>
      <c r="C108" s="835" t="str">
        <f>'SAME1 Flight Tests 8-27-09'!B32</f>
        <v>Silicone</v>
      </c>
      <c r="D108" s="782"/>
      <c r="E108" s="1810" t="str">
        <f>'SAME1 Flight Tests 8-27-09'!C32</f>
        <v>27S</v>
      </c>
      <c r="F108" s="1810">
        <f>'SAME1 Flight Tests 8-27-09'!D32</f>
        <v>3</v>
      </c>
      <c r="G108" s="1810">
        <f>'SAME1 Flight Tests 8-27-09'!E32</f>
        <v>27</v>
      </c>
      <c r="H108" s="1810" t="str">
        <f>'SAME1 Flight Tests 8-27-09'!F32</f>
        <v>Heat down</v>
      </c>
      <c r="I108" s="1810">
        <f>'SAME1 Flight Tests 8-27-09'!G32</f>
        <v>269</v>
      </c>
      <c r="J108" s="1811">
        <f>'SAME1 Flight Tests 8-27-09'!H32</f>
        <v>39351</v>
      </c>
      <c r="K108" s="1810">
        <f>'SAME1 Flight Tests 8-27-09'!I32</f>
        <v>0</v>
      </c>
      <c r="L108" s="1810" t="str">
        <f>'SAME1 Flight Tests 8-27-09'!J32</f>
        <v>n</v>
      </c>
      <c r="M108" s="1810" t="str">
        <f>'SAME1 Flight Tests 8-27-09'!K32</f>
        <v>n</v>
      </c>
      <c r="N108" s="970">
        <f>'SAME1 Flight Tests 8-27-09'!L32</f>
        <v>8</v>
      </c>
      <c r="O108" s="1812">
        <f>'SAME1 Flight Tests 8-27-09'!M32</f>
        <v>1.32</v>
      </c>
      <c r="P108" s="1813">
        <f>'SAME1 Flight Tests 8-27-09'!N32</f>
        <v>40</v>
      </c>
      <c r="Q108" s="1813">
        <f>'SAME1 Flight Tests 8-27-09'!O32</f>
        <v>11</v>
      </c>
      <c r="R108" s="1813">
        <f>'SAME1 Flight Tests 8-27-09'!P32</f>
        <v>8</v>
      </c>
      <c r="S108" s="780"/>
      <c r="T108" s="780"/>
      <c r="U108" s="807">
        <f>'SAME1 Flight Tests 8-27-09'!Q32</f>
        <v>38.5</v>
      </c>
      <c r="V108" s="780"/>
      <c r="W108" s="780"/>
      <c r="X108" s="780"/>
      <c r="Y108" s="780"/>
      <c r="Z108" s="780"/>
      <c r="AA108" s="1813" t="str">
        <f>'SAME1 Flight Tests 8-27-09'!R32</f>
        <v>y</v>
      </c>
      <c r="AB108" s="1813" t="str">
        <f>'SAME1 Flight Tests 8-27-09'!S32</f>
        <v>y</v>
      </c>
      <c r="AC108" s="1813">
        <f>'SAME1 Flight Tests 8-27-09'!T32</f>
        <v>1</v>
      </c>
      <c r="AD108" s="780"/>
      <c r="AE108" s="1813">
        <f>'SAME1 Flight Tests 8-27-09'!U32</f>
        <v>10</v>
      </c>
      <c r="AF108" s="780"/>
      <c r="AG108" s="1814">
        <f>'SAME1 Flight Tests 8-27-09'!V32</f>
        <v>3.1812241356819398E-2</v>
      </c>
      <c r="AH108" s="1815">
        <f>'SAME1 Flight Tests 8-27-09'!W32</f>
        <v>0.46138037604437165</v>
      </c>
      <c r="AI108" s="780"/>
      <c r="AJ108" s="780"/>
      <c r="AK108" s="780"/>
      <c r="AL108" s="780"/>
      <c r="AM108" s="780"/>
      <c r="AN108" s="780"/>
      <c r="AO108" s="780"/>
      <c r="AP108" s="780"/>
      <c r="AQ108" s="780"/>
      <c r="AR108" s="780"/>
      <c r="AS108" s="780"/>
      <c r="AT108" s="780"/>
      <c r="AU108" s="1813">
        <f>'SAME1 Flight Tests 8-27-09'!X32</f>
        <v>0.56999999999999995</v>
      </c>
      <c r="AV108" s="1816">
        <f>'SAME1 Flight Tests 8-27-09'!Y32</f>
        <v>3.1291964999999999</v>
      </c>
      <c r="AW108" s="1816">
        <f>'SAME1 Flight Tests 8-27-09'!Z32</f>
        <v>6.2365714999999993</v>
      </c>
      <c r="AX108" s="1816">
        <f>'SAME1 Flight Tests 8-27-09'!AA32</f>
        <v>4.2092904999999998</v>
      </c>
      <c r="AY108" s="1817"/>
      <c r="AZ108" s="1817"/>
      <c r="BA108" s="1816">
        <f>'SAME1 Flight Tests 8-27-09'!AC32</f>
        <v>4.9961700000000002</v>
      </c>
      <c r="BB108" s="1817"/>
      <c r="BC108" s="1817"/>
      <c r="BD108" s="1816">
        <f>'SAME1 Flight Tests 8-27-09'!AB32</f>
        <v>6.8151250000000001</v>
      </c>
      <c r="BE108" s="1816">
        <f>'SAME1 Flight Tests 8-27-09'!AD32</f>
        <v>4.7281809999999993</v>
      </c>
      <c r="BF108" s="1818">
        <f>'SAME1 Flight Tests 8-27-09'!AE32</f>
        <v>54962</v>
      </c>
      <c r="BG108" s="780"/>
      <c r="BH108" s="780"/>
      <c r="BI108" s="1813">
        <f>'SAME1 Flight Tests 8-27-09'!AF32</f>
        <v>45.909105263157905</v>
      </c>
      <c r="BJ108" s="1813">
        <f>'SAME1 Flight Tests 8-27-09'!AG32</f>
        <v>83.506684210526331</v>
      </c>
      <c r="BK108" s="1813">
        <f>'SAME1 Flight Tests 8-27-09'!AH32</f>
        <v>2.0869440000000008</v>
      </c>
      <c r="BL108" s="1813">
        <f>'SAME1 Flight Tests 8-27-09'!AK32</f>
        <v>2576905.5744457017</v>
      </c>
      <c r="BM108" s="1813">
        <f>'SAME1 Flight Tests 8-27-09'!AL32</f>
        <v>478.38886752070903</v>
      </c>
      <c r="BN108" s="780"/>
      <c r="BO108" s="1813"/>
      <c r="BP108" s="780"/>
      <c r="BQ108" s="1813">
        <f>'SAME1 Flight Tests 8-27-09'!AM32</f>
        <v>99.546228449413846</v>
      </c>
      <c r="BR108" s="1814">
        <f>'SAME1 Flight Tests 8-27-09'!AP32</f>
        <v>0.18564470202739639</v>
      </c>
      <c r="BS108" s="1814">
        <f>'SAME1 Flight Tests 8-27-09'!AQ32</f>
        <v>0.43576983373814704</v>
      </c>
      <c r="BT108" s="1814"/>
      <c r="BU108" s="1814">
        <f>'SAME1 Flight Tests 8-27-09'!AS32</f>
        <v>2.5186708524997536</v>
      </c>
      <c r="BV108" s="1814">
        <f>'SAME1 Flight Tests 8-27-09'!AT32</f>
        <v>0.1211700419371388</v>
      </c>
      <c r="BW108" s="1813">
        <f>'SAME1 Flight Tests 8-27-09'!BB32</f>
        <v>2576905.5744457017</v>
      </c>
      <c r="BX108" s="1813">
        <f>'SAME1 Flight Tests 8-27-09'!BC32</f>
        <v>2537168.4812361719</v>
      </c>
      <c r="BY108" s="1813">
        <f>'SAME1 Flight Tests 8-27-09'!BD32</f>
        <v>2339066.9776887307</v>
      </c>
      <c r="BZ108" s="780"/>
      <c r="CA108" s="1813">
        <f>'SAME1 Flight Tests 8-27-09'!BG32</f>
        <v>0.44784206008583705</v>
      </c>
      <c r="CB108" s="1813">
        <f>'SAME1 Flight Tests 8-27-09'!BF32</f>
        <v>0.55000000000000004</v>
      </c>
      <c r="CC108" s="1820"/>
      <c r="CD108" s="1813"/>
      <c r="CE108" s="1813">
        <f>'SAME1 Flight Tests 8-27-09'!BH32</f>
        <v>340.75520692087099</v>
      </c>
      <c r="CF108" s="1819">
        <f>'SAME1 Flight Tests 8-27-09'!BI32</f>
        <v>0.57000000000007045</v>
      </c>
      <c r="CG108" s="1819">
        <f>'SAME1 Flight Tests 8-27-09'!BJ32</f>
        <v>27</v>
      </c>
      <c r="CH108" s="1819">
        <f>'SAME1 Flight Tests 8-27-09'!BK32</f>
        <v>0</v>
      </c>
      <c r="CI108" s="1921">
        <f>'SAME1 Flight Tests 8-27-09'!BL32</f>
        <v>1.0478550363094901</v>
      </c>
      <c r="CJ108" s="1819">
        <f t="shared" si="2"/>
        <v>1.8189569091328057</v>
      </c>
      <c r="CK108" s="1802"/>
    </row>
    <row r="109" spans="1:89" ht="39" x14ac:dyDescent="0.25">
      <c r="A109" s="778">
        <v>1</v>
      </c>
      <c r="B109" s="779">
        <f>'SAME1 Flight Tests 8-27-09'!A42</f>
        <v>5</v>
      </c>
      <c r="C109" s="835" t="str">
        <f>'SAME1 Flight Tests 8-27-09'!B42</f>
        <v>Silicone</v>
      </c>
      <c r="D109" s="782"/>
      <c r="E109" s="1810" t="str">
        <f>'SAME1 Flight Tests 8-27-09'!C42</f>
        <v>35 S</v>
      </c>
      <c r="F109" s="1810">
        <f>'SAME1 Flight Tests 8-27-09'!D42</f>
        <v>1</v>
      </c>
      <c r="G109" s="1810">
        <f>'SAME1 Flight Tests 8-27-09'!E42</f>
        <v>35</v>
      </c>
      <c r="H109" s="1810" t="str">
        <f>'SAME1 Flight Tests 8-27-09'!F42</f>
        <v>High temp  aging</v>
      </c>
      <c r="I109" s="1810">
        <f>'SAME1 Flight Tests 8-27-09'!G42</f>
        <v>276</v>
      </c>
      <c r="J109" s="1811">
        <f>'SAME1 Flight Tests 8-27-09'!H42</f>
        <v>39358</v>
      </c>
      <c r="K109" s="1810">
        <f>'SAME1 Flight Tests 8-27-09'!I42</f>
        <v>0</v>
      </c>
      <c r="L109" s="1810" t="str">
        <f>'SAME1 Flight Tests 8-27-09'!J42</f>
        <v>n</v>
      </c>
      <c r="M109" s="1810" t="str">
        <f>'SAME1 Flight Tests 8-27-09'!K42</f>
        <v>n</v>
      </c>
      <c r="N109" s="970">
        <f>'SAME1 Flight Tests 8-27-09'!L42</f>
        <v>8</v>
      </c>
      <c r="O109" s="1812">
        <f>'SAME1 Flight Tests 8-27-09'!M42</f>
        <v>1.38</v>
      </c>
      <c r="P109" s="1813">
        <f>'SAME1 Flight Tests 8-27-09'!N42</f>
        <v>10</v>
      </c>
      <c r="Q109" s="1813">
        <f>'SAME1 Flight Tests 8-27-09'!O42</f>
        <v>11</v>
      </c>
      <c r="R109" s="1813">
        <f>'SAME1 Flight Tests 8-27-09'!P42</f>
        <v>8</v>
      </c>
      <c r="S109" s="780"/>
      <c r="T109" s="780"/>
      <c r="U109" s="807">
        <f>'SAME1 Flight Tests 8-27-09'!Q42</f>
        <v>70</v>
      </c>
      <c r="V109" s="780"/>
      <c r="W109" s="780"/>
      <c r="X109" s="780"/>
      <c r="Y109" s="780"/>
      <c r="Z109" s="780"/>
      <c r="AA109" s="1813" t="str">
        <f>'SAME1 Flight Tests 8-27-09'!R42</f>
        <v>y</v>
      </c>
      <c r="AB109" s="1813" t="str">
        <f>'SAME1 Flight Tests 8-27-09'!S42</f>
        <v>y</v>
      </c>
      <c r="AC109" s="1813">
        <f>'SAME1 Flight Tests 8-27-09'!T42</f>
        <v>1</v>
      </c>
      <c r="AD109" s="780"/>
      <c r="AE109" s="1813">
        <f>'SAME1 Flight Tests 8-27-09'!U42</f>
        <v>10</v>
      </c>
      <c r="AF109" s="780"/>
      <c r="AG109" s="1814">
        <f>'SAME1 Flight Tests 8-27-09'!V42</f>
        <v>3.1812241356819398E-2</v>
      </c>
      <c r="AH109" s="1815">
        <f>'SAME1 Flight Tests 8-27-09'!W42</f>
        <v>0.36888842328539412</v>
      </c>
      <c r="AI109" s="780"/>
      <c r="AJ109" s="780"/>
      <c r="AK109" s="780"/>
      <c r="AL109" s="780"/>
      <c r="AM109" s="780"/>
      <c r="AN109" s="780"/>
      <c r="AO109" s="780"/>
      <c r="AP109" s="780"/>
      <c r="AQ109" s="780"/>
      <c r="AR109" s="780"/>
      <c r="AS109" s="780"/>
      <c r="AT109" s="780"/>
      <c r="AU109" s="1813">
        <f>'SAME1 Flight Tests 8-27-09'!X42</f>
        <v>0.13</v>
      </c>
      <c r="AV109" s="1816">
        <f>'SAME1 Flight Tests 8-27-09'!Y42</f>
        <v>3.3152094444444438</v>
      </c>
      <c r="AW109" s="1816">
        <f>'SAME1 Flight Tests 8-27-09'!Z42</f>
        <v>6.2120555555555566</v>
      </c>
      <c r="AX109" s="1816">
        <f>'SAME1 Flight Tests 8-27-09'!AA42</f>
        <v>-7.9684738888888891E-4</v>
      </c>
      <c r="AY109" s="1817"/>
      <c r="AZ109" s="1817"/>
      <c r="BA109" s="1816">
        <f>'SAME1 Flight Tests 8-27-09'!AC42</f>
        <v>4.8118124999999994</v>
      </c>
      <c r="BB109" s="1817"/>
      <c r="BC109" s="1817"/>
      <c r="BD109" s="1816">
        <f>'SAME1 Flight Tests 8-27-09'!AB42</f>
        <v>6.5235905555555549</v>
      </c>
      <c r="BE109" s="1816">
        <f>'SAME1 Flight Tests 8-27-09'!AD42</f>
        <v>4.6687620000000001</v>
      </c>
      <c r="BF109" s="1818">
        <f>'SAME1 Flight Tests 8-27-09'!AE42</f>
        <v>42050</v>
      </c>
      <c r="BG109" s="780"/>
      <c r="BH109" s="780"/>
      <c r="BI109" s="1813">
        <f>'SAME1 Flight Tests 8-27-09'!AF42</f>
        <v>25.600499999999997</v>
      </c>
      <c r="BJ109" s="1813">
        <f>'SAME1 Flight Tests 8-27-09'!AG42</f>
        <v>43.908611111111114</v>
      </c>
      <c r="BK109" s="1813">
        <f>'SAME1 Flight Tests 8-27-09'!AH42</f>
        <v>1.8548285555555548</v>
      </c>
      <c r="BL109" s="1813">
        <f>'SAME1 Flight Tests 8-27-09'!AK42</f>
        <v>1937388.9537898961</v>
      </c>
      <c r="BM109" s="1813">
        <f>'SAME1 Flight Tests 8-27-09'!AL42</f>
        <v>402.51477832999217</v>
      </c>
      <c r="BN109" s="780"/>
      <c r="BO109" s="1813"/>
      <c r="BP109" s="780"/>
      <c r="BQ109" s="1813">
        <f>'SAME1 Flight Tests 8-27-09'!AM42</f>
        <v>65.466234738484687</v>
      </c>
      <c r="BR109" s="1814">
        <f>'SAME1 Flight Tests 8-27-09'!AP42</f>
        <v>0.20776147068589287</v>
      </c>
      <c r="BS109" s="1814">
        <f>'SAME1 Flight Tests 8-27-09'!AQ42</f>
        <v>0.41677463931388736</v>
      </c>
      <c r="BT109" s="1814"/>
      <c r="BU109" s="1814">
        <f>'SAME1 Flight Tests 8-27-09'!AS42</f>
        <v>2.3033372123912739</v>
      </c>
      <c r="BV109" s="1814">
        <f>'SAME1 Flight Tests 8-27-09'!AT42</f>
        <v>0.14668877242225253</v>
      </c>
      <c r="BW109" s="1813">
        <f>'SAME1 Flight Tests 8-27-09'!BB42</f>
        <v>1937388.9537898961</v>
      </c>
      <c r="BX109" s="1813">
        <f>'SAME1 Flight Tests 8-27-09'!BC42</f>
        <v>1906987.1349066545</v>
      </c>
      <c r="BY109" s="1813">
        <f>'SAME1 Flight Tests 8-27-09'!BD42</f>
        <v>1772492.1318036166</v>
      </c>
      <c r="BZ109" s="780"/>
      <c r="CA109" s="1813">
        <f>'SAME1 Flight Tests 8-27-09'!BG42</f>
        <v>0.39803187887458258</v>
      </c>
      <c r="CB109" s="1813">
        <f>'SAME1 Flight Tests 8-27-09'!BF42</f>
        <v>0.55000000000000004</v>
      </c>
      <c r="CC109" s="1820"/>
      <c r="CD109" s="1813"/>
      <c r="CE109" s="1813">
        <f>'SAME1 Flight Tests 8-27-09'!BH42</f>
        <v>414.40573439849373</v>
      </c>
      <c r="CF109" s="1819">
        <f>'SAME1 Flight Tests 8-27-09'!BI42</f>
        <v>0.12999999999996348</v>
      </c>
      <c r="CG109" s="1819">
        <f>'SAME1 Flight Tests 8-27-09'!BJ42</f>
        <v>35</v>
      </c>
      <c r="CH109" s="1819">
        <f>'SAME1 Flight Tests 8-27-09'!BK42</f>
        <v>0</v>
      </c>
      <c r="CI109" s="1921">
        <f>'SAME1 Flight Tests 8-27-09'!BL42</f>
        <v>3.0215185263924496</v>
      </c>
      <c r="CJ109" s="1819">
        <f t="shared" si="2"/>
        <v>1.715146622570306</v>
      </c>
      <c r="CK109" s="1802"/>
    </row>
    <row r="110" spans="1:89" ht="39" x14ac:dyDescent="0.25">
      <c r="A110" s="778">
        <v>1</v>
      </c>
      <c r="B110" s="779">
        <f>'SAME1 Flight Tests 8-27-09'!A27</f>
        <v>3</v>
      </c>
      <c r="C110" s="835" t="str">
        <f>'SAME1 Flight Tests 8-27-09'!B27</f>
        <v>Silicone</v>
      </c>
      <c r="D110" s="782"/>
      <c r="E110" s="1810" t="str">
        <f>'SAME1 Flight Tests 8-27-09'!C27</f>
        <v>23 S a</v>
      </c>
      <c r="F110" s="1810">
        <f>'SAME1 Flight Tests 8-27-09'!D27</f>
        <v>1</v>
      </c>
      <c r="G110" s="1810" t="str">
        <f>'SAME1 Flight Tests 8-27-09'!E27</f>
        <v>23a</v>
      </c>
      <c r="H110" s="1810" t="str">
        <f>'SAME1 Flight Tests 8-27-09'!F27</f>
        <v>after secondary aging</v>
      </c>
      <c r="I110" s="1810">
        <f>'SAME1 Flight Tests 8-27-09'!G27</f>
        <v>267</v>
      </c>
      <c r="J110" s="1811">
        <f>'SAME1 Flight Tests 8-27-09'!H27</f>
        <v>39349</v>
      </c>
      <c r="K110" s="1810">
        <f>'SAME1 Flight Tests 8-27-09'!I27</f>
        <v>0</v>
      </c>
      <c r="L110" s="1810" t="str">
        <f>'SAME1 Flight Tests 8-27-09'!J27</f>
        <v>n</v>
      </c>
      <c r="M110" s="1810" t="str">
        <f>'SAME1 Flight Tests 8-27-09'!K27</f>
        <v>n</v>
      </c>
      <c r="N110" s="1941">
        <f>'SAME1 Flight Tests 8-27-09'!L27</f>
        <v>8</v>
      </c>
      <c r="O110" s="1940">
        <f>'SAME1 Flight Tests 8-27-09'!M27</f>
        <v>1.327</v>
      </c>
      <c r="P110" s="1813">
        <f>'SAME1 Flight Tests 8-27-09'!N27</f>
        <v>0</v>
      </c>
      <c r="Q110" s="1813">
        <f>'SAME1 Flight Tests 8-27-09'!O27</f>
        <v>720</v>
      </c>
      <c r="R110" s="1813">
        <f>'SAME1 Flight Tests 8-27-09'!P27</f>
        <v>8</v>
      </c>
      <c r="S110" s="780"/>
      <c r="T110" s="780"/>
      <c r="U110" s="1813">
        <f>'SAME1 Flight Tests 8-27-09'!Q27</f>
        <v>890</v>
      </c>
      <c r="V110" s="780"/>
      <c r="W110" s="780"/>
      <c r="X110" s="780"/>
      <c r="Y110" s="780"/>
      <c r="Z110" s="780"/>
      <c r="AA110" s="1813" t="str">
        <f>'SAME1 Flight Tests 8-27-09'!R27</f>
        <v>y</v>
      </c>
      <c r="AB110" s="1813" t="str">
        <f>'SAME1 Flight Tests 8-27-09'!S27</f>
        <v>y</v>
      </c>
      <c r="AC110" s="1813">
        <f>'SAME1 Flight Tests 8-27-09'!T27</f>
        <v>1</v>
      </c>
      <c r="AD110" s="780"/>
      <c r="AE110" s="1813">
        <f>'SAME1 Flight Tests 8-27-09'!U27</f>
        <v>10</v>
      </c>
      <c r="AF110" s="780"/>
      <c r="AG110" s="1814">
        <f>'SAME1 Flight Tests 8-27-09'!V27</f>
        <v>3.1812241356819398E-2</v>
      </c>
      <c r="AH110" s="1815">
        <f>'SAME1 Flight Tests 8-27-09'!W27</f>
        <v>0.37873889934501642</v>
      </c>
      <c r="AI110" s="780"/>
      <c r="AJ110" s="780"/>
      <c r="AK110" s="780"/>
      <c r="AL110" s="780"/>
      <c r="AM110" s="780"/>
      <c r="AN110" s="780"/>
      <c r="AO110" s="780"/>
      <c r="AP110" s="780"/>
      <c r="AQ110" s="780"/>
      <c r="AR110" s="780"/>
      <c r="AS110" s="780"/>
      <c r="AT110" s="780"/>
      <c r="AU110" s="1813">
        <f>'SAME1 Flight Tests 8-27-09'!X27</f>
        <v>0.93</v>
      </c>
      <c r="AV110" s="1816">
        <f>'SAME1 Flight Tests 8-27-09'!Y27</f>
        <v>2.9691765000000006</v>
      </c>
      <c r="AW110" s="1816">
        <f>'SAME1 Flight Tests 8-27-09'!Z27</f>
        <v>6.2438805000000004</v>
      </c>
      <c r="AX110" s="1816">
        <f>'SAME1 Flight Tests 8-27-09'!AA27</f>
        <v>-6.8664509999999998E-4</v>
      </c>
      <c r="AY110" s="1817"/>
      <c r="AZ110" s="1817"/>
      <c r="BA110" s="1816">
        <f>'SAME1 Flight Tests 8-27-09'!AC27</f>
        <v>4.8843080000000008</v>
      </c>
      <c r="BB110" s="1817"/>
      <c r="BC110" s="1817"/>
      <c r="BD110" s="1816">
        <f>'SAME1 Flight Tests 8-27-09'!AB27</f>
        <v>6.5975190000000001</v>
      </c>
      <c r="BE110" s="1816">
        <f>'SAME1 Flight Tests 8-27-09'!AD27</f>
        <v>4.6310120000000001</v>
      </c>
      <c r="BF110" s="1818">
        <f>'SAME1 Flight Tests 8-27-09'!AE27</f>
        <v>26080</v>
      </c>
      <c r="BG110" s="780"/>
      <c r="BH110" s="780"/>
      <c r="BI110" s="1813">
        <f>'SAME1 Flight Tests 8-27-09'!AF27</f>
        <v>44.263400000000004</v>
      </c>
      <c r="BJ110" s="1813">
        <f>'SAME1 Flight Tests 8-27-09'!AG27</f>
        <v>91.490199999999987</v>
      </c>
      <c r="BK110" s="1813">
        <f>'SAME1 Flight Tests 8-27-09'!AH27</f>
        <v>1.966507</v>
      </c>
      <c r="BL110" s="1813">
        <f>'SAME1 Flight Tests 8-27-09'!AK27</f>
        <v>1175411.0746423218</v>
      </c>
      <c r="BM110" s="1813">
        <f>'SAME1 Flight Tests 8-27-09'!AL27</f>
        <v>437.79521318459678</v>
      </c>
      <c r="BN110" s="780"/>
      <c r="BO110" s="1813"/>
      <c r="BP110" s="780"/>
      <c r="BQ110" s="1813">
        <f>'SAME1 Flight Tests 8-27-09'!AM27</f>
        <v>132.86095008202679</v>
      </c>
      <c r="BR110" s="1814">
        <f>'SAME1 Flight Tests 8-27-09'!AP27</f>
        <v>0.37246136490403414</v>
      </c>
      <c r="BS110" s="1814">
        <f>'SAME1 Flight Tests 8-27-09'!AQ27</f>
        <v>0.62305850078142455</v>
      </c>
      <c r="BT110" s="1814"/>
      <c r="BU110" s="1814">
        <f>'SAME1 Flight Tests 8-27-09'!AS27</f>
        <v>2.0488763158107242</v>
      </c>
      <c r="BV110" s="1814">
        <f>'SAME1 Flight Tests 8-27-09'!AT27</f>
        <v>0.28797675441329762</v>
      </c>
      <c r="BW110" s="1813">
        <f>'SAME1 Flight Tests 8-27-09'!BB27</f>
        <v>1175411.0746423218</v>
      </c>
      <c r="BX110" s="1813">
        <f>'SAME1 Flight Tests 8-27-09'!BC27</f>
        <v>1156555.4400055809</v>
      </c>
      <c r="BY110" s="1813">
        <f>'SAME1 Flight Tests 8-27-09'!BD27</f>
        <v>1086232.120912554</v>
      </c>
      <c r="BZ110" s="780"/>
      <c r="CA110" s="1813">
        <f>'SAME1 Flight Tests 8-27-09'!BG27</f>
        <v>0.42199721030042919</v>
      </c>
      <c r="CB110" s="1813">
        <f>'SAME1 Flight Tests 8-27-09'!BF27</f>
        <v>0.55000000000000004</v>
      </c>
      <c r="CC110" s="1820"/>
      <c r="CD110" s="1813"/>
      <c r="CE110" s="1813">
        <f>'SAME1 Flight Tests 8-27-09'!BH27</f>
        <v>349.13822663445927</v>
      </c>
      <c r="CF110" s="1819">
        <f>'SAME1 Flight Tests 8-27-09'!BI27</f>
        <v>0.92999999999998639</v>
      </c>
      <c r="CG110" s="1819">
        <f>'SAME1 Flight Tests 8-27-09'!BJ27</f>
        <v>23</v>
      </c>
      <c r="CH110" s="1819">
        <f>'SAME1 Flight Tests 8-27-09'!BK27</f>
        <v>0</v>
      </c>
      <c r="CI110" s="1921">
        <f>'SAME1 Flight Tests 8-27-09'!BL27</f>
        <v>0.85716741988405631</v>
      </c>
      <c r="CJ110" s="1819">
        <f t="shared" si="2"/>
        <v>2.0669492176380482</v>
      </c>
      <c r="CK110" s="1802"/>
    </row>
    <row r="111" spans="1:89" x14ac:dyDescent="0.25">
      <c r="A111" s="778">
        <v>1</v>
      </c>
      <c r="B111" s="779">
        <f>'SAME1 Flight Tests 8-27-09'!A43</f>
        <v>5</v>
      </c>
      <c r="C111" s="835" t="str">
        <f>'SAME1 Flight Tests 8-27-09'!B43</f>
        <v>Silicone</v>
      </c>
      <c r="D111" s="782"/>
      <c r="E111" s="1810" t="str">
        <f>'SAME1 Flight Tests 8-27-09'!C43</f>
        <v>35 s a</v>
      </c>
      <c r="F111" s="1810">
        <f>'SAME1 Flight Tests 8-27-09'!D43</f>
        <v>1</v>
      </c>
      <c r="G111" s="1810" t="str">
        <f>'SAME1 Flight Tests 8-27-09'!E43</f>
        <v>35a</v>
      </c>
      <c r="H111" s="1810" t="str">
        <f>'SAME1 Flight Tests 8-27-09'!F43</f>
        <v xml:space="preserve">     Aging</v>
      </c>
      <c r="I111" s="1810">
        <f>'SAME1 Flight Tests 8-27-09'!G43</f>
        <v>276</v>
      </c>
      <c r="J111" s="1811">
        <f>'SAME1 Flight Tests 8-27-09'!H43</f>
        <v>39358</v>
      </c>
      <c r="K111" s="1810">
        <f>'SAME1 Flight Tests 8-27-09'!I43</f>
        <v>0</v>
      </c>
      <c r="L111" s="1810" t="str">
        <f>'SAME1 Flight Tests 8-27-09'!J43</f>
        <v>n</v>
      </c>
      <c r="M111" s="1810" t="str">
        <f>'SAME1 Flight Tests 8-27-09'!K43</f>
        <v>n</v>
      </c>
      <c r="N111" s="970">
        <f>'SAME1 Flight Tests 8-27-09'!L43</f>
        <v>8</v>
      </c>
      <c r="O111" s="1812">
        <f>'SAME1 Flight Tests 8-27-09'!M43</f>
        <v>1.38</v>
      </c>
      <c r="P111" s="1813">
        <f>'SAME1 Flight Tests 8-27-09'!N43</f>
        <v>0</v>
      </c>
      <c r="Q111" s="1813">
        <f>'SAME1 Flight Tests 8-27-09'!O43</f>
        <v>720</v>
      </c>
      <c r="R111" s="1813">
        <f>'SAME1 Flight Tests 8-27-09'!P43</f>
        <v>8</v>
      </c>
      <c r="S111" s="780"/>
      <c r="T111" s="780"/>
      <c r="U111" s="1813">
        <f>'SAME1 Flight Tests 8-27-09'!Q43</f>
        <v>890</v>
      </c>
      <c r="V111" s="780"/>
      <c r="W111" s="780"/>
      <c r="X111" s="780"/>
      <c r="Y111" s="780"/>
      <c r="Z111" s="780"/>
      <c r="AA111" s="1813" t="str">
        <f>'SAME1 Flight Tests 8-27-09'!R43</f>
        <v>y</v>
      </c>
      <c r="AB111" s="1813" t="str">
        <f>'SAME1 Flight Tests 8-27-09'!S43</f>
        <v>y</v>
      </c>
      <c r="AC111" s="1813">
        <f>'SAME1 Flight Tests 8-27-09'!T43</f>
        <v>1</v>
      </c>
      <c r="AD111" s="780"/>
      <c r="AE111" s="1813">
        <f>'SAME1 Flight Tests 8-27-09'!U43</f>
        <v>10</v>
      </c>
      <c r="AF111" s="780"/>
      <c r="AG111" s="1814">
        <f>'SAME1 Flight Tests 8-27-09'!V43</f>
        <v>3.1812241356819398E-2</v>
      </c>
      <c r="AH111" s="1815">
        <f>'SAME1 Flight Tests 8-27-09'!W43</f>
        <v>0.37327255277633048</v>
      </c>
      <c r="AI111" s="780"/>
      <c r="AJ111" s="780"/>
      <c r="AK111" s="780"/>
      <c r="AL111" s="780"/>
      <c r="AM111" s="780"/>
      <c r="AN111" s="780"/>
      <c r="AO111" s="780"/>
      <c r="AP111" s="780"/>
      <c r="AQ111" s="780"/>
      <c r="AR111" s="780"/>
      <c r="AS111" s="780"/>
      <c r="AT111" s="780"/>
      <c r="AU111" s="1813">
        <f>'SAME1 Flight Tests 8-27-09'!X43</f>
        <v>0.13</v>
      </c>
      <c r="AV111" s="1816">
        <f>'SAME1 Flight Tests 8-27-09'!Y43</f>
        <v>3.3016975000000004</v>
      </c>
      <c r="AW111" s="1816">
        <f>'SAME1 Flight Tests 8-27-09'!Z43</f>
        <v>6.2213280000000006</v>
      </c>
      <c r="AX111" s="1816">
        <f>'SAME1 Flight Tests 8-27-09'!AA43</f>
        <v>-7.6293924999999989E-4</v>
      </c>
      <c r="AY111" s="1817"/>
      <c r="AZ111" s="1817"/>
      <c r="BA111" s="1816">
        <f>'SAME1 Flight Tests 8-27-09'!AC43</f>
        <v>4.8304750000000007</v>
      </c>
      <c r="BB111" s="1817"/>
      <c r="BC111" s="1817"/>
      <c r="BD111" s="1816">
        <f>'SAME1 Flight Tests 8-27-09'!AB43</f>
        <v>6.1315005000000005</v>
      </c>
      <c r="BE111" s="1816">
        <f>'SAME1 Flight Tests 8-27-09'!AD43</f>
        <v>4.6585695000000005</v>
      </c>
      <c r="BF111" s="1818">
        <f>'SAME1 Flight Tests 8-27-09'!AE43</f>
        <v>23840</v>
      </c>
      <c r="BG111" s="780"/>
      <c r="BH111" s="780"/>
      <c r="BI111" s="1813">
        <f>'SAME1 Flight Tests 8-27-09'!AF43</f>
        <v>23.238350000000004</v>
      </c>
      <c r="BJ111" s="1813">
        <f>'SAME1 Flight Tests 8-27-09'!AG43</f>
        <v>40.49015</v>
      </c>
      <c r="BK111" s="1813">
        <f>'SAME1 Flight Tests 8-27-09'!AH43</f>
        <v>1.472931</v>
      </c>
      <c r="BL111" s="1813">
        <f>'SAME1 Flight Tests 8-27-09'!AK43</f>
        <v>1071098.2234106481</v>
      </c>
      <c r="BM111" s="1813">
        <f>'SAME1 Flight Tests 8-27-09'!AL43</f>
        <v>295.73047982834879</v>
      </c>
      <c r="BN111" s="780"/>
      <c r="BO111" s="1813"/>
      <c r="BP111" s="780"/>
      <c r="BQ111" s="1813">
        <f>'SAME1 Flight Tests 8-27-09'!AM43</f>
        <v>59.660380422731514</v>
      </c>
      <c r="BR111" s="1814">
        <f>'SAME1 Flight Tests 8-27-09'!AP43</f>
        <v>0.27610024306330005</v>
      </c>
      <c r="BS111" s="1814">
        <f>'SAME1 Flight Tests 8-27-09'!AQ43</f>
        <v>0.49224463412617764</v>
      </c>
      <c r="BT111" s="1814"/>
      <c r="BU111" s="1814">
        <f>'SAME1 Flight Tests 8-27-09'!AS43</f>
        <v>2.1391368466041962</v>
      </c>
      <c r="BV111" s="1814">
        <f>'SAME1 Flight Tests 8-27-09'!AT43</f>
        <v>0.20678055094271619</v>
      </c>
      <c r="BW111" s="1813">
        <f>'SAME1 Flight Tests 8-27-09'!BB43</f>
        <v>1071098.2234106481</v>
      </c>
      <c r="BX111" s="1813">
        <f>'SAME1 Flight Tests 8-27-09'!BC43</f>
        <v>1053862.0911353452</v>
      </c>
      <c r="BY111" s="1813">
        <f>'SAME1 Flight Tests 8-27-09'!BD43</f>
        <v>991257.4611232233</v>
      </c>
      <c r="BZ111" s="780"/>
      <c r="CA111" s="1813">
        <f>'SAME1 Flight Tests 8-27-09'!BG43</f>
        <v>0.31607961373390558</v>
      </c>
      <c r="CB111" s="1813">
        <f>'SAME1 Flight Tests 8-27-09'!BF43</f>
        <v>0.55000000000000004</v>
      </c>
      <c r="CC111" s="1820"/>
      <c r="CD111" s="1813"/>
      <c r="CE111" s="1813">
        <f>'SAME1 Flight Tests 8-27-09'!BH43</f>
        <v>414.40573439849373</v>
      </c>
      <c r="CF111" s="1819">
        <f>'SAME1 Flight Tests 8-27-09'!BI43</f>
        <v>0.12999999999996348</v>
      </c>
      <c r="CG111" s="1819">
        <f>'SAME1 Flight Tests 8-27-09'!BJ43</f>
        <v>35</v>
      </c>
      <c r="CH111" s="1819">
        <f>'SAME1 Flight Tests 8-27-09'!BK43</f>
        <v>0</v>
      </c>
      <c r="CI111" s="1921">
        <f>'SAME1 Flight Tests 8-27-09'!BL43</f>
        <v>2.7535560195114588</v>
      </c>
      <c r="CJ111" s="1819">
        <f t="shared" si="2"/>
        <v>1.7423848939361011</v>
      </c>
      <c r="CK111" s="1802"/>
    </row>
    <row r="112" spans="1:89" ht="25.5" x14ac:dyDescent="0.25">
      <c r="A112" s="780">
        <v>2</v>
      </c>
      <c r="B112" s="784">
        <f>'SAME R Results'!A3</f>
        <v>1</v>
      </c>
      <c r="C112" s="836" t="str">
        <f>'SAME R Results'!B3</f>
        <v>Silicone</v>
      </c>
      <c r="D112" s="784" t="str">
        <f>'SAME R Results'!C3</f>
        <v>S03</v>
      </c>
      <c r="E112" s="784" t="str">
        <f>'SAME R Results'!D3</f>
        <v>1S</v>
      </c>
      <c r="F112" s="784">
        <f>'SAME R Results'!E3</f>
        <v>1</v>
      </c>
      <c r="G112" s="784">
        <f>'SAME R Results'!F3</f>
        <v>48</v>
      </c>
      <c r="H112" s="785" t="str">
        <f>'SAME R Results'!G3</f>
        <v>Low Temp</v>
      </c>
      <c r="I112" s="784" t="str">
        <f>'SAME R Results'!H3</f>
        <v xml:space="preserve">197 10:00 </v>
      </c>
      <c r="J112" s="786">
        <f>'SAME R Results'!I3</f>
        <v>40375.416666666664</v>
      </c>
      <c r="K112" s="784">
        <f>'SAME R Results'!J3</f>
        <v>0</v>
      </c>
      <c r="L112" s="787"/>
      <c r="M112" s="787"/>
      <c r="N112" s="1914">
        <f>'SAME R Results'!K3</f>
        <v>8</v>
      </c>
      <c r="O112" s="793">
        <f>'SAME R Results'!L3</f>
        <v>1.304</v>
      </c>
      <c r="P112" s="784">
        <f>'SAME R Results'!M3</f>
        <v>60</v>
      </c>
      <c r="Q112" s="784">
        <f>'SAME R Results'!N3</f>
        <v>11</v>
      </c>
      <c r="R112" s="784">
        <f>'SAME R Results'!O3</f>
        <v>8</v>
      </c>
      <c r="S112" s="784" t="str">
        <f>'SAME R Results'!P3</f>
        <v>n</v>
      </c>
      <c r="T112" s="784">
        <f>'SAME R Results'!Q3</f>
        <v>0</v>
      </c>
      <c r="U112" s="853">
        <f>'SAME R Results'!R3</f>
        <v>61.666666666666664</v>
      </c>
      <c r="V112" s="784" t="str">
        <f>'SAME R Results'!S3</f>
        <v>y</v>
      </c>
      <c r="W112" s="784">
        <f>'SAME R Results'!T3</f>
        <v>60</v>
      </c>
      <c r="X112" s="784" t="str">
        <f>'SAME R Results'!U3</f>
        <v>n</v>
      </c>
      <c r="Y112" s="784" t="str">
        <f>'SAME R Results'!V3</f>
        <v>y</v>
      </c>
      <c r="Z112" s="784" t="str">
        <f>'SAME R Results'!W3</f>
        <v>y</v>
      </c>
      <c r="AA112" s="784" t="str">
        <f>'SAME R Results'!X3</f>
        <v>y</v>
      </c>
      <c r="AB112" s="784" t="str">
        <f>'SAME R Results'!Y3</f>
        <v>y</v>
      </c>
      <c r="AC112" s="808"/>
      <c r="AD112" s="784" t="str">
        <f>'SAME R Results'!Z3</f>
        <v>y</v>
      </c>
      <c r="AE112" s="784">
        <f>'SAME R Results'!AA3</f>
        <v>10</v>
      </c>
      <c r="AF112" s="784" t="str">
        <f>'SAME R Results'!AB3</f>
        <v>y</v>
      </c>
      <c r="AG112" s="817">
        <f>'SAME R Results'!AC3</f>
        <v>3.1809999999999998E-2</v>
      </c>
      <c r="AH112" s="819">
        <f>'SAME R Results'!AD3</f>
        <v>0</v>
      </c>
      <c r="AI112" s="784">
        <f>'SAME R Results'!AE3</f>
        <v>0</v>
      </c>
      <c r="AJ112" s="784">
        <f>'SAME R Results'!AF3</f>
        <v>0</v>
      </c>
      <c r="AK112" s="784">
        <f>'SAME R Results'!AG3</f>
        <v>0</v>
      </c>
      <c r="AL112" s="784">
        <f>'SAME R Results'!AH3</f>
        <v>0</v>
      </c>
      <c r="AM112" s="784">
        <f>'SAME R Results'!AI3</f>
        <v>0</v>
      </c>
      <c r="AN112" s="784">
        <f>'SAME R Results'!AJ3</f>
        <v>0</v>
      </c>
      <c r="AO112" s="784">
        <f>'SAME R Results'!AK3</f>
        <v>0</v>
      </c>
      <c r="AP112" s="784">
        <f>'SAME R Results'!AL3</f>
        <v>0</v>
      </c>
      <c r="AQ112" s="784">
        <f>'SAME R Results'!AM3</f>
        <v>0</v>
      </c>
      <c r="AR112" s="817">
        <f>'SAME R Results'!AN3</f>
        <v>0</v>
      </c>
      <c r="AS112" s="819">
        <f>'SAME R Results'!AO3</f>
        <v>0</v>
      </c>
      <c r="AT112" s="784">
        <f>'SAME R Results'!AP3</f>
        <v>0</v>
      </c>
      <c r="AU112" s="808"/>
      <c r="AV112" s="821">
        <f>'SAME R Results'!AQ3</f>
        <v>0</v>
      </c>
      <c r="AW112" s="821">
        <f>'SAME R Results'!AR3</f>
        <v>6.2647500000000003</v>
      </c>
      <c r="AX112" s="821">
        <f>'SAME R Results'!AS3</f>
        <v>0</v>
      </c>
      <c r="AY112" s="821">
        <f>'SAME R Results'!AT3</f>
        <v>0</v>
      </c>
      <c r="AZ112" s="823"/>
      <c r="BA112" s="823"/>
      <c r="BB112" s="821">
        <f>'SAME R Results'!AU3</f>
        <v>1.9261238095238091</v>
      </c>
      <c r="BC112" s="821">
        <f>'SAME R Results'!AV3</f>
        <v>2.6800000000000001E-2</v>
      </c>
      <c r="BD112" s="821">
        <f>'SAME R Results'!AW3</f>
        <v>6.997711500000003</v>
      </c>
      <c r="BE112" s="821">
        <f>'SAME R Results'!AX3</f>
        <v>4.5921775</v>
      </c>
      <c r="BF112" s="827">
        <f>'SAME R Results'!AY3</f>
        <v>53904.9</v>
      </c>
      <c r="BG112" s="784">
        <f>'SAME R Results'!AZ3</f>
        <v>1.7174561904761902</v>
      </c>
      <c r="BH112" s="784">
        <f>'SAME R Results'!BA3</f>
        <v>8.2000000000000003E-2</v>
      </c>
      <c r="BI112" s="808"/>
      <c r="BJ112" s="784">
        <f>'SAME R Results'!BB3</f>
        <v>75.758799999999994</v>
      </c>
      <c r="BK112" s="784">
        <f>'SAME R Results'!BC3</f>
        <v>2.4055340000000029</v>
      </c>
      <c r="BL112" s="784">
        <f>'SAME R Results'!BD3</f>
        <v>2523938.5830877088</v>
      </c>
      <c r="BM112" s="784">
        <f>'SAME R Results'!BE3</f>
        <v>615.51380336758314</v>
      </c>
      <c r="BN112" s="784">
        <f>'SAME R Results'!BF3</f>
        <v>4.9691332442250085</v>
      </c>
      <c r="BO112" s="784">
        <f>'SAME R Results'!BG3</f>
        <v>1.0696964473380586</v>
      </c>
      <c r="BP112" s="808"/>
      <c r="BQ112" s="784">
        <f>'SAME R Results'!BH3</f>
        <v>108.49420825246703</v>
      </c>
      <c r="BR112" s="817">
        <f>'SAME R Results'!BI3</f>
        <v>0.24387035702532131</v>
      </c>
      <c r="BS112" s="817">
        <f>'SAME R Results'!BJ3</f>
        <v>0.4501551400693799</v>
      </c>
      <c r="BT112" s="817">
        <f>'SAME R Results'!BL3</f>
        <v>4.6453676242364876</v>
      </c>
      <c r="BU112" s="817">
        <f>'SAME R Results'!BM3</f>
        <v>2.1878400054141345</v>
      </c>
      <c r="BV112" s="817">
        <f>'SAME R Results'!BN3</f>
        <v>0.1794970908990223</v>
      </c>
      <c r="BW112" s="784">
        <f>'SAME R Results'!BO3</f>
        <v>2523938.5830877088</v>
      </c>
      <c r="BX112" s="784">
        <f>'SAME R Results'!BP3</f>
        <v>2484963.0187997492</v>
      </c>
      <c r="BY112" s="784">
        <f>'SAME R Results'!BQ3</f>
        <v>2292449.3195224772</v>
      </c>
      <c r="BZ112" s="784">
        <f>'SAME R Results'!BR3</f>
        <v>615.51380336758314</v>
      </c>
      <c r="CA112" s="784">
        <f>'SAME R Results'!BS3</f>
        <v>0.53394610672112286</v>
      </c>
      <c r="CB112" s="784">
        <f>'SAME R Results'!BT3</f>
        <v>0.55000000000000004</v>
      </c>
      <c r="CC112" s="784">
        <f>'SAME R Results'!BV3</f>
        <v>2.6038189203454558</v>
      </c>
      <c r="CD112" s="880">
        <f>'SAME R Results'!BW3</f>
        <v>0.9</v>
      </c>
      <c r="CE112" s="1086">
        <f>'SAME R Results'!BZ3</f>
        <v>324.81390228810591</v>
      </c>
      <c r="CF112" s="1777">
        <f>'SAME R Results'!CA3</f>
        <v>0</v>
      </c>
      <c r="CG112" s="1777">
        <f>'SAME R Results'!CB3</f>
        <v>0</v>
      </c>
      <c r="CH112" s="1777">
        <f>'SAME R Results'!CC3</f>
        <v>0</v>
      </c>
      <c r="CI112" s="1919"/>
      <c r="CJ112" s="1777"/>
      <c r="CK112" s="1802"/>
    </row>
    <row r="113" spans="1:89" ht="25.5" x14ac:dyDescent="0.25">
      <c r="A113" s="780">
        <v>2</v>
      </c>
      <c r="B113" s="784">
        <f>'SAME R Results'!A9</f>
        <v>1</v>
      </c>
      <c r="C113" s="836" t="str">
        <f>'SAME R Results'!B9</f>
        <v>Silicone</v>
      </c>
      <c r="D113" s="784" t="str">
        <f>'SAME R Results'!C9</f>
        <v>S04</v>
      </c>
      <c r="E113" s="784" t="str">
        <f>'SAME R Results'!D9</f>
        <v>6S</v>
      </c>
      <c r="F113" s="784">
        <f>'SAME R Results'!E9</f>
        <v>6</v>
      </c>
      <c r="G113" s="784">
        <f>'SAME R Results'!F9</f>
        <v>53</v>
      </c>
      <c r="H113" s="785" t="str">
        <f>'SAME R Results'!G9</f>
        <v>HighTemp</v>
      </c>
      <c r="I113" s="784" t="str">
        <f>'SAME R Results'!H9</f>
        <v>203</v>
      </c>
      <c r="J113" s="786">
        <f>'SAME R Results'!I9</f>
        <v>40381</v>
      </c>
      <c r="K113" s="784">
        <f>'SAME R Results'!J9</f>
        <v>0</v>
      </c>
      <c r="L113" s="790"/>
      <c r="M113" s="790"/>
      <c r="N113" s="1914">
        <f>'SAME R Results'!K9</f>
        <v>8.1</v>
      </c>
      <c r="O113" s="793">
        <f>'SAME R Results'!L9</f>
        <v>1.35</v>
      </c>
      <c r="P113" s="784">
        <f>'SAME R Results'!M9</f>
        <v>60</v>
      </c>
      <c r="Q113" s="784">
        <f>'SAME R Results'!N9</f>
        <v>1</v>
      </c>
      <c r="R113" s="784">
        <f>'SAME R Results'!O9</f>
        <v>8</v>
      </c>
      <c r="S113" s="784" t="str">
        <f>'SAME R Results'!P9</f>
        <v>n</v>
      </c>
      <c r="T113" s="784">
        <f>'SAME R Results'!Q9</f>
        <v>0</v>
      </c>
      <c r="U113" s="853">
        <f>'SAME R Results'!R9</f>
        <v>52.2</v>
      </c>
      <c r="V113" s="784" t="str">
        <f>'SAME R Results'!S9</f>
        <v>y</v>
      </c>
      <c r="W113" s="784" t="str">
        <f>'SAME R Results'!T9</f>
        <v>?</v>
      </c>
      <c r="X113" s="784" t="str">
        <f>'SAME R Results'!U9</f>
        <v>n</v>
      </c>
      <c r="Y113" s="784" t="str">
        <f>'SAME R Results'!V9</f>
        <v>y</v>
      </c>
      <c r="Z113" s="784" t="str">
        <f>'SAME R Results'!W9</f>
        <v>y</v>
      </c>
      <c r="AA113" s="784" t="str">
        <f>'SAME R Results'!X9</f>
        <v>y</v>
      </c>
      <c r="AB113" s="784" t="str">
        <f>'SAME R Results'!Y9</f>
        <v>y</v>
      </c>
      <c r="AC113" s="809"/>
      <c r="AD113" s="784" t="str">
        <f>'SAME R Results'!Z9</f>
        <v>y</v>
      </c>
      <c r="AE113" s="784">
        <f>'SAME R Results'!AA9</f>
        <v>10</v>
      </c>
      <c r="AF113" s="784" t="str">
        <f>'SAME R Results'!AB9</f>
        <v>y</v>
      </c>
      <c r="AG113" s="817">
        <f>'SAME R Results'!AC9</f>
        <v>3.1809999999999998E-2</v>
      </c>
      <c r="AH113" s="819">
        <f>'SAME R Results'!AD9</f>
        <v>0</v>
      </c>
      <c r="AI113" s="784">
        <f>'SAME R Results'!AE9</f>
        <v>0</v>
      </c>
      <c r="AJ113" s="784">
        <f>'SAME R Results'!AF9</f>
        <v>0</v>
      </c>
      <c r="AK113" s="784">
        <f>'SAME R Results'!AG9</f>
        <v>0</v>
      </c>
      <c r="AL113" s="784">
        <f>'SAME R Results'!AH9</f>
        <v>0</v>
      </c>
      <c r="AM113" s="784">
        <f>'SAME R Results'!AI9</f>
        <v>0</v>
      </c>
      <c r="AN113" s="784">
        <f>'SAME R Results'!AJ9</f>
        <v>0</v>
      </c>
      <c r="AO113" s="784">
        <f>'SAME R Results'!AK9</f>
        <v>0</v>
      </c>
      <c r="AP113" s="784">
        <f>'SAME R Results'!AL9</f>
        <v>0</v>
      </c>
      <c r="AQ113" s="784">
        <f>'SAME R Results'!AM9</f>
        <v>0</v>
      </c>
      <c r="AR113" s="817">
        <f>'SAME R Results'!AN9</f>
        <v>0</v>
      </c>
      <c r="AS113" s="819">
        <f>'SAME R Results'!AO9</f>
        <v>0</v>
      </c>
      <c r="AT113" s="784">
        <f>'SAME R Results'!AP9</f>
        <v>0</v>
      </c>
      <c r="AU113" s="809"/>
      <c r="AV113" s="821">
        <f>'SAME R Results'!AQ9</f>
        <v>0</v>
      </c>
      <c r="AW113" s="821">
        <f>'SAME R Results'!AR9</f>
        <v>6.2450000000000001</v>
      </c>
      <c r="AX113" s="821">
        <f>'SAME R Results'!AS9</f>
        <v>0</v>
      </c>
      <c r="AY113" s="821">
        <f>'SAME R Results'!AT9</f>
        <v>0</v>
      </c>
      <c r="AZ113" s="825"/>
      <c r="BA113" s="825"/>
      <c r="BB113" s="821">
        <f>'SAME R Results'!AU9</f>
        <v>4.6397705</v>
      </c>
      <c r="BC113" s="821">
        <f>'SAME R Results'!AV9</f>
        <v>2.6800000000000001E-2</v>
      </c>
      <c r="BD113" s="821">
        <f>'SAME R Results'!AW9</f>
        <v>7.6578974999999998</v>
      </c>
      <c r="BE113" s="821">
        <f>'SAME R Results'!AX9</f>
        <v>4.6589204999999998</v>
      </c>
      <c r="BF113" s="827">
        <f>'SAME R Results'!AY9</f>
        <v>80225</v>
      </c>
      <c r="BG113" s="784">
        <f>'SAME R Results'!AZ9</f>
        <v>4.5200650000000007</v>
      </c>
      <c r="BH113" s="784">
        <f>'SAME R Results'!BA9</f>
        <v>8.2000000000000003E-2</v>
      </c>
      <c r="BI113" s="809"/>
      <c r="BJ113" s="784">
        <f>'SAME R Results'!BB9</f>
        <v>205.9342</v>
      </c>
      <c r="BK113" s="784">
        <f>'SAME R Results'!BC9</f>
        <v>2.998977</v>
      </c>
      <c r="BL113" s="784">
        <f>'SAME R Results'!BD9</f>
        <v>3889058.8258409305</v>
      </c>
      <c r="BM113" s="784">
        <f>'SAME R Results'!BE9</f>
        <v>973.58449874105634</v>
      </c>
      <c r="BN113" s="784">
        <f>'SAME R Results'!BF9</f>
        <v>12.304744891662349</v>
      </c>
      <c r="BO113" s="784">
        <f>'SAME R Results'!BG9</f>
        <v>2.9595494723852811</v>
      </c>
      <c r="BP113" s="809"/>
      <c r="BQ113" s="784">
        <f>'SAME R Results'!BH9</f>
        <v>300.64007090501514</v>
      </c>
      <c r="BR113" s="817">
        <f>'SAME R Results'!BI9</f>
        <v>0.25033936032853354</v>
      </c>
      <c r="BS113" s="817">
        <f>'SAME R Results'!BJ9</f>
        <v>0.54741968073790781</v>
      </c>
      <c r="BT113" s="817">
        <f>'SAME R Results'!BL9</f>
        <v>4.1576412242722895</v>
      </c>
      <c r="BU113" s="817">
        <f>'SAME R Results'!BM9</f>
        <v>2.4218526870226071</v>
      </c>
      <c r="BV113" s="817">
        <f>'SAME R Results'!BN9</f>
        <v>0.1692908570902574</v>
      </c>
      <c r="BW113" s="784">
        <f>'SAME R Results'!BO9</f>
        <v>3889058.8258409305</v>
      </c>
      <c r="BX113" s="784">
        <f>'SAME R Results'!BP9</f>
        <v>3831052.6956931786</v>
      </c>
      <c r="BY113" s="784">
        <f>'SAME R Results'!BQ9</f>
        <v>3478161.0539138634</v>
      </c>
      <c r="BZ113" s="784">
        <f>'SAME R Results'!BR9</f>
        <v>973.58449874105634</v>
      </c>
      <c r="CA113" s="784">
        <f>'SAME R Results'!BS9</f>
        <v>0.6656701145343159</v>
      </c>
      <c r="CB113" s="784">
        <f>'SAME R Results'!BT9</f>
        <v>0.55000000000000004</v>
      </c>
      <c r="CC113" s="784">
        <f>'SAME R Results'!BV9</f>
        <v>2.6543347862394446</v>
      </c>
      <c r="CD113" s="880">
        <f>'SAME R Results'!BW9</f>
        <v>0.9</v>
      </c>
      <c r="CE113" s="1086">
        <f>'SAME R Results'!BZ9</f>
        <v>379.72816734596341</v>
      </c>
      <c r="CF113" s="1777">
        <f>'SAME R Results'!CA9</f>
        <v>0</v>
      </c>
      <c r="CG113" s="1777">
        <f>'SAME R Results'!CB9</f>
        <v>0</v>
      </c>
      <c r="CH113" s="1777">
        <f>'SAME R Results'!CC9</f>
        <v>0</v>
      </c>
      <c r="CI113" s="1919"/>
      <c r="CJ113" s="1777"/>
      <c r="CK113" s="1802"/>
    </row>
    <row r="114" spans="1:89" ht="25.5" x14ac:dyDescent="0.25">
      <c r="A114" s="780">
        <v>2</v>
      </c>
      <c r="B114" s="784">
        <f>'SAME R Results'!A18</f>
        <v>2</v>
      </c>
      <c r="C114" s="836" t="str">
        <f>'SAME R Results'!B18</f>
        <v>Silicone</v>
      </c>
      <c r="D114" s="784" t="str">
        <f>'SAME R Results'!C18</f>
        <v>S07</v>
      </c>
      <c r="E114" s="784" t="str">
        <f>'SAME R Results'!D18</f>
        <v>12 S</v>
      </c>
      <c r="F114" s="784">
        <f>'SAME R Results'!E18</f>
        <v>1</v>
      </c>
      <c r="G114" s="784">
        <f>'SAME R Results'!F18</f>
        <v>59</v>
      </c>
      <c r="H114" s="785" t="str">
        <f>'SAME R Results'!G18</f>
        <v>Baseline aging</v>
      </c>
      <c r="I114" s="784">
        <f>'SAME R Results'!H18</f>
        <v>211</v>
      </c>
      <c r="J114" s="786">
        <f>'SAME R Results'!I18</f>
        <v>40389</v>
      </c>
      <c r="K114" s="784">
        <f>'SAME R Results'!J18</f>
        <v>0</v>
      </c>
      <c r="L114" s="788"/>
      <c r="M114" s="788"/>
      <c r="N114" s="1942">
        <f>'SAME R Results'!K18</f>
        <v>8.1</v>
      </c>
      <c r="O114" s="1939">
        <f>'SAME R Results'!L18</f>
        <v>1.327</v>
      </c>
      <c r="P114" s="784">
        <f>'SAME R Results'!M18</f>
        <v>60</v>
      </c>
      <c r="Q114" s="784">
        <f>'SAME R Results'!N18</f>
        <v>11</v>
      </c>
      <c r="R114" s="784">
        <f>'SAME R Results'!O18</f>
        <v>8</v>
      </c>
      <c r="S114" s="784" t="str">
        <f>'SAME R Results'!P18</f>
        <v>n</v>
      </c>
      <c r="T114" s="784" t="str">
        <f>'SAME R Results'!Q18</f>
        <v>n</v>
      </c>
      <c r="U114" s="853">
        <f>'SAME R Results'!R18</f>
        <v>24.2</v>
      </c>
      <c r="V114" s="784" t="str">
        <f>'SAME R Results'!S18</f>
        <v>n</v>
      </c>
      <c r="W114" s="784">
        <f>'SAME R Results'!T18</f>
        <v>0</v>
      </c>
      <c r="X114" s="784" t="str">
        <f>'SAME R Results'!U18</f>
        <v>n</v>
      </c>
      <c r="Y114" s="784" t="str">
        <f>'SAME R Results'!V18</f>
        <v>y</v>
      </c>
      <c r="Z114" s="784" t="str">
        <f>'SAME R Results'!W18</f>
        <v>y</v>
      </c>
      <c r="AA114" s="784" t="str">
        <f>'SAME R Results'!X18</f>
        <v>y</v>
      </c>
      <c r="AB114" s="784" t="str">
        <f>'SAME R Results'!Y18</f>
        <v>y</v>
      </c>
      <c r="AC114" s="789"/>
      <c r="AD114" s="784" t="str">
        <f>'SAME R Results'!Z18</f>
        <v>y</v>
      </c>
      <c r="AE114" s="784">
        <f>'SAME R Results'!AA18</f>
        <v>10</v>
      </c>
      <c r="AF114" s="784" t="str">
        <f>'SAME R Results'!AB18</f>
        <v>y</v>
      </c>
      <c r="AG114" s="817">
        <f>'SAME R Results'!AC18</f>
        <v>3.1809999999999998E-2</v>
      </c>
      <c r="AH114" s="819">
        <f>'SAME R Results'!AD18</f>
        <v>0</v>
      </c>
      <c r="AI114" s="784">
        <f>'SAME R Results'!AE18</f>
        <v>0</v>
      </c>
      <c r="AJ114" s="784">
        <f>'SAME R Results'!AF18</f>
        <v>0</v>
      </c>
      <c r="AK114" s="784">
        <f>'SAME R Results'!AG18</f>
        <v>0</v>
      </c>
      <c r="AL114" s="784">
        <f>'SAME R Results'!AH18</f>
        <v>0</v>
      </c>
      <c r="AM114" s="784">
        <f>'SAME R Results'!AI18</f>
        <v>0</v>
      </c>
      <c r="AN114" s="784">
        <f>'SAME R Results'!AJ18</f>
        <v>0</v>
      </c>
      <c r="AO114" s="784">
        <f>'SAME R Results'!AK18</f>
        <v>0</v>
      </c>
      <c r="AP114" s="784">
        <f>'SAME R Results'!AL18</f>
        <v>0</v>
      </c>
      <c r="AQ114" s="784">
        <f>'SAME R Results'!AM18</f>
        <v>0</v>
      </c>
      <c r="AR114" s="817">
        <f>'SAME R Results'!AN18</f>
        <v>0</v>
      </c>
      <c r="AS114" s="819">
        <f>'SAME R Results'!AO18</f>
        <v>0</v>
      </c>
      <c r="AT114" s="784">
        <f>'SAME R Results'!AP18</f>
        <v>0</v>
      </c>
      <c r="AU114" s="789"/>
      <c r="AV114" s="821">
        <f>'SAME R Results'!AQ18</f>
        <v>0</v>
      </c>
      <c r="AW114" s="821">
        <f>'SAME R Results'!AR18</f>
        <v>6.2460000000000004</v>
      </c>
      <c r="AX114" s="821">
        <f>'SAME R Results'!AS18</f>
        <v>0</v>
      </c>
      <c r="AY114" s="821">
        <f>'SAME R Results'!AT18</f>
        <v>0</v>
      </c>
      <c r="AZ114" s="824"/>
      <c r="BA114" s="824"/>
      <c r="BB114" s="821">
        <f>'SAME R Results'!AU18</f>
        <v>3.0206605</v>
      </c>
      <c r="BC114" s="821">
        <f>'SAME R Results'!AV18</f>
        <v>2.6199344999999995E-2</v>
      </c>
      <c r="BD114" s="821">
        <f>'SAME R Results'!AW18</f>
        <v>7.279646500000001</v>
      </c>
      <c r="BE114" s="821">
        <f>'SAME R Results'!AX18</f>
        <v>4.7241069999999992</v>
      </c>
      <c r="BF114" s="827">
        <f>'SAME R Results'!AY18</f>
        <v>74405</v>
      </c>
      <c r="BG114" s="784">
        <f>'SAME R Results'!AZ18</f>
        <v>2.7095650000000004</v>
      </c>
      <c r="BH114" s="784">
        <f>'SAME R Results'!BA18</f>
        <v>8.5983280000000023E-2</v>
      </c>
      <c r="BI114" s="789"/>
      <c r="BJ114" s="784">
        <f>'SAME R Results'!BB18</f>
        <v>108.50449999999998</v>
      </c>
      <c r="BK114" s="784">
        <f>'SAME R Results'!BC18</f>
        <v>2.5555395000000019</v>
      </c>
      <c r="BL114" s="784">
        <f>'SAME R Results'!BD18</f>
        <v>3579696.8264696635</v>
      </c>
      <c r="BM114" s="784">
        <f>'SAME R Results'!BE18</f>
        <v>688.21315184702462</v>
      </c>
      <c r="BN114" s="784">
        <f>'SAME R Results'!BF18</f>
        <v>8.019714976735683</v>
      </c>
      <c r="BO114" s="784">
        <f>'SAME R Results'!BG18</f>
        <v>1.7566079941830108</v>
      </c>
      <c r="BP114" s="789"/>
      <c r="BQ114" s="784">
        <f>'SAME R Results'!BH18</f>
        <v>159.03792489513376</v>
      </c>
      <c r="BR114" s="817">
        <f>'SAME R Results'!BI18</f>
        <v>0.19225459171796622</v>
      </c>
      <c r="BS114" s="817">
        <f>'SAME R Results'!BJ18</f>
        <v>0.45513242180855784</v>
      </c>
      <c r="BT114" s="817">
        <f>'SAME R Results'!BL18</f>
        <v>4.5654551290287229</v>
      </c>
      <c r="BU114" s="817">
        <f>'SAME R Results'!BM18</f>
        <v>2.5302410110434193</v>
      </c>
      <c r="BV114" s="817">
        <f>'SAME R Results'!BN18</f>
        <v>0.12495285816934183</v>
      </c>
      <c r="BW114" s="784">
        <f>'SAME R Results'!BO18</f>
        <v>3579696.8264696635</v>
      </c>
      <c r="BX114" s="784">
        <f>'SAME R Results'!BP18</f>
        <v>3525898.8069789382</v>
      </c>
      <c r="BY114" s="784">
        <f>'SAME R Results'!BQ18</f>
        <v>3212221.2676831186</v>
      </c>
      <c r="BZ114" s="784">
        <f>'SAME R Results'!BR18</f>
        <v>688.21315184702462</v>
      </c>
      <c r="CA114" s="784">
        <f>'SAME R Results'!BS18</f>
        <v>0.56724218680635752</v>
      </c>
      <c r="CB114" s="784">
        <f>'SAME R Results'!BT18</f>
        <v>0.55000000000000004</v>
      </c>
      <c r="CC114" s="784">
        <f>'SAME R Results'!BV18</f>
        <v>2.664957337674454</v>
      </c>
      <c r="CD114" s="880">
        <f>'SAME R Results'!BW18</f>
        <v>0.9</v>
      </c>
      <c r="CE114" s="1086">
        <f>'SAME R Results'!BZ18</f>
        <v>351.91040989334482</v>
      </c>
      <c r="CF114" s="1777">
        <f>'SAME R Results'!CA18</f>
        <v>1.223333333333354</v>
      </c>
      <c r="CG114" s="1777" t="str">
        <f>'SAME R Results'!CB18</f>
        <v xml:space="preserve"> 12S</v>
      </c>
      <c r="CH114" s="1777">
        <f>'SAME R Results'!CC18</f>
        <v>211</v>
      </c>
      <c r="CI114" s="1919">
        <f>'SAME R Results'!CD18</f>
        <v>0.78002251992162375</v>
      </c>
      <c r="CJ114" s="1777"/>
      <c r="CK114" s="1802"/>
    </row>
    <row r="115" spans="1:89" ht="25.5" x14ac:dyDescent="0.25">
      <c r="A115" s="780">
        <v>2</v>
      </c>
      <c r="B115" s="784">
        <f>'SAME R Results'!A20</f>
        <v>2</v>
      </c>
      <c r="C115" s="836" t="str">
        <f>'SAME R Results'!B20</f>
        <v>Silicone</v>
      </c>
      <c r="D115" s="784" t="str">
        <f>'SAME R Results'!C20</f>
        <v>S09</v>
      </c>
      <c r="E115" s="784" t="str">
        <f>'SAME R Results'!D20</f>
        <v>13 S</v>
      </c>
      <c r="F115" s="784">
        <f>'SAME R Results'!E20</f>
        <v>2</v>
      </c>
      <c r="G115" s="784">
        <f>'SAME R Results'!F20</f>
        <v>60</v>
      </c>
      <c r="H115" s="785" t="str">
        <f>'SAME R Results'!G20</f>
        <v>Htemp aging</v>
      </c>
      <c r="I115" s="784">
        <f>'SAME R Results'!H20</f>
        <v>211</v>
      </c>
      <c r="J115" s="786">
        <f>'SAME R Results'!I20</f>
        <v>40389</v>
      </c>
      <c r="K115" s="784">
        <f>'SAME R Results'!J20</f>
        <v>0</v>
      </c>
      <c r="L115" s="788"/>
      <c r="M115" s="788"/>
      <c r="N115" s="1914">
        <f>'SAME R Results'!K20</f>
        <v>8.1</v>
      </c>
      <c r="O115" s="793">
        <f>'SAME R Results'!L20</f>
        <v>1.35</v>
      </c>
      <c r="P115" s="784">
        <f>'SAME R Results'!M20</f>
        <v>60</v>
      </c>
      <c r="Q115" s="784">
        <f>'SAME R Results'!N20</f>
        <v>11</v>
      </c>
      <c r="R115" s="784">
        <f>'SAME R Results'!O20</f>
        <v>8</v>
      </c>
      <c r="S115" s="784" t="str">
        <f>'SAME R Results'!P20</f>
        <v>n</v>
      </c>
      <c r="T115" s="784" t="str">
        <f>'SAME R Results'!Q20</f>
        <v>n</v>
      </c>
      <c r="U115" s="853">
        <f>'SAME R Results'!R20</f>
        <v>49.2</v>
      </c>
      <c r="V115" s="784" t="str">
        <f>'SAME R Results'!S20</f>
        <v>y</v>
      </c>
      <c r="W115" s="784">
        <f>'SAME R Results'!T20</f>
        <v>720</v>
      </c>
      <c r="X115" s="784" t="str">
        <f>'SAME R Results'!U20</f>
        <v>n</v>
      </c>
      <c r="Y115" s="784" t="str">
        <f>'SAME R Results'!V20</f>
        <v>y</v>
      </c>
      <c r="Z115" s="784" t="str">
        <f>'SAME R Results'!W20</f>
        <v>y</v>
      </c>
      <c r="AA115" s="784" t="str">
        <f>'SAME R Results'!X20</f>
        <v>y</v>
      </c>
      <c r="AB115" s="784" t="str">
        <f>'SAME R Results'!Y20</f>
        <v>y</v>
      </c>
      <c r="AC115" s="789"/>
      <c r="AD115" s="784" t="str">
        <f>'SAME R Results'!Z20</f>
        <v>y</v>
      </c>
      <c r="AE115" s="784">
        <f>'SAME R Results'!AA20</f>
        <v>10</v>
      </c>
      <c r="AF115" s="784" t="str">
        <f>'SAME R Results'!AB20</f>
        <v>y</v>
      </c>
      <c r="AG115" s="817">
        <f>'SAME R Results'!AC20</f>
        <v>3.1809999999999998E-2</v>
      </c>
      <c r="AH115" s="819">
        <f>'SAME R Results'!AD20</f>
        <v>0</v>
      </c>
      <c r="AI115" s="784">
        <f>'SAME R Results'!AE20</f>
        <v>0</v>
      </c>
      <c r="AJ115" s="784">
        <f>'SAME R Results'!AF20</f>
        <v>0</v>
      </c>
      <c r="AK115" s="784">
        <f>'SAME R Results'!AG20</f>
        <v>0</v>
      </c>
      <c r="AL115" s="784">
        <f>'SAME R Results'!AH20</f>
        <v>0</v>
      </c>
      <c r="AM115" s="784">
        <f>'SAME R Results'!AI20</f>
        <v>0</v>
      </c>
      <c r="AN115" s="784">
        <f>'SAME R Results'!AJ20</f>
        <v>0</v>
      </c>
      <c r="AO115" s="784">
        <f>'SAME R Results'!AK20</f>
        <v>0</v>
      </c>
      <c r="AP115" s="784">
        <f>'SAME R Results'!AL20</f>
        <v>0</v>
      </c>
      <c r="AQ115" s="784">
        <f>'SAME R Results'!AM20</f>
        <v>0</v>
      </c>
      <c r="AR115" s="817">
        <f>'SAME R Results'!AN20</f>
        <v>0</v>
      </c>
      <c r="AS115" s="819">
        <f>'SAME R Results'!AO20</f>
        <v>0</v>
      </c>
      <c r="AT115" s="784">
        <f>'SAME R Results'!AP20</f>
        <v>0</v>
      </c>
      <c r="AU115" s="789"/>
      <c r="AV115" s="821">
        <f>'SAME R Results'!AQ20</f>
        <v>0</v>
      </c>
      <c r="AW115" s="821">
        <f>'SAME R Results'!AR20</f>
        <v>6.25</v>
      </c>
      <c r="AX115" s="821">
        <f>'SAME R Results'!AS20</f>
        <v>0</v>
      </c>
      <c r="AY115" s="821">
        <f>'SAME R Results'!AT20</f>
        <v>0</v>
      </c>
      <c r="AZ115" s="824"/>
      <c r="BA115" s="824"/>
      <c r="BB115" s="821">
        <f>'SAME R Results'!AU20</f>
        <v>5.7524109999999995</v>
      </c>
      <c r="BC115" s="821">
        <f>'SAME R Results'!AV20</f>
        <v>2.6800000000000001E-2</v>
      </c>
      <c r="BD115" s="821">
        <f>'SAME R Results'!AW20</f>
        <v>7.7552029999999998</v>
      </c>
      <c r="BE115" s="821">
        <f>'SAME R Results'!AX20</f>
        <v>4.6898499999999999</v>
      </c>
      <c r="BF115" s="827">
        <f>'SAME R Results'!AY20</f>
        <v>87435</v>
      </c>
      <c r="BG115" s="784">
        <f>'SAME R Results'!AZ20</f>
        <v>5.4193280000000001</v>
      </c>
      <c r="BH115" s="784">
        <f>'SAME R Results'!BA20</f>
        <v>8.2000000000000003E-2</v>
      </c>
      <c r="BI115" s="789"/>
      <c r="BJ115" s="784">
        <f>'SAME R Results'!BB20</f>
        <v>208.57105000000001</v>
      </c>
      <c r="BK115" s="784">
        <f>'SAME R Results'!BC20</f>
        <v>3.065353</v>
      </c>
      <c r="BL115" s="784">
        <f>'SAME R Results'!BD20</f>
        <v>4278212.966048412</v>
      </c>
      <c r="BM115" s="784">
        <f>'SAME R Results'!BE20</f>
        <v>1029.5132551137249</v>
      </c>
      <c r="BN115" s="784">
        <f>'SAME R Results'!BF20</f>
        <v>15.324040297806702</v>
      </c>
      <c r="BO115" s="784">
        <f>'SAME R Results'!BG20</f>
        <v>3.5712096645498645</v>
      </c>
      <c r="BP115" s="789"/>
      <c r="BQ115" s="784">
        <f>'SAME R Results'!BH20</f>
        <v>305.50649671782014</v>
      </c>
      <c r="BR115" s="817">
        <f>'SAME R Results'!BI20</f>
        <v>0.24064095529695867</v>
      </c>
      <c r="BS115" s="817">
        <f>'SAME R Results'!BJ20</f>
        <v>0.5331371830040863</v>
      </c>
      <c r="BT115" s="817">
        <f>'SAME R Results'!BL20</f>
        <v>4.2909942952728404</v>
      </c>
      <c r="BU115" s="817">
        <f>'SAME R Results'!BM20</f>
        <v>2.4397432197330469</v>
      </c>
      <c r="BV115" s="817">
        <f>'SAME R Results'!BN20</f>
        <v>0.16167200637296847</v>
      </c>
      <c r="BW115" s="784">
        <f>'SAME R Results'!BO20</f>
        <v>4278212.966048412</v>
      </c>
      <c r="BX115" s="784">
        <f>'SAME R Results'!BP20</f>
        <v>4214993.695378812</v>
      </c>
      <c r="BY115" s="784">
        <f>'SAME R Results'!BQ20</f>
        <v>3810569.0262496071</v>
      </c>
      <c r="BZ115" s="784">
        <f>'SAME R Results'!BR20</f>
        <v>1029.5132551137249</v>
      </c>
      <c r="CA115" s="784">
        <f>'SAME R Results'!BS20</f>
        <v>0.68040331172866908</v>
      </c>
      <c r="CB115" s="784">
        <f>'SAME R Results'!BT20</f>
        <v>0.55000000000000004</v>
      </c>
      <c r="CC115" s="784">
        <f>'SAME R Results'!BV20</f>
        <v>2.6631996994250344</v>
      </c>
      <c r="CD115" s="880">
        <f>'SAME R Results'!BW20</f>
        <v>0.9</v>
      </c>
      <c r="CE115" s="1086">
        <f>'SAME R Results'!BZ20</f>
        <v>379.84692208150824</v>
      </c>
      <c r="CF115" s="1777">
        <f>'SAME R Results'!CA20</f>
        <v>3.4566666666666634</v>
      </c>
      <c r="CG115" s="1777" t="str">
        <f>'SAME R Results'!CB20</f>
        <v xml:space="preserve"> 13S</v>
      </c>
      <c r="CH115" s="1777">
        <f>'SAME R Results'!CC20</f>
        <v>211</v>
      </c>
      <c r="CI115" s="1919">
        <f>'SAME R Results'!CD20</f>
        <v>0.53029092969342029</v>
      </c>
      <c r="CJ115" s="1777"/>
      <c r="CK115" s="1802"/>
    </row>
    <row r="116" spans="1:89" ht="38.25" x14ac:dyDescent="0.25">
      <c r="A116" s="780">
        <v>2</v>
      </c>
      <c r="B116" s="784">
        <f>'SAME R Results'!A31</f>
        <v>3</v>
      </c>
      <c r="C116" s="836" t="str">
        <f>'SAME R Results'!B31</f>
        <v>Silicone</v>
      </c>
      <c r="D116" s="784" t="str">
        <f>'SAME R Results'!C31</f>
        <v>S12</v>
      </c>
      <c r="E116" s="784" t="str">
        <f>'SAME R Results'!D31</f>
        <v>18 S</v>
      </c>
      <c r="F116" s="784">
        <f>'SAME R Results'!E31</f>
        <v>5</v>
      </c>
      <c r="G116" s="784">
        <f>'SAME R Results'!F31</f>
        <v>65</v>
      </c>
      <c r="H116" s="785" t="str">
        <f>'SAME R Results'!G31</f>
        <v>Baseline long Aging</v>
      </c>
      <c r="I116" s="784">
        <f>'SAME R Results'!H31</f>
        <v>235</v>
      </c>
      <c r="J116" s="786">
        <f>'SAME R Results'!I31</f>
        <v>40413</v>
      </c>
      <c r="K116" s="784">
        <f>'SAME R Results'!J31</f>
        <v>0</v>
      </c>
      <c r="L116" s="788"/>
      <c r="M116" s="788"/>
      <c r="N116" s="1942">
        <f>'SAME R Results'!K31</f>
        <v>8.1</v>
      </c>
      <c r="O116" s="1939">
        <f>'SAME R Results'!L31</f>
        <v>1.327</v>
      </c>
      <c r="P116" s="784">
        <f>'SAME R Results'!M31</f>
        <v>60</v>
      </c>
      <c r="Q116" s="784">
        <f>'SAME R Results'!N31</f>
        <v>11</v>
      </c>
      <c r="R116" s="784">
        <f>'SAME R Results'!O31</f>
        <v>8</v>
      </c>
      <c r="S116" s="784" t="str">
        <f>'SAME R Results'!P31</f>
        <v>n</v>
      </c>
      <c r="T116" s="784" t="str">
        <f>'SAME R Results'!Q31</f>
        <v>n</v>
      </c>
      <c r="U116" s="853">
        <f>'SAME R Results'!R31</f>
        <v>49.8</v>
      </c>
      <c r="V116" s="784" t="str">
        <f>'SAME R Results'!S31</f>
        <v>n</v>
      </c>
      <c r="W116" s="784">
        <f>'SAME R Results'!T31</f>
        <v>0</v>
      </c>
      <c r="X116" s="784" t="str">
        <f>'SAME R Results'!U31</f>
        <v>n</v>
      </c>
      <c r="Y116" s="784" t="str">
        <f>'SAME R Results'!V31</f>
        <v>y</v>
      </c>
      <c r="Z116" s="784" t="str">
        <f>'SAME R Results'!W31</f>
        <v>y</v>
      </c>
      <c r="AA116" s="784" t="str">
        <f>'SAME R Results'!X31</f>
        <v>y</v>
      </c>
      <c r="AB116" s="784" t="str">
        <f>'SAME R Results'!Y31</f>
        <v>y</v>
      </c>
      <c r="AC116" s="789"/>
      <c r="AD116" s="784" t="str">
        <f>'SAME R Results'!Z31</f>
        <v>y</v>
      </c>
      <c r="AE116" s="784">
        <f>'SAME R Results'!AA31</f>
        <v>10</v>
      </c>
      <c r="AF116" s="784" t="str">
        <f>'SAME R Results'!AB31</f>
        <v>y</v>
      </c>
      <c r="AG116" s="817">
        <f>'SAME R Results'!AC31</f>
        <v>3.1809999999999998E-2</v>
      </c>
      <c r="AH116" s="819">
        <f>'SAME R Results'!AD31</f>
        <v>0</v>
      </c>
      <c r="AI116" s="784">
        <f>'SAME R Results'!AE31</f>
        <v>0</v>
      </c>
      <c r="AJ116" s="784">
        <f>'SAME R Results'!AF31</f>
        <v>0</v>
      </c>
      <c r="AK116" s="784">
        <f>'SAME R Results'!AG31</f>
        <v>0</v>
      </c>
      <c r="AL116" s="784">
        <f>'SAME R Results'!AH31</f>
        <v>0</v>
      </c>
      <c r="AM116" s="784">
        <f>'SAME R Results'!AI31</f>
        <v>0</v>
      </c>
      <c r="AN116" s="784">
        <f>'SAME R Results'!AJ31</f>
        <v>0</v>
      </c>
      <c r="AO116" s="784">
        <f>'SAME R Results'!AK31</f>
        <v>0</v>
      </c>
      <c r="AP116" s="784">
        <f>'SAME R Results'!AL31</f>
        <v>0</v>
      </c>
      <c r="AQ116" s="784">
        <f>'SAME R Results'!AM31</f>
        <v>0</v>
      </c>
      <c r="AR116" s="817">
        <f>'SAME R Results'!AN31</f>
        <v>0</v>
      </c>
      <c r="AS116" s="819">
        <f>'SAME R Results'!AO31</f>
        <v>0</v>
      </c>
      <c r="AT116" s="784">
        <f>'SAME R Results'!AP31</f>
        <v>0</v>
      </c>
      <c r="AU116" s="789"/>
      <c r="AV116" s="821">
        <f>'SAME R Results'!AQ31</f>
        <v>0</v>
      </c>
      <c r="AW116" s="821">
        <f>'SAME R Results'!AR31</f>
        <v>6.2439999999999998</v>
      </c>
      <c r="AX116" s="821">
        <f>'SAME R Results'!AS31</f>
        <v>0</v>
      </c>
      <c r="AY116" s="821">
        <f>'SAME R Results'!AT31</f>
        <v>0</v>
      </c>
      <c r="AZ116" s="824"/>
      <c r="BA116" s="824"/>
      <c r="BB116" s="821">
        <f>'SAME R Results'!AU31</f>
        <v>4.096724</v>
      </c>
      <c r="BC116" s="821">
        <f>'SAME R Results'!AV31</f>
        <v>2.6800000000000001E-2</v>
      </c>
      <c r="BD116" s="821">
        <f>'SAME R Results'!AW31</f>
        <v>7.2552954999999999</v>
      </c>
      <c r="BE116" s="821">
        <f>'SAME R Results'!AX31</f>
        <v>4.6513514999999996</v>
      </c>
      <c r="BF116" s="827">
        <f>'SAME R Results'!AY31</f>
        <v>75875</v>
      </c>
      <c r="BG116" s="784">
        <f>'SAME R Results'!AZ31</f>
        <v>3.7672274999999997</v>
      </c>
      <c r="BH116" s="784">
        <f>'SAME R Results'!BA31</f>
        <v>8.2000000000000003E-2</v>
      </c>
      <c r="BI116" s="789"/>
      <c r="BJ116" s="784">
        <f>'SAME R Results'!BB31</f>
        <v>116.28614999999998</v>
      </c>
      <c r="BK116" s="784">
        <f>'SAME R Results'!BC31</f>
        <v>2.6039440000000003</v>
      </c>
      <c r="BL116" s="784">
        <f>'SAME R Results'!BD31</f>
        <v>3657432.6076705437</v>
      </c>
      <c r="BM116" s="784">
        <f>'SAME R Results'!BE31</f>
        <v>713.70935947796227</v>
      </c>
      <c r="BN116" s="784">
        <f>'SAME R Results'!BF31</f>
        <v>10.858580639234834</v>
      </c>
      <c r="BO116" s="784">
        <f>'SAME R Results'!BG31</f>
        <v>2.4580520411852764</v>
      </c>
      <c r="BP116" s="789"/>
      <c r="BQ116" s="784">
        <f>'SAME R Results'!BH31</f>
        <v>169.80108483736078</v>
      </c>
      <c r="BR116" s="817">
        <f>'SAME R Results'!BI31</f>
        <v>0.19513944234574185</v>
      </c>
      <c r="BS116" s="817">
        <f>'SAME R Results'!BJ31</f>
        <v>0.46185714375132125</v>
      </c>
      <c r="BT116" s="817">
        <f>'SAME R Results'!BL31</f>
        <v>4.4175552255593455</v>
      </c>
      <c r="BU116" s="817">
        <f>'SAME R Results'!BM31</f>
        <v>2.5299320831158894</v>
      </c>
      <c r="BV116" s="817">
        <f>'SAME R Results'!BN31</f>
        <v>0.12684219726451437</v>
      </c>
      <c r="BW116" s="784">
        <f>'SAME R Results'!BO31</f>
        <v>3657432.6076705437</v>
      </c>
      <c r="BX116" s="784">
        <f>'SAME R Results'!BP31</f>
        <v>3602571.7148695383</v>
      </c>
      <c r="BY116" s="784">
        <f>'SAME R Results'!BQ31</f>
        <v>3279190.6043696948</v>
      </c>
      <c r="BZ116" s="784">
        <f>'SAME R Results'!BR31</f>
        <v>713.70935947796227</v>
      </c>
      <c r="CA116" s="784">
        <f>'SAME R Results'!BS31</f>
        <v>0.57798632691112495</v>
      </c>
      <c r="CB116" s="784">
        <f>'SAME R Results'!BT31</f>
        <v>0.55000000000000004</v>
      </c>
      <c r="CC116" s="784">
        <f>'SAME R Results'!BV31</f>
        <v>2.6549098509051832</v>
      </c>
      <c r="CD116" s="880">
        <f>'SAME R Results'!BW31</f>
        <v>0.9</v>
      </c>
      <c r="CE116" s="1086">
        <f>'SAME R Results'!BZ31</f>
        <v>349.07108469408809</v>
      </c>
      <c r="CF116" s="1777">
        <f>'SAME R Results'!CA31</f>
        <v>1.5100000000000113</v>
      </c>
      <c r="CG116" s="1777" t="str">
        <f>'SAME R Results'!CB31</f>
        <v xml:space="preserve"> 18S</v>
      </c>
      <c r="CH116" s="1777">
        <f>'SAME R Results'!CC31</f>
        <v>235</v>
      </c>
      <c r="CI116" s="1919">
        <f>'SAME R Results'!CD31</f>
        <v>0.67470629736699139</v>
      </c>
      <c r="CJ116" s="1777"/>
      <c r="CK116" s="1802"/>
    </row>
    <row r="117" spans="1:89" ht="38.25" x14ac:dyDescent="0.25">
      <c r="A117" s="780">
        <v>2</v>
      </c>
      <c r="B117" s="784">
        <f>'SAME R Results'!A33</f>
        <v>3</v>
      </c>
      <c r="C117" s="836" t="str">
        <f>'SAME R Results'!B33</f>
        <v>Silicone</v>
      </c>
      <c r="D117" s="784" t="str">
        <f>'SAME R Results'!C33</f>
        <v>S13</v>
      </c>
      <c r="E117" s="784" t="str">
        <f>'SAME R Results'!D33</f>
        <v>19s</v>
      </c>
      <c r="F117" s="784">
        <f>'SAME R Results'!E33</f>
        <v>6</v>
      </c>
      <c r="G117" s="784">
        <f>'SAME R Results'!F33</f>
        <v>66</v>
      </c>
      <c r="H117" s="785" t="str">
        <f>'SAME R Results'!G33</f>
        <v>High Temp aging</v>
      </c>
      <c r="I117" s="784">
        <f>'SAME R Results'!H33</f>
        <v>235</v>
      </c>
      <c r="J117" s="786">
        <f>'SAME R Results'!I33</f>
        <v>40413</v>
      </c>
      <c r="K117" s="784">
        <f>'SAME R Results'!J33</f>
        <v>0</v>
      </c>
      <c r="L117" s="788"/>
      <c r="M117" s="788"/>
      <c r="N117" s="1914">
        <f>'SAME R Results'!K33</f>
        <v>8.1</v>
      </c>
      <c r="O117" s="793">
        <f>'SAME R Results'!L33</f>
        <v>1.36</v>
      </c>
      <c r="P117" s="784">
        <f>'SAME R Results'!M33</f>
        <v>60</v>
      </c>
      <c r="Q117" s="784">
        <f>'SAME R Results'!N33</f>
        <v>11</v>
      </c>
      <c r="R117" s="784">
        <f>'SAME R Results'!O33</f>
        <v>8</v>
      </c>
      <c r="S117" s="784" t="str">
        <f>'SAME R Results'!P33</f>
        <v>n</v>
      </c>
      <c r="T117" s="784" t="str">
        <f>'SAME R Results'!Q33</f>
        <v>n</v>
      </c>
      <c r="U117" s="853">
        <f>'SAME R Results'!R33</f>
        <v>41.6</v>
      </c>
      <c r="V117" s="784" t="str">
        <f>'SAME R Results'!S33</f>
        <v>n</v>
      </c>
      <c r="W117" s="784">
        <f>'SAME R Results'!T33</f>
        <v>0</v>
      </c>
      <c r="X117" s="784" t="str">
        <f>'SAME R Results'!U33</f>
        <v>n</v>
      </c>
      <c r="Y117" s="784" t="str">
        <f>'SAME R Results'!V33</f>
        <v>y</v>
      </c>
      <c r="Z117" s="784" t="str">
        <f>'SAME R Results'!W33</f>
        <v>y</v>
      </c>
      <c r="AA117" s="784" t="str">
        <f>'SAME R Results'!X33</f>
        <v>y</v>
      </c>
      <c r="AB117" s="784" t="str">
        <f>'SAME R Results'!Y33</f>
        <v>y</v>
      </c>
      <c r="AC117" s="789"/>
      <c r="AD117" s="784" t="str">
        <f>'SAME R Results'!Z33</f>
        <v>y</v>
      </c>
      <c r="AE117" s="784">
        <f>'SAME R Results'!AA33</f>
        <v>10</v>
      </c>
      <c r="AF117" s="784" t="str">
        <f>'SAME R Results'!AB33</f>
        <v>y</v>
      </c>
      <c r="AG117" s="817">
        <f>'SAME R Results'!AC33</f>
        <v>3.1809999999999998E-2</v>
      </c>
      <c r="AH117" s="819">
        <f>'SAME R Results'!AD33</f>
        <v>0</v>
      </c>
      <c r="AI117" s="784">
        <f>'SAME R Results'!AE33</f>
        <v>0</v>
      </c>
      <c r="AJ117" s="784">
        <f>'SAME R Results'!AF33</f>
        <v>0</v>
      </c>
      <c r="AK117" s="784">
        <f>'SAME R Results'!AG33</f>
        <v>0</v>
      </c>
      <c r="AL117" s="784">
        <f>'SAME R Results'!AH33</f>
        <v>0</v>
      </c>
      <c r="AM117" s="784">
        <f>'SAME R Results'!AI33</f>
        <v>0</v>
      </c>
      <c r="AN117" s="784">
        <f>'SAME R Results'!AJ33</f>
        <v>0</v>
      </c>
      <c r="AO117" s="784">
        <f>'SAME R Results'!AK33</f>
        <v>0</v>
      </c>
      <c r="AP117" s="784">
        <f>'SAME R Results'!AL33</f>
        <v>0</v>
      </c>
      <c r="AQ117" s="784">
        <f>'SAME R Results'!AM33</f>
        <v>0</v>
      </c>
      <c r="AR117" s="817">
        <f>'SAME R Results'!AN33</f>
        <v>0</v>
      </c>
      <c r="AS117" s="819">
        <f>'SAME R Results'!AO33</f>
        <v>0</v>
      </c>
      <c r="AT117" s="784">
        <f>'SAME R Results'!AP33</f>
        <v>0</v>
      </c>
      <c r="AU117" s="789"/>
      <c r="AV117" s="821">
        <f>'SAME R Results'!AQ33</f>
        <v>0</v>
      </c>
      <c r="AW117" s="821">
        <f>'SAME R Results'!AR33</f>
        <v>6.2490080000000008</v>
      </c>
      <c r="AX117" s="821">
        <f>'SAME R Results'!AS33</f>
        <v>0</v>
      </c>
      <c r="AY117" s="821">
        <f>'SAME R Results'!AT33</f>
        <v>0</v>
      </c>
      <c r="AZ117" s="824"/>
      <c r="BA117" s="824"/>
      <c r="BB117" s="821">
        <f>'SAME R Results'!AU33</f>
        <v>8.5042875000000002</v>
      </c>
      <c r="BC117" s="821">
        <f>'SAME R Results'!AV33</f>
        <v>2.6870724999999995E-2</v>
      </c>
      <c r="BD117" s="821">
        <f>'SAME R Results'!AW33</f>
        <v>7.7265775000000003</v>
      </c>
      <c r="BE117" s="821">
        <f>'SAME R Results'!AX33</f>
        <v>4.627410499999999</v>
      </c>
      <c r="BF117" s="827">
        <f>'SAME R Results'!AY33</f>
        <v>89130</v>
      </c>
      <c r="BG117" s="784">
        <f>'SAME R Results'!AZ33</f>
        <v>8.0702514999999977</v>
      </c>
      <c r="BH117" s="784">
        <f>'SAME R Results'!BA33</f>
        <v>8.5662840000000004E-2</v>
      </c>
      <c r="BI117" s="789"/>
      <c r="BJ117" s="784">
        <f>'SAME R Results'!BB33</f>
        <v>239.0016</v>
      </c>
      <c r="BK117" s="784">
        <f>'SAME R Results'!BC33</f>
        <v>3.0991670000000013</v>
      </c>
      <c r="BL117" s="784">
        <f>'SAME R Results'!BD33</f>
        <v>4370648.2804149641</v>
      </c>
      <c r="BM117" s="784">
        <f>'SAME R Results'!BE33</f>
        <v>1059.8393621840767</v>
      </c>
      <c r="BN117" s="784">
        <f>'SAME R Results'!BF33</f>
        <v>22.611607761715209</v>
      </c>
      <c r="BO117" s="784">
        <f>'SAME R Results'!BG33</f>
        <v>5.3242748265894715</v>
      </c>
      <c r="BP117" s="789"/>
      <c r="BQ117" s="784">
        <f>'SAME R Results'!BH33</f>
        <v>348.89549092151992</v>
      </c>
      <c r="BR117" s="817">
        <f>'SAME R Results'!BI33</f>
        <v>0.24249019691958648</v>
      </c>
      <c r="BS117" s="817">
        <f>'SAME R Results'!BJ33</f>
        <v>0.55331119257415973</v>
      </c>
      <c r="BT117" s="817">
        <f>'SAME R Results'!BL33</f>
        <v>4.2468896700810141</v>
      </c>
      <c r="BU117" s="817">
        <f>'SAME R Results'!BM33</f>
        <v>2.480035062107834</v>
      </c>
      <c r="BV117" s="817">
        <f>'SAME R Results'!BN33</f>
        <v>0.16053012786342269</v>
      </c>
      <c r="BW117" s="784">
        <f>'SAME R Results'!BO33</f>
        <v>4370648.2804149641</v>
      </c>
      <c r="BX117" s="784">
        <f>'SAME R Results'!BP33</f>
        <v>4306203.4517447352</v>
      </c>
      <c r="BY117" s="784">
        <f>'SAME R Results'!BQ33</f>
        <v>3889189.3712668968</v>
      </c>
      <c r="BZ117" s="784">
        <f>'SAME R Results'!BR33</f>
        <v>1059.8393621840767</v>
      </c>
      <c r="CA117" s="784">
        <f>'SAME R Results'!BS33</f>
        <v>0.68790886087188163</v>
      </c>
      <c r="CB117" s="784">
        <f>'SAME R Results'!BT33</f>
        <v>0.55000000000000004</v>
      </c>
      <c r="CC117" s="784">
        <f>'SAME R Results'!BV33</f>
        <v>2.6541890850903385</v>
      </c>
      <c r="CD117" s="880">
        <f>'SAME R Results'!BW33</f>
        <v>0.9</v>
      </c>
      <c r="CE117" s="1086">
        <f>'SAME R Results'!BZ33</f>
        <v>391.70103302710129</v>
      </c>
      <c r="CF117" s="1777">
        <f>'SAME R Results'!CA33</f>
        <v>4.7333333333333671</v>
      </c>
      <c r="CG117" s="1777" t="str">
        <f>'SAME R Results'!CB33</f>
        <v xml:space="preserve"> 19S</v>
      </c>
      <c r="CH117" s="1777">
        <f>'SAME R Results'!CC33</f>
        <v>235</v>
      </c>
      <c r="CI117" s="1919">
        <f>'SAME R Results'!CD33</f>
        <v>0.44226188990051502</v>
      </c>
      <c r="CJ117" s="1777"/>
      <c r="CK117" s="1802"/>
    </row>
    <row r="118" spans="1:89" ht="51" x14ac:dyDescent="0.25">
      <c r="A118" s="780">
        <v>2</v>
      </c>
      <c r="B118" s="784">
        <f>'SAME R Results'!A36</f>
        <v>6</v>
      </c>
      <c r="C118" s="836" t="str">
        <f>'SAME R Results'!B36</f>
        <v>Silicone</v>
      </c>
      <c r="D118" s="784" t="str">
        <f>'SAME R Results'!C36</f>
        <v>S02</v>
      </c>
      <c r="E118" s="784" t="str">
        <f>'SAME R Results'!D36</f>
        <v>20 S</v>
      </c>
      <c r="F118" s="784">
        <f>'SAME R Results'!E36</f>
        <v>1</v>
      </c>
      <c r="G118" s="784">
        <f>'SAME R Results'!F36</f>
        <v>67</v>
      </c>
      <c r="H118" s="785" t="str">
        <f>'SAME R Results'!G36</f>
        <v>High temp aged STS det</v>
      </c>
      <c r="I118" s="784">
        <f>'SAME R Results'!H36</f>
        <v>236</v>
      </c>
      <c r="J118" s="786">
        <f>'SAME R Results'!I36</f>
        <v>40414</v>
      </c>
      <c r="K118" s="784">
        <f>'SAME R Results'!J36</f>
        <v>0</v>
      </c>
      <c r="L118" s="788"/>
      <c r="M118" s="788"/>
      <c r="N118" s="1914">
        <f>'SAME R Results'!K36</f>
        <v>8.1</v>
      </c>
      <c r="O118" s="793">
        <f>'SAME R Results'!L36</f>
        <v>1.35</v>
      </c>
      <c r="P118" s="784">
        <f>'SAME R Results'!M36</f>
        <v>60</v>
      </c>
      <c r="Q118" s="784">
        <f>'SAME R Results'!N36</f>
        <v>720</v>
      </c>
      <c r="R118" s="784">
        <f>'SAME R Results'!O36</f>
        <v>8</v>
      </c>
      <c r="S118" s="784" t="str">
        <f>'SAME R Results'!P36</f>
        <v>n</v>
      </c>
      <c r="T118" s="784" t="str">
        <f>'SAME R Results'!Q36</f>
        <v>n</v>
      </c>
      <c r="U118" s="784">
        <f>'SAME R Results'!R36</f>
        <v>750.85714285714289</v>
      </c>
      <c r="V118" s="784" t="str">
        <f>'SAME R Results'!S36</f>
        <v>y</v>
      </c>
      <c r="W118" s="784">
        <f>'SAME R Results'!T36</f>
        <v>300</v>
      </c>
      <c r="X118" s="784" t="str">
        <f>'SAME R Results'!U36</f>
        <v>y</v>
      </c>
      <c r="Y118" s="784" t="str">
        <f>'SAME R Results'!V36</f>
        <v>y</v>
      </c>
      <c r="Z118" s="784" t="str">
        <f>'SAME R Results'!W36</f>
        <v>y</v>
      </c>
      <c r="AA118" s="784" t="str">
        <f>'SAME R Results'!X36</f>
        <v>y</v>
      </c>
      <c r="AB118" s="784" t="str">
        <f>'SAME R Results'!Y36</f>
        <v>y</v>
      </c>
      <c r="AC118" s="789"/>
      <c r="AD118" s="784" t="str">
        <f>'SAME R Results'!Z36</f>
        <v>y</v>
      </c>
      <c r="AE118" s="784">
        <f>'SAME R Results'!AA36</f>
        <v>10</v>
      </c>
      <c r="AF118" s="784" t="str">
        <f>'SAME R Results'!AB36</f>
        <v>y</v>
      </c>
      <c r="AG118" s="817">
        <f>'SAME R Results'!AC36</f>
        <v>3.1809999999999998E-2</v>
      </c>
      <c r="AH118" s="819">
        <f>'SAME R Results'!AD36</f>
        <v>0</v>
      </c>
      <c r="AI118" s="784">
        <f>'SAME R Results'!AE36</f>
        <v>0</v>
      </c>
      <c r="AJ118" s="784">
        <f>'SAME R Results'!AF36</f>
        <v>0</v>
      </c>
      <c r="AK118" s="784">
        <f>'SAME R Results'!AG36</f>
        <v>0</v>
      </c>
      <c r="AL118" s="784">
        <f>'SAME R Results'!AH36</f>
        <v>0</v>
      </c>
      <c r="AM118" s="784">
        <f>'SAME R Results'!AI36</f>
        <v>0</v>
      </c>
      <c r="AN118" s="784">
        <f>'SAME R Results'!AJ36</f>
        <v>0</v>
      </c>
      <c r="AO118" s="784">
        <f>'SAME R Results'!AK36</f>
        <v>0</v>
      </c>
      <c r="AP118" s="784">
        <f>'SAME R Results'!AL36</f>
        <v>0</v>
      </c>
      <c r="AQ118" s="784">
        <f>'SAME R Results'!AM36</f>
        <v>0</v>
      </c>
      <c r="AR118" s="817">
        <f>'SAME R Results'!AN36</f>
        <v>0</v>
      </c>
      <c r="AS118" s="819">
        <f>'SAME R Results'!AO36</f>
        <v>0</v>
      </c>
      <c r="AT118" s="784">
        <f>'SAME R Results'!AP36</f>
        <v>0</v>
      </c>
      <c r="AU118" s="789"/>
      <c r="AV118" s="821">
        <f>'SAME R Results'!AQ36</f>
        <v>0</v>
      </c>
      <c r="AW118" s="821">
        <f>'SAME R Results'!AR36</f>
        <v>6.2453619999999983</v>
      </c>
      <c r="AX118" s="821">
        <f>'SAME R Results'!AS36</f>
        <v>4.4173289999999996</v>
      </c>
      <c r="AY118" s="821">
        <f>'SAME R Results'!AT36</f>
        <v>5.0926355000000001</v>
      </c>
      <c r="AZ118" s="824"/>
      <c r="BA118" s="824"/>
      <c r="BB118" s="821">
        <f>'SAME R Results'!AU36</f>
        <v>5.843048500000001</v>
      </c>
      <c r="BC118" s="821">
        <f>'SAME R Results'!AV36</f>
        <v>5.2383415000000003E-2</v>
      </c>
      <c r="BD118" s="821">
        <f>'SAME R Results'!AW36</f>
        <v>6.8808900000000008</v>
      </c>
      <c r="BE118" s="821">
        <f>'SAME R Results'!AX36</f>
        <v>4.7017359999999986</v>
      </c>
      <c r="BF118" s="827">
        <f>'SAME R Results'!AY36</f>
        <v>29840</v>
      </c>
      <c r="BG118" s="784">
        <f>'SAME R Results'!AZ36</f>
        <v>5.0561219999999993</v>
      </c>
      <c r="BH118" s="784">
        <f>'SAME R Results'!BA36</f>
        <v>9.678645000000001E-2</v>
      </c>
      <c r="BI118" s="789"/>
      <c r="BJ118" s="784">
        <f>'SAME R Results'!BB36</f>
        <v>150.76660000000001</v>
      </c>
      <c r="BK118" s="784">
        <f>'SAME R Results'!BC36</f>
        <v>2.1791540000000023</v>
      </c>
      <c r="BL118" s="784">
        <f>'SAME R Results'!BD36</f>
        <v>1352021.2260295507</v>
      </c>
      <c r="BM118" s="784">
        <f>'SAME R Results'!BE36</f>
        <v>520.57349289091769</v>
      </c>
      <c r="BN118" s="784">
        <f>'SAME R Results'!BF36</f>
        <v>5.7906650850000005</v>
      </c>
      <c r="BO118" s="784">
        <f>'SAME R Results'!BG36</f>
        <v>1.2398338874999999</v>
      </c>
      <c r="BP118" s="789"/>
      <c r="BQ118" s="784">
        <f>'SAME R Results'!BH36</f>
        <v>189.82535759302968</v>
      </c>
      <c r="BR118" s="817">
        <f>'SAME R Results'!BI36</f>
        <v>0.38503352082694281</v>
      </c>
      <c r="BS118" s="817">
        <f>'SAME R Results'!BJ36</f>
        <v>0.66789756739767003</v>
      </c>
      <c r="BT118" s="817">
        <f>'SAME R Results'!BL36</f>
        <v>4.6705168679300204</v>
      </c>
      <c r="BU118" s="817">
        <f>'SAME R Results'!BM36</f>
        <v>2.1004718117092902</v>
      </c>
      <c r="BV118" s="817">
        <f>'SAME R Results'!BN36</f>
        <v>0.29234312166121146</v>
      </c>
      <c r="BW118" s="784">
        <f>'SAME R Results'!BO36</f>
        <v>1352021.2260295507</v>
      </c>
      <c r="BX118" s="784">
        <f>'SAME R Results'!BP36</f>
        <v>1330445.620873939</v>
      </c>
      <c r="BY118" s="784">
        <f>'SAME R Results'!BQ36</f>
        <v>1246450.8519333545</v>
      </c>
      <c r="BZ118" s="784">
        <f>'SAME R Results'!BR36</f>
        <v>520.57349289091769</v>
      </c>
      <c r="CA118" s="784">
        <f>'SAME R Results'!BS36</f>
        <v>0.4836975051052122</v>
      </c>
      <c r="CB118" s="784">
        <f>'SAME R Results'!BT36</f>
        <v>0.55000000000000004</v>
      </c>
      <c r="CC118" s="784">
        <f>'SAME R Results'!BV36</f>
        <v>2.2892140156076244</v>
      </c>
      <c r="CD118" s="880">
        <f>'SAME R Results'!BW36</f>
        <v>0.9</v>
      </c>
      <c r="CE118" s="1086">
        <f>'SAME R Results'!BZ36</f>
        <v>380.48331224437908</v>
      </c>
      <c r="CF118" s="1777">
        <f>'SAME R Results'!CA36</f>
        <v>0</v>
      </c>
      <c r="CG118" s="1777">
        <f>'SAME R Results'!CB36</f>
        <v>0</v>
      </c>
      <c r="CH118" s="1777">
        <f>'SAME R Results'!CC36</f>
        <v>0</v>
      </c>
      <c r="CI118" s="1919"/>
      <c r="CJ118" s="1777"/>
      <c r="CK118" s="1802"/>
    </row>
    <row r="119" spans="1:89" ht="25.5" x14ac:dyDescent="0.25">
      <c r="A119" s="780">
        <v>2</v>
      </c>
      <c r="B119" s="784">
        <f>'SAME R Results'!A41</f>
        <v>6</v>
      </c>
      <c r="C119" s="836" t="str">
        <f>'SAME R Results'!B41</f>
        <v>Silicone</v>
      </c>
      <c r="D119" s="784" t="str">
        <f>'SAME R Results'!C41</f>
        <v>S05</v>
      </c>
      <c r="E119" s="784" t="str">
        <f>'SAME R Results'!D41</f>
        <v>25 S</v>
      </c>
      <c r="F119" s="784">
        <f>'SAME R Results'!E41</f>
        <v>6</v>
      </c>
      <c r="G119" s="784">
        <f>'SAME R Results'!F41</f>
        <v>72</v>
      </c>
      <c r="H119" s="785" t="str">
        <f>'SAME R Results'!G41</f>
        <v>Baseline STS det</v>
      </c>
      <c r="I119" s="784">
        <f>'SAME R Results'!H41</f>
        <v>237</v>
      </c>
      <c r="J119" s="786">
        <f>'SAME R Results'!I41</f>
        <v>40415</v>
      </c>
      <c r="K119" s="784">
        <f>'SAME R Results'!J41</f>
        <v>0</v>
      </c>
      <c r="L119" s="790"/>
      <c r="M119" s="790"/>
      <c r="N119" s="1942">
        <f>'SAME R Results'!K41</f>
        <v>8.1</v>
      </c>
      <c r="O119" s="1939">
        <f>'SAME R Results'!L41</f>
        <v>1.327</v>
      </c>
      <c r="P119" s="784">
        <f>'SAME R Results'!M41</f>
        <v>60</v>
      </c>
      <c r="Q119" s="784">
        <f>'SAME R Results'!N41</f>
        <v>11</v>
      </c>
      <c r="R119" s="784">
        <f>'SAME R Results'!O41</f>
        <v>8</v>
      </c>
      <c r="S119" s="784" t="str">
        <f>'SAME R Results'!P41</f>
        <v>n</v>
      </c>
      <c r="T119" s="784" t="str">
        <f>'SAME R Results'!Q41</f>
        <v>n</v>
      </c>
      <c r="U119" s="853">
        <f>'SAME R Results'!R41</f>
        <v>42.428571428571431</v>
      </c>
      <c r="V119" s="784" t="str">
        <f>'SAME R Results'!S41</f>
        <v>y</v>
      </c>
      <c r="W119" s="784">
        <f>'SAME R Results'!T41</f>
        <v>60</v>
      </c>
      <c r="X119" s="784" t="str">
        <f>'SAME R Results'!U41</f>
        <v>y</v>
      </c>
      <c r="Y119" s="784" t="str">
        <f>'SAME R Results'!V41</f>
        <v>n</v>
      </c>
      <c r="Z119" s="784" t="str">
        <f>'SAME R Results'!W41</f>
        <v>y</v>
      </c>
      <c r="AA119" s="784" t="str">
        <f>'SAME R Results'!X41</f>
        <v>n</v>
      </c>
      <c r="AB119" s="784" t="str">
        <f>'SAME R Results'!Y41</f>
        <v>y</v>
      </c>
      <c r="AC119" s="809"/>
      <c r="AD119" s="784" t="str">
        <f>'SAME R Results'!Z41</f>
        <v>y</v>
      </c>
      <c r="AE119" s="784">
        <f>'SAME R Results'!AA41</f>
        <v>10</v>
      </c>
      <c r="AF119" s="784" t="str">
        <f>'SAME R Results'!AB41</f>
        <v>y</v>
      </c>
      <c r="AG119" s="817">
        <f>'SAME R Results'!AC41</f>
        <v>3.1809999999999998E-2</v>
      </c>
      <c r="AH119" s="819">
        <f>'SAME R Results'!AD41</f>
        <v>0</v>
      </c>
      <c r="AI119" s="784">
        <f>'SAME R Results'!AE41</f>
        <v>0</v>
      </c>
      <c r="AJ119" s="784">
        <f>'SAME R Results'!AF41</f>
        <v>0</v>
      </c>
      <c r="AK119" s="784">
        <f>'SAME R Results'!AG41</f>
        <v>0</v>
      </c>
      <c r="AL119" s="784">
        <f>'SAME R Results'!AH41</f>
        <v>0</v>
      </c>
      <c r="AM119" s="784">
        <f>'SAME R Results'!AI41</f>
        <v>0</v>
      </c>
      <c r="AN119" s="784">
        <f>'SAME R Results'!AJ41</f>
        <v>0</v>
      </c>
      <c r="AO119" s="784">
        <f>'SAME R Results'!AK41</f>
        <v>0</v>
      </c>
      <c r="AP119" s="784">
        <f>'SAME R Results'!AL41</f>
        <v>0</v>
      </c>
      <c r="AQ119" s="784">
        <f>'SAME R Results'!AM41</f>
        <v>0</v>
      </c>
      <c r="AR119" s="817">
        <f>'SAME R Results'!AN41</f>
        <v>0</v>
      </c>
      <c r="AS119" s="819">
        <f>'SAME R Results'!AO41</f>
        <v>0</v>
      </c>
      <c r="AT119" s="784">
        <f>'SAME R Results'!AP41</f>
        <v>0</v>
      </c>
      <c r="AU119" s="809"/>
      <c r="AV119" s="821">
        <f>'SAME R Results'!AQ41</f>
        <v>0</v>
      </c>
      <c r="AW119" s="821">
        <f>'SAME R Results'!AR41</f>
        <v>6.2547449999999998</v>
      </c>
      <c r="AX119" s="821">
        <f>'SAME R Results'!AS41</f>
        <v>4.3222510000000005</v>
      </c>
      <c r="AY119" s="821">
        <f>'SAME R Results'!AT41</f>
        <v>5.1131440000000001</v>
      </c>
      <c r="AZ119" s="825"/>
      <c r="BA119" s="825"/>
      <c r="BB119" s="821">
        <f>'SAME R Results'!AU41</f>
        <v>0</v>
      </c>
      <c r="BC119" s="821">
        <f>'SAME R Results'!AV41</f>
        <v>0</v>
      </c>
      <c r="BD119" s="821">
        <f>'SAME R Results'!AW41</f>
        <v>6.9565724999999983</v>
      </c>
      <c r="BE119" s="821">
        <f>'SAME R Results'!AX41</f>
        <v>4.7165220000000003</v>
      </c>
      <c r="BF119" s="827">
        <f>'SAME R Results'!AY41</f>
        <v>63040</v>
      </c>
      <c r="BG119" s="784">
        <f>'SAME R Results'!AZ41</f>
        <v>0</v>
      </c>
      <c r="BH119" s="784">
        <f>'SAME R Results'!BA41</f>
        <v>0</v>
      </c>
      <c r="BI119" s="809"/>
      <c r="BJ119" s="784">
        <f>'SAME R Results'!BB41</f>
        <v>79.944850000000002</v>
      </c>
      <c r="BK119" s="784">
        <f>'SAME R Results'!BC41</f>
        <v>2.2400504999999979</v>
      </c>
      <c r="BL119" s="784">
        <f>'SAME R Results'!BD41</f>
        <v>2987870.0785916378</v>
      </c>
      <c r="BM119" s="784">
        <f>'SAME R Results'!BE41</f>
        <v>544.60864227797083</v>
      </c>
      <c r="BN119" s="784">
        <f>'SAME R Results'!BF41</f>
        <v>0</v>
      </c>
      <c r="BO119" s="784">
        <f>'SAME R Results'!BG41</f>
        <v>0</v>
      </c>
      <c r="BP119" s="809"/>
      <c r="BQ119" s="784">
        <f>'SAME R Results'!BH41</f>
        <v>103.70373886777141</v>
      </c>
      <c r="BR119" s="817">
        <f>'SAME R Results'!BI41</f>
        <v>0.18227320062546948</v>
      </c>
      <c r="BS119" s="817">
        <f>'SAME R Results'!BJ41</f>
        <v>0.41917675488054462</v>
      </c>
      <c r="BT119" s="817">
        <f>'SAME R Results'!BL41</f>
        <v>0</v>
      </c>
      <c r="BU119" s="817">
        <f>'SAME R Results'!BM41</f>
        <v>2.4907181987680542</v>
      </c>
      <c r="BV119" s="817">
        <f>'SAME R Results'!BN41</f>
        <v>0.12019478746766346</v>
      </c>
      <c r="BW119" s="784">
        <f>'SAME R Results'!BO41</f>
        <v>2987870.0785916378</v>
      </c>
      <c r="BX119" s="784">
        <f>'SAME R Results'!BP41</f>
        <v>2942289.4435712039</v>
      </c>
      <c r="BY119" s="784">
        <f>'SAME R Results'!BQ41</f>
        <v>2699047.393901289</v>
      </c>
      <c r="BZ119" s="784">
        <f>'SAME R Results'!BR41</f>
        <v>544.60864227797083</v>
      </c>
      <c r="CA119" s="784">
        <f>'SAME R Results'!BS41</f>
        <v>0.49721444109029517</v>
      </c>
      <c r="CB119" s="784">
        <f>'SAME R Results'!BT41</f>
        <v>0.55000000000000004</v>
      </c>
      <c r="CC119" s="784">
        <f>'SAME R Results'!BV41</f>
        <v>2.358529067061319</v>
      </c>
      <c r="CD119" s="880">
        <f>'SAME R Results'!BW41</f>
        <v>0.9</v>
      </c>
      <c r="CE119" s="1086">
        <f>'SAME R Results'!BZ41</f>
        <v>350.60084952585379</v>
      </c>
      <c r="CF119" s="1777">
        <f>'SAME R Results'!CA41</f>
        <v>0</v>
      </c>
      <c r="CG119" s="1777">
        <f>'SAME R Results'!CB41</f>
        <v>0</v>
      </c>
      <c r="CH119" s="1777">
        <f>'SAME R Results'!CC41</f>
        <v>0</v>
      </c>
      <c r="CI119" s="1919"/>
      <c r="CJ119" s="1777"/>
      <c r="CK119" s="1802"/>
    </row>
    <row r="120" spans="1:89" ht="25.5" x14ac:dyDescent="0.25">
      <c r="A120" s="780">
        <v>2</v>
      </c>
      <c r="B120" s="784" t="str">
        <f>'SAME R Results'!A71</f>
        <v>7 (4)</v>
      </c>
      <c r="C120" s="836" t="str">
        <f>'SAME R Results'!B71</f>
        <v>Silicone</v>
      </c>
      <c r="D120" s="784" t="str">
        <f>'SAME R Results'!C71</f>
        <v>S01</v>
      </c>
      <c r="E120" s="784" t="str">
        <f>'SAME R Results'!D71</f>
        <v>39 S</v>
      </c>
      <c r="F120" s="784">
        <f>'SAME R Results'!E71</f>
        <v>0</v>
      </c>
      <c r="G120" s="784">
        <f>'SAME R Results'!F71</f>
        <v>86</v>
      </c>
      <c r="H120" s="785" t="str">
        <f>'SAME R Results'!G71</f>
        <v>Mid temp aging</v>
      </c>
      <c r="I120" s="784">
        <f>'SAME R Results'!H71</f>
        <v>242</v>
      </c>
      <c r="J120" s="786">
        <f>'SAME R Results'!I71</f>
        <v>40420.277777777781</v>
      </c>
      <c r="K120" s="784">
        <f>'SAME R Results'!J71</f>
        <v>0</v>
      </c>
      <c r="L120" s="788"/>
      <c r="M120" s="788"/>
      <c r="N120" s="1914">
        <f>'SAME R Results'!K71</f>
        <v>8.1</v>
      </c>
      <c r="O120" s="793">
        <f>'SAME R Results'!L71</f>
        <v>1.345</v>
      </c>
      <c r="P120" s="784">
        <f>'SAME R Results'!M71</f>
        <v>60</v>
      </c>
      <c r="Q120" s="784">
        <f>'SAME R Results'!N71</f>
        <v>11</v>
      </c>
      <c r="R120" s="784">
        <f>'SAME R Results'!O71</f>
        <v>8</v>
      </c>
      <c r="S120" s="784" t="str">
        <f>'SAME R Results'!P71</f>
        <v>n</v>
      </c>
      <c r="T120" s="784" t="str">
        <f>'SAME R Results'!Q71</f>
        <v>n</v>
      </c>
      <c r="U120" s="853">
        <f>'SAME R Results'!R71</f>
        <v>50.428571428571431</v>
      </c>
      <c r="V120" s="784" t="str">
        <f>'SAME R Results'!S71</f>
        <v>n</v>
      </c>
      <c r="W120" s="784">
        <f>'SAME R Results'!T71</f>
        <v>0</v>
      </c>
      <c r="X120" s="784" t="str">
        <f>'SAME R Results'!U71</f>
        <v>n</v>
      </c>
      <c r="Y120" s="784" t="str">
        <f>'SAME R Results'!V71</f>
        <v>y</v>
      </c>
      <c r="Z120" s="784" t="str">
        <f>'SAME R Results'!W71</f>
        <v>y</v>
      </c>
      <c r="AA120" s="784" t="str">
        <f>'SAME R Results'!X71</f>
        <v>y</v>
      </c>
      <c r="AB120" s="784" t="str">
        <f>'SAME R Results'!Y71</f>
        <v>y</v>
      </c>
      <c r="AC120" s="789"/>
      <c r="AD120" s="784" t="str">
        <f>'SAME R Results'!Z71</f>
        <v>y</v>
      </c>
      <c r="AE120" s="784">
        <f>'SAME R Results'!AA71</f>
        <v>10</v>
      </c>
      <c r="AF120" s="784" t="str">
        <f>'SAME R Results'!AB71</f>
        <v>y</v>
      </c>
      <c r="AG120" s="817">
        <f>'SAME R Results'!AC71</f>
        <v>3.1809999999999998E-2</v>
      </c>
      <c r="AH120" s="819">
        <f>'SAME R Results'!AD71</f>
        <v>0</v>
      </c>
      <c r="AI120" s="784">
        <f>'SAME R Results'!AE71</f>
        <v>58</v>
      </c>
      <c r="AJ120" s="784">
        <f>'SAME R Results'!AF71</f>
        <v>480</v>
      </c>
      <c r="AK120" s="784">
        <f>'SAME R Results'!AG71</f>
        <v>0</v>
      </c>
      <c r="AL120" s="784" t="str">
        <f>'SAME R Results'!AH71</f>
        <v>n</v>
      </c>
      <c r="AM120" s="784" t="str">
        <f>'SAME R Results'!AI71</f>
        <v>y</v>
      </c>
      <c r="AN120" s="784" t="str">
        <f>'SAME R Results'!AJ71</f>
        <v>y</v>
      </c>
      <c r="AO120" s="784" t="str">
        <f>'SAME R Results'!AK71</f>
        <v>y</v>
      </c>
      <c r="AP120" s="784" t="str">
        <f>'SAME R Results'!AL71</f>
        <v>y</v>
      </c>
      <c r="AQ120" s="784" t="str">
        <f>'SAME R Results'!AM71</f>
        <v>y</v>
      </c>
      <c r="AR120" s="817">
        <f>'SAME R Results'!AN71</f>
        <v>3.1809999999999998E-2</v>
      </c>
      <c r="AS120" s="819">
        <f>'SAME R Results'!AO71</f>
        <v>0</v>
      </c>
      <c r="AT120" s="784">
        <f>'SAME R Results'!AP71</f>
        <v>0</v>
      </c>
      <c r="AU120" s="789"/>
      <c r="AV120" s="821">
        <f>'SAME R Results'!AQ71</f>
        <v>0</v>
      </c>
      <c r="AW120" s="821">
        <f>'SAME R Results'!AR71</f>
        <v>6.2489929999999996</v>
      </c>
      <c r="AX120" s="821">
        <f>'SAME R Results'!AS71</f>
        <v>0</v>
      </c>
      <c r="AY120" s="821">
        <f>'SAME R Results'!AT71</f>
        <v>0</v>
      </c>
      <c r="AZ120" s="824"/>
      <c r="BA120" s="824"/>
      <c r="BB120" s="821">
        <f>'SAME R Results'!AU71</f>
        <v>5.2296149999999999</v>
      </c>
      <c r="BC120" s="821">
        <f>'SAME R Results'!AV71</f>
        <v>2.7297974999999995E-2</v>
      </c>
      <c r="BD120" s="821">
        <f>'SAME R Results'!AW71</f>
        <v>7.7728269999999995</v>
      </c>
      <c r="BE120" s="821">
        <f>'SAME R Results'!AX71</f>
        <v>4.7200300000000013</v>
      </c>
      <c r="BF120" s="827">
        <f>'SAME R Results'!AY71</f>
        <v>85240</v>
      </c>
      <c r="BG120" s="784">
        <f>'SAME R Results'!AZ71</f>
        <v>4.5558784999999995</v>
      </c>
      <c r="BH120" s="784">
        <f>'SAME R Results'!BA71</f>
        <v>8.7402329999999986E-2</v>
      </c>
      <c r="BI120" s="789"/>
      <c r="BJ120" s="784">
        <f>'SAME R Results'!BB71</f>
        <v>197.77789999999999</v>
      </c>
      <c r="BK120" s="784">
        <f>'SAME R Results'!BC71</f>
        <v>3.0527969999999982</v>
      </c>
      <c r="BL120" s="784">
        <f>'SAME R Results'!BD71</f>
        <v>4159047.4441999369</v>
      </c>
      <c r="BM120" s="784">
        <f>'SAME R Results'!BE71</f>
        <v>1018.5793100474913</v>
      </c>
      <c r="BN120" s="784">
        <f>'SAME R Results'!BF71</f>
        <v>13.907765212551418</v>
      </c>
      <c r="BO120" s="784">
        <f>'SAME R Results'!BG71</f>
        <v>2.9864826158994506</v>
      </c>
      <c r="BP120" s="789"/>
      <c r="BQ120" s="784">
        <f>'SAME R Results'!BH71</f>
        <v>289.37242074179574</v>
      </c>
      <c r="BR120" s="817">
        <f>'SAME R Results'!BI71</f>
        <v>0.24490687440172548</v>
      </c>
      <c r="BS120" s="817">
        <f>'SAME R Results'!BJ71</f>
        <v>0.52853535507968596</v>
      </c>
      <c r="BT120" s="817">
        <f>'SAME R Results'!BL71</f>
        <v>4.6569047944592716</v>
      </c>
      <c r="BU120" s="817">
        <f>'SAME R Results'!BM71</f>
        <v>2.403818538602768</v>
      </c>
      <c r="BV120" s="817">
        <f>'SAME R Results'!BN71</f>
        <v>0.1667110710643826</v>
      </c>
      <c r="BW120" s="784">
        <f>'SAME R Results'!BO71</f>
        <v>4159047.4441999369</v>
      </c>
      <c r="BX120" s="784">
        <f>'SAME R Results'!BP71</f>
        <v>4097415.2530650743</v>
      </c>
      <c r="BY120" s="784">
        <f>'SAME R Results'!BQ71</f>
        <v>3709025.2624960705</v>
      </c>
      <c r="BZ120" s="784">
        <f>'SAME R Results'!BR71</f>
        <v>1018.5793100474913</v>
      </c>
      <c r="CA120" s="784">
        <f>'SAME R Results'!BS71</f>
        <v>0.67761631004172906</v>
      </c>
      <c r="CB120" s="784">
        <f>'SAME R Results'!BT71</f>
        <v>0.55000000000000004</v>
      </c>
      <c r="CC120" s="784">
        <f>'SAME R Results'!BV71</f>
        <v>2.6602146856448181</v>
      </c>
      <c r="CD120" s="880">
        <f>'SAME R Results'!BW71</f>
        <v>0.9</v>
      </c>
      <c r="CE120" s="1086">
        <f>'SAME R Results'!BZ71</f>
        <v>377.25377334902771</v>
      </c>
      <c r="CF120" s="1777">
        <f>'SAME R Results'!CA71</f>
        <v>2.4766666666666826</v>
      </c>
      <c r="CG120" s="1777" t="str">
        <f>'SAME R Results'!CB71</f>
        <v xml:space="preserve"> 39S</v>
      </c>
      <c r="CH120" s="1777">
        <f>'SAME R Results'!CC71</f>
        <v>242</v>
      </c>
      <c r="CI120" s="1919">
        <f>'SAME R Results'!CD71</f>
        <v>0.70103682010125035</v>
      </c>
      <c r="CJ120" s="1777"/>
      <c r="CK120" s="1802"/>
    </row>
    <row r="121" spans="1:89" ht="25.5" x14ac:dyDescent="0.25">
      <c r="A121" s="780">
        <v>2</v>
      </c>
      <c r="B121" s="784" t="str">
        <f>'SAME R Results'!A79</f>
        <v>8(4)</v>
      </c>
      <c r="C121" s="836" t="str">
        <f>'SAME R Results'!B79</f>
        <v>Silicone</v>
      </c>
      <c r="D121" s="784" t="str">
        <f>'SAME R Results'!C79</f>
        <v>S06</v>
      </c>
      <c r="E121" s="784" t="str">
        <f>'SAME R Results'!D79</f>
        <v>44 S</v>
      </c>
      <c r="F121" s="784">
        <f>'SAME R Results'!E79</f>
        <v>0</v>
      </c>
      <c r="G121" s="784">
        <f>'SAME R Results'!F79</f>
        <v>91</v>
      </c>
      <c r="H121" s="785" t="str">
        <f>'SAME R Results'!G79</f>
        <v>Baseline STS det</v>
      </c>
      <c r="I121" s="784">
        <f>'SAME R Results'!H79</f>
        <v>250</v>
      </c>
      <c r="J121" s="786">
        <f>'SAME R Results'!I79</f>
        <v>40428.354166666664</v>
      </c>
      <c r="K121" s="784">
        <f>'SAME R Results'!J79</f>
        <v>0</v>
      </c>
      <c r="L121" s="788"/>
      <c r="M121" s="788"/>
      <c r="N121" s="1942">
        <f>'SAME R Results'!K79</f>
        <v>8.1</v>
      </c>
      <c r="O121" s="1939">
        <f>'SAME R Results'!L79</f>
        <v>1.327</v>
      </c>
      <c r="P121" s="784">
        <f>'SAME R Results'!M79</f>
        <v>60</v>
      </c>
      <c r="Q121" s="784">
        <f>'SAME R Results'!N79</f>
        <v>11</v>
      </c>
      <c r="R121" s="784">
        <f>'SAME R Results'!O79</f>
        <v>8</v>
      </c>
      <c r="S121" s="784" t="str">
        <f>'SAME R Results'!P79</f>
        <v>n</v>
      </c>
      <c r="T121" s="784" t="str">
        <f>'SAME R Results'!Q79</f>
        <v>n</v>
      </c>
      <c r="U121" s="853">
        <f>'SAME R Results'!R79</f>
        <v>46.428571428571431</v>
      </c>
      <c r="V121" s="784" t="str">
        <f>'SAME R Results'!S79</f>
        <v>n</v>
      </c>
      <c r="W121" s="784">
        <f>'SAME R Results'!T79</f>
        <v>0</v>
      </c>
      <c r="X121" s="784" t="str">
        <f>'SAME R Results'!U79</f>
        <v>y</v>
      </c>
      <c r="Y121" s="784" t="str">
        <f>'SAME R Results'!V79</f>
        <v>n</v>
      </c>
      <c r="Z121" s="784" t="str">
        <f>'SAME R Results'!W79</f>
        <v>y</v>
      </c>
      <c r="AA121" s="784" t="str">
        <f>'SAME R Results'!X79</f>
        <v>n</v>
      </c>
      <c r="AB121" s="784" t="str">
        <f>'SAME R Results'!Y79</f>
        <v>y</v>
      </c>
      <c r="AC121" s="789"/>
      <c r="AD121" s="784" t="str">
        <f>'SAME R Results'!Z79</f>
        <v>y</v>
      </c>
      <c r="AE121" s="784">
        <f>'SAME R Results'!AA79</f>
        <v>10</v>
      </c>
      <c r="AF121" s="784" t="str">
        <f>'SAME R Results'!AB79</f>
        <v>y</v>
      </c>
      <c r="AG121" s="817">
        <f>'SAME R Results'!AC79</f>
        <v>3.1809999999999998E-2</v>
      </c>
      <c r="AH121" s="819">
        <f>'SAME R Results'!AD79</f>
        <v>0</v>
      </c>
      <c r="AI121" s="784">
        <f>'SAME R Results'!AE79</f>
        <v>0</v>
      </c>
      <c r="AJ121" s="784">
        <f>'SAME R Results'!AF79</f>
        <v>0</v>
      </c>
      <c r="AK121" s="784">
        <f>'SAME R Results'!AG79</f>
        <v>0</v>
      </c>
      <c r="AL121" s="784">
        <f>'SAME R Results'!AH79</f>
        <v>0</v>
      </c>
      <c r="AM121" s="784">
        <f>'SAME R Results'!AI79</f>
        <v>0</v>
      </c>
      <c r="AN121" s="784">
        <f>'SAME R Results'!AJ79</f>
        <v>0</v>
      </c>
      <c r="AO121" s="784">
        <f>'SAME R Results'!AK79</f>
        <v>0</v>
      </c>
      <c r="AP121" s="784">
        <f>'SAME R Results'!AL79</f>
        <v>0</v>
      </c>
      <c r="AQ121" s="784">
        <f>'SAME R Results'!AM79</f>
        <v>0</v>
      </c>
      <c r="AR121" s="817">
        <f>'SAME R Results'!AN79</f>
        <v>0</v>
      </c>
      <c r="AS121" s="819">
        <f>'SAME R Results'!AO79</f>
        <v>0</v>
      </c>
      <c r="AT121" s="784">
        <f>'SAME R Results'!AP79</f>
        <v>0</v>
      </c>
      <c r="AU121" s="789"/>
      <c r="AV121" s="821">
        <f>'SAME R Results'!AQ79</f>
        <v>0</v>
      </c>
      <c r="AW121" s="821">
        <f>'SAME R Results'!AR79</f>
        <v>6.2384049999999993</v>
      </c>
      <c r="AX121" s="821">
        <f>'SAME R Results'!AS79</f>
        <v>4.1504974999999993</v>
      </c>
      <c r="AY121" s="821">
        <f>'SAME R Results'!AT79</f>
        <v>5.1456149999999985</v>
      </c>
      <c r="AZ121" s="824"/>
      <c r="BA121" s="824"/>
      <c r="BB121" s="821">
        <f>'SAME R Results'!AU79</f>
        <v>0</v>
      </c>
      <c r="BC121" s="821">
        <f>'SAME R Results'!AV79</f>
        <v>0</v>
      </c>
      <c r="BD121" s="821">
        <f>'SAME R Results'!AW79</f>
        <v>7.8385314999999993</v>
      </c>
      <c r="BE121" s="821">
        <f>'SAME R Results'!AX79</f>
        <v>4.7351070000000002</v>
      </c>
      <c r="BF121" s="827">
        <f>'SAME R Results'!AY79</f>
        <v>106445</v>
      </c>
      <c r="BG121" s="784">
        <f>'SAME R Results'!AZ79</f>
        <v>0</v>
      </c>
      <c r="BH121" s="784">
        <f>'SAME R Results'!BA79</f>
        <v>0</v>
      </c>
      <c r="BI121" s="789"/>
      <c r="BJ121" s="784">
        <f>'SAME R Results'!BB79</f>
        <v>215.26005000000001</v>
      </c>
      <c r="BK121" s="784">
        <f>'SAME R Results'!BC79</f>
        <v>3.1034244999999991</v>
      </c>
      <c r="BL121" s="784">
        <f>'SAME R Results'!BD79</f>
        <v>5719472.6548255282</v>
      </c>
      <c r="BM121" s="784">
        <f>'SAME R Results'!BE79</f>
        <v>1063.7520022654714</v>
      </c>
      <c r="BN121" s="784">
        <f>'SAME R Results'!BF79</f>
        <v>0</v>
      </c>
      <c r="BO121" s="784">
        <f>'SAME R Results'!BG79</f>
        <v>0</v>
      </c>
      <c r="BP121" s="789"/>
      <c r="BQ121" s="784">
        <f>'SAME R Results'!BH79</f>
        <v>281.59157618919068</v>
      </c>
      <c r="BR121" s="817">
        <f>'SAME R Results'!BI79</f>
        <v>0.18598777657726576</v>
      </c>
      <c r="BS121" s="817">
        <f>'SAME R Results'!BJ79</f>
        <v>0.47098547407496355</v>
      </c>
      <c r="BT121" s="817">
        <f>'SAME R Results'!BL79</f>
        <v>0</v>
      </c>
      <c r="BU121" s="817">
        <f>'SAME R Results'!BM79</f>
        <v>2.621960580186387</v>
      </c>
      <c r="BV121" s="817">
        <f>'SAME R Results'!BN79</f>
        <v>0.11687532926820664</v>
      </c>
      <c r="BW121" s="784">
        <f>'SAME R Results'!BO79</f>
        <v>5719472.6548255282</v>
      </c>
      <c r="BX121" s="784">
        <f>'SAME R Results'!BP79</f>
        <v>5346459.2926752595</v>
      </c>
      <c r="BY121" s="784">
        <f>'SAME R Results'!BQ79</f>
        <v>4681183.0092738131</v>
      </c>
      <c r="BZ121" s="784">
        <f>'SAME R Results'!BR79</f>
        <v>1063.7520022654714</v>
      </c>
      <c r="CA121" s="784">
        <f>'SAME R Results'!BS79</f>
        <v>0.68885387996093383</v>
      </c>
      <c r="CB121" s="784">
        <f>'SAME R Results'!BT79</f>
        <v>0.55000000000000004</v>
      </c>
      <c r="CC121" s="784">
        <f>'SAME R Results'!BV79</f>
        <v>2.3784472965622121</v>
      </c>
      <c r="CD121" s="880">
        <f>'SAME R Results'!BW79</f>
        <v>0.9</v>
      </c>
      <c r="CE121" s="1086">
        <f>'SAME R Results'!BZ79</f>
        <v>360.56642992458728</v>
      </c>
      <c r="CF121" s="1777">
        <f>'SAME R Results'!CA79</f>
        <v>2.1666666666666501</v>
      </c>
      <c r="CG121" s="1777" t="str">
        <f>'SAME R Results'!CB79</f>
        <v xml:space="preserve"> 44S</v>
      </c>
      <c r="CH121" s="1777">
        <f>'SAME R Results'!CC79</f>
        <v>250</v>
      </c>
      <c r="CI121" s="1919">
        <f>'SAME R Results'!CD79</f>
        <v>0.77979205713930322</v>
      </c>
      <c r="CJ121" s="1777"/>
      <c r="CK121" s="1802"/>
    </row>
    <row r="122" spans="1:89" ht="38.25" x14ac:dyDescent="0.25">
      <c r="A122" s="780">
        <v>2</v>
      </c>
      <c r="B122" s="784" t="str">
        <f>'SAME R Results'!A95</f>
        <v>9(4)</v>
      </c>
      <c r="C122" s="836" t="str">
        <f>'SAME R Results'!B95</f>
        <v>Silicone</v>
      </c>
      <c r="D122" s="784" t="str">
        <f>'SAME R Results'!C95</f>
        <v>S08</v>
      </c>
      <c r="E122" s="784" t="str">
        <f>'SAME R Results'!D95</f>
        <v>52 S</v>
      </c>
      <c r="F122" s="784">
        <f>'SAME R Results'!E95</f>
        <v>0</v>
      </c>
      <c r="G122" s="784">
        <f>'SAME R Results'!F95</f>
        <v>99</v>
      </c>
      <c r="H122" s="785" t="str">
        <f>'SAME R Results'!G95</f>
        <v>No flow run w/ aging</v>
      </c>
      <c r="I122" s="784">
        <f>'SAME R Results'!H95</f>
        <v>251</v>
      </c>
      <c r="J122" s="786">
        <f>'SAME R Results'!I95</f>
        <v>40429.354166666664</v>
      </c>
      <c r="K122" s="784">
        <f>'SAME R Results'!J95</f>
        <v>0</v>
      </c>
      <c r="L122" s="788"/>
      <c r="M122" s="788"/>
      <c r="N122" s="1915">
        <f>'SAME R Results'!K95</f>
        <v>0</v>
      </c>
      <c r="O122" s="793">
        <f>'SAME R Results'!L95</f>
        <v>1.35</v>
      </c>
      <c r="P122" s="784">
        <f>'SAME R Results'!M95</f>
        <v>60</v>
      </c>
      <c r="Q122" s="784">
        <f>'SAME R Results'!N95</f>
        <v>11</v>
      </c>
      <c r="R122" s="784">
        <f>'SAME R Results'!O95</f>
        <v>8</v>
      </c>
      <c r="S122" s="784" t="str">
        <f>'SAME R Results'!P95</f>
        <v>n</v>
      </c>
      <c r="T122" s="784" t="str">
        <f>'SAME R Results'!Q95</f>
        <v>N</v>
      </c>
      <c r="U122" s="853">
        <f>'SAME R Results'!R95</f>
        <v>47.714285714285715</v>
      </c>
      <c r="V122" s="784">
        <f>'SAME R Results'!S95</f>
        <v>0</v>
      </c>
      <c r="W122" s="784">
        <f>'SAME R Results'!T95</f>
        <v>0</v>
      </c>
      <c r="X122" s="784" t="str">
        <f>'SAME R Results'!U95</f>
        <v>n</v>
      </c>
      <c r="Y122" s="784" t="str">
        <f>'SAME R Results'!V95</f>
        <v>y</v>
      </c>
      <c r="Z122" s="784" t="str">
        <f>'SAME R Results'!W95</f>
        <v>y</v>
      </c>
      <c r="AA122" s="784" t="str">
        <f>'SAME R Results'!X95</f>
        <v>y</v>
      </c>
      <c r="AB122" s="784" t="str">
        <f>'SAME R Results'!Y95</f>
        <v>y</v>
      </c>
      <c r="AC122" s="789"/>
      <c r="AD122" s="784" t="str">
        <f>'SAME R Results'!Z95</f>
        <v>y</v>
      </c>
      <c r="AE122" s="784">
        <f>'SAME R Results'!AA95</f>
        <v>10</v>
      </c>
      <c r="AF122" s="784" t="str">
        <f>'SAME R Results'!AB95</f>
        <v>y</v>
      </c>
      <c r="AG122" s="817">
        <f>'SAME R Results'!AC95</f>
        <v>3.1809999999999998E-2</v>
      </c>
      <c r="AH122" s="819">
        <f>'SAME R Results'!AD95</f>
        <v>0</v>
      </c>
      <c r="AI122" s="784">
        <f>'SAME R Results'!AE95</f>
        <v>58</v>
      </c>
      <c r="AJ122" s="784">
        <f>'SAME R Results'!AF95</f>
        <v>480</v>
      </c>
      <c r="AK122" s="784">
        <f>'SAME R Results'!AG95</f>
        <v>0</v>
      </c>
      <c r="AL122" s="784" t="str">
        <f>'SAME R Results'!AH95</f>
        <v>n</v>
      </c>
      <c r="AM122" s="784" t="str">
        <f>'SAME R Results'!AI95</f>
        <v>y</v>
      </c>
      <c r="AN122" s="784" t="str">
        <f>'SAME R Results'!AJ95</f>
        <v>y</v>
      </c>
      <c r="AO122" s="784" t="str">
        <f>'SAME R Results'!AK95</f>
        <v>y</v>
      </c>
      <c r="AP122" s="784" t="str">
        <f>'SAME R Results'!AL95</f>
        <v>y</v>
      </c>
      <c r="AQ122" s="784" t="str">
        <f>'SAME R Results'!AM95</f>
        <v>y</v>
      </c>
      <c r="AR122" s="817">
        <f>'SAME R Results'!AN95</f>
        <v>3.1809999999999998E-2</v>
      </c>
      <c r="AS122" s="819">
        <f>'SAME R Results'!AO95</f>
        <v>0</v>
      </c>
      <c r="AT122" s="784">
        <f>'SAME R Results'!AP95</f>
        <v>0</v>
      </c>
      <c r="AU122" s="789"/>
      <c r="AV122" s="821">
        <f>'SAME R Results'!AQ95</f>
        <v>0</v>
      </c>
      <c r="AW122" s="821">
        <f>'SAME R Results'!AR95</f>
        <v>6.2520449999999999</v>
      </c>
      <c r="AX122" s="821">
        <f>'SAME R Results'!AS95</f>
        <v>0</v>
      </c>
      <c r="AY122" s="821">
        <f>'SAME R Results'!AT95</f>
        <v>0</v>
      </c>
      <c r="AZ122" s="824"/>
      <c r="BA122" s="824"/>
      <c r="BB122" s="821">
        <f>'SAME R Results'!AU95</f>
        <v>2.3479775000000003</v>
      </c>
      <c r="BC122" s="821">
        <f>'SAME R Results'!AV95</f>
        <v>2.7191155000000002E-2</v>
      </c>
      <c r="BD122" s="821">
        <f>'SAME R Results'!AW95</f>
        <v>6.1162870000000007</v>
      </c>
      <c r="BE122" s="821">
        <f>'SAME R Results'!AX95</f>
        <v>4.7249914999999998</v>
      </c>
      <c r="BF122" s="827">
        <f>'SAME R Results'!AY95</f>
        <v>14786</v>
      </c>
      <c r="BG122" s="784">
        <f>'SAME R Results'!AZ95</f>
        <v>2.1961355</v>
      </c>
      <c r="BH122" s="784">
        <f>'SAME R Results'!BA95</f>
        <v>8.4365844999999995E-2</v>
      </c>
      <c r="BI122" s="789"/>
      <c r="BJ122" s="784">
        <f>'SAME R Results'!BB95</f>
        <v>90.776200000000017</v>
      </c>
      <c r="BK122" s="784">
        <f>'SAME R Results'!BC95</f>
        <v>1.3912955000000009</v>
      </c>
      <c r="BL122" s="784">
        <f>'SAME R Results'!BD95</f>
        <v>655944.33171958511</v>
      </c>
      <c r="BM122" s="784">
        <f>'SAME R Results'!BE95</f>
        <v>276.90482504565301</v>
      </c>
      <c r="BN122" s="784">
        <f>'SAME R Results'!BF95</f>
        <v>6.811156391889476</v>
      </c>
      <c r="BO122" s="784">
        <f>'SAME R Results'!BG95</f>
        <v>1.5494310166508976</v>
      </c>
      <c r="BP122" s="789"/>
      <c r="BQ122" s="784">
        <f>'SAME R Results'!BH95</f>
        <v>145.69428037442378</v>
      </c>
      <c r="BR122" s="817">
        <f>'SAME R Results'!BI95</f>
        <v>0.42214683724720298</v>
      </c>
      <c r="BS122" s="817">
        <f>'SAME R Results'!BJ95</f>
        <v>0.77823626118310629</v>
      </c>
      <c r="BT122" s="817">
        <f>'SAME R Results'!BL95</f>
        <v>4.3959081228487493</v>
      </c>
      <c r="BU122" s="817">
        <f>'SAME R Results'!BM95</f>
        <v>2.1860533304930478</v>
      </c>
      <c r="BV122" s="817">
        <f>'SAME R Results'!BN95</f>
        <v>0.31091349916789301</v>
      </c>
      <c r="BW122" s="784">
        <f>'SAME R Results'!BO95</f>
        <v>655944.33171958511</v>
      </c>
      <c r="BX122" s="784">
        <f>'SAME R Results'!BP95</f>
        <v>645253.41691292042</v>
      </c>
      <c r="BY122" s="784">
        <f>'SAME R Results'!BQ95</f>
        <v>610630.65690034581</v>
      </c>
      <c r="BZ122" s="784">
        <f>'SAME R Results'!BR95</f>
        <v>276.90482504565301</v>
      </c>
      <c r="CA122" s="784">
        <f>'SAME R Results'!BS95</f>
        <v>0.30881991920447499</v>
      </c>
      <c r="CB122" s="784">
        <f>'SAME R Results'!BT95</f>
        <v>0.55000000000000004</v>
      </c>
      <c r="CC122" s="784">
        <f>'SAME R Results'!BV95</f>
        <v>2.9181513611482015</v>
      </c>
      <c r="CD122" s="880">
        <f>'SAME R Results'!BW95</f>
        <v>0.9</v>
      </c>
      <c r="CE122" s="1086">
        <f>'SAME R Results'!BZ95</f>
        <v>388.21292827763835</v>
      </c>
      <c r="CF122" s="1777">
        <f>'SAME R Results'!CA95</f>
        <v>3.3299999999999441</v>
      </c>
      <c r="CG122" s="1777" t="str">
        <f>'SAME R Results'!CB95</f>
        <v xml:space="preserve"> 52S</v>
      </c>
      <c r="CH122" s="1777">
        <f>'SAME R Results'!CC95</f>
        <v>251</v>
      </c>
      <c r="CI122" s="1919">
        <f>'SAME R Results'!CD95</f>
        <v>0.26251221689085807</v>
      </c>
      <c r="CJ122" s="1777"/>
      <c r="CK122" s="1802"/>
    </row>
    <row r="123" spans="1:89" ht="38.25" x14ac:dyDescent="0.25">
      <c r="A123" s="780">
        <v>2</v>
      </c>
      <c r="B123" s="784" t="str">
        <f>'SAME R Results'!A104</f>
        <v>10 (4)</v>
      </c>
      <c r="C123" s="836" t="str">
        <f>'SAME R Results'!B104</f>
        <v>Silicone</v>
      </c>
      <c r="D123" s="784" t="str">
        <f>'SAME R Results'!C104</f>
        <v>S11</v>
      </c>
      <c r="E123" s="784" t="str">
        <f>'SAME R Results'!D104</f>
        <v>56 S</v>
      </c>
      <c r="F123" s="784">
        <f>'SAME R Results'!E104</f>
        <v>0</v>
      </c>
      <c r="G123" s="784">
        <f>'SAME R Results'!F104</f>
        <v>103</v>
      </c>
      <c r="H123" s="785" t="str">
        <f>'SAME R Results'!G104</f>
        <v>low flow run w/ aging</v>
      </c>
      <c r="I123" s="784">
        <f>'SAME R Results'!H104</f>
        <v>252</v>
      </c>
      <c r="J123" s="786">
        <f>'SAME R Results'!I104</f>
        <v>40430.305555555555</v>
      </c>
      <c r="K123" s="784">
        <f>'SAME R Results'!J104</f>
        <v>0</v>
      </c>
      <c r="L123" s="788"/>
      <c r="M123" s="788"/>
      <c r="N123" s="784">
        <f>'SAME R Results'!K104</f>
        <v>1</v>
      </c>
      <c r="O123" s="793">
        <f>'SAME R Results'!L104</f>
        <v>1.35</v>
      </c>
      <c r="P123" s="784">
        <f>'SAME R Results'!M104</f>
        <v>60</v>
      </c>
      <c r="Q123" s="784">
        <f>'SAME R Results'!N104</f>
        <v>11</v>
      </c>
      <c r="R123" s="784">
        <f>'SAME R Results'!O104</f>
        <v>8</v>
      </c>
      <c r="S123" s="784" t="str">
        <f>'SAME R Results'!P104</f>
        <v>n</v>
      </c>
      <c r="T123" s="784" t="str">
        <f>'SAME R Results'!Q104</f>
        <v>N</v>
      </c>
      <c r="U123" s="853">
        <f>'SAME R Results'!R104</f>
        <v>47.714285714285715</v>
      </c>
      <c r="V123" s="784">
        <f>'SAME R Results'!S104</f>
        <v>0</v>
      </c>
      <c r="W123" s="784">
        <f>'SAME R Results'!T104</f>
        <v>0</v>
      </c>
      <c r="X123" s="784" t="str">
        <f>'SAME R Results'!U104</f>
        <v>n</v>
      </c>
      <c r="Y123" s="784" t="str">
        <f>'SAME R Results'!V104</f>
        <v>y</v>
      </c>
      <c r="Z123" s="784" t="str">
        <f>'SAME R Results'!W104</f>
        <v>y</v>
      </c>
      <c r="AA123" s="784" t="str">
        <f>'SAME R Results'!X104</f>
        <v>y</v>
      </c>
      <c r="AB123" s="784" t="str">
        <f>'SAME R Results'!Y104</f>
        <v>y</v>
      </c>
      <c r="AC123" s="789"/>
      <c r="AD123" s="784" t="str">
        <f>'SAME R Results'!Z104</f>
        <v>y</v>
      </c>
      <c r="AE123" s="784">
        <f>'SAME R Results'!AA104</f>
        <v>10</v>
      </c>
      <c r="AF123" s="784" t="str">
        <f>'SAME R Results'!AB104</f>
        <v>y</v>
      </c>
      <c r="AG123" s="817">
        <f>'SAME R Results'!AC104</f>
        <v>3.1809999999999998E-2</v>
      </c>
      <c r="AH123" s="819">
        <f>'SAME R Results'!AD104</f>
        <v>0</v>
      </c>
      <c r="AI123" s="784">
        <f>'SAME R Results'!AE104</f>
        <v>58</v>
      </c>
      <c r="AJ123" s="784">
        <f>'SAME R Results'!AF104</f>
        <v>480</v>
      </c>
      <c r="AK123" s="784">
        <f>'SAME R Results'!AG104</f>
        <v>0</v>
      </c>
      <c r="AL123" s="784" t="str">
        <f>'SAME R Results'!AH104</f>
        <v>n</v>
      </c>
      <c r="AM123" s="784" t="str">
        <f>'SAME R Results'!AI104</f>
        <v>y</v>
      </c>
      <c r="AN123" s="784" t="str">
        <f>'SAME R Results'!AJ104</f>
        <v>y</v>
      </c>
      <c r="AO123" s="784" t="str">
        <f>'SAME R Results'!AK104</f>
        <v>y</v>
      </c>
      <c r="AP123" s="784" t="str">
        <f>'SAME R Results'!AL104</f>
        <v>y</v>
      </c>
      <c r="AQ123" s="784" t="str">
        <f>'SAME R Results'!AM104</f>
        <v>y</v>
      </c>
      <c r="AR123" s="817">
        <f>'SAME R Results'!AN104</f>
        <v>3.1809999999999998E-2</v>
      </c>
      <c r="AS123" s="819">
        <f>'SAME R Results'!AO104</f>
        <v>0</v>
      </c>
      <c r="AT123" s="784">
        <f>'SAME R Results'!AP104</f>
        <v>0</v>
      </c>
      <c r="AU123" s="789"/>
      <c r="AV123" s="821">
        <f>'SAME R Results'!AQ104</f>
        <v>0</v>
      </c>
      <c r="AW123" s="821">
        <f>'SAME R Results'!AR104</f>
        <v>6.2606215000000001</v>
      </c>
      <c r="AX123" s="821">
        <f>'SAME R Results'!AS104</f>
        <v>0</v>
      </c>
      <c r="AY123" s="821">
        <f>'SAME R Results'!AT104</f>
        <v>0</v>
      </c>
      <c r="AZ123" s="824"/>
      <c r="BA123" s="824"/>
      <c r="BB123" s="821">
        <f>'SAME R Results'!AU104</f>
        <v>1.8158734999999999</v>
      </c>
      <c r="BC123" s="821">
        <f>'SAME R Results'!AV104</f>
        <v>2.6916505E-2</v>
      </c>
      <c r="BD123" s="821">
        <f>'SAME R Results'!AW104</f>
        <v>5.3931425000000006</v>
      </c>
      <c r="BE123" s="821">
        <f>'SAME R Results'!AX104</f>
        <v>4.7072904999999992</v>
      </c>
      <c r="BF123" s="827">
        <f>'SAME R Results'!AY104</f>
        <v>7112.5</v>
      </c>
      <c r="BG123" s="784">
        <f>'SAME R Results'!AZ104</f>
        <v>1.9678810000000002</v>
      </c>
      <c r="BH123" s="784">
        <f>'SAME R Results'!BA104</f>
        <v>7.2998055000000006E-2</v>
      </c>
      <c r="BI123" s="789"/>
      <c r="BJ123" s="784">
        <f>'SAME R Results'!BB104</f>
        <v>71.238799999999998</v>
      </c>
      <c r="BK123" s="784">
        <f>'SAME R Results'!BC104</f>
        <v>0.68585200000000146</v>
      </c>
      <c r="BL123" s="784">
        <f>'SAME R Results'!BD104</f>
        <v>312096.9919050613</v>
      </c>
      <c r="BM123" s="784">
        <f>'SAME R Results'!BE104</f>
        <v>121.59461504277496</v>
      </c>
      <c r="BN123" s="784">
        <f>'SAME R Results'!BF104</f>
        <v>4.7561933868386106</v>
      </c>
      <c r="BO123" s="784">
        <f>'SAME R Results'!BG104</f>
        <v>1.2594530999111959</v>
      </c>
      <c r="BP123" s="789"/>
      <c r="BQ123" s="784">
        <f>'SAME R Results'!BH104</f>
        <v>103.66063754039537</v>
      </c>
      <c r="BR123" s="817">
        <f>'SAME R Results'!BI104</f>
        <v>0.38960521311196605</v>
      </c>
      <c r="BS123" s="817">
        <f>'SAME R Results'!BJ104</f>
        <v>0.88994066860296439</v>
      </c>
      <c r="BT123" s="817">
        <f>'SAME R Results'!BL104</f>
        <v>3.7763957920894158</v>
      </c>
      <c r="BU123" s="817">
        <f>'SAME R Results'!BM104</f>
        <v>2.4814842980856899</v>
      </c>
      <c r="BV123" s="817">
        <f>'SAME R Results'!BN104</f>
        <v>0.25778438811066695</v>
      </c>
      <c r="BW123" s="784">
        <f>'SAME R Results'!BO104</f>
        <v>312096.9919050613</v>
      </c>
      <c r="BX123" s="784">
        <f>'SAME R Results'!BP104</f>
        <v>306954.34808236401</v>
      </c>
      <c r="BY123" s="784">
        <f>'SAME R Results'!BQ104</f>
        <v>292015.52676045272</v>
      </c>
      <c r="BZ123" s="784">
        <f>'SAME R Results'!BR104</f>
        <v>121.59461504277496</v>
      </c>
      <c r="CA123" s="784">
        <f>'SAME R Results'!BS104</f>
        <v>0.1522356388173669</v>
      </c>
      <c r="CB123" s="784">
        <f>'SAME R Results'!BT104</f>
        <v>0.55000000000000004</v>
      </c>
      <c r="CC123" s="784">
        <f>'SAME R Results'!BV104</f>
        <v>2.6456634086632915</v>
      </c>
      <c r="CD123" s="880">
        <f>'SAME R Results'!BW104</f>
        <v>0.9</v>
      </c>
      <c r="CE123" s="1086">
        <f>'SAME R Results'!BZ104</f>
        <v>381.50843411618837</v>
      </c>
      <c r="CF123" s="1777">
        <f>'SAME R Results'!CA104</f>
        <v>2.8599999999999737</v>
      </c>
      <c r="CG123" s="1777" t="str">
        <f>'SAME R Results'!CB104</f>
        <v xml:space="preserve"> 56S</v>
      </c>
      <c r="CH123" s="1777">
        <f>'SAME R Results'!CC104</f>
        <v>252</v>
      </c>
      <c r="CI123" s="1919">
        <f>'SAME R Results'!CD104</f>
        <v>0.21746986896586643</v>
      </c>
      <c r="CJ123" s="1777"/>
      <c r="CK123" s="1802"/>
    </row>
    <row r="124" spans="1:89" ht="38.25" x14ac:dyDescent="0.25">
      <c r="A124" s="780">
        <v>2</v>
      </c>
      <c r="B124" s="784" t="str">
        <f>'SAME R Results'!A106</f>
        <v>10 (4)</v>
      </c>
      <c r="C124" s="836" t="str">
        <f>'SAME R Results'!B106</f>
        <v>Silicone</v>
      </c>
      <c r="D124" s="784" t="str">
        <f>'SAME R Results'!C106</f>
        <v>S10</v>
      </c>
      <c r="E124" s="784" t="str">
        <f>'SAME R Results'!D106</f>
        <v>57 S</v>
      </c>
      <c r="F124" s="784">
        <f>'SAME R Results'!E106</f>
        <v>0</v>
      </c>
      <c r="G124" s="784">
        <f>'SAME R Results'!F106</f>
        <v>104</v>
      </c>
      <c r="H124" s="785" t="str">
        <f>'SAME R Results'!G106</f>
        <v>No flow run w/ aging</v>
      </c>
      <c r="I124" s="784">
        <f>'SAME R Results'!H106</f>
        <v>252</v>
      </c>
      <c r="J124" s="786">
        <f>'SAME R Results'!I106</f>
        <v>40430.305555555555</v>
      </c>
      <c r="K124" s="784">
        <f>'SAME R Results'!J106</f>
        <v>0</v>
      </c>
      <c r="L124" s="788"/>
      <c r="M124" s="788"/>
      <c r="N124" s="1915">
        <f>'SAME R Results'!K106</f>
        <v>0</v>
      </c>
      <c r="O124" s="793">
        <f>'SAME R Results'!L106</f>
        <v>1.35</v>
      </c>
      <c r="P124" s="784">
        <f>'SAME R Results'!M106</f>
        <v>60</v>
      </c>
      <c r="Q124" s="784">
        <f>'SAME R Results'!N106</f>
        <v>11</v>
      </c>
      <c r="R124" s="784">
        <f>'SAME R Results'!O106</f>
        <v>8</v>
      </c>
      <c r="S124" s="784" t="str">
        <f>'SAME R Results'!P106</f>
        <v>n</v>
      </c>
      <c r="T124" s="784" t="str">
        <f>'SAME R Results'!Q106</f>
        <v>N</v>
      </c>
      <c r="U124" s="853">
        <f>'SAME R Results'!R106</f>
        <v>50.571428571428569</v>
      </c>
      <c r="V124" s="784">
        <f>'SAME R Results'!S106</f>
        <v>0</v>
      </c>
      <c r="W124" s="784">
        <f>'SAME R Results'!T106</f>
        <v>0</v>
      </c>
      <c r="X124" s="784" t="str">
        <f>'SAME R Results'!U106</f>
        <v>n</v>
      </c>
      <c r="Y124" s="784" t="str">
        <f>'SAME R Results'!V106</f>
        <v>y</v>
      </c>
      <c r="Z124" s="784" t="str">
        <f>'SAME R Results'!W106</f>
        <v>y</v>
      </c>
      <c r="AA124" s="784" t="str">
        <f>'SAME R Results'!X106</f>
        <v>y</v>
      </c>
      <c r="AB124" s="784" t="str">
        <f>'SAME R Results'!Y106</f>
        <v>y</v>
      </c>
      <c r="AC124" s="789"/>
      <c r="AD124" s="784" t="str">
        <f>'SAME R Results'!Z106</f>
        <v>y</v>
      </c>
      <c r="AE124" s="784">
        <f>'SAME R Results'!AA106</f>
        <v>10</v>
      </c>
      <c r="AF124" s="784" t="str">
        <f>'SAME R Results'!AB106</f>
        <v>y</v>
      </c>
      <c r="AG124" s="817">
        <f>'SAME R Results'!AC106</f>
        <v>7.8816036857303803E-2</v>
      </c>
      <c r="AH124" s="819">
        <f>'SAME R Results'!AD106</f>
        <v>0</v>
      </c>
      <c r="AI124" s="784">
        <f>'SAME R Results'!AE106</f>
        <v>58</v>
      </c>
      <c r="AJ124" s="784">
        <f>'SAME R Results'!AF106</f>
        <v>480</v>
      </c>
      <c r="AK124" s="784">
        <f>'SAME R Results'!AG106</f>
        <v>0</v>
      </c>
      <c r="AL124" s="784" t="str">
        <f>'SAME R Results'!AH106</f>
        <v>n</v>
      </c>
      <c r="AM124" s="784" t="str">
        <f>'SAME R Results'!AI106</f>
        <v>y</v>
      </c>
      <c r="AN124" s="784" t="str">
        <f>'SAME R Results'!AJ106</f>
        <v>y</v>
      </c>
      <c r="AO124" s="784" t="str">
        <f>'SAME R Results'!AK106</f>
        <v>y</v>
      </c>
      <c r="AP124" s="784" t="str">
        <f>'SAME R Results'!AL106</f>
        <v>y</v>
      </c>
      <c r="AQ124" s="784" t="str">
        <f>'SAME R Results'!AM106</f>
        <v>y</v>
      </c>
      <c r="AR124" s="817">
        <f>'SAME R Results'!AN106</f>
        <v>7.8816036857303803E-2</v>
      </c>
      <c r="AS124" s="819">
        <f>'SAME R Results'!AO106</f>
        <v>0</v>
      </c>
      <c r="AT124" s="784">
        <f>'SAME R Results'!AP106</f>
        <v>0</v>
      </c>
      <c r="AU124" s="789"/>
      <c r="AV124" s="821">
        <f>'SAME R Results'!AQ106</f>
        <v>0</v>
      </c>
      <c r="AW124" s="821">
        <f>'SAME R Results'!AR106</f>
        <v>6.2529599999999999</v>
      </c>
      <c r="AX124" s="821">
        <f>'SAME R Results'!AS106</f>
        <v>0</v>
      </c>
      <c r="AY124" s="821">
        <f>'SAME R Results'!AT106</f>
        <v>0</v>
      </c>
      <c r="AZ124" s="824"/>
      <c r="BA124" s="824"/>
      <c r="BB124" s="821">
        <f>'SAME R Results'!AU106</f>
        <v>2.3500999999999994</v>
      </c>
      <c r="BC124" s="821">
        <f>'SAME R Results'!AV106</f>
        <v>2.6077264999999999E-2</v>
      </c>
      <c r="BD124" s="821">
        <f>'SAME R Results'!AW106</f>
        <v>5.5471035000000004</v>
      </c>
      <c r="BE124" s="821">
        <f>'SAME R Results'!AX106</f>
        <v>4.7081150000000012</v>
      </c>
      <c r="BF124" s="827">
        <f>'SAME R Results'!AY106</f>
        <v>9112</v>
      </c>
      <c r="BG124" s="784">
        <f>'SAME R Results'!AZ106</f>
        <v>2.6166071428571431</v>
      </c>
      <c r="BH124" s="784">
        <f>'SAME R Results'!BA106</f>
        <v>8.2000745000000014E-2</v>
      </c>
      <c r="BI124" s="789"/>
      <c r="BJ124" s="784">
        <f>'SAME R Results'!BB106</f>
        <v>86.248199999999997</v>
      </c>
      <c r="BK124" s="784">
        <f>'SAME R Results'!BC106</f>
        <v>0.83898849999999925</v>
      </c>
      <c r="BL124" s="784">
        <f>'SAME R Results'!BD106</f>
        <v>161835.03759638718</v>
      </c>
      <c r="BM124" s="784">
        <f>'SAME R Results'!BE106</f>
        <v>152.1066060136182</v>
      </c>
      <c r="BN124" s="784">
        <f>'SAME R Results'!BF106</f>
        <v>6.7707304279384832</v>
      </c>
      <c r="BO124" s="784">
        <f>'SAME R Results'!BG106</f>
        <v>1.8460594643041344</v>
      </c>
      <c r="BP124" s="789"/>
      <c r="BQ124" s="784">
        <f>'SAME R Results'!BH106</f>
        <v>137.42237072527996</v>
      </c>
      <c r="BR124" s="817">
        <f>'SAME R Results'!BI106</f>
        <v>0.93988674067582656</v>
      </c>
      <c r="BS124" s="817">
        <f>'SAME R Results'!BJ106</f>
        <v>1.2168804592172662</v>
      </c>
      <c r="BT124" s="817">
        <f>'SAME R Results'!BL106</f>
        <v>3.6676664857546646</v>
      </c>
      <c r="BU124" s="817">
        <f>'SAME R Results'!BM106</f>
        <v>1.6623278381210085</v>
      </c>
      <c r="BV124" s="817">
        <f>'SAME R Results'!BN106</f>
        <v>0.82601764712833703</v>
      </c>
      <c r="BW124" s="784">
        <f>'SAME R Results'!BO106</f>
        <v>161835.03759638718</v>
      </c>
      <c r="BX124" s="784">
        <f>'SAME R Results'!BP106</f>
        <v>159175.98484067153</v>
      </c>
      <c r="BY124" s="784">
        <f>'SAME R Results'!BQ106</f>
        <v>151220.56143952784</v>
      </c>
      <c r="BZ124" s="784">
        <f>'SAME R Results'!BR106</f>
        <v>152.1066060136182</v>
      </c>
      <c r="CA124" s="784">
        <f>'SAME R Results'!BS106</f>
        <v>0.18622669359850821</v>
      </c>
      <c r="CB124" s="784">
        <f>'SAME R Results'!BT106</f>
        <v>0.55000000000000004</v>
      </c>
      <c r="CC124" s="784">
        <f>'SAME R Results'!BV106</f>
        <v>2.8969747294916921</v>
      </c>
      <c r="CD124" s="880">
        <f>'SAME R Results'!BW106</f>
        <v>0.9</v>
      </c>
      <c r="CE124" s="1086">
        <f>'SAME R Results'!BZ106</f>
        <v>335.53181792685871</v>
      </c>
      <c r="CF124" s="1777">
        <f>'SAME R Results'!CA106</f>
        <v>3.9700000000001401</v>
      </c>
      <c r="CG124" s="1777" t="str">
        <f>'SAME R Results'!CB106</f>
        <v xml:space="preserve"> 57S</v>
      </c>
      <c r="CH124" s="1777">
        <f>'SAME R Results'!CC106</f>
        <v>252</v>
      </c>
      <c r="CI124" s="1919">
        <f>'SAME R Results'!CD106</f>
        <v>0.207691240390844</v>
      </c>
      <c r="CJ124" s="1777"/>
      <c r="CK124" s="1802"/>
    </row>
    <row r="125" spans="1:89" ht="38.25" x14ac:dyDescent="0.25">
      <c r="A125" s="780">
        <v>2</v>
      </c>
      <c r="B125" s="784" t="str">
        <f>'SAME R Results'!A117</f>
        <v>11(4)</v>
      </c>
      <c r="C125" s="836" t="str">
        <f>'SAME R Results'!B117</f>
        <v>Silicone</v>
      </c>
      <c r="D125" s="784" t="str">
        <f>'SAME R Results'!C117</f>
        <v>S14</v>
      </c>
      <c r="E125" s="784" t="str">
        <f>'SAME R Results'!D117</f>
        <v>62 S</v>
      </c>
      <c r="F125" s="784">
        <f>'SAME R Results'!E117</f>
        <v>0</v>
      </c>
      <c r="G125" s="784">
        <f>'SAME R Results'!F117</f>
        <v>109</v>
      </c>
      <c r="H125" s="785" t="str">
        <f>'SAME R Results'!G117</f>
        <v>low flow run w STS</v>
      </c>
      <c r="I125" s="784">
        <f>'SAME R Results'!H117</f>
        <v>253</v>
      </c>
      <c r="J125" s="786">
        <f>'SAME R Results'!I117</f>
        <v>40431.305555555555</v>
      </c>
      <c r="K125" s="784">
        <f>'SAME R Results'!J117</f>
        <v>0</v>
      </c>
      <c r="L125" s="788"/>
      <c r="M125" s="788"/>
      <c r="N125" s="784">
        <f>'SAME R Results'!K117</f>
        <v>2</v>
      </c>
      <c r="O125" s="793">
        <f>'SAME R Results'!L117</f>
        <v>1.35</v>
      </c>
      <c r="P125" s="784">
        <f>'SAME R Results'!M117</f>
        <v>60</v>
      </c>
      <c r="Q125" s="784">
        <f>'SAME R Results'!N117</f>
        <v>11</v>
      </c>
      <c r="R125" s="784">
        <f>'SAME R Results'!O117</f>
        <v>8</v>
      </c>
      <c r="S125" s="784" t="str">
        <f>'SAME R Results'!P117</f>
        <v>n</v>
      </c>
      <c r="T125" s="784" t="str">
        <f>'SAME R Results'!Q117</f>
        <v>n</v>
      </c>
      <c r="U125" s="853">
        <f>'SAME R Results'!R117</f>
        <v>28.142857142857142</v>
      </c>
      <c r="V125" s="784" t="str">
        <f>'SAME R Results'!S117</f>
        <v>n</v>
      </c>
      <c r="W125" s="784">
        <f>'SAME R Results'!T117</f>
        <v>0</v>
      </c>
      <c r="X125" s="784" t="str">
        <f>'SAME R Results'!U117</f>
        <v>y</v>
      </c>
      <c r="Y125" s="784" t="str">
        <f>'SAME R Results'!V117</f>
        <v>n</v>
      </c>
      <c r="Z125" s="784" t="str">
        <f>'SAME R Results'!W117</f>
        <v>y</v>
      </c>
      <c r="AA125" s="784" t="str">
        <f>'SAME R Results'!X117</f>
        <v>n</v>
      </c>
      <c r="AB125" s="784" t="str">
        <f>'SAME R Results'!Y117</f>
        <v>y</v>
      </c>
      <c r="AC125" s="789"/>
      <c r="AD125" s="784" t="str">
        <f>'SAME R Results'!Z117</f>
        <v>y</v>
      </c>
      <c r="AE125" s="784">
        <f>'SAME R Results'!AA117</f>
        <v>10</v>
      </c>
      <c r="AF125" s="784" t="str">
        <f>'SAME R Results'!AB117</f>
        <v>y</v>
      </c>
      <c r="AG125" s="817">
        <f>'SAME R Results'!AC117</f>
        <v>3.1809999999999998E-2</v>
      </c>
      <c r="AH125" s="819">
        <f>'SAME R Results'!AD117</f>
        <v>0</v>
      </c>
      <c r="AI125" s="784">
        <f>'SAME R Results'!AE117</f>
        <v>0</v>
      </c>
      <c r="AJ125" s="784">
        <f>'SAME R Results'!AF117</f>
        <v>0</v>
      </c>
      <c r="AK125" s="784">
        <f>'SAME R Results'!AG117</f>
        <v>0</v>
      </c>
      <c r="AL125" s="784">
        <f>'SAME R Results'!AH117</f>
        <v>0</v>
      </c>
      <c r="AM125" s="784">
        <f>'SAME R Results'!AI117</f>
        <v>0</v>
      </c>
      <c r="AN125" s="784">
        <f>'SAME R Results'!AJ117</f>
        <v>0</v>
      </c>
      <c r="AO125" s="784">
        <f>'SAME R Results'!AK117</f>
        <v>0</v>
      </c>
      <c r="AP125" s="784">
        <f>'SAME R Results'!AL117</f>
        <v>0</v>
      </c>
      <c r="AQ125" s="784">
        <f>'SAME R Results'!AM117</f>
        <v>0</v>
      </c>
      <c r="AR125" s="817">
        <f>'SAME R Results'!AN117</f>
        <v>0</v>
      </c>
      <c r="AS125" s="819">
        <f>'SAME R Results'!AO117</f>
        <v>0</v>
      </c>
      <c r="AT125" s="784">
        <f>'SAME R Results'!AP117</f>
        <v>0</v>
      </c>
      <c r="AU125" s="789"/>
      <c r="AV125" s="821">
        <f>'SAME R Results'!AQ117</f>
        <v>0</v>
      </c>
      <c r="AW125" s="821">
        <f>'SAME R Results'!AR117</f>
        <v>6.2771294999999991</v>
      </c>
      <c r="AX125" s="821">
        <f>'SAME R Results'!AS117</f>
        <v>4.556986666666667</v>
      </c>
      <c r="AY125" s="821">
        <f>'SAME R Results'!AT117</f>
        <v>5.1367805000000004</v>
      </c>
      <c r="AZ125" s="824"/>
      <c r="BA125" s="824"/>
      <c r="BB125" s="821">
        <f>'SAME R Results'!AU117</f>
        <v>0</v>
      </c>
      <c r="BC125" s="821">
        <f>'SAME R Results'!AV117</f>
        <v>0</v>
      </c>
      <c r="BD125" s="821">
        <f>'SAME R Results'!AW117</f>
        <v>6.8323664999999991</v>
      </c>
      <c r="BE125" s="821">
        <f>'SAME R Results'!AX117</f>
        <v>4.6743775000000003</v>
      </c>
      <c r="BF125" s="827">
        <f>'SAME R Results'!AY117</f>
        <v>43210</v>
      </c>
      <c r="BG125" s="784">
        <f>'SAME R Results'!AZ117</f>
        <v>0</v>
      </c>
      <c r="BH125" s="784">
        <f>'SAME R Results'!BA117</f>
        <v>0</v>
      </c>
      <c r="BI125" s="789"/>
      <c r="BJ125" s="784">
        <f>'SAME R Results'!BB117</f>
        <v>118.88454999999999</v>
      </c>
      <c r="BK125" s="784">
        <f>'SAME R Results'!BC117</f>
        <v>2.1579889999999988</v>
      </c>
      <c r="BL125" s="784">
        <f>'SAME R Results'!BD117</f>
        <v>1994125.8786545112</v>
      </c>
      <c r="BM125" s="784">
        <f>'SAME R Results'!BE117</f>
        <v>512.45177318923925</v>
      </c>
      <c r="BN125" s="784">
        <f>'SAME R Results'!BF117</f>
        <v>0</v>
      </c>
      <c r="BO125" s="784">
        <f>'SAME R Results'!BG117</f>
        <v>0</v>
      </c>
      <c r="BP125" s="789"/>
      <c r="BQ125" s="784">
        <f>'SAME R Results'!BH117</f>
        <v>150.921491760213</v>
      </c>
      <c r="BR125" s="817">
        <f>'SAME R Results'!BI117</f>
        <v>0.25698065436822065</v>
      </c>
      <c r="BS125" s="817">
        <f>'SAME R Results'!BJ117</f>
        <v>0.5435662238110599</v>
      </c>
      <c r="BT125" s="817">
        <f>'SAME R Results'!BL117</f>
        <v>0</v>
      </c>
      <c r="BU125" s="817">
        <f>'SAME R Results'!BM117</f>
        <v>2.3762769205137761</v>
      </c>
      <c r="BV125" s="817">
        <f>'SAME R Results'!BN117</f>
        <v>0.17669506280256947</v>
      </c>
      <c r="BW125" s="784">
        <f>'SAME R Results'!BO117</f>
        <v>1994125.8786545112</v>
      </c>
      <c r="BX125" s="784">
        <f>'SAME R Results'!BP117</f>
        <v>1962883.1876768314</v>
      </c>
      <c r="BY125" s="784">
        <f>'SAME R Results'!BQ117</f>
        <v>1823092.5212197423</v>
      </c>
      <c r="BZ125" s="784">
        <f>'SAME R Results'!BR117</f>
        <v>512.45177318923925</v>
      </c>
      <c r="CA125" s="784">
        <f>'SAME R Results'!BS117</f>
        <v>0.47899960046168844</v>
      </c>
      <c r="CB125" s="784">
        <f>'SAME R Results'!BT117</f>
        <v>0.55000000000000004</v>
      </c>
      <c r="CC125" s="784">
        <f>'SAME R Results'!BV117</f>
        <v>2.3081444333287746</v>
      </c>
      <c r="CD125" s="880">
        <f>'SAME R Results'!BW117</f>
        <v>0.9</v>
      </c>
      <c r="CE125" s="1086">
        <f>'SAME R Results'!BZ117</f>
        <v>382.57380885286187</v>
      </c>
      <c r="CF125" s="1777">
        <f>'SAME R Results'!CA117</f>
        <v>2.8799999999999937</v>
      </c>
      <c r="CG125" s="1777" t="str">
        <f>'SAME R Results'!CB117</f>
        <v xml:space="preserve"> 62S</v>
      </c>
      <c r="CH125" s="1777">
        <f>'SAME R Results'!CC117</f>
        <v>253</v>
      </c>
      <c r="CI125" s="1919">
        <f>'SAME R Results'!CD117</f>
        <v>0.31441977450044445</v>
      </c>
      <c r="CJ125" s="1777"/>
      <c r="CK125" s="1802"/>
    </row>
    <row r="126" spans="1:89" x14ac:dyDescent="0.25">
      <c r="A126" s="780">
        <v>2</v>
      </c>
      <c r="B126" s="784" t="str">
        <f>'SAME R Results'!A105</f>
        <v>10 (4)</v>
      </c>
      <c r="C126" s="836" t="str">
        <f>'SAME R Results'!B105</f>
        <v>Silicone</v>
      </c>
      <c r="D126" s="784" t="str">
        <f>'SAME R Results'!C105</f>
        <v>S11</v>
      </c>
      <c r="E126" s="784" t="str">
        <f>'SAME R Results'!D105</f>
        <v>56SA</v>
      </c>
      <c r="F126" s="784">
        <f>'SAME R Results'!E105</f>
        <v>0</v>
      </c>
      <c r="G126" s="784" t="str">
        <f>'SAME R Results'!F105</f>
        <v>103a</v>
      </c>
      <c r="H126" s="785" t="str">
        <f>'SAME R Results'!G105</f>
        <v>aged</v>
      </c>
      <c r="I126" s="784">
        <f>'SAME R Results'!H105</f>
        <v>252</v>
      </c>
      <c r="J126" s="786">
        <f>'SAME R Results'!I105</f>
        <v>40430.305555555555</v>
      </c>
      <c r="K126" s="784">
        <f>'SAME R Results'!J105</f>
        <v>0</v>
      </c>
      <c r="L126" s="788"/>
      <c r="M126" s="788"/>
      <c r="N126" s="784">
        <f>'SAME R Results'!K105</f>
        <v>1</v>
      </c>
      <c r="O126" s="793">
        <f>'SAME R Results'!L105</f>
        <v>1.35</v>
      </c>
      <c r="P126" s="784">
        <f>'SAME R Results'!M105</f>
        <v>0</v>
      </c>
      <c r="Q126" s="784">
        <f>'SAME R Results'!N105</f>
        <v>0</v>
      </c>
      <c r="R126" s="784">
        <f>'SAME R Results'!O105</f>
        <v>0</v>
      </c>
      <c r="S126" s="784">
        <f>'SAME R Results'!P105</f>
        <v>0</v>
      </c>
      <c r="T126" s="784">
        <f>'SAME R Results'!Q105</f>
        <v>0</v>
      </c>
      <c r="U126" s="784">
        <f>'SAME R Results'!R105</f>
        <v>619</v>
      </c>
      <c r="V126" s="784">
        <f>'SAME R Results'!S105</f>
        <v>0</v>
      </c>
      <c r="W126" s="784">
        <f>'SAME R Results'!T105</f>
        <v>0</v>
      </c>
      <c r="X126" s="784" t="str">
        <f>'SAME R Results'!U105</f>
        <v>n</v>
      </c>
      <c r="Y126" s="784" t="str">
        <f>'SAME R Results'!V105</f>
        <v>y</v>
      </c>
      <c r="Z126" s="784" t="str">
        <f>'SAME R Results'!W105</f>
        <v>y</v>
      </c>
      <c r="AA126" s="784" t="str">
        <f>'SAME R Results'!X105</f>
        <v>y</v>
      </c>
      <c r="AB126" s="784" t="str">
        <f>'SAME R Results'!Y105</f>
        <v>y</v>
      </c>
      <c r="AC126" s="789"/>
      <c r="AD126" s="784" t="str">
        <f>'SAME R Results'!Z105</f>
        <v>y</v>
      </c>
      <c r="AE126" s="784">
        <f>'SAME R Results'!AA105</f>
        <v>10</v>
      </c>
      <c r="AF126" s="784" t="str">
        <f>'SAME R Results'!AB105</f>
        <v>y</v>
      </c>
      <c r="AG126" s="817">
        <f>'SAME R Results'!AC105</f>
        <v>3.1809999999999998E-2</v>
      </c>
      <c r="AH126" s="819">
        <f>'SAME R Results'!AD105</f>
        <v>0</v>
      </c>
      <c r="AI126" s="784">
        <f>'SAME R Results'!AE105</f>
        <v>0</v>
      </c>
      <c r="AJ126" s="784">
        <f>'SAME R Results'!AF105</f>
        <v>0</v>
      </c>
      <c r="AK126" s="784">
        <f>'SAME R Results'!AG105</f>
        <v>0</v>
      </c>
      <c r="AL126" s="784">
        <f>'SAME R Results'!AH105</f>
        <v>0</v>
      </c>
      <c r="AM126" s="784">
        <f>'SAME R Results'!AI105</f>
        <v>0</v>
      </c>
      <c r="AN126" s="784">
        <f>'SAME R Results'!AJ105</f>
        <v>0</v>
      </c>
      <c r="AO126" s="784">
        <f>'SAME R Results'!AK105</f>
        <v>0</v>
      </c>
      <c r="AP126" s="784">
        <f>'SAME R Results'!AL105</f>
        <v>0</v>
      </c>
      <c r="AQ126" s="784">
        <f>'SAME R Results'!AM105</f>
        <v>0</v>
      </c>
      <c r="AR126" s="817">
        <f>'SAME R Results'!AN105</f>
        <v>0</v>
      </c>
      <c r="AS126" s="819">
        <f>'SAME R Results'!AO105</f>
        <v>0</v>
      </c>
      <c r="AT126" s="784">
        <f>'SAME R Results'!AP105</f>
        <v>0</v>
      </c>
      <c r="AU126" s="789"/>
      <c r="AV126" s="821">
        <f>'SAME R Results'!AQ105</f>
        <v>0</v>
      </c>
      <c r="AW126" s="821">
        <f>'SAME R Results'!AR105</f>
        <v>6.2601764999999991</v>
      </c>
      <c r="AX126" s="821">
        <f>'SAME R Results'!AS105</f>
        <v>0</v>
      </c>
      <c r="AY126" s="821">
        <f>'SAME R Results'!AT105</f>
        <v>0</v>
      </c>
      <c r="AZ126" s="824"/>
      <c r="BA126" s="824"/>
      <c r="BB126" s="821">
        <f>'SAME R Results'!AU105</f>
        <v>1.852279</v>
      </c>
      <c r="BC126" s="821">
        <f>'SAME R Results'!AV105</f>
        <v>6.5734845E-2</v>
      </c>
      <c r="BD126" s="821">
        <f>'SAME R Results'!AW105</f>
        <v>5.3928839999999996</v>
      </c>
      <c r="BE126" s="821">
        <f>'SAME R Results'!AX105</f>
        <v>4.664061499999999</v>
      </c>
      <c r="BF126" s="827">
        <f>'SAME R Results'!AY105</f>
        <v>6686</v>
      </c>
      <c r="BG126" s="784">
        <f>'SAME R Results'!AZ105</f>
        <v>1.9778424999999995</v>
      </c>
      <c r="BH126" s="784">
        <f>'SAME R Results'!BA105</f>
        <v>0.11837764000000002</v>
      </c>
      <c r="BI126" s="789"/>
      <c r="BJ126" s="784">
        <f>'SAME R Results'!BB105</f>
        <v>64.542350000000013</v>
      </c>
      <c r="BK126" s="784">
        <f>'SAME R Results'!BC105</f>
        <v>0.72882250000000059</v>
      </c>
      <c r="BL126" s="784">
        <f>'SAME R Results'!BD105</f>
        <v>293202.85419679346</v>
      </c>
      <c r="BM126" s="784">
        <f>'SAME R Results'!BE105</f>
        <v>130.00855832868439</v>
      </c>
      <c r="BN126" s="784">
        <f>'SAME R Results'!BF105</f>
        <v>4.7043451370904972</v>
      </c>
      <c r="BO126" s="784">
        <f>'SAME R Results'!BG105</f>
        <v>1.2240901585401425</v>
      </c>
      <c r="BP126" s="789"/>
      <c r="BQ126" s="784">
        <f>'SAME R Results'!BH105</f>
        <v>93.025149253985816</v>
      </c>
      <c r="BR126" s="817">
        <f>'SAME R Results'!BI105</f>
        <v>0.44340822903935495</v>
      </c>
      <c r="BS126" s="817">
        <f>'SAME R Results'!BJ105</f>
        <v>0.87645646736377714</v>
      </c>
      <c r="BT126" s="817">
        <f>'SAME R Results'!BL105</f>
        <v>3.8431361483217286</v>
      </c>
      <c r="BU126" s="817">
        <f>'SAME R Results'!BM105</f>
        <v>2.2829472231124459</v>
      </c>
      <c r="BV126" s="817">
        <f>'SAME R Results'!BN105</f>
        <v>0.31538457450106333</v>
      </c>
      <c r="BW126" s="784">
        <f>'SAME R Results'!BO105</f>
        <v>293202.85419679346</v>
      </c>
      <c r="BX126" s="784">
        <f>'SAME R Results'!BP105</f>
        <v>288368.58824269101</v>
      </c>
      <c r="BY126" s="784">
        <f>'SAME R Results'!BQ105</f>
        <v>274415.21521534107</v>
      </c>
      <c r="BZ126" s="784">
        <f>'SAME R Results'!BR105</f>
        <v>130.00855832868439</v>
      </c>
      <c r="CA126" s="784">
        <f>'SAME R Results'!BS105</f>
        <v>0.16177361715351163</v>
      </c>
      <c r="CB126" s="784">
        <f>'SAME R Results'!BT105</f>
        <v>0.55000000000000004</v>
      </c>
      <c r="CC126" s="784">
        <f>'SAME R Results'!BV105</f>
        <v>2.6205527844469079</v>
      </c>
      <c r="CD126" s="880">
        <f>'SAME R Results'!BW105</f>
        <v>0.9</v>
      </c>
      <c r="CE126" s="1086">
        <f>'SAME R Results'!BZ105</f>
        <v>381.50843411618837</v>
      </c>
      <c r="CF126" s="1777">
        <f>'SAME R Results'!CA105</f>
        <v>2.8599999999999737</v>
      </c>
      <c r="CG126" s="1777">
        <f>'SAME R Results'!CB105</f>
        <v>0</v>
      </c>
      <c r="CH126" s="1777">
        <f>'SAME R Results'!CC105</f>
        <v>0</v>
      </c>
      <c r="CI126" s="1919">
        <f>'SAME R Results'!CD105</f>
        <v>0.19515765577759445</v>
      </c>
      <c r="CJ126" s="1777"/>
      <c r="CK126" s="1802"/>
    </row>
    <row r="127" spans="1:89" x14ac:dyDescent="0.25">
      <c r="A127" s="780">
        <v>2</v>
      </c>
      <c r="B127" s="784" t="str">
        <f>'SAME R Results'!A107</f>
        <v>10 (4)</v>
      </c>
      <c r="C127" s="836" t="str">
        <f>'SAME R Results'!B107</f>
        <v>Silicone</v>
      </c>
      <c r="D127" s="784" t="str">
        <f>'SAME R Results'!C107</f>
        <v>S10</v>
      </c>
      <c r="E127" s="784" t="str">
        <f>'SAME R Results'!D107</f>
        <v>57SA</v>
      </c>
      <c r="F127" s="784">
        <f>'SAME R Results'!E107</f>
        <v>0</v>
      </c>
      <c r="G127" s="784" t="str">
        <f>'SAME R Results'!F107</f>
        <v>104a</v>
      </c>
      <c r="H127" s="785" t="str">
        <f>'SAME R Results'!G107</f>
        <v>aged</v>
      </c>
      <c r="I127" s="784">
        <f>'SAME R Results'!H107</f>
        <v>252</v>
      </c>
      <c r="J127" s="786">
        <f>'SAME R Results'!I107</f>
        <v>40430.305555555555</v>
      </c>
      <c r="K127" s="784">
        <f>'SAME R Results'!J107</f>
        <v>0</v>
      </c>
      <c r="L127" s="790"/>
      <c r="M127" s="790"/>
      <c r="N127" s="1915">
        <f>'SAME R Results'!K107</f>
        <v>0</v>
      </c>
      <c r="O127" s="793">
        <f>'SAME R Results'!L107</f>
        <v>1.35</v>
      </c>
      <c r="P127" s="784">
        <f>'SAME R Results'!M107</f>
        <v>0</v>
      </c>
      <c r="Q127" s="784">
        <f>'SAME R Results'!N107</f>
        <v>0</v>
      </c>
      <c r="R127" s="784">
        <f>'SAME R Results'!O107</f>
        <v>0</v>
      </c>
      <c r="S127" s="784">
        <f>'SAME R Results'!P107</f>
        <v>0</v>
      </c>
      <c r="T127" s="784">
        <f>'SAME R Results'!Q107</f>
        <v>0</v>
      </c>
      <c r="U127" s="784">
        <f>'SAME R Results'!R107</f>
        <v>636.14285714285711</v>
      </c>
      <c r="V127" s="784">
        <f>'SAME R Results'!S107</f>
        <v>0</v>
      </c>
      <c r="W127" s="784">
        <f>'SAME R Results'!T107</f>
        <v>0</v>
      </c>
      <c r="X127" s="784" t="str">
        <f>'SAME R Results'!U107</f>
        <v>n</v>
      </c>
      <c r="Y127" s="784" t="str">
        <f>'SAME R Results'!V107</f>
        <v>y</v>
      </c>
      <c r="Z127" s="784" t="str">
        <f>'SAME R Results'!W107</f>
        <v>y</v>
      </c>
      <c r="AA127" s="784" t="str">
        <f>'SAME R Results'!X107</f>
        <v>y</v>
      </c>
      <c r="AB127" s="784" t="str">
        <f>'SAME R Results'!Y107</f>
        <v>y</v>
      </c>
      <c r="AC127" s="809"/>
      <c r="AD127" s="784" t="str">
        <f>'SAME R Results'!Z107</f>
        <v>y</v>
      </c>
      <c r="AE127" s="784">
        <f>'SAME R Results'!AA107</f>
        <v>10</v>
      </c>
      <c r="AF127" s="784" t="str">
        <f>'SAME R Results'!AB107</f>
        <v>y</v>
      </c>
      <c r="AG127" s="817">
        <f>'SAME R Results'!AC107</f>
        <v>7.8816036857303803E-2</v>
      </c>
      <c r="AH127" s="819">
        <f>'SAME R Results'!AD107</f>
        <v>0</v>
      </c>
      <c r="AI127" s="784">
        <f>'SAME R Results'!AE107</f>
        <v>0</v>
      </c>
      <c r="AJ127" s="784">
        <f>'SAME R Results'!AF107</f>
        <v>0</v>
      </c>
      <c r="AK127" s="784">
        <f>'SAME R Results'!AG107</f>
        <v>0</v>
      </c>
      <c r="AL127" s="784">
        <f>'SAME R Results'!AH107</f>
        <v>0</v>
      </c>
      <c r="AM127" s="784">
        <f>'SAME R Results'!AI107</f>
        <v>0</v>
      </c>
      <c r="AN127" s="784">
        <f>'SAME R Results'!AJ107</f>
        <v>0</v>
      </c>
      <c r="AO127" s="784">
        <f>'SAME R Results'!AK107</f>
        <v>0</v>
      </c>
      <c r="AP127" s="784">
        <f>'SAME R Results'!AL107</f>
        <v>0</v>
      </c>
      <c r="AQ127" s="784">
        <f>'SAME R Results'!AM107</f>
        <v>0</v>
      </c>
      <c r="AR127" s="817">
        <f>'SAME R Results'!AN107</f>
        <v>0</v>
      </c>
      <c r="AS127" s="819">
        <f>'SAME R Results'!AO107</f>
        <v>0</v>
      </c>
      <c r="AT127" s="784">
        <f>'SAME R Results'!AP107</f>
        <v>0</v>
      </c>
      <c r="AU127" s="809"/>
      <c r="AV127" s="821">
        <f>'SAME R Results'!AQ107</f>
        <v>0</v>
      </c>
      <c r="AW127" s="821">
        <f>'SAME R Results'!AR107</f>
        <v>6.2513584999999985</v>
      </c>
      <c r="AX127" s="821">
        <f>'SAME R Results'!AS107</f>
        <v>0</v>
      </c>
      <c r="AY127" s="821">
        <f>'SAME R Results'!AT107</f>
        <v>0</v>
      </c>
      <c r="AZ127" s="825"/>
      <c r="BA127" s="825"/>
      <c r="BB127" s="821">
        <f>'SAME R Results'!AU107</f>
        <v>2.3126975000000001</v>
      </c>
      <c r="BC127" s="821">
        <f>'SAME R Results'!AV107</f>
        <v>7.4279755000000003E-2</v>
      </c>
      <c r="BD127" s="821">
        <f>'SAME R Results'!AW107</f>
        <v>5.5124820000000003</v>
      </c>
      <c r="BE127" s="821">
        <f>'SAME R Results'!AX107</f>
        <v>4.6363214999999993</v>
      </c>
      <c r="BF127" s="827">
        <f>'SAME R Results'!AY107</f>
        <v>8168</v>
      </c>
      <c r="BG127" s="784">
        <f>'SAME R Results'!AZ107</f>
        <v>2.4848319999999999</v>
      </c>
      <c r="BH127" s="784">
        <f>'SAME R Results'!BA107</f>
        <v>0.13284289499999999</v>
      </c>
      <c r="BI127" s="809"/>
      <c r="BJ127" s="784">
        <f>'SAME R Results'!BB107</f>
        <v>81.520199999999974</v>
      </c>
      <c r="BK127" s="784">
        <f>'SAME R Results'!BC107</f>
        <v>0.87616050000000101</v>
      </c>
      <c r="BL127" s="784">
        <f>'SAME R Results'!BD107</f>
        <v>144873.32405044511</v>
      </c>
      <c r="BM127" s="784">
        <f>'SAME R Results'!BE107</f>
        <v>159.74285125148558</v>
      </c>
      <c r="BN127" s="784">
        <f>'SAME R Results'!BF107</f>
        <v>5.9374594452505498</v>
      </c>
      <c r="BO127" s="784">
        <f>'SAME R Results'!BG107</f>
        <v>1.5596775845127868</v>
      </c>
      <c r="BP127" s="809"/>
      <c r="BQ127" s="784">
        <f>'SAME R Results'!BH107</f>
        <v>118.35054019742921</v>
      </c>
      <c r="BR127" s="817">
        <f>'SAME R Results'!BI107</f>
        <v>1.1026381309223143</v>
      </c>
      <c r="BS127" s="817">
        <f>'SAME R Results'!BJ107</f>
        <v>1.2012873282774046</v>
      </c>
      <c r="BT127" s="817">
        <f>'SAME R Results'!BL107</f>
        <v>3.8068505338590843</v>
      </c>
      <c r="BU127" s="817">
        <f>'SAME R Results'!BM107</f>
        <v>1.3400747238642703</v>
      </c>
      <c r="BV127" s="817">
        <f>'SAME R Results'!BN107</f>
        <v>1.0563943322697535</v>
      </c>
      <c r="BW127" s="784">
        <f>'SAME R Results'!BO107</f>
        <v>144873.32405044511</v>
      </c>
      <c r="BX127" s="784">
        <f>'SAME R Results'!BP107</f>
        <v>142489.74822640148</v>
      </c>
      <c r="BY127" s="784">
        <f>'SAME R Results'!BQ107</f>
        <v>135456.33413830618</v>
      </c>
      <c r="BZ127" s="784">
        <f>'SAME R Results'!BR107</f>
        <v>159.74285125148558</v>
      </c>
      <c r="CA127" s="784">
        <f>'SAME R Results'!BS107</f>
        <v>0.19447760365799541</v>
      </c>
      <c r="CB127" s="784">
        <f>'SAME R Results'!BT107</f>
        <v>0.55000000000000004</v>
      </c>
      <c r="CC127" s="784">
        <f>'SAME R Results'!BV107</f>
        <v>2.6396255205330981</v>
      </c>
      <c r="CD127" s="880">
        <f>'SAME R Results'!BW107</f>
        <v>0.9</v>
      </c>
      <c r="CE127" s="1086">
        <f>'SAME R Results'!BZ107</f>
        <v>335.53181792685871</v>
      </c>
      <c r="CF127" s="1777">
        <f>'SAME R Results'!CA107</f>
        <v>3.9700000000001401</v>
      </c>
      <c r="CG127" s="1777">
        <f>'SAME R Results'!CB107</f>
        <v>0</v>
      </c>
      <c r="CH127" s="1777">
        <f>'SAME R Results'!CC107</f>
        <v>0</v>
      </c>
      <c r="CI127" s="1919">
        <f>'SAME R Results'!CD107</f>
        <v>0.17886731515983631</v>
      </c>
      <c r="CJ127" s="1777"/>
      <c r="CK127" s="1802"/>
    </row>
    <row r="128" spans="1:89" x14ac:dyDescent="0.25">
      <c r="A128" s="780">
        <v>2</v>
      </c>
      <c r="B128" s="784">
        <f>'SAME R Results'!A19</f>
        <v>2</v>
      </c>
      <c r="C128" s="836" t="str">
        <f>'SAME R Results'!B19</f>
        <v>Silicone</v>
      </c>
      <c r="D128" s="784" t="str">
        <f>'SAME R Results'!C19</f>
        <v>S07</v>
      </c>
      <c r="E128" s="784" t="str">
        <f>'SAME R Results'!D19</f>
        <v>12Sa</v>
      </c>
      <c r="F128" s="784">
        <f>'SAME R Results'!E19</f>
        <v>1</v>
      </c>
      <c r="G128" s="784" t="str">
        <f>'SAME R Results'!F19</f>
        <v>59a</v>
      </c>
      <c r="H128" s="785" t="str">
        <f>'SAME R Results'!G19</f>
        <v>aged</v>
      </c>
      <c r="I128" s="784">
        <f>'SAME R Results'!H19</f>
        <v>211</v>
      </c>
      <c r="J128" s="786">
        <f>'SAME R Results'!I19</f>
        <v>40389</v>
      </c>
      <c r="K128" s="784">
        <f>'SAME R Results'!J19</f>
        <v>0</v>
      </c>
      <c r="L128" s="788"/>
      <c r="M128" s="788"/>
      <c r="N128" s="1942">
        <f>'SAME R Results'!K19</f>
        <v>8.1</v>
      </c>
      <c r="O128" s="1939">
        <f>'SAME R Results'!L19</f>
        <v>1.327</v>
      </c>
      <c r="P128" s="784">
        <f>'SAME R Results'!M19</f>
        <v>0</v>
      </c>
      <c r="Q128" s="784">
        <f>'SAME R Results'!N19</f>
        <v>0</v>
      </c>
      <c r="R128" s="784">
        <f>'SAME R Results'!O19</f>
        <v>0</v>
      </c>
      <c r="S128" s="784">
        <f>'SAME R Results'!P19</f>
        <v>0</v>
      </c>
      <c r="T128" s="784">
        <f>'SAME R Results'!Q19</f>
        <v>0</v>
      </c>
      <c r="U128" s="784">
        <f>'SAME R Results'!R19</f>
        <v>855.6</v>
      </c>
      <c r="V128" s="784">
        <f>'SAME R Results'!S19</f>
        <v>0</v>
      </c>
      <c r="W128" s="784">
        <f>'SAME R Results'!T19</f>
        <v>0</v>
      </c>
      <c r="X128" s="784" t="str">
        <f>'SAME R Results'!U19</f>
        <v>n</v>
      </c>
      <c r="Y128" s="784" t="str">
        <f>'SAME R Results'!V19</f>
        <v>y</v>
      </c>
      <c r="Z128" s="784" t="str">
        <f>'SAME R Results'!W19</f>
        <v>y</v>
      </c>
      <c r="AA128" s="784" t="str">
        <f>'SAME R Results'!X19</f>
        <v>y</v>
      </c>
      <c r="AB128" s="784" t="str">
        <f>'SAME R Results'!Y19</f>
        <v>y</v>
      </c>
      <c r="AC128" s="789"/>
      <c r="AD128" s="784" t="str">
        <f>'SAME R Results'!Z19</f>
        <v>y</v>
      </c>
      <c r="AE128" s="784">
        <f>'SAME R Results'!AA19</f>
        <v>10</v>
      </c>
      <c r="AF128" s="784" t="str">
        <f>'SAME R Results'!AB19</f>
        <v>y</v>
      </c>
      <c r="AG128" s="817">
        <f>'SAME R Results'!AC19</f>
        <v>3.1809999999999998E-2</v>
      </c>
      <c r="AH128" s="819">
        <f>'SAME R Results'!AD19</f>
        <v>0</v>
      </c>
      <c r="AI128" s="784">
        <f>'SAME R Results'!AE19</f>
        <v>70</v>
      </c>
      <c r="AJ128" s="784">
        <f>'SAME R Results'!AF19</f>
        <v>720</v>
      </c>
      <c r="AK128" s="784">
        <f>'SAME R Results'!AG19</f>
        <v>0</v>
      </c>
      <c r="AL128" s="784" t="str">
        <f>'SAME R Results'!AH19</f>
        <v>n</v>
      </c>
      <c r="AM128" s="784" t="str">
        <f>'SAME R Results'!AI19</f>
        <v>y</v>
      </c>
      <c r="AN128" s="784" t="str">
        <f>'SAME R Results'!AJ19</f>
        <v>y</v>
      </c>
      <c r="AO128" s="784" t="str">
        <f>'SAME R Results'!AK19</f>
        <v>y</v>
      </c>
      <c r="AP128" s="784" t="str">
        <f>'SAME R Results'!AL19</f>
        <v>y</v>
      </c>
      <c r="AQ128" s="784" t="str">
        <f>'SAME R Results'!AM19</f>
        <v>y</v>
      </c>
      <c r="AR128" s="817">
        <f>'SAME R Results'!AN19</f>
        <v>3.1809999999999998E-2</v>
      </c>
      <c r="AS128" s="819">
        <f>'SAME R Results'!AO19</f>
        <v>0</v>
      </c>
      <c r="AT128" s="784">
        <f>'SAME R Results'!AP19</f>
        <v>0</v>
      </c>
      <c r="AU128" s="789"/>
      <c r="AV128" s="821">
        <f>'SAME R Results'!AQ19</f>
        <v>0</v>
      </c>
      <c r="AW128" s="821">
        <f>'SAME R Results'!AR19</f>
        <v>6.2489999999999997</v>
      </c>
      <c r="AX128" s="821">
        <f>'SAME R Results'!AS19</f>
        <v>0</v>
      </c>
      <c r="AY128" s="821">
        <f>'SAME R Results'!AT19</f>
        <v>0</v>
      </c>
      <c r="AZ128" s="824"/>
      <c r="BA128" s="824"/>
      <c r="BB128" s="821">
        <f>'SAME R Results'!AU19</f>
        <v>2.6970060000000005</v>
      </c>
      <c r="BC128" s="821">
        <f>'SAME R Results'!AV19</f>
        <v>8.3206175000000007E-2</v>
      </c>
      <c r="BD128" s="821">
        <f>'SAME R Results'!AW19</f>
        <v>6.7254940000000003</v>
      </c>
      <c r="BE128" s="821">
        <f>'SAME R Results'!AX19</f>
        <v>4.718307499999999</v>
      </c>
      <c r="BF128" s="827">
        <f>'SAME R Results'!AY19</f>
        <v>29880</v>
      </c>
      <c r="BG128" s="784">
        <f>'SAME R Results'!AZ19</f>
        <v>2.3000949999999998</v>
      </c>
      <c r="BH128" s="784">
        <f>'SAME R Results'!BA19</f>
        <v>0.12911993999999999</v>
      </c>
      <c r="BI128" s="789"/>
      <c r="BJ128" s="784">
        <f>'SAME R Results'!BB19</f>
        <v>90.332549999999998</v>
      </c>
      <c r="BK128" s="784">
        <f>'SAME R Results'!BC19</f>
        <v>2.0071865000000013</v>
      </c>
      <c r="BL128" s="784">
        <f>'SAME R Results'!BD19</f>
        <v>1353908.7331027978</v>
      </c>
      <c r="BM128" s="784">
        <f>'SAME R Results'!BE19</f>
        <v>457.72308303012852</v>
      </c>
      <c r="BN128" s="784">
        <f>'SAME R Results'!BF19</f>
        <v>7.8427258028568954</v>
      </c>
      <c r="BO128" s="784">
        <f>'SAME R Results'!BG19</f>
        <v>1.6285067010076788</v>
      </c>
      <c r="BP128" s="789"/>
      <c r="BQ128" s="784">
        <f>'SAME R Results'!BH19</f>
        <v>148.19718360984319</v>
      </c>
      <c r="BR128" s="817">
        <f>'SAME R Results'!BI19</f>
        <v>0.3380752866414779</v>
      </c>
      <c r="BS128" s="817">
        <f>'SAME R Results'!BJ19</f>
        <v>0.61470933677630357</v>
      </c>
      <c r="BT128" s="817">
        <f>'SAME R Results'!BL19</f>
        <v>4.8159002342477404</v>
      </c>
      <c r="BU128" s="817">
        <f>'SAME R Results'!BM19</f>
        <v>2.1667483760997981</v>
      </c>
      <c r="BV128" s="817">
        <f>'SAME R Results'!BN19</f>
        <v>0.25071783710999912</v>
      </c>
      <c r="BW128" s="784">
        <f>'SAME R Results'!BO19</f>
        <v>1353908.7331027978</v>
      </c>
      <c r="BX128" s="784">
        <f>'SAME R Results'!BP19</f>
        <v>1332304.2062244578</v>
      </c>
      <c r="BY128" s="784">
        <f>'SAME R Results'!BQ19</f>
        <v>1248159.2706696007</v>
      </c>
      <c r="BZ128" s="784">
        <f>'SAME R Results'!BR19</f>
        <v>457.72308303012852</v>
      </c>
      <c r="CA128" s="784">
        <f>'SAME R Results'!BS19</f>
        <v>0.4455266136908464</v>
      </c>
      <c r="CB128" s="784">
        <f>'SAME R Results'!BT19</f>
        <v>0.55000000000000004</v>
      </c>
      <c r="CC128" s="784">
        <f>'SAME R Results'!BV19</f>
        <v>2.9828608264149459</v>
      </c>
      <c r="CD128" s="880">
        <f>'SAME R Results'!BW19</f>
        <v>0.9</v>
      </c>
      <c r="CE128" s="1086">
        <f>'SAME R Results'!BZ19</f>
        <v>351.91040989334482</v>
      </c>
      <c r="CF128" s="1777">
        <f>'SAME R Results'!CA19</f>
        <v>1.223333333333354</v>
      </c>
      <c r="CG128" s="1777">
        <f>'SAME R Results'!CB19</f>
        <v>0</v>
      </c>
      <c r="CH128" s="1777">
        <f>'SAME R Results'!CC19</f>
        <v>0</v>
      </c>
      <c r="CI128" s="1919">
        <f>'SAME R Results'!CD19</f>
        <v>0.7268526716558944</v>
      </c>
      <c r="CJ128" s="1777"/>
      <c r="CK128" s="1802"/>
    </row>
    <row r="129" spans="1:89" x14ac:dyDescent="0.25">
      <c r="A129" s="780">
        <v>2</v>
      </c>
      <c r="B129" s="784">
        <f>'SAME R Results'!A21</f>
        <v>2</v>
      </c>
      <c r="C129" s="836" t="str">
        <f>'SAME R Results'!B21</f>
        <v>Silicone</v>
      </c>
      <c r="D129" s="784" t="str">
        <f>'SAME R Results'!C21</f>
        <v>S09</v>
      </c>
      <c r="E129" s="784" t="str">
        <f>'SAME R Results'!D21</f>
        <v>13Sa</v>
      </c>
      <c r="F129" s="784">
        <f>'SAME R Results'!E21</f>
        <v>2</v>
      </c>
      <c r="G129" s="784" t="str">
        <f>'SAME R Results'!F21</f>
        <v>60a</v>
      </c>
      <c r="H129" s="785" t="str">
        <f>'SAME R Results'!G21</f>
        <v>aged</v>
      </c>
      <c r="I129" s="784">
        <f>'SAME R Results'!H21</f>
        <v>211</v>
      </c>
      <c r="J129" s="786">
        <f>'SAME R Results'!I21</f>
        <v>40389</v>
      </c>
      <c r="K129" s="784">
        <f>'SAME R Results'!J21</f>
        <v>0</v>
      </c>
      <c r="L129" s="790"/>
      <c r="M129" s="790"/>
      <c r="N129" s="1914">
        <f>'SAME R Results'!K21</f>
        <v>8.1</v>
      </c>
      <c r="O129" s="793">
        <f>'SAME R Results'!L21</f>
        <v>1.35</v>
      </c>
      <c r="P129" s="784">
        <f>'SAME R Results'!M21</f>
        <v>0</v>
      </c>
      <c r="Q129" s="784">
        <f>'SAME R Results'!N21</f>
        <v>0</v>
      </c>
      <c r="R129" s="784">
        <f>'SAME R Results'!O21</f>
        <v>0</v>
      </c>
      <c r="S129" s="784">
        <f>'SAME R Results'!P21</f>
        <v>0</v>
      </c>
      <c r="T129" s="784">
        <f>'SAME R Results'!Q21</f>
        <v>0</v>
      </c>
      <c r="U129" s="784">
        <f>'SAME R Results'!R21</f>
        <v>856</v>
      </c>
      <c r="V129" s="784">
        <f>'SAME R Results'!S21</f>
        <v>0</v>
      </c>
      <c r="W129" s="784">
        <f>'SAME R Results'!T21</f>
        <v>0</v>
      </c>
      <c r="X129" s="784" t="str">
        <f>'SAME R Results'!U21</f>
        <v>n</v>
      </c>
      <c r="Y129" s="784" t="str">
        <f>'SAME R Results'!V21</f>
        <v>y</v>
      </c>
      <c r="Z129" s="784" t="str">
        <f>'SAME R Results'!W21</f>
        <v>y</v>
      </c>
      <c r="AA129" s="784" t="str">
        <f>'SAME R Results'!X21</f>
        <v>y</v>
      </c>
      <c r="AB129" s="784" t="str">
        <f>'SAME R Results'!Y21</f>
        <v>y</v>
      </c>
      <c r="AC129" s="809"/>
      <c r="AD129" s="784" t="str">
        <f>'SAME R Results'!Z21</f>
        <v>y</v>
      </c>
      <c r="AE129" s="784">
        <f>'SAME R Results'!AA21</f>
        <v>10</v>
      </c>
      <c r="AF129" s="784" t="str">
        <f>'SAME R Results'!AB21</f>
        <v>y</v>
      </c>
      <c r="AG129" s="817">
        <f>'SAME R Results'!AC21</f>
        <v>3.1809999999999998E-2</v>
      </c>
      <c r="AH129" s="819">
        <f>'SAME R Results'!AD21</f>
        <v>0</v>
      </c>
      <c r="AI129" s="784">
        <f>'SAME R Results'!AE21</f>
        <v>70</v>
      </c>
      <c r="AJ129" s="784">
        <f>'SAME R Results'!AF21</f>
        <v>720</v>
      </c>
      <c r="AK129" s="784">
        <f>'SAME R Results'!AG21</f>
        <v>0</v>
      </c>
      <c r="AL129" s="784" t="str">
        <f>'SAME R Results'!AH21</f>
        <v>n</v>
      </c>
      <c r="AM129" s="784" t="str">
        <f>'SAME R Results'!AI21</f>
        <v>y</v>
      </c>
      <c r="AN129" s="784" t="str">
        <f>'SAME R Results'!AJ21</f>
        <v>y</v>
      </c>
      <c r="AO129" s="784" t="str">
        <f>'SAME R Results'!AK21</f>
        <v>y</v>
      </c>
      <c r="AP129" s="784" t="str">
        <f>'SAME R Results'!AL21</f>
        <v>y</v>
      </c>
      <c r="AQ129" s="784" t="str">
        <f>'SAME R Results'!AM21</f>
        <v>y</v>
      </c>
      <c r="AR129" s="817">
        <f>'SAME R Results'!AN21</f>
        <v>3.1809999999999998E-2</v>
      </c>
      <c r="AS129" s="819">
        <f>'SAME R Results'!AO21</f>
        <v>0</v>
      </c>
      <c r="AT129" s="784">
        <f>'SAME R Results'!AP21</f>
        <v>0</v>
      </c>
      <c r="AU129" s="809"/>
      <c r="AV129" s="821">
        <f>'SAME R Results'!AQ21</f>
        <v>0</v>
      </c>
      <c r="AW129" s="821">
        <f>'SAME R Results'!AR21</f>
        <v>6.25</v>
      </c>
      <c r="AX129" s="821">
        <f>'SAME R Results'!AS21</f>
        <v>0</v>
      </c>
      <c r="AY129" s="821">
        <f>'SAME R Results'!AT21</f>
        <v>0</v>
      </c>
      <c r="AZ129" s="825"/>
      <c r="BA129" s="825"/>
      <c r="BB129" s="821">
        <f>'SAME R Results'!AU21</f>
        <v>5.1241454999999991</v>
      </c>
      <c r="BC129" s="821">
        <f>'SAME R Results'!AV21</f>
        <v>2.6800000000000001E-2</v>
      </c>
      <c r="BD129" s="821">
        <f>'SAME R Results'!AW21</f>
        <v>7.2423695000000006</v>
      </c>
      <c r="BE129" s="821">
        <f>'SAME R Results'!AX21</f>
        <v>4.640504</v>
      </c>
      <c r="BF129" s="827">
        <f>'SAME R Results'!AY21</f>
        <v>33460</v>
      </c>
      <c r="BG129" s="784">
        <f>'SAME R Results'!AZ21</f>
        <v>4.8401190000000005</v>
      </c>
      <c r="BH129" s="784">
        <f>'SAME R Results'!BA21</f>
        <v>8.2000000000000003E-2</v>
      </c>
      <c r="BI129" s="809"/>
      <c r="BJ129" s="784">
        <f>'SAME R Results'!BB21</f>
        <v>183.79400000000001</v>
      </c>
      <c r="BK129" s="784">
        <f>'SAME R Results'!BC21</f>
        <v>2.6018655000000006</v>
      </c>
      <c r="BL129" s="784">
        <f>'SAME R Results'!BD21</f>
        <v>1523655.4291103429</v>
      </c>
      <c r="BM129" s="784">
        <f>'SAME R Results'!BE21</f>
        <v>712.59201459586927</v>
      </c>
      <c r="BN129" s="784">
        <f>'SAME R Results'!BF21</f>
        <v>15.270789713164884</v>
      </c>
      <c r="BO129" s="784">
        <f>'SAME R Results'!BG21</f>
        <v>3.5636310447866641</v>
      </c>
      <c r="BP129" s="809"/>
      <c r="BQ129" s="784">
        <f>'SAME R Results'!BH21</f>
        <v>301.06183061912731</v>
      </c>
      <c r="BR129" s="817">
        <f>'SAME R Results'!BI21</f>
        <v>0.46768580414007993</v>
      </c>
      <c r="BS129" s="817">
        <f>'SAME R Results'!BJ21</f>
        <v>0.74847264808873848</v>
      </c>
      <c r="BT129" s="817">
        <f>'SAME R Results'!BL21</f>
        <v>4.2851769785497158</v>
      </c>
      <c r="BU129" s="817">
        <f>'SAME R Results'!BM21</f>
        <v>1.985238345650711</v>
      </c>
      <c r="BV129" s="817">
        <f>'SAME R Results'!BN21</f>
        <v>0.36969477664981848</v>
      </c>
      <c r="BW129" s="784">
        <f>'SAME R Results'!BO21</f>
        <v>1523655.4291103429</v>
      </c>
      <c r="BX129" s="784">
        <f>'SAME R Results'!BP21</f>
        <v>1499462.4080477841</v>
      </c>
      <c r="BY129" s="784">
        <f>'SAME R Results'!BQ21</f>
        <v>1401470.1540396102</v>
      </c>
      <c r="BZ129" s="784">
        <f>'SAME R Results'!BR21</f>
        <v>712.59201459586927</v>
      </c>
      <c r="CA129" s="784">
        <f>'SAME R Results'!BS21</f>
        <v>0.57752497114445545</v>
      </c>
      <c r="CB129" s="784">
        <f>'SAME R Results'!BT21</f>
        <v>0.55000000000000004</v>
      </c>
      <c r="CC129" s="784">
        <f>'SAME R Results'!BV21</f>
        <v>2.9782536240586275</v>
      </c>
      <c r="CD129" s="880">
        <f>'SAME R Results'!BW21</f>
        <v>0.9</v>
      </c>
      <c r="CE129" s="1086">
        <f>'SAME R Results'!BZ21</f>
        <v>379.84692208150824</v>
      </c>
      <c r="CF129" s="1777">
        <f>'SAME R Results'!CA21</f>
        <v>3.4566666666666634</v>
      </c>
      <c r="CG129" s="1777">
        <f>'SAME R Results'!CB21</f>
        <v>0</v>
      </c>
      <c r="CH129" s="1777">
        <f>'SAME R Results'!CC21</f>
        <v>0</v>
      </c>
      <c r="CI129" s="1919">
        <f>'SAME R Results'!CD21</f>
        <v>0.52257598371690417</v>
      </c>
      <c r="CJ129" s="1777"/>
      <c r="CK129" s="1802"/>
    </row>
    <row r="130" spans="1:89" x14ac:dyDescent="0.25">
      <c r="A130" s="780">
        <v>2</v>
      </c>
      <c r="B130" s="784">
        <f>'SAME R Results'!A32</f>
        <v>3</v>
      </c>
      <c r="C130" s="836" t="str">
        <f>'SAME R Results'!B32</f>
        <v>Silicone</v>
      </c>
      <c r="D130" s="784" t="str">
        <f>'SAME R Results'!C32</f>
        <v>S12</v>
      </c>
      <c r="E130" s="784" t="str">
        <f>'SAME R Results'!D32</f>
        <v>18Sa</v>
      </c>
      <c r="F130" s="784">
        <f>'SAME R Results'!E32</f>
        <v>5</v>
      </c>
      <c r="G130" s="784" t="str">
        <f>'SAME R Results'!F32</f>
        <v>65a</v>
      </c>
      <c r="H130" s="785" t="str">
        <f>'SAME R Results'!G32</f>
        <v>aged</v>
      </c>
      <c r="I130" s="784">
        <f>'SAME R Results'!H32</f>
        <v>235</v>
      </c>
      <c r="J130" s="786">
        <f>'SAME R Results'!I32</f>
        <v>40413</v>
      </c>
      <c r="K130" s="784">
        <f>'SAME R Results'!J32</f>
        <v>0</v>
      </c>
      <c r="L130" s="788"/>
      <c r="M130" s="788"/>
      <c r="N130" s="1942">
        <f>'SAME R Results'!K32</f>
        <v>8.1</v>
      </c>
      <c r="O130" s="1939">
        <f>'SAME R Results'!L32</f>
        <v>1.327</v>
      </c>
      <c r="P130" s="784">
        <f>'SAME R Results'!M32</f>
        <v>0</v>
      </c>
      <c r="Q130" s="784">
        <f>'SAME R Results'!N32</f>
        <v>0</v>
      </c>
      <c r="R130" s="784">
        <f>'SAME R Results'!O32</f>
        <v>0</v>
      </c>
      <c r="S130" s="784">
        <f>'SAME R Results'!P32</f>
        <v>0</v>
      </c>
      <c r="T130" s="784">
        <f>'SAME R Results'!Q32</f>
        <v>0</v>
      </c>
      <c r="U130" s="784">
        <f>'SAME R Results'!R32</f>
        <v>1922.8</v>
      </c>
      <c r="V130" s="784">
        <f>'SAME R Results'!S32</f>
        <v>0</v>
      </c>
      <c r="W130" s="784">
        <f>'SAME R Results'!T32</f>
        <v>0</v>
      </c>
      <c r="X130" s="784" t="str">
        <f>'SAME R Results'!U32</f>
        <v>n</v>
      </c>
      <c r="Y130" s="784" t="str">
        <f>'SAME R Results'!V32</f>
        <v>y</v>
      </c>
      <c r="Z130" s="784" t="str">
        <f>'SAME R Results'!W32</f>
        <v>y</v>
      </c>
      <c r="AA130" s="784" t="str">
        <f>'SAME R Results'!X32</f>
        <v>y</v>
      </c>
      <c r="AB130" s="784" t="str">
        <f>'SAME R Results'!Y32</f>
        <v>y</v>
      </c>
      <c r="AC130" s="789"/>
      <c r="AD130" s="784" t="str">
        <f>'SAME R Results'!Z32</f>
        <v>y</v>
      </c>
      <c r="AE130" s="784">
        <f>'SAME R Results'!AA32</f>
        <v>10</v>
      </c>
      <c r="AF130" s="784" t="str">
        <f>'SAME R Results'!AB32</f>
        <v>y</v>
      </c>
      <c r="AG130" s="817">
        <f>'SAME R Results'!AC32</f>
        <v>3.1809999999999998E-2</v>
      </c>
      <c r="AH130" s="819">
        <f>'SAME R Results'!AD32</f>
        <v>0</v>
      </c>
      <c r="AI130" s="784">
        <f>'SAME R Results'!AE32</f>
        <v>70</v>
      </c>
      <c r="AJ130" s="784">
        <f>'SAME R Results'!AF32</f>
        <v>1800</v>
      </c>
      <c r="AK130" s="784">
        <f>'SAME R Results'!AG32</f>
        <v>0</v>
      </c>
      <c r="AL130" s="784" t="str">
        <f>'SAME R Results'!AH32</f>
        <v>n</v>
      </c>
      <c r="AM130" s="784" t="str">
        <f>'SAME R Results'!AI32</f>
        <v>y</v>
      </c>
      <c r="AN130" s="784" t="str">
        <f>'SAME R Results'!AJ32</f>
        <v>y</v>
      </c>
      <c r="AO130" s="784" t="str">
        <f>'SAME R Results'!AK32</f>
        <v>y</v>
      </c>
      <c r="AP130" s="784" t="str">
        <f>'SAME R Results'!AL32</f>
        <v>y</v>
      </c>
      <c r="AQ130" s="784" t="str">
        <f>'SAME R Results'!AM32</f>
        <v>y</v>
      </c>
      <c r="AR130" s="817">
        <f>'SAME R Results'!AN32</f>
        <v>3.1809999999999998E-2</v>
      </c>
      <c r="AS130" s="819">
        <f>'SAME R Results'!AO32</f>
        <v>0</v>
      </c>
      <c r="AT130" s="784">
        <f>'SAME R Results'!AP32</f>
        <v>0</v>
      </c>
      <c r="AU130" s="789"/>
      <c r="AV130" s="821">
        <f>'SAME R Results'!AQ32</f>
        <v>0</v>
      </c>
      <c r="AW130" s="821">
        <f>'SAME R Results'!AR32</f>
        <v>6.2469999999999999</v>
      </c>
      <c r="AX130" s="821">
        <f>'SAME R Results'!AS32</f>
        <v>0</v>
      </c>
      <c r="AY130" s="821">
        <f>'SAME R Results'!AT32</f>
        <v>0</v>
      </c>
      <c r="AZ130" s="824"/>
      <c r="BA130" s="824"/>
      <c r="BB130" s="821">
        <f>'SAME R Results'!AU32</f>
        <v>3.7448719999999995</v>
      </c>
      <c r="BC130" s="821">
        <f>'SAME R Results'!AV32</f>
        <v>2.6800000000000001E-2</v>
      </c>
      <c r="BD130" s="821">
        <f>'SAME R Results'!AW32</f>
        <v>6.4597160000000002</v>
      </c>
      <c r="BE130" s="821">
        <f>'SAME R Results'!AX32</f>
        <v>4.651154</v>
      </c>
      <c r="BF130" s="827">
        <f>'SAME R Results'!AY32</f>
        <v>19050</v>
      </c>
      <c r="BG130" s="784">
        <f>'SAME R Results'!AZ32</f>
        <v>3.2542115000000003</v>
      </c>
      <c r="BH130" s="784">
        <f>'SAME R Results'!BA32</f>
        <v>8.2000000000000003E-2</v>
      </c>
      <c r="BI130" s="789"/>
      <c r="BJ130" s="784">
        <f>'SAME R Results'!BB32</f>
        <v>97.737300000000019</v>
      </c>
      <c r="BK130" s="784">
        <f>'SAME R Results'!BC32</f>
        <v>1.8085620000000002</v>
      </c>
      <c r="BL130" s="784">
        <f>'SAME R Results'!BD32</f>
        <v>850213.29770512425</v>
      </c>
      <c r="BM130" s="784">
        <f>'SAME R Results'!BE32</f>
        <v>392.88604316583246</v>
      </c>
      <c r="BN130" s="784">
        <f>'SAME R Results'!BF32</f>
        <v>9.7802278466566275</v>
      </c>
      <c r="BO130" s="784">
        <f>'SAME R Results'!BG32</f>
        <v>2.0860913430256596</v>
      </c>
      <c r="BP130" s="789"/>
      <c r="BQ130" s="784">
        <f>'SAME R Results'!BH32</f>
        <v>140.72304115770493</v>
      </c>
      <c r="BR130" s="817">
        <f>'SAME R Results'!BI32</f>
        <v>0.46210291491123606</v>
      </c>
      <c r="BS130" s="817">
        <f>'SAME R Results'!BJ32</f>
        <v>0.70555693079205239</v>
      </c>
      <c r="BT130" s="817">
        <f>'SAME R Results'!BL32</f>
        <v>4.6883027818290159</v>
      </c>
      <c r="BU130" s="817">
        <f>'SAME R Results'!BM32</f>
        <v>1.9165718859067358</v>
      </c>
      <c r="BV130" s="817">
        <f>'SAME R Results'!BN32</f>
        <v>0.37397453500803451</v>
      </c>
      <c r="BW130" s="784">
        <f>'SAME R Results'!BO32</f>
        <v>850213.29770512425</v>
      </c>
      <c r="BX130" s="784">
        <f>'SAME R Results'!BP32</f>
        <v>836439.32725558011</v>
      </c>
      <c r="BY130" s="784">
        <f>'SAME R Results'!BQ32</f>
        <v>789278.45017290162</v>
      </c>
      <c r="BZ130" s="784">
        <f>'SAME R Results'!BR32</f>
        <v>392.88604316583246</v>
      </c>
      <c r="CA130" s="784">
        <f>'SAME R Results'!BS32</f>
        <v>0.40143878185208204</v>
      </c>
      <c r="CB130" s="784">
        <f>'SAME R Results'!BT32</f>
        <v>0.55000000000000004</v>
      </c>
      <c r="CC130" s="784">
        <f>'SAME R Results'!BV32</f>
        <v>2.6178344893115599</v>
      </c>
      <c r="CD130" s="880">
        <f>'SAME R Results'!BW32</f>
        <v>0.9</v>
      </c>
      <c r="CE130" s="1086">
        <f>'SAME R Results'!BZ32</f>
        <v>349.07108469408809</v>
      </c>
      <c r="CF130" s="1777">
        <f>'SAME R Results'!CA32</f>
        <v>1.5100000000000113</v>
      </c>
      <c r="CG130" s="1777">
        <f>'SAME R Results'!CB32</f>
        <v>0</v>
      </c>
      <c r="CH130" s="1777">
        <f>'SAME R Results'!CC32</f>
        <v>0</v>
      </c>
      <c r="CI130" s="1919">
        <f>'SAME R Results'!CD32</f>
        <v>0.55916440195114125</v>
      </c>
      <c r="CJ130" s="1777"/>
      <c r="CK130" s="1802"/>
    </row>
    <row r="131" spans="1:89" x14ac:dyDescent="0.25">
      <c r="A131" s="780">
        <v>2</v>
      </c>
      <c r="B131" s="784">
        <f>'SAME R Results'!A34</f>
        <v>3</v>
      </c>
      <c r="C131" s="836" t="str">
        <f>'SAME R Results'!B34</f>
        <v>Silicone</v>
      </c>
      <c r="D131" s="784" t="str">
        <f>'SAME R Results'!C34</f>
        <v>S13</v>
      </c>
      <c r="E131" s="784" t="str">
        <f>'SAME R Results'!D34</f>
        <v>19Sa</v>
      </c>
      <c r="F131" s="784">
        <f>'SAME R Results'!E34</f>
        <v>6</v>
      </c>
      <c r="G131" s="784" t="str">
        <f>'SAME R Results'!F34</f>
        <v>66a</v>
      </c>
      <c r="H131" s="785" t="str">
        <f>'SAME R Results'!G34</f>
        <v>aged</v>
      </c>
      <c r="I131" s="784">
        <f>'SAME R Results'!H34</f>
        <v>235</v>
      </c>
      <c r="J131" s="786">
        <f>'SAME R Results'!I34</f>
        <v>40413</v>
      </c>
      <c r="K131" s="784">
        <f>'SAME R Results'!J34</f>
        <v>0</v>
      </c>
      <c r="L131" s="790"/>
      <c r="M131" s="790"/>
      <c r="N131" s="1914">
        <f>'SAME R Results'!K34</f>
        <v>8.1</v>
      </c>
      <c r="O131" s="793">
        <f>'SAME R Results'!L34</f>
        <v>1.36</v>
      </c>
      <c r="P131" s="784">
        <f>'SAME R Results'!M34</f>
        <v>0</v>
      </c>
      <c r="Q131" s="784">
        <f>'SAME R Results'!N34</f>
        <v>0</v>
      </c>
      <c r="R131" s="784">
        <f>'SAME R Results'!O34</f>
        <v>0</v>
      </c>
      <c r="S131" s="784">
        <f>'SAME R Results'!P34</f>
        <v>0</v>
      </c>
      <c r="T131" s="784">
        <f>'SAME R Results'!Q34</f>
        <v>0</v>
      </c>
      <c r="U131" s="784">
        <f>'SAME R Results'!R34</f>
        <v>836.6</v>
      </c>
      <c r="V131" s="784">
        <f>'SAME R Results'!S34</f>
        <v>0</v>
      </c>
      <c r="W131" s="784">
        <f>'SAME R Results'!T34</f>
        <v>0</v>
      </c>
      <c r="X131" s="784" t="str">
        <f>'SAME R Results'!U34</f>
        <v>n</v>
      </c>
      <c r="Y131" s="784" t="str">
        <f>'SAME R Results'!V34</f>
        <v>y</v>
      </c>
      <c r="Z131" s="784" t="str">
        <f>'SAME R Results'!W34</f>
        <v>y</v>
      </c>
      <c r="AA131" s="784" t="str">
        <f>'SAME R Results'!X34</f>
        <v>y</v>
      </c>
      <c r="AB131" s="784" t="str">
        <f>'SAME R Results'!Y34</f>
        <v>y</v>
      </c>
      <c r="AC131" s="809"/>
      <c r="AD131" s="784" t="str">
        <f>'SAME R Results'!Z34</f>
        <v>y</v>
      </c>
      <c r="AE131" s="784">
        <f>'SAME R Results'!AA34</f>
        <v>10</v>
      </c>
      <c r="AF131" s="784" t="str">
        <f>'SAME R Results'!AB34</f>
        <v>y</v>
      </c>
      <c r="AG131" s="817">
        <f>'SAME R Results'!AC34</f>
        <v>3.1809999999999998E-2</v>
      </c>
      <c r="AH131" s="819">
        <f>'SAME R Results'!AD34</f>
        <v>0</v>
      </c>
      <c r="AI131" s="784">
        <f>'SAME R Results'!AE34</f>
        <v>70</v>
      </c>
      <c r="AJ131" s="784">
        <f>'SAME R Results'!AF34</f>
        <v>720</v>
      </c>
      <c r="AK131" s="784">
        <f>'SAME R Results'!AG34</f>
        <v>0</v>
      </c>
      <c r="AL131" s="784" t="str">
        <f>'SAME R Results'!AH34</f>
        <v>n</v>
      </c>
      <c r="AM131" s="784" t="str">
        <f>'SAME R Results'!AI34</f>
        <v>y</v>
      </c>
      <c r="AN131" s="784" t="str">
        <f>'SAME R Results'!AJ34</f>
        <v>y</v>
      </c>
      <c r="AO131" s="784" t="str">
        <f>'SAME R Results'!AK34</f>
        <v>y</v>
      </c>
      <c r="AP131" s="784" t="str">
        <f>'SAME R Results'!AL34</f>
        <v>y</v>
      </c>
      <c r="AQ131" s="784" t="str">
        <f>'SAME R Results'!AM34</f>
        <v>y</v>
      </c>
      <c r="AR131" s="817">
        <f>'SAME R Results'!AN34</f>
        <v>3.1809999999999998E-2</v>
      </c>
      <c r="AS131" s="819">
        <f>'SAME R Results'!AO34</f>
        <v>0</v>
      </c>
      <c r="AT131" s="784">
        <f>'SAME R Results'!AP34</f>
        <v>0</v>
      </c>
      <c r="AU131" s="809"/>
      <c r="AV131" s="821">
        <f>'SAME R Results'!AQ34</f>
        <v>0</v>
      </c>
      <c r="AW131" s="821">
        <f>'SAME R Results'!AR34</f>
        <v>6.2502130000000005</v>
      </c>
      <c r="AX131" s="821">
        <f>'SAME R Results'!AS34</f>
        <v>0</v>
      </c>
      <c r="AY131" s="821">
        <f>'SAME R Results'!AT34</f>
        <v>0</v>
      </c>
      <c r="AZ131" s="825"/>
      <c r="BA131" s="825"/>
      <c r="BB131" s="821">
        <f>'SAME R Results'!AU34</f>
        <v>5.6179365000000008</v>
      </c>
      <c r="BC131" s="821">
        <f>'SAME R Results'!AV34</f>
        <v>0.15069580499999999</v>
      </c>
      <c r="BD131" s="821">
        <f>'SAME R Results'!AW34</f>
        <v>7.1696314999999995</v>
      </c>
      <c r="BE131" s="821">
        <f>'SAME R Results'!AX34</f>
        <v>4.6351180000000003</v>
      </c>
      <c r="BF131" s="827">
        <f>'SAME R Results'!AY34</f>
        <v>32750</v>
      </c>
      <c r="BG131" s="784">
        <f>'SAME R Results'!AZ34</f>
        <v>5.7104030000000003</v>
      </c>
      <c r="BH131" s="784">
        <f>'SAME R Results'!BA34</f>
        <v>0.19427495</v>
      </c>
      <c r="BI131" s="809"/>
      <c r="BJ131" s="784">
        <f>'SAME R Results'!BB34</f>
        <v>217.52354999999997</v>
      </c>
      <c r="BK131" s="784">
        <f>'SAME R Results'!BC34</f>
        <v>2.5345134999999992</v>
      </c>
      <c r="BL131" s="784">
        <f>'SAME R Results'!BD34</f>
        <v>1489862.4646337628</v>
      </c>
      <c r="BM131" s="784">
        <f>'SAME R Results'!BE34</f>
        <v>677.46801769063723</v>
      </c>
      <c r="BN131" s="784">
        <f>'SAME R Results'!BF34</f>
        <v>14.408670126353368</v>
      </c>
      <c r="BO131" s="784">
        <f>'SAME R Results'!BG34</f>
        <v>3.6343776450094105</v>
      </c>
      <c r="BP131" s="809"/>
      <c r="BQ131" s="784">
        <f>'SAME R Results'!BH34</f>
        <v>313.78291660585643</v>
      </c>
      <c r="BR131" s="817">
        <f>'SAME R Results'!BI34</f>
        <v>0.45471849501032435</v>
      </c>
      <c r="BS131" s="817">
        <f>'SAME R Results'!BJ34</f>
        <v>0.76456426382863152</v>
      </c>
      <c r="BT131" s="817">
        <f>'SAME R Results'!BL34</f>
        <v>3.964549514038203</v>
      </c>
      <c r="BU131" s="817">
        <f>'SAME R Results'!BM34</f>
        <v>2.0561842490103599</v>
      </c>
      <c r="BV131" s="817">
        <f>'SAME R Results'!BN34</f>
        <v>0.35067671596166072</v>
      </c>
      <c r="BW131" s="784">
        <f>'SAME R Results'!BO34</f>
        <v>1489862.4646337628</v>
      </c>
      <c r="BX131" s="784">
        <f>'SAME R Results'!BP34</f>
        <v>1466182.8041496386</v>
      </c>
      <c r="BY131" s="784">
        <f>'SAME R Results'!BQ34</f>
        <v>1371000.8645080165</v>
      </c>
      <c r="BZ131" s="784">
        <f>'SAME R Results'!BR34</f>
        <v>677.46801769063723</v>
      </c>
      <c r="CA131" s="784">
        <f>'SAME R Results'!BS34</f>
        <v>0.56257513539909421</v>
      </c>
      <c r="CB131" s="784">
        <f>'SAME R Results'!BT34</f>
        <v>0.55000000000000004</v>
      </c>
      <c r="CC131" s="784">
        <f>'SAME R Results'!BV34</f>
        <v>2.6227707015117669</v>
      </c>
      <c r="CD131" s="880">
        <f>'SAME R Results'!BW34</f>
        <v>0.9</v>
      </c>
      <c r="CE131" s="1086">
        <f>'SAME R Results'!BZ34</f>
        <v>391.70103302710129</v>
      </c>
      <c r="CF131" s="1777">
        <f>'SAME R Results'!CA34</f>
        <v>4.7333333333333671</v>
      </c>
      <c r="CG131" s="1777">
        <f>'SAME R Results'!CB34</f>
        <v>0</v>
      </c>
      <c r="CH131" s="1777">
        <f>'SAME R Results'!CC34</f>
        <v>0</v>
      </c>
      <c r="CI131" s="1919">
        <f>'SAME R Results'!CD34</f>
        <v>0.39775299288066024</v>
      </c>
      <c r="CJ131" s="1777"/>
      <c r="CK131" s="1802"/>
    </row>
    <row r="132" spans="1:89" x14ac:dyDescent="0.25">
      <c r="A132" s="780">
        <v>2</v>
      </c>
      <c r="B132" s="784" t="str">
        <f>'SAME R Results'!A72</f>
        <v>7 (4)</v>
      </c>
      <c r="C132" s="836" t="str">
        <f>'SAME R Results'!B72</f>
        <v>Silicone</v>
      </c>
      <c r="D132" s="784" t="str">
        <f>'SAME R Results'!C72</f>
        <v>S01</v>
      </c>
      <c r="E132" s="784" t="str">
        <f>'SAME R Results'!D72</f>
        <v>39Sa</v>
      </c>
      <c r="F132" s="784">
        <f>'SAME R Results'!E72</f>
        <v>0</v>
      </c>
      <c r="G132" s="784" t="str">
        <f>'SAME R Results'!F72</f>
        <v>86a</v>
      </c>
      <c r="H132" s="785" t="str">
        <f>'SAME R Results'!G72</f>
        <v>aged</v>
      </c>
      <c r="I132" s="784">
        <f>'SAME R Results'!H72</f>
        <v>242</v>
      </c>
      <c r="J132" s="786">
        <f>'SAME R Results'!I72</f>
        <v>40420.277777777781</v>
      </c>
      <c r="K132" s="784">
        <f>'SAME R Results'!J72</f>
        <v>0</v>
      </c>
      <c r="L132" s="788"/>
      <c r="M132" s="788"/>
      <c r="N132" s="1914">
        <f>'SAME R Results'!K72</f>
        <v>8.1</v>
      </c>
      <c r="O132" s="793">
        <f>'SAME R Results'!L72</f>
        <v>1.345</v>
      </c>
      <c r="P132" s="784">
        <f>'SAME R Results'!M72</f>
        <v>0</v>
      </c>
      <c r="Q132" s="784">
        <f>'SAME R Results'!N72</f>
        <v>0</v>
      </c>
      <c r="R132" s="784">
        <f>'SAME R Results'!O72</f>
        <v>0</v>
      </c>
      <c r="S132" s="784">
        <f>'SAME R Results'!P72</f>
        <v>0</v>
      </c>
      <c r="T132" s="784">
        <f>'SAME R Results'!Q72</f>
        <v>0</v>
      </c>
      <c r="U132" s="784">
        <f>'SAME R Results'!R72</f>
        <v>628</v>
      </c>
      <c r="V132" s="784">
        <f>'SAME R Results'!S72</f>
        <v>0</v>
      </c>
      <c r="W132" s="784">
        <f>'SAME R Results'!T72</f>
        <v>0</v>
      </c>
      <c r="X132" s="784" t="str">
        <f>'SAME R Results'!U72</f>
        <v>n</v>
      </c>
      <c r="Y132" s="784" t="str">
        <f>'SAME R Results'!V72</f>
        <v>y</v>
      </c>
      <c r="Z132" s="784" t="str">
        <f>'SAME R Results'!W72</f>
        <v>y</v>
      </c>
      <c r="AA132" s="784" t="str">
        <f>'SAME R Results'!X72</f>
        <v>y</v>
      </c>
      <c r="AB132" s="784" t="str">
        <f>'SAME R Results'!Y72</f>
        <v>y</v>
      </c>
      <c r="AC132" s="789"/>
      <c r="AD132" s="784" t="str">
        <f>'SAME R Results'!Z72</f>
        <v>y</v>
      </c>
      <c r="AE132" s="784">
        <f>'SAME R Results'!AA72</f>
        <v>10</v>
      </c>
      <c r="AF132" s="784" t="str">
        <f>'SAME R Results'!AB72</f>
        <v>y</v>
      </c>
      <c r="AG132" s="817">
        <f>'SAME R Results'!AC72</f>
        <v>3.1809999999999998E-2</v>
      </c>
      <c r="AH132" s="819">
        <f>'SAME R Results'!AD72</f>
        <v>0</v>
      </c>
      <c r="AI132" s="784">
        <f>'SAME R Results'!AE72</f>
        <v>0</v>
      </c>
      <c r="AJ132" s="784">
        <f>'SAME R Results'!AF72</f>
        <v>0</v>
      </c>
      <c r="AK132" s="784">
        <f>'SAME R Results'!AG72</f>
        <v>0</v>
      </c>
      <c r="AL132" s="784">
        <f>'SAME R Results'!AH72</f>
        <v>0</v>
      </c>
      <c r="AM132" s="784">
        <f>'SAME R Results'!AI72</f>
        <v>0</v>
      </c>
      <c r="AN132" s="784">
        <f>'SAME R Results'!AJ72</f>
        <v>0</v>
      </c>
      <c r="AO132" s="784">
        <f>'SAME R Results'!AK72</f>
        <v>0</v>
      </c>
      <c r="AP132" s="784">
        <f>'SAME R Results'!AL72</f>
        <v>0</v>
      </c>
      <c r="AQ132" s="784">
        <f>'SAME R Results'!AM72</f>
        <v>0</v>
      </c>
      <c r="AR132" s="817">
        <f>'SAME R Results'!AN72</f>
        <v>0</v>
      </c>
      <c r="AS132" s="819">
        <f>'SAME R Results'!AO72</f>
        <v>0</v>
      </c>
      <c r="AT132" s="784">
        <f>'SAME R Results'!AP72</f>
        <v>0</v>
      </c>
      <c r="AU132" s="789"/>
      <c r="AV132" s="821">
        <f>'SAME R Results'!AQ72</f>
        <v>0</v>
      </c>
      <c r="AW132" s="821">
        <f>'SAME R Results'!AR72</f>
        <v>6.2518004999999999</v>
      </c>
      <c r="AX132" s="821">
        <f>'SAME R Results'!AS72</f>
        <v>0</v>
      </c>
      <c r="AY132" s="821">
        <f>'SAME R Results'!AT72</f>
        <v>0</v>
      </c>
      <c r="AZ132" s="824"/>
      <c r="BA132" s="824"/>
      <c r="BB132" s="821">
        <f>'SAME R Results'!AU72</f>
        <v>4.8573609999999992</v>
      </c>
      <c r="BC132" s="821">
        <f>'SAME R Results'!AV72</f>
        <v>0.14717096499999996</v>
      </c>
      <c r="BD132" s="821">
        <f>'SAME R Results'!AW72</f>
        <v>7.206237999999999</v>
      </c>
      <c r="BE132" s="821">
        <f>'SAME R Results'!AX72</f>
        <v>4.6690209999999999</v>
      </c>
      <c r="BF132" s="827">
        <f>'SAME R Results'!AY72</f>
        <v>36450</v>
      </c>
      <c r="BG132" s="784">
        <f>'SAME R Results'!AZ72</f>
        <v>4.1108700000000002</v>
      </c>
      <c r="BH132" s="784">
        <f>'SAME R Results'!BA72</f>
        <v>0.17510975000000001</v>
      </c>
      <c r="BI132" s="789"/>
      <c r="BJ132" s="784">
        <f>'SAME R Results'!BB72</f>
        <v>172.09205000000003</v>
      </c>
      <c r="BK132" s="784">
        <f>'SAME R Results'!BC72</f>
        <v>2.5372169999999992</v>
      </c>
      <c r="BL132" s="784">
        <f>'SAME R Results'!BD72</f>
        <v>1666662.2131405217</v>
      </c>
      <c r="BM132" s="784">
        <f>'SAME R Results'!BE72</f>
        <v>678.83879956439739</v>
      </c>
      <c r="BN132" s="784">
        <f>'SAME R Results'!BF72</f>
        <v>12.486765719447009</v>
      </c>
      <c r="BO132" s="784">
        <f>'SAME R Results'!BG72</f>
        <v>2.6084359550507075</v>
      </c>
      <c r="BP132" s="789"/>
      <c r="BQ132" s="784">
        <f>'SAME R Results'!BH72</f>
        <v>249.70070536738518</v>
      </c>
      <c r="BR132" s="817">
        <f>'SAME R Results'!BI72</f>
        <v>0.40730436810302983</v>
      </c>
      <c r="BS132" s="817">
        <f>'SAME R Results'!BJ72</f>
        <v>0.68251209089439391</v>
      </c>
      <c r="BT132" s="817">
        <f>'SAME R Results'!BL72</f>
        <v>4.7870700813140221</v>
      </c>
      <c r="BU132" s="817">
        <f>'SAME R Results'!BM72</f>
        <v>2.0513213994146504</v>
      </c>
      <c r="BV132" s="817">
        <f>'SAME R Results'!BN72</f>
        <v>0.31464687789311779</v>
      </c>
      <c r="BW132" s="784">
        <f>'SAME R Results'!BO72</f>
        <v>1666662.2131405217</v>
      </c>
      <c r="BX132" s="784">
        <f>'SAME R Results'!BP72</f>
        <v>1640307.2933039926</v>
      </c>
      <c r="BY132" s="784">
        <f>'SAME R Results'!BQ72</f>
        <v>1530132.2697265011</v>
      </c>
      <c r="BZ132" s="784">
        <f>'SAME R Results'!BR72</f>
        <v>678.83879956439739</v>
      </c>
      <c r="CA132" s="784">
        <f>'SAME R Results'!BS72</f>
        <v>0.56317521974607099</v>
      </c>
      <c r="CB132" s="784">
        <f>'SAME R Results'!BT72</f>
        <v>0.55000000000000004</v>
      </c>
      <c r="CC132" s="784">
        <f>'SAME R Results'!BV72</f>
        <v>2.6381304800898979</v>
      </c>
      <c r="CD132" s="880">
        <f>'SAME R Results'!BW72</f>
        <v>0.9</v>
      </c>
      <c r="CE132" s="1086">
        <f>'SAME R Results'!BZ72</f>
        <v>377.25377334902771</v>
      </c>
      <c r="CF132" s="1777">
        <f>'SAME R Results'!CA72</f>
        <v>2.4766666666666826</v>
      </c>
      <c r="CG132" s="1777">
        <f>'SAME R Results'!CB72</f>
        <v>0</v>
      </c>
      <c r="CH132" s="1777">
        <f>'SAME R Results'!CC72</f>
        <v>0</v>
      </c>
      <c r="CI132" s="1919">
        <f>'SAME R Results'!CD72</f>
        <v>0.60492768460469781</v>
      </c>
      <c r="CJ132" s="1777"/>
      <c r="CK132" s="1802"/>
    </row>
    <row r="133" spans="1:89" x14ac:dyDescent="0.25">
      <c r="A133" s="780">
        <v>2</v>
      </c>
      <c r="B133" s="784" t="str">
        <f>'SAME R Results'!A96</f>
        <v>9(4)</v>
      </c>
      <c r="C133" s="836" t="str">
        <f>'SAME R Results'!B96</f>
        <v>Silicone</v>
      </c>
      <c r="D133" s="784" t="str">
        <f>'SAME R Results'!C96</f>
        <v>S08</v>
      </c>
      <c r="E133" s="784" t="str">
        <f>'SAME R Results'!D96</f>
        <v>52SA</v>
      </c>
      <c r="F133" s="784">
        <f>'SAME R Results'!E96</f>
        <v>0</v>
      </c>
      <c r="G133" s="784" t="str">
        <f>'SAME R Results'!F96</f>
        <v>99a</v>
      </c>
      <c r="H133" s="785" t="str">
        <f>'SAME R Results'!G96</f>
        <v>aged</v>
      </c>
      <c r="I133" s="784">
        <f>'SAME R Results'!H96</f>
        <v>251</v>
      </c>
      <c r="J133" s="786">
        <f>'SAME R Results'!I96</f>
        <v>40429.354166666664</v>
      </c>
      <c r="K133" s="784">
        <f>'SAME R Results'!J96</f>
        <v>0</v>
      </c>
      <c r="L133" s="788"/>
      <c r="M133" s="788"/>
      <c r="N133" s="1915">
        <f>'SAME R Results'!K96</f>
        <v>0</v>
      </c>
      <c r="O133" s="793">
        <f>'SAME R Results'!L96</f>
        <v>1.35</v>
      </c>
      <c r="P133" s="784">
        <f>'SAME R Results'!M96</f>
        <v>0</v>
      </c>
      <c r="Q133" s="784">
        <f>'SAME R Results'!N96</f>
        <v>0</v>
      </c>
      <c r="R133" s="784">
        <f>'SAME R Results'!O96</f>
        <v>0</v>
      </c>
      <c r="S133" s="784">
        <f>'SAME R Results'!P96</f>
        <v>0</v>
      </c>
      <c r="T133" s="784">
        <f>'SAME R Results'!Q96</f>
        <v>0</v>
      </c>
      <c r="U133" s="784">
        <f>'SAME R Results'!R96</f>
        <v>627.14285714285711</v>
      </c>
      <c r="V133" s="784">
        <f>'SAME R Results'!S96</f>
        <v>0</v>
      </c>
      <c r="W133" s="784">
        <f>'SAME R Results'!T96</f>
        <v>0</v>
      </c>
      <c r="X133" s="784" t="str">
        <f>'SAME R Results'!U96</f>
        <v>n</v>
      </c>
      <c r="Y133" s="784" t="str">
        <f>'SAME R Results'!V96</f>
        <v>y</v>
      </c>
      <c r="Z133" s="784" t="str">
        <f>'SAME R Results'!W96</f>
        <v>y</v>
      </c>
      <c r="AA133" s="784" t="str">
        <f>'SAME R Results'!X96</f>
        <v>y</v>
      </c>
      <c r="AB133" s="784" t="str">
        <f>'SAME R Results'!Y96</f>
        <v>y</v>
      </c>
      <c r="AC133" s="789"/>
      <c r="AD133" s="784" t="str">
        <f>'SAME R Results'!Z96</f>
        <v>y</v>
      </c>
      <c r="AE133" s="784">
        <f>'SAME R Results'!AA96</f>
        <v>10</v>
      </c>
      <c r="AF133" s="784" t="str">
        <f>'SAME R Results'!AB96</f>
        <v>y</v>
      </c>
      <c r="AG133" s="817">
        <f>'SAME R Results'!AC96</f>
        <v>3.1809999999999998E-2</v>
      </c>
      <c r="AH133" s="819">
        <f>'SAME R Results'!AD96</f>
        <v>0</v>
      </c>
      <c r="AI133" s="784">
        <f>'SAME R Results'!AE96</f>
        <v>0</v>
      </c>
      <c r="AJ133" s="784">
        <f>'SAME R Results'!AF96</f>
        <v>0</v>
      </c>
      <c r="AK133" s="784">
        <f>'SAME R Results'!AG96</f>
        <v>0</v>
      </c>
      <c r="AL133" s="784">
        <f>'SAME R Results'!AH96</f>
        <v>0</v>
      </c>
      <c r="AM133" s="784">
        <f>'SAME R Results'!AI96</f>
        <v>0</v>
      </c>
      <c r="AN133" s="784">
        <f>'SAME R Results'!AJ96</f>
        <v>0</v>
      </c>
      <c r="AO133" s="784">
        <f>'SAME R Results'!AK96</f>
        <v>0</v>
      </c>
      <c r="AP133" s="784">
        <f>'SAME R Results'!AL96</f>
        <v>0</v>
      </c>
      <c r="AQ133" s="784">
        <f>'SAME R Results'!AM96</f>
        <v>0</v>
      </c>
      <c r="AR133" s="817">
        <f>'SAME R Results'!AN96</f>
        <v>0</v>
      </c>
      <c r="AS133" s="819">
        <f>'SAME R Results'!AO96</f>
        <v>0</v>
      </c>
      <c r="AT133" s="784">
        <f>'SAME R Results'!AP96</f>
        <v>0</v>
      </c>
      <c r="AU133" s="789"/>
      <c r="AV133" s="821">
        <f>'SAME R Results'!AQ96</f>
        <v>0</v>
      </c>
      <c r="AW133" s="821">
        <f>'SAME R Results'!AR96</f>
        <v>6.2521819999999995</v>
      </c>
      <c r="AX133" s="821">
        <f>'SAME R Results'!AS96</f>
        <v>0</v>
      </c>
      <c r="AY133" s="821">
        <f>'SAME R Results'!AT96</f>
        <v>0</v>
      </c>
      <c r="AZ133" s="824"/>
      <c r="BA133" s="824"/>
      <c r="BB133" s="821">
        <f>'SAME R Results'!AU96</f>
        <v>2.3856505000000001</v>
      </c>
      <c r="BC133" s="821">
        <f>'SAME R Results'!AV96</f>
        <v>8.2397474999999998E-2</v>
      </c>
      <c r="BD133" s="821">
        <f>'SAME R Results'!AW96</f>
        <v>6.0130305000000011</v>
      </c>
      <c r="BE133" s="821">
        <f>'SAME R Results'!AX96</f>
        <v>4.7014925000000005</v>
      </c>
      <c r="BF133" s="827">
        <f>'SAME R Results'!AY96</f>
        <v>10940</v>
      </c>
      <c r="BG133" s="784">
        <f>'SAME R Results'!AZ96</f>
        <v>2.4015349999999995</v>
      </c>
      <c r="BH133" s="784">
        <f>'SAME R Results'!BA96</f>
        <v>0.13282769999999999</v>
      </c>
      <c r="BI133" s="789"/>
      <c r="BJ133" s="784">
        <f>'SAME R Results'!BB96</f>
        <v>90.949950000000015</v>
      </c>
      <c r="BK133" s="784">
        <f>'SAME R Results'!BC96</f>
        <v>1.3115380000000005</v>
      </c>
      <c r="BL133" s="784">
        <f>'SAME R Results'!BD96</f>
        <v>482680.64130776486</v>
      </c>
      <c r="BM133" s="784">
        <f>'SAME R Results'!BE96</f>
        <v>257.17631210006039</v>
      </c>
      <c r="BN133" s="784">
        <f>'SAME R Results'!BF96</f>
        <v>6.1549312908349894</v>
      </c>
      <c r="BO133" s="784">
        <f>'SAME R Results'!BG96</f>
        <v>1.5156538815916414</v>
      </c>
      <c r="BP133" s="789"/>
      <c r="BQ133" s="784">
        <f>'SAME R Results'!BH96</f>
        <v>133.01611866641571</v>
      </c>
      <c r="BR133" s="817">
        <f>'SAME R Results'!BI96</f>
        <v>0.53280842464133693</v>
      </c>
      <c r="BS133" s="817">
        <f>'SAME R Results'!BJ96</f>
        <v>0.83624670481089458</v>
      </c>
      <c r="BT133" s="817">
        <f>'SAME R Results'!BL96</f>
        <v>4.0609082097104388</v>
      </c>
      <c r="BU133" s="817">
        <f>'SAME R Results'!BM96</f>
        <v>1.956951529924229</v>
      </c>
      <c r="BV133" s="817">
        <f>'SAME R Results'!BN96</f>
        <v>0.42529415595640968</v>
      </c>
      <c r="BW133" s="784">
        <f>'SAME R Results'!BO96</f>
        <v>482680.64130776486</v>
      </c>
      <c r="BX133" s="784">
        <f>'SAME R Results'!BP96</f>
        <v>474770.55014146498</v>
      </c>
      <c r="BY133" s="784">
        <f>'SAME R Results'!BQ96</f>
        <v>450476.25275070732</v>
      </c>
      <c r="BZ133" s="784">
        <f>'SAME R Results'!BR96</f>
        <v>257.17631210006039</v>
      </c>
      <c r="CA133" s="784">
        <f>'SAME R Results'!BS96</f>
        <v>0.29111648761431247</v>
      </c>
      <c r="CB133" s="784">
        <f>'SAME R Results'!BT96</f>
        <v>0.55000000000000004</v>
      </c>
      <c r="CC133" s="784">
        <f>'SAME R Results'!BV96</f>
        <v>2.6591272285954215</v>
      </c>
      <c r="CD133" s="880">
        <f>'SAME R Results'!BW96</f>
        <v>0.9</v>
      </c>
      <c r="CE133" s="1086">
        <f>'SAME R Results'!BZ96</f>
        <v>388.21292827763835</v>
      </c>
      <c r="CF133" s="1777">
        <f>'SAME R Results'!CA96</f>
        <v>3.3299999999999441</v>
      </c>
      <c r="CG133" s="1777">
        <f>'SAME R Results'!CB96</f>
        <v>0</v>
      </c>
      <c r="CH133" s="1777">
        <f>'SAME R Results'!CC96</f>
        <v>0</v>
      </c>
      <c r="CI133" s="1919">
        <f>'SAME R Results'!CD96</f>
        <v>0.23966868228183413</v>
      </c>
      <c r="CJ133" s="1777"/>
      <c r="CK133" s="1802"/>
    </row>
    <row r="134" spans="1:89" ht="26.25" x14ac:dyDescent="0.25">
      <c r="A134" s="778">
        <v>1</v>
      </c>
      <c r="B134" s="779">
        <f>'SAME1 Flight Tests 8-27-09'!A29</f>
        <v>3</v>
      </c>
      <c r="C134" s="779" t="str">
        <f>'SAME1 Flight Tests 8-27-09'!B29</f>
        <v>Teflon</v>
      </c>
      <c r="D134" s="782"/>
      <c r="E134" s="779" t="str">
        <f>'SAME1 Flight Tests 8-27-09'!C29</f>
        <v>25 T</v>
      </c>
      <c r="F134" s="779">
        <f>'SAME1 Flight Tests 8-27-09'!D29</f>
        <v>4</v>
      </c>
      <c r="G134" s="779">
        <f>'SAME1 Flight Tests 8-27-09'!E29</f>
        <v>25</v>
      </c>
      <c r="H134" s="779" t="str">
        <f>'SAME1 Flight Tests 8-27-09'!F29</f>
        <v>Air flow down</v>
      </c>
      <c r="I134" s="779">
        <f>'SAME1 Flight Tests 8-27-09'!G29</f>
        <v>268</v>
      </c>
      <c r="J134" s="791">
        <f>'SAME1 Flight Tests 8-27-09'!H29</f>
        <v>39350</v>
      </c>
      <c r="K134" s="779">
        <f>'SAME1 Flight Tests 8-27-09'!I29</f>
        <v>0</v>
      </c>
      <c r="L134" s="779" t="str">
        <f>'SAME1 Flight Tests 8-27-09'!J29</f>
        <v>n</v>
      </c>
      <c r="M134" s="779" t="str">
        <f>'SAME1 Flight Tests 8-27-09'!K29</f>
        <v>n</v>
      </c>
      <c r="N134" s="779">
        <f>'SAME1 Flight Tests 8-27-09'!L29</f>
        <v>4</v>
      </c>
      <c r="O134" s="1940">
        <f>'SAME1 Flight Tests 8-27-09'!M29</f>
        <v>1.4450000000000001</v>
      </c>
      <c r="P134" s="805">
        <f>'SAME1 Flight Tests 8-27-09'!N29</f>
        <v>60</v>
      </c>
      <c r="Q134" s="805">
        <f>'SAME1 Flight Tests 8-27-09'!O29</f>
        <v>11</v>
      </c>
      <c r="R134" s="805">
        <f>'SAME1 Flight Tests 8-27-09'!P29</f>
        <v>8</v>
      </c>
      <c r="S134" s="806"/>
      <c r="T134" s="806"/>
      <c r="U134" s="807">
        <f>'SAME1 Flight Tests 8-27-09'!Q29</f>
        <v>33.5</v>
      </c>
      <c r="V134" s="806"/>
      <c r="W134" s="806"/>
      <c r="X134" s="806"/>
      <c r="Y134" s="806"/>
      <c r="Z134" s="806"/>
      <c r="AA134" s="805" t="str">
        <f>'SAME1 Flight Tests 8-27-09'!R29</f>
        <v>n</v>
      </c>
      <c r="AB134" s="805" t="str">
        <f>'SAME1 Flight Tests 8-27-09'!S29</f>
        <v>n</v>
      </c>
      <c r="AC134" s="805">
        <f>'SAME1 Flight Tests 8-27-09'!T29</f>
        <v>1</v>
      </c>
      <c r="AD134" s="806"/>
      <c r="AE134" s="805">
        <f>'SAME1 Flight Tests 8-27-09'!U29</f>
        <v>10</v>
      </c>
      <c r="AF134" s="806"/>
      <c r="AG134" s="816">
        <f>'SAME1 Flight Tests 8-27-09'!V29</f>
        <v>5.19567251427413E-2</v>
      </c>
      <c r="AH134" s="818">
        <f>'SAME1 Flight Tests 8-27-09'!W29</f>
        <v>0</v>
      </c>
      <c r="AI134" s="806"/>
      <c r="AJ134" s="806"/>
      <c r="AK134" s="806"/>
      <c r="AL134" s="806"/>
      <c r="AM134" s="806"/>
      <c r="AN134" s="806"/>
      <c r="AO134" s="806"/>
      <c r="AP134" s="806"/>
      <c r="AQ134" s="806"/>
      <c r="AR134" s="806"/>
      <c r="AS134" s="806"/>
      <c r="AT134" s="806"/>
      <c r="AU134" s="805">
        <f>'SAME1 Flight Tests 8-27-09'!X29</f>
        <v>1.63</v>
      </c>
      <c r="AV134" s="820">
        <f>'SAME1 Flight Tests 8-27-09'!Y29</f>
        <v>3.4152369999999999</v>
      </c>
      <c r="AW134" s="820">
        <f>'SAME1 Flight Tests 8-27-09'!Z29</f>
        <v>1.6403656500000001</v>
      </c>
      <c r="AX134" s="820">
        <f>'SAME1 Flight Tests 8-27-09'!AA29</f>
        <v>4.5407105000000003</v>
      </c>
      <c r="AY134" s="822"/>
      <c r="AZ134" s="822"/>
      <c r="BA134" s="820">
        <f>'SAME1 Flight Tests 8-27-09'!AC29</f>
        <v>4.9711755000000002</v>
      </c>
      <c r="BB134" s="822"/>
      <c r="BC134" s="822"/>
      <c r="BD134" s="820">
        <f>'SAME1 Flight Tests 8-27-09'!AB29</f>
        <v>5.8821555000000005</v>
      </c>
      <c r="BE134" s="820">
        <f>'SAME1 Flight Tests 8-27-09'!AD29</f>
        <v>4.6703039999999998</v>
      </c>
      <c r="BF134" s="826">
        <f>'SAME1 Flight Tests 8-27-09'!AE29</f>
        <v>60120</v>
      </c>
      <c r="BG134" s="806"/>
      <c r="BH134" s="806"/>
      <c r="BI134" s="805">
        <f>'SAME1 Flight Tests 8-27-09'!AF29</f>
        <v>19.292899999999996</v>
      </c>
      <c r="BJ134" s="805">
        <f>'SAME1 Flight Tests 8-27-09'!AG29</f>
        <v>24.178900000000006</v>
      </c>
      <c r="BK134" s="805">
        <f>'SAME1 Flight Tests 8-27-09'!AH29</f>
        <v>1.2118515000000007</v>
      </c>
      <c r="BL134" s="805">
        <f>'SAME1 Flight Tests 8-27-09'!AK29</f>
        <v>1737804.3083343599</v>
      </c>
      <c r="BM134" s="805">
        <f>'SAME1 Flight Tests 8-27-09'!AL29</f>
        <v>232.37147658869438</v>
      </c>
      <c r="BN134" s="806"/>
      <c r="BO134" s="805"/>
      <c r="BP134" s="806"/>
      <c r="BQ134" s="805">
        <f>'SAME1 Flight Tests 8-27-09'!AM29</f>
        <v>54.644314000000008</v>
      </c>
      <c r="BR134" s="816">
        <f>'SAME1 Flight Tests 8-27-09'!AP29</f>
        <v>0.13371556018952235</v>
      </c>
      <c r="BS134" s="816">
        <f>'SAME1 Flight Tests 8-27-09'!AQ29</f>
        <v>0.30215438008227241</v>
      </c>
      <c r="BT134" s="816"/>
      <c r="BU134" s="816">
        <f>'SAME1 Flight Tests 8-27-09'!AS29</f>
        <v>2.4667392237221515</v>
      </c>
      <c r="BV134" s="816">
        <f>'SAME1 Flight Tests 8-27-09'!AT29</f>
        <v>8.895256485759552E-2</v>
      </c>
      <c r="BW134" s="807">
        <f>'SAME1 Flight Tests 8-27-09'!BB29</f>
        <v>1737804.3083343599</v>
      </c>
      <c r="BX134" s="807">
        <f>'SAME1 Flight Tests 8-27-09'!BC29</f>
        <v>1711190.6217288026</v>
      </c>
      <c r="BY134" s="807">
        <f>'SAME1 Flight Tests 8-27-09'!BD29</f>
        <v>1572544.8856819381</v>
      </c>
      <c r="BZ134" s="806"/>
      <c r="CA134" s="805">
        <f>'SAME1 Flight Tests 8-27-09'!BG29</f>
        <v>0.26005396995708169</v>
      </c>
      <c r="CB134" s="805">
        <f>'SAME1 Flight Tests 8-27-09'!BF29</f>
        <v>2.2599999999999998</v>
      </c>
      <c r="CC134" s="783"/>
      <c r="CD134" s="805"/>
      <c r="CE134" s="805">
        <f>'SAME1 Flight Tests 8-27-09'!BH29</f>
        <v>516.30303768525073</v>
      </c>
      <c r="CF134" s="1804">
        <f>'SAME1 Flight Tests 8-27-09'!BI29</f>
        <v>1.6299999999999093</v>
      </c>
      <c r="CG134" s="1804">
        <f>'SAME1 Flight Tests 8-27-09'!BJ29</f>
        <v>25</v>
      </c>
      <c r="CH134" s="1804">
        <f>'SAME1 Flight Tests 8-27-09'!BK29</f>
        <v>0</v>
      </c>
      <c r="CI134" s="1920">
        <f>'SAME1 Flight Tests 8-27-09'!BL29</f>
        <v>0.20114471411044066</v>
      </c>
      <c r="CJ134" s="1804">
        <f t="shared" ref="CJ134:CJ139" si="3">BJ134/BI134</f>
        <v>1.2532537876628196</v>
      </c>
      <c r="CK134" s="1802"/>
    </row>
    <row r="135" spans="1:89" ht="26.25" x14ac:dyDescent="0.25">
      <c r="A135" s="778">
        <v>1</v>
      </c>
      <c r="B135" s="779">
        <f>'SAME1 Flight Tests 8-27-09'!A30</f>
        <v>3</v>
      </c>
      <c r="C135" s="779" t="str">
        <f>'SAME1 Flight Tests 8-27-09'!B30</f>
        <v>Teflon</v>
      </c>
      <c r="D135" s="782"/>
      <c r="E135" s="779" t="str">
        <f>'SAME1 Flight Tests 8-27-09'!C30</f>
        <v>26 T</v>
      </c>
      <c r="F135" s="779">
        <f>'SAME1 Flight Tests 8-27-09'!D30</f>
        <v>5</v>
      </c>
      <c r="G135" s="779">
        <f>'SAME1 Flight Tests 8-27-09'!E30</f>
        <v>26</v>
      </c>
      <c r="H135" s="779" t="str">
        <f>'SAME1 Flight Tests 8-27-09'!F30</f>
        <v>Base line / Aging</v>
      </c>
      <c r="I135" s="779">
        <f>'SAME1 Flight Tests 8-27-09'!G30</f>
        <v>268</v>
      </c>
      <c r="J135" s="791">
        <f>'SAME1 Flight Tests 8-27-09'!H30</f>
        <v>39350</v>
      </c>
      <c r="K135" s="779">
        <f>'SAME1 Flight Tests 8-27-09'!I30</f>
        <v>0</v>
      </c>
      <c r="L135" s="779" t="str">
        <f>'SAME1 Flight Tests 8-27-09'!J30</f>
        <v>n</v>
      </c>
      <c r="M135" s="779" t="str">
        <f>'SAME1 Flight Tests 8-27-09'!K30</f>
        <v>n</v>
      </c>
      <c r="N135" s="1941">
        <f>'SAME1 Flight Tests 8-27-09'!L30</f>
        <v>8</v>
      </c>
      <c r="O135" s="1940">
        <f>'SAME1 Flight Tests 8-27-09'!M30</f>
        <v>1.4450000000000001</v>
      </c>
      <c r="P135" s="805">
        <f>'SAME1 Flight Tests 8-27-09'!N30</f>
        <v>60</v>
      </c>
      <c r="Q135" s="805">
        <f>'SAME1 Flight Tests 8-27-09'!O30</f>
        <v>11</v>
      </c>
      <c r="R135" s="805">
        <f>'SAME1 Flight Tests 8-27-09'!P30</f>
        <v>8</v>
      </c>
      <c r="S135" s="806"/>
      <c r="T135" s="806"/>
      <c r="U135" s="807">
        <f>'SAME1 Flight Tests 8-27-09'!Q30</f>
        <v>35.166666666666664</v>
      </c>
      <c r="V135" s="806"/>
      <c r="W135" s="806"/>
      <c r="X135" s="806"/>
      <c r="Y135" s="806"/>
      <c r="Z135" s="806"/>
      <c r="AA135" s="805" t="str">
        <f>'SAME1 Flight Tests 8-27-09'!R30</f>
        <v>n</v>
      </c>
      <c r="AB135" s="805" t="str">
        <f>'SAME1 Flight Tests 8-27-09'!S30</f>
        <v>n</v>
      </c>
      <c r="AC135" s="805">
        <f>'SAME1 Flight Tests 8-27-09'!T30</f>
        <v>1</v>
      </c>
      <c r="AD135" s="806"/>
      <c r="AE135" s="805">
        <f>'SAME1 Flight Tests 8-27-09'!U30</f>
        <v>10</v>
      </c>
      <c r="AF135" s="806"/>
      <c r="AG135" s="816">
        <f>'SAME1 Flight Tests 8-27-09'!V30</f>
        <v>5.19567251427413E-2</v>
      </c>
      <c r="AH135" s="818">
        <f>'SAME1 Flight Tests 8-27-09'!W30</f>
        <v>0</v>
      </c>
      <c r="AI135" s="806"/>
      <c r="AJ135" s="806"/>
      <c r="AK135" s="806"/>
      <c r="AL135" s="806"/>
      <c r="AM135" s="806"/>
      <c r="AN135" s="806"/>
      <c r="AO135" s="806"/>
      <c r="AP135" s="806"/>
      <c r="AQ135" s="806"/>
      <c r="AR135" s="806"/>
      <c r="AS135" s="806"/>
      <c r="AT135" s="806"/>
      <c r="AU135" s="805">
        <f>'SAME1 Flight Tests 8-27-09'!X30</f>
        <v>3.4</v>
      </c>
      <c r="AV135" s="820">
        <f>'SAME1 Flight Tests 8-27-09'!Y30</f>
        <v>3.4348439999999996</v>
      </c>
      <c r="AW135" s="820">
        <f>'SAME1 Flight Tests 8-27-09'!Z30</f>
        <v>0.81913770000000008</v>
      </c>
      <c r="AX135" s="820">
        <f>'SAME1 Flight Tests 8-27-09'!AA30</f>
        <v>-5.0353999999999991E-4</v>
      </c>
      <c r="AY135" s="822"/>
      <c r="AZ135" s="822"/>
      <c r="BA135" s="820">
        <f>'SAME1 Flight Tests 8-27-09'!AC30</f>
        <v>4.9309689999999993</v>
      </c>
      <c r="BB135" s="822"/>
      <c r="BC135" s="822"/>
      <c r="BD135" s="820">
        <f>'SAME1 Flight Tests 8-27-09'!AB30</f>
        <v>6.0437455</v>
      </c>
      <c r="BE135" s="820">
        <f>'SAME1 Flight Tests 8-27-09'!AD30</f>
        <v>4.700469</v>
      </c>
      <c r="BF135" s="826">
        <f>'SAME1 Flight Tests 8-27-09'!AE30</f>
        <v>49480</v>
      </c>
      <c r="BG135" s="806"/>
      <c r="BH135" s="806"/>
      <c r="BI135" s="805">
        <f>'SAME1 Flight Tests 8-27-09'!AF30</f>
        <v>4.7793000000000001</v>
      </c>
      <c r="BJ135" s="805">
        <f>'SAME1 Flight Tests 8-27-09'!AG30</f>
        <v>5.9073499999999992</v>
      </c>
      <c r="BK135" s="805">
        <f>'SAME1 Flight Tests 8-27-09'!AH30</f>
        <v>1.3432765</v>
      </c>
      <c r="BL135" s="805">
        <f>'SAME1 Flight Tests 8-27-09'!AK30</f>
        <v>1409983.1850205562</v>
      </c>
      <c r="BM135" s="805">
        <f>'SAME1 Flight Tests 8-27-09'!AL30</f>
        <v>263.43796766269088</v>
      </c>
      <c r="BN135" s="806"/>
      <c r="BO135" s="805"/>
      <c r="BP135" s="806"/>
      <c r="BQ135" s="805">
        <f>'SAME1 Flight Tests 8-27-09'!AM30</f>
        <v>13.350610999999997</v>
      </c>
      <c r="BR135" s="816">
        <f>'SAME1 Flight Tests 8-27-09'!AP30</f>
        <v>0.18683766619447323</v>
      </c>
      <c r="BS135" s="816">
        <f>'SAME1 Flight Tests 8-27-09'!AQ30</f>
        <v>0.20260508750416512</v>
      </c>
      <c r="BT135" s="816"/>
      <c r="BU135" s="816">
        <f>'SAME1 Flight Tests 8-27-09'!AS30</f>
        <v>1.329280197104588</v>
      </c>
      <c r="BV135" s="816">
        <f>'SAME1 Flight Tests 8-27-09'!AT30</f>
        <v>0.17942025827856098</v>
      </c>
      <c r="BW135" s="807">
        <f>'SAME1 Flight Tests 8-27-09'!BB30</f>
        <v>1409983.1850205562</v>
      </c>
      <c r="BX135" s="807">
        <f>'SAME1 Flight Tests 8-27-09'!BC30</f>
        <v>1388079.5720258295</v>
      </c>
      <c r="BY135" s="807">
        <f>'SAME1 Flight Tests 8-27-09'!BD30</f>
        <v>1284104.0734708607</v>
      </c>
      <c r="BZ135" s="806"/>
      <c r="CA135" s="805">
        <f>'SAME1 Flight Tests 8-27-09'!BG30</f>
        <v>0.28825675965665237</v>
      </c>
      <c r="CB135" s="805">
        <f>'SAME1 Flight Tests 8-27-09'!BF30</f>
        <v>2.2599999999999998</v>
      </c>
      <c r="CC135" s="783"/>
      <c r="CD135" s="805"/>
      <c r="CE135" s="805">
        <f>'SAME1 Flight Tests 8-27-09'!BH30</f>
        <v>517.61263896959224</v>
      </c>
      <c r="CF135" s="1804">
        <f>'SAME1 Flight Tests 8-27-09'!BI30</f>
        <v>3.3999999999999586</v>
      </c>
      <c r="CG135" s="1804">
        <f>'SAME1 Flight Tests 8-27-09'!BJ30</f>
        <v>26</v>
      </c>
      <c r="CH135" s="1804">
        <f>'SAME1 Flight Tests 8-27-09'!BK30</f>
        <v>0</v>
      </c>
      <c r="CI135" s="1920">
        <f>'SAME1 Flight Tests 8-27-09'!BL30</f>
        <v>2.3559901764706168E-2</v>
      </c>
      <c r="CJ135" s="1804">
        <f t="shared" si="3"/>
        <v>1.2360282886615193</v>
      </c>
      <c r="CK135" s="1802"/>
    </row>
    <row r="136" spans="1:89" ht="26.25" x14ac:dyDescent="0.25">
      <c r="A136" s="778">
        <v>1</v>
      </c>
      <c r="B136" s="779">
        <f>'SAME1 Flight Tests 8-27-09'!A33</f>
        <v>3</v>
      </c>
      <c r="C136" s="779" t="str">
        <f>'SAME1 Flight Tests 8-27-09'!B33</f>
        <v>Teflon</v>
      </c>
      <c r="D136" s="782"/>
      <c r="E136" s="779" t="str">
        <f>'SAME1 Flight Tests 8-27-09'!C33</f>
        <v>28T</v>
      </c>
      <c r="F136" s="779">
        <f>'SAME1 Flight Tests 8-27-09'!D33</f>
        <v>6</v>
      </c>
      <c r="G136" s="779">
        <f>'SAME1 Flight Tests 8-27-09'!E33</f>
        <v>28</v>
      </c>
      <c r="H136" s="779" t="str">
        <f>'SAME1 Flight Tests 8-27-09'!F33</f>
        <v>Heat down</v>
      </c>
      <c r="I136" s="779">
        <f>'SAME1 Flight Tests 8-27-09'!G33</f>
        <v>269</v>
      </c>
      <c r="J136" s="791">
        <f>'SAME1 Flight Tests 8-27-09'!H33</f>
        <v>39351</v>
      </c>
      <c r="K136" s="779">
        <f>'SAME1 Flight Tests 8-27-09'!I33</f>
        <v>0</v>
      </c>
      <c r="L136" s="779" t="str">
        <f>'SAME1 Flight Tests 8-27-09'!J33</f>
        <v>n</v>
      </c>
      <c r="M136" s="779" t="str">
        <f>'SAME1 Flight Tests 8-27-09'!K33</f>
        <v>n</v>
      </c>
      <c r="N136" s="970">
        <f>'SAME1 Flight Tests 8-27-09'!L33</f>
        <v>8</v>
      </c>
      <c r="O136" s="804">
        <f>'SAME1 Flight Tests 8-27-09'!M33</f>
        <v>1.44</v>
      </c>
      <c r="P136" s="805">
        <f>'SAME1 Flight Tests 8-27-09'!N33</f>
        <v>60</v>
      </c>
      <c r="Q136" s="805">
        <f>'SAME1 Flight Tests 8-27-09'!O33</f>
        <v>11</v>
      </c>
      <c r="R136" s="805">
        <f>'SAME1 Flight Tests 8-27-09'!P33</f>
        <v>8</v>
      </c>
      <c r="S136" s="806"/>
      <c r="T136" s="806"/>
      <c r="U136" s="807">
        <f>'SAME1 Flight Tests 8-27-09'!Q33</f>
        <v>41.333333333333336</v>
      </c>
      <c r="V136" s="806"/>
      <c r="W136" s="806"/>
      <c r="X136" s="806"/>
      <c r="Y136" s="806"/>
      <c r="Z136" s="806"/>
      <c r="AA136" s="805" t="str">
        <f>'SAME1 Flight Tests 8-27-09'!R33</f>
        <v>n</v>
      </c>
      <c r="AB136" s="805" t="str">
        <f>'SAME1 Flight Tests 8-27-09'!S33</f>
        <v>n</v>
      </c>
      <c r="AC136" s="805">
        <f>'SAME1 Flight Tests 8-27-09'!T33</f>
        <v>1</v>
      </c>
      <c r="AD136" s="806"/>
      <c r="AE136" s="805">
        <f>'SAME1 Flight Tests 8-27-09'!U33</f>
        <v>10</v>
      </c>
      <c r="AF136" s="806"/>
      <c r="AG136" s="816">
        <f>'SAME1 Flight Tests 8-27-09'!V33</f>
        <v>5.19567251427413E-2</v>
      </c>
      <c r="AH136" s="818">
        <f>'SAME1 Flight Tests 8-27-09'!W33</f>
        <v>0</v>
      </c>
      <c r="AI136" s="806"/>
      <c r="AJ136" s="806"/>
      <c r="AK136" s="806"/>
      <c r="AL136" s="806"/>
      <c r="AM136" s="806"/>
      <c r="AN136" s="806"/>
      <c r="AO136" s="806"/>
      <c r="AP136" s="806"/>
      <c r="AQ136" s="806"/>
      <c r="AR136" s="806"/>
      <c r="AS136" s="806"/>
      <c r="AT136" s="806"/>
      <c r="AU136" s="805">
        <f>'SAME1 Flight Tests 8-27-09'!X33</f>
        <v>2.1</v>
      </c>
      <c r="AV136" s="820">
        <f>'SAME1 Flight Tests 8-27-09'!Y33</f>
        <v>3.432862000000001</v>
      </c>
      <c r="AW136" s="820">
        <f>'SAME1 Flight Tests 8-27-09'!Z33</f>
        <v>0.86352554999999975</v>
      </c>
      <c r="AX136" s="820">
        <f>'SAME1 Flight Tests 8-27-09'!AA33</f>
        <v>4.6410369999999999</v>
      </c>
      <c r="AY136" s="822"/>
      <c r="AZ136" s="822"/>
      <c r="BA136" s="820">
        <f>'SAME1 Flight Tests 8-27-09'!AC33</f>
        <v>4.9983979999999999</v>
      </c>
      <c r="BB136" s="822"/>
      <c r="BC136" s="822"/>
      <c r="BD136" s="820">
        <f>'SAME1 Flight Tests 8-27-09'!AB33</f>
        <v>5.7739715</v>
      </c>
      <c r="BE136" s="820">
        <f>'SAME1 Flight Tests 8-27-09'!AD33</f>
        <v>4.7225805000000012</v>
      </c>
      <c r="BF136" s="826">
        <f>'SAME1 Flight Tests 8-27-09'!AE33</f>
        <v>45575</v>
      </c>
      <c r="BG136" s="806"/>
      <c r="BH136" s="806"/>
      <c r="BI136" s="805">
        <f>'SAME1 Flight Tests 8-27-09'!AF33</f>
        <v>4.594949999999999</v>
      </c>
      <c r="BJ136" s="805">
        <f>'SAME1 Flight Tests 8-27-09'!AG33</f>
        <v>5.7398999999999996</v>
      </c>
      <c r="BK136" s="805">
        <f>'SAME1 Flight Tests 8-27-09'!AH33</f>
        <v>1.0513909999999989</v>
      </c>
      <c r="BL136" s="805">
        <f>'SAME1 Flight Tests 8-27-09'!AK33</f>
        <v>1291855.5021625953</v>
      </c>
      <c r="BM136" s="805">
        <f>'SAME1 Flight Tests 8-27-09'!AL33</f>
        <v>196.45114432072162</v>
      </c>
      <c r="BN136" s="806"/>
      <c r="BO136" s="805"/>
      <c r="BP136" s="806"/>
      <c r="BQ136" s="805">
        <f>'SAME1 Flight Tests 8-27-09'!AM33</f>
        <v>12.972173999999997</v>
      </c>
      <c r="BR136" s="816">
        <f>'SAME1 Flight Tests 8-27-09'!AP33</f>
        <v>0.15206897674845057</v>
      </c>
      <c r="BS136" s="816">
        <f>'SAME1 Flight Tests 8-27-09'!AQ33</f>
        <v>0.2066073251604415</v>
      </c>
      <c r="BT136" s="816"/>
      <c r="BU136" s="816">
        <f>'SAME1 Flight Tests 8-27-09'!AS33</f>
        <v>1.7395241455507557</v>
      </c>
      <c r="BV136" s="816">
        <f>'SAME1 Flight Tests 8-27-09'!AT33</f>
        <v>0.13046321538133326</v>
      </c>
      <c r="BW136" s="807">
        <f>'SAME1 Flight Tests 8-27-09'!BB33</f>
        <v>1291855.5021625953</v>
      </c>
      <c r="BX136" s="807">
        <f>'SAME1 Flight Tests 8-27-09'!BC33</f>
        <v>1271680.539304174</v>
      </c>
      <c r="BY136" s="807">
        <f>'SAME1 Flight Tests 8-27-09'!BD33</f>
        <v>1179336.2256119878</v>
      </c>
      <c r="BZ136" s="806"/>
      <c r="CA136" s="805">
        <f>'SAME1 Flight Tests 8-27-09'!BG33</f>
        <v>0.22562038626609418</v>
      </c>
      <c r="CB136" s="805">
        <f>'SAME1 Flight Tests 8-27-09'!BF33</f>
        <v>2.2599999999999998</v>
      </c>
      <c r="CC136" s="783"/>
      <c r="CD136" s="805"/>
      <c r="CE136" s="805">
        <f>'SAME1 Flight Tests 8-27-09'!BH33</f>
        <v>511.74122532819257</v>
      </c>
      <c r="CF136" s="1804">
        <f>'SAME1 Flight Tests 8-27-09'!BI33</f>
        <v>2.0999999999999908</v>
      </c>
      <c r="CG136" s="1804">
        <f>'SAME1 Flight Tests 8-27-09'!BJ33</f>
        <v>28</v>
      </c>
      <c r="CH136" s="1804">
        <f>'SAME1 Flight Tests 8-27-09'!BK33</f>
        <v>0</v>
      </c>
      <c r="CI136" s="1920">
        <f>'SAME1 Flight Tests 8-27-09'!BL33</f>
        <v>3.7063354285714445E-2</v>
      </c>
      <c r="CJ136" s="1804">
        <f t="shared" si="3"/>
        <v>1.2491757255247611</v>
      </c>
      <c r="CK136" s="1802"/>
    </row>
    <row r="137" spans="1:89" ht="26.25" x14ac:dyDescent="0.25">
      <c r="A137" s="778">
        <v>1</v>
      </c>
      <c r="B137" s="779">
        <f>'SAME1 Flight Tests 8-27-09'!A53</f>
        <v>5</v>
      </c>
      <c r="C137" s="779" t="str">
        <f>'SAME1 Flight Tests 8-27-09'!B53</f>
        <v>Teflon</v>
      </c>
      <c r="D137" s="782"/>
      <c r="E137" s="779" t="str">
        <f>'SAME1 Flight Tests 8-27-09'!C53</f>
        <v>41 T</v>
      </c>
      <c r="F137" s="779">
        <f>'SAME1 Flight Tests 8-27-09'!D53</f>
        <v>2</v>
      </c>
      <c r="G137" s="779">
        <f>'SAME1 Flight Tests 8-27-09'!E53</f>
        <v>41</v>
      </c>
      <c r="H137" s="779" t="str">
        <f>'SAME1 Flight Tests 8-27-09'!F53</f>
        <v>low flow aging</v>
      </c>
      <c r="I137" s="779">
        <f>'SAME1 Flight Tests 8-27-09'!G53</f>
        <v>277</v>
      </c>
      <c r="J137" s="791">
        <f>'SAME1 Flight Tests 8-27-09'!H53</f>
        <v>39359</v>
      </c>
      <c r="K137" s="779">
        <f>'SAME1 Flight Tests 8-27-09'!I53</f>
        <v>0</v>
      </c>
      <c r="L137" s="779" t="str">
        <f>'SAME1 Flight Tests 8-27-09'!J53</f>
        <v>n</v>
      </c>
      <c r="M137" s="779" t="str">
        <f>'SAME1 Flight Tests 8-27-09'!K53</f>
        <v>n</v>
      </c>
      <c r="N137" s="779">
        <f>'SAME1 Flight Tests 8-27-09'!L53</f>
        <v>2</v>
      </c>
      <c r="O137" s="804">
        <f>'SAME1 Flight Tests 8-27-09'!M53</f>
        <v>1.44</v>
      </c>
      <c r="P137" s="805">
        <f>'SAME1 Flight Tests 8-27-09'!N53</f>
        <v>60</v>
      </c>
      <c r="Q137" s="805">
        <f>'SAME1 Flight Tests 8-27-09'!O53</f>
        <v>11</v>
      </c>
      <c r="R137" s="805">
        <f>'SAME1 Flight Tests 8-27-09'!P53</f>
        <v>8</v>
      </c>
      <c r="S137" s="806"/>
      <c r="T137" s="806"/>
      <c r="U137" s="807">
        <f>'SAME1 Flight Tests 8-27-09'!Q53</f>
        <v>36.166666666666664</v>
      </c>
      <c r="V137" s="806"/>
      <c r="W137" s="806"/>
      <c r="X137" s="806"/>
      <c r="Y137" s="806"/>
      <c r="Z137" s="806"/>
      <c r="AA137" s="805" t="str">
        <f>'SAME1 Flight Tests 8-27-09'!R53</f>
        <v>n</v>
      </c>
      <c r="AB137" s="805" t="str">
        <f>'SAME1 Flight Tests 8-27-09'!S53</f>
        <v>n</v>
      </c>
      <c r="AC137" s="805">
        <f>'SAME1 Flight Tests 8-27-09'!T53</f>
        <v>1</v>
      </c>
      <c r="AD137" s="806"/>
      <c r="AE137" s="805">
        <f>'SAME1 Flight Tests 8-27-09'!U53</f>
        <v>10</v>
      </c>
      <c r="AF137" s="806"/>
      <c r="AG137" s="816">
        <f>'SAME1 Flight Tests 8-27-09'!V53</f>
        <v>5.19567251427413E-2</v>
      </c>
      <c r="AH137" s="818">
        <f>'SAME1 Flight Tests 8-27-09'!W53</f>
        <v>0</v>
      </c>
      <c r="AI137" s="806"/>
      <c r="AJ137" s="806"/>
      <c r="AK137" s="806"/>
      <c r="AL137" s="806"/>
      <c r="AM137" s="806"/>
      <c r="AN137" s="806"/>
      <c r="AO137" s="806"/>
      <c r="AP137" s="806"/>
      <c r="AQ137" s="806"/>
      <c r="AR137" s="806"/>
      <c r="AS137" s="806"/>
      <c r="AT137" s="806"/>
      <c r="AU137" s="805">
        <f>'SAME1 Flight Tests 8-27-09'!X53</f>
        <v>1.52</v>
      </c>
      <c r="AV137" s="820">
        <f>'SAME1 Flight Tests 8-27-09'!Y53</f>
        <v>3.4109799999999999</v>
      </c>
      <c r="AW137" s="820">
        <f>'SAME1 Flight Tests 8-27-09'!Z53</f>
        <v>6.8664520000000001E-4</v>
      </c>
      <c r="AX137" s="820">
        <f>'SAME1 Flight Tests 8-27-09'!AA53</f>
        <v>-6.8664520000000001E-4</v>
      </c>
      <c r="AY137" s="822"/>
      <c r="AZ137" s="822"/>
      <c r="BA137" s="820">
        <f>'SAME1 Flight Tests 8-27-09'!AC53</f>
        <v>4.8838045000000001</v>
      </c>
      <c r="BB137" s="822"/>
      <c r="BC137" s="822"/>
      <c r="BD137" s="820">
        <f>'SAME1 Flight Tests 8-27-09'!AB53</f>
        <v>5.6414489999999997</v>
      </c>
      <c r="BE137" s="820">
        <f>'SAME1 Flight Tests 8-27-09'!AD53</f>
        <v>4.6681819999999998</v>
      </c>
      <c r="BF137" s="826">
        <f>'SAME1 Flight Tests 8-27-09'!AE53</f>
        <v>36115</v>
      </c>
      <c r="BG137" s="806"/>
      <c r="BH137" s="806"/>
      <c r="BI137" s="805">
        <f>'SAME1 Flight Tests 8-27-09'!AF53</f>
        <v>26.416450000000005</v>
      </c>
      <c r="BJ137" s="805">
        <f>'SAME1 Flight Tests 8-27-09'!AG53</f>
        <v>30.194600000000001</v>
      </c>
      <c r="BK137" s="805">
        <f>'SAME1 Flight Tests 8-27-09'!AH53</f>
        <v>0.97326699999999988</v>
      </c>
      <c r="BL137" s="805">
        <f>'SAME1 Flight Tests 8-27-09'!AK53</f>
        <v>1010553.8850986513</v>
      </c>
      <c r="BM137" s="805">
        <f>'SAME1 Flight Tests 8-27-09'!AL53</f>
        <v>179.6819752300683</v>
      </c>
      <c r="BN137" s="806"/>
      <c r="BO137" s="805"/>
      <c r="BP137" s="806"/>
      <c r="BQ137" s="805">
        <f>'SAME1 Flight Tests 8-27-09'!AM53</f>
        <v>68.239795999999998</v>
      </c>
      <c r="BR137" s="816">
        <f>'SAME1 Flight Tests 8-27-09'!AP53</f>
        <v>0.17780543707723964</v>
      </c>
      <c r="BS137" s="816">
        <f>'SAME1 Flight Tests 8-27-09'!AQ53</f>
        <v>0.38972921366338154</v>
      </c>
      <c r="BT137" s="816"/>
      <c r="BU137" s="816">
        <f>'SAME1 Flight Tests 8-27-09'!AS53</f>
        <v>2.4250886715837647</v>
      </c>
      <c r="BV137" s="816">
        <f>'SAME1 Flight Tests 8-27-09'!AT53</f>
        <v>0.12009808290984868</v>
      </c>
      <c r="BW137" s="807">
        <f>'SAME1 Flight Tests 8-27-09'!BB53</f>
        <v>1010553.8850986513</v>
      </c>
      <c r="BX137" s="807">
        <f>'SAME1 Flight Tests 8-27-09'!BC53</f>
        <v>994566.63806339353</v>
      </c>
      <c r="BY137" s="807">
        <f>'SAME1 Flight Tests 8-27-09'!BD53</f>
        <v>927965.8522076006</v>
      </c>
      <c r="BZ137" s="806"/>
      <c r="CA137" s="805">
        <f>'SAME1 Flight Tests 8-27-09'!BG53</f>
        <v>0.20885557939914159</v>
      </c>
      <c r="CB137" s="805">
        <f>'SAME1 Flight Tests 8-27-09'!BF53</f>
        <v>2.2599999999999998</v>
      </c>
      <c r="CC137" s="783"/>
      <c r="CD137" s="805"/>
      <c r="CE137" s="805">
        <f>'SAME1 Flight Tests 8-27-09'!BH53</f>
        <v>517.69385314585145</v>
      </c>
      <c r="CF137" s="1804">
        <f>'SAME1 Flight Tests 8-27-09'!BI53</f>
        <v>1.5200000000000768</v>
      </c>
      <c r="CG137" s="1804">
        <f>'SAME1 Flight Tests 8-27-09'!BJ53</f>
        <v>41</v>
      </c>
      <c r="CH137" s="1804">
        <f>'SAME1 Flight Tests 8-27-09'!BK53</f>
        <v>0</v>
      </c>
      <c r="CI137" s="1920">
        <f>'SAME1 Flight Tests 8-27-09'!BL53</f>
        <v>0.26936761578946006</v>
      </c>
      <c r="CJ137" s="1804">
        <f t="shared" si="3"/>
        <v>1.1430226241603243</v>
      </c>
      <c r="CK137" s="1802"/>
    </row>
    <row r="138" spans="1:89" ht="39" x14ac:dyDescent="0.25">
      <c r="A138" s="778">
        <v>1</v>
      </c>
      <c r="B138" s="779">
        <f>'SAME1 Flight Tests 8-27-09'!A31</f>
        <v>3</v>
      </c>
      <c r="C138" s="779" t="str">
        <f>'SAME1 Flight Tests 8-27-09'!B31</f>
        <v>Teflon</v>
      </c>
      <c r="D138" s="782"/>
      <c r="E138" s="779" t="str">
        <f>'SAME1 Flight Tests 8-27-09'!C31</f>
        <v>26 Ta</v>
      </c>
      <c r="F138" s="779">
        <f>'SAME1 Flight Tests 8-27-09'!D31</f>
        <v>5</v>
      </c>
      <c r="G138" s="779" t="str">
        <f>'SAME1 Flight Tests 8-27-09'!E31</f>
        <v>26a</v>
      </c>
      <c r="H138" s="779" t="str">
        <f>'SAME1 Flight Tests 8-27-09'!F31</f>
        <v>after secondary aging</v>
      </c>
      <c r="I138" s="779">
        <f>'SAME1 Flight Tests 8-27-09'!G31</f>
        <v>268</v>
      </c>
      <c r="J138" s="791">
        <f>'SAME1 Flight Tests 8-27-09'!H31</f>
        <v>39350</v>
      </c>
      <c r="K138" s="779">
        <f>'SAME1 Flight Tests 8-27-09'!I31</f>
        <v>0</v>
      </c>
      <c r="L138" s="779" t="str">
        <f>'SAME1 Flight Tests 8-27-09'!J31</f>
        <v>n</v>
      </c>
      <c r="M138" s="779" t="str">
        <f>'SAME1 Flight Tests 8-27-09'!K31</f>
        <v>n</v>
      </c>
      <c r="N138" s="1941">
        <f>'SAME1 Flight Tests 8-27-09'!L31</f>
        <v>8</v>
      </c>
      <c r="O138" s="1940">
        <f>'SAME1 Flight Tests 8-27-09'!M31</f>
        <v>1.4450000000000001</v>
      </c>
      <c r="P138" s="805"/>
      <c r="Q138" s="805">
        <f>'SAME1 Flight Tests 8-27-09'!O31</f>
        <v>720</v>
      </c>
      <c r="R138" s="805">
        <f>'SAME1 Flight Tests 8-27-09'!P31</f>
        <v>8</v>
      </c>
      <c r="S138" s="806"/>
      <c r="T138" s="806"/>
      <c r="U138" s="1813">
        <f>'SAME1 Flight Tests 8-27-09'!Q31</f>
        <v>801</v>
      </c>
      <c r="V138" s="806"/>
      <c r="W138" s="806"/>
      <c r="X138" s="806"/>
      <c r="Y138" s="806"/>
      <c r="Z138" s="806"/>
      <c r="AA138" s="805" t="str">
        <f>'SAME1 Flight Tests 8-27-09'!R31</f>
        <v>n</v>
      </c>
      <c r="AB138" s="805" t="str">
        <f>'SAME1 Flight Tests 8-27-09'!S31</f>
        <v>n</v>
      </c>
      <c r="AC138" s="805">
        <f>'SAME1 Flight Tests 8-27-09'!T31</f>
        <v>1</v>
      </c>
      <c r="AD138" s="806"/>
      <c r="AE138" s="805">
        <f>'SAME1 Flight Tests 8-27-09'!U31</f>
        <v>10</v>
      </c>
      <c r="AF138" s="806"/>
      <c r="AG138" s="816">
        <f>'SAME1 Flight Tests 8-27-09'!V31</f>
        <v>5.19567251427413E-2</v>
      </c>
      <c r="AH138" s="818">
        <f>'SAME1 Flight Tests 8-27-09'!W31</f>
        <v>0</v>
      </c>
      <c r="AI138" s="806"/>
      <c r="AJ138" s="806"/>
      <c r="AK138" s="806"/>
      <c r="AL138" s="806"/>
      <c r="AM138" s="806"/>
      <c r="AN138" s="806"/>
      <c r="AO138" s="806"/>
      <c r="AP138" s="806"/>
      <c r="AQ138" s="806"/>
      <c r="AR138" s="806"/>
      <c r="AS138" s="806"/>
      <c r="AT138" s="806"/>
      <c r="AU138" s="805">
        <f>'SAME1 Flight Tests 8-27-09'!X31</f>
        <v>3.4</v>
      </c>
      <c r="AV138" s="820">
        <f>'SAME1 Flight Tests 8-27-09'!Y31</f>
        <v>3.4342635000000001</v>
      </c>
      <c r="AW138" s="820">
        <f>'SAME1 Flight Tests 8-27-09'!Z31</f>
        <v>0.93556209999999995</v>
      </c>
      <c r="AX138" s="820">
        <f>'SAME1 Flight Tests 8-27-09'!AA31</f>
        <v>-5.9509264999999987E-4</v>
      </c>
      <c r="AY138" s="822"/>
      <c r="AZ138" s="822"/>
      <c r="BA138" s="820">
        <f>'SAME1 Flight Tests 8-27-09'!AC31</f>
        <v>4.9389489999999983</v>
      </c>
      <c r="BB138" s="822"/>
      <c r="BC138" s="822"/>
      <c r="BD138" s="820">
        <f>'SAME1 Flight Tests 8-27-09'!AB31</f>
        <v>5.6081389999999995</v>
      </c>
      <c r="BE138" s="820">
        <f>'SAME1 Flight Tests 8-27-09'!AD31</f>
        <v>4.7239370000000003</v>
      </c>
      <c r="BF138" s="826">
        <f>'SAME1 Flight Tests 8-27-09'!AE31</f>
        <v>23505</v>
      </c>
      <c r="BG138" s="806"/>
      <c r="BH138" s="806"/>
      <c r="BI138" s="805">
        <f>'SAME1 Flight Tests 8-27-09'!AF31</f>
        <v>5.0347500000000007</v>
      </c>
      <c r="BJ138" s="805">
        <f>'SAME1 Flight Tests 8-27-09'!AG31</f>
        <v>6.2168499999999991</v>
      </c>
      <c r="BK138" s="805">
        <f>'SAME1 Flight Tests 8-27-09'!AH31</f>
        <v>0.88420199999999927</v>
      </c>
      <c r="BL138" s="805">
        <f>'SAME1 Flight Tests 8-27-09'!AK31</f>
        <v>646297.04735521181</v>
      </c>
      <c r="BM138" s="805">
        <f>'SAME1 Flight Tests 8-27-09'!AL31</f>
        <v>161.08926223441955</v>
      </c>
      <c r="BN138" s="806"/>
      <c r="BO138" s="805"/>
      <c r="BP138" s="806"/>
      <c r="BQ138" s="805">
        <f>'SAME1 Flight Tests 8-27-09'!AM31</f>
        <v>14.050080999999997</v>
      </c>
      <c r="BR138" s="816">
        <f>'SAME1 Flight Tests 8-27-09'!AP31</f>
        <v>0.24924957168477233</v>
      </c>
      <c r="BS138" s="816">
        <f>'SAME1 Flight Tests 8-27-09'!AQ31</f>
        <v>0.2672082375696318</v>
      </c>
      <c r="BT138" s="816"/>
      <c r="BU138" s="816">
        <f>'SAME1 Flight Tests 8-27-09'!AS31</f>
        <v>1.3018261923011838</v>
      </c>
      <c r="BV138" s="816">
        <f>'SAME1 Flight Tests 8-27-09'!AT31</f>
        <v>0.2407280565775852</v>
      </c>
      <c r="BW138" s="807">
        <f>'SAME1 Flight Tests 8-27-09'!BB31</f>
        <v>646297.04735521181</v>
      </c>
      <c r="BX138" s="807">
        <f>'SAME1 Flight Tests 8-27-09'!BC31</f>
        <v>635891.9458305341</v>
      </c>
      <c r="BY138" s="807">
        <f>'SAME1 Flight Tests 8-27-09'!BD31</f>
        <v>598250.36007571616</v>
      </c>
      <c r="BZ138" s="806"/>
      <c r="CA138" s="805">
        <f>'SAME1 Flight Tests 8-27-09'!BG31</f>
        <v>0.18974291845493546</v>
      </c>
      <c r="CB138" s="805">
        <f>'SAME1 Flight Tests 8-27-09'!BF31</f>
        <v>2.2599999999999998</v>
      </c>
      <c r="CC138" s="783"/>
      <c r="CD138" s="805"/>
      <c r="CE138" s="805">
        <f>'SAME1 Flight Tests 8-27-09'!BH31</f>
        <v>517.61263896959224</v>
      </c>
      <c r="CF138" s="1804">
        <f>'SAME1 Flight Tests 8-27-09'!BI31</f>
        <v>3.3999999999999586</v>
      </c>
      <c r="CG138" s="1804">
        <f>'SAME1 Flight Tests 8-27-09'!BJ31</f>
        <v>26</v>
      </c>
      <c r="CH138" s="1804">
        <f>'SAME1 Flight Tests 8-27-09'!BK31</f>
        <v>0</v>
      </c>
      <c r="CI138" s="1920">
        <f>'SAME1 Flight Tests 8-27-09'!BL31</f>
        <v>2.4794260588235591E-2</v>
      </c>
      <c r="CJ138" s="1804">
        <f t="shared" si="3"/>
        <v>1.2347882218580859</v>
      </c>
      <c r="CK138" s="1802"/>
    </row>
    <row r="139" spans="1:89" x14ac:dyDescent="0.25">
      <c r="A139" s="778">
        <v>1</v>
      </c>
      <c r="B139" s="779">
        <f>'SAME1 Flight Tests 8-27-09'!A54</f>
        <v>5</v>
      </c>
      <c r="C139" s="779" t="str">
        <f>'SAME1 Flight Tests 8-27-09'!B54</f>
        <v>Teflon</v>
      </c>
      <c r="D139" s="782"/>
      <c r="E139" s="779" t="str">
        <f>'SAME1 Flight Tests 8-27-09'!C54</f>
        <v>41 Ta</v>
      </c>
      <c r="F139" s="779">
        <f>'SAME1 Flight Tests 8-27-09'!D54</f>
        <v>2</v>
      </c>
      <c r="G139" s="779" t="str">
        <f>'SAME1 Flight Tests 8-27-09'!E54</f>
        <v>41a</v>
      </c>
      <c r="H139" s="779" t="str">
        <f>'SAME1 Flight Tests 8-27-09'!F54</f>
        <v xml:space="preserve">     Aging</v>
      </c>
      <c r="I139" s="779">
        <f>'SAME1 Flight Tests 8-27-09'!G54</f>
        <v>277</v>
      </c>
      <c r="J139" s="791">
        <f>'SAME1 Flight Tests 8-27-09'!H54</f>
        <v>39359</v>
      </c>
      <c r="K139" s="779">
        <f>'SAME1 Flight Tests 8-27-09'!I54</f>
        <v>0</v>
      </c>
      <c r="L139" s="779" t="str">
        <f>'SAME1 Flight Tests 8-27-09'!J54</f>
        <v>n</v>
      </c>
      <c r="M139" s="779" t="str">
        <f>'SAME1 Flight Tests 8-27-09'!K54</f>
        <v>n</v>
      </c>
      <c r="N139" s="779">
        <f>'SAME1 Flight Tests 8-27-09'!L54</f>
        <v>2</v>
      </c>
      <c r="O139" s="804">
        <f>'SAME1 Flight Tests 8-27-09'!M54</f>
        <v>1.44</v>
      </c>
      <c r="P139" s="805">
        <f>'SAME1 Flight Tests 8-27-09'!N54</f>
        <v>60</v>
      </c>
      <c r="Q139" s="805">
        <f>'SAME1 Flight Tests 8-27-09'!O54</f>
        <v>720</v>
      </c>
      <c r="R139" s="805">
        <f>'SAME1 Flight Tests 8-27-09'!P54</f>
        <v>8</v>
      </c>
      <c r="S139" s="806"/>
      <c r="T139" s="806"/>
      <c r="U139" s="1813">
        <f>'SAME1 Flight Tests 8-27-09'!Q54</f>
        <v>807.16666666666663</v>
      </c>
      <c r="V139" s="806"/>
      <c r="W139" s="806"/>
      <c r="X139" s="806"/>
      <c r="Y139" s="806"/>
      <c r="Z139" s="806"/>
      <c r="AA139" s="805" t="str">
        <f>'SAME1 Flight Tests 8-27-09'!R54</f>
        <v>n</v>
      </c>
      <c r="AB139" s="805" t="str">
        <f>'SAME1 Flight Tests 8-27-09'!S54</f>
        <v>n</v>
      </c>
      <c r="AC139" s="805">
        <f>'SAME1 Flight Tests 8-27-09'!T54</f>
        <v>1</v>
      </c>
      <c r="AD139" s="806"/>
      <c r="AE139" s="805">
        <f>'SAME1 Flight Tests 8-27-09'!U54</f>
        <v>10</v>
      </c>
      <c r="AF139" s="806"/>
      <c r="AG139" s="816">
        <f>'SAME1 Flight Tests 8-27-09'!V54</f>
        <v>5.19567251427413E-2</v>
      </c>
      <c r="AH139" s="818">
        <f>'SAME1 Flight Tests 8-27-09'!W54</f>
        <v>0</v>
      </c>
      <c r="AI139" s="806"/>
      <c r="AJ139" s="806"/>
      <c r="AK139" s="806"/>
      <c r="AL139" s="806"/>
      <c r="AM139" s="806"/>
      <c r="AN139" s="806"/>
      <c r="AO139" s="806"/>
      <c r="AP139" s="806"/>
      <c r="AQ139" s="806"/>
      <c r="AR139" s="806"/>
      <c r="AS139" s="806"/>
      <c r="AT139" s="806"/>
      <c r="AU139" s="805">
        <f>'SAME1 Flight Tests 8-27-09'!X54</f>
        <v>1.52</v>
      </c>
      <c r="AV139" s="820">
        <f>'SAME1 Flight Tests 8-27-09'!Y54</f>
        <v>3.4151094736842111</v>
      </c>
      <c r="AW139" s="820">
        <f>'SAME1 Flight Tests 8-27-09'!Z54</f>
        <v>7.0672257894736836E-4</v>
      </c>
      <c r="AX139" s="820">
        <f>'SAME1 Flight Tests 8-27-09'!AA54</f>
        <v>-7.0672257894736836E-4</v>
      </c>
      <c r="AY139" s="822"/>
      <c r="AZ139" s="822"/>
      <c r="BA139" s="820">
        <f>'SAME1 Flight Tests 8-27-09'!AC54</f>
        <v>4.8614654999999996</v>
      </c>
      <c r="BB139" s="822"/>
      <c r="BC139" s="822"/>
      <c r="BD139" s="820">
        <f>'SAME1 Flight Tests 8-27-09'!AB54</f>
        <v>5.2670768421052632</v>
      </c>
      <c r="BE139" s="820">
        <f>'SAME1 Flight Tests 8-27-09'!AD54</f>
        <v>4.6800230000000003</v>
      </c>
      <c r="BF139" s="826">
        <f>'SAME1 Flight Tests 8-27-09'!AE54</f>
        <v>20590</v>
      </c>
      <c r="BG139" s="806"/>
      <c r="BH139" s="806"/>
      <c r="BI139" s="805">
        <f>'SAME1 Flight Tests 8-27-09'!AF54</f>
        <v>13.155899999999999</v>
      </c>
      <c r="BJ139" s="805">
        <f>'SAME1 Flight Tests 8-27-09'!AG54</f>
        <v>19.547599999999999</v>
      </c>
      <c r="BK139" s="805">
        <f>'SAME1 Flight Tests 8-27-09'!AH54</f>
        <v>0.5870538421052629</v>
      </c>
      <c r="BL139" s="805">
        <f>'SAME1 Flight Tests 8-27-09'!AK54</f>
        <v>563835.38645896956</v>
      </c>
      <c r="BM139" s="805">
        <f>'SAME1 Flight Tests 8-27-09'!AL54</f>
        <v>102.64261980254548</v>
      </c>
      <c r="BN139" s="806"/>
      <c r="BO139" s="805"/>
      <c r="BP139" s="806"/>
      <c r="BQ139" s="805">
        <f>'SAME1 Flight Tests 8-27-09'!AM54</f>
        <v>44.177575999999995</v>
      </c>
      <c r="BR139" s="816">
        <f>'SAME1 Flight Tests 8-27-09'!AP54</f>
        <v>0.18204359333877107</v>
      </c>
      <c r="BS139" s="816">
        <f>'SAME1 Flight Tests 8-27-09'!AQ54</f>
        <v>0.4095106563201677</v>
      </c>
      <c r="BT139" s="816"/>
      <c r="BU139" s="816">
        <f>'SAME1 Flight Tests 8-27-09'!AS54</f>
        <v>2.4605824809110279</v>
      </c>
      <c r="BV139" s="816">
        <f>'SAME1 Flight Tests 8-27-09'!AT54</f>
        <v>0.12137535003189111</v>
      </c>
      <c r="BW139" s="807">
        <f>'SAME1 Flight Tests 8-27-09'!BB54</f>
        <v>563835.38645896956</v>
      </c>
      <c r="BX139" s="807">
        <f>'SAME1 Flight Tests 8-27-09'!BC54</f>
        <v>554720.68574026646</v>
      </c>
      <c r="BY139" s="807">
        <f>'SAME1 Flight Tests 8-27-09'!BD54</f>
        <v>522902.45440528099</v>
      </c>
      <c r="BZ139" s="806"/>
      <c r="CA139" s="805">
        <f>'SAME1 Flight Tests 8-27-09'!BG54</f>
        <v>0.12597721933589331</v>
      </c>
      <c r="CB139" s="805">
        <f>'SAME1 Flight Tests 8-27-09'!BF54</f>
        <v>2.2599999999999998</v>
      </c>
      <c r="CC139" s="783"/>
      <c r="CD139" s="805"/>
      <c r="CE139" s="805">
        <f>'SAME1 Flight Tests 8-27-09'!BH54</f>
        <v>517.69385314585145</v>
      </c>
      <c r="CF139" s="1804">
        <f>'SAME1 Flight Tests 8-27-09'!BI54</f>
        <v>1.5200000000000768</v>
      </c>
      <c r="CG139" s="1804">
        <f>'SAME1 Flight Tests 8-27-09'!BJ54</f>
        <v>41</v>
      </c>
      <c r="CH139" s="1804">
        <f>'SAME1 Flight Tests 8-27-09'!BK54</f>
        <v>0</v>
      </c>
      <c r="CI139" s="1920">
        <f>'SAME1 Flight Tests 8-27-09'!BL54</f>
        <v>0.17438516842104379</v>
      </c>
      <c r="CJ139" s="1804">
        <f t="shared" si="3"/>
        <v>1.4858428537766326</v>
      </c>
      <c r="CK139" s="1802"/>
    </row>
    <row r="140" spans="1:89" ht="38.25" x14ac:dyDescent="0.25">
      <c r="A140" s="780">
        <v>2</v>
      </c>
      <c r="B140" s="784">
        <f>'SAME R Results'!A5</f>
        <v>1</v>
      </c>
      <c r="C140" s="785" t="str">
        <f>'SAME R Results'!B5</f>
        <v>Teflon</v>
      </c>
      <c r="D140" s="784" t="str">
        <f>'SAME R Results'!C5</f>
        <v>T01</v>
      </c>
      <c r="E140" s="784" t="str">
        <f>'SAME R Results'!D5</f>
        <v>3T</v>
      </c>
      <c r="F140" s="784">
        <f>'SAME R Results'!E5</f>
        <v>3</v>
      </c>
      <c r="G140" s="784">
        <f>'SAME R Results'!F5</f>
        <v>50</v>
      </c>
      <c r="H140" s="785" t="str">
        <f>'SAME R Results'!G5</f>
        <v>Baseline High RT/R0</v>
      </c>
      <c r="I140" s="784" t="str">
        <f>'SAME R Results'!H5</f>
        <v>201 11:00</v>
      </c>
      <c r="J140" s="786">
        <f>'SAME R Results'!I5</f>
        <v>40379.291666666664</v>
      </c>
      <c r="K140" s="784">
        <f>'SAME R Results'!J5</f>
        <v>0</v>
      </c>
      <c r="L140" s="788"/>
      <c r="M140" s="788"/>
      <c r="N140" s="1914">
        <f>'SAME R Results'!K5</f>
        <v>8.1</v>
      </c>
      <c r="O140" s="793">
        <f>'SAME R Results'!L5</f>
        <v>1.4524143054229013</v>
      </c>
      <c r="P140" s="784">
        <f>'SAME R Results'!M5</f>
        <v>60</v>
      </c>
      <c r="Q140" s="784">
        <f>'SAME R Results'!N5</f>
        <v>11</v>
      </c>
      <c r="R140" s="784">
        <f>'SAME R Results'!O5</f>
        <v>8</v>
      </c>
      <c r="S140" s="784" t="str">
        <f>'SAME R Results'!P5</f>
        <v>n</v>
      </c>
      <c r="T140" s="784">
        <f>'SAME R Results'!Q5</f>
        <v>0</v>
      </c>
      <c r="U140" s="853">
        <f>'SAME R Results'!R5</f>
        <v>33.200000000000003</v>
      </c>
      <c r="V140" s="784" t="str">
        <f>'SAME R Results'!S5</f>
        <v>y</v>
      </c>
      <c r="W140" s="784">
        <f>'SAME R Results'!T5</f>
        <v>75</v>
      </c>
      <c r="X140" s="784" t="str">
        <f>'SAME R Results'!U5</f>
        <v>n</v>
      </c>
      <c r="Y140" s="784" t="str">
        <f>'SAME R Results'!V5</f>
        <v>y</v>
      </c>
      <c r="Z140" s="784" t="str">
        <f>'SAME R Results'!W5</f>
        <v>y</v>
      </c>
      <c r="AA140" s="784" t="str">
        <f>'SAME R Results'!X5</f>
        <v>n</v>
      </c>
      <c r="AB140" s="784" t="str">
        <f>'SAME R Results'!Y5</f>
        <v>n</v>
      </c>
      <c r="AC140" s="789"/>
      <c r="AD140" s="784" t="str">
        <f>'SAME R Results'!Z5</f>
        <v>y</v>
      </c>
      <c r="AE140" s="784">
        <f>'SAME R Results'!AA5</f>
        <v>10</v>
      </c>
      <c r="AF140" s="784" t="str">
        <f>'SAME R Results'!AB5</f>
        <v>y</v>
      </c>
      <c r="AG140" s="817">
        <f>'SAME R Results'!AC5</f>
        <v>5.19567251427413E-2</v>
      </c>
      <c r="AH140" s="819">
        <f>'SAME R Results'!AD5</f>
        <v>0</v>
      </c>
      <c r="AI140" s="784">
        <f>'SAME R Results'!AE5</f>
        <v>0</v>
      </c>
      <c r="AJ140" s="784">
        <f>'SAME R Results'!AF5</f>
        <v>0</v>
      </c>
      <c r="AK140" s="784">
        <f>'SAME R Results'!AG5</f>
        <v>0</v>
      </c>
      <c r="AL140" s="784">
        <f>'SAME R Results'!AH5</f>
        <v>0</v>
      </c>
      <c r="AM140" s="784">
        <f>'SAME R Results'!AI5</f>
        <v>0</v>
      </c>
      <c r="AN140" s="784">
        <f>'SAME R Results'!AJ5</f>
        <v>0</v>
      </c>
      <c r="AO140" s="784">
        <f>'SAME R Results'!AK5</f>
        <v>0</v>
      </c>
      <c r="AP140" s="784">
        <f>'SAME R Results'!AL5</f>
        <v>0</v>
      </c>
      <c r="AQ140" s="784">
        <f>'SAME R Results'!AM5</f>
        <v>0</v>
      </c>
      <c r="AR140" s="817">
        <f>'SAME R Results'!AN5</f>
        <v>0</v>
      </c>
      <c r="AS140" s="819">
        <f>'SAME R Results'!AO5</f>
        <v>0</v>
      </c>
      <c r="AT140" s="784">
        <f>'SAME R Results'!AP5</f>
        <v>0</v>
      </c>
      <c r="AU140" s="789"/>
      <c r="AV140" s="821">
        <f>'SAME R Results'!AQ5</f>
        <v>0</v>
      </c>
      <c r="AW140" s="821">
        <f>'SAME R Results'!AR5</f>
        <v>3.4159999999999999</v>
      </c>
      <c r="AX140" s="821">
        <f>'SAME R Results'!AS5</f>
        <v>0</v>
      </c>
      <c r="AY140" s="821">
        <f>'SAME R Results'!AT5</f>
        <v>0</v>
      </c>
      <c r="AZ140" s="824"/>
      <c r="BA140" s="824"/>
      <c r="BB140" s="821">
        <f>'SAME R Results'!AU5</f>
        <v>0.37197884999999997</v>
      </c>
      <c r="BC140" s="821">
        <f>'SAME R Results'!AV5</f>
        <v>2.6800000000000001E-2</v>
      </c>
      <c r="BD140" s="821">
        <f>'SAME R Results'!AW5</f>
        <v>6.9054574999999998</v>
      </c>
      <c r="BE140" s="821">
        <f>'SAME R Results'!AX5</f>
        <v>4.6738274999999998</v>
      </c>
      <c r="BF140" s="827">
        <f>'SAME R Results'!AY5</f>
        <v>111735</v>
      </c>
      <c r="BG140" s="784">
        <f>'SAME R Results'!AZ5</f>
        <v>0.46403510000000009</v>
      </c>
      <c r="BH140" s="784">
        <f>'SAME R Results'!BA5</f>
        <v>8.2000000000000003E-2</v>
      </c>
      <c r="BI140" s="789"/>
      <c r="BJ140" s="784">
        <f>'SAME R Results'!BB5</f>
        <v>30.150949999999995</v>
      </c>
      <c r="BK140" s="784">
        <f>'SAME R Results'!BC5</f>
        <v>2.23163</v>
      </c>
      <c r="BL140" s="784">
        <f>'SAME R Results'!BD5</f>
        <v>3654789.4777492345</v>
      </c>
      <c r="BM140" s="784">
        <f>'SAME R Results'!BE5</f>
        <v>541.22426782057232</v>
      </c>
      <c r="BN140" s="784">
        <f>'SAME R Results'!BF5</f>
        <v>0.34517884999999998</v>
      </c>
      <c r="BO140" s="784">
        <f>'SAME R Results'!BG5</f>
        <v>9.5508775000000018E-2</v>
      </c>
      <c r="BP140" s="789"/>
      <c r="BQ140" s="784">
        <f>'SAME R Results'!BH5</f>
        <v>68.141146999999975</v>
      </c>
      <c r="BR140" s="817">
        <f>'SAME R Results'!BI5</f>
        <v>0.14808630459171615</v>
      </c>
      <c r="BS140" s="817">
        <f>'SAME R Results'!BJ5</f>
        <v>0.25295421677328306</v>
      </c>
      <c r="BT140" s="817">
        <f>'SAME R Results'!BL5</f>
        <v>3.6141061384150297</v>
      </c>
      <c r="BU140" s="817">
        <f>'SAME R Results'!BM5</f>
        <v>2.0786515528876603</v>
      </c>
      <c r="BV140" s="817">
        <f>'SAME R Results'!BN5</f>
        <v>0.11330560179039686</v>
      </c>
      <c r="BW140" s="784">
        <f>'SAME R Results'!BO5</f>
        <v>3654789.4777492345</v>
      </c>
      <c r="BX140" s="784">
        <f>'SAME R Results'!BP5</f>
        <v>3408235.496242383</v>
      </c>
      <c r="BY140" s="784">
        <f>'SAME R Results'!BQ5</f>
        <v>3023464.4368640776</v>
      </c>
      <c r="BZ140" s="784">
        <f>'SAME R Results'!BR5</f>
        <v>541.22426782057232</v>
      </c>
      <c r="CA140" s="784">
        <f>'SAME R Results'!BS5</f>
        <v>0.49534537867353279</v>
      </c>
      <c r="CB140" s="784">
        <f>'SAME R Results'!BT5</f>
        <v>2.2599999999999998</v>
      </c>
      <c r="CC140" s="784">
        <f>'SAME R Results'!BV5</f>
        <v>1</v>
      </c>
      <c r="CD140" s="880">
        <f>'SAME R Results'!BW5</f>
        <v>2.2000000000000002</v>
      </c>
      <c r="CE140" s="1086">
        <f>'SAME R Results'!BZ5</f>
        <v>529.63562470856755</v>
      </c>
      <c r="CF140" s="1777">
        <f>'SAME R Results'!CA5</f>
        <v>0</v>
      </c>
      <c r="CG140" s="1777">
        <f>'SAME R Results'!CB5</f>
        <v>0</v>
      </c>
      <c r="CH140" s="1777">
        <f>'SAME R Results'!CC5</f>
        <v>0</v>
      </c>
      <c r="CI140" s="1919"/>
      <c r="CJ140" s="1777"/>
      <c r="CK140" s="1802"/>
    </row>
    <row r="141" spans="1:89" x14ac:dyDescent="0.25">
      <c r="A141" s="780">
        <v>2</v>
      </c>
      <c r="B141" s="784">
        <f>'SAME R Results'!A14</f>
        <v>2</v>
      </c>
      <c r="C141" s="785" t="str">
        <f>'SAME R Results'!B14</f>
        <v>Teflon</v>
      </c>
      <c r="D141" s="784" t="str">
        <f>'SAME R Results'!C14</f>
        <v>T02</v>
      </c>
      <c r="E141" s="784" t="str">
        <f>'SAME R Results'!D14</f>
        <v>9 T</v>
      </c>
      <c r="F141" s="784">
        <f>'SAME R Results'!E14</f>
        <v>5</v>
      </c>
      <c r="G141" s="784">
        <f>'SAME R Results'!F14</f>
        <v>56</v>
      </c>
      <c r="H141" s="785" t="str">
        <f>'SAME R Results'!G14</f>
        <v>Baseline</v>
      </c>
      <c r="I141" s="784">
        <f>'SAME R Results'!H14</f>
        <v>210</v>
      </c>
      <c r="J141" s="786">
        <f>'SAME R Results'!I14</f>
        <v>40388</v>
      </c>
      <c r="K141" s="784">
        <f>'SAME R Results'!J14</f>
        <v>0</v>
      </c>
      <c r="L141" s="788"/>
      <c r="M141" s="788"/>
      <c r="N141" s="1942">
        <f>'SAME R Results'!K14</f>
        <v>8.1</v>
      </c>
      <c r="O141" s="1939">
        <f>'SAME R Results'!L14</f>
        <v>1.4450000000000001</v>
      </c>
      <c r="P141" s="784">
        <f>'SAME R Results'!M14</f>
        <v>60</v>
      </c>
      <c r="Q141" s="784">
        <f>'SAME R Results'!N14</f>
        <v>11</v>
      </c>
      <c r="R141" s="784">
        <f>'SAME R Results'!O14</f>
        <v>8</v>
      </c>
      <c r="S141" s="784" t="str">
        <f>'SAME R Results'!P14</f>
        <v>n</v>
      </c>
      <c r="T141" s="784" t="str">
        <f>'SAME R Results'!Q14</f>
        <v>n</v>
      </c>
      <c r="U141" s="853">
        <f>'SAME R Results'!R14</f>
        <v>40.6</v>
      </c>
      <c r="V141" s="784" t="str">
        <f>'SAME R Results'!S14</f>
        <v>y</v>
      </c>
      <c r="W141" s="784">
        <f>'SAME R Results'!T14</f>
        <v>75</v>
      </c>
      <c r="X141" s="784" t="str">
        <f>'SAME R Results'!U14</f>
        <v>n</v>
      </c>
      <c r="Y141" s="784" t="str">
        <f>'SAME R Results'!V14</f>
        <v>y</v>
      </c>
      <c r="Z141" s="784" t="str">
        <f>'SAME R Results'!W14</f>
        <v>y</v>
      </c>
      <c r="AA141" s="784" t="str">
        <f>'SAME R Results'!X14</f>
        <v>n</v>
      </c>
      <c r="AB141" s="784" t="str">
        <f>'SAME R Results'!Y14</f>
        <v>n</v>
      </c>
      <c r="AC141" s="789"/>
      <c r="AD141" s="784" t="str">
        <f>'SAME R Results'!Z14</f>
        <v>y</v>
      </c>
      <c r="AE141" s="784">
        <f>'SAME R Results'!AA14</f>
        <v>10</v>
      </c>
      <c r="AF141" s="784" t="str">
        <f>'SAME R Results'!AB14</f>
        <v>y</v>
      </c>
      <c r="AG141" s="817">
        <f>'SAME R Results'!AC14</f>
        <v>5.19567251427413E-2</v>
      </c>
      <c r="AH141" s="819">
        <f>'SAME R Results'!AD14</f>
        <v>0</v>
      </c>
      <c r="AI141" s="784">
        <f>'SAME R Results'!AE14</f>
        <v>0</v>
      </c>
      <c r="AJ141" s="784">
        <f>'SAME R Results'!AF14</f>
        <v>0</v>
      </c>
      <c r="AK141" s="784">
        <f>'SAME R Results'!AG14</f>
        <v>0</v>
      </c>
      <c r="AL141" s="784">
        <f>'SAME R Results'!AH14</f>
        <v>0</v>
      </c>
      <c r="AM141" s="784">
        <f>'SAME R Results'!AI14</f>
        <v>0</v>
      </c>
      <c r="AN141" s="784">
        <f>'SAME R Results'!AJ14</f>
        <v>0</v>
      </c>
      <c r="AO141" s="784">
        <f>'SAME R Results'!AK14</f>
        <v>0</v>
      </c>
      <c r="AP141" s="784">
        <f>'SAME R Results'!AL14</f>
        <v>0</v>
      </c>
      <c r="AQ141" s="784">
        <f>'SAME R Results'!AM14</f>
        <v>0</v>
      </c>
      <c r="AR141" s="817">
        <f>'SAME R Results'!AN14</f>
        <v>0</v>
      </c>
      <c r="AS141" s="819">
        <f>'SAME R Results'!AO14</f>
        <v>0</v>
      </c>
      <c r="AT141" s="784">
        <f>'SAME R Results'!AP14</f>
        <v>0</v>
      </c>
      <c r="AU141" s="789"/>
      <c r="AV141" s="821">
        <f>'SAME R Results'!AQ14</f>
        <v>0</v>
      </c>
      <c r="AW141" s="821">
        <f>'SAME R Results'!AR14</f>
        <v>0.1842</v>
      </c>
      <c r="AX141" s="821">
        <f>'SAME R Results'!AS14</f>
        <v>0</v>
      </c>
      <c r="AY141" s="821">
        <f>'SAME R Results'!AT14</f>
        <v>0</v>
      </c>
      <c r="AZ141" s="824"/>
      <c r="BA141" s="824"/>
      <c r="BB141" s="821">
        <f>'SAME R Results'!AU14</f>
        <v>0.14634710000000001</v>
      </c>
      <c r="BC141" s="821">
        <f>'SAME R Results'!AV14</f>
        <v>2.6800000000000001E-2</v>
      </c>
      <c r="BD141" s="821">
        <f>'SAME R Results'!AW14</f>
        <v>6.4934835000000009</v>
      </c>
      <c r="BE141" s="821">
        <f>'SAME R Results'!AX14</f>
        <v>4.660736</v>
      </c>
      <c r="BF141" s="827">
        <f>'SAME R Results'!AY14</f>
        <v>99795</v>
      </c>
      <c r="BG141" s="784">
        <f>'SAME R Results'!AZ14</f>
        <v>0.22479245000000003</v>
      </c>
      <c r="BH141" s="784">
        <f>'SAME R Results'!BA14</f>
        <v>8.2000000000000003E-2</v>
      </c>
      <c r="BI141" s="789"/>
      <c r="BJ141" s="784">
        <f>'SAME R Results'!BB14</f>
        <v>9.7255000000000003</v>
      </c>
      <c r="BK141" s="784">
        <f>'SAME R Results'!BC14</f>
        <v>1.8327475000000009</v>
      </c>
      <c r="BL141" s="784">
        <f>'SAME R Results'!BD14</f>
        <v>3037043.9171539079</v>
      </c>
      <c r="BM141" s="784">
        <f>'SAME R Results'!BE14</f>
        <v>400.39400960857876</v>
      </c>
      <c r="BN141" s="784">
        <f>'SAME R Results'!BF14</f>
        <v>0.1195471</v>
      </c>
      <c r="BO141" s="784">
        <f>'SAME R Results'!BG14</f>
        <v>3.5698112500000004E-2</v>
      </c>
      <c r="BP141" s="789"/>
      <c r="BQ141" s="784">
        <f>'SAME R Results'!BH14</f>
        <v>21.97963</v>
      </c>
      <c r="BR141" s="817">
        <f>'SAME R Results'!BI14</f>
        <v>0.13183675328073566</v>
      </c>
      <c r="BS141" s="817">
        <f>'SAME R Results'!BJ14</f>
        <v>0.18452250171432627</v>
      </c>
      <c r="BT141" s="817">
        <f>'SAME R Results'!BL14</f>
        <v>3.3488353200746954</v>
      </c>
      <c r="BU141" s="817">
        <f>'SAME R Results'!BM14</f>
        <v>1.7857412174371969</v>
      </c>
      <c r="BV141" s="817">
        <f>'SAME R Results'!BN14</f>
        <v>0.11143717188099855</v>
      </c>
      <c r="BW141" s="784">
        <f>'SAME R Results'!BO14</f>
        <v>3037043.9171539079</v>
      </c>
      <c r="BX141" s="784">
        <f>'SAME R Results'!BP14</f>
        <v>2992867.0566282663</v>
      </c>
      <c r="BY141" s="784">
        <f>'SAME R Results'!BQ14</f>
        <v>2686519.7362136026</v>
      </c>
      <c r="BZ141" s="784">
        <f>'SAME R Results'!BR14</f>
        <v>400.39400960857876</v>
      </c>
      <c r="CA141" s="784">
        <f>'SAME R Results'!BS14</f>
        <v>0.40680713397851387</v>
      </c>
      <c r="CB141" s="784">
        <f>'SAME R Results'!BT14</f>
        <v>2.2599999999999998</v>
      </c>
      <c r="CC141" s="784">
        <f>'SAME R Results'!BV14</f>
        <v>1</v>
      </c>
      <c r="CD141" s="880">
        <f>'SAME R Results'!BW14</f>
        <v>2.2000000000000002</v>
      </c>
      <c r="CE141" s="1086">
        <f>'SAME R Results'!BZ14</f>
        <v>514.13740453829121</v>
      </c>
      <c r="CF141" s="1777">
        <f>'SAME R Results'!CA14</f>
        <v>4.9966666666667603</v>
      </c>
      <c r="CG141" s="1777" t="str">
        <f>'SAME R Results'!CB14</f>
        <v xml:space="preserve"> 09T</v>
      </c>
      <c r="CH141" s="1777">
        <f>'SAME R Results'!CC14</f>
        <v>210</v>
      </c>
      <c r="CI141" s="1919">
        <f>'SAME R Results'!CD14</f>
        <v>2.6393151434289032E-2</v>
      </c>
      <c r="CJ141" s="1777"/>
      <c r="CK141" s="1802"/>
    </row>
    <row r="142" spans="1:89" ht="25.5" x14ac:dyDescent="0.25">
      <c r="A142" s="780">
        <v>2</v>
      </c>
      <c r="B142" s="784">
        <f>'SAME R Results'!A16</f>
        <v>2</v>
      </c>
      <c r="C142" s="785" t="str">
        <f>'SAME R Results'!B16</f>
        <v>Teflon</v>
      </c>
      <c r="D142" s="784" t="str">
        <f>'SAME R Results'!C16</f>
        <v>T03</v>
      </c>
      <c r="E142" s="784" t="str">
        <f>'SAME R Results'!D16</f>
        <v>11 T</v>
      </c>
      <c r="F142" s="784">
        <f>'SAME R Results'!E16</f>
        <v>6</v>
      </c>
      <c r="G142" s="784">
        <f>'SAME R Results'!F16</f>
        <v>58</v>
      </c>
      <c r="H142" s="785" t="str">
        <f>'SAME R Results'!G16</f>
        <v>Baseline aging</v>
      </c>
      <c r="I142" s="784">
        <f>'SAME R Results'!H16</f>
        <v>211</v>
      </c>
      <c r="J142" s="786">
        <f>'SAME R Results'!I16</f>
        <v>40389</v>
      </c>
      <c r="K142" s="784">
        <f>'SAME R Results'!J16</f>
        <v>0</v>
      </c>
      <c r="L142" s="788"/>
      <c r="M142" s="788"/>
      <c r="N142" s="1942">
        <f>'SAME R Results'!K16</f>
        <v>8.1</v>
      </c>
      <c r="O142" s="1939">
        <f>'SAME R Results'!L16</f>
        <v>1.4450000000000001</v>
      </c>
      <c r="P142" s="784">
        <f>'SAME R Results'!M16</f>
        <v>60</v>
      </c>
      <c r="Q142" s="784">
        <f>'SAME R Results'!N16</f>
        <v>11</v>
      </c>
      <c r="R142" s="784">
        <f>'SAME R Results'!O16</f>
        <v>8</v>
      </c>
      <c r="S142" s="784" t="str">
        <f>'SAME R Results'!P16</f>
        <v>n</v>
      </c>
      <c r="T142" s="784" t="str">
        <f>'SAME R Results'!Q16</f>
        <v>n</v>
      </c>
      <c r="U142" s="853">
        <f>'SAME R Results'!R16</f>
        <v>34.4</v>
      </c>
      <c r="V142" s="784" t="str">
        <f>'SAME R Results'!S16</f>
        <v>y</v>
      </c>
      <c r="W142" s="784">
        <f>'SAME R Results'!T16</f>
        <v>75</v>
      </c>
      <c r="X142" s="784" t="str">
        <f>'SAME R Results'!U16</f>
        <v>n</v>
      </c>
      <c r="Y142" s="784" t="str">
        <f>'SAME R Results'!V16</f>
        <v>y</v>
      </c>
      <c r="Z142" s="784" t="str">
        <f>'SAME R Results'!W16</f>
        <v>y</v>
      </c>
      <c r="AA142" s="784" t="str">
        <f>'SAME R Results'!X16</f>
        <v>n</v>
      </c>
      <c r="AB142" s="784" t="str">
        <f>'SAME R Results'!Y16</f>
        <v>n</v>
      </c>
      <c r="AC142" s="789"/>
      <c r="AD142" s="784" t="str">
        <f>'SAME R Results'!Z16</f>
        <v>y</v>
      </c>
      <c r="AE142" s="784">
        <f>'SAME R Results'!AA16</f>
        <v>10</v>
      </c>
      <c r="AF142" s="784" t="str">
        <f>'SAME R Results'!AB16</f>
        <v>y</v>
      </c>
      <c r="AG142" s="817">
        <f>'SAME R Results'!AC16</f>
        <v>5.19567251427413E-2</v>
      </c>
      <c r="AH142" s="819">
        <f>'SAME R Results'!AD16</f>
        <v>0</v>
      </c>
      <c r="AI142" s="784">
        <f>'SAME R Results'!AE16</f>
        <v>0</v>
      </c>
      <c r="AJ142" s="784">
        <f>'SAME R Results'!AF16</f>
        <v>0</v>
      </c>
      <c r="AK142" s="784">
        <f>'SAME R Results'!AG16</f>
        <v>0</v>
      </c>
      <c r="AL142" s="784">
        <f>'SAME R Results'!AH16</f>
        <v>0</v>
      </c>
      <c r="AM142" s="784">
        <f>'SAME R Results'!AI16</f>
        <v>0</v>
      </c>
      <c r="AN142" s="784">
        <f>'SAME R Results'!AJ16</f>
        <v>0</v>
      </c>
      <c r="AO142" s="784">
        <f>'SAME R Results'!AK16</f>
        <v>0</v>
      </c>
      <c r="AP142" s="784">
        <f>'SAME R Results'!AL16</f>
        <v>0</v>
      </c>
      <c r="AQ142" s="784">
        <f>'SAME R Results'!AM16</f>
        <v>0</v>
      </c>
      <c r="AR142" s="817">
        <f>'SAME R Results'!AN16</f>
        <v>0</v>
      </c>
      <c r="AS142" s="819">
        <f>'SAME R Results'!AO16</f>
        <v>0</v>
      </c>
      <c r="AT142" s="784">
        <f>'SAME R Results'!AP16</f>
        <v>0</v>
      </c>
      <c r="AU142" s="789"/>
      <c r="AV142" s="821">
        <f>'SAME R Results'!AQ16</f>
        <v>0</v>
      </c>
      <c r="AW142" s="821">
        <f>'SAME R Results'!AR16</f>
        <v>0.188</v>
      </c>
      <c r="AX142" s="821">
        <f>'SAME R Results'!AS16</f>
        <v>0</v>
      </c>
      <c r="AY142" s="821">
        <f>'SAME R Results'!AT16</f>
        <v>0</v>
      </c>
      <c r="AZ142" s="824"/>
      <c r="BA142" s="824"/>
      <c r="BB142" s="821">
        <f>'SAME R Results'!AU16</f>
        <v>8.422855999999998E-2</v>
      </c>
      <c r="BC142" s="821">
        <f>'SAME R Results'!AV16</f>
        <v>2.6800000000000001E-2</v>
      </c>
      <c r="BD142" s="821">
        <f>'SAME R Results'!AW16</f>
        <v>5.3473210000000009</v>
      </c>
      <c r="BE142" s="821">
        <f>'SAME R Results'!AX16</f>
        <v>4.7119444999999995</v>
      </c>
      <c r="BF142" s="827">
        <f>'SAME R Results'!AY16</f>
        <v>71725</v>
      </c>
      <c r="BG142" s="784">
        <f>'SAME R Results'!AZ16</f>
        <v>0.1441955</v>
      </c>
      <c r="BH142" s="784">
        <f>'SAME R Results'!BA16</f>
        <v>8.2000000000000003E-2</v>
      </c>
      <c r="BI142" s="789"/>
      <c r="BJ142" s="784">
        <f>'SAME R Results'!BB16</f>
        <v>3.5743500000000004</v>
      </c>
      <c r="BK142" s="784">
        <f>'SAME R Results'!BC16</f>
        <v>0.63537650000000134</v>
      </c>
      <c r="BL142" s="784">
        <f>'SAME R Results'!BD16</f>
        <v>2105294.5686913007</v>
      </c>
      <c r="BM142" s="784">
        <f>'SAME R Results'!BE16</f>
        <v>111.85065367881325</v>
      </c>
      <c r="BN142" s="784">
        <f>'SAME R Results'!BF16</f>
        <v>5.7428559999999976E-2</v>
      </c>
      <c r="BO142" s="784">
        <f>'SAME R Results'!BG16</f>
        <v>1.5548875E-2</v>
      </c>
      <c r="BP142" s="789"/>
      <c r="BQ142" s="784">
        <f>'SAME R Results'!BH16</f>
        <v>8.0780309999999993</v>
      </c>
      <c r="BR142" s="817">
        <f>'SAME R Results'!BI16</f>
        <v>5.3128267816860503E-2</v>
      </c>
      <c r="BS142" s="817">
        <f>'SAME R Results'!BJ16</f>
        <v>0.14934491754394455</v>
      </c>
      <c r="BT142" s="817">
        <f>'SAME R Results'!BL16</f>
        <v>3.6934221929239239</v>
      </c>
      <c r="BU142" s="817">
        <f>'SAME R Results'!BM16</f>
        <v>2.7638822532432576</v>
      </c>
      <c r="BV142" s="817">
        <f>'SAME R Results'!BN16</f>
        <v>3.1687885565052865E-2</v>
      </c>
      <c r="BW142" s="784">
        <f>'SAME R Results'!BO16</f>
        <v>2105294.5686913007</v>
      </c>
      <c r="BX142" s="784">
        <f>'SAME R Results'!BP16</f>
        <v>2073543.6260468629</v>
      </c>
      <c r="BY142" s="784">
        <f>'SAME R Results'!BQ16</f>
        <v>1892114.5983492436</v>
      </c>
      <c r="BZ142" s="784">
        <f>'SAME R Results'!BR16</f>
        <v>111.85065367881325</v>
      </c>
      <c r="CA142" s="784">
        <f>'SAME R Results'!BS16</f>
        <v>0.14103180768889312</v>
      </c>
      <c r="CB142" s="784">
        <f>'SAME R Results'!BT16</f>
        <v>2.2599999999999998</v>
      </c>
      <c r="CC142" s="784">
        <f>'SAME R Results'!BV16</f>
        <v>1</v>
      </c>
      <c r="CD142" s="880">
        <f>'SAME R Results'!BW16</f>
        <v>2.2000000000000002</v>
      </c>
      <c r="CE142" s="1086">
        <f>'SAME R Results'!BZ16</f>
        <v>516.33842203068309</v>
      </c>
      <c r="CF142" s="1777">
        <f>'SAME R Results'!CA16</f>
        <v>0.91333333333332156</v>
      </c>
      <c r="CG142" s="1777" t="str">
        <f>'SAME R Results'!CB16</f>
        <v xml:space="preserve"> 11T</v>
      </c>
      <c r="CH142" s="1777">
        <f>'SAME R Results'!CC16</f>
        <v>211</v>
      </c>
      <c r="CI142" s="1919">
        <f>'SAME R Results'!CD16</f>
        <v>5.3067356934307253E-2</v>
      </c>
      <c r="CJ142" s="1777"/>
      <c r="CK142" s="1802"/>
    </row>
    <row r="143" spans="1:89" ht="51" x14ac:dyDescent="0.25">
      <c r="A143" s="780">
        <v>2</v>
      </c>
      <c r="B143" s="784">
        <f>'SAME R Results'!A38</f>
        <v>6</v>
      </c>
      <c r="C143" s="785" t="str">
        <f>'SAME R Results'!B38</f>
        <v>Teflon</v>
      </c>
      <c r="D143" s="784" t="str">
        <f>'SAME R Results'!C38</f>
        <v>T07</v>
      </c>
      <c r="E143" s="784" t="str">
        <f>'SAME R Results'!D38</f>
        <v>22 T</v>
      </c>
      <c r="F143" s="784">
        <f>'SAME R Results'!E38</f>
        <v>3</v>
      </c>
      <c r="G143" s="784">
        <f>'SAME R Results'!F38</f>
        <v>69</v>
      </c>
      <c r="H143" s="785" t="str">
        <f>'SAME R Results'!G38</f>
        <v>High temp aged STS det</v>
      </c>
      <c r="I143" s="784">
        <f>'SAME R Results'!H38</f>
        <v>236</v>
      </c>
      <c r="J143" s="786">
        <f>'SAME R Results'!I38</f>
        <v>40414</v>
      </c>
      <c r="K143" s="784">
        <f>'SAME R Results'!J38</f>
        <v>0</v>
      </c>
      <c r="L143" s="788"/>
      <c r="M143" s="788"/>
      <c r="N143" s="1914">
        <f>'SAME R Results'!K38</f>
        <v>8.1</v>
      </c>
      <c r="O143" s="793">
        <f>'SAME R Results'!L38</f>
        <v>1.45</v>
      </c>
      <c r="P143" s="784">
        <f>'SAME R Results'!M38</f>
        <v>60</v>
      </c>
      <c r="Q143" s="784">
        <f>'SAME R Results'!N38</f>
        <v>720</v>
      </c>
      <c r="R143" s="784">
        <f>'SAME R Results'!O38</f>
        <v>8</v>
      </c>
      <c r="S143" s="784" t="str">
        <f>'SAME R Results'!P38</f>
        <v>n</v>
      </c>
      <c r="T143" s="784" t="str">
        <f>'SAME R Results'!Q38</f>
        <v>n</v>
      </c>
      <c r="U143" s="784">
        <f>'SAME R Results'!R38</f>
        <v>744.57142857142856</v>
      </c>
      <c r="V143" s="784" t="str">
        <f>'SAME R Results'!S38</f>
        <v>y</v>
      </c>
      <c r="W143" s="784">
        <f>'SAME R Results'!T38</f>
        <v>45</v>
      </c>
      <c r="X143" s="784" t="str">
        <f>'SAME R Results'!U38</f>
        <v>y</v>
      </c>
      <c r="Y143" s="784" t="str">
        <f>'SAME R Results'!V38</f>
        <v>n</v>
      </c>
      <c r="Z143" s="784" t="str">
        <f>'SAME R Results'!W38</f>
        <v>y</v>
      </c>
      <c r="AA143" s="784" t="str">
        <f>'SAME R Results'!X38</f>
        <v>n</v>
      </c>
      <c r="AB143" s="784" t="str">
        <f>'SAME R Results'!Y38</f>
        <v>n</v>
      </c>
      <c r="AC143" s="789"/>
      <c r="AD143" s="784" t="str">
        <f>'SAME R Results'!Z38</f>
        <v>y</v>
      </c>
      <c r="AE143" s="784">
        <f>'SAME R Results'!AA38</f>
        <v>10</v>
      </c>
      <c r="AF143" s="784" t="str">
        <f>'SAME R Results'!AB38</f>
        <v>y</v>
      </c>
      <c r="AG143" s="817">
        <f>'SAME R Results'!AC38</f>
        <v>5.19567251427413E-2</v>
      </c>
      <c r="AH143" s="819">
        <f>'SAME R Results'!AD38</f>
        <v>0</v>
      </c>
      <c r="AI143" s="784">
        <f>'SAME R Results'!AE38</f>
        <v>0</v>
      </c>
      <c r="AJ143" s="784">
        <f>'SAME R Results'!AF38</f>
        <v>0</v>
      </c>
      <c r="AK143" s="784">
        <f>'SAME R Results'!AG38</f>
        <v>0</v>
      </c>
      <c r="AL143" s="784">
        <f>'SAME R Results'!AH38</f>
        <v>0</v>
      </c>
      <c r="AM143" s="784">
        <f>'SAME R Results'!AI38</f>
        <v>0</v>
      </c>
      <c r="AN143" s="784">
        <f>'SAME R Results'!AJ38</f>
        <v>0</v>
      </c>
      <c r="AO143" s="784">
        <f>'SAME R Results'!AK38</f>
        <v>0</v>
      </c>
      <c r="AP143" s="784">
        <f>'SAME R Results'!AL38</f>
        <v>0</v>
      </c>
      <c r="AQ143" s="784">
        <f>'SAME R Results'!AM38</f>
        <v>0</v>
      </c>
      <c r="AR143" s="817">
        <f>'SAME R Results'!AN38</f>
        <v>0</v>
      </c>
      <c r="AS143" s="819">
        <f>'SAME R Results'!AO38</f>
        <v>0</v>
      </c>
      <c r="AT143" s="784">
        <f>'SAME R Results'!AP38</f>
        <v>0</v>
      </c>
      <c r="AU143" s="789"/>
      <c r="AV143" s="821">
        <f>'SAME R Results'!AQ38</f>
        <v>0</v>
      </c>
      <c r="AW143" s="821">
        <f>'SAME R Results'!AR38</f>
        <v>5.0415189999999992</v>
      </c>
      <c r="AX143" s="821">
        <f>'SAME R Results'!AS38</f>
        <v>4.6750034999999999</v>
      </c>
      <c r="AY143" s="821">
        <f>'SAME R Results'!AT38</f>
        <v>5.1367965</v>
      </c>
      <c r="AZ143" s="824"/>
      <c r="BA143" s="824"/>
      <c r="BB143" s="821">
        <f>'SAME R Results'!AU38</f>
        <v>0</v>
      </c>
      <c r="BC143" s="821">
        <f>'SAME R Results'!AV38</f>
        <v>0</v>
      </c>
      <c r="BD143" s="821">
        <f>'SAME R Results'!AW38</f>
        <v>6.5043949999999997</v>
      </c>
      <c r="BE143" s="821">
        <f>'SAME R Results'!AX38</f>
        <v>4.6807259999999999</v>
      </c>
      <c r="BF143" s="827">
        <f>'SAME R Results'!AY38</f>
        <v>30275</v>
      </c>
      <c r="BG143" s="784">
        <f>'SAME R Results'!AZ38</f>
        <v>0</v>
      </c>
      <c r="BH143" s="784">
        <f>'SAME R Results'!BA38</f>
        <v>0</v>
      </c>
      <c r="BI143" s="789"/>
      <c r="BJ143" s="784">
        <f>'SAME R Results'!BB38</f>
        <v>37.934999999999995</v>
      </c>
      <c r="BK143" s="784">
        <f>'SAME R Results'!BC38</f>
        <v>1.8236689999999998</v>
      </c>
      <c r="BL143" s="784">
        <f>'SAME R Results'!BD38</f>
        <v>840335.70495541021</v>
      </c>
      <c r="BM143" s="784">
        <f>'SAME R Results'!BE38</f>
        <v>397.56403067241467</v>
      </c>
      <c r="BN143" s="784">
        <f>'SAME R Results'!BF38</f>
        <v>0</v>
      </c>
      <c r="BO143" s="784">
        <f>'SAME R Results'!BG38</f>
        <v>0</v>
      </c>
      <c r="BP143" s="789"/>
      <c r="BQ143" s="784">
        <f>'SAME R Results'!BH38</f>
        <v>85.733099999999979</v>
      </c>
      <c r="BR143" s="817">
        <f>'SAME R Results'!BI38</f>
        <v>0.47310143830376716</v>
      </c>
      <c r="BS143" s="817">
        <f>'SAME R Results'!BJ38</f>
        <v>0.44575012050849505</v>
      </c>
      <c r="BT143" s="817">
        <f>'SAME R Results'!BL38</f>
        <v>0</v>
      </c>
      <c r="BU143" s="817" t="e">
        <f>'SAME R Results'!BM38</f>
        <v>#NUM!</v>
      </c>
      <c r="BV143" s="817" t="e">
        <f>'SAME R Results'!BN38</f>
        <v>#NUM!</v>
      </c>
      <c r="BW143" s="784">
        <f>'SAME R Results'!BO38</f>
        <v>840335.70495541021</v>
      </c>
      <c r="BX143" s="784">
        <f>'SAME R Results'!BP38</f>
        <v>826933.68629301421</v>
      </c>
      <c r="BY143" s="784">
        <f>'SAME R Results'!BQ38</f>
        <v>774505.57198218454</v>
      </c>
      <c r="BZ143" s="784">
        <f>'SAME R Results'!BR38</f>
        <v>397.56403067241467</v>
      </c>
      <c r="CA143" s="784">
        <f>'SAME R Results'!BS38</f>
        <v>0.40479201811240334</v>
      </c>
      <c r="CB143" s="784">
        <f>'SAME R Results'!BT38</f>
        <v>2.2599999999999998</v>
      </c>
      <c r="CC143" s="784">
        <f>'SAME R Results'!BV38</f>
        <v>1</v>
      </c>
      <c r="CD143" s="880">
        <f>'SAME R Results'!BW38</f>
        <v>2.2000000000000002</v>
      </c>
      <c r="CE143" s="1086">
        <f>'SAME R Results'!BZ38</f>
        <v>527.99672644531518</v>
      </c>
      <c r="CF143" s="1777">
        <f>'SAME R Results'!CA38</f>
        <v>0</v>
      </c>
      <c r="CG143" s="1777">
        <f>'SAME R Results'!CB38</f>
        <v>0</v>
      </c>
      <c r="CH143" s="1777">
        <f>'SAME R Results'!CC38</f>
        <v>0</v>
      </c>
      <c r="CI143" s="1919"/>
      <c r="CJ143" s="1777"/>
      <c r="CK143" s="1802"/>
    </row>
    <row r="144" spans="1:89" ht="25.5" x14ac:dyDescent="0.25">
      <c r="A144" s="780">
        <v>2</v>
      </c>
      <c r="B144" s="784">
        <f>'SAME R Results'!A56</f>
        <v>4</v>
      </c>
      <c r="C144" s="785" t="str">
        <f>'SAME R Results'!B56</f>
        <v>Teflon</v>
      </c>
      <c r="D144" s="784" t="str">
        <f>'SAME R Results'!C56</f>
        <v>T04</v>
      </c>
      <c r="E144" s="784" t="str">
        <f>'SAME R Results'!D56</f>
        <v>32 T</v>
      </c>
      <c r="F144" s="784">
        <f>'SAME R Results'!E56</f>
        <v>4</v>
      </c>
      <c r="G144" s="784">
        <f>'SAME R Results'!F56</f>
        <v>79</v>
      </c>
      <c r="H144" s="785" t="str">
        <f>'SAME R Results'!G56</f>
        <v>Baseline aging</v>
      </c>
      <c r="I144" s="784">
        <f>'SAME R Results'!H56</f>
        <v>239</v>
      </c>
      <c r="J144" s="786">
        <f>'SAME R Results'!I56</f>
        <v>40416</v>
      </c>
      <c r="K144" s="784">
        <f>'SAME R Results'!J56</f>
        <v>0</v>
      </c>
      <c r="L144" s="788"/>
      <c r="M144" s="788"/>
      <c r="N144" s="1942">
        <f>'SAME R Results'!K56</f>
        <v>8.1</v>
      </c>
      <c r="O144" s="1939">
        <f>'SAME R Results'!L56</f>
        <v>1.4450000000000001</v>
      </c>
      <c r="P144" s="784">
        <f>'SAME R Results'!M56</f>
        <v>60</v>
      </c>
      <c r="Q144" s="784">
        <f>'SAME R Results'!N56</f>
        <v>11</v>
      </c>
      <c r="R144" s="784">
        <f>'SAME R Results'!O56</f>
        <v>8</v>
      </c>
      <c r="S144" s="784" t="str">
        <f>'SAME R Results'!P56</f>
        <v>n</v>
      </c>
      <c r="T144" s="784" t="str">
        <f>'SAME R Results'!Q56</f>
        <v>n</v>
      </c>
      <c r="U144" s="853">
        <f>'SAME R Results'!R56</f>
        <v>33</v>
      </c>
      <c r="V144" s="784" t="str">
        <f>'SAME R Results'!S56</f>
        <v>y</v>
      </c>
      <c r="W144" s="784">
        <f>'SAME R Results'!T56</f>
        <v>75</v>
      </c>
      <c r="X144" s="784" t="str">
        <f>'SAME R Results'!U56</f>
        <v>n</v>
      </c>
      <c r="Y144" s="784" t="str">
        <f>'SAME R Results'!V56</f>
        <v>y</v>
      </c>
      <c r="Z144" s="784" t="str">
        <f>'SAME R Results'!W56</f>
        <v>y</v>
      </c>
      <c r="AA144" s="784" t="str">
        <f>'SAME R Results'!X56</f>
        <v>n</v>
      </c>
      <c r="AB144" s="784" t="str">
        <f>'SAME R Results'!Y56</f>
        <v>n</v>
      </c>
      <c r="AC144" s="789"/>
      <c r="AD144" s="784" t="str">
        <f>'SAME R Results'!Z56</f>
        <v>y</v>
      </c>
      <c r="AE144" s="784">
        <f>'SAME R Results'!AA56</f>
        <v>10</v>
      </c>
      <c r="AF144" s="784" t="str">
        <f>'SAME R Results'!AB56</f>
        <v>y</v>
      </c>
      <c r="AG144" s="817">
        <f>'SAME R Results'!AC56</f>
        <v>5.19567251427413E-2</v>
      </c>
      <c r="AH144" s="819">
        <f>'SAME R Results'!AD56</f>
        <v>0</v>
      </c>
      <c r="AI144" s="784">
        <f>'SAME R Results'!AE56</f>
        <v>58</v>
      </c>
      <c r="AJ144" s="784">
        <f>'SAME R Results'!AF56</f>
        <v>480</v>
      </c>
      <c r="AK144" s="784">
        <f>'SAME R Results'!AG56</f>
        <v>0</v>
      </c>
      <c r="AL144" s="784" t="str">
        <f>'SAME R Results'!AH56</f>
        <v>n</v>
      </c>
      <c r="AM144" s="784" t="str">
        <f>'SAME R Results'!AI56</f>
        <v>y</v>
      </c>
      <c r="AN144" s="784" t="str">
        <f>'SAME R Results'!AJ56</f>
        <v>y</v>
      </c>
      <c r="AO144" s="784" t="str">
        <f>'SAME R Results'!AK56</f>
        <v>n</v>
      </c>
      <c r="AP144" s="784" t="str">
        <f>'SAME R Results'!AL56</f>
        <v>n</v>
      </c>
      <c r="AQ144" s="784" t="str">
        <f>'SAME R Results'!AM56</f>
        <v>y</v>
      </c>
      <c r="AR144" s="817">
        <f>'SAME R Results'!AN56</f>
        <v>5.19567251427413E-2</v>
      </c>
      <c r="AS144" s="819">
        <f>'SAME R Results'!AO56</f>
        <v>0</v>
      </c>
      <c r="AT144" s="784">
        <f>'SAME R Results'!AP56</f>
        <v>0</v>
      </c>
      <c r="AU144" s="789"/>
      <c r="AV144" s="821">
        <f>'SAME R Results'!AQ56</f>
        <v>0</v>
      </c>
      <c r="AW144" s="821">
        <f>'SAME R Results'!AR56</f>
        <v>1.1039280000000002</v>
      </c>
      <c r="AX144" s="821">
        <f>'SAME R Results'!AS56</f>
        <v>0</v>
      </c>
      <c r="AY144" s="821">
        <f>'SAME R Results'!AT56</f>
        <v>0</v>
      </c>
      <c r="AZ144" s="824"/>
      <c r="BA144" s="824"/>
      <c r="BB144" s="821">
        <f>'SAME R Results'!AU56</f>
        <v>0.13360604999999998</v>
      </c>
      <c r="BC144" s="821">
        <f>'SAME R Results'!AV56</f>
        <v>2.6016234999999999E-2</v>
      </c>
      <c r="BD144" s="821">
        <f>'SAME R Results'!AW56</f>
        <v>6.5771334999999995</v>
      </c>
      <c r="BE144" s="821">
        <f>'SAME R Results'!AX56</f>
        <v>4.6742254999999995</v>
      </c>
      <c r="BF144" s="827">
        <f>'SAME R Results'!AY56</f>
        <v>86740</v>
      </c>
      <c r="BG144" s="784">
        <f>'SAME R Results'!AZ56</f>
        <v>0.20437635000000004</v>
      </c>
      <c r="BH144" s="784">
        <f>'SAME R Results'!BA56</f>
        <v>8.772278E-2</v>
      </c>
      <c r="BI144" s="789"/>
      <c r="BJ144" s="784">
        <f>'SAME R Results'!BB56</f>
        <v>9.5280000000000005</v>
      </c>
      <c r="BK144" s="784">
        <f>'SAME R Results'!BC56</f>
        <v>1.902908</v>
      </c>
      <c r="BL144" s="784">
        <f>'SAME R Results'!BD56</f>
        <v>2596153.6033963198</v>
      </c>
      <c r="BM144" s="784">
        <f>'SAME R Results'!BE56</f>
        <v>422.75684358189562</v>
      </c>
      <c r="BN144" s="784">
        <f>'SAME R Results'!BF56</f>
        <v>0.10758981499999998</v>
      </c>
      <c r="BO144" s="784">
        <f>'SAME R Results'!BG56</f>
        <v>2.916339250000001E-2</v>
      </c>
      <c r="BP144" s="789"/>
      <c r="BQ144" s="784">
        <f>'SAME R Results'!BH56</f>
        <v>21.533279999999998</v>
      </c>
      <c r="BR144" s="817">
        <f>'SAME R Results'!BI56</f>
        <v>0.16283968830998286</v>
      </c>
      <c r="BS144" s="817">
        <f>'SAME R Results'!BJ56</f>
        <v>0.19310173093440533</v>
      </c>
      <c r="BT144" s="817">
        <f>'SAME R Results'!BL56</f>
        <v>3.6892077970695603</v>
      </c>
      <c r="BU144" s="817">
        <f>'SAME R Results'!BM56</f>
        <v>1.5111289946801014</v>
      </c>
      <c r="BV144" s="817">
        <f>'SAME R Results'!BN56</f>
        <v>0.14953653401481964</v>
      </c>
      <c r="BW144" s="784">
        <f>'SAME R Results'!BO56</f>
        <v>2596153.6033963198</v>
      </c>
      <c r="BX144" s="784">
        <f>'SAME R Results'!BP56</f>
        <v>2557755.8792418619</v>
      </c>
      <c r="BY144" s="784">
        <f>'SAME R Results'!BQ56</f>
        <v>2313279.2390166917</v>
      </c>
      <c r="BZ144" s="784">
        <f>'SAME R Results'!BR56</f>
        <v>422.75684358189562</v>
      </c>
      <c r="CA144" s="784">
        <f>'SAME R Results'!BS56</f>
        <v>0.42238036047234306</v>
      </c>
      <c r="CB144" s="784">
        <f>'SAME R Results'!BT56</f>
        <v>2.2599999999999998</v>
      </c>
      <c r="CC144" s="784">
        <f>'SAME R Results'!BV56</f>
        <v>1</v>
      </c>
      <c r="CD144" s="880">
        <f>'SAME R Results'!BW56</f>
        <v>2.2000000000000002</v>
      </c>
      <c r="CE144" s="1086">
        <f>'SAME R Results'!BZ56</f>
        <v>513.37523874459316</v>
      </c>
      <c r="CF144" s="1777">
        <f>'SAME R Results'!CA56</f>
        <v>96.153333333333308</v>
      </c>
      <c r="CG144" s="1777" t="str">
        <f>'SAME R Results'!CB56</f>
        <v xml:space="preserve"> 32T</v>
      </c>
      <c r="CH144" s="1777">
        <f>'SAME R Results'!CC56</f>
        <v>239</v>
      </c>
      <c r="CI144" s="1919"/>
      <c r="CJ144" s="1777"/>
      <c r="CK144" s="1802"/>
    </row>
    <row r="145" spans="1:89" ht="38.25" x14ac:dyDescent="0.25">
      <c r="A145" s="780">
        <v>2</v>
      </c>
      <c r="B145" s="784">
        <f>'SAME R Results'!A60</f>
        <v>4</v>
      </c>
      <c r="C145" s="785" t="str">
        <f>'SAME R Results'!B60</f>
        <v>Teflon</v>
      </c>
      <c r="D145" s="784" t="str">
        <f>'SAME R Results'!C60</f>
        <v>T06</v>
      </c>
      <c r="E145" s="784" t="str">
        <f>'SAME R Results'!D60</f>
        <v>34 T</v>
      </c>
      <c r="F145" s="784">
        <f>'SAME R Results'!E60</f>
        <v>6</v>
      </c>
      <c r="G145" s="784">
        <f>'SAME R Results'!F60</f>
        <v>81</v>
      </c>
      <c r="H145" s="785" t="str">
        <f>'SAME R Results'!G60</f>
        <v>High temp  aging</v>
      </c>
      <c r="I145" s="784">
        <f>'SAME R Results'!H60</f>
        <v>239</v>
      </c>
      <c r="J145" s="786">
        <f>'SAME R Results'!I60</f>
        <v>40416</v>
      </c>
      <c r="K145" s="784">
        <f>'SAME R Results'!J60</f>
        <v>0</v>
      </c>
      <c r="L145" s="788"/>
      <c r="M145" s="788"/>
      <c r="N145" s="1914">
        <f>'SAME R Results'!K60</f>
        <v>8.1</v>
      </c>
      <c r="O145" s="793">
        <f>'SAME R Results'!L60</f>
        <v>1.45</v>
      </c>
      <c r="P145" s="784">
        <f>'SAME R Results'!M60</f>
        <v>60</v>
      </c>
      <c r="Q145" s="784">
        <f>'SAME R Results'!N60</f>
        <v>11</v>
      </c>
      <c r="R145" s="784">
        <f>'SAME R Results'!O60</f>
        <v>8</v>
      </c>
      <c r="S145" s="784" t="str">
        <f>'SAME R Results'!P60</f>
        <v>n</v>
      </c>
      <c r="T145" s="784" t="str">
        <f>'SAME R Results'!Q60</f>
        <v>n</v>
      </c>
      <c r="U145" s="853">
        <f>'SAME R Results'!R60</f>
        <v>30.166666666666668</v>
      </c>
      <c r="V145" s="784" t="str">
        <f>'SAME R Results'!S60</f>
        <v>y</v>
      </c>
      <c r="W145" s="784">
        <f>'SAME R Results'!T60</f>
        <v>45</v>
      </c>
      <c r="X145" s="784" t="str">
        <f>'SAME R Results'!U60</f>
        <v>n</v>
      </c>
      <c r="Y145" s="784" t="str">
        <f>'SAME R Results'!V60</f>
        <v>y</v>
      </c>
      <c r="Z145" s="784" t="str">
        <f>'SAME R Results'!W60</f>
        <v>y</v>
      </c>
      <c r="AA145" s="784" t="str">
        <f>'SAME R Results'!X60</f>
        <v>n</v>
      </c>
      <c r="AB145" s="784" t="str">
        <f>'SAME R Results'!Y60</f>
        <v>n</v>
      </c>
      <c r="AC145" s="789"/>
      <c r="AD145" s="784" t="str">
        <f>'SAME R Results'!Z60</f>
        <v>y</v>
      </c>
      <c r="AE145" s="784">
        <f>'SAME R Results'!AA60</f>
        <v>10</v>
      </c>
      <c r="AF145" s="784" t="str">
        <f>'SAME R Results'!AB60</f>
        <v>y</v>
      </c>
      <c r="AG145" s="817">
        <f>'SAME R Results'!AC60</f>
        <v>5.19567251427413E-2</v>
      </c>
      <c r="AH145" s="819">
        <f>'SAME R Results'!AD60</f>
        <v>0</v>
      </c>
      <c r="AI145" s="784">
        <f>'SAME R Results'!AE60</f>
        <v>58</v>
      </c>
      <c r="AJ145" s="784">
        <f>'SAME R Results'!AF60</f>
        <v>480</v>
      </c>
      <c r="AK145" s="784">
        <f>'SAME R Results'!AG60</f>
        <v>0</v>
      </c>
      <c r="AL145" s="784" t="str">
        <f>'SAME R Results'!AH60</f>
        <v>n</v>
      </c>
      <c r="AM145" s="784" t="str">
        <f>'SAME R Results'!AI60</f>
        <v>y</v>
      </c>
      <c r="AN145" s="784" t="str">
        <f>'SAME R Results'!AJ60</f>
        <v>y</v>
      </c>
      <c r="AO145" s="784" t="str">
        <f>'SAME R Results'!AK60</f>
        <v>n</v>
      </c>
      <c r="AP145" s="784" t="str">
        <f>'SAME R Results'!AL60</f>
        <v>n</v>
      </c>
      <c r="AQ145" s="784" t="str">
        <f>'SAME R Results'!AM60</f>
        <v>y</v>
      </c>
      <c r="AR145" s="817">
        <f>'SAME R Results'!AN60</f>
        <v>5.19567251427413E-2</v>
      </c>
      <c r="AS145" s="819">
        <f>'SAME R Results'!AO60</f>
        <v>0</v>
      </c>
      <c r="AT145" s="784">
        <f>'SAME R Results'!AP60</f>
        <v>0</v>
      </c>
      <c r="AU145" s="789"/>
      <c r="AV145" s="821">
        <f>'SAME R Results'!AQ60</f>
        <v>0</v>
      </c>
      <c r="AW145" s="821">
        <f>'SAME R Results'!AR60</f>
        <v>2.1625675000000006</v>
      </c>
      <c r="AX145" s="821">
        <f>'SAME R Results'!AS60</f>
        <v>0</v>
      </c>
      <c r="AY145" s="821">
        <f>'SAME R Results'!AT60</f>
        <v>0</v>
      </c>
      <c r="AZ145" s="824"/>
      <c r="BA145" s="824"/>
      <c r="BB145" s="821">
        <f>'SAME R Results'!AU60</f>
        <v>0.25022875</v>
      </c>
      <c r="BC145" s="821">
        <f>'SAME R Results'!AV60</f>
        <v>2.6962295000000004E-2</v>
      </c>
      <c r="BD145" s="821">
        <f>'SAME R Results'!AW60</f>
        <v>6.9776150000000001</v>
      </c>
      <c r="BE145" s="821">
        <f>'SAME R Results'!AX60</f>
        <v>4.7162929999999994</v>
      </c>
      <c r="BF145" s="827">
        <f>'SAME R Results'!AY60</f>
        <v>88505</v>
      </c>
      <c r="BG145" s="784">
        <f>'SAME R Results'!AZ60</f>
        <v>0.33628839999999993</v>
      </c>
      <c r="BH145" s="784">
        <f>'SAME R Results'!BA60</f>
        <v>8.1741344999999993E-2</v>
      </c>
      <c r="BI145" s="789"/>
      <c r="BJ145" s="784">
        <f>'SAME R Results'!BB60</f>
        <v>21.487300000000005</v>
      </c>
      <c r="BK145" s="784">
        <f>'SAME R Results'!BC60</f>
        <v>2.2613220000000007</v>
      </c>
      <c r="BL145" s="784">
        <f>'SAME R Results'!BD60</f>
        <v>2654993.7023748658</v>
      </c>
      <c r="BM145" s="784">
        <f>'SAME R Results'!BE60</f>
        <v>553.24833622876997</v>
      </c>
      <c r="BN145" s="784">
        <f>'SAME R Results'!BF60</f>
        <v>0.223266455</v>
      </c>
      <c r="BO145" s="784">
        <f>'SAME R Results'!BG60</f>
        <v>6.3636763749999992E-2</v>
      </c>
      <c r="BP145" s="789"/>
      <c r="BQ145" s="784">
        <f>'SAME R Results'!BH60</f>
        <v>48.561298000000008</v>
      </c>
      <c r="BR145" s="817">
        <f>'SAME R Results'!BI60</f>
        <v>0.20838028193207944</v>
      </c>
      <c r="BS145" s="817">
        <f>'SAME R Results'!BJ60</f>
        <v>0.25134398476976683</v>
      </c>
      <c r="BT145" s="817">
        <f>'SAME R Results'!BL60</f>
        <v>3.5084508049012788</v>
      </c>
      <c r="BU145" s="817">
        <f>'SAME R Results'!BM60</f>
        <v>1.541820614289457</v>
      </c>
      <c r="BV145" s="817">
        <f>'SAME R Results'!BN60</f>
        <v>0.18973641212359585</v>
      </c>
      <c r="BW145" s="784">
        <f>'SAME R Results'!BO60</f>
        <v>2654993.7023748658</v>
      </c>
      <c r="BX145" s="784">
        <f>'SAME R Results'!BP60</f>
        <v>2615814.6549193626</v>
      </c>
      <c r="BY145" s="784">
        <f>'SAME R Results'!BQ60</f>
        <v>2363356.7971740211</v>
      </c>
      <c r="BZ145" s="784">
        <f>'SAME R Results'!BR60</f>
        <v>553.24833622876997</v>
      </c>
      <c r="CA145" s="784">
        <f>'SAME R Results'!BS60</f>
        <v>0.50193598508390314</v>
      </c>
      <c r="CB145" s="784">
        <f>'SAME R Results'!BT60</f>
        <v>2.2599999999999998</v>
      </c>
      <c r="CC145" s="784">
        <f>'SAME R Results'!BV60</f>
        <v>1</v>
      </c>
      <c r="CD145" s="880">
        <f>'SAME R Results'!BW60</f>
        <v>2.2000000000000002</v>
      </c>
      <c r="CE145" s="1086">
        <f>'SAME R Results'!BZ60</f>
        <v>538.43096293819656</v>
      </c>
      <c r="CF145" s="1777">
        <f>'SAME R Results'!CA60</f>
        <v>9.7133333333332406</v>
      </c>
      <c r="CG145" s="1777" t="str">
        <f>'SAME R Results'!CB60</f>
        <v xml:space="preserve"> 34T</v>
      </c>
      <c r="CH145" s="1777">
        <f>'SAME R Results'!CC60</f>
        <v>239</v>
      </c>
      <c r="CI145" s="1919">
        <f>'SAME R Results'!CD60</f>
        <v>2.9996683733699677E-2</v>
      </c>
      <c r="CJ145" s="1777"/>
      <c r="CK145" s="1802"/>
    </row>
    <row r="146" spans="1:89" ht="25.5" x14ac:dyDescent="0.25">
      <c r="A146" s="780">
        <v>2</v>
      </c>
      <c r="B146" s="784">
        <f>'SAME R Results'!A64</f>
        <v>4</v>
      </c>
      <c r="C146" s="785" t="str">
        <f>'SAME R Results'!B64</f>
        <v>Teflon</v>
      </c>
      <c r="D146" s="784" t="str">
        <f>'SAME R Results'!C64</f>
        <v>T05</v>
      </c>
      <c r="E146" s="784" t="str">
        <f>'SAME R Results'!D64</f>
        <v>36 T</v>
      </c>
      <c r="F146" s="784">
        <f>'SAME R Results'!E64</f>
        <v>5</v>
      </c>
      <c r="G146" s="784">
        <f>'SAME R Results'!F64</f>
        <v>83</v>
      </c>
      <c r="H146" s="785" t="str">
        <f>'SAME R Results'!G64</f>
        <v>Mid temp aging</v>
      </c>
      <c r="I146" s="784">
        <f>'SAME R Results'!H64</f>
        <v>239</v>
      </c>
      <c r="J146" s="786">
        <f>'SAME R Results'!I64</f>
        <v>40416</v>
      </c>
      <c r="K146" s="784">
        <f>'SAME R Results'!J64</f>
        <v>0</v>
      </c>
      <c r="L146" s="788"/>
      <c r="M146" s="788"/>
      <c r="N146" s="1914">
        <f>'SAME R Results'!K64</f>
        <v>8.1</v>
      </c>
      <c r="O146" s="793">
        <f>'SAME R Results'!L64</f>
        <v>1.448</v>
      </c>
      <c r="P146" s="784">
        <f>'SAME R Results'!M64</f>
        <v>60</v>
      </c>
      <c r="Q146" s="784">
        <f>'SAME R Results'!N64</f>
        <v>11</v>
      </c>
      <c r="R146" s="784">
        <f>'SAME R Results'!O64</f>
        <v>8</v>
      </c>
      <c r="S146" s="784" t="str">
        <f>'SAME R Results'!P64</f>
        <v>n</v>
      </c>
      <c r="T146" s="784" t="str">
        <f>'SAME R Results'!Q64</f>
        <v>n</v>
      </c>
      <c r="U146" s="853">
        <f>'SAME R Results'!R64</f>
        <v>30.333333333333332</v>
      </c>
      <c r="V146" s="784" t="str">
        <f>'SAME R Results'!S64</f>
        <v>y</v>
      </c>
      <c r="W146" s="784">
        <f>'SAME R Results'!T64</f>
        <v>60</v>
      </c>
      <c r="X146" s="784" t="str">
        <f>'SAME R Results'!U64</f>
        <v>n</v>
      </c>
      <c r="Y146" s="784" t="str">
        <f>'SAME R Results'!V64</f>
        <v>y</v>
      </c>
      <c r="Z146" s="784" t="str">
        <f>'SAME R Results'!W64</f>
        <v>y</v>
      </c>
      <c r="AA146" s="784" t="str">
        <f>'SAME R Results'!X64</f>
        <v>n</v>
      </c>
      <c r="AB146" s="784" t="str">
        <f>'SAME R Results'!Y64</f>
        <v>n</v>
      </c>
      <c r="AC146" s="789"/>
      <c r="AD146" s="784" t="str">
        <f>'SAME R Results'!Z64</f>
        <v>y</v>
      </c>
      <c r="AE146" s="784">
        <f>'SAME R Results'!AA64</f>
        <v>10</v>
      </c>
      <c r="AF146" s="784" t="str">
        <f>'SAME R Results'!AB64</f>
        <v>y</v>
      </c>
      <c r="AG146" s="817">
        <f>'SAME R Results'!AC64</f>
        <v>5.19567251427413E-2</v>
      </c>
      <c r="AH146" s="819">
        <f>'SAME R Results'!AD64</f>
        <v>0</v>
      </c>
      <c r="AI146" s="784">
        <f>'SAME R Results'!AE64</f>
        <v>58</v>
      </c>
      <c r="AJ146" s="784">
        <f>'SAME R Results'!AF64</f>
        <v>480</v>
      </c>
      <c r="AK146" s="784">
        <f>'SAME R Results'!AG64</f>
        <v>0</v>
      </c>
      <c r="AL146" s="784" t="str">
        <f>'SAME R Results'!AH64</f>
        <v>n</v>
      </c>
      <c r="AM146" s="784" t="str">
        <f>'SAME R Results'!AI64</f>
        <v>y</v>
      </c>
      <c r="AN146" s="784" t="str">
        <f>'SAME R Results'!AJ64</f>
        <v>y</v>
      </c>
      <c r="AO146" s="784" t="str">
        <f>'SAME R Results'!AK64</f>
        <v>n</v>
      </c>
      <c r="AP146" s="784" t="str">
        <f>'SAME R Results'!AL64</f>
        <v>n</v>
      </c>
      <c r="AQ146" s="784" t="str">
        <f>'SAME R Results'!AM64</f>
        <v>y</v>
      </c>
      <c r="AR146" s="817">
        <f>'SAME R Results'!AN64</f>
        <v>5.19567251427413E-2</v>
      </c>
      <c r="AS146" s="819">
        <f>'SAME R Results'!AO64</f>
        <v>0</v>
      </c>
      <c r="AT146" s="784">
        <f>'SAME R Results'!AP64</f>
        <v>0</v>
      </c>
      <c r="AU146" s="789"/>
      <c r="AV146" s="821">
        <f>'SAME R Results'!AQ64</f>
        <v>0</v>
      </c>
      <c r="AW146" s="821">
        <f>'SAME R Results'!AR64</f>
        <v>1.7692875000000003</v>
      </c>
      <c r="AX146" s="821">
        <f>'SAME R Results'!AS64</f>
        <v>0</v>
      </c>
      <c r="AY146" s="821">
        <f>'SAME R Results'!AT64</f>
        <v>0</v>
      </c>
      <c r="AZ146" s="824"/>
      <c r="BA146" s="824"/>
      <c r="BB146" s="821">
        <f>'SAME R Results'!AU64</f>
        <v>0.20867914999999998</v>
      </c>
      <c r="BC146" s="821">
        <f>'SAME R Results'!AV64</f>
        <v>2.6794425E-2</v>
      </c>
      <c r="BD146" s="821">
        <f>'SAME R Results'!AW64</f>
        <v>6.8408974999999996</v>
      </c>
      <c r="BE146" s="821">
        <f>'SAME R Results'!AX64</f>
        <v>4.7303164999999989</v>
      </c>
      <c r="BF146" s="827">
        <f>'SAME R Results'!AY64</f>
        <v>107645</v>
      </c>
      <c r="BG146" s="784">
        <f>'SAME R Results'!AZ64</f>
        <v>0.27722160000000001</v>
      </c>
      <c r="BH146" s="784">
        <f>'SAME R Results'!BA64</f>
        <v>7.8613274999999996E-2</v>
      </c>
      <c r="BI146" s="789"/>
      <c r="BJ146" s="784">
        <f>'SAME R Results'!BB64</f>
        <v>17.034399999999994</v>
      </c>
      <c r="BK146" s="784">
        <f>'SAME R Results'!BC64</f>
        <v>2.1105810000000007</v>
      </c>
      <c r="BL146" s="784">
        <f>'SAME R Results'!BD64</f>
        <v>3535853.9755014894</v>
      </c>
      <c r="BM146" s="784">
        <f>'SAME R Results'!BE64</f>
        <v>494.67025905930427</v>
      </c>
      <c r="BN146" s="784">
        <f>'SAME R Results'!BF64</f>
        <v>0.18188472499999997</v>
      </c>
      <c r="BO146" s="784">
        <f>'SAME R Results'!BG64</f>
        <v>4.9652081250000007E-2</v>
      </c>
      <c r="BP146" s="789"/>
      <c r="BQ146" s="784">
        <f>'SAME R Results'!BH64</f>
        <v>38.497743999999983</v>
      </c>
      <c r="BR146" s="817">
        <f>'SAME R Results'!BI64</f>
        <v>0.13990121268770589</v>
      </c>
      <c r="BS146" s="817">
        <f>'SAME R Results'!BJ64</f>
        <v>0.21143321745634569</v>
      </c>
      <c r="BT146" s="817">
        <f>'SAME R Results'!BL64</f>
        <v>3.6631843101239578</v>
      </c>
      <c r="BU146" s="817">
        <f>'SAME R Results'!BM64</f>
        <v>1.9014741902301655</v>
      </c>
      <c r="BV146" s="817">
        <f>'SAME R Results'!BN64</f>
        <v>0.11380087707932458</v>
      </c>
      <c r="BW146" s="784">
        <f>'SAME R Results'!BO64</f>
        <v>3535853.9755014894</v>
      </c>
      <c r="BX146" s="784">
        <f>'SAME R Results'!BP64</f>
        <v>3303545.048854555</v>
      </c>
      <c r="BY146" s="784">
        <f>'SAME R Results'!BQ64</f>
        <v>2901632.0622752355</v>
      </c>
      <c r="BZ146" s="784">
        <f>'SAME R Results'!BR64</f>
        <v>494.67025905930427</v>
      </c>
      <c r="CA146" s="784">
        <f>'SAME R Results'!BS64</f>
        <v>0.46847664920536281</v>
      </c>
      <c r="CB146" s="784">
        <f>'SAME R Results'!BT64</f>
        <v>2.2599999999999998</v>
      </c>
      <c r="CC146" s="784">
        <f>'SAME R Results'!BV64</f>
        <v>1</v>
      </c>
      <c r="CD146" s="880">
        <f>'SAME R Results'!BW64</f>
        <v>2.2000000000000002</v>
      </c>
      <c r="CE146" s="1086">
        <f>'SAME R Results'!BZ64</f>
        <v>532.36353982539481</v>
      </c>
      <c r="CF146" s="1777">
        <f>'SAME R Results'!CA64</f>
        <v>8.0700000000000216</v>
      </c>
      <c r="CG146" s="1777" t="str">
        <f>'SAME R Results'!CB64</f>
        <v xml:space="preserve"> 36T</v>
      </c>
      <c r="CH146" s="1777">
        <f>'SAME R Results'!CC64</f>
        <v>239</v>
      </c>
      <c r="CI146" s="1919">
        <f>'SAME R Results'!CD64</f>
        <v>2.8622857992564966E-2</v>
      </c>
      <c r="CJ146" s="1777"/>
      <c r="CK146" s="1802"/>
    </row>
    <row r="147" spans="1:89" ht="25.5" x14ac:dyDescent="0.25">
      <c r="A147" s="780">
        <v>2</v>
      </c>
      <c r="B147" s="784" t="str">
        <f>'SAME R Results'!A75</f>
        <v>7 (4)</v>
      </c>
      <c r="C147" s="785" t="str">
        <f>'SAME R Results'!B75</f>
        <v>Teflon</v>
      </c>
      <c r="D147" s="784" t="str">
        <f>'SAME R Results'!C75</f>
        <v>T08</v>
      </c>
      <c r="E147" s="784" t="str">
        <f>'SAME R Results'!D75</f>
        <v>42 T</v>
      </c>
      <c r="F147" s="784">
        <f>'SAME R Results'!E75</f>
        <v>0</v>
      </c>
      <c r="G147" s="784">
        <f>'SAME R Results'!F75</f>
        <v>89</v>
      </c>
      <c r="H147" s="785" t="str">
        <f>'SAME R Results'!G75</f>
        <v>Baseline STS det</v>
      </c>
      <c r="I147" s="784">
        <f>'SAME R Results'!H75</f>
        <v>242</v>
      </c>
      <c r="J147" s="786">
        <f>'SAME R Results'!I75</f>
        <v>40420.277777777781</v>
      </c>
      <c r="K147" s="784">
        <f>'SAME R Results'!J75</f>
        <v>0</v>
      </c>
      <c r="L147" s="788"/>
      <c r="M147" s="788"/>
      <c r="N147" s="1942">
        <f>'SAME R Results'!K75</f>
        <v>8.1</v>
      </c>
      <c r="O147" s="1939">
        <f>'SAME R Results'!L75</f>
        <v>1.4450000000000001</v>
      </c>
      <c r="P147" s="784">
        <f>'SAME R Results'!M75</f>
        <v>60</v>
      </c>
      <c r="Q147" s="784">
        <f>'SAME R Results'!N75</f>
        <v>11</v>
      </c>
      <c r="R147" s="784">
        <f>'SAME R Results'!O75</f>
        <v>8</v>
      </c>
      <c r="S147" s="784" t="str">
        <f>'SAME R Results'!P75</f>
        <v>n</v>
      </c>
      <c r="T147" s="784" t="str">
        <f>'SAME R Results'!Q75</f>
        <v>n</v>
      </c>
      <c r="U147" s="853">
        <f>'SAME R Results'!R75</f>
        <v>31.285714285714285</v>
      </c>
      <c r="V147" s="784" t="str">
        <f>'SAME R Results'!S75</f>
        <v>y</v>
      </c>
      <c r="W147" s="784">
        <f>'SAME R Results'!T75</f>
        <v>75</v>
      </c>
      <c r="X147" s="784" t="str">
        <f>'SAME R Results'!U75</f>
        <v>y</v>
      </c>
      <c r="Y147" s="784" t="str">
        <f>'SAME R Results'!V75</f>
        <v>n</v>
      </c>
      <c r="Z147" s="784" t="str">
        <f>'SAME R Results'!W75</f>
        <v>y</v>
      </c>
      <c r="AA147" s="784" t="str">
        <f>'SAME R Results'!X75</f>
        <v>n</v>
      </c>
      <c r="AB147" s="784" t="str">
        <f>'SAME R Results'!Y75</f>
        <v>n</v>
      </c>
      <c r="AC147" s="789"/>
      <c r="AD147" s="784" t="str">
        <f>'SAME R Results'!Z75</f>
        <v>y</v>
      </c>
      <c r="AE147" s="784">
        <f>'SAME R Results'!AA75</f>
        <v>10</v>
      </c>
      <c r="AF147" s="784" t="str">
        <f>'SAME R Results'!AB75</f>
        <v>y</v>
      </c>
      <c r="AG147" s="817">
        <f>'SAME R Results'!AC75</f>
        <v>5.19567251427413E-2</v>
      </c>
      <c r="AH147" s="819">
        <f>'SAME R Results'!AD75</f>
        <v>0</v>
      </c>
      <c r="AI147" s="784">
        <f>'SAME R Results'!AE75</f>
        <v>0</v>
      </c>
      <c r="AJ147" s="784">
        <f>'SAME R Results'!AF75</f>
        <v>0</v>
      </c>
      <c r="AK147" s="784">
        <f>'SAME R Results'!AG75</f>
        <v>0</v>
      </c>
      <c r="AL147" s="784">
        <f>'SAME R Results'!AH75</f>
        <v>0</v>
      </c>
      <c r="AM147" s="784">
        <f>'SAME R Results'!AI75</f>
        <v>0</v>
      </c>
      <c r="AN147" s="784">
        <f>'SAME R Results'!AJ75</f>
        <v>0</v>
      </c>
      <c r="AO147" s="784">
        <f>'SAME R Results'!AK75</f>
        <v>0</v>
      </c>
      <c r="AP147" s="784">
        <f>'SAME R Results'!AL75</f>
        <v>0</v>
      </c>
      <c r="AQ147" s="784">
        <f>'SAME R Results'!AM75</f>
        <v>0</v>
      </c>
      <c r="AR147" s="817">
        <f>'SAME R Results'!AN75</f>
        <v>0</v>
      </c>
      <c r="AS147" s="819">
        <f>'SAME R Results'!AO75</f>
        <v>0</v>
      </c>
      <c r="AT147" s="784">
        <f>'SAME R Results'!AP75</f>
        <v>0</v>
      </c>
      <c r="AU147" s="789"/>
      <c r="AV147" s="821">
        <f>'SAME R Results'!AQ75</f>
        <v>0</v>
      </c>
      <c r="AW147" s="821">
        <f>'SAME R Results'!AR75</f>
        <v>0.96562269999999994</v>
      </c>
      <c r="AX147" s="821">
        <f>'SAME R Results'!AS75</f>
        <v>4.8666369999999999</v>
      </c>
      <c r="AY147" s="821">
        <f>'SAME R Results'!AT75</f>
        <v>5.1071314999999995</v>
      </c>
      <c r="AZ147" s="824"/>
      <c r="BA147" s="824"/>
      <c r="BB147" s="821">
        <f>'SAME R Results'!AU75</f>
        <v>0</v>
      </c>
      <c r="BC147" s="821">
        <f>'SAME R Results'!AV75</f>
        <v>0</v>
      </c>
      <c r="BD147" s="821">
        <f>'SAME R Results'!AW75</f>
        <v>5.5377190000000001</v>
      </c>
      <c r="BE147" s="821">
        <f>'SAME R Results'!AX75</f>
        <v>4.695174999999999</v>
      </c>
      <c r="BF147" s="827">
        <f>'SAME R Results'!AY75</f>
        <v>70225</v>
      </c>
      <c r="BG147" s="784">
        <f>'SAME R Results'!AZ75</f>
        <v>0</v>
      </c>
      <c r="BH147" s="784">
        <f>'SAME R Results'!BA75</f>
        <v>0</v>
      </c>
      <c r="BI147" s="789"/>
      <c r="BJ147" s="784">
        <f>'SAME R Results'!BB75</f>
        <v>4.9000499999999985</v>
      </c>
      <c r="BK147" s="784">
        <f>'SAME R Results'!BC75</f>
        <v>0.84254400000000107</v>
      </c>
      <c r="BL147" s="784">
        <f>'SAME R Results'!BD75</f>
        <v>2774308.1223761402</v>
      </c>
      <c r="BM147" s="784">
        <f>'SAME R Results'!BE75</f>
        <v>152.83296312126674</v>
      </c>
      <c r="BN147" s="784">
        <f>'SAME R Results'!BF75</f>
        <v>0</v>
      </c>
      <c r="BO147" s="784">
        <f>'SAME R Results'!BG75</f>
        <v>0</v>
      </c>
      <c r="BP147" s="789"/>
      <c r="BQ147" s="784">
        <f>'SAME R Results'!BH75</f>
        <v>11.074112999999995</v>
      </c>
      <c r="BR147" s="817">
        <f>'SAME R Results'!BI75</f>
        <v>5.5088676664496919E-2</v>
      </c>
      <c r="BS147" s="817">
        <f>'SAME R Results'!BJ75</f>
        <v>0.15132510528359466</v>
      </c>
      <c r="BT147" s="817">
        <f>'SAME R Results'!BL75</f>
        <v>0</v>
      </c>
      <c r="BU147" s="817">
        <f>'SAME R Results'!BM75</f>
        <v>2.7325343174873762</v>
      </c>
      <c r="BV147" s="817">
        <f>'SAME R Results'!BN75</f>
        <v>3.3238239856937329E-2</v>
      </c>
      <c r="BW147" s="784">
        <f>'SAME R Results'!BO75</f>
        <v>2774308.1223761402</v>
      </c>
      <c r="BX147" s="784">
        <f>'SAME R Results'!BP75</f>
        <v>2732385.0010498692</v>
      </c>
      <c r="BY147" s="784">
        <f>'SAME R Results'!BQ75</f>
        <v>2495564.9341665735</v>
      </c>
      <c r="BZ147" s="784">
        <f>'SAME R Results'!BR75</f>
        <v>152.83296312126674</v>
      </c>
      <c r="CA147" s="784">
        <f>'SAME R Results'!BS75</f>
        <v>0.18701589274616021</v>
      </c>
      <c r="CB147" s="784">
        <f>'SAME R Results'!BT75</f>
        <v>2.2599999999999998</v>
      </c>
      <c r="CC147" s="784">
        <f>'SAME R Results'!BV75</f>
        <v>1</v>
      </c>
      <c r="CD147" s="880">
        <f>'SAME R Results'!BW75</f>
        <v>2.2000000000000002</v>
      </c>
      <c r="CE147" s="1086">
        <f>'SAME R Results'!BZ75</f>
        <v>515.16984376150162</v>
      </c>
      <c r="CF147" s="1777">
        <f>'SAME R Results'!CA75</f>
        <v>1.3300000000000534</v>
      </c>
      <c r="CG147" s="1777" t="str">
        <f>'SAME R Results'!CB75</f>
        <v xml:space="preserve"> 42T</v>
      </c>
      <c r="CH147" s="1777">
        <f>'SAME R Results'!CC75</f>
        <v>242</v>
      </c>
      <c r="CI147" s="1919">
        <f>'SAME R Results'!CD75</f>
        <v>4.9958404511276172E-2</v>
      </c>
      <c r="CJ147" s="1777"/>
      <c r="CK147" s="1802"/>
    </row>
    <row r="148" spans="1:89" ht="38.25" x14ac:dyDescent="0.25">
      <c r="A148" s="780">
        <v>2</v>
      </c>
      <c r="B148" s="784" t="str">
        <f>'SAME R Results'!A97</f>
        <v>9(4)</v>
      </c>
      <c r="C148" s="785" t="str">
        <f>'SAME R Results'!B97</f>
        <v>Teflon</v>
      </c>
      <c r="D148" s="784" t="str">
        <f>'SAME R Results'!C97</f>
        <v>T09</v>
      </c>
      <c r="E148" s="784" t="str">
        <f>'SAME R Results'!D97</f>
        <v>53 T</v>
      </c>
      <c r="F148" s="784">
        <f>'SAME R Results'!E97</f>
        <v>0</v>
      </c>
      <c r="G148" s="784">
        <f>'SAME R Results'!F97</f>
        <v>100</v>
      </c>
      <c r="H148" s="785" t="str">
        <f>'SAME R Results'!G97</f>
        <v>No flow run w/ aging</v>
      </c>
      <c r="I148" s="784">
        <f>'SAME R Results'!H97</f>
        <v>251</v>
      </c>
      <c r="J148" s="786">
        <f>'SAME R Results'!I97</f>
        <v>40429.354166666664</v>
      </c>
      <c r="K148" s="784">
        <f>'SAME R Results'!J97</f>
        <v>0</v>
      </c>
      <c r="L148" s="788"/>
      <c r="M148" s="788"/>
      <c r="N148" s="1915">
        <f>'SAME R Results'!K97</f>
        <v>0</v>
      </c>
      <c r="O148" s="793">
        <f>'SAME R Results'!L97</f>
        <v>1.45</v>
      </c>
      <c r="P148" s="784">
        <f>'SAME R Results'!M97</f>
        <v>60</v>
      </c>
      <c r="Q148" s="784">
        <f>'SAME R Results'!N97</f>
        <v>11</v>
      </c>
      <c r="R148" s="784">
        <f>'SAME R Results'!O97</f>
        <v>8</v>
      </c>
      <c r="S148" s="784" t="str">
        <f>'SAME R Results'!P97</f>
        <v>n</v>
      </c>
      <c r="T148" s="784" t="str">
        <f>'SAME R Results'!Q97</f>
        <v>N</v>
      </c>
      <c r="U148" s="853">
        <f>'SAME R Results'!R97</f>
        <v>28.714285714285715</v>
      </c>
      <c r="V148" s="784" t="str">
        <f>'SAME R Results'!S97</f>
        <v>Y</v>
      </c>
      <c r="W148" s="784">
        <f>'SAME R Results'!T97</f>
        <v>75</v>
      </c>
      <c r="X148" s="784" t="str">
        <f>'SAME R Results'!U97</f>
        <v>n</v>
      </c>
      <c r="Y148" s="784" t="str">
        <f>'SAME R Results'!V97</f>
        <v>y</v>
      </c>
      <c r="Z148" s="784" t="str">
        <f>'SAME R Results'!W97</f>
        <v>y</v>
      </c>
      <c r="AA148" s="784" t="str">
        <f>'SAME R Results'!X97</f>
        <v>n</v>
      </c>
      <c r="AB148" s="784" t="str">
        <f>'SAME R Results'!Y97</f>
        <v>n</v>
      </c>
      <c r="AC148" s="789"/>
      <c r="AD148" s="784" t="str">
        <f>'SAME R Results'!Z97</f>
        <v>y</v>
      </c>
      <c r="AE148" s="784">
        <f>'SAME R Results'!AA97</f>
        <v>10</v>
      </c>
      <c r="AF148" s="784" t="str">
        <f>'SAME R Results'!AB97</f>
        <v>y</v>
      </c>
      <c r="AG148" s="817">
        <f>'SAME R Results'!AC97</f>
        <v>5.19567251427413E-2</v>
      </c>
      <c r="AH148" s="819">
        <f>'SAME R Results'!AD97</f>
        <v>0</v>
      </c>
      <c r="AI148" s="784">
        <f>'SAME R Results'!AE97</f>
        <v>58</v>
      </c>
      <c r="AJ148" s="784">
        <f>'SAME R Results'!AF97</f>
        <v>480</v>
      </c>
      <c r="AK148" s="784">
        <f>'SAME R Results'!AG97</f>
        <v>0</v>
      </c>
      <c r="AL148" s="784" t="str">
        <f>'SAME R Results'!AH97</f>
        <v>n</v>
      </c>
      <c r="AM148" s="784" t="str">
        <f>'SAME R Results'!AI97</f>
        <v>y</v>
      </c>
      <c r="AN148" s="784" t="str">
        <f>'SAME R Results'!AJ97</f>
        <v>y</v>
      </c>
      <c r="AO148" s="784" t="str">
        <f>'SAME R Results'!AK97</f>
        <v>n</v>
      </c>
      <c r="AP148" s="784" t="str">
        <f>'SAME R Results'!AL97</f>
        <v>n</v>
      </c>
      <c r="AQ148" s="784" t="str">
        <f>'SAME R Results'!AM97</f>
        <v>y</v>
      </c>
      <c r="AR148" s="817">
        <f>'SAME R Results'!AN97</f>
        <v>5.19567251427413E-2</v>
      </c>
      <c r="AS148" s="819">
        <f>'SAME R Results'!AO97</f>
        <v>0</v>
      </c>
      <c r="AT148" s="784">
        <f>'SAME R Results'!AP97</f>
        <v>0</v>
      </c>
      <c r="AU148" s="789"/>
      <c r="AV148" s="821">
        <f>'SAME R Results'!AQ97</f>
        <v>0</v>
      </c>
      <c r="AW148" s="821">
        <f>'SAME R Results'!AR97</f>
        <v>0.94950894999999991</v>
      </c>
      <c r="AX148" s="821">
        <f>'SAME R Results'!AS97</f>
        <v>0</v>
      </c>
      <c r="AY148" s="821">
        <f>'SAME R Results'!AT97</f>
        <v>0</v>
      </c>
      <c r="AZ148" s="824"/>
      <c r="BA148" s="824"/>
      <c r="BB148" s="821">
        <f>'SAME R Results'!AU97</f>
        <v>9.9487275E-2</v>
      </c>
      <c r="BC148" s="821">
        <f>'SAME R Results'!AV97</f>
        <v>4.5669559999999998E-2</v>
      </c>
      <c r="BD148" s="821">
        <f>'SAME R Results'!AW97</f>
        <v>5.3802945000000006</v>
      </c>
      <c r="BE148" s="821">
        <f>'SAME R Results'!AX97</f>
        <v>4.7662969999999998</v>
      </c>
      <c r="BF148" s="827">
        <f>'SAME R Results'!AY97</f>
        <v>20005</v>
      </c>
      <c r="BG148" s="784">
        <f>'SAME R Results'!AZ97</f>
        <v>0.16552729999999999</v>
      </c>
      <c r="BH148" s="784">
        <f>'SAME R Results'!BA97</f>
        <v>0.10591135</v>
      </c>
      <c r="BI148" s="789"/>
      <c r="BJ148" s="784">
        <f>'SAME R Results'!BB97</f>
        <v>6.1547000000000001</v>
      </c>
      <c r="BK148" s="784">
        <f>'SAME R Results'!BC97</f>
        <v>0.61399750000000086</v>
      </c>
      <c r="BL148" s="784">
        <f>'SAME R Results'!BD97</f>
        <v>547365.29240186652</v>
      </c>
      <c r="BM148" s="784">
        <f>'SAME R Results'!BE97</f>
        <v>107.76767704558564</v>
      </c>
      <c r="BN148" s="784">
        <f>'SAME R Results'!BF97</f>
        <v>5.3817715000000002E-2</v>
      </c>
      <c r="BO148" s="784">
        <f>'SAME R Results'!BG97</f>
        <v>1.4903987499999997E-2</v>
      </c>
      <c r="BP148" s="789"/>
      <c r="BQ148" s="784">
        <f>'SAME R Results'!BH97</f>
        <v>13.909621999999999</v>
      </c>
      <c r="BR148" s="817">
        <f>'SAME R Results'!BI97</f>
        <v>0.19688438149356463</v>
      </c>
      <c r="BS148" s="817">
        <f>'SAME R Results'!BJ97</f>
        <v>0.28046085669391252</v>
      </c>
      <c r="BT148" s="817">
        <f>'SAME R Results'!BL97</f>
        <v>3.6109608250812082</v>
      </c>
      <c r="BU148" s="817">
        <f>'SAME R Results'!BM97</f>
        <v>1.8127147982276335</v>
      </c>
      <c r="BV148" s="817">
        <f>'SAME R Results'!BN97</f>
        <v>0.16496080616084327</v>
      </c>
      <c r="BW148" s="784">
        <f>'SAME R Results'!BO97</f>
        <v>547365.29240186652</v>
      </c>
      <c r="BX148" s="784">
        <f>'SAME R Results'!BP97</f>
        <v>538509.55719654087</v>
      </c>
      <c r="BY148" s="784">
        <f>'SAME R Results'!BQ97</f>
        <v>507820.58439043316</v>
      </c>
      <c r="BZ148" s="784">
        <f>'SAME R Results'!BR97</f>
        <v>107.76767704558564</v>
      </c>
      <c r="CA148" s="784">
        <f>'SAME R Results'!BS97</f>
        <v>0.13628640237947279</v>
      </c>
      <c r="CB148" s="784">
        <f>'SAME R Results'!BT97</f>
        <v>2.2599999999999998</v>
      </c>
      <c r="CC148" s="784">
        <f>'SAME R Results'!BV97</f>
        <v>1</v>
      </c>
      <c r="CD148" s="880">
        <f>'SAME R Results'!BW97</f>
        <v>2.2000000000000002</v>
      </c>
      <c r="CE148" s="1086">
        <f>'SAME R Results'!BZ97</f>
        <v>524.94478411670389</v>
      </c>
      <c r="CF148" s="1777">
        <f>'SAME R Results'!CA97</f>
        <v>4.4466666666664878</v>
      </c>
      <c r="CG148" s="1777" t="str">
        <f>'SAME R Results'!CB97</f>
        <v xml:space="preserve"> 53T</v>
      </c>
      <c r="CH148" s="1777">
        <f>'SAME R Results'!CC97</f>
        <v>251</v>
      </c>
      <c r="CI148" s="1919">
        <f>'SAME R Results'!CD97</f>
        <v>1.8768605397302102E-2</v>
      </c>
      <c r="CJ148" s="1777"/>
      <c r="CK148" s="1802"/>
    </row>
    <row r="149" spans="1:89" ht="38.25" x14ac:dyDescent="0.25">
      <c r="A149" s="780">
        <v>2</v>
      </c>
      <c r="B149" s="784" t="str">
        <f>'SAME R Results'!A108</f>
        <v>10 (4)</v>
      </c>
      <c r="C149" s="785" t="str">
        <f>'SAME R Results'!B108</f>
        <v>Teflon</v>
      </c>
      <c r="D149" s="784" t="str">
        <f>'SAME R Results'!C108</f>
        <v>T10</v>
      </c>
      <c r="E149" s="784" t="str">
        <f>'SAME R Results'!D108</f>
        <v>58 T</v>
      </c>
      <c r="F149" s="784">
        <f>'SAME R Results'!E108</f>
        <v>0</v>
      </c>
      <c r="G149" s="784">
        <f>'SAME R Results'!F108</f>
        <v>105</v>
      </c>
      <c r="H149" s="785" t="str">
        <f>'SAME R Results'!G108</f>
        <v>No flow run w/ aging</v>
      </c>
      <c r="I149" s="784">
        <f>'SAME R Results'!H108</f>
        <v>252</v>
      </c>
      <c r="J149" s="786">
        <f>'SAME R Results'!I108</f>
        <v>40430.305555555555</v>
      </c>
      <c r="K149" s="784">
        <f>'SAME R Results'!J108</f>
        <v>0</v>
      </c>
      <c r="L149" s="788"/>
      <c r="M149" s="788"/>
      <c r="N149" s="1915">
        <f>'SAME R Results'!K108</f>
        <v>0</v>
      </c>
      <c r="O149" s="793">
        <f>'SAME R Results'!L108</f>
        <v>1.45</v>
      </c>
      <c r="P149" s="784">
        <f>'SAME R Results'!M108</f>
        <v>60</v>
      </c>
      <c r="Q149" s="784">
        <f>'SAME R Results'!N108</f>
        <v>11</v>
      </c>
      <c r="R149" s="784">
        <f>'SAME R Results'!O108</f>
        <v>8</v>
      </c>
      <c r="S149" s="784" t="str">
        <f>'SAME R Results'!P108</f>
        <v>n</v>
      </c>
      <c r="T149" s="784" t="str">
        <f>'SAME R Results'!Q108</f>
        <v>N</v>
      </c>
      <c r="U149" s="853">
        <f>'SAME R Results'!R108</f>
        <v>24.142857142857142</v>
      </c>
      <c r="V149" s="784" t="str">
        <f>'SAME R Results'!S108</f>
        <v>Y</v>
      </c>
      <c r="W149" s="784">
        <f>'SAME R Results'!T108</f>
        <v>75</v>
      </c>
      <c r="X149" s="784" t="str">
        <f>'SAME R Results'!U108</f>
        <v>n</v>
      </c>
      <c r="Y149" s="784" t="str">
        <f>'SAME R Results'!V108</f>
        <v>y</v>
      </c>
      <c r="Z149" s="784" t="str">
        <f>'SAME R Results'!W108</f>
        <v>y</v>
      </c>
      <c r="AA149" s="784" t="str">
        <f>'SAME R Results'!X108</f>
        <v>n</v>
      </c>
      <c r="AB149" s="784" t="str">
        <f>'SAME R Results'!Y108</f>
        <v>n</v>
      </c>
      <c r="AC149" s="789"/>
      <c r="AD149" s="784" t="str">
        <f>'SAME R Results'!Z108</f>
        <v>y</v>
      </c>
      <c r="AE149" s="784">
        <f>'SAME R Results'!AA108</f>
        <v>10</v>
      </c>
      <c r="AF149" s="784" t="str">
        <f>'SAME R Results'!AB108</f>
        <v>y</v>
      </c>
      <c r="AG149" s="817">
        <f>'SAME R Results'!AC108</f>
        <v>7.8816036857303803E-2</v>
      </c>
      <c r="AH149" s="819">
        <f>'SAME R Results'!AD108</f>
        <v>0</v>
      </c>
      <c r="AI149" s="784">
        <f>'SAME R Results'!AE108</f>
        <v>58</v>
      </c>
      <c r="AJ149" s="784">
        <f>'SAME R Results'!AF108</f>
        <v>480</v>
      </c>
      <c r="AK149" s="784">
        <f>'SAME R Results'!AG108</f>
        <v>0</v>
      </c>
      <c r="AL149" s="784" t="str">
        <f>'SAME R Results'!AH108</f>
        <v>n</v>
      </c>
      <c r="AM149" s="784" t="str">
        <f>'SAME R Results'!AI108</f>
        <v>y</v>
      </c>
      <c r="AN149" s="784" t="str">
        <f>'SAME R Results'!AJ108</f>
        <v>y</v>
      </c>
      <c r="AO149" s="784" t="str">
        <f>'SAME R Results'!AK108</f>
        <v>n</v>
      </c>
      <c r="AP149" s="784" t="str">
        <f>'SAME R Results'!AL108</f>
        <v>n</v>
      </c>
      <c r="AQ149" s="784" t="str">
        <f>'SAME R Results'!AM108</f>
        <v>y</v>
      </c>
      <c r="AR149" s="817">
        <f>'SAME R Results'!AN108</f>
        <v>7.8816036857303803E-2</v>
      </c>
      <c r="AS149" s="819">
        <f>'SAME R Results'!AO108</f>
        <v>0</v>
      </c>
      <c r="AT149" s="784">
        <f>'SAME R Results'!AP108</f>
        <v>0</v>
      </c>
      <c r="AU149" s="789"/>
      <c r="AV149" s="821">
        <f>'SAME R Results'!AQ108</f>
        <v>0</v>
      </c>
      <c r="AW149" s="821">
        <f>'SAME R Results'!AR108</f>
        <v>0.72790545000000006</v>
      </c>
      <c r="AX149" s="821">
        <f>'SAME R Results'!AS108</f>
        <v>0</v>
      </c>
      <c r="AY149" s="821">
        <f>'SAME R Results'!AT108</f>
        <v>0</v>
      </c>
      <c r="AZ149" s="824"/>
      <c r="BA149" s="824"/>
      <c r="BB149" s="821">
        <f>'SAME R Results'!AU108</f>
        <v>7.0968630000000005E-2</v>
      </c>
      <c r="BC149" s="821">
        <f>'SAME R Results'!AV108</f>
        <v>3.3172600000000003E-2</v>
      </c>
      <c r="BD149" s="821">
        <f>'SAME R Results'!AW108</f>
        <v>4.9005119999999991</v>
      </c>
      <c r="BE149" s="821">
        <f>'SAME R Results'!AX108</f>
        <v>4.6981969999999995</v>
      </c>
      <c r="BF149" s="827">
        <f>'SAME R Results'!AY108</f>
        <v>10972.5</v>
      </c>
      <c r="BG149" s="784">
        <f>'SAME R Results'!AZ108</f>
        <v>0.11625669499999998</v>
      </c>
      <c r="BH149" s="784">
        <f>'SAME R Results'!BA108</f>
        <v>7.9238889999999992E-2</v>
      </c>
      <c r="BI149" s="789"/>
      <c r="BJ149" s="784">
        <f>'SAME R Results'!BB108</f>
        <v>2.8476999999999997</v>
      </c>
      <c r="BK149" s="784">
        <f>'SAME R Results'!BC108</f>
        <v>0.20231499999999958</v>
      </c>
      <c r="BL149" s="784">
        <f>'SAME R Results'!BD108</f>
        <v>195396.75079555667</v>
      </c>
      <c r="BM149" s="784">
        <f>'SAME R Results'!BE108</f>
        <v>33.687000501383118</v>
      </c>
      <c r="BN149" s="784">
        <f>'SAME R Results'!BF108</f>
        <v>3.7796030000000001E-2</v>
      </c>
      <c r="BO149" s="784">
        <f>'SAME R Results'!BG108</f>
        <v>9.2544512499999967E-3</v>
      </c>
      <c r="BP149" s="789"/>
      <c r="BQ149" s="784">
        <f>'SAME R Results'!BH108</f>
        <v>6.4358019999999989</v>
      </c>
      <c r="BR149" s="817">
        <f>'SAME R Results'!BI108</f>
        <v>0.17240307407480779</v>
      </c>
      <c r="BS149" s="817">
        <f>'SAME R Results'!BJ108</f>
        <v>0.30578863797657757</v>
      </c>
      <c r="BT149" s="817">
        <f>'SAME R Results'!BL108</f>
        <v>4.0840919660147339</v>
      </c>
      <c r="BU149" s="817">
        <f>'SAME R Results'!BM108</f>
        <v>2.1318850131134703</v>
      </c>
      <c r="BV149" s="817">
        <f>'SAME R Results'!BN108</f>
        <v>0.1294514250758422</v>
      </c>
      <c r="BW149" s="784">
        <f>'SAME R Results'!BO108</f>
        <v>195396.75079555667</v>
      </c>
      <c r="BX149" s="784">
        <f>'SAME R Results'!BP108</f>
        <v>192194.7691930446</v>
      </c>
      <c r="BY149" s="784">
        <f>'SAME R Results'!BQ108</f>
        <v>182355.98463636919</v>
      </c>
      <c r="BZ149" s="784">
        <f>'SAME R Results'!BR108</f>
        <v>33.687000501383118</v>
      </c>
      <c r="CA149" s="784">
        <f>'SAME R Results'!BS108</f>
        <v>4.4906996359761954E-2</v>
      </c>
      <c r="CB149" s="784">
        <f>'SAME R Results'!BT108</f>
        <v>2.2599999999999998</v>
      </c>
      <c r="CC149" s="784">
        <f>'SAME R Results'!BV108</f>
        <v>1</v>
      </c>
      <c r="CD149" s="880">
        <f>'SAME R Results'!BW108</f>
        <v>2.2000000000000002</v>
      </c>
      <c r="CE149" s="1086">
        <f>'SAME R Results'!BZ108</f>
        <v>527.87656862261747</v>
      </c>
      <c r="CF149" s="1777">
        <f>'SAME R Results'!CA108</f>
        <v>0.7499999999999174</v>
      </c>
      <c r="CG149" s="1777" t="str">
        <f>'SAME R Results'!CB108</f>
        <v xml:space="preserve"> 58T</v>
      </c>
      <c r="CH149" s="1777">
        <f>'SAME R Results'!CC108</f>
        <v>252</v>
      </c>
      <c r="CI149" s="1919">
        <f>'SAME R Results'!CD108</f>
        <v>5.1486416000005662E-2</v>
      </c>
      <c r="CJ149" s="1777"/>
      <c r="CK149" s="1802"/>
    </row>
    <row r="150" spans="1:89" ht="38.25" x14ac:dyDescent="0.25">
      <c r="A150" s="780">
        <v>2</v>
      </c>
      <c r="B150" s="784" t="str">
        <f>'SAME R Results'!A119</f>
        <v>11(4)</v>
      </c>
      <c r="C150" s="785" t="str">
        <f>'SAME R Results'!B119</f>
        <v>Teflon</v>
      </c>
      <c r="D150" s="784" t="str">
        <f>'SAME R Results'!C119</f>
        <v>T11</v>
      </c>
      <c r="E150" s="784" t="str">
        <f>'SAME R Results'!D119</f>
        <v>64 T</v>
      </c>
      <c r="F150" s="784">
        <f>'SAME R Results'!E119</f>
        <v>0</v>
      </c>
      <c r="G150" s="784">
        <f>'SAME R Results'!F119</f>
        <v>111</v>
      </c>
      <c r="H150" s="785" t="str">
        <f>'SAME R Results'!G119</f>
        <v>low flow run w STS</v>
      </c>
      <c r="I150" s="784">
        <f>'SAME R Results'!H119</f>
        <v>253</v>
      </c>
      <c r="J150" s="786">
        <f>'SAME R Results'!I119</f>
        <v>40430.305555555555</v>
      </c>
      <c r="K150" s="784">
        <f>'SAME R Results'!J119</f>
        <v>0</v>
      </c>
      <c r="L150" s="788"/>
      <c r="M150" s="788"/>
      <c r="N150" s="784">
        <f>'SAME R Results'!K119</f>
        <v>2</v>
      </c>
      <c r="O150" s="793">
        <f>'SAME R Results'!L119</f>
        <v>1.45</v>
      </c>
      <c r="P150" s="784">
        <f>'SAME R Results'!M119</f>
        <v>60</v>
      </c>
      <c r="Q150" s="784">
        <f>'SAME R Results'!N119</f>
        <v>11</v>
      </c>
      <c r="R150" s="784">
        <f>'SAME R Results'!O119</f>
        <v>8</v>
      </c>
      <c r="S150" s="784" t="str">
        <f>'SAME R Results'!P119</f>
        <v>n</v>
      </c>
      <c r="T150" s="784" t="str">
        <f>'SAME R Results'!Q119</f>
        <v>n</v>
      </c>
      <c r="U150" s="853">
        <f>'SAME R Results'!R119</f>
        <v>42.571428571428569</v>
      </c>
      <c r="V150" s="784" t="str">
        <f>'SAME R Results'!S119</f>
        <v>n</v>
      </c>
      <c r="W150" s="784">
        <f>'SAME R Results'!T119</f>
        <v>0</v>
      </c>
      <c r="X150" s="784" t="str">
        <f>'SAME R Results'!U119</f>
        <v>y</v>
      </c>
      <c r="Y150" s="784" t="str">
        <f>'SAME R Results'!V119</f>
        <v>n</v>
      </c>
      <c r="Z150" s="784" t="str">
        <f>'SAME R Results'!W119</f>
        <v>y</v>
      </c>
      <c r="AA150" s="784" t="str">
        <f>'SAME R Results'!X119</f>
        <v>n</v>
      </c>
      <c r="AB150" s="784" t="str">
        <f>'SAME R Results'!Y119</f>
        <v>n</v>
      </c>
      <c r="AC150" s="789"/>
      <c r="AD150" s="784" t="str">
        <f>'SAME R Results'!Z119</f>
        <v>y</v>
      </c>
      <c r="AE150" s="784">
        <f>'SAME R Results'!AA119</f>
        <v>10</v>
      </c>
      <c r="AF150" s="784" t="str">
        <f>'SAME R Results'!AB119</f>
        <v>y</v>
      </c>
      <c r="AG150" s="817">
        <f>'SAME R Results'!AC119</f>
        <v>5.19567251427413E-2</v>
      </c>
      <c r="AH150" s="819">
        <f>'SAME R Results'!AD119</f>
        <v>0</v>
      </c>
      <c r="AI150" s="784">
        <f>'SAME R Results'!AE119</f>
        <v>0</v>
      </c>
      <c r="AJ150" s="784">
        <f>'SAME R Results'!AF119</f>
        <v>0</v>
      </c>
      <c r="AK150" s="784">
        <f>'SAME R Results'!AG119</f>
        <v>0</v>
      </c>
      <c r="AL150" s="784">
        <f>'SAME R Results'!AH119</f>
        <v>0</v>
      </c>
      <c r="AM150" s="784">
        <f>'SAME R Results'!AI119</f>
        <v>0</v>
      </c>
      <c r="AN150" s="784">
        <f>'SAME R Results'!AJ119</f>
        <v>0</v>
      </c>
      <c r="AO150" s="784">
        <f>'SAME R Results'!AK119</f>
        <v>0</v>
      </c>
      <c r="AP150" s="784">
        <f>'SAME R Results'!AL119</f>
        <v>0</v>
      </c>
      <c r="AQ150" s="784">
        <f>'SAME R Results'!AM119</f>
        <v>0</v>
      </c>
      <c r="AR150" s="817">
        <f>'SAME R Results'!AN119</f>
        <v>0</v>
      </c>
      <c r="AS150" s="819">
        <f>'SAME R Results'!AO119</f>
        <v>0</v>
      </c>
      <c r="AT150" s="784">
        <f>'SAME R Results'!AP119</f>
        <v>0</v>
      </c>
      <c r="AU150" s="789"/>
      <c r="AV150" s="821">
        <f>'SAME R Results'!AQ119</f>
        <v>0</v>
      </c>
      <c r="AW150" s="821">
        <f>'SAME R Results'!AR119</f>
        <v>4.0240935000000002</v>
      </c>
      <c r="AX150" s="821">
        <f>'SAME R Results'!AS119</f>
        <v>8.3923319999999984E-4</v>
      </c>
      <c r="AY150" s="821">
        <f>'SAME R Results'!AT119</f>
        <v>5.0353989999999999E-4</v>
      </c>
      <c r="AZ150" s="824"/>
      <c r="BA150" s="824"/>
      <c r="BB150" s="821">
        <f>'SAME R Results'!AU119</f>
        <v>0</v>
      </c>
      <c r="BC150" s="821">
        <f>'SAME R Results'!AV119</f>
        <v>0</v>
      </c>
      <c r="BD150" s="821">
        <f>'SAME R Results'!AW119</f>
        <v>6.3572225000000007</v>
      </c>
      <c r="BE150" s="821">
        <f>'SAME R Results'!AX119</f>
        <v>4.6339724999999996</v>
      </c>
      <c r="BF150" s="827">
        <f>'SAME R Results'!AY119</f>
        <v>46965</v>
      </c>
      <c r="BG150" s="784">
        <f>'SAME R Results'!AZ119</f>
        <v>0</v>
      </c>
      <c r="BH150" s="784">
        <f>'SAME R Results'!BA119</f>
        <v>0</v>
      </c>
      <c r="BI150" s="789"/>
      <c r="BJ150" s="784">
        <f>'SAME R Results'!BB119</f>
        <v>31.824649999999998</v>
      </c>
      <c r="BK150" s="784">
        <f>'SAME R Results'!BC119</f>
        <v>1.7232500000000011</v>
      </c>
      <c r="BL150" s="784">
        <f>'SAME R Results'!BD119</f>
        <v>1333768.9444362801</v>
      </c>
      <c r="BM150" s="784">
        <f>'SAME R Results'!BE119</f>
        <v>367.17168120282838</v>
      </c>
      <c r="BN150" s="784">
        <f>'SAME R Results'!BF119</f>
        <v>0</v>
      </c>
      <c r="BO150" s="784">
        <f>'SAME R Results'!BG119</f>
        <v>0</v>
      </c>
      <c r="BP150" s="789"/>
      <c r="BQ150" s="784">
        <f>'SAME R Results'!BH119</f>
        <v>71.923708999999988</v>
      </c>
      <c r="BR150" s="817">
        <f>'SAME R Results'!BI119</f>
        <v>0.27528882175166719</v>
      </c>
      <c r="BS150" s="817">
        <f>'SAME R Results'!BJ119</f>
        <v>0.3604043772501847</v>
      </c>
      <c r="BT150" s="817">
        <f>'SAME R Results'!BL119</f>
        <v>0</v>
      </c>
      <c r="BU150" s="817">
        <f>'SAME R Results'!BM119</f>
        <v>1.680419088152735</v>
      </c>
      <c r="BV150" s="817">
        <f>'SAME R Results'!BN119</f>
        <v>0.24059568656859387</v>
      </c>
      <c r="BW150" s="784">
        <f>'SAME R Results'!BO119</f>
        <v>1333768.9444362801</v>
      </c>
      <c r="BX150" s="784">
        <f>'SAME R Results'!BP119</f>
        <v>1312978.6618110307</v>
      </c>
      <c r="BY150" s="784">
        <f>'SAME R Results'!BQ119</f>
        <v>1216561.466323107</v>
      </c>
      <c r="BZ150" s="784">
        <f>'SAME R Results'!BR119</f>
        <v>367.17168120282838</v>
      </c>
      <c r="CA150" s="784">
        <f>'SAME R Results'!BS119</f>
        <v>0.38250244162301361</v>
      </c>
      <c r="CB150" s="784">
        <f>'SAME R Results'!BT119</f>
        <v>2.2599999999999998</v>
      </c>
      <c r="CC150" s="784">
        <f>'SAME R Results'!BV119</f>
        <v>1</v>
      </c>
      <c r="CD150" s="880">
        <f>'SAME R Results'!BW119</f>
        <v>2.2000000000000002</v>
      </c>
      <c r="CE150" s="1086">
        <f>'SAME R Results'!BZ119</f>
        <v>528.55724747805561</v>
      </c>
      <c r="CF150" s="1777">
        <f>'SAME R Results'!CA119</f>
        <v>9.9466666666667702</v>
      </c>
      <c r="CG150" s="1777" t="str">
        <f>'SAME R Results'!CB119</f>
        <v xml:space="preserve"> 64T</v>
      </c>
      <c r="CH150" s="1777">
        <f>'SAME R Results'!CC119</f>
        <v>253</v>
      </c>
      <c r="CI150" s="1919">
        <f>'SAME R Results'!CD119</f>
        <v>4.338561534852501E-2</v>
      </c>
      <c r="CJ150" s="1777"/>
      <c r="CK150" s="1802"/>
    </row>
    <row r="151" spans="1:89" x14ac:dyDescent="0.25">
      <c r="A151" s="780">
        <v>2</v>
      </c>
      <c r="B151" s="784" t="str">
        <f>'SAME R Results'!A98</f>
        <v>9(4)</v>
      </c>
      <c r="C151" s="785" t="str">
        <f>'SAME R Results'!B98</f>
        <v>Teflon</v>
      </c>
      <c r="D151" s="784" t="str">
        <f>'SAME R Results'!C98</f>
        <v>T09</v>
      </c>
      <c r="E151" s="784" t="str">
        <f>'SAME R Results'!D98</f>
        <v>53TA</v>
      </c>
      <c r="F151" s="784">
        <f>'SAME R Results'!E98</f>
        <v>0</v>
      </c>
      <c r="G151" s="784" t="str">
        <f>'SAME R Results'!F98</f>
        <v>100a</v>
      </c>
      <c r="H151" s="785" t="str">
        <f>'SAME R Results'!G98</f>
        <v>aged</v>
      </c>
      <c r="I151" s="784">
        <f>'SAME R Results'!H98</f>
        <v>251</v>
      </c>
      <c r="J151" s="786">
        <f>'SAME R Results'!I98</f>
        <v>40429.354166666664</v>
      </c>
      <c r="K151" s="784">
        <f>'SAME R Results'!J98</f>
        <v>0</v>
      </c>
      <c r="L151" s="788"/>
      <c r="M151" s="788"/>
      <c r="N151" s="1915">
        <f>'SAME R Results'!K98</f>
        <v>0</v>
      </c>
      <c r="O151" s="793">
        <f>'SAME R Results'!L98</f>
        <v>1.45</v>
      </c>
      <c r="P151" s="784">
        <f>'SAME R Results'!M98</f>
        <v>0</v>
      </c>
      <c r="Q151" s="784">
        <f>'SAME R Results'!N98</f>
        <v>0</v>
      </c>
      <c r="R151" s="784">
        <f>'SAME R Results'!O98</f>
        <v>0</v>
      </c>
      <c r="S151" s="784">
        <f>'SAME R Results'!P98</f>
        <v>0</v>
      </c>
      <c r="T151" s="784">
        <f>'SAME R Results'!Q98</f>
        <v>0</v>
      </c>
      <c r="U151" s="784">
        <f>'SAME R Results'!R98</f>
        <v>560.42857142857144</v>
      </c>
      <c r="V151" s="784">
        <f>'SAME R Results'!S98</f>
        <v>0</v>
      </c>
      <c r="W151" s="784">
        <f>'SAME R Results'!T98</f>
        <v>0</v>
      </c>
      <c r="X151" s="784" t="str">
        <f>'SAME R Results'!U98</f>
        <v>n</v>
      </c>
      <c r="Y151" s="784" t="str">
        <f>'SAME R Results'!V98</f>
        <v>y</v>
      </c>
      <c r="Z151" s="784" t="str">
        <f>'SAME R Results'!W98</f>
        <v>y</v>
      </c>
      <c r="AA151" s="784" t="str">
        <f>'SAME R Results'!X98</f>
        <v>n</v>
      </c>
      <c r="AB151" s="784" t="str">
        <f>'SAME R Results'!Y98</f>
        <v>n</v>
      </c>
      <c r="AC151" s="789"/>
      <c r="AD151" s="784" t="str">
        <f>'SAME R Results'!Z98</f>
        <v>y</v>
      </c>
      <c r="AE151" s="784">
        <f>'SAME R Results'!AA98</f>
        <v>10</v>
      </c>
      <c r="AF151" s="784" t="str">
        <f>'SAME R Results'!AB98</f>
        <v>y</v>
      </c>
      <c r="AG151" s="817">
        <f>'SAME R Results'!AC98</f>
        <v>5.19567251427413E-2</v>
      </c>
      <c r="AH151" s="819">
        <f>'SAME R Results'!AD98</f>
        <v>0</v>
      </c>
      <c r="AI151" s="784">
        <f>'SAME R Results'!AE98</f>
        <v>0</v>
      </c>
      <c r="AJ151" s="784">
        <f>'SAME R Results'!AF98</f>
        <v>0</v>
      </c>
      <c r="AK151" s="784">
        <f>'SAME R Results'!AG98</f>
        <v>0</v>
      </c>
      <c r="AL151" s="784">
        <f>'SAME R Results'!AH98</f>
        <v>0</v>
      </c>
      <c r="AM151" s="784">
        <f>'SAME R Results'!AI98</f>
        <v>0</v>
      </c>
      <c r="AN151" s="784">
        <f>'SAME R Results'!AJ98</f>
        <v>0</v>
      </c>
      <c r="AO151" s="784">
        <f>'SAME R Results'!AK98</f>
        <v>0</v>
      </c>
      <c r="AP151" s="784">
        <f>'SAME R Results'!AL98</f>
        <v>0</v>
      </c>
      <c r="AQ151" s="784">
        <f>'SAME R Results'!AM98</f>
        <v>0</v>
      </c>
      <c r="AR151" s="817">
        <f>'SAME R Results'!AN98</f>
        <v>0</v>
      </c>
      <c r="AS151" s="819">
        <f>'SAME R Results'!AO98</f>
        <v>0</v>
      </c>
      <c r="AT151" s="784">
        <f>'SAME R Results'!AP98</f>
        <v>0</v>
      </c>
      <c r="AU151" s="789"/>
      <c r="AV151" s="821">
        <f>'SAME R Results'!AQ98</f>
        <v>0</v>
      </c>
      <c r="AW151" s="821">
        <f>'SAME R Results'!AR98</f>
        <v>0.94136045000000002</v>
      </c>
      <c r="AX151" s="821">
        <f>'SAME R Results'!AS98</f>
        <v>0</v>
      </c>
      <c r="AY151" s="821">
        <f>'SAME R Results'!AT98</f>
        <v>0</v>
      </c>
      <c r="AZ151" s="824"/>
      <c r="BA151" s="824"/>
      <c r="BB151" s="821">
        <f>'SAME R Results'!AU98</f>
        <v>9.6603485000000003E-2</v>
      </c>
      <c r="BC151" s="821">
        <f>'SAME R Results'!AV98</f>
        <v>2.8198234999999999E-2</v>
      </c>
      <c r="BD151" s="821">
        <f>'SAME R Results'!AW98</f>
        <v>5.2430104999999987</v>
      </c>
      <c r="BE151" s="821">
        <f>'SAME R Results'!AX98</f>
        <v>4.7216490000000002</v>
      </c>
      <c r="BF151" s="827">
        <f>'SAME R Results'!AY98</f>
        <v>14470</v>
      </c>
      <c r="BG151" s="784">
        <f>'SAME R Results'!AZ98</f>
        <v>0.15423579999999998</v>
      </c>
      <c r="BH151" s="784">
        <f>'SAME R Results'!BA98</f>
        <v>8.006286999999998E-2</v>
      </c>
      <c r="BI151" s="789"/>
      <c r="BJ151" s="784">
        <f>'SAME R Results'!BB98</f>
        <v>5.9327000000000014</v>
      </c>
      <c r="BK151" s="784">
        <f>'SAME R Results'!BC98</f>
        <v>0.52136149999999848</v>
      </c>
      <c r="BL151" s="784">
        <f>'SAME R Results'!BD98</f>
        <v>392836.80301108205</v>
      </c>
      <c r="BM151" s="784">
        <f>'SAME R Results'!BE98</f>
        <v>90.366661536283615</v>
      </c>
      <c r="BN151" s="784">
        <f>'SAME R Results'!BF98</f>
        <v>6.8405250000000001E-2</v>
      </c>
      <c r="BO151" s="784">
        <f>'SAME R Results'!BG98</f>
        <v>1.85432325E-2</v>
      </c>
      <c r="BP151" s="789"/>
      <c r="BQ151" s="784">
        <f>'SAME R Results'!BH98</f>
        <v>13.407902000000002</v>
      </c>
      <c r="BR151" s="817">
        <f>'SAME R Results'!BI98</f>
        <v>0.23003613929149694</v>
      </c>
      <c r="BS151" s="817">
        <f>'SAME R Results'!BJ98</f>
        <v>0.30943952466942082</v>
      </c>
      <c r="BT151" s="817">
        <f>'SAME R Results'!BL98</f>
        <v>3.6889603794807622</v>
      </c>
      <c r="BU151" s="817">
        <f>'SAME R Results'!BM98</f>
        <v>1.7238191080253453</v>
      </c>
      <c r="BV151" s="817">
        <f>'SAME R Results'!BN98</f>
        <v>0.19833812927809957</v>
      </c>
      <c r="BW151" s="784">
        <f>'SAME R Results'!BO98</f>
        <v>392836.80301108205</v>
      </c>
      <c r="BX151" s="784">
        <f>'SAME R Results'!BP98</f>
        <v>386431.2799707891</v>
      </c>
      <c r="BY151" s="784">
        <f>'SAME R Results'!BQ98</f>
        <v>365774.86067085288</v>
      </c>
      <c r="BZ151" s="784">
        <f>'SAME R Results'!BR98</f>
        <v>90.366661536283615</v>
      </c>
      <c r="CA151" s="784">
        <f>'SAME R Results'!BS98</f>
        <v>0.11572438515493173</v>
      </c>
      <c r="CB151" s="784">
        <f>'SAME R Results'!BT98</f>
        <v>2.2599999999999998</v>
      </c>
      <c r="CC151" s="784">
        <f>'SAME R Results'!BV98</f>
        <v>1</v>
      </c>
      <c r="CD151" s="880">
        <f>'SAME R Results'!BW98</f>
        <v>2.2000000000000002</v>
      </c>
      <c r="CE151" s="1086">
        <f>'SAME R Results'!BZ98</f>
        <v>524.94478411670389</v>
      </c>
      <c r="CF151" s="1777">
        <f>'SAME R Results'!CA98</f>
        <v>4.4466666666664878</v>
      </c>
      <c r="CG151" s="1777">
        <f>'SAME R Results'!CB98</f>
        <v>0</v>
      </c>
      <c r="CH151" s="1777">
        <f>'SAME R Results'!CC98</f>
        <v>0</v>
      </c>
      <c r="CI151" s="1919">
        <f>'SAME R Results'!CD98</f>
        <v>1.8091621889056202E-2</v>
      </c>
      <c r="CJ151" s="1777"/>
      <c r="CK151" s="1802"/>
    </row>
    <row r="152" spans="1:89" x14ac:dyDescent="0.25">
      <c r="A152" s="780">
        <v>2</v>
      </c>
      <c r="B152" s="784" t="str">
        <f>'SAME R Results'!A109</f>
        <v>10 (4)</v>
      </c>
      <c r="C152" s="785" t="str">
        <f>'SAME R Results'!B109</f>
        <v>Teflon</v>
      </c>
      <c r="D152" s="784" t="str">
        <f>'SAME R Results'!C109</f>
        <v>T10</v>
      </c>
      <c r="E152" s="784" t="str">
        <f>'SAME R Results'!D109</f>
        <v>58TA</v>
      </c>
      <c r="F152" s="784">
        <f>'SAME R Results'!E109</f>
        <v>0</v>
      </c>
      <c r="G152" s="784" t="str">
        <f>'SAME R Results'!F109</f>
        <v>105a</v>
      </c>
      <c r="H152" s="785" t="str">
        <f>'SAME R Results'!G109</f>
        <v>aged</v>
      </c>
      <c r="I152" s="784">
        <f>'SAME R Results'!H109</f>
        <v>252</v>
      </c>
      <c r="J152" s="786">
        <f>'SAME R Results'!I109</f>
        <v>40430.305555555555</v>
      </c>
      <c r="K152" s="784">
        <f>'SAME R Results'!J109</f>
        <v>0</v>
      </c>
      <c r="L152" s="788"/>
      <c r="M152" s="788"/>
      <c r="N152" s="1915">
        <f>'SAME R Results'!K109</f>
        <v>0</v>
      </c>
      <c r="O152" s="793">
        <f>'SAME R Results'!L109</f>
        <v>1.45</v>
      </c>
      <c r="P152" s="784">
        <f>'SAME R Results'!M109</f>
        <v>0</v>
      </c>
      <c r="Q152" s="784">
        <f>'SAME R Results'!N109</f>
        <v>0</v>
      </c>
      <c r="R152" s="784">
        <f>'SAME R Results'!O109</f>
        <v>0</v>
      </c>
      <c r="S152" s="784">
        <f>'SAME R Results'!P109</f>
        <v>0</v>
      </c>
      <c r="T152" s="784">
        <f>'SAME R Results'!Q109</f>
        <v>0</v>
      </c>
      <c r="U152" s="784">
        <f>'SAME R Results'!R109</f>
        <v>558.71428571428567</v>
      </c>
      <c r="V152" s="784">
        <f>'SAME R Results'!S109</f>
        <v>0</v>
      </c>
      <c r="W152" s="784">
        <f>'SAME R Results'!T109</f>
        <v>0</v>
      </c>
      <c r="X152" s="784" t="str">
        <f>'SAME R Results'!U109</f>
        <v>n</v>
      </c>
      <c r="Y152" s="784" t="str">
        <f>'SAME R Results'!V109</f>
        <v>y</v>
      </c>
      <c r="Z152" s="784" t="str">
        <f>'SAME R Results'!W109</f>
        <v>y</v>
      </c>
      <c r="AA152" s="784" t="str">
        <f>'SAME R Results'!X109</f>
        <v>n</v>
      </c>
      <c r="AB152" s="784" t="str">
        <f>'SAME R Results'!Y109</f>
        <v>n</v>
      </c>
      <c r="AC152" s="789"/>
      <c r="AD152" s="784" t="str">
        <f>'SAME R Results'!Z109</f>
        <v>y</v>
      </c>
      <c r="AE152" s="784">
        <f>'SAME R Results'!AA109</f>
        <v>10</v>
      </c>
      <c r="AF152" s="784" t="str">
        <f>'SAME R Results'!AB109</f>
        <v>y</v>
      </c>
      <c r="AG152" s="817">
        <f>'SAME R Results'!AC109</f>
        <v>7.8816036857303803E-2</v>
      </c>
      <c r="AH152" s="819">
        <f>'SAME R Results'!AD109</f>
        <v>0</v>
      </c>
      <c r="AI152" s="784">
        <f>'SAME R Results'!AE109</f>
        <v>0</v>
      </c>
      <c r="AJ152" s="784">
        <f>'SAME R Results'!AF109</f>
        <v>0</v>
      </c>
      <c r="AK152" s="784">
        <f>'SAME R Results'!AG109</f>
        <v>0</v>
      </c>
      <c r="AL152" s="784">
        <f>'SAME R Results'!AH109</f>
        <v>0</v>
      </c>
      <c r="AM152" s="784">
        <f>'SAME R Results'!AI109</f>
        <v>0</v>
      </c>
      <c r="AN152" s="784">
        <f>'SAME R Results'!AJ109</f>
        <v>0</v>
      </c>
      <c r="AO152" s="784">
        <f>'SAME R Results'!AK109</f>
        <v>0</v>
      </c>
      <c r="AP152" s="784">
        <f>'SAME R Results'!AL109</f>
        <v>0</v>
      </c>
      <c r="AQ152" s="784">
        <f>'SAME R Results'!AM109</f>
        <v>0</v>
      </c>
      <c r="AR152" s="817">
        <f>'SAME R Results'!AN109</f>
        <v>0</v>
      </c>
      <c r="AS152" s="819">
        <f>'SAME R Results'!AO109</f>
        <v>0</v>
      </c>
      <c r="AT152" s="784">
        <f>'SAME R Results'!AP109</f>
        <v>75</v>
      </c>
      <c r="AU152" s="789"/>
      <c r="AV152" s="821">
        <f>'SAME R Results'!AQ109</f>
        <v>0</v>
      </c>
      <c r="AW152" s="821">
        <f>'SAME R Results'!AR109</f>
        <v>0.69680799999999998</v>
      </c>
      <c r="AX152" s="821">
        <f>'SAME R Results'!AS109</f>
        <v>0</v>
      </c>
      <c r="AY152" s="821">
        <f>'SAME R Results'!AT109</f>
        <v>0</v>
      </c>
      <c r="AZ152" s="824"/>
      <c r="BA152" s="824"/>
      <c r="BB152" s="821">
        <f>'SAME R Results'!AU109</f>
        <v>6.3903805000000008E-2</v>
      </c>
      <c r="BC152" s="821">
        <f>'SAME R Results'!AV109</f>
        <v>2.6962280000000005E-2</v>
      </c>
      <c r="BD152" s="821">
        <f>'SAME R Results'!AW109</f>
        <v>4.8481904999999994</v>
      </c>
      <c r="BE152" s="821">
        <f>'SAME R Results'!AX109</f>
        <v>4.7044519999999999</v>
      </c>
      <c r="BF152" s="827">
        <f>'SAME R Results'!AY109</f>
        <v>8263</v>
      </c>
      <c r="BG152" s="784">
        <f>'SAME R Results'!AZ109</f>
        <v>0.11189272000000001</v>
      </c>
      <c r="BH152" s="784">
        <f>'SAME R Results'!BA109</f>
        <v>7.5668350000000023E-2</v>
      </c>
      <c r="BI152" s="789"/>
      <c r="BJ152" s="784">
        <f>'SAME R Results'!BB109</f>
        <v>2.5410500000000007</v>
      </c>
      <c r="BK152" s="784">
        <f>'SAME R Results'!BC109</f>
        <v>0.14373849999999955</v>
      </c>
      <c r="BL152" s="784">
        <f>'SAME R Results'!BD109</f>
        <v>146578.22949047992</v>
      </c>
      <c r="BM152" s="784">
        <f>'SAME R Results'!BE109</f>
        <v>23.76915243829556</v>
      </c>
      <c r="BN152" s="784">
        <f>'SAME R Results'!BF109</f>
        <v>3.6941525000000003E-2</v>
      </c>
      <c r="BO152" s="784">
        <f>'SAME R Results'!BG109</f>
        <v>9.056092499999998E-3</v>
      </c>
      <c r="BP152" s="789"/>
      <c r="BQ152" s="784">
        <f>'SAME R Results'!BH109</f>
        <v>5.7427730000000015</v>
      </c>
      <c r="BR152" s="817">
        <f>'SAME R Results'!BI109</f>
        <v>0.16216018245628583</v>
      </c>
      <c r="BS152" s="817">
        <f>'SAME R Results'!BJ109</f>
        <v>0.32399896662237215</v>
      </c>
      <c r="BT152" s="817">
        <f>'SAME R Results'!BL109</f>
        <v>4.0791903351252223</v>
      </c>
      <c r="BU152" s="817">
        <f>'SAME R Results'!BM109</f>
        <v>2.2978156464703408</v>
      </c>
      <c r="BV152" s="817">
        <f>'SAME R Results'!BN109</f>
        <v>0.11472142264367631</v>
      </c>
      <c r="BW152" s="784">
        <f>'SAME R Results'!BO109</f>
        <v>146578.22949047992</v>
      </c>
      <c r="BX152" s="784">
        <f>'SAME R Results'!BP109</f>
        <v>144166.93088199897</v>
      </c>
      <c r="BY152" s="784">
        <f>'SAME R Results'!BQ109</f>
        <v>137041.75317207762</v>
      </c>
      <c r="BZ152" s="784">
        <f>'SAME R Results'!BR109</f>
        <v>23.76915243829556</v>
      </c>
      <c r="CA152" s="784">
        <f>'SAME R Results'!BS109</f>
        <v>3.1905020864778373E-2</v>
      </c>
      <c r="CB152" s="784">
        <f>'SAME R Results'!BT109</f>
        <v>2.2599999999999998</v>
      </c>
      <c r="CC152" s="784">
        <f>'SAME R Results'!BV109</f>
        <v>1</v>
      </c>
      <c r="CD152" s="880">
        <f>'SAME R Results'!BW109</f>
        <v>2.2000000000000002</v>
      </c>
      <c r="CE152" s="1086">
        <f>'SAME R Results'!BZ109</f>
        <v>527.87656862261747</v>
      </c>
      <c r="CF152" s="1777">
        <f>'SAME R Results'!CA109</f>
        <v>0.7499999999999174</v>
      </c>
      <c r="CG152" s="1777">
        <f>'SAME R Results'!CB109</f>
        <v>0</v>
      </c>
      <c r="CH152" s="1777">
        <f>'SAME R Results'!CC109</f>
        <v>0</v>
      </c>
      <c r="CI152" s="1919">
        <f>'SAME R Results'!CD109</f>
        <v>4.5942184000005076E-2</v>
      </c>
      <c r="CJ152" s="1777"/>
      <c r="CK152" s="1802"/>
    </row>
    <row r="153" spans="1:89" x14ac:dyDescent="0.25">
      <c r="A153" s="780">
        <v>2</v>
      </c>
      <c r="B153" s="784">
        <f>'SAME R Results'!A17</f>
        <v>2</v>
      </c>
      <c r="C153" s="785" t="str">
        <f>'SAME R Results'!B17</f>
        <v>Teflon</v>
      </c>
      <c r="D153" s="784" t="str">
        <f>'SAME R Results'!C17</f>
        <v>T03</v>
      </c>
      <c r="E153" s="784" t="str">
        <f>'SAME R Results'!D17</f>
        <v>11Ta</v>
      </c>
      <c r="F153" s="784">
        <f>'SAME R Results'!E17</f>
        <v>6</v>
      </c>
      <c r="G153" s="784" t="str">
        <f>'SAME R Results'!F17</f>
        <v>58a</v>
      </c>
      <c r="H153" s="785" t="str">
        <f>'SAME R Results'!G17</f>
        <v>aged</v>
      </c>
      <c r="I153" s="784">
        <f>'SAME R Results'!H17</f>
        <v>211</v>
      </c>
      <c r="J153" s="786">
        <f>'SAME R Results'!I17</f>
        <v>40389</v>
      </c>
      <c r="K153" s="784">
        <f>'SAME R Results'!J17</f>
        <v>0</v>
      </c>
      <c r="L153" s="788"/>
      <c r="M153" s="788"/>
      <c r="N153" s="1942">
        <f>'SAME R Results'!K17</f>
        <v>8.1</v>
      </c>
      <c r="O153" s="1939">
        <f>'SAME R Results'!L17</f>
        <v>1.4450000000000001</v>
      </c>
      <c r="P153" s="784">
        <f>'SAME R Results'!M17</f>
        <v>0</v>
      </c>
      <c r="Q153" s="784">
        <f>'SAME R Results'!N17</f>
        <v>0</v>
      </c>
      <c r="R153" s="784">
        <f>'SAME R Results'!O17</f>
        <v>0</v>
      </c>
      <c r="S153" s="784">
        <f>'SAME R Results'!P17</f>
        <v>0</v>
      </c>
      <c r="T153" s="784">
        <f>'SAME R Results'!Q17</f>
        <v>0</v>
      </c>
      <c r="U153" s="784">
        <f>'SAME R Results'!R17</f>
        <v>805.4</v>
      </c>
      <c r="V153" s="784">
        <f>'SAME R Results'!S17</f>
        <v>0</v>
      </c>
      <c r="W153" s="784">
        <f>'SAME R Results'!T17</f>
        <v>0</v>
      </c>
      <c r="X153" s="784" t="str">
        <f>'SAME R Results'!U17</f>
        <v>n</v>
      </c>
      <c r="Y153" s="784" t="str">
        <f>'SAME R Results'!V17</f>
        <v>y</v>
      </c>
      <c r="Z153" s="784" t="str">
        <f>'SAME R Results'!W17</f>
        <v>y</v>
      </c>
      <c r="AA153" s="784" t="str">
        <f>'SAME R Results'!X17</f>
        <v>n</v>
      </c>
      <c r="AB153" s="784" t="str">
        <f>'SAME R Results'!Y17</f>
        <v>n</v>
      </c>
      <c r="AC153" s="789"/>
      <c r="AD153" s="784" t="str">
        <f>'SAME R Results'!Z17</f>
        <v>y</v>
      </c>
      <c r="AE153" s="784">
        <f>'SAME R Results'!AA17</f>
        <v>10</v>
      </c>
      <c r="AF153" s="784" t="str">
        <f>'SAME R Results'!AB17</f>
        <v>y</v>
      </c>
      <c r="AG153" s="817">
        <f>'SAME R Results'!AC17</f>
        <v>5.19567251427413E-2</v>
      </c>
      <c r="AH153" s="819">
        <f>'SAME R Results'!AD17</f>
        <v>0</v>
      </c>
      <c r="AI153" s="784">
        <f>'SAME R Results'!AE17</f>
        <v>50</v>
      </c>
      <c r="AJ153" s="784">
        <f>'SAME R Results'!AF17</f>
        <v>720</v>
      </c>
      <c r="AK153" s="784">
        <f>'SAME R Results'!AG17</f>
        <v>0</v>
      </c>
      <c r="AL153" s="784" t="str">
        <f>'SAME R Results'!AH17</f>
        <v>n</v>
      </c>
      <c r="AM153" s="784" t="str">
        <f>'SAME R Results'!AI17</f>
        <v>y</v>
      </c>
      <c r="AN153" s="784" t="str">
        <f>'SAME R Results'!AJ17</f>
        <v>y</v>
      </c>
      <c r="AO153" s="784" t="str">
        <f>'SAME R Results'!AK17</f>
        <v>n</v>
      </c>
      <c r="AP153" s="784" t="str">
        <f>'SAME R Results'!AL17</f>
        <v>n</v>
      </c>
      <c r="AQ153" s="784" t="str">
        <f>'SAME R Results'!AM17</f>
        <v>y</v>
      </c>
      <c r="AR153" s="817">
        <f>'SAME R Results'!AN17</f>
        <v>5.19567251427413E-2</v>
      </c>
      <c r="AS153" s="819">
        <f>'SAME R Results'!AO17</f>
        <v>0</v>
      </c>
      <c r="AT153" s="784">
        <f>'SAME R Results'!AP17</f>
        <v>0</v>
      </c>
      <c r="AU153" s="789"/>
      <c r="AV153" s="821">
        <f>'SAME R Results'!AQ17</f>
        <v>0</v>
      </c>
      <c r="AW153" s="821">
        <f>'SAME R Results'!AR17</f>
        <v>0.78200000000000003</v>
      </c>
      <c r="AX153" s="821">
        <f>'SAME R Results'!AS17</f>
        <v>0</v>
      </c>
      <c r="AY153" s="821">
        <f>'SAME R Results'!AT17</f>
        <v>0</v>
      </c>
      <c r="AZ153" s="824"/>
      <c r="BA153" s="824"/>
      <c r="BB153" s="821">
        <f>'SAME R Results'!AU17</f>
        <v>8.644104499999998E-2</v>
      </c>
      <c r="BC153" s="821">
        <f>'SAME R Results'!AV17</f>
        <v>2.6800000000000001E-2</v>
      </c>
      <c r="BD153" s="821">
        <f>'SAME R Results'!AW17</f>
        <v>5.0834199999999994</v>
      </c>
      <c r="BE153" s="821">
        <f>'SAME R Results'!AX17</f>
        <v>4.7389840000000003</v>
      </c>
      <c r="BF153" s="827">
        <f>'SAME R Results'!AY17</f>
        <v>20380</v>
      </c>
      <c r="BG153" s="784">
        <f>'SAME R Results'!AZ17</f>
        <v>0.14796445</v>
      </c>
      <c r="BH153" s="784">
        <f>'SAME R Results'!BA17</f>
        <v>8.2000000000000003E-2</v>
      </c>
      <c r="BI153" s="789"/>
      <c r="BJ153" s="784">
        <f>'SAME R Results'!BB17</f>
        <v>3.5562999999999994</v>
      </c>
      <c r="BK153" s="784">
        <f>'SAME R Results'!BC17</f>
        <v>0.34443599999999908</v>
      </c>
      <c r="BL153" s="784">
        <f>'SAME R Results'!BD17</f>
        <v>557920.01363368786</v>
      </c>
      <c r="BM153" s="784">
        <f>'SAME R Results'!BE17</f>
        <v>58.353221390514022</v>
      </c>
      <c r="BN153" s="784">
        <f>'SAME R Results'!BF17</f>
        <v>5.9641044999999976E-2</v>
      </c>
      <c r="BO153" s="784">
        <f>'SAME R Results'!BG17</f>
        <v>1.6491112499999998E-2</v>
      </c>
      <c r="BP153" s="789"/>
      <c r="BQ153" s="784">
        <f>'SAME R Results'!BH17</f>
        <v>8.0372379999999986</v>
      </c>
      <c r="BR153" s="817">
        <f>'SAME R Results'!BI17</f>
        <v>0.10459065809534994</v>
      </c>
      <c r="BS153" s="817">
        <f>'SAME R Results'!BJ17</f>
        <v>0.23211570631965311</v>
      </c>
      <c r="BT153" s="817">
        <f>'SAME R Results'!BL17</f>
        <v>3.6165567968807428</v>
      </c>
      <c r="BU153" s="817">
        <f>'SAME R Results'!BM17</f>
        <v>2.4420805206174716</v>
      </c>
      <c r="BV153" s="817">
        <f>'SAME R Results'!BN17</f>
        <v>7.0208077224969093E-2</v>
      </c>
      <c r="BW153" s="784">
        <f>'SAME R Results'!BO17</f>
        <v>557920.01363368786</v>
      </c>
      <c r="BX153" s="784">
        <f>'SAME R Results'!BP17</f>
        <v>548898.27489414602</v>
      </c>
      <c r="BY153" s="784">
        <f>'SAME R Results'!BQ17</f>
        <v>517486.93410012359</v>
      </c>
      <c r="BZ153" s="784">
        <f>'SAME R Results'!BR17</f>
        <v>58.353221390514022</v>
      </c>
      <c r="CA153" s="784">
        <f>'SAME R Results'!BS17</f>
        <v>7.6452987658705285E-2</v>
      </c>
      <c r="CB153" s="784">
        <f>'SAME R Results'!BT17</f>
        <v>2.2599999999999998</v>
      </c>
      <c r="CC153" s="784">
        <f>'SAME R Results'!BV17</f>
        <v>1</v>
      </c>
      <c r="CD153" s="880">
        <f>'SAME R Results'!BW17</f>
        <v>2.2000000000000002</v>
      </c>
      <c r="CE153" s="1086">
        <f>'SAME R Results'!BZ17</f>
        <v>516.33842203068309</v>
      </c>
      <c r="CF153" s="1777">
        <f>'SAME R Results'!CA17</f>
        <v>0.91333333333332156</v>
      </c>
      <c r="CG153" s="1777">
        <f>'SAME R Results'!CB17</f>
        <v>0</v>
      </c>
      <c r="CH153" s="1777">
        <f>'SAME R Results'!CC17</f>
        <v>0</v>
      </c>
      <c r="CI153" s="1919">
        <f>'SAME R Results'!CD17</f>
        <v>5.2799373722628412E-2</v>
      </c>
      <c r="CJ153" s="1777"/>
      <c r="CK153" s="1802"/>
    </row>
    <row r="154" spans="1:89" x14ac:dyDescent="0.25">
      <c r="A154" s="780">
        <v>2</v>
      </c>
      <c r="B154" s="784">
        <f>'SAME R Results'!A57</f>
        <v>4</v>
      </c>
      <c r="C154" s="785" t="str">
        <f>'SAME R Results'!B57</f>
        <v>Teflon</v>
      </c>
      <c r="D154" s="784" t="str">
        <f>'SAME R Results'!C57</f>
        <v>T04</v>
      </c>
      <c r="E154" s="784" t="str">
        <f>'SAME R Results'!D57</f>
        <v>32 Ta</v>
      </c>
      <c r="F154" s="784">
        <f>'SAME R Results'!E57</f>
        <v>4</v>
      </c>
      <c r="G154" s="784" t="str">
        <f>'SAME R Results'!F57</f>
        <v>79a</v>
      </c>
      <c r="H154" s="785" t="str">
        <f>'SAME R Results'!G57</f>
        <v>aged</v>
      </c>
      <c r="I154" s="784">
        <f>'SAME R Results'!H57</f>
        <v>239</v>
      </c>
      <c r="J154" s="786">
        <f>'SAME R Results'!I57</f>
        <v>40416</v>
      </c>
      <c r="K154" s="784">
        <f>'SAME R Results'!J57</f>
        <v>0</v>
      </c>
      <c r="L154" s="788"/>
      <c r="M154" s="788"/>
      <c r="N154" s="1942">
        <f>'SAME R Results'!K57</f>
        <v>8.1</v>
      </c>
      <c r="O154" s="1939">
        <f>'SAME R Results'!L57</f>
        <v>1.4450000000000001</v>
      </c>
      <c r="P154" s="784">
        <f>'SAME R Results'!M57</f>
        <v>0</v>
      </c>
      <c r="Q154" s="784">
        <f>'SAME R Results'!N57</f>
        <v>0</v>
      </c>
      <c r="R154" s="784">
        <f>'SAME R Results'!O57</f>
        <v>0</v>
      </c>
      <c r="S154" s="784">
        <f>'SAME R Results'!P57</f>
        <v>0</v>
      </c>
      <c r="T154" s="784">
        <f>'SAME R Results'!Q57</f>
        <v>0</v>
      </c>
      <c r="U154" s="784">
        <f>'SAME R Results'!R57</f>
        <v>560</v>
      </c>
      <c r="V154" s="784">
        <f>'SAME R Results'!S57</f>
        <v>0</v>
      </c>
      <c r="W154" s="784">
        <f>'SAME R Results'!T57</f>
        <v>0</v>
      </c>
      <c r="X154" s="784" t="str">
        <f>'SAME R Results'!U57</f>
        <v>n</v>
      </c>
      <c r="Y154" s="784" t="str">
        <f>'SAME R Results'!V57</f>
        <v>y</v>
      </c>
      <c r="Z154" s="784" t="str">
        <f>'SAME R Results'!W57</f>
        <v>y</v>
      </c>
      <c r="AA154" s="784" t="str">
        <f>'SAME R Results'!X57</f>
        <v>n</v>
      </c>
      <c r="AB154" s="784" t="str">
        <f>'SAME R Results'!Y57</f>
        <v>n</v>
      </c>
      <c r="AC154" s="789"/>
      <c r="AD154" s="784" t="str">
        <f>'SAME R Results'!Z57</f>
        <v>y</v>
      </c>
      <c r="AE154" s="784">
        <f>'SAME R Results'!AA57</f>
        <v>10</v>
      </c>
      <c r="AF154" s="784" t="str">
        <f>'SAME R Results'!AB57</f>
        <v>y</v>
      </c>
      <c r="AG154" s="817">
        <f>'SAME R Results'!AC57</f>
        <v>5.19567251427413E-2</v>
      </c>
      <c r="AH154" s="819">
        <f>'SAME R Results'!AD57</f>
        <v>0</v>
      </c>
      <c r="AI154" s="784">
        <f>'SAME R Results'!AE57</f>
        <v>0</v>
      </c>
      <c r="AJ154" s="784">
        <f>'SAME R Results'!AF57</f>
        <v>0</v>
      </c>
      <c r="AK154" s="784">
        <f>'SAME R Results'!AG57</f>
        <v>0</v>
      </c>
      <c r="AL154" s="784">
        <f>'SAME R Results'!AH57</f>
        <v>0</v>
      </c>
      <c r="AM154" s="784">
        <f>'SAME R Results'!AI57</f>
        <v>0</v>
      </c>
      <c r="AN154" s="784">
        <f>'SAME R Results'!AJ57</f>
        <v>0</v>
      </c>
      <c r="AO154" s="784">
        <f>'SAME R Results'!AK57</f>
        <v>0</v>
      </c>
      <c r="AP154" s="784">
        <f>'SAME R Results'!AL57</f>
        <v>0</v>
      </c>
      <c r="AQ154" s="784">
        <f>'SAME R Results'!AM57</f>
        <v>0</v>
      </c>
      <c r="AR154" s="817">
        <f>'SAME R Results'!AN57</f>
        <v>0</v>
      </c>
      <c r="AS154" s="819">
        <f>'SAME R Results'!AO57</f>
        <v>0</v>
      </c>
      <c r="AT154" s="784">
        <f>'SAME R Results'!AP57</f>
        <v>75</v>
      </c>
      <c r="AU154" s="789"/>
      <c r="AV154" s="821">
        <f>'SAME R Results'!AQ57</f>
        <v>0</v>
      </c>
      <c r="AW154" s="821">
        <f>'SAME R Results'!AR57</f>
        <v>1.1247265</v>
      </c>
      <c r="AX154" s="821">
        <f>'SAME R Results'!AS57</f>
        <v>0</v>
      </c>
      <c r="AY154" s="821">
        <f>'SAME R Results'!AT57</f>
        <v>0</v>
      </c>
      <c r="AZ154" s="824"/>
      <c r="BA154" s="824"/>
      <c r="BB154" s="821">
        <f>'SAME R Results'!AU57</f>
        <v>0.12048334999999999</v>
      </c>
      <c r="BC154" s="821">
        <f>'SAME R Results'!AV57</f>
        <v>2.7542105000000001E-2</v>
      </c>
      <c r="BD154" s="821">
        <f>'SAME R Results'!AW57</f>
        <v>6.0513774999999992</v>
      </c>
      <c r="BE154" s="821">
        <f>'SAME R Results'!AX57</f>
        <v>4.7287134999999996</v>
      </c>
      <c r="BF154" s="827">
        <f>'SAME R Results'!AY57</f>
        <v>34885</v>
      </c>
      <c r="BG154" s="784">
        <f>'SAME R Results'!AZ57</f>
        <v>0.18905644999999999</v>
      </c>
      <c r="BH154" s="784">
        <f>'SAME R Results'!BA57</f>
        <v>8.4350620000000015E-2</v>
      </c>
      <c r="BI154" s="789"/>
      <c r="BJ154" s="784">
        <f>'SAME R Results'!BB57</f>
        <v>9.057850000000002</v>
      </c>
      <c r="BK154" s="784">
        <f>'SAME R Results'!BC57</f>
        <v>1.3226639999999996</v>
      </c>
      <c r="BL154" s="784">
        <f>'SAME R Results'!BD57</f>
        <v>974484.86814557225</v>
      </c>
      <c r="BM154" s="784">
        <f>'SAME R Results'!BE57</f>
        <v>259.88856497328499</v>
      </c>
      <c r="BN154" s="784">
        <f>'SAME R Results'!BF57</f>
        <v>9.2941244999999992E-2</v>
      </c>
      <c r="BO154" s="784">
        <f>'SAME R Results'!BG57</f>
        <v>2.6176457499999993E-2</v>
      </c>
      <c r="BP154" s="789"/>
      <c r="BQ154" s="784">
        <f>'SAME R Results'!BH57</f>
        <v>20.470741000000004</v>
      </c>
      <c r="BR154" s="817">
        <f>'SAME R Results'!BI57</f>
        <v>0.26669327915563062</v>
      </c>
      <c r="BS154" s="817">
        <f>'SAME R Results'!BJ57</f>
        <v>0.26321606173734746</v>
      </c>
      <c r="BT154" s="817">
        <f>'SAME R Results'!BL57</f>
        <v>3.5505661910134334</v>
      </c>
      <c r="BU154" s="817" t="e">
        <f>'SAME R Results'!BM57</f>
        <v>#NUM!</v>
      </c>
      <c r="BV154" s="817" t="e">
        <f>'SAME R Results'!BN57</f>
        <v>#NUM!</v>
      </c>
      <c r="BW154" s="784">
        <f>'SAME R Results'!BO57</f>
        <v>974484.86814557225</v>
      </c>
      <c r="BX154" s="784">
        <f>'SAME R Results'!BP57</f>
        <v>959042.11270254408</v>
      </c>
      <c r="BY154" s="784">
        <f>'SAME R Results'!BQ57</f>
        <v>895535.4595034637</v>
      </c>
      <c r="BZ154" s="784">
        <f>'SAME R Results'!BR57</f>
        <v>259.88856497328499</v>
      </c>
      <c r="CA154" s="784">
        <f>'SAME R Results'!BS57</f>
        <v>0.29358607830950889</v>
      </c>
      <c r="CB154" s="784">
        <f>'SAME R Results'!BT57</f>
        <v>2.2599999999999998</v>
      </c>
      <c r="CC154" s="784">
        <f>'SAME R Results'!BV57</f>
        <v>1</v>
      </c>
      <c r="CD154" s="880">
        <f>'SAME R Results'!BW57</f>
        <v>2.2000000000000002</v>
      </c>
      <c r="CE154" s="1086">
        <f>'SAME R Results'!BZ57</f>
        <v>513.37523874459316</v>
      </c>
      <c r="CF154" s="1777">
        <f>'SAME R Results'!CA57</f>
        <v>96.153333333333308</v>
      </c>
      <c r="CG154" s="1777">
        <f>'SAME R Results'!CB57</f>
        <v>0</v>
      </c>
      <c r="CH154" s="1777">
        <f>'SAME R Results'!CC57</f>
        <v>0</v>
      </c>
      <c r="CI154" s="1919"/>
      <c r="CJ154" s="1777"/>
      <c r="CK154" s="1802"/>
    </row>
    <row r="155" spans="1:89" x14ac:dyDescent="0.25">
      <c r="A155" s="780">
        <v>2</v>
      </c>
      <c r="B155" s="784">
        <f>'SAME R Results'!A61</f>
        <v>4</v>
      </c>
      <c r="C155" s="785" t="str">
        <f>'SAME R Results'!B61</f>
        <v>Teflon</v>
      </c>
      <c r="D155" s="784" t="str">
        <f>'SAME R Results'!C61</f>
        <v>T06</v>
      </c>
      <c r="E155" s="784" t="str">
        <f>'SAME R Results'!D61</f>
        <v>34TA</v>
      </c>
      <c r="F155" s="784">
        <f>'SAME R Results'!E61</f>
        <v>6</v>
      </c>
      <c r="G155" s="784" t="str">
        <f>'SAME R Results'!F61</f>
        <v>81a</v>
      </c>
      <c r="H155" s="785" t="str">
        <f>'SAME R Results'!G61</f>
        <v>aged</v>
      </c>
      <c r="I155" s="784">
        <f>'SAME R Results'!H61</f>
        <v>239</v>
      </c>
      <c r="J155" s="786">
        <f>'SAME R Results'!I61</f>
        <v>40417</v>
      </c>
      <c r="K155" s="784">
        <f>'SAME R Results'!J61</f>
        <v>0</v>
      </c>
      <c r="L155" s="788"/>
      <c r="M155" s="788"/>
      <c r="N155" s="1914">
        <f>'SAME R Results'!K61</f>
        <v>8.1</v>
      </c>
      <c r="O155" s="793">
        <f>'SAME R Results'!L61</f>
        <v>1.45</v>
      </c>
      <c r="P155" s="784">
        <f>'SAME R Results'!M61</f>
        <v>0</v>
      </c>
      <c r="Q155" s="784">
        <f>'SAME R Results'!N61</f>
        <v>0</v>
      </c>
      <c r="R155" s="784">
        <f>'SAME R Results'!O61</f>
        <v>0</v>
      </c>
      <c r="S155" s="784">
        <f>'SAME R Results'!P61</f>
        <v>0</v>
      </c>
      <c r="T155" s="784">
        <f>'SAME R Results'!Q61</f>
        <v>0</v>
      </c>
      <c r="U155" s="784">
        <f>'SAME R Results'!R61</f>
        <v>559</v>
      </c>
      <c r="V155" s="784">
        <f>'SAME R Results'!S61</f>
        <v>0</v>
      </c>
      <c r="W155" s="784">
        <f>'SAME R Results'!T61</f>
        <v>0</v>
      </c>
      <c r="X155" s="784" t="str">
        <f>'SAME R Results'!U61</f>
        <v>n</v>
      </c>
      <c r="Y155" s="784" t="str">
        <f>'SAME R Results'!V61</f>
        <v>y</v>
      </c>
      <c r="Z155" s="784" t="str">
        <f>'SAME R Results'!W61</f>
        <v>y</v>
      </c>
      <c r="AA155" s="784" t="str">
        <f>'SAME R Results'!X61</f>
        <v>n</v>
      </c>
      <c r="AB155" s="784" t="str">
        <f>'SAME R Results'!Y61</f>
        <v>n</v>
      </c>
      <c r="AC155" s="789"/>
      <c r="AD155" s="784" t="str">
        <f>'SAME R Results'!Z61</f>
        <v>y</v>
      </c>
      <c r="AE155" s="784">
        <f>'SAME R Results'!AA61</f>
        <v>10</v>
      </c>
      <c r="AF155" s="784" t="str">
        <f>'SAME R Results'!AB61</f>
        <v>y</v>
      </c>
      <c r="AG155" s="817">
        <f>'SAME R Results'!AC61</f>
        <v>5.19567251427413E-2</v>
      </c>
      <c r="AH155" s="819">
        <f>'SAME R Results'!AD61</f>
        <v>0</v>
      </c>
      <c r="AI155" s="784">
        <f>'SAME R Results'!AE61</f>
        <v>0</v>
      </c>
      <c r="AJ155" s="784">
        <f>'SAME R Results'!AF61</f>
        <v>0</v>
      </c>
      <c r="AK155" s="784">
        <f>'SAME R Results'!AG61</f>
        <v>0</v>
      </c>
      <c r="AL155" s="784">
        <f>'SAME R Results'!AH61</f>
        <v>0</v>
      </c>
      <c r="AM155" s="784">
        <f>'SAME R Results'!AI61</f>
        <v>0</v>
      </c>
      <c r="AN155" s="784">
        <f>'SAME R Results'!AJ61</f>
        <v>0</v>
      </c>
      <c r="AO155" s="784">
        <f>'SAME R Results'!AK61</f>
        <v>0</v>
      </c>
      <c r="AP155" s="784">
        <f>'SAME R Results'!AL61</f>
        <v>0</v>
      </c>
      <c r="AQ155" s="784">
        <f>'SAME R Results'!AM61</f>
        <v>0</v>
      </c>
      <c r="AR155" s="817">
        <f>'SAME R Results'!AN61</f>
        <v>0</v>
      </c>
      <c r="AS155" s="819">
        <f>'SAME R Results'!AO61</f>
        <v>0</v>
      </c>
      <c r="AT155" s="784">
        <f>'SAME R Results'!AP61</f>
        <v>45</v>
      </c>
      <c r="AU155" s="789"/>
      <c r="AV155" s="821">
        <f>'SAME R Results'!AQ61</f>
        <v>0</v>
      </c>
      <c r="AW155" s="821">
        <f>'SAME R Results'!AR61</f>
        <v>2.1021720000000004</v>
      </c>
      <c r="AX155" s="821">
        <f>'SAME R Results'!AS61</f>
        <v>0</v>
      </c>
      <c r="AY155" s="821">
        <f>'SAME R Results'!AT61</f>
        <v>0</v>
      </c>
      <c r="AZ155" s="824"/>
      <c r="BA155" s="824"/>
      <c r="BB155" s="821">
        <f>'SAME R Results'!AU61</f>
        <v>0.23783875000000002</v>
      </c>
      <c r="BC155" s="821">
        <f>'SAME R Results'!AV61</f>
        <v>2.9037475E-2</v>
      </c>
      <c r="BD155" s="821">
        <f>'SAME R Results'!AW61</f>
        <v>6.4018399999999982</v>
      </c>
      <c r="BE155" s="821">
        <f>'SAME R Results'!AX61</f>
        <v>4.7223504999999992</v>
      </c>
      <c r="BF155" s="827">
        <f>'SAME R Results'!AY61</f>
        <v>33040</v>
      </c>
      <c r="BG155" s="784">
        <f>'SAME R Results'!AZ61</f>
        <v>0.33061214999999999</v>
      </c>
      <c r="BH155" s="784">
        <f>'SAME R Results'!BA61</f>
        <v>8.5174565000000008E-2</v>
      </c>
      <c r="BI155" s="789"/>
      <c r="BJ155" s="784">
        <f>'SAME R Results'!BB61</f>
        <v>19.779400000000003</v>
      </c>
      <c r="BK155" s="784">
        <f>'SAME R Results'!BC61</f>
        <v>1.679489499999999</v>
      </c>
      <c r="BL155" s="784">
        <f>'SAME R Results'!BD61</f>
        <v>920599.7311915328</v>
      </c>
      <c r="BM155" s="784">
        <f>'SAME R Results'!BE61</f>
        <v>354.42148985691654</v>
      </c>
      <c r="BN155" s="784">
        <f>'SAME R Results'!BF61</f>
        <v>0.20880127500000001</v>
      </c>
      <c r="BO155" s="784">
        <f>'SAME R Results'!BG61</f>
        <v>6.1359396249999996E-2</v>
      </c>
      <c r="BP155" s="789"/>
      <c r="BQ155" s="784">
        <f>'SAME R Results'!BH61</f>
        <v>44.701444000000002</v>
      </c>
      <c r="BR155" s="817">
        <f>'SAME R Results'!BI61</f>
        <v>0.38498978203935447</v>
      </c>
      <c r="BS155" s="817">
        <f>'SAME R Results'!BJ61</f>
        <v>0.34802448690651788</v>
      </c>
      <c r="BT155" s="817">
        <f>'SAME R Results'!BL61</f>
        <v>3.4029225800930205</v>
      </c>
      <c r="BU155" s="817" t="e">
        <f>'SAME R Results'!BM61</f>
        <v>#NUM!</v>
      </c>
      <c r="BV155" s="817" t="e">
        <f>'SAME R Results'!BN61</f>
        <v>#NUM!</v>
      </c>
      <c r="BW155" s="784">
        <f>'SAME R Results'!BO61</f>
        <v>920599.7311915328</v>
      </c>
      <c r="BX155" s="784">
        <f>'SAME R Results'!BP61</f>
        <v>905973.71313684864</v>
      </c>
      <c r="BY155" s="784">
        <f>'SAME R Results'!BQ61</f>
        <v>846999.06468504795</v>
      </c>
      <c r="BZ155" s="784">
        <f>'SAME R Results'!BR61</f>
        <v>354.42148985691654</v>
      </c>
      <c r="CA155" s="784">
        <f>'SAME R Results'!BS61</f>
        <v>0.37278911036135998</v>
      </c>
      <c r="CB155" s="784">
        <f>'SAME R Results'!BT61</f>
        <v>2.2599999999999998</v>
      </c>
      <c r="CC155" s="784">
        <f>'SAME R Results'!BV61</f>
        <v>1</v>
      </c>
      <c r="CD155" s="880">
        <f>'SAME R Results'!BW61</f>
        <v>2.2000000000000002</v>
      </c>
      <c r="CE155" s="1086">
        <f>'SAME R Results'!BZ61</f>
        <v>538.43096293819656</v>
      </c>
      <c r="CF155" s="1777">
        <f>'SAME R Results'!CA61</f>
        <v>9.7133333333332406</v>
      </c>
      <c r="CG155" s="1777">
        <f>'SAME R Results'!CB61</f>
        <v>0</v>
      </c>
      <c r="CH155" s="1777">
        <f>'SAME R Results'!CC61</f>
        <v>0</v>
      </c>
      <c r="CI155" s="1919">
        <f>'SAME R Results'!CD61</f>
        <v>2.761242251201125E-2</v>
      </c>
      <c r="CJ155" s="1777"/>
      <c r="CK155" s="1802"/>
    </row>
    <row r="156" spans="1:89" x14ac:dyDescent="0.25">
      <c r="A156" s="780">
        <v>2</v>
      </c>
      <c r="B156" s="784">
        <f>'SAME R Results'!A65</f>
        <v>4</v>
      </c>
      <c r="C156" s="785" t="str">
        <f>'SAME R Results'!B65</f>
        <v>Teflon</v>
      </c>
      <c r="D156" s="784" t="str">
        <f>'SAME R Results'!C65</f>
        <v>T05</v>
      </c>
      <c r="E156" s="784" t="str">
        <f>'SAME R Results'!D65</f>
        <v>36TA</v>
      </c>
      <c r="F156" s="784">
        <f>'SAME R Results'!E65</f>
        <v>5</v>
      </c>
      <c r="G156" s="784" t="str">
        <f>'SAME R Results'!F65</f>
        <v>83a</v>
      </c>
      <c r="H156" s="785" t="str">
        <f>'SAME R Results'!G65</f>
        <v>aged</v>
      </c>
      <c r="I156" s="784">
        <f>'SAME R Results'!H65</f>
        <v>239</v>
      </c>
      <c r="J156" s="786">
        <f>'SAME R Results'!I65</f>
        <v>40417</v>
      </c>
      <c r="K156" s="784">
        <f>'SAME R Results'!J65</f>
        <v>0</v>
      </c>
      <c r="L156" s="788"/>
      <c r="M156" s="788"/>
      <c r="N156" s="1914">
        <f>'SAME R Results'!K65</f>
        <v>8.1</v>
      </c>
      <c r="O156" s="793">
        <f>'SAME R Results'!L65</f>
        <v>1.448</v>
      </c>
      <c r="P156" s="784">
        <f>'SAME R Results'!M65</f>
        <v>0</v>
      </c>
      <c r="Q156" s="784">
        <f>'SAME R Results'!N65</f>
        <v>0</v>
      </c>
      <c r="R156" s="784">
        <f>'SAME R Results'!O65</f>
        <v>0</v>
      </c>
      <c r="S156" s="784">
        <f>'SAME R Results'!P65</f>
        <v>0</v>
      </c>
      <c r="T156" s="784">
        <f>'SAME R Results'!Q65</f>
        <v>0</v>
      </c>
      <c r="U156" s="784">
        <f>'SAME R Results'!R65</f>
        <v>557.33333333333337</v>
      </c>
      <c r="V156" s="784">
        <f>'SAME R Results'!S65</f>
        <v>0</v>
      </c>
      <c r="W156" s="784">
        <f>'SAME R Results'!T65</f>
        <v>0</v>
      </c>
      <c r="X156" s="784" t="str">
        <f>'SAME R Results'!U65</f>
        <v>n</v>
      </c>
      <c r="Y156" s="784" t="str">
        <f>'SAME R Results'!V65</f>
        <v>y</v>
      </c>
      <c r="Z156" s="784" t="str">
        <f>'SAME R Results'!W65</f>
        <v>y</v>
      </c>
      <c r="AA156" s="784" t="str">
        <f>'SAME R Results'!X65</f>
        <v>n</v>
      </c>
      <c r="AB156" s="784" t="str">
        <f>'SAME R Results'!Y65</f>
        <v>n</v>
      </c>
      <c r="AC156" s="789"/>
      <c r="AD156" s="784" t="str">
        <f>'SAME R Results'!Z65</f>
        <v>y</v>
      </c>
      <c r="AE156" s="784">
        <f>'SAME R Results'!AA65</f>
        <v>10</v>
      </c>
      <c r="AF156" s="784" t="str">
        <f>'SAME R Results'!AB65</f>
        <v>y</v>
      </c>
      <c r="AG156" s="817">
        <f>'SAME R Results'!AC65</f>
        <v>5.19567251427413E-2</v>
      </c>
      <c r="AH156" s="819">
        <f>'SAME R Results'!AD65</f>
        <v>0</v>
      </c>
      <c r="AI156" s="784">
        <f>'SAME R Results'!AE65</f>
        <v>0</v>
      </c>
      <c r="AJ156" s="784">
        <f>'SAME R Results'!AF65</f>
        <v>0</v>
      </c>
      <c r="AK156" s="784">
        <f>'SAME R Results'!AG65</f>
        <v>0</v>
      </c>
      <c r="AL156" s="784">
        <f>'SAME R Results'!AH65</f>
        <v>0</v>
      </c>
      <c r="AM156" s="784">
        <f>'SAME R Results'!AI65</f>
        <v>0</v>
      </c>
      <c r="AN156" s="784">
        <f>'SAME R Results'!AJ65</f>
        <v>0</v>
      </c>
      <c r="AO156" s="784">
        <f>'SAME R Results'!AK65</f>
        <v>0</v>
      </c>
      <c r="AP156" s="784">
        <f>'SAME R Results'!AL65</f>
        <v>0</v>
      </c>
      <c r="AQ156" s="784">
        <f>'SAME R Results'!AM65</f>
        <v>0</v>
      </c>
      <c r="AR156" s="817">
        <f>'SAME R Results'!AN65</f>
        <v>0</v>
      </c>
      <c r="AS156" s="819">
        <f>'SAME R Results'!AO65</f>
        <v>0</v>
      </c>
      <c r="AT156" s="784">
        <f>'SAME R Results'!AP65</f>
        <v>60</v>
      </c>
      <c r="AU156" s="789"/>
      <c r="AV156" s="821">
        <f>'SAME R Results'!AQ65</f>
        <v>0</v>
      </c>
      <c r="AW156" s="821">
        <f>'SAME R Results'!AR65</f>
        <v>1.8084105000000001</v>
      </c>
      <c r="AX156" s="821">
        <f>'SAME R Results'!AS65</f>
        <v>0</v>
      </c>
      <c r="AY156" s="821">
        <f>'SAME R Results'!AT65</f>
        <v>0</v>
      </c>
      <c r="AZ156" s="824"/>
      <c r="BA156" s="824"/>
      <c r="BB156" s="821">
        <f>'SAME R Results'!AU65</f>
        <v>0.1945191</v>
      </c>
      <c r="BC156" s="821">
        <f>'SAME R Results'!AV65</f>
        <v>3.1631470000000009E-2</v>
      </c>
      <c r="BD156" s="821">
        <f>'SAME R Results'!AW65</f>
        <v>6.2427220000000005</v>
      </c>
      <c r="BE156" s="821">
        <f>'SAME R Results'!AX65</f>
        <v>4.7371219999999985</v>
      </c>
      <c r="BF156" s="827">
        <f>'SAME R Results'!AY65</f>
        <v>32650</v>
      </c>
      <c r="BG156" s="784">
        <f>'SAME R Results'!AZ65</f>
        <v>0.27603149999999999</v>
      </c>
      <c r="BH156" s="784">
        <f>'SAME R Results'!BA65</f>
        <v>8.1985459999999996E-2</v>
      </c>
      <c r="BI156" s="789"/>
      <c r="BJ156" s="784">
        <f>'SAME R Results'!BB65</f>
        <v>15.891600000000002</v>
      </c>
      <c r="BK156" s="784">
        <f>'SAME R Results'!BC65</f>
        <v>1.505600000000002</v>
      </c>
      <c r="BL156" s="784">
        <f>'SAME R Results'!BD65</f>
        <v>909242.92996168404</v>
      </c>
      <c r="BM156" s="784">
        <f>'SAME R Results'!BE65</f>
        <v>306.40643784651229</v>
      </c>
      <c r="BN156" s="784">
        <f>'SAME R Results'!BF65</f>
        <v>0.16288763000000001</v>
      </c>
      <c r="BO156" s="784">
        <f>'SAME R Results'!BG65</f>
        <v>4.8511509999999994E-2</v>
      </c>
      <c r="BP156" s="789"/>
      <c r="BQ156" s="784">
        <f>'SAME R Results'!BH65</f>
        <v>35.915016000000001</v>
      </c>
      <c r="BR156" s="817">
        <f>'SAME R Results'!BI65</f>
        <v>0.3369907290446838</v>
      </c>
      <c r="BS156" s="817">
        <f>'SAME R Results'!BJ65</f>
        <v>0.32488147091855835</v>
      </c>
      <c r="BT156" s="817">
        <f>'SAME R Results'!BL65</f>
        <v>3.3577109844653368</v>
      </c>
      <c r="BU156" s="817" t="e">
        <f>'SAME R Results'!BM65</f>
        <v>#NUM!</v>
      </c>
      <c r="BV156" s="817" t="e">
        <f>'SAME R Results'!BN65</f>
        <v>#NUM!</v>
      </c>
      <c r="BW156" s="784">
        <f>'SAME R Results'!BO65</f>
        <v>909242.92996168404</v>
      </c>
      <c r="BX156" s="784">
        <f>'SAME R Results'!BP65</f>
        <v>894789.55558258481</v>
      </c>
      <c r="BY156" s="784">
        <f>'SAME R Results'!BQ65</f>
        <v>836756.11541259277</v>
      </c>
      <c r="BZ156" s="784">
        <f>'SAME R Results'!BR65</f>
        <v>306.40643784651229</v>
      </c>
      <c r="CA156" s="784">
        <f>'SAME R Results'!BS65</f>
        <v>0.3341916008168343</v>
      </c>
      <c r="CB156" s="784">
        <f>'SAME R Results'!BT65</f>
        <v>2.2599999999999998</v>
      </c>
      <c r="CC156" s="784">
        <f>'SAME R Results'!BV65</f>
        <v>1</v>
      </c>
      <c r="CD156" s="880">
        <f>'SAME R Results'!BW65</f>
        <v>2.2000000000000002</v>
      </c>
      <c r="CE156" s="1086">
        <f>'SAME R Results'!BZ65</f>
        <v>532.36353982539481</v>
      </c>
      <c r="CF156" s="1777">
        <f>'SAME R Results'!CA65</f>
        <v>8.0700000000000216</v>
      </c>
      <c r="CG156" s="1777">
        <f>'SAME R Results'!CB65</f>
        <v>0</v>
      </c>
      <c r="CH156" s="1777">
        <f>'SAME R Results'!CC65</f>
        <v>0</v>
      </c>
      <c r="CI156" s="1919">
        <f>'SAME R Results'!CD65</f>
        <v>2.6702614126393982E-2</v>
      </c>
      <c r="CJ156" s="1777"/>
      <c r="CK156" s="1802"/>
    </row>
    <row r="157" spans="1:89" x14ac:dyDescent="0.25">
      <c r="A157" s="780"/>
      <c r="B157" s="784"/>
      <c r="C157" s="785"/>
      <c r="D157" s="784"/>
      <c r="E157" s="784"/>
      <c r="F157" s="784"/>
      <c r="G157" s="784"/>
      <c r="H157" s="785"/>
      <c r="I157" s="784"/>
      <c r="J157" s="786"/>
      <c r="K157" s="784"/>
      <c r="L157" s="788"/>
      <c r="M157" s="788"/>
      <c r="N157" s="880"/>
      <c r="O157" s="793"/>
      <c r="P157" s="784"/>
      <c r="Q157" s="784"/>
      <c r="R157" s="784"/>
      <c r="S157" s="784"/>
      <c r="T157" s="784"/>
      <c r="U157" s="784"/>
      <c r="V157" s="784"/>
      <c r="W157" s="784"/>
      <c r="X157" s="784"/>
      <c r="Y157" s="784"/>
      <c r="Z157" s="784"/>
      <c r="AA157" s="784"/>
      <c r="AB157" s="784"/>
      <c r="AC157" s="789"/>
      <c r="AD157" s="784"/>
      <c r="AE157" s="784"/>
      <c r="AF157" s="784"/>
      <c r="AG157" s="817"/>
      <c r="AH157" s="819"/>
      <c r="AI157" s="784"/>
      <c r="AJ157" s="784"/>
      <c r="AK157" s="784"/>
      <c r="AL157" s="784"/>
      <c r="AM157" s="784"/>
      <c r="AN157" s="784"/>
      <c r="AO157" s="784"/>
      <c r="AP157" s="784"/>
      <c r="AQ157" s="784"/>
      <c r="AR157" s="817"/>
      <c r="AS157" s="819"/>
      <c r="AT157" s="784"/>
      <c r="AU157" s="789"/>
      <c r="AV157" s="821"/>
      <c r="AW157" s="821"/>
      <c r="AX157" s="821"/>
      <c r="AY157" s="821"/>
      <c r="AZ157" s="824"/>
      <c r="BA157" s="824"/>
      <c r="BB157" s="821"/>
      <c r="BC157" s="821"/>
      <c r="BD157" s="821"/>
      <c r="BE157" s="821"/>
      <c r="BF157" s="827"/>
      <c r="BG157" s="784"/>
      <c r="BH157" s="784"/>
      <c r="BI157" s="789"/>
      <c r="BJ157" s="784"/>
      <c r="BK157" s="784"/>
      <c r="BL157" s="784"/>
      <c r="BM157" s="784"/>
      <c r="BN157" s="784"/>
      <c r="BO157" s="784"/>
      <c r="BP157" s="789"/>
      <c r="BQ157" s="784"/>
      <c r="BR157" s="817"/>
      <c r="BS157" s="817"/>
      <c r="BT157" s="817"/>
      <c r="BU157" s="817"/>
      <c r="BV157" s="817"/>
      <c r="BW157" s="784"/>
      <c r="BX157" s="784"/>
      <c r="BY157" s="784"/>
      <c r="BZ157" s="784"/>
      <c r="CA157" s="784"/>
      <c r="CB157" s="784"/>
      <c r="CC157" s="784"/>
      <c r="CD157" s="880"/>
      <c r="CE157" s="1086">
        <f>'SAME R Results'!BZ10</f>
        <v>0</v>
      </c>
      <c r="CF157" s="1777">
        <f>'SAME R Results'!CA10</f>
        <v>0</v>
      </c>
      <c r="CG157" s="1777"/>
      <c r="CH157" s="1777"/>
      <c r="CI157" s="1919"/>
      <c r="CJ157" s="1777"/>
      <c r="CK157" s="1802"/>
    </row>
    <row r="158" spans="1:89" x14ac:dyDescent="0.25">
      <c r="A158" s="780"/>
      <c r="B158" s="784"/>
      <c r="C158" s="785"/>
      <c r="D158" s="784"/>
      <c r="E158" s="784"/>
      <c r="F158" s="784"/>
      <c r="G158" s="784"/>
      <c r="H158" s="785"/>
      <c r="I158" s="784"/>
      <c r="J158" s="786"/>
      <c r="K158" s="784"/>
      <c r="L158" s="788"/>
      <c r="M158" s="788"/>
      <c r="N158" s="784"/>
      <c r="O158" s="793"/>
      <c r="P158" s="784"/>
      <c r="Q158" s="784"/>
      <c r="R158" s="784"/>
      <c r="S158" s="784"/>
      <c r="T158" s="784"/>
      <c r="U158" s="784"/>
      <c r="V158" s="784"/>
      <c r="W158" s="784"/>
      <c r="X158" s="784"/>
      <c r="Y158" s="784"/>
      <c r="Z158" s="784"/>
      <c r="AA158" s="784"/>
      <c r="AB158" s="784"/>
      <c r="AC158" s="789"/>
      <c r="AD158" s="784"/>
      <c r="AE158" s="784"/>
      <c r="AF158" s="784"/>
      <c r="AG158" s="817"/>
      <c r="AH158" s="819"/>
      <c r="AI158" s="784"/>
      <c r="AJ158" s="784"/>
      <c r="AK158" s="784"/>
      <c r="AL158" s="784"/>
      <c r="AM158" s="784"/>
      <c r="AN158" s="784"/>
      <c r="AO158" s="784"/>
      <c r="AP158" s="784"/>
      <c r="AQ158" s="784"/>
      <c r="AR158" s="817"/>
      <c r="AS158" s="819"/>
      <c r="AT158" s="784"/>
      <c r="AU158" s="789"/>
      <c r="AV158" s="821"/>
      <c r="AW158" s="821"/>
      <c r="AX158" s="821"/>
      <c r="AY158" s="821"/>
      <c r="AZ158" s="824"/>
      <c r="BA158" s="824"/>
      <c r="BB158" s="821"/>
      <c r="BC158" s="821"/>
      <c r="BD158" s="821"/>
      <c r="BE158" s="821"/>
      <c r="BF158" s="827"/>
      <c r="BG158" s="784"/>
      <c r="BH158" s="784"/>
      <c r="BI158" s="789"/>
      <c r="BJ158" s="784"/>
      <c r="BK158" s="784"/>
      <c r="BL158" s="784"/>
      <c r="BM158" s="784"/>
      <c r="BN158" s="784"/>
      <c r="BO158" s="784"/>
      <c r="BP158" s="789"/>
      <c r="BQ158" s="784"/>
      <c r="BR158" s="817"/>
      <c r="BS158" s="817"/>
      <c r="BT158" s="817"/>
      <c r="BU158" s="817"/>
      <c r="BV158" s="817"/>
      <c r="BW158" s="784"/>
      <c r="BX158" s="784"/>
      <c r="BY158" s="784"/>
      <c r="BZ158" s="784"/>
      <c r="CA158" s="784"/>
      <c r="CB158" s="784"/>
      <c r="CC158" s="784"/>
      <c r="CD158" s="880"/>
      <c r="CE158" s="1086">
        <f>'SAME R Results'!BZ22</f>
        <v>0</v>
      </c>
      <c r="CF158" s="1777"/>
      <c r="CG158" s="1777"/>
      <c r="CH158" s="1777"/>
      <c r="CI158" s="1919"/>
      <c r="CJ158" s="1777"/>
      <c r="CK158" s="1802"/>
    </row>
    <row r="159" spans="1:89" x14ac:dyDescent="0.25">
      <c r="A159" s="780"/>
      <c r="B159" s="784"/>
      <c r="C159" s="785"/>
      <c r="D159" s="784"/>
      <c r="E159" s="784"/>
      <c r="F159" s="784"/>
      <c r="G159" s="784"/>
      <c r="H159" s="785"/>
      <c r="I159" s="784"/>
      <c r="J159" s="786"/>
      <c r="K159" s="784"/>
      <c r="L159" s="788"/>
      <c r="M159" s="788"/>
      <c r="N159" s="784"/>
      <c r="O159" s="793"/>
      <c r="P159" s="784"/>
      <c r="Q159" s="784"/>
      <c r="R159" s="784"/>
      <c r="S159" s="784"/>
      <c r="T159" s="784"/>
      <c r="U159" s="784"/>
      <c r="V159" s="784"/>
      <c r="W159" s="784"/>
      <c r="X159" s="784"/>
      <c r="Y159" s="784"/>
      <c r="Z159" s="784"/>
      <c r="AA159" s="784"/>
      <c r="AB159" s="784"/>
      <c r="AC159" s="789"/>
      <c r="AD159" s="784"/>
      <c r="AE159" s="784"/>
      <c r="AF159" s="784"/>
      <c r="AG159" s="817"/>
      <c r="AH159" s="819"/>
      <c r="AI159" s="784"/>
      <c r="AJ159" s="784"/>
      <c r="AK159" s="784"/>
      <c r="AL159" s="784"/>
      <c r="AM159" s="784"/>
      <c r="AN159" s="784"/>
      <c r="AO159" s="784"/>
      <c r="AP159" s="784"/>
      <c r="AQ159" s="784"/>
      <c r="AR159" s="817"/>
      <c r="AS159" s="819"/>
      <c r="AT159" s="784"/>
      <c r="AU159" s="789"/>
      <c r="AV159" s="821"/>
      <c r="AW159" s="821"/>
      <c r="AX159" s="821"/>
      <c r="AY159" s="821"/>
      <c r="AZ159" s="824"/>
      <c r="BA159" s="824"/>
      <c r="BB159" s="821"/>
      <c r="BC159" s="821"/>
      <c r="BD159" s="821"/>
      <c r="BE159" s="821"/>
      <c r="BF159" s="827"/>
      <c r="BG159" s="784"/>
      <c r="BH159" s="784"/>
      <c r="BI159" s="789"/>
      <c r="BJ159" s="784"/>
      <c r="BK159" s="784"/>
      <c r="BL159" s="784"/>
      <c r="BM159" s="784"/>
      <c r="BN159" s="784"/>
      <c r="BO159" s="784"/>
      <c r="BP159" s="789"/>
      <c r="BQ159" s="784"/>
      <c r="BR159" s="817"/>
      <c r="BS159" s="817"/>
      <c r="BT159" s="817"/>
      <c r="BU159" s="817"/>
      <c r="BV159" s="817"/>
      <c r="BW159" s="784"/>
      <c r="BX159" s="784"/>
      <c r="BY159" s="784"/>
      <c r="BZ159" s="784"/>
      <c r="CA159" s="784"/>
      <c r="CB159" s="784"/>
      <c r="CC159" s="784"/>
      <c r="CD159" s="880"/>
      <c r="CE159" s="1086">
        <f>'SAME R Results'!BZ35</f>
        <v>0</v>
      </c>
      <c r="CF159" s="1777"/>
      <c r="CG159" s="1777"/>
      <c r="CH159" s="1777"/>
      <c r="CI159" s="1919"/>
      <c r="CJ159" s="1777"/>
      <c r="CK159" s="1802"/>
    </row>
    <row r="160" spans="1:89" x14ac:dyDescent="0.25">
      <c r="A160" s="780"/>
      <c r="B160" s="784"/>
      <c r="C160" s="785"/>
      <c r="D160" s="784"/>
      <c r="E160" s="784"/>
      <c r="F160" s="784"/>
      <c r="G160" s="784"/>
      <c r="H160" s="785"/>
      <c r="I160" s="784"/>
      <c r="J160" s="786"/>
      <c r="K160" s="784"/>
      <c r="L160" s="788"/>
      <c r="M160" s="788"/>
      <c r="N160" s="784"/>
      <c r="O160" s="793"/>
      <c r="P160" s="784"/>
      <c r="Q160" s="784"/>
      <c r="R160" s="784"/>
      <c r="S160" s="784"/>
      <c r="T160" s="784"/>
      <c r="U160" s="784"/>
      <c r="V160" s="784"/>
      <c r="W160" s="784"/>
      <c r="X160" s="784"/>
      <c r="Y160" s="784"/>
      <c r="Z160" s="784"/>
      <c r="AA160" s="784"/>
      <c r="AB160" s="784"/>
      <c r="AC160" s="789"/>
      <c r="AD160" s="784"/>
      <c r="AE160" s="784"/>
      <c r="AF160" s="784"/>
      <c r="AG160" s="817"/>
      <c r="AH160" s="819"/>
      <c r="AI160" s="784"/>
      <c r="AJ160" s="784"/>
      <c r="AK160" s="784"/>
      <c r="AL160" s="784"/>
      <c r="AM160" s="784"/>
      <c r="AN160" s="784"/>
      <c r="AO160" s="784"/>
      <c r="AP160" s="784"/>
      <c r="AQ160" s="784"/>
      <c r="AR160" s="817"/>
      <c r="AS160" s="819"/>
      <c r="AT160" s="784"/>
      <c r="AU160" s="789"/>
      <c r="AV160" s="821"/>
      <c r="AW160" s="821"/>
      <c r="AX160" s="821"/>
      <c r="AY160" s="821"/>
      <c r="AZ160" s="824"/>
      <c r="BA160" s="824"/>
      <c r="BB160" s="821"/>
      <c r="BC160" s="821"/>
      <c r="BD160" s="821"/>
      <c r="BE160" s="821"/>
      <c r="BF160" s="827"/>
      <c r="BG160" s="784"/>
      <c r="BH160" s="784"/>
      <c r="BI160" s="789"/>
      <c r="BJ160" s="784"/>
      <c r="BK160" s="784"/>
      <c r="BL160" s="784"/>
      <c r="BM160" s="784"/>
      <c r="BN160" s="784"/>
      <c r="BO160" s="784"/>
      <c r="BP160" s="789"/>
      <c r="BQ160" s="784"/>
      <c r="BR160" s="817"/>
      <c r="BS160" s="817"/>
      <c r="BT160" s="817"/>
      <c r="BU160" s="817"/>
      <c r="BV160" s="817"/>
      <c r="BW160" s="784"/>
      <c r="BX160" s="784"/>
      <c r="BY160" s="784"/>
      <c r="BZ160" s="784"/>
      <c r="CA160" s="784"/>
      <c r="CB160" s="784"/>
      <c r="CC160" s="784"/>
      <c r="CD160" s="880"/>
      <c r="CE160" s="1086">
        <f>'SAME R Results'!BZ42</f>
        <v>0</v>
      </c>
      <c r="CF160" s="1777"/>
      <c r="CG160" s="1777"/>
      <c r="CH160" s="1777"/>
      <c r="CI160" s="1919"/>
      <c r="CJ160" s="1777"/>
      <c r="CK160" s="1802"/>
    </row>
    <row r="161" spans="1:89" x14ac:dyDescent="0.25">
      <c r="A161" s="780"/>
      <c r="B161" s="784"/>
      <c r="C161" s="785"/>
      <c r="D161" s="784"/>
      <c r="E161" s="784"/>
      <c r="F161" s="784"/>
      <c r="G161" s="784"/>
      <c r="H161" s="785"/>
      <c r="I161" s="784"/>
      <c r="J161" s="786"/>
      <c r="K161" s="784"/>
      <c r="L161" s="788"/>
      <c r="M161" s="788"/>
      <c r="N161" s="784"/>
      <c r="O161" s="793"/>
      <c r="P161" s="784"/>
      <c r="Q161" s="784"/>
      <c r="R161" s="784"/>
      <c r="S161" s="784"/>
      <c r="T161" s="784"/>
      <c r="U161" s="784"/>
      <c r="V161" s="784"/>
      <c r="W161" s="784"/>
      <c r="X161" s="784"/>
      <c r="Y161" s="784"/>
      <c r="Z161" s="784"/>
      <c r="AA161" s="784"/>
      <c r="AB161" s="784"/>
      <c r="AC161" s="789"/>
      <c r="AD161" s="784"/>
      <c r="AE161" s="784"/>
      <c r="AF161" s="784"/>
      <c r="AG161" s="817"/>
      <c r="AH161" s="819"/>
      <c r="AI161" s="784"/>
      <c r="AJ161" s="784"/>
      <c r="AK161" s="784"/>
      <c r="AL161" s="784"/>
      <c r="AM161" s="784"/>
      <c r="AN161" s="784"/>
      <c r="AO161" s="784"/>
      <c r="AP161" s="784"/>
      <c r="AQ161" s="784"/>
      <c r="AR161" s="817"/>
      <c r="AS161" s="819"/>
      <c r="AT161" s="784"/>
      <c r="AU161" s="789"/>
      <c r="AV161" s="821"/>
      <c r="AW161" s="821"/>
      <c r="AX161" s="821"/>
      <c r="AY161" s="821"/>
      <c r="AZ161" s="824"/>
      <c r="BA161" s="824"/>
      <c r="BB161" s="821"/>
      <c r="BC161" s="821"/>
      <c r="BD161" s="821"/>
      <c r="BE161" s="821"/>
      <c r="BF161" s="827"/>
      <c r="BG161" s="784"/>
      <c r="BH161" s="784"/>
      <c r="BI161" s="789"/>
      <c r="BJ161" s="784"/>
      <c r="BK161" s="784"/>
      <c r="BL161" s="784"/>
      <c r="BM161" s="784"/>
      <c r="BN161" s="784"/>
      <c r="BO161" s="784"/>
      <c r="BP161" s="789"/>
      <c r="BQ161" s="784"/>
      <c r="BR161" s="817"/>
      <c r="BS161" s="817"/>
      <c r="BT161" s="817"/>
      <c r="BU161" s="817"/>
      <c r="BV161" s="817"/>
      <c r="BW161" s="784"/>
      <c r="BX161" s="784"/>
      <c r="BY161" s="784"/>
      <c r="BZ161" s="784"/>
      <c r="CA161" s="784"/>
      <c r="CB161" s="784"/>
      <c r="CC161" s="784"/>
      <c r="CD161" s="880"/>
      <c r="CE161" s="1086">
        <f>'SAME R Results'!BZ53</f>
        <v>0</v>
      </c>
      <c r="CF161" s="1777"/>
      <c r="CG161" s="1777"/>
      <c r="CH161" s="1777"/>
      <c r="CI161" s="1919"/>
      <c r="CJ161" s="1777"/>
      <c r="CK161" s="1802"/>
    </row>
    <row r="162" spans="1:89" x14ac:dyDescent="0.25">
      <c r="A162" s="780"/>
      <c r="B162" s="784"/>
      <c r="C162" s="785"/>
      <c r="D162" s="784"/>
      <c r="E162" s="784"/>
      <c r="F162" s="784"/>
      <c r="G162" s="784"/>
      <c r="H162" s="785"/>
      <c r="I162" s="784"/>
      <c r="J162" s="786"/>
      <c r="K162" s="784"/>
      <c r="L162" s="788"/>
      <c r="M162" s="788"/>
      <c r="N162" s="784"/>
      <c r="O162" s="793"/>
      <c r="P162" s="784"/>
      <c r="Q162" s="784"/>
      <c r="R162" s="784"/>
      <c r="S162" s="784"/>
      <c r="T162" s="784"/>
      <c r="U162" s="784"/>
      <c r="V162" s="784"/>
      <c r="W162" s="784"/>
      <c r="X162" s="784"/>
      <c r="Y162" s="784"/>
      <c r="Z162" s="784"/>
      <c r="AA162" s="784"/>
      <c r="AB162" s="784"/>
      <c r="AC162" s="789"/>
      <c r="AD162" s="784"/>
      <c r="AE162" s="784"/>
      <c r="AF162" s="784"/>
      <c r="AG162" s="817"/>
      <c r="AH162" s="819"/>
      <c r="AI162" s="784"/>
      <c r="AJ162" s="784"/>
      <c r="AK162" s="784"/>
      <c r="AL162" s="784"/>
      <c r="AM162" s="784"/>
      <c r="AN162" s="784"/>
      <c r="AO162" s="784"/>
      <c r="AP162" s="784"/>
      <c r="AQ162" s="784"/>
      <c r="AR162" s="817"/>
      <c r="AS162" s="819"/>
      <c r="AT162" s="784"/>
      <c r="AU162" s="789"/>
      <c r="AV162" s="821"/>
      <c r="AW162" s="821"/>
      <c r="AX162" s="821"/>
      <c r="AY162" s="821"/>
      <c r="AZ162" s="824"/>
      <c r="BA162" s="824"/>
      <c r="BB162" s="821"/>
      <c r="BC162" s="821"/>
      <c r="BD162" s="821"/>
      <c r="BE162" s="821"/>
      <c r="BF162" s="827"/>
      <c r="BG162" s="784"/>
      <c r="BH162" s="784"/>
      <c r="BI162" s="789"/>
      <c r="BJ162" s="784"/>
      <c r="BK162" s="784"/>
      <c r="BL162" s="784"/>
      <c r="BM162" s="784"/>
      <c r="BN162" s="784"/>
      <c r="BO162" s="784"/>
      <c r="BP162" s="789"/>
      <c r="BQ162" s="784"/>
      <c r="BR162" s="817"/>
      <c r="BS162" s="817"/>
      <c r="BT162" s="817"/>
      <c r="BU162" s="817"/>
      <c r="BV162" s="817"/>
      <c r="BW162" s="784"/>
      <c r="BX162" s="784"/>
      <c r="BY162" s="784"/>
      <c r="BZ162" s="784"/>
      <c r="CA162" s="784"/>
      <c r="CB162" s="784"/>
      <c r="CC162" s="784"/>
      <c r="CD162" s="880"/>
      <c r="CE162" s="1086"/>
      <c r="CF162" s="1777"/>
      <c r="CG162" s="1777"/>
      <c r="CH162" s="1777"/>
      <c r="CI162" s="1919"/>
      <c r="CJ162" s="1777"/>
      <c r="CK162" s="1802"/>
    </row>
    <row r="163" spans="1:89" x14ac:dyDescent="0.25">
      <c r="A163" s="780"/>
      <c r="B163" s="784"/>
      <c r="C163" s="785"/>
      <c r="D163" s="784"/>
      <c r="E163" s="784"/>
      <c r="F163" s="784"/>
      <c r="G163" s="784"/>
      <c r="H163" s="785"/>
      <c r="I163" s="784"/>
      <c r="J163" s="786"/>
      <c r="K163" s="784"/>
      <c r="L163" s="788"/>
      <c r="M163" s="788"/>
      <c r="N163" s="784"/>
      <c r="O163" s="793"/>
      <c r="P163" s="784"/>
      <c r="Q163" s="784"/>
      <c r="R163" s="784"/>
      <c r="S163" s="784"/>
      <c r="T163" s="784"/>
      <c r="U163" s="784"/>
      <c r="V163" s="784"/>
      <c r="W163" s="784"/>
      <c r="X163" s="784"/>
      <c r="Y163" s="784"/>
      <c r="Z163" s="784"/>
      <c r="AA163" s="784"/>
      <c r="AB163" s="784"/>
      <c r="AC163" s="789"/>
      <c r="AD163" s="784"/>
      <c r="AE163" s="784"/>
      <c r="AF163" s="784"/>
      <c r="AG163" s="817"/>
      <c r="AH163" s="819"/>
      <c r="AI163" s="784"/>
      <c r="AJ163" s="784"/>
      <c r="AK163" s="784"/>
      <c r="AL163" s="784"/>
      <c r="AM163" s="784"/>
      <c r="AN163" s="784"/>
      <c r="AO163" s="784"/>
      <c r="AP163" s="784"/>
      <c r="AQ163" s="784"/>
      <c r="AR163" s="817"/>
      <c r="AS163" s="819"/>
      <c r="AT163" s="784"/>
      <c r="AU163" s="789"/>
      <c r="AV163" s="821"/>
      <c r="AW163" s="821"/>
      <c r="AX163" s="821"/>
      <c r="AY163" s="821"/>
      <c r="AZ163" s="824"/>
      <c r="BA163" s="824"/>
      <c r="BB163" s="821"/>
      <c r="BC163" s="821"/>
      <c r="BD163" s="821"/>
      <c r="BE163" s="821"/>
      <c r="BF163" s="827"/>
      <c r="BG163" s="784"/>
      <c r="BH163" s="784"/>
      <c r="BI163" s="789"/>
      <c r="BJ163" s="784"/>
      <c r="BK163" s="784"/>
      <c r="BL163" s="784"/>
      <c r="BM163" s="784"/>
      <c r="BN163" s="784"/>
      <c r="BO163" s="784"/>
      <c r="BP163" s="789"/>
      <c r="BQ163" s="784"/>
      <c r="BR163" s="817"/>
      <c r="BS163" s="817"/>
      <c r="BT163" s="817"/>
      <c r="BU163" s="817"/>
      <c r="BV163" s="817"/>
      <c r="BW163" s="784"/>
      <c r="BX163" s="784"/>
      <c r="BY163" s="784"/>
      <c r="BZ163" s="784"/>
      <c r="CA163" s="784"/>
      <c r="CB163" s="784"/>
      <c r="CC163" s="784"/>
      <c r="CD163" s="880"/>
      <c r="CE163" s="1086"/>
      <c r="CF163" s="1777"/>
      <c r="CG163" s="1777"/>
      <c r="CH163" s="1777"/>
      <c r="CI163" s="1919"/>
      <c r="CJ163" s="1777"/>
      <c r="CK163" s="1802"/>
    </row>
    <row r="164" spans="1:89" x14ac:dyDescent="0.25">
      <c r="A164" s="780"/>
      <c r="B164" s="784"/>
      <c r="C164" s="785"/>
      <c r="D164" s="784"/>
      <c r="E164" s="784"/>
      <c r="F164" s="784"/>
      <c r="G164" s="784"/>
      <c r="H164" s="785"/>
      <c r="I164" s="784"/>
      <c r="J164" s="786"/>
      <c r="K164" s="784"/>
      <c r="L164" s="788"/>
      <c r="M164" s="788"/>
      <c r="N164" s="784"/>
      <c r="O164" s="793"/>
      <c r="P164" s="784"/>
      <c r="Q164" s="784"/>
      <c r="R164" s="784"/>
      <c r="S164" s="784"/>
      <c r="T164" s="784"/>
      <c r="U164" s="784"/>
      <c r="V164" s="784"/>
      <c r="W164" s="784"/>
      <c r="X164" s="784"/>
      <c r="Y164" s="784"/>
      <c r="Z164" s="784"/>
      <c r="AA164" s="784"/>
      <c r="AB164" s="784"/>
      <c r="AC164" s="789"/>
      <c r="AD164" s="784"/>
      <c r="AE164" s="784"/>
      <c r="AF164" s="784"/>
      <c r="AG164" s="817"/>
      <c r="AH164" s="819"/>
      <c r="AI164" s="784"/>
      <c r="AJ164" s="784"/>
      <c r="AK164" s="784"/>
      <c r="AL164" s="784"/>
      <c r="AM164" s="784"/>
      <c r="AN164" s="784"/>
      <c r="AO164" s="784"/>
      <c r="AP164" s="784"/>
      <c r="AQ164" s="784"/>
      <c r="AR164" s="817"/>
      <c r="AS164" s="819"/>
      <c r="AT164" s="784"/>
      <c r="AU164" s="789"/>
      <c r="AV164" s="821"/>
      <c r="AW164" s="821"/>
      <c r="AX164" s="821"/>
      <c r="AY164" s="821"/>
      <c r="AZ164" s="824"/>
      <c r="BA164" s="824"/>
      <c r="BB164" s="821"/>
      <c r="BC164" s="821"/>
      <c r="BD164" s="821"/>
      <c r="BE164" s="821"/>
      <c r="BF164" s="827"/>
      <c r="BG164" s="784"/>
      <c r="BH164" s="784"/>
      <c r="BI164" s="789"/>
      <c r="BJ164" s="784"/>
      <c r="BK164" s="784"/>
      <c r="BL164" s="784"/>
      <c r="BM164" s="784"/>
      <c r="BN164" s="784"/>
      <c r="BO164" s="784"/>
      <c r="BP164" s="789"/>
      <c r="BQ164" s="784"/>
      <c r="BR164" s="817"/>
      <c r="BS164" s="817"/>
      <c r="BT164" s="817"/>
      <c r="BU164" s="817"/>
      <c r="BV164" s="817"/>
      <c r="BW164" s="784"/>
      <c r="BX164" s="784"/>
      <c r="BY164" s="784"/>
      <c r="BZ164" s="784"/>
      <c r="CA164" s="784"/>
      <c r="CB164" s="784"/>
      <c r="CC164" s="784"/>
      <c r="CD164" s="880"/>
      <c r="CE164" s="1086"/>
      <c r="CF164" s="1777"/>
      <c r="CG164" s="1777"/>
      <c r="CH164" s="1777"/>
      <c r="CI164" s="1919"/>
      <c r="CJ164" s="1777"/>
      <c r="CK164" s="1802"/>
    </row>
    <row r="165" spans="1:89" x14ac:dyDescent="0.25">
      <c r="A165" s="780"/>
      <c r="B165" s="784"/>
      <c r="C165" s="785"/>
      <c r="D165" s="784"/>
      <c r="E165" s="784"/>
      <c r="F165" s="784"/>
      <c r="G165" s="784"/>
      <c r="H165" s="785"/>
      <c r="I165" s="784"/>
      <c r="J165" s="786"/>
      <c r="K165" s="784"/>
      <c r="L165" s="788"/>
      <c r="M165" s="788"/>
      <c r="N165" s="784"/>
      <c r="O165" s="793"/>
      <c r="P165" s="784"/>
      <c r="Q165" s="784"/>
      <c r="R165" s="784"/>
      <c r="S165" s="784"/>
      <c r="T165" s="784"/>
      <c r="U165" s="784"/>
      <c r="V165" s="784"/>
      <c r="W165" s="784"/>
      <c r="X165" s="784"/>
      <c r="Y165" s="784"/>
      <c r="Z165" s="784"/>
      <c r="AA165" s="784"/>
      <c r="AB165" s="784"/>
      <c r="AC165" s="789"/>
      <c r="AD165" s="784"/>
      <c r="AE165" s="784"/>
      <c r="AF165" s="784"/>
      <c r="AG165" s="817"/>
      <c r="AH165" s="819"/>
      <c r="AI165" s="784"/>
      <c r="AJ165" s="784"/>
      <c r="AK165" s="784"/>
      <c r="AL165" s="784"/>
      <c r="AM165" s="784"/>
      <c r="AN165" s="784"/>
      <c r="AO165" s="784"/>
      <c r="AP165" s="784"/>
      <c r="AQ165" s="784"/>
      <c r="AR165" s="817"/>
      <c r="AS165" s="819"/>
      <c r="AT165" s="784"/>
      <c r="AU165" s="789"/>
      <c r="AV165" s="821"/>
      <c r="AW165" s="821"/>
      <c r="AX165" s="821"/>
      <c r="AY165" s="821"/>
      <c r="AZ165" s="824"/>
      <c r="BA165" s="824"/>
      <c r="BB165" s="821"/>
      <c r="BC165" s="821"/>
      <c r="BD165" s="821"/>
      <c r="BE165" s="821"/>
      <c r="BF165" s="827"/>
      <c r="BG165" s="784"/>
      <c r="BH165" s="784"/>
      <c r="BI165" s="789"/>
      <c r="BJ165" s="784"/>
      <c r="BK165" s="784"/>
      <c r="BL165" s="784"/>
      <c r="BM165" s="784"/>
      <c r="BN165" s="784"/>
      <c r="BO165" s="784"/>
      <c r="BP165" s="789"/>
      <c r="BQ165" s="784"/>
      <c r="BR165" s="817"/>
      <c r="BS165" s="817"/>
      <c r="BT165" s="817"/>
      <c r="BU165" s="817"/>
      <c r="BV165" s="817"/>
      <c r="BW165" s="784"/>
      <c r="BX165" s="784"/>
      <c r="BY165" s="784"/>
      <c r="BZ165" s="784"/>
      <c r="CA165" s="784"/>
      <c r="CB165" s="784"/>
      <c r="CC165" s="784"/>
      <c r="CD165" s="880"/>
      <c r="CE165" s="1086"/>
      <c r="CF165" s="1777"/>
      <c r="CG165" s="1777"/>
      <c r="CH165" s="1777"/>
      <c r="CI165" s="1919"/>
      <c r="CJ165" s="1777"/>
      <c r="CK165" s="1802"/>
    </row>
    <row r="166" spans="1:89" x14ac:dyDescent="0.25">
      <c r="A166" s="780"/>
      <c r="B166" s="784"/>
      <c r="C166" s="785"/>
      <c r="D166" s="784"/>
      <c r="E166" s="784"/>
      <c r="F166" s="784"/>
      <c r="G166" s="784"/>
      <c r="H166" s="785"/>
      <c r="I166" s="784"/>
      <c r="J166" s="786"/>
      <c r="K166" s="784"/>
      <c r="L166" s="788"/>
      <c r="M166" s="788"/>
      <c r="N166" s="784"/>
      <c r="O166" s="793"/>
      <c r="P166" s="784"/>
      <c r="Q166" s="784"/>
      <c r="R166" s="784"/>
      <c r="S166" s="784"/>
      <c r="T166" s="784"/>
      <c r="U166" s="784"/>
      <c r="V166" s="784"/>
      <c r="W166" s="784"/>
      <c r="X166" s="784"/>
      <c r="Y166" s="784"/>
      <c r="Z166" s="784"/>
      <c r="AA166" s="784"/>
      <c r="AB166" s="784"/>
      <c r="AC166" s="789"/>
      <c r="AD166" s="784"/>
      <c r="AE166" s="784"/>
      <c r="AF166" s="784"/>
      <c r="AG166" s="817"/>
      <c r="AH166" s="819"/>
      <c r="AI166" s="784"/>
      <c r="AJ166" s="784"/>
      <c r="AK166" s="784"/>
      <c r="AL166" s="784"/>
      <c r="AM166" s="784"/>
      <c r="AN166" s="784"/>
      <c r="AO166" s="784"/>
      <c r="AP166" s="784"/>
      <c r="AQ166" s="784"/>
      <c r="AR166" s="817"/>
      <c r="AS166" s="819"/>
      <c r="AT166" s="784"/>
      <c r="AU166" s="789"/>
      <c r="AV166" s="821"/>
      <c r="AW166" s="821"/>
      <c r="AX166" s="821"/>
      <c r="AY166" s="821"/>
      <c r="AZ166" s="824"/>
      <c r="BA166" s="824"/>
      <c r="BB166" s="821"/>
      <c r="BC166" s="821"/>
      <c r="BD166" s="821"/>
      <c r="BE166" s="821"/>
      <c r="BF166" s="827"/>
      <c r="BG166" s="784"/>
      <c r="BH166" s="784"/>
      <c r="BI166" s="789"/>
      <c r="BJ166" s="784"/>
      <c r="BK166" s="784"/>
      <c r="BL166" s="784"/>
      <c r="BM166" s="784"/>
      <c r="BN166" s="784"/>
      <c r="BO166" s="784"/>
      <c r="BP166" s="789"/>
      <c r="BQ166" s="784"/>
      <c r="BR166" s="817"/>
      <c r="BS166" s="817"/>
      <c r="BT166" s="817"/>
      <c r="BU166" s="817"/>
      <c r="BV166" s="817"/>
      <c r="BW166" s="784"/>
      <c r="BX166" s="784"/>
      <c r="BY166" s="784"/>
      <c r="BZ166" s="784"/>
      <c r="CA166" s="784"/>
      <c r="CB166" s="784"/>
      <c r="CC166" s="784"/>
      <c r="CD166" s="880"/>
      <c r="CE166" s="1086"/>
      <c r="CF166" s="1777"/>
      <c r="CG166" s="1777"/>
      <c r="CH166" s="1777"/>
      <c r="CI166" s="1919"/>
      <c r="CJ166" s="1777"/>
      <c r="CK166" s="1802"/>
    </row>
    <row r="167" spans="1:89" x14ac:dyDescent="0.25">
      <c r="A167" s="780"/>
      <c r="B167" s="784"/>
      <c r="C167" s="785"/>
      <c r="D167" s="784"/>
      <c r="E167" s="784"/>
      <c r="F167" s="784"/>
      <c r="G167" s="784"/>
      <c r="H167" s="785"/>
      <c r="I167" s="784"/>
      <c r="J167" s="786"/>
      <c r="K167" s="784"/>
      <c r="L167" s="788"/>
      <c r="M167" s="788"/>
      <c r="N167" s="784"/>
      <c r="O167" s="793"/>
      <c r="P167" s="784"/>
      <c r="Q167" s="784"/>
      <c r="R167" s="784"/>
      <c r="S167" s="784"/>
      <c r="T167" s="784"/>
      <c r="U167" s="784"/>
      <c r="V167" s="784"/>
      <c r="W167" s="784"/>
      <c r="X167" s="784"/>
      <c r="Y167" s="784"/>
      <c r="Z167" s="784"/>
      <c r="AA167" s="784"/>
      <c r="AB167" s="784"/>
      <c r="AC167" s="789"/>
      <c r="AD167" s="784"/>
      <c r="AE167" s="784"/>
      <c r="AF167" s="784"/>
      <c r="AG167" s="817"/>
      <c r="AH167" s="819"/>
      <c r="AI167" s="784"/>
      <c r="AJ167" s="784"/>
      <c r="AK167" s="784"/>
      <c r="AL167" s="784"/>
      <c r="AM167" s="784"/>
      <c r="AN167" s="784"/>
      <c r="AO167" s="784"/>
      <c r="AP167" s="784"/>
      <c r="AQ167" s="784"/>
      <c r="AR167" s="817"/>
      <c r="AS167" s="819"/>
      <c r="AT167" s="784"/>
      <c r="AU167" s="789"/>
      <c r="AV167" s="821"/>
      <c r="AW167" s="821"/>
      <c r="AX167" s="821"/>
      <c r="AY167" s="821"/>
      <c r="AZ167" s="824"/>
      <c r="BA167" s="824"/>
      <c r="BB167" s="821"/>
      <c r="BC167" s="821"/>
      <c r="BD167" s="821"/>
      <c r="BE167" s="821"/>
      <c r="BF167" s="827"/>
      <c r="BG167" s="784"/>
      <c r="BH167" s="784"/>
      <c r="BI167" s="789"/>
      <c r="BJ167" s="784"/>
      <c r="BK167" s="784"/>
      <c r="BL167" s="784"/>
      <c r="BM167" s="784"/>
      <c r="BN167" s="784"/>
      <c r="BO167" s="784"/>
      <c r="BP167" s="789"/>
      <c r="BQ167" s="784"/>
      <c r="BR167" s="817"/>
      <c r="BS167" s="817"/>
      <c r="BT167" s="817"/>
      <c r="BU167" s="817"/>
      <c r="BV167" s="817"/>
      <c r="BW167" s="784"/>
      <c r="BX167" s="784"/>
      <c r="BY167" s="784"/>
      <c r="BZ167" s="784"/>
      <c r="CA167" s="784"/>
      <c r="CB167" s="784"/>
      <c r="CC167" s="784"/>
      <c r="CD167" s="880"/>
      <c r="CE167" s="1086"/>
      <c r="CF167" s="1777"/>
      <c r="CG167" s="1777"/>
      <c r="CH167" s="1777"/>
      <c r="CI167" s="1919"/>
      <c r="CJ167" s="1777"/>
      <c r="CK167" s="1802"/>
    </row>
    <row r="168" spans="1:89" x14ac:dyDescent="0.25">
      <c r="A168" s="1802"/>
      <c r="B168" s="1802"/>
      <c r="C168" s="1802"/>
      <c r="D168" s="1802"/>
      <c r="E168" s="1802"/>
      <c r="F168" s="1802"/>
      <c r="G168" s="1802"/>
      <c r="H168" s="1802"/>
      <c r="I168" s="1802"/>
      <c r="J168" s="1802"/>
      <c r="K168" s="1802"/>
      <c r="L168" s="1802"/>
      <c r="M168" s="1802"/>
      <c r="N168" s="1802"/>
      <c r="O168" s="1802"/>
      <c r="P168" s="1802"/>
      <c r="Q168" s="1802"/>
      <c r="R168" s="1802"/>
      <c r="S168" s="1802"/>
      <c r="T168" s="1802"/>
      <c r="U168" s="1802"/>
      <c r="V168" s="1802"/>
      <c r="W168" s="1802"/>
      <c r="X168" s="1802"/>
      <c r="Y168" s="1802"/>
      <c r="Z168" s="1802"/>
      <c r="AA168" s="1802"/>
      <c r="AB168" s="1802"/>
      <c r="AC168" s="1802"/>
      <c r="AD168" s="1802"/>
      <c r="AE168" s="1802"/>
      <c r="AF168" s="1802"/>
      <c r="AG168" s="1802"/>
      <c r="AH168" s="1802"/>
      <c r="AI168" s="1802"/>
      <c r="AJ168" s="1802"/>
      <c r="AK168" s="1802"/>
      <c r="AL168" s="1802"/>
      <c r="AM168" s="1802"/>
      <c r="AN168" s="1802"/>
      <c r="AO168" s="1802"/>
      <c r="AP168" s="1802"/>
      <c r="AQ168" s="1802"/>
      <c r="AR168" s="1802"/>
      <c r="AS168" s="1802"/>
      <c r="AT168" s="1802"/>
      <c r="AU168" s="1802"/>
      <c r="AV168" s="1802"/>
      <c r="AW168" s="1802"/>
      <c r="AX168" s="1802"/>
      <c r="AY168" s="1802"/>
      <c r="AZ168" s="1802"/>
      <c r="BA168" s="1802"/>
      <c r="BB168" s="1802"/>
      <c r="BC168" s="1802"/>
      <c r="BD168" s="1802"/>
      <c r="BE168" s="1802"/>
      <c r="BF168" s="1802"/>
      <c r="BG168" s="1802"/>
      <c r="BH168" s="1802"/>
      <c r="BI168" s="1802"/>
      <c r="BJ168" s="1802"/>
      <c r="BK168" s="1802"/>
      <c r="BL168" s="1802"/>
      <c r="BM168" s="1802"/>
      <c r="BN168" s="1802"/>
      <c r="BO168" s="1802"/>
      <c r="BP168" s="1802"/>
      <c r="BQ168" s="1802"/>
      <c r="BR168" s="1802"/>
      <c r="BS168" s="1802"/>
      <c r="BT168" s="1802"/>
      <c r="BU168" s="1802"/>
      <c r="BV168" s="1802"/>
      <c r="BW168" s="1802"/>
      <c r="BX168" s="1802"/>
      <c r="BY168" s="1802"/>
      <c r="BZ168" s="1802"/>
      <c r="CA168" s="1802"/>
      <c r="CB168" s="1802"/>
      <c r="CC168" s="1802"/>
      <c r="CD168" s="1802"/>
      <c r="CE168" s="1802"/>
      <c r="CF168" s="1802"/>
      <c r="CG168" s="1802"/>
      <c r="CH168" s="1802"/>
      <c r="CI168" s="1922"/>
      <c r="CJ168" s="1802"/>
      <c r="CK168" s="1802"/>
    </row>
  </sheetData>
  <sortState ref="A3:CF167">
    <sortCondition ref="C3:C167"/>
    <sortCondition ref="A3:A167"/>
    <sortCondition ref="G3:G167"/>
  </sortState>
  <mergeCells count="4">
    <mergeCell ref="B1:K1"/>
    <mergeCell ref="N1:T1"/>
    <mergeCell ref="V1:AH1"/>
    <mergeCell ref="AI1:AT1"/>
  </mergeCells>
  <conditionalFormatting sqref="D1:J2 D48:J167">
    <cfRule type="cellIs" dxfId="5" priority="1" operator="equal">
      <formula>0</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2"/>
  <sheetViews>
    <sheetView topLeftCell="A4" zoomScale="80" zoomScaleNormal="80" workbookViewId="0">
      <selection activeCell="AF68" sqref="AF68"/>
    </sheetView>
  </sheetViews>
  <sheetFormatPr defaultRowHeight="15" x14ac:dyDescent="0.25"/>
  <sheetData>
    <row r="2" spans="8:8" x14ac:dyDescent="0.25">
      <c r="H2" s="1943" t="s">
        <v>923</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C00000"/>
    <pageSetUpPr fitToPage="1"/>
  </sheetPr>
  <dimension ref="A1:DA295"/>
  <sheetViews>
    <sheetView tabSelected="1" topLeftCell="A2" zoomScale="70" zoomScaleNormal="70" workbookViewId="0">
      <pane xSplit="15" ySplit="1" topLeftCell="DC26" activePane="bottomRight" state="frozen"/>
      <selection activeCell="A2" sqref="A2"/>
      <selection pane="topRight" activeCell="P2" sqref="P2"/>
      <selection pane="bottomLeft" activeCell="A3" sqref="A3"/>
      <selection pane="bottomRight" activeCell="DQ34" sqref="DQ34"/>
    </sheetView>
  </sheetViews>
  <sheetFormatPr defaultRowHeight="15.75" x14ac:dyDescent="0.25"/>
  <cols>
    <col min="1" max="1" width="5" style="762" customWidth="1"/>
    <col min="2" max="2" width="8.42578125" style="3" customWidth="1"/>
    <col min="3" max="3" width="9.7109375" style="750" bestFit="1" customWidth="1"/>
    <col min="4" max="4" width="4.42578125" style="4" hidden="1" customWidth="1"/>
    <col min="5" max="5" width="6.85546875" style="4" hidden="1" customWidth="1"/>
    <col min="6" max="6" width="3.42578125" style="4" hidden="1" customWidth="1"/>
    <col min="7" max="7" width="5" style="4" bestFit="1" customWidth="1"/>
    <col min="8" max="8" width="39.85546875" style="750" bestFit="1" customWidth="1"/>
    <col min="9" max="9" width="6.42578125" style="3" hidden="1" customWidth="1"/>
    <col min="10" max="10" width="16.42578125" style="792" hidden="1" customWidth="1"/>
    <col min="11" max="11" width="4.5703125" style="3" hidden="1" customWidth="1"/>
    <col min="12" max="13" width="3.7109375" style="3" hidden="1" customWidth="1"/>
    <col min="14" max="14" width="7.28515625" style="3" customWidth="1"/>
    <col min="15" max="15" width="7.5703125" style="6" customWidth="1"/>
    <col min="16" max="16" width="4.7109375" style="6" customWidth="1"/>
    <col min="17" max="17" width="7.140625" style="6" hidden="1" customWidth="1"/>
    <col min="18" max="18" width="6.5703125" style="6" hidden="1" customWidth="1"/>
    <col min="19" max="19" width="7.140625" style="6" hidden="1" customWidth="1"/>
    <col min="20" max="20" width="6.85546875" style="6" hidden="1" customWidth="1"/>
    <col min="21" max="21" width="6.85546875" style="6" customWidth="1"/>
    <col min="22" max="22" width="7.140625" style="6" hidden="1" customWidth="1"/>
    <col min="23" max="23" width="10.28515625" style="6" hidden="1" customWidth="1"/>
    <col min="24" max="28" width="5.28515625" style="6" hidden="1" customWidth="1"/>
    <col min="29" max="29" width="7.28515625" style="6" hidden="1" customWidth="1"/>
    <col min="30" max="30" width="4.85546875" style="6" hidden="1" customWidth="1"/>
    <col min="31" max="31" width="6.42578125" style="6" hidden="1" customWidth="1"/>
    <col min="32" max="32" width="5.28515625" style="6" hidden="1" customWidth="1"/>
    <col min="33" max="33" width="10.85546875" style="6" hidden="1" customWidth="1"/>
    <col min="34" max="34" width="8" style="815" hidden="1" customWidth="1"/>
    <col min="35" max="35" width="10.28515625" style="6" hidden="1" customWidth="1"/>
    <col min="36" max="37" width="7.140625" style="6" hidden="1" customWidth="1"/>
    <col min="38" max="38" width="4.5703125" style="6" hidden="1" customWidth="1"/>
    <col min="39" max="39" width="5" style="6" hidden="1" customWidth="1"/>
    <col min="40" max="40" width="9" style="6" hidden="1" customWidth="1"/>
    <col min="41" max="41" width="5" style="6" hidden="1" customWidth="1"/>
    <col min="42" max="42" width="8.42578125" style="6" hidden="1" customWidth="1"/>
    <col min="43" max="43" width="5" style="6" hidden="1" customWidth="1"/>
    <col min="44" max="44" width="10.28515625" style="6" hidden="1" customWidth="1"/>
    <col min="45" max="45" width="9.5703125" style="6" hidden="1" customWidth="1"/>
    <col min="46" max="47" width="9.7109375" style="6" hidden="1" customWidth="1"/>
    <col min="48" max="48" width="9.140625" style="6" hidden="1" customWidth="1"/>
    <col min="49" max="49" width="9.140625" style="6" customWidth="1"/>
    <col min="50" max="50" width="9.85546875" style="6" customWidth="1"/>
    <col min="51" max="57" width="9.140625" style="6" hidden="1" customWidth="1"/>
    <col min="58" max="58" width="10.28515625" style="6" hidden="1" customWidth="1"/>
    <col min="59" max="61" width="9.140625" style="6" hidden="1" customWidth="1"/>
    <col min="62" max="62" width="15.42578125" style="6" hidden="1" customWidth="1"/>
    <col min="63" max="63" width="17" style="6" customWidth="1"/>
    <col min="64" max="64" width="13.7109375" style="6" customWidth="1"/>
    <col min="65" max="65" width="14" style="6" customWidth="1"/>
    <col min="66" max="68" width="9.85546875" style="6" customWidth="1"/>
    <col min="69" max="72" width="9.140625" style="6" customWidth="1"/>
    <col min="73" max="73" width="9" style="6" customWidth="1"/>
    <col min="74" max="74" width="9.140625" style="6" customWidth="1"/>
    <col min="75" max="76" width="13.7109375" style="6" hidden="1" customWidth="1"/>
    <col min="77" max="78" width="14" style="6" hidden="1" customWidth="1"/>
    <col min="79" max="79" width="13.42578125" style="6" hidden="1" customWidth="1"/>
    <col min="80" max="80" width="14" style="6" hidden="1" customWidth="1"/>
    <col min="81" max="82" width="9.28515625" style="6" hidden="1" customWidth="1"/>
    <col min="83" max="83" width="9.28515625" style="6" customWidth="1"/>
    <col min="84" max="87" width="9.28515625" style="930" customWidth="1"/>
    <col min="88" max="89" width="9.28515625" style="930" hidden="1" customWidth="1"/>
    <col min="90" max="90" width="9.140625" style="11" hidden="1" customWidth="1"/>
    <col min="91" max="91" width="9.140625" style="3" hidden="1" customWidth="1"/>
    <col min="92" max="92" width="6.42578125" style="3" hidden="1" customWidth="1"/>
    <col min="93" max="93" width="6.5703125" style="3" hidden="1" customWidth="1"/>
    <col min="94" max="94" width="7" style="3" hidden="1" customWidth="1"/>
    <col min="95" max="95" width="14.85546875" style="2073" customWidth="1"/>
    <col min="96" max="96" width="14.140625" style="3" customWidth="1"/>
    <col min="97" max="97" width="10.28515625" style="2079" customWidth="1"/>
    <col min="98" max="98" width="18.42578125" style="2079" bestFit="1" customWidth="1"/>
    <col min="99" max="99" width="10.5703125" style="3" bestFit="1" customWidth="1"/>
    <col min="100" max="101" width="10.5703125" style="3" customWidth="1"/>
    <col min="102" max="104" width="17.28515625" style="3" customWidth="1"/>
    <col min="105" max="105" width="9.140625" style="2020"/>
    <col min="106" max="16384" width="9.140625" style="3"/>
  </cols>
  <sheetData>
    <row r="1" spans="1:105" s="1" customFormat="1" ht="64.5" customHeight="1" x14ac:dyDescent="0.6">
      <c r="A1" s="763"/>
      <c r="B1" s="2098" t="s">
        <v>431</v>
      </c>
      <c r="C1" s="2099"/>
      <c r="D1" s="2099"/>
      <c r="E1" s="2099"/>
      <c r="F1" s="2099"/>
      <c r="G1" s="2099"/>
      <c r="H1" s="2099"/>
      <c r="I1" s="2099"/>
      <c r="J1" s="2099"/>
      <c r="K1" s="2099"/>
      <c r="L1" s="2095"/>
      <c r="M1" s="2095"/>
      <c r="N1" s="2100" t="s">
        <v>2</v>
      </c>
      <c r="O1" s="2100"/>
      <c r="P1" s="2100"/>
      <c r="Q1" s="2100"/>
      <c r="R1" s="2100"/>
      <c r="S1" s="2100"/>
      <c r="T1" s="2100"/>
      <c r="U1" s="2096"/>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2097"/>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766"/>
      <c r="CF1" s="1088"/>
      <c r="CG1" s="1088"/>
      <c r="CH1" s="1088"/>
      <c r="CI1" s="1088"/>
      <c r="CJ1" s="1088"/>
      <c r="CK1" s="1088"/>
      <c r="CL1" s="2013"/>
      <c r="CQ1" s="2070"/>
      <c r="CS1" s="2076"/>
      <c r="CT1" s="2076"/>
      <c r="DA1" s="2017"/>
    </row>
    <row r="2" spans="1:105" s="2" customFormat="1" ht="156.75" customHeight="1" thickBot="1" x14ac:dyDescent="0.3">
      <c r="A2" s="781" t="s">
        <v>475</v>
      </c>
      <c r="B2" s="768" t="s">
        <v>25</v>
      </c>
      <c r="C2" s="769" t="s">
        <v>1</v>
      </c>
      <c r="D2" s="769" t="s">
        <v>33</v>
      </c>
      <c r="E2" s="769" t="s">
        <v>0</v>
      </c>
      <c r="F2" s="769" t="s">
        <v>26</v>
      </c>
      <c r="G2" s="769"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2068" t="s">
        <v>69</v>
      </c>
      <c r="BM2" s="2068" t="s">
        <v>482</v>
      </c>
      <c r="BN2" s="36" t="s">
        <v>585</v>
      </c>
      <c r="BO2" s="47" t="s">
        <v>584</v>
      </c>
      <c r="BP2" s="774" t="s">
        <v>91</v>
      </c>
      <c r="BQ2" s="2069" t="s">
        <v>67</v>
      </c>
      <c r="BR2" s="775" t="s">
        <v>528</v>
      </c>
      <c r="BS2" s="775" t="s">
        <v>77</v>
      </c>
      <c r="BT2" s="775" t="s">
        <v>75</v>
      </c>
      <c r="BU2" s="775" t="s">
        <v>79</v>
      </c>
      <c r="BV2" s="775" t="s">
        <v>80</v>
      </c>
      <c r="BW2" s="776" t="s">
        <v>62</v>
      </c>
      <c r="BX2" s="776" t="s">
        <v>63</v>
      </c>
      <c r="BY2" s="776" t="s">
        <v>64</v>
      </c>
      <c r="BZ2" s="777" t="s">
        <v>483</v>
      </c>
      <c r="CA2" s="777" t="s">
        <v>65</v>
      </c>
      <c r="CB2" s="777" t="s">
        <v>68</v>
      </c>
      <c r="CC2" s="777" t="s">
        <v>66</v>
      </c>
      <c r="CD2" s="777" t="s">
        <v>72</v>
      </c>
      <c r="CE2" s="1087" t="s">
        <v>916</v>
      </c>
      <c r="CF2" s="1776" t="s">
        <v>660</v>
      </c>
      <c r="CG2" s="1104" t="s">
        <v>606</v>
      </c>
      <c r="CH2" s="1104" t="s">
        <v>28</v>
      </c>
      <c r="CI2" s="1808" t="s">
        <v>881</v>
      </c>
      <c r="CJ2" s="1808" t="s">
        <v>925</v>
      </c>
      <c r="CK2" s="1808" t="s">
        <v>926</v>
      </c>
      <c r="CL2" s="2014" t="str">
        <f>'SAME R Results'!CI2</f>
        <v>run</v>
      </c>
      <c r="CM2" s="2014" t="str">
        <f>'SAME R Results'!CJ2</f>
        <v>material</v>
      </c>
      <c r="CN2" s="2014" t="str">
        <f>'SAME R Results'!CK2</f>
        <v>AMD</v>
      </c>
      <c r="CO2" s="2014" t="str">
        <f>'SAME R Results'!CL2</f>
        <v>mass1 caculated with dector 3</v>
      </c>
      <c r="CP2" s="2014" t="str">
        <f>'SAME R Results'!CM2</f>
        <v>mass2 both detectors</v>
      </c>
      <c r="CQ2" s="2080" t="s">
        <v>953</v>
      </c>
      <c r="CR2" s="2081" t="s">
        <v>954</v>
      </c>
      <c r="CS2" s="2077" t="s">
        <v>291</v>
      </c>
      <c r="CT2" s="2080" t="s">
        <v>956</v>
      </c>
      <c r="CU2" s="2081" t="s">
        <v>957</v>
      </c>
      <c r="CV2" s="2081" t="s">
        <v>958</v>
      </c>
      <c r="CW2" s="2081" t="s">
        <v>962</v>
      </c>
      <c r="CX2" s="2081" t="s">
        <v>963</v>
      </c>
      <c r="CY2" s="2080" t="s">
        <v>964</v>
      </c>
      <c r="CZ2" s="2080" t="s">
        <v>965</v>
      </c>
      <c r="DA2" s="2018">
        <f>'SAME R Results'!CN2</f>
        <v>0</v>
      </c>
    </row>
    <row r="3" spans="1:105" s="2" customFormat="1" ht="16.5" hidden="1" customHeight="1" x14ac:dyDescent="0.25">
      <c r="A3" s="778">
        <v>1</v>
      </c>
      <c r="B3" s="779">
        <f>'SAME1 Flight Tests 8-27-09'!A21</f>
        <v>2</v>
      </c>
      <c r="C3" s="779" t="str">
        <f>'SAME1 Flight Tests 8-27-09'!B21</f>
        <v>DBP</v>
      </c>
      <c r="D3" s="782"/>
      <c r="E3" s="779" t="str">
        <f>'SAME1 Flight Tests 8-27-09'!C21</f>
        <v>18 D</v>
      </c>
      <c r="F3" s="779">
        <f>'SAME1 Flight Tests 8-27-09'!D21</f>
        <v>6</v>
      </c>
      <c r="G3" s="779">
        <f>'SAME1 Flight Tests 8-27-09'!E21</f>
        <v>18</v>
      </c>
      <c r="H3" s="779" t="str">
        <f>'SAME1 Flight Tests 8-27-09'!F21</f>
        <v>Repeat</v>
      </c>
      <c r="I3" s="779">
        <f>'SAME1 Flight Tests 8-27-09'!G21</f>
        <v>264</v>
      </c>
      <c r="J3" s="791">
        <f>'SAME1 Flight Tests 8-27-09'!H21</f>
        <v>39346</v>
      </c>
      <c r="K3" s="779">
        <f>'SAME1 Flight Tests 8-27-09'!I21</f>
        <v>0</v>
      </c>
      <c r="L3" s="779" t="str">
        <f>'SAME1 Flight Tests 8-27-09'!J21</f>
        <v>n</v>
      </c>
      <c r="M3" s="779" t="str">
        <f>'SAME1 Flight Tests 8-27-09'!K21</f>
        <v>n</v>
      </c>
      <c r="N3" s="779">
        <f>'SAME1 Flight Tests 8-27-09'!L21</f>
        <v>8</v>
      </c>
      <c r="O3" s="804">
        <f>'SAME1 Flight Tests 8-27-09'!M21</f>
        <v>1.18</v>
      </c>
      <c r="P3" s="805">
        <f>'SAME1 Flight Tests 8-27-09'!N21</f>
        <v>60</v>
      </c>
      <c r="Q3" s="805">
        <f>'SAME1 Flight Tests 8-27-09'!O21</f>
        <v>40</v>
      </c>
      <c r="R3" s="805">
        <f>'SAME1 Flight Tests 8-27-09'!P21</f>
        <v>40</v>
      </c>
      <c r="S3" s="806"/>
      <c r="T3" s="806"/>
      <c r="U3" s="805">
        <f>'SAME1 Flight Tests 8-27-09'!Q21</f>
        <v>49.666666666666664</v>
      </c>
      <c r="V3" s="806"/>
      <c r="W3" s="806"/>
      <c r="X3" s="806"/>
      <c r="Y3" s="806"/>
      <c r="Z3" s="806"/>
      <c r="AA3" s="805" t="str">
        <f>'SAME1 Flight Tests 8-27-09'!R21</f>
        <v>y</v>
      </c>
      <c r="AB3" s="805" t="str">
        <f>'SAME1 Flight Tests 8-27-09'!S21</f>
        <v>y</v>
      </c>
      <c r="AC3" s="805">
        <f>'SAME1 Flight Tests 8-27-09'!T21</f>
        <v>1</v>
      </c>
      <c r="AD3" s="806"/>
      <c r="AE3" s="805">
        <f>'SAME1 Flight Tests 8-27-09'!U21</f>
        <v>10</v>
      </c>
      <c r="AF3" s="806"/>
      <c r="AG3" s="816">
        <f>'SAME1 Flight Tests 8-27-09'!V21</f>
        <v>0.13253466028642899</v>
      </c>
      <c r="AH3" s="818">
        <f>'SAME1 Flight Tests 8-27-09'!W21</f>
        <v>0.37471482477991147</v>
      </c>
      <c r="AI3" s="806"/>
      <c r="AJ3" s="806"/>
      <c r="AK3" s="806"/>
      <c r="AL3" s="806"/>
      <c r="AM3" s="806"/>
      <c r="AN3" s="806"/>
      <c r="AO3" s="806"/>
      <c r="AP3" s="806"/>
      <c r="AQ3" s="806"/>
      <c r="AR3" s="806"/>
      <c r="AS3" s="806"/>
      <c r="AT3" s="806"/>
      <c r="AU3" s="805" t="str">
        <f>'SAME1 Flight Tests 8-27-09'!X21</f>
        <v>n/a</v>
      </c>
      <c r="AV3" s="820">
        <f>'SAME1 Flight Tests 8-27-09'!Y21</f>
        <v>3.2196505000000002</v>
      </c>
      <c r="AW3" s="820">
        <f>'SAME1 Flight Tests 8-27-09'!Z21</f>
        <v>6.2411950000000003</v>
      </c>
      <c r="AX3" s="820">
        <f>'SAME1 Flight Tests 8-27-09'!AA21</f>
        <v>-7.0190399999999994E-4</v>
      </c>
      <c r="AY3" s="822"/>
      <c r="AZ3" s="822"/>
      <c r="BA3" s="820">
        <f>'SAME1 Flight Tests 8-27-09'!AC21</f>
        <v>4.8455355000000004</v>
      </c>
      <c r="BB3" s="822"/>
      <c r="BC3" s="822"/>
      <c r="BD3" s="820">
        <f>'SAME1 Flight Tests 8-27-09'!AB21</f>
        <v>5.0585329999999988</v>
      </c>
      <c r="BE3" s="820">
        <f>'SAME1 Flight Tests 8-27-09'!AD21</f>
        <v>4.6774439999999995</v>
      </c>
      <c r="BF3" s="826">
        <f>'SAME1 Flight Tests 8-27-09'!AE21</f>
        <v>6168</v>
      </c>
      <c r="BG3" s="806"/>
      <c r="BH3" s="806"/>
      <c r="BI3" s="805">
        <f>'SAME1 Flight Tests 8-27-09'!AF21</f>
        <v>1.7444999999999999</v>
      </c>
      <c r="BJ3" s="805">
        <f>'SAME1 Flight Tests 8-27-09'!AG21</f>
        <v>36.6584</v>
      </c>
      <c r="BK3" s="805">
        <f>'SAME1 Flight Tests 8-27-09'!AH21</f>
        <v>0.38108899999999934</v>
      </c>
      <c r="BL3" s="805">
        <f>'SAME1 Flight Tests 8-27-09'!AK21</f>
        <v>0</v>
      </c>
      <c r="BM3" s="805">
        <f>'SAME1 Flight Tests 8-27-09'!AL21</f>
        <v>0</v>
      </c>
      <c r="BN3" s="806"/>
      <c r="BO3" s="805"/>
      <c r="BP3" s="806"/>
      <c r="BQ3" s="805">
        <f>'SAME1 Flight Tests 8-27-09'!AM21</f>
        <v>0</v>
      </c>
      <c r="BR3" s="816">
        <f>'SAME1 Flight Tests 8-27-09'!AP21</f>
        <v>0</v>
      </c>
      <c r="BS3" s="816">
        <f>'SAME1 Flight Tests 8-27-09'!AQ21</f>
        <v>0</v>
      </c>
      <c r="BT3" s="816"/>
      <c r="BU3" s="816">
        <f>'SAME1 Flight Tests 8-27-09'!AS21</f>
        <v>0</v>
      </c>
      <c r="BV3" s="816">
        <f>'SAME1 Flight Tests 8-27-09'!AT21</f>
        <v>0</v>
      </c>
      <c r="BW3" s="807">
        <f>'SAME1 Flight Tests 8-27-09'!BB21</f>
        <v>64872.066140425144</v>
      </c>
      <c r="BX3" s="807">
        <f>'SAME1 Flight Tests 8-27-09'!BC21</f>
        <v>63801.674442937045</v>
      </c>
      <c r="BY3" s="807">
        <f>'SAME1 Flight Tests 8-27-09'!BD21</f>
        <v>60736.258776408933</v>
      </c>
      <c r="BZ3" s="806"/>
      <c r="CA3" s="805">
        <f>'SAME1 Flight Tests 8-27-09'!BG21</f>
        <v>0</v>
      </c>
      <c r="CB3" s="805">
        <f>'SAME1 Flight Tests 8-27-09'!BF21</f>
        <v>0</v>
      </c>
      <c r="CC3" s="783"/>
      <c r="CD3" s="805"/>
      <c r="CE3" s="805">
        <f>'SAME1 Flight Tests 8-27-09'!BH21</f>
        <v>194.95095826573194</v>
      </c>
      <c r="CF3" s="818" t="str">
        <f>'SAME1 Flight Tests 8-27-09'!BI21</f>
        <v>NA</v>
      </c>
      <c r="CG3" s="818">
        <f>'SAME1 Flight Tests 8-27-09'!BJ21</f>
        <v>18</v>
      </c>
      <c r="CH3" s="818">
        <f>'SAME1 Flight Tests 8-27-09'!BK21</f>
        <v>0</v>
      </c>
      <c r="CI3" s="818">
        <f>'SAME1 Flight Tests 8-27-09'!BL21</f>
        <v>0</v>
      </c>
      <c r="CJ3" s="818">
        <f>'SAME1 Flight Tests 8-27-09'!BM21</f>
        <v>0</v>
      </c>
      <c r="CK3" s="818">
        <f>'SAME1 Flight Tests 8-27-09'!BN21</f>
        <v>0</v>
      </c>
      <c r="CL3" s="2014"/>
      <c r="DA3" s="2018"/>
    </row>
    <row r="4" spans="1:105" s="2" customFormat="1" ht="16.5" hidden="1" customHeight="1" x14ac:dyDescent="0.25">
      <c r="A4" s="778">
        <v>1</v>
      </c>
      <c r="B4" s="779">
        <f>'SAME1 Flight Tests 8-27-09'!A22</f>
        <v>2</v>
      </c>
      <c r="C4" s="779" t="str">
        <f>'SAME1 Flight Tests 8-27-09'!B22</f>
        <v>DBP</v>
      </c>
      <c r="D4" s="782"/>
      <c r="E4" s="779" t="str">
        <f>'SAME1 Flight Tests 8-27-09'!C22</f>
        <v>19 D</v>
      </c>
      <c r="F4" s="779">
        <f>'SAME1 Flight Tests 8-27-09'!D22</f>
        <v>6</v>
      </c>
      <c r="G4" s="779">
        <f>'SAME1 Flight Tests 8-27-09'!E22</f>
        <v>19</v>
      </c>
      <c r="H4" s="779" t="str">
        <f>'SAME1 Flight Tests 8-27-09'!F22</f>
        <v>Repeat</v>
      </c>
      <c r="I4" s="779">
        <f>'SAME1 Flight Tests 8-27-09'!G22</f>
        <v>264</v>
      </c>
      <c r="J4" s="791">
        <f>'SAME1 Flight Tests 8-27-09'!H22</f>
        <v>39346</v>
      </c>
      <c r="K4" s="779">
        <f>'SAME1 Flight Tests 8-27-09'!I22</f>
        <v>0</v>
      </c>
      <c r="L4" s="779" t="str">
        <f>'SAME1 Flight Tests 8-27-09'!J22</f>
        <v>n</v>
      </c>
      <c r="M4" s="779" t="str">
        <f>'SAME1 Flight Tests 8-27-09'!K22</f>
        <v>n</v>
      </c>
      <c r="N4" s="779">
        <f>'SAME1 Flight Tests 8-27-09'!L22</f>
        <v>8</v>
      </c>
      <c r="O4" s="804">
        <f>'SAME1 Flight Tests 8-27-09'!M22</f>
        <v>1.18</v>
      </c>
      <c r="P4" s="805">
        <f>'SAME1 Flight Tests 8-27-09'!N22</f>
        <v>60</v>
      </c>
      <c r="Q4" s="805">
        <f>'SAME1 Flight Tests 8-27-09'!O22</f>
        <v>60</v>
      </c>
      <c r="R4" s="805">
        <f>'SAME1 Flight Tests 8-27-09'!P22</f>
        <v>20</v>
      </c>
      <c r="S4" s="806"/>
      <c r="T4" s="806"/>
      <c r="U4" s="805">
        <f>'SAME1 Flight Tests 8-27-09'!Q25</f>
        <v>41</v>
      </c>
      <c r="V4" s="806"/>
      <c r="W4" s="806"/>
      <c r="X4" s="806"/>
      <c r="Y4" s="806"/>
      <c r="Z4" s="806"/>
      <c r="AA4" s="805" t="str">
        <f>'SAME1 Flight Tests 8-27-09'!R22</f>
        <v>y</v>
      </c>
      <c r="AB4" s="805" t="str">
        <f>'SAME1 Flight Tests 8-27-09'!S22</f>
        <v>y</v>
      </c>
      <c r="AC4" s="805">
        <f>'SAME1 Flight Tests 8-27-09'!T22</f>
        <v>1</v>
      </c>
      <c r="AD4" s="806"/>
      <c r="AE4" s="805">
        <f>'SAME1 Flight Tests 8-27-09'!U22</f>
        <v>10</v>
      </c>
      <c r="AF4" s="806"/>
      <c r="AG4" s="816">
        <f>'SAME1 Flight Tests 8-27-09'!V22</f>
        <v>0.13253466028642899</v>
      </c>
      <c r="AH4" s="818">
        <f>'SAME1 Flight Tests 8-27-09'!W22</f>
        <v>0.37581528055883112</v>
      </c>
      <c r="AI4" s="806"/>
      <c r="AJ4" s="806"/>
      <c r="AK4" s="806"/>
      <c r="AL4" s="806"/>
      <c r="AM4" s="806"/>
      <c r="AN4" s="806"/>
      <c r="AO4" s="806"/>
      <c r="AP4" s="806"/>
      <c r="AQ4" s="806"/>
      <c r="AR4" s="806"/>
      <c r="AS4" s="806"/>
      <c r="AT4" s="806"/>
      <c r="AU4" s="805" t="str">
        <f>'SAME1 Flight Tests 8-27-09'!X22</f>
        <v>n/a</v>
      </c>
      <c r="AV4" s="820">
        <f>'SAME1 Flight Tests 8-27-09'!Y22</f>
        <v>3.1876514999999999</v>
      </c>
      <c r="AW4" s="820">
        <f>'SAME1 Flight Tests 8-27-09'!Z22</f>
        <v>6.2453004999999999</v>
      </c>
      <c r="AX4" s="820">
        <f>'SAME1 Flight Tests 8-27-09'!AA22</f>
        <v>-7.3242174999999974E-4</v>
      </c>
      <c r="AY4" s="822"/>
      <c r="AZ4" s="822"/>
      <c r="BA4" s="820">
        <f>'SAME1 Flight Tests 8-27-09'!AC22</f>
        <v>4.8596029999999999</v>
      </c>
      <c r="BB4" s="822"/>
      <c r="BC4" s="822"/>
      <c r="BD4" s="820">
        <f>'SAME1 Flight Tests 8-27-09'!AB22</f>
        <v>5.0035859999999994</v>
      </c>
      <c r="BE4" s="820">
        <f>'SAME1 Flight Tests 8-27-09'!AD22</f>
        <v>4.6701670000000011</v>
      </c>
      <c r="BF4" s="826">
        <f>'SAME1 Flight Tests 8-27-09'!AE22</f>
        <v>2106.5</v>
      </c>
      <c r="BG4" s="806"/>
      <c r="BH4" s="806"/>
      <c r="BI4" s="805">
        <f>'SAME1 Flight Tests 8-27-09'!AF22</f>
        <v>0.40955000000000003</v>
      </c>
      <c r="BJ4" s="805">
        <f>'SAME1 Flight Tests 8-27-09'!AG22</f>
        <v>40.71575</v>
      </c>
      <c r="BK4" s="805">
        <f>'SAME1 Flight Tests 8-27-09'!AH22</f>
        <v>0.33341899999999836</v>
      </c>
      <c r="BL4" s="805">
        <f>'SAME1 Flight Tests 8-27-09'!AK22</f>
        <v>0</v>
      </c>
      <c r="BM4" s="805">
        <f>'SAME1 Flight Tests 8-27-09'!AL22</f>
        <v>0</v>
      </c>
      <c r="BN4" s="806"/>
      <c r="BO4" s="805"/>
      <c r="BP4" s="806"/>
      <c r="BQ4" s="805">
        <f>'SAME1 Flight Tests 8-27-09'!AM22</f>
        <v>0</v>
      </c>
      <c r="BR4" s="816">
        <f>'SAME1 Flight Tests 8-27-09'!AP22</f>
        <v>0</v>
      </c>
      <c r="BS4" s="816">
        <f>'SAME1 Flight Tests 8-27-09'!AQ22</f>
        <v>0</v>
      </c>
      <c r="BT4" s="816"/>
      <c r="BU4" s="816">
        <f>'SAME1 Flight Tests 8-27-09'!AS22</f>
        <v>0</v>
      </c>
      <c r="BV4" s="816">
        <f>'SAME1 Flight Tests 8-27-09'!AT22</f>
        <v>0</v>
      </c>
      <c r="BW4" s="807">
        <f>'SAME1 Flight Tests 8-27-09'!BB22</f>
        <v>22026.050228605112</v>
      </c>
      <c r="BX4" s="807">
        <f>'SAME1 Flight Tests 8-27-09'!BC22</f>
        <v>21660.489250855648</v>
      </c>
      <c r="BY4" s="807">
        <f>'SAME1 Flight Tests 8-27-09'!BD22</f>
        <v>20678.139486887289</v>
      </c>
      <c r="BZ4" s="806"/>
      <c r="CA4" s="805">
        <f>'SAME1 Flight Tests 8-27-09'!BG22</f>
        <v>0</v>
      </c>
      <c r="CB4" s="805">
        <f>'SAME1 Flight Tests 8-27-09'!BF22</f>
        <v>0</v>
      </c>
      <c r="CC4" s="783"/>
      <c r="CD4" s="805"/>
      <c r="CE4" s="805">
        <f>'SAME1 Flight Tests 8-27-09'!BH22</f>
        <v>195.75371353389622</v>
      </c>
      <c r="CF4" s="818" t="str">
        <f>'SAME1 Flight Tests 8-27-09'!BI22</f>
        <v>NA</v>
      </c>
      <c r="CG4" s="818">
        <f>'SAME1 Flight Tests 8-27-09'!BJ22</f>
        <v>0</v>
      </c>
      <c r="CH4" s="818">
        <f>'SAME1 Flight Tests 8-27-09'!BK22</f>
        <v>0</v>
      </c>
      <c r="CI4" s="818">
        <f>'SAME1 Flight Tests 8-27-09'!BL22</f>
        <v>0</v>
      </c>
      <c r="CJ4" s="818">
        <f>'SAME1 Flight Tests 8-27-09'!BM22</f>
        <v>0</v>
      </c>
      <c r="CK4" s="818">
        <f>'SAME1 Flight Tests 8-27-09'!BN22</f>
        <v>0</v>
      </c>
      <c r="CL4" s="2014"/>
      <c r="DA4" s="2018"/>
    </row>
    <row r="5" spans="1:105" s="2" customFormat="1" ht="16.5" hidden="1" customHeight="1" x14ac:dyDescent="0.25">
      <c r="A5" s="778">
        <v>1</v>
      </c>
      <c r="B5" s="779">
        <f>'SAME1 Flight Tests 8-27-09'!A25</f>
        <v>2</v>
      </c>
      <c r="C5" s="779" t="str">
        <f>'SAME1 Flight Tests 8-27-09'!B25</f>
        <v>DBP</v>
      </c>
      <c r="D5" s="782"/>
      <c r="E5" s="779" t="str">
        <f>'SAME1 Flight Tests 8-27-09'!C25</f>
        <v>22 D</v>
      </c>
      <c r="F5" s="779">
        <f>'SAME1 Flight Tests 8-27-09'!D25</f>
        <v>6</v>
      </c>
      <c r="G5" s="779">
        <f>'SAME1 Flight Tests 8-27-09'!E25</f>
        <v>22</v>
      </c>
      <c r="H5" s="779" t="str">
        <f>'SAME1 Flight Tests 8-27-09'!F25</f>
        <v>Repeat</v>
      </c>
      <c r="I5" s="779">
        <f>'SAME1 Flight Tests 8-27-09'!G25</f>
        <v>264</v>
      </c>
      <c r="J5" s="791">
        <f>'SAME1 Flight Tests 8-27-09'!H25</f>
        <v>39346</v>
      </c>
      <c r="K5" s="779">
        <f>'SAME1 Flight Tests 8-27-09'!I25</f>
        <v>0</v>
      </c>
      <c r="L5" s="779" t="str">
        <f>'SAME1 Flight Tests 8-27-09'!J25</f>
        <v>n</v>
      </c>
      <c r="M5" s="779" t="str">
        <f>'SAME1 Flight Tests 8-27-09'!K25</f>
        <v>n</v>
      </c>
      <c r="N5" s="779">
        <f>'SAME1 Flight Tests 8-27-09'!L25</f>
        <v>8</v>
      </c>
      <c r="O5" s="804">
        <f>'SAME1 Flight Tests 8-27-09'!M25</f>
        <v>1.18</v>
      </c>
      <c r="P5" s="805">
        <f>'SAME1 Flight Tests 8-27-09'!N25</f>
        <v>60</v>
      </c>
      <c r="Q5" s="805">
        <f>'SAME1 Flight Tests 8-27-09'!O25</f>
        <v>40</v>
      </c>
      <c r="R5" s="805">
        <f>'SAME1 Flight Tests 8-27-09'!P25</f>
        <v>40</v>
      </c>
      <c r="S5" s="806"/>
      <c r="T5" s="806"/>
      <c r="U5" s="805">
        <f>'SAME1 Flight Tests 8-27-09'!Q25</f>
        <v>41</v>
      </c>
      <c r="V5" s="806"/>
      <c r="W5" s="806"/>
      <c r="X5" s="806"/>
      <c r="Y5" s="806"/>
      <c r="Z5" s="806"/>
      <c r="AA5" s="805" t="str">
        <f>'SAME1 Flight Tests 8-27-09'!R25</f>
        <v>y</v>
      </c>
      <c r="AB5" s="805" t="str">
        <f>'SAME1 Flight Tests 8-27-09'!S25</f>
        <v>y</v>
      </c>
      <c r="AC5" s="805">
        <f>'SAME1 Flight Tests 8-27-09'!T25</f>
        <v>1</v>
      </c>
      <c r="AD5" s="806"/>
      <c r="AE5" s="805">
        <f>'SAME1 Flight Tests 8-27-09'!U25</f>
        <v>10</v>
      </c>
      <c r="AF5" s="806"/>
      <c r="AG5" s="816">
        <f>'SAME1 Flight Tests 8-27-09'!V25</f>
        <v>0.13253466028642899</v>
      </c>
      <c r="AH5" s="818">
        <f>'SAME1 Flight Tests 8-27-09'!W25</f>
        <v>0.37712100478024319</v>
      </c>
      <c r="AI5" s="806"/>
      <c r="AJ5" s="806"/>
      <c r="AK5" s="806"/>
      <c r="AL5" s="806"/>
      <c r="AM5" s="806"/>
      <c r="AN5" s="806"/>
      <c r="AO5" s="806"/>
      <c r="AP5" s="806"/>
      <c r="AQ5" s="806"/>
      <c r="AR5" s="806"/>
      <c r="AS5" s="806"/>
      <c r="AT5" s="806"/>
      <c r="AU5" s="805">
        <f>'SAME1 Flight Tests 8-27-09'!X25</f>
        <v>14.56</v>
      </c>
      <c r="AV5" s="820">
        <f>'SAME1 Flight Tests 8-27-09'!Y25</f>
        <v>3.2622525000000002</v>
      </c>
      <c r="AW5" s="820">
        <f>'SAME1 Flight Tests 8-27-09'!Z25</f>
        <v>6.2579045000000004</v>
      </c>
      <c r="AX5" s="820">
        <f>'SAME1 Flight Tests 8-27-09'!AA25</f>
        <v>-6.8664534999999995E-4</v>
      </c>
      <c r="AY5" s="822"/>
      <c r="AZ5" s="822"/>
      <c r="BA5" s="820">
        <f>'SAME1 Flight Tests 8-27-09'!AC25</f>
        <v>4.8670552631578943</v>
      </c>
      <c r="BB5" s="822"/>
      <c r="BC5" s="822"/>
      <c r="BD5" s="820">
        <f>'SAME1 Flight Tests 8-27-09'!AB25</f>
        <v>4.9152214999999995</v>
      </c>
      <c r="BE5" s="820">
        <f>'SAME1 Flight Tests 8-27-09'!AD25</f>
        <v>4.6375326315789467</v>
      </c>
      <c r="BF5" s="826">
        <f>'SAME1 Flight Tests 8-27-09'!AE25</f>
        <v>1106</v>
      </c>
      <c r="BG5" s="806"/>
      <c r="BH5" s="806"/>
      <c r="BI5" s="805">
        <f>'SAME1 Flight Tests 8-27-09'!AF25</f>
        <v>5.4550000000000022E-2</v>
      </c>
      <c r="BJ5" s="805">
        <f>'SAME1 Flight Tests 8-27-09'!AG25</f>
        <v>29.296949999999999</v>
      </c>
      <c r="BK5" s="805">
        <f>'SAME1 Flight Tests 8-27-09'!AH25</f>
        <v>0.27768886842105278</v>
      </c>
      <c r="BL5" s="805">
        <f>'SAME1 Flight Tests 8-27-09'!AK25</f>
        <v>0</v>
      </c>
      <c r="BM5" s="805">
        <f>'SAME1 Flight Tests 8-27-09'!AL25</f>
        <v>0</v>
      </c>
      <c r="BN5" s="806"/>
      <c r="BO5" s="805"/>
      <c r="BP5" s="806"/>
      <c r="BQ5" s="805">
        <f>'SAME1 Flight Tests 8-27-09'!AM25</f>
        <v>0</v>
      </c>
      <c r="BR5" s="816">
        <f>'SAME1 Flight Tests 8-27-09'!AP25</f>
        <v>0</v>
      </c>
      <c r="BS5" s="816">
        <f>'SAME1 Flight Tests 8-27-09'!AQ25</f>
        <v>0</v>
      </c>
      <c r="BT5" s="816"/>
      <c r="BU5" s="816">
        <f>'SAME1 Flight Tests 8-27-09'!AS25</f>
        <v>0</v>
      </c>
      <c r="BV5" s="816">
        <f>'SAME1 Flight Tests 8-27-09'!AT25</f>
        <v>0</v>
      </c>
      <c r="BW5" s="807">
        <f>'SAME1 Flight Tests 8-27-09'!BB25</f>
        <v>11547.892971486468</v>
      </c>
      <c r="BX5" s="807">
        <f>'SAME1 Flight Tests 8-27-09'!BC25</f>
        <v>11355.958273460878</v>
      </c>
      <c r="BY5" s="807">
        <f>'SAME1 Flight Tests 8-27-09'!BD25</f>
        <v>10848.53300180244</v>
      </c>
      <c r="BZ5" s="806"/>
      <c r="CA5" s="805">
        <f>'SAME1 Flight Tests 8-27-09'!BG25</f>
        <v>0</v>
      </c>
      <c r="CB5" s="805">
        <f>'SAME1 Flight Tests 8-27-09'!BF25</f>
        <v>0</v>
      </c>
      <c r="CC5" s="783"/>
      <c r="CD5" s="805"/>
      <c r="CE5" s="805">
        <f>'SAME1 Flight Tests 8-27-09'!BH25</f>
        <v>196.05879372416334</v>
      </c>
      <c r="CF5" s="818" t="str">
        <f>'SAME1 Flight Tests 8-27-09'!BI25</f>
        <v>NA</v>
      </c>
      <c r="CG5" s="818">
        <f>'SAME1 Flight Tests 8-27-09'!BJ25</f>
        <v>0</v>
      </c>
      <c r="CH5" s="818">
        <f>'SAME1 Flight Tests 8-27-09'!BK25</f>
        <v>0</v>
      </c>
      <c r="CI5" s="818">
        <f>'SAME1 Flight Tests 8-27-09'!BL25</f>
        <v>0</v>
      </c>
      <c r="CJ5" s="818">
        <f>'SAME1 Flight Tests 8-27-09'!BM25</f>
        <v>0</v>
      </c>
      <c r="CK5" s="818">
        <f>'SAME1 Flight Tests 8-27-09'!BN25</f>
        <v>0</v>
      </c>
      <c r="CL5" s="2014"/>
      <c r="DA5" s="2018"/>
    </row>
    <row r="6" spans="1:105" s="2" customFormat="1" ht="16.5" hidden="1" customHeight="1" x14ac:dyDescent="0.25">
      <c r="A6" s="778">
        <v>1</v>
      </c>
      <c r="B6" s="779">
        <f>'SAME1 Flight Tests 8-27-09'!A44</f>
        <v>5</v>
      </c>
      <c r="C6" s="779" t="str">
        <f>'SAME1 Flight Tests 8-27-09'!B44</f>
        <v>DBP</v>
      </c>
      <c r="D6" s="782"/>
      <c r="E6" s="779" t="str">
        <f>'SAME1 Flight Tests 8-27-09'!C44</f>
        <v>36 D</v>
      </c>
      <c r="F6" s="779">
        <f>'SAME1 Flight Tests 8-27-09'!D44</f>
        <v>6</v>
      </c>
      <c r="G6" s="779">
        <f>'SAME1 Flight Tests 8-27-09'!E44</f>
        <v>36</v>
      </c>
      <c r="H6" s="779" t="str">
        <f>'SAME1 Flight Tests 8-27-09'!F44</f>
        <v>baseline</v>
      </c>
      <c r="I6" s="779">
        <f>'SAME1 Flight Tests 8-27-09'!G44</f>
        <v>276</v>
      </c>
      <c r="J6" s="791">
        <f>'SAME1 Flight Tests 8-27-09'!H44</f>
        <v>39358</v>
      </c>
      <c r="K6" s="779">
        <f>'SAME1 Flight Tests 8-27-09'!I44</f>
        <v>0</v>
      </c>
      <c r="L6" s="779" t="str">
        <f>'SAME1 Flight Tests 8-27-09'!J44</f>
        <v>n</v>
      </c>
      <c r="M6" s="779" t="str">
        <f>'SAME1 Flight Tests 8-27-09'!K44</f>
        <v>n</v>
      </c>
      <c r="N6" s="779">
        <f>'SAME1 Flight Tests 8-27-09'!L44</f>
        <v>8</v>
      </c>
      <c r="O6" s="804">
        <f>'SAME1 Flight Tests 8-27-09'!M44</f>
        <v>1.18</v>
      </c>
      <c r="P6" s="805">
        <f>'SAME1 Flight Tests 8-27-09'!N44</f>
        <v>60</v>
      </c>
      <c r="Q6" s="805">
        <f>'SAME1 Flight Tests 8-27-09'!O44</f>
        <v>11</v>
      </c>
      <c r="R6" s="805">
        <f>'SAME1 Flight Tests 8-27-09'!P44</f>
        <v>8</v>
      </c>
      <c r="S6" s="806"/>
      <c r="T6" s="806"/>
      <c r="U6" s="805">
        <f>'SAME1 Flight Tests 8-27-09'!Q44</f>
        <v>50</v>
      </c>
      <c r="V6" s="806"/>
      <c r="W6" s="806"/>
      <c r="X6" s="806"/>
      <c r="Y6" s="806"/>
      <c r="Z6" s="806"/>
      <c r="AA6" s="805" t="str">
        <f>'SAME1 Flight Tests 8-27-09'!R44</f>
        <v>y</v>
      </c>
      <c r="AB6" s="805" t="str">
        <f>'SAME1 Flight Tests 8-27-09'!S44</f>
        <v>y</v>
      </c>
      <c r="AC6" s="805">
        <f>'SAME1 Flight Tests 8-27-09'!T44</f>
        <v>1</v>
      </c>
      <c r="AD6" s="806"/>
      <c r="AE6" s="805">
        <f>'SAME1 Flight Tests 8-27-09'!U44</f>
        <v>10</v>
      </c>
      <c r="AF6" s="806"/>
      <c r="AG6" s="816">
        <f>'SAME1 Flight Tests 8-27-09'!V44</f>
        <v>0.13253466028642899</v>
      </c>
      <c r="AH6" s="818">
        <f>'SAME1 Flight Tests 8-27-09'!W44</f>
        <v>0.37034409823253078</v>
      </c>
      <c r="AI6" s="806"/>
      <c r="AJ6" s="806"/>
      <c r="AK6" s="806"/>
      <c r="AL6" s="806"/>
      <c r="AM6" s="806"/>
      <c r="AN6" s="806"/>
      <c r="AO6" s="806"/>
      <c r="AP6" s="806"/>
      <c r="AQ6" s="806"/>
      <c r="AR6" s="806"/>
      <c r="AS6" s="806"/>
      <c r="AT6" s="806"/>
      <c r="AU6" s="805" t="str">
        <f>'SAME1 Flight Tests 8-27-09'!X44</f>
        <v>n/a</v>
      </c>
      <c r="AV6" s="820">
        <f>'SAME1 Flight Tests 8-27-09'!Y44</f>
        <v>3.0152894999999997</v>
      </c>
      <c r="AW6" s="820">
        <f>'SAME1 Flight Tests 8-27-09'!Z44</f>
        <v>6.243179500000001</v>
      </c>
      <c r="AX6" s="820">
        <f>'SAME1 Flight Tests 8-27-09'!AA44</f>
        <v>-6.7138659999999993E-4</v>
      </c>
      <c r="AY6" s="822"/>
      <c r="AZ6" s="822"/>
      <c r="BA6" s="820">
        <f>'SAME1 Flight Tests 8-27-09'!AC44</f>
        <v>4.8207255</v>
      </c>
      <c r="BB6" s="822"/>
      <c r="BC6" s="822"/>
      <c r="BD6" s="820">
        <f>'SAME1 Flight Tests 8-27-09'!AB44</f>
        <v>5.4151310000000006</v>
      </c>
      <c r="BE6" s="820">
        <f>'SAME1 Flight Tests 8-27-09'!AD44</f>
        <v>4.6674955000000011</v>
      </c>
      <c r="BF6" s="826">
        <f>'SAME1 Flight Tests 8-27-09'!AE44</f>
        <v>10465</v>
      </c>
      <c r="BG6" s="806"/>
      <c r="BH6" s="806"/>
      <c r="BI6" s="805">
        <f>'SAME1 Flight Tests 8-27-09'!AF44</f>
        <v>1.8262499999999999</v>
      </c>
      <c r="BJ6" s="805">
        <f>'SAME1 Flight Tests 8-27-09'!AG44</f>
        <v>84.914100000000005</v>
      </c>
      <c r="BK6" s="805">
        <f>'SAME1 Flight Tests 8-27-09'!AH44</f>
        <v>0.74763549999999945</v>
      </c>
      <c r="BL6" s="805">
        <f>'SAME1 Flight Tests 8-27-09'!AK44</f>
        <v>0</v>
      </c>
      <c r="BM6" s="805">
        <f>'SAME1 Flight Tests 8-27-09'!AL44</f>
        <v>0</v>
      </c>
      <c r="BN6" s="806"/>
      <c r="BO6" s="805"/>
      <c r="BP6" s="806"/>
      <c r="BQ6" s="805">
        <f>'SAME1 Flight Tests 8-27-09'!AM44</f>
        <v>0</v>
      </c>
      <c r="BR6" s="816">
        <f>'SAME1 Flight Tests 8-27-09'!AP44</f>
        <v>0</v>
      </c>
      <c r="BS6" s="816">
        <f>'SAME1 Flight Tests 8-27-09'!AQ44</f>
        <v>0</v>
      </c>
      <c r="BT6" s="816"/>
      <c r="BU6" s="816">
        <f>'SAME1 Flight Tests 8-27-09'!AS44</f>
        <v>0</v>
      </c>
      <c r="BV6" s="816">
        <f>'SAME1 Flight Tests 8-27-09'!AT44</f>
        <v>0</v>
      </c>
      <c r="BW6" s="807">
        <f>'SAME1 Flight Tests 8-27-09'!BB44</f>
        <v>110744.43785708268</v>
      </c>
      <c r="BX6" s="807">
        <f>'SAME1 Flight Tests 8-27-09'!BC44</f>
        <v>108928.34688525826</v>
      </c>
      <c r="BY6" s="807">
        <f>'SAME1 Flight Tests 8-27-09'!BD44</f>
        <v>103388.08501403824</v>
      </c>
      <c r="BZ6" s="806"/>
      <c r="CA6" s="805">
        <f>'SAME1 Flight Tests 8-27-09'!BG44</f>
        <v>0</v>
      </c>
      <c r="CB6" s="805">
        <f>'SAME1 Flight Tests 8-27-09'!BF44</f>
        <v>0</v>
      </c>
      <c r="CC6" s="783"/>
      <c r="CD6" s="805"/>
      <c r="CE6" s="805">
        <f>'SAME1 Flight Tests 8-27-09'!BH44</f>
        <v>194.2741402886966</v>
      </c>
      <c r="CF6" s="818" t="str">
        <f>'SAME1 Flight Tests 8-27-09'!BI44</f>
        <v>NA</v>
      </c>
      <c r="CG6" s="818">
        <f>'SAME1 Flight Tests 8-27-09'!BJ44</f>
        <v>36</v>
      </c>
      <c r="CH6" s="818">
        <f>'SAME1 Flight Tests 8-27-09'!BK44</f>
        <v>0</v>
      </c>
      <c r="CI6" s="818">
        <f>'SAME1 Flight Tests 8-27-09'!BL44</f>
        <v>0</v>
      </c>
      <c r="CJ6" s="818">
        <f>'SAME1 Flight Tests 8-27-09'!BM44</f>
        <v>0</v>
      </c>
      <c r="CK6" s="818">
        <f>'SAME1 Flight Tests 8-27-09'!BN44</f>
        <v>0</v>
      </c>
      <c r="CL6" s="2014"/>
      <c r="DA6" s="2018"/>
    </row>
    <row r="7" spans="1:105" s="2" customFormat="1" ht="16.5" hidden="1" customHeight="1" x14ac:dyDescent="0.25">
      <c r="A7" s="778">
        <v>1</v>
      </c>
      <c r="B7" s="779">
        <f>'SAME1 Flight Tests 8-27-09'!A45</f>
        <v>5</v>
      </c>
      <c r="C7" s="779" t="str">
        <f>'SAME1 Flight Tests 8-27-09'!B45</f>
        <v>DBP</v>
      </c>
      <c r="D7" s="782"/>
      <c r="E7" s="779" t="str">
        <f>'SAME1 Flight Tests 8-27-09'!C45</f>
        <v>36 D a</v>
      </c>
      <c r="F7" s="779">
        <f>'SAME1 Flight Tests 8-27-09'!D45</f>
        <v>6</v>
      </c>
      <c r="G7" s="779" t="str">
        <f>'SAME1 Flight Tests 8-27-09'!E45</f>
        <v>36a</v>
      </c>
      <c r="H7" s="779" t="str">
        <f>'SAME1 Flight Tests 8-27-09'!F45</f>
        <v xml:space="preserve">     Aging</v>
      </c>
      <c r="I7" s="779">
        <f>'SAME1 Flight Tests 8-27-09'!G45</f>
        <v>0</v>
      </c>
      <c r="J7" s="791">
        <f>'SAME1 Flight Tests 8-27-09'!H45</f>
        <v>0</v>
      </c>
      <c r="K7" s="779">
        <f>'SAME1 Flight Tests 8-27-09'!I45</f>
        <v>0</v>
      </c>
      <c r="L7" s="779" t="str">
        <f>'SAME1 Flight Tests 8-27-09'!J45</f>
        <v>n</v>
      </c>
      <c r="M7" s="779" t="str">
        <f>'SAME1 Flight Tests 8-27-09'!K45</f>
        <v>n</v>
      </c>
      <c r="N7" s="779">
        <f>'SAME1 Flight Tests 8-27-09'!L45</f>
        <v>8</v>
      </c>
      <c r="O7" s="804">
        <f>'SAME1 Flight Tests 8-27-09'!M45</f>
        <v>1.18</v>
      </c>
      <c r="P7" s="805">
        <f>'SAME1 Flight Tests 8-27-09'!N45</f>
        <v>0</v>
      </c>
      <c r="Q7" s="805">
        <f>'SAME1 Flight Tests 8-27-09'!O45</f>
        <v>720</v>
      </c>
      <c r="R7" s="805">
        <f>'SAME1 Flight Tests 8-27-09'!P45</f>
        <v>8</v>
      </c>
      <c r="S7" s="806"/>
      <c r="T7" s="806"/>
      <c r="U7" s="805">
        <f>'SAME1 Flight Tests 8-27-09'!Q45</f>
        <v>869</v>
      </c>
      <c r="V7" s="806"/>
      <c r="W7" s="806"/>
      <c r="X7" s="806"/>
      <c r="Y7" s="806"/>
      <c r="Z7" s="806"/>
      <c r="AA7" s="805" t="str">
        <f>'SAME1 Flight Tests 8-27-09'!R45</f>
        <v>y</v>
      </c>
      <c r="AB7" s="805" t="str">
        <f>'SAME1 Flight Tests 8-27-09'!S45</f>
        <v>y</v>
      </c>
      <c r="AC7" s="805">
        <f>'SAME1 Flight Tests 8-27-09'!T45</f>
        <v>1</v>
      </c>
      <c r="AD7" s="806"/>
      <c r="AE7" s="805">
        <f>'SAME1 Flight Tests 8-27-09'!U45</f>
        <v>10</v>
      </c>
      <c r="AF7" s="806"/>
      <c r="AG7" s="816">
        <f>'SAME1 Flight Tests 8-27-09'!V45</f>
        <v>0.13253466028642899</v>
      </c>
      <c r="AH7" s="818">
        <f>'SAME1 Flight Tests 8-27-09'!W45</f>
        <v>0.37495251580705413</v>
      </c>
      <c r="AI7" s="806"/>
      <c r="AJ7" s="806"/>
      <c r="AK7" s="806"/>
      <c r="AL7" s="806"/>
      <c r="AM7" s="806"/>
      <c r="AN7" s="806"/>
      <c r="AO7" s="806"/>
      <c r="AP7" s="806"/>
      <c r="AQ7" s="806"/>
      <c r="AR7" s="806"/>
      <c r="AS7" s="806"/>
      <c r="AT7" s="806"/>
      <c r="AU7" s="805" t="str">
        <f>'SAME1 Flight Tests 8-27-09'!X45</f>
        <v>n/a</v>
      </c>
      <c r="AV7" s="820">
        <f>'SAME1 Flight Tests 8-27-09'!Y45</f>
        <v>3.0097505</v>
      </c>
      <c r="AW7" s="820">
        <f>'SAME1 Flight Tests 8-27-09'!Z45</f>
        <v>6.2457580000000004</v>
      </c>
      <c r="AX7" s="820">
        <f>'SAME1 Flight Tests 8-27-09'!AA45</f>
        <v>-6.7138599999999994E-4</v>
      </c>
      <c r="AY7" s="822"/>
      <c r="AZ7" s="822"/>
      <c r="BA7" s="820">
        <f>'SAME1 Flight Tests 8-27-09'!AC45</f>
        <v>4.8875265000000008</v>
      </c>
      <c r="BB7" s="822"/>
      <c r="BC7" s="822"/>
      <c r="BD7" s="820">
        <f>'SAME1 Flight Tests 8-27-09'!AB45</f>
        <v>5.3468634999999995</v>
      </c>
      <c r="BE7" s="820">
        <f>'SAME1 Flight Tests 8-27-09'!AD45</f>
        <v>4.7010044999999998</v>
      </c>
      <c r="BF7" s="826">
        <f>'SAME1 Flight Tests 8-27-09'!AE45</f>
        <v>9022</v>
      </c>
      <c r="BG7" s="806"/>
      <c r="BH7" s="806"/>
      <c r="BI7" s="805">
        <f>'SAME1 Flight Tests 8-27-09'!AF45</f>
        <v>1.5462499999999999</v>
      </c>
      <c r="BJ7" s="805">
        <f>'SAME1 Flight Tests 8-27-09'!AG45</f>
        <v>77.796649999999985</v>
      </c>
      <c r="BK7" s="805">
        <f>'SAME1 Flight Tests 8-27-09'!AH45</f>
        <v>0.64585899999999974</v>
      </c>
      <c r="BL7" s="805">
        <f>'SAME1 Flight Tests 8-27-09'!AK45</f>
        <v>0</v>
      </c>
      <c r="BM7" s="805">
        <f>'SAME1 Flight Tests 8-27-09'!AL45</f>
        <v>0</v>
      </c>
      <c r="BN7" s="806"/>
      <c r="BO7" s="805"/>
      <c r="BP7" s="806"/>
      <c r="BQ7" s="805">
        <f>'SAME1 Flight Tests 8-27-09'!AM45</f>
        <v>0</v>
      </c>
      <c r="BR7" s="816">
        <f>'SAME1 Flight Tests 8-27-09'!AP45</f>
        <v>0</v>
      </c>
      <c r="BS7" s="816">
        <f>'SAME1 Flight Tests 8-27-09'!AQ45</f>
        <v>0</v>
      </c>
      <c r="BT7" s="816"/>
      <c r="BU7" s="816">
        <f>'SAME1 Flight Tests 8-27-09'!AS45</f>
        <v>0</v>
      </c>
      <c r="BV7" s="816">
        <f>'SAME1 Flight Tests 8-27-09'!AT45</f>
        <v>0</v>
      </c>
      <c r="BW7" s="807">
        <f>'SAME1 Flight Tests 8-27-09'!BB45</f>
        <v>95277.628815811069</v>
      </c>
      <c r="BX7" s="807">
        <f>'SAME1 Flight Tests 8-27-09'!BC45</f>
        <v>93711.955356871767</v>
      </c>
      <c r="BY7" s="807">
        <f>'SAME1 Flight Tests 8-27-09'!BD45</f>
        <v>89033.85920707928</v>
      </c>
      <c r="BZ7" s="806"/>
      <c r="CA7" s="805">
        <f>'SAME1 Flight Tests 8-27-09'!BG45</f>
        <v>0</v>
      </c>
      <c r="CB7" s="805">
        <f>'SAME1 Flight Tests 8-27-09'!BF45</f>
        <v>0</v>
      </c>
      <c r="CC7" s="783"/>
      <c r="CD7" s="805"/>
      <c r="CE7" s="805">
        <f>'SAME1 Flight Tests 8-27-09'!BH45</f>
        <v>194.2741402886966</v>
      </c>
      <c r="CF7" s="818" t="str">
        <f>'SAME1 Flight Tests 8-27-09'!BI45</f>
        <v>NA</v>
      </c>
      <c r="CG7" s="818">
        <f>'SAME1 Flight Tests 8-27-09'!BJ45</f>
        <v>0</v>
      </c>
      <c r="CH7" s="818">
        <f>'SAME1 Flight Tests 8-27-09'!BK45</f>
        <v>0</v>
      </c>
      <c r="CI7" s="818">
        <f>'SAME1 Flight Tests 8-27-09'!BL45</f>
        <v>0</v>
      </c>
      <c r="CJ7" s="818">
        <f>'SAME1 Flight Tests 8-27-09'!BM45</f>
        <v>0</v>
      </c>
      <c r="CK7" s="818">
        <f>'SAME1 Flight Tests 8-27-09'!BN45</f>
        <v>0</v>
      </c>
      <c r="CL7" s="2014"/>
      <c r="DA7" s="2018"/>
    </row>
    <row r="8" spans="1:105" s="2" customFormat="1" ht="16.5" hidden="1" customHeight="1" x14ac:dyDescent="0.25">
      <c r="A8" s="778">
        <v>1</v>
      </c>
      <c r="B8" s="779">
        <f>'SAME1 Flight Tests 8-27-09'!A46</f>
        <v>5</v>
      </c>
      <c r="C8" s="779" t="str">
        <f>'SAME1 Flight Tests 8-27-09'!B46</f>
        <v>DBP</v>
      </c>
      <c r="D8" s="782"/>
      <c r="E8" s="779" t="str">
        <f>'SAME1 Flight Tests 8-27-09'!C46</f>
        <v>37 D</v>
      </c>
      <c r="F8" s="779">
        <f>'SAME1 Flight Tests 8-27-09'!D46</f>
        <v>6</v>
      </c>
      <c r="G8" s="779">
        <f>'SAME1 Flight Tests 8-27-09'!E46</f>
        <v>37</v>
      </c>
      <c r="H8" s="779" t="str">
        <f>'SAME1 Flight Tests 8-27-09'!F46</f>
        <v>baseline repeat</v>
      </c>
      <c r="I8" s="779">
        <f>'SAME1 Flight Tests 8-27-09'!G46</f>
        <v>276</v>
      </c>
      <c r="J8" s="791">
        <f>'SAME1 Flight Tests 8-27-09'!H46</f>
        <v>39358</v>
      </c>
      <c r="K8" s="779">
        <f>'SAME1 Flight Tests 8-27-09'!I46</f>
        <v>0</v>
      </c>
      <c r="L8" s="779" t="str">
        <f>'SAME1 Flight Tests 8-27-09'!J46</f>
        <v>n</v>
      </c>
      <c r="M8" s="779" t="str">
        <f>'SAME1 Flight Tests 8-27-09'!K46</f>
        <v>n</v>
      </c>
      <c r="N8" s="779">
        <f>'SAME1 Flight Tests 8-27-09'!L46</f>
        <v>8</v>
      </c>
      <c r="O8" s="804">
        <f>'SAME1 Flight Tests 8-27-09'!M46</f>
        <v>1.18</v>
      </c>
      <c r="P8" s="805">
        <f>'SAME1 Flight Tests 8-27-09'!N46</f>
        <v>60</v>
      </c>
      <c r="Q8" s="805">
        <f>'SAME1 Flight Tests 8-27-09'!O46</f>
        <v>11</v>
      </c>
      <c r="R8" s="805">
        <f>'SAME1 Flight Tests 8-27-09'!P46</f>
        <v>8</v>
      </c>
      <c r="S8" s="806"/>
      <c r="T8" s="806"/>
      <c r="U8" s="805">
        <f>'SAME1 Flight Tests 8-27-09'!Q46</f>
        <v>39</v>
      </c>
      <c r="V8" s="806"/>
      <c r="W8" s="806"/>
      <c r="X8" s="806"/>
      <c r="Y8" s="806"/>
      <c r="Z8" s="806"/>
      <c r="AA8" s="805" t="str">
        <f>'SAME1 Flight Tests 8-27-09'!R46</f>
        <v>y</v>
      </c>
      <c r="AB8" s="805" t="str">
        <f>'SAME1 Flight Tests 8-27-09'!S46</f>
        <v>y</v>
      </c>
      <c r="AC8" s="805">
        <f>'SAME1 Flight Tests 8-27-09'!T46</f>
        <v>1</v>
      </c>
      <c r="AD8" s="806"/>
      <c r="AE8" s="805">
        <f>'SAME1 Flight Tests 8-27-09'!U46</f>
        <v>10</v>
      </c>
      <c r="AF8" s="806"/>
      <c r="AG8" s="816">
        <f>'SAME1 Flight Tests 8-27-09'!V46</f>
        <v>0.13253466028642899</v>
      </c>
      <c r="AH8" s="818">
        <f>'SAME1 Flight Tests 8-27-09'!W46</f>
        <v>0</v>
      </c>
      <c r="AI8" s="806"/>
      <c r="AJ8" s="806"/>
      <c r="AK8" s="806"/>
      <c r="AL8" s="806"/>
      <c r="AM8" s="806"/>
      <c r="AN8" s="806"/>
      <c r="AO8" s="806"/>
      <c r="AP8" s="806"/>
      <c r="AQ8" s="806"/>
      <c r="AR8" s="806"/>
      <c r="AS8" s="806"/>
      <c r="AT8" s="806"/>
      <c r="AU8" s="805" t="str">
        <f>'SAME1 Flight Tests 8-27-09'!X46</f>
        <v>n/a</v>
      </c>
      <c r="AV8" s="820">
        <f>'SAME1 Flight Tests 8-27-09'!Y46</f>
        <v>2.9050600000000002</v>
      </c>
      <c r="AW8" s="820">
        <f>'SAME1 Flight Tests 8-27-09'!Z46</f>
        <v>6.2468570000000003</v>
      </c>
      <c r="AX8" s="820">
        <f>'SAME1 Flight Tests 8-27-09'!AA46</f>
        <v>5.1331790000000002</v>
      </c>
      <c r="AY8" s="822"/>
      <c r="AZ8" s="822"/>
      <c r="BA8" s="820">
        <f>'SAME1 Flight Tests 8-27-09'!AC46</f>
        <v>4.9285279999999991</v>
      </c>
      <c r="BB8" s="822"/>
      <c r="BC8" s="822"/>
      <c r="BD8" s="820">
        <f>'SAME1 Flight Tests 8-27-09'!AB46</f>
        <v>5.3823694999999994</v>
      </c>
      <c r="BE8" s="820">
        <f>'SAME1 Flight Tests 8-27-09'!AD46</f>
        <v>4.6990210000000001</v>
      </c>
      <c r="BF8" s="826">
        <f>'SAME1 Flight Tests 8-27-09'!AE46</f>
        <v>5336</v>
      </c>
      <c r="BG8" s="806"/>
      <c r="BH8" s="806"/>
      <c r="BI8" s="805">
        <f>'SAME1 Flight Tests 8-27-09'!AF46</f>
        <v>0.13735</v>
      </c>
      <c r="BJ8" s="805">
        <f>'SAME1 Flight Tests 8-27-09'!AG46</f>
        <v>95.78285000000001</v>
      </c>
      <c r="BK8" s="805">
        <f>'SAME1 Flight Tests 8-27-09'!AH46</f>
        <v>0.68334849999999925</v>
      </c>
      <c r="BL8" s="805">
        <f>'SAME1 Flight Tests 8-27-09'!AK46</f>
        <v>0</v>
      </c>
      <c r="BM8" s="805">
        <f>'SAME1 Flight Tests 8-27-09'!AL46</f>
        <v>0</v>
      </c>
      <c r="BN8" s="806"/>
      <c r="BO8" s="805"/>
      <c r="BP8" s="806"/>
      <c r="BQ8" s="805">
        <f>'SAME1 Flight Tests 8-27-09'!AM46</f>
        <v>0</v>
      </c>
      <c r="BR8" s="816">
        <f>'SAME1 Flight Tests 8-27-09'!AP46</f>
        <v>0</v>
      </c>
      <c r="BS8" s="816">
        <f>'SAME1 Flight Tests 8-27-09'!AQ46</f>
        <v>0</v>
      </c>
      <c r="BT8" s="816"/>
      <c r="BU8" s="816">
        <f>'SAME1 Flight Tests 8-27-09'!AS46</f>
        <v>0</v>
      </c>
      <c r="BV8" s="816">
        <f>'SAME1 Flight Tests 8-27-09'!AT46</f>
        <v>0</v>
      </c>
      <c r="BW8" s="807">
        <f>'SAME1 Flight Tests 8-27-09'!BB46</f>
        <v>56054.494544629815</v>
      </c>
      <c r="BX8" s="807">
        <f>'SAME1 Flight Tests 8-27-09'!BC46</f>
        <v>55128.487719435834</v>
      </c>
      <c r="BY8" s="807">
        <f>'SAME1 Flight Tests 8-27-09'!BD46</f>
        <v>52510.062507117727</v>
      </c>
      <c r="BZ8" s="806"/>
      <c r="CA8" s="805">
        <f>'SAME1 Flight Tests 8-27-09'!BG46</f>
        <v>0</v>
      </c>
      <c r="CB8" s="805">
        <f>'SAME1 Flight Tests 8-27-09'!BF46</f>
        <v>0</v>
      </c>
      <c r="CC8" s="783"/>
      <c r="CD8" s="805"/>
      <c r="CE8" s="805">
        <f>'SAME1 Flight Tests 8-27-09'!BH46</f>
        <v>194.83569166039581</v>
      </c>
      <c r="CF8" s="818" t="str">
        <f>'SAME1 Flight Tests 8-27-09'!BI46</f>
        <v>NA</v>
      </c>
      <c r="CG8" s="818">
        <f>'SAME1 Flight Tests 8-27-09'!BJ46</f>
        <v>0</v>
      </c>
      <c r="CH8" s="818">
        <f>'SAME1 Flight Tests 8-27-09'!BK46</f>
        <v>0</v>
      </c>
      <c r="CI8" s="818">
        <f>'SAME1 Flight Tests 8-27-09'!BL46</f>
        <v>0</v>
      </c>
      <c r="CJ8" s="818">
        <f>'SAME1 Flight Tests 8-27-09'!BM46</f>
        <v>0</v>
      </c>
      <c r="CK8" s="818">
        <f>'SAME1 Flight Tests 8-27-09'!BN46</f>
        <v>0</v>
      </c>
      <c r="CL8" s="2014"/>
      <c r="DA8" s="2018"/>
    </row>
    <row r="9" spans="1:105" s="2" customFormat="1" ht="16.5" hidden="1" customHeight="1" x14ac:dyDescent="0.25">
      <c r="A9" s="778">
        <v>1</v>
      </c>
      <c r="B9" s="779">
        <f>'SAME1 Flight Tests 8-27-09'!A47</f>
        <v>5</v>
      </c>
      <c r="C9" s="779" t="str">
        <f>'SAME1 Flight Tests 8-27-09'!B47</f>
        <v>DBP</v>
      </c>
      <c r="D9" s="782"/>
      <c r="E9" s="779" t="str">
        <f>'SAME1 Flight Tests 8-27-09'!C47</f>
        <v>38 D</v>
      </c>
      <c r="F9" s="779">
        <f>'SAME1 Flight Tests 8-27-09'!D47</f>
        <v>6</v>
      </c>
      <c r="G9" s="779">
        <f>'SAME1 Flight Tests 8-27-09'!E47</f>
        <v>38</v>
      </c>
      <c r="H9" s="779" t="str">
        <f>'SAME1 Flight Tests 8-27-09'!F47</f>
        <v>low flow aging</v>
      </c>
      <c r="I9" s="779">
        <f>'SAME1 Flight Tests 8-27-09'!G47</f>
        <v>276</v>
      </c>
      <c r="J9" s="791">
        <f>'SAME1 Flight Tests 8-27-09'!H47</f>
        <v>39358</v>
      </c>
      <c r="K9" s="779">
        <f>'SAME1 Flight Tests 8-27-09'!I47</f>
        <v>0</v>
      </c>
      <c r="L9" s="779" t="str">
        <f>'SAME1 Flight Tests 8-27-09'!J47</f>
        <v>n</v>
      </c>
      <c r="M9" s="779" t="str">
        <f>'SAME1 Flight Tests 8-27-09'!K47</f>
        <v>n</v>
      </c>
      <c r="N9" s="779">
        <f>'SAME1 Flight Tests 8-27-09'!L47</f>
        <v>4</v>
      </c>
      <c r="O9" s="804">
        <f>'SAME1 Flight Tests 8-27-09'!M47</f>
        <v>1.18</v>
      </c>
      <c r="P9" s="805">
        <f>'SAME1 Flight Tests 8-27-09'!N47</f>
        <v>60</v>
      </c>
      <c r="Q9" s="805">
        <f>'SAME1 Flight Tests 8-27-09'!O47</f>
        <v>11</v>
      </c>
      <c r="R9" s="805">
        <f>'SAME1 Flight Tests 8-27-09'!P47</f>
        <v>8</v>
      </c>
      <c r="S9" s="806"/>
      <c r="T9" s="806"/>
      <c r="U9" s="805">
        <f>'SAME1 Flight Tests 8-27-09'!Q47</f>
        <v>49</v>
      </c>
      <c r="V9" s="806"/>
      <c r="W9" s="806"/>
      <c r="X9" s="806"/>
      <c r="Y9" s="806"/>
      <c r="Z9" s="806"/>
      <c r="AA9" s="805" t="str">
        <f>'SAME1 Flight Tests 8-27-09'!R47</f>
        <v>y</v>
      </c>
      <c r="AB9" s="805" t="str">
        <f>'SAME1 Flight Tests 8-27-09'!S47</f>
        <v>y</v>
      </c>
      <c r="AC9" s="805">
        <f>'SAME1 Flight Tests 8-27-09'!T47</f>
        <v>1</v>
      </c>
      <c r="AD9" s="806"/>
      <c r="AE9" s="805">
        <f>'SAME1 Flight Tests 8-27-09'!U47</f>
        <v>10</v>
      </c>
      <c r="AF9" s="806"/>
      <c r="AG9" s="816">
        <f>'SAME1 Flight Tests 8-27-09'!V47</f>
        <v>0.13253466028642899</v>
      </c>
      <c r="AH9" s="818">
        <f>'SAME1 Flight Tests 8-27-09'!W47</f>
        <v>0.37128114935661094</v>
      </c>
      <c r="AI9" s="806"/>
      <c r="AJ9" s="806"/>
      <c r="AK9" s="806"/>
      <c r="AL9" s="806"/>
      <c r="AM9" s="806"/>
      <c r="AN9" s="806"/>
      <c r="AO9" s="806"/>
      <c r="AP9" s="806"/>
      <c r="AQ9" s="806"/>
      <c r="AR9" s="806"/>
      <c r="AS9" s="806"/>
      <c r="AT9" s="806"/>
      <c r="AU9" s="805" t="str">
        <f>'SAME1 Flight Tests 8-27-09'!X47</f>
        <v>n/a</v>
      </c>
      <c r="AV9" s="820">
        <f>'SAME1 Flight Tests 8-27-09'!Y47</f>
        <v>3.1960584210526317</v>
      </c>
      <c r="AW9" s="820">
        <f>'SAME1 Flight Tests 8-27-09'!Z47</f>
        <v>6.2530373684210536</v>
      </c>
      <c r="AX9" s="820">
        <f>'SAME1 Flight Tests 8-27-09'!AA47</f>
        <v>-6.7459884210526323E-4</v>
      </c>
      <c r="AY9" s="822"/>
      <c r="AZ9" s="822"/>
      <c r="BA9" s="820">
        <f>'SAME1 Flight Tests 8-27-09'!AC47</f>
        <v>4.8452450000000002</v>
      </c>
      <c r="BB9" s="822"/>
      <c r="BC9" s="822"/>
      <c r="BD9" s="820">
        <f>'SAME1 Flight Tests 8-27-09'!AB47</f>
        <v>4.9743642105263151</v>
      </c>
      <c r="BE9" s="820">
        <f>'SAME1 Flight Tests 8-27-09'!AD47</f>
        <v>4.6632540000000002</v>
      </c>
      <c r="BF9" s="826">
        <f>'SAME1 Flight Tests 8-27-09'!AE47</f>
        <v>1221.0999999999999</v>
      </c>
      <c r="BG9" s="806"/>
      <c r="BH9" s="806"/>
      <c r="BI9" s="805">
        <f>'SAME1 Flight Tests 8-27-09'!AF47</f>
        <v>1.2947368421052634E-2</v>
      </c>
      <c r="BJ9" s="805">
        <f>'SAME1 Flight Tests 8-27-09'!AG47</f>
        <v>42.715736842105258</v>
      </c>
      <c r="BK9" s="805">
        <f>'SAME1 Flight Tests 8-27-09'!AH47</f>
        <v>0.31111021052631482</v>
      </c>
      <c r="BL9" s="805">
        <f>'SAME1 Flight Tests 8-27-09'!AK47</f>
        <v>0</v>
      </c>
      <c r="BM9" s="805">
        <f>'SAME1 Flight Tests 8-27-09'!AL47</f>
        <v>0</v>
      </c>
      <c r="BN9" s="806"/>
      <c r="BO9" s="805"/>
      <c r="BP9" s="806"/>
      <c r="BQ9" s="805">
        <f>'SAME1 Flight Tests 8-27-09'!AM47</f>
        <v>0</v>
      </c>
      <c r="BR9" s="816">
        <f>'SAME1 Flight Tests 8-27-09'!AP47</f>
        <v>0</v>
      </c>
      <c r="BS9" s="816">
        <f>'SAME1 Flight Tests 8-27-09'!AQ47</f>
        <v>0</v>
      </c>
      <c r="BT9" s="816"/>
      <c r="BU9" s="816">
        <f>'SAME1 Flight Tests 8-27-09'!AS47</f>
        <v>0</v>
      </c>
      <c r="BV9" s="816">
        <f>'SAME1 Flight Tests 8-27-09'!AT47</f>
        <v>0</v>
      </c>
      <c r="BW9" s="807">
        <f>'SAME1 Flight Tests 8-27-09'!BB47</f>
        <v>12751.788300264383</v>
      </c>
      <c r="BX9" s="807">
        <f>'SAME1 Flight Tests 8-27-09'!BC47</f>
        <v>12539.879204641375</v>
      </c>
      <c r="BY9" s="807">
        <f>'SAME1 Flight Tests 8-27-09'!BD47</f>
        <v>11978.586369625767</v>
      </c>
      <c r="BZ9" s="806"/>
      <c r="CA9" s="805">
        <f>'SAME1 Flight Tests 8-27-09'!BG47</f>
        <v>0</v>
      </c>
      <c r="CB9" s="805">
        <f>'SAME1 Flight Tests 8-27-09'!BF47</f>
        <v>0</v>
      </c>
      <c r="CC9" s="783"/>
      <c r="CD9" s="805"/>
      <c r="CE9" s="805">
        <f>'SAME1 Flight Tests 8-27-09'!BH47</f>
        <v>194.81059937263933</v>
      </c>
      <c r="CF9" s="818" t="str">
        <f>'SAME1 Flight Tests 8-27-09'!BI47</f>
        <v>NA</v>
      </c>
      <c r="CG9" s="818">
        <f>'SAME1 Flight Tests 8-27-09'!BJ47</f>
        <v>0</v>
      </c>
      <c r="CH9" s="818">
        <f>'SAME1 Flight Tests 8-27-09'!BK47</f>
        <v>0</v>
      </c>
      <c r="CI9" s="818">
        <f>'SAME1 Flight Tests 8-27-09'!BL47</f>
        <v>0</v>
      </c>
      <c r="CJ9" s="818">
        <f>'SAME1 Flight Tests 8-27-09'!BM47</f>
        <v>0</v>
      </c>
      <c r="CK9" s="818">
        <f>'SAME1 Flight Tests 8-27-09'!BN47</f>
        <v>0</v>
      </c>
      <c r="CL9" s="2014"/>
      <c r="DA9" s="2018"/>
    </row>
    <row r="10" spans="1:105" s="2" customFormat="1" ht="16.5" hidden="1" customHeight="1" x14ac:dyDescent="0.25">
      <c r="A10" s="778">
        <v>1</v>
      </c>
      <c r="B10" s="779">
        <f>'SAME1 Flight Tests 8-27-09'!A48</f>
        <v>5</v>
      </c>
      <c r="C10" s="779" t="str">
        <f>'SAME1 Flight Tests 8-27-09'!B48</f>
        <v>DBP</v>
      </c>
      <c r="D10" s="782"/>
      <c r="E10" s="779" t="str">
        <f>'SAME1 Flight Tests 8-27-09'!C48</f>
        <v>38 D a</v>
      </c>
      <c r="F10" s="779">
        <f>'SAME1 Flight Tests 8-27-09'!D48</f>
        <v>6</v>
      </c>
      <c r="G10" s="779" t="str">
        <f>'SAME1 Flight Tests 8-27-09'!E48</f>
        <v>38a</v>
      </c>
      <c r="H10" s="779" t="str">
        <f>'SAME1 Flight Tests 8-27-09'!F48</f>
        <v xml:space="preserve">     Aging</v>
      </c>
      <c r="I10" s="779">
        <f>'SAME1 Flight Tests 8-27-09'!G48</f>
        <v>276</v>
      </c>
      <c r="J10" s="791">
        <f>'SAME1 Flight Tests 8-27-09'!H48</f>
        <v>39358</v>
      </c>
      <c r="K10" s="779">
        <f>'SAME1 Flight Tests 8-27-09'!I48</f>
        <v>0</v>
      </c>
      <c r="L10" s="779" t="str">
        <f>'SAME1 Flight Tests 8-27-09'!J48</f>
        <v>n</v>
      </c>
      <c r="M10" s="779" t="str">
        <f>'SAME1 Flight Tests 8-27-09'!K48</f>
        <v>n</v>
      </c>
      <c r="N10" s="779">
        <f>'SAME1 Flight Tests 8-27-09'!L48</f>
        <v>4</v>
      </c>
      <c r="O10" s="804">
        <f>'SAME1 Flight Tests 8-27-09'!M48</f>
        <v>1.18</v>
      </c>
      <c r="P10" s="805">
        <f>'SAME1 Flight Tests 8-27-09'!N48</f>
        <v>60</v>
      </c>
      <c r="Q10" s="805">
        <f>'SAME1 Flight Tests 8-27-09'!O48</f>
        <v>720</v>
      </c>
      <c r="R10" s="805">
        <f>'SAME1 Flight Tests 8-27-09'!P48</f>
        <v>8</v>
      </c>
      <c r="S10" s="806"/>
      <c r="T10" s="806"/>
      <c r="U10" s="805">
        <f>'SAME1 Flight Tests 8-27-09'!Q48</f>
        <v>859</v>
      </c>
      <c r="V10" s="806"/>
      <c r="W10" s="806"/>
      <c r="X10" s="806"/>
      <c r="Y10" s="806"/>
      <c r="Z10" s="806"/>
      <c r="AA10" s="805" t="str">
        <f>'SAME1 Flight Tests 8-27-09'!R48</f>
        <v>y</v>
      </c>
      <c r="AB10" s="805" t="str">
        <f>'SAME1 Flight Tests 8-27-09'!S48</f>
        <v>y</v>
      </c>
      <c r="AC10" s="805">
        <f>'SAME1 Flight Tests 8-27-09'!T48</f>
        <v>1</v>
      </c>
      <c r="AD10" s="806"/>
      <c r="AE10" s="805">
        <f>'SAME1 Flight Tests 8-27-09'!U48</f>
        <v>10</v>
      </c>
      <c r="AF10" s="806"/>
      <c r="AG10" s="816">
        <f>'SAME1 Flight Tests 8-27-09'!V48</f>
        <v>0.13253466028642899</v>
      </c>
      <c r="AH10" s="818">
        <f>'SAME1 Flight Tests 8-27-09'!W48</f>
        <v>0.31509757263874055</v>
      </c>
      <c r="AI10" s="806"/>
      <c r="AJ10" s="806"/>
      <c r="AK10" s="806"/>
      <c r="AL10" s="806"/>
      <c r="AM10" s="806"/>
      <c r="AN10" s="806"/>
      <c r="AO10" s="806"/>
      <c r="AP10" s="806"/>
      <c r="AQ10" s="806"/>
      <c r="AR10" s="806"/>
      <c r="AS10" s="806"/>
      <c r="AT10" s="806"/>
      <c r="AU10" s="805" t="str">
        <f>'SAME1 Flight Tests 8-27-09'!X48</f>
        <v>n/a</v>
      </c>
      <c r="AV10" s="820">
        <f>'SAME1 Flight Tests 8-27-09'!Y48</f>
        <v>3.2435454999999997</v>
      </c>
      <c r="AW10" s="820">
        <f>'SAME1 Flight Tests 8-27-09'!Z48</f>
        <v>6.2565770000000001</v>
      </c>
      <c r="AX10" s="820">
        <f>'SAME1 Flight Tests 8-27-09'!AA48</f>
        <v>-5.7983379999999982E-4</v>
      </c>
      <c r="AY10" s="822"/>
      <c r="AZ10" s="822"/>
      <c r="BA10" s="820">
        <f>'SAME1 Flight Tests 8-27-09'!AC48</f>
        <v>4.8681944999999995</v>
      </c>
      <c r="BB10" s="822"/>
      <c r="BC10" s="822"/>
      <c r="BD10" s="820">
        <f>'SAME1 Flight Tests 8-27-09'!AB48</f>
        <v>4.9144435</v>
      </c>
      <c r="BE10" s="820">
        <f>'SAME1 Flight Tests 8-27-09'!AD48</f>
        <v>4.6818555000000002</v>
      </c>
      <c r="BF10" s="826">
        <f>'SAME1 Flight Tests 8-27-09'!AE48</f>
        <v>973.2</v>
      </c>
      <c r="BG10" s="806"/>
      <c r="BH10" s="806"/>
      <c r="BI10" s="805">
        <f>'SAME1 Flight Tests 8-27-09'!AF48</f>
        <v>1.2150000000000005E-2</v>
      </c>
      <c r="BJ10" s="805">
        <f>'SAME1 Flight Tests 8-27-09'!AG48</f>
        <v>29.357199999999995</v>
      </c>
      <c r="BK10" s="805">
        <f>'SAME1 Flight Tests 8-27-09'!AH48</f>
        <v>0.23258799999999979</v>
      </c>
      <c r="BL10" s="805">
        <f>'SAME1 Flight Tests 8-27-09'!AK48</f>
        <v>0</v>
      </c>
      <c r="BM10" s="805">
        <f>'SAME1 Flight Tests 8-27-09'!AL48</f>
        <v>0</v>
      </c>
      <c r="BN10" s="806"/>
      <c r="BO10" s="805"/>
      <c r="BP10" s="806"/>
      <c r="BQ10" s="805">
        <f>'SAME1 Flight Tests 8-27-09'!AM48</f>
        <v>0</v>
      </c>
      <c r="BR10" s="816">
        <f>'SAME1 Flight Tests 8-27-09'!AP48</f>
        <v>0</v>
      </c>
      <c r="BS10" s="816">
        <f>'SAME1 Flight Tests 8-27-09'!AQ48</f>
        <v>0</v>
      </c>
      <c r="BT10" s="816"/>
      <c r="BU10" s="816">
        <f>'SAME1 Flight Tests 8-27-09'!AS48</f>
        <v>0</v>
      </c>
      <c r="BV10" s="816">
        <f>'SAME1 Flight Tests 8-27-09'!AT48</f>
        <v>0</v>
      </c>
      <c r="BW10" s="807">
        <f>'SAME1 Flight Tests 8-27-09'!BB48</f>
        <v>10159.36022750626</v>
      </c>
      <c r="BX10" s="807">
        <f>'SAME1 Flight Tests 8-27-09'!BC48</f>
        <v>9990.4715764045377</v>
      </c>
      <c r="BY10" s="807">
        <f>'SAME1 Flight Tests 8-27-09'!BD48</f>
        <v>9544.949189186058</v>
      </c>
      <c r="BZ10" s="806"/>
      <c r="CA10" s="805">
        <f>'SAME1 Flight Tests 8-27-09'!BG48</f>
        <v>0</v>
      </c>
      <c r="CB10" s="805">
        <f>'SAME1 Flight Tests 8-27-09'!BF48</f>
        <v>0</v>
      </c>
      <c r="CC10" s="783"/>
      <c r="CD10" s="805"/>
      <c r="CE10" s="805">
        <f>'SAME1 Flight Tests 8-27-09'!BH48</f>
        <v>194.81059937263933</v>
      </c>
      <c r="CF10" s="818" t="str">
        <f>'SAME1 Flight Tests 8-27-09'!BI48</f>
        <v>NA</v>
      </c>
      <c r="CG10" s="818">
        <f>'SAME1 Flight Tests 8-27-09'!BJ48</f>
        <v>0</v>
      </c>
      <c r="CH10" s="818">
        <f>'SAME1 Flight Tests 8-27-09'!BK48</f>
        <v>0</v>
      </c>
      <c r="CI10" s="818">
        <f>'SAME1 Flight Tests 8-27-09'!BL48</f>
        <v>0</v>
      </c>
      <c r="CJ10" s="818">
        <f>'SAME1 Flight Tests 8-27-09'!BM48</f>
        <v>0</v>
      </c>
      <c r="CK10" s="818">
        <f>'SAME1 Flight Tests 8-27-09'!BN48</f>
        <v>0</v>
      </c>
      <c r="CL10" s="2014"/>
      <c r="DA10" s="2018"/>
    </row>
    <row r="11" spans="1:105" s="2" customFormat="1" ht="16.5" hidden="1" customHeight="1" x14ac:dyDescent="0.25">
      <c r="A11" s="778">
        <v>1</v>
      </c>
      <c r="B11" s="779">
        <f>'SAME1 Flight Tests 8-27-09'!A49</f>
        <v>5</v>
      </c>
      <c r="C11" s="779" t="str">
        <f>'SAME1 Flight Tests 8-27-09'!B49</f>
        <v>DBP</v>
      </c>
      <c r="D11" s="782"/>
      <c r="E11" s="779" t="str">
        <f>'SAME1 Flight Tests 8-27-09'!C49</f>
        <v>39 D</v>
      </c>
      <c r="F11" s="779">
        <f>'SAME1 Flight Tests 8-27-09'!D49</f>
        <v>6</v>
      </c>
      <c r="G11" s="779">
        <f>'SAME1 Flight Tests 8-27-09'!E49</f>
        <v>39</v>
      </c>
      <c r="H11" s="779" t="str">
        <f>'SAME1 Flight Tests 8-27-09'!F49</f>
        <v>baseline repeat</v>
      </c>
      <c r="I11" s="779">
        <f>'SAME1 Flight Tests 8-27-09'!G49</f>
        <v>276</v>
      </c>
      <c r="J11" s="791">
        <f>'SAME1 Flight Tests 8-27-09'!H49</f>
        <v>39358</v>
      </c>
      <c r="K11" s="779">
        <f>'SAME1 Flight Tests 8-27-09'!I49</f>
        <v>0</v>
      </c>
      <c r="L11" s="779" t="str">
        <f>'SAME1 Flight Tests 8-27-09'!J49</f>
        <v>n</v>
      </c>
      <c r="M11" s="779" t="str">
        <f>'SAME1 Flight Tests 8-27-09'!K49</f>
        <v>n</v>
      </c>
      <c r="N11" s="779">
        <f>'SAME1 Flight Tests 8-27-09'!L49</f>
        <v>8</v>
      </c>
      <c r="O11" s="804">
        <f>'SAME1 Flight Tests 8-27-09'!M49</f>
        <v>1.18</v>
      </c>
      <c r="P11" s="805">
        <f>'SAME1 Flight Tests 8-27-09'!N49</f>
        <v>60</v>
      </c>
      <c r="Q11" s="805">
        <f>'SAME1 Flight Tests 8-27-09'!O49</f>
        <v>11</v>
      </c>
      <c r="R11" s="805">
        <f>'SAME1 Flight Tests 8-27-09'!P49</f>
        <v>8</v>
      </c>
      <c r="S11" s="806"/>
      <c r="T11" s="806"/>
      <c r="U11" s="805">
        <f>'SAME1 Flight Tests 8-27-09'!Q49</f>
        <v>58</v>
      </c>
      <c r="V11" s="806"/>
      <c r="W11" s="806"/>
      <c r="X11" s="806"/>
      <c r="Y11" s="806"/>
      <c r="Z11" s="806"/>
      <c r="AA11" s="805" t="str">
        <f>'SAME1 Flight Tests 8-27-09'!R49</f>
        <v>y</v>
      </c>
      <c r="AB11" s="805" t="str">
        <f>'SAME1 Flight Tests 8-27-09'!S49</f>
        <v>y</v>
      </c>
      <c r="AC11" s="805">
        <f>'SAME1 Flight Tests 8-27-09'!T49</f>
        <v>1</v>
      </c>
      <c r="AD11" s="806"/>
      <c r="AE11" s="805">
        <f>'SAME1 Flight Tests 8-27-09'!U49</f>
        <v>10</v>
      </c>
      <c r="AF11" s="806"/>
      <c r="AG11" s="816">
        <f>'SAME1 Flight Tests 8-27-09'!V49</f>
        <v>0.13253466028642899</v>
      </c>
      <c r="AH11" s="818">
        <f>'SAME1 Flight Tests 8-27-09'!W49</f>
        <v>0.3698668387090201</v>
      </c>
      <c r="AI11" s="806"/>
      <c r="AJ11" s="806"/>
      <c r="AK11" s="806"/>
      <c r="AL11" s="806"/>
      <c r="AM11" s="806"/>
      <c r="AN11" s="806"/>
      <c r="AO11" s="806"/>
      <c r="AP11" s="806"/>
      <c r="AQ11" s="806"/>
      <c r="AR11" s="806"/>
      <c r="AS11" s="806"/>
      <c r="AT11" s="806"/>
      <c r="AU11" s="805" t="str">
        <f>'SAME1 Flight Tests 8-27-09'!X49</f>
        <v>n/a</v>
      </c>
      <c r="AV11" s="820">
        <f>'SAME1 Flight Tests 8-27-09'!Y49</f>
        <v>3.0281380000000002</v>
      </c>
      <c r="AW11" s="820">
        <f>'SAME1 Flight Tests 8-27-09'!Z49</f>
        <v>6.2357650000000007</v>
      </c>
      <c r="AX11" s="820">
        <f>'SAME1 Flight Tests 8-27-09'!AA49</f>
        <v>-5.6457529999999999E-4</v>
      </c>
      <c r="AY11" s="822"/>
      <c r="AZ11" s="822"/>
      <c r="BA11" s="820">
        <f>'SAME1 Flight Tests 8-27-09'!AC49</f>
        <v>4.8626704999999992</v>
      </c>
      <c r="BB11" s="822"/>
      <c r="BC11" s="822"/>
      <c r="BD11" s="820">
        <f>'SAME1 Flight Tests 8-27-09'!AB49</f>
        <v>5.2797084999999999</v>
      </c>
      <c r="BE11" s="820">
        <f>'SAME1 Flight Tests 8-27-09'!AD49</f>
        <v>4.6674345000000006</v>
      </c>
      <c r="BF11" s="826">
        <f>'SAME1 Flight Tests 8-27-09'!AE49</f>
        <v>4181</v>
      </c>
      <c r="BG11" s="806"/>
      <c r="BH11" s="806"/>
      <c r="BI11" s="805">
        <f>'SAME1 Flight Tests 8-27-09'!AF49</f>
        <v>5.7349999999999998E-2</v>
      </c>
      <c r="BJ11" s="805">
        <f>'SAME1 Flight Tests 8-27-09'!AG49</f>
        <v>73.892599999999987</v>
      </c>
      <c r="BK11" s="805">
        <f>'SAME1 Flight Tests 8-27-09'!AH49</f>
        <v>0.61227399999999932</v>
      </c>
      <c r="BL11" s="805">
        <f>'SAME1 Flight Tests 8-27-09'!AK49</f>
        <v>0</v>
      </c>
      <c r="BM11" s="805">
        <f>'SAME1 Flight Tests 8-27-09'!AL49</f>
        <v>0</v>
      </c>
      <c r="BN11" s="806"/>
      <c r="BO11" s="805"/>
      <c r="BP11" s="806"/>
      <c r="BQ11" s="805">
        <f>'SAME1 Flight Tests 8-27-09'!AM49</f>
        <v>0</v>
      </c>
      <c r="BR11" s="816">
        <f>'SAME1 Flight Tests 8-27-09'!AP49</f>
        <v>0</v>
      </c>
      <c r="BS11" s="816">
        <f>'SAME1 Flight Tests 8-27-09'!AQ49</f>
        <v>0</v>
      </c>
      <c r="BT11" s="816"/>
      <c r="BU11" s="816">
        <f>'SAME1 Flight Tests 8-27-09'!AS49</f>
        <v>0</v>
      </c>
      <c r="BV11" s="816">
        <f>'SAME1 Flight Tests 8-27-09'!AT49</f>
        <v>0</v>
      </c>
      <c r="BW11" s="807">
        <f>'SAME1 Flight Tests 8-27-09'!BB49</f>
        <v>43848.387353470789</v>
      </c>
      <c r="BX11" s="807">
        <f>'SAME1 Flight Tests 8-27-09'!BC49</f>
        <v>43122.818662290869</v>
      </c>
      <c r="BY11" s="807">
        <f>'SAME1 Flight Tests 8-27-09'!BD49</f>
        <v>41107.598942235876</v>
      </c>
      <c r="BZ11" s="806"/>
      <c r="CA11" s="805">
        <f>'SAME1 Flight Tests 8-27-09'!BG49</f>
        <v>0</v>
      </c>
      <c r="CB11" s="805">
        <f>'SAME1 Flight Tests 8-27-09'!BF49</f>
        <v>0</v>
      </c>
      <c r="CC11" s="783"/>
      <c r="CD11" s="805"/>
      <c r="CE11" s="805" t="str">
        <f>'SAME1 Flight Tests 8-27-09'!BH49</f>
        <v>??</v>
      </c>
      <c r="CF11" s="818" t="str">
        <f>'SAME1 Flight Tests 8-27-09'!BI49</f>
        <v>NA</v>
      </c>
      <c r="CG11" s="818">
        <f>'SAME1 Flight Tests 8-27-09'!BJ49</f>
        <v>0</v>
      </c>
      <c r="CH11" s="818">
        <f>'SAME1 Flight Tests 8-27-09'!BK49</f>
        <v>0</v>
      </c>
      <c r="CI11" s="818">
        <f>'SAME1 Flight Tests 8-27-09'!BL49</f>
        <v>0</v>
      </c>
      <c r="CJ11" s="818">
        <f>'SAME1 Flight Tests 8-27-09'!BM49</f>
        <v>0</v>
      </c>
      <c r="CK11" s="818">
        <f>'SAME1 Flight Tests 8-27-09'!BN49</f>
        <v>0</v>
      </c>
      <c r="CL11" s="2014"/>
      <c r="DA11" s="2018"/>
    </row>
    <row r="12" spans="1:105" s="2" customFormat="1" ht="16.5" hidden="1" customHeight="1" x14ac:dyDescent="0.25">
      <c r="A12" s="778">
        <v>1</v>
      </c>
      <c r="B12" s="779">
        <f>'SAME1 Flight Tests 8-27-09'!A50</f>
        <v>5</v>
      </c>
      <c r="C12" s="779" t="str">
        <f>'SAME1 Flight Tests 8-27-09'!B50</f>
        <v>DBP</v>
      </c>
      <c r="D12" s="782"/>
      <c r="E12" s="779" t="str">
        <f>'SAME1 Flight Tests 8-27-09'!C50</f>
        <v>39 D a</v>
      </c>
      <c r="F12" s="779">
        <f>'SAME1 Flight Tests 8-27-09'!D50</f>
        <v>6</v>
      </c>
      <c r="G12" s="779" t="str">
        <f>'SAME1 Flight Tests 8-27-09'!E50</f>
        <v>39a</v>
      </c>
      <c r="H12" s="779" t="str">
        <f>'SAME1 Flight Tests 8-27-09'!F50</f>
        <v xml:space="preserve">     Aging</v>
      </c>
      <c r="I12" s="779">
        <f>'SAME1 Flight Tests 8-27-09'!G50</f>
        <v>276</v>
      </c>
      <c r="J12" s="791">
        <f>'SAME1 Flight Tests 8-27-09'!H50</f>
        <v>39358</v>
      </c>
      <c r="K12" s="779">
        <f>'SAME1 Flight Tests 8-27-09'!I50</f>
        <v>0</v>
      </c>
      <c r="L12" s="779" t="str">
        <f>'SAME1 Flight Tests 8-27-09'!J50</f>
        <v>n</v>
      </c>
      <c r="M12" s="779" t="str">
        <f>'SAME1 Flight Tests 8-27-09'!K50</f>
        <v>n</v>
      </c>
      <c r="N12" s="779">
        <f>'SAME1 Flight Tests 8-27-09'!L50</f>
        <v>8</v>
      </c>
      <c r="O12" s="804">
        <f>'SAME1 Flight Tests 8-27-09'!M50</f>
        <v>1.18</v>
      </c>
      <c r="P12" s="805">
        <f>'SAME1 Flight Tests 8-27-09'!N50</f>
        <v>60</v>
      </c>
      <c r="Q12" s="805">
        <f>'SAME1 Flight Tests 8-27-09'!O50</f>
        <v>720</v>
      </c>
      <c r="R12" s="805">
        <f>'SAME1 Flight Tests 8-27-09'!P50</f>
        <v>8</v>
      </c>
      <c r="S12" s="806"/>
      <c r="T12" s="806"/>
      <c r="U12" s="805">
        <f>'SAME1 Flight Tests 8-27-09'!Q50</f>
        <v>883</v>
      </c>
      <c r="V12" s="806"/>
      <c r="W12" s="806"/>
      <c r="X12" s="806"/>
      <c r="Y12" s="806"/>
      <c r="Z12" s="806"/>
      <c r="AA12" s="805" t="str">
        <f>'SAME1 Flight Tests 8-27-09'!R50</f>
        <v>y</v>
      </c>
      <c r="AB12" s="805" t="str">
        <f>'SAME1 Flight Tests 8-27-09'!S50</f>
        <v>y</v>
      </c>
      <c r="AC12" s="805">
        <f>'SAME1 Flight Tests 8-27-09'!T50</f>
        <v>1</v>
      </c>
      <c r="AD12" s="806"/>
      <c r="AE12" s="805">
        <f>'SAME1 Flight Tests 8-27-09'!U50</f>
        <v>10</v>
      </c>
      <c r="AF12" s="806"/>
      <c r="AG12" s="816">
        <f>'SAME1 Flight Tests 8-27-09'!V50</f>
        <v>0.13253466028642899</v>
      </c>
      <c r="AH12" s="818">
        <f>'SAME1 Flight Tests 8-27-09'!W50</f>
        <v>0.33978426065133077</v>
      </c>
      <c r="AI12" s="806"/>
      <c r="AJ12" s="806"/>
      <c r="AK12" s="806"/>
      <c r="AL12" s="806"/>
      <c r="AM12" s="806"/>
      <c r="AN12" s="806"/>
      <c r="AO12" s="806"/>
      <c r="AP12" s="806"/>
      <c r="AQ12" s="806"/>
      <c r="AR12" s="806"/>
      <c r="AS12" s="806"/>
      <c r="AT12" s="806"/>
      <c r="AU12" s="805" t="str">
        <f>'SAME1 Flight Tests 8-27-09'!X50</f>
        <v>n/a</v>
      </c>
      <c r="AV12" s="820">
        <f>'SAME1 Flight Tests 8-27-09'!Y50</f>
        <v>3.0268099999999998</v>
      </c>
      <c r="AW12" s="820">
        <f>'SAME1 Flight Tests 8-27-09'!Z50</f>
        <v>6.2445834999999992</v>
      </c>
      <c r="AX12" s="820">
        <f>'SAME1 Flight Tests 8-27-09'!AA50</f>
        <v>-5.493163499999999E-4</v>
      </c>
      <c r="AY12" s="822"/>
      <c r="AZ12" s="822"/>
      <c r="BA12" s="820">
        <f>'SAME1 Flight Tests 8-27-09'!AC50</f>
        <v>4.8774255000000002</v>
      </c>
      <c r="BB12" s="822"/>
      <c r="BC12" s="822"/>
      <c r="BD12" s="820">
        <f>'SAME1 Flight Tests 8-27-09'!AB50</f>
        <v>5.2061149999999996</v>
      </c>
      <c r="BE12" s="820">
        <f>'SAME1 Flight Tests 8-27-09'!AD50</f>
        <v>4.6884005000000002</v>
      </c>
      <c r="BF12" s="826">
        <f>'SAME1 Flight Tests 8-27-09'!AE50</f>
        <v>3788</v>
      </c>
      <c r="BG12" s="806"/>
      <c r="BH12" s="806"/>
      <c r="BI12" s="805">
        <f>'SAME1 Flight Tests 8-27-09'!AF50</f>
        <v>6.1149999999999982E-2</v>
      </c>
      <c r="BJ12" s="805">
        <f>'SAME1 Flight Tests 8-27-09'!AG50</f>
        <v>64.930800000000005</v>
      </c>
      <c r="BK12" s="805">
        <f>'SAME1 Flight Tests 8-27-09'!AH50</f>
        <v>0.51771449999999941</v>
      </c>
      <c r="BL12" s="805">
        <f>'SAME1 Flight Tests 8-27-09'!AK50</f>
        <v>0</v>
      </c>
      <c r="BM12" s="805">
        <f>'SAME1 Flight Tests 8-27-09'!AL50</f>
        <v>0</v>
      </c>
      <c r="BN12" s="806"/>
      <c r="BO12" s="805"/>
      <c r="BP12" s="806"/>
      <c r="BQ12" s="805">
        <f>'SAME1 Flight Tests 8-27-09'!AM50</f>
        <v>0</v>
      </c>
      <c r="BR12" s="816">
        <f>'SAME1 Flight Tests 8-27-09'!AP50</f>
        <v>0</v>
      </c>
      <c r="BS12" s="816">
        <f>'SAME1 Flight Tests 8-27-09'!AQ50</f>
        <v>0</v>
      </c>
      <c r="BT12" s="816"/>
      <c r="BU12" s="816">
        <f>'SAME1 Flight Tests 8-27-09'!AS50</f>
        <v>0</v>
      </c>
      <c r="BV12" s="816">
        <f>'SAME1 Flight Tests 8-27-09'!AT50</f>
        <v>0</v>
      </c>
      <c r="BW12" s="807">
        <f>'SAME1 Flight Tests 8-27-09'!BB50</f>
        <v>39704.320942367311</v>
      </c>
      <c r="BX12" s="807">
        <f>'SAME1 Flight Tests 8-27-09'!BC50</f>
        <v>39046.953278605171</v>
      </c>
      <c r="BY12" s="807">
        <f>'SAME1 Flight Tests 8-27-09'!BD50</f>
        <v>37232.389876999441</v>
      </c>
      <c r="BZ12" s="806"/>
      <c r="CA12" s="805">
        <f>'SAME1 Flight Tests 8-27-09'!BG50</f>
        <v>0</v>
      </c>
      <c r="CB12" s="805">
        <f>'SAME1 Flight Tests 8-27-09'!BF50</f>
        <v>0</v>
      </c>
      <c r="CC12" s="783"/>
      <c r="CD12" s="805"/>
      <c r="CE12" s="805" t="str">
        <f>'SAME1 Flight Tests 8-27-09'!BH50</f>
        <v>??</v>
      </c>
      <c r="CF12" s="818" t="str">
        <f>'SAME1 Flight Tests 8-27-09'!BI50</f>
        <v>NA</v>
      </c>
      <c r="CG12" s="818">
        <f>'SAME1 Flight Tests 8-27-09'!BJ50</f>
        <v>0</v>
      </c>
      <c r="CH12" s="818">
        <f>'SAME1 Flight Tests 8-27-09'!BK50</f>
        <v>0</v>
      </c>
      <c r="CI12" s="818">
        <f>'SAME1 Flight Tests 8-27-09'!BL50</f>
        <v>0</v>
      </c>
      <c r="CJ12" s="818">
        <f>'SAME1 Flight Tests 8-27-09'!BM50</f>
        <v>0</v>
      </c>
      <c r="CK12" s="818">
        <f>'SAME1 Flight Tests 8-27-09'!BN50</f>
        <v>0</v>
      </c>
      <c r="CL12" s="2014"/>
      <c r="DA12" s="2018"/>
    </row>
    <row r="13" spans="1:105" s="2" customFormat="1" ht="16.5" hidden="1" customHeight="1" x14ac:dyDescent="0.25">
      <c r="A13" s="778">
        <v>1</v>
      </c>
      <c r="B13" s="779">
        <f>'SAME1 Flight Tests 8-27-09'!A51</f>
        <v>5</v>
      </c>
      <c r="C13" s="779" t="str">
        <f>'SAME1 Flight Tests 8-27-09'!B51</f>
        <v>DBP</v>
      </c>
      <c r="D13" s="782"/>
      <c r="E13" s="779" t="str">
        <f>'SAME1 Flight Tests 8-27-09'!C51</f>
        <v>40 D</v>
      </c>
      <c r="F13" s="779">
        <f>'SAME1 Flight Tests 8-27-09'!D51</f>
        <v>6</v>
      </c>
      <c r="G13" s="779">
        <f>'SAME1 Flight Tests 8-27-09'!E51</f>
        <v>40</v>
      </c>
      <c r="H13" s="779" t="str">
        <f>'SAME1 Flight Tests 8-27-09'!F51</f>
        <v>low flow aging</v>
      </c>
      <c r="I13" s="779">
        <f>'SAME1 Flight Tests 8-27-09'!G51</f>
        <v>276</v>
      </c>
      <c r="J13" s="791">
        <f>'SAME1 Flight Tests 8-27-09'!H51</f>
        <v>39358</v>
      </c>
      <c r="K13" s="779">
        <f>'SAME1 Flight Tests 8-27-09'!I51</f>
        <v>0</v>
      </c>
      <c r="L13" s="779" t="str">
        <f>'SAME1 Flight Tests 8-27-09'!J51</f>
        <v>n</v>
      </c>
      <c r="M13" s="779" t="str">
        <f>'SAME1 Flight Tests 8-27-09'!K51</f>
        <v>n</v>
      </c>
      <c r="N13" s="779">
        <f>'SAME1 Flight Tests 8-27-09'!L51</f>
        <v>2</v>
      </c>
      <c r="O13" s="804">
        <f>'SAME1 Flight Tests 8-27-09'!M51</f>
        <v>1.18</v>
      </c>
      <c r="P13" s="805">
        <f>'SAME1 Flight Tests 8-27-09'!N51</f>
        <v>60</v>
      </c>
      <c r="Q13" s="805">
        <f>'SAME1 Flight Tests 8-27-09'!O51</f>
        <v>11</v>
      </c>
      <c r="R13" s="805">
        <f>'SAME1 Flight Tests 8-27-09'!P51</f>
        <v>8</v>
      </c>
      <c r="S13" s="806"/>
      <c r="T13" s="806"/>
      <c r="U13" s="805">
        <f>'SAME1 Flight Tests 8-27-09'!Q51</f>
        <v>44</v>
      </c>
      <c r="V13" s="806"/>
      <c r="W13" s="806"/>
      <c r="X13" s="806"/>
      <c r="Y13" s="806"/>
      <c r="Z13" s="806"/>
      <c r="AA13" s="805" t="str">
        <f>'SAME1 Flight Tests 8-27-09'!R51</f>
        <v>y</v>
      </c>
      <c r="AB13" s="805" t="str">
        <f>'SAME1 Flight Tests 8-27-09'!S51</f>
        <v>y</v>
      </c>
      <c r="AC13" s="805">
        <f>'SAME1 Flight Tests 8-27-09'!T51</f>
        <v>1</v>
      </c>
      <c r="AD13" s="806"/>
      <c r="AE13" s="805">
        <f>'SAME1 Flight Tests 8-27-09'!U51</f>
        <v>10</v>
      </c>
      <c r="AF13" s="806"/>
      <c r="AG13" s="816">
        <f>'SAME1 Flight Tests 8-27-09'!V51</f>
        <v>0.13253466028642899</v>
      </c>
      <c r="AH13" s="818">
        <f>'SAME1 Flight Tests 8-27-09'!W51</f>
        <v>0.37159331180319777</v>
      </c>
      <c r="AI13" s="806"/>
      <c r="AJ13" s="806"/>
      <c r="AK13" s="806"/>
      <c r="AL13" s="806"/>
      <c r="AM13" s="806"/>
      <c r="AN13" s="806"/>
      <c r="AO13" s="806"/>
      <c r="AP13" s="806"/>
      <c r="AQ13" s="806"/>
      <c r="AR13" s="806"/>
      <c r="AS13" s="806"/>
      <c r="AT13" s="806"/>
      <c r="AU13" s="805">
        <f>'SAME1 Flight Tests 8-27-09'!X51</f>
        <v>13.28</v>
      </c>
      <c r="AV13" s="820">
        <f>'SAME1 Flight Tests 8-27-09'!Y51</f>
        <v>3.2722790000000002</v>
      </c>
      <c r="AW13" s="820">
        <f>'SAME1 Flight Tests 8-27-09'!Z51</f>
        <v>6.2543949999999997</v>
      </c>
      <c r="AX13" s="820">
        <f>'SAME1 Flight Tests 8-27-09'!AA51</f>
        <v>-6.1035164999999976E-4</v>
      </c>
      <c r="AY13" s="822"/>
      <c r="AZ13" s="822"/>
      <c r="BA13" s="820">
        <f>'SAME1 Flight Tests 8-27-09'!AC51</f>
        <v>4.8564145000000005</v>
      </c>
      <c r="BB13" s="822"/>
      <c r="BC13" s="822"/>
      <c r="BD13" s="820">
        <f>'SAME1 Flight Tests 8-27-09'!AB51</f>
        <v>4.8485715000000003</v>
      </c>
      <c r="BE13" s="820">
        <f>'SAME1 Flight Tests 8-27-09'!AD51</f>
        <v>4.6706400000000006</v>
      </c>
      <c r="BF13" s="826">
        <f>'SAME1 Flight Tests 8-27-09'!AE51</f>
        <v>580.65</v>
      </c>
      <c r="BG13" s="806"/>
      <c r="BH13" s="806"/>
      <c r="BI13" s="805">
        <f>'SAME1 Flight Tests 8-27-09'!AF51</f>
        <v>1.5750000000000007E-2</v>
      </c>
      <c r="BJ13" s="805">
        <f>'SAME1 Flight Tests 8-27-09'!AG51</f>
        <v>25.545899999999996</v>
      </c>
      <c r="BK13" s="805">
        <f>'SAME1 Flight Tests 8-27-09'!AH51</f>
        <v>0.17793149999999969</v>
      </c>
      <c r="BL13" s="805">
        <f>'SAME1 Flight Tests 8-27-09'!AK51</f>
        <v>0</v>
      </c>
      <c r="BM13" s="805">
        <f>'SAME1 Flight Tests 8-27-09'!AL51</f>
        <v>0</v>
      </c>
      <c r="BN13" s="806"/>
      <c r="BO13" s="805"/>
      <c r="BP13" s="806"/>
      <c r="BQ13" s="805">
        <f>'SAME1 Flight Tests 8-27-09'!AM51</f>
        <v>0</v>
      </c>
      <c r="BR13" s="816">
        <f>'SAME1 Flight Tests 8-27-09'!AP51</f>
        <v>0</v>
      </c>
      <c r="BS13" s="816">
        <f>'SAME1 Flight Tests 8-27-09'!AQ51</f>
        <v>0</v>
      </c>
      <c r="BT13" s="816"/>
      <c r="BU13" s="816">
        <f>'SAME1 Flight Tests 8-27-09'!AS51</f>
        <v>0</v>
      </c>
      <c r="BV13" s="816">
        <f>'SAME1 Flight Tests 8-27-09'!AT51</f>
        <v>0</v>
      </c>
      <c r="BW13" s="807">
        <f>'SAME1 Flight Tests 8-27-09'!BB51</f>
        <v>6058.0405692352588</v>
      </c>
      <c r="BX13" s="807">
        <f>'SAME1 Flight Tests 8-27-09'!BC51</f>
        <v>5957.2748527718231</v>
      </c>
      <c r="BY13" s="807">
        <f>'SAME1 Flight Tests 8-27-09'!BD51</f>
        <v>5693.1782055487129</v>
      </c>
      <c r="BZ13" s="806"/>
      <c r="CA13" s="805">
        <f>'SAME1 Flight Tests 8-27-09'!BG51</f>
        <v>0</v>
      </c>
      <c r="CB13" s="805">
        <f>'SAME1 Flight Tests 8-27-09'!BF51</f>
        <v>0</v>
      </c>
      <c r="CC13" s="783"/>
      <c r="CD13" s="805"/>
      <c r="CE13" s="805">
        <f>'SAME1 Flight Tests 8-27-09'!BH51</f>
        <v>194.73118500342022</v>
      </c>
      <c r="CF13" s="818" t="str">
        <f>'SAME1 Flight Tests 8-27-09'!BI51</f>
        <v>NA</v>
      </c>
      <c r="CG13" s="818">
        <f>'SAME1 Flight Tests 8-27-09'!BJ51</f>
        <v>0</v>
      </c>
      <c r="CH13" s="818">
        <f>'SAME1 Flight Tests 8-27-09'!BK51</f>
        <v>0</v>
      </c>
      <c r="CI13" s="818">
        <f>'SAME1 Flight Tests 8-27-09'!BL51</f>
        <v>0</v>
      </c>
      <c r="CJ13" s="818">
        <f>'SAME1 Flight Tests 8-27-09'!BM51</f>
        <v>0</v>
      </c>
      <c r="CK13" s="818">
        <f>'SAME1 Flight Tests 8-27-09'!BN51</f>
        <v>0</v>
      </c>
      <c r="CL13" s="2014"/>
      <c r="DA13" s="2018"/>
    </row>
    <row r="14" spans="1:105" s="2" customFormat="1" ht="16.5" hidden="1" customHeight="1" x14ac:dyDescent="0.25">
      <c r="A14" s="778">
        <v>1</v>
      </c>
      <c r="B14" s="779">
        <f>'SAME1 Flight Tests 8-27-09'!A52</f>
        <v>5</v>
      </c>
      <c r="C14" s="779" t="str">
        <f>'SAME1 Flight Tests 8-27-09'!B52</f>
        <v>DBP</v>
      </c>
      <c r="D14" s="782"/>
      <c r="E14" s="779" t="str">
        <f>'SAME1 Flight Tests 8-27-09'!C52</f>
        <v>40 D a</v>
      </c>
      <c r="F14" s="779">
        <f>'SAME1 Flight Tests 8-27-09'!D52</f>
        <v>6</v>
      </c>
      <c r="G14" s="779" t="str">
        <f>'SAME1 Flight Tests 8-27-09'!E52</f>
        <v>40a</v>
      </c>
      <c r="H14" s="779" t="str">
        <f>'SAME1 Flight Tests 8-27-09'!F52</f>
        <v xml:space="preserve">     Aging</v>
      </c>
      <c r="I14" s="779">
        <f>'SAME1 Flight Tests 8-27-09'!G52</f>
        <v>276</v>
      </c>
      <c r="J14" s="791">
        <f>'SAME1 Flight Tests 8-27-09'!H52</f>
        <v>39358</v>
      </c>
      <c r="K14" s="779">
        <f>'SAME1 Flight Tests 8-27-09'!I52</f>
        <v>0</v>
      </c>
      <c r="L14" s="779" t="str">
        <f>'SAME1 Flight Tests 8-27-09'!J52</f>
        <v>n</v>
      </c>
      <c r="M14" s="779" t="str">
        <f>'SAME1 Flight Tests 8-27-09'!K52</f>
        <v>n</v>
      </c>
      <c r="N14" s="779">
        <f>'SAME1 Flight Tests 8-27-09'!L52</f>
        <v>2</v>
      </c>
      <c r="O14" s="804">
        <f>'SAME1 Flight Tests 8-27-09'!M52</f>
        <v>1.18</v>
      </c>
      <c r="P14" s="805">
        <f>'SAME1 Flight Tests 8-27-09'!N52</f>
        <v>60</v>
      </c>
      <c r="Q14" s="805">
        <f>'SAME1 Flight Tests 8-27-09'!O52</f>
        <v>720</v>
      </c>
      <c r="R14" s="805">
        <f>'SAME1 Flight Tests 8-27-09'!P52</f>
        <v>8</v>
      </c>
      <c r="S14" s="806"/>
      <c r="T14" s="806"/>
      <c r="U14" s="805">
        <f>'SAME1 Flight Tests 8-27-09'!Q52</f>
        <v>860</v>
      </c>
      <c r="V14" s="806"/>
      <c r="W14" s="806"/>
      <c r="X14" s="806"/>
      <c r="Y14" s="806"/>
      <c r="Z14" s="806"/>
      <c r="AA14" s="805" t="str">
        <f>'SAME1 Flight Tests 8-27-09'!R52</f>
        <v>y</v>
      </c>
      <c r="AB14" s="805" t="str">
        <f>'SAME1 Flight Tests 8-27-09'!S52</f>
        <v>y</v>
      </c>
      <c r="AC14" s="805">
        <f>'SAME1 Flight Tests 8-27-09'!T52</f>
        <v>1</v>
      </c>
      <c r="AD14" s="806"/>
      <c r="AE14" s="805">
        <f>'SAME1 Flight Tests 8-27-09'!U52</f>
        <v>10</v>
      </c>
      <c r="AF14" s="806"/>
      <c r="AG14" s="816">
        <f>'SAME1 Flight Tests 8-27-09'!V52</f>
        <v>0.13253466028642899</v>
      </c>
      <c r="AH14" s="818">
        <f>'SAME1 Flight Tests 8-27-09'!W52</f>
        <v>0.28657150597538239</v>
      </c>
      <c r="AI14" s="806"/>
      <c r="AJ14" s="806"/>
      <c r="AK14" s="806"/>
      <c r="AL14" s="806"/>
      <c r="AM14" s="806"/>
      <c r="AN14" s="806"/>
      <c r="AO14" s="806"/>
      <c r="AP14" s="806"/>
      <c r="AQ14" s="806"/>
      <c r="AR14" s="806"/>
      <c r="AS14" s="806"/>
      <c r="AT14" s="806"/>
      <c r="AU14" s="805">
        <f>'SAME1 Flight Tests 8-27-09'!X52</f>
        <v>13.28</v>
      </c>
      <c r="AV14" s="820">
        <f>'SAME1 Flight Tests 8-27-09'!Y52</f>
        <v>3.3204340000000001</v>
      </c>
      <c r="AW14" s="820">
        <f>'SAME1 Flight Tests 8-27-09'!Z52</f>
        <v>6.2063900000000016</v>
      </c>
      <c r="AX14" s="820">
        <f>'SAME1 Flight Tests 8-27-09'!AA52</f>
        <v>-7.9345639999999981E-4</v>
      </c>
      <c r="AY14" s="822"/>
      <c r="AZ14" s="822"/>
      <c r="BA14" s="820">
        <f>'SAME1 Flight Tests 8-27-09'!AC52</f>
        <v>4.8695364999999997</v>
      </c>
      <c r="BB14" s="822"/>
      <c r="BC14" s="822"/>
      <c r="BD14" s="820">
        <f>'SAME1 Flight Tests 8-27-09'!AB52</f>
        <v>4.7945104999999995</v>
      </c>
      <c r="BE14" s="820">
        <f>'SAME1 Flight Tests 8-27-09'!AD52</f>
        <v>4.6776580000000001</v>
      </c>
      <c r="BF14" s="826">
        <f>'SAME1 Flight Tests 8-27-09'!AE52</f>
        <v>473.25</v>
      </c>
      <c r="BG14" s="806"/>
      <c r="BH14" s="806"/>
      <c r="BI14" s="805">
        <f>'SAME1 Flight Tests 8-27-09'!AF52</f>
        <v>1.7250000000000008E-2</v>
      </c>
      <c r="BJ14" s="805">
        <f>'SAME1 Flight Tests 8-27-09'!AG52</f>
        <v>17.528699999999997</v>
      </c>
      <c r="BK14" s="805">
        <f>'SAME1 Flight Tests 8-27-09'!AH52</f>
        <v>0.11685249999999936</v>
      </c>
      <c r="BL14" s="805">
        <f>'SAME1 Flight Tests 8-27-09'!AK52</f>
        <v>0</v>
      </c>
      <c r="BM14" s="805">
        <f>'SAME1 Flight Tests 8-27-09'!AL52</f>
        <v>0</v>
      </c>
      <c r="BN14" s="806"/>
      <c r="BO14" s="805"/>
      <c r="BP14" s="806"/>
      <c r="BQ14" s="805">
        <f>'SAME1 Flight Tests 8-27-09'!AM52</f>
        <v>0</v>
      </c>
      <c r="BR14" s="816">
        <f>'SAME1 Flight Tests 8-27-09'!AP52</f>
        <v>0</v>
      </c>
      <c r="BS14" s="816">
        <f>'SAME1 Flight Tests 8-27-09'!AQ52</f>
        <v>0</v>
      </c>
      <c r="BT14" s="816"/>
      <c r="BU14" s="816">
        <f>'SAME1 Flight Tests 8-27-09'!AS52</f>
        <v>0</v>
      </c>
      <c r="BV14" s="816">
        <f>'SAME1 Flight Tests 8-27-09'!AT52</f>
        <v>0</v>
      </c>
      <c r="BW14" s="807">
        <f>'SAME1 Flight Tests 8-27-09'!BB52</f>
        <v>4936.7473362135788</v>
      </c>
      <c r="BX14" s="807">
        <f>'SAME1 Flight Tests 8-27-09'!BC52</f>
        <v>4854.6197631208024</v>
      </c>
      <c r="BY14" s="807">
        <f>'SAME1 Flight Tests 8-27-09'!BD52</f>
        <v>4639.75528539885</v>
      </c>
      <c r="BZ14" s="806"/>
      <c r="CA14" s="805">
        <f>'SAME1 Flight Tests 8-27-09'!BG52</f>
        <v>0</v>
      </c>
      <c r="CB14" s="805">
        <f>'SAME1 Flight Tests 8-27-09'!BF52</f>
        <v>0</v>
      </c>
      <c r="CC14" s="783"/>
      <c r="CD14" s="805"/>
      <c r="CE14" s="805">
        <f>'SAME1 Flight Tests 8-27-09'!BH52</f>
        <v>194.73118500342022</v>
      </c>
      <c r="CF14" s="818" t="str">
        <f>'SAME1 Flight Tests 8-27-09'!BI52</f>
        <v>NA</v>
      </c>
      <c r="CG14" s="818">
        <f>'SAME1 Flight Tests 8-27-09'!BJ52</f>
        <v>0</v>
      </c>
      <c r="CH14" s="818">
        <f>'SAME1 Flight Tests 8-27-09'!BK52</f>
        <v>0</v>
      </c>
      <c r="CI14" s="818">
        <f>'SAME1 Flight Tests 8-27-09'!BL52</f>
        <v>0</v>
      </c>
      <c r="CJ14" s="818">
        <f>'SAME1 Flight Tests 8-27-09'!BM52</f>
        <v>0</v>
      </c>
      <c r="CK14" s="818">
        <f>'SAME1 Flight Tests 8-27-09'!BN52</f>
        <v>0</v>
      </c>
      <c r="CL14" s="2014"/>
      <c r="DA14" s="2018"/>
    </row>
    <row r="15" spans="1:105" s="2" customFormat="1" ht="16.5" hidden="1" customHeight="1" x14ac:dyDescent="0.25">
      <c r="A15" s="778">
        <v>1</v>
      </c>
      <c r="B15" s="779">
        <f>'SAME1 Flight Tests 8-27-09'!A55</f>
        <v>5</v>
      </c>
      <c r="C15" s="779" t="str">
        <f>'SAME1 Flight Tests 8-27-09'!B55</f>
        <v>DBP</v>
      </c>
      <c r="D15" s="782"/>
      <c r="E15" s="779" t="str">
        <f>'SAME1 Flight Tests 8-27-09'!C55</f>
        <v>42 D</v>
      </c>
      <c r="F15" s="779">
        <f>'SAME1 Flight Tests 8-27-09'!D55</f>
        <v>5</v>
      </c>
      <c r="G15" s="779">
        <f>'SAME1 Flight Tests 8-27-09'!E55</f>
        <v>42</v>
      </c>
      <c r="H15" s="779" t="str">
        <f>'SAME1 Flight Tests 8-27-09'!F55</f>
        <v>low flow aging</v>
      </c>
      <c r="I15" s="779">
        <f>'SAME1 Flight Tests 8-27-09'!G55</f>
        <v>277</v>
      </c>
      <c r="J15" s="791">
        <f>'SAME1 Flight Tests 8-27-09'!H55</f>
        <v>39359</v>
      </c>
      <c r="K15" s="779">
        <f>'SAME1 Flight Tests 8-27-09'!I55</f>
        <v>0</v>
      </c>
      <c r="L15" s="779" t="str">
        <f>'SAME1 Flight Tests 8-27-09'!J55</f>
        <v>n</v>
      </c>
      <c r="M15" s="779" t="str">
        <f>'SAME1 Flight Tests 8-27-09'!K55</f>
        <v>n</v>
      </c>
      <c r="N15" s="779">
        <f>'SAME1 Flight Tests 8-27-09'!L55</f>
        <v>7.5</v>
      </c>
      <c r="O15" s="804">
        <f>'SAME1 Flight Tests 8-27-09'!M55</f>
        <v>1.1599999999999999</v>
      </c>
      <c r="P15" s="805">
        <f>'SAME1 Flight Tests 8-27-09'!N55</f>
        <v>74</v>
      </c>
      <c r="Q15" s="805">
        <f>'SAME1 Flight Tests 8-27-09'!O55</f>
        <v>11</v>
      </c>
      <c r="R15" s="805">
        <f>'SAME1 Flight Tests 8-27-09'!P55</f>
        <v>8</v>
      </c>
      <c r="S15" s="806"/>
      <c r="T15" s="806"/>
      <c r="U15" s="805">
        <f>'SAME1 Flight Tests 8-27-09'!Q55</f>
        <v>65</v>
      </c>
      <c r="V15" s="806"/>
      <c r="W15" s="806"/>
      <c r="X15" s="806"/>
      <c r="Y15" s="806"/>
      <c r="Z15" s="806"/>
      <c r="AA15" s="805" t="str">
        <f>'SAME1 Flight Tests 8-27-09'!R55</f>
        <v>y</v>
      </c>
      <c r="AB15" s="805" t="str">
        <f>'SAME1 Flight Tests 8-27-09'!S55</f>
        <v>y</v>
      </c>
      <c r="AC15" s="805">
        <f>'SAME1 Flight Tests 8-27-09'!T55</f>
        <v>1</v>
      </c>
      <c r="AD15" s="806"/>
      <c r="AE15" s="805">
        <f>'SAME1 Flight Tests 8-27-09'!U55</f>
        <v>10</v>
      </c>
      <c r="AF15" s="806"/>
      <c r="AG15" s="816">
        <f>'SAME1 Flight Tests 8-27-09'!V55</f>
        <v>0.13253466028642899</v>
      </c>
      <c r="AH15" s="818">
        <f>'SAME1 Flight Tests 8-27-09'!W55</f>
        <v>0.37038215551998899</v>
      </c>
      <c r="AI15" s="806"/>
      <c r="AJ15" s="806"/>
      <c r="AK15" s="806"/>
      <c r="AL15" s="806"/>
      <c r="AM15" s="806"/>
      <c r="AN15" s="806"/>
      <c r="AO15" s="806"/>
      <c r="AP15" s="806"/>
      <c r="AQ15" s="806"/>
      <c r="AR15" s="806"/>
      <c r="AS15" s="806"/>
      <c r="AT15" s="806"/>
      <c r="AU15" s="805" t="str">
        <f>'SAME1 Flight Tests 8-27-09'!X55</f>
        <v>n/a</v>
      </c>
      <c r="AV15" s="820">
        <f>'SAME1 Flight Tests 8-27-09'!Y55</f>
        <v>3.1597300000000001</v>
      </c>
      <c r="AW15" s="820">
        <f>'SAME1 Flight Tests 8-27-09'!Z55</f>
        <v>6.240723</v>
      </c>
      <c r="AX15" s="820">
        <f>'SAME1 Flight Tests 8-27-09'!AA55</f>
        <v>-8.2397419999999996E-4</v>
      </c>
      <c r="AY15" s="822"/>
      <c r="AZ15" s="822"/>
      <c r="BA15" s="820">
        <f>'SAME1 Flight Tests 8-27-09'!AC55</f>
        <v>4.8665014999999991</v>
      </c>
      <c r="BB15" s="822"/>
      <c r="BC15" s="822"/>
      <c r="BD15" s="820">
        <f>'SAME1 Flight Tests 8-27-09'!AB55</f>
        <v>5.2604235000000017</v>
      </c>
      <c r="BE15" s="820">
        <f>'SAME1 Flight Tests 8-27-09'!AD55</f>
        <v>4.6894519999999993</v>
      </c>
      <c r="BF15" s="826">
        <f>'SAME1 Flight Tests 8-27-09'!AE55</f>
        <v>6631.5</v>
      </c>
      <c r="BG15" s="806"/>
      <c r="BH15" s="806"/>
      <c r="BI15" s="805">
        <f>'SAME1 Flight Tests 8-27-09'!AF55</f>
        <v>1.5378000000000003</v>
      </c>
      <c r="BJ15" s="805">
        <f>'SAME1 Flight Tests 8-27-09'!AG55</f>
        <v>56.625099999999996</v>
      </c>
      <c r="BK15" s="805">
        <f>'SAME1 Flight Tests 8-27-09'!AH55</f>
        <v>0.57097150000000241</v>
      </c>
      <c r="BL15" s="805">
        <f>'SAME1 Flight Tests 8-27-09'!AK55</f>
        <v>0</v>
      </c>
      <c r="BM15" s="805">
        <f>'SAME1 Flight Tests 8-27-09'!AL55</f>
        <v>0</v>
      </c>
      <c r="BN15" s="806"/>
      <c r="BO15" s="805"/>
      <c r="BP15" s="806"/>
      <c r="BQ15" s="805">
        <f>'SAME1 Flight Tests 8-27-09'!AM55</f>
        <v>0</v>
      </c>
      <c r="BR15" s="816">
        <f>'SAME1 Flight Tests 8-27-09'!AP55</f>
        <v>0</v>
      </c>
      <c r="BS15" s="816">
        <f>'SAME1 Flight Tests 8-27-09'!AQ55</f>
        <v>0</v>
      </c>
      <c r="BT15" s="816"/>
      <c r="BU15" s="816">
        <f>'SAME1 Flight Tests 8-27-09'!AS55</f>
        <v>0</v>
      </c>
      <c r="BV15" s="816">
        <f>'SAME1 Flight Tests 8-27-09'!AT55</f>
        <v>0</v>
      </c>
      <c r="BW15" s="807">
        <f>'SAME1 Flight Tests 8-27-09'!BB55</f>
        <v>69793.320211551982</v>
      </c>
      <c r="BX15" s="807">
        <f>'SAME1 Flight Tests 8-27-09'!BC55</f>
        <v>68642.492951193301</v>
      </c>
      <c r="BY15" s="807">
        <f>'SAME1 Flight Tests 8-27-09'!BD55</f>
        <v>65323.532150302759</v>
      </c>
      <c r="BZ15" s="806"/>
      <c r="CA15" s="805">
        <f>'SAME1 Flight Tests 8-27-09'!BG55</f>
        <v>0</v>
      </c>
      <c r="CB15" s="805">
        <f>'SAME1 Flight Tests 8-27-09'!BF55</f>
        <v>0</v>
      </c>
      <c r="CC15" s="783"/>
      <c r="CD15" s="805"/>
      <c r="CE15" s="805">
        <f>'SAME1 Flight Tests 8-27-09'!BH55</f>
        <v>176.76435508982723</v>
      </c>
      <c r="CF15" s="818" t="str">
        <f>'SAME1 Flight Tests 8-27-09'!BI55</f>
        <v>NA</v>
      </c>
      <c r="CG15" s="818">
        <f>'SAME1 Flight Tests 8-27-09'!BJ55</f>
        <v>42</v>
      </c>
      <c r="CH15" s="818">
        <f>'SAME1 Flight Tests 8-27-09'!BK55</f>
        <v>0</v>
      </c>
      <c r="CI15" s="818">
        <f>'SAME1 Flight Tests 8-27-09'!BL55</f>
        <v>0</v>
      </c>
      <c r="CJ15" s="818">
        <f>'SAME1 Flight Tests 8-27-09'!BM55</f>
        <v>0</v>
      </c>
      <c r="CK15" s="818">
        <f>'SAME1 Flight Tests 8-27-09'!BN55</f>
        <v>0</v>
      </c>
      <c r="CL15" s="2014"/>
      <c r="DA15" s="2018"/>
    </row>
    <row r="16" spans="1:105" s="2" customFormat="1" ht="16.5" hidden="1" customHeight="1" x14ac:dyDescent="0.25">
      <c r="A16" s="778">
        <v>1</v>
      </c>
      <c r="B16" s="779">
        <f>'SAME1 Flight Tests 8-27-09'!A56</f>
        <v>5</v>
      </c>
      <c r="C16" s="779" t="str">
        <f>'SAME1 Flight Tests 8-27-09'!B56</f>
        <v>DBP</v>
      </c>
      <c r="D16" s="782"/>
      <c r="E16" s="779" t="str">
        <f>'SAME1 Flight Tests 8-27-09'!C56</f>
        <v>42 D a</v>
      </c>
      <c r="F16" s="779">
        <f>'SAME1 Flight Tests 8-27-09'!D56</f>
        <v>5</v>
      </c>
      <c r="G16" s="779" t="str">
        <f>'SAME1 Flight Tests 8-27-09'!E56</f>
        <v>42a</v>
      </c>
      <c r="H16" s="779" t="str">
        <f>'SAME1 Flight Tests 8-27-09'!F56</f>
        <v xml:space="preserve">     Aging</v>
      </c>
      <c r="I16" s="779">
        <f>'SAME1 Flight Tests 8-27-09'!G56</f>
        <v>277</v>
      </c>
      <c r="J16" s="791">
        <f>'SAME1 Flight Tests 8-27-09'!H56</f>
        <v>39359</v>
      </c>
      <c r="K16" s="779">
        <f>'SAME1 Flight Tests 8-27-09'!I56</f>
        <v>0</v>
      </c>
      <c r="L16" s="779" t="str">
        <f>'SAME1 Flight Tests 8-27-09'!J56</f>
        <v>n</v>
      </c>
      <c r="M16" s="779" t="str">
        <f>'SAME1 Flight Tests 8-27-09'!K56</f>
        <v>n</v>
      </c>
      <c r="N16" s="779">
        <f>'SAME1 Flight Tests 8-27-09'!L56</f>
        <v>7.5</v>
      </c>
      <c r="O16" s="804">
        <f>'SAME1 Flight Tests 8-27-09'!M56</f>
        <v>1.1599999999999999</v>
      </c>
      <c r="P16" s="805">
        <f>'SAME1 Flight Tests 8-27-09'!N56</f>
        <v>74</v>
      </c>
      <c r="Q16" s="805">
        <f>'SAME1 Flight Tests 8-27-09'!O56</f>
        <v>720</v>
      </c>
      <c r="R16" s="805">
        <f>'SAME1 Flight Tests 8-27-09'!P56</f>
        <v>8</v>
      </c>
      <c r="S16" s="806"/>
      <c r="T16" s="806"/>
      <c r="U16" s="805">
        <f>'SAME1 Flight Tests 8-27-09'!Q56</f>
        <v>871</v>
      </c>
      <c r="V16" s="806"/>
      <c r="W16" s="806"/>
      <c r="X16" s="806"/>
      <c r="Y16" s="806"/>
      <c r="Z16" s="806"/>
      <c r="AA16" s="805" t="str">
        <f>'SAME1 Flight Tests 8-27-09'!R56</f>
        <v>y</v>
      </c>
      <c r="AB16" s="805" t="str">
        <f>'SAME1 Flight Tests 8-27-09'!S56</f>
        <v>y</v>
      </c>
      <c r="AC16" s="805">
        <f>'SAME1 Flight Tests 8-27-09'!T56</f>
        <v>1</v>
      </c>
      <c r="AD16" s="806"/>
      <c r="AE16" s="805">
        <f>'SAME1 Flight Tests 8-27-09'!U56</f>
        <v>10</v>
      </c>
      <c r="AF16" s="806"/>
      <c r="AG16" s="816">
        <f>'SAME1 Flight Tests 8-27-09'!V56</f>
        <v>0.13253466028642899</v>
      </c>
      <c r="AH16" s="818">
        <f>'SAME1 Flight Tests 8-27-09'!W56</f>
        <v>0.37487607852829929</v>
      </c>
      <c r="AI16" s="806"/>
      <c r="AJ16" s="806"/>
      <c r="AK16" s="806"/>
      <c r="AL16" s="806"/>
      <c r="AM16" s="806"/>
      <c r="AN16" s="806"/>
      <c r="AO16" s="806"/>
      <c r="AP16" s="806"/>
      <c r="AQ16" s="806"/>
      <c r="AR16" s="806"/>
      <c r="AS16" s="806"/>
      <c r="AT16" s="806"/>
      <c r="AU16" s="805" t="str">
        <f>'SAME1 Flight Tests 8-27-09'!X56</f>
        <v>n/a</v>
      </c>
      <c r="AV16" s="820">
        <f>'SAME1 Flight Tests 8-27-09'!Y56</f>
        <v>3.1739950000000001</v>
      </c>
      <c r="AW16" s="820">
        <f>'SAME1 Flight Tests 8-27-09'!Z56</f>
        <v>6.2468414999999995</v>
      </c>
      <c r="AX16" s="820">
        <f>'SAME1 Flight Tests 8-27-09'!AA56</f>
        <v>-7.476805999999999E-4</v>
      </c>
      <c r="AY16" s="822"/>
      <c r="AZ16" s="822"/>
      <c r="BA16" s="820">
        <f>'SAME1 Flight Tests 8-27-09'!AC56</f>
        <v>4.8921345000000001</v>
      </c>
      <c r="BB16" s="822"/>
      <c r="BC16" s="822"/>
      <c r="BD16" s="820">
        <f>'SAME1 Flight Tests 8-27-09'!AB56</f>
        <v>5.1761459999999992</v>
      </c>
      <c r="BE16" s="820">
        <f>'SAME1 Flight Tests 8-27-09'!AD56</f>
        <v>4.699187499999999</v>
      </c>
      <c r="BF16" s="826">
        <f>'SAME1 Flight Tests 8-27-09'!AE56</f>
        <v>5762</v>
      </c>
      <c r="BG16" s="806"/>
      <c r="BH16" s="806"/>
      <c r="BI16" s="805">
        <f>'SAME1 Flight Tests 8-27-09'!AF56</f>
        <v>1.2407999999999999</v>
      </c>
      <c r="BJ16" s="805">
        <f>'SAME1 Flight Tests 8-27-09'!AG56</f>
        <v>50.4482</v>
      </c>
      <c r="BK16" s="805">
        <f>'SAME1 Flight Tests 8-27-09'!AH56</f>
        <v>0.47695850000000029</v>
      </c>
      <c r="BL16" s="805">
        <f>'SAME1 Flight Tests 8-27-09'!AK56</f>
        <v>0</v>
      </c>
      <c r="BM16" s="805">
        <f>'SAME1 Flight Tests 8-27-09'!AL56</f>
        <v>0</v>
      </c>
      <c r="BN16" s="806"/>
      <c r="BO16" s="805"/>
      <c r="BP16" s="806"/>
      <c r="BQ16" s="805">
        <f>'SAME1 Flight Tests 8-27-09'!AM56</f>
        <v>0</v>
      </c>
      <c r="BR16" s="816">
        <f>'SAME1 Flight Tests 8-27-09'!AP56</f>
        <v>0</v>
      </c>
      <c r="BS16" s="816">
        <f>'SAME1 Flight Tests 8-27-09'!AQ56</f>
        <v>0</v>
      </c>
      <c r="BT16" s="816"/>
      <c r="BU16" s="816">
        <f>'SAME1 Flight Tests 8-27-09'!AS56</f>
        <v>0</v>
      </c>
      <c r="BV16" s="816">
        <f>'SAME1 Flight Tests 8-27-09'!AT56</f>
        <v>0</v>
      </c>
      <c r="BW16" s="807">
        <f>'SAME1 Flight Tests 8-27-09'!BB56</f>
        <v>60566.650796493203</v>
      </c>
      <c r="BX16" s="807">
        <f>'SAME1 Flight Tests 8-27-09'!BC56</f>
        <v>59566.716140052471</v>
      </c>
      <c r="BY16" s="807">
        <f>'SAME1 Flight Tests 8-27-09'!BD56</f>
        <v>56720.728206142747</v>
      </c>
      <c r="BZ16" s="806"/>
      <c r="CA16" s="805">
        <f>'SAME1 Flight Tests 8-27-09'!BG56</f>
        <v>0</v>
      </c>
      <c r="CB16" s="805">
        <f>'SAME1 Flight Tests 8-27-09'!BF56</f>
        <v>0</v>
      </c>
      <c r="CC16" s="783"/>
      <c r="CD16" s="805"/>
      <c r="CE16" s="805">
        <f>'SAME1 Flight Tests 8-27-09'!BH56</f>
        <v>176.76435508982723</v>
      </c>
      <c r="CF16" s="818" t="str">
        <f>'SAME1 Flight Tests 8-27-09'!BI56</f>
        <v>NA</v>
      </c>
      <c r="CG16" s="818">
        <f>'SAME1 Flight Tests 8-27-09'!BJ56</f>
        <v>0</v>
      </c>
      <c r="CH16" s="818">
        <f>'SAME1 Flight Tests 8-27-09'!BK56</f>
        <v>0</v>
      </c>
      <c r="CI16" s="818">
        <f>'SAME1 Flight Tests 8-27-09'!BL56</f>
        <v>0</v>
      </c>
      <c r="CJ16" s="818">
        <f>'SAME1 Flight Tests 8-27-09'!BM56</f>
        <v>0</v>
      </c>
      <c r="CK16" s="818">
        <f>'SAME1 Flight Tests 8-27-09'!BN56</f>
        <v>0</v>
      </c>
      <c r="CL16" s="2014"/>
      <c r="DA16" s="2018"/>
    </row>
    <row r="17" spans="1:105" s="2" customFormat="1" ht="16.5" hidden="1" customHeight="1" x14ac:dyDescent="0.25">
      <c r="A17" s="778">
        <v>1</v>
      </c>
      <c r="B17" s="779">
        <f>'SAME1 Flight Tests 8-27-09'!A57</f>
        <v>5</v>
      </c>
      <c r="C17" s="779" t="str">
        <f>'SAME1 Flight Tests 8-27-09'!B57</f>
        <v>DBP</v>
      </c>
      <c r="D17" s="782"/>
      <c r="E17" s="779" t="str">
        <f>'SAME1 Flight Tests 8-27-09'!C57</f>
        <v>43 D</v>
      </c>
      <c r="F17" s="779">
        <f>'SAME1 Flight Tests 8-27-09'!D57</f>
        <v>5</v>
      </c>
      <c r="G17" s="779">
        <f>'SAME1 Flight Tests 8-27-09'!E57</f>
        <v>43</v>
      </c>
      <c r="H17" s="779" t="str">
        <f>'SAME1 Flight Tests 8-27-09'!F57</f>
        <v>low tempng</v>
      </c>
      <c r="I17" s="779">
        <f>'SAME1 Flight Tests 8-27-09'!G57</f>
        <v>277</v>
      </c>
      <c r="J17" s="791">
        <f>'SAME1 Flight Tests 8-27-09'!H57</f>
        <v>39359</v>
      </c>
      <c r="K17" s="779">
        <f>'SAME1 Flight Tests 8-27-09'!I57</f>
        <v>0</v>
      </c>
      <c r="L17" s="779" t="str">
        <f>'SAME1 Flight Tests 8-27-09'!J57</f>
        <v>n</v>
      </c>
      <c r="M17" s="779" t="str">
        <f>'SAME1 Flight Tests 8-27-09'!K57</f>
        <v>n</v>
      </c>
      <c r="N17" s="779">
        <f>'SAME1 Flight Tests 8-27-09'!L57</f>
        <v>8</v>
      </c>
      <c r="O17" s="804">
        <f>'SAME1 Flight Tests 8-27-09'!M57</f>
        <v>1.18</v>
      </c>
      <c r="P17" s="805">
        <f>'SAME1 Flight Tests 8-27-09'!N57</f>
        <v>60</v>
      </c>
      <c r="Q17" s="805">
        <f>'SAME1 Flight Tests 8-27-09'!O57</f>
        <v>11</v>
      </c>
      <c r="R17" s="805">
        <f>'SAME1 Flight Tests 8-27-09'!P57</f>
        <v>8</v>
      </c>
      <c r="S17" s="806"/>
      <c r="T17" s="806"/>
      <c r="U17" s="805">
        <f>'SAME1 Flight Tests 8-27-09'!Q57</f>
        <v>60</v>
      </c>
      <c r="V17" s="806"/>
      <c r="W17" s="806"/>
      <c r="X17" s="806"/>
      <c r="Y17" s="806"/>
      <c r="Z17" s="806"/>
      <c r="AA17" s="805" t="str">
        <f>'SAME1 Flight Tests 8-27-09'!R57</f>
        <v>y</v>
      </c>
      <c r="AB17" s="805" t="str">
        <f>'SAME1 Flight Tests 8-27-09'!S57</f>
        <v>y</v>
      </c>
      <c r="AC17" s="805">
        <f>'SAME1 Flight Tests 8-27-09'!T57</f>
        <v>1</v>
      </c>
      <c r="AD17" s="806"/>
      <c r="AE17" s="805">
        <f>'SAME1 Flight Tests 8-27-09'!U57</f>
        <v>10</v>
      </c>
      <c r="AF17" s="806"/>
      <c r="AG17" s="816">
        <f>'SAME1 Flight Tests 8-27-09'!V57</f>
        <v>0.13253466028642899</v>
      </c>
      <c r="AH17" s="818">
        <f>'SAME1 Flight Tests 8-27-09'!W57</f>
        <v>0.37166499916549534</v>
      </c>
      <c r="AI17" s="806"/>
      <c r="AJ17" s="806"/>
      <c r="AK17" s="806"/>
      <c r="AL17" s="806"/>
      <c r="AM17" s="806"/>
      <c r="AN17" s="806"/>
      <c r="AO17" s="806"/>
      <c r="AP17" s="806"/>
      <c r="AQ17" s="806"/>
      <c r="AR17" s="806"/>
      <c r="AS17" s="806"/>
      <c r="AT17" s="806"/>
      <c r="AU17" s="805" t="str">
        <f>'SAME1 Flight Tests 8-27-09'!X57</f>
        <v>n/a</v>
      </c>
      <c r="AV17" s="820">
        <f>'SAME1 Flight Tests 8-27-09'!Y57</f>
        <v>2.9458624999999996</v>
      </c>
      <c r="AW17" s="820">
        <f>'SAME1 Flight Tests 8-27-09'!Z57</f>
        <v>6.2579499999999992</v>
      </c>
      <c r="AX17" s="820">
        <f>'SAME1 Flight Tests 8-27-09'!AA57</f>
        <v>-4.8828149999999998E-4</v>
      </c>
      <c r="AY17" s="822"/>
      <c r="AZ17" s="822"/>
      <c r="BA17" s="820">
        <f>'SAME1 Flight Tests 8-27-09'!AC57</f>
        <v>4.8381359999999995</v>
      </c>
      <c r="BB17" s="822"/>
      <c r="BC17" s="822"/>
      <c r="BD17" s="820">
        <f>'SAME1 Flight Tests 8-27-09'!AB57</f>
        <v>5.4415284999999995</v>
      </c>
      <c r="BE17" s="820">
        <f>'SAME1 Flight Tests 8-27-09'!AD57</f>
        <v>4.6604760000000001</v>
      </c>
      <c r="BF17" s="826">
        <f>'SAME1 Flight Tests 8-27-09'!AE57</f>
        <v>7059</v>
      </c>
      <c r="BG17" s="806"/>
      <c r="BH17" s="806"/>
      <c r="BI17" s="805">
        <f>'SAME1 Flight Tests 8-27-09'!AF57</f>
        <v>1.02735</v>
      </c>
      <c r="BJ17" s="805">
        <f>'SAME1 Flight Tests 8-27-09'!AG57</f>
        <v>91.588499999999982</v>
      </c>
      <c r="BK17" s="805">
        <f>'SAME1 Flight Tests 8-27-09'!AH57</f>
        <v>0.78105249999999948</v>
      </c>
      <c r="BL17" s="805">
        <f>'SAME1 Flight Tests 8-27-09'!AK57</f>
        <v>0</v>
      </c>
      <c r="BM17" s="805">
        <f>'SAME1 Flight Tests 8-27-09'!AL57</f>
        <v>0</v>
      </c>
      <c r="BN17" s="806"/>
      <c r="BO17" s="805"/>
      <c r="BP17" s="806"/>
      <c r="BQ17" s="805">
        <f>'SAME1 Flight Tests 8-27-09'!AM57</f>
        <v>0</v>
      </c>
      <c r="BR17" s="816">
        <f>'SAME1 Flight Tests 8-27-09'!AP57</f>
        <v>0</v>
      </c>
      <c r="BS17" s="816">
        <f>'SAME1 Flight Tests 8-27-09'!AQ57</f>
        <v>0</v>
      </c>
      <c r="BT17" s="816"/>
      <c r="BU17" s="816">
        <f>'SAME1 Flight Tests 8-27-09'!AS57</f>
        <v>0</v>
      </c>
      <c r="BV17" s="816">
        <f>'SAME1 Flight Tests 8-27-09'!AT57</f>
        <v>0</v>
      </c>
      <c r="BW17" s="807">
        <f>'SAME1 Flight Tests 8-27-09'!BB57</f>
        <v>74338.088924870041</v>
      </c>
      <c r="BX17" s="807">
        <f>'SAME1 Flight Tests 8-27-09'!BC57</f>
        <v>73113.073523999657</v>
      </c>
      <c r="BY17" s="807">
        <f>'SAME1 Flight Tests 8-27-09'!BD57</f>
        <v>69557.386430664614</v>
      </c>
      <c r="BZ17" s="806"/>
      <c r="CA17" s="805">
        <f>'SAME1 Flight Tests 8-27-09'!BG57</f>
        <v>0</v>
      </c>
      <c r="CB17" s="805">
        <f>'SAME1 Flight Tests 8-27-09'!BF57</f>
        <v>0</v>
      </c>
      <c r="CC17" s="783"/>
      <c r="CD17" s="805"/>
      <c r="CE17" s="805">
        <f>'SAME1 Flight Tests 8-27-09'!BH57</f>
        <v>197.50144008901975</v>
      </c>
      <c r="CF17" s="818" t="str">
        <f>'SAME1 Flight Tests 8-27-09'!BI57</f>
        <v>NA</v>
      </c>
      <c r="CG17" s="818">
        <f>'SAME1 Flight Tests 8-27-09'!BJ57</f>
        <v>0</v>
      </c>
      <c r="CH17" s="818">
        <f>'SAME1 Flight Tests 8-27-09'!BK57</f>
        <v>0</v>
      </c>
      <c r="CI17" s="818">
        <f>'SAME1 Flight Tests 8-27-09'!BL57</f>
        <v>0</v>
      </c>
      <c r="CJ17" s="818">
        <f>'SAME1 Flight Tests 8-27-09'!BM57</f>
        <v>0</v>
      </c>
      <c r="CK17" s="818">
        <f>'SAME1 Flight Tests 8-27-09'!BN57</f>
        <v>0</v>
      </c>
      <c r="CL17" s="2014"/>
      <c r="DA17" s="2018"/>
    </row>
    <row r="18" spans="1:105" s="2" customFormat="1" ht="16.5" hidden="1" customHeight="1" x14ac:dyDescent="0.25">
      <c r="A18" s="778">
        <v>1</v>
      </c>
      <c r="B18" s="779">
        <f>'SAME1 Flight Tests 8-27-09'!A58</f>
        <v>5</v>
      </c>
      <c r="C18" s="779" t="str">
        <f>'SAME1 Flight Tests 8-27-09'!B58</f>
        <v>DBP</v>
      </c>
      <c r="D18" s="782"/>
      <c r="E18" s="779" t="str">
        <f>'SAME1 Flight Tests 8-27-09'!C58</f>
        <v>43 D a</v>
      </c>
      <c r="F18" s="779">
        <f>'SAME1 Flight Tests 8-27-09'!D58</f>
        <v>5</v>
      </c>
      <c r="G18" s="779" t="str">
        <f>'SAME1 Flight Tests 8-27-09'!E58</f>
        <v>43a</v>
      </c>
      <c r="H18" s="779" t="str">
        <f>'SAME1 Flight Tests 8-27-09'!F58</f>
        <v xml:space="preserve">     Aging</v>
      </c>
      <c r="I18" s="779">
        <f>'SAME1 Flight Tests 8-27-09'!G58</f>
        <v>277</v>
      </c>
      <c r="J18" s="791">
        <f>'SAME1 Flight Tests 8-27-09'!H58</f>
        <v>39359</v>
      </c>
      <c r="K18" s="779">
        <f>'SAME1 Flight Tests 8-27-09'!I58</f>
        <v>0</v>
      </c>
      <c r="L18" s="779" t="str">
        <f>'SAME1 Flight Tests 8-27-09'!J58</f>
        <v>n</v>
      </c>
      <c r="M18" s="779" t="str">
        <f>'SAME1 Flight Tests 8-27-09'!K58</f>
        <v>n</v>
      </c>
      <c r="N18" s="779">
        <f>'SAME1 Flight Tests 8-27-09'!L58</f>
        <v>8</v>
      </c>
      <c r="O18" s="804">
        <f>'SAME1 Flight Tests 8-27-09'!M58</f>
        <v>1.18</v>
      </c>
      <c r="P18" s="805">
        <f>'SAME1 Flight Tests 8-27-09'!N58</f>
        <v>60</v>
      </c>
      <c r="Q18" s="805">
        <f>'SAME1 Flight Tests 8-27-09'!O58</f>
        <v>720</v>
      </c>
      <c r="R18" s="805">
        <f>'SAME1 Flight Tests 8-27-09'!P58</f>
        <v>8</v>
      </c>
      <c r="S18" s="806"/>
      <c r="T18" s="806"/>
      <c r="U18" s="805">
        <f>'SAME1 Flight Tests 8-27-09'!Q58</f>
        <v>879</v>
      </c>
      <c r="V18" s="806"/>
      <c r="W18" s="806"/>
      <c r="X18" s="806"/>
      <c r="Y18" s="806"/>
      <c r="Z18" s="806"/>
      <c r="AA18" s="805" t="str">
        <f>'SAME1 Flight Tests 8-27-09'!R58</f>
        <v>y</v>
      </c>
      <c r="AB18" s="805" t="str">
        <f>'SAME1 Flight Tests 8-27-09'!S58</f>
        <v>y</v>
      </c>
      <c r="AC18" s="805">
        <f>'SAME1 Flight Tests 8-27-09'!T58</f>
        <v>1</v>
      </c>
      <c r="AD18" s="806"/>
      <c r="AE18" s="805">
        <f>'SAME1 Flight Tests 8-27-09'!U58</f>
        <v>10</v>
      </c>
      <c r="AF18" s="806"/>
      <c r="AG18" s="816">
        <f>'SAME1 Flight Tests 8-27-09'!V58</f>
        <v>0.13253466028642899</v>
      </c>
      <c r="AH18" s="818">
        <f>'SAME1 Flight Tests 8-27-09'!W58</f>
        <v>0</v>
      </c>
      <c r="AI18" s="806"/>
      <c r="AJ18" s="806"/>
      <c r="AK18" s="806"/>
      <c r="AL18" s="806"/>
      <c r="AM18" s="806"/>
      <c r="AN18" s="806"/>
      <c r="AO18" s="806"/>
      <c r="AP18" s="806"/>
      <c r="AQ18" s="806"/>
      <c r="AR18" s="806"/>
      <c r="AS18" s="806"/>
      <c r="AT18" s="806"/>
      <c r="AU18" s="805" t="str">
        <f>'SAME1 Flight Tests 8-27-09'!X58</f>
        <v>n/a</v>
      </c>
      <c r="AV18" s="820">
        <f>'SAME1 Flight Tests 8-27-09'!Y58</f>
        <v>2.9606769999999996</v>
      </c>
      <c r="AW18" s="820">
        <f>'SAME1 Flight Tests 8-27-09'!Z58</f>
        <v>6.2573239999999988</v>
      </c>
      <c r="AX18" s="820">
        <f>'SAME1 Flight Tests 8-27-09'!AA58</f>
        <v>-7.7819744999999994E-4</v>
      </c>
      <c r="AY18" s="822"/>
      <c r="AZ18" s="822"/>
      <c r="BA18" s="820">
        <f>'SAME1 Flight Tests 8-27-09'!AC58</f>
        <v>4.8957829999999998</v>
      </c>
      <c r="BB18" s="822"/>
      <c r="BC18" s="822"/>
      <c r="BD18" s="820">
        <f>'SAME1 Flight Tests 8-27-09'!AB58</f>
        <v>5.3406210000000005</v>
      </c>
      <c r="BE18" s="820">
        <f>'SAME1 Flight Tests 8-27-09'!AD58</f>
        <v>4.6857304999999991</v>
      </c>
      <c r="BF18" s="826">
        <f>'SAME1 Flight Tests 8-27-09'!AE58</f>
        <v>6318</v>
      </c>
      <c r="BG18" s="806"/>
      <c r="BH18" s="806"/>
      <c r="BI18" s="805">
        <f>'SAME1 Flight Tests 8-27-09'!AF58</f>
        <v>0.84245000000000003</v>
      </c>
      <c r="BJ18" s="805">
        <f>'SAME1 Flight Tests 8-27-09'!AG58</f>
        <v>80.297600000000003</v>
      </c>
      <c r="BK18" s="805">
        <f>'SAME1 Flight Tests 8-27-09'!AH58</f>
        <v>0.65489050000000137</v>
      </c>
      <c r="BL18" s="805">
        <f>'SAME1 Flight Tests 8-27-09'!AK58</f>
        <v>0</v>
      </c>
      <c r="BM18" s="805">
        <f>'SAME1 Flight Tests 8-27-09'!AL58</f>
        <v>0</v>
      </c>
      <c r="BN18" s="806"/>
      <c r="BO18" s="805"/>
      <c r="BP18" s="806"/>
      <c r="BQ18" s="805">
        <f>'SAME1 Flight Tests 8-27-09'!AM58</f>
        <v>0</v>
      </c>
      <c r="BR18" s="816">
        <f>'SAME1 Flight Tests 8-27-09'!AP58</f>
        <v>0</v>
      </c>
      <c r="BS18" s="816">
        <f>'SAME1 Flight Tests 8-27-09'!AQ58</f>
        <v>0</v>
      </c>
      <c r="BT18" s="816"/>
      <c r="BU18" s="816">
        <f>'SAME1 Flight Tests 8-27-09'!AS58</f>
        <v>0</v>
      </c>
      <c r="BV18" s="816">
        <f>'SAME1 Flight Tests 8-27-09'!AT58</f>
        <v>0</v>
      </c>
      <c r="BW18" s="807">
        <f>'SAME1 Flight Tests 8-27-09'!BB58</f>
        <v>66463.995372703139</v>
      </c>
      <c r="BX18" s="807">
        <f>'SAME1 Flight Tests 8-27-09'!BC58</f>
        <v>65367.572748719715</v>
      </c>
      <c r="BY18" s="807">
        <f>'SAME1 Flight Tests 8-27-09'!BD58</f>
        <v>62220.4584534963</v>
      </c>
      <c r="BZ18" s="806"/>
      <c r="CA18" s="805">
        <f>'SAME1 Flight Tests 8-27-09'!BG58</f>
        <v>0</v>
      </c>
      <c r="CB18" s="805">
        <f>'SAME1 Flight Tests 8-27-09'!BF58</f>
        <v>0</v>
      </c>
      <c r="CC18" s="783"/>
      <c r="CD18" s="805"/>
      <c r="CE18" s="805">
        <f>'SAME1 Flight Tests 8-27-09'!BH58</f>
        <v>197.50144008901975</v>
      </c>
      <c r="CF18" s="818" t="str">
        <f>'SAME1 Flight Tests 8-27-09'!BI58</f>
        <v>NA</v>
      </c>
      <c r="CG18" s="818">
        <f>'SAME1 Flight Tests 8-27-09'!BJ58</f>
        <v>0</v>
      </c>
      <c r="CH18" s="818">
        <f>'SAME1 Flight Tests 8-27-09'!BK58</f>
        <v>0</v>
      </c>
      <c r="CI18" s="818">
        <f>'SAME1 Flight Tests 8-27-09'!BL58</f>
        <v>0</v>
      </c>
      <c r="CJ18" s="818">
        <f>'SAME1 Flight Tests 8-27-09'!BM58</f>
        <v>0</v>
      </c>
      <c r="CK18" s="818">
        <f>'SAME1 Flight Tests 8-27-09'!BN58</f>
        <v>0</v>
      </c>
      <c r="CL18" s="2014"/>
      <c r="DA18" s="2018"/>
    </row>
    <row r="19" spans="1:105" s="2" customFormat="1" ht="16.5" hidden="1" customHeight="1" x14ac:dyDescent="0.25">
      <c r="A19" s="778">
        <v>1</v>
      </c>
      <c r="B19" s="779">
        <f>'SAME1 Flight Tests 8-27-09'!A59</f>
        <v>5</v>
      </c>
      <c r="C19" s="779" t="str">
        <f>'SAME1 Flight Tests 8-27-09'!B59</f>
        <v>DBP</v>
      </c>
      <c r="D19" s="782"/>
      <c r="E19" s="779" t="str">
        <f>'SAME1 Flight Tests 8-27-09'!C59</f>
        <v>44 D</v>
      </c>
      <c r="F19" s="779">
        <f>'SAME1 Flight Tests 8-27-09'!D59</f>
        <v>5</v>
      </c>
      <c r="G19" s="779">
        <f>'SAME1 Flight Tests 8-27-09'!E59</f>
        <v>44</v>
      </c>
      <c r="H19" s="779" t="str">
        <f>'SAME1 Flight Tests 8-27-09'!F59</f>
        <v>low temp aging</v>
      </c>
      <c r="I19" s="779">
        <f>'SAME1 Flight Tests 8-27-09'!G59</f>
        <v>277</v>
      </c>
      <c r="J19" s="791">
        <f>'SAME1 Flight Tests 8-27-09'!H59</f>
        <v>39359</v>
      </c>
      <c r="K19" s="779">
        <f>'SAME1 Flight Tests 8-27-09'!I59</f>
        <v>0</v>
      </c>
      <c r="L19" s="779" t="str">
        <f>'SAME1 Flight Tests 8-27-09'!J59</f>
        <v>n</v>
      </c>
      <c r="M19" s="779" t="str">
        <f>'SAME1 Flight Tests 8-27-09'!K59</f>
        <v>n</v>
      </c>
      <c r="N19" s="779">
        <f>'SAME1 Flight Tests 8-27-09'!L59</f>
        <v>7.5</v>
      </c>
      <c r="O19" s="804">
        <f>'SAME1 Flight Tests 8-27-09'!M59</f>
        <v>1.1599999999999999</v>
      </c>
      <c r="P19" s="805">
        <f>'SAME1 Flight Tests 8-27-09'!N59</f>
        <v>74</v>
      </c>
      <c r="Q19" s="805">
        <f>'SAME1 Flight Tests 8-27-09'!O59</f>
        <v>11</v>
      </c>
      <c r="R19" s="805">
        <f>'SAME1 Flight Tests 8-27-09'!P59</f>
        <v>8</v>
      </c>
      <c r="S19" s="806"/>
      <c r="T19" s="806"/>
      <c r="U19" s="805">
        <f>'SAME1 Flight Tests 8-27-09'!Q59</f>
        <v>62</v>
      </c>
      <c r="V19" s="806"/>
      <c r="W19" s="806"/>
      <c r="X19" s="806"/>
      <c r="Y19" s="806"/>
      <c r="Z19" s="806"/>
      <c r="AA19" s="805" t="str">
        <f>'SAME1 Flight Tests 8-27-09'!R59</f>
        <v>y</v>
      </c>
      <c r="AB19" s="805" t="str">
        <f>'SAME1 Flight Tests 8-27-09'!S59</f>
        <v>y</v>
      </c>
      <c r="AC19" s="805">
        <f>'SAME1 Flight Tests 8-27-09'!T59</f>
        <v>1</v>
      </c>
      <c r="AD19" s="806"/>
      <c r="AE19" s="805">
        <f>'SAME1 Flight Tests 8-27-09'!U59</f>
        <v>10</v>
      </c>
      <c r="AF19" s="806"/>
      <c r="AG19" s="816">
        <f>'SAME1 Flight Tests 8-27-09'!V59</f>
        <v>0.13253466028642899</v>
      </c>
      <c r="AH19" s="818">
        <f>'SAME1 Flight Tests 8-27-09'!W59</f>
        <v>0</v>
      </c>
      <c r="AI19" s="806"/>
      <c r="AJ19" s="806"/>
      <c r="AK19" s="806"/>
      <c r="AL19" s="806"/>
      <c r="AM19" s="806"/>
      <c r="AN19" s="806"/>
      <c r="AO19" s="806"/>
      <c r="AP19" s="806"/>
      <c r="AQ19" s="806"/>
      <c r="AR19" s="806"/>
      <c r="AS19" s="806"/>
      <c r="AT19" s="806"/>
      <c r="AU19" s="805" t="str">
        <f>'SAME1 Flight Tests 8-27-09'!X59</f>
        <v>n/a</v>
      </c>
      <c r="AV19" s="820">
        <f>'SAME1 Flight Tests 8-27-09'!Y59</f>
        <v>3.1862650000000001</v>
      </c>
      <c r="AW19" s="820">
        <f>'SAME1 Flight Tests 8-27-09'!Z59</f>
        <v>6.2593695</v>
      </c>
      <c r="AX19" s="820">
        <f>'SAME1 Flight Tests 8-27-09'!AA59</f>
        <v>-5.6457510000000003E-4</v>
      </c>
      <c r="AY19" s="822"/>
      <c r="AZ19" s="822"/>
      <c r="BA19" s="820">
        <f>'SAME1 Flight Tests 8-27-09'!AC59</f>
        <v>4.8722225000000003</v>
      </c>
      <c r="BB19" s="822"/>
      <c r="BC19" s="822"/>
      <c r="BD19" s="820">
        <f>'SAME1 Flight Tests 8-27-09'!AB59</f>
        <v>5.1195819999999994</v>
      </c>
      <c r="BE19" s="820">
        <f>'SAME1 Flight Tests 8-27-09'!AD59</f>
        <v>4.6912835000000008</v>
      </c>
      <c r="BF19" s="826">
        <f>'SAME1 Flight Tests 8-27-09'!AE59</f>
        <v>2670</v>
      </c>
      <c r="BG19" s="806"/>
      <c r="BH19" s="806"/>
      <c r="BI19" s="805">
        <f>'SAME1 Flight Tests 8-27-09'!AF59</f>
        <v>2.6500000000000004E-3</v>
      </c>
      <c r="BJ19" s="805">
        <f>'SAME1 Flight Tests 8-27-09'!AG59</f>
        <v>47.521349999999998</v>
      </c>
      <c r="BK19" s="805">
        <f>'SAME1 Flight Tests 8-27-09'!AH59</f>
        <v>0.42829849999999858</v>
      </c>
      <c r="BL19" s="805">
        <f>'SAME1 Flight Tests 8-27-09'!AK59</f>
        <v>0</v>
      </c>
      <c r="BM19" s="805">
        <f>'SAME1 Flight Tests 8-27-09'!AL59</f>
        <v>0</v>
      </c>
      <c r="BN19" s="806"/>
      <c r="BO19" s="805"/>
      <c r="BP19" s="806"/>
      <c r="BQ19" s="805">
        <f>'SAME1 Flight Tests 8-27-09'!AM59</f>
        <v>0</v>
      </c>
      <c r="BR19" s="816">
        <f>'SAME1 Flight Tests 8-27-09'!AP59</f>
        <v>0</v>
      </c>
      <c r="BS19" s="816">
        <f>'SAME1 Flight Tests 8-27-09'!AQ59</f>
        <v>0</v>
      </c>
      <c r="BT19" s="816"/>
      <c r="BU19" s="816">
        <f>'SAME1 Flight Tests 8-27-09'!AS59</f>
        <v>0</v>
      </c>
      <c r="BV19" s="816">
        <f>'SAME1 Flight Tests 8-27-09'!AT59</f>
        <v>0</v>
      </c>
      <c r="BW19" s="807">
        <f>'SAME1 Flight Tests 8-27-09'!BB59</f>
        <v>27940.840471442963</v>
      </c>
      <c r="BX19" s="807">
        <f>'SAME1 Flight Tests 8-27-09'!BC59</f>
        <v>27477.489979826034</v>
      </c>
      <c r="BY19" s="807">
        <f>'SAME1 Flight Tests 8-27-09'!BD59</f>
        <v>26221.004320602202</v>
      </c>
      <c r="BZ19" s="806"/>
      <c r="CA19" s="805">
        <f>'SAME1 Flight Tests 8-27-09'!BG59</f>
        <v>0</v>
      </c>
      <c r="CB19" s="805">
        <f>'SAME1 Flight Tests 8-27-09'!BF59</f>
        <v>0</v>
      </c>
      <c r="CC19" s="783"/>
      <c r="CD19" s="805"/>
      <c r="CE19" s="805">
        <f>'SAME1 Flight Tests 8-27-09'!BH59</f>
        <v>178.19628801490302</v>
      </c>
      <c r="CF19" s="818" t="str">
        <f>'SAME1 Flight Tests 8-27-09'!BI59</f>
        <v>NA</v>
      </c>
      <c r="CG19" s="818">
        <f>'SAME1 Flight Tests 8-27-09'!BJ59</f>
        <v>0</v>
      </c>
      <c r="CH19" s="818">
        <f>'SAME1 Flight Tests 8-27-09'!BK59</f>
        <v>0</v>
      </c>
      <c r="CI19" s="818">
        <f>'SAME1 Flight Tests 8-27-09'!BL59</f>
        <v>0</v>
      </c>
      <c r="CJ19" s="818">
        <f>'SAME1 Flight Tests 8-27-09'!BM59</f>
        <v>0</v>
      </c>
      <c r="CK19" s="818">
        <f>'SAME1 Flight Tests 8-27-09'!BN59</f>
        <v>0</v>
      </c>
      <c r="CL19" s="2014"/>
      <c r="DA19" s="2018"/>
    </row>
    <row r="20" spans="1:105" s="2" customFormat="1" ht="16.5" hidden="1" customHeight="1" x14ac:dyDescent="0.25">
      <c r="A20" s="778">
        <v>1</v>
      </c>
      <c r="B20" s="779">
        <f>'SAME1 Flight Tests 8-27-09'!A60</f>
        <v>5</v>
      </c>
      <c r="C20" s="779" t="str">
        <f>'SAME1 Flight Tests 8-27-09'!B60</f>
        <v>DBP</v>
      </c>
      <c r="D20" s="782"/>
      <c r="E20" s="779" t="str">
        <f>'SAME1 Flight Tests 8-27-09'!C60</f>
        <v>44 D1</v>
      </c>
      <c r="F20" s="779">
        <f>'SAME1 Flight Tests 8-27-09'!D60</f>
        <v>5</v>
      </c>
      <c r="G20" s="779" t="str">
        <f>'SAME1 Flight Tests 8-27-09'!E60</f>
        <v>44a</v>
      </c>
      <c r="H20" s="779" t="str">
        <f>'SAME1 Flight Tests 8-27-09'!F60</f>
        <v xml:space="preserve">     Aging</v>
      </c>
      <c r="I20" s="779">
        <f>'SAME1 Flight Tests 8-27-09'!G60</f>
        <v>277</v>
      </c>
      <c r="J20" s="791">
        <f>'SAME1 Flight Tests 8-27-09'!H60</f>
        <v>39359</v>
      </c>
      <c r="K20" s="779">
        <f>'SAME1 Flight Tests 8-27-09'!I60</f>
        <v>0</v>
      </c>
      <c r="L20" s="779" t="str">
        <f>'SAME1 Flight Tests 8-27-09'!J60</f>
        <v>n</v>
      </c>
      <c r="M20" s="779" t="str">
        <f>'SAME1 Flight Tests 8-27-09'!K60</f>
        <v>n</v>
      </c>
      <c r="N20" s="779">
        <f>'SAME1 Flight Tests 8-27-09'!L60</f>
        <v>7.5</v>
      </c>
      <c r="O20" s="804">
        <f>'SAME1 Flight Tests 8-27-09'!M60</f>
        <v>1.1599999999999999</v>
      </c>
      <c r="P20" s="805">
        <f>'SAME1 Flight Tests 8-27-09'!N60</f>
        <v>74</v>
      </c>
      <c r="Q20" s="805">
        <f>'SAME1 Flight Tests 8-27-09'!O60</f>
        <v>1800</v>
      </c>
      <c r="R20" s="805">
        <f>'SAME1 Flight Tests 8-27-09'!P60</f>
        <v>8</v>
      </c>
      <c r="S20" s="806"/>
      <c r="T20" s="806"/>
      <c r="U20" s="805">
        <f>'SAME1 Flight Tests 8-27-09'!Q60</f>
        <v>1958</v>
      </c>
      <c r="V20" s="806"/>
      <c r="W20" s="806"/>
      <c r="X20" s="806"/>
      <c r="Y20" s="806"/>
      <c r="Z20" s="806"/>
      <c r="AA20" s="805" t="str">
        <f>'SAME1 Flight Tests 8-27-09'!R60</f>
        <v>y</v>
      </c>
      <c r="AB20" s="805" t="str">
        <f>'SAME1 Flight Tests 8-27-09'!S60</f>
        <v>y</v>
      </c>
      <c r="AC20" s="805">
        <f>'SAME1 Flight Tests 8-27-09'!T60</f>
        <v>1</v>
      </c>
      <c r="AD20" s="806"/>
      <c r="AE20" s="805">
        <f>'SAME1 Flight Tests 8-27-09'!U60</f>
        <v>10</v>
      </c>
      <c r="AF20" s="806"/>
      <c r="AG20" s="816">
        <f>'SAME1 Flight Tests 8-27-09'!V60</f>
        <v>0.13253466028642899</v>
      </c>
      <c r="AH20" s="818">
        <f>'SAME1 Flight Tests 8-27-09'!W60</f>
        <v>0.37602999417613525</v>
      </c>
      <c r="AI20" s="806"/>
      <c r="AJ20" s="806"/>
      <c r="AK20" s="806"/>
      <c r="AL20" s="806"/>
      <c r="AM20" s="806"/>
      <c r="AN20" s="806"/>
      <c r="AO20" s="806"/>
      <c r="AP20" s="806"/>
      <c r="AQ20" s="806"/>
      <c r="AR20" s="806"/>
      <c r="AS20" s="806"/>
      <c r="AT20" s="806"/>
      <c r="AU20" s="805" t="str">
        <f>'SAME1 Flight Tests 8-27-09'!X60</f>
        <v>n/a</v>
      </c>
      <c r="AV20" s="820">
        <f>'SAME1 Flight Tests 8-27-09'!Y60</f>
        <v>3.2127380000000003</v>
      </c>
      <c r="AW20" s="820">
        <f>'SAME1 Flight Tests 8-27-09'!Z60</f>
        <v>6.2593224999999988</v>
      </c>
      <c r="AX20" s="820">
        <f>'SAME1 Flight Tests 8-27-09'!AA60</f>
        <v>-6.7138674999999977E-4</v>
      </c>
      <c r="AY20" s="822"/>
      <c r="AZ20" s="822"/>
      <c r="BA20" s="820">
        <f>'SAME1 Flight Tests 8-27-09'!AC60</f>
        <v>4.8959057142857159</v>
      </c>
      <c r="BB20" s="822"/>
      <c r="BC20" s="822"/>
      <c r="BD20" s="820">
        <f>'SAME1 Flight Tests 8-27-09'!AB60</f>
        <v>5.0606080000000002</v>
      </c>
      <c r="BE20" s="820">
        <f>'SAME1 Flight Tests 8-27-09'!AD60</f>
        <v>4.7004780952380942</v>
      </c>
      <c r="BF20" s="826">
        <f>'SAME1 Flight Tests 8-27-09'!AE60</f>
        <v>2452</v>
      </c>
      <c r="BG20" s="806"/>
      <c r="BH20" s="806"/>
      <c r="BI20" s="805">
        <f>'SAME1 Flight Tests 8-27-09'!AF60</f>
        <v>6.3500000000000015E-3</v>
      </c>
      <c r="BJ20" s="805">
        <f>'SAME1 Flight Tests 8-27-09'!AG60</f>
        <v>42.271100000000004</v>
      </c>
      <c r="BK20" s="805">
        <f>'SAME1 Flight Tests 8-27-09'!AH60</f>
        <v>0.36012990476190598</v>
      </c>
      <c r="BL20" s="805">
        <f>'SAME1 Flight Tests 8-27-09'!AK60</f>
        <v>0</v>
      </c>
      <c r="BM20" s="805">
        <f>'SAME1 Flight Tests 8-27-09'!AL60</f>
        <v>0</v>
      </c>
      <c r="BN20" s="806"/>
      <c r="BO20" s="805"/>
      <c r="BP20" s="806"/>
      <c r="BQ20" s="805">
        <f>'SAME1 Flight Tests 8-27-09'!AM60</f>
        <v>0</v>
      </c>
      <c r="BR20" s="816">
        <f>'SAME1 Flight Tests 8-27-09'!AP60</f>
        <v>0</v>
      </c>
      <c r="BS20" s="816">
        <f>'SAME1 Flight Tests 8-27-09'!AQ60</f>
        <v>0</v>
      </c>
      <c r="BT20" s="816"/>
      <c r="BU20" s="816">
        <f>'SAME1 Flight Tests 8-27-09'!AS60</f>
        <v>0</v>
      </c>
      <c r="BV20" s="816">
        <f>'SAME1 Flight Tests 8-27-09'!AT60</f>
        <v>0</v>
      </c>
      <c r="BW20" s="807">
        <f>'SAME1 Flight Tests 8-27-09'!BB60</f>
        <v>25651.462045118446</v>
      </c>
      <c r="BX20" s="807">
        <f>'SAME1 Flight Tests 8-27-09'!BC60</f>
        <v>25225.94316667473</v>
      </c>
      <c r="BY20" s="807">
        <f>'SAME1 Flight Tests 8-27-09'!BD60</f>
        <v>24076.080152194998</v>
      </c>
      <c r="BZ20" s="806"/>
      <c r="CA20" s="805">
        <f>'SAME1 Flight Tests 8-27-09'!BG60</f>
        <v>0</v>
      </c>
      <c r="CB20" s="805">
        <f>'SAME1 Flight Tests 8-27-09'!BF60</f>
        <v>0</v>
      </c>
      <c r="CC20" s="783"/>
      <c r="CD20" s="805"/>
      <c r="CE20" s="805">
        <f>'SAME1 Flight Tests 8-27-09'!BH60</f>
        <v>178.19628801490302</v>
      </c>
      <c r="CF20" s="818" t="str">
        <f>'SAME1 Flight Tests 8-27-09'!BI60</f>
        <v>NA</v>
      </c>
      <c r="CG20" s="818">
        <f>'SAME1 Flight Tests 8-27-09'!BJ60</f>
        <v>0</v>
      </c>
      <c r="CH20" s="818">
        <f>'SAME1 Flight Tests 8-27-09'!BK60</f>
        <v>0</v>
      </c>
      <c r="CI20" s="818">
        <f>'SAME1 Flight Tests 8-27-09'!BL60</f>
        <v>0</v>
      </c>
      <c r="CJ20" s="818">
        <f>'SAME1 Flight Tests 8-27-09'!BM60</f>
        <v>0</v>
      </c>
      <c r="CK20" s="818">
        <f>'SAME1 Flight Tests 8-27-09'!BN60</f>
        <v>0</v>
      </c>
      <c r="CL20" s="2014"/>
      <c r="DA20" s="2018"/>
    </row>
    <row r="21" spans="1:105" s="2" customFormat="1" ht="16.5" hidden="1" customHeight="1" x14ac:dyDescent="0.25">
      <c r="A21" s="778">
        <v>1</v>
      </c>
      <c r="B21" s="779">
        <f>'SAME1 Flight Tests 8-27-09'!A61</f>
        <v>5</v>
      </c>
      <c r="C21" s="779" t="str">
        <f>'SAME1 Flight Tests 8-27-09'!B61</f>
        <v>DBP</v>
      </c>
      <c r="D21" s="782"/>
      <c r="E21" s="779" t="str">
        <f>'SAME1 Flight Tests 8-27-09'!C61</f>
        <v>45 D</v>
      </c>
      <c r="F21" s="779">
        <f>'SAME1 Flight Tests 8-27-09'!D61</f>
        <v>5</v>
      </c>
      <c r="G21" s="779">
        <f>'SAME1 Flight Tests 8-27-09'!E61</f>
        <v>45</v>
      </c>
      <c r="H21" s="779" t="str">
        <f>'SAME1 Flight Tests 8-27-09'!F61</f>
        <v>high temp aging</v>
      </c>
      <c r="I21" s="779">
        <f>'SAME1 Flight Tests 8-27-09'!G61</f>
        <v>278</v>
      </c>
      <c r="J21" s="791">
        <f>'SAME1 Flight Tests 8-27-09'!H61</f>
        <v>39360</v>
      </c>
      <c r="K21" s="779">
        <f>'SAME1 Flight Tests 8-27-09'!I61</f>
        <v>0</v>
      </c>
      <c r="L21" s="779" t="str">
        <f>'SAME1 Flight Tests 8-27-09'!J61</f>
        <v>n</v>
      </c>
      <c r="M21" s="779" t="str">
        <f>'SAME1 Flight Tests 8-27-09'!K61</f>
        <v>n</v>
      </c>
      <c r="N21" s="779">
        <f>'SAME1 Flight Tests 8-27-09'!L61</f>
        <v>8</v>
      </c>
      <c r="O21" s="804">
        <f>'SAME1 Flight Tests 8-27-09'!M61</f>
        <v>1.19</v>
      </c>
      <c r="P21" s="805">
        <f>'SAME1 Flight Tests 8-27-09'!N61</f>
        <v>45</v>
      </c>
      <c r="Q21" s="805">
        <f>'SAME1 Flight Tests 8-27-09'!O61</f>
        <v>11</v>
      </c>
      <c r="R21" s="805">
        <f>'SAME1 Flight Tests 8-27-09'!P61</f>
        <v>8</v>
      </c>
      <c r="S21" s="806"/>
      <c r="T21" s="806"/>
      <c r="U21" s="805">
        <f>'SAME1 Flight Tests 8-27-09'!Q61</f>
        <v>86</v>
      </c>
      <c r="V21" s="806"/>
      <c r="W21" s="806"/>
      <c r="X21" s="806"/>
      <c r="Y21" s="806"/>
      <c r="Z21" s="806"/>
      <c r="AA21" s="805" t="str">
        <f>'SAME1 Flight Tests 8-27-09'!R61</f>
        <v>y</v>
      </c>
      <c r="AB21" s="805" t="str">
        <f>'SAME1 Flight Tests 8-27-09'!S61</f>
        <v>y</v>
      </c>
      <c r="AC21" s="805">
        <f>'SAME1 Flight Tests 8-27-09'!T61</f>
        <v>1</v>
      </c>
      <c r="AD21" s="806"/>
      <c r="AE21" s="805">
        <f>'SAME1 Flight Tests 8-27-09'!U61</f>
        <v>10</v>
      </c>
      <c r="AF21" s="806"/>
      <c r="AG21" s="816">
        <f>'SAME1 Flight Tests 8-27-09'!V61</f>
        <v>0.13253466028642899</v>
      </c>
      <c r="AH21" s="818">
        <f>'SAME1 Flight Tests 8-27-09'!W61</f>
        <v>0.37232466818376009</v>
      </c>
      <c r="AI21" s="806"/>
      <c r="AJ21" s="806"/>
      <c r="AK21" s="806"/>
      <c r="AL21" s="806"/>
      <c r="AM21" s="806"/>
      <c r="AN21" s="806"/>
      <c r="AO21" s="806"/>
      <c r="AP21" s="806"/>
      <c r="AQ21" s="806"/>
      <c r="AR21" s="806"/>
      <c r="AS21" s="806"/>
      <c r="AT21" s="806"/>
      <c r="AU21" s="805">
        <f>'SAME1 Flight Tests 8-27-09'!X61</f>
        <v>8.5399999999999991</v>
      </c>
      <c r="AV21" s="820">
        <f>'SAME1 Flight Tests 8-27-09'!Y61</f>
        <v>2.992845</v>
      </c>
      <c r="AW21" s="820">
        <f>'SAME1 Flight Tests 8-27-09'!Z61</f>
        <v>6.246277000000001</v>
      </c>
      <c r="AX21" s="820">
        <f>'SAME1 Flight Tests 8-27-09'!AA61</f>
        <v>-6.4086900000000018E-4</v>
      </c>
      <c r="AY21" s="822"/>
      <c r="AZ21" s="822"/>
      <c r="BA21" s="820">
        <f>'SAME1 Flight Tests 8-27-09'!AC61</f>
        <v>4.8697975000000016</v>
      </c>
      <c r="BB21" s="822"/>
      <c r="BC21" s="822"/>
      <c r="BD21" s="820">
        <f>'SAME1 Flight Tests 8-27-09'!AB61</f>
        <v>5.4054559999999992</v>
      </c>
      <c r="BE21" s="820">
        <f>'SAME1 Flight Tests 8-27-09'!AD61</f>
        <v>4.7024245000000002</v>
      </c>
      <c r="BF21" s="826">
        <f>'SAME1 Flight Tests 8-27-09'!AE61</f>
        <v>6791</v>
      </c>
      <c r="BG21" s="806"/>
      <c r="BH21" s="806"/>
      <c r="BI21" s="805">
        <f>'SAME1 Flight Tests 8-27-09'!AF61</f>
        <v>1.2176000000000002</v>
      </c>
      <c r="BJ21" s="805">
        <f>'SAME1 Flight Tests 8-27-09'!AG61</f>
        <v>77.623499999999979</v>
      </c>
      <c r="BK21" s="805">
        <f>'SAME1 Flight Tests 8-27-09'!AH61</f>
        <v>0.70303149999999892</v>
      </c>
      <c r="BL21" s="805">
        <f>'SAME1 Flight Tests 8-27-09'!AK61</f>
        <v>0</v>
      </c>
      <c r="BM21" s="805">
        <f>'SAME1 Flight Tests 8-27-09'!AL61</f>
        <v>0</v>
      </c>
      <c r="BN21" s="806"/>
      <c r="BO21" s="805"/>
      <c r="BP21" s="806"/>
      <c r="BQ21" s="805">
        <f>'SAME1 Flight Tests 8-27-09'!AM61</f>
        <v>0</v>
      </c>
      <c r="BR21" s="816">
        <f>'SAME1 Flight Tests 8-27-09'!AP61</f>
        <v>0</v>
      </c>
      <c r="BS21" s="816">
        <f>'SAME1 Flight Tests 8-27-09'!AQ61</f>
        <v>0</v>
      </c>
      <c r="BT21" s="816"/>
      <c r="BU21" s="816">
        <f>'SAME1 Flight Tests 8-27-09'!AS61</f>
        <v>0</v>
      </c>
      <c r="BV21" s="816">
        <f>'SAME1 Flight Tests 8-27-09'!AT61</f>
        <v>0</v>
      </c>
      <c r="BW21" s="807">
        <f>'SAME1 Flight Tests 8-27-09'!BB61</f>
        <v>71488.325706827716</v>
      </c>
      <c r="BX21" s="807">
        <f>'SAME1 Flight Tests 8-27-09'!BC61</f>
        <v>70309.818894628988</v>
      </c>
      <c r="BY21" s="807">
        <f>'SAME1 Flight Tests 8-27-09'!BD61</f>
        <v>66902.858179415722</v>
      </c>
      <c r="BZ21" s="806"/>
      <c r="CA21" s="805">
        <f>'SAME1 Flight Tests 8-27-09'!BG61</f>
        <v>0</v>
      </c>
      <c r="CB21" s="805">
        <f>'SAME1 Flight Tests 8-27-09'!BF61</f>
        <v>0</v>
      </c>
      <c r="CC21" s="783"/>
      <c r="CD21" s="805"/>
      <c r="CE21" s="805">
        <f>'SAME1 Flight Tests 8-27-09'!BH61</f>
        <v>203.61293584296271</v>
      </c>
      <c r="CF21" s="818" t="str">
        <f>'SAME1 Flight Tests 8-27-09'!BI61</f>
        <v>NA</v>
      </c>
      <c r="CG21" s="818">
        <f>'SAME1 Flight Tests 8-27-09'!BJ61</f>
        <v>0</v>
      </c>
      <c r="CH21" s="818">
        <f>'SAME1 Flight Tests 8-27-09'!BK61</f>
        <v>0</v>
      </c>
      <c r="CI21" s="818">
        <f>'SAME1 Flight Tests 8-27-09'!BL61</f>
        <v>0</v>
      </c>
      <c r="CJ21" s="818">
        <f>'SAME1 Flight Tests 8-27-09'!BM61</f>
        <v>0</v>
      </c>
      <c r="CK21" s="818">
        <f>'SAME1 Flight Tests 8-27-09'!BN61</f>
        <v>0</v>
      </c>
      <c r="CL21" s="2014"/>
      <c r="DA21" s="2018"/>
    </row>
    <row r="22" spans="1:105" s="2" customFormat="1" ht="16.5" hidden="1" customHeight="1" x14ac:dyDescent="0.25">
      <c r="A22" s="778">
        <v>1</v>
      </c>
      <c r="B22" s="779">
        <f>'SAME1 Flight Tests 8-27-09'!A62</f>
        <v>5</v>
      </c>
      <c r="C22" s="779" t="str">
        <f>'SAME1 Flight Tests 8-27-09'!B62</f>
        <v>DBP</v>
      </c>
      <c r="D22" s="782"/>
      <c r="E22" s="779" t="str">
        <f>'SAME1 Flight Tests 8-27-09'!C62</f>
        <v xml:space="preserve">45 D a </v>
      </c>
      <c r="F22" s="779">
        <f>'SAME1 Flight Tests 8-27-09'!D62</f>
        <v>5</v>
      </c>
      <c r="G22" s="779" t="str">
        <f>'SAME1 Flight Tests 8-27-09'!E62</f>
        <v>45a</v>
      </c>
      <c r="H22" s="779" t="str">
        <f>'SAME1 Flight Tests 8-27-09'!F62</f>
        <v xml:space="preserve">     Aging</v>
      </c>
      <c r="I22" s="779">
        <f>'SAME1 Flight Tests 8-27-09'!G62</f>
        <v>278</v>
      </c>
      <c r="J22" s="791">
        <f>'SAME1 Flight Tests 8-27-09'!H62</f>
        <v>39360</v>
      </c>
      <c r="K22" s="779">
        <f>'SAME1 Flight Tests 8-27-09'!I62</f>
        <v>0</v>
      </c>
      <c r="L22" s="779" t="str">
        <f>'SAME1 Flight Tests 8-27-09'!J62</f>
        <v>n</v>
      </c>
      <c r="M22" s="779" t="str">
        <f>'SAME1 Flight Tests 8-27-09'!K62</f>
        <v>n</v>
      </c>
      <c r="N22" s="779">
        <f>'SAME1 Flight Tests 8-27-09'!L62</f>
        <v>8</v>
      </c>
      <c r="O22" s="804">
        <f>'SAME1 Flight Tests 8-27-09'!M62</f>
        <v>1.19</v>
      </c>
      <c r="P22" s="805">
        <f>'SAME1 Flight Tests 8-27-09'!N62</f>
        <v>45</v>
      </c>
      <c r="Q22" s="805">
        <f>'SAME1 Flight Tests 8-27-09'!O62</f>
        <v>360</v>
      </c>
      <c r="R22" s="805">
        <f>'SAME1 Flight Tests 8-27-09'!P62</f>
        <v>8</v>
      </c>
      <c r="S22" s="806"/>
      <c r="T22" s="806"/>
      <c r="U22" s="805">
        <f>'SAME1 Flight Tests 8-27-09'!Q62</f>
        <v>554.16666666666663</v>
      </c>
      <c r="V22" s="806"/>
      <c r="W22" s="806"/>
      <c r="X22" s="806"/>
      <c r="Y22" s="806"/>
      <c r="Z22" s="806"/>
      <c r="AA22" s="805" t="str">
        <f>'SAME1 Flight Tests 8-27-09'!R62</f>
        <v>y</v>
      </c>
      <c r="AB22" s="805" t="str">
        <f>'SAME1 Flight Tests 8-27-09'!S62</f>
        <v>y</v>
      </c>
      <c r="AC22" s="805">
        <f>'SAME1 Flight Tests 8-27-09'!T62</f>
        <v>1</v>
      </c>
      <c r="AD22" s="806"/>
      <c r="AE22" s="805">
        <f>'SAME1 Flight Tests 8-27-09'!U62</f>
        <v>10</v>
      </c>
      <c r="AF22" s="806"/>
      <c r="AG22" s="816">
        <f>'SAME1 Flight Tests 8-27-09'!V62</f>
        <v>0.13253466028642899</v>
      </c>
      <c r="AH22" s="818">
        <f>'SAME1 Flight Tests 8-27-09'!W62</f>
        <v>0.37661071405561064</v>
      </c>
      <c r="AI22" s="806"/>
      <c r="AJ22" s="806"/>
      <c r="AK22" s="806"/>
      <c r="AL22" s="806"/>
      <c r="AM22" s="806"/>
      <c r="AN22" s="806"/>
      <c r="AO22" s="806"/>
      <c r="AP22" s="806"/>
      <c r="AQ22" s="806"/>
      <c r="AR22" s="806"/>
      <c r="AS22" s="806"/>
      <c r="AT22" s="806"/>
      <c r="AU22" s="805">
        <f>'SAME1 Flight Tests 8-27-09'!X62</f>
        <v>8.5399999999999991</v>
      </c>
      <c r="AV22" s="820">
        <f>'SAME1 Flight Tests 8-27-09'!Y62</f>
        <v>3.2190433333333335</v>
      </c>
      <c r="AW22" s="820">
        <f>'SAME1 Flight Tests 8-27-09'!Z62</f>
        <v>4.8937483333333329</v>
      </c>
      <c r="AX22" s="820">
        <f>'SAME1 Flight Tests 8-27-09'!AA62</f>
        <v>-7.629393333333334E-4</v>
      </c>
      <c r="AY22" s="822"/>
      <c r="AZ22" s="822"/>
      <c r="BA22" s="820">
        <f>'SAME1 Flight Tests 8-27-09'!AC62</f>
        <v>4.90158</v>
      </c>
      <c r="BB22" s="822"/>
      <c r="BC22" s="822"/>
      <c r="BD22" s="820">
        <f>'SAME1 Flight Tests 8-27-09'!AB62</f>
        <v>5.0084433333333331</v>
      </c>
      <c r="BE22" s="820">
        <f>'SAME1 Flight Tests 8-27-09'!AD62</f>
        <v>4.7215783333333334</v>
      </c>
      <c r="BF22" s="826">
        <f>'SAME1 Flight Tests 8-27-09'!AE62</f>
        <v>3538</v>
      </c>
      <c r="BG22" s="806"/>
      <c r="BH22" s="806"/>
      <c r="BI22" s="805">
        <f>'SAME1 Flight Tests 8-27-09'!AF62</f>
        <v>0.73383333333333323</v>
      </c>
      <c r="BJ22" s="805">
        <f>'SAME1 Flight Tests 8-27-09'!AG62</f>
        <v>44.691000000000003</v>
      </c>
      <c r="BK22" s="805">
        <f>'SAME1 Flight Tests 8-27-09'!AH62</f>
        <v>0.2868649999999997</v>
      </c>
      <c r="BL22" s="805">
        <f>'SAME1 Flight Tests 8-27-09'!AK62</f>
        <v>0</v>
      </c>
      <c r="BM22" s="805">
        <f>'SAME1 Flight Tests 8-27-09'!AL62</f>
        <v>0</v>
      </c>
      <c r="BN22" s="806"/>
      <c r="BO22" s="805"/>
      <c r="BP22" s="806"/>
      <c r="BQ22" s="805">
        <f>'SAME1 Flight Tests 8-27-09'!AM62</f>
        <v>0</v>
      </c>
      <c r="BR22" s="816">
        <f>'SAME1 Flight Tests 8-27-09'!AP62</f>
        <v>0</v>
      </c>
      <c r="BS22" s="816">
        <f>'SAME1 Flight Tests 8-27-09'!AQ62</f>
        <v>0</v>
      </c>
      <c r="BT22" s="816"/>
      <c r="BU22" s="816">
        <f>'SAME1 Flight Tests 8-27-09'!AS62</f>
        <v>0</v>
      </c>
      <c r="BV22" s="816">
        <f>'SAME1 Flight Tests 8-27-09'!AT62</f>
        <v>0</v>
      </c>
      <c r="BW22" s="807">
        <f>'SAME1 Flight Tests 8-27-09'!BB62</f>
        <v>37070.572161138181</v>
      </c>
      <c r="BX22" s="807">
        <f>'SAME1 Flight Tests 8-27-09'!BC62</f>
        <v>36456.58937486825</v>
      </c>
      <c r="BY22" s="807">
        <f>'SAME1 Flight Tests 8-27-09'!BD62</f>
        <v>34768.457051470963</v>
      </c>
      <c r="BZ22" s="806"/>
      <c r="CA22" s="805">
        <f>'SAME1 Flight Tests 8-27-09'!BG62</f>
        <v>0</v>
      </c>
      <c r="CB22" s="805">
        <f>'SAME1 Flight Tests 8-27-09'!BF62</f>
        <v>0</v>
      </c>
      <c r="CC22" s="783"/>
      <c r="CD22" s="805"/>
      <c r="CE22" s="805">
        <f>'SAME1 Flight Tests 8-27-09'!BH62</f>
        <v>203.61293584296271</v>
      </c>
      <c r="CF22" s="818" t="str">
        <f>'SAME1 Flight Tests 8-27-09'!BI62</f>
        <v>NA</v>
      </c>
      <c r="CG22" s="818">
        <f>'SAME1 Flight Tests 8-27-09'!BJ62</f>
        <v>0</v>
      </c>
      <c r="CH22" s="818">
        <f>'SAME1 Flight Tests 8-27-09'!BK62</f>
        <v>0</v>
      </c>
      <c r="CI22" s="818">
        <f>'SAME1 Flight Tests 8-27-09'!BL62</f>
        <v>0</v>
      </c>
      <c r="CJ22" s="818">
        <f>'SAME1 Flight Tests 8-27-09'!BM62</f>
        <v>0</v>
      </c>
      <c r="CK22" s="818">
        <f>'SAME1 Flight Tests 8-27-09'!BN62</f>
        <v>0</v>
      </c>
      <c r="CL22" s="2014"/>
      <c r="DA22" s="2018"/>
    </row>
    <row r="23" spans="1:105" s="2" customFormat="1" ht="16.5" customHeight="1" x14ac:dyDescent="0.25">
      <c r="A23" s="778">
        <v>1</v>
      </c>
      <c r="B23" s="779">
        <f>'SAME1 Flight Tests 8-27-09'!A34</f>
        <v>4</v>
      </c>
      <c r="C23" s="830" t="str">
        <f>'SAME1 Flight Tests 8-27-09'!B34</f>
        <v>Kapton</v>
      </c>
      <c r="D23" s="782"/>
      <c r="E23" s="779" t="str">
        <f>'SAME1 Flight Tests 8-27-09'!C34</f>
        <v>29 K</v>
      </c>
      <c r="F23" s="779">
        <f>'SAME1 Flight Tests 8-27-09'!D34</f>
        <v>4</v>
      </c>
      <c r="G23" s="779">
        <f>'SAME1 Flight Tests 8-27-09'!E34</f>
        <v>29</v>
      </c>
      <c r="H23" s="779" t="str">
        <f>'SAME1 Flight Tests 8-27-09'!F34</f>
        <v>Baseline</v>
      </c>
      <c r="I23" s="779">
        <f>'SAME1 Flight Tests 8-27-09'!G34</f>
        <v>271</v>
      </c>
      <c r="J23" s="791">
        <f>'SAME1 Flight Tests 8-27-09'!H34</f>
        <v>39353</v>
      </c>
      <c r="K23" s="779">
        <f>'SAME1 Flight Tests 8-27-09'!I34</f>
        <v>0</v>
      </c>
      <c r="L23" s="779" t="str">
        <f>'SAME1 Flight Tests 8-27-09'!J34</f>
        <v>n</v>
      </c>
      <c r="M23" s="779" t="str">
        <f>'SAME1 Flight Tests 8-27-09'!K34</f>
        <v>n</v>
      </c>
      <c r="N23" s="779">
        <f>'SAME1 Flight Tests 8-27-09'!L34</f>
        <v>8</v>
      </c>
      <c r="O23" s="872">
        <f>'SAME1 Flight Tests 8-27-09'!M34</f>
        <v>1.38</v>
      </c>
      <c r="P23" s="805">
        <f>'SAME1 Flight Tests 8-27-09'!N34</f>
        <v>60</v>
      </c>
      <c r="Q23" s="805">
        <f>'SAME1 Flight Tests 8-27-09'!O34</f>
        <v>11</v>
      </c>
      <c r="R23" s="805">
        <f>'SAME1 Flight Tests 8-27-09'!P34</f>
        <v>8</v>
      </c>
      <c r="S23" s="806"/>
      <c r="T23" s="806"/>
      <c r="U23" s="805">
        <f>'SAME1 Flight Tests 8-27-09'!Q34</f>
        <v>38.166666666666664</v>
      </c>
      <c r="V23" s="806"/>
      <c r="W23" s="806"/>
      <c r="X23" s="806"/>
      <c r="Y23" s="806"/>
      <c r="Z23" s="806"/>
      <c r="AA23" s="805" t="str">
        <f>'SAME1 Flight Tests 8-27-09'!R34</f>
        <v>n</v>
      </c>
      <c r="AB23" s="805" t="str">
        <f>'SAME1 Flight Tests 8-27-09'!S34</f>
        <v>n</v>
      </c>
      <c r="AC23" s="805">
        <f>'SAME1 Flight Tests 8-27-09'!T34</f>
        <v>1</v>
      </c>
      <c r="AD23" s="806"/>
      <c r="AE23" s="805">
        <f>'SAME1 Flight Tests 8-27-09'!U34</f>
        <v>10</v>
      </c>
      <c r="AF23" s="806"/>
      <c r="AG23" s="816">
        <f>'SAME1 Flight Tests 8-27-09'!V34</f>
        <v>3.852706928546E-2</v>
      </c>
      <c r="AH23" s="818">
        <f>'SAME1 Flight Tests 8-27-09'!W34</f>
        <v>0</v>
      </c>
      <c r="AI23" s="806"/>
      <c r="AJ23" s="806"/>
      <c r="AK23" s="806"/>
      <c r="AL23" s="806"/>
      <c r="AM23" s="806"/>
      <c r="AN23" s="806"/>
      <c r="AO23" s="806"/>
      <c r="AP23" s="806"/>
      <c r="AQ23" s="806"/>
      <c r="AR23" s="806"/>
      <c r="AS23" s="806"/>
      <c r="AT23" s="806"/>
      <c r="AU23" s="805">
        <f>'SAME1 Flight Tests 8-27-09'!X34</f>
        <v>1.1599999999999999</v>
      </c>
      <c r="AV23" s="820">
        <f>'SAME1 Flight Tests 8-27-09'!Y34</f>
        <v>3.414307</v>
      </c>
      <c r="AW23" s="820">
        <f>'SAME1 Flight Tests 8-27-09'!Z34</f>
        <v>3.6637120000000003</v>
      </c>
      <c r="AX23" s="820">
        <f>'SAME1 Flight Tests 8-27-09'!AA34</f>
        <v>-6.4086874999999988E-4</v>
      </c>
      <c r="AY23" s="822"/>
      <c r="AZ23" s="822"/>
      <c r="BA23" s="820">
        <f>'SAME1 Flight Tests 8-27-09'!AC34</f>
        <v>4.9554546666666663</v>
      </c>
      <c r="BB23" s="822"/>
      <c r="BC23" s="822"/>
      <c r="BD23" s="820">
        <f>'SAME1 Flight Tests 8-27-09'!AB34</f>
        <v>5.9674839999999998</v>
      </c>
      <c r="BE23" s="820">
        <f>'SAME1 Flight Tests 8-27-09'!AD34</f>
        <v>4.7121579999999996</v>
      </c>
      <c r="BF23" s="826">
        <f>'SAME1 Flight Tests 8-27-09'!AE34</f>
        <v>65575</v>
      </c>
      <c r="BG23" s="806"/>
      <c r="BH23" s="806"/>
      <c r="BI23" s="805">
        <f>'SAME1 Flight Tests 8-27-09'!AF34</f>
        <v>20.278299999999998</v>
      </c>
      <c r="BJ23" s="805">
        <f>'SAME1 Flight Tests 8-27-09'!AG34</f>
        <v>25.268750000000001</v>
      </c>
      <c r="BK23" s="805">
        <f>'SAME1 Flight Tests 8-27-09'!AH34</f>
        <v>1.2553260000000002</v>
      </c>
      <c r="BL23" s="2158">
        <f>'SAME1 Flight Tests 8-27-09'!AK34</f>
        <v>2574776.2051404528</v>
      </c>
      <c r="BM23" s="826">
        <f>'SAME1 Flight Tests 8-27-09'!AL34</f>
        <v>242.4741726367576</v>
      </c>
      <c r="BN23" s="806"/>
      <c r="BO23" s="805"/>
      <c r="BP23" s="806"/>
      <c r="BQ23" s="805">
        <f>'SAME1 Flight Tests 8-27-09'!AM34</f>
        <v>11.3709375</v>
      </c>
      <c r="BR23" s="816">
        <f>'SAME1 Flight Tests 8-27-09'!AP34</f>
        <v>9.4172911864210257E-2</v>
      </c>
      <c r="BS23" s="816">
        <f>'SAME1 Flight Tests 8-27-09'!AQ34</f>
        <v>0.18182992084451238</v>
      </c>
      <c r="BT23" s="816"/>
      <c r="BU23" s="816">
        <f>'SAME1 Flight Tests 8-27-09'!AS34</f>
        <v>2.2504596741074545</v>
      </c>
      <c r="BV23" s="816">
        <f>'SAME1 Flight Tests 8-27-09'!AT34</f>
        <v>6.7772939709597191E-2</v>
      </c>
      <c r="BW23" s="807">
        <f>'SAME1 Flight Tests 8-27-09'!BB34</f>
        <v>2574776.2051404528</v>
      </c>
      <c r="BX23" s="807">
        <f>'SAME1 Flight Tests 8-27-09'!BC34</f>
        <v>2535629.0541120409</v>
      </c>
      <c r="BY23" s="807">
        <f>'SAME1 Flight Tests 8-27-09'!BD34</f>
        <v>2322404.7347605485</v>
      </c>
      <c r="BZ23" s="806"/>
      <c r="CA23" s="805">
        <f>'SAME1 Flight Tests 8-27-09'!BG34</f>
        <v>0.26938326180257516</v>
      </c>
      <c r="CB23" s="805">
        <f>'SAME1 Flight Tests 8-27-09'!BF34</f>
        <v>0.45</v>
      </c>
      <c r="CC23" s="783"/>
      <c r="CD23" s="805"/>
      <c r="CE23" s="805">
        <f>'SAME1 Flight Tests 8-27-09'!BH34</f>
        <v>418.31918332608569</v>
      </c>
      <c r="CF23" s="818">
        <f>'SAME1 Flight Tests 8-27-09'!BI34</f>
        <v>1.1600000000000499</v>
      </c>
      <c r="CG23" s="818">
        <f>'SAME1 Flight Tests 8-27-09'!BJ34</f>
        <v>29</v>
      </c>
      <c r="CH23" s="818">
        <f>'SAME1 Flight Tests 8-27-09'!BK34</f>
        <v>0</v>
      </c>
      <c r="CI23" s="818">
        <f>'SAME1 Flight Tests 8-27-09'!BL34</f>
        <v>5.8815193965514712E-2</v>
      </c>
      <c r="CJ23" s="818">
        <f>'SAME1 Flight Tests 8-27-09'!BM34</f>
        <v>0.81189533499591737</v>
      </c>
      <c r="CK23" s="818">
        <f>'SAME1 Flight Tests 8-27-09'!BN34</f>
        <v>0.99990180832973863</v>
      </c>
      <c r="CL23" s="2014"/>
      <c r="CQ23" s="2071">
        <f t="shared" ref="CQ23:CQ57" si="0">BL23*$O$158/BQ23</f>
        <v>452869.64335886162</v>
      </c>
      <c r="CR23" s="2074">
        <f t="shared" ref="CR23:CR86" si="1">BQ23*$O$159/BL23</f>
        <v>2.2081409400355478</v>
      </c>
      <c r="CS23" s="2082">
        <f t="shared" ref="CS23:CS86" si="2">BQ23/CB23</f>
        <v>25.268750000000001</v>
      </c>
      <c r="CT23" s="2074">
        <f>BL23*$O$160/CS23</f>
        <v>203791.33951148772</v>
      </c>
      <c r="CU23" s="2074">
        <f>CS23*$O$159/BL23</f>
        <v>4.9069798667456617</v>
      </c>
      <c r="CV23" s="2087">
        <v>1</v>
      </c>
      <c r="CW23" s="2074">
        <f>CS23*$O$161/BM23</f>
        <v>6.8780005798736408</v>
      </c>
      <c r="CX23" s="2071">
        <f>BL23*$O$161/BM23</f>
        <v>700838.47566661937</v>
      </c>
      <c r="CY23" s="2074">
        <f>BM23*$O$160/CS23</f>
        <v>19.191623854504684</v>
      </c>
      <c r="CZ23" s="2074">
        <f>BM23*$O$159/BL23</f>
        <v>47.086455932105132</v>
      </c>
      <c r="DA23" s="2018"/>
    </row>
    <row r="24" spans="1:105" s="2" customFormat="1" ht="16.5" customHeight="1" x14ac:dyDescent="0.25">
      <c r="A24" s="778">
        <v>1</v>
      </c>
      <c r="B24" s="779">
        <f>'SAME1 Flight Tests 8-27-09'!A35</f>
        <v>4</v>
      </c>
      <c r="C24" s="830" t="str">
        <f>'SAME1 Flight Tests 8-27-09'!B35</f>
        <v>Kapton</v>
      </c>
      <c r="D24" s="782"/>
      <c r="E24" s="779" t="str">
        <f>'SAME1 Flight Tests 8-27-09'!C35</f>
        <v>29 K a</v>
      </c>
      <c r="F24" s="779">
        <f>'SAME1 Flight Tests 8-27-09'!D35</f>
        <v>4</v>
      </c>
      <c r="G24" s="779" t="str">
        <f>'SAME1 Flight Tests 8-27-09'!E35</f>
        <v>29a</v>
      </c>
      <c r="H24" s="779" t="str">
        <f>'SAME1 Flight Tests 8-27-09'!F35</f>
        <v>after secondary aging</v>
      </c>
      <c r="I24" s="779">
        <f>'SAME1 Flight Tests 8-27-09'!G35</f>
        <v>271</v>
      </c>
      <c r="J24" s="791">
        <f>'SAME1 Flight Tests 8-27-09'!H35</f>
        <v>39353</v>
      </c>
      <c r="K24" s="779">
        <f>'SAME1 Flight Tests 8-27-09'!I35</f>
        <v>0</v>
      </c>
      <c r="L24" s="779" t="str">
        <f>'SAME1 Flight Tests 8-27-09'!J35</f>
        <v>n</v>
      </c>
      <c r="M24" s="779" t="str">
        <f>'SAME1 Flight Tests 8-27-09'!K35</f>
        <v>n</v>
      </c>
      <c r="N24" s="779">
        <f>'SAME1 Flight Tests 8-27-09'!L35</f>
        <v>8</v>
      </c>
      <c r="O24" s="872">
        <f>'SAME1 Flight Tests 8-27-09'!M35</f>
        <v>1.38</v>
      </c>
      <c r="P24" s="805">
        <f>'SAME1 Flight Tests 8-27-09'!N35</f>
        <v>60</v>
      </c>
      <c r="Q24" s="805">
        <f>'SAME1 Flight Tests 8-27-09'!O35</f>
        <v>720</v>
      </c>
      <c r="R24" s="805">
        <f>'SAME1 Flight Tests 8-27-09'!P35</f>
        <v>8</v>
      </c>
      <c r="S24" s="806"/>
      <c r="T24" s="806"/>
      <c r="U24" s="805">
        <f>'SAME1 Flight Tests 8-27-09'!Q35</f>
        <v>802.66666666666663</v>
      </c>
      <c r="V24" s="806"/>
      <c r="W24" s="806"/>
      <c r="X24" s="806"/>
      <c r="Y24" s="806"/>
      <c r="Z24" s="806"/>
      <c r="AA24" s="805" t="str">
        <f>'SAME1 Flight Tests 8-27-09'!R35</f>
        <v>n</v>
      </c>
      <c r="AB24" s="805" t="str">
        <f>'SAME1 Flight Tests 8-27-09'!S35</f>
        <v>n</v>
      </c>
      <c r="AC24" s="805">
        <f>'SAME1 Flight Tests 8-27-09'!T35</f>
        <v>1</v>
      </c>
      <c r="AD24" s="806"/>
      <c r="AE24" s="805">
        <f>'SAME1 Flight Tests 8-27-09'!U35</f>
        <v>10</v>
      </c>
      <c r="AF24" s="806"/>
      <c r="AG24" s="816">
        <f>'SAME1 Flight Tests 8-27-09'!V35</f>
        <v>3.852706928546E-2</v>
      </c>
      <c r="AH24" s="818">
        <f>'SAME1 Flight Tests 8-27-09'!W35</f>
        <v>0</v>
      </c>
      <c r="AI24" s="806"/>
      <c r="AJ24" s="806"/>
      <c r="AK24" s="806"/>
      <c r="AL24" s="806"/>
      <c r="AM24" s="806"/>
      <c r="AN24" s="806"/>
      <c r="AO24" s="806"/>
      <c r="AP24" s="806"/>
      <c r="AQ24" s="806"/>
      <c r="AR24" s="806"/>
      <c r="AS24" s="806"/>
      <c r="AT24" s="806"/>
      <c r="AU24" s="805">
        <f>'SAME1 Flight Tests 8-27-09'!X35</f>
        <v>1.1599999999999999</v>
      </c>
      <c r="AV24" s="820">
        <f>'SAME1 Flight Tests 8-27-09'!Y35</f>
        <v>3.4089354999999997</v>
      </c>
      <c r="AW24" s="820">
        <f>'SAME1 Flight Tests 8-27-09'!Z35</f>
        <v>4.826384</v>
      </c>
      <c r="AX24" s="820">
        <f>'SAME1 Flight Tests 8-27-09'!AA35</f>
        <v>-6.7138655000000002E-4</v>
      </c>
      <c r="AY24" s="822"/>
      <c r="AZ24" s="822"/>
      <c r="BA24" s="820">
        <f>'SAME1 Flight Tests 8-27-09'!AC35</f>
        <v>4.8267365</v>
      </c>
      <c r="BB24" s="822"/>
      <c r="BC24" s="822"/>
      <c r="BD24" s="820">
        <f>'SAME1 Flight Tests 8-27-09'!AB35</f>
        <v>5.4728638095238091</v>
      </c>
      <c r="BE24" s="820">
        <f>'SAME1 Flight Tests 8-27-09'!AD35</f>
        <v>4.6391295000000001</v>
      </c>
      <c r="BF24" s="826">
        <f>'SAME1 Flight Tests 8-27-09'!AE35</f>
        <v>24438.0952380952</v>
      </c>
      <c r="BG24" s="806"/>
      <c r="BH24" s="806"/>
      <c r="BI24" s="805">
        <f>'SAME1 Flight Tests 8-27-09'!AF35</f>
        <v>23.405499999999996</v>
      </c>
      <c r="BJ24" s="805">
        <f>'SAME1 Flight Tests 8-27-09'!AG35</f>
        <v>29.428500000000003</v>
      </c>
      <c r="BK24" s="805">
        <f>'SAME1 Flight Tests 8-27-09'!AH35</f>
        <v>0.833734309523809</v>
      </c>
      <c r="BL24" s="2158">
        <f>'SAME1 Flight Tests 8-27-09'!AK35</f>
        <v>907364.97810586996</v>
      </c>
      <c r="BM24" s="805">
        <f>'SAME1 Flight Tests 8-27-09'!AL35</f>
        <v>150.78802566833693</v>
      </c>
      <c r="BN24" s="806"/>
      <c r="BO24" s="805"/>
      <c r="BP24" s="806"/>
      <c r="BQ24" s="805">
        <f>'SAME1 Flight Tests 8-27-09'!AM35</f>
        <v>13.242825000000002</v>
      </c>
      <c r="BR24" s="816">
        <f>'SAME1 Flight Tests 8-27-09'!AP35</f>
        <v>0.1661823293897764</v>
      </c>
      <c r="BS24" s="816">
        <f>'SAME1 Flight Tests 8-27-09'!AQ35</f>
        <v>0.27073199466111803</v>
      </c>
      <c r="BT24" s="816"/>
      <c r="BU24" s="816">
        <f>'SAME1 Flight Tests 8-27-09'!AS35</f>
        <v>2.010938112687044</v>
      </c>
      <c r="BV24" s="816">
        <f>'SAME1 Flight Tests 8-27-09'!AT35</f>
        <v>0.13019894699337761</v>
      </c>
      <c r="BW24" s="807">
        <f>'SAME1 Flight Tests 8-27-09'!BB35</f>
        <v>907364.97810586996</v>
      </c>
      <c r="BX24" s="807">
        <f>'SAME1 Flight Tests 8-27-09'!BC35</f>
        <v>892775.85412367515</v>
      </c>
      <c r="BY24" s="807">
        <f>'SAME1 Flight Tests 8-27-09'!BD35</f>
        <v>839406.24094740138</v>
      </c>
      <c r="BZ24" s="806"/>
      <c r="CA24" s="805">
        <f>'SAME1 Flight Tests 8-27-09'!BG35</f>
        <v>0.17891294195789892</v>
      </c>
      <c r="CB24" s="805">
        <f>'SAME1 Flight Tests 8-27-09'!BF35</f>
        <v>0.45</v>
      </c>
      <c r="CC24" s="783"/>
      <c r="CD24" s="805"/>
      <c r="CE24" s="805">
        <f>'SAME1 Flight Tests 8-27-09'!BH35</f>
        <v>418.31918332608569</v>
      </c>
      <c r="CF24" s="818">
        <f>'SAME1 Flight Tests 8-27-09'!BI35</f>
        <v>1.1600000000000499</v>
      </c>
      <c r="CG24" s="818">
        <f>'SAME1 Flight Tests 8-27-09'!BJ35</f>
        <v>29</v>
      </c>
      <c r="CH24" s="818">
        <f>'SAME1 Flight Tests 8-27-09'!BK35</f>
        <v>0</v>
      </c>
      <c r="CI24" s="818">
        <f>'SAME1 Flight Tests 8-27-09'!BL35</f>
        <v>6.849737068965224E-2</v>
      </c>
      <c r="CJ24" s="818">
        <f>'SAME1 Flight Tests 8-27-09'!BM35</f>
        <v>0.7945877467304856</v>
      </c>
      <c r="CK24" s="818">
        <f>'SAME1 Flight Tests 8-27-09'!BN35</f>
        <v>0.99998092741874123</v>
      </c>
      <c r="CL24" s="2014"/>
      <c r="CQ24" s="2071">
        <f t="shared" si="0"/>
        <v>137034.95713427759</v>
      </c>
      <c r="CR24" s="2074">
        <f t="shared" si="1"/>
        <v>7.2974080549397451</v>
      </c>
      <c r="CS24" s="2082">
        <f t="shared" si="2"/>
        <v>29.428500000000003</v>
      </c>
      <c r="CT24" s="2074">
        <f t="shared" ref="CT24:CT87" si="3">BL24*$O$160/CS24</f>
        <v>61665.730710424919</v>
      </c>
      <c r="CU24" s="2074">
        <f t="shared" ref="CU24:CU87" si="4">CS24*$O$159/BL24</f>
        <v>16.216462344310546</v>
      </c>
      <c r="CV24" s="2087">
        <v>2</v>
      </c>
      <c r="CW24" s="2074">
        <f t="shared" ref="CW24:CW87" si="5">CS24*$O$161/BM24</f>
        <v>12.880870290536924</v>
      </c>
      <c r="CX24" s="2071">
        <f t="shared" ref="CX24:CX87" si="6">BL24*$O$161/BM24</f>
        <v>397154.13932608138</v>
      </c>
      <c r="CY24" s="2074">
        <f t="shared" ref="CY24:CY87" si="7">BM24*$O$160/CS24</f>
        <v>10.247754772981084</v>
      </c>
      <c r="CZ24" s="2074">
        <f t="shared" ref="CZ24:CZ87" si="8">BM24*$O$159/BL24</f>
        <v>83.091164694888192</v>
      </c>
      <c r="DA24" s="2018"/>
    </row>
    <row r="25" spans="1:105" s="2" customFormat="1" ht="16.5" customHeight="1" x14ac:dyDescent="0.25">
      <c r="A25" s="778">
        <v>1</v>
      </c>
      <c r="B25" s="779">
        <f>'SAME1 Flight Tests 8-27-09'!A36</f>
        <v>4</v>
      </c>
      <c r="C25" s="830" t="str">
        <f>'SAME1 Flight Tests 8-27-09'!B36</f>
        <v>Kapton</v>
      </c>
      <c r="D25" s="782"/>
      <c r="E25" s="779" t="str">
        <f>'SAME1 Flight Tests 8-27-09'!C36</f>
        <v>30 K</v>
      </c>
      <c r="F25" s="779">
        <f>'SAME1 Flight Tests 8-27-09'!D36</f>
        <v>5</v>
      </c>
      <c r="G25" s="779">
        <f>'SAME1 Flight Tests 8-27-09'!E36</f>
        <v>30</v>
      </c>
      <c r="H25" s="779" t="str">
        <f>'SAME1 Flight Tests 8-27-09'!F36</f>
        <v>Air flow down (4)</v>
      </c>
      <c r="I25" s="779">
        <f>'SAME1 Flight Tests 8-27-09'!G36</f>
        <v>272</v>
      </c>
      <c r="J25" s="791">
        <f>'SAME1 Flight Tests 8-27-09'!H36</f>
        <v>39354</v>
      </c>
      <c r="K25" s="779">
        <f>'SAME1 Flight Tests 8-27-09'!I36</f>
        <v>0</v>
      </c>
      <c r="L25" s="779" t="str">
        <f>'SAME1 Flight Tests 8-27-09'!J36</f>
        <v>n</v>
      </c>
      <c r="M25" s="779" t="str">
        <f>'SAME1 Flight Tests 8-27-09'!K36</f>
        <v>n</v>
      </c>
      <c r="N25" s="779">
        <f>'SAME1 Flight Tests 8-27-09'!L36</f>
        <v>4</v>
      </c>
      <c r="O25" s="872">
        <f>'SAME1 Flight Tests 8-27-09'!M36</f>
        <v>1.38</v>
      </c>
      <c r="P25" s="805">
        <f>'SAME1 Flight Tests 8-27-09'!N36</f>
        <v>60</v>
      </c>
      <c r="Q25" s="805">
        <f>'SAME1 Flight Tests 8-27-09'!O36</f>
        <v>11</v>
      </c>
      <c r="R25" s="805">
        <f>'SAME1 Flight Tests 8-27-09'!P36</f>
        <v>8</v>
      </c>
      <c r="S25" s="806"/>
      <c r="T25" s="806"/>
      <c r="U25" s="805">
        <f>'SAME1 Flight Tests 8-27-09'!Q36</f>
        <v>11</v>
      </c>
      <c r="V25" s="806"/>
      <c r="W25" s="806"/>
      <c r="X25" s="806"/>
      <c r="Y25" s="806"/>
      <c r="Z25" s="806"/>
      <c r="AA25" s="805" t="str">
        <f>'SAME1 Flight Tests 8-27-09'!R36</f>
        <v>n</v>
      </c>
      <c r="AB25" s="805" t="str">
        <f>'SAME1 Flight Tests 8-27-09'!S36</f>
        <v>n</v>
      </c>
      <c r="AC25" s="805">
        <f>'SAME1 Flight Tests 8-27-09'!T36</f>
        <v>1</v>
      </c>
      <c r="AD25" s="806"/>
      <c r="AE25" s="805">
        <f>'SAME1 Flight Tests 8-27-09'!U36</f>
        <v>10</v>
      </c>
      <c r="AF25" s="806"/>
      <c r="AG25" s="816">
        <f>'SAME1 Flight Tests 8-27-09'!V36</f>
        <v>3.852706928546E-2</v>
      </c>
      <c r="AH25" s="818">
        <f>'SAME1 Flight Tests 8-27-09'!W36</f>
        <v>0</v>
      </c>
      <c r="AI25" s="806"/>
      <c r="AJ25" s="806"/>
      <c r="AK25" s="806"/>
      <c r="AL25" s="806"/>
      <c r="AM25" s="806"/>
      <c r="AN25" s="806"/>
      <c r="AO25" s="806"/>
      <c r="AP25" s="806"/>
      <c r="AQ25" s="806"/>
      <c r="AR25" s="806"/>
      <c r="AS25" s="806"/>
      <c r="AT25" s="806"/>
      <c r="AU25" s="805">
        <f>'SAME1 Flight Tests 8-27-09'!X36</f>
        <v>1.0900000000000001</v>
      </c>
      <c r="AV25" s="820">
        <f>'SAME1 Flight Tests 8-27-09'!Y36</f>
        <v>3.3880618181818183</v>
      </c>
      <c r="AW25" s="820">
        <f>'SAME1 Flight Tests 8-27-09'!Z36</f>
        <v>4.2031577272727265</v>
      </c>
      <c r="AX25" s="820">
        <f>'SAME1 Flight Tests 8-27-09'!AA36</f>
        <v>4.559117727272727</v>
      </c>
      <c r="AY25" s="822"/>
      <c r="AZ25" s="822"/>
      <c r="BA25" s="820">
        <f>'SAME1 Flight Tests 8-27-09'!AC36</f>
        <v>4.9302524999999999</v>
      </c>
      <c r="BB25" s="822"/>
      <c r="BC25" s="822"/>
      <c r="BD25" s="820">
        <f>'SAME1 Flight Tests 8-27-09'!AB36</f>
        <v>5.8861463636363647</v>
      </c>
      <c r="BE25" s="820">
        <f>'SAME1 Flight Tests 8-27-09'!AD36</f>
        <v>4.6907199999999998</v>
      </c>
      <c r="BF25" s="826">
        <f>'SAME1 Flight Tests 8-27-09'!AE36</f>
        <v>51736.363636363603</v>
      </c>
      <c r="BG25" s="806"/>
      <c r="BH25" s="806"/>
      <c r="BI25" s="805">
        <f>'SAME1 Flight Tests 8-27-09'!AF36</f>
        <v>26.32386363636364</v>
      </c>
      <c r="BJ25" s="805">
        <f>'SAME1 Flight Tests 8-27-09'!AG36</f>
        <v>31.334590909090913</v>
      </c>
      <c r="BK25" s="805">
        <f>'SAME1 Flight Tests 8-27-09'!AH36</f>
        <v>1.1954263636363649</v>
      </c>
      <c r="BL25" s="2158">
        <f>'SAME1 Flight Tests 8-27-09'!AK36</f>
        <v>1994241.0380439789</v>
      </c>
      <c r="BM25" s="805">
        <f>'SAME1 Flight Tests 8-27-09'!AL36</f>
        <v>228.59740301299937</v>
      </c>
      <c r="BN25" s="806"/>
      <c r="BO25" s="805"/>
      <c r="BP25" s="806"/>
      <c r="BQ25" s="805">
        <f>'SAME1 Flight Tests 8-27-09'!AM36</f>
        <v>14.100565909090911</v>
      </c>
      <c r="BR25" s="816">
        <f>'SAME1 Flight Tests 8-27-09'!AP36</f>
        <v>0.11462877287753323</v>
      </c>
      <c r="BS25" s="816">
        <f>'SAME1 Flight Tests 8-27-09'!AQ36</f>
        <v>0.21268225274370534</v>
      </c>
      <c r="BT25" s="816"/>
      <c r="BU25" s="816">
        <f>'SAME1 Flight Tests 8-27-09'!AS36</f>
        <v>2.1950254424894462</v>
      </c>
      <c r="BV25" s="816">
        <f>'SAME1 Flight Tests 8-27-09'!AT36</f>
        <v>8.4154014596173179E-2</v>
      </c>
      <c r="BW25" s="807">
        <f>'SAME1 Flight Tests 8-27-09'!BB36</f>
        <v>1994241.0380439789</v>
      </c>
      <c r="BX25" s="807">
        <f>'SAME1 Flight Tests 8-27-09'!BC36</f>
        <v>1963355.3157270353</v>
      </c>
      <c r="BY25" s="807">
        <f>'SAME1 Flight Tests 8-27-09'!BD36</f>
        <v>1813712.1599321368</v>
      </c>
      <c r="BZ25" s="806"/>
      <c r="CA25" s="805">
        <f>'SAME1 Flight Tests 8-27-09'!BG36</f>
        <v>0.25652926258291092</v>
      </c>
      <c r="CB25" s="805">
        <f>'SAME1 Flight Tests 8-27-09'!BF36</f>
        <v>0.45</v>
      </c>
      <c r="CC25" s="783"/>
      <c r="CD25" s="805"/>
      <c r="CE25" s="805" t="str">
        <f>'SAME1 Flight Tests 8-27-09'!BH36</f>
        <v>??</v>
      </c>
      <c r="CF25" s="818">
        <f>'SAME1 Flight Tests 8-27-09'!BI36</f>
        <v>1.0899999999999244</v>
      </c>
      <c r="CG25" s="818">
        <f>'SAME1 Flight Tests 8-27-09'!BJ36</f>
        <v>30</v>
      </c>
      <c r="CH25" s="818">
        <f>'SAME1 Flight Tests 8-27-09'!BK36</f>
        <v>0</v>
      </c>
      <c r="CI25" s="818">
        <f>'SAME1 Flight Tests 8-27-09'!BL36</f>
        <v>7.7617793995001225E-2</v>
      </c>
      <c r="CJ25" s="818">
        <f>'SAME1 Flight Tests 8-27-09'!BM36</f>
        <v>0.78512927076149452</v>
      </c>
      <c r="CK25" s="818">
        <f>'SAME1 Flight Tests 8-27-09'!BN36</f>
        <v>0.99989975973059164</v>
      </c>
      <c r="CL25" s="2014"/>
      <c r="CQ25" s="2071">
        <f t="shared" si="0"/>
        <v>282859.7165392139</v>
      </c>
      <c r="CR25" s="2074">
        <f t="shared" si="1"/>
        <v>3.5353213679027577</v>
      </c>
      <c r="CS25" s="2082">
        <f t="shared" si="2"/>
        <v>31.334590909090913</v>
      </c>
      <c r="CT25" s="2074">
        <f t="shared" si="3"/>
        <v>127286.87244264624</v>
      </c>
      <c r="CU25" s="2074">
        <f t="shared" si="4"/>
        <v>7.8562697064505738</v>
      </c>
      <c r="CV25" s="2087">
        <v>3</v>
      </c>
      <c r="CW25" s="2074">
        <f t="shared" si="5"/>
        <v>9.0468350591121851</v>
      </c>
      <c r="CX25" s="2071">
        <f t="shared" si="6"/>
        <v>575771.67008943635</v>
      </c>
      <c r="CY25" s="2074">
        <f t="shared" si="7"/>
        <v>14.59073799151964</v>
      </c>
      <c r="CZ25" s="2074">
        <f t="shared" si="8"/>
        <v>57.314386438766611</v>
      </c>
      <c r="DA25" s="2018"/>
    </row>
    <row r="26" spans="1:105" s="2" customFormat="1" ht="16.5" customHeight="1" x14ac:dyDescent="0.25">
      <c r="A26" s="778">
        <v>1</v>
      </c>
      <c r="B26" s="779">
        <f>'SAME1 Flight Tests 8-27-09'!A40</f>
        <v>4</v>
      </c>
      <c r="C26" s="830" t="str">
        <f>'SAME1 Flight Tests 8-27-09'!B40</f>
        <v>Kapton</v>
      </c>
      <c r="D26" s="782"/>
      <c r="E26" s="779" t="str">
        <f>'SAME1 Flight Tests 8-27-09'!C40</f>
        <v>33 K</v>
      </c>
      <c r="F26" s="779">
        <f>'SAME1 Flight Tests 8-27-09'!D40</f>
        <v>6</v>
      </c>
      <c r="G26" s="779">
        <f>'SAME1 Flight Tests 8-27-09'!E40</f>
        <v>33</v>
      </c>
      <c r="H26" s="779" t="str">
        <f>'SAME1 Flight Tests 8-27-09'!F40</f>
        <v>lower flow (2)</v>
      </c>
      <c r="I26" s="779">
        <f>'SAME1 Flight Tests 8-27-09'!G40</f>
        <v>273</v>
      </c>
      <c r="J26" s="791">
        <f>'SAME1 Flight Tests 8-27-09'!H40</f>
        <v>39355</v>
      </c>
      <c r="K26" s="779">
        <f>'SAME1 Flight Tests 8-27-09'!I40</f>
        <v>0</v>
      </c>
      <c r="L26" s="779" t="str">
        <f>'SAME1 Flight Tests 8-27-09'!J40</f>
        <v>n</v>
      </c>
      <c r="M26" s="779" t="str">
        <f>'SAME1 Flight Tests 8-27-09'!K40</f>
        <v>n</v>
      </c>
      <c r="N26" s="779">
        <f>'SAME1 Flight Tests 8-27-09'!L40</f>
        <v>2</v>
      </c>
      <c r="O26" s="872">
        <f>'SAME1 Flight Tests 8-27-09'!M40</f>
        <v>1.38</v>
      </c>
      <c r="P26" s="805">
        <f>'SAME1 Flight Tests 8-27-09'!N40</f>
        <v>60</v>
      </c>
      <c r="Q26" s="805">
        <f>'SAME1 Flight Tests 8-27-09'!O40</f>
        <v>11</v>
      </c>
      <c r="R26" s="805">
        <f>'SAME1 Flight Tests 8-27-09'!P40</f>
        <v>8</v>
      </c>
      <c r="S26" s="806"/>
      <c r="T26" s="806"/>
      <c r="U26" s="805">
        <f>'SAME1 Flight Tests 8-27-09'!Q40</f>
        <v>11</v>
      </c>
      <c r="V26" s="806"/>
      <c r="W26" s="806"/>
      <c r="X26" s="806"/>
      <c r="Y26" s="806"/>
      <c r="Z26" s="806"/>
      <c r="AA26" s="805" t="str">
        <f>'SAME1 Flight Tests 8-27-09'!R40</f>
        <v>n</v>
      </c>
      <c r="AB26" s="805" t="str">
        <f>'SAME1 Flight Tests 8-27-09'!S40</f>
        <v>n</v>
      </c>
      <c r="AC26" s="805">
        <f>'SAME1 Flight Tests 8-27-09'!T40</f>
        <v>1</v>
      </c>
      <c r="AD26" s="806"/>
      <c r="AE26" s="805">
        <f>'SAME1 Flight Tests 8-27-09'!U40</f>
        <v>10</v>
      </c>
      <c r="AF26" s="806"/>
      <c r="AG26" s="816">
        <f>'SAME1 Flight Tests 8-27-09'!V40</f>
        <v>3.852706928546E-2</v>
      </c>
      <c r="AH26" s="818">
        <f>'SAME1 Flight Tests 8-27-09'!W40</f>
        <v>0</v>
      </c>
      <c r="AI26" s="806"/>
      <c r="AJ26" s="806"/>
      <c r="AK26" s="806"/>
      <c r="AL26" s="806"/>
      <c r="AM26" s="806"/>
      <c r="AN26" s="806"/>
      <c r="AO26" s="806"/>
      <c r="AP26" s="806"/>
      <c r="AQ26" s="806"/>
      <c r="AR26" s="806"/>
      <c r="AS26" s="806"/>
      <c r="AT26" s="806"/>
      <c r="AU26" s="805">
        <f>'SAME1 Flight Tests 8-27-09'!X40</f>
        <v>1.08</v>
      </c>
      <c r="AV26" s="820">
        <f>'SAME1 Flight Tests 8-27-09'!Y40</f>
        <v>3.3642119999999998</v>
      </c>
      <c r="AW26" s="820">
        <f>'SAME1 Flight Tests 8-27-09'!Z40</f>
        <v>5.0839389999999991</v>
      </c>
      <c r="AX26" s="820">
        <f>'SAME1 Flight Tests 8-27-09'!AA40</f>
        <v>4.6117100000000004</v>
      </c>
      <c r="AY26" s="822"/>
      <c r="AZ26" s="822"/>
      <c r="BA26" s="820">
        <f>'SAME1 Flight Tests 8-27-09'!AC40</f>
        <v>4.8924564999999998</v>
      </c>
      <c r="BB26" s="822"/>
      <c r="BC26" s="822"/>
      <c r="BD26" s="820">
        <f>'SAME1 Flight Tests 8-27-09'!AB40</f>
        <v>5.7856904999999994</v>
      </c>
      <c r="BE26" s="820">
        <f>'SAME1 Flight Tests 8-27-09'!AD40</f>
        <v>4.6646415000000001</v>
      </c>
      <c r="BF26" s="826">
        <f>'SAME1 Flight Tests 8-27-09'!AE40</f>
        <v>36820</v>
      </c>
      <c r="BG26" s="806"/>
      <c r="BH26" s="806"/>
      <c r="BI26" s="805">
        <f>'SAME1 Flight Tests 8-27-09'!AF40</f>
        <v>29.332799999999999</v>
      </c>
      <c r="BJ26" s="805">
        <f>'SAME1 Flight Tests 8-27-09'!AG40</f>
        <v>39.795949999999998</v>
      </c>
      <c r="BK26" s="805">
        <f>'SAME1 Flight Tests 8-27-09'!AH40</f>
        <v>1.1210489999999993</v>
      </c>
      <c r="BL26" s="2158">
        <f>'SAME1 Flight Tests 8-27-09'!AK40</f>
        <v>1390760.7766112036</v>
      </c>
      <c r="BM26" s="805">
        <f>'SAME1 Flight Tests 8-27-09'!AL40</f>
        <v>211.79027632252951</v>
      </c>
      <c r="BN26" s="806"/>
      <c r="BO26" s="805"/>
      <c r="BP26" s="806"/>
      <c r="BQ26" s="805">
        <f>'SAME1 Flight Tests 8-27-09'!AM40</f>
        <v>17.908177500000001</v>
      </c>
      <c r="BR26" s="816">
        <f>'SAME1 Flight Tests 8-27-09'!AP40</f>
        <v>0.15228375712362852</v>
      </c>
      <c r="BS26" s="816">
        <f>'SAME1 Flight Tests 8-27-09'!AQ40</f>
        <v>0.25967162312878556</v>
      </c>
      <c r="BT26" s="816"/>
      <c r="BU26" s="816">
        <f>'SAME1 Flight Tests 8-27-09'!AS40</f>
        <v>2.0761780775587804</v>
      </c>
      <c r="BV26" s="816">
        <f>'SAME1 Flight Tests 8-27-09'!AT40</f>
        <v>0.11661868188901976</v>
      </c>
      <c r="BW26" s="807">
        <f>'SAME1 Flight Tests 8-27-09'!BB40</f>
        <v>1390760.7766112036</v>
      </c>
      <c r="BX26" s="807">
        <f>'SAME1 Flight Tests 8-27-09'!BC40</f>
        <v>1368779.8677150367</v>
      </c>
      <c r="BY26" s="807">
        <f>'SAME1 Flight Tests 8-27-09'!BD40</f>
        <v>1276536.5056864277</v>
      </c>
      <c r="BZ26" s="806"/>
      <c r="CA26" s="805">
        <f>'SAME1 Flight Tests 8-27-09'!BG40</f>
        <v>0.24056845493562215</v>
      </c>
      <c r="CB26" s="805">
        <f>'SAME1 Flight Tests 8-27-09'!BF40</f>
        <v>0.45</v>
      </c>
      <c r="CC26" s="783"/>
      <c r="CD26" s="805"/>
      <c r="CE26" s="805">
        <f>'SAME1 Flight Tests 8-27-09'!BH40</f>
        <v>417.30093380418288</v>
      </c>
      <c r="CF26" s="818">
        <f>'SAME1 Flight Tests 8-27-09'!BI40</f>
        <v>1.0800000000000809</v>
      </c>
      <c r="CG26" s="818">
        <f>'SAME1 Flight Tests 8-27-09'!BJ40</f>
        <v>33</v>
      </c>
      <c r="CH26" s="818">
        <f>'SAME1 Flight Tests 8-27-09'!BK40</f>
        <v>0</v>
      </c>
      <c r="CI26" s="818">
        <f>'SAME1 Flight Tests 8-27-09'!BL40</f>
        <v>9.9489874999992553E-2</v>
      </c>
      <c r="CJ26" s="818">
        <f>'SAME1 Flight Tests 8-27-09'!BM40</f>
        <v>0.77334482887366651</v>
      </c>
      <c r="CK26" s="818">
        <f>'SAME1 Flight Tests 8-27-09'!BN40</f>
        <v>0.99995227000727827</v>
      </c>
      <c r="CL26" s="2014"/>
      <c r="CQ26" s="2071">
        <f t="shared" si="0"/>
        <v>155321.30800146508</v>
      </c>
      <c r="CR26" s="2074">
        <f t="shared" si="1"/>
        <v>6.4382666671244317</v>
      </c>
      <c r="CS26" s="2082">
        <f t="shared" si="2"/>
        <v>39.795949999999998</v>
      </c>
      <c r="CT26" s="2074">
        <f t="shared" si="3"/>
        <v>69894.588600659292</v>
      </c>
      <c r="CU26" s="2074">
        <f t="shared" si="4"/>
        <v>14.307259260276515</v>
      </c>
      <c r="CV26" s="2087">
        <v>4</v>
      </c>
      <c r="CW26" s="2074">
        <f t="shared" si="5"/>
        <v>12.401573601991652</v>
      </c>
      <c r="CX26" s="2071">
        <f t="shared" si="6"/>
        <v>433401.44245600153</v>
      </c>
      <c r="CY26" s="2074">
        <f t="shared" si="7"/>
        <v>10.643810554718735</v>
      </c>
      <c r="CZ26" s="2074">
        <f t="shared" si="8"/>
        <v>76.141878561814252</v>
      </c>
      <c r="DA26" s="2018"/>
    </row>
    <row r="27" spans="1:105" s="2" customFormat="1" ht="16.5" customHeight="1" x14ac:dyDescent="0.25">
      <c r="A27" s="778">
        <v>1</v>
      </c>
      <c r="B27" s="779">
        <f>'SAME1 Flight Tests 8-27-09'!A65</f>
        <v>5</v>
      </c>
      <c r="C27" s="830" t="str">
        <f>'SAME1 Flight Tests 8-27-09'!B65</f>
        <v>Kapton</v>
      </c>
      <c r="D27" s="782"/>
      <c r="E27" s="779" t="str">
        <f>'SAME1 Flight Tests 8-27-09'!C65</f>
        <v>47 K</v>
      </c>
      <c r="F27" s="779">
        <f>'SAME1 Flight Tests 8-27-09'!D65</f>
        <v>4</v>
      </c>
      <c r="G27" s="779">
        <f>'SAME1 Flight Tests 8-27-09'!E65</f>
        <v>47</v>
      </c>
      <c r="H27" s="779" t="str">
        <f>'SAME1 Flight Tests 8-27-09'!F65</f>
        <v>High Temp Aging</v>
      </c>
      <c r="I27" s="779">
        <f>'SAME1 Flight Tests 8-27-09'!G65</f>
        <v>278</v>
      </c>
      <c r="J27" s="791">
        <f>'SAME1 Flight Tests 8-27-09'!H65</f>
        <v>39360</v>
      </c>
      <c r="K27" s="779">
        <f>'SAME1 Flight Tests 8-27-09'!I65</f>
        <v>0</v>
      </c>
      <c r="L27" s="779" t="str">
        <f>'SAME1 Flight Tests 8-27-09'!J65</f>
        <v>n</v>
      </c>
      <c r="M27" s="779" t="str">
        <f>'SAME1 Flight Tests 8-27-09'!K65</f>
        <v>n</v>
      </c>
      <c r="N27" s="779">
        <f>'SAME1 Flight Tests 8-27-09'!L65</f>
        <v>8</v>
      </c>
      <c r="O27" s="856">
        <f>'SAME1 Flight Tests 8-27-09'!M65</f>
        <v>1.48</v>
      </c>
      <c r="P27" s="805">
        <f>'SAME1 Flight Tests 8-27-09'!N65</f>
        <v>20</v>
      </c>
      <c r="Q27" s="805">
        <f>'SAME1 Flight Tests 8-27-09'!O65</f>
        <v>11</v>
      </c>
      <c r="R27" s="805">
        <f>'SAME1 Flight Tests 8-27-09'!P65</f>
        <v>8</v>
      </c>
      <c r="S27" s="806"/>
      <c r="T27" s="806"/>
      <c r="U27" s="805">
        <f>'SAME1 Flight Tests 8-27-09'!Q65</f>
        <v>11</v>
      </c>
      <c r="V27" s="806"/>
      <c r="W27" s="806"/>
      <c r="X27" s="806"/>
      <c r="Y27" s="806"/>
      <c r="Z27" s="806"/>
      <c r="AA27" s="805" t="str">
        <f>'SAME1 Flight Tests 8-27-09'!R65</f>
        <v>n</v>
      </c>
      <c r="AB27" s="805" t="str">
        <f>'SAME1 Flight Tests 8-27-09'!S65</f>
        <v>n</v>
      </c>
      <c r="AC27" s="805">
        <f>'SAME1 Flight Tests 8-27-09'!T65</f>
        <v>1</v>
      </c>
      <c r="AD27" s="806"/>
      <c r="AE27" s="805">
        <f>'SAME1 Flight Tests 8-27-09'!U65</f>
        <v>10</v>
      </c>
      <c r="AF27" s="806"/>
      <c r="AG27" s="816">
        <f>'SAME1 Flight Tests 8-27-09'!V65</f>
        <v>3.852706928546E-2</v>
      </c>
      <c r="AH27" s="818">
        <f>'SAME1 Flight Tests 8-27-09'!W65</f>
        <v>0</v>
      </c>
      <c r="AI27" s="806"/>
      <c r="AJ27" s="806"/>
      <c r="AK27" s="806"/>
      <c r="AL27" s="806"/>
      <c r="AM27" s="806"/>
      <c r="AN27" s="806"/>
      <c r="AO27" s="806"/>
      <c r="AP27" s="806"/>
      <c r="AQ27" s="806"/>
      <c r="AR27" s="806"/>
      <c r="AS27" s="806"/>
      <c r="AT27" s="806"/>
      <c r="AU27" s="805">
        <f>'SAME1 Flight Tests 8-27-09'!X65</f>
        <v>1.99</v>
      </c>
      <c r="AV27" s="820">
        <f>'SAME1 Flight Tests 8-27-09'!Y65</f>
        <v>3.3899690000000007</v>
      </c>
      <c r="AW27" s="820">
        <f>'SAME1 Flight Tests 8-27-09'!Z65</f>
        <v>5.6411435000000001</v>
      </c>
      <c r="AX27" s="820">
        <f>'SAME1 Flight Tests 8-27-09'!AA65</f>
        <v>-6.5612754999999981E-4</v>
      </c>
      <c r="AY27" s="822"/>
      <c r="AZ27" s="822"/>
      <c r="BA27" s="820">
        <f>'SAME1 Flight Tests 8-27-09'!AC65</f>
        <v>4.898957499999999</v>
      </c>
      <c r="BB27" s="822"/>
      <c r="BC27" s="822"/>
      <c r="BD27" s="820">
        <f>'SAME1 Flight Tests 8-27-09'!AB65</f>
        <v>6.4548480000000001</v>
      </c>
      <c r="BE27" s="820">
        <f>'SAME1 Flight Tests 8-27-09'!AD65</f>
        <v>4.6911924999999997</v>
      </c>
      <c r="BF27" s="826">
        <f>'SAME1 Flight Tests 8-27-09'!AE65</f>
        <v>44955</v>
      </c>
      <c r="BG27" s="806"/>
      <c r="BH27" s="806"/>
      <c r="BI27" s="805">
        <f>'SAME1 Flight Tests 8-27-09'!AF65</f>
        <v>47.363099999999996</v>
      </c>
      <c r="BJ27" s="805">
        <f>'SAME1 Flight Tests 8-27-09'!AG65</f>
        <v>60.055600000000005</v>
      </c>
      <c r="BK27" s="805">
        <f>'SAME1 Flight Tests 8-27-09'!AH65</f>
        <v>1.7636555000000005</v>
      </c>
      <c r="BL27" s="2158">
        <f>'SAME1 Flight Tests 8-27-09'!AK65</f>
        <v>1717019.5729101424</v>
      </c>
      <c r="BM27" s="805">
        <f>'SAME1 Flight Tests 8-27-09'!AL65</f>
        <v>375.20876029198155</v>
      </c>
      <c r="BN27" s="806"/>
      <c r="BO27" s="805"/>
      <c r="BP27" s="806"/>
      <c r="BQ27" s="805">
        <f>'SAME1 Flight Tests 8-27-09'!AM65</f>
        <v>27.025020000000001</v>
      </c>
      <c r="BR27" s="816">
        <f>'SAME1 Flight Tests 8-27-09'!AP65</f>
        <v>0.21852328663676657</v>
      </c>
      <c r="BS27" s="816">
        <f>'SAME1 Flight Tests 8-27-09'!AQ65</f>
        <v>0.2776255099104501</v>
      </c>
      <c r="BT27" s="816"/>
      <c r="BU27" s="816">
        <f>'SAME1 Flight Tests 8-27-09'!AS65</f>
        <v>1.6311173997752317</v>
      </c>
      <c r="BV27" s="816">
        <f>'SAME1 Flight Tests 8-27-09'!AT65</f>
        <v>0.19387280822319733</v>
      </c>
      <c r="BW27" s="807">
        <f>'SAME1 Flight Tests 8-27-09'!BB65</f>
        <v>1717019.5729101424</v>
      </c>
      <c r="BX27" s="807">
        <f>'SAME1 Flight Tests 8-27-09'!BC65</f>
        <v>1690182.2084498715</v>
      </c>
      <c r="BY27" s="807">
        <f>'SAME1 Flight Tests 8-27-09'!BD65</f>
        <v>1568066.3659459737</v>
      </c>
      <c r="BZ27" s="806"/>
      <c r="CA27" s="805">
        <f>'SAME1 Flight Tests 8-27-09'!BG65</f>
        <v>0.3784668454935623</v>
      </c>
      <c r="CB27" s="805">
        <f>'SAME1 Flight Tests 8-27-09'!BF65</f>
        <v>0.45</v>
      </c>
      <c r="CC27" s="783"/>
      <c r="CD27" s="805"/>
      <c r="CE27" s="805">
        <f>'SAME1 Flight Tests 8-27-09'!BH65</f>
        <v>581.04830756229353</v>
      </c>
      <c r="CF27" s="818">
        <f>'SAME1 Flight Tests 8-27-09'!BI65</f>
        <v>1.9899999999999363</v>
      </c>
      <c r="CG27" s="818">
        <f>'SAME1 Flight Tests 8-27-09'!BJ65</f>
        <v>47</v>
      </c>
      <c r="CH27" s="818">
        <f>'SAME1 Flight Tests 8-27-09'!BK65</f>
        <v>0</v>
      </c>
      <c r="CI27" s="818">
        <f>'SAME1 Flight Tests 8-27-09'!BL65</f>
        <v>8.1482472361811664E-2</v>
      </c>
      <c r="CJ27" s="818">
        <f>'SAME1 Flight Tests 8-27-09'!BM65</f>
        <v>0.97030525590101413</v>
      </c>
      <c r="CK27" s="818">
        <f>'SAME1 Flight Tests 8-27-09'!BN65</f>
        <v>0.99999999997823097</v>
      </c>
      <c r="CL27" s="2014"/>
      <c r="CQ27" s="2071">
        <f t="shared" si="0"/>
        <v>127068.88453071578</v>
      </c>
      <c r="CR27" s="2074">
        <f t="shared" si="1"/>
        <v>7.869747213829319</v>
      </c>
      <c r="CS27" s="2082">
        <f t="shared" si="2"/>
        <v>60.055599999999998</v>
      </c>
      <c r="CT27" s="2074">
        <f t="shared" si="3"/>
        <v>57180.998038822108</v>
      </c>
      <c r="CU27" s="2074">
        <f t="shared" si="4"/>
        <v>17.48832714184293</v>
      </c>
      <c r="CV27" s="2088">
        <v>5</v>
      </c>
      <c r="CW27" s="2074">
        <f t="shared" si="5"/>
        <v>10.563904736434017</v>
      </c>
      <c r="CX27" s="2071">
        <f t="shared" si="6"/>
        <v>302027.30800816859</v>
      </c>
      <c r="CY27" s="2074">
        <f t="shared" si="7"/>
        <v>12.495379624613911</v>
      </c>
      <c r="CZ27" s="2074">
        <f t="shared" si="8"/>
        <v>109.26164331838329</v>
      </c>
      <c r="DA27" s="2018"/>
    </row>
    <row r="28" spans="1:105" s="2" customFormat="1" ht="16.5" customHeight="1" x14ac:dyDescent="0.25">
      <c r="A28" s="778">
        <v>1</v>
      </c>
      <c r="B28" s="779">
        <f>'SAME1 Flight Tests 8-27-09'!A66</f>
        <v>5</v>
      </c>
      <c r="C28" s="830" t="str">
        <f>'SAME1 Flight Tests 8-27-09'!B66</f>
        <v>Kapton</v>
      </c>
      <c r="D28" s="782"/>
      <c r="E28" s="779" t="str">
        <f>'SAME1 Flight Tests 8-27-09'!C66</f>
        <v>47 Ka</v>
      </c>
      <c r="F28" s="779">
        <f>'SAME1 Flight Tests 8-27-09'!D66</f>
        <v>4</v>
      </c>
      <c r="G28" s="779" t="str">
        <f>'SAME1 Flight Tests 8-27-09'!E66</f>
        <v>47a</v>
      </c>
      <c r="H28" s="779" t="str">
        <f>'SAME1 Flight Tests 8-27-09'!F66</f>
        <v>Aging</v>
      </c>
      <c r="I28" s="779">
        <f>'SAME1 Flight Tests 8-27-09'!G66</f>
        <v>278</v>
      </c>
      <c r="J28" s="791">
        <f>'SAME1 Flight Tests 8-27-09'!H66</f>
        <v>39360</v>
      </c>
      <c r="K28" s="779">
        <f>'SAME1 Flight Tests 8-27-09'!I66</f>
        <v>0</v>
      </c>
      <c r="L28" s="779" t="str">
        <f>'SAME1 Flight Tests 8-27-09'!J66</f>
        <v>n</v>
      </c>
      <c r="M28" s="779" t="str">
        <f>'SAME1 Flight Tests 8-27-09'!K66</f>
        <v>n</v>
      </c>
      <c r="N28" s="779">
        <f>'SAME1 Flight Tests 8-27-09'!L66</f>
        <v>8</v>
      </c>
      <c r="O28" s="856">
        <f>'SAME1 Flight Tests 8-27-09'!M66</f>
        <v>1.48</v>
      </c>
      <c r="P28" s="805">
        <f>'SAME1 Flight Tests 8-27-09'!N66</f>
        <v>20</v>
      </c>
      <c r="Q28" s="805">
        <f>'SAME1 Flight Tests 8-27-09'!O66</f>
        <v>720</v>
      </c>
      <c r="R28" s="805">
        <f>'SAME1 Flight Tests 8-27-09'!P66</f>
        <v>8</v>
      </c>
      <c r="S28" s="806"/>
      <c r="T28" s="806"/>
      <c r="U28" s="805">
        <f>'SAME1 Flight Tests 8-27-09'!Q66</f>
        <v>731</v>
      </c>
      <c r="V28" s="806"/>
      <c r="W28" s="806"/>
      <c r="X28" s="806"/>
      <c r="Y28" s="806"/>
      <c r="Z28" s="806"/>
      <c r="AA28" s="805" t="str">
        <f>'SAME1 Flight Tests 8-27-09'!R66</f>
        <v>n</v>
      </c>
      <c r="AB28" s="805" t="str">
        <f>'SAME1 Flight Tests 8-27-09'!S66</f>
        <v>n</v>
      </c>
      <c r="AC28" s="805">
        <f>'SAME1 Flight Tests 8-27-09'!T66</f>
        <v>1</v>
      </c>
      <c r="AD28" s="806"/>
      <c r="AE28" s="805">
        <f>'SAME1 Flight Tests 8-27-09'!U66</f>
        <v>10</v>
      </c>
      <c r="AF28" s="806"/>
      <c r="AG28" s="816">
        <f>'SAME1 Flight Tests 8-27-09'!V66</f>
        <v>3.852706928546E-2</v>
      </c>
      <c r="AH28" s="818">
        <f>'SAME1 Flight Tests 8-27-09'!W66</f>
        <v>0</v>
      </c>
      <c r="AI28" s="806"/>
      <c r="AJ28" s="806"/>
      <c r="AK28" s="806"/>
      <c r="AL28" s="806"/>
      <c r="AM28" s="806"/>
      <c r="AN28" s="806"/>
      <c r="AO28" s="806"/>
      <c r="AP28" s="806"/>
      <c r="AQ28" s="806"/>
      <c r="AR28" s="806"/>
      <c r="AS28" s="806"/>
      <c r="AT28" s="806"/>
      <c r="AU28" s="805">
        <f>'SAME1 Flight Tests 8-27-09'!X66</f>
        <v>1.99</v>
      </c>
      <c r="AV28" s="820">
        <f>'SAME1 Flight Tests 8-27-09'!Y66</f>
        <v>3.3815460000000002</v>
      </c>
      <c r="AW28" s="820">
        <f>'SAME1 Flight Tests 8-27-09'!Z66</f>
        <v>5.8833320000000011</v>
      </c>
      <c r="AX28" s="820">
        <f>'SAME1 Flight Tests 8-27-09'!AA66</f>
        <v>-6.2561029999999985E-4</v>
      </c>
      <c r="AY28" s="822"/>
      <c r="AZ28" s="822"/>
      <c r="BA28" s="820">
        <f>'SAME1 Flight Tests 8-27-09'!AC66</f>
        <v>4.8104844999999994</v>
      </c>
      <c r="BB28" s="822"/>
      <c r="BC28" s="822"/>
      <c r="BD28" s="820">
        <f>'SAME1 Flight Tests 8-27-09'!AB66</f>
        <v>5.8091734999999991</v>
      </c>
      <c r="BE28" s="820">
        <f>'SAME1 Flight Tests 8-27-09'!AD66</f>
        <v>4.6514144999999996</v>
      </c>
      <c r="BF28" s="826">
        <f>'SAME1 Flight Tests 8-27-09'!AE66</f>
        <v>23400</v>
      </c>
      <c r="BG28" s="806"/>
      <c r="BH28" s="806"/>
      <c r="BI28" s="805">
        <f>'SAME1 Flight Tests 8-27-09'!AF66</f>
        <v>50.152600000000007</v>
      </c>
      <c r="BJ28" s="805">
        <f>'SAME1 Flight Tests 8-27-09'!AG66</f>
        <v>63.725150000000021</v>
      </c>
      <c r="BK28" s="805">
        <f>'SAME1 Flight Tests 8-27-09'!AH66</f>
        <v>1.1577589999999995</v>
      </c>
      <c r="BL28" s="2158">
        <f>'SAME1 Flight Tests 8-27-09'!AK66</f>
        <v>867560.40934092866</v>
      </c>
      <c r="BM28" s="805">
        <f>'SAME1 Flight Tests 8-27-09'!AL66</f>
        <v>220.02864863456827</v>
      </c>
      <c r="BN28" s="806"/>
      <c r="BO28" s="805"/>
      <c r="BP28" s="806"/>
      <c r="BQ28" s="805">
        <f>'SAME1 Flight Tests 8-27-09'!AM66</f>
        <v>28.67631750000001</v>
      </c>
      <c r="BR28" s="816">
        <f>'SAME1 Flight Tests 8-27-09'!AP66</f>
        <v>0.25361766888569798</v>
      </c>
      <c r="BS28" s="816">
        <f>'SAME1 Flight Tests 8-27-09'!AQ66</f>
        <v>0.35543723128901628</v>
      </c>
      <c r="BT28" s="816"/>
      <c r="BU28" s="816">
        <f>'SAME1 Flight Tests 8-27-09'!AS66</f>
        <v>1.7877634750699363</v>
      </c>
      <c r="BV28" s="816">
        <f>'SAME1 Flight Tests 8-27-09'!AT66</f>
        <v>0.21423370617576701</v>
      </c>
      <c r="BW28" s="807">
        <f>'SAME1 Flight Tests 8-27-09'!BB66</f>
        <v>867560.40934092866</v>
      </c>
      <c r="BX28" s="807">
        <f>'SAME1 Flight Tests 8-27-09'!BC66</f>
        <v>853591.01042266958</v>
      </c>
      <c r="BY28" s="807">
        <f>'SAME1 Flight Tests 8-27-09'!BD66</f>
        <v>803118.96476582892</v>
      </c>
      <c r="BZ28" s="806"/>
      <c r="CA28" s="805">
        <f>'SAME1 Flight Tests 8-27-09'!BG66</f>
        <v>0.24844613733905568</v>
      </c>
      <c r="CB28" s="805">
        <f>'SAME1 Flight Tests 8-27-09'!BF66</f>
        <v>0.45</v>
      </c>
      <c r="CC28" s="783"/>
      <c r="CD28" s="805"/>
      <c r="CE28" s="805">
        <f>'SAME1 Flight Tests 8-27-09'!BH66</f>
        <v>581.04830756229353</v>
      </c>
      <c r="CF28" s="818">
        <f>'SAME1 Flight Tests 8-27-09'!BI66</f>
        <v>1.9899999999999363</v>
      </c>
      <c r="CG28" s="818">
        <f>'SAME1 Flight Tests 8-27-09'!BJ66</f>
        <v>47</v>
      </c>
      <c r="CH28" s="818">
        <f>'SAME1 Flight Tests 8-27-09'!BK66</f>
        <v>0</v>
      </c>
      <c r="CI28" s="818">
        <f>'SAME1 Flight Tests 8-27-09'!BL66</f>
        <v>8.6461258793972651E-2</v>
      </c>
      <c r="CJ28" s="818">
        <f>'SAME1 Flight Tests 8-27-09'!BM66</f>
        <v>0.81833761676324279</v>
      </c>
      <c r="CK28" s="818">
        <f>'SAME1 Flight Tests 8-27-09'!BN66</f>
        <v>0.99999944881779568</v>
      </c>
      <c r="CL28" s="2014"/>
      <c r="CQ28" s="2071">
        <f t="shared" si="0"/>
        <v>60507.100281682149</v>
      </c>
      <c r="CR28" s="2074">
        <f t="shared" si="1"/>
        <v>16.526986012296792</v>
      </c>
      <c r="CS28" s="2082">
        <f t="shared" si="2"/>
        <v>63.725150000000021</v>
      </c>
      <c r="CT28" s="2074">
        <f t="shared" si="3"/>
        <v>27228.195126756968</v>
      </c>
      <c r="CU28" s="2074">
        <f t="shared" si="4"/>
        <v>36.726635582881755</v>
      </c>
      <c r="CV28" s="2088">
        <v>6</v>
      </c>
      <c r="CW28" s="2074">
        <f t="shared" si="5"/>
        <v>19.115055817050667</v>
      </c>
      <c r="CX28" s="2071">
        <f t="shared" si="6"/>
        <v>260234.23482275321</v>
      </c>
      <c r="CY28" s="2074">
        <f t="shared" si="7"/>
        <v>6.9055513760130243</v>
      </c>
      <c r="CZ28" s="2074">
        <f t="shared" si="8"/>
        <v>126.808834442849</v>
      </c>
      <c r="DA28" s="2018"/>
    </row>
    <row r="29" spans="1:105" s="2" customFormat="1" ht="16.5" customHeight="1" x14ac:dyDescent="0.25">
      <c r="A29" s="780">
        <v>2</v>
      </c>
      <c r="B29" s="784">
        <f>'SAME R Results'!A6</f>
        <v>1</v>
      </c>
      <c r="C29" s="831" t="str">
        <f>'SAME R Results'!B6</f>
        <v>Kapton</v>
      </c>
      <c r="D29" s="784" t="str">
        <f>'SAME R Results'!C6</f>
        <v>K01</v>
      </c>
      <c r="E29" s="784" t="str">
        <f>'SAME R Results'!D6</f>
        <v>4K</v>
      </c>
      <c r="F29" s="784">
        <f>'SAME R Results'!E6</f>
        <v>4</v>
      </c>
      <c r="G29" s="784">
        <f>'SAME R Results'!F6</f>
        <v>51</v>
      </c>
      <c r="H29" s="785" t="str">
        <f>'SAME R Results'!G6</f>
        <v>Baseline new formula</v>
      </c>
      <c r="I29" s="784" t="str">
        <f>'SAME R Results'!H6</f>
        <v>202 12:00</v>
      </c>
      <c r="J29" s="786">
        <f>'SAME R Results'!I6</f>
        <v>40380.333333333336</v>
      </c>
      <c r="K29" s="784">
        <f>'SAME R Results'!J6</f>
        <v>0</v>
      </c>
      <c r="L29" s="788"/>
      <c r="M29" s="788"/>
      <c r="N29" s="784">
        <f>'SAME R Results'!K6</f>
        <v>8.1</v>
      </c>
      <c r="O29" s="852">
        <f>'SAME R Results'!L6</f>
        <v>1.38</v>
      </c>
      <c r="P29" s="784">
        <f>'SAME R Results'!M6</f>
        <v>60</v>
      </c>
      <c r="Q29" s="784">
        <f>'SAME R Results'!N6</f>
        <v>11</v>
      </c>
      <c r="R29" s="784">
        <f>'SAME R Results'!O6</f>
        <v>8</v>
      </c>
      <c r="S29" s="784" t="str">
        <f>'SAME R Results'!P6</f>
        <v>n</v>
      </c>
      <c r="T29" s="784">
        <f>'SAME R Results'!Q6</f>
        <v>0</v>
      </c>
      <c r="U29" s="784">
        <f>'SAME R Results'!R6</f>
        <v>38.142857142857146</v>
      </c>
      <c r="V29" s="784" t="str">
        <f>'SAME R Results'!S6</f>
        <v>y</v>
      </c>
      <c r="W29" s="784" t="str">
        <f>'SAME R Results'!T6</f>
        <v>?</v>
      </c>
      <c r="X29" s="784" t="str">
        <f>'SAME R Results'!U6</f>
        <v>n</v>
      </c>
      <c r="Y29" s="784" t="str">
        <f>'SAME R Results'!V6</f>
        <v>y</v>
      </c>
      <c r="Z29" s="784" t="str">
        <f>'SAME R Results'!W6</f>
        <v>y</v>
      </c>
      <c r="AA29" s="784" t="str">
        <f>'SAME R Results'!X6</f>
        <v>n</v>
      </c>
      <c r="AB29" s="784" t="str">
        <f>'SAME R Results'!Y6</f>
        <v>n</v>
      </c>
      <c r="AC29" s="789"/>
      <c r="AD29" s="784" t="str">
        <f>'SAME R Results'!Z6</f>
        <v>y</v>
      </c>
      <c r="AE29" s="784">
        <f>'SAME R Results'!AA6</f>
        <v>10</v>
      </c>
      <c r="AF29" s="784" t="str">
        <f>'SAME R Results'!AB6</f>
        <v>y</v>
      </c>
      <c r="AG29" s="817">
        <f>'SAME R Results'!AC6</f>
        <v>3.852706928546E-2</v>
      </c>
      <c r="AH29" s="819">
        <f>'SAME R Results'!AD6</f>
        <v>0</v>
      </c>
      <c r="AI29" s="784">
        <f>'SAME R Results'!AE6</f>
        <v>0</v>
      </c>
      <c r="AJ29" s="784">
        <f>'SAME R Results'!AF6</f>
        <v>180</v>
      </c>
      <c r="AK29" s="784">
        <f>'SAME R Results'!AG6</f>
        <v>0</v>
      </c>
      <c r="AL29" s="784" t="str">
        <f>'SAME R Results'!AH6</f>
        <v>n</v>
      </c>
      <c r="AM29" s="784" t="str">
        <f>'SAME R Results'!AI6</f>
        <v>y</v>
      </c>
      <c r="AN29" s="784" t="str">
        <f>'SAME R Results'!AJ6</f>
        <v>y</v>
      </c>
      <c r="AO29" s="784" t="str">
        <f>'SAME R Results'!AK6</f>
        <v>n</v>
      </c>
      <c r="AP29" s="784" t="str">
        <f>'SAME R Results'!AL6</f>
        <v>n</v>
      </c>
      <c r="AQ29" s="784" t="str">
        <f>'SAME R Results'!AM6</f>
        <v>y</v>
      </c>
      <c r="AR29" s="817">
        <f>'SAME R Results'!AN6</f>
        <v>3.852706928546E-2</v>
      </c>
      <c r="AS29" s="819">
        <f>'SAME R Results'!AO6</f>
        <v>0</v>
      </c>
      <c r="AT29" s="784">
        <f>'SAME R Results'!AP6</f>
        <v>0</v>
      </c>
      <c r="AU29" s="789"/>
      <c r="AV29" s="821">
        <f>'SAME R Results'!AQ6</f>
        <v>0</v>
      </c>
      <c r="AW29" s="821">
        <f>'SAME R Results'!AR6</f>
        <v>0.4175567</v>
      </c>
      <c r="AX29" s="821">
        <f>'SAME R Results'!AS6</f>
        <v>0</v>
      </c>
      <c r="AY29" s="821">
        <f>'SAME R Results'!AT6</f>
        <v>0</v>
      </c>
      <c r="AZ29" s="824"/>
      <c r="BA29" s="824"/>
      <c r="BB29" s="821">
        <f>'SAME R Results'!AU6</f>
        <v>5.9158320000000007E-2</v>
      </c>
      <c r="BC29" s="821">
        <f>'SAME R Results'!AV6</f>
        <v>2.5772090000000004E-2</v>
      </c>
      <c r="BD29" s="821">
        <f>'SAME R Results'!AW6</f>
        <v>5.2833100000000002</v>
      </c>
      <c r="BE29" s="821">
        <f>'SAME R Results'!AX6</f>
        <v>4.6948999999999996</v>
      </c>
      <c r="BF29" s="827">
        <f>'SAME R Results'!AY6</f>
        <v>47624.95</v>
      </c>
      <c r="BG29" s="784">
        <f>'SAME R Results'!AZ6</f>
        <v>0.12976084999999998</v>
      </c>
      <c r="BH29" s="784">
        <f>'SAME R Results'!BA6</f>
        <v>7.8816036857303803E-2</v>
      </c>
      <c r="BI29" s="789"/>
      <c r="BJ29" s="784">
        <f>'SAME R Results'!BB6</f>
        <v>2.7621500000000001</v>
      </c>
      <c r="BK29" s="784">
        <f>'SAME R Results'!BC6</f>
        <v>0.58841000000000054</v>
      </c>
      <c r="BL29" s="2159">
        <f>'SAME R Results'!BD6</f>
        <v>1825597.0139817814</v>
      </c>
      <c r="BM29" s="784">
        <f>'SAME R Results'!BE6</f>
        <v>102.91459773449184</v>
      </c>
      <c r="BN29" s="784">
        <f>'SAME R Results'!BF6</f>
        <v>3.3386230000000003E-2</v>
      </c>
      <c r="BO29" s="784">
        <f>'SAME R Results'!BG6</f>
        <v>1.2736203285674045E-2</v>
      </c>
      <c r="BP29" s="789"/>
      <c r="BQ29" s="784">
        <f>'SAME R Results'!BH6</f>
        <v>1.2429675</v>
      </c>
      <c r="BR29" s="817">
        <f>'SAME R Results'!BI6</f>
        <v>5.6373119010545703E-2</v>
      </c>
      <c r="BS29" s="817">
        <f>'SAME R Results'!BJ6</f>
        <v>9.7108213230960166E-2</v>
      </c>
      <c r="BT29" s="817">
        <f>'SAME R Results'!BL6</f>
        <v>2.6213644090899169</v>
      </c>
      <c r="BU29" s="817">
        <f>'SAME R Results'!BM6</f>
        <v>2.090599137468832</v>
      </c>
      <c r="BV29" s="817">
        <f>'SAME R Results'!BN6</f>
        <v>4.2951675961784321E-2</v>
      </c>
      <c r="BW29" s="784">
        <f>'SAME R Results'!BO6</f>
        <v>1825597.0139817814</v>
      </c>
      <c r="BX29" s="784">
        <f>'SAME R Results'!BP6</f>
        <v>1797165.7351351089</v>
      </c>
      <c r="BY29" s="784">
        <f>'SAME R Results'!BQ6</f>
        <v>1664496.7968457509</v>
      </c>
      <c r="BZ29" s="784">
        <f>'SAME R Results'!BR6</f>
        <v>102.91459773449184</v>
      </c>
      <c r="CA29" s="784">
        <f>'SAME R Results'!BS6</f>
        <v>0.13060685430169594</v>
      </c>
      <c r="CB29" s="784">
        <f>'SAME R Results'!BT6</f>
        <v>0.45</v>
      </c>
      <c r="CC29" s="784">
        <f>'SAME R Results'!BV6</f>
        <v>1</v>
      </c>
      <c r="CD29" s="880">
        <f>'SAME R Results'!BW6</f>
        <v>1.42</v>
      </c>
      <c r="CE29" s="1086">
        <f>'SAME R Results'!BZ6</f>
        <v>419.92824630174431</v>
      </c>
      <c r="CF29" s="1803">
        <f>'SAME R Results'!CA6</f>
        <v>0</v>
      </c>
      <c r="CG29" s="1803">
        <f>'SAME R Results'!CB6</f>
        <v>0</v>
      </c>
      <c r="CH29" s="1803">
        <f>'SAME R Results'!CC6</f>
        <v>0</v>
      </c>
      <c r="CI29" s="1803">
        <f>'SAME R Results'!CD6</f>
        <v>0</v>
      </c>
      <c r="CJ29" s="1803"/>
      <c r="CK29" s="1803"/>
      <c r="CL29" s="2015">
        <f>'SAME R Results'!CI6</f>
        <v>6</v>
      </c>
      <c r="CM29" s="2015" t="str">
        <f>'SAME R Results'!CJ6</f>
        <v>Kapton</v>
      </c>
      <c r="CN29" s="2016">
        <f>'SAME R Results'!CK6</f>
        <v>5.6373119010545703E-2</v>
      </c>
      <c r="CO29" s="2016">
        <f>'SAME R Results'!CL6</f>
        <v>2.6860098916504257E-2</v>
      </c>
      <c r="CP29" s="2016">
        <f>'SAME R Results'!CM6</f>
        <v>2.8993357454059898E-2</v>
      </c>
      <c r="CQ29" s="2071">
        <f t="shared" si="0"/>
        <v>2937481.4932518853</v>
      </c>
      <c r="CR29" s="2074">
        <f t="shared" si="1"/>
        <v>0.34042767666698326</v>
      </c>
      <c r="CS29" s="2082">
        <f t="shared" si="2"/>
        <v>2.7621500000000001</v>
      </c>
      <c r="CT29" s="2074">
        <f t="shared" si="3"/>
        <v>1321866.6719633483</v>
      </c>
      <c r="CU29" s="2074">
        <f t="shared" si="4"/>
        <v>0.75650594814885164</v>
      </c>
      <c r="CV29" s="2084">
        <v>7</v>
      </c>
      <c r="CW29" s="2074">
        <f t="shared" si="5"/>
        <v>1.771390104155278</v>
      </c>
      <c r="CX29" s="2071">
        <f t="shared" si="6"/>
        <v>1170770.770864273</v>
      </c>
      <c r="CY29" s="2074">
        <f t="shared" si="7"/>
        <v>74.517747214663814</v>
      </c>
      <c r="CZ29" s="2074">
        <f t="shared" si="8"/>
        <v>28.186559505272854</v>
      </c>
      <c r="DA29" s="2020"/>
    </row>
    <row r="30" spans="1:105" s="2" customFormat="1" ht="16.5" customHeight="1" x14ac:dyDescent="0.25">
      <c r="A30" s="780">
        <v>2</v>
      </c>
      <c r="B30" s="784">
        <f>'SAME R Results'!A7</f>
        <v>1</v>
      </c>
      <c r="C30" s="831" t="str">
        <f>'SAME R Results'!B7</f>
        <v>Kapton</v>
      </c>
      <c r="D30" s="784" t="str">
        <f>'SAME R Results'!C7</f>
        <v>K02</v>
      </c>
      <c r="E30" s="784" t="str">
        <f>'SAME R Results'!D7</f>
        <v>4K</v>
      </c>
      <c r="F30" s="784">
        <f>'SAME R Results'!E7</f>
        <v>4</v>
      </c>
      <c r="G30" s="784" t="str">
        <f>'SAME R Results'!F7</f>
        <v>51a</v>
      </c>
      <c r="H30" s="785" t="str">
        <f>'SAME R Results'!G7</f>
        <v>Baseline new formula</v>
      </c>
      <c r="I30" s="784" t="str">
        <f>'SAME R Results'!H7</f>
        <v>203 12:00</v>
      </c>
      <c r="J30" s="786">
        <f>'SAME R Results'!I7</f>
        <v>40381.333333333336</v>
      </c>
      <c r="K30" s="784">
        <f>'SAME R Results'!J7</f>
        <v>0</v>
      </c>
      <c r="L30" s="788"/>
      <c r="M30" s="788"/>
      <c r="N30" s="784">
        <f>'SAME R Results'!K7</f>
        <v>8.1</v>
      </c>
      <c r="O30" s="852">
        <f>'SAME R Results'!L7</f>
        <v>1.38</v>
      </c>
      <c r="P30" s="784">
        <f>'SAME R Results'!M7</f>
        <v>60</v>
      </c>
      <c r="Q30" s="784">
        <f>'SAME R Results'!N7</f>
        <v>0</v>
      </c>
      <c r="R30" s="784">
        <f>'SAME R Results'!O7</f>
        <v>0</v>
      </c>
      <c r="S30" s="784">
        <f>'SAME R Results'!P7</f>
        <v>0</v>
      </c>
      <c r="T30" s="784">
        <f>'SAME R Results'!Q7</f>
        <v>0</v>
      </c>
      <c r="U30" s="784">
        <f>'SAME R Results'!R7</f>
        <v>261.14285714285717</v>
      </c>
      <c r="V30" s="784">
        <f>'SAME R Results'!S7</f>
        <v>0</v>
      </c>
      <c r="W30" s="784">
        <f>'SAME R Results'!T7</f>
        <v>0</v>
      </c>
      <c r="X30" s="784" t="str">
        <f>'SAME R Results'!U7</f>
        <v>n</v>
      </c>
      <c r="Y30" s="784" t="str">
        <f>'SAME R Results'!V7</f>
        <v>y</v>
      </c>
      <c r="Z30" s="784" t="str">
        <f>'SAME R Results'!W7</f>
        <v>y</v>
      </c>
      <c r="AA30" s="784" t="str">
        <f>'SAME R Results'!X7</f>
        <v>n</v>
      </c>
      <c r="AB30" s="784" t="str">
        <f>'SAME R Results'!Y7</f>
        <v>n</v>
      </c>
      <c r="AC30" s="789"/>
      <c r="AD30" s="784" t="str">
        <f>'SAME R Results'!Z7</f>
        <v>y</v>
      </c>
      <c r="AE30" s="784">
        <f>'SAME R Results'!AA7</f>
        <v>10</v>
      </c>
      <c r="AF30" s="784" t="str">
        <f>'SAME R Results'!AB7</f>
        <v>y</v>
      </c>
      <c r="AG30" s="817">
        <f>'SAME R Results'!AC7</f>
        <v>3.852706928546E-2</v>
      </c>
      <c r="AH30" s="819">
        <f>'SAME R Results'!AD7</f>
        <v>0</v>
      </c>
      <c r="AI30" s="784">
        <f>'SAME R Results'!AE7</f>
        <v>0</v>
      </c>
      <c r="AJ30" s="784">
        <f>'SAME R Results'!AF7</f>
        <v>0</v>
      </c>
      <c r="AK30" s="784">
        <f>'SAME R Results'!AG7</f>
        <v>0</v>
      </c>
      <c r="AL30" s="784">
        <f>'SAME R Results'!AH7</f>
        <v>0</v>
      </c>
      <c r="AM30" s="784">
        <f>'SAME R Results'!AI7</f>
        <v>0</v>
      </c>
      <c r="AN30" s="784">
        <f>'SAME R Results'!AJ7</f>
        <v>0</v>
      </c>
      <c r="AO30" s="784">
        <f>'SAME R Results'!AK7</f>
        <v>0</v>
      </c>
      <c r="AP30" s="784">
        <f>'SAME R Results'!AL7</f>
        <v>0</v>
      </c>
      <c r="AQ30" s="784">
        <f>'SAME R Results'!AM7</f>
        <v>0</v>
      </c>
      <c r="AR30" s="817">
        <f>'SAME R Results'!AN7</f>
        <v>0</v>
      </c>
      <c r="AS30" s="819">
        <f>'SAME R Results'!AO7</f>
        <v>0</v>
      </c>
      <c r="AT30" s="784">
        <f>'SAME R Results'!AP7</f>
        <v>0</v>
      </c>
      <c r="AU30" s="789"/>
      <c r="AV30" s="821">
        <f>'SAME R Results'!AQ7</f>
        <v>0</v>
      </c>
      <c r="AW30" s="821">
        <f>'SAME R Results'!AR7</f>
        <v>0.40887450000000003</v>
      </c>
      <c r="AX30" s="821">
        <f>'SAME R Results'!AS7</f>
        <v>0</v>
      </c>
      <c r="AY30" s="821">
        <f>'SAME R Results'!AT7</f>
        <v>0</v>
      </c>
      <c r="AZ30" s="824"/>
      <c r="BA30" s="824"/>
      <c r="BB30" s="821">
        <f>'SAME R Results'!AU7</f>
        <v>5.1452640000000008E-2</v>
      </c>
      <c r="BC30" s="821">
        <f>'SAME R Results'!AV7</f>
        <v>3.01056E-2</v>
      </c>
      <c r="BD30" s="821">
        <f>'SAME R Results'!AW7</f>
        <v>5.093612499999999</v>
      </c>
      <c r="BE30" s="821">
        <f>'SAME R Results'!AX7</f>
        <v>4.6792749999999996</v>
      </c>
      <c r="BF30" s="827">
        <f>'SAME R Results'!AY7</f>
        <v>28390</v>
      </c>
      <c r="BG30" s="784">
        <f>'SAME R Results'!AZ7</f>
        <v>0.12408455</v>
      </c>
      <c r="BH30" s="784">
        <f>'SAME R Results'!BA7</f>
        <v>9.0270984999999998E-2</v>
      </c>
      <c r="BI30" s="789"/>
      <c r="BJ30" s="784">
        <f>'SAME R Results'!BB7</f>
        <v>2.6983499999999996</v>
      </c>
      <c r="BK30" s="784">
        <f>'SAME R Results'!BC7</f>
        <v>0.41433749999999936</v>
      </c>
      <c r="BL30" s="2159">
        <f>'SAME R Results'!BD7</f>
        <v>1059919.9201329139</v>
      </c>
      <c r="BM30" s="784">
        <f>'SAME R Results'!BE7</f>
        <v>70.819266638717124</v>
      </c>
      <c r="BN30" s="784">
        <f>'SAME R Results'!BF7</f>
        <v>2.1347040000000008E-2</v>
      </c>
      <c r="BO30" s="784">
        <f>'SAME R Results'!BG7</f>
        <v>8.4533912500000009E-3</v>
      </c>
      <c r="BP30" s="789"/>
      <c r="BQ30" s="784">
        <f>'SAME R Results'!BH7</f>
        <v>1.2142574999999998</v>
      </c>
      <c r="BR30" s="817">
        <f>'SAME R Results'!BI7</f>
        <v>6.6815676631340595E-2</v>
      </c>
      <c r="BS30" s="817">
        <f>'SAME R Results'!BJ7</f>
        <v>0.11550042736986271</v>
      </c>
      <c r="BT30" s="817">
        <f>'SAME R Results'!BL7</f>
        <v>2.5252634556575155</v>
      </c>
      <c r="BU30" s="817">
        <f>'SAME R Results'!BM7</f>
        <v>2.0955623370880416</v>
      </c>
      <c r="BV30" s="817">
        <f>'SAME R Results'!BN7</f>
        <v>5.0818958542366073E-2</v>
      </c>
      <c r="BW30" s="784">
        <f>'SAME R Results'!BO7</f>
        <v>1059919.9201329139</v>
      </c>
      <c r="BX30" s="784">
        <f>'SAME R Results'!BP7</f>
        <v>1042971.5767444789</v>
      </c>
      <c r="BY30" s="784">
        <f>'SAME R Results'!BQ7</f>
        <v>978059.42156677309</v>
      </c>
      <c r="BZ30" s="784">
        <f>'SAME R Results'!BR7</f>
        <v>70.819266638717124</v>
      </c>
      <c r="CA30" s="784">
        <f>'SAME R Results'!BS7</f>
        <v>9.1968725028855391E-2</v>
      </c>
      <c r="CB30" s="784">
        <f>'SAME R Results'!BT7</f>
        <v>0.45</v>
      </c>
      <c r="CC30" s="784">
        <f>'SAME R Results'!BV7</f>
        <v>1</v>
      </c>
      <c r="CD30" s="880">
        <f>'SAME R Results'!BW7</f>
        <v>1.42</v>
      </c>
      <c r="CE30" s="1086">
        <f>'SAME R Results'!BZ7</f>
        <v>419.92824630174431</v>
      </c>
      <c r="CF30" s="1803">
        <f>'SAME R Results'!CA7</f>
        <v>0</v>
      </c>
      <c r="CG30" s="1803">
        <f>'SAME R Results'!CB7</f>
        <v>0</v>
      </c>
      <c r="CH30" s="1803">
        <f>'SAME R Results'!CC7</f>
        <v>0</v>
      </c>
      <c r="CI30" s="1803">
        <f>'SAME R Results'!CD7</f>
        <v>0</v>
      </c>
      <c r="CJ30" s="1803"/>
      <c r="CK30" s="1803"/>
      <c r="CL30" s="2015">
        <f>'SAME R Results'!CI7</f>
        <v>7</v>
      </c>
      <c r="CM30" s="2015" t="str">
        <f>'SAME R Results'!CJ7</f>
        <v>Kapton</v>
      </c>
      <c r="CN30" s="2016">
        <f>'SAME R Results'!CK7</f>
        <v>6.6815676631340595E-2</v>
      </c>
      <c r="CO30" s="2016">
        <f>'SAME R Results'!CL7</f>
        <v>1.7580323778111324E-2</v>
      </c>
      <c r="CP30" s="2016">
        <f>'SAME R Results'!CM7</f>
        <v>3.4853850095922234E-2</v>
      </c>
      <c r="CQ30" s="2071">
        <f t="shared" si="0"/>
        <v>1745791.0206573384</v>
      </c>
      <c r="CR30" s="2074">
        <f t="shared" si="1"/>
        <v>0.57280624551698778</v>
      </c>
      <c r="CS30" s="2082">
        <f t="shared" si="2"/>
        <v>2.6983499999999996</v>
      </c>
      <c r="CT30" s="2074">
        <f t="shared" si="3"/>
        <v>785605.95929580228</v>
      </c>
      <c r="CU30" s="2074">
        <f t="shared" si="4"/>
        <v>1.2729027678155282</v>
      </c>
      <c r="CV30" s="2084">
        <v>8</v>
      </c>
      <c r="CW30" s="2074">
        <f t="shared" si="5"/>
        <v>2.5147266902455749</v>
      </c>
      <c r="CX30" s="2071">
        <f t="shared" si="6"/>
        <v>987792.13692856627</v>
      </c>
      <c r="CY30" s="2074">
        <f t="shared" si="7"/>
        <v>52.490793735962448</v>
      </c>
      <c r="CZ30" s="2074">
        <f t="shared" si="8"/>
        <v>33.407838315670304</v>
      </c>
      <c r="DA30" s="2020"/>
    </row>
    <row r="31" spans="1:105" s="2" customFormat="1" ht="16.5" customHeight="1" x14ac:dyDescent="0.25">
      <c r="A31" s="780">
        <v>2</v>
      </c>
      <c r="B31" s="784">
        <f>'SAME R Results'!A23</f>
        <v>3</v>
      </c>
      <c r="C31" s="831" t="str">
        <f>'SAME R Results'!B23</f>
        <v>Kapton</v>
      </c>
      <c r="D31" s="784" t="str">
        <f>'SAME R Results'!C23</f>
        <v>K02</v>
      </c>
      <c r="E31" s="784" t="str">
        <f>'SAME R Results'!D23</f>
        <v>14k</v>
      </c>
      <c r="F31" s="784">
        <f>'SAME R Results'!E23</f>
        <v>1</v>
      </c>
      <c r="G31" s="784">
        <f>'SAME R Results'!F23</f>
        <v>61</v>
      </c>
      <c r="H31" s="785" t="str">
        <f>'SAME R Results'!G23</f>
        <v>Baseline Aging</v>
      </c>
      <c r="I31" s="784">
        <f>'SAME R Results'!H23</f>
        <v>214</v>
      </c>
      <c r="J31" s="786">
        <f>'SAME R Results'!I23</f>
        <v>40392</v>
      </c>
      <c r="K31" s="784">
        <f>'SAME R Results'!J23</f>
        <v>0</v>
      </c>
      <c r="L31" s="788"/>
      <c r="M31" s="788"/>
      <c r="N31" s="784">
        <f>'SAME R Results'!K23</f>
        <v>8.1</v>
      </c>
      <c r="O31" s="852">
        <f>'SAME R Results'!L23</f>
        <v>1.38</v>
      </c>
      <c r="P31" s="784">
        <f>'SAME R Results'!M23</f>
        <v>60</v>
      </c>
      <c r="Q31" s="784">
        <f>'SAME R Results'!N23</f>
        <v>11</v>
      </c>
      <c r="R31" s="784">
        <f>'SAME R Results'!O23</f>
        <v>8</v>
      </c>
      <c r="S31" s="784" t="str">
        <f>'SAME R Results'!P23</f>
        <v>n</v>
      </c>
      <c r="T31" s="784">
        <f>'SAME R Results'!Q23</f>
        <v>0</v>
      </c>
      <c r="U31" s="784">
        <f>'SAME R Results'!R23</f>
        <v>38</v>
      </c>
      <c r="V31" s="784" t="str">
        <f>'SAME R Results'!S23</f>
        <v>n</v>
      </c>
      <c r="W31" s="784">
        <f>'SAME R Results'!T23</f>
        <v>0</v>
      </c>
      <c r="X31" s="784" t="str">
        <f>'SAME R Results'!U23</f>
        <v>n</v>
      </c>
      <c r="Y31" s="784" t="str">
        <f>'SAME R Results'!V23</f>
        <v>y</v>
      </c>
      <c r="Z31" s="784" t="str">
        <f>'SAME R Results'!W23</f>
        <v>y</v>
      </c>
      <c r="AA31" s="784" t="str">
        <f>'SAME R Results'!X23</f>
        <v>n</v>
      </c>
      <c r="AB31" s="784" t="str">
        <f>'SAME R Results'!Y23</f>
        <v>n</v>
      </c>
      <c r="AC31" s="789"/>
      <c r="AD31" s="784" t="str">
        <f>'SAME R Results'!Z23</f>
        <v>y</v>
      </c>
      <c r="AE31" s="784">
        <f>'SAME R Results'!AA23</f>
        <v>10</v>
      </c>
      <c r="AF31" s="784" t="str">
        <f>'SAME R Results'!AB23</f>
        <v>y</v>
      </c>
      <c r="AG31" s="817">
        <f>'SAME R Results'!AC23</f>
        <v>3.852706928546E-2</v>
      </c>
      <c r="AH31" s="819">
        <f>'SAME R Results'!AD23</f>
        <v>0</v>
      </c>
      <c r="AI31" s="784">
        <f>'SAME R Results'!AE23</f>
        <v>0</v>
      </c>
      <c r="AJ31" s="784">
        <f>'SAME R Results'!AF23</f>
        <v>720</v>
      </c>
      <c r="AK31" s="784">
        <f>'SAME R Results'!AG23</f>
        <v>0</v>
      </c>
      <c r="AL31" s="784">
        <f>'SAME R Results'!AH23</f>
        <v>0</v>
      </c>
      <c r="AM31" s="784">
        <f>'SAME R Results'!AI23</f>
        <v>0</v>
      </c>
      <c r="AN31" s="784">
        <f>'SAME R Results'!AJ23</f>
        <v>0</v>
      </c>
      <c r="AO31" s="784">
        <f>'SAME R Results'!AK23</f>
        <v>0</v>
      </c>
      <c r="AP31" s="784">
        <f>'SAME R Results'!AL23</f>
        <v>0</v>
      </c>
      <c r="AQ31" s="784">
        <f>'SAME R Results'!AM23</f>
        <v>0</v>
      </c>
      <c r="AR31" s="817">
        <f>'SAME R Results'!AN23</f>
        <v>0</v>
      </c>
      <c r="AS31" s="819">
        <f>'SAME R Results'!AO23</f>
        <v>0</v>
      </c>
      <c r="AT31" s="784">
        <f>'SAME R Results'!AP23</f>
        <v>0</v>
      </c>
      <c r="AU31" s="789"/>
      <c r="AV31" s="821">
        <f>'SAME R Results'!AQ23</f>
        <v>0</v>
      </c>
      <c r="AW31" s="821">
        <f>'SAME R Results'!AR23</f>
        <v>0.67800000000000005</v>
      </c>
      <c r="AX31" s="821">
        <f>'SAME R Results'!AS23</f>
        <v>0</v>
      </c>
      <c r="AY31" s="821">
        <f>'SAME R Results'!AT23</f>
        <v>0</v>
      </c>
      <c r="AZ31" s="824"/>
      <c r="BA31" s="824"/>
      <c r="BB31" s="821">
        <f>'SAME R Results'!AU23</f>
        <v>7.9864505000000002E-2</v>
      </c>
      <c r="BC31" s="821">
        <f>'SAME R Results'!AV23</f>
        <v>2.6800000000000001E-2</v>
      </c>
      <c r="BD31" s="821">
        <f>'SAME R Results'!AW23</f>
        <v>5.6014710000000001</v>
      </c>
      <c r="BE31" s="821">
        <f>'SAME R Results'!AX23</f>
        <v>4.7176113333333332</v>
      </c>
      <c r="BF31" s="827">
        <f>'SAME R Results'!AY23</f>
        <v>69755</v>
      </c>
      <c r="BG31" s="784">
        <f>'SAME R Results'!AZ23</f>
        <v>0.16317759999999998</v>
      </c>
      <c r="BH31" s="784">
        <f>'SAME R Results'!BA23</f>
        <v>8.2000000000000003E-2</v>
      </c>
      <c r="BI31" s="789"/>
      <c r="BJ31" s="784">
        <f>'SAME R Results'!BB23</f>
        <v>5.4066500000000008</v>
      </c>
      <c r="BK31" s="784">
        <f>'SAME R Results'!BC23</f>
        <v>0.88385966666666693</v>
      </c>
      <c r="BL31" s="2159">
        <f>'SAME R Results'!BD23</f>
        <v>2754038.3947668634</v>
      </c>
      <c r="BM31" s="784">
        <f>'SAME R Results'!BE23</f>
        <v>161.3363291840426</v>
      </c>
      <c r="BN31" s="784">
        <f>'SAME R Results'!BF23</f>
        <v>5.3064504999999998E-2</v>
      </c>
      <c r="BO31" s="784">
        <f>'SAME R Results'!BG23</f>
        <v>2.0294399999999994E-2</v>
      </c>
      <c r="BP31" s="789"/>
      <c r="BQ31" s="784">
        <f>'SAME R Results'!BH23</f>
        <v>2.4329925000000006</v>
      </c>
      <c r="BR31" s="817">
        <f>'SAME R Results'!BI23</f>
        <v>5.8581728377719348E-2</v>
      </c>
      <c r="BS31" s="817">
        <f>'SAME R Results'!BJ23</f>
        <v>0.10591592684287916</v>
      </c>
      <c r="BT31" s="817">
        <f>'SAME R Results'!BL23</f>
        <v>2.6147363312046679</v>
      </c>
      <c r="BU31" s="817">
        <f>'SAME R Results'!BM23</f>
        <v>2.1588164423810263</v>
      </c>
      <c r="BV31" s="817">
        <f>'SAME R Results'!BN23</f>
        <v>4.3567499587897025E-2</v>
      </c>
      <c r="BW31" s="784">
        <f>'SAME R Results'!BO23</f>
        <v>2754038.3947668634</v>
      </c>
      <c r="BX31" s="784">
        <f>'SAME R Results'!BP23</f>
        <v>2712395.8553846772</v>
      </c>
      <c r="BY31" s="784">
        <f>'SAME R Results'!BQ23</f>
        <v>2478011.7277446347</v>
      </c>
      <c r="BZ31" s="784">
        <f>'SAME R Results'!BR23</f>
        <v>161.3363291840426</v>
      </c>
      <c r="CA31" s="784">
        <f>'SAME R Results'!BS23</f>
        <v>0.19618655479593955</v>
      </c>
      <c r="CB31" s="784">
        <f>'SAME R Results'!BT23</f>
        <v>0.45</v>
      </c>
      <c r="CC31" s="784">
        <f>'SAME R Results'!BV23</f>
        <v>1</v>
      </c>
      <c r="CD31" s="880">
        <f>'SAME R Results'!BW23</f>
        <v>1.42</v>
      </c>
      <c r="CE31" s="1086">
        <f>'SAME R Results'!BZ23</f>
        <v>417.28565622998752</v>
      </c>
      <c r="CF31" s="1803">
        <f>'SAME R Results'!CA23</f>
        <v>0.8799999999999919</v>
      </c>
      <c r="CG31" s="1803" t="str">
        <f>'SAME R Results'!CB23</f>
        <v xml:space="preserve"> 14K</v>
      </c>
      <c r="CH31" s="1803">
        <f>'SAME R Results'!CC23</f>
        <v>214</v>
      </c>
      <c r="CI31" s="1803">
        <f>'SAME R Results'!CD23</f>
        <v>1.6588585227272884E-2</v>
      </c>
      <c r="CJ31" s="1803"/>
      <c r="CK31" s="1803"/>
      <c r="CL31" s="2015">
        <f>'SAME R Results'!CI23</f>
        <v>23</v>
      </c>
      <c r="CM31" s="2015" t="str">
        <f>'SAME R Results'!CJ23</f>
        <v>Kapton</v>
      </c>
      <c r="CN31" s="2016">
        <f>'SAME R Results'!CK23</f>
        <v>5.8581728377719348E-2</v>
      </c>
      <c r="CO31" s="2016">
        <f>'SAME R Results'!CL23</f>
        <v>2.181038576978761E-2</v>
      </c>
      <c r="CP31" s="2016">
        <f>'SAME R Results'!CM23</f>
        <v>3.32123064989025E-2</v>
      </c>
      <c r="CQ31" s="2071">
        <f t="shared" si="0"/>
        <v>2263910.3036831087</v>
      </c>
      <c r="CR31" s="2074">
        <f t="shared" si="1"/>
        <v>0.44171361311140322</v>
      </c>
      <c r="CS31" s="2082">
        <f t="shared" si="2"/>
        <v>5.4066500000000008</v>
      </c>
      <c r="CT31" s="2074">
        <f t="shared" si="3"/>
        <v>1018759.6366573989</v>
      </c>
      <c r="CU31" s="2074">
        <f t="shared" si="4"/>
        <v>0.98158580691422936</v>
      </c>
      <c r="CV31" s="2084">
        <v>9</v>
      </c>
      <c r="CW31" s="2074">
        <f t="shared" si="5"/>
        <v>2.2117702925603329</v>
      </c>
      <c r="CX31" s="2071">
        <f t="shared" si="6"/>
        <v>1126631.1498091968</v>
      </c>
      <c r="CY31" s="2074">
        <f t="shared" si="7"/>
        <v>59.680700316847798</v>
      </c>
      <c r="CZ31" s="2074">
        <f t="shared" si="8"/>
        <v>29.290864188859675</v>
      </c>
      <c r="DA31" s="2020"/>
    </row>
    <row r="32" spans="1:105" s="2" customFormat="1" ht="16.5" customHeight="1" x14ac:dyDescent="0.25">
      <c r="A32" s="780">
        <v>2</v>
      </c>
      <c r="B32" s="784">
        <f>'SAME R Results'!A24</f>
        <v>3</v>
      </c>
      <c r="C32" s="831" t="str">
        <f>'SAME R Results'!B24</f>
        <v>Kapton</v>
      </c>
      <c r="D32" s="784" t="str">
        <f>'SAME R Results'!C24</f>
        <v>K02</v>
      </c>
      <c r="E32" s="784" t="str">
        <f>'SAME R Results'!D24</f>
        <v>14Ka</v>
      </c>
      <c r="F32" s="784">
        <f>'SAME R Results'!E24</f>
        <v>1</v>
      </c>
      <c r="G32" s="784" t="str">
        <f>'SAME R Results'!F24</f>
        <v>61a</v>
      </c>
      <c r="H32" s="785" t="str">
        <f>'SAME R Results'!G24</f>
        <v>aged</v>
      </c>
      <c r="I32" s="784">
        <f>'SAME R Results'!H24</f>
        <v>214</v>
      </c>
      <c r="J32" s="786">
        <f>'SAME R Results'!I24</f>
        <v>40392</v>
      </c>
      <c r="K32" s="784">
        <f>'SAME R Results'!J24</f>
        <v>0</v>
      </c>
      <c r="L32" s="788"/>
      <c r="M32" s="788"/>
      <c r="N32" s="784">
        <f>'SAME R Results'!K24</f>
        <v>8.1</v>
      </c>
      <c r="O32" s="852">
        <f>'SAME R Results'!L24</f>
        <v>1.38</v>
      </c>
      <c r="P32" s="784">
        <f>'SAME R Results'!M24</f>
        <v>0</v>
      </c>
      <c r="Q32" s="784">
        <f>'SAME R Results'!N24</f>
        <v>0</v>
      </c>
      <c r="R32" s="784">
        <f>'SAME R Results'!O24</f>
        <v>0</v>
      </c>
      <c r="S32" s="784">
        <f>'SAME R Results'!P24</f>
        <v>0</v>
      </c>
      <c r="T32" s="784">
        <f>'SAME R Results'!Q24</f>
        <v>0</v>
      </c>
      <c r="U32" s="784">
        <f>'SAME R Results'!R24</f>
        <v>807</v>
      </c>
      <c r="V32" s="784">
        <f>'SAME R Results'!S24</f>
        <v>0</v>
      </c>
      <c r="W32" s="784">
        <f>'SAME R Results'!T24</f>
        <v>0</v>
      </c>
      <c r="X32" s="784" t="str">
        <f>'SAME R Results'!U24</f>
        <v>n</v>
      </c>
      <c r="Y32" s="784" t="str">
        <f>'SAME R Results'!V24</f>
        <v>y</v>
      </c>
      <c r="Z32" s="784" t="str">
        <f>'SAME R Results'!W24</f>
        <v>y</v>
      </c>
      <c r="AA32" s="784" t="str">
        <f>'SAME R Results'!X24</f>
        <v>n</v>
      </c>
      <c r="AB32" s="784" t="str">
        <f>'SAME R Results'!Y24</f>
        <v>n</v>
      </c>
      <c r="AC32" s="789"/>
      <c r="AD32" s="784" t="str">
        <f>'SAME R Results'!Z24</f>
        <v>y</v>
      </c>
      <c r="AE32" s="784">
        <f>'SAME R Results'!AA24</f>
        <v>10</v>
      </c>
      <c r="AF32" s="784" t="str">
        <f>'SAME R Results'!AB24</f>
        <v>y</v>
      </c>
      <c r="AG32" s="817">
        <f>'SAME R Results'!AC24</f>
        <v>3.852706928546E-2</v>
      </c>
      <c r="AH32" s="819">
        <f>'SAME R Results'!AD24</f>
        <v>0</v>
      </c>
      <c r="AI32" s="784">
        <f>'SAME R Results'!AE24</f>
        <v>0</v>
      </c>
      <c r="AJ32" s="784">
        <f>'SAME R Results'!AF24</f>
        <v>0</v>
      </c>
      <c r="AK32" s="784">
        <f>'SAME R Results'!AG24</f>
        <v>0</v>
      </c>
      <c r="AL32" s="784">
        <f>'SAME R Results'!AH24</f>
        <v>0</v>
      </c>
      <c r="AM32" s="784">
        <f>'SAME R Results'!AI24</f>
        <v>0</v>
      </c>
      <c r="AN32" s="784">
        <f>'SAME R Results'!AJ24</f>
        <v>0</v>
      </c>
      <c r="AO32" s="784">
        <f>'SAME R Results'!AK24</f>
        <v>0</v>
      </c>
      <c r="AP32" s="784">
        <f>'SAME R Results'!AL24</f>
        <v>0</v>
      </c>
      <c r="AQ32" s="784">
        <f>'SAME R Results'!AM24</f>
        <v>0</v>
      </c>
      <c r="AR32" s="817">
        <f>'SAME R Results'!AN24</f>
        <v>0</v>
      </c>
      <c r="AS32" s="819">
        <f>'SAME R Results'!AO24</f>
        <v>0</v>
      </c>
      <c r="AT32" s="784">
        <f>'SAME R Results'!AP24</f>
        <v>0</v>
      </c>
      <c r="AU32" s="789"/>
      <c r="AV32" s="821">
        <f>'SAME R Results'!AQ24</f>
        <v>0</v>
      </c>
      <c r="AW32" s="821">
        <f>'SAME R Results'!AR24</f>
        <v>0.623</v>
      </c>
      <c r="AX32" s="821">
        <f>'SAME R Results'!AS24</f>
        <v>0</v>
      </c>
      <c r="AY32" s="821">
        <f>'SAME R Results'!AT24</f>
        <v>0</v>
      </c>
      <c r="AZ32" s="824"/>
      <c r="BA32" s="824"/>
      <c r="BB32" s="821">
        <f>'SAME R Results'!AU24</f>
        <v>8.3435095000000001E-2</v>
      </c>
      <c r="BC32" s="821">
        <f>'SAME R Results'!AV24</f>
        <v>2.6800000000000001E-2</v>
      </c>
      <c r="BD32" s="821">
        <f>'SAME R Results'!AW24</f>
        <v>5.1411434999999992</v>
      </c>
      <c r="BE32" s="821">
        <f>'SAME R Results'!AX24</f>
        <v>4.6551214999999999</v>
      </c>
      <c r="BF32" s="827">
        <f>'SAME R Results'!AY24</f>
        <v>20870</v>
      </c>
      <c r="BG32" s="784">
        <f>'SAME R Results'!AZ24</f>
        <v>0.16290284999999999</v>
      </c>
      <c r="BH32" s="784">
        <f>'SAME R Results'!BA24</f>
        <v>8.2000000000000003E-2</v>
      </c>
      <c r="BI32" s="789"/>
      <c r="BJ32" s="784">
        <f>'SAME R Results'!BB24</f>
        <v>5.3295000000000003</v>
      </c>
      <c r="BK32" s="784">
        <f>'SAME R Results'!BC24</f>
        <v>0.48602199999999929</v>
      </c>
      <c r="BL32" s="2159">
        <f>'SAME R Results'!BD24</f>
        <v>771019.08738255932</v>
      </c>
      <c r="BM32" s="784">
        <f>'SAME R Results'!BE24</f>
        <v>83.848228041429067</v>
      </c>
      <c r="BN32" s="784">
        <f>'SAME R Results'!BF24</f>
        <v>5.6635094999999996E-2</v>
      </c>
      <c r="BO32" s="784">
        <f>'SAME R Results'!BG24</f>
        <v>2.0225712499999996E-2</v>
      </c>
      <c r="BP32" s="789"/>
      <c r="BQ32" s="784">
        <f>'SAME R Results'!BH24</f>
        <v>2.3982750000000004</v>
      </c>
      <c r="BR32" s="817">
        <f>'SAME R Results'!BI24</f>
        <v>0.10874987326977262</v>
      </c>
      <c r="BS32" s="817">
        <f>'SAME R Results'!BJ24</f>
        <v>0.16113218439894053</v>
      </c>
      <c r="BT32" s="817">
        <f>'SAME R Results'!BL24</f>
        <v>2.8001532702494414</v>
      </c>
      <c r="BU32" s="817">
        <f>'SAME R Results'!BM24</f>
        <v>1.8720541771345789</v>
      </c>
      <c r="BV32" s="817">
        <f>'SAME R Results'!BN24</f>
        <v>8.9341243300171097E-2</v>
      </c>
      <c r="BW32" s="784">
        <f>'SAME R Results'!BO24</f>
        <v>771019.08738255932</v>
      </c>
      <c r="BX32" s="784">
        <f>'SAME R Results'!BP24</f>
        <v>758560.05509947939</v>
      </c>
      <c r="BY32" s="784">
        <f>'SAME R Results'!BQ24</f>
        <v>714915.52331479487</v>
      </c>
      <c r="BZ32" s="784">
        <f>'SAME R Results'!BR24</f>
        <v>83.848228041429067</v>
      </c>
      <c r="CA32" s="784">
        <f>'SAME R Results'!BS24</f>
        <v>0.10788022729290581</v>
      </c>
      <c r="CB32" s="784">
        <f>'SAME R Results'!BT24</f>
        <v>0.45</v>
      </c>
      <c r="CC32" s="784">
        <f>'SAME R Results'!BV24</f>
        <v>1</v>
      </c>
      <c r="CD32" s="880">
        <f>'SAME R Results'!BW24</f>
        <v>1.42</v>
      </c>
      <c r="CE32" s="1086">
        <f>'SAME R Results'!BZ24</f>
        <v>417.28565622998752</v>
      </c>
      <c r="CF32" s="1803">
        <f>'SAME R Results'!CA24</f>
        <v>0.8799999999999919</v>
      </c>
      <c r="CG32" s="1803">
        <f>'SAME R Results'!CB24</f>
        <v>0</v>
      </c>
      <c r="CH32" s="1803">
        <f>'SAME R Results'!CC24</f>
        <v>0</v>
      </c>
      <c r="CI32" s="1803">
        <f>'SAME R Results'!CD24</f>
        <v>1.6351875000000154E-2</v>
      </c>
      <c r="CJ32" s="1803"/>
      <c r="CK32" s="1803"/>
      <c r="CL32" s="2015">
        <f>'SAME R Results'!CI24</f>
        <v>24</v>
      </c>
      <c r="CM32" s="2015" t="str">
        <f>'SAME R Results'!CJ24</f>
        <v>Kapton</v>
      </c>
      <c r="CN32" s="2016">
        <f>'SAME R Results'!CK24</f>
        <v>0.10874987326977262</v>
      </c>
      <c r="CO32" s="2016">
        <f>'SAME R Results'!CL24</f>
        <v>2.3614929480564151E-2</v>
      </c>
      <c r="CP32" s="2016">
        <f>'SAME R Results'!CM24</f>
        <v>3.4405043016007122E-2</v>
      </c>
      <c r="CQ32" s="2071">
        <f t="shared" si="0"/>
        <v>642978.04662314302</v>
      </c>
      <c r="CR32" s="2074">
        <f t="shared" si="1"/>
        <v>1.5552630533062535</v>
      </c>
      <c r="CS32" s="2082">
        <f t="shared" si="2"/>
        <v>5.3295000000000003</v>
      </c>
      <c r="CT32" s="2074">
        <f t="shared" si="3"/>
        <v>289340.12098041439</v>
      </c>
      <c r="CU32" s="2074">
        <f t="shared" si="4"/>
        <v>3.4561401184583405</v>
      </c>
      <c r="CV32" s="2084">
        <v>10</v>
      </c>
      <c r="CW32" s="2074">
        <f t="shared" si="5"/>
        <v>4.1950439289689374</v>
      </c>
      <c r="CX32" s="2071">
        <f t="shared" si="6"/>
        <v>606897.2589630126</v>
      </c>
      <c r="CY32" s="2074">
        <f t="shared" si="7"/>
        <v>31.465701488480743</v>
      </c>
      <c r="CZ32" s="2074">
        <f t="shared" si="8"/>
        <v>54.374936634886311</v>
      </c>
      <c r="DA32" s="2020"/>
    </row>
    <row r="33" spans="1:105" s="2" customFormat="1" ht="16.5" customHeight="1" x14ac:dyDescent="0.25">
      <c r="A33" s="780">
        <v>2</v>
      </c>
      <c r="B33" s="784">
        <f>'SAME R Results'!A25</f>
        <v>3</v>
      </c>
      <c r="C33" s="831" t="str">
        <f>'SAME R Results'!B25</f>
        <v>Kapton</v>
      </c>
      <c r="D33" s="784" t="str">
        <f>'SAME R Results'!C25</f>
        <v>K03</v>
      </c>
      <c r="E33" s="784" t="str">
        <f>'SAME R Results'!D25</f>
        <v>15k</v>
      </c>
      <c r="F33" s="784">
        <f>'SAME R Results'!E25</f>
        <v>2</v>
      </c>
      <c r="G33" s="784">
        <f>'SAME R Results'!F25</f>
        <v>62</v>
      </c>
      <c r="H33" s="785" t="str">
        <f>'SAME R Results'!G25</f>
        <v>High Temp aging</v>
      </c>
      <c r="I33" s="784">
        <f>'SAME R Results'!H25</f>
        <v>214</v>
      </c>
      <c r="J33" s="786">
        <f>'SAME R Results'!I25</f>
        <v>40392</v>
      </c>
      <c r="K33" s="784">
        <f>'SAME R Results'!J25</f>
        <v>0</v>
      </c>
      <c r="L33" s="788"/>
      <c r="M33" s="788"/>
      <c r="N33" s="784">
        <f>'SAME R Results'!K25</f>
        <v>8.1</v>
      </c>
      <c r="O33" s="854">
        <f>'SAME R Results'!L25</f>
        <v>1.48</v>
      </c>
      <c r="P33" s="784">
        <f>'SAME R Results'!M25</f>
        <v>60</v>
      </c>
      <c r="Q33" s="784">
        <f>'SAME R Results'!N25</f>
        <v>11</v>
      </c>
      <c r="R33" s="784">
        <f>'SAME R Results'!O25</f>
        <v>8</v>
      </c>
      <c r="S33" s="784" t="str">
        <f>'SAME R Results'!P25</f>
        <v>n</v>
      </c>
      <c r="T33" s="784">
        <f>'SAME R Results'!Q25</f>
        <v>0</v>
      </c>
      <c r="U33" s="784">
        <f>'SAME R Results'!R25</f>
        <v>38.799999999999997</v>
      </c>
      <c r="V33" s="784" t="str">
        <f>'SAME R Results'!S25</f>
        <v>y, 60</v>
      </c>
      <c r="W33" s="784" t="str">
        <f>'SAME R Results'!T25</f>
        <v>?</v>
      </c>
      <c r="X33" s="784" t="str">
        <f>'SAME R Results'!U25</f>
        <v>n</v>
      </c>
      <c r="Y33" s="784" t="str">
        <f>'SAME R Results'!V25</f>
        <v>y</v>
      </c>
      <c r="Z33" s="784" t="str">
        <f>'SAME R Results'!W25</f>
        <v>y</v>
      </c>
      <c r="AA33" s="784" t="str">
        <f>'SAME R Results'!X25</f>
        <v>n</v>
      </c>
      <c r="AB33" s="784" t="str">
        <f>'SAME R Results'!Y25</f>
        <v>n</v>
      </c>
      <c r="AC33" s="789"/>
      <c r="AD33" s="784" t="str">
        <f>'SAME R Results'!Z25</f>
        <v>y</v>
      </c>
      <c r="AE33" s="784">
        <f>'SAME R Results'!AA25</f>
        <v>10</v>
      </c>
      <c r="AF33" s="784" t="str">
        <f>'SAME R Results'!AB25</f>
        <v>y</v>
      </c>
      <c r="AG33" s="817">
        <f>'SAME R Results'!AC25</f>
        <v>3.852706928546E-2</v>
      </c>
      <c r="AH33" s="819">
        <f>'SAME R Results'!AD25</f>
        <v>0</v>
      </c>
      <c r="AI33" s="784">
        <f>'SAME R Results'!AE25</f>
        <v>0</v>
      </c>
      <c r="AJ33" s="784">
        <f>'SAME R Results'!AF25</f>
        <v>0</v>
      </c>
      <c r="AK33" s="784">
        <f>'SAME R Results'!AG25</f>
        <v>0</v>
      </c>
      <c r="AL33" s="784">
        <f>'SAME R Results'!AH25</f>
        <v>0</v>
      </c>
      <c r="AM33" s="784">
        <f>'SAME R Results'!AI25</f>
        <v>0</v>
      </c>
      <c r="AN33" s="784">
        <f>'SAME R Results'!AJ25</f>
        <v>0</v>
      </c>
      <c r="AO33" s="784">
        <f>'SAME R Results'!AK25</f>
        <v>0</v>
      </c>
      <c r="AP33" s="784">
        <f>'SAME R Results'!AL25</f>
        <v>0</v>
      </c>
      <c r="AQ33" s="784">
        <f>'SAME R Results'!AM25</f>
        <v>0</v>
      </c>
      <c r="AR33" s="817">
        <f>'SAME R Results'!AN25</f>
        <v>0</v>
      </c>
      <c r="AS33" s="819">
        <f>'SAME R Results'!AO25</f>
        <v>0</v>
      </c>
      <c r="AT33" s="784">
        <f>'SAME R Results'!AP25</f>
        <v>0</v>
      </c>
      <c r="AU33" s="789"/>
      <c r="AV33" s="821">
        <f>'SAME R Results'!AQ25</f>
        <v>0</v>
      </c>
      <c r="AW33" s="821">
        <f>'SAME R Results'!AR25</f>
        <v>6.242</v>
      </c>
      <c r="AX33" s="821">
        <f>'SAME R Results'!AS25</f>
        <v>0</v>
      </c>
      <c r="AY33" s="821">
        <f>'SAME R Results'!AT25</f>
        <v>0</v>
      </c>
      <c r="AZ33" s="824"/>
      <c r="BA33" s="824"/>
      <c r="BB33" s="821">
        <f>'SAME R Results'!AU25</f>
        <v>1.8512279999999997</v>
      </c>
      <c r="BC33" s="821">
        <f>'SAME R Results'!AV25</f>
        <v>2.6800000000000001E-2</v>
      </c>
      <c r="BD33" s="821">
        <f>'SAME R Results'!AW25</f>
        <v>7.4879160000000002</v>
      </c>
      <c r="BE33" s="821">
        <f>'SAME R Results'!AX25</f>
        <v>4.6306145000000001</v>
      </c>
      <c r="BF33" s="827">
        <f>'SAME R Results'!AY25</f>
        <v>133080</v>
      </c>
      <c r="BG33" s="784">
        <f>'SAME R Results'!AZ25</f>
        <v>2.7725520000000001</v>
      </c>
      <c r="BH33" s="784">
        <f>'SAME R Results'!BA25</f>
        <v>8.2000000000000003E-2</v>
      </c>
      <c r="BI33" s="789"/>
      <c r="BJ33" s="784">
        <f>'SAME R Results'!BB25</f>
        <v>153.16074999999995</v>
      </c>
      <c r="BK33" s="784">
        <f>'SAME R Results'!BC25</f>
        <v>2.8573015000000002</v>
      </c>
      <c r="BL33" s="2159">
        <f>'SAME R Results'!BD25</f>
        <v>5850382.3566217786</v>
      </c>
      <c r="BM33" s="784">
        <f>'SAME R Results'!BE25</f>
        <v>867.82464634749272</v>
      </c>
      <c r="BN33" s="784">
        <f>'SAME R Results'!BF25</f>
        <v>1.8244279999999997</v>
      </c>
      <c r="BO33" s="784">
        <f>'SAME R Results'!BG25</f>
        <v>0.67263800000000007</v>
      </c>
      <c r="BP33" s="789"/>
      <c r="BQ33" s="784">
        <f>'SAME R Results'!BH25</f>
        <v>68.922337499999983</v>
      </c>
      <c r="BR33" s="817">
        <f>'SAME R Results'!BI25</f>
        <v>0.14833639810998711</v>
      </c>
      <c r="BS33" s="817">
        <f>'SAME R Results'!BJ25</f>
        <v>0.25116720161368244</v>
      </c>
      <c r="BT33" s="817">
        <f>'SAME R Results'!BL25</f>
        <v>2.7123475034119386</v>
      </c>
      <c r="BU33" s="817">
        <f>'SAME R Results'!BM25</f>
        <v>2.0661708170425976</v>
      </c>
      <c r="BV33" s="817">
        <f>'SAME R Results'!BN25</f>
        <v>0.11399613592531087</v>
      </c>
      <c r="BW33" s="784">
        <f>'SAME R Results'!BO25</f>
        <v>5850382.3566217786</v>
      </c>
      <c r="BX33" s="784">
        <f>'SAME R Results'!BP25</f>
        <v>5389445.4328080062</v>
      </c>
      <c r="BY33" s="784">
        <f>'SAME R Results'!BQ25</f>
        <v>4948921.7305183746</v>
      </c>
      <c r="BZ33" s="784">
        <f>'SAME R Results'!BR25</f>
        <v>867.82464634749272</v>
      </c>
      <c r="CA33" s="784">
        <f>'SAME R Results'!BS25</f>
        <v>0.63422300896741546</v>
      </c>
      <c r="CB33" s="784">
        <f>'SAME R Results'!BT25</f>
        <v>0.45</v>
      </c>
      <c r="CC33" s="784">
        <f>'SAME R Results'!BV25</f>
        <v>1</v>
      </c>
      <c r="CD33" s="880">
        <f>'SAME R Results'!BW25</f>
        <v>1.42</v>
      </c>
      <c r="CE33" s="1086">
        <f>'SAME R Results'!BZ25</f>
        <v>574.26697593037989</v>
      </c>
      <c r="CF33" s="1803">
        <f>'SAME R Results'!CA25</f>
        <v>3.7500000000000311</v>
      </c>
      <c r="CG33" s="1803" t="str">
        <f>'SAME R Results'!CB25</f>
        <v xml:space="preserve"> 15K</v>
      </c>
      <c r="CH33" s="1803">
        <f>'SAME R Results'!CC25</f>
        <v>214</v>
      </c>
      <c r="CI33" s="1803">
        <f>'SAME R Results'!CD25</f>
        <v>0.11027573999999907</v>
      </c>
      <c r="CJ33" s="1803"/>
      <c r="CK33" s="1803"/>
      <c r="CL33" s="2015">
        <f>'SAME R Results'!CI25</f>
        <v>25</v>
      </c>
      <c r="CM33" s="2015" t="str">
        <f>'SAME R Results'!CJ25</f>
        <v>Kapton</v>
      </c>
      <c r="CN33" s="2016">
        <f>'SAME R Results'!CK25</f>
        <v>0.14833639810998711</v>
      </c>
      <c r="CO33" s="2016">
        <f>'SAME R Results'!CL25</f>
        <v>2.647077952050016E-2</v>
      </c>
      <c r="CP33" s="2016">
        <f>'SAME R Results'!CM25</f>
        <v>3.0694749630656319E-2</v>
      </c>
      <c r="CQ33" s="2071">
        <f t="shared" si="0"/>
        <v>169767.38076017168</v>
      </c>
      <c r="CR33" s="2074">
        <f t="shared" si="1"/>
        <v>5.890413078898165</v>
      </c>
      <c r="CS33" s="2082">
        <f t="shared" si="2"/>
        <v>153.16074999999995</v>
      </c>
      <c r="CT33" s="2074">
        <f t="shared" si="3"/>
        <v>76395.321342077266</v>
      </c>
      <c r="CU33" s="2074">
        <f t="shared" si="4"/>
        <v>13.089806841995919</v>
      </c>
      <c r="CV33" s="2085">
        <v>11</v>
      </c>
      <c r="CW33" s="2074">
        <f t="shared" si="5"/>
        <v>11.64821665591683</v>
      </c>
      <c r="CX33" s="2071">
        <f t="shared" si="6"/>
        <v>444934.62724545144</v>
      </c>
      <c r="CY33" s="2074">
        <f t="shared" si="7"/>
        <v>11.332206800338769</v>
      </c>
      <c r="CZ33" s="2074">
        <f t="shared" si="8"/>
        <v>74.168199054993551</v>
      </c>
      <c r="DA33" s="2020"/>
    </row>
    <row r="34" spans="1:105" s="2" customFormat="1" ht="16.5" customHeight="1" x14ac:dyDescent="0.25">
      <c r="A34" s="780">
        <v>2</v>
      </c>
      <c r="B34" s="784">
        <f>'SAME R Results'!A26</f>
        <v>3</v>
      </c>
      <c r="C34" s="831" t="str">
        <f>'SAME R Results'!B26</f>
        <v>Kapton</v>
      </c>
      <c r="D34" s="784" t="str">
        <f>'SAME R Results'!C26</f>
        <v>K03</v>
      </c>
      <c r="E34" s="784" t="str">
        <f>'SAME R Results'!D26</f>
        <v>15Ka</v>
      </c>
      <c r="F34" s="784">
        <f>'SAME R Results'!E26</f>
        <v>2</v>
      </c>
      <c r="G34" s="784" t="str">
        <f>'SAME R Results'!F26</f>
        <v>62a</v>
      </c>
      <c r="H34" s="785" t="str">
        <f>'SAME R Results'!G26</f>
        <v>aged</v>
      </c>
      <c r="I34" s="784">
        <f>'SAME R Results'!H26</f>
        <v>214</v>
      </c>
      <c r="J34" s="786">
        <f>'SAME R Results'!I26</f>
        <v>40392</v>
      </c>
      <c r="K34" s="784">
        <f>'SAME R Results'!J26</f>
        <v>0</v>
      </c>
      <c r="L34" s="788"/>
      <c r="M34" s="788"/>
      <c r="N34" s="784">
        <f>'SAME R Results'!K26</f>
        <v>8.1</v>
      </c>
      <c r="O34" s="854">
        <f>'SAME R Results'!L26</f>
        <v>1.48</v>
      </c>
      <c r="P34" s="784">
        <f>'SAME R Results'!M26</f>
        <v>0</v>
      </c>
      <c r="Q34" s="784">
        <f>'SAME R Results'!N26</f>
        <v>0</v>
      </c>
      <c r="R34" s="784">
        <f>'SAME R Results'!O26</f>
        <v>0</v>
      </c>
      <c r="S34" s="784">
        <f>'SAME R Results'!P26</f>
        <v>0</v>
      </c>
      <c r="T34" s="784">
        <f>'SAME R Results'!Q26</f>
        <v>0</v>
      </c>
      <c r="U34" s="784">
        <f>'SAME R Results'!R26</f>
        <v>807.6</v>
      </c>
      <c r="V34" s="784">
        <f>'SAME R Results'!S26</f>
        <v>0</v>
      </c>
      <c r="W34" s="784">
        <f>'SAME R Results'!T26</f>
        <v>0</v>
      </c>
      <c r="X34" s="784" t="str">
        <f>'SAME R Results'!U26</f>
        <v>n</v>
      </c>
      <c r="Y34" s="784" t="str">
        <f>'SAME R Results'!V26</f>
        <v>y</v>
      </c>
      <c r="Z34" s="784" t="str">
        <f>'SAME R Results'!W26</f>
        <v>y</v>
      </c>
      <c r="AA34" s="784" t="str">
        <f>'SAME R Results'!X26</f>
        <v>n</v>
      </c>
      <c r="AB34" s="784" t="str">
        <f>'SAME R Results'!Y26</f>
        <v>n</v>
      </c>
      <c r="AC34" s="789"/>
      <c r="AD34" s="784" t="str">
        <f>'SAME R Results'!Z26</f>
        <v>y</v>
      </c>
      <c r="AE34" s="784">
        <f>'SAME R Results'!AA26</f>
        <v>10</v>
      </c>
      <c r="AF34" s="784" t="str">
        <f>'SAME R Results'!AB26</f>
        <v>y</v>
      </c>
      <c r="AG34" s="817">
        <f>'SAME R Results'!AC26</f>
        <v>3.852706928546E-2</v>
      </c>
      <c r="AH34" s="819">
        <f>'SAME R Results'!AD26</f>
        <v>0</v>
      </c>
      <c r="AI34" s="784">
        <f>'SAME R Results'!AE26</f>
        <v>50</v>
      </c>
      <c r="AJ34" s="784">
        <f>'SAME R Results'!AF26</f>
        <v>720</v>
      </c>
      <c r="AK34" s="784">
        <f>'SAME R Results'!AG26</f>
        <v>0</v>
      </c>
      <c r="AL34" s="784" t="str">
        <f>'SAME R Results'!AH26</f>
        <v>n</v>
      </c>
      <c r="AM34" s="784" t="str">
        <f>'SAME R Results'!AI26</f>
        <v>y</v>
      </c>
      <c r="AN34" s="784" t="str">
        <f>'SAME R Results'!AJ26</f>
        <v>y</v>
      </c>
      <c r="AO34" s="784" t="str">
        <f>'SAME R Results'!AK26</f>
        <v>n</v>
      </c>
      <c r="AP34" s="784" t="str">
        <f>'SAME R Results'!AL26</f>
        <v>n</v>
      </c>
      <c r="AQ34" s="784" t="str">
        <f>'SAME R Results'!AM26</f>
        <v>y</v>
      </c>
      <c r="AR34" s="817">
        <f>'SAME R Results'!AN26</f>
        <v>3.852706928546E-2</v>
      </c>
      <c r="AS34" s="819">
        <f>'SAME R Results'!AO26</f>
        <v>0</v>
      </c>
      <c r="AT34" s="784">
        <f>'SAME R Results'!AP26</f>
        <v>60</v>
      </c>
      <c r="AU34" s="789"/>
      <c r="AV34" s="821">
        <f>'SAME R Results'!AQ26</f>
        <v>0</v>
      </c>
      <c r="AW34" s="821">
        <f>'SAME R Results'!AR26</f>
        <v>6.2480000000000002</v>
      </c>
      <c r="AX34" s="821">
        <f>'SAME R Results'!AS26</f>
        <v>0</v>
      </c>
      <c r="AY34" s="821">
        <f>'SAME R Results'!AT26</f>
        <v>0</v>
      </c>
      <c r="AZ34" s="824"/>
      <c r="BA34" s="824"/>
      <c r="BB34" s="821">
        <f>'SAME R Results'!AU26</f>
        <v>2.6282805000000002</v>
      </c>
      <c r="BC34" s="821">
        <f>'SAME R Results'!AV26</f>
        <v>2.6800000000000001E-2</v>
      </c>
      <c r="BD34" s="821">
        <f>'SAME R Results'!AW26</f>
        <v>6.5433649999999997</v>
      </c>
      <c r="BE34" s="821">
        <f>'SAME R Results'!AX26</f>
        <v>4.5969426315789486</v>
      </c>
      <c r="BF34" s="827">
        <f>'SAME R Results'!AY26</f>
        <v>46945</v>
      </c>
      <c r="BG34" s="784">
        <f>'SAME R Results'!AZ26</f>
        <v>3.4077610000000007</v>
      </c>
      <c r="BH34" s="784">
        <f>'SAME R Results'!BA26</f>
        <v>8.2000000000000003E-2</v>
      </c>
      <c r="BI34" s="789"/>
      <c r="BJ34" s="784">
        <f>'SAME R Results'!BB26</f>
        <v>166.78314999999998</v>
      </c>
      <c r="BK34" s="784">
        <f>'SAME R Results'!BC26</f>
        <v>1.9464223684210511</v>
      </c>
      <c r="BL34" s="2159">
        <f>'SAME R Results'!BD26</f>
        <v>1797875.6062855036</v>
      </c>
      <c r="BM34" s="784">
        <f>'SAME R Results'!BE26</f>
        <v>437.08545896503455</v>
      </c>
      <c r="BN34" s="784">
        <f>'SAME R Results'!BF26</f>
        <v>2.6014805000000001</v>
      </c>
      <c r="BO34" s="784">
        <f>'SAME R Results'!BG26</f>
        <v>0.83144025000000021</v>
      </c>
      <c r="BP34" s="789"/>
      <c r="BQ34" s="784">
        <f>'SAME R Results'!BH26</f>
        <v>75.05241749999999</v>
      </c>
      <c r="BR34" s="817">
        <f>'SAME R Results'!BI26</f>
        <v>0.24311218052959396</v>
      </c>
      <c r="BS34" s="817">
        <f>'SAME R Results'!BJ26</f>
        <v>0.38291821556498301</v>
      </c>
      <c r="BT34" s="817">
        <f>'SAME R Results'!BL26</f>
        <v>3.1288844868888646</v>
      </c>
      <c r="BU34" s="817">
        <f>'SAME R Results'!BM26</f>
        <v>1.9621025940506183</v>
      </c>
      <c r="BV34" s="817">
        <f>'SAME R Results'!BN26</f>
        <v>0.19371224071885487</v>
      </c>
      <c r="BW34" s="784">
        <f>'SAME R Results'!BO26</f>
        <v>1797875.6062855036</v>
      </c>
      <c r="BX34" s="784">
        <f>'SAME R Results'!BP26</f>
        <v>1769850.2459343208</v>
      </c>
      <c r="BY34" s="784">
        <f>'SAME R Results'!BQ26</f>
        <v>1639903.9609494563</v>
      </c>
      <c r="BZ34" s="784">
        <f>'SAME R Results'!BR26</f>
        <v>437.08545896503455</v>
      </c>
      <c r="CA34" s="784">
        <f>'SAME R Results'!BS26</f>
        <v>0.43203905895877009</v>
      </c>
      <c r="CB34" s="784">
        <f>'SAME R Results'!BT26</f>
        <v>0.45</v>
      </c>
      <c r="CC34" s="784">
        <f>'SAME R Results'!BV26</f>
        <v>1</v>
      </c>
      <c r="CD34" s="880">
        <f>'SAME R Results'!BW26</f>
        <v>1.42</v>
      </c>
      <c r="CE34" s="1086">
        <f>'SAME R Results'!BZ26</f>
        <v>574.26697593037989</v>
      </c>
      <c r="CF34" s="1803">
        <f>'SAME R Results'!CA26</f>
        <v>3.7500000000000311</v>
      </c>
      <c r="CG34" s="1803">
        <f>'SAME R Results'!CB26</f>
        <v>0</v>
      </c>
      <c r="CH34" s="1803">
        <f>'SAME R Results'!CC26</f>
        <v>0</v>
      </c>
      <c r="CI34" s="1803">
        <f>'SAME R Results'!CD26</f>
        <v>0.120083867999999</v>
      </c>
      <c r="CJ34" s="1803"/>
      <c r="CK34" s="1803"/>
      <c r="CL34" s="2015">
        <f>'SAME R Results'!CI26</f>
        <v>26</v>
      </c>
      <c r="CM34" s="2015" t="str">
        <f>'SAME R Results'!CJ26</f>
        <v>Kapton</v>
      </c>
      <c r="CN34" s="2016">
        <f>'SAME R Results'!CK26</f>
        <v>0.24311218052959396</v>
      </c>
      <c r="CO34" s="2016">
        <f>'SAME R Results'!CL26</f>
        <v>3.4662181268178341E-2</v>
      </c>
      <c r="CP34" s="2016">
        <f>'SAME R Results'!CM26</f>
        <v>2.9871795112720353E-2</v>
      </c>
      <c r="CQ34" s="2071">
        <f t="shared" si="0"/>
        <v>47909.865296091331</v>
      </c>
      <c r="CR34" s="2074">
        <f t="shared" si="1"/>
        <v>20.87252789837386</v>
      </c>
      <c r="CS34" s="2082">
        <f t="shared" si="2"/>
        <v>166.78314999999998</v>
      </c>
      <c r="CT34" s="2074">
        <f t="shared" si="3"/>
        <v>21559.439383241101</v>
      </c>
      <c r="CU34" s="2074">
        <f t="shared" si="4"/>
        <v>46.38339532971969</v>
      </c>
      <c r="CV34" s="2085">
        <v>12</v>
      </c>
      <c r="CW34" s="2074">
        <f t="shared" si="5"/>
        <v>25.184292165804077</v>
      </c>
      <c r="CX34" s="2071">
        <f t="shared" si="6"/>
        <v>271479.61017924332</v>
      </c>
      <c r="CY34" s="2074">
        <f t="shared" si="7"/>
        <v>5.241362319455348</v>
      </c>
      <c r="CZ34" s="2074">
        <f t="shared" si="8"/>
        <v>121.55609026479698</v>
      </c>
      <c r="DA34" s="2020"/>
    </row>
    <row r="35" spans="1:105" s="2" customFormat="1" ht="16.5" customHeight="1" x14ac:dyDescent="0.25">
      <c r="A35" s="780">
        <v>2</v>
      </c>
      <c r="B35" s="784">
        <f>'SAME R Results'!A39</f>
        <v>6</v>
      </c>
      <c r="C35" s="831" t="str">
        <f>'SAME R Results'!B39</f>
        <v>Kapton</v>
      </c>
      <c r="D35" s="784" t="str">
        <f>'SAME R Results'!C39</f>
        <v>K07</v>
      </c>
      <c r="E35" s="784" t="str">
        <f>'SAME R Results'!D39</f>
        <v>23 K</v>
      </c>
      <c r="F35" s="784">
        <f>'SAME R Results'!E39</f>
        <v>4</v>
      </c>
      <c r="G35" s="784">
        <f>'SAME R Results'!F39</f>
        <v>70</v>
      </c>
      <c r="H35" s="785" t="str">
        <f>'SAME R Results'!G39</f>
        <v>High temp aged STS det</v>
      </c>
      <c r="I35" s="784">
        <f>'SAME R Results'!H39</f>
        <v>236</v>
      </c>
      <c r="J35" s="786">
        <f>'SAME R Results'!I39</f>
        <v>40414</v>
      </c>
      <c r="K35" s="784">
        <f>'SAME R Results'!J39</f>
        <v>0</v>
      </c>
      <c r="L35" s="788"/>
      <c r="M35" s="788"/>
      <c r="N35" s="784">
        <f>'SAME R Results'!K39</f>
        <v>8.1</v>
      </c>
      <c r="O35" s="854">
        <f>'SAME R Results'!L39</f>
        <v>1.48</v>
      </c>
      <c r="P35" s="784">
        <f>'SAME R Results'!M39</f>
        <v>60</v>
      </c>
      <c r="Q35" s="784">
        <f>'SAME R Results'!N39</f>
        <v>720</v>
      </c>
      <c r="R35" s="784">
        <f>'SAME R Results'!O39</f>
        <v>8</v>
      </c>
      <c r="S35" s="784" t="str">
        <f>'SAME R Results'!P39</f>
        <v>n</v>
      </c>
      <c r="T35" s="784" t="str">
        <f>'SAME R Results'!Q39</f>
        <v>n</v>
      </c>
      <c r="U35" s="784">
        <f>'SAME R Results'!R39</f>
        <v>747</v>
      </c>
      <c r="V35" s="784" t="str">
        <f>'SAME R Results'!S39</f>
        <v>y</v>
      </c>
      <c r="W35" s="784">
        <f>'SAME R Results'!T39</f>
        <v>60</v>
      </c>
      <c r="X35" s="784" t="str">
        <f>'SAME R Results'!U39</f>
        <v>y</v>
      </c>
      <c r="Y35" s="784" t="str">
        <f>'SAME R Results'!V39</f>
        <v>n</v>
      </c>
      <c r="Z35" s="784" t="str">
        <f>'SAME R Results'!W39</f>
        <v>y</v>
      </c>
      <c r="AA35" s="784" t="str">
        <f>'SAME R Results'!X39</f>
        <v>n</v>
      </c>
      <c r="AB35" s="784" t="str">
        <f>'SAME R Results'!Y39</f>
        <v>n</v>
      </c>
      <c r="AC35" s="789"/>
      <c r="AD35" s="784" t="str">
        <f>'SAME R Results'!Z39</f>
        <v>y</v>
      </c>
      <c r="AE35" s="784">
        <f>'SAME R Results'!AA39</f>
        <v>10</v>
      </c>
      <c r="AF35" s="784" t="str">
        <f>'SAME R Results'!AB39</f>
        <v>y</v>
      </c>
      <c r="AG35" s="817">
        <f>'SAME R Results'!AC39</f>
        <v>3.852706928546E-2</v>
      </c>
      <c r="AH35" s="819">
        <f>'SAME R Results'!AD39</f>
        <v>0</v>
      </c>
      <c r="AI35" s="784">
        <f>'SAME R Results'!AE39</f>
        <v>0</v>
      </c>
      <c r="AJ35" s="784">
        <f>'SAME R Results'!AF39</f>
        <v>0</v>
      </c>
      <c r="AK35" s="784">
        <f>'SAME R Results'!AG39</f>
        <v>0</v>
      </c>
      <c r="AL35" s="784">
        <f>'SAME R Results'!AH39</f>
        <v>0</v>
      </c>
      <c r="AM35" s="784">
        <f>'SAME R Results'!AI39</f>
        <v>0</v>
      </c>
      <c r="AN35" s="784">
        <f>'SAME R Results'!AJ39</f>
        <v>0</v>
      </c>
      <c r="AO35" s="784">
        <f>'SAME R Results'!AK39</f>
        <v>0</v>
      </c>
      <c r="AP35" s="784">
        <f>'SAME R Results'!AL39</f>
        <v>0</v>
      </c>
      <c r="AQ35" s="784">
        <f>'SAME R Results'!AM39</f>
        <v>0</v>
      </c>
      <c r="AR35" s="817">
        <f>'SAME R Results'!AN39</f>
        <v>0</v>
      </c>
      <c r="AS35" s="819">
        <f>'SAME R Results'!AO39</f>
        <v>0</v>
      </c>
      <c r="AT35" s="784">
        <f>'SAME R Results'!AP39</f>
        <v>0</v>
      </c>
      <c r="AU35" s="789"/>
      <c r="AV35" s="821">
        <f>'SAME R Results'!AQ39</f>
        <v>0</v>
      </c>
      <c r="AW35" s="821">
        <f>'SAME R Results'!AR39</f>
        <v>0.89775074999999982</v>
      </c>
      <c r="AX35" s="821">
        <f>'SAME R Results'!AS39</f>
        <v>4.8226310000000003</v>
      </c>
      <c r="AY35" s="821">
        <f>'SAME R Results'!AT39</f>
        <v>5.140595499999999</v>
      </c>
      <c r="AZ35" s="824"/>
      <c r="BA35" s="824"/>
      <c r="BB35" s="821">
        <f>'SAME R Results'!AU39</f>
        <v>0</v>
      </c>
      <c r="BC35" s="821">
        <f>'SAME R Results'!AV39</f>
        <v>0</v>
      </c>
      <c r="BD35" s="821">
        <f>'SAME R Results'!AW39</f>
        <v>5.7099604999999993</v>
      </c>
      <c r="BE35" s="821">
        <f>'SAME R Results'!AX39</f>
        <v>4.7415919999999989</v>
      </c>
      <c r="BF35" s="827">
        <f>'SAME R Results'!AY39</f>
        <v>29740</v>
      </c>
      <c r="BG35" s="784">
        <f>'SAME R Results'!AZ39</f>
        <v>0</v>
      </c>
      <c r="BH35" s="784">
        <f>'SAME R Results'!BA39</f>
        <v>0</v>
      </c>
      <c r="BI35" s="789"/>
      <c r="BJ35" s="784">
        <f>'SAME R Results'!BB39</f>
        <v>16.565649999999998</v>
      </c>
      <c r="BK35" s="784">
        <f>'SAME R Results'!BC39</f>
        <v>0.96836850000000041</v>
      </c>
      <c r="BL35" s="2159">
        <f>'SAME R Results'!BD39</f>
        <v>1112405.3813294948</v>
      </c>
      <c r="BM35" s="784">
        <f>'SAME R Results'!BE39</f>
        <v>179.10369913787741</v>
      </c>
      <c r="BN35" s="784">
        <f>'SAME R Results'!BF39</f>
        <v>0</v>
      </c>
      <c r="BO35" s="784">
        <f>'SAME R Results'!BG39</f>
        <v>0</v>
      </c>
      <c r="BP35" s="789"/>
      <c r="BQ35" s="784">
        <f>'SAME R Results'!BH39</f>
        <v>7.4545424999999996</v>
      </c>
      <c r="BR35" s="817">
        <f>'SAME R Results'!BI39</f>
        <v>0.16100578273346813</v>
      </c>
      <c r="BS35" s="817">
        <f>'SAME R Results'!BJ39</f>
        <v>0.20810873807384611</v>
      </c>
      <c r="BT35" s="817">
        <f>'SAME R Results'!BL39</f>
        <v>0</v>
      </c>
      <c r="BU35" s="817">
        <f>'SAME R Results'!BM39</f>
        <v>1.6596009485865952</v>
      </c>
      <c r="BV35" s="817">
        <f>'SAME R Results'!BN39</f>
        <v>0.14161754256505463</v>
      </c>
      <c r="BW35" s="784">
        <f>'SAME R Results'!BO39</f>
        <v>1112405.3813294948</v>
      </c>
      <c r="BX35" s="784">
        <f>'SAME R Results'!BP39</f>
        <v>1094651.1110803911</v>
      </c>
      <c r="BY35" s="784">
        <f>'SAME R Results'!BQ39</f>
        <v>1025610.157555181</v>
      </c>
      <c r="BZ35" s="784">
        <f>'SAME R Results'!BR39</f>
        <v>179.10369913787741</v>
      </c>
      <c r="CA35" s="784">
        <f>'SAME R Results'!BS39</f>
        <v>0.21494461955074143</v>
      </c>
      <c r="CB35" s="784">
        <f>'SAME R Results'!BT39</f>
        <v>0.45</v>
      </c>
      <c r="CC35" s="784">
        <f>'SAME R Results'!BV39</f>
        <v>1</v>
      </c>
      <c r="CD35" s="880">
        <f>'SAME R Results'!BW39</f>
        <v>1.42</v>
      </c>
      <c r="CE35" s="1086">
        <f>'SAME R Results'!BZ39</f>
        <v>576.76029004518568</v>
      </c>
      <c r="CF35" s="1803">
        <f>'SAME R Results'!CA39</f>
        <v>0</v>
      </c>
      <c r="CG35" s="1803">
        <f>'SAME R Results'!CB39</f>
        <v>0</v>
      </c>
      <c r="CH35" s="1803">
        <f>'SAME R Results'!CC39</f>
        <v>0</v>
      </c>
      <c r="CI35" s="1803">
        <f>'SAME R Results'!CD39</f>
        <v>0</v>
      </c>
      <c r="CJ35" s="1803"/>
      <c r="CK35" s="1803"/>
      <c r="CL35" s="2015"/>
      <c r="CM35" s="2015"/>
      <c r="CN35" s="2016"/>
      <c r="CO35" s="2016"/>
      <c r="CP35" s="2016"/>
      <c r="CQ35" s="2071">
        <f t="shared" si="0"/>
        <v>298450.34254737827</v>
      </c>
      <c r="CR35" s="2074">
        <f t="shared" si="1"/>
        <v>3.3506411534483411</v>
      </c>
      <c r="CS35" s="2082">
        <f t="shared" si="2"/>
        <v>16.565649999999998</v>
      </c>
      <c r="CT35" s="2074">
        <f t="shared" si="3"/>
        <v>134302.65414632024</v>
      </c>
      <c r="CU35" s="2074">
        <f t="shared" si="4"/>
        <v>7.4458692298852016</v>
      </c>
      <c r="CV35" s="2085">
        <v>13</v>
      </c>
      <c r="CW35" s="2074">
        <f t="shared" si="5"/>
        <v>6.1044685579516234</v>
      </c>
      <c r="CX35" s="2071">
        <f t="shared" si="6"/>
        <v>409923.16474283149</v>
      </c>
      <c r="CY35" s="2074">
        <f t="shared" si="7"/>
        <v>21.623503954010552</v>
      </c>
      <c r="CZ35" s="2074">
        <f t="shared" si="8"/>
        <v>80.502891366734062</v>
      </c>
      <c r="DA35" s="2020"/>
    </row>
    <row r="36" spans="1:105" s="2" customFormat="1" ht="16.5" customHeight="1" x14ac:dyDescent="0.25">
      <c r="A36" s="780">
        <v>2</v>
      </c>
      <c r="B36" s="784">
        <f>'SAME R Results'!A43</f>
        <v>5</v>
      </c>
      <c r="C36" s="831" t="str">
        <f>'SAME R Results'!B43</f>
        <v>Kapton</v>
      </c>
      <c r="D36" s="784" t="str">
        <f>'SAME R Results'!C43</f>
        <v>K04</v>
      </c>
      <c r="E36" s="784" t="str">
        <f>'SAME R Results'!D43</f>
        <v>26 K</v>
      </c>
      <c r="F36" s="784">
        <f>'SAME R Results'!E43</f>
        <v>1</v>
      </c>
      <c r="G36" s="784">
        <f>'SAME R Results'!F43</f>
        <v>73</v>
      </c>
      <c r="H36" s="785" t="str">
        <f>'SAME R Results'!G43</f>
        <v>Baseline Aging</v>
      </c>
      <c r="I36" s="784">
        <f>'SAME R Results'!H43</f>
        <v>238</v>
      </c>
      <c r="J36" s="786">
        <f>'SAME R Results'!I43</f>
        <v>40416</v>
      </c>
      <c r="K36" s="784">
        <f>'SAME R Results'!J43</f>
        <v>0</v>
      </c>
      <c r="L36" s="788"/>
      <c r="M36" s="788"/>
      <c r="N36" s="784">
        <f>'SAME R Results'!K43</f>
        <v>8.1</v>
      </c>
      <c r="O36" s="852">
        <f>'SAME R Results'!L43</f>
        <v>1.38</v>
      </c>
      <c r="P36" s="784">
        <f>'SAME R Results'!M43</f>
        <v>60</v>
      </c>
      <c r="Q36" s="784">
        <f>'SAME R Results'!N43</f>
        <v>11</v>
      </c>
      <c r="R36" s="784">
        <f>'SAME R Results'!O43</f>
        <v>8</v>
      </c>
      <c r="S36" s="784" t="str">
        <f>'SAME R Results'!P43</f>
        <v>n</v>
      </c>
      <c r="T36" s="784">
        <f>'SAME R Results'!Q43</f>
        <v>0</v>
      </c>
      <c r="U36" s="784">
        <f>'SAME R Results'!R43</f>
        <v>33.285714285714285</v>
      </c>
      <c r="V36" s="784" t="str">
        <f>'SAME R Results'!S43</f>
        <v>y</v>
      </c>
      <c r="W36" s="784">
        <f>'SAME R Results'!T43</f>
        <v>60</v>
      </c>
      <c r="X36" s="784" t="str">
        <f>'SAME R Results'!U43</f>
        <v>n</v>
      </c>
      <c r="Y36" s="784" t="str">
        <f>'SAME R Results'!V43</f>
        <v>y</v>
      </c>
      <c r="Z36" s="784" t="str">
        <f>'SAME R Results'!W43</f>
        <v>y</v>
      </c>
      <c r="AA36" s="784" t="str">
        <f>'SAME R Results'!X43</f>
        <v>n</v>
      </c>
      <c r="AB36" s="784" t="str">
        <f>'SAME R Results'!Y43</f>
        <v>n</v>
      </c>
      <c r="AC36" s="789"/>
      <c r="AD36" s="784" t="str">
        <f>'SAME R Results'!Z43</f>
        <v>y</v>
      </c>
      <c r="AE36" s="784">
        <f>'SAME R Results'!AA43</f>
        <v>10</v>
      </c>
      <c r="AF36" s="784" t="str">
        <f>'SAME R Results'!AB43</f>
        <v>y</v>
      </c>
      <c r="AG36" s="817">
        <f>'SAME R Results'!AC43</f>
        <v>3.852706928546E-2</v>
      </c>
      <c r="AH36" s="819">
        <f>'SAME R Results'!AD43</f>
        <v>0</v>
      </c>
      <c r="AI36" s="784">
        <f>'SAME R Results'!AE43</f>
        <v>58</v>
      </c>
      <c r="AJ36" s="784">
        <f>'SAME R Results'!AF43</f>
        <v>480</v>
      </c>
      <c r="AK36" s="784">
        <f>'SAME R Results'!AG43</f>
        <v>0</v>
      </c>
      <c r="AL36" s="784" t="str">
        <f>'SAME R Results'!AH43</f>
        <v>n</v>
      </c>
      <c r="AM36" s="784" t="str">
        <f>'SAME R Results'!AI43</f>
        <v>y</v>
      </c>
      <c r="AN36" s="784" t="str">
        <f>'SAME R Results'!AJ43</f>
        <v>y</v>
      </c>
      <c r="AO36" s="784" t="str">
        <f>'SAME R Results'!AK43</f>
        <v>n</v>
      </c>
      <c r="AP36" s="784" t="str">
        <f>'SAME R Results'!AL43</f>
        <v>n</v>
      </c>
      <c r="AQ36" s="784" t="str">
        <f>'SAME R Results'!AM43</f>
        <v>y</v>
      </c>
      <c r="AR36" s="817">
        <f>'SAME R Results'!AN43</f>
        <v>3.852706928546E-2</v>
      </c>
      <c r="AS36" s="819">
        <f>'SAME R Results'!AO43</f>
        <v>0</v>
      </c>
      <c r="AT36" s="784">
        <f>'SAME R Results'!AP43</f>
        <v>0</v>
      </c>
      <c r="AU36" s="789"/>
      <c r="AV36" s="821">
        <f>'SAME R Results'!AQ43</f>
        <v>0</v>
      </c>
      <c r="AW36" s="821">
        <f>'SAME R Results'!AR43</f>
        <v>0.43725589999999998</v>
      </c>
      <c r="AX36" s="821">
        <f>'SAME R Results'!AS43</f>
        <v>0</v>
      </c>
      <c r="AY36" s="821">
        <f>'SAME R Results'!AT43</f>
        <v>0</v>
      </c>
      <c r="AZ36" s="824"/>
      <c r="BA36" s="824"/>
      <c r="BB36" s="821">
        <f>'SAME R Results'!AU43</f>
        <v>5.1956175000000007E-2</v>
      </c>
      <c r="BC36" s="821">
        <f>'SAME R Results'!AV43</f>
        <v>3.2562264999999993E-2</v>
      </c>
      <c r="BD36" s="821">
        <f>'SAME R Results'!AW43</f>
        <v>5.6292564999999994</v>
      </c>
      <c r="BE36" s="821">
        <f>'SAME R Results'!AX43</f>
        <v>4.7853700000000003</v>
      </c>
      <c r="BF36" s="827">
        <f>'SAME R Results'!AY43</f>
        <v>66274.5</v>
      </c>
      <c r="BG36" s="784">
        <f>'SAME R Results'!AZ43</f>
        <v>0.12284855000000001</v>
      </c>
      <c r="BH36" s="784">
        <f>'SAME R Results'!BA43</f>
        <v>8.7844829999999985E-2</v>
      </c>
      <c r="BI36" s="789"/>
      <c r="BJ36" s="784">
        <f>'SAME R Results'!BB43</f>
        <v>3.0072999999999999</v>
      </c>
      <c r="BK36" s="784">
        <f>'SAME R Results'!BC43</f>
        <v>0.8438864999999991</v>
      </c>
      <c r="BL36" s="2159">
        <f>'SAME R Results'!BD43</f>
        <v>2604648.3618304073</v>
      </c>
      <c r="BM36" s="784">
        <f>'SAME R Results'!BE43</f>
        <v>153.1074447736288</v>
      </c>
      <c r="BN36" s="784">
        <f>'SAME R Results'!BF43</f>
        <v>1.9393910000000014E-2</v>
      </c>
      <c r="BO36" s="784">
        <f>'SAME R Results'!BG43</f>
        <v>8.7509300000000075E-3</v>
      </c>
      <c r="BP36" s="789"/>
      <c r="BQ36" s="784">
        <f>'SAME R Results'!BH43</f>
        <v>1.3532850000000001</v>
      </c>
      <c r="BR36" s="817">
        <f>'SAME R Results'!BI43</f>
        <v>5.8782385759754953E-2</v>
      </c>
      <c r="BS36" s="817">
        <f>'SAME R Results'!BJ43</f>
        <v>8.8739654555589506E-2</v>
      </c>
      <c r="BT36" s="817">
        <f>'SAME R Results'!BL43</f>
        <v>2.2162113055412394</v>
      </c>
      <c r="BU36" s="817">
        <f>'SAME R Results'!BM43</f>
        <v>1.8998345130936856</v>
      </c>
      <c r="BV36" s="817">
        <f>'SAME R Results'!BN43</f>
        <v>4.7842288526491916E-2</v>
      </c>
      <c r="BW36" s="784">
        <f>'SAME R Results'!BO43</f>
        <v>2604648.3618304073</v>
      </c>
      <c r="BX36" s="784">
        <f>'SAME R Results'!BP43</f>
        <v>2565083.6212915974</v>
      </c>
      <c r="BY36" s="784">
        <f>'SAME R Results'!BQ43</f>
        <v>2348381.5166391456</v>
      </c>
      <c r="BZ36" s="784">
        <f>'SAME R Results'!BR43</f>
        <v>153.1074447736288</v>
      </c>
      <c r="CA36" s="784">
        <f>'SAME R Results'!BS43</f>
        <v>0.18731388173665964</v>
      </c>
      <c r="CB36" s="784">
        <f>'SAME R Results'!BT43</f>
        <v>0.45</v>
      </c>
      <c r="CC36" s="784">
        <f>'SAME R Results'!BV43</f>
        <v>1</v>
      </c>
      <c r="CD36" s="880">
        <f>'SAME R Results'!BW43</f>
        <v>1.42</v>
      </c>
      <c r="CE36" s="1086">
        <f>'SAME R Results'!BZ43</f>
        <v>425.41768860835083</v>
      </c>
      <c r="CF36" s="1803">
        <f>'SAME R Results'!CA43</f>
        <v>1.0766666666667257</v>
      </c>
      <c r="CG36" s="1803" t="str">
        <f>'SAME R Results'!CB43</f>
        <v xml:space="preserve"> 26K</v>
      </c>
      <c r="CH36" s="1803">
        <f>'SAME R Results'!CC43</f>
        <v>238</v>
      </c>
      <c r="CI36" s="1803">
        <f>'SAME R Results'!CD43</f>
        <v>7.5415263157890605E-3</v>
      </c>
      <c r="CJ36" s="1803"/>
      <c r="CK36" s="1803"/>
      <c r="CL36" s="2015">
        <f>'SAME R Results'!CI43</f>
        <v>43</v>
      </c>
      <c r="CM36" s="2015" t="str">
        <f>'SAME R Results'!CJ43</f>
        <v>Kapton</v>
      </c>
      <c r="CN36" s="2016">
        <f>'SAME R Results'!CK43</f>
        <v>5.8782385759754953E-2</v>
      </c>
      <c r="CO36" s="2016">
        <f>'SAME R Results'!CL43</f>
        <v>1.4330987190429224E-2</v>
      </c>
      <c r="CP36" s="2016">
        <f>'SAME R Results'!CM43</f>
        <v>3.2549022484673361E-2</v>
      </c>
      <c r="CQ36" s="2071">
        <f t="shared" si="0"/>
        <v>3849371.5098156072</v>
      </c>
      <c r="CR36" s="2074">
        <f t="shared" si="1"/>
        <v>0.25978266775500242</v>
      </c>
      <c r="CS36" s="2082">
        <f t="shared" si="2"/>
        <v>3.0072999999999999</v>
      </c>
      <c r="CT36" s="2074">
        <f t="shared" si="3"/>
        <v>1732217.1794170234</v>
      </c>
      <c r="CU36" s="2074">
        <f t="shared" si="4"/>
        <v>0.57729481723333864</v>
      </c>
      <c r="CV36" s="2084">
        <v>14</v>
      </c>
      <c r="CW36" s="2074">
        <f t="shared" si="5"/>
        <v>1.2963562960211223</v>
      </c>
      <c r="CX36" s="2071">
        <f t="shared" si="6"/>
        <v>1122785.3233066045</v>
      </c>
      <c r="CY36" s="2074">
        <f t="shared" si="7"/>
        <v>101.82385846016614</v>
      </c>
      <c r="CZ36" s="2074">
        <f t="shared" si="8"/>
        <v>29.391192879877476</v>
      </c>
      <c r="DA36" s="2020"/>
    </row>
    <row r="37" spans="1:105" s="2" customFormat="1" ht="16.5" customHeight="1" x14ac:dyDescent="0.25">
      <c r="A37" s="780">
        <v>2</v>
      </c>
      <c r="B37" s="784">
        <f>'SAME R Results'!A44</f>
        <v>5</v>
      </c>
      <c r="C37" s="831" t="str">
        <f>'SAME R Results'!B44</f>
        <v>Kapton</v>
      </c>
      <c r="D37" s="784" t="str">
        <f>'SAME R Results'!C44</f>
        <v>K04</v>
      </c>
      <c r="E37" s="784" t="str">
        <f>'SAME R Results'!D44</f>
        <v>26 Ka</v>
      </c>
      <c r="F37" s="784">
        <f>'SAME R Results'!E44</f>
        <v>1</v>
      </c>
      <c r="G37" s="784" t="str">
        <f>'SAME R Results'!F44</f>
        <v>73a</v>
      </c>
      <c r="H37" s="785" t="str">
        <f>'SAME R Results'!G44</f>
        <v>aged</v>
      </c>
      <c r="I37" s="784">
        <f>'SAME R Results'!H44</f>
        <v>238</v>
      </c>
      <c r="J37" s="786">
        <f>'SAME R Results'!I44</f>
        <v>40416</v>
      </c>
      <c r="K37" s="784">
        <f>'SAME R Results'!J44</f>
        <v>0</v>
      </c>
      <c r="L37" s="788"/>
      <c r="M37" s="788"/>
      <c r="N37" s="784">
        <f>'SAME R Results'!K44</f>
        <v>8.1</v>
      </c>
      <c r="O37" s="852">
        <f>'SAME R Results'!L44</f>
        <v>1.38</v>
      </c>
      <c r="P37" s="784">
        <f>'SAME R Results'!M44</f>
        <v>0</v>
      </c>
      <c r="Q37" s="784">
        <f>'SAME R Results'!N44</f>
        <v>0</v>
      </c>
      <c r="R37" s="784">
        <f>'SAME R Results'!O44</f>
        <v>0</v>
      </c>
      <c r="S37" s="784">
        <f>'SAME R Results'!P44</f>
        <v>0</v>
      </c>
      <c r="T37" s="784">
        <f>'SAME R Results'!Q44</f>
        <v>0</v>
      </c>
      <c r="U37" s="784">
        <f>'SAME R Results'!R44</f>
        <v>559.85714285714289</v>
      </c>
      <c r="V37" s="784">
        <f>'SAME R Results'!S44</f>
        <v>0</v>
      </c>
      <c r="W37" s="784">
        <f>'SAME R Results'!T44</f>
        <v>0</v>
      </c>
      <c r="X37" s="784" t="str">
        <f>'SAME R Results'!U44</f>
        <v>n</v>
      </c>
      <c r="Y37" s="784" t="str">
        <f>'SAME R Results'!V44</f>
        <v>y</v>
      </c>
      <c r="Z37" s="784" t="str">
        <f>'SAME R Results'!W44</f>
        <v>y</v>
      </c>
      <c r="AA37" s="784" t="str">
        <f>'SAME R Results'!X44</f>
        <v>n</v>
      </c>
      <c r="AB37" s="784" t="str">
        <f>'SAME R Results'!Y44</f>
        <v>n</v>
      </c>
      <c r="AC37" s="789"/>
      <c r="AD37" s="784" t="str">
        <f>'SAME R Results'!Z44</f>
        <v>y</v>
      </c>
      <c r="AE37" s="784">
        <f>'SAME R Results'!AA44</f>
        <v>10</v>
      </c>
      <c r="AF37" s="784" t="str">
        <f>'SAME R Results'!AB44</f>
        <v>y</v>
      </c>
      <c r="AG37" s="817">
        <f>'SAME R Results'!AC44</f>
        <v>3.852706928546E-2</v>
      </c>
      <c r="AH37" s="819">
        <f>'SAME R Results'!AD44</f>
        <v>0</v>
      </c>
      <c r="AI37" s="784">
        <f>'SAME R Results'!AE44</f>
        <v>0</v>
      </c>
      <c r="AJ37" s="784">
        <f>'SAME R Results'!AF44</f>
        <v>0</v>
      </c>
      <c r="AK37" s="784">
        <f>'SAME R Results'!AG44</f>
        <v>0</v>
      </c>
      <c r="AL37" s="784">
        <f>'SAME R Results'!AH44</f>
        <v>0</v>
      </c>
      <c r="AM37" s="784">
        <f>'SAME R Results'!AI44</f>
        <v>0</v>
      </c>
      <c r="AN37" s="784">
        <f>'SAME R Results'!AJ44</f>
        <v>0</v>
      </c>
      <c r="AO37" s="784">
        <f>'SAME R Results'!AK44</f>
        <v>0</v>
      </c>
      <c r="AP37" s="784">
        <f>'SAME R Results'!AL44</f>
        <v>0</v>
      </c>
      <c r="AQ37" s="784">
        <f>'SAME R Results'!AM44</f>
        <v>0</v>
      </c>
      <c r="AR37" s="817">
        <f>'SAME R Results'!AN44</f>
        <v>0</v>
      </c>
      <c r="AS37" s="819">
        <f>'SAME R Results'!AO44</f>
        <v>0</v>
      </c>
      <c r="AT37" s="784">
        <f>'SAME R Results'!AP44</f>
        <v>60</v>
      </c>
      <c r="AU37" s="789"/>
      <c r="AV37" s="821">
        <f>'SAME R Results'!AQ44</f>
        <v>0</v>
      </c>
      <c r="AW37" s="821">
        <f>'SAME R Results'!AR44</f>
        <v>0.49409475000000008</v>
      </c>
      <c r="AX37" s="821">
        <f>'SAME R Results'!AS44</f>
        <v>0</v>
      </c>
      <c r="AY37" s="821">
        <f>'SAME R Results'!AT44</f>
        <v>0</v>
      </c>
      <c r="AZ37" s="824"/>
      <c r="BA37" s="824"/>
      <c r="BB37" s="821">
        <f>'SAME R Results'!AU44</f>
        <v>5.7250975000000003E-2</v>
      </c>
      <c r="BC37" s="821">
        <f>'SAME R Results'!AV44</f>
        <v>2.6229865000000002E-2</v>
      </c>
      <c r="BD37" s="821">
        <f>'SAME R Results'!AW44</f>
        <v>5.2117314999999991</v>
      </c>
      <c r="BE37" s="821">
        <f>'SAME R Results'!AX44</f>
        <v>4.6352390000000003</v>
      </c>
      <c r="BF37" s="827">
        <f>'SAME R Results'!AY44</f>
        <v>28235</v>
      </c>
      <c r="BG37" s="784">
        <f>'SAME R Results'!AZ44</f>
        <v>0.12185680000000002</v>
      </c>
      <c r="BH37" s="784">
        <f>'SAME R Results'!BA44</f>
        <v>7.8414915000000002E-2</v>
      </c>
      <c r="BI37" s="789"/>
      <c r="BJ37" s="784">
        <f>'SAME R Results'!BB44</f>
        <v>3.3358999999999988</v>
      </c>
      <c r="BK37" s="784">
        <f>'SAME R Results'!BC44</f>
        <v>0.57649249999999874</v>
      </c>
      <c r="BL37" s="2159">
        <f>'SAME R Results'!BD44</f>
        <v>1053905.9212926894</v>
      </c>
      <c r="BM37" s="784">
        <f>'SAME R Results'!BE44</f>
        <v>100.666576914988</v>
      </c>
      <c r="BN37" s="784">
        <f>'SAME R Results'!BF44</f>
        <v>3.1021110000000001E-2</v>
      </c>
      <c r="BO37" s="784">
        <f>'SAME R Results'!BG44</f>
        <v>1.0860471250000003E-2</v>
      </c>
      <c r="BP37" s="789"/>
      <c r="BQ37" s="784">
        <f>'SAME R Results'!BH44</f>
        <v>1.5011549999999996</v>
      </c>
      <c r="BR37" s="817">
        <f>'SAME R Results'!BI44</f>
        <v>9.5517612038381369E-2</v>
      </c>
      <c r="BS37" s="817">
        <f>'SAME R Results'!BJ44</f>
        <v>0.12419732499439015</v>
      </c>
      <c r="BT37" s="817">
        <f>'SAME R Results'!BL44</f>
        <v>2.856331855765466</v>
      </c>
      <c r="BU37" s="817">
        <f>'SAME R Results'!BM44</f>
        <v>1.6693044569636455</v>
      </c>
      <c r="BV37" s="817">
        <f>'SAME R Results'!BN44</f>
        <v>8.376624808810354E-2</v>
      </c>
      <c r="BW37" s="784">
        <f>'SAME R Results'!BO44</f>
        <v>1053905.9212926894</v>
      </c>
      <c r="BX37" s="784">
        <f>'SAME R Results'!BP44</f>
        <v>1037050.1102475165</v>
      </c>
      <c r="BY37" s="784">
        <f>'SAME R Results'!BQ44</f>
        <v>972605.94745372166</v>
      </c>
      <c r="BZ37" s="784">
        <f>'SAME R Results'!BR44</f>
        <v>100.666576914988</v>
      </c>
      <c r="CA37" s="784">
        <f>'SAME R Results'!BS44</f>
        <v>0.12796157773239783</v>
      </c>
      <c r="CB37" s="784">
        <f>'SAME R Results'!BT44</f>
        <v>0.45</v>
      </c>
      <c r="CC37" s="784">
        <f>'SAME R Results'!BV44</f>
        <v>1</v>
      </c>
      <c r="CD37" s="880">
        <f>'SAME R Results'!BW44</f>
        <v>1.42</v>
      </c>
      <c r="CE37" s="1086">
        <f>'SAME R Results'!BZ44</f>
        <v>425.41768860835083</v>
      </c>
      <c r="CF37" s="1803">
        <f>'SAME R Results'!CA44</f>
        <v>1.0766666666667257</v>
      </c>
      <c r="CG37" s="1803">
        <f>'SAME R Results'!CB44</f>
        <v>0</v>
      </c>
      <c r="CH37" s="1803">
        <f>'SAME R Results'!CC44</f>
        <v>0</v>
      </c>
      <c r="CI37" s="1803">
        <f>'SAME R Results'!CD44</f>
        <v>8.3655696594422645E-3</v>
      </c>
      <c r="CJ37" s="1803"/>
      <c r="CK37" s="1803"/>
      <c r="CL37" s="2015">
        <f>'SAME R Results'!CI44</f>
        <v>44</v>
      </c>
      <c r="CM37" s="2015" t="str">
        <f>'SAME R Results'!CJ44</f>
        <v>Kapton</v>
      </c>
      <c r="CN37" s="2016">
        <f>'SAME R Results'!CK44</f>
        <v>9.5517612038381369E-2</v>
      </c>
      <c r="CO37" s="2016">
        <f>'SAME R Results'!CL44</f>
        <v>2.0664828082376577E-2</v>
      </c>
      <c r="CP37" s="2016">
        <f>'SAME R Results'!CM44</f>
        <v>3.7127759836464547E-2</v>
      </c>
      <c r="CQ37" s="2071">
        <f t="shared" si="0"/>
        <v>1404126.7174844565</v>
      </c>
      <c r="CR37" s="2074">
        <f t="shared" si="1"/>
        <v>0.71218643413575655</v>
      </c>
      <c r="CS37" s="2082">
        <f t="shared" si="2"/>
        <v>3.3358999999999988</v>
      </c>
      <c r="CT37" s="2074">
        <f t="shared" si="3"/>
        <v>631857.02286800556</v>
      </c>
      <c r="CU37" s="2074">
        <f t="shared" si="4"/>
        <v>1.582636520301681</v>
      </c>
      <c r="CV37" s="2084">
        <v>15</v>
      </c>
      <c r="CW37" s="2074">
        <f t="shared" si="5"/>
        <v>2.1871151950058949</v>
      </c>
      <c r="CX37" s="2071">
        <f t="shared" si="6"/>
        <v>690972.04789290112</v>
      </c>
      <c r="CY37" s="2074">
        <f t="shared" si="7"/>
        <v>60.353473974032816</v>
      </c>
      <c r="CZ37" s="2074">
        <f t="shared" si="8"/>
        <v>47.758806019190686</v>
      </c>
      <c r="DA37" s="2020"/>
    </row>
    <row r="38" spans="1:105" s="2" customFormat="1" ht="16.5" customHeight="1" x14ac:dyDescent="0.25">
      <c r="A38" s="780">
        <v>2</v>
      </c>
      <c r="B38" s="784">
        <f>'SAME R Results'!A47</f>
        <v>5</v>
      </c>
      <c r="C38" s="831" t="str">
        <f>'SAME R Results'!B47</f>
        <v>Kapton</v>
      </c>
      <c r="D38" s="784" t="str">
        <f>'SAME R Results'!C47</f>
        <v>K05</v>
      </c>
      <c r="E38" s="784" t="str">
        <f>'SAME R Results'!D47</f>
        <v>28 K</v>
      </c>
      <c r="F38" s="784">
        <f>'SAME R Results'!E47</f>
        <v>3</v>
      </c>
      <c r="G38" s="784">
        <f>'SAME R Results'!F47</f>
        <v>75</v>
      </c>
      <c r="H38" s="785" t="str">
        <f>'SAME R Results'!G47</f>
        <v>Mid Temp aging (no Ptrak)</v>
      </c>
      <c r="I38" s="784">
        <f>'SAME R Results'!H47</f>
        <v>238</v>
      </c>
      <c r="J38" s="786">
        <f>'SAME R Results'!I47</f>
        <v>40416</v>
      </c>
      <c r="K38" s="784">
        <f>'SAME R Results'!J47</f>
        <v>0</v>
      </c>
      <c r="L38" s="788"/>
      <c r="M38" s="788"/>
      <c r="N38" s="784">
        <f>'SAME R Results'!K47</f>
        <v>8.1</v>
      </c>
      <c r="O38" s="2083">
        <f>'SAME R Results'!L47</f>
        <v>1.43</v>
      </c>
      <c r="P38" s="784">
        <f>'SAME R Results'!M47</f>
        <v>60</v>
      </c>
      <c r="Q38" s="784">
        <f>'SAME R Results'!N47</f>
        <v>11</v>
      </c>
      <c r="R38" s="784">
        <f>'SAME R Results'!O47</f>
        <v>8</v>
      </c>
      <c r="S38" s="784" t="str">
        <f>'SAME R Results'!P47</f>
        <v>n</v>
      </c>
      <c r="T38" s="784">
        <f>'SAME R Results'!Q47</f>
        <v>0</v>
      </c>
      <c r="U38" s="784">
        <f>'SAME R Results'!R47</f>
        <v>31.714285714285715</v>
      </c>
      <c r="V38" s="784" t="str">
        <f>'SAME R Results'!S47</f>
        <v>y</v>
      </c>
      <c r="W38" s="784">
        <f>'SAME R Results'!T47</f>
        <v>60</v>
      </c>
      <c r="X38" s="784" t="str">
        <f>'SAME R Results'!U47</f>
        <v>n</v>
      </c>
      <c r="Y38" s="784" t="str">
        <f>'SAME R Results'!V47</f>
        <v>y</v>
      </c>
      <c r="Z38" s="784" t="str">
        <f>'SAME R Results'!W47</f>
        <v>y</v>
      </c>
      <c r="AA38" s="784" t="str">
        <f>'SAME R Results'!X47</f>
        <v>n</v>
      </c>
      <c r="AB38" s="784" t="str">
        <f>'SAME R Results'!Y47</f>
        <v>n</v>
      </c>
      <c r="AC38" s="789"/>
      <c r="AD38" s="784" t="str">
        <f>'SAME R Results'!Z47</f>
        <v>y</v>
      </c>
      <c r="AE38" s="784">
        <f>'SAME R Results'!AA47</f>
        <v>10</v>
      </c>
      <c r="AF38" s="784" t="str">
        <f>'SAME R Results'!AB47</f>
        <v>y</v>
      </c>
      <c r="AG38" s="817">
        <f>'SAME R Results'!AC47</f>
        <v>3.852706928546E-2</v>
      </c>
      <c r="AH38" s="819">
        <f>'SAME R Results'!AD47</f>
        <v>0</v>
      </c>
      <c r="AI38" s="784">
        <f>'SAME R Results'!AE47</f>
        <v>58</v>
      </c>
      <c r="AJ38" s="784">
        <f>'SAME R Results'!AF47</f>
        <v>480</v>
      </c>
      <c r="AK38" s="784">
        <f>'SAME R Results'!AG47</f>
        <v>0</v>
      </c>
      <c r="AL38" s="784" t="str">
        <f>'SAME R Results'!AH47</f>
        <v>n</v>
      </c>
      <c r="AM38" s="784" t="str">
        <f>'SAME R Results'!AI47</f>
        <v>y</v>
      </c>
      <c r="AN38" s="784" t="str">
        <f>'SAME R Results'!AJ47</f>
        <v>y</v>
      </c>
      <c r="AO38" s="784" t="str">
        <f>'SAME R Results'!AK47</f>
        <v>n</v>
      </c>
      <c r="AP38" s="784" t="str">
        <f>'SAME R Results'!AL47</f>
        <v>n</v>
      </c>
      <c r="AQ38" s="784" t="str">
        <f>'SAME R Results'!AM47</f>
        <v>y</v>
      </c>
      <c r="AR38" s="817">
        <f>'SAME R Results'!AN47</f>
        <v>3.852706928546E-2</v>
      </c>
      <c r="AS38" s="819">
        <f>'SAME R Results'!AO47</f>
        <v>0</v>
      </c>
      <c r="AT38" s="784">
        <f>'SAME R Results'!AP47</f>
        <v>0</v>
      </c>
      <c r="AU38" s="789"/>
      <c r="AV38" s="821">
        <f>'SAME R Results'!AQ47</f>
        <v>0</v>
      </c>
      <c r="AW38" s="821">
        <f>'SAME R Results'!AR47</f>
        <v>0.67108155000000003</v>
      </c>
      <c r="AX38" s="821">
        <f>'SAME R Results'!AS47</f>
        <v>0</v>
      </c>
      <c r="AY38" s="821">
        <f>'SAME R Results'!AT47</f>
        <v>0</v>
      </c>
      <c r="AZ38" s="824"/>
      <c r="BA38" s="824"/>
      <c r="BB38" s="821">
        <f>'SAME R Results'!AU47</f>
        <v>8.2748420000000003E-2</v>
      </c>
      <c r="BC38" s="821">
        <f>'SAME R Results'!AV47</f>
        <v>2.8671285000000001E-2</v>
      </c>
      <c r="BD38" s="821">
        <f>'SAME R Results'!AW47</f>
        <v>5.775649500000001</v>
      </c>
      <c r="BE38" s="821">
        <f>'SAME R Results'!AX47</f>
        <v>4.6388539999999985</v>
      </c>
      <c r="BF38" s="827">
        <f>'SAME R Results'!AY47</f>
        <v>999</v>
      </c>
      <c r="BG38" s="784">
        <f>'SAME R Results'!AZ47</f>
        <v>0.15835569999999996</v>
      </c>
      <c r="BH38" s="784">
        <f>'SAME R Results'!BA47</f>
        <v>8.1115724999999986E-2</v>
      </c>
      <c r="BI38" s="789"/>
      <c r="BJ38" s="784">
        <f>'SAME R Results'!BB47</f>
        <v>5.4232000000000005</v>
      </c>
      <c r="BK38" s="784">
        <f>'SAME R Results'!BC47</f>
        <v>1.1367955000000025</v>
      </c>
      <c r="BL38" s="2159">
        <f>'SAME R Results'!BD47</f>
        <v>0</v>
      </c>
      <c r="BM38" s="784">
        <f>'SAME R Results'!BE47</f>
        <v>216.14450778493114</v>
      </c>
      <c r="BN38" s="784">
        <f>'SAME R Results'!BF47</f>
        <v>5.4077134999999998E-2</v>
      </c>
      <c r="BO38" s="784">
        <f>'SAME R Results'!BG47</f>
        <v>1.9309993749999994E-2</v>
      </c>
      <c r="BP38" s="789"/>
      <c r="BQ38" s="784">
        <f>'SAME R Results'!BH47</f>
        <v>2.4404400000000002</v>
      </c>
      <c r="BR38" s="817">
        <f>'SAME R Results'!BI47</f>
        <v>0</v>
      </c>
      <c r="BS38" s="817">
        <f>'SAME R Results'!BJ47</f>
        <v>0</v>
      </c>
      <c r="BT38" s="817">
        <f>'SAME R Results'!BL47</f>
        <v>2.8004739773672904</v>
      </c>
      <c r="BU38" s="817">
        <f>'SAME R Results'!BM47</f>
        <v>0</v>
      </c>
      <c r="BV38" s="817">
        <f>'SAME R Results'!BN47</f>
        <v>0</v>
      </c>
      <c r="BW38" s="784">
        <f>'SAME R Results'!BO47</f>
        <v>0</v>
      </c>
      <c r="BX38" s="784">
        <f>'SAME R Results'!BP47</f>
        <v>0</v>
      </c>
      <c r="BY38" s="784">
        <f>'SAME R Results'!BQ47</f>
        <v>0</v>
      </c>
      <c r="BZ38" s="784">
        <f>'SAME R Results'!BR47</f>
        <v>216.14450778493114</v>
      </c>
      <c r="CA38" s="784">
        <f>'SAME R Results'!BS47</f>
        <v>0.25232964130338331</v>
      </c>
      <c r="CB38" s="784">
        <f>'SAME R Results'!BT47</f>
        <v>0.45</v>
      </c>
      <c r="CC38" s="784">
        <f>'SAME R Results'!BV47</f>
        <v>1</v>
      </c>
      <c r="CD38" s="880">
        <f>'SAME R Results'!BW47</f>
        <v>1.42</v>
      </c>
      <c r="CE38" s="1086">
        <f>'SAME R Results'!BZ47</f>
        <v>500.25380703397519</v>
      </c>
      <c r="CF38" s="1803">
        <f>'SAME R Results'!CA47</f>
        <v>0.40666666666666629</v>
      </c>
      <c r="CG38" s="1803" t="str">
        <f>'SAME R Results'!CB47</f>
        <v xml:space="preserve"> 28K</v>
      </c>
      <c r="CH38" s="1803">
        <f>'SAME R Results'!CC47</f>
        <v>238</v>
      </c>
      <c r="CI38" s="1803">
        <f>'SAME R Results'!CD47</f>
        <v>3.600649180327873E-2</v>
      </c>
      <c r="CJ38" s="1803"/>
      <c r="CK38" s="1803"/>
      <c r="CL38" s="2015"/>
      <c r="CM38" s="2015"/>
      <c r="CN38" s="2016"/>
      <c r="CO38" s="2016"/>
      <c r="CP38" s="2016"/>
      <c r="CQ38" s="2071">
        <f t="shared" si="0"/>
        <v>0</v>
      </c>
      <c r="CR38" s="2074" t="e">
        <f t="shared" si="1"/>
        <v>#DIV/0!</v>
      </c>
      <c r="CS38" s="2082">
        <f t="shared" si="2"/>
        <v>5.4232000000000005</v>
      </c>
      <c r="CT38" s="2074">
        <f t="shared" si="3"/>
        <v>0</v>
      </c>
      <c r="CU38" s="2074" t="e">
        <f t="shared" si="4"/>
        <v>#DIV/0!</v>
      </c>
      <c r="CV38" s="2086">
        <v>16</v>
      </c>
      <c r="CW38" s="2074">
        <f t="shared" si="5"/>
        <v>1.6559810085766786</v>
      </c>
      <c r="CX38" s="2071">
        <f t="shared" si="6"/>
        <v>0</v>
      </c>
      <c r="CY38" s="2074">
        <f t="shared" si="7"/>
        <v>79.711059073953066</v>
      </c>
      <c r="CZ38" s="2074"/>
      <c r="DA38" s="2020"/>
    </row>
    <row r="39" spans="1:105" s="2" customFormat="1" ht="16.5" customHeight="1" x14ac:dyDescent="0.25">
      <c r="A39" s="780">
        <v>2</v>
      </c>
      <c r="B39" s="784">
        <f>'SAME R Results'!A48</f>
        <v>5</v>
      </c>
      <c r="C39" s="831" t="str">
        <f>'SAME R Results'!B48</f>
        <v>Kapton</v>
      </c>
      <c r="D39" s="784" t="str">
        <f>'SAME R Results'!C48</f>
        <v>K05</v>
      </c>
      <c r="E39" s="784" t="str">
        <f>'SAME R Results'!D48</f>
        <v>28 Ka</v>
      </c>
      <c r="F39" s="784">
        <f>'SAME R Results'!E48</f>
        <v>3</v>
      </c>
      <c r="G39" s="784" t="str">
        <f>'SAME R Results'!F48</f>
        <v>75a</v>
      </c>
      <c r="H39" s="785" t="str">
        <f>'SAME R Results'!G48</f>
        <v>aged</v>
      </c>
      <c r="I39" s="784">
        <f>'SAME R Results'!H48</f>
        <v>238</v>
      </c>
      <c r="J39" s="786">
        <f>'SAME R Results'!I48</f>
        <v>40416</v>
      </c>
      <c r="K39" s="784">
        <f>'SAME R Results'!J48</f>
        <v>0</v>
      </c>
      <c r="L39" s="788"/>
      <c r="M39" s="788"/>
      <c r="N39" s="784">
        <f>'SAME R Results'!K48</f>
        <v>8.1</v>
      </c>
      <c r="O39" s="2083">
        <f>'SAME R Results'!L48</f>
        <v>1.43</v>
      </c>
      <c r="P39" s="784">
        <f>'SAME R Results'!M48</f>
        <v>0</v>
      </c>
      <c r="Q39" s="784">
        <f>'SAME R Results'!N48</f>
        <v>0</v>
      </c>
      <c r="R39" s="784">
        <f>'SAME R Results'!O48</f>
        <v>0</v>
      </c>
      <c r="S39" s="784">
        <f>'SAME R Results'!P48</f>
        <v>0</v>
      </c>
      <c r="T39" s="784">
        <f>'SAME R Results'!Q48</f>
        <v>0</v>
      </c>
      <c r="U39" s="784">
        <f>'SAME R Results'!R48</f>
        <v>562.57142857142856</v>
      </c>
      <c r="V39" s="784">
        <f>'SAME R Results'!S48</f>
        <v>0</v>
      </c>
      <c r="W39" s="784">
        <f>'SAME R Results'!T48</f>
        <v>0</v>
      </c>
      <c r="X39" s="784" t="str">
        <f>'SAME R Results'!U48</f>
        <v>n</v>
      </c>
      <c r="Y39" s="784" t="str">
        <f>'SAME R Results'!V48</f>
        <v>y</v>
      </c>
      <c r="Z39" s="784" t="str">
        <f>'SAME R Results'!W48</f>
        <v>y</v>
      </c>
      <c r="AA39" s="784" t="str">
        <f>'SAME R Results'!X48</f>
        <v>n</v>
      </c>
      <c r="AB39" s="784" t="str">
        <f>'SAME R Results'!Y48</f>
        <v>n</v>
      </c>
      <c r="AC39" s="789"/>
      <c r="AD39" s="784" t="str">
        <f>'SAME R Results'!Z48</f>
        <v>y</v>
      </c>
      <c r="AE39" s="784">
        <f>'SAME R Results'!AA48</f>
        <v>10</v>
      </c>
      <c r="AF39" s="784" t="str">
        <f>'SAME R Results'!AB48</f>
        <v>y</v>
      </c>
      <c r="AG39" s="817">
        <f>'SAME R Results'!AC48</f>
        <v>3.852706928546E-2</v>
      </c>
      <c r="AH39" s="819">
        <f>'SAME R Results'!AD48</f>
        <v>0</v>
      </c>
      <c r="AI39" s="784">
        <f>'SAME R Results'!AE48</f>
        <v>0</v>
      </c>
      <c r="AJ39" s="784">
        <f>'SAME R Results'!AF48</f>
        <v>0</v>
      </c>
      <c r="AK39" s="784">
        <f>'SAME R Results'!AG48</f>
        <v>0</v>
      </c>
      <c r="AL39" s="784">
        <f>'SAME R Results'!AH48</f>
        <v>0</v>
      </c>
      <c r="AM39" s="784">
        <f>'SAME R Results'!AI48</f>
        <v>0</v>
      </c>
      <c r="AN39" s="784">
        <f>'SAME R Results'!AJ48</f>
        <v>0</v>
      </c>
      <c r="AO39" s="784">
        <f>'SAME R Results'!AK48</f>
        <v>0</v>
      </c>
      <c r="AP39" s="784">
        <f>'SAME R Results'!AL48</f>
        <v>0</v>
      </c>
      <c r="AQ39" s="784">
        <f>'SAME R Results'!AM48</f>
        <v>0</v>
      </c>
      <c r="AR39" s="817">
        <f>'SAME R Results'!AN48</f>
        <v>0</v>
      </c>
      <c r="AS39" s="819">
        <f>'SAME R Results'!AO48</f>
        <v>0</v>
      </c>
      <c r="AT39" s="784">
        <f>'SAME R Results'!AP48</f>
        <v>60</v>
      </c>
      <c r="AU39" s="789"/>
      <c r="AV39" s="821">
        <f>'SAME R Results'!AQ48</f>
        <v>0</v>
      </c>
      <c r="AW39" s="821">
        <f>'SAME R Results'!AR48</f>
        <v>0.72169489999999992</v>
      </c>
      <c r="AX39" s="821">
        <f>'SAME R Results'!AS48</f>
        <v>0</v>
      </c>
      <c r="AY39" s="821">
        <f>'SAME R Results'!AT48</f>
        <v>0</v>
      </c>
      <c r="AZ39" s="824"/>
      <c r="BA39" s="824"/>
      <c r="BB39" s="821">
        <f>'SAME R Results'!AU48</f>
        <v>9.164425000000001E-2</v>
      </c>
      <c r="BC39" s="821">
        <f>'SAME R Results'!AV48</f>
        <v>2.7626442105263157E-2</v>
      </c>
      <c r="BD39" s="821">
        <f>'SAME R Results'!AW48</f>
        <v>5.3254704999999998</v>
      </c>
      <c r="BE39" s="821">
        <f>'SAME R Results'!AX48</f>
        <v>4.6329368421052637</v>
      </c>
      <c r="BF39" s="827">
        <f>'SAME R Results'!AY48</f>
        <v>27920</v>
      </c>
      <c r="BG39" s="784">
        <f>'SAME R Results'!AZ48</f>
        <v>0.17077645</v>
      </c>
      <c r="BH39" s="784">
        <f>'SAME R Results'!BA48</f>
        <v>8.0196984210526318E-2</v>
      </c>
      <c r="BI39" s="789"/>
      <c r="BJ39" s="784">
        <f>'SAME R Results'!BB48</f>
        <v>6.07775</v>
      </c>
      <c r="BK39" s="784">
        <f>'SAME R Results'!BC48</f>
        <v>0.69253365789473609</v>
      </c>
      <c r="BL39" s="2159">
        <f>'SAME R Results'!BD48</f>
        <v>1041691.6091550778</v>
      </c>
      <c r="BM39" s="784">
        <f>'SAME R Results'!BE48</f>
        <v>122.89565377062094</v>
      </c>
      <c r="BN39" s="784">
        <f>'SAME R Results'!BF48</f>
        <v>6.401780789473685E-2</v>
      </c>
      <c r="BO39" s="784">
        <f>'SAME R Results'!BG48</f>
        <v>2.264486644736842E-2</v>
      </c>
      <c r="BP39" s="789"/>
      <c r="BQ39" s="784">
        <f>'SAME R Results'!BH48</f>
        <v>2.7349874999999999</v>
      </c>
      <c r="BR39" s="817">
        <f>'SAME R Results'!BI48</f>
        <v>0.11797700268537473</v>
      </c>
      <c r="BS39" s="817">
        <f>'SAME R Results'!BJ48</f>
        <v>0.15228007114746611</v>
      </c>
      <c r="BT39" s="817">
        <f>'SAME R Results'!BL48</f>
        <v>2.8270340230766262</v>
      </c>
      <c r="BU39" s="817">
        <f>'SAME R Results'!BM48</f>
        <v>1.6573245709263189</v>
      </c>
      <c r="BV39" s="817">
        <f>'SAME R Results'!BN48</f>
        <v>0.10384234859058263</v>
      </c>
      <c r="BW39" s="784">
        <f>'SAME R Results'!BO48</f>
        <v>1041691.6091550778</v>
      </c>
      <c r="BX39" s="784">
        <f>'SAME R Results'!BP48</f>
        <v>1025023.8477107275</v>
      </c>
      <c r="BY39" s="784">
        <f>'SAME R Results'!BQ48</f>
        <v>961526.92346055491</v>
      </c>
      <c r="BZ39" s="784">
        <f>'SAME R Results'!BR48</f>
        <v>122.89565377062094</v>
      </c>
      <c r="CA39" s="784">
        <f>'SAME R Results'!BS48</f>
        <v>0.1537187378795028</v>
      </c>
      <c r="CB39" s="784">
        <f>'SAME R Results'!BT48</f>
        <v>0.45</v>
      </c>
      <c r="CC39" s="784">
        <f>'SAME R Results'!BV48</f>
        <v>1</v>
      </c>
      <c r="CD39" s="880">
        <f>'SAME R Results'!BW48</f>
        <v>1.42</v>
      </c>
      <c r="CE39" s="1086">
        <f>'SAME R Results'!BZ48</f>
        <v>500.25380703397519</v>
      </c>
      <c r="CF39" s="1803">
        <f>'SAME R Results'!CA48</f>
        <v>0.40666666666666629</v>
      </c>
      <c r="CG39" s="1803">
        <f>'SAME R Results'!CB48</f>
        <v>0</v>
      </c>
      <c r="CH39" s="1803">
        <f>'SAME R Results'!CC48</f>
        <v>0</v>
      </c>
      <c r="CI39" s="1803">
        <f>'SAME R Results'!CD48</f>
        <v>4.0352274590163967E-2</v>
      </c>
      <c r="CJ39" s="1803"/>
      <c r="CK39" s="1803"/>
      <c r="CL39" s="2015">
        <f>'SAME R Results'!CI48</f>
        <v>48</v>
      </c>
      <c r="CM39" s="2015" t="str">
        <f>'SAME R Results'!CJ48</f>
        <v>Kapton</v>
      </c>
      <c r="CN39" s="2016">
        <f>'SAME R Results'!CK48</f>
        <v>0.11797700268537473</v>
      </c>
      <c r="CO39" s="2016">
        <f>'SAME R Results'!CL48</f>
        <v>2.3406983722864129E-2</v>
      </c>
      <c r="CP39" s="2016">
        <f>'SAME R Results'!CM48</f>
        <v>3.4936315927614141E-2</v>
      </c>
      <c r="CQ39" s="2071">
        <f t="shared" si="0"/>
        <v>761752.37302187143</v>
      </c>
      <c r="CR39" s="2074">
        <f t="shared" si="1"/>
        <v>1.3127625661775102</v>
      </c>
      <c r="CS39" s="2082">
        <f t="shared" si="2"/>
        <v>6.07775</v>
      </c>
      <c r="CT39" s="2074">
        <f t="shared" si="3"/>
        <v>342788.56785984215</v>
      </c>
      <c r="CU39" s="2074">
        <f t="shared" si="4"/>
        <v>2.9172501470611341</v>
      </c>
      <c r="CV39" s="2086">
        <v>17</v>
      </c>
      <c r="CW39" s="2074">
        <f t="shared" si="5"/>
        <v>3.2640007005348899</v>
      </c>
      <c r="CX39" s="2071">
        <f t="shared" si="6"/>
        <v>559431.06281493814</v>
      </c>
      <c r="CY39" s="2074">
        <f t="shared" si="7"/>
        <v>40.441167790916353</v>
      </c>
      <c r="CZ39" s="2074">
        <f t="shared" si="8"/>
        <v>58.988501342687364</v>
      </c>
      <c r="DA39" s="2020"/>
    </row>
    <row r="40" spans="1:105" s="2" customFormat="1" ht="16.5" customHeight="1" x14ac:dyDescent="0.25">
      <c r="A40" s="780">
        <v>2</v>
      </c>
      <c r="B40" s="784">
        <f>'SAME R Results'!A51</f>
        <v>5</v>
      </c>
      <c r="C40" s="831" t="str">
        <f>'SAME R Results'!B51</f>
        <v>Kapton</v>
      </c>
      <c r="D40" s="784" t="str">
        <f>'SAME R Results'!C51</f>
        <v>K06</v>
      </c>
      <c r="E40" s="784" t="str">
        <f>'SAME R Results'!D51</f>
        <v>30 K</v>
      </c>
      <c r="F40" s="784">
        <f>'SAME R Results'!E51</f>
        <v>2</v>
      </c>
      <c r="G40" s="784">
        <f>'SAME R Results'!F51</f>
        <v>77</v>
      </c>
      <c r="H40" s="785" t="str">
        <f>'SAME R Results'!G51</f>
        <v>High Temp aging</v>
      </c>
      <c r="I40" s="784">
        <f>'SAME R Results'!H51</f>
        <v>238</v>
      </c>
      <c r="J40" s="786">
        <f>'SAME R Results'!I51</f>
        <v>40416</v>
      </c>
      <c r="K40" s="784">
        <f>'SAME R Results'!J51</f>
        <v>0</v>
      </c>
      <c r="L40" s="788"/>
      <c r="M40" s="788"/>
      <c r="N40" s="784">
        <f>'SAME R Results'!K51</f>
        <v>8.1</v>
      </c>
      <c r="O40" s="854">
        <f>'SAME R Results'!L51</f>
        <v>1.48</v>
      </c>
      <c r="P40" s="784">
        <f>'SAME R Results'!M51</f>
        <v>60</v>
      </c>
      <c r="Q40" s="784">
        <f>'SAME R Results'!N51</f>
        <v>11</v>
      </c>
      <c r="R40" s="784">
        <f>'SAME R Results'!O51</f>
        <v>8</v>
      </c>
      <c r="S40" s="784" t="str">
        <f>'SAME R Results'!P51</f>
        <v>n</v>
      </c>
      <c r="T40" s="784">
        <f>'SAME R Results'!Q51</f>
        <v>0</v>
      </c>
      <c r="U40" s="784">
        <f>'SAME R Results'!R51</f>
        <v>31.285714285714285</v>
      </c>
      <c r="V40" s="784" t="str">
        <f>'SAME R Results'!S51</f>
        <v>y</v>
      </c>
      <c r="W40" s="784">
        <f>'SAME R Results'!T51</f>
        <v>60</v>
      </c>
      <c r="X40" s="784" t="str">
        <f>'SAME R Results'!U51</f>
        <v>n</v>
      </c>
      <c r="Y40" s="784" t="str">
        <f>'SAME R Results'!V51</f>
        <v>y</v>
      </c>
      <c r="Z40" s="784" t="str">
        <f>'SAME R Results'!W51</f>
        <v>y</v>
      </c>
      <c r="AA40" s="784" t="str">
        <f>'SAME R Results'!X51</f>
        <v>n</v>
      </c>
      <c r="AB40" s="784" t="str">
        <f>'SAME R Results'!Y51</f>
        <v>n</v>
      </c>
      <c r="AC40" s="789"/>
      <c r="AD40" s="784" t="str">
        <f>'SAME R Results'!Z51</f>
        <v>y</v>
      </c>
      <c r="AE40" s="784">
        <f>'SAME R Results'!AA51</f>
        <v>10</v>
      </c>
      <c r="AF40" s="784" t="str">
        <f>'SAME R Results'!AB51</f>
        <v>y</v>
      </c>
      <c r="AG40" s="817">
        <f>'SAME R Results'!AC51</f>
        <v>3.852706928546E-2</v>
      </c>
      <c r="AH40" s="819">
        <f>'SAME R Results'!AD51</f>
        <v>0</v>
      </c>
      <c r="AI40" s="784">
        <f>'SAME R Results'!AE51</f>
        <v>58</v>
      </c>
      <c r="AJ40" s="784">
        <f>'SAME R Results'!AF51</f>
        <v>480</v>
      </c>
      <c r="AK40" s="784">
        <f>'SAME R Results'!AG51</f>
        <v>0</v>
      </c>
      <c r="AL40" s="784" t="str">
        <f>'SAME R Results'!AH51</f>
        <v>n</v>
      </c>
      <c r="AM40" s="784" t="str">
        <f>'SAME R Results'!AI51</f>
        <v>y</v>
      </c>
      <c r="AN40" s="784" t="str">
        <f>'SAME R Results'!AJ51</f>
        <v>y</v>
      </c>
      <c r="AO40" s="784" t="str">
        <f>'SAME R Results'!AK51</f>
        <v>n</v>
      </c>
      <c r="AP40" s="784" t="str">
        <f>'SAME R Results'!AL51</f>
        <v>n</v>
      </c>
      <c r="AQ40" s="784" t="str">
        <f>'SAME R Results'!AM51</f>
        <v>y</v>
      </c>
      <c r="AR40" s="817">
        <f>'SAME R Results'!AN51</f>
        <v>3.852706928546E-2</v>
      </c>
      <c r="AS40" s="819">
        <f>'SAME R Results'!AO51</f>
        <v>0</v>
      </c>
      <c r="AT40" s="784">
        <f>'SAME R Results'!AP51</f>
        <v>0</v>
      </c>
      <c r="AU40" s="789"/>
      <c r="AV40" s="821">
        <f>'SAME R Results'!AQ51</f>
        <v>0</v>
      </c>
      <c r="AW40" s="821">
        <f>'SAME R Results'!AR51</f>
        <v>0.65225210000000011</v>
      </c>
      <c r="AX40" s="821">
        <f>'SAME R Results'!AS51</f>
        <v>0</v>
      </c>
      <c r="AY40" s="821">
        <f>'SAME R Results'!AT51</f>
        <v>0</v>
      </c>
      <c r="AZ40" s="824"/>
      <c r="BA40" s="824"/>
      <c r="BB40" s="821">
        <f>'SAME R Results'!AU51</f>
        <v>8.4121685000000002E-2</v>
      </c>
      <c r="BC40" s="821">
        <f>'SAME R Results'!AV51</f>
        <v>3.2028185000000001E-2</v>
      </c>
      <c r="BD40" s="821">
        <f>'SAME R Results'!AW51</f>
        <v>6.2035524999999998</v>
      </c>
      <c r="BE40" s="821">
        <f>'SAME R Results'!AX51</f>
        <v>4.699936000000001</v>
      </c>
      <c r="BF40" s="827">
        <f>'SAME R Results'!AY51</f>
        <v>85830</v>
      </c>
      <c r="BG40" s="784">
        <f>'SAME R Results'!AZ51</f>
        <v>0.1690063</v>
      </c>
      <c r="BH40" s="784">
        <f>'SAME R Results'!BA51</f>
        <v>8.7356560000000014E-2</v>
      </c>
      <c r="BI40" s="789"/>
      <c r="BJ40" s="784">
        <f>'SAME R Results'!BB51</f>
        <v>6.9188999999999989</v>
      </c>
      <c r="BK40" s="784">
        <f>'SAME R Results'!BC51</f>
        <v>1.5036164999999988</v>
      </c>
      <c r="BL40" s="2159">
        <f>'SAME R Results'!BD51</f>
        <v>3460328.2386265798</v>
      </c>
      <c r="BM40" s="784">
        <f>'SAME R Results'!BE51</f>
        <v>305.88138364350294</v>
      </c>
      <c r="BN40" s="784">
        <f>'SAME R Results'!BF51</f>
        <v>5.2093500000000001E-2</v>
      </c>
      <c r="BO40" s="784">
        <f>'SAME R Results'!BG51</f>
        <v>2.0412434999999996E-2</v>
      </c>
      <c r="BP40" s="789"/>
      <c r="BQ40" s="784">
        <f>'SAME R Results'!BH51</f>
        <v>3.1135049999999995</v>
      </c>
      <c r="BR40" s="817">
        <f>'SAME R Results'!BI51</f>
        <v>8.83966382810287E-2</v>
      </c>
      <c r="BS40" s="817">
        <f>'SAME R Results'!BJ51</f>
        <v>0.10656512563679277</v>
      </c>
      <c r="BT40" s="817">
        <f>'SAME R Results'!BL51</f>
        <v>2.5520473182155881</v>
      </c>
      <c r="BU40" s="817">
        <f>'SAME R Results'!BM51</f>
        <v>1.5408669202805201</v>
      </c>
      <c r="BV40" s="817">
        <f>'SAME R Results'!BN51</f>
        <v>8.0509304157939804E-2</v>
      </c>
      <c r="BW40" s="784">
        <f>'SAME R Results'!BO51</f>
        <v>3460328.2386265798</v>
      </c>
      <c r="BX40" s="784">
        <f>'SAME R Results'!BP51</f>
        <v>3409089.1997738369</v>
      </c>
      <c r="BY40" s="784">
        <f>'SAME R Results'!BQ51</f>
        <v>3084879.7508938513</v>
      </c>
      <c r="BZ40" s="784">
        <f>'SAME R Results'!BR51</f>
        <v>305.88138364350294</v>
      </c>
      <c r="CA40" s="784">
        <f>'SAME R Results'!BS51</f>
        <v>0.33375133179437066</v>
      </c>
      <c r="CB40" s="784">
        <f>'SAME R Results'!BT51</f>
        <v>0.45</v>
      </c>
      <c r="CC40" s="784">
        <f>'SAME R Results'!BV51</f>
        <v>1</v>
      </c>
      <c r="CD40" s="880">
        <f>'SAME R Results'!BW51</f>
        <v>1.42</v>
      </c>
      <c r="CE40" s="1086">
        <f>'SAME R Results'!BZ51</f>
        <v>527.51193106525511</v>
      </c>
      <c r="CF40" s="1803">
        <f>'SAME R Results'!CA51</f>
        <v>0.58666666666662426</v>
      </c>
      <c r="CG40" s="1803" t="str">
        <f>'SAME R Results'!CB51</f>
        <v xml:space="preserve"> 30K</v>
      </c>
      <c r="CH40" s="1803">
        <f>'SAME R Results'!CC51</f>
        <v>238</v>
      </c>
      <c r="CI40" s="1803">
        <f>'SAME R Results'!CD51</f>
        <v>3.1842664772729568E-2</v>
      </c>
      <c r="CJ40" s="1803"/>
      <c r="CK40" s="1803"/>
      <c r="CL40" s="2015">
        <f>'SAME R Results'!CI51</f>
        <v>51</v>
      </c>
      <c r="CM40" s="2015" t="str">
        <f>'SAME R Results'!CJ51</f>
        <v>Kapton</v>
      </c>
      <c r="CN40" s="2016">
        <f>'SAME R Results'!CK51</f>
        <v>8.83966382810287E-2</v>
      </c>
      <c r="CO40" s="2016">
        <f>'SAME R Results'!CL51</f>
        <v>1.6731465020933003E-2</v>
      </c>
      <c r="CP40" s="2016">
        <f>'SAME R Results'!CM51</f>
        <v>3.5501588885370736E-2</v>
      </c>
      <c r="CQ40" s="2071">
        <f t="shared" si="0"/>
        <v>2222786.3701048051</v>
      </c>
      <c r="CR40" s="2074">
        <f t="shared" si="1"/>
        <v>0.44988578904811699</v>
      </c>
      <c r="CS40" s="2082">
        <f t="shared" si="2"/>
        <v>6.9188999999999989</v>
      </c>
      <c r="CT40" s="2074">
        <f t="shared" si="3"/>
        <v>1000253.8665471622</v>
      </c>
      <c r="CU40" s="2074">
        <f t="shared" si="4"/>
        <v>0.99974619788470453</v>
      </c>
      <c r="CV40" s="2085">
        <v>18</v>
      </c>
      <c r="CW40" s="2074">
        <f t="shared" si="5"/>
        <v>1.4928904615267826</v>
      </c>
      <c r="CX40" s="2071">
        <f t="shared" si="6"/>
        <v>746634.72823677084</v>
      </c>
      <c r="CY40" s="2074">
        <f t="shared" si="7"/>
        <v>88.41907923036986</v>
      </c>
      <c r="CZ40" s="2074">
        <f t="shared" si="8"/>
        <v>44.19831914051435</v>
      </c>
      <c r="DA40" s="2020"/>
    </row>
    <row r="41" spans="1:105" s="2" customFormat="1" ht="16.5" customHeight="1" x14ac:dyDescent="0.25">
      <c r="A41" s="780">
        <v>2</v>
      </c>
      <c r="B41" s="784">
        <f>'SAME R Results'!A52</f>
        <v>5</v>
      </c>
      <c r="C41" s="831" t="str">
        <f>'SAME R Results'!B52</f>
        <v>Kapton</v>
      </c>
      <c r="D41" s="784" t="str">
        <f>'SAME R Results'!C52</f>
        <v>K06</v>
      </c>
      <c r="E41" s="784" t="str">
        <f>'SAME R Results'!D52</f>
        <v>30 Ka</v>
      </c>
      <c r="F41" s="784">
        <f>'SAME R Results'!E52</f>
        <v>2</v>
      </c>
      <c r="G41" s="784" t="str">
        <f>'SAME R Results'!F52</f>
        <v>77a</v>
      </c>
      <c r="H41" s="785" t="str">
        <f>'SAME R Results'!G52</f>
        <v>aged</v>
      </c>
      <c r="I41" s="784">
        <f>'SAME R Results'!H52</f>
        <v>238</v>
      </c>
      <c r="J41" s="786">
        <f>'SAME R Results'!I52</f>
        <v>40416</v>
      </c>
      <c r="K41" s="784">
        <f>'SAME R Results'!J52</f>
        <v>0</v>
      </c>
      <c r="L41" s="790"/>
      <c r="M41" s="790"/>
      <c r="N41" s="784">
        <f>'SAME R Results'!K52</f>
        <v>8.1</v>
      </c>
      <c r="O41" s="854">
        <f>'SAME R Results'!L52</f>
        <v>1.48</v>
      </c>
      <c r="P41" s="784">
        <f>'SAME R Results'!M52</f>
        <v>0</v>
      </c>
      <c r="Q41" s="784">
        <f>'SAME R Results'!N52</f>
        <v>0</v>
      </c>
      <c r="R41" s="784">
        <f>'SAME R Results'!O52</f>
        <v>0</v>
      </c>
      <c r="S41" s="784">
        <f>'SAME R Results'!P52</f>
        <v>0</v>
      </c>
      <c r="T41" s="784">
        <f>'SAME R Results'!Q52</f>
        <v>0</v>
      </c>
      <c r="U41" s="784">
        <f>'SAME R Results'!R52</f>
        <v>558.85714285714289</v>
      </c>
      <c r="V41" s="784">
        <f>'SAME R Results'!S52</f>
        <v>0</v>
      </c>
      <c r="W41" s="784">
        <f>'SAME R Results'!T52</f>
        <v>0</v>
      </c>
      <c r="X41" s="784" t="str">
        <f>'SAME R Results'!U52</f>
        <v>n</v>
      </c>
      <c r="Y41" s="784" t="str">
        <f>'SAME R Results'!V52</f>
        <v>y</v>
      </c>
      <c r="Z41" s="784" t="str">
        <f>'SAME R Results'!W52</f>
        <v>y</v>
      </c>
      <c r="AA41" s="784" t="str">
        <f>'SAME R Results'!X52</f>
        <v>n</v>
      </c>
      <c r="AB41" s="784" t="str">
        <f>'SAME R Results'!Y52</f>
        <v>n</v>
      </c>
      <c r="AC41" s="809"/>
      <c r="AD41" s="784" t="str">
        <f>'SAME R Results'!Z52</f>
        <v>y</v>
      </c>
      <c r="AE41" s="784">
        <f>'SAME R Results'!AA52</f>
        <v>10</v>
      </c>
      <c r="AF41" s="784" t="str">
        <f>'SAME R Results'!AB52</f>
        <v>y</v>
      </c>
      <c r="AG41" s="817">
        <f>'SAME R Results'!AC52</f>
        <v>3.852706928546E-2</v>
      </c>
      <c r="AH41" s="819">
        <f>'SAME R Results'!AD52</f>
        <v>0</v>
      </c>
      <c r="AI41" s="784">
        <f>'SAME R Results'!AE52</f>
        <v>0</v>
      </c>
      <c r="AJ41" s="784">
        <f>'SAME R Results'!AF52</f>
        <v>0</v>
      </c>
      <c r="AK41" s="784">
        <f>'SAME R Results'!AG52</f>
        <v>0</v>
      </c>
      <c r="AL41" s="784">
        <f>'SAME R Results'!AH52</f>
        <v>0</v>
      </c>
      <c r="AM41" s="784">
        <f>'SAME R Results'!AI52</f>
        <v>0</v>
      </c>
      <c r="AN41" s="784">
        <f>'SAME R Results'!AJ52</f>
        <v>0</v>
      </c>
      <c r="AO41" s="784">
        <f>'SAME R Results'!AK52</f>
        <v>0</v>
      </c>
      <c r="AP41" s="784">
        <f>'SAME R Results'!AL52</f>
        <v>0</v>
      </c>
      <c r="AQ41" s="784">
        <f>'SAME R Results'!AM52</f>
        <v>0</v>
      </c>
      <c r="AR41" s="817">
        <f>'SAME R Results'!AN52</f>
        <v>0</v>
      </c>
      <c r="AS41" s="819">
        <f>'SAME R Results'!AO52</f>
        <v>0</v>
      </c>
      <c r="AT41" s="784">
        <f>'SAME R Results'!AP52</f>
        <v>60</v>
      </c>
      <c r="AU41" s="809"/>
      <c r="AV41" s="821">
        <f>'SAME R Results'!AQ52</f>
        <v>0</v>
      </c>
      <c r="AW41" s="821">
        <f>'SAME R Results'!AR52</f>
        <v>0.74058540000000006</v>
      </c>
      <c r="AX41" s="821">
        <f>'SAME R Results'!AS52</f>
        <v>0</v>
      </c>
      <c r="AY41" s="821">
        <f>'SAME R Results'!AT52</f>
        <v>0</v>
      </c>
      <c r="AZ41" s="825"/>
      <c r="BA41" s="825"/>
      <c r="BB41" s="821">
        <f>'SAME R Results'!AU52</f>
        <v>0.10549928000000004</v>
      </c>
      <c r="BC41" s="821">
        <f>'SAME R Results'!AV52</f>
        <v>2.8045654999999996E-2</v>
      </c>
      <c r="BD41" s="821">
        <f>'SAME R Results'!AW52</f>
        <v>5.5774995000000001</v>
      </c>
      <c r="BE41" s="821">
        <f>'SAME R Results'!AX52</f>
        <v>4.6472010000000008</v>
      </c>
      <c r="BF41" s="827">
        <f>'SAME R Results'!AY52</f>
        <v>32945</v>
      </c>
      <c r="BG41" s="784">
        <f>'SAME R Results'!AZ52</f>
        <v>0.20123294999999999</v>
      </c>
      <c r="BH41" s="784">
        <f>'SAME R Results'!BA52</f>
        <v>7.8506465000000011E-2</v>
      </c>
      <c r="BI41" s="809"/>
      <c r="BJ41" s="784">
        <f>'SAME R Results'!BB52</f>
        <v>9.2403500000000012</v>
      </c>
      <c r="BK41" s="784">
        <f>'SAME R Results'!BC52</f>
        <v>0.93029849999999925</v>
      </c>
      <c r="BL41" s="2159">
        <f>'SAME R Results'!BD52</f>
        <v>1237767.5991045895</v>
      </c>
      <c r="BM41" s="784">
        <f>'SAME R Results'!BE52</f>
        <v>171.03601084781371</v>
      </c>
      <c r="BN41" s="784">
        <f>'SAME R Results'!BF52</f>
        <v>7.7453625000000054E-2</v>
      </c>
      <c r="BO41" s="784">
        <f>'SAME R Results'!BG52</f>
        <v>3.0681621249999996E-2</v>
      </c>
      <c r="BP41" s="809"/>
      <c r="BQ41" s="784">
        <f>'SAME R Results'!BH52</f>
        <v>4.1581575000000006</v>
      </c>
      <c r="BR41" s="817">
        <f>'SAME R Results'!BI52</f>
        <v>0.13818103735430015</v>
      </c>
      <c r="BS41" s="817">
        <f>'SAME R Results'!BJ52</f>
        <v>0.16531983107175491</v>
      </c>
      <c r="BT41" s="817">
        <f>'SAME R Results'!BL52</f>
        <v>2.5244306475493064</v>
      </c>
      <c r="BU41" s="817">
        <f>'SAME R Results'!BM52</f>
        <v>1.5272346903307832</v>
      </c>
      <c r="BV41" s="817">
        <f>'SAME R Results'!BN52</f>
        <v>0.12633107642464864</v>
      </c>
      <c r="BW41" s="784">
        <f>'SAME R Results'!BO52</f>
        <v>1237767.5991045895</v>
      </c>
      <c r="BX41" s="784">
        <f>'SAME R Results'!BP52</f>
        <v>1218099.9987899722</v>
      </c>
      <c r="BY41" s="784">
        <f>'SAME R Results'!BQ52</f>
        <v>1138878.049609636</v>
      </c>
      <c r="BZ41" s="784">
        <f>'SAME R Results'!BR52</f>
        <v>171.03601084781371</v>
      </c>
      <c r="CA41" s="784">
        <f>'SAME R Results'!BS52</f>
        <v>0.20649438426706898</v>
      </c>
      <c r="CB41" s="784">
        <f>'SAME R Results'!BT52</f>
        <v>0.45</v>
      </c>
      <c r="CC41" s="784">
        <f>'SAME R Results'!BV52</f>
        <v>1</v>
      </c>
      <c r="CD41" s="880">
        <f>'SAME R Results'!BW52</f>
        <v>1.42</v>
      </c>
      <c r="CE41" s="1086">
        <f>'SAME R Results'!BZ52</f>
        <v>527.51193106525511</v>
      </c>
      <c r="CF41" s="1803">
        <f>'SAME R Results'!CA52</f>
        <v>0.58666666666662426</v>
      </c>
      <c r="CG41" s="1803">
        <f>'SAME R Results'!CB52</f>
        <v>0</v>
      </c>
      <c r="CH41" s="1803">
        <f>'SAME R Results'!CC52</f>
        <v>0</v>
      </c>
      <c r="CI41" s="1803">
        <f>'SAME R Results'!CD52</f>
        <v>4.2526610795457623E-2</v>
      </c>
      <c r="CJ41" s="1803"/>
      <c r="CK41" s="1803"/>
      <c r="CL41" s="2015">
        <f>'SAME R Results'!CI52</f>
        <v>52</v>
      </c>
      <c r="CM41" s="2015" t="str">
        <f>'SAME R Results'!CJ52</f>
        <v>Kapton</v>
      </c>
      <c r="CN41" s="2016">
        <f>'SAME R Results'!CK52</f>
        <v>0.13818103735430015</v>
      </c>
      <c r="CO41" s="2016">
        <f>'SAME R Results'!CL52</f>
        <v>1.8626909875347444E-2</v>
      </c>
      <c r="CP41" s="2016">
        <f>'SAME R Results'!CM52</f>
        <v>3.4263202936463177E-2</v>
      </c>
      <c r="CQ41" s="2071">
        <f t="shared" si="0"/>
        <v>595344.25961719314</v>
      </c>
      <c r="CR41" s="2074">
        <f t="shared" si="1"/>
        <v>1.6797004150892474</v>
      </c>
      <c r="CS41" s="2082">
        <f t="shared" si="2"/>
        <v>9.2403500000000012</v>
      </c>
      <c r="CT41" s="2074">
        <f t="shared" si="3"/>
        <v>267904.91682773689</v>
      </c>
      <c r="CU41" s="2074">
        <f t="shared" si="4"/>
        <v>3.732667589087217</v>
      </c>
      <c r="CV41" s="2085">
        <v>19</v>
      </c>
      <c r="CW41" s="2074">
        <f t="shared" si="5"/>
        <v>3.5656999773144302</v>
      </c>
      <c r="CX41" s="2071">
        <f t="shared" si="6"/>
        <v>477634.27792754298</v>
      </c>
      <c r="CY41" s="2074">
        <f t="shared" si="7"/>
        <v>37.019379319574192</v>
      </c>
      <c r="CZ41" s="2074">
        <f t="shared" si="8"/>
        <v>69.090518677150087</v>
      </c>
      <c r="DA41" s="2020"/>
    </row>
    <row r="42" spans="1:105" s="2" customFormat="1" ht="16.5" customHeight="1" x14ac:dyDescent="0.25">
      <c r="A42" s="780">
        <v>2</v>
      </c>
      <c r="B42" s="784" t="str">
        <f>'SAME R Results'!A69</f>
        <v>7 (4)</v>
      </c>
      <c r="C42" s="831" t="str">
        <f>'SAME R Results'!B69</f>
        <v>Kapton</v>
      </c>
      <c r="D42" s="784" t="str">
        <f>'SAME R Results'!C69</f>
        <v>K08</v>
      </c>
      <c r="E42" s="784" t="str">
        <f>'SAME R Results'!D69</f>
        <v>38 K</v>
      </c>
      <c r="F42" s="784">
        <f>'SAME R Results'!E69</f>
        <v>0</v>
      </c>
      <c r="G42" s="784">
        <f>'SAME R Results'!F69</f>
        <v>85</v>
      </c>
      <c r="H42" s="785" t="str">
        <f>'SAME R Results'!G69</f>
        <v>Mid Temp aging run 75 repeat, low ptrack on peak one</v>
      </c>
      <c r="I42" s="784">
        <f>'SAME R Results'!H69</f>
        <v>242</v>
      </c>
      <c r="J42" s="786">
        <f>'SAME R Results'!I69</f>
        <v>40420.277777777781</v>
      </c>
      <c r="K42" s="784">
        <f>'SAME R Results'!J69</f>
        <v>0</v>
      </c>
      <c r="L42" s="788"/>
      <c r="M42" s="788"/>
      <c r="N42" s="784">
        <f>'SAME R Results'!K69</f>
        <v>8.1</v>
      </c>
      <c r="O42" s="2083">
        <f>'SAME R Results'!L69</f>
        <v>1.43</v>
      </c>
      <c r="P42" s="784">
        <f>'SAME R Results'!M69</f>
        <v>60</v>
      </c>
      <c r="Q42" s="784">
        <f>'SAME R Results'!N69</f>
        <v>11</v>
      </c>
      <c r="R42" s="784">
        <f>'SAME R Results'!O69</f>
        <v>8</v>
      </c>
      <c r="S42" s="784" t="str">
        <f>'SAME R Results'!P69</f>
        <v>n</v>
      </c>
      <c r="T42" s="784">
        <f>'SAME R Results'!Q69</f>
        <v>0</v>
      </c>
      <c r="U42" s="784">
        <f>'SAME R Results'!R69</f>
        <v>33</v>
      </c>
      <c r="V42" s="784" t="str">
        <f>'SAME R Results'!S69</f>
        <v>y</v>
      </c>
      <c r="W42" s="784">
        <f>'SAME R Results'!T69</f>
        <v>60</v>
      </c>
      <c r="X42" s="784" t="str">
        <f>'SAME R Results'!U69</f>
        <v>n</v>
      </c>
      <c r="Y42" s="784" t="str">
        <f>'SAME R Results'!V69</f>
        <v>y</v>
      </c>
      <c r="Z42" s="784" t="str">
        <f>'SAME R Results'!W69</f>
        <v>y</v>
      </c>
      <c r="AA42" s="784" t="str">
        <f>'SAME R Results'!X69</f>
        <v>n</v>
      </c>
      <c r="AB42" s="784" t="str">
        <f>'SAME R Results'!Y69</f>
        <v>n</v>
      </c>
      <c r="AC42" s="789"/>
      <c r="AD42" s="784" t="str">
        <f>'SAME R Results'!Z69</f>
        <v>y</v>
      </c>
      <c r="AE42" s="784">
        <f>'SAME R Results'!AA69</f>
        <v>10</v>
      </c>
      <c r="AF42" s="784" t="str">
        <f>'SAME R Results'!AB69</f>
        <v>y</v>
      </c>
      <c r="AG42" s="817">
        <f>'SAME R Results'!AC69</f>
        <v>3.852706928546E-2</v>
      </c>
      <c r="AH42" s="819">
        <f>'SAME R Results'!AD69</f>
        <v>0</v>
      </c>
      <c r="AI42" s="784">
        <f>'SAME R Results'!AE69</f>
        <v>58</v>
      </c>
      <c r="AJ42" s="784">
        <f>'SAME R Results'!AF69</f>
        <v>480</v>
      </c>
      <c r="AK42" s="784">
        <f>'SAME R Results'!AG69</f>
        <v>0</v>
      </c>
      <c r="AL42" s="784" t="str">
        <f>'SAME R Results'!AH69</f>
        <v>n</v>
      </c>
      <c r="AM42" s="784" t="str">
        <f>'SAME R Results'!AI69</f>
        <v>y</v>
      </c>
      <c r="AN42" s="784" t="str">
        <f>'SAME R Results'!AJ69</f>
        <v>y</v>
      </c>
      <c r="AO42" s="784" t="str">
        <f>'SAME R Results'!AK69</f>
        <v>n</v>
      </c>
      <c r="AP42" s="784" t="str">
        <f>'SAME R Results'!AL69</f>
        <v>n</v>
      </c>
      <c r="AQ42" s="784" t="str">
        <f>'SAME R Results'!AM69</f>
        <v>y</v>
      </c>
      <c r="AR42" s="817">
        <f>'SAME R Results'!AN69</f>
        <v>3.852706928546E-2</v>
      </c>
      <c r="AS42" s="819">
        <f>'SAME R Results'!AO69</f>
        <v>0</v>
      </c>
      <c r="AT42" s="784">
        <f>'SAME R Results'!AP69</f>
        <v>0</v>
      </c>
      <c r="AU42" s="789"/>
      <c r="AV42" s="821">
        <f>'SAME R Results'!AQ69</f>
        <v>0</v>
      </c>
      <c r="AW42" s="821">
        <f>'SAME R Results'!AR69</f>
        <v>0.9827577999999999</v>
      </c>
      <c r="AX42" s="821">
        <f>'SAME R Results'!AS69</f>
        <v>0</v>
      </c>
      <c r="AY42" s="821">
        <f>'SAME R Results'!AT69</f>
        <v>0</v>
      </c>
      <c r="AZ42" s="824"/>
      <c r="BA42" s="824"/>
      <c r="BB42" s="821">
        <f>'SAME R Results'!AU69</f>
        <v>0.10746770999999999</v>
      </c>
      <c r="BC42" s="821">
        <f>'SAME R Results'!AV69</f>
        <v>2.6138314999999995E-2</v>
      </c>
      <c r="BD42" s="821">
        <f>'SAME R Results'!AW69</f>
        <v>5.6980750000000011</v>
      </c>
      <c r="BE42" s="821">
        <f>'SAME R Results'!AX69</f>
        <v>4.7271559999999999</v>
      </c>
      <c r="BF42" s="827">
        <f>'SAME R Results'!AY69</f>
        <v>623.25</v>
      </c>
      <c r="BG42" s="784">
        <f>'SAME R Results'!AZ69</f>
        <v>0.19158935000000002</v>
      </c>
      <c r="BH42" s="784">
        <f>'SAME R Results'!BA69</f>
        <v>9.0484619999999988E-2</v>
      </c>
      <c r="BI42" s="789"/>
      <c r="BJ42" s="784">
        <f>'SAME R Results'!BB69</f>
        <v>7.408850000000001</v>
      </c>
      <c r="BK42" s="784">
        <f>'SAME R Results'!BC69</f>
        <v>0.9709190000000012</v>
      </c>
      <c r="BL42" s="2159">
        <f>'SAME R Results'!BD69</f>
        <v>0</v>
      </c>
      <c r="BM42" s="784">
        <f>'SAME R Results'!BE69</f>
        <v>179.64802163463835</v>
      </c>
      <c r="BN42" s="784">
        <f>'SAME R Results'!BF69</f>
        <v>8.1329394999999999E-2</v>
      </c>
      <c r="BO42" s="784">
        <f>'SAME R Results'!BG69</f>
        <v>2.5276182500000008E-2</v>
      </c>
      <c r="BP42" s="789"/>
      <c r="BQ42" s="784">
        <f>'SAME R Results'!BH69</f>
        <v>3.3339825000000007</v>
      </c>
      <c r="BR42" s="817">
        <f>'SAME R Results'!BI69</f>
        <v>0</v>
      </c>
      <c r="BS42" s="817">
        <f>'SAME R Results'!BJ69</f>
        <v>0</v>
      </c>
      <c r="BT42" s="817">
        <f>'SAME R Results'!BL69</f>
        <v>3.2176296796401109</v>
      </c>
      <c r="BU42" s="817">
        <f>'SAME R Results'!BM69</f>
        <v>0</v>
      </c>
      <c r="BV42" s="817">
        <f>'SAME R Results'!BN69</f>
        <v>0</v>
      </c>
      <c r="BW42" s="784">
        <f>'SAME R Results'!BO69</f>
        <v>22370.221693718679</v>
      </c>
      <c r="BX42" s="784">
        <f>'SAME R Results'!BP69</f>
        <v>21998.152126376586</v>
      </c>
      <c r="BY42" s="784">
        <f>'SAME R Results'!BQ69</f>
        <v>21022.306668630106</v>
      </c>
      <c r="BZ42" s="784">
        <f>'SAME R Results'!BR69</f>
        <v>179.64802163463835</v>
      </c>
      <c r="CA42" s="784">
        <f>'SAME R Results'!BS69</f>
        <v>0.21551074314125923</v>
      </c>
      <c r="CB42" s="784">
        <f>'SAME R Results'!BT69</f>
        <v>0.45</v>
      </c>
      <c r="CC42" s="784">
        <f>'SAME R Results'!BV69</f>
        <v>1</v>
      </c>
      <c r="CD42" s="880">
        <f>'SAME R Results'!BW69</f>
        <v>1.42</v>
      </c>
      <c r="CE42" s="1086">
        <f>'SAME R Results'!BZ69</f>
        <v>493.52026976410559</v>
      </c>
      <c r="CF42" s="1803">
        <f>'SAME R Results'!CA69</f>
        <v>0</v>
      </c>
      <c r="CG42" s="1803" t="str">
        <f>'SAME R Results'!CB69</f>
        <v xml:space="preserve"> 38K    43K</v>
      </c>
      <c r="CH42" s="1803">
        <f>'SAME R Results'!CC69</f>
        <v>242</v>
      </c>
      <c r="CI42" s="1803">
        <f>'SAME R Results'!CD69</f>
        <v>0</v>
      </c>
      <c r="CJ42" s="1803"/>
      <c r="CK42" s="1803"/>
      <c r="CL42" s="2015"/>
      <c r="CM42" s="2015"/>
      <c r="CN42" s="2016"/>
      <c r="CO42" s="2016"/>
      <c r="CP42" s="2016"/>
      <c r="CQ42" s="2071">
        <f t="shared" si="0"/>
        <v>0</v>
      </c>
      <c r="CR42" s="2074" t="e">
        <f t="shared" si="1"/>
        <v>#DIV/0!</v>
      </c>
      <c r="CS42" s="2082">
        <f t="shared" si="2"/>
        <v>7.408850000000001</v>
      </c>
      <c r="CT42" s="2074">
        <f t="shared" si="3"/>
        <v>0</v>
      </c>
      <c r="CU42" s="2074" t="e">
        <f t="shared" si="4"/>
        <v>#DIV/0!</v>
      </c>
      <c r="CV42" s="2086">
        <v>20</v>
      </c>
      <c r="CW42" s="2074">
        <f t="shared" si="5"/>
        <v>2.7219008344799822</v>
      </c>
      <c r="CX42" s="2071">
        <f t="shared" si="6"/>
        <v>0</v>
      </c>
      <c r="CY42" s="2074">
        <f t="shared" si="7"/>
        <v>48.495521338571663</v>
      </c>
      <c r="CZ42" s="2074"/>
      <c r="DA42" s="2020"/>
    </row>
    <row r="43" spans="1:105" s="2" customFormat="1" ht="16.5" customHeight="1" x14ac:dyDescent="0.25">
      <c r="A43" s="780">
        <v>2</v>
      </c>
      <c r="B43" s="784" t="str">
        <f>'SAME R Results'!A70</f>
        <v>7 (4)</v>
      </c>
      <c r="C43" s="831" t="str">
        <f>'SAME R Results'!B70</f>
        <v>Kapton</v>
      </c>
      <c r="D43" s="784" t="str">
        <f>'SAME R Results'!C70</f>
        <v>K08</v>
      </c>
      <c r="E43" s="784" t="str">
        <f>'SAME R Results'!D70</f>
        <v>38Ka</v>
      </c>
      <c r="F43" s="784">
        <f>'SAME R Results'!E70</f>
        <v>0</v>
      </c>
      <c r="G43" s="784" t="str">
        <f>'SAME R Results'!F70</f>
        <v>85a</v>
      </c>
      <c r="H43" s="785" t="str">
        <f>'SAME R Results'!G70</f>
        <v>aged</v>
      </c>
      <c r="I43" s="784">
        <f>'SAME R Results'!H70</f>
        <v>242</v>
      </c>
      <c r="J43" s="786">
        <f>'SAME R Results'!I70</f>
        <v>40420.277777777781</v>
      </c>
      <c r="K43" s="784">
        <f>'SAME R Results'!J70</f>
        <v>0</v>
      </c>
      <c r="L43" s="788"/>
      <c r="M43" s="788"/>
      <c r="N43" s="784">
        <f>'SAME R Results'!K70</f>
        <v>8.1</v>
      </c>
      <c r="O43" s="2083">
        <f>'SAME R Results'!L70</f>
        <v>1.43</v>
      </c>
      <c r="P43" s="784">
        <f>'SAME R Results'!M70</f>
        <v>0</v>
      </c>
      <c r="Q43" s="784">
        <f>'SAME R Results'!N70</f>
        <v>0</v>
      </c>
      <c r="R43" s="784">
        <f>'SAME R Results'!O70</f>
        <v>0</v>
      </c>
      <c r="S43" s="784">
        <f>'SAME R Results'!P70</f>
        <v>0</v>
      </c>
      <c r="T43" s="784">
        <f>'SAME R Results'!Q70</f>
        <v>0</v>
      </c>
      <c r="U43" s="784">
        <f>'SAME R Results'!R70</f>
        <v>562.57142857142856</v>
      </c>
      <c r="V43" s="784">
        <f>'SAME R Results'!S70</f>
        <v>0</v>
      </c>
      <c r="W43" s="784">
        <f>'SAME R Results'!T70</f>
        <v>0</v>
      </c>
      <c r="X43" s="784" t="str">
        <f>'SAME R Results'!U70</f>
        <v>n</v>
      </c>
      <c r="Y43" s="784" t="str">
        <f>'SAME R Results'!V70</f>
        <v>y</v>
      </c>
      <c r="Z43" s="784" t="str">
        <f>'SAME R Results'!W70</f>
        <v>y</v>
      </c>
      <c r="AA43" s="784" t="str">
        <f>'SAME R Results'!X70</f>
        <v>n</v>
      </c>
      <c r="AB43" s="784" t="str">
        <f>'SAME R Results'!Y70</f>
        <v>n</v>
      </c>
      <c r="AC43" s="789"/>
      <c r="AD43" s="784" t="str">
        <f>'SAME R Results'!Z70</f>
        <v>y</v>
      </c>
      <c r="AE43" s="784">
        <f>'SAME R Results'!AA70</f>
        <v>10</v>
      </c>
      <c r="AF43" s="784" t="str">
        <f>'SAME R Results'!AB70</f>
        <v>y</v>
      </c>
      <c r="AG43" s="817">
        <f>'SAME R Results'!AC70</f>
        <v>3.852706928546E-2</v>
      </c>
      <c r="AH43" s="819">
        <f>'SAME R Results'!AD70</f>
        <v>0</v>
      </c>
      <c r="AI43" s="784">
        <f>'SAME R Results'!AE70</f>
        <v>0</v>
      </c>
      <c r="AJ43" s="784">
        <f>'SAME R Results'!AF70</f>
        <v>0</v>
      </c>
      <c r="AK43" s="784">
        <f>'SAME R Results'!AG70</f>
        <v>0</v>
      </c>
      <c r="AL43" s="784">
        <f>'SAME R Results'!AH70</f>
        <v>0</v>
      </c>
      <c r="AM43" s="784">
        <f>'SAME R Results'!AI70</f>
        <v>0</v>
      </c>
      <c r="AN43" s="784">
        <f>'SAME R Results'!AJ70</f>
        <v>0</v>
      </c>
      <c r="AO43" s="784">
        <f>'SAME R Results'!AK70</f>
        <v>0</v>
      </c>
      <c r="AP43" s="784">
        <f>'SAME R Results'!AL70</f>
        <v>0</v>
      </c>
      <c r="AQ43" s="784">
        <f>'SAME R Results'!AM70</f>
        <v>0</v>
      </c>
      <c r="AR43" s="817">
        <f>'SAME R Results'!AN70</f>
        <v>3.852706928546E-2</v>
      </c>
      <c r="AS43" s="819">
        <f>'SAME R Results'!AO70</f>
        <v>0</v>
      </c>
      <c r="AT43" s="784">
        <f>'SAME R Results'!AP70</f>
        <v>0</v>
      </c>
      <c r="AU43" s="789"/>
      <c r="AV43" s="821">
        <f>'SAME R Results'!AQ70</f>
        <v>0</v>
      </c>
      <c r="AW43" s="821">
        <f>'SAME R Results'!AR70</f>
        <v>1.1677094999999995</v>
      </c>
      <c r="AX43" s="821">
        <f>'SAME R Results'!AS70</f>
        <v>0</v>
      </c>
      <c r="AY43" s="821">
        <f>'SAME R Results'!AT70</f>
        <v>0</v>
      </c>
      <c r="AZ43" s="824"/>
      <c r="BA43" s="824"/>
      <c r="BB43" s="821">
        <f>'SAME R Results'!AU70</f>
        <v>0.13549792499999996</v>
      </c>
      <c r="BC43" s="821">
        <f>'SAME R Results'!AV70</f>
        <v>2.6306145000000003E-2</v>
      </c>
      <c r="BD43" s="821">
        <f>'SAME R Results'!AW70</f>
        <v>5.3258659999999995</v>
      </c>
      <c r="BE43" s="821">
        <f>'SAME R Results'!AX70</f>
        <v>4.7153780000000003</v>
      </c>
      <c r="BF43" s="827">
        <f>'SAME R Results'!AY70</f>
        <v>25665</v>
      </c>
      <c r="BG43" s="784">
        <f>'SAME R Results'!AZ70</f>
        <v>0.21681214999999998</v>
      </c>
      <c r="BH43" s="784">
        <f>'SAME R Results'!BA70</f>
        <v>8.4304810000000008E-2</v>
      </c>
      <c r="BI43" s="789"/>
      <c r="BJ43" s="784">
        <f>'SAME R Results'!BB70</f>
        <v>8.2464500000000012</v>
      </c>
      <c r="BK43" s="784">
        <f>'SAME R Results'!BC70</f>
        <v>0.61048799999999925</v>
      </c>
      <c r="BL43" s="2159">
        <f>'SAME R Results'!BD70</f>
        <v>954553.49010622012</v>
      </c>
      <c r="BM43" s="784">
        <f>'SAME R Results'!BE70</f>
        <v>107.0998891009646</v>
      </c>
      <c r="BN43" s="784">
        <f>'SAME R Results'!BF70</f>
        <v>0.10919177999999996</v>
      </c>
      <c r="BO43" s="784">
        <f>'SAME R Results'!BG70</f>
        <v>3.3126834999999993E-2</v>
      </c>
      <c r="BP43" s="789"/>
      <c r="BQ43" s="784">
        <f>'SAME R Results'!BH70</f>
        <v>3.7109025000000004</v>
      </c>
      <c r="BR43" s="817">
        <f>'SAME R Results'!BI70</f>
        <v>0.11219893930621616</v>
      </c>
      <c r="BS43" s="817">
        <f>'SAME R Results'!BJ70</f>
        <v>0.17356577923315275</v>
      </c>
      <c r="BT43" s="817">
        <f>'SAME R Results'!BL70</f>
        <v>3.2961730270941967</v>
      </c>
      <c r="BU43" s="817">
        <f>'SAME R Results'!BM70</f>
        <v>1.9357934841342599</v>
      </c>
      <c r="BV43" s="817">
        <f>'SAME R Results'!BN70</f>
        <v>9.0209250738542343E-2</v>
      </c>
      <c r="BW43" s="784">
        <f>'SAME R Results'!BO70</f>
        <v>954553.49010622012</v>
      </c>
      <c r="BX43" s="784">
        <f>'SAME R Results'!BP70</f>
        <v>939231.92501061677</v>
      </c>
      <c r="BY43" s="784">
        <f>'SAME R Results'!BQ70</f>
        <v>882365.60308078234</v>
      </c>
      <c r="BZ43" s="784">
        <f>'SAME R Results'!BR70</f>
        <v>107.0998891009646</v>
      </c>
      <c r="CA43" s="784">
        <f>'SAME R Results'!BS70</f>
        <v>0.13550741365533145</v>
      </c>
      <c r="CB43" s="784">
        <f>'SAME R Results'!BT70</f>
        <v>0.45</v>
      </c>
      <c r="CC43" s="784">
        <f>'SAME R Results'!BV70</f>
        <v>1</v>
      </c>
      <c r="CD43" s="880">
        <f>'SAME R Results'!BW70</f>
        <v>1.42</v>
      </c>
      <c r="CE43" s="1086">
        <f>'SAME R Results'!BZ70</f>
        <v>493.52026976410559</v>
      </c>
      <c r="CF43" s="1803">
        <f>'SAME R Results'!CA70</f>
        <v>0</v>
      </c>
      <c r="CG43" s="1803">
        <f>'SAME R Results'!CB70</f>
        <v>0</v>
      </c>
      <c r="CH43" s="1803">
        <f>'SAME R Results'!CC70</f>
        <v>0</v>
      </c>
      <c r="CI43" s="1803">
        <f>'SAME R Results'!CD70</f>
        <v>0</v>
      </c>
      <c r="CJ43" s="1803"/>
      <c r="CK43" s="1803"/>
      <c r="CL43" s="2015">
        <f>'SAME R Results'!CI70</f>
        <v>70</v>
      </c>
      <c r="CM43" s="2015" t="str">
        <f>'SAME R Results'!CJ70</f>
        <v>Kapton</v>
      </c>
      <c r="CN43" s="2016">
        <f>'SAME R Results'!CK70</f>
        <v>0.11219893930621616</v>
      </c>
      <c r="CO43" s="2016">
        <f>'SAME R Results'!CL70</f>
        <v>2.9424588762437157E-2</v>
      </c>
      <c r="CP43" s="2016">
        <f>'SAME R Results'!CM70</f>
        <v>3.613825237492406E-2</v>
      </c>
      <c r="CQ43" s="2071">
        <f t="shared" si="0"/>
        <v>514458.94367002096</v>
      </c>
      <c r="CR43" s="2074">
        <f t="shared" si="1"/>
        <v>1.9437897082053837</v>
      </c>
      <c r="CS43" s="2082">
        <f t="shared" si="2"/>
        <v>8.2464500000000012</v>
      </c>
      <c r="CT43" s="2074">
        <f t="shared" si="3"/>
        <v>231506.52465150945</v>
      </c>
      <c r="CU43" s="2074">
        <f t="shared" si="4"/>
        <v>4.3195326849008522</v>
      </c>
      <c r="CV43" s="2086">
        <v>21</v>
      </c>
      <c r="CW43" s="2074">
        <f t="shared" si="5"/>
        <v>5.0818512004892273</v>
      </c>
      <c r="CX43" s="2071">
        <f t="shared" si="6"/>
        <v>588240.85511068103</v>
      </c>
      <c r="CY43" s="2074">
        <f t="shared" si="7"/>
        <v>25.974786508367742</v>
      </c>
      <c r="CZ43" s="2074">
        <f t="shared" si="8"/>
        <v>56.099469653108081</v>
      </c>
      <c r="DA43" s="2020"/>
    </row>
    <row r="44" spans="1:105" s="2" customFormat="1" ht="16.5" customHeight="1" x14ac:dyDescent="0.25">
      <c r="A44" s="780">
        <v>2</v>
      </c>
      <c r="B44" s="784" t="str">
        <f>'SAME R Results'!A76</f>
        <v>7 (4)</v>
      </c>
      <c r="C44" s="831" t="str">
        <f>'SAME R Results'!B76</f>
        <v>Kapton</v>
      </c>
      <c r="D44" s="784" t="str">
        <f>'SAME R Results'!C76</f>
        <v>K08</v>
      </c>
      <c r="E44" s="784" t="str">
        <f>'SAME R Results'!D76</f>
        <v>43 K</v>
      </c>
      <c r="F44" s="784">
        <f>'SAME R Results'!E76</f>
        <v>0</v>
      </c>
      <c r="G44" s="784">
        <f>'SAME R Results'!F76</f>
        <v>90</v>
      </c>
      <c r="H44" s="785" t="str">
        <f>'SAME R Results'!G76</f>
        <v>Mid Temp aging reburn 85</v>
      </c>
      <c r="I44" s="784">
        <f>'SAME R Results'!H76</f>
        <v>242</v>
      </c>
      <c r="J44" s="786">
        <f>'SAME R Results'!I76</f>
        <v>40420.277777777781</v>
      </c>
      <c r="K44" s="784">
        <f>'SAME R Results'!J76</f>
        <v>0</v>
      </c>
      <c r="L44" s="788"/>
      <c r="M44" s="788"/>
      <c r="N44" s="784">
        <f>'SAME R Results'!K76</f>
        <v>8.1</v>
      </c>
      <c r="O44" s="2083">
        <f>'SAME R Results'!L76</f>
        <v>1.43</v>
      </c>
      <c r="P44" s="784">
        <f>'SAME R Results'!M76</f>
        <v>60</v>
      </c>
      <c r="Q44" s="784">
        <f>'SAME R Results'!N76</f>
        <v>11</v>
      </c>
      <c r="R44" s="784">
        <f>'SAME R Results'!O76</f>
        <v>8</v>
      </c>
      <c r="S44" s="784" t="str">
        <f>'SAME R Results'!P76</f>
        <v>n</v>
      </c>
      <c r="T44" s="784">
        <f>'SAME R Results'!Q76</f>
        <v>0</v>
      </c>
      <c r="U44" s="784">
        <f>'SAME R Results'!R76</f>
        <v>38</v>
      </c>
      <c r="V44" s="784" t="str">
        <f>'SAME R Results'!S76</f>
        <v>n</v>
      </c>
      <c r="W44" s="784">
        <f>'SAME R Results'!T76</f>
        <v>60</v>
      </c>
      <c r="X44" s="784" t="str">
        <f>'SAME R Results'!U76</f>
        <v>n</v>
      </c>
      <c r="Y44" s="784" t="str">
        <f>'SAME R Results'!V76</f>
        <v>y</v>
      </c>
      <c r="Z44" s="784" t="str">
        <f>'SAME R Results'!W76</f>
        <v>y</v>
      </c>
      <c r="AA44" s="784" t="str">
        <f>'SAME R Results'!X76</f>
        <v>n</v>
      </c>
      <c r="AB44" s="784" t="str">
        <f>'SAME R Results'!Y76</f>
        <v>n</v>
      </c>
      <c r="AC44" s="789"/>
      <c r="AD44" s="784" t="str">
        <f>'SAME R Results'!Z76</f>
        <v>y</v>
      </c>
      <c r="AE44" s="784">
        <f>'SAME R Results'!AA76</f>
        <v>10</v>
      </c>
      <c r="AF44" s="784" t="str">
        <f>'SAME R Results'!AB76</f>
        <v>y</v>
      </c>
      <c r="AG44" s="817">
        <f>'SAME R Results'!AC76</f>
        <v>3.852706928546E-2</v>
      </c>
      <c r="AH44" s="819">
        <f>'SAME R Results'!AD76</f>
        <v>0</v>
      </c>
      <c r="AI44" s="784">
        <f>'SAME R Results'!AE76</f>
        <v>58</v>
      </c>
      <c r="AJ44" s="784">
        <f>'SAME R Results'!AF76</f>
        <v>480</v>
      </c>
      <c r="AK44" s="784">
        <f>'SAME R Results'!AG76</f>
        <v>0</v>
      </c>
      <c r="AL44" s="784" t="str">
        <f>'SAME R Results'!AH76</f>
        <v>n</v>
      </c>
      <c r="AM44" s="784" t="str">
        <f>'SAME R Results'!AI76</f>
        <v>y</v>
      </c>
      <c r="AN44" s="784" t="str">
        <f>'SAME R Results'!AJ76</f>
        <v>y</v>
      </c>
      <c r="AO44" s="784" t="str">
        <f>'SAME R Results'!AK76</f>
        <v>n</v>
      </c>
      <c r="AP44" s="784" t="str">
        <f>'SAME R Results'!AL76</f>
        <v>n</v>
      </c>
      <c r="AQ44" s="784" t="str">
        <f>'SAME R Results'!AM76</f>
        <v>y</v>
      </c>
      <c r="AR44" s="817">
        <f>'SAME R Results'!AN76</f>
        <v>3.852706928546E-2</v>
      </c>
      <c r="AS44" s="819">
        <f>'SAME R Results'!AO76</f>
        <v>0</v>
      </c>
      <c r="AT44" s="784">
        <f>'SAME R Results'!AP76</f>
        <v>0</v>
      </c>
      <c r="AU44" s="789"/>
      <c r="AV44" s="821">
        <f>'SAME R Results'!AQ76</f>
        <v>0</v>
      </c>
      <c r="AW44" s="821">
        <f>'SAME R Results'!AR76</f>
        <v>0.18647764999999999</v>
      </c>
      <c r="AX44" s="821">
        <f>'SAME R Results'!AS76</f>
        <v>0</v>
      </c>
      <c r="AY44" s="821">
        <f>'SAME R Results'!AT76</f>
        <v>0</v>
      </c>
      <c r="AZ44" s="824"/>
      <c r="BA44" s="824"/>
      <c r="BB44" s="821">
        <f>'SAME R Results'!AU76</f>
        <v>2.7252200000000004E-2</v>
      </c>
      <c r="BC44" s="821">
        <f>'SAME R Results'!AV76</f>
        <v>2.5772099999999999E-2</v>
      </c>
      <c r="BD44" s="821">
        <f>'SAME R Results'!AW76</f>
        <v>5.2543179999999996</v>
      </c>
      <c r="BE44" s="821">
        <f>'SAME R Results'!AX76</f>
        <v>4.6569510000000012</v>
      </c>
      <c r="BF44" s="827">
        <f>'SAME R Results'!AY76</f>
        <v>54970</v>
      </c>
      <c r="BG44" s="784">
        <f>'SAME R Results'!AZ76</f>
        <v>8.9004525000000015E-2</v>
      </c>
      <c r="BH44" s="784">
        <f>'SAME R Results'!BA76</f>
        <v>8.8699344999999999E-2</v>
      </c>
      <c r="BI44" s="789"/>
      <c r="BJ44" s="784">
        <f>'SAME R Results'!BB76</f>
        <v>7.3649999999999993E-2</v>
      </c>
      <c r="BK44" s="784">
        <f>'SAME R Results'!BC76</f>
        <v>0.59736699999999843</v>
      </c>
      <c r="BL44" s="2159">
        <f>'SAME R Results'!BD76</f>
        <v>1578043.1421485487</v>
      </c>
      <c r="BM44" s="784">
        <f>'SAME R Results'!BE76</f>
        <v>104.60930715546857</v>
      </c>
      <c r="BN44" s="784">
        <f>'SAME R Results'!BF76</f>
        <v>1.480100000000005E-3</v>
      </c>
      <c r="BO44" s="784">
        <f>'SAME R Results'!BG76</f>
        <v>7.6295000000003999E-5</v>
      </c>
      <c r="BP44" s="789"/>
      <c r="BQ44" s="784">
        <f>'SAME R Results'!BH76</f>
        <v>3.3142499999999998E-2</v>
      </c>
      <c r="BR44" s="817">
        <f>'SAME R Results'!BI76</f>
        <v>6.6290524233095519E-2</v>
      </c>
      <c r="BS44" s="841">
        <f>'SAME R Results'!BJ76</f>
        <v>3.0455084489988071E-2</v>
      </c>
      <c r="BT44" s="817">
        <f>'SAME R Results'!BL76</f>
        <v>0</v>
      </c>
      <c r="BU44" s="817" t="e">
        <f>'SAME R Results'!BM76</f>
        <v>#NUM!</v>
      </c>
      <c r="BV44" s="817" t="e">
        <f>'SAME R Results'!BN76</f>
        <v>#NUM!</v>
      </c>
      <c r="BW44" s="784">
        <f>'SAME R Results'!BO76</f>
        <v>1578043.1421485487</v>
      </c>
      <c r="BX44" s="784">
        <f>'SAME R Results'!BP76</f>
        <v>1553709.2374128953</v>
      </c>
      <c r="BY44" s="784">
        <f>'SAME R Results'!BQ76</f>
        <v>1432388.8523677916</v>
      </c>
      <c r="BZ44" s="784">
        <f>'SAME R Results'!BR76</f>
        <v>104.60930715546857</v>
      </c>
      <c r="CA44" s="784">
        <f>'SAME R Results'!BS76</f>
        <v>0.132595001331794</v>
      </c>
      <c r="CB44" s="784">
        <f>'SAME R Results'!BT76</f>
        <v>0.45</v>
      </c>
      <c r="CC44" s="784">
        <f>'SAME R Results'!BV76</f>
        <v>1</v>
      </c>
      <c r="CD44" s="880">
        <f>'SAME R Results'!BW76</f>
        <v>1.42</v>
      </c>
      <c r="CE44" s="1086">
        <f>'SAME R Results'!BZ76</f>
        <v>492.34226541017085</v>
      </c>
      <c r="CF44" s="1803">
        <f>'SAME R Results'!CA76</f>
        <v>0</v>
      </c>
      <c r="CG44" s="1803" t="str">
        <f>'SAME R Results'!CB76</f>
        <v>43K</v>
      </c>
      <c r="CH44" s="1803">
        <f>'SAME R Results'!CC76</f>
        <v>0</v>
      </c>
      <c r="CI44" s="1803">
        <f>'SAME R Results'!CD76</f>
        <v>0</v>
      </c>
      <c r="CJ44" s="1803"/>
      <c r="CK44" s="1803"/>
      <c r="CL44" s="2015"/>
      <c r="CM44" s="2015"/>
      <c r="CN44" s="2016"/>
      <c r="CO44" s="2016"/>
      <c r="CP44" s="2016"/>
      <c r="CQ44" s="2075">
        <f t="shared" si="0"/>
        <v>95227767.49783805</v>
      </c>
      <c r="CR44" s="2074">
        <f t="shared" si="1"/>
        <v>1.0501138756851597E-2</v>
      </c>
      <c r="CS44" s="2082">
        <f t="shared" si="2"/>
        <v>7.3649999999999993E-2</v>
      </c>
      <c r="CT44" s="2090">
        <f t="shared" si="3"/>
        <v>42852495.374027126</v>
      </c>
      <c r="CU44" s="2074">
        <f t="shared" si="4"/>
        <v>2.333586390411466E-2</v>
      </c>
      <c r="CV44" s="2086">
        <v>22</v>
      </c>
      <c r="CW44" s="2160">
        <f t="shared" si="5"/>
        <v>4.6467184729326351E-2</v>
      </c>
      <c r="CX44" s="2071">
        <f t="shared" si="6"/>
        <v>995617.4093287607</v>
      </c>
      <c r="CY44" s="2074">
        <f t="shared" si="7"/>
        <v>2840.7143830405589</v>
      </c>
      <c r="CZ44" s="2074">
        <f t="shared" si="8"/>
        <v>33.145262116547762</v>
      </c>
      <c r="DA44" s="2020"/>
    </row>
    <row r="45" spans="1:105" s="2" customFormat="1" ht="16.5" customHeight="1" x14ac:dyDescent="0.25">
      <c r="A45" s="780">
        <v>2</v>
      </c>
      <c r="B45" s="784" t="str">
        <f>'SAME R Results'!A77</f>
        <v>7 (4)</v>
      </c>
      <c r="C45" s="831" t="str">
        <f>'SAME R Results'!B77</f>
        <v>Kapton</v>
      </c>
      <c r="D45" s="784" t="str">
        <f>'SAME R Results'!C77</f>
        <v>K08</v>
      </c>
      <c r="E45" s="784" t="str">
        <f>'SAME R Results'!D77</f>
        <v>43Ka</v>
      </c>
      <c r="F45" s="784">
        <f>'SAME R Results'!E77</f>
        <v>0</v>
      </c>
      <c r="G45" s="784" t="str">
        <f>'SAME R Results'!F77</f>
        <v>90a</v>
      </c>
      <c r="H45" s="785" t="str">
        <f>'SAME R Results'!G77</f>
        <v>aged</v>
      </c>
      <c r="I45" s="784">
        <f>'SAME R Results'!H77</f>
        <v>242</v>
      </c>
      <c r="J45" s="786">
        <f>'SAME R Results'!I77</f>
        <v>40420.277777777781</v>
      </c>
      <c r="K45" s="784">
        <f>'SAME R Results'!J77</f>
        <v>0</v>
      </c>
      <c r="L45" s="788"/>
      <c r="M45" s="788"/>
      <c r="N45" s="784">
        <f>'SAME R Results'!K77</f>
        <v>8.1</v>
      </c>
      <c r="O45" s="2083">
        <f>'SAME R Results'!L77</f>
        <v>1.43</v>
      </c>
      <c r="P45" s="784">
        <f>'SAME R Results'!M77</f>
        <v>0</v>
      </c>
      <c r="Q45" s="784">
        <f>'SAME R Results'!N77</f>
        <v>0</v>
      </c>
      <c r="R45" s="784">
        <f>'SAME R Results'!O77</f>
        <v>0</v>
      </c>
      <c r="S45" s="784">
        <f>'SAME R Results'!P77</f>
        <v>0</v>
      </c>
      <c r="T45" s="784">
        <f>'SAME R Results'!Q77</f>
        <v>0</v>
      </c>
      <c r="U45" s="784">
        <f>'SAME R Results'!R77</f>
        <v>569.28571428571433</v>
      </c>
      <c r="V45" s="784">
        <f>'SAME R Results'!S77</f>
        <v>0</v>
      </c>
      <c r="W45" s="784">
        <f>'SAME R Results'!T77</f>
        <v>0</v>
      </c>
      <c r="X45" s="784" t="str">
        <f>'SAME R Results'!U77</f>
        <v>n</v>
      </c>
      <c r="Y45" s="784" t="str">
        <f>'SAME R Results'!V77</f>
        <v>y</v>
      </c>
      <c r="Z45" s="784" t="str">
        <f>'SAME R Results'!W77</f>
        <v>y</v>
      </c>
      <c r="AA45" s="784" t="str">
        <f>'SAME R Results'!X77</f>
        <v>n</v>
      </c>
      <c r="AB45" s="784" t="str">
        <f>'SAME R Results'!Y77</f>
        <v>n</v>
      </c>
      <c r="AC45" s="789"/>
      <c r="AD45" s="784" t="str">
        <f>'SAME R Results'!Z77</f>
        <v>y</v>
      </c>
      <c r="AE45" s="784">
        <f>'SAME R Results'!AA77</f>
        <v>10</v>
      </c>
      <c r="AF45" s="784" t="str">
        <f>'SAME R Results'!AB77</f>
        <v>y</v>
      </c>
      <c r="AG45" s="817">
        <f>'SAME R Results'!AC77</f>
        <v>3.852706928546E-2</v>
      </c>
      <c r="AH45" s="819">
        <f>'SAME R Results'!AD77</f>
        <v>0</v>
      </c>
      <c r="AI45" s="784">
        <f>'SAME R Results'!AE77</f>
        <v>0</v>
      </c>
      <c r="AJ45" s="784">
        <f>'SAME R Results'!AF77</f>
        <v>0</v>
      </c>
      <c r="AK45" s="784">
        <f>'SAME R Results'!AG77</f>
        <v>0</v>
      </c>
      <c r="AL45" s="784">
        <f>'SAME R Results'!AH77</f>
        <v>0</v>
      </c>
      <c r="AM45" s="784">
        <f>'SAME R Results'!AI77</f>
        <v>0</v>
      </c>
      <c r="AN45" s="784">
        <f>'SAME R Results'!AJ77</f>
        <v>0</v>
      </c>
      <c r="AO45" s="784">
        <f>'SAME R Results'!AK77</f>
        <v>0</v>
      </c>
      <c r="AP45" s="784">
        <f>'SAME R Results'!AL77</f>
        <v>0</v>
      </c>
      <c r="AQ45" s="784">
        <f>'SAME R Results'!AM77</f>
        <v>0</v>
      </c>
      <c r="AR45" s="817">
        <f>'SAME R Results'!AN77</f>
        <v>3.852706928546E-2</v>
      </c>
      <c r="AS45" s="819">
        <f>'SAME R Results'!AO77</f>
        <v>0</v>
      </c>
      <c r="AT45" s="784">
        <f>'SAME R Results'!AP77</f>
        <v>0</v>
      </c>
      <c r="AU45" s="789"/>
      <c r="AV45" s="821">
        <f>'SAME R Results'!AQ77</f>
        <v>0</v>
      </c>
      <c r="AW45" s="821">
        <f>'SAME R Results'!AR77</f>
        <v>0.18695069999999997</v>
      </c>
      <c r="AX45" s="821">
        <f>'SAME R Results'!AS77</f>
        <v>0</v>
      </c>
      <c r="AY45" s="821">
        <f>'SAME R Results'!AT77</f>
        <v>0</v>
      </c>
      <c r="AZ45" s="824"/>
      <c r="BA45" s="824"/>
      <c r="BB45" s="821">
        <f>'SAME R Results'!AU77</f>
        <v>2.674866E-2</v>
      </c>
      <c r="BC45" s="821">
        <f>'SAME R Results'!AV77</f>
        <v>2.9586800000000003E-2</v>
      </c>
      <c r="BD45" s="821">
        <f>'SAME R Results'!AW77</f>
        <v>5.0176534999999998</v>
      </c>
      <c r="BE45" s="821">
        <f>'SAME R Results'!AX77</f>
        <v>4.6584625000000006</v>
      </c>
      <c r="BF45" s="827">
        <f>'SAME R Results'!AY77</f>
        <v>19920</v>
      </c>
      <c r="BG45" s="784">
        <f>'SAME R Results'!AZ77</f>
        <v>8.4869389999999989E-2</v>
      </c>
      <c r="BH45" s="784">
        <f>'SAME R Results'!BA77</f>
        <v>8.3877565000000015E-2</v>
      </c>
      <c r="BI45" s="789"/>
      <c r="BJ45" s="784">
        <f>'SAME R Results'!BB77</f>
        <v>0.10575000000000004</v>
      </c>
      <c r="BK45" s="784">
        <f>'SAME R Results'!BC77</f>
        <v>0.35919099999999915</v>
      </c>
      <c r="BL45" s="2159">
        <f>'SAME R Results'!BD77</f>
        <v>734940.01296086202</v>
      </c>
      <c r="BM45" s="784">
        <f>'SAME R Results'!BE77</f>
        <v>60.965552179944517</v>
      </c>
      <c r="BN45" s="784">
        <f>'SAME R Results'!BF77</f>
        <v>-2.8381400000000029E-3</v>
      </c>
      <c r="BO45" s="784">
        <f>'SAME R Results'!BG77</f>
        <v>2.4795624999999349E-4</v>
      </c>
      <c r="BP45" s="789"/>
      <c r="BQ45" s="784">
        <f>'SAME R Results'!BH77</f>
        <v>4.7587500000000019E-2</v>
      </c>
      <c r="BR45" s="817">
        <f>'SAME R Results'!BI77</f>
        <v>8.2953099715352058E-2</v>
      </c>
      <c r="BS45" s="841">
        <f>'SAME R Results'!BJ77</f>
        <v>4.432526528140724E-2</v>
      </c>
      <c r="BT45" s="817">
        <f>'SAME R Results'!BL77</f>
        <v>0</v>
      </c>
      <c r="BU45" s="817" t="e">
        <f>'SAME R Results'!BM77</f>
        <v>#NUM!</v>
      </c>
      <c r="BV45" s="817" t="e">
        <f>'SAME R Results'!BN77</f>
        <v>#NUM!</v>
      </c>
      <c r="BW45" s="784">
        <f>'SAME R Results'!BO77</f>
        <v>734940.01296086202</v>
      </c>
      <c r="BX45" s="784">
        <f>'SAME R Results'!BP77</f>
        <v>723048.11439454916</v>
      </c>
      <c r="BY45" s="784">
        <f>'SAME R Results'!BQ77</f>
        <v>681881.46379238227</v>
      </c>
      <c r="BZ45" s="784">
        <f>'SAME R Results'!BR77</f>
        <v>60.965552179944517</v>
      </c>
      <c r="CA45" s="784">
        <f>'SAME R Results'!BS77</f>
        <v>7.9728091982597699E-2</v>
      </c>
      <c r="CB45" s="784">
        <f>'SAME R Results'!BT77</f>
        <v>0.45</v>
      </c>
      <c r="CC45" s="784">
        <f>'SAME R Results'!BV77</f>
        <v>1</v>
      </c>
      <c r="CD45" s="880">
        <f>'SAME R Results'!BW77</f>
        <v>1.42</v>
      </c>
      <c r="CE45" s="1086">
        <f>'SAME R Results'!BZ77</f>
        <v>492.34226541017085</v>
      </c>
      <c r="CF45" s="1803">
        <f>'SAME R Results'!CA77</f>
        <v>0</v>
      </c>
      <c r="CG45" s="1803">
        <f>'SAME R Results'!CB77</f>
        <v>0</v>
      </c>
      <c r="CH45" s="1803">
        <f>'SAME R Results'!CC77</f>
        <v>0</v>
      </c>
      <c r="CI45" s="1803">
        <f>'SAME R Results'!CD77</f>
        <v>0</v>
      </c>
      <c r="CJ45" s="1803"/>
      <c r="CK45" s="1803"/>
      <c r="CL45" s="2015"/>
      <c r="CM45" s="2015"/>
      <c r="CN45" s="2016"/>
      <c r="CO45" s="2016"/>
      <c r="CP45" s="2016"/>
      <c r="CQ45" s="2075">
        <f t="shared" si="0"/>
        <v>30887943.807128415</v>
      </c>
      <c r="CR45" s="2074">
        <f t="shared" si="1"/>
        <v>3.2375091273288865E-2</v>
      </c>
      <c r="CS45" s="2082">
        <f t="shared" si="2"/>
        <v>0.10575000000000004</v>
      </c>
      <c r="CT45" s="2090">
        <f t="shared" si="3"/>
        <v>13899574.713207787</v>
      </c>
      <c r="CU45" s="2074">
        <f t="shared" si="4"/>
        <v>7.194464727397526E-2</v>
      </c>
      <c r="CV45" s="2086">
        <v>23</v>
      </c>
      <c r="CW45" s="2160">
        <f t="shared" si="5"/>
        <v>0.11448268326020358</v>
      </c>
      <c r="CX45" s="2071">
        <f t="shared" si="6"/>
        <v>795630.3046718511</v>
      </c>
      <c r="CY45" s="2074">
        <f t="shared" si="7"/>
        <v>1153.0128071857114</v>
      </c>
      <c r="CZ45" s="2074">
        <f t="shared" si="8"/>
        <v>41.476549857676027</v>
      </c>
      <c r="DA45" s="2020"/>
    </row>
    <row r="46" spans="1:105" s="2" customFormat="1" ht="16.5" customHeight="1" x14ac:dyDescent="0.25">
      <c r="A46" s="780">
        <v>2</v>
      </c>
      <c r="B46" s="784" t="str">
        <f>'SAME R Results'!A80</f>
        <v>8(4)</v>
      </c>
      <c r="C46" s="831" t="str">
        <f>'SAME R Results'!B80</f>
        <v>Kapton</v>
      </c>
      <c r="D46" s="784" t="str">
        <f>'SAME R Results'!C80</f>
        <v>K09</v>
      </c>
      <c r="E46" s="784" t="str">
        <f>'SAME R Results'!D80</f>
        <v>45 K</v>
      </c>
      <c r="F46" s="784">
        <f>'SAME R Results'!E80</f>
        <v>0</v>
      </c>
      <c r="G46" s="784">
        <f>'SAME R Results'!F80</f>
        <v>92</v>
      </c>
      <c r="H46" s="785" t="str">
        <f>'SAME R Results'!G80</f>
        <v>Baseline STS det</v>
      </c>
      <c r="I46" s="784">
        <f>'SAME R Results'!H80</f>
        <v>250</v>
      </c>
      <c r="J46" s="786">
        <f>'SAME R Results'!I80</f>
        <v>40428.354166666664</v>
      </c>
      <c r="K46" s="784">
        <f>'SAME R Results'!J80</f>
        <v>0</v>
      </c>
      <c r="L46" s="788"/>
      <c r="M46" s="788"/>
      <c r="N46" s="784">
        <f>'SAME R Results'!K80</f>
        <v>8.1</v>
      </c>
      <c r="O46" s="852">
        <f>'SAME R Results'!L80</f>
        <v>1.38</v>
      </c>
      <c r="P46" s="784">
        <f>'SAME R Results'!M80</f>
        <v>60</v>
      </c>
      <c r="Q46" s="784">
        <f>'SAME R Results'!N80</f>
        <v>11</v>
      </c>
      <c r="R46" s="784">
        <f>'SAME R Results'!O80</f>
        <v>8</v>
      </c>
      <c r="S46" s="784" t="str">
        <f>'SAME R Results'!P80</f>
        <v>n</v>
      </c>
      <c r="T46" s="784" t="str">
        <f>'SAME R Results'!Q80</f>
        <v>n</v>
      </c>
      <c r="U46" s="784">
        <f>'SAME R Results'!R80</f>
        <v>35.285714285714285</v>
      </c>
      <c r="V46" s="784" t="str">
        <f>'SAME R Results'!S80</f>
        <v>n</v>
      </c>
      <c r="W46" s="784">
        <f>'SAME R Results'!T80</f>
        <v>0</v>
      </c>
      <c r="X46" s="784" t="str">
        <f>'SAME R Results'!U80</f>
        <v>y</v>
      </c>
      <c r="Y46" s="784" t="str">
        <f>'SAME R Results'!V80</f>
        <v>n</v>
      </c>
      <c r="Z46" s="784" t="str">
        <f>'SAME R Results'!W80</f>
        <v>y</v>
      </c>
      <c r="AA46" s="784" t="str">
        <f>'SAME R Results'!X80</f>
        <v>n</v>
      </c>
      <c r="AB46" s="784" t="str">
        <f>'SAME R Results'!Y80</f>
        <v>n</v>
      </c>
      <c r="AC46" s="789"/>
      <c r="AD46" s="784" t="str">
        <f>'SAME R Results'!Z80</f>
        <v>y</v>
      </c>
      <c r="AE46" s="784">
        <f>'SAME R Results'!AA80</f>
        <v>10</v>
      </c>
      <c r="AF46" s="784" t="str">
        <f>'SAME R Results'!AB80</f>
        <v>y</v>
      </c>
      <c r="AG46" s="817">
        <f>'SAME R Results'!AC80</f>
        <v>3.852706928546E-2</v>
      </c>
      <c r="AH46" s="819">
        <f>'SAME R Results'!AD80</f>
        <v>0</v>
      </c>
      <c r="AI46" s="784">
        <f>'SAME R Results'!AE80</f>
        <v>0</v>
      </c>
      <c r="AJ46" s="784">
        <f>'SAME R Results'!AF80</f>
        <v>0</v>
      </c>
      <c r="AK46" s="784">
        <f>'SAME R Results'!AG80</f>
        <v>0</v>
      </c>
      <c r="AL46" s="784">
        <f>'SAME R Results'!AH80</f>
        <v>0</v>
      </c>
      <c r="AM46" s="784">
        <f>'SAME R Results'!AI80</f>
        <v>0</v>
      </c>
      <c r="AN46" s="784">
        <f>'SAME R Results'!AJ80</f>
        <v>0</v>
      </c>
      <c r="AO46" s="784">
        <f>'SAME R Results'!AK80</f>
        <v>0</v>
      </c>
      <c r="AP46" s="784">
        <f>'SAME R Results'!AL80</f>
        <v>0</v>
      </c>
      <c r="AQ46" s="784">
        <f>'SAME R Results'!AM80</f>
        <v>0</v>
      </c>
      <c r="AR46" s="817">
        <f>'SAME R Results'!AN80</f>
        <v>0</v>
      </c>
      <c r="AS46" s="819">
        <f>'SAME R Results'!AO80</f>
        <v>0</v>
      </c>
      <c r="AT46" s="784">
        <f>'SAME R Results'!AP80</f>
        <v>0</v>
      </c>
      <c r="AU46" s="789"/>
      <c r="AV46" s="821">
        <f>'SAME R Results'!AQ80</f>
        <v>0</v>
      </c>
      <c r="AW46" s="821">
        <f>'SAME R Results'!AR80</f>
        <v>0.74995434999999999</v>
      </c>
      <c r="AX46" s="821">
        <f>'SAME R Results'!AS80</f>
        <v>4.9005890000000001</v>
      </c>
      <c r="AY46" s="821">
        <f>'SAME R Results'!AT80</f>
        <v>5.1032875000000004</v>
      </c>
      <c r="AZ46" s="824"/>
      <c r="BA46" s="824"/>
      <c r="BB46" s="821">
        <f>'SAME R Results'!AU80</f>
        <v>0</v>
      </c>
      <c r="BC46" s="821">
        <f>'SAME R Results'!AV80</f>
        <v>0</v>
      </c>
      <c r="BD46" s="821">
        <f>'SAME R Results'!AW80</f>
        <v>5.1792145000000005</v>
      </c>
      <c r="BE46" s="821">
        <f>'SAME R Results'!AX80</f>
        <v>4.6861270000000008</v>
      </c>
      <c r="BF46" s="827">
        <f>'SAME R Results'!AY80</f>
        <v>45460</v>
      </c>
      <c r="BG46" s="784">
        <f>'SAME R Results'!AZ80</f>
        <v>0</v>
      </c>
      <c r="BH46" s="784">
        <f>'SAME R Results'!BA80</f>
        <v>0</v>
      </c>
      <c r="BI46" s="789"/>
      <c r="BJ46" s="784">
        <f>'SAME R Results'!BB80</f>
        <v>3.8962500000000002</v>
      </c>
      <c r="BK46" s="784">
        <f>'SAME R Results'!BC80</f>
        <v>0.49308749999999968</v>
      </c>
      <c r="BL46" s="2159">
        <f>'SAME R Results'!BD80</f>
        <v>1737499.3852767106</v>
      </c>
      <c r="BM46" s="784">
        <f>'SAME R Results'!BE80</f>
        <v>85.146338022144931</v>
      </c>
      <c r="BN46" s="784">
        <f>'SAME R Results'!BF80</f>
        <v>0</v>
      </c>
      <c r="BO46" s="784">
        <f>'SAME R Results'!BG80</f>
        <v>0</v>
      </c>
      <c r="BP46" s="789"/>
      <c r="BQ46" s="784">
        <f>'SAME R Results'!BH80</f>
        <v>1.7533125000000001</v>
      </c>
      <c r="BR46" s="817">
        <f>'SAME R Results'!BI80</f>
        <v>4.9005103969337348E-2</v>
      </c>
      <c r="BS46" s="817">
        <f>'SAME R Results'!BJ80</f>
        <v>0.1107174056889626</v>
      </c>
      <c r="BT46" s="817">
        <f>'SAME R Results'!BL80</f>
        <v>0</v>
      </c>
      <c r="BU46" s="817">
        <f>'SAME R Results'!BM80</f>
        <v>2.4665116237361828</v>
      </c>
      <c r="BV46" s="817">
        <f>'SAME R Results'!BN80</f>
        <v>3.2602734095945066E-2</v>
      </c>
      <c r="BW46" s="784">
        <f>'SAME R Results'!BO80</f>
        <v>1737499.3852767106</v>
      </c>
      <c r="BX46" s="784">
        <f>'SAME R Results'!BP80</f>
        <v>1710360.5444722641</v>
      </c>
      <c r="BY46" s="784">
        <f>'SAME R Results'!BQ80</f>
        <v>1586277.0445159313</v>
      </c>
      <c r="BZ46" s="784">
        <f>'SAME R Results'!BR80</f>
        <v>85.146338022144931</v>
      </c>
      <c r="CA46" s="784">
        <f>'SAME R Results'!BS80</f>
        <v>0.10944852614756274</v>
      </c>
      <c r="CB46" s="784">
        <f>'SAME R Results'!BT80</f>
        <v>0.45</v>
      </c>
      <c r="CC46" s="784">
        <f>'SAME R Results'!BV80</f>
        <v>1</v>
      </c>
      <c r="CD46" s="880">
        <f>'SAME R Results'!BW80</f>
        <v>1.42</v>
      </c>
      <c r="CE46" s="1086">
        <f>'SAME R Results'!BZ80</f>
        <v>424.84905390857256</v>
      </c>
      <c r="CF46" s="1803">
        <f>'SAME R Results'!CA80</f>
        <v>6.0000000000060005E-2</v>
      </c>
      <c r="CG46" s="1803" t="str">
        <f>'SAME R Results'!CB80</f>
        <v xml:space="preserve"> 45K</v>
      </c>
      <c r="CH46" s="1803">
        <f>'SAME R Results'!CC80</f>
        <v>250</v>
      </c>
      <c r="CI46" s="1803">
        <f>'SAME R Results'!CD80</f>
        <v>0.17533124999982466</v>
      </c>
      <c r="CJ46" s="1803"/>
      <c r="CK46" s="1803"/>
      <c r="CL46" s="2015"/>
      <c r="CM46" s="2015"/>
      <c r="CN46" s="2016"/>
      <c r="CO46" s="2016"/>
      <c r="CP46" s="2016"/>
      <c r="CQ46" s="2071">
        <f t="shared" si="0"/>
        <v>1981962.0122216782</v>
      </c>
      <c r="CR46" s="2074">
        <f t="shared" si="1"/>
        <v>0.50455053822098794</v>
      </c>
      <c r="CS46" s="2082">
        <f t="shared" si="2"/>
        <v>3.8962500000000002</v>
      </c>
      <c r="CT46" s="2074">
        <f t="shared" si="3"/>
        <v>891882.90549975517</v>
      </c>
      <c r="CU46" s="2074">
        <f t="shared" si="4"/>
        <v>1.1212234182688621</v>
      </c>
      <c r="CV46" s="2084">
        <v>24</v>
      </c>
      <c r="CW46" s="2074">
        <f t="shared" si="5"/>
        <v>3.0201240120640254</v>
      </c>
      <c r="CX46" s="2071">
        <f t="shared" si="6"/>
        <v>1346798.4894246203</v>
      </c>
      <c r="CY46" s="2074">
        <f t="shared" si="7"/>
        <v>43.706814512490176</v>
      </c>
      <c r="CZ46" s="2074">
        <f t="shared" si="8"/>
        <v>24.502551984668674</v>
      </c>
      <c r="DA46" s="2020"/>
    </row>
    <row r="47" spans="1:105" s="2" customFormat="1" ht="16.5" customHeight="1" x14ac:dyDescent="0.25">
      <c r="A47" s="780">
        <v>2</v>
      </c>
      <c r="B47" s="784" t="str">
        <f>'SAME R Results'!A81</f>
        <v>8(4)</v>
      </c>
      <c r="C47" s="831" t="str">
        <f>'SAME R Results'!B81</f>
        <v>Kapton</v>
      </c>
      <c r="D47" s="784" t="str">
        <f>'SAME R Results'!C81</f>
        <v>K10</v>
      </c>
      <c r="E47" s="784" t="str">
        <f>'SAME R Results'!D81</f>
        <v>46 K</v>
      </c>
      <c r="F47" s="784">
        <f>'SAME R Results'!E81</f>
        <v>0</v>
      </c>
      <c r="G47" s="784">
        <f>'SAME R Results'!F81</f>
        <v>93</v>
      </c>
      <c r="H47" s="785" t="str">
        <f>'SAME R Results'!G81</f>
        <v>Mid Temp aging run 75 repeat</v>
      </c>
      <c r="I47" s="784">
        <f>'SAME R Results'!H81</f>
        <v>250</v>
      </c>
      <c r="J47" s="786">
        <f>'SAME R Results'!I81</f>
        <v>40428.354166666664</v>
      </c>
      <c r="K47" s="784">
        <f>'SAME R Results'!J81</f>
        <v>0</v>
      </c>
      <c r="L47" s="788"/>
      <c r="M47" s="788"/>
      <c r="N47" s="784">
        <f>'SAME R Results'!K81</f>
        <v>8.1</v>
      </c>
      <c r="O47" s="2083">
        <f>'SAME R Results'!L81</f>
        <v>1.43</v>
      </c>
      <c r="P47" s="784">
        <f>'SAME R Results'!M81</f>
        <v>60</v>
      </c>
      <c r="Q47" s="784">
        <f>'SAME R Results'!N81</f>
        <v>11</v>
      </c>
      <c r="R47" s="784">
        <f>'SAME R Results'!O81</f>
        <v>8</v>
      </c>
      <c r="S47" s="784" t="str">
        <f>'SAME R Results'!P81</f>
        <v>n</v>
      </c>
      <c r="T47" s="784">
        <f>'SAME R Results'!Q81</f>
        <v>0</v>
      </c>
      <c r="U47" s="784">
        <f>'SAME R Results'!R81</f>
        <v>35.714285714285715</v>
      </c>
      <c r="V47" s="784" t="str">
        <f>'SAME R Results'!S81</f>
        <v>y</v>
      </c>
      <c r="W47" s="784">
        <f>'SAME R Results'!T81</f>
        <v>60</v>
      </c>
      <c r="X47" s="784" t="str">
        <f>'SAME R Results'!U81</f>
        <v>n</v>
      </c>
      <c r="Y47" s="784" t="str">
        <f>'SAME R Results'!V81</f>
        <v>y</v>
      </c>
      <c r="Z47" s="784" t="str">
        <f>'SAME R Results'!W81</f>
        <v>y</v>
      </c>
      <c r="AA47" s="784" t="str">
        <f>'SAME R Results'!X81</f>
        <v>n</v>
      </c>
      <c r="AB47" s="784" t="str">
        <f>'SAME R Results'!Y81</f>
        <v>n</v>
      </c>
      <c r="AC47" s="789"/>
      <c r="AD47" s="784" t="str">
        <f>'SAME R Results'!Z81</f>
        <v>y</v>
      </c>
      <c r="AE47" s="784">
        <f>'SAME R Results'!AA81</f>
        <v>10</v>
      </c>
      <c r="AF47" s="784" t="str">
        <f>'SAME R Results'!AB81</f>
        <v>y</v>
      </c>
      <c r="AG47" s="817">
        <f>'SAME R Results'!AC81</f>
        <v>3.852706928546E-2</v>
      </c>
      <c r="AH47" s="819">
        <f>'SAME R Results'!AD81</f>
        <v>0</v>
      </c>
      <c r="AI47" s="784">
        <f>'SAME R Results'!AE81</f>
        <v>58</v>
      </c>
      <c r="AJ47" s="784">
        <f>'SAME R Results'!AF81</f>
        <v>480</v>
      </c>
      <c r="AK47" s="784">
        <f>'SAME R Results'!AG81</f>
        <v>0</v>
      </c>
      <c r="AL47" s="784" t="str">
        <f>'SAME R Results'!AH81</f>
        <v>n</v>
      </c>
      <c r="AM47" s="784" t="str">
        <f>'SAME R Results'!AI81</f>
        <v>y</v>
      </c>
      <c r="AN47" s="784" t="str">
        <f>'SAME R Results'!AJ81</f>
        <v>y</v>
      </c>
      <c r="AO47" s="784" t="str">
        <f>'SAME R Results'!AK81</f>
        <v>n</v>
      </c>
      <c r="AP47" s="784" t="str">
        <f>'SAME R Results'!AL81</f>
        <v>n</v>
      </c>
      <c r="AQ47" s="784" t="str">
        <f>'SAME R Results'!AM81</f>
        <v>y</v>
      </c>
      <c r="AR47" s="817">
        <f>'SAME R Results'!AN81</f>
        <v>3.852706928546E-2</v>
      </c>
      <c r="AS47" s="819">
        <f>'SAME R Results'!AO81</f>
        <v>0</v>
      </c>
      <c r="AT47" s="784">
        <f>'SAME R Results'!AP81</f>
        <v>0</v>
      </c>
      <c r="AU47" s="789"/>
      <c r="AV47" s="821">
        <f>'SAME R Results'!AQ81</f>
        <v>0</v>
      </c>
      <c r="AW47" s="821">
        <f>'SAME R Results'!AR81</f>
        <v>0.71632394999999993</v>
      </c>
      <c r="AX47" s="821">
        <f>'SAME R Results'!AS81</f>
        <v>0</v>
      </c>
      <c r="AY47" s="821">
        <f>'SAME R Results'!AT81</f>
        <v>0</v>
      </c>
      <c r="AZ47" s="824"/>
      <c r="BA47" s="824"/>
      <c r="BB47" s="821">
        <f>'SAME R Results'!AU81</f>
        <v>9.4268800000000014E-2</v>
      </c>
      <c r="BC47" s="821">
        <f>'SAME R Results'!AV81</f>
        <v>2.7206414999999994E-2</v>
      </c>
      <c r="BD47" s="821">
        <f>'SAME R Results'!AW81</f>
        <v>5.700210499999999</v>
      </c>
      <c r="BE47" s="821">
        <f>'SAME R Results'!AX81</f>
        <v>4.68161</v>
      </c>
      <c r="BF47" s="827">
        <f>'SAME R Results'!AY81</f>
        <v>74315</v>
      </c>
      <c r="BG47" s="784">
        <f>'SAME R Results'!AZ81</f>
        <v>0.16212465000000001</v>
      </c>
      <c r="BH47" s="784">
        <f>'SAME R Results'!BA81</f>
        <v>8.8195800000000019E-2</v>
      </c>
      <c r="BI47" s="789"/>
      <c r="BJ47" s="784">
        <f>'SAME R Results'!BB81</f>
        <v>4.8229000000000006</v>
      </c>
      <c r="BK47" s="784">
        <f>'SAME R Results'!BC81</f>
        <v>1.0186004999999989</v>
      </c>
      <c r="BL47" s="2159">
        <f>'SAME R Results'!BD81</f>
        <v>2951666.0508853504</v>
      </c>
      <c r="BM47" s="784">
        <f>'SAME R Results'!BE81</f>
        <v>189.91484044897103</v>
      </c>
      <c r="BN47" s="784">
        <f>'SAME R Results'!BF81</f>
        <v>6.7062385000000016E-2</v>
      </c>
      <c r="BO47" s="784">
        <f>'SAME R Results'!BG81</f>
        <v>1.8482212499999998E-2</v>
      </c>
      <c r="BP47" s="789"/>
      <c r="BQ47" s="784">
        <f>'SAME R Results'!BH81</f>
        <v>2.1703050000000004</v>
      </c>
      <c r="BR47" s="817">
        <f>'SAME R Results'!BI81</f>
        <v>6.4341574275316893E-2</v>
      </c>
      <c r="BS47" s="817">
        <f>'SAME R Results'!BJ81</f>
        <v>9.9629708891046054E-2</v>
      </c>
      <c r="BT47" s="817">
        <f>'SAME R Results'!BL81</f>
        <v>3.6284825206938849</v>
      </c>
      <c r="BU47" s="817">
        <f>'SAME R Results'!BM81</f>
        <v>1.9372165118252334</v>
      </c>
      <c r="BV47" s="817">
        <f>'SAME R Results'!BN81</f>
        <v>5.1706256170254025E-2</v>
      </c>
      <c r="BW47" s="784">
        <f>'SAME R Results'!BO81</f>
        <v>2951666.0508853504</v>
      </c>
      <c r="BX47" s="784">
        <f>'SAME R Results'!BP81</f>
        <v>2907301.2696626824</v>
      </c>
      <c r="BY47" s="784">
        <f>'SAME R Results'!BQ81</f>
        <v>2648799.2628993848</v>
      </c>
      <c r="BZ47" s="784">
        <f>'SAME R Results'!BR81</f>
        <v>189.91484044897103</v>
      </c>
      <c r="CA47" s="784">
        <f>'SAME R Results'!BS81</f>
        <v>0.22609440202432718</v>
      </c>
      <c r="CB47" s="784">
        <f>'SAME R Results'!BT81</f>
        <v>0.45</v>
      </c>
      <c r="CC47" s="784">
        <f>'SAME R Results'!BV81</f>
        <v>1</v>
      </c>
      <c r="CD47" s="880">
        <f>'SAME R Results'!BW81</f>
        <v>1.42</v>
      </c>
      <c r="CE47" s="1086">
        <f>'SAME R Results'!BZ81</f>
        <v>494.14786984146389</v>
      </c>
      <c r="CF47" s="1803">
        <f>'SAME R Results'!CA81</f>
        <v>0.36000000000002697</v>
      </c>
      <c r="CG47" s="1803" t="str">
        <f>'SAME R Results'!CB81</f>
        <v xml:space="preserve"> 46K</v>
      </c>
      <c r="CH47" s="1803">
        <f>'SAME R Results'!CC81</f>
        <v>250</v>
      </c>
      <c r="CI47" s="1803">
        <f>'SAME R Results'!CD81</f>
        <v>3.6171749999997303E-2</v>
      </c>
      <c r="CJ47" s="1803"/>
      <c r="CK47" s="1803"/>
      <c r="CL47" s="2015">
        <f>'SAME R Results'!CI81</f>
        <v>81</v>
      </c>
      <c r="CM47" s="2015" t="str">
        <f>'SAME R Results'!CJ81</f>
        <v>Kapton</v>
      </c>
      <c r="CN47" s="2016">
        <f>'SAME R Results'!CK81</f>
        <v>6.4341574275316893E-2</v>
      </c>
      <c r="CO47" s="2016">
        <f>'SAME R Results'!CL81</f>
        <v>3.0899981799793117E-2</v>
      </c>
      <c r="CP47" s="2016">
        <f>'SAME R Results'!CM81</f>
        <v>3.8762293814106064E-2</v>
      </c>
      <c r="CQ47" s="2071">
        <f t="shared" si="0"/>
        <v>2720047.2292008265</v>
      </c>
      <c r="CR47" s="2074">
        <f t="shared" si="1"/>
        <v>0.36764067522967558</v>
      </c>
      <c r="CS47" s="2082">
        <f t="shared" si="2"/>
        <v>4.8229000000000006</v>
      </c>
      <c r="CT47" s="2074">
        <f t="shared" si="3"/>
        <v>1224021.253140372</v>
      </c>
      <c r="CU47" s="2074">
        <f t="shared" si="4"/>
        <v>0.81697927828816796</v>
      </c>
      <c r="CV47" s="2086">
        <v>25</v>
      </c>
      <c r="CW47" s="2074">
        <f t="shared" si="5"/>
        <v>1.6760743881178068</v>
      </c>
      <c r="CX47" s="2071">
        <f t="shared" si="6"/>
        <v>1025775.3364502201</v>
      </c>
      <c r="CY47" s="2074">
        <f t="shared" si="7"/>
        <v>78.755454373497699</v>
      </c>
      <c r="CZ47" s="2074">
        <f t="shared" si="8"/>
        <v>32.170787137658444</v>
      </c>
      <c r="DA47" s="2020"/>
    </row>
    <row r="48" spans="1:105" s="747" customFormat="1" ht="16.5" customHeight="1" x14ac:dyDescent="0.2">
      <c r="A48" s="780">
        <v>2</v>
      </c>
      <c r="B48" s="784" t="str">
        <f>'SAME R Results'!A82</f>
        <v>8(4)</v>
      </c>
      <c r="C48" s="831" t="str">
        <f>'SAME R Results'!B82</f>
        <v>Kapton</v>
      </c>
      <c r="D48" s="784" t="str">
        <f>'SAME R Results'!C82</f>
        <v>K10</v>
      </c>
      <c r="E48" s="784" t="str">
        <f>'SAME R Results'!D82</f>
        <v>46 KA</v>
      </c>
      <c r="F48" s="784">
        <f>'SAME R Results'!E82</f>
        <v>0</v>
      </c>
      <c r="G48" s="784" t="str">
        <f>'SAME R Results'!F82</f>
        <v>93a</v>
      </c>
      <c r="H48" s="785" t="str">
        <f>'SAME R Results'!G82</f>
        <v>aged</v>
      </c>
      <c r="I48" s="784">
        <f>'SAME R Results'!H82</f>
        <v>250</v>
      </c>
      <c r="J48" s="786">
        <f>'SAME R Results'!I82</f>
        <v>40428.354166666664</v>
      </c>
      <c r="K48" s="784">
        <f>'SAME R Results'!J82</f>
        <v>0</v>
      </c>
      <c r="L48" s="788"/>
      <c r="M48" s="788"/>
      <c r="N48" s="784">
        <f>'SAME R Results'!K82</f>
        <v>8.1</v>
      </c>
      <c r="O48" s="2083">
        <f>'SAME R Results'!L82</f>
        <v>1.43</v>
      </c>
      <c r="P48" s="784">
        <f>'SAME R Results'!M82</f>
        <v>0</v>
      </c>
      <c r="Q48" s="784">
        <f>'SAME R Results'!N82</f>
        <v>0</v>
      </c>
      <c r="R48" s="784">
        <f>'SAME R Results'!O82</f>
        <v>0</v>
      </c>
      <c r="S48" s="784">
        <f>'SAME R Results'!P82</f>
        <v>0</v>
      </c>
      <c r="T48" s="784">
        <f>'SAME R Results'!Q82</f>
        <v>0</v>
      </c>
      <c r="U48" s="784">
        <f>'SAME R Results'!R82</f>
        <v>567.71428571428567</v>
      </c>
      <c r="V48" s="784">
        <f>'SAME R Results'!S82</f>
        <v>0</v>
      </c>
      <c r="W48" s="784">
        <f>'SAME R Results'!T82</f>
        <v>0</v>
      </c>
      <c r="X48" s="784" t="str">
        <f>'SAME R Results'!U82</f>
        <v>n</v>
      </c>
      <c r="Y48" s="784" t="str">
        <f>'SAME R Results'!V82</f>
        <v>y</v>
      </c>
      <c r="Z48" s="784" t="str">
        <f>'SAME R Results'!W82</f>
        <v>y</v>
      </c>
      <c r="AA48" s="784" t="str">
        <f>'SAME R Results'!X82</f>
        <v>n</v>
      </c>
      <c r="AB48" s="784" t="str">
        <f>'SAME R Results'!Y82</f>
        <v>n</v>
      </c>
      <c r="AC48" s="789"/>
      <c r="AD48" s="784" t="str">
        <f>'SAME R Results'!Z82</f>
        <v>y</v>
      </c>
      <c r="AE48" s="784">
        <f>'SAME R Results'!AA82</f>
        <v>10</v>
      </c>
      <c r="AF48" s="784" t="str">
        <f>'SAME R Results'!AB82</f>
        <v>y</v>
      </c>
      <c r="AG48" s="817">
        <f>'SAME R Results'!AC82</f>
        <v>3.852706928546E-2</v>
      </c>
      <c r="AH48" s="819">
        <f>'SAME R Results'!AD82</f>
        <v>0</v>
      </c>
      <c r="AI48" s="784">
        <f>'SAME R Results'!AE82</f>
        <v>0</v>
      </c>
      <c r="AJ48" s="784">
        <f>'SAME R Results'!AF82</f>
        <v>0</v>
      </c>
      <c r="AK48" s="784">
        <f>'SAME R Results'!AG82</f>
        <v>0</v>
      </c>
      <c r="AL48" s="784">
        <f>'SAME R Results'!AH82</f>
        <v>0</v>
      </c>
      <c r="AM48" s="784">
        <f>'SAME R Results'!AI82</f>
        <v>0</v>
      </c>
      <c r="AN48" s="784">
        <f>'SAME R Results'!AJ82</f>
        <v>0</v>
      </c>
      <c r="AO48" s="784">
        <f>'SAME R Results'!AK82</f>
        <v>0</v>
      </c>
      <c r="AP48" s="784">
        <f>'SAME R Results'!AL82</f>
        <v>0</v>
      </c>
      <c r="AQ48" s="784">
        <f>'SAME R Results'!AM82</f>
        <v>0</v>
      </c>
      <c r="AR48" s="817">
        <f>'SAME R Results'!AN82</f>
        <v>0</v>
      </c>
      <c r="AS48" s="819">
        <f>'SAME R Results'!AO82</f>
        <v>0</v>
      </c>
      <c r="AT48" s="784">
        <f>'SAME R Results'!AP82</f>
        <v>60</v>
      </c>
      <c r="AU48" s="789"/>
      <c r="AV48" s="821">
        <f>'SAME R Results'!AQ82</f>
        <v>0</v>
      </c>
      <c r="AW48" s="821">
        <f>'SAME R Results'!AR82</f>
        <v>0.7473449499999999</v>
      </c>
      <c r="AX48" s="821">
        <f>'SAME R Results'!AS82</f>
        <v>0</v>
      </c>
      <c r="AY48" s="821">
        <f>'SAME R Results'!AT82</f>
        <v>0</v>
      </c>
      <c r="AZ48" s="824"/>
      <c r="BA48" s="824"/>
      <c r="BB48" s="821">
        <f>'SAME R Results'!AU82</f>
        <v>8.7951664999999998E-2</v>
      </c>
      <c r="BC48" s="821">
        <f>'SAME R Results'!AV82</f>
        <v>2.6687625E-2</v>
      </c>
      <c r="BD48" s="821">
        <f>'SAME R Results'!AW82</f>
        <v>5.2675324999999997</v>
      </c>
      <c r="BE48" s="821">
        <f>'SAME R Results'!AX82</f>
        <v>4.6730350000000005</v>
      </c>
      <c r="BF48" s="827">
        <f>'SAME R Results'!AY82</f>
        <v>26590</v>
      </c>
      <c r="BG48" s="784">
        <f>'SAME R Results'!AZ82</f>
        <v>0.16003419999999999</v>
      </c>
      <c r="BH48" s="784">
        <f>'SAME R Results'!BA82</f>
        <v>8.631896E-2</v>
      </c>
      <c r="BI48" s="789"/>
      <c r="BJ48" s="784">
        <f>'SAME R Results'!BB82</f>
        <v>6.074349999999999</v>
      </c>
      <c r="BK48" s="784">
        <f>'SAME R Results'!BC82</f>
        <v>0.59449749999999923</v>
      </c>
      <c r="BL48" s="2159">
        <f>'SAME R Results'!BD82</f>
        <v>990233.64370977459</v>
      </c>
      <c r="BM48" s="784">
        <f>'SAME R Results'!BE82</f>
        <v>104.06590153459113</v>
      </c>
      <c r="BN48" s="784">
        <f>'SAME R Results'!BF82</f>
        <v>6.1264039999999999E-2</v>
      </c>
      <c r="BO48" s="784">
        <f>'SAME R Results'!BG82</f>
        <v>1.8428809999999997E-2</v>
      </c>
      <c r="BP48" s="789"/>
      <c r="BQ48" s="784">
        <f>'SAME R Results'!BH82</f>
        <v>2.7334574999999997</v>
      </c>
      <c r="BR48" s="817">
        <f>'SAME R Results'!BI82</f>
        <v>0.10509227008761539</v>
      </c>
      <c r="BS48" s="817">
        <f>'SAME R Results'!BJ82</f>
        <v>0.154844539147029</v>
      </c>
      <c r="BT48" s="817">
        <f>'SAME R Results'!BL82</f>
        <v>3.3243622350005242</v>
      </c>
      <c r="BU48" s="817">
        <f>'SAME R Results'!BM82</f>
        <v>1.8636959275172889</v>
      </c>
      <c r="BV48" s="817">
        <f>'SAME R Results'!BN82</f>
        <v>8.6578132344292139E-2</v>
      </c>
      <c r="BW48" s="784">
        <f>'SAME R Results'!BO82</f>
        <v>990233.64370977459</v>
      </c>
      <c r="BX48" s="784">
        <f>'SAME R Results'!BP82</f>
        <v>974359.86946889805</v>
      </c>
      <c r="BY48" s="784">
        <f>'SAME R Results'!BQ82</f>
        <v>914805.60950171377</v>
      </c>
      <c r="BZ48" s="784">
        <f>'SAME R Results'!BR82</f>
        <v>104.06590153459113</v>
      </c>
      <c r="CA48" s="784">
        <f>'SAME R Results'!BS82</f>
        <v>0.13195807067388776</v>
      </c>
      <c r="CB48" s="784">
        <f>'SAME R Results'!BT82</f>
        <v>0.45</v>
      </c>
      <c r="CC48" s="784">
        <f>'SAME R Results'!BV82</f>
        <v>1</v>
      </c>
      <c r="CD48" s="880">
        <f>'SAME R Results'!BW82</f>
        <v>1.42</v>
      </c>
      <c r="CE48" s="1086">
        <f>'SAME R Results'!BZ82</f>
        <v>494.14786984146389</v>
      </c>
      <c r="CF48" s="1777">
        <f>'SAME R Results'!CA82</f>
        <v>0.36000000000002697</v>
      </c>
      <c r="CG48" s="1777">
        <f>'SAME R Results'!CB82</f>
        <v>0</v>
      </c>
      <c r="CH48" s="1777">
        <f>'SAME R Results'!CC82</f>
        <v>0</v>
      </c>
      <c r="CI48" s="1777">
        <f>'SAME R Results'!CD82</f>
        <v>4.5557624999996583E-2</v>
      </c>
      <c r="CJ48" s="1777"/>
      <c r="CK48" s="1777"/>
      <c r="CL48" s="2015">
        <f>'SAME R Results'!CI82</f>
        <v>82</v>
      </c>
      <c r="CM48" s="2015" t="str">
        <f>'SAME R Results'!CJ82</f>
        <v>Kapton</v>
      </c>
      <c r="CN48" s="2016">
        <f>'SAME R Results'!CK82</f>
        <v>0.10509227008761539</v>
      </c>
      <c r="CO48" s="2016">
        <f>'SAME R Results'!CL82</f>
        <v>2.2412655034877989E-2</v>
      </c>
      <c r="CP48" s="2016">
        <f>'SAME R Results'!CM82</f>
        <v>4.0960478988366078E-2</v>
      </c>
      <c r="CQ48" s="2071">
        <f t="shared" si="0"/>
        <v>724528.28969155345</v>
      </c>
      <c r="CR48" s="2074">
        <f t="shared" si="1"/>
        <v>1.3802083565649597</v>
      </c>
      <c r="CS48" s="2082">
        <f t="shared" si="2"/>
        <v>6.074349999999999</v>
      </c>
      <c r="CT48" s="2074">
        <f t="shared" si="3"/>
        <v>326037.73036119906</v>
      </c>
      <c r="CU48" s="2074">
        <f t="shared" si="4"/>
        <v>3.0671296812554658</v>
      </c>
      <c r="CV48" s="2086">
        <v>26</v>
      </c>
      <c r="CW48" s="2074">
        <f t="shared" si="5"/>
        <v>3.8524347945685156</v>
      </c>
      <c r="CX48" s="2071">
        <f t="shared" si="6"/>
        <v>628019.5483928154</v>
      </c>
      <c r="CY48" s="2074">
        <f t="shared" si="7"/>
        <v>34.264045217872251</v>
      </c>
      <c r="CZ48" s="2074">
        <f t="shared" si="8"/>
        <v>52.546135043807695</v>
      </c>
      <c r="DA48" s="2020"/>
    </row>
    <row r="49" spans="1:105" ht="16.5" customHeight="1" x14ac:dyDescent="0.2">
      <c r="A49" s="780">
        <v>2</v>
      </c>
      <c r="B49" s="784" t="str">
        <f>'SAME R Results'!A83</f>
        <v>8(4)</v>
      </c>
      <c r="C49" s="831" t="str">
        <f>'SAME R Results'!B83</f>
        <v>Kapton</v>
      </c>
      <c r="D49" s="784" t="str">
        <f>'SAME R Results'!C83</f>
        <v>K11</v>
      </c>
      <c r="E49" s="784" t="str">
        <f>'SAME R Results'!D83</f>
        <v>47 K</v>
      </c>
      <c r="F49" s="784">
        <f>'SAME R Results'!E83</f>
        <v>0</v>
      </c>
      <c r="G49" s="784">
        <f>'SAME R Results'!F83</f>
        <v>94</v>
      </c>
      <c r="H49" s="785" t="str">
        <f>'SAME R Results'!G83</f>
        <v>Mid Temp aging run mid high</v>
      </c>
      <c r="I49" s="784">
        <f>'SAME R Results'!H83</f>
        <v>250</v>
      </c>
      <c r="J49" s="786">
        <f>'SAME R Results'!I83</f>
        <v>40428.354166666664</v>
      </c>
      <c r="K49" s="784">
        <f>'SAME R Results'!J83</f>
        <v>0</v>
      </c>
      <c r="L49" s="788"/>
      <c r="M49" s="788"/>
      <c r="N49" s="784">
        <f>'SAME R Results'!K83</f>
        <v>8.1</v>
      </c>
      <c r="O49" s="854">
        <f>'SAME R Results'!L83</f>
        <v>1.45</v>
      </c>
      <c r="P49" s="784">
        <f>'SAME R Results'!M83</f>
        <v>60</v>
      </c>
      <c r="Q49" s="784">
        <f>'SAME R Results'!N83</f>
        <v>11</v>
      </c>
      <c r="R49" s="784">
        <f>'SAME R Results'!O83</f>
        <v>8</v>
      </c>
      <c r="S49" s="784" t="str">
        <f>'SAME R Results'!P83</f>
        <v>n</v>
      </c>
      <c r="T49" s="784">
        <f>'SAME R Results'!Q83</f>
        <v>0</v>
      </c>
      <c r="U49" s="784">
        <f>'SAME R Results'!R83</f>
        <v>42.142857142857146</v>
      </c>
      <c r="V49" s="784" t="str">
        <f>'SAME R Results'!S83</f>
        <v>y</v>
      </c>
      <c r="W49" s="784">
        <f>'SAME R Results'!T83</f>
        <v>60</v>
      </c>
      <c r="X49" s="784" t="str">
        <f>'SAME R Results'!U83</f>
        <v>n</v>
      </c>
      <c r="Y49" s="784" t="str">
        <f>'SAME R Results'!V83</f>
        <v>y</v>
      </c>
      <c r="Z49" s="784" t="str">
        <f>'SAME R Results'!W83</f>
        <v>y</v>
      </c>
      <c r="AA49" s="784" t="str">
        <f>'SAME R Results'!X83</f>
        <v>n</v>
      </c>
      <c r="AB49" s="784" t="str">
        <f>'SAME R Results'!Y83</f>
        <v>n</v>
      </c>
      <c r="AC49" s="789"/>
      <c r="AD49" s="784" t="str">
        <f>'SAME R Results'!Z83</f>
        <v>y</v>
      </c>
      <c r="AE49" s="784">
        <f>'SAME R Results'!AA83</f>
        <v>10</v>
      </c>
      <c r="AF49" s="784" t="str">
        <f>'SAME R Results'!AB83</f>
        <v>y</v>
      </c>
      <c r="AG49" s="817">
        <f>'SAME R Results'!AC83</f>
        <v>3.852706928546E-2</v>
      </c>
      <c r="AH49" s="819">
        <f>'SAME R Results'!AD83</f>
        <v>0</v>
      </c>
      <c r="AI49" s="784">
        <f>'SAME R Results'!AE83</f>
        <v>58</v>
      </c>
      <c r="AJ49" s="784">
        <f>'SAME R Results'!AF83</f>
        <v>480</v>
      </c>
      <c r="AK49" s="784">
        <f>'SAME R Results'!AG83</f>
        <v>0</v>
      </c>
      <c r="AL49" s="784" t="str">
        <f>'SAME R Results'!AH83</f>
        <v>n</v>
      </c>
      <c r="AM49" s="784" t="str">
        <f>'SAME R Results'!AI83</f>
        <v>y</v>
      </c>
      <c r="AN49" s="784" t="str">
        <f>'SAME R Results'!AJ83</f>
        <v>y</v>
      </c>
      <c r="AO49" s="784" t="str">
        <f>'SAME R Results'!AK83</f>
        <v>n</v>
      </c>
      <c r="AP49" s="784" t="str">
        <f>'SAME R Results'!AL83</f>
        <v>n</v>
      </c>
      <c r="AQ49" s="784" t="str">
        <f>'SAME R Results'!AM83</f>
        <v>y</v>
      </c>
      <c r="AR49" s="817">
        <f>'SAME R Results'!AN83</f>
        <v>3.852706928546E-2</v>
      </c>
      <c r="AS49" s="819">
        <f>'SAME R Results'!AO83</f>
        <v>0</v>
      </c>
      <c r="AT49" s="784">
        <f>'SAME R Results'!AP83</f>
        <v>0</v>
      </c>
      <c r="AU49" s="789"/>
      <c r="AV49" s="821">
        <f>'SAME R Results'!AQ83</f>
        <v>0</v>
      </c>
      <c r="AW49" s="821">
        <f>'SAME R Results'!AR83</f>
        <v>0.7454529000000002</v>
      </c>
      <c r="AX49" s="821">
        <f>'SAME R Results'!AS83</f>
        <v>0</v>
      </c>
      <c r="AY49" s="821">
        <f>'SAME R Results'!AT83</f>
        <v>0</v>
      </c>
      <c r="AZ49" s="824"/>
      <c r="BA49" s="824"/>
      <c r="BB49" s="821">
        <f>'SAME R Results'!AU83</f>
        <v>0.10324098999999998</v>
      </c>
      <c r="BC49" s="821">
        <f>'SAME R Results'!AV83</f>
        <v>2.8869634999999998E-2</v>
      </c>
      <c r="BD49" s="821">
        <f>'SAME R Results'!AW83</f>
        <v>6.0749664999999995</v>
      </c>
      <c r="BE49" s="821">
        <f>'SAME R Results'!AX83</f>
        <v>4.6810754999999995</v>
      </c>
      <c r="BF49" s="827">
        <f>'SAME R Results'!AY83</f>
        <v>75855</v>
      </c>
      <c r="BG49" s="784">
        <f>'SAME R Results'!AZ83</f>
        <v>0.18572995000000003</v>
      </c>
      <c r="BH49" s="784">
        <f>'SAME R Results'!BA83</f>
        <v>8.1817625000000005E-2</v>
      </c>
      <c r="BI49" s="789"/>
      <c r="BJ49" s="784">
        <f>'SAME R Results'!BB83</f>
        <v>7.88</v>
      </c>
      <c r="BK49" s="784">
        <f>'SAME R Results'!BC83</f>
        <v>1.393891</v>
      </c>
      <c r="BL49" s="2159">
        <f>'SAME R Results'!BD83</f>
        <v>3018896.3813527012</v>
      </c>
      <c r="BM49" s="784">
        <f>'SAME R Results'!BE83</f>
        <v>277.55824331110045</v>
      </c>
      <c r="BN49" s="784">
        <f>'SAME R Results'!BF83</f>
        <v>7.4371354999999972E-2</v>
      </c>
      <c r="BO49" s="784">
        <f>'SAME R Results'!BG83</f>
        <v>2.5978081250000007E-2</v>
      </c>
      <c r="BP49" s="789"/>
      <c r="BQ49" s="784">
        <f>'SAME R Results'!BH83</f>
        <v>3.5459999999999998</v>
      </c>
      <c r="BR49" s="817">
        <f>'SAME R Results'!BI83</f>
        <v>9.1940301437816396E-2</v>
      </c>
      <c r="BS49" s="817">
        <f>'SAME R Results'!BJ83</f>
        <v>0.11646654330236111</v>
      </c>
      <c r="BT49" s="817">
        <f>'SAME R Results'!BL83</f>
        <v>2.8628501960667303</v>
      </c>
      <c r="BU49" s="817">
        <f>'SAME R Results'!BM83</f>
        <v>1.6262491679176359</v>
      </c>
      <c r="BV49" s="817">
        <f>'SAME R Results'!BN83</f>
        <v>8.1688005420539944E-2</v>
      </c>
      <c r="BW49" s="784">
        <f>'SAME R Results'!BO83</f>
        <v>3018896.3813527012</v>
      </c>
      <c r="BX49" s="784">
        <f>'SAME R Results'!BP83</f>
        <v>2973612.2465260113</v>
      </c>
      <c r="BY49" s="784">
        <f>'SAME R Results'!BQ83</f>
        <v>2706721.3379854904</v>
      </c>
      <c r="BZ49" s="784">
        <f>'SAME R Results'!BR83</f>
        <v>277.55824331110045</v>
      </c>
      <c r="CA49" s="784">
        <f>'SAME R Results'!BS83</f>
        <v>0.30939603125277454</v>
      </c>
      <c r="CB49" s="784">
        <f>'SAME R Results'!BT83</f>
        <v>0.45</v>
      </c>
      <c r="CC49" s="784">
        <f>'SAME R Results'!BV83</f>
        <v>1</v>
      </c>
      <c r="CD49" s="880">
        <f>'SAME R Results'!BW83</f>
        <v>1.42</v>
      </c>
      <c r="CE49" s="1086">
        <f>'SAME R Results'!BZ83</f>
        <v>527.34367563845251</v>
      </c>
      <c r="CF49" s="1777">
        <f>'SAME R Results'!CA83</f>
        <v>0.57000000000007045</v>
      </c>
      <c r="CG49" s="1777" t="str">
        <f>'SAME R Results'!CB83</f>
        <v xml:space="preserve"> 47K</v>
      </c>
      <c r="CH49" s="1777">
        <f>'SAME R Results'!CC83</f>
        <v>250</v>
      </c>
      <c r="CI49" s="1777">
        <f>'SAME R Results'!CD83</f>
        <v>3.7326315789469072E-2</v>
      </c>
      <c r="CJ49" s="1777"/>
      <c r="CK49" s="1777"/>
      <c r="CL49" s="2015">
        <f>'SAME R Results'!CI83</f>
        <v>83</v>
      </c>
      <c r="CM49" s="2015" t="str">
        <f>'SAME R Results'!CJ83</f>
        <v>Kapton</v>
      </c>
      <c r="CN49" s="2016">
        <f>'SAME R Results'!CK83</f>
        <v>9.1940301437816396E-2</v>
      </c>
      <c r="CO49" s="2016">
        <f>'SAME R Results'!CL83</f>
        <v>2.0973309362662149E-2</v>
      </c>
      <c r="CP49" s="2016">
        <f>'SAME R Results'!CM83</f>
        <v>3.7033329392250972E-2</v>
      </c>
      <c r="CQ49" s="2071">
        <f t="shared" si="0"/>
        <v>1702705.2348294987</v>
      </c>
      <c r="CR49" s="2074">
        <f t="shared" si="1"/>
        <v>0.58730071391372418</v>
      </c>
      <c r="CS49" s="2082">
        <f t="shared" si="2"/>
        <v>7.879999999999999</v>
      </c>
      <c r="CT49" s="2074">
        <f t="shared" si="3"/>
        <v>766217.35567327449</v>
      </c>
      <c r="CU49" s="2074">
        <f t="shared" si="4"/>
        <v>1.3051126975860536</v>
      </c>
      <c r="CV49" s="2085">
        <v>27</v>
      </c>
      <c r="CW49" s="2074">
        <f t="shared" si="5"/>
        <v>1.8737688846699811</v>
      </c>
      <c r="CX49" s="2071">
        <f t="shared" si="6"/>
        <v>717857.11997734697</v>
      </c>
      <c r="CY49" s="2074">
        <f t="shared" si="7"/>
        <v>70.446254647487436</v>
      </c>
      <c r="CZ49" s="2074">
        <f t="shared" si="8"/>
        <v>45.970150718908201</v>
      </c>
    </row>
    <row r="50" spans="1:105" ht="16.5" customHeight="1" x14ac:dyDescent="0.2">
      <c r="A50" s="780">
        <v>2</v>
      </c>
      <c r="B50" s="784" t="str">
        <f>'SAME R Results'!A84</f>
        <v>8(4)</v>
      </c>
      <c r="C50" s="831" t="str">
        <f>'SAME R Results'!B84</f>
        <v>Kapton</v>
      </c>
      <c r="D50" s="784" t="str">
        <f>'SAME R Results'!C84</f>
        <v>K11</v>
      </c>
      <c r="E50" s="784" t="str">
        <f>'SAME R Results'!D84</f>
        <v>47KA</v>
      </c>
      <c r="F50" s="784">
        <f>'SAME R Results'!E84</f>
        <v>0</v>
      </c>
      <c r="G50" s="784" t="str">
        <f>'SAME R Results'!F84</f>
        <v>94a</v>
      </c>
      <c r="H50" s="785" t="str">
        <f>'SAME R Results'!G84</f>
        <v>aged</v>
      </c>
      <c r="I50" s="784">
        <f>'SAME R Results'!H84</f>
        <v>250</v>
      </c>
      <c r="J50" s="786">
        <f>'SAME R Results'!I84</f>
        <v>40428.354166666664</v>
      </c>
      <c r="K50" s="784">
        <f>'SAME R Results'!J84</f>
        <v>0</v>
      </c>
      <c r="L50" s="788"/>
      <c r="M50" s="788"/>
      <c r="N50" s="784">
        <f>'SAME R Results'!K84</f>
        <v>8.1</v>
      </c>
      <c r="O50" s="854">
        <f>'SAME R Results'!L84</f>
        <v>1.45</v>
      </c>
      <c r="P50" s="784">
        <f>'SAME R Results'!M84</f>
        <v>0</v>
      </c>
      <c r="Q50" s="784">
        <f>'SAME R Results'!N84</f>
        <v>0</v>
      </c>
      <c r="R50" s="784">
        <f>'SAME R Results'!O84</f>
        <v>0</v>
      </c>
      <c r="S50" s="784">
        <f>'SAME R Results'!P84</f>
        <v>0</v>
      </c>
      <c r="T50" s="784">
        <f>'SAME R Results'!Q84</f>
        <v>0</v>
      </c>
      <c r="U50" s="784">
        <f>'SAME R Results'!R84</f>
        <v>567.42857142857144</v>
      </c>
      <c r="V50" s="784">
        <f>'SAME R Results'!S84</f>
        <v>0</v>
      </c>
      <c r="W50" s="784">
        <f>'SAME R Results'!T84</f>
        <v>0</v>
      </c>
      <c r="X50" s="784" t="str">
        <f>'SAME R Results'!U84</f>
        <v>n</v>
      </c>
      <c r="Y50" s="784" t="str">
        <f>'SAME R Results'!V84</f>
        <v>y</v>
      </c>
      <c r="Z50" s="784" t="str">
        <f>'SAME R Results'!W84</f>
        <v>y</v>
      </c>
      <c r="AA50" s="784" t="str">
        <f>'SAME R Results'!X84</f>
        <v>n</v>
      </c>
      <c r="AB50" s="784" t="str">
        <f>'SAME R Results'!Y84</f>
        <v>n</v>
      </c>
      <c r="AC50" s="789"/>
      <c r="AD50" s="784" t="str">
        <f>'SAME R Results'!Z84</f>
        <v>y</v>
      </c>
      <c r="AE50" s="784">
        <f>'SAME R Results'!AA84</f>
        <v>10</v>
      </c>
      <c r="AF50" s="784" t="str">
        <f>'SAME R Results'!AB84</f>
        <v>y</v>
      </c>
      <c r="AG50" s="817">
        <f>'SAME R Results'!AC84</f>
        <v>3.852706928546E-2</v>
      </c>
      <c r="AH50" s="819">
        <f>'SAME R Results'!AD84</f>
        <v>0</v>
      </c>
      <c r="AI50" s="784">
        <f>'SAME R Results'!AE84</f>
        <v>0</v>
      </c>
      <c r="AJ50" s="784">
        <f>'SAME R Results'!AF84</f>
        <v>0</v>
      </c>
      <c r="AK50" s="784">
        <f>'SAME R Results'!AG84</f>
        <v>0</v>
      </c>
      <c r="AL50" s="784">
        <f>'SAME R Results'!AH84</f>
        <v>0</v>
      </c>
      <c r="AM50" s="784">
        <f>'SAME R Results'!AI84</f>
        <v>0</v>
      </c>
      <c r="AN50" s="784">
        <f>'SAME R Results'!AJ84</f>
        <v>0</v>
      </c>
      <c r="AO50" s="784">
        <f>'SAME R Results'!AK84</f>
        <v>0</v>
      </c>
      <c r="AP50" s="784">
        <f>'SAME R Results'!AL84</f>
        <v>0</v>
      </c>
      <c r="AQ50" s="784">
        <f>'SAME R Results'!AM84</f>
        <v>0</v>
      </c>
      <c r="AR50" s="817">
        <f>'SAME R Results'!AN84</f>
        <v>0</v>
      </c>
      <c r="AS50" s="819">
        <f>'SAME R Results'!AO84</f>
        <v>0</v>
      </c>
      <c r="AT50" s="784">
        <f>'SAME R Results'!AP84</f>
        <v>60</v>
      </c>
      <c r="AU50" s="789"/>
      <c r="AV50" s="821">
        <f>'SAME R Results'!AQ84</f>
        <v>0</v>
      </c>
      <c r="AW50" s="821">
        <f>'SAME R Results'!AR84</f>
        <v>0.84228519999999985</v>
      </c>
      <c r="AX50" s="821">
        <f>'SAME R Results'!AS84</f>
        <v>0</v>
      </c>
      <c r="AY50" s="821">
        <f>'SAME R Results'!AT84</f>
        <v>0</v>
      </c>
      <c r="AZ50" s="824"/>
      <c r="BA50" s="824"/>
      <c r="BB50" s="821">
        <f>'SAME R Results'!AU84</f>
        <v>0.11454768499999998</v>
      </c>
      <c r="BC50" s="821">
        <f>'SAME R Results'!AV84</f>
        <v>2.7988971428571426E-2</v>
      </c>
      <c r="BD50" s="821">
        <f>'SAME R Results'!AW84</f>
        <v>5.5408479999999987</v>
      </c>
      <c r="BE50" s="821">
        <f>'SAME R Results'!AX84</f>
        <v>4.6827623809523802</v>
      </c>
      <c r="BF50" s="827">
        <f>'SAME R Results'!AY84</f>
        <v>30740</v>
      </c>
      <c r="BG50" s="784">
        <f>'SAME R Results'!AZ84</f>
        <v>0.21058654999999998</v>
      </c>
      <c r="BH50" s="784">
        <f>'SAME R Results'!BA84</f>
        <v>7.9636342857142856E-2</v>
      </c>
      <c r="BI50" s="789"/>
      <c r="BJ50" s="784">
        <f>'SAME R Results'!BB84</f>
        <v>10.396850000000001</v>
      </c>
      <c r="BK50" s="784">
        <f>'SAME R Results'!BC84</f>
        <v>0.85808561904761849</v>
      </c>
      <c r="BL50" s="2159">
        <f>'SAME R Results'!BD84</f>
        <v>1151405.4928839717</v>
      </c>
      <c r="BM50" s="784">
        <f>'SAME R Results'!BE84</f>
        <v>156.01798358413714</v>
      </c>
      <c r="BN50" s="784">
        <f>'SAME R Results'!BF84</f>
        <v>8.6558713571428553E-2</v>
      </c>
      <c r="BO50" s="784">
        <f>'SAME R Results'!BG84</f>
        <v>3.2737551785714282E-2</v>
      </c>
      <c r="BP50" s="789"/>
      <c r="BQ50" s="784">
        <f>'SAME R Results'!BH84</f>
        <v>4.6785825000000001</v>
      </c>
      <c r="BR50" s="817">
        <f>'SAME R Results'!BI84</f>
        <v>0.13550220539017285</v>
      </c>
      <c r="BS50" s="817">
        <f>'SAME R Results'!BJ84</f>
        <v>0.17614338692128539</v>
      </c>
      <c r="BT50" s="817">
        <f>'SAME R Results'!BL84</f>
        <v>2.6440191416268415</v>
      </c>
      <c r="BU50" s="817">
        <f>'SAME R Results'!BM84</f>
        <v>1.6688963150865648</v>
      </c>
      <c r="BV50" s="817">
        <f>'SAME R Results'!BN84</f>
        <v>0.118846493917783</v>
      </c>
      <c r="BW50" s="784">
        <f>'SAME R Results'!BO84</f>
        <v>1151405.4928839717</v>
      </c>
      <c r="BX50" s="784">
        <f>'SAME R Results'!BP84</f>
        <v>1133054.2397751133</v>
      </c>
      <c r="BY50" s="784">
        <f>'SAME R Results'!BQ84</f>
        <v>1060893.9210288024</v>
      </c>
      <c r="BZ50" s="784">
        <f>'SAME R Results'!BR84</f>
        <v>156.01798358413714</v>
      </c>
      <c r="CA50" s="784">
        <f>'SAME R Results'!BS84</f>
        <v>0.19046559954000231</v>
      </c>
      <c r="CB50" s="784">
        <f>'SAME R Results'!BT84</f>
        <v>0.45</v>
      </c>
      <c r="CC50" s="784">
        <f>'SAME R Results'!BV84</f>
        <v>1</v>
      </c>
      <c r="CD50" s="880">
        <f>'SAME R Results'!BW84</f>
        <v>1.42</v>
      </c>
      <c r="CE50" s="1086">
        <f>'SAME R Results'!BZ84</f>
        <v>527.34367563845251</v>
      </c>
      <c r="CF50" s="1777">
        <f>'SAME R Results'!CA84</f>
        <v>0.57000000000007045</v>
      </c>
      <c r="CG50" s="1777">
        <f>'SAME R Results'!CB84</f>
        <v>0</v>
      </c>
      <c r="CH50" s="1777">
        <f>'SAME R Results'!CC84</f>
        <v>0</v>
      </c>
      <c r="CI50" s="1777">
        <f>'SAME R Results'!CD84</f>
        <v>4.9248236842099183E-2</v>
      </c>
      <c r="CJ50" s="1777"/>
      <c r="CK50" s="1777"/>
      <c r="CL50" s="2015">
        <f>'SAME R Results'!CI84</f>
        <v>84</v>
      </c>
      <c r="CM50" s="2015" t="str">
        <f>'SAME R Results'!CJ84</f>
        <v>Kapton</v>
      </c>
      <c r="CN50" s="2016">
        <f>'SAME R Results'!CK84</f>
        <v>0.13550220539017285</v>
      </c>
      <c r="CO50" s="2016">
        <f>'SAME R Results'!CL84</f>
        <v>1.8501055302846226E-2</v>
      </c>
      <c r="CP50" s="2016">
        <f>'SAME R Results'!CM84</f>
        <v>3.5804107773837288E-2</v>
      </c>
      <c r="CQ50" s="2071">
        <f t="shared" si="0"/>
        <v>492202.71006612439</v>
      </c>
      <c r="CR50" s="2074">
        <f t="shared" si="1"/>
        <v>2.0316832466559482</v>
      </c>
      <c r="CS50" s="2082">
        <f t="shared" si="2"/>
        <v>10.396850000000001</v>
      </c>
      <c r="CT50" s="2074">
        <f t="shared" si="3"/>
        <v>221491.21952975597</v>
      </c>
      <c r="CU50" s="2074">
        <f t="shared" si="4"/>
        <v>4.5148516592354406</v>
      </c>
      <c r="CV50" s="2085">
        <v>28</v>
      </c>
      <c r="CW50" s="2074">
        <f t="shared" si="5"/>
        <v>4.3981602904767154</v>
      </c>
      <c r="CX50" s="2071">
        <f t="shared" si="6"/>
        <v>487076.94321251672</v>
      </c>
      <c r="CY50" s="2074">
        <f t="shared" si="7"/>
        <v>30.012548720840858</v>
      </c>
      <c r="CZ50" s="2074">
        <f t="shared" si="8"/>
        <v>67.751102695086431</v>
      </c>
    </row>
    <row r="51" spans="1:105" ht="16.5" customHeight="1" x14ac:dyDescent="0.2">
      <c r="A51" s="780">
        <v>2</v>
      </c>
      <c r="B51" s="784" t="str">
        <f>'SAME R Results'!A99</f>
        <v>9(4)</v>
      </c>
      <c r="C51" s="831" t="str">
        <f>'SAME R Results'!B99</f>
        <v>Kapton</v>
      </c>
      <c r="D51" s="784" t="str">
        <f>'SAME R Results'!C99</f>
        <v>K12</v>
      </c>
      <c r="E51" s="784" t="str">
        <f>'SAME R Results'!D99</f>
        <v>54 K</v>
      </c>
      <c r="F51" s="784">
        <f>'SAME R Results'!E99</f>
        <v>0</v>
      </c>
      <c r="G51" s="784">
        <f>'SAME R Results'!F99</f>
        <v>101</v>
      </c>
      <c r="H51" s="785" t="str">
        <f>'SAME R Results'!G99</f>
        <v>No flow run w/ aging</v>
      </c>
      <c r="I51" s="784">
        <f>'SAME R Results'!H99</f>
        <v>251</v>
      </c>
      <c r="J51" s="786">
        <f>'SAME R Results'!I99</f>
        <v>40429.354166666664</v>
      </c>
      <c r="K51" s="784">
        <f>'SAME R Results'!J99</f>
        <v>0</v>
      </c>
      <c r="L51" s="788"/>
      <c r="M51" s="788"/>
      <c r="N51" s="784">
        <f>'SAME R Results'!K99</f>
        <v>0</v>
      </c>
      <c r="O51" s="854">
        <f>'SAME R Results'!L99</f>
        <v>1.48</v>
      </c>
      <c r="P51" s="784">
        <f>'SAME R Results'!M99</f>
        <v>60</v>
      </c>
      <c r="Q51" s="784">
        <f>'SAME R Results'!N99</f>
        <v>11</v>
      </c>
      <c r="R51" s="784">
        <f>'SAME R Results'!O99</f>
        <v>8</v>
      </c>
      <c r="S51" s="784" t="str">
        <f>'SAME R Results'!P99</f>
        <v>n</v>
      </c>
      <c r="T51" s="784" t="str">
        <f>'SAME R Results'!Q99</f>
        <v>N</v>
      </c>
      <c r="U51" s="784">
        <f>'SAME R Results'!R99</f>
        <v>29.428571428571427</v>
      </c>
      <c r="V51" s="784" t="str">
        <f>'SAME R Results'!S99</f>
        <v>Y</v>
      </c>
      <c r="W51" s="784">
        <f>'SAME R Results'!T99</f>
        <v>90</v>
      </c>
      <c r="X51" s="784" t="str">
        <f>'SAME R Results'!U99</f>
        <v>n</v>
      </c>
      <c r="Y51" s="784" t="str">
        <f>'SAME R Results'!V99</f>
        <v>y</v>
      </c>
      <c r="Z51" s="784" t="str">
        <f>'SAME R Results'!W99</f>
        <v>y</v>
      </c>
      <c r="AA51" s="784" t="str">
        <f>'SAME R Results'!X99</f>
        <v>n</v>
      </c>
      <c r="AB51" s="784" t="str">
        <f>'SAME R Results'!Y99</f>
        <v>n</v>
      </c>
      <c r="AC51" s="789"/>
      <c r="AD51" s="784" t="str">
        <f>'SAME R Results'!Z99</f>
        <v>y</v>
      </c>
      <c r="AE51" s="784">
        <f>'SAME R Results'!AA99</f>
        <v>10</v>
      </c>
      <c r="AF51" s="784" t="str">
        <f>'SAME R Results'!AB99</f>
        <v>y</v>
      </c>
      <c r="AG51" s="817">
        <f>'SAME R Results'!AC99</f>
        <v>3.852706928546E-2</v>
      </c>
      <c r="AH51" s="819">
        <f>'SAME R Results'!AD99</f>
        <v>0</v>
      </c>
      <c r="AI51" s="784">
        <f>'SAME R Results'!AE99</f>
        <v>58</v>
      </c>
      <c r="AJ51" s="784">
        <f>'SAME R Results'!AF99</f>
        <v>480</v>
      </c>
      <c r="AK51" s="784">
        <f>'SAME R Results'!AG99</f>
        <v>0</v>
      </c>
      <c r="AL51" s="784" t="str">
        <f>'SAME R Results'!AH99</f>
        <v>n</v>
      </c>
      <c r="AM51" s="784" t="str">
        <f>'SAME R Results'!AI99</f>
        <v>y</v>
      </c>
      <c r="AN51" s="784" t="str">
        <f>'SAME R Results'!AJ99</f>
        <v>y</v>
      </c>
      <c r="AO51" s="784" t="str">
        <f>'SAME R Results'!AK99</f>
        <v>n</v>
      </c>
      <c r="AP51" s="784" t="str">
        <f>'SAME R Results'!AL99</f>
        <v>n</v>
      </c>
      <c r="AQ51" s="784" t="str">
        <f>'SAME R Results'!AM99</f>
        <v>y</v>
      </c>
      <c r="AR51" s="817">
        <f>'SAME R Results'!AN99</f>
        <v>3.852706928546E-2</v>
      </c>
      <c r="AS51" s="819">
        <f>'SAME R Results'!AO99</f>
        <v>0</v>
      </c>
      <c r="AT51" s="784">
        <f>'SAME R Results'!AP99</f>
        <v>0</v>
      </c>
      <c r="AU51" s="789"/>
      <c r="AV51" s="821">
        <f>'SAME R Results'!AQ99</f>
        <v>0</v>
      </c>
      <c r="AW51" s="821">
        <f>'SAME R Results'!AR99</f>
        <v>2.7684004999999998</v>
      </c>
      <c r="AX51" s="821">
        <f>'SAME R Results'!AS99</f>
        <v>0</v>
      </c>
      <c r="AY51" s="821">
        <f>'SAME R Results'!AT99</f>
        <v>0</v>
      </c>
      <c r="AZ51" s="824"/>
      <c r="BA51" s="824"/>
      <c r="BB51" s="821">
        <f>'SAME R Results'!AU99</f>
        <v>0.24699400000000002</v>
      </c>
      <c r="BC51" s="821">
        <f>'SAME R Results'!AV99</f>
        <v>3.4469605E-2</v>
      </c>
      <c r="BD51" s="821">
        <f>'SAME R Results'!AW99</f>
        <v>5.080413000000001</v>
      </c>
      <c r="BE51" s="821">
        <f>'SAME R Results'!AX99</f>
        <v>4.7153630000000009</v>
      </c>
      <c r="BF51" s="827">
        <f>'SAME R Results'!AY99</f>
        <v>7657.5</v>
      </c>
      <c r="BG51" s="784">
        <f>'SAME R Results'!AZ99</f>
        <v>0.31900019999999996</v>
      </c>
      <c r="BH51" s="784">
        <f>'SAME R Results'!BA99</f>
        <v>9.0896630000000006E-2</v>
      </c>
      <c r="BI51" s="789"/>
      <c r="BJ51" s="784">
        <f>'SAME R Results'!BB99</f>
        <v>18.921150000000001</v>
      </c>
      <c r="BK51" s="784">
        <f>'SAME R Results'!BC99</f>
        <v>0.3650500000000001</v>
      </c>
      <c r="BL51" s="2159">
        <f>'SAME R Results'!BD99</f>
        <v>277645.73872056679</v>
      </c>
      <c r="BM51" s="784">
        <f>'SAME R Results'!BE99</f>
        <v>62.00566341405532</v>
      </c>
      <c r="BN51" s="784">
        <f>'SAME R Results'!BF99</f>
        <v>0.21252439500000003</v>
      </c>
      <c r="BO51" s="784">
        <f>'SAME R Results'!BG99</f>
        <v>5.7025892499999987E-2</v>
      </c>
      <c r="BP51" s="789"/>
      <c r="BQ51" s="784">
        <f>'SAME R Results'!BH99</f>
        <v>8.5145175000000002</v>
      </c>
      <c r="BR51" s="817">
        <f>'SAME R Results'!BI99</f>
        <v>0.22332654446557226</v>
      </c>
      <c r="BS51" s="817">
        <f>'SAME R Results'!BJ99</f>
        <v>0.34551005269730162</v>
      </c>
      <c r="BT51" s="817">
        <f>'SAME R Results'!BL99</f>
        <v>3.7268052402687091</v>
      </c>
      <c r="BU51" s="817">
        <f>'SAME R Results'!BM99</f>
        <v>1.9359452843564022</v>
      </c>
      <c r="BV51" s="817">
        <f>'SAME R Results'!BN99</f>
        <v>0.17954783605894736</v>
      </c>
      <c r="BW51" s="784">
        <f>'SAME R Results'!BO99</f>
        <v>277645.73872056679</v>
      </c>
      <c r="BX51" s="784">
        <f>'SAME R Results'!BP99</f>
        <v>273074.34247199545</v>
      </c>
      <c r="BY51" s="784">
        <f>'SAME R Results'!BQ99</f>
        <v>259686.61104533699</v>
      </c>
      <c r="BZ51" s="784">
        <f>'SAME R Results'!BR99</f>
        <v>62.00566341405532</v>
      </c>
      <c r="CA51" s="784">
        <f>'SAME R Results'!BS99</f>
        <v>8.1028589185829725E-2</v>
      </c>
      <c r="CB51" s="784">
        <f>'SAME R Results'!BT99</f>
        <v>0.45</v>
      </c>
      <c r="CC51" s="784">
        <f>'SAME R Results'!BV99</f>
        <v>1</v>
      </c>
      <c r="CD51" s="880">
        <f>'SAME R Results'!BW99</f>
        <v>1.42</v>
      </c>
      <c r="CE51" s="1086">
        <f>'SAME R Results'!BZ99</f>
        <v>578.19370520881728</v>
      </c>
      <c r="CF51" s="1777">
        <f>'SAME R Results'!CA99</f>
        <v>1.2966666666666127</v>
      </c>
      <c r="CG51" s="1777" t="str">
        <f>'SAME R Results'!CB99</f>
        <v xml:space="preserve"> 54K</v>
      </c>
      <c r="CH51" s="1777">
        <f>'SAME R Results'!CC99</f>
        <v>251</v>
      </c>
      <c r="CI51" s="1777">
        <f>'SAME R Results'!CD99</f>
        <v>3.9398795629821695E-2</v>
      </c>
      <c r="CJ51" s="1777"/>
      <c r="CK51" s="1777"/>
      <c r="CL51" s="2015">
        <f>'SAME R Results'!CI99</f>
        <v>99</v>
      </c>
      <c r="CM51" s="2015" t="str">
        <f>'SAME R Results'!CJ99</f>
        <v>Kapton</v>
      </c>
      <c r="CN51" s="2016">
        <f>'SAME R Results'!CK99</f>
        <v>0.22332654446557226</v>
      </c>
      <c r="CO51" s="2016">
        <f>'SAME R Results'!CL99</f>
        <v>2.4960239379389383E-2</v>
      </c>
      <c r="CP51" s="2016">
        <f>'SAME R Results'!CM99</f>
        <v>4.3284807245664844E-2</v>
      </c>
      <c r="CQ51" s="2071">
        <f t="shared" si="0"/>
        <v>65217.022272974784</v>
      </c>
      <c r="CR51" s="2074">
        <f t="shared" si="1"/>
        <v>15.333420097200436</v>
      </c>
      <c r="CS51" s="2082">
        <f t="shared" si="2"/>
        <v>18.921150000000001</v>
      </c>
      <c r="CT51" s="2074">
        <f t="shared" si="3"/>
        <v>29347.660022838652</v>
      </c>
      <c r="CU51" s="2074">
        <f t="shared" si="4"/>
        <v>34.074266882667636</v>
      </c>
      <c r="CV51" s="2085">
        <v>29</v>
      </c>
      <c r="CW51" s="2074">
        <f t="shared" si="5"/>
        <v>20.14002965601567</v>
      </c>
      <c r="CX51" s="2071">
        <f t="shared" si="6"/>
        <v>295531.37159731798</v>
      </c>
      <c r="CY51" s="2074">
        <f t="shared" si="7"/>
        <v>6.5541115010509738</v>
      </c>
      <c r="CZ51" s="2074">
        <f t="shared" si="8"/>
        <v>111.66327223278613</v>
      </c>
    </row>
    <row r="52" spans="1:105" ht="16.5" customHeight="1" x14ac:dyDescent="0.2">
      <c r="A52" s="780">
        <v>2</v>
      </c>
      <c r="B52" s="784" t="str">
        <f>'SAME R Results'!A100</f>
        <v>9(4)</v>
      </c>
      <c r="C52" s="831" t="str">
        <f>'SAME R Results'!B100</f>
        <v>Kapton</v>
      </c>
      <c r="D52" s="784" t="str">
        <f>'SAME R Results'!C100</f>
        <v>K12</v>
      </c>
      <c r="E52" s="784" t="str">
        <f>'SAME R Results'!D100</f>
        <v>54KA</v>
      </c>
      <c r="F52" s="784">
        <f>'SAME R Results'!E100</f>
        <v>0</v>
      </c>
      <c r="G52" s="784" t="str">
        <f>'SAME R Results'!F100</f>
        <v>101a</v>
      </c>
      <c r="H52" s="785" t="str">
        <f>'SAME R Results'!G100</f>
        <v>aged</v>
      </c>
      <c r="I52" s="784">
        <f>'SAME R Results'!H100</f>
        <v>251</v>
      </c>
      <c r="J52" s="786">
        <f>'SAME R Results'!I100</f>
        <v>40429.354166666664</v>
      </c>
      <c r="K52" s="784">
        <f>'SAME R Results'!J100</f>
        <v>0</v>
      </c>
      <c r="L52" s="788"/>
      <c r="M52" s="788"/>
      <c r="N52" s="784">
        <f>'SAME R Results'!K100</f>
        <v>0</v>
      </c>
      <c r="O52" s="854">
        <f>'SAME R Results'!L100</f>
        <v>1.48</v>
      </c>
      <c r="P52" s="784">
        <f>'SAME R Results'!M100</f>
        <v>0</v>
      </c>
      <c r="Q52" s="784">
        <f>'SAME R Results'!N100</f>
        <v>0</v>
      </c>
      <c r="R52" s="784">
        <f>'SAME R Results'!O100</f>
        <v>0</v>
      </c>
      <c r="S52" s="784">
        <f>'SAME R Results'!P100</f>
        <v>0</v>
      </c>
      <c r="T52" s="784">
        <f>'SAME R Results'!Q100</f>
        <v>0</v>
      </c>
      <c r="U52" s="784">
        <f>'SAME R Results'!R100</f>
        <v>560.57142857142856</v>
      </c>
      <c r="V52" s="784">
        <f>'SAME R Results'!S100</f>
        <v>0</v>
      </c>
      <c r="W52" s="784">
        <f>'SAME R Results'!T100</f>
        <v>0</v>
      </c>
      <c r="X52" s="784" t="str">
        <f>'SAME R Results'!U100</f>
        <v>n</v>
      </c>
      <c r="Y52" s="784" t="str">
        <f>'SAME R Results'!V100</f>
        <v>y</v>
      </c>
      <c r="Z52" s="784" t="str">
        <f>'SAME R Results'!W100</f>
        <v>y</v>
      </c>
      <c r="AA52" s="784" t="str">
        <f>'SAME R Results'!X100</f>
        <v>n</v>
      </c>
      <c r="AB52" s="784" t="str">
        <f>'SAME R Results'!Y100</f>
        <v>n</v>
      </c>
      <c r="AC52" s="789"/>
      <c r="AD52" s="784" t="str">
        <f>'SAME R Results'!Z100</f>
        <v>y</v>
      </c>
      <c r="AE52" s="784">
        <f>'SAME R Results'!AA100</f>
        <v>10</v>
      </c>
      <c r="AF52" s="784" t="str">
        <f>'SAME R Results'!AB100</f>
        <v>y</v>
      </c>
      <c r="AG52" s="817">
        <f>'SAME R Results'!AC100</f>
        <v>3.852706928546E-2</v>
      </c>
      <c r="AH52" s="819">
        <f>'SAME R Results'!AD100</f>
        <v>0</v>
      </c>
      <c r="AI52" s="784">
        <f>'SAME R Results'!AE100</f>
        <v>0</v>
      </c>
      <c r="AJ52" s="784">
        <f>'SAME R Results'!AF100</f>
        <v>0</v>
      </c>
      <c r="AK52" s="784">
        <f>'SAME R Results'!AG100</f>
        <v>0</v>
      </c>
      <c r="AL52" s="784">
        <f>'SAME R Results'!AH100</f>
        <v>0</v>
      </c>
      <c r="AM52" s="784">
        <f>'SAME R Results'!AI100</f>
        <v>0</v>
      </c>
      <c r="AN52" s="784">
        <f>'SAME R Results'!AJ100</f>
        <v>0</v>
      </c>
      <c r="AO52" s="784">
        <f>'SAME R Results'!AK100</f>
        <v>0</v>
      </c>
      <c r="AP52" s="784">
        <f>'SAME R Results'!AL100</f>
        <v>0</v>
      </c>
      <c r="AQ52" s="784">
        <f>'SAME R Results'!AM100</f>
        <v>0</v>
      </c>
      <c r="AR52" s="817">
        <f>'SAME R Results'!AN100</f>
        <v>0</v>
      </c>
      <c r="AS52" s="819">
        <f>'SAME R Results'!AO100</f>
        <v>0</v>
      </c>
      <c r="AT52" s="784">
        <f>'SAME R Results'!AP100</f>
        <v>90</v>
      </c>
      <c r="AU52" s="789"/>
      <c r="AV52" s="821">
        <f>'SAME R Results'!AQ100</f>
        <v>0</v>
      </c>
      <c r="AW52" s="821">
        <f>'SAME R Results'!AR100</f>
        <v>2.4593499999999997</v>
      </c>
      <c r="AX52" s="821">
        <f>'SAME R Results'!AS100</f>
        <v>0</v>
      </c>
      <c r="AY52" s="821">
        <f>'SAME R Results'!AT100</f>
        <v>0</v>
      </c>
      <c r="AZ52" s="824"/>
      <c r="BA52" s="824"/>
      <c r="BB52" s="821">
        <f>'SAME R Results'!AU100</f>
        <v>0.24140934999999999</v>
      </c>
      <c r="BC52" s="821">
        <f>'SAME R Results'!AV100</f>
        <v>2.7633670000000006E-2</v>
      </c>
      <c r="BD52" s="821">
        <f>'SAME R Results'!AW100</f>
        <v>5.0475170000000009</v>
      </c>
      <c r="BE52" s="821">
        <f>'SAME R Results'!AX100</f>
        <v>4.6985919999999997</v>
      </c>
      <c r="BF52" s="827">
        <f>'SAME R Results'!AY100</f>
        <v>6987.5</v>
      </c>
      <c r="BG52" s="784">
        <f>'SAME R Results'!AZ100</f>
        <v>0.31419369999999991</v>
      </c>
      <c r="BH52" s="784">
        <f>'SAME R Results'!BA100</f>
        <v>7.9284674999999999E-2</v>
      </c>
      <c r="BI52" s="789"/>
      <c r="BJ52" s="784">
        <f>'SAME R Results'!BB100</f>
        <v>18.121100000000002</v>
      </c>
      <c r="BK52" s="784">
        <f>'SAME R Results'!BC100</f>
        <v>0.34892500000000126</v>
      </c>
      <c r="BL52" s="2159">
        <f>'SAME R Results'!BD100</f>
        <v>253109.83922102317</v>
      </c>
      <c r="BM52" s="784">
        <f>'SAME R Results'!BE100</f>
        <v>59.146924907156333</v>
      </c>
      <c r="BN52" s="784">
        <f>'SAME R Results'!BF100</f>
        <v>0.21377568</v>
      </c>
      <c r="BO52" s="784">
        <f>'SAME R Results'!BG100</f>
        <v>5.8727256249999978E-2</v>
      </c>
      <c r="BP52" s="789"/>
      <c r="BQ52" s="784">
        <f>'SAME R Results'!BH100</f>
        <v>8.1544950000000007</v>
      </c>
      <c r="BR52" s="817">
        <f>'SAME R Results'!BI100</f>
        <v>0.23368086001393035</v>
      </c>
      <c r="BS52" s="817">
        <f>'SAME R Results'!BJ100</f>
        <v>0.35123708057095632</v>
      </c>
      <c r="BT52" s="817">
        <f>'SAME R Results'!BL100</f>
        <v>3.6401441792200204</v>
      </c>
      <c r="BU52" s="817">
        <f>'SAME R Results'!BM100</f>
        <v>1.8933755883208117</v>
      </c>
      <c r="BV52" s="817">
        <f>'SAME R Results'!BN100</f>
        <v>0.19060510757829099</v>
      </c>
      <c r="BW52" s="784">
        <f>'SAME R Results'!BO100</f>
        <v>253109.83922102317</v>
      </c>
      <c r="BX52" s="784">
        <f>'SAME R Results'!BP100</f>
        <v>248938.42148848745</v>
      </c>
      <c r="BY52" s="784">
        <f>'SAME R Results'!BQ100</f>
        <v>236843.57713898845</v>
      </c>
      <c r="BZ52" s="784">
        <f>'SAME R Results'!BR100</f>
        <v>59.146924907156333</v>
      </c>
      <c r="CA52" s="784">
        <f>'SAME R Results'!BS100</f>
        <v>7.7449391813904214E-2</v>
      </c>
      <c r="CB52" s="784">
        <f>'SAME R Results'!BT100</f>
        <v>0.45</v>
      </c>
      <c r="CC52" s="784">
        <f>'SAME R Results'!BV100</f>
        <v>1</v>
      </c>
      <c r="CD52" s="880">
        <f>'SAME R Results'!BW100</f>
        <v>1.42</v>
      </c>
      <c r="CE52" s="1086">
        <f>'SAME R Results'!BZ100</f>
        <v>578.19370520881728</v>
      </c>
      <c r="CF52" s="1777">
        <f>'SAME R Results'!CA100</f>
        <v>1.2966666666666127</v>
      </c>
      <c r="CG52" s="1777">
        <f>'SAME R Results'!CB100</f>
        <v>0</v>
      </c>
      <c r="CH52" s="1777">
        <f>'SAME R Results'!CC100</f>
        <v>0</v>
      </c>
      <c r="CI52" s="1777">
        <f>'SAME R Results'!CD100</f>
        <v>3.7732881748073557E-2</v>
      </c>
      <c r="CJ52" s="1777"/>
      <c r="CK52" s="1777"/>
      <c r="CL52" s="2015">
        <f>'SAME R Results'!CI100</f>
        <v>100</v>
      </c>
      <c r="CM52" s="2015" t="str">
        <f>'SAME R Results'!CJ100</f>
        <v>Kapton</v>
      </c>
      <c r="CN52" s="2016">
        <f>'SAME R Results'!CK100</f>
        <v>0.23368086001393035</v>
      </c>
      <c r="CO52" s="2016">
        <f>'SAME R Results'!CL100</f>
        <v>2.6215685949896341E-2</v>
      </c>
      <c r="CP52" s="2016">
        <f>'SAME R Results'!CM100</f>
        <v>4.2021161295630868E-2</v>
      </c>
      <c r="CQ52" s="2071">
        <f t="shared" si="0"/>
        <v>62078.605534989758</v>
      </c>
      <c r="CR52" s="2074">
        <f t="shared" si="1"/>
        <v>16.108609260502213</v>
      </c>
      <c r="CS52" s="2082">
        <f t="shared" si="2"/>
        <v>18.121100000000002</v>
      </c>
      <c r="CT52" s="2074">
        <f t="shared" si="3"/>
        <v>27935.372490745391</v>
      </c>
      <c r="CU52" s="2074">
        <f t="shared" si="4"/>
        <v>35.796909467782704</v>
      </c>
      <c r="CV52" s="2085">
        <v>30</v>
      </c>
      <c r="CW52" s="2074">
        <f t="shared" si="5"/>
        <v>20.22070634910208</v>
      </c>
      <c r="CX52" s="2071">
        <f t="shared" si="6"/>
        <v>282436.48194407346</v>
      </c>
      <c r="CY52" s="2074">
        <f t="shared" si="7"/>
        <v>6.5279618684468739</v>
      </c>
      <c r="CZ52" s="2074">
        <f t="shared" si="8"/>
        <v>116.84043000696518</v>
      </c>
    </row>
    <row r="53" spans="1:105" ht="16.5" customHeight="1" x14ac:dyDescent="0.2">
      <c r="A53" s="780">
        <v>2</v>
      </c>
      <c r="B53" s="784" t="str">
        <f>'SAME R Results'!A101</f>
        <v>9(4)</v>
      </c>
      <c r="C53" s="831" t="str">
        <f>'SAME R Results'!B101</f>
        <v>Kapton</v>
      </c>
      <c r="D53" s="784" t="str">
        <f>'SAME R Results'!C101</f>
        <v>K13</v>
      </c>
      <c r="E53" s="784" t="str">
        <f>'SAME R Results'!D101</f>
        <v>55 K</v>
      </c>
      <c r="F53" s="784">
        <f>'SAME R Results'!E101</f>
        <v>0</v>
      </c>
      <c r="G53" s="784">
        <f>'SAME R Results'!F101</f>
        <v>102</v>
      </c>
      <c r="H53" s="785" t="str">
        <f>'SAME R Results'!G101</f>
        <v>No flow run w/ aging</v>
      </c>
      <c r="I53" s="784">
        <f>'SAME R Results'!H101</f>
        <v>251</v>
      </c>
      <c r="J53" s="786">
        <f>'SAME R Results'!I101</f>
        <v>40429.354166666664</v>
      </c>
      <c r="K53" s="784">
        <f>'SAME R Results'!J101</f>
        <v>0</v>
      </c>
      <c r="L53" s="788"/>
      <c r="M53" s="788"/>
      <c r="N53" s="784">
        <f>'SAME R Results'!K101</f>
        <v>0</v>
      </c>
      <c r="O53" s="854">
        <f>'SAME R Results'!L101</f>
        <v>1.48</v>
      </c>
      <c r="P53" s="784">
        <f>'SAME R Results'!M101</f>
        <v>120</v>
      </c>
      <c r="Q53" s="784">
        <f>'SAME R Results'!N101</f>
        <v>11</v>
      </c>
      <c r="R53" s="784">
        <f>'SAME R Results'!O101</f>
        <v>8</v>
      </c>
      <c r="S53" s="784" t="str">
        <f>'SAME R Results'!P101</f>
        <v>n</v>
      </c>
      <c r="T53" s="784" t="str">
        <f>'SAME R Results'!Q101</f>
        <v>N</v>
      </c>
      <c r="U53" s="784">
        <f>'SAME R Results'!R101</f>
        <v>27.571428571428573</v>
      </c>
      <c r="V53" s="784" t="str">
        <f>'SAME R Results'!S101</f>
        <v>N</v>
      </c>
      <c r="W53" s="784">
        <f>'SAME R Results'!T101</f>
        <v>0</v>
      </c>
      <c r="X53" s="784" t="str">
        <f>'SAME R Results'!U101</f>
        <v>n</v>
      </c>
      <c r="Y53" s="784" t="str">
        <f>'SAME R Results'!V101</f>
        <v>y</v>
      </c>
      <c r="Z53" s="784" t="str">
        <f>'SAME R Results'!W101</f>
        <v>y</v>
      </c>
      <c r="AA53" s="784" t="str">
        <f>'SAME R Results'!X101</f>
        <v>n</v>
      </c>
      <c r="AB53" s="784" t="str">
        <f>'SAME R Results'!Y101</f>
        <v>n</v>
      </c>
      <c r="AC53" s="789"/>
      <c r="AD53" s="784" t="str">
        <f>'SAME R Results'!Z101</f>
        <v>y</v>
      </c>
      <c r="AE53" s="784">
        <f>'SAME R Results'!AA101</f>
        <v>10</v>
      </c>
      <c r="AF53" s="784" t="str">
        <f>'SAME R Results'!AB101</f>
        <v>y</v>
      </c>
      <c r="AG53" s="817">
        <f>'SAME R Results'!AC101</f>
        <v>3.852706928546E-2</v>
      </c>
      <c r="AH53" s="819">
        <f>'SAME R Results'!AD101</f>
        <v>0</v>
      </c>
      <c r="AI53" s="784">
        <f>'SAME R Results'!AE101</f>
        <v>58</v>
      </c>
      <c r="AJ53" s="784">
        <f>'SAME R Results'!AF101</f>
        <v>480</v>
      </c>
      <c r="AK53" s="784">
        <f>'SAME R Results'!AG101</f>
        <v>0</v>
      </c>
      <c r="AL53" s="784" t="str">
        <f>'SAME R Results'!AH101</f>
        <v>n</v>
      </c>
      <c r="AM53" s="784" t="str">
        <f>'SAME R Results'!AI101</f>
        <v>y</v>
      </c>
      <c r="AN53" s="784" t="str">
        <f>'SAME R Results'!AJ101</f>
        <v>y</v>
      </c>
      <c r="AO53" s="784" t="str">
        <f>'SAME R Results'!AK101</f>
        <v>n</v>
      </c>
      <c r="AP53" s="784" t="str">
        <f>'SAME R Results'!AL101</f>
        <v>n</v>
      </c>
      <c r="AQ53" s="784" t="str">
        <f>'SAME R Results'!AM101</f>
        <v>y</v>
      </c>
      <c r="AR53" s="817">
        <f>'SAME R Results'!AN101</f>
        <v>3.852706928546E-2</v>
      </c>
      <c r="AS53" s="819">
        <f>'SAME R Results'!AO101</f>
        <v>0</v>
      </c>
      <c r="AT53" s="784">
        <f>'SAME R Results'!AP101</f>
        <v>0</v>
      </c>
      <c r="AU53" s="789"/>
      <c r="AV53" s="821">
        <f>'SAME R Results'!AQ101</f>
        <v>0</v>
      </c>
      <c r="AW53" s="821">
        <f>'SAME R Results'!AR101</f>
        <v>5.4696210000000018</v>
      </c>
      <c r="AX53" s="821">
        <f>'SAME R Results'!AS101</f>
        <v>0</v>
      </c>
      <c r="AY53" s="821">
        <f>'SAME R Results'!AT101</f>
        <v>0</v>
      </c>
      <c r="AZ53" s="824"/>
      <c r="BA53" s="824"/>
      <c r="BB53" s="821">
        <f>'SAME R Results'!AU101</f>
        <v>0.5754089</v>
      </c>
      <c r="BC53" s="821">
        <f>'SAME R Results'!AV101</f>
        <v>4.9285889999999999E-2</v>
      </c>
      <c r="BD53" s="821">
        <f>'SAME R Results'!AW101</f>
        <v>5.1784979999999994</v>
      </c>
      <c r="BE53" s="821">
        <f>'SAME R Results'!AX101</f>
        <v>4.7215885000000002</v>
      </c>
      <c r="BF53" s="827">
        <f>'SAME R Results'!AY101</f>
        <v>7124.5</v>
      </c>
      <c r="BG53" s="784">
        <f>'SAME R Results'!AZ101</f>
        <v>0.67291259999999997</v>
      </c>
      <c r="BH53" s="784">
        <f>'SAME R Results'!BA101</f>
        <v>0.10229490999999999</v>
      </c>
      <c r="BI53" s="789"/>
      <c r="BJ53" s="784">
        <f>'SAME R Results'!BB101</f>
        <v>38.379599999999996</v>
      </c>
      <c r="BK53" s="784">
        <f>'SAME R Results'!BC101</f>
        <v>0.45690949999999919</v>
      </c>
      <c r="BL53" s="2159">
        <f>'SAME R Results'!BD101</f>
        <v>258123.09072398374</v>
      </c>
      <c r="BM53" s="784">
        <f>'SAME R Results'!BE101</f>
        <v>78.526166726178445</v>
      </c>
      <c r="BN53" s="784">
        <f>'SAME R Results'!BF101</f>
        <v>0.52612301000000006</v>
      </c>
      <c r="BO53" s="784">
        <f>'SAME R Results'!BG101</f>
        <v>0.14265442249999999</v>
      </c>
      <c r="BP53" s="789"/>
      <c r="BQ53" s="784">
        <f>'SAME R Results'!BH101</f>
        <v>17.270820000000001</v>
      </c>
      <c r="BR53" s="817">
        <f>'SAME R Results'!BI101</f>
        <v>0.30421984529136165</v>
      </c>
      <c r="BS53" s="817">
        <f>'SAME R Results'!BJ101</f>
        <v>0.44812555565829937</v>
      </c>
      <c r="BT53" s="817">
        <f>'SAME R Results'!BL101</f>
        <v>3.6880946330282898</v>
      </c>
      <c r="BU53" s="817">
        <f>'SAME R Results'!BM101</f>
        <v>1.8633066199621118</v>
      </c>
      <c r="BV53" s="817">
        <f>'SAME R Results'!BN101</f>
        <v>0.25065793411164244</v>
      </c>
      <c r="BW53" s="784">
        <f>'SAME R Results'!BO101</f>
        <v>258123.09072398374</v>
      </c>
      <c r="BX53" s="784">
        <f>'SAME R Results'!BP101</f>
        <v>253869.88633966167</v>
      </c>
      <c r="BY53" s="784">
        <f>'SAME R Results'!BQ101</f>
        <v>241512.57084487329</v>
      </c>
      <c r="BZ53" s="784">
        <f>'SAME R Results'!BR101</f>
        <v>78.526166726178445</v>
      </c>
      <c r="CA53" s="784">
        <f>'SAME R Results'!BS101</f>
        <v>0.10141825002219639</v>
      </c>
      <c r="CB53" s="784">
        <f>'SAME R Results'!BT101</f>
        <v>0.45</v>
      </c>
      <c r="CC53" s="784">
        <f>'SAME R Results'!BV101</f>
        <v>1</v>
      </c>
      <c r="CD53" s="880">
        <f>'SAME R Results'!BW101</f>
        <v>1.42</v>
      </c>
      <c r="CE53" s="1086">
        <f>'SAME R Results'!BZ101</f>
        <v>578.7984573834824</v>
      </c>
      <c r="CF53" s="1777">
        <f>'SAME R Results'!CA101</f>
        <v>1.4366666666666417</v>
      </c>
      <c r="CG53" s="1777" t="str">
        <f>'SAME R Results'!CB101</f>
        <v xml:space="preserve"> 55K</v>
      </c>
      <c r="CH53" s="1777">
        <f>'SAME R Results'!CC101</f>
        <v>251</v>
      </c>
      <c r="CI53" s="1777">
        <f>'SAME R Results'!CD101</f>
        <v>7.2128714617170631E-2</v>
      </c>
      <c r="CJ53" s="1777"/>
      <c r="CK53" s="1777"/>
      <c r="CL53" s="2015">
        <f>'SAME R Results'!CI101</f>
        <v>101</v>
      </c>
      <c r="CM53" s="2015" t="str">
        <f>'SAME R Results'!CJ101</f>
        <v>Kapton</v>
      </c>
      <c r="CN53" s="2016">
        <f>'SAME R Results'!CK101</f>
        <v>0.30421984529136165</v>
      </c>
      <c r="CO53" s="2016">
        <f>'SAME R Results'!CL101</f>
        <v>3.0463116979969684E-2</v>
      </c>
      <c r="CP53" s="2016">
        <f>'SAME R Results'!CM101</f>
        <v>3.9727881450433204E-2</v>
      </c>
      <c r="CQ53" s="2071">
        <f t="shared" si="0"/>
        <v>29891.237442574671</v>
      </c>
      <c r="CR53" s="2074">
        <f t="shared" si="1"/>
        <v>33.454620335512793</v>
      </c>
      <c r="CS53" s="2082">
        <f t="shared" si="2"/>
        <v>38.379600000000003</v>
      </c>
      <c r="CT53" s="2074">
        <f t="shared" si="3"/>
        <v>13451.0568491586</v>
      </c>
      <c r="CU53" s="2074">
        <f t="shared" si="4"/>
        <v>74.343600745583984</v>
      </c>
      <c r="CV53" s="2085">
        <v>31</v>
      </c>
      <c r="CW53" s="2074">
        <f t="shared" si="5"/>
        <v>32.257446219586704</v>
      </c>
      <c r="CX53" s="2071">
        <f t="shared" si="6"/>
        <v>216948.37145416846</v>
      </c>
      <c r="CY53" s="2074">
        <f t="shared" si="7"/>
        <v>4.0920784336563401</v>
      </c>
      <c r="CZ53" s="2074">
        <f t="shared" si="8"/>
        <v>152.10992264568085</v>
      </c>
    </row>
    <row r="54" spans="1:105" s="11" customFormat="1" ht="16.5" customHeight="1" x14ac:dyDescent="0.2">
      <c r="A54" s="780">
        <v>2</v>
      </c>
      <c r="B54" s="784" t="str">
        <f>'SAME R Results'!A102</f>
        <v>9(4)</v>
      </c>
      <c r="C54" s="831" t="str">
        <f>'SAME R Results'!B102</f>
        <v>Kapton</v>
      </c>
      <c r="D54" s="784" t="str">
        <f>'SAME R Results'!C102</f>
        <v>K13</v>
      </c>
      <c r="E54" s="784" t="str">
        <f>'SAME R Results'!D102</f>
        <v>55KA</v>
      </c>
      <c r="F54" s="784">
        <f>'SAME R Results'!E102</f>
        <v>0</v>
      </c>
      <c r="G54" s="784" t="str">
        <f>'SAME R Results'!F102</f>
        <v>102a</v>
      </c>
      <c r="H54" s="785" t="str">
        <f>'SAME R Results'!G102</f>
        <v>aged</v>
      </c>
      <c r="I54" s="784">
        <f>'SAME R Results'!H102</f>
        <v>251</v>
      </c>
      <c r="J54" s="786">
        <f>'SAME R Results'!I102</f>
        <v>40429.354166666664</v>
      </c>
      <c r="K54" s="784">
        <f>'SAME R Results'!J102</f>
        <v>0</v>
      </c>
      <c r="L54" s="788"/>
      <c r="M54" s="788"/>
      <c r="N54" s="784">
        <f>'SAME R Results'!K102</f>
        <v>0</v>
      </c>
      <c r="O54" s="854">
        <f>'SAME R Results'!L102</f>
        <v>1.48</v>
      </c>
      <c r="P54" s="784">
        <f>'SAME R Results'!M102</f>
        <v>0</v>
      </c>
      <c r="Q54" s="784">
        <f>'SAME R Results'!N102</f>
        <v>0</v>
      </c>
      <c r="R54" s="784">
        <f>'SAME R Results'!O102</f>
        <v>0</v>
      </c>
      <c r="S54" s="784">
        <f>'SAME R Results'!P102</f>
        <v>0</v>
      </c>
      <c r="T54" s="784">
        <f>'SAME R Results'!Q102</f>
        <v>0</v>
      </c>
      <c r="U54" s="784">
        <f>'SAME R Results'!R102</f>
        <v>562.71428571428567</v>
      </c>
      <c r="V54" s="784">
        <f>'SAME R Results'!S102</f>
        <v>0</v>
      </c>
      <c r="W54" s="784">
        <f>'SAME R Results'!T102</f>
        <v>0</v>
      </c>
      <c r="X54" s="784" t="str">
        <f>'SAME R Results'!U102</f>
        <v>n</v>
      </c>
      <c r="Y54" s="784" t="str">
        <f>'SAME R Results'!V102</f>
        <v>y</v>
      </c>
      <c r="Z54" s="784" t="str">
        <f>'SAME R Results'!W102</f>
        <v>y</v>
      </c>
      <c r="AA54" s="784" t="str">
        <f>'SAME R Results'!X102</f>
        <v>n</v>
      </c>
      <c r="AB54" s="784" t="str">
        <f>'SAME R Results'!Y102</f>
        <v>n</v>
      </c>
      <c r="AC54" s="789"/>
      <c r="AD54" s="784" t="str">
        <f>'SAME R Results'!Z102</f>
        <v>y</v>
      </c>
      <c r="AE54" s="784">
        <f>'SAME R Results'!AA102</f>
        <v>10</v>
      </c>
      <c r="AF54" s="784" t="str">
        <f>'SAME R Results'!AB102</f>
        <v>y</v>
      </c>
      <c r="AG54" s="817">
        <f>'SAME R Results'!AC102</f>
        <v>3.852706928546E-2</v>
      </c>
      <c r="AH54" s="819">
        <f>'SAME R Results'!AD102</f>
        <v>0</v>
      </c>
      <c r="AI54" s="784">
        <f>'SAME R Results'!AE102</f>
        <v>0</v>
      </c>
      <c r="AJ54" s="784">
        <f>'SAME R Results'!AF102</f>
        <v>0</v>
      </c>
      <c r="AK54" s="784">
        <f>'SAME R Results'!AG102</f>
        <v>0</v>
      </c>
      <c r="AL54" s="784">
        <f>'SAME R Results'!AH102</f>
        <v>0</v>
      </c>
      <c r="AM54" s="784">
        <f>'SAME R Results'!AI102</f>
        <v>0</v>
      </c>
      <c r="AN54" s="784">
        <f>'SAME R Results'!AJ102</f>
        <v>0</v>
      </c>
      <c r="AO54" s="784">
        <f>'SAME R Results'!AK102</f>
        <v>0</v>
      </c>
      <c r="AP54" s="784">
        <f>'SAME R Results'!AL102</f>
        <v>0</v>
      </c>
      <c r="AQ54" s="784">
        <f>'SAME R Results'!AM102</f>
        <v>0</v>
      </c>
      <c r="AR54" s="817">
        <f>'SAME R Results'!AN102</f>
        <v>0</v>
      </c>
      <c r="AS54" s="819">
        <f>'SAME R Results'!AO102</f>
        <v>0</v>
      </c>
      <c r="AT54" s="784">
        <f>'SAME R Results'!AP102</f>
        <v>0</v>
      </c>
      <c r="AU54" s="789"/>
      <c r="AV54" s="821">
        <f>'SAME R Results'!AQ102</f>
        <v>0</v>
      </c>
      <c r="AW54" s="821">
        <f>'SAME R Results'!AR102</f>
        <v>5.1269247619047622</v>
      </c>
      <c r="AX54" s="821">
        <f>'SAME R Results'!AS102</f>
        <v>0</v>
      </c>
      <c r="AY54" s="821">
        <f>'SAME R Results'!AT102</f>
        <v>0</v>
      </c>
      <c r="AZ54" s="824"/>
      <c r="BA54" s="824"/>
      <c r="BB54" s="821">
        <f>'SAME R Results'!AU102</f>
        <v>0.52292585714285722</v>
      </c>
      <c r="BC54" s="821">
        <f>'SAME R Results'!AV102</f>
        <v>3.4881599999999999E-2</v>
      </c>
      <c r="BD54" s="821">
        <f>'SAME R Results'!AW102</f>
        <v>5.1096040000000009</v>
      </c>
      <c r="BE54" s="821">
        <f>'SAME R Results'!AX102</f>
        <v>4.7008985000000001</v>
      </c>
      <c r="BF54" s="827">
        <f>'SAME R Results'!AY102</f>
        <v>5855.5</v>
      </c>
      <c r="BG54" s="784">
        <f>'SAME R Results'!AZ102</f>
        <v>0.59019538095238111</v>
      </c>
      <c r="BH54" s="784">
        <f>'SAME R Results'!BA102</f>
        <v>8.3618164999999994E-2</v>
      </c>
      <c r="BI54" s="789"/>
      <c r="BJ54" s="784">
        <f>'SAME R Results'!BB102</f>
        <v>34.066571428571429</v>
      </c>
      <c r="BK54" s="784">
        <f>'SAME R Results'!BC102</f>
        <v>0.40870550000000083</v>
      </c>
      <c r="BL54" s="2159">
        <f>'SAME R Results'!BD102</f>
        <v>211761.04779864493</v>
      </c>
      <c r="BM54" s="784">
        <f>'SAME R Results'!BE102</f>
        <v>69.806300393142521</v>
      </c>
      <c r="BN54" s="784">
        <f>'SAME R Results'!BF102</f>
        <v>0.48804425714285721</v>
      </c>
      <c r="BO54" s="784">
        <f>'SAME R Results'!BG102</f>
        <v>0.12664430398809529</v>
      </c>
      <c r="BP54" s="789"/>
      <c r="BQ54" s="784">
        <f>'SAME R Results'!BH102</f>
        <v>15.329957142857143</v>
      </c>
      <c r="BR54" s="817">
        <f>'SAME R Results'!BI102</f>
        <v>0.32964655737592746</v>
      </c>
      <c r="BS54" s="817">
        <f>'SAME R Results'!BJ102</f>
        <v>0.460047454751769</v>
      </c>
      <c r="BT54" s="817">
        <f>'SAME R Results'!BL102</f>
        <v>3.8536613315726695</v>
      </c>
      <c r="BU54" s="817">
        <f>'SAME R Results'!BM102</f>
        <v>1.7812740254848882</v>
      </c>
      <c r="BV54" s="817">
        <f>'SAME R Results'!BN102</f>
        <v>0.27904323668687664</v>
      </c>
      <c r="BW54" s="784">
        <f>'SAME R Results'!BO102</f>
        <v>211761.04779864493</v>
      </c>
      <c r="BX54" s="784">
        <f>'SAME R Results'!BP102</f>
        <v>208265.41466335149</v>
      </c>
      <c r="BY54" s="784">
        <f>'SAME R Results'!BQ102</f>
        <v>198302.02431549371</v>
      </c>
      <c r="BZ54" s="784">
        <f>'SAME R Results'!BR102</f>
        <v>69.806300393142521</v>
      </c>
      <c r="CA54" s="784">
        <f>'SAME R Results'!BS102</f>
        <v>9.0718614045991477E-2</v>
      </c>
      <c r="CB54" s="784">
        <f>'SAME R Results'!BT102</f>
        <v>0.45</v>
      </c>
      <c r="CC54" s="784">
        <f>'SAME R Results'!BV102</f>
        <v>1</v>
      </c>
      <c r="CD54" s="880">
        <f>'SAME R Results'!BW102</f>
        <v>1.42</v>
      </c>
      <c r="CE54" s="1086">
        <f>'SAME R Results'!BZ102</f>
        <v>578.7984573834824</v>
      </c>
      <c r="CF54" s="1777">
        <f>'SAME R Results'!CA102</f>
        <v>1.4366666666666417</v>
      </c>
      <c r="CG54" s="1777">
        <f>'SAME R Results'!CB102</f>
        <v>0</v>
      </c>
      <c r="CH54" s="1777">
        <f>'SAME R Results'!CC102</f>
        <v>0</v>
      </c>
      <c r="CI54" s="1777">
        <f>'SAME R Results'!CD102</f>
        <v>6.402302287040218E-2</v>
      </c>
      <c r="CJ54" s="1777"/>
      <c r="CK54" s="1777"/>
      <c r="CL54" s="2015">
        <f>'SAME R Results'!CI102</f>
        <v>102</v>
      </c>
      <c r="CM54" s="2015" t="str">
        <f>'SAME R Results'!CJ102</f>
        <v>Kapton</v>
      </c>
      <c r="CN54" s="2016">
        <f>'SAME R Results'!CK102</f>
        <v>0.32964655737592746</v>
      </c>
      <c r="CO54" s="2016">
        <f>'SAME R Results'!CL102</f>
        <v>3.1835983140387124E-2</v>
      </c>
      <c r="CP54" s="2016">
        <f>'SAME R Results'!CM102</f>
        <v>4.0362711070848795E-2</v>
      </c>
      <c r="CQ54" s="2071">
        <f t="shared" si="0"/>
        <v>27627.089342165982</v>
      </c>
      <c r="CR54" s="2074">
        <f t="shared" si="1"/>
        <v>36.196357409021189</v>
      </c>
      <c r="CS54" s="2082">
        <f t="shared" si="2"/>
        <v>34.066571428571429</v>
      </c>
      <c r="CT54" s="2074">
        <f t="shared" si="3"/>
        <v>12432.190203974693</v>
      </c>
      <c r="CU54" s="2074">
        <f t="shared" si="4"/>
        <v>80.43634979782486</v>
      </c>
      <c r="CV54" s="2085">
        <v>32</v>
      </c>
      <c r="CW54" s="2074">
        <f t="shared" si="5"/>
        <v>32.209037029938166</v>
      </c>
      <c r="CX54" s="2071">
        <f t="shared" si="6"/>
        <v>200214.43732152766</v>
      </c>
      <c r="CY54" s="2074">
        <f t="shared" si="7"/>
        <v>4.098228701382987</v>
      </c>
      <c r="CZ54" s="2074">
        <f t="shared" si="8"/>
        <v>164.82327868796372</v>
      </c>
      <c r="DA54" s="2020"/>
    </row>
    <row r="55" spans="1:105" ht="16.5" customHeight="1" x14ac:dyDescent="0.2">
      <c r="A55" s="780">
        <v>2</v>
      </c>
      <c r="B55" s="784" t="str">
        <f>'SAME R Results'!A114</f>
        <v>10 (4)</v>
      </c>
      <c r="C55" s="831" t="str">
        <f>'SAME R Results'!B114</f>
        <v>Kapton</v>
      </c>
      <c r="D55" s="784" t="str">
        <f>'SAME R Results'!C114</f>
        <v>K14</v>
      </c>
      <c r="E55" s="784" t="str">
        <f>'SAME R Results'!D114</f>
        <v>61 K</v>
      </c>
      <c r="F55" s="784">
        <f>'SAME R Results'!E114</f>
        <v>0</v>
      </c>
      <c r="G55" s="784">
        <f>'SAME R Results'!F114</f>
        <v>108</v>
      </c>
      <c r="H55" s="785" t="str">
        <f>'SAME R Results'!G114</f>
        <v>Low flow run w/ aging</v>
      </c>
      <c r="I55" s="784">
        <f>'SAME R Results'!H114</f>
        <v>252</v>
      </c>
      <c r="J55" s="786">
        <f>'SAME R Results'!I114</f>
        <v>40430.305555555555</v>
      </c>
      <c r="K55" s="784">
        <f>'SAME R Results'!J114</f>
        <v>0</v>
      </c>
      <c r="L55" s="788"/>
      <c r="M55" s="788"/>
      <c r="N55" s="784">
        <f>'SAME R Results'!K114</f>
        <v>1</v>
      </c>
      <c r="O55" s="854">
        <f>'SAME R Results'!L114</f>
        <v>1.48</v>
      </c>
      <c r="P55" s="784">
        <f>'SAME R Results'!M114</f>
        <v>60</v>
      </c>
      <c r="Q55" s="784">
        <f>'SAME R Results'!N114</f>
        <v>11</v>
      </c>
      <c r="R55" s="784">
        <f>'SAME R Results'!O114</f>
        <v>8</v>
      </c>
      <c r="S55" s="784" t="str">
        <f>'SAME R Results'!P114</f>
        <v>n</v>
      </c>
      <c r="T55" s="784" t="str">
        <f>'SAME R Results'!Q114</f>
        <v>N</v>
      </c>
      <c r="U55" s="784">
        <f>'SAME R Results'!R114</f>
        <v>29.571428571428573</v>
      </c>
      <c r="V55" s="784" t="str">
        <f>'SAME R Results'!S114</f>
        <v>Y</v>
      </c>
      <c r="W55" s="784">
        <f>'SAME R Results'!T114</f>
        <v>90</v>
      </c>
      <c r="X55" s="784" t="str">
        <f>'SAME R Results'!U114</f>
        <v>n</v>
      </c>
      <c r="Y55" s="784" t="str">
        <f>'SAME R Results'!V114</f>
        <v>y</v>
      </c>
      <c r="Z55" s="784" t="str">
        <f>'SAME R Results'!W114</f>
        <v>y</v>
      </c>
      <c r="AA55" s="784" t="str">
        <f>'SAME R Results'!X114</f>
        <v>n</v>
      </c>
      <c r="AB55" s="784" t="str">
        <f>'SAME R Results'!Y114</f>
        <v>n</v>
      </c>
      <c r="AC55" s="789"/>
      <c r="AD55" s="784" t="str">
        <f>'SAME R Results'!Z114</f>
        <v>y</v>
      </c>
      <c r="AE55" s="784">
        <f>'SAME R Results'!AA114</f>
        <v>10</v>
      </c>
      <c r="AF55" s="784" t="str">
        <f>'SAME R Results'!AB114</f>
        <v>y</v>
      </c>
      <c r="AG55" s="817">
        <f>'SAME R Results'!AC114</f>
        <v>3.852706928546E-2</v>
      </c>
      <c r="AH55" s="819">
        <f>'SAME R Results'!AD114</f>
        <v>0</v>
      </c>
      <c r="AI55" s="784">
        <f>'SAME R Results'!AE114</f>
        <v>58</v>
      </c>
      <c r="AJ55" s="784">
        <f>'SAME R Results'!AF114</f>
        <v>480</v>
      </c>
      <c r="AK55" s="784">
        <f>'SAME R Results'!AG114</f>
        <v>0</v>
      </c>
      <c r="AL55" s="784" t="str">
        <f>'SAME R Results'!AH114</f>
        <v>n</v>
      </c>
      <c r="AM55" s="784" t="str">
        <f>'SAME R Results'!AI114</f>
        <v>y</v>
      </c>
      <c r="AN55" s="784" t="str">
        <f>'SAME R Results'!AJ114</f>
        <v>y</v>
      </c>
      <c r="AO55" s="784" t="str">
        <f>'SAME R Results'!AK114</f>
        <v>n</v>
      </c>
      <c r="AP55" s="784" t="str">
        <f>'SAME R Results'!AL114</f>
        <v>n</v>
      </c>
      <c r="AQ55" s="784" t="str">
        <f>'SAME R Results'!AM114</f>
        <v>y</v>
      </c>
      <c r="AR55" s="817">
        <f>'SAME R Results'!AN114</f>
        <v>3.852706928546E-2</v>
      </c>
      <c r="AS55" s="819">
        <f>'SAME R Results'!AO114</f>
        <v>0</v>
      </c>
      <c r="AT55" s="784">
        <f>'SAME R Results'!AP114</f>
        <v>0</v>
      </c>
      <c r="AU55" s="789"/>
      <c r="AV55" s="821">
        <f>'SAME R Results'!AQ114</f>
        <v>0</v>
      </c>
      <c r="AW55" s="821">
        <f>'SAME R Results'!AR114</f>
        <v>4.6021415000000001</v>
      </c>
      <c r="AX55" s="821">
        <f>'SAME R Results'!AS114</f>
        <v>0</v>
      </c>
      <c r="AY55" s="821">
        <f>'SAME R Results'!AT114</f>
        <v>0</v>
      </c>
      <c r="AZ55" s="824"/>
      <c r="BA55" s="824"/>
      <c r="BB55" s="821">
        <f>'SAME R Results'!AU114</f>
        <v>0.46356204999999989</v>
      </c>
      <c r="BC55" s="821">
        <f>'SAME R Results'!AV114</f>
        <v>7.0114144999999989E-2</v>
      </c>
      <c r="BD55" s="821">
        <f>'SAME R Results'!AW114</f>
        <v>5.1120915000000009</v>
      </c>
      <c r="BE55" s="821">
        <f>'SAME R Results'!AX114</f>
        <v>4.7208705000000002</v>
      </c>
      <c r="BF55" s="827">
        <f>'SAME R Results'!AY114</f>
        <v>13540</v>
      </c>
      <c r="BG55" s="784">
        <f>'SAME R Results'!AZ114</f>
        <v>0.56076055000000002</v>
      </c>
      <c r="BH55" s="784">
        <f>'SAME R Results'!BA114</f>
        <v>0.12005624500000001</v>
      </c>
      <c r="BI55" s="789"/>
      <c r="BJ55" s="784">
        <f>'SAME R Results'!BB114</f>
        <v>33.148649999999996</v>
      </c>
      <c r="BK55" s="784">
        <f>'SAME R Results'!BC114</f>
        <v>0.39122100000000071</v>
      </c>
      <c r="BL55" s="2159">
        <f>'SAME R Results'!BD114</f>
        <v>495068.20928105974</v>
      </c>
      <c r="BM55" s="784">
        <f>'SAME R Results'!BE114</f>
        <v>66.67123351132058</v>
      </c>
      <c r="BN55" s="784">
        <f>'SAME R Results'!BF114</f>
        <v>0.39344790499999993</v>
      </c>
      <c r="BO55" s="784">
        <f>'SAME R Results'!BG114</f>
        <v>0.11017607625</v>
      </c>
      <c r="BP55" s="789"/>
      <c r="BQ55" s="784">
        <f>'SAME R Results'!BH114</f>
        <v>14.916892499999999</v>
      </c>
      <c r="BR55" s="817">
        <f>'SAME R Results'!BI114</f>
        <v>0.1346708034598724</v>
      </c>
      <c r="BS55" s="817">
        <f>'SAME R Results'!BJ114</f>
        <v>0.34348579768208154</v>
      </c>
      <c r="BT55" s="817">
        <f>'SAME R Results'!BL114</f>
        <v>3.5710829282686487</v>
      </c>
      <c r="BU55" s="817">
        <f>'SAME R Results'!BM114</f>
        <v>2.6317062440357741</v>
      </c>
      <c r="BV55" s="817">
        <f>'SAME R Results'!BN114</f>
        <v>8.432489020675428E-2</v>
      </c>
      <c r="BW55" s="784">
        <f>'SAME R Results'!BO114</f>
        <v>495068.20928105974</v>
      </c>
      <c r="BX55" s="784">
        <f>'SAME R Results'!BP114</f>
        <v>486985.06135998154</v>
      </c>
      <c r="BY55" s="784">
        <f>'SAME R Results'!BQ114</f>
        <v>461245.5068495571</v>
      </c>
      <c r="BZ55" s="784">
        <f>'SAME R Results'!BR114</f>
        <v>66.67123351132058</v>
      </c>
      <c r="CA55" s="784">
        <f>'SAME R Results'!BS114</f>
        <v>8.6837654266181452E-2</v>
      </c>
      <c r="CB55" s="784">
        <f>'SAME R Results'!BT114</f>
        <v>0.45</v>
      </c>
      <c r="CC55" s="784">
        <f>'SAME R Results'!BV114</f>
        <v>1</v>
      </c>
      <c r="CD55" s="880">
        <f>'SAME R Results'!BW114</f>
        <v>1.42</v>
      </c>
      <c r="CE55" s="1086">
        <f>'SAME R Results'!BZ114</f>
        <v>579.39177547442239</v>
      </c>
      <c r="CF55" s="1777">
        <f>'SAME R Results'!CA114</f>
        <v>1.3933333333333575</v>
      </c>
      <c r="CG55" s="1777" t="str">
        <f>'SAME R Results'!CB114</f>
        <v xml:space="preserve"> 61K</v>
      </c>
      <c r="CH55" s="1777">
        <f>'SAME R Results'!CC114</f>
        <v>252</v>
      </c>
      <c r="CI55" s="1777">
        <f>'SAME R Results'!CD114</f>
        <v>6.4235422248802715E-2</v>
      </c>
      <c r="CJ55" s="1777"/>
      <c r="CK55" s="1777"/>
      <c r="CL55" s="2015">
        <f>'SAME R Results'!CI114</f>
        <v>114</v>
      </c>
      <c r="CM55" s="2015" t="str">
        <f>'SAME R Results'!CJ114</f>
        <v>Kapton</v>
      </c>
      <c r="CN55" s="2016">
        <f>'SAME R Results'!CK114</f>
        <v>0.1346708034598724</v>
      </c>
      <c r="CO55" s="2016">
        <f>'SAME R Results'!CL114</f>
        <v>2.6375996542175251E-2</v>
      </c>
      <c r="CP55" s="2016">
        <f>'SAME R Results'!CM114</f>
        <v>4.1310703596435322E-2</v>
      </c>
      <c r="CQ55" s="2071">
        <f t="shared" si="0"/>
        <v>66376.855538921358</v>
      </c>
      <c r="CR55" s="2074">
        <f t="shared" si="1"/>
        <v>15.065492209308267</v>
      </c>
      <c r="CS55" s="2082">
        <f t="shared" si="2"/>
        <v>33.148649999999996</v>
      </c>
      <c r="CT55" s="2074">
        <f t="shared" si="3"/>
        <v>29869.584992514614</v>
      </c>
      <c r="CU55" s="2074">
        <f t="shared" si="4"/>
        <v>33.478871576240586</v>
      </c>
      <c r="CV55" s="2085">
        <v>33</v>
      </c>
      <c r="CW55" s="2074">
        <f t="shared" si="5"/>
        <v>32.814915590672491</v>
      </c>
      <c r="CX55" s="2071">
        <f t="shared" si="6"/>
        <v>490083.95512889238</v>
      </c>
      <c r="CY55" s="2074">
        <f t="shared" si="7"/>
        <v>4.0225610099548899</v>
      </c>
      <c r="CZ55" s="2074">
        <f t="shared" si="8"/>
        <v>67.335401729936208</v>
      </c>
    </row>
    <row r="56" spans="1:105" ht="16.5" customHeight="1" x14ac:dyDescent="0.2">
      <c r="A56" s="780">
        <v>2</v>
      </c>
      <c r="B56" s="784" t="str">
        <f>'SAME R Results'!A115</f>
        <v>10 (4)</v>
      </c>
      <c r="C56" s="831" t="str">
        <f>'SAME R Results'!B115</f>
        <v>Kapton</v>
      </c>
      <c r="D56" s="784" t="str">
        <f>'SAME R Results'!C115</f>
        <v>K14</v>
      </c>
      <c r="E56" s="784" t="str">
        <f>'SAME R Results'!D115</f>
        <v>61KA</v>
      </c>
      <c r="F56" s="784">
        <f>'SAME R Results'!E115</f>
        <v>0</v>
      </c>
      <c r="G56" s="784" t="str">
        <f>'SAME R Results'!F115</f>
        <v>108a</v>
      </c>
      <c r="H56" s="785" t="str">
        <f>'SAME R Results'!G115</f>
        <v>aged</v>
      </c>
      <c r="I56" s="784">
        <f>'SAME R Results'!H115</f>
        <v>252</v>
      </c>
      <c r="J56" s="786">
        <f>'SAME R Results'!I115</f>
        <v>40430.305555555555</v>
      </c>
      <c r="K56" s="784">
        <f>'SAME R Results'!J115</f>
        <v>0</v>
      </c>
      <c r="L56" s="788"/>
      <c r="M56" s="788"/>
      <c r="N56" s="784">
        <f>'SAME R Results'!K115</f>
        <v>1</v>
      </c>
      <c r="O56" s="854">
        <f>'SAME R Results'!L115</f>
        <v>1.48</v>
      </c>
      <c r="P56" s="784">
        <f>'SAME R Results'!M115</f>
        <v>0</v>
      </c>
      <c r="Q56" s="784">
        <f>'SAME R Results'!N115</f>
        <v>0</v>
      </c>
      <c r="R56" s="784">
        <f>'SAME R Results'!O115</f>
        <v>0</v>
      </c>
      <c r="S56" s="784">
        <f>'SAME R Results'!P115</f>
        <v>0</v>
      </c>
      <c r="T56" s="784">
        <f>'SAME R Results'!Q115</f>
        <v>0</v>
      </c>
      <c r="U56" s="784">
        <f>'SAME R Results'!R115</f>
        <v>559.71428571428567</v>
      </c>
      <c r="V56" s="784">
        <f>'SAME R Results'!S115</f>
        <v>0</v>
      </c>
      <c r="W56" s="784">
        <f>'SAME R Results'!T115</f>
        <v>0</v>
      </c>
      <c r="X56" s="784" t="str">
        <f>'SAME R Results'!U115</f>
        <v>n</v>
      </c>
      <c r="Y56" s="784" t="str">
        <f>'SAME R Results'!V115</f>
        <v>y</v>
      </c>
      <c r="Z56" s="784" t="str">
        <f>'SAME R Results'!W115</f>
        <v>y</v>
      </c>
      <c r="AA56" s="784" t="str">
        <f>'SAME R Results'!X115</f>
        <v>n</v>
      </c>
      <c r="AB56" s="784" t="str">
        <f>'SAME R Results'!Y115</f>
        <v>n</v>
      </c>
      <c r="AC56" s="789"/>
      <c r="AD56" s="784" t="str">
        <f>'SAME R Results'!Z115</f>
        <v>y</v>
      </c>
      <c r="AE56" s="784">
        <f>'SAME R Results'!AA115</f>
        <v>10</v>
      </c>
      <c r="AF56" s="784" t="str">
        <f>'SAME R Results'!AB115</f>
        <v>y</v>
      </c>
      <c r="AG56" s="817">
        <f>'SAME R Results'!AC115</f>
        <v>3.852706928546E-2</v>
      </c>
      <c r="AH56" s="819">
        <f>'SAME R Results'!AD115</f>
        <v>0</v>
      </c>
      <c r="AI56" s="784">
        <f>'SAME R Results'!AE115</f>
        <v>0</v>
      </c>
      <c r="AJ56" s="784">
        <f>'SAME R Results'!AF115</f>
        <v>0</v>
      </c>
      <c r="AK56" s="784">
        <f>'SAME R Results'!AG115</f>
        <v>0</v>
      </c>
      <c r="AL56" s="784">
        <f>'SAME R Results'!AH115</f>
        <v>0</v>
      </c>
      <c r="AM56" s="784">
        <f>'SAME R Results'!AI115</f>
        <v>0</v>
      </c>
      <c r="AN56" s="784">
        <f>'SAME R Results'!AJ115</f>
        <v>0</v>
      </c>
      <c r="AO56" s="784">
        <f>'SAME R Results'!AK115</f>
        <v>0</v>
      </c>
      <c r="AP56" s="784">
        <f>'SAME R Results'!AL115</f>
        <v>0</v>
      </c>
      <c r="AQ56" s="784">
        <f>'SAME R Results'!AM115</f>
        <v>0</v>
      </c>
      <c r="AR56" s="817">
        <f>'SAME R Results'!AN115</f>
        <v>0</v>
      </c>
      <c r="AS56" s="819">
        <f>'SAME R Results'!AO115</f>
        <v>0</v>
      </c>
      <c r="AT56" s="784">
        <f>'SAME R Results'!AP115</f>
        <v>90</v>
      </c>
      <c r="AU56" s="789"/>
      <c r="AV56" s="821">
        <f>'SAME R Results'!AQ115</f>
        <v>0</v>
      </c>
      <c r="AW56" s="821">
        <f>'SAME R Results'!AR115</f>
        <v>4.4236300000000002</v>
      </c>
      <c r="AX56" s="821">
        <f>'SAME R Results'!AS115</f>
        <v>0</v>
      </c>
      <c r="AY56" s="821">
        <f>'SAME R Results'!AT115</f>
        <v>0</v>
      </c>
      <c r="AZ56" s="824"/>
      <c r="BA56" s="824"/>
      <c r="BB56" s="821">
        <f>'SAME R Results'!AU115</f>
        <v>0.45486455000000003</v>
      </c>
      <c r="BC56" s="821">
        <f>'SAME R Results'!AV115</f>
        <v>3.2669070000000001E-2</v>
      </c>
      <c r="BD56" s="821">
        <f>'SAME R Results'!AW115</f>
        <v>5.0758205000000007</v>
      </c>
      <c r="BE56" s="821">
        <f>'SAME R Results'!AX115</f>
        <v>4.6911620000000003</v>
      </c>
      <c r="BF56" s="827">
        <f>'SAME R Results'!AY115</f>
        <v>12375</v>
      </c>
      <c r="BG56" s="784">
        <f>'SAME R Results'!AZ115</f>
        <v>0.56849660000000002</v>
      </c>
      <c r="BH56" s="784">
        <f>'SAME R Results'!BA115</f>
        <v>7.8445445000000003E-2</v>
      </c>
      <c r="BI56" s="789"/>
      <c r="BJ56" s="784">
        <f>'SAME R Results'!BB115</f>
        <v>32.295349999999999</v>
      </c>
      <c r="BK56" s="784">
        <f>'SAME R Results'!BC115</f>
        <v>0.38465850000000046</v>
      </c>
      <c r="BL56" s="2159">
        <f>'SAME R Results'!BD115</f>
        <v>451723.46541728929</v>
      </c>
      <c r="BM56" s="784">
        <f>'SAME R Results'!BE115</f>
        <v>65.498293038665565</v>
      </c>
      <c r="BN56" s="784">
        <f>'SAME R Results'!BF115</f>
        <v>0.42219548000000001</v>
      </c>
      <c r="BO56" s="784">
        <f>'SAME R Results'!BG115</f>
        <v>0.12251278875</v>
      </c>
      <c r="BP56" s="789"/>
      <c r="BQ56" s="784">
        <f>'SAME R Results'!BH115</f>
        <v>14.5329075</v>
      </c>
      <c r="BR56" s="817">
        <f>'SAME R Results'!BI115</f>
        <v>0.14499643709710786</v>
      </c>
      <c r="BS56" s="817">
        <f>'SAME R Results'!BJ115</f>
        <v>0.35107316171962338</v>
      </c>
      <c r="BT56" s="817">
        <f>'SAME R Results'!BL115</f>
        <v>3.4461339449347896</v>
      </c>
      <c r="BU56" s="817">
        <f>'SAME R Results'!BM115</f>
        <v>2.5609148057473199</v>
      </c>
      <c r="BV56" s="817">
        <f>'SAME R Results'!BN115</f>
        <v>9.3183105678405501E-2</v>
      </c>
      <c r="BW56" s="784">
        <f>'SAME R Results'!BO115</f>
        <v>451723.46541728929</v>
      </c>
      <c r="BX56" s="784">
        <f>'SAME R Results'!BP115</f>
        <v>444335.80252782535</v>
      </c>
      <c r="BY56" s="784">
        <f>'SAME R Results'!BQ115</f>
        <v>421185.1154513855</v>
      </c>
      <c r="BZ56" s="784">
        <f>'SAME R Results'!BR115</f>
        <v>65.498293038665565</v>
      </c>
      <c r="CA56" s="784">
        <f>'SAME R Results'!BS115</f>
        <v>8.5381004172955785E-2</v>
      </c>
      <c r="CB56" s="784">
        <f>'SAME R Results'!BT115</f>
        <v>0.45</v>
      </c>
      <c r="CC56" s="784">
        <f>'SAME R Results'!BV115</f>
        <v>1</v>
      </c>
      <c r="CD56" s="880">
        <f>'SAME R Results'!BW115</f>
        <v>1.42</v>
      </c>
      <c r="CE56" s="1086">
        <f>'SAME R Results'!BZ115</f>
        <v>579.39177547442239</v>
      </c>
      <c r="CF56" s="1777">
        <f>'SAME R Results'!CA115</f>
        <v>1.3933333333333575</v>
      </c>
      <c r="CG56" s="1777">
        <f>'SAME R Results'!CB115</f>
        <v>0</v>
      </c>
      <c r="CH56" s="1777">
        <f>'SAME R Results'!CC115</f>
        <v>0</v>
      </c>
      <c r="CI56" s="1777">
        <f>'SAME R Results'!CD115</f>
        <v>6.2581898325357765E-2</v>
      </c>
      <c r="CJ56" s="1777"/>
      <c r="CK56" s="1777"/>
      <c r="CL56" s="2015">
        <f>'SAME R Results'!CI115</f>
        <v>115</v>
      </c>
      <c r="CM56" s="2015" t="str">
        <f>'SAME R Results'!CJ115</f>
        <v>Kapton</v>
      </c>
      <c r="CN56" s="2016">
        <f>'SAME R Results'!CK115</f>
        <v>0.14499643709710786</v>
      </c>
      <c r="CO56" s="2016">
        <f>'SAME R Results'!CL115</f>
        <v>2.9050998914016347E-2</v>
      </c>
      <c r="CP56" s="2016">
        <f>'SAME R Results'!CM115</f>
        <v>3.8200174530760529E-2</v>
      </c>
      <c r="CQ56" s="2071">
        <f t="shared" si="0"/>
        <v>62165.601125210393</v>
      </c>
      <c r="CR56" s="2074">
        <f t="shared" si="1"/>
        <v>16.086066601139386</v>
      </c>
      <c r="CS56" s="2082">
        <f t="shared" si="2"/>
        <v>32.295349999999999</v>
      </c>
      <c r="CT56" s="2074">
        <f t="shared" si="3"/>
        <v>27974.520506344677</v>
      </c>
      <c r="CU56" s="2074">
        <f t="shared" si="4"/>
        <v>35.746814669198635</v>
      </c>
      <c r="CV56" s="2085">
        <v>34</v>
      </c>
      <c r="CW56" s="2074">
        <f t="shared" si="5"/>
        <v>32.542727468358862</v>
      </c>
      <c r="CX56" s="2071">
        <f t="shared" si="6"/>
        <v>455183.59844799567</v>
      </c>
      <c r="CY56" s="2074">
        <f t="shared" si="7"/>
        <v>4.0562058029199601</v>
      </c>
      <c r="CZ56" s="2074">
        <f t="shared" si="8"/>
        <v>72.498218548553922</v>
      </c>
    </row>
    <row r="57" spans="1:105" ht="16.5" customHeight="1" x14ac:dyDescent="0.2">
      <c r="A57" s="780">
        <v>2</v>
      </c>
      <c r="B57" s="784" t="str">
        <f>'SAME R Results'!A120</f>
        <v>11(4)</v>
      </c>
      <c r="C57" s="831" t="str">
        <f>'SAME R Results'!B120</f>
        <v>Kapton</v>
      </c>
      <c r="D57" s="784" t="str">
        <f>'SAME R Results'!C120</f>
        <v>K15</v>
      </c>
      <c r="E57" s="784" t="str">
        <f>'SAME R Results'!D120</f>
        <v>65 K</v>
      </c>
      <c r="F57" s="784">
        <f>'SAME R Results'!E120</f>
        <v>0</v>
      </c>
      <c r="G57" s="784">
        <f>'SAME R Results'!F120</f>
        <v>112</v>
      </c>
      <c r="H57" s="785" t="str">
        <f>'SAME R Results'!G120</f>
        <v>low flow run w STS</v>
      </c>
      <c r="I57" s="784">
        <f>'SAME R Results'!H120</f>
        <v>253</v>
      </c>
      <c r="J57" s="786">
        <f>'SAME R Results'!I120</f>
        <v>40430.305555555555</v>
      </c>
      <c r="K57" s="784">
        <f>'SAME R Results'!J120</f>
        <v>0</v>
      </c>
      <c r="L57" s="788"/>
      <c r="M57" s="788"/>
      <c r="N57" s="784">
        <f>'SAME R Results'!K120</f>
        <v>2</v>
      </c>
      <c r="O57" s="854">
        <f>'SAME R Results'!L120</f>
        <v>1.48</v>
      </c>
      <c r="P57" s="784">
        <f>'SAME R Results'!M120</f>
        <v>60</v>
      </c>
      <c r="Q57" s="784">
        <f>'SAME R Results'!N120</f>
        <v>11</v>
      </c>
      <c r="R57" s="784">
        <f>'SAME R Results'!O120</f>
        <v>8</v>
      </c>
      <c r="S57" s="784" t="str">
        <f>'SAME R Results'!P120</f>
        <v>n</v>
      </c>
      <c r="T57" s="784" t="str">
        <f>'SAME R Results'!Q120</f>
        <v>n</v>
      </c>
      <c r="U57" s="784">
        <f>'SAME R Results'!R120</f>
        <v>22.285714285714285</v>
      </c>
      <c r="V57" s="784" t="str">
        <f>'SAME R Results'!S120</f>
        <v>n</v>
      </c>
      <c r="W57" s="784">
        <f>'SAME R Results'!T120</f>
        <v>0</v>
      </c>
      <c r="X57" s="784" t="str">
        <f>'SAME R Results'!U120</f>
        <v>y</v>
      </c>
      <c r="Y57" s="784" t="str">
        <f>'SAME R Results'!V120</f>
        <v>n</v>
      </c>
      <c r="Z57" s="784" t="str">
        <f>'SAME R Results'!W120</f>
        <v>y</v>
      </c>
      <c r="AA57" s="784" t="str">
        <f>'SAME R Results'!X120</f>
        <v>n</v>
      </c>
      <c r="AB57" s="784" t="str">
        <f>'SAME R Results'!Y120</f>
        <v>n</v>
      </c>
      <c r="AC57" s="789"/>
      <c r="AD57" s="784" t="str">
        <f>'SAME R Results'!Z120</f>
        <v>y</v>
      </c>
      <c r="AE57" s="784">
        <f>'SAME R Results'!AA120</f>
        <v>10</v>
      </c>
      <c r="AF57" s="784" t="str">
        <f>'SAME R Results'!AB120</f>
        <v>y</v>
      </c>
      <c r="AG57" s="817">
        <f>'SAME R Results'!AC120</f>
        <v>3.852706928546E-2</v>
      </c>
      <c r="AH57" s="819">
        <f>'SAME R Results'!AD120</f>
        <v>0</v>
      </c>
      <c r="AI57" s="784">
        <f>'SAME R Results'!AE120</f>
        <v>0</v>
      </c>
      <c r="AJ57" s="784">
        <f>'SAME R Results'!AF120</f>
        <v>0</v>
      </c>
      <c r="AK57" s="784">
        <f>'SAME R Results'!AG120</f>
        <v>0</v>
      </c>
      <c r="AL57" s="784">
        <f>'SAME R Results'!AH120</f>
        <v>0</v>
      </c>
      <c r="AM57" s="784">
        <f>'SAME R Results'!AI120</f>
        <v>0</v>
      </c>
      <c r="AN57" s="784">
        <f>'SAME R Results'!AJ120</f>
        <v>0</v>
      </c>
      <c r="AO57" s="784">
        <f>'SAME R Results'!AK120</f>
        <v>0</v>
      </c>
      <c r="AP57" s="784">
        <f>'SAME R Results'!AL120</f>
        <v>0</v>
      </c>
      <c r="AQ57" s="784">
        <f>'SAME R Results'!AM120</f>
        <v>0</v>
      </c>
      <c r="AR57" s="817">
        <f>'SAME R Results'!AN120</f>
        <v>0</v>
      </c>
      <c r="AS57" s="819">
        <f>'SAME R Results'!AO120</f>
        <v>0</v>
      </c>
      <c r="AT57" s="784">
        <f>'SAME R Results'!AP120</f>
        <v>0</v>
      </c>
      <c r="AU57" s="789"/>
      <c r="AV57" s="821">
        <f>'SAME R Results'!AQ120</f>
        <v>0</v>
      </c>
      <c r="AW57" s="821">
        <f>'SAME R Results'!AR120</f>
        <v>5.4159850000000009</v>
      </c>
      <c r="AX57" s="821">
        <f>'SAME R Results'!AS120</f>
        <v>4.5750275</v>
      </c>
      <c r="AY57" s="821">
        <f>'SAME R Results'!AT120</f>
        <v>5.1413255000000007</v>
      </c>
      <c r="AZ57" s="824"/>
      <c r="BA57" s="824"/>
      <c r="BB57" s="821">
        <f>'SAME R Results'!AU120</f>
        <v>0</v>
      </c>
      <c r="BC57" s="821">
        <f>'SAME R Results'!AV120</f>
        <v>0</v>
      </c>
      <c r="BD57" s="821">
        <f>'SAME R Results'!AW120</f>
        <v>6.2289425000000005</v>
      </c>
      <c r="BE57" s="821">
        <f>'SAME R Results'!AX120</f>
        <v>4.7178950000000004</v>
      </c>
      <c r="BF57" s="827">
        <f>'SAME R Results'!AY120</f>
        <v>42430</v>
      </c>
      <c r="BG57" s="784">
        <f>'SAME R Results'!AZ120</f>
        <v>0</v>
      </c>
      <c r="BH57" s="784">
        <f>'SAME R Results'!BA120</f>
        <v>0</v>
      </c>
      <c r="BI57" s="789"/>
      <c r="BJ57" s="784">
        <f>'SAME R Results'!BB120</f>
        <v>62.8611</v>
      </c>
      <c r="BK57" s="784">
        <f>'SAME R Results'!BC120</f>
        <v>1.5110475000000001</v>
      </c>
      <c r="BL57" s="2159">
        <f>'SAME R Results'!BD120</f>
        <v>1615017.6733915848</v>
      </c>
      <c r="BM57" s="784">
        <f>'SAME R Results'!BE120</f>
        <v>307.8509299586508</v>
      </c>
      <c r="BN57" s="784">
        <f>'SAME R Results'!BF120</f>
        <v>0</v>
      </c>
      <c r="BO57" s="784">
        <f>'SAME R Results'!BG120</f>
        <v>0</v>
      </c>
      <c r="BP57" s="789"/>
      <c r="BQ57" s="784">
        <f>'SAME R Results'!BH120</f>
        <v>28.287495</v>
      </c>
      <c r="BR57" s="817">
        <f>'SAME R Results'!BI120</f>
        <v>0.19061768489019365</v>
      </c>
      <c r="BS57" s="817">
        <f>'SAME R Results'!BJ120</f>
        <v>0.28666637066468903</v>
      </c>
      <c r="BT57" s="817">
        <f>'SAME R Results'!BL120</f>
        <v>0</v>
      </c>
      <c r="BU57" s="817">
        <f>'SAME R Results'!BM120</f>
        <v>1.8941825311333986</v>
      </c>
      <c r="BV57" s="817">
        <f>'SAME R Results'!BN120</f>
        <v>0.15543771805529163</v>
      </c>
      <c r="BW57" s="784">
        <f>'SAME R Results'!BO120</f>
        <v>1615017.6733915848</v>
      </c>
      <c r="BX57" s="784">
        <f>'SAME R Results'!BP120</f>
        <v>1589687.6906521944</v>
      </c>
      <c r="BY57" s="784">
        <f>'SAME R Results'!BQ120</f>
        <v>1477211.5542533272</v>
      </c>
      <c r="BZ57" s="784">
        <f>'SAME R Results'!BR120</f>
        <v>307.8509299586508</v>
      </c>
      <c r="CA57" s="784">
        <f>'SAME R Results'!BS120</f>
        <v>0.33540075912279144</v>
      </c>
      <c r="CB57" s="784">
        <f>'SAME R Results'!BT120</f>
        <v>0.45</v>
      </c>
      <c r="CC57" s="784">
        <f>'SAME R Results'!BV120</f>
        <v>1</v>
      </c>
      <c r="CD57" s="880">
        <f>'SAME R Results'!BW120</f>
        <v>1.42</v>
      </c>
      <c r="CE57" s="1086">
        <f>'SAME R Results'!BZ120</f>
        <v>583.20436719326278</v>
      </c>
      <c r="CF57" s="1777">
        <f>'SAME R Results'!CA120</f>
        <v>2.4199999999999777</v>
      </c>
      <c r="CG57" s="1777" t="str">
        <f>'SAME R Results'!CB120</f>
        <v xml:space="preserve"> 65K</v>
      </c>
      <c r="CH57" s="1777">
        <f>'SAME R Results'!CC120</f>
        <v>253</v>
      </c>
      <c r="CI57" s="1777">
        <f>'SAME R Results'!CD120</f>
        <v>7.0134285123967591E-2</v>
      </c>
      <c r="CJ57" s="1777"/>
      <c r="CK57" s="1777"/>
      <c r="CL57" s="2015"/>
      <c r="CM57" s="2015"/>
      <c r="CN57" s="2015"/>
      <c r="CO57" s="2015"/>
      <c r="CP57" s="2015"/>
      <c r="CQ57" s="2071">
        <f t="shared" si="0"/>
        <v>114185.98029918059</v>
      </c>
      <c r="CR57" s="2074">
        <f t="shared" si="1"/>
        <v>8.7576425527887345</v>
      </c>
      <c r="CS57" s="2082">
        <f t="shared" si="2"/>
        <v>62.8611</v>
      </c>
      <c r="CT57" s="2074">
        <f t="shared" si="3"/>
        <v>51383.69113463127</v>
      </c>
      <c r="CU57" s="2074">
        <f t="shared" si="4"/>
        <v>19.461427895086075</v>
      </c>
      <c r="CV57" s="2085">
        <v>35</v>
      </c>
      <c r="CW57" s="2074">
        <f t="shared" si="5"/>
        <v>13.476758379639305</v>
      </c>
      <c r="CX57" s="2071">
        <f t="shared" si="6"/>
        <v>346242.79503771994</v>
      </c>
      <c r="CY57" s="2074">
        <f t="shared" si="7"/>
        <v>9.7946402451961792</v>
      </c>
      <c r="CZ57" s="2074">
        <f t="shared" si="8"/>
        <v>95.308842445096815</v>
      </c>
    </row>
    <row r="58" spans="1:105" ht="16.5" customHeight="1" x14ac:dyDescent="0.2">
      <c r="A58" s="780">
        <v>2</v>
      </c>
      <c r="B58" s="784" t="str">
        <f>'SAME R Results'!A122</f>
        <v>11(4)</v>
      </c>
      <c r="C58" s="831" t="str">
        <f>'SAME R Results'!B122</f>
        <v>Kapton</v>
      </c>
      <c r="D58" s="784" t="str">
        <f>'SAME R Results'!C122</f>
        <v>K16</v>
      </c>
      <c r="E58" s="784" t="str">
        <f>'SAME R Results'!D122</f>
        <v>67 K</v>
      </c>
      <c r="F58" s="784">
        <f>'SAME R Results'!E122</f>
        <v>0</v>
      </c>
      <c r="G58" s="784">
        <f>'SAME R Results'!F122</f>
        <v>114</v>
      </c>
      <c r="H58" s="785" t="str">
        <f>'SAME R Results'!G122</f>
        <v>low flow run w STS no Ptrak</v>
      </c>
      <c r="I58" s="784">
        <f>'SAME R Results'!H122</f>
        <v>253</v>
      </c>
      <c r="J58" s="786">
        <f>'SAME R Results'!I122</f>
        <v>40430.305555555555</v>
      </c>
      <c r="K58" s="784">
        <f>'SAME R Results'!J122</f>
        <v>0</v>
      </c>
      <c r="L58" s="788"/>
      <c r="M58" s="788"/>
      <c r="N58" s="784">
        <f>'SAME R Results'!K122</f>
        <v>2</v>
      </c>
      <c r="O58" s="2083">
        <f>'SAME R Results'!L122</f>
        <v>1.43</v>
      </c>
      <c r="P58" s="784">
        <f>'SAME R Results'!M122</f>
        <v>60</v>
      </c>
      <c r="Q58" s="784">
        <f>'SAME R Results'!N122</f>
        <v>11</v>
      </c>
      <c r="R58" s="784">
        <f>'SAME R Results'!O122</f>
        <v>8</v>
      </c>
      <c r="S58" s="784" t="str">
        <f>'SAME R Results'!P122</f>
        <v>n</v>
      </c>
      <c r="T58" s="784" t="str">
        <f>'SAME R Results'!Q122</f>
        <v>n</v>
      </c>
      <c r="U58" s="784">
        <f>'SAME R Results'!R122</f>
        <v>28.285714285714285</v>
      </c>
      <c r="V58" s="784" t="str">
        <f>'SAME R Results'!S122</f>
        <v>n</v>
      </c>
      <c r="W58" s="784">
        <f>'SAME R Results'!T122</f>
        <v>0</v>
      </c>
      <c r="X58" s="784" t="str">
        <f>'SAME R Results'!U122</f>
        <v>y</v>
      </c>
      <c r="Y58" s="784" t="str">
        <f>'SAME R Results'!V122</f>
        <v>n</v>
      </c>
      <c r="Z58" s="784" t="str">
        <f>'SAME R Results'!W122</f>
        <v>y</v>
      </c>
      <c r="AA58" s="784" t="str">
        <f>'SAME R Results'!X122</f>
        <v>n</v>
      </c>
      <c r="AB58" s="784" t="str">
        <f>'SAME R Results'!Y122</f>
        <v>n</v>
      </c>
      <c r="AC58" s="789"/>
      <c r="AD58" s="784" t="str">
        <f>'SAME R Results'!Z122</f>
        <v>y</v>
      </c>
      <c r="AE58" s="784">
        <f>'SAME R Results'!AA122</f>
        <v>10</v>
      </c>
      <c r="AF58" s="784" t="str">
        <f>'SAME R Results'!AB122</f>
        <v>y</v>
      </c>
      <c r="AG58" s="817">
        <f>'SAME R Results'!AC122</f>
        <v>3.852706928546E-2</v>
      </c>
      <c r="AH58" s="819">
        <f>'SAME R Results'!AD122</f>
        <v>0</v>
      </c>
      <c r="AI58" s="784">
        <f>'SAME R Results'!AE122</f>
        <v>0</v>
      </c>
      <c r="AJ58" s="784">
        <f>'SAME R Results'!AF122</f>
        <v>0</v>
      </c>
      <c r="AK58" s="784">
        <f>'SAME R Results'!AG122</f>
        <v>0</v>
      </c>
      <c r="AL58" s="784">
        <f>'SAME R Results'!AH122</f>
        <v>0</v>
      </c>
      <c r="AM58" s="784">
        <f>'SAME R Results'!AI122</f>
        <v>0</v>
      </c>
      <c r="AN58" s="784">
        <f>'SAME R Results'!AJ122</f>
        <v>0</v>
      </c>
      <c r="AO58" s="784">
        <f>'SAME R Results'!AK122</f>
        <v>0</v>
      </c>
      <c r="AP58" s="784">
        <f>'SAME R Results'!AL122</f>
        <v>0</v>
      </c>
      <c r="AQ58" s="784">
        <f>'SAME R Results'!AM122</f>
        <v>0</v>
      </c>
      <c r="AR58" s="817">
        <f>'SAME R Results'!AN122</f>
        <v>0</v>
      </c>
      <c r="AS58" s="819">
        <f>'SAME R Results'!AO122</f>
        <v>0</v>
      </c>
      <c r="AT58" s="784">
        <f>'SAME R Results'!AP122</f>
        <v>0</v>
      </c>
      <c r="AU58" s="789"/>
      <c r="AV58" s="821">
        <f>'SAME R Results'!AQ122</f>
        <v>0</v>
      </c>
      <c r="AW58" s="821">
        <f>'SAME R Results'!AR122</f>
        <v>0.76524354999999988</v>
      </c>
      <c r="AX58" s="821">
        <f>'SAME R Results'!AS122</f>
        <v>4.9595634999999998</v>
      </c>
      <c r="AY58" s="821">
        <f>'SAME R Results'!AT122</f>
        <v>5.1737520000000021</v>
      </c>
      <c r="AZ58" s="824"/>
      <c r="BA58" s="824"/>
      <c r="BB58" s="821">
        <f>'SAME R Results'!AU122</f>
        <v>0</v>
      </c>
      <c r="BC58" s="821">
        <f>'SAME R Results'!AV122</f>
        <v>0</v>
      </c>
      <c r="BD58" s="821">
        <f>'SAME R Results'!AW122</f>
        <v>5.1720425000000008</v>
      </c>
      <c r="BE58" s="821">
        <f>'SAME R Results'!AX122</f>
        <v>4.7013859999999994</v>
      </c>
      <c r="BF58" s="827" t="str">
        <f>'SAME R Results'!AY122</f>
        <v>n/a</v>
      </c>
      <c r="BG58" s="784">
        <f>'SAME R Results'!AZ122</f>
        <v>0</v>
      </c>
      <c r="BH58" s="784">
        <f>'SAME R Results'!BA122</f>
        <v>0</v>
      </c>
      <c r="BI58" s="789"/>
      <c r="BJ58" s="784">
        <f>'SAME R Results'!BB122</f>
        <v>5.2118999999999991</v>
      </c>
      <c r="BK58" s="784">
        <f>'SAME R Results'!BC122</f>
        <v>0.47065650000000137</v>
      </c>
      <c r="BL58" s="2159" t="e">
        <f>'SAME R Results'!BD122</f>
        <v>#VALUE!</v>
      </c>
      <c r="BM58" s="784">
        <f>'SAME R Results'!BE122</f>
        <v>81.033945832324562</v>
      </c>
      <c r="BN58" s="784">
        <f>'SAME R Results'!BF122</f>
        <v>0</v>
      </c>
      <c r="BO58" s="784">
        <f>'SAME R Results'!BG122</f>
        <v>0</v>
      </c>
      <c r="BP58" s="789"/>
      <c r="BQ58" s="784">
        <f>'SAME R Results'!BH122</f>
        <v>2.3453549999999996</v>
      </c>
      <c r="BR58" s="817">
        <f>'SAME R Results'!BI122</f>
        <v>0</v>
      </c>
      <c r="BS58" s="817">
        <f>'SAME R Results'!BJ122</f>
        <v>0</v>
      </c>
      <c r="BT58" s="817">
        <f>'SAME R Results'!BL122</f>
        <v>0</v>
      </c>
      <c r="BU58" s="817">
        <f>'SAME R Results'!BM122</f>
        <v>0</v>
      </c>
      <c r="BV58" s="817">
        <f>'SAME R Results'!BN122</f>
        <v>0</v>
      </c>
      <c r="BW58" s="784" t="e">
        <f>'SAME R Results'!BO122</f>
        <v>#VALUE!</v>
      </c>
      <c r="BX58" s="784" t="e">
        <f>'SAME R Results'!BP122</f>
        <v>#VALUE!</v>
      </c>
      <c r="BY58" s="784" t="e">
        <f>'SAME R Results'!BQ122</f>
        <v>#VALUE!</v>
      </c>
      <c r="BZ58" s="784">
        <f>'SAME R Results'!BR122</f>
        <v>81.033945832324562</v>
      </c>
      <c r="CA58" s="784">
        <f>'SAME R Results'!BS122</f>
        <v>0.1044696128917698</v>
      </c>
      <c r="CB58" s="784">
        <f>'SAME R Results'!BT122</f>
        <v>0.45</v>
      </c>
      <c r="CC58" s="784">
        <f>'SAME R Results'!BV122</f>
        <v>1</v>
      </c>
      <c r="CD58" s="880">
        <f>'SAME R Results'!BW122</f>
        <v>1.42</v>
      </c>
      <c r="CE58" s="1086">
        <f>'SAME R Results'!BZ122</f>
        <v>497.24008696531865</v>
      </c>
      <c r="CF58" s="1777">
        <f>'SAME R Results'!CA122</f>
        <v>0.50333333333341113</v>
      </c>
      <c r="CG58" s="1777" t="str">
        <f>'SAME R Results'!CB122</f>
        <v xml:space="preserve"> 67K</v>
      </c>
      <c r="CH58" s="1777">
        <f>'SAME R Results'!CC122</f>
        <v>253</v>
      </c>
      <c r="CI58" s="1777">
        <f>'SAME R Results'!CD122</f>
        <v>2.7957874172181107E-2</v>
      </c>
      <c r="CJ58" s="1777"/>
      <c r="CK58" s="1777"/>
      <c r="CL58" s="2015"/>
      <c r="CM58" s="2015"/>
      <c r="CN58" s="2015"/>
      <c r="CO58" s="2015"/>
      <c r="CP58" s="2015"/>
      <c r="CQ58" s="2071"/>
      <c r="CR58" s="2074" t="e">
        <f t="shared" si="1"/>
        <v>#VALUE!</v>
      </c>
      <c r="CS58" s="2082">
        <f t="shared" si="2"/>
        <v>5.2118999999999991</v>
      </c>
      <c r="CT58" s="2074"/>
      <c r="CU58" s="2074"/>
      <c r="CV58" s="2086">
        <v>36</v>
      </c>
      <c r="CW58" s="2074">
        <f t="shared" si="5"/>
        <v>4.2449543394045559</v>
      </c>
      <c r="CX58" s="2071"/>
      <c r="CY58" s="2074">
        <f t="shared" si="7"/>
        <v>31.095740836287948</v>
      </c>
      <c r="CZ58" s="2074"/>
    </row>
    <row r="59" spans="1:105" ht="16.5" customHeight="1" x14ac:dyDescent="0.25">
      <c r="A59" s="778">
        <v>1</v>
      </c>
      <c r="B59" s="779">
        <f>'SAME1 Flight Tests 8-27-09'!A37</f>
        <v>4</v>
      </c>
      <c r="C59" s="1805" t="str">
        <f>'SAME1 Flight Tests 8-27-09'!B37</f>
        <v>Lampwick</v>
      </c>
      <c r="D59" s="782"/>
      <c r="E59" s="779" t="str">
        <f>'SAME1 Flight Tests 8-27-09'!C37</f>
        <v>31 L</v>
      </c>
      <c r="F59" s="779">
        <f>'SAME1 Flight Tests 8-27-09'!D37</f>
        <v>1</v>
      </c>
      <c r="G59" s="779">
        <f>'SAME1 Flight Tests 8-27-09'!E37</f>
        <v>31</v>
      </c>
      <c r="H59" s="779" t="str">
        <f>'SAME1 Flight Tests 8-27-09'!F37</f>
        <v>Air flow down (4)</v>
      </c>
      <c r="I59" s="779">
        <f>'SAME1 Flight Tests 8-27-09'!G37</f>
        <v>272</v>
      </c>
      <c r="J59" s="791">
        <f>'SAME1 Flight Tests 8-27-09'!H37</f>
        <v>39354</v>
      </c>
      <c r="K59" s="779">
        <f>'SAME1 Flight Tests 8-27-09'!I37</f>
        <v>0</v>
      </c>
      <c r="L59" s="779" t="str">
        <f>'SAME1 Flight Tests 8-27-09'!J37</f>
        <v>n</v>
      </c>
      <c r="M59" s="779" t="str">
        <f>'SAME1 Flight Tests 8-27-09'!K37</f>
        <v>n</v>
      </c>
      <c r="N59" s="779">
        <f>'SAME1 Flight Tests 8-27-09'!L37</f>
        <v>4</v>
      </c>
      <c r="O59" s="804">
        <f>'SAME1 Flight Tests 8-27-09'!M37</f>
        <v>1.2450000000000001</v>
      </c>
      <c r="P59" s="805">
        <f>'SAME1 Flight Tests 8-27-09'!N37</f>
        <v>60</v>
      </c>
      <c r="Q59" s="805">
        <f>'SAME1 Flight Tests 8-27-09'!O37</f>
        <v>11</v>
      </c>
      <c r="R59" s="805">
        <f>'SAME1 Flight Tests 8-27-09'!P37</f>
        <v>8</v>
      </c>
      <c r="S59" s="806"/>
      <c r="T59" s="806"/>
      <c r="U59" s="805">
        <f>'SAME1 Flight Tests 8-27-09'!Q37</f>
        <v>11</v>
      </c>
      <c r="V59" s="806"/>
      <c r="W59" s="806"/>
      <c r="X59" s="806"/>
      <c r="Y59" s="806"/>
      <c r="Z59" s="806"/>
      <c r="AA59" s="805" t="str">
        <f>'SAME1 Flight Tests 8-27-09'!R37</f>
        <v>y</v>
      </c>
      <c r="AB59" s="805" t="str">
        <f>'SAME1 Flight Tests 8-27-09'!S37</f>
        <v>y</v>
      </c>
      <c r="AC59" s="805">
        <f>'SAME1 Flight Tests 8-27-09'!T37</f>
        <v>1</v>
      </c>
      <c r="AD59" s="806"/>
      <c r="AE59" s="805">
        <f>'SAME1 Flight Tests 8-27-09'!U37</f>
        <v>10</v>
      </c>
      <c r="AF59" s="806"/>
      <c r="AG59" s="816">
        <f>'SAME1 Flight Tests 8-27-09'!V37</f>
        <v>3.852706928546E-2</v>
      </c>
      <c r="AH59" s="818">
        <f>'SAME1 Flight Tests 8-27-09'!W37</f>
        <v>0</v>
      </c>
      <c r="AI59" s="806"/>
      <c r="AJ59" s="806"/>
      <c r="AK59" s="806"/>
      <c r="AL59" s="806"/>
      <c r="AM59" s="806"/>
      <c r="AN59" s="806"/>
      <c r="AO59" s="806"/>
      <c r="AP59" s="806"/>
      <c r="AQ59" s="806"/>
      <c r="AR59" s="806"/>
      <c r="AS59" s="806"/>
      <c r="AT59" s="806"/>
      <c r="AU59" s="805">
        <f>'SAME1 Flight Tests 8-27-09'!X37</f>
        <v>0.79</v>
      </c>
      <c r="AV59" s="820">
        <f>'SAME1 Flight Tests 8-27-09'!Y37</f>
        <v>3.3346863333333334</v>
      </c>
      <c r="AW59" s="820">
        <f>'SAME1 Flight Tests 8-27-09'!Z37</f>
        <v>6.2319949999999986</v>
      </c>
      <c r="AX59" s="820">
        <f>'SAME1 Flight Tests 8-27-09'!AA37</f>
        <v>4.5496626666666673</v>
      </c>
      <c r="AY59" s="822"/>
      <c r="AZ59" s="822"/>
      <c r="BA59" s="820">
        <f>'SAME1 Flight Tests 8-27-09'!AC37</f>
        <v>4.8548895000000005</v>
      </c>
      <c r="BB59" s="822"/>
      <c r="BC59" s="822"/>
      <c r="BD59" s="820">
        <f>'SAME1 Flight Tests 8-27-09'!AB37</f>
        <v>5.9095920000000008</v>
      </c>
      <c r="BE59" s="820">
        <f>'SAME1 Flight Tests 8-27-09'!AD37</f>
        <v>4.6461334999999995</v>
      </c>
      <c r="BF59" s="826">
        <f>'SAME1 Flight Tests 8-27-09'!AE37</f>
        <v>43170</v>
      </c>
      <c r="BG59" s="806"/>
      <c r="BH59" s="806"/>
      <c r="BI59" s="805">
        <f>'SAME1 Flight Tests 8-27-09'!AF37</f>
        <v>19.1495</v>
      </c>
      <c r="BJ59" s="805">
        <f>'SAME1 Flight Tests 8-27-09'!AG37</f>
        <v>32.946449999999999</v>
      </c>
      <c r="BK59" s="805">
        <f>'SAME1 Flight Tests 8-27-09'!AH37</f>
        <v>1.2634585000000014</v>
      </c>
      <c r="BL59" s="2158">
        <f>'SAME1 Flight Tests 8-27-09'!AK37</f>
        <v>1644842.7294187157</v>
      </c>
      <c r="BM59" s="805">
        <f>'SAME1 Flight Tests 8-27-09'!AL37</f>
        <v>244.38265833948313</v>
      </c>
      <c r="BN59" s="806"/>
      <c r="BO59" s="805"/>
      <c r="BP59" s="806"/>
      <c r="BQ59" s="805" t="e">
        <f>'SAME1 Flight Tests 8-27-09'!AM37</f>
        <v>#DIV/0!</v>
      </c>
      <c r="BR59" s="816">
        <f>'SAME1 Flight Tests 8-27-09'!AP37</f>
        <v>0.14857509108232342</v>
      </c>
      <c r="BS59" s="816" t="e">
        <f>'SAME1 Flight Tests 8-27-09'!AQ37</f>
        <v>#DIV/0!</v>
      </c>
      <c r="BT59" s="816"/>
      <c r="BU59" s="816" t="e">
        <f>'SAME1 Flight Tests 8-27-09'!AS37</f>
        <v>#DIV/0!</v>
      </c>
      <c r="BV59" s="816" t="e">
        <f>'SAME1 Flight Tests 8-27-09'!AT37</f>
        <v>#DIV/0!</v>
      </c>
      <c r="BW59" s="807">
        <f>'SAME1 Flight Tests 8-27-09'!BB37</f>
        <v>1644842.7294187157</v>
      </c>
      <c r="BX59" s="807">
        <f>'SAME1 Flight Tests 8-27-09'!BC37</f>
        <v>1619070.9793631071</v>
      </c>
      <c r="BY59" s="807">
        <f>'SAME1 Flight Tests 8-27-09'!BD37</f>
        <v>1503804.0259622161</v>
      </c>
      <c r="BZ59" s="806"/>
      <c r="CA59" s="805">
        <f>'SAME1 Flight Tests 8-27-09'!BG37</f>
        <v>0.27112843347639515</v>
      </c>
      <c r="CB59" s="805">
        <f>'SAME1 Flight Tests 8-27-09'!BF37</f>
        <v>0.28000000000000003</v>
      </c>
      <c r="CC59" s="783"/>
      <c r="CD59" s="805"/>
      <c r="CE59" s="805" t="str">
        <f>'SAME1 Flight Tests 8-27-09'!BH37</f>
        <v>??</v>
      </c>
      <c r="CF59" s="1804">
        <f>'SAME1 Flight Tests 8-27-09'!BI37</f>
        <v>0.7899999999999574</v>
      </c>
      <c r="CG59" s="1804">
        <f>'SAME1 Flight Tests 8-27-09'!BJ37</f>
        <v>31</v>
      </c>
      <c r="CH59" s="1804">
        <f>'SAME1 Flight Tests 8-27-09'!BK37</f>
        <v>0</v>
      </c>
      <c r="CI59" s="1804">
        <f>'SAME1 Flight Tests 8-27-09'!BL37</f>
        <v>0</v>
      </c>
      <c r="CJ59" s="1804" t="e">
        <f>'SAME1 Flight Tests 8-27-09'!BM37</f>
        <v>#DIV/0!</v>
      </c>
      <c r="CK59" s="1804" t="e">
        <f>'SAME1 Flight Tests 8-27-09'!BN37</f>
        <v>#DIV/0!</v>
      </c>
      <c r="CL59" s="2014"/>
      <c r="CM59" s="2"/>
      <c r="CN59" s="2"/>
      <c r="CO59" s="2"/>
      <c r="CP59" s="2"/>
      <c r="CQ59" s="2071"/>
      <c r="CR59" s="2074" t="e">
        <f t="shared" si="1"/>
        <v>#DIV/0!</v>
      </c>
      <c r="CS59" s="2082" t="e">
        <f t="shared" si="2"/>
        <v>#DIV/0!</v>
      </c>
      <c r="CT59" s="2074" t="e">
        <f t="shared" si="3"/>
        <v>#DIV/0!</v>
      </c>
      <c r="CU59" s="2074" t="e">
        <f t="shared" si="4"/>
        <v>#DIV/0!</v>
      </c>
      <c r="CV59" s="2089">
        <v>37</v>
      </c>
      <c r="CW59" s="2074" t="e">
        <f t="shared" si="5"/>
        <v>#DIV/0!</v>
      </c>
      <c r="CX59" s="2071">
        <f t="shared" si="6"/>
        <v>444219.81853896566</v>
      </c>
      <c r="CY59" s="2074" t="e">
        <f t="shared" si="7"/>
        <v>#DIV/0!</v>
      </c>
      <c r="CZ59" s="2074">
        <f t="shared" si="8"/>
        <v>74.287545541161705</v>
      </c>
      <c r="DA59" s="2018"/>
    </row>
    <row r="60" spans="1:105" ht="16.5" customHeight="1" x14ac:dyDescent="0.25">
      <c r="A60" s="778">
        <v>1</v>
      </c>
      <c r="B60" s="779">
        <f>'SAME1 Flight Tests 8-27-09'!A38</f>
        <v>4</v>
      </c>
      <c r="C60" s="1805" t="str">
        <f>'SAME1 Flight Tests 8-27-09'!B38</f>
        <v>Lampwick</v>
      </c>
      <c r="D60" s="782"/>
      <c r="E60" s="779" t="str">
        <f>'SAME1 Flight Tests 8-27-09'!C38</f>
        <v>32 L</v>
      </c>
      <c r="F60" s="779">
        <f>'SAME1 Flight Tests 8-27-09'!D38</f>
        <v>2</v>
      </c>
      <c r="G60" s="779">
        <f>'SAME1 Flight Tests 8-27-09'!E38</f>
        <v>32</v>
      </c>
      <c r="H60" s="779" t="str">
        <f>'SAME1 Flight Tests 8-27-09'!F38</f>
        <v>Baseline</v>
      </c>
      <c r="I60" s="779">
        <f>'SAME1 Flight Tests 8-27-09'!G38</f>
        <v>272</v>
      </c>
      <c r="J60" s="791">
        <f>'SAME1 Flight Tests 8-27-09'!H38</f>
        <v>39354</v>
      </c>
      <c r="K60" s="779">
        <f>'SAME1 Flight Tests 8-27-09'!I38</f>
        <v>0</v>
      </c>
      <c r="L60" s="779" t="str">
        <f>'SAME1 Flight Tests 8-27-09'!J38</f>
        <v>n</v>
      </c>
      <c r="M60" s="779" t="str">
        <f>'SAME1 Flight Tests 8-27-09'!K38</f>
        <v>n</v>
      </c>
      <c r="N60" s="779">
        <f>'SAME1 Flight Tests 8-27-09'!L38</f>
        <v>8</v>
      </c>
      <c r="O60" s="804">
        <f>'SAME1 Flight Tests 8-27-09'!M38</f>
        <v>1.2450000000000001</v>
      </c>
      <c r="P60" s="805">
        <f>'SAME1 Flight Tests 8-27-09'!N38</f>
        <v>60</v>
      </c>
      <c r="Q60" s="805">
        <f>'SAME1 Flight Tests 8-27-09'!O38</f>
        <v>11</v>
      </c>
      <c r="R60" s="805">
        <f>'SAME1 Flight Tests 8-27-09'!P38</f>
        <v>8</v>
      </c>
      <c r="S60" s="806"/>
      <c r="T60" s="806"/>
      <c r="U60" s="805">
        <f>'SAME1 Flight Tests 8-27-09'!Q38</f>
        <v>62.666666666666664</v>
      </c>
      <c r="V60" s="806"/>
      <c r="W60" s="806"/>
      <c r="X60" s="806"/>
      <c r="Y60" s="806"/>
      <c r="Z60" s="806"/>
      <c r="AA60" s="805" t="str">
        <f>'SAME1 Flight Tests 8-27-09'!R38</f>
        <v>y</v>
      </c>
      <c r="AB60" s="805" t="str">
        <f>'SAME1 Flight Tests 8-27-09'!S38</f>
        <v>y</v>
      </c>
      <c r="AC60" s="805">
        <f>'SAME1 Flight Tests 8-27-09'!T38</f>
        <v>1</v>
      </c>
      <c r="AD60" s="806"/>
      <c r="AE60" s="805">
        <f>'SAME1 Flight Tests 8-27-09'!U38</f>
        <v>10</v>
      </c>
      <c r="AF60" s="806"/>
      <c r="AG60" s="816">
        <f>'SAME1 Flight Tests 8-27-09'!V38</f>
        <v>3.852706928546E-2</v>
      </c>
      <c r="AH60" s="818">
        <f>'SAME1 Flight Tests 8-27-09'!W38</f>
        <v>0.37564557512692559</v>
      </c>
      <c r="AI60" s="806"/>
      <c r="AJ60" s="806"/>
      <c r="AK60" s="806"/>
      <c r="AL60" s="806"/>
      <c r="AM60" s="806"/>
      <c r="AN60" s="806"/>
      <c r="AO60" s="806"/>
      <c r="AP60" s="806"/>
      <c r="AQ60" s="806"/>
      <c r="AR60" s="806"/>
      <c r="AS60" s="806"/>
      <c r="AT60" s="806"/>
      <c r="AU60" s="805">
        <f>'SAME1 Flight Tests 8-27-09'!X38</f>
        <v>0.86</v>
      </c>
      <c r="AV60" s="820">
        <f>'SAME1 Flight Tests 8-27-09'!Y38</f>
        <v>3.3386225000000005</v>
      </c>
      <c r="AW60" s="820">
        <f>'SAME1 Flight Tests 8-27-09'!Z38</f>
        <v>6.2419269999999996</v>
      </c>
      <c r="AX60" s="820">
        <f>'SAME1 Flight Tests 8-27-09'!AA38</f>
        <v>-7.0190420000000001E-4</v>
      </c>
      <c r="AY60" s="822"/>
      <c r="AZ60" s="822"/>
      <c r="BA60" s="820">
        <f>'SAME1 Flight Tests 8-27-09'!AC38</f>
        <v>4.7862400000000012</v>
      </c>
      <c r="BB60" s="822"/>
      <c r="BC60" s="822"/>
      <c r="BD60" s="820">
        <f>'SAME1 Flight Tests 8-27-09'!AB38</f>
        <v>6.422347499999999</v>
      </c>
      <c r="BE60" s="820">
        <f>'SAME1 Flight Tests 8-27-09'!AD38</f>
        <v>4.6355740000000001</v>
      </c>
      <c r="BF60" s="826">
        <f>'SAME1 Flight Tests 8-27-09'!AE38</f>
        <v>48865</v>
      </c>
      <c r="BG60" s="806"/>
      <c r="BH60" s="806"/>
      <c r="BI60" s="805">
        <f>'SAME1 Flight Tests 8-27-09'!AF38</f>
        <v>22.630800000000001</v>
      </c>
      <c r="BJ60" s="805">
        <f>'SAME1 Flight Tests 8-27-09'!AG38</f>
        <v>39.243200000000002</v>
      </c>
      <c r="BK60" s="805">
        <f>'SAME1 Flight Tests 8-27-09'!AH38</f>
        <v>1.7867734999999989</v>
      </c>
      <c r="BL60" s="2158">
        <f>'SAME1 Flight Tests 8-27-09'!AK38</f>
        <v>1876277.1679931821</v>
      </c>
      <c r="BM60" s="805">
        <f>'SAME1 Flight Tests 8-27-09'!AL38</f>
        <v>382.01317813143794</v>
      </c>
      <c r="BN60" s="806"/>
      <c r="BO60" s="805"/>
      <c r="BP60" s="806"/>
      <c r="BQ60" s="805">
        <f>'SAME1 Flight Tests 8-27-09'!AM38</f>
        <v>29.251232351897851</v>
      </c>
      <c r="BR60" s="816">
        <f>'SAME1 Flight Tests 8-27-09'!AP38</f>
        <v>0.20360167711257149</v>
      </c>
      <c r="BS60" s="816">
        <f>'SAME1 Flight Tests 8-27-09'!AQ38</f>
        <v>0.31102232794081452</v>
      </c>
      <c r="BT60" s="816"/>
      <c r="BU60" s="816">
        <f>'SAME1 Flight Tests 8-27-09'!AS38</f>
        <v>1.9173073768130833</v>
      </c>
      <c r="BV60" s="816">
        <f>'SAME1 Flight Tests 8-27-09'!AT38</f>
        <v>0.16473134438845458</v>
      </c>
      <c r="BW60" s="807">
        <f>'SAME1 Flight Tests 8-27-09'!BB38</f>
        <v>1876277.1679931821</v>
      </c>
      <c r="BX60" s="807">
        <f>'SAME1 Flight Tests 8-27-09'!BC38</f>
        <v>1847105.6005512706</v>
      </c>
      <c r="BY60" s="807">
        <f>'SAME1 Flight Tests 8-27-09'!BD38</f>
        <v>1709409.4605803513</v>
      </c>
      <c r="BZ60" s="806"/>
      <c r="CA60" s="805">
        <f>'SAME1 Flight Tests 8-27-09'!BG38</f>
        <v>0.38342778969957059</v>
      </c>
      <c r="CB60" s="805">
        <f>'SAME1 Flight Tests 8-27-09'!BF38</f>
        <v>0.28000000000000003</v>
      </c>
      <c r="CC60" s="783"/>
      <c r="CD60" s="805"/>
      <c r="CE60" s="805">
        <f>'SAME1 Flight Tests 8-27-09'!BH38</f>
        <v>258.64706119544206</v>
      </c>
      <c r="CF60" s="1804">
        <f>'SAME1 Flight Tests 8-27-09'!BI38</f>
        <v>0.8599999999999719</v>
      </c>
      <c r="CG60" s="1804">
        <f>'SAME1 Flight Tests 8-27-09'!BJ38</f>
        <v>32</v>
      </c>
      <c r="CH60" s="1804">
        <f>'SAME1 Flight Tests 8-27-09'!BK38</f>
        <v>0</v>
      </c>
      <c r="CI60" s="1804">
        <f>'SAME1 Flight Tests 8-27-09'!BL38</f>
        <v>0.20407836524580564</v>
      </c>
      <c r="CJ60" s="1804">
        <f>'SAME1 Flight Tests 8-27-09'!BM38</f>
        <v>0.7932721796018497</v>
      </c>
      <c r="CK60" s="1804">
        <f>'SAME1 Flight Tests 8-27-09'!BN38</f>
        <v>0.99999335423175051</v>
      </c>
      <c r="CL60" s="2014"/>
      <c r="CM60" s="2"/>
      <c r="CN60" s="2"/>
      <c r="CO60" s="2"/>
      <c r="CP60" s="2"/>
      <c r="CQ60" s="2071">
        <f t="shared" ref="CQ60:CQ123" si="9">BL60*$O$158/BQ60</f>
        <v>128287.05098104676</v>
      </c>
      <c r="CR60" s="2074">
        <f t="shared" si="1"/>
        <v>7.7950190011596785</v>
      </c>
      <c r="CS60" s="2082">
        <f t="shared" si="2"/>
        <v>104.46868697106375</v>
      </c>
      <c r="CT60" s="2074">
        <f t="shared" si="3"/>
        <v>35920.374274693095</v>
      </c>
      <c r="CU60" s="2074">
        <f t="shared" si="4"/>
        <v>27.839353575570282</v>
      </c>
      <c r="CV60" s="1268">
        <v>38</v>
      </c>
      <c r="CW60" s="2074">
        <f t="shared" si="5"/>
        <v>18.048941070085</v>
      </c>
      <c r="CX60" s="2071">
        <f t="shared" si="6"/>
        <v>324162.35924966645</v>
      </c>
      <c r="CY60" s="2074">
        <f t="shared" si="7"/>
        <v>7.3134484448387838</v>
      </c>
      <c r="CZ60" s="2074">
        <f t="shared" si="8"/>
        <v>101.80083855628575</v>
      </c>
      <c r="DA60" s="2018"/>
    </row>
    <row r="61" spans="1:105" ht="16.5" customHeight="1" x14ac:dyDescent="0.25">
      <c r="A61" s="778">
        <v>1</v>
      </c>
      <c r="B61" s="779">
        <f>'SAME1 Flight Tests 8-27-09'!A39</f>
        <v>4</v>
      </c>
      <c r="C61" s="1805" t="str">
        <f>'SAME1 Flight Tests 8-27-09'!B39</f>
        <v>Lampwick</v>
      </c>
      <c r="D61" s="782"/>
      <c r="E61" s="779" t="str">
        <f>'SAME1 Flight Tests 8-27-09'!C39</f>
        <v>32 La</v>
      </c>
      <c r="F61" s="779">
        <f>'SAME1 Flight Tests 8-27-09'!D39</f>
        <v>2</v>
      </c>
      <c r="G61" s="779" t="str">
        <f>'SAME1 Flight Tests 8-27-09'!E39</f>
        <v>32a</v>
      </c>
      <c r="H61" s="779" t="str">
        <f>'SAME1 Flight Tests 8-27-09'!F39</f>
        <v>after secondary aging</v>
      </c>
      <c r="I61" s="779">
        <f>'SAME1 Flight Tests 8-27-09'!G39</f>
        <v>272</v>
      </c>
      <c r="J61" s="791">
        <f>'SAME1 Flight Tests 8-27-09'!H39</f>
        <v>39354</v>
      </c>
      <c r="K61" s="779">
        <f>'SAME1 Flight Tests 8-27-09'!I39</f>
        <v>0</v>
      </c>
      <c r="L61" s="779" t="str">
        <f>'SAME1 Flight Tests 8-27-09'!J39</f>
        <v>n</v>
      </c>
      <c r="M61" s="779" t="str">
        <f>'SAME1 Flight Tests 8-27-09'!K39</f>
        <v>n</v>
      </c>
      <c r="N61" s="779">
        <f>'SAME1 Flight Tests 8-27-09'!L39</f>
        <v>8</v>
      </c>
      <c r="O61" s="804">
        <f>'SAME1 Flight Tests 8-27-09'!M39</f>
        <v>1.2450000000000001</v>
      </c>
      <c r="P61" s="805">
        <f>'SAME1 Flight Tests 8-27-09'!N39</f>
        <v>0</v>
      </c>
      <c r="Q61" s="805">
        <f>'SAME1 Flight Tests 8-27-09'!O39</f>
        <v>720</v>
      </c>
      <c r="R61" s="805">
        <f>'SAME1 Flight Tests 8-27-09'!P39</f>
        <v>0</v>
      </c>
      <c r="S61" s="806"/>
      <c r="T61" s="806"/>
      <c r="U61" s="805">
        <f>'SAME1 Flight Tests 8-27-09'!Q39</f>
        <v>893</v>
      </c>
      <c r="V61" s="806"/>
      <c r="W61" s="806"/>
      <c r="X61" s="806"/>
      <c r="Y61" s="806"/>
      <c r="Z61" s="806"/>
      <c r="AA61" s="805" t="str">
        <f>'SAME1 Flight Tests 8-27-09'!R39</f>
        <v>y</v>
      </c>
      <c r="AB61" s="805" t="str">
        <f>'SAME1 Flight Tests 8-27-09'!S39</f>
        <v>y</v>
      </c>
      <c r="AC61" s="805">
        <f>'SAME1 Flight Tests 8-27-09'!T39</f>
        <v>1</v>
      </c>
      <c r="AD61" s="806"/>
      <c r="AE61" s="805">
        <f>'SAME1 Flight Tests 8-27-09'!U39</f>
        <v>10</v>
      </c>
      <c r="AF61" s="806"/>
      <c r="AG61" s="816">
        <f>'SAME1 Flight Tests 8-27-09'!V39</f>
        <v>3.852706928546E-2</v>
      </c>
      <c r="AH61" s="818">
        <f>'SAME1 Flight Tests 8-27-09'!W39</f>
        <v>0.37944916679731622</v>
      </c>
      <c r="AI61" s="806"/>
      <c r="AJ61" s="806"/>
      <c r="AK61" s="806"/>
      <c r="AL61" s="806"/>
      <c r="AM61" s="806"/>
      <c r="AN61" s="806"/>
      <c r="AO61" s="806"/>
      <c r="AP61" s="806"/>
      <c r="AQ61" s="806"/>
      <c r="AR61" s="806"/>
      <c r="AS61" s="806"/>
      <c r="AT61" s="806"/>
      <c r="AU61" s="805">
        <f>'SAME1 Flight Tests 8-27-09'!X39</f>
        <v>0.86</v>
      </c>
      <c r="AV61" s="820">
        <f>'SAME1 Flight Tests 8-27-09'!Y39</f>
        <v>3.3158105</v>
      </c>
      <c r="AW61" s="820">
        <f>'SAME1 Flight Tests 8-27-09'!Z39</f>
        <v>6.2466120000000007</v>
      </c>
      <c r="AX61" s="820">
        <f>'SAME1 Flight Tests 8-27-09'!AA39</f>
        <v>-7.4768044999999985E-4</v>
      </c>
      <c r="AY61" s="822"/>
      <c r="AZ61" s="822"/>
      <c r="BA61" s="820">
        <f>'SAME1 Flight Tests 8-27-09'!AC39</f>
        <v>4.792068500000001</v>
      </c>
      <c r="BB61" s="822"/>
      <c r="BC61" s="822"/>
      <c r="BD61" s="820">
        <f>'SAME1 Flight Tests 8-27-09'!AB39</f>
        <v>5.8868574999999996</v>
      </c>
      <c r="BE61" s="820">
        <f>'SAME1 Flight Tests 8-27-09'!AD39</f>
        <v>4.6369315000000011</v>
      </c>
      <c r="BF61" s="826">
        <f>'SAME1 Flight Tests 8-27-09'!AE39</f>
        <v>23590</v>
      </c>
      <c r="BG61" s="806"/>
      <c r="BH61" s="806"/>
      <c r="BI61" s="805">
        <f>'SAME1 Flight Tests 8-27-09'!AF39</f>
        <v>21.661850000000001</v>
      </c>
      <c r="BJ61" s="805">
        <f>'SAME1 Flight Tests 8-27-09'!AG39</f>
        <v>38.873300000000008</v>
      </c>
      <c r="BK61" s="805">
        <f>'SAME1 Flight Tests 8-27-09'!AH39</f>
        <v>1.2499259999999985</v>
      </c>
      <c r="BL61" s="2158">
        <f>'SAME1 Flight Tests 8-27-09'!AK39</f>
        <v>874837.37603472825</v>
      </c>
      <c r="BM61" s="805">
        <f>'SAME1 Flight Tests 8-27-09'!AL39</f>
        <v>241.21021488103753</v>
      </c>
      <c r="BN61" s="806"/>
      <c r="BO61" s="805"/>
      <c r="BP61" s="806"/>
      <c r="BQ61" s="805">
        <f>'SAME1 Flight Tests 8-27-09'!AM39</f>
        <v>28.68506496369249</v>
      </c>
      <c r="BR61" s="816">
        <f>'SAME1 Flight Tests 8-27-09'!AP39</f>
        <v>0.27572006122365567</v>
      </c>
      <c r="BS61" s="816">
        <f>'SAME1 Flight Tests 8-27-09'!AQ39</f>
        <v>0.39839240656225133</v>
      </c>
      <c r="BT61" s="816"/>
      <c r="BU61" s="816">
        <f>'SAME1 Flight Tests 8-27-09'!AS39</f>
        <v>1.8343173343211712</v>
      </c>
      <c r="BV61" s="816">
        <f>'SAME1 Flight Tests 8-27-09'!AT39</f>
        <v>0.2293754973875925</v>
      </c>
      <c r="BW61" s="807">
        <f>'SAME1 Flight Tests 8-27-09'!BB39</f>
        <v>874837.37603472825</v>
      </c>
      <c r="BX61" s="807">
        <f>'SAME1 Flight Tests 8-27-09'!BC39</f>
        <v>860754.55037311581</v>
      </c>
      <c r="BY61" s="807">
        <f>'SAME1 Flight Tests 8-27-09'!BD39</f>
        <v>809756.35257504147</v>
      </c>
      <c r="BZ61" s="806"/>
      <c r="CA61" s="805">
        <f>'SAME1 Flight Tests 8-27-09'!BG39</f>
        <v>0.26822446351931301</v>
      </c>
      <c r="CB61" s="805">
        <f>'SAME1 Flight Tests 8-27-09'!BF39</f>
        <v>0.28000000000000003</v>
      </c>
      <c r="CC61" s="783"/>
      <c r="CD61" s="805"/>
      <c r="CE61" s="805">
        <f>'SAME1 Flight Tests 8-27-09'!BH39</f>
        <v>258.64706119544206</v>
      </c>
      <c r="CF61" s="1804">
        <f>'SAME1 Flight Tests 8-27-09'!BI39</f>
        <v>0.8599999999999719</v>
      </c>
      <c r="CG61" s="1804">
        <f>'SAME1 Flight Tests 8-27-09'!BJ39</f>
        <v>32</v>
      </c>
      <c r="CH61" s="1804">
        <f>'SAME1 Flight Tests 8-27-09'!BK39</f>
        <v>0</v>
      </c>
      <c r="CI61" s="1804">
        <f>'SAME1 Flight Tests 8-27-09'!BL39</f>
        <v>0.20012836021181463</v>
      </c>
      <c r="CJ61" s="1804">
        <f>'SAME1 Flight Tests 8-27-09'!BM39</f>
        <v>0.72806940021577404</v>
      </c>
      <c r="CK61" s="1804">
        <f>'SAME1 Flight Tests 8-27-09'!BN39</f>
        <v>0.99999464746307742</v>
      </c>
      <c r="CL61" s="2014"/>
      <c r="CM61" s="2"/>
      <c r="CN61" s="2"/>
      <c r="CO61" s="2"/>
      <c r="CP61" s="2"/>
      <c r="CQ61" s="2071">
        <f t="shared" si="9"/>
        <v>60996.018460619489</v>
      </c>
      <c r="CR61" s="2074">
        <f t="shared" si="1"/>
        <v>16.394512711442374</v>
      </c>
      <c r="CS61" s="2082">
        <f t="shared" si="2"/>
        <v>102.44666058461603</v>
      </c>
      <c r="CT61" s="2074">
        <f t="shared" si="3"/>
        <v>17078.885168973458</v>
      </c>
      <c r="CU61" s="2074">
        <f t="shared" si="4"/>
        <v>58.551831112294188</v>
      </c>
      <c r="CV61" s="1268">
        <v>39</v>
      </c>
      <c r="CW61" s="2074">
        <f t="shared" si="5"/>
        <v>28.03148117885203</v>
      </c>
      <c r="CX61" s="2071">
        <f t="shared" si="6"/>
        <v>239373.22408492732</v>
      </c>
      <c r="CY61" s="2074">
        <f t="shared" si="7"/>
        <v>4.7089912644211465</v>
      </c>
      <c r="CZ61" s="2074">
        <f t="shared" si="8"/>
        <v>137.86003061182782</v>
      </c>
      <c r="DA61" s="2018"/>
    </row>
    <row r="62" spans="1:105" ht="16.5" customHeight="1" x14ac:dyDescent="0.25">
      <c r="A62" s="778">
        <v>1</v>
      </c>
      <c r="B62" s="779">
        <f>'SAME1 Flight Tests 8-27-09'!A41</f>
        <v>4</v>
      </c>
      <c r="C62" s="1805" t="str">
        <f>'SAME1 Flight Tests 8-27-09'!B41</f>
        <v>Lampwick</v>
      </c>
      <c r="D62" s="782"/>
      <c r="E62" s="779" t="str">
        <f>'SAME1 Flight Tests 8-27-09'!C41</f>
        <v>34 L</v>
      </c>
      <c r="F62" s="779">
        <f>'SAME1 Flight Tests 8-27-09'!D41</f>
        <v>3</v>
      </c>
      <c r="G62" s="779">
        <f>'SAME1 Flight Tests 8-27-09'!E41</f>
        <v>34</v>
      </c>
      <c r="H62" s="779" t="str">
        <f>'SAME1 Flight Tests 8-27-09'!F41</f>
        <v>lower flow (2)</v>
      </c>
      <c r="I62" s="779">
        <f>'SAME1 Flight Tests 8-27-09'!G41</f>
        <v>273</v>
      </c>
      <c r="J62" s="791">
        <f>'SAME1 Flight Tests 8-27-09'!H41</f>
        <v>39355</v>
      </c>
      <c r="K62" s="779">
        <f>'SAME1 Flight Tests 8-27-09'!I41</f>
        <v>0</v>
      </c>
      <c r="L62" s="779" t="str">
        <f>'SAME1 Flight Tests 8-27-09'!J41</f>
        <v>n</v>
      </c>
      <c r="M62" s="779" t="str">
        <f>'SAME1 Flight Tests 8-27-09'!K41</f>
        <v>n</v>
      </c>
      <c r="N62" s="779">
        <f>'SAME1 Flight Tests 8-27-09'!L41</f>
        <v>2</v>
      </c>
      <c r="O62" s="804">
        <f>'SAME1 Flight Tests 8-27-09'!M41</f>
        <v>1.2450000000000001</v>
      </c>
      <c r="P62" s="805">
        <f>'SAME1 Flight Tests 8-27-09'!N41</f>
        <v>60</v>
      </c>
      <c r="Q62" s="805">
        <f>'SAME1 Flight Tests 8-27-09'!O41</f>
        <v>11</v>
      </c>
      <c r="R62" s="805">
        <f>'SAME1 Flight Tests 8-27-09'!P41</f>
        <v>8</v>
      </c>
      <c r="S62" s="806"/>
      <c r="T62" s="806"/>
      <c r="U62" s="805">
        <f>'SAME1 Flight Tests 8-27-09'!Q41</f>
        <v>45.666666666666664</v>
      </c>
      <c r="V62" s="806"/>
      <c r="W62" s="806"/>
      <c r="X62" s="806"/>
      <c r="Y62" s="806"/>
      <c r="Z62" s="806"/>
      <c r="AA62" s="805" t="str">
        <f>'SAME1 Flight Tests 8-27-09'!R41</f>
        <v>y</v>
      </c>
      <c r="AB62" s="805" t="str">
        <f>'SAME1 Flight Tests 8-27-09'!S41</f>
        <v>y</v>
      </c>
      <c r="AC62" s="805">
        <f>'SAME1 Flight Tests 8-27-09'!T41</f>
        <v>1</v>
      </c>
      <c r="AD62" s="806"/>
      <c r="AE62" s="805">
        <f>'SAME1 Flight Tests 8-27-09'!U41</f>
        <v>10</v>
      </c>
      <c r="AF62" s="806"/>
      <c r="AG62" s="816">
        <f>'SAME1 Flight Tests 8-27-09'!V41</f>
        <v>3.852706928546E-2</v>
      </c>
      <c r="AH62" s="818">
        <f>'SAME1 Flight Tests 8-27-09'!W41</f>
        <v>0.45384257500294073</v>
      </c>
      <c r="AI62" s="806"/>
      <c r="AJ62" s="806"/>
      <c r="AK62" s="806"/>
      <c r="AL62" s="806"/>
      <c r="AM62" s="806"/>
      <c r="AN62" s="806"/>
      <c r="AO62" s="806"/>
      <c r="AP62" s="806"/>
      <c r="AQ62" s="806"/>
      <c r="AR62" s="806"/>
      <c r="AS62" s="806"/>
      <c r="AT62" s="806"/>
      <c r="AU62" s="805">
        <f>'SAME1 Flight Tests 8-27-09'!X41</f>
        <v>0.8</v>
      </c>
      <c r="AV62" s="820">
        <f>'SAME1 Flight Tests 8-27-09'!Y41</f>
        <v>3.322661500000001</v>
      </c>
      <c r="AW62" s="820">
        <f>'SAME1 Flight Tests 8-27-09'!Z41</f>
        <v>6.2472994999999996</v>
      </c>
      <c r="AX62" s="820">
        <f>'SAME1 Flight Tests 8-27-09'!AA41</f>
        <v>4.6678009999999999</v>
      </c>
      <c r="AY62" s="822"/>
      <c r="AZ62" s="822"/>
      <c r="BA62" s="820">
        <f>'SAME1 Flight Tests 8-27-09'!AC41</f>
        <v>4.8072664999999999</v>
      </c>
      <c r="BB62" s="822"/>
      <c r="BC62" s="822"/>
      <c r="BD62" s="820">
        <f>'SAME1 Flight Tests 8-27-09'!AB41</f>
        <v>5.6470329999999995</v>
      </c>
      <c r="BE62" s="820">
        <f>'SAME1 Flight Tests 8-27-09'!AD41</f>
        <v>4.6248480000000001</v>
      </c>
      <c r="BF62" s="826">
        <f>'SAME1 Flight Tests 8-27-09'!AE41</f>
        <v>31015</v>
      </c>
      <c r="BG62" s="806"/>
      <c r="BH62" s="806"/>
      <c r="BI62" s="805">
        <f>'SAME1 Flight Tests 8-27-09'!AF41</f>
        <v>12.873099999999999</v>
      </c>
      <c r="BJ62" s="805">
        <f>'SAME1 Flight Tests 8-27-09'!AG41</f>
        <v>29.414750000000005</v>
      </c>
      <c r="BK62" s="805">
        <f>'SAME1 Flight Tests 8-27-09'!AH41</f>
        <v>1.0221849999999995</v>
      </c>
      <c r="BL62" s="2158">
        <f>'SAME1 Flight Tests 8-27-09'!AK41</f>
        <v>1162148.7250497313</v>
      </c>
      <c r="BM62" s="805">
        <f>'SAME1 Flight Tests 8-27-09'!AL41</f>
        <v>190.12985727339534</v>
      </c>
      <c r="BN62" s="806"/>
      <c r="BO62" s="805"/>
      <c r="BP62" s="806"/>
      <c r="BQ62" s="805">
        <f>'SAME1 Flight Tests 8-27-09'!AM41</f>
        <v>18.14754818881114</v>
      </c>
      <c r="BR62" s="816">
        <f>'SAME1 Flight Tests 8-27-09'!AP41</f>
        <v>0.16360200134045599</v>
      </c>
      <c r="BS62" s="816">
        <f>'SAME1 Flight Tests 8-27-09'!AQ41</f>
        <v>0.31119147379012313</v>
      </c>
      <c r="BT62" s="816"/>
      <c r="BU62" s="816">
        <f>'SAME1 Flight Tests 8-27-09'!AS41</f>
        <v>2.22967354965495</v>
      </c>
      <c r="BV62" s="816">
        <f>'SAME1 Flight Tests 8-27-09'!AT41</f>
        <v>0.11862304648393515</v>
      </c>
      <c r="BW62" s="807">
        <f>'SAME1 Flight Tests 8-27-09'!BB41</f>
        <v>1162148.7250497313</v>
      </c>
      <c r="BX62" s="807">
        <f>'SAME1 Flight Tests 8-27-09'!BC41</f>
        <v>1143633.3016544404</v>
      </c>
      <c r="BY62" s="807">
        <f>'SAME1 Flight Tests 8-27-09'!BD41</f>
        <v>1070606.0567281875</v>
      </c>
      <c r="BZ62" s="806"/>
      <c r="CA62" s="805">
        <f>'SAME1 Flight Tests 8-27-09'!BG41</f>
        <v>0.21935300429184537</v>
      </c>
      <c r="CB62" s="805">
        <f>'SAME1 Flight Tests 8-27-09'!BF41</f>
        <v>0.28000000000000003</v>
      </c>
      <c r="CC62" s="783"/>
      <c r="CD62" s="805"/>
      <c r="CE62" s="805">
        <f>'SAME1 Flight Tests 8-27-09'!BH41</f>
        <v>258.45198005359714</v>
      </c>
      <c r="CF62" s="1804">
        <f>'SAME1 Flight Tests 8-27-09'!BI41</f>
        <v>0.79999999999991189</v>
      </c>
      <c r="CG62" s="1804">
        <f>'SAME1 Flight Tests 8-27-09'!BJ41</f>
        <v>34</v>
      </c>
      <c r="CH62" s="1804">
        <f>'SAME1 Flight Tests 8-27-09'!BK41</f>
        <v>0</v>
      </c>
      <c r="CI62" s="1804">
        <f>'SAME1 Flight Tests 8-27-09'!BL41</f>
        <v>0.13610661141609853</v>
      </c>
      <c r="CJ62" s="1804">
        <f>'SAME1 Flight Tests 8-27-09'!BM41</f>
        <v>0.59987549089710435</v>
      </c>
      <c r="CK62" s="1804">
        <f>'SAME1 Flight Tests 8-27-09'!BN41</f>
        <v>0.99910975622327891</v>
      </c>
      <c r="CL62" s="2014"/>
      <c r="CM62" s="2"/>
      <c r="CN62" s="2"/>
      <c r="CO62" s="2"/>
      <c r="CP62" s="2"/>
      <c r="CQ62" s="2071">
        <f t="shared" si="9"/>
        <v>128077.76708550123</v>
      </c>
      <c r="CR62" s="2074">
        <f t="shared" si="1"/>
        <v>7.8077563558117564</v>
      </c>
      <c r="CS62" s="2082">
        <f t="shared" si="2"/>
        <v>64.812672102896926</v>
      </c>
      <c r="CT62" s="2074">
        <f t="shared" si="3"/>
        <v>35861.774783940346</v>
      </c>
      <c r="CU62" s="2074">
        <f t="shared" si="4"/>
        <v>27.884844127899132</v>
      </c>
      <c r="CV62" s="1268">
        <v>40</v>
      </c>
      <c r="CW62" s="2074">
        <f t="shared" si="5"/>
        <v>22.498498763611927</v>
      </c>
      <c r="CX62" s="2071">
        <f t="shared" si="6"/>
        <v>403418.04781870561</v>
      </c>
      <c r="CY62" s="2074">
        <f t="shared" si="7"/>
        <v>5.8670581262733386</v>
      </c>
      <c r="CZ62" s="2074">
        <f t="shared" si="8"/>
        <v>81.801000670227992</v>
      </c>
      <c r="DA62" s="2018"/>
    </row>
    <row r="63" spans="1:105" ht="16.5" customHeight="1" x14ac:dyDescent="0.25">
      <c r="A63" s="778">
        <v>1</v>
      </c>
      <c r="B63" s="779">
        <f>'SAME1 Flight Tests 8-27-09'!A63</f>
        <v>5</v>
      </c>
      <c r="C63" s="1805" t="str">
        <f>'SAME1 Flight Tests 8-27-09'!B63</f>
        <v>Lampwick</v>
      </c>
      <c r="D63" s="782"/>
      <c r="E63" s="779" t="str">
        <f>'SAME1 Flight Tests 8-27-09'!C63</f>
        <v>46 L</v>
      </c>
      <c r="F63" s="779">
        <f>'SAME1 Flight Tests 8-27-09'!D63</f>
        <v>3</v>
      </c>
      <c r="G63" s="779">
        <f>'SAME1 Flight Tests 8-27-09'!E63</f>
        <v>46</v>
      </c>
      <c r="H63" s="779" t="str">
        <f>'SAME1 Flight Tests 8-27-09'!F63</f>
        <v>high temp aging</v>
      </c>
      <c r="I63" s="779">
        <f>'SAME1 Flight Tests 8-27-09'!G63</f>
        <v>278</v>
      </c>
      <c r="J63" s="791">
        <f>'SAME1 Flight Tests 8-27-09'!H63</f>
        <v>39360</v>
      </c>
      <c r="K63" s="779">
        <f>'SAME1 Flight Tests 8-27-09'!I63</f>
        <v>0</v>
      </c>
      <c r="L63" s="779" t="str">
        <f>'SAME1 Flight Tests 8-27-09'!J63</f>
        <v>n</v>
      </c>
      <c r="M63" s="779" t="str">
        <f>'SAME1 Flight Tests 8-27-09'!K63</f>
        <v>n</v>
      </c>
      <c r="N63" s="779">
        <f>'SAME1 Flight Tests 8-27-09'!L63</f>
        <v>8</v>
      </c>
      <c r="O63" s="804">
        <f>'SAME1 Flight Tests 8-27-09'!M63</f>
        <v>1.32</v>
      </c>
      <c r="P63" s="805">
        <f>'SAME1 Flight Tests 8-27-09'!N63</f>
        <v>20</v>
      </c>
      <c r="Q63" s="805">
        <f>'SAME1 Flight Tests 8-27-09'!O63</f>
        <v>11</v>
      </c>
      <c r="R63" s="805">
        <f>'SAME1 Flight Tests 8-27-09'!P63</f>
        <v>8</v>
      </c>
      <c r="S63" s="806"/>
      <c r="T63" s="806"/>
      <c r="U63" s="805">
        <f>'SAME1 Flight Tests 8-27-09'!Q63</f>
        <v>82</v>
      </c>
      <c r="V63" s="806"/>
      <c r="W63" s="806"/>
      <c r="X63" s="806"/>
      <c r="Y63" s="806"/>
      <c r="Z63" s="806"/>
      <c r="AA63" s="805" t="str">
        <f>'SAME1 Flight Tests 8-27-09'!R63</f>
        <v>y</v>
      </c>
      <c r="AB63" s="805" t="str">
        <f>'SAME1 Flight Tests 8-27-09'!S63</f>
        <v>y</v>
      </c>
      <c r="AC63" s="805">
        <f>'SAME1 Flight Tests 8-27-09'!T63</f>
        <v>1</v>
      </c>
      <c r="AD63" s="806"/>
      <c r="AE63" s="805">
        <f>'SAME1 Flight Tests 8-27-09'!U63</f>
        <v>10</v>
      </c>
      <c r="AF63" s="806"/>
      <c r="AG63" s="816">
        <f>'SAME1 Flight Tests 8-27-09'!V63</f>
        <v>3.852706928546E-2</v>
      </c>
      <c r="AH63" s="818">
        <f>'SAME1 Flight Tests 8-27-09'!W63</f>
        <v>0.37362618264053032</v>
      </c>
      <c r="AI63" s="806"/>
      <c r="AJ63" s="806"/>
      <c r="AK63" s="806"/>
      <c r="AL63" s="806"/>
      <c r="AM63" s="806"/>
      <c r="AN63" s="806"/>
      <c r="AO63" s="806"/>
      <c r="AP63" s="806"/>
      <c r="AQ63" s="806"/>
      <c r="AR63" s="806"/>
      <c r="AS63" s="806"/>
      <c r="AT63" s="806"/>
      <c r="AU63" s="805">
        <f>'SAME1 Flight Tests 8-27-09'!X63</f>
        <v>1.42</v>
      </c>
      <c r="AV63" s="820">
        <f>'SAME1 Flight Tests 8-27-09'!Y63</f>
        <v>3.3276659999999998</v>
      </c>
      <c r="AW63" s="820">
        <f>'SAME1 Flight Tests 8-27-09'!Z63</f>
        <v>6.2510685000000006</v>
      </c>
      <c r="AX63" s="820">
        <f>'SAME1 Flight Tests 8-27-09'!AA63</f>
        <v>-7.6293924999999989E-4</v>
      </c>
      <c r="AY63" s="822"/>
      <c r="AZ63" s="822"/>
      <c r="BA63" s="820">
        <f>'SAME1 Flight Tests 8-27-09'!AC63</f>
        <v>4.8711089999999997</v>
      </c>
      <c r="BB63" s="822"/>
      <c r="BC63" s="822"/>
      <c r="BD63" s="820">
        <f>'SAME1 Flight Tests 8-27-09'!AB63</f>
        <v>6.5386664999999997</v>
      </c>
      <c r="BE63" s="820">
        <f>'SAME1 Flight Tests 8-27-09'!AD63</f>
        <v>4.6788790000000002</v>
      </c>
      <c r="BF63" s="826">
        <f>'SAME1 Flight Tests 8-27-09'!AE63</f>
        <v>39755</v>
      </c>
      <c r="BG63" s="806"/>
      <c r="BH63" s="806"/>
      <c r="BI63" s="805">
        <f>'SAME1 Flight Tests 8-27-09'!AF63</f>
        <v>27.512100000000004</v>
      </c>
      <c r="BJ63" s="805">
        <f>'SAME1 Flight Tests 8-27-09'!AG63</f>
        <v>46.162449999999993</v>
      </c>
      <c r="BK63" s="805">
        <f>'SAME1 Flight Tests 8-27-09'!AH63</f>
        <v>1.8597874999999995</v>
      </c>
      <c r="BL63" s="2158">
        <f>'SAME1 Flight Tests 8-27-09'!AK63</f>
        <v>1507678.3447922845</v>
      </c>
      <c r="BM63" s="805">
        <f>'SAME1 Flight Tests 8-27-09'!AL63</f>
        <v>404.03706967599447</v>
      </c>
      <c r="BN63" s="806"/>
      <c r="BO63" s="805"/>
      <c r="BP63" s="806"/>
      <c r="BQ63" s="805">
        <f>'SAME1 Flight Tests 8-27-09'!AM63</f>
        <v>34.594700801350811</v>
      </c>
      <c r="BR63" s="816">
        <f>'SAME1 Flight Tests 8-27-09'!AP63</f>
        <v>0.26798625255286757</v>
      </c>
      <c r="BS63" s="816">
        <f>'SAME1 Flight Tests 8-27-09'!AQ63</f>
        <v>0.35374218369207788</v>
      </c>
      <c r="BT63" s="816"/>
      <c r="BU63" s="816">
        <f>'SAME1 Flight Tests 8-27-09'!AS63</f>
        <v>1.69368833526457</v>
      </c>
      <c r="BV63" s="816">
        <f>'SAME1 Flight Tests 8-27-09'!AT63</f>
        <v>0.23325198445905801</v>
      </c>
      <c r="BW63" s="807">
        <f>'SAME1 Flight Tests 8-27-09'!BB63</f>
        <v>1507678.3447922845</v>
      </c>
      <c r="BX63" s="807">
        <f>'SAME1 Flight Tests 8-27-09'!BC63</f>
        <v>1483945.2912027379</v>
      </c>
      <c r="BY63" s="807">
        <f>'SAME1 Flight Tests 8-27-09'!BD63</f>
        <v>1381320.4718658524</v>
      </c>
      <c r="BZ63" s="806"/>
      <c r="CA63" s="805">
        <f>'SAME1 Flight Tests 8-27-09'!BG63</f>
        <v>0.39909603004291833</v>
      </c>
      <c r="CB63" s="805">
        <f>'SAME1 Flight Tests 8-27-09'!BF63</f>
        <v>0.28000000000000003</v>
      </c>
      <c r="CC63" s="783"/>
      <c r="CD63" s="805"/>
      <c r="CE63" s="805">
        <f>'SAME1 Flight Tests 8-27-09'!BH63</f>
        <v>343.55957860374446</v>
      </c>
      <c r="CF63" s="1804">
        <f>'SAME1 Flight Tests 8-27-09'!BI63</f>
        <v>1.4199999999999768</v>
      </c>
      <c r="CG63" s="1804">
        <f>'SAME1 Flight Tests 8-27-09'!BJ63</f>
        <v>46</v>
      </c>
      <c r="CH63" s="1804">
        <f>'SAME1 Flight Tests 8-27-09'!BK63</f>
        <v>0</v>
      </c>
      <c r="CI63" s="1804">
        <f>'SAME1 Flight Tests 8-27-09'!BL63</f>
        <v>0.1461747921183861</v>
      </c>
      <c r="CJ63" s="1804">
        <f>'SAME1 Flight Tests 8-27-09'!BM63</f>
        <v>0.88137152802691288</v>
      </c>
      <c r="CK63" s="1804">
        <f>'SAME1 Flight Tests 8-27-09'!BN63</f>
        <v>0.99999998586774153</v>
      </c>
      <c r="CL63" s="2014"/>
      <c r="CM63" s="2"/>
      <c r="CN63" s="2"/>
      <c r="CO63" s="2"/>
      <c r="CP63" s="2"/>
      <c r="CQ63" s="2071">
        <f t="shared" si="9"/>
        <v>87162.386716373308</v>
      </c>
      <c r="CR63" s="2074">
        <f t="shared" si="1"/>
        <v>11.472838659799475</v>
      </c>
      <c r="CS63" s="2082">
        <f t="shared" si="2"/>
        <v>123.55250286196717</v>
      </c>
      <c r="CT63" s="2074">
        <f t="shared" si="3"/>
        <v>24405.46828058453</v>
      </c>
      <c r="CU63" s="2074">
        <f t="shared" si="4"/>
        <v>40.974423784998123</v>
      </c>
      <c r="CV63" s="1268">
        <v>41</v>
      </c>
      <c r="CW63" s="2074">
        <f t="shared" si="5"/>
        <v>20.182467899366422</v>
      </c>
      <c r="CX63" s="2071">
        <f t="shared" si="6"/>
        <v>246281.29007095136</v>
      </c>
      <c r="CY63" s="2074">
        <f t="shared" si="7"/>
        <v>6.5403299863117237</v>
      </c>
      <c r="CZ63" s="2074">
        <f t="shared" si="8"/>
        <v>133.99312627643377</v>
      </c>
      <c r="DA63" s="2018"/>
    </row>
    <row r="64" spans="1:105" ht="16.5" customHeight="1" x14ac:dyDescent="0.25">
      <c r="A64" s="778">
        <v>1</v>
      </c>
      <c r="B64" s="779">
        <f>'SAME1 Flight Tests 8-27-09'!A64</f>
        <v>5</v>
      </c>
      <c r="C64" s="1805" t="str">
        <f>'SAME1 Flight Tests 8-27-09'!B64</f>
        <v>Lampwick</v>
      </c>
      <c r="D64" s="782"/>
      <c r="E64" s="779" t="str">
        <f>'SAME1 Flight Tests 8-27-09'!C64</f>
        <v>46 La</v>
      </c>
      <c r="F64" s="779">
        <f>'SAME1 Flight Tests 8-27-09'!D64</f>
        <v>3</v>
      </c>
      <c r="G64" s="779" t="str">
        <f>'SAME1 Flight Tests 8-27-09'!E64</f>
        <v>46a</v>
      </c>
      <c r="H64" s="779" t="str">
        <f>'SAME1 Flight Tests 8-27-09'!F64</f>
        <v>aging</v>
      </c>
      <c r="I64" s="779">
        <f>'SAME1 Flight Tests 8-27-09'!G64</f>
        <v>278</v>
      </c>
      <c r="J64" s="791">
        <f>'SAME1 Flight Tests 8-27-09'!H64</f>
        <v>39360</v>
      </c>
      <c r="K64" s="779">
        <f>'SAME1 Flight Tests 8-27-09'!I64</f>
        <v>0</v>
      </c>
      <c r="L64" s="779" t="str">
        <f>'SAME1 Flight Tests 8-27-09'!J64</f>
        <v>n</v>
      </c>
      <c r="M64" s="779" t="str">
        <f>'SAME1 Flight Tests 8-27-09'!K64</f>
        <v>n</v>
      </c>
      <c r="N64" s="779">
        <f>'SAME1 Flight Tests 8-27-09'!L64</f>
        <v>8</v>
      </c>
      <c r="O64" s="804">
        <f>'SAME1 Flight Tests 8-27-09'!M64</f>
        <v>1.32</v>
      </c>
      <c r="P64" s="805">
        <f>'SAME1 Flight Tests 8-27-09'!N64</f>
        <v>20</v>
      </c>
      <c r="Q64" s="805">
        <f>'SAME1 Flight Tests 8-27-09'!O64</f>
        <v>1800</v>
      </c>
      <c r="R64" s="805">
        <f>'SAME1 Flight Tests 8-27-09'!P64</f>
        <v>8</v>
      </c>
      <c r="S64" s="806"/>
      <c r="T64" s="806"/>
      <c r="U64" s="805">
        <f>'SAME1 Flight Tests 8-27-09'!Q64</f>
        <v>1963.6666666666667</v>
      </c>
      <c r="V64" s="806"/>
      <c r="W64" s="806"/>
      <c r="X64" s="806"/>
      <c r="Y64" s="806"/>
      <c r="Z64" s="806"/>
      <c r="AA64" s="805" t="str">
        <f>'SAME1 Flight Tests 8-27-09'!R64</f>
        <v>y</v>
      </c>
      <c r="AB64" s="805" t="str">
        <f>'SAME1 Flight Tests 8-27-09'!S64</f>
        <v>y</v>
      </c>
      <c r="AC64" s="805">
        <f>'SAME1 Flight Tests 8-27-09'!T64</f>
        <v>1</v>
      </c>
      <c r="AD64" s="806"/>
      <c r="AE64" s="805">
        <f>'SAME1 Flight Tests 8-27-09'!U64</f>
        <v>10</v>
      </c>
      <c r="AF64" s="806"/>
      <c r="AG64" s="816">
        <f>'SAME1 Flight Tests 8-27-09'!V64</f>
        <v>3.852706928546E-2</v>
      </c>
      <c r="AH64" s="818">
        <f>'SAME1 Flight Tests 8-27-09'!W64</f>
        <v>0.37858220684754784</v>
      </c>
      <c r="AI64" s="806"/>
      <c r="AJ64" s="806"/>
      <c r="AK64" s="806"/>
      <c r="AL64" s="806"/>
      <c r="AM64" s="806"/>
      <c r="AN64" s="806"/>
      <c r="AO64" s="806"/>
      <c r="AP64" s="806"/>
      <c r="AQ64" s="806"/>
      <c r="AR64" s="806"/>
      <c r="AS64" s="806"/>
      <c r="AT64" s="806"/>
      <c r="AU64" s="805">
        <f>'SAME1 Flight Tests 8-27-09'!X64</f>
        <v>1.42</v>
      </c>
      <c r="AV64" s="820">
        <f>'SAME1 Flight Tests 8-27-09'!Y64</f>
        <v>3.3119959999999997</v>
      </c>
      <c r="AW64" s="820">
        <f>'SAME1 Flight Tests 8-27-09'!Z64</f>
        <v>6.2547760000000006</v>
      </c>
      <c r="AX64" s="820">
        <f>'SAME1 Flight Tests 8-27-09'!AA64</f>
        <v>-4.5776364999999992E-4</v>
      </c>
      <c r="AY64" s="822"/>
      <c r="AZ64" s="822"/>
      <c r="BA64" s="820">
        <f>'SAME1 Flight Tests 8-27-09'!AC64</f>
        <v>4.8867345000000011</v>
      </c>
      <c r="BB64" s="822"/>
      <c r="BC64" s="822"/>
      <c r="BD64" s="820">
        <f>'SAME1 Flight Tests 8-27-09'!AB64</f>
        <v>5.7651214999999985</v>
      </c>
      <c r="BE64" s="820">
        <f>'SAME1 Flight Tests 8-27-09'!AD64</f>
        <v>4.7017509999999989</v>
      </c>
      <c r="BF64" s="826">
        <f>'SAME1 Flight Tests 8-27-09'!AE64</f>
        <v>15745</v>
      </c>
      <c r="BG64" s="806"/>
      <c r="BH64" s="806"/>
      <c r="BI64" s="805">
        <f>'SAME1 Flight Tests 8-27-09'!AF64</f>
        <v>27.556799999999999</v>
      </c>
      <c r="BJ64" s="805">
        <f>'SAME1 Flight Tests 8-27-09'!AG64</f>
        <v>46.382450000000006</v>
      </c>
      <c r="BK64" s="805">
        <f>'SAME1 Flight Tests 8-27-09'!AH64</f>
        <v>1.0633704999999996</v>
      </c>
      <c r="BL64" s="2158">
        <f>'SAME1 Flight Tests 8-27-09'!AK64</f>
        <v>577492.72038184176</v>
      </c>
      <c r="BM64" s="805">
        <f>'SAME1 Flight Tests 8-27-09'!AL64</f>
        <v>199.06246731712528</v>
      </c>
      <c r="BN64" s="806"/>
      <c r="BO64" s="805"/>
      <c r="BP64" s="806"/>
      <c r="BQ64" s="805">
        <f>'SAME1 Flight Tests 8-27-09'!AM64</f>
        <v>34.304533507117</v>
      </c>
      <c r="BR64" s="816">
        <f>'SAME1 Flight Tests 8-27-09'!AP64</f>
        <v>0.34470125820028336</v>
      </c>
      <c r="BS64" s="816">
        <f>'SAME1 Flight Tests 8-27-09'!AQ64</f>
        <v>0.48556852213690521</v>
      </c>
      <c r="BT64" s="816"/>
      <c r="BU64" s="816">
        <f>'SAME1 Flight Tests 8-27-09'!AS64</f>
        <v>1.7956311049383042</v>
      </c>
      <c r="BV64" s="816">
        <f>'SAME1 Flight Tests 8-27-09'!AT64</f>
        <v>0.29042837201600924</v>
      </c>
      <c r="BW64" s="807">
        <f>'SAME1 Flight Tests 8-27-09'!BB64</f>
        <v>577492.72038184176</v>
      </c>
      <c r="BX64" s="807">
        <f>'SAME1 Flight Tests 8-27-09'!BC64</f>
        <v>568093.22525500471</v>
      </c>
      <c r="BY64" s="807">
        <f>'SAME1 Flight Tests 8-27-09'!BD64</f>
        <v>537260.83787047281</v>
      </c>
      <c r="BZ64" s="806"/>
      <c r="CA64" s="805">
        <f>'SAME1 Flight Tests 8-27-09'!BG64</f>
        <v>0.22819109442060076</v>
      </c>
      <c r="CB64" s="805">
        <f>'SAME1 Flight Tests 8-27-09'!BF64</f>
        <v>0.28000000000000003</v>
      </c>
      <c r="CC64" s="783"/>
      <c r="CD64" s="805"/>
      <c r="CE64" s="805">
        <f>'SAME1 Flight Tests 8-27-09'!BH64</f>
        <v>343.55957860374446</v>
      </c>
      <c r="CF64" s="1804">
        <f>'SAME1 Flight Tests 8-27-09'!BI64</f>
        <v>1.4199999999999768</v>
      </c>
      <c r="CG64" s="1804">
        <f>'SAME1 Flight Tests 8-27-09'!BJ64</f>
        <v>46</v>
      </c>
      <c r="CH64" s="1804">
        <f>'SAME1 Flight Tests 8-27-09'!BK64</f>
        <v>0</v>
      </c>
      <c r="CI64" s="1804">
        <f>'SAME1 Flight Tests 8-27-09'!BL64</f>
        <v>0.14494873312866574</v>
      </c>
      <c r="CJ64" s="1804">
        <f>'SAME1 Flight Tests 8-27-09'!BM64</f>
        <v>0.63913376649286679</v>
      </c>
      <c r="CK64" s="1804">
        <f>'SAME1 Flight Tests 8-27-09'!BN64</f>
        <v>0.99999105788191622</v>
      </c>
      <c r="CL64" s="2014"/>
      <c r="CM64" s="2"/>
      <c r="CN64" s="2"/>
      <c r="CO64" s="2"/>
      <c r="CP64" s="2"/>
      <c r="CQ64" s="2071">
        <f t="shared" si="9"/>
        <v>33668.59486732458</v>
      </c>
      <c r="CR64" s="2074">
        <f t="shared" si="1"/>
        <v>29.701269207718006</v>
      </c>
      <c r="CS64" s="2082">
        <f t="shared" si="2"/>
        <v>122.51619109684641</v>
      </c>
      <c r="CT64" s="2074">
        <f t="shared" si="3"/>
        <v>9427.2065628508844</v>
      </c>
      <c r="CU64" s="2074">
        <f t="shared" si="4"/>
        <v>106.07596145613572</v>
      </c>
      <c r="CV64" s="1268">
        <v>42</v>
      </c>
      <c r="CW64" s="2074">
        <f t="shared" si="5"/>
        <v>40.620759510179248</v>
      </c>
      <c r="CX64" s="2071">
        <f t="shared" si="6"/>
        <v>191470.14532117464</v>
      </c>
      <c r="CY64" s="2074">
        <f t="shared" si="7"/>
        <v>3.2495699635286686</v>
      </c>
      <c r="CZ64" s="2074">
        <f t="shared" si="8"/>
        <v>172.3506291001417</v>
      </c>
      <c r="DA64" s="2018"/>
    </row>
    <row r="65" spans="1:105" s="11" customFormat="1" ht="16.5" customHeight="1" x14ac:dyDescent="0.25">
      <c r="A65" s="780">
        <v>2</v>
      </c>
      <c r="B65" s="784">
        <f>'SAME R Results'!A4</f>
        <v>1</v>
      </c>
      <c r="C65" s="1806" t="str">
        <f>'SAME R Results'!B4</f>
        <v>Lampwick</v>
      </c>
      <c r="D65" s="784" t="str">
        <f>'SAME R Results'!C4</f>
        <v>L13</v>
      </c>
      <c r="E65" s="784" t="str">
        <f>'SAME R Results'!D4</f>
        <v>2L</v>
      </c>
      <c r="F65" s="784">
        <f>'SAME R Results'!E4</f>
        <v>2</v>
      </c>
      <c r="G65" s="784">
        <f>'SAME R Results'!F4</f>
        <v>49</v>
      </c>
      <c r="H65" s="785" t="str">
        <f>'SAME R Results'!G4</f>
        <v>Baseline High RT/R0</v>
      </c>
      <c r="I65" s="784" t="str">
        <f>'SAME R Results'!H4</f>
        <v>200 11:00</v>
      </c>
      <c r="J65" s="786">
        <f>'SAME R Results'!I4</f>
        <v>40378.291666666664</v>
      </c>
      <c r="K65" s="784">
        <f>'SAME R Results'!J4</f>
        <v>0</v>
      </c>
      <c r="L65" s="788"/>
      <c r="M65" s="788"/>
      <c r="N65" s="784">
        <f>'SAME R Results'!K4</f>
        <v>8</v>
      </c>
      <c r="O65" s="793">
        <f>'SAME R Results'!L4</f>
        <v>1.2514430209035738</v>
      </c>
      <c r="P65" s="784">
        <f>'SAME R Results'!M4</f>
        <v>60</v>
      </c>
      <c r="Q65" s="784">
        <f>'SAME R Results'!N4</f>
        <v>11</v>
      </c>
      <c r="R65" s="784">
        <f>'SAME R Results'!O4</f>
        <v>8</v>
      </c>
      <c r="S65" s="784" t="str">
        <f>'SAME R Results'!P4</f>
        <v>n</v>
      </c>
      <c r="T65" s="784">
        <f>'SAME R Results'!Q4</f>
        <v>0</v>
      </c>
      <c r="U65" s="784">
        <f>'SAME R Results'!R4</f>
        <v>51.4</v>
      </c>
      <c r="V65" s="784" t="str">
        <f>'SAME R Results'!S4</f>
        <v>y</v>
      </c>
      <c r="W65" s="784">
        <f>'SAME R Results'!T4</f>
        <v>90</v>
      </c>
      <c r="X65" s="784" t="str">
        <f>'SAME R Results'!U4</f>
        <v>n</v>
      </c>
      <c r="Y65" s="784" t="str">
        <f>'SAME R Results'!V4</f>
        <v>y</v>
      </c>
      <c r="Z65" s="784" t="str">
        <f>'SAME R Results'!W4</f>
        <v>y</v>
      </c>
      <c r="AA65" s="784" t="str">
        <f>'SAME R Results'!X4</f>
        <v>y</v>
      </c>
      <c r="AB65" s="784" t="str">
        <f>'SAME R Results'!Y4</f>
        <v>y</v>
      </c>
      <c r="AC65" s="789"/>
      <c r="AD65" s="784" t="str">
        <f>'SAME R Results'!Z4</f>
        <v>y</v>
      </c>
      <c r="AE65" s="784">
        <f>'SAME R Results'!AA4</f>
        <v>10</v>
      </c>
      <c r="AF65" s="784" t="str">
        <f>'SAME R Results'!AB4</f>
        <v>y</v>
      </c>
      <c r="AG65" s="817">
        <f>'SAME R Results'!AC4</f>
        <v>3.852706928546E-2</v>
      </c>
      <c r="AH65" s="819">
        <f>'SAME R Results'!AD4</f>
        <v>0</v>
      </c>
      <c r="AI65" s="784">
        <f>'SAME R Results'!AE4</f>
        <v>0</v>
      </c>
      <c r="AJ65" s="784">
        <f>'SAME R Results'!AF4</f>
        <v>0</v>
      </c>
      <c r="AK65" s="784">
        <f>'SAME R Results'!AG4</f>
        <v>0</v>
      </c>
      <c r="AL65" s="784">
        <f>'SAME R Results'!AH4</f>
        <v>0</v>
      </c>
      <c r="AM65" s="784">
        <f>'SAME R Results'!AI4</f>
        <v>0</v>
      </c>
      <c r="AN65" s="784">
        <f>'SAME R Results'!AJ4</f>
        <v>0</v>
      </c>
      <c r="AO65" s="784">
        <f>'SAME R Results'!AK4</f>
        <v>0</v>
      </c>
      <c r="AP65" s="784">
        <f>'SAME R Results'!AL4</f>
        <v>0</v>
      </c>
      <c r="AQ65" s="784">
        <f>'SAME R Results'!AM4</f>
        <v>0</v>
      </c>
      <c r="AR65" s="817">
        <f>'SAME R Results'!AN4</f>
        <v>0</v>
      </c>
      <c r="AS65" s="819">
        <f>'SAME R Results'!AO4</f>
        <v>0</v>
      </c>
      <c r="AT65" s="784">
        <f>'SAME R Results'!AP4</f>
        <v>0</v>
      </c>
      <c r="AU65" s="789"/>
      <c r="AV65" s="821">
        <f>'SAME R Results'!AQ4</f>
        <v>0</v>
      </c>
      <c r="AW65" s="821">
        <f>'SAME R Results'!AR4</f>
        <v>6.2560000000000002</v>
      </c>
      <c r="AX65" s="821">
        <f>'SAME R Results'!AS4</f>
        <v>0</v>
      </c>
      <c r="AY65" s="821">
        <f>'SAME R Results'!AT4</f>
        <v>0</v>
      </c>
      <c r="AZ65" s="824"/>
      <c r="BA65" s="824"/>
      <c r="BB65" s="821">
        <f>'SAME R Results'!AU4</f>
        <v>0.7695616999999999</v>
      </c>
      <c r="BC65" s="821">
        <f>'SAME R Results'!AV4</f>
        <v>2.6800000000000001E-2</v>
      </c>
      <c r="BD65" s="821">
        <f>'SAME R Results'!AW4</f>
        <v>6.5377960000000002</v>
      </c>
      <c r="BE65" s="821">
        <f>'SAME R Results'!AX4</f>
        <v>4.6396940000000004</v>
      </c>
      <c r="BF65" s="827">
        <f>'SAME R Results'!AY4</f>
        <v>71280</v>
      </c>
      <c r="BG65" s="784">
        <f>'SAME R Results'!AZ4</f>
        <v>0.92272894999999999</v>
      </c>
      <c r="BH65" s="784">
        <f>'SAME R Results'!BA4</f>
        <v>8.2000000000000003E-2</v>
      </c>
      <c r="BI65" s="789"/>
      <c r="BJ65" s="784">
        <f>'SAME R Results'!BB4</f>
        <v>47.296599999999998</v>
      </c>
      <c r="BK65" s="784">
        <f>'SAME R Results'!BC4</f>
        <v>1.8981019999999997</v>
      </c>
      <c r="BL65" s="2159">
        <f>'SAME R Results'!BD4</f>
        <v>2819890.7109968318</v>
      </c>
      <c r="BM65" s="784">
        <f>'SAME R Results'!BE4</f>
        <v>421.19638693020511</v>
      </c>
      <c r="BN65" s="784">
        <f>'SAME R Results'!BF4</f>
        <v>1.9476177736518814</v>
      </c>
      <c r="BO65" s="784">
        <f>'SAME R Results'!BG4</f>
        <v>0.55112516095124597</v>
      </c>
      <c r="BP65" s="789"/>
      <c r="BQ65" s="784">
        <f>'SAME R Results'!BH4</f>
        <v>34.559212052422055</v>
      </c>
      <c r="BR65" s="817">
        <f>'SAME R Results'!BI4</f>
        <v>0.14936620957955926</v>
      </c>
      <c r="BS65" s="817">
        <f>'SAME R Results'!BJ4</f>
        <v>0.28605155365931773</v>
      </c>
      <c r="BT65" s="817">
        <f>'SAME R Results'!BL4</f>
        <v>3.5338937715895229</v>
      </c>
      <c r="BU65" s="817">
        <f>'SAME R Results'!BM4</f>
        <v>2.2391217870301241</v>
      </c>
      <c r="BV65" s="817">
        <f>'SAME R Results'!BN4</f>
        <v>0.10793353093663659</v>
      </c>
      <c r="BW65" s="784">
        <f>'SAME R Results'!BO4</f>
        <v>2819890.7109968318</v>
      </c>
      <c r="BX65" s="784">
        <f>'SAME R Results'!BP4</f>
        <v>2777337.7727535195</v>
      </c>
      <c r="BY65" s="784">
        <f>'SAME R Results'!BQ4</f>
        <v>2535008.0400966033</v>
      </c>
      <c r="BZ65" s="784">
        <f>'SAME R Results'!BR4</f>
        <v>421.19638693020511</v>
      </c>
      <c r="CA65" s="784">
        <f>'SAME R Results'!BS4</f>
        <v>0.42131359318121275</v>
      </c>
      <c r="CB65" s="784">
        <f>'SAME R Results'!BT4</f>
        <v>0.28000000000000003</v>
      </c>
      <c r="CC65" s="784">
        <f>'SAME R Results'!BV4</f>
        <v>2.6096116281102395</v>
      </c>
      <c r="CD65" s="880">
        <f>'SAME R Results'!BW4</f>
        <v>1</v>
      </c>
      <c r="CE65" s="1086">
        <f>'SAME R Results'!BZ4</f>
        <v>268.93865858906793</v>
      </c>
      <c r="CF65" s="1777">
        <f>'SAME R Results'!CA4</f>
        <v>0</v>
      </c>
      <c r="CG65" s="1777">
        <f>'SAME R Results'!CB4</f>
        <v>0</v>
      </c>
      <c r="CH65" s="1777">
        <f>'SAME R Results'!CC4</f>
        <v>0</v>
      </c>
      <c r="CI65" s="1777">
        <f>'SAME R Results'!CD4</f>
        <v>0</v>
      </c>
      <c r="CJ65" s="1777"/>
      <c r="CK65" s="1777"/>
      <c r="CL65" s="2015">
        <f>'SAME R Results'!CI4</f>
        <v>4</v>
      </c>
      <c r="CM65" s="2015" t="str">
        <f>'SAME R Results'!CJ4</f>
        <v>Lampwick</v>
      </c>
      <c r="CN65" s="2016">
        <f>'SAME R Results'!CK4</f>
        <v>0.14936620957955926</v>
      </c>
      <c r="CO65" s="2016">
        <f>'SAME R Results'!CL4</f>
        <v>5.6355965833294636E-2</v>
      </c>
      <c r="CP65" s="2016">
        <f>'SAME R Results'!CM4</f>
        <v>3.6325575930246212E-2</v>
      </c>
      <c r="CQ65" s="2071">
        <f t="shared" si="9"/>
        <v>163191.84052688503</v>
      </c>
      <c r="CR65" s="2074">
        <f t="shared" si="1"/>
        <v>6.1277573484763472</v>
      </c>
      <c r="CS65" s="2082">
        <f t="shared" si="2"/>
        <v>123.42575733007875</v>
      </c>
      <c r="CT65" s="2074">
        <f t="shared" si="3"/>
        <v>45693.715347527817</v>
      </c>
      <c r="CU65" s="2074">
        <f t="shared" si="4"/>
        <v>21.884847673129808</v>
      </c>
      <c r="CV65" s="1268">
        <v>43</v>
      </c>
      <c r="CW65" s="2074">
        <f t="shared" si="5"/>
        <v>19.34038428761512</v>
      </c>
      <c r="CX65" s="2071">
        <f t="shared" si="6"/>
        <v>441867.00717504247</v>
      </c>
      <c r="CY65" s="2074">
        <f t="shared" si="7"/>
        <v>6.8250970630675631</v>
      </c>
      <c r="CZ65" s="2074">
        <f t="shared" si="8"/>
        <v>74.68310478977962</v>
      </c>
      <c r="DA65" s="2020"/>
    </row>
    <row r="66" spans="1:105" ht="16.5" customHeight="1" x14ac:dyDescent="0.25">
      <c r="A66" s="780">
        <v>2</v>
      </c>
      <c r="B66" s="784">
        <f>'SAME R Results'!A11</f>
        <v>2</v>
      </c>
      <c r="C66" s="1806" t="str">
        <f>'SAME R Results'!B11</f>
        <v>Lampwick</v>
      </c>
      <c r="D66" s="784" t="str">
        <f>'SAME R Results'!C11</f>
        <v>L14</v>
      </c>
      <c r="E66" s="784" t="str">
        <f>'SAME R Results'!D11</f>
        <v>7L</v>
      </c>
      <c r="F66" s="784">
        <f>'SAME R Results'!E11</f>
        <v>3</v>
      </c>
      <c r="G66" s="784">
        <f>'SAME R Results'!F11</f>
        <v>54</v>
      </c>
      <c r="H66" s="785" t="str">
        <f>'SAME R Results'!G11</f>
        <v>Baseline</v>
      </c>
      <c r="I66" s="784">
        <f>'SAME R Results'!H11</f>
        <v>210</v>
      </c>
      <c r="J66" s="786">
        <f>'SAME R Results'!I11</f>
        <v>40388</v>
      </c>
      <c r="K66" s="784">
        <f>'SAME R Results'!J11</f>
        <v>0</v>
      </c>
      <c r="L66" s="788"/>
      <c r="M66" s="788"/>
      <c r="N66" s="784">
        <f>'SAME R Results'!K11</f>
        <v>8.1</v>
      </c>
      <c r="O66" s="793">
        <f>'SAME R Results'!L11</f>
        <v>1.2450000000000001</v>
      </c>
      <c r="P66" s="784">
        <f>'SAME R Results'!M11</f>
        <v>60</v>
      </c>
      <c r="Q66" s="784">
        <f>'SAME R Results'!N11</f>
        <v>11</v>
      </c>
      <c r="R66" s="784">
        <f>'SAME R Results'!O11</f>
        <v>8</v>
      </c>
      <c r="S66" s="784" t="str">
        <f>'SAME R Results'!P11</f>
        <v>n</v>
      </c>
      <c r="T66" s="784" t="str">
        <f>'SAME R Results'!Q11</f>
        <v>n</v>
      </c>
      <c r="U66" s="784">
        <f>'SAME R Results'!R11</f>
        <v>56.8</v>
      </c>
      <c r="V66" s="784" t="str">
        <f>'SAME R Results'!S11</f>
        <v>y</v>
      </c>
      <c r="W66" s="784">
        <f>'SAME R Results'!T11</f>
        <v>120</v>
      </c>
      <c r="X66" s="784" t="str">
        <f>'SAME R Results'!U11</f>
        <v>n</v>
      </c>
      <c r="Y66" s="784" t="str">
        <f>'SAME R Results'!V11</f>
        <v>n</v>
      </c>
      <c r="Z66" s="784" t="str">
        <f>'SAME R Results'!W11</f>
        <v>y</v>
      </c>
      <c r="AA66" s="784" t="str">
        <f>'SAME R Results'!X11</f>
        <v>n</v>
      </c>
      <c r="AB66" s="784" t="str">
        <f>'SAME R Results'!Y11</f>
        <v>y</v>
      </c>
      <c r="AC66" s="789"/>
      <c r="AD66" s="784" t="str">
        <f>'SAME R Results'!Z11</f>
        <v>y</v>
      </c>
      <c r="AE66" s="784">
        <f>'SAME R Results'!AA11</f>
        <v>10</v>
      </c>
      <c r="AF66" s="784" t="str">
        <f>'SAME R Results'!AB11</f>
        <v>y</v>
      </c>
      <c r="AG66" s="817">
        <f>'SAME R Results'!AC11</f>
        <v>3.852706928546E-2</v>
      </c>
      <c r="AH66" s="819">
        <f>'SAME R Results'!AD11</f>
        <v>0</v>
      </c>
      <c r="AI66" s="784">
        <f>'SAME R Results'!AE11</f>
        <v>0</v>
      </c>
      <c r="AJ66" s="784">
        <f>'SAME R Results'!AF11</f>
        <v>0</v>
      </c>
      <c r="AK66" s="784">
        <f>'SAME R Results'!AG11</f>
        <v>0</v>
      </c>
      <c r="AL66" s="784">
        <f>'SAME R Results'!AH11</f>
        <v>0</v>
      </c>
      <c r="AM66" s="784">
        <f>'SAME R Results'!AI11</f>
        <v>0</v>
      </c>
      <c r="AN66" s="784">
        <f>'SAME R Results'!AJ11</f>
        <v>0</v>
      </c>
      <c r="AO66" s="784">
        <f>'SAME R Results'!AK11</f>
        <v>0</v>
      </c>
      <c r="AP66" s="784">
        <f>'SAME R Results'!AL11</f>
        <v>0</v>
      </c>
      <c r="AQ66" s="784">
        <f>'SAME R Results'!AM11</f>
        <v>0</v>
      </c>
      <c r="AR66" s="817">
        <f>'SAME R Results'!AN11</f>
        <v>0</v>
      </c>
      <c r="AS66" s="819">
        <f>'SAME R Results'!AO11</f>
        <v>0</v>
      </c>
      <c r="AT66" s="784">
        <f>'SAME R Results'!AP11</f>
        <v>0</v>
      </c>
      <c r="AU66" s="789"/>
      <c r="AV66" s="821">
        <f>'SAME R Results'!AQ11</f>
        <v>0</v>
      </c>
      <c r="AW66" s="821">
        <f>'SAME R Results'!AR11</f>
        <v>6.2525025000000003</v>
      </c>
      <c r="AX66" s="821">
        <f>'SAME R Results'!AS11</f>
        <v>0</v>
      </c>
      <c r="AY66" s="821">
        <f>'SAME R Results'!AT11</f>
        <v>0</v>
      </c>
      <c r="AZ66" s="824"/>
      <c r="BA66" s="824"/>
      <c r="BB66" s="821">
        <f>'SAME R Results'!AU11</f>
        <v>0</v>
      </c>
      <c r="BC66" s="821">
        <f>'SAME R Results'!AV11</f>
        <v>0</v>
      </c>
      <c r="BD66" s="821">
        <f>'SAME R Results'!AW11</f>
        <v>6.3695219999999999</v>
      </c>
      <c r="BE66" s="821">
        <f>'SAME R Results'!AX11</f>
        <v>4.7034919999999989</v>
      </c>
      <c r="BF66" s="827">
        <f>'SAME R Results'!AY11</f>
        <v>79925</v>
      </c>
      <c r="BG66" s="784">
        <f>'SAME R Results'!AZ11</f>
        <v>0</v>
      </c>
      <c r="BH66" s="784">
        <f>'SAME R Results'!BA11</f>
        <v>0</v>
      </c>
      <c r="BI66" s="789"/>
      <c r="BJ66" s="784">
        <f>'SAME R Results'!BB11</f>
        <v>34.255299999999998</v>
      </c>
      <c r="BK66" s="784">
        <f>'SAME R Results'!BC11</f>
        <v>1.666030000000001</v>
      </c>
      <c r="BL66" s="2159">
        <f>'SAME R Results'!BD11</f>
        <v>3197761.8213616745</v>
      </c>
      <c r="BM66" s="784">
        <f>'SAME R Results'!BE11</f>
        <v>350.55685968846421</v>
      </c>
      <c r="BN66" s="784">
        <f>'SAME R Results'!BF11</f>
        <v>0</v>
      </c>
      <c r="BO66" s="784">
        <f>'SAME R Results'!BG11</f>
        <v>0</v>
      </c>
      <c r="BP66" s="789"/>
      <c r="BQ66" s="784">
        <f>'SAME R Results'!BH11</f>
        <v>26.963747165480513</v>
      </c>
      <c r="BR66" s="817">
        <f>'SAME R Results'!BI11</f>
        <v>0.10962569424235284</v>
      </c>
      <c r="BS66" s="817">
        <f>'SAME R Results'!BJ11</f>
        <v>0.25252933607121358</v>
      </c>
      <c r="BT66" s="817">
        <f>'SAME R Results'!BL11</f>
        <v>0</v>
      </c>
      <c r="BU66" s="817">
        <f>'SAME R Results'!BM11</f>
        <v>2.492996586982887</v>
      </c>
      <c r="BV66" s="817">
        <f>'SAME R Results'!BN11</f>
        <v>7.2229168713861147E-2</v>
      </c>
      <c r="BW66" s="784">
        <f>'SAME R Results'!BO11</f>
        <v>3197761.8213616745</v>
      </c>
      <c r="BX66" s="784">
        <f>'SAME R Results'!BP11</f>
        <v>3150047.9662957834</v>
      </c>
      <c r="BY66" s="784">
        <f>'SAME R Results'!BQ11</f>
        <v>2860393.7483142563</v>
      </c>
      <c r="BZ66" s="784">
        <f>'SAME R Results'!BR11</f>
        <v>350.55685968846421</v>
      </c>
      <c r="CA66" s="784">
        <f>'SAME R Results'!BS11</f>
        <v>0.36980156263872876</v>
      </c>
      <c r="CB66" s="784">
        <f>'SAME R Results'!BT11</f>
        <v>0.28000000000000003</v>
      </c>
      <c r="CC66" s="784">
        <f>'SAME R Results'!BV11</f>
        <v>2.8112174472146867</v>
      </c>
      <c r="CD66" s="880">
        <f>'SAME R Results'!BW11</f>
        <v>1</v>
      </c>
      <c r="CE66" s="1086">
        <f>'SAME R Results'!BZ11</f>
        <v>264.66873011764068</v>
      </c>
      <c r="CF66" s="1777">
        <f>'SAME R Results'!CA11</f>
        <v>0</v>
      </c>
      <c r="CG66" s="1777">
        <f>'SAME R Results'!CB11</f>
        <v>0</v>
      </c>
      <c r="CH66" s="1777">
        <f>'SAME R Results'!CC11</f>
        <v>0</v>
      </c>
      <c r="CI66" s="1777">
        <f>'SAME R Results'!CD11</f>
        <v>0</v>
      </c>
      <c r="CJ66" s="1777"/>
      <c r="CK66" s="1777"/>
      <c r="CL66" s="2015"/>
      <c r="CM66" s="2015"/>
      <c r="CN66" s="2016"/>
      <c r="CO66" s="2016"/>
      <c r="CP66" s="2016"/>
      <c r="CQ66" s="2071">
        <f t="shared" si="9"/>
        <v>237189.72008872032</v>
      </c>
      <c r="CR66" s="2074">
        <f t="shared" si="1"/>
        <v>4.2160343189660665</v>
      </c>
      <c r="CS66" s="2082">
        <f t="shared" si="2"/>
        <v>96.299097019573253</v>
      </c>
      <c r="CT66" s="2074">
        <f t="shared" si="3"/>
        <v>66413.121624841689</v>
      </c>
      <c r="CU66" s="2074">
        <f t="shared" si="4"/>
        <v>15.057265424878809</v>
      </c>
      <c r="CV66" s="1268">
        <v>44</v>
      </c>
      <c r="CW66" s="2074">
        <f t="shared" si="5"/>
        <v>18.130412307264809</v>
      </c>
      <c r="CX66" s="2071">
        <f t="shared" si="6"/>
        <v>602048.63883545226</v>
      </c>
      <c r="CY66" s="2074">
        <f t="shared" si="7"/>
        <v>7.2805845649250864</v>
      </c>
      <c r="CZ66" s="2074">
        <f t="shared" si="8"/>
        <v>54.812847121176418</v>
      </c>
    </row>
    <row r="67" spans="1:105" ht="16.5" customHeight="1" x14ac:dyDescent="0.25">
      <c r="A67" s="780">
        <v>2</v>
      </c>
      <c r="B67" s="784">
        <f>'SAME R Results'!A12</f>
        <v>2</v>
      </c>
      <c r="C67" s="1806" t="str">
        <f>'SAME R Results'!B12</f>
        <v>Lampwick</v>
      </c>
      <c r="D67" s="784" t="str">
        <f>'SAME R Results'!C12</f>
        <v>L15</v>
      </c>
      <c r="E67" s="784" t="str">
        <f>'SAME R Results'!D12</f>
        <v>8L</v>
      </c>
      <c r="F67" s="784">
        <f>'SAME R Results'!E12</f>
        <v>4</v>
      </c>
      <c r="G67" s="784">
        <f>'SAME R Results'!F12</f>
        <v>55</v>
      </c>
      <c r="H67" s="785" t="str">
        <f>'SAME R Results'!G12</f>
        <v>High RT/R0 test aging</v>
      </c>
      <c r="I67" s="784">
        <f>'SAME R Results'!H12</f>
        <v>210</v>
      </c>
      <c r="J67" s="786">
        <f>'SAME R Results'!I12</f>
        <v>40388</v>
      </c>
      <c r="K67" s="784">
        <f>'SAME R Results'!J12</f>
        <v>0</v>
      </c>
      <c r="L67" s="788"/>
      <c r="M67" s="788"/>
      <c r="N67" s="784">
        <f>'SAME R Results'!K12</f>
        <v>8.1</v>
      </c>
      <c r="O67" s="793">
        <f>'SAME R Results'!L12</f>
        <v>1.2450000000000001</v>
      </c>
      <c r="P67" s="784">
        <f>'SAME R Results'!M12</f>
        <v>60</v>
      </c>
      <c r="Q67" s="784">
        <f>'SAME R Results'!N12</f>
        <v>11</v>
      </c>
      <c r="R67" s="784">
        <f>'SAME R Results'!O12</f>
        <v>8</v>
      </c>
      <c r="S67" s="784" t="str">
        <f>'SAME R Results'!P12</f>
        <v>n</v>
      </c>
      <c r="T67" s="784" t="str">
        <f>'SAME R Results'!Q12</f>
        <v>n</v>
      </c>
      <c r="U67" s="784">
        <f>'SAME R Results'!R12</f>
        <v>47.2</v>
      </c>
      <c r="V67" s="784" t="str">
        <f>'SAME R Results'!S12</f>
        <v>y</v>
      </c>
      <c r="W67" s="784">
        <f>'SAME R Results'!T12</f>
        <v>60</v>
      </c>
      <c r="X67" s="784" t="str">
        <f>'SAME R Results'!U12</f>
        <v>n</v>
      </c>
      <c r="Y67" s="784" t="str">
        <f>'SAME R Results'!V12</f>
        <v>n</v>
      </c>
      <c r="Z67" s="784" t="str">
        <f>'SAME R Results'!W12</f>
        <v>y</v>
      </c>
      <c r="AA67" s="784" t="str">
        <f>'SAME R Results'!X12</f>
        <v>n</v>
      </c>
      <c r="AB67" s="784" t="str">
        <f>'SAME R Results'!Y12</f>
        <v>y</v>
      </c>
      <c r="AC67" s="789"/>
      <c r="AD67" s="784" t="str">
        <f>'SAME R Results'!Z12</f>
        <v>y</v>
      </c>
      <c r="AE67" s="784">
        <f>'SAME R Results'!AA12</f>
        <v>10</v>
      </c>
      <c r="AF67" s="784" t="str">
        <f>'SAME R Results'!AB12</f>
        <v>y</v>
      </c>
      <c r="AG67" s="817">
        <f>'SAME R Results'!AC12</f>
        <v>3.852706928546E-2</v>
      </c>
      <c r="AH67" s="819">
        <f>'SAME R Results'!AD12</f>
        <v>0</v>
      </c>
      <c r="AI67" s="784">
        <f>'SAME R Results'!AE12</f>
        <v>0</v>
      </c>
      <c r="AJ67" s="784">
        <f>'SAME R Results'!AF12</f>
        <v>0</v>
      </c>
      <c r="AK67" s="784">
        <f>'SAME R Results'!AG12</f>
        <v>0</v>
      </c>
      <c r="AL67" s="784">
        <f>'SAME R Results'!AH12</f>
        <v>0</v>
      </c>
      <c r="AM67" s="784">
        <f>'SAME R Results'!AI12</f>
        <v>0</v>
      </c>
      <c r="AN67" s="784">
        <f>'SAME R Results'!AJ12</f>
        <v>0</v>
      </c>
      <c r="AO67" s="784">
        <f>'SAME R Results'!AK12</f>
        <v>0</v>
      </c>
      <c r="AP67" s="784">
        <f>'SAME R Results'!AL12</f>
        <v>0</v>
      </c>
      <c r="AQ67" s="784">
        <f>'SAME R Results'!AM12</f>
        <v>0</v>
      </c>
      <c r="AR67" s="817">
        <f>'SAME R Results'!AN12</f>
        <v>0</v>
      </c>
      <c r="AS67" s="819">
        <f>'SAME R Results'!AO12</f>
        <v>0</v>
      </c>
      <c r="AT67" s="784">
        <f>'SAME R Results'!AP12</f>
        <v>0</v>
      </c>
      <c r="AU67" s="789"/>
      <c r="AV67" s="821">
        <f>'SAME R Results'!AQ12</f>
        <v>0</v>
      </c>
      <c r="AW67" s="821">
        <f>'SAME R Results'!AR12</f>
        <v>6.2489999999999997</v>
      </c>
      <c r="AX67" s="821">
        <f>'SAME R Results'!AS12</f>
        <v>0</v>
      </c>
      <c r="AY67" s="821">
        <f>'SAME R Results'!AT12</f>
        <v>0</v>
      </c>
      <c r="AZ67" s="824"/>
      <c r="BA67" s="824"/>
      <c r="BB67" s="821">
        <f>'SAME R Results'!AU12</f>
        <v>0</v>
      </c>
      <c r="BC67" s="821">
        <f>'SAME R Results'!AV12</f>
        <v>0</v>
      </c>
      <c r="BD67" s="821">
        <f>'SAME R Results'!AW12</f>
        <v>6.4745474999999999</v>
      </c>
      <c r="BE67" s="821">
        <f>'SAME R Results'!AX12</f>
        <v>4.6680449999999993</v>
      </c>
      <c r="BF67" s="827">
        <f>'SAME R Results'!AY12</f>
        <v>83895</v>
      </c>
      <c r="BG67" s="784">
        <f>'SAME R Results'!AZ12</f>
        <v>0</v>
      </c>
      <c r="BH67" s="784">
        <f>'SAME R Results'!BA12</f>
        <v>0</v>
      </c>
      <c r="BI67" s="789"/>
      <c r="BJ67" s="784">
        <f>'SAME R Results'!BB12</f>
        <v>46.388549999999995</v>
      </c>
      <c r="BK67" s="784">
        <f>'SAME R Results'!BC12</f>
        <v>1.8065025000000006</v>
      </c>
      <c r="BL67" s="2159">
        <f>'SAME R Results'!BD12</f>
        <v>3373889.4875935018</v>
      </c>
      <c r="BM67" s="784">
        <f>'SAME R Results'!BE12</f>
        <v>392.25129573824915</v>
      </c>
      <c r="BN67" s="784">
        <f>'SAME R Results'!BF12</f>
        <v>0</v>
      </c>
      <c r="BO67" s="784">
        <f>'SAME R Results'!BG12</f>
        <v>0</v>
      </c>
      <c r="BP67" s="789"/>
      <c r="BQ67" s="784">
        <f>'SAME R Results'!BH12</f>
        <v>36.637405105047137</v>
      </c>
      <c r="BR67" s="817">
        <f>'SAME R Results'!BI12</f>
        <v>0.11626086070116975</v>
      </c>
      <c r="BS67" s="817">
        <f>'SAME R Results'!BJ12</f>
        <v>0.27474623118441571</v>
      </c>
      <c r="BT67" s="817">
        <f>'SAME R Results'!BL12</f>
        <v>0</v>
      </c>
      <c r="BU67" s="817">
        <f>'SAME R Results'!BM12</f>
        <v>2.5278471246933618</v>
      </c>
      <c r="BV67" s="817">
        <f>'SAME R Results'!BN12</f>
        <v>7.5628315768853746E-2</v>
      </c>
      <c r="BW67" s="784">
        <f>'SAME R Results'!BO12</f>
        <v>3373889.4875935018</v>
      </c>
      <c r="BX67" s="784">
        <f>'SAME R Results'!BP12</f>
        <v>3323805.6105743852</v>
      </c>
      <c r="BY67" s="784">
        <f>'SAME R Results'!BQ12</f>
        <v>3011118.9009848116</v>
      </c>
      <c r="BZ67" s="784">
        <f>'SAME R Results'!BR12</f>
        <v>392.25129573824915</v>
      </c>
      <c r="CA67" s="784">
        <f>'SAME R Results'!BS12</f>
        <v>0.40098164343425385</v>
      </c>
      <c r="CB67" s="784">
        <f>'SAME R Results'!BT12</f>
        <v>0.28000000000000003</v>
      </c>
      <c r="CC67" s="784">
        <f>'SAME R Results'!BV12</f>
        <v>2.8206933688414133</v>
      </c>
      <c r="CD67" s="880">
        <f>'SAME R Results'!BW12</f>
        <v>1</v>
      </c>
      <c r="CE67" s="1086">
        <f>'SAME R Results'!BZ12</f>
        <v>262.89926572283059</v>
      </c>
      <c r="CF67" s="1777">
        <f>'SAME R Results'!CA12</f>
        <v>1.2266666666667092</v>
      </c>
      <c r="CG67" s="1777" t="str">
        <f>'SAME R Results'!CB12</f>
        <v xml:space="preserve"> 08L</v>
      </c>
      <c r="CH67" s="1777">
        <f>'SAME R Results'!CC12</f>
        <v>210</v>
      </c>
      <c r="CI67" s="1777">
        <f>'SAME R Results'!CD12</f>
        <v>0.17920469888337651</v>
      </c>
      <c r="CJ67" s="1777"/>
      <c r="CK67" s="1777"/>
      <c r="CL67" s="2015"/>
      <c r="CM67" s="2015"/>
      <c r="CN67" s="2016"/>
      <c r="CO67" s="2016"/>
      <c r="CP67" s="2016"/>
      <c r="CQ67" s="2071">
        <f t="shared" si="9"/>
        <v>184177.31702995079</v>
      </c>
      <c r="CR67" s="2074">
        <f t="shared" si="1"/>
        <v>5.4295502623560354</v>
      </c>
      <c r="CS67" s="2082">
        <f t="shared" si="2"/>
        <v>130.84787537516834</v>
      </c>
      <c r="CT67" s="2074">
        <f t="shared" si="3"/>
        <v>51569.648768386221</v>
      </c>
      <c r="CU67" s="2074">
        <f t="shared" si="4"/>
        <v>19.391250936985841</v>
      </c>
      <c r="CV67" s="1268">
        <v>45</v>
      </c>
      <c r="CW67" s="2074">
        <f t="shared" si="5"/>
        <v>22.0163957865519</v>
      </c>
      <c r="CX67" s="2071">
        <f t="shared" si="6"/>
        <v>567688.89892912982</v>
      </c>
      <c r="CY67" s="2074">
        <f t="shared" si="7"/>
        <v>5.995531751869601</v>
      </c>
      <c r="CZ67" s="2074">
        <f t="shared" si="8"/>
        <v>58.130430350584888</v>
      </c>
    </row>
    <row r="68" spans="1:105" ht="16.5" customHeight="1" x14ac:dyDescent="0.25">
      <c r="A68" s="780">
        <v>2</v>
      </c>
      <c r="B68" s="784">
        <f>'SAME R Results'!A13</f>
        <v>2</v>
      </c>
      <c r="C68" s="1806" t="str">
        <f>'SAME R Results'!B13</f>
        <v>Lampwick</v>
      </c>
      <c r="D68" s="784" t="str">
        <f>'SAME R Results'!C13</f>
        <v>L15</v>
      </c>
      <c r="E68" s="784" t="str">
        <f>'SAME R Results'!D13</f>
        <v>8La</v>
      </c>
      <c r="F68" s="784">
        <f>'SAME R Results'!E13</f>
        <v>4</v>
      </c>
      <c r="G68" s="784" t="str">
        <f>'SAME R Results'!F13</f>
        <v>55a</v>
      </c>
      <c r="H68" s="785" t="str">
        <f>'SAME R Results'!G13</f>
        <v>aged</v>
      </c>
      <c r="I68" s="784">
        <f>'SAME R Results'!H13</f>
        <v>210</v>
      </c>
      <c r="J68" s="786">
        <f>'SAME R Results'!I13</f>
        <v>40388</v>
      </c>
      <c r="K68" s="784">
        <f>'SAME R Results'!J13</f>
        <v>0</v>
      </c>
      <c r="L68" s="788"/>
      <c r="M68" s="788"/>
      <c r="N68" s="784">
        <f>'SAME R Results'!K13</f>
        <v>8.1</v>
      </c>
      <c r="O68" s="793">
        <f>'SAME R Results'!L13</f>
        <v>1.2450000000000001</v>
      </c>
      <c r="P68" s="784">
        <f>'SAME R Results'!M13</f>
        <v>0</v>
      </c>
      <c r="Q68" s="784">
        <f>'SAME R Results'!N13</f>
        <v>0</v>
      </c>
      <c r="R68" s="784">
        <f>'SAME R Results'!O13</f>
        <v>0</v>
      </c>
      <c r="S68" s="784">
        <f>'SAME R Results'!P13</f>
        <v>0</v>
      </c>
      <c r="T68" s="784">
        <f>'SAME R Results'!Q13</f>
        <v>0</v>
      </c>
      <c r="U68" s="784">
        <f>'SAME R Results'!R13</f>
        <v>218</v>
      </c>
      <c r="V68" s="784">
        <f>'SAME R Results'!S13</f>
        <v>0</v>
      </c>
      <c r="W68" s="784">
        <f>'SAME R Results'!T13</f>
        <v>0</v>
      </c>
      <c r="X68" s="784" t="str">
        <f>'SAME R Results'!U13</f>
        <v>n</v>
      </c>
      <c r="Y68" s="784" t="str">
        <f>'SAME R Results'!V13</f>
        <v>n</v>
      </c>
      <c r="Z68" s="784" t="str">
        <f>'SAME R Results'!W13</f>
        <v>y</v>
      </c>
      <c r="AA68" s="784" t="str">
        <f>'SAME R Results'!X13</f>
        <v>n</v>
      </c>
      <c r="AB68" s="784" t="str">
        <f>'SAME R Results'!Y13</f>
        <v>y</v>
      </c>
      <c r="AC68" s="789"/>
      <c r="AD68" s="784" t="str">
        <f>'SAME R Results'!Z13</f>
        <v>y</v>
      </c>
      <c r="AE68" s="784">
        <f>'SAME R Results'!AA13</f>
        <v>10</v>
      </c>
      <c r="AF68" s="784" t="str">
        <f>'SAME R Results'!AB13</f>
        <v>y</v>
      </c>
      <c r="AG68" s="817">
        <f>'SAME R Results'!AC13</f>
        <v>3.852706928546E-2</v>
      </c>
      <c r="AH68" s="819">
        <f>'SAME R Results'!AD13</f>
        <v>0</v>
      </c>
      <c r="AI68" s="784">
        <f>'SAME R Results'!AE13</f>
        <v>0</v>
      </c>
      <c r="AJ68" s="784">
        <f>'SAME R Results'!AF13</f>
        <v>0</v>
      </c>
      <c r="AK68" s="784">
        <f>'SAME R Results'!AG13</f>
        <v>0</v>
      </c>
      <c r="AL68" s="784">
        <f>'SAME R Results'!AH13</f>
        <v>0</v>
      </c>
      <c r="AM68" s="784">
        <f>'SAME R Results'!AI13</f>
        <v>0</v>
      </c>
      <c r="AN68" s="784">
        <f>'SAME R Results'!AJ13</f>
        <v>0</v>
      </c>
      <c r="AO68" s="784">
        <f>'SAME R Results'!AK13</f>
        <v>0</v>
      </c>
      <c r="AP68" s="784">
        <f>'SAME R Results'!AL13</f>
        <v>0</v>
      </c>
      <c r="AQ68" s="784">
        <f>'SAME R Results'!AM13</f>
        <v>0</v>
      </c>
      <c r="AR68" s="817">
        <f>'SAME R Results'!AN13</f>
        <v>0</v>
      </c>
      <c r="AS68" s="819">
        <f>'SAME R Results'!AO13</f>
        <v>0</v>
      </c>
      <c r="AT68" s="784">
        <f>'SAME R Results'!AP13</f>
        <v>0</v>
      </c>
      <c r="AU68" s="789"/>
      <c r="AV68" s="821">
        <f>'SAME R Results'!AQ13</f>
        <v>0</v>
      </c>
      <c r="AW68" s="821">
        <f>'SAME R Results'!AR13</f>
        <v>6.2489999999999997</v>
      </c>
      <c r="AX68" s="821">
        <f>'SAME R Results'!AS13</f>
        <v>0</v>
      </c>
      <c r="AY68" s="821">
        <f>'SAME R Results'!AT13</f>
        <v>0</v>
      </c>
      <c r="AZ68" s="824"/>
      <c r="BA68" s="824"/>
      <c r="BB68" s="821">
        <f>'SAME R Results'!AU13</f>
        <v>0</v>
      </c>
      <c r="BC68" s="821">
        <f>'SAME R Results'!AV13</f>
        <v>0</v>
      </c>
      <c r="BD68" s="821">
        <f>'SAME R Results'!AW13</f>
        <v>6.3311170000000008</v>
      </c>
      <c r="BE68" s="821">
        <f>'SAME R Results'!AX13</f>
        <v>4.8189699999999993</v>
      </c>
      <c r="BF68" s="827">
        <f>'SAME R Results'!AY13</f>
        <v>53540</v>
      </c>
      <c r="BG68" s="784">
        <f>'SAME R Results'!AZ13</f>
        <v>0</v>
      </c>
      <c r="BH68" s="784">
        <f>'SAME R Results'!BA13</f>
        <v>0</v>
      </c>
      <c r="BI68" s="789"/>
      <c r="BJ68" s="784">
        <f>'SAME R Results'!BB13</f>
        <v>45.308650000000007</v>
      </c>
      <c r="BK68" s="784">
        <f>'SAME R Results'!BC13</f>
        <v>1.5121470000000015</v>
      </c>
      <c r="BL68" s="2159">
        <f>'SAME R Results'!BD13</f>
        <v>2068777.3214579814</v>
      </c>
      <c r="BM68" s="784">
        <f>'SAME R Results'!BE13</f>
        <v>308.14292214783211</v>
      </c>
      <c r="BN68" s="784">
        <f>'SAME R Results'!BF13</f>
        <v>0</v>
      </c>
      <c r="BO68" s="784">
        <f>'SAME R Results'!BG13</f>
        <v>0</v>
      </c>
      <c r="BP68" s="789"/>
      <c r="BQ68" s="784">
        <f>'SAME R Results'!BH13</f>
        <v>35.6499301662937</v>
      </c>
      <c r="BR68" s="817">
        <f>'SAME R Results'!BI13</f>
        <v>0.14894929432553272</v>
      </c>
      <c r="BS68" s="817">
        <f>'SAME R Results'!BJ13</f>
        <v>0.32046610714872392</v>
      </c>
      <c r="BT68" s="817">
        <f>'SAME R Results'!BL13</f>
        <v>0</v>
      </c>
      <c r="BU68" s="817">
        <f>'SAME R Results'!BM13</f>
        <v>2.3996231498083622</v>
      </c>
      <c r="BV68" s="817">
        <f>'SAME R Results'!BN13</f>
        <v>0.10154688893994045</v>
      </c>
      <c r="BW68" s="784">
        <f>'SAME R Results'!BO13</f>
        <v>2068777.3214579814</v>
      </c>
      <c r="BX68" s="784">
        <f>'SAME R Results'!BP13</f>
        <v>2036814.8591467168</v>
      </c>
      <c r="BY68" s="784">
        <f>'SAME R Results'!BQ13</f>
        <v>1879448.3707933417</v>
      </c>
      <c r="BZ68" s="784">
        <f>'SAME R Results'!BR13</f>
        <v>308.14292214783211</v>
      </c>
      <c r="CA68" s="784">
        <f>'SAME R Results'!BS13</f>
        <v>0.33564481044126815</v>
      </c>
      <c r="CB68" s="784">
        <f>'SAME R Results'!BT13</f>
        <v>0.28000000000000003</v>
      </c>
      <c r="CC68" s="784">
        <f>'SAME R Results'!BV13</f>
        <v>2.8100854729799853</v>
      </c>
      <c r="CD68" s="880">
        <f>'SAME R Results'!BW13</f>
        <v>1</v>
      </c>
      <c r="CE68" s="1086">
        <f>'SAME R Results'!BZ13</f>
        <v>262.89926572283059</v>
      </c>
      <c r="CF68" s="1777">
        <f>'SAME R Results'!CA13</f>
        <v>1.2266666666667092</v>
      </c>
      <c r="CG68" s="1777">
        <f>'SAME R Results'!CB13</f>
        <v>0</v>
      </c>
      <c r="CH68" s="1777">
        <f>'SAME R Results'!CC13</f>
        <v>0</v>
      </c>
      <c r="CI68" s="1777">
        <f>'SAME R Results'!CD13</f>
        <v>0.17437465842208272</v>
      </c>
      <c r="CJ68" s="1777"/>
      <c r="CK68" s="1777"/>
      <c r="CL68" s="2015"/>
      <c r="CM68" s="2015"/>
      <c r="CN68" s="2016"/>
      <c r="CO68" s="2016"/>
      <c r="CP68" s="2016"/>
      <c r="CQ68" s="2071">
        <f t="shared" si="9"/>
        <v>116060.66613919873</v>
      </c>
      <c r="CR68" s="2074">
        <f t="shared" si="1"/>
        <v>8.6161835294021003</v>
      </c>
      <c r="CS68" s="2082">
        <f t="shared" si="2"/>
        <v>127.32117916533463</v>
      </c>
      <c r="CT68" s="2074">
        <f t="shared" si="3"/>
        <v>32496.986518975649</v>
      </c>
      <c r="CU68" s="2074">
        <f t="shared" si="4"/>
        <v>30.772084033578921</v>
      </c>
      <c r="CV68" s="1268">
        <v>46</v>
      </c>
      <c r="CW68" s="2074">
        <f t="shared" si="5"/>
        <v>27.270455431329481</v>
      </c>
      <c r="CX68" s="2071">
        <f t="shared" si="6"/>
        <v>443103.81125912018</v>
      </c>
      <c r="CY68" s="2074">
        <f t="shared" si="7"/>
        <v>4.8404032097077732</v>
      </c>
      <c r="CZ68" s="2074">
        <f t="shared" si="8"/>
        <v>74.47464716276636</v>
      </c>
    </row>
    <row r="69" spans="1:105" ht="16.5" customHeight="1" x14ac:dyDescent="0.25">
      <c r="A69" s="780">
        <v>2</v>
      </c>
      <c r="B69" s="784">
        <f>'SAME R Results'!A15</f>
        <v>2</v>
      </c>
      <c r="C69" s="1806" t="str">
        <f>'SAME R Results'!B15</f>
        <v>Lampwick</v>
      </c>
      <c r="D69" s="784" t="str">
        <f>'SAME R Results'!C15</f>
        <v>L14</v>
      </c>
      <c r="E69" s="784" t="str">
        <f>'SAME R Results'!D15</f>
        <v>10 L</v>
      </c>
      <c r="F69" s="784">
        <f>'SAME R Results'!E15</f>
        <v>3</v>
      </c>
      <c r="G69" s="784">
        <f>'SAME R Results'!F15</f>
        <v>57</v>
      </c>
      <c r="H69" s="785" t="str">
        <f>'SAME R Results'!G15</f>
        <v>High RT/R0 reburn sample</v>
      </c>
      <c r="I69" s="784">
        <f>'SAME R Results'!H15</f>
        <v>210</v>
      </c>
      <c r="J69" s="786">
        <f>'SAME R Results'!I15</f>
        <v>40388</v>
      </c>
      <c r="K69" s="784">
        <f>'SAME R Results'!J15</f>
        <v>0</v>
      </c>
      <c r="L69" s="788"/>
      <c r="M69" s="788"/>
      <c r="N69" s="784">
        <f>'SAME R Results'!K15</f>
        <v>8.1</v>
      </c>
      <c r="O69" s="793">
        <f>'SAME R Results'!L15</f>
        <v>1.2528990314448718</v>
      </c>
      <c r="P69" s="784">
        <f>'SAME R Results'!M15</f>
        <v>60</v>
      </c>
      <c r="Q69" s="784">
        <f>'SAME R Results'!N15</f>
        <v>11</v>
      </c>
      <c r="R69" s="784">
        <f>'SAME R Results'!O15</f>
        <v>8</v>
      </c>
      <c r="S69" s="784" t="str">
        <f>'SAME R Results'!P15</f>
        <v>n</v>
      </c>
      <c r="T69" s="784" t="str">
        <f>'SAME R Results'!Q15</f>
        <v>n</v>
      </c>
      <c r="U69" s="784" t="str">
        <f>'SAME R Results'!R15</f>
        <v>n/a</v>
      </c>
      <c r="V69" s="784" t="str">
        <f>'SAME R Results'!S15</f>
        <v>n</v>
      </c>
      <c r="W69" s="784">
        <f>'SAME R Results'!T15</f>
        <v>0</v>
      </c>
      <c r="X69" s="784" t="str">
        <f>'SAME R Results'!U15</f>
        <v>n</v>
      </c>
      <c r="Y69" s="784" t="str">
        <f>'SAME R Results'!V15</f>
        <v>n</v>
      </c>
      <c r="Z69" s="784" t="str">
        <f>'SAME R Results'!W15</f>
        <v>y</v>
      </c>
      <c r="AA69" s="784" t="str">
        <f>'SAME R Results'!X15</f>
        <v>n</v>
      </c>
      <c r="AB69" s="784" t="str">
        <f>'SAME R Results'!Y15</f>
        <v>y</v>
      </c>
      <c r="AC69" s="789"/>
      <c r="AD69" s="784" t="str">
        <f>'SAME R Results'!Z15</f>
        <v>y</v>
      </c>
      <c r="AE69" s="784">
        <f>'SAME R Results'!AA15</f>
        <v>10</v>
      </c>
      <c r="AF69" s="784" t="str">
        <f>'SAME R Results'!AB15</f>
        <v>y</v>
      </c>
      <c r="AG69" s="817">
        <f>'SAME R Results'!AC15</f>
        <v>3.852706928546E-2</v>
      </c>
      <c r="AH69" s="819">
        <f>'SAME R Results'!AD15</f>
        <v>0</v>
      </c>
      <c r="AI69" s="784">
        <f>'SAME R Results'!AE15</f>
        <v>0</v>
      </c>
      <c r="AJ69" s="784">
        <f>'SAME R Results'!AF15</f>
        <v>0</v>
      </c>
      <c r="AK69" s="784">
        <f>'SAME R Results'!AG15</f>
        <v>0</v>
      </c>
      <c r="AL69" s="784">
        <f>'SAME R Results'!AH15</f>
        <v>0</v>
      </c>
      <c r="AM69" s="784">
        <f>'SAME R Results'!AI15</f>
        <v>0</v>
      </c>
      <c r="AN69" s="784">
        <f>'SAME R Results'!AJ15</f>
        <v>0</v>
      </c>
      <c r="AO69" s="784">
        <f>'SAME R Results'!AK15</f>
        <v>0</v>
      </c>
      <c r="AP69" s="784">
        <f>'SAME R Results'!AL15</f>
        <v>0</v>
      </c>
      <c r="AQ69" s="784">
        <f>'SAME R Results'!AM15</f>
        <v>0</v>
      </c>
      <c r="AR69" s="817">
        <f>'SAME R Results'!AN15</f>
        <v>0</v>
      </c>
      <c r="AS69" s="819">
        <f>'SAME R Results'!AO15</f>
        <v>0</v>
      </c>
      <c r="AT69" s="784">
        <f>'SAME R Results'!AP15</f>
        <v>0</v>
      </c>
      <c r="AU69" s="789"/>
      <c r="AV69" s="821">
        <f>'SAME R Results'!AQ15</f>
        <v>0</v>
      </c>
      <c r="AW69" s="821">
        <f>'SAME R Results'!AR15</f>
        <v>5.6770474999999996</v>
      </c>
      <c r="AX69" s="821">
        <f>'SAME R Results'!AS15</f>
        <v>0</v>
      </c>
      <c r="AY69" s="821">
        <f>'SAME R Results'!AT15</f>
        <v>0</v>
      </c>
      <c r="AZ69" s="824"/>
      <c r="BA69" s="824"/>
      <c r="BB69" s="821">
        <f>'SAME R Results'!AU15</f>
        <v>0</v>
      </c>
      <c r="BC69" s="821">
        <f>'SAME R Results'!AV15</f>
        <v>0</v>
      </c>
      <c r="BD69" s="821">
        <f>'SAME R Results'!AW15</f>
        <v>5.9602509999999995</v>
      </c>
      <c r="BE69" s="821">
        <f>'SAME R Results'!AX15</f>
        <v>4.7012930000000015</v>
      </c>
      <c r="BF69" s="827">
        <f>'SAME R Results'!AY15</f>
        <v>72415</v>
      </c>
      <c r="BG69" s="784">
        <f>'SAME R Results'!AZ15</f>
        <v>0</v>
      </c>
      <c r="BH69" s="784">
        <f>'SAME R Results'!BA15</f>
        <v>0</v>
      </c>
      <c r="BI69" s="789"/>
      <c r="BJ69" s="784">
        <f>'SAME R Results'!BB15</f>
        <v>16.871749999999999</v>
      </c>
      <c r="BK69" s="784">
        <f>'SAME R Results'!BC15</f>
        <v>1.258957999999998</v>
      </c>
      <c r="BL69" s="2159">
        <f>'SAME R Results'!BD15</f>
        <v>2869058.83318034</v>
      </c>
      <c r="BM69" s="784">
        <f>'SAME R Results'!BE15</f>
        <v>244.52617424712432</v>
      </c>
      <c r="BN69" s="784">
        <f>'SAME R Results'!BF15</f>
        <v>0</v>
      </c>
      <c r="BO69" s="784">
        <f>'SAME R Results'!BG15</f>
        <v>0</v>
      </c>
      <c r="BP69" s="789"/>
      <c r="BQ69" s="784">
        <f>'SAME R Results'!BH15</f>
        <v>13.244788199256673</v>
      </c>
      <c r="BR69" s="817">
        <f>'SAME R Results'!BI15</f>
        <v>8.5228706856480888E-2</v>
      </c>
      <c r="BS69" s="817">
        <f>'SAME R Results'!BJ15</f>
        <v>0.20658667883299123</v>
      </c>
      <c r="BT69" s="817">
        <f>'SAME R Results'!BL15</f>
        <v>0</v>
      </c>
      <c r="BU69" s="817">
        <f>'SAME R Results'!BM15</f>
        <v>2.5624075603162524</v>
      </c>
      <c r="BV69" s="817">
        <f>'SAME R Results'!BN15</f>
        <v>5.4742886305248775E-2</v>
      </c>
      <c r="BW69" s="784">
        <f>'SAME R Results'!BO15</f>
        <v>2869058.83318034</v>
      </c>
      <c r="BX69" s="784">
        <f>'SAME R Results'!BP15</f>
        <v>2825828.3193912068</v>
      </c>
      <c r="BY69" s="784">
        <f>'SAME R Results'!BQ15</f>
        <v>2577506.6094237519</v>
      </c>
      <c r="BZ69" s="784">
        <f>'SAME R Results'!BR15</f>
        <v>244.52617424712432</v>
      </c>
      <c r="CA69" s="784">
        <f>'SAME R Results'!BS15</f>
        <v>0.27944552961022773</v>
      </c>
      <c r="CB69" s="784">
        <f>'SAME R Results'!BT15</f>
        <v>0.28000000000000003</v>
      </c>
      <c r="CC69" s="784">
        <f>'SAME R Results'!BV15</f>
        <v>2.8036697436451621</v>
      </c>
      <c r="CD69" s="880">
        <f>'SAME R Results'!BW15</f>
        <v>1</v>
      </c>
      <c r="CE69" s="1086">
        <f>'SAME R Results'!BZ15</f>
        <v>0</v>
      </c>
      <c r="CF69" s="1777">
        <f>'SAME R Results'!CA15</f>
        <v>0</v>
      </c>
      <c r="CG69" s="1777" t="str">
        <f>'SAME R Results'!CB15</f>
        <v xml:space="preserve"> 07L    10L</v>
      </c>
      <c r="CH69" s="1777">
        <f>'SAME R Results'!CC15</f>
        <v>210</v>
      </c>
      <c r="CI69" s="1777">
        <f>'SAME R Results'!CD15</f>
        <v>0</v>
      </c>
      <c r="CJ69" s="1777"/>
      <c r="CK69" s="1777"/>
      <c r="CL69" s="2015"/>
      <c r="CM69" s="2015"/>
      <c r="CN69" s="2016"/>
      <c r="CO69" s="2016"/>
      <c r="CP69" s="2016"/>
      <c r="CQ69" s="2071">
        <f t="shared" si="9"/>
        <v>433235.89475615142</v>
      </c>
      <c r="CR69" s="2074">
        <f t="shared" si="1"/>
        <v>2.3082113280637886</v>
      </c>
      <c r="CS69" s="2082">
        <f t="shared" si="2"/>
        <v>47.302814997345259</v>
      </c>
      <c r="CT69" s="2074">
        <f t="shared" si="3"/>
        <v>121306.0505317224</v>
      </c>
      <c r="CU69" s="2074">
        <f t="shared" si="4"/>
        <v>8.2436118859421033</v>
      </c>
      <c r="CV69" s="1268">
        <v>47</v>
      </c>
      <c r="CW69" s="2074">
        <f t="shared" si="5"/>
        <v>12.767491248890311</v>
      </c>
      <c r="CX69" s="2071">
        <f t="shared" si="6"/>
        <v>774386.96930060582</v>
      </c>
      <c r="CY69" s="2074">
        <f t="shared" si="7"/>
        <v>10.338757820685627</v>
      </c>
      <c r="CZ69" s="2074">
        <f t="shared" si="8"/>
        <v>42.614353428240449</v>
      </c>
    </row>
    <row r="70" spans="1:105" ht="16.5" customHeight="1" x14ac:dyDescent="0.25">
      <c r="A70" s="780">
        <v>2</v>
      </c>
      <c r="B70" s="784">
        <f>'SAME R Results'!A37</f>
        <v>6</v>
      </c>
      <c r="C70" s="1806" t="str">
        <f>'SAME R Results'!B37</f>
        <v>Lampwick</v>
      </c>
      <c r="D70" s="784" t="str">
        <f>'SAME R Results'!C37</f>
        <v>L25</v>
      </c>
      <c r="E70" s="784" t="str">
        <f>'SAME R Results'!D37</f>
        <v>21 L</v>
      </c>
      <c r="F70" s="784">
        <f>'SAME R Results'!E37</f>
        <v>2</v>
      </c>
      <c r="G70" s="784">
        <f>'SAME R Results'!F37</f>
        <v>68</v>
      </c>
      <c r="H70" s="785" t="str">
        <f>'SAME R Results'!G37</f>
        <v>High temp aged STS det</v>
      </c>
      <c r="I70" s="784">
        <f>'SAME R Results'!H37</f>
        <v>236</v>
      </c>
      <c r="J70" s="786">
        <f>'SAME R Results'!I37</f>
        <v>40414</v>
      </c>
      <c r="K70" s="784">
        <f>'SAME R Results'!J37</f>
        <v>0</v>
      </c>
      <c r="L70" s="788"/>
      <c r="M70" s="788"/>
      <c r="N70" s="784">
        <f>'SAME R Results'!K37</f>
        <v>8.1</v>
      </c>
      <c r="O70" s="793">
        <f>'SAME R Results'!L37</f>
        <v>1.28</v>
      </c>
      <c r="P70" s="784">
        <f>'SAME R Results'!M37</f>
        <v>60</v>
      </c>
      <c r="Q70" s="784">
        <f>'SAME R Results'!N37</f>
        <v>720</v>
      </c>
      <c r="R70" s="784">
        <f>'SAME R Results'!O37</f>
        <v>8</v>
      </c>
      <c r="S70" s="784" t="str">
        <f>'SAME R Results'!P37</f>
        <v>n</v>
      </c>
      <c r="T70" s="784" t="str">
        <f>'SAME R Results'!Q37</f>
        <v>n</v>
      </c>
      <c r="U70" s="784">
        <f>'SAME R Results'!R37</f>
        <v>747.14285714285711</v>
      </c>
      <c r="V70" s="784" t="str">
        <f>'SAME R Results'!S37</f>
        <v>y</v>
      </c>
      <c r="W70" s="784">
        <f>'SAME R Results'!T37</f>
        <v>90</v>
      </c>
      <c r="X70" s="784" t="str">
        <f>'SAME R Results'!U37</f>
        <v>y</v>
      </c>
      <c r="Y70" s="784" t="str">
        <f>'SAME R Results'!V37</f>
        <v>y</v>
      </c>
      <c r="Z70" s="784" t="str">
        <f>'SAME R Results'!W37</f>
        <v>y</v>
      </c>
      <c r="AA70" s="784" t="str">
        <f>'SAME R Results'!X37</f>
        <v>n</v>
      </c>
      <c r="AB70" s="784" t="str">
        <f>'SAME R Results'!Y37</f>
        <v>y</v>
      </c>
      <c r="AC70" s="789"/>
      <c r="AD70" s="784" t="str">
        <f>'SAME R Results'!Z37</f>
        <v>y</v>
      </c>
      <c r="AE70" s="784">
        <f>'SAME R Results'!AA37</f>
        <v>10</v>
      </c>
      <c r="AF70" s="784" t="str">
        <f>'SAME R Results'!AB37</f>
        <v>y</v>
      </c>
      <c r="AG70" s="817">
        <f>'SAME R Results'!AC37</f>
        <v>3.852706928546E-2</v>
      </c>
      <c r="AH70" s="819">
        <f>'SAME R Results'!AD37</f>
        <v>0</v>
      </c>
      <c r="AI70" s="784">
        <f>'SAME R Results'!AE37</f>
        <v>0</v>
      </c>
      <c r="AJ70" s="784">
        <f>'SAME R Results'!AF37</f>
        <v>0</v>
      </c>
      <c r="AK70" s="784">
        <f>'SAME R Results'!AG37</f>
        <v>0</v>
      </c>
      <c r="AL70" s="784">
        <f>'SAME R Results'!AH37</f>
        <v>0</v>
      </c>
      <c r="AM70" s="784">
        <f>'SAME R Results'!AI37</f>
        <v>0</v>
      </c>
      <c r="AN70" s="784">
        <f>'SAME R Results'!AJ37</f>
        <v>0</v>
      </c>
      <c r="AO70" s="784">
        <f>'SAME R Results'!AK37</f>
        <v>0</v>
      </c>
      <c r="AP70" s="784">
        <f>'SAME R Results'!AL37</f>
        <v>0</v>
      </c>
      <c r="AQ70" s="784">
        <f>'SAME R Results'!AM37</f>
        <v>0</v>
      </c>
      <c r="AR70" s="817">
        <f>'SAME R Results'!AN37</f>
        <v>0</v>
      </c>
      <c r="AS70" s="819">
        <f>'SAME R Results'!AO37</f>
        <v>0</v>
      </c>
      <c r="AT70" s="784">
        <f>'SAME R Results'!AP37</f>
        <v>0</v>
      </c>
      <c r="AU70" s="789"/>
      <c r="AV70" s="821">
        <f>'SAME R Results'!AQ37</f>
        <v>0</v>
      </c>
      <c r="AW70" s="821">
        <f>'SAME R Results'!AR37</f>
        <v>6.2574299999999994</v>
      </c>
      <c r="AX70" s="821">
        <f>'SAME R Results'!AS37</f>
        <v>4.5798335000000003</v>
      </c>
      <c r="AY70" s="821">
        <f>'SAME R Results'!AT37</f>
        <v>5.1029809999999989</v>
      </c>
      <c r="AZ70" s="824"/>
      <c r="BA70" s="824"/>
      <c r="BB70" s="821">
        <f>'SAME R Results'!AU37</f>
        <v>1.903838575</v>
      </c>
      <c r="BC70" s="821">
        <f>'SAME R Results'!AV37</f>
        <v>3.7948599999999985E-2</v>
      </c>
      <c r="BD70" s="821">
        <f>'SAME R Results'!AW37</f>
        <v>6.1075134999999996</v>
      </c>
      <c r="BE70" s="821">
        <f>'SAME R Results'!AX37</f>
        <v>4.6727299999999996</v>
      </c>
      <c r="BF70" s="827">
        <f>'SAME R Results'!AY37</f>
        <v>33300</v>
      </c>
      <c r="BG70" s="784">
        <f>'SAME R Results'!AZ37</f>
        <v>1.7997059249999996</v>
      </c>
      <c r="BH70" s="784">
        <f>'SAME R Results'!BA37</f>
        <v>8.7646505E-2</v>
      </c>
      <c r="BI70" s="789"/>
      <c r="BJ70" s="784">
        <f>'SAME R Results'!BB37</f>
        <v>56.926549999999999</v>
      </c>
      <c r="BK70" s="784">
        <f>'SAME R Results'!BC37</f>
        <v>1.4347835</v>
      </c>
      <c r="BL70" s="2159">
        <f>'SAME R Results'!BD37</f>
        <v>1251718.8795930552</v>
      </c>
      <c r="BM70" s="784">
        <f>'SAME R Results'!BE37</f>
        <v>287.95164607953711</v>
      </c>
      <c r="BN70" s="784">
        <f>'SAME R Results'!BF37</f>
        <v>1.865889975</v>
      </c>
      <c r="BO70" s="784">
        <f>'SAME R Results'!BG37</f>
        <v>0.42801485499999992</v>
      </c>
      <c r="BP70" s="789"/>
      <c r="BQ70" s="784">
        <f>'SAME R Results'!BH37</f>
        <v>35.147288413873866</v>
      </c>
      <c r="BR70" s="817">
        <f>'SAME R Results'!BI37</f>
        <v>0.23004498116474259</v>
      </c>
      <c r="BS70" s="817">
        <f>'SAME R Results'!BJ37</f>
        <v>0.3771048633840024</v>
      </c>
      <c r="BT70" s="817">
        <f>'SAME R Results'!BL37</f>
        <v>4.3594047103809057</v>
      </c>
      <c r="BU70" s="817">
        <f>'SAME R Results'!BM37</f>
        <v>2.0198596954229169</v>
      </c>
      <c r="BV70" s="817">
        <f>'SAME R Results'!BN37</f>
        <v>0.17967517541300185</v>
      </c>
      <c r="BW70" s="784">
        <f>'SAME R Results'!BO37</f>
        <v>1251718.8795930552</v>
      </c>
      <c r="BX70" s="784">
        <f>'SAME R Results'!BP37</f>
        <v>1231839.350363225</v>
      </c>
      <c r="BY70" s="784">
        <f>'SAME R Results'!BQ37</f>
        <v>1151456.9060860847</v>
      </c>
      <c r="BZ70" s="784">
        <f>'SAME R Results'!BR37</f>
        <v>287.95164607953711</v>
      </c>
      <c r="CA70" s="784">
        <f>'SAME R Results'!BS37</f>
        <v>0.31847276480511405</v>
      </c>
      <c r="CB70" s="784">
        <f>'SAME R Results'!BT37</f>
        <v>0.28000000000000003</v>
      </c>
      <c r="CC70" s="784">
        <f>'SAME R Results'!BV37</f>
        <v>2.2050524763849122</v>
      </c>
      <c r="CD70" s="880">
        <f>'SAME R Results'!BW37</f>
        <v>1</v>
      </c>
      <c r="CE70" s="1086">
        <f>'SAME R Results'!BZ37</f>
        <v>297.38147020835208</v>
      </c>
      <c r="CF70" s="1777">
        <f>'SAME R Results'!CA37</f>
        <v>0</v>
      </c>
      <c r="CG70" s="1777">
        <f>'SAME R Results'!CB37</f>
        <v>0</v>
      </c>
      <c r="CH70" s="1777">
        <f>'SAME R Results'!CC37</f>
        <v>0</v>
      </c>
      <c r="CI70" s="1777">
        <f>'SAME R Results'!CD37</f>
        <v>0</v>
      </c>
      <c r="CJ70" s="1777"/>
      <c r="CK70" s="1777"/>
      <c r="CL70" s="2015">
        <f>'SAME R Results'!CI37</f>
        <v>37</v>
      </c>
      <c r="CM70" s="2015" t="str">
        <f>'SAME R Results'!CJ37</f>
        <v>Lampwick</v>
      </c>
      <c r="CN70" s="2016">
        <f>'SAME R Results'!CK37</f>
        <v>0.23004498116474259</v>
      </c>
      <c r="CO70" s="2016">
        <f>'SAME R Results'!CL37</f>
        <v>5.3087736186882284E-2</v>
      </c>
      <c r="CP70" s="2016">
        <f>'SAME R Results'!CM37</f>
        <v>2.9772658351645803E-2</v>
      </c>
      <c r="CQ70" s="2071">
        <f t="shared" si="9"/>
        <v>71227.052559705175</v>
      </c>
      <c r="CR70" s="2074">
        <f t="shared" si="1"/>
        <v>14.0396094470112</v>
      </c>
      <c r="CS70" s="2082">
        <f t="shared" si="2"/>
        <v>125.5260300495495</v>
      </c>
      <c r="CT70" s="2074">
        <f t="shared" si="3"/>
        <v>19943.574716717452</v>
      </c>
      <c r="CU70" s="2074">
        <f t="shared" si="4"/>
        <v>50.141462310754278</v>
      </c>
      <c r="CV70" s="1268">
        <v>48</v>
      </c>
      <c r="CW70" s="2074">
        <f t="shared" si="5"/>
        <v>28.771212445098815</v>
      </c>
      <c r="CX70" s="2071">
        <f t="shared" si="6"/>
        <v>286900.41254468955</v>
      </c>
      <c r="CY70" s="2074">
        <f t="shared" si="7"/>
        <v>4.5879192700649032</v>
      </c>
      <c r="CZ70" s="2074">
        <f t="shared" si="8"/>
        <v>115.02249058237129</v>
      </c>
    </row>
    <row r="71" spans="1:105" ht="16.5" customHeight="1" x14ac:dyDescent="0.25">
      <c r="A71" s="780">
        <v>2</v>
      </c>
      <c r="B71" s="784">
        <f>'SAME R Results'!A54</f>
        <v>4</v>
      </c>
      <c r="C71" s="1806" t="str">
        <f>'SAME R Results'!B54</f>
        <v>Lampwick</v>
      </c>
      <c r="D71" s="784" t="str">
        <f>'SAME R Results'!C54</f>
        <v>L16</v>
      </c>
      <c r="E71" s="784" t="str">
        <f>'SAME R Results'!D54</f>
        <v>31 L</v>
      </c>
      <c r="F71" s="784">
        <f>'SAME R Results'!E54</f>
        <v>1</v>
      </c>
      <c r="G71" s="784">
        <f>'SAME R Results'!F54</f>
        <v>78</v>
      </c>
      <c r="H71" s="785" t="str">
        <f>'SAME R Results'!G54</f>
        <v>Baseline aging</v>
      </c>
      <c r="I71" s="784">
        <f>'SAME R Results'!H54</f>
        <v>239</v>
      </c>
      <c r="J71" s="786">
        <f>'SAME R Results'!I54</f>
        <v>40416</v>
      </c>
      <c r="K71" s="784">
        <f>'SAME R Results'!J54</f>
        <v>0</v>
      </c>
      <c r="L71" s="788"/>
      <c r="M71" s="788"/>
      <c r="N71" s="784">
        <f>'SAME R Results'!K54</f>
        <v>8.1</v>
      </c>
      <c r="O71" s="793">
        <f>'SAME R Results'!L54</f>
        <v>1.2450000000000001</v>
      </c>
      <c r="P71" s="784">
        <f>'SAME R Results'!M54</f>
        <v>60</v>
      </c>
      <c r="Q71" s="784">
        <f>'SAME R Results'!N54</f>
        <v>11</v>
      </c>
      <c r="R71" s="784">
        <f>'SAME R Results'!O54</f>
        <v>8</v>
      </c>
      <c r="S71" s="784" t="str">
        <f>'SAME R Results'!P54</f>
        <v>n</v>
      </c>
      <c r="T71" s="784" t="str">
        <f>'SAME R Results'!Q54</f>
        <v>n</v>
      </c>
      <c r="U71" s="784">
        <f>'SAME R Results'!R54</f>
        <v>37.333333333333336</v>
      </c>
      <c r="V71" s="784" t="str">
        <f>'SAME R Results'!S54</f>
        <v>y</v>
      </c>
      <c r="W71" s="784">
        <f>'SAME R Results'!T54</f>
        <v>90</v>
      </c>
      <c r="X71" s="784" t="str">
        <f>'SAME R Results'!U54</f>
        <v>n</v>
      </c>
      <c r="Y71" s="784" t="str">
        <f>'SAME R Results'!V54</f>
        <v>y</v>
      </c>
      <c r="Z71" s="784" t="str">
        <f>'SAME R Results'!W54</f>
        <v>y</v>
      </c>
      <c r="AA71" s="784" t="str">
        <f>'SAME R Results'!X54</f>
        <v>n</v>
      </c>
      <c r="AB71" s="784" t="str">
        <f>'SAME R Results'!Y54</f>
        <v>y</v>
      </c>
      <c r="AC71" s="789"/>
      <c r="AD71" s="784" t="str">
        <f>'SAME R Results'!Z54</f>
        <v>y</v>
      </c>
      <c r="AE71" s="784">
        <f>'SAME R Results'!AA54</f>
        <v>10</v>
      </c>
      <c r="AF71" s="784" t="str">
        <f>'SAME R Results'!AB54</f>
        <v>y</v>
      </c>
      <c r="AG71" s="817">
        <f>'SAME R Results'!AC54</f>
        <v>3.852706928546E-2</v>
      </c>
      <c r="AH71" s="819">
        <f>'SAME R Results'!AD54</f>
        <v>0</v>
      </c>
      <c r="AI71" s="784">
        <f>'SAME R Results'!AE54</f>
        <v>58</v>
      </c>
      <c r="AJ71" s="784">
        <f>'SAME R Results'!AF54</f>
        <v>480</v>
      </c>
      <c r="AK71" s="784">
        <f>'SAME R Results'!AG54</f>
        <v>0</v>
      </c>
      <c r="AL71" s="784" t="str">
        <f>'SAME R Results'!AH54</f>
        <v>n</v>
      </c>
      <c r="AM71" s="784" t="str">
        <f>'SAME R Results'!AI54</f>
        <v>y</v>
      </c>
      <c r="AN71" s="784" t="str">
        <f>'SAME R Results'!AJ54</f>
        <v>y</v>
      </c>
      <c r="AO71" s="784" t="str">
        <f>'SAME R Results'!AK54</f>
        <v>n</v>
      </c>
      <c r="AP71" s="784" t="str">
        <f>'SAME R Results'!AL54</f>
        <v>y</v>
      </c>
      <c r="AQ71" s="784" t="str">
        <f>'SAME R Results'!AM54</f>
        <v>y</v>
      </c>
      <c r="AR71" s="817">
        <f>'SAME R Results'!AN54</f>
        <v>3.852706928546E-2</v>
      </c>
      <c r="AS71" s="819">
        <f>'SAME R Results'!AO54</f>
        <v>0</v>
      </c>
      <c r="AT71" s="784">
        <f>'SAME R Results'!AP54</f>
        <v>0</v>
      </c>
      <c r="AU71" s="789"/>
      <c r="AV71" s="821">
        <f>'SAME R Results'!AQ54</f>
        <v>0</v>
      </c>
      <c r="AW71" s="821">
        <f>'SAME R Results'!AR54</f>
        <v>6.2357344999999995</v>
      </c>
      <c r="AX71" s="821">
        <f>'SAME R Results'!AS54</f>
        <v>0</v>
      </c>
      <c r="AY71" s="821">
        <f>'SAME R Results'!AT54</f>
        <v>0</v>
      </c>
      <c r="AZ71" s="824"/>
      <c r="BA71" s="824"/>
      <c r="BB71" s="821">
        <f>'SAME R Results'!AU54</f>
        <v>1.6757659999999999</v>
      </c>
      <c r="BC71" s="821">
        <f>'SAME R Results'!AV54</f>
        <v>2.7755744999999998E-2</v>
      </c>
      <c r="BD71" s="821">
        <f>'SAME R Results'!AW54</f>
        <v>6.4490194999999986</v>
      </c>
      <c r="BE71" s="821">
        <f>'SAME R Results'!AX54</f>
        <v>4.6564184999999991</v>
      </c>
      <c r="BF71" s="827">
        <f>'SAME R Results'!AY54</f>
        <v>75130</v>
      </c>
      <c r="BG71" s="784">
        <f>'SAME R Results'!AZ54</f>
        <v>1.5975955000000002</v>
      </c>
      <c r="BH71" s="784">
        <f>'SAME R Results'!BA54</f>
        <v>8.6288455000000014E-2</v>
      </c>
      <c r="BI71" s="789"/>
      <c r="BJ71" s="784">
        <f>'SAME R Results'!BB54</f>
        <v>39.573999999999998</v>
      </c>
      <c r="BK71" s="784">
        <f>'SAME R Results'!BC54</f>
        <v>1.7926009999999994</v>
      </c>
      <c r="BL71" s="2159">
        <f>'SAME R Results'!BD54</f>
        <v>2987215.0655236603</v>
      </c>
      <c r="BM71" s="784">
        <f>'SAME R Results'!BE54</f>
        <v>387.98534579403099</v>
      </c>
      <c r="BN71" s="784">
        <f>'SAME R Results'!BF54</f>
        <v>1.648010255</v>
      </c>
      <c r="BO71" s="784">
        <f>'SAME R Results'!BG54</f>
        <v>0.37782676125000003</v>
      </c>
      <c r="BP71" s="789"/>
      <c r="BQ71" s="784">
        <f>'SAME R Results'!BH54</f>
        <v>28.967369521896455</v>
      </c>
      <c r="BR71" s="817">
        <f>'SAME R Results'!BI54</f>
        <v>0.12988195937811292</v>
      </c>
      <c r="BS71" s="817">
        <f>'SAME R Results'!BJ54</f>
        <v>0.26457449879290013</v>
      </c>
      <c r="BT71" s="817">
        <f>'SAME R Results'!BL54</f>
        <v>4.3618145245925186</v>
      </c>
      <c r="BU71" s="817">
        <f>'SAME R Results'!BM54</f>
        <v>2.3244947864218388</v>
      </c>
      <c r="BV71" s="817">
        <f>'SAME R Results'!BN54</f>
        <v>9.1001647839796321E-2</v>
      </c>
      <c r="BW71" s="784">
        <f>'SAME R Results'!BO54</f>
        <v>2987215.0655236603</v>
      </c>
      <c r="BX71" s="784">
        <f>'SAME R Results'!BP54</f>
        <v>2942363.7432702929</v>
      </c>
      <c r="BY71" s="784">
        <f>'SAME R Results'!BQ54</f>
        <v>2679437.4919910925</v>
      </c>
      <c r="BZ71" s="784">
        <f>'SAME R Results'!BR54</f>
        <v>387.98534579403099</v>
      </c>
      <c r="CA71" s="784">
        <f>'SAME R Results'!BS54</f>
        <v>0.39789598685962874</v>
      </c>
      <c r="CB71" s="784">
        <f>'SAME R Results'!BT54</f>
        <v>0.28000000000000003</v>
      </c>
      <c r="CC71" s="784">
        <f>'SAME R Results'!BV54</f>
        <v>2.6142136541575325</v>
      </c>
      <c r="CD71" s="880">
        <f>'SAME R Results'!BW54</f>
        <v>1</v>
      </c>
      <c r="CE71" s="1086">
        <f>'SAME R Results'!BZ54</f>
        <v>259.49131380277208</v>
      </c>
      <c r="CF71" s="1777">
        <f>'SAME R Results'!CA54</f>
        <v>1.25</v>
      </c>
      <c r="CG71" s="1777" t="str">
        <f>'SAME R Results'!CB54</f>
        <v xml:space="preserve"> 31L</v>
      </c>
      <c r="CH71" s="1777">
        <f>'SAME R Results'!CC54</f>
        <v>239</v>
      </c>
      <c r="CI71" s="1777">
        <f>'SAME R Results'!CD54</f>
        <v>0.13904337370510297</v>
      </c>
      <c r="CJ71" s="1777"/>
      <c r="CK71" s="1777"/>
      <c r="CL71" s="2015">
        <f>'SAME R Results'!CI54</f>
        <v>54</v>
      </c>
      <c r="CM71" s="2015" t="str">
        <f>'SAME R Results'!CJ54</f>
        <v>Lampwick</v>
      </c>
      <c r="CN71" s="2016">
        <f>'SAME R Results'!CK54</f>
        <v>0.12988195937811292</v>
      </c>
      <c r="CO71" s="2016">
        <f>'SAME R Results'!CL54</f>
        <v>5.689195402275888E-2</v>
      </c>
      <c r="CP71" s="2016">
        <f>'SAME R Results'!CM54</f>
        <v>2.9127729173865385E-2</v>
      </c>
      <c r="CQ71" s="2071">
        <f t="shared" si="9"/>
        <v>206246.89882632403</v>
      </c>
      <c r="CR71" s="2074">
        <f t="shared" si="1"/>
        <v>4.8485577513680722</v>
      </c>
      <c r="CS71" s="2082">
        <f t="shared" si="2"/>
        <v>103.45489114963019</v>
      </c>
      <c r="CT71" s="2074">
        <f t="shared" si="3"/>
        <v>57749.131671370735</v>
      </c>
      <c r="CU71" s="2074">
        <f t="shared" si="4"/>
        <v>17.3162776834574</v>
      </c>
      <c r="CV71" s="1268">
        <v>49</v>
      </c>
      <c r="CW71" s="2074">
        <f t="shared" si="5"/>
        <v>17.598661624453136</v>
      </c>
      <c r="CX71" s="2071">
        <f t="shared" si="6"/>
        <v>508153.71369522158</v>
      </c>
      <c r="CY71" s="2074">
        <f t="shared" si="7"/>
        <v>7.5005703738622689</v>
      </c>
      <c r="CZ71" s="2074">
        <f t="shared" si="8"/>
        <v>64.940979689056462</v>
      </c>
    </row>
    <row r="72" spans="1:105" ht="16.5" customHeight="1" x14ac:dyDescent="0.25">
      <c r="A72" s="780">
        <v>2</v>
      </c>
      <c r="B72" s="784">
        <f>'SAME R Results'!A55</f>
        <v>4</v>
      </c>
      <c r="C72" s="1806" t="str">
        <f>'SAME R Results'!B55</f>
        <v>Lampwick</v>
      </c>
      <c r="D72" s="784" t="str">
        <f>'SAME R Results'!C55</f>
        <v>L16</v>
      </c>
      <c r="E72" s="784" t="str">
        <f>'SAME R Results'!D55</f>
        <v>31 La</v>
      </c>
      <c r="F72" s="784">
        <f>'SAME R Results'!E55</f>
        <v>1</v>
      </c>
      <c r="G72" s="784" t="str">
        <f>'SAME R Results'!F55</f>
        <v>78a</v>
      </c>
      <c r="H72" s="785" t="str">
        <f>'SAME R Results'!G55</f>
        <v>aged</v>
      </c>
      <c r="I72" s="784">
        <f>'SAME R Results'!H55</f>
        <v>239</v>
      </c>
      <c r="J72" s="786">
        <f>'SAME R Results'!I55</f>
        <v>40416</v>
      </c>
      <c r="K72" s="784">
        <f>'SAME R Results'!J55</f>
        <v>0</v>
      </c>
      <c r="L72" s="788"/>
      <c r="M72" s="788"/>
      <c r="N72" s="784">
        <f>'SAME R Results'!K55</f>
        <v>8.1</v>
      </c>
      <c r="O72" s="793">
        <f>'SAME R Results'!L55</f>
        <v>1.2450000000000001</v>
      </c>
      <c r="P72" s="784">
        <f>'SAME R Results'!M55</f>
        <v>0</v>
      </c>
      <c r="Q72" s="784">
        <f>'SAME R Results'!N55</f>
        <v>0</v>
      </c>
      <c r="R72" s="784">
        <f>'SAME R Results'!O55</f>
        <v>0</v>
      </c>
      <c r="S72" s="784">
        <f>'SAME R Results'!P55</f>
        <v>0</v>
      </c>
      <c r="T72" s="784">
        <f>'SAME R Results'!Q55</f>
        <v>0</v>
      </c>
      <c r="U72" s="784">
        <f>'SAME R Results'!R55</f>
        <v>581.16666666666663</v>
      </c>
      <c r="V72" s="784">
        <f>'SAME R Results'!S55</f>
        <v>0</v>
      </c>
      <c r="W72" s="784">
        <f>'SAME R Results'!T55</f>
        <v>0</v>
      </c>
      <c r="X72" s="784" t="str">
        <f>'SAME R Results'!U55</f>
        <v>n</v>
      </c>
      <c r="Y72" s="784" t="str">
        <f>'SAME R Results'!V55</f>
        <v>y</v>
      </c>
      <c r="Z72" s="784" t="str">
        <f>'SAME R Results'!W55</f>
        <v>y</v>
      </c>
      <c r="AA72" s="784" t="str">
        <f>'SAME R Results'!X55</f>
        <v>n</v>
      </c>
      <c r="AB72" s="784" t="str">
        <f>'SAME R Results'!Y55</f>
        <v>y</v>
      </c>
      <c r="AC72" s="789"/>
      <c r="AD72" s="784" t="str">
        <f>'SAME R Results'!Z55</f>
        <v>y</v>
      </c>
      <c r="AE72" s="784">
        <f>'SAME R Results'!AA55</f>
        <v>10</v>
      </c>
      <c r="AF72" s="784" t="str">
        <f>'SAME R Results'!AB55</f>
        <v>y</v>
      </c>
      <c r="AG72" s="817">
        <f>'SAME R Results'!AC55</f>
        <v>3.852706928546E-2</v>
      </c>
      <c r="AH72" s="819">
        <f>'SAME R Results'!AD55</f>
        <v>0</v>
      </c>
      <c r="AI72" s="784">
        <f>'SAME R Results'!AE55</f>
        <v>0</v>
      </c>
      <c r="AJ72" s="784">
        <f>'SAME R Results'!AF55</f>
        <v>0</v>
      </c>
      <c r="AK72" s="784">
        <f>'SAME R Results'!AG55</f>
        <v>0</v>
      </c>
      <c r="AL72" s="784">
        <f>'SAME R Results'!AH55</f>
        <v>0</v>
      </c>
      <c r="AM72" s="784">
        <f>'SAME R Results'!AI55</f>
        <v>0</v>
      </c>
      <c r="AN72" s="784">
        <f>'SAME R Results'!AJ55</f>
        <v>0</v>
      </c>
      <c r="AO72" s="784">
        <f>'SAME R Results'!AK55</f>
        <v>0</v>
      </c>
      <c r="AP72" s="784">
        <f>'SAME R Results'!AL55</f>
        <v>0</v>
      </c>
      <c r="AQ72" s="784">
        <f>'SAME R Results'!AM55</f>
        <v>0</v>
      </c>
      <c r="AR72" s="817">
        <f>'SAME R Results'!AN55</f>
        <v>0</v>
      </c>
      <c r="AS72" s="819">
        <f>'SAME R Results'!AO55</f>
        <v>0</v>
      </c>
      <c r="AT72" s="784">
        <f>'SAME R Results'!AP55</f>
        <v>90</v>
      </c>
      <c r="AU72" s="789"/>
      <c r="AV72" s="821">
        <f>'SAME R Results'!AQ55</f>
        <v>0</v>
      </c>
      <c r="AW72" s="821">
        <f>'SAME R Results'!AR55</f>
        <v>6.2396854999999993</v>
      </c>
      <c r="AX72" s="821">
        <f>'SAME R Results'!AS55</f>
        <v>0</v>
      </c>
      <c r="AY72" s="821">
        <f>'SAME R Results'!AT55</f>
        <v>0</v>
      </c>
      <c r="AZ72" s="824"/>
      <c r="BA72" s="824"/>
      <c r="BB72" s="821">
        <f>'SAME R Results'!AU55</f>
        <v>1.5938710000000003</v>
      </c>
      <c r="BC72" s="821">
        <f>'SAME R Results'!AV55</f>
        <v>5.8166515000000009E-2</v>
      </c>
      <c r="BD72" s="821">
        <f>'SAME R Results'!AW55</f>
        <v>5.9977885000000004</v>
      </c>
      <c r="BE72" s="821">
        <f>'SAME R Results'!AX55</f>
        <v>4.6788794999999999</v>
      </c>
      <c r="BF72" s="827">
        <f>'SAME R Results'!AY55</f>
        <v>30925</v>
      </c>
      <c r="BG72" s="784">
        <f>'SAME R Results'!AZ55</f>
        <v>1.5262455000000001</v>
      </c>
      <c r="BH72" s="784">
        <f>'SAME R Results'!BA55</f>
        <v>0.11311343500000001</v>
      </c>
      <c r="BI72" s="789"/>
      <c r="BJ72" s="784">
        <f>'SAME R Results'!BB55</f>
        <v>37.662449999999993</v>
      </c>
      <c r="BK72" s="784">
        <f>'SAME R Results'!BC55</f>
        <v>1.3189090000000006</v>
      </c>
      <c r="BL72" s="2159">
        <f>'SAME R Results'!BD55</f>
        <v>1158631.8938317611</v>
      </c>
      <c r="BM72" s="784">
        <f>'SAME R Results'!BE55</f>
        <v>258.97177471557052</v>
      </c>
      <c r="BN72" s="784">
        <f>'SAME R Results'!BF55</f>
        <v>1.5357044850000003</v>
      </c>
      <c r="BO72" s="784">
        <f>'SAME R Results'!BG55</f>
        <v>0.35328301625000003</v>
      </c>
      <c r="BP72" s="789"/>
      <c r="BQ72" s="784">
        <f>'SAME R Results'!BH55</f>
        <v>27.169015751638309</v>
      </c>
      <c r="BR72" s="817">
        <f>'SAME R Results'!BI55</f>
        <v>0.22351514410596268</v>
      </c>
      <c r="BS72" s="817">
        <f>'SAME R Results'!BJ55</f>
        <v>0.35512120146580972</v>
      </c>
      <c r="BT72" s="817">
        <f>'SAME R Results'!BL55</f>
        <v>4.346952483878427</v>
      </c>
      <c r="BU72" s="817">
        <f>'SAME R Results'!BM55</f>
        <v>1.9747194096960874</v>
      </c>
      <c r="BV72" s="817">
        <f>'SAME R Results'!BN55</f>
        <v>0.17732588253993828</v>
      </c>
      <c r="BW72" s="784">
        <f>'SAME R Results'!BO55</f>
        <v>1158631.8938317611</v>
      </c>
      <c r="BX72" s="784">
        <f>'SAME R Results'!BP55</f>
        <v>1140170.1988938483</v>
      </c>
      <c r="BY72" s="784">
        <f>'SAME R Results'!BQ55</f>
        <v>1067427.1074265281</v>
      </c>
      <c r="BZ72" s="784">
        <f>'SAME R Results'!BR55</f>
        <v>258.97177471557052</v>
      </c>
      <c r="CA72" s="784">
        <f>'SAME R Results'!BS55</f>
        <v>0.29275259699902345</v>
      </c>
      <c r="CB72" s="784">
        <f>'SAME R Results'!BT55</f>
        <v>0.28000000000000003</v>
      </c>
      <c r="CC72" s="784">
        <f>'SAME R Results'!BV55</f>
        <v>2.5763644986715937</v>
      </c>
      <c r="CD72" s="880">
        <f>'SAME R Results'!BW55</f>
        <v>1</v>
      </c>
      <c r="CE72" s="1086">
        <f>'SAME R Results'!BZ55</f>
        <v>259.49131380277208</v>
      </c>
      <c r="CF72" s="1777">
        <f>'SAME R Results'!CA55</f>
        <v>1.25</v>
      </c>
      <c r="CG72" s="1777">
        <f>'SAME R Results'!CB55</f>
        <v>0</v>
      </c>
      <c r="CH72" s="1777">
        <f>'SAME R Results'!CC55</f>
        <v>0</v>
      </c>
      <c r="CI72" s="1777">
        <f>'SAME R Results'!CD55</f>
        <v>0.13041127560786386</v>
      </c>
      <c r="CJ72" s="1777"/>
      <c r="CK72" s="1777"/>
      <c r="CL72" s="2015">
        <f>'SAME R Results'!CI55</f>
        <v>55</v>
      </c>
      <c r="CM72" s="2015" t="str">
        <f>'SAME R Results'!CJ55</f>
        <v>Lampwick</v>
      </c>
      <c r="CN72" s="2016">
        <f>'SAME R Results'!CK55</f>
        <v>0.22351514410596268</v>
      </c>
      <c r="CO72" s="2016">
        <f>'SAME R Results'!CL55</f>
        <v>5.6524111842638114E-2</v>
      </c>
      <c r="CP72" s="2016">
        <f>'SAME R Results'!CM55</f>
        <v>2.9105328195547231E-2</v>
      </c>
      <c r="CQ72" s="2071">
        <f t="shared" si="9"/>
        <v>85290.67850107119</v>
      </c>
      <c r="CR72" s="2074">
        <f t="shared" si="1"/>
        <v>11.724610679318733</v>
      </c>
      <c r="CS72" s="2082">
        <f t="shared" si="2"/>
        <v>97.032199112993951</v>
      </c>
      <c r="CT72" s="2074">
        <f t="shared" si="3"/>
        <v>23881.389980299937</v>
      </c>
      <c r="CU72" s="2074">
        <f t="shared" si="4"/>
        <v>41.873609568995469</v>
      </c>
      <c r="CV72" s="1268">
        <v>50</v>
      </c>
      <c r="CW72" s="2074">
        <f t="shared" si="5"/>
        <v>24.729046817906202</v>
      </c>
      <c r="CX72" s="2071">
        <f t="shared" si="6"/>
        <v>295282.00544975657</v>
      </c>
      <c r="CY72" s="2074">
        <f t="shared" si="7"/>
        <v>5.3378523228974331</v>
      </c>
      <c r="CZ72" s="2074">
        <f t="shared" si="8"/>
        <v>111.75757205298133</v>
      </c>
    </row>
    <row r="73" spans="1:105" ht="16.5" customHeight="1" x14ac:dyDescent="0.25">
      <c r="A73" s="780">
        <v>2</v>
      </c>
      <c r="B73" s="784">
        <f>'SAME R Results'!A58</f>
        <v>4</v>
      </c>
      <c r="C73" s="1806" t="str">
        <f>'SAME R Results'!B58</f>
        <v>Lampwick</v>
      </c>
      <c r="D73" s="784" t="str">
        <f>'SAME R Results'!C58</f>
        <v>L18</v>
      </c>
      <c r="E73" s="784" t="str">
        <f>'SAME R Results'!D58</f>
        <v>33 L</v>
      </c>
      <c r="F73" s="784">
        <f>'SAME R Results'!E58</f>
        <v>3</v>
      </c>
      <c r="G73" s="784">
        <f>'SAME R Results'!F58</f>
        <v>80</v>
      </c>
      <c r="H73" s="785" t="str">
        <f>'SAME R Results'!G58</f>
        <v>High temp  aging</v>
      </c>
      <c r="I73" s="784">
        <f>'SAME R Results'!H58</f>
        <v>239</v>
      </c>
      <c r="J73" s="786">
        <f>'SAME R Results'!I58</f>
        <v>40416</v>
      </c>
      <c r="K73" s="784">
        <f>'SAME R Results'!J58</f>
        <v>0</v>
      </c>
      <c r="L73" s="788"/>
      <c r="M73" s="788"/>
      <c r="N73" s="784">
        <f>'SAME R Results'!K58</f>
        <v>8.1</v>
      </c>
      <c r="O73" s="793">
        <f>'SAME R Results'!L58</f>
        <v>1.28</v>
      </c>
      <c r="P73" s="784">
        <f>'SAME R Results'!M58</f>
        <v>60</v>
      </c>
      <c r="Q73" s="784">
        <f>'SAME R Results'!N58</f>
        <v>11</v>
      </c>
      <c r="R73" s="784">
        <f>'SAME R Results'!O58</f>
        <v>8</v>
      </c>
      <c r="S73" s="784" t="str">
        <f>'SAME R Results'!P58</f>
        <v>n</v>
      </c>
      <c r="T73" s="784" t="str">
        <f>'SAME R Results'!Q58</f>
        <v>n</v>
      </c>
      <c r="U73" s="784">
        <f>'SAME R Results'!R58</f>
        <v>40.166666666666664</v>
      </c>
      <c r="V73" s="784" t="str">
        <f>'SAME R Results'!S58</f>
        <v>y</v>
      </c>
      <c r="W73" s="784">
        <f>'SAME R Results'!T58</f>
        <v>90</v>
      </c>
      <c r="X73" s="784" t="str">
        <f>'SAME R Results'!U58</f>
        <v>n</v>
      </c>
      <c r="Y73" s="784" t="str">
        <f>'SAME R Results'!V58</f>
        <v>y</v>
      </c>
      <c r="Z73" s="784" t="str">
        <f>'SAME R Results'!W58</f>
        <v>y</v>
      </c>
      <c r="AA73" s="784" t="str">
        <f>'SAME R Results'!X58</f>
        <v>n</v>
      </c>
      <c r="AB73" s="784" t="str">
        <f>'SAME R Results'!Y58</f>
        <v>y</v>
      </c>
      <c r="AC73" s="789"/>
      <c r="AD73" s="784" t="str">
        <f>'SAME R Results'!Z58</f>
        <v>y</v>
      </c>
      <c r="AE73" s="784">
        <f>'SAME R Results'!AA58</f>
        <v>10</v>
      </c>
      <c r="AF73" s="784" t="str">
        <f>'SAME R Results'!AB58</f>
        <v>y</v>
      </c>
      <c r="AG73" s="817">
        <f>'SAME R Results'!AC58</f>
        <v>3.852706928546E-2</v>
      </c>
      <c r="AH73" s="819">
        <f>'SAME R Results'!AD58</f>
        <v>0</v>
      </c>
      <c r="AI73" s="784">
        <f>'SAME R Results'!AE58</f>
        <v>58</v>
      </c>
      <c r="AJ73" s="784">
        <f>'SAME R Results'!AF58</f>
        <v>480</v>
      </c>
      <c r="AK73" s="784">
        <f>'SAME R Results'!AG58</f>
        <v>0</v>
      </c>
      <c r="AL73" s="784" t="str">
        <f>'SAME R Results'!AH58</f>
        <v>n</v>
      </c>
      <c r="AM73" s="784" t="str">
        <f>'SAME R Results'!AI58</f>
        <v>y</v>
      </c>
      <c r="AN73" s="784" t="str">
        <f>'SAME R Results'!AJ58</f>
        <v>y</v>
      </c>
      <c r="AO73" s="784" t="str">
        <f>'SAME R Results'!AK58</f>
        <v>n</v>
      </c>
      <c r="AP73" s="784" t="str">
        <f>'SAME R Results'!AL58</f>
        <v>y</v>
      </c>
      <c r="AQ73" s="784" t="str">
        <f>'SAME R Results'!AM58</f>
        <v>y</v>
      </c>
      <c r="AR73" s="817">
        <f>'SAME R Results'!AN58</f>
        <v>3.852706928546E-2</v>
      </c>
      <c r="AS73" s="819">
        <f>'SAME R Results'!AO58</f>
        <v>0</v>
      </c>
      <c r="AT73" s="784">
        <f>'SAME R Results'!AP58</f>
        <v>0</v>
      </c>
      <c r="AU73" s="789"/>
      <c r="AV73" s="821">
        <f>'SAME R Results'!AQ58</f>
        <v>0</v>
      </c>
      <c r="AW73" s="821">
        <f>'SAME R Results'!AR58</f>
        <v>6.2501534999999988</v>
      </c>
      <c r="AX73" s="821">
        <f>'SAME R Results'!AS58</f>
        <v>0</v>
      </c>
      <c r="AY73" s="821">
        <f>'SAME R Results'!AT58</f>
        <v>0</v>
      </c>
      <c r="AZ73" s="824"/>
      <c r="BA73" s="824"/>
      <c r="BB73" s="821">
        <f>'SAME R Results'!AU58</f>
        <v>3.7334894999999997</v>
      </c>
      <c r="BC73" s="821">
        <f>'SAME R Results'!AV58</f>
        <v>2.5939949999999996E-2</v>
      </c>
      <c r="BD73" s="821">
        <f>'SAME R Results'!AW58</f>
        <v>7.1035614999999996</v>
      </c>
      <c r="BE73" s="821">
        <f>'SAME R Results'!AX58</f>
        <v>4.6862034999999995</v>
      </c>
      <c r="BF73" s="827">
        <f>'SAME R Results'!AY58</f>
        <v>113400</v>
      </c>
      <c r="BG73" s="784">
        <f>'SAME R Results'!AZ58</f>
        <v>3.4145969999999997</v>
      </c>
      <c r="BH73" s="784">
        <f>'SAME R Results'!BA58</f>
        <v>8.1069945000000004E-2</v>
      </c>
      <c r="BI73" s="789"/>
      <c r="BJ73" s="784">
        <f>'SAME R Results'!BB58</f>
        <v>86.891199999999998</v>
      </c>
      <c r="BK73" s="784">
        <f>'SAME R Results'!BC58</f>
        <v>2.4173580000000001</v>
      </c>
      <c r="BL73" s="2159">
        <f>'SAME R Results'!BD58</f>
        <v>4995552.5704270303</v>
      </c>
      <c r="BM73" s="784">
        <f>'SAME R Results'!BE58</f>
        <v>620.92863246302545</v>
      </c>
      <c r="BN73" s="784">
        <f>'SAME R Results'!BF58</f>
        <v>3.7075495499999995</v>
      </c>
      <c r="BO73" s="784">
        <f>'SAME R Results'!BG58</f>
        <v>0.83338176374999995</v>
      </c>
      <c r="BP73" s="789"/>
      <c r="BQ73" s="784">
        <f>'SAME R Results'!BH58</f>
        <v>63.431299809344594</v>
      </c>
      <c r="BR73" s="817">
        <f>'SAME R Results'!BI58</f>
        <v>0.12429628628849503</v>
      </c>
      <c r="BS73" s="817">
        <f>'SAME R Results'!BJ58</f>
        <v>0.28945017623069236</v>
      </c>
      <c r="BT73" s="817">
        <f>'SAME R Results'!BL58</f>
        <v>4.4488009112618405</v>
      </c>
      <c r="BU73" s="817">
        <f>'SAME R Results'!BM58</f>
        <v>2.5078107683239019</v>
      </c>
      <c r="BV73" s="817">
        <f>'SAME R Results'!BN58</f>
        <v>8.1451731390200885E-2</v>
      </c>
      <c r="BW73" s="784">
        <f>'SAME R Results'!BO58</f>
        <v>4995552.5704270303</v>
      </c>
      <c r="BX73" s="784">
        <f>'SAME R Results'!BP58</f>
        <v>4654737.6513707442</v>
      </c>
      <c r="BY73" s="784">
        <f>'SAME R Results'!BQ58</f>
        <v>4144508.8599111577</v>
      </c>
      <c r="BZ73" s="784">
        <f>'SAME R Results'!BR58</f>
        <v>620.92863246302545</v>
      </c>
      <c r="CA73" s="784">
        <f>'SAME R Results'!BS58</f>
        <v>0.53657062949480594</v>
      </c>
      <c r="CB73" s="784">
        <f>'SAME R Results'!BT58</f>
        <v>0.28000000000000003</v>
      </c>
      <c r="CC73" s="784">
        <f>'SAME R Results'!BV58</f>
        <v>2.607172607375027</v>
      </c>
      <c r="CD73" s="880">
        <f>'SAME R Results'!BW58</f>
        <v>1</v>
      </c>
      <c r="CE73" s="1086">
        <f>'SAME R Results'!BZ58</f>
        <v>293.02156386703371</v>
      </c>
      <c r="CF73" s="1777">
        <f>'SAME R Results'!CA58</f>
        <v>3.4299999999999331</v>
      </c>
      <c r="CG73" s="1777" t="str">
        <f>'SAME R Results'!CB58</f>
        <v xml:space="preserve"> 33L</v>
      </c>
      <c r="CH73" s="1777">
        <f>'SAME R Results'!CC58</f>
        <v>239</v>
      </c>
      <c r="CI73" s="1777">
        <f>'SAME R Results'!CD58</f>
        <v>0.11095854194054665</v>
      </c>
      <c r="CJ73" s="1777"/>
      <c r="CK73" s="1777"/>
      <c r="CL73" s="2015">
        <f>'SAME R Results'!CI58</f>
        <v>58</v>
      </c>
      <c r="CM73" s="2015" t="str">
        <f>'SAME R Results'!CJ58</f>
        <v>Lampwick</v>
      </c>
      <c r="CN73" s="2016">
        <f>'SAME R Results'!CK58</f>
        <v>0.12429628628849503</v>
      </c>
      <c r="CO73" s="2016">
        <f>'SAME R Results'!CL58</f>
        <v>5.84498435495375E-2</v>
      </c>
      <c r="CP73" s="2016">
        <f>'SAME R Results'!CM58</f>
        <v>2.929457975941771E-2</v>
      </c>
      <c r="CQ73" s="2071">
        <f t="shared" si="9"/>
        <v>157510.64806939662</v>
      </c>
      <c r="CR73" s="2074">
        <f t="shared" si="1"/>
        <v>6.3487771287653922</v>
      </c>
      <c r="CS73" s="2082">
        <f t="shared" si="2"/>
        <v>226.54035646194495</v>
      </c>
      <c r="CT73" s="2074">
        <f t="shared" si="3"/>
        <v>44102.981459431059</v>
      </c>
      <c r="CU73" s="2074">
        <f t="shared" si="4"/>
        <v>22.674204031304967</v>
      </c>
      <c r="CV73" s="1268">
        <v>51</v>
      </c>
      <c r="CW73" s="2074">
        <f t="shared" si="5"/>
        <v>24.079520165111237</v>
      </c>
      <c r="CX73" s="2071">
        <f t="shared" si="6"/>
        <v>530989.31569694867</v>
      </c>
      <c r="CY73" s="2074">
        <f t="shared" si="7"/>
        <v>5.4818368096576311</v>
      </c>
      <c r="CZ73" s="2074">
        <f t="shared" si="8"/>
        <v>62.14814314424752</v>
      </c>
    </row>
    <row r="74" spans="1:105" ht="16.5" customHeight="1" x14ac:dyDescent="0.25">
      <c r="A74" s="780">
        <v>2</v>
      </c>
      <c r="B74" s="784">
        <f>'SAME R Results'!A59</f>
        <v>4</v>
      </c>
      <c r="C74" s="1806" t="str">
        <f>'SAME R Results'!B59</f>
        <v>Lampwick</v>
      </c>
      <c r="D74" s="784" t="str">
        <f>'SAME R Results'!C59</f>
        <v>L18</v>
      </c>
      <c r="E74" s="784" t="str">
        <f>'SAME R Results'!D59</f>
        <v>33LA</v>
      </c>
      <c r="F74" s="784">
        <f>'SAME R Results'!E59</f>
        <v>3</v>
      </c>
      <c r="G74" s="784" t="str">
        <f>'SAME R Results'!F59</f>
        <v>80a</v>
      </c>
      <c r="H74" s="785" t="str">
        <f>'SAME R Results'!G59</f>
        <v>aged</v>
      </c>
      <c r="I74" s="784">
        <f>'SAME R Results'!H59</f>
        <v>239</v>
      </c>
      <c r="J74" s="786">
        <f>'SAME R Results'!I59</f>
        <v>40416</v>
      </c>
      <c r="K74" s="784">
        <f>'SAME R Results'!J59</f>
        <v>0</v>
      </c>
      <c r="L74" s="788"/>
      <c r="M74" s="788"/>
      <c r="N74" s="784">
        <f>'SAME R Results'!K59</f>
        <v>8.1</v>
      </c>
      <c r="O74" s="793">
        <f>'SAME R Results'!L59</f>
        <v>1.28</v>
      </c>
      <c r="P74" s="784">
        <f>'SAME R Results'!M59</f>
        <v>0</v>
      </c>
      <c r="Q74" s="784">
        <f>'SAME R Results'!N59</f>
        <v>0</v>
      </c>
      <c r="R74" s="784">
        <f>'SAME R Results'!O59</f>
        <v>0</v>
      </c>
      <c r="S74" s="784">
        <f>'SAME R Results'!P59</f>
        <v>0</v>
      </c>
      <c r="T74" s="784">
        <f>'SAME R Results'!Q59</f>
        <v>0</v>
      </c>
      <c r="U74" s="784">
        <f>'SAME R Results'!R59</f>
        <v>580.33333333333337</v>
      </c>
      <c r="V74" s="784">
        <f>'SAME R Results'!S59</f>
        <v>0</v>
      </c>
      <c r="W74" s="784">
        <f>'SAME R Results'!T59</f>
        <v>0</v>
      </c>
      <c r="X74" s="784" t="str">
        <f>'SAME R Results'!U59</f>
        <v>n</v>
      </c>
      <c r="Y74" s="784" t="str">
        <f>'SAME R Results'!V59</f>
        <v>y</v>
      </c>
      <c r="Z74" s="784" t="str">
        <f>'SAME R Results'!W59</f>
        <v>y</v>
      </c>
      <c r="AA74" s="784" t="str">
        <f>'SAME R Results'!X59</f>
        <v>n</v>
      </c>
      <c r="AB74" s="784" t="str">
        <f>'SAME R Results'!Y59</f>
        <v>y</v>
      </c>
      <c r="AC74" s="789"/>
      <c r="AD74" s="784" t="str">
        <f>'SAME R Results'!Z59</f>
        <v>y</v>
      </c>
      <c r="AE74" s="784">
        <f>'SAME R Results'!AA59</f>
        <v>10</v>
      </c>
      <c r="AF74" s="784" t="str">
        <f>'SAME R Results'!AB59</f>
        <v>y</v>
      </c>
      <c r="AG74" s="817">
        <f>'SAME R Results'!AC59</f>
        <v>3.852706928546E-2</v>
      </c>
      <c r="AH74" s="819">
        <f>'SAME R Results'!AD59</f>
        <v>0</v>
      </c>
      <c r="AI74" s="784">
        <f>'SAME R Results'!AE59</f>
        <v>0</v>
      </c>
      <c r="AJ74" s="784">
        <f>'SAME R Results'!AF59</f>
        <v>0</v>
      </c>
      <c r="AK74" s="784">
        <f>'SAME R Results'!AG59</f>
        <v>0</v>
      </c>
      <c r="AL74" s="784">
        <f>'SAME R Results'!AH59</f>
        <v>0</v>
      </c>
      <c r="AM74" s="784">
        <f>'SAME R Results'!AI59</f>
        <v>0</v>
      </c>
      <c r="AN74" s="784">
        <f>'SAME R Results'!AJ59</f>
        <v>0</v>
      </c>
      <c r="AO74" s="784">
        <f>'SAME R Results'!AK59</f>
        <v>0</v>
      </c>
      <c r="AP74" s="784">
        <f>'SAME R Results'!AL59</f>
        <v>0</v>
      </c>
      <c r="AQ74" s="784">
        <f>'SAME R Results'!AM59</f>
        <v>0</v>
      </c>
      <c r="AR74" s="817">
        <f>'SAME R Results'!AN59</f>
        <v>0</v>
      </c>
      <c r="AS74" s="819">
        <f>'SAME R Results'!AO59</f>
        <v>0</v>
      </c>
      <c r="AT74" s="784">
        <f>'SAME R Results'!AP59</f>
        <v>90</v>
      </c>
      <c r="AU74" s="789"/>
      <c r="AV74" s="821">
        <f>'SAME R Results'!AQ59</f>
        <v>0</v>
      </c>
      <c r="AW74" s="821">
        <f>'SAME R Results'!AR59</f>
        <v>6.2508695000000012</v>
      </c>
      <c r="AX74" s="821">
        <f>'SAME R Results'!AS59</f>
        <v>0</v>
      </c>
      <c r="AY74" s="821">
        <f>'SAME R Results'!AT59</f>
        <v>0</v>
      </c>
      <c r="AZ74" s="824"/>
      <c r="BA74" s="824"/>
      <c r="BB74" s="821">
        <f>'SAME R Results'!AU59</f>
        <v>3.2887709999999997</v>
      </c>
      <c r="BC74" s="821">
        <f>'SAME R Results'!AV59</f>
        <v>9.8617549999999998E-2</v>
      </c>
      <c r="BD74" s="821">
        <f>'SAME R Results'!AW59</f>
        <v>6.5057074999999998</v>
      </c>
      <c r="BE74" s="821">
        <f>'SAME R Results'!AX59</f>
        <v>4.750794</v>
      </c>
      <c r="BF74" s="827">
        <f>'SAME R Results'!AY59</f>
        <v>39135</v>
      </c>
      <c r="BG74" s="784">
        <f>'SAME R Results'!AZ59</f>
        <v>3.0089870000000003</v>
      </c>
      <c r="BH74" s="784">
        <f>'SAME R Results'!BA59</f>
        <v>0.14303590500000002</v>
      </c>
      <c r="BI74" s="789"/>
      <c r="BJ74" s="784">
        <f>'SAME R Results'!BB59</f>
        <v>76.599000000000004</v>
      </c>
      <c r="BK74" s="784">
        <f>'SAME R Results'!BC59</f>
        <v>1.7549134999999998</v>
      </c>
      <c r="BL74" s="2159">
        <f>'SAME R Results'!BD59</f>
        <v>1482905.7467800037</v>
      </c>
      <c r="BM74" s="784">
        <f>'SAME R Results'!BE59</f>
        <v>376.57962446178351</v>
      </c>
      <c r="BN74" s="784">
        <f>'SAME R Results'!BF59</f>
        <v>3.1901534499999995</v>
      </c>
      <c r="BO74" s="784">
        <f>'SAME R Results'!BG59</f>
        <v>0.71648777375000006</v>
      </c>
      <c r="BP74" s="789"/>
      <c r="BQ74" s="784">
        <f>'SAME R Results'!BH59</f>
        <v>55.126606662080725</v>
      </c>
      <c r="BR74" s="817">
        <f>'SAME R Results'!BI59</f>
        <v>0.25394710707642226</v>
      </c>
      <c r="BS74" s="817">
        <f>'SAME R Results'!BJ59</f>
        <v>0.41407883222812808</v>
      </c>
      <c r="BT74" s="817">
        <f>'SAME R Results'!BL59</f>
        <v>4.4524883283118255</v>
      </c>
      <c r="BU74" s="817">
        <f>'SAME R Results'!BM59</f>
        <v>2.0122138995127745</v>
      </c>
      <c r="BV74" s="817">
        <f>'SAME R Results'!BN59</f>
        <v>0.19887188478739723</v>
      </c>
      <c r="BW74" s="784">
        <f>'SAME R Results'!BO59</f>
        <v>1482905.7467800037</v>
      </c>
      <c r="BX74" s="784">
        <f>'SAME R Results'!BP59</f>
        <v>1459542.822563505</v>
      </c>
      <c r="BY74" s="784">
        <f>'SAME R Results'!BQ59</f>
        <v>1359148.2740879543</v>
      </c>
      <c r="BZ74" s="784">
        <f>'SAME R Results'!BR59</f>
        <v>376.57962446178351</v>
      </c>
      <c r="CA74" s="784">
        <f>'SAME R Results'!BS59</f>
        <v>0.38953065346710458</v>
      </c>
      <c r="CB74" s="784">
        <f>'SAME R Results'!BT59</f>
        <v>0.28000000000000003</v>
      </c>
      <c r="CC74" s="784">
        <f>'SAME R Results'!BV59</f>
        <v>2.5702781769848131</v>
      </c>
      <c r="CD74" s="880">
        <f>'SAME R Results'!BW59</f>
        <v>1</v>
      </c>
      <c r="CE74" s="1086">
        <f>'SAME R Results'!BZ59</f>
        <v>293.02156386703371</v>
      </c>
      <c r="CF74" s="1777">
        <f>'SAME R Results'!CA59</f>
        <v>3.4299999999999331</v>
      </c>
      <c r="CG74" s="1777">
        <f>'SAME R Results'!CB59</f>
        <v>0</v>
      </c>
      <c r="CH74" s="1777">
        <f>'SAME R Results'!CC59</f>
        <v>0</v>
      </c>
      <c r="CI74" s="1777">
        <f>'SAME R Results'!CD59</f>
        <v>9.6431381916178074E-2</v>
      </c>
      <c r="CJ74" s="1777"/>
      <c r="CK74" s="1777"/>
      <c r="CL74" s="2015">
        <f>'SAME R Results'!CI59</f>
        <v>59</v>
      </c>
      <c r="CM74" s="2015" t="str">
        <f>'SAME R Results'!CJ59</f>
        <v>Lampwick</v>
      </c>
      <c r="CN74" s="2016">
        <f>'SAME R Results'!CK59</f>
        <v>0.25394710707642226</v>
      </c>
      <c r="CO74" s="2016">
        <f>'SAME R Results'!CL59</f>
        <v>5.7869577744105408E-2</v>
      </c>
      <c r="CP74" s="2016">
        <f>'SAME R Results'!CM59</f>
        <v>2.9274870450336082E-2</v>
      </c>
      <c r="CQ74" s="2071">
        <f t="shared" si="9"/>
        <v>53800.001000244119</v>
      </c>
      <c r="CR74" s="2074">
        <f t="shared" si="1"/>
        <v>18.587360249221231</v>
      </c>
      <c r="CS74" s="2082">
        <f t="shared" si="2"/>
        <v>196.88073807885971</v>
      </c>
      <c r="CT74" s="2074">
        <f t="shared" si="3"/>
        <v>15064.000280068356</v>
      </c>
      <c r="CU74" s="2074">
        <f t="shared" si="4"/>
        <v>66.383429461504392</v>
      </c>
      <c r="CV74" s="1268">
        <v>52</v>
      </c>
      <c r="CW74" s="2074">
        <f t="shared" si="5"/>
        <v>34.50566060703963</v>
      </c>
      <c r="CX74" s="2071">
        <f t="shared" si="6"/>
        <v>259896.64052419431</v>
      </c>
      <c r="CY74" s="2074">
        <f t="shared" si="7"/>
        <v>3.8254592921217738</v>
      </c>
      <c r="CZ74" s="2074">
        <f t="shared" si="8"/>
        <v>126.97355353821114</v>
      </c>
    </row>
    <row r="75" spans="1:105" ht="16.5" customHeight="1" x14ac:dyDescent="0.25">
      <c r="A75" s="780">
        <v>2</v>
      </c>
      <c r="B75" s="784">
        <f>'SAME R Results'!A62</f>
        <v>4</v>
      </c>
      <c r="C75" s="1806" t="str">
        <f>'SAME R Results'!B62</f>
        <v>Lampwick</v>
      </c>
      <c r="D75" s="784" t="str">
        <f>'SAME R Results'!C62</f>
        <v>L17</v>
      </c>
      <c r="E75" s="784" t="str">
        <f>'SAME R Results'!D62</f>
        <v>35 L</v>
      </c>
      <c r="F75" s="784">
        <f>'SAME R Results'!E62</f>
        <v>2</v>
      </c>
      <c r="G75" s="784">
        <f>'SAME R Results'!F62</f>
        <v>82</v>
      </c>
      <c r="H75" s="785" t="str">
        <f>'SAME R Results'!G62</f>
        <v>Mid temp aging</v>
      </c>
      <c r="I75" s="784">
        <f>'SAME R Results'!H62</f>
        <v>239</v>
      </c>
      <c r="J75" s="786">
        <f>'SAME R Results'!I62</f>
        <v>40416</v>
      </c>
      <c r="K75" s="784">
        <f>'SAME R Results'!J62</f>
        <v>0</v>
      </c>
      <c r="L75" s="788"/>
      <c r="M75" s="788"/>
      <c r="N75" s="784">
        <f>'SAME R Results'!K62</f>
        <v>8.1</v>
      </c>
      <c r="O75" s="793">
        <f>'SAME R Results'!L62</f>
        <v>1.2649999999999999</v>
      </c>
      <c r="P75" s="784">
        <f>'SAME R Results'!M62</f>
        <v>60</v>
      </c>
      <c r="Q75" s="784">
        <f>'SAME R Results'!N62</f>
        <v>11</v>
      </c>
      <c r="R75" s="784">
        <f>'SAME R Results'!O62</f>
        <v>8</v>
      </c>
      <c r="S75" s="784" t="str">
        <f>'SAME R Results'!P62</f>
        <v>n</v>
      </c>
      <c r="T75" s="784" t="str">
        <f>'SAME R Results'!Q62</f>
        <v>n</v>
      </c>
      <c r="U75" s="784">
        <f>'SAME R Results'!R62</f>
        <v>39</v>
      </c>
      <c r="V75" s="784" t="str">
        <f>'SAME R Results'!S62</f>
        <v>y</v>
      </c>
      <c r="W75" s="784">
        <f>'SAME R Results'!T62</f>
        <v>90</v>
      </c>
      <c r="X75" s="784" t="str">
        <f>'SAME R Results'!U62</f>
        <v>n</v>
      </c>
      <c r="Y75" s="784" t="str">
        <f>'SAME R Results'!V62</f>
        <v>y</v>
      </c>
      <c r="Z75" s="784" t="str">
        <f>'SAME R Results'!W62</f>
        <v>y</v>
      </c>
      <c r="AA75" s="784" t="str">
        <f>'SAME R Results'!X62</f>
        <v>n</v>
      </c>
      <c r="AB75" s="784" t="str">
        <f>'SAME R Results'!Y62</f>
        <v>y</v>
      </c>
      <c r="AC75" s="789"/>
      <c r="AD75" s="784" t="str">
        <f>'SAME R Results'!Z62</f>
        <v>y</v>
      </c>
      <c r="AE75" s="784">
        <f>'SAME R Results'!AA62</f>
        <v>10</v>
      </c>
      <c r="AF75" s="784" t="str">
        <f>'SAME R Results'!AB62</f>
        <v>y</v>
      </c>
      <c r="AG75" s="817">
        <f>'SAME R Results'!AC62</f>
        <v>3.852706928546E-2</v>
      </c>
      <c r="AH75" s="819">
        <f>'SAME R Results'!AD62</f>
        <v>0</v>
      </c>
      <c r="AI75" s="784">
        <f>'SAME R Results'!AE62</f>
        <v>58</v>
      </c>
      <c r="AJ75" s="784">
        <f>'SAME R Results'!AF62</f>
        <v>480</v>
      </c>
      <c r="AK75" s="784">
        <f>'SAME R Results'!AG62</f>
        <v>0</v>
      </c>
      <c r="AL75" s="784" t="str">
        <f>'SAME R Results'!AH62</f>
        <v>n</v>
      </c>
      <c r="AM75" s="784" t="str">
        <f>'SAME R Results'!AI62</f>
        <v>y</v>
      </c>
      <c r="AN75" s="784" t="str">
        <f>'SAME R Results'!AJ62</f>
        <v>y</v>
      </c>
      <c r="AO75" s="784" t="str">
        <f>'SAME R Results'!AK62</f>
        <v>n</v>
      </c>
      <c r="AP75" s="784" t="str">
        <f>'SAME R Results'!AL62</f>
        <v>y</v>
      </c>
      <c r="AQ75" s="784" t="str">
        <f>'SAME R Results'!AM62</f>
        <v>y</v>
      </c>
      <c r="AR75" s="817">
        <f>'SAME R Results'!AN62</f>
        <v>3.852706928546E-2</v>
      </c>
      <c r="AS75" s="819">
        <f>'SAME R Results'!AO62</f>
        <v>0</v>
      </c>
      <c r="AT75" s="784">
        <f>'SAME R Results'!AP62</f>
        <v>0</v>
      </c>
      <c r="AU75" s="789"/>
      <c r="AV75" s="821">
        <f>'SAME R Results'!AQ62</f>
        <v>0</v>
      </c>
      <c r="AW75" s="821">
        <f>'SAME R Results'!AR62</f>
        <v>6.2503665000000002</v>
      </c>
      <c r="AX75" s="821">
        <f>'SAME R Results'!AS62</f>
        <v>0</v>
      </c>
      <c r="AY75" s="821">
        <f>'SAME R Results'!AT62</f>
        <v>0</v>
      </c>
      <c r="AZ75" s="824"/>
      <c r="BA75" s="824"/>
      <c r="BB75" s="821">
        <f>'SAME R Results'!AU62</f>
        <v>2.6140444999999994</v>
      </c>
      <c r="BC75" s="821">
        <f>'SAME R Results'!AV62</f>
        <v>2.6229855000000003E-2</v>
      </c>
      <c r="BD75" s="821">
        <f>'SAME R Results'!AW62</f>
        <v>6.7840579999999999</v>
      </c>
      <c r="BE75" s="821">
        <f>'SAME R Results'!AX62</f>
        <v>4.7105094999999997</v>
      </c>
      <c r="BF75" s="827">
        <f>'SAME R Results'!AY62</f>
        <v>85905</v>
      </c>
      <c r="BG75" s="784">
        <f>'SAME R Results'!AZ62</f>
        <v>2.3956139999999997</v>
      </c>
      <c r="BH75" s="784">
        <f>'SAME R Results'!BA62</f>
        <v>8.0520639999999991E-2</v>
      </c>
      <c r="BI75" s="789"/>
      <c r="BJ75" s="784">
        <f>'SAME R Results'!BB62</f>
        <v>60.405999999999985</v>
      </c>
      <c r="BK75" s="784">
        <f>'SAME R Results'!BC62</f>
        <v>2.0735485000000002</v>
      </c>
      <c r="BL75" s="2159">
        <f>'SAME R Results'!BD62</f>
        <v>3463686.4034805261</v>
      </c>
      <c r="BM75" s="784">
        <f>'SAME R Results'!BE62</f>
        <v>481.15805922365632</v>
      </c>
      <c r="BN75" s="784">
        <f>'SAME R Results'!BF62</f>
        <v>2.5878146449999995</v>
      </c>
      <c r="BO75" s="784">
        <f>'SAME R Results'!BG62</f>
        <v>0.57877333999999991</v>
      </c>
      <c r="BP75" s="789"/>
      <c r="BQ75" s="784">
        <f>'SAME R Results'!BH62</f>
        <v>44.111273060196602</v>
      </c>
      <c r="BR75" s="817">
        <f>'SAME R Results'!BI62</f>
        <v>0.13891501803978532</v>
      </c>
      <c r="BS75" s="817">
        <f>'SAME R Results'!BJ62</f>
        <v>0.28973711732419516</v>
      </c>
      <c r="BT75" s="817">
        <f>'SAME R Results'!BL62</f>
        <v>4.4712056795843429</v>
      </c>
      <c r="BU75" s="817">
        <f>'SAME R Results'!BM62</f>
        <v>2.3569926978092739</v>
      </c>
      <c r="BV75" s="817">
        <f>'SAME R Results'!BN62</f>
        <v>9.6188185452663361E-2</v>
      </c>
      <c r="BW75" s="784">
        <f>'SAME R Results'!BO62</f>
        <v>3463686.4034805261</v>
      </c>
      <c r="BX75" s="784">
        <f>'SAME R Results'!BP62</f>
        <v>3412402.5909133023</v>
      </c>
      <c r="BY75" s="784">
        <f>'SAME R Results'!BQ62</f>
        <v>3087742.6113980534</v>
      </c>
      <c r="BZ75" s="784">
        <f>'SAME R Results'!BR62</f>
        <v>481.15805922365632</v>
      </c>
      <c r="CA75" s="784">
        <f>'SAME R Results'!BS62</f>
        <v>0.46025670336500046</v>
      </c>
      <c r="CB75" s="784">
        <f>'SAME R Results'!BT62</f>
        <v>0.28000000000000003</v>
      </c>
      <c r="CC75" s="784">
        <f>'SAME R Results'!BV62</f>
        <v>2.6080233905452039</v>
      </c>
      <c r="CD75" s="880">
        <f>'SAME R Results'!BW62</f>
        <v>1</v>
      </c>
      <c r="CE75" s="1086">
        <f>'SAME R Results'!BZ62</f>
        <v>282.5836772631244</v>
      </c>
      <c r="CF75" s="1777">
        <f>'SAME R Results'!CA62</f>
        <v>1.583333333333381</v>
      </c>
      <c r="CG75" s="1777" t="str">
        <f>'SAME R Results'!CB62</f>
        <v xml:space="preserve"> 35L</v>
      </c>
      <c r="CH75" s="1777">
        <f>'SAME R Results'!CC62</f>
        <v>239</v>
      </c>
      <c r="CI75" s="1777">
        <f>'SAME R Results'!CD62</f>
        <v>0.16715850843863472</v>
      </c>
      <c r="CJ75" s="1777"/>
      <c r="CK75" s="1777"/>
      <c r="CL75" s="2015">
        <f>'SAME R Results'!CI62</f>
        <v>62</v>
      </c>
      <c r="CM75" s="2015" t="str">
        <f>'SAME R Results'!CJ62</f>
        <v>Lampwick</v>
      </c>
      <c r="CN75" s="2016">
        <f>'SAME R Results'!CK62</f>
        <v>0.13891501803978532</v>
      </c>
      <c r="CO75" s="2016">
        <f>'SAME R Results'!CL62</f>
        <v>5.8665607802081098E-2</v>
      </c>
      <c r="CP75" s="2016">
        <f>'SAME R Results'!CM62</f>
        <v>2.9331836379530463E-2</v>
      </c>
      <c r="CQ75" s="2071">
        <f t="shared" si="9"/>
        <v>157043.13946023703</v>
      </c>
      <c r="CR75" s="2074">
        <f t="shared" si="1"/>
        <v>6.3676770818326496</v>
      </c>
      <c r="CS75" s="2082">
        <f t="shared" si="2"/>
        <v>157.54026092927356</v>
      </c>
      <c r="CT75" s="2074">
        <f t="shared" si="3"/>
        <v>43972.079048866377</v>
      </c>
      <c r="CU75" s="2074">
        <f t="shared" si="4"/>
        <v>22.741703863688031</v>
      </c>
      <c r="CV75" s="1268">
        <v>53</v>
      </c>
      <c r="CW75" s="2074">
        <f t="shared" si="5"/>
        <v>21.609649931061259</v>
      </c>
      <c r="CX75" s="2071">
        <f t="shared" si="6"/>
        <v>475110.61749347782</v>
      </c>
      <c r="CY75" s="2074">
        <f t="shared" si="7"/>
        <v>6.1083821543201378</v>
      </c>
      <c r="CZ75" s="2074">
        <f t="shared" si="8"/>
        <v>69.45750901989264</v>
      </c>
    </row>
    <row r="76" spans="1:105" ht="16.5" customHeight="1" x14ac:dyDescent="0.25">
      <c r="A76" s="780">
        <v>2</v>
      </c>
      <c r="B76" s="784">
        <f>'SAME R Results'!A63</f>
        <v>4</v>
      </c>
      <c r="C76" s="1806" t="str">
        <f>'SAME R Results'!B63</f>
        <v>Lampwick</v>
      </c>
      <c r="D76" s="784" t="str">
        <f>'SAME R Results'!C63</f>
        <v>L17</v>
      </c>
      <c r="E76" s="784" t="str">
        <f>'SAME R Results'!D63</f>
        <v>35LA</v>
      </c>
      <c r="F76" s="784">
        <f>'SAME R Results'!E63</f>
        <v>2</v>
      </c>
      <c r="G76" s="784" t="str">
        <f>'SAME R Results'!F63</f>
        <v>82a</v>
      </c>
      <c r="H76" s="785" t="str">
        <f>'SAME R Results'!G63</f>
        <v>aged</v>
      </c>
      <c r="I76" s="784">
        <f>'SAME R Results'!H63</f>
        <v>239</v>
      </c>
      <c r="J76" s="786">
        <f>'SAME R Results'!I63</f>
        <v>40417</v>
      </c>
      <c r="K76" s="784">
        <f>'SAME R Results'!J63</f>
        <v>0</v>
      </c>
      <c r="L76" s="788"/>
      <c r="M76" s="788"/>
      <c r="N76" s="784">
        <f>'SAME R Results'!K63</f>
        <v>8.1</v>
      </c>
      <c r="O76" s="793">
        <f>'SAME R Results'!L63</f>
        <v>1.2649999999999999</v>
      </c>
      <c r="P76" s="784">
        <f>'SAME R Results'!M63</f>
        <v>0</v>
      </c>
      <c r="Q76" s="784">
        <f>'SAME R Results'!N63</f>
        <v>0</v>
      </c>
      <c r="R76" s="784">
        <f>'SAME R Results'!O63</f>
        <v>0</v>
      </c>
      <c r="S76" s="784">
        <f>'SAME R Results'!P63</f>
        <v>0</v>
      </c>
      <c r="T76" s="784">
        <f>'SAME R Results'!Q63</f>
        <v>0</v>
      </c>
      <c r="U76" s="784">
        <f>'SAME R Results'!R63</f>
        <v>579.33333333333337</v>
      </c>
      <c r="V76" s="784">
        <f>'SAME R Results'!S63</f>
        <v>0</v>
      </c>
      <c r="W76" s="784">
        <f>'SAME R Results'!T63</f>
        <v>0</v>
      </c>
      <c r="X76" s="784" t="str">
        <f>'SAME R Results'!U63</f>
        <v>n</v>
      </c>
      <c r="Y76" s="784" t="str">
        <f>'SAME R Results'!V63</f>
        <v>y</v>
      </c>
      <c r="Z76" s="784" t="str">
        <f>'SAME R Results'!W63</f>
        <v>y</v>
      </c>
      <c r="AA76" s="784" t="str">
        <f>'SAME R Results'!X63</f>
        <v>n</v>
      </c>
      <c r="AB76" s="784" t="str">
        <f>'SAME R Results'!Y63</f>
        <v>y</v>
      </c>
      <c r="AC76" s="789"/>
      <c r="AD76" s="784" t="str">
        <f>'SAME R Results'!Z63</f>
        <v>y</v>
      </c>
      <c r="AE76" s="784">
        <f>'SAME R Results'!AA63</f>
        <v>10</v>
      </c>
      <c r="AF76" s="784" t="str">
        <f>'SAME R Results'!AB63</f>
        <v>y</v>
      </c>
      <c r="AG76" s="817">
        <f>'SAME R Results'!AC63</f>
        <v>3.852706928546E-2</v>
      </c>
      <c r="AH76" s="819">
        <f>'SAME R Results'!AD63</f>
        <v>0</v>
      </c>
      <c r="AI76" s="784">
        <f>'SAME R Results'!AE63</f>
        <v>0</v>
      </c>
      <c r="AJ76" s="784">
        <f>'SAME R Results'!AF63</f>
        <v>0</v>
      </c>
      <c r="AK76" s="784">
        <f>'SAME R Results'!AG63</f>
        <v>0</v>
      </c>
      <c r="AL76" s="784">
        <f>'SAME R Results'!AH63</f>
        <v>0</v>
      </c>
      <c r="AM76" s="784">
        <f>'SAME R Results'!AI63</f>
        <v>0</v>
      </c>
      <c r="AN76" s="784">
        <f>'SAME R Results'!AJ63</f>
        <v>0</v>
      </c>
      <c r="AO76" s="784">
        <f>'SAME R Results'!AK63</f>
        <v>0</v>
      </c>
      <c r="AP76" s="784">
        <f>'SAME R Results'!AL63</f>
        <v>0</v>
      </c>
      <c r="AQ76" s="784">
        <f>'SAME R Results'!AM63</f>
        <v>0</v>
      </c>
      <c r="AR76" s="817">
        <f>'SAME R Results'!AN63</f>
        <v>0</v>
      </c>
      <c r="AS76" s="819">
        <f>'SAME R Results'!AO63</f>
        <v>0</v>
      </c>
      <c r="AT76" s="784">
        <f>'SAME R Results'!AP63</f>
        <v>90</v>
      </c>
      <c r="AU76" s="789"/>
      <c r="AV76" s="821">
        <f>'SAME R Results'!AQ63</f>
        <v>0</v>
      </c>
      <c r="AW76" s="821">
        <f>'SAME R Results'!AR63</f>
        <v>6.2532045000000007</v>
      </c>
      <c r="AX76" s="821">
        <f>'SAME R Results'!AS63</f>
        <v>0</v>
      </c>
      <c r="AY76" s="821">
        <f>'SAME R Results'!AT63</f>
        <v>0</v>
      </c>
      <c r="AZ76" s="824"/>
      <c r="BA76" s="824"/>
      <c r="BB76" s="821">
        <f>'SAME R Results'!AU63</f>
        <v>2.4960774999999997</v>
      </c>
      <c r="BC76" s="821">
        <f>'SAME R Results'!AV63</f>
        <v>8.370973000000001E-2</v>
      </c>
      <c r="BD76" s="821">
        <f>'SAME R Results'!AW63</f>
        <v>6.268324999999999</v>
      </c>
      <c r="BE76" s="821">
        <f>'SAME R Results'!AX63</f>
        <v>4.7524560000000005</v>
      </c>
      <c r="BF76" s="827">
        <f>'SAME R Results'!AY63</f>
        <v>35625</v>
      </c>
      <c r="BG76" s="784">
        <f>'SAME R Results'!AZ63</f>
        <v>2.2586815000000002</v>
      </c>
      <c r="BH76" s="784">
        <f>'SAME R Results'!BA63</f>
        <v>0.13061530000000002</v>
      </c>
      <c r="BI76" s="789"/>
      <c r="BJ76" s="784">
        <f>'SAME R Results'!BB63</f>
        <v>55.973349999999996</v>
      </c>
      <c r="BK76" s="784">
        <f>'SAME R Results'!BC63</f>
        <v>1.5158689999999986</v>
      </c>
      <c r="BL76" s="2159">
        <f>'SAME R Results'!BD63</f>
        <v>1343413.4028339714</v>
      </c>
      <c r="BM76" s="784">
        <f>'SAME R Results'!BE63</f>
        <v>309.1324727835684</v>
      </c>
      <c r="BN76" s="784">
        <f>'SAME R Results'!BF63</f>
        <v>2.4123677699999999</v>
      </c>
      <c r="BO76" s="784">
        <f>'SAME R Results'!BG63</f>
        <v>0.53201655000000003</v>
      </c>
      <c r="BP76" s="789"/>
      <c r="BQ76" s="784">
        <f>'SAME R Results'!BH63</f>
        <v>40.264613381119567</v>
      </c>
      <c r="BR76" s="817">
        <f>'SAME R Results'!BI63</f>
        <v>0.2301097131615957</v>
      </c>
      <c r="BS76" s="817">
        <f>'SAME R Results'!BJ63</f>
        <v>0.38539411449136129</v>
      </c>
      <c r="BT76" s="817">
        <f>'SAME R Results'!BL63</f>
        <v>4.5343848231789021</v>
      </c>
      <c r="BU76" s="817">
        <f>'SAME R Results'!BM63</f>
        <v>2.0505944091004547</v>
      </c>
      <c r="BV76" s="817">
        <f>'SAME R Results'!BN63</f>
        <v>0.17780742294482293</v>
      </c>
      <c r="BW76" s="784">
        <f>'SAME R Results'!BO63</f>
        <v>1343413.4028339714</v>
      </c>
      <c r="BX76" s="784">
        <f>'SAME R Results'!BP63</f>
        <v>1322145.8884552114</v>
      </c>
      <c r="BY76" s="784">
        <f>'SAME R Results'!BQ63</f>
        <v>1234001.2881006338</v>
      </c>
      <c r="BZ76" s="784">
        <f>'SAME R Results'!BR63</f>
        <v>309.1324727835684</v>
      </c>
      <c r="CA76" s="784">
        <f>'SAME R Results'!BS63</f>
        <v>0.336470966882713</v>
      </c>
      <c r="CB76" s="784">
        <f>'SAME R Results'!BT63</f>
        <v>0.28000000000000003</v>
      </c>
      <c r="CC76" s="784">
        <f>'SAME R Results'!BV63</f>
        <v>2.5691188868784089</v>
      </c>
      <c r="CD76" s="880">
        <f>'SAME R Results'!BW63</f>
        <v>1</v>
      </c>
      <c r="CE76" s="1086">
        <f>'SAME R Results'!BZ63</f>
        <v>282.5836772631244</v>
      </c>
      <c r="CF76" s="1777">
        <f>'SAME R Results'!CA63</f>
        <v>1.583333333333381</v>
      </c>
      <c r="CG76" s="1777">
        <f>'SAME R Results'!CB63</f>
        <v>0</v>
      </c>
      <c r="CH76" s="1777">
        <f>'SAME R Results'!CC63</f>
        <v>0</v>
      </c>
      <c r="CI76" s="1777">
        <f>'SAME R Results'!CD63</f>
        <v>0.15258169281265901</v>
      </c>
      <c r="CJ76" s="1777"/>
      <c r="CK76" s="1777"/>
      <c r="CL76" s="2015">
        <f>'SAME R Results'!CI63</f>
        <v>63</v>
      </c>
      <c r="CM76" s="2015" t="str">
        <f>'SAME R Results'!CJ63</f>
        <v>Lampwick</v>
      </c>
      <c r="CN76" s="2016">
        <f>'SAME R Results'!CK63</f>
        <v>0.2301097131615957</v>
      </c>
      <c r="CO76" s="2016">
        <f>'SAME R Results'!CL63</f>
        <v>5.991285070009341E-2</v>
      </c>
      <c r="CP76" s="2016">
        <f>'SAME R Results'!CM63</f>
        <v>2.9507601227128227E-2</v>
      </c>
      <c r="CQ76" s="2071">
        <f t="shared" si="9"/>
        <v>66729.233936412755</v>
      </c>
      <c r="CR76" s="2074">
        <f t="shared" si="1"/>
        <v>14.985935563907631</v>
      </c>
      <c r="CS76" s="2082">
        <f t="shared" si="2"/>
        <v>143.80219064685559</v>
      </c>
      <c r="CT76" s="2074">
        <f t="shared" si="3"/>
        <v>18684.185502195571</v>
      </c>
      <c r="CU76" s="2074">
        <f t="shared" si="4"/>
        <v>53.521198442527258</v>
      </c>
      <c r="CV76" s="1268">
        <v>54</v>
      </c>
      <c r="CW76" s="2074">
        <f t="shared" si="5"/>
        <v>30.70186867536664</v>
      </c>
      <c r="CX76" s="2071">
        <f t="shared" si="6"/>
        <v>286819.70479729882</v>
      </c>
      <c r="CY76" s="2074">
        <f t="shared" si="7"/>
        <v>4.2994125665682681</v>
      </c>
      <c r="CZ76" s="2074">
        <f t="shared" si="8"/>
        <v>115.05485658079785</v>
      </c>
    </row>
    <row r="77" spans="1:105" s="11" customFormat="1" ht="16.5" customHeight="1" x14ac:dyDescent="0.25">
      <c r="A77" s="780">
        <v>2</v>
      </c>
      <c r="B77" s="784" t="str">
        <f>'SAME R Results'!A74</f>
        <v>7 (4)</v>
      </c>
      <c r="C77" s="1806" t="str">
        <f>'SAME R Results'!B74</f>
        <v>Lampwick</v>
      </c>
      <c r="D77" s="784" t="str">
        <f>'SAME R Results'!C74</f>
        <v>L02</v>
      </c>
      <c r="E77" s="784" t="str">
        <f>'SAME R Results'!D74</f>
        <v>41 L</v>
      </c>
      <c r="F77" s="784">
        <f>'SAME R Results'!E74</f>
        <v>0</v>
      </c>
      <c r="G77" s="784">
        <f>'SAME R Results'!F74</f>
        <v>88</v>
      </c>
      <c r="H77" s="785" t="str">
        <f>'SAME R Results'!G74</f>
        <v>Baseline STS det</v>
      </c>
      <c r="I77" s="784">
        <f>'SAME R Results'!H74</f>
        <v>242</v>
      </c>
      <c r="J77" s="786">
        <f>'SAME R Results'!I74</f>
        <v>40420.277777777781</v>
      </c>
      <c r="K77" s="784">
        <f>'SAME R Results'!J74</f>
        <v>0</v>
      </c>
      <c r="L77" s="788"/>
      <c r="M77" s="788"/>
      <c r="N77" s="784">
        <f>'SAME R Results'!K74</f>
        <v>8.1</v>
      </c>
      <c r="O77" s="793">
        <f>'SAME R Results'!L74</f>
        <v>1.2450000000000001</v>
      </c>
      <c r="P77" s="784">
        <f>'SAME R Results'!M74</f>
        <v>60</v>
      </c>
      <c r="Q77" s="784">
        <f>'SAME R Results'!N74</f>
        <v>11</v>
      </c>
      <c r="R77" s="784">
        <f>'SAME R Results'!O74</f>
        <v>8</v>
      </c>
      <c r="S77" s="784" t="str">
        <f>'SAME R Results'!P74</f>
        <v>n</v>
      </c>
      <c r="T77" s="784" t="str">
        <f>'SAME R Results'!Q74</f>
        <v>n</v>
      </c>
      <c r="U77" s="784" t="str">
        <f>'SAME R Results'!R74</f>
        <v>n/a</v>
      </c>
      <c r="V77" s="784" t="str">
        <f>'SAME R Results'!S74</f>
        <v>n</v>
      </c>
      <c r="W77" s="784">
        <f>'SAME R Results'!T74</f>
        <v>90</v>
      </c>
      <c r="X77" s="784" t="str">
        <f>'SAME R Results'!U74</f>
        <v>y</v>
      </c>
      <c r="Y77" s="784" t="str">
        <f>'SAME R Results'!V74</f>
        <v>n</v>
      </c>
      <c r="Z77" s="784" t="str">
        <f>'SAME R Results'!W74</f>
        <v>y</v>
      </c>
      <c r="AA77" s="784" t="str">
        <f>'SAME R Results'!X74</f>
        <v>n</v>
      </c>
      <c r="AB77" s="784" t="str">
        <f>'SAME R Results'!Y74</f>
        <v>y</v>
      </c>
      <c r="AC77" s="789"/>
      <c r="AD77" s="784" t="str">
        <f>'SAME R Results'!Z74</f>
        <v>y</v>
      </c>
      <c r="AE77" s="784">
        <f>'SAME R Results'!AA74</f>
        <v>10</v>
      </c>
      <c r="AF77" s="784" t="str">
        <f>'SAME R Results'!AB74</f>
        <v>y</v>
      </c>
      <c r="AG77" s="817">
        <f>'SAME R Results'!AC74</f>
        <v>3.852706928546E-2</v>
      </c>
      <c r="AH77" s="819">
        <f>'SAME R Results'!AD74</f>
        <v>0</v>
      </c>
      <c r="AI77" s="784">
        <f>'SAME R Results'!AE74</f>
        <v>0</v>
      </c>
      <c r="AJ77" s="784">
        <f>'SAME R Results'!AF74</f>
        <v>0</v>
      </c>
      <c r="AK77" s="784">
        <f>'SAME R Results'!AG74</f>
        <v>0</v>
      </c>
      <c r="AL77" s="784">
        <f>'SAME R Results'!AH74</f>
        <v>0</v>
      </c>
      <c r="AM77" s="784">
        <f>'SAME R Results'!AI74</f>
        <v>0</v>
      </c>
      <c r="AN77" s="784">
        <f>'SAME R Results'!AJ74</f>
        <v>0</v>
      </c>
      <c r="AO77" s="784">
        <f>'SAME R Results'!AK74</f>
        <v>0</v>
      </c>
      <c r="AP77" s="784">
        <f>'SAME R Results'!AL74</f>
        <v>0</v>
      </c>
      <c r="AQ77" s="784">
        <f>'SAME R Results'!AM74</f>
        <v>0</v>
      </c>
      <c r="AR77" s="817">
        <f>'SAME R Results'!AN74</f>
        <v>0</v>
      </c>
      <c r="AS77" s="819">
        <f>'SAME R Results'!AO74</f>
        <v>0</v>
      </c>
      <c r="AT77" s="784">
        <f>'SAME R Results'!AP74</f>
        <v>0</v>
      </c>
      <c r="AU77" s="789"/>
      <c r="AV77" s="821">
        <f>'SAME R Results'!AQ74</f>
        <v>0</v>
      </c>
      <c r="AW77" s="821">
        <f>'SAME R Results'!AR74</f>
        <v>6.2472694999999998</v>
      </c>
      <c r="AX77" s="821">
        <f>'SAME R Results'!AS74</f>
        <v>4.5754394999999999</v>
      </c>
      <c r="AY77" s="821">
        <f>'SAME R Results'!AT74</f>
        <v>5.1099209523809508</v>
      </c>
      <c r="AZ77" s="824"/>
      <c r="BA77" s="824"/>
      <c r="BB77" s="821">
        <f>'SAME R Results'!AU74</f>
        <v>0</v>
      </c>
      <c r="BC77" s="821">
        <f>'SAME R Results'!AV74</f>
        <v>0</v>
      </c>
      <c r="BD77" s="821">
        <f>'SAME R Results'!AW74</f>
        <v>6.2722309999999988</v>
      </c>
      <c r="BE77" s="821">
        <f>'SAME R Results'!AX74</f>
        <v>4.5754857142857146</v>
      </c>
      <c r="BF77" s="827">
        <f>'SAME R Results'!AY74</f>
        <v>72165</v>
      </c>
      <c r="BG77" s="784">
        <f>'SAME R Results'!AZ74</f>
        <v>0</v>
      </c>
      <c r="BH77" s="784">
        <f>'SAME R Results'!BA74</f>
        <v>0</v>
      </c>
      <c r="BI77" s="789"/>
      <c r="BJ77" s="784">
        <f>'SAME R Results'!BB74</f>
        <v>36.46220000000001</v>
      </c>
      <c r="BK77" s="784">
        <f>'SAME R Results'!BC74</f>
        <v>1.6967452857142842</v>
      </c>
      <c r="BL77" s="2159">
        <f>'SAME R Results'!BD74</f>
        <v>2858217.3648894308</v>
      </c>
      <c r="BM77" s="784">
        <f>'SAME R Results'!BE74</f>
        <v>359.41498545413867</v>
      </c>
      <c r="BN77" s="784">
        <f>'SAME R Results'!BF74</f>
        <v>0</v>
      </c>
      <c r="BO77" s="784">
        <f>'SAME R Results'!BG74</f>
        <v>0</v>
      </c>
      <c r="BP77" s="789"/>
      <c r="BQ77" s="784">
        <f>'SAME R Results'!BH74</f>
        <v>23.80550088853709</v>
      </c>
      <c r="BR77" s="817">
        <f>'SAME R Results'!BI74</f>
        <v>0.12574795390624272</v>
      </c>
      <c r="BS77" s="817">
        <f>'SAME R Results'!BJ74</f>
        <v>0.25149410867769556</v>
      </c>
      <c r="BT77" s="817">
        <f>'SAME R Results'!BL74</f>
        <v>0</v>
      </c>
      <c r="BU77" s="817">
        <f>'SAME R Results'!BM74</f>
        <v>2.2991748895015811</v>
      </c>
      <c r="BV77" s="817">
        <f>'SAME R Results'!BN74</f>
        <v>8.8917548974246613E-2</v>
      </c>
      <c r="BW77" s="784">
        <f>'SAME R Results'!BO74</f>
        <v>2858217.3648894308</v>
      </c>
      <c r="BX77" s="784">
        <f>'SAME R Results'!BP74</f>
        <v>2815136.0968152354</v>
      </c>
      <c r="BY77" s="784">
        <f>'SAME R Results'!BQ74</f>
        <v>2568139.9483542019</v>
      </c>
      <c r="BZ77" s="784">
        <f>'SAME R Results'!BR74</f>
        <v>359.41498545413867</v>
      </c>
      <c r="CA77" s="784">
        <f>'SAME R Results'!BS74</f>
        <v>0.37661930340812483</v>
      </c>
      <c r="CB77" s="784">
        <f>'SAME R Results'!BT74</f>
        <v>0.28000000000000003</v>
      </c>
      <c r="CC77" s="784">
        <f>'SAME R Results'!BV74</f>
        <v>2.331720138403321</v>
      </c>
      <c r="CD77" s="880">
        <f>'SAME R Results'!BW74</f>
        <v>1</v>
      </c>
      <c r="CE77" s="1086">
        <f>'SAME R Results'!BZ74</f>
        <v>255.1113352889854</v>
      </c>
      <c r="CF77" s="1777">
        <f>'SAME R Results'!CA74</f>
        <v>1.0033333333333561</v>
      </c>
      <c r="CG77" s="1777" t="str">
        <f>'SAME R Results'!CB74</f>
        <v xml:space="preserve"> 41L</v>
      </c>
      <c r="CH77" s="1777">
        <f>'SAME R Results'!CC74</f>
        <v>242</v>
      </c>
      <c r="CI77" s="1777">
        <f>'SAME R Results'!CD74</f>
        <v>0.14235847707430496</v>
      </c>
      <c r="CJ77" s="1777"/>
      <c r="CK77" s="1777"/>
      <c r="CL77" s="2015"/>
      <c r="CM77" s="2015"/>
      <c r="CN77" s="2016"/>
      <c r="CO77" s="2016"/>
      <c r="CP77" s="2016"/>
      <c r="CQ77" s="2071">
        <f t="shared" si="9"/>
        <v>240130.83179995007</v>
      </c>
      <c r="CR77" s="2074">
        <f t="shared" si="1"/>
        <v>4.164396518782258</v>
      </c>
      <c r="CS77" s="2082">
        <f t="shared" si="2"/>
        <v>85.019646030489596</v>
      </c>
      <c r="CT77" s="2074">
        <f t="shared" si="3"/>
        <v>67236.632903986028</v>
      </c>
      <c r="CU77" s="2074">
        <f t="shared" si="4"/>
        <v>14.872844709936635</v>
      </c>
      <c r="CV77" s="1268">
        <v>55</v>
      </c>
      <c r="CW77" s="2074">
        <f t="shared" si="5"/>
        <v>15.612305733224122</v>
      </c>
      <c r="CX77" s="2071">
        <f t="shared" si="6"/>
        <v>524859.43468479335</v>
      </c>
      <c r="CY77" s="2074">
        <f t="shared" si="7"/>
        <v>8.4548690152213979</v>
      </c>
      <c r="CZ77" s="2074">
        <f t="shared" si="8"/>
        <v>62.873976953121364</v>
      </c>
      <c r="DA77" s="2020"/>
    </row>
    <row r="78" spans="1:105" ht="16.5" customHeight="1" x14ac:dyDescent="0.25">
      <c r="A78" s="780">
        <v>2</v>
      </c>
      <c r="B78" s="784" t="str">
        <f>'SAME R Results'!A87</f>
        <v>8(4)</v>
      </c>
      <c r="C78" s="1806" t="str">
        <f>'SAME R Results'!B87</f>
        <v>Lampwick</v>
      </c>
      <c r="D78" s="784" t="str">
        <f>'SAME R Results'!C87</f>
        <v>L03</v>
      </c>
      <c r="E78" s="784" t="str">
        <f>'SAME R Results'!D87</f>
        <v>49 L</v>
      </c>
      <c r="F78" s="784">
        <f>'SAME R Results'!E87</f>
        <v>0</v>
      </c>
      <c r="G78" s="784">
        <f>'SAME R Results'!F87</f>
        <v>96</v>
      </c>
      <c r="H78" s="785" t="str">
        <f>'SAME R Results'!G87</f>
        <v>No flow run w/aging</v>
      </c>
      <c r="I78" s="784">
        <f>'SAME R Results'!H87</f>
        <v>250</v>
      </c>
      <c r="J78" s="786">
        <f>'SAME R Results'!I87</f>
        <v>40428.354166666664</v>
      </c>
      <c r="K78" s="784">
        <f>'SAME R Results'!J87</f>
        <v>0</v>
      </c>
      <c r="L78" s="788"/>
      <c r="M78" s="788"/>
      <c r="N78" s="784">
        <f>'SAME R Results'!K87</f>
        <v>0</v>
      </c>
      <c r="O78" s="793">
        <f>'SAME R Results'!L87</f>
        <v>1.2450000000000001</v>
      </c>
      <c r="P78" s="784">
        <f>'SAME R Results'!M87</f>
        <v>60</v>
      </c>
      <c r="Q78" s="784">
        <f>'SAME R Results'!N87</f>
        <v>11</v>
      </c>
      <c r="R78" s="784">
        <f>'SAME R Results'!O87</f>
        <v>8</v>
      </c>
      <c r="S78" s="784" t="str">
        <f>'SAME R Results'!P87</f>
        <v>n</v>
      </c>
      <c r="T78" s="784" t="str">
        <f>'SAME R Results'!Q87</f>
        <v>N</v>
      </c>
      <c r="U78" s="784">
        <f>'SAME R Results'!R87</f>
        <v>33.571428571428569</v>
      </c>
      <c r="V78" s="784" t="str">
        <f>'SAME R Results'!S87</f>
        <v>y</v>
      </c>
      <c r="W78" s="784">
        <f>'SAME R Results'!T87</f>
        <v>90</v>
      </c>
      <c r="X78" s="784" t="str">
        <f>'SAME R Results'!U87</f>
        <v>n</v>
      </c>
      <c r="Y78" s="784" t="str">
        <f>'SAME R Results'!V87</f>
        <v>y</v>
      </c>
      <c r="Z78" s="784" t="str">
        <f>'SAME R Results'!W87</f>
        <v>y</v>
      </c>
      <c r="AA78" s="784" t="str">
        <f>'SAME R Results'!X87</f>
        <v>n</v>
      </c>
      <c r="AB78" s="784" t="str">
        <f>'SAME R Results'!Y87</f>
        <v>y</v>
      </c>
      <c r="AC78" s="789"/>
      <c r="AD78" s="784" t="str">
        <f>'SAME R Results'!Z87</f>
        <v>y</v>
      </c>
      <c r="AE78" s="784">
        <f>'SAME R Results'!AA87</f>
        <v>10</v>
      </c>
      <c r="AF78" s="784" t="str">
        <f>'SAME R Results'!AB87</f>
        <v>y</v>
      </c>
      <c r="AG78" s="817">
        <f>'SAME R Results'!AC87</f>
        <v>3.852706928546E-2</v>
      </c>
      <c r="AH78" s="819">
        <f>'SAME R Results'!AD87</f>
        <v>0</v>
      </c>
      <c r="AI78" s="784">
        <f>'SAME R Results'!AE87</f>
        <v>58</v>
      </c>
      <c r="AJ78" s="784">
        <f>'SAME R Results'!AF87</f>
        <v>480</v>
      </c>
      <c r="AK78" s="784">
        <f>'SAME R Results'!AG87</f>
        <v>0</v>
      </c>
      <c r="AL78" s="784" t="str">
        <f>'SAME R Results'!AH87</f>
        <v>n</v>
      </c>
      <c r="AM78" s="784" t="str">
        <f>'SAME R Results'!AI87</f>
        <v>y</v>
      </c>
      <c r="AN78" s="784" t="str">
        <f>'SAME R Results'!AJ87</f>
        <v>y</v>
      </c>
      <c r="AO78" s="784" t="str">
        <f>'SAME R Results'!AK87</f>
        <v>n</v>
      </c>
      <c r="AP78" s="784" t="str">
        <f>'SAME R Results'!AL87</f>
        <v>y</v>
      </c>
      <c r="AQ78" s="784" t="str">
        <f>'SAME R Results'!AM87</f>
        <v>y</v>
      </c>
      <c r="AR78" s="817">
        <f>'SAME R Results'!AN87</f>
        <v>3.852706928546E-2</v>
      </c>
      <c r="AS78" s="819">
        <f>'SAME R Results'!AO87</f>
        <v>0</v>
      </c>
      <c r="AT78" s="784">
        <f>'SAME R Results'!AP87</f>
        <v>0</v>
      </c>
      <c r="AU78" s="789"/>
      <c r="AV78" s="821">
        <f>'SAME R Results'!AQ87</f>
        <v>0</v>
      </c>
      <c r="AW78" s="821">
        <f>'SAME R Results'!AR87</f>
        <v>5.7956835</v>
      </c>
      <c r="AX78" s="821">
        <f>'SAME R Results'!AS87</f>
        <v>0</v>
      </c>
      <c r="AY78" s="821">
        <f>'SAME R Results'!AT87</f>
        <v>0</v>
      </c>
      <c r="AZ78" s="824"/>
      <c r="BA78" s="824"/>
      <c r="BB78" s="821">
        <f>'SAME R Results'!AU87</f>
        <v>0.40611259999999999</v>
      </c>
      <c r="BC78" s="821">
        <f>'SAME R Results'!AV87</f>
        <v>2.5314330000000003E-2</v>
      </c>
      <c r="BD78" s="821">
        <f>'SAME R Results'!AW87</f>
        <v>4.9042215000000002</v>
      </c>
      <c r="BE78" s="821">
        <f>'SAME R Results'!AX87</f>
        <v>4.6696165000000009</v>
      </c>
      <c r="BF78" s="827">
        <f>'SAME R Results'!AY87</f>
        <v>5869.5</v>
      </c>
      <c r="BG78" s="784">
        <f>'SAME R Results'!AZ87</f>
        <v>0.46261579999999991</v>
      </c>
      <c r="BH78" s="784">
        <f>'SAME R Results'!BA87</f>
        <v>7.1228030000000012E-2</v>
      </c>
      <c r="BI78" s="789"/>
      <c r="BJ78" s="784">
        <f>'SAME R Results'!BB87</f>
        <v>11.2028</v>
      </c>
      <c r="BK78" s="784">
        <f>'SAME R Results'!BC87</f>
        <v>0.23460499999999929</v>
      </c>
      <c r="BL78" s="2159">
        <f>'SAME R Results'!BD87</f>
        <v>212271.61609166127</v>
      </c>
      <c r="BM78" s="784">
        <f>'SAME R Results'!BE87</f>
        <v>39.214605288208624</v>
      </c>
      <c r="BN78" s="784">
        <f>'SAME R Results'!BF87</f>
        <v>0.38079826999999999</v>
      </c>
      <c r="BO78" s="784">
        <f>'SAME R Results'!BG87</f>
        <v>9.7846942499999978E-2</v>
      </c>
      <c r="BP78" s="789"/>
      <c r="BQ78" s="784">
        <f>'SAME R Results'!BH87</f>
        <v>8.236688129758063</v>
      </c>
      <c r="BR78" s="817">
        <f>'SAME R Results'!BI87</f>
        <v>0.18473786561871428</v>
      </c>
      <c r="BS78" s="817">
        <f>'SAME R Results'!BJ87</f>
        <v>0.4200368161556266</v>
      </c>
      <c r="BT78" s="817">
        <f>'SAME R Results'!BL87</f>
        <v>3.8917748502974439</v>
      </c>
      <c r="BU78" s="817">
        <f>'SAME R Results'!BM87</f>
        <v>2.4751813854914384</v>
      </c>
      <c r="BV78" s="817">
        <f>'SAME R Results'!BN87</f>
        <v>0.12251526494556801</v>
      </c>
      <c r="BW78" s="784">
        <f>'SAME R Results'!BO87</f>
        <v>212271.61609166127</v>
      </c>
      <c r="BX78" s="784">
        <f>'SAME R Results'!BP87</f>
        <v>208767.62519633127</v>
      </c>
      <c r="BY78" s="784">
        <f>'SAME R Results'!BQ87</f>
        <v>198778.28036975124</v>
      </c>
      <c r="BZ78" s="784">
        <f>'SAME R Results'!BR87</f>
        <v>39.214605288208624</v>
      </c>
      <c r="CA78" s="784">
        <f>'SAME R Results'!BS87</f>
        <v>5.2074269732753101E-2</v>
      </c>
      <c r="CB78" s="784">
        <f>'SAME R Results'!BT87</f>
        <v>0.28000000000000003</v>
      </c>
      <c r="CC78" s="784">
        <f>'SAME R Results'!BV87</f>
        <v>2.625838479716188</v>
      </c>
      <c r="CD78" s="880">
        <f>'SAME R Results'!BW87</f>
        <v>1</v>
      </c>
      <c r="CE78" s="1086">
        <f>'SAME R Results'!BZ87</f>
        <v>260.32493766036879</v>
      </c>
      <c r="CF78" s="1777">
        <f>'SAME R Results'!CA87</f>
        <v>1.3766666666666927</v>
      </c>
      <c r="CG78" s="1777" t="str">
        <f>'SAME R Results'!CB87</f>
        <v xml:space="preserve"> 49L</v>
      </c>
      <c r="CH78" s="1777">
        <f>'SAME R Results'!CC87</f>
        <v>250</v>
      </c>
      <c r="CI78" s="1777">
        <f>'SAME R Results'!CD87</f>
        <v>3.5898398628484825E-2</v>
      </c>
      <c r="CJ78" s="1777"/>
      <c r="CK78" s="1777"/>
      <c r="CL78" s="2015">
        <f>'SAME R Results'!CI87</f>
        <v>87</v>
      </c>
      <c r="CM78" s="2015" t="str">
        <f>'SAME R Results'!CJ87</f>
        <v>Lampwick</v>
      </c>
      <c r="CN78" s="2016">
        <f>'SAME R Results'!CK87</f>
        <v>0.18473786561871428</v>
      </c>
      <c r="CO78" s="2016">
        <f>'SAME R Results'!CL87</f>
        <v>4.623196410997113E-2</v>
      </c>
      <c r="CP78" s="2016">
        <f>'SAME R Results'!CM87</f>
        <v>2.9863245582978343E-2</v>
      </c>
      <c r="CQ78" s="2071">
        <f t="shared" si="9"/>
        <v>51542.953368539485</v>
      </c>
      <c r="CR78" s="2074">
        <f t="shared" si="1"/>
        <v>19.40129415654274</v>
      </c>
      <c r="CS78" s="2082">
        <f t="shared" si="2"/>
        <v>29.416743320564507</v>
      </c>
      <c r="CT78" s="2074">
        <f t="shared" si="3"/>
        <v>14432.026943191058</v>
      </c>
      <c r="CU78" s="2074">
        <f t="shared" si="4"/>
        <v>69.290336273366918</v>
      </c>
      <c r="CV78" s="1268">
        <v>56</v>
      </c>
      <c r="CW78" s="2074">
        <f t="shared" si="5"/>
        <v>49.509743752056721</v>
      </c>
      <c r="CX78" s="2071">
        <f t="shared" si="6"/>
        <v>357262.97789008386</v>
      </c>
      <c r="CY78" s="2074">
        <f t="shared" si="7"/>
        <v>2.6661418540368933</v>
      </c>
      <c r="CZ78" s="2074">
        <f t="shared" si="8"/>
        <v>92.368932809357133</v>
      </c>
    </row>
    <row r="79" spans="1:105" ht="16.5" customHeight="1" x14ac:dyDescent="0.25">
      <c r="A79" s="780">
        <v>2</v>
      </c>
      <c r="B79" s="784" t="str">
        <f>'SAME R Results'!A88</f>
        <v>8(4)</v>
      </c>
      <c r="C79" s="1806" t="str">
        <f>'SAME R Results'!B88</f>
        <v>Lampwick</v>
      </c>
      <c r="D79" s="784" t="str">
        <f>'SAME R Results'!C88</f>
        <v>L03</v>
      </c>
      <c r="E79" s="784" t="str">
        <f>'SAME R Results'!D88</f>
        <v>49LA</v>
      </c>
      <c r="F79" s="784">
        <f>'SAME R Results'!E88</f>
        <v>0</v>
      </c>
      <c r="G79" s="784" t="str">
        <f>'SAME R Results'!F88</f>
        <v>96a</v>
      </c>
      <c r="H79" s="785" t="str">
        <f>'SAME R Results'!G88</f>
        <v>aged</v>
      </c>
      <c r="I79" s="784">
        <f>'SAME R Results'!H88</f>
        <v>250</v>
      </c>
      <c r="J79" s="786">
        <f>'SAME R Results'!I88</f>
        <v>40428.354166666664</v>
      </c>
      <c r="K79" s="784">
        <f>'SAME R Results'!J88</f>
        <v>0</v>
      </c>
      <c r="L79" s="788"/>
      <c r="M79" s="788"/>
      <c r="N79" s="784">
        <f>'SAME R Results'!K88</f>
        <v>0</v>
      </c>
      <c r="O79" s="793">
        <f>'SAME R Results'!L88</f>
        <v>1.2450000000000001</v>
      </c>
      <c r="P79" s="784">
        <f>'SAME R Results'!M88</f>
        <v>0</v>
      </c>
      <c r="Q79" s="784">
        <f>'SAME R Results'!N88</f>
        <v>0</v>
      </c>
      <c r="R79" s="784">
        <f>'SAME R Results'!O88</f>
        <v>0</v>
      </c>
      <c r="S79" s="784">
        <f>'SAME R Results'!P88</f>
        <v>0</v>
      </c>
      <c r="T79" s="784">
        <f>'SAME R Results'!Q88</f>
        <v>0</v>
      </c>
      <c r="U79" s="784">
        <f>'SAME R Results'!R88</f>
        <v>581.71428571428567</v>
      </c>
      <c r="V79" s="784">
        <f>'SAME R Results'!S88</f>
        <v>0</v>
      </c>
      <c r="W79" s="784">
        <f>'SAME R Results'!T88</f>
        <v>0</v>
      </c>
      <c r="X79" s="784" t="str">
        <f>'SAME R Results'!U88</f>
        <v>n</v>
      </c>
      <c r="Y79" s="784" t="str">
        <f>'SAME R Results'!V88</f>
        <v>y</v>
      </c>
      <c r="Z79" s="784" t="str">
        <f>'SAME R Results'!W88</f>
        <v>y</v>
      </c>
      <c r="AA79" s="784" t="str">
        <f>'SAME R Results'!X88</f>
        <v>n</v>
      </c>
      <c r="AB79" s="784" t="str">
        <f>'SAME R Results'!Y88</f>
        <v>y</v>
      </c>
      <c r="AC79" s="789"/>
      <c r="AD79" s="784" t="str">
        <f>'SAME R Results'!Z88</f>
        <v>y</v>
      </c>
      <c r="AE79" s="784">
        <f>'SAME R Results'!AA88</f>
        <v>10</v>
      </c>
      <c r="AF79" s="784" t="str">
        <f>'SAME R Results'!AB88</f>
        <v>y</v>
      </c>
      <c r="AG79" s="817">
        <f>'SAME R Results'!AC88</f>
        <v>3.852706928546E-2</v>
      </c>
      <c r="AH79" s="819">
        <f>'SAME R Results'!AD88</f>
        <v>0</v>
      </c>
      <c r="AI79" s="784">
        <f>'SAME R Results'!AE88</f>
        <v>0</v>
      </c>
      <c r="AJ79" s="784">
        <f>'SAME R Results'!AF88</f>
        <v>0</v>
      </c>
      <c r="AK79" s="784">
        <f>'SAME R Results'!AG88</f>
        <v>0</v>
      </c>
      <c r="AL79" s="784">
        <f>'SAME R Results'!AH88</f>
        <v>0</v>
      </c>
      <c r="AM79" s="784">
        <f>'SAME R Results'!AI88</f>
        <v>0</v>
      </c>
      <c r="AN79" s="784">
        <f>'SAME R Results'!AJ88</f>
        <v>0</v>
      </c>
      <c r="AO79" s="784">
        <f>'SAME R Results'!AK88</f>
        <v>0</v>
      </c>
      <c r="AP79" s="784">
        <f>'SAME R Results'!AL88</f>
        <v>0</v>
      </c>
      <c r="AQ79" s="784">
        <f>'SAME R Results'!AM88</f>
        <v>0</v>
      </c>
      <c r="AR79" s="817">
        <f>'SAME R Results'!AN88</f>
        <v>0</v>
      </c>
      <c r="AS79" s="819">
        <f>'SAME R Results'!AO88</f>
        <v>0</v>
      </c>
      <c r="AT79" s="784">
        <f>'SAME R Results'!AP88</f>
        <v>0</v>
      </c>
      <c r="AU79" s="789"/>
      <c r="AV79" s="821">
        <f>'SAME R Results'!AQ88</f>
        <v>0</v>
      </c>
      <c r="AW79" s="821">
        <f>'SAME R Results'!AR88</f>
        <v>5.7411044999999996</v>
      </c>
      <c r="AX79" s="821">
        <f>'SAME R Results'!AS88</f>
        <v>0</v>
      </c>
      <c r="AY79" s="821">
        <f>'SAME R Results'!AT88</f>
        <v>0</v>
      </c>
      <c r="AZ79" s="824"/>
      <c r="BA79" s="824"/>
      <c r="BB79" s="821">
        <f>'SAME R Results'!AU88</f>
        <v>0.41401670000000002</v>
      </c>
      <c r="BC79" s="821">
        <f>'SAME R Results'!AV88</f>
        <v>3.3813469999999991E-2</v>
      </c>
      <c r="BD79" s="821">
        <f>'SAME R Results'!AW88</f>
        <v>4.910217499999999</v>
      </c>
      <c r="BE79" s="821">
        <f>'SAME R Results'!AX88</f>
        <v>4.662155499999999</v>
      </c>
      <c r="BF79" s="827">
        <f>'SAME R Results'!AY88</f>
        <v>4853.5</v>
      </c>
      <c r="BG79" s="784">
        <f>'SAME R Results'!AZ88</f>
        <v>0.47521970000000013</v>
      </c>
      <c r="BH79" s="784">
        <f>'SAME R Results'!BA88</f>
        <v>8.4564200000000006E-2</v>
      </c>
      <c r="BI79" s="789"/>
      <c r="BJ79" s="784">
        <f>'SAME R Results'!BB88</f>
        <v>11.335000000000001</v>
      </c>
      <c r="BK79" s="784">
        <f>'SAME R Results'!BC88</f>
        <v>0.248062</v>
      </c>
      <c r="BL79" s="2159">
        <f>'SAME R Results'!BD88</f>
        <v>175271.79330633517</v>
      </c>
      <c r="BM79" s="784">
        <f>'SAME R Results'!BE88</f>
        <v>41.531251266067784</v>
      </c>
      <c r="BN79" s="784">
        <f>'SAME R Results'!BF88</f>
        <v>0.38020323</v>
      </c>
      <c r="BO79" s="784">
        <f>'SAME R Results'!BG88</f>
        <v>9.7663875000000039E-2</v>
      </c>
      <c r="BP79" s="789"/>
      <c r="BQ79" s="784">
        <f>'SAME R Results'!BH88</f>
        <v>8.4419364904923988</v>
      </c>
      <c r="BR79" s="817">
        <f>'SAME R Results'!BI88</f>
        <v>0.23695342235404995</v>
      </c>
      <c r="BS79" s="817">
        <f>'SAME R Results'!BJ88</f>
        <v>0.45141620220360806</v>
      </c>
      <c r="BT79" s="817">
        <f>'SAME R Results'!BL88</f>
        <v>3.892977111547129</v>
      </c>
      <c r="BU79" s="817">
        <f>'SAME R Results'!BM88</f>
        <v>2.2318344473036289</v>
      </c>
      <c r="BV79" s="817">
        <f>'SAME R Results'!BN88</f>
        <v>0.17167454583651137</v>
      </c>
      <c r="BW79" s="784">
        <f>'SAME R Results'!BO88</f>
        <v>175271.79330633517</v>
      </c>
      <c r="BX79" s="784">
        <f>'SAME R Results'!BP88</f>
        <v>172374.33699651592</v>
      </c>
      <c r="BY79" s="784">
        <f>'SAME R Results'!BQ88</f>
        <v>164242.12195756298</v>
      </c>
      <c r="BZ79" s="784">
        <f>'SAME R Results'!BR88</f>
        <v>41.531251266067784</v>
      </c>
      <c r="CA79" s="784">
        <f>'SAME R Results'!BS88</f>
        <v>5.5061262541063659E-2</v>
      </c>
      <c r="CB79" s="784">
        <f>'SAME R Results'!BT88</f>
        <v>0.28000000000000003</v>
      </c>
      <c r="CC79" s="784">
        <f>'SAME R Results'!BV88</f>
        <v>2.6598829448901626</v>
      </c>
      <c r="CD79" s="880">
        <f>'SAME R Results'!BW88</f>
        <v>1</v>
      </c>
      <c r="CE79" s="1086">
        <f>'SAME R Results'!BZ88</f>
        <v>260.32493766036879</v>
      </c>
      <c r="CF79" s="1777">
        <f>'SAME R Results'!CA88</f>
        <v>1.3766666666666927</v>
      </c>
      <c r="CG79" s="1777">
        <f>'SAME R Results'!CB88</f>
        <v>0</v>
      </c>
      <c r="CH79" s="1777">
        <f>'SAME R Results'!CC88</f>
        <v>0</v>
      </c>
      <c r="CI79" s="1777">
        <f>'SAME R Results'!CD88</f>
        <v>3.6792943542096924E-2</v>
      </c>
      <c r="CJ79" s="1777"/>
      <c r="CK79" s="1777"/>
      <c r="CL79" s="2015">
        <f>'SAME R Results'!CI88</f>
        <v>88</v>
      </c>
      <c r="CM79" s="2015" t="str">
        <f>'SAME R Results'!CJ88</f>
        <v>Lampwick</v>
      </c>
      <c r="CN79" s="2016">
        <f>'SAME R Results'!CK88</f>
        <v>0.23695342235404995</v>
      </c>
      <c r="CO79" s="2016">
        <f>'SAME R Results'!CL88</f>
        <v>4.5037442585382871E-2</v>
      </c>
      <c r="CP79" s="2016">
        <f>'SAME R Results'!CM88</f>
        <v>3.0502607650178828E-2</v>
      </c>
      <c r="CQ79" s="2071">
        <f t="shared" si="9"/>
        <v>41524.072943152874</v>
      </c>
      <c r="CR79" s="2074">
        <f t="shared" si="1"/>
        <v>24.082416032960353</v>
      </c>
      <c r="CS79" s="2082">
        <f t="shared" si="2"/>
        <v>30.149773180329994</v>
      </c>
      <c r="CT79" s="2074">
        <f t="shared" si="3"/>
        <v>11626.740424082805</v>
      </c>
      <c r="CU79" s="2074">
        <f t="shared" si="4"/>
        <v>86.008628689144118</v>
      </c>
      <c r="CV79" s="1268">
        <v>57</v>
      </c>
      <c r="CW79" s="2074">
        <f t="shared" si="5"/>
        <v>47.912956369979938</v>
      </c>
      <c r="CX79" s="2071">
        <f t="shared" si="6"/>
        <v>278535.75333208067</v>
      </c>
      <c r="CY79" s="2074">
        <f t="shared" si="7"/>
        <v>2.754995934308599</v>
      </c>
      <c r="CZ79" s="2074">
        <f t="shared" si="8"/>
        <v>118.47671117702497</v>
      </c>
    </row>
    <row r="80" spans="1:105" ht="16.5" customHeight="1" x14ac:dyDescent="0.25">
      <c r="A80" s="780">
        <v>2</v>
      </c>
      <c r="B80" s="784" t="str">
        <f>'SAME R Results'!A93</f>
        <v>9(4)</v>
      </c>
      <c r="C80" s="1806" t="str">
        <f>'SAME R Results'!B93</f>
        <v>Lampwick</v>
      </c>
      <c r="D80" s="784" t="str">
        <f>'SAME R Results'!C93</f>
        <v>L04</v>
      </c>
      <c r="E80" s="784" t="str">
        <f>'SAME R Results'!D93</f>
        <v>51 L</v>
      </c>
      <c r="F80" s="784">
        <f>'SAME R Results'!E93</f>
        <v>0</v>
      </c>
      <c r="G80" s="784">
        <f>'SAME R Results'!F93</f>
        <v>98</v>
      </c>
      <c r="H80" s="785" t="str">
        <f>'SAME R Results'!G93</f>
        <v>No flow run w/ aging</v>
      </c>
      <c r="I80" s="784">
        <f>'SAME R Results'!H93</f>
        <v>251</v>
      </c>
      <c r="J80" s="786">
        <f>'SAME R Results'!I93</f>
        <v>40429.354166666664</v>
      </c>
      <c r="K80" s="784">
        <f>'SAME R Results'!J93</f>
        <v>0</v>
      </c>
      <c r="L80" s="788"/>
      <c r="M80" s="788"/>
      <c r="N80" s="784">
        <f>'SAME R Results'!K93</f>
        <v>0</v>
      </c>
      <c r="O80" s="793">
        <f>'SAME R Results'!L93</f>
        <v>1.28</v>
      </c>
      <c r="P80" s="784">
        <f>'SAME R Results'!M93</f>
        <v>60</v>
      </c>
      <c r="Q80" s="784">
        <f>'SAME R Results'!N93</f>
        <v>11</v>
      </c>
      <c r="R80" s="784">
        <f>'SAME R Results'!O93</f>
        <v>8</v>
      </c>
      <c r="S80" s="784" t="str">
        <f>'SAME R Results'!P93</f>
        <v>n</v>
      </c>
      <c r="T80" s="784" t="str">
        <f>'SAME R Results'!Q93</f>
        <v>N</v>
      </c>
      <c r="U80" s="784">
        <f>'SAME R Results'!R93</f>
        <v>37.142857142857146</v>
      </c>
      <c r="V80" s="784" t="str">
        <f>'SAME R Results'!S93</f>
        <v>Y</v>
      </c>
      <c r="W80" s="784">
        <f>'SAME R Results'!T93</f>
        <v>90</v>
      </c>
      <c r="X80" s="784" t="str">
        <f>'SAME R Results'!U93</f>
        <v>n</v>
      </c>
      <c r="Y80" s="784" t="str">
        <f>'SAME R Results'!V93</f>
        <v>y</v>
      </c>
      <c r="Z80" s="784" t="str">
        <f>'SAME R Results'!W93</f>
        <v>y</v>
      </c>
      <c r="AA80" s="784" t="str">
        <f>'SAME R Results'!X93</f>
        <v>n</v>
      </c>
      <c r="AB80" s="784" t="str">
        <f>'SAME R Results'!Y93</f>
        <v>y</v>
      </c>
      <c r="AC80" s="789"/>
      <c r="AD80" s="784" t="str">
        <f>'SAME R Results'!Z93</f>
        <v>y</v>
      </c>
      <c r="AE80" s="784">
        <f>'SAME R Results'!AA93</f>
        <v>10</v>
      </c>
      <c r="AF80" s="784" t="str">
        <f>'SAME R Results'!AB93</f>
        <v>y</v>
      </c>
      <c r="AG80" s="817">
        <f>'SAME R Results'!AC93</f>
        <v>3.852706928546E-2</v>
      </c>
      <c r="AH80" s="819">
        <f>'SAME R Results'!AD93</f>
        <v>0</v>
      </c>
      <c r="AI80" s="784">
        <f>'SAME R Results'!AE93</f>
        <v>58</v>
      </c>
      <c r="AJ80" s="784">
        <f>'SAME R Results'!AF93</f>
        <v>480</v>
      </c>
      <c r="AK80" s="784">
        <f>'SAME R Results'!AG93</f>
        <v>0</v>
      </c>
      <c r="AL80" s="784" t="str">
        <f>'SAME R Results'!AH93</f>
        <v>n</v>
      </c>
      <c r="AM80" s="784" t="str">
        <f>'SAME R Results'!AI93</f>
        <v>y</v>
      </c>
      <c r="AN80" s="784" t="str">
        <f>'SAME R Results'!AJ93</f>
        <v>y</v>
      </c>
      <c r="AO80" s="784" t="str">
        <f>'SAME R Results'!AK93</f>
        <v>n</v>
      </c>
      <c r="AP80" s="784" t="str">
        <f>'SAME R Results'!AL93</f>
        <v>y</v>
      </c>
      <c r="AQ80" s="784" t="str">
        <f>'SAME R Results'!AM93</f>
        <v>y</v>
      </c>
      <c r="AR80" s="817">
        <f>'SAME R Results'!AN93</f>
        <v>3.852706928546E-2</v>
      </c>
      <c r="AS80" s="819">
        <f>'SAME R Results'!AO93</f>
        <v>0</v>
      </c>
      <c r="AT80" s="784">
        <f>'SAME R Results'!AP93</f>
        <v>0</v>
      </c>
      <c r="AU80" s="789"/>
      <c r="AV80" s="821">
        <f>'SAME R Results'!AQ93</f>
        <v>0</v>
      </c>
      <c r="AW80" s="821">
        <f>'SAME R Results'!AR93</f>
        <v>6.222127619047618</v>
      </c>
      <c r="AX80" s="821">
        <f>'SAME R Results'!AS93</f>
        <v>0</v>
      </c>
      <c r="AY80" s="821">
        <f>'SAME R Results'!AT93</f>
        <v>0</v>
      </c>
      <c r="AZ80" s="824"/>
      <c r="BA80" s="824"/>
      <c r="BB80" s="821">
        <f>'SAME R Results'!AU93</f>
        <v>0.71681428571428563</v>
      </c>
      <c r="BC80" s="821">
        <f>'SAME R Results'!AV93</f>
        <v>2.661965909090909E-2</v>
      </c>
      <c r="BD80" s="821">
        <f>'SAME R Results'!AW93</f>
        <v>5.1033095238095241</v>
      </c>
      <c r="BE80" s="821">
        <f>'SAME R Results'!AX93</f>
        <v>4.6722686363636363</v>
      </c>
      <c r="BF80" s="827">
        <f>'SAME R Results'!AY93</f>
        <v>12025</v>
      </c>
      <c r="BG80" s="784">
        <f>'SAME R Results'!AZ93</f>
        <v>0.8369228571428573</v>
      </c>
      <c r="BH80" s="784">
        <f>'SAME R Results'!BA93</f>
        <v>8.5615677272727286E-2</v>
      </c>
      <c r="BI80" s="789"/>
      <c r="BJ80" s="784">
        <f>'SAME R Results'!BB93</f>
        <v>20.479333333333333</v>
      </c>
      <c r="BK80" s="784">
        <f>'SAME R Results'!BC93</f>
        <v>0.43104088744588775</v>
      </c>
      <c r="BL80" s="2159">
        <f>'SAME R Results'!BD93</f>
        <v>438728.96546478604</v>
      </c>
      <c r="BM80" s="784">
        <f>'SAME R Results'!BE93</f>
        <v>73.832543651750925</v>
      </c>
      <c r="BN80" s="784">
        <f>'SAME R Results'!BF93</f>
        <v>0.69019462662337649</v>
      </c>
      <c r="BO80" s="784">
        <f>'SAME R Results'!BG93</f>
        <v>0.18782679496753252</v>
      </c>
      <c r="BP80" s="789"/>
      <c r="BQ80" s="784">
        <f>'SAME R Results'!BH93</f>
        <v>15.029824068911578</v>
      </c>
      <c r="BR80" s="817">
        <f>'SAME R Results'!BI93</f>
        <v>0.16828736979682504</v>
      </c>
      <c r="BS80" s="817">
        <f>'SAME R Results'!BJ93</f>
        <v>0.40295169678721698</v>
      </c>
      <c r="BT80" s="817">
        <f>'SAME R Results'!BL93</f>
        <v>3.6746334661286353</v>
      </c>
      <c r="BU80" s="817">
        <f>'SAME R Results'!BM93</f>
        <v>2.5457404617536565</v>
      </c>
      <c r="BV80" s="817">
        <f>'SAME R Results'!BN93</f>
        <v>0.1087553899042086</v>
      </c>
      <c r="BW80" s="784">
        <f>'SAME R Results'!BO93</f>
        <v>438728.96546478604</v>
      </c>
      <c r="BX80" s="784">
        <f>'SAME R Results'!BP93</f>
        <v>431550.24657623621</v>
      </c>
      <c r="BY80" s="784">
        <f>'SAME R Results'!BQ93</f>
        <v>409163.56778139976</v>
      </c>
      <c r="BZ80" s="784">
        <f>'SAME R Results'!BR93</f>
        <v>73.832543651750925</v>
      </c>
      <c r="CA80" s="784">
        <f>'SAME R Results'!BS93</f>
        <v>9.5676304591558139E-2</v>
      </c>
      <c r="CB80" s="784">
        <f>'SAME R Results'!BT93</f>
        <v>0.28000000000000003</v>
      </c>
      <c r="CC80" s="784">
        <f>'SAME R Results'!BV93</f>
        <v>2.6210786371588739</v>
      </c>
      <c r="CD80" s="880">
        <f>'SAME R Results'!BW93</f>
        <v>1</v>
      </c>
      <c r="CE80" s="1086">
        <f>'SAME R Results'!BZ93</f>
        <v>295.6786559110368</v>
      </c>
      <c r="CF80" s="1777">
        <f>'SAME R Results'!CA93</f>
        <v>3.7666666666666959</v>
      </c>
      <c r="CG80" s="1777" t="str">
        <f>'SAME R Results'!CB93</f>
        <v xml:space="preserve"> 51L</v>
      </c>
      <c r="CH80" s="1777">
        <f>'SAME R Results'!CC93</f>
        <v>251</v>
      </c>
      <c r="CI80" s="1777">
        <f>'SAME R Results'!CD93</f>
        <v>2.3941312676142152E-2</v>
      </c>
      <c r="CJ80" s="1777"/>
      <c r="CK80" s="1777"/>
      <c r="CL80" s="2015">
        <f>'SAME R Results'!CI93</f>
        <v>93</v>
      </c>
      <c r="CM80" s="2015" t="str">
        <f>'SAME R Results'!CJ93</f>
        <v>Lampwick</v>
      </c>
      <c r="CN80" s="2016">
        <f>'SAME R Results'!CK93</f>
        <v>0.16828736979682504</v>
      </c>
      <c r="CO80" s="2016">
        <f>'SAME R Results'!CL93</f>
        <v>4.5921670370780238E-2</v>
      </c>
      <c r="CP80" s="2016">
        <f>'SAME R Results'!CM93</f>
        <v>2.8724451584369801E-2</v>
      </c>
      <c r="CQ80" s="2071">
        <f t="shared" si="9"/>
        <v>58381.117896419622</v>
      </c>
      <c r="CR80" s="2074">
        <f t="shared" si="1"/>
        <v>17.128825826429193</v>
      </c>
      <c r="CS80" s="2082">
        <f t="shared" si="2"/>
        <v>53.677943103255629</v>
      </c>
      <c r="CT80" s="2074">
        <f t="shared" si="3"/>
        <v>16346.713010997495</v>
      </c>
      <c r="CU80" s="2074">
        <f t="shared" si="4"/>
        <v>61.174377951532826</v>
      </c>
      <c r="CV80" s="1268">
        <v>58</v>
      </c>
      <c r="CW80" s="2074">
        <f t="shared" si="5"/>
        <v>47.983505234833608</v>
      </c>
      <c r="CX80" s="2071">
        <f t="shared" si="6"/>
        <v>392186.29466776049</v>
      </c>
      <c r="CY80" s="2074">
        <f t="shared" si="7"/>
        <v>2.7509453374443065</v>
      </c>
      <c r="CZ80" s="2074">
        <f t="shared" si="8"/>
        <v>84.143684898412516</v>
      </c>
    </row>
    <row r="81" spans="1:105" ht="16.5" customHeight="1" x14ac:dyDescent="0.25">
      <c r="A81" s="780">
        <v>2</v>
      </c>
      <c r="B81" s="784" t="str">
        <f>'SAME R Results'!A94</f>
        <v>9(4)</v>
      </c>
      <c r="C81" s="1806" t="str">
        <f>'SAME R Results'!B94</f>
        <v>Lampwick</v>
      </c>
      <c r="D81" s="784" t="str">
        <f>'SAME R Results'!C94</f>
        <v>L04</v>
      </c>
      <c r="E81" s="784" t="str">
        <f>'SAME R Results'!D94</f>
        <v>51LA</v>
      </c>
      <c r="F81" s="784">
        <f>'SAME R Results'!E94</f>
        <v>0</v>
      </c>
      <c r="G81" s="784" t="str">
        <f>'SAME R Results'!F94</f>
        <v>98a</v>
      </c>
      <c r="H81" s="785" t="str">
        <f>'SAME R Results'!G94</f>
        <v>aged</v>
      </c>
      <c r="I81" s="784">
        <f>'SAME R Results'!H94</f>
        <v>251</v>
      </c>
      <c r="J81" s="786">
        <f>'SAME R Results'!I94</f>
        <v>40429.354166666664</v>
      </c>
      <c r="K81" s="784">
        <f>'SAME R Results'!J94</f>
        <v>0</v>
      </c>
      <c r="L81" s="788"/>
      <c r="M81" s="788"/>
      <c r="N81" s="784">
        <f>'SAME R Results'!K94</f>
        <v>0</v>
      </c>
      <c r="O81" s="793">
        <f>'SAME R Results'!L94</f>
        <v>1.28</v>
      </c>
      <c r="P81" s="784">
        <f>'SAME R Results'!M94</f>
        <v>0</v>
      </c>
      <c r="Q81" s="784">
        <f>'SAME R Results'!N94</f>
        <v>0</v>
      </c>
      <c r="R81" s="784">
        <f>'SAME R Results'!O94</f>
        <v>0</v>
      </c>
      <c r="S81" s="784">
        <f>'SAME R Results'!P94</f>
        <v>0</v>
      </c>
      <c r="T81" s="784">
        <f>'SAME R Results'!Q94</f>
        <v>0</v>
      </c>
      <c r="U81" s="784">
        <f>'SAME R Results'!R94</f>
        <v>585.28571428571433</v>
      </c>
      <c r="V81" s="784">
        <f>'SAME R Results'!S94</f>
        <v>0</v>
      </c>
      <c r="W81" s="784">
        <f>'SAME R Results'!T94</f>
        <v>0</v>
      </c>
      <c r="X81" s="784" t="str">
        <f>'SAME R Results'!U94</f>
        <v>n</v>
      </c>
      <c r="Y81" s="784" t="str">
        <f>'SAME R Results'!V94</f>
        <v>y</v>
      </c>
      <c r="Z81" s="784" t="str">
        <f>'SAME R Results'!W94</f>
        <v>y</v>
      </c>
      <c r="AA81" s="784" t="str">
        <f>'SAME R Results'!X94</f>
        <v>n</v>
      </c>
      <c r="AB81" s="784" t="str">
        <f>'SAME R Results'!Y94</f>
        <v>y</v>
      </c>
      <c r="AC81" s="789"/>
      <c r="AD81" s="784" t="str">
        <f>'SAME R Results'!Z94</f>
        <v>y</v>
      </c>
      <c r="AE81" s="784">
        <f>'SAME R Results'!AA94</f>
        <v>10</v>
      </c>
      <c r="AF81" s="784" t="str">
        <f>'SAME R Results'!AB94</f>
        <v>y</v>
      </c>
      <c r="AG81" s="817">
        <f>'SAME R Results'!AC94</f>
        <v>3.852706928546E-2</v>
      </c>
      <c r="AH81" s="819">
        <f>'SAME R Results'!AD94</f>
        <v>0</v>
      </c>
      <c r="AI81" s="784">
        <f>'SAME R Results'!AE94</f>
        <v>0</v>
      </c>
      <c r="AJ81" s="784">
        <f>'SAME R Results'!AF94</f>
        <v>0</v>
      </c>
      <c r="AK81" s="784">
        <f>'SAME R Results'!AG94</f>
        <v>0</v>
      </c>
      <c r="AL81" s="784">
        <f>'SAME R Results'!AH94</f>
        <v>0</v>
      </c>
      <c r="AM81" s="784">
        <f>'SAME R Results'!AI94</f>
        <v>0</v>
      </c>
      <c r="AN81" s="784">
        <f>'SAME R Results'!AJ94</f>
        <v>0</v>
      </c>
      <c r="AO81" s="784">
        <f>'SAME R Results'!AK94</f>
        <v>0</v>
      </c>
      <c r="AP81" s="784">
        <f>'SAME R Results'!AL94</f>
        <v>0</v>
      </c>
      <c r="AQ81" s="784">
        <f>'SAME R Results'!AM94</f>
        <v>0</v>
      </c>
      <c r="AR81" s="817">
        <f>'SAME R Results'!AN94</f>
        <v>0</v>
      </c>
      <c r="AS81" s="819">
        <f>'SAME R Results'!AO94</f>
        <v>0</v>
      </c>
      <c r="AT81" s="784">
        <f>'SAME R Results'!AP94</f>
        <v>90</v>
      </c>
      <c r="AU81" s="789"/>
      <c r="AV81" s="821">
        <f>'SAME R Results'!AQ94</f>
        <v>0</v>
      </c>
      <c r="AW81" s="821">
        <f>'SAME R Results'!AR94</f>
        <v>6.1840814999999996</v>
      </c>
      <c r="AX81" s="821">
        <f>'SAME R Results'!AS94</f>
        <v>0</v>
      </c>
      <c r="AY81" s="821">
        <f>'SAME R Results'!AT94</f>
        <v>0</v>
      </c>
      <c r="AZ81" s="824"/>
      <c r="BA81" s="824"/>
      <c r="BB81" s="821">
        <f>'SAME R Results'!AU94</f>
        <v>0.67301940000000005</v>
      </c>
      <c r="BC81" s="821">
        <f>'SAME R Results'!AV94</f>
        <v>4.1351330000000006E-2</v>
      </c>
      <c r="BD81" s="821">
        <f>'SAME R Results'!AW94</f>
        <v>5.0563070000000003</v>
      </c>
      <c r="BE81" s="821">
        <f>'SAME R Results'!AX94</f>
        <v>4.6961969999999997</v>
      </c>
      <c r="BF81" s="827">
        <f>'SAME R Results'!AY94</f>
        <v>9058</v>
      </c>
      <c r="BG81" s="784">
        <f>'SAME R Results'!AZ94</f>
        <v>0.78460679999999994</v>
      </c>
      <c r="BH81" s="784">
        <f>'SAME R Results'!BA94</f>
        <v>9.6283004999999977E-2</v>
      </c>
      <c r="BI81" s="789"/>
      <c r="BJ81" s="784">
        <f>'SAME R Results'!BB94</f>
        <v>18.903399999999998</v>
      </c>
      <c r="BK81" s="784">
        <f>'SAME R Results'!BC94</f>
        <v>0.3601100000000006</v>
      </c>
      <c r="BL81" s="2159">
        <f>'SAME R Results'!BD94</f>
        <v>329083.62258389778</v>
      </c>
      <c r="BM81" s="784">
        <f>'SAME R Results'!BE94</f>
        <v>61.128591098456731</v>
      </c>
      <c r="BN81" s="784">
        <f>'SAME R Results'!BF94</f>
        <v>0.63166807000000003</v>
      </c>
      <c r="BO81" s="784">
        <f>'SAME R Results'!BG94</f>
        <v>0.17208094874999999</v>
      </c>
      <c r="BP81" s="789"/>
      <c r="BQ81" s="784">
        <f>'SAME R Results'!BH94</f>
        <v>13.793562403036354</v>
      </c>
      <c r="BR81" s="817">
        <f>'SAME R Results'!BI94</f>
        <v>0.18575397529201682</v>
      </c>
      <c r="BS81" s="817">
        <f>'SAME R Results'!BJ94</f>
        <v>0.43098006676055478</v>
      </c>
      <c r="BT81" s="817">
        <f>'SAME R Results'!BL94</f>
        <v>3.6707612004027848</v>
      </c>
      <c r="BU81" s="817">
        <f>'SAME R Results'!BM94</f>
        <v>2.5027965278330568</v>
      </c>
      <c r="BV81" s="817">
        <f>'SAME R Results'!BN94</f>
        <v>0.12194909540707573</v>
      </c>
      <c r="BW81" s="784">
        <f>'SAME R Results'!BO94</f>
        <v>329083.62258389778</v>
      </c>
      <c r="BX81" s="784">
        <f>'SAME R Results'!BP94</f>
        <v>323676.15184024005</v>
      </c>
      <c r="BY81" s="784">
        <f>'SAME R Results'!BQ94</f>
        <v>307510.63560578704</v>
      </c>
      <c r="BZ81" s="784">
        <f>'SAME R Results'!BR94</f>
        <v>61.128591098456731</v>
      </c>
      <c r="CA81" s="784">
        <f>'SAME R Results'!BS94</f>
        <v>7.9932078487081726E-2</v>
      </c>
      <c r="CB81" s="784">
        <f>'SAME R Results'!BT94</f>
        <v>0.28000000000000003</v>
      </c>
      <c r="CC81" s="784">
        <f>'SAME R Results'!BV94</f>
        <v>2.6060244648045843</v>
      </c>
      <c r="CD81" s="880">
        <f>'SAME R Results'!BW94</f>
        <v>1</v>
      </c>
      <c r="CE81" s="1086">
        <f>'SAME R Results'!BZ94</f>
        <v>295.6786559110368</v>
      </c>
      <c r="CF81" s="1777">
        <f>'SAME R Results'!CA94</f>
        <v>3.7666666666666959</v>
      </c>
      <c r="CG81" s="1777">
        <f>'SAME R Results'!CB94</f>
        <v>0</v>
      </c>
      <c r="CH81" s="1777">
        <f>'SAME R Results'!CC94</f>
        <v>0</v>
      </c>
      <c r="CI81" s="1777">
        <f>'SAME R Results'!CD94</f>
        <v>2.1972046305721457E-2</v>
      </c>
      <c r="CJ81" s="1777"/>
      <c r="CK81" s="1777"/>
      <c r="CL81" s="2015">
        <f>'SAME R Results'!CI94</f>
        <v>94</v>
      </c>
      <c r="CM81" s="2015" t="str">
        <f>'SAME R Results'!CJ94</f>
        <v>Lampwick</v>
      </c>
      <c r="CN81" s="2016">
        <f>'SAME R Results'!CK94</f>
        <v>0.18575397529201682</v>
      </c>
      <c r="CO81" s="2016">
        <f>'SAME R Results'!CL94</f>
        <v>4.5794411301677364E-2</v>
      </c>
      <c r="CP81" s="2016">
        <f>'SAME R Results'!CM94</f>
        <v>2.8742320322663092E-2</v>
      </c>
      <c r="CQ81" s="2071">
        <f t="shared" si="9"/>
        <v>47715.537577363939</v>
      </c>
      <c r="CR81" s="2074">
        <f t="shared" si="1"/>
        <v>20.957533976823434</v>
      </c>
      <c r="CS81" s="2082">
        <f t="shared" si="2"/>
        <v>49.262722867986973</v>
      </c>
      <c r="CT81" s="2074">
        <f t="shared" si="3"/>
        <v>13360.350521661903</v>
      </c>
      <c r="CU81" s="2074">
        <f t="shared" si="4"/>
        <v>74.848335631512242</v>
      </c>
      <c r="CV81" s="1268">
        <v>59</v>
      </c>
      <c r="CW81" s="2074">
        <f t="shared" si="5"/>
        <v>53.188526855630805</v>
      </c>
      <c r="CX81" s="2071">
        <f t="shared" si="6"/>
        <v>355308.68126102764</v>
      </c>
      <c r="CY81" s="2074">
        <f t="shared" si="7"/>
        <v>2.4817382206934693</v>
      </c>
      <c r="CZ81" s="2074">
        <f t="shared" si="8"/>
        <v>92.876987646008402</v>
      </c>
    </row>
    <row r="82" spans="1:105" ht="16.5" customHeight="1" x14ac:dyDescent="0.25">
      <c r="A82" s="780">
        <v>2</v>
      </c>
      <c r="B82" s="784" t="str">
        <f>'SAME R Results'!A110</f>
        <v>10 (4)</v>
      </c>
      <c r="C82" s="1806" t="str">
        <f>'SAME R Results'!B110</f>
        <v>Lampwick</v>
      </c>
      <c r="D82" s="784" t="str">
        <f>'SAME R Results'!C110</f>
        <v>L05</v>
      </c>
      <c r="E82" s="784" t="str">
        <f>'SAME R Results'!D110</f>
        <v>59 L</v>
      </c>
      <c r="F82" s="784">
        <f>'SAME R Results'!E110</f>
        <v>0</v>
      </c>
      <c r="G82" s="784">
        <f>'SAME R Results'!F110</f>
        <v>106</v>
      </c>
      <c r="H82" s="785" t="str">
        <f>'SAME R Results'!G110</f>
        <v>No flow run w/ aging</v>
      </c>
      <c r="I82" s="784">
        <f>'SAME R Results'!H110</f>
        <v>252</v>
      </c>
      <c r="J82" s="786">
        <f>'SAME R Results'!I110</f>
        <v>40430.305555555555</v>
      </c>
      <c r="K82" s="784">
        <f>'SAME R Results'!J110</f>
        <v>0</v>
      </c>
      <c r="L82" s="788"/>
      <c r="M82" s="788"/>
      <c r="N82" s="784">
        <f>'SAME R Results'!K110</f>
        <v>0</v>
      </c>
      <c r="O82" s="793">
        <f>'SAME R Results'!L110</f>
        <v>1.28</v>
      </c>
      <c r="P82" s="784">
        <f>'SAME R Results'!M110</f>
        <v>60</v>
      </c>
      <c r="Q82" s="784">
        <f>'SAME R Results'!N110</f>
        <v>11</v>
      </c>
      <c r="R82" s="784">
        <f>'SAME R Results'!O110</f>
        <v>8</v>
      </c>
      <c r="S82" s="784" t="str">
        <f>'SAME R Results'!P110</f>
        <v>n</v>
      </c>
      <c r="T82" s="784" t="str">
        <f>'SAME R Results'!Q110</f>
        <v>N</v>
      </c>
      <c r="U82" s="784">
        <f>'SAME R Results'!R110</f>
        <v>29.714285714285715</v>
      </c>
      <c r="V82" s="784" t="str">
        <f>'SAME R Results'!S110</f>
        <v>Y</v>
      </c>
      <c r="W82" s="784">
        <f>'SAME R Results'!T110</f>
        <v>90</v>
      </c>
      <c r="X82" s="784" t="str">
        <f>'SAME R Results'!U110</f>
        <v>n</v>
      </c>
      <c r="Y82" s="784" t="str">
        <f>'SAME R Results'!V110</f>
        <v>y</v>
      </c>
      <c r="Z82" s="784" t="str">
        <f>'SAME R Results'!W110</f>
        <v>y</v>
      </c>
      <c r="AA82" s="784" t="str">
        <f>'SAME R Results'!X110</f>
        <v>n</v>
      </c>
      <c r="AB82" s="784" t="str">
        <f>'SAME R Results'!Y110</f>
        <v>n</v>
      </c>
      <c r="AC82" s="789"/>
      <c r="AD82" s="784" t="str">
        <f>'SAME R Results'!Z110</f>
        <v>y</v>
      </c>
      <c r="AE82" s="784">
        <f>'SAME R Results'!AA110</f>
        <v>10</v>
      </c>
      <c r="AF82" s="784" t="str">
        <f>'SAME R Results'!AB110</f>
        <v>y</v>
      </c>
      <c r="AG82" s="817">
        <f>'SAME R Results'!AC110</f>
        <v>7.8816036857303803E-2</v>
      </c>
      <c r="AH82" s="819">
        <f>'SAME R Results'!AD110</f>
        <v>0</v>
      </c>
      <c r="AI82" s="784">
        <f>'SAME R Results'!AE110</f>
        <v>58</v>
      </c>
      <c r="AJ82" s="784">
        <f>'SAME R Results'!AF110</f>
        <v>480</v>
      </c>
      <c r="AK82" s="784">
        <f>'SAME R Results'!AG110</f>
        <v>0</v>
      </c>
      <c r="AL82" s="784" t="str">
        <f>'SAME R Results'!AH110</f>
        <v>n</v>
      </c>
      <c r="AM82" s="784" t="str">
        <f>'SAME R Results'!AI110</f>
        <v>y</v>
      </c>
      <c r="AN82" s="784" t="str">
        <f>'SAME R Results'!AJ110</f>
        <v>y</v>
      </c>
      <c r="AO82" s="784" t="str">
        <f>'SAME R Results'!AK110</f>
        <v>n</v>
      </c>
      <c r="AP82" s="784" t="str">
        <f>'SAME R Results'!AL110</f>
        <v>n</v>
      </c>
      <c r="AQ82" s="784" t="str">
        <f>'SAME R Results'!AM110</f>
        <v>y</v>
      </c>
      <c r="AR82" s="817">
        <f>'SAME R Results'!AN110</f>
        <v>7.8816036857303803E-2</v>
      </c>
      <c r="AS82" s="819">
        <f>'SAME R Results'!AO110</f>
        <v>0</v>
      </c>
      <c r="AT82" s="784">
        <f>'SAME R Results'!AP110</f>
        <v>0</v>
      </c>
      <c r="AU82" s="789"/>
      <c r="AV82" s="821">
        <f>'SAME R Results'!AQ110</f>
        <v>0</v>
      </c>
      <c r="AW82" s="821">
        <f>'SAME R Results'!AR110</f>
        <v>6.2560419999999999</v>
      </c>
      <c r="AX82" s="821">
        <f>'SAME R Results'!AS110</f>
        <v>0</v>
      </c>
      <c r="AY82" s="821">
        <f>'SAME R Results'!AT110</f>
        <v>0</v>
      </c>
      <c r="AZ82" s="824"/>
      <c r="BA82" s="824"/>
      <c r="BB82" s="821">
        <f>'SAME R Results'!AU110</f>
        <v>0.83120744999999974</v>
      </c>
      <c r="BC82" s="821">
        <f>'SAME R Results'!AV110</f>
        <v>3.5980234999999999E-2</v>
      </c>
      <c r="BD82" s="821">
        <f>'SAME R Results'!AW110</f>
        <v>4.9518899999999997</v>
      </c>
      <c r="BE82" s="821">
        <f>'SAME R Results'!AX110</f>
        <v>4.6689910000000001</v>
      </c>
      <c r="BF82" s="827">
        <f>'SAME R Results'!AY110</f>
        <v>6080</v>
      </c>
      <c r="BG82" s="784">
        <f>'SAME R Results'!AZ110</f>
        <v>0.90042085000000027</v>
      </c>
      <c r="BH82" s="784">
        <f>'SAME R Results'!BA110</f>
        <v>8.2290639999999998E-2</v>
      </c>
      <c r="BI82" s="789"/>
      <c r="BJ82" s="784">
        <f>'SAME R Results'!BB110</f>
        <v>43.326299999999996</v>
      </c>
      <c r="BK82" s="784">
        <f>'SAME R Results'!BC110</f>
        <v>0.28289899999999957</v>
      </c>
      <c r="BL82" s="2159">
        <f>'SAME R Results'!BD110</f>
        <v>107516.96149531422</v>
      </c>
      <c r="BM82" s="784">
        <f>'SAME R Results'!BE110</f>
        <v>47.564685690088332</v>
      </c>
      <c r="BN82" s="784">
        <f>'SAME R Results'!BF110</f>
        <v>0.79522721499999971</v>
      </c>
      <c r="BO82" s="784">
        <f>'SAME R Results'!BG110</f>
        <v>0.20453255250000008</v>
      </c>
      <c r="BP82" s="789"/>
      <c r="BQ82" s="784">
        <f>'SAME R Results'!BH110</f>
        <v>12.131364</v>
      </c>
      <c r="BR82" s="817">
        <f>'SAME R Results'!BI110</f>
        <v>0.44239239119644658</v>
      </c>
      <c r="BS82" s="817">
        <f>'SAME R Results'!BJ110</f>
        <v>0.59953058438413609</v>
      </c>
      <c r="BT82" s="817">
        <f>'SAME R Results'!BL110</f>
        <v>3.8880227390698576</v>
      </c>
      <c r="BU82" s="817">
        <f>'SAME R Results'!BM110</f>
        <v>1.7355361204504993</v>
      </c>
      <c r="BV82" s="817">
        <f>'SAME R Results'!BN110</f>
        <v>0.38001942957695506</v>
      </c>
      <c r="BW82" s="784">
        <f>'SAME R Results'!BO110</f>
        <v>107516.96149531422</v>
      </c>
      <c r="BX82" s="784">
        <f>'SAME R Results'!BP110</f>
        <v>105742.70329132484</v>
      </c>
      <c r="BY82" s="784">
        <f>'SAME R Results'!BQ110</f>
        <v>100668.32482791525</v>
      </c>
      <c r="BZ82" s="784">
        <f>'SAME R Results'!BR110</f>
        <v>47.564685690088332</v>
      </c>
      <c r="CA82" s="784">
        <f>'SAME R Results'!BS110</f>
        <v>6.2793882624522679E-2</v>
      </c>
      <c r="CB82" s="784">
        <f>'SAME R Results'!BT110</f>
        <v>0.28000000000000003</v>
      </c>
      <c r="CC82" s="784">
        <f>'SAME R Results'!BV110</f>
        <v>1</v>
      </c>
      <c r="CD82" s="880">
        <f>'SAME R Results'!BW110</f>
        <v>1</v>
      </c>
      <c r="CE82" s="1086">
        <f>'SAME R Results'!BZ110</f>
        <v>296.85201609236873</v>
      </c>
      <c r="CF82" s="1777">
        <f>'SAME R Results'!CA110</f>
        <v>2.9300000000000992</v>
      </c>
      <c r="CG82" s="1777" t="str">
        <f>'SAME R Results'!CB110</f>
        <v xml:space="preserve"> 59L</v>
      </c>
      <c r="CH82" s="1777">
        <f>'SAME R Results'!CC110</f>
        <v>252</v>
      </c>
      <c r="CI82" s="1777">
        <f>'SAME R Results'!CD110</f>
        <v>2.48423836177466E-2</v>
      </c>
      <c r="CJ82" s="1777"/>
      <c r="CK82" s="1777"/>
      <c r="CL82" s="2015">
        <f>'SAME R Results'!CI110</f>
        <v>110</v>
      </c>
      <c r="CM82" s="2015" t="str">
        <f>'SAME R Results'!CJ110</f>
        <v>Lampwick</v>
      </c>
      <c r="CN82" s="2016">
        <f>'SAME R Results'!CK110</f>
        <v>0.44239239119644658</v>
      </c>
      <c r="CO82" s="2016">
        <f>'SAME R Results'!CL110</f>
        <v>6.5551344020342614E-2</v>
      </c>
      <c r="CP82" s="2016">
        <f>'SAME R Results'!CM110</f>
        <v>4.4827524993743983E-2</v>
      </c>
      <c r="CQ82" s="2071">
        <f t="shared" si="9"/>
        <v>17725.453048035524</v>
      </c>
      <c r="CR82" s="2074">
        <f t="shared" si="1"/>
        <v>56.416047436983732</v>
      </c>
      <c r="CS82" s="2082">
        <f t="shared" si="2"/>
        <v>43.326299999999996</v>
      </c>
      <c r="CT82" s="2074">
        <f t="shared" si="3"/>
        <v>4963.1268534499468</v>
      </c>
      <c r="CU82" s="2074">
        <f t="shared" si="4"/>
        <v>201.48588370351328</v>
      </c>
      <c r="CV82" s="1268">
        <v>60</v>
      </c>
      <c r="CW82" s="2074">
        <f t="shared" si="5"/>
        <v>60.11888354800751</v>
      </c>
      <c r="CX82" s="2071">
        <f t="shared" si="6"/>
        <v>149188.82266827318</v>
      </c>
      <c r="CY82" s="2074">
        <f t="shared" si="7"/>
        <v>2.1956495565090179</v>
      </c>
      <c r="CZ82" s="2074">
        <f t="shared" si="8"/>
        <v>221.19619559822328</v>
      </c>
    </row>
    <row r="83" spans="1:105" s="11" customFormat="1" ht="16.5" customHeight="1" x14ac:dyDescent="0.25">
      <c r="A83" s="780">
        <v>2</v>
      </c>
      <c r="B83" s="784" t="str">
        <f>'SAME R Results'!A111</f>
        <v>10 (4)</v>
      </c>
      <c r="C83" s="1806" t="str">
        <f>'SAME R Results'!B111</f>
        <v>Lampwick</v>
      </c>
      <c r="D83" s="784" t="str">
        <f>'SAME R Results'!C111</f>
        <v>L05</v>
      </c>
      <c r="E83" s="784" t="str">
        <f>'SAME R Results'!D111</f>
        <v>59LA</v>
      </c>
      <c r="F83" s="784">
        <f>'SAME R Results'!E111</f>
        <v>0</v>
      </c>
      <c r="G83" s="784" t="str">
        <f>'SAME R Results'!F111</f>
        <v>106a</v>
      </c>
      <c r="H83" s="785" t="str">
        <f>'SAME R Results'!G111</f>
        <v>aged</v>
      </c>
      <c r="I83" s="784">
        <f>'SAME R Results'!H111</f>
        <v>252</v>
      </c>
      <c r="J83" s="786">
        <f>'SAME R Results'!I111</f>
        <v>40430.305555555555</v>
      </c>
      <c r="K83" s="784">
        <f>'SAME R Results'!J111</f>
        <v>0</v>
      </c>
      <c r="L83" s="787"/>
      <c r="M83" s="787"/>
      <c r="N83" s="784">
        <f>'SAME R Results'!K111</f>
        <v>0</v>
      </c>
      <c r="O83" s="793">
        <f>'SAME R Results'!L111</f>
        <v>1.28</v>
      </c>
      <c r="P83" s="784">
        <f>'SAME R Results'!M111</f>
        <v>0</v>
      </c>
      <c r="Q83" s="784">
        <f>'SAME R Results'!N111</f>
        <v>0</v>
      </c>
      <c r="R83" s="784">
        <f>'SAME R Results'!O111</f>
        <v>0</v>
      </c>
      <c r="S83" s="784">
        <f>'SAME R Results'!P111</f>
        <v>0</v>
      </c>
      <c r="T83" s="784">
        <f>'SAME R Results'!Q111</f>
        <v>0</v>
      </c>
      <c r="U83" s="784">
        <f>'SAME R Results'!R111</f>
        <v>558.28571428571433</v>
      </c>
      <c r="V83" s="784">
        <f>'SAME R Results'!S111</f>
        <v>0</v>
      </c>
      <c r="W83" s="784">
        <f>'SAME R Results'!T111</f>
        <v>0</v>
      </c>
      <c r="X83" s="784" t="str">
        <f>'SAME R Results'!U111</f>
        <v>n</v>
      </c>
      <c r="Y83" s="784" t="str">
        <f>'SAME R Results'!V111</f>
        <v>y</v>
      </c>
      <c r="Z83" s="784" t="str">
        <f>'SAME R Results'!W111</f>
        <v>y</v>
      </c>
      <c r="AA83" s="784" t="str">
        <f>'SAME R Results'!X111</f>
        <v>n</v>
      </c>
      <c r="AB83" s="784" t="str">
        <f>'SAME R Results'!Y111</f>
        <v>n</v>
      </c>
      <c r="AC83" s="808"/>
      <c r="AD83" s="784" t="str">
        <f>'SAME R Results'!Z111</f>
        <v>y</v>
      </c>
      <c r="AE83" s="784">
        <f>'SAME R Results'!AA111</f>
        <v>10</v>
      </c>
      <c r="AF83" s="784" t="str">
        <f>'SAME R Results'!AB111</f>
        <v>y</v>
      </c>
      <c r="AG83" s="817">
        <f>'SAME R Results'!AC111</f>
        <v>7.8816036857303803E-2</v>
      </c>
      <c r="AH83" s="819">
        <f>'SAME R Results'!AD111</f>
        <v>0</v>
      </c>
      <c r="AI83" s="784">
        <f>'SAME R Results'!AE111</f>
        <v>0</v>
      </c>
      <c r="AJ83" s="784">
        <f>'SAME R Results'!AF111</f>
        <v>0</v>
      </c>
      <c r="AK83" s="784">
        <f>'SAME R Results'!AG111</f>
        <v>0</v>
      </c>
      <c r="AL83" s="784">
        <f>'SAME R Results'!AH111</f>
        <v>0</v>
      </c>
      <c r="AM83" s="784">
        <f>'SAME R Results'!AI111</f>
        <v>0</v>
      </c>
      <c r="AN83" s="784">
        <f>'SAME R Results'!AJ111</f>
        <v>0</v>
      </c>
      <c r="AO83" s="784">
        <f>'SAME R Results'!AK111</f>
        <v>0</v>
      </c>
      <c r="AP83" s="784">
        <f>'SAME R Results'!AL111</f>
        <v>0</v>
      </c>
      <c r="AQ83" s="784">
        <f>'SAME R Results'!AM111</f>
        <v>0</v>
      </c>
      <c r="AR83" s="817">
        <f>'SAME R Results'!AN111</f>
        <v>0</v>
      </c>
      <c r="AS83" s="819">
        <f>'SAME R Results'!AO111</f>
        <v>0</v>
      </c>
      <c r="AT83" s="784">
        <f>'SAME R Results'!AP111</f>
        <v>0</v>
      </c>
      <c r="AU83" s="808"/>
      <c r="AV83" s="821">
        <f>'SAME R Results'!AQ111</f>
        <v>0</v>
      </c>
      <c r="AW83" s="821">
        <f>'SAME R Results'!AR111</f>
        <v>6.2467810000000012</v>
      </c>
      <c r="AX83" s="821">
        <f>'SAME R Results'!AS111</f>
        <v>0</v>
      </c>
      <c r="AY83" s="821">
        <f>'SAME R Results'!AT111</f>
        <v>0</v>
      </c>
      <c r="AZ83" s="823"/>
      <c r="BA83" s="823"/>
      <c r="BB83" s="821">
        <f>'SAME R Results'!AU111</f>
        <v>0.74006645000000004</v>
      </c>
      <c r="BC83" s="821">
        <f>'SAME R Results'!AV111</f>
        <v>3.2775885000000005E-2</v>
      </c>
      <c r="BD83" s="821">
        <f>'SAME R Results'!AW111</f>
        <v>4.9339899999999997</v>
      </c>
      <c r="BE83" s="821">
        <f>'SAME R Results'!AX111</f>
        <v>4.7002110000000004</v>
      </c>
      <c r="BF83" s="827">
        <f>'SAME R Results'!AY111</f>
        <v>5490</v>
      </c>
      <c r="BG83" s="784">
        <f>'SAME R Results'!AZ111</f>
        <v>0.79734800000000006</v>
      </c>
      <c r="BH83" s="784">
        <f>'SAME R Results'!BA111</f>
        <v>8.1817620000000008E-2</v>
      </c>
      <c r="BI83" s="808"/>
      <c r="BJ83" s="784">
        <f>'SAME R Results'!BB111</f>
        <v>38.541799999999995</v>
      </c>
      <c r="BK83" s="784">
        <f>'SAME R Results'!BC111</f>
        <v>0.23377899999999929</v>
      </c>
      <c r="BL83" s="2159">
        <f>'SAME R Results'!BD111</f>
        <v>97001.378207353002</v>
      </c>
      <c r="BM83" s="784">
        <f>'SAME R Results'!BE111</f>
        <v>39.072658769889138</v>
      </c>
      <c r="BN83" s="784">
        <f>'SAME R Results'!BF111</f>
        <v>0.70729056500000009</v>
      </c>
      <c r="BO83" s="784">
        <f>'SAME R Results'!BG111</f>
        <v>0.17888259500000001</v>
      </c>
      <c r="BP83" s="808"/>
      <c r="BQ83" s="784">
        <f>'SAME R Results'!BH111</f>
        <v>10.791703999999999</v>
      </c>
      <c r="BR83" s="817">
        <f>'SAME R Results'!BI111</f>
        <v>0.40280519196713138</v>
      </c>
      <c r="BS83" s="817">
        <f>'SAME R Results'!BJ111</f>
        <v>0.59672078557518438</v>
      </c>
      <c r="BT83" s="817">
        <f>'SAME R Results'!BL111</f>
        <v>3.9539373017257495</v>
      </c>
      <c r="BU83" s="817">
        <f>'SAME R Results'!BM111</f>
        <v>1.8717880227738097</v>
      </c>
      <c r="BV83" s="817">
        <f>'SAME R Results'!BN111</f>
        <v>0.3309459012244117</v>
      </c>
      <c r="BW83" s="784">
        <f>'SAME R Results'!BO111</f>
        <v>97001.378207353002</v>
      </c>
      <c r="BX83" s="784">
        <f>'SAME R Results'!BP111</f>
        <v>95399.293085658646</v>
      </c>
      <c r="BY83" s="784">
        <f>'SAME R Results'!BQ111</f>
        <v>90858.426603778003</v>
      </c>
      <c r="BZ83" s="784">
        <f>'SAME R Results'!BR111</f>
        <v>39.072658769889138</v>
      </c>
      <c r="CA83" s="784">
        <f>'SAME R Results'!BS111</f>
        <v>5.1890926041019109E-2</v>
      </c>
      <c r="CB83" s="784">
        <f>'SAME R Results'!BT111</f>
        <v>0.28000000000000003</v>
      </c>
      <c r="CC83" s="784">
        <f>'SAME R Results'!BV111</f>
        <v>1</v>
      </c>
      <c r="CD83" s="880">
        <f>'SAME R Results'!BW111</f>
        <v>1</v>
      </c>
      <c r="CE83" s="1086">
        <f>'SAME R Results'!BZ111</f>
        <v>296.85201609236873</v>
      </c>
      <c r="CF83" s="1777">
        <f>'SAME R Results'!CA111</f>
        <v>2.9300000000000992</v>
      </c>
      <c r="CG83" s="1777">
        <f>'SAME R Results'!CB111</f>
        <v>0</v>
      </c>
      <c r="CH83" s="1777">
        <f>'SAME R Results'!CC111</f>
        <v>0</v>
      </c>
      <c r="CI83" s="1777">
        <f>'SAME R Results'!CD111</f>
        <v>2.2099052559726214E-2</v>
      </c>
      <c r="CJ83" s="1777"/>
      <c r="CK83" s="1777"/>
      <c r="CL83" s="2015">
        <f>'SAME R Results'!CI111</f>
        <v>111</v>
      </c>
      <c r="CM83" s="2015" t="str">
        <f>'SAME R Results'!CJ111</f>
        <v>Lampwick</v>
      </c>
      <c r="CN83" s="2016">
        <f>'SAME R Results'!CK111</f>
        <v>0.40280519196713138</v>
      </c>
      <c r="CO83" s="2016">
        <f>'SAME R Results'!CL111</f>
        <v>6.5540211721893046E-2</v>
      </c>
      <c r="CP83" s="2016">
        <f>'SAME R Results'!CM111</f>
        <v>4.2501922569073425E-2</v>
      </c>
      <c r="CQ83" s="2071">
        <f t="shared" si="9"/>
        <v>17977.027206704894</v>
      </c>
      <c r="CR83" s="2074">
        <f t="shared" si="1"/>
        <v>55.626549846185362</v>
      </c>
      <c r="CS83" s="2082">
        <f t="shared" si="2"/>
        <v>38.541799999999995</v>
      </c>
      <c r="CT83" s="2074">
        <f t="shared" si="3"/>
        <v>5033.5676178773701</v>
      </c>
      <c r="CU83" s="2074">
        <f t="shared" si="4"/>
        <v>198.66624945066195</v>
      </c>
      <c r="CV83" s="1268">
        <v>61</v>
      </c>
      <c r="CW83" s="2074">
        <f t="shared" si="5"/>
        <v>65.103294223742864</v>
      </c>
      <c r="CX83" s="2071">
        <f t="shared" si="6"/>
        <v>163850.91681088749</v>
      </c>
      <c r="CY83" s="2074">
        <f t="shared" si="7"/>
        <v>2.0275471705986301</v>
      </c>
      <c r="CZ83" s="2074">
        <f t="shared" si="8"/>
        <v>201.40259598356567</v>
      </c>
      <c r="DA83" s="2021"/>
    </row>
    <row r="84" spans="1:105" ht="16.5" customHeight="1" x14ac:dyDescent="0.25">
      <c r="A84" s="780">
        <v>2</v>
      </c>
      <c r="B84" s="784" t="str">
        <f>'SAME R Results'!A118</f>
        <v>11(4)</v>
      </c>
      <c r="C84" s="1806" t="str">
        <f>'SAME R Results'!B118</f>
        <v>Lampwick</v>
      </c>
      <c r="D84" s="784" t="str">
        <f>'SAME R Results'!C118</f>
        <v>L06</v>
      </c>
      <c r="E84" s="784" t="str">
        <f>'SAME R Results'!D118</f>
        <v>63 L</v>
      </c>
      <c r="F84" s="784">
        <f>'SAME R Results'!E118</f>
        <v>0</v>
      </c>
      <c r="G84" s="784">
        <f>'SAME R Results'!F118</f>
        <v>110</v>
      </c>
      <c r="H84" s="785" t="str">
        <f>'SAME R Results'!G118</f>
        <v>low flow run w STS</v>
      </c>
      <c r="I84" s="784">
        <f>'SAME R Results'!H118</f>
        <v>253</v>
      </c>
      <c r="J84" s="786">
        <f>'SAME R Results'!I118</f>
        <v>40430.305555555555</v>
      </c>
      <c r="K84" s="784">
        <f>'SAME R Results'!J118</f>
        <v>0</v>
      </c>
      <c r="L84" s="788"/>
      <c r="M84" s="788"/>
      <c r="N84" s="784">
        <f>'SAME R Results'!K118</f>
        <v>2</v>
      </c>
      <c r="O84" s="793">
        <f>'SAME R Results'!L118</f>
        <v>1.28</v>
      </c>
      <c r="P84" s="784">
        <f>'SAME R Results'!M118</f>
        <v>60</v>
      </c>
      <c r="Q84" s="784">
        <f>'SAME R Results'!N118</f>
        <v>11</v>
      </c>
      <c r="R84" s="784">
        <f>'SAME R Results'!O118</f>
        <v>8</v>
      </c>
      <c r="S84" s="784" t="str">
        <f>'SAME R Results'!P118</f>
        <v>n</v>
      </c>
      <c r="T84" s="784" t="str">
        <f>'SAME R Results'!Q118</f>
        <v>n</v>
      </c>
      <c r="U84" s="784">
        <f>'SAME R Results'!R118</f>
        <v>21.428571428571427</v>
      </c>
      <c r="V84" s="784" t="str">
        <f>'SAME R Results'!S118</f>
        <v>n</v>
      </c>
      <c r="W84" s="784">
        <f>'SAME R Results'!T118</f>
        <v>0</v>
      </c>
      <c r="X84" s="784" t="str">
        <f>'SAME R Results'!U118</f>
        <v>y</v>
      </c>
      <c r="Y84" s="784" t="str">
        <f>'SAME R Results'!V118</f>
        <v>n</v>
      </c>
      <c r="Z84" s="784" t="str">
        <f>'SAME R Results'!W118</f>
        <v>y</v>
      </c>
      <c r="AA84" s="784" t="str">
        <f>'SAME R Results'!X118</f>
        <v>n</v>
      </c>
      <c r="AB84" s="784" t="str">
        <f>'SAME R Results'!Y118</f>
        <v>y</v>
      </c>
      <c r="AC84" s="789"/>
      <c r="AD84" s="784" t="str">
        <f>'SAME R Results'!Z118</f>
        <v>y</v>
      </c>
      <c r="AE84" s="784">
        <f>'SAME R Results'!AA118</f>
        <v>10</v>
      </c>
      <c r="AF84" s="784" t="str">
        <f>'SAME R Results'!AB118</f>
        <v>y</v>
      </c>
      <c r="AG84" s="817">
        <f>'SAME R Results'!AC118</f>
        <v>3.852706928546E-2</v>
      </c>
      <c r="AH84" s="819">
        <f>'SAME R Results'!AD118</f>
        <v>0</v>
      </c>
      <c r="AI84" s="784">
        <f>'SAME R Results'!AE118</f>
        <v>0</v>
      </c>
      <c r="AJ84" s="784">
        <f>'SAME R Results'!AF118</f>
        <v>0</v>
      </c>
      <c r="AK84" s="784">
        <f>'SAME R Results'!AG118</f>
        <v>0</v>
      </c>
      <c r="AL84" s="784">
        <f>'SAME R Results'!AH118</f>
        <v>0</v>
      </c>
      <c r="AM84" s="784">
        <f>'SAME R Results'!AI118</f>
        <v>0</v>
      </c>
      <c r="AN84" s="784">
        <f>'SAME R Results'!AJ118</f>
        <v>0</v>
      </c>
      <c r="AO84" s="784">
        <f>'SAME R Results'!AK118</f>
        <v>0</v>
      </c>
      <c r="AP84" s="784">
        <f>'SAME R Results'!AL118</f>
        <v>0</v>
      </c>
      <c r="AQ84" s="784">
        <f>'SAME R Results'!AM118</f>
        <v>0</v>
      </c>
      <c r="AR84" s="817">
        <f>'SAME R Results'!AN118</f>
        <v>0</v>
      </c>
      <c r="AS84" s="819">
        <f>'SAME R Results'!AO118</f>
        <v>0</v>
      </c>
      <c r="AT84" s="784">
        <f>'SAME R Results'!AP118</f>
        <v>0</v>
      </c>
      <c r="AU84" s="789"/>
      <c r="AV84" s="821">
        <f>'SAME R Results'!AQ118</f>
        <v>0</v>
      </c>
      <c r="AW84" s="821">
        <f>'SAME R Results'!AR118</f>
        <v>6.2793880000000009</v>
      </c>
      <c r="AX84" s="821">
        <f>'SAME R Results'!AS118</f>
        <v>4.8928252380952379</v>
      </c>
      <c r="AY84" s="821">
        <f>'SAME R Results'!AT118</f>
        <v>5.1263119999999986</v>
      </c>
      <c r="AZ84" s="824"/>
      <c r="BA84" s="824"/>
      <c r="BB84" s="821">
        <f>'SAME R Results'!AU118</f>
        <v>0</v>
      </c>
      <c r="BC84" s="821">
        <f>'SAME R Results'!AV118</f>
        <v>0</v>
      </c>
      <c r="BD84" s="821">
        <f>'SAME R Results'!AW118</f>
        <v>5.9777834999999984</v>
      </c>
      <c r="BE84" s="821">
        <f>'SAME R Results'!AX118</f>
        <v>4.6155244999999994</v>
      </c>
      <c r="BF84" s="827">
        <f>'SAME R Results'!AY118</f>
        <v>24645</v>
      </c>
      <c r="BG84" s="784">
        <f>'SAME R Results'!AZ118</f>
        <v>0</v>
      </c>
      <c r="BH84" s="784">
        <f>'SAME R Results'!BA118</f>
        <v>0</v>
      </c>
      <c r="BI84" s="789"/>
      <c r="BJ84" s="784">
        <f>'SAME R Results'!BB118</f>
        <v>82.399200000000008</v>
      </c>
      <c r="BK84" s="784">
        <f>'SAME R Results'!BC118</f>
        <v>1.362258999999999</v>
      </c>
      <c r="BL84" s="2159">
        <f>'SAME R Results'!BD118</f>
        <v>915311.87562477367</v>
      </c>
      <c r="BM84" s="784">
        <f>'SAME R Results'!BE118</f>
        <v>269.64467313300628</v>
      </c>
      <c r="BN84" s="784">
        <f>'SAME R Results'!BF118</f>
        <v>0</v>
      </c>
      <c r="BO84" s="784">
        <f>'SAME R Results'!BG118</f>
        <v>0</v>
      </c>
      <c r="BP84" s="789"/>
      <c r="BQ84" s="784">
        <f>'SAME R Results'!BH118</f>
        <v>52.899787351939423</v>
      </c>
      <c r="BR84" s="817">
        <f>'SAME R Results'!BI118</f>
        <v>0.29459322042440694</v>
      </c>
      <c r="BS84" s="817">
        <f>'SAME R Results'!BJ118</f>
        <v>0.47969155079332726</v>
      </c>
      <c r="BT84" s="817">
        <f>'SAME R Results'!BL118</f>
        <v>0</v>
      </c>
      <c r="BU84" s="817">
        <f>'SAME R Results'!BM118</f>
        <v>2.0102241523207525</v>
      </c>
      <c r="BV84" s="817">
        <f>'SAME R Results'!BN118</f>
        <v>0.2308623369659521</v>
      </c>
      <c r="BW84" s="784">
        <f>'SAME R Results'!BO118</f>
        <v>915311.87562477367</v>
      </c>
      <c r="BX84" s="784">
        <f>'SAME R Results'!BP118</f>
        <v>900599.23304612003</v>
      </c>
      <c r="BY84" s="784">
        <f>'SAME R Results'!BQ118</f>
        <v>846645.41398974834</v>
      </c>
      <c r="BZ84" s="784">
        <f>'SAME R Results'!BR118</f>
        <v>269.64467313300628</v>
      </c>
      <c r="CA84" s="784">
        <f>'SAME R Results'!BS118</f>
        <v>0.30237481132913052</v>
      </c>
      <c r="CB84" s="784">
        <f>'SAME R Results'!BT118</f>
        <v>0.28000000000000003</v>
      </c>
      <c r="CC84" s="784">
        <f>'SAME R Results'!BV118</f>
        <v>2.2928355126167754</v>
      </c>
      <c r="CD84" s="880">
        <f>'SAME R Results'!BW118</f>
        <v>1</v>
      </c>
      <c r="CE84" s="1086">
        <f>'SAME R Results'!BZ118</f>
        <v>299.07317141986238</v>
      </c>
      <c r="CF84" s="1777">
        <f>'SAME R Results'!CA118</f>
        <v>5.713333333333348</v>
      </c>
      <c r="CG84" s="1777" t="str">
        <f>'SAME R Results'!CB118</f>
        <v xml:space="preserve"> 63L</v>
      </c>
      <c r="CH84" s="1777">
        <f>'SAME R Results'!CC118</f>
        <v>253</v>
      </c>
      <c r="CI84" s="1777">
        <f>'SAME R Results'!CD118</f>
        <v>5.5554035725490503E-2</v>
      </c>
      <c r="CJ84" s="1777"/>
      <c r="CK84" s="1777"/>
      <c r="CL84" s="2015"/>
      <c r="CM84" s="2015"/>
      <c r="CN84" s="2015"/>
      <c r="CO84" s="2015"/>
      <c r="CP84" s="2015"/>
      <c r="CQ84" s="2071">
        <f t="shared" si="9"/>
        <v>34605.503025380924</v>
      </c>
      <c r="CR84" s="2074">
        <f t="shared" si="1"/>
        <v>28.897138101606668</v>
      </c>
      <c r="CS84" s="2082">
        <f t="shared" si="2"/>
        <v>188.92781197121221</v>
      </c>
      <c r="CT84" s="2074">
        <f t="shared" si="3"/>
        <v>9689.5408471066603</v>
      </c>
      <c r="CU84" s="2074">
        <f t="shared" si="4"/>
        <v>103.20406464859524</v>
      </c>
      <c r="CV84" s="1268">
        <v>62</v>
      </c>
      <c r="CW84" s="2074">
        <f t="shared" si="5"/>
        <v>46.243211279569273</v>
      </c>
      <c r="CX84" s="2071">
        <f t="shared" si="6"/>
        <v>224037.74229738495</v>
      </c>
      <c r="CY84" s="2074">
        <f t="shared" si="7"/>
        <v>2.854473042582987</v>
      </c>
      <c r="CZ84" s="2074">
        <f t="shared" si="8"/>
        <v>147.29661021220346</v>
      </c>
    </row>
    <row r="85" spans="1:105" ht="16.5" customHeight="1" x14ac:dyDescent="0.25">
      <c r="A85" s="780">
        <v>2</v>
      </c>
      <c r="B85" s="784">
        <f>'SAME R Results'!A8</f>
        <v>1</v>
      </c>
      <c r="C85" s="839" t="str">
        <f>'SAME R Results'!B8</f>
        <v>Pyrell</v>
      </c>
      <c r="D85" s="784" t="str">
        <f>'SAME R Results'!C8</f>
        <v>P02</v>
      </c>
      <c r="E85" s="784" t="str">
        <f>'SAME R Results'!D8</f>
        <v>5p</v>
      </c>
      <c r="F85" s="784">
        <f>'SAME R Results'!E8</f>
        <v>5</v>
      </c>
      <c r="G85" s="784">
        <f>'SAME R Results'!F8</f>
        <v>52</v>
      </c>
      <c r="H85" s="785" t="str">
        <f>'SAME R Results'!G8</f>
        <v>Baseline</v>
      </c>
      <c r="I85" s="784" t="str">
        <f>'SAME R Results'!H8</f>
        <v>203</v>
      </c>
      <c r="J85" s="786">
        <f>'SAME R Results'!I8</f>
        <v>40381</v>
      </c>
      <c r="K85" s="784">
        <f>'SAME R Results'!J8</f>
        <v>0</v>
      </c>
      <c r="L85" s="788"/>
      <c r="M85" s="788"/>
      <c r="N85" s="784">
        <f>'SAME R Results'!K8</f>
        <v>8.1</v>
      </c>
      <c r="O85" s="793">
        <f>'SAME R Results'!L8</f>
        <v>1.22</v>
      </c>
      <c r="P85" s="784">
        <f>'SAME R Results'!M8</f>
        <v>60</v>
      </c>
      <c r="Q85" s="784">
        <f>'SAME R Results'!N8</f>
        <v>11</v>
      </c>
      <c r="R85" s="784">
        <f>'SAME R Results'!O8</f>
        <v>8</v>
      </c>
      <c r="S85" s="784" t="str">
        <f>'SAME R Results'!P8</f>
        <v>n</v>
      </c>
      <c r="T85" s="784">
        <f>'SAME R Results'!Q8</f>
        <v>0</v>
      </c>
      <c r="U85" s="784" t="str">
        <f>'SAME R Results'!R8</f>
        <v>n/a</v>
      </c>
      <c r="V85" s="784" t="str">
        <f>'SAME R Results'!S8</f>
        <v>y</v>
      </c>
      <c r="W85" s="784">
        <f>'SAME R Results'!T8</f>
        <v>60</v>
      </c>
      <c r="X85" s="784" t="str">
        <f>'SAME R Results'!U8</f>
        <v>n</v>
      </c>
      <c r="Y85" s="784" t="str">
        <f>'SAME R Results'!V8</f>
        <v>y</v>
      </c>
      <c r="Z85" s="784" t="str">
        <f>'SAME R Results'!W8</f>
        <v>y</v>
      </c>
      <c r="AA85" s="784" t="str">
        <f>'SAME R Results'!X8</f>
        <v>y</v>
      </c>
      <c r="AB85" s="784" t="str">
        <f>'SAME R Results'!Y8</f>
        <v>y</v>
      </c>
      <c r="AC85" s="789"/>
      <c r="AD85" s="784" t="str">
        <f>'SAME R Results'!Z8</f>
        <v>y</v>
      </c>
      <c r="AE85" s="784">
        <f>'SAME R Results'!AA8</f>
        <v>10</v>
      </c>
      <c r="AF85" s="784" t="str">
        <f>'SAME R Results'!AB8</f>
        <v>y</v>
      </c>
      <c r="AG85" s="817">
        <f>'SAME R Results'!AC8</f>
        <v>3.852706928546E-2</v>
      </c>
      <c r="AH85" s="819">
        <f>'SAME R Results'!AD8</f>
        <v>0</v>
      </c>
      <c r="AI85" s="784">
        <f>'SAME R Results'!AE8</f>
        <v>0</v>
      </c>
      <c r="AJ85" s="784">
        <f>'SAME R Results'!AF8</f>
        <v>0</v>
      </c>
      <c r="AK85" s="784">
        <f>'SAME R Results'!AG8</f>
        <v>0</v>
      </c>
      <c r="AL85" s="784">
        <f>'SAME R Results'!AH8</f>
        <v>0</v>
      </c>
      <c r="AM85" s="784">
        <f>'SAME R Results'!AI8</f>
        <v>0</v>
      </c>
      <c r="AN85" s="784">
        <f>'SAME R Results'!AJ8</f>
        <v>0</v>
      </c>
      <c r="AO85" s="784">
        <f>'SAME R Results'!AK8</f>
        <v>0</v>
      </c>
      <c r="AP85" s="784">
        <f>'SAME R Results'!AL8</f>
        <v>0</v>
      </c>
      <c r="AQ85" s="784">
        <f>'SAME R Results'!AM8</f>
        <v>0</v>
      </c>
      <c r="AR85" s="817">
        <f>'SAME R Results'!AN8</f>
        <v>0</v>
      </c>
      <c r="AS85" s="819">
        <f>'SAME R Results'!AO8</f>
        <v>0</v>
      </c>
      <c r="AT85" s="784">
        <f>'SAME R Results'!AP8</f>
        <v>0</v>
      </c>
      <c r="AU85" s="789"/>
      <c r="AV85" s="821">
        <f>'SAME R Results'!AQ8</f>
        <v>0</v>
      </c>
      <c r="AW85" s="821">
        <f>'SAME R Results'!AR8</f>
        <v>6.2439999999999998</v>
      </c>
      <c r="AX85" s="821">
        <f>'SAME R Results'!AS8</f>
        <v>0</v>
      </c>
      <c r="AY85" s="821">
        <f>'SAME R Results'!AT8</f>
        <v>0</v>
      </c>
      <c r="AZ85" s="824"/>
      <c r="BA85" s="824"/>
      <c r="BB85" s="821">
        <f>'SAME R Results'!AU8</f>
        <v>1.0733951000000002</v>
      </c>
      <c r="BC85" s="821">
        <f>'SAME R Results'!AV8</f>
        <v>2.6800000000000001E-2</v>
      </c>
      <c r="BD85" s="821">
        <f>'SAME R Results'!AW8</f>
        <v>7.1744545000000004</v>
      </c>
      <c r="BE85" s="821">
        <f>'SAME R Results'!AX8</f>
        <v>4.7012175000000003</v>
      </c>
      <c r="BF85" s="827">
        <f>'SAME R Results'!AY8</f>
        <v>77955</v>
      </c>
      <c r="BG85" s="784">
        <f>'SAME R Results'!AZ8</f>
        <v>1.4183340000000002</v>
      </c>
      <c r="BH85" s="784">
        <f>'SAME R Results'!BA8</f>
        <v>8.2000000000000003E-2</v>
      </c>
      <c r="BI85" s="789"/>
      <c r="BJ85" s="784">
        <f>'SAME R Results'!BB8</f>
        <v>84.70040000000003</v>
      </c>
      <c r="BK85" s="784">
        <f>'SAME R Results'!BC8</f>
        <v>2.4732370000000001</v>
      </c>
      <c r="BL85" s="2159">
        <f>'SAME R Results'!BD8</f>
        <v>3110970.9166285717</v>
      </c>
      <c r="BM85" s="784">
        <f>'SAME R Results'!BE8</f>
        <v>647.21974074117884</v>
      </c>
      <c r="BN85" s="784">
        <f>'SAME R Results'!BF8</f>
        <v>2.8033341747583633</v>
      </c>
      <c r="BO85" s="784">
        <f>'SAME R Results'!BG8</f>
        <v>0.89485197548974349</v>
      </c>
      <c r="BP85" s="789"/>
      <c r="BQ85" s="784">
        <f>'SAME R Results'!BH8</f>
        <v>108.36086003496634</v>
      </c>
      <c r="BR85" s="817">
        <f>'SAME R Results'!BI8</f>
        <v>0.2080442916652481</v>
      </c>
      <c r="BS85" s="817">
        <f>'SAME R Results'!BJ8</f>
        <v>0.40519053314258846</v>
      </c>
      <c r="BT85" s="817">
        <f>'SAME R Results'!BL8</f>
        <v>3.1327350797031284</v>
      </c>
      <c r="BU85" s="817">
        <f>'SAME R Results'!BM8</f>
        <v>2.262475756453556</v>
      </c>
      <c r="BV85" s="817">
        <f>'SAME R Results'!BN8</f>
        <v>0.14907474019917849</v>
      </c>
      <c r="BW85" s="784">
        <f>'SAME R Results'!BO8</f>
        <v>3110970.9166285717</v>
      </c>
      <c r="BX85" s="784">
        <f>'SAME R Results'!BP8</f>
        <v>3064433.1177963968</v>
      </c>
      <c r="BY85" s="784">
        <f>'SAME R Results'!BQ8</f>
        <v>2785904.3917858307</v>
      </c>
      <c r="BZ85" s="784">
        <f>'SAME R Results'!BR8</f>
        <v>647.21974074117884</v>
      </c>
      <c r="CA85" s="784">
        <f>'SAME R Results'!BS8</f>
        <v>0.54897385243718366</v>
      </c>
      <c r="CB85" s="784">
        <f>'SAME R Results'!BT8</f>
        <v>0.48</v>
      </c>
      <c r="CC85" s="784">
        <f>'SAME R Results'!BV8</f>
        <v>2.6652978231450279</v>
      </c>
      <c r="CD85" s="880">
        <f>'SAME R Results'!BW8</f>
        <v>1</v>
      </c>
      <c r="CE85" s="1086">
        <f>'SAME R Results'!BZ8</f>
        <v>230.42121123513496</v>
      </c>
      <c r="CF85" s="1777">
        <f>'SAME R Results'!CA8</f>
        <v>0</v>
      </c>
      <c r="CG85" s="1777">
        <f>'SAME R Results'!CB8</f>
        <v>0</v>
      </c>
      <c r="CH85" s="1777">
        <f>'SAME R Results'!CC8</f>
        <v>0</v>
      </c>
      <c r="CI85" s="1777">
        <f>'SAME R Results'!CD8</f>
        <v>0</v>
      </c>
      <c r="CJ85" s="1777"/>
      <c r="CK85" s="1777"/>
      <c r="CL85" s="2015">
        <f>'SAME R Results'!CI8</f>
        <v>8</v>
      </c>
      <c r="CM85" s="2015" t="str">
        <f>'SAME R Results'!CJ8</f>
        <v>Pyrell</v>
      </c>
      <c r="CN85" s="2016">
        <f>'SAME R Results'!CK8</f>
        <v>0.2080442916652481</v>
      </c>
      <c r="CO85" s="2016">
        <f>'SAME R Results'!CL8</f>
        <v>2.587035737676659E-2</v>
      </c>
      <c r="CP85" s="2016">
        <f>'SAME R Results'!CM8</f>
        <v>3.6968546838285758E-2</v>
      </c>
      <c r="CQ85" s="2071">
        <f t="shared" si="9"/>
        <v>57418.719556576252</v>
      </c>
      <c r="CR85" s="2074">
        <f t="shared" si="1"/>
        <v>17.41592302514988</v>
      </c>
      <c r="CS85" s="2082">
        <f t="shared" si="2"/>
        <v>225.75179173951321</v>
      </c>
      <c r="CT85" s="2074">
        <f t="shared" si="3"/>
        <v>27560.985387156597</v>
      </c>
      <c r="CU85" s="2074">
        <f t="shared" si="4"/>
        <v>36.28317296906225</v>
      </c>
      <c r="CV85" s="1268">
        <v>63</v>
      </c>
      <c r="CW85" s="2074">
        <f t="shared" si="5"/>
        <v>23.020957670025989</v>
      </c>
      <c r="CX85" s="2071">
        <f t="shared" si="6"/>
        <v>317240.13897096843</v>
      </c>
      <c r="CY85" s="2074">
        <f t="shared" si="7"/>
        <v>5.733905682467249</v>
      </c>
      <c r="CZ85" s="2074">
        <f t="shared" si="8"/>
        <v>104.02214583262406</v>
      </c>
    </row>
    <row r="86" spans="1:105" ht="16.5" customHeight="1" x14ac:dyDescent="0.25">
      <c r="A86" s="780">
        <v>2</v>
      </c>
      <c r="B86" s="784">
        <f>'SAME R Results'!A27</f>
        <v>3</v>
      </c>
      <c r="C86" s="839" t="str">
        <f>'SAME R Results'!B27</f>
        <v>Pyrell</v>
      </c>
      <c r="D86" s="784" t="str">
        <f>'SAME R Results'!C27</f>
        <v>P03</v>
      </c>
      <c r="E86" s="784" t="str">
        <f>'SAME R Results'!D27</f>
        <v>16P</v>
      </c>
      <c r="F86" s="784">
        <f>'SAME R Results'!E27</f>
        <v>3</v>
      </c>
      <c r="G86" s="784">
        <f>'SAME R Results'!F27</f>
        <v>63</v>
      </c>
      <c r="H86" s="785" t="str">
        <f>'SAME R Results'!G27</f>
        <v>Baseline Aging</v>
      </c>
      <c r="I86" s="784">
        <f>'SAME R Results'!H27</f>
        <v>235</v>
      </c>
      <c r="J86" s="786">
        <f>'SAME R Results'!I27</f>
        <v>40413</v>
      </c>
      <c r="K86" s="784">
        <f>'SAME R Results'!J27</f>
        <v>0</v>
      </c>
      <c r="L86" s="788"/>
      <c r="M86" s="788"/>
      <c r="N86" s="784">
        <f>'SAME R Results'!K27</f>
        <v>8.1</v>
      </c>
      <c r="O86" s="793">
        <f>'SAME R Results'!L27</f>
        <v>1.22</v>
      </c>
      <c r="P86" s="784">
        <f>'SAME R Results'!M27</f>
        <v>60</v>
      </c>
      <c r="Q86" s="784">
        <f>'SAME R Results'!N27</f>
        <v>11</v>
      </c>
      <c r="R86" s="784">
        <f>'SAME R Results'!O27</f>
        <v>8</v>
      </c>
      <c r="S86" s="784" t="str">
        <f>'SAME R Results'!P27</f>
        <v>n</v>
      </c>
      <c r="T86" s="784">
        <f>'SAME R Results'!Q27</f>
        <v>0</v>
      </c>
      <c r="U86" s="784">
        <f>'SAME R Results'!R27</f>
        <v>55.6</v>
      </c>
      <c r="V86" s="784" t="str">
        <f>'SAME R Results'!S27</f>
        <v>y</v>
      </c>
      <c r="W86" s="784">
        <f>'SAME R Results'!T27</f>
        <v>60</v>
      </c>
      <c r="X86" s="784" t="str">
        <f>'SAME R Results'!U27</f>
        <v>n</v>
      </c>
      <c r="Y86" s="784" t="str">
        <f>'SAME R Results'!V27</f>
        <v>y</v>
      </c>
      <c r="Z86" s="784" t="str">
        <f>'SAME R Results'!W27</f>
        <v>y</v>
      </c>
      <c r="AA86" s="784" t="str">
        <f>'SAME R Results'!X27</f>
        <v>y</v>
      </c>
      <c r="AB86" s="784" t="str">
        <f>'SAME R Results'!Y27</f>
        <v>y</v>
      </c>
      <c r="AC86" s="789"/>
      <c r="AD86" s="784" t="str">
        <f>'SAME R Results'!Z27</f>
        <v>y</v>
      </c>
      <c r="AE86" s="784">
        <f>'SAME R Results'!AA27</f>
        <v>10</v>
      </c>
      <c r="AF86" s="784" t="str">
        <f>'SAME R Results'!AB27</f>
        <v>y</v>
      </c>
      <c r="AG86" s="817">
        <f>'SAME R Results'!AC27</f>
        <v>3.852706928546E-2</v>
      </c>
      <c r="AH86" s="819">
        <f>'SAME R Results'!AD27</f>
        <v>0</v>
      </c>
      <c r="AI86" s="784">
        <f>'SAME R Results'!AE27</f>
        <v>0</v>
      </c>
      <c r="AJ86" s="784">
        <f>'SAME R Results'!AF27</f>
        <v>0</v>
      </c>
      <c r="AK86" s="784">
        <f>'SAME R Results'!AG27</f>
        <v>0</v>
      </c>
      <c r="AL86" s="784">
        <f>'SAME R Results'!AH27</f>
        <v>0</v>
      </c>
      <c r="AM86" s="784">
        <f>'SAME R Results'!AI27</f>
        <v>0</v>
      </c>
      <c r="AN86" s="784">
        <f>'SAME R Results'!AJ27</f>
        <v>0</v>
      </c>
      <c r="AO86" s="784">
        <f>'SAME R Results'!AK27</f>
        <v>0</v>
      </c>
      <c r="AP86" s="784">
        <f>'SAME R Results'!AL27</f>
        <v>0</v>
      </c>
      <c r="AQ86" s="784">
        <f>'SAME R Results'!AM27</f>
        <v>0</v>
      </c>
      <c r="AR86" s="817">
        <f>'SAME R Results'!AN27</f>
        <v>0</v>
      </c>
      <c r="AS86" s="819">
        <f>'SAME R Results'!AO27</f>
        <v>0</v>
      </c>
      <c r="AT86" s="784">
        <f>'SAME R Results'!AP27</f>
        <v>0</v>
      </c>
      <c r="AU86" s="789"/>
      <c r="AV86" s="821">
        <f>'SAME R Results'!AQ27</f>
        <v>0</v>
      </c>
      <c r="AW86" s="821">
        <f>'SAME R Results'!AR27</f>
        <v>6.2380000000000004</v>
      </c>
      <c r="AX86" s="821">
        <f>'SAME R Results'!AS27</f>
        <v>0</v>
      </c>
      <c r="AY86" s="821">
        <f>'SAME R Results'!AT27</f>
        <v>0</v>
      </c>
      <c r="AZ86" s="824"/>
      <c r="BA86" s="824"/>
      <c r="BB86" s="821">
        <f>'SAME R Results'!AU27</f>
        <v>1.2618104999999997</v>
      </c>
      <c r="BC86" s="821">
        <f>'SAME R Results'!AV27</f>
        <v>2.6800000000000001E-2</v>
      </c>
      <c r="BD86" s="821">
        <f>'SAME R Results'!AW27</f>
        <v>7.4841774999999995</v>
      </c>
      <c r="BE86" s="821">
        <f>'SAME R Results'!AX27</f>
        <v>4.7311394999999994</v>
      </c>
      <c r="BF86" s="827">
        <f>'SAME R Results'!AY27</f>
        <v>94725</v>
      </c>
      <c r="BG86" s="784">
        <f>'SAME R Results'!AZ27</f>
        <v>1.7443859999999998</v>
      </c>
      <c r="BH86" s="784">
        <f>'SAME R Results'!BA27</f>
        <v>8.2000000000000003E-2</v>
      </c>
      <c r="BI86" s="789"/>
      <c r="BJ86" s="784">
        <f>'SAME R Results'!BB27</f>
        <v>95.160750000000021</v>
      </c>
      <c r="BK86" s="784">
        <f>'SAME R Results'!BC27</f>
        <v>2.7530380000000001</v>
      </c>
      <c r="BL86" s="2159">
        <f>'SAME R Results'!BD27</f>
        <v>3862679.2540942985</v>
      </c>
      <c r="BM86" s="784">
        <f>'SAME R Results'!BE27</f>
        <v>799.72694879565961</v>
      </c>
      <c r="BN86" s="784">
        <f>'SAME R Results'!BF27</f>
        <v>3.3011901906079455</v>
      </c>
      <c r="BO86" s="784">
        <f>'SAME R Results'!BG27</f>
        <v>1.110891841851543</v>
      </c>
      <c r="BP86" s="789"/>
      <c r="BQ86" s="784">
        <f>'SAME R Results'!BH27</f>
        <v>121.49421996324</v>
      </c>
      <c r="BR86" s="817">
        <f>'SAME R Results'!BI27</f>
        <v>0.20703943977434275</v>
      </c>
      <c r="BS86" s="817">
        <f>'SAME R Results'!BJ27</f>
        <v>0.39164217089803754</v>
      </c>
      <c r="BT86" s="817">
        <f>'SAME R Results'!BL27</f>
        <v>2.9716576053936929</v>
      </c>
      <c r="BU86" s="817">
        <f>'SAME R Results'!BM27</f>
        <v>2.2219783573112184</v>
      </c>
      <c r="BV86" s="817">
        <f>'SAME R Results'!BN27</f>
        <v>0.15053410372740142</v>
      </c>
      <c r="BW86" s="784">
        <f>'SAME R Results'!BO27</f>
        <v>3862679.2540942985</v>
      </c>
      <c r="BX86" s="784">
        <f>'SAME R Results'!BP27</f>
        <v>3806130.0527040381</v>
      </c>
      <c r="BY86" s="784">
        <f>'SAME R Results'!BQ27</f>
        <v>3426451.3385870382</v>
      </c>
      <c r="BZ86" s="784">
        <f>'SAME R Results'!BR27</f>
        <v>799.72694879565961</v>
      </c>
      <c r="CA86" s="784">
        <f>'SAME R Results'!BS27</f>
        <v>0.6110800852348397</v>
      </c>
      <c r="CB86" s="784">
        <f>'SAME R Results'!BT27</f>
        <v>0.48</v>
      </c>
      <c r="CC86" s="784">
        <f>'SAME R Results'!BV27</f>
        <v>2.6598461892823453</v>
      </c>
      <c r="CD86" s="880">
        <f>'SAME R Results'!BW27</f>
        <v>1</v>
      </c>
      <c r="CE86" s="1086">
        <f>'SAME R Results'!BZ27</f>
        <v>225.3</v>
      </c>
      <c r="CF86" s="1777">
        <f>'SAME R Results'!CA27</f>
        <v>0.5633333333333046</v>
      </c>
      <c r="CG86" s="1777" t="str">
        <f>'SAME R Results'!CB27</f>
        <v xml:space="preserve"> 16P</v>
      </c>
      <c r="CH86" s="1777">
        <f>'SAME R Results'!CC27</f>
        <v>235</v>
      </c>
      <c r="CI86" s="1777">
        <f>'SAME R Results'!CD27</f>
        <v>1.2940212777150484</v>
      </c>
      <c r="CJ86" s="1777"/>
      <c r="CK86" s="1777"/>
      <c r="CL86" s="2015">
        <f>'SAME R Results'!CI27</f>
        <v>27</v>
      </c>
      <c r="CM86" s="2015" t="str">
        <f>'SAME R Results'!CJ27</f>
        <v>Pyrell</v>
      </c>
      <c r="CN86" s="2016">
        <f>'SAME R Results'!CK27</f>
        <v>0.20703943977434275</v>
      </c>
      <c r="CO86" s="2016">
        <f>'SAME R Results'!CL27</f>
        <v>2.7171582249812153E-2</v>
      </c>
      <c r="CP86" s="2016">
        <f>'SAME R Results'!CM27</f>
        <v>3.3826477741329367E-2</v>
      </c>
      <c r="CQ86" s="2071">
        <f t="shared" si="9"/>
        <v>63586.22254232363</v>
      </c>
      <c r="CR86" s="2074">
        <f t="shared" si="1"/>
        <v>15.726677258338313</v>
      </c>
      <c r="CS86" s="2082">
        <f t="shared" si="2"/>
        <v>253.11295825675001</v>
      </c>
      <c r="CT86" s="2074">
        <f t="shared" si="3"/>
        <v>30521.386820315343</v>
      </c>
      <c r="CU86" s="2074">
        <f t="shared" si="4"/>
        <v>32.763910954871484</v>
      </c>
      <c r="CV86" s="1268">
        <v>64</v>
      </c>
      <c r="CW86" s="2074">
        <f t="shared" si="5"/>
        <v>20.888948746947825</v>
      </c>
      <c r="CX86" s="2071">
        <f t="shared" si="6"/>
        <v>318779.84248766798</v>
      </c>
      <c r="CY86" s="2074">
        <f t="shared" si="7"/>
        <v>6.3191308284140959</v>
      </c>
      <c r="CZ86" s="2074">
        <f t="shared" si="8"/>
        <v>103.51971988717138</v>
      </c>
    </row>
    <row r="87" spans="1:105" ht="16.5" customHeight="1" x14ac:dyDescent="0.25">
      <c r="A87" s="780">
        <v>2</v>
      </c>
      <c r="B87" s="784">
        <f>'SAME R Results'!A28</f>
        <v>3</v>
      </c>
      <c r="C87" s="839" t="str">
        <f>'SAME R Results'!B28</f>
        <v>Pyrell</v>
      </c>
      <c r="D87" s="784" t="str">
        <f>'SAME R Results'!C28</f>
        <v>P03</v>
      </c>
      <c r="E87" s="784" t="str">
        <f>'SAME R Results'!D28</f>
        <v>16Pa</v>
      </c>
      <c r="F87" s="784">
        <f>'SAME R Results'!E28</f>
        <v>3</v>
      </c>
      <c r="G87" s="784" t="str">
        <f>'SAME R Results'!F28</f>
        <v>63a</v>
      </c>
      <c r="H87" s="785" t="str">
        <f>'SAME R Results'!G28</f>
        <v>aged</v>
      </c>
      <c r="I87" s="784">
        <f>'SAME R Results'!H28</f>
        <v>235</v>
      </c>
      <c r="J87" s="786">
        <f>'SAME R Results'!I28</f>
        <v>40413</v>
      </c>
      <c r="K87" s="784">
        <f>'SAME R Results'!J28</f>
        <v>0</v>
      </c>
      <c r="L87" s="788"/>
      <c r="M87" s="788"/>
      <c r="N87" s="784">
        <f>'SAME R Results'!K28</f>
        <v>8.1</v>
      </c>
      <c r="O87" s="793">
        <f>'SAME R Results'!L28</f>
        <v>1.22</v>
      </c>
      <c r="P87" s="784">
        <f>'SAME R Results'!M28</f>
        <v>0</v>
      </c>
      <c r="Q87" s="784">
        <f>'SAME R Results'!N28</f>
        <v>0</v>
      </c>
      <c r="R87" s="784">
        <f>'SAME R Results'!O28</f>
        <v>0</v>
      </c>
      <c r="S87" s="784">
        <f>'SAME R Results'!P28</f>
        <v>0</v>
      </c>
      <c r="T87" s="784">
        <f>'SAME R Results'!Q28</f>
        <v>0</v>
      </c>
      <c r="U87" s="784">
        <f>'SAME R Results'!R28</f>
        <v>839.6</v>
      </c>
      <c r="V87" s="784">
        <f>'SAME R Results'!S28</f>
        <v>0</v>
      </c>
      <c r="W87" s="784">
        <f>'SAME R Results'!T28</f>
        <v>0</v>
      </c>
      <c r="X87" s="784" t="str">
        <f>'SAME R Results'!U28</f>
        <v>n</v>
      </c>
      <c r="Y87" s="784" t="str">
        <f>'SAME R Results'!V28</f>
        <v>y</v>
      </c>
      <c r="Z87" s="784" t="str">
        <f>'SAME R Results'!W28</f>
        <v>y</v>
      </c>
      <c r="AA87" s="784" t="str">
        <f>'SAME R Results'!X28</f>
        <v>y</v>
      </c>
      <c r="AB87" s="784" t="str">
        <f>'SAME R Results'!Y28</f>
        <v>y</v>
      </c>
      <c r="AC87" s="789"/>
      <c r="AD87" s="784" t="str">
        <f>'SAME R Results'!Z28</f>
        <v>y</v>
      </c>
      <c r="AE87" s="784">
        <f>'SAME R Results'!AA28</f>
        <v>10</v>
      </c>
      <c r="AF87" s="784" t="str">
        <f>'SAME R Results'!AB28</f>
        <v>y</v>
      </c>
      <c r="AG87" s="817">
        <f>'SAME R Results'!AC28</f>
        <v>3.852706928546E-2</v>
      </c>
      <c r="AH87" s="819">
        <f>'SAME R Results'!AD28</f>
        <v>0</v>
      </c>
      <c r="AI87" s="784">
        <f>'SAME R Results'!AE28</f>
        <v>70</v>
      </c>
      <c r="AJ87" s="784">
        <f>'SAME R Results'!AF28</f>
        <v>720</v>
      </c>
      <c r="AK87" s="784">
        <f>'SAME R Results'!AG28</f>
        <v>0</v>
      </c>
      <c r="AL87" s="784" t="str">
        <f>'SAME R Results'!AH28</f>
        <v>n</v>
      </c>
      <c r="AM87" s="784" t="str">
        <f>'SAME R Results'!AI28</f>
        <v>y</v>
      </c>
      <c r="AN87" s="784" t="str">
        <f>'SAME R Results'!AJ28</f>
        <v>y</v>
      </c>
      <c r="AO87" s="784" t="str">
        <f>'SAME R Results'!AK28</f>
        <v>y</v>
      </c>
      <c r="AP87" s="784" t="str">
        <f>'SAME R Results'!AL28</f>
        <v>y</v>
      </c>
      <c r="AQ87" s="784" t="str">
        <f>'SAME R Results'!AM28</f>
        <v>y</v>
      </c>
      <c r="AR87" s="817">
        <f>'SAME R Results'!AN28</f>
        <v>3.852706928546E-2</v>
      </c>
      <c r="AS87" s="819">
        <f>'SAME R Results'!AO28</f>
        <v>0</v>
      </c>
      <c r="AT87" s="784">
        <f>'SAME R Results'!AP28</f>
        <v>60</v>
      </c>
      <c r="AU87" s="789"/>
      <c r="AV87" s="821">
        <f>'SAME R Results'!AQ28</f>
        <v>0</v>
      </c>
      <c r="AW87" s="821">
        <f>'SAME R Results'!AR28</f>
        <v>6.24</v>
      </c>
      <c r="AX87" s="821">
        <f>'SAME R Results'!AS28</f>
        <v>0</v>
      </c>
      <c r="AY87" s="821">
        <f>'SAME R Results'!AT28</f>
        <v>0</v>
      </c>
      <c r="AZ87" s="824"/>
      <c r="BA87" s="824"/>
      <c r="BB87" s="821">
        <f>'SAME R Results'!AU28</f>
        <v>1.7016754999999997</v>
      </c>
      <c r="BC87" s="821">
        <f>'SAME R Results'!AV28</f>
        <v>2.6800000000000001E-2</v>
      </c>
      <c r="BD87" s="821">
        <f>'SAME R Results'!AW28</f>
        <v>6.8619834999999991</v>
      </c>
      <c r="BE87" s="821">
        <f>'SAME R Results'!AX28</f>
        <v>4.7158055000000001</v>
      </c>
      <c r="BF87" s="827">
        <f>'SAME R Results'!AY28</f>
        <v>37425</v>
      </c>
      <c r="BG87" s="784">
        <f>'SAME R Results'!AZ28</f>
        <v>2.2644654999999996</v>
      </c>
      <c r="BH87" s="784">
        <f>'SAME R Results'!BA28</f>
        <v>8.2000000000000003E-2</v>
      </c>
      <c r="BI87" s="789"/>
      <c r="BJ87" s="784">
        <f>'SAME R Results'!BB28</f>
        <v>92.137049999999988</v>
      </c>
      <c r="BK87" s="784">
        <f>'SAME R Results'!BC28</f>
        <v>2.146177999999999</v>
      </c>
      <c r="BL87" s="2159">
        <f>'SAME R Results'!BD28</f>
        <v>1414788.1544307088</v>
      </c>
      <c r="BM87" s="784">
        <f>'SAME R Results'!BE28</f>
        <v>507.96942227546441</v>
      </c>
      <c r="BN87" s="784">
        <f>'SAME R Results'!BF28</f>
        <v>4.4202531833917549</v>
      </c>
      <c r="BO87" s="784">
        <f>'SAME R Results'!BG28</f>
        <v>1.439965250255568</v>
      </c>
      <c r="BP87" s="789"/>
      <c r="BQ87" s="784">
        <f>'SAME R Results'!BH28</f>
        <v>116.15557237178292</v>
      </c>
      <c r="BR87" s="817">
        <f>'SAME R Results'!BI28</f>
        <v>0.35904274479868281</v>
      </c>
      <c r="BS87" s="817">
        <f>'SAME R Results'!BJ28</f>
        <v>0.53924153627656501</v>
      </c>
      <c r="BT87" s="817">
        <f>'SAME R Results'!BL28</f>
        <v>3.0696943433928281</v>
      </c>
      <c r="BU87" s="817">
        <f>'SAME R Results'!BM28</f>
        <v>1.8922142617359956</v>
      </c>
      <c r="BV87" s="817">
        <f>'SAME R Results'!BN28</f>
        <v>0.29297297716135123</v>
      </c>
      <c r="BW87" s="784">
        <f>'SAME R Results'!BO28</f>
        <v>1414788.1544307088</v>
      </c>
      <c r="BX87" s="784">
        <f>'SAME R Results'!BP28</f>
        <v>1392446.0709043907</v>
      </c>
      <c r="BY87" s="784">
        <f>'SAME R Results'!BQ28</f>
        <v>1298099.3377524919</v>
      </c>
      <c r="BZ87" s="784">
        <f>'SAME R Results'!BR28</f>
        <v>507.96942227546441</v>
      </c>
      <c r="CA87" s="784">
        <f>'SAME R Results'!BS28</f>
        <v>0.47637796324247511</v>
      </c>
      <c r="CB87" s="784">
        <f>'SAME R Results'!BT28</f>
        <v>0.48</v>
      </c>
      <c r="CC87" s="784">
        <f>'SAME R Results'!BV28</f>
        <v>2.6264220069401807</v>
      </c>
      <c r="CD87" s="880">
        <f>'SAME R Results'!BW28</f>
        <v>1</v>
      </c>
      <c r="CE87" s="1086">
        <f>'SAME R Results'!BZ28</f>
        <v>225.3</v>
      </c>
      <c r="CF87" s="1777">
        <f>'SAME R Results'!CA28</f>
        <v>0.5633333333333046</v>
      </c>
      <c r="CG87" s="1777">
        <f>'SAME R Results'!CB28</f>
        <v>0</v>
      </c>
      <c r="CH87" s="1777">
        <f>'SAME R Results'!CC28</f>
        <v>0</v>
      </c>
      <c r="CI87" s="1777">
        <f>'SAME R Results'!CD28</f>
        <v>1.2371599424214197</v>
      </c>
      <c r="CJ87" s="1777"/>
      <c r="CK87" s="1777"/>
      <c r="CL87" s="2015">
        <f>'SAME R Results'!CI28</f>
        <v>28</v>
      </c>
      <c r="CM87" s="2015" t="str">
        <f>'SAME R Results'!CJ28</f>
        <v>Pyrell</v>
      </c>
      <c r="CN87" s="2016">
        <f>'SAME R Results'!CK28</f>
        <v>0.35904274479868281</v>
      </c>
      <c r="CO87" s="2016">
        <f>'SAME R Results'!CL28</f>
        <v>3.805459430946375E-2</v>
      </c>
      <c r="CP87" s="2016">
        <f>'SAME R Results'!CM28</f>
        <v>2.7689566236748064E-2</v>
      </c>
      <c r="CQ87" s="2071">
        <f t="shared" si="9"/>
        <v>24360.22870951641</v>
      </c>
      <c r="CR87" s="2074">
        <f t="shared" ref="CR87:CR150" si="10">BQ87*$O$159/BL87</f>
        <v>41.05051770755118</v>
      </c>
      <c r="CS87" s="2082">
        <f t="shared" ref="CS87:CS150" si="11">BQ87/CB87</f>
        <v>241.99077577454776</v>
      </c>
      <c r="CT87" s="2074">
        <f t="shared" si="3"/>
        <v>11692.909780567878</v>
      </c>
      <c r="CU87" s="2074">
        <f t="shared" si="4"/>
        <v>85.521911890731616</v>
      </c>
      <c r="CV87" s="1268">
        <v>65</v>
      </c>
      <c r="CW87" s="2074">
        <f t="shared" si="5"/>
        <v>31.441639005702001</v>
      </c>
      <c r="CX87" s="2071">
        <f t="shared" si="6"/>
        <v>183822.12412342869</v>
      </c>
      <c r="CY87" s="2074">
        <f t="shared" si="7"/>
        <v>4.1982544222984544</v>
      </c>
      <c r="CZ87" s="2074">
        <f t="shared" si="8"/>
        <v>179.5213723993414</v>
      </c>
    </row>
    <row r="88" spans="1:105" ht="16.5" customHeight="1" x14ac:dyDescent="0.25">
      <c r="A88" s="780">
        <v>2</v>
      </c>
      <c r="B88" s="784">
        <f>'SAME R Results'!A29</f>
        <v>3</v>
      </c>
      <c r="C88" s="839" t="str">
        <f>'SAME R Results'!B29</f>
        <v>Pyrell</v>
      </c>
      <c r="D88" s="784" t="str">
        <f>'SAME R Results'!C29</f>
        <v>P04</v>
      </c>
      <c r="E88" s="784" t="str">
        <f>'SAME R Results'!D29</f>
        <v>17P</v>
      </c>
      <c r="F88" s="784">
        <f>'SAME R Results'!E29</f>
        <v>4</v>
      </c>
      <c r="G88" s="784">
        <f>'SAME R Results'!F29</f>
        <v>64</v>
      </c>
      <c r="H88" s="785" t="str">
        <f>'SAME R Results'!G29</f>
        <v>High Temp aging</v>
      </c>
      <c r="I88" s="784">
        <f>'SAME R Results'!H29</f>
        <v>235</v>
      </c>
      <c r="J88" s="786">
        <f>'SAME R Results'!I29</f>
        <v>40413</v>
      </c>
      <c r="K88" s="784">
        <f>'SAME R Results'!J29</f>
        <v>0</v>
      </c>
      <c r="L88" s="788"/>
      <c r="M88" s="788"/>
      <c r="N88" s="784">
        <f>'SAME R Results'!K29</f>
        <v>8.1</v>
      </c>
      <c r="O88" s="793">
        <f>'SAME R Results'!L29</f>
        <v>1.23</v>
      </c>
      <c r="P88" s="784">
        <f>'SAME R Results'!M29</f>
        <v>60</v>
      </c>
      <c r="Q88" s="784">
        <f>'SAME R Results'!N29</f>
        <v>11</v>
      </c>
      <c r="R88" s="784">
        <f>'SAME R Results'!O29</f>
        <v>8</v>
      </c>
      <c r="S88" s="784" t="str">
        <f>'SAME R Results'!P29</f>
        <v>n</v>
      </c>
      <c r="T88" s="784">
        <f>'SAME R Results'!Q29</f>
        <v>0</v>
      </c>
      <c r="U88" s="784">
        <f>'SAME R Results'!R29</f>
        <v>47</v>
      </c>
      <c r="V88" s="784" t="str">
        <f>'SAME R Results'!S29</f>
        <v>y</v>
      </c>
      <c r="W88" s="784">
        <f>'SAME R Results'!T29</f>
        <v>45</v>
      </c>
      <c r="X88" s="784" t="str">
        <f>'SAME R Results'!U29</f>
        <v>n</v>
      </c>
      <c r="Y88" s="784" t="str">
        <f>'SAME R Results'!V29</f>
        <v>y</v>
      </c>
      <c r="Z88" s="784" t="str">
        <f>'SAME R Results'!W29</f>
        <v>y</v>
      </c>
      <c r="AA88" s="784" t="str">
        <f>'SAME R Results'!X29</f>
        <v>y</v>
      </c>
      <c r="AB88" s="784" t="str">
        <f>'SAME R Results'!Y29</f>
        <v>y</v>
      </c>
      <c r="AC88" s="789"/>
      <c r="AD88" s="784" t="str">
        <f>'SAME R Results'!Z29</f>
        <v>y</v>
      </c>
      <c r="AE88" s="784">
        <f>'SAME R Results'!AA29</f>
        <v>10</v>
      </c>
      <c r="AF88" s="784" t="str">
        <f>'SAME R Results'!AB29</f>
        <v>y</v>
      </c>
      <c r="AG88" s="817">
        <f>'SAME R Results'!AC29</f>
        <v>3.852706928546E-2</v>
      </c>
      <c r="AH88" s="819">
        <f>'SAME R Results'!AD29</f>
        <v>0</v>
      </c>
      <c r="AI88" s="784">
        <f>'SAME R Results'!AE29</f>
        <v>0</v>
      </c>
      <c r="AJ88" s="784">
        <f>'SAME R Results'!AF29</f>
        <v>0</v>
      </c>
      <c r="AK88" s="784">
        <f>'SAME R Results'!AG29</f>
        <v>0</v>
      </c>
      <c r="AL88" s="784">
        <f>'SAME R Results'!AH29</f>
        <v>0</v>
      </c>
      <c r="AM88" s="784">
        <f>'SAME R Results'!AI29</f>
        <v>0</v>
      </c>
      <c r="AN88" s="784">
        <f>'SAME R Results'!AJ29</f>
        <v>0</v>
      </c>
      <c r="AO88" s="784">
        <f>'SAME R Results'!AK29</f>
        <v>0</v>
      </c>
      <c r="AP88" s="784">
        <f>'SAME R Results'!AL29</f>
        <v>0</v>
      </c>
      <c r="AQ88" s="784">
        <f>'SAME R Results'!AM29</f>
        <v>0</v>
      </c>
      <c r="AR88" s="817">
        <f>'SAME R Results'!AN29</f>
        <v>0</v>
      </c>
      <c r="AS88" s="819">
        <f>'SAME R Results'!AO29</f>
        <v>0</v>
      </c>
      <c r="AT88" s="784">
        <f>'SAME R Results'!AP29</f>
        <v>0</v>
      </c>
      <c r="AU88" s="789"/>
      <c r="AV88" s="821">
        <f>'SAME R Results'!AQ29</f>
        <v>0</v>
      </c>
      <c r="AW88" s="821">
        <f>'SAME R Results'!AR29</f>
        <v>6.2480000000000002</v>
      </c>
      <c r="AX88" s="821">
        <f>'SAME R Results'!AS29</f>
        <v>0</v>
      </c>
      <c r="AY88" s="821">
        <f>'SAME R Results'!AT29</f>
        <v>0</v>
      </c>
      <c r="AZ88" s="824"/>
      <c r="BA88" s="824"/>
      <c r="BB88" s="821">
        <f>'SAME R Results'!AU29</f>
        <v>2.4593354999999999</v>
      </c>
      <c r="BC88" s="821">
        <f>'SAME R Results'!AV29</f>
        <v>2.6800000000000001E-2</v>
      </c>
      <c r="BD88" s="821">
        <f>'SAME R Results'!AW29</f>
        <v>7.6602935000000016</v>
      </c>
      <c r="BE88" s="821">
        <f>'SAME R Results'!AX29</f>
        <v>4.6471244999999994</v>
      </c>
      <c r="BF88" s="827">
        <f>'SAME R Results'!AY29</f>
        <v>95130</v>
      </c>
      <c r="BG88" s="784">
        <f>'SAME R Results'!AZ29</f>
        <v>3.3332830000000002</v>
      </c>
      <c r="BH88" s="784">
        <f>'SAME R Results'!BA29</f>
        <v>8.2000000000000003E-2</v>
      </c>
      <c r="BI88" s="789"/>
      <c r="BJ88" s="784">
        <f>'SAME R Results'!BB29</f>
        <v>140.37214999999998</v>
      </c>
      <c r="BK88" s="784">
        <f>'SAME R Results'!BC29</f>
        <v>3.0131690000000022</v>
      </c>
      <c r="BL88" s="2159">
        <f>'SAME R Results'!BD29</f>
        <v>3881194.302428619</v>
      </c>
      <c r="BM88" s="784">
        <f>'SAME R Results'!BE29</f>
        <v>985.16488408159614</v>
      </c>
      <c r="BN88" s="784">
        <f>'SAME R Results'!BF29</f>
        <v>6.4844087888161575</v>
      </c>
      <c r="BO88" s="784">
        <f>'SAME R Results'!BG29</f>
        <v>2.1667359078756063</v>
      </c>
      <c r="BP88" s="789"/>
      <c r="BQ88" s="784">
        <f>'SAME R Results'!BH29</f>
        <v>178.73078086905704</v>
      </c>
      <c r="BR88" s="817">
        <f>'SAME R Results'!BI29</f>
        <v>0.2538303437849373</v>
      </c>
      <c r="BS88" s="817">
        <f>'SAME R Results'!BJ29</f>
        <v>0.44471159033705637</v>
      </c>
      <c r="BT88" s="817">
        <f>'SAME R Results'!BL29</f>
        <v>2.992708416954168</v>
      </c>
      <c r="BU88" s="817">
        <f>'SAME R Results'!BM29</f>
        <v>2.1145436150408896</v>
      </c>
      <c r="BV88" s="817">
        <f>'SAME R Results'!BN29</f>
        <v>0.19176797520354047</v>
      </c>
      <c r="BW88" s="784">
        <f>'SAME R Results'!BO29</f>
        <v>3881194.302428619</v>
      </c>
      <c r="BX88" s="784">
        <f>'SAME R Results'!BP29</f>
        <v>3824403.3229801576</v>
      </c>
      <c r="BY88" s="784">
        <f>'SAME R Results'!BQ29</f>
        <v>3442101.2643712335</v>
      </c>
      <c r="BZ88" s="784">
        <f>'SAME R Results'!BR29</f>
        <v>985.16488408159614</v>
      </c>
      <c r="CA88" s="784">
        <f>'SAME R Results'!BS29</f>
        <v>0.66882025215306806</v>
      </c>
      <c r="CB88" s="784">
        <f>'SAME R Results'!BT29</f>
        <v>0.48</v>
      </c>
      <c r="CC88" s="784">
        <f>'SAME R Results'!BV29</f>
        <v>2.6526329722612516</v>
      </c>
      <c r="CD88" s="880">
        <f>'SAME R Results'!BW29</f>
        <v>1</v>
      </c>
      <c r="CE88" s="1086">
        <f>'SAME R Results'!BZ29</f>
        <v>242.10308472492756</v>
      </c>
      <c r="CF88" s="1777">
        <f>'SAME R Results'!CA29</f>
        <v>0.66666666666664876</v>
      </c>
      <c r="CG88" s="1777" t="str">
        <f>'SAME R Results'!CB29</f>
        <v xml:space="preserve"> 17P</v>
      </c>
      <c r="CH88" s="1777">
        <f>'SAME R Results'!CC29</f>
        <v>235</v>
      </c>
      <c r="CI88" s="1777">
        <f>'SAME R Results'!CD29</f>
        <v>1.6085770278215568</v>
      </c>
      <c r="CJ88" s="1777"/>
      <c r="CK88" s="1777"/>
      <c r="CL88" s="2015">
        <f>'SAME R Results'!CI29</f>
        <v>29</v>
      </c>
      <c r="CM88" s="2015" t="str">
        <f>'SAME R Results'!CJ29</f>
        <v>Pyrell</v>
      </c>
      <c r="CN88" s="2016">
        <f>'SAME R Results'!CK29</f>
        <v>0.2538303437849373</v>
      </c>
      <c r="CO88" s="2016">
        <f>'SAME R Results'!CL29</f>
        <v>3.6280313649873261E-2</v>
      </c>
      <c r="CP88" s="2016">
        <f>'SAME R Results'!CM29</f>
        <v>2.770117210271078E-2</v>
      </c>
      <c r="CQ88" s="2071">
        <f t="shared" si="9"/>
        <v>43430.619880434424</v>
      </c>
      <c r="CR88" s="2074">
        <f t="shared" si="10"/>
        <v>23.025229728542321</v>
      </c>
      <c r="CS88" s="2082">
        <f t="shared" si="11"/>
        <v>372.35579347720221</v>
      </c>
      <c r="CT88" s="2074">
        <f t="shared" ref="CT88:CT151" si="12">BL88*$O$160/CS88</f>
        <v>20846.697542608523</v>
      </c>
      <c r="CU88" s="2074">
        <f t="shared" ref="CU88:CU151" si="13">CS88*$O$159/BL88</f>
        <v>47.969228601129849</v>
      </c>
      <c r="CV88" s="1268">
        <v>66</v>
      </c>
      <c r="CW88" s="2074">
        <f t="shared" ref="CW88:CW151" si="14">CS88*$O$161/BM88</f>
        <v>24.945552532970595</v>
      </c>
      <c r="CX88" s="2071">
        <f t="shared" ref="CX88:CX151" si="15">BL88*$O$161/BM88</f>
        <v>260016.19434404498</v>
      </c>
      <c r="CY88" s="2074">
        <f t="shared" ref="CY88:CY151" si="16">BM88*$O$160/CS88</f>
        <v>5.2915244040209286</v>
      </c>
      <c r="CZ88" s="2074">
        <f t="shared" ref="CZ88:CZ151" si="17">BM88*$O$159/BL88</f>
        <v>126.91517189246863</v>
      </c>
    </row>
    <row r="89" spans="1:105" ht="16.5" customHeight="1" x14ac:dyDescent="0.25">
      <c r="A89" s="780">
        <v>2</v>
      </c>
      <c r="B89" s="784">
        <f>'SAME R Results'!A30</f>
        <v>3</v>
      </c>
      <c r="C89" s="839" t="str">
        <f>'SAME R Results'!B30</f>
        <v>Pyrell</v>
      </c>
      <c r="D89" s="784" t="str">
        <f>'SAME R Results'!C30</f>
        <v>P04</v>
      </c>
      <c r="E89" s="784" t="str">
        <f>'SAME R Results'!D30</f>
        <v>17Pa</v>
      </c>
      <c r="F89" s="784">
        <f>'SAME R Results'!E30</f>
        <v>4</v>
      </c>
      <c r="G89" s="784" t="str">
        <f>'SAME R Results'!F30</f>
        <v>64a</v>
      </c>
      <c r="H89" s="785" t="str">
        <f>'SAME R Results'!G30</f>
        <v>aged</v>
      </c>
      <c r="I89" s="784">
        <f>'SAME R Results'!H30</f>
        <v>235</v>
      </c>
      <c r="J89" s="786">
        <f>'SAME R Results'!I30</f>
        <v>40413</v>
      </c>
      <c r="K89" s="784">
        <f>'SAME R Results'!J30</f>
        <v>0</v>
      </c>
      <c r="L89" s="788"/>
      <c r="M89" s="788"/>
      <c r="N89" s="784">
        <f>'SAME R Results'!K30</f>
        <v>8.1</v>
      </c>
      <c r="O89" s="793">
        <f>'SAME R Results'!L30</f>
        <v>1.23</v>
      </c>
      <c r="P89" s="784">
        <f>'SAME R Results'!M30</f>
        <v>0</v>
      </c>
      <c r="Q89" s="784">
        <f>'SAME R Results'!N30</f>
        <v>0</v>
      </c>
      <c r="R89" s="784">
        <f>'SAME R Results'!O30</f>
        <v>0</v>
      </c>
      <c r="S89" s="784">
        <f>'SAME R Results'!P30</f>
        <v>0</v>
      </c>
      <c r="T89" s="784">
        <f>'SAME R Results'!Q30</f>
        <v>0</v>
      </c>
      <c r="U89" s="784">
        <f>'SAME R Results'!R30</f>
        <v>842.4</v>
      </c>
      <c r="V89" s="784">
        <f>'SAME R Results'!S30</f>
        <v>0</v>
      </c>
      <c r="W89" s="784">
        <f>'SAME R Results'!T30</f>
        <v>0</v>
      </c>
      <c r="X89" s="784" t="str">
        <f>'SAME R Results'!U30</f>
        <v>n</v>
      </c>
      <c r="Y89" s="784" t="str">
        <f>'SAME R Results'!V30</f>
        <v>y</v>
      </c>
      <c r="Z89" s="784" t="str">
        <f>'SAME R Results'!W30</f>
        <v>y</v>
      </c>
      <c r="AA89" s="784" t="str">
        <f>'SAME R Results'!X30</f>
        <v>y</v>
      </c>
      <c r="AB89" s="784" t="str">
        <f>'SAME R Results'!Y30</f>
        <v>y</v>
      </c>
      <c r="AC89" s="789"/>
      <c r="AD89" s="784" t="str">
        <f>'SAME R Results'!Z30</f>
        <v>y</v>
      </c>
      <c r="AE89" s="784">
        <f>'SAME R Results'!AA30</f>
        <v>10</v>
      </c>
      <c r="AF89" s="784" t="str">
        <f>'SAME R Results'!AB30</f>
        <v>y</v>
      </c>
      <c r="AG89" s="817">
        <f>'SAME R Results'!AC30</f>
        <v>3.852706928546E-2</v>
      </c>
      <c r="AH89" s="819">
        <f>'SAME R Results'!AD30</f>
        <v>0</v>
      </c>
      <c r="AI89" s="784">
        <f>'SAME R Results'!AE30</f>
        <v>70</v>
      </c>
      <c r="AJ89" s="784">
        <f>'SAME R Results'!AF30</f>
        <v>720</v>
      </c>
      <c r="AK89" s="784">
        <f>'SAME R Results'!AG30</f>
        <v>0</v>
      </c>
      <c r="AL89" s="784" t="str">
        <f>'SAME R Results'!AH30</f>
        <v>n</v>
      </c>
      <c r="AM89" s="784" t="str">
        <f>'SAME R Results'!AI30</f>
        <v>y</v>
      </c>
      <c r="AN89" s="784" t="str">
        <f>'SAME R Results'!AJ30</f>
        <v>y</v>
      </c>
      <c r="AO89" s="784" t="str">
        <f>'SAME R Results'!AK30</f>
        <v>y</v>
      </c>
      <c r="AP89" s="784" t="str">
        <f>'SAME R Results'!AL30</f>
        <v>y</v>
      </c>
      <c r="AQ89" s="784" t="str">
        <f>'SAME R Results'!AM30</f>
        <v>y</v>
      </c>
      <c r="AR89" s="817">
        <f>'SAME R Results'!AN30</f>
        <v>3.852706928546E-2</v>
      </c>
      <c r="AS89" s="819">
        <f>'SAME R Results'!AO30</f>
        <v>0</v>
      </c>
      <c r="AT89" s="784">
        <f>'SAME R Results'!AP30</f>
        <v>45</v>
      </c>
      <c r="AU89" s="789"/>
      <c r="AV89" s="821">
        <f>'SAME R Results'!AQ30</f>
        <v>0</v>
      </c>
      <c r="AW89" s="821">
        <f>'SAME R Results'!AR30</f>
        <v>6.2489999999999997</v>
      </c>
      <c r="AX89" s="821">
        <f>'SAME R Results'!AS30</f>
        <v>0</v>
      </c>
      <c r="AY89" s="821">
        <f>'SAME R Results'!AT30</f>
        <v>0</v>
      </c>
      <c r="AZ89" s="824"/>
      <c r="BA89" s="824"/>
      <c r="BB89" s="821">
        <f>'SAME R Results'!AU30</f>
        <v>2.4697265000000006</v>
      </c>
      <c r="BC89" s="821">
        <f>'SAME R Results'!AV30</f>
        <v>2.6800000000000001E-2</v>
      </c>
      <c r="BD89" s="821">
        <f>'SAME R Results'!AW30</f>
        <v>7.1536854999999999</v>
      </c>
      <c r="BE89" s="821">
        <f>'SAME R Results'!AX30</f>
        <v>4.6995234999999997</v>
      </c>
      <c r="BF89" s="827">
        <f>'SAME R Results'!AY30</f>
        <v>37495</v>
      </c>
      <c r="BG89" s="784">
        <f>'SAME R Results'!AZ30</f>
        <v>3.2575235</v>
      </c>
      <c r="BH89" s="784">
        <f>'SAME R Results'!BA30</f>
        <v>8.2000000000000003E-2</v>
      </c>
      <c r="BI89" s="789"/>
      <c r="BJ89" s="784">
        <f>'SAME R Results'!BB30</f>
        <v>137.74324999999999</v>
      </c>
      <c r="BK89" s="784">
        <f>'SAME R Results'!BC30</f>
        <v>2.4541620000000002</v>
      </c>
      <c r="BL89" s="2159">
        <f>'SAME R Results'!BD30</f>
        <v>1417570.6344373168</v>
      </c>
      <c r="BM89" s="784">
        <f>'SAME R Results'!BE30</f>
        <v>638.11173728499091</v>
      </c>
      <c r="BN89" s="784">
        <f>'SAME R Results'!BF30</f>
        <v>6.4328391320488816</v>
      </c>
      <c r="BO89" s="784">
        <f>'SAME R Results'!BG30</f>
        <v>2.090487764934887</v>
      </c>
      <c r="BP89" s="789"/>
      <c r="BQ89" s="784">
        <f>'SAME R Results'!BH30</f>
        <v>173.26517841275452</v>
      </c>
      <c r="BR89" s="817">
        <f>'SAME R Results'!BI30</f>
        <v>0.45014457959499116</v>
      </c>
      <c r="BS89" s="817">
        <f>'SAME R Results'!BJ30</f>
        <v>0.61572859049642992</v>
      </c>
      <c r="BT89" s="817">
        <f>'SAME R Results'!BL30</f>
        <v>3.0771953033885597</v>
      </c>
      <c r="BU89" s="817">
        <f>'SAME R Results'!BM30</f>
        <v>1.7501057221171064</v>
      </c>
      <c r="BV89" s="817">
        <f>'SAME R Results'!BN30</f>
        <v>0.38488711959034433</v>
      </c>
      <c r="BW89" s="784">
        <f>'SAME R Results'!BO30</f>
        <v>1417570.6344373168</v>
      </c>
      <c r="BX89" s="784">
        <f>'SAME R Results'!BP30</f>
        <v>1395186.7621108158</v>
      </c>
      <c r="BY89" s="784">
        <f>'SAME R Results'!BQ30</f>
        <v>1300595.4372945428</v>
      </c>
      <c r="BZ89" s="784">
        <f>'SAME R Results'!BR30</f>
        <v>638.11173728499091</v>
      </c>
      <c r="CA89" s="784">
        <f>'SAME R Results'!BS30</f>
        <v>0.5447398561662079</v>
      </c>
      <c r="CB89" s="784">
        <f>'SAME R Results'!BT30</f>
        <v>0.48</v>
      </c>
      <c r="CC89" s="784">
        <f>'SAME R Results'!BV30</f>
        <v>2.6205939070933684</v>
      </c>
      <c r="CD89" s="880">
        <f>'SAME R Results'!BW30</f>
        <v>1</v>
      </c>
      <c r="CE89" s="1086">
        <f>'SAME R Results'!BZ30</f>
        <v>242.10308472492756</v>
      </c>
      <c r="CF89" s="1777">
        <f>'SAME R Results'!CA30</f>
        <v>0.66666666666664876</v>
      </c>
      <c r="CG89" s="1777">
        <f>'SAME R Results'!CB30</f>
        <v>0</v>
      </c>
      <c r="CH89" s="1777">
        <f>'SAME R Results'!CC30</f>
        <v>0</v>
      </c>
      <c r="CI89" s="1777">
        <f>'SAME R Results'!CD30</f>
        <v>1.5593866057148327</v>
      </c>
      <c r="CJ89" s="1777"/>
      <c r="CK89" s="1777"/>
      <c r="CL89" s="2015">
        <f>'SAME R Results'!CI30</f>
        <v>30</v>
      </c>
      <c r="CM89" s="2015" t="str">
        <f>'SAME R Results'!CJ30</f>
        <v>Pyrell</v>
      </c>
      <c r="CN89" s="2016">
        <f>'SAME R Results'!CK30</f>
        <v>0.45014457959499116</v>
      </c>
      <c r="CO89" s="2016">
        <f>'SAME R Results'!CL30</f>
        <v>3.7127131896776688E-2</v>
      </c>
      <c r="CP89" s="2016">
        <f>'SAME R Results'!CM30</f>
        <v>2.80409938319751E-2</v>
      </c>
      <c r="CQ89" s="2071">
        <f t="shared" si="9"/>
        <v>16363.018206236015</v>
      </c>
      <c r="CR89" s="2074">
        <f t="shared" si="10"/>
        <v>61.113419749108139</v>
      </c>
      <c r="CS89" s="2082">
        <f t="shared" si="11"/>
        <v>360.96912169323861</v>
      </c>
      <c r="CT89" s="2074">
        <f t="shared" si="12"/>
        <v>7854.2487389932867</v>
      </c>
      <c r="CU89" s="2074">
        <f t="shared" si="13"/>
        <v>127.31962447730862</v>
      </c>
      <c r="CV89" s="1268">
        <v>67</v>
      </c>
      <c r="CW89" s="2074">
        <f t="shared" si="14"/>
        <v>37.335094529241651</v>
      </c>
      <c r="CX89" s="2071">
        <f t="shared" si="15"/>
        <v>146619.55956324568</v>
      </c>
      <c r="CY89" s="2074">
        <f t="shared" si="16"/>
        <v>3.5355474966486229</v>
      </c>
      <c r="CZ89" s="2074">
        <f t="shared" si="17"/>
        <v>225.07228979749559</v>
      </c>
    </row>
    <row r="90" spans="1:105" ht="16.5" customHeight="1" x14ac:dyDescent="0.25">
      <c r="A90" s="780">
        <v>2</v>
      </c>
      <c r="B90" s="784">
        <f>'SAME R Results'!A40</f>
        <v>6</v>
      </c>
      <c r="C90" s="839" t="str">
        <f>'SAME R Results'!B40</f>
        <v>Pyrell</v>
      </c>
      <c r="D90" s="784" t="str">
        <f>'SAME R Results'!C40</f>
        <v>P08</v>
      </c>
      <c r="E90" s="784" t="str">
        <f>'SAME R Results'!D40</f>
        <v>24 P</v>
      </c>
      <c r="F90" s="784">
        <f>'SAME R Results'!E40</f>
        <v>5</v>
      </c>
      <c r="G90" s="784">
        <f>'SAME R Results'!F40</f>
        <v>71</v>
      </c>
      <c r="H90" s="785" t="str">
        <f>'SAME R Results'!G40</f>
        <v>High temp aged STS det</v>
      </c>
      <c r="I90" s="784">
        <f>'SAME R Results'!H40</f>
        <v>236</v>
      </c>
      <c r="J90" s="786">
        <f>'SAME R Results'!I40</f>
        <v>40414</v>
      </c>
      <c r="K90" s="784">
        <f>'SAME R Results'!J40</f>
        <v>0</v>
      </c>
      <c r="L90" s="788"/>
      <c r="M90" s="788"/>
      <c r="N90" s="784">
        <f>'SAME R Results'!K40</f>
        <v>8.1</v>
      </c>
      <c r="O90" s="793">
        <f>'SAME R Results'!L40</f>
        <v>1.23</v>
      </c>
      <c r="P90" s="784">
        <f>'SAME R Results'!M40</f>
        <v>60</v>
      </c>
      <c r="Q90" s="784">
        <f>'SAME R Results'!N40</f>
        <v>720</v>
      </c>
      <c r="R90" s="784">
        <f>'SAME R Results'!O40</f>
        <v>8</v>
      </c>
      <c r="S90" s="784" t="str">
        <f>'SAME R Results'!P40</f>
        <v>n</v>
      </c>
      <c r="T90" s="784" t="str">
        <f>'SAME R Results'!Q40</f>
        <v>n</v>
      </c>
      <c r="U90" s="784">
        <f>'SAME R Results'!R40</f>
        <v>750.42857142857144</v>
      </c>
      <c r="V90" s="784" t="str">
        <f>'SAME R Results'!S40</f>
        <v>y</v>
      </c>
      <c r="W90" s="784">
        <f>'SAME R Results'!T40</f>
        <v>45</v>
      </c>
      <c r="X90" s="784" t="str">
        <f>'SAME R Results'!U40</f>
        <v>y</v>
      </c>
      <c r="Y90" s="784" t="str">
        <f>'SAME R Results'!V40</f>
        <v>n</v>
      </c>
      <c r="Z90" s="784" t="str">
        <f>'SAME R Results'!W40</f>
        <v>y</v>
      </c>
      <c r="AA90" s="784" t="str">
        <f>'SAME R Results'!X40</f>
        <v>y</v>
      </c>
      <c r="AB90" s="784" t="str">
        <f>'SAME R Results'!Y40</f>
        <v>y</v>
      </c>
      <c r="AC90" s="789"/>
      <c r="AD90" s="784" t="str">
        <f>'SAME R Results'!Z40</f>
        <v>y</v>
      </c>
      <c r="AE90" s="784">
        <f>'SAME R Results'!AA40</f>
        <v>10</v>
      </c>
      <c r="AF90" s="784" t="str">
        <f>'SAME R Results'!AB40</f>
        <v>y</v>
      </c>
      <c r="AG90" s="817">
        <f>'SAME R Results'!AC40</f>
        <v>3.852706928546E-2</v>
      </c>
      <c r="AH90" s="819">
        <f>'SAME R Results'!AD40</f>
        <v>0</v>
      </c>
      <c r="AI90" s="784">
        <f>'SAME R Results'!AE40</f>
        <v>0</v>
      </c>
      <c r="AJ90" s="784">
        <f>'SAME R Results'!AF40</f>
        <v>0</v>
      </c>
      <c r="AK90" s="784">
        <f>'SAME R Results'!AG40</f>
        <v>0</v>
      </c>
      <c r="AL90" s="784">
        <f>'SAME R Results'!AH40</f>
        <v>0</v>
      </c>
      <c r="AM90" s="784">
        <f>'SAME R Results'!AI40</f>
        <v>0</v>
      </c>
      <c r="AN90" s="784">
        <f>'SAME R Results'!AJ40</f>
        <v>0</v>
      </c>
      <c r="AO90" s="784">
        <f>'SAME R Results'!AK40</f>
        <v>0</v>
      </c>
      <c r="AP90" s="784">
        <f>'SAME R Results'!AL40</f>
        <v>0</v>
      </c>
      <c r="AQ90" s="784">
        <f>'SAME R Results'!AM40</f>
        <v>0</v>
      </c>
      <c r="AR90" s="817">
        <f>'SAME R Results'!AN40</f>
        <v>0</v>
      </c>
      <c r="AS90" s="819">
        <f>'SAME R Results'!AO40</f>
        <v>0</v>
      </c>
      <c r="AT90" s="784">
        <f>'SAME R Results'!AP40</f>
        <v>0</v>
      </c>
      <c r="AU90" s="789"/>
      <c r="AV90" s="821">
        <f>'SAME R Results'!AQ40</f>
        <v>0</v>
      </c>
      <c r="AW90" s="821">
        <f>'SAME R Results'!AR40</f>
        <v>6.1209414999999989</v>
      </c>
      <c r="AX90" s="821">
        <f>'SAME R Results'!AS40</f>
        <v>4.5073549999999996</v>
      </c>
      <c r="AY90" s="821">
        <f>'SAME R Results'!AT40</f>
        <v>5.1140445000000003</v>
      </c>
      <c r="AZ90" s="824"/>
      <c r="BA90" s="824"/>
      <c r="BB90" s="821">
        <f>'SAME R Results'!AU40</f>
        <v>0</v>
      </c>
      <c r="BC90" s="821">
        <f>'SAME R Results'!AV40</f>
        <v>0</v>
      </c>
      <c r="BD90" s="821">
        <f>'SAME R Results'!AW40</f>
        <v>6.6638030000000015</v>
      </c>
      <c r="BE90" s="821">
        <f>'SAME R Results'!AX40</f>
        <v>4.7256469999999995</v>
      </c>
      <c r="BF90" s="827">
        <f>'SAME R Results'!AY40</f>
        <v>35850</v>
      </c>
      <c r="BG90" s="784">
        <f>'SAME R Results'!AZ40</f>
        <v>0</v>
      </c>
      <c r="BH90" s="784">
        <f>'SAME R Results'!BA40</f>
        <v>0</v>
      </c>
      <c r="BI90" s="789"/>
      <c r="BJ90" s="784">
        <f>'SAME R Results'!BB40</f>
        <v>51.400150000000011</v>
      </c>
      <c r="BK90" s="784">
        <f>'SAME R Results'!BC40</f>
        <v>1.938156000000002</v>
      </c>
      <c r="BL90" s="2159">
        <f>'SAME R Results'!BD40</f>
        <v>1352316.8506269613</v>
      </c>
      <c r="BM90" s="784">
        <f>'SAME R Results'!BE40</f>
        <v>434.3353275439394</v>
      </c>
      <c r="BN90" s="784">
        <f>'SAME R Results'!BF40</f>
        <v>0</v>
      </c>
      <c r="BO90" s="784">
        <f>'SAME R Results'!BG40</f>
        <v>0</v>
      </c>
      <c r="BP90" s="789"/>
      <c r="BQ90" s="784">
        <f>'SAME R Results'!BH40</f>
        <v>57.835264772096366</v>
      </c>
      <c r="BR90" s="817">
        <f>'SAME R Results'!BI40</f>
        <v>0.32117867003030603</v>
      </c>
      <c r="BS90" s="817">
        <f>'SAME R Results'!BJ40</f>
        <v>0.43388224844250989</v>
      </c>
      <c r="BT90" s="817">
        <f>'SAME R Results'!BL40</f>
        <v>0</v>
      </c>
      <c r="BU90" s="817">
        <f>'SAME R Results'!BM40</f>
        <v>1.7305341707926598</v>
      </c>
      <c r="BV90" s="817">
        <f>'SAME R Results'!BN40</f>
        <v>0.27633385905082264</v>
      </c>
      <c r="BW90" s="784">
        <f>'SAME R Results'!BO40</f>
        <v>1352316.8506269613</v>
      </c>
      <c r="BX90" s="784">
        <f>'SAME R Results'!BP40</f>
        <v>1330915.0151047567</v>
      </c>
      <c r="BY90" s="784">
        <f>'SAME R Results'!BQ40</f>
        <v>1242004.3462288149</v>
      </c>
      <c r="BZ90" s="784">
        <f>'SAME R Results'!BR40</f>
        <v>434.3353275439394</v>
      </c>
      <c r="CA90" s="784">
        <f>'SAME R Results'!BS40</f>
        <v>0.43020420847021262</v>
      </c>
      <c r="CB90" s="784">
        <f>'SAME R Results'!BT40</f>
        <v>0.48</v>
      </c>
      <c r="CC90" s="784">
        <f>'SAME R Results'!BV40</f>
        <v>2.3441592085211309</v>
      </c>
      <c r="CD90" s="880">
        <f>'SAME R Results'!BW40</f>
        <v>1</v>
      </c>
      <c r="CE90" s="1086">
        <f>'SAME R Results'!BZ40</f>
        <v>245.32659055169475</v>
      </c>
      <c r="CF90" s="1777">
        <f>'SAME R Results'!CA40</f>
        <v>0</v>
      </c>
      <c r="CG90" s="1777">
        <f>'SAME R Results'!CB40</f>
        <v>0</v>
      </c>
      <c r="CH90" s="1777">
        <f>'SAME R Results'!CC40</f>
        <v>0</v>
      </c>
      <c r="CI90" s="1777">
        <f>'SAME R Results'!CD40</f>
        <v>0</v>
      </c>
      <c r="CJ90" s="1777"/>
      <c r="CK90" s="1777"/>
      <c r="CL90" s="2015"/>
      <c r="CM90" s="2015"/>
      <c r="CN90" s="2016"/>
      <c r="CO90" s="2016"/>
      <c r="CP90" s="2016"/>
      <c r="CQ90" s="2071">
        <f t="shared" si="9"/>
        <v>46764.43882312475</v>
      </c>
      <c r="CR90" s="2074">
        <f t="shared" si="10"/>
        <v>21.383769915047193</v>
      </c>
      <c r="CS90" s="2082">
        <f t="shared" si="11"/>
        <v>120.49013494186744</v>
      </c>
      <c r="CT90" s="2074">
        <f t="shared" si="12"/>
        <v>22446.930635099881</v>
      </c>
      <c r="CU90" s="2074">
        <f t="shared" si="13"/>
        <v>44.549520656348321</v>
      </c>
      <c r="CV90" s="1268">
        <v>68</v>
      </c>
      <c r="CW90" s="2074">
        <f t="shared" si="14"/>
        <v>18.309238051465556</v>
      </c>
      <c r="CX90" s="2071">
        <f t="shared" si="15"/>
        <v>205493.0982613893</v>
      </c>
      <c r="CY90" s="2074">
        <f t="shared" si="16"/>
        <v>7.2094753276439114</v>
      </c>
      <c r="CZ90" s="2074">
        <f t="shared" si="17"/>
        <v>160.58933501515298</v>
      </c>
    </row>
    <row r="91" spans="1:105" ht="16.5" customHeight="1" x14ac:dyDescent="0.25">
      <c r="A91" s="780">
        <v>2</v>
      </c>
      <c r="B91" s="784">
        <f>'SAME R Results'!A45</f>
        <v>5</v>
      </c>
      <c r="C91" s="839" t="str">
        <f>'SAME R Results'!B45</f>
        <v>Pyrell</v>
      </c>
      <c r="D91" s="784" t="str">
        <f>'SAME R Results'!C45</f>
        <v>P05</v>
      </c>
      <c r="E91" s="784" t="str">
        <f>'SAME R Results'!D45</f>
        <v>27 P</v>
      </c>
      <c r="F91" s="784">
        <f>'SAME R Results'!E45</f>
        <v>4</v>
      </c>
      <c r="G91" s="784">
        <f>'SAME R Results'!F45</f>
        <v>74</v>
      </c>
      <c r="H91" s="785" t="str">
        <f>'SAME R Results'!G45</f>
        <v>Baseline Aging</v>
      </c>
      <c r="I91" s="784">
        <f>'SAME R Results'!H45</f>
        <v>238</v>
      </c>
      <c r="J91" s="786">
        <f>'SAME R Results'!I45</f>
        <v>40416</v>
      </c>
      <c r="K91" s="784">
        <f>'SAME R Results'!J45</f>
        <v>0</v>
      </c>
      <c r="L91" s="788"/>
      <c r="M91" s="788"/>
      <c r="N91" s="784">
        <f>'SAME R Results'!K45</f>
        <v>8.1</v>
      </c>
      <c r="O91" s="793">
        <f>'SAME R Results'!L45</f>
        <v>1.22</v>
      </c>
      <c r="P91" s="784">
        <f>'SAME R Results'!M45</f>
        <v>60</v>
      </c>
      <c r="Q91" s="784">
        <f>'SAME R Results'!N45</f>
        <v>11</v>
      </c>
      <c r="R91" s="784">
        <f>'SAME R Results'!O45</f>
        <v>8</v>
      </c>
      <c r="S91" s="784" t="str">
        <f>'SAME R Results'!P45</f>
        <v>n</v>
      </c>
      <c r="T91" s="784">
        <f>'SAME R Results'!Q45</f>
        <v>0</v>
      </c>
      <c r="U91" s="784">
        <f>'SAME R Results'!R45</f>
        <v>48.428571428571431</v>
      </c>
      <c r="V91" s="784" t="str">
        <f>'SAME R Results'!S45</f>
        <v>y</v>
      </c>
      <c r="W91" s="784">
        <f>'SAME R Results'!T45</f>
        <v>60</v>
      </c>
      <c r="X91" s="784" t="str">
        <f>'SAME R Results'!U45</f>
        <v>n</v>
      </c>
      <c r="Y91" s="784" t="str">
        <f>'SAME R Results'!V45</f>
        <v>y</v>
      </c>
      <c r="Z91" s="784" t="str">
        <f>'SAME R Results'!W45</f>
        <v>y</v>
      </c>
      <c r="AA91" s="784" t="str">
        <f>'SAME R Results'!X45</f>
        <v>y</v>
      </c>
      <c r="AB91" s="784" t="str">
        <f>'SAME R Results'!Y45</f>
        <v>y</v>
      </c>
      <c r="AC91" s="789"/>
      <c r="AD91" s="784" t="str">
        <f>'SAME R Results'!Z45</f>
        <v>y</v>
      </c>
      <c r="AE91" s="784">
        <f>'SAME R Results'!AA45</f>
        <v>10</v>
      </c>
      <c r="AF91" s="784" t="str">
        <f>'SAME R Results'!AB45</f>
        <v>y</v>
      </c>
      <c r="AG91" s="817">
        <f>'SAME R Results'!AC45</f>
        <v>3.852706928546E-2</v>
      </c>
      <c r="AH91" s="819">
        <f>'SAME R Results'!AD45</f>
        <v>0</v>
      </c>
      <c r="AI91" s="784">
        <f>'SAME R Results'!AE45</f>
        <v>58</v>
      </c>
      <c r="AJ91" s="784">
        <f>'SAME R Results'!AF45</f>
        <v>480</v>
      </c>
      <c r="AK91" s="784">
        <f>'SAME R Results'!AG45</f>
        <v>0</v>
      </c>
      <c r="AL91" s="784" t="str">
        <f>'SAME R Results'!AH45</f>
        <v>n</v>
      </c>
      <c r="AM91" s="784" t="str">
        <f>'SAME R Results'!AI45</f>
        <v>y</v>
      </c>
      <c r="AN91" s="784" t="str">
        <f>'SAME R Results'!AJ45</f>
        <v>y</v>
      </c>
      <c r="AO91" s="784" t="str">
        <f>'SAME R Results'!AK45</f>
        <v>y</v>
      </c>
      <c r="AP91" s="784" t="str">
        <f>'SAME R Results'!AL45</f>
        <v>y</v>
      </c>
      <c r="AQ91" s="784" t="str">
        <f>'SAME R Results'!AM45</f>
        <v>y</v>
      </c>
      <c r="AR91" s="817">
        <f>'SAME R Results'!AN45</f>
        <v>3.852706928546E-2</v>
      </c>
      <c r="AS91" s="819">
        <f>'SAME R Results'!AO45</f>
        <v>0</v>
      </c>
      <c r="AT91" s="784">
        <f>'SAME R Results'!AP45</f>
        <v>0</v>
      </c>
      <c r="AU91" s="789"/>
      <c r="AV91" s="821">
        <f>'SAME R Results'!AQ45</f>
        <v>0</v>
      </c>
      <c r="AW91" s="821">
        <f>'SAME R Results'!AR45</f>
        <v>6.2568344999999992</v>
      </c>
      <c r="AX91" s="821">
        <f>'SAME R Results'!AS45</f>
        <v>0</v>
      </c>
      <c r="AY91" s="821">
        <f>'SAME R Results'!AT45</f>
        <v>0</v>
      </c>
      <c r="AZ91" s="824"/>
      <c r="BA91" s="824"/>
      <c r="BB91" s="821">
        <f>'SAME R Results'!AU45</f>
        <v>1.0560769999999999</v>
      </c>
      <c r="BC91" s="821">
        <f>'SAME R Results'!AV45</f>
        <v>2.6779190000000001E-2</v>
      </c>
      <c r="BD91" s="821">
        <f>'SAME R Results'!AW45</f>
        <v>7.6243590000000001</v>
      </c>
      <c r="BE91" s="821">
        <f>'SAME R Results'!AX45</f>
        <v>4.6188954999999989</v>
      </c>
      <c r="BF91" s="827">
        <f>'SAME R Results'!AY45</f>
        <v>112350</v>
      </c>
      <c r="BG91" s="784">
        <f>'SAME R Results'!AZ45</f>
        <v>1.5103150000000001</v>
      </c>
      <c r="BH91" s="784">
        <f>'SAME R Results'!BA45</f>
        <v>7.855224999999999E-2</v>
      </c>
      <c r="BI91" s="789"/>
      <c r="BJ91" s="784">
        <f>'SAME R Results'!BB45</f>
        <v>91.655199999999994</v>
      </c>
      <c r="BK91" s="784">
        <f>'SAME R Results'!BC45</f>
        <v>3.0054635000000012</v>
      </c>
      <c r="BL91" s="2159">
        <f>'SAME R Results'!BD45</f>
        <v>4953334.072364063</v>
      </c>
      <c r="BM91" s="784">
        <f>'SAME R Results'!BE45</f>
        <v>978.85286843014046</v>
      </c>
      <c r="BN91" s="784">
        <f>'SAME R Results'!BF45</f>
        <v>2.7216529795782987</v>
      </c>
      <c r="BO91" s="784">
        <f>'SAME R Results'!BG45</f>
        <v>0.94646110113328596</v>
      </c>
      <c r="BP91" s="789"/>
      <c r="BQ91" s="784">
        <f>'SAME R Results'!BH45</f>
        <v>115.76666203673778</v>
      </c>
      <c r="BR91" s="817">
        <f>'SAME R Results'!BI45</f>
        <v>0.1976149506837051</v>
      </c>
      <c r="BS91" s="817">
        <f>'SAME R Results'!BJ45</f>
        <v>0.35472823373879336</v>
      </c>
      <c r="BT91" s="817">
        <f>'SAME R Results'!BL45</f>
        <v>2.8756099709955434</v>
      </c>
      <c r="BU91" s="817">
        <f>'SAME R Results'!BM45</f>
        <v>2.1487226040778928</v>
      </c>
      <c r="BV91" s="817">
        <f>'SAME R Results'!BN45</f>
        <v>0.14749653543696306</v>
      </c>
      <c r="BW91" s="784">
        <f>'SAME R Results'!BO45</f>
        <v>4953334.072364063</v>
      </c>
      <c r="BX91" s="784">
        <f>'SAME R Results'!BP45</f>
        <v>4617798.1689134808</v>
      </c>
      <c r="BY91" s="784">
        <f>'SAME R Results'!BQ45</f>
        <v>4102155.4566997737</v>
      </c>
      <c r="BZ91" s="784">
        <f>'SAME R Results'!BR45</f>
        <v>978.85286843014046</v>
      </c>
      <c r="CA91" s="784">
        <f>'SAME R Results'!BS45</f>
        <v>0.66710989523217634</v>
      </c>
      <c r="CB91" s="784">
        <f>'SAME R Results'!BT45</f>
        <v>0.48</v>
      </c>
      <c r="CC91" s="784">
        <f>'SAME R Results'!BV45</f>
        <v>2.6313896637601624</v>
      </c>
      <c r="CD91" s="880">
        <f>'SAME R Results'!BW45</f>
        <v>1</v>
      </c>
      <c r="CE91" s="1086">
        <f>'SAME R Results'!BZ45</f>
        <v>234.18212761794004</v>
      </c>
      <c r="CF91" s="1777">
        <f>'SAME R Results'!CA45</f>
        <v>0.5733333333333146</v>
      </c>
      <c r="CG91" s="1777" t="str">
        <f>'SAME R Results'!CB45</f>
        <v xml:space="preserve"> 27P</v>
      </c>
      <c r="CH91" s="1777">
        <f>'SAME R Results'!CC45</f>
        <v>238</v>
      </c>
      <c r="CI91" s="1777">
        <f>'SAME R Results'!CD45</f>
        <v>1.2115115794542721</v>
      </c>
      <c r="CJ91" s="1777"/>
      <c r="CK91" s="1777"/>
      <c r="CL91" s="2015">
        <f>'SAME R Results'!CI45</f>
        <v>45</v>
      </c>
      <c r="CM91" s="2015" t="str">
        <f>'SAME R Results'!CJ45</f>
        <v>Pyrell</v>
      </c>
      <c r="CN91" s="2016">
        <f>'SAME R Results'!CK45</f>
        <v>0.1976149506837051</v>
      </c>
      <c r="CO91" s="2016">
        <f>'SAME R Results'!CL45</f>
        <v>2.3509816485117279E-2</v>
      </c>
      <c r="CP91" s="2016">
        <f>'SAME R Results'!CM45</f>
        <v>3.550349974789041E-2</v>
      </c>
      <c r="CQ91" s="2071">
        <f t="shared" si="9"/>
        <v>85574.447517406268</v>
      </c>
      <c r="CR91" s="2074">
        <f t="shared" si="10"/>
        <v>11.685731301935604</v>
      </c>
      <c r="CS91" s="2082">
        <f t="shared" si="11"/>
        <v>241.1805459098704</v>
      </c>
      <c r="CT91" s="2074">
        <f t="shared" si="12"/>
        <v>41075.734808355002</v>
      </c>
      <c r="CU91" s="2074">
        <f t="shared" si="13"/>
        <v>24.345273545699179</v>
      </c>
      <c r="CV91" s="1268">
        <v>69</v>
      </c>
      <c r="CW91" s="2074">
        <f t="shared" si="14"/>
        <v>16.261806593650995</v>
      </c>
      <c r="CX91" s="2071">
        <f t="shared" si="15"/>
        <v>333982.82757278351</v>
      </c>
      <c r="CY91" s="2074">
        <f t="shared" si="16"/>
        <v>8.117179308450023</v>
      </c>
      <c r="CZ91" s="2074">
        <f t="shared" si="17"/>
        <v>98.807475341852552</v>
      </c>
    </row>
    <row r="92" spans="1:105" ht="16.5" customHeight="1" x14ac:dyDescent="0.25">
      <c r="A92" s="780">
        <v>2</v>
      </c>
      <c r="B92" s="784">
        <f>'SAME R Results'!A46</f>
        <v>5</v>
      </c>
      <c r="C92" s="839" t="str">
        <f>'SAME R Results'!B46</f>
        <v>Pyrell</v>
      </c>
      <c r="D92" s="784" t="str">
        <f>'SAME R Results'!C46</f>
        <v>P05</v>
      </c>
      <c r="E92" s="784" t="str">
        <f>'SAME R Results'!D46</f>
        <v>27 Pa</v>
      </c>
      <c r="F92" s="784">
        <f>'SAME R Results'!E46</f>
        <v>4</v>
      </c>
      <c r="G92" s="784" t="str">
        <f>'SAME R Results'!F46</f>
        <v>74a</v>
      </c>
      <c r="H92" s="785" t="str">
        <f>'SAME R Results'!G46</f>
        <v>aged</v>
      </c>
      <c r="I92" s="784">
        <f>'SAME R Results'!H46</f>
        <v>238</v>
      </c>
      <c r="J92" s="786">
        <f>'SAME R Results'!I46</f>
        <v>40416</v>
      </c>
      <c r="K92" s="784">
        <f>'SAME R Results'!J46</f>
        <v>0</v>
      </c>
      <c r="L92" s="788"/>
      <c r="M92" s="788"/>
      <c r="N92" s="784">
        <f>'SAME R Results'!K46</f>
        <v>8.1</v>
      </c>
      <c r="O92" s="793">
        <f>'SAME R Results'!L46</f>
        <v>1.22</v>
      </c>
      <c r="P92" s="784">
        <f>'SAME R Results'!M46</f>
        <v>0</v>
      </c>
      <c r="Q92" s="784">
        <f>'SAME R Results'!N46</f>
        <v>0</v>
      </c>
      <c r="R92" s="784">
        <f>'SAME R Results'!O46</f>
        <v>0</v>
      </c>
      <c r="S92" s="784">
        <f>'SAME R Results'!P46</f>
        <v>0</v>
      </c>
      <c r="T92" s="784">
        <f>'SAME R Results'!Q46</f>
        <v>0</v>
      </c>
      <c r="U92" s="784">
        <f>'SAME R Results'!R46</f>
        <v>622.57142857142856</v>
      </c>
      <c r="V92" s="784">
        <f>'SAME R Results'!S46</f>
        <v>0</v>
      </c>
      <c r="W92" s="784">
        <f>'SAME R Results'!T46</f>
        <v>0</v>
      </c>
      <c r="X92" s="784" t="str">
        <f>'SAME R Results'!U46</f>
        <v>n</v>
      </c>
      <c r="Y92" s="784" t="str">
        <f>'SAME R Results'!V46</f>
        <v>y</v>
      </c>
      <c r="Z92" s="784" t="str">
        <f>'SAME R Results'!W46</f>
        <v>y</v>
      </c>
      <c r="AA92" s="784" t="str">
        <f>'SAME R Results'!X46</f>
        <v>y</v>
      </c>
      <c r="AB92" s="784" t="str">
        <f>'SAME R Results'!Y46</f>
        <v>y</v>
      </c>
      <c r="AC92" s="789"/>
      <c r="AD92" s="784" t="str">
        <f>'SAME R Results'!Z46</f>
        <v>y</v>
      </c>
      <c r="AE92" s="784">
        <f>'SAME R Results'!AA46</f>
        <v>10</v>
      </c>
      <c r="AF92" s="784" t="str">
        <f>'SAME R Results'!AB46</f>
        <v>y</v>
      </c>
      <c r="AG92" s="817">
        <f>'SAME R Results'!AC46</f>
        <v>3.852706928546E-2</v>
      </c>
      <c r="AH92" s="819">
        <f>'SAME R Results'!AD46</f>
        <v>0</v>
      </c>
      <c r="AI92" s="784">
        <f>'SAME R Results'!AE46</f>
        <v>0</v>
      </c>
      <c r="AJ92" s="784">
        <f>'SAME R Results'!AF46</f>
        <v>0</v>
      </c>
      <c r="AK92" s="784">
        <f>'SAME R Results'!AG46</f>
        <v>0</v>
      </c>
      <c r="AL92" s="784">
        <f>'SAME R Results'!AH46</f>
        <v>0</v>
      </c>
      <c r="AM92" s="784">
        <f>'SAME R Results'!AI46</f>
        <v>0</v>
      </c>
      <c r="AN92" s="784">
        <f>'SAME R Results'!AJ46</f>
        <v>0</v>
      </c>
      <c r="AO92" s="784">
        <f>'SAME R Results'!AK46</f>
        <v>0</v>
      </c>
      <c r="AP92" s="784">
        <f>'SAME R Results'!AL46</f>
        <v>0</v>
      </c>
      <c r="AQ92" s="784">
        <f>'SAME R Results'!AM46</f>
        <v>0</v>
      </c>
      <c r="AR92" s="817">
        <f>'SAME R Results'!AN46</f>
        <v>0</v>
      </c>
      <c r="AS92" s="819">
        <f>'SAME R Results'!AO46</f>
        <v>0</v>
      </c>
      <c r="AT92" s="784">
        <f>'SAME R Results'!AP46</f>
        <v>60</v>
      </c>
      <c r="AU92" s="789"/>
      <c r="AV92" s="821">
        <f>'SAME R Results'!AQ46</f>
        <v>0</v>
      </c>
      <c r="AW92" s="821">
        <f>'SAME R Results'!AR46</f>
        <v>6.2590780000000006</v>
      </c>
      <c r="AX92" s="821">
        <f>'SAME R Results'!AS46</f>
        <v>0</v>
      </c>
      <c r="AY92" s="821">
        <f>'SAME R Results'!AT46</f>
        <v>0</v>
      </c>
      <c r="AZ92" s="824"/>
      <c r="BA92" s="824"/>
      <c r="BB92" s="821">
        <f>'SAME R Results'!AU46</f>
        <v>1.3465120000000002</v>
      </c>
      <c r="BC92" s="821">
        <f>'SAME R Results'!AV46</f>
        <v>5.2841199999999998E-2</v>
      </c>
      <c r="BD92" s="821">
        <f>'SAME R Results'!AW46</f>
        <v>7.1362909999999999</v>
      </c>
      <c r="BE92" s="821">
        <f>'SAME R Results'!AX46</f>
        <v>4.6989445000000005</v>
      </c>
      <c r="BF92" s="827">
        <f>'SAME R Results'!AY46</f>
        <v>43615</v>
      </c>
      <c r="BG92" s="784">
        <f>'SAME R Results'!AZ46</f>
        <v>1.8497319999999999</v>
      </c>
      <c r="BH92" s="784">
        <f>'SAME R Results'!BA46</f>
        <v>0.11183162500000002</v>
      </c>
      <c r="BI92" s="789"/>
      <c r="BJ92" s="784">
        <f>'SAME R Results'!BB46</f>
        <v>93.744</v>
      </c>
      <c r="BK92" s="784">
        <f>'SAME R Results'!BC46</f>
        <v>2.4373464999999994</v>
      </c>
      <c r="BL92" s="2159">
        <f>'SAME R Results'!BD46</f>
        <v>1662805.4414244581</v>
      </c>
      <c r="BM92" s="784">
        <f>'SAME R Results'!BE46</f>
        <v>630.19822520017613</v>
      </c>
      <c r="BN92" s="784">
        <f>'SAME R Results'!BF46</f>
        <v>3.3793622103748389</v>
      </c>
      <c r="BO92" s="784">
        <f>'SAME R Results'!BG46</f>
        <v>1.1349477109383741</v>
      </c>
      <c r="BP92" s="789"/>
      <c r="BQ92" s="784">
        <f>'SAME R Results'!BH46</f>
        <v>116.98495023057832</v>
      </c>
      <c r="BR92" s="817">
        <f>'SAME R Results'!BI46</f>
        <v>0.37899697072214944</v>
      </c>
      <c r="BS92" s="817">
        <f>'SAME R Results'!BJ46</f>
        <v>0.51218868310446886</v>
      </c>
      <c r="BT92" s="817">
        <f>'SAME R Results'!BL46</f>
        <v>2.9775488137517669</v>
      </c>
      <c r="BU92" s="817">
        <f>'SAME R Results'!BM46</f>
        <v>1.731148221373688</v>
      </c>
      <c r="BV92" s="817">
        <f>'SAME R Results'!BN46</f>
        <v>0.32601577798716497</v>
      </c>
      <c r="BW92" s="784">
        <f>'SAME R Results'!BO46</f>
        <v>1662805.4414244581</v>
      </c>
      <c r="BX92" s="784">
        <f>'SAME R Results'!BP46</f>
        <v>1636768.0339962584</v>
      </c>
      <c r="BY92" s="784">
        <f>'SAME R Results'!BQ46</f>
        <v>1519809.131889978</v>
      </c>
      <c r="BZ92" s="784">
        <f>'SAME R Results'!BR46</f>
        <v>630.19822520017613</v>
      </c>
      <c r="CA92" s="784">
        <f>'SAME R Results'!BS46</f>
        <v>0.54100739145875865</v>
      </c>
      <c r="CB92" s="784">
        <f>'SAME R Results'!BT46</f>
        <v>0.48</v>
      </c>
      <c r="CC92" s="784">
        <f>'SAME R Results'!BV46</f>
        <v>2.5998319499243134</v>
      </c>
      <c r="CD92" s="880">
        <f>'SAME R Results'!BW46</f>
        <v>1</v>
      </c>
      <c r="CE92" s="1086">
        <f>'SAME R Results'!BZ46</f>
        <v>234.18212761794004</v>
      </c>
      <c r="CF92" s="1777">
        <f>'SAME R Results'!CA46</f>
        <v>0.5733333333333146</v>
      </c>
      <c r="CG92" s="1777">
        <f>'SAME R Results'!CB46</f>
        <v>0</v>
      </c>
      <c r="CH92" s="1777">
        <f>'SAME R Results'!CC46</f>
        <v>0</v>
      </c>
      <c r="CI92" s="1777">
        <f>'SAME R Results'!CD46</f>
        <v>1.2242611070642317</v>
      </c>
      <c r="CJ92" s="1777"/>
      <c r="CK92" s="1777"/>
      <c r="CL92" s="2015">
        <f>'SAME R Results'!CI46</f>
        <v>46</v>
      </c>
      <c r="CM92" s="2015" t="str">
        <f>'SAME R Results'!CJ46</f>
        <v>Pyrell</v>
      </c>
      <c r="CN92" s="2016">
        <f>'SAME R Results'!CK46</f>
        <v>0.37899697072214944</v>
      </c>
      <c r="CO92" s="2016">
        <f>'SAME R Results'!CL46</f>
        <v>2.8887153464732751E-2</v>
      </c>
      <c r="CP92" s="2016">
        <f>'SAME R Results'!CM46</f>
        <v>3.2446875249857704E-2</v>
      </c>
      <c r="CQ92" s="2071">
        <f t="shared" si="9"/>
        <v>28427.681306818606</v>
      </c>
      <c r="CR92" s="2074">
        <f t="shared" si="10"/>
        <v>35.176980816938524</v>
      </c>
      <c r="CS92" s="2082">
        <f t="shared" si="11"/>
        <v>243.71864631370485</v>
      </c>
      <c r="CT92" s="2074">
        <f t="shared" si="12"/>
        <v>13645.287027272929</v>
      </c>
      <c r="CU92" s="2074">
        <f t="shared" si="13"/>
        <v>73.285376701955272</v>
      </c>
      <c r="CV92" s="1268">
        <v>70</v>
      </c>
      <c r="CW92" s="2074">
        <f t="shared" si="14"/>
        <v>25.524398536024353</v>
      </c>
      <c r="CX92" s="2071">
        <f t="shared" si="15"/>
        <v>174143.87211127862</v>
      </c>
      <c r="CY92" s="2074">
        <f t="shared" si="16"/>
        <v>5.1715224479706841</v>
      </c>
      <c r="CZ92" s="2074">
        <f t="shared" si="17"/>
        <v>189.49848536107473</v>
      </c>
    </row>
    <row r="93" spans="1:105" s="11" customFormat="1" ht="16.5" customHeight="1" x14ac:dyDescent="0.25">
      <c r="A93" s="780">
        <v>2</v>
      </c>
      <c r="B93" s="784">
        <f>'SAME R Results'!A49</f>
        <v>5</v>
      </c>
      <c r="C93" s="839" t="str">
        <f>'SAME R Results'!B49</f>
        <v>Pyrell</v>
      </c>
      <c r="D93" s="784" t="str">
        <f>'SAME R Results'!C49</f>
        <v>P06</v>
      </c>
      <c r="E93" s="784" t="str">
        <f>'SAME R Results'!D49</f>
        <v>29 P</v>
      </c>
      <c r="F93" s="784">
        <f>'SAME R Results'!E49</f>
        <v>5</v>
      </c>
      <c r="G93" s="784">
        <f>'SAME R Results'!F49</f>
        <v>76</v>
      </c>
      <c r="H93" s="785" t="str">
        <f>'SAME R Results'!G49</f>
        <v>High Temp aging</v>
      </c>
      <c r="I93" s="784">
        <f>'SAME R Results'!H49</f>
        <v>238</v>
      </c>
      <c r="J93" s="786">
        <f>'SAME R Results'!I49</f>
        <v>40416</v>
      </c>
      <c r="K93" s="784">
        <f>'SAME R Results'!J49</f>
        <v>0</v>
      </c>
      <c r="L93" s="788"/>
      <c r="M93" s="788"/>
      <c r="N93" s="784">
        <f>'SAME R Results'!K49</f>
        <v>8.1</v>
      </c>
      <c r="O93" s="793">
        <f>'SAME R Results'!L49</f>
        <v>1.23</v>
      </c>
      <c r="P93" s="784">
        <f>'SAME R Results'!M49</f>
        <v>60</v>
      </c>
      <c r="Q93" s="784">
        <f>'SAME R Results'!N49</f>
        <v>11</v>
      </c>
      <c r="R93" s="784">
        <f>'SAME R Results'!O49</f>
        <v>8</v>
      </c>
      <c r="S93" s="784" t="str">
        <f>'SAME R Results'!P49</f>
        <v>n</v>
      </c>
      <c r="T93" s="784">
        <f>'SAME R Results'!Q49</f>
        <v>0</v>
      </c>
      <c r="U93" s="784">
        <f>'SAME R Results'!R49</f>
        <v>51.428571428571431</v>
      </c>
      <c r="V93" s="784" t="str">
        <f>'SAME R Results'!S49</f>
        <v>y</v>
      </c>
      <c r="W93" s="784">
        <f>'SAME R Results'!T49</f>
        <v>45</v>
      </c>
      <c r="X93" s="784" t="str">
        <f>'SAME R Results'!U49</f>
        <v>n</v>
      </c>
      <c r="Y93" s="784" t="str">
        <f>'SAME R Results'!V49</f>
        <v>y</v>
      </c>
      <c r="Z93" s="784" t="str">
        <f>'SAME R Results'!W49</f>
        <v>y</v>
      </c>
      <c r="AA93" s="784" t="str">
        <f>'SAME R Results'!X49</f>
        <v>y</v>
      </c>
      <c r="AB93" s="784" t="str">
        <f>'SAME R Results'!Y49</f>
        <v>y</v>
      </c>
      <c r="AC93" s="789"/>
      <c r="AD93" s="784" t="str">
        <f>'SAME R Results'!Z49</f>
        <v>y</v>
      </c>
      <c r="AE93" s="784">
        <f>'SAME R Results'!AA49</f>
        <v>10</v>
      </c>
      <c r="AF93" s="784" t="str">
        <f>'SAME R Results'!AB49</f>
        <v>y</v>
      </c>
      <c r="AG93" s="817">
        <f>'SAME R Results'!AC49</f>
        <v>3.852706928546E-2</v>
      </c>
      <c r="AH93" s="819">
        <f>'SAME R Results'!AD49</f>
        <v>0</v>
      </c>
      <c r="AI93" s="784">
        <f>'SAME R Results'!AE49</f>
        <v>58</v>
      </c>
      <c r="AJ93" s="784">
        <f>'SAME R Results'!AF49</f>
        <v>480</v>
      </c>
      <c r="AK93" s="784">
        <f>'SAME R Results'!AG49</f>
        <v>0</v>
      </c>
      <c r="AL93" s="784" t="str">
        <f>'SAME R Results'!AH49</f>
        <v>n</v>
      </c>
      <c r="AM93" s="784" t="str">
        <f>'SAME R Results'!AI49</f>
        <v>y</v>
      </c>
      <c r="AN93" s="784" t="str">
        <f>'SAME R Results'!AJ49</f>
        <v>y</v>
      </c>
      <c r="AO93" s="784" t="str">
        <f>'SAME R Results'!AK49</f>
        <v>y</v>
      </c>
      <c r="AP93" s="784" t="str">
        <f>'SAME R Results'!AL49</f>
        <v>y</v>
      </c>
      <c r="AQ93" s="784" t="str">
        <f>'SAME R Results'!AM49</f>
        <v>y</v>
      </c>
      <c r="AR93" s="817">
        <f>'SAME R Results'!AN49</f>
        <v>3.852706928546E-2</v>
      </c>
      <c r="AS93" s="819">
        <f>'SAME R Results'!AO49</f>
        <v>0</v>
      </c>
      <c r="AT93" s="784">
        <f>'SAME R Results'!AP49</f>
        <v>0</v>
      </c>
      <c r="AU93" s="789"/>
      <c r="AV93" s="821">
        <f>'SAME R Results'!AQ49</f>
        <v>0</v>
      </c>
      <c r="AW93" s="821">
        <f>'SAME R Results'!AR49</f>
        <v>6.2617504999999998</v>
      </c>
      <c r="AX93" s="821">
        <f>'SAME R Results'!AS49</f>
        <v>0</v>
      </c>
      <c r="AY93" s="821">
        <f>'SAME R Results'!AT49</f>
        <v>0</v>
      </c>
      <c r="AZ93" s="824"/>
      <c r="BA93" s="824"/>
      <c r="BB93" s="821">
        <f>'SAME R Results'!AU49</f>
        <v>2.6423810000000003</v>
      </c>
      <c r="BC93" s="821">
        <f>'SAME R Results'!AV49</f>
        <v>2.7664190000000005E-2</v>
      </c>
      <c r="BD93" s="821">
        <f>'SAME R Results'!AW49</f>
        <v>7.8387760000000002</v>
      </c>
      <c r="BE93" s="821">
        <f>'SAME R Results'!AX49</f>
        <v>4.6380309999999998</v>
      </c>
      <c r="BF93" s="827">
        <f>'SAME R Results'!AY49</f>
        <v>81685</v>
      </c>
      <c r="BG93" s="784">
        <f>'SAME R Results'!AZ49</f>
        <v>3.3800660000000002</v>
      </c>
      <c r="BH93" s="784">
        <f>'SAME R Results'!BA49</f>
        <v>7.9345705000000002E-2</v>
      </c>
      <c r="BI93" s="789"/>
      <c r="BJ93" s="784">
        <f>'SAME R Results'!BB49</f>
        <v>187.29170000000002</v>
      </c>
      <c r="BK93" s="784">
        <f>'SAME R Results'!BC49</f>
        <v>3.2007450000000004</v>
      </c>
      <c r="BL93" s="2159">
        <f>'SAME R Results'!BD49</f>
        <v>3275641.6927261017</v>
      </c>
      <c r="BM93" s="784">
        <f>'SAME R Results'!BE49</f>
        <v>1159.5375543457283</v>
      </c>
      <c r="BN93" s="784">
        <f>'SAME R Results'!BF49</f>
        <v>6.8282270331857937</v>
      </c>
      <c r="BO93" s="784">
        <f>'SAME R Results'!BG49</f>
        <v>2.1549243364622712</v>
      </c>
      <c r="BP93" s="789"/>
      <c r="BQ93" s="784">
        <f>'SAME R Results'!BH49</f>
        <v>233.65676151505821</v>
      </c>
      <c r="BR93" s="817">
        <f>'SAME R Results'!BI49</f>
        <v>0.35398790927609708</v>
      </c>
      <c r="BS93" s="817">
        <f>'SAME R Results'!BJ49</f>
        <v>0.5145502341662288</v>
      </c>
      <c r="BT93" s="817">
        <f>'SAME R Results'!BL49</f>
        <v>3.1686620813776045</v>
      </c>
      <c r="BU93" s="817">
        <f>'SAME R Results'!BM49</f>
        <v>1.843342080682528</v>
      </c>
      <c r="BV93" s="817">
        <f>'SAME R Results'!BN49</f>
        <v>0.29360858690347513</v>
      </c>
      <c r="BW93" s="784">
        <f>'SAME R Results'!BO49</f>
        <v>3275641.6927261017</v>
      </c>
      <c r="BX93" s="784">
        <f>'SAME R Results'!BP49</f>
        <v>3226877.1478270418</v>
      </c>
      <c r="BY93" s="784">
        <f>'SAME R Results'!BQ49</f>
        <v>2927113.0095421043</v>
      </c>
      <c r="BZ93" s="784">
        <f>'SAME R Results'!BR49</f>
        <v>1159.5375543457283</v>
      </c>
      <c r="CA93" s="784">
        <f>'SAME R Results'!BS49</f>
        <v>0.71045569564059308</v>
      </c>
      <c r="CB93" s="784">
        <f>'SAME R Results'!BT49</f>
        <v>0.48</v>
      </c>
      <c r="CC93" s="784">
        <f>'SAME R Results'!BV49</f>
        <v>2.5990736365948832</v>
      </c>
      <c r="CD93" s="880">
        <f>'SAME R Results'!BW49</f>
        <v>1</v>
      </c>
      <c r="CE93" s="1086">
        <f>'SAME R Results'!BZ49</f>
        <v>240.92870800332065</v>
      </c>
      <c r="CF93" s="1777">
        <f>'SAME R Results'!CA49</f>
        <v>0.6633333333333491</v>
      </c>
      <c r="CG93" s="1777" t="str">
        <f>'SAME R Results'!CB49</f>
        <v xml:space="preserve"> 29P</v>
      </c>
      <c r="CH93" s="1777">
        <f>'SAME R Results'!CC49</f>
        <v>238</v>
      </c>
      <c r="CI93" s="1777">
        <f>'SAME R Results'!CD49</f>
        <v>2.1134782448597726</v>
      </c>
      <c r="CJ93" s="1777"/>
      <c r="CK93" s="1777"/>
      <c r="CL93" s="2015">
        <f>'SAME R Results'!CI49</f>
        <v>49</v>
      </c>
      <c r="CM93" s="2015" t="str">
        <f>'SAME R Results'!CJ49</f>
        <v>Pyrell</v>
      </c>
      <c r="CN93" s="2016">
        <f>'SAME R Results'!CK49</f>
        <v>0.35398790927609708</v>
      </c>
      <c r="CO93" s="2016">
        <f>'SAME R Results'!CL49</f>
        <v>2.9223323086867925E-2</v>
      </c>
      <c r="CP93" s="2016">
        <f>'SAME R Results'!CM49</f>
        <v>3.4705972021085954E-2</v>
      </c>
      <c r="CQ93" s="2071">
        <f t="shared" si="9"/>
        <v>28038.064650784781</v>
      </c>
      <c r="CR93" s="2074">
        <f t="shared" si="10"/>
        <v>35.665799778088825</v>
      </c>
      <c r="CS93" s="2082">
        <f t="shared" si="11"/>
        <v>486.78491982303797</v>
      </c>
      <c r="CT93" s="2074">
        <f t="shared" si="12"/>
        <v>13458.271032376693</v>
      </c>
      <c r="CU93" s="2074">
        <f t="shared" si="13"/>
        <v>74.303749537685064</v>
      </c>
      <c r="CV93" s="1268">
        <v>71</v>
      </c>
      <c r="CW93" s="2074">
        <f t="shared" si="14"/>
        <v>27.707429214268696</v>
      </c>
      <c r="CX93" s="2071">
        <f t="shared" si="15"/>
        <v>186447.04598801007</v>
      </c>
      <c r="CY93" s="2074">
        <f t="shared" si="16"/>
        <v>4.7640652252220859</v>
      </c>
      <c r="CZ93" s="2074">
        <f t="shared" si="17"/>
        <v>176.99395463804851</v>
      </c>
      <c r="DA93" s="2020"/>
    </row>
    <row r="94" spans="1:105" ht="16.5" customHeight="1" x14ac:dyDescent="0.25">
      <c r="A94" s="780">
        <v>2</v>
      </c>
      <c r="B94" s="784">
        <f>'SAME R Results'!A50</f>
        <v>5</v>
      </c>
      <c r="C94" s="839" t="str">
        <f>'SAME R Results'!B50</f>
        <v>Pyrell</v>
      </c>
      <c r="D94" s="784" t="str">
        <f>'SAME R Results'!C50</f>
        <v>P06</v>
      </c>
      <c r="E94" s="784" t="str">
        <f>'SAME R Results'!D50</f>
        <v>29 Pa</v>
      </c>
      <c r="F94" s="784">
        <f>'SAME R Results'!E50</f>
        <v>5</v>
      </c>
      <c r="G94" s="784" t="str">
        <f>'SAME R Results'!F50</f>
        <v>76a</v>
      </c>
      <c r="H94" s="785" t="str">
        <f>'SAME R Results'!G50</f>
        <v>aged</v>
      </c>
      <c r="I94" s="784">
        <f>'SAME R Results'!H50</f>
        <v>238</v>
      </c>
      <c r="J94" s="786">
        <f>'SAME R Results'!I50</f>
        <v>40416</v>
      </c>
      <c r="K94" s="784">
        <f>'SAME R Results'!J50</f>
        <v>0</v>
      </c>
      <c r="L94" s="788"/>
      <c r="M94" s="788"/>
      <c r="N94" s="784">
        <f>'SAME R Results'!K50</f>
        <v>8.1</v>
      </c>
      <c r="O94" s="793">
        <f>'SAME R Results'!L50</f>
        <v>1.23</v>
      </c>
      <c r="P94" s="784">
        <f>'SAME R Results'!M50</f>
        <v>0</v>
      </c>
      <c r="Q94" s="784">
        <f>'SAME R Results'!N50</f>
        <v>0</v>
      </c>
      <c r="R94" s="784">
        <f>'SAME R Results'!O50</f>
        <v>0</v>
      </c>
      <c r="S94" s="784">
        <f>'SAME R Results'!P50</f>
        <v>0</v>
      </c>
      <c r="T94" s="784">
        <f>'SAME R Results'!Q50</f>
        <v>0</v>
      </c>
      <c r="U94" s="784">
        <f>'SAME R Results'!R50</f>
        <v>625.42857142857144</v>
      </c>
      <c r="V94" s="784">
        <f>'SAME R Results'!S50</f>
        <v>0</v>
      </c>
      <c r="W94" s="784">
        <f>'SAME R Results'!T50</f>
        <v>0</v>
      </c>
      <c r="X94" s="784" t="str">
        <f>'SAME R Results'!U50</f>
        <v>n</v>
      </c>
      <c r="Y94" s="784" t="str">
        <f>'SAME R Results'!V50</f>
        <v>y</v>
      </c>
      <c r="Z94" s="784" t="str">
        <f>'SAME R Results'!W50</f>
        <v>y</v>
      </c>
      <c r="AA94" s="784" t="str">
        <f>'SAME R Results'!X50</f>
        <v>y</v>
      </c>
      <c r="AB94" s="784" t="str">
        <f>'SAME R Results'!Y50</f>
        <v>y</v>
      </c>
      <c r="AC94" s="789"/>
      <c r="AD94" s="784" t="str">
        <f>'SAME R Results'!Z50</f>
        <v>y</v>
      </c>
      <c r="AE94" s="784">
        <f>'SAME R Results'!AA50</f>
        <v>10</v>
      </c>
      <c r="AF94" s="784" t="str">
        <f>'SAME R Results'!AB50</f>
        <v>y</v>
      </c>
      <c r="AG94" s="817">
        <f>'SAME R Results'!AC50</f>
        <v>3.852706928546E-2</v>
      </c>
      <c r="AH94" s="819">
        <f>'SAME R Results'!AD50</f>
        <v>0</v>
      </c>
      <c r="AI94" s="784">
        <f>'SAME R Results'!AE50</f>
        <v>0</v>
      </c>
      <c r="AJ94" s="784">
        <f>'SAME R Results'!AF50</f>
        <v>0</v>
      </c>
      <c r="AK94" s="784">
        <f>'SAME R Results'!AG50</f>
        <v>0</v>
      </c>
      <c r="AL94" s="784">
        <f>'SAME R Results'!AH50</f>
        <v>0</v>
      </c>
      <c r="AM94" s="784">
        <f>'SAME R Results'!AI50</f>
        <v>0</v>
      </c>
      <c r="AN94" s="784">
        <f>'SAME R Results'!AJ50</f>
        <v>0</v>
      </c>
      <c r="AO94" s="784">
        <f>'SAME R Results'!AK50</f>
        <v>0</v>
      </c>
      <c r="AP94" s="784">
        <f>'SAME R Results'!AL50</f>
        <v>0</v>
      </c>
      <c r="AQ94" s="784">
        <f>'SAME R Results'!AM50</f>
        <v>0</v>
      </c>
      <c r="AR94" s="817">
        <f>'SAME R Results'!AN50</f>
        <v>0</v>
      </c>
      <c r="AS94" s="819">
        <f>'SAME R Results'!AO50</f>
        <v>0</v>
      </c>
      <c r="AT94" s="784">
        <f>'SAME R Results'!AP50</f>
        <v>45</v>
      </c>
      <c r="AU94" s="789"/>
      <c r="AV94" s="821">
        <f>'SAME R Results'!AQ50</f>
        <v>0</v>
      </c>
      <c r="AW94" s="821">
        <f>'SAME R Results'!AR50</f>
        <v>6.2638249999999998</v>
      </c>
      <c r="AX94" s="821">
        <f>'SAME R Results'!AS50</f>
        <v>0</v>
      </c>
      <c r="AY94" s="821">
        <f>'SAME R Results'!AT50</f>
        <v>0</v>
      </c>
      <c r="AZ94" s="824"/>
      <c r="BA94" s="824"/>
      <c r="BB94" s="821">
        <f>'SAME R Results'!AU50</f>
        <v>2.9929654999999999</v>
      </c>
      <c r="BC94" s="821">
        <f>'SAME R Results'!AV50</f>
        <v>0.10406490500000001</v>
      </c>
      <c r="BD94" s="821">
        <f>'SAME R Results'!AW50</f>
        <v>7.378616000000001</v>
      </c>
      <c r="BE94" s="821">
        <f>'SAME R Results'!AX50</f>
        <v>4.7520749999999996</v>
      </c>
      <c r="BF94" s="827">
        <f>'SAME R Results'!AY50</f>
        <v>42855</v>
      </c>
      <c r="BG94" s="784">
        <f>'SAME R Results'!AZ50</f>
        <v>3.7528845000000004</v>
      </c>
      <c r="BH94" s="784">
        <f>'SAME R Results'!BA50</f>
        <v>0.1647187</v>
      </c>
      <c r="BI94" s="789"/>
      <c r="BJ94" s="784">
        <f>'SAME R Results'!BB50</f>
        <v>182.25264999999996</v>
      </c>
      <c r="BK94" s="784">
        <f>'SAME R Results'!BC50</f>
        <v>2.6265410000000013</v>
      </c>
      <c r="BL94" s="2159">
        <f>'SAME R Results'!BD50</f>
        <v>1632139.978883141</v>
      </c>
      <c r="BM94" s="784">
        <f>'SAME R Results'!BE50</f>
        <v>725.9923009845545</v>
      </c>
      <c r="BN94" s="784">
        <f>'SAME R Results'!BF50</f>
        <v>7.5308396368719723</v>
      </c>
      <c r="BO94" s="784">
        <f>'SAME R Results'!BG50</f>
        <v>2.3384242847501331</v>
      </c>
      <c r="BP94" s="789"/>
      <c r="BQ94" s="784">
        <f>'SAME R Results'!BH50</f>
        <v>226.969297357876</v>
      </c>
      <c r="BR94" s="817">
        <f>'SAME R Results'!BI50</f>
        <v>0.44481007167126968</v>
      </c>
      <c r="BS94" s="817">
        <f>'SAME R Results'!BJ50</f>
        <v>0.64279185147281492</v>
      </c>
      <c r="BT94" s="817">
        <f>'SAME R Results'!BL50</f>
        <v>3.2204761496807079</v>
      </c>
      <c r="BU94" s="817">
        <f>'SAME R Results'!BM50</f>
        <v>1.834502046916247</v>
      </c>
      <c r="BV94" s="817">
        <f>'SAME R Results'!BN50</f>
        <v>0.37002131058452192</v>
      </c>
      <c r="BW94" s="784">
        <f>'SAME R Results'!BO50</f>
        <v>1632139.978883141</v>
      </c>
      <c r="BX94" s="784">
        <f>'SAME R Results'!BP50</f>
        <v>1606556.278428355</v>
      </c>
      <c r="BY94" s="784">
        <f>'SAME R Results'!BQ50</f>
        <v>1492480.7827700684</v>
      </c>
      <c r="BZ94" s="784">
        <f>'SAME R Results'!BR50</f>
        <v>725.9923009845545</v>
      </c>
      <c r="CA94" s="784">
        <f>'SAME R Results'!BS50</f>
        <v>0.58300208647784812</v>
      </c>
      <c r="CB94" s="784">
        <f>'SAME R Results'!BT50</f>
        <v>0.48</v>
      </c>
      <c r="CC94" s="784">
        <f>'SAME R Results'!BV50</f>
        <v>2.5944901367903759</v>
      </c>
      <c r="CD94" s="880">
        <f>'SAME R Results'!BW50</f>
        <v>1</v>
      </c>
      <c r="CE94" s="1086">
        <f>'SAME R Results'!BZ50</f>
        <v>240.92870800332065</v>
      </c>
      <c r="CF94" s="1777">
        <f>'SAME R Results'!CA50</f>
        <v>0.6633333333333491</v>
      </c>
      <c r="CG94" s="1777">
        <f>'SAME R Results'!CB50</f>
        <v>0</v>
      </c>
      <c r="CH94" s="1777">
        <f>'SAME R Results'!CC50</f>
        <v>0</v>
      </c>
      <c r="CI94" s="1777">
        <f>'SAME R Results'!CD50</f>
        <v>2.0529886193174227</v>
      </c>
      <c r="CJ94" s="1777"/>
      <c r="CK94" s="1777"/>
      <c r="CL94" s="2015">
        <f>'SAME R Results'!CI50</f>
        <v>50</v>
      </c>
      <c r="CM94" s="2015" t="str">
        <f>'SAME R Results'!CJ50</f>
        <v>Pyrell</v>
      </c>
      <c r="CN94" s="2016">
        <f>'SAME R Results'!CK50</f>
        <v>0.44481007167126968</v>
      </c>
      <c r="CO94" s="2016">
        <f>'SAME R Results'!CL50</f>
        <v>3.3179992732663081E-2</v>
      </c>
      <c r="CP94" s="2016">
        <f>'SAME R Results'!CM50</f>
        <v>3.2056243404770396E-2</v>
      </c>
      <c r="CQ94" s="2071">
        <f t="shared" si="9"/>
        <v>14382.033146180549</v>
      </c>
      <c r="CR94" s="2074">
        <f t="shared" si="10"/>
        <v>69.531198394266738</v>
      </c>
      <c r="CS94" s="2082">
        <f t="shared" si="11"/>
        <v>472.85270282890838</v>
      </c>
      <c r="CT94" s="2074">
        <f t="shared" si="12"/>
        <v>6903.3759101666628</v>
      </c>
      <c r="CU94" s="2074">
        <f t="shared" si="13"/>
        <v>144.85666332138905</v>
      </c>
      <c r="CV94" s="1268">
        <v>72</v>
      </c>
      <c r="CW94" s="2074">
        <f t="shared" si="14"/>
        <v>42.987065213205213</v>
      </c>
      <c r="CX94" s="2071">
        <f t="shared" si="15"/>
        <v>148377.93522080212</v>
      </c>
      <c r="CY94" s="2074">
        <f t="shared" si="16"/>
        <v>3.0706911333749498</v>
      </c>
      <c r="CZ94" s="2074">
        <f t="shared" si="17"/>
        <v>222.40503583563483</v>
      </c>
    </row>
    <row r="95" spans="1:105" ht="16.5" customHeight="1" x14ac:dyDescent="0.25">
      <c r="A95" s="780">
        <v>2</v>
      </c>
      <c r="B95" s="784" t="str">
        <f>'SAME R Results'!A67</f>
        <v>7 (4)</v>
      </c>
      <c r="C95" s="839" t="str">
        <f>'SAME R Results'!B67</f>
        <v>Pyrell</v>
      </c>
      <c r="D95" s="784" t="str">
        <f>'SAME R Results'!C67</f>
        <v>P01</v>
      </c>
      <c r="E95" s="784" t="str">
        <f>'SAME R Results'!D67</f>
        <v>37 P</v>
      </c>
      <c r="F95" s="784">
        <f>'SAME R Results'!E67</f>
        <v>0</v>
      </c>
      <c r="G95" s="784">
        <f>'SAME R Results'!F67</f>
        <v>84</v>
      </c>
      <c r="H95" s="785" t="str">
        <f>'SAME R Results'!G67</f>
        <v>Mid Temp aging retry</v>
      </c>
      <c r="I95" s="784">
        <f>'SAME R Results'!H67</f>
        <v>242</v>
      </c>
      <c r="J95" s="786">
        <f>'SAME R Results'!I67</f>
        <v>40420.277777777781</v>
      </c>
      <c r="K95" s="784">
        <f>'SAME R Results'!J67</f>
        <v>0</v>
      </c>
      <c r="L95" s="788"/>
      <c r="M95" s="788"/>
      <c r="N95" s="784">
        <f>'SAME R Results'!K67</f>
        <v>8.1</v>
      </c>
      <c r="O95" s="793">
        <f>'SAME R Results'!L67</f>
        <v>1.2250000000000001</v>
      </c>
      <c r="P95" s="784">
        <f>'SAME R Results'!M67</f>
        <v>60</v>
      </c>
      <c r="Q95" s="784">
        <f>'SAME R Results'!N67</f>
        <v>11</v>
      </c>
      <c r="R95" s="784">
        <f>'SAME R Results'!O67</f>
        <v>8</v>
      </c>
      <c r="S95" s="784" t="str">
        <f>'SAME R Results'!P67</f>
        <v>n</v>
      </c>
      <c r="T95" s="784">
        <f>'SAME R Results'!Q67</f>
        <v>0</v>
      </c>
      <c r="U95" s="784">
        <f>'SAME R Results'!R67</f>
        <v>53</v>
      </c>
      <c r="V95" s="784" t="str">
        <f>'SAME R Results'!S67</f>
        <v>y</v>
      </c>
      <c r="W95" s="784">
        <f>'SAME R Results'!T67</f>
        <v>60</v>
      </c>
      <c r="X95" s="784" t="str">
        <f>'SAME R Results'!U67</f>
        <v>n</v>
      </c>
      <c r="Y95" s="784" t="str">
        <f>'SAME R Results'!V67</f>
        <v>y</v>
      </c>
      <c r="Z95" s="784" t="str">
        <f>'SAME R Results'!W67</f>
        <v>y</v>
      </c>
      <c r="AA95" s="784" t="str">
        <f>'SAME R Results'!X67</f>
        <v>y</v>
      </c>
      <c r="AB95" s="784" t="str">
        <f>'SAME R Results'!Y67</f>
        <v>y</v>
      </c>
      <c r="AC95" s="789"/>
      <c r="AD95" s="784" t="str">
        <f>'SAME R Results'!Z67</f>
        <v>y</v>
      </c>
      <c r="AE95" s="784">
        <f>'SAME R Results'!AA67</f>
        <v>10</v>
      </c>
      <c r="AF95" s="784" t="str">
        <f>'SAME R Results'!AB67</f>
        <v>y</v>
      </c>
      <c r="AG95" s="817">
        <f>'SAME R Results'!AC67</f>
        <v>3.852706928546E-2</v>
      </c>
      <c r="AH95" s="819">
        <f>'SAME R Results'!AD67</f>
        <v>0</v>
      </c>
      <c r="AI95" s="784">
        <f>'SAME R Results'!AE67</f>
        <v>58</v>
      </c>
      <c r="AJ95" s="784">
        <f>'SAME R Results'!AF67</f>
        <v>480</v>
      </c>
      <c r="AK95" s="784">
        <f>'SAME R Results'!AG67</f>
        <v>0</v>
      </c>
      <c r="AL95" s="784" t="str">
        <f>'SAME R Results'!AH67</f>
        <v>n</v>
      </c>
      <c r="AM95" s="784" t="str">
        <f>'SAME R Results'!AI67</f>
        <v>y</v>
      </c>
      <c r="AN95" s="784" t="str">
        <f>'SAME R Results'!AJ67</f>
        <v>y</v>
      </c>
      <c r="AO95" s="784" t="str">
        <f>'SAME R Results'!AK67</f>
        <v>y</v>
      </c>
      <c r="AP95" s="784" t="str">
        <f>'SAME R Results'!AL67</f>
        <v>y</v>
      </c>
      <c r="AQ95" s="784" t="str">
        <f>'SAME R Results'!AM67</f>
        <v>y</v>
      </c>
      <c r="AR95" s="817">
        <f>'SAME R Results'!AN67</f>
        <v>3.852706928546E-2</v>
      </c>
      <c r="AS95" s="819">
        <f>'SAME R Results'!AO67</f>
        <v>0</v>
      </c>
      <c r="AT95" s="784">
        <f>'SAME R Results'!AP67</f>
        <v>0</v>
      </c>
      <c r="AU95" s="789"/>
      <c r="AV95" s="821">
        <f>'SAME R Results'!AQ67</f>
        <v>0</v>
      </c>
      <c r="AW95" s="821">
        <f>'SAME R Results'!AR67</f>
        <v>6.2280885000000001</v>
      </c>
      <c r="AX95" s="821">
        <f>'SAME R Results'!AS67</f>
        <v>0</v>
      </c>
      <c r="AY95" s="821">
        <f>'SAME R Results'!AT67</f>
        <v>0</v>
      </c>
      <c r="AZ95" s="824"/>
      <c r="BA95" s="824"/>
      <c r="BB95" s="821">
        <f>'SAME R Results'!AU67</f>
        <v>1.4112094999999998</v>
      </c>
      <c r="BC95" s="821">
        <f>'SAME R Results'!AV67</f>
        <v>2.6062010000000004E-2</v>
      </c>
      <c r="BD95" s="821">
        <f>'SAME R Results'!AW67</f>
        <v>7.5711679999999983</v>
      </c>
      <c r="BE95" s="821">
        <f>'SAME R Results'!AX67</f>
        <v>4.7164610000000016</v>
      </c>
      <c r="BF95" s="827">
        <f>'SAME R Results'!AY67</f>
        <v>91635</v>
      </c>
      <c r="BG95" s="784">
        <f>'SAME R Results'!AZ67</f>
        <v>1.8039394999999998</v>
      </c>
      <c r="BH95" s="784">
        <f>'SAME R Results'!BA67</f>
        <v>8.7524414999999994E-2</v>
      </c>
      <c r="BI95" s="789"/>
      <c r="BJ95" s="784">
        <f>'SAME R Results'!BB67</f>
        <v>106.89545000000001</v>
      </c>
      <c r="BK95" s="784">
        <f>'SAME R Results'!BC67</f>
        <v>2.8547069999999968</v>
      </c>
      <c r="BL95" s="2159">
        <f>'SAME R Results'!BD67</f>
        <v>3721976.9141411837</v>
      </c>
      <c r="BM95" s="784">
        <f>'SAME R Results'!BE67</f>
        <v>866.03871582316174</v>
      </c>
      <c r="BN95" s="784">
        <f>'SAME R Results'!BF67</f>
        <v>3.7090515027022404</v>
      </c>
      <c r="BO95" s="784">
        <f>'SAME R Results'!BG67</f>
        <v>1.1490242007152689</v>
      </c>
      <c r="BP95" s="789"/>
      <c r="BQ95" s="784">
        <f>'SAME R Results'!BH67</f>
        <v>136.71554284022812</v>
      </c>
      <c r="BR95" s="817">
        <f>'SAME R Results'!BI67</f>
        <v>0.23268245230988843</v>
      </c>
      <c r="BS95" s="817">
        <f>'SAME R Results'!BJ67</f>
        <v>0.4124283695440798</v>
      </c>
      <c r="BT95" s="817">
        <f>'SAME R Results'!BL67</f>
        <v>3.2280012034501548</v>
      </c>
      <c r="BU95" s="817">
        <f>'SAME R Results'!BM67</f>
        <v>2.1309400165728798</v>
      </c>
      <c r="BV95" s="817">
        <f>'SAME R Results'!BN67</f>
        <v>0.17477172905433233</v>
      </c>
      <c r="BW95" s="784">
        <f>'SAME R Results'!BO67</f>
        <v>3721976.9141411837</v>
      </c>
      <c r="BX95" s="784">
        <f>'SAME R Results'!BP67</f>
        <v>3667272.3897875655</v>
      </c>
      <c r="BY95" s="784">
        <f>'SAME R Results'!BQ67</f>
        <v>3307328.5118286572</v>
      </c>
      <c r="BZ95" s="784">
        <f>'SAME R Results'!BR67</f>
        <v>866.03871582316174</v>
      </c>
      <c r="CA95" s="784">
        <f>'SAME R Results'!BS67</f>
        <v>0.63364711888484337</v>
      </c>
      <c r="CB95" s="784">
        <f>'SAME R Results'!BT67</f>
        <v>0.48</v>
      </c>
      <c r="CC95" s="784">
        <f>'SAME R Results'!BV67</f>
        <v>2.6645104874324264</v>
      </c>
      <c r="CD95" s="880">
        <f>'SAME R Results'!BW67</f>
        <v>1</v>
      </c>
      <c r="CE95" s="1086">
        <f>'SAME R Results'!BZ67</f>
        <v>236.85307598302919</v>
      </c>
      <c r="CF95" s="1777">
        <f>'SAME R Results'!CA67</f>
        <v>0.50000000000000044</v>
      </c>
      <c r="CG95" s="1777" t="str">
        <f>'SAME R Results'!CB67</f>
        <v xml:space="preserve"> 37P</v>
      </c>
      <c r="CH95" s="1777">
        <f>'SAME R Results'!CC67</f>
        <v>242</v>
      </c>
      <c r="CI95" s="1777">
        <f>'SAME R Results'!CD67</f>
        <v>1.640586514082736</v>
      </c>
      <c r="CJ95" s="1777"/>
      <c r="CK95" s="1777"/>
      <c r="CL95" s="2015">
        <f>'SAME R Results'!CI67</f>
        <v>67</v>
      </c>
      <c r="CM95" s="2015" t="str">
        <f>'SAME R Results'!CJ67</f>
        <v>Pyrell</v>
      </c>
      <c r="CN95" s="2016">
        <f>'SAME R Results'!CK67</f>
        <v>0.23268245230988843</v>
      </c>
      <c r="CO95" s="2016">
        <f>'SAME R Results'!CL67</f>
        <v>2.7129698830489254E-2</v>
      </c>
      <c r="CP95" s="2016">
        <f>'SAME R Results'!CM67</f>
        <v>3.7155848502301053E-2</v>
      </c>
      <c r="CQ95" s="2071">
        <f t="shared" si="9"/>
        <v>54448.482401022273</v>
      </c>
      <c r="CR95" s="2074">
        <f t="shared" si="10"/>
        <v>18.365984797056985</v>
      </c>
      <c r="CS95" s="2082">
        <f t="shared" si="11"/>
        <v>284.82404758380858</v>
      </c>
      <c r="CT95" s="2074">
        <f t="shared" si="12"/>
        <v>26135.271552490693</v>
      </c>
      <c r="CU95" s="2074">
        <f t="shared" si="13"/>
        <v>38.262468327202058</v>
      </c>
      <c r="CV95" s="1268">
        <v>73</v>
      </c>
      <c r="CW95" s="2074">
        <f t="shared" si="14"/>
        <v>21.706174097151852</v>
      </c>
      <c r="CX95" s="2071">
        <f t="shared" si="15"/>
        <v>283648.37719735154</v>
      </c>
      <c r="CY95" s="2074">
        <f t="shared" si="16"/>
        <v>6.0812190766183996</v>
      </c>
      <c r="CZ95" s="2074">
        <f t="shared" si="17"/>
        <v>116.34122615494422</v>
      </c>
    </row>
    <row r="96" spans="1:105" ht="16.5" customHeight="1" x14ac:dyDescent="0.25">
      <c r="A96" s="780">
        <v>2</v>
      </c>
      <c r="B96" s="784" t="str">
        <f>'SAME R Results'!A68</f>
        <v>7 (4)</v>
      </c>
      <c r="C96" s="839" t="str">
        <f>'SAME R Results'!B68</f>
        <v>Pyrell</v>
      </c>
      <c r="D96" s="784" t="str">
        <f>'SAME R Results'!C68</f>
        <v>P01</v>
      </c>
      <c r="E96" s="784" t="str">
        <f>'SAME R Results'!D68</f>
        <v>37Pa</v>
      </c>
      <c r="F96" s="784">
        <f>'SAME R Results'!E68</f>
        <v>0</v>
      </c>
      <c r="G96" s="784" t="str">
        <f>'SAME R Results'!F68</f>
        <v>84a</v>
      </c>
      <c r="H96" s="785" t="str">
        <f>'SAME R Results'!G68</f>
        <v>aged</v>
      </c>
      <c r="I96" s="784">
        <f>'SAME R Results'!H68</f>
        <v>242</v>
      </c>
      <c r="J96" s="786">
        <f>'SAME R Results'!I68</f>
        <v>40420.277777777781</v>
      </c>
      <c r="K96" s="784">
        <f>'SAME R Results'!J68</f>
        <v>0</v>
      </c>
      <c r="L96" s="788"/>
      <c r="M96" s="788"/>
      <c r="N96" s="784">
        <f>'SAME R Results'!K68</f>
        <v>8.1</v>
      </c>
      <c r="O96" s="793">
        <f>'SAME R Results'!L68</f>
        <v>1.2250000000000001</v>
      </c>
      <c r="P96" s="784">
        <f>'SAME R Results'!M68</f>
        <v>0</v>
      </c>
      <c r="Q96" s="784">
        <f>'SAME R Results'!N68</f>
        <v>0</v>
      </c>
      <c r="R96" s="784">
        <f>'SAME R Results'!O68</f>
        <v>0</v>
      </c>
      <c r="S96" s="784">
        <f>'SAME R Results'!P68</f>
        <v>0</v>
      </c>
      <c r="T96" s="784">
        <f>'SAME R Results'!Q68</f>
        <v>0</v>
      </c>
      <c r="U96" s="784">
        <f>'SAME R Results'!R68</f>
        <v>632.14285714285711</v>
      </c>
      <c r="V96" s="784">
        <f>'SAME R Results'!S68</f>
        <v>0</v>
      </c>
      <c r="W96" s="784">
        <f>'SAME R Results'!T68</f>
        <v>0</v>
      </c>
      <c r="X96" s="784" t="str">
        <f>'SAME R Results'!U68</f>
        <v>n</v>
      </c>
      <c r="Y96" s="784" t="str">
        <f>'SAME R Results'!V68</f>
        <v>y</v>
      </c>
      <c r="Z96" s="784" t="str">
        <f>'SAME R Results'!W68</f>
        <v>y</v>
      </c>
      <c r="AA96" s="784" t="str">
        <f>'SAME R Results'!X68</f>
        <v>y</v>
      </c>
      <c r="AB96" s="784" t="str">
        <f>'SAME R Results'!Y68</f>
        <v>y</v>
      </c>
      <c r="AC96" s="789"/>
      <c r="AD96" s="784" t="str">
        <f>'SAME R Results'!Z68</f>
        <v>y</v>
      </c>
      <c r="AE96" s="784">
        <f>'SAME R Results'!AA68</f>
        <v>10</v>
      </c>
      <c r="AF96" s="784" t="str">
        <f>'SAME R Results'!AB68</f>
        <v>y</v>
      </c>
      <c r="AG96" s="817">
        <f>'SAME R Results'!AC68</f>
        <v>3.852706928546E-2</v>
      </c>
      <c r="AH96" s="819">
        <f>'SAME R Results'!AD68</f>
        <v>0</v>
      </c>
      <c r="AI96" s="784">
        <f>'SAME R Results'!AE68</f>
        <v>0</v>
      </c>
      <c r="AJ96" s="784">
        <f>'SAME R Results'!AF68</f>
        <v>0</v>
      </c>
      <c r="AK96" s="784">
        <f>'SAME R Results'!AG68</f>
        <v>0</v>
      </c>
      <c r="AL96" s="784">
        <f>'SAME R Results'!AH68</f>
        <v>0</v>
      </c>
      <c r="AM96" s="784">
        <f>'SAME R Results'!AI68</f>
        <v>0</v>
      </c>
      <c r="AN96" s="784">
        <f>'SAME R Results'!AJ68</f>
        <v>0</v>
      </c>
      <c r="AO96" s="784">
        <f>'SAME R Results'!AK68</f>
        <v>0</v>
      </c>
      <c r="AP96" s="784">
        <f>'SAME R Results'!AL68</f>
        <v>0</v>
      </c>
      <c r="AQ96" s="784">
        <f>'SAME R Results'!AM68</f>
        <v>0</v>
      </c>
      <c r="AR96" s="817">
        <f>'SAME R Results'!AN68</f>
        <v>3.852706928546E-2</v>
      </c>
      <c r="AS96" s="819">
        <f>'SAME R Results'!AO68</f>
        <v>0</v>
      </c>
      <c r="AT96" s="784">
        <f>'SAME R Results'!AP68</f>
        <v>60</v>
      </c>
      <c r="AU96" s="789"/>
      <c r="AV96" s="821">
        <f>'SAME R Results'!AQ68</f>
        <v>0</v>
      </c>
      <c r="AW96" s="821">
        <f>'SAME R Results'!AR68</f>
        <v>6.2334444999999992</v>
      </c>
      <c r="AX96" s="821">
        <f>'SAME R Results'!AS68</f>
        <v>0</v>
      </c>
      <c r="AY96" s="821">
        <f>'SAME R Results'!AT68</f>
        <v>0</v>
      </c>
      <c r="AZ96" s="824"/>
      <c r="BA96" s="824"/>
      <c r="BB96" s="821">
        <f>'SAME R Results'!AU68</f>
        <v>1.4658659999999999</v>
      </c>
      <c r="BC96" s="821">
        <f>'SAME R Results'!AV68</f>
        <v>5.7357785000000008E-2</v>
      </c>
      <c r="BD96" s="821">
        <f>'SAME R Results'!AW68</f>
        <v>7.1149744999999998</v>
      </c>
      <c r="BE96" s="821">
        <f>'SAME R Results'!AX68</f>
        <v>4.750411999999999</v>
      </c>
      <c r="BF96" s="827">
        <f>'SAME R Results'!AY68</f>
        <v>44120</v>
      </c>
      <c r="BG96" s="784">
        <f>'SAME R Results'!AZ68</f>
        <v>1.7928004999999998</v>
      </c>
      <c r="BH96" s="784">
        <f>'SAME R Results'!BA68</f>
        <v>0.12527461499999998</v>
      </c>
      <c r="BI96" s="789"/>
      <c r="BJ96" s="784">
        <f>'SAME R Results'!BB68</f>
        <v>105.30194999999999</v>
      </c>
      <c r="BK96" s="784">
        <f>'SAME R Results'!BC68</f>
        <v>2.3645625000000008</v>
      </c>
      <c r="BL96" s="2159">
        <f>'SAME R Results'!BD68</f>
        <v>1683214.9966951662</v>
      </c>
      <c r="BM96" s="784">
        <f>'SAME R Results'!BE68</f>
        <v>597.13137154948447</v>
      </c>
      <c r="BN96" s="784">
        <f>'SAME R Results'!BF68</f>
        <v>3.7357685933051719</v>
      </c>
      <c r="BO96" s="784">
        <f>'SAME R Results'!BG68</f>
        <v>1.1056894740415859</v>
      </c>
      <c r="BP96" s="789"/>
      <c r="BQ96" s="784">
        <f>'SAME R Results'!BH68</f>
        <v>133.40783599555164</v>
      </c>
      <c r="BR96" s="817">
        <f>'SAME R Results'!BI68</f>
        <v>0.3547564468721438</v>
      </c>
      <c r="BS96" s="817">
        <f>'SAME R Results'!BJ68</f>
        <v>0.53294334298712609</v>
      </c>
      <c r="BT96" s="817">
        <f>'SAME R Results'!BL68</f>
        <v>3.3786779028020906</v>
      </c>
      <c r="BU96" s="817">
        <f>'SAME R Results'!BM68</f>
        <v>1.8926021618490523</v>
      </c>
      <c r="BV96" s="817">
        <f>'SAME R Results'!BN68</f>
        <v>0.28943758364257055</v>
      </c>
      <c r="BW96" s="784">
        <f>'SAME R Results'!BO68</f>
        <v>1683214.9966951662</v>
      </c>
      <c r="BX96" s="784">
        <f>'SAME R Results'!BP68</f>
        <v>1656876.1129227907</v>
      </c>
      <c r="BY96" s="784">
        <f>'SAME R Results'!BQ68</f>
        <v>1537984.6819120054</v>
      </c>
      <c r="BZ96" s="784">
        <f>'SAME R Results'!BR68</f>
        <v>597.13137154948447</v>
      </c>
      <c r="CA96" s="784">
        <f>'SAME R Results'!BS68</f>
        <v>0.52485183787623202</v>
      </c>
      <c r="CB96" s="784">
        <f>'SAME R Results'!BT68</f>
        <v>0.48</v>
      </c>
      <c r="CC96" s="784">
        <f>'SAME R Results'!BV68</f>
        <v>2.6393907392731024</v>
      </c>
      <c r="CD96" s="880">
        <f>'SAME R Results'!BW68</f>
        <v>1</v>
      </c>
      <c r="CE96" s="1086">
        <f>'SAME R Results'!BZ68</f>
        <v>236.85307598302919</v>
      </c>
      <c r="CF96" s="1777">
        <f>'SAME R Results'!CA68</f>
        <v>0.50000000000000044</v>
      </c>
      <c r="CG96" s="1777">
        <f>'SAME R Results'!CB68</f>
        <v>0</v>
      </c>
      <c r="CH96" s="1777">
        <f>'SAME R Results'!CC68</f>
        <v>0</v>
      </c>
      <c r="CI96" s="1777">
        <f>'SAME R Results'!CD68</f>
        <v>1.6008940319466183</v>
      </c>
      <c r="CJ96" s="1777"/>
      <c r="CK96" s="1777"/>
      <c r="CL96" s="2015">
        <f>'SAME R Results'!CI68</f>
        <v>68</v>
      </c>
      <c r="CM96" s="2015" t="str">
        <f>'SAME R Results'!CJ68</f>
        <v>Pyrell</v>
      </c>
      <c r="CN96" s="2016">
        <f>'SAME R Results'!CK68</f>
        <v>0.3547564468721438</v>
      </c>
      <c r="CO96" s="2016">
        <f>'SAME R Results'!CL68</f>
        <v>2.8002617428182688E-2</v>
      </c>
      <c r="CP96" s="2016">
        <f>'SAME R Results'!CM68</f>
        <v>3.8241893912054584E-2</v>
      </c>
      <c r="CQ96" s="2071">
        <f t="shared" si="9"/>
        <v>25234.124879310559</v>
      </c>
      <c r="CR96" s="2074">
        <f t="shared" si="10"/>
        <v>39.628875769727969</v>
      </c>
      <c r="CS96" s="2082">
        <f t="shared" si="11"/>
        <v>277.93299165739927</v>
      </c>
      <c r="CT96" s="2074">
        <f t="shared" si="12"/>
        <v>12112.379942069068</v>
      </c>
      <c r="CU96" s="2074">
        <f t="shared" si="13"/>
        <v>82.560157853599961</v>
      </c>
      <c r="CV96" s="1268">
        <v>74</v>
      </c>
      <c r="CW96" s="2074">
        <f t="shared" si="14"/>
        <v>30.719500470707079</v>
      </c>
      <c r="CX96" s="2071">
        <f t="shared" si="15"/>
        <v>186043.13066588686</v>
      </c>
      <c r="CY96" s="2074">
        <f t="shared" si="16"/>
        <v>4.2969448714138458</v>
      </c>
      <c r="CZ96" s="2074">
        <f t="shared" si="17"/>
        <v>177.37822343607192</v>
      </c>
    </row>
    <row r="97" spans="1:105" ht="16.5" customHeight="1" x14ac:dyDescent="0.25">
      <c r="A97" s="780">
        <v>2</v>
      </c>
      <c r="B97" s="784" t="str">
        <f>'SAME R Results'!A73</f>
        <v>7 (4)</v>
      </c>
      <c r="C97" s="839" t="str">
        <f>'SAME R Results'!B73</f>
        <v>Pyrell</v>
      </c>
      <c r="D97" s="784" t="str">
        <f>'SAME R Results'!C73</f>
        <v>P09</v>
      </c>
      <c r="E97" s="784" t="str">
        <f>'SAME R Results'!D73</f>
        <v>40 P</v>
      </c>
      <c r="F97" s="784">
        <f>'SAME R Results'!E73</f>
        <v>0</v>
      </c>
      <c r="G97" s="784">
        <f>'SAME R Results'!F73</f>
        <v>87</v>
      </c>
      <c r="H97" s="785" t="str">
        <f>'SAME R Results'!G73</f>
        <v>Baseline STS det</v>
      </c>
      <c r="I97" s="784">
        <f>'SAME R Results'!H73</f>
        <v>242</v>
      </c>
      <c r="J97" s="786">
        <f>'SAME R Results'!I73</f>
        <v>40420.277777777781</v>
      </c>
      <c r="K97" s="784">
        <f>'SAME R Results'!J73</f>
        <v>0</v>
      </c>
      <c r="L97" s="788"/>
      <c r="M97" s="788"/>
      <c r="N97" s="784">
        <f>'SAME R Results'!K73</f>
        <v>8.1</v>
      </c>
      <c r="O97" s="793">
        <f>'SAME R Results'!L73</f>
        <v>1.22</v>
      </c>
      <c r="P97" s="784">
        <f>'SAME R Results'!M73</f>
        <v>60</v>
      </c>
      <c r="Q97" s="784">
        <f>'SAME R Results'!N73</f>
        <v>11</v>
      </c>
      <c r="R97" s="784">
        <f>'SAME R Results'!O73</f>
        <v>8</v>
      </c>
      <c r="S97" s="784" t="str">
        <f>'SAME R Results'!P73</f>
        <v>n</v>
      </c>
      <c r="T97" s="784" t="str">
        <f>'SAME R Results'!Q73</f>
        <v>n</v>
      </c>
      <c r="U97" s="784">
        <f>'SAME R Results'!R73</f>
        <v>45</v>
      </c>
      <c r="V97" s="784" t="str">
        <f>'SAME R Results'!S73</f>
        <v>y</v>
      </c>
      <c r="W97" s="784">
        <f>'SAME R Results'!T73</f>
        <v>60</v>
      </c>
      <c r="X97" s="784" t="str">
        <f>'SAME R Results'!U73</f>
        <v>y</v>
      </c>
      <c r="Y97" s="784" t="str">
        <f>'SAME R Results'!V73</f>
        <v>n</v>
      </c>
      <c r="Z97" s="784" t="str">
        <f>'SAME R Results'!W73</f>
        <v>y</v>
      </c>
      <c r="AA97" s="784" t="str">
        <f>'SAME R Results'!X73</f>
        <v>y</v>
      </c>
      <c r="AB97" s="784" t="str">
        <f>'SAME R Results'!Y73</f>
        <v>y</v>
      </c>
      <c r="AC97" s="789"/>
      <c r="AD97" s="784" t="str">
        <f>'SAME R Results'!Z73</f>
        <v>y</v>
      </c>
      <c r="AE97" s="784">
        <f>'SAME R Results'!AA73</f>
        <v>10</v>
      </c>
      <c r="AF97" s="784" t="str">
        <f>'SAME R Results'!AB73</f>
        <v>y</v>
      </c>
      <c r="AG97" s="817">
        <f>'SAME R Results'!AC73</f>
        <v>3.852706928546E-2</v>
      </c>
      <c r="AH97" s="819">
        <f>'SAME R Results'!AD73</f>
        <v>0</v>
      </c>
      <c r="AI97" s="784">
        <f>'SAME R Results'!AE73</f>
        <v>0</v>
      </c>
      <c r="AJ97" s="784">
        <f>'SAME R Results'!AF73</f>
        <v>0</v>
      </c>
      <c r="AK97" s="784">
        <f>'SAME R Results'!AG73</f>
        <v>0</v>
      </c>
      <c r="AL97" s="784">
        <f>'SAME R Results'!AH73</f>
        <v>0</v>
      </c>
      <c r="AM97" s="784">
        <f>'SAME R Results'!AI73</f>
        <v>0</v>
      </c>
      <c r="AN97" s="784">
        <f>'SAME R Results'!AJ73</f>
        <v>0</v>
      </c>
      <c r="AO97" s="784">
        <f>'SAME R Results'!AK73</f>
        <v>0</v>
      </c>
      <c r="AP97" s="784">
        <f>'SAME R Results'!AL73</f>
        <v>0</v>
      </c>
      <c r="AQ97" s="784">
        <f>'SAME R Results'!AM73</f>
        <v>0</v>
      </c>
      <c r="AR97" s="817">
        <f>'SAME R Results'!AN73</f>
        <v>0</v>
      </c>
      <c r="AS97" s="819">
        <f>'SAME R Results'!AO73</f>
        <v>0</v>
      </c>
      <c r="AT97" s="784">
        <f>'SAME R Results'!AP73</f>
        <v>0</v>
      </c>
      <c r="AU97" s="789"/>
      <c r="AV97" s="821">
        <f>'SAME R Results'!AQ73</f>
        <v>0</v>
      </c>
      <c r="AW97" s="821">
        <f>'SAME R Results'!AR73</f>
        <v>6.2421274999999996</v>
      </c>
      <c r="AX97" s="821">
        <f>'SAME R Results'!AS73</f>
        <v>4.2430114999999997</v>
      </c>
      <c r="AY97" s="821">
        <f>'SAME R Results'!AT73</f>
        <v>5.0547639999999996</v>
      </c>
      <c r="AZ97" s="824"/>
      <c r="BA97" s="824"/>
      <c r="BB97" s="821">
        <f>'SAME R Results'!AU73</f>
        <v>0</v>
      </c>
      <c r="BC97" s="821">
        <f>'SAME R Results'!AV73</f>
        <v>0</v>
      </c>
      <c r="BD97" s="821">
        <f>'SAME R Results'!AW73</f>
        <v>7.3783874999999997</v>
      </c>
      <c r="BE97" s="821">
        <f>'SAME R Results'!AX73</f>
        <v>4.9153150000000014</v>
      </c>
      <c r="BF97" s="827">
        <f>'SAME R Results'!AY73</f>
        <v>73700</v>
      </c>
      <c r="BG97" s="784">
        <f>'SAME R Results'!AZ73</f>
        <v>0</v>
      </c>
      <c r="BH97" s="784">
        <f>'SAME R Results'!BA73</f>
        <v>0</v>
      </c>
      <c r="BI97" s="789"/>
      <c r="BJ97" s="784">
        <f>'SAME R Results'!BB73</f>
        <v>101.71744999999999</v>
      </c>
      <c r="BK97" s="784">
        <f>'SAME R Results'!BC73</f>
        <v>2.4630724999999982</v>
      </c>
      <c r="BL97" s="2159">
        <f>'SAME R Results'!BD73</f>
        <v>2924886.3744361638</v>
      </c>
      <c r="BM97" s="784">
        <f>'SAME R Results'!BE73</f>
        <v>642.34878729323918</v>
      </c>
      <c r="BN97" s="784">
        <f>'SAME R Results'!BF73</f>
        <v>0</v>
      </c>
      <c r="BO97" s="784">
        <f>'SAME R Results'!BG73</f>
        <v>0</v>
      </c>
      <c r="BP97" s="789"/>
      <c r="BQ97" s="784">
        <f>'SAME R Results'!BH73</f>
        <v>114.3512942532013</v>
      </c>
      <c r="BR97" s="817">
        <f>'SAME R Results'!BI73</f>
        <v>0.2196149542448691</v>
      </c>
      <c r="BS97" s="817">
        <f>'SAME R Results'!BJ73</f>
        <v>0.42109280500794605</v>
      </c>
      <c r="BT97" s="817">
        <f>'SAME R Results'!BL73</f>
        <v>0</v>
      </c>
      <c r="BU97" s="817">
        <f>'SAME R Results'!BM73</f>
        <v>2.2407972821379709</v>
      </c>
      <c r="BV97" s="817">
        <f>'SAME R Results'!BN73</f>
        <v>0.15860028133077586</v>
      </c>
      <c r="BW97" s="784">
        <f>'SAME R Results'!BO73</f>
        <v>2924886.3744361638</v>
      </c>
      <c r="BX97" s="784">
        <f>'SAME R Results'!BP73</f>
        <v>2880888.7376722456</v>
      </c>
      <c r="BY97" s="784">
        <f>'SAME R Results'!BQ73</f>
        <v>2625702.4444415169</v>
      </c>
      <c r="BZ97" s="784">
        <f>'SAME R Results'!BR73</f>
        <v>642.34878729323918</v>
      </c>
      <c r="CA97" s="784">
        <f>'SAME R Results'!BS73</f>
        <v>0.54671768178993119</v>
      </c>
      <c r="CB97" s="784">
        <f>'SAME R Results'!BT73</f>
        <v>0.48</v>
      </c>
      <c r="CC97" s="784">
        <f>'SAME R Results'!BV73</f>
        <v>2.3420943311841063</v>
      </c>
      <c r="CD97" s="880">
        <f>'SAME R Results'!BW73</f>
        <v>1</v>
      </c>
      <c r="CE97" s="1086">
        <f>'SAME R Results'!BZ73</f>
        <v>232.47862240899161</v>
      </c>
      <c r="CF97" s="1777">
        <f>'SAME R Results'!CA73</f>
        <v>0.49000000000004595</v>
      </c>
      <c r="CG97" s="1777" t="str">
        <f>'SAME R Results'!CB73</f>
        <v xml:space="preserve"> 40P</v>
      </c>
      <c r="CH97" s="1777">
        <f>'SAME R Results'!CC73</f>
        <v>242</v>
      </c>
      <c r="CI97" s="1777">
        <f>'SAME R Results'!CD73</f>
        <v>1.400219929630905</v>
      </c>
      <c r="CJ97" s="1777"/>
      <c r="CK97" s="1777"/>
      <c r="CL97" s="2015"/>
      <c r="CM97" s="2015"/>
      <c r="CN97" s="2016"/>
      <c r="CO97" s="2016"/>
      <c r="CP97" s="2016"/>
      <c r="CQ97" s="2071">
        <f t="shared" si="9"/>
        <v>51156.156885461409</v>
      </c>
      <c r="CR97" s="2074">
        <f t="shared" si="10"/>
        <v>19.547989154834269</v>
      </c>
      <c r="CS97" s="2082">
        <f t="shared" si="11"/>
        <v>238.23186302750273</v>
      </c>
      <c r="CT97" s="2074">
        <f t="shared" si="12"/>
        <v>24554.955305021474</v>
      </c>
      <c r="CU97" s="2074">
        <f t="shared" si="13"/>
        <v>40.724977405904724</v>
      </c>
      <c r="CV97" s="1268">
        <v>75</v>
      </c>
      <c r="CW97" s="2074">
        <f t="shared" si="14"/>
        <v>24.47782773292187</v>
      </c>
      <c r="CX97" s="2071">
        <f t="shared" si="15"/>
        <v>300525.98297295586</v>
      </c>
      <c r="CY97" s="2074">
        <f t="shared" si="16"/>
        <v>5.3926353857970968</v>
      </c>
      <c r="CZ97" s="2074">
        <f t="shared" si="17"/>
        <v>109.80747712243456</v>
      </c>
    </row>
    <row r="98" spans="1:105" ht="16.5" customHeight="1" x14ac:dyDescent="0.25">
      <c r="A98" s="780">
        <v>2</v>
      </c>
      <c r="B98" s="784" t="str">
        <f>'SAME R Results'!A85</f>
        <v>8(4)</v>
      </c>
      <c r="C98" s="839" t="str">
        <f>'SAME R Results'!B85</f>
        <v>Pyrell</v>
      </c>
      <c r="D98" s="784" t="str">
        <f>'SAME R Results'!C85</f>
        <v>P10</v>
      </c>
      <c r="E98" s="784" t="str">
        <f>'SAME R Results'!D85</f>
        <v>48 P</v>
      </c>
      <c r="F98" s="784">
        <f>'SAME R Results'!E85</f>
        <v>0</v>
      </c>
      <c r="G98" s="784">
        <f>'SAME R Results'!F85</f>
        <v>95</v>
      </c>
      <c r="H98" s="785" t="str">
        <f>'SAME R Results'!G85</f>
        <v>No flow run w/ aging</v>
      </c>
      <c r="I98" s="784">
        <f>'SAME R Results'!H85</f>
        <v>250</v>
      </c>
      <c r="J98" s="786">
        <f>'SAME R Results'!I85</f>
        <v>40428.354166666664</v>
      </c>
      <c r="K98" s="784">
        <f>'SAME R Results'!J85</f>
        <v>0</v>
      </c>
      <c r="L98" s="788"/>
      <c r="M98" s="788"/>
      <c r="N98" s="784">
        <f>'SAME R Results'!K85</f>
        <v>0</v>
      </c>
      <c r="O98" s="793">
        <f>'SAME R Results'!L85</f>
        <v>1.22</v>
      </c>
      <c r="P98" s="784">
        <f>'SAME R Results'!M85</f>
        <v>60</v>
      </c>
      <c r="Q98" s="784">
        <f>'SAME R Results'!N85</f>
        <v>11</v>
      </c>
      <c r="R98" s="784">
        <f>'SAME R Results'!O85</f>
        <v>8</v>
      </c>
      <c r="S98" s="784" t="str">
        <f>'SAME R Results'!P85</f>
        <v>n</v>
      </c>
      <c r="T98" s="784" t="str">
        <f>'SAME R Results'!Q85</f>
        <v>N</v>
      </c>
      <c r="U98" s="784">
        <f>'SAME R Results'!R85</f>
        <v>38</v>
      </c>
      <c r="V98" s="784" t="str">
        <f>'SAME R Results'!S85</f>
        <v>y</v>
      </c>
      <c r="W98" s="784">
        <f>'SAME R Results'!T85</f>
        <v>60</v>
      </c>
      <c r="X98" s="784" t="str">
        <f>'SAME R Results'!U85</f>
        <v>n</v>
      </c>
      <c r="Y98" s="784" t="str">
        <f>'SAME R Results'!V85</f>
        <v>y</v>
      </c>
      <c r="Z98" s="784" t="str">
        <f>'SAME R Results'!W85</f>
        <v>y</v>
      </c>
      <c r="AA98" s="784" t="str">
        <f>'SAME R Results'!X85</f>
        <v>y</v>
      </c>
      <c r="AB98" s="784" t="str">
        <f>'SAME R Results'!Y85</f>
        <v>y</v>
      </c>
      <c r="AC98" s="789"/>
      <c r="AD98" s="784" t="str">
        <f>'SAME R Results'!Z85</f>
        <v>y</v>
      </c>
      <c r="AE98" s="784">
        <f>'SAME R Results'!AA85</f>
        <v>10</v>
      </c>
      <c r="AF98" s="784" t="str">
        <f>'SAME R Results'!AB85</f>
        <v>y</v>
      </c>
      <c r="AG98" s="817">
        <f>'SAME R Results'!AC85</f>
        <v>3.852706928546E-2</v>
      </c>
      <c r="AH98" s="819">
        <f>'SAME R Results'!AD85</f>
        <v>0</v>
      </c>
      <c r="AI98" s="784">
        <f>'SAME R Results'!AE85</f>
        <v>58</v>
      </c>
      <c r="AJ98" s="784">
        <f>'SAME R Results'!AF85</f>
        <v>480</v>
      </c>
      <c r="AK98" s="784">
        <f>'SAME R Results'!AG85</f>
        <v>0</v>
      </c>
      <c r="AL98" s="784" t="str">
        <f>'SAME R Results'!AH85</f>
        <v>n</v>
      </c>
      <c r="AM98" s="784" t="str">
        <f>'SAME R Results'!AI85</f>
        <v>y</v>
      </c>
      <c r="AN98" s="784" t="str">
        <f>'SAME R Results'!AJ85</f>
        <v>y</v>
      </c>
      <c r="AO98" s="784" t="str">
        <f>'SAME R Results'!AK85</f>
        <v>y</v>
      </c>
      <c r="AP98" s="784" t="str">
        <f>'SAME R Results'!AL85</f>
        <v>y</v>
      </c>
      <c r="AQ98" s="784" t="str">
        <f>'SAME R Results'!AM85</f>
        <v>y</v>
      </c>
      <c r="AR98" s="817">
        <f>'SAME R Results'!AN85</f>
        <v>3.852706928546E-2</v>
      </c>
      <c r="AS98" s="819">
        <f>'SAME R Results'!AO85</f>
        <v>0</v>
      </c>
      <c r="AT98" s="784">
        <f>'SAME R Results'!AP85</f>
        <v>0</v>
      </c>
      <c r="AU98" s="789"/>
      <c r="AV98" s="821">
        <f>'SAME R Results'!AQ85</f>
        <v>0</v>
      </c>
      <c r="AW98" s="821">
        <f>'SAME R Results'!AR85</f>
        <v>4.8198089999999993</v>
      </c>
      <c r="AX98" s="821">
        <f>'SAME R Results'!AS85</f>
        <v>0</v>
      </c>
      <c r="AY98" s="821">
        <f>'SAME R Results'!AT85</f>
        <v>0</v>
      </c>
      <c r="AZ98" s="824"/>
      <c r="BA98" s="824"/>
      <c r="BB98" s="821">
        <f>'SAME R Results'!AU85</f>
        <v>0.16464243999999997</v>
      </c>
      <c r="BC98" s="821">
        <f>'SAME R Results'!AV85</f>
        <v>2.6260390000000005E-2</v>
      </c>
      <c r="BD98" s="821">
        <f>'SAME R Results'!AW85</f>
        <v>4.7402505000000001</v>
      </c>
      <c r="BE98" s="821">
        <f>'SAME R Results'!AX85</f>
        <v>4.6792449999999999</v>
      </c>
      <c r="BF98" s="827">
        <f>'SAME R Results'!AY85</f>
        <v>1985</v>
      </c>
      <c r="BG98" s="784">
        <f>'SAME R Results'!AZ85</f>
        <v>0.26197819999999999</v>
      </c>
      <c r="BH98" s="784">
        <f>'SAME R Results'!BA85</f>
        <v>7.5515749999999993E-2</v>
      </c>
      <c r="BI98" s="789"/>
      <c r="BJ98" s="784">
        <f>'SAME R Results'!BB85</f>
        <v>9.1852</v>
      </c>
      <c r="BK98" s="784">
        <f>'SAME R Results'!BC85</f>
        <v>6.1005500000000268E-2</v>
      </c>
      <c r="BL98" s="2159">
        <f>'SAME R Results'!BD85</f>
        <v>71387.637341986352</v>
      </c>
      <c r="BM98" s="784">
        <f>'SAME R Results'!BE85</f>
        <v>9.9926824825918477</v>
      </c>
      <c r="BN98" s="784">
        <f>'SAME R Results'!BF85</f>
        <v>0.37536620957706895</v>
      </c>
      <c r="BO98" s="784">
        <f>'SAME R Results'!BG85</f>
        <v>0.12644649917556822</v>
      </c>
      <c r="BP98" s="789"/>
      <c r="BQ98" s="784">
        <f>'SAME R Results'!BH85</f>
        <v>11.899025115222525</v>
      </c>
      <c r="BR98" s="817">
        <f>'SAME R Results'!BI85</f>
        <v>0.13997777282810692</v>
      </c>
      <c r="BS98" s="817">
        <f>'SAME R Results'!BJ85</f>
        <v>0.6828048281760063</v>
      </c>
      <c r="BT98" s="817">
        <f>'SAME R Results'!BL85</f>
        <v>2.9685773194549352</v>
      </c>
      <c r="BU98" s="817">
        <f>'SAME R Results'!BM85</f>
        <v>3.5214004861099841</v>
      </c>
      <c r="BV98" s="817">
        <f>'SAME R Results'!BN85</f>
        <v>6.3378262236454569E-2</v>
      </c>
      <c r="BW98" s="784">
        <f>'SAME R Results'!BO85</f>
        <v>71387.637341986352</v>
      </c>
      <c r="BX98" s="784">
        <f>'SAME R Results'!BP85</f>
        <v>70202.626365373348</v>
      </c>
      <c r="BY98" s="784">
        <f>'SAME R Results'!BQ85</f>
        <v>67024.478448313632</v>
      </c>
      <c r="BZ98" s="784">
        <f>'SAME R Results'!BR85</f>
        <v>9.9926824825918477</v>
      </c>
      <c r="CA98" s="784">
        <f>'SAME R Results'!BS85</f>
        <v>1.3541130249489537E-2</v>
      </c>
      <c r="CB98" s="784">
        <f>'SAME R Results'!BT85</f>
        <v>0.48</v>
      </c>
      <c r="CC98" s="784">
        <f>'SAME R Results'!BV85</f>
        <v>2.6988672709046719</v>
      </c>
      <c r="CD98" s="880">
        <f>'SAME R Results'!BW85</f>
        <v>1</v>
      </c>
      <c r="CE98" s="1086">
        <f>'SAME R Results'!BZ85</f>
        <v>236.14679358180084</v>
      </c>
      <c r="CF98" s="1777">
        <f>'SAME R Results'!CA85</f>
        <v>0.42333333333338663</v>
      </c>
      <c r="CG98" s="1777" t="str">
        <f>'SAME R Results'!CB85</f>
        <v xml:space="preserve"> 48P</v>
      </c>
      <c r="CH98" s="1777">
        <f>'SAME R Results'!CC85</f>
        <v>250</v>
      </c>
      <c r="CI98" s="1777">
        <f>'SAME R Results'!CD85</f>
        <v>0.16864760005825077</v>
      </c>
      <c r="CJ98" s="1777"/>
      <c r="CK98" s="1777"/>
      <c r="CL98" s="2015">
        <f>'SAME R Results'!CI85</f>
        <v>85</v>
      </c>
      <c r="CM98" s="2015" t="str">
        <f>'SAME R Results'!CJ85</f>
        <v>Pyrell</v>
      </c>
      <c r="CN98" s="2016">
        <f>'SAME R Results'!CK85</f>
        <v>0.13997777282810692</v>
      </c>
      <c r="CO98" s="2016">
        <f>'SAME R Results'!CL85</f>
        <v>3.1545963298863847E-2</v>
      </c>
      <c r="CP98" s="2016">
        <f>'SAME R Results'!CM85</f>
        <v>3.0173965984118589E-2</v>
      </c>
      <c r="CQ98" s="2071">
        <f t="shared" si="9"/>
        <v>11998.905229750215</v>
      </c>
      <c r="CR98" s="2074">
        <f t="shared" si="10"/>
        <v>83.340936598164745</v>
      </c>
      <c r="CS98" s="2082">
        <f t="shared" si="11"/>
        <v>24.789635656713596</v>
      </c>
      <c r="CT98" s="2074">
        <f t="shared" si="12"/>
        <v>5759.4745102801025</v>
      </c>
      <c r="CU98" s="2074">
        <f t="shared" si="13"/>
        <v>173.62695124617659</v>
      </c>
      <c r="CV98" s="1268">
        <v>76</v>
      </c>
      <c r="CW98" s="2074">
        <f t="shared" si="14"/>
        <v>163.73140607573177</v>
      </c>
      <c r="CX98" s="2071">
        <f t="shared" si="15"/>
        <v>471503.42991274892</v>
      </c>
      <c r="CY98" s="2074">
        <f t="shared" si="16"/>
        <v>0.80619841460926045</v>
      </c>
      <c r="CZ98" s="2074">
        <f t="shared" si="17"/>
        <v>69.988886414053454</v>
      </c>
    </row>
    <row r="99" spans="1:105" ht="16.5" customHeight="1" x14ac:dyDescent="0.25">
      <c r="A99" s="780">
        <v>2</v>
      </c>
      <c r="B99" s="784" t="str">
        <f>'SAME R Results'!A86</f>
        <v>8(4)</v>
      </c>
      <c r="C99" s="839" t="str">
        <f>'SAME R Results'!B86</f>
        <v>Pyrell</v>
      </c>
      <c r="D99" s="784" t="str">
        <f>'SAME R Results'!C86</f>
        <v>P10</v>
      </c>
      <c r="E99" s="784" t="str">
        <f>'SAME R Results'!D86</f>
        <v>48PA</v>
      </c>
      <c r="F99" s="784">
        <f>'SAME R Results'!E86</f>
        <v>0</v>
      </c>
      <c r="G99" s="784" t="str">
        <f>'SAME R Results'!F86</f>
        <v>95a</v>
      </c>
      <c r="H99" s="785" t="str">
        <f>'SAME R Results'!G86</f>
        <v>aged</v>
      </c>
      <c r="I99" s="784">
        <f>'SAME R Results'!H86</f>
        <v>250</v>
      </c>
      <c r="J99" s="786">
        <f>'SAME R Results'!I86</f>
        <v>40428.354166666664</v>
      </c>
      <c r="K99" s="784">
        <f>'SAME R Results'!J86</f>
        <v>0</v>
      </c>
      <c r="L99" s="788"/>
      <c r="M99" s="788"/>
      <c r="N99" s="784">
        <f>'SAME R Results'!K86</f>
        <v>0</v>
      </c>
      <c r="O99" s="793">
        <f>'SAME R Results'!L86</f>
        <v>1.22</v>
      </c>
      <c r="P99" s="784">
        <f>'SAME R Results'!M86</f>
        <v>0</v>
      </c>
      <c r="Q99" s="784">
        <f>'SAME R Results'!N86</f>
        <v>0</v>
      </c>
      <c r="R99" s="784">
        <f>'SAME R Results'!O86</f>
        <v>0</v>
      </c>
      <c r="S99" s="784">
        <f>'SAME R Results'!P86</f>
        <v>0</v>
      </c>
      <c r="T99" s="784">
        <f>'SAME R Results'!Q86</f>
        <v>0</v>
      </c>
      <c r="U99" s="784" t="str">
        <f>'SAME R Results'!R86</f>
        <v>n/a</v>
      </c>
      <c r="V99" s="784">
        <f>'SAME R Results'!S86</f>
        <v>0</v>
      </c>
      <c r="W99" s="784">
        <f>'SAME R Results'!T86</f>
        <v>0</v>
      </c>
      <c r="X99" s="784" t="str">
        <f>'SAME R Results'!U86</f>
        <v>n</v>
      </c>
      <c r="Y99" s="784" t="str">
        <f>'SAME R Results'!V86</f>
        <v>y</v>
      </c>
      <c r="Z99" s="784" t="str">
        <f>'SAME R Results'!W86</f>
        <v>y</v>
      </c>
      <c r="AA99" s="784" t="str">
        <f>'SAME R Results'!X86</f>
        <v>y</v>
      </c>
      <c r="AB99" s="784" t="str">
        <f>'SAME R Results'!Y86</f>
        <v>y</v>
      </c>
      <c r="AC99" s="789"/>
      <c r="AD99" s="784" t="str">
        <f>'SAME R Results'!Z86</f>
        <v>y</v>
      </c>
      <c r="AE99" s="784">
        <f>'SAME R Results'!AA86</f>
        <v>10</v>
      </c>
      <c r="AF99" s="784" t="str">
        <f>'SAME R Results'!AB86</f>
        <v>y</v>
      </c>
      <c r="AG99" s="817">
        <f>'SAME R Results'!AC86</f>
        <v>3.852706928546E-2</v>
      </c>
      <c r="AH99" s="819">
        <f>'SAME R Results'!AD86</f>
        <v>0</v>
      </c>
      <c r="AI99" s="784">
        <f>'SAME R Results'!AE86</f>
        <v>0</v>
      </c>
      <c r="AJ99" s="784">
        <f>'SAME R Results'!AF86</f>
        <v>0</v>
      </c>
      <c r="AK99" s="784">
        <f>'SAME R Results'!AG86</f>
        <v>0</v>
      </c>
      <c r="AL99" s="784">
        <f>'SAME R Results'!AH86</f>
        <v>0</v>
      </c>
      <c r="AM99" s="784">
        <f>'SAME R Results'!AI86</f>
        <v>0</v>
      </c>
      <c r="AN99" s="784">
        <f>'SAME R Results'!AJ86</f>
        <v>0</v>
      </c>
      <c r="AO99" s="784">
        <f>'SAME R Results'!AK86</f>
        <v>0</v>
      </c>
      <c r="AP99" s="784">
        <f>'SAME R Results'!AL86</f>
        <v>0</v>
      </c>
      <c r="AQ99" s="784">
        <f>'SAME R Results'!AM86</f>
        <v>0</v>
      </c>
      <c r="AR99" s="817">
        <f>'SAME R Results'!AN86</f>
        <v>0</v>
      </c>
      <c r="AS99" s="819">
        <f>'SAME R Results'!AO86</f>
        <v>0</v>
      </c>
      <c r="AT99" s="784">
        <f>'SAME R Results'!AP86</f>
        <v>0</v>
      </c>
      <c r="AU99" s="789"/>
      <c r="AV99" s="821">
        <f>'SAME R Results'!AQ86</f>
        <v>0</v>
      </c>
      <c r="AW99" s="821">
        <f>'SAME R Results'!AR86</f>
        <v>4.3817289999999991</v>
      </c>
      <c r="AX99" s="821">
        <f>'SAME R Results'!AS86</f>
        <v>0</v>
      </c>
      <c r="AY99" s="821">
        <f>'SAME R Results'!AT86</f>
        <v>0</v>
      </c>
      <c r="AZ99" s="824"/>
      <c r="BA99" s="824"/>
      <c r="BB99" s="821">
        <f>'SAME R Results'!AU86</f>
        <v>0.15617359999999997</v>
      </c>
      <c r="BC99" s="821">
        <f>'SAME R Results'!AV86</f>
        <v>2.9205314999999999E-2</v>
      </c>
      <c r="BD99" s="821">
        <f>'SAME R Results'!AW86</f>
        <v>4.7462305000000002</v>
      </c>
      <c r="BE99" s="821">
        <f>'SAME R Results'!AX86</f>
        <v>4.6675719999999989</v>
      </c>
      <c r="BF99" s="827">
        <f>'SAME R Results'!AY86</f>
        <v>999</v>
      </c>
      <c r="BG99" s="784">
        <f>'SAME R Results'!AZ86</f>
        <v>0.27084355000000004</v>
      </c>
      <c r="BH99" s="784">
        <f>'SAME R Results'!BA86</f>
        <v>8.0139160000000001E-2</v>
      </c>
      <c r="BI99" s="789"/>
      <c r="BJ99" s="784">
        <f>'SAME R Results'!BB86</f>
        <v>8.7778999999999989</v>
      </c>
      <c r="BK99" s="784">
        <f>'SAME R Results'!BC86</f>
        <v>7.8658500000001297E-2</v>
      </c>
      <c r="BL99" s="2159">
        <f>'SAME R Results'!BD86</f>
        <v>35876.448108697521</v>
      </c>
      <c r="BM99" s="784">
        <f>'SAME R Results'!BE86</f>
        <v>12.910104784744156</v>
      </c>
      <c r="BN99" s="784">
        <f>'SAME R Results'!BF86</f>
        <v>0.34105657832218012</v>
      </c>
      <c r="BO99" s="784">
        <f>'SAME R Results'!BG86</f>
        <v>0.12806541949514919</v>
      </c>
      <c r="BP99" s="789"/>
      <c r="BQ99" s="784">
        <f>'SAME R Results'!BH86</f>
        <v>11.261671781275142</v>
      </c>
      <c r="BR99" s="817">
        <f>'SAME R Results'!BI86</f>
        <v>0.35984902255734624</v>
      </c>
      <c r="BS99" s="817">
        <f>'SAME R Results'!BJ86</f>
        <v>0.84320194801804194</v>
      </c>
      <c r="BT99" s="817">
        <f>'SAME R Results'!BL86</f>
        <v>2.6631434126922806</v>
      </c>
      <c r="BU99" s="817">
        <f>'SAME R Results'!BM86</f>
        <v>2.5162745563990132</v>
      </c>
      <c r="BV99" s="817">
        <f>'SAME R Results'!BN86</f>
        <v>0.23507946326104442</v>
      </c>
      <c r="BW99" s="784">
        <f>'SAME R Results'!BO86</f>
        <v>35876.448108697521</v>
      </c>
      <c r="BX99" s="784">
        <f>'SAME R Results'!BP86</f>
        <v>35280.062231802614</v>
      </c>
      <c r="BY99" s="784">
        <f>'SAME R Results'!BQ86</f>
        <v>33706.148043035486</v>
      </c>
      <c r="BZ99" s="784">
        <f>'SAME R Results'!BR86</f>
        <v>12.910104784744156</v>
      </c>
      <c r="CA99" s="784">
        <f>'SAME R Results'!BS86</f>
        <v>1.7459491254550583E-2</v>
      </c>
      <c r="CB99" s="784">
        <f>'SAME R Results'!BT86</f>
        <v>0.48</v>
      </c>
      <c r="CC99" s="784">
        <f>'SAME R Results'!BV86</f>
        <v>2.6728279213695627</v>
      </c>
      <c r="CD99" s="880">
        <f>'SAME R Results'!BW86</f>
        <v>1</v>
      </c>
      <c r="CE99" s="1086">
        <f>'SAME R Results'!BZ86</f>
        <v>236.14679358180084</v>
      </c>
      <c r="CF99" s="1777">
        <f>'SAME R Results'!CA86</f>
        <v>0.42333333333338663</v>
      </c>
      <c r="CG99" s="1777">
        <f>'SAME R Results'!CB86</f>
        <v>0</v>
      </c>
      <c r="CH99" s="1777">
        <f>'SAME R Results'!CC86</f>
        <v>0</v>
      </c>
      <c r="CI99" s="1777">
        <f>'SAME R Results'!CD86</f>
        <v>0.1596142457188402</v>
      </c>
      <c r="CJ99" s="1777"/>
      <c r="CK99" s="1777"/>
      <c r="CL99" s="2015">
        <f>'SAME R Results'!CI86</f>
        <v>86</v>
      </c>
      <c r="CM99" s="2015" t="str">
        <f>'SAME R Results'!CJ86</f>
        <v>Pyrell</v>
      </c>
      <c r="CN99" s="2016">
        <f>'SAME R Results'!CK86</f>
        <v>0.35984902255734624</v>
      </c>
      <c r="CO99" s="2016">
        <f>'SAME R Results'!CL86</f>
        <v>3.0284720150453789E-2</v>
      </c>
      <c r="CP99" s="2016">
        <f>'SAME R Results'!CM86</f>
        <v>2.7173950395280269E-2</v>
      </c>
      <c r="CQ99" s="2071">
        <f t="shared" si="9"/>
        <v>6371.4249190514565</v>
      </c>
      <c r="CR99" s="2074">
        <f t="shared" si="10"/>
        <v>156.95076261667299</v>
      </c>
      <c r="CS99" s="2082">
        <f t="shared" si="11"/>
        <v>23.46181621098988</v>
      </c>
      <c r="CT99" s="2074">
        <f t="shared" si="12"/>
        <v>3058.2839611446989</v>
      </c>
      <c r="CU99" s="2074">
        <f t="shared" si="13"/>
        <v>326.9807554514021</v>
      </c>
      <c r="CV99" s="1268">
        <v>77</v>
      </c>
      <c r="CW99" s="2074">
        <f t="shared" si="14"/>
        <v>119.94324567800314</v>
      </c>
      <c r="CX99" s="2071">
        <f t="shared" si="15"/>
        <v>183410.25225233761</v>
      </c>
      <c r="CY99" s="2074">
        <f t="shared" si="16"/>
        <v>1.1005204941207289</v>
      </c>
      <c r="CZ99" s="2074">
        <f t="shared" si="17"/>
        <v>179.92451127867312</v>
      </c>
    </row>
    <row r="100" spans="1:105" ht="16.5" customHeight="1" x14ac:dyDescent="0.25">
      <c r="A100" s="780">
        <v>2</v>
      </c>
      <c r="B100" s="784" t="str">
        <f>'SAME R Results'!A91</f>
        <v>9(4)</v>
      </c>
      <c r="C100" s="839" t="str">
        <f>'SAME R Results'!B91</f>
        <v>Pyrell</v>
      </c>
      <c r="D100" s="784" t="str">
        <f>'SAME R Results'!C91</f>
        <v>P11</v>
      </c>
      <c r="E100" s="784" t="str">
        <f>'SAME R Results'!D91</f>
        <v>50 P</v>
      </c>
      <c r="F100" s="784">
        <f>'SAME R Results'!E91</f>
        <v>0</v>
      </c>
      <c r="G100" s="784">
        <f>'SAME R Results'!F91</f>
        <v>97</v>
      </c>
      <c r="H100" s="785" t="str">
        <f>'SAME R Results'!G91</f>
        <v>No flow run w/ aging</v>
      </c>
      <c r="I100" s="784">
        <f>'SAME R Results'!H91</f>
        <v>251</v>
      </c>
      <c r="J100" s="786">
        <f>'SAME R Results'!I91</f>
        <v>40429.354166666664</v>
      </c>
      <c r="K100" s="784">
        <f>'SAME R Results'!J91</f>
        <v>0</v>
      </c>
      <c r="L100" s="788"/>
      <c r="M100" s="788"/>
      <c r="N100" s="784">
        <f>'SAME R Results'!K91</f>
        <v>0</v>
      </c>
      <c r="O100" s="793">
        <f>'SAME R Results'!L91</f>
        <v>1.23</v>
      </c>
      <c r="P100" s="784">
        <f>'SAME R Results'!M91</f>
        <v>60</v>
      </c>
      <c r="Q100" s="784">
        <f>'SAME R Results'!N91</f>
        <v>11</v>
      </c>
      <c r="R100" s="784">
        <f>'SAME R Results'!O91</f>
        <v>8</v>
      </c>
      <c r="S100" s="784" t="str">
        <f>'SAME R Results'!P91</f>
        <v>n</v>
      </c>
      <c r="T100" s="784" t="str">
        <f>'SAME R Results'!Q91</f>
        <v>N</v>
      </c>
      <c r="U100" s="784">
        <f>'SAME R Results'!R91</f>
        <v>48.142857142857146</v>
      </c>
      <c r="V100" s="784" t="str">
        <f>'SAME R Results'!S91</f>
        <v>Y</v>
      </c>
      <c r="W100" s="784">
        <f>'SAME R Results'!T91</f>
        <v>60</v>
      </c>
      <c r="X100" s="784" t="str">
        <f>'SAME R Results'!U91</f>
        <v>n</v>
      </c>
      <c r="Y100" s="784" t="str">
        <f>'SAME R Results'!V91</f>
        <v>y</v>
      </c>
      <c r="Z100" s="784" t="str">
        <f>'SAME R Results'!W91</f>
        <v>y</v>
      </c>
      <c r="AA100" s="784" t="str">
        <f>'SAME R Results'!X91</f>
        <v>y</v>
      </c>
      <c r="AB100" s="784" t="str">
        <f>'SAME R Results'!Y91</f>
        <v>y</v>
      </c>
      <c r="AC100" s="789"/>
      <c r="AD100" s="784" t="str">
        <f>'SAME R Results'!Z91</f>
        <v>y</v>
      </c>
      <c r="AE100" s="784">
        <f>'SAME R Results'!AA91</f>
        <v>10</v>
      </c>
      <c r="AF100" s="784" t="str">
        <f>'SAME R Results'!AB91</f>
        <v>y</v>
      </c>
      <c r="AG100" s="817">
        <f>'SAME R Results'!AC91</f>
        <v>3.852706928546E-2</v>
      </c>
      <c r="AH100" s="819">
        <f>'SAME R Results'!AD91</f>
        <v>0</v>
      </c>
      <c r="AI100" s="784">
        <f>'SAME R Results'!AE91</f>
        <v>58</v>
      </c>
      <c r="AJ100" s="784">
        <f>'SAME R Results'!AF91</f>
        <v>480</v>
      </c>
      <c r="AK100" s="784">
        <f>'SAME R Results'!AG91</f>
        <v>0</v>
      </c>
      <c r="AL100" s="784" t="str">
        <f>'SAME R Results'!AH91</f>
        <v>n</v>
      </c>
      <c r="AM100" s="784" t="str">
        <f>'SAME R Results'!AI91</f>
        <v>y</v>
      </c>
      <c r="AN100" s="784" t="str">
        <f>'SAME R Results'!AJ91</f>
        <v>y</v>
      </c>
      <c r="AO100" s="784" t="str">
        <f>'SAME R Results'!AK91</f>
        <v>y</v>
      </c>
      <c r="AP100" s="784" t="str">
        <f>'SAME R Results'!AL91</f>
        <v>y</v>
      </c>
      <c r="AQ100" s="784" t="str">
        <f>'SAME R Results'!AM91</f>
        <v>y</v>
      </c>
      <c r="AR100" s="817">
        <f>'SAME R Results'!AN91</f>
        <v>3.852706928546E-2</v>
      </c>
      <c r="AS100" s="819">
        <f>'SAME R Results'!AO91</f>
        <v>0</v>
      </c>
      <c r="AT100" s="784">
        <f>'SAME R Results'!AP91</f>
        <v>0</v>
      </c>
      <c r="AU100" s="789"/>
      <c r="AV100" s="821">
        <f>'SAME R Results'!AQ91</f>
        <v>0</v>
      </c>
      <c r="AW100" s="821">
        <f>'SAME R Results'!AR91</f>
        <v>5.5750130000000011</v>
      </c>
      <c r="AX100" s="821">
        <f>'SAME R Results'!AS91</f>
        <v>0</v>
      </c>
      <c r="AY100" s="821">
        <f>'SAME R Results'!AT91</f>
        <v>0</v>
      </c>
      <c r="AZ100" s="824"/>
      <c r="BA100" s="824"/>
      <c r="BB100" s="821">
        <f>'SAME R Results'!AU91</f>
        <v>0.15550230000000001</v>
      </c>
      <c r="BC100" s="821">
        <f>'SAME R Results'!AV91</f>
        <v>2.8244029999999996E-2</v>
      </c>
      <c r="BD100" s="821">
        <f>'SAME R Results'!AW91</f>
        <v>4.7581319999999998</v>
      </c>
      <c r="BE100" s="821">
        <f>'SAME R Results'!AX91</f>
        <v>4.6959835000000005</v>
      </c>
      <c r="BF100" s="827">
        <f>'SAME R Results'!AY91</f>
        <v>1175.5</v>
      </c>
      <c r="BG100" s="784">
        <f>'SAME R Results'!AZ91</f>
        <v>0.29139700000000002</v>
      </c>
      <c r="BH100" s="784">
        <f>'SAME R Results'!BA91</f>
        <v>8.8974024999999998E-2</v>
      </c>
      <c r="BI100" s="789"/>
      <c r="BJ100" s="784">
        <f>'SAME R Results'!BB91</f>
        <v>12.943950000000001</v>
      </c>
      <c r="BK100" s="784">
        <f>'SAME R Results'!BC91</f>
        <v>6.2148499999999274E-2</v>
      </c>
      <c r="BL100" s="2159">
        <f>'SAME R Results'!BD91</f>
        <v>42225.750119902383</v>
      </c>
      <c r="BM100" s="784">
        <f>'SAME R Results'!BE91</f>
        <v>10.18122388245464</v>
      </c>
      <c r="BN100" s="784">
        <f>'SAME R Results'!BF91</f>
        <v>0.34367639103697178</v>
      </c>
      <c r="BO100" s="784">
        <f>'SAME R Results'!BG91</f>
        <v>0.13666694807136534</v>
      </c>
      <c r="BP100" s="789"/>
      <c r="BQ100" s="784">
        <f>'SAME R Results'!BH91</f>
        <v>16.695256072834521</v>
      </c>
      <c r="BR100" s="817">
        <f>'SAME R Results'!BI91</f>
        <v>0.24111410344504206</v>
      </c>
      <c r="BS100" s="817">
        <f>'SAME R Results'!BJ91</f>
        <v>0.91062386890871427</v>
      </c>
      <c r="BT100" s="817">
        <f>'SAME R Results'!BL91</f>
        <v>2.5147001223551824</v>
      </c>
      <c r="BU100" s="817">
        <f>'SAME R Results'!BM91</f>
        <v>3.1669271081639283</v>
      </c>
      <c r="BV100" s="817">
        <f>'SAME R Results'!BN91</f>
        <v>0.12406932130264109</v>
      </c>
      <c r="BW100" s="784">
        <f>'SAME R Results'!BO91</f>
        <v>42225.750119902383</v>
      </c>
      <c r="BX100" s="784">
        <f>'SAME R Results'!BP91</f>
        <v>41523.996768260775</v>
      </c>
      <c r="BY100" s="784">
        <f>'SAME R Results'!BQ91</f>
        <v>39666.623457049522</v>
      </c>
      <c r="BZ100" s="784">
        <f>'SAME R Results'!BR91</f>
        <v>10.18122388245464</v>
      </c>
      <c r="CA100" s="784">
        <f>'SAME R Results'!BS91</f>
        <v>1.3794837077155125E-2</v>
      </c>
      <c r="CB100" s="784">
        <f>'SAME R Results'!BT91</f>
        <v>0.48</v>
      </c>
      <c r="CC100" s="784">
        <f>'SAME R Results'!BV91</f>
        <v>2.6871073733344084</v>
      </c>
      <c r="CD100" s="880">
        <f>'SAME R Results'!BW91</f>
        <v>1</v>
      </c>
      <c r="CE100" s="1086">
        <f>'SAME R Results'!BZ91</f>
        <v>242.39387965391558</v>
      </c>
      <c r="CF100" s="1777">
        <f>'SAME R Results'!CA91</f>
        <v>0.43000000000004146</v>
      </c>
      <c r="CG100" s="1777" t="str">
        <f>'SAME R Results'!CB91</f>
        <v xml:space="preserve"> 50P</v>
      </c>
      <c r="CH100" s="1777">
        <f>'SAME R Results'!CC91</f>
        <v>251</v>
      </c>
      <c r="CI100" s="1777">
        <f>'SAME R Results'!CD91</f>
        <v>0.23295706148138948</v>
      </c>
      <c r="CJ100" s="1777"/>
      <c r="CK100" s="1777"/>
      <c r="CL100" s="2015">
        <f>'SAME R Results'!CI91</f>
        <v>91</v>
      </c>
      <c r="CM100" s="2015" t="str">
        <f>'SAME R Results'!CJ91</f>
        <v>Pyrell</v>
      </c>
      <c r="CN100" s="2016">
        <f>'SAME R Results'!CK91</f>
        <v>0.24111410344504206</v>
      </c>
      <c r="CO100" s="2016">
        <f>'SAME R Results'!CL91</f>
        <v>2.0585272219704409E-2</v>
      </c>
      <c r="CP100" s="2016">
        <f>'SAME R Results'!CM91</f>
        <v>3.2716229222399286E-2</v>
      </c>
      <c r="CQ100" s="2071">
        <f t="shared" si="9"/>
        <v>5058.412992971038</v>
      </c>
      <c r="CR100" s="2074">
        <f t="shared" si="10"/>
        <v>197.69046169017017</v>
      </c>
      <c r="CS100" s="2082">
        <f t="shared" si="11"/>
        <v>34.781783485071919</v>
      </c>
      <c r="CT100" s="2074">
        <f t="shared" si="12"/>
        <v>2428.0382366260983</v>
      </c>
      <c r="CU100" s="2074">
        <f t="shared" si="13"/>
        <v>411.85512852118785</v>
      </c>
      <c r="CV100" s="1268">
        <v>78</v>
      </c>
      <c r="CW100" s="2074">
        <f t="shared" si="14"/>
        <v>225.47364997746124</v>
      </c>
      <c r="CX100" s="2071">
        <f t="shared" si="15"/>
        <v>273729.32174846256</v>
      </c>
      <c r="CY100" s="2074">
        <f t="shared" si="16"/>
        <v>0.58543426255438258</v>
      </c>
      <c r="CZ100" s="2074">
        <f t="shared" si="17"/>
        <v>120.55705172252102</v>
      </c>
    </row>
    <row r="101" spans="1:105" ht="16.5" customHeight="1" x14ac:dyDescent="0.25">
      <c r="A101" s="780">
        <v>2</v>
      </c>
      <c r="B101" s="784" t="str">
        <f>'SAME R Results'!A92</f>
        <v>9(4)</v>
      </c>
      <c r="C101" s="839" t="str">
        <f>'SAME R Results'!B92</f>
        <v>Pyrell</v>
      </c>
      <c r="D101" s="784" t="str">
        <f>'SAME R Results'!C92</f>
        <v>P11</v>
      </c>
      <c r="E101" s="784" t="str">
        <f>'SAME R Results'!D92</f>
        <v>50PA</v>
      </c>
      <c r="F101" s="784">
        <f>'SAME R Results'!E92</f>
        <v>0</v>
      </c>
      <c r="G101" s="784" t="str">
        <f>'SAME R Results'!F92</f>
        <v>97a</v>
      </c>
      <c r="H101" s="785" t="str">
        <f>'SAME R Results'!G92</f>
        <v>aged</v>
      </c>
      <c r="I101" s="784">
        <f>'SAME R Results'!H92</f>
        <v>251</v>
      </c>
      <c r="J101" s="786">
        <f>'SAME R Results'!I92</f>
        <v>40429.354166666664</v>
      </c>
      <c r="K101" s="784">
        <f>'SAME R Results'!J92</f>
        <v>0</v>
      </c>
      <c r="L101" s="788"/>
      <c r="M101" s="788"/>
      <c r="N101" s="784">
        <f>'SAME R Results'!K92</f>
        <v>0</v>
      </c>
      <c r="O101" s="793">
        <f>'SAME R Results'!L92</f>
        <v>1.23</v>
      </c>
      <c r="P101" s="784">
        <f>'SAME R Results'!M92</f>
        <v>0</v>
      </c>
      <c r="Q101" s="784">
        <f>'SAME R Results'!N92</f>
        <v>0</v>
      </c>
      <c r="R101" s="784">
        <f>'SAME R Results'!O92</f>
        <v>0</v>
      </c>
      <c r="S101" s="784">
        <f>'SAME R Results'!P92</f>
        <v>0</v>
      </c>
      <c r="T101" s="784">
        <f>'SAME R Results'!Q92</f>
        <v>0</v>
      </c>
      <c r="U101" s="784">
        <f>'SAME R Results'!R92</f>
        <v>623.85714285714289</v>
      </c>
      <c r="V101" s="784">
        <f>'SAME R Results'!S92</f>
        <v>0</v>
      </c>
      <c r="W101" s="784">
        <f>'SAME R Results'!T92</f>
        <v>0</v>
      </c>
      <c r="X101" s="784" t="str">
        <f>'SAME R Results'!U92</f>
        <v>n</v>
      </c>
      <c r="Y101" s="784" t="str">
        <f>'SAME R Results'!V92</f>
        <v>y</v>
      </c>
      <c r="Z101" s="784" t="str">
        <f>'SAME R Results'!W92</f>
        <v>y</v>
      </c>
      <c r="AA101" s="784" t="str">
        <f>'SAME R Results'!X92</f>
        <v>y</v>
      </c>
      <c r="AB101" s="784" t="str">
        <f>'SAME R Results'!Y92</f>
        <v>y</v>
      </c>
      <c r="AC101" s="789"/>
      <c r="AD101" s="784" t="str">
        <f>'SAME R Results'!Z92</f>
        <v>y</v>
      </c>
      <c r="AE101" s="784">
        <f>'SAME R Results'!AA92</f>
        <v>10</v>
      </c>
      <c r="AF101" s="784" t="str">
        <f>'SAME R Results'!AB92</f>
        <v>y</v>
      </c>
      <c r="AG101" s="817">
        <f>'SAME R Results'!AC92</f>
        <v>3.852706928546E-2</v>
      </c>
      <c r="AH101" s="819">
        <f>'SAME R Results'!AD92</f>
        <v>0</v>
      </c>
      <c r="AI101" s="784">
        <f>'SAME R Results'!AE92</f>
        <v>0</v>
      </c>
      <c r="AJ101" s="784">
        <f>'SAME R Results'!AF92</f>
        <v>0</v>
      </c>
      <c r="AK101" s="784">
        <f>'SAME R Results'!AG92</f>
        <v>0</v>
      </c>
      <c r="AL101" s="784">
        <f>'SAME R Results'!AH92</f>
        <v>0</v>
      </c>
      <c r="AM101" s="784">
        <f>'SAME R Results'!AI92</f>
        <v>0</v>
      </c>
      <c r="AN101" s="784">
        <f>'SAME R Results'!AJ92</f>
        <v>0</v>
      </c>
      <c r="AO101" s="784">
        <f>'SAME R Results'!AK92</f>
        <v>0</v>
      </c>
      <c r="AP101" s="784">
        <f>'SAME R Results'!AL92</f>
        <v>0</v>
      </c>
      <c r="AQ101" s="784">
        <f>'SAME R Results'!AM92</f>
        <v>0</v>
      </c>
      <c r="AR101" s="817">
        <f>'SAME R Results'!AN92</f>
        <v>0</v>
      </c>
      <c r="AS101" s="819">
        <f>'SAME R Results'!AO92</f>
        <v>0</v>
      </c>
      <c r="AT101" s="784">
        <f>'SAME R Results'!AP92</f>
        <v>0</v>
      </c>
      <c r="AU101" s="789"/>
      <c r="AV101" s="821">
        <f>'SAME R Results'!AQ92</f>
        <v>0</v>
      </c>
      <c r="AW101" s="821">
        <f>'SAME R Results'!AR92</f>
        <v>5.2804570000000011</v>
      </c>
      <c r="AX101" s="821">
        <f>'SAME R Results'!AS92</f>
        <v>0</v>
      </c>
      <c r="AY101" s="821">
        <f>'SAME R Results'!AT92</f>
        <v>0</v>
      </c>
      <c r="AZ101" s="824"/>
      <c r="BA101" s="824"/>
      <c r="BB101" s="821">
        <f>'SAME R Results'!AU92</f>
        <v>0.16293330499999997</v>
      </c>
      <c r="BC101" s="821">
        <f>'SAME R Results'!AV92</f>
        <v>3.1524654999999999E-2</v>
      </c>
      <c r="BD101" s="821">
        <f>'SAME R Results'!AW92</f>
        <v>4.7554929999999995</v>
      </c>
      <c r="BE101" s="821">
        <f>'SAME R Results'!AX92</f>
        <v>4.6810145000000016</v>
      </c>
      <c r="BF101" s="827">
        <f>'SAME R Results'!AY92</f>
        <v>974.3</v>
      </c>
      <c r="BG101" s="784">
        <f>'SAME R Results'!AZ92</f>
        <v>0.29670709999999995</v>
      </c>
      <c r="BH101" s="784">
        <f>'SAME R Results'!BA92</f>
        <v>9.5581094999999977E-2</v>
      </c>
      <c r="BI101" s="789"/>
      <c r="BJ101" s="784">
        <f>'SAME R Results'!BB92</f>
        <v>11.96435</v>
      </c>
      <c r="BK101" s="784">
        <f>'SAME R Results'!BC92</f>
        <v>7.4478499999997894E-2</v>
      </c>
      <c r="BL101" s="2159">
        <f>'SAME R Results'!BD92</f>
        <v>34988.163542684197</v>
      </c>
      <c r="BM101" s="784">
        <f>'SAME R Results'!BE92</f>
        <v>12.21823054369557</v>
      </c>
      <c r="BN101" s="784">
        <f>'SAME R Results'!BF92</f>
        <v>0.35177459779881148</v>
      </c>
      <c r="BO101" s="784">
        <f>'SAME R Results'!BG92</f>
        <v>0.13460114595910688</v>
      </c>
      <c r="BP101" s="789"/>
      <c r="BQ101" s="784">
        <f>'SAME R Results'!BH92</f>
        <v>15.29757012775975</v>
      </c>
      <c r="BR101" s="817">
        <f>'SAME R Results'!BI92</f>
        <v>0.34921039879071691</v>
      </c>
      <c r="BS101" s="817">
        <f>'SAME R Results'!BJ92</f>
        <v>0.9416746822921217</v>
      </c>
      <c r="BT101" s="817">
        <f>'SAME R Results'!BL92</f>
        <v>2.6134591595950005</v>
      </c>
      <c r="BU101" s="817">
        <f>'SAME R Results'!BM92</f>
        <v>2.707388644393232</v>
      </c>
      <c r="BV101" s="817">
        <f>'SAME R Results'!BN92</f>
        <v>0.21265730431399044</v>
      </c>
      <c r="BW101" s="784">
        <f>'SAME R Results'!BO92</f>
        <v>34988.163542684197</v>
      </c>
      <c r="BX101" s="784">
        <f>'SAME R Results'!BP92</f>
        <v>34406.523142425234</v>
      </c>
      <c r="BY101" s="784">
        <f>'SAME R Results'!BQ92</f>
        <v>32872.148179928154</v>
      </c>
      <c r="BZ101" s="784">
        <f>'SAME R Results'!BR92</f>
        <v>12.21823054369557</v>
      </c>
      <c r="CA101" s="784">
        <f>'SAME R Results'!BS92</f>
        <v>1.6531674509455273E-2</v>
      </c>
      <c r="CB101" s="784">
        <f>'SAME R Results'!BT92</f>
        <v>0.48</v>
      </c>
      <c r="CC101" s="784">
        <f>'SAME R Results'!BV92</f>
        <v>2.6637416797541151</v>
      </c>
      <c r="CD101" s="880">
        <f>'SAME R Results'!BW92</f>
        <v>1</v>
      </c>
      <c r="CE101" s="1086">
        <f>'SAME R Results'!BZ92</f>
        <v>242.39387965391558</v>
      </c>
      <c r="CF101" s="1777">
        <f>'SAME R Results'!CA92</f>
        <v>0.43000000000004146</v>
      </c>
      <c r="CG101" s="1777">
        <f>'SAME R Results'!CB92</f>
        <v>0</v>
      </c>
      <c r="CH101" s="1777">
        <f>'SAME R Results'!CC92</f>
        <v>0</v>
      </c>
      <c r="CI101" s="1777">
        <f>'SAME R Results'!CD92</f>
        <v>0.21345446689895267</v>
      </c>
      <c r="CJ101" s="1777"/>
      <c r="CK101" s="1777"/>
      <c r="CL101" s="2015">
        <f>'SAME R Results'!CI92</f>
        <v>92</v>
      </c>
      <c r="CM101" s="2015" t="str">
        <f>'SAME R Results'!CJ92</f>
        <v>Pyrell</v>
      </c>
      <c r="CN101" s="2016">
        <f>'SAME R Results'!CK92</f>
        <v>0.34921039879071691</v>
      </c>
      <c r="CO101" s="2016">
        <f>'SAME R Results'!CL92</f>
        <v>2.2995455805132306E-2</v>
      </c>
      <c r="CP101" s="2016">
        <f>'SAME R Results'!CM92</f>
        <v>3.2200220527640336E-2</v>
      </c>
      <c r="CQ101" s="2071">
        <f t="shared" si="9"/>
        <v>4574.3426244136499</v>
      </c>
      <c r="CR101" s="2074">
        <f t="shared" si="10"/>
        <v>218.61064684199999</v>
      </c>
      <c r="CS101" s="2082">
        <f t="shared" si="11"/>
        <v>31.869937766166146</v>
      </c>
      <c r="CT101" s="2074">
        <f t="shared" si="12"/>
        <v>2195.6844597185523</v>
      </c>
      <c r="CU101" s="2074">
        <f t="shared" si="13"/>
        <v>455.43884758750005</v>
      </c>
      <c r="CV101" s="1268">
        <v>79</v>
      </c>
      <c r="CW101" s="2074">
        <f t="shared" si="14"/>
        <v>172.15388799913404</v>
      </c>
      <c r="CX101" s="2071">
        <f t="shared" si="15"/>
        <v>188997.80827991336</v>
      </c>
      <c r="CY101" s="2074">
        <f t="shared" si="16"/>
        <v>0.76675584579689537</v>
      </c>
      <c r="CZ101" s="2074">
        <f t="shared" si="17"/>
        <v>174.60519939535845</v>
      </c>
    </row>
    <row r="102" spans="1:105" ht="16.5" customHeight="1" x14ac:dyDescent="0.25">
      <c r="A102" s="780">
        <v>2</v>
      </c>
      <c r="B102" s="784" t="str">
        <f>'SAME R Results'!A112</f>
        <v>10 (4)</v>
      </c>
      <c r="C102" s="839" t="str">
        <f>'SAME R Results'!B112</f>
        <v>Pyrell</v>
      </c>
      <c r="D102" s="784" t="str">
        <f>'SAME R Results'!C112</f>
        <v>P12</v>
      </c>
      <c r="E102" s="784" t="str">
        <f>'SAME R Results'!D112</f>
        <v>60 P</v>
      </c>
      <c r="F102" s="784">
        <f>'SAME R Results'!E112</f>
        <v>0</v>
      </c>
      <c r="G102" s="784">
        <f>'SAME R Results'!F112</f>
        <v>107</v>
      </c>
      <c r="H102" s="785" t="str">
        <f>'SAME R Results'!G112</f>
        <v>Low flow run w/ aging</v>
      </c>
      <c r="I102" s="784">
        <f>'SAME R Results'!H112</f>
        <v>252</v>
      </c>
      <c r="J102" s="786">
        <f>'SAME R Results'!I112</f>
        <v>40430.305555555555</v>
      </c>
      <c r="K102" s="784">
        <f>'SAME R Results'!J112</f>
        <v>0</v>
      </c>
      <c r="L102" s="788"/>
      <c r="M102" s="788"/>
      <c r="N102" s="784">
        <f>'SAME R Results'!K112</f>
        <v>1</v>
      </c>
      <c r="O102" s="793">
        <f>'SAME R Results'!L112</f>
        <v>1.23</v>
      </c>
      <c r="P102" s="784">
        <f>'SAME R Results'!M112</f>
        <v>60</v>
      </c>
      <c r="Q102" s="784">
        <f>'SAME R Results'!N112</f>
        <v>11</v>
      </c>
      <c r="R102" s="784">
        <f>'SAME R Results'!O112</f>
        <v>8</v>
      </c>
      <c r="S102" s="784" t="str">
        <f>'SAME R Results'!P112</f>
        <v>n</v>
      </c>
      <c r="T102" s="784" t="str">
        <f>'SAME R Results'!Q112</f>
        <v>N</v>
      </c>
      <c r="U102" s="784">
        <f>'SAME R Results'!R112</f>
        <v>32</v>
      </c>
      <c r="V102" s="784" t="str">
        <f>'SAME R Results'!S112</f>
        <v>Y</v>
      </c>
      <c r="W102" s="784">
        <f>'SAME R Results'!T112</f>
        <v>60</v>
      </c>
      <c r="X102" s="784" t="str">
        <f>'SAME R Results'!U112</f>
        <v>n</v>
      </c>
      <c r="Y102" s="784" t="str">
        <f>'SAME R Results'!V112</f>
        <v>y</v>
      </c>
      <c r="Z102" s="784" t="str">
        <f>'SAME R Results'!W112</f>
        <v>y</v>
      </c>
      <c r="AA102" s="784" t="str">
        <f>'SAME R Results'!X112</f>
        <v>y</v>
      </c>
      <c r="AB102" s="784" t="str">
        <f>'SAME R Results'!Y112</f>
        <v>y</v>
      </c>
      <c r="AC102" s="789"/>
      <c r="AD102" s="784" t="str">
        <f>'SAME R Results'!Z112</f>
        <v>y</v>
      </c>
      <c r="AE102" s="784">
        <f>'SAME R Results'!AA112</f>
        <v>10</v>
      </c>
      <c r="AF102" s="784" t="str">
        <f>'SAME R Results'!AB112</f>
        <v>y</v>
      </c>
      <c r="AG102" s="817">
        <f>'SAME R Results'!AC112</f>
        <v>3.852706928546E-2</v>
      </c>
      <c r="AH102" s="819">
        <f>'SAME R Results'!AD112</f>
        <v>0</v>
      </c>
      <c r="AI102" s="784">
        <f>'SAME R Results'!AE112</f>
        <v>58</v>
      </c>
      <c r="AJ102" s="784">
        <f>'SAME R Results'!AF112</f>
        <v>480</v>
      </c>
      <c r="AK102" s="784">
        <f>'SAME R Results'!AG112</f>
        <v>0</v>
      </c>
      <c r="AL102" s="784" t="str">
        <f>'SAME R Results'!AH112</f>
        <v>n</v>
      </c>
      <c r="AM102" s="784" t="str">
        <f>'SAME R Results'!AI112</f>
        <v>y</v>
      </c>
      <c r="AN102" s="784" t="str">
        <f>'SAME R Results'!AJ112</f>
        <v>y</v>
      </c>
      <c r="AO102" s="784" t="str">
        <f>'SAME R Results'!AK112</f>
        <v>y</v>
      </c>
      <c r="AP102" s="784" t="str">
        <f>'SAME R Results'!AL112</f>
        <v>y</v>
      </c>
      <c r="AQ102" s="784" t="str">
        <f>'SAME R Results'!AM112</f>
        <v>y</v>
      </c>
      <c r="AR102" s="817">
        <f>'SAME R Results'!AN112</f>
        <v>3.852706928546E-2</v>
      </c>
      <c r="AS102" s="819">
        <f>'SAME R Results'!AO112</f>
        <v>0</v>
      </c>
      <c r="AT102" s="784">
        <f>'SAME R Results'!AP112</f>
        <v>0</v>
      </c>
      <c r="AU102" s="789"/>
      <c r="AV102" s="821">
        <f>'SAME R Results'!AQ112</f>
        <v>0</v>
      </c>
      <c r="AW102" s="821">
        <f>'SAME R Results'!AR112</f>
        <v>6.2564994999999985</v>
      </c>
      <c r="AX102" s="821">
        <f>'SAME R Results'!AS112</f>
        <v>0</v>
      </c>
      <c r="AY102" s="821">
        <f>'SAME R Results'!AT112</f>
        <v>0</v>
      </c>
      <c r="AZ102" s="824"/>
      <c r="BA102" s="824"/>
      <c r="BB102" s="821">
        <f>'SAME R Results'!AU112</f>
        <v>1.03875685</v>
      </c>
      <c r="BC102" s="821">
        <f>'SAME R Results'!AV112</f>
        <v>4.8187250000000001E-2</v>
      </c>
      <c r="BD102" s="821">
        <f>'SAME R Results'!AW112</f>
        <v>4.9907990000000009</v>
      </c>
      <c r="BE102" s="821">
        <f>'SAME R Results'!AX112</f>
        <v>4.6742700000000008</v>
      </c>
      <c r="BF102" s="827">
        <f>'SAME R Results'!AY112</f>
        <v>5698</v>
      </c>
      <c r="BG102" s="784">
        <f>'SAME R Results'!AZ112</f>
        <v>1.2753899999999998</v>
      </c>
      <c r="BH102" s="784">
        <f>'SAME R Results'!BA112</f>
        <v>9.5474234999999991E-2</v>
      </c>
      <c r="BI102" s="789"/>
      <c r="BJ102" s="784">
        <f>'SAME R Results'!BB112</f>
        <v>68.191050000000004</v>
      </c>
      <c r="BK102" s="784">
        <f>'SAME R Results'!BC112</f>
        <v>0.31652900000000006</v>
      </c>
      <c r="BL102" s="2159">
        <f>'SAME R Results'!BD112</f>
        <v>206018.55669814753</v>
      </c>
      <c r="BM102" s="784">
        <f>'SAME R Results'!BE112</f>
        <v>53.439569317905381</v>
      </c>
      <c r="BN102" s="784">
        <f>'SAME R Results'!BF112</f>
        <v>2.5745938350210387</v>
      </c>
      <c r="BO102" s="784">
        <f>'SAME R Results'!BG112</f>
        <v>0.76668107279214215</v>
      </c>
      <c r="BP102" s="789"/>
      <c r="BQ102" s="784">
        <f>'SAME R Results'!BH112</f>
        <v>84.672703734474837</v>
      </c>
      <c r="BR102" s="817">
        <f>'SAME R Results'!BI112</f>
        <v>0.25939201873064038</v>
      </c>
      <c r="BS102" s="817">
        <f>'SAME R Results'!BJ112</f>
        <v>0.92245705141344825</v>
      </c>
      <c r="BT102" s="817">
        <f>'SAME R Results'!BL112</f>
        <v>3.3581027710058611</v>
      </c>
      <c r="BU102" s="817">
        <f>'SAME R Results'!BM112</f>
        <v>3.0844272302867841</v>
      </c>
      <c r="BV102" s="817">
        <f>'SAME R Results'!BN112</f>
        <v>0.13755039317404683</v>
      </c>
      <c r="BW102" s="784">
        <f>'SAME R Results'!BO112</f>
        <v>206018.55669814753</v>
      </c>
      <c r="BX102" s="784">
        <f>'SAME R Results'!BP112</f>
        <v>202616.94836326546</v>
      </c>
      <c r="BY102" s="784">
        <f>'SAME R Results'!BQ112</f>
        <v>192944.84480306468</v>
      </c>
      <c r="BZ102" s="784">
        <f>'SAME R Results'!BR112</f>
        <v>53.439569317905381</v>
      </c>
      <c r="CA102" s="784">
        <f>'SAME R Results'!BS112</f>
        <v>7.0258590073692631E-2</v>
      </c>
      <c r="CB102" s="784">
        <f>'SAME R Results'!BT112</f>
        <v>0.48</v>
      </c>
      <c r="CC102" s="784">
        <f>'SAME R Results'!BV112</f>
        <v>2.5868712406318606</v>
      </c>
      <c r="CD102" s="880">
        <f>'SAME R Results'!BW112</f>
        <v>1</v>
      </c>
      <c r="CE102" s="1086">
        <f>'SAME R Results'!BZ112</f>
        <v>245.41410083875152</v>
      </c>
      <c r="CF102" s="1777">
        <f>'SAME R Results'!CA112</f>
        <v>0.52000000000002045</v>
      </c>
      <c r="CG102" s="1777" t="str">
        <f>'SAME R Results'!CB112</f>
        <v xml:space="preserve"> 60P</v>
      </c>
      <c r="CH102" s="1777">
        <f>'SAME R Results'!CC112</f>
        <v>252</v>
      </c>
      <c r="CI102" s="1777">
        <f>'SAME R Results'!CD112</f>
        <v>0.97699273539774811</v>
      </c>
      <c r="CJ102" s="1777"/>
      <c r="CK102" s="1777"/>
      <c r="CL102" s="2015">
        <f>'SAME R Results'!CI112</f>
        <v>112</v>
      </c>
      <c r="CM102" s="2015" t="str">
        <f>'SAME R Results'!CJ112</f>
        <v>Pyrell</v>
      </c>
      <c r="CN102" s="2016">
        <f>'SAME R Results'!CK112</f>
        <v>0.25939201873064038</v>
      </c>
      <c r="CO102" s="2016">
        <f>'SAME R Results'!CL112</f>
        <v>3.0406420504708442E-2</v>
      </c>
      <c r="CP102" s="2016">
        <f>'SAME R Results'!CM112</f>
        <v>3.6074243800038569E-2</v>
      </c>
      <c r="CQ102" s="2071">
        <f t="shared" si="9"/>
        <v>4866.2330978399177</v>
      </c>
      <c r="CR102" s="2074">
        <f t="shared" si="10"/>
        <v>205.49775974436821</v>
      </c>
      <c r="CS102" s="2082">
        <f t="shared" si="11"/>
        <v>176.40146611348925</v>
      </c>
      <c r="CT102" s="2074">
        <f t="shared" si="12"/>
        <v>2335.7918869631603</v>
      </c>
      <c r="CU102" s="2074">
        <f t="shared" si="13"/>
        <v>428.12033280076707</v>
      </c>
      <c r="CV102" s="1268">
        <v>80</v>
      </c>
      <c r="CW102" s="2074">
        <f t="shared" si="14"/>
        <v>217.86284792511179</v>
      </c>
      <c r="CX102" s="2071">
        <f t="shared" si="15"/>
        <v>254441.13632708247</v>
      </c>
      <c r="CY102" s="2074">
        <f t="shared" si="16"/>
        <v>0.6058857728940259</v>
      </c>
      <c r="CZ102" s="2074">
        <f t="shared" si="17"/>
        <v>129.69600936532018</v>
      </c>
    </row>
    <row r="103" spans="1:105" ht="16.5" customHeight="1" x14ac:dyDescent="0.25">
      <c r="A103" s="780">
        <v>2</v>
      </c>
      <c r="B103" s="784" t="str">
        <f>'SAME R Results'!A113</f>
        <v>10 (4)</v>
      </c>
      <c r="C103" s="839" t="str">
        <f>'SAME R Results'!B113</f>
        <v>Pyrell</v>
      </c>
      <c r="D103" s="784" t="str">
        <f>'SAME R Results'!C113</f>
        <v>P12</v>
      </c>
      <c r="E103" s="784" t="str">
        <f>'SAME R Results'!D113</f>
        <v>60PA</v>
      </c>
      <c r="F103" s="784">
        <f>'SAME R Results'!E113</f>
        <v>0</v>
      </c>
      <c r="G103" s="784" t="str">
        <f>'SAME R Results'!F113</f>
        <v>107a</v>
      </c>
      <c r="H103" s="785" t="str">
        <f>'SAME R Results'!G113</f>
        <v>aged</v>
      </c>
      <c r="I103" s="784">
        <f>'SAME R Results'!H113</f>
        <v>252</v>
      </c>
      <c r="J103" s="786">
        <f>'SAME R Results'!I113</f>
        <v>40430.305555555555</v>
      </c>
      <c r="K103" s="784">
        <f>'SAME R Results'!J113</f>
        <v>0</v>
      </c>
      <c r="L103" s="788"/>
      <c r="M103" s="788"/>
      <c r="N103" s="784">
        <f>'SAME R Results'!K113</f>
        <v>1</v>
      </c>
      <c r="O103" s="793">
        <f>'SAME R Results'!L113</f>
        <v>1.23</v>
      </c>
      <c r="P103" s="784">
        <f>'SAME R Results'!M113</f>
        <v>0</v>
      </c>
      <c r="Q103" s="784">
        <f>'SAME R Results'!N113</f>
        <v>0</v>
      </c>
      <c r="R103" s="784">
        <f>'SAME R Results'!O113</f>
        <v>0</v>
      </c>
      <c r="S103" s="784">
        <f>'SAME R Results'!P113</f>
        <v>0</v>
      </c>
      <c r="T103" s="784">
        <f>'SAME R Results'!Q113</f>
        <v>0</v>
      </c>
      <c r="U103" s="784">
        <f>'SAME R Results'!R113</f>
        <v>558.71428571428567</v>
      </c>
      <c r="V103" s="784">
        <f>'SAME R Results'!S113</f>
        <v>0</v>
      </c>
      <c r="W103" s="784">
        <f>'SAME R Results'!T113</f>
        <v>0</v>
      </c>
      <c r="X103" s="784" t="str">
        <f>'SAME R Results'!U113</f>
        <v>n</v>
      </c>
      <c r="Y103" s="784" t="str">
        <f>'SAME R Results'!V113</f>
        <v>y</v>
      </c>
      <c r="Z103" s="784" t="str">
        <f>'SAME R Results'!W113</f>
        <v>y</v>
      </c>
      <c r="AA103" s="784" t="str">
        <f>'SAME R Results'!X113</f>
        <v>y</v>
      </c>
      <c r="AB103" s="784" t="str">
        <f>'SAME R Results'!Y113</f>
        <v>y</v>
      </c>
      <c r="AC103" s="789"/>
      <c r="AD103" s="784" t="str">
        <f>'SAME R Results'!Z113</f>
        <v>y</v>
      </c>
      <c r="AE103" s="784">
        <f>'SAME R Results'!AA113</f>
        <v>10</v>
      </c>
      <c r="AF103" s="784" t="str">
        <f>'SAME R Results'!AB113</f>
        <v>y</v>
      </c>
      <c r="AG103" s="817">
        <f>'SAME R Results'!AC113</f>
        <v>3.852706928546E-2</v>
      </c>
      <c r="AH103" s="819">
        <f>'SAME R Results'!AD113</f>
        <v>0</v>
      </c>
      <c r="AI103" s="784">
        <f>'SAME R Results'!AE113</f>
        <v>0</v>
      </c>
      <c r="AJ103" s="784">
        <f>'SAME R Results'!AF113</f>
        <v>0</v>
      </c>
      <c r="AK103" s="784">
        <f>'SAME R Results'!AG113</f>
        <v>0</v>
      </c>
      <c r="AL103" s="784">
        <f>'SAME R Results'!AH113</f>
        <v>0</v>
      </c>
      <c r="AM103" s="784">
        <f>'SAME R Results'!AI113</f>
        <v>0</v>
      </c>
      <c r="AN103" s="784">
        <f>'SAME R Results'!AJ113</f>
        <v>0</v>
      </c>
      <c r="AO103" s="784">
        <f>'SAME R Results'!AK113</f>
        <v>0</v>
      </c>
      <c r="AP103" s="784">
        <f>'SAME R Results'!AL113</f>
        <v>0</v>
      </c>
      <c r="AQ103" s="784">
        <f>'SAME R Results'!AM113</f>
        <v>0</v>
      </c>
      <c r="AR103" s="817">
        <f>'SAME R Results'!AN113</f>
        <v>0</v>
      </c>
      <c r="AS103" s="819">
        <f>'SAME R Results'!AO113</f>
        <v>0</v>
      </c>
      <c r="AT103" s="784">
        <f>'SAME R Results'!AP113</f>
        <v>60</v>
      </c>
      <c r="AU103" s="789"/>
      <c r="AV103" s="821">
        <f>'SAME R Results'!AQ113</f>
        <v>0</v>
      </c>
      <c r="AW103" s="821">
        <f>'SAME R Results'!AR113</f>
        <v>6.2575835</v>
      </c>
      <c r="AX103" s="821">
        <f>'SAME R Results'!AS113</f>
        <v>0</v>
      </c>
      <c r="AY103" s="821">
        <f>'SAME R Results'!AT113</f>
        <v>0</v>
      </c>
      <c r="AZ103" s="824"/>
      <c r="BA103" s="824"/>
      <c r="BB103" s="821">
        <f>'SAME R Results'!AU113</f>
        <v>1.0220040000000001</v>
      </c>
      <c r="BC103" s="821">
        <f>'SAME R Results'!AV113</f>
        <v>3.4500119999999995E-2</v>
      </c>
      <c r="BD103" s="821">
        <f>'SAME R Results'!AW113</f>
        <v>4.9970245000000002</v>
      </c>
      <c r="BE103" s="821">
        <f>'SAME R Results'!AX113</f>
        <v>4.6750179999999997</v>
      </c>
      <c r="BF103" s="827">
        <f>'SAME R Results'!AY113</f>
        <v>5337</v>
      </c>
      <c r="BG103" s="784">
        <f>'SAME R Results'!AZ113</f>
        <v>1.282119</v>
      </c>
      <c r="BH103" s="784">
        <f>'SAME R Results'!BA113</f>
        <v>8.6364745000000007E-2</v>
      </c>
      <c r="BI103" s="789"/>
      <c r="BJ103" s="784">
        <f>'SAME R Results'!BB113</f>
        <v>67.131200000000007</v>
      </c>
      <c r="BK103" s="784">
        <f>'SAME R Results'!BC113</f>
        <v>0.32200650000000053</v>
      </c>
      <c r="BL103" s="2159">
        <f>'SAME R Results'!BD113</f>
        <v>192866.11921982534</v>
      </c>
      <c r="BM103" s="784">
        <f>'SAME R Results'!BE113</f>
        <v>54.401223630766857</v>
      </c>
      <c r="BN103" s="784">
        <f>'SAME R Results'!BF113</f>
        <v>2.5255440396033637</v>
      </c>
      <c r="BO103" s="784">
        <f>'SAME R Results'!BG113</f>
        <v>0.76453624454255564</v>
      </c>
      <c r="BP103" s="789"/>
      <c r="BQ103" s="784">
        <f>'SAME R Results'!BH113</f>
        <v>82.032518989165652</v>
      </c>
      <c r="BR103" s="817">
        <f>'SAME R Results'!BI113</f>
        <v>0.28206729025724481</v>
      </c>
      <c r="BS103" s="817">
        <f>'SAME R Results'!BJ113</f>
        <v>0.9330619825160229</v>
      </c>
      <c r="BT103" s="817">
        <f>'SAME R Results'!BL113</f>
        <v>3.3033673127092498</v>
      </c>
      <c r="BU103" s="817">
        <f>'SAME R Results'!BM113</f>
        <v>2.9854989123443998</v>
      </c>
      <c r="BV103" s="817">
        <f>'SAME R Results'!BN113</f>
        <v>0.15508644552312029</v>
      </c>
      <c r="BW103" s="784">
        <f>'SAME R Results'!BO113</f>
        <v>192866.11921982534</v>
      </c>
      <c r="BX103" s="784">
        <f>'SAME R Results'!BP113</f>
        <v>189680.02169731472</v>
      </c>
      <c r="BY103" s="784">
        <f>'SAME R Results'!BQ113</f>
        <v>180670.70758550926</v>
      </c>
      <c r="BZ103" s="784">
        <f>'SAME R Results'!BR113</f>
        <v>54.401223630766857</v>
      </c>
      <c r="CA103" s="784">
        <f>'SAME R Results'!BS113</f>
        <v>7.1474407351505037E-2</v>
      </c>
      <c r="CB103" s="784">
        <f>'SAME R Results'!BT113</f>
        <v>0.48</v>
      </c>
      <c r="CC103" s="784">
        <f>'SAME R Results'!BV113</f>
        <v>2.5457772425850935</v>
      </c>
      <c r="CD103" s="880">
        <f>'SAME R Results'!BW113</f>
        <v>1</v>
      </c>
      <c r="CE103" s="1086">
        <f>'SAME R Results'!BZ113</f>
        <v>245.41410083875152</v>
      </c>
      <c r="CF103" s="1777">
        <f>'SAME R Results'!CA113</f>
        <v>0.52000000000002045</v>
      </c>
      <c r="CG103" s="1777">
        <f>'SAME R Results'!CB113</f>
        <v>0</v>
      </c>
      <c r="CH103" s="1777">
        <f>'SAME R Results'!CC113</f>
        <v>0</v>
      </c>
      <c r="CI103" s="1777">
        <f>'SAME R Results'!CD113</f>
        <v>0.94652906525956648</v>
      </c>
      <c r="CJ103" s="1777"/>
      <c r="CK103" s="1777"/>
      <c r="CL103" s="2015">
        <f>'SAME R Results'!CI113</f>
        <v>113</v>
      </c>
      <c r="CM103" s="2015" t="str">
        <f>'SAME R Results'!CJ113</f>
        <v>Pyrell</v>
      </c>
      <c r="CN103" s="2016">
        <f>'SAME R Results'!CK113</f>
        <v>0.28206729025724481</v>
      </c>
      <c r="CO103" s="2016">
        <f>'SAME R Results'!CL113</f>
        <v>3.0787108219082263E-2</v>
      </c>
      <c r="CP103" s="2016">
        <f>'SAME R Results'!CM113</f>
        <v>3.5084392047817249E-2</v>
      </c>
      <c r="CQ103" s="2071">
        <f t="shared" si="9"/>
        <v>4702.1869277304022</v>
      </c>
      <c r="CR103" s="2074">
        <f t="shared" si="10"/>
        <v>212.66700268818718</v>
      </c>
      <c r="CS103" s="2082">
        <f t="shared" si="11"/>
        <v>170.90108122742845</v>
      </c>
      <c r="CT103" s="2074">
        <f t="shared" si="12"/>
        <v>2257.0497253105927</v>
      </c>
      <c r="CU103" s="2074">
        <f t="shared" si="13"/>
        <v>443.05625560038993</v>
      </c>
      <c r="CV103" s="1268">
        <v>81</v>
      </c>
      <c r="CW103" s="2074">
        <f t="shared" si="14"/>
        <v>207.33855983767103</v>
      </c>
      <c r="CX103" s="2071">
        <f t="shared" si="15"/>
        <v>233986.71976395466</v>
      </c>
      <c r="CY103" s="2074">
        <f t="shared" si="16"/>
        <v>0.63663989999421766</v>
      </c>
      <c r="CZ103" s="2074">
        <f t="shared" si="17"/>
        <v>141.0336451286224</v>
      </c>
    </row>
    <row r="104" spans="1:105" ht="16.5" customHeight="1" x14ac:dyDescent="0.25">
      <c r="A104" s="780">
        <v>2</v>
      </c>
      <c r="B104" s="784" t="str">
        <f>'SAME R Results'!A121</f>
        <v>11(4)</v>
      </c>
      <c r="C104" s="839" t="str">
        <f>'SAME R Results'!B121</f>
        <v>Pyrell</v>
      </c>
      <c r="D104" s="784" t="str">
        <f>'SAME R Results'!C121</f>
        <v>P13</v>
      </c>
      <c r="E104" s="784" t="str">
        <f>'SAME R Results'!D121</f>
        <v>66 P</v>
      </c>
      <c r="F104" s="784">
        <f>'SAME R Results'!E121</f>
        <v>0</v>
      </c>
      <c r="G104" s="784">
        <f>'SAME R Results'!F121</f>
        <v>113</v>
      </c>
      <c r="H104" s="785" t="str">
        <f>'SAME R Results'!G121</f>
        <v>low flow run w STS</v>
      </c>
      <c r="I104" s="784">
        <f>'SAME R Results'!H121</f>
        <v>253</v>
      </c>
      <c r="J104" s="786">
        <f>'SAME R Results'!I121</f>
        <v>40430.305555555555</v>
      </c>
      <c r="K104" s="784">
        <f>'SAME R Results'!J121</f>
        <v>0</v>
      </c>
      <c r="L104" s="788"/>
      <c r="M104" s="788"/>
      <c r="N104" s="784">
        <f>'SAME R Results'!K121</f>
        <v>2</v>
      </c>
      <c r="O104" s="793">
        <f>'SAME R Results'!L121</f>
        <v>1.23</v>
      </c>
      <c r="P104" s="784">
        <f>'SAME R Results'!M121</f>
        <v>60</v>
      </c>
      <c r="Q104" s="784">
        <f>'SAME R Results'!N121</f>
        <v>11</v>
      </c>
      <c r="R104" s="784">
        <f>'SAME R Results'!O121</f>
        <v>8</v>
      </c>
      <c r="S104" s="784" t="str">
        <f>'SAME R Results'!P121</f>
        <v>n</v>
      </c>
      <c r="T104" s="784" t="str">
        <f>'SAME R Results'!Q121</f>
        <v>n</v>
      </c>
      <c r="U104" s="784">
        <f>'SAME R Results'!R121</f>
        <v>31</v>
      </c>
      <c r="V104" s="784" t="str">
        <f>'SAME R Results'!S121</f>
        <v>n</v>
      </c>
      <c r="W104" s="784">
        <f>'SAME R Results'!T121</f>
        <v>0</v>
      </c>
      <c r="X104" s="784" t="str">
        <f>'SAME R Results'!U121</f>
        <v>y</v>
      </c>
      <c r="Y104" s="784" t="str">
        <f>'SAME R Results'!V121</f>
        <v>n</v>
      </c>
      <c r="Z104" s="784" t="str">
        <f>'SAME R Results'!W121</f>
        <v>y</v>
      </c>
      <c r="AA104" s="784" t="str">
        <f>'SAME R Results'!X121</f>
        <v>n</v>
      </c>
      <c r="AB104" s="784" t="str">
        <f>'SAME R Results'!Y121</f>
        <v>y</v>
      </c>
      <c r="AC104" s="789"/>
      <c r="AD104" s="784" t="str">
        <f>'SAME R Results'!Z121</f>
        <v>y</v>
      </c>
      <c r="AE104" s="784">
        <f>'SAME R Results'!AA121</f>
        <v>10</v>
      </c>
      <c r="AF104" s="784" t="str">
        <f>'SAME R Results'!AB121</f>
        <v>y</v>
      </c>
      <c r="AG104" s="817">
        <f>'SAME R Results'!AC121</f>
        <v>3.852706928546E-2</v>
      </c>
      <c r="AH104" s="819">
        <f>'SAME R Results'!AD121</f>
        <v>0</v>
      </c>
      <c r="AI104" s="784">
        <f>'SAME R Results'!AE121</f>
        <v>0</v>
      </c>
      <c r="AJ104" s="784">
        <f>'SAME R Results'!AF121</f>
        <v>0</v>
      </c>
      <c r="AK104" s="784">
        <f>'SAME R Results'!AG121</f>
        <v>0</v>
      </c>
      <c r="AL104" s="784">
        <f>'SAME R Results'!AH121</f>
        <v>0</v>
      </c>
      <c r="AM104" s="784">
        <f>'SAME R Results'!AI121</f>
        <v>0</v>
      </c>
      <c r="AN104" s="784">
        <f>'SAME R Results'!AJ121</f>
        <v>0</v>
      </c>
      <c r="AO104" s="784">
        <f>'SAME R Results'!AK121</f>
        <v>0</v>
      </c>
      <c r="AP104" s="784">
        <f>'SAME R Results'!AL121</f>
        <v>0</v>
      </c>
      <c r="AQ104" s="784">
        <f>'SAME R Results'!AM121</f>
        <v>0</v>
      </c>
      <c r="AR104" s="817">
        <f>'SAME R Results'!AN121</f>
        <v>0</v>
      </c>
      <c r="AS104" s="819">
        <f>'SAME R Results'!AO121</f>
        <v>0</v>
      </c>
      <c r="AT104" s="784">
        <f>'SAME R Results'!AP121</f>
        <v>0</v>
      </c>
      <c r="AU104" s="789"/>
      <c r="AV104" s="821">
        <f>'SAME R Results'!AQ121</f>
        <v>0</v>
      </c>
      <c r="AW104" s="821">
        <f>'SAME R Results'!AR121</f>
        <v>6.2836770000000017</v>
      </c>
      <c r="AX104" s="821">
        <f>'SAME R Results'!AS121</f>
        <v>4.6147464999999999</v>
      </c>
      <c r="AY104" s="821">
        <f>'SAME R Results'!AT121</f>
        <v>5.155837</v>
      </c>
      <c r="AZ104" s="824"/>
      <c r="BA104" s="824"/>
      <c r="BB104" s="821">
        <f>'SAME R Results'!AU121</f>
        <v>0</v>
      </c>
      <c r="BC104" s="821">
        <f>'SAME R Results'!AV121</f>
        <v>0</v>
      </c>
      <c r="BD104" s="821">
        <f>'SAME R Results'!AW121</f>
        <v>6.7188720000000002</v>
      </c>
      <c r="BE104" s="821">
        <f>'SAME R Results'!AX121</f>
        <v>4.7057790000000006</v>
      </c>
      <c r="BF104" s="827">
        <f>'SAME R Results'!AY121</f>
        <v>31375</v>
      </c>
      <c r="BG104" s="784">
        <f>'SAME R Results'!AZ121</f>
        <v>0</v>
      </c>
      <c r="BH104" s="784">
        <f>'SAME R Results'!BA121</f>
        <v>0</v>
      </c>
      <c r="BI104" s="789"/>
      <c r="BJ104" s="784">
        <f>'SAME R Results'!BB121</f>
        <v>154.35554999999997</v>
      </c>
      <c r="BK104" s="784">
        <f>'SAME R Results'!BC121</f>
        <v>2.0130929999999996</v>
      </c>
      <c r="BL104" s="2159">
        <f>'SAME R Results'!BD121</f>
        <v>1176224.4595932008</v>
      </c>
      <c r="BM104" s="784">
        <f>'SAME R Results'!BE121</f>
        <v>459.76995119843087</v>
      </c>
      <c r="BN104" s="784">
        <f>'SAME R Results'!BF121</f>
        <v>0</v>
      </c>
      <c r="BO104" s="784">
        <f>'SAME R Results'!BG121</f>
        <v>0</v>
      </c>
      <c r="BP104" s="789"/>
      <c r="BQ104" s="784">
        <f>'SAME R Results'!BH121</f>
        <v>169.19487997801508</v>
      </c>
      <c r="BR104" s="817">
        <f>'SAME R Results'!BI121</f>
        <v>0.39088623557228447</v>
      </c>
      <c r="BS104" s="817">
        <f>'SAME R Results'!BJ121</f>
        <v>0.6500789886706958</v>
      </c>
      <c r="BT104" s="817">
        <f>'SAME R Results'!BL121</f>
        <v>0</v>
      </c>
      <c r="BU104" s="817">
        <f>'SAME R Results'!BM121</f>
        <v>2.0405434673921752</v>
      </c>
      <c r="BV104" s="817">
        <f>'SAME R Results'!BN121</f>
        <v>0.30310458221467135</v>
      </c>
      <c r="BW104" s="784">
        <f>'SAME R Results'!BO121</f>
        <v>1176224.4595932008</v>
      </c>
      <c r="BX104" s="784">
        <f>'SAME R Results'!BP121</f>
        <v>1157494.1223683986</v>
      </c>
      <c r="BY104" s="784">
        <f>'SAME R Results'!BQ121</f>
        <v>1083326.0587706203</v>
      </c>
      <c r="BZ104" s="784">
        <f>'SAME R Results'!BR121</f>
        <v>459.76995119843087</v>
      </c>
      <c r="CA104" s="784">
        <f>'SAME R Results'!BS121</f>
        <v>0.44683765426618116</v>
      </c>
      <c r="CB104" s="784">
        <f>'SAME R Results'!BT121</f>
        <v>0.48</v>
      </c>
      <c r="CC104" s="784">
        <f>'SAME R Results'!BV121</f>
        <v>2.2836194311609237</v>
      </c>
      <c r="CD104" s="880">
        <f>'SAME R Results'!BW121</f>
        <v>1</v>
      </c>
      <c r="CE104" s="1086">
        <f>'SAME R Results'!BZ121</f>
        <v>245.37087876588521</v>
      </c>
      <c r="CF104" s="1777">
        <f>'SAME R Results'!CA121</f>
        <v>0.87333333333328156</v>
      </c>
      <c r="CG104" s="1777" t="str">
        <f>'SAME R Results'!CB121</f>
        <v xml:space="preserve"> 66P</v>
      </c>
      <c r="CH104" s="1777">
        <f>'SAME R Results'!CC121</f>
        <v>253</v>
      </c>
      <c r="CI104" s="1777">
        <f>'SAME R Results'!CD121</f>
        <v>1.1624075723681115</v>
      </c>
      <c r="CJ104" s="1777"/>
      <c r="CK104" s="1777"/>
      <c r="CL104" s="2015"/>
      <c r="CM104" s="2015"/>
      <c r="CN104" s="2015"/>
      <c r="CO104" s="2015"/>
      <c r="CP104" s="2015"/>
      <c r="CQ104" s="2071">
        <f t="shared" si="9"/>
        <v>13903.783137480728</v>
      </c>
      <c r="CR104" s="2074">
        <f t="shared" si="10"/>
        <v>71.922870927429713</v>
      </c>
      <c r="CS104" s="2082">
        <f t="shared" si="11"/>
        <v>352.48933328753145</v>
      </c>
      <c r="CT104" s="2074">
        <f t="shared" si="12"/>
        <v>6673.8159059907484</v>
      </c>
      <c r="CU104" s="2074">
        <f t="shared" si="13"/>
        <v>149.83931443214522</v>
      </c>
      <c r="CV104" s="1268">
        <v>82</v>
      </c>
      <c r="CW104" s="2074">
        <f t="shared" si="14"/>
        <v>50.599861814232611</v>
      </c>
      <c r="CX104" s="2071">
        <f t="shared" si="15"/>
        <v>168847.08130837977</v>
      </c>
      <c r="CY104" s="2074">
        <f t="shared" si="16"/>
        <v>2.6087027763951589</v>
      </c>
      <c r="CZ104" s="2074">
        <f t="shared" si="17"/>
        <v>195.44311778614224</v>
      </c>
    </row>
    <row r="105" spans="1:105" ht="16.5" customHeight="1" x14ac:dyDescent="0.25">
      <c r="A105" s="778">
        <v>1</v>
      </c>
      <c r="B105" s="779">
        <f>'SAME1 Flight Tests 8-27-09'!A7</f>
        <v>1</v>
      </c>
      <c r="C105" s="835" t="str">
        <f>'SAME1 Flight Tests 8-27-09'!B7</f>
        <v>Silicone</v>
      </c>
      <c r="D105" s="782"/>
      <c r="E105" s="779" t="str">
        <f>'SAME1 Flight Tests 8-27-09'!C7</f>
        <v>5S</v>
      </c>
      <c r="F105" s="779">
        <f>'SAME1 Flight Tests 8-27-09'!D7</f>
        <v>6</v>
      </c>
      <c r="G105" s="779">
        <f>'SAME1 Flight Tests 8-27-09'!E7</f>
        <v>5</v>
      </c>
      <c r="H105" s="779" t="str">
        <f>'SAME1 Flight Tests 8-27-09'!F7</f>
        <v>Aging up</v>
      </c>
      <c r="I105" s="779" t="str">
        <f>'SAME1 Flight Tests 8-27-09'!G7</f>
        <v>255 13:30</v>
      </c>
      <c r="J105" s="791">
        <f>'SAME1 Flight Tests 8-27-09'!H7</f>
        <v>39337.395833333336</v>
      </c>
      <c r="K105" s="779">
        <f>'SAME1 Flight Tests 8-27-09'!I7</f>
        <v>3</v>
      </c>
      <c r="L105" s="779" t="str">
        <f>'SAME1 Flight Tests 8-27-09'!J7</f>
        <v>n</v>
      </c>
      <c r="M105" s="779" t="str">
        <f>'SAME1 Flight Tests 8-27-09'!K7</f>
        <v>n</v>
      </c>
      <c r="N105" s="779">
        <f>'SAME1 Flight Tests 8-27-09'!L7</f>
        <v>8</v>
      </c>
      <c r="O105" s="804">
        <f>'SAME1 Flight Tests 8-27-09'!M7</f>
        <v>1.327</v>
      </c>
      <c r="P105" s="805">
        <f>'SAME1 Flight Tests 8-27-09'!N7</f>
        <v>45</v>
      </c>
      <c r="Q105" s="805">
        <f>'SAME1 Flight Tests 8-27-09'!O7</f>
        <v>720</v>
      </c>
      <c r="R105" s="805">
        <f>'SAME1 Flight Tests 8-27-09'!P7</f>
        <v>0</v>
      </c>
      <c r="S105" s="806"/>
      <c r="T105" s="806"/>
      <c r="U105" s="805">
        <f>'SAME1 Flight Tests 8-27-09'!Q7</f>
        <v>755</v>
      </c>
      <c r="V105" s="806"/>
      <c r="W105" s="806"/>
      <c r="X105" s="806"/>
      <c r="Y105" s="806"/>
      <c r="Z105" s="806"/>
      <c r="AA105" s="805" t="str">
        <f>'SAME1 Flight Tests 8-27-09'!R7</f>
        <v>y</v>
      </c>
      <c r="AB105" s="805" t="str">
        <f>'SAME1 Flight Tests 8-27-09'!S7</f>
        <v>y</v>
      </c>
      <c r="AC105" s="805">
        <f>'SAME1 Flight Tests 8-27-09'!T7</f>
        <v>1</v>
      </c>
      <c r="AD105" s="806"/>
      <c r="AE105" s="805">
        <f>'SAME1 Flight Tests 8-27-09'!U7</f>
        <v>10</v>
      </c>
      <c r="AF105" s="806"/>
      <c r="AG105" s="816">
        <f>'SAME1 Flight Tests 8-27-09'!V7</f>
        <v>3.1812241356819398E-2</v>
      </c>
      <c r="AH105" s="818">
        <f>'SAME1 Flight Tests 8-27-09'!W7</f>
        <v>0.45912275840214306</v>
      </c>
      <c r="AI105" s="806"/>
      <c r="AJ105" s="806"/>
      <c r="AK105" s="806"/>
      <c r="AL105" s="806"/>
      <c r="AM105" s="806"/>
      <c r="AN105" s="806"/>
      <c r="AO105" s="806"/>
      <c r="AP105" s="806"/>
      <c r="AQ105" s="806"/>
      <c r="AR105" s="806"/>
      <c r="AS105" s="806"/>
      <c r="AT105" s="806"/>
      <c r="AU105" s="805">
        <f>'SAME1 Flight Tests 8-27-09'!X7</f>
        <v>1.21</v>
      </c>
      <c r="AV105" s="820">
        <f>'SAME1 Flight Tests 8-27-09'!Y7</f>
        <v>2.8774000000000002</v>
      </c>
      <c r="AW105" s="820">
        <f>'SAME1 Flight Tests 8-27-09'!Z7</f>
        <v>6.2938999999999998</v>
      </c>
      <c r="AX105" s="820">
        <f>'SAME1 Flight Tests 8-27-09'!AA7</f>
        <v>4.3936000000000002</v>
      </c>
      <c r="AY105" s="822"/>
      <c r="AZ105" s="822"/>
      <c r="BA105" s="820">
        <f>'SAME1 Flight Tests 8-27-09'!AC7</f>
        <v>4.9352</v>
      </c>
      <c r="BB105" s="822"/>
      <c r="BC105" s="822"/>
      <c r="BD105" s="820">
        <f>'SAME1 Flight Tests 8-27-09'!AB7</f>
        <v>6.4202000000000004</v>
      </c>
      <c r="BE105" s="820">
        <f>'SAME1 Flight Tests 8-27-09'!AD7</f>
        <v>4.6092000000000004</v>
      </c>
      <c r="BF105" s="826">
        <f>'SAME1 Flight Tests 8-27-09'!AE7</f>
        <v>26480</v>
      </c>
      <c r="BG105" s="806"/>
      <c r="BH105" s="806"/>
      <c r="BI105" s="805">
        <f>'SAME1 Flight Tests 8-27-09'!AF7</f>
        <v>48.5747</v>
      </c>
      <c r="BJ105" s="805">
        <f>'SAME1 Flight Tests 8-27-09'!AG7</f>
        <v>104.0436</v>
      </c>
      <c r="BK105" s="805">
        <f>'SAME1 Flight Tests 8-27-09'!AH7</f>
        <v>1.8109999999999999</v>
      </c>
      <c r="BL105" s="2158">
        <f>'SAME1 Flight Tests 8-27-09'!AK7</f>
        <v>1194104.7590429184</v>
      </c>
      <c r="BM105" s="805">
        <f>'SAME1 Flight Tests 8-27-09'!AL7</f>
        <v>389.22953313940434</v>
      </c>
      <c r="BN105" s="806"/>
      <c r="BO105" s="805"/>
      <c r="BP105" s="806"/>
      <c r="BQ105" s="805">
        <f>'SAME1 Flight Tests 8-27-09'!AM7</f>
        <v>124.63764636532751</v>
      </c>
      <c r="BR105" s="816">
        <f>'SAME1 Flight Tests 8-27-09'!AP7</f>
        <v>0.32595928472085983</v>
      </c>
      <c r="BS105" s="816">
        <f>'SAME1 Flight Tests 8-27-09'!AQ7</f>
        <v>0.6067457889995036</v>
      </c>
      <c r="BT105" s="816"/>
      <c r="BU105" s="816">
        <f>'SAME1 Flight Tests 8-27-09'!AS7</f>
        <v>2.1995429640078377</v>
      </c>
      <c r="BV105" s="816">
        <f>'SAME1 Flight Tests 8-27-09'!AT7</f>
        <v>0.23891402709415155</v>
      </c>
      <c r="BW105" s="807">
        <f>'SAME1 Flight Tests 8-27-09'!BB7</f>
        <v>1194104.7590429184</v>
      </c>
      <c r="BX105" s="807">
        <f>'SAME1 Flight Tests 8-27-09'!BC7</f>
        <v>1174959.927555921</v>
      </c>
      <c r="BY105" s="807">
        <f>'SAME1 Flight Tests 8-27-09'!BD7</f>
        <v>1103225.0763581193</v>
      </c>
      <c r="BZ105" s="806"/>
      <c r="CA105" s="805">
        <f>'SAME1 Flight Tests 8-27-09'!BG7</f>
        <v>0.38862660944206007</v>
      </c>
      <c r="CB105" s="805">
        <f>'SAME1 Flight Tests 8-27-09'!BF7</f>
        <v>0.55000000000000004</v>
      </c>
      <c r="CC105" s="805">
        <f>'SAME1 Flight Tests 8-27-09'!CN7</f>
        <v>0</v>
      </c>
      <c r="CD105" s="805"/>
      <c r="CE105" s="805">
        <f>'SAME1 Flight Tests 8-27-09'!BH7</f>
        <v>356.59621492639405</v>
      </c>
      <c r="CF105" s="1804">
        <f>'SAME1 Flight Tests 8-27-09'!BI7</f>
        <v>1.2099999999999334</v>
      </c>
      <c r="CG105" s="1804">
        <f>'SAME1 Flight Tests 8-27-09'!BJ7</f>
        <v>5</v>
      </c>
      <c r="CH105" s="1804">
        <f>'SAME1 Flight Tests 8-27-09'!BK7</f>
        <v>0</v>
      </c>
      <c r="CI105" s="1804">
        <f>'SAME1 Flight Tests 8-27-09'!BL7</f>
        <v>0.61803791586116219</v>
      </c>
      <c r="CJ105" s="1804">
        <f>'SAME1 Flight Tests 8-27-09'!BM7</f>
        <v>0</v>
      </c>
      <c r="CK105" s="1804">
        <f>'SAME1 Flight Tests 8-27-09'!BN7</f>
        <v>0</v>
      </c>
      <c r="CL105" s="2014"/>
      <c r="CM105" s="2"/>
      <c r="CN105" s="2"/>
      <c r="CO105" s="2"/>
      <c r="CP105" s="2"/>
      <c r="CQ105" s="2071">
        <f t="shared" si="9"/>
        <v>19161.221250004317</v>
      </c>
      <c r="CR105" s="2074">
        <f t="shared" si="10"/>
        <v>52.188740318406097</v>
      </c>
      <c r="CS105" s="2082">
        <f t="shared" si="11"/>
        <v>226.61390248241364</v>
      </c>
      <c r="CT105" s="2074">
        <f t="shared" si="12"/>
        <v>10538.671687502376</v>
      </c>
      <c r="CU105" s="2074">
        <f t="shared" si="13"/>
        <v>94.888618760738353</v>
      </c>
      <c r="CV105" s="1268">
        <v>83</v>
      </c>
      <c r="CW105" s="2074">
        <f t="shared" si="14"/>
        <v>38.425957668742868</v>
      </c>
      <c r="CX105" s="2071">
        <f t="shared" si="15"/>
        <v>202479.27607437261</v>
      </c>
      <c r="CY105" s="2074">
        <f t="shared" si="16"/>
        <v>3.4351778851662509</v>
      </c>
      <c r="CZ105" s="2074">
        <f t="shared" si="17"/>
        <v>162.97964236042992</v>
      </c>
      <c r="DA105" s="2018"/>
    </row>
    <row r="106" spans="1:105" ht="16.5" customHeight="1" x14ac:dyDescent="0.25">
      <c r="A106" s="778">
        <v>1</v>
      </c>
      <c r="B106" s="779">
        <f>'SAME1 Flight Tests 8-27-09'!A26</f>
        <v>3</v>
      </c>
      <c r="C106" s="835" t="str">
        <f>'SAME1 Flight Tests 8-27-09'!B26</f>
        <v>Silicone</v>
      </c>
      <c r="D106" s="782"/>
      <c r="E106" s="779" t="str">
        <f>'SAME1 Flight Tests 8-27-09'!C26</f>
        <v>23 S</v>
      </c>
      <c r="F106" s="779">
        <f>'SAME1 Flight Tests 8-27-09'!D26</f>
        <v>1</v>
      </c>
      <c r="G106" s="779">
        <f>'SAME1 Flight Tests 8-27-09'!E26</f>
        <v>23</v>
      </c>
      <c r="H106" s="779" t="str">
        <f>'SAME1 Flight Tests 8-27-09'!F26</f>
        <v>Baseline</v>
      </c>
      <c r="I106" s="779">
        <f>'SAME1 Flight Tests 8-27-09'!G26</f>
        <v>267</v>
      </c>
      <c r="J106" s="791">
        <f>'SAME1 Flight Tests 8-27-09'!H26</f>
        <v>39349</v>
      </c>
      <c r="K106" s="779">
        <f>'SAME1 Flight Tests 8-27-09'!I26</f>
        <v>0</v>
      </c>
      <c r="L106" s="779" t="str">
        <f>'SAME1 Flight Tests 8-27-09'!J26</f>
        <v>n</v>
      </c>
      <c r="M106" s="779" t="str">
        <f>'SAME1 Flight Tests 8-27-09'!K26</f>
        <v>n</v>
      </c>
      <c r="N106" s="779">
        <f>'SAME1 Flight Tests 8-27-09'!L26</f>
        <v>8</v>
      </c>
      <c r="O106" s="804">
        <f>'SAME1 Flight Tests 8-27-09'!M26</f>
        <v>1.327</v>
      </c>
      <c r="P106" s="805">
        <f>'SAME1 Flight Tests 8-27-09'!N26</f>
        <v>45</v>
      </c>
      <c r="Q106" s="805">
        <f>'SAME1 Flight Tests 8-27-09'!O26</f>
        <v>11</v>
      </c>
      <c r="R106" s="805">
        <f>'SAME1 Flight Tests 8-27-09'!P26</f>
        <v>8</v>
      </c>
      <c r="S106" s="806"/>
      <c r="T106" s="806"/>
      <c r="U106" s="805">
        <f>'SAME1 Flight Tests 8-27-09'!Q26</f>
        <v>57</v>
      </c>
      <c r="V106" s="806"/>
      <c r="W106" s="806"/>
      <c r="X106" s="806"/>
      <c r="Y106" s="806"/>
      <c r="Z106" s="806"/>
      <c r="AA106" s="805" t="str">
        <f>'SAME1 Flight Tests 8-27-09'!R26</f>
        <v>y</v>
      </c>
      <c r="AB106" s="805" t="str">
        <f>'SAME1 Flight Tests 8-27-09'!S26</f>
        <v>y</v>
      </c>
      <c r="AC106" s="805">
        <f>'SAME1 Flight Tests 8-27-09'!T26</f>
        <v>1</v>
      </c>
      <c r="AD106" s="806"/>
      <c r="AE106" s="805">
        <f>'SAME1 Flight Tests 8-27-09'!U26</f>
        <v>10</v>
      </c>
      <c r="AF106" s="806"/>
      <c r="AG106" s="816">
        <f>'SAME1 Flight Tests 8-27-09'!V26</f>
        <v>3.1812241356819398E-2</v>
      </c>
      <c r="AH106" s="818">
        <f>'SAME1 Flight Tests 8-27-09'!W26</f>
        <v>0.31345852096810495</v>
      </c>
      <c r="AI106" s="806"/>
      <c r="AJ106" s="806"/>
      <c r="AK106" s="806"/>
      <c r="AL106" s="806"/>
      <c r="AM106" s="806"/>
      <c r="AN106" s="806"/>
      <c r="AO106" s="806"/>
      <c r="AP106" s="806"/>
      <c r="AQ106" s="806"/>
      <c r="AR106" s="806"/>
      <c r="AS106" s="806"/>
      <c r="AT106" s="806"/>
      <c r="AU106" s="805">
        <f>'SAME1 Flight Tests 8-27-09'!X26</f>
        <v>0.93</v>
      </c>
      <c r="AV106" s="820">
        <f>'SAME1 Flight Tests 8-27-09'!Y26</f>
        <v>3.0313725000000002</v>
      </c>
      <c r="AW106" s="820">
        <f>'SAME1 Flight Tests 8-27-09'!Z26</f>
        <v>6.2417600000000011</v>
      </c>
      <c r="AX106" s="820">
        <f>'SAME1 Flight Tests 8-27-09'!AA26</f>
        <v>-7.6293889999999977E-4</v>
      </c>
      <c r="AY106" s="822"/>
      <c r="AZ106" s="822"/>
      <c r="BA106" s="820">
        <f>'SAME1 Flight Tests 8-27-09'!AC26</f>
        <v>4.9069969999999996</v>
      </c>
      <c r="BB106" s="822"/>
      <c r="BC106" s="822"/>
      <c r="BD106" s="820">
        <f>'SAME1 Flight Tests 8-27-09'!AB26</f>
        <v>7.2729334999999988</v>
      </c>
      <c r="BE106" s="820">
        <f>'SAME1 Flight Tests 8-27-09'!AD26</f>
        <v>4.6939860000000007</v>
      </c>
      <c r="BF106" s="826">
        <f>'SAME1 Flight Tests 8-27-09'!AE26</f>
        <v>63370</v>
      </c>
      <c r="BG106" s="806"/>
      <c r="BH106" s="806"/>
      <c r="BI106" s="805">
        <f>'SAME1 Flight Tests 8-27-09'!AF26</f>
        <v>57.540999999999983</v>
      </c>
      <c r="BJ106" s="805">
        <f>'SAME1 Flight Tests 8-27-09'!AG26</f>
        <v>110.132534660286</v>
      </c>
      <c r="BK106" s="805">
        <f>'SAME1 Flight Tests 8-27-09'!AH26</f>
        <v>2.5789474999999982</v>
      </c>
      <c r="BL106" s="2158">
        <f>'SAME1 Flight Tests 8-27-09'!AK26</f>
        <v>3004614.0015063835</v>
      </c>
      <c r="BM106" s="805">
        <f>'SAME1 Flight Tests 8-27-09'!AL26</f>
        <v>681.21602229375139</v>
      </c>
      <c r="BN106" s="806"/>
      <c r="BO106" s="805"/>
      <c r="BP106" s="806"/>
      <c r="BQ106" s="805">
        <f>'SAME1 Flight Tests 8-27-09'!AM26</f>
        <v>193.24054064978097</v>
      </c>
      <c r="BR106" s="816">
        <f>'SAME1 Flight Tests 8-27-09'!AP26</f>
        <v>0.2267233068714381</v>
      </c>
      <c r="BS106" s="816">
        <f>'SAME1 Flight Tests 8-27-09'!AQ26</f>
        <v>0.51638995504203222</v>
      </c>
      <c r="BT106" s="816"/>
      <c r="BU106" s="816">
        <f>'SAME1 Flight Tests 8-27-09'!AS26</f>
        <v>2.4775400141285822</v>
      </c>
      <c r="BV106" s="816">
        <f>'SAME1 Flight Tests 8-27-09'!AT26</f>
        <v>0.15022954717667703</v>
      </c>
      <c r="BW106" s="807">
        <f>'SAME1 Flight Tests 8-27-09'!BB26</f>
        <v>3004614.0015063835</v>
      </c>
      <c r="BX106" s="807">
        <f>'SAME1 Flight Tests 8-27-09'!BC26</f>
        <v>2958797.9905044567</v>
      </c>
      <c r="BY106" s="807">
        <f>'SAME1 Flight Tests 8-27-09'!BD26</f>
        <v>2713642.4916345794</v>
      </c>
      <c r="BZ106" s="806"/>
      <c r="CA106" s="805">
        <f>'SAME1 Flight Tests 8-27-09'!BG26</f>
        <v>0.55342221030042882</v>
      </c>
      <c r="CB106" s="805">
        <f>'SAME1 Flight Tests 8-27-09'!BF26</f>
        <v>0.55000000000000004</v>
      </c>
      <c r="CC106" s="783"/>
      <c r="CD106" s="805"/>
      <c r="CE106" s="805">
        <f>'SAME1 Flight Tests 8-27-09'!BH26</f>
        <v>349.13822663445927</v>
      </c>
      <c r="CF106" s="1804">
        <f>'SAME1 Flight Tests 8-27-09'!BI26</f>
        <v>0.92999999999998639</v>
      </c>
      <c r="CG106" s="1804">
        <f>'SAME1 Flight Tests 8-27-09'!BJ26</f>
        <v>23</v>
      </c>
      <c r="CH106" s="1804">
        <f>'SAME1 Flight Tests 8-27-09'!BK26</f>
        <v>0</v>
      </c>
      <c r="CI106" s="1804">
        <f>'SAME1 Flight Tests 8-27-09'!BL26</f>
        <v>1.2467131654824761</v>
      </c>
      <c r="CJ106" s="1804">
        <f>'SAME1 Flight Tests 8-27-09'!BM26</f>
        <v>0.26354491361317378</v>
      </c>
      <c r="CK106" s="1804">
        <f>'SAME1 Flight Tests 8-27-09'!BN26</f>
        <v>0.9716413563188746</v>
      </c>
      <c r="CL106" s="2014"/>
      <c r="CM106" s="2"/>
      <c r="CN106" s="2"/>
      <c r="CO106" s="2"/>
      <c r="CP106" s="2"/>
      <c r="CQ106" s="2071">
        <f t="shared" si="9"/>
        <v>31097.139258700259</v>
      </c>
      <c r="CR106" s="2074">
        <f t="shared" si="10"/>
        <v>32.157298833210938</v>
      </c>
      <c r="CS106" s="2082">
        <f t="shared" si="11"/>
        <v>351.34643754505629</v>
      </c>
      <c r="CT106" s="2074">
        <f t="shared" si="12"/>
        <v>17103.426592285145</v>
      </c>
      <c r="CU106" s="2074">
        <f t="shared" si="13"/>
        <v>58.467816060383527</v>
      </c>
      <c r="CV106" s="1268">
        <v>84</v>
      </c>
      <c r="CW106" s="2074">
        <f t="shared" si="14"/>
        <v>34.040398521299458</v>
      </c>
      <c r="CX106" s="2071">
        <f t="shared" si="15"/>
        <v>291103.72864058852</v>
      </c>
      <c r="CY106" s="2074">
        <f t="shared" si="16"/>
        <v>3.8777454358357795</v>
      </c>
      <c r="CZ106" s="2074">
        <f t="shared" si="17"/>
        <v>113.36165343571905</v>
      </c>
      <c r="DA106" s="2018"/>
    </row>
    <row r="107" spans="1:105" s="2020" customFormat="1" ht="16.5" customHeight="1" x14ac:dyDescent="0.25">
      <c r="A107" s="778">
        <v>1</v>
      </c>
      <c r="B107" s="779">
        <f>'SAME1 Flight Tests 8-27-09'!A27</f>
        <v>3</v>
      </c>
      <c r="C107" s="835" t="str">
        <f>'SAME1 Flight Tests 8-27-09'!B27</f>
        <v>Silicone</v>
      </c>
      <c r="D107" s="782"/>
      <c r="E107" s="779" t="str">
        <f>'SAME1 Flight Tests 8-27-09'!C27</f>
        <v>23 S a</v>
      </c>
      <c r="F107" s="779">
        <f>'SAME1 Flight Tests 8-27-09'!D27</f>
        <v>1</v>
      </c>
      <c r="G107" s="779" t="str">
        <f>'SAME1 Flight Tests 8-27-09'!E27</f>
        <v>23a</v>
      </c>
      <c r="H107" s="779" t="str">
        <f>'SAME1 Flight Tests 8-27-09'!F27</f>
        <v>after secondary aging</v>
      </c>
      <c r="I107" s="779">
        <f>'SAME1 Flight Tests 8-27-09'!G27</f>
        <v>267</v>
      </c>
      <c r="J107" s="791">
        <f>'SAME1 Flight Tests 8-27-09'!H27</f>
        <v>39349</v>
      </c>
      <c r="K107" s="779">
        <f>'SAME1 Flight Tests 8-27-09'!I27</f>
        <v>0</v>
      </c>
      <c r="L107" s="779" t="str">
        <f>'SAME1 Flight Tests 8-27-09'!J27</f>
        <v>n</v>
      </c>
      <c r="M107" s="779" t="str">
        <f>'SAME1 Flight Tests 8-27-09'!K27</f>
        <v>n</v>
      </c>
      <c r="N107" s="779">
        <f>'SAME1 Flight Tests 8-27-09'!L27</f>
        <v>8</v>
      </c>
      <c r="O107" s="804">
        <f>'SAME1 Flight Tests 8-27-09'!M27</f>
        <v>1.327</v>
      </c>
      <c r="P107" s="805">
        <f>'SAME1 Flight Tests 8-27-09'!N27</f>
        <v>0</v>
      </c>
      <c r="Q107" s="805">
        <f>'SAME1 Flight Tests 8-27-09'!O27</f>
        <v>720</v>
      </c>
      <c r="R107" s="805">
        <f>'SAME1 Flight Tests 8-27-09'!P27</f>
        <v>8</v>
      </c>
      <c r="S107" s="806"/>
      <c r="T107" s="806"/>
      <c r="U107" s="805">
        <f>'SAME1 Flight Tests 8-27-09'!Q27</f>
        <v>890</v>
      </c>
      <c r="V107" s="806"/>
      <c r="W107" s="806"/>
      <c r="X107" s="806"/>
      <c r="Y107" s="806"/>
      <c r="Z107" s="806"/>
      <c r="AA107" s="805" t="str">
        <f>'SAME1 Flight Tests 8-27-09'!R27</f>
        <v>y</v>
      </c>
      <c r="AB107" s="805" t="str">
        <f>'SAME1 Flight Tests 8-27-09'!S27</f>
        <v>y</v>
      </c>
      <c r="AC107" s="805">
        <f>'SAME1 Flight Tests 8-27-09'!T27</f>
        <v>1</v>
      </c>
      <c r="AD107" s="806"/>
      <c r="AE107" s="805">
        <f>'SAME1 Flight Tests 8-27-09'!U27</f>
        <v>10</v>
      </c>
      <c r="AF107" s="806"/>
      <c r="AG107" s="816">
        <f>'SAME1 Flight Tests 8-27-09'!V27</f>
        <v>3.1812241356819398E-2</v>
      </c>
      <c r="AH107" s="818">
        <f>'SAME1 Flight Tests 8-27-09'!W27</f>
        <v>0.37873889934501642</v>
      </c>
      <c r="AI107" s="806"/>
      <c r="AJ107" s="806"/>
      <c r="AK107" s="806"/>
      <c r="AL107" s="806"/>
      <c r="AM107" s="806"/>
      <c r="AN107" s="806"/>
      <c r="AO107" s="806"/>
      <c r="AP107" s="806"/>
      <c r="AQ107" s="806"/>
      <c r="AR107" s="806"/>
      <c r="AS107" s="806"/>
      <c r="AT107" s="806"/>
      <c r="AU107" s="805">
        <f>'SAME1 Flight Tests 8-27-09'!X27</f>
        <v>0.93</v>
      </c>
      <c r="AV107" s="820">
        <f>'SAME1 Flight Tests 8-27-09'!Y27</f>
        <v>2.9691765000000006</v>
      </c>
      <c r="AW107" s="820">
        <f>'SAME1 Flight Tests 8-27-09'!Z27</f>
        <v>6.2438805000000004</v>
      </c>
      <c r="AX107" s="820">
        <f>'SAME1 Flight Tests 8-27-09'!AA27</f>
        <v>-6.8664509999999998E-4</v>
      </c>
      <c r="AY107" s="822"/>
      <c r="AZ107" s="822"/>
      <c r="BA107" s="820">
        <f>'SAME1 Flight Tests 8-27-09'!AC27</f>
        <v>4.8843080000000008</v>
      </c>
      <c r="BB107" s="822"/>
      <c r="BC107" s="822"/>
      <c r="BD107" s="820">
        <f>'SAME1 Flight Tests 8-27-09'!AB27</f>
        <v>6.5975190000000001</v>
      </c>
      <c r="BE107" s="820">
        <f>'SAME1 Flight Tests 8-27-09'!AD27</f>
        <v>4.6310120000000001</v>
      </c>
      <c r="BF107" s="826">
        <f>'SAME1 Flight Tests 8-27-09'!AE27</f>
        <v>26080</v>
      </c>
      <c r="BG107" s="806"/>
      <c r="BH107" s="806"/>
      <c r="BI107" s="805">
        <f>'SAME1 Flight Tests 8-27-09'!AF27</f>
        <v>44.263400000000004</v>
      </c>
      <c r="BJ107" s="805">
        <f>'SAME1 Flight Tests 8-27-09'!AG27</f>
        <v>91.490199999999987</v>
      </c>
      <c r="BK107" s="805">
        <f>'SAME1 Flight Tests 8-27-09'!AH27</f>
        <v>1.966507</v>
      </c>
      <c r="BL107" s="2158">
        <f>'SAME1 Flight Tests 8-27-09'!AK27</f>
        <v>1175411.0746423218</v>
      </c>
      <c r="BM107" s="805">
        <f>'SAME1 Flight Tests 8-27-09'!AL27</f>
        <v>437.79521318459678</v>
      </c>
      <c r="BN107" s="806"/>
      <c r="BO107" s="805"/>
      <c r="BP107" s="806"/>
      <c r="BQ107" s="805">
        <f>'SAME1 Flight Tests 8-27-09'!AM27</f>
        <v>132.86095008202679</v>
      </c>
      <c r="BR107" s="816">
        <f>'SAME1 Flight Tests 8-27-09'!AP27</f>
        <v>0.37246136490403414</v>
      </c>
      <c r="BS107" s="816">
        <f>'SAME1 Flight Tests 8-27-09'!AQ27</f>
        <v>0.62305850078142455</v>
      </c>
      <c r="BT107" s="816"/>
      <c r="BU107" s="816">
        <f>'SAME1 Flight Tests 8-27-09'!AS27</f>
        <v>2.0488763158107242</v>
      </c>
      <c r="BV107" s="816">
        <f>'SAME1 Flight Tests 8-27-09'!AT27</f>
        <v>0.28797675441329762</v>
      </c>
      <c r="BW107" s="807">
        <f>'SAME1 Flight Tests 8-27-09'!BB27</f>
        <v>1175411.0746423218</v>
      </c>
      <c r="BX107" s="807">
        <f>'SAME1 Flight Tests 8-27-09'!BC27</f>
        <v>1156555.4400055809</v>
      </c>
      <c r="BY107" s="807">
        <f>'SAME1 Flight Tests 8-27-09'!BD27</f>
        <v>1086232.120912554</v>
      </c>
      <c r="BZ107" s="806"/>
      <c r="CA107" s="805">
        <f>'SAME1 Flight Tests 8-27-09'!BG27</f>
        <v>0.42199721030042919</v>
      </c>
      <c r="CB107" s="805">
        <f>'SAME1 Flight Tests 8-27-09'!BF27</f>
        <v>0.55000000000000004</v>
      </c>
      <c r="CC107" s="783"/>
      <c r="CD107" s="805"/>
      <c r="CE107" s="805">
        <f>'SAME1 Flight Tests 8-27-09'!BH27</f>
        <v>349.13822663445927</v>
      </c>
      <c r="CF107" s="1804">
        <f>'SAME1 Flight Tests 8-27-09'!BI27</f>
        <v>0.92999999999998639</v>
      </c>
      <c r="CG107" s="1804">
        <f>'SAME1 Flight Tests 8-27-09'!BJ27</f>
        <v>23</v>
      </c>
      <c r="CH107" s="1804">
        <f>'SAME1 Flight Tests 8-27-09'!BK27</f>
        <v>0</v>
      </c>
      <c r="CI107" s="1804">
        <f>'SAME1 Flight Tests 8-27-09'!BL27</f>
        <v>0.85716741988405631</v>
      </c>
      <c r="CJ107" s="1804">
        <f>'SAME1 Flight Tests 8-27-09'!BM27</f>
        <v>0.33857620412762202</v>
      </c>
      <c r="CK107" s="1804">
        <f>'SAME1 Flight Tests 8-27-09'!BN27</f>
        <v>0.99739503221736392</v>
      </c>
      <c r="CL107" s="2014"/>
      <c r="CM107" s="2"/>
      <c r="CN107" s="2"/>
      <c r="CO107" s="2"/>
      <c r="CP107" s="2"/>
      <c r="CQ107" s="2071">
        <f t="shared" si="9"/>
        <v>17693.853218972719</v>
      </c>
      <c r="CR107" s="2074">
        <f t="shared" si="10"/>
        <v>56.516802056870382</v>
      </c>
      <c r="CS107" s="2082">
        <f t="shared" si="11"/>
        <v>241.56536378550322</v>
      </c>
      <c r="CT107" s="2074">
        <f t="shared" si="12"/>
        <v>9731.6192704349978</v>
      </c>
      <c r="CU107" s="2074">
        <f t="shared" si="13"/>
        <v>102.75782192158249</v>
      </c>
      <c r="CV107" s="1268">
        <v>85</v>
      </c>
      <c r="CW107" s="2074">
        <f t="shared" si="14"/>
        <v>36.417287192038572</v>
      </c>
      <c r="CX107" s="2071">
        <f t="shared" si="15"/>
        <v>177199.5869075041</v>
      </c>
      <c r="CY107" s="2074">
        <f t="shared" si="16"/>
        <v>3.6246521961926206</v>
      </c>
      <c r="CZ107" s="2074">
        <f t="shared" si="17"/>
        <v>186.23068245201708</v>
      </c>
      <c r="DA107" s="2018"/>
    </row>
    <row r="108" spans="1:105" s="2020" customFormat="1" ht="16.5" customHeight="1" x14ac:dyDescent="0.25">
      <c r="A108" s="778">
        <v>1</v>
      </c>
      <c r="B108" s="779">
        <f>'SAME1 Flight Tests 8-27-09'!A28</f>
        <v>3</v>
      </c>
      <c r="C108" s="835" t="str">
        <f>'SAME1 Flight Tests 8-27-09'!B28</f>
        <v>Silicone</v>
      </c>
      <c r="D108" s="782"/>
      <c r="E108" s="779" t="str">
        <f>'SAME1 Flight Tests 8-27-09'!C28</f>
        <v>24 S</v>
      </c>
      <c r="F108" s="779">
        <f>'SAME1 Flight Tests 8-27-09'!D28</f>
        <v>2</v>
      </c>
      <c r="G108" s="779">
        <f>'SAME1 Flight Tests 8-27-09'!E28</f>
        <v>24</v>
      </c>
      <c r="H108" s="779" t="str">
        <f>'SAME1 Flight Tests 8-27-09'!F28</f>
        <v>Flow Down</v>
      </c>
      <c r="I108" s="779">
        <f>'SAME1 Flight Tests 8-27-09'!G28</f>
        <v>267</v>
      </c>
      <c r="J108" s="791">
        <f>'SAME1 Flight Tests 8-27-09'!H28</f>
        <v>39349</v>
      </c>
      <c r="K108" s="779">
        <f>'SAME1 Flight Tests 8-27-09'!I28</f>
        <v>0</v>
      </c>
      <c r="L108" s="779" t="str">
        <f>'SAME1 Flight Tests 8-27-09'!J28</f>
        <v>n</v>
      </c>
      <c r="M108" s="779" t="str">
        <f>'SAME1 Flight Tests 8-27-09'!K28</f>
        <v>n</v>
      </c>
      <c r="N108" s="779">
        <f>'SAME1 Flight Tests 8-27-09'!L28</f>
        <v>4</v>
      </c>
      <c r="O108" s="804">
        <f>'SAME1 Flight Tests 8-27-09'!M28</f>
        <v>1.327</v>
      </c>
      <c r="P108" s="805">
        <f>'SAME1 Flight Tests 8-27-09'!N28</f>
        <v>38</v>
      </c>
      <c r="Q108" s="805">
        <f>'SAME1 Flight Tests 8-27-09'!O28</f>
        <v>8</v>
      </c>
      <c r="R108" s="805">
        <f>'SAME1 Flight Tests 8-27-09'!P28</f>
        <v>8</v>
      </c>
      <c r="S108" s="806"/>
      <c r="T108" s="806"/>
      <c r="U108" s="805">
        <f>'SAME1 Flight Tests 8-27-09'!Q28</f>
        <v>35.666666666666664</v>
      </c>
      <c r="V108" s="806"/>
      <c r="W108" s="806"/>
      <c r="X108" s="806"/>
      <c r="Y108" s="806"/>
      <c r="Z108" s="806"/>
      <c r="AA108" s="805" t="str">
        <f>'SAME1 Flight Tests 8-27-09'!R28</f>
        <v>y</v>
      </c>
      <c r="AB108" s="805" t="str">
        <f>'SAME1 Flight Tests 8-27-09'!S28</f>
        <v>y</v>
      </c>
      <c r="AC108" s="805">
        <f>'SAME1 Flight Tests 8-27-09'!T28</f>
        <v>1</v>
      </c>
      <c r="AD108" s="806"/>
      <c r="AE108" s="805">
        <f>'SAME1 Flight Tests 8-27-09'!U28</f>
        <v>10</v>
      </c>
      <c r="AF108" s="806"/>
      <c r="AG108" s="816">
        <f>'SAME1 Flight Tests 8-27-09'!V28</f>
        <v>3.1812241356819398E-2</v>
      </c>
      <c r="AH108" s="818">
        <f>'SAME1 Flight Tests 8-27-09'!W28</f>
        <v>0.45559533159976062</v>
      </c>
      <c r="AI108" s="806"/>
      <c r="AJ108" s="806"/>
      <c r="AK108" s="806"/>
      <c r="AL108" s="806"/>
      <c r="AM108" s="806"/>
      <c r="AN108" s="806"/>
      <c r="AO108" s="806"/>
      <c r="AP108" s="806"/>
      <c r="AQ108" s="806"/>
      <c r="AR108" s="806"/>
      <c r="AS108" s="806"/>
      <c r="AT108" s="806"/>
      <c r="AU108" s="805">
        <f>'SAME1 Flight Tests 8-27-09'!X28</f>
        <v>0.62</v>
      </c>
      <c r="AV108" s="820">
        <f>'SAME1 Flight Tests 8-27-09'!Y28</f>
        <v>3.1337739999999998</v>
      </c>
      <c r="AW108" s="820">
        <f>'SAME1 Flight Tests 8-27-09'!Z28</f>
        <v>6.2492080000000003</v>
      </c>
      <c r="AX108" s="820">
        <f>'SAME1 Flight Tests 8-27-09'!AA28</f>
        <v>4.2740175000000011</v>
      </c>
      <c r="AY108" s="822"/>
      <c r="AZ108" s="822"/>
      <c r="BA108" s="820">
        <f>'SAME1 Flight Tests 8-27-09'!AC28</f>
        <v>4.9375160000000005</v>
      </c>
      <c r="BB108" s="822"/>
      <c r="BC108" s="822"/>
      <c r="BD108" s="820">
        <f>'SAME1 Flight Tests 8-27-09'!AB28</f>
        <v>6.4803015000000004</v>
      </c>
      <c r="BE108" s="820">
        <f>'SAME1 Flight Tests 8-27-09'!AD28</f>
        <v>4.6543585000000016</v>
      </c>
      <c r="BF108" s="826">
        <f>'SAME1 Flight Tests 8-27-09'!AE28</f>
        <v>41615</v>
      </c>
      <c r="BG108" s="806"/>
      <c r="BH108" s="806"/>
      <c r="BI108" s="805">
        <f>'SAME1 Flight Tests 8-27-09'!AF28</f>
        <v>39.203749999999999</v>
      </c>
      <c r="BJ108" s="805">
        <f>'SAME1 Flight Tests 8-27-09'!AG28</f>
        <v>73.787950000000009</v>
      </c>
      <c r="BK108" s="805">
        <f>'SAME1 Flight Tests 8-27-09'!AH28</f>
        <v>1.8259429999999988</v>
      </c>
      <c r="BL108" s="2158">
        <f>'SAME1 Flight Tests 8-27-09'!AK28</f>
        <v>1916208.9136147145</v>
      </c>
      <c r="BM108" s="805">
        <f>'SAME1 Flight Tests 8-27-09'!AL28</f>
        <v>393.72528619180156</v>
      </c>
      <c r="BN108" s="806"/>
      <c r="BO108" s="805"/>
      <c r="BP108" s="806"/>
      <c r="BQ108" s="805">
        <f>'SAME1 Flight Tests 8-27-09'!AM28</f>
        <v>89.077674166451743</v>
      </c>
      <c r="BR108" s="816">
        <f>'SAME1 Flight Tests 8-27-09'!AP28</f>
        <v>0.20547096060057599</v>
      </c>
      <c r="BS108" s="816">
        <f>'SAME1 Flight Tests 8-27-09'!AQ28</f>
        <v>0.46347921790423513</v>
      </c>
      <c r="BT108" s="816"/>
      <c r="BU108" s="816">
        <f>'SAME1 Flight Tests 8-27-09'!AS28</f>
        <v>2.4643261883080352</v>
      </c>
      <c r="BV108" s="816">
        <f>'SAME1 Flight Tests 8-27-09'!AT28</f>
        <v>0.13680770082229526</v>
      </c>
      <c r="BW108" s="807">
        <f>'SAME1 Flight Tests 8-27-09'!BB28</f>
        <v>1916208.9136147145</v>
      </c>
      <c r="BX108" s="807">
        <f>'SAME1 Flight Tests 8-27-09'!BC28</f>
        <v>1886121.596306127</v>
      </c>
      <c r="BY108" s="807">
        <f>'SAME1 Flight Tests 8-27-09'!BD28</f>
        <v>1753586.9635617984</v>
      </c>
      <c r="BZ108" s="806"/>
      <c r="CA108" s="805">
        <f>'SAME1 Flight Tests 8-27-09'!BG28</f>
        <v>0.39183326180257483</v>
      </c>
      <c r="CB108" s="805">
        <f>'SAME1 Flight Tests 8-27-09'!BF28</f>
        <v>0.55000000000000004</v>
      </c>
      <c r="CC108" s="783"/>
      <c r="CD108" s="805"/>
      <c r="CE108" s="805">
        <f>'SAME1 Flight Tests 8-27-09'!BH28</f>
        <v>340.62561231431681</v>
      </c>
      <c r="CF108" s="1804">
        <f>'SAME1 Flight Tests 8-27-09'!BI28</f>
        <v>0.62000000000006494</v>
      </c>
      <c r="CG108" s="1804">
        <f>'SAME1 Flight Tests 8-27-09'!BJ28</f>
        <v>24</v>
      </c>
      <c r="CH108" s="1804">
        <f>'SAME1 Flight Tests 8-27-09'!BK28</f>
        <v>0</v>
      </c>
      <c r="CI108" s="1804">
        <f>'SAME1 Flight Tests 8-27-09'!BL28</f>
        <v>0.86204200806234588</v>
      </c>
      <c r="CJ108" s="1804">
        <f>'SAME1 Flight Tests 8-27-09'!BM28</f>
        <v>0.3084468623845954</v>
      </c>
      <c r="CK108" s="1804">
        <f>'SAME1 Flight Tests 8-27-09'!BN28</f>
        <v>0.97995053818458511</v>
      </c>
      <c r="CL108" s="2014"/>
      <c r="CM108" s="2"/>
      <c r="CN108" s="2"/>
      <c r="CO108" s="2"/>
      <c r="CP108" s="2"/>
      <c r="CQ108" s="2071">
        <f t="shared" si="9"/>
        <v>43023.326137457538</v>
      </c>
      <c r="CR108" s="2074">
        <f t="shared" si="10"/>
        <v>23.24320525114786</v>
      </c>
      <c r="CS108" s="2082">
        <f t="shared" si="11"/>
        <v>161.95940757536678</v>
      </c>
      <c r="CT108" s="2074">
        <f t="shared" si="12"/>
        <v>23662.829375601646</v>
      </c>
      <c r="CU108" s="2074">
        <f t="shared" si="13"/>
        <v>42.260373183905202</v>
      </c>
      <c r="CV108" s="1268">
        <v>86</v>
      </c>
      <c r="CW108" s="2074">
        <f t="shared" si="14"/>
        <v>27.149185675534568</v>
      </c>
      <c r="CX108" s="2071">
        <f t="shared" si="15"/>
        <v>321213.27416335139</v>
      </c>
      <c r="CY108" s="2074">
        <f t="shared" si="16"/>
        <v>4.8620242823323983</v>
      </c>
      <c r="CZ108" s="2074">
        <f t="shared" si="17"/>
        <v>102.735480300288</v>
      </c>
      <c r="DA108" s="2018"/>
    </row>
    <row r="109" spans="1:105" s="2020" customFormat="1" ht="16.5" customHeight="1" x14ac:dyDescent="0.25">
      <c r="A109" s="778">
        <v>1</v>
      </c>
      <c r="B109" s="779">
        <f>'SAME1 Flight Tests 8-27-09'!A32</f>
        <v>3</v>
      </c>
      <c r="C109" s="835" t="str">
        <f>'SAME1 Flight Tests 8-27-09'!B32</f>
        <v>Silicone</v>
      </c>
      <c r="D109" s="782"/>
      <c r="E109" s="779" t="str">
        <f>'SAME1 Flight Tests 8-27-09'!C32</f>
        <v>27S</v>
      </c>
      <c r="F109" s="779">
        <f>'SAME1 Flight Tests 8-27-09'!D32</f>
        <v>3</v>
      </c>
      <c r="G109" s="779">
        <f>'SAME1 Flight Tests 8-27-09'!E32</f>
        <v>27</v>
      </c>
      <c r="H109" s="779" t="str">
        <f>'SAME1 Flight Tests 8-27-09'!F32</f>
        <v>Heat down</v>
      </c>
      <c r="I109" s="779">
        <f>'SAME1 Flight Tests 8-27-09'!G32</f>
        <v>269</v>
      </c>
      <c r="J109" s="791">
        <f>'SAME1 Flight Tests 8-27-09'!H32</f>
        <v>39351</v>
      </c>
      <c r="K109" s="779">
        <f>'SAME1 Flight Tests 8-27-09'!I32</f>
        <v>0</v>
      </c>
      <c r="L109" s="779" t="str">
        <f>'SAME1 Flight Tests 8-27-09'!J32</f>
        <v>n</v>
      </c>
      <c r="M109" s="779" t="str">
        <f>'SAME1 Flight Tests 8-27-09'!K32</f>
        <v>n</v>
      </c>
      <c r="N109" s="779">
        <f>'SAME1 Flight Tests 8-27-09'!L32</f>
        <v>8</v>
      </c>
      <c r="O109" s="804">
        <f>'SAME1 Flight Tests 8-27-09'!M32</f>
        <v>1.32</v>
      </c>
      <c r="P109" s="805">
        <f>'SAME1 Flight Tests 8-27-09'!N32</f>
        <v>40</v>
      </c>
      <c r="Q109" s="805">
        <f>'SAME1 Flight Tests 8-27-09'!O32</f>
        <v>11</v>
      </c>
      <c r="R109" s="805">
        <f>'SAME1 Flight Tests 8-27-09'!P32</f>
        <v>8</v>
      </c>
      <c r="S109" s="806"/>
      <c r="T109" s="806"/>
      <c r="U109" s="805">
        <f>'SAME1 Flight Tests 8-27-09'!Q32</f>
        <v>38.5</v>
      </c>
      <c r="V109" s="806"/>
      <c r="W109" s="806"/>
      <c r="X109" s="806"/>
      <c r="Y109" s="806"/>
      <c r="Z109" s="806"/>
      <c r="AA109" s="805" t="str">
        <f>'SAME1 Flight Tests 8-27-09'!R32</f>
        <v>y</v>
      </c>
      <c r="AB109" s="805" t="str">
        <f>'SAME1 Flight Tests 8-27-09'!S32</f>
        <v>y</v>
      </c>
      <c r="AC109" s="805">
        <f>'SAME1 Flight Tests 8-27-09'!T32</f>
        <v>1</v>
      </c>
      <c r="AD109" s="806"/>
      <c r="AE109" s="805">
        <f>'SAME1 Flight Tests 8-27-09'!U32</f>
        <v>10</v>
      </c>
      <c r="AF109" s="806"/>
      <c r="AG109" s="816">
        <f>'SAME1 Flight Tests 8-27-09'!V32</f>
        <v>3.1812241356819398E-2</v>
      </c>
      <c r="AH109" s="818">
        <f>'SAME1 Flight Tests 8-27-09'!W32</f>
        <v>0.46138037604437165</v>
      </c>
      <c r="AI109" s="806"/>
      <c r="AJ109" s="806"/>
      <c r="AK109" s="806"/>
      <c r="AL109" s="806"/>
      <c r="AM109" s="806"/>
      <c r="AN109" s="806"/>
      <c r="AO109" s="806"/>
      <c r="AP109" s="806"/>
      <c r="AQ109" s="806"/>
      <c r="AR109" s="806"/>
      <c r="AS109" s="806"/>
      <c r="AT109" s="806"/>
      <c r="AU109" s="805">
        <f>'SAME1 Flight Tests 8-27-09'!X32</f>
        <v>0.56999999999999995</v>
      </c>
      <c r="AV109" s="820">
        <f>'SAME1 Flight Tests 8-27-09'!Y32</f>
        <v>3.1291964999999999</v>
      </c>
      <c r="AW109" s="820">
        <f>'SAME1 Flight Tests 8-27-09'!Z32</f>
        <v>6.2365714999999993</v>
      </c>
      <c r="AX109" s="820">
        <f>'SAME1 Flight Tests 8-27-09'!AA32</f>
        <v>4.2092904999999998</v>
      </c>
      <c r="AY109" s="822"/>
      <c r="AZ109" s="822"/>
      <c r="BA109" s="820">
        <f>'SAME1 Flight Tests 8-27-09'!AC32</f>
        <v>4.9961700000000002</v>
      </c>
      <c r="BB109" s="822"/>
      <c r="BC109" s="822"/>
      <c r="BD109" s="820">
        <f>'SAME1 Flight Tests 8-27-09'!AB32</f>
        <v>6.8151250000000001</v>
      </c>
      <c r="BE109" s="820">
        <f>'SAME1 Flight Tests 8-27-09'!AD32</f>
        <v>4.7281809999999993</v>
      </c>
      <c r="BF109" s="826">
        <f>'SAME1 Flight Tests 8-27-09'!AE32</f>
        <v>54962</v>
      </c>
      <c r="BG109" s="806"/>
      <c r="BH109" s="806"/>
      <c r="BI109" s="805">
        <f>'SAME1 Flight Tests 8-27-09'!AF32</f>
        <v>45.909105263157905</v>
      </c>
      <c r="BJ109" s="805">
        <f>'SAME1 Flight Tests 8-27-09'!AG32</f>
        <v>83.506684210526331</v>
      </c>
      <c r="BK109" s="805">
        <f>'SAME1 Flight Tests 8-27-09'!AH32</f>
        <v>2.0869440000000008</v>
      </c>
      <c r="BL109" s="2158">
        <f>'SAME1 Flight Tests 8-27-09'!AK32</f>
        <v>2576905.5744457017</v>
      </c>
      <c r="BM109" s="805">
        <f>'SAME1 Flight Tests 8-27-09'!AL32</f>
        <v>478.38886752070903</v>
      </c>
      <c r="BN109" s="806"/>
      <c r="BO109" s="805"/>
      <c r="BP109" s="806"/>
      <c r="BQ109" s="805">
        <f>'SAME1 Flight Tests 8-27-09'!AM32</f>
        <v>99.546228449413846</v>
      </c>
      <c r="BR109" s="816">
        <f>'SAME1 Flight Tests 8-27-09'!AP32</f>
        <v>0.18564470202739639</v>
      </c>
      <c r="BS109" s="816">
        <f>'SAME1 Flight Tests 8-27-09'!AQ32</f>
        <v>0.43576983373814704</v>
      </c>
      <c r="BT109" s="816"/>
      <c r="BU109" s="816">
        <f>'SAME1 Flight Tests 8-27-09'!AS32</f>
        <v>2.5186708524997536</v>
      </c>
      <c r="BV109" s="816">
        <f>'SAME1 Flight Tests 8-27-09'!AT32</f>
        <v>0.1211700419371388</v>
      </c>
      <c r="BW109" s="807">
        <f>'SAME1 Flight Tests 8-27-09'!BB32</f>
        <v>2576905.5744457017</v>
      </c>
      <c r="BX109" s="807">
        <f>'SAME1 Flight Tests 8-27-09'!BC32</f>
        <v>2537168.4812361719</v>
      </c>
      <c r="BY109" s="807">
        <f>'SAME1 Flight Tests 8-27-09'!BD32</f>
        <v>2339066.9776887307</v>
      </c>
      <c r="BZ109" s="806"/>
      <c r="CA109" s="805">
        <f>'SAME1 Flight Tests 8-27-09'!BG32</f>
        <v>0.44784206008583705</v>
      </c>
      <c r="CB109" s="805">
        <f>'SAME1 Flight Tests 8-27-09'!BF32</f>
        <v>0.55000000000000004</v>
      </c>
      <c r="CC109" s="783"/>
      <c r="CD109" s="805"/>
      <c r="CE109" s="805">
        <f>'SAME1 Flight Tests 8-27-09'!BH32</f>
        <v>340.75520692087099</v>
      </c>
      <c r="CF109" s="1804">
        <f>'SAME1 Flight Tests 8-27-09'!BI32</f>
        <v>0.57000000000007045</v>
      </c>
      <c r="CG109" s="1804">
        <f>'SAME1 Flight Tests 8-27-09'!BJ32</f>
        <v>27</v>
      </c>
      <c r="CH109" s="1804">
        <f>'SAME1 Flight Tests 8-27-09'!BK32</f>
        <v>0</v>
      </c>
      <c r="CI109" s="1804">
        <f>'SAME1 Flight Tests 8-27-09'!BL32</f>
        <v>1.0478550363094901</v>
      </c>
      <c r="CJ109" s="1804">
        <f>'SAME1 Flight Tests 8-27-09'!BM32</f>
        <v>0.31335125713225903</v>
      </c>
      <c r="CK109" s="1804">
        <f>'SAME1 Flight Tests 8-27-09'!BN32</f>
        <v>0.97758929959074692</v>
      </c>
      <c r="CL109" s="2014"/>
      <c r="CM109" s="2"/>
      <c r="CN109" s="2"/>
      <c r="CO109" s="2"/>
      <c r="CP109" s="2"/>
      <c r="CQ109" s="2071">
        <f t="shared" si="9"/>
        <v>51773.042828140919</v>
      </c>
      <c r="CR109" s="2074">
        <f t="shared" si="10"/>
        <v>19.315071036474915</v>
      </c>
      <c r="CS109" s="2082">
        <f t="shared" si="11"/>
        <v>180.99314263529789</v>
      </c>
      <c r="CT109" s="2074">
        <f t="shared" si="12"/>
        <v>28475.173555477511</v>
      </c>
      <c r="CU109" s="2074">
        <f t="shared" si="13"/>
        <v>35.118310975408932</v>
      </c>
      <c r="CV109" s="1268">
        <v>87</v>
      </c>
      <c r="CW109" s="2074">
        <f t="shared" si="14"/>
        <v>24.970370811173922</v>
      </c>
      <c r="CX109" s="2071">
        <f t="shared" si="15"/>
        <v>355517.82129640353</v>
      </c>
      <c r="CY109" s="2074">
        <f t="shared" si="16"/>
        <v>5.2862651098850195</v>
      </c>
      <c r="CZ109" s="2074">
        <f t="shared" si="17"/>
        <v>92.822351013698196</v>
      </c>
      <c r="DA109" s="2018"/>
    </row>
    <row r="110" spans="1:105" s="2020" customFormat="1" ht="16.5" customHeight="1" x14ac:dyDescent="0.25">
      <c r="A110" s="778">
        <v>1</v>
      </c>
      <c r="B110" s="779">
        <f>'SAME1 Flight Tests 8-27-09'!A42</f>
        <v>5</v>
      </c>
      <c r="C110" s="835" t="str">
        <f>'SAME1 Flight Tests 8-27-09'!B42</f>
        <v>Silicone</v>
      </c>
      <c r="D110" s="782"/>
      <c r="E110" s="779" t="str">
        <f>'SAME1 Flight Tests 8-27-09'!C42</f>
        <v>35 S</v>
      </c>
      <c r="F110" s="779">
        <f>'SAME1 Flight Tests 8-27-09'!D42</f>
        <v>1</v>
      </c>
      <c r="G110" s="779">
        <f>'SAME1 Flight Tests 8-27-09'!E42</f>
        <v>35</v>
      </c>
      <c r="H110" s="779" t="str">
        <f>'SAME1 Flight Tests 8-27-09'!F42</f>
        <v>High temp  aging</v>
      </c>
      <c r="I110" s="779">
        <f>'SAME1 Flight Tests 8-27-09'!G42</f>
        <v>276</v>
      </c>
      <c r="J110" s="791">
        <f>'SAME1 Flight Tests 8-27-09'!H42</f>
        <v>39358</v>
      </c>
      <c r="K110" s="779">
        <f>'SAME1 Flight Tests 8-27-09'!I42</f>
        <v>0</v>
      </c>
      <c r="L110" s="779" t="str">
        <f>'SAME1 Flight Tests 8-27-09'!J42</f>
        <v>n</v>
      </c>
      <c r="M110" s="779" t="str">
        <f>'SAME1 Flight Tests 8-27-09'!K42</f>
        <v>n</v>
      </c>
      <c r="N110" s="779">
        <f>'SAME1 Flight Tests 8-27-09'!L42</f>
        <v>8</v>
      </c>
      <c r="O110" s="804">
        <f>'SAME1 Flight Tests 8-27-09'!M42</f>
        <v>1.38</v>
      </c>
      <c r="P110" s="805">
        <f>'SAME1 Flight Tests 8-27-09'!N42</f>
        <v>10</v>
      </c>
      <c r="Q110" s="805">
        <f>'SAME1 Flight Tests 8-27-09'!O42</f>
        <v>11</v>
      </c>
      <c r="R110" s="805">
        <f>'SAME1 Flight Tests 8-27-09'!P42</f>
        <v>8</v>
      </c>
      <c r="S110" s="806"/>
      <c r="T110" s="806"/>
      <c r="U110" s="805">
        <f>'SAME1 Flight Tests 8-27-09'!Q42</f>
        <v>70</v>
      </c>
      <c r="V110" s="806"/>
      <c r="W110" s="806"/>
      <c r="X110" s="806"/>
      <c r="Y110" s="806"/>
      <c r="Z110" s="806"/>
      <c r="AA110" s="805" t="str">
        <f>'SAME1 Flight Tests 8-27-09'!R42</f>
        <v>y</v>
      </c>
      <c r="AB110" s="805" t="str">
        <f>'SAME1 Flight Tests 8-27-09'!S42</f>
        <v>y</v>
      </c>
      <c r="AC110" s="805">
        <f>'SAME1 Flight Tests 8-27-09'!T42</f>
        <v>1</v>
      </c>
      <c r="AD110" s="806"/>
      <c r="AE110" s="805">
        <f>'SAME1 Flight Tests 8-27-09'!U42</f>
        <v>10</v>
      </c>
      <c r="AF110" s="806"/>
      <c r="AG110" s="816">
        <f>'SAME1 Flight Tests 8-27-09'!V42</f>
        <v>3.1812241356819398E-2</v>
      </c>
      <c r="AH110" s="818">
        <f>'SAME1 Flight Tests 8-27-09'!W42</f>
        <v>0.36888842328539412</v>
      </c>
      <c r="AI110" s="806"/>
      <c r="AJ110" s="806"/>
      <c r="AK110" s="806"/>
      <c r="AL110" s="806"/>
      <c r="AM110" s="806"/>
      <c r="AN110" s="806"/>
      <c r="AO110" s="806"/>
      <c r="AP110" s="806"/>
      <c r="AQ110" s="806"/>
      <c r="AR110" s="806"/>
      <c r="AS110" s="806"/>
      <c r="AT110" s="806"/>
      <c r="AU110" s="805">
        <f>'SAME1 Flight Tests 8-27-09'!X42</f>
        <v>0.13</v>
      </c>
      <c r="AV110" s="820">
        <f>'SAME1 Flight Tests 8-27-09'!Y42</f>
        <v>3.3152094444444438</v>
      </c>
      <c r="AW110" s="820">
        <f>'SAME1 Flight Tests 8-27-09'!Z42</f>
        <v>6.2120555555555566</v>
      </c>
      <c r="AX110" s="820">
        <f>'SAME1 Flight Tests 8-27-09'!AA42</f>
        <v>-7.9684738888888891E-4</v>
      </c>
      <c r="AY110" s="822"/>
      <c r="AZ110" s="822"/>
      <c r="BA110" s="820">
        <f>'SAME1 Flight Tests 8-27-09'!AC42</f>
        <v>4.8118124999999994</v>
      </c>
      <c r="BB110" s="822"/>
      <c r="BC110" s="822"/>
      <c r="BD110" s="820">
        <f>'SAME1 Flight Tests 8-27-09'!AB42</f>
        <v>6.5235905555555549</v>
      </c>
      <c r="BE110" s="820">
        <f>'SAME1 Flight Tests 8-27-09'!AD42</f>
        <v>4.6687620000000001</v>
      </c>
      <c r="BF110" s="826">
        <f>'SAME1 Flight Tests 8-27-09'!AE42</f>
        <v>42050</v>
      </c>
      <c r="BG110" s="806"/>
      <c r="BH110" s="806"/>
      <c r="BI110" s="805">
        <f>'SAME1 Flight Tests 8-27-09'!AF42</f>
        <v>25.600499999999997</v>
      </c>
      <c r="BJ110" s="805">
        <f>'SAME1 Flight Tests 8-27-09'!AG42</f>
        <v>43.908611111111114</v>
      </c>
      <c r="BK110" s="805">
        <f>'SAME1 Flight Tests 8-27-09'!AH42</f>
        <v>1.8548285555555548</v>
      </c>
      <c r="BL110" s="2158">
        <f>'SAME1 Flight Tests 8-27-09'!AK42</f>
        <v>1937388.9537898961</v>
      </c>
      <c r="BM110" s="805">
        <f>'SAME1 Flight Tests 8-27-09'!AL42</f>
        <v>402.51477832999217</v>
      </c>
      <c r="BN110" s="806"/>
      <c r="BO110" s="805"/>
      <c r="BP110" s="806"/>
      <c r="BQ110" s="805">
        <f>'SAME1 Flight Tests 8-27-09'!AM42</f>
        <v>65.466234738484687</v>
      </c>
      <c r="BR110" s="816">
        <f>'SAME1 Flight Tests 8-27-09'!AP42</f>
        <v>0.20776147068589287</v>
      </c>
      <c r="BS110" s="816">
        <f>'SAME1 Flight Tests 8-27-09'!AQ42</f>
        <v>0.41677463931388736</v>
      </c>
      <c r="BT110" s="816"/>
      <c r="BU110" s="816">
        <f>'SAME1 Flight Tests 8-27-09'!AS42</f>
        <v>2.3033372123912739</v>
      </c>
      <c r="BV110" s="816">
        <f>'SAME1 Flight Tests 8-27-09'!AT42</f>
        <v>0.14668877242225253</v>
      </c>
      <c r="BW110" s="807">
        <f>'SAME1 Flight Tests 8-27-09'!BB42</f>
        <v>1937388.9537898961</v>
      </c>
      <c r="BX110" s="807">
        <f>'SAME1 Flight Tests 8-27-09'!BC42</f>
        <v>1906987.1349066545</v>
      </c>
      <c r="BY110" s="807">
        <f>'SAME1 Flight Tests 8-27-09'!BD42</f>
        <v>1772492.1318036166</v>
      </c>
      <c r="BZ110" s="806"/>
      <c r="CA110" s="805">
        <f>'SAME1 Flight Tests 8-27-09'!BG42</f>
        <v>0.39803187887458258</v>
      </c>
      <c r="CB110" s="805">
        <f>'SAME1 Flight Tests 8-27-09'!BF42</f>
        <v>0.55000000000000004</v>
      </c>
      <c r="CC110" s="783"/>
      <c r="CD110" s="805"/>
      <c r="CE110" s="805">
        <f>'SAME1 Flight Tests 8-27-09'!BH42</f>
        <v>414.40573439849373</v>
      </c>
      <c r="CF110" s="1804">
        <f>'SAME1 Flight Tests 8-27-09'!BI42</f>
        <v>0.12999999999996348</v>
      </c>
      <c r="CG110" s="1804">
        <f>'SAME1 Flight Tests 8-27-09'!BJ42</f>
        <v>35</v>
      </c>
      <c r="CH110" s="1804">
        <f>'SAME1 Flight Tests 8-27-09'!BK42</f>
        <v>0</v>
      </c>
      <c r="CI110" s="1804">
        <f>'SAME1 Flight Tests 8-27-09'!BL42</f>
        <v>3.0215185263924496</v>
      </c>
      <c r="CJ110" s="1804">
        <f>'SAME1 Flight Tests 8-27-09'!BM42</f>
        <v>0.4197324089514336</v>
      </c>
      <c r="CK110" s="1804">
        <f>'SAME1 Flight Tests 8-27-09'!BN42</f>
        <v>0.99472297018368372</v>
      </c>
      <c r="CL110" s="2014"/>
      <c r="CM110" s="2"/>
      <c r="CN110" s="2"/>
      <c r="CO110" s="2"/>
      <c r="CP110" s="2"/>
      <c r="CQ110" s="2071">
        <f t="shared" si="9"/>
        <v>59187.425747917383</v>
      </c>
      <c r="CR110" s="2074">
        <f t="shared" si="10"/>
        <v>16.895480541070615</v>
      </c>
      <c r="CS110" s="2082">
        <f t="shared" si="11"/>
        <v>119.02951770633578</v>
      </c>
      <c r="CT110" s="2074">
        <f t="shared" si="12"/>
        <v>32553.084161354567</v>
      </c>
      <c r="CU110" s="2074">
        <f t="shared" si="13"/>
        <v>30.719055529219293</v>
      </c>
      <c r="CV110" s="1268">
        <v>88</v>
      </c>
      <c r="CW110" s="2074">
        <f t="shared" si="14"/>
        <v>19.517167049647178</v>
      </c>
      <c r="CX110" s="2071">
        <f t="shared" si="15"/>
        <v>317671.99077919044</v>
      </c>
      <c r="CY110" s="2074">
        <f t="shared" si="16"/>
        <v>6.7632766407246701</v>
      </c>
      <c r="CZ110" s="2074">
        <f t="shared" si="17"/>
        <v>103.88073534294644</v>
      </c>
      <c r="DA110" s="2018"/>
    </row>
    <row r="111" spans="1:105" s="2020" customFormat="1" ht="16.5" customHeight="1" x14ac:dyDescent="0.25">
      <c r="A111" s="778">
        <v>1</v>
      </c>
      <c r="B111" s="779">
        <f>'SAME1 Flight Tests 8-27-09'!A43</f>
        <v>5</v>
      </c>
      <c r="C111" s="835" t="str">
        <f>'SAME1 Flight Tests 8-27-09'!B43</f>
        <v>Silicone</v>
      </c>
      <c r="D111" s="782"/>
      <c r="E111" s="779" t="str">
        <f>'SAME1 Flight Tests 8-27-09'!C43</f>
        <v>35 s a</v>
      </c>
      <c r="F111" s="779">
        <f>'SAME1 Flight Tests 8-27-09'!D43</f>
        <v>1</v>
      </c>
      <c r="G111" s="779" t="str">
        <f>'SAME1 Flight Tests 8-27-09'!E43</f>
        <v>35a</v>
      </c>
      <c r="H111" s="779" t="str">
        <f>'SAME1 Flight Tests 8-27-09'!F43</f>
        <v xml:space="preserve">     Aging</v>
      </c>
      <c r="I111" s="779">
        <f>'SAME1 Flight Tests 8-27-09'!G43</f>
        <v>276</v>
      </c>
      <c r="J111" s="791">
        <f>'SAME1 Flight Tests 8-27-09'!H43</f>
        <v>39358</v>
      </c>
      <c r="K111" s="779">
        <f>'SAME1 Flight Tests 8-27-09'!I43</f>
        <v>0</v>
      </c>
      <c r="L111" s="779" t="str">
        <f>'SAME1 Flight Tests 8-27-09'!J43</f>
        <v>n</v>
      </c>
      <c r="M111" s="779" t="str">
        <f>'SAME1 Flight Tests 8-27-09'!K43</f>
        <v>n</v>
      </c>
      <c r="N111" s="779">
        <f>'SAME1 Flight Tests 8-27-09'!L43</f>
        <v>8</v>
      </c>
      <c r="O111" s="804">
        <f>'SAME1 Flight Tests 8-27-09'!M43</f>
        <v>1.38</v>
      </c>
      <c r="P111" s="805">
        <f>'SAME1 Flight Tests 8-27-09'!N43</f>
        <v>0</v>
      </c>
      <c r="Q111" s="805">
        <f>'SAME1 Flight Tests 8-27-09'!O43</f>
        <v>720</v>
      </c>
      <c r="R111" s="805">
        <f>'SAME1 Flight Tests 8-27-09'!P43</f>
        <v>8</v>
      </c>
      <c r="S111" s="806"/>
      <c r="T111" s="806"/>
      <c r="U111" s="805">
        <f>'SAME1 Flight Tests 8-27-09'!Q43</f>
        <v>890</v>
      </c>
      <c r="V111" s="806"/>
      <c r="W111" s="806"/>
      <c r="X111" s="806"/>
      <c r="Y111" s="806"/>
      <c r="Z111" s="806"/>
      <c r="AA111" s="805" t="str">
        <f>'SAME1 Flight Tests 8-27-09'!R43</f>
        <v>y</v>
      </c>
      <c r="AB111" s="805" t="str">
        <f>'SAME1 Flight Tests 8-27-09'!S43</f>
        <v>y</v>
      </c>
      <c r="AC111" s="805">
        <f>'SAME1 Flight Tests 8-27-09'!T43</f>
        <v>1</v>
      </c>
      <c r="AD111" s="806"/>
      <c r="AE111" s="805">
        <f>'SAME1 Flight Tests 8-27-09'!U43</f>
        <v>10</v>
      </c>
      <c r="AF111" s="806"/>
      <c r="AG111" s="816">
        <f>'SAME1 Flight Tests 8-27-09'!V43</f>
        <v>3.1812241356819398E-2</v>
      </c>
      <c r="AH111" s="818">
        <f>'SAME1 Flight Tests 8-27-09'!W43</f>
        <v>0.37327255277633048</v>
      </c>
      <c r="AI111" s="806"/>
      <c r="AJ111" s="806"/>
      <c r="AK111" s="806"/>
      <c r="AL111" s="806"/>
      <c r="AM111" s="806"/>
      <c r="AN111" s="806"/>
      <c r="AO111" s="806"/>
      <c r="AP111" s="806"/>
      <c r="AQ111" s="806"/>
      <c r="AR111" s="806"/>
      <c r="AS111" s="806"/>
      <c r="AT111" s="806"/>
      <c r="AU111" s="805">
        <f>'SAME1 Flight Tests 8-27-09'!X43</f>
        <v>0.13</v>
      </c>
      <c r="AV111" s="820">
        <f>'SAME1 Flight Tests 8-27-09'!Y43</f>
        <v>3.3016975000000004</v>
      </c>
      <c r="AW111" s="820">
        <f>'SAME1 Flight Tests 8-27-09'!Z43</f>
        <v>6.2213280000000006</v>
      </c>
      <c r="AX111" s="820">
        <f>'SAME1 Flight Tests 8-27-09'!AA43</f>
        <v>-7.6293924999999989E-4</v>
      </c>
      <c r="AY111" s="822"/>
      <c r="AZ111" s="822"/>
      <c r="BA111" s="820">
        <f>'SAME1 Flight Tests 8-27-09'!AC43</f>
        <v>4.8304750000000007</v>
      </c>
      <c r="BB111" s="822"/>
      <c r="BC111" s="822"/>
      <c r="BD111" s="820">
        <f>'SAME1 Flight Tests 8-27-09'!AB43</f>
        <v>6.1315005000000005</v>
      </c>
      <c r="BE111" s="820">
        <f>'SAME1 Flight Tests 8-27-09'!AD43</f>
        <v>4.6585695000000005</v>
      </c>
      <c r="BF111" s="826">
        <f>'SAME1 Flight Tests 8-27-09'!AE43</f>
        <v>23840</v>
      </c>
      <c r="BG111" s="806"/>
      <c r="BH111" s="806"/>
      <c r="BI111" s="805">
        <f>'SAME1 Flight Tests 8-27-09'!AF43</f>
        <v>23.238350000000004</v>
      </c>
      <c r="BJ111" s="805">
        <f>'SAME1 Flight Tests 8-27-09'!AG43</f>
        <v>40.49015</v>
      </c>
      <c r="BK111" s="805">
        <f>'SAME1 Flight Tests 8-27-09'!AH43</f>
        <v>1.472931</v>
      </c>
      <c r="BL111" s="2158">
        <f>'SAME1 Flight Tests 8-27-09'!AK43</f>
        <v>1071098.2234106481</v>
      </c>
      <c r="BM111" s="805">
        <f>'SAME1 Flight Tests 8-27-09'!AL43</f>
        <v>295.73047982834879</v>
      </c>
      <c r="BN111" s="806"/>
      <c r="BO111" s="805"/>
      <c r="BP111" s="806"/>
      <c r="BQ111" s="805">
        <f>'SAME1 Flight Tests 8-27-09'!AM43</f>
        <v>59.660380422731514</v>
      </c>
      <c r="BR111" s="816">
        <f>'SAME1 Flight Tests 8-27-09'!AP43</f>
        <v>0.27610024306330005</v>
      </c>
      <c r="BS111" s="816">
        <f>'SAME1 Flight Tests 8-27-09'!AQ43</f>
        <v>0.49224463412617764</v>
      </c>
      <c r="BT111" s="816"/>
      <c r="BU111" s="816">
        <f>'SAME1 Flight Tests 8-27-09'!AS43</f>
        <v>2.1391368466041962</v>
      </c>
      <c r="BV111" s="816">
        <f>'SAME1 Flight Tests 8-27-09'!AT43</f>
        <v>0.20678055094271619</v>
      </c>
      <c r="BW111" s="807">
        <f>'SAME1 Flight Tests 8-27-09'!BB43</f>
        <v>1071098.2234106481</v>
      </c>
      <c r="BX111" s="807">
        <f>'SAME1 Flight Tests 8-27-09'!BC43</f>
        <v>1053862.0911353452</v>
      </c>
      <c r="BY111" s="807">
        <f>'SAME1 Flight Tests 8-27-09'!BD43</f>
        <v>991257.4611232233</v>
      </c>
      <c r="BZ111" s="806"/>
      <c r="CA111" s="805">
        <f>'SAME1 Flight Tests 8-27-09'!BG43</f>
        <v>0.31607961373390558</v>
      </c>
      <c r="CB111" s="805">
        <f>'SAME1 Flight Tests 8-27-09'!BF43</f>
        <v>0.55000000000000004</v>
      </c>
      <c r="CC111" s="783"/>
      <c r="CD111" s="805"/>
      <c r="CE111" s="805">
        <f>'SAME1 Flight Tests 8-27-09'!BH43</f>
        <v>414.40573439849373</v>
      </c>
      <c r="CF111" s="1804">
        <f>'SAME1 Flight Tests 8-27-09'!BI43</f>
        <v>0.12999999999996348</v>
      </c>
      <c r="CG111" s="1804">
        <f>'SAME1 Flight Tests 8-27-09'!BJ43</f>
        <v>35</v>
      </c>
      <c r="CH111" s="1804">
        <f>'SAME1 Flight Tests 8-27-09'!BK43</f>
        <v>0</v>
      </c>
      <c r="CI111" s="1804">
        <f>'SAME1 Flight Tests 8-27-09'!BL43</f>
        <v>2.7535560195114588</v>
      </c>
      <c r="CJ111" s="1804">
        <f>'SAME1 Flight Tests 8-27-09'!BM43</f>
        <v>0.41742218539846676</v>
      </c>
      <c r="CK111" s="1804">
        <f>'SAME1 Flight Tests 8-27-09'!BN43</f>
        <v>0.99759598236088409</v>
      </c>
      <c r="CL111" s="2014"/>
      <c r="CM111" s="2"/>
      <c r="CN111" s="2"/>
      <c r="CO111" s="2"/>
      <c r="CP111" s="2"/>
      <c r="CQ111" s="2071">
        <f t="shared" si="9"/>
        <v>35906.516714148987</v>
      </c>
      <c r="CR111" s="2074">
        <f t="shared" si="10"/>
        <v>27.850097740222996</v>
      </c>
      <c r="CS111" s="2082">
        <f t="shared" si="11"/>
        <v>108.47341895042092</v>
      </c>
      <c r="CT111" s="2074">
        <f t="shared" si="12"/>
        <v>19748.584192781946</v>
      </c>
      <c r="CU111" s="2074">
        <f t="shared" si="13"/>
        <v>50.636541345859989</v>
      </c>
      <c r="CV111" s="1268">
        <v>89</v>
      </c>
      <c r="CW111" s="2074">
        <f t="shared" si="14"/>
        <v>24.208683713911501</v>
      </c>
      <c r="CX111" s="2071">
        <f t="shared" si="15"/>
        <v>239043.61426030521</v>
      </c>
      <c r="CY111" s="2074">
        <f t="shared" si="16"/>
        <v>5.4525888957831405</v>
      </c>
      <c r="CZ111" s="2074">
        <f t="shared" si="17"/>
        <v>138.05012153165003</v>
      </c>
      <c r="DA111" s="2018"/>
    </row>
    <row r="112" spans="1:105" s="2020" customFormat="1" ht="16.5" customHeight="1" x14ac:dyDescent="0.25">
      <c r="A112" s="780">
        <v>2</v>
      </c>
      <c r="B112" s="784">
        <f>'SAME R Results'!A3</f>
        <v>1</v>
      </c>
      <c r="C112" s="836" t="str">
        <f>'SAME R Results'!B3</f>
        <v>Silicone</v>
      </c>
      <c r="D112" s="784" t="str">
        <f>'SAME R Results'!C3</f>
        <v>S03</v>
      </c>
      <c r="E112" s="784" t="str">
        <f>'SAME R Results'!D3</f>
        <v>1S</v>
      </c>
      <c r="F112" s="784">
        <f>'SAME R Results'!E3</f>
        <v>1</v>
      </c>
      <c r="G112" s="784">
        <f>'SAME R Results'!F3</f>
        <v>48</v>
      </c>
      <c r="H112" s="785" t="str">
        <f>'SAME R Results'!G3</f>
        <v>Low Temp</v>
      </c>
      <c r="I112" s="784" t="str">
        <f>'SAME R Results'!H3</f>
        <v xml:space="preserve">197 10:00 </v>
      </c>
      <c r="J112" s="786">
        <f>'SAME R Results'!I3</f>
        <v>40375.416666666664</v>
      </c>
      <c r="K112" s="784">
        <f>'SAME R Results'!J3</f>
        <v>0</v>
      </c>
      <c r="L112" s="787"/>
      <c r="M112" s="787"/>
      <c r="N112" s="784">
        <f>'SAME R Results'!K3</f>
        <v>8</v>
      </c>
      <c r="O112" s="793">
        <f>'SAME R Results'!L3</f>
        <v>1.304</v>
      </c>
      <c r="P112" s="784">
        <f>'SAME R Results'!M3</f>
        <v>60</v>
      </c>
      <c r="Q112" s="784">
        <f>'SAME R Results'!N3</f>
        <v>11</v>
      </c>
      <c r="R112" s="784">
        <f>'SAME R Results'!O3</f>
        <v>8</v>
      </c>
      <c r="S112" s="784" t="str">
        <f>'SAME R Results'!P3</f>
        <v>n</v>
      </c>
      <c r="T112" s="784">
        <f>'SAME R Results'!Q3</f>
        <v>0</v>
      </c>
      <c r="U112" s="784">
        <f>'SAME R Results'!R3</f>
        <v>61.666666666666664</v>
      </c>
      <c r="V112" s="784" t="str">
        <f>'SAME R Results'!S3</f>
        <v>y</v>
      </c>
      <c r="W112" s="784">
        <f>'SAME R Results'!T3</f>
        <v>60</v>
      </c>
      <c r="X112" s="784" t="str">
        <f>'SAME R Results'!U3</f>
        <v>n</v>
      </c>
      <c r="Y112" s="784" t="str">
        <f>'SAME R Results'!V3</f>
        <v>y</v>
      </c>
      <c r="Z112" s="784" t="str">
        <f>'SAME R Results'!W3</f>
        <v>y</v>
      </c>
      <c r="AA112" s="784" t="str">
        <f>'SAME R Results'!X3</f>
        <v>y</v>
      </c>
      <c r="AB112" s="784" t="str">
        <f>'SAME R Results'!Y3</f>
        <v>y</v>
      </c>
      <c r="AC112" s="808"/>
      <c r="AD112" s="784" t="str">
        <f>'SAME R Results'!Z3</f>
        <v>y</v>
      </c>
      <c r="AE112" s="784">
        <f>'SAME R Results'!AA3</f>
        <v>10</v>
      </c>
      <c r="AF112" s="784" t="str">
        <f>'SAME R Results'!AB3</f>
        <v>y</v>
      </c>
      <c r="AG112" s="817">
        <f>'SAME R Results'!AC3</f>
        <v>3.1809999999999998E-2</v>
      </c>
      <c r="AH112" s="819">
        <f>'SAME R Results'!AD3</f>
        <v>0</v>
      </c>
      <c r="AI112" s="784">
        <f>'SAME R Results'!AE3</f>
        <v>0</v>
      </c>
      <c r="AJ112" s="784">
        <f>'SAME R Results'!AF3</f>
        <v>0</v>
      </c>
      <c r="AK112" s="784">
        <f>'SAME R Results'!AG3</f>
        <v>0</v>
      </c>
      <c r="AL112" s="784">
        <f>'SAME R Results'!AH3</f>
        <v>0</v>
      </c>
      <c r="AM112" s="784">
        <f>'SAME R Results'!AI3</f>
        <v>0</v>
      </c>
      <c r="AN112" s="784">
        <f>'SAME R Results'!AJ3</f>
        <v>0</v>
      </c>
      <c r="AO112" s="784">
        <f>'SAME R Results'!AK3</f>
        <v>0</v>
      </c>
      <c r="AP112" s="784">
        <f>'SAME R Results'!AL3</f>
        <v>0</v>
      </c>
      <c r="AQ112" s="784">
        <f>'SAME R Results'!AM3</f>
        <v>0</v>
      </c>
      <c r="AR112" s="817">
        <f>'SAME R Results'!AN3</f>
        <v>0</v>
      </c>
      <c r="AS112" s="819">
        <f>'SAME R Results'!AO3</f>
        <v>0</v>
      </c>
      <c r="AT112" s="784">
        <f>'SAME R Results'!AP3</f>
        <v>0</v>
      </c>
      <c r="AU112" s="808"/>
      <c r="AV112" s="821">
        <f>'SAME R Results'!AQ3</f>
        <v>0</v>
      </c>
      <c r="AW112" s="821">
        <f>'SAME R Results'!AR3</f>
        <v>6.2647500000000003</v>
      </c>
      <c r="AX112" s="821">
        <f>'SAME R Results'!AS3</f>
        <v>0</v>
      </c>
      <c r="AY112" s="821">
        <f>'SAME R Results'!AT3</f>
        <v>0</v>
      </c>
      <c r="AZ112" s="823"/>
      <c r="BA112" s="823"/>
      <c r="BB112" s="821">
        <f>'SAME R Results'!AU3</f>
        <v>1.9261238095238091</v>
      </c>
      <c r="BC112" s="821">
        <f>'SAME R Results'!AV3</f>
        <v>2.6800000000000001E-2</v>
      </c>
      <c r="BD112" s="821">
        <f>'SAME R Results'!AW3</f>
        <v>6.997711500000003</v>
      </c>
      <c r="BE112" s="821">
        <f>'SAME R Results'!AX3</f>
        <v>4.5921775</v>
      </c>
      <c r="BF112" s="827">
        <f>'SAME R Results'!AY3</f>
        <v>53904.9</v>
      </c>
      <c r="BG112" s="784">
        <f>'SAME R Results'!AZ3</f>
        <v>1.7174561904761902</v>
      </c>
      <c r="BH112" s="784">
        <f>'SAME R Results'!BA3</f>
        <v>8.2000000000000003E-2</v>
      </c>
      <c r="BI112" s="808"/>
      <c r="BJ112" s="784">
        <f>'SAME R Results'!BB3</f>
        <v>75.758799999999994</v>
      </c>
      <c r="BK112" s="784">
        <f>'SAME R Results'!BC3</f>
        <v>2.4055340000000029</v>
      </c>
      <c r="BL112" s="2159">
        <f>'SAME R Results'!BD3</f>
        <v>2523938.5830877088</v>
      </c>
      <c r="BM112" s="784">
        <f>'SAME R Results'!BE3</f>
        <v>615.51380336758314</v>
      </c>
      <c r="BN112" s="784">
        <f>'SAME R Results'!BF3</f>
        <v>4.9691332442250085</v>
      </c>
      <c r="BO112" s="784">
        <f>'SAME R Results'!BG3</f>
        <v>1.0696964473380586</v>
      </c>
      <c r="BP112" s="808"/>
      <c r="BQ112" s="784">
        <f>'SAME R Results'!BH3</f>
        <v>108.49420825246703</v>
      </c>
      <c r="BR112" s="817">
        <f>'SAME R Results'!BI3</f>
        <v>0.24387035702532131</v>
      </c>
      <c r="BS112" s="817">
        <f>'SAME R Results'!BJ3</f>
        <v>0.4501551400693799</v>
      </c>
      <c r="BT112" s="817">
        <f>'SAME R Results'!BL3</f>
        <v>4.6453676242364876</v>
      </c>
      <c r="BU112" s="817">
        <f>'SAME R Results'!BM3</f>
        <v>2.1878400054141345</v>
      </c>
      <c r="BV112" s="817">
        <f>'SAME R Results'!BN3</f>
        <v>0.1794970908990223</v>
      </c>
      <c r="BW112" s="784">
        <f>'SAME R Results'!BO3</f>
        <v>2523938.5830877088</v>
      </c>
      <c r="BX112" s="784">
        <f>'SAME R Results'!BP3</f>
        <v>2484963.0187997492</v>
      </c>
      <c r="BY112" s="784">
        <f>'SAME R Results'!BQ3</f>
        <v>2292449.3195224772</v>
      </c>
      <c r="BZ112" s="784">
        <f>'SAME R Results'!BR3</f>
        <v>615.51380336758314</v>
      </c>
      <c r="CA112" s="784">
        <f>'SAME R Results'!BS3</f>
        <v>0.53394610672112286</v>
      </c>
      <c r="CB112" s="784">
        <f>'SAME R Results'!BT3</f>
        <v>0.55000000000000004</v>
      </c>
      <c r="CC112" s="784">
        <f>'SAME R Results'!BV3</f>
        <v>2.6038189203454558</v>
      </c>
      <c r="CD112" s="880">
        <f>'SAME R Results'!BW3</f>
        <v>0.9</v>
      </c>
      <c r="CE112" s="1086">
        <f>'SAME R Results'!BZ3</f>
        <v>324.81390228810591</v>
      </c>
      <c r="CF112" s="1777">
        <f>'SAME R Results'!CA3</f>
        <v>0</v>
      </c>
      <c r="CG112" s="1777">
        <f>'SAME R Results'!CB3</f>
        <v>0</v>
      </c>
      <c r="CH112" s="1777">
        <f>'SAME R Results'!CC3</f>
        <v>0</v>
      </c>
      <c r="CI112" s="1777">
        <f>'SAME R Results'!CD3</f>
        <v>0</v>
      </c>
      <c r="CJ112" s="1777"/>
      <c r="CK112" s="1777"/>
      <c r="CL112" s="2015">
        <f>'SAME R Results'!CI3</f>
        <v>3</v>
      </c>
      <c r="CM112" s="2015" t="str">
        <f>'SAME R Results'!CJ3</f>
        <v>Silicone</v>
      </c>
      <c r="CN112" s="2016">
        <f>'SAME R Results'!CK3</f>
        <v>0.24387035702532131</v>
      </c>
      <c r="CO112" s="2016">
        <f>'SAME R Results'!CL3</f>
        <v>4.5800907940281833E-2</v>
      </c>
      <c r="CP112" s="2016">
        <f>'SAME R Results'!CM3</f>
        <v>3.6474673145305288E-2</v>
      </c>
      <c r="CQ112" s="2071">
        <f t="shared" si="9"/>
        <v>46526.697115747971</v>
      </c>
      <c r="CR112" s="2074">
        <f t="shared" si="10"/>
        <v>21.493036514331216</v>
      </c>
      <c r="CS112" s="2082">
        <f t="shared" si="11"/>
        <v>197.26219682266731</v>
      </c>
      <c r="CT112" s="2074">
        <f t="shared" si="12"/>
        <v>25589.683413661387</v>
      </c>
      <c r="CU112" s="2074">
        <f t="shared" si="13"/>
        <v>39.078248207874928</v>
      </c>
      <c r="CV112" s="1268">
        <v>90</v>
      </c>
      <c r="CW112" s="2074">
        <f t="shared" si="14"/>
        <v>21.151930174538993</v>
      </c>
      <c r="CX112" s="2071">
        <f t="shared" si="15"/>
        <v>270635.59837716218</v>
      </c>
      <c r="CY112" s="2074">
        <f t="shared" si="16"/>
        <v>6.2405652302545453</v>
      </c>
      <c r="CZ112" s="2074">
        <f t="shared" si="17"/>
        <v>121.93517851266066</v>
      </c>
      <c r="DA112" s="2019"/>
    </row>
    <row r="113" spans="1:104" s="2020" customFormat="1" ht="16.5" customHeight="1" x14ac:dyDescent="0.25">
      <c r="A113" s="780">
        <v>2</v>
      </c>
      <c r="B113" s="784">
        <f>'SAME R Results'!A9</f>
        <v>1</v>
      </c>
      <c r="C113" s="836" t="str">
        <f>'SAME R Results'!B9</f>
        <v>Silicone</v>
      </c>
      <c r="D113" s="784" t="str">
        <f>'SAME R Results'!C9</f>
        <v>S04</v>
      </c>
      <c r="E113" s="784" t="str">
        <f>'SAME R Results'!D9</f>
        <v>6S</v>
      </c>
      <c r="F113" s="784">
        <f>'SAME R Results'!E9</f>
        <v>6</v>
      </c>
      <c r="G113" s="784">
        <f>'SAME R Results'!F9</f>
        <v>53</v>
      </c>
      <c r="H113" s="785" t="str">
        <f>'SAME R Results'!G9</f>
        <v>HighTemp</v>
      </c>
      <c r="I113" s="784" t="str">
        <f>'SAME R Results'!H9</f>
        <v>203</v>
      </c>
      <c r="J113" s="786">
        <f>'SAME R Results'!I9</f>
        <v>40381</v>
      </c>
      <c r="K113" s="784">
        <f>'SAME R Results'!J9</f>
        <v>0</v>
      </c>
      <c r="L113" s="790"/>
      <c r="M113" s="790"/>
      <c r="N113" s="784">
        <f>'SAME R Results'!K9</f>
        <v>8.1</v>
      </c>
      <c r="O113" s="793">
        <f>'SAME R Results'!L9</f>
        <v>1.35</v>
      </c>
      <c r="P113" s="784">
        <f>'SAME R Results'!M9</f>
        <v>60</v>
      </c>
      <c r="Q113" s="784">
        <f>'SAME R Results'!N9</f>
        <v>1</v>
      </c>
      <c r="R113" s="784">
        <f>'SAME R Results'!O9</f>
        <v>8</v>
      </c>
      <c r="S113" s="784" t="str">
        <f>'SAME R Results'!P9</f>
        <v>n</v>
      </c>
      <c r="T113" s="784">
        <f>'SAME R Results'!Q9</f>
        <v>0</v>
      </c>
      <c r="U113" s="784">
        <f>'SAME R Results'!R9</f>
        <v>52.2</v>
      </c>
      <c r="V113" s="784" t="str">
        <f>'SAME R Results'!S9</f>
        <v>y</v>
      </c>
      <c r="W113" s="784" t="str">
        <f>'SAME R Results'!T9</f>
        <v>?</v>
      </c>
      <c r="X113" s="784" t="str">
        <f>'SAME R Results'!U9</f>
        <v>n</v>
      </c>
      <c r="Y113" s="784" t="str">
        <f>'SAME R Results'!V9</f>
        <v>y</v>
      </c>
      <c r="Z113" s="784" t="str">
        <f>'SAME R Results'!W9</f>
        <v>y</v>
      </c>
      <c r="AA113" s="784" t="str">
        <f>'SAME R Results'!X9</f>
        <v>y</v>
      </c>
      <c r="AB113" s="784" t="str">
        <f>'SAME R Results'!Y9</f>
        <v>y</v>
      </c>
      <c r="AC113" s="809"/>
      <c r="AD113" s="784" t="str">
        <f>'SAME R Results'!Z9</f>
        <v>y</v>
      </c>
      <c r="AE113" s="784">
        <f>'SAME R Results'!AA9</f>
        <v>10</v>
      </c>
      <c r="AF113" s="784" t="str">
        <f>'SAME R Results'!AB9</f>
        <v>y</v>
      </c>
      <c r="AG113" s="817">
        <f>'SAME R Results'!AC9</f>
        <v>3.1809999999999998E-2</v>
      </c>
      <c r="AH113" s="819">
        <f>'SAME R Results'!AD9</f>
        <v>0</v>
      </c>
      <c r="AI113" s="784">
        <f>'SAME R Results'!AE9</f>
        <v>0</v>
      </c>
      <c r="AJ113" s="784">
        <f>'SAME R Results'!AF9</f>
        <v>0</v>
      </c>
      <c r="AK113" s="784">
        <f>'SAME R Results'!AG9</f>
        <v>0</v>
      </c>
      <c r="AL113" s="784">
        <f>'SAME R Results'!AH9</f>
        <v>0</v>
      </c>
      <c r="AM113" s="784">
        <f>'SAME R Results'!AI9</f>
        <v>0</v>
      </c>
      <c r="AN113" s="784">
        <f>'SAME R Results'!AJ9</f>
        <v>0</v>
      </c>
      <c r="AO113" s="784">
        <f>'SAME R Results'!AK9</f>
        <v>0</v>
      </c>
      <c r="AP113" s="784">
        <f>'SAME R Results'!AL9</f>
        <v>0</v>
      </c>
      <c r="AQ113" s="784">
        <f>'SAME R Results'!AM9</f>
        <v>0</v>
      </c>
      <c r="AR113" s="817">
        <f>'SAME R Results'!AN9</f>
        <v>0</v>
      </c>
      <c r="AS113" s="819">
        <f>'SAME R Results'!AO9</f>
        <v>0</v>
      </c>
      <c r="AT113" s="784">
        <f>'SAME R Results'!AP9</f>
        <v>0</v>
      </c>
      <c r="AU113" s="809"/>
      <c r="AV113" s="821">
        <f>'SAME R Results'!AQ9</f>
        <v>0</v>
      </c>
      <c r="AW113" s="821">
        <f>'SAME R Results'!AR9</f>
        <v>6.2450000000000001</v>
      </c>
      <c r="AX113" s="821">
        <f>'SAME R Results'!AS9</f>
        <v>0</v>
      </c>
      <c r="AY113" s="821">
        <f>'SAME R Results'!AT9</f>
        <v>0</v>
      </c>
      <c r="AZ113" s="825"/>
      <c r="BA113" s="825"/>
      <c r="BB113" s="821">
        <f>'SAME R Results'!AU9</f>
        <v>4.6397705</v>
      </c>
      <c r="BC113" s="821">
        <f>'SAME R Results'!AV9</f>
        <v>2.6800000000000001E-2</v>
      </c>
      <c r="BD113" s="821">
        <f>'SAME R Results'!AW9</f>
        <v>7.6578974999999998</v>
      </c>
      <c r="BE113" s="821">
        <f>'SAME R Results'!AX9</f>
        <v>4.6589204999999998</v>
      </c>
      <c r="BF113" s="827">
        <f>'SAME R Results'!AY9</f>
        <v>80225</v>
      </c>
      <c r="BG113" s="784">
        <f>'SAME R Results'!AZ9</f>
        <v>4.5200650000000007</v>
      </c>
      <c r="BH113" s="784">
        <f>'SAME R Results'!BA9</f>
        <v>8.2000000000000003E-2</v>
      </c>
      <c r="BI113" s="809"/>
      <c r="BJ113" s="784">
        <f>'SAME R Results'!BB9</f>
        <v>205.9342</v>
      </c>
      <c r="BK113" s="784">
        <f>'SAME R Results'!BC9</f>
        <v>2.998977</v>
      </c>
      <c r="BL113" s="2159">
        <f>'SAME R Results'!BD9</f>
        <v>3889058.8258409305</v>
      </c>
      <c r="BM113" s="784">
        <f>'SAME R Results'!BE9</f>
        <v>973.58449874105634</v>
      </c>
      <c r="BN113" s="784">
        <f>'SAME R Results'!BF9</f>
        <v>12.304744891662349</v>
      </c>
      <c r="BO113" s="784">
        <f>'SAME R Results'!BG9</f>
        <v>2.9595494723852811</v>
      </c>
      <c r="BP113" s="809"/>
      <c r="BQ113" s="784">
        <f>'SAME R Results'!BH9</f>
        <v>300.64007090501514</v>
      </c>
      <c r="BR113" s="817">
        <f>'SAME R Results'!BI9</f>
        <v>0.25033936032853354</v>
      </c>
      <c r="BS113" s="817">
        <f>'SAME R Results'!BJ9</f>
        <v>0.54741968073790781</v>
      </c>
      <c r="BT113" s="817">
        <f>'SAME R Results'!BL9</f>
        <v>4.1576412242722895</v>
      </c>
      <c r="BU113" s="817">
        <f>'SAME R Results'!BM9</f>
        <v>2.4218526870226071</v>
      </c>
      <c r="BV113" s="817">
        <f>'SAME R Results'!BN9</f>
        <v>0.1692908570902574</v>
      </c>
      <c r="BW113" s="784">
        <f>'SAME R Results'!BO9</f>
        <v>3889058.8258409305</v>
      </c>
      <c r="BX113" s="784">
        <f>'SAME R Results'!BP9</f>
        <v>3831052.6956931786</v>
      </c>
      <c r="BY113" s="784">
        <f>'SAME R Results'!BQ9</f>
        <v>3478161.0539138634</v>
      </c>
      <c r="BZ113" s="784">
        <f>'SAME R Results'!BR9</f>
        <v>973.58449874105634</v>
      </c>
      <c r="CA113" s="784">
        <f>'SAME R Results'!BS9</f>
        <v>0.6656701145343159</v>
      </c>
      <c r="CB113" s="784">
        <f>'SAME R Results'!BT9</f>
        <v>0.55000000000000004</v>
      </c>
      <c r="CC113" s="784">
        <f>'SAME R Results'!BV9</f>
        <v>2.6543347862394446</v>
      </c>
      <c r="CD113" s="880">
        <f>'SAME R Results'!BW9</f>
        <v>0.9</v>
      </c>
      <c r="CE113" s="1086">
        <f>'SAME R Results'!BZ9</f>
        <v>379.72816734596341</v>
      </c>
      <c r="CF113" s="1777">
        <f>'SAME R Results'!CA9</f>
        <v>0</v>
      </c>
      <c r="CG113" s="1777">
        <f>'SAME R Results'!CB9</f>
        <v>0</v>
      </c>
      <c r="CH113" s="1777">
        <f>'SAME R Results'!CC9</f>
        <v>0</v>
      </c>
      <c r="CI113" s="1777">
        <f>'SAME R Results'!CD9</f>
        <v>0</v>
      </c>
      <c r="CJ113" s="1777"/>
      <c r="CK113" s="1777"/>
      <c r="CL113" s="2015">
        <f>'SAME R Results'!CI9</f>
        <v>9</v>
      </c>
      <c r="CM113" s="2015" t="str">
        <f>'SAME R Results'!CJ9</f>
        <v>Silicone</v>
      </c>
      <c r="CN113" s="2016">
        <f>'SAME R Results'!CK9</f>
        <v>0.25033936032853354</v>
      </c>
      <c r="CO113" s="2016">
        <f>'SAME R Results'!CL9</f>
        <v>4.0928492514725141E-2</v>
      </c>
      <c r="CP113" s="2016">
        <f>'SAME R Results'!CM9</f>
        <v>3.5935600032160911E-2</v>
      </c>
      <c r="CQ113" s="2071">
        <f t="shared" si="9"/>
        <v>25871.85942401968</v>
      </c>
      <c r="CR113" s="2074">
        <f t="shared" si="10"/>
        <v>38.652034382638554</v>
      </c>
      <c r="CS113" s="2082">
        <f t="shared" si="11"/>
        <v>546.61831073639109</v>
      </c>
      <c r="CT113" s="2074">
        <f t="shared" si="12"/>
        <v>14229.522683210826</v>
      </c>
      <c r="CU113" s="2074">
        <f t="shared" si="13"/>
        <v>70.276426150251908</v>
      </c>
      <c r="CV113" s="1268">
        <v>91</v>
      </c>
      <c r="CW113" s="2074">
        <f t="shared" si="14"/>
        <v>37.055652134203854</v>
      </c>
      <c r="CX113" s="2071">
        <f t="shared" si="15"/>
        <v>263642.1212924117</v>
      </c>
      <c r="CY113" s="2074">
        <f t="shared" si="16"/>
        <v>3.5622096062953568</v>
      </c>
      <c r="CZ113" s="2074">
        <f t="shared" si="17"/>
        <v>125.16968016426678</v>
      </c>
    </row>
    <row r="114" spans="1:104" s="2020" customFormat="1" ht="16.5" customHeight="1" x14ac:dyDescent="0.25">
      <c r="A114" s="780">
        <v>2</v>
      </c>
      <c r="B114" s="784">
        <f>'SAME R Results'!A18</f>
        <v>2</v>
      </c>
      <c r="C114" s="836" t="str">
        <f>'SAME R Results'!B18</f>
        <v>Silicone</v>
      </c>
      <c r="D114" s="784" t="str">
        <f>'SAME R Results'!C18</f>
        <v>S07</v>
      </c>
      <c r="E114" s="784" t="str">
        <f>'SAME R Results'!D18</f>
        <v>12 S</v>
      </c>
      <c r="F114" s="784">
        <f>'SAME R Results'!E18</f>
        <v>1</v>
      </c>
      <c r="G114" s="784">
        <f>'SAME R Results'!F18</f>
        <v>59</v>
      </c>
      <c r="H114" s="785" t="str">
        <f>'SAME R Results'!G18</f>
        <v>Baseline aging</v>
      </c>
      <c r="I114" s="784">
        <f>'SAME R Results'!H18</f>
        <v>211</v>
      </c>
      <c r="J114" s="786">
        <f>'SAME R Results'!I18</f>
        <v>40389</v>
      </c>
      <c r="K114" s="784">
        <f>'SAME R Results'!J18</f>
        <v>0</v>
      </c>
      <c r="L114" s="788"/>
      <c r="M114" s="788"/>
      <c r="N114" s="784">
        <f>'SAME R Results'!K18</f>
        <v>8.1</v>
      </c>
      <c r="O114" s="793">
        <f>'SAME R Results'!L18</f>
        <v>1.327</v>
      </c>
      <c r="P114" s="784">
        <f>'SAME R Results'!M18</f>
        <v>60</v>
      </c>
      <c r="Q114" s="784">
        <f>'SAME R Results'!N18</f>
        <v>11</v>
      </c>
      <c r="R114" s="784">
        <f>'SAME R Results'!O18</f>
        <v>8</v>
      </c>
      <c r="S114" s="784" t="str">
        <f>'SAME R Results'!P18</f>
        <v>n</v>
      </c>
      <c r="T114" s="784" t="str">
        <f>'SAME R Results'!Q18</f>
        <v>n</v>
      </c>
      <c r="U114" s="784">
        <f>'SAME R Results'!R18</f>
        <v>24.2</v>
      </c>
      <c r="V114" s="784" t="str">
        <f>'SAME R Results'!S18</f>
        <v>n</v>
      </c>
      <c r="W114" s="784">
        <f>'SAME R Results'!T18</f>
        <v>0</v>
      </c>
      <c r="X114" s="784" t="str">
        <f>'SAME R Results'!U18</f>
        <v>n</v>
      </c>
      <c r="Y114" s="784" t="str">
        <f>'SAME R Results'!V18</f>
        <v>y</v>
      </c>
      <c r="Z114" s="784" t="str">
        <f>'SAME R Results'!W18</f>
        <v>y</v>
      </c>
      <c r="AA114" s="784" t="str">
        <f>'SAME R Results'!X18</f>
        <v>y</v>
      </c>
      <c r="AB114" s="784" t="str">
        <f>'SAME R Results'!Y18</f>
        <v>y</v>
      </c>
      <c r="AC114" s="789"/>
      <c r="AD114" s="784" t="str">
        <f>'SAME R Results'!Z18</f>
        <v>y</v>
      </c>
      <c r="AE114" s="784">
        <f>'SAME R Results'!AA18</f>
        <v>10</v>
      </c>
      <c r="AF114" s="784" t="str">
        <f>'SAME R Results'!AB18</f>
        <v>y</v>
      </c>
      <c r="AG114" s="817">
        <f>'SAME R Results'!AC18</f>
        <v>3.1809999999999998E-2</v>
      </c>
      <c r="AH114" s="819">
        <f>'SAME R Results'!AD18</f>
        <v>0</v>
      </c>
      <c r="AI114" s="784">
        <f>'SAME R Results'!AE18</f>
        <v>0</v>
      </c>
      <c r="AJ114" s="784">
        <f>'SAME R Results'!AF18</f>
        <v>0</v>
      </c>
      <c r="AK114" s="784">
        <f>'SAME R Results'!AG18</f>
        <v>0</v>
      </c>
      <c r="AL114" s="784">
        <f>'SAME R Results'!AH18</f>
        <v>0</v>
      </c>
      <c r="AM114" s="784">
        <f>'SAME R Results'!AI18</f>
        <v>0</v>
      </c>
      <c r="AN114" s="784">
        <f>'SAME R Results'!AJ18</f>
        <v>0</v>
      </c>
      <c r="AO114" s="784">
        <f>'SAME R Results'!AK18</f>
        <v>0</v>
      </c>
      <c r="AP114" s="784">
        <f>'SAME R Results'!AL18</f>
        <v>0</v>
      </c>
      <c r="AQ114" s="784">
        <f>'SAME R Results'!AM18</f>
        <v>0</v>
      </c>
      <c r="AR114" s="817">
        <f>'SAME R Results'!AN18</f>
        <v>0</v>
      </c>
      <c r="AS114" s="819">
        <f>'SAME R Results'!AO18</f>
        <v>0</v>
      </c>
      <c r="AT114" s="784">
        <f>'SAME R Results'!AP18</f>
        <v>0</v>
      </c>
      <c r="AU114" s="789"/>
      <c r="AV114" s="821">
        <f>'SAME R Results'!AQ18</f>
        <v>0</v>
      </c>
      <c r="AW114" s="821">
        <f>'SAME R Results'!AR18</f>
        <v>6.2460000000000004</v>
      </c>
      <c r="AX114" s="821">
        <f>'SAME R Results'!AS18</f>
        <v>0</v>
      </c>
      <c r="AY114" s="821">
        <f>'SAME R Results'!AT18</f>
        <v>0</v>
      </c>
      <c r="AZ114" s="824"/>
      <c r="BA114" s="824"/>
      <c r="BB114" s="821">
        <f>'SAME R Results'!AU18</f>
        <v>3.0206605</v>
      </c>
      <c r="BC114" s="821">
        <f>'SAME R Results'!AV18</f>
        <v>2.6199344999999995E-2</v>
      </c>
      <c r="BD114" s="821">
        <f>'SAME R Results'!AW18</f>
        <v>7.279646500000001</v>
      </c>
      <c r="BE114" s="821">
        <f>'SAME R Results'!AX18</f>
        <v>4.7241069999999992</v>
      </c>
      <c r="BF114" s="827">
        <f>'SAME R Results'!AY18</f>
        <v>74405</v>
      </c>
      <c r="BG114" s="784">
        <f>'SAME R Results'!AZ18</f>
        <v>2.7095650000000004</v>
      </c>
      <c r="BH114" s="784">
        <f>'SAME R Results'!BA18</f>
        <v>8.5983280000000023E-2</v>
      </c>
      <c r="BI114" s="789"/>
      <c r="BJ114" s="784">
        <f>'SAME R Results'!BB18</f>
        <v>108.50449999999998</v>
      </c>
      <c r="BK114" s="784">
        <f>'SAME R Results'!BC18</f>
        <v>2.5555395000000019</v>
      </c>
      <c r="BL114" s="2159">
        <f>'SAME R Results'!BD18</f>
        <v>3579696.8264696635</v>
      </c>
      <c r="BM114" s="784">
        <f>'SAME R Results'!BE18</f>
        <v>688.21315184702462</v>
      </c>
      <c r="BN114" s="784">
        <f>'SAME R Results'!BF18</f>
        <v>8.019714976735683</v>
      </c>
      <c r="BO114" s="784">
        <f>'SAME R Results'!BG18</f>
        <v>1.7566079941830108</v>
      </c>
      <c r="BP114" s="789"/>
      <c r="BQ114" s="784">
        <f>'SAME R Results'!BH18</f>
        <v>159.03792489513376</v>
      </c>
      <c r="BR114" s="817">
        <f>'SAME R Results'!BI18</f>
        <v>0.19225459171796622</v>
      </c>
      <c r="BS114" s="817">
        <f>'SAME R Results'!BJ18</f>
        <v>0.45513242180855784</v>
      </c>
      <c r="BT114" s="817">
        <f>'SAME R Results'!BL18</f>
        <v>4.5654551290287229</v>
      </c>
      <c r="BU114" s="817">
        <f>'SAME R Results'!BM18</f>
        <v>2.5302410110434193</v>
      </c>
      <c r="BV114" s="817">
        <f>'SAME R Results'!BN18</f>
        <v>0.12495285816934183</v>
      </c>
      <c r="BW114" s="784">
        <f>'SAME R Results'!BO18</f>
        <v>3579696.8264696635</v>
      </c>
      <c r="BX114" s="784">
        <f>'SAME R Results'!BP18</f>
        <v>3525898.8069789382</v>
      </c>
      <c r="BY114" s="784">
        <f>'SAME R Results'!BQ18</f>
        <v>3212221.2676831186</v>
      </c>
      <c r="BZ114" s="784">
        <f>'SAME R Results'!BR18</f>
        <v>688.21315184702462</v>
      </c>
      <c r="CA114" s="784">
        <f>'SAME R Results'!BS18</f>
        <v>0.56724218680635752</v>
      </c>
      <c r="CB114" s="784">
        <f>'SAME R Results'!BT18</f>
        <v>0.55000000000000004</v>
      </c>
      <c r="CC114" s="784">
        <f>'SAME R Results'!BV18</f>
        <v>2.664957337674454</v>
      </c>
      <c r="CD114" s="880">
        <f>'SAME R Results'!BW18</f>
        <v>0.9</v>
      </c>
      <c r="CE114" s="1086">
        <f>'SAME R Results'!BZ18</f>
        <v>351.91040989334482</v>
      </c>
      <c r="CF114" s="1777">
        <f>'SAME R Results'!CA18</f>
        <v>1.223333333333354</v>
      </c>
      <c r="CG114" s="1777" t="str">
        <f>'SAME R Results'!CB18</f>
        <v xml:space="preserve"> 12S</v>
      </c>
      <c r="CH114" s="1777">
        <f>'SAME R Results'!CC18</f>
        <v>211</v>
      </c>
      <c r="CI114" s="1777">
        <f>'SAME R Results'!CD18</f>
        <v>0.78002251992162375</v>
      </c>
      <c r="CJ114" s="1777"/>
      <c r="CK114" s="1777"/>
      <c r="CL114" s="2015">
        <f>'SAME R Results'!CI18</f>
        <v>18</v>
      </c>
      <c r="CM114" s="2015" t="str">
        <f>'SAME R Results'!CJ18</f>
        <v>Silicone</v>
      </c>
      <c r="CN114" s="2016">
        <f>'SAME R Results'!CK18</f>
        <v>0.19225459171796622</v>
      </c>
      <c r="CO114" s="2016">
        <f>'SAME R Results'!CL18</f>
        <v>5.0426431192583235E-2</v>
      </c>
      <c r="CP114" s="2016">
        <f>'SAME R Results'!CM18</f>
        <v>3.2451687661120096E-2</v>
      </c>
      <c r="CQ114" s="2071">
        <f t="shared" si="9"/>
        <v>45016.895546518732</v>
      </c>
      <c r="CR114" s="2074">
        <f t="shared" si="10"/>
        <v>22.213881873898622</v>
      </c>
      <c r="CS114" s="2082">
        <f t="shared" si="11"/>
        <v>289.15986344569774</v>
      </c>
      <c r="CT114" s="2074">
        <f t="shared" si="12"/>
        <v>24759.292550585302</v>
      </c>
      <c r="CU114" s="2074">
        <f t="shared" si="13"/>
        <v>40.388876134361126</v>
      </c>
      <c r="CV114" s="1268">
        <v>92</v>
      </c>
      <c r="CW114" s="2074">
        <f t="shared" si="14"/>
        <v>27.73058163186359</v>
      </c>
      <c r="CX114" s="2071">
        <f t="shared" si="15"/>
        <v>343294.79161059891</v>
      </c>
      <c r="CY114" s="2074">
        <f t="shared" si="16"/>
        <v>4.7600876805384607</v>
      </c>
      <c r="CZ114" s="2074">
        <f t="shared" si="17"/>
        <v>96.127295858983118</v>
      </c>
    </row>
    <row r="115" spans="1:104" s="2020" customFormat="1" ht="16.5" customHeight="1" x14ac:dyDescent="0.25">
      <c r="A115" s="780">
        <v>2</v>
      </c>
      <c r="B115" s="784">
        <f>'SAME R Results'!A19</f>
        <v>2</v>
      </c>
      <c r="C115" s="836" t="str">
        <f>'SAME R Results'!B19</f>
        <v>Silicone</v>
      </c>
      <c r="D115" s="784" t="str">
        <f>'SAME R Results'!C19</f>
        <v>S07</v>
      </c>
      <c r="E115" s="784" t="str">
        <f>'SAME R Results'!D19</f>
        <v>12Sa</v>
      </c>
      <c r="F115" s="784">
        <f>'SAME R Results'!E19</f>
        <v>1</v>
      </c>
      <c r="G115" s="784" t="str">
        <f>'SAME R Results'!F19</f>
        <v>59a</v>
      </c>
      <c r="H115" s="785" t="str">
        <f>'SAME R Results'!G19</f>
        <v>aged</v>
      </c>
      <c r="I115" s="784">
        <f>'SAME R Results'!H19</f>
        <v>211</v>
      </c>
      <c r="J115" s="786">
        <f>'SAME R Results'!I19</f>
        <v>40389</v>
      </c>
      <c r="K115" s="784">
        <f>'SAME R Results'!J19</f>
        <v>0</v>
      </c>
      <c r="L115" s="788"/>
      <c r="M115" s="788"/>
      <c r="N115" s="784">
        <f>'SAME R Results'!K19</f>
        <v>8.1</v>
      </c>
      <c r="O115" s="793">
        <f>'SAME R Results'!L19</f>
        <v>1.327</v>
      </c>
      <c r="P115" s="784">
        <f>'SAME R Results'!M19</f>
        <v>0</v>
      </c>
      <c r="Q115" s="784">
        <f>'SAME R Results'!N19</f>
        <v>0</v>
      </c>
      <c r="R115" s="784">
        <f>'SAME R Results'!O19</f>
        <v>0</v>
      </c>
      <c r="S115" s="784">
        <f>'SAME R Results'!P19</f>
        <v>0</v>
      </c>
      <c r="T115" s="784">
        <f>'SAME R Results'!Q19</f>
        <v>0</v>
      </c>
      <c r="U115" s="784">
        <f>'SAME R Results'!R19</f>
        <v>855.6</v>
      </c>
      <c r="V115" s="784">
        <f>'SAME R Results'!S19</f>
        <v>0</v>
      </c>
      <c r="W115" s="784">
        <f>'SAME R Results'!T19</f>
        <v>0</v>
      </c>
      <c r="X115" s="784" t="str">
        <f>'SAME R Results'!U19</f>
        <v>n</v>
      </c>
      <c r="Y115" s="784" t="str">
        <f>'SAME R Results'!V19</f>
        <v>y</v>
      </c>
      <c r="Z115" s="784" t="str">
        <f>'SAME R Results'!W19</f>
        <v>y</v>
      </c>
      <c r="AA115" s="784" t="str">
        <f>'SAME R Results'!X19</f>
        <v>y</v>
      </c>
      <c r="AB115" s="784" t="str">
        <f>'SAME R Results'!Y19</f>
        <v>y</v>
      </c>
      <c r="AC115" s="789"/>
      <c r="AD115" s="784" t="str">
        <f>'SAME R Results'!Z19</f>
        <v>y</v>
      </c>
      <c r="AE115" s="784">
        <f>'SAME R Results'!AA19</f>
        <v>10</v>
      </c>
      <c r="AF115" s="784" t="str">
        <f>'SAME R Results'!AB19</f>
        <v>y</v>
      </c>
      <c r="AG115" s="817">
        <f>'SAME R Results'!AC19</f>
        <v>3.1809999999999998E-2</v>
      </c>
      <c r="AH115" s="819">
        <f>'SAME R Results'!AD19</f>
        <v>0</v>
      </c>
      <c r="AI115" s="784">
        <f>'SAME R Results'!AE19</f>
        <v>70</v>
      </c>
      <c r="AJ115" s="784">
        <f>'SAME R Results'!AF19</f>
        <v>720</v>
      </c>
      <c r="AK115" s="784">
        <f>'SAME R Results'!AG19</f>
        <v>0</v>
      </c>
      <c r="AL115" s="784" t="str">
        <f>'SAME R Results'!AH19</f>
        <v>n</v>
      </c>
      <c r="AM115" s="784" t="str">
        <f>'SAME R Results'!AI19</f>
        <v>y</v>
      </c>
      <c r="AN115" s="784" t="str">
        <f>'SAME R Results'!AJ19</f>
        <v>y</v>
      </c>
      <c r="AO115" s="784" t="str">
        <f>'SAME R Results'!AK19</f>
        <v>y</v>
      </c>
      <c r="AP115" s="784" t="str">
        <f>'SAME R Results'!AL19</f>
        <v>y</v>
      </c>
      <c r="AQ115" s="784" t="str">
        <f>'SAME R Results'!AM19</f>
        <v>y</v>
      </c>
      <c r="AR115" s="817">
        <f>'SAME R Results'!AN19</f>
        <v>3.1809999999999998E-2</v>
      </c>
      <c r="AS115" s="819">
        <f>'SAME R Results'!AO19</f>
        <v>0</v>
      </c>
      <c r="AT115" s="784">
        <f>'SAME R Results'!AP19</f>
        <v>0</v>
      </c>
      <c r="AU115" s="789"/>
      <c r="AV115" s="821">
        <f>'SAME R Results'!AQ19</f>
        <v>0</v>
      </c>
      <c r="AW115" s="821">
        <f>'SAME R Results'!AR19</f>
        <v>6.2489999999999997</v>
      </c>
      <c r="AX115" s="821">
        <f>'SAME R Results'!AS19</f>
        <v>0</v>
      </c>
      <c r="AY115" s="821">
        <f>'SAME R Results'!AT19</f>
        <v>0</v>
      </c>
      <c r="AZ115" s="824"/>
      <c r="BA115" s="824"/>
      <c r="BB115" s="821">
        <f>'SAME R Results'!AU19</f>
        <v>2.6970060000000005</v>
      </c>
      <c r="BC115" s="821">
        <f>'SAME R Results'!AV19</f>
        <v>8.3206175000000007E-2</v>
      </c>
      <c r="BD115" s="821">
        <f>'SAME R Results'!AW19</f>
        <v>6.7254940000000003</v>
      </c>
      <c r="BE115" s="821">
        <f>'SAME R Results'!AX19</f>
        <v>4.718307499999999</v>
      </c>
      <c r="BF115" s="827">
        <f>'SAME R Results'!AY19</f>
        <v>29880</v>
      </c>
      <c r="BG115" s="784">
        <f>'SAME R Results'!AZ19</f>
        <v>2.3000949999999998</v>
      </c>
      <c r="BH115" s="784">
        <f>'SAME R Results'!BA19</f>
        <v>0.12911993999999999</v>
      </c>
      <c r="BI115" s="789"/>
      <c r="BJ115" s="784">
        <f>'SAME R Results'!BB19</f>
        <v>90.332549999999998</v>
      </c>
      <c r="BK115" s="784">
        <f>'SAME R Results'!BC19</f>
        <v>2.0071865000000013</v>
      </c>
      <c r="BL115" s="2159">
        <f>'SAME R Results'!BD19</f>
        <v>1353908.7331027978</v>
      </c>
      <c r="BM115" s="784">
        <f>'SAME R Results'!BE19</f>
        <v>457.72308303012852</v>
      </c>
      <c r="BN115" s="784">
        <f>'SAME R Results'!BF19</f>
        <v>7.8427258028568954</v>
      </c>
      <c r="BO115" s="784">
        <f>'SAME R Results'!BG19</f>
        <v>1.6285067010076788</v>
      </c>
      <c r="BP115" s="789"/>
      <c r="BQ115" s="784">
        <f>'SAME R Results'!BH19</f>
        <v>148.19718360984319</v>
      </c>
      <c r="BR115" s="817">
        <f>'SAME R Results'!BI19</f>
        <v>0.3380752866414779</v>
      </c>
      <c r="BS115" s="817">
        <f>'SAME R Results'!BJ19</f>
        <v>0.61470933677630357</v>
      </c>
      <c r="BT115" s="817">
        <f>'SAME R Results'!BL19</f>
        <v>4.8159002342477404</v>
      </c>
      <c r="BU115" s="817">
        <f>'SAME R Results'!BM19</f>
        <v>2.1667483760997981</v>
      </c>
      <c r="BV115" s="817">
        <f>'SAME R Results'!BN19</f>
        <v>0.25071783710999912</v>
      </c>
      <c r="BW115" s="784">
        <f>'SAME R Results'!BO19</f>
        <v>1353908.7331027978</v>
      </c>
      <c r="BX115" s="784">
        <f>'SAME R Results'!BP19</f>
        <v>1332304.2062244578</v>
      </c>
      <c r="BY115" s="784">
        <f>'SAME R Results'!BQ19</f>
        <v>1248159.2706696007</v>
      </c>
      <c r="BZ115" s="784">
        <f>'SAME R Results'!BR19</f>
        <v>457.72308303012852</v>
      </c>
      <c r="CA115" s="784">
        <f>'SAME R Results'!BS19</f>
        <v>0.4455266136908464</v>
      </c>
      <c r="CB115" s="784">
        <f>'SAME R Results'!BT19</f>
        <v>0.55000000000000004</v>
      </c>
      <c r="CC115" s="784">
        <f>'SAME R Results'!BV19</f>
        <v>2.9828608264149459</v>
      </c>
      <c r="CD115" s="880">
        <f>'SAME R Results'!BW19</f>
        <v>0.9</v>
      </c>
      <c r="CE115" s="1086">
        <f>'SAME R Results'!BZ19</f>
        <v>351.91040989334482</v>
      </c>
      <c r="CF115" s="1777">
        <f>'SAME R Results'!CA19</f>
        <v>1.223333333333354</v>
      </c>
      <c r="CG115" s="1777">
        <f>'SAME R Results'!CB19</f>
        <v>0</v>
      </c>
      <c r="CH115" s="1777">
        <f>'SAME R Results'!CC19</f>
        <v>0</v>
      </c>
      <c r="CI115" s="1777">
        <f>'SAME R Results'!CD19</f>
        <v>0.7268526716558944</v>
      </c>
      <c r="CJ115" s="1777"/>
      <c r="CK115" s="1777"/>
      <c r="CL115" s="2015">
        <f>'SAME R Results'!CI19</f>
        <v>19</v>
      </c>
      <c r="CM115" s="2015" t="str">
        <f>'SAME R Results'!CJ19</f>
        <v>Silicone</v>
      </c>
      <c r="CN115" s="2016">
        <f>'SAME R Results'!CK19</f>
        <v>0.3380752866414779</v>
      </c>
      <c r="CO115" s="2016">
        <f>'SAME R Results'!CL19</f>
        <v>5.2920882919774898E-2</v>
      </c>
      <c r="CP115" s="2016">
        <f>'SAME R Results'!CM19</f>
        <v>3.2815186569133112E-2</v>
      </c>
      <c r="CQ115" s="2071">
        <f t="shared" si="9"/>
        <v>18271.720151810925</v>
      </c>
      <c r="CR115" s="2074">
        <f t="shared" si="10"/>
        <v>54.729384627800862</v>
      </c>
      <c r="CS115" s="2082">
        <f t="shared" si="11"/>
        <v>269.44942474516944</v>
      </c>
      <c r="CT115" s="2074">
        <f t="shared" si="12"/>
        <v>10049.446083496008</v>
      </c>
      <c r="CU115" s="2074">
        <f t="shared" si="13"/>
        <v>99.507972050547025</v>
      </c>
      <c r="CV115" s="1268">
        <v>93</v>
      </c>
      <c r="CW115" s="2074">
        <f t="shared" si="14"/>
        <v>38.852447456775117</v>
      </c>
      <c r="CX115" s="2071">
        <f t="shared" si="15"/>
        <v>195222.78796436157</v>
      </c>
      <c r="CY115" s="2074">
        <f t="shared" si="16"/>
        <v>3.3974693652659904</v>
      </c>
      <c r="CZ115" s="2074">
        <f t="shared" si="17"/>
        <v>169.03764332073894</v>
      </c>
    </row>
    <row r="116" spans="1:104" s="2020" customFormat="1" ht="16.5" customHeight="1" x14ac:dyDescent="0.25">
      <c r="A116" s="780">
        <v>2</v>
      </c>
      <c r="B116" s="784">
        <f>'SAME R Results'!A20</f>
        <v>2</v>
      </c>
      <c r="C116" s="836" t="str">
        <f>'SAME R Results'!B20</f>
        <v>Silicone</v>
      </c>
      <c r="D116" s="784" t="str">
        <f>'SAME R Results'!C20</f>
        <v>S09</v>
      </c>
      <c r="E116" s="784" t="str">
        <f>'SAME R Results'!D20</f>
        <v>13 S</v>
      </c>
      <c r="F116" s="784">
        <f>'SAME R Results'!E20</f>
        <v>2</v>
      </c>
      <c r="G116" s="784">
        <f>'SAME R Results'!F20</f>
        <v>60</v>
      </c>
      <c r="H116" s="785" t="str">
        <f>'SAME R Results'!G20</f>
        <v>Htemp aging</v>
      </c>
      <c r="I116" s="784">
        <f>'SAME R Results'!H20</f>
        <v>211</v>
      </c>
      <c r="J116" s="786">
        <f>'SAME R Results'!I20</f>
        <v>40389</v>
      </c>
      <c r="K116" s="784">
        <f>'SAME R Results'!J20</f>
        <v>0</v>
      </c>
      <c r="L116" s="788"/>
      <c r="M116" s="788"/>
      <c r="N116" s="784">
        <f>'SAME R Results'!K20</f>
        <v>8.1</v>
      </c>
      <c r="O116" s="793">
        <f>'SAME R Results'!L20</f>
        <v>1.35</v>
      </c>
      <c r="P116" s="784">
        <f>'SAME R Results'!M20</f>
        <v>60</v>
      </c>
      <c r="Q116" s="784">
        <f>'SAME R Results'!N20</f>
        <v>11</v>
      </c>
      <c r="R116" s="784">
        <f>'SAME R Results'!O20</f>
        <v>8</v>
      </c>
      <c r="S116" s="784" t="str">
        <f>'SAME R Results'!P20</f>
        <v>n</v>
      </c>
      <c r="T116" s="784" t="str">
        <f>'SAME R Results'!Q20</f>
        <v>n</v>
      </c>
      <c r="U116" s="784">
        <f>'SAME R Results'!R20</f>
        <v>49.2</v>
      </c>
      <c r="V116" s="784" t="str">
        <f>'SAME R Results'!S20</f>
        <v>y</v>
      </c>
      <c r="W116" s="784">
        <f>'SAME R Results'!T20</f>
        <v>720</v>
      </c>
      <c r="X116" s="784" t="str">
        <f>'SAME R Results'!U20</f>
        <v>n</v>
      </c>
      <c r="Y116" s="784" t="str">
        <f>'SAME R Results'!V20</f>
        <v>y</v>
      </c>
      <c r="Z116" s="784" t="str">
        <f>'SAME R Results'!W20</f>
        <v>y</v>
      </c>
      <c r="AA116" s="784" t="str">
        <f>'SAME R Results'!X20</f>
        <v>y</v>
      </c>
      <c r="AB116" s="784" t="str">
        <f>'SAME R Results'!Y20</f>
        <v>y</v>
      </c>
      <c r="AC116" s="789"/>
      <c r="AD116" s="784" t="str">
        <f>'SAME R Results'!Z20</f>
        <v>y</v>
      </c>
      <c r="AE116" s="784">
        <f>'SAME R Results'!AA20</f>
        <v>10</v>
      </c>
      <c r="AF116" s="784" t="str">
        <f>'SAME R Results'!AB20</f>
        <v>y</v>
      </c>
      <c r="AG116" s="817">
        <f>'SAME R Results'!AC20</f>
        <v>3.1809999999999998E-2</v>
      </c>
      <c r="AH116" s="819">
        <f>'SAME R Results'!AD20</f>
        <v>0</v>
      </c>
      <c r="AI116" s="784">
        <f>'SAME R Results'!AE20</f>
        <v>0</v>
      </c>
      <c r="AJ116" s="784">
        <f>'SAME R Results'!AF20</f>
        <v>0</v>
      </c>
      <c r="AK116" s="784">
        <f>'SAME R Results'!AG20</f>
        <v>0</v>
      </c>
      <c r="AL116" s="784">
        <f>'SAME R Results'!AH20</f>
        <v>0</v>
      </c>
      <c r="AM116" s="784">
        <f>'SAME R Results'!AI20</f>
        <v>0</v>
      </c>
      <c r="AN116" s="784">
        <f>'SAME R Results'!AJ20</f>
        <v>0</v>
      </c>
      <c r="AO116" s="784">
        <f>'SAME R Results'!AK20</f>
        <v>0</v>
      </c>
      <c r="AP116" s="784">
        <f>'SAME R Results'!AL20</f>
        <v>0</v>
      </c>
      <c r="AQ116" s="784">
        <f>'SAME R Results'!AM20</f>
        <v>0</v>
      </c>
      <c r="AR116" s="817">
        <f>'SAME R Results'!AN20</f>
        <v>0</v>
      </c>
      <c r="AS116" s="819">
        <f>'SAME R Results'!AO20</f>
        <v>0</v>
      </c>
      <c r="AT116" s="784">
        <f>'SAME R Results'!AP20</f>
        <v>0</v>
      </c>
      <c r="AU116" s="789"/>
      <c r="AV116" s="821">
        <f>'SAME R Results'!AQ20</f>
        <v>0</v>
      </c>
      <c r="AW116" s="821">
        <f>'SAME R Results'!AR20</f>
        <v>6.25</v>
      </c>
      <c r="AX116" s="821">
        <f>'SAME R Results'!AS20</f>
        <v>0</v>
      </c>
      <c r="AY116" s="821">
        <f>'SAME R Results'!AT20</f>
        <v>0</v>
      </c>
      <c r="AZ116" s="824"/>
      <c r="BA116" s="824"/>
      <c r="BB116" s="821">
        <f>'SAME R Results'!AU20</f>
        <v>5.7524109999999995</v>
      </c>
      <c r="BC116" s="821">
        <f>'SAME R Results'!AV20</f>
        <v>2.6800000000000001E-2</v>
      </c>
      <c r="BD116" s="821">
        <f>'SAME R Results'!AW20</f>
        <v>7.7552029999999998</v>
      </c>
      <c r="BE116" s="821">
        <f>'SAME R Results'!AX20</f>
        <v>4.6898499999999999</v>
      </c>
      <c r="BF116" s="827">
        <f>'SAME R Results'!AY20</f>
        <v>87435</v>
      </c>
      <c r="BG116" s="784">
        <f>'SAME R Results'!AZ20</f>
        <v>5.4193280000000001</v>
      </c>
      <c r="BH116" s="784">
        <f>'SAME R Results'!BA20</f>
        <v>8.2000000000000003E-2</v>
      </c>
      <c r="BI116" s="789"/>
      <c r="BJ116" s="784">
        <f>'SAME R Results'!BB20</f>
        <v>208.57105000000001</v>
      </c>
      <c r="BK116" s="784">
        <f>'SAME R Results'!BC20</f>
        <v>3.065353</v>
      </c>
      <c r="BL116" s="2159">
        <f>'SAME R Results'!BD20</f>
        <v>4278212.966048412</v>
      </c>
      <c r="BM116" s="784">
        <f>'SAME R Results'!BE20</f>
        <v>1029.5132551137249</v>
      </c>
      <c r="BN116" s="784">
        <f>'SAME R Results'!BF20</f>
        <v>15.324040297806702</v>
      </c>
      <c r="BO116" s="784">
        <f>'SAME R Results'!BG20</f>
        <v>3.5712096645498645</v>
      </c>
      <c r="BP116" s="789"/>
      <c r="BQ116" s="784">
        <f>'SAME R Results'!BH20</f>
        <v>305.50649671782014</v>
      </c>
      <c r="BR116" s="817">
        <f>'SAME R Results'!BI20</f>
        <v>0.24064095529695867</v>
      </c>
      <c r="BS116" s="817">
        <f>'SAME R Results'!BJ20</f>
        <v>0.5331371830040863</v>
      </c>
      <c r="BT116" s="817">
        <f>'SAME R Results'!BL20</f>
        <v>4.2909942952728404</v>
      </c>
      <c r="BU116" s="817">
        <f>'SAME R Results'!BM20</f>
        <v>2.4397432197330469</v>
      </c>
      <c r="BV116" s="817">
        <f>'SAME R Results'!BN20</f>
        <v>0.16167200637296847</v>
      </c>
      <c r="BW116" s="784">
        <f>'SAME R Results'!BO20</f>
        <v>4278212.966048412</v>
      </c>
      <c r="BX116" s="784">
        <f>'SAME R Results'!BP20</f>
        <v>4214993.695378812</v>
      </c>
      <c r="BY116" s="784">
        <f>'SAME R Results'!BQ20</f>
        <v>3810569.0262496071</v>
      </c>
      <c r="BZ116" s="784">
        <f>'SAME R Results'!BR20</f>
        <v>1029.5132551137249</v>
      </c>
      <c r="CA116" s="784">
        <f>'SAME R Results'!BS20</f>
        <v>0.68040331172866908</v>
      </c>
      <c r="CB116" s="784">
        <f>'SAME R Results'!BT20</f>
        <v>0.55000000000000004</v>
      </c>
      <c r="CC116" s="784">
        <f>'SAME R Results'!BV20</f>
        <v>2.6631996994250344</v>
      </c>
      <c r="CD116" s="880">
        <f>'SAME R Results'!BW20</f>
        <v>0.9</v>
      </c>
      <c r="CE116" s="1086">
        <f>'SAME R Results'!BZ20</f>
        <v>379.84692208150824</v>
      </c>
      <c r="CF116" s="1777">
        <f>'SAME R Results'!CA20</f>
        <v>3.4566666666666634</v>
      </c>
      <c r="CG116" s="1777" t="str">
        <f>'SAME R Results'!CB20</f>
        <v xml:space="preserve"> 13S</v>
      </c>
      <c r="CH116" s="1777">
        <f>'SAME R Results'!CC20</f>
        <v>211</v>
      </c>
      <c r="CI116" s="1777">
        <f>'SAME R Results'!CD20</f>
        <v>0.53029092969342029</v>
      </c>
      <c r="CJ116" s="1777"/>
      <c r="CK116" s="1777"/>
      <c r="CL116" s="2015">
        <f>'SAME R Results'!CI20</f>
        <v>20</v>
      </c>
      <c r="CM116" s="2015" t="str">
        <f>'SAME R Results'!CJ20</f>
        <v>Silicone</v>
      </c>
      <c r="CN116" s="2016">
        <f>'SAME R Results'!CK20</f>
        <v>0.24064095529695867</v>
      </c>
      <c r="CO116" s="2016">
        <f>'SAME R Results'!CL20</f>
        <v>5.0159458022788601E-2</v>
      </c>
      <c r="CP116" s="2016">
        <f>'SAME R Results'!CM20</f>
        <v>3.0607152670349733E-2</v>
      </c>
      <c r="CQ116" s="2071">
        <f t="shared" si="9"/>
        <v>28007.345257865116</v>
      </c>
      <c r="CR116" s="2074">
        <f t="shared" si="10"/>
        <v>35.704919220045561</v>
      </c>
      <c r="CS116" s="2082">
        <f t="shared" si="11"/>
        <v>555.46635766876386</v>
      </c>
      <c r="CT116" s="2074">
        <f t="shared" si="12"/>
        <v>15404.039891825814</v>
      </c>
      <c r="CU116" s="2074">
        <f t="shared" si="13"/>
        <v>64.918034945537386</v>
      </c>
      <c r="CV116" s="1268">
        <v>94</v>
      </c>
      <c r="CW116" s="2074">
        <f t="shared" si="14"/>
        <v>35.609817964013189</v>
      </c>
      <c r="CX116" s="2071">
        <f t="shared" si="15"/>
        <v>274267.52822915732</v>
      </c>
      <c r="CY116" s="2074">
        <f t="shared" si="16"/>
        <v>3.7068428750014237</v>
      </c>
      <c r="CZ116" s="2074">
        <f t="shared" si="17"/>
        <v>120.32047764847933</v>
      </c>
    </row>
    <row r="117" spans="1:104" s="2020" customFormat="1" ht="16.5" customHeight="1" x14ac:dyDescent="0.25">
      <c r="A117" s="780">
        <v>2</v>
      </c>
      <c r="B117" s="784">
        <f>'SAME R Results'!A21</f>
        <v>2</v>
      </c>
      <c r="C117" s="836" t="str">
        <f>'SAME R Results'!B21</f>
        <v>Silicone</v>
      </c>
      <c r="D117" s="784" t="str">
        <f>'SAME R Results'!C21</f>
        <v>S09</v>
      </c>
      <c r="E117" s="784" t="str">
        <f>'SAME R Results'!D21</f>
        <v>13Sa</v>
      </c>
      <c r="F117" s="784">
        <f>'SAME R Results'!E21</f>
        <v>2</v>
      </c>
      <c r="G117" s="784" t="str">
        <f>'SAME R Results'!F21</f>
        <v>60a</v>
      </c>
      <c r="H117" s="785" t="str">
        <f>'SAME R Results'!G21</f>
        <v>aged</v>
      </c>
      <c r="I117" s="784">
        <f>'SAME R Results'!H21</f>
        <v>211</v>
      </c>
      <c r="J117" s="786">
        <f>'SAME R Results'!I21</f>
        <v>40389</v>
      </c>
      <c r="K117" s="784">
        <f>'SAME R Results'!J21</f>
        <v>0</v>
      </c>
      <c r="L117" s="790"/>
      <c r="M117" s="790"/>
      <c r="N117" s="784">
        <f>'SAME R Results'!K21</f>
        <v>8.1</v>
      </c>
      <c r="O117" s="793">
        <f>'SAME R Results'!L21</f>
        <v>1.35</v>
      </c>
      <c r="P117" s="784">
        <f>'SAME R Results'!M21</f>
        <v>0</v>
      </c>
      <c r="Q117" s="784">
        <f>'SAME R Results'!N21</f>
        <v>0</v>
      </c>
      <c r="R117" s="784">
        <f>'SAME R Results'!O21</f>
        <v>0</v>
      </c>
      <c r="S117" s="784">
        <f>'SAME R Results'!P21</f>
        <v>0</v>
      </c>
      <c r="T117" s="784">
        <f>'SAME R Results'!Q21</f>
        <v>0</v>
      </c>
      <c r="U117" s="784">
        <f>'SAME R Results'!R21</f>
        <v>856</v>
      </c>
      <c r="V117" s="784">
        <f>'SAME R Results'!S21</f>
        <v>0</v>
      </c>
      <c r="W117" s="784">
        <f>'SAME R Results'!T21</f>
        <v>0</v>
      </c>
      <c r="X117" s="784" t="str">
        <f>'SAME R Results'!U21</f>
        <v>n</v>
      </c>
      <c r="Y117" s="784" t="str">
        <f>'SAME R Results'!V21</f>
        <v>y</v>
      </c>
      <c r="Z117" s="784" t="str">
        <f>'SAME R Results'!W21</f>
        <v>y</v>
      </c>
      <c r="AA117" s="784" t="str">
        <f>'SAME R Results'!X21</f>
        <v>y</v>
      </c>
      <c r="AB117" s="784" t="str">
        <f>'SAME R Results'!Y21</f>
        <v>y</v>
      </c>
      <c r="AC117" s="809"/>
      <c r="AD117" s="784" t="str">
        <f>'SAME R Results'!Z21</f>
        <v>y</v>
      </c>
      <c r="AE117" s="784">
        <f>'SAME R Results'!AA21</f>
        <v>10</v>
      </c>
      <c r="AF117" s="784" t="str">
        <f>'SAME R Results'!AB21</f>
        <v>y</v>
      </c>
      <c r="AG117" s="817">
        <f>'SAME R Results'!AC21</f>
        <v>3.1809999999999998E-2</v>
      </c>
      <c r="AH117" s="819">
        <f>'SAME R Results'!AD21</f>
        <v>0</v>
      </c>
      <c r="AI117" s="784">
        <f>'SAME R Results'!AE21</f>
        <v>70</v>
      </c>
      <c r="AJ117" s="784">
        <f>'SAME R Results'!AF21</f>
        <v>720</v>
      </c>
      <c r="AK117" s="784">
        <f>'SAME R Results'!AG21</f>
        <v>0</v>
      </c>
      <c r="AL117" s="784" t="str">
        <f>'SAME R Results'!AH21</f>
        <v>n</v>
      </c>
      <c r="AM117" s="784" t="str">
        <f>'SAME R Results'!AI21</f>
        <v>y</v>
      </c>
      <c r="AN117" s="784" t="str">
        <f>'SAME R Results'!AJ21</f>
        <v>y</v>
      </c>
      <c r="AO117" s="784" t="str">
        <f>'SAME R Results'!AK21</f>
        <v>y</v>
      </c>
      <c r="AP117" s="784" t="str">
        <f>'SAME R Results'!AL21</f>
        <v>y</v>
      </c>
      <c r="AQ117" s="784" t="str">
        <f>'SAME R Results'!AM21</f>
        <v>y</v>
      </c>
      <c r="AR117" s="817">
        <f>'SAME R Results'!AN21</f>
        <v>3.1809999999999998E-2</v>
      </c>
      <c r="AS117" s="819">
        <f>'SAME R Results'!AO21</f>
        <v>0</v>
      </c>
      <c r="AT117" s="784">
        <f>'SAME R Results'!AP21</f>
        <v>0</v>
      </c>
      <c r="AU117" s="809"/>
      <c r="AV117" s="821">
        <f>'SAME R Results'!AQ21</f>
        <v>0</v>
      </c>
      <c r="AW117" s="821">
        <f>'SAME R Results'!AR21</f>
        <v>6.25</v>
      </c>
      <c r="AX117" s="821">
        <f>'SAME R Results'!AS21</f>
        <v>0</v>
      </c>
      <c r="AY117" s="821">
        <f>'SAME R Results'!AT21</f>
        <v>0</v>
      </c>
      <c r="AZ117" s="825"/>
      <c r="BA117" s="825"/>
      <c r="BB117" s="821">
        <f>'SAME R Results'!AU21</f>
        <v>5.1241454999999991</v>
      </c>
      <c r="BC117" s="821">
        <f>'SAME R Results'!AV21</f>
        <v>2.6800000000000001E-2</v>
      </c>
      <c r="BD117" s="821">
        <f>'SAME R Results'!AW21</f>
        <v>7.2423695000000006</v>
      </c>
      <c r="BE117" s="821">
        <f>'SAME R Results'!AX21</f>
        <v>4.640504</v>
      </c>
      <c r="BF117" s="827">
        <f>'SAME R Results'!AY21</f>
        <v>33460</v>
      </c>
      <c r="BG117" s="784">
        <f>'SAME R Results'!AZ21</f>
        <v>4.8401190000000005</v>
      </c>
      <c r="BH117" s="784">
        <f>'SAME R Results'!BA21</f>
        <v>8.2000000000000003E-2</v>
      </c>
      <c r="BI117" s="809"/>
      <c r="BJ117" s="784">
        <f>'SAME R Results'!BB21</f>
        <v>183.79400000000001</v>
      </c>
      <c r="BK117" s="784">
        <f>'SAME R Results'!BC21</f>
        <v>2.6018655000000006</v>
      </c>
      <c r="BL117" s="2159">
        <f>'SAME R Results'!BD21</f>
        <v>1523655.4291103429</v>
      </c>
      <c r="BM117" s="784">
        <f>'SAME R Results'!BE21</f>
        <v>712.59201459586927</v>
      </c>
      <c r="BN117" s="784">
        <f>'SAME R Results'!BF21</f>
        <v>15.270789713164884</v>
      </c>
      <c r="BO117" s="784">
        <f>'SAME R Results'!BG21</f>
        <v>3.5636310447866641</v>
      </c>
      <c r="BP117" s="809"/>
      <c r="BQ117" s="784">
        <f>'SAME R Results'!BH21</f>
        <v>301.06183061912731</v>
      </c>
      <c r="BR117" s="817">
        <f>'SAME R Results'!BI21</f>
        <v>0.46768580414007993</v>
      </c>
      <c r="BS117" s="817">
        <f>'SAME R Results'!BJ21</f>
        <v>0.74847264808873848</v>
      </c>
      <c r="BT117" s="817">
        <f>'SAME R Results'!BL21</f>
        <v>4.2851769785497158</v>
      </c>
      <c r="BU117" s="817">
        <f>'SAME R Results'!BM21</f>
        <v>1.985238345650711</v>
      </c>
      <c r="BV117" s="817">
        <f>'SAME R Results'!BN21</f>
        <v>0.36969477664981848</v>
      </c>
      <c r="BW117" s="784">
        <f>'SAME R Results'!BO21</f>
        <v>1523655.4291103429</v>
      </c>
      <c r="BX117" s="784">
        <f>'SAME R Results'!BP21</f>
        <v>1499462.4080477841</v>
      </c>
      <c r="BY117" s="784">
        <f>'SAME R Results'!BQ21</f>
        <v>1401470.1540396102</v>
      </c>
      <c r="BZ117" s="784">
        <f>'SAME R Results'!BR21</f>
        <v>712.59201459586927</v>
      </c>
      <c r="CA117" s="784">
        <f>'SAME R Results'!BS21</f>
        <v>0.57752497114445545</v>
      </c>
      <c r="CB117" s="784">
        <f>'SAME R Results'!BT21</f>
        <v>0.55000000000000004</v>
      </c>
      <c r="CC117" s="784">
        <f>'SAME R Results'!BV21</f>
        <v>2.9782536240586275</v>
      </c>
      <c r="CD117" s="880">
        <f>'SAME R Results'!BW21</f>
        <v>0.9</v>
      </c>
      <c r="CE117" s="1086">
        <f>'SAME R Results'!BZ21</f>
        <v>379.84692208150824</v>
      </c>
      <c r="CF117" s="1777">
        <f>'SAME R Results'!CA21</f>
        <v>3.4566666666666634</v>
      </c>
      <c r="CG117" s="1777">
        <f>'SAME R Results'!CB21</f>
        <v>0</v>
      </c>
      <c r="CH117" s="1777">
        <f>'SAME R Results'!CC21</f>
        <v>0</v>
      </c>
      <c r="CI117" s="1777">
        <f>'SAME R Results'!CD21</f>
        <v>0.52257598371690417</v>
      </c>
      <c r="CJ117" s="1777"/>
      <c r="CK117" s="1777"/>
      <c r="CL117" s="2015">
        <f>'SAME R Results'!CI21</f>
        <v>21</v>
      </c>
      <c r="CM117" s="2015" t="str">
        <f>'SAME R Results'!CJ21</f>
        <v>Silicone</v>
      </c>
      <c r="CN117" s="2016">
        <f>'SAME R Results'!CK21</f>
        <v>0.46768580414007993</v>
      </c>
      <c r="CO117" s="2016">
        <f>'SAME R Results'!CL21</f>
        <v>5.0723101237246937E-2</v>
      </c>
      <c r="CP117" s="2016">
        <f>'SAME R Results'!CM21</f>
        <v>3.0297409236764994E-2</v>
      </c>
      <c r="CQ117" s="2071">
        <f t="shared" si="9"/>
        <v>10121.877130534798</v>
      </c>
      <c r="CR117" s="2074">
        <f t="shared" si="10"/>
        <v>98.795903872739885</v>
      </c>
      <c r="CS117" s="2082">
        <f t="shared" si="11"/>
        <v>547.38514658023144</v>
      </c>
      <c r="CT117" s="2074">
        <f t="shared" si="12"/>
        <v>5567.0324217941397</v>
      </c>
      <c r="CU117" s="2074">
        <f t="shared" si="13"/>
        <v>179.62891613225429</v>
      </c>
      <c r="CV117" s="1268">
        <v>95</v>
      </c>
      <c r="CW117" s="2074">
        <f t="shared" si="14"/>
        <v>50.69860303554502</v>
      </c>
      <c r="CX117" s="2071">
        <f t="shared" si="15"/>
        <v>141120.38341927493</v>
      </c>
      <c r="CY117" s="2074">
        <f t="shared" si="16"/>
        <v>2.6036220348606887</v>
      </c>
      <c r="CZ117" s="2074">
        <f t="shared" si="17"/>
        <v>233.84290207003997</v>
      </c>
    </row>
    <row r="118" spans="1:104" s="2020" customFormat="1" ht="16.5" customHeight="1" x14ac:dyDescent="0.25">
      <c r="A118" s="780">
        <v>2</v>
      </c>
      <c r="B118" s="784">
        <f>'SAME R Results'!A31</f>
        <v>3</v>
      </c>
      <c r="C118" s="836" t="str">
        <f>'SAME R Results'!B31</f>
        <v>Silicone</v>
      </c>
      <c r="D118" s="784" t="str">
        <f>'SAME R Results'!C31</f>
        <v>S12</v>
      </c>
      <c r="E118" s="784" t="str">
        <f>'SAME R Results'!D31</f>
        <v>18 S</v>
      </c>
      <c r="F118" s="784">
        <f>'SAME R Results'!E31</f>
        <v>5</v>
      </c>
      <c r="G118" s="784">
        <f>'SAME R Results'!F31</f>
        <v>65</v>
      </c>
      <c r="H118" s="785" t="str">
        <f>'SAME R Results'!G31</f>
        <v>Baseline long Aging</v>
      </c>
      <c r="I118" s="784">
        <f>'SAME R Results'!H31</f>
        <v>235</v>
      </c>
      <c r="J118" s="786">
        <f>'SAME R Results'!I31</f>
        <v>40413</v>
      </c>
      <c r="K118" s="784">
        <f>'SAME R Results'!J31</f>
        <v>0</v>
      </c>
      <c r="L118" s="788"/>
      <c r="M118" s="788"/>
      <c r="N118" s="784">
        <f>'SAME R Results'!K31</f>
        <v>8.1</v>
      </c>
      <c r="O118" s="793">
        <f>'SAME R Results'!L31</f>
        <v>1.327</v>
      </c>
      <c r="P118" s="784">
        <f>'SAME R Results'!M31</f>
        <v>60</v>
      </c>
      <c r="Q118" s="784">
        <f>'SAME R Results'!N31</f>
        <v>11</v>
      </c>
      <c r="R118" s="784">
        <f>'SAME R Results'!O31</f>
        <v>8</v>
      </c>
      <c r="S118" s="784" t="str">
        <f>'SAME R Results'!P31</f>
        <v>n</v>
      </c>
      <c r="T118" s="784" t="str">
        <f>'SAME R Results'!Q31</f>
        <v>n</v>
      </c>
      <c r="U118" s="784">
        <f>'SAME R Results'!R31</f>
        <v>49.8</v>
      </c>
      <c r="V118" s="784" t="str">
        <f>'SAME R Results'!S31</f>
        <v>n</v>
      </c>
      <c r="W118" s="784">
        <f>'SAME R Results'!T31</f>
        <v>0</v>
      </c>
      <c r="X118" s="784" t="str">
        <f>'SAME R Results'!U31</f>
        <v>n</v>
      </c>
      <c r="Y118" s="784" t="str">
        <f>'SAME R Results'!V31</f>
        <v>y</v>
      </c>
      <c r="Z118" s="784" t="str">
        <f>'SAME R Results'!W31</f>
        <v>y</v>
      </c>
      <c r="AA118" s="784" t="str">
        <f>'SAME R Results'!X31</f>
        <v>y</v>
      </c>
      <c r="AB118" s="784" t="str">
        <f>'SAME R Results'!Y31</f>
        <v>y</v>
      </c>
      <c r="AC118" s="789"/>
      <c r="AD118" s="784" t="str">
        <f>'SAME R Results'!Z31</f>
        <v>y</v>
      </c>
      <c r="AE118" s="784">
        <f>'SAME R Results'!AA31</f>
        <v>10</v>
      </c>
      <c r="AF118" s="784" t="str">
        <f>'SAME R Results'!AB31</f>
        <v>y</v>
      </c>
      <c r="AG118" s="817">
        <f>'SAME R Results'!AC31</f>
        <v>3.1809999999999998E-2</v>
      </c>
      <c r="AH118" s="819">
        <f>'SAME R Results'!AD31</f>
        <v>0</v>
      </c>
      <c r="AI118" s="784">
        <f>'SAME R Results'!AE31</f>
        <v>0</v>
      </c>
      <c r="AJ118" s="784">
        <f>'SAME R Results'!AF31</f>
        <v>0</v>
      </c>
      <c r="AK118" s="784">
        <f>'SAME R Results'!AG31</f>
        <v>0</v>
      </c>
      <c r="AL118" s="784">
        <f>'SAME R Results'!AH31</f>
        <v>0</v>
      </c>
      <c r="AM118" s="784">
        <f>'SAME R Results'!AI31</f>
        <v>0</v>
      </c>
      <c r="AN118" s="784">
        <f>'SAME R Results'!AJ31</f>
        <v>0</v>
      </c>
      <c r="AO118" s="784">
        <f>'SAME R Results'!AK31</f>
        <v>0</v>
      </c>
      <c r="AP118" s="784">
        <f>'SAME R Results'!AL31</f>
        <v>0</v>
      </c>
      <c r="AQ118" s="784">
        <f>'SAME R Results'!AM31</f>
        <v>0</v>
      </c>
      <c r="AR118" s="817">
        <f>'SAME R Results'!AN31</f>
        <v>0</v>
      </c>
      <c r="AS118" s="819">
        <f>'SAME R Results'!AO31</f>
        <v>0</v>
      </c>
      <c r="AT118" s="784">
        <f>'SAME R Results'!AP31</f>
        <v>0</v>
      </c>
      <c r="AU118" s="789"/>
      <c r="AV118" s="821">
        <f>'SAME R Results'!AQ31</f>
        <v>0</v>
      </c>
      <c r="AW118" s="821">
        <f>'SAME R Results'!AR31</f>
        <v>6.2439999999999998</v>
      </c>
      <c r="AX118" s="821">
        <f>'SAME R Results'!AS31</f>
        <v>0</v>
      </c>
      <c r="AY118" s="821">
        <f>'SAME R Results'!AT31</f>
        <v>0</v>
      </c>
      <c r="AZ118" s="824"/>
      <c r="BA118" s="824"/>
      <c r="BB118" s="821">
        <f>'SAME R Results'!AU31</f>
        <v>4.096724</v>
      </c>
      <c r="BC118" s="821">
        <f>'SAME R Results'!AV31</f>
        <v>2.6800000000000001E-2</v>
      </c>
      <c r="BD118" s="821">
        <f>'SAME R Results'!AW31</f>
        <v>7.2552954999999999</v>
      </c>
      <c r="BE118" s="821">
        <f>'SAME R Results'!AX31</f>
        <v>4.6513514999999996</v>
      </c>
      <c r="BF118" s="827">
        <f>'SAME R Results'!AY31</f>
        <v>75875</v>
      </c>
      <c r="BG118" s="784">
        <f>'SAME R Results'!AZ31</f>
        <v>3.7672274999999997</v>
      </c>
      <c r="BH118" s="784">
        <f>'SAME R Results'!BA31</f>
        <v>8.2000000000000003E-2</v>
      </c>
      <c r="BI118" s="789"/>
      <c r="BJ118" s="784">
        <f>'SAME R Results'!BB31</f>
        <v>116.28614999999998</v>
      </c>
      <c r="BK118" s="784">
        <f>'SAME R Results'!BC31</f>
        <v>2.6039440000000003</v>
      </c>
      <c r="BL118" s="2159">
        <f>'SAME R Results'!BD31</f>
        <v>3657432.6076705437</v>
      </c>
      <c r="BM118" s="784">
        <f>'SAME R Results'!BE31</f>
        <v>713.70935947796227</v>
      </c>
      <c r="BN118" s="784">
        <f>'SAME R Results'!BF31</f>
        <v>10.858580639234834</v>
      </c>
      <c r="BO118" s="784">
        <f>'SAME R Results'!BG31</f>
        <v>2.4580520411852764</v>
      </c>
      <c r="BP118" s="789"/>
      <c r="BQ118" s="784">
        <f>'SAME R Results'!BH31</f>
        <v>169.80108483736078</v>
      </c>
      <c r="BR118" s="817">
        <f>'SAME R Results'!BI31</f>
        <v>0.19513944234574185</v>
      </c>
      <c r="BS118" s="817">
        <f>'SAME R Results'!BJ31</f>
        <v>0.46185714375132125</v>
      </c>
      <c r="BT118" s="817">
        <f>'SAME R Results'!BL31</f>
        <v>4.4175552255593455</v>
      </c>
      <c r="BU118" s="817">
        <f>'SAME R Results'!BM31</f>
        <v>2.5299320831158894</v>
      </c>
      <c r="BV118" s="817">
        <f>'SAME R Results'!BN31</f>
        <v>0.12684219726451437</v>
      </c>
      <c r="BW118" s="784">
        <f>'SAME R Results'!BO31</f>
        <v>3657432.6076705437</v>
      </c>
      <c r="BX118" s="784">
        <f>'SAME R Results'!BP31</f>
        <v>3602571.7148695383</v>
      </c>
      <c r="BY118" s="784">
        <f>'SAME R Results'!BQ31</f>
        <v>3279190.6043696948</v>
      </c>
      <c r="BZ118" s="784">
        <f>'SAME R Results'!BR31</f>
        <v>713.70935947796227</v>
      </c>
      <c r="CA118" s="784">
        <f>'SAME R Results'!BS31</f>
        <v>0.57798632691112495</v>
      </c>
      <c r="CB118" s="784">
        <f>'SAME R Results'!BT31</f>
        <v>0.55000000000000004</v>
      </c>
      <c r="CC118" s="784">
        <f>'SAME R Results'!BV31</f>
        <v>2.6549098509051832</v>
      </c>
      <c r="CD118" s="880">
        <f>'SAME R Results'!BW31</f>
        <v>0.9</v>
      </c>
      <c r="CE118" s="1086">
        <f>'SAME R Results'!BZ31</f>
        <v>349.07108469408809</v>
      </c>
      <c r="CF118" s="1777">
        <f>'SAME R Results'!CA31</f>
        <v>1.5100000000000113</v>
      </c>
      <c r="CG118" s="1777" t="str">
        <f>'SAME R Results'!CB31</f>
        <v xml:space="preserve"> 18S</v>
      </c>
      <c r="CH118" s="1777">
        <f>'SAME R Results'!CC31</f>
        <v>235</v>
      </c>
      <c r="CI118" s="1777">
        <f>'SAME R Results'!CD31</f>
        <v>0.67470629736699139</v>
      </c>
      <c r="CJ118" s="1777"/>
      <c r="CK118" s="1777"/>
      <c r="CL118" s="2015">
        <f>'SAME R Results'!CI31</f>
        <v>31</v>
      </c>
      <c r="CM118" s="2015" t="str">
        <f>'SAME R Results'!CJ31</f>
        <v>Silicone</v>
      </c>
      <c r="CN118" s="2016">
        <f>'SAME R Results'!CK31</f>
        <v>0.19513944234574185</v>
      </c>
      <c r="CO118" s="2016">
        <f>'SAME R Results'!CL31</f>
        <v>6.3948829594554252E-2</v>
      </c>
      <c r="CP118" s="2016">
        <f>'SAME R Results'!CM31</f>
        <v>3.1702446440490251E-2</v>
      </c>
      <c r="CQ118" s="2071">
        <f t="shared" si="9"/>
        <v>43079.025215577545</v>
      </c>
      <c r="CR118" s="2074">
        <f t="shared" si="10"/>
        <v>23.213152920609634</v>
      </c>
      <c r="CS118" s="2082">
        <f t="shared" si="11"/>
        <v>308.72924515883773</v>
      </c>
      <c r="CT118" s="2074">
        <f t="shared" si="12"/>
        <v>23693.463868567655</v>
      </c>
      <c r="CU118" s="2074">
        <f t="shared" si="13"/>
        <v>42.205732582926601</v>
      </c>
      <c r="CV118" s="1268">
        <v>96</v>
      </c>
      <c r="CW118" s="2074">
        <f t="shared" si="14"/>
        <v>28.549618846791176</v>
      </c>
      <c r="CX118" s="2071">
        <f t="shared" si="15"/>
        <v>338219.68130391248</v>
      </c>
      <c r="CY118" s="2074">
        <f t="shared" si="16"/>
        <v>4.6235293265512754</v>
      </c>
      <c r="CZ118" s="2074">
        <f t="shared" si="17"/>
        <v>97.569721172870914</v>
      </c>
    </row>
    <row r="119" spans="1:104" s="2020" customFormat="1" ht="16.5" customHeight="1" x14ac:dyDescent="0.25">
      <c r="A119" s="780">
        <v>2</v>
      </c>
      <c r="B119" s="784">
        <f>'SAME R Results'!A32</f>
        <v>3</v>
      </c>
      <c r="C119" s="836" t="str">
        <f>'SAME R Results'!B32</f>
        <v>Silicone</v>
      </c>
      <c r="D119" s="784" t="str">
        <f>'SAME R Results'!C32</f>
        <v>S12</v>
      </c>
      <c r="E119" s="784" t="str">
        <f>'SAME R Results'!D32</f>
        <v>18Sa</v>
      </c>
      <c r="F119" s="784">
        <f>'SAME R Results'!E32</f>
        <v>5</v>
      </c>
      <c r="G119" s="784" t="str">
        <f>'SAME R Results'!F32</f>
        <v>65a</v>
      </c>
      <c r="H119" s="785" t="str">
        <f>'SAME R Results'!G32</f>
        <v>aged</v>
      </c>
      <c r="I119" s="784">
        <f>'SAME R Results'!H32</f>
        <v>235</v>
      </c>
      <c r="J119" s="786">
        <f>'SAME R Results'!I32</f>
        <v>40413</v>
      </c>
      <c r="K119" s="784">
        <f>'SAME R Results'!J32</f>
        <v>0</v>
      </c>
      <c r="L119" s="788"/>
      <c r="M119" s="788"/>
      <c r="N119" s="784">
        <f>'SAME R Results'!K32</f>
        <v>8.1</v>
      </c>
      <c r="O119" s="793">
        <f>'SAME R Results'!L32</f>
        <v>1.327</v>
      </c>
      <c r="P119" s="784">
        <f>'SAME R Results'!M32</f>
        <v>0</v>
      </c>
      <c r="Q119" s="784">
        <f>'SAME R Results'!N32</f>
        <v>0</v>
      </c>
      <c r="R119" s="784">
        <f>'SAME R Results'!O32</f>
        <v>0</v>
      </c>
      <c r="S119" s="784">
        <f>'SAME R Results'!P32</f>
        <v>0</v>
      </c>
      <c r="T119" s="784">
        <f>'SAME R Results'!Q32</f>
        <v>0</v>
      </c>
      <c r="U119" s="784">
        <f>'SAME R Results'!R32</f>
        <v>1922.8</v>
      </c>
      <c r="V119" s="784">
        <f>'SAME R Results'!S32</f>
        <v>0</v>
      </c>
      <c r="W119" s="784">
        <f>'SAME R Results'!T32</f>
        <v>0</v>
      </c>
      <c r="X119" s="784" t="str">
        <f>'SAME R Results'!U32</f>
        <v>n</v>
      </c>
      <c r="Y119" s="784" t="str">
        <f>'SAME R Results'!V32</f>
        <v>y</v>
      </c>
      <c r="Z119" s="784" t="str">
        <f>'SAME R Results'!W32</f>
        <v>y</v>
      </c>
      <c r="AA119" s="784" t="str">
        <f>'SAME R Results'!X32</f>
        <v>y</v>
      </c>
      <c r="AB119" s="784" t="str">
        <f>'SAME R Results'!Y32</f>
        <v>y</v>
      </c>
      <c r="AC119" s="789"/>
      <c r="AD119" s="784" t="str">
        <f>'SAME R Results'!Z32</f>
        <v>y</v>
      </c>
      <c r="AE119" s="784">
        <f>'SAME R Results'!AA32</f>
        <v>10</v>
      </c>
      <c r="AF119" s="784" t="str">
        <f>'SAME R Results'!AB32</f>
        <v>y</v>
      </c>
      <c r="AG119" s="817">
        <f>'SAME R Results'!AC32</f>
        <v>3.1809999999999998E-2</v>
      </c>
      <c r="AH119" s="819">
        <f>'SAME R Results'!AD32</f>
        <v>0</v>
      </c>
      <c r="AI119" s="784">
        <f>'SAME R Results'!AE32</f>
        <v>70</v>
      </c>
      <c r="AJ119" s="784">
        <f>'SAME R Results'!AF32</f>
        <v>1800</v>
      </c>
      <c r="AK119" s="784">
        <f>'SAME R Results'!AG32</f>
        <v>0</v>
      </c>
      <c r="AL119" s="784" t="str">
        <f>'SAME R Results'!AH32</f>
        <v>n</v>
      </c>
      <c r="AM119" s="784" t="str">
        <f>'SAME R Results'!AI32</f>
        <v>y</v>
      </c>
      <c r="AN119" s="784" t="str">
        <f>'SAME R Results'!AJ32</f>
        <v>y</v>
      </c>
      <c r="AO119" s="784" t="str">
        <f>'SAME R Results'!AK32</f>
        <v>y</v>
      </c>
      <c r="AP119" s="784" t="str">
        <f>'SAME R Results'!AL32</f>
        <v>y</v>
      </c>
      <c r="AQ119" s="784" t="str">
        <f>'SAME R Results'!AM32</f>
        <v>y</v>
      </c>
      <c r="AR119" s="817">
        <f>'SAME R Results'!AN32</f>
        <v>3.1809999999999998E-2</v>
      </c>
      <c r="AS119" s="819">
        <f>'SAME R Results'!AO32</f>
        <v>0</v>
      </c>
      <c r="AT119" s="784">
        <f>'SAME R Results'!AP32</f>
        <v>0</v>
      </c>
      <c r="AU119" s="789"/>
      <c r="AV119" s="821">
        <f>'SAME R Results'!AQ32</f>
        <v>0</v>
      </c>
      <c r="AW119" s="821">
        <f>'SAME R Results'!AR32</f>
        <v>6.2469999999999999</v>
      </c>
      <c r="AX119" s="821">
        <f>'SAME R Results'!AS32</f>
        <v>0</v>
      </c>
      <c r="AY119" s="821">
        <f>'SAME R Results'!AT32</f>
        <v>0</v>
      </c>
      <c r="AZ119" s="824"/>
      <c r="BA119" s="824"/>
      <c r="BB119" s="821">
        <f>'SAME R Results'!AU32</f>
        <v>3.7448719999999995</v>
      </c>
      <c r="BC119" s="821">
        <f>'SAME R Results'!AV32</f>
        <v>2.6800000000000001E-2</v>
      </c>
      <c r="BD119" s="821">
        <f>'SAME R Results'!AW32</f>
        <v>6.4597160000000002</v>
      </c>
      <c r="BE119" s="821">
        <f>'SAME R Results'!AX32</f>
        <v>4.651154</v>
      </c>
      <c r="BF119" s="827">
        <f>'SAME R Results'!AY32</f>
        <v>19050</v>
      </c>
      <c r="BG119" s="784">
        <f>'SAME R Results'!AZ32</f>
        <v>3.2542115000000003</v>
      </c>
      <c r="BH119" s="784">
        <f>'SAME R Results'!BA32</f>
        <v>8.2000000000000003E-2</v>
      </c>
      <c r="BI119" s="789"/>
      <c r="BJ119" s="784">
        <f>'SAME R Results'!BB32</f>
        <v>97.737300000000019</v>
      </c>
      <c r="BK119" s="784">
        <f>'SAME R Results'!BC32</f>
        <v>1.8085620000000002</v>
      </c>
      <c r="BL119" s="2159">
        <f>'SAME R Results'!BD32</f>
        <v>850213.29770512425</v>
      </c>
      <c r="BM119" s="784">
        <f>'SAME R Results'!BE32</f>
        <v>392.88604316583246</v>
      </c>
      <c r="BN119" s="784">
        <f>'SAME R Results'!BF32</f>
        <v>9.7802278466566275</v>
      </c>
      <c r="BO119" s="784">
        <f>'SAME R Results'!BG32</f>
        <v>2.0860913430256596</v>
      </c>
      <c r="BP119" s="789"/>
      <c r="BQ119" s="784">
        <f>'SAME R Results'!BH32</f>
        <v>140.72304115770493</v>
      </c>
      <c r="BR119" s="817">
        <f>'SAME R Results'!BI32</f>
        <v>0.46210291491123606</v>
      </c>
      <c r="BS119" s="817">
        <f>'SAME R Results'!BJ32</f>
        <v>0.70555693079205239</v>
      </c>
      <c r="BT119" s="817">
        <f>'SAME R Results'!BL32</f>
        <v>4.6883027818290159</v>
      </c>
      <c r="BU119" s="817">
        <f>'SAME R Results'!BM32</f>
        <v>1.9165718859067358</v>
      </c>
      <c r="BV119" s="817">
        <f>'SAME R Results'!BN32</f>
        <v>0.37397453500803451</v>
      </c>
      <c r="BW119" s="784">
        <f>'SAME R Results'!BO32</f>
        <v>850213.29770512425</v>
      </c>
      <c r="BX119" s="784">
        <f>'SAME R Results'!BP32</f>
        <v>836439.32725558011</v>
      </c>
      <c r="BY119" s="784">
        <f>'SAME R Results'!BQ32</f>
        <v>789278.45017290162</v>
      </c>
      <c r="BZ119" s="784">
        <f>'SAME R Results'!BR32</f>
        <v>392.88604316583246</v>
      </c>
      <c r="CA119" s="784">
        <f>'SAME R Results'!BS32</f>
        <v>0.40143878185208204</v>
      </c>
      <c r="CB119" s="784">
        <f>'SAME R Results'!BT32</f>
        <v>0.55000000000000004</v>
      </c>
      <c r="CC119" s="784">
        <f>'SAME R Results'!BV32</f>
        <v>2.6178344893115599</v>
      </c>
      <c r="CD119" s="880">
        <f>'SAME R Results'!BW32</f>
        <v>0.9</v>
      </c>
      <c r="CE119" s="1086">
        <f>'SAME R Results'!BZ32</f>
        <v>349.07108469408809</v>
      </c>
      <c r="CF119" s="1777">
        <f>'SAME R Results'!CA32</f>
        <v>1.5100000000000113</v>
      </c>
      <c r="CG119" s="1777">
        <f>'SAME R Results'!CB32</f>
        <v>0</v>
      </c>
      <c r="CH119" s="1777">
        <f>'SAME R Results'!CC32</f>
        <v>0</v>
      </c>
      <c r="CI119" s="1777">
        <f>'SAME R Results'!CD32</f>
        <v>0.55916440195114125</v>
      </c>
      <c r="CJ119" s="1777"/>
      <c r="CK119" s="1777"/>
      <c r="CL119" s="2015">
        <f>'SAME R Results'!CI32</f>
        <v>32</v>
      </c>
      <c r="CM119" s="2015" t="str">
        <f>'SAME R Results'!CJ32</f>
        <v>Silicone</v>
      </c>
      <c r="CN119" s="2016">
        <f>'SAME R Results'!CK32</f>
        <v>0.46210291491123606</v>
      </c>
      <c r="CO119" s="2016">
        <f>'SAME R Results'!CL32</f>
        <v>6.9499832907222073E-2</v>
      </c>
      <c r="CP119" s="2016">
        <f>'SAME R Results'!CM32</f>
        <v>3.4706741022678456E-2</v>
      </c>
      <c r="CQ119" s="2071">
        <f t="shared" si="9"/>
        <v>12083.498064148722</v>
      </c>
      <c r="CR119" s="2074">
        <f t="shared" si="10"/>
        <v>82.7574924654444</v>
      </c>
      <c r="CS119" s="2082">
        <f t="shared" si="11"/>
        <v>255.86007483219075</v>
      </c>
      <c r="CT119" s="2074">
        <f t="shared" si="12"/>
        <v>6645.9239352817985</v>
      </c>
      <c r="CU119" s="2074">
        <f t="shared" si="13"/>
        <v>150.46816811898981</v>
      </c>
      <c r="CV119" s="1268">
        <v>97</v>
      </c>
      <c r="CW119" s="2074">
        <f t="shared" si="14"/>
        <v>42.981330675055027</v>
      </c>
      <c r="CX119" s="2071">
        <f t="shared" si="15"/>
        <v>142825.32715180499</v>
      </c>
      <c r="CY119" s="2074">
        <f t="shared" si="16"/>
        <v>3.0711008227720722</v>
      </c>
      <c r="CZ119" s="2074">
        <f t="shared" si="17"/>
        <v>231.05145745561805</v>
      </c>
    </row>
    <row r="120" spans="1:104" s="2020" customFormat="1" ht="16.5" customHeight="1" x14ac:dyDescent="0.25">
      <c r="A120" s="780">
        <v>2</v>
      </c>
      <c r="B120" s="784">
        <f>'SAME R Results'!A33</f>
        <v>3</v>
      </c>
      <c r="C120" s="836" t="str">
        <f>'SAME R Results'!B33</f>
        <v>Silicone</v>
      </c>
      <c r="D120" s="784" t="str">
        <f>'SAME R Results'!C33</f>
        <v>S13</v>
      </c>
      <c r="E120" s="784" t="str">
        <f>'SAME R Results'!D33</f>
        <v>19s</v>
      </c>
      <c r="F120" s="784">
        <f>'SAME R Results'!E33</f>
        <v>6</v>
      </c>
      <c r="G120" s="784">
        <f>'SAME R Results'!F33</f>
        <v>66</v>
      </c>
      <c r="H120" s="785" t="str">
        <f>'SAME R Results'!G33</f>
        <v>High Temp aging</v>
      </c>
      <c r="I120" s="784">
        <f>'SAME R Results'!H33</f>
        <v>235</v>
      </c>
      <c r="J120" s="786">
        <f>'SAME R Results'!I33</f>
        <v>40413</v>
      </c>
      <c r="K120" s="784">
        <f>'SAME R Results'!J33</f>
        <v>0</v>
      </c>
      <c r="L120" s="788"/>
      <c r="M120" s="788"/>
      <c r="N120" s="784">
        <f>'SAME R Results'!K33</f>
        <v>8.1</v>
      </c>
      <c r="O120" s="793">
        <f>'SAME R Results'!L33</f>
        <v>1.36</v>
      </c>
      <c r="P120" s="784">
        <f>'SAME R Results'!M33</f>
        <v>60</v>
      </c>
      <c r="Q120" s="784">
        <f>'SAME R Results'!N33</f>
        <v>11</v>
      </c>
      <c r="R120" s="784">
        <f>'SAME R Results'!O33</f>
        <v>8</v>
      </c>
      <c r="S120" s="784" t="str">
        <f>'SAME R Results'!P33</f>
        <v>n</v>
      </c>
      <c r="T120" s="784" t="str">
        <f>'SAME R Results'!Q33</f>
        <v>n</v>
      </c>
      <c r="U120" s="784">
        <f>'SAME R Results'!R33</f>
        <v>41.6</v>
      </c>
      <c r="V120" s="784" t="str">
        <f>'SAME R Results'!S33</f>
        <v>n</v>
      </c>
      <c r="W120" s="784">
        <f>'SAME R Results'!T33</f>
        <v>0</v>
      </c>
      <c r="X120" s="784" t="str">
        <f>'SAME R Results'!U33</f>
        <v>n</v>
      </c>
      <c r="Y120" s="784" t="str">
        <f>'SAME R Results'!V33</f>
        <v>y</v>
      </c>
      <c r="Z120" s="784" t="str">
        <f>'SAME R Results'!W33</f>
        <v>y</v>
      </c>
      <c r="AA120" s="784" t="str">
        <f>'SAME R Results'!X33</f>
        <v>y</v>
      </c>
      <c r="AB120" s="784" t="str">
        <f>'SAME R Results'!Y33</f>
        <v>y</v>
      </c>
      <c r="AC120" s="789"/>
      <c r="AD120" s="784" t="str">
        <f>'SAME R Results'!Z33</f>
        <v>y</v>
      </c>
      <c r="AE120" s="784">
        <f>'SAME R Results'!AA33</f>
        <v>10</v>
      </c>
      <c r="AF120" s="784" t="str">
        <f>'SAME R Results'!AB33</f>
        <v>y</v>
      </c>
      <c r="AG120" s="817">
        <f>'SAME R Results'!AC33</f>
        <v>3.1809999999999998E-2</v>
      </c>
      <c r="AH120" s="819">
        <f>'SAME R Results'!AD33</f>
        <v>0</v>
      </c>
      <c r="AI120" s="784">
        <f>'SAME R Results'!AE33</f>
        <v>0</v>
      </c>
      <c r="AJ120" s="784">
        <f>'SAME R Results'!AF33</f>
        <v>0</v>
      </c>
      <c r="AK120" s="784">
        <f>'SAME R Results'!AG33</f>
        <v>0</v>
      </c>
      <c r="AL120" s="784">
        <f>'SAME R Results'!AH33</f>
        <v>0</v>
      </c>
      <c r="AM120" s="784">
        <f>'SAME R Results'!AI33</f>
        <v>0</v>
      </c>
      <c r="AN120" s="784">
        <f>'SAME R Results'!AJ33</f>
        <v>0</v>
      </c>
      <c r="AO120" s="784">
        <f>'SAME R Results'!AK33</f>
        <v>0</v>
      </c>
      <c r="AP120" s="784">
        <f>'SAME R Results'!AL33</f>
        <v>0</v>
      </c>
      <c r="AQ120" s="784">
        <f>'SAME R Results'!AM33</f>
        <v>0</v>
      </c>
      <c r="AR120" s="817">
        <f>'SAME R Results'!AN33</f>
        <v>0</v>
      </c>
      <c r="AS120" s="819">
        <f>'SAME R Results'!AO33</f>
        <v>0</v>
      </c>
      <c r="AT120" s="784">
        <f>'SAME R Results'!AP33</f>
        <v>0</v>
      </c>
      <c r="AU120" s="789"/>
      <c r="AV120" s="821">
        <f>'SAME R Results'!AQ33</f>
        <v>0</v>
      </c>
      <c r="AW120" s="821">
        <f>'SAME R Results'!AR33</f>
        <v>6.2490080000000008</v>
      </c>
      <c r="AX120" s="821">
        <f>'SAME R Results'!AS33</f>
        <v>0</v>
      </c>
      <c r="AY120" s="821">
        <f>'SAME R Results'!AT33</f>
        <v>0</v>
      </c>
      <c r="AZ120" s="824"/>
      <c r="BA120" s="824"/>
      <c r="BB120" s="821">
        <f>'SAME R Results'!AU33</f>
        <v>8.5042875000000002</v>
      </c>
      <c r="BC120" s="821">
        <f>'SAME R Results'!AV33</f>
        <v>2.6870724999999995E-2</v>
      </c>
      <c r="BD120" s="821">
        <f>'SAME R Results'!AW33</f>
        <v>7.7265775000000003</v>
      </c>
      <c r="BE120" s="821">
        <f>'SAME R Results'!AX33</f>
        <v>4.627410499999999</v>
      </c>
      <c r="BF120" s="827">
        <f>'SAME R Results'!AY33</f>
        <v>89130</v>
      </c>
      <c r="BG120" s="784">
        <f>'SAME R Results'!AZ33</f>
        <v>8.0702514999999977</v>
      </c>
      <c r="BH120" s="784">
        <f>'SAME R Results'!BA33</f>
        <v>8.5662840000000004E-2</v>
      </c>
      <c r="BI120" s="789"/>
      <c r="BJ120" s="784">
        <f>'SAME R Results'!BB33</f>
        <v>239.0016</v>
      </c>
      <c r="BK120" s="784">
        <f>'SAME R Results'!BC33</f>
        <v>3.0991670000000013</v>
      </c>
      <c r="BL120" s="2159">
        <f>'SAME R Results'!BD33</f>
        <v>4370648.2804149641</v>
      </c>
      <c r="BM120" s="784">
        <f>'SAME R Results'!BE33</f>
        <v>1059.8393621840767</v>
      </c>
      <c r="BN120" s="784">
        <f>'SAME R Results'!BF33</f>
        <v>22.611607761715209</v>
      </c>
      <c r="BO120" s="784">
        <f>'SAME R Results'!BG33</f>
        <v>5.3242748265894715</v>
      </c>
      <c r="BP120" s="789"/>
      <c r="BQ120" s="784">
        <f>'SAME R Results'!BH33</f>
        <v>348.89549092151992</v>
      </c>
      <c r="BR120" s="817">
        <f>'SAME R Results'!BI33</f>
        <v>0.24249019691958648</v>
      </c>
      <c r="BS120" s="817">
        <f>'SAME R Results'!BJ33</f>
        <v>0.55331119257415973</v>
      </c>
      <c r="BT120" s="817">
        <f>'SAME R Results'!BL33</f>
        <v>4.2468896700810141</v>
      </c>
      <c r="BU120" s="817">
        <f>'SAME R Results'!BM33</f>
        <v>2.480035062107834</v>
      </c>
      <c r="BV120" s="817">
        <f>'SAME R Results'!BN33</f>
        <v>0.16053012786342269</v>
      </c>
      <c r="BW120" s="784">
        <f>'SAME R Results'!BO33</f>
        <v>4370648.2804149641</v>
      </c>
      <c r="BX120" s="784">
        <f>'SAME R Results'!BP33</f>
        <v>4306203.4517447352</v>
      </c>
      <c r="BY120" s="784">
        <f>'SAME R Results'!BQ33</f>
        <v>3889189.3712668968</v>
      </c>
      <c r="BZ120" s="784">
        <f>'SAME R Results'!BR33</f>
        <v>1059.8393621840767</v>
      </c>
      <c r="CA120" s="784">
        <f>'SAME R Results'!BS33</f>
        <v>0.68790886087188163</v>
      </c>
      <c r="CB120" s="784">
        <f>'SAME R Results'!BT33</f>
        <v>0.55000000000000004</v>
      </c>
      <c r="CC120" s="784">
        <f>'SAME R Results'!BV33</f>
        <v>2.6541890850903385</v>
      </c>
      <c r="CD120" s="880">
        <f>'SAME R Results'!BW33</f>
        <v>0.9</v>
      </c>
      <c r="CE120" s="1086">
        <f>'SAME R Results'!BZ33</f>
        <v>391.70103302710129</v>
      </c>
      <c r="CF120" s="1777">
        <f>'SAME R Results'!CA33</f>
        <v>4.7333333333333671</v>
      </c>
      <c r="CG120" s="1777" t="str">
        <f>'SAME R Results'!CB33</f>
        <v xml:space="preserve"> 19S</v>
      </c>
      <c r="CH120" s="1777">
        <f>'SAME R Results'!CC33</f>
        <v>235</v>
      </c>
      <c r="CI120" s="1777">
        <f>'SAME R Results'!CD33</f>
        <v>0.44226188990051502</v>
      </c>
      <c r="CJ120" s="1777"/>
      <c r="CK120" s="1777"/>
      <c r="CL120" s="2015">
        <f>'SAME R Results'!CI33</f>
        <v>33</v>
      </c>
      <c r="CM120" s="2015" t="str">
        <f>'SAME R Results'!CJ33</f>
        <v>Silicone</v>
      </c>
      <c r="CN120" s="2016">
        <f>'SAME R Results'!CK33</f>
        <v>0.24249019691958648</v>
      </c>
      <c r="CO120" s="2016">
        <f>'SAME R Results'!CL33</f>
        <v>6.4809114333900728E-2</v>
      </c>
      <c r="CP120" s="2016">
        <f>'SAME R Results'!CM33</f>
        <v>3.4490007092545627E-2</v>
      </c>
      <c r="CQ120" s="2071">
        <f t="shared" si="9"/>
        <v>25054.197570000077</v>
      </c>
      <c r="CR120" s="2074">
        <f t="shared" si="10"/>
        <v>39.913471473434903</v>
      </c>
      <c r="CS120" s="2082">
        <f t="shared" si="11"/>
        <v>634.35543803912708</v>
      </c>
      <c r="CT120" s="2074">
        <f t="shared" si="12"/>
        <v>13779.808663500044</v>
      </c>
      <c r="CU120" s="2074">
        <f t="shared" si="13"/>
        <v>72.569948133517997</v>
      </c>
      <c r="CV120" s="1268">
        <v>98</v>
      </c>
      <c r="CW120" s="2074">
        <f t="shared" si="14"/>
        <v>39.503589321596365</v>
      </c>
      <c r="CX120" s="2071">
        <f t="shared" si="15"/>
        <v>272175.95118654065</v>
      </c>
      <c r="CY120" s="2074">
        <f t="shared" si="16"/>
        <v>3.3414685163263491</v>
      </c>
      <c r="CZ120" s="2074">
        <f t="shared" si="17"/>
        <v>121.24509845979324</v>
      </c>
    </row>
    <row r="121" spans="1:104" s="2020" customFormat="1" ht="16.5" customHeight="1" x14ac:dyDescent="0.25">
      <c r="A121" s="780">
        <v>2</v>
      </c>
      <c r="B121" s="784">
        <f>'SAME R Results'!A34</f>
        <v>3</v>
      </c>
      <c r="C121" s="836" t="str">
        <f>'SAME R Results'!B34</f>
        <v>Silicone</v>
      </c>
      <c r="D121" s="784" t="str">
        <f>'SAME R Results'!C34</f>
        <v>S13</v>
      </c>
      <c r="E121" s="784" t="str">
        <f>'SAME R Results'!D34</f>
        <v>19Sa</v>
      </c>
      <c r="F121" s="784">
        <f>'SAME R Results'!E34</f>
        <v>6</v>
      </c>
      <c r="G121" s="784" t="str">
        <f>'SAME R Results'!F34</f>
        <v>66a</v>
      </c>
      <c r="H121" s="785" t="str">
        <f>'SAME R Results'!G34</f>
        <v>aged</v>
      </c>
      <c r="I121" s="784">
        <f>'SAME R Results'!H34</f>
        <v>235</v>
      </c>
      <c r="J121" s="786">
        <f>'SAME R Results'!I34</f>
        <v>40413</v>
      </c>
      <c r="K121" s="784">
        <f>'SAME R Results'!J34</f>
        <v>0</v>
      </c>
      <c r="L121" s="790"/>
      <c r="M121" s="790"/>
      <c r="N121" s="784">
        <f>'SAME R Results'!K34</f>
        <v>8.1</v>
      </c>
      <c r="O121" s="793">
        <f>'SAME R Results'!L34</f>
        <v>1.36</v>
      </c>
      <c r="P121" s="784">
        <f>'SAME R Results'!M34</f>
        <v>0</v>
      </c>
      <c r="Q121" s="784">
        <f>'SAME R Results'!N34</f>
        <v>0</v>
      </c>
      <c r="R121" s="784">
        <f>'SAME R Results'!O34</f>
        <v>0</v>
      </c>
      <c r="S121" s="784">
        <f>'SAME R Results'!P34</f>
        <v>0</v>
      </c>
      <c r="T121" s="784">
        <f>'SAME R Results'!Q34</f>
        <v>0</v>
      </c>
      <c r="U121" s="784">
        <f>'SAME R Results'!R34</f>
        <v>836.6</v>
      </c>
      <c r="V121" s="784">
        <f>'SAME R Results'!S34</f>
        <v>0</v>
      </c>
      <c r="W121" s="784">
        <f>'SAME R Results'!T34</f>
        <v>0</v>
      </c>
      <c r="X121" s="784" t="str">
        <f>'SAME R Results'!U34</f>
        <v>n</v>
      </c>
      <c r="Y121" s="784" t="str">
        <f>'SAME R Results'!V34</f>
        <v>y</v>
      </c>
      <c r="Z121" s="784" t="str">
        <f>'SAME R Results'!W34</f>
        <v>y</v>
      </c>
      <c r="AA121" s="784" t="str">
        <f>'SAME R Results'!X34</f>
        <v>y</v>
      </c>
      <c r="AB121" s="784" t="str">
        <f>'SAME R Results'!Y34</f>
        <v>y</v>
      </c>
      <c r="AC121" s="809"/>
      <c r="AD121" s="784" t="str">
        <f>'SAME R Results'!Z34</f>
        <v>y</v>
      </c>
      <c r="AE121" s="784">
        <f>'SAME R Results'!AA34</f>
        <v>10</v>
      </c>
      <c r="AF121" s="784" t="str">
        <f>'SAME R Results'!AB34</f>
        <v>y</v>
      </c>
      <c r="AG121" s="817">
        <f>'SAME R Results'!AC34</f>
        <v>3.1809999999999998E-2</v>
      </c>
      <c r="AH121" s="819">
        <f>'SAME R Results'!AD34</f>
        <v>0</v>
      </c>
      <c r="AI121" s="784">
        <f>'SAME R Results'!AE34</f>
        <v>70</v>
      </c>
      <c r="AJ121" s="784">
        <f>'SAME R Results'!AF34</f>
        <v>720</v>
      </c>
      <c r="AK121" s="784">
        <f>'SAME R Results'!AG34</f>
        <v>0</v>
      </c>
      <c r="AL121" s="784" t="str">
        <f>'SAME R Results'!AH34</f>
        <v>n</v>
      </c>
      <c r="AM121" s="784" t="str">
        <f>'SAME R Results'!AI34</f>
        <v>y</v>
      </c>
      <c r="AN121" s="784" t="str">
        <f>'SAME R Results'!AJ34</f>
        <v>y</v>
      </c>
      <c r="AO121" s="784" t="str">
        <f>'SAME R Results'!AK34</f>
        <v>y</v>
      </c>
      <c r="AP121" s="784" t="str">
        <f>'SAME R Results'!AL34</f>
        <v>y</v>
      </c>
      <c r="AQ121" s="784" t="str">
        <f>'SAME R Results'!AM34</f>
        <v>y</v>
      </c>
      <c r="AR121" s="817">
        <f>'SAME R Results'!AN34</f>
        <v>3.1809999999999998E-2</v>
      </c>
      <c r="AS121" s="819">
        <f>'SAME R Results'!AO34</f>
        <v>0</v>
      </c>
      <c r="AT121" s="784">
        <f>'SAME R Results'!AP34</f>
        <v>0</v>
      </c>
      <c r="AU121" s="809"/>
      <c r="AV121" s="821">
        <f>'SAME R Results'!AQ34</f>
        <v>0</v>
      </c>
      <c r="AW121" s="821">
        <f>'SAME R Results'!AR34</f>
        <v>6.2502130000000005</v>
      </c>
      <c r="AX121" s="821">
        <f>'SAME R Results'!AS34</f>
        <v>0</v>
      </c>
      <c r="AY121" s="821">
        <f>'SAME R Results'!AT34</f>
        <v>0</v>
      </c>
      <c r="AZ121" s="825"/>
      <c r="BA121" s="825"/>
      <c r="BB121" s="821">
        <f>'SAME R Results'!AU34</f>
        <v>5.6179365000000008</v>
      </c>
      <c r="BC121" s="821">
        <f>'SAME R Results'!AV34</f>
        <v>0.15069580499999999</v>
      </c>
      <c r="BD121" s="821">
        <f>'SAME R Results'!AW34</f>
        <v>7.1696314999999995</v>
      </c>
      <c r="BE121" s="821">
        <f>'SAME R Results'!AX34</f>
        <v>4.6351180000000003</v>
      </c>
      <c r="BF121" s="827">
        <f>'SAME R Results'!AY34</f>
        <v>32750</v>
      </c>
      <c r="BG121" s="784">
        <f>'SAME R Results'!AZ34</f>
        <v>5.7104030000000003</v>
      </c>
      <c r="BH121" s="784">
        <f>'SAME R Results'!BA34</f>
        <v>0.19427495</v>
      </c>
      <c r="BI121" s="809"/>
      <c r="BJ121" s="784">
        <f>'SAME R Results'!BB34</f>
        <v>217.52354999999997</v>
      </c>
      <c r="BK121" s="784">
        <f>'SAME R Results'!BC34</f>
        <v>2.5345134999999992</v>
      </c>
      <c r="BL121" s="2159">
        <f>'SAME R Results'!BD34</f>
        <v>1489862.4646337628</v>
      </c>
      <c r="BM121" s="784">
        <f>'SAME R Results'!BE34</f>
        <v>677.46801769063723</v>
      </c>
      <c r="BN121" s="784">
        <f>'SAME R Results'!BF34</f>
        <v>14.408670126353368</v>
      </c>
      <c r="BO121" s="784">
        <f>'SAME R Results'!BG34</f>
        <v>3.6343776450094105</v>
      </c>
      <c r="BP121" s="809"/>
      <c r="BQ121" s="784">
        <f>'SAME R Results'!BH34</f>
        <v>313.78291660585643</v>
      </c>
      <c r="BR121" s="817">
        <f>'SAME R Results'!BI34</f>
        <v>0.45471849501032435</v>
      </c>
      <c r="BS121" s="817">
        <f>'SAME R Results'!BJ34</f>
        <v>0.76456426382863152</v>
      </c>
      <c r="BT121" s="817">
        <f>'SAME R Results'!BL34</f>
        <v>3.964549514038203</v>
      </c>
      <c r="BU121" s="817">
        <f>'SAME R Results'!BM34</f>
        <v>2.0561842490103599</v>
      </c>
      <c r="BV121" s="817">
        <f>'SAME R Results'!BN34</f>
        <v>0.35067671596166072</v>
      </c>
      <c r="BW121" s="784">
        <f>'SAME R Results'!BO34</f>
        <v>1489862.4646337628</v>
      </c>
      <c r="BX121" s="784">
        <f>'SAME R Results'!BP34</f>
        <v>1466182.8041496386</v>
      </c>
      <c r="BY121" s="784">
        <f>'SAME R Results'!BQ34</f>
        <v>1371000.8645080165</v>
      </c>
      <c r="BZ121" s="784">
        <f>'SAME R Results'!BR34</f>
        <v>677.46801769063723</v>
      </c>
      <c r="CA121" s="784">
        <f>'SAME R Results'!BS34</f>
        <v>0.56257513539909421</v>
      </c>
      <c r="CB121" s="784">
        <f>'SAME R Results'!BT34</f>
        <v>0.55000000000000004</v>
      </c>
      <c r="CC121" s="784">
        <f>'SAME R Results'!BV34</f>
        <v>2.6227707015117669</v>
      </c>
      <c r="CD121" s="880">
        <f>'SAME R Results'!BW34</f>
        <v>0.9</v>
      </c>
      <c r="CE121" s="1086">
        <f>'SAME R Results'!BZ34</f>
        <v>391.70103302710129</v>
      </c>
      <c r="CF121" s="1777">
        <f>'SAME R Results'!CA34</f>
        <v>4.7333333333333671</v>
      </c>
      <c r="CG121" s="1777">
        <f>'SAME R Results'!CB34</f>
        <v>0</v>
      </c>
      <c r="CH121" s="1777">
        <f>'SAME R Results'!CC34</f>
        <v>0</v>
      </c>
      <c r="CI121" s="1777">
        <f>'SAME R Results'!CD34</f>
        <v>0.39775299288066024</v>
      </c>
      <c r="CJ121" s="1777"/>
      <c r="CK121" s="1777"/>
      <c r="CL121" s="2015">
        <f>'SAME R Results'!CI34</f>
        <v>34</v>
      </c>
      <c r="CM121" s="2015" t="str">
        <f>'SAME R Results'!CJ34</f>
        <v>Silicone</v>
      </c>
      <c r="CN121" s="2016">
        <f>'SAME R Results'!CK34</f>
        <v>0.45471849501032435</v>
      </c>
      <c r="CO121" s="2016">
        <f>'SAME R Results'!CL34</f>
        <v>4.5919230664976378E-2</v>
      </c>
      <c r="CP121" s="2016">
        <f>'SAME R Results'!CM34</f>
        <v>3.0550936325312014E-2</v>
      </c>
      <c r="CQ121" s="2071">
        <f t="shared" si="9"/>
        <v>9496.1349760489557</v>
      </c>
      <c r="CR121" s="2074">
        <f t="shared" si="10"/>
        <v>105.30600107540475</v>
      </c>
      <c r="CS121" s="2082">
        <f t="shared" si="11"/>
        <v>570.51439382882984</v>
      </c>
      <c r="CT121" s="2074">
        <f t="shared" si="12"/>
        <v>5222.8742368269259</v>
      </c>
      <c r="CU121" s="2074">
        <f t="shared" si="13"/>
        <v>191.46545650073594</v>
      </c>
      <c r="CV121" s="1268">
        <v>99</v>
      </c>
      <c r="CW121" s="2074">
        <f t="shared" si="14"/>
        <v>55.580409715956925</v>
      </c>
      <c r="CX121" s="2071">
        <f t="shared" si="15"/>
        <v>145144.74498887817</v>
      </c>
      <c r="CY121" s="2074">
        <f t="shared" si="16"/>
        <v>2.374937512598136</v>
      </c>
      <c r="CZ121" s="2074">
        <f t="shared" si="17"/>
        <v>227.35924750516219</v>
      </c>
    </row>
    <row r="122" spans="1:104" s="2020" customFormat="1" ht="16.5" customHeight="1" x14ac:dyDescent="0.25">
      <c r="A122" s="780">
        <v>2</v>
      </c>
      <c r="B122" s="784">
        <f>'SAME R Results'!A36</f>
        <v>6</v>
      </c>
      <c r="C122" s="836" t="str">
        <f>'SAME R Results'!B36</f>
        <v>Silicone</v>
      </c>
      <c r="D122" s="784" t="str">
        <f>'SAME R Results'!C36</f>
        <v>S02</v>
      </c>
      <c r="E122" s="784" t="str">
        <f>'SAME R Results'!D36</f>
        <v>20 S</v>
      </c>
      <c r="F122" s="784">
        <f>'SAME R Results'!E36</f>
        <v>1</v>
      </c>
      <c r="G122" s="784">
        <f>'SAME R Results'!F36</f>
        <v>67</v>
      </c>
      <c r="H122" s="785" t="str">
        <f>'SAME R Results'!G36</f>
        <v>High temp aged STS det</v>
      </c>
      <c r="I122" s="784">
        <f>'SAME R Results'!H36</f>
        <v>236</v>
      </c>
      <c r="J122" s="786">
        <f>'SAME R Results'!I36</f>
        <v>40414</v>
      </c>
      <c r="K122" s="784">
        <f>'SAME R Results'!J36</f>
        <v>0</v>
      </c>
      <c r="L122" s="788"/>
      <c r="M122" s="788"/>
      <c r="N122" s="784">
        <f>'SAME R Results'!K36</f>
        <v>8.1</v>
      </c>
      <c r="O122" s="793">
        <f>'SAME R Results'!L36</f>
        <v>1.35</v>
      </c>
      <c r="P122" s="784">
        <f>'SAME R Results'!M36</f>
        <v>60</v>
      </c>
      <c r="Q122" s="784">
        <f>'SAME R Results'!N36</f>
        <v>720</v>
      </c>
      <c r="R122" s="784">
        <f>'SAME R Results'!O36</f>
        <v>8</v>
      </c>
      <c r="S122" s="784" t="str">
        <f>'SAME R Results'!P36</f>
        <v>n</v>
      </c>
      <c r="T122" s="784" t="str">
        <f>'SAME R Results'!Q36</f>
        <v>n</v>
      </c>
      <c r="U122" s="784">
        <f>'SAME R Results'!R36</f>
        <v>750.85714285714289</v>
      </c>
      <c r="V122" s="784" t="str">
        <f>'SAME R Results'!S36</f>
        <v>y</v>
      </c>
      <c r="W122" s="784">
        <f>'SAME R Results'!T36</f>
        <v>300</v>
      </c>
      <c r="X122" s="784" t="str">
        <f>'SAME R Results'!U36</f>
        <v>y</v>
      </c>
      <c r="Y122" s="784" t="str">
        <f>'SAME R Results'!V36</f>
        <v>y</v>
      </c>
      <c r="Z122" s="784" t="str">
        <f>'SAME R Results'!W36</f>
        <v>y</v>
      </c>
      <c r="AA122" s="784" t="str">
        <f>'SAME R Results'!X36</f>
        <v>y</v>
      </c>
      <c r="AB122" s="784" t="str">
        <f>'SAME R Results'!Y36</f>
        <v>y</v>
      </c>
      <c r="AC122" s="789"/>
      <c r="AD122" s="784" t="str">
        <f>'SAME R Results'!Z36</f>
        <v>y</v>
      </c>
      <c r="AE122" s="784">
        <f>'SAME R Results'!AA36</f>
        <v>10</v>
      </c>
      <c r="AF122" s="784" t="str">
        <f>'SAME R Results'!AB36</f>
        <v>y</v>
      </c>
      <c r="AG122" s="817">
        <f>'SAME R Results'!AC36</f>
        <v>3.1809999999999998E-2</v>
      </c>
      <c r="AH122" s="819">
        <f>'SAME R Results'!AD36</f>
        <v>0</v>
      </c>
      <c r="AI122" s="784">
        <f>'SAME R Results'!AE36</f>
        <v>0</v>
      </c>
      <c r="AJ122" s="784">
        <f>'SAME R Results'!AF36</f>
        <v>0</v>
      </c>
      <c r="AK122" s="784">
        <f>'SAME R Results'!AG36</f>
        <v>0</v>
      </c>
      <c r="AL122" s="784">
        <f>'SAME R Results'!AH36</f>
        <v>0</v>
      </c>
      <c r="AM122" s="784">
        <f>'SAME R Results'!AI36</f>
        <v>0</v>
      </c>
      <c r="AN122" s="784">
        <f>'SAME R Results'!AJ36</f>
        <v>0</v>
      </c>
      <c r="AO122" s="784">
        <f>'SAME R Results'!AK36</f>
        <v>0</v>
      </c>
      <c r="AP122" s="784">
        <f>'SAME R Results'!AL36</f>
        <v>0</v>
      </c>
      <c r="AQ122" s="784">
        <f>'SAME R Results'!AM36</f>
        <v>0</v>
      </c>
      <c r="AR122" s="817">
        <f>'SAME R Results'!AN36</f>
        <v>0</v>
      </c>
      <c r="AS122" s="819">
        <f>'SAME R Results'!AO36</f>
        <v>0</v>
      </c>
      <c r="AT122" s="784">
        <f>'SAME R Results'!AP36</f>
        <v>0</v>
      </c>
      <c r="AU122" s="789"/>
      <c r="AV122" s="821">
        <f>'SAME R Results'!AQ36</f>
        <v>0</v>
      </c>
      <c r="AW122" s="821">
        <f>'SAME R Results'!AR36</f>
        <v>6.2453619999999983</v>
      </c>
      <c r="AX122" s="821">
        <f>'SAME R Results'!AS36</f>
        <v>4.4173289999999996</v>
      </c>
      <c r="AY122" s="821">
        <f>'SAME R Results'!AT36</f>
        <v>5.0926355000000001</v>
      </c>
      <c r="AZ122" s="824"/>
      <c r="BA122" s="824"/>
      <c r="BB122" s="821">
        <f>'SAME R Results'!AU36</f>
        <v>5.843048500000001</v>
      </c>
      <c r="BC122" s="821">
        <f>'SAME R Results'!AV36</f>
        <v>5.2383415000000003E-2</v>
      </c>
      <c r="BD122" s="821">
        <f>'SAME R Results'!AW36</f>
        <v>6.8808900000000008</v>
      </c>
      <c r="BE122" s="821">
        <f>'SAME R Results'!AX36</f>
        <v>4.7017359999999986</v>
      </c>
      <c r="BF122" s="827">
        <f>'SAME R Results'!AY36</f>
        <v>29840</v>
      </c>
      <c r="BG122" s="784">
        <f>'SAME R Results'!AZ36</f>
        <v>5.0561219999999993</v>
      </c>
      <c r="BH122" s="784">
        <f>'SAME R Results'!BA36</f>
        <v>9.678645000000001E-2</v>
      </c>
      <c r="BI122" s="789"/>
      <c r="BJ122" s="784">
        <f>'SAME R Results'!BB36</f>
        <v>150.76660000000001</v>
      </c>
      <c r="BK122" s="784">
        <f>'SAME R Results'!BC36</f>
        <v>2.1791540000000023</v>
      </c>
      <c r="BL122" s="2159">
        <f>'SAME R Results'!BD36</f>
        <v>1352021.2260295507</v>
      </c>
      <c r="BM122" s="784">
        <f>'SAME R Results'!BE36</f>
        <v>520.57349289091769</v>
      </c>
      <c r="BN122" s="784">
        <f>'SAME R Results'!BF36</f>
        <v>5.7906650850000005</v>
      </c>
      <c r="BO122" s="784">
        <f>'SAME R Results'!BG36</f>
        <v>1.2398338874999999</v>
      </c>
      <c r="BP122" s="789"/>
      <c r="BQ122" s="784">
        <f>'SAME R Results'!BH36</f>
        <v>189.82535759302968</v>
      </c>
      <c r="BR122" s="817">
        <f>'SAME R Results'!BI36</f>
        <v>0.38503352082694281</v>
      </c>
      <c r="BS122" s="817">
        <f>'SAME R Results'!BJ36</f>
        <v>0.66789756739767003</v>
      </c>
      <c r="BT122" s="817">
        <f>'SAME R Results'!BL36</f>
        <v>4.6705168679300204</v>
      </c>
      <c r="BU122" s="817">
        <f>'SAME R Results'!BM36</f>
        <v>2.1004718117092902</v>
      </c>
      <c r="BV122" s="817">
        <f>'SAME R Results'!BN36</f>
        <v>0.29234312166121146</v>
      </c>
      <c r="BW122" s="784">
        <f>'SAME R Results'!BO36</f>
        <v>1352021.2260295507</v>
      </c>
      <c r="BX122" s="784">
        <f>'SAME R Results'!BP36</f>
        <v>1330445.620873939</v>
      </c>
      <c r="BY122" s="784">
        <f>'SAME R Results'!BQ36</f>
        <v>1246450.8519333545</v>
      </c>
      <c r="BZ122" s="784">
        <f>'SAME R Results'!BR36</f>
        <v>520.57349289091769</v>
      </c>
      <c r="CA122" s="784">
        <f>'SAME R Results'!BS36</f>
        <v>0.4836975051052122</v>
      </c>
      <c r="CB122" s="784">
        <f>'SAME R Results'!BT36</f>
        <v>0.55000000000000004</v>
      </c>
      <c r="CC122" s="784">
        <f>'SAME R Results'!BV36</f>
        <v>2.2892140156076244</v>
      </c>
      <c r="CD122" s="880">
        <f>'SAME R Results'!BW36</f>
        <v>0.9</v>
      </c>
      <c r="CE122" s="1086">
        <f>'SAME R Results'!BZ36</f>
        <v>380.48331224437908</v>
      </c>
      <c r="CF122" s="1777">
        <f>'SAME R Results'!CA36</f>
        <v>0</v>
      </c>
      <c r="CG122" s="1777">
        <f>'SAME R Results'!CB36</f>
        <v>0</v>
      </c>
      <c r="CH122" s="1777">
        <f>'SAME R Results'!CC36</f>
        <v>0</v>
      </c>
      <c r="CI122" s="1777">
        <f>'SAME R Results'!CD36</f>
        <v>0</v>
      </c>
      <c r="CJ122" s="1777"/>
      <c r="CK122" s="1777"/>
      <c r="CL122" s="2015">
        <f>'SAME R Results'!CI36</f>
        <v>36</v>
      </c>
      <c r="CM122" s="2015" t="str">
        <f>'SAME R Results'!CJ36</f>
        <v>Silicone</v>
      </c>
      <c r="CN122" s="2016">
        <f>'SAME R Results'!CK36</f>
        <v>0.38503352082694281</v>
      </c>
      <c r="CO122" s="2016">
        <f>'SAME R Results'!CL36</f>
        <v>3.0505224161962184E-2</v>
      </c>
      <c r="CP122" s="2016">
        <f>'SAME R Results'!CM36</f>
        <v>4.7439301101104864E-2</v>
      </c>
      <c r="CQ122" s="2071">
        <f t="shared" si="9"/>
        <v>14244.895868213514</v>
      </c>
      <c r="CR122" s="2074">
        <f t="shared" si="10"/>
        <v>70.200583370456911</v>
      </c>
      <c r="CS122" s="2082">
        <f t="shared" si="11"/>
        <v>345.1370138055085</v>
      </c>
      <c r="CT122" s="2074">
        <f t="shared" si="12"/>
        <v>7834.692727517433</v>
      </c>
      <c r="CU122" s="2074">
        <f t="shared" si="13"/>
        <v>127.63742430992166</v>
      </c>
      <c r="CV122" s="1268">
        <v>100</v>
      </c>
      <c r="CW122" s="2074">
        <f t="shared" si="14"/>
        <v>43.757592774583969</v>
      </c>
      <c r="CX122" s="2071">
        <f t="shared" si="15"/>
        <v>171413.64694235122</v>
      </c>
      <c r="CY122" s="2074">
        <f t="shared" si="16"/>
        <v>3.0166193254732807</v>
      </c>
      <c r="CZ122" s="2074">
        <f t="shared" si="17"/>
        <v>192.51676041347139</v>
      </c>
    </row>
    <row r="123" spans="1:104" s="2020" customFormat="1" ht="16.5" customHeight="1" x14ac:dyDescent="0.25">
      <c r="A123" s="780">
        <v>2</v>
      </c>
      <c r="B123" s="784">
        <f>'SAME R Results'!A41</f>
        <v>6</v>
      </c>
      <c r="C123" s="836" t="str">
        <f>'SAME R Results'!B41</f>
        <v>Silicone</v>
      </c>
      <c r="D123" s="784" t="str">
        <f>'SAME R Results'!C41</f>
        <v>S05</v>
      </c>
      <c r="E123" s="784" t="str">
        <f>'SAME R Results'!D41</f>
        <v>25 S</v>
      </c>
      <c r="F123" s="784">
        <f>'SAME R Results'!E41</f>
        <v>6</v>
      </c>
      <c r="G123" s="784">
        <f>'SAME R Results'!F41</f>
        <v>72</v>
      </c>
      <c r="H123" s="785" t="str">
        <f>'SAME R Results'!G41</f>
        <v>Baseline STS det</v>
      </c>
      <c r="I123" s="784">
        <f>'SAME R Results'!H41</f>
        <v>237</v>
      </c>
      <c r="J123" s="786">
        <f>'SAME R Results'!I41</f>
        <v>40415</v>
      </c>
      <c r="K123" s="784">
        <f>'SAME R Results'!J41</f>
        <v>0</v>
      </c>
      <c r="L123" s="790"/>
      <c r="M123" s="790"/>
      <c r="N123" s="784">
        <f>'SAME R Results'!K41</f>
        <v>8.1</v>
      </c>
      <c r="O123" s="793">
        <f>'SAME R Results'!L41</f>
        <v>1.327</v>
      </c>
      <c r="P123" s="784">
        <f>'SAME R Results'!M41</f>
        <v>60</v>
      </c>
      <c r="Q123" s="784">
        <f>'SAME R Results'!N41</f>
        <v>11</v>
      </c>
      <c r="R123" s="784">
        <f>'SAME R Results'!O41</f>
        <v>8</v>
      </c>
      <c r="S123" s="784" t="str">
        <f>'SAME R Results'!P41</f>
        <v>n</v>
      </c>
      <c r="T123" s="784" t="str">
        <f>'SAME R Results'!Q41</f>
        <v>n</v>
      </c>
      <c r="U123" s="784">
        <f>'SAME R Results'!R41</f>
        <v>42.428571428571431</v>
      </c>
      <c r="V123" s="784" t="str">
        <f>'SAME R Results'!S41</f>
        <v>y</v>
      </c>
      <c r="W123" s="784">
        <f>'SAME R Results'!T41</f>
        <v>60</v>
      </c>
      <c r="X123" s="784" t="str">
        <f>'SAME R Results'!U41</f>
        <v>y</v>
      </c>
      <c r="Y123" s="784" t="str">
        <f>'SAME R Results'!V41</f>
        <v>n</v>
      </c>
      <c r="Z123" s="784" t="str">
        <f>'SAME R Results'!W41</f>
        <v>y</v>
      </c>
      <c r="AA123" s="784" t="str">
        <f>'SAME R Results'!X41</f>
        <v>n</v>
      </c>
      <c r="AB123" s="784" t="str">
        <f>'SAME R Results'!Y41</f>
        <v>y</v>
      </c>
      <c r="AC123" s="809"/>
      <c r="AD123" s="784" t="str">
        <f>'SAME R Results'!Z41</f>
        <v>y</v>
      </c>
      <c r="AE123" s="784">
        <f>'SAME R Results'!AA41</f>
        <v>10</v>
      </c>
      <c r="AF123" s="784" t="str">
        <f>'SAME R Results'!AB41</f>
        <v>y</v>
      </c>
      <c r="AG123" s="817">
        <f>'SAME R Results'!AC41</f>
        <v>3.1809999999999998E-2</v>
      </c>
      <c r="AH123" s="819">
        <f>'SAME R Results'!AD41</f>
        <v>0</v>
      </c>
      <c r="AI123" s="784">
        <f>'SAME R Results'!AE41</f>
        <v>0</v>
      </c>
      <c r="AJ123" s="784">
        <f>'SAME R Results'!AF41</f>
        <v>0</v>
      </c>
      <c r="AK123" s="784">
        <f>'SAME R Results'!AG41</f>
        <v>0</v>
      </c>
      <c r="AL123" s="784">
        <f>'SAME R Results'!AH41</f>
        <v>0</v>
      </c>
      <c r="AM123" s="784">
        <f>'SAME R Results'!AI41</f>
        <v>0</v>
      </c>
      <c r="AN123" s="784">
        <f>'SAME R Results'!AJ41</f>
        <v>0</v>
      </c>
      <c r="AO123" s="784">
        <f>'SAME R Results'!AK41</f>
        <v>0</v>
      </c>
      <c r="AP123" s="784">
        <f>'SAME R Results'!AL41</f>
        <v>0</v>
      </c>
      <c r="AQ123" s="784">
        <f>'SAME R Results'!AM41</f>
        <v>0</v>
      </c>
      <c r="AR123" s="817">
        <f>'SAME R Results'!AN41</f>
        <v>0</v>
      </c>
      <c r="AS123" s="819">
        <f>'SAME R Results'!AO41</f>
        <v>0</v>
      </c>
      <c r="AT123" s="784">
        <f>'SAME R Results'!AP41</f>
        <v>0</v>
      </c>
      <c r="AU123" s="809"/>
      <c r="AV123" s="821">
        <f>'SAME R Results'!AQ41</f>
        <v>0</v>
      </c>
      <c r="AW123" s="821">
        <f>'SAME R Results'!AR41</f>
        <v>6.2547449999999998</v>
      </c>
      <c r="AX123" s="821">
        <f>'SAME R Results'!AS41</f>
        <v>4.3222510000000005</v>
      </c>
      <c r="AY123" s="821">
        <f>'SAME R Results'!AT41</f>
        <v>5.1131440000000001</v>
      </c>
      <c r="AZ123" s="825"/>
      <c r="BA123" s="825"/>
      <c r="BB123" s="821">
        <f>'SAME R Results'!AU41</f>
        <v>0</v>
      </c>
      <c r="BC123" s="821">
        <f>'SAME R Results'!AV41</f>
        <v>0</v>
      </c>
      <c r="BD123" s="821">
        <f>'SAME R Results'!AW41</f>
        <v>6.9565724999999983</v>
      </c>
      <c r="BE123" s="821">
        <f>'SAME R Results'!AX41</f>
        <v>4.7165220000000003</v>
      </c>
      <c r="BF123" s="827">
        <f>'SAME R Results'!AY41</f>
        <v>63040</v>
      </c>
      <c r="BG123" s="784">
        <f>'SAME R Results'!AZ41</f>
        <v>0</v>
      </c>
      <c r="BH123" s="784">
        <f>'SAME R Results'!BA41</f>
        <v>0</v>
      </c>
      <c r="BI123" s="809"/>
      <c r="BJ123" s="784">
        <f>'SAME R Results'!BB41</f>
        <v>79.944850000000002</v>
      </c>
      <c r="BK123" s="784">
        <f>'SAME R Results'!BC41</f>
        <v>2.2400504999999979</v>
      </c>
      <c r="BL123" s="2159">
        <f>'SAME R Results'!BD41</f>
        <v>2987870.0785916378</v>
      </c>
      <c r="BM123" s="784">
        <f>'SAME R Results'!BE41</f>
        <v>544.60864227797083</v>
      </c>
      <c r="BN123" s="784">
        <f>'SAME R Results'!BF41</f>
        <v>0</v>
      </c>
      <c r="BO123" s="784">
        <f>'SAME R Results'!BG41</f>
        <v>0</v>
      </c>
      <c r="BP123" s="809"/>
      <c r="BQ123" s="784">
        <f>'SAME R Results'!BH41</f>
        <v>103.70373886777141</v>
      </c>
      <c r="BR123" s="817">
        <f>'SAME R Results'!BI41</f>
        <v>0.18227320062546948</v>
      </c>
      <c r="BS123" s="817">
        <f>'SAME R Results'!BJ41</f>
        <v>0.41917675488054462</v>
      </c>
      <c r="BT123" s="817">
        <f>'SAME R Results'!BL41</f>
        <v>0</v>
      </c>
      <c r="BU123" s="817">
        <f>'SAME R Results'!BM41</f>
        <v>2.4907181987680542</v>
      </c>
      <c r="BV123" s="817">
        <f>'SAME R Results'!BN41</f>
        <v>0.12019478746766346</v>
      </c>
      <c r="BW123" s="784">
        <f>'SAME R Results'!BO41</f>
        <v>2987870.0785916378</v>
      </c>
      <c r="BX123" s="784">
        <f>'SAME R Results'!BP41</f>
        <v>2942289.4435712039</v>
      </c>
      <c r="BY123" s="784">
        <f>'SAME R Results'!BQ41</f>
        <v>2699047.393901289</v>
      </c>
      <c r="BZ123" s="784">
        <f>'SAME R Results'!BR41</f>
        <v>544.60864227797083</v>
      </c>
      <c r="CA123" s="784">
        <f>'SAME R Results'!BS41</f>
        <v>0.49721444109029517</v>
      </c>
      <c r="CB123" s="784">
        <f>'SAME R Results'!BT41</f>
        <v>0.55000000000000004</v>
      </c>
      <c r="CC123" s="784">
        <f>'SAME R Results'!BV41</f>
        <v>2.358529067061319</v>
      </c>
      <c r="CD123" s="880">
        <f>'SAME R Results'!BW41</f>
        <v>0.9</v>
      </c>
      <c r="CE123" s="1086">
        <f>'SAME R Results'!BZ41</f>
        <v>350.60084952585379</v>
      </c>
      <c r="CF123" s="1777">
        <f>'SAME R Results'!CA41</f>
        <v>0</v>
      </c>
      <c r="CG123" s="1777">
        <f>'SAME R Results'!CB41</f>
        <v>0</v>
      </c>
      <c r="CH123" s="1777">
        <f>'SAME R Results'!CC41</f>
        <v>0</v>
      </c>
      <c r="CI123" s="1777">
        <f>'SAME R Results'!CD41</f>
        <v>0</v>
      </c>
      <c r="CJ123" s="1777"/>
      <c r="CK123" s="1777"/>
      <c r="CL123" s="2015"/>
      <c r="CM123" s="2015"/>
      <c r="CN123" s="2016"/>
      <c r="CO123" s="2016"/>
      <c r="CP123" s="2016"/>
      <c r="CQ123" s="2071">
        <f t="shared" si="9"/>
        <v>57623.189119562106</v>
      </c>
      <c r="CR123" s="2074">
        <f t="shared" si="10"/>
        <v>17.354124533529447</v>
      </c>
      <c r="CS123" s="2082">
        <f t="shared" si="11"/>
        <v>188.5522524868571</v>
      </c>
      <c r="CT123" s="2074">
        <f t="shared" si="12"/>
        <v>31692.754015759161</v>
      </c>
      <c r="CU123" s="2074">
        <f t="shared" si="13"/>
        <v>31.552953697326267</v>
      </c>
      <c r="CV123" s="1268">
        <v>101</v>
      </c>
      <c r="CW123" s="2074">
        <f t="shared" si="14"/>
        <v>22.850259246860912</v>
      </c>
      <c r="CX123" s="2071">
        <f t="shared" si="15"/>
        <v>362093.82275354455</v>
      </c>
      <c r="CY123" s="2074">
        <f t="shared" si="16"/>
        <v>5.7767397110881227</v>
      </c>
      <c r="CZ123" s="2074">
        <f t="shared" si="17"/>
        <v>91.136600312734728</v>
      </c>
    </row>
    <row r="124" spans="1:104" s="2020" customFormat="1" ht="16.5" customHeight="1" x14ac:dyDescent="0.25">
      <c r="A124" s="780">
        <v>2</v>
      </c>
      <c r="B124" s="784" t="str">
        <f>'SAME R Results'!A71</f>
        <v>7 (4)</v>
      </c>
      <c r="C124" s="836" t="str">
        <f>'SAME R Results'!B71</f>
        <v>Silicone</v>
      </c>
      <c r="D124" s="784" t="str">
        <f>'SAME R Results'!C71</f>
        <v>S01</v>
      </c>
      <c r="E124" s="784" t="str">
        <f>'SAME R Results'!D71</f>
        <v>39 S</v>
      </c>
      <c r="F124" s="784">
        <f>'SAME R Results'!E71</f>
        <v>0</v>
      </c>
      <c r="G124" s="784">
        <f>'SAME R Results'!F71</f>
        <v>86</v>
      </c>
      <c r="H124" s="785" t="str">
        <f>'SAME R Results'!G71</f>
        <v>Mid temp aging</v>
      </c>
      <c r="I124" s="784">
        <f>'SAME R Results'!H71</f>
        <v>242</v>
      </c>
      <c r="J124" s="786">
        <f>'SAME R Results'!I71</f>
        <v>40420.277777777781</v>
      </c>
      <c r="K124" s="784">
        <f>'SAME R Results'!J71</f>
        <v>0</v>
      </c>
      <c r="L124" s="788"/>
      <c r="M124" s="788"/>
      <c r="N124" s="784">
        <f>'SAME R Results'!K71</f>
        <v>8.1</v>
      </c>
      <c r="O124" s="793">
        <f>'SAME R Results'!L71</f>
        <v>1.345</v>
      </c>
      <c r="P124" s="784">
        <f>'SAME R Results'!M71</f>
        <v>60</v>
      </c>
      <c r="Q124" s="784">
        <f>'SAME R Results'!N71</f>
        <v>11</v>
      </c>
      <c r="R124" s="784">
        <f>'SAME R Results'!O71</f>
        <v>8</v>
      </c>
      <c r="S124" s="784" t="str">
        <f>'SAME R Results'!P71</f>
        <v>n</v>
      </c>
      <c r="T124" s="784" t="str">
        <f>'SAME R Results'!Q71</f>
        <v>n</v>
      </c>
      <c r="U124" s="784">
        <f>'SAME R Results'!R71</f>
        <v>50.428571428571431</v>
      </c>
      <c r="V124" s="784" t="str">
        <f>'SAME R Results'!S71</f>
        <v>n</v>
      </c>
      <c r="W124" s="784">
        <f>'SAME R Results'!T71</f>
        <v>0</v>
      </c>
      <c r="X124" s="784" t="str">
        <f>'SAME R Results'!U71</f>
        <v>n</v>
      </c>
      <c r="Y124" s="784" t="str">
        <f>'SAME R Results'!V71</f>
        <v>y</v>
      </c>
      <c r="Z124" s="784" t="str">
        <f>'SAME R Results'!W71</f>
        <v>y</v>
      </c>
      <c r="AA124" s="784" t="str">
        <f>'SAME R Results'!X71</f>
        <v>y</v>
      </c>
      <c r="AB124" s="784" t="str">
        <f>'SAME R Results'!Y71</f>
        <v>y</v>
      </c>
      <c r="AC124" s="789"/>
      <c r="AD124" s="784" t="str">
        <f>'SAME R Results'!Z71</f>
        <v>y</v>
      </c>
      <c r="AE124" s="784">
        <f>'SAME R Results'!AA71</f>
        <v>10</v>
      </c>
      <c r="AF124" s="784" t="str">
        <f>'SAME R Results'!AB71</f>
        <v>y</v>
      </c>
      <c r="AG124" s="817">
        <f>'SAME R Results'!AC71</f>
        <v>3.1809999999999998E-2</v>
      </c>
      <c r="AH124" s="819">
        <f>'SAME R Results'!AD71</f>
        <v>0</v>
      </c>
      <c r="AI124" s="784">
        <f>'SAME R Results'!AE71</f>
        <v>58</v>
      </c>
      <c r="AJ124" s="784">
        <f>'SAME R Results'!AF71</f>
        <v>480</v>
      </c>
      <c r="AK124" s="784">
        <f>'SAME R Results'!AG71</f>
        <v>0</v>
      </c>
      <c r="AL124" s="784" t="str">
        <f>'SAME R Results'!AH71</f>
        <v>n</v>
      </c>
      <c r="AM124" s="784" t="str">
        <f>'SAME R Results'!AI71</f>
        <v>y</v>
      </c>
      <c r="AN124" s="784" t="str">
        <f>'SAME R Results'!AJ71</f>
        <v>y</v>
      </c>
      <c r="AO124" s="784" t="str">
        <f>'SAME R Results'!AK71</f>
        <v>y</v>
      </c>
      <c r="AP124" s="784" t="str">
        <f>'SAME R Results'!AL71</f>
        <v>y</v>
      </c>
      <c r="AQ124" s="784" t="str">
        <f>'SAME R Results'!AM71</f>
        <v>y</v>
      </c>
      <c r="AR124" s="817">
        <f>'SAME R Results'!AN71</f>
        <v>3.1809999999999998E-2</v>
      </c>
      <c r="AS124" s="819">
        <f>'SAME R Results'!AO71</f>
        <v>0</v>
      </c>
      <c r="AT124" s="784">
        <f>'SAME R Results'!AP71</f>
        <v>0</v>
      </c>
      <c r="AU124" s="789"/>
      <c r="AV124" s="821">
        <f>'SAME R Results'!AQ71</f>
        <v>0</v>
      </c>
      <c r="AW124" s="821">
        <f>'SAME R Results'!AR71</f>
        <v>6.2489929999999996</v>
      </c>
      <c r="AX124" s="821">
        <f>'SAME R Results'!AS71</f>
        <v>0</v>
      </c>
      <c r="AY124" s="821">
        <f>'SAME R Results'!AT71</f>
        <v>0</v>
      </c>
      <c r="AZ124" s="824"/>
      <c r="BA124" s="824"/>
      <c r="BB124" s="821">
        <f>'SAME R Results'!AU71</f>
        <v>5.2296149999999999</v>
      </c>
      <c r="BC124" s="821">
        <f>'SAME R Results'!AV71</f>
        <v>2.7297974999999995E-2</v>
      </c>
      <c r="BD124" s="821">
        <f>'SAME R Results'!AW71</f>
        <v>7.7728269999999995</v>
      </c>
      <c r="BE124" s="821">
        <f>'SAME R Results'!AX71</f>
        <v>4.7200300000000013</v>
      </c>
      <c r="BF124" s="827">
        <f>'SAME R Results'!AY71</f>
        <v>85240</v>
      </c>
      <c r="BG124" s="784">
        <f>'SAME R Results'!AZ71</f>
        <v>4.5558784999999995</v>
      </c>
      <c r="BH124" s="784">
        <f>'SAME R Results'!BA71</f>
        <v>8.7402329999999986E-2</v>
      </c>
      <c r="BI124" s="789"/>
      <c r="BJ124" s="784">
        <f>'SAME R Results'!BB71</f>
        <v>197.77789999999999</v>
      </c>
      <c r="BK124" s="784">
        <f>'SAME R Results'!BC71</f>
        <v>3.0527969999999982</v>
      </c>
      <c r="BL124" s="2159">
        <f>'SAME R Results'!BD71</f>
        <v>4159047.4441999369</v>
      </c>
      <c r="BM124" s="784">
        <f>'SAME R Results'!BE71</f>
        <v>1018.5793100474913</v>
      </c>
      <c r="BN124" s="784">
        <f>'SAME R Results'!BF71</f>
        <v>13.907765212551418</v>
      </c>
      <c r="BO124" s="784">
        <f>'SAME R Results'!BG71</f>
        <v>2.9864826158994506</v>
      </c>
      <c r="BP124" s="789"/>
      <c r="BQ124" s="784">
        <f>'SAME R Results'!BH71</f>
        <v>289.37242074179574</v>
      </c>
      <c r="BR124" s="817">
        <f>'SAME R Results'!BI71</f>
        <v>0.24490687440172548</v>
      </c>
      <c r="BS124" s="817">
        <f>'SAME R Results'!BJ71</f>
        <v>0.52853535507968596</v>
      </c>
      <c r="BT124" s="817">
        <f>'SAME R Results'!BL71</f>
        <v>4.6569047944592716</v>
      </c>
      <c r="BU124" s="817">
        <f>'SAME R Results'!BM71</f>
        <v>2.403818538602768</v>
      </c>
      <c r="BV124" s="817">
        <f>'SAME R Results'!BN71</f>
        <v>0.1667110710643826</v>
      </c>
      <c r="BW124" s="784">
        <f>'SAME R Results'!BO71</f>
        <v>4159047.4441999369</v>
      </c>
      <c r="BX124" s="784">
        <f>'SAME R Results'!BP71</f>
        <v>4097415.2530650743</v>
      </c>
      <c r="BY124" s="784">
        <f>'SAME R Results'!BQ71</f>
        <v>3709025.2624960705</v>
      </c>
      <c r="BZ124" s="784">
        <f>'SAME R Results'!BR71</f>
        <v>1018.5793100474913</v>
      </c>
      <c r="CA124" s="784">
        <f>'SAME R Results'!BS71</f>
        <v>0.67761631004172906</v>
      </c>
      <c r="CB124" s="784">
        <f>'SAME R Results'!BT71</f>
        <v>0.55000000000000004</v>
      </c>
      <c r="CC124" s="784">
        <f>'SAME R Results'!BV71</f>
        <v>2.6602146856448181</v>
      </c>
      <c r="CD124" s="880">
        <f>'SAME R Results'!BW71</f>
        <v>0.9</v>
      </c>
      <c r="CE124" s="1086">
        <f>'SAME R Results'!BZ71</f>
        <v>377.25377334902771</v>
      </c>
      <c r="CF124" s="1777">
        <f>'SAME R Results'!CA71</f>
        <v>2.4766666666666826</v>
      </c>
      <c r="CG124" s="1777" t="str">
        <f>'SAME R Results'!CB71</f>
        <v xml:space="preserve"> 39S</v>
      </c>
      <c r="CH124" s="1777">
        <f>'SAME R Results'!CC71</f>
        <v>242</v>
      </c>
      <c r="CI124" s="1777">
        <f>'SAME R Results'!CD71</f>
        <v>0.70103682010125035</v>
      </c>
      <c r="CJ124" s="1777"/>
      <c r="CK124" s="1777"/>
      <c r="CL124" s="2015">
        <f>'SAME R Results'!CI71</f>
        <v>71</v>
      </c>
      <c r="CM124" s="2015" t="str">
        <f>'SAME R Results'!CJ71</f>
        <v>Silicone</v>
      </c>
      <c r="CN124" s="2016">
        <f>'SAME R Results'!CK71</f>
        <v>0.24490687440172548</v>
      </c>
      <c r="CO124" s="2016">
        <f>'SAME R Results'!CL71</f>
        <v>4.8061820048017581E-2</v>
      </c>
      <c r="CP124" s="2016">
        <f>'SAME R Results'!CM71</f>
        <v>3.4828289751823602E-2</v>
      </c>
      <c r="CQ124" s="2071">
        <f t="shared" ref="CQ124:CQ156" si="18">BL124*$O$158/BQ124</f>
        <v>28745.292544039748</v>
      </c>
      <c r="CR124" s="2074">
        <f t="shared" si="10"/>
        <v>34.78830484914814</v>
      </c>
      <c r="CS124" s="2082">
        <f t="shared" si="11"/>
        <v>526.13167407599224</v>
      </c>
      <c r="CT124" s="2074">
        <f t="shared" si="12"/>
        <v>15809.910899221861</v>
      </c>
      <c r="CU124" s="2074">
        <f t="shared" si="13"/>
        <v>63.251463362087534</v>
      </c>
      <c r="CV124" s="1268">
        <v>102</v>
      </c>
      <c r="CW124" s="2074">
        <f t="shared" si="14"/>
        <v>34.091297699141812</v>
      </c>
      <c r="CX124" s="2071">
        <f t="shared" si="15"/>
        <v>269490.18953113962</v>
      </c>
      <c r="CY124" s="2074">
        <f t="shared" si="16"/>
        <v>3.8719558628981989</v>
      </c>
      <c r="CZ124" s="2074">
        <f t="shared" si="17"/>
        <v>122.45343720086274</v>
      </c>
    </row>
    <row r="125" spans="1:104" s="2020" customFormat="1" ht="16.5" customHeight="1" x14ac:dyDescent="0.25">
      <c r="A125" s="780">
        <v>2</v>
      </c>
      <c r="B125" s="784" t="str">
        <f>'SAME R Results'!A72</f>
        <v>7 (4)</v>
      </c>
      <c r="C125" s="836" t="str">
        <f>'SAME R Results'!B72</f>
        <v>Silicone</v>
      </c>
      <c r="D125" s="784" t="str">
        <f>'SAME R Results'!C72</f>
        <v>S01</v>
      </c>
      <c r="E125" s="784" t="str">
        <f>'SAME R Results'!D72</f>
        <v>39Sa</v>
      </c>
      <c r="F125" s="784">
        <f>'SAME R Results'!E72</f>
        <v>0</v>
      </c>
      <c r="G125" s="784" t="str">
        <f>'SAME R Results'!F72</f>
        <v>86a</v>
      </c>
      <c r="H125" s="785" t="str">
        <f>'SAME R Results'!G72</f>
        <v>aged</v>
      </c>
      <c r="I125" s="784">
        <f>'SAME R Results'!H72</f>
        <v>242</v>
      </c>
      <c r="J125" s="786">
        <f>'SAME R Results'!I72</f>
        <v>40420.277777777781</v>
      </c>
      <c r="K125" s="784">
        <f>'SAME R Results'!J72</f>
        <v>0</v>
      </c>
      <c r="L125" s="788"/>
      <c r="M125" s="788"/>
      <c r="N125" s="784">
        <f>'SAME R Results'!K72</f>
        <v>8.1</v>
      </c>
      <c r="O125" s="793">
        <f>'SAME R Results'!L72</f>
        <v>1.345</v>
      </c>
      <c r="P125" s="784">
        <f>'SAME R Results'!M72</f>
        <v>0</v>
      </c>
      <c r="Q125" s="784">
        <f>'SAME R Results'!N72</f>
        <v>0</v>
      </c>
      <c r="R125" s="784">
        <f>'SAME R Results'!O72</f>
        <v>0</v>
      </c>
      <c r="S125" s="784">
        <f>'SAME R Results'!P72</f>
        <v>0</v>
      </c>
      <c r="T125" s="784">
        <f>'SAME R Results'!Q72</f>
        <v>0</v>
      </c>
      <c r="U125" s="784">
        <f>'SAME R Results'!R72</f>
        <v>628</v>
      </c>
      <c r="V125" s="784">
        <f>'SAME R Results'!S72</f>
        <v>0</v>
      </c>
      <c r="W125" s="784">
        <f>'SAME R Results'!T72</f>
        <v>0</v>
      </c>
      <c r="X125" s="784" t="str">
        <f>'SAME R Results'!U72</f>
        <v>n</v>
      </c>
      <c r="Y125" s="784" t="str">
        <f>'SAME R Results'!V72</f>
        <v>y</v>
      </c>
      <c r="Z125" s="784" t="str">
        <f>'SAME R Results'!W72</f>
        <v>y</v>
      </c>
      <c r="AA125" s="784" t="str">
        <f>'SAME R Results'!X72</f>
        <v>y</v>
      </c>
      <c r="AB125" s="784" t="str">
        <f>'SAME R Results'!Y72</f>
        <v>y</v>
      </c>
      <c r="AC125" s="789"/>
      <c r="AD125" s="784" t="str">
        <f>'SAME R Results'!Z72</f>
        <v>y</v>
      </c>
      <c r="AE125" s="784">
        <f>'SAME R Results'!AA72</f>
        <v>10</v>
      </c>
      <c r="AF125" s="784" t="str">
        <f>'SAME R Results'!AB72</f>
        <v>y</v>
      </c>
      <c r="AG125" s="817">
        <f>'SAME R Results'!AC72</f>
        <v>3.1809999999999998E-2</v>
      </c>
      <c r="AH125" s="819">
        <f>'SAME R Results'!AD72</f>
        <v>0</v>
      </c>
      <c r="AI125" s="784">
        <f>'SAME R Results'!AE72</f>
        <v>0</v>
      </c>
      <c r="AJ125" s="784">
        <f>'SAME R Results'!AF72</f>
        <v>0</v>
      </c>
      <c r="AK125" s="784">
        <f>'SAME R Results'!AG72</f>
        <v>0</v>
      </c>
      <c r="AL125" s="784">
        <f>'SAME R Results'!AH72</f>
        <v>0</v>
      </c>
      <c r="AM125" s="784">
        <f>'SAME R Results'!AI72</f>
        <v>0</v>
      </c>
      <c r="AN125" s="784">
        <f>'SAME R Results'!AJ72</f>
        <v>0</v>
      </c>
      <c r="AO125" s="784">
        <f>'SAME R Results'!AK72</f>
        <v>0</v>
      </c>
      <c r="AP125" s="784">
        <f>'SAME R Results'!AL72</f>
        <v>0</v>
      </c>
      <c r="AQ125" s="784">
        <f>'SAME R Results'!AM72</f>
        <v>0</v>
      </c>
      <c r="AR125" s="817">
        <f>'SAME R Results'!AN72</f>
        <v>0</v>
      </c>
      <c r="AS125" s="819">
        <f>'SAME R Results'!AO72</f>
        <v>0</v>
      </c>
      <c r="AT125" s="784">
        <f>'SAME R Results'!AP72</f>
        <v>0</v>
      </c>
      <c r="AU125" s="789"/>
      <c r="AV125" s="821">
        <f>'SAME R Results'!AQ72</f>
        <v>0</v>
      </c>
      <c r="AW125" s="821">
        <f>'SAME R Results'!AR72</f>
        <v>6.2518004999999999</v>
      </c>
      <c r="AX125" s="821">
        <f>'SAME R Results'!AS72</f>
        <v>0</v>
      </c>
      <c r="AY125" s="821">
        <f>'SAME R Results'!AT72</f>
        <v>0</v>
      </c>
      <c r="AZ125" s="824"/>
      <c r="BA125" s="824"/>
      <c r="BB125" s="821">
        <f>'SAME R Results'!AU72</f>
        <v>4.8573609999999992</v>
      </c>
      <c r="BC125" s="821">
        <f>'SAME R Results'!AV72</f>
        <v>0.14717096499999996</v>
      </c>
      <c r="BD125" s="821">
        <f>'SAME R Results'!AW72</f>
        <v>7.206237999999999</v>
      </c>
      <c r="BE125" s="821">
        <f>'SAME R Results'!AX72</f>
        <v>4.6690209999999999</v>
      </c>
      <c r="BF125" s="827">
        <f>'SAME R Results'!AY72</f>
        <v>36450</v>
      </c>
      <c r="BG125" s="784">
        <f>'SAME R Results'!AZ72</f>
        <v>4.1108700000000002</v>
      </c>
      <c r="BH125" s="784">
        <f>'SAME R Results'!BA72</f>
        <v>0.17510975000000001</v>
      </c>
      <c r="BI125" s="789"/>
      <c r="BJ125" s="784">
        <f>'SAME R Results'!BB72</f>
        <v>172.09205000000003</v>
      </c>
      <c r="BK125" s="784">
        <f>'SAME R Results'!BC72</f>
        <v>2.5372169999999992</v>
      </c>
      <c r="BL125" s="2159">
        <f>'SAME R Results'!BD72</f>
        <v>1666662.2131405217</v>
      </c>
      <c r="BM125" s="784">
        <f>'SAME R Results'!BE72</f>
        <v>678.83879956439739</v>
      </c>
      <c r="BN125" s="784">
        <f>'SAME R Results'!BF72</f>
        <v>12.486765719447009</v>
      </c>
      <c r="BO125" s="784">
        <f>'SAME R Results'!BG72</f>
        <v>2.6084359550507075</v>
      </c>
      <c r="BP125" s="789"/>
      <c r="BQ125" s="784">
        <f>'SAME R Results'!BH72</f>
        <v>249.70070536738518</v>
      </c>
      <c r="BR125" s="817">
        <f>'SAME R Results'!BI72</f>
        <v>0.40730436810302983</v>
      </c>
      <c r="BS125" s="817">
        <f>'SAME R Results'!BJ72</f>
        <v>0.68251209089439391</v>
      </c>
      <c r="BT125" s="817">
        <f>'SAME R Results'!BL72</f>
        <v>4.7870700813140221</v>
      </c>
      <c r="BU125" s="817">
        <f>'SAME R Results'!BM72</f>
        <v>2.0513213994146504</v>
      </c>
      <c r="BV125" s="817">
        <f>'SAME R Results'!BN72</f>
        <v>0.31464687789311779</v>
      </c>
      <c r="BW125" s="784">
        <f>'SAME R Results'!BO72</f>
        <v>1666662.2131405217</v>
      </c>
      <c r="BX125" s="784">
        <f>'SAME R Results'!BP72</f>
        <v>1640307.2933039926</v>
      </c>
      <c r="BY125" s="784">
        <f>'SAME R Results'!BQ72</f>
        <v>1530132.2697265011</v>
      </c>
      <c r="BZ125" s="784">
        <f>'SAME R Results'!BR72</f>
        <v>678.83879956439739</v>
      </c>
      <c r="CA125" s="784">
        <f>'SAME R Results'!BS72</f>
        <v>0.56317521974607099</v>
      </c>
      <c r="CB125" s="784">
        <f>'SAME R Results'!BT72</f>
        <v>0.55000000000000004</v>
      </c>
      <c r="CC125" s="784">
        <f>'SAME R Results'!BV72</f>
        <v>2.6381304800898979</v>
      </c>
      <c r="CD125" s="880">
        <f>'SAME R Results'!BW72</f>
        <v>0.9</v>
      </c>
      <c r="CE125" s="1086">
        <f>'SAME R Results'!BZ72</f>
        <v>377.25377334902771</v>
      </c>
      <c r="CF125" s="1777">
        <f>'SAME R Results'!CA72</f>
        <v>2.4766666666666826</v>
      </c>
      <c r="CG125" s="1777">
        <f>'SAME R Results'!CB72</f>
        <v>0</v>
      </c>
      <c r="CH125" s="1777">
        <f>'SAME R Results'!CC72</f>
        <v>0</v>
      </c>
      <c r="CI125" s="1777">
        <f>'SAME R Results'!CD72</f>
        <v>0.60492768460469781</v>
      </c>
      <c r="CJ125" s="1777"/>
      <c r="CK125" s="1777"/>
      <c r="CL125" s="2015">
        <f>'SAME R Results'!CI72</f>
        <v>72</v>
      </c>
      <c r="CM125" s="2015" t="str">
        <f>'SAME R Results'!CJ72</f>
        <v>Silicone</v>
      </c>
      <c r="CN125" s="2016">
        <f>'SAME R Results'!CK72</f>
        <v>0.40730436810302983</v>
      </c>
      <c r="CO125" s="2016">
        <f>'SAME R Results'!CL72</f>
        <v>5.0006930100878984E-2</v>
      </c>
      <c r="CP125" s="2016">
        <f>'SAME R Results'!CM72</f>
        <v>3.4494962911374744E-2</v>
      </c>
      <c r="CQ125" s="2071">
        <f t="shared" si="18"/>
        <v>13349.279175550249</v>
      </c>
      <c r="CR125" s="2074">
        <f t="shared" si="10"/>
        <v>74.910411779501985</v>
      </c>
      <c r="CS125" s="2082">
        <f t="shared" si="11"/>
        <v>454.00128248615482</v>
      </c>
      <c r="CT125" s="2074">
        <f t="shared" si="12"/>
        <v>7342.1035465526384</v>
      </c>
      <c r="CU125" s="2074">
        <f t="shared" si="13"/>
        <v>136.20074869000359</v>
      </c>
      <c r="CV125" s="1268">
        <v>103</v>
      </c>
      <c r="CW125" s="2074">
        <f t="shared" si="14"/>
        <v>44.140206280657218</v>
      </c>
      <c r="CX125" s="2071">
        <f t="shared" si="15"/>
        <v>162040.9825393892</v>
      </c>
      <c r="CY125" s="2074">
        <f t="shared" si="16"/>
        <v>2.9904708455756364</v>
      </c>
      <c r="CZ125" s="2074">
        <f t="shared" si="17"/>
        <v>203.65218405151489</v>
      </c>
    </row>
    <row r="126" spans="1:104" s="2020" customFormat="1" ht="16.5" customHeight="1" x14ac:dyDescent="0.25">
      <c r="A126" s="780">
        <v>2</v>
      </c>
      <c r="B126" s="784" t="str">
        <f>'SAME R Results'!A79</f>
        <v>8(4)</v>
      </c>
      <c r="C126" s="836" t="str">
        <f>'SAME R Results'!B79</f>
        <v>Silicone</v>
      </c>
      <c r="D126" s="784" t="str">
        <f>'SAME R Results'!C79</f>
        <v>S06</v>
      </c>
      <c r="E126" s="784" t="str">
        <f>'SAME R Results'!D79</f>
        <v>44 S</v>
      </c>
      <c r="F126" s="784">
        <f>'SAME R Results'!E79</f>
        <v>0</v>
      </c>
      <c r="G126" s="784">
        <f>'SAME R Results'!F79</f>
        <v>91</v>
      </c>
      <c r="H126" s="785" t="str">
        <f>'SAME R Results'!G79</f>
        <v>Baseline STS det</v>
      </c>
      <c r="I126" s="784">
        <f>'SAME R Results'!H79</f>
        <v>250</v>
      </c>
      <c r="J126" s="786">
        <f>'SAME R Results'!I79</f>
        <v>40428.354166666664</v>
      </c>
      <c r="K126" s="784">
        <f>'SAME R Results'!J79</f>
        <v>0</v>
      </c>
      <c r="L126" s="788"/>
      <c r="M126" s="788"/>
      <c r="N126" s="784">
        <f>'SAME R Results'!K79</f>
        <v>8.1</v>
      </c>
      <c r="O126" s="793">
        <f>'SAME R Results'!L79</f>
        <v>1.327</v>
      </c>
      <c r="P126" s="784">
        <f>'SAME R Results'!M79</f>
        <v>60</v>
      </c>
      <c r="Q126" s="784">
        <f>'SAME R Results'!N79</f>
        <v>11</v>
      </c>
      <c r="R126" s="784">
        <f>'SAME R Results'!O79</f>
        <v>8</v>
      </c>
      <c r="S126" s="784" t="str">
        <f>'SAME R Results'!P79</f>
        <v>n</v>
      </c>
      <c r="T126" s="784" t="str">
        <f>'SAME R Results'!Q79</f>
        <v>n</v>
      </c>
      <c r="U126" s="784">
        <f>'SAME R Results'!R79</f>
        <v>46.428571428571431</v>
      </c>
      <c r="V126" s="784" t="str">
        <f>'SAME R Results'!S79</f>
        <v>n</v>
      </c>
      <c r="W126" s="784">
        <f>'SAME R Results'!T79</f>
        <v>0</v>
      </c>
      <c r="X126" s="784" t="str">
        <f>'SAME R Results'!U79</f>
        <v>y</v>
      </c>
      <c r="Y126" s="784" t="str">
        <f>'SAME R Results'!V79</f>
        <v>n</v>
      </c>
      <c r="Z126" s="784" t="str">
        <f>'SAME R Results'!W79</f>
        <v>y</v>
      </c>
      <c r="AA126" s="784" t="str">
        <f>'SAME R Results'!X79</f>
        <v>n</v>
      </c>
      <c r="AB126" s="784" t="str">
        <f>'SAME R Results'!Y79</f>
        <v>y</v>
      </c>
      <c r="AC126" s="789"/>
      <c r="AD126" s="784" t="str">
        <f>'SAME R Results'!Z79</f>
        <v>y</v>
      </c>
      <c r="AE126" s="784">
        <f>'SAME R Results'!AA79</f>
        <v>10</v>
      </c>
      <c r="AF126" s="784" t="str">
        <f>'SAME R Results'!AB79</f>
        <v>y</v>
      </c>
      <c r="AG126" s="817">
        <f>'SAME R Results'!AC79</f>
        <v>3.1809999999999998E-2</v>
      </c>
      <c r="AH126" s="819">
        <f>'SAME R Results'!AD79</f>
        <v>0</v>
      </c>
      <c r="AI126" s="784">
        <f>'SAME R Results'!AE79</f>
        <v>0</v>
      </c>
      <c r="AJ126" s="784">
        <f>'SAME R Results'!AF79</f>
        <v>0</v>
      </c>
      <c r="AK126" s="784">
        <f>'SAME R Results'!AG79</f>
        <v>0</v>
      </c>
      <c r="AL126" s="784">
        <f>'SAME R Results'!AH79</f>
        <v>0</v>
      </c>
      <c r="AM126" s="784">
        <f>'SAME R Results'!AI79</f>
        <v>0</v>
      </c>
      <c r="AN126" s="784">
        <f>'SAME R Results'!AJ79</f>
        <v>0</v>
      </c>
      <c r="AO126" s="784">
        <f>'SAME R Results'!AK79</f>
        <v>0</v>
      </c>
      <c r="AP126" s="784">
        <f>'SAME R Results'!AL79</f>
        <v>0</v>
      </c>
      <c r="AQ126" s="784">
        <f>'SAME R Results'!AM79</f>
        <v>0</v>
      </c>
      <c r="AR126" s="817">
        <f>'SAME R Results'!AN79</f>
        <v>0</v>
      </c>
      <c r="AS126" s="819">
        <f>'SAME R Results'!AO79</f>
        <v>0</v>
      </c>
      <c r="AT126" s="784">
        <f>'SAME R Results'!AP79</f>
        <v>0</v>
      </c>
      <c r="AU126" s="789"/>
      <c r="AV126" s="821">
        <f>'SAME R Results'!AQ79</f>
        <v>0</v>
      </c>
      <c r="AW126" s="821">
        <f>'SAME R Results'!AR79</f>
        <v>6.2384049999999993</v>
      </c>
      <c r="AX126" s="821">
        <f>'SAME R Results'!AS79</f>
        <v>4.1504974999999993</v>
      </c>
      <c r="AY126" s="821">
        <f>'SAME R Results'!AT79</f>
        <v>5.1456149999999985</v>
      </c>
      <c r="AZ126" s="824"/>
      <c r="BA126" s="824"/>
      <c r="BB126" s="821">
        <f>'SAME R Results'!AU79</f>
        <v>0</v>
      </c>
      <c r="BC126" s="821">
        <f>'SAME R Results'!AV79</f>
        <v>0</v>
      </c>
      <c r="BD126" s="821">
        <f>'SAME R Results'!AW79</f>
        <v>7.8385314999999993</v>
      </c>
      <c r="BE126" s="821">
        <f>'SAME R Results'!AX79</f>
        <v>4.7351070000000002</v>
      </c>
      <c r="BF126" s="827">
        <f>'SAME R Results'!AY79</f>
        <v>106445</v>
      </c>
      <c r="BG126" s="784">
        <f>'SAME R Results'!AZ79</f>
        <v>0</v>
      </c>
      <c r="BH126" s="784">
        <f>'SAME R Results'!BA79</f>
        <v>0</v>
      </c>
      <c r="BI126" s="789"/>
      <c r="BJ126" s="784">
        <f>'SAME R Results'!BB79</f>
        <v>215.26005000000001</v>
      </c>
      <c r="BK126" s="784">
        <f>'SAME R Results'!BC79</f>
        <v>3.1034244999999991</v>
      </c>
      <c r="BL126" s="2159">
        <f>'SAME R Results'!BD79</f>
        <v>5719472.6548255282</v>
      </c>
      <c r="BM126" s="784">
        <f>'SAME R Results'!BE79</f>
        <v>1063.7520022654714</v>
      </c>
      <c r="BN126" s="784">
        <f>'SAME R Results'!BF79</f>
        <v>0</v>
      </c>
      <c r="BO126" s="784">
        <f>'SAME R Results'!BG79</f>
        <v>0</v>
      </c>
      <c r="BP126" s="789"/>
      <c r="BQ126" s="784">
        <f>'SAME R Results'!BH79</f>
        <v>281.59157618919068</v>
      </c>
      <c r="BR126" s="817">
        <f>'SAME R Results'!BI79</f>
        <v>0.18598777657726576</v>
      </c>
      <c r="BS126" s="817">
        <f>'SAME R Results'!BJ79</f>
        <v>0.47098547407496355</v>
      </c>
      <c r="BT126" s="817">
        <f>'SAME R Results'!BL79</f>
        <v>0</v>
      </c>
      <c r="BU126" s="817">
        <f>'SAME R Results'!BM79</f>
        <v>2.621960580186387</v>
      </c>
      <c r="BV126" s="817">
        <f>'SAME R Results'!BN79</f>
        <v>0.11687532926820664</v>
      </c>
      <c r="BW126" s="784">
        <f>'SAME R Results'!BO79</f>
        <v>5719472.6548255282</v>
      </c>
      <c r="BX126" s="784">
        <f>'SAME R Results'!BP79</f>
        <v>5346459.2926752595</v>
      </c>
      <c r="BY126" s="784">
        <f>'SAME R Results'!BQ79</f>
        <v>4681183.0092738131</v>
      </c>
      <c r="BZ126" s="784">
        <f>'SAME R Results'!BR79</f>
        <v>1063.7520022654714</v>
      </c>
      <c r="CA126" s="784">
        <f>'SAME R Results'!BS79</f>
        <v>0.68885387996093383</v>
      </c>
      <c r="CB126" s="784">
        <f>'SAME R Results'!BT79</f>
        <v>0.55000000000000004</v>
      </c>
      <c r="CC126" s="784">
        <f>'SAME R Results'!BV79</f>
        <v>2.3784472965622121</v>
      </c>
      <c r="CD126" s="880">
        <f>'SAME R Results'!BW79</f>
        <v>0.9</v>
      </c>
      <c r="CE126" s="1086">
        <f>'SAME R Results'!BZ79</f>
        <v>360.56642992458728</v>
      </c>
      <c r="CF126" s="1777">
        <f>'SAME R Results'!CA79</f>
        <v>2.1666666666666501</v>
      </c>
      <c r="CG126" s="1777" t="str">
        <f>'SAME R Results'!CB79</f>
        <v xml:space="preserve"> 44S</v>
      </c>
      <c r="CH126" s="1777">
        <f>'SAME R Results'!CC79</f>
        <v>250</v>
      </c>
      <c r="CI126" s="1777">
        <f>'SAME R Results'!CD79</f>
        <v>0.77979205713930322</v>
      </c>
      <c r="CJ126" s="1777"/>
      <c r="CK126" s="1777"/>
      <c r="CL126" s="2015"/>
      <c r="CM126" s="2015"/>
      <c r="CN126" s="2016"/>
      <c r="CO126" s="2016"/>
      <c r="CP126" s="2016"/>
      <c r="CQ126" s="2071">
        <f t="shared" si="18"/>
        <v>40622.46983541036</v>
      </c>
      <c r="CR126" s="2074">
        <f t="shared" si="10"/>
        <v>24.616917781013555</v>
      </c>
      <c r="CS126" s="2082">
        <f t="shared" si="11"/>
        <v>511.98468398034663</v>
      </c>
      <c r="CT126" s="2074">
        <f t="shared" si="12"/>
        <v>22342.358409475699</v>
      </c>
      <c r="CU126" s="2074">
        <f t="shared" si="13"/>
        <v>44.758032329115544</v>
      </c>
      <c r="CV126" s="1268">
        <v>104</v>
      </c>
      <c r="CW126" s="2074">
        <f t="shared" si="14"/>
        <v>31.765852445624777</v>
      </c>
      <c r="CX126" s="2071">
        <f t="shared" si="15"/>
        <v>354862.0302613345</v>
      </c>
      <c r="CY126" s="2074">
        <f t="shared" si="16"/>
        <v>4.1554055640707617</v>
      </c>
      <c r="CZ126" s="2074">
        <f t="shared" si="17"/>
        <v>92.993888288632888</v>
      </c>
    </row>
    <row r="127" spans="1:104" s="2020" customFormat="1" ht="16.5" customHeight="1" x14ac:dyDescent="0.25">
      <c r="A127" s="780">
        <v>2</v>
      </c>
      <c r="B127" s="784" t="str">
        <f>'SAME R Results'!A95</f>
        <v>9(4)</v>
      </c>
      <c r="C127" s="836" t="str">
        <f>'SAME R Results'!B95</f>
        <v>Silicone</v>
      </c>
      <c r="D127" s="784" t="str">
        <f>'SAME R Results'!C95</f>
        <v>S08</v>
      </c>
      <c r="E127" s="784" t="str">
        <f>'SAME R Results'!D95</f>
        <v>52 S</v>
      </c>
      <c r="F127" s="784">
        <f>'SAME R Results'!E95</f>
        <v>0</v>
      </c>
      <c r="G127" s="784">
        <f>'SAME R Results'!F95</f>
        <v>99</v>
      </c>
      <c r="H127" s="785" t="str">
        <f>'SAME R Results'!G95</f>
        <v>No flow run w/ aging</v>
      </c>
      <c r="I127" s="784">
        <f>'SAME R Results'!H95</f>
        <v>251</v>
      </c>
      <c r="J127" s="786">
        <f>'SAME R Results'!I95</f>
        <v>40429.354166666664</v>
      </c>
      <c r="K127" s="784">
        <f>'SAME R Results'!J95</f>
        <v>0</v>
      </c>
      <c r="L127" s="788"/>
      <c r="M127" s="788"/>
      <c r="N127" s="784">
        <f>'SAME R Results'!K95</f>
        <v>0</v>
      </c>
      <c r="O127" s="793">
        <f>'SAME R Results'!L95</f>
        <v>1.35</v>
      </c>
      <c r="P127" s="784">
        <f>'SAME R Results'!M95</f>
        <v>60</v>
      </c>
      <c r="Q127" s="784">
        <f>'SAME R Results'!N95</f>
        <v>11</v>
      </c>
      <c r="R127" s="784">
        <f>'SAME R Results'!O95</f>
        <v>8</v>
      </c>
      <c r="S127" s="784" t="str">
        <f>'SAME R Results'!P95</f>
        <v>n</v>
      </c>
      <c r="T127" s="784" t="str">
        <f>'SAME R Results'!Q95</f>
        <v>N</v>
      </c>
      <c r="U127" s="784">
        <f>'SAME R Results'!R95</f>
        <v>47.714285714285715</v>
      </c>
      <c r="V127" s="784">
        <f>'SAME R Results'!S95</f>
        <v>0</v>
      </c>
      <c r="W127" s="784">
        <f>'SAME R Results'!T95</f>
        <v>0</v>
      </c>
      <c r="X127" s="784" t="str">
        <f>'SAME R Results'!U95</f>
        <v>n</v>
      </c>
      <c r="Y127" s="784" t="str">
        <f>'SAME R Results'!V95</f>
        <v>y</v>
      </c>
      <c r="Z127" s="784" t="str">
        <f>'SAME R Results'!W95</f>
        <v>y</v>
      </c>
      <c r="AA127" s="784" t="str">
        <f>'SAME R Results'!X95</f>
        <v>y</v>
      </c>
      <c r="AB127" s="784" t="str">
        <f>'SAME R Results'!Y95</f>
        <v>y</v>
      </c>
      <c r="AC127" s="789"/>
      <c r="AD127" s="784" t="str">
        <f>'SAME R Results'!Z95</f>
        <v>y</v>
      </c>
      <c r="AE127" s="784">
        <f>'SAME R Results'!AA95</f>
        <v>10</v>
      </c>
      <c r="AF127" s="784" t="str">
        <f>'SAME R Results'!AB95</f>
        <v>y</v>
      </c>
      <c r="AG127" s="817">
        <f>'SAME R Results'!AC95</f>
        <v>3.1809999999999998E-2</v>
      </c>
      <c r="AH127" s="819">
        <f>'SAME R Results'!AD95</f>
        <v>0</v>
      </c>
      <c r="AI127" s="784">
        <f>'SAME R Results'!AE95</f>
        <v>58</v>
      </c>
      <c r="AJ127" s="784">
        <f>'SAME R Results'!AF95</f>
        <v>480</v>
      </c>
      <c r="AK127" s="784">
        <f>'SAME R Results'!AG95</f>
        <v>0</v>
      </c>
      <c r="AL127" s="784" t="str">
        <f>'SAME R Results'!AH95</f>
        <v>n</v>
      </c>
      <c r="AM127" s="784" t="str">
        <f>'SAME R Results'!AI95</f>
        <v>y</v>
      </c>
      <c r="AN127" s="784" t="str">
        <f>'SAME R Results'!AJ95</f>
        <v>y</v>
      </c>
      <c r="AO127" s="784" t="str">
        <f>'SAME R Results'!AK95</f>
        <v>y</v>
      </c>
      <c r="AP127" s="784" t="str">
        <f>'SAME R Results'!AL95</f>
        <v>y</v>
      </c>
      <c r="AQ127" s="784" t="str">
        <f>'SAME R Results'!AM95</f>
        <v>y</v>
      </c>
      <c r="AR127" s="817">
        <f>'SAME R Results'!AN95</f>
        <v>3.1809999999999998E-2</v>
      </c>
      <c r="AS127" s="819">
        <f>'SAME R Results'!AO95</f>
        <v>0</v>
      </c>
      <c r="AT127" s="784">
        <f>'SAME R Results'!AP95</f>
        <v>0</v>
      </c>
      <c r="AU127" s="789"/>
      <c r="AV127" s="821">
        <f>'SAME R Results'!AQ95</f>
        <v>0</v>
      </c>
      <c r="AW127" s="821">
        <f>'SAME R Results'!AR95</f>
        <v>6.2520449999999999</v>
      </c>
      <c r="AX127" s="821">
        <f>'SAME R Results'!AS95</f>
        <v>0</v>
      </c>
      <c r="AY127" s="821">
        <f>'SAME R Results'!AT95</f>
        <v>0</v>
      </c>
      <c r="AZ127" s="824"/>
      <c r="BA127" s="824"/>
      <c r="BB127" s="821">
        <f>'SAME R Results'!AU95</f>
        <v>2.3479775000000003</v>
      </c>
      <c r="BC127" s="821">
        <f>'SAME R Results'!AV95</f>
        <v>2.7191155000000002E-2</v>
      </c>
      <c r="BD127" s="821">
        <f>'SAME R Results'!AW95</f>
        <v>6.1162870000000007</v>
      </c>
      <c r="BE127" s="821">
        <f>'SAME R Results'!AX95</f>
        <v>4.7249914999999998</v>
      </c>
      <c r="BF127" s="827">
        <f>'SAME R Results'!AY95</f>
        <v>14786</v>
      </c>
      <c r="BG127" s="784">
        <f>'SAME R Results'!AZ95</f>
        <v>2.1961355</v>
      </c>
      <c r="BH127" s="784">
        <f>'SAME R Results'!BA95</f>
        <v>8.4365844999999995E-2</v>
      </c>
      <c r="BI127" s="789"/>
      <c r="BJ127" s="784">
        <f>'SAME R Results'!BB95</f>
        <v>90.776200000000017</v>
      </c>
      <c r="BK127" s="784">
        <f>'SAME R Results'!BC95</f>
        <v>1.3912955000000009</v>
      </c>
      <c r="BL127" s="2159">
        <f>'SAME R Results'!BD95</f>
        <v>655944.33171958511</v>
      </c>
      <c r="BM127" s="784">
        <f>'SAME R Results'!BE95</f>
        <v>276.90482504565301</v>
      </c>
      <c r="BN127" s="784">
        <f>'SAME R Results'!BF95</f>
        <v>6.811156391889476</v>
      </c>
      <c r="BO127" s="784">
        <f>'SAME R Results'!BG95</f>
        <v>1.5494310166508976</v>
      </c>
      <c r="BP127" s="789"/>
      <c r="BQ127" s="784">
        <f>'SAME R Results'!BH95</f>
        <v>145.69428037442378</v>
      </c>
      <c r="BR127" s="817">
        <f>'SAME R Results'!BI95</f>
        <v>0.42214683724720298</v>
      </c>
      <c r="BS127" s="817">
        <f>'SAME R Results'!BJ95</f>
        <v>0.77823626118310629</v>
      </c>
      <c r="BT127" s="817">
        <f>'SAME R Results'!BL95</f>
        <v>4.3959081228487493</v>
      </c>
      <c r="BU127" s="817">
        <f>'SAME R Results'!BM95</f>
        <v>2.1860533304930478</v>
      </c>
      <c r="BV127" s="817">
        <f>'SAME R Results'!BN95</f>
        <v>0.31091349916789301</v>
      </c>
      <c r="BW127" s="784">
        <f>'SAME R Results'!BO95</f>
        <v>655944.33171958511</v>
      </c>
      <c r="BX127" s="784">
        <f>'SAME R Results'!BP95</f>
        <v>645253.41691292042</v>
      </c>
      <c r="BY127" s="784">
        <f>'SAME R Results'!BQ95</f>
        <v>610630.65690034581</v>
      </c>
      <c r="BZ127" s="784">
        <f>'SAME R Results'!BR95</f>
        <v>276.90482504565301</v>
      </c>
      <c r="CA127" s="784">
        <f>'SAME R Results'!BS95</f>
        <v>0.30881991920447499</v>
      </c>
      <c r="CB127" s="784">
        <f>'SAME R Results'!BT95</f>
        <v>0.55000000000000004</v>
      </c>
      <c r="CC127" s="784">
        <f>'SAME R Results'!BV95</f>
        <v>2.9181513611482015</v>
      </c>
      <c r="CD127" s="880">
        <f>'SAME R Results'!BW95</f>
        <v>0.9</v>
      </c>
      <c r="CE127" s="1086">
        <f>'SAME R Results'!BZ95</f>
        <v>388.21292827763835</v>
      </c>
      <c r="CF127" s="1777">
        <f>'SAME R Results'!CA95</f>
        <v>3.3299999999999441</v>
      </c>
      <c r="CG127" s="1777" t="str">
        <f>'SAME R Results'!CB95</f>
        <v xml:space="preserve"> 52S</v>
      </c>
      <c r="CH127" s="1777">
        <f>'SAME R Results'!CC95</f>
        <v>251</v>
      </c>
      <c r="CI127" s="1777">
        <f>'SAME R Results'!CD95</f>
        <v>0.26251221689085807</v>
      </c>
      <c r="CJ127" s="1777"/>
      <c r="CK127" s="1777"/>
      <c r="CL127" s="2015">
        <f>'SAME R Results'!CI95</f>
        <v>95</v>
      </c>
      <c r="CM127" s="2015" t="str">
        <f>'SAME R Results'!CJ95</f>
        <v>Silicone</v>
      </c>
      <c r="CN127" s="2016">
        <f>'SAME R Results'!CK95</f>
        <v>0.42214683724720298</v>
      </c>
      <c r="CO127" s="2016">
        <f>'SAME R Results'!CL95</f>
        <v>4.6749648472028525E-2</v>
      </c>
      <c r="CP127" s="2016">
        <f>'SAME R Results'!CM95</f>
        <v>3.3564307200940724E-2</v>
      </c>
      <c r="CQ127" s="2071">
        <f t="shared" si="18"/>
        <v>9004.3937213438385</v>
      </c>
      <c r="CR127" s="2074">
        <f t="shared" si="10"/>
        <v>111.05689410599845</v>
      </c>
      <c r="CS127" s="2082">
        <f t="shared" si="11"/>
        <v>264.89869158986141</v>
      </c>
      <c r="CT127" s="2074">
        <f t="shared" si="12"/>
        <v>4952.4165467391113</v>
      </c>
      <c r="CU127" s="2074">
        <f t="shared" si="13"/>
        <v>201.92162564726993</v>
      </c>
      <c r="CV127" s="1268">
        <v>105</v>
      </c>
      <c r="CW127" s="2074">
        <f t="shared" si="14"/>
        <v>63.138349582924022</v>
      </c>
      <c r="CX127" s="2071">
        <f t="shared" si="15"/>
        <v>156343.70360413566</v>
      </c>
      <c r="CY127" s="2074">
        <f t="shared" si="16"/>
        <v>2.0906469819366302</v>
      </c>
      <c r="CZ127" s="2074">
        <f t="shared" si="17"/>
        <v>211.07341862360147</v>
      </c>
    </row>
    <row r="128" spans="1:104" s="2020" customFormat="1" ht="16.5" customHeight="1" x14ac:dyDescent="0.25">
      <c r="A128" s="780">
        <v>2</v>
      </c>
      <c r="B128" s="784" t="str">
        <f>'SAME R Results'!A96</f>
        <v>9(4)</v>
      </c>
      <c r="C128" s="836" t="str">
        <f>'SAME R Results'!B96</f>
        <v>Silicone</v>
      </c>
      <c r="D128" s="784" t="str">
        <f>'SAME R Results'!C96</f>
        <v>S08</v>
      </c>
      <c r="E128" s="784" t="str">
        <f>'SAME R Results'!D96</f>
        <v>52SA</v>
      </c>
      <c r="F128" s="784">
        <f>'SAME R Results'!E96</f>
        <v>0</v>
      </c>
      <c r="G128" s="784" t="str">
        <f>'SAME R Results'!F96</f>
        <v>99a</v>
      </c>
      <c r="H128" s="785" t="str">
        <f>'SAME R Results'!G96</f>
        <v>aged</v>
      </c>
      <c r="I128" s="784">
        <f>'SAME R Results'!H96</f>
        <v>251</v>
      </c>
      <c r="J128" s="786">
        <f>'SAME R Results'!I96</f>
        <v>40429.354166666664</v>
      </c>
      <c r="K128" s="784">
        <f>'SAME R Results'!J96</f>
        <v>0</v>
      </c>
      <c r="L128" s="788"/>
      <c r="M128" s="788"/>
      <c r="N128" s="784">
        <f>'SAME R Results'!K96</f>
        <v>0</v>
      </c>
      <c r="O128" s="793">
        <f>'SAME R Results'!L96</f>
        <v>1.35</v>
      </c>
      <c r="P128" s="784">
        <f>'SAME R Results'!M96</f>
        <v>0</v>
      </c>
      <c r="Q128" s="784">
        <f>'SAME R Results'!N96</f>
        <v>0</v>
      </c>
      <c r="R128" s="784">
        <f>'SAME R Results'!O96</f>
        <v>0</v>
      </c>
      <c r="S128" s="784">
        <f>'SAME R Results'!P96</f>
        <v>0</v>
      </c>
      <c r="T128" s="784">
        <f>'SAME R Results'!Q96</f>
        <v>0</v>
      </c>
      <c r="U128" s="784">
        <f>'SAME R Results'!R96</f>
        <v>627.14285714285711</v>
      </c>
      <c r="V128" s="784">
        <f>'SAME R Results'!S96</f>
        <v>0</v>
      </c>
      <c r="W128" s="784">
        <f>'SAME R Results'!T96</f>
        <v>0</v>
      </c>
      <c r="X128" s="784" t="str">
        <f>'SAME R Results'!U96</f>
        <v>n</v>
      </c>
      <c r="Y128" s="784" t="str">
        <f>'SAME R Results'!V96</f>
        <v>y</v>
      </c>
      <c r="Z128" s="784" t="str">
        <f>'SAME R Results'!W96</f>
        <v>y</v>
      </c>
      <c r="AA128" s="784" t="str">
        <f>'SAME R Results'!X96</f>
        <v>y</v>
      </c>
      <c r="AB128" s="784" t="str">
        <f>'SAME R Results'!Y96</f>
        <v>y</v>
      </c>
      <c r="AC128" s="789"/>
      <c r="AD128" s="784" t="str">
        <f>'SAME R Results'!Z96</f>
        <v>y</v>
      </c>
      <c r="AE128" s="784">
        <f>'SAME R Results'!AA96</f>
        <v>10</v>
      </c>
      <c r="AF128" s="784" t="str">
        <f>'SAME R Results'!AB96</f>
        <v>y</v>
      </c>
      <c r="AG128" s="817">
        <f>'SAME R Results'!AC96</f>
        <v>3.1809999999999998E-2</v>
      </c>
      <c r="AH128" s="819">
        <f>'SAME R Results'!AD96</f>
        <v>0</v>
      </c>
      <c r="AI128" s="784">
        <f>'SAME R Results'!AE96</f>
        <v>0</v>
      </c>
      <c r="AJ128" s="784">
        <f>'SAME R Results'!AF96</f>
        <v>0</v>
      </c>
      <c r="AK128" s="784">
        <f>'SAME R Results'!AG96</f>
        <v>0</v>
      </c>
      <c r="AL128" s="784">
        <f>'SAME R Results'!AH96</f>
        <v>0</v>
      </c>
      <c r="AM128" s="784">
        <f>'SAME R Results'!AI96</f>
        <v>0</v>
      </c>
      <c r="AN128" s="784">
        <f>'SAME R Results'!AJ96</f>
        <v>0</v>
      </c>
      <c r="AO128" s="784">
        <f>'SAME R Results'!AK96</f>
        <v>0</v>
      </c>
      <c r="AP128" s="784">
        <f>'SAME R Results'!AL96</f>
        <v>0</v>
      </c>
      <c r="AQ128" s="784">
        <f>'SAME R Results'!AM96</f>
        <v>0</v>
      </c>
      <c r="AR128" s="817">
        <f>'SAME R Results'!AN96</f>
        <v>0</v>
      </c>
      <c r="AS128" s="819">
        <f>'SAME R Results'!AO96</f>
        <v>0</v>
      </c>
      <c r="AT128" s="784">
        <f>'SAME R Results'!AP96</f>
        <v>0</v>
      </c>
      <c r="AU128" s="789"/>
      <c r="AV128" s="821">
        <f>'SAME R Results'!AQ96</f>
        <v>0</v>
      </c>
      <c r="AW128" s="821">
        <f>'SAME R Results'!AR96</f>
        <v>6.2521819999999995</v>
      </c>
      <c r="AX128" s="821">
        <f>'SAME R Results'!AS96</f>
        <v>0</v>
      </c>
      <c r="AY128" s="821">
        <f>'SAME R Results'!AT96</f>
        <v>0</v>
      </c>
      <c r="AZ128" s="824"/>
      <c r="BA128" s="824"/>
      <c r="BB128" s="821">
        <f>'SAME R Results'!AU96</f>
        <v>2.3856505000000001</v>
      </c>
      <c r="BC128" s="821">
        <f>'SAME R Results'!AV96</f>
        <v>8.2397474999999998E-2</v>
      </c>
      <c r="BD128" s="821">
        <f>'SAME R Results'!AW96</f>
        <v>6.0130305000000011</v>
      </c>
      <c r="BE128" s="821">
        <f>'SAME R Results'!AX96</f>
        <v>4.7014925000000005</v>
      </c>
      <c r="BF128" s="827">
        <f>'SAME R Results'!AY96</f>
        <v>10940</v>
      </c>
      <c r="BG128" s="784">
        <f>'SAME R Results'!AZ96</f>
        <v>2.4015349999999995</v>
      </c>
      <c r="BH128" s="784">
        <f>'SAME R Results'!BA96</f>
        <v>0.13282769999999999</v>
      </c>
      <c r="BI128" s="789"/>
      <c r="BJ128" s="784">
        <f>'SAME R Results'!BB96</f>
        <v>90.949950000000015</v>
      </c>
      <c r="BK128" s="784">
        <f>'SAME R Results'!BC96</f>
        <v>1.3115380000000005</v>
      </c>
      <c r="BL128" s="2159">
        <f>'SAME R Results'!BD96</f>
        <v>482680.64130776486</v>
      </c>
      <c r="BM128" s="784">
        <f>'SAME R Results'!BE96</f>
        <v>257.17631210006039</v>
      </c>
      <c r="BN128" s="784">
        <f>'SAME R Results'!BF96</f>
        <v>6.1549312908349894</v>
      </c>
      <c r="BO128" s="784">
        <f>'SAME R Results'!BG96</f>
        <v>1.5156538815916414</v>
      </c>
      <c r="BP128" s="789"/>
      <c r="BQ128" s="784">
        <f>'SAME R Results'!BH96</f>
        <v>133.01611866641571</v>
      </c>
      <c r="BR128" s="817">
        <f>'SAME R Results'!BI96</f>
        <v>0.53280842464133693</v>
      </c>
      <c r="BS128" s="817">
        <f>'SAME R Results'!BJ96</f>
        <v>0.83624670481089458</v>
      </c>
      <c r="BT128" s="817">
        <f>'SAME R Results'!BL96</f>
        <v>4.0609082097104388</v>
      </c>
      <c r="BU128" s="817">
        <f>'SAME R Results'!BM96</f>
        <v>1.956951529924229</v>
      </c>
      <c r="BV128" s="817">
        <f>'SAME R Results'!BN96</f>
        <v>0.42529415595640968</v>
      </c>
      <c r="BW128" s="784">
        <f>'SAME R Results'!BO96</f>
        <v>482680.64130776486</v>
      </c>
      <c r="BX128" s="784">
        <f>'SAME R Results'!BP96</f>
        <v>474770.55014146498</v>
      </c>
      <c r="BY128" s="784">
        <f>'SAME R Results'!BQ96</f>
        <v>450476.25275070732</v>
      </c>
      <c r="BZ128" s="784">
        <f>'SAME R Results'!BR96</f>
        <v>257.17631210006039</v>
      </c>
      <c r="CA128" s="784">
        <f>'SAME R Results'!BS96</f>
        <v>0.29111648761431247</v>
      </c>
      <c r="CB128" s="784">
        <f>'SAME R Results'!BT96</f>
        <v>0.55000000000000004</v>
      </c>
      <c r="CC128" s="784">
        <f>'SAME R Results'!BV96</f>
        <v>2.6591272285954215</v>
      </c>
      <c r="CD128" s="880">
        <f>'SAME R Results'!BW96</f>
        <v>0.9</v>
      </c>
      <c r="CE128" s="1086">
        <f>'SAME R Results'!BZ96</f>
        <v>388.21292827763835</v>
      </c>
      <c r="CF128" s="1777">
        <f>'SAME R Results'!CA96</f>
        <v>3.3299999999999441</v>
      </c>
      <c r="CG128" s="1777">
        <f>'SAME R Results'!CB96</f>
        <v>0</v>
      </c>
      <c r="CH128" s="1777">
        <f>'SAME R Results'!CC96</f>
        <v>0</v>
      </c>
      <c r="CI128" s="1777">
        <f>'SAME R Results'!CD96</f>
        <v>0.23966868228183413</v>
      </c>
      <c r="CJ128" s="1777"/>
      <c r="CK128" s="1777"/>
      <c r="CL128" s="2015">
        <f>'SAME R Results'!CI96</f>
        <v>96</v>
      </c>
      <c r="CM128" s="2015" t="str">
        <f>'SAME R Results'!CJ96</f>
        <v>Silicone</v>
      </c>
      <c r="CN128" s="2016">
        <f>'SAME R Results'!CK96</f>
        <v>0.53280842464133693</v>
      </c>
      <c r="CO128" s="2016">
        <f>'SAME R Results'!CL96</f>
        <v>4.6272071028253543E-2</v>
      </c>
      <c r="CP128" s="2016">
        <f>'SAME R Results'!CM96</f>
        <v>3.1090030277124064E-2</v>
      </c>
      <c r="CQ128" s="2071">
        <f t="shared" si="18"/>
        <v>7257.4759532452581</v>
      </c>
      <c r="CR128" s="2074">
        <f t="shared" si="10"/>
        <v>137.78895120594086</v>
      </c>
      <c r="CS128" s="2082">
        <f t="shared" si="11"/>
        <v>241.84748848439219</v>
      </c>
      <c r="CT128" s="2074">
        <f t="shared" si="12"/>
        <v>3991.6117742848924</v>
      </c>
      <c r="CU128" s="2074">
        <f t="shared" si="13"/>
        <v>250.52536582898338</v>
      </c>
      <c r="CV128" s="1268">
        <v>106</v>
      </c>
      <c r="CW128" s="2074">
        <f t="shared" si="14"/>
        <v>62.066113747519346</v>
      </c>
      <c r="CX128" s="2071">
        <f t="shared" si="15"/>
        <v>123871.91520935182</v>
      </c>
      <c r="CY128" s="2074">
        <f t="shared" si="16"/>
        <v>2.1267643812365451</v>
      </c>
      <c r="CZ128" s="2074">
        <f t="shared" si="17"/>
        <v>266.40421232066842</v>
      </c>
    </row>
    <row r="129" spans="1:105" s="2020" customFormat="1" ht="16.5" customHeight="1" x14ac:dyDescent="0.25">
      <c r="A129" s="780">
        <v>2</v>
      </c>
      <c r="B129" s="784" t="str">
        <f>'SAME R Results'!A104</f>
        <v>10 (4)</v>
      </c>
      <c r="C129" s="836" t="str">
        <f>'SAME R Results'!B104</f>
        <v>Silicone</v>
      </c>
      <c r="D129" s="784" t="str">
        <f>'SAME R Results'!C104</f>
        <v>S11</v>
      </c>
      <c r="E129" s="784" t="str">
        <f>'SAME R Results'!D104</f>
        <v>56 S</v>
      </c>
      <c r="F129" s="784">
        <f>'SAME R Results'!E104</f>
        <v>0</v>
      </c>
      <c r="G129" s="784">
        <f>'SAME R Results'!F104</f>
        <v>103</v>
      </c>
      <c r="H129" s="785" t="str">
        <f>'SAME R Results'!G104</f>
        <v>low flow run w/ aging</v>
      </c>
      <c r="I129" s="784">
        <f>'SAME R Results'!H104</f>
        <v>252</v>
      </c>
      <c r="J129" s="786">
        <f>'SAME R Results'!I104</f>
        <v>40430.305555555555</v>
      </c>
      <c r="K129" s="784">
        <f>'SAME R Results'!J104</f>
        <v>0</v>
      </c>
      <c r="L129" s="788"/>
      <c r="M129" s="788"/>
      <c r="N129" s="784">
        <f>'SAME R Results'!K104</f>
        <v>1</v>
      </c>
      <c r="O129" s="793">
        <f>'SAME R Results'!L104</f>
        <v>1.35</v>
      </c>
      <c r="P129" s="784">
        <f>'SAME R Results'!M104</f>
        <v>60</v>
      </c>
      <c r="Q129" s="784">
        <f>'SAME R Results'!N104</f>
        <v>11</v>
      </c>
      <c r="R129" s="784">
        <f>'SAME R Results'!O104</f>
        <v>8</v>
      </c>
      <c r="S129" s="784" t="str">
        <f>'SAME R Results'!P104</f>
        <v>n</v>
      </c>
      <c r="T129" s="784" t="str">
        <f>'SAME R Results'!Q104</f>
        <v>N</v>
      </c>
      <c r="U129" s="784">
        <f>'SAME R Results'!R104</f>
        <v>47.714285714285715</v>
      </c>
      <c r="V129" s="784">
        <f>'SAME R Results'!S104</f>
        <v>0</v>
      </c>
      <c r="W129" s="784">
        <f>'SAME R Results'!T104</f>
        <v>0</v>
      </c>
      <c r="X129" s="784" t="str">
        <f>'SAME R Results'!U104</f>
        <v>n</v>
      </c>
      <c r="Y129" s="784" t="str">
        <f>'SAME R Results'!V104</f>
        <v>y</v>
      </c>
      <c r="Z129" s="784" t="str">
        <f>'SAME R Results'!W104</f>
        <v>y</v>
      </c>
      <c r="AA129" s="784" t="str">
        <f>'SAME R Results'!X104</f>
        <v>y</v>
      </c>
      <c r="AB129" s="784" t="str">
        <f>'SAME R Results'!Y104</f>
        <v>y</v>
      </c>
      <c r="AC129" s="789"/>
      <c r="AD129" s="784" t="str">
        <f>'SAME R Results'!Z104</f>
        <v>y</v>
      </c>
      <c r="AE129" s="784">
        <f>'SAME R Results'!AA104</f>
        <v>10</v>
      </c>
      <c r="AF129" s="784" t="str">
        <f>'SAME R Results'!AB104</f>
        <v>y</v>
      </c>
      <c r="AG129" s="817">
        <f>'SAME R Results'!AC104</f>
        <v>3.1809999999999998E-2</v>
      </c>
      <c r="AH129" s="819">
        <f>'SAME R Results'!AD104</f>
        <v>0</v>
      </c>
      <c r="AI129" s="784">
        <f>'SAME R Results'!AE104</f>
        <v>58</v>
      </c>
      <c r="AJ129" s="784">
        <f>'SAME R Results'!AF104</f>
        <v>480</v>
      </c>
      <c r="AK129" s="784">
        <f>'SAME R Results'!AG104</f>
        <v>0</v>
      </c>
      <c r="AL129" s="784" t="str">
        <f>'SAME R Results'!AH104</f>
        <v>n</v>
      </c>
      <c r="AM129" s="784" t="str">
        <f>'SAME R Results'!AI104</f>
        <v>y</v>
      </c>
      <c r="AN129" s="784" t="str">
        <f>'SAME R Results'!AJ104</f>
        <v>y</v>
      </c>
      <c r="AO129" s="784" t="str">
        <f>'SAME R Results'!AK104</f>
        <v>y</v>
      </c>
      <c r="AP129" s="784" t="str">
        <f>'SAME R Results'!AL104</f>
        <v>y</v>
      </c>
      <c r="AQ129" s="784" t="str">
        <f>'SAME R Results'!AM104</f>
        <v>y</v>
      </c>
      <c r="AR129" s="817">
        <f>'SAME R Results'!AN104</f>
        <v>3.1809999999999998E-2</v>
      </c>
      <c r="AS129" s="819">
        <f>'SAME R Results'!AO104</f>
        <v>0</v>
      </c>
      <c r="AT129" s="784">
        <f>'SAME R Results'!AP104</f>
        <v>0</v>
      </c>
      <c r="AU129" s="789"/>
      <c r="AV129" s="821">
        <f>'SAME R Results'!AQ104</f>
        <v>0</v>
      </c>
      <c r="AW129" s="821">
        <f>'SAME R Results'!AR104</f>
        <v>6.2606215000000001</v>
      </c>
      <c r="AX129" s="821">
        <f>'SAME R Results'!AS104</f>
        <v>0</v>
      </c>
      <c r="AY129" s="821">
        <f>'SAME R Results'!AT104</f>
        <v>0</v>
      </c>
      <c r="AZ129" s="824"/>
      <c r="BA129" s="824"/>
      <c r="BB129" s="821">
        <f>'SAME R Results'!AU104</f>
        <v>1.8158734999999999</v>
      </c>
      <c r="BC129" s="821">
        <f>'SAME R Results'!AV104</f>
        <v>2.6916505E-2</v>
      </c>
      <c r="BD129" s="821">
        <f>'SAME R Results'!AW104</f>
        <v>5.3931425000000006</v>
      </c>
      <c r="BE129" s="821">
        <f>'SAME R Results'!AX104</f>
        <v>4.7072904999999992</v>
      </c>
      <c r="BF129" s="827">
        <f>'SAME R Results'!AY104</f>
        <v>7112.5</v>
      </c>
      <c r="BG129" s="784">
        <f>'SAME R Results'!AZ104</f>
        <v>1.9678810000000002</v>
      </c>
      <c r="BH129" s="784">
        <f>'SAME R Results'!BA104</f>
        <v>7.2998055000000006E-2</v>
      </c>
      <c r="BI129" s="789"/>
      <c r="BJ129" s="784">
        <f>'SAME R Results'!BB104</f>
        <v>71.238799999999998</v>
      </c>
      <c r="BK129" s="784">
        <f>'SAME R Results'!BC104</f>
        <v>0.68585200000000146</v>
      </c>
      <c r="BL129" s="2159">
        <f>'SAME R Results'!BD104</f>
        <v>312096.9919050613</v>
      </c>
      <c r="BM129" s="784">
        <f>'SAME R Results'!BE104</f>
        <v>121.59461504277496</v>
      </c>
      <c r="BN129" s="784">
        <f>'SAME R Results'!BF104</f>
        <v>4.7561933868386106</v>
      </c>
      <c r="BO129" s="784">
        <f>'SAME R Results'!BG104</f>
        <v>1.2594530999111959</v>
      </c>
      <c r="BP129" s="789"/>
      <c r="BQ129" s="784">
        <f>'SAME R Results'!BH104</f>
        <v>103.66063754039537</v>
      </c>
      <c r="BR129" s="817">
        <f>'SAME R Results'!BI104</f>
        <v>0.38960521311196605</v>
      </c>
      <c r="BS129" s="817">
        <f>'SAME R Results'!BJ104</f>
        <v>0.88994066860296439</v>
      </c>
      <c r="BT129" s="817">
        <f>'SAME R Results'!BL104</f>
        <v>3.7763957920894158</v>
      </c>
      <c r="BU129" s="817">
        <f>'SAME R Results'!BM104</f>
        <v>2.4814842980856899</v>
      </c>
      <c r="BV129" s="817">
        <f>'SAME R Results'!BN104</f>
        <v>0.25778438811066695</v>
      </c>
      <c r="BW129" s="784">
        <f>'SAME R Results'!BO104</f>
        <v>312096.9919050613</v>
      </c>
      <c r="BX129" s="784">
        <f>'SAME R Results'!BP104</f>
        <v>306954.34808236401</v>
      </c>
      <c r="BY129" s="784">
        <f>'SAME R Results'!BQ104</f>
        <v>292015.52676045272</v>
      </c>
      <c r="BZ129" s="784">
        <f>'SAME R Results'!BR104</f>
        <v>121.59461504277496</v>
      </c>
      <c r="CA129" s="784">
        <f>'SAME R Results'!BS104</f>
        <v>0.1522356388173669</v>
      </c>
      <c r="CB129" s="784">
        <f>'SAME R Results'!BT104</f>
        <v>0.55000000000000004</v>
      </c>
      <c r="CC129" s="784">
        <f>'SAME R Results'!BV104</f>
        <v>2.6456634086632915</v>
      </c>
      <c r="CD129" s="880">
        <f>'SAME R Results'!BW104</f>
        <v>0.9</v>
      </c>
      <c r="CE129" s="1086">
        <f>'SAME R Results'!BZ104</f>
        <v>381.50843411618837</v>
      </c>
      <c r="CF129" s="1777">
        <f>'SAME R Results'!CA104</f>
        <v>2.8599999999999737</v>
      </c>
      <c r="CG129" s="1777" t="str">
        <f>'SAME R Results'!CB104</f>
        <v xml:space="preserve"> 56S</v>
      </c>
      <c r="CH129" s="1777">
        <f>'SAME R Results'!CC104</f>
        <v>252</v>
      </c>
      <c r="CI129" s="1777">
        <f>'SAME R Results'!CD104</f>
        <v>0.21746986896586643</v>
      </c>
      <c r="CJ129" s="1777"/>
      <c r="CK129" s="1777"/>
      <c r="CL129" s="2015">
        <f>'SAME R Results'!CI104</f>
        <v>104</v>
      </c>
      <c r="CM129" s="2015" t="str">
        <f>'SAME R Results'!CJ104</f>
        <v>Silicone</v>
      </c>
      <c r="CN129" s="2016">
        <f>'SAME R Results'!CK104</f>
        <v>0.38960521311196605</v>
      </c>
      <c r="CO129" s="2016">
        <f>'SAME R Results'!CL104</f>
        <v>4.5882347433809444E-2</v>
      </c>
      <c r="CP129" s="2016">
        <f>'SAME R Results'!CM104</f>
        <v>2.9279829758068268E-2</v>
      </c>
      <c r="CQ129" s="2071">
        <f t="shared" si="18"/>
        <v>6021.5140348416371</v>
      </c>
      <c r="CR129" s="2074">
        <f t="shared" si="10"/>
        <v>166.07118977283915</v>
      </c>
      <c r="CS129" s="2082">
        <f t="shared" si="11"/>
        <v>188.47388643708248</v>
      </c>
      <c r="CT129" s="2074">
        <f t="shared" si="12"/>
        <v>3311.8327191629005</v>
      </c>
      <c r="CU129" s="2074">
        <f t="shared" si="13"/>
        <v>301.94761776879847</v>
      </c>
      <c r="CV129" s="1268">
        <v>107</v>
      </c>
      <c r="CW129" s="2074">
        <f t="shared" si="14"/>
        <v>102.3012121093645</v>
      </c>
      <c r="CX129" s="2071">
        <f t="shared" si="15"/>
        <v>169402.25073690864</v>
      </c>
      <c r="CY129" s="2074">
        <f t="shared" si="16"/>
        <v>1.290307292340644</v>
      </c>
      <c r="CZ129" s="2074">
        <f t="shared" si="17"/>
        <v>194.80260655598303</v>
      </c>
    </row>
    <row r="130" spans="1:105" s="2020" customFormat="1" ht="16.5" customHeight="1" x14ac:dyDescent="0.25">
      <c r="A130" s="780">
        <v>2</v>
      </c>
      <c r="B130" s="784" t="str">
        <f>'SAME R Results'!A105</f>
        <v>10 (4)</v>
      </c>
      <c r="C130" s="836" t="str">
        <f>'SAME R Results'!B105</f>
        <v>Silicone</v>
      </c>
      <c r="D130" s="784" t="str">
        <f>'SAME R Results'!C105</f>
        <v>S11</v>
      </c>
      <c r="E130" s="784" t="str">
        <f>'SAME R Results'!D105</f>
        <v>56SA</v>
      </c>
      <c r="F130" s="784">
        <f>'SAME R Results'!E105</f>
        <v>0</v>
      </c>
      <c r="G130" s="784" t="str">
        <f>'SAME R Results'!F105</f>
        <v>103a</v>
      </c>
      <c r="H130" s="785" t="str">
        <f>'SAME R Results'!G105</f>
        <v>aged</v>
      </c>
      <c r="I130" s="784">
        <f>'SAME R Results'!H105</f>
        <v>252</v>
      </c>
      <c r="J130" s="786">
        <f>'SAME R Results'!I105</f>
        <v>40430.305555555555</v>
      </c>
      <c r="K130" s="784">
        <f>'SAME R Results'!J105</f>
        <v>0</v>
      </c>
      <c r="L130" s="788"/>
      <c r="M130" s="788"/>
      <c r="N130" s="784">
        <f>'SAME R Results'!K105</f>
        <v>1</v>
      </c>
      <c r="O130" s="793">
        <f>'SAME R Results'!L105</f>
        <v>1.35</v>
      </c>
      <c r="P130" s="784">
        <f>'SAME R Results'!M105</f>
        <v>0</v>
      </c>
      <c r="Q130" s="784">
        <f>'SAME R Results'!N105</f>
        <v>0</v>
      </c>
      <c r="R130" s="784">
        <f>'SAME R Results'!O105</f>
        <v>0</v>
      </c>
      <c r="S130" s="784">
        <f>'SAME R Results'!P105</f>
        <v>0</v>
      </c>
      <c r="T130" s="784">
        <f>'SAME R Results'!Q105</f>
        <v>0</v>
      </c>
      <c r="U130" s="784">
        <f>'SAME R Results'!R105</f>
        <v>619</v>
      </c>
      <c r="V130" s="784">
        <f>'SAME R Results'!S105</f>
        <v>0</v>
      </c>
      <c r="W130" s="784">
        <f>'SAME R Results'!T105</f>
        <v>0</v>
      </c>
      <c r="X130" s="784" t="str">
        <f>'SAME R Results'!U105</f>
        <v>n</v>
      </c>
      <c r="Y130" s="784" t="str">
        <f>'SAME R Results'!V105</f>
        <v>y</v>
      </c>
      <c r="Z130" s="784" t="str">
        <f>'SAME R Results'!W105</f>
        <v>y</v>
      </c>
      <c r="AA130" s="784" t="str">
        <f>'SAME R Results'!X105</f>
        <v>y</v>
      </c>
      <c r="AB130" s="784" t="str">
        <f>'SAME R Results'!Y105</f>
        <v>y</v>
      </c>
      <c r="AC130" s="789"/>
      <c r="AD130" s="784" t="str">
        <f>'SAME R Results'!Z105</f>
        <v>y</v>
      </c>
      <c r="AE130" s="784">
        <f>'SAME R Results'!AA105</f>
        <v>10</v>
      </c>
      <c r="AF130" s="784" t="str">
        <f>'SAME R Results'!AB105</f>
        <v>y</v>
      </c>
      <c r="AG130" s="817">
        <f>'SAME R Results'!AC105</f>
        <v>3.1809999999999998E-2</v>
      </c>
      <c r="AH130" s="819">
        <f>'SAME R Results'!AD105</f>
        <v>0</v>
      </c>
      <c r="AI130" s="784">
        <f>'SAME R Results'!AE105</f>
        <v>0</v>
      </c>
      <c r="AJ130" s="784">
        <f>'SAME R Results'!AF105</f>
        <v>0</v>
      </c>
      <c r="AK130" s="784">
        <f>'SAME R Results'!AG105</f>
        <v>0</v>
      </c>
      <c r="AL130" s="784">
        <f>'SAME R Results'!AH105</f>
        <v>0</v>
      </c>
      <c r="AM130" s="784">
        <f>'SAME R Results'!AI105</f>
        <v>0</v>
      </c>
      <c r="AN130" s="784">
        <f>'SAME R Results'!AJ105</f>
        <v>0</v>
      </c>
      <c r="AO130" s="784">
        <f>'SAME R Results'!AK105</f>
        <v>0</v>
      </c>
      <c r="AP130" s="784">
        <f>'SAME R Results'!AL105</f>
        <v>0</v>
      </c>
      <c r="AQ130" s="784">
        <f>'SAME R Results'!AM105</f>
        <v>0</v>
      </c>
      <c r="AR130" s="817">
        <f>'SAME R Results'!AN105</f>
        <v>0</v>
      </c>
      <c r="AS130" s="819">
        <f>'SAME R Results'!AO105</f>
        <v>0</v>
      </c>
      <c r="AT130" s="784">
        <f>'SAME R Results'!AP105</f>
        <v>0</v>
      </c>
      <c r="AU130" s="789"/>
      <c r="AV130" s="821">
        <f>'SAME R Results'!AQ105</f>
        <v>0</v>
      </c>
      <c r="AW130" s="821">
        <f>'SAME R Results'!AR105</f>
        <v>6.2601764999999991</v>
      </c>
      <c r="AX130" s="821">
        <f>'SAME R Results'!AS105</f>
        <v>0</v>
      </c>
      <c r="AY130" s="821">
        <f>'SAME R Results'!AT105</f>
        <v>0</v>
      </c>
      <c r="AZ130" s="824"/>
      <c r="BA130" s="824"/>
      <c r="BB130" s="821">
        <f>'SAME R Results'!AU105</f>
        <v>1.852279</v>
      </c>
      <c r="BC130" s="821">
        <f>'SAME R Results'!AV105</f>
        <v>6.5734845E-2</v>
      </c>
      <c r="BD130" s="821">
        <f>'SAME R Results'!AW105</f>
        <v>5.3928839999999996</v>
      </c>
      <c r="BE130" s="821">
        <f>'SAME R Results'!AX105</f>
        <v>4.664061499999999</v>
      </c>
      <c r="BF130" s="827">
        <f>'SAME R Results'!AY105</f>
        <v>6686</v>
      </c>
      <c r="BG130" s="784">
        <f>'SAME R Results'!AZ105</f>
        <v>1.9778424999999995</v>
      </c>
      <c r="BH130" s="784">
        <f>'SAME R Results'!BA105</f>
        <v>0.11837764000000002</v>
      </c>
      <c r="BI130" s="789"/>
      <c r="BJ130" s="784">
        <f>'SAME R Results'!BB105</f>
        <v>64.542350000000013</v>
      </c>
      <c r="BK130" s="784">
        <f>'SAME R Results'!BC105</f>
        <v>0.72882250000000059</v>
      </c>
      <c r="BL130" s="2159">
        <f>'SAME R Results'!BD105</f>
        <v>293202.85419679346</v>
      </c>
      <c r="BM130" s="784">
        <f>'SAME R Results'!BE105</f>
        <v>130.00855832868439</v>
      </c>
      <c r="BN130" s="784">
        <f>'SAME R Results'!BF105</f>
        <v>4.7043451370904972</v>
      </c>
      <c r="BO130" s="784">
        <f>'SAME R Results'!BG105</f>
        <v>1.2240901585401425</v>
      </c>
      <c r="BP130" s="789"/>
      <c r="BQ130" s="784">
        <f>'SAME R Results'!BH105</f>
        <v>93.025149253985816</v>
      </c>
      <c r="BR130" s="817">
        <f>'SAME R Results'!BI105</f>
        <v>0.44340822903935495</v>
      </c>
      <c r="BS130" s="817">
        <f>'SAME R Results'!BJ105</f>
        <v>0.87645646736377714</v>
      </c>
      <c r="BT130" s="817">
        <f>'SAME R Results'!BL105</f>
        <v>3.8431361483217286</v>
      </c>
      <c r="BU130" s="817">
        <f>'SAME R Results'!BM105</f>
        <v>2.2829472231124459</v>
      </c>
      <c r="BV130" s="817">
        <f>'SAME R Results'!BN105</f>
        <v>0.31538457450106333</v>
      </c>
      <c r="BW130" s="784">
        <f>'SAME R Results'!BO105</f>
        <v>293202.85419679346</v>
      </c>
      <c r="BX130" s="784">
        <f>'SAME R Results'!BP105</f>
        <v>288368.58824269101</v>
      </c>
      <c r="BY130" s="784">
        <f>'SAME R Results'!BQ105</f>
        <v>274415.21521534107</v>
      </c>
      <c r="BZ130" s="784">
        <f>'SAME R Results'!BR105</f>
        <v>130.00855832868439</v>
      </c>
      <c r="CA130" s="784">
        <f>'SAME R Results'!BS105</f>
        <v>0.16177361715351163</v>
      </c>
      <c r="CB130" s="784">
        <f>'SAME R Results'!BT105</f>
        <v>0.55000000000000004</v>
      </c>
      <c r="CC130" s="784">
        <f>'SAME R Results'!BV105</f>
        <v>2.6205527844469079</v>
      </c>
      <c r="CD130" s="880">
        <f>'SAME R Results'!BW105</f>
        <v>0.9</v>
      </c>
      <c r="CE130" s="1086">
        <f>'SAME R Results'!BZ105</f>
        <v>381.50843411618837</v>
      </c>
      <c r="CF130" s="1777">
        <f>'SAME R Results'!CA105</f>
        <v>2.8599999999999737</v>
      </c>
      <c r="CG130" s="1777">
        <f>'SAME R Results'!CB105</f>
        <v>0</v>
      </c>
      <c r="CH130" s="1777">
        <f>'SAME R Results'!CC105</f>
        <v>0</v>
      </c>
      <c r="CI130" s="1777">
        <f>'SAME R Results'!CD105</f>
        <v>0.19515765577759445</v>
      </c>
      <c r="CJ130" s="1777"/>
      <c r="CK130" s="1777"/>
      <c r="CL130" s="2015">
        <f>'SAME R Results'!CI105</f>
        <v>105</v>
      </c>
      <c r="CM130" s="2015" t="str">
        <f>'SAME R Results'!CJ105</f>
        <v>Silicone</v>
      </c>
      <c r="CN130" s="2016">
        <f>'SAME R Results'!CK105</f>
        <v>0.44340822903935495</v>
      </c>
      <c r="CO130" s="2016">
        <f>'SAME R Results'!CL105</f>
        <v>5.0570680883792636E-2</v>
      </c>
      <c r="CP130" s="2016">
        <f>'SAME R Results'!CM105</f>
        <v>2.8532280276545557E-2</v>
      </c>
      <c r="CQ130" s="2071">
        <f t="shared" si="18"/>
        <v>6303.7330560204546</v>
      </c>
      <c r="CR130" s="2074">
        <f t="shared" si="10"/>
        <v>158.63615910019195</v>
      </c>
      <c r="CS130" s="2082">
        <f t="shared" si="11"/>
        <v>169.13663500724692</v>
      </c>
      <c r="CT130" s="2074">
        <f t="shared" si="12"/>
        <v>3467.0531808112505</v>
      </c>
      <c r="CU130" s="2074">
        <f t="shared" si="13"/>
        <v>288.42938018216711</v>
      </c>
      <c r="CV130" s="1268">
        <v>108</v>
      </c>
      <c r="CW130" s="2074">
        <f t="shared" si="14"/>
        <v>85.863715850584498</v>
      </c>
      <c r="CX130" s="2071">
        <f t="shared" si="15"/>
        <v>148847.03457802118</v>
      </c>
      <c r="CY130" s="2074">
        <f t="shared" si="16"/>
        <v>1.537319910888779</v>
      </c>
      <c r="CZ130" s="2074">
        <f t="shared" si="17"/>
        <v>221.70411451967749</v>
      </c>
    </row>
    <row r="131" spans="1:105" s="2020" customFormat="1" ht="16.5" customHeight="1" x14ac:dyDescent="0.25">
      <c r="A131" s="780">
        <v>2</v>
      </c>
      <c r="B131" s="784" t="str">
        <f>'SAME R Results'!A106</f>
        <v>10 (4)</v>
      </c>
      <c r="C131" s="836" t="str">
        <f>'SAME R Results'!B106</f>
        <v>Silicone</v>
      </c>
      <c r="D131" s="784" t="str">
        <f>'SAME R Results'!C106</f>
        <v>S10</v>
      </c>
      <c r="E131" s="784" t="str">
        <f>'SAME R Results'!D106</f>
        <v>57 S</v>
      </c>
      <c r="F131" s="784">
        <f>'SAME R Results'!E106</f>
        <v>0</v>
      </c>
      <c r="G131" s="784">
        <f>'SAME R Results'!F106</f>
        <v>104</v>
      </c>
      <c r="H131" s="785" t="str">
        <f>'SAME R Results'!G106</f>
        <v>No flow run w/ aging</v>
      </c>
      <c r="I131" s="784">
        <f>'SAME R Results'!H106</f>
        <v>252</v>
      </c>
      <c r="J131" s="786">
        <f>'SAME R Results'!I106</f>
        <v>40430.305555555555</v>
      </c>
      <c r="K131" s="784">
        <f>'SAME R Results'!J106</f>
        <v>0</v>
      </c>
      <c r="L131" s="788"/>
      <c r="M131" s="788"/>
      <c r="N131" s="784">
        <f>'SAME R Results'!K106</f>
        <v>0</v>
      </c>
      <c r="O131" s="793">
        <f>'SAME R Results'!L106</f>
        <v>1.35</v>
      </c>
      <c r="P131" s="784">
        <f>'SAME R Results'!M106</f>
        <v>60</v>
      </c>
      <c r="Q131" s="784">
        <f>'SAME R Results'!N106</f>
        <v>11</v>
      </c>
      <c r="R131" s="784">
        <f>'SAME R Results'!O106</f>
        <v>8</v>
      </c>
      <c r="S131" s="784" t="str">
        <f>'SAME R Results'!P106</f>
        <v>n</v>
      </c>
      <c r="T131" s="784" t="str">
        <f>'SAME R Results'!Q106</f>
        <v>N</v>
      </c>
      <c r="U131" s="784">
        <f>'SAME R Results'!R106</f>
        <v>50.571428571428569</v>
      </c>
      <c r="V131" s="784">
        <f>'SAME R Results'!S106</f>
        <v>0</v>
      </c>
      <c r="W131" s="784">
        <f>'SAME R Results'!T106</f>
        <v>0</v>
      </c>
      <c r="X131" s="784" t="str">
        <f>'SAME R Results'!U106</f>
        <v>n</v>
      </c>
      <c r="Y131" s="784" t="str">
        <f>'SAME R Results'!V106</f>
        <v>y</v>
      </c>
      <c r="Z131" s="784" t="str">
        <f>'SAME R Results'!W106</f>
        <v>y</v>
      </c>
      <c r="AA131" s="784" t="str">
        <f>'SAME R Results'!X106</f>
        <v>y</v>
      </c>
      <c r="AB131" s="784" t="str">
        <f>'SAME R Results'!Y106</f>
        <v>y</v>
      </c>
      <c r="AC131" s="789"/>
      <c r="AD131" s="784" t="str">
        <f>'SAME R Results'!Z106</f>
        <v>y</v>
      </c>
      <c r="AE131" s="784">
        <f>'SAME R Results'!AA106</f>
        <v>10</v>
      </c>
      <c r="AF131" s="784" t="str">
        <f>'SAME R Results'!AB106</f>
        <v>y</v>
      </c>
      <c r="AG131" s="817">
        <f>'SAME R Results'!AC106</f>
        <v>7.8816036857303803E-2</v>
      </c>
      <c r="AH131" s="819">
        <f>'SAME R Results'!AD106</f>
        <v>0</v>
      </c>
      <c r="AI131" s="784">
        <f>'SAME R Results'!AE106</f>
        <v>58</v>
      </c>
      <c r="AJ131" s="784">
        <f>'SAME R Results'!AF106</f>
        <v>480</v>
      </c>
      <c r="AK131" s="784">
        <f>'SAME R Results'!AG106</f>
        <v>0</v>
      </c>
      <c r="AL131" s="784" t="str">
        <f>'SAME R Results'!AH106</f>
        <v>n</v>
      </c>
      <c r="AM131" s="784" t="str">
        <f>'SAME R Results'!AI106</f>
        <v>y</v>
      </c>
      <c r="AN131" s="784" t="str">
        <f>'SAME R Results'!AJ106</f>
        <v>y</v>
      </c>
      <c r="AO131" s="784" t="str">
        <f>'SAME R Results'!AK106</f>
        <v>y</v>
      </c>
      <c r="AP131" s="784" t="str">
        <f>'SAME R Results'!AL106</f>
        <v>y</v>
      </c>
      <c r="AQ131" s="784" t="str">
        <f>'SAME R Results'!AM106</f>
        <v>y</v>
      </c>
      <c r="AR131" s="817">
        <f>'SAME R Results'!AN106</f>
        <v>7.8816036857303803E-2</v>
      </c>
      <c r="AS131" s="819">
        <f>'SAME R Results'!AO106</f>
        <v>0</v>
      </c>
      <c r="AT131" s="784">
        <f>'SAME R Results'!AP106</f>
        <v>0</v>
      </c>
      <c r="AU131" s="789"/>
      <c r="AV131" s="821">
        <f>'SAME R Results'!AQ106</f>
        <v>0</v>
      </c>
      <c r="AW131" s="821">
        <f>'SAME R Results'!AR106</f>
        <v>6.2529599999999999</v>
      </c>
      <c r="AX131" s="821">
        <f>'SAME R Results'!AS106</f>
        <v>0</v>
      </c>
      <c r="AY131" s="821">
        <f>'SAME R Results'!AT106</f>
        <v>0</v>
      </c>
      <c r="AZ131" s="824"/>
      <c r="BA131" s="824"/>
      <c r="BB131" s="821">
        <f>'SAME R Results'!AU106</f>
        <v>2.3500999999999994</v>
      </c>
      <c r="BC131" s="821">
        <f>'SAME R Results'!AV106</f>
        <v>2.6077264999999999E-2</v>
      </c>
      <c r="BD131" s="821">
        <f>'SAME R Results'!AW106</f>
        <v>5.5471035000000004</v>
      </c>
      <c r="BE131" s="821">
        <f>'SAME R Results'!AX106</f>
        <v>4.7081150000000012</v>
      </c>
      <c r="BF131" s="827">
        <f>'SAME R Results'!AY106</f>
        <v>9112</v>
      </c>
      <c r="BG131" s="784">
        <f>'SAME R Results'!AZ106</f>
        <v>2.6166071428571431</v>
      </c>
      <c r="BH131" s="784">
        <f>'SAME R Results'!BA106</f>
        <v>8.2000745000000014E-2</v>
      </c>
      <c r="BI131" s="789"/>
      <c r="BJ131" s="784">
        <f>'SAME R Results'!BB106</f>
        <v>86.248199999999997</v>
      </c>
      <c r="BK131" s="784">
        <f>'SAME R Results'!BC106</f>
        <v>0.83898849999999925</v>
      </c>
      <c r="BL131" s="2159">
        <f>'SAME R Results'!BD106</f>
        <v>161835.03759638718</v>
      </c>
      <c r="BM131" s="784">
        <f>'SAME R Results'!BE106</f>
        <v>152.1066060136182</v>
      </c>
      <c r="BN131" s="784">
        <f>'SAME R Results'!BF106</f>
        <v>6.7707304279384832</v>
      </c>
      <c r="BO131" s="784">
        <f>'SAME R Results'!BG106</f>
        <v>1.8460594643041344</v>
      </c>
      <c r="BP131" s="789"/>
      <c r="BQ131" s="784">
        <f>'SAME R Results'!BH106</f>
        <v>137.42237072527996</v>
      </c>
      <c r="BR131" s="817">
        <f>'SAME R Results'!BI106</f>
        <v>0.93988674067582656</v>
      </c>
      <c r="BS131" s="817">
        <f>'SAME R Results'!BJ106</f>
        <v>1.2168804592172662</v>
      </c>
      <c r="BT131" s="817">
        <f>'SAME R Results'!BL106</f>
        <v>3.6676664857546646</v>
      </c>
      <c r="BU131" s="817">
        <f>'SAME R Results'!BM106</f>
        <v>1.6623278381210085</v>
      </c>
      <c r="BV131" s="817">
        <f>'SAME R Results'!BN106</f>
        <v>0.82601764712833703</v>
      </c>
      <c r="BW131" s="784">
        <f>'SAME R Results'!BO106</f>
        <v>161835.03759638718</v>
      </c>
      <c r="BX131" s="784">
        <f>'SAME R Results'!BP106</f>
        <v>159175.98484067153</v>
      </c>
      <c r="BY131" s="784">
        <f>'SAME R Results'!BQ106</f>
        <v>151220.56143952784</v>
      </c>
      <c r="BZ131" s="784">
        <f>'SAME R Results'!BR106</f>
        <v>152.1066060136182</v>
      </c>
      <c r="CA131" s="784">
        <f>'SAME R Results'!BS106</f>
        <v>0.18622669359850821</v>
      </c>
      <c r="CB131" s="784">
        <f>'SAME R Results'!BT106</f>
        <v>0.55000000000000004</v>
      </c>
      <c r="CC131" s="784">
        <f>'SAME R Results'!BV106</f>
        <v>2.8969747294916921</v>
      </c>
      <c r="CD131" s="880">
        <f>'SAME R Results'!BW106</f>
        <v>0.9</v>
      </c>
      <c r="CE131" s="1086">
        <f>'SAME R Results'!BZ106</f>
        <v>335.53181792685871</v>
      </c>
      <c r="CF131" s="1777">
        <f>'SAME R Results'!CA106</f>
        <v>3.9700000000001401</v>
      </c>
      <c r="CG131" s="1777" t="str">
        <f>'SAME R Results'!CB106</f>
        <v xml:space="preserve"> 57S</v>
      </c>
      <c r="CH131" s="1777">
        <f>'SAME R Results'!CC106</f>
        <v>252</v>
      </c>
      <c r="CI131" s="1777">
        <f>'SAME R Results'!CD106</f>
        <v>0.207691240390844</v>
      </c>
      <c r="CJ131" s="1777"/>
      <c r="CK131" s="1777"/>
      <c r="CL131" s="2015">
        <f>'SAME R Results'!CI106</f>
        <v>106</v>
      </c>
      <c r="CM131" s="2015" t="str">
        <f>'SAME R Results'!CJ106</f>
        <v>Silicone</v>
      </c>
      <c r="CN131" s="2016">
        <f>'SAME R Results'!CK106</f>
        <v>0.93988674067582656</v>
      </c>
      <c r="CO131" s="2016">
        <f>'SAME R Results'!CL106</f>
        <v>4.9269492239176982E-2</v>
      </c>
      <c r="CP131" s="2016">
        <f>'SAME R Results'!CM106</f>
        <v>2.8432251960285537E-2</v>
      </c>
      <c r="CQ131" s="2071">
        <f t="shared" si="18"/>
        <v>2355.2939269241747</v>
      </c>
      <c r="CR131" s="2074">
        <f t="shared" si="10"/>
        <v>424.57545895595291</v>
      </c>
      <c r="CS131" s="2082">
        <f t="shared" si="11"/>
        <v>249.85885586414537</v>
      </c>
      <c r="CT131" s="2074">
        <f t="shared" si="12"/>
        <v>1295.411659808296</v>
      </c>
      <c r="CU131" s="2074">
        <f t="shared" si="13"/>
        <v>771.95537991991432</v>
      </c>
      <c r="CV131" s="1268">
        <v>109</v>
      </c>
      <c r="CW131" s="2074">
        <f t="shared" si="14"/>
        <v>108.41530765308887</v>
      </c>
      <c r="CX131" s="2071">
        <f t="shared" si="15"/>
        <v>70221.226817757444</v>
      </c>
      <c r="CY131" s="2074">
        <f t="shared" si="16"/>
        <v>1.2175402427706821</v>
      </c>
      <c r="CZ131" s="2074">
        <f t="shared" si="17"/>
        <v>469.94337033791328</v>
      </c>
    </row>
    <row r="132" spans="1:105" s="2020" customFormat="1" ht="16.5" customHeight="1" x14ac:dyDescent="0.25">
      <c r="A132" s="780">
        <v>2</v>
      </c>
      <c r="B132" s="784" t="str">
        <f>'SAME R Results'!A107</f>
        <v>10 (4)</v>
      </c>
      <c r="C132" s="836" t="str">
        <f>'SAME R Results'!B107</f>
        <v>Silicone</v>
      </c>
      <c r="D132" s="784" t="str">
        <f>'SAME R Results'!C107</f>
        <v>S10</v>
      </c>
      <c r="E132" s="784" t="str">
        <f>'SAME R Results'!D107</f>
        <v>57SA</v>
      </c>
      <c r="F132" s="784">
        <f>'SAME R Results'!E107</f>
        <v>0</v>
      </c>
      <c r="G132" s="784" t="str">
        <f>'SAME R Results'!F107</f>
        <v>104a</v>
      </c>
      <c r="H132" s="785" t="str">
        <f>'SAME R Results'!G107</f>
        <v>aged</v>
      </c>
      <c r="I132" s="784">
        <f>'SAME R Results'!H107</f>
        <v>252</v>
      </c>
      <c r="J132" s="786">
        <f>'SAME R Results'!I107</f>
        <v>40430.305555555555</v>
      </c>
      <c r="K132" s="784">
        <f>'SAME R Results'!J107</f>
        <v>0</v>
      </c>
      <c r="L132" s="790"/>
      <c r="M132" s="790"/>
      <c r="N132" s="784">
        <f>'SAME R Results'!K107</f>
        <v>0</v>
      </c>
      <c r="O132" s="793">
        <f>'SAME R Results'!L107</f>
        <v>1.35</v>
      </c>
      <c r="P132" s="784">
        <f>'SAME R Results'!M107</f>
        <v>0</v>
      </c>
      <c r="Q132" s="784">
        <f>'SAME R Results'!N107</f>
        <v>0</v>
      </c>
      <c r="R132" s="784">
        <f>'SAME R Results'!O107</f>
        <v>0</v>
      </c>
      <c r="S132" s="784">
        <f>'SAME R Results'!P107</f>
        <v>0</v>
      </c>
      <c r="T132" s="784">
        <f>'SAME R Results'!Q107</f>
        <v>0</v>
      </c>
      <c r="U132" s="784">
        <f>'SAME R Results'!R107</f>
        <v>636.14285714285711</v>
      </c>
      <c r="V132" s="784">
        <f>'SAME R Results'!S107</f>
        <v>0</v>
      </c>
      <c r="W132" s="784">
        <f>'SAME R Results'!T107</f>
        <v>0</v>
      </c>
      <c r="X132" s="784" t="str">
        <f>'SAME R Results'!U107</f>
        <v>n</v>
      </c>
      <c r="Y132" s="784" t="str">
        <f>'SAME R Results'!V107</f>
        <v>y</v>
      </c>
      <c r="Z132" s="784" t="str">
        <f>'SAME R Results'!W107</f>
        <v>y</v>
      </c>
      <c r="AA132" s="784" t="str">
        <f>'SAME R Results'!X107</f>
        <v>y</v>
      </c>
      <c r="AB132" s="784" t="str">
        <f>'SAME R Results'!Y107</f>
        <v>y</v>
      </c>
      <c r="AC132" s="809"/>
      <c r="AD132" s="784" t="str">
        <f>'SAME R Results'!Z107</f>
        <v>y</v>
      </c>
      <c r="AE132" s="784">
        <f>'SAME R Results'!AA107</f>
        <v>10</v>
      </c>
      <c r="AF132" s="784" t="str">
        <f>'SAME R Results'!AB107</f>
        <v>y</v>
      </c>
      <c r="AG132" s="817">
        <f>'SAME R Results'!AC107</f>
        <v>7.8816036857303803E-2</v>
      </c>
      <c r="AH132" s="819">
        <f>'SAME R Results'!AD107</f>
        <v>0</v>
      </c>
      <c r="AI132" s="784">
        <f>'SAME R Results'!AE107</f>
        <v>0</v>
      </c>
      <c r="AJ132" s="784">
        <f>'SAME R Results'!AF107</f>
        <v>0</v>
      </c>
      <c r="AK132" s="784">
        <f>'SAME R Results'!AG107</f>
        <v>0</v>
      </c>
      <c r="AL132" s="784">
        <f>'SAME R Results'!AH107</f>
        <v>0</v>
      </c>
      <c r="AM132" s="784">
        <f>'SAME R Results'!AI107</f>
        <v>0</v>
      </c>
      <c r="AN132" s="784">
        <f>'SAME R Results'!AJ107</f>
        <v>0</v>
      </c>
      <c r="AO132" s="784">
        <f>'SAME R Results'!AK107</f>
        <v>0</v>
      </c>
      <c r="AP132" s="784">
        <f>'SAME R Results'!AL107</f>
        <v>0</v>
      </c>
      <c r="AQ132" s="784">
        <f>'SAME R Results'!AM107</f>
        <v>0</v>
      </c>
      <c r="AR132" s="817">
        <f>'SAME R Results'!AN107</f>
        <v>0</v>
      </c>
      <c r="AS132" s="819">
        <f>'SAME R Results'!AO107</f>
        <v>0</v>
      </c>
      <c r="AT132" s="784">
        <f>'SAME R Results'!AP107</f>
        <v>0</v>
      </c>
      <c r="AU132" s="809"/>
      <c r="AV132" s="821">
        <f>'SAME R Results'!AQ107</f>
        <v>0</v>
      </c>
      <c r="AW132" s="821">
        <f>'SAME R Results'!AR107</f>
        <v>6.2513584999999985</v>
      </c>
      <c r="AX132" s="821">
        <f>'SAME R Results'!AS107</f>
        <v>0</v>
      </c>
      <c r="AY132" s="821">
        <f>'SAME R Results'!AT107</f>
        <v>0</v>
      </c>
      <c r="AZ132" s="825"/>
      <c r="BA132" s="825"/>
      <c r="BB132" s="821">
        <f>'SAME R Results'!AU107</f>
        <v>2.3126975000000001</v>
      </c>
      <c r="BC132" s="821">
        <f>'SAME R Results'!AV107</f>
        <v>7.4279755000000003E-2</v>
      </c>
      <c r="BD132" s="821">
        <f>'SAME R Results'!AW107</f>
        <v>5.5124820000000003</v>
      </c>
      <c r="BE132" s="821">
        <f>'SAME R Results'!AX107</f>
        <v>4.6363214999999993</v>
      </c>
      <c r="BF132" s="827">
        <f>'SAME R Results'!AY107</f>
        <v>8168</v>
      </c>
      <c r="BG132" s="784">
        <f>'SAME R Results'!AZ107</f>
        <v>2.4848319999999999</v>
      </c>
      <c r="BH132" s="784">
        <f>'SAME R Results'!BA107</f>
        <v>0.13284289499999999</v>
      </c>
      <c r="BI132" s="809"/>
      <c r="BJ132" s="784">
        <f>'SAME R Results'!BB107</f>
        <v>81.520199999999974</v>
      </c>
      <c r="BK132" s="784">
        <f>'SAME R Results'!BC107</f>
        <v>0.87616050000000101</v>
      </c>
      <c r="BL132" s="2159">
        <f>'SAME R Results'!BD107</f>
        <v>144873.32405044511</v>
      </c>
      <c r="BM132" s="784">
        <f>'SAME R Results'!BE107</f>
        <v>159.74285125148558</v>
      </c>
      <c r="BN132" s="784">
        <f>'SAME R Results'!BF107</f>
        <v>5.9374594452505498</v>
      </c>
      <c r="BO132" s="784">
        <f>'SAME R Results'!BG107</f>
        <v>1.5596775845127868</v>
      </c>
      <c r="BP132" s="809"/>
      <c r="BQ132" s="784">
        <f>'SAME R Results'!BH107</f>
        <v>118.35054019742921</v>
      </c>
      <c r="BR132" s="817">
        <f>'SAME R Results'!BI107</f>
        <v>1.1026381309223143</v>
      </c>
      <c r="BS132" s="817">
        <f>'SAME R Results'!BJ107</f>
        <v>1.2012873282774046</v>
      </c>
      <c r="BT132" s="817">
        <f>'SAME R Results'!BL107</f>
        <v>3.8068505338590843</v>
      </c>
      <c r="BU132" s="817">
        <f>'SAME R Results'!BM107</f>
        <v>1.3400747238642703</v>
      </c>
      <c r="BV132" s="817">
        <f>'SAME R Results'!BN107</f>
        <v>1.0563943322697535</v>
      </c>
      <c r="BW132" s="784">
        <f>'SAME R Results'!BO107</f>
        <v>144873.32405044511</v>
      </c>
      <c r="BX132" s="784">
        <f>'SAME R Results'!BP107</f>
        <v>142489.74822640148</v>
      </c>
      <c r="BY132" s="784">
        <f>'SAME R Results'!BQ107</f>
        <v>135456.33413830618</v>
      </c>
      <c r="BZ132" s="784">
        <f>'SAME R Results'!BR107</f>
        <v>159.74285125148558</v>
      </c>
      <c r="CA132" s="784">
        <f>'SAME R Results'!BS107</f>
        <v>0.19447760365799541</v>
      </c>
      <c r="CB132" s="784">
        <f>'SAME R Results'!BT107</f>
        <v>0.55000000000000004</v>
      </c>
      <c r="CC132" s="784">
        <f>'SAME R Results'!BV107</f>
        <v>2.6396255205330981</v>
      </c>
      <c r="CD132" s="880">
        <f>'SAME R Results'!BW107</f>
        <v>0.9</v>
      </c>
      <c r="CE132" s="1086">
        <f>'SAME R Results'!BZ107</f>
        <v>335.53181792685871</v>
      </c>
      <c r="CF132" s="1777">
        <f>'SAME R Results'!CA107</f>
        <v>3.9700000000001401</v>
      </c>
      <c r="CG132" s="1777">
        <f>'SAME R Results'!CB107</f>
        <v>0</v>
      </c>
      <c r="CH132" s="1777">
        <f>'SAME R Results'!CC107</f>
        <v>0</v>
      </c>
      <c r="CI132" s="1777">
        <f>'SAME R Results'!CD107</f>
        <v>0.17886731515983631</v>
      </c>
      <c r="CJ132" s="1777"/>
      <c r="CK132" s="1777"/>
      <c r="CL132" s="2015">
        <f>'SAME R Results'!CI107</f>
        <v>107</v>
      </c>
      <c r="CM132" s="2015" t="str">
        <f>'SAME R Results'!CJ107</f>
        <v>Silicone</v>
      </c>
      <c r="CN132" s="2016">
        <f>'SAME R Results'!CK107</f>
        <v>1.1026381309223143</v>
      </c>
      <c r="CO132" s="2016">
        <f>'SAME R Results'!CL107</f>
        <v>5.0168418626107145E-2</v>
      </c>
      <c r="CP132" s="2016">
        <f>'SAME R Results'!CM107</f>
        <v>2.8498923729618431E-2</v>
      </c>
      <c r="CQ132" s="2071">
        <f t="shared" si="18"/>
        <v>2448.2072292829639</v>
      </c>
      <c r="CR132" s="2074">
        <f t="shared" si="10"/>
        <v>408.46215468977357</v>
      </c>
      <c r="CS132" s="2082">
        <f t="shared" si="11"/>
        <v>215.1828003589622</v>
      </c>
      <c r="CT132" s="2074">
        <f t="shared" si="12"/>
        <v>1346.5139761056303</v>
      </c>
      <c r="CU132" s="2074">
        <f t="shared" si="13"/>
        <v>742.65846307231561</v>
      </c>
      <c r="CV132" s="1268">
        <v>110</v>
      </c>
      <c r="CW132" s="2074">
        <f t="shared" si="14"/>
        <v>88.905792731425464</v>
      </c>
      <c r="CX132" s="2071">
        <f t="shared" si="15"/>
        <v>59856.446234807365</v>
      </c>
      <c r="CY132" s="2074">
        <f t="shared" si="16"/>
        <v>1.484717653873886</v>
      </c>
      <c r="CZ132" s="2074">
        <f t="shared" si="17"/>
        <v>551.31906546115727</v>
      </c>
    </row>
    <row r="133" spans="1:105" s="2020" customFormat="1" ht="16.5" customHeight="1" x14ac:dyDescent="0.25">
      <c r="A133" s="780">
        <v>2</v>
      </c>
      <c r="B133" s="784" t="str">
        <f>'SAME R Results'!A117</f>
        <v>11(4)</v>
      </c>
      <c r="C133" s="836" t="str">
        <f>'SAME R Results'!B117</f>
        <v>Silicone</v>
      </c>
      <c r="D133" s="784" t="str">
        <f>'SAME R Results'!C117</f>
        <v>S14</v>
      </c>
      <c r="E133" s="784" t="str">
        <f>'SAME R Results'!D117</f>
        <v>62 S</v>
      </c>
      <c r="F133" s="784">
        <f>'SAME R Results'!E117</f>
        <v>0</v>
      </c>
      <c r="G133" s="784">
        <f>'SAME R Results'!F117</f>
        <v>109</v>
      </c>
      <c r="H133" s="785" t="str">
        <f>'SAME R Results'!G117</f>
        <v>low flow run w STS</v>
      </c>
      <c r="I133" s="784">
        <f>'SAME R Results'!H117</f>
        <v>253</v>
      </c>
      <c r="J133" s="786">
        <f>'SAME R Results'!I117</f>
        <v>40431.305555555555</v>
      </c>
      <c r="K133" s="784">
        <f>'SAME R Results'!J117</f>
        <v>0</v>
      </c>
      <c r="L133" s="788"/>
      <c r="M133" s="788"/>
      <c r="N133" s="784">
        <f>'SAME R Results'!K117</f>
        <v>2</v>
      </c>
      <c r="O133" s="793">
        <f>'SAME R Results'!L117</f>
        <v>1.35</v>
      </c>
      <c r="P133" s="784">
        <f>'SAME R Results'!M117</f>
        <v>60</v>
      </c>
      <c r="Q133" s="784">
        <f>'SAME R Results'!N117</f>
        <v>11</v>
      </c>
      <c r="R133" s="784">
        <f>'SAME R Results'!O117</f>
        <v>8</v>
      </c>
      <c r="S133" s="784" t="str">
        <f>'SAME R Results'!P117</f>
        <v>n</v>
      </c>
      <c r="T133" s="784" t="str">
        <f>'SAME R Results'!Q117</f>
        <v>n</v>
      </c>
      <c r="U133" s="784">
        <f>'SAME R Results'!R117</f>
        <v>28.142857142857142</v>
      </c>
      <c r="V133" s="784" t="str">
        <f>'SAME R Results'!S117</f>
        <v>n</v>
      </c>
      <c r="W133" s="784">
        <f>'SAME R Results'!T117</f>
        <v>0</v>
      </c>
      <c r="X133" s="784" t="str">
        <f>'SAME R Results'!U117</f>
        <v>y</v>
      </c>
      <c r="Y133" s="784" t="str">
        <f>'SAME R Results'!V117</f>
        <v>n</v>
      </c>
      <c r="Z133" s="784" t="str">
        <f>'SAME R Results'!W117</f>
        <v>y</v>
      </c>
      <c r="AA133" s="784" t="str">
        <f>'SAME R Results'!X117</f>
        <v>n</v>
      </c>
      <c r="AB133" s="784" t="str">
        <f>'SAME R Results'!Y117</f>
        <v>y</v>
      </c>
      <c r="AC133" s="789"/>
      <c r="AD133" s="784" t="str">
        <f>'SAME R Results'!Z117</f>
        <v>y</v>
      </c>
      <c r="AE133" s="784">
        <f>'SAME R Results'!AA117</f>
        <v>10</v>
      </c>
      <c r="AF133" s="784" t="str">
        <f>'SAME R Results'!AB117</f>
        <v>y</v>
      </c>
      <c r="AG133" s="817">
        <f>'SAME R Results'!AC117</f>
        <v>3.1809999999999998E-2</v>
      </c>
      <c r="AH133" s="819">
        <f>'SAME R Results'!AD117</f>
        <v>0</v>
      </c>
      <c r="AI133" s="784">
        <f>'SAME R Results'!AE117</f>
        <v>0</v>
      </c>
      <c r="AJ133" s="784">
        <f>'SAME R Results'!AF117</f>
        <v>0</v>
      </c>
      <c r="AK133" s="784">
        <f>'SAME R Results'!AG117</f>
        <v>0</v>
      </c>
      <c r="AL133" s="784">
        <f>'SAME R Results'!AH117</f>
        <v>0</v>
      </c>
      <c r="AM133" s="784">
        <f>'SAME R Results'!AI117</f>
        <v>0</v>
      </c>
      <c r="AN133" s="784">
        <f>'SAME R Results'!AJ117</f>
        <v>0</v>
      </c>
      <c r="AO133" s="784">
        <f>'SAME R Results'!AK117</f>
        <v>0</v>
      </c>
      <c r="AP133" s="784">
        <f>'SAME R Results'!AL117</f>
        <v>0</v>
      </c>
      <c r="AQ133" s="784">
        <f>'SAME R Results'!AM117</f>
        <v>0</v>
      </c>
      <c r="AR133" s="817">
        <f>'SAME R Results'!AN117</f>
        <v>0</v>
      </c>
      <c r="AS133" s="819">
        <f>'SAME R Results'!AO117</f>
        <v>0</v>
      </c>
      <c r="AT133" s="784">
        <f>'SAME R Results'!AP117</f>
        <v>0</v>
      </c>
      <c r="AU133" s="789"/>
      <c r="AV133" s="821">
        <f>'SAME R Results'!AQ117</f>
        <v>0</v>
      </c>
      <c r="AW133" s="821">
        <f>'SAME R Results'!AR117</f>
        <v>6.2771294999999991</v>
      </c>
      <c r="AX133" s="821">
        <f>'SAME R Results'!AS117</f>
        <v>4.556986666666667</v>
      </c>
      <c r="AY133" s="821">
        <f>'SAME R Results'!AT117</f>
        <v>5.1367805000000004</v>
      </c>
      <c r="AZ133" s="824"/>
      <c r="BA133" s="824"/>
      <c r="BB133" s="821">
        <f>'SAME R Results'!AU117</f>
        <v>0</v>
      </c>
      <c r="BC133" s="821">
        <f>'SAME R Results'!AV117</f>
        <v>0</v>
      </c>
      <c r="BD133" s="821">
        <f>'SAME R Results'!AW117</f>
        <v>6.8323664999999991</v>
      </c>
      <c r="BE133" s="821">
        <f>'SAME R Results'!AX117</f>
        <v>4.6743775000000003</v>
      </c>
      <c r="BF133" s="827">
        <f>'SAME R Results'!AY117</f>
        <v>43210</v>
      </c>
      <c r="BG133" s="784">
        <f>'SAME R Results'!AZ117</f>
        <v>0</v>
      </c>
      <c r="BH133" s="784">
        <f>'SAME R Results'!BA117</f>
        <v>0</v>
      </c>
      <c r="BI133" s="789"/>
      <c r="BJ133" s="784">
        <f>'SAME R Results'!BB117</f>
        <v>118.88454999999999</v>
      </c>
      <c r="BK133" s="784">
        <f>'SAME R Results'!BC117</f>
        <v>2.1579889999999988</v>
      </c>
      <c r="BL133" s="2159">
        <f>'SAME R Results'!BD117</f>
        <v>1994125.8786545112</v>
      </c>
      <c r="BM133" s="784">
        <f>'SAME R Results'!BE117</f>
        <v>512.45177318923925</v>
      </c>
      <c r="BN133" s="784">
        <f>'SAME R Results'!BF117</f>
        <v>0</v>
      </c>
      <c r="BO133" s="784">
        <f>'SAME R Results'!BG117</f>
        <v>0</v>
      </c>
      <c r="BP133" s="789"/>
      <c r="BQ133" s="784">
        <f>'SAME R Results'!BH117</f>
        <v>150.921491760213</v>
      </c>
      <c r="BR133" s="817">
        <f>'SAME R Results'!BI117</f>
        <v>0.25698065436822065</v>
      </c>
      <c r="BS133" s="817">
        <f>'SAME R Results'!BJ117</f>
        <v>0.5435662238110599</v>
      </c>
      <c r="BT133" s="817">
        <f>'SAME R Results'!BL117</f>
        <v>0</v>
      </c>
      <c r="BU133" s="817">
        <f>'SAME R Results'!BM117</f>
        <v>2.3762769205137761</v>
      </c>
      <c r="BV133" s="817">
        <f>'SAME R Results'!BN117</f>
        <v>0.17669506280256947</v>
      </c>
      <c r="BW133" s="784">
        <f>'SAME R Results'!BO117</f>
        <v>1994125.8786545112</v>
      </c>
      <c r="BX133" s="784">
        <f>'SAME R Results'!BP117</f>
        <v>1962883.1876768314</v>
      </c>
      <c r="BY133" s="784">
        <f>'SAME R Results'!BQ117</f>
        <v>1823092.5212197423</v>
      </c>
      <c r="BZ133" s="784">
        <f>'SAME R Results'!BR117</f>
        <v>512.45177318923925</v>
      </c>
      <c r="CA133" s="784">
        <f>'SAME R Results'!BS117</f>
        <v>0.47899960046168844</v>
      </c>
      <c r="CB133" s="784">
        <f>'SAME R Results'!BT117</f>
        <v>0.55000000000000004</v>
      </c>
      <c r="CC133" s="784">
        <f>'SAME R Results'!BV117</f>
        <v>2.3081444333287746</v>
      </c>
      <c r="CD133" s="880">
        <f>'SAME R Results'!BW117</f>
        <v>0.9</v>
      </c>
      <c r="CE133" s="1086">
        <f>'SAME R Results'!BZ117</f>
        <v>382.57380885286187</v>
      </c>
      <c r="CF133" s="1777">
        <f>'SAME R Results'!CA117</f>
        <v>2.8799999999999937</v>
      </c>
      <c r="CG133" s="1777" t="str">
        <f>'SAME R Results'!CB117</f>
        <v xml:space="preserve"> 62S</v>
      </c>
      <c r="CH133" s="1777">
        <f>'SAME R Results'!CC117</f>
        <v>253</v>
      </c>
      <c r="CI133" s="1777">
        <f>'SAME R Results'!CD117</f>
        <v>0.31441977450044445</v>
      </c>
      <c r="CJ133" s="1777"/>
      <c r="CK133" s="1777"/>
      <c r="CL133" s="2015"/>
      <c r="CM133" s="2015"/>
      <c r="CN133" s="2015"/>
      <c r="CO133" s="2015"/>
      <c r="CP133" s="2015"/>
      <c r="CQ133" s="2071">
        <f t="shared" si="18"/>
        <v>26426.002756755373</v>
      </c>
      <c r="CR133" s="2074">
        <f t="shared" si="10"/>
        <v>37.841515767811927</v>
      </c>
      <c r="CS133" s="2082">
        <f t="shared" si="11"/>
        <v>274.40271229129633</v>
      </c>
      <c r="CT133" s="2074">
        <f t="shared" si="12"/>
        <v>14534.301516215459</v>
      </c>
      <c r="CU133" s="2074">
        <f t="shared" si="13"/>
        <v>68.802755941476221</v>
      </c>
      <c r="CV133" s="1268">
        <v>111</v>
      </c>
      <c r="CW133" s="2074">
        <f t="shared" si="14"/>
        <v>35.34104077446063</v>
      </c>
      <c r="CX133" s="2071">
        <f t="shared" si="15"/>
        <v>256828.67125643775</v>
      </c>
      <c r="CY133" s="2074">
        <f t="shared" si="16"/>
        <v>3.7350343144220699</v>
      </c>
      <c r="CZ133" s="2074">
        <f t="shared" si="17"/>
        <v>128.49032718411033</v>
      </c>
    </row>
    <row r="134" spans="1:105" s="2020" customFormat="1" ht="16.5" customHeight="1" x14ac:dyDescent="0.25">
      <c r="A134" s="778">
        <v>1</v>
      </c>
      <c r="B134" s="779">
        <f>'SAME1 Flight Tests 8-27-09'!A29</f>
        <v>3</v>
      </c>
      <c r="C134" s="779" t="str">
        <f>'SAME1 Flight Tests 8-27-09'!B29</f>
        <v>Teflon</v>
      </c>
      <c r="D134" s="782"/>
      <c r="E134" s="779" t="str">
        <f>'SAME1 Flight Tests 8-27-09'!C29</f>
        <v>25 T</v>
      </c>
      <c r="F134" s="779">
        <f>'SAME1 Flight Tests 8-27-09'!D29</f>
        <v>4</v>
      </c>
      <c r="G134" s="779">
        <f>'SAME1 Flight Tests 8-27-09'!E29</f>
        <v>25</v>
      </c>
      <c r="H134" s="779" t="str">
        <f>'SAME1 Flight Tests 8-27-09'!F29</f>
        <v>Air flow down</v>
      </c>
      <c r="I134" s="779">
        <f>'SAME1 Flight Tests 8-27-09'!G29</f>
        <v>268</v>
      </c>
      <c r="J134" s="791">
        <f>'SAME1 Flight Tests 8-27-09'!H29</f>
        <v>39350</v>
      </c>
      <c r="K134" s="779">
        <f>'SAME1 Flight Tests 8-27-09'!I29</f>
        <v>0</v>
      </c>
      <c r="L134" s="779" t="str">
        <f>'SAME1 Flight Tests 8-27-09'!J29</f>
        <v>n</v>
      </c>
      <c r="M134" s="779" t="str">
        <f>'SAME1 Flight Tests 8-27-09'!K29</f>
        <v>n</v>
      </c>
      <c r="N134" s="779">
        <f>'SAME1 Flight Tests 8-27-09'!L29</f>
        <v>4</v>
      </c>
      <c r="O134" s="804">
        <f>'SAME1 Flight Tests 8-27-09'!M29</f>
        <v>1.4450000000000001</v>
      </c>
      <c r="P134" s="805">
        <f>'SAME1 Flight Tests 8-27-09'!N29</f>
        <v>60</v>
      </c>
      <c r="Q134" s="805">
        <f>'SAME1 Flight Tests 8-27-09'!O29</f>
        <v>11</v>
      </c>
      <c r="R134" s="805">
        <f>'SAME1 Flight Tests 8-27-09'!P29</f>
        <v>8</v>
      </c>
      <c r="S134" s="806"/>
      <c r="T134" s="806"/>
      <c r="U134" s="805">
        <f>'SAME1 Flight Tests 8-27-09'!Q29</f>
        <v>33.5</v>
      </c>
      <c r="V134" s="806"/>
      <c r="W134" s="806"/>
      <c r="X134" s="806"/>
      <c r="Y134" s="806"/>
      <c r="Z134" s="806"/>
      <c r="AA134" s="805" t="str">
        <f>'SAME1 Flight Tests 8-27-09'!R29</f>
        <v>n</v>
      </c>
      <c r="AB134" s="805" t="str">
        <f>'SAME1 Flight Tests 8-27-09'!S29</f>
        <v>n</v>
      </c>
      <c r="AC134" s="805">
        <f>'SAME1 Flight Tests 8-27-09'!T29</f>
        <v>1</v>
      </c>
      <c r="AD134" s="806"/>
      <c r="AE134" s="805">
        <f>'SAME1 Flight Tests 8-27-09'!U29</f>
        <v>10</v>
      </c>
      <c r="AF134" s="806"/>
      <c r="AG134" s="816">
        <f>'SAME1 Flight Tests 8-27-09'!V29</f>
        <v>5.19567251427413E-2</v>
      </c>
      <c r="AH134" s="818">
        <f>'SAME1 Flight Tests 8-27-09'!W29</f>
        <v>0</v>
      </c>
      <c r="AI134" s="806"/>
      <c r="AJ134" s="806"/>
      <c r="AK134" s="806"/>
      <c r="AL134" s="806"/>
      <c r="AM134" s="806"/>
      <c r="AN134" s="806"/>
      <c r="AO134" s="806"/>
      <c r="AP134" s="806"/>
      <c r="AQ134" s="806"/>
      <c r="AR134" s="806"/>
      <c r="AS134" s="806"/>
      <c r="AT134" s="806"/>
      <c r="AU134" s="805">
        <f>'SAME1 Flight Tests 8-27-09'!X29</f>
        <v>1.63</v>
      </c>
      <c r="AV134" s="820">
        <f>'SAME1 Flight Tests 8-27-09'!Y29</f>
        <v>3.4152369999999999</v>
      </c>
      <c r="AW134" s="820">
        <f>'SAME1 Flight Tests 8-27-09'!Z29</f>
        <v>1.6403656500000001</v>
      </c>
      <c r="AX134" s="820">
        <f>'SAME1 Flight Tests 8-27-09'!AA29</f>
        <v>4.5407105000000003</v>
      </c>
      <c r="AY134" s="822"/>
      <c r="AZ134" s="822"/>
      <c r="BA134" s="820">
        <f>'SAME1 Flight Tests 8-27-09'!AC29</f>
        <v>4.9711755000000002</v>
      </c>
      <c r="BB134" s="822"/>
      <c r="BC134" s="822"/>
      <c r="BD134" s="820">
        <f>'SAME1 Flight Tests 8-27-09'!AB29</f>
        <v>5.8821555000000005</v>
      </c>
      <c r="BE134" s="820">
        <f>'SAME1 Flight Tests 8-27-09'!AD29</f>
        <v>4.6703039999999998</v>
      </c>
      <c r="BF134" s="826">
        <f>'SAME1 Flight Tests 8-27-09'!AE29</f>
        <v>60120</v>
      </c>
      <c r="BG134" s="806"/>
      <c r="BH134" s="806"/>
      <c r="BI134" s="805">
        <f>'SAME1 Flight Tests 8-27-09'!AF29</f>
        <v>19.292899999999996</v>
      </c>
      <c r="BJ134" s="805">
        <f>'SAME1 Flight Tests 8-27-09'!AG29</f>
        <v>24.178900000000006</v>
      </c>
      <c r="BK134" s="805">
        <f>'SAME1 Flight Tests 8-27-09'!AH29</f>
        <v>1.2118515000000007</v>
      </c>
      <c r="BL134" s="2158">
        <f>'SAME1 Flight Tests 8-27-09'!AK29</f>
        <v>1737804.3083343599</v>
      </c>
      <c r="BM134" s="805">
        <f>'SAME1 Flight Tests 8-27-09'!AL29</f>
        <v>232.37147658869438</v>
      </c>
      <c r="BN134" s="806"/>
      <c r="BO134" s="805"/>
      <c r="BP134" s="806"/>
      <c r="BQ134" s="805">
        <f>'SAME1 Flight Tests 8-27-09'!AM29</f>
        <v>54.644314000000008</v>
      </c>
      <c r="BR134" s="816">
        <f>'SAME1 Flight Tests 8-27-09'!AP29</f>
        <v>0.13371556018952235</v>
      </c>
      <c r="BS134" s="816">
        <f>'SAME1 Flight Tests 8-27-09'!AQ29</f>
        <v>0.30215438008227241</v>
      </c>
      <c r="BT134" s="816"/>
      <c r="BU134" s="816">
        <f>'SAME1 Flight Tests 8-27-09'!AS29</f>
        <v>2.4667392237221515</v>
      </c>
      <c r="BV134" s="816">
        <f>'SAME1 Flight Tests 8-27-09'!AT29</f>
        <v>8.895256485759552E-2</v>
      </c>
      <c r="BW134" s="807">
        <f>'SAME1 Flight Tests 8-27-09'!BB29</f>
        <v>1737804.3083343599</v>
      </c>
      <c r="BX134" s="807">
        <f>'SAME1 Flight Tests 8-27-09'!BC29</f>
        <v>1711190.6217288026</v>
      </c>
      <c r="BY134" s="807">
        <f>'SAME1 Flight Tests 8-27-09'!BD29</f>
        <v>1572544.8856819381</v>
      </c>
      <c r="BZ134" s="806"/>
      <c r="CA134" s="805">
        <f>'SAME1 Flight Tests 8-27-09'!BG29</f>
        <v>0.26005396995708169</v>
      </c>
      <c r="CB134" s="805">
        <f>'SAME1 Flight Tests 8-27-09'!BF29</f>
        <v>2.2599999999999998</v>
      </c>
      <c r="CC134" s="783"/>
      <c r="CD134" s="805"/>
      <c r="CE134" s="805">
        <f>'SAME1 Flight Tests 8-27-09'!BH29</f>
        <v>516.30303768525073</v>
      </c>
      <c r="CF134" s="1804">
        <f>'SAME1 Flight Tests 8-27-09'!BI29</f>
        <v>1.6299999999999093</v>
      </c>
      <c r="CG134" s="1804">
        <f>'SAME1 Flight Tests 8-27-09'!BJ29</f>
        <v>25</v>
      </c>
      <c r="CH134" s="1804">
        <f>'SAME1 Flight Tests 8-27-09'!BK29</f>
        <v>0</v>
      </c>
      <c r="CI134" s="1804">
        <f>'SAME1 Flight Tests 8-27-09'!BL29</f>
        <v>0.20114471411044066</v>
      </c>
      <c r="CJ134" s="1804">
        <f>'SAME1 Flight Tests 8-27-09'!BM29</f>
        <v>0.48850578171632197</v>
      </c>
      <c r="CK134" s="1804">
        <f>'SAME1 Flight Tests 8-27-09'!BN29</f>
        <v>0.99415560402459691</v>
      </c>
      <c r="CL134" s="2014"/>
      <c r="CM134" s="2"/>
      <c r="CN134" s="2"/>
      <c r="CO134" s="2"/>
      <c r="CP134" s="2"/>
      <c r="CQ134" s="2071">
        <f t="shared" si="18"/>
        <v>63604.213544866157</v>
      </c>
      <c r="CR134" s="2074">
        <f t="shared" si="10"/>
        <v>15.722228831500354</v>
      </c>
      <c r="CS134" s="2082">
        <f t="shared" si="11"/>
        <v>24.178900000000006</v>
      </c>
      <c r="CT134" s="2074">
        <f t="shared" si="12"/>
        <v>143745.52261139749</v>
      </c>
      <c r="CU134" s="2074">
        <f t="shared" si="13"/>
        <v>6.9567384210178567</v>
      </c>
      <c r="CV134" s="1268">
        <v>112</v>
      </c>
      <c r="CW134" s="2074">
        <f t="shared" si="14"/>
        <v>6.8674840106328334</v>
      </c>
      <c r="CX134" s="2071">
        <f t="shared" si="15"/>
        <v>493585.03906691633</v>
      </c>
      <c r="CY134" s="2074">
        <f t="shared" si="16"/>
        <v>19.22101308071867</v>
      </c>
      <c r="CZ134" s="2074">
        <f t="shared" si="17"/>
        <v>66.857780094761182</v>
      </c>
      <c r="DA134" s="2018"/>
    </row>
    <row r="135" spans="1:105" s="2020" customFormat="1" ht="16.5" customHeight="1" x14ac:dyDescent="0.25">
      <c r="A135" s="778">
        <v>1</v>
      </c>
      <c r="B135" s="779">
        <f>'SAME1 Flight Tests 8-27-09'!A30</f>
        <v>3</v>
      </c>
      <c r="C135" s="779" t="str">
        <f>'SAME1 Flight Tests 8-27-09'!B30</f>
        <v>Teflon</v>
      </c>
      <c r="D135" s="782"/>
      <c r="E135" s="779" t="str">
        <f>'SAME1 Flight Tests 8-27-09'!C30</f>
        <v>26 T</v>
      </c>
      <c r="F135" s="779">
        <f>'SAME1 Flight Tests 8-27-09'!D30</f>
        <v>5</v>
      </c>
      <c r="G135" s="779">
        <f>'SAME1 Flight Tests 8-27-09'!E30</f>
        <v>26</v>
      </c>
      <c r="H135" s="779" t="str">
        <f>'SAME1 Flight Tests 8-27-09'!F30</f>
        <v>Base line / Aging</v>
      </c>
      <c r="I135" s="779">
        <f>'SAME1 Flight Tests 8-27-09'!G30</f>
        <v>268</v>
      </c>
      <c r="J135" s="791">
        <f>'SAME1 Flight Tests 8-27-09'!H30</f>
        <v>39350</v>
      </c>
      <c r="K135" s="779">
        <f>'SAME1 Flight Tests 8-27-09'!I30</f>
        <v>0</v>
      </c>
      <c r="L135" s="779" t="str">
        <f>'SAME1 Flight Tests 8-27-09'!J30</f>
        <v>n</v>
      </c>
      <c r="M135" s="779" t="str">
        <f>'SAME1 Flight Tests 8-27-09'!K30</f>
        <v>n</v>
      </c>
      <c r="N135" s="779">
        <f>'SAME1 Flight Tests 8-27-09'!L30</f>
        <v>8</v>
      </c>
      <c r="O135" s="804">
        <f>'SAME1 Flight Tests 8-27-09'!M30</f>
        <v>1.4450000000000001</v>
      </c>
      <c r="P135" s="805">
        <f>'SAME1 Flight Tests 8-27-09'!N30</f>
        <v>60</v>
      </c>
      <c r="Q135" s="805">
        <f>'SAME1 Flight Tests 8-27-09'!O30</f>
        <v>11</v>
      </c>
      <c r="R135" s="805">
        <f>'SAME1 Flight Tests 8-27-09'!P30</f>
        <v>8</v>
      </c>
      <c r="S135" s="806"/>
      <c r="T135" s="806"/>
      <c r="U135" s="805">
        <f>'SAME1 Flight Tests 8-27-09'!Q30</f>
        <v>35.166666666666664</v>
      </c>
      <c r="V135" s="806"/>
      <c r="W135" s="806"/>
      <c r="X135" s="806"/>
      <c r="Y135" s="806"/>
      <c r="Z135" s="806"/>
      <c r="AA135" s="805" t="str">
        <f>'SAME1 Flight Tests 8-27-09'!R30</f>
        <v>n</v>
      </c>
      <c r="AB135" s="805" t="str">
        <f>'SAME1 Flight Tests 8-27-09'!S30</f>
        <v>n</v>
      </c>
      <c r="AC135" s="805">
        <f>'SAME1 Flight Tests 8-27-09'!T30</f>
        <v>1</v>
      </c>
      <c r="AD135" s="806"/>
      <c r="AE135" s="805">
        <f>'SAME1 Flight Tests 8-27-09'!U30</f>
        <v>10</v>
      </c>
      <c r="AF135" s="806"/>
      <c r="AG135" s="816">
        <f>'SAME1 Flight Tests 8-27-09'!V30</f>
        <v>5.19567251427413E-2</v>
      </c>
      <c r="AH135" s="818">
        <f>'SAME1 Flight Tests 8-27-09'!W30</f>
        <v>0</v>
      </c>
      <c r="AI135" s="806"/>
      <c r="AJ135" s="806"/>
      <c r="AK135" s="806"/>
      <c r="AL135" s="806"/>
      <c r="AM135" s="806"/>
      <c r="AN135" s="806"/>
      <c r="AO135" s="806"/>
      <c r="AP135" s="806"/>
      <c r="AQ135" s="806"/>
      <c r="AR135" s="806"/>
      <c r="AS135" s="806"/>
      <c r="AT135" s="806"/>
      <c r="AU135" s="805">
        <f>'SAME1 Flight Tests 8-27-09'!X30</f>
        <v>3.4</v>
      </c>
      <c r="AV135" s="820">
        <f>'SAME1 Flight Tests 8-27-09'!Y30</f>
        <v>3.4348439999999996</v>
      </c>
      <c r="AW135" s="820">
        <f>'SAME1 Flight Tests 8-27-09'!Z30</f>
        <v>0.81913770000000008</v>
      </c>
      <c r="AX135" s="820">
        <f>'SAME1 Flight Tests 8-27-09'!AA30</f>
        <v>-5.0353999999999991E-4</v>
      </c>
      <c r="AY135" s="822"/>
      <c r="AZ135" s="822"/>
      <c r="BA135" s="820">
        <f>'SAME1 Flight Tests 8-27-09'!AC30</f>
        <v>4.9309689999999993</v>
      </c>
      <c r="BB135" s="822"/>
      <c r="BC135" s="822"/>
      <c r="BD135" s="820">
        <f>'SAME1 Flight Tests 8-27-09'!AB30</f>
        <v>6.0437455</v>
      </c>
      <c r="BE135" s="820">
        <f>'SAME1 Flight Tests 8-27-09'!AD30</f>
        <v>4.700469</v>
      </c>
      <c r="BF135" s="826">
        <f>'SAME1 Flight Tests 8-27-09'!AE30</f>
        <v>49480</v>
      </c>
      <c r="BG135" s="806"/>
      <c r="BH135" s="806"/>
      <c r="BI135" s="805">
        <f>'SAME1 Flight Tests 8-27-09'!AF30</f>
        <v>4.7793000000000001</v>
      </c>
      <c r="BJ135" s="805">
        <f>'SAME1 Flight Tests 8-27-09'!AG30</f>
        <v>5.9073499999999992</v>
      </c>
      <c r="BK135" s="805">
        <f>'SAME1 Flight Tests 8-27-09'!AH30</f>
        <v>1.3432765</v>
      </c>
      <c r="BL135" s="2158">
        <f>'SAME1 Flight Tests 8-27-09'!AK30</f>
        <v>1409983.1850205562</v>
      </c>
      <c r="BM135" s="805">
        <f>'SAME1 Flight Tests 8-27-09'!AL30</f>
        <v>263.43796766269088</v>
      </c>
      <c r="BN135" s="806"/>
      <c r="BO135" s="805"/>
      <c r="BP135" s="806"/>
      <c r="BQ135" s="805">
        <f>'SAME1 Flight Tests 8-27-09'!AM30</f>
        <v>13.350610999999997</v>
      </c>
      <c r="BR135" s="816">
        <f>'SAME1 Flight Tests 8-27-09'!AP30</f>
        <v>0.18683766619447323</v>
      </c>
      <c r="BS135" s="816">
        <f>'SAME1 Flight Tests 8-27-09'!AQ30</f>
        <v>0.20260508750416512</v>
      </c>
      <c r="BT135" s="816"/>
      <c r="BU135" s="816">
        <f>'SAME1 Flight Tests 8-27-09'!AS30</f>
        <v>1.329280197104588</v>
      </c>
      <c r="BV135" s="816">
        <f>'SAME1 Flight Tests 8-27-09'!AT30</f>
        <v>0.17942025827856098</v>
      </c>
      <c r="BW135" s="807">
        <f>'SAME1 Flight Tests 8-27-09'!BB30</f>
        <v>1409983.1850205562</v>
      </c>
      <c r="BX135" s="807">
        <f>'SAME1 Flight Tests 8-27-09'!BC30</f>
        <v>1388079.5720258295</v>
      </c>
      <c r="BY135" s="807">
        <f>'SAME1 Flight Tests 8-27-09'!BD30</f>
        <v>1284104.0734708607</v>
      </c>
      <c r="BZ135" s="806"/>
      <c r="CA135" s="805">
        <f>'SAME1 Flight Tests 8-27-09'!BG30</f>
        <v>0.28825675965665237</v>
      </c>
      <c r="CB135" s="805">
        <f>'SAME1 Flight Tests 8-27-09'!BF30</f>
        <v>2.2599999999999998</v>
      </c>
      <c r="CC135" s="783"/>
      <c r="CD135" s="805"/>
      <c r="CE135" s="805">
        <f>'SAME1 Flight Tests 8-27-09'!BH30</f>
        <v>517.61263896959224</v>
      </c>
      <c r="CF135" s="1804">
        <f>'SAME1 Flight Tests 8-27-09'!BI30</f>
        <v>3.3999999999999586</v>
      </c>
      <c r="CG135" s="1804">
        <f>'SAME1 Flight Tests 8-27-09'!BJ30</f>
        <v>26</v>
      </c>
      <c r="CH135" s="1804">
        <f>'SAME1 Flight Tests 8-27-09'!BK30</f>
        <v>0</v>
      </c>
      <c r="CI135" s="1804">
        <f>'SAME1 Flight Tests 8-27-09'!BL30</f>
        <v>2.3559901764706168E-2</v>
      </c>
      <c r="CJ135" s="1804">
        <f>'SAME1 Flight Tests 8-27-09'!BM30</f>
        <v>0.99999989019229296</v>
      </c>
      <c r="CK135" s="1804">
        <f>'SAME1 Flight Tests 8-27-09'!BN30</f>
        <v>1</v>
      </c>
      <c r="CL135" s="2014"/>
      <c r="CM135" s="2"/>
      <c r="CN135" s="2"/>
      <c r="CO135" s="2"/>
      <c r="CP135" s="2"/>
      <c r="CQ135" s="2071">
        <f t="shared" si="18"/>
        <v>211223.76871299098</v>
      </c>
      <c r="CR135" s="2074">
        <f t="shared" si="10"/>
        <v>4.7343156790218588</v>
      </c>
      <c r="CS135" s="2082">
        <f t="shared" si="11"/>
        <v>5.9073499999999992</v>
      </c>
      <c r="CT135" s="2074">
        <f t="shared" si="12"/>
        <v>477365.71729135956</v>
      </c>
      <c r="CU135" s="2074">
        <f t="shared" si="13"/>
        <v>2.0948299464698494</v>
      </c>
      <c r="CV135" s="1268">
        <v>113</v>
      </c>
      <c r="CW135" s="2074">
        <f t="shared" si="14"/>
        <v>1.479988262357131</v>
      </c>
      <c r="CX135" s="2071">
        <f t="shared" si="15"/>
        <v>353247.82922145235</v>
      </c>
      <c r="CY135" s="2074">
        <f t="shared" si="16"/>
        <v>89.189896539968316</v>
      </c>
      <c r="CZ135" s="2074">
        <f t="shared" si="17"/>
        <v>93.418833097236615</v>
      </c>
      <c r="DA135" s="2018"/>
    </row>
    <row r="136" spans="1:105" ht="16.5" customHeight="1" x14ac:dyDescent="0.25">
      <c r="A136" s="778">
        <v>1</v>
      </c>
      <c r="B136" s="779">
        <f>'SAME1 Flight Tests 8-27-09'!A31</f>
        <v>3</v>
      </c>
      <c r="C136" s="779" t="str">
        <f>'SAME1 Flight Tests 8-27-09'!B31</f>
        <v>Teflon</v>
      </c>
      <c r="D136" s="782"/>
      <c r="E136" s="779" t="str">
        <f>'SAME1 Flight Tests 8-27-09'!C31</f>
        <v>26 Ta</v>
      </c>
      <c r="F136" s="779">
        <f>'SAME1 Flight Tests 8-27-09'!D31</f>
        <v>5</v>
      </c>
      <c r="G136" s="779" t="str">
        <f>'SAME1 Flight Tests 8-27-09'!E31</f>
        <v>26a</v>
      </c>
      <c r="H136" s="779" t="str">
        <f>'SAME1 Flight Tests 8-27-09'!F31</f>
        <v>after secondary aging</v>
      </c>
      <c r="I136" s="779">
        <f>'SAME1 Flight Tests 8-27-09'!G31</f>
        <v>268</v>
      </c>
      <c r="J136" s="791">
        <f>'SAME1 Flight Tests 8-27-09'!H31</f>
        <v>39350</v>
      </c>
      <c r="K136" s="779">
        <f>'SAME1 Flight Tests 8-27-09'!I31</f>
        <v>0</v>
      </c>
      <c r="L136" s="779" t="str">
        <f>'SAME1 Flight Tests 8-27-09'!J31</f>
        <v>n</v>
      </c>
      <c r="M136" s="779" t="str">
        <f>'SAME1 Flight Tests 8-27-09'!K31</f>
        <v>n</v>
      </c>
      <c r="N136" s="779">
        <f>'SAME1 Flight Tests 8-27-09'!L31</f>
        <v>8</v>
      </c>
      <c r="O136" s="804">
        <f>'SAME1 Flight Tests 8-27-09'!M31</f>
        <v>1.4450000000000001</v>
      </c>
      <c r="P136" s="805" t="str">
        <f>'SAME1 Flight Tests 8-27-09'!N31</f>
        <v>NA</v>
      </c>
      <c r="Q136" s="805">
        <f>'SAME1 Flight Tests 8-27-09'!O31</f>
        <v>720</v>
      </c>
      <c r="R136" s="805">
        <f>'SAME1 Flight Tests 8-27-09'!P31</f>
        <v>8</v>
      </c>
      <c r="S136" s="806"/>
      <c r="T136" s="806"/>
      <c r="U136" s="805">
        <f>'SAME1 Flight Tests 8-27-09'!Q31</f>
        <v>801</v>
      </c>
      <c r="V136" s="806"/>
      <c r="W136" s="806"/>
      <c r="X136" s="806"/>
      <c r="Y136" s="806"/>
      <c r="Z136" s="806"/>
      <c r="AA136" s="805" t="str">
        <f>'SAME1 Flight Tests 8-27-09'!R31</f>
        <v>n</v>
      </c>
      <c r="AB136" s="805" t="str">
        <f>'SAME1 Flight Tests 8-27-09'!S31</f>
        <v>n</v>
      </c>
      <c r="AC136" s="805">
        <f>'SAME1 Flight Tests 8-27-09'!T31</f>
        <v>1</v>
      </c>
      <c r="AD136" s="806"/>
      <c r="AE136" s="805">
        <f>'SAME1 Flight Tests 8-27-09'!U31</f>
        <v>10</v>
      </c>
      <c r="AF136" s="806"/>
      <c r="AG136" s="816">
        <f>'SAME1 Flight Tests 8-27-09'!V31</f>
        <v>5.19567251427413E-2</v>
      </c>
      <c r="AH136" s="818">
        <f>'SAME1 Flight Tests 8-27-09'!W31</f>
        <v>0</v>
      </c>
      <c r="AI136" s="806"/>
      <c r="AJ136" s="806"/>
      <c r="AK136" s="806"/>
      <c r="AL136" s="806"/>
      <c r="AM136" s="806"/>
      <c r="AN136" s="806"/>
      <c r="AO136" s="806"/>
      <c r="AP136" s="806"/>
      <c r="AQ136" s="806"/>
      <c r="AR136" s="806"/>
      <c r="AS136" s="806"/>
      <c r="AT136" s="806"/>
      <c r="AU136" s="805">
        <f>'SAME1 Flight Tests 8-27-09'!X31</f>
        <v>3.4</v>
      </c>
      <c r="AV136" s="820">
        <f>'SAME1 Flight Tests 8-27-09'!Y31</f>
        <v>3.4342635000000001</v>
      </c>
      <c r="AW136" s="820">
        <f>'SAME1 Flight Tests 8-27-09'!Z31</f>
        <v>0.93556209999999995</v>
      </c>
      <c r="AX136" s="820">
        <f>'SAME1 Flight Tests 8-27-09'!AA31</f>
        <v>-5.9509264999999987E-4</v>
      </c>
      <c r="AY136" s="822"/>
      <c r="AZ136" s="822"/>
      <c r="BA136" s="820">
        <f>'SAME1 Flight Tests 8-27-09'!AC31</f>
        <v>4.9389489999999983</v>
      </c>
      <c r="BB136" s="822"/>
      <c r="BC136" s="822"/>
      <c r="BD136" s="820">
        <f>'SAME1 Flight Tests 8-27-09'!AB31</f>
        <v>5.6081389999999995</v>
      </c>
      <c r="BE136" s="820">
        <f>'SAME1 Flight Tests 8-27-09'!AD31</f>
        <v>4.7239370000000003</v>
      </c>
      <c r="BF136" s="826">
        <f>'SAME1 Flight Tests 8-27-09'!AE31</f>
        <v>23505</v>
      </c>
      <c r="BG136" s="806"/>
      <c r="BH136" s="806"/>
      <c r="BI136" s="805">
        <f>'SAME1 Flight Tests 8-27-09'!AF31</f>
        <v>5.0347500000000007</v>
      </c>
      <c r="BJ136" s="805">
        <f>'SAME1 Flight Tests 8-27-09'!AG31</f>
        <v>6.2168499999999991</v>
      </c>
      <c r="BK136" s="805">
        <f>'SAME1 Flight Tests 8-27-09'!AH31</f>
        <v>0.88420199999999927</v>
      </c>
      <c r="BL136" s="2158">
        <f>'SAME1 Flight Tests 8-27-09'!AK31</f>
        <v>646297.04735521181</v>
      </c>
      <c r="BM136" s="805">
        <f>'SAME1 Flight Tests 8-27-09'!AL31</f>
        <v>161.08926223441955</v>
      </c>
      <c r="BN136" s="806"/>
      <c r="BO136" s="805"/>
      <c r="BP136" s="806"/>
      <c r="BQ136" s="805">
        <f>'SAME1 Flight Tests 8-27-09'!AM31</f>
        <v>14.050080999999997</v>
      </c>
      <c r="BR136" s="816">
        <f>'SAME1 Flight Tests 8-27-09'!AP31</f>
        <v>0.24924957168477233</v>
      </c>
      <c r="BS136" s="816">
        <f>'SAME1 Flight Tests 8-27-09'!AQ31</f>
        <v>0.2672082375696318</v>
      </c>
      <c r="BT136" s="816"/>
      <c r="BU136" s="816">
        <f>'SAME1 Flight Tests 8-27-09'!AS31</f>
        <v>1.3018261923011838</v>
      </c>
      <c r="BV136" s="816">
        <f>'SAME1 Flight Tests 8-27-09'!AT31</f>
        <v>0.2407280565775852</v>
      </c>
      <c r="BW136" s="807">
        <f>'SAME1 Flight Tests 8-27-09'!BB31</f>
        <v>646297.04735521181</v>
      </c>
      <c r="BX136" s="807">
        <f>'SAME1 Flight Tests 8-27-09'!BC31</f>
        <v>635891.9458305341</v>
      </c>
      <c r="BY136" s="807">
        <f>'SAME1 Flight Tests 8-27-09'!BD31</f>
        <v>598250.36007571616</v>
      </c>
      <c r="BZ136" s="806"/>
      <c r="CA136" s="805">
        <f>'SAME1 Flight Tests 8-27-09'!BG31</f>
        <v>0.18974291845493546</v>
      </c>
      <c r="CB136" s="805">
        <f>'SAME1 Flight Tests 8-27-09'!BF31</f>
        <v>2.2599999999999998</v>
      </c>
      <c r="CC136" s="783"/>
      <c r="CD136" s="805"/>
      <c r="CE136" s="805">
        <f>'SAME1 Flight Tests 8-27-09'!BH31</f>
        <v>517.61263896959224</v>
      </c>
      <c r="CF136" s="1804">
        <f>'SAME1 Flight Tests 8-27-09'!BI31</f>
        <v>3.3999999999999586</v>
      </c>
      <c r="CG136" s="1804">
        <f>'SAME1 Flight Tests 8-27-09'!BJ31</f>
        <v>26</v>
      </c>
      <c r="CH136" s="1804">
        <f>'SAME1 Flight Tests 8-27-09'!BK31</f>
        <v>0</v>
      </c>
      <c r="CI136" s="1804">
        <f>'SAME1 Flight Tests 8-27-09'!BL31</f>
        <v>2.4794260588235591E-2</v>
      </c>
      <c r="CJ136" s="1804">
        <f>'SAME1 Flight Tests 8-27-09'!BM31</f>
        <v>0.99999796436005317</v>
      </c>
      <c r="CK136" s="1804">
        <f>'SAME1 Flight Tests 8-27-09'!BN31</f>
        <v>1</v>
      </c>
      <c r="CL136" s="2014"/>
      <c r="CM136" s="2"/>
      <c r="CN136" s="2"/>
      <c r="CO136" s="2"/>
      <c r="CP136" s="2"/>
      <c r="CQ136" s="2071">
        <f t="shared" si="18"/>
        <v>91999.049308713875</v>
      </c>
      <c r="CR136" s="2074">
        <f t="shared" si="10"/>
        <v>10.869677540301311</v>
      </c>
      <c r="CS136" s="2082">
        <f t="shared" si="11"/>
        <v>6.2168499999999991</v>
      </c>
      <c r="CT136" s="2074">
        <f t="shared" si="12"/>
        <v>207917.85143769335</v>
      </c>
      <c r="CU136" s="2074">
        <f t="shared" si="13"/>
        <v>4.8095918319917308</v>
      </c>
      <c r="CV136" s="1268">
        <v>114</v>
      </c>
      <c r="CW136" s="2074">
        <f t="shared" si="14"/>
        <v>2.5471101817010466</v>
      </c>
      <c r="CX136" s="2071">
        <f t="shared" si="15"/>
        <v>264794.83817717718</v>
      </c>
      <c r="CY136" s="2074">
        <f t="shared" si="16"/>
        <v>51.823435416463184</v>
      </c>
      <c r="CZ136" s="2074">
        <f t="shared" si="17"/>
        <v>124.62478584238616</v>
      </c>
      <c r="DA136" s="2018"/>
    </row>
    <row r="137" spans="1:105" ht="16.5" customHeight="1" x14ac:dyDescent="0.25">
      <c r="A137" s="778">
        <v>1</v>
      </c>
      <c r="B137" s="779">
        <f>'SAME1 Flight Tests 8-27-09'!A33</f>
        <v>3</v>
      </c>
      <c r="C137" s="779" t="str">
        <f>'SAME1 Flight Tests 8-27-09'!B33</f>
        <v>Teflon</v>
      </c>
      <c r="D137" s="782"/>
      <c r="E137" s="779" t="str">
        <f>'SAME1 Flight Tests 8-27-09'!C33</f>
        <v>28T</v>
      </c>
      <c r="F137" s="779">
        <f>'SAME1 Flight Tests 8-27-09'!D33</f>
        <v>6</v>
      </c>
      <c r="G137" s="779">
        <f>'SAME1 Flight Tests 8-27-09'!E33</f>
        <v>28</v>
      </c>
      <c r="H137" s="779" t="str">
        <f>'SAME1 Flight Tests 8-27-09'!F33</f>
        <v>Heat down</v>
      </c>
      <c r="I137" s="779">
        <f>'SAME1 Flight Tests 8-27-09'!G33</f>
        <v>269</v>
      </c>
      <c r="J137" s="791">
        <f>'SAME1 Flight Tests 8-27-09'!H33</f>
        <v>39351</v>
      </c>
      <c r="K137" s="779">
        <f>'SAME1 Flight Tests 8-27-09'!I33</f>
        <v>0</v>
      </c>
      <c r="L137" s="779" t="str">
        <f>'SAME1 Flight Tests 8-27-09'!J33</f>
        <v>n</v>
      </c>
      <c r="M137" s="779" t="str">
        <f>'SAME1 Flight Tests 8-27-09'!K33</f>
        <v>n</v>
      </c>
      <c r="N137" s="779">
        <f>'SAME1 Flight Tests 8-27-09'!L33</f>
        <v>8</v>
      </c>
      <c r="O137" s="804">
        <f>'SAME1 Flight Tests 8-27-09'!M33</f>
        <v>1.44</v>
      </c>
      <c r="P137" s="805">
        <f>'SAME1 Flight Tests 8-27-09'!N33</f>
        <v>60</v>
      </c>
      <c r="Q137" s="805">
        <f>'SAME1 Flight Tests 8-27-09'!O33</f>
        <v>11</v>
      </c>
      <c r="R137" s="805">
        <f>'SAME1 Flight Tests 8-27-09'!P33</f>
        <v>8</v>
      </c>
      <c r="S137" s="806"/>
      <c r="T137" s="806"/>
      <c r="U137" s="805">
        <f>'SAME1 Flight Tests 8-27-09'!Q33</f>
        <v>41.333333333333336</v>
      </c>
      <c r="V137" s="806"/>
      <c r="W137" s="806"/>
      <c r="X137" s="806"/>
      <c r="Y137" s="806"/>
      <c r="Z137" s="806"/>
      <c r="AA137" s="805" t="str">
        <f>'SAME1 Flight Tests 8-27-09'!R33</f>
        <v>n</v>
      </c>
      <c r="AB137" s="805" t="str">
        <f>'SAME1 Flight Tests 8-27-09'!S33</f>
        <v>n</v>
      </c>
      <c r="AC137" s="805">
        <f>'SAME1 Flight Tests 8-27-09'!T33</f>
        <v>1</v>
      </c>
      <c r="AD137" s="806"/>
      <c r="AE137" s="805">
        <f>'SAME1 Flight Tests 8-27-09'!U33</f>
        <v>10</v>
      </c>
      <c r="AF137" s="806"/>
      <c r="AG137" s="816">
        <f>'SAME1 Flight Tests 8-27-09'!V33</f>
        <v>5.19567251427413E-2</v>
      </c>
      <c r="AH137" s="818">
        <f>'SAME1 Flight Tests 8-27-09'!W33</f>
        <v>0</v>
      </c>
      <c r="AI137" s="806"/>
      <c r="AJ137" s="806"/>
      <c r="AK137" s="806"/>
      <c r="AL137" s="806"/>
      <c r="AM137" s="806"/>
      <c r="AN137" s="806"/>
      <c r="AO137" s="806"/>
      <c r="AP137" s="806"/>
      <c r="AQ137" s="806"/>
      <c r="AR137" s="806"/>
      <c r="AS137" s="806"/>
      <c r="AT137" s="806"/>
      <c r="AU137" s="805">
        <f>'SAME1 Flight Tests 8-27-09'!X33</f>
        <v>2.1</v>
      </c>
      <c r="AV137" s="820">
        <f>'SAME1 Flight Tests 8-27-09'!Y33</f>
        <v>3.432862000000001</v>
      </c>
      <c r="AW137" s="820">
        <f>'SAME1 Flight Tests 8-27-09'!Z33</f>
        <v>0.86352554999999975</v>
      </c>
      <c r="AX137" s="820">
        <f>'SAME1 Flight Tests 8-27-09'!AA33</f>
        <v>4.6410369999999999</v>
      </c>
      <c r="AY137" s="822"/>
      <c r="AZ137" s="822"/>
      <c r="BA137" s="820">
        <f>'SAME1 Flight Tests 8-27-09'!AC33</f>
        <v>4.9983979999999999</v>
      </c>
      <c r="BB137" s="822"/>
      <c r="BC137" s="822"/>
      <c r="BD137" s="820">
        <f>'SAME1 Flight Tests 8-27-09'!AB33</f>
        <v>5.7739715</v>
      </c>
      <c r="BE137" s="820">
        <f>'SAME1 Flight Tests 8-27-09'!AD33</f>
        <v>4.7225805000000012</v>
      </c>
      <c r="BF137" s="826">
        <f>'SAME1 Flight Tests 8-27-09'!AE33</f>
        <v>45575</v>
      </c>
      <c r="BG137" s="806"/>
      <c r="BH137" s="806"/>
      <c r="BI137" s="805">
        <f>'SAME1 Flight Tests 8-27-09'!AF33</f>
        <v>4.594949999999999</v>
      </c>
      <c r="BJ137" s="805">
        <f>'SAME1 Flight Tests 8-27-09'!AG33</f>
        <v>5.7398999999999996</v>
      </c>
      <c r="BK137" s="805">
        <f>'SAME1 Flight Tests 8-27-09'!AH33</f>
        <v>1.0513909999999989</v>
      </c>
      <c r="BL137" s="2158">
        <f>'SAME1 Flight Tests 8-27-09'!AK33</f>
        <v>1291855.5021625953</v>
      </c>
      <c r="BM137" s="805">
        <f>'SAME1 Flight Tests 8-27-09'!AL33</f>
        <v>196.45114432072162</v>
      </c>
      <c r="BN137" s="806"/>
      <c r="BO137" s="805"/>
      <c r="BP137" s="806"/>
      <c r="BQ137" s="805">
        <f>'SAME1 Flight Tests 8-27-09'!AM33</f>
        <v>12.972173999999997</v>
      </c>
      <c r="BR137" s="816">
        <f>'SAME1 Flight Tests 8-27-09'!AP33</f>
        <v>0.15206897674845057</v>
      </c>
      <c r="BS137" s="816">
        <f>'SAME1 Flight Tests 8-27-09'!AQ33</f>
        <v>0.2066073251604415</v>
      </c>
      <c r="BT137" s="816"/>
      <c r="BU137" s="816">
        <f>'SAME1 Flight Tests 8-27-09'!AS33</f>
        <v>1.7395241455507557</v>
      </c>
      <c r="BV137" s="816">
        <f>'SAME1 Flight Tests 8-27-09'!AT33</f>
        <v>0.13046321538133326</v>
      </c>
      <c r="BW137" s="807">
        <f>'SAME1 Flight Tests 8-27-09'!BB33</f>
        <v>1291855.5021625953</v>
      </c>
      <c r="BX137" s="807">
        <f>'SAME1 Flight Tests 8-27-09'!BC33</f>
        <v>1271680.539304174</v>
      </c>
      <c r="BY137" s="807">
        <f>'SAME1 Flight Tests 8-27-09'!BD33</f>
        <v>1179336.2256119878</v>
      </c>
      <c r="BZ137" s="806"/>
      <c r="CA137" s="805">
        <f>'SAME1 Flight Tests 8-27-09'!BG33</f>
        <v>0.22562038626609418</v>
      </c>
      <c r="CB137" s="805">
        <f>'SAME1 Flight Tests 8-27-09'!BF33</f>
        <v>2.2599999999999998</v>
      </c>
      <c r="CC137" s="783"/>
      <c r="CD137" s="805"/>
      <c r="CE137" s="805">
        <f>'SAME1 Flight Tests 8-27-09'!BH33</f>
        <v>511.74122532819257</v>
      </c>
      <c r="CF137" s="1804">
        <f>'SAME1 Flight Tests 8-27-09'!BI33</f>
        <v>2.0999999999999908</v>
      </c>
      <c r="CG137" s="1804">
        <f>'SAME1 Flight Tests 8-27-09'!BJ33</f>
        <v>28</v>
      </c>
      <c r="CH137" s="1804">
        <f>'SAME1 Flight Tests 8-27-09'!BK33</f>
        <v>0</v>
      </c>
      <c r="CI137" s="1804">
        <f>'SAME1 Flight Tests 8-27-09'!BL33</f>
        <v>3.7063354285714445E-2</v>
      </c>
      <c r="CJ137" s="1804">
        <f>'SAME1 Flight Tests 8-27-09'!BM33</f>
        <v>0.97820609687076043</v>
      </c>
      <c r="CK137" s="1804">
        <f>'SAME1 Flight Tests 8-27-09'!BN33</f>
        <v>0.99999999967384046</v>
      </c>
      <c r="CL137" s="2014"/>
      <c r="CM137" s="2"/>
      <c r="CN137" s="2"/>
      <c r="CO137" s="2"/>
      <c r="CP137" s="2"/>
      <c r="CQ137" s="2071">
        <f t="shared" si="18"/>
        <v>199173.32317044091</v>
      </c>
      <c r="CR137" s="2074">
        <f t="shared" si="10"/>
        <v>5.0207526996186056</v>
      </c>
      <c r="CS137" s="2082">
        <f t="shared" si="11"/>
        <v>5.7398999999999996</v>
      </c>
      <c r="CT137" s="2074">
        <f t="shared" si="12"/>
        <v>450131.7103651964</v>
      </c>
      <c r="CU137" s="2074">
        <f t="shared" si="13"/>
        <v>2.2215719909816842</v>
      </c>
      <c r="CV137" s="1268">
        <v>115</v>
      </c>
      <c r="CW137" s="2074">
        <f t="shared" si="14"/>
        <v>1.9283847966877978</v>
      </c>
      <c r="CX137" s="2071">
        <f t="shared" si="15"/>
        <v>434013.57338765997</v>
      </c>
      <c r="CY137" s="2074">
        <f t="shared" si="16"/>
        <v>68.451068597265333</v>
      </c>
      <c r="CZ137" s="2074">
        <f t="shared" si="17"/>
        <v>76.034488374225276</v>
      </c>
      <c r="DA137" s="2018"/>
    </row>
    <row r="138" spans="1:105" ht="16.5" customHeight="1" x14ac:dyDescent="0.25">
      <c r="A138" s="778">
        <v>1</v>
      </c>
      <c r="B138" s="779">
        <f>'SAME1 Flight Tests 8-27-09'!A53</f>
        <v>5</v>
      </c>
      <c r="C138" s="779" t="str">
        <f>'SAME1 Flight Tests 8-27-09'!B53</f>
        <v>Teflon</v>
      </c>
      <c r="D138" s="782"/>
      <c r="E138" s="779" t="str">
        <f>'SAME1 Flight Tests 8-27-09'!C53</f>
        <v>41 T</v>
      </c>
      <c r="F138" s="779">
        <f>'SAME1 Flight Tests 8-27-09'!D53</f>
        <v>2</v>
      </c>
      <c r="G138" s="779">
        <f>'SAME1 Flight Tests 8-27-09'!E53</f>
        <v>41</v>
      </c>
      <c r="H138" s="779" t="str">
        <f>'SAME1 Flight Tests 8-27-09'!F53</f>
        <v>low flow aging</v>
      </c>
      <c r="I138" s="779">
        <f>'SAME1 Flight Tests 8-27-09'!G53</f>
        <v>277</v>
      </c>
      <c r="J138" s="791">
        <f>'SAME1 Flight Tests 8-27-09'!H53</f>
        <v>39359</v>
      </c>
      <c r="K138" s="779">
        <f>'SAME1 Flight Tests 8-27-09'!I53</f>
        <v>0</v>
      </c>
      <c r="L138" s="779" t="str">
        <f>'SAME1 Flight Tests 8-27-09'!J53</f>
        <v>n</v>
      </c>
      <c r="M138" s="779" t="str">
        <f>'SAME1 Flight Tests 8-27-09'!K53</f>
        <v>n</v>
      </c>
      <c r="N138" s="779">
        <f>'SAME1 Flight Tests 8-27-09'!L53</f>
        <v>2</v>
      </c>
      <c r="O138" s="804">
        <f>'SAME1 Flight Tests 8-27-09'!M53</f>
        <v>1.44</v>
      </c>
      <c r="P138" s="805">
        <f>'SAME1 Flight Tests 8-27-09'!N53</f>
        <v>60</v>
      </c>
      <c r="Q138" s="805">
        <f>'SAME1 Flight Tests 8-27-09'!O53</f>
        <v>11</v>
      </c>
      <c r="R138" s="805">
        <f>'SAME1 Flight Tests 8-27-09'!P53</f>
        <v>8</v>
      </c>
      <c r="S138" s="806"/>
      <c r="T138" s="806"/>
      <c r="U138" s="805">
        <f>'SAME1 Flight Tests 8-27-09'!Q53</f>
        <v>36.166666666666664</v>
      </c>
      <c r="V138" s="806"/>
      <c r="W138" s="806"/>
      <c r="X138" s="806"/>
      <c r="Y138" s="806"/>
      <c r="Z138" s="806"/>
      <c r="AA138" s="805" t="str">
        <f>'SAME1 Flight Tests 8-27-09'!R53</f>
        <v>n</v>
      </c>
      <c r="AB138" s="805" t="str">
        <f>'SAME1 Flight Tests 8-27-09'!S53</f>
        <v>n</v>
      </c>
      <c r="AC138" s="805">
        <f>'SAME1 Flight Tests 8-27-09'!T53</f>
        <v>1</v>
      </c>
      <c r="AD138" s="806"/>
      <c r="AE138" s="805">
        <f>'SAME1 Flight Tests 8-27-09'!U53</f>
        <v>10</v>
      </c>
      <c r="AF138" s="806"/>
      <c r="AG138" s="816">
        <f>'SAME1 Flight Tests 8-27-09'!V53</f>
        <v>5.19567251427413E-2</v>
      </c>
      <c r="AH138" s="818">
        <f>'SAME1 Flight Tests 8-27-09'!W53</f>
        <v>0</v>
      </c>
      <c r="AI138" s="806"/>
      <c r="AJ138" s="806"/>
      <c r="AK138" s="806"/>
      <c r="AL138" s="806"/>
      <c r="AM138" s="806"/>
      <c r="AN138" s="806"/>
      <c r="AO138" s="806"/>
      <c r="AP138" s="806"/>
      <c r="AQ138" s="806"/>
      <c r="AR138" s="806"/>
      <c r="AS138" s="806"/>
      <c r="AT138" s="806"/>
      <c r="AU138" s="805">
        <f>'SAME1 Flight Tests 8-27-09'!X53</f>
        <v>1.52</v>
      </c>
      <c r="AV138" s="820">
        <f>'SAME1 Flight Tests 8-27-09'!Y53</f>
        <v>3.4109799999999999</v>
      </c>
      <c r="AW138" s="820">
        <f>'SAME1 Flight Tests 8-27-09'!Z53</f>
        <v>6.8664520000000001E-4</v>
      </c>
      <c r="AX138" s="820">
        <f>'SAME1 Flight Tests 8-27-09'!AA53</f>
        <v>-6.8664520000000001E-4</v>
      </c>
      <c r="AY138" s="822"/>
      <c r="AZ138" s="822"/>
      <c r="BA138" s="820">
        <f>'SAME1 Flight Tests 8-27-09'!AC53</f>
        <v>4.8838045000000001</v>
      </c>
      <c r="BB138" s="822"/>
      <c r="BC138" s="822"/>
      <c r="BD138" s="820">
        <f>'SAME1 Flight Tests 8-27-09'!AB53</f>
        <v>5.6414489999999997</v>
      </c>
      <c r="BE138" s="820">
        <f>'SAME1 Flight Tests 8-27-09'!AD53</f>
        <v>4.6681819999999998</v>
      </c>
      <c r="BF138" s="826">
        <f>'SAME1 Flight Tests 8-27-09'!AE53</f>
        <v>36115</v>
      </c>
      <c r="BG138" s="806"/>
      <c r="BH138" s="806"/>
      <c r="BI138" s="805">
        <f>'SAME1 Flight Tests 8-27-09'!AF53</f>
        <v>26.416450000000005</v>
      </c>
      <c r="BJ138" s="805">
        <f>'SAME1 Flight Tests 8-27-09'!AG53</f>
        <v>30.194600000000001</v>
      </c>
      <c r="BK138" s="805">
        <f>'SAME1 Flight Tests 8-27-09'!AH53</f>
        <v>0.97326699999999988</v>
      </c>
      <c r="BL138" s="2158">
        <f>'SAME1 Flight Tests 8-27-09'!AK53</f>
        <v>1010553.8850986513</v>
      </c>
      <c r="BM138" s="805">
        <f>'SAME1 Flight Tests 8-27-09'!AL53</f>
        <v>179.6819752300683</v>
      </c>
      <c r="BN138" s="806"/>
      <c r="BO138" s="805"/>
      <c r="BP138" s="806"/>
      <c r="BQ138" s="805">
        <f>'SAME1 Flight Tests 8-27-09'!AM53</f>
        <v>68.239795999999998</v>
      </c>
      <c r="BR138" s="816">
        <f>'SAME1 Flight Tests 8-27-09'!AP53</f>
        <v>0.17780543707723964</v>
      </c>
      <c r="BS138" s="816">
        <f>'SAME1 Flight Tests 8-27-09'!AQ53</f>
        <v>0.38972921366338154</v>
      </c>
      <c r="BT138" s="816"/>
      <c r="BU138" s="816">
        <f>'SAME1 Flight Tests 8-27-09'!AS53</f>
        <v>2.4250886715837647</v>
      </c>
      <c r="BV138" s="816">
        <f>'SAME1 Flight Tests 8-27-09'!AT53</f>
        <v>0.12009808290984868</v>
      </c>
      <c r="BW138" s="807">
        <f>'SAME1 Flight Tests 8-27-09'!BB53</f>
        <v>1010553.8850986513</v>
      </c>
      <c r="BX138" s="807">
        <f>'SAME1 Flight Tests 8-27-09'!BC53</f>
        <v>994566.63806339353</v>
      </c>
      <c r="BY138" s="807">
        <f>'SAME1 Flight Tests 8-27-09'!BD53</f>
        <v>927965.8522076006</v>
      </c>
      <c r="BZ138" s="806"/>
      <c r="CA138" s="805">
        <f>'SAME1 Flight Tests 8-27-09'!BG53</f>
        <v>0.20885557939914159</v>
      </c>
      <c r="CB138" s="805">
        <f>'SAME1 Flight Tests 8-27-09'!BF53</f>
        <v>2.2599999999999998</v>
      </c>
      <c r="CC138" s="783"/>
      <c r="CD138" s="805"/>
      <c r="CE138" s="805">
        <f>'SAME1 Flight Tests 8-27-09'!BH53</f>
        <v>517.69385314585145</v>
      </c>
      <c r="CF138" s="1804">
        <f>'SAME1 Flight Tests 8-27-09'!BI53</f>
        <v>1.5200000000000768</v>
      </c>
      <c r="CG138" s="1804">
        <f>'SAME1 Flight Tests 8-27-09'!BJ53</f>
        <v>41</v>
      </c>
      <c r="CH138" s="1804">
        <f>'SAME1 Flight Tests 8-27-09'!BK53</f>
        <v>0</v>
      </c>
      <c r="CI138" s="1804">
        <f>'SAME1 Flight Tests 8-27-09'!BL53</f>
        <v>0.26936761578946006</v>
      </c>
      <c r="CJ138" s="1804">
        <f>'SAME1 Flight Tests 8-27-09'!BM53</f>
        <v>0.39546766061512001</v>
      </c>
      <c r="CK138" s="1804">
        <f>'SAME1 Flight Tests 8-27-09'!BN53</f>
        <v>0.99020594113323446</v>
      </c>
      <c r="CL138" s="2014"/>
      <c r="CM138" s="2"/>
      <c r="CN138" s="2"/>
      <c r="CO138" s="2"/>
      <c r="CP138" s="2"/>
      <c r="CQ138" s="2071">
        <f t="shared" si="18"/>
        <v>29617.728783909359</v>
      </c>
      <c r="CR138" s="2074">
        <f t="shared" si="10"/>
        <v>33.763561254003967</v>
      </c>
      <c r="CS138" s="2082">
        <f t="shared" si="11"/>
        <v>30.194600000000001</v>
      </c>
      <c r="CT138" s="2074">
        <f t="shared" si="12"/>
        <v>66936.067051635138</v>
      </c>
      <c r="CU138" s="2074">
        <f t="shared" si="13"/>
        <v>14.939628873453083</v>
      </c>
      <c r="CV138" s="1268">
        <v>116</v>
      </c>
      <c r="CW138" s="2074">
        <f t="shared" si="14"/>
        <v>11.090948869235906</v>
      </c>
      <c r="CX138" s="2071">
        <f t="shared" si="15"/>
        <v>371192.2485887158</v>
      </c>
      <c r="CY138" s="2074">
        <f t="shared" si="16"/>
        <v>11.901596658347406</v>
      </c>
      <c r="CZ138" s="2074">
        <f t="shared" si="17"/>
        <v>88.902718538619823</v>
      </c>
      <c r="DA138" s="2018"/>
    </row>
    <row r="139" spans="1:105" ht="16.5" customHeight="1" x14ac:dyDescent="0.25">
      <c r="A139" s="778">
        <v>1</v>
      </c>
      <c r="B139" s="779">
        <f>'SAME1 Flight Tests 8-27-09'!A54</f>
        <v>5</v>
      </c>
      <c r="C139" s="779" t="str">
        <f>'SAME1 Flight Tests 8-27-09'!B54</f>
        <v>Teflon</v>
      </c>
      <c r="D139" s="782"/>
      <c r="E139" s="779" t="str">
        <f>'SAME1 Flight Tests 8-27-09'!C54</f>
        <v>41 Ta</v>
      </c>
      <c r="F139" s="779">
        <f>'SAME1 Flight Tests 8-27-09'!D54</f>
        <v>2</v>
      </c>
      <c r="G139" s="779" t="str">
        <f>'SAME1 Flight Tests 8-27-09'!E54</f>
        <v>41a</v>
      </c>
      <c r="H139" s="779" t="str">
        <f>'SAME1 Flight Tests 8-27-09'!F54</f>
        <v xml:space="preserve">     Aging</v>
      </c>
      <c r="I139" s="779">
        <f>'SAME1 Flight Tests 8-27-09'!G54</f>
        <v>277</v>
      </c>
      <c r="J139" s="791">
        <f>'SAME1 Flight Tests 8-27-09'!H54</f>
        <v>39359</v>
      </c>
      <c r="K139" s="779">
        <f>'SAME1 Flight Tests 8-27-09'!I54</f>
        <v>0</v>
      </c>
      <c r="L139" s="779" t="str">
        <f>'SAME1 Flight Tests 8-27-09'!J54</f>
        <v>n</v>
      </c>
      <c r="M139" s="779" t="str">
        <f>'SAME1 Flight Tests 8-27-09'!K54</f>
        <v>n</v>
      </c>
      <c r="N139" s="779">
        <f>'SAME1 Flight Tests 8-27-09'!L54</f>
        <v>2</v>
      </c>
      <c r="O139" s="804">
        <f>'SAME1 Flight Tests 8-27-09'!M54</f>
        <v>1.44</v>
      </c>
      <c r="P139" s="805">
        <f>'SAME1 Flight Tests 8-27-09'!N54</f>
        <v>60</v>
      </c>
      <c r="Q139" s="805">
        <f>'SAME1 Flight Tests 8-27-09'!O54</f>
        <v>720</v>
      </c>
      <c r="R139" s="805">
        <f>'SAME1 Flight Tests 8-27-09'!P54</f>
        <v>8</v>
      </c>
      <c r="S139" s="806"/>
      <c r="T139" s="806"/>
      <c r="U139" s="805">
        <f>'SAME1 Flight Tests 8-27-09'!Q54</f>
        <v>807.16666666666663</v>
      </c>
      <c r="V139" s="806"/>
      <c r="W139" s="806"/>
      <c r="X139" s="806"/>
      <c r="Y139" s="806"/>
      <c r="Z139" s="806"/>
      <c r="AA139" s="805" t="str">
        <f>'SAME1 Flight Tests 8-27-09'!R54</f>
        <v>n</v>
      </c>
      <c r="AB139" s="805" t="str">
        <f>'SAME1 Flight Tests 8-27-09'!S54</f>
        <v>n</v>
      </c>
      <c r="AC139" s="805">
        <f>'SAME1 Flight Tests 8-27-09'!T54</f>
        <v>1</v>
      </c>
      <c r="AD139" s="806"/>
      <c r="AE139" s="805">
        <f>'SAME1 Flight Tests 8-27-09'!U54</f>
        <v>10</v>
      </c>
      <c r="AF139" s="806"/>
      <c r="AG139" s="816">
        <f>'SAME1 Flight Tests 8-27-09'!V54</f>
        <v>5.19567251427413E-2</v>
      </c>
      <c r="AH139" s="818">
        <f>'SAME1 Flight Tests 8-27-09'!W54</f>
        <v>0</v>
      </c>
      <c r="AI139" s="806"/>
      <c r="AJ139" s="806"/>
      <c r="AK139" s="806"/>
      <c r="AL139" s="806"/>
      <c r="AM139" s="806"/>
      <c r="AN139" s="806"/>
      <c r="AO139" s="806"/>
      <c r="AP139" s="806"/>
      <c r="AQ139" s="806"/>
      <c r="AR139" s="806"/>
      <c r="AS139" s="806"/>
      <c r="AT139" s="806"/>
      <c r="AU139" s="805">
        <f>'SAME1 Flight Tests 8-27-09'!X54</f>
        <v>1.52</v>
      </c>
      <c r="AV139" s="820">
        <f>'SAME1 Flight Tests 8-27-09'!Y54</f>
        <v>3.4151094736842111</v>
      </c>
      <c r="AW139" s="820">
        <f>'SAME1 Flight Tests 8-27-09'!Z54</f>
        <v>7.0672257894736836E-4</v>
      </c>
      <c r="AX139" s="820">
        <f>'SAME1 Flight Tests 8-27-09'!AA54</f>
        <v>-7.0672257894736836E-4</v>
      </c>
      <c r="AY139" s="822"/>
      <c r="AZ139" s="822"/>
      <c r="BA139" s="820">
        <f>'SAME1 Flight Tests 8-27-09'!AC54</f>
        <v>4.8614654999999996</v>
      </c>
      <c r="BB139" s="822"/>
      <c r="BC139" s="822"/>
      <c r="BD139" s="820">
        <f>'SAME1 Flight Tests 8-27-09'!AB54</f>
        <v>5.2670768421052632</v>
      </c>
      <c r="BE139" s="820">
        <f>'SAME1 Flight Tests 8-27-09'!AD54</f>
        <v>4.6800230000000003</v>
      </c>
      <c r="BF139" s="826">
        <f>'SAME1 Flight Tests 8-27-09'!AE54</f>
        <v>20590</v>
      </c>
      <c r="BG139" s="806"/>
      <c r="BH139" s="806"/>
      <c r="BI139" s="805">
        <f>'SAME1 Flight Tests 8-27-09'!AF54</f>
        <v>13.155899999999999</v>
      </c>
      <c r="BJ139" s="805">
        <f>'SAME1 Flight Tests 8-27-09'!AG54</f>
        <v>19.547599999999999</v>
      </c>
      <c r="BK139" s="805">
        <f>'SAME1 Flight Tests 8-27-09'!AH54</f>
        <v>0.5870538421052629</v>
      </c>
      <c r="BL139" s="2158">
        <f>'SAME1 Flight Tests 8-27-09'!AK54</f>
        <v>563835.38645896956</v>
      </c>
      <c r="BM139" s="805">
        <f>'SAME1 Flight Tests 8-27-09'!AL54</f>
        <v>102.64261980254548</v>
      </c>
      <c r="BN139" s="806"/>
      <c r="BO139" s="805"/>
      <c r="BP139" s="806"/>
      <c r="BQ139" s="805">
        <f>'SAME1 Flight Tests 8-27-09'!AM54</f>
        <v>44.177575999999995</v>
      </c>
      <c r="BR139" s="816">
        <f>'SAME1 Flight Tests 8-27-09'!AP54</f>
        <v>0.18204359333877107</v>
      </c>
      <c r="BS139" s="816">
        <f>'SAME1 Flight Tests 8-27-09'!AQ54</f>
        <v>0.4095106563201677</v>
      </c>
      <c r="BT139" s="816"/>
      <c r="BU139" s="816">
        <f>'SAME1 Flight Tests 8-27-09'!AS54</f>
        <v>2.4605824809110279</v>
      </c>
      <c r="BV139" s="816">
        <f>'SAME1 Flight Tests 8-27-09'!AT54</f>
        <v>0.12137535003189111</v>
      </c>
      <c r="BW139" s="807">
        <f>'SAME1 Flight Tests 8-27-09'!BB54</f>
        <v>563835.38645896956</v>
      </c>
      <c r="BX139" s="807">
        <f>'SAME1 Flight Tests 8-27-09'!BC54</f>
        <v>554720.68574026646</v>
      </c>
      <c r="BY139" s="807">
        <f>'SAME1 Flight Tests 8-27-09'!BD54</f>
        <v>522902.45440528099</v>
      </c>
      <c r="BZ139" s="806"/>
      <c r="CA139" s="805">
        <f>'SAME1 Flight Tests 8-27-09'!BG54</f>
        <v>0.12597721933589331</v>
      </c>
      <c r="CB139" s="805">
        <f>'SAME1 Flight Tests 8-27-09'!BF54</f>
        <v>2.2599999999999998</v>
      </c>
      <c r="CC139" s="783"/>
      <c r="CD139" s="805"/>
      <c r="CE139" s="805">
        <f>'SAME1 Flight Tests 8-27-09'!BH54</f>
        <v>517.69385314585145</v>
      </c>
      <c r="CF139" s="1804">
        <f>'SAME1 Flight Tests 8-27-09'!BI54</f>
        <v>1.5200000000000768</v>
      </c>
      <c r="CG139" s="1804">
        <f>'SAME1 Flight Tests 8-27-09'!BJ54</f>
        <v>41</v>
      </c>
      <c r="CH139" s="1804">
        <f>'SAME1 Flight Tests 8-27-09'!BK54</f>
        <v>0</v>
      </c>
      <c r="CI139" s="1804">
        <f>'SAME1 Flight Tests 8-27-09'!BL54</f>
        <v>0.17438516842104379</v>
      </c>
      <c r="CJ139" s="1804">
        <f>'SAME1 Flight Tests 8-27-09'!BM54</f>
        <v>0.35978099309246014</v>
      </c>
      <c r="CK139" s="1804">
        <f>'SAME1 Flight Tests 8-27-09'!BN54</f>
        <v>0.98603443939760194</v>
      </c>
      <c r="CL139" s="2014"/>
      <c r="CM139" s="2"/>
      <c r="CN139" s="2"/>
      <c r="CO139" s="2"/>
      <c r="CP139" s="2"/>
      <c r="CQ139" s="2071">
        <f t="shared" si="18"/>
        <v>25525.863458826698</v>
      </c>
      <c r="CR139" s="2074">
        <f t="shared" si="10"/>
        <v>39.175951936474284</v>
      </c>
      <c r="CS139" s="2082">
        <f t="shared" si="11"/>
        <v>19.547599999999999</v>
      </c>
      <c r="CT139" s="2074">
        <f t="shared" si="12"/>
        <v>57688.45141694833</v>
      </c>
      <c r="CU139" s="2074">
        <f t="shared" si="13"/>
        <v>17.334492007289509</v>
      </c>
      <c r="CV139" s="1268">
        <v>117</v>
      </c>
      <c r="CW139" s="2074">
        <f t="shared" si="14"/>
        <v>12.569258291359445</v>
      </c>
      <c r="CX139" s="2071">
        <f t="shared" si="15"/>
        <v>362550.52314408217</v>
      </c>
      <c r="CY139" s="2074">
        <f t="shared" si="16"/>
        <v>10.501812990090393</v>
      </c>
      <c r="CZ139" s="2074">
        <f t="shared" si="17"/>
        <v>91.021796669385537</v>
      </c>
      <c r="DA139" s="2018"/>
    </row>
    <row r="140" spans="1:105" ht="16.5" customHeight="1" x14ac:dyDescent="0.25">
      <c r="A140" s="780">
        <v>2</v>
      </c>
      <c r="B140" s="784">
        <f>'SAME R Results'!A5</f>
        <v>1</v>
      </c>
      <c r="C140" s="785" t="str">
        <f>'SAME R Results'!B5</f>
        <v>Teflon</v>
      </c>
      <c r="D140" s="784" t="str">
        <f>'SAME R Results'!C5</f>
        <v>T01</v>
      </c>
      <c r="E140" s="784" t="str">
        <f>'SAME R Results'!D5</f>
        <v>3T</v>
      </c>
      <c r="F140" s="784">
        <f>'SAME R Results'!E5</f>
        <v>3</v>
      </c>
      <c r="G140" s="784">
        <f>'SAME R Results'!F5</f>
        <v>50</v>
      </c>
      <c r="H140" s="785" t="str">
        <f>'SAME R Results'!G5</f>
        <v>Baseline High RT/R0</v>
      </c>
      <c r="I140" s="784" t="str">
        <f>'SAME R Results'!H5</f>
        <v>201 11:00</v>
      </c>
      <c r="J140" s="786">
        <f>'SAME R Results'!I5</f>
        <v>40379.291666666664</v>
      </c>
      <c r="K140" s="784">
        <f>'SAME R Results'!J5</f>
        <v>0</v>
      </c>
      <c r="L140" s="788"/>
      <c r="M140" s="788"/>
      <c r="N140" s="784">
        <f>'SAME R Results'!K5</f>
        <v>8.1</v>
      </c>
      <c r="O140" s="793">
        <f>'SAME R Results'!L5</f>
        <v>1.4524143054229013</v>
      </c>
      <c r="P140" s="784">
        <f>'SAME R Results'!M5</f>
        <v>60</v>
      </c>
      <c r="Q140" s="784">
        <f>'SAME R Results'!N5</f>
        <v>11</v>
      </c>
      <c r="R140" s="784">
        <f>'SAME R Results'!O5</f>
        <v>8</v>
      </c>
      <c r="S140" s="784" t="str">
        <f>'SAME R Results'!P5</f>
        <v>n</v>
      </c>
      <c r="T140" s="784">
        <f>'SAME R Results'!Q5</f>
        <v>0</v>
      </c>
      <c r="U140" s="784">
        <f>'SAME R Results'!R5</f>
        <v>33.200000000000003</v>
      </c>
      <c r="V140" s="784" t="str">
        <f>'SAME R Results'!S5</f>
        <v>y</v>
      </c>
      <c r="W140" s="784">
        <f>'SAME R Results'!T5</f>
        <v>75</v>
      </c>
      <c r="X140" s="784" t="str">
        <f>'SAME R Results'!U5</f>
        <v>n</v>
      </c>
      <c r="Y140" s="784" t="str">
        <f>'SAME R Results'!V5</f>
        <v>y</v>
      </c>
      <c r="Z140" s="784" t="str">
        <f>'SAME R Results'!W5</f>
        <v>y</v>
      </c>
      <c r="AA140" s="784" t="str">
        <f>'SAME R Results'!X5</f>
        <v>n</v>
      </c>
      <c r="AB140" s="784" t="str">
        <f>'SAME R Results'!Y5</f>
        <v>n</v>
      </c>
      <c r="AC140" s="789"/>
      <c r="AD140" s="784" t="str">
        <f>'SAME R Results'!Z5</f>
        <v>y</v>
      </c>
      <c r="AE140" s="784">
        <f>'SAME R Results'!AA5</f>
        <v>10</v>
      </c>
      <c r="AF140" s="784" t="str">
        <f>'SAME R Results'!AB5</f>
        <v>y</v>
      </c>
      <c r="AG140" s="817">
        <f>'SAME R Results'!AC5</f>
        <v>5.19567251427413E-2</v>
      </c>
      <c r="AH140" s="819">
        <f>'SAME R Results'!AD5</f>
        <v>0</v>
      </c>
      <c r="AI140" s="784">
        <f>'SAME R Results'!AE5</f>
        <v>0</v>
      </c>
      <c r="AJ140" s="784">
        <f>'SAME R Results'!AF5</f>
        <v>0</v>
      </c>
      <c r="AK140" s="784">
        <f>'SAME R Results'!AG5</f>
        <v>0</v>
      </c>
      <c r="AL140" s="784">
        <f>'SAME R Results'!AH5</f>
        <v>0</v>
      </c>
      <c r="AM140" s="784">
        <f>'SAME R Results'!AI5</f>
        <v>0</v>
      </c>
      <c r="AN140" s="784">
        <f>'SAME R Results'!AJ5</f>
        <v>0</v>
      </c>
      <c r="AO140" s="784">
        <f>'SAME R Results'!AK5</f>
        <v>0</v>
      </c>
      <c r="AP140" s="784">
        <f>'SAME R Results'!AL5</f>
        <v>0</v>
      </c>
      <c r="AQ140" s="784">
        <f>'SAME R Results'!AM5</f>
        <v>0</v>
      </c>
      <c r="AR140" s="817">
        <f>'SAME R Results'!AN5</f>
        <v>0</v>
      </c>
      <c r="AS140" s="819">
        <f>'SAME R Results'!AO5</f>
        <v>0</v>
      </c>
      <c r="AT140" s="784">
        <f>'SAME R Results'!AP5</f>
        <v>0</v>
      </c>
      <c r="AU140" s="789"/>
      <c r="AV140" s="821">
        <f>'SAME R Results'!AQ5</f>
        <v>0</v>
      </c>
      <c r="AW140" s="821">
        <f>'SAME R Results'!AR5</f>
        <v>3.4159999999999999</v>
      </c>
      <c r="AX140" s="821">
        <f>'SAME R Results'!AS5</f>
        <v>0</v>
      </c>
      <c r="AY140" s="821">
        <f>'SAME R Results'!AT5</f>
        <v>0</v>
      </c>
      <c r="AZ140" s="824"/>
      <c r="BA140" s="824"/>
      <c r="BB140" s="821">
        <f>'SAME R Results'!AU5</f>
        <v>0.37197884999999997</v>
      </c>
      <c r="BC140" s="821">
        <f>'SAME R Results'!AV5</f>
        <v>2.6800000000000001E-2</v>
      </c>
      <c r="BD140" s="821">
        <f>'SAME R Results'!AW5</f>
        <v>6.9054574999999998</v>
      </c>
      <c r="BE140" s="821">
        <f>'SAME R Results'!AX5</f>
        <v>4.6738274999999998</v>
      </c>
      <c r="BF140" s="827">
        <f>'SAME R Results'!AY5</f>
        <v>111735</v>
      </c>
      <c r="BG140" s="784">
        <f>'SAME R Results'!AZ5</f>
        <v>0.46403510000000009</v>
      </c>
      <c r="BH140" s="784">
        <f>'SAME R Results'!BA5</f>
        <v>8.2000000000000003E-2</v>
      </c>
      <c r="BI140" s="789"/>
      <c r="BJ140" s="784">
        <f>'SAME R Results'!BB5</f>
        <v>30.150949999999995</v>
      </c>
      <c r="BK140" s="784">
        <f>'SAME R Results'!BC5</f>
        <v>2.23163</v>
      </c>
      <c r="BL140" s="2159">
        <f>'SAME R Results'!BD5</f>
        <v>3654789.4777492345</v>
      </c>
      <c r="BM140" s="784">
        <f>'SAME R Results'!BE5</f>
        <v>541.22426782057232</v>
      </c>
      <c r="BN140" s="784">
        <f>'SAME R Results'!BF5</f>
        <v>0.34517884999999998</v>
      </c>
      <c r="BO140" s="784">
        <f>'SAME R Results'!BG5</f>
        <v>9.5508775000000018E-2</v>
      </c>
      <c r="BP140" s="789"/>
      <c r="BQ140" s="784">
        <f>'SAME R Results'!BH5</f>
        <v>68.141146999999975</v>
      </c>
      <c r="BR140" s="817">
        <f>'SAME R Results'!BI5</f>
        <v>0.14808630459171615</v>
      </c>
      <c r="BS140" s="817">
        <f>'SAME R Results'!BJ5</f>
        <v>0.25295421677328306</v>
      </c>
      <c r="BT140" s="817">
        <f>'SAME R Results'!BL5</f>
        <v>3.6141061384150297</v>
      </c>
      <c r="BU140" s="817">
        <f>'SAME R Results'!BM5</f>
        <v>2.0786515528876603</v>
      </c>
      <c r="BV140" s="817">
        <f>'SAME R Results'!BN5</f>
        <v>0.11330560179039686</v>
      </c>
      <c r="BW140" s="784">
        <f>'SAME R Results'!BO5</f>
        <v>3654789.4777492345</v>
      </c>
      <c r="BX140" s="784">
        <f>'SAME R Results'!BP5</f>
        <v>3408235.496242383</v>
      </c>
      <c r="BY140" s="784">
        <f>'SAME R Results'!BQ5</f>
        <v>3023464.4368640776</v>
      </c>
      <c r="BZ140" s="784">
        <f>'SAME R Results'!BR5</f>
        <v>541.22426782057232</v>
      </c>
      <c r="CA140" s="784">
        <f>'SAME R Results'!BS5</f>
        <v>0.49534537867353279</v>
      </c>
      <c r="CB140" s="784">
        <f>'SAME R Results'!BT5</f>
        <v>2.2599999999999998</v>
      </c>
      <c r="CC140" s="784">
        <f>'SAME R Results'!BV5</f>
        <v>1</v>
      </c>
      <c r="CD140" s="880">
        <f>'SAME R Results'!BW5</f>
        <v>2.2000000000000002</v>
      </c>
      <c r="CE140" s="1086">
        <f>'SAME R Results'!BZ5</f>
        <v>529.63562470856755</v>
      </c>
      <c r="CF140" s="1777">
        <f>'SAME R Results'!CA5</f>
        <v>0</v>
      </c>
      <c r="CG140" s="1777">
        <f>'SAME R Results'!CB5</f>
        <v>0</v>
      </c>
      <c r="CH140" s="1777">
        <f>'SAME R Results'!CC5</f>
        <v>0</v>
      </c>
      <c r="CI140" s="1777">
        <f>'SAME R Results'!CD5</f>
        <v>0</v>
      </c>
      <c r="CJ140" s="1777"/>
      <c r="CK140" s="1777"/>
      <c r="CL140" s="2015">
        <f>'SAME R Results'!CI5</f>
        <v>5</v>
      </c>
      <c r="CM140" s="2015" t="str">
        <f>'SAME R Results'!CJ5</f>
        <v>Teflon</v>
      </c>
      <c r="CN140" s="2016">
        <f>'SAME R Results'!CK5</f>
        <v>0.14808630459171615</v>
      </c>
      <c r="CO140" s="2016">
        <f>'SAME R Results'!CL5</f>
        <v>5.0656448445166339E-3</v>
      </c>
      <c r="CP140" s="2016">
        <f>'SAME R Results'!CM5</f>
        <v>2.0410251144542601E-2</v>
      </c>
      <c r="CQ140" s="2071">
        <f t="shared" si="18"/>
        <v>107271.14639702898</v>
      </c>
      <c r="CR140" s="2074">
        <f t="shared" si="10"/>
        <v>9.3221712789273994</v>
      </c>
      <c r="CS140" s="2082">
        <f t="shared" si="11"/>
        <v>30.150949999999991</v>
      </c>
      <c r="CT140" s="2074">
        <f t="shared" si="12"/>
        <v>242432.79085728546</v>
      </c>
      <c r="CU140" s="2074">
        <f t="shared" si="13"/>
        <v>4.1248545481979653</v>
      </c>
      <c r="CV140" s="1268">
        <v>118</v>
      </c>
      <c r="CW140" s="2074">
        <f t="shared" si="14"/>
        <v>3.6767802523217887</v>
      </c>
      <c r="CX140" s="2071">
        <f t="shared" si="15"/>
        <v>445686.04896966275</v>
      </c>
      <c r="CY140" s="2074">
        <f t="shared" si="16"/>
        <v>35.900976109911795</v>
      </c>
      <c r="CZ140" s="2074">
        <f t="shared" si="17"/>
        <v>74.043152295858079</v>
      </c>
    </row>
    <row r="141" spans="1:105" ht="16.5" customHeight="1" x14ac:dyDescent="0.25">
      <c r="A141" s="780">
        <v>2</v>
      </c>
      <c r="B141" s="784">
        <f>'SAME R Results'!A14</f>
        <v>2</v>
      </c>
      <c r="C141" s="785" t="str">
        <f>'SAME R Results'!B14</f>
        <v>Teflon</v>
      </c>
      <c r="D141" s="784" t="str">
        <f>'SAME R Results'!C14</f>
        <v>T02</v>
      </c>
      <c r="E141" s="784" t="str">
        <f>'SAME R Results'!D14</f>
        <v>9 T</v>
      </c>
      <c r="F141" s="784">
        <f>'SAME R Results'!E14</f>
        <v>5</v>
      </c>
      <c r="G141" s="784">
        <f>'SAME R Results'!F14</f>
        <v>56</v>
      </c>
      <c r="H141" s="785" t="str">
        <f>'SAME R Results'!G14</f>
        <v>Baseline</v>
      </c>
      <c r="I141" s="784">
        <f>'SAME R Results'!H14</f>
        <v>210</v>
      </c>
      <c r="J141" s="786">
        <f>'SAME R Results'!I14</f>
        <v>40388</v>
      </c>
      <c r="K141" s="784">
        <f>'SAME R Results'!J14</f>
        <v>0</v>
      </c>
      <c r="L141" s="788"/>
      <c r="M141" s="788"/>
      <c r="N141" s="784">
        <f>'SAME R Results'!K14</f>
        <v>8.1</v>
      </c>
      <c r="O141" s="793">
        <f>'SAME R Results'!L14</f>
        <v>1.4450000000000001</v>
      </c>
      <c r="P141" s="784">
        <f>'SAME R Results'!M14</f>
        <v>60</v>
      </c>
      <c r="Q141" s="784">
        <f>'SAME R Results'!N14</f>
        <v>11</v>
      </c>
      <c r="R141" s="784">
        <f>'SAME R Results'!O14</f>
        <v>8</v>
      </c>
      <c r="S141" s="784" t="str">
        <f>'SAME R Results'!P14</f>
        <v>n</v>
      </c>
      <c r="T141" s="784" t="str">
        <f>'SAME R Results'!Q14</f>
        <v>n</v>
      </c>
      <c r="U141" s="784">
        <f>'SAME R Results'!R14</f>
        <v>40.6</v>
      </c>
      <c r="V141" s="784" t="str">
        <f>'SAME R Results'!S14</f>
        <v>y</v>
      </c>
      <c r="W141" s="784">
        <f>'SAME R Results'!T14</f>
        <v>75</v>
      </c>
      <c r="X141" s="784" t="str">
        <f>'SAME R Results'!U14</f>
        <v>n</v>
      </c>
      <c r="Y141" s="784" t="str">
        <f>'SAME R Results'!V14</f>
        <v>y</v>
      </c>
      <c r="Z141" s="784" t="str">
        <f>'SAME R Results'!W14</f>
        <v>y</v>
      </c>
      <c r="AA141" s="784" t="str">
        <f>'SAME R Results'!X14</f>
        <v>n</v>
      </c>
      <c r="AB141" s="784" t="str">
        <f>'SAME R Results'!Y14</f>
        <v>n</v>
      </c>
      <c r="AC141" s="789"/>
      <c r="AD141" s="784" t="str">
        <f>'SAME R Results'!Z14</f>
        <v>y</v>
      </c>
      <c r="AE141" s="784">
        <f>'SAME R Results'!AA14</f>
        <v>10</v>
      </c>
      <c r="AF141" s="784" t="str">
        <f>'SAME R Results'!AB14</f>
        <v>y</v>
      </c>
      <c r="AG141" s="817">
        <f>'SAME R Results'!AC14</f>
        <v>5.19567251427413E-2</v>
      </c>
      <c r="AH141" s="819">
        <f>'SAME R Results'!AD14</f>
        <v>0</v>
      </c>
      <c r="AI141" s="784">
        <f>'SAME R Results'!AE14</f>
        <v>0</v>
      </c>
      <c r="AJ141" s="784">
        <f>'SAME R Results'!AF14</f>
        <v>0</v>
      </c>
      <c r="AK141" s="784">
        <f>'SAME R Results'!AG14</f>
        <v>0</v>
      </c>
      <c r="AL141" s="784">
        <f>'SAME R Results'!AH14</f>
        <v>0</v>
      </c>
      <c r="AM141" s="784">
        <f>'SAME R Results'!AI14</f>
        <v>0</v>
      </c>
      <c r="AN141" s="784">
        <f>'SAME R Results'!AJ14</f>
        <v>0</v>
      </c>
      <c r="AO141" s="784">
        <f>'SAME R Results'!AK14</f>
        <v>0</v>
      </c>
      <c r="AP141" s="784">
        <f>'SAME R Results'!AL14</f>
        <v>0</v>
      </c>
      <c r="AQ141" s="784">
        <f>'SAME R Results'!AM14</f>
        <v>0</v>
      </c>
      <c r="AR141" s="817">
        <f>'SAME R Results'!AN14</f>
        <v>0</v>
      </c>
      <c r="AS141" s="819">
        <f>'SAME R Results'!AO14</f>
        <v>0</v>
      </c>
      <c r="AT141" s="784">
        <f>'SAME R Results'!AP14</f>
        <v>0</v>
      </c>
      <c r="AU141" s="789"/>
      <c r="AV141" s="821">
        <f>'SAME R Results'!AQ14</f>
        <v>0</v>
      </c>
      <c r="AW141" s="821">
        <f>'SAME R Results'!AR14</f>
        <v>0.1842</v>
      </c>
      <c r="AX141" s="821">
        <f>'SAME R Results'!AS14</f>
        <v>0</v>
      </c>
      <c r="AY141" s="821">
        <f>'SAME R Results'!AT14</f>
        <v>0</v>
      </c>
      <c r="AZ141" s="824"/>
      <c r="BA141" s="824"/>
      <c r="BB141" s="821">
        <f>'SAME R Results'!AU14</f>
        <v>0.14634710000000001</v>
      </c>
      <c r="BC141" s="821">
        <f>'SAME R Results'!AV14</f>
        <v>2.6800000000000001E-2</v>
      </c>
      <c r="BD141" s="821">
        <f>'SAME R Results'!AW14</f>
        <v>6.4934835000000009</v>
      </c>
      <c r="BE141" s="821">
        <f>'SAME R Results'!AX14</f>
        <v>4.660736</v>
      </c>
      <c r="BF141" s="827">
        <f>'SAME R Results'!AY14</f>
        <v>99795</v>
      </c>
      <c r="BG141" s="784">
        <f>'SAME R Results'!AZ14</f>
        <v>0.22479245000000003</v>
      </c>
      <c r="BH141" s="784">
        <f>'SAME R Results'!BA14</f>
        <v>8.2000000000000003E-2</v>
      </c>
      <c r="BI141" s="789"/>
      <c r="BJ141" s="784">
        <f>'SAME R Results'!BB14</f>
        <v>9.7255000000000003</v>
      </c>
      <c r="BK141" s="784">
        <f>'SAME R Results'!BC14</f>
        <v>1.8327475000000009</v>
      </c>
      <c r="BL141" s="2159">
        <f>'SAME R Results'!BD14</f>
        <v>3037043.9171539079</v>
      </c>
      <c r="BM141" s="784">
        <f>'SAME R Results'!BE14</f>
        <v>400.39400960857876</v>
      </c>
      <c r="BN141" s="784">
        <f>'SAME R Results'!BF14</f>
        <v>0.1195471</v>
      </c>
      <c r="BO141" s="784">
        <f>'SAME R Results'!BG14</f>
        <v>3.5698112500000004E-2</v>
      </c>
      <c r="BP141" s="789"/>
      <c r="BQ141" s="784">
        <f>'SAME R Results'!BH14</f>
        <v>21.97963</v>
      </c>
      <c r="BR141" s="817">
        <f>'SAME R Results'!BI14</f>
        <v>0.13183675328073566</v>
      </c>
      <c r="BS141" s="817">
        <f>'SAME R Results'!BJ14</f>
        <v>0.18452250171432627</v>
      </c>
      <c r="BT141" s="817">
        <f>'SAME R Results'!BL14</f>
        <v>3.3488353200746954</v>
      </c>
      <c r="BU141" s="817">
        <f>'SAME R Results'!BM14</f>
        <v>1.7857412174371969</v>
      </c>
      <c r="BV141" s="817">
        <f>'SAME R Results'!BN14</f>
        <v>0.11143717188099855</v>
      </c>
      <c r="BW141" s="784">
        <f>'SAME R Results'!BO14</f>
        <v>3037043.9171539079</v>
      </c>
      <c r="BX141" s="784">
        <f>'SAME R Results'!BP14</f>
        <v>2992867.0566282663</v>
      </c>
      <c r="BY141" s="784">
        <f>'SAME R Results'!BQ14</f>
        <v>2686519.7362136026</v>
      </c>
      <c r="BZ141" s="784">
        <f>'SAME R Results'!BR14</f>
        <v>400.39400960857876</v>
      </c>
      <c r="CA141" s="784">
        <f>'SAME R Results'!BS14</f>
        <v>0.40680713397851387</v>
      </c>
      <c r="CB141" s="784">
        <f>'SAME R Results'!BT14</f>
        <v>2.2599999999999998</v>
      </c>
      <c r="CC141" s="784">
        <f>'SAME R Results'!BV14</f>
        <v>1</v>
      </c>
      <c r="CD141" s="880">
        <f>'SAME R Results'!BW14</f>
        <v>2.2000000000000002</v>
      </c>
      <c r="CE141" s="1086">
        <f>'SAME R Results'!BZ14</f>
        <v>514.13740453829121</v>
      </c>
      <c r="CF141" s="1777">
        <f>'SAME R Results'!CA14</f>
        <v>4.9966666666667603</v>
      </c>
      <c r="CG141" s="1777" t="str">
        <f>'SAME R Results'!CB14</f>
        <v xml:space="preserve"> 09T</v>
      </c>
      <c r="CH141" s="1777">
        <f>'SAME R Results'!CC14</f>
        <v>210</v>
      </c>
      <c r="CI141" s="1777">
        <f>'SAME R Results'!CD14</f>
        <v>2.6393151434289032E-2</v>
      </c>
      <c r="CJ141" s="1777"/>
      <c r="CK141" s="1777"/>
      <c r="CL141" s="2015">
        <f>'SAME R Results'!CI14</f>
        <v>14</v>
      </c>
      <c r="CM141" s="2015" t="str">
        <f>'SAME R Results'!CJ14</f>
        <v>Teflon</v>
      </c>
      <c r="CN141" s="2016">
        <f>'SAME R Results'!CK14</f>
        <v>0.13183675328073566</v>
      </c>
      <c r="CO141" s="2016">
        <f>'SAME R Results'!CL14</f>
        <v>5.4389951059230753E-3</v>
      </c>
      <c r="CP141" s="2016">
        <f>'SAME R Results'!CM14</f>
        <v>2.1988858698260273E-2</v>
      </c>
      <c r="CQ141" s="2071">
        <f t="shared" si="18"/>
        <v>276350.77725638764</v>
      </c>
      <c r="CR141" s="2074">
        <f t="shared" si="10"/>
        <v>3.6185894243830488</v>
      </c>
      <c r="CS141" s="2082">
        <f t="shared" si="11"/>
        <v>9.7255000000000003</v>
      </c>
      <c r="CT141" s="2074">
        <f t="shared" si="12"/>
        <v>624552.75659943605</v>
      </c>
      <c r="CU141" s="2074">
        <f t="shared" si="13"/>
        <v>1.601145763001349</v>
      </c>
      <c r="CV141" s="1268">
        <v>119</v>
      </c>
      <c r="CW141" s="2074">
        <f t="shared" si="14"/>
        <v>1.6031283800362013</v>
      </c>
      <c r="CX141" s="2071">
        <f t="shared" si="15"/>
        <v>500619.12446719891</v>
      </c>
      <c r="CY141" s="2074">
        <f t="shared" si="16"/>
        <v>82.33900768260321</v>
      </c>
      <c r="CZ141" s="2074">
        <f t="shared" si="17"/>
        <v>65.918376640367825</v>
      </c>
    </row>
    <row r="142" spans="1:105" s="11" customFormat="1" ht="16.5" customHeight="1" x14ac:dyDescent="0.25">
      <c r="A142" s="780">
        <v>2</v>
      </c>
      <c r="B142" s="784">
        <f>'SAME R Results'!A16</f>
        <v>2</v>
      </c>
      <c r="C142" s="785" t="str">
        <f>'SAME R Results'!B16</f>
        <v>Teflon</v>
      </c>
      <c r="D142" s="784" t="str">
        <f>'SAME R Results'!C16</f>
        <v>T03</v>
      </c>
      <c r="E142" s="784" t="str">
        <f>'SAME R Results'!D16</f>
        <v>11 T</v>
      </c>
      <c r="F142" s="784">
        <f>'SAME R Results'!E16</f>
        <v>6</v>
      </c>
      <c r="G142" s="784">
        <f>'SAME R Results'!F16</f>
        <v>58</v>
      </c>
      <c r="H142" s="785" t="str">
        <f>'SAME R Results'!G16</f>
        <v>Baseline aging</v>
      </c>
      <c r="I142" s="784">
        <f>'SAME R Results'!H16</f>
        <v>211</v>
      </c>
      <c r="J142" s="786">
        <f>'SAME R Results'!I16</f>
        <v>40389</v>
      </c>
      <c r="K142" s="784">
        <f>'SAME R Results'!J16</f>
        <v>0</v>
      </c>
      <c r="L142" s="788"/>
      <c r="M142" s="788"/>
      <c r="N142" s="784">
        <f>'SAME R Results'!K16</f>
        <v>8.1</v>
      </c>
      <c r="O142" s="793">
        <f>'SAME R Results'!L16</f>
        <v>1.4450000000000001</v>
      </c>
      <c r="P142" s="784">
        <f>'SAME R Results'!M16</f>
        <v>60</v>
      </c>
      <c r="Q142" s="784">
        <f>'SAME R Results'!N16</f>
        <v>11</v>
      </c>
      <c r="R142" s="784">
        <f>'SAME R Results'!O16</f>
        <v>8</v>
      </c>
      <c r="S142" s="784" t="str">
        <f>'SAME R Results'!P16</f>
        <v>n</v>
      </c>
      <c r="T142" s="784" t="str">
        <f>'SAME R Results'!Q16</f>
        <v>n</v>
      </c>
      <c r="U142" s="784">
        <f>'SAME R Results'!R16</f>
        <v>34.4</v>
      </c>
      <c r="V142" s="784" t="str">
        <f>'SAME R Results'!S16</f>
        <v>y</v>
      </c>
      <c r="W142" s="784">
        <f>'SAME R Results'!T16</f>
        <v>75</v>
      </c>
      <c r="X142" s="784" t="str">
        <f>'SAME R Results'!U16</f>
        <v>n</v>
      </c>
      <c r="Y142" s="784" t="str">
        <f>'SAME R Results'!V16</f>
        <v>y</v>
      </c>
      <c r="Z142" s="784" t="str">
        <f>'SAME R Results'!W16</f>
        <v>y</v>
      </c>
      <c r="AA142" s="784" t="str">
        <f>'SAME R Results'!X16</f>
        <v>n</v>
      </c>
      <c r="AB142" s="784" t="str">
        <f>'SAME R Results'!Y16</f>
        <v>n</v>
      </c>
      <c r="AC142" s="789"/>
      <c r="AD142" s="784" t="str">
        <f>'SAME R Results'!Z16</f>
        <v>y</v>
      </c>
      <c r="AE142" s="784">
        <f>'SAME R Results'!AA16</f>
        <v>10</v>
      </c>
      <c r="AF142" s="784" t="str">
        <f>'SAME R Results'!AB16</f>
        <v>y</v>
      </c>
      <c r="AG142" s="817">
        <f>'SAME R Results'!AC16</f>
        <v>5.19567251427413E-2</v>
      </c>
      <c r="AH142" s="819">
        <f>'SAME R Results'!AD16</f>
        <v>0</v>
      </c>
      <c r="AI142" s="784">
        <f>'SAME R Results'!AE16</f>
        <v>0</v>
      </c>
      <c r="AJ142" s="784">
        <f>'SAME R Results'!AF16</f>
        <v>0</v>
      </c>
      <c r="AK142" s="784">
        <f>'SAME R Results'!AG16</f>
        <v>0</v>
      </c>
      <c r="AL142" s="784">
        <f>'SAME R Results'!AH16</f>
        <v>0</v>
      </c>
      <c r="AM142" s="784">
        <f>'SAME R Results'!AI16</f>
        <v>0</v>
      </c>
      <c r="AN142" s="784">
        <f>'SAME R Results'!AJ16</f>
        <v>0</v>
      </c>
      <c r="AO142" s="784">
        <f>'SAME R Results'!AK16</f>
        <v>0</v>
      </c>
      <c r="AP142" s="784">
        <f>'SAME R Results'!AL16</f>
        <v>0</v>
      </c>
      <c r="AQ142" s="784">
        <f>'SAME R Results'!AM16</f>
        <v>0</v>
      </c>
      <c r="AR142" s="817">
        <f>'SAME R Results'!AN16</f>
        <v>0</v>
      </c>
      <c r="AS142" s="819">
        <f>'SAME R Results'!AO16</f>
        <v>0</v>
      </c>
      <c r="AT142" s="784">
        <f>'SAME R Results'!AP16</f>
        <v>0</v>
      </c>
      <c r="AU142" s="789"/>
      <c r="AV142" s="821">
        <f>'SAME R Results'!AQ16</f>
        <v>0</v>
      </c>
      <c r="AW142" s="821">
        <f>'SAME R Results'!AR16</f>
        <v>0.188</v>
      </c>
      <c r="AX142" s="821">
        <f>'SAME R Results'!AS16</f>
        <v>0</v>
      </c>
      <c r="AY142" s="821">
        <f>'SAME R Results'!AT16</f>
        <v>0</v>
      </c>
      <c r="AZ142" s="824"/>
      <c r="BA142" s="824"/>
      <c r="BB142" s="821">
        <f>'SAME R Results'!AU16</f>
        <v>8.422855999999998E-2</v>
      </c>
      <c r="BC142" s="821">
        <f>'SAME R Results'!AV16</f>
        <v>2.6800000000000001E-2</v>
      </c>
      <c r="BD142" s="821">
        <f>'SAME R Results'!AW16</f>
        <v>5.3473210000000009</v>
      </c>
      <c r="BE142" s="821">
        <f>'SAME R Results'!AX16</f>
        <v>4.7119444999999995</v>
      </c>
      <c r="BF142" s="827">
        <f>'SAME R Results'!AY16</f>
        <v>71725</v>
      </c>
      <c r="BG142" s="784">
        <f>'SAME R Results'!AZ16</f>
        <v>0.1441955</v>
      </c>
      <c r="BH142" s="784">
        <f>'SAME R Results'!BA16</f>
        <v>8.2000000000000003E-2</v>
      </c>
      <c r="BI142" s="789"/>
      <c r="BJ142" s="784">
        <f>'SAME R Results'!BB16</f>
        <v>3.5743500000000004</v>
      </c>
      <c r="BK142" s="784">
        <f>'SAME R Results'!BC16</f>
        <v>0.63537650000000134</v>
      </c>
      <c r="BL142" s="2159">
        <f>'SAME R Results'!BD16</f>
        <v>2105294.5686913007</v>
      </c>
      <c r="BM142" s="784">
        <f>'SAME R Results'!BE16</f>
        <v>111.85065367881325</v>
      </c>
      <c r="BN142" s="784">
        <f>'SAME R Results'!BF16</f>
        <v>5.7428559999999976E-2</v>
      </c>
      <c r="BO142" s="784">
        <f>'SAME R Results'!BG16</f>
        <v>1.5548875E-2</v>
      </c>
      <c r="BP142" s="789"/>
      <c r="BQ142" s="784">
        <f>'SAME R Results'!BH16</f>
        <v>8.0780309999999993</v>
      </c>
      <c r="BR142" s="817">
        <f>'SAME R Results'!BI16</f>
        <v>5.3128267816860503E-2</v>
      </c>
      <c r="BS142" s="817">
        <f>'SAME R Results'!BJ16</f>
        <v>0.14934491754394455</v>
      </c>
      <c r="BT142" s="817">
        <f>'SAME R Results'!BL16</f>
        <v>3.6934221929239239</v>
      </c>
      <c r="BU142" s="817">
        <f>'SAME R Results'!BM16</f>
        <v>2.7638822532432576</v>
      </c>
      <c r="BV142" s="817">
        <f>'SAME R Results'!BN16</f>
        <v>3.1687885565052865E-2</v>
      </c>
      <c r="BW142" s="784">
        <f>'SAME R Results'!BO16</f>
        <v>2105294.5686913007</v>
      </c>
      <c r="BX142" s="784">
        <f>'SAME R Results'!BP16</f>
        <v>2073543.6260468629</v>
      </c>
      <c r="BY142" s="784">
        <f>'SAME R Results'!BQ16</f>
        <v>1892114.5983492436</v>
      </c>
      <c r="BZ142" s="784">
        <f>'SAME R Results'!BR16</f>
        <v>111.85065367881325</v>
      </c>
      <c r="CA142" s="784">
        <f>'SAME R Results'!BS16</f>
        <v>0.14103180768889312</v>
      </c>
      <c r="CB142" s="784">
        <f>'SAME R Results'!BT16</f>
        <v>2.2599999999999998</v>
      </c>
      <c r="CC142" s="784">
        <f>'SAME R Results'!BV16</f>
        <v>1</v>
      </c>
      <c r="CD142" s="880">
        <f>'SAME R Results'!BW16</f>
        <v>2.2000000000000002</v>
      </c>
      <c r="CE142" s="1086">
        <f>'SAME R Results'!BZ16</f>
        <v>516.33842203068309</v>
      </c>
      <c r="CF142" s="1777">
        <f>'SAME R Results'!CA16</f>
        <v>0.91333333333332156</v>
      </c>
      <c r="CG142" s="1777" t="str">
        <f>'SAME R Results'!CB16</f>
        <v xml:space="preserve"> 11T</v>
      </c>
      <c r="CH142" s="1777">
        <f>'SAME R Results'!CC16</f>
        <v>211</v>
      </c>
      <c r="CI142" s="1777">
        <f>'SAME R Results'!CD16</f>
        <v>5.3067356934307253E-2</v>
      </c>
      <c r="CJ142" s="1777"/>
      <c r="CK142" s="1777"/>
      <c r="CL142" s="2015">
        <f>'SAME R Results'!CI16</f>
        <v>16</v>
      </c>
      <c r="CM142" s="2015" t="str">
        <f>'SAME R Results'!CJ16</f>
        <v>Teflon</v>
      </c>
      <c r="CN142" s="2016">
        <f>'SAME R Results'!CK16</f>
        <v>5.3128267816860503E-2</v>
      </c>
      <c r="CO142" s="2016">
        <f>'SAME R Results'!CL16</f>
        <v>7.1092274837766751E-3</v>
      </c>
      <c r="CP142" s="2016">
        <f>'SAME R Results'!CM16</f>
        <v>2.6428476894092549E-2</v>
      </c>
      <c r="CQ142" s="2071">
        <f t="shared" si="18"/>
        <v>521239.5368849911</v>
      </c>
      <c r="CR142" s="2074">
        <f t="shared" si="10"/>
        <v>1.9185037381779519</v>
      </c>
      <c r="CS142" s="2082">
        <f t="shared" si="11"/>
        <v>3.5743499999999999</v>
      </c>
      <c r="CT142" s="2074">
        <f t="shared" si="12"/>
        <v>1178001.3533600799</v>
      </c>
      <c r="CU142" s="2074">
        <f t="shared" si="13"/>
        <v>0.84889545937077537</v>
      </c>
      <c r="CV142" s="1268">
        <v>120</v>
      </c>
      <c r="CW142" s="2074">
        <f t="shared" si="14"/>
        <v>2.1091258051778872</v>
      </c>
      <c r="CX142" s="2071">
        <f t="shared" si="15"/>
        <v>1242276.5264531097</v>
      </c>
      <c r="CY142" s="2074">
        <f t="shared" si="16"/>
        <v>62.585171389938452</v>
      </c>
      <c r="CZ142" s="2074">
        <f t="shared" si="17"/>
        <v>26.564133908430254</v>
      </c>
      <c r="DA142" s="2020"/>
    </row>
    <row r="143" spans="1:105" ht="16.5" customHeight="1" x14ac:dyDescent="0.25">
      <c r="A143" s="780">
        <v>2</v>
      </c>
      <c r="B143" s="784">
        <f>'SAME R Results'!A17</f>
        <v>2</v>
      </c>
      <c r="C143" s="785" t="str">
        <f>'SAME R Results'!B17</f>
        <v>Teflon</v>
      </c>
      <c r="D143" s="784" t="str">
        <f>'SAME R Results'!C17</f>
        <v>T03</v>
      </c>
      <c r="E143" s="784" t="str">
        <f>'SAME R Results'!D17</f>
        <v>11Ta</v>
      </c>
      <c r="F143" s="784">
        <f>'SAME R Results'!E17</f>
        <v>6</v>
      </c>
      <c r="G143" s="784" t="str">
        <f>'SAME R Results'!F17</f>
        <v>58a</v>
      </c>
      <c r="H143" s="785" t="str">
        <f>'SAME R Results'!G17</f>
        <v>aged</v>
      </c>
      <c r="I143" s="784">
        <f>'SAME R Results'!H17</f>
        <v>211</v>
      </c>
      <c r="J143" s="786">
        <f>'SAME R Results'!I17</f>
        <v>40389</v>
      </c>
      <c r="K143" s="784">
        <f>'SAME R Results'!J17</f>
        <v>0</v>
      </c>
      <c r="L143" s="788"/>
      <c r="M143" s="788"/>
      <c r="N143" s="784">
        <f>'SAME R Results'!K17</f>
        <v>8.1</v>
      </c>
      <c r="O143" s="793">
        <f>'SAME R Results'!L17</f>
        <v>1.4450000000000001</v>
      </c>
      <c r="P143" s="784">
        <f>'SAME R Results'!M17</f>
        <v>0</v>
      </c>
      <c r="Q143" s="784">
        <f>'SAME R Results'!N17</f>
        <v>0</v>
      </c>
      <c r="R143" s="784">
        <f>'SAME R Results'!O17</f>
        <v>0</v>
      </c>
      <c r="S143" s="784">
        <f>'SAME R Results'!P17</f>
        <v>0</v>
      </c>
      <c r="T143" s="784">
        <f>'SAME R Results'!Q17</f>
        <v>0</v>
      </c>
      <c r="U143" s="784">
        <f>'SAME R Results'!R17</f>
        <v>805.4</v>
      </c>
      <c r="V143" s="784">
        <f>'SAME R Results'!S17</f>
        <v>0</v>
      </c>
      <c r="W143" s="784">
        <f>'SAME R Results'!T17</f>
        <v>0</v>
      </c>
      <c r="X143" s="784" t="str">
        <f>'SAME R Results'!U17</f>
        <v>n</v>
      </c>
      <c r="Y143" s="784" t="str">
        <f>'SAME R Results'!V17</f>
        <v>y</v>
      </c>
      <c r="Z143" s="784" t="str">
        <f>'SAME R Results'!W17</f>
        <v>y</v>
      </c>
      <c r="AA143" s="784" t="str">
        <f>'SAME R Results'!X17</f>
        <v>n</v>
      </c>
      <c r="AB143" s="784" t="str">
        <f>'SAME R Results'!Y17</f>
        <v>n</v>
      </c>
      <c r="AC143" s="789"/>
      <c r="AD143" s="784" t="str">
        <f>'SAME R Results'!Z17</f>
        <v>y</v>
      </c>
      <c r="AE143" s="784">
        <f>'SAME R Results'!AA17</f>
        <v>10</v>
      </c>
      <c r="AF143" s="784" t="str">
        <f>'SAME R Results'!AB17</f>
        <v>y</v>
      </c>
      <c r="AG143" s="817">
        <f>'SAME R Results'!AC17</f>
        <v>5.19567251427413E-2</v>
      </c>
      <c r="AH143" s="819">
        <f>'SAME R Results'!AD17</f>
        <v>0</v>
      </c>
      <c r="AI143" s="784">
        <f>'SAME R Results'!AE17</f>
        <v>50</v>
      </c>
      <c r="AJ143" s="784">
        <f>'SAME R Results'!AF17</f>
        <v>720</v>
      </c>
      <c r="AK143" s="784">
        <f>'SAME R Results'!AG17</f>
        <v>0</v>
      </c>
      <c r="AL143" s="784" t="str">
        <f>'SAME R Results'!AH17</f>
        <v>n</v>
      </c>
      <c r="AM143" s="784" t="str">
        <f>'SAME R Results'!AI17</f>
        <v>y</v>
      </c>
      <c r="AN143" s="784" t="str">
        <f>'SAME R Results'!AJ17</f>
        <v>y</v>
      </c>
      <c r="AO143" s="784" t="str">
        <f>'SAME R Results'!AK17</f>
        <v>n</v>
      </c>
      <c r="AP143" s="784" t="str">
        <f>'SAME R Results'!AL17</f>
        <v>n</v>
      </c>
      <c r="AQ143" s="784" t="str">
        <f>'SAME R Results'!AM17</f>
        <v>y</v>
      </c>
      <c r="AR143" s="817">
        <f>'SAME R Results'!AN17</f>
        <v>5.19567251427413E-2</v>
      </c>
      <c r="AS143" s="819">
        <f>'SAME R Results'!AO17</f>
        <v>0</v>
      </c>
      <c r="AT143" s="784">
        <f>'SAME R Results'!AP17</f>
        <v>0</v>
      </c>
      <c r="AU143" s="789"/>
      <c r="AV143" s="821">
        <f>'SAME R Results'!AQ17</f>
        <v>0</v>
      </c>
      <c r="AW143" s="821">
        <f>'SAME R Results'!AR17</f>
        <v>0.78200000000000003</v>
      </c>
      <c r="AX143" s="821">
        <f>'SAME R Results'!AS17</f>
        <v>0</v>
      </c>
      <c r="AY143" s="821">
        <f>'SAME R Results'!AT17</f>
        <v>0</v>
      </c>
      <c r="AZ143" s="824"/>
      <c r="BA143" s="824"/>
      <c r="BB143" s="821">
        <f>'SAME R Results'!AU17</f>
        <v>8.644104499999998E-2</v>
      </c>
      <c r="BC143" s="821">
        <f>'SAME R Results'!AV17</f>
        <v>2.6800000000000001E-2</v>
      </c>
      <c r="BD143" s="821">
        <f>'SAME R Results'!AW17</f>
        <v>5.0834199999999994</v>
      </c>
      <c r="BE143" s="821">
        <f>'SAME R Results'!AX17</f>
        <v>4.7389840000000003</v>
      </c>
      <c r="BF143" s="827">
        <f>'SAME R Results'!AY17</f>
        <v>20380</v>
      </c>
      <c r="BG143" s="784">
        <f>'SAME R Results'!AZ17</f>
        <v>0.14796445</v>
      </c>
      <c r="BH143" s="784">
        <f>'SAME R Results'!BA17</f>
        <v>8.2000000000000003E-2</v>
      </c>
      <c r="BI143" s="789"/>
      <c r="BJ143" s="784">
        <f>'SAME R Results'!BB17</f>
        <v>3.5562999999999994</v>
      </c>
      <c r="BK143" s="784">
        <f>'SAME R Results'!BC17</f>
        <v>0.34443599999999908</v>
      </c>
      <c r="BL143" s="2159">
        <f>'SAME R Results'!BD17</f>
        <v>557920.01363368786</v>
      </c>
      <c r="BM143" s="784">
        <f>'SAME R Results'!BE17</f>
        <v>58.353221390514022</v>
      </c>
      <c r="BN143" s="784">
        <f>'SAME R Results'!BF17</f>
        <v>5.9641044999999976E-2</v>
      </c>
      <c r="BO143" s="784">
        <f>'SAME R Results'!BG17</f>
        <v>1.6491112499999998E-2</v>
      </c>
      <c r="BP143" s="789"/>
      <c r="BQ143" s="784">
        <f>'SAME R Results'!BH17</f>
        <v>8.0372379999999986</v>
      </c>
      <c r="BR143" s="817">
        <f>'SAME R Results'!BI17</f>
        <v>0.10459065809534994</v>
      </c>
      <c r="BS143" s="817">
        <f>'SAME R Results'!BJ17</f>
        <v>0.23211570631965311</v>
      </c>
      <c r="BT143" s="817">
        <f>'SAME R Results'!BL17</f>
        <v>3.6165567968807428</v>
      </c>
      <c r="BU143" s="817">
        <f>'SAME R Results'!BM17</f>
        <v>2.4420805206174716</v>
      </c>
      <c r="BV143" s="817">
        <f>'SAME R Results'!BN17</f>
        <v>7.0208077224969093E-2</v>
      </c>
      <c r="BW143" s="784">
        <f>'SAME R Results'!BO17</f>
        <v>557920.01363368786</v>
      </c>
      <c r="BX143" s="784">
        <f>'SAME R Results'!BP17</f>
        <v>548898.27489414602</v>
      </c>
      <c r="BY143" s="784">
        <f>'SAME R Results'!BQ17</f>
        <v>517486.93410012359</v>
      </c>
      <c r="BZ143" s="784">
        <f>'SAME R Results'!BR17</f>
        <v>58.353221390514022</v>
      </c>
      <c r="CA143" s="784">
        <f>'SAME R Results'!BS17</f>
        <v>7.6452987658705285E-2</v>
      </c>
      <c r="CB143" s="784">
        <f>'SAME R Results'!BT17</f>
        <v>2.2599999999999998</v>
      </c>
      <c r="CC143" s="784">
        <f>'SAME R Results'!BV17</f>
        <v>1</v>
      </c>
      <c r="CD143" s="880">
        <f>'SAME R Results'!BW17</f>
        <v>2.2000000000000002</v>
      </c>
      <c r="CE143" s="1086">
        <f>'SAME R Results'!BZ17</f>
        <v>516.33842203068309</v>
      </c>
      <c r="CF143" s="1777">
        <f>'SAME R Results'!CA17</f>
        <v>0.91333333333332156</v>
      </c>
      <c r="CG143" s="1777">
        <f>'SAME R Results'!CB17</f>
        <v>0</v>
      </c>
      <c r="CH143" s="1777">
        <f>'SAME R Results'!CC17</f>
        <v>0</v>
      </c>
      <c r="CI143" s="1777">
        <f>'SAME R Results'!CD17</f>
        <v>5.2799373722628412E-2</v>
      </c>
      <c r="CJ143" s="1777"/>
      <c r="CK143" s="1777"/>
      <c r="CL143" s="2015">
        <f>'SAME R Results'!CI17</f>
        <v>17</v>
      </c>
      <c r="CM143" s="2015" t="str">
        <f>'SAME R Results'!CJ17</f>
        <v>Teflon</v>
      </c>
      <c r="CN143" s="2016">
        <f>'SAME R Results'!CK17</f>
        <v>0.10459065809534994</v>
      </c>
      <c r="CO143" s="2016">
        <f>'SAME R Results'!CL17</f>
        <v>7.4205896353946449E-3</v>
      </c>
      <c r="CP143" s="2016">
        <f>'SAME R Results'!CM17</f>
        <v>2.7355694976311538E-2</v>
      </c>
      <c r="CQ143" s="2071">
        <f t="shared" si="18"/>
        <v>138833.76693179621</v>
      </c>
      <c r="CR143" s="2074">
        <f t="shared" si="10"/>
        <v>7.2028586567939357</v>
      </c>
      <c r="CS143" s="2082">
        <f t="shared" si="11"/>
        <v>3.5562999999999998</v>
      </c>
      <c r="CT143" s="2074">
        <f t="shared" si="12"/>
        <v>313764.31326585938</v>
      </c>
      <c r="CU143" s="2074">
        <f t="shared" si="13"/>
        <v>3.1871056003512996</v>
      </c>
      <c r="CV143" s="1268">
        <v>121</v>
      </c>
      <c r="CW143" s="2074">
        <f t="shared" si="14"/>
        <v>4.0223280635909449</v>
      </c>
      <c r="CX143" s="2071">
        <f t="shared" si="15"/>
        <v>631031.50130130339</v>
      </c>
      <c r="CY143" s="2074">
        <f t="shared" si="16"/>
        <v>32.816816011311772</v>
      </c>
      <c r="CZ143" s="2074">
        <f t="shared" si="17"/>
        <v>52.295329047674969</v>
      </c>
    </row>
    <row r="144" spans="1:105" ht="16.5" customHeight="1" x14ac:dyDescent="0.25">
      <c r="A144" s="780">
        <v>2</v>
      </c>
      <c r="B144" s="784">
        <f>'SAME R Results'!A38</f>
        <v>6</v>
      </c>
      <c r="C144" s="785" t="str">
        <f>'SAME R Results'!B38</f>
        <v>Teflon</v>
      </c>
      <c r="D144" s="784" t="str">
        <f>'SAME R Results'!C38</f>
        <v>T07</v>
      </c>
      <c r="E144" s="784" t="str">
        <f>'SAME R Results'!D38</f>
        <v>22 T</v>
      </c>
      <c r="F144" s="784">
        <f>'SAME R Results'!E38</f>
        <v>3</v>
      </c>
      <c r="G144" s="784">
        <f>'SAME R Results'!F38</f>
        <v>69</v>
      </c>
      <c r="H144" s="785" t="str">
        <f>'SAME R Results'!G38</f>
        <v>High temp aged STS det</v>
      </c>
      <c r="I144" s="784">
        <f>'SAME R Results'!H38</f>
        <v>236</v>
      </c>
      <c r="J144" s="786">
        <f>'SAME R Results'!I38</f>
        <v>40414</v>
      </c>
      <c r="K144" s="784">
        <f>'SAME R Results'!J38</f>
        <v>0</v>
      </c>
      <c r="L144" s="788"/>
      <c r="M144" s="788"/>
      <c r="N144" s="784">
        <f>'SAME R Results'!K38</f>
        <v>8.1</v>
      </c>
      <c r="O144" s="793">
        <f>'SAME R Results'!L38</f>
        <v>1.45</v>
      </c>
      <c r="P144" s="784">
        <f>'SAME R Results'!M38</f>
        <v>60</v>
      </c>
      <c r="Q144" s="784">
        <f>'SAME R Results'!N38</f>
        <v>720</v>
      </c>
      <c r="R144" s="784">
        <f>'SAME R Results'!O38</f>
        <v>8</v>
      </c>
      <c r="S144" s="784" t="str">
        <f>'SAME R Results'!P38</f>
        <v>n</v>
      </c>
      <c r="T144" s="784" t="str">
        <f>'SAME R Results'!Q38</f>
        <v>n</v>
      </c>
      <c r="U144" s="784">
        <f>'SAME R Results'!R38</f>
        <v>744.57142857142856</v>
      </c>
      <c r="V144" s="784" t="str">
        <f>'SAME R Results'!S38</f>
        <v>y</v>
      </c>
      <c r="W144" s="784">
        <f>'SAME R Results'!T38</f>
        <v>45</v>
      </c>
      <c r="X144" s="784" t="str">
        <f>'SAME R Results'!U38</f>
        <v>y</v>
      </c>
      <c r="Y144" s="784" t="str">
        <f>'SAME R Results'!V38</f>
        <v>n</v>
      </c>
      <c r="Z144" s="784" t="str">
        <f>'SAME R Results'!W38</f>
        <v>y</v>
      </c>
      <c r="AA144" s="784" t="str">
        <f>'SAME R Results'!X38</f>
        <v>n</v>
      </c>
      <c r="AB144" s="784" t="str">
        <f>'SAME R Results'!Y38</f>
        <v>n</v>
      </c>
      <c r="AC144" s="789"/>
      <c r="AD144" s="784" t="str">
        <f>'SAME R Results'!Z38</f>
        <v>y</v>
      </c>
      <c r="AE144" s="784">
        <f>'SAME R Results'!AA38</f>
        <v>10</v>
      </c>
      <c r="AF144" s="784" t="str">
        <f>'SAME R Results'!AB38</f>
        <v>y</v>
      </c>
      <c r="AG144" s="817">
        <f>'SAME R Results'!AC38</f>
        <v>5.19567251427413E-2</v>
      </c>
      <c r="AH144" s="819">
        <f>'SAME R Results'!AD38</f>
        <v>0</v>
      </c>
      <c r="AI144" s="784">
        <f>'SAME R Results'!AE38</f>
        <v>0</v>
      </c>
      <c r="AJ144" s="784">
        <f>'SAME R Results'!AF38</f>
        <v>0</v>
      </c>
      <c r="AK144" s="784">
        <f>'SAME R Results'!AG38</f>
        <v>0</v>
      </c>
      <c r="AL144" s="784">
        <f>'SAME R Results'!AH38</f>
        <v>0</v>
      </c>
      <c r="AM144" s="784">
        <f>'SAME R Results'!AI38</f>
        <v>0</v>
      </c>
      <c r="AN144" s="784">
        <f>'SAME R Results'!AJ38</f>
        <v>0</v>
      </c>
      <c r="AO144" s="784">
        <f>'SAME R Results'!AK38</f>
        <v>0</v>
      </c>
      <c r="AP144" s="784">
        <f>'SAME R Results'!AL38</f>
        <v>0</v>
      </c>
      <c r="AQ144" s="784">
        <f>'SAME R Results'!AM38</f>
        <v>0</v>
      </c>
      <c r="AR144" s="817">
        <f>'SAME R Results'!AN38</f>
        <v>0</v>
      </c>
      <c r="AS144" s="819">
        <f>'SAME R Results'!AO38</f>
        <v>0</v>
      </c>
      <c r="AT144" s="784">
        <f>'SAME R Results'!AP38</f>
        <v>0</v>
      </c>
      <c r="AU144" s="789"/>
      <c r="AV144" s="821">
        <f>'SAME R Results'!AQ38</f>
        <v>0</v>
      </c>
      <c r="AW144" s="821">
        <f>'SAME R Results'!AR38</f>
        <v>5.0415189999999992</v>
      </c>
      <c r="AX144" s="821">
        <f>'SAME R Results'!AS38</f>
        <v>4.6750034999999999</v>
      </c>
      <c r="AY144" s="821">
        <f>'SAME R Results'!AT38</f>
        <v>5.1367965</v>
      </c>
      <c r="AZ144" s="824"/>
      <c r="BA144" s="824"/>
      <c r="BB144" s="821">
        <f>'SAME R Results'!AU38</f>
        <v>0</v>
      </c>
      <c r="BC144" s="821">
        <f>'SAME R Results'!AV38</f>
        <v>0</v>
      </c>
      <c r="BD144" s="821">
        <f>'SAME R Results'!AW38</f>
        <v>6.5043949999999997</v>
      </c>
      <c r="BE144" s="821">
        <f>'SAME R Results'!AX38</f>
        <v>4.6807259999999999</v>
      </c>
      <c r="BF144" s="827">
        <f>'SAME R Results'!AY38</f>
        <v>30275</v>
      </c>
      <c r="BG144" s="784">
        <f>'SAME R Results'!AZ38</f>
        <v>0</v>
      </c>
      <c r="BH144" s="784">
        <f>'SAME R Results'!BA38</f>
        <v>0</v>
      </c>
      <c r="BI144" s="789"/>
      <c r="BJ144" s="784">
        <f>'SAME R Results'!BB38</f>
        <v>37.934999999999995</v>
      </c>
      <c r="BK144" s="784">
        <f>'SAME R Results'!BC38</f>
        <v>1.8236689999999998</v>
      </c>
      <c r="BL144" s="2159">
        <f>'SAME R Results'!BD38</f>
        <v>840335.70495541021</v>
      </c>
      <c r="BM144" s="784">
        <f>'SAME R Results'!BE38</f>
        <v>397.56403067241467</v>
      </c>
      <c r="BN144" s="784">
        <f>'SAME R Results'!BF38</f>
        <v>0</v>
      </c>
      <c r="BO144" s="784">
        <f>'SAME R Results'!BG38</f>
        <v>0</v>
      </c>
      <c r="BP144" s="789"/>
      <c r="BQ144" s="784">
        <f>'SAME R Results'!BH38</f>
        <v>85.733099999999979</v>
      </c>
      <c r="BR144" s="817">
        <f>'SAME R Results'!BI38</f>
        <v>0.47310143830376716</v>
      </c>
      <c r="BS144" s="817">
        <f>'SAME R Results'!BJ38</f>
        <v>0.44575012050849505</v>
      </c>
      <c r="BT144" s="817">
        <f>'SAME R Results'!BL38</f>
        <v>0</v>
      </c>
      <c r="BU144" s="817" t="e">
        <f>'SAME R Results'!BM38</f>
        <v>#NUM!</v>
      </c>
      <c r="BV144" s="817" t="e">
        <f>'SAME R Results'!BN38</f>
        <v>#NUM!</v>
      </c>
      <c r="BW144" s="784">
        <f>'SAME R Results'!BO38</f>
        <v>840335.70495541021</v>
      </c>
      <c r="BX144" s="784">
        <f>'SAME R Results'!BP38</f>
        <v>826933.68629301421</v>
      </c>
      <c r="BY144" s="784">
        <f>'SAME R Results'!BQ38</f>
        <v>774505.57198218454</v>
      </c>
      <c r="BZ144" s="784">
        <f>'SAME R Results'!BR38</f>
        <v>397.56403067241467</v>
      </c>
      <c r="CA144" s="784">
        <f>'SAME R Results'!BS38</f>
        <v>0.40479201811240334</v>
      </c>
      <c r="CB144" s="784">
        <f>'SAME R Results'!BT38</f>
        <v>2.2599999999999998</v>
      </c>
      <c r="CC144" s="784">
        <f>'SAME R Results'!BV38</f>
        <v>1</v>
      </c>
      <c r="CD144" s="880">
        <f>'SAME R Results'!BW38</f>
        <v>2.2000000000000002</v>
      </c>
      <c r="CE144" s="1086">
        <f>'SAME R Results'!BZ38</f>
        <v>527.99672644531518</v>
      </c>
      <c r="CF144" s="1777">
        <f>'SAME R Results'!CA38</f>
        <v>0</v>
      </c>
      <c r="CG144" s="1777">
        <f>'SAME R Results'!CB38</f>
        <v>0</v>
      </c>
      <c r="CH144" s="1777">
        <f>'SAME R Results'!CC38</f>
        <v>0</v>
      </c>
      <c r="CI144" s="1777">
        <f>'SAME R Results'!CD38</f>
        <v>0</v>
      </c>
      <c r="CJ144" s="1777"/>
      <c r="CK144" s="1777"/>
      <c r="CL144" s="2015"/>
      <c r="CM144" s="2015"/>
      <c r="CN144" s="2016"/>
      <c r="CO144" s="2016"/>
      <c r="CP144" s="2016"/>
      <c r="CQ144" s="2071">
        <f t="shared" si="18"/>
        <v>19603.530140760347</v>
      </c>
      <c r="CR144" s="2074">
        <f t="shared" si="10"/>
        <v>51.011220571991011</v>
      </c>
      <c r="CS144" s="2082">
        <f t="shared" si="11"/>
        <v>37.934999999999995</v>
      </c>
      <c r="CT144" s="2074">
        <f t="shared" si="12"/>
        <v>44303.978118118379</v>
      </c>
      <c r="CU144" s="2074">
        <f t="shared" si="13"/>
        <v>22.571336536279208</v>
      </c>
      <c r="CV144" s="1268">
        <v>122</v>
      </c>
      <c r="CW144" s="2074">
        <f t="shared" si="14"/>
        <v>6.2976270659228977</v>
      </c>
      <c r="CX144" s="2071">
        <f t="shared" si="15"/>
        <v>139504.96586235904</v>
      </c>
      <c r="CY144" s="2074">
        <f t="shared" si="16"/>
        <v>20.960275770260431</v>
      </c>
      <c r="CZ144" s="2074">
        <f t="shared" si="17"/>
        <v>236.55071915188356</v>
      </c>
    </row>
    <row r="145" spans="1:105" ht="16.5" customHeight="1" x14ac:dyDescent="0.25">
      <c r="A145" s="780">
        <v>2</v>
      </c>
      <c r="B145" s="784">
        <f>'SAME R Results'!A56</f>
        <v>4</v>
      </c>
      <c r="C145" s="785" t="str">
        <f>'SAME R Results'!B56</f>
        <v>Teflon</v>
      </c>
      <c r="D145" s="784" t="str">
        <f>'SAME R Results'!C56</f>
        <v>T04</v>
      </c>
      <c r="E145" s="784" t="str">
        <f>'SAME R Results'!D56</f>
        <v>32 T</v>
      </c>
      <c r="F145" s="784">
        <f>'SAME R Results'!E56</f>
        <v>4</v>
      </c>
      <c r="G145" s="784">
        <f>'SAME R Results'!F56</f>
        <v>79</v>
      </c>
      <c r="H145" s="785" t="str">
        <f>'SAME R Results'!G56</f>
        <v>Baseline aging</v>
      </c>
      <c r="I145" s="784">
        <f>'SAME R Results'!H56</f>
        <v>239</v>
      </c>
      <c r="J145" s="786">
        <f>'SAME R Results'!I56</f>
        <v>40416</v>
      </c>
      <c r="K145" s="784">
        <f>'SAME R Results'!J56</f>
        <v>0</v>
      </c>
      <c r="L145" s="788"/>
      <c r="M145" s="788"/>
      <c r="N145" s="784">
        <f>'SAME R Results'!K56</f>
        <v>8.1</v>
      </c>
      <c r="O145" s="793">
        <f>'SAME R Results'!L56</f>
        <v>1.4450000000000001</v>
      </c>
      <c r="P145" s="784">
        <f>'SAME R Results'!M56</f>
        <v>60</v>
      </c>
      <c r="Q145" s="784">
        <f>'SAME R Results'!N56</f>
        <v>11</v>
      </c>
      <c r="R145" s="784">
        <f>'SAME R Results'!O56</f>
        <v>8</v>
      </c>
      <c r="S145" s="784" t="str">
        <f>'SAME R Results'!P56</f>
        <v>n</v>
      </c>
      <c r="T145" s="784" t="str">
        <f>'SAME R Results'!Q56</f>
        <v>n</v>
      </c>
      <c r="U145" s="784">
        <f>'SAME R Results'!R56</f>
        <v>33</v>
      </c>
      <c r="V145" s="784" t="str">
        <f>'SAME R Results'!S56</f>
        <v>y</v>
      </c>
      <c r="W145" s="784">
        <f>'SAME R Results'!T56</f>
        <v>75</v>
      </c>
      <c r="X145" s="784" t="str">
        <f>'SAME R Results'!U56</f>
        <v>n</v>
      </c>
      <c r="Y145" s="784" t="str">
        <f>'SAME R Results'!V56</f>
        <v>y</v>
      </c>
      <c r="Z145" s="784" t="str">
        <f>'SAME R Results'!W56</f>
        <v>y</v>
      </c>
      <c r="AA145" s="784" t="str">
        <f>'SAME R Results'!X56</f>
        <v>n</v>
      </c>
      <c r="AB145" s="784" t="str">
        <f>'SAME R Results'!Y56</f>
        <v>n</v>
      </c>
      <c r="AC145" s="789"/>
      <c r="AD145" s="784" t="str">
        <f>'SAME R Results'!Z56</f>
        <v>y</v>
      </c>
      <c r="AE145" s="784">
        <f>'SAME R Results'!AA56</f>
        <v>10</v>
      </c>
      <c r="AF145" s="784" t="str">
        <f>'SAME R Results'!AB56</f>
        <v>y</v>
      </c>
      <c r="AG145" s="817">
        <f>'SAME R Results'!AC56</f>
        <v>5.19567251427413E-2</v>
      </c>
      <c r="AH145" s="819">
        <f>'SAME R Results'!AD56</f>
        <v>0</v>
      </c>
      <c r="AI145" s="784">
        <f>'SAME R Results'!AE56</f>
        <v>58</v>
      </c>
      <c r="AJ145" s="784">
        <f>'SAME R Results'!AF56</f>
        <v>480</v>
      </c>
      <c r="AK145" s="784">
        <f>'SAME R Results'!AG56</f>
        <v>0</v>
      </c>
      <c r="AL145" s="784" t="str">
        <f>'SAME R Results'!AH56</f>
        <v>n</v>
      </c>
      <c r="AM145" s="784" t="str">
        <f>'SAME R Results'!AI56</f>
        <v>y</v>
      </c>
      <c r="AN145" s="784" t="str">
        <f>'SAME R Results'!AJ56</f>
        <v>y</v>
      </c>
      <c r="AO145" s="784" t="str">
        <f>'SAME R Results'!AK56</f>
        <v>n</v>
      </c>
      <c r="AP145" s="784" t="str">
        <f>'SAME R Results'!AL56</f>
        <v>n</v>
      </c>
      <c r="AQ145" s="784" t="str">
        <f>'SAME R Results'!AM56</f>
        <v>y</v>
      </c>
      <c r="AR145" s="817">
        <f>'SAME R Results'!AN56</f>
        <v>5.19567251427413E-2</v>
      </c>
      <c r="AS145" s="819">
        <f>'SAME R Results'!AO56</f>
        <v>0</v>
      </c>
      <c r="AT145" s="784">
        <f>'SAME R Results'!AP56</f>
        <v>0</v>
      </c>
      <c r="AU145" s="789"/>
      <c r="AV145" s="821">
        <f>'SAME R Results'!AQ56</f>
        <v>0</v>
      </c>
      <c r="AW145" s="821">
        <f>'SAME R Results'!AR56</f>
        <v>1.1039280000000002</v>
      </c>
      <c r="AX145" s="821">
        <f>'SAME R Results'!AS56</f>
        <v>0</v>
      </c>
      <c r="AY145" s="821">
        <f>'SAME R Results'!AT56</f>
        <v>0</v>
      </c>
      <c r="AZ145" s="824"/>
      <c r="BA145" s="824"/>
      <c r="BB145" s="821">
        <f>'SAME R Results'!AU56</f>
        <v>0.13360604999999998</v>
      </c>
      <c r="BC145" s="821">
        <f>'SAME R Results'!AV56</f>
        <v>2.6016234999999999E-2</v>
      </c>
      <c r="BD145" s="821">
        <f>'SAME R Results'!AW56</f>
        <v>6.5771334999999995</v>
      </c>
      <c r="BE145" s="821">
        <f>'SAME R Results'!AX56</f>
        <v>4.6742254999999995</v>
      </c>
      <c r="BF145" s="827">
        <f>'SAME R Results'!AY56</f>
        <v>86740</v>
      </c>
      <c r="BG145" s="784">
        <f>'SAME R Results'!AZ56</f>
        <v>0.20437635000000004</v>
      </c>
      <c r="BH145" s="784">
        <f>'SAME R Results'!BA56</f>
        <v>8.772278E-2</v>
      </c>
      <c r="BI145" s="789"/>
      <c r="BJ145" s="784">
        <f>'SAME R Results'!BB56</f>
        <v>9.5280000000000005</v>
      </c>
      <c r="BK145" s="784">
        <f>'SAME R Results'!BC56</f>
        <v>1.902908</v>
      </c>
      <c r="BL145" s="2159">
        <f>'SAME R Results'!BD56</f>
        <v>2596153.6033963198</v>
      </c>
      <c r="BM145" s="784">
        <f>'SAME R Results'!BE56</f>
        <v>422.75684358189562</v>
      </c>
      <c r="BN145" s="784">
        <f>'SAME R Results'!BF56</f>
        <v>0.10758981499999998</v>
      </c>
      <c r="BO145" s="784">
        <f>'SAME R Results'!BG56</f>
        <v>2.916339250000001E-2</v>
      </c>
      <c r="BP145" s="789"/>
      <c r="BQ145" s="784">
        <f>'SAME R Results'!BH56</f>
        <v>21.533279999999998</v>
      </c>
      <c r="BR145" s="817">
        <f>'SAME R Results'!BI56</f>
        <v>0.16283968830998286</v>
      </c>
      <c r="BS145" s="817">
        <f>'SAME R Results'!BJ56</f>
        <v>0.19310173093440533</v>
      </c>
      <c r="BT145" s="817">
        <f>'SAME R Results'!BL56</f>
        <v>3.6892077970695603</v>
      </c>
      <c r="BU145" s="817">
        <f>'SAME R Results'!BM56</f>
        <v>1.5111289946801014</v>
      </c>
      <c r="BV145" s="817">
        <f>'SAME R Results'!BN56</f>
        <v>0.14953653401481964</v>
      </c>
      <c r="BW145" s="784">
        <f>'SAME R Results'!BO56</f>
        <v>2596153.6033963198</v>
      </c>
      <c r="BX145" s="784">
        <f>'SAME R Results'!BP56</f>
        <v>2557755.8792418619</v>
      </c>
      <c r="BY145" s="784">
        <f>'SAME R Results'!BQ56</f>
        <v>2313279.2390166917</v>
      </c>
      <c r="BZ145" s="784">
        <f>'SAME R Results'!BR56</f>
        <v>422.75684358189562</v>
      </c>
      <c r="CA145" s="784">
        <f>'SAME R Results'!BS56</f>
        <v>0.42238036047234306</v>
      </c>
      <c r="CB145" s="784">
        <f>'SAME R Results'!BT56</f>
        <v>2.2599999999999998</v>
      </c>
      <c r="CC145" s="784">
        <f>'SAME R Results'!BV56</f>
        <v>1</v>
      </c>
      <c r="CD145" s="880">
        <f>'SAME R Results'!BW56</f>
        <v>2.2000000000000002</v>
      </c>
      <c r="CE145" s="1086">
        <f>'SAME R Results'!BZ56</f>
        <v>513.37523874459316</v>
      </c>
      <c r="CF145" s="1777">
        <f>'SAME R Results'!CA56</f>
        <v>96.153333333333308</v>
      </c>
      <c r="CG145" s="1777" t="str">
        <f>'SAME R Results'!CB56</f>
        <v xml:space="preserve"> 32T</v>
      </c>
      <c r="CH145" s="1777">
        <f>'SAME R Results'!CC56</f>
        <v>239</v>
      </c>
      <c r="CI145" s="1777">
        <f>'SAME R Results'!CD56</f>
        <v>1.3436838383138045E-3</v>
      </c>
      <c r="CJ145" s="1777"/>
      <c r="CK145" s="1777"/>
      <c r="CL145" s="2015">
        <f>'SAME R Results'!CI56</f>
        <v>56</v>
      </c>
      <c r="CM145" s="2015" t="str">
        <f>'SAME R Results'!CJ56</f>
        <v>Teflon</v>
      </c>
      <c r="CN145" s="2016">
        <f>'SAME R Results'!CK56</f>
        <v>0.16283968830998286</v>
      </c>
      <c r="CO145" s="2016">
        <f>'SAME R Results'!CL56</f>
        <v>4.9964434122437449E-3</v>
      </c>
      <c r="CP145" s="2016">
        <f>'SAME R Results'!CM56</f>
        <v>2.0081180143113744E-2</v>
      </c>
      <c r="CQ145" s="2071">
        <f t="shared" si="18"/>
        <v>241129.41487746596</v>
      </c>
      <c r="CR145" s="2074">
        <f t="shared" si="10"/>
        <v>4.1471506100081861</v>
      </c>
      <c r="CS145" s="2082">
        <f t="shared" si="11"/>
        <v>9.5280000000000005</v>
      </c>
      <c r="CT145" s="2074">
        <f t="shared" si="12"/>
        <v>544952.47762307292</v>
      </c>
      <c r="CU145" s="2074">
        <f t="shared" si="13"/>
        <v>1.8350223938089323</v>
      </c>
      <c r="CV145" s="1268">
        <v>123</v>
      </c>
      <c r="CW145" s="2074">
        <f t="shared" si="14"/>
        <v>1.4874933653869542</v>
      </c>
      <c r="CX145" s="2071">
        <f t="shared" si="15"/>
        <v>405306.59745775181</v>
      </c>
      <c r="CY145" s="2074">
        <f t="shared" si="16"/>
        <v>88.739891599894122</v>
      </c>
      <c r="CZ145" s="2074">
        <f t="shared" si="17"/>
        <v>81.419844154991438</v>
      </c>
    </row>
    <row r="146" spans="1:105" s="4" customFormat="1" ht="16.5" customHeight="1" x14ac:dyDescent="0.25">
      <c r="A146" s="780">
        <v>2</v>
      </c>
      <c r="B146" s="784">
        <f>'SAME R Results'!A57</f>
        <v>4</v>
      </c>
      <c r="C146" s="785" t="str">
        <f>'SAME R Results'!B57</f>
        <v>Teflon</v>
      </c>
      <c r="D146" s="784" t="str">
        <f>'SAME R Results'!C57</f>
        <v>T04</v>
      </c>
      <c r="E146" s="784" t="str">
        <f>'SAME R Results'!D57</f>
        <v>32 Ta</v>
      </c>
      <c r="F146" s="784">
        <f>'SAME R Results'!E57</f>
        <v>4</v>
      </c>
      <c r="G146" s="784" t="str">
        <f>'SAME R Results'!F57</f>
        <v>79a</v>
      </c>
      <c r="H146" s="785" t="str">
        <f>'SAME R Results'!G57</f>
        <v>aged</v>
      </c>
      <c r="I146" s="784">
        <f>'SAME R Results'!H57</f>
        <v>239</v>
      </c>
      <c r="J146" s="786">
        <f>'SAME R Results'!I57</f>
        <v>40416</v>
      </c>
      <c r="K146" s="784">
        <f>'SAME R Results'!J57</f>
        <v>0</v>
      </c>
      <c r="L146" s="788"/>
      <c r="M146" s="788"/>
      <c r="N146" s="784">
        <f>'SAME R Results'!K57</f>
        <v>8.1</v>
      </c>
      <c r="O146" s="793">
        <f>'SAME R Results'!L57</f>
        <v>1.4450000000000001</v>
      </c>
      <c r="P146" s="784">
        <f>'SAME R Results'!M57</f>
        <v>0</v>
      </c>
      <c r="Q146" s="784">
        <f>'SAME R Results'!N57</f>
        <v>0</v>
      </c>
      <c r="R146" s="784">
        <f>'SAME R Results'!O57</f>
        <v>0</v>
      </c>
      <c r="S146" s="784">
        <f>'SAME R Results'!P57</f>
        <v>0</v>
      </c>
      <c r="T146" s="784">
        <f>'SAME R Results'!Q57</f>
        <v>0</v>
      </c>
      <c r="U146" s="784">
        <f>'SAME R Results'!R57</f>
        <v>560</v>
      </c>
      <c r="V146" s="784">
        <f>'SAME R Results'!S57</f>
        <v>0</v>
      </c>
      <c r="W146" s="784">
        <f>'SAME R Results'!T57</f>
        <v>0</v>
      </c>
      <c r="X146" s="784" t="str">
        <f>'SAME R Results'!U57</f>
        <v>n</v>
      </c>
      <c r="Y146" s="784" t="str">
        <f>'SAME R Results'!V57</f>
        <v>y</v>
      </c>
      <c r="Z146" s="784" t="str">
        <f>'SAME R Results'!W57</f>
        <v>y</v>
      </c>
      <c r="AA146" s="784" t="str">
        <f>'SAME R Results'!X57</f>
        <v>n</v>
      </c>
      <c r="AB146" s="784" t="str">
        <f>'SAME R Results'!Y57</f>
        <v>n</v>
      </c>
      <c r="AC146" s="789"/>
      <c r="AD146" s="784" t="str">
        <f>'SAME R Results'!Z57</f>
        <v>y</v>
      </c>
      <c r="AE146" s="784">
        <f>'SAME R Results'!AA57</f>
        <v>10</v>
      </c>
      <c r="AF146" s="784" t="str">
        <f>'SAME R Results'!AB57</f>
        <v>y</v>
      </c>
      <c r="AG146" s="817">
        <f>'SAME R Results'!AC57</f>
        <v>5.19567251427413E-2</v>
      </c>
      <c r="AH146" s="819">
        <f>'SAME R Results'!AD57</f>
        <v>0</v>
      </c>
      <c r="AI146" s="784">
        <f>'SAME R Results'!AE57</f>
        <v>0</v>
      </c>
      <c r="AJ146" s="784">
        <f>'SAME R Results'!AF57</f>
        <v>0</v>
      </c>
      <c r="AK146" s="784">
        <f>'SAME R Results'!AG57</f>
        <v>0</v>
      </c>
      <c r="AL146" s="784">
        <f>'SAME R Results'!AH57</f>
        <v>0</v>
      </c>
      <c r="AM146" s="784">
        <f>'SAME R Results'!AI57</f>
        <v>0</v>
      </c>
      <c r="AN146" s="784">
        <f>'SAME R Results'!AJ57</f>
        <v>0</v>
      </c>
      <c r="AO146" s="784">
        <f>'SAME R Results'!AK57</f>
        <v>0</v>
      </c>
      <c r="AP146" s="784">
        <f>'SAME R Results'!AL57</f>
        <v>0</v>
      </c>
      <c r="AQ146" s="784">
        <f>'SAME R Results'!AM57</f>
        <v>0</v>
      </c>
      <c r="AR146" s="817">
        <f>'SAME R Results'!AN57</f>
        <v>0</v>
      </c>
      <c r="AS146" s="819">
        <f>'SAME R Results'!AO57</f>
        <v>0</v>
      </c>
      <c r="AT146" s="784">
        <f>'SAME R Results'!AP57</f>
        <v>75</v>
      </c>
      <c r="AU146" s="789"/>
      <c r="AV146" s="821">
        <f>'SAME R Results'!AQ57</f>
        <v>0</v>
      </c>
      <c r="AW146" s="821">
        <f>'SAME R Results'!AR57</f>
        <v>1.1247265</v>
      </c>
      <c r="AX146" s="821">
        <f>'SAME R Results'!AS57</f>
        <v>0</v>
      </c>
      <c r="AY146" s="821">
        <f>'SAME R Results'!AT57</f>
        <v>0</v>
      </c>
      <c r="AZ146" s="824"/>
      <c r="BA146" s="824"/>
      <c r="BB146" s="821">
        <f>'SAME R Results'!AU57</f>
        <v>0.12048334999999999</v>
      </c>
      <c r="BC146" s="821">
        <f>'SAME R Results'!AV57</f>
        <v>2.7542105000000001E-2</v>
      </c>
      <c r="BD146" s="821">
        <f>'SAME R Results'!AW57</f>
        <v>6.0513774999999992</v>
      </c>
      <c r="BE146" s="821">
        <f>'SAME R Results'!AX57</f>
        <v>4.7287134999999996</v>
      </c>
      <c r="BF146" s="827">
        <f>'SAME R Results'!AY57</f>
        <v>34885</v>
      </c>
      <c r="BG146" s="784">
        <f>'SAME R Results'!AZ57</f>
        <v>0.18905644999999999</v>
      </c>
      <c r="BH146" s="784">
        <f>'SAME R Results'!BA57</f>
        <v>8.4350620000000015E-2</v>
      </c>
      <c r="BI146" s="789"/>
      <c r="BJ146" s="784">
        <f>'SAME R Results'!BB57</f>
        <v>9.057850000000002</v>
      </c>
      <c r="BK146" s="784">
        <f>'SAME R Results'!BC57</f>
        <v>1.3226639999999996</v>
      </c>
      <c r="BL146" s="2159">
        <f>'SAME R Results'!BD57</f>
        <v>974484.86814557225</v>
      </c>
      <c r="BM146" s="784">
        <f>'SAME R Results'!BE57</f>
        <v>259.88856497328499</v>
      </c>
      <c r="BN146" s="784">
        <f>'SAME R Results'!BF57</f>
        <v>9.2941244999999992E-2</v>
      </c>
      <c r="BO146" s="784">
        <f>'SAME R Results'!BG57</f>
        <v>2.6176457499999993E-2</v>
      </c>
      <c r="BP146" s="789"/>
      <c r="BQ146" s="784">
        <f>'SAME R Results'!BH57</f>
        <v>20.470741000000004</v>
      </c>
      <c r="BR146" s="817">
        <f>'SAME R Results'!BI57</f>
        <v>0.26669327915563062</v>
      </c>
      <c r="BS146" s="817">
        <f>'SAME R Results'!BJ57</f>
        <v>0.26321606173734746</v>
      </c>
      <c r="BT146" s="817">
        <f>'SAME R Results'!BL57</f>
        <v>3.5505661910134334</v>
      </c>
      <c r="BU146" s="817" t="e">
        <f>'SAME R Results'!BM57</f>
        <v>#NUM!</v>
      </c>
      <c r="BV146" s="817" t="e">
        <f>'SAME R Results'!BN57</f>
        <v>#NUM!</v>
      </c>
      <c r="BW146" s="784">
        <f>'SAME R Results'!BO57</f>
        <v>974484.86814557225</v>
      </c>
      <c r="BX146" s="784">
        <f>'SAME R Results'!BP57</f>
        <v>959042.11270254408</v>
      </c>
      <c r="BY146" s="784">
        <f>'SAME R Results'!BQ57</f>
        <v>895535.4595034637</v>
      </c>
      <c r="BZ146" s="784">
        <f>'SAME R Results'!BR57</f>
        <v>259.88856497328499</v>
      </c>
      <c r="CA146" s="784">
        <f>'SAME R Results'!BS57</f>
        <v>0.29358607830950889</v>
      </c>
      <c r="CB146" s="784">
        <f>'SAME R Results'!BT57</f>
        <v>2.2599999999999998</v>
      </c>
      <c r="CC146" s="784">
        <f>'SAME R Results'!BV57</f>
        <v>1</v>
      </c>
      <c r="CD146" s="880">
        <f>'SAME R Results'!BW57</f>
        <v>2.2000000000000002</v>
      </c>
      <c r="CE146" s="1086">
        <f>'SAME R Results'!BZ57</f>
        <v>513.37523874459316</v>
      </c>
      <c r="CF146" s="1777">
        <f>'SAME R Results'!CA57</f>
        <v>96.153333333333308</v>
      </c>
      <c r="CG146" s="1777">
        <f>'SAME R Results'!CB57</f>
        <v>0</v>
      </c>
      <c r="CH146" s="1777">
        <f>'SAME R Results'!CC57</f>
        <v>0</v>
      </c>
      <c r="CI146" s="1777">
        <f>'SAME R Results'!CD57</f>
        <v>1.2773810510989399E-3</v>
      </c>
      <c r="CJ146" s="1777"/>
      <c r="CK146" s="1777"/>
      <c r="CL146" s="2015">
        <f>'SAME R Results'!CI57</f>
        <v>57</v>
      </c>
      <c r="CM146" s="2015" t="str">
        <f>'SAME R Results'!CJ57</f>
        <v>Teflon</v>
      </c>
      <c r="CN146" s="2016">
        <f>'SAME R Results'!CK57</f>
        <v>0.26669327915563062</v>
      </c>
      <c r="CO146" s="2016">
        <f>'SAME R Results'!CL57</f>
        <v>4.5401993508686362E-3</v>
      </c>
      <c r="CP146" s="2016">
        <f>'SAME R Results'!CM57</f>
        <v>1.8737837849237843E-2</v>
      </c>
      <c r="CQ146" s="2071">
        <f t="shared" si="18"/>
        <v>95207.581215117913</v>
      </c>
      <c r="CR146" s="2074">
        <f t="shared" si="10"/>
        <v>10.503365249249825</v>
      </c>
      <c r="CS146" s="2082">
        <f t="shared" si="11"/>
        <v>9.057850000000002</v>
      </c>
      <c r="CT146" s="2074">
        <f t="shared" si="12"/>
        <v>215169.13354616647</v>
      </c>
      <c r="CU146" s="2074">
        <f t="shared" si="13"/>
        <v>4.647506747455675</v>
      </c>
      <c r="CV146" s="1268">
        <v>124</v>
      </c>
      <c r="CW146" s="2074">
        <f t="shared" si="14"/>
        <v>2.3002862787035374</v>
      </c>
      <c r="CX146" s="2071">
        <f t="shared" si="15"/>
        <v>247475.30274838785</v>
      </c>
      <c r="CY146" s="2074">
        <f t="shared" si="16"/>
        <v>57.384161798502937</v>
      </c>
      <c r="CZ146" s="2074">
        <f t="shared" si="17"/>
        <v>133.3466395778153</v>
      </c>
      <c r="DA146" s="2020"/>
    </row>
    <row r="147" spans="1:105" ht="16.5" customHeight="1" x14ac:dyDescent="0.25">
      <c r="A147" s="780">
        <v>2</v>
      </c>
      <c r="B147" s="784">
        <f>'SAME R Results'!A60</f>
        <v>4</v>
      </c>
      <c r="C147" s="785" t="str">
        <f>'SAME R Results'!B60</f>
        <v>Teflon</v>
      </c>
      <c r="D147" s="784" t="str">
        <f>'SAME R Results'!C60</f>
        <v>T06</v>
      </c>
      <c r="E147" s="784" t="str">
        <f>'SAME R Results'!D60</f>
        <v>34 T</v>
      </c>
      <c r="F147" s="784">
        <f>'SAME R Results'!E60</f>
        <v>6</v>
      </c>
      <c r="G147" s="784">
        <f>'SAME R Results'!F60</f>
        <v>81</v>
      </c>
      <c r="H147" s="785" t="str">
        <f>'SAME R Results'!G60</f>
        <v>High temp  aging</v>
      </c>
      <c r="I147" s="784">
        <f>'SAME R Results'!H60</f>
        <v>239</v>
      </c>
      <c r="J147" s="786">
        <f>'SAME R Results'!I60</f>
        <v>40416</v>
      </c>
      <c r="K147" s="784">
        <f>'SAME R Results'!J60</f>
        <v>0</v>
      </c>
      <c r="L147" s="788"/>
      <c r="M147" s="788"/>
      <c r="N147" s="784">
        <f>'SAME R Results'!K60</f>
        <v>8.1</v>
      </c>
      <c r="O147" s="793">
        <f>'SAME R Results'!L60</f>
        <v>1.45</v>
      </c>
      <c r="P147" s="784">
        <f>'SAME R Results'!M60</f>
        <v>60</v>
      </c>
      <c r="Q147" s="784">
        <f>'SAME R Results'!N60</f>
        <v>11</v>
      </c>
      <c r="R147" s="784">
        <f>'SAME R Results'!O60</f>
        <v>8</v>
      </c>
      <c r="S147" s="784" t="str">
        <f>'SAME R Results'!P60</f>
        <v>n</v>
      </c>
      <c r="T147" s="784" t="str">
        <f>'SAME R Results'!Q60</f>
        <v>n</v>
      </c>
      <c r="U147" s="784">
        <f>'SAME R Results'!R60</f>
        <v>30.166666666666668</v>
      </c>
      <c r="V147" s="784" t="str">
        <f>'SAME R Results'!S60</f>
        <v>y</v>
      </c>
      <c r="W147" s="784">
        <f>'SAME R Results'!T60</f>
        <v>45</v>
      </c>
      <c r="X147" s="784" t="str">
        <f>'SAME R Results'!U60</f>
        <v>n</v>
      </c>
      <c r="Y147" s="784" t="str">
        <f>'SAME R Results'!V60</f>
        <v>y</v>
      </c>
      <c r="Z147" s="784" t="str">
        <f>'SAME R Results'!W60</f>
        <v>y</v>
      </c>
      <c r="AA147" s="784" t="str">
        <f>'SAME R Results'!X60</f>
        <v>n</v>
      </c>
      <c r="AB147" s="784" t="str">
        <f>'SAME R Results'!Y60</f>
        <v>n</v>
      </c>
      <c r="AC147" s="789"/>
      <c r="AD147" s="784" t="str">
        <f>'SAME R Results'!Z60</f>
        <v>y</v>
      </c>
      <c r="AE147" s="784">
        <f>'SAME R Results'!AA60</f>
        <v>10</v>
      </c>
      <c r="AF147" s="784" t="str">
        <f>'SAME R Results'!AB60</f>
        <v>y</v>
      </c>
      <c r="AG147" s="817">
        <f>'SAME R Results'!AC60</f>
        <v>5.19567251427413E-2</v>
      </c>
      <c r="AH147" s="819">
        <f>'SAME R Results'!AD60</f>
        <v>0</v>
      </c>
      <c r="AI147" s="784">
        <f>'SAME R Results'!AE60</f>
        <v>58</v>
      </c>
      <c r="AJ147" s="784">
        <f>'SAME R Results'!AF60</f>
        <v>480</v>
      </c>
      <c r="AK147" s="784">
        <f>'SAME R Results'!AG60</f>
        <v>0</v>
      </c>
      <c r="AL147" s="784" t="str">
        <f>'SAME R Results'!AH60</f>
        <v>n</v>
      </c>
      <c r="AM147" s="784" t="str">
        <f>'SAME R Results'!AI60</f>
        <v>y</v>
      </c>
      <c r="AN147" s="784" t="str">
        <f>'SAME R Results'!AJ60</f>
        <v>y</v>
      </c>
      <c r="AO147" s="784" t="str">
        <f>'SAME R Results'!AK60</f>
        <v>n</v>
      </c>
      <c r="AP147" s="784" t="str">
        <f>'SAME R Results'!AL60</f>
        <v>n</v>
      </c>
      <c r="AQ147" s="784" t="str">
        <f>'SAME R Results'!AM60</f>
        <v>y</v>
      </c>
      <c r="AR147" s="817">
        <f>'SAME R Results'!AN60</f>
        <v>5.19567251427413E-2</v>
      </c>
      <c r="AS147" s="819">
        <f>'SAME R Results'!AO60</f>
        <v>0</v>
      </c>
      <c r="AT147" s="784">
        <f>'SAME R Results'!AP60</f>
        <v>0</v>
      </c>
      <c r="AU147" s="789"/>
      <c r="AV147" s="821">
        <f>'SAME R Results'!AQ60</f>
        <v>0</v>
      </c>
      <c r="AW147" s="821">
        <f>'SAME R Results'!AR60</f>
        <v>2.1625675000000006</v>
      </c>
      <c r="AX147" s="821">
        <f>'SAME R Results'!AS60</f>
        <v>0</v>
      </c>
      <c r="AY147" s="821">
        <f>'SAME R Results'!AT60</f>
        <v>0</v>
      </c>
      <c r="AZ147" s="824"/>
      <c r="BA147" s="824"/>
      <c r="BB147" s="821">
        <f>'SAME R Results'!AU60</f>
        <v>0.25022875</v>
      </c>
      <c r="BC147" s="821">
        <f>'SAME R Results'!AV60</f>
        <v>2.6962295000000004E-2</v>
      </c>
      <c r="BD147" s="821">
        <f>'SAME R Results'!AW60</f>
        <v>6.9776150000000001</v>
      </c>
      <c r="BE147" s="821">
        <f>'SAME R Results'!AX60</f>
        <v>4.7162929999999994</v>
      </c>
      <c r="BF147" s="827">
        <f>'SAME R Results'!AY60</f>
        <v>88505</v>
      </c>
      <c r="BG147" s="784">
        <f>'SAME R Results'!AZ60</f>
        <v>0.33628839999999993</v>
      </c>
      <c r="BH147" s="784">
        <f>'SAME R Results'!BA60</f>
        <v>8.1741344999999993E-2</v>
      </c>
      <c r="BI147" s="789"/>
      <c r="BJ147" s="784">
        <f>'SAME R Results'!BB60</f>
        <v>21.487300000000005</v>
      </c>
      <c r="BK147" s="784">
        <f>'SAME R Results'!BC60</f>
        <v>2.2613220000000007</v>
      </c>
      <c r="BL147" s="2159">
        <f>'SAME R Results'!BD60</f>
        <v>2654993.7023748658</v>
      </c>
      <c r="BM147" s="784">
        <f>'SAME R Results'!BE60</f>
        <v>553.24833622876997</v>
      </c>
      <c r="BN147" s="784">
        <f>'SAME R Results'!BF60</f>
        <v>0.223266455</v>
      </c>
      <c r="BO147" s="784">
        <f>'SAME R Results'!BG60</f>
        <v>6.3636763749999992E-2</v>
      </c>
      <c r="BP147" s="789"/>
      <c r="BQ147" s="784">
        <f>'SAME R Results'!BH60</f>
        <v>48.561298000000008</v>
      </c>
      <c r="BR147" s="817">
        <f>'SAME R Results'!BI60</f>
        <v>0.20838028193207944</v>
      </c>
      <c r="BS147" s="817">
        <f>'SAME R Results'!BJ60</f>
        <v>0.25134398476976683</v>
      </c>
      <c r="BT147" s="817">
        <f>'SAME R Results'!BL60</f>
        <v>3.5084508049012788</v>
      </c>
      <c r="BU147" s="817">
        <f>'SAME R Results'!BM60</f>
        <v>1.541820614289457</v>
      </c>
      <c r="BV147" s="817">
        <f>'SAME R Results'!BN60</f>
        <v>0.18973641212359585</v>
      </c>
      <c r="BW147" s="784">
        <f>'SAME R Results'!BO60</f>
        <v>2654993.7023748658</v>
      </c>
      <c r="BX147" s="784">
        <f>'SAME R Results'!BP60</f>
        <v>2615814.6549193626</v>
      </c>
      <c r="BY147" s="784">
        <f>'SAME R Results'!BQ60</f>
        <v>2363356.7971740211</v>
      </c>
      <c r="BZ147" s="784">
        <f>'SAME R Results'!BR60</f>
        <v>553.24833622876997</v>
      </c>
      <c r="CA147" s="784">
        <f>'SAME R Results'!BS60</f>
        <v>0.50193598508390314</v>
      </c>
      <c r="CB147" s="784">
        <f>'SAME R Results'!BT60</f>
        <v>2.2599999999999998</v>
      </c>
      <c r="CC147" s="784">
        <f>'SAME R Results'!BV60</f>
        <v>1</v>
      </c>
      <c r="CD147" s="880">
        <f>'SAME R Results'!BW60</f>
        <v>2.2000000000000002</v>
      </c>
      <c r="CE147" s="1086">
        <f>'SAME R Results'!BZ60</f>
        <v>538.43096293819656</v>
      </c>
      <c r="CF147" s="1777">
        <f>'SAME R Results'!CA60</f>
        <v>9.7133333333332406</v>
      </c>
      <c r="CG147" s="1777" t="str">
        <f>'SAME R Results'!CB60</f>
        <v xml:space="preserve"> 34T</v>
      </c>
      <c r="CH147" s="1777">
        <f>'SAME R Results'!CC60</f>
        <v>239</v>
      </c>
      <c r="CI147" s="1777">
        <f>'SAME R Results'!CD60</f>
        <v>2.9996683733699677E-2</v>
      </c>
      <c r="CJ147" s="1777"/>
      <c r="CK147" s="1777"/>
      <c r="CL147" s="2015">
        <f>'SAME R Results'!CI60</f>
        <v>60</v>
      </c>
      <c r="CM147" s="2015" t="str">
        <f>'SAME R Results'!CJ60</f>
        <v>Teflon</v>
      </c>
      <c r="CN147" s="2016">
        <f>'SAME R Results'!CK60</f>
        <v>0.20838028193207944</v>
      </c>
      <c r="CO147" s="2016">
        <f>'SAME R Results'!CL60</f>
        <v>4.597621237389494E-3</v>
      </c>
      <c r="CP147" s="2016">
        <f>'SAME R Results'!CM60</f>
        <v>1.8992864421797373E-2</v>
      </c>
      <c r="CQ147" s="2071">
        <f t="shared" si="18"/>
        <v>109346.07647327983</v>
      </c>
      <c r="CR147" s="2074">
        <f t="shared" si="10"/>
        <v>9.1452755531138177</v>
      </c>
      <c r="CS147" s="2082">
        <f t="shared" si="11"/>
        <v>21.487300000000005</v>
      </c>
      <c r="CT147" s="2074">
        <f t="shared" si="12"/>
        <v>247122.13282961238</v>
      </c>
      <c r="CU147" s="2074">
        <f t="shared" si="13"/>
        <v>4.0465821031477072</v>
      </c>
      <c r="CV147" s="1268">
        <v>125</v>
      </c>
      <c r="CW147" s="2074">
        <f t="shared" si="14"/>
        <v>2.5633367642222531</v>
      </c>
      <c r="CX147" s="2071">
        <f t="shared" si="15"/>
        <v>316728.62416758022</v>
      </c>
      <c r="CY147" s="2074">
        <f t="shared" si="16"/>
        <v>51.495379710691417</v>
      </c>
      <c r="CZ147" s="2074">
        <f t="shared" si="17"/>
        <v>104.19014096603973</v>
      </c>
    </row>
    <row r="148" spans="1:105" ht="16.5" customHeight="1" x14ac:dyDescent="0.25">
      <c r="A148" s="780">
        <v>2</v>
      </c>
      <c r="B148" s="784">
        <f>'SAME R Results'!A61</f>
        <v>4</v>
      </c>
      <c r="C148" s="785" t="str">
        <f>'SAME R Results'!B61</f>
        <v>Teflon</v>
      </c>
      <c r="D148" s="784" t="str">
        <f>'SAME R Results'!C61</f>
        <v>T06</v>
      </c>
      <c r="E148" s="784" t="str">
        <f>'SAME R Results'!D61</f>
        <v>34TA</v>
      </c>
      <c r="F148" s="784">
        <f>'SAME R Results'!E61</f>
        <v>6</v>
      </c>
      <c r="G148" s="784" t="str">
        <f>'SAME R Results'!F61</f>
        <v>81a</v>
      </c>
      <c r="H148" s="785" t="str">
        <f>'SAME R Results'!G61</f>
        <v>aged</v>
      </c>
      <c r="I148" s="784">
        <f>'SAME R Results'!H61</f>
        <v>239</v>
      </c>
      <c r="J148" s="786">
        <f>'SAME R Results'!I61</f>
        <v>40417</v>
      </c>
      <c r="K148" s="784">
        <f>'SAME R Results'!J61</f>
        <v>0</v>
      </c>
      <c r="L148" s="788"/>
      <c r="M148" s="788"/>
      <c r="N148" s="784">
        <f>'SAME R Results'!K61</f>
        <v>8.1</v>
      </c>
      <c r="O148" s="793">
        <f>'SAME R Results'!L61</f>
        <v>1.45</v>
      </c>
      <c r="P148" s="784">
        <f>'SAME R Results'!M61</f>
        <v>0</v>
      </c>
      <c r="Q148" s="784">
        <f>'SAME R Results'!N61</f>
        <v>0</v>
      </c>
      <c r="R148" s="784">
        <f>'SAME R Results'!O61</f>
        <v>0</v>
      </c>
      <c r="S148" s="784">
        <f>'SAME R Results'!P61</f>
        <v>0</v>
      </c>
      <c r="T148" s="784">
        <f>'SAME R Results'!Q61</f>
        <v>0</v>
      </c>
      <c r="U148" s="784">
        <f>'SAME R Results'!R61</f>
        <v>559</v>
      </c>
      <c r="V148" s="784">
        <f>'SAME R Results'!S61</f>
        <v>0</v>
      </c>
      <c r="W148" s="784">
        <f>'SAME R Results'!T61</f>
        <v>0</v>
      </c>
      <c r="X148" s="784" t="str">
        <f>'SAME R Results'!U61</f>
        <v>n</v>
      </c>
      <c r="Y148" s="784" t="str">
        <f>'SAME R Results'!V61</f>
        <v>y</v>
      </c>
      <c r="Z148" s="784" t="str">
        <f>'SAME R Results'!W61</f>
        <v>y</v>
      </c>
      <c r="AA148" s="784" t="str">
        <f>'SAME R Results'!X61</f>
        <v>n</v>
      </c>
      <c r="AB148" s="784" t="str">
        <f>'SAME R Results'!Y61</f>
        <v>n</v>
      </c>
      <c r="AC148" s="789"/>
      <c r="AD148" s="784" t="str">
        <f>'SAME R Results'!Z61</f>
        <v>y</v>
      </c>
      <c r="AE148" s="784">
        <f>'SAME R Results'!AA61</f>
        <v>10</v>
      </c>
      <c r="AF148" s="784" t="str">
        <f>'SAME R Results'!AB61</f>
        <v>y</v>
      </c>
      <c r="AG148" s="817">
        <f>'SAME R Results'!AC61</f>
        <v>5.19567251427413E-2</v>
      </c>
      <c r="AH148" s="819">
        <f>'SAME R Results'!AD61</f>
        <v>0</v>
      </c>
      <c r="AI148" s="784">
        <f>'SAME R Results'!AE61</f>
        <v>0</v>
      </c>
      <c r="AJ148" s="784">
        <f>'SAME R Results'!AF61</f>
        <v>0</v>
      </c>
      <c r="AK148" s="784">
        <f>'SAME R Results'!AG61</f>
        <v>0</v>
      </c>
      <c r="AL148" s="784">
        <f>'SAME R Results'!AH61</f>
        <v>0</v>
      </c>
      <c r="AM148" s="784">
        <f>'SAME R Results'!AI61</f>
        <v>0</v>
      </c>
      <c r="AN148" s="784">
        <f>'SAME R Results'!AJ61</f>
        <v>0</v>
      </c>
      <c r="AO148" s="784">
        <f>'SAME R Results'!AK61</f>
        <v>0</v>
      </c>
      <c r="AP148" s="784">
        <f>'SAME R Results'!AL61</f>
        <v>0</v>
      </c>
      <c r="AQ148" s="784">
        <f>'SAME R Results'!AM61</f>
        <v>0</v>
      </c>
      <c r="AR148" s="817">
        <f>'SAME R Results'!AN61</f>
        <v>0</v>
      </c>
      <c r="AS148" s="819">
        <f>'SAME R Results'!AO61</f>
        <v>0</v>
      </c>
      <c r="AT148" s="784">
        <f>'SAME R Results'!AP61</f>
        <v>45</v>
      </c>
      <c r="AU148" s="789"/>
      <c r="AV148" s="821">
        <f>'SAME R Results'!AQ61</f>
        <v>0</v>
      </c>
      <c r="AW148" s="821">
        <f>'SAME R Results'!AR61</f>
        <v>2.1021720000000004</v>
      </c>
      <c r="AX148" s="821">
        <f>'SAME R Results'!AS61</f>
        <v>0</v>
      </c>
      <c r="AY148" s="821">
        <f>'SAME R Results'!AT61</f>
        <v>0</v>
      </c>
      <c r="AZ148" s="824"/>
      <c r="BA148" s="824"/>
      <c r="BB148" s="821">
        <f>'SAME R Results'!AU61</f>
        <v>0.23783875000000002</v>
      </c>
      <c r="BC148" s="821">
        <f>'SAME R Results'!AV61</f>
        <v>2.9037475E-2</v>
      </c>
      <c r="BD148" s="821">
        <f>'SAME R Results'!AW61</f>
        <v>6.4018399999999982</v>
      </c>
      <c r="BE148" s="821">
        <f>'SAME R Results'!AX61</f>
        <v>4.7223504999999992</v>
      </c>
      <c r="BF148" s="827">
        <f>'SAME R Results'!AY61</f>
        <v>33040</v>
      </c>
      <c r="BG148" s="784">
        <f>'SAME R Results'!AZ61</f>
        <v>0.33061214999999999</v>
      </c>
      <c r="BH148" s="784">
        <f>'SAME R Results'!BA61</f>
        <v>8.5174565000000008E-2</v>
      </c>
      <c r="BI148" s="789"/>
      <c r="BJ148" s="784">
        <f>'SAME R Results'!BB61</f>
        <v>19.779400000000003</v>
      </c>
      <c r="BK148" s="784">
        <f>'SAME R Results'!BC61</f>
        <v>1.679489499999999</v>
      </c>
      <c r="BL148" s="2159">
        <f>'SAME R Results'!BD61</f>
        <v>920599.7311915328</v>
      </c>
      <c r="BM148" s="784">
        <f>'SAME R Results'!BE61</f>
        <v>354.42148985691654</v>
      </c>
      <c r="BN148" s="784">
        <f>'SAME R Results'!BF61</f>
        <v>0.20880127500000001</v>
      </c>
      <c r="BO148" s="784">
        <f>'SAME R Results'!BG61</f>
        <v>6.1359396249999996E-2</v>
      </c>
      <c r="BP148" s="789"/>
      <c r="BQ148" s="784">
        <f>'SAME R Results'!BH61</f>
        <v>44.701444000000002</v>
      </c>
      <c r="BR148" s="817">
        <f>'SAME R Results'!BI61</f>
        <v>0.38498978203935447</v>
      </c>
      <c r="BS148" s="817">
        <f>'SAME R Results'!BJ61</f>
        <v>0.34802448690651788</v>
      </c>
      <c r="BT148" s="817">
        <f>'SAME R Results'!BL61</f>
        <v>3.4029225800930205</v>
      </c>
      <c r="BU148" s="817" t="e">
        <f>'SAME R Results'!BM61</f>
        <v>#NUM!</v>
      </c>
      <c r="BV148" s="817" t="e">
        <f>'SAME R Results'!BN61</f>
        <v>#NUM!</v>
      </c>
      <c r="BW148" s="784">
        <f>'SAME R Results'!BO61</f>
        <v>920599.7311915328</v>
      </c>
      <c r="BX148" s="784">
        <f>'SAME R Results'!BP61</f>
        <v>905973.71313684864</v>
      </c>
      <c r="BY148" s="784">
        <f>'SAME R Results'!BQ61</f>
        <v>846999.06468504795</v>
      </c>
      <c r="BZ148" s="784">
        <f>'SAME R Results'!BR61</f>
        <v>354.42148985691654</v>
      </c>
      <c r="CA148" s="784">
        <f>'SAME R Results'!BS61</f>
        <v>0.37278911036135998</v>
      </c>
      <c r="CB148" s="784">
        <f>'SAME R Results'!BT61</f>
        <v>2.2599999999999998</v>
      </c>
      <c r="CC148" s="784">
        <f>'SAME R Results'!BV61</f>
        <v>1</v>
      </c>
      <c r="CD148" s="880">
        <f>'SAME R Results'!BW61</f>
        <v>2.2000000000000002</v>
      </c>
      <c r="CE148" s="1086">
        <f>'SAME R Results'!BZ61</f>
        <v>538.43096293819656</v>
      </c>
      <c r="CF148" s="1777">
        <f>'SAME R Results'!CA61</f>
        <v>9.7133333333332406</v>
      </c>
      <c r="CG148" s="1777">
        <f>'SAME R Results'!CB61</f>
        <v>0</v>
      </c>
      <c r="CH148" s="1777">
        <f>'SAME R Results'!CC61</f>
        <v>0</v>
      </c>
      <c r="CI148" s="1777">
        <f>'SAME R Results'!CD61</f>
        <v>2.761242251201125E-2</v>
      </c>
      <c r="CJ148" s="1777"/>
      <c r="CK148" s="1777"/>
      <c r="CL148" s="2015">
        <f>'SAME R Results'!CI61</f>
        <v>61</v>
      </c>
      <c r="CM148" s="2015" t="str">
        <f>'SAME R Results'!CJ61</f>
        <v>Teflon</v>
      </c>
      <c r="CN148" s="2016">
        <f>'SAME R Results'!CK61</f>
        <v>0.38498978203935447</v>
      </c>
      <c r="CO148" s="2016">
        <f>'SAME R Results'!CL61</f>
        <v>4.6710185693330172E-3</v>
      </c>
      <c r="CP148" s="2016">
        <f>'SAME R Results'!CM61</f>
        <v>1.9393567644119859E-2</v>
      </c>
      <c r="CQ148" s="2071">
        <f t="shared" si="18"/>
        <v>41188.813998560436</v>
      </c>
      <c r="CR148" s="2074">
        <f t="shared" si="10"/>
        <v>24.278436374374611</v>
      </c>
      <c r="CS148" s="2082">
        <f t="shared" si="11"/>
        <v>19.779400000000003</v>
      </c>
      <c r="CT148" s="2074">
        <f t="shared" si="12"/>
        <v>93086.71963674658</v>
      </c>
      <c r="CU148" s="2074">
        <f t="shared" si="13"/>
        <v>10.742670962112662</v>
      </c>
      <c r="CV148" s="1268">
        <v>126</v>
      </c>
      <c r="CW148" s="2074">
        <f t="shared" si="14"/>
        <v>3.6832992280660504</v>
      </c>
      <c r="CX148" s="2071">
        <f t="shared" si="15"/>
        <v>171433.12129061477</v>
      </c>
      <c r="CY148" s="2074">
        <f t="shared" si="16"/>
        <v>35.837435903709569</v>
      </c>
      <c r="CZ148" s="2074">
        <f t="shared" si="17"/>
        <v>192.49489101967725</v>
      </c>
    </row>
    <row r="149" spans="1:105" ht="16.5" customHeight="1" x14ac:dyDescent="0.25">
      <c r="A149" s="780">
        <v>2</v>
      </c>
      <c r="B149" s="784">
        <f>'SAME R Results'!A64</f>
        <v>4</v>
      </c>
      <c r="C149" s="785" t="str">
        <f>'SAME R Results'!B64</f>
        <v>Teflon</v>
      </c>
      <c r="D149" s="784" t="str">
        <f>'SAME R Results'!C64</f>
        <v>T05</v>
      </c>
      <c r="E149" s="784" t="str">
        <f>'SAME R Results'!D64</f>
        <v>36 T</v>
      </c>
      <c r="F149" s="784">
        <f>'SAME R Results'!E64</f>
        <v>5</v>
      </c>
      <c r="G149" s="784">
        <f>'SAME R Results'!F64</f>
        <v>83</v>
      </c>
      <c r="H149" s="785" t="str">
        <f>'SAME R Results'!G64</f>
        <v>Mid temp aging</v>
      </c>
      <c r="I149" s="784">
        <f>'SAME R Results'!H64</f>
        <v>239</v>
      </c>
      <c r="J149" s="786">
        <f>'SAME R Results'!I64</f>
        <v>40416</v>
      </c>
      <c r="K149" s="784">
        <f>'SAME R Results'!J64</f>
        <v>0</v>
      </c>
      <c r="L149" s="788"/>
      <c r="M149" s="788"/>
      <c r="N149" s="784">
        <f>'SAME R Results'!K64</f>
        <v>8.1</v>
      </c>
      <c r="O149" s="793">
        <f>'SAME R Results'!L64</f>
        <v>1.448</v>
      </c>
      <c r="P149" s="784">
        <f>'SAME R Results'!M64</f>
        <v>60</v>
      </c>
      <c r="Q149" s="784">
        <f>'SAME R Results'!N64</f>
        <v>11</v>
      </c>
      <c r="R149" s="784">
        <f>'SAME R Results'!O64</f>
        <v>8</v>
      </c>
      <c r="S149" s="784" t="str">
        <f>'SAME R Results'!P64</f>
        <v>n</v>
      </c>
      <c r="T149" s="784" t="str">
        <f>'SAME R Results'!Q64</f>
        <v>n</v>
      </c>
      <c r="U149" s="784">
        <f>'SAME R Results'!R64</f>
        <v>30.333333333333332</v>
      </c>
      <c r="V149" s="784" t="str">
        <f>'SAME R Results'!S64</f>
        <v>y</v>
      </c>
      <c r="W149" s="784">
        <f>'SAME R Results'!T64</f>
        <v>60</v>
      </c>
      <c r="X149" s="784" t="str">
        <f>'SAME R Results'!U64</f>
        <v>n</v>
      </c>
      <c r="Y149" s="784" t="str">
        <f>'SAME R Results'!V64</f>
        <v>y</v>
      </c>
      <c r="Z149" s="784" t="str">
        <f>'SAME R Results'!W64</f>
        <v>y</v>
      </c>
      <c r="AA149" s="784" t="str">
        <f>'SAME R Results'!X64</f>
        <v>n</v>
      </c>
      <c r="AB149" s="784" t="str">
        <f>'SAME R Results'!Y64</f>
        <v>n</v>
      </c>
      <c r="AC149" s="789"/>
      <c r="AD149" s="784" t="str">
        <f>'SAME R Results'!Z64</f>
        <v>y</v>
      </c>
      <c r="AE149" s="784">
        <f>'SAME R Results'!AA64</f>
        <v>10</v>
      </c>
      <c r="AF149" s="784" t="str">
        <f>'SAME R Results'!AB64</f>
        <v>y</v>
      </c>
      <c r="AG149" s="817">
        <f>'SAME R Results'!AC64</f>
        <v>5.19567251427413E-2</v>
      </c>
      <c r="AH149" s="819">
        <f>'SAME R Results'!AD64</f>
        <v>0</v>
      </c>
      <c r="AI149" s="784">
        <f>'SAME R Results'!AE64</f>
        <v>58</v>
      </c>
      <c r="AJ149" s="784">
        <f>'SAME R Results'!AF64</f>
        <v>480</v>
      </c>
      <c r="AK149" s="784">
        <f>'SAME R Results'!AG64</f>
        <v>0</v>
      </c>
      <c r="AL149" s="784" t="str">
        <f>'SAME R Results'!AH64</f>
        <v>n</v>
      </c>
      <c r="AM149" s="784" t="str">
        <f>'SAME R Results'!AI64</f>
        <v>y</v>
      </c>
      <c r="AN149" s="784" t="str">
        <f>'SAME R Results'!AJ64</f>
        <v>y</v>
      </c>
      <c r="AO149" s="784" t="str">
        <f>'SAME R Results'!AK64</f>
        <v>n</v>
      </c>
      <c r="AP149" s="784" t="str">
        <f>'SAME R Results'!AL64</f>
        <v>n</v>
      </c>
      <c r="AQ149" s="784" t="str">
        <f>'SAME R Results'!AM64</f>
        <v>y</v>
      </c>
      <c r="AR149" s="817">
        <f>'SAME R Results'!AN64</f>
        <v>5.19567251427413E-2</v>
      </c>
      <c r="AS149" s="819">
        <f>'SAME R Results'!AO64</f>
        <v>0</v>
      </c>
      <c r="AT149" s="784">
        <f>'SAME R Results'!AP64</f>
        <v>0</v>
      </c>
      <c r="AU149" s="789"/>
      <c r="AV149" s="821">
        <f>'SAME R Results'!AQ64</f>
        <v>0</v>
      </c>
      <c r="AW149" s="821">
        <f>'SAME R Results'!AR64</f>
        <v>1.7692875000000003</v>
      </c>
      <c r="AX149" s="821">
        <f>'SAME R Results'!AS64</f>
        <v>0</v>
      </c>
      <c r="AY149" s="821">
        <f>'SAME R Results'!AT64</f>
        <v>0</v>
      </c>
      <c r="AZ149" s="824"/>
      <c r="BA149" s="824"/>
      <c r="BB149" s="821">
        <f>'SAME R Results'!AU64</f>
        <v>0.20867914999999998</v>
      </c>
      <c r="BC149" s="821">
        <f>'SAME R Results'!AV64</f>
        <v>2.6794425E-2</v>
      </c>
      <c r="BD149" s="821">
        <f>'SAME R Results'!AW64</f>
        <v>6.8408974999999996</v>
      </c>
      <c r="BE149" s="821">
        <f>'SAME R Results'!AX64</f>
        <v>4.7303164999999989</v>
      </c>
      <c r="BF149" s="827">
        <f>'SAME R Results'!AY64</f>
        <v>107645</v>
      </c>
      <c r="BG149" s="784">
        <f>'SAME R Results'!AZ64</f>
        <v>0.27722160000000001</v>
      </c>
      <c r="BH149" s="784">
        <f>'SAME R Results'!BA64</f>
        <v>7.8613274999999996E-2</v>
      </c>
      <c r="BI149" s="789"/>
      <c r="BJ149" s="784">
        <f>'SAME R Results'!BB64</f>
        <v>17.034399999999994</v>
      </c>
      <c r="BK149" s="784">
        <f>'SAME R Results'!BC64</f>
        <v>2.1105810000000007</v>
      </c>
      <c r="BL149" s="2159">
        <f>'SAME R Results'!BD64</f>
        <v>3535853.9755014894</v>
      </c>
      <c r="BM149" s="784">
        <f>'SAME R Results'!BE64</f>
        <v>494.67025905930427</v>
      </c>
      <c r="BN149" s="784">
        <f>'SAME R Results'!BF64</f>
        <v>0.18188472499999997</v>
      </c>
      <c r="BO149" s="784">
        <f>'SAME R Results'!BG64</f>
        <v>4.9652081250000007E-2</v>
      </c>
      <c r="BP149" s="789"/>
      <c r="BQ149" s="784">
        <f>'SAME R Results'!BH64</f>
        <v>38.497743999999983</v>
      </c>
      <c r="BR149" s="817">
        <f>'SAME R Results'!BI64</f>
        <v>0.13990121268770589</v>
      </c>
      <c r="BS149" s="817">
        <f>'SAME R Results'!BJ64</f>
        <v>0.21143321745634569</v>
      </c>
      <c r="BT149" s="817">
        <f>'SAME R Results'!BL64</f>
        <v>3.6631843101239578</v>
      </c>
      <c r="BU149" s="817">
        <f>'SAME R Results'!BM64</f>
        <v>1.9014741902301655</v>
      </c>
      <c r="BV149" s="817">
        <f>'SAME R Results'!BN64</f>
        <v>0.11380087707932458</v>
      </c>
      <c r="BW149" s="784">
        <f>'SAME R Results'!BO64</f>
        <v>3535853.9755014894</v>
      </c>
      <c r="BX149" s="784">
        <f>'SAME R Results'!BP64</f>
        <v>3303545.048854555</v>
      </c>
      <c r="BY149" s="784">
        <f>'SAME R Results'!BQ64</f>
        <v>2901632.0622752355</v>
      </c>
      <c r="BZ149" s="784">
        <f>'SAME R Results'!BR64</f>
        <v>494.67025905930427</v>
      </c>
      <c r="CA149" s="784">
        <f>'SAME R Results'!BS64</f>
        <v>0.46847664920536281</v>
      </c>
      <c r="CB149" s="784">
        <f>'SAME R Results'!BT64</f>
        <v>2.2599999999999998</v>
      </c>
      <c r="CC149" s="784">
        <f>'SAME R Results'!BV64</f>
        <v>1</v>
      </c>
      <c r="CD149" s="880">
        <f>'SAME R Results'!BW64</f>
        <v>2.2000000000000002</v>
      </c>
      <c r="CE149" s="1086">
        <f>'SAME R Results'!BZ64</f>
        <v>532.36353982539481</v>
      </c>
      <c r="CF149" s="1777">
        <f>'SAME R Results'!CA64</f>
        <v>8.0700000000000216</v>
      </c>
      <c r="CG149" s="1777" t="str">
        <f>'SAME R Results'!CB64</f>
        <v xml:space="preserve"> 36T</v>
      </c>
      <c r="CH149" s="1777">
        <f>'SAME R Results'!CC64</f>
        <v>239</v>
      </c>
      <c r="CI149" s="1777">
        <f>'SAME R Results'!CD64</f>
        <v>2.8622857992564966E-2</v>
      </c>
      <c r="CJ149" s="1777"/>
      <c r="CK149" s="1777"/>
      <c r="CL149" s="2015">
        <f>'SAME R Results'!CI64</f>
        <v>64</v>
      </c>
      <c r="CM149" s="2015" t="str">
        <f>'SAME R Results'!CJ64</f>
        <v>Teflon</v>
      </c>
      <c r="CN149" s="2016">
        <f>'SAME R Results'!CK64</f>
        <v>0.13990121268770589</v>
      </c>
      <c r="CO149" s="2016">
        <f>'SAME R Results'!CL64</f>
        <v>4.7245554181045007E-3</v>
      </c>
      <c r="CP149" s="2016">
        <f>'SAME R Results'!CM64</f>
        <v>1.9210829485215231E-2</v>
      </c>
      <c r="CQ149" s="2071">
        <f t="shared" si="18"/>
        <v>183691.48984426158</v>
      </c>
      <c r="CR149" s="2074">
        <f t="shared" si="10"/>
        <v>5.443910334919849</v>
      </c>
      <c r="CS149" s="2082">
        <f t="shared" si="11"/>
        <v>17.034399999999994</v>
      </c>
      <c r="CT149" s="2074">
        <f t="shared" si="12"/>
        <v>415142.76704803109</v>
      </c>
      <c r="CU149" s="2074">
        <f t="shared" si="13"/>
        <v>2.4088098827078981</v>
      </c>
      <c r="CV149" s="1268">
        <v>127</v>
      </c>
      <c r="CW149" s="2074">
        <f t="shared" si="14"/>
        <v>2.272767322090441</v>
      </c>
      <c r="CX149" s="2071">
        <f t="shared" si="15"/>
        <v>471761.45747448469</v>
      </c>
      <c r="CY149" s="2074">
        <f t="shared" si="16"/>
        <v>58.078976548549342</v>
      </c>
      <c r="CZ149" s="2074">
        <f t="shared" si="17"/>
        <v>69.950606343852954</v>
      </c>
    </row>
    <row r="150" spans="1:105" ht="16.5" customHeight="1" x14ac:dyDescent="0.25">
      <c r="A150" s="780">
        <v>2</v>
      </c>
      <c r="B150" s="784">
        <f>'SAME R Results'!A65</f>
        <v>4</v>
      </c>
      <c r="C150" s="785" t="str">
        <f>'SAME R Results'!B65</f>
        <v>Teflon</v>
      </c>
      <c r="D150" s="784" t="str">
        <f>'SAME R Results'!C65</f>
        <v>T05</v>
      </c>
      <c r="E150" s="784" t="str">
        <f>'SAME R Results'!D65</f>
        <v>36TA</v>
      </c>
      <c r="F150" s="784">
        <f>'SAME R Results'!E65</f>
        <v>5</v>
      </c>
      <c r="G150" s="784" t="str">
        <f>'SAME R Results'!F65</f>
        <v>83a</v>
      </c>
      <c r="H150" s="785" t="str">
        <f>'SAME R Results'!G65</f>
        <v>aged</v>
      </c>
      <c r="I150" s="784">
        <f>'SAME R Results'!H65</f>
        <v>239</v>
      </c>
      <c r="J150" s="786">
        <f>'SAME R Results'!I65</f>
        <v>40417</v>
      </c>
      <c r="K150" s="784">
        <f>'SAME R Results'!J65</f>
        <v>0</v>
      </c>
      <c r="L150" s="788"/>
      <c r="M150" s="788"/>
      <c r="N150" s="784">
        <f>'SAME R Results'!K65</f>
        <v>8.1</v>
      </c>
      <c r="O150" s="793">
        <f>'SAME R Results'!L65</f>
        <v>1.448</v>
      </c>
      <c r="P150" s="784">
        <f>'SAME R Results'!M65</f>
        <v>0</v>
      </c>
      <c r="Q150" s="784">
        <f>'SAME R Results'!N65</f>
        <v>0</v>
      </c>
      <c r="R150" s="784">
        <f>'SAME R Results'!O65</f>
        <v>0</v>
      </c>
      <c r="S150" s="784">
        <f>'SAME R Results'!P65</f>
        <v>0</v>
      </c>
      <c r="T150" s="784">
        <f>'SAME R Results'!Q65</f>
        <v>0</v>
      </c>
      <c r="U150" s="784">
        <f>'SAME R Results'!R65</f>
        <v>557.33333333333337</v>
      </c>
      <c r="V150" s="784">
        <f>'SAME R Results'!S65</f>
        <v>0</v>
      </c>
      <c r="W150" s="784">
        <f>'SAME R Results'!T65</f>
        <v>0</v>
      </c>
      <c r="X150" s="784" t="str">
        <f>'SAME R Results'!U65</f>
        <v>n</v>
      </c>
      <c r="Y150" s="784" t="str">
        <f>'SAME R Results'!V65</f>
        <v>y</v>
      </c>
      <c r="Z150" s="784" t="str">
        <f>'SAME R Results'!W65</f>
        <v>y</v>
      </c>
      <c r="AA150" s="784" t="str">
        <f>'SAME R Results'!X65</f>
        <v>n</v>
      </c>
      <c r="AB150" s="784" t="str">
        <f>'SAME R Results'!Y65</f>
        <v>n</v>
      </c>
      <c r="AC150" s="789"/>
      <c r="AD150" s="784" t="str">
        <f>'SAME R Results'!Z65</f>
        <v>y</v>
      </c>
      <c r="AE150" s="784">
        <f>'SAME R Results'!AA65</f>
        <v>10</v>
      </c>
      <c r="AF150" s="784" t="str">
        <f>'SAME R Results'!AB65</f>
        <v>y</v>
      </c>
      <c r="AG150" s="817">
        <f>'SAME R Results'!AC65</f>
        <v>5.19567251427413E-2</v>
      </c>
      <c r="AH150" s="819">
        <f>'SAME R Results'!AD65</f>
        <v>0</v>
      </c>
      <c r="AI150" s="784">
        <f>'SAME R Results'!AE65</f>
        <v>0</v>
      </c>
      <c r="AJ150" s="784">
        <f>'SAME R Results'!AF65</f>
        <v>0</v>
      </c>
      <c r="AK150" s="784">
        <f>'SAME R Results'!AG65</f>
        <v>0</v>
      </c>
      <c r="AL150" s="784">
        <f>'SAME R Results'!AH65</f>
        <v>0</v>
      </c>
      <c r="AM150" s="784">
        <f>'SAME R Results'!AI65</f>
        <v>0</v>
      </c>
      <c r="AN150" s="784">
        <f>'SAME R Results'!AJ65</f>
        <v>0</v>
      </c>
      <c r="AO150" s="784">
        <f>'SAME R Results'!AK65</f>
        <v>0</v>
      </c>
      <c r="AP150" s="784">
        <f>'SAME R Results'!AL65</f>
        <v>0</v>
      </c>
      <c r="AQ150" s="784">
        <f>'SAME R Results'!AM65</f>
        <v>0</v>
      </c>
      <c r="AR150" s="817">
        <f>'SAME R Results'!AN65</f>
        <v>0</v>
      </c>
      <c r="AS150" s="819">
        <f>'SAME R Results'!AO65</f>
        <v>0</v>
      </c>
      <c r="AT150" s="784">
        <f>'SAME R Results'!AP65</f>
        <v>60</v>
      </c>
      <c r="AU150" s="789"/>
      <c r="AV150" s="821">
        <f>'SAME R Results'!AQ65</f>
        <v>0</v>
      </c>
      <c r="AW150" s="821">
        <f>'SAME R Results'!AR65</f>
        <v>1.8084105000000001</v>
      </c>
      <c r="AX150" s="821">
        <f>'SAME R Results'!AS65</f>
        <v>0</v>
      </c>
      <c r="AY150" s="821">
        <f>'SAME R Results'!AT65</f>
        <v>0</v>
      </c>
      <c r="AZ150" s="824"/>
      <c r="BA150" s="824"/>
      <c r="BB150" s="821">
        <f>'SAME R Results'!AU65</f>
        <v>0.1945191</v>
      </c>
      <c r="BC150" s="821">
        <f>'SAME R Results'!AV65</f>
        <v>3.1631470000000009E-2</v>
      </c>
      <c r="BD150" s="821">
        <f>'SAME R Results'!AW65</f>
        <v>6.2427220000000005</v>
      </c>
      <c r="BE150" s="821">
        <f>'SAME R Results'!AX65</f>
        <v>4.7371219999999985</v>
      </c>
      <c r="BF150" s="827">
        <f>'SAME R Results'!AY65</f>
        <v>32650</v>
      </c>
      <c r="BG150" s="784">
        <f>'SAME R Results'!AZ65</f>
        <v>0.27603149999999999</v>
      </c>
      <c r="BH150" s="784">
        <f>'SAME R Results'!BA65</f>
        <v>8.1985459999999996E-2</v>
      </c>
      <c r="BI150" s="789"/>
      <c r="BJ150" s="784">
        <f>'SAME R Results'!BB65</f>
        <v>15.891600000000002</v>
      </c>
      <c r="BK150" s="784">
        <f>'SAME R Results'!BC65</f>
        <v>1.505600000000002</v>
      </c>
      <c r="BL150" s="2159">
        <f>'SAME R Results'!BD65</f>
        <v>909242.92996168404</v>
      </c>
      <c r="BM150" s="784">
        <f>'SAME R Results'!BE65</f>
        <v>306.40643784651229</v>
      </c>
      <c r="BN150" s="784">
        <f>'SAME R Results'!BF65</f>
        <v>0.16288763000000001</v>
      </c>
      <c r="BO150" s="784">
        <f>'SAME R Results'!BG65</f>
        <v>4.8511509999999994E-2</v>
      </c>
      <c r="BP150" s="789"/>
      <c r="BQ150" s="784">
        <f>'SAME R Results'!BH65</f>
        <v>35.915016000000001</v>
      </c>
      <c r="BR150" s="817">
        <f>'SAME R Results'!BI65</f>
        <v>0.3369907290446838</v>
      </c>
      <c r="BS150" s="817">
        <f>'SAME R Results'!BJ65</f>
        <v>0.32488147091855835</v>
      </c>
      <c r="BT150" s="817">
        <f>'SAME R Results'!BL65</f>
        <v>3.3577109844653368</v>
      </c>
      <c r="BU150" s="817" t="e">
        <f>'SAME R Results'!BM65</f>
        <v>#NUM!</v>
      </c>
      <c r="BV150" s="817" t="e">
        <f>'SAME R Results'!BN65</f>
        <v>#NUM!</v>
      </c>
      <c r="BW150" s="784">
        <f>'SAME R Results'!BO65</f>
        <v>909242.92996168404</v>
      </c>
      <c r="BX150" s="784">
        <f>'SAME R Results'!BP65</f>
        <v>894789.55558258481</v>
      </c>
      <c r="BY150" s="784">
        <f>'SAME R Results'!BQ65</f>
        <v>836756.11541259277</v>
      </c>
      <c r="BZ150" s="784">
        <f>'SAME R Results'!BR65</f>
        <v>306.40643784651229</v>
      </c>
      <c r="CA150" s="784">
        <f>'SAME R Results'!BS65</f>
        <v>0.3341916008168343</v>
      </c>
      <c r="CB150" s="784">
        <f>'SAME R Results'!BT65</f>
        <v>2.2599999999999998</v>
      </c>
      <c r="CC150" s="784">
        <f>'SAME R Results'!BV65</f>
        <v>1</v>
      </c>
      <c r="CD150" s="880">
        <f>'SAME R Results'!BW65</f>
        <v>2.2000000000000002</v>
      </c>
      <c r="CE150" s="1086">
        <f>'SAME R Results'!BZ65</f>
        <v>532.36353982539481</v>
      </c>
      <c r="CF150" s="1777">
        <f>'SAME R Results'!CA65</f>
        <v>8.0700000000000216</v>
      </c>
      <c r="CG150" s="1777">
        <f>'SAME R Results'!CB65</f>
        <v>0</v>
      </c>
      <c r="CH150" s="1777">
        <f>'SAME R Results'!CC65</f>
        <v>0</v>
      </c>
      <c r="CI150" s="1777">
        <f>'SAME R Results'!CD65</f>
        <v>2.6702614126393982E-2</v>
      </c>
      <c r="CJ150" s="1777"/>
      <c r="CK150" s="1777"/>
      <c r="CL150" s="2015">
        <f>'SAME R Results'!CI65</f>
        <v>65</v>
      </c>
      <c r="CM150" s="2015" t="str">
        <f>'SAME R Results'!CJ65</f>
        <v>Teflon</v>
      </c>
      <c r="CN150" s="2016">
        <f>'SAME R Results'!CK65</f>
        <v>0.3369907290446838</v>
      </c>
      <c r="CO150" s="2016">
        <f>'SAME R Results'!CL65</f>
        <v>4.5353628688345844E-3</v>
      </c>
      <c r="CP150" s="2016">
        <f>'SAME R Results'!CM65</f>
        <v>1.8996434874645505E-2</v>
      </c>
      <c r="CQ150" s="2071">
        <f t="shared" si="18"/>
        <v>50633.023800500829</v>
      </c>
      <c r="CR150" s="2074">
        <f t="shared" si="10"/>
        <v>19.749956153914486</v>
      </c>
      <c r="CS150" s="2082">
        <f t="shared" si="11"/>
        <v>15.891600000000002</v>
      </c>
      <c r="CT150" s="2074">
        <f t="shared" si="12"/>
        <v>114430.63378913185</v>
      </c>
      <c r="CU150" s="2074">
        <f t="shared" si="13"/>
        <v>8.7389186521745525</v>
      </c>
      <c r="CV150" s="1268">
        <v>128</v>
      </c>
      <c r="CW150" s="2074">
        <f t="shared" si="14"/>
        <v>3.4230534037453766</v>
      </c>
      <c r="CX150" s="2071">
        <f t="shared" si="15"/>
        <v>195851.08524231426</v>
      </c>
      <c r="CY150" s="2074">
        <f t="shared" si="16"/>
        <v>38.562062705644777</v>
      </c>
      <c r="CZ150" s="2074">
        <f t="shared" si="17"/>
        <v>168.49536452234193</v>
      </c>
    </row>
    <row r="151" spans="1:105" s="2020" customFormat="1" ht="16.5" customHeight="1" x14ac:dyDescent="0.25">
      <c r="A151" s="780">
        <v>2</v>
      </c>
      <c r="B151" s="784" t="str">
        <f>'SAME R Results'!A75</f>
        <v>7 (4)</v>
      </c>
      <c r="C151" s="785" t="str">
        <f>'SAME R Results'!B75</f>
        <v>Teflon</v>
      </c>
      <c r="D151" s="784" t="str">
        <f>'SAME R Results'!C75</f>
        <v>T08</v>
      </c>
      <c r="E151" s="784" t="str">
        <f>'SAME R Results'!D75</f>
        <v>42 T</v>
      </c>
      <c r="F151" s="784">
        <f>'SAME R Results'!E75</f>
        <v>0</v>
      </c>
      <c r="G151" s="784">
        <f>'SAME R Results'!F75</f>
        <v>89</v>
      </c>
      <c r="H151" s="785" t="str">
        <f>'SAME R Results'!G75</f>
        <v>Baseline STS det</v>
      </c>
      <c r="I151" s="784">
        <f>'SAME R Results'!H75</f>
        <v>242</v>
      </c>
      <c r="J151" s="786">
        <f>'SAME R Results'!I75</f>
        <v>40420.277777777781</v>
      </c>
      <c r="K151" s="784">
        <f>'SAME R Results'!J75</f>
        <v>0</v>
      </c>
      <c r="L151" s="788"/>
      <c r="M151" s="788"/>
      <c r="N151" s="784">
        <f>'SAME R Results'!K75</f>
        <v>8.1</v>
      </c>
      <c r="O151" s="793">
        <f>'SAME R Results'!L75</f>
        <v>1.4450000000000001</v>
      </c>
      <c r="P151" s="784">
        <f>'SAME R Results'!M75</f>
        <v>60</v>
      </c>
      <c r="Q151" s="784">
        <f>'SAME R Results'!N75</f>
        <v>11</v>
      </c>
      <c r="R151" s="784">
        <f>'SAME R Results'!O75</f>
        <v>8</v>
      </c>
      <c r="S151" s="784" t="str">
        <f>'SAME R Results'!P75</f>
        <v>n</v>
      </c>
      <c r="T151" s="784" t="str">
        <f>'SAME R Results'!Q75</f>
        <v>n</v>
      </c>
      <c r="U151" s="784">
        <f>'SAME R Results'!R75</f>
        <v>31.285714285714285</v>
      </c>
      <c r="V151" s="784" t="str">
        <f>'SAME R Results'!S75</f>
        <v>y</v>
      </c>
      <c r="W151" s="784">
        <f>'SAME R Results'!T75</f>
        <v>75</v>
      </c>
      <c r="X151" s="784" t="str">
        <f>'SAME R Results'!U75</f>
        <v>y</v>
      </c>
      <c r="Y151" s="784" t="str">
        <f>'SAME R Results'!V75</f>
        <v>n</v>
      </c>
      <c r="Z151" s="784" t="str">
        <f>'SAME R Results'!W75</f>
        <v>y</v>
      </c>
      <c r="AA151" s="784" t="str">
        <f>'SAME R Results'!X75</f>
        <v>n</v>
      </c>
      <c r="AB151" s="784" t="str">
        <f>'SAME R Results'!Y75</f>
        <v>n</v>
      </c>
      <c r="AC151" s="789"/>
      <c r="AD151" s="784" t="str">
        <f>'SAME R Results'!Z75</f>
        <v>y</v>
      </c>
      <c r="AE151" s="784">
        <f>'SAME R Results'!AA75</f>
        <v>10</v>
      </c>
      <c r="AF151" s="784" t="str">
        <f>'SAME R Results'!AB75</f>
        <v>y</v>
      </c>
      <c r="AG151" s="817">
        <f>'SAME R Results'!AC75</f>
        <v>5.19567251427413E-2</v>
      </c>
      <c r="AH151" s="819">
        <f>'SAME R Results'!AD75</f>
        <v>0</v>
      </c>
      <c r="AI151" s="784">
        <f>'SAME R Results'!AE75</f>
        <v>0</v>
      </c>
      <c r="AJ151" s="784">
        <f>'SAME R Results'!AF75</f>
        <v>0</v>
      </c>
      <c r="AK151" s="784">
        <f>'SAME R Results'!AG75</f>
        <v>0</v>
      </c>
      <c r="AL151" s="784">
        <f>'SAME R Results'!AH75</f>
        <v>0</v>
      </c>
      <c r="AM151" s="784">
        <f>'SAME R Results'!AI75</f>
        <v>0</v>
      </c>
      <c r="AN151" s="784">
        <f>'SAME R Results'!AJ75</f>
        <v>0</v>
      </c>
      <c r="AO151" s="784">
        <f>'SAME R Results'!AK75</f>
        <v>0</v>
      </c>
      <c r="AP151" s="784">
        <f>'SAME R Results'!AL75</f>
        <v>0</v>
      </c>
      <c r="AQ151" s="784">
        <f>'SAME R Results'!AM75</f>
        <v>0</v>
      </c>
      <c r="AR151" s="817">
        <f>'SAME R Results'!AN75</f>
        <v>0</v>
      </c>
      <c r="AS151" s="819">
        <f>'SAME R Results'!AO75</f>
        <v>0</v>
      </c>
      <c r="AT151" s="784">
        <f>'SAME R Results'!AP75</f>
        <v>0</v>
      </c>
      <c r="AU151" s="789"/>
      <c r="AV151" s="821">
        <f>'SAME R Results'!AQ75</f>
        <v>0</v>
      </c>
      <c r="AW151" s="821">
        <f>'SAME R Results'!AR75</f>
        <v>0.96562269999999994</v>
      </c>
      <c r="AX151" s="821">
        <f>'SAME R Results'!AS75</f>
        <v>4.8666369999999999</v>
      </c>
      <c r="AY151" s="821">
        <f>'SAME R Results'!AT75</f>
        <v>5.1071314999999995</v>
      </c>
      <c r="AZ151" s="824"/>
      <c r="BA151" s="824"/>
      <c r="BB151" s="821">
        <f>'SAME R Results'!AU75</f>
        <v>0</v>
      </c>
      <c r="BC151" s="821">
        <f>'SAME R Results'!AV75</f>
        <v>0</v>
      </c>
      <c r="BD151" s="821">
        <f>'SAME R Results'!AW75</f>
        <v>5.5377190000000001</v>
      </c>
      <c r="BE151" s="821">
        <f>'SAME R Results'!AX75</f>
        <v>4.695174999999999</v>
      </c>
      <c r="BF151" s="827">
        <f>'SAME R Results'!AY75</f>
        <v>70225</v>
      </c>
      <c r="BG151" s="784">
        <f>'SAME R Results'!AZ75</f>
        <v>0</v>
      </c>
      <c r="BH151" s="784">
        <f>'SAME R Results'!BA75</f>
        <v>0</v>
      </c>
      <c r="BI151" s="789"/>
      <c r="BJ151" s="784">
        <f>'SAME R Results'!BB75</f>
        <v>4.9000499999999985</v>
      </c>
      <c r="BK151" s="784">
        <f>'SAME R Results'!BC75</f>
        <v>0.84254400000000107</v>
      </c>
      <c r="BL151" s="2159">
        <f>'SAME R Results'!BD75</f>
        <v>2774308.1223761402</v>
      </c>
      <c r="BM151" s="784">
        <f>'SAME R Results'!BE75</f>
        <v>152.83296312126674</v>
      </c>
      <c r="BN151" s="784">
        <f>'SAME R Results'!BF75</f>
        <v>0</v>
      </c>
      <c r="BO151" s="784">
        <f>'SAME R Results'!BG75</f>
        <v>0</v>
      </c>
      <c r="BP151" s="789"/>
      <c r="BQ151" s="784">
        <f>'SAME R Results'!BH75</f>
        <v>11.074112999999995</v>
      </c>
      <c r="BR151" s="817">
        <f>'SAME R Results'!BI75</f>
        <v>5.5088676664496919E-2</v>
      </c>
      <c r="BS151" s="817">
        <f>'SAME R Results'!BJ75</f>
        <v>0.15132510528359466</v>
      </c>
      <c r="BT151" s="817">
        <f>'SAME R Results'!BL75</f>
        <v>0</v>
      </c>
      <c r="BU151" s="817">
        <f>'SAME R Results'!BM75</f>
        <v>2.7325343174873762</v>
      </c>
      <c r="BV151" s="817">
        <f>'SAME R Results'!BN75</f>
        <v>3.3238239856937329E-2</v>
      </c>
      <c r="BW151" s="784">
        <f>'SAME R Results'!BO75</f>
        <v>2774308.1223761402</v>
      </c>
      <c r="BX151" s="784">
        <f>'SAME R Results'!BP75</f>
        <v>2732385.0010498692</v>
      </c>
      <c r="BY151" s="784">
        <f>'SAME R Results'!BQ75</f>
        <v>2495564.9341665735</v>
      </c>
      <c r="BZ151" s="784">
        <f>'SAME R Results'!BR75</f>
        <v>152.83296312126674</v>
      </c>
      <c r="CA151" s="784">
        <f>'SAME R Results'!BS75</f>
        <v>0.18701589274616021</v>
      </c>
      <c r="CB151" s="784">
        <f>'SAME R Results'!BT75</f>
        <v>2.2599999999999998</v>
      </c>
      <c r="CC151" s="784">
        <f>'SAME R Results'!BV75</f>
        <v>1</v>
      </c>
      <c r="CD151" s="880">
        <f>'SAME R Results'!BW75</f>
        <v>2.2000000000000002</v>
      </c>
      <c r="CE151" s="1086">
        <f>'SAME R Results'!BZ75</f>
        <v>515.16984376150162</v>
      </c>
      <c r="CF151" s="1777">
        <f>'SAME R Results'!CA75</f>
        <v>1.3300000000000534</v>
      </c>
      <c r="CG151" s="1777" t="str">
        <f>'SAME R Results'!CB75</f>
        <v xml:space="preserve"> 42T</v>
      </c>
      <c r="CH151" s="1777">
        <f>'SAME R Results'!CC75</f>
        <v>242</v>
      </c>
      <c r="CI151" s="1777">
        <f>'SAME R Results'!CD75</f>
        <v>4.9958404511276172E-2</v>
      </c>
      <c r="CJ151" s="1777"/>
      <c r="CK151" s="1777"/>
      <c r="CL151" s="2015"/>
      <c r="CM151" s="2015"/>
      <c r="CN151" s="2016"/>
      <c r="CO151" s="2016"/>
      <c r="CP151" s="2016"/>
      <c r="CQ151" s="2071">
        <f t="shared" si="18"/>
        <v>501043.85288034199</v>
      </c>
      <c r="CR151" s="2074">
        <f t="shared" ref="CR151:CR156" si="19">BQ151*$O$159/BL151</f>
        <v>1.9958332873486373</v>
      </c>
      <c r="CS151" s="2082">
        <f t="shared" ref="CS151:CS156" si="20">BQ151/CB151</f>
        <v>4.9000499999999985</v>
      </c>
      <c r="CT151" s="2074">
        <f t="shared" si="12"/>
        <v>1132359.1075095728</v>
      </c>
      <c r="CU151" s="2074">
        <f t="shared" si="13"/>
        <v>0.88311207404806968</v>
      </c>
      <c r="CV151" s="1268">
        <v>129</v>
      </c>
      <c r="CW151" s="2074">
        <f t="shared" si="14"/>
        <v>2.116057252278702</v>
      </c>
      <c r="CX151" s="2071">
        <f t="shared" si="15"/>
        <v>1198068.3508147351</v>
      </c>
      <c r="CY151" s="2074">
        <f t="shared" si="16"/>
        <v>62.380164741693164</v>
      </c>
      <c r="CZ151" s="2074">
        <f t="shared" si="17"/>
        <v>27.544338332248461</v>
      </c>
    </row>
    <row r="152" spans="1:105" s="2020" customFormat="1" ht="16.5" customHeight="1" x14ac:dyDescent="0.25">
      <c r="A152" s="780">
        <v>2</v>
      </c>
      <c r="B152" s="784" t="str">
        <f>'SAME R Results'!A97</f>
        <v>9(4)</v>
      </c>
      <c r="C152" s="785" t="str">
        <f>'SAME R Results'!B97</f>
        <v>Teflon</v>
      </c>
      <c r="D152" s="784" t="str">
        <f>'SAME R Results'!C97</f>
        <v>T09</v>
      </c>
      <c r="E152" s="784" t="str">
        <f>'SAME R Results'!D97</f>
        <v>53 T</v>
      </c>
      <c r="F152" s="784">
        <f>'SAME R Results'!E97</f>
        <v>0</v>
      </c>
      <c r="G152" s="784">
        <f>'SAME R Results'!F97</f>
        <v>100</v>
      </c>
      <c r="H152" s="785" t="str">
        <f>'SAME R Results'!G97</f>
        <v>No flow run w/ aging</v>
      </c>
      <c r="I152" s="784">
        <f>'SAME R Results'!H97</f>
        <v>251</v>
      </c>
      <c r="J152" s="786">
        <f>'SAME R Results'!I97</f>
        <v>40429.354166666664</v>
      </c>
      <c r="K152" s="784">
        <f>'SAME R Results'!J97</f>
        <v>0</v>
      </c>
      <c r="L152" s="788"/>
      <c r="M152" s="788"/>
      <c r="N152" s="784">
        <f>'SAME R Results'!K97</f>
        <v>0</v>
      </c>
      <c r="O152" s="793">
        <f>'SAME R Results'!L97</f>
        <v>1.45</v>
      </c>
      <c r="P152" s="784">
        <f>'SAME R Results'!M97</f>
        <v>60</v>
      </c>
      <c r="Q152" s="784">
        <f>'SAME R Results'!N97</f>
        <v>11</v>
      </c>
      <c r="R152" s="784">
        <f>'SAME R Results'!O97</f>
        <v>8</v>
      </c>
      <c r="S152" s="784" t="str">
        <f>'SAME R Results'!P97</f>
        <v>n</v>
      </c>
      <c r="T152" s="784" t="str">
        <f>'SAME R Results'!Q97</f>
        <v>N</v>
      </c>
      <c r="U152" s="784">
        <f>'SAME R Results'!R97</f>
        <v>28.714285714285715</v>
      </c>
      <c r="V152" s="784" t="str">
        <f>'SAME R Results'!S97</f>
        <v>Y</v>
      </c>
      <c r="W152" s="784">
        <f>'SAME R Results'!T97</f>
        <v>75</v>
      </c>
      <c r="X152" s="784" t="str">
        <f>'SAME R Results'!U97</f>
        <v>n</v>
      </c>
      <c r="Y152" s="784" t="str">
        <f>'SAME R Results'!V97</f>
        <v>y</v>
      </c>
      <c r="Z152" s="784" t="str">
        <f>'SAME R Results'!W97</f>
        <v>y</v>
      </c>
      <c r="AA152" s="784" t="str">
        <f>'SAME R Results'!X97</f>
        <v>n</v>
      </c>
      <c r="AB152" s="784" t="str">
        <f>'SAME R Results'!Y97</f>
        <v>n</v>
      </c>
      <c r="AC152" s="789"/>
      <c r="AD152" s="784" t="str">
        <f>'SAME R Results'!Z97</f>
        <v>y</v>
      </c>
      <c r="AE152" s="784">
        <f>'SAME R Results'!AA97</f>
        <v>10</v>
      </c>
      <c r="AF152" s="784" t="str">
        <f>'SAME R Results'!AB97</f>
        <v>y</v>
      </c>
      <c r="AG152" s="817">
        <f>'SAME R Results'!AC97</f>
        <v>5.19567251427413E-2</v>
      </c>
      <c r="AH152" s="819">
        <f>'SAME R Results'!AD97</f>
        <v>0</v>
      </c>
      <c r="AI152" s="784">
        <f>'SAME R Results'!AE97</f>
        <v>58</v>
      </c>
      <c r="AJ152" s="784">
        <f>'SAME R Results'!AF97</f>
        <v>480</v>
      </c>
      <c r="AK152" s="784">
        <f>'SAME R Results'!AG97</f>
        <v>0</v>
      </c>
      <c r="AL152" s="784" t="str">
        <f>'SAME R Results'!AH97</f>
        <v>n</v>
      </c>
      <c r="AM152" s="784" t="str">
        <f>'SAME R Results'!AI97</f>
        <v>y</v>
      </c>
      <c r="AN152" s="784" t="str">
        <f>'SAME R Results'!AJ97</f>
        <v>y</v>
      </c>
      <c r="AO152" s="784" t="str">
        <f>'SAME R Results'!AK97</f>
        <v>n</v>
      </c>
      <c r="AP152" s="784" t="str">
        <f>'SAME R Results'!AL97</f>
        <v>n</v>
      </c>
      <c r="AQ152" s="784" t="str">
        <f>'SAME R Results'!AM97</f>
        <v>y</v>
      </c>
      <c r="AR152" s="817">
        <f>'SAME R Results'!AN97</f>
        <v>5.19567251427413E-2</v>
      </c>
      <c r="AS152" s="819">
        <f>'SAME R Results'!AO97</f>
        <v>0</v>
      </c>
      <c r="AT152" s="784">
        <f>'SAME R Results'!AP97</f>
        <v>0</v>
      </c>
      <c r="AU152" s="789"/>
      <c r="AV152" s="821">
        <f>'SAME R Results'!AQ97</f>
        <v>0</v>
      </c>
      <c r="AW152" s="821">
        <f>'SAME R Results'!AR97</f>
        <v>0.94950894999999991</v>
      </c>
      <c r="AX152" s="821">
        <f>'SAME R Results'!AS97</f>
        <v>0</v>
      </c>
      <c r="AY152" s="821">
        <f>'SAME R Results'!AT97</f>
        <v>0</v>
      </c>
      <c r="AZ152" s="824"/>
      <c r="BA152" s="824"/>
      <c r="BB152" s="821">
        <f>'SAME R Results'!AU97</f>
        <v>9.9487275E-2</v>
      </c>
      <c r="BC152" s="821">
        <f>'SAME R Results'!AV97</f>
        <v>4.5669559999999998E-2</v>
      </c>
      <c r="BD152" s="821">
        <f>'SAME R Results'!AW97</f>
        <v>5.3802945000000006</v>
      </c>
      <c r="BE152" s="821">
        <f>'SAME R Results'!AX97</f>
        <v>4.7662969999999998</v>
      </c>
      <c r="BF152" s="827">
        <f>'SAME R Results'!AY97</f>
        <v>20005</v>
      </c>
      <c r="BG152" s="784">
        <f>'SAME R Results'!AZ97</f>
        <v>0.16552729999999999</v>
      </c>
      <c r="BH152" s="784">
        <f>'SAME R Results'!BA97</f>
        <v>0.10591135</v>
      </c>
      <c r="BI152" s="789"/>
      <c r="BJ152" s="784">
        <f>'SAME R Results'!BB97</f>
        <v>6.1547000000000001</v>
      </c>
      <c r="BK152" s="784">
        <f>'SAME R Results'!BC97</f>
        <v>0.61399750000000086</v>
      </c>
      <c r="BL152" s="2159">
        <f>'SAME R Results'!BD97</f>
        <v>547365.29240186652</v>
      </c>
      <c r="BM152" s="784">
        <f>'SAME R Results'!BE97</f>
        <v>107.76767704558564</v>
      </c>
      <c r="BN152" s="784">
        <f>'SAME R Results'!BF97</f>
        <v>5.3817715000000002E-2</v>
      </c>
      <c r="BO152" s="784">
        <f>'SAME R Results'!BG97</f>
        <v>1.4903987499999997E-2</v>
      </c>
      <c r="BP152" s="789"/>
      <c r="BQ152" s="784">
        <f>'SAME R Results'!BH97</f>
        <v>13.909621999999999</v>
      </c>
      <c r="BR152" s="817">
        <f>'SAME R Results'!BI97</f>
        <v>0.19688438149356463</v>
      </c>
      <c r="BS152" s="817">
        <f>'SAME R Results'!BJ97</f>
        <v>0.28046085669391252</v>
      </c>
      <c r="BT152" s="817">
        <f>'SAME R Results'!BL97</f>
        <v>3.6109608250812082</v>
      </c>
      <c r="BU152" s="817">
        <f>'SAME R Results'!BM97</f>
        <v>1.8127147982276335</v>
      </c>
      <c r="BV152" s="817">
        <f>'SAME R Results'!BN97</f>
        <v>0.16496080616084327</v>
      </c>
      <c r="BW152" s="784">
        <f>'SAME R Results'!BO97</f>
        <v>547365.29240186652</v>
      </c>
      <c r="BX152" s="784">
        <f>'SAME R Results'!BP97</f>
        <v>538509.55719654087</v>
      </c>
      <c r="BY152" s="784">
        <f>'SAME R Results'!BQ97</f>
        <v>507820.58439043316</v>
      </c>
      <c r="BZ152" s="784">
        <f>'SAME R Results'!BR97</f>
        <v>107.76767704558564</v>
      </c>
      <c r="CA152" s="784">
        <f>'SAME R Results'!BS97</f>
        <v>0.13628640237947279</v>
      </c>
      <c r="CB152" s="784">
        <f>'SAME R Results'!BT97</f>
        <v>2.2599999999999998</v>
      </c>
      <c r="CC152" s="784">
        <f>'SAME R Results'!BV97</f>
        <v>1</v>
      </c>
      <c r="CD152" s="880">
        <f>'SAME R Results'!BW97</f>
        <v>2.2000000000000002</v>
      </c>
      <c r="CE152" s="1086">
        <f>'SAME R Results'!BZ97</f>
        <v>524.94478411670389</v>
      </c>
      <c r="CF152" s="1777">
        <f>'SAME R Results'!CA97</f>
        <v>4.4466666666664878</v>
      </c>
      <c r="CG152" s="1777" t="str">
        <f>'SAME R Results'!CB97</f>
        <v xml:space="preserve"> 53T</v>
      </c>
      <c r="CH152" s="1777">
        <f>'SAME R Results'!CC97</f>
        <v>251</v>
      </c>
      <c r="CI152" s="1777">
        <f>'SAME R Results'!CD97</f>
        <v>1.8768605397302102E-2</v>
      </c>
      <c r="CJ152" s="1777"/>
      <c r="CK152" s="1777"/>
      <c r="CL152" s="2015">
        <f>'SAME R Results'!CI97</f>
        <v>97</v>
      </c>
      <c r="CM152" s="2015" t="str">
        <f>'SAME R Results'!CJ97</f>
        <v>Teflon</v>
      </c>
      <c r="CN152" s="2016">
        <f>'SAME R Results'!CK97</f>
        <v>0.19688438149356463</v>
      </c>
      <c r="CO152" s="2016">
        <f>'SAME R Results'!CL97</f>
        <v>3.8690997497990965E-3</v>
      </c>
      <c r="CP152" s="2016">
        <f>'SAME R Results'!CM97</f>
        <v>1.6292626409072614E-2</v>
      </c>
      <c r="CQ152" s="2071">
        <f t="shared" si="18"/>
        <v>78703.115354517402</v>
      </c>
      <c r="CR152" s="2074">
        <f t="shared" si="19"/>
        <v>12.70597733641813</v>
      </c>
      <c r="CS152" s="2082">
        <f t="shared" si="20"/>
        <v>6.1547000000000001</v>
      </c>
      <c r="CT152" s="2074">
        <f t="shared" ref="CT152:CT156" si="21">BL152*$O$160/CS152</f>
        <v>177869.04070120933</v>
      </c>
      <c r="CU152" s="2074">
        <f t="shared" ref="CU152:CU156" si="22">CS152*$O$159/BL152</f>
        <v>5.6221138656717402</v>
      </c>
      <c r="CV152" s="1268">
        <v>130</v>
      </c>
      <c r="CW152" s="2074">
        <f t="shared" ref="CW152:CW156" si="23">CS152*$O$161/BM152</f>
        <v>3.7693138716182348</v>
      </c>
      <c r="CX152" s="2071">
        <f t="shared" ref="CX152:CX156" si="24">BL152*$O$161/BM152</f>
        <v>335222.12122324837</v>
      </c>
      <c r="CY152" s="2074">
        <f t="shared" ref="CY152:CY156" si="25">BM152*$O$160/CS152</f>
        <v>35.019636065311275</v>
      </c>
      <c r="CZ152" s="2074">
        <f t="shared" ref="CZ152:CZ156" si="26">BM152*$O$159/BL152</f>
        <v>98.442190746782316</v>
      </c>
    </row>
    <row r="153" spans="1:105" s="2020" customFormat="1" ht="16.5" customHeight="1" x14ac:dyDescent="0.25">
      <c r="A153" s="780">
        <v>2</v>
      </c>
      <c r="B153" s="784" t="str">
        <f>'SAME R Results'!A98</f>
        <v>9(4)</v>
      </c>
      <c r="C153" s="785" t="str">
        <f>'SAME R Results'!B98</f>
        <v>Teflon</v>
      </c>
      <c r="D153" s="784" t="str">
        <f>'SAME R Results'!C98</f>
        <v>T09</v>
      </c>
      <c r="E153" s="784" t="str">
        <f>'SAME R Results'!D98</f>
        <v>53TA</v>
      </c>
      <c r="F153" s="784">
        <f>'SAME R Results'!E98</f>
        <v>0</v>
      </c>
      <c r="G153" s="784" t="str">
        <f>'SAME R Results'!F98</f>
        <v>100a</v>
      </c>
      <c r="H153" s="785" t="str">
        <f>'SAME R Results'!G98</f>
        <v>aged</v>
      </c>
      <c r="I153" s="784">
        <f>'SAME R Results'!H98</f>
        <v>251</v>
      </c>
      <c r="J153" s="786">
        <f>'SAME R Results'!I98</f>
        <v>40429.354166666664</v>
      </c>
      <c r="K153" s="784">
        <f>'SAME R Results'!J98</f>
        <v>0</v>
      </c>
      <c r="L153" s="788"/>
      <c r="M153" s="788"/>
      <c r="N153" s="784">
        <f>'SAME R Results'!K98</f>
        <v>0</v>
      </c>
      <c r="O153" s="793">
        <f>'SAME R Results'!L98</f>
        <v>1.45</v>
      </c>
      <c r="P153" s="784">
        <f>'SAME R Results'!M98</f>
        <v>0</v>
      </c>
      <c r="Q153" s="784">
        <f>'SAME R Results'!N98</f>
        <v>0</v>
      </c>
      <c r="R153" s="784">
        <f>'SAME R Results'!O98</f>
        <v>0</v>
      </c>
      <c r="S153" s="784">
        <f>'SAME R Results'!P98</f>
        <v>0</v>
      </c>
      <c r="T153" s="784">
        <f>'SAME R Results'!Q98</f>
        <v>0</v>
      </c>
      <c r="U153" s="784">
        <f>'SAME R Results'!R98</f>
        <v>560.42857142857144</v>
      </c>
      <c r="V153" s="784">
        <f>'SAME R Results'!S98</f>
        <v>0</v>
      </c>
      <c r="W153" s="784">
        <f>'SAME R Results'!T98</f>
        <v>0</v>
      </c>
      <c r="X153" s="784" t="str">
        <f>'SAME R Results'!U98</f>
        <v>n</v>
      </c>
      <c r="Y153" s="784" t="str">
        <f>'SAME R Results'!V98</f>
        <v>y</v>
      </c>
      <c r="Z153" s="784" t="str">
        <f>'SAME R Results'!W98</f>
        <v>y</v>
      </c>
      <c r="AA153" s="784" t="str">
        <f>'SAME R Results'!X98</f>
        <v>n</v>
      </c>
      <c r="AB153" s="784" t="str">
        <f>'SAME R Results'!Y98</f>
        <v>n</v>
      </c>
      <c r="AC153" s="789"/>
      <c r="AD153" s="784" t="str">
        <f>'SAME R Results'!Z98</f>
        <v>y</v>
      </c>
      <c r="AE153" s="784">
        <f>'SAME R Results'!AA98</f>
        <v>10</v>
      </c>
      <c r="AF153" s="784" t="str">
        <f>'SAME R Results'!AB98</f>
        <v>y</v>
      </c>
      <c r="AG153" s="817">
        <f>'SAME R Results'!AC98</f>
        <v>5.19567251427413E-2</v>
      </c>
      <c r="AH153" s="819">
        <f>'SAME R Results'!AD98</f>
        <v>0</v>
      </c>
      <c r="AI153" s="784">
        <f>'SAME R Results'!AE98</f>
        <v>0</v>
      </c>
      <c r="AJ153" s="784">
        <f>'SAME R Results'!AF98</f>
        <v>0</v>
      </c>
      <c r="AK153" s="784">
        <f>'SAME R Results'!AG98</f>
        <v>0</v>
      </c>
      <c r="AL153" s="784">
        <f>'SAME R Results'!AH98</f>
        <v>0</v>
      </c>
      <c r="AM153" s="784">
        <f>'SAME R Results'!AI98</f>
        <v>0</v>
      </c>
      <c r="AN153" s="784">
        <f>'SAME R Results'!AJ98</f>
        <v>0</v>
      </c>
      <c r="AO153" s="784">
        <f>'SAME R Results'!AK98</f>
        <v>0</v>
      </c>
      <c r="AP153" s="784">
        <f>'SAME R Results'!AL98</f>
        <v>0</v>
      </c>
      <c r="AQ153" s="784">
        <f>'SAME R Results'!AM98</f>
        <v>0</v>
      </c>
      <c r="AR153" s="817">
        <f>'SAME R Results'!AN98</f>
        <v>0</v>
      </c>
      <c r="AS153" s="819">
        <f>'SAME R Results'!AO98</f>
        <v>0</v>
      </c>
      <c r="AT153" s="784">
        <f>'SAME R Results'!AP98</f>
        <v>0</v>
      </c>
      <c r="AU153" s="789"/>
      <c r="AV153" s="821">
        <f>'SAME R Results'!AQ98</f>
        <v>0</v>
      </c>
      <c r="AW153" s="821">
        <f>'SAME R Results'!AR98</f>
        <v>0.94136045000000002</v>
      </c>
      <c r="AX153" s="821">
        <f>'SAME R Results'!AS98</f>
        <v>0</v>
      </c>
      <c r="AY153" s="821">
        <f>'SAME R Results'!AT98</f>
        <v>0</v>
      </c>
      <c r="AZ153" s="824"/>
      <c r="BA153" s="824"/>
      <c r="BB153" s="821">
        <f>'SAME R Results'!AU98</f>
        <v>9.6603485000000003E-2</v>
      </c>
      <c r="BC153" s="821">
        <f>'SAME R Results'!AV98</f>
        <v>2.8198234999999999E-2</v>
      </c>
      <c r="BD153" s="821">
        <f>'SAME R Results'!AW98</f>
        <v>5.2430104999999987</v>
      </c>
      <c r="BE153" s="821">
        <f>'SAME R Results'!AX98</f>
        <v>4.7216490000000002</v>
      </c>
      <c r="BF153" s="827">
        <f>'SAME R Results'!AY98</f>
        <v>14470</v>
      </c>
      <c r="BG153" s="784">
        <f>'SAME R Results'!AZ98</f>
        <v>0.15423579999999998</v>
      </c>
      <c r="BH153" s="784">
        <f>'SAME R Results'!BA98</f>
        <v>8.006286999999998E-2</v>
      </c>
      <c r="BI153" s="789"/>
      <c r="BJ153" s="784">
        <f>'SAME R Results'!BB98</f>
        <v>5.9327000000000014</v>
      </c>
      <c r="BK153" s="784">
        <f>'SAME R Results'!BC98</f>
        <v>0.52136149999999848</v>
      </c>
      <c r="BL153" s="2159">
        <f>'SAME R Results'!BD98</f>
        <v>392836.80301108205</v>
      </c>
      <c r="BM153" s="784">
        <f>'SAME R Results'!BE98</f>
        <v>90.366661536283615</v>
      </c>
      <c r="BN153" s="784">
        <f>'SAME R Results'!BF98</f>
        <v>6.8405250000000001E-2</v>
      </c>
      <c r="BO153" s="784">
        <f>'SAME R Results'!BG98</f>
        <v>1.85432325E-2</v>
      </c>
      <c r="BP153" s="789"/>
      <c r="BQ153" s="784">
        <f>'SAME R Results'!BH98</f>
        <v>13.407902000000002</v>
      </c>
      <c r="BR153" s="817">
        <f>'SAME R Results'!BI98</f>
        <v>0.23003613929149694</v>
      </c>
      <c r="BS153" s="817">
        <f>'SAME R Results'!BJ98</f>
        <v>0.30943952466942082</v>
      </c>
      <c r="BT153" s="817">
        <f>'SAME R Results'!BL98</f>
        <v>3.6889603794807622</v>
      </c>
      <c r="BU153" s="817">
        <f>'SAME R Results'!BM98</f>
        <v>1.7238191080253453</v>
      </c>
      <c r="BV153" s="817">
        <f>'SAME R Results'!BN98</f>
        <v>0.19833812927809957</v>
      </c>
      <c r="BW153" s="784">
        <f>'SAME R Results'!BO98</f>
        <v>392836.80301108205</v>
      </c>
      <c r="BX153" s="784">
        <f>'SAME R Results'!BP98</f>
        <v>386431.2799707891</v>
      </c>
      <c r="BY153" s="784">
        <f>'SAME R Results'!BQ98</f>
        <v>365774.86067085288</v>
      </c>
      <c r="BZ153" s="784">
        <f>'SAME R Results'!BR98</f>
        <v>90.366661536283615</v>
      </c>
      <c r="CA153" s="784">
        <f>'SAME R Results'!BS98</f>
        <v>0.11572438515493173</v>
      </c>
      <c r="CB153" s="784">
        <f>'SAME R Results'!BT98</f>
        <v>2.2599999999999998</v>
      </c>
      <c r="CC153" s="784">
        <f>'SAME R Results'!BV98</f>
        <v>1</v>
      </c>
      <c r="CD153" s="880">
        <f>'SAME R Results'!BW98</f>
        <v>2.2000000000000002</v>
      </c>
      <c r="CE153" s="1086">
        <f>'SAME R Results'!BZ98</f>
        <v>524.94478411670389</v>
      </c>
      <c r="CF153" s="1777">
        <f>'SAME R Results'!CA98</f>
        <v>4.4466666666664878</v>
      </c>
      <c r="CG153" s="1777">
        <f>'SAME R Results'!CB98</f>
        <v>0</v>
      </c>
      <c r="CH153" s="1777">
        <f>'SAME R Results'!CC98</f>
        <v>0</v>
      </c>
      <c r="CI153" s="1777">
        <f>'SAME R Results'!CD98</f>
        <v>1.8091621889056202E-2</v>
      </c>
      <c r="CJ153" s="1777"/>
      <c r="CK153" s="1777"/>
      <c r="CL153" s="2015">
        <f>'SAME R Results'!CI98</f>
        <v>98</v>
      </c>
      <c r="CM153" s="2015" t="str">
        <f>'SAME R Results'!CJ98</f>
        <v>Teflon</v>
      </c>
      <c r="CN153" s="2016">
        <f>'SAME R Results'!CK98</f>
        <v>0.23003613929149694</v>
      </c>
      <c r="CO153" s="2016">
        <f>'SAME R Results'!CL98</f>
        <v>5.1018608280400607E-3</v>
      </c>
      <c r="CP153" s="2016">
        <f>'SAME R Results'!CM98</f>
        <v>2.0426946963692932E-2</v>
      </c>
      <c r="CQ153" s="2071">
        <f t="shared" si="18"/>
        <v>58597.803446218808</v>
      </c>
      <c r="CR153" s="2074">
        <f t="shared" si="19"/>
        <v>17.06548609655313</v>
      </c>
      <c r="CS153" s="2082">
        <f t="shared" si="20"/>
        <v>5.9327000000000014</v>
      </c>
      <c r="CT153" s="2074">
        <f t="shared" si="21"/>
        <v>132431.03578845449</v>
      </c>
      <c r="CU153" s="2074">
        <f t="shared" si="22"/>
        <v>7.5511000427226245</v>
      </c>
      <c r="CV153" s="1268">
        <v>131</v>
      </c>
      <c r="CW153" s="2074">
        <f t="shared" si="23"/>
        <v>4.3329939752480886</v>
      </c>
      <c r="CX153" s="2071">
        <f t="shared" si="24"/>
        <v>286911.44010361866</v>
      </c>
      <c r="CY153" s="2074">
        <f t="shared" si="25"/>
        <v>30.463924195150131</v>
      </c>
      <c r="CZ153" s="2074">
        <f t="shared" si="26"/>
        <v>115.01806964574847</v>
      </c>
    </row>
    <row r="154" spans="1:105" s="2020" customFormat="1" ht="16.5" customHeight="1" x14ac:dyDescent="0.25">
      <c r="A154" s="780">
        <v>2</v>
      </c>
      <c r="B154" s="784" t="str">
        <f>'SAME R Results'!A108</f>
        <v>10 (4)</v>
      </c>
      <c r="C154" s="785" t="str">
        <f>'SAME R Results'!B108</f>
        <v>Teflon</v>
      </c>
      <c r="D154" s="784" t="str">
        <f>'SAME R Results'!C108</f>
        <v>T10</v>
      </c>
      <c r="E154" s="784" t="str">
        <f>'SAME R Results'!D108</f>
        <v>58 T</v>
      </c>
      <c r="F154" s="784">
        <f>'SAME R Results'!E108</f>
        <v>0</v>
      </c>
      <c r="G154" s="784">
        <f>'SAME R Results'!F108</f>
        <v>105</v>
      </c>
      <c r="H154" s="785" t="str">
        <f>'SAME R Results'!G108</f>
        <v>No flow run w/ aging</v>
      </c>
      <c r="I154" s="784">
        <f>'SAME R Results'!H108</f>
        <v>252</v>
      </c>
      <c r="J154" s="786">
        <f>'SAME R Results'!I108</f>
        <v>40430.305555555555</v>
      </c>
      <c r="K154" s="784">
        <f>'SAME R Results'!J108</f>
        <v>0</v>
      </c>
      <c r="L154" s="788"/>
      <c r="M154" s="788"/>
      <c r="N154" s="784">
        <f>'SAME R Results'!K108</f>
        <v>0</v>
      </c>
      <c r="O154" s="793">
        <f>'SAME R Results'!L108</f>
        <v>1.45</v>
      </c>
      <c r="P154" s="784">
        <f>'SAME R Results'!M108</f>
        <v>60</v>
      </c>
      <c r="Q154" s="784">
        <f>'SAME R Results'!N108</f>
        <v>11</v>
      </c>
      <c r="R154" s="784">
        <f>'SAME R Results'!O108</f>
        <v>8</v>
      </c>
      <c r="S154" s="784" t="str">
        <f>'SAME R Results'!P108</f>
        <v>n</v>
      </c>
      <c r="T154" s="784" t="str">
        <f>'SAME R Results'!Q108</f>
        <v>N</v>
      </c>
      <c r="U154" s="784">
        <f>'SAME R Results'!R108</f>
        <v>24.142857142857142</v>
      </c>
      <c r="V154" s="784" t="str">
        <f>'SAME R Results'!S108</f>
        <v>Y</v>
      </c>
      <c r="W154" s="784">
        <f>'SAME R Results'!T108</f>
        <v>75</v>
      </c>
      <c r="X154" s="784" t="str">
        <f>'SAME R Results'!U108</f>
        <v>n</v>
      </c>
      <c r="Y154" s="784" t="str">
        <f>'SAME R Results'!V108</f>
        <v>y</v>
      </c>
      <c r="Z154" s="784" t="str">
        <f>'SAME R Results'!W108</f>
        <v>y</v>
      </c>
      <c r="AA154" s="784" t="str">
        <f>'SAME R Results'!X108</f>
        <v>n</v>
      </c>
      <c r="AB154" s="784" t="str">
        <f>'SAME R Results'!Y108</f>
        <v>n</v>
      </c>
      <c r="AC154" s="789"/>
      <c r="AD154" s="784" t="str">
        <f>'SAME R Results'!Z108</f>
        <v>y</v>
      </c>
      <c r="AE154" s="784">
        <f>'SAME R Results'!AA108</f>
        <v>10</v>
      </c>
      <c r="AF154" s="784" t="str">
        <f>'SAME R Results'!AB108</f>
        <v>y</v>
      </c>
      <c r="AG154" s="817">
        <f>'SAME R Results'!AC108</f>
        <v>7.8816036857303803E-2</v>
      </c>
      <c r="AH154" s="819">
        <f>'SAME R Results'!AD108</f>
        <v>0</v>
      </c>
      <c r="AI154" s="784">
        <f>'SAME R Results'!AE108</f>
        <v>58</v>
      </c>
      <c r="AJ154" s="784">
        <f>'SAME R Results'!AF108</f>
        <v>480</v>
      </c>
      <c r="AK154" s="784">
        <f>'SAME R Results'!AG108</f>
        <v>0</v>
      </c>
      <c r="AL154" s="784" t="str">
        <f>'SAME R Results'!AH108</f>
        <v>n</v>
      </c>
      <c r="AM154" s="784" t="str">
        <f>'SAME R Results'!AI108</f>
        <v>y</v>
      </c>
      <c r="AN154" s="784" t="str">
        <f>'SAME R Results'!AJ108</f>
        <v>y</v>
      </c>
      <c r="AO154" s="784" t="str">
        <f>'SAME R Results'!AK108</f>
        <v>n</v>
      </c>
      <c r="AP154" s="784" t="str">
        <f>'SAME R Results'!AL108</f>
        <v>n</v>
      </c>
      <c r="AQ154" s="784" t="str">
        <f>'SAME R Results'!AM108</f>
        <v>y</v>
      </c>
      <c r="AR154" s="817">
        <f>'SAME R Results'!AN108</f>
        <v>7.8816036857303803E-2</v>
      </c>
      <c r="AS154" s="819">
        <f>'SAME R Results'!AO108</f>
        <v>0</v>
      </c>
      <c r="AT154" s="784">
        <f>'SAME R Results'!AP108</f>
        <v>0</v>
      </c>
      <c r="AU154" s="789"/>
      <c r="AV154" s="821">
        <f>'SAME R Results'!AQ108</f>
        <v>0</v>
      </c>
      <c r="AW154" s="821">
        <f>'SAME R Results'!AR108</f>
        <v>0.72790545000000006</v>
      </c>
      <c r="AX154" s="821">
        <f>'SAME R Results'!AS108</f>
        <v>0</v>
      </c>
      <c r="AY154" s="821">
        <f>'SAME R Results'!AT108</f>
        <v>0</v>
      </c>
      <c r="AZ154" s="824"/>
      <c r="BA154" s="824"/>
      <c r="BB154" s="821">
        <f>'SAME R Results'!AU108</f>
        <v>7.0968630000000005E-2</v>
      </c>
      <c r="BC154" s="821">
        <f>'SAME R Results'!AV108</f>
        <v>3.3172600000000003E-2</v>
      </c>
      <c r="BD154" s="821">
        <f>'SAME R Results'!AW108</f>
        <v>4.9005119999999991</v>
      </c>
      <c r="BE154" s="821">
        <f>'SAME R Results'!AX108</f>
        <v>4.6981969999999995</v>
      </c>
      <c r="BF154" s="827">
        <f>'SAME R Results'!AY108</f>
        <v>10972.5</v>
      </c>
      <c r="BG154" s="784">
        <f>'SAME R Results'!AZ108</f>
        <v>0.11625669499999998</v>
      </c>
      <c r="BH154" s="784">
        <f>'SAME R Results'!BA108</f>
        <v>7.9238889999999992E-2</v>
      </c>
      <c r="BI154" s="789"/>
      <c r="BJ154" s="784">
        <f>'SAME R Results'!BB108</f>
        <v>2.8476999999999997</v>
      </c>
      <c r="BK154" s="784">
        <f>'SAME R Results'!BC108</f>
        <v>0.20231499999999958</v>
      </c>
      <c r="BL154" s="2159">
        <f>'SAME R Results'!BD108</f>
        <v>195396.75079555667</v>
      </c>
      <c r="BM154" s="784">
        <f>'SAME R Results'!BE108</f>
        <v>33.687000501383118</v>
      </c>
      <c r="BN154" s="784">
        <f>'SAME R Results'!BF108</f>
        <v>3.7796030000000001E-2</v>
      </c>
      <c r="BO154" s="784">
        <f>'SAME R Results'!BG108</f>
        <v>9.2544512499999967E-3</v>
      </c>
      <c r="BP154" s="789"/>
      <c r="BQ154" s="784">
        <f>'SAME R Results'!BH108</f>
        <v>6.4358019999999989</v>
      </c>
      <c r="BR154" s="817">
        <f>'SAME R Results'!BI108</f>
        <v>0.17240307407480779</v>
      </c>
      <c r="BS154" s="817">
        <f>'SAME R Results'!BJ108</f>
        <v>0.30578863797657757</v>
      </c>
      <c r="BT154" s="817">
        <f>'SAME R Results'!BL108</f>
        <v>4.0840919660147339</v>
      </c>
      <c r="BU154" s="817">
        <f>'SAME R Results'!BM108</f>
        <v>2.1318850131134703</v>
      </c>
      <c r="BV154" s="817">
        <f>'SAME R Results'!BN108</f>
        <v>0.1294514250758422</v>
      </c>
      <c r="BW154" s="784">
        <f>'SAME R Results'!BO108</f>
        <v>195396.75079555667</v>
      </c>
      <c r="BX154" s="784">
        <f>'SAME R Results'!BP108</f>
        <v>192194.7691930446</v>
      </c>
      <c r="BY154" s="784">
        <f>'SAME R Results'!BQ108</f>
        <v>182355.98463636919</v>
      </c>
      <c r="BZ154" s="784">
        <f>'SAME R Results'!BR108</f>
        <v>33.687000501383118</v>
      </c>
      <c r="CA154" s="784">
        <f>'SAME R Results'!BS108</f>
        <v>4.4906996359761954E-2</v>
      </c>
      <c r="CB154" s="784">
        <f>'SAME R Results'!BT108</f>
        <v>2.2599999999999998</v>
      </c>
      <c r="CC154" s="784">
        <f>'SAME R Results'!BV108</f>
        <v>1</v>
      </c>
      <c r="CD154" s="880">
        <f>'SAME R Results'!BW108</f>
        <v>2.2000000000000002</v>
      </c>
      <c r="CE154" s="1086">
        <f>'SAME R Results'!BZ108</f>
        <v>527.87656862261747</v>
      </c>
      <c r="CF154" s="1777">
        <f>'SAME R Results'!CA108</f>
        <v>0.7499999999999174</v>
      </c>
      <c r="CG154" s="1777" t="str">
        <f>'SAME R Results'!CB108</f>
        <v xml:space="preserve"> 58T</v>
      </c>
      <c r="CH154" s="1777">
        <f>'SAME R Results'!CC108</f>
        <v>252</v>
      </c>
      <c r="CI154" s="1777">
        <f>'SAME R Results'!CD108</f>
        <v>5.1486416000005662E-2</v>
      </c>
      <c r="CJ154" s="1777"/>
      <c r="CK154" s="1777"/>
      <c r="CL154" s="2015">
        <f>'SAME R Results'!CI108</f>
        <v>108</v>
      </c>
      <c r="CM154" s="2015" t="str">
        <f>'SAME R Results'!CJ108</f>
        <v>Teflon</v>
      </c>
      <c r="CN154" s="2016">
        <f>'SAME R Results'!CK108</f>
        <v>0.17240307407480779</v>
      </c>
      <c r="CO154" s="2016">
        <f>'SAME R Results'!CL108</f>
        <v>5.8727770058805426E-3</v>
      </c>
      <c r="CP154" s="2016">
        <f>'SAME R Results'!CM108</f>
        <v>2.2357195411544878E-2</v>
      </c>
      <c r="CQ154" s="2071">
        <f t="shared" si="18"/>
        <v>60721.803062169005</v>
      </c>
      <c r="CR154" s="2074">
        <f t="shared" si="19"/>
        <v>16.468549179545388</v>
      </c>
      <c r="CS154" s="2082">
        <f t="shared" si="20"/>
        <v>2.8476999999999997</v>
      </c>
      <c r="CT154" s="2074">
        <f t="shared" si="21"/>
        <v>137231.27492050195</v>
      </c>
      <c r="CU154" s="2074">
        <f t="shared" si="22"/>
        <v>7.2869686635156583</v>
      </c>
      <c r="CV154" s="1268">
        <v>132</v>
      </c>
      <c r="CW154" s="2074">
        <f t="shared" si="23"/>
        <v>5.5792500728072607</v>
      </c>
      <c r="CX154" s="2071">
        <f t="shared" si="24"/>
        <v>382823.8002958218</v>
      </c>
      <c r="CY154" s="2074">
        <f t="shared" si="25"/>
        <v>23.659093655499611</v>
      </c>
      <c r="CZ154" s="2074">
        <f t="shared" si="26"/>
        <v>86.201537037403909</v>
      </c>
    </row>
    <row r="155" spans="1:105" s="2020" customFormat="1" ht="16.5" customHeight="1" x14ac:dyDescent="0.25">
      <c r="A155" s="780">
        <v>2</v>
      </c>
      <c r="B155" s="784" t="str">
        <f>'SAME R Results'!A109</f>
        <v>10 (4)</v>
      </c>
      <c r="C155" s="785" t="str">
        <f>'SAME R Results'!B109</f>
        <v>Teflon</v>
      </c>
      <c r="D155" s="784" t="str">
        <f>'SAME R Results'!C109</f>
        <v>T10</v>
      </c>
      <c r="E155" s="784" t="str">
        <f>'SAME R Results'!D109</f>
        <v>58TA</v>
      </c>
      <c r="F155" s="784">
        <f>'SAME R Results'!E109</f>
        <v>0</v>
      </c>
      <c r="G155" s="784" t="str">
        <f>'SAME R Results'!F109</f>
        <v>105a</v>
      </c>
      <c r="H155" s="785" t="str">
        <f>'SAME R Results'!G109</f>
        <v>aged</v>
      </c>
      <c r="I155" s="784">
        <f>'SAME R Results'!H109</f>
        <v>252</v>
      </c>
      <c r="J155" s="786">
        <f>'SAME R Results'!I109</f>
        <v>40430.305555555555</v>
      </c>
      <c r="K155" s="784">
        <f>'SAME R Results'!J109</f>
        <v>0</v>
      </c>
      <c r="L155" s="788"/>
      <c r="M155" s="788"/>
      <c r="N155" s="784">
        <f>'SAME R Results'!K109</f>
        <v>0</v>
      </c>
      <c r="O155" s="793">
        <f>'SAME R Results'!L109</f>
        <v>1.45</v>
      </c>
      <c r="P155" s="784">
        <f>'SAME R Results'!M109</f>
        <v>0</v>
      </c>
      <c r="Q155" s="784">
        <f>'SAME R Results'!N109</f>
        <v>0</v>
      </c>
      <c r="R155" s="784">
        <f>'SAME R Results'!O109</f>
        <v>0</v>
      </c>
      <c r="S155" s="784">
        <f>'SAME R Results'!P109</f>
        <v>0</v>
      </c>
      <c r="T155" s="784">
        <f>'SAME R Results'!Q109</f>
        <v>0</v>
      </c>
      <c r="U155" s="784">
        <f>'SAME R Results'!R109</f>
        <v>558.71428571428567</v>
      </c>
      <c r="V155" s="784">
        <f>'SAME R Results'!S109</f>
        <v>0</v>
      </c>
      <c r="W155" s="784">
        <f>'SAME R Results'!T109</f>
        <v>0</v>
      </c>
      <c r="X155" s="784" t="str">
        <f>'SAME R Results'!U109</f>
        <v>n</v>
      </c>
      <c r="Y155" s="784" t="str">
        <f>'SAME R Results'!V109</f>
        <v>y</v>
      </c>
      <c r="Z155" s="784" t="str">
        <f>'SAME R Results'!W109</f>
        <v>y</v>
      </c>
      <c r="AA155" s="784" t="str">
        <f>'SAME R Results'!X109</f>
        <v>n</v>
      </c>
      <c r="AB155" s="784" t="str">
        <f>'SAME R Results'!Y109</f>
        <v>n</v>
      </c>
      <c r="AC155" s="789"/>
      <c r="AD155" s="784" t="str">
        <f>'SAME R Results'!Z109</f>
        <v>y</v>
      </c>
      <c r="AE155" s="784">
        <f>'SAME R Results'!AA109</f>
        <v>10</v>
      </c>
      <c r="AF155" s="784" t="str">
        <f>'SAME R Results'!AB109</f>
        <v>y</v>
      </c>
      <c r="AG155" s="817">
        <f>'SAME R Results'!AC109</f>
        <v>7.8816036857303803E-2</v>
      </c>
      <c r="AH155" s="819">
        <f>'SAME R Results'!AD109</f>
        <v>0</v>
      </c>
      <c r="AI155" s="784">
        <f>'SAME R Results'!AE109</f>
        <v>0</v>
      </c>
      <c r="AJ155" s="784">
        <f>'SAME R Results'!AF109</f>
        <v>0</v>
      </c>
      <c r="AK155" s="784">
        <f>'SAME R Results'!AG109</f>
        <v>0</v>
      </c>
      <c r="AL155" s="784">
        <f>'SAME R Results'!AH109</f>
        <v>0</v>
      </c>
      <c r="AM155" s="784">
        <f>'SAME R Results'!AI109</f>
        <v>0</v>
      </c>
      <c r="AN155" s="784">
        <f>'SAME R Results'!AJ109</f>
        <v>0</v>
      </c>
      <c r="AO155" s="784">
        <f>'SAME R Results'!AK109</f>
        <v>0</v>
      </c>
      <c r="AP155" s="784">
        <f>'SAME R Results'!AL109</f>
        <v>0</v>
      </c>
      <c r="AQ155" s="784">
        <f>'SAME R Results'!AM109</f>
        <v>0</v>
      </c>
      <c r="AR155" s="817">
        <f>'SAME R Results'!AN109</f>
        <v>0</v>
      </c>
      <c r="AS155" s="819">
        <f>'SAME R Results'!AO109</f>
        <v>0</v>
      </c>
      <c r="AT155" s="784">
        <f>'SAME R Results'!AP109</f>
        <v>75</v>
      </c>
      <c r="AU155" s="789"/>
      <c r="AV155" s="821">
        <f>'SAME R Results'!AQ109</f>
        <v>0</v>
      </c>
      <c r="AW155" s="821">
        <f>'SAME R Results'!AR109</f>
        <v>0.69680799999999998</v>
      </c>
      <c r="AX155" s="821">
        <f>'SAME R Results'!AS109</f>
        <v>0</v>
      </c>
      <c r="AY155" s="821">
        <f>'SAME R Results'!AT109</f>
        <v>0</v>
      </c>
      <c r="AZ155" s="824"/>
      <c r="BA155" s="824"/>
      <c r="BB155" s="821">
        <f>'SAME R Results'!AU109</f>
        <v>6.3903805000000008E-2</v>
      </c>
      <c r="BC155" s="821">
        <f>'SAME R Results'!AV109</f>
        <v>2.6962280000000005E-2</v>
      </c>
      <c r="BD155" s="821">
        <f>'SAME R Results'!AW109</f>
        <v>4.8481904999999994</v>
      </c>
      <c r="BE155" s="821">
        <f>'SAME R Results'!AX109</f>
        <v>4.7044519999999999</v>
      </c>
      <c r="BF155" s="827">
        <f>'SAME R Results'!AY109</f>
        <v>8263</v>
      </c>
      <c r="BG155" s="784">
        <f>'SAME R Results'!AZ109</f>
        <v>0.11189272000000001</v>
      </c>
      <c r="BH155" s="784">
        <f>'SAME R Results'!BA109</f>
        <v>7.5668350000000023E-2</v>
      </c>
      <c r="BI155" s="789"/>
      <c r="BJ155" s="784">
        <f>'SAME R Results'!BB109</f>
        <v>2.5410500000000007</v>
      </c>
      <c r="BK155" s="784">
        <f>'SAME R Results'!BC109</f>
        <v>0.14373849999999955</v>
      </c>
      <c r="BL155" s="2159">
        <f>'SAME R Results'!BD109</f>
        <v>146578.22949047992</v>
      </c>
      <c r="BM155" s="784">
        <f>'SAME R Results'!BE109</f>
        <v>23.76915243829556</v>
      </c>
      <c r="BN155" s="784">
        <f>'SAME R Results'!BF109</f>
        <v>3.6941525000000003E-2</v>
      </c>
      <c r="BO155" s="784">
        <f>'SAME R Results'!BG109</f>
        <v>9.056092499999998E-3</v>
      </c>
      <c r="BP155" s="789"/>
      <c r="BQ155" s="784">
        <f>'SAME R Results'!BH109</f>
        <v>5.7427730000000015</v>
      </c>
      <c r="BR155" s="817">
        <f>'SAME R Results'!BI109</f>
        <v>0.16216018245628583</v>
      </c>
      <c r="BS155" s="817">
        <f>'SAME R Results'!BJ109</f>
        <v>0.32399896662237215</v>
      </c>
      <c r="BT155" s="817">
        <f>'SAME R Results'!BL109</f>
        <v>4.0791903351252223</v>
      </c>
      <c r="BU155" s="817">
        <f>'SAME R Results'!BM109</f>
        <v>2.2978156464703408</v>
      </c>
      <c r="BV155" s="817">
        <f>'SAME R Results'!BN109</f>
        <v>0.11472142264367631</v>
      </c>
      <c r="BW155" s="784">
        <f>'SAME R Results'!BO109</f>
        <v>146578.22949047992</v>
      </c>
      <c r="BX155" s="784">
        <f>'SAME R Results'!BP109</f>
        <v>144166.93088199897</v>
      </c>
      <c r="BY155" s="784">
        <f>'SAME R Results'!BQ109</f>
        <v>137041.75317207762</v>
      </c>
      <c r="BZ155" s="784">
        <f>'SAME R Results'!BR109</f>
        <v>23.76915243829556</v>
      </c>
      <c r="CA155" s="784">
        <f>'SAME R Results'!BS109</f>
        <v>3.1905020864778373E-2</v>
      </c>
      <c r="CB155" s="784">
        <f>'SAME R Results'!BT109</f>
        <v>2.2599999999999998</v>
      </c>
      <c r="CC155" s="784">
        <f>'SAME R Results'!BV109</f>
        <v>1</v>
      </c>
      <c r="CD155" s="880">
        <f>'SAME R Results'!BW109</f>
        <v>2.2000000000000002</v>
      </c>
      <c r="CE155" s="1086">
        <f>'SAME R Results'!BZ109</f>
        <v>527.87656862261747</v>
      </c>
      <c r="CF155" s="1777">
        <f>'SAME R Results'!CA109</f>
        <v>0.7499999999999174</v>
      </c>
      <c r="CG155" s="1777">
        <f>'SAME R Results'!CB109</f>
        <v>0</v>
      </c>
      <c r="CH155" s="1777">
        <f>'SAME R Results'!CC109</f>
        <v>0</v>
      </c>
      <c r="CI155" s="1777">
        <f>'SAME R Results'!CD109</f>
        <v>4.5942184000005076E-2</v>
      </c>
      <c r="CJ155" s="1777"/>
      <c r="CK155" s="1777"/>
      <c r="CL155" s="2015">
        <f>'SAME R Results'!CI109</f>
        <v>109</v>
      </c>
      <c r="CM155" s="2015" t="str">
        <f>'SAME R Results'!CJ109</f>
        <v>Teflon</v>
      </c>
      <c r="CN155" s="2016">
        <f>'SAME R Results'!CK109</f>
        <v>0.16216018245628583</v>
      </c>
      <c r="CO155" s="2016">
        <f>'SAME R Results'!CL109</f>
        <v>6.4326981059498597E-3</v>
      </c>
      <c r="CP155" s="2016">
        <f>'SAME R Results'!CM109</f>
        <v>2.4039607061326192E-2</v>
      </c>
      <c r="CQ155" s="2071">
        <f t="shared" si="18"/>
        <v>51047.892539189648</v>
      </c>
      <c r="CR155" s="2074">
        <f t="shared" si="19"/>
        <v>19.589447286825727</v>
      </c>
      <c r="CS155" s="2082">
        <f t="shared" si="20"/>
        <v>2.5410500000000007</v>
      </c>
      <c r="CT155" s="2074">
        <f t="shared" si="21"/>
        <v>115368.23713856861</v>
      </c>
      <c r="CU155" s="2074">
        <f t="shared" si="22"/>
        <v>8.6678970295689055</v>
      </c>
      <c r="CV155" s="1268">
        <v>133</v>
      </c>
      <c r="CW155" s="2074">
        <f t="shared" si="23"/>
        <v>7.0557543200318733</v>
      </c>
      <c r="CX155" s="2071">
        <f t="shared" si="24"/>
        <v>407004.96879245853</v>
      </c>
      <c r="CY155" s="2074">
        <f t="shared" si="25"/>
        <v>18.708134384050336</v>
      </c>
      <c r="CZ155" s="2074">
        <f t="shared" si="26"/>
        <v>81.080091228142905</v>
      </c>
    </row>
    <row r="156" spans="1:105" s="2020" customFormat="1" ht="16.5" customHeight="1" x14ac:dyDescent="0.25">
      <c r="A156" s="780">
        <v>2</v>
      </c>
      <c r="B156" s="784" t="str">
        <f>'SAME R Results'!A119</f>
        <v>11(4)</v>
      </c>
      <c r="C156" s="785" t="str">
        <f>'SAME R Results'!B119</f>
        <v>Teflon</v>
      </c>
      <c r="D156" s="784" t="str">
        <f>'SAME R Results'!C119</f>
        <v>T11</v>
      </c>
      <c r="E156" s="784" t="str">
        <f>'SAME R Results'!D119</f>
        <v>64 T</v>
      </c>
      <c r="F156" s="784">
        <f>'SAME R Results'!E119</f>
        <v>0</v>
      </c>
      <c r="G156" s="784">
        <f>'SAME R Results'!F119</f>
        <v>111</v>
      </c>
      <c r="H156" s="785" t="str">
        <f>'SAME R Results'!G119</f>
        <v>low flow run w STS</v>
      </c>
      <c r="I156" s="784">
        <f>'SAME R Results'!H119</f>
        <v>253</v>
      </c>
      <c r="J156" s="786">
        <f>'SAME R Results'!I119</f>
        <v>40430.305555555555</v>
      </c>
      <c r="K156" s="784">
        <f>'SAME R Results'!J119</f>
        <v>0</v>
      </c>
      <c r="L156" s="788"/>
      <c r="M156" s="788"/>
      <c r="N156" s="784">
        <f>'SAME R Results'!K119</f>
        <v>2</v>
      </c>
      <c r="O156" s="793">
        <f>'SAME R Results'!L119</f>
        <v>1.45</v>
      </c>
      <c r="P156" s="784">
        <f>'SAME R Results'!M119</f>
        <v>60</v>
      </c>
      <c r="Q156" s="784">
        <f>'SAME R Results'!N119</f>
        <v>11</v>
      </c>
      <c r="R156" s="784">
        <f>'SAME R Results'!O119</f>
        <v>8</v>
      </c>
      <c r="S156" s="784" t="str">
        <f>'SAME R Results'!P119</f>
        <v>n</v>
      </c>
      <c r="T156" s="784" t="str">
        <f>'SAME R Results'!Q119</f>
        <v>n</v>
      </c>
      <c r="U156" s="784">
        <f>'SAME R Results'!R119</f>
        <v>42.571428571428569</v>
      </c>
      <c r="V156" s="784" t="str">
        <f>'SAME R Results'!S119</f>
        <v>n</v>
      </c>
      <c r="W156" s="784">
        <f>'SAME R Results'!T119</f>
        <v>0</v>
      </c>
      <c r="X156" s="784" t="str">
        <f>'SAME R Results'!U119</f>
        <v>y</v>
      </c>
      <c r="Y156" s="784" t="str">
        <f>'SAME R Results'!V119</f>
        <v>n</v>
      </c>
      <c r="Z156" s="784" t="str">
        <f>'SAME R Results'!W119</f>
        <v>y</v>
      </c>
      <c r="AA156" s="784" t="str">
        <f>'SAME R Results'!X119</f>
        <v>n</v>
      </c>
      <c r="AB156" s="784" t="str">
        <f>'SAME R Results'!Y119</f>
        <v>n</v>
      </c>
      <c r="AC156" s="789"/>
      <c r="AD156" s="784" t="str">
        <f>'SAME R Results'!Z119</f>
        <v>y</v>
      </c>
      <c r="AE156" s="784">
        <f>'SAME R Results'!AA119</f>
        <v>10</v>
      </c>
      <c r="AF156" s="784" t="str">
        <f>'SAME R Results'!AB119</f>
        <v>y</v>
      </c>
      <c r="AG156" s="817">
        <f>'SAME R Results'!AC119</f>
        <v>5.19567251427413E-2</v>
      </c>
      <c r="AH156" s="819">
        <f>'SAME R Results'!AD119</f>
        <v>0</v>
      </c>
      <c r="AI156" s="784">
        <f>'SAME R Results'!AE119</f>
        <v>0</v>
      </c>
      <c r="AJ156" s="784">
        <f>'SAME R Results'!AF119</f>
        <v>0</v>
      </c>
      <c r="AK156" s="784">
        <f>'SAME R Results'!AG119</f>
        <v>0</v>
      </c>
      <c r="AL156" s="784">
        <f>'SAME R Results'!AH119</f>
        <v>0</v>
      </c>
      <c r="AM156" s="784">
        <f>'SAME R Results'!AI119</f>
        <v>0</v>
      </c>
      <c r="AN156" s="784">
        <f>'SAME R Results'!AJ119</f>
        <v>0</v>
      </c>
      <c r="AO156" s="784">
        <f>'SAME R Results'!AK119</f>
        <v>0</v>
      </c>
      <c r="AP156" s="784">
        <f>'SAME R Results'!AL119</f>
        <v>0</v>
      </c>
      <c r="AQ156" s="784">
        <f>'SAME R Results'!AM119</f>
        <v>0</v>
      </c>
      <c r="AR156" s="817">
        <f>'SAME R Results'!AN119</f>
        <v>0</v>
      </c>
      <c r="AS156" s="819">
        <f>'SAME R Results'!AO119</f>
        <v>0</v>
      </c>
      <c r="AT156" s="784">
        <f>'SAME R Results'!AP119</f>
        <v>0</v>
      </c>
      <c r="AU156" s="789"/>
      <c r="AV156" s="821">
        <f>'SAME R Results'!AQ119</f>
        <v>0</v>
      </c>
      <c r="AW156" s="821">
        <f>'SAME R Results'!AR119</f>
        <v>4.0240935000000002</v>
      </c>
      <c r="AX156" s="821">
        <f>'SAME R Results'!AS119</f>
        <v>8.3923319999999984E-4</v>
      </c>
      <c r="AY156" s="821">
        <f>'SAME R Results'!AT119</f>
        <v>5.0353989999999999E-4</v>
      </c>
      <c r="AZ156" s="824"/>
      <c r="BA156" s="824"/>
      <c r="BB156" s="821">
        <f>'SAME R Results'!AU119</f>
        <v>0</v>
      </c>
      <c r="BC156" s="821">
        <f>'SAME R Results'!AV119</f>
        <v>0</v>
      </c>
      <c r="BD156" s="821">
        <f>'SAME R Results'!AW119</f>
        <v>6.3572225000000007</v>
      </c>
      <c r="BE156" s="821">
        <f>'SAME R Results'!AX119</f>
        <v>4.6339724999999996</v>
      </c>
      <c r="BF156" s="827">
        <f>'SAME R Results'!AY119</f>
        <v>46965</v>
      </c>
      <c r="BG156" s="784">
        <f>'SAME R Results'!AZ119</f>
        <v>0</v>
      </c>
      <c r="BH156" s="784">
        <f>'SAME R Results'!BA119</f>
        <v>0</v>
      </c>
      <c r="BI156" s="789"/>
      <c r="BJ156" s="784">
        <f>'SAME R Results'!BB119</f>
        <v>31.824649999999998</v>
      </c>
      <c r="BK156" s="784">
        <f>'SAME R Results'!BC119</f>
        <v>1.7232500000000011</v>
      </c>
      <c r="BL156" s="2159">
        <f>'SAME R Results'!BD119</f>
        <v>1333768.9444362801</v>
      </c>
      <c r="BM156" s="784">
        <f>'SAME R Results'!BE119</f>
        <v>367.17168120282838</v>
      </c>
      <c r="BN156" s="784">
        <f>'SAME R Results'!BF119</f>
        <v>0</v>
      </c>
      <c r="BO156" s="784">
        <f>'SAME R Results'!BG119</f>
        <v>0</v>
      </c>
      <c r="BP156" s="789"/>
      <c r="BQ156" s="784">
        <f>'SAME R Results'!BH119</f>
        <v>71.923708999999988</v>
      </c>
      <c r="BR156" s="817">
        <f>'SAME R Results'!BI119</f>
        <v>0.27528882175166719</v>
      </c>
      <c r="BS156" s="817">
        <f>'SAME R Results'!BJ119</f>
        <v>0.3604043772501847</v>
      </c>
      <c r="BT156" s="817">
        <f>'SAME R Results'!BL119</f>
        <v>0</v>
      </c>
      <c r="BU156" s="817">
        <f>'SAME R Results'!BM119</f>
        <v>1.680419088152735</v>
      </c>
      <c r="BV156" s="817">
        <f>'SAME R Results'!BN119</f>
        <v>0.24059568656859387</v>
      </c>
      <c r="BW156" s="784">
        <f>'SAME R Results'!BO119</f>
        <v>1333768.9444362801</v>
      </c>
      <c r="BX156" s="784">
        <f>'SAME R Results'!BP119</f>
        <v>1312978.6618110307</v>
      </c>
      <c r="BY156" s="784">
        <f>'SAME R Results'!BQ119</f>
        <v>1216561.466323107</v>
      </c>
      <c r="BZ156" s="784">
        <f>'SAME R Results'!BR119</f>
        <v>367.17168120282838</v>
      </c>
      <c r="CA156" s="784">
        <f>'SAME R Results'!BS119</f>
        <v>0.38250244162301361</v>
      </c>
      <c r="CB156" s="784">
        <f>'SAME R Results'!BT119</f>
        <v>2.2599999999999998</v>
      </c>
      <c r="CC156" s="784">
        <f>'SAME R Results'!BV119</f>
        <v>1</v>
      </c>
      <c r="CD156" s="880">
        <f>'SAME R Results'!BW119</f>
        <v>2.2000000000000002</v>
      </c>
      <c r="CE156" s="1086">
        <f>'SAME R Results'!BZ119</f>
        <v>528.55724747805561</v>
      </c>
      <c r="CF156" s="1777">
        <f>'SAME R Results'!CA119</f>
        <v>9.9466666666667702</v>
      </c>
      <c r="CG156" s="1777" t="str">
        <f>'SAME R Results'!CB119</f>
        <v xml:space="preserve"> 64T</v>
      </c>
      <c r="CH156" s="1777">
        <f>'SAME R Results'!CC119</f>
        <v>253</v>
      </c>
      <c r="CI156" s="1777">
        <f>'SAME R Results'!CD119</f>
        <v>4.338561534852501E-2</v>
      </c>
      <c r="CJ156" s="1777"/>
      <c r="CK156" s="1777"/>
      <c r="CL156" s="2015"/>
      <c r="CM156" s="2015"/>
      <c r="CN156" s="2015"/>
      <c r="CO156" s="2015"/>
      <c r="CP156" s="2015"/>
      <c r="CQ156" s="2071">
        <f t="shared" si="18"/>
        <v>37088.436149372668</v>
      </c>
      <c r="CR156" s="2074">
        <f t="shared" si="19"/>
        <v>26.962581974945696</v>
      </c>
      <c r="CS156" s="2082">
        <f t="shared" si="20"/>
        <v>31.824649999999998</v>
      </c>
      <c r="CT156" s="2074">
        <f t="shared" si="21"/>
        <v>83819.865697582223</v>
      </c>
      <c r="CU156" s="2074">
        <f t="shared" si="22"/>
        <v>11.930346006613142</v>
      </c>
      <c r="CV156" s="1268">
        <v>134</v>
      </c>
      <c r="CW156" s="2074">
        <f t="shared" si="23"/>
        <v>5.7205580046891154</v>
      </c>
      <c r="CX156" s="2071">
        <f t="shared" si="24"/>
        <v>239748.20183413531</v>
      </c>
      <c r="CY156" s="2074">
        <f t="shared" si="25"/>
        <v>23.074672067270395</v>
      </c>
      <c r="CZ156" s="2074">
        <f t="shared" si="26"/>
        <v>137.64441087583359</v>
      </c>
    </row>
    <row r="157" spans="1:105" s="2020" customFormat="1" ht="16.5" customHeight="1" x14ac:dyDescent="0.25">
      <c r="A157" s="2040"/>
      <c r="B157" s="2041"/>
      <c r="C157" s="2042"/>
      <c r="D157" s="2041"/>
      <c r="E157" s="2041"/>
      <c r="F157" s="2041"/>
      <c r="G157" s="2041"/>
      <c r="H157" s="2042"/>
      <c r="I157" s="2041"/>
      <c r="J157" s="2043"/>
      <c r="K157" s="2041"/>
      <c r="L157" s="2044"/>
      <c r="M157" s="2044"/>
      <c r="N157" s="2041"/>
      <c r="O157" s="2045"/>
      <c r="P157" s="2041"/>
      <c r="Q157" s="2041"/>
      <c r="R157" s="2041"/>
      <c r="S157" s="2041"/>
      <c r="T157" s="2041"/>
      <c r="U157" s="2041"/>
      <c r="V157" s="2041"/>
      <c r="W157" s="2041"/>
      <c r="X157" s="2041"/>
      <c r="Y157" s="2041"/>
      <c r="Z157" s="2041"/>
      <c r="AA157" s="2041"/>
      <c r="AB157" s="2041"/>
      <c r="AC157" s="2046"/>
      <c r="AD157" s="2041"/>
      <c r="AE157" s="2041"/>
      <c r="AF157" s="2041"/>
      <c r="AG157" s="2047"/>
      <c r="AH157" s="2048"/>
      <c r="AI157" s="2041"/>
      <c r="AJ157" s="2041"/>
      <c r="AK157" s="2041"/>
      <c r="AL157" s="2041"/>
      <c r="AM157" s="2041"/>
      <c r="AN157" s="2041"/>
      <c r="AO157" s="2041"/>
      <c r="AP157" s="2041"/>
      <c r="AQ157" s="2041"/>
      <c r="AR157" s="2047"/>
      <c r="AS157" s="2048"/>
      <c r="AT157" s="2041"/>
      <c r="AU157" s="2046"/>
      <c r="AV157" s="2049"/>
      <c r="AW157" s="2049"/>
      <c r="AX157" s="2049"/>
      <c r="AY157" s="2049"/>
      <c r="AZ157" s="2050"/>
      <c r="BA157" s="2050"/>
      <c r="BB157" s="2049"/>
      <c r="BC157" s="2049"/>
      <c r="BD157" s="2049"/>
      <c r="BE157" s="2049"/>
      <c r="BF157" s="2051"/>
      <c r="BG157" s="2041"/>
      <c r="BH157" s="2041"/>
      <c r="BI157" s="2046"/>
      <c r="BJ157" s="2041"/>
      <c r="BK157" s="2041"/>
      <c r="BL157" s="2041"/>
      <c r="BM157" s="2041"/>
      <c r="BN157" s="2041"/>
      <c r="BO157" s="2041"/>
      <c r="BP157" s="2046"/>
      <c r="BQ157" s="2041"/>
      <c r="BR157" s="2047"/>
      <c r="BS157" s="2047"/>
      <c r="BT157" s="2047"/>
      <c r="BU157" s="2047"/>
      <c r="BV157" s="2047"/>
      <c r="BW157" s="2041"/>
      <c r="BX157" s="2041"/>
      <c r="BY157" s="2041"/>
      <c r="BZ157" s="2041"/>
      <c r="CA157" s="2041"/>
      <c r="CB157" s="2041"/>
      <c r="CC157" s="2041"/>
      <c r="CD157" s="2052"/>
      <c r="CE157" s="2053"/>
      <c r="CF157" s="1777"/>
      <c r="CG157" s="1777"/>
      <c r="CH157" s="1777"/>
      <c r="CI157" s="1777"/>
      <c r="CJ157" s="1777"/>
      <c r="CK157" s="1777"/>
      <c r="CL157" s="2015"/>
      <c r="CM157" s="2015"/>
      <c r="CN157" s="2015"/>
      <c r="CO157" s="2015"/>
      <c r="CP157" s="2015"/>
      <c r="CQ157" s="2072"/>
      <c r="CR157" s="2015"/>
      <c r="CS157" s="2078"/>
      <c r="CT157" s="2078"/>
      <c r="CU157" s="2015"/>
      <c r="CV157" s="1268"/>
      <c r="CW157" s="1268"/>
      <c r="CX157" s="1268"/>
      <c r="CY157" s="1268"/>
      <c r="CZ157" s="1268"/>
    </row>
    <row r="158" spans="1:105" s="2020" customFormat="1" ht="34.5" customHeight="1" x14ac:dyDescent="0.25">
      <c r="A158" s="2040"/>
      <c r="B158" s="2041"/>
      <c r="C158" s="2042"/>
      <c r="D158" s="2041"/>
      <c r="E158" s="2041"/>
      <c r="F158" s="2041"/>
      <c r="G158" s="2041"/>
      <c r="H158" s="1777" t="s">
        <v>951</v>
      </c>
      <c r="I158" s="2041"/>
      <c r="J158" s="2043"/>
      <c r="K158" s="2041"/>
      <c r="L158" s="2044"/>
      <c r="M158" s="2044"/>
      <c r="O158" s="2041">
        <v>2</v>
      </c>
      <c r="P158" s="2041"/>
      <c r="Q158" s="2041"/>
      <c r="R158" s="2041"/>
      <c r="S158" s="2041"/>
      <c r="T158" s="2041"/>
      <c r="U158" s="2041"/>
      <c r="V158" s="2041"/>
      <c r="W158" s="2041"/>
      <c r="X158" s="2041"/>
      <c r="Y158" s="2041"/>
      <c r="Z158" s="2041"/>
      <c r="AA158" s="2041"/>
      <c r="AB158" s="2041"/>
      <c r="AC158" s="2046"/>
      <c r="AD158" s="2041"/>
      <c r="AE158" s="2041"/>
      <c r="AF158" s="2041"/>
      <c r="AG158" s="2047"/>
      <c r="AH158" s="2048"/>
      <c r="AI158" s="2041"/>
      <c r="AJ158" s="2041"/>
      <c r="AK158" s="2041"/>
      <c r="AL158" s="2041"/>
      <c r="AM158" s="2041"/>
      <c r="AN158" s="2041"/>
      <c r="AO158" s="2041"/>
      <c r="AP158" s="2041"/>
      <c r="AQ158" s="2041"/>
      <c r="AR158" s="2047"/>
      <c r="AS158" s="2048"/>
      <c r="AT158" s="2041"/>
      <c r="AU158" s="2046"/>
      <c r="AV158" s="2049"/>
      <c r="AW158" s="2049"/>
      <c r="AX158" s="2049"/>
      <c r="AY158" s="2049"/>
      <c r="AZ158" s="2050"/>
      <c r="BA158" s="2050"/>
      <c r="BB158" s="2049"/>
      <c r="BC158" s="2049"/>
      <c r="BD158" s="2049"/>
      <c r="BE158" s="2049"/>
      <c r="BF158" s="2051"/>
      <c r="BG158" s="2041"/>
      <c r="BH158" s="2041"/>
      <c r="BI158" s="2046"/>
      <c r="BJ158" s="2041"/>
      <c r="BK158" s="2041"/>
      <c r="BL158" s="2041"/>
      <c r="BM158" s="2041"/>
      <c r="BN158" s="2041"/>
      <c r="BO158" s="2041"/>
      <c r="BP158" s="2046"/>
      <c r="BQ158" s="2041"/>
      <c r="BR158" s="2047"/>
      <c r="BS158" s="2047"/>
      <c r="BT158" s="2047"/>
      <c r="BU158" s="2047"/>
      <c r="BV158" s="2047"/>
      <c r="BW158" s="2041"/>
      <c r="BX158" s="2041"/>
      <c r="BY158" s="2041"/>
      <c r="BZ158" s="2041"/>
      <c r="CA158" s="2041"/>
      <c r="CB158" s="2041"/>
      <c r="CC158" s="2041"/>
      <c r="CD158" s="2052"/>
      <c r="CE158" s="2053"/>
      <c r="CF158" s="1777"/>
      <c r="CG158" s="1777"/>
      <c r="CI158" s="1777"/>
      <c r="CJ158" s="1777"/>
      <c r="CK158" s="1777"/>
      <c r="CL158" s="2015"/>
      <c r="CM158" s="2015"/>
      <c r="CN158" s="2015"/>
      <c r="CO158" s="2015"/>
      <c r="CP158" s="2015"/>
      <c r="CQ158" s="2072"/>
      <c r="CR158" s="2015"/>
      <c r="CS158" s="2078"/>
      <c r="CT158" s="2078"/>
      <c r="CU158" s="2015"/>
      <c r="CV158" s="1268"/>
      <c r="CW158" s="1268"/>
      <c r="CX158" s="1268"/>
      <c r="CY158" s="1268"/>
      <c r="CZ158" s="1268"/>
    </row>
    <row r="159" spans="1:105" s="2020" customFormat="1" ht="16.5" customHeight="1" x14ac:dyDescent="0.25">
      <c r="A159" s="2040"/>
      <c r="B159" s="2041"/>
      <c r="C159" s="2042"/>
      <c r="D159" s="2041"/>
      <c r="E159" s="2041"/>
      <c r="F159" s="2041"/>
      <c r="G159" s="2041"/>
      <c r="H159" s="2042" t="s">
        <v>952</v>
      </c>
      <c r="I159" s="2041"/>
      <c r="J159" s="2043"/>
      <c r="K159" s="2041"/>
      <c r="L159" s="2044"/>
      <c r="M159" s="2044"/>
      <c r="O159" s="2041">
        <v>500000</v>
      </c>
      <c r="P159" s="2041"/>
      <c r="Q159" s="2041"/>
      <c r="R159" s="2041"/>
      <c r="S159" s="2041"/>
      <c r="T159" s="2041"/>
      <c r="U159" s="2041"/>
      <c r="V159" s="2041"/>
      <c r="W159" s="2041"/>
      <c r="X159" s="2041"/>
      <c r="Y159" s="2041"/>
      <c r="Z159" s="2041"/>
      <c r="AA159" s="2041"/>
      <c r="AB159" s="2041"/>
      <c r="AC159" s="2046"/>
      <c r="AD159" s="2041"/>
      <c r="AE159" s="2041"/>
      <c r="AF159" s="2041"/>
      <c r="AG159" s="2047"/>
      <c r="AH159" s="2048"/>
      <c r="AI159" s="2041"/>
      <c r="AJ159" s="2041"/>
      <c r="AK159" s="2041"/>
      <c r="AL159" s="2041"/>
      <c r="AM159" s="2041"/>
      <c r="AN159" s="2041"/>
      <c r="AO159" s="2041"/>
      <c r="AP159" s="2041"/>
      <c r="AQ159" s="2041"/>
      <c r="AR159" s="2047"/>
      <c r="AS159" s="2048"/>
      <c r="AT159" s="2041"/>
      <c r="AU159" s="2046"/>
      <c r="AV159" s="2049"/>
      <c r="AW159" s="2049"/>
      <c r="AX159" s="2049"/>
      <c r="AY159" s="2049"/>
      <c r="AZ159" s="2050"/>
      <c r="BA159" s="2050"/>
      <c r="BB159" s="2049"/>
      <c r="BC159" s="2049"/>
      <c r="BD159" s="2049"/>
      <c r="BE159" s="2049"/>
      <c r="BF159" s="2051"/>
      <c r="BG159" s="2041"/>
      <c r="BH159" s="2041"/>
      <c r="BI159" s="2046"/>
      <c r="BJ159" s="2041"/>
      <c r="BK159" s="2041"/>
      <c r="BL159" s="2041"/>
      <c r="BM159" s="2041"/>
      <c r="BN159" s="2041"/>
      <c r="BO159" s="2041"/>
      <c r="BP159" s="2046"/>
      <c r="BQ159" s="2041"/>
      <c r="BR159" s="2047"/>
      <c r="BS159" s="2047"/>
      <c r="BT159" s="2047"/>
      <c r="BU159" s="2047"/>
      <c r="BV159" s="2047"/>
      <c r="BW159" s="2041"/>
      <c r="BX159" s="2041"/>
      <c r="BY159" s="2041"/>
      <c r="BZ159" s="2041"/>
      <c r="CA159" s="2041"/>
      <c r="CB159" s="2041"/>
      <c r="CC159" s="2041"/>
      <c r="CD159" s="2052"/>
      <c r="CE159" s="2053"/>
      <c r="CF159" s="1777"/>
      <c r="CG159" s="1777"/>
      <c r="CH159" s="1777"/>
      <c r="CI159" s="1777"/>
      <c r="CJ159" s="1777"/>
      <c r="CK159" s="1777"/>
      <c r="CL159" s="2015"/>
      <c r="CM159" s="2015"/>
      <c r="CN159" s="2015"/>
      <c r="CO159" s="2015"/>
      <c r="CP159" s="2015"/>
      <c r="CQ159" s="2072"/>
      <c r="CR159" s="2015"/>
      <c r="CS159" s="2078"/>
      <c r="CT159" s="2078"/>
      <c r="CU159" s="2015"/>
      <c r="CV159" s="1268"/>
      <c r="CW159" s="1268"/>
      <c r="CX159" s="1268"/>
      <c r="CY159" s="1268"/>
      <c r="CZ159" s="1268"/>
    </row>
    <row r="160" spans="1:105" s="2020" customFormat="1" ht="16.5" customHeight="1" x14ac:dyDescent="0.25">
      <c r="A160" s="2040"/>
      <c r="B160" s="2041"/>
      <c r="C160" s="2042"/>
      <c r="D160" s="2041"/>
      <c r="E160" s="2041"/>
      <c r="F160" s="2041"/>
      <c r="G160" s="2041"/>
      <c r="H160" s="2042" t="s">
        <v>955</v>
      </c>
      <c r="I160" s="2041"/>
      <c r="J160" s="2043"/>
      <c r="K160" s="2041"/>
      <c r="L160" s="2044"/>
      <c r="M160" s="2044"/>
      <c r="N160" s="2041"/>
      <c r="O160" s="2045">
        <v>2</v>
      </c>
      <c r="P160" s="2041"/>
      <c r="Q160" s="2041"/>
      <c r="R160" s="2041"/>
      <c r="S160" s="2041"/>
      <c r="T160" s="2041"/>
      <c r="U160" s="2041"/>
      <c r="V160" s="2041"/>
      <c r="W160" s="2041"/>
      <c r="X160" s="2041"/>
      <c r="Y160" s="2041"/>
      <c r="Z160" s="2041"/>
      <c r="AA160" s="2041"/>
      <c r="AB160" s="2041"/>
      <c r="AC160" s="2046"/>
      <c r="AD160" s="2041"/>
      <c r="AE160" s="2041"/>
      <c r="AF160" s="2041"/>
      <c r="AG160" s="2047"/>
      <c r="AH160" s="2048"/>
      <c r="AI160" s="2041"/>
      <c r="AJ160" s="2041"/>
      <c r="AK160" s="2041"/>
      <c r="AL160" s="2041"/>
      <c r="AM160" s="2041"/>
      <c r="AN160" s="2041"/>
      <c r="AO160" s="2041"/>
      <c r="AP160" s="2041"/>
      <c r="AQ160" s="2041"/>
      <c r="AR160" s="2047"/>
      <c r="AS160" s="2048"/>
      <c r="AT160" s="2041"/>
      <c r="AU160" s="2046"/>
      <c r="AV160" s="2049"/>
      <c r="AW160" s="2049"/>
      <c r="AX160" s="2049"/>
      <c r="AY160" s="2049"/>
      <c r="AZ160" s="2050"/>
      <c r="BA160" s="2050"/>
      <c r="BB160" s="2049"/>
      <c r="BC160" s="2049"/>
      <c r="BD160" s="2049"/>
      <c r="BE160" s="2049"/>
      <c r="BF160" s="2051"/>
      <c r="BG160" s="2041"/>
      <c r="BH160" s="2041"/>
      <c r="BI160" s="2046"/>
      <c r="BJ160" s="2041"/>
      <c r="BK160" s="2041"/>
      <c r="BL160" s="2041"/>
      <c r="BM160" s="2041"/>
      <c r="BN160" s="2041"/>
      <c r="BO160" s="2041"/>
      <c r="BP160" s="2046"/>
      <c r="BQ160" s="2041"/>
      <c r="BR160" s="2047"/>
      <c r="BS160" s="2047"/>
      <c r="BT160" s="2047"/>
      <c r="BU160" s="2047"/>
      <c r="BV160" s="2047"/>
      <c r="BW160" s="2041"/>
      <c r="BX160" s="2041"/>
      <c r="BY160" s="2041"/>
      <c r="BZ160" s="2041"/>
      <c r="CA160" s="2041"/>
      <c r="CB160" s="2041"/>
      <c r="CC160" s="2041"/>
      <c r="CD160" s="2052"/>
      <c r="CE160" s="2053"/>
      <c r="CF160" s="1777"/>
      <c r="CG160" s="1777"/>
      <c r="CH160" s="1777"/>
      <c r="CI160" s="1777"/>
      <c r="CJ160" s="1777"/>
      <c r="CK160" s="1777"/>
      <c r="CL160" s="2015"/>
      <c r="CM160" s="2015"/>
      <c r="CN160" s="2015"/>
      <c r="CO160" s="2015"/>
      <c r="CP160" s="2015"/>
      <c r="CQ160" s="2072"/>
      <c r="CR160" s="2015"/>
      <c r="CS160" s="2078"/>
      <c r="CT160" s="2078"/>
      <c r="CU160" s="2015"/>
      <c r="CV160" s="1268"/>
      <c r="CW160" s="1268"/>
      <c r="CX160" s="1268"/>
      <c r="CY160" s="1268"/>
      <c r="CZ160" s="1268"/>
    </row>
    <row r="161" spans="1:105" s="2020" customFormat="1" ht="16.5" customHeight="1" x14ac:dyDescent="0.25">
      <c r="A161" s="2040"/>
      <c r="B161" s="2041"/>
      <c r="C161" s="2042"/>
      <c r="D161" s="2041"/>
      <c r="E161" s="2041"/>
      <c r="F161" s="2041"/>
      <c r="G161" s="2041"/>
      <c r="H161" s="2042" t="s">
        <v>959</v>
      </c>
      <c r="I161" s="2041"/>
      <c r="J161" s="2043"/>
      <c r="K161" s="2041"/>
      <c r="L161" s="2044"/>
      <c r="M161" s="2044"/>
      <c r="N161" s="2092">
        <v>6.6</v>
      </c>
      <c r="O161" s="2020">
        <f>N161*10</f>
        <v>66</v>
      </c>
      <c r="P161" s="2094" t="s">
        <v>961</v>
      </c>
      <c r="Q161" s="2041"/>
      <c r="R161" s="2041"/>
      <c r="S161" s="2041"/>
      <c r="T161" s="2041"/>
      <c r="U161" s="2041"/>
      <c r="V161" s="2041"/>
      <c r="W161" s="2041"/>
      <c r="X161" s="2041"/>
      <c r="Y161" s="2041"/>
      <c r="Z161" s="2041"/>
      <c r="AA161" s="2041"/>
      <c r="AB161" s="2041"/>
      <c r="AC161" s="2046"/>
      <c r="AD161" s="2041"/>
      <c r="AE161" s="2041"/>
      <c r="AF161" s="2041"/>
      <c r="AG161" s="2047"/>
      <c r="AH161" s="2048"/>
      <c r="AI161" s="2041"/>
      <c r="AJ161" s="2041"/>
      <c r="AK161" s="2041"/>
      <c r="AL161" s="2041"/>
      <c r="AM161" s="2041"/>
      <c r="AN161" s="2041"/>
      <c r="AO161" s="2041"/>
      <c r="AP161" s="2041"/>
      <c r="AQ161" s="2041"/>
      <c r="AR161" s="2047"/>
      <c r="AS161" s="2048"/>
      <c r="AT161" s="2041"/>
      <c r="AU161" s="2046"/>
      <c r="AV161" s="2049"/>
      <c r="AW161" s="2091" t="s">
        <v>960</v>
      </c>
      <c r="AX161" s="2049"/>
      <c r="AY161" s="2049"/>
      <c r="AZ161" s="2050"/>
      <c r="BA161" s="2050"/>
      <c r="BB161" s="2049"/>
      <c r="BC161" s="2049"/>
      <c r="BD161" s="2049"/>
      <c r="BE161" s="2049"/>
      <c r="BF161" s="2051"/>
      <c r="BG161" s="2041"/>
      <c r="BH161" s="2041"/>
      <c r="BI161" s="2046"/>
      <c r="BJ161" s="2041"/>
      <c r="BK161" s="2041"/>
      <c r="BL161" s="2041"/>
      <c r="BM161" s="2041"/>
      <c r="BN161" s="2041"/>
      <c r="BO161" s="2041"/>
      <c r="BP161" s="2046"/>
      <c r="BQ161" s="2041"/>
      <c r="BR161" s="2047"/>
      <c r="BS161" s="2047"/>
      <c r="BT161" s="2047"/>
      <c r="BU161" s="2047"/>
      <c r="BV161" s="2047"/>
      <c r="BW161" s="2041"/>
      <c r="BX161" s="2041"/>
      <c r="BY161" s="2041"/>
      <c r="BZ161" s="2041"/>
      <c r="CA161" s="2041"/>
      <c r="CB161" s="2041"/>
      <c r="CC161" s="2041"/>
      <c r="CD161" s="2052"/>
      <c r="CE161" s="2053"/>
      <c r="CF161" s="1777"/>
      <c r="CG161" s="1777"/>
      <c r="CH161" s="1777"/>
      <c r="CI161" s="1777"/>
      <c r="CJ161" s="1777"/>
      <c r="CK161" s="1777"/>
      <c r="CL161" s="2015"/>
      <c r="CM161" s="2015"/>
      <c r="CN161" s="2015"/>
      <c r="CO161" s="2015"/>
      <c r="CP161" s="2015"/>
      <c r="CQ161" s="2072"/>
      <c r="CR161" s="2015"/>
      <c r="CS161" s="2078"/>
      <c r="CT161" s="2078"/>
      <c r="CU161" s="2015"/>
      <c r="CV161" s="1268"/>
      <c r="CW161" s="1268"/>
      <c r="CX161" s="1268"/>
      <c r="CY161" s="1268"/>
      <c r="CZ161" s="1268"/>
    </row>
    <row r="162" spans="1:105" s="2020" customFormat="1" ht="16.5" customHeight="1" x14ac:dyDescent="0.25">
      <c r="A162" s="2040"/>
      <c r="B162" s="2041"/>
      <c r="C162" s="2042"/>
      <c r="D162" s="2041"/>
      <c r="E162" s="2041"/>
      <c r="F162" s="2041"/>
      <c r="G162" s="2041"/>
      <c r="H162" s="2042"/>
      <c r="I162" s="2041"/>
      <c r="J162" s="2043"/>
      <c r="K162" s="2041"/>
      <c r="L162" s="2044"/>
      <c r="M162" s="2044"/>
      <c r="N162" s="2041"/>
      <c r="O162" s="2045"/>
      <c r="P162" s="2041"/>
      <c r="Q162" s="2041"/>
      <c r="R162" s="2041"/>
      <c r="S162" s="2041"/>
      <c r="T162" s="2041"/>
      <c r="U162" s="2041"/>
      <c r="V162" s="2041"/>
      <c r="W162" s="2041"/>
      <c r="X162" s="2041"/>
      <c r="Y162" s="2041"/>
      <c r="Z162" s="2041"/>
      <c r="AA162" s="2041"/>
      <c r="AB162" s="2041"/>
      <c r="AC162" s="2046"/>
      <c r="AD162" s="2041"/>
      <c r="AE162" s="2041"/>
      <c r="AF162" s="2041"/>
      <c r="AG162" s="2047"/>
      <c r="AH162" s="2048"/>
      <c r="AI162" s="2041"/>
      <c r="AJ162" s="2041"/>
      <c r="AK162" s="2041"/>
      <c r="AL162" s="2041"/>
      <c r="AM162" s="2041"/>
      <c r="AN162" s="2041"/>
      <c r="AO162" s="2041"/>
      <c r="AP162" s="2041"/>
      <c r="AQ162" s="2041"/>
      <c r="AR162" s="2047"/>
      <c r="AS162" s="2048"/>
      <c r="AT162" s="2041"/>
      <c r="AU162" s="2046"/>
      <c r="AV162" s="2049"/>
      <c r="AW162" s="2049"/>
      <c r="AX162" s="2049"/>
      <c r="AY162" s="2049"/>
      <c r="AZ162" s="2050"/>
      <c r="BA162" s="2050"/>
      <c r="BB162" s="2049"/>
      <c r="BC162" s="2049"/>
      <c r="BD162" s="2049"/>
      <c r="BE162" s="2049"/>
      <c r="BF162" s="2051"/>
      <c r="BG162" s="2041"/>
      <c r="BH162" s="2041"/>
      <c r="BI162" s="2046"/>
      <c r="BJ162" s="2041"/>
      <c r="BK162" s="2041"/>
      <c r="BL162" s="2041"/>
      <c r="BM162" s="2041"/>
      <c r="BN162" s="2041"/>
      <c r="BO162" s="2041"/>
      <c r="BP162" s="2046"/>
      <c r="BQ162" s="2041"/>
      <c r="BR162" s="2047"/>
      <c r="BS162" s="2047"/>
      <c r="BT162" s="2047"/>
      <c r="BU162" s="2047"/>
      <c r="BV162" s="2047"/>
      <c r="BW162" s="2041"/>
      <c r="BX162" s="2041"/>
      <c r="BY162" s="2041"/>
      <c r="BZ162" s="2041"/>
      <c r="CA162" s="2041"/>
      <c r="CB162" s="2041"/>
      <c r="CC162" s="2041"/>
      <c r="CD162" s="2052"/>
      <c r="CE162" s="2053"/>
      <c r="CF162" s="1777"/>
      <c r="CG162" s="1777"/>
      <c r="CH162" s="1777"/>
      <c r="CI162" s="1777"/>
      <c r="CJ162" s="1777"/>
      <c r="CK162" s="1777"/>
      <c r="CL162" s="2015"/>
      <c r="CM162" s="2015"/>
      <c r="CN162" s="2015"/>
      <c r="CO162" s="2015"/>
      <c r="CP162" s="2015"/>
      <c r="CQ162" s="2072"/>
      <c r="CR162" s="2015"/>
      <c r="CS162" s="2078"/>
      <c r="CT162" s="2078"/>
      <c r="CU162" s="2015"/>
      <c r="CV162" s="1268"/>
      <c r="CW162" s="1268"/>
      <c r="CX162" s="1268"/>
      <c r="CY162" s="1268"/>
      <c r="CZ162" s="1268"/>
    </row>
    <row r="163" spans="1:105" s="2020" customFormat="1" ht="23.25" x14ac:dyDescent="0.35">
      <c r="A163" s="762"/>
      <c r="B163" s="27"/>
      <c r="C163" s="752"/>
      <c r="D163" s="28"/>
      <c r="E163" s="29"/>
      <c r="F163" s="29"/>
      <c r="G163" s="29"/>
      <c r="H163" s="751"/>
      <c r="I163" s="2104" t="s">
        <v>71</v>
      </c>
      <c r="J163" s="2104"/>
      <c r="K163" s="2104"/>
      <c r="L163" s="2104"/>
      <c r="M163" s="2104"/>
      <c r="N163" s="2104"/>
      <c r="O163" s="2104"/>
      <c r="P163" s="2104"/>
      <c r="Q163" s="2104"/>
      <c r="R163" s="2104"/>
      <c r="S163" s="2104"/>
      <c r="T163" s="2104"/>
      <c r="U163" s="2104"/>
      <c r="V163" s="2104"/>
      <c r="W163" s="35"/>
      <c r="X163" s="35"/>
      <c r="Y163" s="35"/>
      <c r="Z163" s="35"/>
      <c r="AA163" s="35"/>
      <c r="AB163" s="35"/>
      <c r="AC163" s="35"/>
      <c r="AD163" s="35"/>
      <c r="AE163" s="35"/>
      <c r="AF163" s="810"/>
      <c r="AG163" s="1389"/>
      <c r="AH163" s="811"/>
      <c r="AI163" s="812"/>
      <c r="AJ163" s="812"/>
      <c r="AK163" s="812"/>
      <c r="AL163" s="812"/>
      <c r="AM163" s="813"/>
      <c r="AN163" s="814"/>
      <c r="AO163" s="814"/>
      <c r="AP163" s="814"/>
      <c r="AQ163" s="814"/>
      <c r="AR163" s="814"/>
      <c r="AS163" s="814"/>
      <c r="AT163" s="814"/>
      <c r="AU163" s="814"/>
      <c r="AV163" s="35"/>
      <c r="AW163" s="35"/>
      <c r="AX163" s="35"/>
      <c r="AY163" s="35"/>
      <c r="AZ163" s="35"/>
      <c r="BA163" s="35"/>
      <c r="BB163" s="35"/>
      <c r="BC163" s="35"/>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929"/>
      <c r="CG163" s="929"/>
      <c r="CH163" s="929"/>
      <c r="CI163" s="929"/>
      <c r="CJ163" s="929"/>
      <c r="CK163" s="929"/>
      <c r="CL163" s="11"/>
      <c r="CM163" s="3"/>
      <c r="CN163" s="3"/>
      <c r="CO163" s="3"/>
      <c r="CP163" s="3"/>
      <c r="CQ163" s="2073"/>
      <c r="CR163" s="3"/>
      <c r="CS163" s="2079"/>
      <c r="CT163" s="2079"/>
      <c r="CU163" s="3"/>
      <c r="CV163" s="1268"/>
      <c r="CW163" s="1268"/>
      <c r="CX163" s="1268"/>
      <c r="CY163" s="1268"/>
      <c r="CZ163" s="1268"/>
    </row>
    <row r="164" spans="1:105" s="2020" customFormat="1" ht="12.75" customHeight="1" x14ac:dyDescent="0.25">
      <c r="A164" s="762"/>
      <c r="B164" s="3"/>
      <c r="C164" s="750"/>
      <c r="D164" s="4"/>
      <c r="E164" s="5"/>
      <c r="F164" s="24"/>
      <c r="G164" s="24"/>
      <c r="H164" s="749"/>
      <c r="I164" s="3"/>
      <c r="J164" s="792"/>
      <c r="K164" s="3"/>
      <c r="L164" s="3"/>
      <c r="M164" s="3"/>
      <c r="N164" s="3"/>
      <c r="O164" s="6"/>
      <c r="P164" s="6"/>
      <c r="Q164" s="6"/>
      <c r="R164" s="6"/>
      <c r="S164" s="6"/>
      <c r="T164" s="6"/>
      <c r="U164" s="6"/>
      <c r="V164" s="6"/>
      <c r="W164" s="6"/>
      <c r="X164" s="6"/>
      <c r="Y164" s="6"/>
      <c r="Z164" s="6"/>
      <c r="AA164" s="6"/>
      <c r="AB164" s="6"/>
      <c r="AC164" s="6"/>
      <c r="AD164" s="6"/>
      <c r="AE164" s="6"/>
      <c r="AF164" s="6"/>
      <c r="AG164" s="6"/>
      <c r="AH164" s="815"/>
      <c r="AI164" s="6"/>
      <c r="AJ164" s="6"/>
      <c r="AK164" s="6"/>
      <c r="AL164" s="6"/>
      <c r="AM164" s="6"/>
      <c r="AN164" s="6"/>
      <c r="AO164" s="6"/>
      <c r="AP164" s="6"/>
      <c r="AQ164" s="1418"/>
      <c r="AR164" s="1418"/>
      <c r="AS164" s="1418"/>
      <c r="AT164" s="1418"/>
      <c r="AU164" s="1418"/>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930"/>
      <c r="CG164" s="930"/>
      <c r="CH164" s="930"/>
      <c r="CI164" s="930"/>
      <c r="CJ164" s="930"/>
      <c r="CK164" s="930"/>
      <c r="CL164" s="11"/>
      <c r="CM164" s="3"/>
      <c r="CN164" s="3"/>
      <c r="CO164" s="3"/>
      <c r="CP164" s="3"/>
      <c r="CQ164" s="2073"/>
      <c r="CR164" s="3"/>
      <c r="CS164" s="2079"/>
      <c r="CT164" s="2079"/>
      <c r="CU164" s="3"/>
      <c r="CV164" s="1268"/>
      <c r="CW164" s="1268"/>
      <c r="CX164" s="1268"/>
      <c r="CY164" s="1268"/>
      <c r="CZ164" s="1268"/>
    </row>
    <row r="165" spans="1:105" s="2020" customFormat="1" ht="12.75" customHeight="1" x14ac:dyDescent="0.25">
      <c r="A165" s="762"/>
      <c r="B165" s="3"/>
      <c r="C165" s="750"/>
      <c r="D165" s="4"/>
      <c r="E165" s="5"/>
      <c r="F165" s="5"/>
      <c r="G165" s="5"/>
      <c r="H165" s="749"/>
      <c r="I165" s="3"/>
      <c r="J165" s="792"/>
      <c r="K165" s="3"/>
      <c r="L165" s="3"/>
      <c r="M165" s="3"/>
      <c r="N165" s="3"/>
      <c r="O165" s="6"/>
      <c r="P165" s="6"/>
      <c r="Q165" s="6"/>
      <c r="R165" s="6"/>
      <c r="S165" s="6"/>
      <c r="T165" s="6"/>
      <c r="U165" s="6"/>
      <c r="V165" s="6"/>
      <c r="W165" s="6"/>
      <c r="X165" s="6"/>
      <c r="Y165" s="6"/>
      <c r="Z165" s="6"/>
      <c r="AA165" s="6"/>
      <c r="AB165" s="6"/>
      <c r="AC165" s="6"/>
      <c r="AD165" s="6"/>
      <c r="AE165" s="6"/>
      <c r="AF165" s="6"/>
      <c r="AG165" s="6"/>
      <c r="AH165" s="815"/>
      <c r="AI165" s="6"/>
      <c r="AJ165" s="6"/>
      <c r="AK165" s="6"/>
      <c r="AL165" s="6"/>
      <c r="AM165" s="6"/>
      <c r="AN165" s="6"/>
      <c r="AO165" s="6"/>
      <c r="AP165" s="6"/>
      <c r="AQ165" s="1418"/>
      <c r="AR165" s="1418"/>
      <c r="AS165" s="1418"/>
      <c r="AT165" s="1418"/>
      <c r="AU165" s="1418"/>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930"/>
      <c r="CG165" s="930"/>
      <c r="CH165" s="930"/>
      <c r="CI165" s="930"/>
      <c r="CJ165" s="930"/>
      <c r="CK165" s="930"/>
      <c r="CL165" s="11"/>
      <c r="CM165" s="3"/>
      <c r="CN165" s="3"/>
      <c r="CO165" s="3"/>
      <c r="CP165" s="3"/>
      <c r="CQ165" s="2073"/>
      <c r="CR165" s="3"/>
      <c r="CS165" s="2079"/>
      <c r="CT165" s="2079"/>
      <c r="CU165" s="3"/>
      <c r="CV165" s="1268"/>
      <c r="CW165" s="1268"/>
      <c r="CX165" s="1268"/>
      <c r="CY165" s="1268"/>
      <c r="CZ165" s="1268"/>
    </row>
    <row r="166" spans="1:105" s="2020" customFormat="1" ht="13.5" customHeight="1" x14ac:dyDescent="0.25">
      <c r="A166" s="762"/>
      <c r="B166" s="3"/>
      <c r="C166" s="750"/>
      <c r="D166" s="4"/>
      <c r="E166" s="4"/>
      <c r="F166" s="4"/>
      <c r="G166" s="4"/>
      <c r="H166" s="750"/>
      <c r="I166" s="3"/>
      <c r="J166" s="792"/>
      <c r="K166" s="3"/>
      <c r="L166" s="3"/>
      <c r="M166" s="3"/>
      <c r="N166" s="3"/>
      <c r="O166" s="6"/>
      <c r="P166" s="6"/>
      <c r="Q166" s="6"/>
      <c r="R166" s="6"/>
      <c r="S166" s="6"/>
      <c r="T166" s="6"/>
      <c r="U166" s="6"/>
      <c r="V166" s="6"/>
      <c r="W166" s="6"/>
      <c r="X166" s="6"/>
      <c r="Y166" s="6"/>
      <c r="Z166" s="6"/>
      <c r="AA166" s="6"/>
      <c r="AB166" s="6"/>
      <c r="AC166" s="6"/>
      <c r="AD166" s="6"/>
      <c r="AE166" s="6"/>
      <c r="AF166" s="6"/>
      <c r="AG166" s="6"/>
      <c r="AH166" s="815"/>
      <c r="AI166" s="6"/>
      <c r="AJ166" s="6"/>
      <c r="AK166" s="6"/>
      <c r="AL166" s="6"/>
      <c r="AM166" s="6"/>
      <c r="AN166" s="6"/>
      <c r="AO166" s="6"/>
      <c r="AP166" s="6"/>
      <c r="AQ166" s="1418"/>
      <c r="AR166" s="1418"/>
      <c r="AS166" s="1418"/>
      <c r="AT166" s="1418"/>
      <c r="AU166" s="1418"/>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930"/>
      <c r="CG166" s="930"/>
      <c r="CH166" s="930"/>
      <c r="CI166" s="930"/>
      <c r="CJ166" s="930"/>
      <c r="CK166" s="930"/>
      <c r="CL166" s="11"/>
      <c r="CM166" s="3"/>
      <c r="CN166" s="3"/>
      <c r="CO166" s="3"/>
      <c r="CP166" s="3"/>
      <c r="CQ166" s="2073"/>
      <c r="CR166" s="3"/>
      <c r="CS166" s="2079"/>
      <c r="CT166" s="2079"/>
      <c r="CU166" s="3"/>
      <c r="CV166" s="1268"/>
      <c r="CW166" s="1268"/>
      <c r="CX166" s="1268"/>
      <c r="CY166" s="1268"/>
      <c r="CZ166" s="1268"/>
    </row>
    <row r="167" spans="1:105" s="2020" customFormat="1" ht="13.5" customHeight="1" x14ac:dyDescent="0.25">
      <c r="A167" s="762"/>
      <c r="B167" s="3"/>
      <c r="C167" s="750"/>
      <c r="D167" s="4"/>
      <c r="E167" s="4"/>
      <c r="F167" s="4"/>
      <c r="G167" s="4"/>
      <c r="H167" s="750"/>
      <c r="I167" s="3"/>
      <c r="J167" s="792"/>
      <c r="K167" s="3"/>
      <c r="L167" s="3"/>
      <c r="M167" s="3"/>
      <c r="N167" s="3"/>
      <c r="O167" s="6"/>
      <c r="P167" s="6"/>
      <c r="Q167" s="6"/>
      <c r="R167" s="6"/>
      <c r="S167" s="6"/>
      <c r="T167" s="6"/>
      <c r="U167" s="6"/>
      <c r="V167" s="6"/>
      <c r="W167" s="6"/>
      <c r="X167" s="6"/>
      <c r="Y167" s="6"/>
      <c r="Z167" s="6"/>
      <c r="AA167" s="6"/>
      <c r="AB167" s="6"/>
      <c r="AC167" s="6"/>
      <c r="AD167" s="6"/>
      <c r="AE167" s="6"/>
      <c r="AF167" s="6"/>
      <c r="AG167" s="6"/>
      <c r="AH167" s="815"/>
      <c r="AI167" s="6"/>
      <c r="AJ167" s="6"/>
      <c r="AK167" s="6"/>
      <c r="AL167" s="6"/>
      <c r="AM167" s="6"/>
      <c r="AN167" s="6"/>
      <c r="AO167" s="6"/>
      <c r="AP167" s="6"/>
      <c r="AQ167" s="1418"/>
      <c r="AR167" s="1418"/>
      <c r="AS167" s="1418"/>
      <c r="AT167" s="1418"/>
      <c r="AU167" s="1418"/>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930"/>
      <c r="CG167" s="930"/>
      <c r="CH167" s="930"/>
      <c r="CI167" s="930"/>
      <c r="CJ167" s="930"/>
      <c r="CK167" s="930"/>
      <c r="CL167" s="11"/>
      <c r="CM167" s="3"/>
      <c r="CN167" s="3"/>
      <c r="CO167" s="3"/>
      <c r="CP167" s="3"/>
      <c r="CQ167" s="2073"/>
      <c r="CR167" s="3"/>
      <c r="CS167" s="2079"/>
      <c r="CT167" s="2079"/>
      <c r="CU167" s="3"/>
      <c r="CV167" s="1268"/>
      <c r="CW167" s="1268"/>
      <c r="CX167" s="1268"/>
      <c r="CY167" s="1268"/>
      <c r="CZ167" s="1268"/>
    </row>
    <row r="168" spans="1:105" s="2020" customFormat="1" ht="12.75" customHeight="1" x14ac:dyDescent="0.25">
      <c r="A168" s="762"/>
      <c r="B168" s="3"/>
      <c r="C168" s="750"/>
      <c r="D168" s="4"/>
      <c r="E168" s="4"/>
      <c r="F168" s="4"/>
      <c r="G168" s="4"/>
      <c r="H168" s="750"/>
      <c r="I168" s="3"/>
      <c r="J168" s="792"/>
      <c r="K168" s="3"/>
      <c r="L168" s="3"/>
      <c r="M168" s="3"/>
      <c r="N168" s="3"/>
      <c r="O168" s="6"/>
      <c r="P168" s="6"/>
      <c r="Q168" s="6"/>
      <c r="R168" s="6"/>
      <c r="S168" s="6"/>
      <c r="T168" s="6"/>
      <c r="U168" s="6"/>
      <c r="V168" s="6"/>
      <c r="W168" s="6"/>
      <c r="X168" s="6"/>
      <c r="Y168" s="6"/>
      <c r="Z168" s="6"/>
      <c r="AA168" s="6"/>
      <c r="AB168" s="6"/>
      <c r="AC168" s="6"/>
      <c r="AD168" s="6"/>
      <c r="AE168" s="6"/>
      <c r="AF168" s="6"/>
      <c r="AG168" s="6"/>
      <c r="AH168" s="815"/>
      <c r="AI168" s="6"/>
      <c r="AJ168" s="6"/>
      <c r="AK168" s="6"/>
      <c r="AL168" s="6"/>
      <c r="AM168" s="6"/>
      <c r="AN168" s="6"/>
      <c r="AO168" s="6"/>
      <c r="AP168" s="6"/>
      <c r="AQ168" s="1418"/>
      <c r="AR168" s="1418"/>
      <c r="AS168" s="1418"/>
      <c r="AT168" s="1418"/>
      <c r="AU168" s="1418"/>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930"/>
      <c r="CG168" s="930"/>
      <c r="CH168" s="930"/>
      <c r="CI168" s="930"/>
      <c r="CJ168" s="930"/>
      <c r="CK168" s="930"/>
      <c r="CL168" s="11"/>
      <c r="CM168" s="3"/>
      <c r="CN168" s="3"/>
      <c r="CO168" s="3"/>
      <c r="CP168" s="3"/>
      <c r="CQ168" s="2073"/>
      <c r="CR168" s="3"/>
      <c r="CS168" s="2079"/>
      <c r="CT168" s="2079"/>
      <c r="CU168" s="3"/>
      <c r="CV168" s="1268"/>
      <c r="CW168" s="1268"/>
      <c r="CX168" s="1268"/>
      <c r="CY168" s="1268"/>
      <c r="CZ168" s="1268"/>
    </row>
    <row r="169" spans="1:105" s="2020" customFormat="1" ht="12.75" customHeight="1" x14ac:dyDescent="0.25">
      <c r="A169" s="762"/>
      <c r="B169" s="3"/>
      <c r="C169" s="750"/>
      <c r="D169" s="4"/>
      <c r="E169" s="4"/>
      <c r="F169" s="4"/>
      <c r="G169" s="4"/>
      <c r="H169" s="750"/>
      <c r="I169" s="3"/>
      <c r="J169" s="792"/>
      <c r="K169" s="3"/>
      <c r="L169" s="3"/>
      <c r="M169" s="3"/>
      <c r="N169" s="3"/>
      <c r="O169" s="6"/>
      <c r="P169" s="6"/>
      <c r="Q169" s="6"/>
      <c r="R169" s="6"/>
      <c r="S169" s="6"/>
      <c r="T169" s="6"/>
      <c r="U169" s="6"/>
      <c r="V169" s="6"/>
      <c r="W169" s="6"/>
      <c r="X169" s="6"/>
      <c r="Y169" s="6"/>
      <c r="Z169" s="6"/>
      <c r="AA169" s="6"/>
      <c r="AB169" s="6"/>
      <c r="AC169" s="6"/>
      <c r="AD169" s="6"/>
      <c r="AE169" s="6"/>
      <c r="AF169" s="6"/>
      <c r="AG169" s="6"/>
      <c r="AH169" s="815"/>
      <c r="AI169" s="6"/>
      <c r="AJ169" s="6"/>
      <c r="AK169" s="6"/>
      <c r="AL169" s="6"/>
      <c r="AM169" s="6"/>
      <c r="AN169" s="6"/>
      <c r="AO169" s="6"/>
      <c r="AP169" s="6"/>
      <c r="AQ169" s="1418"/>
      <c r="AR169" s="1418"/>
      <c r="AS169" s="1418"/>
      <c r="AT169" s="1418"/>
      <c r="AU169" s="1418"/>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930"/>
      <c r="CG169" s="930"/>
      <c r="CH169" s="930"/>
      <c r="CI169" s="930"/>
      <c r="CJ169" s="930"/>
      <c r="CK169" s="930"/>
      <c r="CL169" s="11"/>
      <c r="CM169" s="3"/>
      <c r="CN169" s="3"/>
      <c r="CO169" s="3"/>
      <c r="CP169" s="3"/>
      <c r="CQ169" s="2073"/>
      <c r="CR169" s="3"/>
      <c r="CS169" s="2079"/>
      <c r="CT169" s="2079"/>
      <c r="CU169" s="3"/>
      <c r="CV169" s="1268"/>
      <c r="CW169" s="1268"/>
      <c r="CX169" s="1268"/>
      <c r="CY169" s="1268"/>
      <c r="CZ169" s="1268"/>
    </row>
    <row r="170" spans="1:105" s="2020" customFormat="1" ht="13.5" customHeight="1" x14ac:dyDescent="0.25">
      <c r="A170" s="762"/>
      <c r="B170" s="3"/>
      <c r="C170" s="750"/>
      <c r="D170" s="4"/>
      <c r="E170" s="4"/>
      <c r="F170" s="4"/>
      <c r="G170" s="4"/>
      <c r="H170" s="750"/>
      <c r="I170" s="3"/>
      <c r="J170" s="792"/>
      <c r="K170" s="3"/>
      <c r="L170" s="3"/>
      <c r="M170" s="3"/>
      <c r="N170" s="3"/>
      <c r="O170" s="6"/>
      <c r="P170" s="6"/>
      <c r="Q170" s="6"/>
      <c r="R170" s="6"/>
      <c r="S170" s="6"/>
      <c r="T170" s="6"/>
      <c r="U170" s="6"/>
      <c r="V170" s="6"/>
      <c r="W170" s="6"/>
      <c r="X170" s="6"/>
      <c r="Y170" s="6"/>
      <c r="Z170" s="6"/>
      <c r="AA170" s="6"/>
      <c r="AB170" s="6"/>
      <c r="AC170" s="6"/>
      <c r="AD170" s="6"/>
      <c r="AE170" s="6"/>
      <c r="AF170" s="6"/>
      <c r="AG170" s="6"/>
      <c r="AH170" s="815"/>
      <c r="AI170" s="6"/>
      <c r="AJ170" s="6"/>
      <c r="AK170" s="6"/>
      <c r="AL170" s="6"/>
      <c r="AM170" s="6"/>
      <c r="AN170" s="6"/>
      <c r="AO170" s="6"/>
      <c r="AP170" s="6"/>
      <c r="AQ170" s="1418"/>
      <c r="AR170" s="1418"/>
      <c r="AS170" s="1418"/>
      <c r="AT170" s="1418"/>
      <c r="AU170" s="1418"/>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930"/>
      <c r="CG170" s="930"/>
      <c r="CH170" s="930"/>
      <c r="CI170" s="930"/>
      <c r="CJ170" s="930"/>
      <c r="CK170" s="930"/>
      <c r="CL170" s="11"/>
      <c r="CM170" s="3"/>
      <c r="CN170" s="3"/>
      <c r="CO170" s="3"/>
      <c r="CP170" s="3"/>
      <c r="CQ170" s="2073"/>
      <c r="CR170" s="3"/>
      <c r="CS170" s="2079"/>
      <c r="CT170" s="2079"/>
      <c r="CU170" s="3"/>
      <c r="CV170" s="1268"/>
      <c r="CW170" s="1268"/>
      <c r="CX170" s="1268"/>
      <c r="CY170" s="1268"/>
      <c r="CZ170" s="1268"/>
    </row>
    <row r="171" spans="1:105" s="2020" customFormat="1" ht="13.5" customHeight="1" x14ac:dyDescent="0.25">
      <c r="A171" s="762"/>
      <c r="B171" s="3"/>
      <c r="C171" s="750"/>
      <c r="D171" s="4"/>
      <c r="E171" s="4"/>
      <c r="F171" s="4"/>
      <c r="G171" s="4"/>
      <c r="H171" s="750"/>
      <c r="I171" s="3"/>
      <c r="J171" s="792"/>
      <c r="K171" s="3"/>
      <c r="L171" s="3"/>
      <c r="M171" s="3"/>
      <c r="N171" s="3"/>
      <c r="O171" s="6"/>
      <c r="P171" s="6"/>
      <c r="Q171" s="6"/>
      <c r="R171" s="6"/>
      <c r="S171" s="6"/>
      <c r="T171" s="6"/>
      <c r="U171" s="6"/>
      <c r="V171" s="6"/>
      <c r="W171" s="6"/>
      <c r="X171" s="6"/>
      <c r="Y171" s="6"/>
      <c r="Z171" s="6"/>
      <c r="AA171" s="6"/>
      <c r="AB171" s="6"/>
      <c r="AC171" s="6"/>
      <c r="AD171" s="6"/>
      <c r="AE171" s="6"/>
      <c r="AF171" s="6"/>
      <c r="AG171" s="6"/>
      <c r="AH171" s="815"/>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930"/>
      <c r="CG171" s="930"/>
      <c r="CH171" s="930"/>
      <c r="CI171" s="930"/>
      <c r="CJ171" s="930"/>
      <c r="CK171" s="930"/>
      <c r="CL171" s="11"/>
      <c r="CM171" s="3"/>
      <c r="CN171" s="3"/>
      <c r="CO171" s="3"/>
      <c r="CP171" s="3"/>
      <c r="CQ171" s="2073"/>
      <c r="CR171" s="3"/>
      <c r="CS171" s="2079"/>
      <c r="CT171" s="2079"/>
      <c r="CU171" s="3"/>
      <c r="CV171" s="1268"/>
      <c r="CW171" s="1268"/>
      <c r="CX171" s="1268"/>
      <c r="CY171" s="1268"/>
      <c r="CZ171" s="1268"/>
    </row>
    <row r="172" spans="1:105" s="762" customFormat="1" ht="12.75" customHeight="1" x14ac:dyDescent="0.25">
      <c r="B172" s="3"/>
      <c r="C172" s="750"/>
      <c r="D172" s="4"/>
      <c r="E172" s="4"/>
      <c r="F172" s="4"/>
      <c r="G172" s="4"/>
      <c r="H172" s="750"/>
      <c r="I172" s="3"/>
      <c r="J172" s="792"/>
      <c r="K172" s="3"/>
      <c r="L172" s="3"/>
      <c r="M172" s="3"/>
      <c r="N172" s="3"/>
      <c r="O172" s="6"/>
      <c r="P172" s="6"/>
      <c r="Q172" s="6"/>
      <c r="R172" s="6"/>
      <c r="S172" s="6"/>
      <c r="T172" s="6"/>
      <c r="U172" s="6"/>
      <c r="V172" s="6"/>
      <c r="W172" s="6"/>
      <c r="X172" s="6"/>
      <c r="Y172" s="6"/>
      <c r="Z172" s="6"/>
      <c r="AA172" s="6"/>
      <c r="AB172" s="6"/>
      <c r="AC172" s="6"/>
      <c r="AD172" s="6"/>
      <c r="AE172" s="6"/>
      <c r="AF172" s="6"/>
      <c r="AG172" s="6"/>
      <c r="AH172" s="815"/>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930"/>
      <c r="CG172" s="930"/>
      <c r="CH172" s="930"/>
      <c r="CI172" s="930"/>
      <c r="CJ172" s="930"/>
      <c r="CK172" s="930"/>
      <c r="CL172" s="11"/>
      <c r="CM172" s="3"/>
      <c r="CN172" s="3"/>
      <c r="CO172" s="3"/>
      <c r="CP172" s="3"/>
      <c r="CQ172" s="2073"/>
      <c r="CR172" s="3"/>
      <c r="CS172" s="2079"/>
      <c r="CT172" s="2079"/>
      <c r="CU172" s="3"/>
      <c r="CV172" s="1268"/>
      <c r="CW172" s="1268"/>
      <c r="CX172" s="1268"/>
      <c r="CY172" s="1268"/>
      <c r="CZ172" s="1268"/>
      <c r="DA172" s="2020"/>
    </row>
    <row r="173" spans="1:105" s="762" customFormat="1" ht="12.75" customHeight="1" x14ac:dyDescent="0.25">
      <c r="B173" s="3"/>
      <c r="C173" s="750"/>
      <c r="D173" s="4"/>
      <c r="E173" s="4"/>
      <c r="F173" s="4"/>
      <c r="G173" s="4"/>
      <c r="H173" s="750"/>
      <c r="I173" s="3"/>
      <c r="J173" s="792"/>
      <c r="K173" s="3"/>
      <c r="L173" s="3"/>
      <c r="M173" s="3"/>
      <c r="N173" s="3"/>
      <c r="O173" s="6"/>
      <c r="P173" s="6"/>
      <c r="Q173" s="6"/>
      <c r="R173" s="6"/>
      <c r="S173" s="6"/>
      <c r="T173" s="6"/>
      <c r="U173" s="6"/>
      <c r="V173" s="6"/>
      <c r="W173" s="6"/>
      <c r="X173" s="6"/>
      <c r="Y173" s="6"/>
      <c r="Z173" s="6"/>
      <c r="AA173" s="6"/>
      <c r="AB173" s="6"/>
      <c r="AC173" s="6"/>
      <c r="AD173" s="6"/>
      <c r="AE173" s="6"/>
      <c r="AF173" s="6"/>
      <c r="AG173" s="6"/>
      <c r="AH173" s="815"/>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930"/>
      <c r="CG173" s="930"/>
      <c r="CH173" s="930"/>
      <c r="CI173" s="930"/>
      <c r="CJ173" s="930"/>
      <c r="CK173" s="930"/>
      <c r="CL173" s="11"/>
      <c r="CM173" s="3"/>
      <c r="CN173" s="3"/>
      <c r="CO173" s="3"/>
      <c r="CP173" s="3"/>
      <c r="CQ173" s="2073"/>
      <c r="CR173" s="3"/>
      <c r="CS173" s="2079"/>
      <c r="CT173" s="2079"/>
      <c r="CU173" s="3"/>
      <c r="CV173" s="1268"/>
      <c r="CW173" s="1268"/>
      <c r="CX173" s="1268"/>
      <c r="CY173" s="1268"/>
      <c r="CZ173" s="1268"/>
      <c r="DA173" s="2020"/>
    </row>
    <row r="174" spans="1:105" s="762" customFormat="1" ht="12.75" customHeight="1" x14ac:dyDescent="0.25">
      <c r="B174" s="3"/>
      <c r="C174" s="750"/>
      <c r="D174" s="4"/>
      <c r="E174" s="4"/>
      <c r="F174" s="4"/>
      <c r="G174" s="4"/>
      <c r="H174" s="750"/>
      <c r="I174" s="3"/>
      <c r="J174" s="792"/>
      <c r="K174" s="3"/>
      <c r="L174" s="3"/>
      <c r="M174" s="3"/>
      <c r="N174" s="3"/>
      <c r="O174" s="6"/>
      <c r="P174" s="6"/>
      <c r="Q174" s="6"/>
      <c r="R174" s="6"/>
      <c r="S174" s="6"/>
      <c r="T174" s="6"/>
      <c r="U174" s="6"/>
      <c r="V174" s="6"/>
      <c r="W174" s="6"/>
      <c r="X174" s="6"/>
      <c r="Y174" s="6"/>
      <c r="Z174" s="6"/>
      <c r="AA174" s="6"/>
      <c r="AB174" s="6"/>
      <c r="AC174" s="6"/>
      <c r="AD174" s="6"/>
      <c r="AE174" s="6"/>
      <c r="AF174" s="6"/>
      <c r="AG174" s="6"/>
      <c r="AH174" s="815"/>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930"/>
      <c r="CG174" s="930"/>
      <c r="CH174" s="930"/>
      <c r="CI174" s="930"/>
      <c r="CJ174" s="930"/>
      <c r="CK174" s="930"/>
      <c r="CL174" s="11"/>
      <c r="CM174" s="3"/>
      <c r="CN174" s="3"/>
      <c r="CO174" s="3"/>
      <c r="CP174" s="3"/>
      <c r="CQ174" s="2073"/>
      <c r="CR174" s="3"/>
      <c r="CS174" s="2079"/>
      <c r="CT174" s="2079"/>
      <c r="CU174" s="3"/>
      <c r="CV174" s="1268"/>
      <c r="CW174" s="1268"/>
      <c r="CX174" s="1268"/>
      <c r="CY174" s="1268"/>
      <c r="CZ174" s="1268"/>
      <c r="DA174" s="2020"/>
    </row>
    <row r="175" spans="1:105" s="762" customFormat="1" ht="13.5" customHeight="1" x14ac:dyDescent="0.25">
      <c r="B175" s="3"/>
      <c r="C175" s="750"/>
      <c r="D175" s="4"/>
      <c r="E175" s="4"/>
      <c r="F175" s="4"/>
      <c r="G175" s="4"/>
      <c r="H175" s="750"/>
      <c r="I175" s="3"/>
      <c r="J175" s="792"/>
      <c r="K175" s="3"/>
      <c r="L175" s="3"/>
      <c r="M175" s="3"/>
      <c r="N175" s="3"/>
      <c r="O175" s="6"/>
      <c r="P175" s="6"/>
      <c r="Q175" s="6"/>
      <c r="R175" s="6"/>
      <c r="S175" s="6"/>
      <c r="T175" s="6"/>
      <c r="U175" s="6"/>
      <c r="V175" s="6"/>
      <c r="W175" s="6"/>
      <c r="X175" s="6"/>
      <c r="Y175" s="6"/>
      <c r="Z175" s="6"/>
      <c r="AA175" s="6"/>
      <c r="AB175" s="6"/>
      <c r="AC175" s="6"/>
      <c r="AD175" s="6"/>
      <c r="AE175" s="6"/>
      <c r="AF175" s="6"/>
      <c r="AG175" s="6"/>
      <c r="AH175" s="815"/>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930"/>
      <c r="CG175" s="930"/>
      <c r="CH175" s="930"/>
      <c r="CI175" s="930"/>
      <c r="CJ175" s="930"/>
      <c r="CK175" s="930"/>
      <c r="CL175" s="11"/>
      <c r="CM175" s="3"/>
      <c r="CN175" s="3"/>
      <c r="CO175" s="3"/>
      <c r="CP175" s="3"/>
      <c r="CQ175" s="2073"/>
      <c r="CR175" s="3"/>
      <c r="CS175" s="2079"/>
      <c r="CT175" s="2079"/>
      <c r="CU175" s="3"/>
      <c r="CV175" s="1268"/>
      <c r="CW175" s="1268"/>
      <c r="CX175" s="1268"/>
      <c r="CY175" s="1268"/>
      <c r="CZ175" s="1268"/>
      <c r="DA175" s="2020"/>
    </row>
    <row r="176" spans="1:105" s="762" customFormat="1" ht="13.5" customHeight="1" x14ac:dyDescent="0.25">
      <c r="B176" s="3"/>
      <c r="C176" s="750"/>
      <c r="D176" s="4"/>
      <c r="E176" s="4"/>
      <c r="F176" s="4"/>
      <c r="G176" s="4"/>
      <c r="H176" s="750"/>
      <c r="I176" s="3"/>
      <c r="J176" s="792"/>
      <c r="K176" s="3"/>
      <c r="L176" s="3"/>
      <c r="M176" s="3"/>
      <c r="N176" s="3"/>
      <c r="O176" s="6"/>
      <c r="P176" s="6"/>
      <c r="Q176" s="6"/>
      <c r="R176" s="6"/>
      <c r="S176" s="6"/>
      <c r="T176" s="6"/>
      <c r="U176" s="6"/>
      <c r="V176" s="6"/>
      <c r="W176" s="6"/>
      <c r="X176" s="6"/>
      <c r="Y176" s="6"/>
      <c r="Z176" s="6"/>
      <c r="AA176" s="6"/>
      <c r="AB176" s="6"/>
      <c r="AC176" s="6"/>
      <c r="AD176" s="6"/>
      <c r="AE176" s="6"/>
      <c r="AF176" s="6"/>
      <c r="AG176" s="6"/>
      <c r="AH176" s="815"/>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930"/>
      <c r="CG176" s="930"/>
      <c r="CH176" s="930"/>
      <c r="CI176" s="930"/>
      <c r="CJ176" s="930"/>
      <c r="CK176" s="930"/>
      <c r="CL176" s="11"/>
      <c r="CM176" s="3"/>
      <c r="CN176" s="3"/>
      <c r="CO176" s="3"/>
      <c r="CP176" s="3"/>
      <c r="CQ176" s="2073"/>
      <c r="CR176" s="3"/>
      <c r="CS176" s="2079"/>
      <c r="CT176" s="2079"/>
      <c r="CU176" s="3"/>
      <c r="CV176" s="1268"/>
      <c r="CW176" s="1268"/>
      <c r="CX176" s="1268"/>
      <c r="CY176" s="1268"/>
      <c r="CZ176" s="1268"/>
      <c r="DA176" s="2020"/>
    </row>
    <row r="177" spans="2:105" s="762" customFormat="1" ht="12.75" customHeight="1" x14ac:dyDescent="0.25">
      <c r="B177" s="3"/>
      <c r="C177" s="750"/>
      <c r="D177" s="4"/>
      <c r="E177" s="4"/>
      <c r="F177" s="4"/>
      <c r="G177" s="4"/>
      <c r="H177" s="750"/>
      <c r="I177" s="3"/>
      <c r="J177" s="792"/>
      <c r="K177" s="3"/>
      <c r="L177" s="3"/>
      <c r="M177" s="3"/>
      <c r="N177" s="3"/>
      <c r="O177" s="6"/>
      <c r="P177" s="6"/>
      <c r="Q177" s="6"/>
      <c r="R177" s="6"/>
      <c r="S177" s="6"/>
      <c r="T177" s="6"/>
      <c r="U177" s="6"/>
      <c r="V177" s="6"/>
      <c r="W177" s="6"/>
      <c r="X177" s="6"/>
      <c r="Y177" s="6"/>
      <c r="Z177" s="6"/>
      <c r="AA177" s="6"/>
      <c r="AB177" s="6"/>
      <c r="AC177" s="6"/>
      <c r="AD177" s="6"/>
      <c r="AE177" s="6"/>
      <c r="AF177" s="6"/>
      <c r="AG177" s="6"/>
      <c r="AH177" s="815"/>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930"/>
      <c r="CG177" s="930"/>
      <c r="CH177" s="930"/>
      <c r="CI177" s="930"/>
      <c r="CJ177" s="930"/>
      <c r="CK177" s="930"/>
      <c r="CL177" s="11"/>
      <c r="CM177" s="3"/>
      <c r="CN177" s="3"/>
      <c r="CO177" s="3"/>
      <c r="CP177" s="3"/>
      <c r="CQ177" s="2073"/>
      <c r="CR177" s="3"/>
      <c r="CS177" s="2079"/>
      <c r="CT177" s="2079"/>
      <c r="CU177" s="3"/>
      <c r="CV177" s="1268"/>
      <c r="CW177" s="1268"/>
      <c r="CX177" s="1268"/>
      <c r="CY177" s="1268"/>
      <c r="CZ177" s="1268"/>
      <c r="DA177" s="2020"/>
    </row>
    <row r="178" spans="2:105" s="762" customFormat="1" ht="12.75" customHeight="1" x14ac:dyDescent="0.25">
      <c r="B178" s="3"/>
      <c r="C178" s="750"/>
      <c r="D178" s="4"/>
      <c r="E178" s="4"/>
      <c r="F178" s="4"/>
      <c r="G178" s="4"/>
      <c r="H178" s="750"/>
      <c r="I178" s="3"/>
      <c r="J178" s="792"/>
      <c r="K178" s="3"/>
      <c r="L178" s="3"/>
      <c r="M178" s="3"/>
      <c r="N178" s="3"/>
      <c r="O178" s="6"/>
      <c r="P178" s="6"/>
      <c r="Q178" s="6"/>
      <c r="R178" s="6"/>
      <c r="S178" s="6"/>
      <c r="T178" s="6"/>
      <c r="U178" s="6"/>
      <c r="V178" s="6"/>
      <c r="W178" s="6"/>
      <c r="X178" s="6"/>
      <c r="Y178" s="6"/>
      <c r="Z178" s="6"/>
      <c r="AA178" s="6"/>
      <c r="AB178" s="6"/>
      <c r="AC178" s="6"/>
      <c r="AD178" s="6"/>
      <c r="AE178" s="6"/>
      <c r="AF178" s="6"/>
      <c r="AG178" s="6"/>
      <c r="AH178" s="815"/>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930"/>
      <c r="CG178" s="930"/>
      <c r="CH178" s="930"/>
      <c r="CI178" s="930"/>
      <c r="CJ178" s="930"/>
      <c r="CK178" s="930"/>
      <c r="CL178" s="11"/>
      <c r="CM178" s="3"/>
      <c r="CN178" s="3"/>
      <c r="CO178" s="3"/>
      <c r="CP178" s="3"/>
      <c r="CQ178" s="2073"/>
      <c r="CR178" s="3"/>
      <c r="CS178" s="2079"/>
      <c r="CT178" s="2079"/>
      <c r="CU178" s="3"/>
      <c r="CV178" s="1268"/>
      <c r="CW178" s="1268"/>
      <c r="CX178" s="1268"/>
      <c r="CY178" s="1268"/>
      <c r="CZ178" s="1268"/>
      <c r="DA178" s="2020"/>
    </row>
    <row r="179" spans="2:105" s="762" customFormat="1" ht="13.5" customHeight="1" x14ac:dyDescent="0.25">
      <c r="B179" s="3"/>
      <c r="C179" s="750"/>
      <c r="D179" s="4"/>
      <c r="E179" s="4"/>
      <c r="F179" s="4"/>
      <c r="G179" s="4"/>
      <c r="H179" s="750"/>
      <c r="I179" s="3"/>
      <c r="J179" s="792"/>
      <c r="K179" s="3"/>
      <c r="L179" s="3"/>
      <c r="M179" s="3"/>
      <c r="N179" s="3"/>
      <c r="O179" s="6"/>
      <c r="P179" s="6"/>
      <c r="Q179" s="6"/>
      <c r="R179" s="6"/>
      <c r="S179" s="6"/>
      <c r="T179" s="6"/>
      <c r="U179" s="6"/>
      <c r="V179" s="6"/>
      <c r="W179" s="6"/>
      <c r="X179" s="6"/>
      <c r="Y179" s="6"/>
      <c r="Z179" s="6"/>
      <c r="AA179" s="6"/>
      <c r="AB179" s="6"/>
      <c r="AC179" s="6"/>
      <c r="AD179" s="6"/>
      <c r="AE179" s="6"/>
      <c r="AF179" s="6"/>
      <c r="AG179" s="6"/>
      <c r="AH179" s="815"/>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930"/>
      <c r="CG179" s="930"/>
      <c r="CH179" s="930"/>
      <c r="CI179" s="930"/>
      <c r="CJ179" s="930"/>
      <c r="CK179" s="930"/>
      <c r="CL179" s="11"/>
      <c r="CM179" s="3"/>
      <c r="CN179" s="3"/>
      <c r="CO179" s="3"/>
      <c r="CP179" s="3"/>
      <c r="CQ179" s="2073"/>
      <c r="CR179" s="3"/>
      <c r="CS179" s="2079"/>
      <c r="CT179" s="2079"/>
      <c r="CU179" s="3"/>
      <c r="CV179" s="1268"/>
      <c r="CW179" s="1268"/>
      <c r="CX179" s="1268"/>
      <c r="CY179" s="1268"/>
      <c r="CZ179" s="1268"/>
      <c r="DA179" s="2020"/>
    </row>
    <row r="180" spans="2:105" s="762" customFormat="1" ht="13.5" customHeight="1" x14ac:dyDescent="0.25">
      <c r="B180" s="3"/>
      <c r="C180" s="750"/>
      <c r="D180" s="4"/>
      <c r="E180" s="4"/>
      <c r="F180" s="4"/>
      <c r="G180" s="4"/>
      <c r="H180" s="750"/>
      <c r="I180" s="3"/>
      <c r="J180" s="792"/>
      <c r="K180" s="3"/>
      <c r="L180" s="3"/>
      <c r="M180" s="3"/>
      <c r="N180" s="3"/>
      <c r="O180" s="6"/>
      <c r="P180" s="6"/>
      <c r="Q180" s="6"/>
      <c r="R180" s="6"/>
      <c r="S180" s="6"/>
      <c r="T180" s="6"/>
      <c r="U180" s="6"/>
      <c r="V180" s="6"/>
      <c r="W180" s="6"/>
      <c r="X180" s="6"/>
      <c r="Y180" s="6"/>
      <c r="Z180" s="6"/>
      <c r="AA180" s="6"/>
      <c r="AB180" s="6"/>
      <c r="AC180" s="6"/>
      <c r="AD180" s="6"/>
      <c r="AE180" s="6"/>
      <c r="AF180" s="6"/>
      <c r="AG180" s="6"/>
      <c r="AH180" s="815"/>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930"/>
      <c r="CG180" s="930"/>
      <c r="CH180" s="930"/>
      <c r="CI180" s="930"/>
      <c r="CJ180" s="930"/>
      <c r="CK180" s="930"/>
      <c r="CL180" s="11"/>
      <c r="CM180" s="3"/>
      <c r="CN180" s="3"/>
      <c r="CO180" s="3"/>
      <c r="CP180" s="3"/>
      <c r="CQ180" s="2073"/>
      <c r="CR180" s="3"/>
      <c r="CS180" s="2079"/>
      <c r="CT180" s="2079"/>
      <c r="CU180" s="3"/>
      <c r="CV180" s="1268"/>
      <c r="CW180" s="1268"/>
      <c r="CX180" s="1268"/>
      <c r="CY180" s="1268"/>
      <c r="CZ180" s="1268"/>
      <c r="DA180" s="2020"/>
    </row>
    <row r="181" spans="2:105" s="762" customFormat="1" ht="12.75" customHeight="1" x14ac:dyDescent="0.25">
      <c r="B181" s="3"/>
      <c r="C181" s="750"/>
      <c r="D181" s="4"/>
      <c r="E181" s="4"/>
      <c r="F181" s="4"/>
      <c r="G181" s="4"/>
      <c r="H181" s="750"/>
      <c r="I181" s="3"/>
      <c r="J181" s="792"/>
      <c r="K181" s="3"/>
      <c r="L181" s="3"/>
      <c r="M181" s="3"/>
      <c r="N181" s="3"/>
      <c r="O181" s="6"/>
      <c r="P181" s="6"/>
      <c r="Q181" s="6"/>
      <c r="R181" s="6"/>
      <c r="S181" s="6"/>
      <c r="T181" s="6"/>
      <c r="U181" s="6"/>
      <c r="V181" s="6"/>
      <c r="W181" s="6"/>
      <c r="X181" s="6"/>
      <c r="Y181" s="6"/>
      <c r="Z181" s="6"/>
      <c r="AA181" s="6"/>
      <c r="AB181" s="6"/>
      <c r="AC181" s="6"/>
      <c r="AD181" s="6"/>
      <c r="AE181" s="6"/>
      <c r="AF181" s="6"/>
      <c r="AG181" s="6"/>
      <c r="AH181" s="815"/>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930"/>
      <c r="CG181" s="930"/>
      <c r="CH181" s="930"/>
      <c r="CI181" s="930"/>
      <c r="CJ181" s="930"/>
      <c r="CK181" s="930"/>
      <c r="CL181" s="11"/>
      <c r="CM181" s="3"/>
      <c r="CN181" s="3"/>
      <c r="CO181" s="3"/>
      <c r="CP181" s="3"/>
      <c r="CQ181" s="2073"/>
      <c r="CR181" s="3"/>
      <c r="CS181" s="2079"/>
      <c r="CT181" s="2079"/>
      <c r="CU181" s="3"/>
      <c r="CV181" s="1268"/>
      <c r="CW181" s="1268"/>
      <c r="CX181" s="1268"/>
      <c r="CY181" s="1268"/>
      <c r="CZ181" s="1268"/>
      <c r="DA181" s="2020"/>
    </row>
    <row r="182" spans="2:105" s="762" customFormat="1" ht="12.75" customHeight="1" x14ac:dyDescent="0.25">
      <c r="B182" s="3"/>
      <c r="C182" s="750"/>
      <c r="D182" s="4"/>
      <c r="E182" s="4"/>
      <c r="F182" s="4"/>
      <c r="G182" s="4"/>
      <c r="H182" s="750"/>
      <c r="I182" s="3"/>
      <c r="J182" s="792"/>
      <c r="K182" s="3"/>
      <c r="L182" s="3"/>
      <c r="M182" s="3"/>
      <c r="N182" s="3"/>
      <c r="O182" s="6"/>
      <c r="P182" s="6"/>
      <c r="Q182" s="6"/>
      <c r="R182" s="6"/>
      <c r="S182" s="6"/>
      <c r="T182" s="6"/>
      <c r="U182" s="6"/>
      <c r="V182" s="6"/>
      <c r="W182" s="6"/>
      <c r="X182" s="6"/>
      <c r="Y182" s="6"/>
      <c r="Z182" s="6"/>
      <c r="AA182" s="6"/>
      <c r="AB182" s="6"/>
      <c r="AC182" s="6"/>
      <c r="AD182" s="6"/>
      <c r="AE182" s="6"/>
      <c r="AF182" s="6"/>
      <c r="AG182" s="6"/>
      <c r="AH182" s="815"/>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930"/>
      <c r="CG182" s="930"/>
      <c r="CH182" s="930"/>
      <c r="CI182" s="930"/>
      <c r="CJ182" s="930"/>
      <c r="CK182" s="930"/>
      <c r="CL182" s="11"/>
      <c r="CM182" s="3"/>
      <c r="CN182" s="3"/>
      <c r="CO182" s="3"/>
      <c r="CP182" s="3"/>
      <c r="CQ182" s="2073"/>
      <c r="CR182" s="3"/>
      <c r="CS182" s="2079"/>
      <c r="CT182" s="2079"/>
      <c r="CU182" s="3"/>
      <c r="CV182" s="1268"/>
      <c r="CW182" s="1268"/>
      <c r="CX182" s="1268"/>
      <c r="CY182" s="1268"/>
      <c r="CZ182" s="1268"/>
      <c r="DA182" s="2020"/>
    </row>
    <row r="183" spans="2:105" s="762" customFormat="1" ht="13.5" customHeight="1" x14ac:dyDescent="0.25">
      <c r="B183" s="3"/>
      <c r="C183" s="750"/>
      <c r="D183" s="4"/>
      <c r="E183" s="4"/>
      <c r="F183" s="4"/>
      <c r="G183" s="4"/>
      <c r="H183" s="750"/>
      <c r="I183" s="3"/>
      <c r="J183" s="792"/>
      <c r="K183" s="3"/>
      <c r="L183" s="3"/>
      <c r="M183" s="3"/>
      <c r="N183" s="3"/>
      <c r="O183" s="6"/>
      <c r="P183" s="6"/>
      <c r="Q183" s="6"/>
      <c r="R183" s="6"/>
      <c r="S183" s="6"/>
      <c r="T183" s="6"/>
      <c r="U183" s="6"/>
      <c r="V183" s="6"/>
      <c r="W183" s="6"/>
      <c r="X183" s="6"/>
      <c r="Y183" s="6"/>
      <c r="Z183" s="6"/>
      <c r="AA183" s="6"/>
      <c r="AB183" s="6"/>
      <c r="AC183" s="6"/>
      <c r="AD183" s="6"/>
      <c r="AE183" s="6"/>
      <c r="AF183" s="6"/>
      <c r="AG183" s="6"/>
      <c r="AH183" s="815"/>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930"/>
      <c r="CG183" s="930"/>
      <c r="CH183" s="930"/>
      <c r="CI183" s="930"/>
      <c r="CJ183" s="930"/>
      <c r="CK183" s="930"/>
      <c r="CL183" s="11"/>
      <c r="CM183" s="3"/>
      <c r="CN183" s="3"/>
      <c r="CO183" s="3"/>
      <c r="CP183" s="3"/>
      <c r="CQ183" s="2073"/>
      <c r="CR183" s="3"/>
      <c r="CS183" s="2079"/>
      <c r="CT183" s="2079"/>
      <c r="CU183" s="3"/>
      <c r="CV183" s="1268"/>
      <c r="CW183" s="1268"/>
      <c r="CX183" s="1268"/>
      <c r="CY183" s="1268"/>
      <c r="CZ183" s="1268"/>
      <c r="DA183" s="2020"/>
    </row>
    <row r="184" spans="2:105" x14ac:dyDescent="0.25">
      <c r="CV184" s="1268"/>
      <c r="CW184" s="1268"/>
      <c r="CX184" s="1268"/>
      <c r="CY184" s="1268"/>
      <c r="CZ184" s="1268"/>
    </row>
    <row r="185" spans="2:105" x14ac:dyDescent="0.25">
      <c r="CV185" s="1268"/>
      <c r="CW185" s="1268"/>
      <c r="CX185" s="1268"/>
      <c r="CY185" s="1268"/>
      <c r="CZ185" s="1268"/>
    </row>
    <row r="186" spans="2:105" x14ac:dyDescent="0.25">
      <c r="CV186" s="1268"/>
      <c r="CW186" s="1268"/>
      <c r="CX186" s="1268"/>
      <c r="CY186" s="1268"/>
      <c r="CZ186" s="1268"/>
    </row>
    <row r="187" spans="2:105" x14ac:dyDescent="0.25">
      <c r="CV187" s="1268"/>
      <c r="CW187" s="1268"/>
      <c r="CX187" s="1268"/>
      <c r="CY187" s="1268"/>
      <c r="CZ187" s="1268"/>
    </row>
    <row r="188" spans="2:105" x14ac:dyDescent="0.25">
      <c r="CV188" s="1268"/>
      <c r="CW188" s="1268"/>
      <c r="CX188" s="1268"/>
      <c r="CY188" s="1268"/>
      <c r="CZ188" s="1268"/>
    </row>
    <row r="189" spans="2:105" x14ac:dyDescent="0.25">
      <c r="CV189" s="1268"/>
      <c r="CW189" s="1268"/>
      <c r="CX189" s="1268"/>
      <c r="CY189" s="1268"/>
      <c r="CZ189" s="1268"/>
    </row>
    <row r="190" spans="2:105" x14ac:dyDescent="0.25">
      <c r="CV190" s="1268"/>
      <c r="CW190" s="1268"/>
      <c r="CX190" s="1268"/>
      <c r="CY190" s="1268"/>
      <c r="CZ190" s="1268"/>
    </row>
    <row r="191" spans="2:105" x14ac:dyDescent="0.25">
      <c r="CV191" s="1268"/>
      <c r="CW191" s="1268"/>
      <c r="CX191" s="1268"/>
      <c r="CY191" s="1268"/>
      <c r="CZ191" s="1268"/>
    </row>
    <row r="192" spans="2:105" x14ac:dyDescent="0.25">
      <c r="CV192" s="1268"/>
      <c r="CW192" s="1268"/>
      <c r="CX192" s="1268"/>
      <c r="CY192" s="1268"/>
      <c r="CZ192" s="1268"/>
    </row>
    <row r="193" spans="100:104" x14ac:dyDescent="0.25">
      <c r="CV193" s="1268"/>
      <c r="CW193" s="1268"/>
      <c r="CX193" s="1268"/>
      <c r="CY193" s="1268"/>
      <c r="CZ193" s="1268"/>
    </row>
    <row r="194" spans="100:104" x14ac:dyDescent="0.25">
      <c r="CV194" s="1268"/>
      <c r="CW194" s="1268"/>
      <c r="CX194" s="1268"/>
      <c r="CY194" s="1268"/>
      <c r="CZ194" s="1268"/>
    </row>
    <row r="195" spans="100:104" x14ac:dyDescent="0.25">
      <c r="CV195" s="1268"/>
      <c r="CW195" s="1268"/>
      <c r="CX195" s="1268"/>
      <c r="CY195" s="1268"/>
      <c r="CZ195" s="1268"/>
    </row>
    <row r="196" spans="100:104" x14ac:dyDescent="0.25">
      <c r="CV196" s="1268"/>
      <c r="CW196" s="1268"/>
      <c r="CX196" s="1268"/>
      <c r="CY196" s="1268"/>
      <c r="CZ196" s="1268"/>
    </row>
    <row r="197" spans="100:104" x14ac:dyDescent="0.25">
      <c r="CV197" s="1268"/>
      <c r="CW197" s="1268"/>
      <c r="CX197" s="1268"/>
      <c r="CY197" s="1268"/>
      <c r="CZ197" s="1268"/>
    </row>
    <row r="198" spans="100:104" x14ac:dyDescent="0.25">
      <c r="CV198" s="1268"/>
      <c r="CW198" s="1268"/>
      <c r="CX198" s="1268"/>
      <c r="CY198" s="1268"/>
      <c r="CZ198" s="1268"/>
    </row>
    <row r="199" spans="100:104" x14ac:dyDescent="0.25">
      <c r="CV199" s="1268"/>
      <c r="CW199" s="1268"/>
      <c r="CX199" s="1268"/>
      <c r="CY199" s="1268"/>
      <c r="CZ199" s="1268"/>
    </row>
    <row r="200" spans="100:104" x14ac:dyDescent="0.25">
      <c r="CV200" s="1268"/>
      <c r="CW200" s="1268"/>
      <c r="CX200" s="1268"/>
      <c r="CY200" s="1268"/>
      <c r="CZ200" s="1268"/>
    </row>
    <row r="201" spans="100:104" x14ac:dyDescent="0.25">
      <c r="CV201" s="1268"/>
      <c r="CW201" s="1268"/>
      <c r="CX201" s="1268"/>
      <c r="CY201" s="1268"/>
      <c r="CZ201" s="1268"/>
    </row>
    <row r="202" spans="100:104" x14ac:dyDescent="0.25">
      <c r="CV202" s="1268"/>
      <c r="CW202" s="1268"/>
      <c r="CX202" s="1268"/>
      <c r="CY202" s="1268"/>
      <c r="CZ202" s="1268"/>
    </row>
    <row r="203" spans="100:104" x14ac:dyDescent="0.25">
      <c r="CV203" s="1268"/>
      <c r="CW203" s="1268"/>
      <c r="CX203" s="1268"/>
      <c r="CY203" s="1268"/>
      <c r="CZ203" s="1268"/>
    </row>
    <row r="204" spans="100:104" x14ac:dyDescent="0.25">
      <c r="CV204" s="1268"/>
      <c r="CW204" s="1268"/>
      <c r="CX204" s="1268"/>
      <c r="CY204" s="1268"/>
      <c r="CZ204" s="1268"/>
    </row>
    <row r="205" spans="100:104" x14ac:dyDescent="0.25">
      <c r="CV205" s="1268"/>
      <c r="CW205" s="1268"/>
      <c r="CX205" s="1268"/>
      <c r="CY205" s="1268"/>
      <c r="CZ205" s="1268"/>
    </row>
    <row r="206" spans="100:104" x14ac:dyDescent="0.25">
      <c r="CV206" s="1268"/>
      <c r="CW206" s="1268"/>
      <c r="CX206" s="1268"/>
      <c r="CY206" s="1268"/>
      <c r="CZ206" s="1268"/>
    </row>
    <row r="207" spans="100:104" x14ac:dyDescent="0.25">
      <c r="CV207" s="1268"/>
      <c r="CW207" s="1268"/>
      <c r="CX207" s="1268"/>
      <c r="CY207" s="1268"/>
      <c r="CZ207" s="1268"/>
    </row>
    <row r="208" spans="100:104" x14ac:dyDescent="0.25">
      <c r="CV208" s="1268"/>
      <c r="CW208" s="1268"/>
      <c r="CX208" s="1268"/>
      <c r="CY208" s="1268"/>
      <c r="CZ208" s="1268"/>
    </row>
    <row r="209" spans="100:104" x14ac:dyDescent="0.25">
      <c r="CV209" s="1268"/>
      <c r="CW209" s="1268"/>
      <c r="CX209" s="1268"/>
      <c r="CY209" s="1268"/>
      <c r="CZ209" s="1268"/>
    </row>
    <row r="210" spans="100:104" x14ac:dyDescent="0.25">
      <c r="CV210" s="1268"/>
      <c r="CW210" s="1268"/>
      <c r="CX210" s="1268"/>
      <c r="CY210" s="1268"/>
      <c r="CZ210" s="1268"/>
    </row>
    <row r="211" spans="100:104" x14ac:dyDescent="0.25">
      <c r="CV211" s="1268"/>
      <c r="CW211" s="1268"/>
      <c r="CX211" s="1268"/>
      <c r="CY211" s="1268"/>
      <c r="CZ211" s="1268"/>
    </row>
    <row r="212" spans="100:104" x14ac:dyDescent="0.25">
      <c r="CV212" s="1268"/>
      <c r="CW212" s="1268"/>
      <c r="CX212" s="1268"/>
      <c r="CY212" s="1268"/>
      <c r="CZ212" s="1268"/>
    </row>
    <row r="213" spans="100:104" x14ac:dyDescent="0.25">
      <c r="CV213" s="1268"/>
      <c r="CW213" s="1268"/>
      <c r="CX213" s="1268"/>
      <c r="CY213" s="1268"/>
      <c r="CZ213" s="1268"/>
    </row>
    <row r="214" spans="100:104" x14ac:dyDescent="0.25">
      <c r="CV214" s="1268"/>
      <c r="CW214" s="1268"/>
      <c r="CX214" s="1268"/>
      <c r="CY214" s="1268"/>
      <c r="CZ214" s="1268"/>
    </row>
    <row r="215" spans="100:104" x14ac:dyDescent="0.25">
      <c r="CV215" s="1268"/>
      <c r="CW215" s="1268"/>
      <c r="CX215" s="1268"/>
      <c r="CY215" s="1268"/>
      <c r="CZ215" s="1268"/>
    </row>
    <row r="216" spans="100:104" x14ac:dyDescent="0.25">
      <c r="CV216" s="1268"/>
      <c r="CW216" s="1268"/>
      <c r="CX216" s="1268"/>
      <c r="CY216" s="1268"/>
      <c r="CZ216" s="1268"/>
    </row>
    <row r="217" spans="100:104" x14ac:dyDescent="0.25">
      <c r="CV217" s="1268"/>
      <c r="CW217" s="1268"/>
      <c r="CX217" s="1268"/>
      <c r="CY217" s="1268"/>
      <c r="CZ217" s="1268"/>
    </row>
    <row r="218" spans="100:104" x14ac:dyDescent="0.25">
      <c r="CV218" s="1268"/>
      <c r="CW218" s="1268"/>
      <c r="CX218" s="1268"/>
      <c r="CY218" s="1268"/>
      <c r="CZ218" s="1268"/>
    </row>
    <row r="219" spans="100:104" x14ac:dyDescent="0.25">
      <c r="CV219" s="1268"/>
      <c r="CW219" s="1268"/>
      <c r="CX219" s="1268"/>
      <c r="CY219" s="1268"/>
      <c r="CZ219" s="1268"/>
    </row>
    <row r="220" spans="100:104" x14ac:dyDescent="0.25">
      <c r="CV220" s="1268"/>
      <c r="CW220" s="1268"/>
      <c r="CX220" s="1268"/>
      <c r="CY220" s="1268"/>
      <c r="CZ220" s="1268"/>
    </row>
    <row r="221" spans="100:104" x14ac:dyDescent="0.25">
      <c r="CV221" s="1268"/>
      <c r="CW221" s="1268"/>
      <c r="CX221" s="1268"/>
      <c r="CY221" s="1268"/>
      <c r="CZ221" s="1268"/>
    </row>
    <row r="222" spans="100:104" x14ac:dyDescent="0.25">
      <c r="CV222" s="1268"/>
      <c r="CW222" s="1268"/>
      <c r="CX222" s="1268"/>
      <c r="CY222" s="1268"/>
      <c r="CZ222" s="1268"/>
    </row>
    <row r="223" spans="100:104" x14ac:dyDescent="0.25">
      <c r="CV223" s="1268"/>
      <c r="CW223" s="1268"/>
      <c r="CX223" s="1268"/>
      <c r="CY223" s="1268"/>
      <c r="CZ223" s="1268"/>
    </row>
    <row r="224" spans="100:104" x14ac:dyDescent="0.25">
      <c r="CV224" s="1268"/>
      <c r="CW224" s="1268"/>
      <c r="CX224" s="1268"/>
      <c r="CY224" s="1268"/>
      <c r="CZ224" s="1268"/>
    </row>
    <row r="225" spans="100:104" x14ac:dyDescent="0.25">
      <c r="CV225" s="1268"/>
      <c r="CW225" s="1268"/>
      <c r="CX225" s="1268"/>
      <c r="CY225" s="1268"/>
      <c r="CZ225" s="1268"/>
    </row>
    <row r="226" spans="100:104" x14ac:dyDescent="0.25">
      <c r="CV226" s="1268"/>
      <c r="CW226" s="1268"/>
      <c r="CX226" s="1268"/>
      <c r="CY226" s="1268"/>
      <c r="CZ226" s="1268"/>
    </row>
    <row r="227" spans="100:104" x14ac:dyDescent="0.25">
      <c r="CV227" s="1268"/>
      <c r="CW227" s="1268"/>
      <c r="CX227" s="1268"/>
      <c r="CY227" s="1268"/>
      <c r="CZ227" s="1268"/>
    </row>
    <row r="228" spans="100:104" x14ac:dyDescent="0.25">
      <c r="CV228" s="1268"/>
      <c r="CW228" s="1268"/>
      <c r="CX228" s="1268"/>
      <c r="CY228" s="1268"/>
      <c r="CZ228" s="1268"/>
    </row>
    <row r="229" spans="100:104" x14ac:dyDescent="0.25">
      <c r="CV229" s="1268"/>
      <c r="CW229" s="1268"/>
      <c r="CX229" s="1268"/>
      <c r="CY229" s="1268"/>
      <c r="CZ229" s="1268"/>
    </row>
    <row r="230" spans="100:104" x14ac:dyDescent="0.25">
      <c r="CV230" s="1268"/>
      <c r="CW230" s="1268"/>
      <c r="CX230" s="1268"/>
      <c r="CY230" s="1268"/>
      <c r="CZ230" s="1268"/>
    </row>
    <row r="231" spans="100:104" x14ac:dyDescent="0.25">
      <c r="CV231" s="1268"/>
      <c r="CW231" s="1268"/>
      <c r="CX231" s="1268"/>
      <c r="CY231" s="1268"/>
      <c r="CZ231" s="1268"/>
    </row>
    <row r="232" spans="100:104" x14ac:dyDescent="0.25">
      <c r="CV232" s="1268"/>
      <c r="CW232" s="1268"/>
      <c r="CX232" s="1268"/>
      <c r="CY232" s="1268"/>
      <c r="CZ232" s="1268"/>
    </row>
    <row r="233" spans="100:104" x14ac:dyDescent="0.25">
      <c r="CV233" s="1268"/>
      <c r="CW233" s="1268"/>
      <c r="CX233" s="1268"/>
      <c r="CY233" s="1268"/>
      <c r="CZ233" s="1268"/>
    </row>
    <row r="234" spans="100:104" x14ac:dyDescent="0.25">
      <c r="CV234" s="1268"/>
      <c r="CW234" s="1268"/>
      <c r="CX234" s="1268"/>
      <c r="CY234" s="1268"/>
      <c r="CZ234" s="1268"/>
    </row>
    <row r="235" spans="100:104" x14ac:dyDescent="0.25">
      <c r="CV235" s="1268"/>
      <c r="CW235" s="1268"/>
      <c r="CX235" s="1268"/>
      <c r="CY235" s="1268"/>
      <c r="CZ235" s="1268"/>
    </row>
    <row r="236" spans="100:104" x14ac:dyDescent="0.25">
      <c r="CV236" s="1268"/>
      <c r="CW236" s="1268"/>
      <c r="CX236" s="1268"/>
      <c r="CY236" s="1268"/>
      <c r="CZ236" s="1268"/>
    </row>
    <row r="237" spans="100:104" x14ac:dyDescent="0.25">
      <c r="CV237" s="1268"/>
      <c r="CW237" s="1268"/>
      <c r="CX237" s="1268"/>
      <c r="CY237" s="1268"/>
      <c r="CZ237" s="1268"/>
    </row>
    <row r="238" spans="100:104" x14ac:dyDescent="0.25">
      <c r="CV238" s="1268"/>
      <c r="CW238" s="1268"/>
      <c r="CX238" s="1268"/>
      <c r="CY238" s="1268"/>
      <c r="CZ238" s="1268"/>
    </row>
    <row r="239" spans="100:104" x14ac:dyDescent="0.25">
      <c r="CV239" s="1268"/>
      <c r="CW239" s="1268"/>
      <c r="CX239" s="1268"/>
      <c r="CY239" s="1268"/>
      <c r="CZ239" s="1268"/>
    </row>
    <row r="240" spans="100:104" x14ac:dyDescent="0.25">
      <c r="CV240" s="1268"/>
      <c r="CW240" s="1268"/>
      <c r="CX240" s="1268"/>
      <c r="CY240" s="1268"/>
      <c r="CZ240" s="1268"/>
    </row>
    <row r="241" spans="100:104" x14ac:dyDescent="0.25">
      <c r="CV241" s="1268"/>
      <c r="CW241" s="1268"/>
      <c r="CX241" s="1268"/>
      <c r="CY241" s="1268"/>
      <c r="CZ241" s="1268"/>
    </row>
    <row r="242" spans="100:104" x14ac:dyDescent="0.25">
      <c r="CV242" s="1268"/>
      <c r="CW242" s="1268"/>
      <c r="CX242" s="1268"/>
      <c r="CY242" s="1268"/>
      <c r="CZ242" s="1268"/>
    </row>
    <row r="243" spans="100:104" x14ac:dyDescent="0.25">
      <c r="CV243" s="1268"/>
      <c r="CW243" s="1268"/>
      <c r="CX243" s="1268"/>
      <c r="CY243" s="1268"/>
      <c r="CZ243" s="1268"/>
    </row>
    <row r="244" spans="100:104" x14ac:dyDescent="0.25">
      <c r="CV244" s="1268"/>
      <c r="CW244" s="1268"/>
      <c r="CX244" s="1268"/>
      <c r="CY244" s="1268"/>
      <c r="CZ244" s="1268"/>
    </row>
    <row r="245" spans="100:104" x14ac:dyDescent="0.25">
      <c r="CV245" s="1268"/>
      <c r="CW245" s="1268"/>
      <c r="CX245" s="1268"/>
      <c r="CY245" s="1268"/>
      <c r="CZ245" s="1268"/>
    </row>
    <row r="246" spans="100:104" x14ac:dyDescent="0.25">
      <c r="CV246" s="1268"/>
      <c r="CW246" s="1268"/>
      <c r="CX246" s="1268"/>
      <c r="CY246" s="1268"/>
      <c r="CZ246" s="1268"/>
    </row>
    <row r="247" spans="100:104" x14ac:dyDescent="0.25">
      <c r="CV247" s="1268"/>
      <c r="CW247" s="1268"/>
      <c r="CX247" s="1268"/>
      <c r="CY247" s="1268"/>
      <c r="CZ247" s="1268"/>
    </row>
    <row r="248" spans="100:104" x14ac:dyDescent="0.25">
      <c r="CV248" s="1268"/>
      <c r="CW248" s="1268"/>
      <c r="CX248" s="1268"/>
      <c r="CY248" s="1268"/>
      <c r="CZ248" s="1268"/>
    </row>
    <row r="249" spans="100:104" x14ac:dyDescent="0.25">
      <c r="CV249" s="1268"/>
      <c r="CW249" s="1268"/>
      <c r="CX249" s="1268"/>
      <c r="CY249" s="1268"/>
      <c r="CZ249" s="1268"/>
    </row>
    <row r="250" spans="100:104" x14ac:dyDescent="0.25">
      <c r="CV250" s="1268"/>
      <c r="CW250" s="1268"/>
      <c r="CX250" s="1268"/>
      <c r="CY250" s="1268"/>
      <c r="CZ250" s="1268"/>
    </row>
    <row r="251" spans="100:104" x14ac:dyDescent="0.25">
      <c r="CV251" s="1268"/>
      <c r="CW251" s="1268"/>
      <c r="CX251" s="1268"/>
      <c r="CY251" s="1268"/>
      <c r="CZ251" s="1268"/>
    </row>
    <row r="252" spans="100:104" x14ac:dyDescent="0.25">
      <c r="CV252" s="1268"/>
      <c r="CW252" s="1268"/>
      <c r="CX252" s="1268"/>
      <c r="CY252" s="1268"/>
      <c r="CZ252" s="1268"/>
    </row>
    <row r="253" spans="100:104" x14ac:dyDescent="0.25">
      <c r="CV253" s="1268"/>
      <c r="CW253" s="1268"/>
      <c r="CX253" s="1268"/>
      <c r="CY253" s="1268"/>
      <c r="CZ253" s="1268"/>
    </row>
    <row r="254" spans="100:104" x14ac:dyDescent="0.25">
      <c r="CV254" s="1268"/>
      <c r="CW254" s="1268"/>
      <c r="CX254" s="1268"/>
      <c r="CY254" s="1268"/>
      <c r="CZ254" s="1268"/>
    </row>
    <row r="255" spans="100:104" x14ac:dyDescent="0.25">
      <c r="CV255" s="1268"/>
      <c r="CW255" s="1268"/>
      <c r="CX255" s="1268"/>
      <c r="CY255" s="1268"/>
      <c r="CZ255" s="1268"/>
    </row>
    <row r="256" spans="100:104" x14ac:dyDescent="0.25">
      <c r="CV256" s="1268"/>
      <c r="CW256" s="1268"/>
      <c r="CX256" s="1268"/>
      <c r="CY256" s="1268"/>
      <c r="CZ256" s="1268"/>
    </row>
    <row r="257" spans="100:104" x14ac:dyDescent="0.25">
      <c r="CV257" s="1268"/>
      <c r="CW257" s="1268"/>
      <c r="CX257" s="1268"/>
      <c r="CY257" s="1268"/>
      <c r="CZ257" s="1268"/>
    </row>
    <row r="258" spans="100:104" x14ac:dyDescent="0.25">
      <c r="CV258" s="1268"/>
      <c r="CW258" s="1268"/>
      <c r="CX258" s="1268"/>
      <c r="CY258" s="1268"/>
      <c r="CZ258" s="1268"/>
    </row>
    <row r="259" spans="100:104" x14ac:dyDescent="0.25">
      <c r="CV259" s="1268"/>
      <c r="CW259" s="1268"/>
      <c r="CX259" s="1268"/>
      <c r="CY259" s="1268"/>
      <c r="CZ259" s="1268"/>
    </row>
    <row r="260" spans="100:104" x14ac:dyDescent="0.25">
      <c r="CV260" s="1268"/>
      <c r="CW260" s="1268"/>
      <c r="CX260" s="1268"/>
      <c r="CY260" s="1268"/>
      <c r="CZ260" s="1268"/>
    </row>
    <row r="261" spans="100:104" x14ac:dyDescent="0.25">
      <c r="CV261" s="1268"/>
      <c r="CW261" s="1268"/>
      <c r="CX261" s="1268"/>
      <c r="CY261" s="1268"/>
      <c r="CZ261" s="1268"/>
    </row>
    <row r="262" spans="100:104" x14ac:dyDescent="0.25">
      <c r="CV262" s="1268"/>
      <c r="CW262" s="1268"/>
      <c r="CX262" s="1268"/>
      <c r="CY262" s="1268"/>
      <c r="CZ262" s="1268"/>
    </row>
    <row r="263" spans="100:104" x14ac:dyDescent="0.25">
      <c r="CV263" s="1268"/>
      <c r="CW263" s="1268"/>
      <c r="CX263" s="1268"/>
      <c r="CY263" s="1268"/>
      <c r="CZ263" s="1268"/>
    </row>
    <row r="264" spans="100:104" x14ac:dyDescent="0.25">
      <c r="CV264" s="1268"/>
      <c r="CW264" s="1268"/>
      <c r="CX264" s="1268"/>
      <c r="CY264" s="1268"/>
      <c r="CZ264" s="1268"/>
    </row>
    <row r="265" spans="100:104" x14ac:dyDescent="0.25">
      <c r="CV265" s="1268"/>
      <c r="CW265" s="1268"/>
      <c r="CX265" s="1268"/>
      <c r="CY265" s="1268"/>
      <c r="CZ265" s="1268"/>
    </row>
    <row r="266" spans="100:104" x14ac:dyDescent="0.25">
      <c r="CV266" s="1268"/>
      <c r="CW266" s="1268"/>
      <c r="CX266" s="1268"/>
      <c r="CY266" s="1268"/>
      <c r="CZ266" s="1268"/>
    </row>
    <row r="267" spans="100:104" x14ac:dyDescent="0.25">
      <c r="CV267" s="1268"/>
      <c r="CW267" s="1268"/>
      <c r="CX267" s="1268"/>
      <c r="CY267" s="1268"/>
      <c r="CZ267" s="1268"/>
    </row>
    <row r="268" spans="100:104" x14ac:dyDescent="0.25">
      <c r="CV268" s="1268"/>
      <c r="CW268" s="1268"/>
      <c r="CX268" s="1268"/>
      <c r="CY268" s="1268"/>
      <c r="CZ268" s="1268"/>
    </row>
    <row r="269" spans="100:104" x14ac:dyDescent="0.25">
      <c r="CV269" s="1268"/>
      <c r="CW269" s="1268"/>
      <c r="CX269" s="1268"/>
      <c r="CY269" s="1268"/>
      <c r="CZ269" s="1268"/>
    </row>
    <row r="270" spans="100:104" x14ac:dyDescent="0.25">
      <c r="CV270" s="1268"/>
      <c r="CW270" s="1268"/>
      <c r="CX270" s="1268"/>
      <c r="CY270" s="1268"/>
      <c r="CZ270" s="1268"/>
    </row>
    <row r="271" spans="100:104" x14ac:dyDescent="0.25">
      <c r="CV271" s="1268"/>
      <c r="CW271" s="1268"/>
      <c r="CX271" s="1268"/>
      <c r="CY271" s="1268"/>
      <c r="CZ271" s="1268"/>
    </row>
    <row r="272" spans="100:104" x14ac:dyDescent="0.25">
      <c r="CV272" s="1268"/>
      <c r="CW272" s="1268"/>
      <c r="CX272" s="1268"/>
      <c r="CY272" s="1268"/>
      <c r="CZ272" s="1268"/>
    </row>
    <row r="273" spans="100:104" x14ac:dyDescent="0.25">
      <c r="CV273" s="1268"/>
      <c r="CW273" s="1268"/>
      <c r="CX273" s="1268"/>
      <c r="CY273" s="1268"/>
      <c r="CZ273" s="1268"/>
    </row>
    <row r="274" spans="100:104" x14ac:dyDescent="0.25">
      <c r="CV274" s="1268"/>
      <c r="CW274" s="1268"/>
      <c r="CX274" s="1268"/>
      <c r="CY274" s="1268"/>
      <c r="CZ274" s="1268"/>
    </row>
    <row r="275" spans="100:104" x14ac:dyDescent="0.25">
      <c r="CV275" s="1268"/>
      <c r="CW275" s="1268"/>
      <c r="CX275" s="1268"/>
      <c r="CY275" s="1268"/>
      <c r="CZ275" s="1268"/>
    </row>
    <row r="276" spans="100:104" x14ac:dyDescent="0.25">
      <c r="CV276" s="1268"/>
      <c r="CW276" s="1268"/>
      <c r="CX276" s="1268"/>
      <c r="CY276" s="1268"/>
      <c r="CZ276" s="1268"/>
    </row>
    <row r="277" spans="100:104" x14ac:dyDescent="0.25">
      <c r="CV277" s="1268"/>
      <c r="CW277" s="1268"/>
      <c r="CX277" s="1268"/>
      <c r="CY277" s="1268"/>
      <c r="CZ277" s="1268"/>
    </row>
    <row r="278" spans="100:104" x14ac:dyDescent="0.25">
      <c r="CV278" s="1268"/>
      <c r="CW278" s="1268"/>
      <c r="CX278" s="1268"/>
      <c r="CY278" s="1268"/>
      <c r="CZ278" s="1268"/>
    </row>
    <row r="279" spans="100:104" x14ac:dyDescent="0.25">
      <c r="CV279" s="1268"/>
      <c r="CW279" s="1268"/>
      <c r="CX279" s="1268"/>
      <c r="CY279" s="1268"/>
      <c r="CZ279" s="1268"/>
    </row>
    <row r="280" spans="100:104" x14ac:dyDescent="0.25">
      <c r="CV280" s="1268"/>
      <c r="CW280" s="1268"/>
      <c r="CX280" s="1268"/>
      <c r="CY280" s="1268"/>
      <c r="CZ280" s="1268"/>
    </row>
    <row r="281" spans="100:104" x14ac:dyDescent="0.25">
      <c r="CV281" s="1268"/>
      <c r="CW281" s="1268"/>
      <c r="CX281" s="1268"/>
      <c r="CY281" s="1268"/>
      <c r="CZ281" s="1268"/>
    </row>
    <row r="282" spans="100:104" x14ac:dyDescent="0.25">
      <c r="CV282" s="1268"/>
      <c r="CW282" s="1268"/>
      <c r="CX282" s="1268"/>
      <c r="CY282" s="1268"/>
      <c r="CZ282" s="1268"/>
    </row>
    <row r="283" spans="100:104" x14ac:dyDescent="0.25">
      <c r="CV283" s="1268"/>
      <c r="CW283" s="1268"/>
      <c r="CX283" s="1268"/>
      <c r="CY283" s="1268"/>
      <c r="CZ283" s="1268"/>
    </row>
    <row r="284" spans="100:104" x14ac:dyDescent="0.25">
      <c r="CV284" s="1268"/>
      <c r="CW284" s="1268"/>
      <c r="CX284" s="1268"/>
      <c r="CY284" s="1268"/>
      <c r="CZ284" s="1268"/>
    </row>
    <row r="285" spans="100:104" x14ac:dyDescent="0.25">
      <c r="CV285" s="1268"/>
      <c r="CW285" s="1268"/>
      <c r="CX285" s="1268"/>
      <c r="CY285" s="1268"/>
      <c r="CZ285" s="1268"/>
    </row>
    <row r="286" spans="100:104" x14ac:dyDescent="0.25">
      <c r="CV286" s="1268"/>
      <c r="CW286" s="1268"/>
      <c r="CX286" s="1268"/>
      <c r="CY286" s="1268"/>
      <c r="CZ286" s="1268"/>
    </row>
    <row r="287" spans="100:104" x14ac:dyDescent="0.25">
      <c r="CV287" s="1268"/>
      <c r="CW287" s="1268"/>
      <c r="CX287" s="1268"/>
      <c r="CY287" s="1268"/>
      <c r="CZ287" s="1268"/>
    </row>
    <row r="288" spans="100:104" x14ac:dyDescent="0.25">
      <c r="CV288" s="1268"/>
      <c r="CW288" s="1268"/>
      <c r="CX288" s="1268"/>
      <c r="CY288" s="1268"/>
      <c r="CZ288" s="1268"/>
    </row>
    <row r="289" spans="100:104" x14ac:dyDescent="0.25">
      <c r="CV289" s="1268"/>
      <c r="CW289" s="1268"/>
      <c r="CX289" s="1268"/>
      <c r="CY289" s="1268"/>
      <c r="CZ289" s="1268"/>
    </row>
    <row r="290" spans="100:104" x14ac:dyDescent="0.25">
      <c r="CV290" s="1268"/>
      <c r="CW290" s="1268"/>
      <c r="CX290" s="1268"/>
      <c r="CY290" s="1268"/>
      <c r="CZ290" s="1268"/>
    </row>
    <row r="291" spans="100:104" x14ac:dyDescent="0.25">
      <c r="CV291" s="1268"/>
      <c r="CW291" s="1268"/>
      <c r="CX291" s="1268"/>
      <c r="CY291" s="1268"/>
      <c r="CZ291" s="1268"/>
    </row>
    <row r="292" spans="100:104" x14ac:dyDescent="0.25">
      <c r="CV292" s="1268"/>
      <c r="CW292" s="1268"/>
      <c r="CX292" s="1268"/>
      <c r="CY292" s="1268"/>
      <c r="CZ292" s="1268"/>
    </row>
    <row r="293" spans="100:104" x14ac:dyDescent="0.25">
      <c r="CV293" s="1268"/>
      <c r="CW293" s="1268"/>
      <c r="CX293" s="1268"/>
      <c r="CY293" s="1268"/>
      <c r="CZ293" s="1268"/>
    </row>
    <row r="294" spans="100:104" x14ac:dyDescent="0.25">
      <c r="CV294" s="1268"/>
      <c r="CW294" s="1268"/>
      <c r="CX294" s="1268"/>
      <c r="CY294" s="1268"/>
      <c r="CZ294" s="1268"/>
    </row>
    <row r="295" spans="100:104" x14ac:dyDescent="0.25">
      <c r="CV295" s="1268"/>
      <c r="CW295" s="1268"/>
      <c r="CX295" s="1268"/>
      <c r="CY295" s="1268"/>
      <c r="CZ295" s="1268"/>
    </row>
  </sheetData>
  <autoFilter ref="A2:DA156">
    <filterColumn colId="2">
      <filters>
        <filter val="Kapton"/>
        <filter val="Lampwick"/>
        <filter val="Pyrell"/>
        <filter val="Silicone"/>
        <filter val="Teflon"/>
      </filters>
    </filterColumn>
    <sortState ref="A23:CV156">
      <sortCondition ref="CT2:CT156"/>
    </sortState>
  </autoFilter>
  <mergeCells count="5">
    <mergeCell ref="B1:K1"/>
    <mergeCell ref="N1:T1"/>
    <mergeCell ref="V1:AH1"/>
    <mergeCell ref="AI1:AT1"/>
    <mergeCell ref="I163:V163"/>
  </mergeCells>
  <conditionalFormatting sqref="D1:J2 D48:J157 D159:J1048576 D158:G158 I158:J158">
    <cfRule type="cellIs" dxfId="4" priority="1" operator="equal">
      <formula>0</formula>
    </cfRule>
  </conditionalFormatting>
  <printOptions gridLines="1"/>
  <pageMargins left="0.5" right="0.5" top="1" bottom="0.5" header="0.5" footer="0.5"/>
  <pageSetup paperSize="17" fitToHeight="0" orientation="landscape" r:id="rId1"/>
  <headerFooter alignWithMargins="0">
    <oddFooter>&amp;L&amp;D&amp;C&amp;T&amp;R&amp;F</oddFooter>
  </headerFooter>
  <colBreaks count="1" manualBreakCount="1">
    <brk id="54" min="1" max="156" man="1"/>
  </col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A1:CZ295"/>
  <sheetViews>
    <sheetView topLeftCell="A2" zoomScale="60" zoomScaleNormal="60" workbookViewId="0">
      <pane xSplit="15" ySplit="1" topLeftCell="BO3" activePane="bottomRight" state="frozen"/>
      <selection activeCell="A2" sqref="A2"/>
      <selection pane="topRight" activeCell="P2" sqref="P2"/>
      <selection pane="bottomLeft" activeCell="A3" sqref="A3"/>
      <selection pane="bottomRight" activeCell="BQ30" sqref="BQ30"/>
    </sheetView>
  </sheetViews>
  <sheetFormatPr defaultRowHeight="15.75" x14ac:dyDescent="0.25"/>
  <cols>
    <col min="1" max="1" width="5" style="762" customWidth="1"/>
    <col min="2" max="2" width="8.42578125" style="3" customWidth="1"/>
    <col min="3" max="3" width="9.7109375" style="750" bestFit="1" customWidth="1"/>
    <col min="4" max="4" width="4.42578125" style="4" hidden="1" customWidth="1"/>
    <col min="5" max="5" width="6.85546875" style="4" hidden="1" customWidth="1"/>
    <col min="6" max="6" width="3.42578125" style="4" hidden="1" customWidth="1"/>
    <col min="7" max="7" width="5" style="4" bestFit="1" customWidth="1"/>
    <col min="8" max="8" width="39.85546875" style="750" bestFit="1" customWidth="1"/>
    <col min="9" max="9" width="6.42578125" style="3" hidden="1" customWidth="1"/>
    <col min="10" max="10" width="16.42578125" style="792" hidden="1" customWidth="1"/>
    <col min="11" max="11" width="4.5703125" style="3" hidden="1" customWidth="1"/>
    <col min="12" max="13" width="3.7109375" style="3" hidden="1" customWidth="1"/>
    <col min="14" max="14" width="7.28515625" style="3" customWidth="1"/>
    <col min="15" max="15" width="7.5703125" style="6" customWidth="1"/>
    <col min="16" max="16" width="4.7109375" style="6" customWidth="1"/>
    <col min="17" max="17" width="7.140625" style="6" hidden="1" customWidth="1"/>
    <col min="18" max="18" width="6.5703125" style="6" hidden="1" customWidth="1"/>
    <col min="19" max="19" width="7.140625" style="6" hidden="1" customWidth="1"/>
    <col min="20" max="20" width="6.85546875" style="6" hidden="1" customWidth="1"/>
    <col min="21" max="21" width="6.85546875" style="6" customWidth="1"/>
    <col min="22" max="22" width="7.140625" style="6" hidden="1" customWidth="1"/>
    <col min="23" max="23" width="10.28515625" style="6" hidden="1" customWidth="1"/>
    <col min="24" max="28" width="5.28515625" style="6" hidden="1" customWidth="1"/>
    <col min="29" max="29" width="7.28515625" style="6" hidden="1" customWidth="1"/>
    <col min="30" max="30" width="4.85546875" style="6" hidden="1" customWidth="1"/>
    <col min="31" max="31" width="6.42578125" style="6" hidden="1" customWidth="1"/>
    <col min="32" max="32" width="5.28515625" style="6" hidden="1" customWidth="1"/>
    <col min="33" max="33" width="10.85546875" style="6" hidden="1" customWidth="1"/>
    <col min="34" max="34" width="8" style="815" hidden="1" customWidth="1"/>
    <col min="35" max="35" width="10.28515625" style="6" hidden="1" customWidth="1"/>
    <col min="36" max="37" width="7.140625" style="6" hidden="1" customWidth="1"/>
    <col min="38" max="38" width="4.5703125" style="6" hidden="1" customWidth="1"/>
    <col min="39" max="39" width="5" style="6" hidden="1" customWidth="1"/>
    <col min="40" max="40" width="9" style="6" hidden="1" customWidth="1"/>
    <col min="41" max="41" width="5" style="6" hidden="1" customWidth="1"/>
    <col min="42" max="42" width="8.42578125" style="6" hidden="1" customWidth="1"/>
    <col min="43" max="43" width="5" style="6" hidden="1" customWidth="1"/>
    <col min="44" max="44" width="10.28515625" style="6" hidden="1" customWidth="1"/>
    <col min="45" max="45" width="9.5703125" style="6" hidden="1" customWidth="1"/>
    <col min="46" max="47" width="9.7109375" style="6" hidden="1" customWidth="1"/>
    <col min="48" max="48" width="9.140625" style="6" hidden="1" customWidth="1"/>
    <col min="49" max="49" width="9.140625" style="6" customWidth="1"/>
    <col min="50" max="50" width="9.85546875" style="6" customWidth="1"/>
    <col min="51" max="57" width="9.140625" style="6" hidden="1" customWidth="1"/>
    <col min="58" max="58" width="10.28515625" style="6" hidden="1" customWidth="1"/>
    <col min="59" max="61" width="9.140625" style="6" hidden="1" customWidth="1"/>
    <col min="62" max="62" width="15.42578125" style="6" hidden="1" customWidth="1"/>
    <col min="63" max="63" width="17" style="6" customWidth="1"/>
    <col min="64" max="64" width="13.7109375" style="6" customWidth="1"/>
    <col min="65" max="65" width="14" style="6" customWidth="1"/>
    <col min="66" max="68" width="9.85546875" style="6" customWidth="1"/>
    <col min="69" max="72" width="9.140625" style="6" customWidth="1"/>
    <col min="73" max="73" width="9" style="6" customWidth="1"/>
    <col min="74" max="74" width="9.140625" style="6" customWidth="1"/>
    <col min="75" max="76" width="13.7109375" style="6" hidden="1" customWidth="1"/>
    <col min="77" max="78" width="14" style="6" hidden="1" customWidth="1"/>
    <col min="79" max="79" width="13.42578125" style="6" hidden="1" customWidth="1"/>
    <col min="80" max="80" width="14" style="6" hidden="1" customWidth="1"/>
    <col min="81" max="82" width="9.28515625" style="6" hidden="1" customWidth="1"/>
    <col min="83" max="83" width="9.28515625" style="6" customWidth="1"/>
    <col min="84" max="87" width="9.28515625" style="930" customWidth="1"/>
    <col min="88" max="89" width="9.28515625" style="930" hidden="1" customWidth="1"/>
    <col min="90" max="90" width="9.140625" style="11" hidden="1" customWidth="1"/>
    <col min="91" max="91" width="9.140625" style="3" hidden="1" customWidth="1"/>
    <col min="92" max="92" width="6.42578125" style="3" hidden="1" customWidth="1"/>
    <col min="93" max="93" width="6.5703125" style="3" hidden="1" customWidth="1"/>
    <col min="94" max="94" width="7" style="3" hidden="1" customWidth="1"/>
    <col min="95" max="95" width="14.85546875" style="2073" customWidth="1"/>
    <col min="96" max="96" width="14.140625" style="3" customWidth="1"/>
    <col min="97" max="97" width="10.28515625" style="2079" customWidth="1"/>
    <col min="98" max="98" width="18.42578125" style="2079" bestFit="1" customWidth="1"/>
    <col min="99" max="99" width="10.5703125" style="3" bestFit="1" customWidth="1"/>
    <col min="100" max="103" width="10.5703125" style="3" customWidth="1"/>
    <col min="104" max="104" width="9.140625" style="2020"/>
    <col min="105" max="16384" width="9.140625" style="3"/>
  </cols>
  <sheetData>
    <row r="1" spans="1:104" s="1" customFormat="1" ht="64.5" customHeight="1" x14ac:dyDescent="0.6">
      <c r="A1" s="763"/>
      <c r="B1" s="2098" t="s">
        <v>431</v>
      </c>
      <c r="C1" s="2099"/>
      <c r="D1" s="2099"/>
      <c r="E1" s="2099"/>
      <c r="F1" s="2099"/>
      <c r="G1" s="2099"/>
      <c r="H1" s="2099"/>
      <c r="I1" s="2099"/>
      <c r="J1" s="2099"/>
      <c r="K1" s="2099"/>
      <c r="L1" s="2063"/>
      <c r="M1" s="2063"/>
      <c r="N1" s="2100" t="s">
        <v>2</v>
      </c>
      <c r="O1" s="2100"/>
      <c r="P1" s="2100"/>
      <c r="Q1" s="2100"/>
      <c r="R1" s="2100"/>
      <c r="S1" s="2100"/>
      <c r="T1" s="2100"/>
      <c r="U1" s="2064"/>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2065"/>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766"/>
      <c r="CF1" s="1088"/>
      <c r="CG1" s="1088"/>
      <c r="CH1" s="1088"/>
      <c r="CI1" s="1088"/>
      <c r="CJ1" s="1088"/>
      <c r="CK1" s="1088"/>
      <c r="CL1" s="2013"/>
      <c r="CQ1" s="2070"/>
      <c r="CS1" s="2076"/>
      <c r="CT1" s="2076"/>
      <c r="CZ1" s="2017"/>
    </row>
    <row r="2" spans="1:104" s="2" customFormat="1" ht="156.75" customHeight="1" thickBot="1" x14ac:dyDescent="0.3">
      <c r="A2" s="781" t="s">
        <v>475</v>
      </c>
      <c r="B2" s="768" t="s">
        <v>25</v>
      </c>
      <c r="C2" s="769" t="s">
        <v>1</v>
      </c>
      <c r="D2" s="769" t="s">
        <v>33</v>
      </c>
      <c r="E2" s="769" t="s">
        <v>0</v>
      </c>
      <c r="F2" s="769" t="s">
        <v>26</v>
      </c>
      <c r="G2" s="769"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2068" t="s">
        <v>69</v>
      </c>
      <c r="BM2" s="2068" t="s">
        <v>482</v>
      </c>
      <c r="BN2" s="36" t="s">
        <v>585</v>
      </c>
      <c r="BO2" s="47" t="s">
        <v>584</v>
      </c>
      <c r="BP2" s="774" t="s">
        <v>91</v>
      </c>
      <c r="BQ2" s="2069" t="s">
        <v>67</v>
      </c>
      <c r="BR2" s="775" t="s">
        <v>528</v>
      </c>
      <c r="BS2" s="775" t="s">
        <v>77</v>
      </c>
      <c r="BT2" s="775" t="s">
        <v>75</v>
      </c>
      <c r="BU2" s="775" t="s">
        <v>79</v>
      </c>
      <c r="BV2" s="775" t="s">
        <v>80</v>
      </c>
      <c r="BW2" s="776" t="s">
        <v>62</v>
      </c>
      <c r="BX2" s="776" t="s">
        <v>63</v>
      </c>
      <c r="BY2" s="776" t="s">
        <v>64</v>
      </c>
      <c r="BZ2" s="777" t="s">
        <v>483</v>
      </c>
      <c r="CA2" s="777" t="s">
        <v>65</v>
      </c>
      <c r="CB2" s="777" t="s">
        <v>68</v>
      </c>
      <c r="CC2" s="777" t="s">
        <v>66</v>
      </c>
      <c r="CD2" s="777" t="s">
        <v>72</v>
      </c>
      <c r="CE2" s="1087" t="s">
        <v>916</v>
      </c>
      <c r="CF2" s="1776" t="s">
        <v>660</v>
      </c>
      <c r="CG2" s="1104" t="s">
        <v>606</v>
      </c>
      <c r="CH2" s="1104" t="s">
        <v>28</v>
      </c>
      <c r="CI2" s="1808" t="s">
        <v>881</v>
      </c>
      <c r="CJ2" s="1808" t="s">
        <v>925</v>
      </c>
      <c r="CK2" s="1808" t="s">
        <v>926</v>
      </c>
      <c r="CL2" s="2014" t="str">
        <f>'SAME R Results'!CI2</f>
        <v>run</v>
      </c>
      <c r="CM2" s="2014" t="str">
        <f>'SAME R Results'!CJ2</f>
        <v>material</v>
      </c>
      <c r="CN2" s="2014" t="str">
        <f>'SAME R Results'!CK2</f>
        <v>AMD</v>
      </c>
      <c r="CO2" s="2014" t="str">
        <f>'SAME R Results'!CL2</f>
        <v>mass1 caculated with dector 3</v>
      </c>
      <c r="CP2" s="2014" t="str">
        <f>'SAME R Results'!CM2</f>
        <v>mass2 both detectors</v>
      </c>
      <c r="CQ2" s="2080" t="s">
        <v>953</v>
      </c>
      <c r="CR2" s="2081" t="s">
        <v>954</v>
      </c>
      <c r="CS2" s="2077" t="s">
        <v>291</v>
      </c>
      <c r="CT2" s="2080" t="s">
        <v>956</v>
      </c>
      <c r="CU2" s="2081" t="s">
        <v>957</v>
      </c>
      <c r="CV2" s="2081" t="s">
        <v>957</v>
      </c>
      <c r="CW2" s="2081" t="s">
        <v>958</v>
      </c>
      <c r="CX2" s="2081" t="s">
        <v>962</v>
      </c>
      <c r="CY2" s="2081" t="s">
        <v>963</v>
      </c>
      <c r="CZ2" s="2018">
        <f>'SAME R Results'!CN2</f>
        <v>0</v>
      </c>
    </row>
    <row r="3" spans="1:104" s="2" customFormat="1" ht="16.5" hidden="1" customHeight="1" x14ac:dyDescent="0.25">
      <c r="A3" s="778">
        <v>1</v>
      </c>
      <c r="B3" s="779">
        <f>'SAME1 Flight Tests 8-27-09'!A21</f>
        <v>2</v>
      </c>
      <c r="C3" s="779" t="str">
        <f>'SAME1 Flight Tests 8-27-09'!B21</f>
        <v>DBP</v>
      </c>
      <c r="D3" s="782"/>
      <c r="E3" s="779" t="str">
        <f>'SAME1 Flight Tests 8-27-09'!C21</f>
        <v>18 D</v>
      </c>
      <c r="F3" s="779">
        <f>'SAME1 Flight Tests 8-27-09'!D21</f>
        <v>6</v>
      </c>
      <c r="G3" s="779">
        <f>'SAME1 Flight Tests 8-27-09'!E21</f>
        <v>18</v>
      </c>
      <c r="H3" s="779" t="str">
        <f>'SAME1 Flight Tests 8-27-09'!F21</f>
        <v>Repeat</v>
      </c>
      <c r="I3" s="779">
        <f>'SAME1 Flight Tests 8-27-09'!G21</f>
        <v>264</v>
      </c>
      <c r="J3" s="791">
        <f>'SAME1 Flight Tests 8-27-09'!H21</f>
        <v>39346</v>
      </c>
      <c r="K3" s="779">
        <f>'SAME1 Flight Tests 8-27-09'!I21</f>
        <v>0</v>
      </c>
      <c r="L3" s="779" t="str">
        <f>'SAME1 Flight Tests 8-27-09'!J21</f>
        <v>n</v>
      </c>
      <c r="M3" s="779" t="str">
        <f>'SAME1 Flight Tests 8-27-09'!K21</f>
        <v>n</v>
      </c>
      <c r="N3" s="779">
        <f>'SAME1 Flight Tests 8-27-09'!L21</f>
        <v>8</v>
      </c>
      <c r="O3" s="804">
        <f>'SAME1 Flight Tests 8-27-09'!M21</f>
        <v>1.18</v>
      </c>
      <c r="P3" s="805">
        <f>'SAME1 Flight Tests 8-27-09'!N21</f>
        <v>60</v>
      </c>
      <c r="Q3" s="805">
        <f>'SAME1 Flight Tests 8-27-09'!O21</f>
        <v>40</v>
      </c>
      <c r="R3" s="805">
        <f>'SAME1 Flight Tests 8-27-09'!P21</f>
        <v>40</v>
      </c>
      <c r="S3" s="806"/>
      <c r="T3" s="806"/>
      <c r="U3" s="805">
        <f>'SAME1 Flight Tests 8-27-09'!Q21</f>
        <v>49.666666666666664</v>
      </c>
      <c r="V3" s="806"/>
      <c r="W3" s="806"/>
      <c r="X3" s="806"/>
      <c r="Y3" s="806"/>
      <c r="Z3" s="806"/>
      <c r="AA3" s="805" t="str">
        <f>'SAME1 Flight Tests 8-27-09'!R21</f>
        <v>y</v>
      </c>
      <c r="AB3" s="805" t="str">
        <f>'SAME1 Flight Tests 8-27-09'!S21</f>
        <v>y</v>
      </c>
      <c r="AC3" s="805">
        <f>'SAME1 Flight Tests 8-27-09'!T21</f>
        <v>1</v>
      </c>
      <c r="AD3" s="806"/>
      <c r="AE3" s="805">
        <f>'SAME1 Flight Tests 8-27-09'!U21</f>
        <v>10</v>
      </c>
      <c r="AF3" s="806"/>
      <c r="AG3" s="816">
        <f>'SAME1 Flight Tests 8-27-09'!V21</f>
        <v>0.13253466028642899</v>
      </c>
      <c r="AH3" s="818">
        <f>'SAME1 Flight Tests 8-27-09'!W21</f>
        <v>0.37471482477991147</v>
      </c>
      <c r="AI3" s="806"/>
      <c r="AJ3" s="806"/>
      <c r="AK3" s="806"/>
      <c r="AL3" s="806"/>
      <c r="AM3" s="806"/>
      <c r="AN3" s="806"/>
      <c r="AO3" s="806"/>
      <c r="AP3" s="806"/>
      <c r="AQ3" s="806"/>
      <c r="AR3" s="806"/>
      <c r="AS3" s="806"/>
      <c r="AT3" s="806"/>
      <c r="AU3" s="805" t="str">
        <f>'SAME1 Flight Tests 8-27-09'!X21</f>
        <v>n/a</v>
      </c>
      <c r="AV3" s="820">
        <f>'SAME1 Flight Tests 8-27-09'!Y21</f>
        <v>3.2196505000000002</v>
      </c>
      <c r="AW3" s="820">
        <f>'SAME1 Flight Tests 8-27-09'!Z21</f>
        <v>6.2411950000000003</v>
      </c>
      <c r="AX3" s="820">
        <f>'SAME1 Flight Tests 8-27-09'!AA21</f>
        <v>-7.0190399999999994E-4</v>
      </c>
      <c r="AY3" s="822"/>
      <c r="AZ3" s="822"/>
      <c r="BA3" s="820">
        <f>'SAME1 Flight Tests 8-27-09'!AC21</f>
        <v>4.8455355000000004</v>
      </c>
      <c r="BB3" s="822"/>
      <c r="BC3" s="822"/>
      <c r="BD3" s="820">
        <f>'SAME1 Flight Tests 8-27-09'!AB21</f>
        <v>5.0585329999999988</v>
      </c>
      <c r="BE3" s="820">
        <f>'SAME1 Flight Tests 8-27-09'!AD21</f>
        <v>4.6774439999999995</v>
      </c>
      <c r="BF3" s="826">
        <f>'SAME1 Flight Tests 8-27-09'!AE21</f>
        <v>6168</v>
      </c>
      <c r="BG3" s="806"/>
      <c r="BH3" s="806"/>
      <c r="BI3" s="805">
        <f>'SAME1 Flight Tests 8-27-09'!AF21</f>
        <v>1.7444999999999999</v>
      </c>
      <c r="BJ3" s="805">
        <f>'SAME1 Flight Tests 8-27-09'!AG21</f>
        <v>36.6584</v>
      </c>
      <c r="BK3" s="805">
        <f>'SAME1 Flight Tests 8-27-09'!AH21</f>
        <v>0.38108899999999934</v>
      </c>
      <c r="BL3" s="805">
        <f>'SAME1 Flight Tests 8-27-09'!AK21</f>
        <v>0</v>
      </c>
      <c r="BM3" s="805">
        <f>'SAME1 Flight Tests 8-27-09'!AL21</f>
        <v>0</v>
      </c>
      <c r="BN3" s="806"/>
      <c r="BO3" s="805"/>
      <c r="BP3" s="806"/>
      <c r="BQ3" s="805">
        <f>'SAME1 Flight Tests 8-27-09'!AM21</f>
        <v>0</v>
      </c>
      <c r="BR3" s="816">
        <f>'SAME1 Flight Tests 8-27-09'!AP21</f>
        <v>0</v>
      </c>
      <c r="BS3" s="816">
        <f>'SAME1 Flight Tests 8-27-09'!AQ21</f>
        <v>0</v>
      </c>
      <c r="BT3" s="816"/>
      <c r="BU3" s="816">
        <f>'SAME1 Flight Tests 8-27-09'!AS21</f>
        <v>0</v>
      </c>
      <c r="BV3" s="816">
        <f>'SAME1 Flight Tests 8-27-09'!AT21</f>
        <v>0</v>
      </c>
      <c r="BW3" s="807">
        <f>'SAME1 Flight Tests 8-27-09'!BB21</f>
        <v>64872.066140425144</v>
      </c>
      <c r="BX3" s="807">
        <f>'SAME1 Flight Tests 8-27-09'!BC21</f>
        <v>63801.674442937045</v>
      </c>
      <c r="BY3" s="807">
        <f>'SAME1 Flight Tests 8-27-09'!BD21</f>
        <v>60736.258776408933</v>
      </c>
      <c r="BZ3" s="806"/>
      <c r="CA3" s="805">
        <f>'SAME1 Flight Tests 8-27-09'!BG21</f>
        <v>0</v>
      </c>
      <c r="CB3" s="805">
        <f>'SAME1 Flight Tests 8-27-09'!BF21</f>
        <v>0</v>
      </c>
      <c r="CC3" s="783"/>
      <c r="CD3" s="805"/>
      <c r="CE3" s="805">
        <f>'SAME1 Flight Tests 8-27-09'!BH21</f>
        <v>194.95095826573194</v>
      </c>
      <c r="CF3" s="818" t="str">
        <f>'SAME1 Flight Tests 8-27-09'!BI21</f>
        <v>NA</v>
      </c>
      <c r="CG3" s="818">
        <f>'SAME1 Flight Tests 8-27-09'!BJ21</f>
        <v>18</v>
      </c>
      <c r="CH3" s="818">
        <f>'SAME1 Flight Tests 8-27-09'!BK21</f>
        <v>0</v>
      </c>
      <c r="CI3" s="818">
        <f>'SAME1 Flight Tests 8-27-09'!BL21</f>
        <v>0</v>
      </c>
      <c r="CJ3" s="818">
        <f>'SAME1 Flight Tests 8-27-09'!BM21</f>
        <v>0</v>
      </c>
      <c r="CK3" s="818">
        <f>'SAME1 Flight Tests 8-27-09'!BN21</f>
        <v>0</v>
      </c>
      <c r="CL3" s="2014"/>
      <c r="CZ3" s="2018"/>
    </row>
    <row r="4" spans="1:104" s="2" customFormat="1" ht="16.5" hidden="1" customHeight="1" x14ac:dyDescent="0.25">
      <c r="A4" s="778">
        <v>1</v>
      </c>
      <c r="B4" s="779">
        <f>'SAME1 Flight Tests 8-27-09'!A22</f>
        <v>2</v>
      </c>
      <c r="C4" s="779" t="str">
        <f>'SAME1 Flight Tests 8-27-09'!B22</f>
        <v>DBP</v>
      </c>
      <c r="D4" s="782"/>
      <c r="E4" s="779" t="str">
        <f>'SAME1 Flight Tests 8-27-09'!C22</f>
        <v>19 D</v>
      </c>
      <c r="F4" s="779">
        <f>'SAME1 Flight Tests 8-27-09'!D22</f>
        <v>6</v>
      </c>
      <c r="G4" s="779">
        <f>'SAME1 Flight Tests 8-27-09'!E22</f>
        <v>19</v>
      </c>
      <c r="H4" s="779" t="str">
        <f>'SAME1 Flight Tests 8-27-09'!F22</f>
        <v>Repeat</v>
      </c>
      <c r="I4" s="779">
        <f>'SAME1 Flight Tests 8-27-09'!G22</f>
        <v>264</v>
      </c>
      <c r="J4" s="791">
        <f>'SAME1 Flight Tests 8-27-09'!H22</f>
        <v>39346</v>
      </c>
      <c r="K4" s="779">
        <f>'SAME1 Flight Tests 8-27-09'!I22</f>
        <v>0</v>
      </c>
      <c r="L4" s="779" t="str">
        <f>'SAME1 Flight Tests 8-27-09'!J22</f>
        <v>n</v>
      </c>
      <c r="M4" s="779" t="str">
        <f>'SAME1 Flight Tests 8-27-09'!K22</f>
        <v>n</v>
      </c>
      <c r="N4" s="779">
        <f>'SAME1 Flight Tests 8-27-09'!L22</f>
        <v>8</v>
      </c>
      <c r="O4" s="804">
        <f>'SAME1 Flight Tests 8-27-09'!M22</f>
        <v>1.18</v>
      </c>
      <c r="P4" s="805">
        <f>'SAME1 Flight Tests 8-27-09'!N22</f>
        <v>60</v>
      </c>
      <c r="Q4" s="805">
        <f>'SAME1 Flight Tests 8-27-09'!O22</f>
        <v>60</v>
      </c>
      <c r="R4" s="805">
        <f>'SAME1 Flight Tests 8-27-09'!P22</f>
        <v>20</v>
      </c>
      <c r="S4" s="806"/>
      <c r="T4" s="806"/>
      <c r="U4" s="805">
        <f>'SAME1 Flight Tests 8-27-09'!Q25</f>
        <v>41</v>
      </c>
      <c r="V4" s="806"/>
      <c r="W4" s="806"/>
      <c r="X4" s="806"/>
      <c r="Y4" s="806"/>
      <c r="Z4" s="806"/>
      <c r="AA4" s="805" t="str">
        <f>'SAME1 Flight Tests 8-27-09'!R22</f>
        <v>y</v>
      </c>
      <c r="AB4" s="805" t="str">
        <f>'SAME1 Flight Tests 8-27-09'!S22</f>
        <v>y</v>
      </c>
      <c r="AC4" s="805">
        <f>'SAME1 Flight Tests 8-27-09'!T22</f>
        <v>1</v>
      </c>
      <c r="AD4" s="806"/>
      <c r="AE4" s="805">
        <f>'SAME1 Flight Tests 8-27-09'!U22</f>
        <v>10</v>
      </c>
      <c r="AF4" s="806"/>
      <c r="AG4" s="816">
        <f>'SAME1 Flight Tests 8-27-09'!V22</f>
        <v>0.13253466028642899</v>
      </c>
      <c r="AH4" s="818">
        <f>'SAME1 Flight Tests 8-27-09'!W22</f>
        <v>0.37581528055883112</v>
      </c>
      <c r="AI4" s="806"/>
      <c r="AJ4" s="806"/>
      <c r="AK4" s="806"/>
      <c r="AL4" s="806"/>
      <c r="AM4" s="806"/>
      <c r="AN4" s="806"/>
      <c r="AO4" s="806"/>
      <c r="AP4" s="806"/>
      <c r="AQ4" s="806"/>
      <c r="AR4" s="806"/>
      <c r="AS4" s="806"/>
      <c r="AT4" s="806"/>
      <c r="AU4" s="805" t="str">
        <f>'SAME1 Flight Tests 8-27-09'!X22</f>
        <v>n/a</v>
      </c>
      <c r="AV4" s="820">
        <f>'SAME1 Flight Tests 8-27-09'!Y22</f>
        <v>3.1876514999999999</v>
      </c>
      <c r="AW4" s="820">
        <f>'SAME1 Flight Tests 8-27-09'!Z22</f>
        <v>6.2453004999999999</v>
      </c>
      <c r="AX4" s="820">
        <f>'SAME1 Flight Tests 8-27-09'!AA22</f>
        <v>-7.3242174999999974E-4</v>
      </c>
      <c r="AY4" s="822"/>
      <c r="AZ4" s="822"/>
      <c r="BA4" s="820">
        <f>'SAME1 Flight Tests 8-27-09'!AC22</f>
        <v>4.8596029999999999</v>
      </c>
      <c r="BB4" s="822"/>
      <c r="BC4" s="822"/>
      <c r="BD4" s="820">
        <f>'SAME1 Flight Tests 8-27-09'!AB22</f>
        <v>5.0035859999999994</v>
      </c>
      <c r="BE4" s="820">
        <f>'SAME1 Flight Tests 8-27-09'!AD22</f>
        <v>4.6701670000000011</v>
      </c>
      <c r="BF4" s="826">
        <f>'SAME1 Flight Tests 8-27-09'!AE22</f>
        <v>2106.5</v>
      </c>
      <c r="BG4" s="806"/>
      <c r="BH4" s="806"/>
      <c r="BI4" s="805">
        <f>'SAME1 Flight Tests 8-27-09'!AF22</f>
        <v>0.40955000000000003</v>
      </c>
      <c r="BJ4" s="805">
        <f>'SAME1 Flight Tests 8-27-09'!AG22</f>
        <v>40.71575</v>
      </c>
      <c r="BK4" s="805">
        <f>'SAME1 Flight Tests 8-27-09'!AH22</f>
        <v>0.33341899999999836</v>
      </c>
      <c r="BL4" s="805">
        <f>'SAME1 Flight Tests 8-27-09'!AK22</f>
        <v>0</v>
      </c>
      <c r="BM4" s="805">
        <f>'SAME1 Flight Tests 8-27-09'!AL22</f>
        <v>0</v>
      </c>
      <c r="BN4" s="806"/>
      <c r="BO4" s="805"/>
      <c r="BP4" s="806"/>
      <c r="BQ4" s="805">
        <f>'SAME1 Flight Tests 8-27-09'!AM22</f>
        <v>0</v>
      </c>
      <c r="BR4" s="816">
        <f>'SAME1 Flight Tests 8-27-09'!AP22</f>
        <v>0</v>
      </c>
      <c r="BS4" s="816">
        <f>'SAME1 Flight Tests 8-27-09'!AQ22</f>
        <v>0</v>
      </c>
      <c r="BT4" s="816"/>
      <c r="BU4" s="816">
        <f>'SAME1 Flight Tests 8-27-09'!AS22</f>
        <v>0</v>
      </c>
      <c r="BV4" s="816">
        <f>'SAME1 Flight Tests 8-27-09'!AT22</f>
        <v>0</v>
      </c>
      <c r="BW4" s="807">
        <f>'SAME1 Flight Tests 8-27-09'!BB22</f>
        <v>22026.050228605112</v>
      </c>
      <c r="BX4" s="807">
        <f>'SAME1 Flight Tests 8-27-09'!BC22</f>
        <v>21660.489250855648</v>
      </c>
      <c r="BY4" s="807">
        <f>'SAME1 Flight Tests 8-27-09'!BD22</f>
        <v>20678.139486887289</v>
      </c>
      <c r="BZ4" s="806"/>
      <c r="CA4" s="805">
        <f>'SAME1 Flight Tests 8-27-09'!BG22</f>
        <v>0</v>
      </c>
      <c r="CB4" s="805">
        <f>'SAME1 Flight Tests 8-27-09'!BF22</f>
        <v>0</v>
      </c>
      <c r="CC4" s="783"/>
      <c r="CD4" s="805"/>
      <c r="CE4" s="805">
        <f>'SAME1 Flight Tests 8-27-09'!BH22</f>
        <v>195.75371353389622</v>
      </c>
      <c r="CF4" s="818" t="str">
        <f>'SAME1 Flight Tests 8-27-09'!BI22</f>
        <v>NA</v>
      </c>
      <c r="CG4" s="818">
        <f>'SAME1 Flight Tests 8-27-09'!BJ22</f>
        <v>0</v>
      </c>
      <c r="CH4" s="818">
        <f>'SAME1 Flight Tests 8-27-09'!BK22</f>
        <v>0</v>
      </c>
      <c r="CI4" s="818">
        <f>'SAME1 Flight Tests 8-27-09'!BL22</f>
        <v>0</v>
      </c>
      <c r="CJ4" s="818">
        <f>'SAME1 Flight Tests 8-27-09'!BM22</f>
        <v>0</v>
      </c>
      <c r="CK4" s="818">
        <f>'SAME1 Flight Tests 8-27-09'!BN22</f>
        <v>0</v>
      </c>
      <c r="CL4" s="2014"/>
      <c r="CZ4" s="2018"/>
    </row>
    <row r="5" spans="1:104" s="2" customFormat="1" ht="16.5" hidden="1" customHeight="1" x14ac:dyDescent="0.25">
      <c r="A5" s="778">
        <v>1</v>
      </c>
      <c r="B5" s="779">
        <f>'SAME1 Flight Tests 8-27-09'!A25</f>
        <v>2</v>
      </c>
      <c r="C5" s="779" t="str">
        <f>'SAME1 Flight Tests 8-27-09'!B25</f>
        <v>DBP</v>
      </c>
      <c r="D5" s="782"/>
      <c r="E5" s="779" t="str">
        <f>'SAME1 Flight Tests 8-27-09'!C25</f>
        <v>22 D</v>
      </c>
      <c r="F5" s="779">
        <f>'SAME1 Flight Tests 8-27-09'!D25</f>
        <v>6</v>
      </c>
      <c r="G5" s="779">
        <f>'SAME1 Flight Tests 8-27-09'!E25</f>
        <v>22</v>
      </c>
      <c r="H5" s="779" t="str">
        <f>'SAME1 Flight Tests 8-27-09'!F25</f>
        <v>Repeat</v>
      </c>
      <c r="I5" s="779">
        <f>'SAME1 Flight Tests 8-27-09'!G25</f>
        <v>264</v>
      </c>
      <c r="J5" s="791">
        <f>'SAME1 Flight Tests 8-27-09'!H25</f>
        <v>39346</v>
      </c>
      <c r="K5" s="779">
        <f>'SAME1 Flight Tests 8-27-09'!I25</f>
        <v>0</v>
      </c>
      <c r="L5" s="779" t="str">
        <f>'SAME1 Flight Tests 8-27-09'!J25</f>
        <v>n</v>
      </c>
      <c r="M5" s="779" t="str">
        <f>'SAME1 Flight Tests 8-27-09'!K25</f>
        <v>n</v>
      </c>
      <c r="N5" s="779">
        <f>'SAME1 Flight Tests 8-27-09'!L25</f>
        <v>8</v>
      </c>
      <c r="O5" s="804">
        <f>'SAME1 Flight Tests 8-27-09'!M25</f>
        <v>1.18</v>
      </c>
      <c r="P5" s="805">
        <f>'SAME1 Flight Tests 8-27-09'!N25</f>
        <v>60</v>
      </c>
      <c r="Q5" s="805">
        <f>'SAME1 Flight Tests 8-27-09'!O25</f>
        <v>40</v>
      </c>
      <c r="R5" s="805">
        <f>'SAME1 Flight Tests 8-27-09'!P25</f>
        <v>40</v>
      </c>
      <c r="S5" s="806"/>
      <c r="T5" s="806"/>
      <c r="U5" s="805">
        <f>'SAME1 Flight Tests 8-27-09'!Q25</f>
        <v>41</v>
      </c>
      <c r="V5" s="806"/>
      <c r="W5" s="806"/>
      <c r="X5" s="806"/>
      <c r="Y5" s="806"/>
      <c r="Z5" s="806"/>
      <c r="AA5" s="805" t="str">
        <f>'SAME1 Flight Tests 8-27-09'!R25</f>
        <v>y</v>
      </c>
      <c r="AB5" s="805" t="str">
        <f>'SAME1 Flight Tests 8-27-09'!S25</f>
        <v>y</v>
      </c>
      <c r="AC5" s="805">
        <f>'SAME1 Flight Tests 8-27-09'!T25</f>
        <v>1</v>
      </c>
      <c r="AD5" s="806"/>
      <c r="AE5" s="805">
        <f>'SAME1 Flight Tests 8-27-09'!U25</f>
        <v>10</v>
      </c>
      <c r="AF5" s="806"/>
      <c r="AG5" s="816">
        <f>'SAME1 Flight Tests 8-27-09'!V25</f>
        <v>0.13253466028642899</v>
      </c>
      <c r="AH5" s="818">
        <f>'SAME1 Flight Tests 8-27-09'!W25</f>
        <v>0.37712100478024319</v>
      </c>
      <c r="AI5" s="806"/>
      <c r="AJ5" s="806"/>
      <c r="AK5" s="806"/>
      <c r="AL5" s="806"/>
      <c r="AM5" s="806"/>
      <c r="AN5" s="806"/>
      <c r="AO5" s="806"/>
      <c r="AP5" s="806"/>
      <c r="AQ5" s="806"/>
      <c r="AR5" s="806"/>
      <c r="AS5" s="806"/>
      <c r="AT5" s="806"/>
      <c r="AU5" s="805">
        <f>'SAME1 Flight Tests 8-27-09'!X25</f>
        <v>14.56</v>
      </c>
      <c r="AV5" s="820">
        <f>'SAME1 Flight Tests 8-27-09'!Y25</f>
        <v>3.2622525000000002</v>
      </c>
      <c r="AW5" s="820">
        <f>'SAME1 Flight Tests 8-27-09'!Z25</f>
        <v>6.2579045000000004</v>
      </c>
      <c r="AX5" s="820">
        <f>'SAME1 Flight Tests 8-27-09'!AA25</f>
        <v>-6.8664534999999995E-4</v>
      </c>
      <c r="AY5" s="822"/>
      <c r="AZ5" s="822"/>
      <c r="BA5" s="820">
        <f>'SAME1 Flight Tests 8-27-09'!AC25</f>
        <v>4.8670552631578943</v>
      </c>
      <c r="BB5" s="822"/>
      <c r="BC5" s="822"/>
      <c r="BD5" s="820">
        <f>'SAME1 Flight Tests 8-27-09'!AB25</f>
        <v>4.9152214999999995</v>
      </c>
      <c r="BE5" s="820">
        <f>'SAME1 Flight Tests 8-27-09'!AD25</f>
        <v>4.6375326315789467</v>
      </c>
      <c r="BF5" s="826">
        <f>'SAME1 Flight Tests 8-27-09'!AE25</f>
        <v>1106</v>
      </c>
      <c r="BG5" s="806"/>
      <c r="BH5" s="806"/>
      <c r="BI5" s="805">
        <f>'SAME1 Flight Tests 8-27-09'!AF25</f>
        <v>5.4550000000000022E-2</v>
      </c>
      <c r="BJ5" s="805">
        <f>'SAME1 Flight Tests 8-27-09'!AG25</f>
        <v>29.296949999999999</v>
      </c>
      <c r="BK5" s="805">
        <f>'SAME1 Flight Tests 8-27-09'!AH25</f>
        <v>0.27768886842105278</v>
      </c>
      <c r="BL5" s="805">
        <f>'SAME1 Flight Tests 8-27-09'!AK25</f>
        <v>0</v>
      </c>
      <c r="BM5" s="805">
        <f>'SAME1 Flight Tests 8-27-09'!AL25</f>
        <v>0</v>
      </c>
      <c r="BN5" s="806"/>
      <c r="BO5" s="805"/>
      <c r="BP5" s="806"/>
      <c r="BQ5" s="805">
        <f>'SAME1 Flight Tests 8-27-09'!AM25</f>
        <v>0</v>
      </c>
      <c r="BR5" s="816">
        <f>'SAME1 Flight Tests 8-27-09'!AP25</f>
        <v>0</v>
      </c>
      <c r="BS5" s="816">
        <f>'SAME1 Flight Tests 8-27-09'!AQ25</f>
        <v>0</v>
      </c>
      <c r="BT5" s="816"/>
      <c r="BU5" s="816">
        <f>'SAME1 Flight Tests 8-27-09'!AS25</f>
        <v>0</v>
      </c>
      <c r="BV5" s="816">
        <f>'SAME1 Flight Tests 8-27-09'!AT25</f>
        <v>0</v>
      </c>
      <c r="BW5" s="807">
        <f>'SAME1 Flight Tests 8-27-09'!BB25</f>
        <v>11547.892971486468</v>
      </c>
      <c r="BX5" s="807">
        <f>'SAME1 Flight Tests 8-27-09'!BC25</f>
        <v>11355.958273460878</v>
      </c>
      <c r="BY5" s="807">
        <f>'SAME1 Flight Tests 8-27-09'!BD25</f>
        <v>10848.53300180244</v>
      </c>
      <c r="BZ5" s="806"/>
      <c r="CA5" s="805">
        <f>'SAME1 Flight Tests 8-27-09'!BG25</f>
        <v>0</v>
      </c>
      <c r="CB5" s="805">
        <f>'SAME1 Flight Tests 8-27-09'!BF25</f>
        <v>0</v>
      </c>
      <c r="CC5" s="783"/>
      <c r="CD5" s="805"/>
      <c r="CE5" s="805">
        <f>'SAME1 Flight Tests 8-27-09'!BH25</f>
        <v>196.05879372416334</v>
      </c>
      <c r="CF5" s="818" t="str">
        <f>'SAME1 Flight Tests 8-27-09'!BI25</f>
        <v>NA</v>
      </c>
      <c r="CG5" s="818">
        <f>'SAME1 Flight Tests 8-27-09'!BJ25</f>
        <v>0</v>
      </c>
      <c r="CH5" s="818">
        <f>'SAME1 Flight Tests 8-27-09'!BK25</f>
        <v>0</v>
      </c>
      <c r="CI5" s="818">
        <f>'SAME1 Flight Tests 8-27-09'!BL25</f>
        <v>0</v>
      </c>
      <c r="CJ5" s="818">
        <f>'SAME1 Flight Tests 8-27-09'!BM25</f>
        <v>0</v>
      </c>
      <c r="CK5" s="818">
        <f>'SAME1 Flight Tests 8-27-09'!BN25</f>
        <v>0</v>
      </c>
      <c r="CL5" s="2014"/>
      <c r="CZ5" s="2018"/>
    </row>
    <row r="6" spans="1:104" s="2" customFormat="1" ht="16.5" hidden="1" customHeight="1" x14ac:dyDescent="0.25">
      <c r="A6" s="778">
        <v>1</v>
      </c>
      <c r="B6" s="779">
        <f>'SAME1 Flight Tests 8-27-09'!A44</f>
        <v>5</v>
      </c>
      <c r="C6" s="779" t="str">
        <f>'SAME1 Flight Tests 8-27-09'!B44</f>
        <v>DBP</v>
      </c>
      <c r="D6" s="782"/>
      <c r="E6" s="779" t="str">
        <f>'SAME1 Flight Tests 8-27-09'!C44</f>
        <v>36 D</v>
      </c>
      <c r="F6" s="779">
        <f>'SAME1 Flight Tests 8-27-09'!D44</f>
        <v>6</v>
      </c>
      <c r="G6" s="779">
        <f>'SAME1 Flight Tests 8-27-09'!E44</f>
        <v>36</v>
      </c>
      <c r="H6" s="779" t="str">
        <f>'SAME1 Flight Tests 8-27-09'!F44</f>
        <v>baseline</v>
      </c>
      <c r="I6" s="779">
        <f>'SAME1 Flight Tests 8-27-09'!G44</f>
        <v>276</v>
      </c>
      <c r="J6" s="791">
        <f>'SAME1 Flight Tests 8-27-09'!H44</f>
        <v>39358</v>
      </c>
      <c r="K6" s="779">
        <f>'SAME1 Flight Tests 8-27-09'!I44</f>
        <v>0</v>
      </c>
      <c r="L6" s="779" t="str">
        <f>'SAME1 Flight Tests 8-27-09'!J44</f>
        <v>n</v>
      </c>
      <c r="M6" s="779" t="str">
        <f>'SAME1 Flight Tests 8-27-09'!K44</f>
        <v>n</v>
      </c>
      <c r="N6" s="779">
        <f>'SAME1 Flight Tests 8-27-09'!L44</f>
        <v>8</v>
      </c>
      <c r="O6" s="804">
        <f>'SAME1 Flight Tests 8-27-09'!M44</f>
        <v>1.18</v>
      </c>
      <c r="P6" s="805">
        <f>'SAME1 Flight Tests 8-27-09'!N44</f>
        <v>60</v>
      </c>
      <c r="Q6" s="805">
        <f>'SAME1 Flight Tests 8-27-09'!O44</f>
        <v>11</v>
      </c>
      <c r="R6" s="805">
        <f>'SAME1 Flight Tests 8-27-09'!P44</f>
        <v>8</v>
      </c>
      <c r="S6" s="806"/>
      <c r="T6" s="806"/>
      <c r="U6" s="805">
        <f>'SAME1 Flight Tests 8-27-09'!Q44</f>
        <v>50</v>
      </c>
      <c r="V6" s="806"/>
      <c r="W6" s="806"/>
      <c r="X6" s="806"/>
      <c r="Y6" s="806"/>
      <c r="Z6" s="806"/>
      <c r="AA6" s="805" t="str">
        <f>'SAME1 Flight Tests 8-27-09'!R44</f>
        <v>y</v>
      </c>
      <c r="AB6" s="805" t="str">
        <f>'SAME1 Flight Tests 8-27-09'!S44</f>
        <v>y</v>
      </c>
      <c r="AC6" s="805">
        <f>'SAME1 Flight Tests 8-27-09'!T44</f>
        <v>1</v>
      </c>
      <c r="AD6" s="806"/>
      <c r="AE6" s="805">
        <f>'SAME1 Flight Tests 8-27-09'!U44</f>
        <v>10</v>
      </c>
      <c r="AF6" s="806"/>
      <c r="AG6" s="816">
        <f>'SAME1 Flight Tests 8-27-09'!V44</f>
        <v>0.13253466028642899</v>
      </c>
      <c r="AH6" s="818">
        <f>'SAME1 Flight Tests 8-27-09'!W44</f>
        <v>0.37034409823253078</v>
      </c>
      <c r="AI6" s="806"/>
      <c r="AJ6" s="806"/>
      <c r="AK6" s="806"/>
      <c r="AL6" s="806"/>
      <c r="AM6" s="806"/>
      <c r="AN6" s="806"/>
      <c r="AO6" s="806"/>
      <c r="AP6" s="806"/>
      <c r="AQ6" s="806"/>
      <c r="AR6" s="806"/>
      <c r="AS6" s="806"/>
      <c r="AT6" s="806"/>
      <c r="AU6" s="805" t="str">
        <f>'SAME1 Flight Tests 8-27-09'!X44</f>
        <v>n/a</v>
      </c>
      <c r="AV6" s="820">
        <f>'SAME1 Flight Tests 8-27-09'!Y44</f>
        <v>3.0152894999999997</v>
      </c>
      <c r="AW6" s="820">
        <f>'SAME1 Flight Tests 8-27-09'!Z44</f>
        <v>6.243179500000001</v>
      </c>
      <c r="AX6" s="820">
        <f>'SAME1 Flight Tests 8-27-09'!AA44</f>
        <v>-6.7138659999999993E-4</v>
      </c>
      <c r="AY6" s="822"/>
      <c r="AZ6" s="822"/>
      <c r="BA6" s="820">
        <f>'SAME1 Flight Tests 8-27-09'!AC44</f>
        <v>4.8207255</v>
      </c>
      <c r="BB6" s="822"/>
      <c r="BC6" s="822"/>
      <c r="BD6" s="820">
        <f>'SAME1 Flight Tests 8-27-09'!AB44</f>
        <v>5.4151310000000006</v>
      </c>
      <c r="BE6" s="820">
        <f>'SAME1 Flight Tests 8-27-09'!AD44</f>
        <v>4.6674955000000011</v>
      </c>
      <c r="BF6" s="826">
        <f>'SAME1 Flight Tests 8-27-09'!AE44</f>
        <v>10465</v>
      </c>
      <c r="BG6" s="806"/>
      <c r="BH6" s="806"/>
      <c r="BI6" s="805">
        <f>'SAME1 Flight Tests 8-27-09'!AF44</f>
        <v>1.8262499999999999</v>
      </c>
      <c r="BJ6" s="805">
        <f>'SAME1 Flight Tests 8-27-09'!AG44</f>
        <v>84.914100000000005</v>
      </c>
      <c r="BK6" s="805">
        <f>'SAME1 Flight Tests 8-27-09'!AH44</f>
        <v>0.74763549999999945</v>
      </c>
      <c r="BL6" s="805">
        <f>'SAME1 Flight Tests 8-27-09'!AK44</f>
        <v>0</v>
      </c>
      <c r="BM6" s="805">
        <f>'SAME1 Flight Tests 8-27-09'!AL44</f>
        <v>0</v>
      </c>
      <c r="BN6" s="806"/>
      <c r="BO6" s="805"/>
      <c r="BP6" s="806"/>
      <c r="BQ6" s="805">
        <f>'SAME1 Flight Tests 8-27-09'!AM44</f>
        <v>0</v>
      </c>
      <c r="BR6" s="816">
        <f>'SAME1 Flight Tests 8-27-09'!AP44</f>
        <v>0</v>
      </c>
      <c r="BS6" s="816">
        <f>'SAME1 Flight Tests 8-27-09'!AQ44</f>
        <v>0</v>
      </c>
      <c r="BT6" s="816"/>
      <c r="BU6" s="816">
        <f>'SAME1 Flight Tests 8-27-09'!AS44</f>
        <v>0</v>
      </c>
      <c r="BV6" s="816">
        <f>'SAME1 Flight Tests 8-27-09'!AT44</f>
        <v>0</v>
      </c>
      <c r="BW6" s="807">
        <f>'SAME1 Flight Tests 8-27-09'!BB44</f>
        <v>110744.43785708268</v>
      </c>
      <c r="BX6" s="807">
        <f>'SAME1 Flight Tests 8-27-09'!BC44</f>
        <v>108928.34688525826</v>
      </c>
      <c r="BY6" s="807">
        <f>'SAME1 Flight Tests 8-27-09'!BD44</f>
        <v>103388.08501403824</v>
      </c>
      <c r="BZ6" s="806"/>
      <c r="CA6" s="805">
        <f>'SAME1 Flight Tests 8-27-09'!BG44</f>
        <v>0</v>
      </c>
      <c r="CB6" s="805">
        <f>'SAME1 Flight Tests 8-27-09'!BF44</f>
        <v>0</v>
      </c>
      <c r="CC6" s="783"/>
      <c r="CD6" s="805"/>
      <c r="CE6" s="805">
        <f>'SAME1 Flight Tests 8-27-09'!BH44</f>
        <v>194.2741402886966</v>
      </c>
      <c r="CF6" s="818" t="str">
        <f>'SAME1 Flight Tests 8-27-09'!BI44</f>
        <v>NA</v>
      </c>
      <c r="CG6" s="818">
        <f>'SAME1 Flight Tests 8-27-09'!BJ44</f>
        <v>36</v>
      </c>
      <c r="CH6" s="818">
        <f>'SAME1 Flight Tests 8-27-09'!BK44</f>
        <v>0</v>
      </c>
      <c r="CI6" s="818">
        <f>'SAME1 Flight Tests 8-27-09'!BL44</f>
        <v>0</v>
      </c>
      <c r="CJ6" s="818">
        <f>'SAME1 Flight Tests 8-27-09'!BM44</f>
        <v>0</v>
      </c>
      <c r="CK6" s="818">
        <f>'SAME1 Flight Tests 8-27-09'!BN44</f>
        <v>0</v>
      </c>
      <c r="CL6" s="2014"/>
      <c r="CZ6" s="2018"/>
    </row>
    <row r="7" spans="1:104" s="2" customFormat="1" ht="16.5" hidden="1" customHeight="1" x14ac:dyDescent="0.25">
      <c r="A7" s="778">
        <v>1</v>
      </c>
      <c r="B7" s="779">
        <f>'SAME1 Flight Tests 8-27-09'!A45</f>
        <v>5</v>
      </c>
      <c r="C7" s="779" t="str">
        <f>'SAME1 Flight Tests 8-27-09'!B45</f>
        <v>DBP</v>
      </c>
      <c r="D7" s="782"/>
      <c r="E7" s="779" t="str">
        <f>'SAME1 Flight Tests 8-27-09'!C45</f>
        <v>36 D a</v>
      </c>
      <c r="F7" s="779">
        <f>'SAME1 Flight Tests 8-27-09'!D45</f>
        <v>6</v>
      </c>
      <c r="G7" s="779" t="str">
        <f>'SAME1 Flight Tests 8-27-09'!E45</f>
        <v>36a</v>
      </c>
      <c r="H7" s="779" t="str">
        <f>'SAME1 Flight Tests 8-27-09'!F45</f>
        <v xml:space="preserve">     Aging</v>
      </c>
      <c r="I7" s="779">
        <f>'SAME1 Flight Tests 8-27-09'!G45</f>
        <v>0</v>
      </c>
      <c r="J7" s="791">
        <f>'SAME1 Flight Tests 8-27-09'!H45</f>
        <v>0</v>
      </c>
      <c r="K7" s="779">
        <f>'SAME1 Flight Tests 8-27-09'!I45</f>
        <v>0</v>
      </c>
      <c r="L7" s="779" t="str">
        <f>'SAME1 Flight Tests 8-27-09'!J45</f>
        <v>n</v>
      </c>
      <c r="M7" s="779" t="str">
        <f>'SAME1 Flight Tests 8-27-09'!K45</f>
        <v>n</v>
      </c>
      <c r="N7" s="779">
        <f>'SAME1 Flight Tests 8-27-09'!L45</f>
        <v>8</v>
      </c>
      <c r="O7" s="804">
        <f>'SAME1 Flight Tests 8-27-09'!M45</f>
        <v>1.18</v>
      </c>
      <c r="P7" s="805">
        <f>'SAME1 Flight Tests 8-27-09'!N45</f>
        <v>0</v>
      </c>
      <c r="Q7" s="805">
        <f>'SAME1 Flight Tests 8-27-09'!O45</f>
        <v>720</v>
      </c>
      <c r="R7" s="805">
        <f>'SAME1 Flight Tests 8-27-09'!P45</f>
        <v>8</v>
      </c>
      <c r="S7" s="806"/>
      <c r="T7" s="806"/>
      <c r="U7" s="805">
        <f>'SAME1 Flight Tests 8-27-09'!Q45</f>
        <v>869</v>
      </c>
      <c r="V7" s="806"/>
      <c r="W7" s="806"/>
      <c r="X7" s="806"/>
      <c r="Y7" s="806"/>
      <c r="Z7" s="806"/>
      <c r="AA7" s="805" t="str">
        <f>'SAME1 Flight Tests 8-27-09'!R45</f>
        <v>y</v>
      </c>
      <c r="AB7" s="805" t="str">
        <f>'SAME1 Flight Tests 8-27-09'!S45</f>
        <v>y</v>
      </c>
      <c r="AC7" s="805">
        <f>'SAME1 Flight Tests 8-27-09'!T45</f>
        <v>1</v>
      </c>
      <c r="AD7" s="806"/>
      <c r="AE7" s="805">
        <f>'SAME1 Flight Tests 8-27-09'!U45</f>
        <v>10</v>
      </c>
      <c r="AF7" s="806"/>
      <c r="AG7" s="816">
        <f>'SAME1 Flight Tests 8-27-09'!V45</f>
        <v>0.13253466028642899</v>
      </c>
      <c r="AH7" s="818">
        <f>'SAME1 Flight Tests 8-27-09'!W45</f>
        <v>0.37495251580705413</v>
      </c>
      <c r="AI7" s="806"/>
      <c r="AJ7" s="806"/>
      <c r="AK7" s="806"/>
      <c r="AL7" s="806"/>
      <c r="AM7" s="806"/>
      <c r="AN7" s="806"/>
      <c r="AO7" s="806"/>
      <c r="AP7" s="806"/>
      <c r="AQ7" s="806"/>
      <c r="AR7" s="806"/>
      <c r="AS7" s="806"/>
      <c r="AT7" s="806"/>
      <c r="AU7" s="805" t="str">
        <f>'SAME1 Flight Tests 8-27-09'!X45</f>
        <v>n/a</v>
      </c>
      <c r="AV7" s="820">
        <f>'SAME1 Flight Tests 8-27-09'!Y45</f>
        <v>3.0097505</v>
      </c>
      <c r="AW7" s="820">
        <f>'SAME1 Flight Tests 8-27-09'!Z45</f>
        <v>6.2457580000000004</v>
      </c>
      <c r="AX7" s="820">
        <f>'SAME1 Flight Tests 8-27-09'!AA45</f>
        <v>-6.7138599999999994E-4</v>
      </c>
      <c r="AY7" s="822"/>
      <c r="AZ7" s="822"/>
      <c r="BA7" s="820">
        <f>'SAME1 Flight Tests 8-27-09'!AC45</f>
        <v>4.8875265000000008</v>
      </c>
      <c r="BB7" s="822"/>
      <c r="BC7" s="822"/>
      <c r="BD7" s="820">
        <f>'SAME1 Flight Tests 8-27-09'!AB45</f>
        <v>5.3468634999999995</v>
      </c>
      <c r="BE7" s="820">
        <f>'SAME1 Flight Tests 8-27-09'!AD45</f>
        <v>4.7010044999999998</v>
      </c>
      <c r="BF7" s="826">
        <f>'SAME1 Flight Tests 8-27-09'!AE45</f>
        <v>9022</v>
      </c>
      <c r="BG7" s="806"/>
      <c r="BH7" s="806"/>
      <c r="BI7" s="805">
        <f>'SAME1 Flight Tests 8-27-09'!AF45</f>
        <v>1.5462499999999999</v>
      </c>
      <c r="BJ7" s="805">
        <f>'SAME1 Flight Tests 8-27-09'!AG45</f>
        <v>77.796649999999985</v>
      </c>
      <c r="BK7" s="805">
        <f>'SAME1 Flight Tests 8-27-09'!AH45</f>
        <v>0.64585899999999974</v>
      </c>
      <c r="BL7" s="805">
        <f>'SAME1 Flight Tests 8-27-09'!AK45</f>
        <v>0</v>
      </c>
      <c r="BM7" s="805">
        <f>'SAME1 Flight Tests 8-27-09'!AL45</f>
        <v>0</v>
      </c>
      <c r="BN7" s="806"/>
      <c r="BO7" s="805"/>
      <c r="BP7" s="806"/>
      <c r="BQ7" s="805">
        <f>'SAME1 Flight Tests 8-27-09'!AM45</f>
        <v>0</v>
      </c>
      <c r="BR7" s="816">
        <f>'SAME1 Flight Tests 8-27-09'!AP45</f>
        <v>0</v>
      </c>
      <c r="BS7" s="816">
        <f>'SAME1 Flight Tests 8-27-09'!AQ45</f>
        <v>0</v>
      </c>
      <c r="BT7" s="816"/>
      <c r="BU7" s="816">
        <f>'SAME1 Flight Tests 8-27-09'!AS45</f>
        <v>0</v>
      </c>
      <c r="BV7" s="816">
        <f>'SAME1 Flight Tests 8-27-09'!AT45</f>
        <v>0</v>
      </c>
      <c r="BW7" s="807">
        <f>'SAME1 Flight Tests 8-27-09'!BB45</f>
        <v>95277.628815811069</v>
      </c>
      <c r="BX7" s="807">
        <f>'SAME1 Flight Tests 8-27-09'!BC45</f>
        <v>93711.955356871767</v>
      </c>
      <c r="BY7" s="807">
        <f>'SAME1 Flight Tests 8-27-09'!BD45</f>
        <v>89033.85920707928</v>
      </c>
      <c r="BZ7" s="806"/>
      <c r="CA7" s="805">
        <f>'SAME1 Flight Tests 8-27-09'!BG45</f>
        <v>0</v>
      </c>
      <c r="CB7" s="805">
        <f>'SAME1 Flight Tests 8-27-09'!BF45</f>
        <v>0</v>
      </c>
      <c r="CC7" s="783"/>
      <c r="CD7" s="805"/>
      <c r="CE7" s="805">
        <f>'SAME1 Flight Tests 8-27-09'!BH45</f>
        <v>194.2741402886966</v>
      </c>
      <c r="CF7" s="818" t="str">
        <f>'SAME1 Flight Tests 8-27-09'!BI45</f>
        <v>NA</v>
      </c>
      <c r="CG7" s="818">
        <f>'SAME1 Flight Tests 8-27-09'!BJ45</f>
        <v>0</v>
      </c>
      <c r="CH7" s="818">
        <f>'SAME1 Flight Tests 8-27-09'!BK45</f>
        <v>0</v>
      </c>
      <c r="CI7" s="818">
        <f>'SAME1 Flight Tests 8-27-09'!BL45</f>
        <v>0</v>
      </c>
      <c r="CJ7" s="818">
        <f>'SAME1 Flight Tests 8-27-09'!BM45</f>
        <v>0</v>
      </c>
      <c r="CK7" s="818">
        <f>'SAME1 Flight Tests 8-27-09'!BN45</f>
        <v>0</v>
      </c>
      <c r="CL7" s="2014"/>
      <c r="CZ7" s="2018"/>
    </row>
    <row r="8" spans="1:104" s="2" customFormat="1" ht="16.5" hidden="1" customHeight="1" x14ac:dyDescent="0.25">
      <c r="A8" s="778">
        <v>1</v>
      </c>
      <c r="B8" s="779">
        <f>'SAME1 Flight Tests 8-27-09'!A46</f>
        <v>5</v>
      </c>
      <c r="C8" s="779" t="str">
        <f>'SAME1 Flight Tests 8-27-09'!B46</f>
        <v>DBP</v>
      </c>
      <c r="D8" s="782"/>
      <c r="E8" s="779" t="str">
        <f>'SAME1 Flight Tests 8-27-09'!C46</f>
        <v>37 D</v>
      </c>
      <c r="F8" s="779">
        <f>'SAME1 Flight Tests 8-27-09'!D46</f>
        <v>6</v>
      </c>
      <c r="G8" s="779">
        <f>'SAME1 Flight Tests 8-27-09'!E46</f>
        <v>37</v>
      </c>
      <c r="H8" s="779" t="str">
        <f>'SAME1 Flight Tests 8-27-09'!F46</f>
        <v>baseline repeat</v>
      </c>
      <c r="I8" s="779">
        <f>'SAME1 Flight Tests 8-27-09'!G46</f>
        <v>276</v>
      </c>
      <c r="J8" s="791">
        <f>'SAME1 Flight Tests 8-27-09'!H46</f>
        <v>39358</v>
      </c>
      <c r="K8" s="779">
        <f>'SAME1 Flight Tests 8-27-09'!I46</f>
        <v>0</v>
      </c>
      <c r="L8" s="779" t="str">
        <f>'SAME1 Flight Tests 8-27-09'!J46</f>
        <v>n</v>
      </c>
      <c r="M8" s="779" t="str">
        <f>'SAME1 Flight Tests 8-27-09'!K46</f>
        <v>n</v>
      </c>
      <c r="N8" s="779">
        <f>'SAME1 Flight Tests 8-27-09'!L46</f>
        <v>8</v>
      </c>
      <c r="O8" s="804">
        <f>'SAME1 Flight Tests 8-27-09'!M46</f>
        <v>1.18</v>
      </c>
      <c r="P8" s="805">
        <f>'SAME1 Flight Tests 8-27-09'!N46</f>
        <v>60</v>
      </c>
      <c r="Q8" s="805">
        <f>'SAME1 Flight Tests 8-27-09'!O46</f>
        <v>11</v>
      </c>
      <c r="R8" s="805">
        <f>'SAME1 Flight Tests 8-27-09'!P46</f>
        <v>8</v>
      </c>
      <c r="S8" s="806"/>
      <c r="T8" s="806"/>
      <c r="U8" s="805">
        <f>'SAME1 Flight Tests 8-27-09'!Q46</f>
        <v>39</v>
      </c>
      <c r="V8" s="806"/>
      <c r="W8" s="806"/>
      <c r="X8" s="806"/>
      <c r="Y8" s="806"/>
      <c r="Z8" s="806"/>
      <c r="AA8" s="805" t="str">
        <f>'SAME1 Flight Tests 8-27-09'!R46</f>
        <v>y</v>
      </c>
      <c r="AB8" s="805" t="str">
        <f>'SAME1 Flight Tests 8-27-09'!S46</f>
        <v>y</v>
      </c>
      <c r="AC8" s="805">
        <f>'SAME1 Flight Tests 8-27-09'!T46</f>
        <v>1</v>
      </c>
      <c r="AD8" s="806"/>
      <c r="AE8" s="805">
        <f>'SAME1 Flight Tests 8-27-09'!U46</f>
        <v>10</v>
      </c>
      <c r="AF8" s="806"/>
      <c r="AG8" s="816">
        <f>'SAME1 Flight Tests 8-27-09'!V46</f>
        <v>0.13253466028642899</v>
      </c>
      <c r="AH8" s="818">
        <f>'SAME1 Flight Tests 8-27-09'!W46</f>
        <v>0</v>
      </c>
      <c r="AI8" s="806"/>
      <c r="AJ8" s="806"/>
      <c r="AK8" s="806"/>
      <c r="AL8" s="806"/>
      <c r="AM8" s="806"/>
      <c r="AN8" s="806"/>
      <c r="AO8" s="806"/>
      <c r="AP8" s="806"/>
      <c r="AQ8" s="806"/>
      <c r="AR8" s="806"/>
      <c r="AS8" s="806"/>
      <c r="AT8" s="806"/>
      <c r="AU8" s="805" t="str">
        <f>'SAME1 Flight Tests 8-27-09'!X46</f>
        <v>n/a</v>
      </c>
      <c r="AV8" s="820">
        <f>'SAME1 Flight Tests 8-27-09'!Y46</f>
        <v>2.9050600000000002</v>
      </c>
      <c r="AW8" s="820">
        <f>'SAME1 Flight Tests 8-27-09'!Z46</f>
        <v>6.2468570000000003</v>
      </c>
      <c r="AX8" s="820">
        <f>'SAME1 Flight Tests 8-27-09'!AA46</f>
        <v>5.1331790000000002</v>
      </c>
      <c r="AY8" s="822"/>
      <c r="AZ8" s="822"/>
      <c r="BA8" s="820">
        <f>'SAME1 Flight Tests 8-27-09'!AC46</f>
        <v>4.9285279999999991</v>
      </c>
      <c r="BB8" s="822"/>
      <c r="BC8" s="822"/>
      <c r="BD8" s="820">
        <f>'SAME1 Flight Tests 8-27-09'!AB46</f>
        <v>5.3823694999999994</v>
      </c>
      <c r="BE8" s="820">
        <f>'SAME1 Flight Tests 8-27-09'!AD46</f>
        <v>4.6990210000000001</v>
      </c>
      <c r="BF8" s="826">
        <f>'SAME1 Flight Tests 8-27-09'!AE46</f>
        <v>5336</v>
      </c>
      <c r="BG8" s="806"/>
      <c r="BH8" s="806"/>
      <c r="BI8" s="805">
        <f>'SAME1 Flight Tests 8-27-09'!AF46</f>
        <v>0.13735</v>
      </c>
      <c r="BJ8" s="805">
        <f>'SAME1 Flight Tests 8-27-09'!AG46</f>
        <v>95.78285000000001</v>
      </c>
      <c r="BK8" s="805">
        <f>'SAME1 Flight Tests 8-27-09'!AH46</f>
        <v>0.68334849999999925</v>
      </c>
      <c r="BL8" s="805">
        <f>'SAME1 Flight Tests 8-27-09'!AK46</f>
        <v>0</v>
      </c>
      <c r="BM8" s="805">
        <f>'SAME1 Flight Tests 8-27-09'!AL46</f>
        <v>0</v>
      </c>
      <c r="BN8" s="806"/>
      <c r="BO8" s="805"/>
      <c r="BP8" s="806"/>
      <c r="BQ8" s="805">
        <f>'SAME1 Flight Tests 8-27-09'!AM46</f>
        <v>0</v>
      </c>
      <c r="BR8" s="816">
        <f>'SAME1 Flight Tests 8-27-09'!AP46</f>
        <v>0</v>
      </c>
      <c r="BS8" s="816">
        <f>'SAME1 Flight Tests 8-27-09'!AQ46</f>
        <v>0</v>
      </c>
      <c r="BT8" s="816"/>
      <c r="BU8" s="816">
        <f>'SAME1 Flight Tests 8-27-09'!AS46</f>
        <v>0</v>
      </c>
      <c r="BV8" s="816">
        <f>'SAME1 Flight Tests 8-27-09'!AT46</f>
        <v>0</v>
      </c>
      <c r="BW8" s="807">
        <f>'SAME1 Flight Tests 8-27-09'!BB46</f>
        <v>56054.494544629815</v>
      </c>
      <c r="BX8" s="807">
        <f>'SAME1 Flight Tests 8-27-09'!BC46</f>
        <v>55128.487719435834</v>
      </c>
      <c r="BY8" s="807">
        <f>'SAME1 Flight Tests 8-27-09'!BD46</f>
        <v>52510.062507117727</v>
      </c>
      <c r="BZ8" s="806"/>
      <c r="CA8" s="805">
        <f>'SAME1 Flight Tests 8-27-09'!BG46</f>
        <v>0</v>
      </c>
      <c r="CB8" s="805">
        <f>'SAME1 Flight Tests 8-27-09'!BF46</f>
        <v>0</v>
      </c>
      <c r="CC8" s="783"/>
      <c r="CD8" s="805"/>
      <c r="CE8" s="805">
        <f>'SAME1 Flight Tests 8-27-09'!BH46</f>
        <v>194.83569166039581</v>
      </c>
      <c r="CF8" s="818" t="str">
        <f>'SAME1 Flight Tests 8-27-09'!BI46</f>
        <v>NA</v>
      </c>
      <c r="CG8" s="818">
        <f>'SAME1 Flight Tests 8-27-09'!BJ46</f>
        <v>0</v>
      </c>
      <c r="CH8" s="818">
        <f>'SAME1 Flight Tests 8-27-09'!BK46</f>
        <v>0</v>
      </c>
      <c r="CI8" s="818">
        <f>'SAME1 Flight Tests 8-27-09'!BL46</f>
        <v>0</v>
      </c>
      <c r="CJ8" s="818">
        <f>'SAME1 Flight Tests 8-27-09'!BM46</f>
        <v>0</v>
      </c>
      <c r="CK8" s="818">
        <f>'SAME1 Flight Tests 8-27-09'!BN46</f>
        <v>0</v>
      </c>
      <c r="CL8" s="2014"/>
      <c r="CZ8" s="2018"/>
    </row>
    <row r="9" spans="1:104" s="2" customFormat="1" ht="16.5" hidden="1" customHeight="1" x14ac:dyDescent="0.25">
      <c r="A9" s="778">
        <v>1</v>
      </c>
      <c r="B9" s="779">
        <f>'SAME1 Flight Tests 8-27-09'!A47</f>
        <v>5</v>
      </c>
      <c r="C9" s="779" t="str">
        <f>'SAME1 Flight Tests 8-27-09'!B47</f>
        <v>DBP</v>
      </c>
      <c r="D9" s="782"/>
      <c r="E9" s="779" t="str">
        <f>'SAME1 Flight Tests 8-27-09'!C47</f>
        <v>38 D</v>
      </c>
      <c r="F9" s="779">
        <f>'SAME1 Flight Tests 8-27-09'!D47</f>
        <v>6</v>
      </c>
      <c r="G9" s="779">
        <f>'SAME1 Flight Tests 8-27-09'!E47</f>
        <v>38</v>
      </c>
      <c r="H9" s="779" t="str">
        <f>'SAME1 Flight Tests 8-27-09'!F47</f>
        <v>low flow aging</v>
      </c>
      <c r="I9" s="779">
        <f>'SAME1 Flight Tests 8-27-09'!G47</f>
        <v>276</v>
      </c>
      <c r="J9" s="791">
        <f>'SAME1 Flight Tests 8-27-09'!H47</f>
        <v>39358</v>
      </c>
      <c r="K9" s="779">
        <f>'SAME1 Flight Tests 8-27-09'!I47</f>
        <v>0</v>
      </c>
      <c r="L9" s="779" t="str">
        <f>'SAME1 Flight Tests 8-27-09'!J47</f>
        <v>n</v>
      </c>
      <c r="M9" s="779" t="str">
        <f>'SAME1 Flight Tests 8-27-09'!K47</f>
        <v>n</v>
      </c>
      <c r="N9" s="779">
        <f>'SAME1 Flight Tests 8-27-09'!L47</f>
        <v>4</v>
      </c>
      <c r="O9" s="804">
        <f>'SAME1 Flight Tests 8-27-09'!M47</f>
        <v>1.18</v>
      </c>
      <c r="P9" s="805">
        <f>'SAME1 Flight Tests 8-27-09'!N47</f>
        <v>60</v>
      </c>
      <c r="Q9" s="805">
        <f>'SAME1 Flight Tests 8-27-09'!O47</f>
        <v>11</v>
      </c>
      <c r="R9" s="805">
        <f>'SAME1 Flight Tests 8-27-09'!P47</f>
        <v>8</v>
      </c>
      <c r="S9" s="806"/>
      <c r="T9" s="806"/>
      <c r="U9" s="805">
        <f>'SAME1 Flight Tests 8-27-09'!Q47</f>
        <v>49</v>
      </c>
      <c r="V9" s="806"/>
      <c r="W9" s="806"/>
      <c r="X9" s="806"/>
      <c r="Y9" s="806"/>
      <c r="Z9" s="806"/>
      <c r="AA9" s="805" t="str">
        <f>'SAME1 Flight Tests 8-27-09'!R47</f>
        <v>y</v>
      </c>
      <c r="AB9" s="805" t="str">
        <f>'SAME1 Flight Tests 8-27-09'!S47</f>
        <v>y</v>
      </c>
      <c r="AC9" s="805">
        <f>'SAME1 Flight Tests 8-27-09'!T47</f>
        <v>1</v>
      </c>
      <c r="AD9" s="806"/>
      <c r="AE9" s="805">
        <f>'SAME1 Flight Tests 8-27-09'!U47</f>
        <v>10</v>
      </c>
      <c r="AF9" s="806"/>
      <c r="AG9" s="816">
        <f>'SAME1 Flight Tests 8-27-09'!V47</f>
        <v>0.13253466028642899</v>
      </c>
      <c r="AH9" s="818">
        <f>'SAME1 Flight Tests 8-27-09'!W47</f>
        <v>0.37128114935661094</v>
      </c>
      <c r="AI9" s="806"/>
      <c r="AJ9" s="806"/>
      <c r="AK9" s="806"/>
      <c r="AL9" s="806"/>
      <c r="AM9" s="806"/>
      <c r="AN9" s="806"/>
      <c r="AO9" s="806"/>
      <c r="AP9" s="806"/>
      <c r="AQ9" s="806"/>
      <c r="AR9" s="806"/>
      <c r="AS9" s="806"/>
      <c r="AT9" s="806"/>
      <c r="AU9" s="805" t="str">
        <f>'SAME1 Flight Tests 8-27-09'!X47</f>
        <v>n/a</v>
      </c>
      <c r="AV9" s="820">
        <f>'SAME1 Flight Tests 8-27-09'!Y47</f>
        <v>3.1960584210526317</v>
      </c>
      <c r="AW9" s="820">
        <f>'SAME1 Flight Tests 8-27-09'!Z47</f>
        <v>6.2530373684210536</v>
      </c>
      <c r="AX9" s="820">
        <f>'SAME1 Flight Tests 8-27-09'!AA47</f>
        <v>-6.7459884210526323E-4</v>
      </c>
      <c r="AY9" s="822"/>
      <c r="AZ9" s="822"/>
      <c r="BA9" s="820">
        <f>'SAME1 Flight Tests 8-27-09'!AC47</f>
        <v>4.8452450000000002</v>
      </c>
      <c r="BB9" s="822"/>
      <c r="BC9" s="822"/>
      <c r="BD9" s="820">
        <f>'SAME1 Flight Tests 8-27-09'!AB47</f>
        <v>4.9743642105263151</v>
      </c>
      <c r="BE9" s="820">
        <f>'SAME1 Flight Tests 8-27-09'!AD47</f>
        <v>4.6632540000000002</v>
      </c>
      <c r="BF9" s="826">
        <f>'SAME1 Flight Tests 8-27-09'!AE47</f>
        <v>1221.0999999999999</v>
      </c>
      <c r="BG9" s="806"/>
      <c r="BH9" s="806"/>
      <c r="BI9" s="805">
        <f>'SAME1 Flight Tests 8-27-09'!AF47</f>
        <v>1.2947368421052634E-2</v>
      </c>
      <c r="BJ9" s="805">
        <f>'SAME1 Flight Tests 8-27-09'!AG47</f>
        <v>42.715736842105258</v>
      </c>
      <c r="BK9" s="805">
        <f>'SAME1 Flight Tests 8-27-09'!AH47</f>
        <v>0.31111021052631482</v>
      </c>
      <c r="BL9" s="805">
        <f>'SAME1 Flight Tests 8-27-09'!AK47</f>
        <v>0</v>
      </c>
      <c r="BM9" s="805">
        <f>'SAME1 Flight Tests 8-27-09'!AL47</f>
        <v>0</v>
      </c>
      <c r="BN9" s="806"/>
      <c r="BO9" s="805"/>
      <c r="BP9" s="806"/>
      <c r="BQ9" s="805">
        <f>'SAME1 Flight Tests 8-27-09'!AM47</f>
        <v>0</v>
      </c>
      <c r="BR9" s="816">
        <f>'SAME1 Flight Tests 8-27-09'!AP47</f>
        <v>0</v>
      </c>
      <c r="BS9" s="816">
        <f>'SAME1 Flight Tests 8-27-09'!AQ47</f>
        <v>0</v>
      </c>
      <c r="BT9" s="816"/>
      <c r="BU9" s="816">
        <f>'SAME1 Flight Tests 8-27-09'!AS47</f>
        <v>0</v>
      </c>
      <c r="BV9" s="816">
        <f>'SAME1 Flight Tests 8-27-09'!AT47</f>
        <v>0</v>
      </c>
      <c r="BW9" s="807">
        <f>'SAME1 Flight Tests 8-27-09'!BB47</f>
        <v>12751.788300264383</v>
      </c>
      <c r="BX9" s="807">
        <f>'SAME1 Flight Tests 8-27-09'!BC47</f>
        <v>12539.879204641375</v>
      </c>
      <c r="BY9" s="807">
        <f>'SAME1 Flight Tests 8-27-09'!BD47</f>
        <v>11978.586369625767</v>
      </c>
      <c r="BZ9" s="806"/>
      <c r="CA9" s="805">
        <f>'SAME1 Flight Tests 8-27-09'!BG47</f>
        <v>0</v>
      </c>
      <c r="CB9" s="805">
        <f>'SAME1 Flight Tests 8-27-09'!BF47</f>
        <v>0</v>
      </c>
      <c r="CC9" s="783"/>
      <c r="CD9" s="805"/>
      <c r="CE9" s="805">
        <f>'SAME1 Flight Tests 8-27-09'!BH47</f>
        <v>194.81059937263933</v>
      </c>
      <c r="CF9" s="818" t="str">
        <f>'SAME1 Flight Tests 8-27-09'!BI47</f>
        <v>NA</v>
      </c>
      <c r="CG9" s="818">
        <f>'SAME1 Flight Tests 8-27-09'!BJ47</f>
        <v>0</v>
      </c>
      <c r="CH9" s="818">
        <f>'SAME1 Flight Tests 8-27-09'!BK47</f>
        <v>0</v>
      </c>
      <c r="CI9" s="818">
        <f>'SAME1 Flight Tests 8-27-09'!BL47</f>
        <v>0</v>
      </c>
      <c r="CJ9" s="818">
        <f>'SAME1 Flight Tests 8-27-09'!BM47</f>
        <v>0</v>
      </c>
      <c r="CK9" s="818">
        <f>'SAME1 Flight Tests 8-27-09'!BN47</f>
        <v>0</v>
      </c>
      <c r="CL9" s="2014"/>
      <c r="CZ9" s="2018"/>
    </row>
    <row r="10" spans="1:104" s="2" customFormat="1" ht="16.5" hidden="1" customHeight="1" x14ac:dyDescent="0.25">
      <c r="A10" s="778">
        <v>1</v>
      </c>
      <c r="B10" s="779">
        <f>'SAME1 Flight Tests 8-27-09'!A48</f>
        <v>5</v>
      </c>
      <c r="C10" s="779" t="str">
        <f>'SAME1 Flight Tests 8-27-09'!B48</f>
        <v>DBP</v>
      </c>
      <c r="D10" s="782"/>
      <c r="E10" s="779" t="str">
        <f>'SAME1 Flight Tests 8-27-09'!C48</f>
        <v>38 D a</v>
      </c>
      <c r="F10" s="779">
        <f>'SAME1 Flight Tests 8-27-09'!D48</f>
        <v>6</v>
      </c>
      <c r="G10" s="779" t="str">
        <f>'SAME1 Flight Tests 8-27-09'!E48</f>
        <v>38a</v>
      </c>
      <c r="H10" s="779" t="str">
        <f>'SAME1 Flight Tests 8-27-09'!F48</f>
        <v xml:space="preserve">     Aging</v>
      </c>
      <c r="I10" s="779">
        <f>'SAME1 Flight Tests 8-27-09'!G48</f>
        <v>276</v>
      </c>
      <c r="J10" s="791">
        <f>'SAME1 Flight Tests 8-27-09'!H48</f>
        <v>39358</v>
      </c>
      <c r="K10" s="779">
        <f>'SAME1 Flight Tests 8-27-09'!I48</f>
        <v>0</v>
      </c>
      <c r="L10" s="779" t="str">
        <f>'SAME1 Flight Tests 8-27-09'!J48</f>
        <v>n</v>
      </c>
      <c r="M10" s="779" t="str">
        <f>'SAME1 Flight Tests 8-27-09'!K48</f>
        <v>n</v>
      </c>
      <c r="N10" s="779">
        <f>'SAME1 Flight Tests 8-27-09'!L48</f>
        <v>4</v>
      </c>
      <c r="O10" s="804">
        <f>'SAME1 Flight Tests 8-27-09'!M48</f>
        <v>1.18</v>
      </c>
      <c r="P10" s="805">
        <f>'SAME1 Flight Tests 8-27-09'!N48</f>
        <v>60</v>
      </c>
      <c r="Q10" s="805">
        <f>'SAME1 Flight Tests 8-27-09'!O48</f>
        <v>720</v>
      </c>
      <c r="R10" s="805">
        <f>'SAME1 Flight Tests 8-27-09'!P48</f>
        <v>8</v>
      </c>
      <c r="S10" s="806"/>
      <c r="T10" s="806"/>
      <c r="U10" s="805">
        <f>'SAME1 Flight Tests 8-27-09'!Q48</f>
        <v>859</v>
      </c>
      <c r="V10" s="806"/>
      <c r="W10" s="806"/>
      <c r="X10" s="806"/>
      <c r="Y10" s="806"/>
      <c r="Z10" s="806"/>
      <c r="AA10" s="805" t="str">
        <f>'SAME1 Flight Tests 8-27-09'!R48</f>
        <v>y</v>
      </c>
      <c r="AB10" s="805" t="str">
        <f>'SAME1 Flight Tests 8-27-09'!S48</f>
        <v>y</v>
      </c>
      <c r="AC10" s="805">
        <f>'SAME1 Flight Tests 8-27-09'!T48</f>
        <v>1</v>
      </c>
      <c r="AD10" s="806"/>
      <c r="AE10" s="805">
        <f>'SAME1 Flight Tests 8-27-09'!U48</f>
        <v>10</v>
      </c>
      <c r="AF10" s="806"/>
      <c r="AG10" s="816">
        <f>'SAME1 Flight Tests 8-27-09'!V48</f>
        <v>0.13253466028642899</v>
      </c>
      <c r="AH10" s="818">
        <f>'SAME1 Flight Tests 8-27-09'!W48</f>
        <v>0.31509757263874055</v>
      </c>
      <c r="AI10" s="806"/>
      <c r="AJ10" s="806"/>
      <c r="AK10" s="806"/>
      <c r="AL10" s="806"/>
      <c r="AM10" s="806"/>
      <c r="AN10" s="806"/>
      <c r="AO10" s="806"/>
      <c r="AP10" s="806"/>
      <c r="AQ10" s="806"/>
      <c r="AR10" s="806"/>
      <c r="AS10" s="806"/>
      <c r="AT10" s="806"/>
      <c r="AU10" s="805" t="str">
        <f>'SAME1 Flight Tests 8-27-09'!X48</f>
        <v>n/a</v>
      </c>
      <c r="AV10" s="820">
        <f>'SAME1 Flight Tests 8-27-09'!Y48</f>
        <v>3.2435454999999997</v>
      </c>
      <c r="AW10" s="820">
        <f>'SAME1 Flight Tests 8-27-09'!Z48</f>
        <v>6.2565770000000001</v>
      </c>
      <c r="AX10" s="820">
        <f>'SAME1 Flight Tests 8-27-09'!AA48</f>
        <v>-5.7983379999999982E-4</v>
      </c>
      <c r="AY10" s="822"/>
      <c r="AZ10" s="822"/>
      <c r="BA10" s="820">
        <f>'SAME1 Flight Tests 8-27-09'!AC48</f>
        <v>4.8681944999999995</v>
      </c>
      <c r="BB10" s="822"/>
      <c r="BC10" s="822"/>
      <c r="BD10" s="820">
        <f>'SAME1 Flight Tests 8-27-09'!AB48</f>
        <v>4.9144435</v>
      </c>
      <c r="BE10" s="820">
        <f>'SAME1 Flight Tests 8-27-09'!AD48</f>
        <v>4.6818555000000002</v>
      </c>
      <c r="BF10" s="826">
        <f>'SAME1 Flight Tests 8-27-09'!AE48</f>
        <v>973.2</v>
      </c>
      <c r="BG10" s="806"/>
      <c r="BH10" s="806"/>
      <c r="BI10" s="805">
        <f>'SAME1 Flight Tests 8-27-09'!AF48</f>
        <v>1.2150000000000005E-2</v>
      </c>
      <c r="BJ10" s="805">
        <f>'SAME1 Flight Tests 8-27-09'!AG48</f>
        <v>29.357199999999995</v>
      </c>
      <c r="BK10" s="805">
        <f>'SAME1 Flight Tests 8-27-09'!AH48</f>
        <v>0.23258799999999979</v>
      </c>
      <c r="BL10" s="805">
        <f>'SAME1 Flight Tests 8-27-09'!AK48</f>
        <v>0</v>
      </c>
      <c r="BM10" s="805">
        <f>'SAME1 Flight Tests 8-27-09'!AL48</f>
        <v>0</v>
      </c>
      <c r="BN10" s="806"/>
      <c r="BO10" s="805"/>
      <c r="BP10" s="806"/>
      <c r="BQ10" s="805">
        <f>'SAME1 Flight Tests 8-27-09'!AM48</f>
        <v>0</v>
      </c>
      <c r="BR10" s="816">
        <f>'SAME1 Flight Tests 8-27-09'!AP48</f>
        <v>0</v>
      </c>
      <c r="BS10" s="816">
        <f>'SAME1 Flight Tests 8-27-09'!AQ48</f>
        <v>0</v>
      </c>
      <c r="BT10" s="816"/>
      <c r="BU10" s="816">
        <f>'SAME1 Flight Tests 8-27-09'!AS48</f>
        <v>0</v>
      </c>
      <c r="BV10" s="816">
        <f>'SAME1 Flight Tests 8-27-09'!AT48</f>
        <v>0</v>
      </c>
      <c r="BW10" s="807">
        <f>'SAME1 Flight Tests 8-27-09'!BB48</f>
        <v>10159.36022750626</v>
      </c>
      <c r="BX10" s="807">
        <f>'SAME1 Flight Tests 8-27-09'!BC48</f>
        <v>9990.4715764045377</v>
      </c>
      <c r="BY10" s="807">
        <f>'SAME1 Flight Tests 8-27-09'!BD48</f>
        <v>9544.949189186058</v>
      </c>
      <c r="BZ10" s="806"/>
      <c r="CA10" s="805">
        <f>'SAME1 Flight Tests 8-27-09'!BG48</f>
        <v>0</v>
      </c>
      <c r="CB10" s="805">
        <f>'SAME1 Flight Tests 8-27-09'!BF48</f>
        <v>0</v>
      </c>
      <c r="CC10" s="783"/>
      <c r="CD10" s="805"/>
      <c r="CE10" s="805">
        <f>'SAME1 Flight Tests 8-27-09'!BH48</f>
        <v>194.81059937263933</v>
      </c>
      <c r="CF10" s="818" t="str">
        <f>'SAME1 Flight Tests 8-27-09'!BI48</f>
        <v>NA</v>
      </c>
      <c r="CG10" s="818">
        <f>'SAME1 Flight Tests 8-27-09'!BJ48</f>
        <v>0</v>
      </c>
      <c r="CH10" s="818">
        <f>'SAME1 Flight Tests 8-27-09'!BK48</f>
        <v>0</v>
      </c>
      <c r="CI10" s="818">
        <f>'SAME1 Flight Tests 8-27-09'!BL48</f>
        <v>0</v>
      </c>
      <c r="CJ10" s="818">
        <f>'SAME1 Flight Tests 8-27-09'!BM48</f>
        <v>0</v>
      </c>
      <c r="CK10" s="818">
        <f>'SAME1 Flight Tests 8-27-09'!BN48</f>
        <v>0</v>
      </c>
      <c r="CL10" s="2014"/>
      <c r="CZ10" s="2018"/>
    </row>
    <row r="11" spans="1:104" s="2" customFormat="1" ht="16.5" hidden="1" customHeight="1" x14ac:dyDescent="0.25">
      <c r="A11" s="778">
        <v>1</v>
      </c>
      <c r="B11" s="779">
        <f>'SAME1 Flight Tests 8-27-09'!A49</f>
        <v>5</v>
      </c>
      <c r="C11" s="779" t="str">
        <f>'SAME1 Flight Tests 8-27-09'!B49</f>
        <v>DBP</v>
      </c>
      <c r="D11" s="782"/>
      <c r="E11" s="779" t="str">
        <f>'SAME1 Flight Tests 8-27-09'!C49</f>
        <v>39 D</v>
      </c>
      <c r="F11" s="779">
        <f>'SAME1 Flight Tests 8-27-09'!D49</f>
        <v>6</v>
      </c>
      <c r="G11" s="779">
        <f>'SAME1 Flight Tests 8-27-09'!E49</f>
        <v>39</v>
      </c>
      <c r="H11" s="779" t="str">
        <f>'SAME1 Flight Tests 8-27-09'!F49</f>
        <v>baseline repeat</v>
      </c>
      <c r="I11" s="779">
        <f>'SAME1 Flight Tests 8-27-09'!G49</f>
        <v>276</v>
      </c>
      <c r="J11" s="791">
        <f>'SAME1 Flight Tests 8-27-09'!H49</f>
        <v>39358</v>
      </c>
      <c r="K11" s="779">
        <f>'SAME1 Flight Tests 8-27-09'!I49</f>
        <v>0</v>
      </c>
      <c r="L11" s="779" t="str">
        <f>'SAME1 Flight Tests 8-27-09'!J49</f>
        <v>n</v>
      </c>
      <c r="M11" s="779" t="str">
        <f>'SAME1 Flight Tests 8-27-09'!K49</f>
        <v>n</v>
      </c>
      <c r="N11" s="779">
        <f>'SAME1 Flight Tests 8-27-09'!L49</f>
        <v>8</v>
      </c>
      <c r="O11" s="804">
        <f>'SAME1 Flight Tests 8-27-09'!M49</f>
        <v>1.18</v>
      </c>
      <c r="P11" s="805">
        <f>'SAME1 Flight Tests 8-27-09'!N49</f>
        <v>60</v>
      </c>
      <c r="Q11" s="805">
        <f>'SAME1 Flight Tests 8-27-09'!O49</f>
        <v>11</v>
      </c>
      <c r="R11" s="805">
        <f>'SAME1 Flight Tests 8-27-09'!P49</f>
        <v>8</v>
      </c>
      <c r="S11" s="806"/>
      <c r="T11" s="806"/>
      <c r="U11" s="805">
        <f>'SAME1 Flight Tests 8-27-09'!Q49</f>
        <v>58</v>
      </c>
      <c r="V11" s="806"/>
      <c r="W11" s="806"/>
      <c r="X11" s="806"/>
      <c r="Y11" s="806"/>
      <c r="Z11" s="806"/>
      <c r="AA11" s="805" t="str">
        <f>'SAME1 Flight Tests 8-27-09'!R49</f>
        <v>y</v>
      </c>
      <c r="AB11" s="805" t="str">
        <f>'SAME1 Flight Tests 8-27-09'!S49</f>
        <v>y</v>
      </c>
      <c r="AC11" s="805">
        <f>'SAME1 Flight Tests 8-27-09'!T49</f>
        <v>1</v>
      </c>
      <c r="AD11" s="806"/>
      <c r="AE11" s="805">
        <f>'SAME1 Flight Tests 8-27-09'!U49</f>
        <v>10</v>
      </c>
      <c r="AF11" s="806"/>
      <c r="AG11" s="816">
        <f>'SAME1 Flight Tests 8-27-09'!V49</f>
        <v>0.13253466028642899</v>
      </c>
      <c r="AH11" s="818">
        <f>'SAME1 Flight Tests 8-27-09'!W49</f>
        <v>0.3698668387090201</v>
      </c>
      <c r="AI11" s="806"/>
      <c r="AJ11" s="806"/>
      <c r="AK11" s="806"/>
      <c r="AL11" s="806"/>
      <c r="AM11" s="806"/>
      <c r="AN11" s="806"/>
      <c r="AO11" s="806"/>
      <c r="AP11" s="806"/>
      <c r="AQ11" s="806"/>
      <c r="AR11" s="806"/>
      <c r="AS11" s="806"/>
      <c r="AT11" s="806"/>
      <c r="AU11" s="805" t="str">
        <f>'SAME1 Flight Tests 8-27-09'!X49</f>
        <v>n/a</v>
      </c>
      <c r="AV11" s="820">
        <f>'SAME1 Flight Tests 8-27-09'!Y49</f>
        <v>3.0281380000000002</v>
      </c>
      <c r="AW11" s="820">
        <f>'SAME1 Flight Tests 8-27-09'!Z49</f>
        <v>6.2357650000000007</v>
      </c>
      <c r="AX11" s="820">
        <f>'SAME1 Flight Tests 8-27-09'!AA49</f>
        <v>-5.6457529999999999E-4</v>
      </c>
      <c r="AY11" s="822"/>
      <c r="AZ11" s="822"/>
      <c r="BA11" s="820">
        <f>'SAME1 Flight Tests 8-27-09'!AC49</f>
        <v>4.8626704999999992</v>
      </c>
      <c r="BB11" s="822"/>
      <c r="BC11" s="822"/>
      <c r="BD11" s="820">
        <f>'SAME1 Flight Tests 8-27-09'!AB49</f>
        <v>5.2797084999999999</v>
      </c>
      <c r="BE11" s="820">
        <f>'SAME1 Flight Tests 8-27-09'!AD49</f>
        <v>4.6674345000000006</v>
      </c>
      <c r="BF11" s="826">
        <f>'SAME1 Flight Tests 8-27-09'!AE49</f>
        <v>4181</v>
      </c>
      <c r="BG11" s="806"/>
      <c r="BH11" s="806"/>
      <c r="BI11" s="805">
        <f>'SAME1 Flight Tests 8-27-09'!AF49</f>
        <v>5.7349999999999998E-2</v>
      </c>
      <c r="BJ11" s="805">
        <f>'SAME1 Flight Tests 8-27-09'!AG49</f>
        <v>73.892599999999987</v>
      </c>
      <c r="BK11" s="805">
        <f>'SAME1 Flight Tests 8-27-09'!AH49</f>
        <v>0.61227399999999932</v>
      </c>
      <c r="BL11" s="805">
        <f>'SAME1 Flight Tests 8-27-09'!AK49</f>
        <v>0</v>
      </c>
      <c r="BM11" s="805">
        <f>'SAME1 Flight Tests 8-27-09'!AL49</f>
        <v>0</v>
      </c>
      <c r="BN11" s="806"/>
      <c r="BO11" s="805"/>
      <c r="BP11" s="806"/>
      <c r="BQ11" s="805">
        <f>'SAME1 Flight Tests 8-27-09'!AM49</f>
        <v>0</v>
      </c>
      <c r="BR11" s="816">
        <f>'SAME1 Flight Tests 8-27-09'!AP49</f>
        <v>0</v>
      </c>
      <c r="BS11" s="816">
        <f>'SAME1 Flight Tests 8-27-09'!AQ49</f>
        <v>0</v>
      </c>
      <c r="BT11" s="816"/>
      <c r="BU11" s="816">
        <f>'SAME1 Flight Tests 8-27-09'!AS49</f>
        <v>0</v>
      </c>
      <c r="BV11" s="816">
        <f>'SAME1 Flight Tests 8-27-09'!AT49</f>
        <v>0</v>
      </c>
      <c r="BW11" s="807">
        <f>'SAME1 Flight Tests 8-27-09'!BB49</f>
        <v>43848.387353470789</v>
      </c>
      <c r="BX11" s="807">
        <f>'SAME1 Flight Tests 8-27-09'!BC49</f>
        <v>43122.818662290869</v>
      </c>
      <c r="BY11" s="807">
        <f>'SAME1 Flight Tests 8-27-09'!BD49</f>
        <v>41107.598942235876</v>
      </c>
      <c r="BZ11" s="806"/>
      <c r="CA11" s="805">
        <f>'SAME1 Flight Tests 8-27-09'!BG49</f>
        <v>0</v>
      </c>
      <c r="CB11" s="805">
        <f>'SAME1 Flight Tests 8-27-09'!BF49</f>
        <v>0</v>
      </c>
      <c r="CC11" s="783"/>
      <c r="CD11" s="805"/>
      <c r="CE11" s="805" t="str">
        <f>'SAME1 Flight Tests 8-27-09'!BH49</f>
        <v>??</v>
      </c>
      <c r="CF11" s="818" t="str">
        <f>'SAME1 Flight Tests 8-27-09'!BI49</f>
        <v>NA</v>
      </c>
      <c r="CG11" s="818">
        <f>'SAME1 Flight Tests 8-27-09'!BJ49</f>
        <v>0</v>
      </c>
      <c r="CH11" s="818">
        <f>'SAME1 Flight Tests 8-27-09'!BK49</f>
        <v>0</v>
      </c>
      <c r="CI11" s="818">
        <f>'SAME1 Flight Tests 8-27-09'!BL49</f>
        <v>0</v>
      </c>
      <c r="CJ11" s="818">
        <f>'SAME1 Flight Tests 8-27-09'!BM49</f>
        <v>0</v>
      </c>
      <c r="CK11" s="818">
        <f>'SAME1 Flight Tests 8-27-09'!BN49</f>
        <v>0</v>
      </c>
      <c r="CL11" s="2014"/>
      <c r="CZ11" s="2018"/>
    </row>
    <row r="12" spans="1:104" s="2" customFormat="1" ht="16.5" hidden="1" customHeight="1" x14ac:dyDescent="0.25">
      <c r="A12" s="778">
        <v>1</v>
      </c>
      <c r="B12" s="779">
        <f>'SAME1 Flight Tests 8-27-09'!A50</f>
        <v>5</v>
      </c>
      <c r="C12" s="779" t="str">
        <f>'SAME1 Flight Tests 8-27-09'!B50</f>
        <v>DBP</v>
      </c>
      <c r="D12" s="782"/>
      <c r="E12" s="779" t="str">
        <f>'SAME1 Flight Tests 8-27-09'!C50</f>
        <v>39 D a</v>
      </c>
      <c r="F12" s="779">
        <f>'SAME1 Flight Tests 8-27-09'!D50</f>
        <v>6</v>
      </c>
      <c r="G12" s="779" t="str">
        <f>'SAME1 Flight Tests 8-27-09'!E50</f>
        <v>39a</v>
      </c>
      <c r="H12" s="779" t="str">
        <f>'SAME1 Flight Tests 8-27-09'!F50</f>
        <v xml:space="preserve">     Aging</v>
      </c>
      <c r="I12" s="779">
        <f>'SAME1 Flight Tests 8-27-09'!G50</f>
        <v>276</v>
      </c>
      <c r="J12" s="791">
        <f>'SAME1 Flight Tests 8-27-09'!H50</f>
        <v>39358</v>
      </c>
      <c r="K12" s="779">
        <f>'SAME1 Flight Tests 8-27-09'!I50</f>
        <v>0</v>
      </c>
      <c r="L12" s="779" t="str">
        <f>'SAME1 Flight Tests 8-27-09'!J50</f>
        <v>n</v>
      </c>
      <c r="M12" s="779" t="str">
        <f>'SAME1 Flight Tests 8-27-09'!K50</f>
        <v>n</v>
      </c>
      <c r="N12" s="779">
        <f>'SAME1 Flight Tests 8-27-09'!L50</f>
        <v>8</v>
      </c>
      <c r="O12" s="804">
        <f>'SAME1 Flight Tests 8-27-09'!M50</f>
        <v>1.18</v>
      </c>
      <c r="P12" s="805">
        <f>'SAME1 Flight Tests 8-27-09'!N50</f>
        <v>60</v>
      </c>
      <c r="Q12" s="805">
        <f>'SAME1 Flight Tests 8-27-09'!O50</f>
        <v>720</v>
      </c>
      <c r="R12" s="805">
        <f>'SAME1 Flight Tests 8-27-09'!P50</f>
        <v>8</v>
      </c>
      <c r="S12" s="806"/>
      <c r="T12" s="806"/>
      <c r="U12" s="805">
        <f>'SAME1 Flight Tests 8-27-09'!Q50</f>
        <v>883</v>
      </c>
      <c r="V12" s="806"/>
      <c r="W12" s="806"/>
      <c r="X12" s="806"/>
      <c r="Y12" s="806"/>
      <c r="Z12" s="806"/>
      <c r="AA12" s="805" t="str">
        <f>'SAME1 Flight Tests 8-27-09'!R50</f>
        <v>y</v>
      </c>
      <c r="AB12" s="805" t="str">
        <f>'SAME1 Flight Tests 8-27-09'!S50</f>
        <v>y</v>
      </c>
      <c r="AC12" s="805">
        <f>'SAME1 Flight Tests 8-27-09'!T50</f>
        <v>1</v>
      </c>
      <c r="AD12" s="806"/>
      <c r="AE12" s="805">
        <f>'SAME1 Flight Tests 8-27-09'!U50</f>
        <v>10</v>
      </c>
      <c r="AF12" s="806"/>
      <c r="AG12" s="816">
        <f>'SAME1 Flight Tests 8-27-09'!V50</f>
        <v>0.13253466028642899</v>
      </c>
      <c r="AH12" s="818">
        <f>'SAME1 Flight Tests 8-27-09'!W50</f>
        <v>0.33978426065133077</v>
      </c>
      <c r="AI12" s="806"/>
      <c r="AJ12" s="806"/>
      <c r="AK12" s="806"/>
      <c r="AL12" s="806"/>
      <c r="AM12" s="806"/>
      <c r="AN12" s="806"/>
      <c r="AO12" s="806"/>
      <c r="AP12" s="806"/>
      <c r="AQ12" s="806"/>
      <c r="AR12" s="806"/>
      <c r="AS12" s="806"/>
      <c r="AT12" s="806"/>
      <c r="AU12" s="805" t="str">
        <f>'SAME1 Flight Tests 8-27-09'!X50</f>
        <v>n/a</v>
      </c>
      <c r="AV12" s="820">
        <f>'SAME1 Flight Tests 8-27-09'!Y50</f>
        <v>3.0268099999999998</v>
      </c>
      <c r="AW12" s="820">
        <f>'SAME1 Flight Tests 8-27-09'!Z50</f>
        <v>6.2445834999999992</v>
      </c>
      <c r="AX12" s="820">
        <f>'SAME1 Flight Tests 8-27-09'!AA50</f>
        <v>-5.493163499999999E-4</v>
      </c>
      <c r="AY12" s="822"/>
      <c r="AZ12" s="822"/>
      <c r="BA12" s="820">
        <f>'SAME1 Flight Tests 8-27-09'!AC50</f>
        <v>4.8774255000000002</v>
      </c>
      <c r="BB12" s="822"/>
      <c r="BC12" s="822"/>
      <c r="BD12" s="820">
        <f>'SAME1 Flight Tests 8-27-09'!AB50</f>
        <v>5.2061149999999996</v>
      </c>
      <c r="BE12" s="820">
        <f>'SAME1 Flight Tests 8-27-09'!AD50</f>
        <v>4.6884005000000002</v>
      </c>
      <c r="BF12" s="826">
        <f>'SAME1 Flight Tests 8-27-09'!AE50</f>
        <v>3788</v>
      </c>
      <c r="BG12" s="806"/>
      <c r="BH12" s="806"/>
      <c r="BI12" s="805">
        <f>'SAME1 Flight Tests 8-27-09'!AF50</f>
        <v>6.1149999999999982E-2</v>
      </c>
      <c r="BJ12" s="805">
        <f>'SAME1 Flight Tests 8-27-09'!AG50</f>
        <v>64.930800000000005</v>
      </c>
      <c r="BK12" s="805">
        <f>'SAME1 Flight Tests 8-27-09'!AH50</f>
        <v>0.51771449999999941</v>
      </c>
      <c r="BL12" s="805">
        <f>'SAME1 Flight Tests 8-27-09'!AK50</f>
        <v>0</v>
      </c>
      <c r="BM12" s="805">
        <f>'SAME1 Flight Tests 8-27-09'!AL50</f>
        <v>0</v>
      </c>
      <c r="BN12" s="806"/>
      <c r="BO12" s="805"/>
      <c r="BP12" s="806"/>
      <c r="BQ12" s="805">
        <f>'SAME1 Flight Tests 8-27-09'!AM50</f>
        <v>0</v>
      </c>
      <c r="BR12" s="816">
        <f>'SAME1 Flight Tests 8-27-09'!AP50</f>
        <v>0</v>
      </c>
      <c r="BS12" s="816">
        <f>'SAME1 Flight Tests 8-27-09'!AQ50</f>
        <v>0</v>
      </c>
      <c r="BT12" s="816"/>
      <c r="BU12" s="816">
        <f>'SAME1 Flight Tests 8-27-09'!AS50</f>
        <v>0</v>
      </c>
      <c r="BV12" s="816">
        <f>'SAME1 Flight Tests 8-27-09'!AT50</f>
        <v>0</v>
      </c>
      <c r="BW12" s="807">
        <f>'SAME1 Flight Tests 8-27-09'!BB50</f>
        <v>39704.320942367311</v>
      </c>
      <c r="BX12" s="807">
        <f>'SAME1 Flight Tests 8-27-09'!BC50</f>
        <v>39046.953278605171</v>
      </c>
      <c r="BY12" s="807">
        <f>'SAME1 Flight Tests 8-27-09'!BD50</f>
        <v>37232.389876999441</v>
      </c>
      <c r="BZ12" s="806"/>
      <c r="CA12" s="805">
        <f>'SAME1 Flight Tests 8-27-09'!BG50</f>
        <v>0</v>
      </c>
      <c r="CB12" s="805">
        <f>'SAME1 Flight Tests 8-27-09'!BF50</f>
        <v>0</v>
      </c>
      <c r="CC12" s="783"/>
      <c r="CD12" s="805"/>
      <c r="CE12" s="805" t="str">
        <f>'SAME1 Flight Tests 8-27-09'!BH50</f>
        <v>??</v>
      </c>
      <c r="CF12" s="818" t="str">
        <f>'SAME1 Flight Tests 8-27-09'!BI50</f>
        <v>NA</v>
      </c>
      <c r="CG12" s="818">
        <f>'SAME1 Flight Tests 8-27-09'!BJ50</f>
        <v>0</v>
      </c>
      <c r="CH12" s="818">
        <f>'SAME1 Flight Tests 8-27-09'!BK50</f>
        <v>0</v>
      </c>
      <c r="CI12" s="818">
        <f>'SAME1 Flight Tests 8-27-09'!BL50</f>
        <v>0</v>
      </c>
      <c r="CJ12" s="818">
        <f>'SAME1 Flight Tests 8-27-09'!BM50</f>
        <v>0</v>
      </c>
      <c r="CK12" s="818">
        <f>'SAME1 Flight Tests 8-27-09'!BN50</f>
        <v>0</v>
      </c>
      <c r="CL12" s="2014"/>
      <c r="CZ12" s="2018"/>
    </row>
    <row r="13" spans="1:104" s="2" customFormat="1" ht="16.5" hidden="1" customHeight="1" x14ac:dyDescent="0.25">
      <c r="A13" s="778">
        <v>1</v>
      </c>
      <c r="B13" s="779">
        <f>'SAME1 Flight Tests 8-27-09'!A51</f>
        <v>5</v>
      </c>
      <c r="C13" s="779" t="str">
        <f>'SAME1 Flight Tests 8-27-09'!B51</f>
        <v>DBP</v>
      </c>
      <c r="D13" s="782"/>
      <c r="E13" s="779" t="str">
        <f>'SAME1 Flight Tests 8-27-09'!C51</f>
        <v>40 D</v>
      </c>
      <c r="F13" s="779">
        <f>'SAME1 Flight Tests 8-27-09'!D51</f>
        <v>6</v>
      </c>
      <c r="G13" s="779">
        <f>'SAME1 Flight Tests 8-27-09'!E51</f>
        <v>40</v>
      </c>
      <c r="H13" s="779" t="str">
        <f>'SAME1 Flight Tests 8-27-09'!F51</f>
        <v>low flow aging</v>
      </c>
      <c r="I13" s="779">
        <f>'SAME1 Flight Tests 8-27-09'!G51</f>
        <v>276</v>
      </c>
      <c r="J13" s="791">
        <f>'SAME1 Flight Tests 8-27-09'!H51</f>
        <v>39358</v>
      </c>
      <c r="K13" s="779">
        <f>'SAME1 Flight Tests 8-27-09'!I51</f>
        <v>0</v>
      </c>
      <c r="L13" s="779" t="str">
        <f>'SAME1 Flight Tests 8-27-09'!J51</f>
        <v>n</v>
      </c>
      <c r="M13" s="779" t="str">
        <f>'SAME1 Flight Tests 8-27-09'!K51</f>
        <v>n</v>
      </c>
      <c r="N13" s="779">
        <f>'SAME1 Flight Tests 8-27-09'!L51</f>
        <v>2</v>
      </c>
      <c r="O13" s="804">
        <f>'SAME1 Flight Tests 8-27-09'!M51</f>
        <v>1.18</v>
      </c>
      <c r="P13" s="805">
        <f>'SAME1 Flight Tests 8-27-09'!N51</f>
        <v>60</v>
      </c>
      <c r="Q13" s="805">
        <f>'SAME1 Flight Tests 8-27-09'!O51</f>
        <v>11</v>
      </c>
      <c r="R13" s="805">
        <f>'SAME1 Flight Tests 8-27-09'!P51</f>
        <v>8</v>
      </c>
      <c r="S13" s="806"/>
      <c r="T13" s="806"/>
      <c r="U13" s="805">
        <f>'SAME1 Flight Tests 8-27-09'!Q51</f>
        <v>44</v>
      </c>
      <c r="V13" s="806"/>
      <c r="W13" s="806"/>
      <c r="X13" s="806"/>
      <c r="Y13" s="806"/>
      <c r="Z13" s="806"/>
      <c r="AA13" s="805" t="str">
        <f>'SAME1 Flight Tests 8-27-09'!R51</f>
        <v>y</v>
      </c>
      <c r="AB13" s="805" t="str">
        <f>'SAME1 Flight Tests 8-27-09'!S51</f>
        <v>y</v>
      </c>
      <c r="AC13" s="805">
        <f>'SAME1 Flight Tests 8-27-09'!T51</f>
        <v>1</v>
      </c>
      <c r="AD13" s="806"/>
      <c r="AE13" s="805">
        <f>'SAME1 Flight Tests 8-27-09'!U51</f>
        <v>10</v>
      </c>
      <c r="AF13" s="806"/>
      <c r="AG13" s="816">
        <f>'SAME1 Flight Tests 8-27-09'!V51</f>
        <v>0.13253466028642899</v>
      </c>
      <c r="AH13" s="818">
        <f>'SAME1 Flight Tests 8-27-09'!W51</f>
        <v>0.37159331180319777</v>
      </c>
      <c r="AI13" s="806"/>
      <c r="AJ13" s="806"/>
      <c r="AK13" s="806"/>
      <c r="AL13" s="806"/>
      <c r="AM13" s="806"/>
      <c r="AN13" s="806"/>
      <c r="AO13" s="806"/>
      <c r="AP13" s="806"/>
      <c r="AQ13" s="806"/>
      <c r="AR13" s="806"/>
      <c r="AS13" s="806"/>
      <c r="AT13" s="806"/>
      <c r="AU13" s="805">
        <f>'SAME1 Flight Tests 8-27-09'!X51</f>
        <v>13.28</v>
      </c>
      <c r="AV13" s="820">
        <f>'SAME1 Flight Tests 8-27-09'!Y51</f>
        <v>3.2722790000000002</v>
      </c>
      <c r="AW13" s="820">
        <f>'SAME1 Flight Tests 8-27-09'!Z51</f>
        <v>6.2543949999999997</v>
      </c>
      <c r="AX13" s="820">
        <f>'SAME1 Flight Tests 8-27-09'!AA51</f>
        <v>-6.1035164999999976E-4</v>
      </c>
      <c r="AY13" s="822"/>
      <c r="AZ13" s="822"/>
      <c r="BA13" s="820">
        <f>'SAME1 Flight Tests 8-27-09'!AC51</f>
        <v>4.8564145000000005</v>
      </c>
      <c r="BB13" s="822"/>
      <c r="BC13" s="822"/>
      <c r="BD13" s="820">
        <f>'SAME1 Flight Tests 8-27-09'!AB51</f>
        <v>4.8485715000000003</v>
      </c>
      <c r="BE13" s="820">
        <f>'SAME1 Flight Tests 8-27-09'!AD51</f>
        <v>4.6706400000000006</v>
      </c>
      <c r="BF13" s="826">
        <f>'SAME1 Flight Tests 8-27-09'!AE51</f>
        <v>580.65</v>
      </c>
      <c r="BG13" s="806"/>
      <c r="BH13" s="806"/>
      <c r="BI13" s="805">
        <f>'SAME1 Flight Tests 8-27-09'!AF51</f>
        <v>1.5750000000000007E-2</v>
      </c>
      <c r="BJ13" s="805">
        <f>'SAME1 Flight Tests 8-27-09'!AG51</f>
        <v>25.545899999999996</v>
      </c>
      <c r="BK13" s="805">
        <f>'SAME1 Flight Tests 8-27-09'!AH51</f>
        <v>0.17793149999999969</v>
      </c>
      <c r="BL13" s="805">
        <f>'SAME1 Flight Tests 8-27-09'!AK51</f>
        <v>0</v>
      </c>
      <c r="BM13" s="805">
        <f>'SAME1 Flight Tests 8-27-09'!AL51</f>
        <v>0</v>
      </c>
      <c r="BN13" s="806"/>
      <c r="BO13" s="805"/>
      <c r="BP13" s="806"/>
      <c r="BQ13" s="805">
        <f>'SAME1 Flight Tests 8-27-09'!AM51</f>
        <v>0</v>
      </c>
      <c r="BR13" s="816">
        <f>'SAME1 Flight Tests 8-27-09'!AP51</f>
        <v>0</v>
      </c>
      <c r="BS13" s="816">
        <f>'SAME1 Flight Tests 8-27-09'!AQ51</f>
        <v>0</v>
      </c>
      <c r="BT13" s="816"/>
      <c r="BU13" s="816">
        <f>'SAME1 Flight Tests 8-27-09'!AS51</f>
        <v>0</v>
      </c>
      <c r="BV13" s="816">
        <f>'SAME1 Flight Tests 8-27-09'!AT51</f>
        <v>0</v>
      </c>
      <c r="BW13" s="807">
        <f>'SAME1 Flight Tests 8-27-09'!BB51</f>
        <v>6058.0405692352588</v>
      </c>
      <c r="BX13" s="807">
        <f>'SAME1 Flight Tests 8-27-09'!BC51</f>
        <v>5957.2748527718231</v>
      </c>
      <c r="BY13" s="807">
        <f>'SAME1 Flight Tests 8-27-09'!BD51</f>
        <v>5693.1782055487129</v>
      </c>
      <c r="BZ13" s="806"/>
      <c r="CA13" s="805">
        <f>'SAME1 Flight Tests 8-27-09'!BG51</f>
        <v>0</v>
      </c>
      <c r="CB13" s="805">
        <f>'SAME1 Flight Tests 8-27-09'!BF51</f>
        <v>0</v>
      </c>
      <c r="CC13" s="783"/>
      <c r="CD13" s="805"/>
      <c r="CE13" s="805">
        <f>'SAME1 Flight Tests 8-27-09'!BH51</f>
        <v>194.73118500342022</v>
      </c>
      <c r="CF13" s="818" t="str">
        <f>'SAME1 Flight Tests 8-27-09'!BI51</f>
        <v>NA</v>
      </c>
      <c r="CG13" s="818">
        <f>'SAME1 Flight Tests 8-27-09'!BJ51</f>
        <v>0</v>
      </c>
      <c r="CH13" s="818">
        <f>'SAME1 Flight Tests 8-27-09'!BK51</f>
        <v>0</v>
      </c>
      <c r="CI13" s="818">
        <f>'SAME1 Flight Tests 8-27-09'!BL51</f>
        <v>0</v>
      </c>
      <c r="CJ13" s="818">
        <f>'SAME1 Flight Tests 8-27-09'!BM51</f>
        <v>0</v>
      </c>
      <c r="CK13" s="818">
        <f>'SAME1 Flight Tests 8-27-09'!BN51</f>
        <v>0</v>
      </c>
      <c r="CL13" s="2014"/>
      <c r="CZ13" s="2018"/>
    </row>
    <row r="14" spans="1:104" s="2" customFormat="1" ht="16.5" hidden="1" customHeight="1" x14ac:dyDescent="0.25">
      <c r="A14" s="778">
        <v>1</v>
      </c>
      <c r="B14" s="779">
        <f>'SAME1 Flight Tests 8-27-09'!A52</f>
        <v>5</v>
      </c>
      <c r="C14" s="779" t="str">
        <f>'SAME1 Flight Tests 8-27-09'!B52</f>
        <v>DBP</v>
      </c>
      <c r="D14" s="782"/>
      <c r="E14" s="779" t="str">
        <f>'SAME1 Flight Tests 8-27-09'!C52</f>
        <v>40 D a</v>
      </c>
      <c r="F14" s="779">
        <f>'SAME1 Flight Tests 8-27-09'!D52</f>
        <v>6</v>
      </c>
      <c r="G14" s="779" t="str">
        <f>'SAME1 Flight Tests 8-27-09'!E52</f>
        <v>40a</v>
      </c>
      <c r="H14" s="779" t="str">
        <f>'SAME1 Flight Tests 8-27-09'!F52</f>
        <v xml:space="preserve">     Aging</v>
      </c>
      <c r="I14" s="779">
        <f>'SAME1 Flight Tests 8-27-09'!G52</f>
        <v>276</v>
      </c>
      <c r="J14" s="791">
        <f>'SAME1 Flight Tests 8-27-09'!H52</f>
        <v>39358</v>
      </c>
      <c r="K14" s="779">
        <f>'SAME1 Flight Tests 8-27-09'!I52</f>
        <v>0</v>
      </c>
      <c r="L14" s="779" t="str">
        <f>'SAME1 Flight Tests 8-27-09'!J52</f>
        <v>n</v>
      </c>
      <c r="M14" s="779" t="str">
        <f>'SAME1 Flight Tests 8-27-09'!K52</f>
        <v>n</v>
      </c>
      <c r="N14" s="779">
        <f>'SAME1 Flight Tests 8-27-09'!L52</f>
        <v>2</v>
      </c>
      <c r="O14" s="804">
        <f>'SAME1 Flight Tests 8-27-09'!M52</f>
        <v>1.18</v>
      </c>
      <c r="P14" s="805">
        <f>'SAME1 Flight Tests 8-27-09'!N52</f>
        <v>60</v>
      </c>
      <c r="Q14" s="805">
        <f>'SAME1 Flight Tests 8-27-09'!O52</f>
        <v>720</v>
      </c>
      <c r="R14" s="805">
        <f>'SAME1 Flight Tests 8-27-09'!P52</f>
        <v>8</v>
      </c>
      <c r="S14" s="806"/>
      <c r="T14" s="806"/>
      <c r="U14" s="805">
        <f>'SAME1 Flight Tests 8-27-09'!Q52</f>
        <v>860</v>
      </c>
      <c r="V14" s="806"/>
      <c r="W14" s="806"/>
      <c r="X14" s="806"/>
      <c r="Y14" s="806"/>
      <c r="Z14" s="806"/>
      <c r="AA14" s="805" t="str">
        <f>'SAME1 Flight Tests 8-27-09'!R52</f>
        <v>y</v>
      </c>
      <c r="AB14" s="805" t="str">
        <f>'SAME1 Flight Tests 8-27-09'!S52</f>
        <v>y</v>
      </c>
      <c r="AC14" s="805">
        <f>'SAME1 Flight Tests 8-27-09'!T52</f>
        <v>1</v>
      </c>
      <c r="AD14" s="806"/>
      <c r="AE14" s="805">
        <f>'SAME1 Flight Tests 8-27-09'!U52</f>
        <v>10</v>
      </c>
      <c r="AF14" s="806"/>
      <c r="AG14" s="816">
        <f>'SAME1 Flight Tests 8-27-09'!V52</f>
        <v>0.13253466028642899</v>
      </c>
      <c r="AH14" s="818">
        <f>'SAME1 Flight Tests 8-27-09'!W52</f>
        <v>0.28657150597538239</v>
      </c>
      <c r="AI14" s="806"/>
      <c r="AJ14" s="806"/>
      <c r="AK14" s="806"/>
      <c r="AL14" s="806"/>
      <c r="AM14" s="806"/>
      <c r="AN14" s="806"/>
      <c r="AO14" s="806"/>
      <c r="AP14" s="806"/>
      <c r="AQ14" s="806"/>
      <c r="AR14" s="806"/>
      <c r="AS14" s="806"/>
      <c r="AT14" s="806"/>
      <c r="AU14" s="805">
        <f>'SAME1 Flight Tests 8-27-09'!X52</f>
        <v>13.28</v>
      </c>
      <c r="AV14" s="820">
        <f>'SAME1 Flight Tests 8-27-09'!Y52</f>
        <v>3.3204340000000001</v>
      </c>
      <c r="AW14" s="820">
        <f>'SAME1 Flight Tests 8-27-09'!Z52</f>
        <v>6.2063900000000016</v>
      </c>
      <c r="AX14" s="820">
        <f>'SAME1 Flight Tests 8-27-09'!AA52</f>
        <v>-7.9345639999999981E-4</v>
      </c>
      <c r="AY14" s="822"/>
      <c r="AZ14" s="822"/>
      <c r="BA14" s="820">
        <f>'SAME1 Flight Tests 8-27-09'!AC52</f>
        <v>4.8695364999999997</v>
      </c>
      <c r="BB14" s="822"/>
      <c r="BC14" s="822"/>
      <c r="BD14" s="820">
        <f>'SAME1 Flight Tests 8-27-09'!AB52</f>
        <v>4.7945104999999995</v>
      </c>
      <c r="BE14" s="820">
        <f>'SAME1 Flight Tests 8-27-09'!AD52</f>
        <v>4.6776580000000001</v>
      </c>
      <c r="BF14" s="826">
        <f>'SAME1 Flight Tests 8-27-09'!AE52</f>
        <v>473.25</v>
      </c>
      <c r="BG14" s="806"/>
      <c r="BH14" s="806"/>
      <c r="BI14" s="805">
        <f>'SAME1 Flight Tests 8-27-09'!AF52</f>
        <v>1.7250000000000008E-2</v>
      </c>
      <c r="BJ14" s="805">
        <f>'SAME1 Flight Tests 8-27-09'!AG52</f>
        <v>17.528699999999997</v>
      </c>
      <c r="BK14" s="805">
        <f>'SAME1 Flight Tests 8-27-09'!AH52</f>
        <v>0.11685249999999936</v>
      </c>
      <c r="BL14" s="805">
        <f>'SAME1 Flight Tests 8-27-09'!AK52</f>
        <v>0</v>
      </c>
      <c r="BM14" s="805">
        <f>'SAME1 Flight Tests 8-27-09'!AL52</f>
        <v>0</v>
      </c>
      <c r="BN14" s="806"/>
      <c r="BO14" s="805"/>
      <c r="BP14" s="806"/>
      <c r="BQ14" s="805">
        <f>'SAME1 Flight Tests 8-27-09'!AM52</f>
        <v>0</v>
      </c>
      <c r="BR14" s="816">
        <f>'SAME1 Flight Tests 8-27-09'!AP52</f>
        <v>0</v>
      </c>
      <c r="BS14" s="816">
        <f>'SAME1 Flight Tests 8-27-09'!AQ52</f>
        <v>0</v>
      </c>
      <c r="BT14" s="816"/>
      <c r="BU14" s="816">
        <f>'SAME1 Flight Tests 8-27-09'!AS52</f>
        <v>0</v>
      </c>
      <c r="BV14" s="816">
        <f>'SAME1 Flight Tests 8-27-09'!AT52</f>
        <v>0</v>
      </c>
      <c r="BW14" s="807">
        <f>'SAME1 Flight Tests 8-27-09'!BB52</f>
        <v>4936.7473362135788</v>
      </c>
      <c r="BX14" s="807">
        <f>'SAME1 Flight Tests 8-27-09'!BC52</f>
        <v>4854.6197631208024</v>
      </c>
      <c r="BY14" s="807">
        <f>'SAME1 Flight Tests 8-27-09'!BD52</f>
        <v>4639.75528539885</v>
      </c>
      <c r="BZ14" s="806"/>
      <c r="CA14" s="805">
        <f>'SAME1 Flight Tests 8-27-09'!BG52</f>
        <v>0</v>
      </c>
      <c r="CB14" s="805">
        <f>'SAME1 Flight Tests 8-27-09'!BF52</f>
        <v>0</v>
      </c>
      <c r="CC14" s="783"/>
      <c r="CD14" s="805"/>
      <c r="CE14" s="805">
        <f>'SAME1 Flight Tests 8-27-09'!BH52</f>
        <v>194.73118500342022</v>
      </c>
      <c r="CF14" s="818" t="str">
        <f>'SAME1 Flight Tests 8-27-09'!BI52</f>
        <v>NA</v>
      </c>
      <c r="CG14" s="818">
        <f>'SAME1 Flight Tests 8-27-09'!BJ52</f>
        <v>0</v>
      </c>
      <c r="CH14" s="818">
        <f>'SAME1 Flight Tests 8-27-09'!BK52</f>
        <v>0</v>
      </c>
      <c r="CI14" s="818">
        <f>'SAME1 Flight Tests 8-27-09'!BL52</f>
        <v>0</v>
      </c>
      <c r="CJ14" s="818">
        <f>'SAME1 Flight Tests 8-27-09'!BM52</f>
        <v>0</v>
      </c>
      <c r="CK14" s="818">
        <f>'SAME1 Flight Tests 8-27-09'!BN52</f>
        <v>0</v>
      </c>
      <c r="CL14" s="2014"/>
      <c r="CZ14" s="2018"/>
    </row>
    <row r="15" spans="1:104" s="2" customFormat="1" ht="16.5" hidden="1" customHeight="1" x14ac:dyDescent="0.25">
      <c r="A15" s="778">
        <v>1</v>
      </c>
      <c r="B15" s="779">
        <f>'SAME1 Flight Tests 8-27-09'!A55</f>
        <v>5</v>
      </c>
      <c r="C15" s="779" t="str">
        <f>'SAME1 Flight Tests 8-27-09'!B55</f>
        <v>DBP</v>
      </c>
      <c r="D15" s="782"/>
      <c r="E15" s="779" t="str">
        <f>'SAME1 Flight Tests 8-27-09'!C55</f>
        <v>42 D</v>
      </c>
      <c r="F15" s="779">
        <f>'SAME1 Flight Tests 8-27-09'!D55</f>
        <v>5</v>
      </c>
      <c r="G15" s="779">
        <f>'SAME1 Flight Tests 8-27-09'!E55</f>
        <v>42</v>
      </c>
      <c r="H15" s="779" t="str">
        <f>'SAME1 Flight Tests 8-27-09'!F55</f>
        <v>low flow aging</v>
      </c>
      <c r="I15" s="779">
        <f>'SAME1 Flight Tests 8-27-09'!G55</f>
        <v>277</v>
      </c>
      <c r="J15" s="791">
        <f>'SAME1 Flight Tests 8-27-09'!H55</f>
        <v>39359</v>
      </c>
      <c r="K15" s="779">
        <f>'SAME1 Flight Tests 8-27-09'!I55</f>
        <v>0</v>
      </c>
      <c r="L15" s="779" t="str">
        <f>'SAME1 Flight Tests 8-27-09'!J55</f>
        <v>n</v>
      </c>
      <c r="M15" s="779" t="str">
        <f>'SAME1 Flight Tests 8-27-09'!K55</f>
        <v>n</v>
      </c>
      <c r="N15" s="779">
        <f>'SAME1 Flight Tests 8-27-09'!L55</f>
        <v>7.5</v>
      </c>
      <c r="O15" s="804">
        <f>'SAME1 Flight Tests 8-27-09'!M55</f>
        <v>1.1599999999999999</v>
      </c>
      <c r="P15" s="805">
        <f>'SAME1 Flight Tests 8-27-09'!N55</f>
        <v>74</v>
      </c>
      <c r="Q15" s="805">
        <f>'SAME1 Flight Tests 8-27-09'!O55</f>
        <v>11</v>
      </c>
      <c r="R15" s="805">
        <f>'SAME1 Flight Tests 8-27-09'!P55</f>
        <v>8</v>
      </c>
      <c r="S15" s="806"/>
      <c r="T15" s="806"/>
      <c r="U15" s="805">
        <f>'SAME1 Flight Tests 8-27-09'!Q55</f>
        <v>65</v>
      </c>
      <c r="V15" s="806"/>
      <c r="W15" s="806"/>
      <c r="X15" s="806"/>
      <c r="Y15" s="806"/>
      <c r="Z15" s="806"/>
      <c r="AA15" s="805" t="str">
        <f>'SAME1 Flight Tests 8-27-09'!R55</f>
        <v>y</v>
      </c>
      <c r="AB15" s="805" t="str">
        <f>'SAME1 Flight Tests 8-27-09'!S55</f>
        <v>y</v>
      </c>
      <c r="AC15" s="805">
        <f>'SAME1 Flight Tests 8-27-09'!T55</f>
        <v>1</v>
      </c>
      <c r="AD15" s="806"/>
      <c r="AE15" s="805">
        <f>'SAME1 Flight Tests 8-27-09'!U55</f>
        <v>10</v>
      </c>
      <c r="AF15" s="806"/>
      <c r="AG15" s="816">
        <f>'SAME1 Flight Tests 8-27-09'!V55</f>
        <v>0.13253466028642899</v>
      </c>
      <c r="AH15" s="818">
        <f>'SAME1 Flight Tests 8-27-09'!W55</f>
        <v>0.37038215551998899</v>
      </c>
      <c r="AI15" s="806"/>
      <c r="AJ15" s="806"/>
      <c r="AK15" s="806"/>
      <c r="AL15" s="806"/>
      <c r="AM15" s="806"/>
      <c r="AN15" s="806"/>
      <c r="AO15" s="806"/>
      <c r="AP15" s="806"/>
      <c r="AQ15" s="806"/>
      <c r="AR15" s="806"/>
      <c r="AS15" s="806"/>
      <c r="AT15" s="806"/>
      <c r="AU15" s="805" t="str">
        <f>'SAME1 Flight Tests 8-27-09'!X55</f>
        <v>n/a</v>
      </c>
      <c r="AV15" s="820">
        <f>'SAME1 Flight Tests 8-27-09'!Y55</f>
        <v>3.1597300000000001</v>
      </c>
      <c r="AW15" s="820">
        <f>'SAME1 Flight Tests 8-27-09'!Z55</f>
        <v>6.240723</v>
      </c>
      <c r="AX15" s="820">
        <f>'SAME1 Flight Tests 8-27-09'!AA55</f>
        <v>-8.2397419999999996E-4</v>
      </c>
      <c r="AY15" s="822"/>
      <c r="AZ15" s="822"/>
      <c r="BA15" s="820">
        <f>'SAME1 Flight Tests 8-27-09'!AC55</f>
        <v>4.8665014999999991</v>
      </c>
      <c r="BB15" s="822"/>
      <c r="BC15" s="822"/>
      <c r="BD15" s="820">
        <f>'SAME1 Flight Tests 8-27-09'!AB55</f>
        <v>5.2604235000000017</v>
      </c>
      <c r="BE15" s="820">
        <f>'SAME1 Flight Tests 8-27-09'!AD55</f>
        <v>4.6894519999999993</v>
      </c>
      <c r="BF15" s="826">
        <f>'SAME1 Flight Tests 8-27-09'!AE55</f>
        <v>6631.5</v>
      </c>
      <c r="BG15" s="806"/>
      <c r="BH15" s="806"/>
      <c r="BI15" s="805">
        <f>'SAME1 Flight Tests 8-27-09'!AF55</f>
        <v>1.5378000000000003</v>
      </c>
      <c r="BJ15" s="805">
        <f>'SAME1 Flight Tests 8-27-09'!AG55</f>
        <v>56.625099999999996</v>
      </c>
      <c r="BK15" s="805">
        <f>'SAME1 Flight Tests 8-27-09'!AH55</f>
        <v>0.57097150000000241</v>
      </c>
      <c r="BL15" s="805">
        <f>'SAME1 Flight Tests 8-27-09'!AK55</f>
        <v>0</v>
      </c>
      <c r="BM15" s="805">
        <f>'SAME1 Flight Tests 8-27-09'!AL55</f>
        <v>0</v>
      </c>
      <c r="BN15" s="806"/>
      <c r="BO15" s="805"/>
      <c r="BP15" s="806"/>
      <c r="BQ15" s="805">
        <f>'SAME1 Flight Tests 8-27-09'!AM55</f>
        <v>0</v>
      </c>
      <c r="BR15" s="816">
        <f>'SAME1 Flight Tests 8-27-09'!AP55</f>
        <v>0</v>
      </c>
      <c r="BS15" s="816">
        <f>'SAME1 Flight Tests 8-27-09'!AQ55</f>
        <v>0</v>
      </c>
      <c r="BT15" s="816"/>
      <c r="BU15" s="816">
        <f>'SAME1 Flight Tests 8-27-09'!AS55</f>
        <v>0</v>
      </c>
      <c r="BV15" s="816">
        <f>'SAME1 Flight Tests 8-27-09'!AT55</f>
        <v>0</v>
      </c>
      <c r="BW15" s="807">
        <f>'SAME1 Flight Tests 8-27-09'!BB55</f>
        <v>69793.320211551982</v>
      </c>
      <c r="BX15" s="807">
        <f>'SAME1 Flight Tests 8-27-09'!BC55</f>
        <v>68642.492951193301</v>
      </c>
      <c r="BY15" s="807">
        <f>'SAME1 Flight Tests 8-27-09'!BD55</f>
        <v>65323.532150302759</v>
      </c>
      <c r="BZ15" s="806"/>
      <c r="CA15" s="805">
        <f>'SAME1 Flight Tests 8-27-09'!BG55</f>
        <v>0</v>
      </c>
      <c r="CB15" s="805">
        <f>'SAME1 Flight Tests 8-27-09'!BF55</f>
        <v>0</v>
      </c>
      <c r="CC15" s="783"/>
      <c r="CD15" s="805"/>
      <c r="CE15" s="805">
        <f>'SAME1 Flight Tests 8-27-09'!BH55</f>
        <v>176.76435508982723</v>
      </c>
      <c r="CF15" s="818" t="str">
        <f>'SAME1 Flight Tests 8-27-09'!BI55</f>
        <v>NA</v>
      </c>
      <c r="CG15" s="818">
        <f>'SAME1 Flight Tests 8-27-09'!BJ55</f>
        <v>42</v>
      </c>
      <c r="CH15" s="818">
        <f>'SAME1 Flight Tests 8-27-09'!BK55</f>
        <v>0</v>
      </c>
      <c r="CI15" s="818">
        <f>'SAME1 Flight Tests 8-27-09'!BL55</f>
        <v>0</v>
      </c>
      <c r="CJ15" s="818">
        <f>'SAME1 Flight Tests 8-27-09'!BM55</f>
        <v>0</v>
      </c>
      <c r="CK15" s="818">
        <f>'SAME1 Flight Tests 8-27-09'!BN55</f>
        <v>0</v>
      </c>
      <c r="CL15" s="2014"/>
      <c r="CZ15" s="2018"/>
    </row>
    <row r="16" spans="1:104" s="2" customFormat="1" ht="16.5" hidden="1" customHeight="1" x14ac:dyDescent="0.25">
      <c r="A16" s="778">
        <v>1</v>
      </c>
      <c r="B16" s="779">
        <f>'SAME1 Flight Tests 8-27-09'!A56</f>
        <v>5</v>
      </c>
      <c r="C16" s="779" t="str">
        <f>'SAME1 Flight Tests 8-27-09'!B56</f>
        <v>DBP</v>
      </c>
      <c r="D16" s="782"/>
      <c r="E16" s="779" t="str">
        <f>'SAME1 Flight Tests 8-27-09'!C56</f>
        <v>42 D a</v>
      </c>
      <c r="F16" s="779">
        <f>'SAME1 Flight Tests 8-27-09'!D56</f>
        <v>5</v>
      </c>
      <c r="G16" s="779" t="str">
        <f>'SAME1 Flight Tests 8-27-09'!E56</f>
        <v>42a</v>
      </c>
      <c r="H16" s="779" t="str">
        <f>'SAME1 Flight Tests 8-27-09'!F56</f>
        <v xml:space="preserve">     Aging</v>
      </c>
      <c r="I16" s="779">
        <f>'SAME1 Flight Tests 8-27-09'!G56</f>
        <v>277</v>
      </c>
      <c r="J16" s="791">
        <f>'SAME1 Flight Tests 8-27-09'!H56</f>
        <v>39359</v>
      </c>
      <c r="K16" s="779">
        <f>'SAME1 Flight Tests 8-27-09'!I56</f>
        <v>0</v>
      </c>
      <c r="L16" s="779" t="str">
        <f>'SAME1 Flight Tests 8-27-09'!J56</f>
        <v>n</v>
      </c>
      <c r="M16" s="779" t="str">
        <f>'SAME1 Flight Tests 8-27-09'!K56</f>
        <v>n</v>
      </c>
      <c r="N16" s="779">
        <f>'SAME1 Flight Tests 8-27-09'!L56</f>
        <v>7.5</v>
      </c>
      <c r="O16" s="804">
        <f>'SAME1 Flight Tests 8-27-09'!M56</f>
        <v>1.1599999999999999</v>
      </c>
      <c r="P16" s="805">
        <f>'SAME1 Flight Tests 8-27-09'!N56</f>
        <v>74</v>
      </c>
      <c r="Q16" s="805">
        <f>'SAME1 Flight Tests 8-27-09'!O56</f>
        <v>720</v>
      </c>
      <c r="R16" s="805">
        <f>'SAME1 Flight Tests 8-27-09'!P56</f>
        <v>8</v>
      </c>
      <c r="S16" s="806"/>
      <c r="T16" s="806"/>
      <c r="U16" s="805">
        <f>'SAME1 Flight Tests 8-27-09'!Q56</f>
        <v>871</v>
      </c>
      <c r="V16" s="806"/>
      <c r="W16" s="806"/>
      <c r="X16" s="806"/>
      <c r="Y16" s="806"/>
      <c r="Z16" s="806"/>
      <c r="AA16" s="805" t="str">
        <f>'SAME1 Flight Tests 8-27-09'!R56</f>
        <v>y</v>
      </c>
      <c r="AB16" s="805" t="str">
        <f>'SAME1 Flight Tests 8-27-09'!S56</f>
        <v>y</v>
      </c>
      <c r="AC16" s="805">
        <f>'SAME1 Flight Tests 8-27-09'!T56</f>
        <v>1</v>
      </c>
      <c r="AD16" s="806"/>
      <c r="AE16" s="805">
        <f>'SAME1 Flight Tests 8-27-09'!U56</f>
        <v>10</v>
      </c>
      <c r="AF16" s="806"/>
      <c r="AG16" s="816">
        <f>'SAME1 Flight Tests 8-27-09'!V56</f>
        <v>0.13253466028642899</v>
      </c>
      <c r="AH16" s="818">
        <f>'SAME1 Flight Tests 8-27-09'!W56</f>
        <v>0.37487607852829929</v>
      </c>
      <c r="AI16" s="806"/>
      <c r="AJ16" s="806"/>
      <c r="AK16" s="806"/>
      <c r="AL16" s="806"/>
      <c r="AM16" s="806"/>
      <c r="AN16" s="806"/>
      <c r="AO16" s="806"/>
      <c r="AP16" s="806"/>
      <c r="AQ16" s="806"/>
      <c r="AR16" s="806"/>
      <c r="AS16" s="806"/>
      <c r="AT16" s="806"/>
      <c r="AU16" s="805" t="str">
        <f>'SAME1 Flight Tests 8-27-09'!X56</f>
        <v>n/a</v>
      </c>
      <c r="AV16" s="820">
        <f>'SAME1 Flight Tests 8-27-09'!Y56</f>
        <v>3.1739950000000001</v>
      </c>
      <c r="AW16" s="820">
        <f>'SAME1 Flight Tests 8-27-09'!Z56</f>
        <v>6.2468414999999995</v>
      </c>
      <c r="AX16" s="820">
        <f>'SAME1 Flight Tests 8-27-09'!AA56</f>
        <v>-7.476805999999999E-4</v>
      </c>
      <c r="AY16" s="822"/>
      <c r="AZ16" s="822"/>
      <c r="BA16" s="820">
        <f>'SAME1 Flight Tests 8-27-09'!AC56</f>
        <v>4.8921345000000001</v>
      </c>
      <c r="BB16" s="822"/>
      <c r="BC16" s="822"/>
      <c r="BD16" s="820">
        <f>'SAME1 Flight Tests 8-27-09'!AB56</f>
        <v>5.1761459999999992</v>
      </c>
      <c r="BE16" s="820">
        <f>'SAME1 Flight Tests 8-27-09'!AD56</f>
        <v>4.699187499999999</v>
      </c>
      <c r="BF16" s="826">
        <f>'SAME1 Flight Tests 8-27-09'!AE56</f>
        <v>5762</v>
      </c>
      <c r="BG16" s="806"/>
      <c r="BH16" s="806"/>
      <c r="BI16" s="805">
        <f>'SAME1 Flight Tests 8-27-09'!AF56</f>
        <v>1.2407999999999999</v>
      </c>
      <c r="BJ16" s="805">
        <f>'SAME1 Flight Tests 8-27-09'!AG56</f>
        <v>50.4482</v>
      </c>
      <c r="BK16" s="805">
        <f>'SAME1 Flight Tests 8-27-09'!AH56</f>
        <v>0.47695850000000029</v>
      </c>
      <c r="BL16" s="805">
        <f>'SAME1 Flight Tests 8-27-09'!AK56</f>
        <v>0</v>
      </c>
      <c r="BM16" s="805">
        <f>'SAME1 Flight Tests 8-27-09'!AL56</f>
        <v>0</v>
      </c>
      <c r="BN16" s="806"/>
      <c r="BO16" s="805"/>
      <c r="BP16" s="806"/>
      <c r="BQ16" s="805">
        <f>'SAME1 Flight Tests 8-27-09'!AM56</f>
        <v>0</v>
      </c>
      <c r="BR16" s="816">
        <f>'SAME1 Flight Tests 8-27-09'!AP56</f>
        <v>0</v>
      </c>
      <c r="BS16" s="816">
        <f>'SAME1 Flight Tests 8-27-09'!AQ56</f>
        <v>0</v>
      </c>
      <c r="BT16" s="816"/>
      <c r="BU16" s="816">
        <f>'SAME1 Flight Tests 8-27-09'!AS56</f>
        <v>0</v>
      </c>
      <c r="BV16" s="816">
        <f>'SAME1 Flight Tests 8-27-09'!AT56</f>
        <v>0</v>
      </c>
      <c r="BW16" s="807">
        <f>'SAME1 Flight Tests 8-27-09'!BB56</f>
        <v>60566.650796493203</v>
      </c>
      <c r="BX16" s="807">
        <f>'SAME1 Flight Tests 8-27-09'!BC56</f>
        <v>59566.716140052471</v>
      </c>
      <c r="BY16" s="807">
        <f>'SAME1 Flight Tests 8-27-09'!BD56</f>
        <v>56720.728206142747</v>
      </c>
      <c r="BZ16" s="806"/>
      <c r="CA16" s="805">
        <f>'SAME1 Flight Tests 8-27-09'!BG56</f>
        <v>0</v>
      </c>
      <c r="CB16" s="805">
        <f>'SAME1 Flight Tests 8-27-09'!BF56</f>
        <v>0</v>
      </c>
      <c r="CC16" s="783"/>
      <c r="CD16" s="805"/>
      <c r="CE16" s="805">
        <f>'SAME1 Flight Tests 8-27-09'!BH56</f>
        <v>176.76435508982723</v>
      </c>
      <c r="CF16" s="818" t="str">
        <f>'SAME1 Flight Tests 8-27-09'!BI56</f>
        <v>NA</v>
      </c>
      <c r="CG16" s="818">
        <f>'SAME1 Flight Tests 8-27-09'!BJ56</f>
        <v>0</v>
      </c>
      <c r="CH16" s="818">
        <f>'SAME1 Flight Tests 8-27-09'!BK56</f>
        <v>0</v>
      </c>
      <c r="CI16" s="818">
        <f>'SAME1 Flight Tests 8-27-09'!BL56</f>
        <v>0</v>
      </c>
      <c r="CJ16" s="818">
        <f>'SAME1 Flight Tests 8-27-09'!BM56</f>
        <v>0</v>
      </c>
      <c r="CK16" s="818">
        <f>'SAME1 Flight Tests 8-27-09'!BN56</f>
        <v>0</v>
      </c>
      <c r="CL16" s="2014"/>
      <c r="CZ16" s="2018"/>
    </row>
    <row r="17" spans="1:104" s="2" customFormat="1" ht="16.5" hidden="1" customHeight="1" x14ac:dyDescent="0.25">
      <c r="A17" s="778">
        <v>1</v>
      </c>
      <c r="B17" s="779">
        <f>'SAME1 Flight Tests 8-27-09'!A57</f>
        <v>5</v>
      </c>
      <c r="C17" s="779" t="str">
        <f>'SAME1 Flight Tests 8-27-09'!B57</f>
        <v>DBP</v>
      </c>
      <c r="D17" s="782"/>
      <c r="E17" s="779" t="str">
        <f>'SAME1 Flight Tests 8-27-09'!C57</f>
        <v>43 D</v>
      </c>
      <c r="F17" s="779">
        <f>'SAME1 Flight Tests 8-27-09'!D57</f>
        <v>5</v>
      </c>
      <c r="G17" s="779">
        <f>'SAME1 Flight Tests 8-27-09'!E57</f>
        <v>43</v>
      </c>
      <c r="H17" s="779" t="str">
        <f>'SAME1 Flight Tests 8-27-09'!F57</f>
        <v>low tempng</v>
      </c>
      <c r="I17" s="779">
        <f>'SAME1 Flight Tests 8-27-09'!G57</f>
        <v>277</v>
      </c>
      <c r="J17" s="791">
        <f>'SAME1 Flight Tests 8-27-09'!H57</f>
        <v>39359</v>
      </c>
      <c r="K17" s="779">
        <f>'SAME1 Flight Tests 8-27-09'!I57</f>
        <v>0</v>
      </c>
      <c r="L17" s="779" t="str">
        <f>'SAME1 Flight Tests 8-27-09'!J57</f>
        <v>n</v>
      </c>
      <c r="M17" s="779" t="str">
        <f>'SAME1 Flight Tests 8-27-09'!K57</f>
        <v>n</v>
      </c>
      <c r="N17" s="779">
        <f>'SAME1 Flight Tests 8-27-09'!L57</f>
        <v>8</v>
      </c>
      <c r="O17" s="804">
        <f>'SAME1 Flight Tests 8-27-09'!M57</f>
        <v>1.18</v>
      </c>
      <c r="P17" s="805">
        <f>'SAME1 Flight Tests 8-27-09'!N57</f>
        <v>60</v>
      </c>
      <c r="Q17" s="805">
        <f>'SAME1 Flight Tests 8-27-09'!O57</f>
        <v>11</v>
      </c>
      <c r="R17" s="805">
        <f>'SAME1 Flight Tests 8-27-09'!P57</f>
        <v>8</v>
      </c>
      <c r="S17" s="806"/>
      <c r="T17" s="806"/>
      <c r="U17" s="805">
        <f>'SAME1 Flight Tests 8-27-09'!Q57</f>
        <v>60</v>
      </c>
      <c r="V17" s="806"/>
      <c r="W17" s="806"/>
      <c r="X17" s="806"/>
      <c r="Y17" s="806"/>
      <c r="Z17" s="806"/>
      <c r="AA17" s="805" t="str">
        <f>'SAME1 Flight Tests 8-27-09'!R57</f>
        <v>y</v>
      </c>
      <c r="AB17" s="805" t="str">
        <f>'SAME1 Flight Tests 8-27-09'!S57</f>
        <v>y</v>
      </c>
      <c r="AC17" s="805">
        <f>'SAME1 Flight Tests 8-27-09'!T57</f>
        <v>1</v>
      </c>
      <c r="AD17" s="806"/>
      <c r="AE17" s="805">
        <f>'SAME1 Flight Tests 8-27-09'!U57</f>
        <v>10</v>
      </c>
      <c r="AF17" s="806"/>
      <c r="AG17" s="816">
        <f>'SAME1 Flight Tests 8-27-09'!V57</f>
        <v>0.13253466028642899</v>
      </c>
      <c r="AH17" s="818">
        <f>'SAME1 Flight Tests 8-27-09'!W57</f>
        <v>0.37166499916549534</v>
      </c>
      <c r="AI17" s="806"/>
      <c r="AJ17" s="806"/>
      <c r="AK17" s="806"/>
      <c r="AL17" s="806"/>
      <c r="AM17" s="806"/>
      <c r="AN17" s="806"/>
      <c r="AO17" s="806"/>
      <c r="AP17" s="806"/>
      <c r="AQ17" s="806"/>
      <c r="AR17" s="806"/>
      <c r="AS17" s="806"/>
      <c r="AT17" s="806"/>
      <c r="AU17" s="805" t="str">
        <f>'SAME1 Flight Tests 8-27-09'!X57</f>
        <v>n/a</v>
      </c>
      <c r="AV17" s="820">
        <f>'SAME1 Flight Tests 8-27-09'!Y57</f>
        <v>2.9458624999999996</v>
      </c>
      <c r="AW17" s="820">
        <f>'SAME1 Flight Tests 8-27-09'!Z57</f>
        <v>6.2579499999999992</v>
      </c>
      <c r="AX17" s="820">
        <f>'SAME1 Flight Tests 8-27-09'!AA57</f>
        <v>-4.8828149999999998E-4</v>
      </c>
      <c r="AY17" s="822"/>
      <c r="AZ17" s="822"/>
      <c r="BA17" s="820">
        <f>'SAME1 Flight Tests 8-27-09'!AC57</f>
        <v>4.8381359999999995</v>
      </c>
      <c r="BB17" s="822"/>
      <c r="BC17" s="822"/>
      <c r="BD17" s="820">
        <f>'SAME1 Flight Tests 8-27-09'!AB57</f>
        <v>5.4415284999999995</v>
      </c>
      <c r="BE17" s="820">
        <f>'SAME1 Flight Tests 8-27-09'!AD57</f>
        <v>4.6604760000000001</v>
      </c>
      <c r="BF17" s="826">
        <f>'SAME1 Flight Tests 8-27-09'!AE57</f>
        <v>7059</v>
      </c>
      <c r="BG17" s="806"/>
      <c r="BH17" s="806"/>
      <c r="BI17" s="805">
        <f>'SAME1 Flight Tests 8-27-09'!AF57</f>
        <v>1.02735</v>
      </c>
      <c r="BJ17" s="805">
        <f>'SAME1 Flight Tests 8-27-09'!AG57</f>
        <v>91.588499999999982</v>
      </c>
      <c r="BK17" s="805">
        <f>'SAME1 Flight Tests 8-27-09'!AH57</f>
        <v>0.78105249999999948</v>
      </c>
      <c r="BL17" s="805">
        <f>'SAME1 Flight Tests 8-27-09'!AK57</f>
        <v>0</v>
      </c>
      <c r="BM17" s="805">
        <f>'SAME1 Flight Tests 8-27-09'!AL57</f>
        <v>0</v>
      </c>
      <c r="BN17" s="806"/>
      <c r="BO17" s="805"/>
      <c r="BP17" s="806"/>
      <c r="BQ17" s="805">
        <f>'SAME1 Flight Tests 8-27-09'!AM57</f>
        <v>0</v>
      </c>
      <c r="BR17" s="816">
        <f>'SAME1 Flight Tests 8-27-09'!AP57</f>
        <v>0</v>
      </c>
      <c r="BS17" s="816">
        <f>'SAME1 Flight Tests 8-27-09'!AQ57</f>
        <v>0</v>
      </c>
      <c r="BT17" s="816"/>
      <c r="BU17" s="816">
        <f>'SAME1 Flight Tests 8-27-09'!AS57</f>
        <v>0</v>
      </c>
      <c r="BV17" s="816">
        <f>'SAME1 Flight Tests 8-27-09'!AT57</f>
        <v>0</v>
      </c>
      <c r="BW17" s="807">
        <f>'SAME1 Flight Tests 8-27-09'!BB57</f>
        <v>74338.088924870041</v>
      </c>
      <c r="BX17" s="807">
        <f>'SAME1 Flight Tests 8-27-09'!BC57</f>
        <v>73113.073523999657</v>
      </c>
      <c r="BY17" s="807">
        <f>'SAME1 Flight Tests 8-27-09'!BD57</f>
        <v>69557.386430664614</v>
      </c>
      <c r="BZ17" s="806"/>
      <c r="CA17" s="805">
        <f>'SAME1 Flight Tests 8-27-09'!BG57</f>
        <v>0</v>
      </c>
      <c r="CB17" s="805">
        <f>'SAME1 Flight Tests 8-27-09'!BF57</f>
        <v>0</v>
      </c>
      <c r="CC17" s="783"/>
      <c r="CD17" s="805"/>
      <c r="CE17" s="805">
        <f>'SAME1 Flight Tests 8-27-09'!BH57</f>
        <v>197.50144008901975</v>
      </c>
      <c r="CF17" s="818" t="str">
        <f>'SAME1 Flight Tests 8-27-09'!BI57</f>
        <v>NA</v>
      </c>
      <c r="CG17" s="818">
        <f>'SAME1 Flight Tests 8-27-09'!BJ57</f>
        <v>0</v>
      </c>
      <c r="CH17" s="818">
        <f>'SAME1 Flight Tests 8-27-09'!BK57</f>
        <v>0</v>
      </c>
      <c r="CI17" s="818">
        <f>'SAME1 Flight Tests 8-27-09'!BL57</f>
        <v>0</v>
      </c>
      <c r="CJ17" s="818">
        <f>'SAME1 Flight Tests 8-27-09'!BM57</f>
        <v>0</v>
      </c>
      <c r="CK17" s="818">
        <f>'SAME1 Flight Tests 8-27-09'!BN57</f>
        <v>0</v>
      </c>
      <c r="CL17" s="2014"/>
      <c r="CZ17" s="2018"/>
    </row>
    <row r="18" spans="1:104" s="2" customFormat="1" ht="16.5" hidden="1" customHeight="1" x14ac:dyDescent="0.25">
      <c r="A18" s="778">
        <v>1</v>
      </c>
      <c r="B18" s="779">
        <f>'SAME1 Flight Tests 8-27-09'!A58</f>
        <v>5</v>
      </c>
      <c r="C18" s="779" t="str">
        <f>'SAME1 Flight Tests 8-27-09'!B58</f>
        <v>DBP</v>
      </c>
      <c r="D18" s="782"/>
      <c r="E18" s="779" t="str">
        <f>'SAME1 Flight Tests 8-27-09'!C58</f>
        <v>43 D a</v>
      </c>
      <c r="F18" s="779">
        <f>'SAME1 Flight Tests 8-27-09'!D58</f>
        <v>5</v>
      </c>
      <c r="G18" s="779" t="str">
        <f>'SAME1 Flight Tests 8-27-09'!E58</f>
        <v>43a</v>
      </c>
      <c r="H18" s="779" t="str">
        <f>'SAME1 Flight Tests 8-27-09'!F58</f>
        <v xml:space="preserve">     Aging</v>
      </c>
      <c r="I18" s="779">
        <f>'SAME1 Flight Tests 8-27-09'!G58</f>
        <v>277</v>
      </c>
      <c r="J18" s="791">
        <f>'SAME1 Flight Tests 8-27-09'!H58</f>
        <v>39359</v>
      </c>
      <c r="K18" s="779">
        <f>'SAME1 Flight Tests 8-27-09'!I58</f>
        <v>0</v>
      </c>
      <c r="L18" s="779" t="str">
        <f>'SAME1 Flight Tests 8-27-09'!J58</f>
        <v>n</v>
      </c>
      <c r="M18" s="779" t="str">
        <f>'SAME1 Flight Tests 8-27-09'!K58</f>
        <v>n</v>
      </c>
      <c r="N18" s="779">
        <f>'SAME1 Flight Tests 8-27-09'!L58</f>
        <v>8</v>
      </c>
      <c r="O18" s="804">
        <f>'SAME1 Flight Tests 8-27-09'!M58</f>
        <v>1.18</v>
      </c>
      <c r="P18" s="805">
        <f>'SAME1 Flight Tests 8-27-09'!N58</f>
        <v>60</v>
      </c>
      <c r="Q18" s="805">
        <f>'SAME1 Flight Tests 8-27-09'!O58</f>
        <v>720</v>
      </c>
      <c r="R18" s="805">
        <f>'SAME1 Flight Tests 8-27-09'!P58</f>
        <v>8</v>
      </c>
      <c r="S18" s="806"/>
      <c r="T18" s="806"/>
      <c r="U18" s="805">
        <f>'SAME1 Flight Tests 8-27-09'!Q58</f>
        <v>879</v>
      </c>
      <c r="V18" s="806"/>
      <c r="W18" s="806"/>
      <c r="X18" s="806"/>
      <c r="Y18" s="806"/>
      <c r="Z18" s="806"/>
      <c r="AA18" s="805" t="str">
        <f>'SAME1 Flight Tests 8-27-09'!R58</f>
        <v>y</v>
      </c>
      <c r="AB18" s="805" t="str">
        <f>'SAME1 Flight Tests 8-27-09'!S58</f>
        <v>y</v>
      </c>
      <c r="AC18" s="805">
        <f>'SAME1 Flight Tests 8-27-09'!T58</f>
        <v>1</v>
      </c>
      <c r="AD18" s="806"/>
      <c r="AE18" s="805">
        <f>'SAME1 Flight Tests 8-27-09'!U58</f>
        <v>10</v>
      </c>
      <c r="AF18" s="806"/>
      <c r="AG18" s="816">
        <f>'SAME1 Flight Tests 8-27-09'!V58</f>
        <v>0.13253466028642899</v>
      </c>
      <c r="AH18" s="818">
        <f>'SAME1 Flight Tests 8-27-09'!W58</f>
        <v>0</v>
      </c>
      <c r="AI18" s="806"/>
      <c r="AJ18" s="806"/>
      <c r="AK18" s="806"/>
      <c r="AL18" s="806"/>
      <c r="AM18" s="806"/>
      <c r="AN18" s="806"/>
      <c r="AO18" s="806"/>
      <c r="AP18" s="806"/>
      <c r="AQ18" s="806"/>
      <c r="AR18" s="806"/>
      <c r="AS18" s="806"/>
      <c r="AT18" s="806"/>
      <c r="AU18" s="805" t="str">
        <f>'SAME1 Flight Tests 8-27-09'!X58</f>
        <v>n/a</v>
      </c>
      <c r="AV18" s="820">
        <f>'SAME1 Flight Tests 8-27-09'!Y58</f>
        <v>2.9606769999999996</v>
      </c>
      <c r="AW18" s="820">
        <f>'SAME1 Flight Tests 8-27-09'!Z58</f>
        <v>6.2573239999999988</v>
      </c>
      <c r="AX18" s="820">
        <f>'SAME1 Flight Tests 8-27-09'!AA58</f>
        <v>-7.7819744999999994E-4</v>
      </c>
      <c r="AY18" s="822"/>
      <c r="AZ18" s="822"/>
      <c r="BA18" s="820">
        <f>'SAME1 Flight Tests 8-27-09'!AC58</f>
        <v>4.8957829999999998</v>
      </c>
      <c r="BB18" s="822"/>
      <c r="BC18" s="822"/>
      <c r="BD18" s="820">
        <f>'SAME1 Flight Tests 8-27-09'!AB58</f>
        <v>5.3406210000000005</v>
      </c>
      <c r="BE18" s="820">
        <f>'SAME1 Flight Tests 8-27-09'!AD58</f>
        <v>4.6857304999999991</v>
      </c>
      <c r="BF18" s="826">
        <f>'SAME1 Flight Tests 8-27-09'!AE58</f>
        <v>6318</v>
      </c>
      <c r="BG18" s="806"/>
      <c r="BH18" s="806"/>
      <c r="BI18" s="805">
        <f>'SAME1 Flight Tests 8-27-09'!AF58</f>
        <v>0.84245000000000003</v>
      </c>
      <c r="BJ18" s="805">
        <f>'SAME1 Flight Tests 8-27-09'!AG58</f>
        <v>80.297600000000003</v>
      </c>
      <c r="BK18" s="805">
        <f>'SAME1 Flight Tests 8-27-09'!AH58</f>
        <v>0.65489050000000137</v>
      </c>
      <c r="BL18" s="805">
        <f>'SAME1 Flight Tests 8-27-09'!AK58</f>
        <v>0</v>
      </c>
      <c r="BM18" s="805">
        <f>'SAME1 Flight Tests 8-27-09'!AL58</f>
        <v>0</v>
      </c>
      <c r="BN18" s="806"/>
      <c r="BO18" s="805"/>
      <c r="BP18" s="806"/>
      <c r="BQ18" s="805">
        <f>'SAME1 Flight Tests 8-27-09'!AM58</f>
        <v>0</v>
      </c>
      <c r="BR18" s="816">
        <f>'SAME1 Flight Tests 8-27-09'!AP58</f>
        <v>0</v>
      </c>
      <c r="BS18" s="816">
        <f>'SAME1 Flight Tests 8-27-09'!AQ58</f>
        <v>0</v>
      </c>
      <c r="BT18" s="816"/>
      <c r="BU18" s="816">
        <f>'SAME1 Flight Tests 8-27-09'!AS58</f>
        <v>0</v>
      </c>
      <c r="BV18" s="816">
        <f>'SAME1 Flight Tests 8-27-09'!AT58</f>
        <v>0</v>
      </c>
      <c r="BW18" s="807">
        <f>'SAME1 Flight Tests 8-27-09'!BB58</f>
        <v>66463.995372703139</v>
      </c>
      <c r="BX18" s="807">
        <f>'SAME1 Flight Tests 8-27-09'!BC58</f>
        <v>65367.572748719715</v>
      </c>
      <c r="BY18" s="807">
        <f>'SAME1 Flight Tests 8-27-09'!BD58</f>
        <v>62220.4584534963</v>
      </c>
      <c r="BZ18" s="806"/>
      <c r="CA18" s="805">
        <f>'SAME1 Flight Tests 8-27-09'!BG58</f>
        <v>0</v>
      </c>
      <c r="CB18" s="805">
        <f>'SAME1 Flight Tests 8-27-09'!BF58</f>
        <v>0</v>
      </c>
      <c r="CC18" s="783"/>
      <c r="CD18" s="805"/>
      <c r="CE18" s="805">
        <f>'SAME1 Flight Tests 8-27-09'!BH58</f>
        <v>197.50144008901975</v>
      </c>
      <c r="CF18" s="818" t="str">
        <f>'SAME1 Flight Tests 8-27-09'!BI58</f>
        <v>NA</v>
      </c>
      <c r="CG18" s="818">
        <f>'SAME1 Flight Tests 8-27-09'!BJ58</f>
        <v>0</v>
      </c>
      <c r="CH18" s="818">
        <f>'SAME1 Flight Tests 8-27-09'!BK58</f>
        <v>0</v>
      </c>
      <c r="CI18" s="818">
        <f>'SAME1 Flight Tests 8-27-09'!BL58</f>
        <v>0</v>
      </c>
      <c r="CJ18" s="818">
        <f>'SAME1 Flight Tests 8-27-09'!BM58</f>
        <v>0</v>
      </c>
      <c r="CK18" s="818">
        <f>'SAME1 Flight Tests 8-27-09'!BN58</f>
        <v>0</v>
      </c>
      <c r="CL18" s="2014"/>
      <c r="CZ18" s="2018"/>
    </row>
    <row r="19" spans="1:104" s="2" customFormat="1" ht="16.5" hidden="1" customHeight="1" x14ac:dyDescent="0.25">
      <c r="A19" s="778">
        <v>1</v>
      </c>
      <c r="B19" s="779">
        <f>'SAME1 Flight Tests 8-27-09'!A59</f>
        <v>5</v>
      </c>
      <c r="C19" s="779" t="str">
        <f>'SAME1 Flight Tests 8-27-09'!B59</f>
        <v>DBP</v>
      </c>
      <c r="D19" s="782"/>
      <c r="E19" s="779" t="str">
        <f>'SAME1 Flight Tests 8-27-09'!C59</f>
        <v>44 D</v>
      </c>
      <c r="F19" s="779">
        <f>'SAME1 Flight Tests 8-27-09'!D59</f>
        <v>5</v>
      </c>
      <c r="G19" s="779">
        <f>'SAME1 Flight Tests 8-27-09'!E59</f>
        <v>44</v>
      </c>
      <c r="H19" s="779" t="str">
        <f>'SAME1 Flight Tests 8-27-09'!F59</f>
        <v>low temp aging</v>
      </c>
      <c r="I19" s="779">
        <f>'SAME1 Flight Tests 8-27-09'!G59</f>
        <v>277</v>
      </c>
      <c r="J19" s="791">
        <f>'SAME1 Flight Tests 8-27-09'!H59</f>
        <v>39359</v>
      </c>
      <c r="K19" s="779">
        <f>'SAME1 Flight Tests 8-27-09'!I59</f>
        <v>0</v>
      </c>
      <c r="L19" s="779" t="str">
        <f>'SAME1 Flight Tests 8-27-09'!J59</f>
        <v>n</v>
      </c>
      <c r="M19" s="779" t="str">
        <f>'SAME1 Flight Tests 8-27-09'!K59</f>
        <v>n</v>
      </c>
      <c r="N19" s="779">
        <f>'SAME1 Flight Tests 8-27-09'!L59</f>
        <v>7.5</v>
      </c>
      <c r="O19" s="804">
        <f>'SAME1 Flight Tests 8-27-09'!M59</f>
        <v>1.1599999999999999</v>
      </c>
      <c r="P19" s="805">
        <f>'SAME1 Flight Tests 8-27-09'!N59</f>
        <v>74</v>
      </c>
      <c r="Q19" s="805">
        <f>'SAME1 Flight Tests 8-27-09'!O59</f>
        <v>11</v>
      </c>
      <c r="R19" s="805">
        <f>'SAME1 Flight Tests 8-27-09'!P59</f>
        <v>8</v>
      </c>
      <c r="S19" s="806"/>
      <c r="T19" s="806"/>
      <c r="U19" s="805">
        <f>'SAME1 Flight Tests 8-27-09'!Q59</f>
        <v>62</v>
      </c>
      <c r="V19" s="806"/>
      <c r="W19" s="806"/>
      <c r="X19" s="806"/>
      <c r="Y19" s="806"/>
      <c r="Z19" s="806"/>
      <c r="AA19" s="805" t="str">
        <f>'SAME1 Flight Tests 8-27-09'!R59</f>
        <v>y</v>
      </c>
      <c r="AB19" s="805" t="str">
        <f>'SAME1 Flight Tests 8-27-09'!S59</f>
        <v>y</v>
      </c>
      <c r="AC19" s="805">
        <f>'SAME1 Flight Tests 8-27-09'!T59</f>
        <v>1</v>
      </c>
      <c r="AD19" s="806"/>
      <c r="AE19" s="805">
        <f>'SAME1 Flight Tests 8-27-09'!U59</f>
        <v>10</v>
      </c>
      <c r="AF19" s="806"/>
      <c r="AG19" s="816">
        <f>'SAME1 Flight Tests 8-27-09'!V59</f>
        <v>0.13253466028642899</v>
      </c>
      <c r="AH19" s="818">
        <f>'SAME1 Flight Tests 8-27-09'!W59</f>
        <v>0</v>
      </c>
      <c r="AI19" s="806"/>
      <c r="AJ19" s="806"/>
      <c r="AK19" s="806"/>
      <c r="AL19" s="806"/>
      <c r="AM19" s="806"/>
      <c r="AN19" s="806"/>
      <c r="AO19" s="806"/>
      <c r="AP19" s="806"/>
      <c r="AQ19" s="806"/>
      <c r="AR19" s="806"/>
      <c r="AS19" s="806"/>
      <c r="AT19" s="806"/>
      <c r="AU19" s="805" t="str">
        <f>'SAME1 Flight Tests 8-27-09'!X59</f>
        <v>n/a</v>
      </c>
      <c r="AV19" s="820">
        <f>'SAME1 Flight Tests 8-27-09'!Y59</f>
        <v>3.1862650000000001</v>
      </c>
      <c r="AW19" s="820">
        <f>'SAME1 Flight Tests 8-27-09'!Z59</f>
        <v>6.2593695</v>
      </c>
      <c r="AX19" s="820">
        <f>'SAME1 Flight Tests 8-27-09'!AA59</f>
        <v>-5.6457510000000003E-4</v>
      </c>
      <c r="AY19" s="822"/>
      <c r="AZ19" s="822"/>
      <c r="BA19" s="820">
        <f>'SAME1 Flight Tests 8-27-09'!AC59</f>
        <v>4.8722225000000003</v>
      </c>
      <c r="BB19" s="822"/>
      <c r="BC19" s="822"/>
      <c r="BD19" s="820">
        <f>'SAME1 Flight Tests 8-27-09'!AB59</f>
        <v>5.1195819999999994</v>
      </c>
      <c r="BE19" s="820">
        <f>'SAME1 Flight Tests 8-27-09'!AD59</f>
        <v>4.6912835000000008</v>
      </c>
      <c r="BF19" s="826">
        <f>'SAME1 Flight Tests 8-27-09'!AE59</f>
        <v>2670</v>
      </c>
      <c r="BG19" s="806"/>
      <c r="BH19" s="806"/>
      <c r="BI19" s="805">
        <f>'SAME1 Flight Tests 8-27-09'!AF59</f>
        <v>2.6500000000000004E-3</v>
      </c>
      <c r="BJ19" s="805">
        <f>'SAME1 Flight Tests 8-27-09'!AG59</f>
        <v>47.521349999999998</v>
      </c>
      <c r="BK19" s="805">
        <f>'SAME1 Flight Tests 8-27-09'!AH59</f>
        <v>0.42829849999999858</v>
      </c>
      <c r="BL19" s="805">
        <f>'SAME1 Flight Tests 8-27-09'!AK59</f>
        <v>0</v>
      </c>
      <c r="BM19" s="805">
        <f>'SAME1 Flight Tests 8-27-09'!AL59</f>
        <v>0</v>
      </c>
      <c r="BN19" s="806"/>
      <c r="BO19" s="805"/>
      <c r="BP19" s="806"/>
      <c r="BQ19" s="805">
        <f>'SAME1 Flight Tests 8-27-09'!AM59</f>
        <v>0</v>
      </c>
      <c r="BR19" s="816">
        <f>'SAME1 Flight Tests 8-27-09'!AP59</f>
        <v>0</v>
      </c>
      <c r="BS19" s="816">
        <f>'SAME1 Flight Tests 8-27-09'!AQ59</f>
        <v>0</v>
      </c>
      <c r="BT19" s="816"/>
      <c r="BU19" s="816">
        <f>'SAME1 Flight Tests 8-27-09'!AS59</f>
        <v>0</v>
      </c>
      <c r="BV19" s="816">
        <f>'SAME1 Flight Tests 8-27-09'!AT59</f>
        <v>0</v>
      </c>
      <c r="BW19" s="807">
        <f>'SAME1 Flight Tests 8-27-09'!BB59</f>
        <v>27940.840471442963</v>
      </c>
      <c r="BX19" s="807">
        <f>'SAME1 Flight Tests 8-27-09'!BC59</f>
        <v>27477.489979826034</v>
      </c>
      <c r="BY19" s="807">
        <f>'SAME1 Flight Tests 8-27-09'!BD59</f>
        <v>26221.004320602202</v>
      </c>
      <c r="BZ19" s="806"/>
      <c r="CA19" s="805">
        <f>'SAME1 Flight Tests 8-27-09'!BG59</f>
        <v>0</v>
      </c>
      <c r="CB19" s="805">
        <f>'SAME1 Flight Tests 8-27-09'!BF59</f>
        <v>0</v>
      </c>
      <c r="CC19" s="783"/>
      <c r="CD19" s="805"/>
      <c r="CE19" s="805">
        <f>'SAME1 Flight Tests 8-27-09'!BH59</f>
        <v>178.19628801490302</v>
      </c>
      <c r="CF19" s="818" t="str">
        <f>'SAME1 Flight Tests 8-27-09'!BI59</f>
        <v>NA</v>
      </c>
      <c r="CG19" s="818">
        <f>'SAME1 Flight Tests 8-27-09'!BJ59</f>
        <v>0</v>
      </c>
      <c r="CH19" s="818">
        <f>'SAME1 Flight Tests 8-27-09'!BK59</f>
        <v>0</v>
      </c>
      <c r="CI19" s="818">
        <f>'SAME1 Flight Tests 8-27-09'!BL59</f>
        <v>0</v>
      </c>
      <c r="CJ19" s="818">
        <f>'SAME1 Flight Tests 8-27-09'!BM59</f>
        <v>0</v>
      </c>
      <c r="CK19" s="818">
        <f>'SAME1 Flight Tests 8-27-09'!BN59</f>
        <v>0</v>
      </c>
      <c r="CL19" s="2014"/>
      <c r="CZ19" s="2018"/>
    </row>
    <row r="20" spans="1:104" s="2" customFormat="1" ht="16.5" hidden="1" customHeight="1" x14ac:dyDescent="0.25">
      <c r="A20" s="778">
        <v>1</v>
      </c>
      <c r="B20" s="779">
        <f>'SAME1 Flight Tests 8-27-09'!A60</f>
        <v>5</v>
      </c>
      <c r="C20" s="779" t="str">
        <f>'SAME1 Flight Tests 8-27-09'!B60</f>
        <v>DBP</v>
      </c>
      <c r="D20" s="782"/>
      <c r="E20" s="779" t="str">
        <f>'SAME1 Flight Tests 8-27-09'!C60</f>
        <v>44 D1</v>
      </c>
      <c r="F20" s="779">
        <f>'SAME1 Flight Tests 8-27-09'!D60</f>
        <v>5</v>
      </c>
      <c r="G20" s="779" t="str">
        <f>'SAME1 Flight Tests 8-27-09'!E60</f>
        <v>44a</v>
      </c>
      <c r="H20" s="779" t="str">
        <f>'SAME1 Flight Tests 8-27-09'!F60</f>
        <v xml:space="preserve">     Aging</v>
      </c>
      <c r="I20" s="779">
        <f>'SAME1 Flight Tests 8-27-09'!G60</f>
        <v>277</v>
      </c>
      <c r="J20" s="791">
        <f>'SAME1 Flight Tests 8-27-09'!H60</f>
        <v>39359</v>
      </c>
      <c r="K20" s="779">
        <f>'SAME1 Flight Tests 8-27-09'!I60</f>
        <v>0</v>
      </c>
      <c r="L20" s="779" t="str">
        <f>'SAME1 Flight Tests 8-27-09'!J60</f>
        <v>n</v>
      </c>
      <c r="M20" s="779" t="str">
        <f>'SAME1 Flight Tests 8-27-09'!K60</f>
        <v>n</v>
      </c>
      <c r="N20" s="779">
        <f>'SAME1 Flight Tests 8-27-09'!L60</f>
        <v>7.5</v>
      </c>
      <c r="O20" s="804">
        <f>'SAME1 Flight Tests 8-27-09'!M60</f>
        <v>1.1599999999999999</v>
      </c>
      <c r="P20" s="805">
        <f>'SAME1 Flight Tests 8-27-09'!N60</f>
        <v>74</v>
      </c>
      <c r="Q20" s="805">
        <f>'SAME1 Flight Tests 8-27-09'!O60</f>
        <v>1800</v>
      </c>
      <c r="R20" s="805">
        <f>'SAME1 Flight Tests 8-27-09'!P60</f>
        <v>8</v>
      </c>
      <c r="S20" s="806"/>
      <c r="T20" s="806"/>
      <c r="U20" s="805">
        <f>'SAME1 Flight Tests 8-27-09'!Q60</f>
        <v>1958</v>
      </c>
      <c r="V20" s="806"/>
      <c r="W20" s="806"/>
      <c r="X20" s="806"/>
      <c r="Y20" s="806"/>
      <c r="Z20" s="806"/>
      <c r="AA20" s="805" t="str">
        <f>'SAME1 Flight Tests 8-27-09'!R60</f>
        <v>y</v>
      </c>
      <c r="AB20" s="805" t="str">
        <f>'SAME1 Flight Tests 8-27-09'!S60</f>
        <v>y</v>
      </c>
      <c r="AC20" s="805">
        <f>'SAME1 Flight Tests 8-27-09'!T60</f>
        <v>1</v>
      </c>
      <c r="AD20" s="806"/>
      <c r="AE20" s="805">
        <f>'SAME1 Flight Tests 8-27-09'!U60</f>
        <v>10</v>
      </c>
      <c r="AF20" s="806"/>
      <c r="AG20" s="816">
        <f>'SAME1 Flight Tests 8-27-09'!V60</f>
        <v>0.13253466028642899</v>
      </c>
      <c r="AH20" s="818">
        <f>'SAME1 Flight Tests 8-27-09'!W60</f>
        <v>0.37602999417613525</v>
      </c>
      <c r="AI20" s="806"/>
      <c r="AJ20" s="806"/>
      <c r="AK20" s="806"/>
      <c r="AL20" s="806"/>
      <c r="AM20" s="806"/>
      <c r="AN20" s="806"/>
      <c r="AO20" s="806"/>
      <c r="AP20" s="806"/>
      <c r="AQ20" s="806"/>
      <c r="AR20" s="806"/>
      <c r="AS20" s="806"/>
      <c r="AT20" s="806"/>
      <c r="AU20" s="805" t="str">
        <f>'SAME1 Flight Tests 8-27-09'!X60</f>
        <v>n/a</v>
      </c>
      <c r="AV20" s="820">
        <f>'SAME1 Flight Tests 8-27-09'!Y60</f>
        <v>3.2127380000000003</v>
      </c>
      <c r="AW20" s="820">
        <f>'SAME1 Flight Tests 8-27-09'!Z60</f>
        <v>6.2593224999999988</v>
      </c>
      <c r="AX20" s="820">
        <f>'SAME1 Flight Tests 8-27-09'!AA60</f>
        <v>-6.7138674999999977E-4</v>
      </c>
      <c r="AY20" s="822"/>
      <c r="AZ20" s="822"/>
      <c r="BA20" s="820">
        <f>'SAME1 Flight Tests 8-27-09'!AC60</f>
        <v>4.8959057142857159</v>
      </c>
      <c r="BB20" s="822"/>
      <c r="BC20" s="822"/>
      <c r="BD20" s="820">
        <f>'SAME1 Flight Tests 8-27-09'!AB60</f>
        <v>5.0606080000000002</v>
      </c>
      <c r="BE20" s="820">
        <f>'SAME1 Flight Tests 8-27-09'!AD60</f>
        <v>4.7004780952380942</v>
      </c>
      <c r="BF20" s="826">
        <f>'SAME1 Flight Tests 8-27-09'!AE60</f>
        <v>2452</v>
      </c>
      <c r="BG20" s="806"/>
      <c r="BH20" s="806"/>
      <c r="BI20" s="805">
        <f>'SAME1 Flight Tests 8-27-09'!AF60</f>
        <v>6.3500000000000015E-3</v>
      </c>
      <c r="BJ20" s="805">
        <f>'SAME1 Flight Tests 8-27-09'!AG60</f>
        <v>42.271100000000004</v>
      </c>
      <c r="BK20" s="805">
        <f>'SAME1 Flight Tests 8-27-09'!AH60</f>
        <v>0.36012990476190598</v>
      </c>
      <c r="BL20" s="805">
        <f>'SAME1 Flight Tests 8-27-09'!AK60</f>
        <v>0</v>
      </c>
      <c r="BM20" s="805">
        <f>'SAME1 Flight Tests 8-27-09'!AL60</f>
        <v>0</v>
      </c>
      <c r="BN20" s="806"/>
      <c r="BO20" s="805"/>
      <c r="BP20" s="806"/>
      <c r="BQ20" s="805">
        <f>'SAME1 Flight Tests 8-27-09'!AM60</f>
        <v>0</v>
      </c>
      <c r="BR20" s="816">
        <f>'SAME1 Flight Tests 8-27-09'!AP60</f>
        <v>0</v>
      </c>
      <c r="BS20" s="816">
        <f>'SAME1 Flight Tests 8-27-09'!AQ60</f>
        <v>0</v>
      </c>
      <c r="BT20" s="816"/>
      <c r="BU20" s="816">
        <f>'SAME1 Flight Tests 8-27-09'!AS60</f>
        <v>0</v>
      </c>
      <c r="BV20" s="816">
        <f>'SAME1 Flight Tests 8-27-09'!AT60</f>
        <v>0</v>
      </c>
      <c r="BW20" s="807">
        <f>'SAME1 Flight Tests 8-27-09'!BB60</f>
        <v>25651.462045118446</v>
      </c>
      <c r="BX20" s="807">
        <f>'SAME1 Flight Tests 8-27-09'!BC60</f>
        <v>25225.94316667473</v>
      </c>
      <c r="BY20" s="807">
        <f>'SAME1 Flight Tests 8-27-09'!BD60</f>
        <v>24076.080152194998</v>
      </c>
      <c r="BZ20" s="806"/>
      <c r="CA20" s="805">
        <f>'SAME1 Flight Tests 8-27-09'!BG60</f>
        <v>0</v>
      </c>
      <c r="CB20" s="805">
        <f>'SAME1 Flight Tests 8-27-09'!BF60</f>
        <v>0</v>
      </c>
      <c r="CC20" s="783"/>
      <c r="CD20" s="805"/>
      <c r="CE20" s="805">
        <f>'SAME1 Flight Tests 8-27-09'!BH60</f>
        <v>178.19628801490302</v>
      </c>
      <c r="CF20" s="818" t="str">
        <f>'SAME1 Flight Tests 8-27-09'!BI60</f>
        <v>NA</v>
      </c>
      <c r="CG20" s="818">
        <f>'SAME1 Flight Tests 8-27-09'!BJ60</f>
        <v>0</v>
      </c>
      <c r="CH20" s="818">
        <f>'SAME1 Flight Tests 8-27-09'!BK60</f>
        <v>0</v>
      </c>
      <c r="CI20" s="818">
        <f>'SAME1 Flight Tests 8-27-09'!BL60</f>
        <v>0</v>
      </c>
      <c r="CJ20" s="818">
        <f>'SAME1 Flight Tests 8-27-09'!BM60</f>
        <v>0</v>
      </c>
      <c r="CK20" s="818">
        <f>'SAME1 Flight Tests 8-27-09'!BN60</f>
        <v>0</v>
      </c>
      <c r="CL20" s="2014"/>
      <c r="CZ20" s="2018"/>
    </row>
    <row r="21" spans="1:104" s="2" customFormat="1" ht="16.5" hidden="1" customHeight="1" x14ac:dyDescent="0.25">
      <c r="A21" s="778">
        <v>1</v>
      </c>
      <c r="B21" s="779">
        <f>'SAME1 Flight Tests 8-27-09'!A61</f>
        <v>5</v>
      </c>
      <c r="C21" s="779" t="str">
        <f>'SAME1 Flight Tests 8-27-09'!B61</f>
        <v>DBP</v>
      </c>
      <c r="D21" s="782"/>
      <c r="E21" s="779" t="str">
        <f>'SAME1 Flight Tests 8-27-09'!C61</f>
        <v>45 D</v>
      </c>
      <c r="F21" s="779">
        <f>'SAME1 Flight Tests 8-27-09'!D61</f>
        <v>5</v>
      </c>
      <c r="G21" s="779">
        <f>'SAME1 Flight Tests 8-27-09'!E61</f>
        <v>45</v>
      </c>
      <c r="H21" s="779" t="str">
        <f>'SAME1 Flight Tests 8-27-09'!F61</f>
        <v>high temp aging</v>
      </c>
      <c r="I21" s="779">
        <f>'SAME1 Flight Tests 8-27-09'!G61</f>
        <v>278</v>
      </c>
      <c r="J21" s="791">
        <f>'SAME1 Flight Tests 8-27-09'!H61</f>
        <v>39360</v>
      </c>
      <c r="K21" s="779">
        <f>'SAME1 Flight Tests 8-27-09'!I61</f>
        <v>0</v>
      </c>
      <c r="L21" s="779" t="str">
        <f>'SAME1 Flight Tests 8-27-09'!J61</f>
        <v>n</v>
      </c>
      <c r="M21" s="779" t="str">
        <f>'SAME1 Flight Tests 8-27-09'!K61</f>
        <v>n</v>
      </c>
      <c r="N21" s="779">
        <f>'SAME1 Flight Tests 8-27-09'!L61</f>
        <v>8</v>
      </c>
      <c r="O21" s="804">
        <f>'SAME1 Flight Tests 8-27-09'!M61</f>
        <v>1.19</v>
      </c>
      <c r="P21" s="805">
        <f>'SAME1 Flight Tests 8-27-09'!N61</f>
        <v>45</v>
      </c>
      <c r="Q21" s="805">
        <f>'SAME1 Flight Tests 8-27-09'!O61</f>
        <v>11</v>
      </c>
      <c r="R21" s="805">
        <f>'SAME1 Flight Tests 8-27-09'!P61</f>
        <v>8</v>
      </c>
      <c r="S21" s="806"/>
      <c r="T21" s="806"/>
      <c r="U21" s="805">
        <f>'SAME1 Flight Tests 8-27-09'!Q61</f>
        <v>86</v>
      </c>
      <c r="V21" s="806"/>
      <c r="W21" s="806"/>
      <c r="X21" s="806"/>
      <c r="Y21" s="806"/>
      <c r="Z21" s="806"/>
      <c r="AA21" s="805" t="str">
        <f>'SAME1 Flight Tests 8-27-09'!R61</f>
        <v>y</v>
      </c>
      <c r="AB21" s="805" t="str">
        <f>'SAME1 Flight Tests 8-27-09'!S61</f>
        <v>y</v>
      </c>
      <c r="AC21" s="805">
        <f>'SAME1 Flight Tests 8-27-09'!T61</f>
        <v>1</v>
      </c>
      <c r="AD21" s="806"/>
      <c r="AE21" s="805">
        <f>'SAME1 Flight Tests 8-27-09'!U61</f>
        <v>10</v>
      </c>
      <c r="AF21" s="806"/>
      <c r="AG21" s="816">
        <f>'SAME1 Flight Tests 8-27-09'!V61</f>
        <v>0.13253466028642899</v>
      </c>
      <c r="AH21" s="818">
        <f>'SAME1 Flight Tests 8-27-09'!W61</f>
        <v>0.37232466818376009</v>
      </c>
      <c r="AI21" s="806"/>
      <c r="AJ21" s="806"/>
      <c r="AK21" s="806"/>
      <c r="AL21" s="806"/>
      <c r="AM21" s="806"/>
      <c r="AN21" s="806"/>
      <c r="AO21" s="806"/>
      <c r="AP21" s="806"/>
      <c r="AQ21" s="806"/>
      <c r="AR21" s="806"/>
      <c r="AS21" s="806"/>
      <c r="AT21" s="806"/>
      <c r="AU21" s="805">
        <f>'SAME1 Flight Tests 8-27-09'!X61</f>
        <v>8.5399999999999991</v>
      </c>
      <c r="AV21" s="820">
        <f>'SAME1 Flight Tests 8-27-09'!Y61</f>
        <v>2.992845</v>
      </c>
      <c r="AW21" s="820">
        <f>'SAME1 Flight Tests 8-27-09'!Z61</f>
        <v>6.246277000000001</v>
      </c>
      <c r="AX21" s="820">
        <f>'SAME1 Flight Tests 8-27-09'!AA61</f>
        <v>-6.4086900000000018E-4</v>
      </c>
      <c r="AY21" s="822"/>
      <c r="AZ21" s="822"/>
      <c r="BA21" s="820">
        <f>'SAME1 Flight Tests 8-27-09'!AC61</f>
        <v>4.8697975000000016</v>
      </c>
      <c r="BB21" s="822"/>
      <c r="BC21" s="822"/>
      <c r="BD21" s="820">
        <f>'SAME1 Flight Tests 8-27-09'!AB61</f>
        <v>5.4054559999999992</v>
      </c>
      <c r="BE21" s="820">
        <f>'SAME1 Flight Tests 8-27-09'!AD61</f>
        <v>4.7024245000000002</v>
      </c>
      <c r="BF21" s="826">
        <f>'SAME1 Flight Tests 8-27-09'!AE61</f>
        <v>6791</v>
      </c>
      <c r="BG21" s="806"/>
      <c r="BH21" s="806"/>
      <c r="BI21" s="805">
        <f>'SAME1 Flight Tests 8-27-09'!AF61</f>
        <v>1.2176000000000002</v>
      </c>
      <c r="BJ21" s="805">
        <f>'SAME1 Flight Tests 8-27-09'!AG61</f>
        <v>77.623499999999979</v>
      </c>
      <c r="BK21" s="805">
        <f>'SAME1 Flight Tests 8-27-09'!AH61</f>
        <v>0.70303149999999892</v>
      </c>
      <c r="BL21" s="805">
        <f>'SAME1 Flight Tests 8-27-09'!AK61</f>
        <v>0</v>
      </c>
      <c r="BM21" s="805">
        <f>'SAME1 Flight Tests 8-27-09'!AL61</f>
        <v>0</v>
      </c>
      <c r="BN21" s="806"/>
      <c r="BO21" s="805"/>
      <c r="BP21" s="806"/>
      <c r="BQ21" s="805">
        <f>'SAME1 Flight Tests 8-27-09'!AM61</f>
        <v>0</v>
      </c>
      <c r="BR21" s="816">
        <f>'SAME1 Flight Tests 8-27-09'!AP61</f>
        <v>0</v>
      </c>
      <c r="BS21" s="816">
        <f>'SAME1 Flight Tests 8-27-09'!AQ61</f>
        <v>0</v>
      </c>
      <c r="BT21" s="816"/>
      <c r="BU21" s="816">
        <f>'SAME1 Flight Tests 8-27-09'!AS61</f>
        <v>0</v>
      </c>
      <c r="BV21" s="816">
        <f>'SAME1 Flight Tests 8-27-09'!AT61</f>
        <v>0</v>
      </c>
      <c r="BW21" s="807">
        <f>'SAME1 Flight Tests 8-27-09'!BB61</f>
        <v>71488.325706827716</v>
      </c>
      <c r="BX21" s="807">
        <f>'SAME1 Flight Tests 8-27-09'!BC61</f>
        <v>70309.818894628988</v>
      </c>
      <c r="BY21" s="807">
        <f>'SAME1 Flight Tests 8-27-09'!BD61</f>
        <v>66902.858179415722</v>
      </c>
      <c r="BZ21" s="806"/>
      <c r="CA21" s="805">
        <f>'SAME1 Flight Tests 8-27-09'!BG61</f>
        <v>0</v>
      </c>
      <c r="CB21" s="805">
        <f>'SAME1 Flight Tests 8-27-09'!BF61</f>
        <v>0</v>
      </c>
      <c r="CC21" s="783"/>
      <c r="CD21" s="805"/>
      <c r="CE21" s="805">
        <f>'SAME1 Flight Tests 8-27-09'!BH61</f>
        <v>203.61293584296271</v>
      </c>
      <c r="CF21" s="818" t="str">
        <f>'SAME1 Flight Tests 8-27-09'!BI61</f>
        <v>NA</v>
      </c>
      <c r="CG21" s="818">
        <f>'SAME1 Flight Tests 8-27-09'!BJ61</f>
        <v>0</v>
      </c>
      <c r="CH21" s="818">
        <f>'SAME1 Flight Tests 8-27-09'!BK61</f>
        <v>0</v>
      </c>
      <c r="CI21" s="818">
        <f>'SAME1 Flight Tests 8-27-09'!BL61</f>
        <v>0</v>
      </c>
      <c r="CJ21" s="818">
        <f>'SAME1 Flight Tests 8-27-09'!BM61</f>
        <v>0</v>
      </c>
      <c r="CK21" s="818">
        <f>'SAME1 Flight Tests 8-27-09'!BN61</f>
        <v>0</v>
      </c>
      <c r="CL21" s="2014"/>
      <c r="CZ21" s="2018"/>
    </row>
    <row r="22" spans="1:104" s="2" customFormat="1" ht="16.5" hidden="1" customHeight="1" x14ac:dyDescent="0.25">
      <c r="A22" s="778">
        <v>1</v>
      </c>
      <c r="B22" s="779">
        <f>'SAME1 Flight Tests 8-27-09'!A62</f>
        <v>5</v>
      </c>
      <c r="C22" s="779" t="str">
        <f>'SAME1 Flight Tests 8-27-09'!B62</f>
        <v>DBP</v>
      </c>
      <c r="D22" s="782"/>
      <c r="E22" s="779" t="str">
        <f>'SAME1 Flight Tests 8-27-09'!C62</f>
        <v xml:space="preserve">45 D a </v>
      </c>
      <c r="F22" s="779">
        <f>'SAME1 Flight Tests 8-27-09'!D62</f>
        <v>5</v>
      </c>
      <c r="G22" s="779" t="str">
        <f>'SAME1 Flight Tests 8-27-09'!E62</f>
        <v>45a</v>
      </c>
      <c r="H22" s="779" t="str">
        <f>'SAME1 Flight Tests 8-27-09'!F62</f>
        <v xml:space="preserve">     Aging</v>
      </c>
      <c r="I22" s="779">
        <f>'SAME1 Flight Tests 8-27-09'!G62</f>
        <v>278</v>
      </c>
      <c r="J22" s="791">
        <f>'SAME1 Flight Tests 8-27-09'!H62</f>
        <v>39360</v>
      </c>
      <c r="K22" s="779">
        <f>'SAME1 Flight Tests 8-27-09'!I62</f>
        <v>0</v>
      </c>
      <c r="L22" s="779" t="str">
        <f>'SAME1 Flight Tests 8-27-09'!J62</f>
        <v>n</v>
      </c>
      <c r="M22" s="779" t="str">
        <f>'SAME1 Flight Tests 8-27-09'!K62</f>
        <v>n</v>
      </c>
      <c r="N22" s="779">
        <f>'SAME1 Flight Tests 8-27-09'!L62</f>
        <v>8</v>
      </c>
      <c r="O22" s="804">
        <f>'SAME1 Flight Tests 8-27-09'!M62</f>
        <v>1.19</v>
      </c>
      <c r="P22" s="805">
        <f>'SAME1 Flight Tests 8-27-09'!N62</f>
        <v>45</v>
      </c>
      <c r="Q22" s="805">
        <f>'SAME1 Flight Tests 8-27-09'!O62</f>
        <v>360</v>
      </c>
      <c r="R22" s="805">
        <f>'SAME1 Flight Tests 8-27-09'!P62</f>
        <v>8</v>
      </c>
      <c r="S22" s="806"/>
      <c r="T22" s="806"/>
      <c r="U22" s="805">
        <f>'SAME1 Flight Tests 8-27-09'!Q62</f>
        <v>554.16666666666663</v>
      </c>
      <c r="V22" s="806"/>
      <c r="W22" s="806"/>
      <c r="X22" s="806"/>
      <c r="Y22" s="806"/>
      <c r="Z22" s="806"/>
      <c r="AA22" s="805" t="str">
        <f>'SAME1 Flight Tests 8-27-09'!R62</f>
        <v>y</v>
      </c>
      <c r="AB22" s="805" t="str">
        <f>'SAME1 Flight Tests 8-27-09'!S62</f>
        <v>y</v>
      </c>
      <c r="AC22" s="805">
        <f>'SAME1 Flight Tests 8-27-09'!T62</f>
        <v>1</v>
      </c>
      <c r="AD22" s="806"/>
      <c r="AE22" s="805">
        <f>'SAME1 Flight Tests 8-27-09'!U62</f>
        <v>10</v>
      </c>
      <c r="AF22" s="806"/>
      <c r="AG22" s="816">
        <f>'SAME1 Flight Tests 8-27-09'!V62</f>
        <v>0.13253466028642899</v>
      </c>
      <c r="AH22" s="818">
        <f>'SAME1 Flight Tests 8-27-09'!W62</f>
        <v>0.37661071405561064</v>
      </c>
      <c r="AI22" s="806"/>
      <c r="AJ22" s="806"/>
      <c r="AK22" s="806"/>
      <c r="AL22" s="806"/>
      <c r="AM22" s="806"/>
      <c r="AN22" s="806"/>
      <c r="AO22" s="806"/>
      <c r="AP22" s="806"/>
      <c r="AQ22" s="806"/>
      <c r="AR22" s="806"/>
      <c r="AS22" s="806"/>
      <c r="AT22" s="806"/>
      <c r="AU22" s="805">
        <f>'SAME1 Flight Tests 8-27-09'!X62</f>
        <v>8.5399999999999991</v>
      </c>
      <c r="AV22" s="820">
        <f>'SAME1 Flight Tests 8-27-09'!Y62</f>
        <v>3.2190433333333335</v>
      </c>
      <c r="AW22" s="820">
        <f>'SAME1 Flight Tests 8-27-09'!Z62</f>
        <v>4.8937483333333329</v>
      </c>
      <c r="AX22" s="820">
        <f>'SAME1 Flight Tests 8-27-09'!AA62</f>
        <v>-7.629393333333334E-4</v>
      </c>
      <c r="AY22" s="822"/>
      <c r="AZ22" s="822"/>
      <c r="BA22" s="820">
        <f>'SAME1 Flight Tests 8-27-09'!AC62</f>
        <v>4.90158</v>
      </c>
      <c r="BB22" s="822"/>
      <c r="BC22" s="822"/>
      <c r="BD22" s="820">
        <f>'SAME1 Flight Tests 8-27-09'!AB62</f>
        <v>5.0084433333333331</v>
      </c>
      <c r="BE22" s="820">
        <f>'SAME1 Flight Tests 8-27-09'!AD62</f>
        <v>4.7215783333333334</v>
      </c>
      <c r="BF22" s="826">
        <f>'SAME1 Flight Tests 8-27-09'!AE62</f>
        <v>3538</v>
      </c>
      <c r="BG22" s="806"/>
      <c r="BH22" s="806"/>
      <c r="BI22" s="805">
        <f>'SAME1 Flight Tests 8-27-09'!AF62</f>
        <v>0.73383333333333323</v>
      </c>
      <c r="BJ22" s="805">
        <f>'SAME1 Flight Tests 8-27-09'!AG62</f>
        <v>44.691000000000003</v>
      </c>
      <c r="BK22" s="805">
        <f>'SAME1 Flight Tests 8-27-09'!AH62</f>
        <v>0.2868649999999997</v>
      </c>
      <c r="BL22" s="805">
        <f>'SAME1 Flight Tests 8-27-09'!AK62</f>
        <v>0</v>
      </c>
      <c r="BM22" s="805">
        <f>'SAME1 Flight Tests 8-27-09'!AL62</f>
        <v>0</v>
      </c>
      <c r="BN22" s="806"/>
      <c r="BO22" s="805"/>
      <c r="BP22" s="806"/>
      <c r="BQ22" s="805">
        <f>'SAME1 Flight Tests 8-27-09'!AM62</f>
        <v>0</v>
      </c>
      <c r="BR22" s="816">
        <f>'SAME1 Flight Tests 8-27-09'!AP62</f>
        <v>0</v>
      </c>
      <c r="BS22" s="816">
        <f>'SAME1 Flight Tests 8-27-09'!AQ62</f>
        <v>0</v>
      </c>
      <c r="BT22" s="816"/>
      <c r="BU22" s="816">
        <f>'SAME1 Flight Tests 8-27-09'!AS62</f>
        <v>0</v>
      </c>
      <c r="BV22" s="816">
        <f>'SAME1 Flight Tests 8-27-09'!AT62</f>
        <v>0</v>
      </c>
      <c r="BW22" s="807">
        <f>'SAME1 Flight Tests 8-27-09'!BB62</f>
        <v>37070.572161138181</v>
      </c>
      <c r="BX22" s="807">
        <f>'SAME1 Flight Tests 8-27-09'!BC62</f>
        <v>36456.58937486825</v>
      </c>
      <c r="BY22" s="807">
        <f>'SAME1 Flight Tests 8-27-09'!BD62</f>
        <v>34768.457051470963</v>
      </c>
      <c r="BZ22" s="806"/>
      <c r="CA22" s="805">
        <f>'SAME1 Flight Tests 8-27-09'!BG62</f>
        <v>0</v>
      </c>
      <c r="CB22" s="805">
        <f>'SAME1 Flight Tests 8-27-09'!BF62</f>
        <v>0</v>
      </c>
      <c r="CC22" s="783"/>
      <c r="CD22" s="805"/>
      <c r="CE22" s="805">
        <f>'SAME1 Flight Tests 8-27-09'!BH62</f>
        <v>203.61293584296271</v>
      </c>
      <c r="CF22" s="818" t="str">
        <f>'SAME1 Flight Tests 8-27-09'!BI62</f>
        <v>NA</v>
      </c>
      <c r="CG22" s="818">
        <f>'SAME1 Flight Tests 8-27-09'!BJ62</f>
        <v>0</v>
      </c>
      <c r="CH22" s="818">
        <f>'SAME1 Flight Tests 8-27-09'!BK62</f>
        <v>0</v>
      </c>
      <c r="CI22" s="818">
        <f>'SAME1 Flight Tests 8-27-09'!BL62</f>
        <v>0</v>
      </c>
      <c r="CJ22" s="818">
        <f>'SAME1 Flight Tests 8-27-09'!BM62</f>
        <v>0</v>
      </c>
      <c r="CK22" s="818">
        <f>'SAME1 Flight Tests 8-27-09'!BN62</f>
        <v>0</v>
      </c>
      <c r="CL22" s="2014"/>
      <c r="CZ22" s="2018"/>
    </row>
    <row r="23" spans="1:104" s="2" customFormat="1" ht="16.5" customHeight="1" x14ac:dyDescent="0.25">
      <c r="A23" s="778">
        <v>1</v>
      </c>
      <c r="B23" s="779">
        <f>'SAME1 Flight Tests 8-27-09'!A34</f>
        <v>4</v>
      </c>
      <c r="C23" s="830" t="str">
        <f>'SAME1 Flight Tests 8-27-09'!B34</f>
        <v>Kapton</v>
      </c>
      <c r="D23" s="782"/>
      <c r="E23" s="779" t="str">
        <f>'SAME1 Flight Tests 8-27-09'!C34</f>
        <v>29 K</v>
      </c>
      <c r="F23" s="779">
        <f>'SAME1 Flight Tests 8-27-09'!D34</f>
        <v>4</v>
      </c>
      <c r="G23" s="779">
        <f>'SAME1 Flight Tests 8-27-09'!E34</f>
        <v>29</v>
      </c>
      <c r="H23" s="779" t="str">
        <f>'SAME1 Flight Tests 8-27-09'!F34</f>
        <v>Baseline</v>
      </c>
      <c r="I23" s="779">
        <f>'SAME1 Flight Tests 8-27-09'!G34</f>
        <v>271</v>
      </c>
      <c r="J23" s="791">
        <f>'SAME1 Flight Tests 8-27-09'!H34</f>
        <v>39353</v>
      </c>
      <c r="K23" s="779">
        <f>'SAME1 Flight Tests 8-27-09'!I34</f>
        <v>0</v>
      </c>
      <c r="L23" s="779" t="str">
        <f>'SAME1 Flight Tests 8-27-09'!J34</f>
        <v>n</v>
      </c>
      <c r="M23" s="779" t="str">
        <f>'SAME1 Flight Tests 8-27-09'!K34</f>
        <v>n</v>
      </c>
      <c r="N23" s="779">
        <f>'SAME1 Flight Tests 8-27-09'!L34</f>
        <v>8</v>
      </c>
      <c r="O23" s="872">
        <f>'SAME1 Flight Tests 8-27-09'!M34</f>
        <v>1.38</v>
      </c>
      <c r="P23" s="805">
        <f>'SAME1 Flight Tests 8-27-09'!N34</f>
        <v>60</v>
      </c>
      <c r="Q23" s="805">
        <f>'SAME1 Flight Tests 8-27-09'!O34</f>
        <v>11</v>
      </c>
      <c r="R23" s="805">
        <f>'SAME1 Flight Tests 8-27-09'!P34</f>
        <v>8</v>
      </c>
      <c r="S23" s="806"/>
      <c r="T23" s="806"/>
      <c r="U23" s="805">
        <f>'SAME1 Flight Tests 8-27-09'!Q34</f>
        <v>38.166666666666664</v>
      </c>
      <c r="V23" s="806"/>
      <c r="W23" s="806"/>
      <c r="X23" s="806"/>
      <c r="Y23" s="806"/>
      <c r="Z23" s="806"/>
      <c r="AA23" s="805" t="str">
        <f>'SAME1 Flight Tests 8-27-09'!R34</f>
        <v>n</v>
      </c>
      <c r="AB23" s="805" t="str">
        <f>'SAME1 Flight Tests 8-27-09'!S34</f>
        <v>n</v>
      </c>
      <c r="AC23" s="805">
        <f>'SAME1 Flight Tests 8-27-09'!T34</f>
        <v>1</v>
      </c>
      <c r="AD23" s="806"/>
      <c r="AE23" s="805">
        <f>'SAME1 Flight Tests 8-27-09'!U34</f>
        <v>10</v>
      </c>
      <c r="AF23" s="806"/>
      <c r="AG23" s="816">
        <f>'SAME1 Flight Tests 8-27-09'!V34</f>
        <v>3.852706928546E-2</v>
      </c>
      <c r="AH23" s="818">
        <f>'SAME1 Flight Tests 8-27-09'!W34</f>
        <v>0</v>
      </c>
      <c r="AI23" s="806"/>
      <c r="AJ23" s="806"/>
      <c r="AK23" s="806"/>
      <c r="AL23" s="806"/>
      <c r="AM23" s="806"/>
      <c r="AN23" s="806"/>
      <c r="AO23" s="806"/>
      <c r="AP23" s="806"/>
      <c r="AQ23" s="806"/>
      <c r="AR23" s="806"/>
      <c r="AS23" s="806"/>
      <c r="AT23" s="806"/>
      <c r="AU23" s="805">
        <f>'SAME1 Flight Tests 8-27-09'!X34</f>
        <v>1.1599999999999999</v>
      </c>
      <c r="AV23" s="820">
        <f>'SAME1 Flight Tests 8-27-09'!Y34</f>
        <v>3.414307</v>
      </c>
      <c r="AW23" s="820">
        <f>'SAME1 Flight Tests 8-27-09'!Z34</f>
        <v>3.6637120000000003</v>
      </c>
      <c r="AX23" s="820">
        <f>'SAME1 Flight Tests 8-27-09'!AA34</f>
        <v>-6.4086874999999988E-4</v>
      </c>
      <c r="AY23" s="822"/>
      <c r="AZ23" s="822"/>
      <c r="BA23" s="820">
        <f>'SAME1 Flight Tests 8-27-09'!AC34</f>
        <v>4.9554546666666663</v>
      </c>
      <c r="BB23" s="822"/>
      <c r="BC23" s="822"/>
      <c r="BD23" s="820">
        <f>'SAME1 Flight Tests 8-27-09'!AB34</f>
        <v>5.9674839999999998</v>
      </c>
      <c r="BE23" s="820">
        <f>'SAME1 Flight Tests 8-27-09'!AD34</f>
        <v>4.7121579999999996</v>
      </c>
      <c r="BF23" s="826">
        <f>'SAME1 Flight Tests 8-27-09'!AE34</f>
        <v>65575</v>
      </c>
      <c r="BG23" s="806"/>
      <c r="BH23" s="806"/>
      <c r="BI23" s="805">
        <f>'SAME1 Flight Tests 8-27-09'!AF34</f>
        <v>20.278299999999998</v>
      </c>
      <c r="BJ23" s="805">
        <f>'SAME1 Flight Tests 8-27-09'!AG34</f>
        <v>25.268750000000001</v>
      </c>
      <c r="BK23" s="805">
        <f>'SAME1 Flight Tests 8-27-09'!AH34</f>
        <v>1.2553260000000002</v>
      </c>
      <c r="BL23" s="2066">
        <f>'SAME1 Flight Tests 8-27-09'!AK34</f>
        <v>2574776.2051404528</v>
      </c>
      <c r="BM23" s="826">
        <f>'SAME1 Flight Tests 8-27-09'!AL34</f>
        <v>242.4741726367576</v>
      </c>
      <c r="BN23" s="806"/>
      <c r="BO23" s="805"/>
      <c r="BP23" s="806"/>
      <c r="BQ23" s="805">
        <f>'SAME1 Flight Tests 8-27-09'!AM34</f>
        <v>11.3709375</v>
      </c>
      <c r="BR23" s="816">
        <f>'SAME1 Flight Tests 8-27-09'!AP34</f>
        <v>9.4172911864210257E-2</v>
      </c>
      <c r="BS23" s="816">
        <f>'SAME1 Flight Tests 8-27-09'!AQ34</f>
        <v>0.18182992084451238</v>
      </c>
      <c r="BT23" s="816"/>
      <c r="BU23" s="816">
        <f>'SAME1 Flight Tests 8-27-09'!AS34</f>
        <v>2.2504596741074545</v>
      </c>
      <c r="BV23" s="816">
        <f>'SAME1 Flight Tests 8-27-09'!AT34</f>
        <v>6.7772939709597191E-2</v>
      </c>
      <c r="BW23" s="807">
        <f>'SAME1 Flight Tests 8-27-09'!BB34</f>
        <v>2574776.2051404528</v>
      </c>
      <c r="BX23" s="807">
        <f>'SAME1 Flight Tests 8-27-09'!BC34</f>
        <v>2535629.0541120409</v>
      </c>
      <c r="BY23" s="807">
        <f>'SAME1 Flight Tests 8-27-09'!BD34</f>
        <v>2322404.7347605485</v>
      </c>
      <c r="BZ23" s="806"/>
      <c r="CA23" s="805">
        <f>'SAME1 Flight Tests 8-27-09'!BG34</f>
        <v>0.26938326180257516</v>
      </c>
      <c r="CB23" s="805">
        <f>'SAME1 Flight Tests 8-27-09'!BF34</f>
        <v>0.45</v>
      </c>
      <c r="CC23" s="783"/>
      <c r="CD23" s="805"/>
      <c r="CE23" s="805">
        <f>'SAME1 Flight Tests 8-27-09'!BH34</f>
        <v>418.31918332608569</v>
      </c>
      <c r="CF23" s="818">
        <f>'SAME1 Flight Tests 8-27-09'!BI34</f>
        <v>1.1600000000000499</v>
      </c>
      <c r="CG23" s="818">
        <f>'SAME1 Flight Tests 8-27-09'!BJ34</f>
        <v>29</v>
      </c>
      <c r="CH23" s="818">
        <f>'SAME1 Flight Tests 8-27-09'!BK34</f>
        <v>0</v>
      </c>
      <c r="CI23" s="818">
        <f>'SAME1 Flight Tests 8-27-09'!BL34</f>
        <v>5.8815193965514712E-2</v>
      </c>
      <c r="CJ23" s="818">
        <f>'SAME1 Flight Tests 8-27-09'!BM34</f>
        <v>0.81189533499591737</v>
      </c>
      <c r="CK23" s="818">
        <f>'SAME1 Flight Tests 8-27-09'!BN34</f>
        <v>0.99990180832973863</v>
      </c>
      <c r="CL23" s="2014"/>
      <c r="CQ23" s="2071">
        <f t="shared" ref="CQ23:CQ57" si="0">BL23*$O$158/BQ23</f>
        <v>452869.64335886162</v>
      </c>
      <c r="CR23" s="2074">
        <f t="shared" ref="CR23:CR54" si="1">BQ23*$O$159/BL23</f>
        <v>2.2081409400355478</v>
      </c>
      <c r="CS23" s="2082">
        <f t="shared" ref="CS23:CS54" si="2">BQ23/CB23</f>
        <v>25.268750000000001</v>
      </c>
      <c r="CT23" s="2074">
        <f>BL23*$O$160/CS23</f>
        <v>203791.33951148772</v>
      </c>
      <c r="CU23" s="2074">
        <f>CS23*$O$159/BL23</f>
        <v>4.9069798667456617</v>
      </c>
      <c r="CV23" s="2074"/>
      <c r="CW23" s="2087">
        <v>1</v>
      </c>
      <c r="CX23" s="2074">
        <f>BM23*$O$161/CS23</f>
        <v>633.32358719865454</v>
      </c>
      <c r="CY23" s="2093">
        <f>BM23*$O$161/BL23</f>
        <v>6.2154121830378765E-3</v>
      </c>
      <c r="CZ23" s="2018"/>
    </row>
    <row r="24" spans="1:104" s="2" customFormat="1" ht="16.5" customHeight="1" x14ac:dyDescent="0.25">
      <c r="A24" s="778">
        <v>1</v>
      </c>
      <c r="B24" s="779">
        <f>'SAME1 Flight Tests 8-27-09'!A35</f>
        <v>4</v>
      </c>
      <c r="C24" s="830" t="str">
        <f>'SAME1 Flight Tests 8-27-09'!B35</f>
        <v>Kapton</v>
      </c>
      <c r="D24" s="782"/>
      <c r="E24" s="779" t="str">
        <f>'SAME1 Flight Tests 8-27-09'!C35</f>
        <v>29 K a</v>
      </c>
      <c r="F24" s="779">
        <f>'SAME1 Flight Tests 8-27-09'!D35</f>
        <v>4</v>
      </c>
      <c r="G24" s="779" t="str">
        <f>'SAME1 Flight Tests 8-27-09'!E35</f>
        <v>29a</v>
      </c>
      <c r="H24" s="779" t="str">
        <f>'SAME1 Flight Tests 8-27-09'!F35</f>
        <v>after secondary aging</v>
      </c>
      <c r="I24" s="779">
        <f>'SAME1 Flight Tests 8-27-09'!G35</f>
        <v>271</v>
      </c>
      <c r="J24" s="791">
        <f>'SAME1 Flight Tests 8-27-09'!H35</f>
        <v>39353</v>
      </c>
      <c r="K24" s="779">
        <f>'SAME1 Flight Tests 8-27-09'!I35</f>
        <v>0</v>
      </c>
      <c r="L24" s="779" t="str">
        <f>'SAME1 Flight Tests 8-27-09'!J35</f>
        <v>n</v>
      </c>
      <c r="M24" s="779" t="str">
        <f>'SAME1 Flight Tests 8-27-09'!K35</f>
        <v>n</v>
      </c>
      <c r="N24" s="779">
        <f>'SAME1 Flight Tests 8-27-09'!L35</f>
        <v>8</v>
      </c>
      <c r="O24" s="872">
        <f>'SAME1 Flight Tests 8-27-09'!M35</f>
        <v>1.38</v>
      </c>
      <c r="P24" s="805">
        <f>'SAME1 Flight Tests 8-27-09'!N35</f>
        <v>60</v>
      </c>
      <c r="Q24" s="805">
        <f>'SAME1 Flight Tests 8-27-09'!O35</f>
        <v>720</v>
      </c>
      <c r="R24" s="805">
        <f>'SAME1 Flight Tests 8-27-09'!P35</f>
        <v>8</v>
      </c>
      <c r="S24" s="806"/>
      <c r="T24" s="806"/>
      <c r="U24" s="805">
        <f>'SAME1 Flight Tests 8-27-09'!Q35</f>
        <v>802.66666666666663</v>
      </c>
      <c r="V24" s="806"/>
      <c r="W24" s="806"/>
      <c r="X24" s="806"/>
      <c r="Y24" s="806"/>
      <c r="Z24" s="806"/>
      <c r="AA24" s="805" t="str">
        <f>'SAME1 Flight Tests 8-27-09'!R35</f>
        <v>n</v>
      </c>
      <c r="AB24" s="805" t="str">
        <f>'SAME1 Flight Tests 8-27-09'!S35</f>
        <v>n</v>
      </c>
      <c r="AC24" s="805">
        <f>'SAME1 Flight Tests 8-27-09'!T35</f>
        <v>1</v>
      </c>
      <c r="AD24" s="806"/>
      <c r="AE24" s="805">
        <f>'SAME1 Flight Tests 8-27-09'!U35</f>
        <v>10</v>
      </c>
      <c r="AF24" s="806"/>
      <c r="AG24" s="816">
        <f>'SAME1 Flight Tests 8-27-09'!V35</f>
        <v>3.852706928546E-2</v>
      </c>
      <c r="AH24" s="818">
        <f>'SAME1 Flight Tests 8-27-09'!W35</f>
        <v>0</v>
      </c>
      <c r="AI24" s="806"/>
      <c r="AJ24" s="806"/>
      <c r="AK24" s="806"/>
      <c r="AL24" s="806"/>
      <c r="AM24" s="806"/>
      <c r="AN24" s="806"/>
      <c r="AO24" s="806"/>
      <c r="AP24" s="806"/>
      <c r="AQ24" s="806"/>
      <c r="AR24" s="806"/>
      <c r="AS24" s="806"/>
      <c r="AT24" s="806"/>
      <c r="AU24" s="805">
        <f>'SAME1 Flight Tests 8-27-09'!X35</f>
        <v>1.1599999999999999</v>
      </c>
      <c r="AV24" s="820">
        <f>'SAME1 Flight Tests 8-27-09'!Y35</f>
        <v>3.4089354999999997</v>
      </c>
      <c r="AW24" s="820">
        <f>'SAME1 Flight Tests 8-27-09'!Z35</f>
        <v>4.826384</v>
      </c>
      <c r="AX24" s="820">
        <f>'SAME1 Flight Tests 8-27-09'!AA35</f>
        <v>-6.7138655000000002E-4</v>
      </c>
      <c r="AY24" s="822"/>
      <c r="AZ24" s="822"/>
      <c r="BA24" s="820">
        <f>'SAME1 Flight Tests 8-27-09'!AC35</f>
        <v>4.8267365</v>
      </c>
      <c r="BB24" s="822"/>
      <c r="BC24" s="822"/>
      <c r="BD24" s="820">
        <f>'SAME1 Flight Tests 8-27-09'!AB35</f>
        <v>5.4728638095238091</v>
      </c>
      <c r="BE24" s="820">
        <f>'SAME1 Flight Tests 8-27-09'!AD35</f>
        <v>4.6391295000000001</v>
      </c>
      <c r="BF24" s="826">
        <f>'SAME1 Flight Tests 8-27-09'!AE35</f>
        <v>24438.0952380952</v>
      </c>
      <c r="BG24" s="806"/>
      <c r="BH24" s="806"/>
      <c r="BI24" s="805">
        <f>'SAME1 Flight Tests 8-27-09'!AF35</f>
        <v>23.405499999999996</v>
      </c>
      <c r="BJ24" s="805">
        <f>'SAME1 Flight Tests 8-27-09'!AG35</f>
        <v>29.428500000000003</v>
      </c>
      <c r="BK24" s="805">
        <f>'SAME1 Flight Tests 8-27-09'!AH35</f>
        <v>0.833734309523809</v>
      </c>
      <c r="BL24" s="805">
        <f>'SAME1 Flight Tests 8-27-09'!AK35</f>
        <v>907364.97810586996</v>
      </c>
      <c r="BM24" s="805">
        <f>'SAME1 Flight Tests 8-27-09'!AL35</f>
        <v>150.78802566833693</v>
      </c>
      <c r="BN24" s="806"/>
      <c r="BO24" s="805"/>
      <c r="BP24" s="806"/>
      <c r="BQ24" s="805">
        <f>'SAME1 Flight Tests 8-27-09'!AM35</f>
        <v>13.242825000000002</v>
      </c>
      <c r="BR24" s="816">
        <f>'SAME1 Flight Tests 8-27-09'!AP35</f>
        <v>0.1661823293897764</v>
      </c>
      <c r="BS24" s="816">
        <f>'SAME1 Flight Tests 8-27-09'!AQ35</f>
        <v>0.27073199466111803</v>
      </c>
      <c r="BT24" s="816"/>
      <c r="BU24" s="816">
        <f>'SAME1 Flight Tests 8-27-09'!AS35</f>
        <v>2.010938112687044</v>
      </c>
      <c r="BV24" s="816">
        <f>'SAME1 Flight Tests 8-27-09'!AT35</f>
        <v>0.13019894699337761</v>
      </c>
      <c r="BW24" s="807">
        <f>'SAME1 Flight Tests 8-27-09'!BB35</f>
        <v>907364.97810586996</v>
      </c>
      <c r="BX24" s="807">
        <f>'SAME1 Flight Tests 8-27-09'!BC35</f>
        <v>892775.85412367515</v>
      </c>
      <c r="BY24" s="807">
        <f>'SAME1 Flight Tests 8-27-09'!BD35</f>
        <v>839406.24094740138</v>
      </c>
      <c r="BZ24" s="806"/>
      <c r="CA24" s="805">
        <f>'SAME1 Flight Tests 8-27-09'!BG35</f>
        <v>0.17891294195789892</v>
      </c>
      <c r="CB24" s="805">
        <f>'SAME1 Flight Tests 8-27-09'!BF35</f>
        <v>0.45</v>
      </c>
      <c r="CC24" s="783"/>
      <c r="CD24" s="805"/>
      <c r="CE24" s="805">
        <f>'SAME1 Flight Tests 8-27-09'!BH35</f>
        <v>418.31918332608569</v>
      </c>
      <c r="CF24" s="818">
        <f>'SAME1 Flight Tests 8-27-09'!BI35</f>
        <v>1.1600000000000499</v>
      </c>
      <c r="CG24" s="818">
        <f>'SAME1 Flight Tests 8-27-09'!BJ35</f>
        <v>29</v>
      </c>
      <c r="CH24" s="818">
        <f>'SAME1 Flight Tests 8-27-09'!BK35</f>
        <v>0</v>
      </c>
      <c r="CI24" s="818">
        <f>'SAME1 Flight Tests 8-27-09'!BL35</f>
        <v>6.849737068965224E-2</v>
      </c>
      <c r="CJ24" s="818">
        <f>'SAME1 Flight Tests 8-27-09'!BM35</f>
        <v>0.7945877467304856</v>
      </c>
      <c r="CK24" s="818">
        <f>'SAME1 Flight Tests 8-27-09'!BN35</f>
        <v>0.99998092741874123</v>
      </c>
      <c r="CL24" s="2014"/>
      <c r="CQ24" s="2071">
        <f t="shared" si="0"/>
        <v>137034.95713427759</v>
      </c>
      <c r="CR24" s="2074">
        <f t="shared" si="1"/>
        <v>7.2974080549397451</v>
      </c>
      <c r="CS24" s="2082">
        <f t="shared" si="2"/>
        <v>29.428500000000003</v>
      </c>
      <c r="CT24" s="2074">
        <f t="shared" ref="CT24:CT87" si="3">BL24*$O$160/CS24</f>
        <v>61665.730710424919</v>
      </c>
      <c r="CU24" s="2074">
        <f t="shared" ref="CU24:CU87" si="4">CS24*$O$159/BL24</f>
        <v>16.216462344310546</v>
      </c>
      <c r="CV24" s="2074"/>
      <c r="CW24" s="2087">
        <v>2</v>
      </c>
      <c r="CX24" s="2074">
        <f t="shared" ref="CX24:CX87" si="5">BM24*$O$161/CS24</f>
        <v>338.17590750837576</v>
      </c>
      <c r="CY24" s="2093">
        <f t="shared" ref="CY24:CY87" si="6">BM24*$O$161/BL24</f>
        <v>1.0968033739725241E-2</v>
      </c>
      <c r="CZ24" s="2018"/>
    </row>
    <row r="25" spans="1:104" s="2" customFormat="1" ht="16.5" customHeight="1" x14ac:dyDescent="0.25">
      <c r="A25" s="778">
        <v>1</v>
      </c>
      <c r="B25" s="779">
        <f>'SAME1 Flight Tests 8-27-09'!A36</f>
        <v>4</v>
      </c>
      <c r="C25" s="830" t="str">
        <f>'SAME1 Flight Tests 8-27-09'!B36</f>
        <v>Kapton</v>
      </c>
      <c r="D25" s="782"/>
      <c r="E25" s="779" t="str">
        <f>'SAME1 Flight Tests 8-27-09'!C36</f>
        <v>30 K</v>
      </c>
      <c r="F25" s="779">
        <f>'SAME1 Flight Tests 8-27-09'!D36</f>
        <v>5</v>
      </c>
      <c r="G25" s="779">
        <f>'SAME1 Flight Tests 8-27-09'!E36</f>
        <v>30</v>
      </c>
      <c r="H25" s="779" t="str">
        <f>'SAME1 Flight Tests 8-27-09'!F36</f>
        <v>Air flow down (4)</v>
      </c>
      <c r="I25" s="779">
        <f>'SAME1 Flight Tests 8-27-09'!G36</f>
        <v>272</v>
      </c>
      <c r="J25" s="791">
        <f>'SAME1 Flight Tests 8-27-09'!H36</f>
        <v>39354</v>
      </c>
      <c r="K25" s="779">
        <f>'SAME1 Flight Tests 8-27-09'!I36</f>
        <v>0</v>
      </c>
      <c r="L25" s="779" t="str">
        <f>'SAME1 Flight Tests 8-27-09'!J36</f>
        <v>n</v>
      </c>
      <c r="M25" s="779" t="str">
        <f>'SAME1 Flight Tests 8-27-09'!K36</f>
        <v>n</v>
      </c>
      <c r="N25" s="779">
        <f>'SAME1 Flight Tests 8-27-09'!L36</f>
        <v>4</v>
      </c>
      <c r="O25" s="872">
        <f>'SAME1 Flight Tests 8-27-09'!M36</f>
        <v>1.38</v>
      </c>
      <c r="P25" s="805">
        <f>'SAME1 Flight Tests 8-27-09'!N36</f>
        <v>60</v>
      </c>
      <c r="Q25" s="805">
        <f>'SAME1 Flight Tests 8-27-09'!O36</f>
        <v>11</v>
      </c>
      <c r="R25" s="805">
        <f>'SAME1 Flight Tests 8-27-09'!P36</f>
        <v>8</v>
      </c>
      <c r="S25" s="806"/>
      <c r="T25" s="806"/>
      <c r="U25" s="805">
        <f>'SAME1 Flight Tests 8-27-09'!Q36</f>
        <v>11</v>
      </c>
      <c r="V25" s="806"/>
      <c r="W25" s="806"/>
      <c r="X25" s="806"/>
      <c r="Y25" s="806"/>
      <c r="Z25" s="806"/>
      <c r="AA25" s="805" t="str">
        <f>'SAME1 Flight Tests 8-27-09'!R36</f>
        <v>n</v>
      </c>
      <c r="AB25" s="805" t="str">
        <f>'SAME1 Flight Tests 8-27-09'!S36</f>
        <v>n</v>
      </c>
      <c r="AC25" s="805">
        <f>'SAME1 Flight Tests 8-27-09'!T36</f>
        <v>1</v>
      </c>
      <c r="AD25" s="806"/>
      <c r="AE25" s="805">
        <f>'SAME1 Flight Tests 8-27-09'!U36</f>
        <v>10</v>
      </c>
      <c r="AF25" s="806"/>
      <c r="AG25" s="816">
        <f>'SAME1 Flight Tests 8-27-09'!V36</f>
        <v>3.852706928546E-2</v>
      </c>
      <c r="AH25" s="818">
        <f>'SAME1 Flight Tests 8-27-09'!W36</f>
        <v>0</v>
      </c>
      <c r="AI25" s="806"/>
      <c r="AJ25" s="806"/>
      <c r="AK25" s="806"/>
      <c r="AL25" s="806"/>
      <c r="AM25" s="806"/>
      <c r="AN25" s="806"/>
      <c r="AO25" s="806"/>
      <c r="AP25" s="806"/>
      <c r="AQ25" s="806"/>
      <c r="AR25" s="806"/>
      <c r="AS25" s="806"/>
      <c r="AT25" s="806"/>
      <c r="AU25" s="805">
        <f>'SAME1 Flight Tests 8-27-09'!X36</f>
        <v>1.0900000000000001</v>
      </c>
      <c r="AV25" s="820">
        <f>'SAME1 Flight Tests 8-27-09'!Y36</f>
        <v>3.3880618181818183</v>
      </c>
      <c r="AW25" s="820">
        <f>'SAME1 Flight Tests 8-27-09'!Z36</f>
        <v>4.2031577272727265</v>
      </c>
      <c r="AX25" s="820">
        <f>'SAME1 Flight Tests 8-27-09'!AA36</f>
        <v>4.559117727272727</v>
      </c>
      <c r="AY25" s="822"/>
      <c r="AZ25" s="822"/>
      <c r="BA25" s="820">
        <f>'SAME1 Flight Tests 8-27-09'!AC36</f>
        <v>4.9302524999999999</v>
      </c>
      <c r="BB25" s="822"/>
      <c r="BC25" s="822"/>
      <c r="BD25" s="820">
        <f>'SAME1 Flight Tests 8-27-09'!AB36</f>
        <v>5.8861463636363647</v>
      </c>
      <c r="BE25" s="820">
        <f>'SAME1 Flight Tests 8-27-09'!AD36</f>
        <v>4.6907199999999998</v>
      </c>
      <c r="BF25" s="826">
        <f>'SAME1 Flight Tests 8-27-09'!AE36</f>
        <v>51736.363636363603</v>
      </c>
      <c r="BG25" s="806"/>
      <c r="BH25" s="806"/>
      <c r="BI25" s="805">
        <f>'SAME1 Flight Tests 8-27-09'!AF36</f>
        <v>26.32386363636364</v>
      </c>
      <c r="BJ25" s="805">
        <f>'SAME1 Flight Tests 8-27-09'!AG36</f>
        <v>31.334590909090913</v>
      </c>
      <c r="BK25" s="805">
        <f>'SAME1 Flight Tests 8-27-09'!AH36</f>
        <v>1.1954263636363649</v>
      </c>
      <c r="BL25" s="805">
        <f>'SAME1 Flight Tests 8-27-09'!AK36</f>
        <v>1994241.0380439789</v>
      </c>
      <c r="BM25" s="805">
        <f>'SAME1 Flight Tests 8-27-09'!AL36</f>
        <v>228.59740301299937</v>
      </c>
      <c r="BN25" s="806"/>
      <c r="BO25" s="805"/>
      <c r="BP25" s="806"/>
      <c r="BQ25" s="805">
        <f>'SAME1 Flight Tests 8-27-09'!AM36</f>
        <v>14.100565909090911</v>
      </c>
      <c r="BR25" s="816">
        <f>'SAME1 Flight Tests 8-27-09'!AP36</f>
        <v>0.11462877287753323</v>
      </c>
      <c r="BS25" s="816">
        <f>'SAME1 Flight Tests 8-27-09'!AQ36</f>
        <v>0.21268225274370534</v>
      </c>
      <c r="BT25" s="816"/>
      <c r="BU25" s="816">
        <f>'SAME1 Flight Tests 8-27-09'!AS36</f>
        <v>2.1950254424894462</v>
      </c>
      <c r="BV25" s="816">
        <f>'SAME1 Flight Tests 8-27-09'!AT36</f>
        <v>8.4154014596173179E-2</v>
      </c>
      <c r="BW25" s="807">
        <f>'SAME1 Flight Tests 8-27-09'!BB36</f>
        <v>1994241.0380439789</v>
      </c>
      <c r="BX25" s="807">
        <f>'SAME1 Flight Tests 8-27-09'!BC36</f>
        <v>1963355.3157270353</v>
      </c>
      <c r="BY25" s="807">
        <f>'SAME1 Flight Tests 8-27-09'!BD36</f>
        <v>1813712.1599321368</v>
      </c>
      <c r="BZ25" s="806"/>
      <c r="CA25" s="805">
        <f>'SAME1 Flight Tests 8-27-09'!BG36</f>
        <v>0.25652926258291092</v>
      </c>
      <c r="CB25" s="805">
        <f>'SAME1 Flight Tests 8-27-09'!BF36</f>
        <v>0.45</v>
      </c>
      <c r="CC25" s="783"/>
      <c r="CD25" s="805"/>
      <c r="CE25" s="805" t="str">
        <f>'SAME1 Flight Tests 8-27-09'!BH36</f>
        <v>??</v>
      </c>
      <c r="CF25" s="818">
        <f>'SAME1 Flight Tests 8-27-09'!BI36</f>
        <v>1.0899999999999244</v>
      </c>
      <c r="CG25" s="818">
        <f>'SAME1 Flight Tests 8-27-09'!BJ36</f>
        <v>30</v>
      </c>
      <c r="CH25" s="818">
        <f>'SAME1 Flight Tests 8-27-09'!BK36</f>
        <v>0</v>
      </c>
      <c r="CI25" s="818">
        <f>'SAME1 Flight Tests 8-27-09'!BL36</f>
        <v>7.7617793995001225E-2</v>
      </c>
      <c r="CJ25" s="818">
        <f>'SAME1 Flight Tests 8-27-09'!BM36</f>
        <v>0.78512927076149452</v>
      </c>
      <c r="CK25" s="818">
        <f>'SAME1 Flight Tests 8-27-09'!BN36</f>
        <v>0.99989975973059164</v>
      </c>
      <c r="CL25" s="2014"/>
      <c r="CQ25" s="2071">
        <f t="shared" si="0"/>
        <v>282859.7165392139</v>
      </c>
      <c r="CR25" s="2074">
        <f t="shared" si="1"/>
        <v>3.5353213679027577</v>
      </c>
      <c r="CS25" s="2082">
        <f t="shared" si="2"/>
        <v>31.334590909090913</v>
      </c>
      <c r="CT25" s="2074">
        <f t="shared" si="3"/>
        <v>127286.87244264624</v>
      </c>
      <c r="CU25" s="2074">
        <f t="shared" si="4"/>
        <v>7.8562697064505738</v>
      </c>
      <c r="CV25" s="2074"/>
      <c r="CW25" s="2087">
        <v>3</v>
      </c>
      <c r="CX25" s="2074">
        <f t="shared" si="5"/>
        <v>481.49435372014813</v>
      </c>
      <c r="CY25" s="2093">
        <f t="shared" si="6"/>
        <v>7.5654990099171936E-3</v>
      </c>
      <c r="CZ25" s="2018"/>
    </row>
    <row r="26" spans="1:104" s="2" customFormat="1" ht="16.5" customHeight="1" x14ac:dyDescent="0.25">
      <c r="A26" s="778">
        <v>1</v>
      </c>
      <c r="B26" s="779">
        <f>'SAME1 Flight Tests 8-27-09'!A40</f>
        <v>4</v>
      </c>
      <c r="C26" s="830" t="str">
        <f>'SAME1 Flight Tests 8-27-09'!B40</f>
        <v>Kapton</v>
      </c>
      <c r="D26" s="782"/>
      <c r="E26" s="779" t="str">
        <f>'SAME1 Flight Tests 8-27-09'!C40</f>
        <v>33 K</v>
      </c>
      <c r="F26" s="779">
        <f>'SAME1 Flight Tests 8-27-09'!D40</f>
        <v>6</v>
      </c>
      <c r="G26" s="779">
        <f>'SAME1 Flight Tests 8-27-09'!E40</f>
        <v>33</v>
      </c>
      <c r="H26" s="779" t="str">
        <f>'SAME1 Flight Tests 8-27-09'!F40</f>
        <v>lower flow (2)</v>
      </c>
      <c r="I26" s="779">
        <f>'SAME1 Flight Tests 8-27-09'!G40</f>
        <v>273</v>
      </c>
      <c r="J26" s="791">
        <f>'SAME1 Flight Tests 8-27-09'!H40</f>
        <v>39355</v>
      </c>
      <c r="K26" s="779">
        <f>'SAME1 Flight Tests 8-27-09'!I40</f>
        <v>0</v>
      </c>
      <c r="L26" s="779" t="str">
        <f>'SAME1 Flight Tests 8-27-09'!J40</f>
        <v>n</v>
      </c>
      <c r="M26" s="779" t="str">
        <f>'SAME1 Flight Tests 8-27-09'!K40</f>
        <v>n</v>
      </c>
      <c r="N26" s="779">
        <f>'SAME1 Flight Tests 8-27-09'!L40</f>
        <v>2</v>
      </c>
      <c r="O26" s="872">
        <f>'SAME1 Flight Tests 8-27-09'!M40</f>
        <v>1.38</v>
      </c>
      <c r="P26" s="805">
        <f>'SAME1 Flight Tests 8-27-09'!N40</f>
        <v>60</v>
      </c>
      <c r="Q26" s="805">
        <f>'SAME1 Flight Tests 8-27-09'!O40</f>
        <v>11</v>
      </c>
      <c r="R26" s="805">
        <f>'SAME1 Flight Tests 8-27-09'!P40</f>
        <v>8</v>
      </c>
      <c r="S26" s="806"/>
      <c r="T26" s="806"/>
      <c r="U26" s="805">
        <f>'SAME1 Flight Tests 8-27-09'!Q40</f>
        <v>11</v>
      </c>
      <c r="V26" s="806"/>
      <c r="W26" s="806"/>
      <c r="X26" s="806"/>
      <c r="Y26" s="806"/>
      <c r="Z26" s="806"/>
      <c r="AA26" s="805" t="str">
        <f>'SAME1 Flight Tests 8-27-09'!R40</f>
        <v>n</v>
      </c>
      <c r="AB26" s="805" t="str">
        <f>'SAME1 Flight Tests 8-27-09'!S40</f>
        <v>n</v>
      </c>
      <c r="AC26" s="805">
        <f>'SAME1 Flight Tests 8-27-09'!T40</f>
        <v>1</v>
      </c>
      <c r="AD26" s="806"/>
      <c r="AE26" s="805">
        <f>'SAME1 Flight Tests 8-27-09'!U40</f>
        <v>10</v>
      </c>
      <c r="AF26" s="806"/>
      <c r="AG26" s="816">
        <f>'SAME1 Flight Tests 8-27-09'!V40</f>
        <v>3.852706928546E-2</v>
      </c>
      <c r="AH26" s="818">
        <f>'SAME1 Flight Tests 8-27-09'!W40</f>
        <v>0</v>
      </c>
      <c r="AI26" s="806"/>
      <c r="AJ26" s="806"/>
      <c r="AK26" s="806"/>
      <c r="AL26" s="806"/>
      <c r="AM26" s="806"/>
      <c r="AN26" s="806"/>
      <c r="AO26" s="806"/>
      <c r="AP26" s="806"/>
      <c r="AQ26" s="806"/>
      <c r="AR26" s="806"/>
      <c r="AS26" s="806"/>
      <c r="AT26" s="806"/>
      <c r="AU26" s="805">
        <f>'SAME1 Flight Tests 8-27-09'!X40</f>
        <v>1.08</v>
      </c>
      <c r="AV26" s="820">
        <f>'SAME1 Flight Tests 8-27-09'!Y40</f>
        <v>3.3642119999999998</v>
      </c>
      <c r="AW26" s="820">
        <f>'SAME1 Flight Tests 8-27-09'!Z40</f>
        <v>5.0839389999999991</v>
      </c>
      <c r="AX26" s="820">
        <f>'SAME1 Flight Tests 8-27-09'!AA40</f>
        <v>4.6117100000000004</v>
      </c>
      <c r="AY26" s="822"/>
      <c r="AZ26" s="822"/>
      <c r="BA26" s="820">
        <f>'SAME1 Flight Tests 8-27-09'!AC40</f>
        <v>4.8924564999999998</v>
      </c>
      <c r="BB26" s="822"/>
      <c r="BC26" s="822"/>
      <c r="BD26" s="820">
        <f>'SAME1 Flight Tests 8-27-09'!AB40</f>
        <v>5.7856904999999994</v>
      </c>
      <c r="BE26" s="820">
        <f>'SAME1 Flight Tests 8-27-09'!AD40</f>
        <v>4.6646415000000001</v>
      </c>
      <c r="BF26" s="826">
        <f>'SAME1 Flight Tests 8-27-09'!AE40</f>
        <v>36820</v>
      </c>
      <c r="BG26" s="806"/>
      <c r="BH26" s="806"/>
      <c r="BI26" s="805">
        <f>'SAME1 Flight Tests 8-27-09'!AF40</f>
        <v>29.332799999999999</v>
      </c>
      <c r="BJ26" s="805">
        <f>'SAME1 Flight Tests 8-27-09'!AG40</f>
        <v>39.795949999999998</v>
      </c>
      <c r="BK26" s="805">
        <f>'SAME1 Flight Tests 8-27-09'!AH40</f>
        <v>1.1210489999999993</v>
      </c>
      <c r="BL26" s="805">
        <f>'SAME1 Flight Tests 8-27-09'!AK40</f>
        <v>1390760.7766112036</v>
      </c>
      <c r="BM26" s="805">
        <f>'SAME1 Flight Tests 8-27-09'!AL40</f>
        <v>211.79027632252951</v>
      </c>
      <c r="BN26" s="806"/>
      <c r="BO26" s="805"/>
      <c r="BP26" s="806"/>
      <c r="BQ26" s="805">
        <f>'SAME1 Flight Tests 8-27-09'!AM40</f>
        <v>17.908177500000001</v>
      </c>
      <c r="BR26" s="816">
        <f>'SAME1 Flight Tests 8-27-09'!AP40</f>
        <v>0.15228375712362852</v>
      </c>
      <c r="BS26" s="816">
        <f>'SAME1 Flight Tests 8-27-09'!AQ40</f>
        <v>0.25967162312878556</v>
      </c>
      <c r="BT26" s="816"/>
      <c r="BU26" s="816">
        <f>'SAME1 Flight Tests 8-27-09'!AS40</f>
        <v>2.0761780775587804</v>
      </c>
      <c r="BV26" s="816">
        <f>'SAME1 Flight Tests 8-27-09'!AT40</f>
        <v>0.11661868188901976</v>
      </c>
      <c r="BW26" s="807">
        <f>'SAME1 Flight Tests 8-27-09'!BB40</f>
        <v>1390760.7766112036</v>
      </c>
      <c r="BX26" s="807">
        <f>'SAME1 Flight Tests 8-27-09'!BC40</f>
        <v>1368779.8677150367</v>
      </c>
      <c r="BY26" s="807">
        <f>'SAME1 Flight Tests 8-27-09'!BD40</f>
        <v>1276536.5056864277</v>
      </c>
      <c r="BZ26" s="806"/>
      <c r="CA26" s="805">
        <f>'SAME1 Flight Tests 8-27-09'!BG40</f>
        <v>0.24056845493562215</v>
      </c>
      <c r="CB26" s="805">
        <f>'SAME1 Flight Tests 8-27-09'!BF40</f>
        <v>0.45</v>
      </c>
      <c r="CC26" s="783"/>
      <c r="CD26" s="805"/>
      <c r="CE26" s="805">
        <f>'SAME1 Flight Tests 8-27-09'!BH40</f>
        <v>417.30093380418288</v>
      </c>
      <c r="CF26" s="818">
        <f>'SAME1 Flight Tests 8-27-09'!BI40</f>
        <v>1.0800000000000809</v>
      </c>
      <c r="CG26" s="818">
        <f>'SAME1 Flight Tests 8-27-09'!BJ40</f>
        <v>33</v>
      </c>
      <c r="CH26" s="818">
        <f>'SAME1 Flight Tests 8-27-09'!BK40</f>
        <v>0</v>
      </c>
      <c r="CI26" s="818">
        <f>'SAME1 Flight Tests 8-27-09'!BL40</f>
        <v>9.9489874999992553E-2</v>
      </c>
      <c r="CJ26" s="818">
        <f>'SAME1 Flight Tests 8-27-09'!BM40</f>
        <v>0.77334482887366651</v>
      </c>
      <c r="CK26" s="818">
        <f>'SAME1 Flight Tests 8-27-09'!BN40</f>
        <v>0.99995227000727827</v>
      </c>
      <c r="CL26" s="2014"/>
      <c r="CQ26" s="2071">
        <f t="shared" si="0"/>
        <v>155321.30800146508</v>
      </c>
      <c r="CR26" s="2074">
        <f t="shared" si="1"/>
        <v>6.4382666671244317</v>
      </c>
      <c r="CS26" s="2082">
        <f t="shared" si="2"/>
        <v>39.795949999999998</v>
      </c>
      <c r="CT26" s="2074">
        <f t="shared" si="3"/>
        <v>69894.588600659292</v>
      </c>
      <c r="CU26" s="2074">
        <f t="shared" si="4"/>
        <v>14.307259260276515</v>
      </c>
      <c r="CV26" s="2074"/>
      <c r="CW26" s="2087">
        <v>4</v>
      </c>
      <c r="CX26" s="2074">
        <f t="shared" si="5"/>
        <v>351.24574830571822</v>
      </c>
      <c r="CY26" s="2093">
        <f t="shared" si="6"/>
        <v>1.0050727970159483E-2</v>
      </c>
      <c r="CZ26" s="2018"/>
    </row>
    <row r="27" spans="1:104" s="2" customFormat="1" ht="16.5" customHeight="1" x14ac:dyDescent="0.25">
      <c r="A27" s="778">
        <v>1</v>
      </c>
      <c r="B27" s="779">
        <f>'SAME1 Flight Tests 8-27-09'!A65</f>
        <v>5</v>
      </c>
      <c r="C27" s="830" t="str">
        <f>'SAME1 Flight Tests 8-27-09'!B65</f>
        <v>Kapton</v>
      </c>
      <c r="D27" s="782"/>
      <c r="E27" s="779" t="str">
        <f>'SAME1 Flight Tests 8-27-09'!C65</f>
        <v>47 K</v>
      </c>
      <c r="F27" s="779">
        <f>'SAME1 Flight Tests 8-27-09'!D65</f>
        <v>4</v>
      </c>
      <c r="G27" s="779">
        <f>'SAME1 Flight Tests 8-27-09'!E65</f>
        <v>47</v>
      </c>
      <c r="H27" s="779" t="str">
        <f>'SAME1 Flight Tests 8-27-09'!F65</f>
        <v>High Temp Aging</v>
      </c>
      <c r="I27" s="779">
        <f>'SAME1 Flight Tests 8-27-09'!G65</f>
        <v>278</v>
      </c>
      <c r="J27" s="791">
        <f>'SAME1 Flight Tests 8-27-09'!H65</f>
        <v>39360</v>
      </c>
      <c r="K27" s="779">
        <f>'SAME1 Flight Tests 8-27-09'!I65</f>
        <v>0</v>
      </c>
      <c r="L27" s="779" t="str">
        <f>'SAME1 Flight Tests 8-27-09'!J65</f>
        <v>n</v>
      </c>
      <c r="M27" s="779" t="str">
        <f>'SAME1 Flight Tests 8-27-09'!K65</f>
        <v>n</v>
      </c>
      <c r="N27" s="779">
        <f>'SAME1 Flight Tests 8-27-09'!L65</f>
        <v>8</v>
      </c>
      <c r="O27" s="856">
        <f>'SAME1 Flight Tests 8-27-09'!M65</f>
        <v>1.48</v>
      </c>
      <c r="P27" s="805">
        <f>'SAME1 Flight Tests 8-27-09'!N65</f>
        <v>20</v>
      </c>
      <c r="Q27" s="805">
        <f>'SAME1 Flight Tests 8-27-09'!O65</f>
        <v>11</v>
      </c>
      <c r="R27" s="805">
        <f>'SAME1 Flight Tests 8-27-09'!P65</f>
        <v>8</v>
      </c>
      <c r="S27" s="806"/>
      <c r="T27" s="806"/>
      <c r="U27" s="805">
        <f>'SAME1 Flight Tests 8-27-09'!Q65</f>
        <v>11</v>
      </c>
      <c r="V27" s="806"/>
      <c r="W27" s="806"/>
      <c r="X27" s="806"/>
      <c r="Y27" s="806"/>
      <c r="Z27" s="806"/>
      <c r="AA27" s="805" t="str">
        <f>'SAME1 Flight Tests 8-27-09'!R65</f>
        <v>n</v>
      </c>
      <c r="AB27" s="805" t="str">
        <f>'SAME1 Flight Tests 8-27-09'!S65</f>
        <v>n</v>
      </c>
      <c r="AC27" s="805">
        <f>'SAME1 Flight Tests 8-27-09'!T65</f>
        <v>1</v>
      </c>
      <c r="AD27" s="806"/>
      <c r="AE27" s="805">
        <f>'SAME1 Flight Tests 8-27-09'!U65</f>
        <v>10</v>
      </c>
      <c r="AF27" s="806"/>
      <c r="AG27" s="816">
        <f>'SAME1 Flight Tests 8-27-09'!V65</f>
        <v>3.852706928546E-2</v>
      </c>
      <c r="AH27" s="818">
        <f>'SAME1 Flight Tests 8-27-09'!W65</f>
        <v>0</v>
      </c>
      <c r="AI27" s="806"/>
      <c r="AJ27" s="806"/>
      <c r="AK27" s="806"/>
      <c r="AL27" s="806"/>
      <c r="AM27" s="806"/>
      <c r="AN27" s="806"/>
      <c r="AO27" s="806"/>
      <c r="AP27" s="806"/>
      <c r="AQ27" s="806"/>
      <c r="AR27" s="806"/>
      <c r="AS27" s="806"/>
      <c r="AT27" s="806"/>
      <c r="AU27" s="805">
        <f>'SAME1 Flight Tests 8-27-09'!X65</f>
        <v>1.99</v>
      </c>
      <c r="AV27" s="820">
        <f>'SAME1 Flight Tests 8-27-09'!Y65</f>
        <v>3.3899690000000007</v>
      </c>
      <c r="AW27" s="820">
        <f>'SAME1 Flight Tests 8-27-09'!Z65</f>
        <v>5.6411435000000001</v>
      </c>
      <c r="AX27" s="820">
        <f>'SAME1 Flight Tests 8-27-09'!AA65</f>
        <v>-6.5612754999999981E-4</v>
      </c>
      <c r="AY27" s="822"/>
      <c r="AZ27" s="822"/>
      <c r="BA27" s="820">
        <f>'SAME1 Flight Tests 8-27-09'!AC65</f>
        <v>4.898957499999999</v>
      </c>
      <c r="BB27" s="822"/>
      <c r="BC27" s="822"/>
      <c r="BD27" s="820">
        <f>'SAME1 Flight Tests 8-27-09'!AB65</f>
        <v>6.4548480000000001</v>
      </c>
      <c r="BE27" s="820">
        <f>'SAME1 Flight Tests 8-27-09'!AD65</f>
        <v>4.6911924999999997</v>
      </c>
      <c r="BF27" s="826">
        <f>'SAME1 Flight Tests 8-27-09'!AE65</f>
        <v>44955</v>
      </c>
      <c r="BG27" s="806"/>
      <c r="BH27" s="806"/>
      <c r="BI27" s="805">
        <f>'SAME1 Flight Tests 8-27-09'!AF65</f>
        <v>47.363099999999996</v>
      </c>
      <c r="BJ27" s="805">
        <f>'SAME1 Flight Tests 8-27-09'!AG65</f>
        <v>60.055600000000005</v>
      </c>
      <c r="BK27" s="805">
        <f>'SAME1 Flight Tests 8-27-09'!AH65</f>
        <v>1.7636555000000005</v>
      </c>
      <c r="BL27" s="805">
        <f>'SAME1 Flight Tests 8-27-09'!AK65</f>
        <v>1717019.5729101424</v>
      </c>
      <c r="BM27" s="805">
        <f>'SAME1 Flight Tests 8-27-09'!AL65</f>
        <v>375.20876029198155</v>
      </c>
      <c r="BN27" s="806"/>
      <c r="BO27" s="805"/>
      <c r="BP27" s="806"/>
      <c r="BQ27" s="805">
        <f>'SAME1 Flight Tests 8-27-09'!AM65</f>
        <v>27.025020000000001</v>
      </c>
      <c r="BR27" s="816">
        <f>'SAME1 Flight Tests 8-27-09'!AP65</f>
        <v>0.21852328663676657</v>
      </c>
      <c r="BS27" s="816">
        <f>'SAME1 Flight Tests 8-27-09'!AQ65</f>
        <v>0.2776255099104501</v>
      </c>
      <c r="BT27" s="816"/>
      <c r="BU27" s="816">
        <f>'SAME1 Flight Tests 8-27-09'!AS65</f>
        <v>1.6311173997752317</v>
      </c>
      <c r="BV27" s="816">
        <f>'SAME1 Flight Tests 8-27-09'!AT65</f>
        <v>0.19387280822319733</v>
      </c>
      <c r="BW27" s="807">
        <f>'SAME1 Flight Tests 8-27-09'!BB65</f>
        <v>1717019.5729101424</v>
      </c>
      <c r="BX27" s="807">
        <f>'SAME1 Flight Tests 8-27-09'!BC65</f>
        <v>1690182.2084498715</v>
      </c>
      <c r="BY27" s="807">
        <f>'SAME1 Flight Tests 8-27-09'!BD65</f>
        <v>1568066.3659459737</v>
      </c>
      <c r="BZ27" s="806"/>
      <c r="CA27" s="805">
        <f>'SAME1 Flight Tests 8-27-09'!BG65</f>
        <v>0.3784668454935623</v>
      </c>
      <c r="CB27" s="805">
        <f>'SAME1 Flight Tests 8-27-09'!BF65</f>
        <v>0.45</v>
      </c>
      <c r="CC27" s="783"/>
      <c r="CD27" s="805"/>
      <c r="CE27" s="805">
        <f>'SAME1 Flight Tests 8-27-09'!BH65</f>
        <v>581.04830756229353</v>
      </c>
      <c r="CF27" s="818">
        <f>'SAME1 Flight Tests 8-27-09'!BI65</f>
        <v>1.9899999999999363</v>
      </c>
      <c r="CG27" s="818">
        <f>'SAME1 Flight Tests 8-27-09'!BJ65</f>
        <v>47</v>
      </c>
      <c r="CH27" s="818">
        <f>'SAME1 Flight Tests 8-27-09'!BK65</f>
        <v>0</v>
      </c>
      <c r="CI27" s="818">
        <f>'SAME1 Flight Tests 8-27-09'!BL65</f>
        <v>8.1482472361811664E-2</v>
      </c>
      <c r="CJ27" s="818">
        <f>'SAME1 Flight Tests 8-27-09'!BM65</f>
        <v>0.97030525590101413</v>
      </c>
      <c r="CK27" s="818">
        <f>'SAME1 Flight Tests 8-27-09'!BN65</f>
        <v>0.99999999997823097</v>
      </c>
      <c r="CL27" s="2014"/>
      <c r="CQ27" s="2071">
        <f t="shared" si="0"/>
        <v>127068.88453071578</v>
      </c>
      <c r="CR27" s="2074">
        <f t="shared" si="1"/>
        <v>7.869747213829319</v>
      </c>
      <c r="CS27" s="2082">
        <f t="shared" si="2"/>
        <v>60.055599999999998</v>
      </c>
      <c r="CT27" s="2074">
        <f t="shared" si="3"/>
        <v>57180.998038822108</v>
      </c>
      <c r="CU27" s="2074">
        <f t="shared" si="4"/>
        <v>17.48832714184293</v>
      </c>
      <c r="CV27" s="2074"/>
      <c r="CW27" s="2088">
        <v>5</v>
      </c>
      <c r="CX27" s="2074">
        <f t="shared" si="5"/>
        <v>412.34752761225906</v>
      </c>
      <c r="CY27" s="2093">
        <f t="shared" si="6"/>
        <v>1.4422536918026594E-2</v>
      </c>
      <c r="CZ27" s="2018"/>
    </row>
    <row r="28" spans="1:104" s="2" customFormat="1" ht="16.5" customHeight="1" x14ac:dyDescent="0.25">
      <c r="A28" s="778">
        <v>1</v>
      </c>
      <c r="B28" s="779">
        <f>'SAME1 Flight Tests 8-27-09'!A66</f>
        <v>5</v>
      </c>
      <c r="C28" s="830" t="str">
        <f>'SAME1 Flight Tests 8-27-09'!B66</f>
        <v>Kapton</v>
      </c>
      <c r="D28" s="782"/>
      <c r="E28" s="779" t="str">
        <f>'SAME1 Flight Tests 8-27-09'!C66</f>
        <v>47 Ka</v>
      </c>
      <c r="F28" s="779">
        <f>'SAME1 Flight Tests 8-27-09'!D66</f>
        <v>4</v>
      </c>
      <c r="G28" s="779" t="str">
        <f>'SAME1 Flight Tests 8-27-09'!E66</f>
        <v>47a</v>
      </c>
      <c r="H28" s="779" t="str">
        <f>'SAME1 Flight Tests 8-27-09'!F66</f>
        <v>Aging</v>
      </c>
      <c r="I28" s="779">
        <f>'SAME1 Flight Tests 8-27-09'!G66</f>
        <v>278</v>
      </c>
      <c r="J28" s="791">
        <f>'SAME1 Flight Tests 8-27-09'!H66</f>
        <v>39360</v>
      </c>
      <c r="K28" s="779">
        <f>'SAME1 Flight Tests 8-27-09'!I66</f>
        <v>0</v>
      </c>
      <c r="L28" s="779" t="str">
        <f>'SAME1 Flight Tests 8-27-09'!J66</f>
        <v>n</v>
      </c>
      <c r="M28" s="779" t="str">
        <f>'SAME1 Flight Tests 8-27-09'!K66</f>
        <v>n</v>
      </c>
      <c r="N28" s="779">
        <f>'SAME1 Flight Tests 8-27-09'!L66</f>
        <v>8</v>
      </c>
      <c r="O28" s="856">
        <f>'SAME1 Flight Tests 8-27-09'!M66</f>
        <v>1.48</v>
      </c>
      <c r="P28" s="805">
        <f>'SAME1 Flight Tests 8-27-09'!N66</f>
        <v>20</v>
      </c>
      <c r="Q28" s="805">
        <f>'SAME1 Flight Tests 8-27-09'!O66</f>
        <v>720</v>
      </c>
      <c r="R28" s="805">
        <f>'SAME1 Flight Tests 8-27-09'!P66</f>
        <v>8</v>
      </c>
      <c r="S28" s="806"/>
      <c r="T28" s="806"/>
      <c r="U28" s="805">
        <f>'SAME1 Flight Tests 8-27-09'!Q66</f>
        <v>731</v>
      </c>
      <c r="V28" s="806"/>
      <c r="W28" s="806"/>
      <c r="X28" s="806"/>
      <c r="Y28" s="806"/>
      <c r="Z28" s="806"/>
      <c r="AA28" s="805" t="str">
        <f>'SAME1 Flight Tests 8-27-09'!R66</f>
        <v>n</v>
      </c>
      <c r="AB28" s="805" t="str">
        <f>'SAME1 Flight Tests 8-27-09'!S66</f>
        <v>n</v>
      </c>
      <c r="AC28" s="805">
        <f>'SAME1 Flight Tests 8-27-09'!T66</f>
        <v>1</v>
      </c>
      <c r="AD28" s="806"/>
      <c r="AE28" s="805">
        <f>'SAME1 Flight Tests 8-27-09'!U66</f>
        <v>10</v>
      </c>
      <c r="AF28" s="806"/>
      <c r="AG28" s="816">
        <f>'SAME1 Flight Tests 8-27-09'!V66</f>
        <v>3.852706928546E-2</v>
      </c>
      <c r="AH28" s="818">
        <f>'SAME1 Flight Tests 8-27-09'!W66</f>
        <v>0</v>
      </c>
      <c r="AI28" s="806"/>
      <c r="AJ28" s="806"/>
      <c r="AK28" s="806"/>
      <c r="AL28" s="806"/>
      <c r="AM28" s="806"/>
      <c r="AN28" s="806"/>
      <c r="AO28" s="806"/>
      <c r="AP28" s="806"/>
      <c r="AQ28" s="806"/>
      <c r="AR28" s="806"/>
      <c r="AS28" s="806"/>
      <c r="AT28" s="806"/>
      <c r="AU28" s="805">
        <f>'SAME1 Flight Tests 8-27-09'!X66</f>
        <v>1.99</v>
      </c>
      <c r="AV28" s="820">
        <f>'SAME1 Flight Tests 8-27-09'!Y66</f>
        <v>3.3815460000000002</v>
      </c>
      <c r="AW28" s="820">
        <f>'SAME1 Flight Tests 8-27-09'!Z66</f>
        <v>5.8833320000000011</v>
      </c>
      <c r="AX28" s="820">
        <f>'SAME1 Flight Tests 8-27-09'!AA66</f>
        <v>-6.2561029999999985E-4</v>
      </c>
      <c r="AY28" s="822"/>
      <c r="AZ28" s="822"/>
      <c r="BA28" s="820">
        <f>'SAME1 Flight Tests 8-27-09'!AC66</f>
        <v>4.8104844999999994</v>
      </c>
      <c r="BB28" s="822"/>
      <c r="BC28" s="822"/>
      <c r="BD28" s="820">
        <f>'SAME1 Flight Tests 8-27-09'!AB66</f>
        <v>5.8091734999999991</v>
      </c>
      <c r="BE28" s="820">
        <f>'SAME1 Flight Tests 8-27-09'!AD66</f>
        <v>4.6514144999999996</v>
      </c>
      <c r="BF28" s="826">
        <f>'SAME1 Flight Tests 8-27-09'!AE66</f>
        <v>23400</v>
      </c>
      <c r="BG28" s="806"/>
      <c r="BH28" s="806"/>
      <c r="BI28" s="805">
        <f>'SAME1 Flight Tests 8-27-09'!AF66</f>
        <v>50.152600000000007</v>
      </c>
      <c r="BJ28" s="805">
        <f>'SAME1 Flight Tests 8-27-09'!AG66</f>
        <v>63.725150000000021</v>
      </c>
      <c r="BK28" s="805">
        <f>'SAME1 Flight Tests 8-27-09'!AH66</f>
        <v>1.1577589999999995</v>
      </c>
      <c r="BL28" s="805">
        <f>'SAME1 Flight Tests 8-27-09'!AK66</f>
        <v>867560.40934092866</v>
      </c>
      <c r="BM28" s="805">
        <f>'SAME1 Flight Tests 8-27-09'!AL66</f>
        <v>220.02864863456827</v>
      </c>
      <c r="BN28" s="806"/>
      <c r="BO28" s="805"/>
      <c r="BP28" s="806"/>
      <c r="BQ28" s="805">
        <f>'SAME1 Flight Tests 8-27-09'!AM66</f>
        <v>28.67631750000001</v>
      </c>
      <c r="BR28" s="816">
        <f>'SAME1 Flight Tests 8-27-09'!AP66</f>
        <v>0.25361766888569798</v>
      </c>
      <c r="BS28" s="816">
        <f>'SAME1 Flight Tests 8-27-09'!AQ66</f>
        <v>0.35543723128901628</v>
      </c>
      <c r="BT28" s="816"/>
      <c r="BU28" s="816">
        <f>'SAME1 Flight Tests 8-27-09'!AS66</f>
        <v>1.7877634750699363</v>
      </c>
      <c r="BV28" s="816">
        <f>'SAME1 Flight Tests 8-27-09'!AT66</f>
        <v>0.21423370617576701</v>
      </c>
      <c r="BW28" s="807">
        <f>'SAME1 Flight Tests 8-27-09'!BB66</f>
        <v>867560.40934092866</v>
      </c>
      <c r="BX28" s="807">
        <f>'SAME1 Flight Tests 8-27-09'!BC66</f>
        <v>853591.01042266958</v>
      </c>
      <c r="BY28" s="807">
        <f>'SAME1 Flight Tests 8-27-09'!BD66</f>
        <v>803118.96476582892</v>
      </c>
      <c r="BZ28" s="806"/>
      <c r="CA28" s="805">
        <f>'SAME1 Flight Tests 8-27-09'!BG66</f>
        <v>0.24844613733905568</v>
      </c>
      <c r="CB28" s="805">
        <f>'SAME1 Flight Tests 8-27-09'!BF66</f>
        <v>0.45</v>
      </c>
      <c r="CC28" s="783"/>
      <c r="CD28" s="805"/>
      <c r="CE28" s="805">
        <f>'SAME1 Flight Tests 8-27-09'!BH66</f>
        <v>581.04830756229353</v>
      </c>
      <c r="CF28" s="818">
        <f>'SAME1 Flight Tests 8-27-09'!BI66</f>
        <v>1.9899999999999363</v>
      </c>
      <c r="CG28" s="818">
        <f>'SAME1 Flight Tests 8-27-09'!BJ66</f>
        <v>47</v>
      </c>
      <c r="CH28" s="818">
        <f>'SAME1 Flight Tests 8-27-09'!BK66</f>
        <v>0</v>
      </c>
      <c r="CI28" s="818">
        <f>'SAME1 Flight Tests 8-27-09'!BL66</f>
        <v>8.6461258793972651E-2</v>
      </c>
      <c r="CJ28" s="818">
        <f>'SAME1 Flight Tests 8-27-09'!BM66</f>
        <v>0.81833761676324279</v>
      </c>
      <c r="CK28" s="818">
        <f>'SAME1 Flight Tests 8-27-09'!BN66</f>
        <v>0.99999944881779568</v>
      </c>
      <c r="CL28" s="2014"/>
      <c r="CQ28" s="2071">
        <f t="shared" si="0"/>
        <v>60507.100281682149</v>
      </c>
      <c r="CR28" s="2074">
        <f t="shared" si="1"/>
        <v>16.526986012296792</v>
      </c>
      <c r="CS28" s="2082">
        <f t="shared" si="2"/>
        <v>63.725150000000021</v>
      </c>
      <c r="CT28" s="2074">
        <f t="shared" si="3"/>
        <v>27228.195126756968</v>
      </c>
      <c r="CU28" s="2074">
        <f t="shared" si="4"/>
        <v>36.726635582881755</v>
      </c>
      <c r="CV28" s="2074"/>
      <c r="CW28" s="2088">
        <v>6</v>
      </c>
      <c r="CX28" s="2074">
        <f t="shared" si="5"/>
        <v>227.88319540842983</v>
      </c>
      <c r="CY28" s="2093">
        <f t="shared" si="6"/>
        <v>1.6738766146456068E-2</v>
      </c>
      <c r="CZ28" s="2018"/>
    </row>
    <row r="29" spans="1:104" s="2" customFormat="1" ht="16.5" customHeight="1" x14ac:dyDescent="0.25">
      <c r="A29" s="780">
        <v>2</v>
      </c>
      <c r="B29" s="784">
        <f>'SAME R Results'!A6</f>
        <v>1</v>
      </c>
      <c r="C29" s="831" t="str">
        <f>'SAME R Results'!B6</f>
        <v>Kapton</v>
      </c>
      <c r="D29" s="784" t="str">
        <f>'SAME R Results'!C6</f>
        <v>K01</v>
      </c>
      <c r="E29" s="784" t="str">
        <f>'SAME R Results'!D6</f>
        <v>4K</v>
      </c>
      <c r="F29" s="784">
        <f>'SAME R Results'!E6</f>
        <v>4</v>
      </c>
      <c r="G29" s="784">
        <f>'SAME R Results'!F6</f>
        <v>51</v>
      </c>
      <c r="H29" s="785" t="str">
        <f>'SAME R Results'!G6</f>
        <v>Baseline new formula</v>
      </c>
      <c r="I29" s="784" t="str">
        <f>'SAME R Results'!H6</f>
        <v>202 12:00</v>
      </c>
      <c r="J29" s="786">
        <f>'SAME R Results'!I6</f>
        <v>40380.333333333336</v>
      </c>
      <c r="K29" s="784">
        <f>'SAME R Results'!J6</f>
        <v>0</v>
      </c>
      <c r="L29" s="788"/>
      <c r="M29" s="788"/>
      <c r="N29" s="784">
        <f>'SAME R Results'!K6</f>
        <v>8.1</v>
      </c>
      <c r="O29" s="852">
        <f>'SAME R Results'!L6</f>
        <v>1.38</v>
      </c>
      <c r="P29" s="784">
        <f>'SAME R Results'!M6</f>
        <v>60</v>
      </c>
      <c r="Q29" s="784">
        <f>'SAME R Results'!N6</f>
        <v>11</v>
      </c>
      <c r="R29" s="784">
        <f>'SAME R Results'!O6</f>
        <v>8</v>
      </c>
      <c r="S29" s="784" t="str">
        <f>'SAME R Results'!P6</f>
        <v>n</v>
      </c>
      <c r="T29" s="784">
        <f>'SAME R Results'!Q6</f>
        <v>0</v>
      </c>
      <c r="U29" s="784">
        <f>'SAME R Results'!R6</f>
        <v>38.142857142857146</v>
      </c>
      <c r="V29" s="784" t="str">
        <f>'SAME R Results'!S6</f>
        <v>y</v>
      </c>
      <c r="W29" s="784" t="str">
        <f>'SAME R Results'!T6</f>
        <v>?</v>
      </c>
      <c r="X29" s="784" t="str">
        <f>'SAME R Results'!U6</f>
        <v>n</v>
      </c>
      <c r="Y29" s="784" t="str">
        <f>'SAME R Results'!V6</f>
        <v>y</v>
      </c>
      <c r="Z29" s="784" t="str">
        <f>'SAME R Results'!W6</f>
        <v>y</v>
      </c>
      <c r="AA29" s="784" t="str">
        <f>'SAME R Results'!X6</f>
        <v>n</v>
      </c>
      <c r="AB29" s="784" t="str">
        <f>'SAME R Results'!Y6</f>
        <v>n</v>
      </c>
      <c r="AC29" s="789"/>
      <c r="AD29" s="784" t="str">
        <f>'SAME R Results'!Z6</f>
        <v>y</v>
      </c>
      <c r="AE29" s="784">
        <f>'SAME R Results'!AA6</f>
        <v>10</v>
      </c>
      <c r="AF29" s="784" t="str">
        <f>'SAME R Results'!AB6</f>
        <v>y</v>
      </c>
      <c r="AG29" s="817">
        <f>'SAME R Results'!AC6</f>
        <v>3.852706928546E-2</v>
      </c>
      <c r="AH29" s="819">
        <f>'SAME R Results'!AD6</f>
        <v>0</v>
      </c>
      <c r="AI29" s="784">
        <f>'SAME R Results'!AE6</f>
        <v>0</v>
      </c>
      <c r="AJ29" s="784">
        <f>'SAME R Results'!AF6</f>
        <v>180</v>
      </c>
      <c r="AK29" s="784">
        <f>'SAME R Results'!AG6</f>
        <v>0</v>
      </c>
      <c r="AL29" s="784" t="str">
        <f>'SAME R Results'!AH6</f>
        <v>n</v>
      </c>
      <c r="AM29" s="784" t="str">
        <f>'SAME R Results'!AI6</f>
        <v>y</v>
      </c>
      <c r="AN29" s="784" t="str">
        <f>'SAME R Results'!AJ6</f>
        <v>y</v>
      </c>
      <c r="AO29" s="784" t="str">
        <f>'SAME R Results'!AK6</f>
        <v>n</v>
      </c>
      <c r="AP29" s="784" t="str">
        <f>'SAME R Results'!AL6</f>
        <v>n</v>
      </c>
      <c r="AQ29" s="784" t="str">
        <f>'SAME R Results'!AM6</f>
        <v>y</v>
      </c>
      <c r="AR29" s="817">
        <f>'SAME R Results'!AN6</f>
        <v>3.852706928546E-2</v>
      </c>
      <c r="AS29" s="819">
        <f>'SAME R Results'!AO6</f>
        <v>0</v>
      </c>
      <c r="AT29" s="784">
        <f>'SAME R Results'!AP6</f>
        <v>0</v>
      </c>
      <c r="AU29" s="789"/>
      <c r="AV29" s="821">
        <f>'SAME R Results'!AQ6</f>
        <v>0</v>
      </c>
      <c r="AW29" s="821">
        <f>'SAME R Results'!AR6</f>
        <v>0.4175567</v>
      </c>
      <c r="AX29" s="821">
        <f>'SAME R Results'!AS6</f>
        <v>0</v>
      </c>
      <c r="AY29" s="821">
        <f>'SAME R Results'!AT6</f>
        <v>0</v>
      </c>
      <c r="AZ29" s="824"/>
      <c r="BA29" s="824"/>
      <c r="BB29" s="821">
        <f>'SAME R Results'!AU6</f>
        <v>5.9158320000000007E-2</v>
      </c>
      <c r="BC29" s="821">
        <f>'SAME R Results'!AV6</f>
        <v>2.5772090000000004E-2</v>
      </c>
      <c r="BD29" s="821">
        <f>'SAME R Results'!AW6</f>
        <v>5.2833100000000002</v>
      </c>
      <c r="BE29" s="821">
        <f>'SAME R Results'!AX6</f>
        <v>4.6948999999999996</v>
      </c>
      <c r="BF29" s="827">
        <f>'SAME R Results'!AY6</f>
        <v>47624.95</v>
      </c>
      <c r="BG29" s="784">
        <f>'SAME R Results'!AZ6</f>
        <v>0.12976084999999998</v>
      </c>
      <c r="BH29" s="784">
        <f>'SAME R Results'!BA6</f>
        <v>7.8816036857303803E-2</v>
      </c>
      <c r="BI29" s="789"/>
      <c r="BJ29" s="784">
        <f>'SAME R Results'!BB6</f>
        <v>2.7621500000000001</v>
      </c>
      <c r="BK29" s="784">
        <f>'SAME R Results'!BC6</f>
        <v>0.58841000000000054</v>
      </c>
      <c r="BL29" s="784">
        <f>'SAME R Results'!BD6</f>
        <v>1825597.0139817814</v>
      </c>
      <c r="BM29" s="784">
        <f>'SAME R Results'!BE6</f>
        <v>102.91459773449184</v>
      </c>
      <c r="BN29" s="784">
        <f>'SAME R Results'!BF6</f>
        <v>3.3386230000000003E-2</v>
      </c>
      <c r="BO29" s="784">
        <f>'SAME R Results'!BG6</f>
        <v>1.2736203285674045E-2</v>
      </c>
      <c r="BP29" s="789"/>
      <c r="BQ29" s="784">
        <f>'SAME R Results'!BH6</f>
        <v>1.2429675</v>
      </c>
      <c r="BR29" s="817">
        <f>'SAME R Results'!BI6</f>
        <v>5.6373119010545703E-2</v>
      </c>
      <c r="BS29" s="817">
        <f>'SAME R Results'!BJ6</f>
        <v>9.7108213230960166E-2</v>
      </c>
      <c r="BT29" s="817">
        <f>'SAME R Results'!BL6</f>
        <v>2.6213644090899169</v>
      </c>
      <c r="BU29" s="817">
        <f>'SAME R Results'!BM6</f>
        <v>2.090599137468832</v>
      </c>
      <c r="BV29" s="817">
        <f>'SAME R Results'!BN6</f>
        <v>4.2951675961784321E-2</v>
      </c>
      <c r="BW29" s="784">
        <f>'SAME R Results'!BO6</f>
        <v>1825597.0139817814</v>
      </c>
      <c r="BX29" s="784">
        <f>'SAME R Results'!BP6</f>
        <v>1797165.7351351089</v>
      </c>
      <c r="BY29" s="784">
        <f>'SAME R Results'!BQ6</f>
        <v>1664496.7968457509</v>
      </c>
      <c r="BZ29" s="784">
        <f>'SAME R Results'!BR6</f>
        <v>102.91459773449184</v>
      </c>
      <c r="CA29" s="784">
        <f>'SAME R Results'!BS6</f>
        <v>0.13060685430169594</v>
      </c>
      <c r="CB29" s="784">
        <f>'SAME R Results'!BT6</f>
        <v>0.45</v>
      </c>
      <c r="CC29" s="784">
        <f>'SAME R Results'!BV6</f>
        <v>1</v>
      </c>
      <c r="CD29" s="880">
        <f>'SAME R Results'!BW6</f>
        <v>1.42</v>
      </c>
      <c r="CE29" s="1086">
        <f>'SAME R Results'!BZ6</f>
        <v>419.92824630174431</v>
      </c>
      <c r="CF29" s="1803">
        <f>'SAME R Results'!CA6</f>
        <v>0</v>
      </c>
      <c r="CG29" s="1803">
        <f>'SAME R Results'!CB6</f>
        <v>0</v>
      </c>
      <c r="CH29" s="1803">
        <f>'SAME R Results'!CC6</f>
        <v>0</v>
      </c>
      <c r="CI29" s="1803">
        <f>'SAME R Results'!CD6</f>
        <v>0</v>
      </c>
      <c r="CJ29" s="1803"/>
      <c r="CK29" s="1803"/>
      <c r="CL29" s="2015">
        <f>'SAME R Results'!CI6</f>
        <v>6</v>
      </c>
      <c r="CM29" s="2015" t="str">
        <f>'SAME R Results'!CJ6</f>
        <v>Kapton</v>
      </c>
      <c r="CN29" s="2016">
        <f>'SAME R Results'!CK6</f>
        <v>5.6373119010545703E-2</v>
      </c>
      <c r="CO29" s="2016">
        <f>'SAME R Results'!CL6</f>
        <v>2.6860098916504257E-2</v>
      </c>
      <c r="CP29" s="2016">
        <f>'SAME R Results'!CM6</f>
        <v>2.8993357454059898E-2</v>
      </c>
      <c r="CQ29" s="2071">
        <f t="shared" si="0"/>
        <v>2937481.4932518853</v>
      </c>
      <c r="CR29" s="2074">
        <f t="shared" si="1"/>
        <v>0.34042767666698326</v>
      </c>
      <c r="CS29" s="2082">
        <f t="shared" si="2"/>
        <v>2.7621500000000001</v>
      </c>
      <c r="CT29" s="2074">
        <f t="shared" si="3"/>
        <v>1321866.6719633483</v>
      </c>
      <c r="CU29" s="2074">
        <f t="shared" si="4"/>
        <v>0.75650594814885164</v>
      </c>
      <c r="CV29" s="2074"/>
      <c r="CW29" s="2084">
        <v>7</v>
      </c>
      <c r="CX29" s="2074">
        <f t="shared" si="5"/>
        <v>2459.0856580839059</v>
      </c>
      <c r="CY29" s="2093">
        <f t="shared" si="6"/>
        <v>3.7206258546960166E-3</v>
      </c>
      <c r="CZ29" s="2020"/>
    </row>
    <row r="30" spans="1:104" s="2" customFormat="1" ht="16.5" customHeight="1" x14ac:dyDescent="0.25">
      <c r="A30" s="780">
        <v>2</v>
      </c>
      <c r="B30" s="784">
        <f>'SAME R Results'!A7</f>
        <v>1</v>
      </c>
      <c r="C30" s="831" t="str">
        <f>'SAME R Results'!B7</f>
        <v>Kapton</v>
      </c>
      <c r="D30" s="784" t="str">
        <f>'SAME R Results'!C7</f>
        <v>K02</v>
      </c>
      <c r="E30" s="784" t="str">
        <f>'SAME R Results'!D7</f>
        <v>4K</v>
      </c>
      <c r="F30" s="784">
        <f>'SAME R Results'!E7</f>
        <v>4</v>
      </c>
      <c r="G30" s="784" t="str">
        <f>'SAME R Results'!F7</f>
        <v>51a</v>
      </c>
      <c r="H30" s="785" t="str">
        <f>'SAME R Results'!G7</f>
        <v>Baseline new formula</v>
      </c>
      <c r="I30" s="784" t="str">
        <f>'SAME R Results'!H7</f>
        <v>203 12:00</v>
      </c>
      <c r="J30" s="786">
        <f>'SAME R Results'!I7</f>
        <v>40381.333333333336</v>
      </c>
      <c r="K30" s="784">
        <f>'SAME R Results'!J7</f>
        <v>0</v>
      </c>
      <c r="L30" s="788"/>
      <c r="M30" s="788"/>
      <c r="N30" s="784">
        <f>'SAME R Results'!K7</f>
        <v>8.1</v>
      </c>
      <c r="O30" s="852">
        <f>'SAME R Results'!L7</f>
        <v>1.38</v>
      </c>
      <c r="P30" s="784">
        <f>'SAME R Results'!M7</f>
        <v>60</v>
      </c>
      <c r="Q30" s="784">
        <f>'SAME R Results'!N7</f>
        <v>0</v>
      </c>
      <c r="R30" s="784">
        <f>'SAME R Results'!O7</f>
        <v>0</v>
      </c>
      <c r="S30" s="784">
        <f>'SAME R Results'!P7</f>
        <v>0</v>
      </c>
      <c r="T30" s="784">
        <f>'SAME R Results'!Q7</f>
        <v>0</v>
      </c>
      <c r="U30" s="784">
        <f>'SAME R Results'!R7</f>
        <v>261.14285714285717</v>
      </c>
      <c r="V30" s="784">
        <f>'SAME R Results'!S7</f>
        <v>0</v>
      </c>
      <c r="W30" s="784">
        <f>'SAME R Results'!T7</f>
        <v>0</v>
      </c>
      <c r="X30" s="784" t="str">
        <f>'SAME R Results'!U7</f>
        <v>n</v>
      </c>
      <c r="Y30" s="784" t="str">
        <f>'SAME R Results'!V7</f>
        <v>y</v>
      </c>
      <c r="Z30" s="784" t="str">
        <f>'SAME R Results'!W7</f>
        <v>y</v>
      </c>
      <c r="AA30" s="784" t="str">
        <f>'SAME R Results'!X7</f>
        <v>n</v>
      </c>
      <c r="AB30" s="784" t="str">
        <f>'SAME R Results'!Y7</f>
        <v>n</v>
      </c>
      <c r="AC30" s="789"/>
      <c r="AD30" s="784" t="str">
        <f>'SAME R Results'!Z7</f>
        <v>y</v>
      </c>
      <c r="AE30" s="784">
        <f>'SAME R Results'!AA7</f>
        <v>10</v>
      </c>
      <c r="AF30" s="784" t="str">
        <f>'SAME R Results'!AB7</f>
        <v>y</v>
      </c>
      <c r="AG30" s="817">
        <f>'SAME R Results'!AC7</f>
        <v>3.852706928546E-2</v>
      </c>
      <c r="AH30" s="819">
        <f>'SAME R Results'!AD7</f>
        <v>0</v>
      </c>
      <c r="AI30" s="784">
        <f>'SAME R Results'!AE7</f>
        <v>0</v>
      </c>
      <c r="AJ30" s="784">
        <f>'SAME R Results'!AF7</f>
        <v>0</v>
      </c>
      <c r="AK30" s="784">
        <f>'SAME R Results'!AG7</f>
        <v>0</v>
      </c>
      <c r="AL30" s="784">
        <f>'SAME R Results'!AH7</f>
        <v>0</v>
      </c>
      <c r="AM30" s="784">
        <f>'SAME R Results'!AI7</f>
        <v>0</v>
      </c>
      <c r="AN30" s="784">
        <f>'SAME R Results'!AJ7</f>
        <v>0</v>
      </c>
      <c r="AO30" s="784">
        <f>'SAME R Results'!AK7</f>
        <v>0</v>
      </c>
      <c r="AP30" s="784">
        <f>'SAME R Results'!AL7</f>
        <v>0</v>
      </c>
      <c r="AQ30" s="784">
        <f>'SAME R Results'!AM7</f>
        <v>0</v>
      </c>
      <c r="AR30" s="817">
        <f>'SAME R Results'!AN7</f>
        <v>0</v>
      </c>
      <c r="AS30" s="819">
        <f>'SAME R Results'!AO7</f>
        <v>0</v>
      </c>
      <c r="AT30" s="784">
        <f>'SAME R Results'!AP7</f>
        <v>0</v>
      </c>
      <c r="AU30" s="789"/>
      <c r="AV30" s="821">
        <f>'SAME R Results'!AQ7</f>
        <v>0</v>
      </c>
      <c r="AW30" s="821">
        <f>'SAME R Results'!AR7</f>
        <v>0.40887450000000003</v>
      </c>
      <c r="AX30" s="821">
        <f>'SAME R Results'!AS7</f>
        <v>0</v>
      </c>
      <c r="AY30" s="821">
        <f>'SAME R Results'!AT7</f>
        <v>0</v>
      </c>
      <c r="AZ30" s="824"/>
      <c r="BA30" s="824"/>
      <c r="BB30" s="821">
        <f>'SAME R Results'!AU7</f>
        <v>5.1452640000000008E-2</v>
      </c>
      <c r="BC30" s="821">
        <f>'SAME R Results'!AV7</f>
        <v>3.01056E-2</v>
      </c>
      <c r="BD30" s="821">
        <f>'SAME R Results'!AW7</f>
        <v>5.093612499999999</v>
      </c>
      <c r="BE30" s="821">
        <f>'SAME R Results'!AX7</f>
        <v>4.6792749999999996</v>
      </c>
      <c r="BF30" s="827">
        <f>'SAME R Results'!AY7</f>
        <v>28390</v>
      </c>
      <c r="BG30" s="784">
        <f>'SAME R Results'!AZ7</f>
        <v>0.12408455</v>
      </c>
      <c r="BH30" s="784">
        <f>'SAME R Results'!BA7</f>
        <v>9.0270984999999998E-2</v>
      </c>
      <c r="BI30" s="789"/>
      <c r="BJ30" s="784">
        <f>'SAME R Results'!BB7</f>
        <v>2.6983499999999996</v>
      </c>
      <c r="BK30" s="784">
        <f>'SAME R Results'!BC7</f>
        <v>0.41433749999999936</v>
      </c>
      <c r="BL30" s="784">
        <f>'SAME R Results'!BD7</f>
        <v>1059919.9201329139</v>
      </c>
      <c r="BM30" s="784">
        <f>'SAME R Results'!BE7</f>
        <v>70.819266638717124</v>
      </c>
      <c r="BN30" s="784">
        <f>'SAME R Results'!BF7</f>
        <v>2.1347040000000008E-2</v>
      </c>
      <c r="BO30" s="784">
        <f>'SAME R Results'!BG7</f>
        <v>8.4533912500000009E-3</v>
      </c>
      <c r="BP30" s="789"/>
      <c r="BQ30" s="784">
        <f>'SAME R Results'!BH7</f>
        <v>1.2142574999999998</v>
      </c>
      <c r="BR30" s="817">
        <f>'SAME R Results'!BI7</f>
        <v>6.6815676631340595E-2</v>
      </c>
      <c r="BS30" s="817">
        <f>'SAME R Results'!BJ7</f>
        <v>0.11550042736986271</v>
      </c>
      <c r="BT30" s="817">
        <f>'SAME R Results'!BL7</f>
        <v>2.5252634556575155</v>
      </c>
      <c r="BU30" s="817">
        <f>'SAME R Results'!BM7</f>
        <v>2.0955623370880416</v>
      </c>
      <c r="BV30" s="817">
        <f>'SAME R Results'!BN7</f>
        <v>5.0818958542366073E-2</v>
      </c>
      <c r="BW30" s="784">
        <f>'SAME R Results'!BO7</f>
        <v>1059919.9201329139</v>
      </c>
      <c r="BX30" s="784">
        <f>'SAME R Results'!BP7</f>
        <v>1042971.5767444789</v>
      </c>
      <c r="BY30" s="784">
        <f>'SAME R Results'!BQ7</f>
        <v>978059.42156677309</v>
      </c>
      <c r="BZ30" s="784">
        <f>'SAME R Results'!BR7</f>
        <v>70.819266638717124</v>
      </c>
      <c r="CA30" s="784">
        <f>'SAME R Results'!BS7</f>
        <v>9.1968725028855391E-2</v>
      </c>
      <c r="CB30" s="784">
        <f>'SAME R Results'!BT7</f>
        <v>0.45</v>
      </c>
      <c r="CC30" s="784">
        <f>'SAME R Results'!BV7</f>
        <v>1</v>
      </c>
      <c r="CD30" s="880">
        <f>'SAME R Results'!BW7</f>
        <v>1.42</v>
      </c>
      <c r="CE30" s="1086">
        <f>'SAME R Results'!BZ7</f>
        <v>419.92824630174431</v>
      </c>
      <c r="CF30" s="1803">
        <f>'SAME R Results'!CA7</f>
        <v>0</v>
      </c>
      <c r="CG30" s="1803">
        <f>'SAME R Results'!CB7</f>
        <v>0</v>
      </c>
      <c r="CH30" s="1803">
        <f>'SAME R Results'!CC7</f>
        <v>0</v>
      </c>
      <c r="CI30" s="1803">
        <f>'SAME R Results'!CD7</f>
        <v>0</v>
      </c>
      <c r="CJ30" s="1803"/>
      <c r="CK30" s="1803"/>
      <c r="CL30" s="2015">
        <f>'SAME R Results'!CI7</f>
        <v>7</v>
      </c>
      <c r="CM30" s="2015" t="str">
        <f>'SAME R Results'!CJ7</f>
        <v>Kapton</v>
      </c>
      <c r="CN30" s="2016">
        <f>'SAME R Results'!CK7</f>
        <v>6.6815676631340595E-2</v>
      </c>
      <c r="CO30" s="2016">
        <f>'SAME R Results'!CL7</f>
        <v>1.7580323778111324E-2</v>
      </c>
      <c r="CP30" s="2016">
        <f>'SAME R Results'!CM7</f>
        <v>3.4853850095922234E-2</v>
      </c>
      <c r="CQ30" s="2071">
        <f t="shared" si="0"/>
        <v>1745791.0206573384</v>
      </c>
      <c r="CR30" s="2074">
        <f t="shared" si="1"/>
        <v>0.57280624551698778</v>
      </c>
      <c r="CS30" s="2082">
        <f t="shared" si="2"/>
        <v>2.6983499999999996</v>
      </c>
      <c r="CT30" s="2074">
        <f t="shared" si="3"/>
        <v>785605.95929580228</v>
      </c>
      <c r="CU30" s="2074">
        <f t="shared" si="4"/>
        <v>1.2729027678155282</v>
      </c>
      <c r="CV30" s="2074"/>
      <c r="CW30" s="2084">
        <v>8</v>
      </c>
      <c r="CX30" s="2074">
        <f t="shared" si="5"/>
        <v>1732.1961932867607</v>
      </c>
      <c r="CY30" s="2093">
        <f t="shared" si="6"/>
        <v>4.4098346576684792E-3</v>
      </c>
      <c r="CZ30" s="2020"/>
    </row>
    <row r="31" spans="1:104" s="2" customFormat="1" ht="16.5" customHeight="1" x14ac:dyDescent="0.25">
      <c r="A31" s="780">
        <v>2</v>
      </c>
      <c r="B31" s="784">
        <f>'SAME R Results'!A23</f>
        <v>3</v>
      </c>
      <c r="C31" s="831" t="str">
        <f>'SAME R Results'!B23</f>
        <v>Kapton</v>
      </c>
      <c r="D31" s="784" t="str">
        <f>'SAME R Results'!C23</f>
        <v>K02</v>
      </c>
      <c r="E31" s="784" t="str">
        <f>'SAME R Results'!D23</f>
        <v>14k</v>
      </c>
      <c r="F31" s="784">
        <f>'SAME R Results'!E23</f>
        <v>1</v>
      </c>
      <c r="G31" s="784">
        <f>'SAME R Results'!F23</f>
        <v>61</v>
      </c>
      <c r="H31" s="785" t="str">
        <f>'SAME R Results'!G23</f>
        <v>Baseline Aging</v>
      </c>
      <c r="I31" s="784">
        <f>'SAME R Results'!H23</f>
        <v>214</v>
      </c>
      <c r="J31" s="786">
        <f>'SAME R Results'!I23</f>
        <v>40392</v>
      </c>
      <c r="K31" s="784">
        <f>'SAME R Results'!J23</f>
        <v>0</v>
      </c>
      <c r="L31" s="788"/>
      <c r="M31" s="788"/>
      <c r="N31" s="784">
        <f>'SAME R Results'!K23</f>
        <v>8.1</v>
      </c>
      <c r="O31" s="852">
        <f>'SAME R Results'!L23</f>
        <v>1.38</v>
      </c>
      <c r="P31" s="784">
        <f>'SAME R Results'!M23</f>
        <v>60</v>
      </c>
      <c r="Q31" s="784">
        <f>'SAME R Results'!N23</f>
        <v>11</v>
      </c>
      <c r="R31" s="784">
        <f>'SAME R Results'!O23</f>
        <v>8</v>
      </c>
      <c r="S31" s="784" t="str">
        <f>'SAME R Results'!P23</f>
        <v>n</v>
      </c>
      <c r="T31" s="784">
        <f>'SAME R Results'!Q23</f>
        <v>0</v>
      </c>
      <c r="U31" s="784">
        <f>'SAME R Results'!R23</f>
        <v>38</v>
      </c>
      <c r="V31" s="784" t="str">
        <f>'SAME R Results'!S23</f>
        <v>n</v>
      </c>
      <c r="W31" s="784">
        <f>'SAME R Results'!T23</f>
        <v>0</v>
      </c>
      <c r="X31" s="784" t="str">
        <f>'SAME R Results'!U23</f>
        <v>n</v>
      </c>
      <c r="Y31" s="784" t="str">
        <f>'SAME R Results'!V23</f>
        <v>y</v>
      </c>
      <c r="Z31" s="784" t="str">
        <f>'SAME R Results'!W23</f>
        <v>y</v>
      </c>
      <c r="AA31" s="784" t="str">
        <f>'SAME R Results'!X23</f>
        <v>n</v>
      </c>
      <c r="AB31" s="784" t="str">
        <f>'SAME R Results'!Y23</f>
        <v>n</v>
      </c>
      <c r="AC31" s="789"/>
      <c r="AD31" s="784" t="str">
        <f>'SAME R Results'!Z23</f>
        <v>y</v>
      </c>
      <c r="AE31" s="784">
        <f>'SAME R Results'!AA23</f>
        <v>10</v>
      </c>
      <c r="AF31" s="784" t="str">
        <f>'SAME R Results'!AB23</f>
        <v>y</v>
      </c>
      <c r="AG31" s="817">
        <f>'SAME R Results'!AC23</f>
        <v>3.852706928546E-2</v>
      </c>
      <c r="AH31" s="819">
        <f>'SAME R Results'!AD23</f>
        <v>0</v>
      </c>
      <c r="AI31" s="784">
        <f>'SAME R Results'!AE23</f>
        <v>0</v>
      </c>
      <c r="AJ31" s="784">
        <f>'SAME R Results'!AF23</f>
        <v>720</v>
      </c>
      <c r="AK31" s="784">
        <f>'SAME R Results'!AG23</f>
        <v>0</v>
      </c>
      <c r="AL31" s="784">
        <f>'SAME R Results'!AH23</f>
        <v>0</v>
      </c>
      <c r="AM31" s="784">
        <f>'SAME R Results'!AI23</f>
        <v>0</v>
      </c>
      <c r="AN31" s="784">
        <f>'SAME R Results'!AJ23</f>
        <v>0</v>
      </c>
      <c r="AO31" s="784">
        <f>'SAME R Results'!AK23</f>
        <v>0</v>
      </c>
      <c r="AP31" s="784">
        <f>'SAME R Results'!AL23</f>
        <v>0</v>
      </c>
      <c r="AQ31" s="784">
        <f>'SAME R Results'!AM23</f>
        <v>0</v>
      </c>
      <c r="AR31" s="817">
        <f>'SAME R Results'!AN23</f>
        <v>0</v>
      </c>
      <c r="AS31" s="819">
        <f>'SAME R Results'!AO23</f>
        <v>0</v>
      </c>
      <c r="AT31" s="784">
        <f>'SAME R Results'!AP23</f>
        <v>0</v>
      </c>
      <c r="AU31" s="789"/>
      <c r="AV31" s="821">
        <f>'SAME R Results'!AQ23</f>
        <v>0</v>
      </c>
      <c r="AW31" s="821">
        <f>'SAME R Results'!AR23</f>
        <v>0.67800000000000005</v>
      </c>
      <c r="AX31" s="821">
        <f>'SAME R Results'!AS23</f>
        <v>0</v>
      </c>
      <c r="AY31" s="821">
        <f>'SAME R Results'!AT23</f>
        <v>0</v>
      </c>
      <c r="AZ31" s="824"/>
      <c r="BA31" s="824"/>
      <c r="BB31" s="821">
        <f>'SAME R Results'!AU23</f>
        <v>7.9864505000000002E-2</v>
      </c>
      <c r="BC31" s="821">
        <f>'SAME R Results'!AV23</f>
        <v>2.6800000000000001E-2</v>
      </c>
      <c r="BD31" s="821">
        <f>'SAME R Results'!AW23</f>
        <v>5.6014710000000001</v>
      </c>
      <c r="BE31" s="821">
        <f>'SAME R Results'!AX23</f>
        <v>4.7176113333333332</v>
      </c>
      <c r="BF31" s="827">
        <f>'SAME R Results'!AY23</f>
        <v>69755</v>
      </c>
      <c r="BG31" s="784">
        <f>'SAME R Results'!AZ23</f>
        <v>0.16317759999999998</v>
      </c>
      <c r="BH31" s="784">
        <f>'SAME R Results'!BA23</f>
        <v>8.2000000000000003E-2</v>
      </c>
      <c r="BI31" s="789"/>
      <c r="BJ31" s="784">
        <f>'SAME R Results'!BB23</f>
        <v>5.4066500000000008</v>
      </c>
      <c r="BK31" s="784">
        <f>'SAME R Results'!BC23</f>
        <v>0.88385966666666693</v>
      </c>
      <c r="BL31" s="784">
        <f>'SAME R Results'!BD23</f>
        <v>2754038.3947668634</v>
      </c>
      <c r="BM31" s="784">
        <f>'SAME R Results'!BE23</f>
        <v>161.3363291840426</v>
      </c>
      <c r="BN31" s="784">
        <f>'SAME R Results'!BF23</f>
        <v>5.3064504999999998E-2</v>
      </c>
      <c r="BO31" s="784">
        <f>'SAME R Results'!BG23</f>
        <v>2.0294399999999994E-2</v>
      </c>
      <c r="BP31" s="789"/>
      <c r="BQ31" s="784">
        <f>'SAME R Results'!BH23</f>
        <v>2.4329925000000006</v>
      </c>
      <c r="BR31" s="817">
        <f>'SAME R Results'!BI23</f>
        <v>5.8581728377719348E-2</v>
      </c>
      <c r="BS31" s="817">
        <f>'SAME R Results'!BJ23</f>
        <v>0.10591592684287916</v>
      </c>
      <c r="BT31" s="817">
        <f>'SAME R Results'!BL23</f>
        <v>2.6147363312046679</v>
      </c>
      <c r="BU31" s="817">
        <f>'SAME R Results'!BM23</f>
        <v>2.1588164423810263</v>
      </c>
      <c r="BV31" s="817">
        <f>'SAME R Results'!BN23</f>
        <v>4.3567499587897025E-2</v>
      </c>
      <c r="BW31" s="784">
        <f>'SAME R Results'!BO23</f>
        <v>2754038.3947668634</v>
      </c>
      <c r="BX31" s="784">
        <f>'SAME R Results'!BP23</f>
        <v>2712395.8553846772</v>
      </c>
      <c r="BY31" s="784">
        <f>'SAME R Results'!BQ23</f>
        <v>2478011.7277446347</v>
      </c>
      <c r="BZ31" s="784">
        <f>'SAME R Results'!BR23</f>
        <v>161.3363291840426</v>
      </c>
      <c r="CA31" s="784">
        <f>'SAME R Results'!BS23</f>
        <v>0.19618655479593955</v>
      </c>
      <c r="CB31" s="784">
        <f>'SAME R Results'!BT23</f>
        <v>0.45</v>
      </c>
      <c r="CC31" s="784">
        <f>'SAME R Results'!BV23</f>
        <v>1</v>
      </c>
      <c r="CD31" s="880">
        <f>'SAME R Results'!BW23</f>
        <v>1.42</v>
      </c>
      <c r="CE31" s="1086">
        <f>'SAME R Results'!BZ23</f>
        <v>417.28565622998752</v>
      </c>
      <c r="CF31" s="1803">
        <f>'SAME R Results'!CA23</f>
        <v>0.8799999999999919</v>
      </c>
      <c r="CG31" s="1803" t="str">
        <f>'SAME R Results'!CB23</f>
        <v xml:space="preserve"> 14K</v>
      </c>
      <c r="CH31" s="1803">
        <f>'SAME R Results'!CC23</f>
        <v>214</v>
      </c>
      <c r="CI31" s="1803">
        <f>'SAME R Results'!CD23</f>
        <v>1.6588585227272884E-2</v>
      </c>
      <c r="CJ31" s="1803"/>
      <c r="CK31" s="1803"/>
      <c r="CL31" s="2015">
        <f>'SAME R Results'!CI23</f>
        <v>23</v>
      </c>
      <c r="CM31" s="2015" t="str">
        <f>'SAME R Results'!CJ23</f>
        <v>Kapton</v>
      </c>
      <c r="CN31" s="2016">
        <f>'SAME R Results'!CK23</f>
        <v>5.8581728377719348E-2</v>
      </c>
      <c r="CO31" s="2016">
        <f>'SAME R Results'!CL23</f>
        <v>2.181038576978761E-2</v>
      </c>
      <c r="CP31" s="2016">
        <f>'SAME R Results'!CM23</f>
        <v>3.32123064989025E-2</v>
      </c>
      <c r="CQ31" s="2071">
        <f t="shared" si="0"/>
        <v>2263910.3036831087</v>
      </c>
      <c r="CR31" s="2074">
        <f t="shared" si="1"/>
        <v>0.44171361311140322</v>
      </c>
      <c r="CS31" s="2082">
        <f t="shared" si="2"/>
        <v>5.4066500000000008</v>
      </c>
      <c r="CT31" s="2074">
        <f t="shared" si="3"/>
        <v>1018759.6366573989</v>
      </c>
      <c r="CU31" s="2074">
        <f t="shared" si="4"/>
        <v>0.98158580691422936</v>
      </c>
      <c r="CV31" s="2074"/>
      <c r="CW31" s="2084">
        <v>9</v>
      </c>
      <c r="CX31" s="2074">
        <f t="shared" si="5"/>
        <v>1969.4631104559771</v>
      </c>
      <c r="CY31" s="2093">
        <f t="shared" si="6"/>
        <v>3.8663940729294767E-3</v>
      </c>
      <c r="CZ31" s="2020"/>
    </row>
    <row r="32" spans="1:104" s="2" customFormat="1" ht="16.5" customHeight="1" x14ac:dyDescent="0.25">
      <c r="A32" s="780">
        <v>2</v>
      </c>
      <c r="B32" s="784">
        <f>'SAME R Results'!A24</f>
        <v>3</v>
      </c>
      <c r="C32" s="831" t="str">
        <f>'SAME R Results'!B24</f>
        <v>Kapton</v>
      </c>
      <c r="D32" s="784" t="str">
        <f>'SAME R Results'!C24</f>
        <v>K02</v>
      </c>
      <c r="E32" s="784" t="str">
        <f>'SAME R Results'!D24</f>
        <v>14Ka</v>
      </c>
      <c r="F32" s="784">
        <f>'SAME R Results'!E24</f>
        <v>1</v>
      </c>
      <c r="G32" s="784" t="str">
        <f>'SAME R Results'!F24</f>
        <v>61a</v>
      </c>
      <c r="H32" s="785" t="str">
        <f>'SAME R Results'!G24</f>
        <v>aged</v>
      </c>
      <c r="I32" s="784">
        <f>'SAME R Results'!H24</f>
        <v>214</v>
      </c>
      <c r="J32" s="786">
        <f>'SAME R Results'!I24</f>
        <v>40392</v>
      </c>
      <c r="K32" s="784">
        <f>'SAME R Results'!J24</f>
        <v>0</v>
      </c>
      <c r="L32" s="788"/>
      <c r="M32" s="788"/>
      <c r="N32" s="784">
        <f>'SAME R Results'!K24</f>
        <v>8.1</v>
      </c>
      <c r="O32" s="852">
        <f>'SAME R Results'!L24</f>
        <v>1.38</v>
      </c>
      <c r="P32" s="784">
        <f>'SAME R Results'!M24</f>
        <v>0</v>
      </c>
      <c r="Q32" s="784">
        <f>'SAME R Results'!N24</f>
        <v>0</v>
      </c>
      <c r="R32" s="784">
        <f>'SAME R Results'!O24</f>
        <v>0</v>
      </c>
      <c r="S32" s="784">
        <f>'SAME R Results'!P24</f>
        <v>0</v>
      </c>
      <c r="T32" s="784">
        <f>'SAME R Results'!Q24</f>
        <v>0</v>
      </c>
      <c r="U32" s="784">
        <f>'SAME R Results'!R24</f>
        <v>807</v>
      </c>
      <c r="V32" s="784">
        <f>'SAME R Results'!S24</f>
        <v>0</v>
      </c>
      <c r="W32" s="784">
        <f>'SAME R Results'!T24</f>
        <v>0</v>
      </c>
      <c r="X32" s="784" t="str">
        <f>'SAME R Results'!U24</f>
        <v>n</v>
      </c>
      <c r="Y32" s="784" t="str">
        <f>'SAME R Results'!V24</f>
        <v>y</v>
      </c>
      <c r="Z32" s="784" t="str">
        <f>'SAME R Results'!W24</f>
        <v>y</v>
      </c>
      <c r="AA32" s="784" t="str">
        <f>'SAME R Results'!X24</f>
        <v>n</v>
      </c>
      <c r="AB32" s="784" t="str">
        <f>'SAME R Results'!Y24</f>
        <v>n</v>
      </c>
      <c r="AC32" s="789"/>
      <c r="AD32" s="784" t="str">
        <f>'SAME R Results'!Z24</f>
        <v>y</v>
      </c>
      <c r="AE32" s="784">
        <f>'SAME R Results'!AA24</f>
        <v>10</v>
      </c>
      <c r="AF32" s="784" t="str">
        <f>'SAME R Results'!AB24</f>
        <v>y</v>
      </c>
      <c r="AG32" s="817">
        <f>'SAME R Results'!AC24</f>
        <v>3.852706928546E-2</v>
      </c>
      <c r="AH32" s="819">
        <f>'SAME R Results'!AD24</f>
        <v>0</v>
      </c>
      <c r="AI32" s="784">
        <f>'SAME R Results'!AE24</f>
        <v>0</v>
      </c>
      <c r="AJ32" s="784">
        <f>'SAME R Results'!AF24</f>
        <v>0</v>
      </c>
      <c r="AK32" s="784">
        <f>'SAME R Results'!AG24</f>
        <v>0</v>
      </c>
      <c r="AL32" s="784">
        <f>'SAME R Results'!AH24</f>
        <v>0</v>
      </c>
      <c r="AM32" s="784">
        <f>'SAME R Results'!AI24</f>
        <v>0</v>
      </c>
      <c r="AN32" s="784">
        <f>'SAME R Results'!AJ24</f>
        <v>0</v>
      </c>
      <c r="AO32" s="784">
        <f>'SAME R Results'!AK24</f>
        <v>0</v>
      </c>
      <c r="AP32" s="784">
        <f>'SAME R Results'!AL24</f>
        <v>0</v>
      </c>
      <c r="AQ32" s="784">
        <f>'SAME R Results'!AM24</f>
        <v>0</v>
      </c>
      <c r="AR32" s="817">
        <f>'SAME R Results'!AN24</f>
        <v>0</v>
      </c>
      <c r="AS32" s="819">
        <f>'SAME R Results'!AO24</f>
        <v>0</v>
      </c>
      <c r="AT32" s="784">
        <f>'SAME R Results'!AP24</f>
        <v>0</v>
      </c>
      <c r="AU32" s="789"/>
      <c r="AV32" s="821">
        <f>'SAME R Results'!AQ24</f>
        <v>0</v>
      </c>
      <c r="AW32" s="821">
        <f>'SAME R Results'!AR24</f>
        <v>0.623</v>
      </c>
      <c r="AX32" s="821">
        <f>'SAME R Results'!AS24</f>
        <v>0</v>
      </c>
      <c r="AY32" s="821">
        <f>'SAME R Results'!AT24</f>
        <v>0</v>
      </c>
      <c r="AZ32" s="824"/>
      <c r="BA32" s="824"/>
      <c r="BB32" s="821">
        <f>'SAME R Results'!AU24</f>
        <v>8.3435095000000001E-2</v>
      </c>
      <c r="BC32" s="821">
        <f>'SAME R Results'!AV24</f>
        <v>2.6800000000000001E-2</v>
      </c>
      <c r="BD32" s="821">
        <f>'SAME R Results'!AW24</f>
        <v>5.1411434999999992</v>
      </c>
      <c r="BE32" s="821">
        <f>'SAME R Results'!AX24</f>
        <v>4.6551214999999999</v>
      </c>
      <c r="BF32" s="827">
        <f>'SAME R Results'!AY24</f>
        <v>20870</v>
      </c>
      <c r="BG32" s="784">
        <f>'SAME R Results'!AZ24</f>
        <v>0.16290284999999999</v>
      </c>
      <c r="BH32" s="784">
        <f>'SAME R Results'!BA24</f>
        <v>8.2000000000000003E-2</v>
      </c>
      <c r="BI32" s="789"/>
      <c r="BJ32" s="784">
        <f>'SAME R Results'!BB24</f>
        <v>5.3295000000000003</v>
      </c>
      <c r="BK32" s="784">
        <f>'SAME R Results'!BC24</f>
        <v>0.48602199999999929</v>
      </c>
      <c r="BL32" s="784">
        <f>'SAME R Results'!BD24</f>
        <v>771019.08738255932</v>
      </c>
      <c r="BM32" s="784">
        <f>'SAME R Results'!BE24</f>
        <v>83.848228041429067</v>
      </c>
      <c r="BN32" s="784">
        <f>'SAME R Results'!BF24</f>
        <v>5.6635094999999996E-2</v>
      </c>
      <c r="BO32" s="784">
        <f>'SAME R Results'!BG24</f>
        <v>2.0225712499999996E-2</v>
      </c>
      <c r="BP32" s="789"/>
      <c r="BQ32" s="784">
        <f>'SAME R Results'!BH24</f>
        <v>2.3982750000000004</v>
      </c>
      <c r="BR32" s="817">
        <f>'SAME R Results'!BI24</f>
        <v>0.10874987326977262</v>
      </c>
      <c r="BS32" s="817">
        <f>'SAME R Results'!BJ24</f>
        <v>0.16113218439894053</v>
      </c>
      <c r="BT32" s="817">
        <f>'SAME R Results'!BL24</f>
        <v>2.8001532702494414</v>
      </c>
      <c r="BU32" s="817">
        <f>'SAME R Results'!BM24</f>
        <v>1.8720541771345789</v>
      </c>
      <c r="BV32" s="817">
        <f>'SAME R Results'!BN24</f>
        <v>8.9341243300171097E-2</v>
      </c>
      <c r="BW32" s="784">
        <f>'SAME R Results'!BO24</f>
        <v>771019.08738255932</v>
      </c>
      <c r="BX32" s="784">
        <f>'SAME R Results'!BP24</f>
        <v>758560.05509947939</v>
      </c>
      <c r="BY32" s="784">
        <f>'SAME R Results'!BQ24</f>
        <v>714915.52331479487</v>
      </c>
      <c r="BZ32" s="784">
        <f>'SAME R Results'!BR24</f>
        <v>83.848228041429067</v>
      </c>
      <c r="CA32" s="784">
        <f>'SAME R Results'!BS24</f>
        <v>0.10788022729290581</v>
      </c>
      <c r="CB32" s="784">
        <f>'SAME R Results'!BT24</f>
        <v>0.45</v>
      </c>
      <c r="CC32" s="784">
        <f>'SAME R Results'!BV24</f>
        <v>1</v>
      </c>
      <c r="CD32" s="880">
        <f>'SAME R Results'!BW24</f>
        <v>1.42</v>
      </c>
      <c r="CE32" s="1086">
        <f>'SAME R Results'!BZ24</f>
        <v>417.28565622998752</v>
      </c>
      <c r="CF32" s="1803">
        <f>'SAME R Results'!CA24</f>
        <v>0.8799999999999919</v>
      </c>
      <c r="CG32" s="1803">
        <f>'SAME R Results'!CB24</f>
        <v>0</v>
      </c>
      <c r="CH32" s="1803">
        <f>'SAME R Results'!CC24</f>
        <v>0</v>
      </c>
      <c r="CI32" s="1803">
        <f>'SAME R Results'!CD24</f>
        <v>1.6351875000000154E-2</v>
      </c>
      <c r="CJ32" s="1803"/>
      <c r="CK32" s="1803"/>
      <c r="CL32" s="2015">
        <f>'SAME R Results'!CI24</f>
        <v>24</v>
      </c>
      <c r="CM32" s="2015" t="str">
        <f>'SAME R Results'!CJ24</f>
        <v>Kapton</v>
      </c>
      <c r="CN32" s="2016">
        <f>'SAME R Results'!CK24</f>
        <v>0.10874987326977262</v>
      </c>
      <c r="CO32" s="2016">
        <f>'SAME R Results'!CL24</f>
        <v>2.3614929480564151E-2</v>
      </c>
      <c r="CP32" s="2016">
        <f>'SAME R Results'!CM24</f>
        <v>3.4405043016007122E-2</v>
      </c>
      <c r="CQ32" s="2071">
        <f t="shared" si="0"/>
        <v>642978.04662314302</v>
      </c>
      <c r="CR32" s="2074">
        <f t="shared" si="1"/>
        <v>1.5552630533062535</v>
      </c>
      <c r="CS32" s="2082">
        <f t="shared" si="2"/>
        <v>5.3295000000000003</v>
      </c>
      <c r="CT32" s="2074">
        <f t="shared" si="3"/>
        <v>289340.12098041439</v>
      </c>
      <c r="CU32" s="2074">
        <f t="shared" si="4"/>
        <v>3.4561401184583405</v>
      </c>
      <c r="CV32" s="2074"/>
      <c r="CW32" s="2084">
        <v>10</v>
      </c>
      <c r="CX32" s="2074">
        <f t="shared" si="5"/>
        <v>1038.3681491198645</v>
      </c>
      <c r="CY32" s="2093">
        <f t="shared" si="6"/>
        <v>7.1774916358049931E-3</v>
      </c>
      <c r="CZ32" s="2020"/>
    </row>
    <row r="33" spans="1:104" s="2" customFormat="1" ht="16.5" customHeight="1" x14ac:dyDescent="0.25">
      <c r="A33" s="780">
        <v>2</v>
      </c>
      <c r="B33" s="784">
        <f>'SAME R Results'!A25</f>
        <v>3</v>
      </c>
      <c r="C33" s="831" t="str">
        <f>'SAME R Results'!B25</f>
        <v>Kapton</v>
      </c>
      <c r="D33" s="784" t="str">
        <f>'SAME R Results'!C25</f>
        <v>K03</v>
      </c>
      <c r="E33" s="784" t="str">
        <f>'SAME R Results'!D25</f>
        <v>15k</v>
      </c>
      <c r="F33" s="784">
        <f>'SAME R Results'!E25</f>
        <v>2</v>
      </c>
      <c r="G33" s="784">
        <f>'SAME R Results'!F25</f>
        <v>62</v>
      </c>
      <c r="H33" s="785" t="str">
        <f>'SAME R Results'!G25</f>
        <v>High Temp aging</v>
      </c>
      <c r="I33" s="784">
        <f>'SAME R Results'!H25</f>
        <v>214</v>
      </c>
      <c r="J33" s="786">
        <f>'SAME R Results'!I25</f>
        <v>40392</v>
      </c>
      <c r="K33" s="784">
        <f>'SAME R Results'!J25</f>
        <v>0</v>
      </c>
      <c r="L33" s="788"/>
      <c r="M33" s="788"/>
      <c r="N33" s="784">
        <f>'SAME R Results'!K25</f>
        <v>8.1</v>
      </c>
      <c r="O33" s="854">
        <f>'SAME R Results'!L25</f>
        <v>1.48</v>
      </c>
      <c r="P33" s="784">
        <f>'SAME R Results'!M25</f>
        <v>60</v>
      </c>
      <c r="Q33" s="784">
        <f>'SAME R Results'!N25</f>
        <v>11</v>
      </c>
      <c r="R33" s="784">
        <f>'SAME R Results'!O25</f>
        <v>8</v>
      </c>
      <c r="S33" s="784" t="str">
        <f>'SAME R Results'!P25</f>
        <v>n</v>
      </c>
      <c r="T33" s="784">
        <f>'SAME R Results'!Q25</f>
        <v>0</v>
      </c>
      <c r="U33" s="784">
        <f>'SAME R Results'!R25</f>
        <v>38.799999999999997</v>
      </c>
      <c r="V33" s="784" t="str">
        <f>'SAME R Results'!S25</f>
        <v>y, 60</v>
      </c>
      <c r="W33" s="784" t="str">
        <f>'SAME R Results'!T25</f>
        <v>?</v>
      </c>
      <c r="X33" s="784" t="str">
        <f>'SAME R Results'!U25</f>
        <v>n</v>
      </c>
      <c r="Y33" s="784" t="str">
        <f>'SAME R Results'!V25</f>
        <v>y</v>
      </c>
      <c r="Z33" s="784" t="str">
        <f>'SAME R Results'!W25</f>
        <v>y</v>
      </c>
      <c r="AA33" s="784" t="str">
        <f>'SAME R Results'!X25</f>
        <v>n</v>
      </c>
      <c r="AB33" s="784" t="str">
        <f>'SAME R Results'!Y25</f>
        <v>n</v>
      </c>
      <c r="AC33" s="789"/>
      <c r="AD33" s="784" t="str">
        <f>'SAME R Results'!Z25</f>
        <v>y</v>
      </c>
      <c r="AE33" s="784">
        <f>'SAME R Results'!AA25</f>
        <v>10</v>
      </c>
      <c r="AF33" s="784" t="str">
        <f>'SAME R Results'!AB25</f>
        <v>y</v>
      </c>
      <c r="AG33" s="817">
        <f>'SAME R Results'!AC25</f>
        <v>3.852706928546E-2</v>
      </c>
      <c r="AH33" s="819">
        <f>'SAME R Results'!AD25</f>
        <v>0</v>
      </c>
      <c r="AI33" s="784">
        <f>'SAME R Results'!AE25</f>
        <v>0</v>
      </c>
      <c r="AJ33" s="784">
        <f>'SAME R Results'!AF25</f>
        <v>0</v>
      </c>
      <c r="AK33" s="784">
        <f>'SAME R Results'!AG25</f>
        <v>0</v>
      </c>
      <c r="AL33" s="784">
        <f>'SAME R Results'!AH25</f>
        <v>0</v>
      </c>
      <c r="AM33" s="784">
        <f>'SAME R Results'!AI25</f>
        <v>0</v>
      </c>
      <c r="AN33" s="784">
        <f>'SAME R Results'!AJ25</f>
        <v>0</v>
      </c>
      <c r="AO33" s="784">
        <f>'SAME R Results'!AK25</f>
        <v>0</v>
      </c>
      <c r="AP33" s="784">
        <f>'SAME R Results'!AL25</f>
        <v>0</v>
      </c>
      <c r="AQ33" s="784">
        <f>'SAME R Results'!AM25</f>
        <v>0</v>
      </c>
      <c r="AR33" s="817">
        <f>'SAME R Results'!AN25</f>
        <v>0</v>
      </c>
      <c r="AS33" s="819">
        <f>'SAME R Results'!AO25</f>
        <v>0</v>
      </c>
      <c r="AT33" s="784">
        <f>'SAME R Results'!AP25</f>
        <v>0</v>
      </c>
      <c r="AU33" s="789"/>
      <c r="AV33" s="821">
        <f>'SAME R Results'!AQ25</f>
        <v>0</v>
      </c>
      <c r="AW33" s="821">
        <f>'SAME R Results'!AR25</f>
        <v>6.242</v>
      </c>
      <c r="AX33" s="821">
        <f>'SAME R Results'!AS25</f>
        <v>0</v>
      </c>
      <c r="AY33" s="821">
        <f>'SAME R Results'!AT25</f>
        <v>0</v>
      </c>
      <c r="AZ33" s="824"/>
      <c r="BA33" s="824"/>
      <c r="BB33" s="821">
        <f>'SAME R Results'!AU25</f>
        <v>1.8512279999999997</v>
      </c>
      <c r="BC33" s="821">
        <f>'SAME R Results'!AV25</f>
        <v>2.6800000000000001E-2</v>
      </c>
      <c r="BD33" s="821">
        <f>'SAME R Results'!AW25</f>
        <v>7.4879160000000002</v>
      </c>
      <c r="BE33" s="821">
        <f>'SAME R Results'!AX25</f>
        <v>4.6306145000000001</v>
      </c>
      <c r="BF33" s="827">
        <f>'SAME R Results'!AY25</f>
        <v>133080</v>
      </c>
      <c r="BG33" s="784">
        <f>'SAME R Results'!AZ25</f>
        <v>2.7725520000000001</v>
      </c>
      <c r="BH33" s="784">
        <f>'SAME R Results'!BA25</f>
        <v>8.2000000000000003E-2</v>
      </c>
      <c r="BI33" s="789"/>
      <c r="BJ33" s="784">
        <f>'SAME R Results'!BB25</f>
        <v>153.16074999999995</v>
      </c>
      <c r="BK33" s="784">
        <f>'SAME R Results'!BC25</f>
        <v>2.8573015000000002</v>
      </c>
      <c r="BL33" s="784">
        <f>'SAME R Results'!BD25</f>
        <v>5850382.3566217786</v>
      </c>
      <c r="BM33" s="784">
        <f>'SAME R Results'!BE25</f>
        <v>867.82464634749272</v>
      </c>
      <c r="BN33" s="784">
        <f>'SAME R Results'!BF25</f>
        <v>1.8244279999999997</v>
      </c>
      <c r="BO33" s="784">
        <f>'SAME R Results'!BG25</f>
        <v>0.67263800000000007</v>
      </c>
      <c r="BP33" s="789"/>
      <c r="BQ33" s="784">
        <f>'SAME R Results'!BH25</f>
        <v>68.922337499999983</v>
      </c>
      <c r="BR33" s="817">
        <f>'SAME R Results'!BI25</f>
        <v>0.14833639810998711</v>
      </c>
      <c r="BS33" s="817">
        <f>'SAME R Results'!BJ25</f>
        <v>0.25116720161368244</v>
      </c>
      <c r="BT33" s="817">
        <f>'SAME R Results'!BL25</f>
        <v>2.7123475034119386</v>
      </c>
      <c r="BU33" s="817">
        <f>'SAME R Results'!BM25</f>
        <v>2.0661708170425976</v>
      </c>
      <c r="BV33" s="817">
        <f>'SAME R Results'!BN25</f>
        <v>0.11399613592531087</v>
      </c>
      <c r="BW33" s="784">
        <f>'SAME R Results'!BO25</f>
        <v>5850382.3566217786</v>
      </c>
      <c r="BX33" s="784">
        <f>'SAME R Results'!BP25</f>
        <v>5389445.4328080062</v>
      </c>
      <c r="BY33" s="784">
        <f>'SAME R Results'!BQ25</f>
        <v>4948921.7305183746</v>
      </c>
      <c r="BZ33" s="784">
        <f>'SAME R Results'!BR25</f>
        <v>867.82464634749272</v>
      </c>
      <c r="CA33" s="784">
        <f>'SAME R Results'!BS25</f>
        <v>0.63422300896741546</v>
      </c>
      <c r="CB33" s="784">
        <f>'SAME R Results'!BT25</f>
        <v>0.45</v>
      </c>
      <c r="CC33" s="784">
        <f>'SAME R Results'!BV25</f>
        <v>1</v>
      </c>
      <c r="CD33" s="880">
        <f>'SAME R Results'!BW25</f>
        <v>1.42</v>
      </c>
      <c r="CE33" s="1086">
        <f>'SAME R Results'!BZ25</f>
        <v>574.26697593037989</v>
      </c>
      <c r="CF33" s="1803">
        <f>'SAME R Results'!CA25</f>
        <v>3.7500000000000311</v>
      </c>
      <c r="CG33" s="1803" t="str">
        <f>'SAME R Results'!CB25</f>
        <v xml:space="preserve"> 15K</v>
      </c>
      <c r="CH33" s="1803">
        <f>'SAME R Results'!CC25</f>
        <v>214</v>
      </c>
      <c r="CI33" s="1803">
        <f>'SAME R Results'!CD25</f>
        <v>0.11027573999999907</v>
      </c>
      <c r="CJ33" s="1803"/>
      <c r="CK33" s="1803"/>
      <c r="CL33" s="2015">
        <f>'SAME R Results'!CI25</f>
        <v>25</v>
      </c>
      <c r="CM33" s="2015" t="str">
        <f>'SAME R Results'!CJ25</f>
        <v>Kapton</v>
      </c>
      <c r="CN33" s="2016">
        <f>'SAME R Results'!CK25</f>
        <v>0.14833639810998711</v>
      </c>
      <c r="CO33" s="2016">
        <f>'SAME R Results'!CL25</f>
        <v>2.647077952050016E-2</v>
      </c>
      <c r="CP33" s="2016">
        <f>'SAME R Results'!CM25</f>
        <v>3.0694749630656319E-2</v>
      </c>
      <c r="CQ33" s="2071">
        <f t="shared" si="0"/>
        <v>169767.38076017168</v>
      </c>
      <c r="CR33" s="2074">
        <f t="shared" si="1"/>
        <v>5.890413078898165</v>
      </c>
      <c r="CS33" s="2082">
        <f t="shared" si="2"/>
        <v>153.16074999999995</v>
      </c>
      <c r="CT33" s="2074">
        <f t="shared" si="3"/>
        <v>76395.321342077266</v>
      </c>
      <c r="CU33" s="2074">
        <f t="shared" si="4"/>
        <v>13.089806841995919</v>
      </c>
      <c r="CV33" s="2074"/>
      <c r="CW33" s="2085">
        <v>11</v>
      </c>
      <c r="CX33" s="2074">
        <f t="shared" si="5"/>
        <v>373.96282441117938</v>
      </c>
      <c r="CY33" s="2093">
        <f t="shared" si="6"/>
        <v>9.7902022752591501E-3</v>
      </c>
      <c r="CZ33" s="2020"/>
    </row>
    <row r="34" spans="1:104" s="2" customFormat="1" ht="16.5" customHeight="1" x14ac:dyDescent="0.25">
      <c r="A34" s="780">
        <v>2</v>
      </c>
      <c r="B34" s="784">
        <f>'SAME R Results'!A26</f>
        <v>3</v>
      </c>
      <c r="C34" s="831" t="str">
        <f>'SAME R Results'!B26</f>
        <v>Kapton</v>
      </c>
      <c r="D34" s="784" t="str">
        <f>'SAME R Results'!C26</f>
        <v>K03</v>
      </c>
      <c r="E34" s="784" t="str">
        <f>'SAME R Results'!D26</f>
        <v>15Ka</v>
      </c>
      <c r="F34" s="784">
        <f>'SAME R Results'!E26</f>
        <v>2</v>
      </c>
      <c r="G34" s="784" t="str">
        <f>'SAME R Results'!F26</f>
        <v>62a</v>
      </c>
      <c r="H34" s="785" t="str">
        <f>'SAME R Results'!G26</f>
        <v>aged</v>
      </c>
      <c r="I34" s="784">
        <f>'SAME R Results'!H26</f>
        <v>214</v>
      </c>
      <c r="J34" s="786">
        <f>'SAME R Results'!I26</f>
        <v>40392</v>
      </c>
      <c r="K34" s="784">
        <f>'SAME R Results'!J26</f>
        <v>0</v>
      </c>
      <c r="L34" s="788"/>
      <c r="M34" s="788"/>
      <c r="N34" s="784">
        <f>'SAME R Results'!K26</f>
        <v>8.1</v>
      </c>
      <c r="O34" s="854">
        <f>'SAME R Results'!L26</f>
        <v>1.48</v>
      </c>
      <c r="P34" s="784">
        <f>'SAME R Results'!M26</f>
        <v>0</v>
      </c>
      <c r="Q34" s="784">
        <f>'SAME R Results'!N26</f>
        <v>0</v>
      </c>
      <c r="R34" s="784">
        <f>'SAME R Results'!O26</f>
        <v>0</v>
      </c>
      <c r="S34" s="784">
        <f>'SAME R Results'!P26</f>
        <v>0</v>
      </c>
      <c r="T34" s="784">
        <f>'SAME R Results'!Q26</f>
        <v>0</v>
      </c>
      <c r="U34" s="784">
        <f>'SAME R Results'!R26</f>
        <v>807.6</v>
      </c>
      <c r="V34" s="784">
        <f>'SAME R Results'!S26</f>
        <v>0</v>
      </c>
      <c r="W34" s="784">
        <f>'SAME R Results'!T26</f>
        <v>0</v>
      </c>
      <c r="X34" s="784" t="str">
        <f>'SAME R Results'!U26</f>
        <v>n</v>
      </c>
      <c r="Y34" s="784" t="str">
        <f>'SAME R Results'!V26</f>
        <v>y</v>
      </c>
      <c r="Z34" s="784" t="str">
        <f>'SAME R Results'!W26</f>
        <v>y</v>
      </c>
      <c r="AA34" s="784" t="str">
        <f>'SAME R Results'!X26</f>
        <v>n</v>
      </c>
      <c r="AB34" s="784" t="str">
        <f>'SAME R Results'!Y26</f>
        <v>n</v>
      </c>
      <c r="AC34" s="789"/>
      <c r="AD34" s="784" t="str">
        <f>'SAME R Results'!Z26</f>
        <v>y</v>
      </c>
      <c r="AE34" s="784">
        <f>'SAME R Results'!AA26</f>
        <v>10</v>
      </c>
      <c r="AF34" s="784" t="str">
        <f>'SAME R Results'!AB26</f>
        <v>y</v>
      </c>
      <c r="AG34" s="817">
        <f>'SAME R Results'!AC26</f>
        <v>3.852706928546E-2</v>
      </c>
      <c r="AH34" s="819">
        <f>'SAME R Results'!AD26</f>
        <v>0</v>
      </c>
      <c r="AI34" s="784">
        <f>'SAME R Results'!AE26</f>
        <v>50</v>
      </c>
      <c r="AJ34" s="784">
        <f>'SAME R Results'!AF26</f>
        <v>720</v>
      </c>
      <c r="AK34" s="784">
        <f>'SAME R Results'!AG26</f>
        <v>0</v>
      </c>
      <c r="AL34" s="784" t="str">
        <f>'SAME R Results'!AH26</f>
        <v>n</v>
      </c>
      <c r="AM34" s="784" t="str">
        <f>'SAME R Results'!AI26</f>
        <v>y</v>
      </c>
      <c r="AN34" s="784" t="str">
        <f>'SAME R Results'!AJ26</f>
        <v>y</v>
      </c>
      <c r="AO34" s="784" t="str">
        <f>'SAME R Results'!AK26</f>
        <v>n</v>
      </c>
      <c r="AP34" s="784" t="str">
        <f>'SAME R Results'!AL26</f>
        <v>n</v>
      </c>
      <c r="AQ34" s="784" t="str">
        <f>'SAME R Results'!AM26</f>
        <v>y</v>
      </c>
      <c r="AR34" s="817">
        <f>'SAME R Results'!AN26</f>
        <v>3.852706928546E-2</v>
      </c>
      <c r="AS34" s="819">
        <f>'SAME R Results'!AO26</f>
        <v>0</v>
      </c>
      <c r="AT34" s="784">
        <f>'SAME R Results'!AP26</f>
        <v>60</v>
      </c>
      <c r="AU34" s="789"/>
      <c r="AV34" s="821">
        <f>'SAME R Results'!AQ26</f>
        <v>0</v>
      </c>
      <c r="AW34" s="821">
        <f>'SAME R Results'!AR26</f>
        <v>6.2480000000000002</v>
      </c>
      <c r="AX34" s="821">
        <f>'SAME R Results'!AS26</f>
        <v>0</v>
      </c>
      <c r="AY34" s="821">
        <f>'SAME R Results'!AT26</f>
        <v>0</v>
      </c>
      <c r="AZ34" s="824"/>
      <c r="BA34" s="824"/>
      <c r="BB34" s="821">
        <f>'SAME R Results'!AU26</f>
        <v>2.6282805000000002</v>
      </c>
      <c r="BC34" s="821">
        <f>'SAME R Results'!AV26</f>
        <v>2.6800000000000001E-2</v>
      </c>
      <c r="BD34" s="821">
        <f>'SAME R Results'!AW26</f>
        <v>6.5433649999999997</v>
      </c>
      <c r="BE34" s="821">
        <f>'SAME R Results'!AX26</f>
        <v>4.5969426315789486</v>
      </c>
      <c r="BF34" s="827">
        <f>'SAME R Results'!AY26</f>
        <v>46945</v>
      </c>
      <c r="BG34" s="784">
        <f>'SAME R Results'!AZ26</f>
        <v>3.4077610000000007</v>
      </c>
      <c r="BH34" s="784">
        <f>'SAME R Results'!BA26</f>
        <v>8.2000000000000003E-2</v>
      </c>
      <c r="BI34" s="789"/>
      <c r="BJ34" s="784">
        <f>'SAME R Results'!BB26</f>
        <v>166.78314999999998</v>
      </c>
      <c r="BK34" s="784">
        <f>'SAME R Results'!BC26</f>
        <v>1.9464223684210511</v>
      </c>
      <c r="BL34" s="784">
        <f>'SAME R Results'!BD26</f>
        <v>1797875.6062855036</v>
      </c>
      <c r="BM34" s="784">
        <f>'SAME R Results'!BE26</f>
        <v>437.08545896503455</v>
      </c>
      <c r="BN34" s="784">
        <f>'SAME R Results'!BF26</f>
        <v>2.6014805000000001</v>
      </c>
      <c r="BO34" s="784">
        <f>'SAME R Results'!BG26</f>
        <v>0.83144025000000021</v>
      </c>
      <c r="BP34" s="789"/>
      <c r="BQ34" s="784">
        <f>'SAME R Results'!BH26</f>
        <v>75.05241749999999</v>
      </c>
      <c r="BR34" s="817">
        <f>'SAME R Results'!BI26</f>
        <v>0.24311218052959396</v>
      </c>
      <c r="BS34" s="817">
        <f>'SAME R Results'!BJ26</f>
        <v>0.38291821556498301</v>
      </c>
      <c r="BT34" s="817">
        <f>'SAME R Results'!BL26</f>
        <v>3.1288844868888646</v>
      </c>
      <c r="BU34" s="817">
        <f>'SAME R Results'!BM26</f>
        <v>1.9621025940506183</v>
      </c>
      <c r="BV34" s="817">
        <f>'SAME R Results'!BN26</f>
        <v>0.19371224071885487</v>
      </c>
      <c r="BW34" s="784">
        <f>'SAME R Results'!BO26</f>
        <v>1797875.6062855036</v>
      </c>
      <c r="BX34" s="784">
        <f>'SAME R Results'!BP26</f>
        <v>1769850.2459343208</v>
      </c>
      <c r="BY34" s="784">
        <f>'SAME R Results'!BQ26</f>
        <v>1639903.9609494563</v>
      </c>
      <c r="BZ34" s="784">
        <f>'SAME R Results'!BR26</f>
        <v>437.08545896503455</v>
      </c>
      <c r="CA34" s="784">
        <f>'SAME R Results'!BS26</f>
        <v>0.43203905895877009</v>
      </c>
      <c r="CB34" s="784">
        <f>'SAME R Results'!BT26</f>
        <v>0.45</v>
      </c>
      <c r="CC34" s="784">
        <f>'SAME R Results'!BV26</f>
        <v>1</v>
      </c>
      <c r="CD34" s="880">
        <f>'SAME R Results'!BW26</f>
        <v>1.42</v>
      </c>
      <c r="CE34" s="1086">
        <f>'SAME R Results'!BZ26</f>
        <v>574.26697593037989</v>
      </c>
      <c r="CF34" s="1803">
        <f>'SAME R Results'!CA26</f>
        <v>3.7500000000000311</v>
      </c>
      <c r="CG34" s="1803">
        <f>'SAME R Results'!CB26</f>
        <v>0</v>
      </c>
      <c r="CH34" s="1803">
        <f>'SAME R Results'!CC26</f>
        <v>0</v>
      </c>
      <c r="CI34" s="1803">
        <f>'SAME R Results'!CD26</f>
        <v>0.120083867999999</v>
      </c>
      <c r="CJ34" s="1803"/>
      <c r="CK34" s="1803"/>
      <c r="CL34" s="2015">
        <f>'SAME R Results'!CI26</f>
        <v>26</v>
      </c>
      <c r="CM34" s="2015" t="str">
        <f>'SAME R Results'!CJ26</f>
        <v>Kapton</v>
      </c>
      <c r="CN34" s="2016">
        <f>'SAME R Results'!CK26</f>
        <v>0.24311218052959396</v>
      </c>
      <c r="CO34" s="2016">
        <f>'SAME R Results'!CL26</f>
        <v>3.4662181268178341E-2</v>
      </c>
      <c r="CP34" s="2016">
        <f>'SAME R Results'!CM26</f>
        <v>2.9871795112720353E-2</v>
      </c>
      <c r="CQ34" s="2071">
        <f t="shared" si="0"/>
        <v>47909.865296091331</v>
      </c>
      <c r="CR34" s="2074">
        <f t="shared" si="1"/>
        <v>20.87252789837386</v>
      </c>
      <c r="CS34" s="2082">
        <f t="shared" si="2"/>
        <v>166.78314999999998</v>
      </c>
      <c r="CT34" s="2074">
        <f t="shared" si="3"/>
        <v>21559.439383241101</v>
      </c>
      <c r="CU34" s="2074">
        <f t="shared" si="4"/>
        <v>46.38339532971969</v>
      </c>
      <c r="CV34" s="2074"/>
      <c r="CW34" s="2085">
        <v>12</v>
      </c>
      <c r="CX34" s="2074">
        <f t="shared" si="5"/>
        <v>172.9649565420265</v>
      </c>
      <c r="CY34" s="2093">
        <f t="shared" si="6"/>
        <v>1.6045403914953203E-2</v>
      </c>
      <c r="CZ34" s="2020"/>
    </row>
    <row r="35" spans="1:104" s="2" customFormat="1" ht="16.5" customHeight="1" x14ac:dyDescent="0.25">
      <c r="A35" s="780">
        <v>2</v>
      </c>
      <c r="B35" s="784">
        <f>'SAME R Results'!A39</f>
        <v>6</v>
      </c>
      <c r="C35" s="831" t="str">
        <f>'SAME R Results'!B39</f>
        <v>Kapton</v>
      </c>
      <c r="D35" s="784" t="str">
        <f>'SAME R Results'!C39</f>
        <v>K07</v>
      </c>
      <c r="E35" s="784" t="str">
        <f>'SAME R Results'!D39</f>
        <v>23 K</v>
      </c>
      <c r="F35" s="784">
        <f>'SAME R Results'!E39</f>
        <v>4</v>
      </c>
      <c r="G35" s="784">
        <f>'SAME R Results'!F39</f>
        <v>70</v>
      </c>
      <c r="H35" s="785" t="str">
        <f>'SAME R Results'!G39</f>
        <v>High temp aged STS det</v>
      </c>
      <c r="I35" s="784">
        <f>'SAME R Results'!H39</f>
        <v>236</v>
      </c>
      <c r="J35" s="786">
        <f>'SAME R Results'!I39</f>
        <v>40414</v>
      </c>
      <c r="K35" s="784">
        <f>'SAME R Results'!J39</f>
        <v>0</v>
      </c>
      <c r="L35" s="788"/>
      <c r="M35" s="788"/>
      <c r="N35" s="784">
        <f>'SAME R Results'!K39</f>
        <v>8.1</v>
      </c>
      <c r="O35" s="854">
        <f>'SAME R Results'!L39</f>
        <v>1.48</v>
      </c>
      <c r="P35" s="784">
        <f>'SAME R Results'!M39</f>
        <v>60</v>
      </c>
      <c r="Q35" s="784">
        <f>'SAME R Results'!N39</f>
        <v>720</v>
      </c>
      <c r="R35" s="784">
        <f>'SAME R Results'!O39</f>
        <v>8</v>
      </c>
      <c r="S35" s="784" t="str">
        <f>'SAME R Results'!P39</f>
        <v>n</v>
      </c>
      <c r="T35" s="784" t="str">
        <f>'SAME R Results'!Q39</f>
        <v>n</v>
      </c>
      <c r="U35" s="784">
        <f>'SAME R Results'!R39</f>
        <v>747</v>
      </c>
      <c r="V35" s="784" t="str">
        <f>'SAME R Results'!S39</f>
        <v>y</v>
      </c>
      <c r="W35" s="784">
        <f>'SAME R Results'!T39</f>
        <v>60</v>
      </c>
      <c r="X35" s="784" t="str">
        <f>'SAME R Results'!U39</f>
        <v>y</v>
      </c>
      <c r="Y35" s="784" t="str">
        <f>'SAME R Results'!V39</f>
        <v>n</v>
      </c>
      <c r="Z35" s="784" t="str">
        <f>'SAME R Results'!W39</f>
        <v>y</v>
      </c>
      <c r="AA35" s="784" t="str">
        <f>'SAME R Results'!X39</f>
        <v>n</v>
      </c>
      <c r="AB35" s="784" t="str">
        <f>'SAME R Results'!Y39</f>
        <v>n</v>
      </c>
      <c r="AC35" s="789"/>
      <c r="AD35" s="784" t="str">
        <f>'SAME R Results'!Z39</f>
        <v>y</v>
      </c>
      <c r="AE35" s="784">
        <f>'SAME R Results'!AA39</f>
        <v>10</v>
      </c>
      <c r="AF35" s="784" t="str">
        <f>'SAME R Results'!AB39</f>
        <v>y</v>
      </c>
      <c r="AG35" s="817">
        <f>'SAME R Results'!AC39</f>
        <v>3.852706928546E-2</v>
      </c>
      <c r="AH35" s="819">
        <f>'SAME R Results'!AD39</f>
        <v>0</v>
      </c>
      <c r="AI35" s="784">
        <f>'SAME R Results'!AE39</f>
        <v>0</v>
      </c>
      <c r="AJ35" s="784">
        <f>'SAME R Results'!AF39</f>
        <v>0</v>
      </c>
      <c r="AK35" s="784">
        <f>'SAME R Results'!AG39</f>
        <v>0</v>
      </c>
      <c r="AL35" s="784">
        <f>'SAME R Results'!AH39</f>
        <v>0</v>
      </c>
      <c r="AM35" s="784">
        <f>'SAME R Results'!AI39</f>
        <v>0</v>
      </c>
      <c r="AN35" s="784">
        <f>'SAME R Results'!AJ39</f>
        <v>0</v>
      </c>
      <c r="AO35" s="784">
        <f>'SAME R Results'!AK39</f>
        <v>0</v>
      </c>
      <c r="AP35" s="784">
        <f>'SAME R Results'!AL39</f>
        <v>0</v>
      </c>
      <c r="AQ35" s="784">
        <f>'SAME R Results'!AM39</f>
        <v>0</v>
      </c>
      <c r="AR35" s="817">
        <f>'SAME R Results'!AN39</f>
        <v>0</v>
      </c>
      <c r="AS35" s="819">
        <f>'SAME R Results'!AO39</f>
        <v>0</v>
      </c>
      <c r="AT35" s="784">
        <f>'SAME R Results'!AP39</f>
        <v>0</v>
      </c>
      <c r="AU35" s="789"/>
      <c r="AV35" s="821">
        <f>'SAME R Results'!AQ39</f>
        <v>0</v>
      </c>
      <c r="AW35" s="821">
        <f>'SAME R Results'!AR39</f>
        <v>0.89775074999999982</v>
      </c>
      <c r="AX35" s="821">
        <f>'SAME R Results'!AS39</f>
        <v>4.8226310000000003</v>
      </c>
      <c r="AY35" s="821">
        <f>'SAME R Results'!AT39</f>
        <v>5.140595499999999</v>
      </c>
      <c r="AZ35" s="824"/>
      <c r="BA35" s="824"/>
      <c r="BB35" s="821">
        <f>'SAME R Results'!AU39</f>
        <v>0</v>
      </c>
      <c r="BC35" s="821">
        <f>'SAME R Results'!AV39</f>
        <v>0</v>
      </c>
      <c r="BD35" s="821">
        <f>'SAME R Results'!AW39</f>
        <v>5.7099604999999993</v>
      </c>
      <c r="BE35" s="821">
        <f>'SAME R Results'!AX39</f>
        <v>4.7415919999999989</v>
      </c>
      <c r="BF35" s="827">
        <f>'SAME R Results'!AY39</f>
        <v>29740</v>
      </c>
      <c r="BG35" s="784">
        <f>'SAME R Results'!AZ39</f>
        <v>0</v>
      </c>
      <c r="BH35" s="784">
        <f>'SAME R Results'!BA39</f>
        <v>0</v>
      </c>
      <c r="BI35" s="789"/>
      <c r="BJ35" s="784">
        <f>'SAME R Results'!BB39</f>
        <v>16.565649999999998</v>
      </c>
      <c r="BK35" s="784">
        <f>'SAME R Results'!BC39</f>
        <v>0.96836850000000041</v>
      </c>
      <c r="BL35" s="784">
        <f>'SAME R Results'!BD39</f>
        <v>1112405.3813294948</v>
      </c>
      <c r="BM35" s="784">
        <f>'SAME R Results'!BE39</f>
        <v>179.10369913787741</v>
      </c>
      <c r="BN35" s="784">
        <f>'SAME R Results'!BF39</f>
        <v>0</v>
      </c>
      <c r="BO35" s="784">
        <f>'SAME R Results'!BG39</f>
        <v>0</v>
      </c>
      <c r="BP35" s="789"/>
      <c r="BQ35" s="784">
        <f>'SAME R Results'!BH39</f>
        <v>7.4545424999999996</v>
      </c>
      <c r="BR35" s="817">
        <f>'SAME R Results'!BI39</f>
        <v>0.16100578273346813</v>
      </c>
      <c r="BS35" s="817">
        <f>'SAME R Results'!BJ39</f>
        <v>0.20810873807384611</v>
      </c>
      <c r="BT35" s="817">
        <f>'SAME R Results'!BL39</f>
        <v>0</v>
      </c>
      <c r="BU35" s="817">
        <f>'SAME R Results'!BM39</f>
        <v>1.6596009485865952</v>
      </c>
      <c r="BV35" s="817">
        <f>'SAME R Results'!BN39</f>
        <v>0.14161754256505463</v>
      </c>
      <c r="BW35" s="784">
        <f>'SAME R Results'!BO39</f>
        <v>1112405.3813294948</v>
      </c>
      <c r="BX35" s="784">
        <f>'SAME R Results'!BP39</f>
        <v>1094651.1110803911</v>
      </c>
      <c r="BY35" s="784">
        <f>'SAME R Results'!BQ39</f>
        <v>1025610.157555181</v>
      </c>
      <c r="BZ35" s="784">
        <f>'SAME R Results'!BR39</f>
        <v>179.10369913787741</v>
      </c>
      <c r="CA35" s="784">
        <f>'SAME R Results'!BS39</f>
        <v>0.21494461955074143</v>
      </c>
      <c r="CB35" s="784">
        <f>'SAME R Results'!BT39</f>
        <v>0.45</v>
      </c>
      <c r="CC35" s="784">
        <f>'SAME R Results'!BV39</f>
        <v>1</v>
      </c>
      <c r="CD35" s="880">
        <f>'SAME R Results'!BW39</f>
        <v>1.42</v>
      </c>
      <c r="CE35" s="1086">
        <f>'SAME R Results'!BZ39</f>
        <v>576.76029004518568</v>
      </c>
      <c r="CF35" s="1803">
        <f>'SAME R Results'!CA39</f>
        <v>0</v>
      </c>
      <c r="CG35" s="1803">
        <f>'SAME R Results'!CB39</f>
        <v>0</v>
      </c>
      <c r="CH35" s="1803">
        <f>'SAME R Results'!CC39</f>
        <v>0</v>
      </c>
      <c r="CI35" s="1803">
        <f>'SAME R Results'!CD39</f>
        <v>0</v>
      </c>
      <c r="CJ35" s="1803"/>
      <c r="CK35" s="1803"/>
      <c r="CL35" s="2015"/>
      <c r="CM35" s="2015"/>
      <c r="CN35" s="2016"/>
      <c r="CO35" s="2016"/>
      <c r="CP35" s="2016"/>
      <c r="CQ35" s="2071">
        <f t="shared" si="0"/>
        <v>298450.34254737827</v>
      </c>
      <c r="CR35" s="2074">
        <f t="shared" si="1"/>
        <v>3.3506411534483411</v>
      </c>
      <c r="CS35" s="2082">
        <f t="shared" si="2"/>
        <v>16.565649999999998</v>
      </c>
      <c r="CT35" s="2074">
        <f t="shared" si="3"/>
        <v>134302.65414632024</v>
      </c>
      <c r="CU35" s="2074">
        <f t="shared" si="4"/>
        <v>7.4458692298852016</v>
      </c>
      <c r="CV35" s="2074"/>
      <c r="CW35" s="2085">
        <v>13</v>
      </c>
      <c r="CX35" s="2074">
        <f t="shared" si="5"/>
        <v>713.57563048234817</v>
      </c>
      <c r="CY35" s="2093">
        <f t="shared" si="6"/>
        <v>1.0626381660408898E-2</v>
      </c>
      <c r="CZ35" s="2020"/>
    </row>
    <row r="36" spans="1:104" s="2" customFormat="1" ht="16.5" customHeight="1" x14ac:dyDescent="0.25">
      <c r="A36" s="780">
        <v>2</v>
      </c>
      <c r="B36" s="784">
        <f>'SAME R Results'!A43</f>
        <v>5</v>
      </c>
      <c r="C36" s="831" t="str">
        <f>'SAME R Results'!B43</f>
        <v>Kapton</v>
      </c>
      <c r="D36" s="784" t="str">
        <f>'SAME R Results'!C43</f>
        <v>K04</v>
      </c>
      <c r="E36" s="784" t="str">
        <f>'SAME R Results'!D43</f>
        <v>26 K</v>
      </c>
      <c r="F36" s="784">
        <f>'SAME R Results'!E43</f>
        <v>1</v>
      </c>
      <c r="G36" s="784">
        <f>'SAME R Results'!F43</f>
        <v>73</v>
      </c>
      <c r="H36" s="785" t="str">
        <f>'SAME R Results'!G43</f>
        <v>Baseline Aging</v>
      </c>
      <c r="I36" s="784">
        <f>'SAME R Results'!H43</f>
        <v>238</v>
      </c>
      <c r="J36" s="786">
        <f>'SAME R Results'!I43</f>
        <v>40416</v>
      </c>
      <c r="K36" s="784">
        <f>'SAME R Results'!J43</f>
        <v>0</v>
      </c>
      <c r="L36" s="788"/>
      <c r="M36" s="788"/>
      <c r="N36" s="784">
        <f>'SAME R Results'!K43</f>
        <v>8.1</v>
      </c>
      <c r="O36" s="852">
        <f>'SAME R Results'!L43</f>
        <v>1.38</v>
      </c>
      <c r="P36" s="784">
        <f>'SAME R Results'!M43</f>
        <v>60</v>
      </c>
      <c r="Q36" s="784">
        <f>'SAME R Results'!N43</f>
        <v>11</v>
      </c>
      <c r="R36" s="784">
        <f>'SAME R Results'!O43</f>
        <v>8</v>
      </c>
      <c r="S36" s="784" t="str">
        <f>'SAME R Results'!P43</f>
        <v>n</v>
      </c>
      <c r="T36" s="784">
        <f>'SAME R Results'!Q43</f>
        <v>0</v>
      </c>
      <c r="U36" s="784">
        <f>'SAME R Results'!R43</f>
        <v>33.285714285714285</v>
      </c>
      <c r="V36" s="784" t="str">
        <f>'SAME R Results'!S43</f>
        <v>y</v>
      </c>
      <c r="W36" s="784">
        <f>'SAME R Results'!T43</f>
        <v>60</v>
      </c>
      <c r="X36" s="784" t="str">
        <f>'SAME R Results'!U43</f>
        <v>n</v>
      </c>
      <c r="Y36" s="784" t="str">
        <f>'SAME R Results'!V43</f>
        <v>y</v>
      </c>
      <c r="Z36" s="784" t="str">
        <f>'SAME R Results'!W43</f>
        <v>y</v>
      </c>
      <c r="AA36" s="784" t="str">
        <f>'SAME R Results'!X43</f>
        <v>n</v>
      </c>
      <c r="AB36" s="784" t="str">
        <f>'SAME R Results'!Y43</f>
        <v>n</v>
      </c>
      <c r="AC36" s="789"/>
      <c r="AD36" s="784" t="str">
        <f>'SAME R Results'!Z43</f>
        <v>y</v>
      </c>
      <c r="AE36" s="784">
        <f>'SAME R Results'!AA43</f>
        <v>10</v>
      </c>
      <c r="AF36" s="784" t="str">
        <f>'SAME R Results'!AB43</f>
        <v>y</v>
      </c>
      <c r="AG36" s="817">
        <f>'SAME R Results'!AC43</f>
        <v>3.852706928546E-2</v>
      </c>
      <c r="AH36" s="819">
        <f>'SAME R Results'!AD43</f>
        <v>0</v>
      </c>
      <c r="AI36" s="784">
        <f>'SAME R Results'!AE43</f>
        <v>58</v>
      </c>
      <c r="AJ36" s="784">
        <f>'SAME R Results'!AF43</f>
        <v>480</v>
      </c>
      <c r="AK36" s="784">
        <f>'SAME R Results'!AG43</f>
        <v>0</v>
      </c>
      <c r="AL36" s="784" t="str">
        <f>'SAME R Results'!AH43</f>
        <v>n</v>
      </c>
      <c r="AM36" s="784" t="str">
        <f>'SAME R Results'!AI43</f>
        <v>y</v>
      </c>
      <c r="AN36" s="784" t="str">
        <f>'SAME R Results'!AJ43</f>
        <v>y</v>
      </c>
      <c r="AO36" s="784" t="str">
        <f>'SAME R Results'!AK43</f>
        <v>n</v>
      </c>
      <c r="AP36" s="784" t="str">
        <f>'SAME R Results'!AL43</f>
        <v>n</v>
      </c>
      <c r="AQ36" s="784" t="str">
        <f>'SAME R Results'!AM43</f>
        <v>y</v>
      </c>
      <c r="AR36" s="817">
        <f>'SAME R Results'!AN43</f>
        <v>3.852706928546E-2</v>
      </c>
      <c r="AS36" s="819">
        <f>'SAME R Results'!AO43</f>
        <v>0</v>
      </c>
      <c r="AT36" s="784">
        <f>'SAME R Results'!AP43</f>
        <v>0</v>
      </c>
      <c r="AU36" s="789"/>
      <c r="AV36" s="821">
        <f>'SAME R Results'!AQ43</f>
        <v>0</v>
      </c>
      <c r="AW36" s="821">
        <f>'SAME R Results'!AR43</f>
        <v>0.43725589999999998</v>
      </c>
      <c r="AX36" s="821">
        <f>'SAME R Results'!AS43</f>
        <v>0</v>
      </c>
      <c r="AY36" s="821">
        <f>'SAME R Results'!AT43</f>
        <v>0</v>
      </c>
      <c r="AZ36" s="824"/>
      <c r="BA36" s="824"/>
      <c r="BB36" s="821">
        <f>'SAME R Results'!AU43</f>
        <v>5.1956175000000007E-2</v>
      </c>
      <c r="BC36" s="821">
        <f>'SAME R Results'!AV43</f>
        <v>3.2562264999999993E-2</v>
      </c>
      <c r="BD36" s="821">
        <f>'SAME R Results'!AW43</f>
        <v>5.6292564999999994</v>
      </c>
      <c r="BE36" s="821">
        <f>'SAME R Results'!AX43</f>
        <v>4.7853700000000003</v>
      </c>
      <c r="BF36" s="827">
        <f>'SAME R Results'!AY43</f>
        <v>66274.5</v>
      </c>
      <c r="BG36" s="784">
        <f>'SAME R Results'!AZ43</f>
        <v>0.12284855000000001</v>
      </c>
      <c r="BH36" s="784">
        <f>'SAME R Results'!BA43</f>
        <v>8.7844829999999985E-2</v>
      </c>
      <c r="BI36" s="789"/>
      <c r="BJ36" s="784">
        <f>'SAME R Results'!BB43</f>
        <v>3.0072999999999999</v>
      </c>
      <c r="BK36" s="784">
        <f>'SAME R Results'!BC43</f>
        <v>0.8438864999999991</v>
      </c>
      <c r="BL36" s="784">
        <f>'SAME R Results'!BD43</f>
        <v>2604648.3618304073</v>
      </c>
      <c r="BM36" s="784">
        <f>'SAME R Results'!BE43</f>
        <v>153.1074447736288</v>
      </c>
      <c r="BN36" s="784">
        <f>'SAME R Results'!BF43</f>
        <v>1.9393910000000014E-2</v>
      </c>
      <c r="BO36" s="784">
        <f>'SAME R Results'!BG43</f>
        <v>8.7509300000000075E-3</v>
      </c>
      <c r="BP36" s="789"/>
      <c r="BQ36" s="784">
        <f>'SAME R Results'!BH43</f>
        <v>1.3532850000000001</v>
      </c>
      <c r="BR36" s="817">
        <f>'SAME R Results'!BI43</f>
        <v>5.8782385759754953E-2</v>
      </c>
      <c r="BS36" s="817">
        <f>'SAME R Results'!BJ43</f>
        <v>8.8739654555589506E-2</v>
      </c>
      <c r="BT36" s="817">
        <f>'SAME R Results'!BL43</f>
        <v>2.2162113055412394</v>
      </c>
      <c r="BU36" s="817">
        <f>'SAME R Results'!BM43</f>
        <v>1.8998345130936856</v>
      </c>
      <c r="BV36" s="817">
        <f>'SAME R Results'!BN43</f>
        <v>4.7842288526491916E-2</v>
      </c>
      <c r="BW36" s="784">
        <f>'SAME R Results'!BO43</f>
        <v>2604648.3618304073</v>
      </c>
      <c r="BX36" s="784">
        <f>'SAME R Results'!BP43</f>
        <v>2565083.6212915974</v>
      </c>
      <c r="BY36" s="784">
        <f>'SAME R Results'!BQ43</f>
        <v>2348381.5166391456</v>
      </c>
      <c r="BZ36" s="784">
        <f>'SAME R Results'!BR43</f>
        <v>153.1074447736288</v>
      </c>
      <c r="CA36" s="784">
        <f>'SAME R Results'!BS43</f>
        <v>0.18731388173665964</v>
      </c>
      <c r="CB36" s="784">
        <f>'SAME R Results'!BT43</f>
        <v>0.45</v>
      </c>
      <c r="CC36" s="784">
        <f>'SAME R Results'!BV43</f>
        <v>1</v>
      </c>
      <c r="CD36" s="880">
        <f>'SAME R Results'!BW43</f>
        <v>1.42</v>
      </c>
      <c r="CE36" s="1086">
        <f>'SAME R Results'!BZ43</f>
        <v>425.41768860835083</v>
      </c>
      <c r="CF36" s="1803">
        <f>'SAME R Results'!CA43</f>
        <v>1.0766666666667257</v>
      </c>
      <c r="CG36" s="1803" t="str">
        <f>'SAME R Results'!CB43</f>
        <v xml:space="preserve"> 26K</v>
      </c>
      <c r="CH36" s="1803">
        <f>'SAME R Results'!CC43</f>
        <v>238</v>
      </c>
      <c r="CI36" s="1803">
        <f>'SAME R Results'!CD43</f>
        <v>7.5415263157890605E-3</v>
      </c>
      <c r="CJ36" s="1803"/>
      <c r="CK36" s="1803"/>
      <c r="CL36" s="2015">
        <f>'SAME R Results'!CI43</f>
        <v>43</v>
      </c>
      <c r="CM36" s="2015" t="str">
        <f>'SAME R Results'!CJ43</f>
        <v>Kapton</v>
      </c>
      <c r="CN36" s="2016">
        <f>'SAME R Results'!CK43</f>
        <v>5.8782385759754953E-2</v>
      </c>
      <c r="CO36" s="2016">
        <f>'SAME R Results'!CL43</f>
        <v>1.4330987190429224E-2</v>
      </c>
      <c r="CP36" s="2016">
        <f>'SAME R Results'!CM43</f>
        <v>3.2549022484673361E-2</v>
      </c>
      <c r="CQ36" s="2071">
        <f t="shared" si="0"/>
        <v>3849371.5098156072</v>
      </c>
      <c r="CR36" s="2074">
        <f t="shared" si="1"/>
        <v>0.25978266775500242</v>
      </c>
      <c r="CS36" s="2082">
        <f t="shared" si="2"/>
        <v>3.0072999999999999</v>
      </c>
      <c r="CT36" s="2074">
        <f t="shared" si="3"/>
        <v>1732217.1794170234</v>
      </c>
      <c r="CU36" s="2074">
        <f t="shared" si="4"/>
        <v>0.57729481723333864</v>
      </c>
      <c r="CV36" s="2074"/>
      <c r="CW36" s="2084">
        <v>14</v>
      </c>
      <c r="CX36" s="2074">
        <f t="shared" si="5"/>
        <v>3360.1873291854827</v>
      </c>
      <c r="CY36" s="2093">
        <f t="shared" si="6"/>
        <v>3.8796374601438271E-3</v>
      </c>
      <c r="CZ36" s="2020"/>
    </row>
    <row r="37" spans="1:104" s="2" customFormat="1" ht="16.5" customHeight="1" x14ac:dyDescent="0.25">
      <c r="A37" s="780">
        <v>2</v>
      </c>
      <c r="B37" s="784">
        <f>'SAME R Results'!A44</f>
        <v>5</v>
      </c>
      <c r="C37" s="831" t="str">
        <f>'SAME R Results'!B44</f>
        <v>Kapton</v>
      </c>
      <c r="D37" s="784" t="str">
        <f>'SAME R Results'!C44</f>
        <v>K04</v>
      </c>
      <c r="E37" s="784" t="str">
        <f>'SAME R Results'!D44</f>
        <v>26 Ka</v>
      </c>
      <c r="F37" s="784">
        <f>'SAME R Results'!E44</f>
        <v>1</v>
      </c>
      <c r="G37" s="784" t="str">
        <f>'SAME R Results'!F44</f>
        <v>73a</v>
      </c>
      <c r="H37" s="785" t="str">
        <f>'SAME R Results'!G44</f>
        <v>aged</v>
      </c>
      <c r="I37" s="784">
        <f>'SAME R Results'!H44</f>
        <v>238</v>
      </c>
      <c r="J37" s="786">
        <f>'SAME R Results'!I44</f>
        <v>40416</v>
      </c>
      <c r="K37" s="784">
        <f>'SAME R Results'!J44</f>
        <v>0</v>
      </c>
      <c r="L37" s="788"/>
      <c r="M37" s="788"/>
      <c r="N37" s="784">
        <f>'SAME R Results'!K44</f>
        <v>8.1</v>
      </c>
      <c r="O37" s="852">
        <f>'SAME R Results'!L44</f>
        <v>1.38</v>
      </c>
      <c r="P37" s="784">
        <f>'SAME R Results'!M44</f>
        <v>0</v>
      </c>
      <c r="Q37" s="784">
        <f>'SAME R Results'!N44</f>
        <v>0</v>
      </c>
      <c r="R37" s="784">
        <f>'SAME R Results'!O44</f>
        <v>0</v>
      </c>
      <c r="S37" s="784">
        <f>'SAME R Results'!P44</f>
        <v>0</v>
      </c>
      <c r="T37" s="784">
        <f>'SAME R Results'!Q44</f>
        <v>0</v>
      </c>
      <c r="U37" s="784">
        <f>'SAME R Results'!R44</f>
        <v>559.85714285714289</v>
      </c>
      <c r="V37" s="784">
        <f>'SAME R Results'!S44</f>
        <v>0</v>
      </c>
      <c r="W37" s="784">
        <f>'SAME R Results'!T44</f>
        <v>0</v>
      </c>
      <c r="X37" s="784" t="str">
        <f>'SAME R Results'!U44</f>
        <v>n</v>
      </c>
      <c r="Y37" s="784" t="str">
        <f>'SAME R Results'!V44</f>
        <v>y</v>
      </c>
      <c r="Z37" s="784" t="str">
        <f>'SAME R Results'!W44</f>
        <v>y</v>
      </c>
      <c r="AA37" s="784" t="str">
        <f>'SAME R Results'!X44</f>
        <v>n</v>
      </c>
      <c r="AB37" s="784" t="str">
        <f>'SAME R Results'!Y44</f>
        <v>n</v>
      </c>
      <c r="AC37" s="789"/>
      <c r="AD37" s="784" t="str">
        <f>'SAME R Results'!Z44</f>
        <v>y</v>
      </c>
      <c r="AE37" s="784">
        <f>'SAME R Results'!AA44</f>
        <v>10</v>
      </c>
      <c r="AF37" s="784" t="str">
        <f>'SAME R Results'!AB44</f>
        <v>y</v>
      </c>
      <c r="AG37" s="817">
        <f>'SAME R Results'!AC44</f>
        <v>3.852706928546E-2</v>
      </c>
      <c r="AH37" s="819">
        <f>'SAME R Results'!AD44</f>
        <v>0</v>
      </c>
      <c r="AI37" s="784">
        <f>'SAME R Results'!AE44</f>
        <v>0</v>
      </c>
      <c r="AJ37" s="784">
        <f>'SAME R Results'!AF44</f>
        <v>0</v>
      </c>
      <c r="AK37" s="784">
        <f>'SAME R Results'!AG44</f>
        <v>0</v>
      </c>
      <c r="AL37" s="784">
        <f>'SAME R Results'!AH44</f>
        <v>0</v>
      </c>
      <c r="AM37" s="784">
        <f>'SAME R Results'!AI44</f>
        <v>0</v>
      </c>
      <c r="AN37" s="784">
        <f>'SAME R Results'!AJ44</f>
        <v>0</v>
      </c>
      <c r="AO37" s="784">
        <f>'SAME R Results'!AK44</f>
        <v>0</v>
      </c>
      <c r="AP37" s="784">
        <f>'SAME R Results'!AL44</f>
        <v>0</v>
      </c>
      <c r="AQ37" s="784">
        <f>'SAME R Results'!AM44</f>
        <v>0</v>
      </c>
      <c r="AR37" s="817">
        <f>'SAME R Results'!AN44</f>
        <v>0</v>
      </c>
      <c r="AS37" s="819">
        <f>'SAME R Results'!AO44</f>
        <v>0</v>
      </c>
      <c r="AT37" s="784">
        <f>'SAME R Results'!AP44</f>
        <v>60</v>
      </c>
      <c r="AU37" s="789"/>
      <c r="AV37" s="821">
        <f>'SAME R Results'!AQ44</f>
        <v>0</v>
      </c>
      <c r="AW37" s="821">
        <f>'SAME R Results'!AR44</f>
        <v>0.49409475000000008</v>
      </c>
      <c r="AX37" s="821">
        <f>'SAME R Results'!AS44</f>
        <v>0</v>
      </c>
      <c r="AY37" s="821">
        <f>'SAME R Results'!AT44</f>
        <v>0</v>
      </c>
      <c r="AZ37" s="824"/>
      <c r="BA37" s="824"/>
      <c r="BB37" s="821">
        <f>'SAME R Results'!AU44</f>
        <v>5.7250975000000003E-2</v>
      </c>
      <c r="BC37" s="821">
        <f>'SAME R Results'!AV44</f>
        <v>2.6229865000000002E-2</v>
      </c>
      <c r="BD37" s="821">
        <f>'SAME R Results'!AW44</f>
        <v>5.2117314999999991</v>
      </c>
      <c r="BE37" s="821">
        <f>'SAME R Results'!AX44</f>
        <v>4.6352390000000003</v>
      </c>
      <c r="BF37" s="827">
        <f>'SAME R Results'!AY44</f>
        <v>28235</v>
      </c>
      <c r="BG37" s="784">
        <f>'SAME R Results'!AZ44</f>
        <v>0.12185680000000002</v>
      </c>
      <c r="BH37" s="784">
        <f>'SAME R Results'!BA44</f>
        <v>7.8414915000000002E-2</v>
      </c>
      <c r="BI37" s="789"/>
      <c r="BJ37" s="784">
        <f>'SAME R Results'!BB44</f>
        <v>3.3358999999999988</v>
      </c>
      <c r="BK37" s="784">
        <f>'SAME R Results'!BC44</f>
        <v>0.57649249999999874</v>
      </c>
      <c r="BL37" s="784">
        <f>'SAME R Results'!BD44</f>
        <v>1053905.9212926894</v>
      </c>
      <c r="BM37" s="784">
        <f>'SAME R Results'!BE44</f>
        <v>100.666576914988</v>
      </c>
      <c r="BN37" s="784">
        <f>'SAME R Results'!BF44</f>
        <v>3.1021110000000001E-2</v>
      </c>
      <c r="BO37" s="784">
        <f>'SAME R Results'!BG44</f>
        <v>1.0860471250000003E-2</v>
      </c>
      <c r="BP37" s="789"/>
      <c r="BQ37" s="784">
        <f>'SAME R Results'!BH44</f>
        <v>1.5011549999999996</v>
      </c>
      <c r="BR37" s="817">
        <f>'SAME R Results'!BI44</f>
        <v>9.5517612038381369E-2</v>
      </c>
      <c r="BS37" s="817">
        <f>'SAME R Results'!BJ44</f>
        <v>0.12419732499439015</v>
      </c>
      <c r="BT37" s="817">
        <f>'SAME R Results'!BL44</f>
        <v>2.856331855765466</v>
      </c>
      <c r="BU37" s="817">
        <f>'SAME R Results'!BM44</f>
        <v>1.6693044569636455</v>
      </c>
      <c r="BV37" s="817">
        <f>'SAME R Results'!BN44</f>
        <v>8.376624808810354E-2</v>
      </c>
      <c r="BW37" s="784">
        <f>'SAME R Results'!BO44</f>
        <v>1053905.9212926894</v>
      </c>
      <c r="BX37" s="784">
        <f>'SAME R Results'!BP44</f>
        <v>1037050.1102475165</v>
      </c>
      <c r="BY37" s="784">
        <f>'SAME R Results'!BQ44</f>
        <v>972605.94745372166</v>
      </c>
      <c r="BZ37" s="784">
        <f>'SAME R Results'!BR44</f>
        <v>100.666576914988</v>
      </c>
      <c r="CA37" s="784">
        <f>'SAME R Results'!BS44</f>
        <v>0.12796157773239783</v>
      </c>
      <c r="CB37" s="784">
        <f>'SAME R Results'!BT44</f>
        <v>0.45</v>
      </c>
      <c r="CC37" s="784">
        <f>'SAME R Results'!BV44</f>
        <v>1</v>
      </c>
      <c r="CD37" s="880">
        <f>'SAME R Results'!BW44</f>
        <v>1.42</v>
      </c>
      <c r="CE37" s="1086">
        <f>'SAME R Results'!BZ44</f>
        <v>425.41768860835083</v>
      </c>
      <c r="CF37" s="1803">
        <f>'SAME R Results'!CA44</f>
        <v>1.0766666666667257</v>
      </c>
      <c r="CG37" s="1803">
        <f>'SAME R Results'!CB44</f>
        <v>0</v>
      </c>
      <c r="CH37" s="1803">
        <f>'SAME R Results'!CC44</f>
        <v>0</v>
      </c>
      <c r="CI37" s="1803">
        <f>'SAME R Results'!CD44</f>
        <v>8.3655696594422645E-3</v>
      </c>
      <c r="CJ37" s="1803"/>
      <c r="CK37" s="1803"/>
      <c r="CL37" s="2015">
        <f>'SAME R Results'!CI44</f>
        <v>44</v>
      </c>
      <c r="CM37" s="2015" t="str">
        <f>'SAME R Results'!CJ44</f>
        <v>Kapton</v>
      </c>
      <c r="CN37" s="2016">
        <f>'SAME R Results'!CK44</f>
        <v>9.5517612038381369E-2</v>
      </c>
      <c r="CO37" s="2016">
        <f>'SAME R Results'!CL44</f>
        <v>2.0664828082376577E-2</v>
      </c>
      <c r="CP37" s="2016">
        <f>'SAME R Results'!CM44</f>
        <v>3.7127759836464547E-2</v>
      </c>
      <c r="CQ37" s="2071">
        <f t="shared" si="0"/>
        <v>1404126.7174844565</v>
      </c>
      <c r="CR37" s="2074">
        <f t="shared" si="1"/>
        <v>0.71218643413575655</v>
      </c>
      <c r="CS37" s="2082">
        <f t="shared" si="2"/>
        <v>3.3358999999999988</v>
      </c>
      <c r="CT37" s="2074">
        <f t="shared" si="3"/>
        <v>631857.02286800556</v>
      </c>
      <c r="CU37" s="2074">
        <f t="shared" si="4"/>
        <v>1.582636520301681</v>
      </c>
      <c r="CV37" s="2074"/>
      <c r="CW37" s="2084">
        <v>15</v>
      </c>
      <c r="CX37" s="2074">
        <f t="shared" si="5"/>
        <v>1991.6646411430829</v>
      </c>
      <c r="CY37" s="2093">
        <f t="shared" si="6"/>
        <v>6.3041623945331712E-3</v>
      </c>
      <c r="CZ37" s="2020"/>
    </row>
    <row r="38" spans="1:104" s="2" customFormat="1" ht="16.5" customHeight="1" x14ac:dyDescent="0.25">
      <c r="A38" s="780">
        <v>2</v>
      </c>
      <c r="B38" s="784">
        <f>'SAME R Results'!A47</f>
        <v>5</v>
      </c>
      <c r="C38" s="831" t="str">
        <f>'SAME R Results'!B47</f>
        <v>Kapton</v>
      </c>
      <c r="D38" s="784" t="str">
        <f>'SAME R Results'!C47</f>
        <v>K05</v>
      </c>
      <c r="E38" s="784" t="str">
        <f>'SAME R Results'!D47</f>
        <v>28 K</v>
      </c>
      <c r="F38" s="784">
        <f>'SAME R Results'!E47</f>
        <v>3</v>
      </c>
      <c r="G38" s="784">
        <f>'SAME R Results'!F47</f>
        <v>75</v>
      </c>
      <c r="H38" s="785" t="str">
        <f>'SAME R Results'!G47</f>
        <v>Mid Temp aging (no Ptrak)</v>
      </c>
      <c r="I38" s="784">
        <f>'SAME R Results'!H47</f>
        <v>238</v>
      </c>
      <c r="J38" s="786">
        <f>'SAME R Results'!I47</f>
        <v>40416</v>
      </c>
      <c r="K38" s="784">
        <f>'SAME R Results'!J47</f>
        <v>0</v>
      </c>
      <c r="L38" s="788"/>
      <c r="M38" s="788"/>
      <c r="N38" s="784">
        <f>'SAME R Results'!K47</f>
        <v>8.1</v>
      </c>
      <c r="O38" s="2083">
        <f>'SAME R Results'!L47</f>
        <v>1.43</v>
      </c>
      <c r="P38" s="784">
        <f>'SAME R Results'!M47</f>
        <v>60</v>
      </c>
      <c r="Q38" s="784">
        <f>'SAME R Results'!N47</f>
        <v>11</v>
      </c>
      <c r="R38" s="784">
        <f>'SAME R Results'!O47</f>
        <v>8</v>
      </c>
      <c r="S38" s="784" t="str">
        <f>'SAME R Results'!P47</f>
        <v>n</v>
      </c>
      <c r="T38" s="784">
        <f>'SAME R Results'!Q47</f>
        <v>0</v>
      </c>
      <c r="U38" s="784">
        <f>'SAME R Results'!R47</f>
        <v>31.714285714285715</v>
      </c>
      <c r="V38" s="784" t="str">
        <f>'SAME R Results'!S47</f>
        <v>y</v>
      </c>
      <c r="W38" s="784">
        <f>'SAME R Results'!T47</f>
        <v>60</v>
      </c>
      <c r="X38" s="784" t="str">
        <f>'SAME R Results'!U47</f>
        <v>n</v>
      </c>
      <c r="Y38" s="784" t="str">
        <f>'SAME R Results'!V47</f>
        <v>y</v>
      </c>
      <c r="Z38" s="784" t="str">
        <f>'SAME R Results'!W47</f>
        <v>y</v>
      </c>
      <c r="AA38" s="784" t="str">
        <f>'SAME R Results'!X47</f>
        <v>n</v>
      </c>
      <c r="AB38" s="784" t="str">
        <f>'SAME R Results'!Y47</f>
        <v>n</v>
      </c>
      <c r="AC38" s="789"/>
      <c r="AD38" s="784" t="str">
        <f>'SAME R Results'!Z47</f>
        <v>y</v>
      </c>
      <c r="AE38" s="784">
        <f>'SAME R Results'!AA47</f>
        <v>10</v>
      </c>
      <c r="AF38" s="784" t="str">
        <f>'SAME R Results'!AB47</f>
        <v>y</v>
      </c>
      <c r="AG38" s="817">
        <f>'SAME R Results'!AC47</f>
        <v>3.852706928546E-2</v>
      </c>
      <c r="AH38" s="819">
        <f>'SAME R Results'!AD47</f>
        <v>0</v>
      </c>
      <c r="AI38" s="784">
        <f>'SAME R Results'!AE47</f>
        <v>58</v>
      </c>
      <c r="AJ38" s="784">
        <f>'SAME R Results'!AF47</f>
        <v>480</v>
      </c>
      <c r="AK38" s="784">
        <f>'SAME R Results'!AG47</f>
        <v>0</v>
      </c>
      <c r="AL38" s="784" t="str">
        <f>'SAME R Results'!AH47</f>
        <v>n</v>
      </c>
      <c r="AM38" s="784" t="str">
        <f>'SAME R Results'!AI47</f>
        <v>y</v>
      </c>
      <c r="AN38" s="784" t="str">
        <f>'SAME R Results'!AJ47</f>
        <v>y</v>
      </c>
      <c r="AO38" s="784" t="str">
        <f>'SAME R Results'!AK47</f>
        <v>n</v>
      </c>
      <c r="AP38" s="784" t="str">
        <f>'SAME R Results'!AL47</f>
        <v>n</v>
      </c>
      <c r="AQ38" s="784" t="str">
        <f>'SAME R Results'!AM47</f>
        <v>y</v>
      </c>
      <c r="AR38" s="817">
        <f>'SAME R Results'!AN47</f>
        <v>3.852706928546E-2</v>
      </c>
      <c r="AS38" s="819">
        <f>'SAME R Results'!AO47</f>
        <v>0</v>
      </c>
      <c r="AT38" s="784">
        <f>'SAME R Results'!AP47</f>
        <v>0</v>
      </c>
      <c r="AU38" s="789"/>
      <c r="AV38" s="821">
        <f>'SAME R Results'!AQ47</f>
        <v>0</v>
      </c>
      <c r="AW38" s="821">
        <f>'SAME R Results'!AR47</f>
        <v>0.67108155000000003</v>
      </c>
      <c r="AX38" s="821">
        <f>'SAME R Results'!AS47</f>
        <v>0</v>
      </c>
      <c r="AY38" s="821">
        <f>'SAME R Results'!AT47</f>
        <v>0</v>
      </c>
      <c r="AZ38" s="824"/>
      <c r="BA38" s="824"/>
      <c r="BB38" s="821">
        <f>'SAME R Results'!AU47</f>
        <v>8.2748420000000003E-2</v>
      </c>
      <c r="BC38" s="821">
        <f>'SAME R Results'!AV47</f>
        <v>2.8671285000000001E-2</v>
      </c>
      <c r="BD38" s="821">
        <f>'SAME R Results'!AW47</f>
        <v>5.775649500000001</v>
      </c>
      <c r="BE38" s="821">
        <f>'SAME R Results'!AX47</f>
        <v>4.6388539999999985</v>
      </c>
      <c r="BF38" s="827">
        <f>'SAME R Results'!AY47</f>
        <v>999</v>
      </c>
      <c r="BG38" s="784">
        <f>'SAME R Results'!AZ47</f>
        <v>0.15835569999999996</v>
      </c>
      <c r="BH38" s="784">
        <f>'SAME R Results'!BA47</f>
        <v>8.1115724999999986E-2</v>
      </c>
      <c r="BI38" s="789"/>
      <c r="BJ38" s="784">
        <f>'SAME R Results'!BB47</f>
        <v>5.4232000000000005</v>
      </c>
      <c r="BK38" s="784">
        <f>'SAME R Results'!BC47</f>
        <v>1.1367955000000025</v>
      </c>
      <c r="BL38" s="784">
        <f>'SAME R Results'!BD47</f>
        <v>0</v>
      </c>
      <c r="BM38" s="784">
        <f>'SAME R Results'!BE47</f>
        <v>216.14450778493114</v>
      </c>
      <c r="BN38" s="784">
        <f>'SAME R Results'!BF47</f>
        <v>5.4077134999999998E-2</v>
      </c>
      <c r="BO38" s="784">
        <f>'SAME R Results'!BG47</f>
        <v>1.9309993749999994E-2</v>
      </c>
      <c r="BP38" s="789"/>
      <c r="BQ38" s="784">
        <f>'SAME R Results'!BH47</f>
        <v>2.4404400000000002</v>
      </c>
      <c r="BR38" s="817">
        <f>'SAME R Results'!BI47</f>
        <v>0</v>
      </c>
      <c r="BS38" s="817">
        <f>'SAME R Results'!BJ47</f>
        <v>0</v>
      </c>
      <c r="BT38" s="817">
        <f>'SAME R Results'!BL47</f>
        <v>2.8004739773672904</v>
      </c>
      <c r="BU38" s="817">
        <f>'SAME R Results'!BM47</f>
        <v>0</v>
      </c>
      <c r="BV38" s="817">
        <f>'SAME R Results'!BN47</f>
        <v>0</v>
      </c>
      <c r="BW38" s="784">
        <f>'SAME R Results'!BO47</f>
        <v>0</v>
      </c>
      <c r="BX38" s="784">
        <f>'SAME R Results'!BP47</f>
        <v>0</v>
      </c>
      <c r="BY38" s="784">
        <f>'SAME R Results'!BQ47</f>
        <v>0</v>
      </c>
      <c r="BZ38" s="784">
        <f>'SAME R Results'!BR47</f>
        <v>216.14450778493114</v>
      </c>
      <c r="CA38" s="784">
        <f>'SAME R Results'!BS47</f>
        <v>0.25232964130338331</v>
      </c>
      <c r="CB38" s="784">
        <f>'SAME R Results'!BT47</f>
        <v>0.45</v>
      </c>
      <c r="CC38" s="784">
        <f>'SAME R Results'!BV47</f>
        <v>1</v>
      </c>
      <c r="CD38" s="880">
        <f>'SAME R Results'!BW47</f>
        <v>1.42</v>
      </c>
      <c r="CE38" s="1086">
        <f>'SAME R Results'!BZ47</f>
        <v>500.25380703397519</v>
      </c>
      <c r="CF38" s="1803">
        <f>'SAME R Results'!CA47</f>
        <v>0.40666666666666629</v>
      </c>
      <c r="CG38" s="1803" t="str">
        <f>'SAME R Results'!CB47</f>
        <v xml:space="preserve"> 28K</v>
      </c>
      <c r="CH38" s="1803">
        <f>'SAME R Results'!CC47</f>
        <v>238</v>
      </c>
      <c r="CI38" s="1803">
        <f>'SAME R Results'!CD47</f>
        <v>3.600649180327873E-2</v>
      </c>
      <c r="CJ38" s="1803"/>
      <c r="CK38" s="1803"/>
      <c r="CL38" s="2015"/>
      <c r="CM38" s="2015"/>
      <c r="CN38" s="2016"/>
      <c r="CO38" s="2016"/>
      <c r="CP38" s="2016"/>
      <c r="CQ38" s="2071">
        <f t="shared" si="0"/>
        <v>0</v>
      </c>
      <c r="CR38" s="2074" t="e">
        <f t="shared" si="1"/>
        <v>#DIV/0!</v>
      </c>
      <c r="CS38" s="2082">
        <f t="shared" si="2"/>
        <v>5.4232000000000005</v>
      </c>
      <c r="CT38" s="2074">
        <f t="shared" si="3"/>
        <v>0</v>
      </c>
      <c r="CU38" s="2074" t="e">
        <f t="shared" si="4"/>
        <v>#DIV/0!</v>
      </c>
      <c r="CV38" s="2074"/>
      <c r="CW38" s="2086">
        <v>16</v>
      </c>
      <c r="CX38" s="2074">
        <f t="shared" si="5"/>
        <v>2630.4649494404512</v>
      </c>
      <c r="CY38" s="2093" t="e">
        <f t="shared" si="6"/>
        <v>#DIV/0!</v>
      </c>
      <c r="CZ38" s="2020"/>
    </row>
    <row r="39" spans="1:104" s="2" customFormat="1" ht="16.5" customHeight="1" x14ac:dyDescent="0.25">
      <c r="A39" s="780">
        <v>2</v>
      </c>
      <c r="B39" s="784">
        <f>'SAME R Results'!A48</f>
        <v>5</v>
      </c>
      <c r="C39" s="831" t="str">
        <f>'SAME R Results'!B48</f>
        <v>Kapton</v>
      </c>
      <c r="D39" s="784" t="str">
        <f>'SAME R Results'!C48</f>
        <v>K05</v>
      </c>
      <c r="E39" s="784" t="str">
        <f>'SAME R Results'!D48</f>
        <v>28 Ka</v>
      </c>
      <c r="F39" s="784">
        <f>'SAME R Results'!E48</f>
        <v>3</v>
      </c>
      <c r="G39" s="784" t="str">
        <f>'SAME R Results'!F48</f>
        <v>75a</v>
      </c>
      <c r="H39" s="785" t="str">
        <f>'SAME R Results'!G48</f>
        <v>aged</v>
      </c>
      <c r="I39" s="784">
        <f>'SAME R Results'!H48</f>
        <v>238</v>
      </c>
      <c r="J39" s="786">
        <f>'SAME R Results'!I48</f>
        <v>40416</v>
      </c>
      <c r="K39" s="784">
        <f>'SAME R Results'!J48</f>
        <v>0</v>
      </c>
      <c r="L39" s="788"/>
      <c r="M39" s="788"/>
      <c r="N39" s="784">
        <f>'SAME R Results'!K48</f>
        <v>8.1</v>
      </c>
      <c r="O39" s="2083">
        <f>'SAME R Results'!L48</f>
        <v>1.43</v>
      </c>
      <c r="P39" s="784">
        <f>'SAME R Results'!M48</f>
        <v>0</v>
      </c>
      <c r="Q39" s="784">
        <f>'SAME R Results'!N48</f>
        <v>0</v>
      </c>
      <c r="R39" s="784">
        <f>'SAME R Results'!O48</f>
        <v>0</v>
      </c>
      <c r="S39" s="784">
        <f>'SAME R Results'!P48</f>
        <v>0</v>
      </c>
      <c r="T39" s="784">
        <f>'SAME R Results'!Q48</f>
        <v>0</v>
      </c>
      <c r="U39" s="784">
        <f>'SAME R Results'!R48</f>
        <v>562.57142857142856</v>
      </c>
      <c r="V39" s="784">
        <f>'SAME R Results'!S48</f>
        <v>0</v>
      </c>
      <c r="W39" s="784">
        <f>'SAME R Results'!T48</f>
        <v>0</v>
      </c>
      <c r="X39" s="784" t="str">
        <f>'SAME R Results'!U48</f>
        <v>n</v>
      </c>
      <c r="Y39" s="784" t="str">
        <f>'SAME R Results'!V48</f>
        <v>y</v>
      </c>
      <c r="Z39" s="784" t="str">
        <f>'SAME R Results'!W48</f>
        <v>y</v>
      </c>
      <c r="AA39" s="784" t="str">
        <f>'SAME R Results'!X48</f>
        <v>n</v>
      </c>
      <c r="AB39" s="784" t="str">
        <f>'SAME R Results'!Y48</f>
        <v>n</v>
      </c>
      <c r="AC39" s="789"/>
      <c r="AD39" s="784" t="str">
        <f>'SAME R Results'!Z48</f>
        <v>y</v>
      </c>
      <c r="AE39" s="784">
        <f>'SAME R Results'!AA48</f>
        <v>10</v>
      </c>
      <c r="AF39" s="784" t="str">
        <f>'SAME R Results'!AB48</f>
        <v>y</v>
      </c>
      <c r="AG39" s="817">
        <f>'SAME R Results'!AC48</f>
        <v>3.852706928546E-2</v>
      </c>
      <c r="AH39" s="819">
        <f>'SAME R Results'!AD48</f>
        <v>0</v>
      </c>
      <c r="AI39" s="784">
        <f>'SAME R Results'!AE48</f>
        <v>0</v>
      </c>
      <c r="AJ39" s="784">
        <f>'SAME R Results'!AF48</f>
        <v>0</v>
      </c>
      <c r="AK39" s="784">
        <f>'SAME R Results'!AG48</f>
        <v>0</v>
      </c>
      <c r="AL39" s="784">
        <f>'SAME R Results'!AH48</f>
        <v>0</v>
      </c>
      <c r="AM39" s="784">
        <f>'SAME R Results'!AI48</f>
        <v>0</v>
      </c>
      <c r="AN39" s="784">
        <f>'SAME R Results'!AJ48</f>
        <v>0</v>
      </c>
      <c r="AO39" s="784">
        <f>'SAME R Results'!AK48</f>
        <v>0</v>
      </c>
      <c r="AP39" s="784">
        <f>'SAME R Results'!AL48</f>
        <v>0</v>
      </c>
      <c r="AQ39" s="784">
        <f>'SAME R Results'!AM48</f>
        <v>0</v>
      </c>
      <c r="AR39" s="817">
        <f>'SAME R Results'!AN48</f>
        <v>0</v>
      </c>
      <c r="AS39" s="819">
        <f>'SAME R Results'!AO48</f>
        <v>0</v>
      </c>
      <c r="AT39" s="784">
        <f>'SAME R Results'!AP48</f>
        <v>60</v>
      </c>
      <c r="AU39" s="789"/>
      <c r="AV39" s="821">
        <f>'SAME R Results'!AQ48</f>
        <v>0</v>
      </c>
      <c r="AW39" s="821">
        <f>'SAME R Results'!AR48</f>
        <v>0.72169489999999992</v>
      </c>
      <c r="AX39" s="821">
        <f>'SAME R Results'!AS48</f>
        <v>0</v>
      </c>
      <c r="AY39" s="821">
        <f>'SAME R Results'!AT48</f>
        <v>0</v>
      </c>
      <c r="AZ39" s="824"/>
      <c r="BA39" s="824"/>
      <c r="BB39" s="821">
        <f>'SAME R Results'!AU48</f>
        <v>9.164425000000001E-2</v>
      </c>
      <c r="BC39" s="821">
        <f>'SAME R Results'!AV48</f>
        <v>2.7626442105263157E-2</v>
      </c>
      <c r="BD39" s="821">
        <f>'SAME R Results'!AW48</f>
        <v>5.3254704999999998</v>
      </c>
      <c r="BE39" s="821">
        <f>'SAME R Results'!AX48</f>
        <v>4.6329368421052637</v>
      </c>
      <c r="BF39" s="827">
        <f>'SAME R Results'!AY48</f>
        <v>27920</v>
      </c>
      <c r="BG39" s="784">
        <f>'SAME R Results'!AZ48</f>
        <v>0.17077645</v>
      </c>
      <c r="BH39" s="784">
        <f>'SAME R Results'!BA48</f>
        <v>8.0196984210526318E-2</v>
      </c>
      <c r="BI39" s="789"/>
      <c r="BJ39" s="784">
        <f>'SAME R Results'!BB48</f>
        <v>6.07775</v>
      </c>
      <c r="BK39" s="784">
        <f>'SAME R Results'!BC48</f>
        <v>0.69253365789473609</v>
      </c>
      <c r="BL39" s="784">
        <f>'SAME R Results'!BD48</f>
        <v>1041691.6091550778</v>
      </c>
      <c r="BM39" s="784">
        <f>'SAME R Results'!BE48</f>
        <v>122.89565377062094</v>
      </c>
      <c r="BN39" s="784">
        <f>'SAME R Results'!BF48</f>
        <v>6.401780789473685E-2</v>
      </c>
      <c r="BO39" s="784">
        <f>'SAME R Results'!BG48</f>
        <v>2.264486644736842E-2</v>
      </c>
      <c r="BP39" s="789"/>
      <c r="BQ39" s="784">
        <f>'SAME R Results'!BH48</f>
        <v>2.7349874999999999</v>
      </c>
      <c r="BR39" s="817">
        <f>'SAME R Results'!BI48</f>
        <v>0.11797700268537473</v>
      </c>
      <c r="BS39" s="817">
        <f>'SAME R Results'!BJ48</f>
        <v>0.15228007114746611</v>
      </c>
      <c r="BT39" s="817">
        <f>'SAME R Results'!BL48</f>
        <v>2.8270340230766262</v>
      </c>
      <c r="BU39" s="817">
        <f>'SAME R Results'!BM48</f>
        <v>1.6573245709263189</v>
      </c>
      <c r="BV39" s="817">
        <f>'SAME R Results'!BN48</f>
        <v>0.10384234859058263</v>
      </c>
      <c r="BW39" s="784">
        <f>'SAME R Results'!BO48</f>
        <v>1041691.6091550778</v>
      </c>
      <c r="BX39" s="784">
        <f>'SAME R Results'!BP48</f>
        <v>1025023.8477107275</v>
      </c>
      <c r="BY39" s="784">
        <f>'SAME R Results'!BQ48</f>
        <v>961526.92346055491</v>
      </c>
      <c r="BZ39" s="784">
        <f>'SAME R Results'!BR48</f>
        <v>122.89565377062094</v>
      </c>
      <c r="CA39" s="784">
        <f>'SAME R Results'!BS48</f>
        <v>0.1537187378795028</v>
      </c>
      <c r="CB39" s="784">
        <f>'SAME R Results'!BT48</f>
        <v>0.45</v>
      </c>
      <c r="CC39" s="784">
        <f>'SAME R Results'!BV48</f>
        <v>1</v>
      </c>
      <c r="CD39" s="880">
        <f>'SAME R Results'!BW48</f>
        <v>1.42</v>
      </c>
      <c r="CE39" s="1086">
        <f>'SAME R Results'!BZ48</f>
        <v>500.25380703397519</v>
      </c>
      <c r="CF39" s="1803">
        <f>'SAME R Results'!CA48</f>
        <v>0.40666666666666629</v>
      </c>
      <c r="CG39" s="1803">
        <f>'SAME R Results'!CB48</f>
        <v>0</v>
      </c>
      <c r="CH39" s="1803">
        <f>'SAME R Results'!CC48</f>
        <v>0</v>
      </c>
      <c r="CI39" s="1803">
        <f>'SAME R Results'!CD48</f>
        <v>4.0352274590163967E-2</v>
      </c>
      <c r="CJ39" s="1803"/>
      <c r="CK39" s="1803"/>
      <c r="CL39" s="2015">
        <f>'SAME R Results'!CI48</f>
        <v>48</v>
      </c>
      <c r="CM39" s="2015" t="str">
        <f>'SAME R Results'!CJ48</f>
        <v>Kapton</v>
      </c>
      <c r="CN39" s="2016">
        <f>'SAME R Results'!CK48</f>
        <v>0.11797700268537473</v>
      </c>
      <c r="CO39" s="2016">
        <f>'SAME R Results'!CL48</f>
        <v>2.3406983722864129E-2</v>
      </c>
      <c r="CP39" s="2016">
        <f>'SAME R Results'!CM48</f>
        <v>3.4936315927614141E-2</v>
      </c>
      <c r="CQ39" s="2071">
        <f t="shared" si="0"/>
        <v>761752.37302187143</v>
      </c>
      <c r="CR39" s="2074">
        <f t="shared" si="1"/>
        <v>1.3127625661775102</v>
      </c>
      <c r="CS39" s="2082">
        <f t="shared" si="2"/>
        <v>6.07775</v>
      </c>
      <c r="CT39" s="2074">
        <f t="shared" si="3"/>
        <v>342788.56785984215</v>
      </c>
      <c r="CU39" s="2074">
        <f t="shared" si="4"/>
        <v>2.9172501470611341</v>
      </c>
      <c r="CV39" s="2074"/>
      <c r="CW39" s="2086">
        <v>17</v>
      </c>
      <c r="CX39" s="2074">
        <f t="shared" si="5"/>
        <v>1334.5585371002396</v>
      </c>
      <c r="CY39" s="2093">
        <f t="shared" si="6"/>
        <v>7.7864821772347321E-3</v>
      </c>
      <c r="CZ39" s="2020"/>
    </row>
    <row r="40" spans="1:104" s="2" customFormat="1" ht="16.5" customHeight="1" x14ac:dyDescent="0.25">
      <c r="A40" s="780">
        <v>2</v>
      </c>
      <c r="B40" s="784">
        <f>'SAME R Results'!A51</f>
        <v>5</v>
      </c>
      <c r="C40" s="831" t="str">
        <f>'SAME R Results'!B51</f>
        <v>Kapton</v>
      </c>
      <c r="D40" s="784" t="str">
        <f>'SAME R Results'!C51</f>
        <v>K06</v>
      </c>
      <c r="E40" s="784" t="str">
        <f>'SAME R Results'!D51</f>
        <v>30 K</v>
      </c>
      <c r="F40" s="784">
        <f>'SAME R Results'!E51</f>
        <v>2</v>
      </c>
      <c r="G40" s="784">
        <f>'SAME R Results'!F51</f>
        <v>77</v>
      </c>
      <c r="H40" s="785" t="str">
        <f>'SAME R Results'!G51</f>
        <v>High Temp aging</v>
      </c>
      <c r="I40" s="784">
        <f>'SAME R Results'!H51</f>
        <v>238</v>
      </c>
      <c r="J40" s="786">
        <f>'SAME R Results'!I51</f>
        <v>40416</v>
      </c>
      <c r="K40" s="784">
        <f>'SAME R Results'!J51</f>
        <v>0</v>
      </c>
      <c r="L40" s="788"/>
      <c r="M40" s="788"/>
      <c r="N40" s="784">
        <f>'SAME R Results'!K51</f>
        <v>8.1</v>
      </c>
      <c r="O40" s="854">
        <f>'SAME R Results'!L51</f>
        <v>1.48</v>
      </c>
      <c r="P40" s="784">
        <f>'SAME R Results'!M51</f>
        <v>60</v>
      </c>
      <c r="Q40" s="784">
        <f>'SAME R Results'!N51</f>
        <v>11</v>
      </c>
      <c r="R40" s="784">
        <f>'SAME R Results'!O51</f>
        <v>8</v>
      </c>
      <c r="S40" s="784" t="str">
        <f>'SAME R Results'!P51</f>
        <v>n</v>
      </c>
      <c r="T40" s="784">
        <f>'SAME R Results'!Q51</f>
        <v>0</v>
      </c>
      <c r="U40" s="784">
        <f>'SAME R Results'!R51</f>
        <v>31.285714285714285</v>
      </c>
      <c r="V40" s="784" t="str">
        <f>'SAME R Results'!S51</f>
        <v>y</v>
      </c>
      <c r="W40" s="784">
        <f>'SAME R Results'!T51</f>
        <v>60</v>
      </c>
      <c r="X40" s="784" t="str">
        <f>'SAME R Results'!U51</f>
        <v>n</v>
      </c>
      <c r="Y40" s="784" t="str">
        <f>'SAME R Results'!V51</f>
        <v>y</v>
      </c>
      <c r="Z40" s="784" t="str">
        <f>'SAME R Results'!W51</f>
        <v>y</v>
      </c>
      <c r="AA40" s="784" t="str">
        <f>'SAME R Results'!X51</f>
        <v>n</v>
      </c>
      <c r="AB40" s="784" t="str">
        <f>'SAME R Results'!Y51</f>
        <v>n</v>
      </c>
      <c r="AC40" s="789"/>
      <c r="AD40" s="784" t="str">
        <f>'SAME R Results'!Z51</f>
        <v>y</v>
      </c>
      <c r="AE40" s="784">
        <f>'SAME R Results'!AA51</f>
        <v>10</v>
      </c>
      <c r="AF40" s="784" t="str">
        <f>'SAME R Results'!AB51</f>
        <v>y</v>
      </c>
      <c r="AG40" s="817">
        <f>'SAME R Results'!AC51</f>
        <v>3.852706928546E-2</v>
      </c>
      <c r="AH40" s="819">
        <f>'SAME R Results'!AD51</f>
        <v>0</v>
      </c>
      <c r="AI40" s="784">
        <f>'SAME R Results'!AE51</f>
        <v>58</v>
      </c>
      <c r="AJ40" s="784">
        <f>'SAME R Results'!AF51</f>
        <v>480</v>
      </c>
      <c r="AK40" s="784">
        <f>'SAME R Results'!AG51</f>
        <v>0</v>
      </c>
      <c r="AL40" s="784" t="str">
        <f>'SAME R Results'!AH51</f>
        <v>n</v>
      </c>
      <c r="AM40" s="784" t="str">
        <f>'SAME R Results'!AI51</f>
        <v>y</v>
      </c>
      <c r="AN40" s="784" t="str">
        <f>'SAME R Results'!AJ51</f>
        <v>y</v>
      </c>
      <c r="AO40" s="784" t="str">
        <f>'SAME R Results'!AK51</f>
        <v>n</v>
      </c>
      <c r="AP40" s="784" t="str">
        <f>'SAME R Results'!AL51</f>
        <v>n</v>
      </c>
      <c r="AQ40" s="784" t="str">
        <f>'SAME R Results'!AM51</f>
        <v>y</v>
      </c>
      <c r="AR40" s="817">
        <f>'SAME R Results'!AN51</f>
        <v>3.852706928546E-2</v>
      </c>
      <c r="AS40" s="819">
        <f>'SAME R Results'!AO51</f>
        <v>0</v>
      </c>
      <c r="AT40" s="784">
        <f>'SAME R Results'!AP51</f>
        <v>0</v>
      </c>
      <c r="AU40" s="789"/>
      <c r="AV40" s="821">
        <f>'SAME R Results'!AQ51</f>
        <v>0</v>
      </c>
      <c r="AW40" s="821">
        <f>'SAME R Results'!AR51</f>
        <v>0.65225210000000011</v>
      </c>
      <c r="AX40" s="821">
        <f>'SAME R Results'!AS51</f>
        <v>0</v>
      </c>
      <c r="AY40" s="821">
        <f>'SAME R Results'!AT51</f>
        <v>0</v>
      </c>
      <c r="AZ40" s="824"/>
      <c r="BA40" s="824"/>
      <c r="BB40" s="821">
        <f>'SAME R Results'!AU51</f>
        <v>8.4121685000000002E-2</v>
      </c>
      <c r="BC40" s="821">
        <f>'SAME R Results'!AV51</f>
        <v>3.2028185000000001E-2</v>
      </c>
      <c r="BD40" s="821">
        <f>'SAME R Results'!AW51</f>
        <v>6.2035524999999998</v>
      </c>
      <c r="BE40" s="821">
        <f>'SAME R Results'!AX51</f>
        <v>4.699936000000001</v>
      </c>
      <c r="BF40" s="827">
        <f>'SAME R Results'!AY51</f>
        <v>85830</v>
      </c>
      <c r="BG40" s="784">
        <f>'SAME R Results'!AZ51</f>
        <v>0.1690063</v>
      </c>
      <c r="BH40" s="784">
        <f>'SAME R Results'!BA51</f>
        <v>8.7356560000000014E-2</v>
      </c>
      <c r="BI40" s="789"/>
      <c r="BJ40" s="784">
        <f>'SAME R Results'!BB51</f>
        <v>6.9188999999999989</v>
      </c>
      <c r="BK40" s="784">
        <f>'SAME R Results'!BC51</f>
        <v>1.5036164999999988</v>
      </c>
      <c r="BL40" s="784">
        <f>'SAME R Results'!BD51</f>
        <v>3460328.2386265798</v>
      </c>
      <c r="BM40" s="784">
        <f>'SAME R Results'!BE51</f>
        <v>305.88138364350294</v>
      </c>
      <c r="BN40" s="784">
        <f>'SAME R Results'!BF51</f>
        <v>5.2093500000000001E-2</v>
      </c>
      <c r="BO40" s="784">
        <f>'SAME R Results'!BG51</f>
        <v>2.0412434999999996E-2</v>
      </c>
      <c r="BP40" s="789"/>
      <c r="BQ40" s="784">
        <f>'SAME R Results'!BH51</f>
        <v>3.1135049999999995</v>
      </c>
      <c r="BR40" s="817">
        <f>'SAME R Results'!BI51</f>
        <v>8.83966382810287E-2</v>
      </c>
      <c r="BS40" s="817">
        <f>'SAME R Results'!BJ51</f>
        <v>0.10656512563679277</v>
      </c>
      <c r="BT40" s="817">
        <f>'SAME R Results'!BL51</f>
        <v>2.5520473182155881</v>
      </c>
      <c r="BU40" s="817">
        <f>'SAME R Results'!BM51</f>
        <v>1.5408669202805201</v>
      </c>
      <c r="BV40" s="817">
        <f>'SAME R Results'!BN51</f>
        <v>8.0509304157939804E-2</v>
      </c>
      <c r="BW40" s="784">
        <f>'SAME R Results'!BO51</f>
        <v>3460328.2386265798</v>
      </c>
      <c r="BX40" s="784">
        <f>'SAME R Results'!BP51</f>
        <v>3409089.1997738369</v>
      </c>
      <c r="BY40" s="784">
        <f>'SAME R Results'!BQ51</f>
        <v>3084879.7508938513</v>
      </c>
      <c r="BZ40" s="784">
        <f>'SAME R Results'!BR51</f>
        <v>305.88138364350294</v>
      </c>
      <c r="CA40" s="784">
        <f>'SAME R Results'!BS51</f>
        <v>0.33375133179437066</v>
      </c>
      <c r="CB40" s="784">
        <f>'SAME R Results'!BT51</f>
        <v>0.45</v>
      </c>
      <c r="CC40" s="784">
        <f>'SAME R Results'!BV51</f>
        <v>1</v>
      </c>
      <c r="CD40" s="880">
        <f>'SAME R Results'!BW51</f>
        <v>1.42</v>
      </c>
      <c r="CE40" s="1086">
        <f>'SAME R Results'!BZ51</f>
        <v>527.51193106525511</v>
      </c>
      <c r="CF40" s="1803">
        <f>'SAME R Results'!CA51</f>
        <v>0.58666666666662426</v>
      </c>
      <c r="CG40" s="1803" t="str">
        <f>'SAME R Results'!CB51</f>
        <v xml:space="preserve"> 30K</v>
      </c>
      <c r="CH40" s="1803">
        <f>'SAME R Results'!CC51</f>
        <v>238</v>
      </c>
      <c r="CI40" s="1803">
        <f>'SAME R Results'!CD51</f>
        <v>3.1842664772729568E-2</v>
      </c>
      <c r="CJ40" s="1803"/>
      <c r="CK40" s="1803"/>
      <c r="CL40" s="2015">
        <f>'SAME R Results'!CI51</f>
        <v>51</v>
      </c>
      <c r="CM40" s="2015" t="str">
        <f>'SAME R Results'!CJ51</f>
        <v>Kapton</v>
      </c>
      <c r="CN40" s="2016">
        <f>'SAME R Results'!CK51</f>
        <v>8.83966382810287E-2</v>
      </c>
      <c r="CO40" s="2016">
        <f>'SAME R Results'!CL51</f>
        <v>1.6731465020933003E-2</v>
      </c>
      <c r="CP40" s="2016">
        <f>'SAME R Results'!CM51</f>
        <v>3.5501588885370736E-2</v>
      </c>
      <c r="CQ40" s="2071">
        <f t="shared" si="0"/>
        <v>2222786.3701048051</v>
      </c>
      <c r="CR40" s="2074">
        <f t="shared" si="1"/>
        <v>0.44988578904811699</v>
      </c>
      <c r="CS40" s="2082">
        <f t="shared" si="2"/>
        <v>6.9188999999999989</v>
      </c>
      <c r="CT40" s="2074">
        <f t="shared" si="3"/>
        <v>1000253.8665471622</v>
      </c>
      <c r="CU40" s="2074">
        <f t="shared" si="4"/>
        <v>0.99974619788470453</v>
      </c>
      <c r="CV40" s="2074"/>
      <c r="CW40" s="2085">
        <v>18</v>
      </c>
      <c r="CX40" s="2074">
        <f t="shared" si="5"/>
        <v>2917.8296146022053</v>
      </c>
      <c r="CY40" s="2093">
        <f t="shared" si="6"/>
        <v>5.8341781265478952E-3</v>
      </c>
      <c r="CZ40" s="2020"/>
    </row>
    <row r="41" spans="1:104" s="2" customFormat="1" ht="16.5" customHeight="1" x14ac:dyDescent="0.25">
      <c r="A41" s="780">
        <v>2</v>
      </c>
      <c r="B41" s="784">
        <f>'SAME R Results'!A52</f>
        <v>5</v>
      </c>
      <c r="C41" s="831" t="str">
        <f>'SAME R Results'!B52</f>
        <v>Kapton</v>
      </c>
      <c r="D41" s="784" t="str">
        <f>'SAME R Results'!C52</f>
        <v>K06</v>
      </c>
      <c r="E41" s="784" t="str">
        <f>'SAME R Results'!D52</f>
        <v>30 Ka</v>
      </c>
      <c r="F41" s="784">
        <f>'SAME R Results'!E52</f>
        <v>2</v>
      </c>
      <c r="G41" s="784" t="str">
        <f>'SAME R Results'!F52</f>
        <v>77a</v>
      </c>
      <c r="H41" s="785" t="str">
        <f>'SAME R Results'!G52</f>
        <v>aged</v>
      </c>
      <c r="I41" s="784">
        <f>'SAME R Results'!H52</f>
        <v>238</v>
      </c>
      <c r="J41" s="786">
        <f>'SAME R Results'!I52</f>
        <v>40416</v>
      </c>
      <c r="K41" s="784">
        <f>'SAME R Results'!J52</f>
        <v>0</v>
      </c>
      <c r="L41" s="790"/>
      <c r="M41" s="790"/>
      <c r="N41" s="784">
        <f>'SAME R Results'!K52</f>
        <v>8.1</v>
      </c>
      <c r="O41" s="854">
        <f>'SAME R Results'!L52</f>
        <v>1.48</v>
      </c>
      <c r="P41" s="784">
        <f>'SAME R Results'!M52</f>
        <v>0</v>
      </c>
      <c r="Q41" s="784">
        <f>'SAME R Results'!N52</f>
        <v>0</v>
      </c>
      <c r="R41" s="784">
        <f>'SAME R Results'!O52</f>
        <v>0</v>
      </c>
      <c r="S41" s="784">
        <f>'SAME R Results'!P52</f>
        <v>0</v>
      </c>
      <c r="T41" s="784">
        <f>'SAME R Results'!Q52</f>
        <v>0</v>
      </c>
      <c r="U41" s="784">
        <f>'SAME R Results'!R52</f>
        <v>558.85714285714289</v>
      </c>
      <c r="V41" s="784">
        <f>'SAME R Results'!S52</f>
        <v>0</v>
      </c>
      <c r="W41" s="784">
        <f>'SAME R Results'!T52</f>
        <v>0</v>
      </c>
      <c r="X41" s="784" t="str">
        <f>'SAME R Results'!U52</f>
        <v>n</v>
      </c>
      <c r="Y41" s="784" t="str">
        <f>'SAME R Results'!V52</f>
        <v>y</v>
      </c>
      <c r="Z41" s="784" t="str">
        <f>'SAME R Results'!W52</f>
        <v>y</v>
      </c>
      <c r="AA41" s="784" t="str">
        <f>'SAME R Results'!X52</f>
        <v>n</v>
      </c>
      <c r="AB41" s="784" t="str">
        <f>'SAME R Results'!Y52</f>
        <v>n</v>
      </c>
      <c r="AC41" s="809"/>
      <c r="AD41" s="784" t="str">
        <f>'SAME R Results'!Z52</f>
        <v>y</v>
      </c>
      <c r="AE41" s="784">
        <f>'SAME R Results'!AA52</f>
        <v>10</v>
      </c>
      <c r="AF41" s="784" t="str">
        <f>'SAME R Results'!AB52</f>
        <v>y</v>
      </c>
      <c r="AG41" s="817">
        <f>'SAME R Results'!AC52</f>
        <v>3.852706928546E-2</v>
      </c>
      <c r="AH41" s="819">
        <f>'SAME R Results'!AD52</f>
        <v>0</v>
      </c>
      <c r="AI41" s="784">
        <f>'SAME R Results'!AE52</f>
        <v>0</v>
      </c>
      <c r="AJ41" s="784">
        <f>'SAME R Results'!AF52</f>
        <v>0</v>
      </c>
      <c r="AK41" s="784">
        <f>'SAME R Results'!AG52</f>
        <v>0</v>
      </c>
      <c r="AL41" s="784">
        <f>'SAME R Results'!AH52</f>
        <v>0</v>
      </c>
      <c r="AM41" s="784">
        <f>'SAME R Results'!AI52</f>
        <v>0</v>
      </c>
      <c r="AN41" s="784">
        <f>'SAME R Results'!AJ52</f>
        <v>0</v>
      </c>
      <c r="AO41" s="784">
        <f>'SAME R Results'!AK52</f>
        <v>0</v>
      </c>
      <c r="AP41" s="784">
        <f>'SAME R Results'!AL52</f>
        <v>0</v>
      </c>
      <c r="AQ41" s="784">
        <f>'SAME R Results'!AM52</f>
        <v>0</v>
      </c>
      <c r="AR41" s="817">
        <f>'SAME R Results'!AN52</f>
        <v>0</v>
      </c>
      <c r="AS41" s="819">
        <f>'SAME R Results'!AO52</f>
        <v>0</v>
      </c>
      <c r="AT41" s="784">
        <f>'SAME R Results'!AP52</f>
        <v>60</v>
      </c>
      <c r="AU41" s="809"/>
      <c r="AV41" s="821">
        <f>'SAME R Results'!AQ52</f>
        <v>0</v>
      </c>
      <c r="AW41" s="821">
        <f>'SAME R Results'!AR52</f>
        <v>0.74058540000000006</v>
      </c>
      <c r="AX41" s="821">
        <f>'SAME R Results'!AS52</f>
        <v>0</v>
      </c>
      <c r="AY41" s="821">
        <f>'SAME R Results'!AT52</f>
        <v>0</v>
      </c>
      <c r="AZ41" s="825"/>
      <c r="BA41" s="825"/>
      <c r="BB41" s="821">
        <f>'SAME R Results'!AU52</f>
        <v>0.10549928000000004</v>
      </c>
      <c r="BC41" s="821">
        <f>'SAME R Results'!AV52</f>
        <v>2.8045654999999996E-2</v>
      </c>
      <c r="BD41" s="821">
        <f>'SAME R Results'!AW52</f>
        <v>5.5774995000000001</v>
      </c>
      <c r="BE41" s="821">
        <f>'SAME R Results'!AX52</f>
        <v>4.6472010000000008</v>
      </c>
      <c r="BF41" s="827">
        <f>'SAME R Results'!AY52</f>
        <v>32945</v>
      </c>
      <c r="BG41" s="784">
        <f>'SAME R Results'!AZ52</f>
        <v>0.20123294999999999</v>
      </c>
      <c r="BH41" s="784">
        <f>'SAME R Results'!BA52</f>
        <v>7.8506465000000011E-2</v>
      </c>
      <c r="BI41" s="809"/>
      <c r="BJ41" s="784">
        <f>'SAME R Results'!BB52</f>
        <v>9.2403500000000012</v>
      </c>
      <c r="BK41" s="784">
        <f>'SAME R Results'!BC52</f>
        <v>0.93029849999999925</v>
      </c>
      <c r="BL41" s="784">
        <f>'SAME R Results'!BD52</f>
        <v>1237767.5991045895</v>
      </c>
      <c r="BM41" s="784">
        <f>'SAME R Results'!BE52</f>
        <v>171.03601084781371</v>
      </c>
      <c r="BN41" s="784">
        <f>'SAME R Results'!BF52</f>
        <v>7.7453625000000054E-2</v>
      </c>
      <c r="BO41" s="784">
        <f>'SAME R Results'!BG52</f>
        <v>3.0681621249999996E-2</v>
      </c>
      <c r="BP41" s="809"/>
      <c r="BQ41" s="784">
        <f>'SAME R Results'!BH52</f>
        <v>4.1581575000000006</v>
      </c>
      <c r="BR41" s="817">
        <f>'SAME R Results'!BI52</f>
        <v>0.13818103735430015</v>
      </c>
      <c r="BS41" s="817">
        <f>'SAME R Results'!BJ52</f>
        <v>0.16531983107175491</v>
      </c>
      <c r="BT41" s="817">
        <f>'SAME R Results'!BL52</f>
        <v>2.5244306475493064</v>
      </c>
      <c r="BU41" s="817">
        <f>'SAME R Results'!BM52</f>
        <v>1.5272346903307832</v>
      </c>
      <c r="BV41" s="817">
        <f>'SAME R Results'!BN52</f>
        <v>0.12633107642464864</v>
      </c>
      <c r="BW41" s="784">
        <f>'SAME R Results'!BO52</f>
        <v>1237767.5991045895</v>
      </c>
      <c r="BX41" s="784">
        <f>'SAME R Results'!BP52</f>
        <v>1218099.9987899722</v>
      </c>
      <c r="BY41" s="784">
        <f>'SAME R Results'!BQ52</f>
        <v>1138878.049609636</v>
      </c>
      <c r="BZ41" s="784">
        <f>'SAME R Results'!BR52</f>
        <v>171.03601084781371</v>
      </c>
      <c r="CA41" s="784">
        <f>'SAME R Results'!BS52</f>
        <v>0.20649438426706898</v>
      </c>
      <c r="CB41" s="784">
        <f>'SAME R Results'!BT52</f>
        <v>0.45</v>
      </c>
      <c r="CC41" s="784">
        <f>'SAME R Results'!BV52</f>
        <v>1</v>
      </c>
      <c r="CD41" s="880">
        <f>'SAME R Results'!BW52</f>
        <v>1.42</v>
      </c>
      <c r="CE41" s="1086">
        <f>'SAME R Results'!BZ52</f>
        <v>527.51193106525511</v>
      </c>
      <c r="CF41" s="1803">
        <f>'SAME R Results'!CA52</f>
        <v>0.58666666666662426</v>
      </c>
      <c r="CG41" s="1803">
        <f>'SAME R Results'!CB52</f>
        <v>0</v>
      </c>
      <c r="CH41" s="1803">
        <f>'SAME R Results'!CC52</f>
        <v>0</v>
      </c>
      <c r="CI41" s="1803">
        <f>'SAME R Results'!CD52</f>
        <v>4.2526610795457623E-2</v>
      </c>
      <c r="CJ41" s="1803"/>
      <c r="CK41" s="1803"/>
      <c r="CL41" s="2015">
        <f>'SAME R Results'!CI52</f>
        <v>52</v>
      </c>
      <c r="CM41" s="2015" t="str">
        <f>'SAME R Results'!CJ52</f>
        <v>Kapton</v>
      </c>
      <c r="CN41" s="2016">
        <f>'SAME R Results'!CK52</f>
        <v>0.13818103735430015</v>
      </c>
      <c r="CO41" s="2016">
        <f>'SAME R Results'!CL52</f>
        <v>1.8626909875347444E-2</v>
      </c>
      <c r="CP41" s="2016">
        <f>'SAME R Results'!CM52</f>
        <v>3.4263202936463177E-2</v>
      </c>
      <c r="CQ41" s="2071">
        <f t="shared" si="0"/>
        <v>595344.25961719314</v>
      </c>
      <c r="CR41" s="2074">
        <f t="shared" si="1"/>
        <v>1.6797004150892474</v>
      </c>
      <c r="CS41" s="2082">
        <f t="shared" si="2"/>
        <v>9.2403500000000012</v>
      </c>
      <c r="CT41" s="2074">
        <f t="shared" si="3"/>
        <v>267904.91682773689</v>
      </c>
      <c r="CU41" s="2074">
        <f t="shared" si="4"/>
        <v>3.732667589087217</v>
      </c>
      <c r="CV41" s="2074"/>
      <c r="CW41" s="2085">
        <v>19</v>
      </c>
      <c r="CX41" s="2074">
        <f t="shared" si="5"/>
        <v>1221.6395175459484</v>
      </c>
      <c r="CY41" s="2093">
        <f t="shared" si="6"/>
        <v>9.1199484653838106E-3</v>
      </c>
      <c r="CZ41" s="2020"/>
    </row>
    <row r="42" spans="1:104" s="2" customFormat="1" ht="16.5" customHeight="1" x14ac:dyDescent="0.25">
      <c r="A42" s="780">
        <v>2</v>
      </c>
      <c r="B42" s="784" t="str">
        <f>'SAME R Results'!A69</f>
        <v>7 (4)</v>
      </c>
      <c r="C42" s="831" t="str">
        <f>'SAME R Results'!B69</f>
        <v>Kapton</v>
      </c>
      <c r="D42" s="784" t="str">
        <f>'SAME R Results'!C69</f>
        <v>K08</v>
      </c>
      <c r="E42" s="784" t="str">
        <f>'SAME R Results'!D69</f>
        <v>38 K</v>
      </c>
      <c r="F42" s="784">
        <f>'SAME R Results'!E69</f>
        <v>0</v>
      </c>
      <c r="G42" s="784">
        <f>'SAME R Results'!F69</f>
        <v>85</v>
      </c>
      <c r="H42" s="785" t="str">
        <f>'SAME R Results'!G69</f>
        <v>Mid Temp aging run 75 repeat, low ptrack on peak one</v>
      </c>
      <c r="I42" s="784">
        <f>'SAME R Results'!H69</f>
        <v>242</v>
      </c>
      <c r="J42" s="786">
        <f>'SAME R Results'!I69</f>
        <v>40420.277777777781</v>
      </c>
      <c r="K42" s="784">
        <f>'SAME R Results'!J69</f>
        <v>0</v>
      </c>
      <c r="L42" s="788"/>
      <c r="M42" s="788"/>
      <c r="N42" s="784">
        <f>'SAME R Results'!K69</f>
        <v>8.1</v>
      </c>
      <c r="O42" s="2083">
        <f>'SAME R Results'!L69</f>
        <v>1.43</v>
      </c>
      <c r="P42" s="784">
        <f>'SAME R Results'!M69</f>
        <v>60</v>
      </c>
      <c r="Q42" s="784">
        <f>'SAME R Results'!N69</f>
        <v>11</v>
      </c>
      <c r="R42" s="784">
        <f>'SAME R Results'!O69</f>
        <v>8</v>
      </c>
      <c r="S42" s="784" t="str">
        <f>'SAME R Results'!P69</f>
        <v>n</v>
      </c>
      <c r="T42" s="784">
        <f>'SAME R Results'!Q69</f>
        <v>0</v>
      </c>
      <c r="U42" s="784">
        <f>'SAME R Results'!R69</f>
        <v>33</v>
      </c>
      <c r="V42" s="784" t="str">
        <f>'SAME R Results'!S69</f>
        <v>y</v>
      </c>
      <c r="W42" s="784">
        <f>'SAME R Results'!T69</f>
        <v>60</v>
      </c>
      <c r="X42" s="784" t="str">
        <f>'SAME R Results'!U69</f>
        <v>n</v>
      </c>
      <c r="Y42" s="784" t="str">
        <f>'SAME R Results'!V69</f>
        <v>y</v>
      </c>
      <c r="Z42" s="784" t="str">
        <f>'SAME R Results'!W69</f>
        <v>y</v>
      </c>
      <c r="AA42" s="784" t="str">
        <f>'SAME R Results'!X69</f>
        <v>n</v>
      </c>
      <c r="AB42" s="784" t="str">
        <f>'SAME R Results'!Y69</f>
        <v>n</v>
      </c>
      <c r="AC42" s="789"/>
      <c r="AD42" s="784" t="str">
        <f>'SAME R Results'!Z69</f>
        <v>y</v>
      </c>
      <c r="AE42" s="784">
        <f>'SAME R Results'!AA69</f>
        <v>10</v>
      </c>
      <c r="AF42" s="784" t="str">
        <f>'SAME R Results'!AB69</f>
        <v>y</v>
      </c>
      <c r="AG42" s="817">
        <f>'SAME R Results'!AC69</f>
        <v>3.852706928546E-2</v>
      </c>
      <c r="AH42" s="819">
        <f>'SAME R Results'!AD69</f>
        <v>0</v>
      </c>
      <c r="AI42" s="784">
        <f>'SAME R Results'!AE69</f>
        <v>58</v>
      </c>
      <c r="AJ42" s="784">
        <f>'SAME R Results'!AF69</f>
        <v>480</v>
      </c>
      <c r="AK42" s="784">
        <f>'SAME R Results'!AG69</f>
        <v>0</v>
      </c>
      <c r="AL42" s="784" t="str">
        <f>'SAME R Results'!AH69</f>
        <v>n</v>
      </c>
      <c r="AM42" s="784" t="str">
        <f>'SAME R Results'!AI69</f>
        <v>y</v>
      </c>
      <c r="AN42" s="784" t="str">
        <f>'SAME R Results'!AJ69</f>
        <v>y</v>
      </c>
      <c r="AO42" s="784" t="str">
        <f>'SAME R Results'!AK69</f>
        <v>n</v>
      </c>
      <c r="AP42" s="784" t="str">
        <f>'SAME R Results'!AL69</f>
        <v>n</v>
      </c>
      <c r="AQ42" s="784" t="str">
        <f>'SAME R Results'!AM69</f>
        <v>y</v>
      </c>
      <c r="AR42" s="817">
        <f>'SAME R Results'!AN69</f>
        <v>3.852706928546E-2</v>
      </c>
      <c r="AS42" s="819">
        <f>'SAME R Results'!AO69</f>
        <v>0</v>
      </c>
      <c r="AT42" s="784">
        <f>'SAME R Results'!AP69</f>
        <v>0</v>
      </c>
      <c r="AU42" s="789"/>
      <c r="AV42" s="821">
        <f>'SAME R Results'!AQ69</f>
        <v>0</v>
      </c>
      <c r="AW42" s="821">
        <f>'SAME R Results'!AR69</f>
        <v>0.9827577999999999</v>
      </c>
      <c r="AX42" s="821">
        <f>'SAME R Results'!AS69</f>
        <v>0</v>
      </c>
      <c r="AY42" s="821">
        <f>'SAME R Results'!AT69</f>
        <v>0</v>
      </c>
      <c r="AZ42" s="824"/>
      <c r="BA42" s="824"/>
      <c r="BB42" s="821">
        <f>'SAME R Results'!AU69</f>
        <v>0.10746770999999999</v>
      </c>
      <c r="BC42" s="821">
        <f>'SAME R Results'!AV69</f>
        <v>2.6138314999999995E-2</v>
      </c>
      <c r="BD42" s="821">
        <f>'SAME R Results'!AW69</f>
        <v>5.6980750000000011</v>
      </c>
      <c r="BE42" s="821">
        <f>'SAME R Results'!AX69</f>
        <v>4.7271559999999999</v>
      </c>
      <c r="BF42" s="827">
        <f>'SAME R Results'!AY69</f>
        <v>623.25</v>
      </c>
      <c r="BG42" s="784">
        <f>'SAME R Results'!AZ69</f>
        <v>0.19158935000000002</v>
      </c>
      <c r="BH42" s="784">
        <f>'SAME R Results'!BA69</f>
        <v>9.0484619999999988E-2</v>
      </c>
      <c r="BI42" s="789"/>
      <c r="BJ42" s="784">
        <f>'SAME R Results'!BB69</f>
        <v>7.408850000000001</v>
      </c>
      <c r="BK42" s="784">
        <f>'SAME R Results'!BC69</f>
        <v>0.9709190000000012</v>
      </c>
      <c r="BL42" s="784">
        <f>'SAME R Results'!BD69</f>
        <v>0</v>
      </c>
      <c r="BM42" s="784">
        <f>'SAME R Results'!BE69</f>
        <v>179.64802163463835</v>
      </c>
      <c r="BN42" s="784">
        <f>'SAME R Results'!BF69</f>
        <v>8.1329394999999999E-2</v>
      </c>
      <c r="BO42" s="784">
        <f>'SAME R Results'!BG69</f>
        <v>2.5276182500000008E-2</v>
      </c>
      <c r="BP42" s="789"/>
      <c r="BQ42" s="784">
        <f>'SAME R Results'!BH69</f>
        <v>3.3339825000000007</v>
      </c>
      <c r="BR42" s="817">
        <f>'SAME R Results'!BI69</f>
        <v>0</v>
      </c>
      <c r="BS42" s="817">
        <f>'SAME R Results'!BJ69</f>
        <v>0</v>
      </c>
      <c r="BT42" s="817">
        <f>'SAME R Results'!BL69</f>
        <v>3.2176296796401109</v>
      </c>
      <c r="BU42" s="817">
        <f>'SAME R Results'!BM69</f>
        <v>0</v>
      </c>
      <c r="BV42" s="817">
        <f>'SAME R Results'!BN69</f>
        <v>0</v>
      </c>
      <c r="BW42" s="784">
        <f>'SAME R Results'!BO69</f>
        <v>22370.221693718679</v>
      </c>
      <c r="BX42" s="784">
        <f>'SAME R Results'!BP69</f>
        <v>21998.152126376586</v>
      </c>
      <c r="BY42" s="784">
        <f>'SAME R Results'!BQ69</f>
        <v>21022.306668630106</v>
      </c>
      <c r="BZ42" s="784">
        <f>'SAME R Results'!BR69</f>
        <v>179.64802163463835</v>
      </c>
      <c r="CA42" s="784">
        <f>'SAME R Results'!BS69</f>
        <v>0.21551074314125923</v>
      </c>
      <c r="CB42" s="784">
        <f>'SAME R Results'!BT69</f>
        <v>0.45</v>
      </c>
      <c r="CC42" s="784">
        <f>'SAME R Results'!BV69</f>
        <v>1</v>
      </c>
      <c r="CD42" s="880">
        <f>'SAME R Results'!BW69</f>
        <v>1.42</v>
      </c>
      <c r="CE42" s="1086">
        <f>'SAME R Results'!BZ69</f>
        <v>493.52026976410559</v>
      </c>
      <c r="CF42" s="1803">
        <f>'SAME R Results'!CA69</f>
        <v>0</v>
      </c>
      <c r="CG42" s="1803" t="str">
        <f>'SAME R Results'!CB69</f>
        <v xml:space="preserve"> 38K    43K</v>
      </c>
      <c r="CH42" s="1803">
        <f>'SAME R Results'!CC69</f>
        <v>242</v>
      </c>
      <c r="CI42" s="1803">
        <f>'SAME R Results'!CD69</f>
        <v>0</v>
      </c>
      <c r="CJ42" s="1803"/>
      <c r="CK42" s="1803"/>
      <c r="CL42" s="2015"/>
      <c r="CM42" s="2015"/>
      <c r="CN42" s="2016"/>
      <c r="CO42" s="2016"/>
      <c r="CP42" s="2016"/>
      <c r="CQ42" s="2071">
        <f t="shared" si="0"/>
        <v>0</v>
      </c>
      <c r="CR42" s="2074" t="e">
        <f t="shared" si="1"/>
        <v>#DIV/0!</v>
      </c>
      <c r="CS42" s="2082">
        <f t="shared" si="2"/>
        <v>7.408850000000001</v>
      </c>
      <c r="CT42" s="2074">
        <f t="shared" si="3"/>
        <v>0</v>
      </c>
      <c r="CU42" s="2074" t="e">
        <f t="shared" si="4"/>
        <v>#DIV/0!</v>
      </c>
      <c r="CV42" s="2074"/>
      <c r="CW42" s="2086">
        <v>20</v>
      </c>
      <c r="CX42" s="2074">
        <f t="shared" si="5"/>
        <v>1600.3522041728647</v>
      </c>
      <c r="CY42" s="2093" t="e">
        <f t="shared" si="6"/>
        <v>#DIV/0!</v>
      </c>
      <c r="CZ42" s="2020"/>
    </row>
    <row r="43" spans="1:104" s="2" customFormat="1" ht="16.5" customHeight="1" x14ac:dyDescent="0.25">
      <c r="A43" s="780">
        <v>2</v>
      </c>
      <c r="B43" s="784" t="str">
        <f>'SAME R Results'!A70</f>
        <v>7 (4)</v>
      </c>
      <c r="C43" s="831" t="str">
        <f>'SAME R Results'!B70</f>
        <v>Kapton</v>
      </c>
      <c r="D43" s="784" t="str">
        <f>'SAME R Results'!C70</f>
        <v>K08</v>
      </c>
      <c r="E43" s="784" t="str">
        <f>'SAME R Results'!D70</f>
        <v>38Ka</v>
      </c>
      <c r="F43" s="784">
        <f>'SAME R Results'!E70</f>
        <v>0</v>
      </c>
      <c r="G43" s="784" t="str">
        <f>'SAME R Results'!F70</f>
        <v>85a</v>
      </c>
      <c r="H43" s="785" t="str">
        <f>'SAME R Results'!G70</f>
        <v>aged</v>
      </c>
      <c r="I43" s="784">
        <f>'SAME R Results'!H70</f>
        <v>242</v>
      </c>
      <c r="J43" s="786">
        <f>'SAME R Results'!I70</f>
        <v>40420.277777777781</v>
      </c>
      <c r="K43" s="784">
        <f>'SAME R Results'!J70</f>
        <v>0</v>
      </c>
      <c r="L43" s="788"/>
      <c r="M43" s="788"/>
      <c r="N43" s="784">
        <f>'SAME R Results'!K70</f>
        <v>8.1</v>
      </c>
      <c r="O43" s="2083">
        <f>'SAME R Results'!L70</f>
        <v>1.43</v>
      </c>
      <c r="P43" s="784">
        <f>'SAME R Results'!M70</f>
        <v>0</v>
      </c>
      <c r="Q43" s="784">
        <f>'SAME R Results'!N70</f>
        <v>0</v>
      </c>
      <c r="R43" s="784">
        <f>'SAME R Results'!O70</f>
        <v>0</v>
      </c>
      <c r="S43" s="784">
        <f>'SAME R Results'!P70</f>
        <v>0</v>
      </c>
      <c r="T43" s="784">
        <f>'SAME R Results'!Q70</f>
        <v>0</v>
      </c>
      <c r="U43" s="784">
        <f>'SAME R Results'!R70</f>
        <v>562.57142857142856</v>
      </c>
      <c r="V43" s="784">
        <f>'SAME R Results'!S70</f>
        <v>0</v>
      </c>
      <c r="W43" s="784">
        <f>'SAME R Results'!T70</f>
        <v>0</v>
      </c>
      <c r="X43" s="784" t="str">
        <f>'SAME R Results'!U70</f>
        <v>n</v>
      </c>
      <c r="Y43" s="784" t="str">
        <f>'SAME R Results'!V70</f>
        <v>y</v>
      </c>
      <c r="Z43" s="784" t="str">
        <f>'SAME R Results'!W70</f>
        <v>y</v>
      </c>
      <c r="AA43" s="784" t="str">
        <f>'SAME R Results'!X70</f>
        <v>n</v>
      </c>
      <c r="AB43" s="784" t="str">
        <f>'SAME R Results'!Y70</f>
        <v>n</v>
      </c>
      <c r="AC43" s="789"/>
      <c r="AD43" s="784" t="str">
        <f>'SAME R Results'!Z70</f>
        <v>y</v>
      </c>
      <c r="AE43" s="784">
        <f>'SAME R Results'!AA70</f>
        <v>10</v>
      </c>
      <c r="AF43" s="784" t="str">
        <f>'SAME R Results'!AB70</f>
        <v>y</v>
      </c>
      <c r="AG43" s="817">
        <f>'SAME R Results'!AC70</f>
        <v>3.852706928546E-2</v>
      </c>
      <c r="AH43" s="819">
        <f>'SAME R Results'!AD70</f>
        <v>0</v>
      </c>
      <c r="AI43" s="784">
        <f>'SAME R Results'!AE70</f>
        <v>0</v>
      </c>
      <c r="AJ43" s="784">
        <f>'SAME R Results'!AF70</f>
        <v>0</v>
      </c>
      <c r="AK43" s="784">
        <f>'SAME R Results'!AG70</f>
        <v>0</v>
      </c>
      <c r="AL43" s="784">
        <f>'SAME R Results'!AH70</f>
        <v>0</v>
      </c>
      <c r="AM43" s="784">
        <f>'SAME R Results'!AI70</f>
        <v>0</v>
      </c>
      <c r="AN43" s="784">
        <f>'SAME R Results'!AJ70</f>
        <v>0</v>
      </c>
      <c r="AO43" s="784">
        <f>'SAME R Results'!AK70</f>
        <v>0</v>
      </c>
      <c r="AP43" s="784">
        <f>'SAME R Results'!AL70</f>
        <v>0</v>
      </c>
      <c r="AQ43" s="784">
        <f>'SAME R Results'!AM70</f>
        <v>0</v>
      </c>
      <c r="AR43" s="817">
        <f>'SAME R Results'!AN70</f>
        <v>3.852706928546E-2</v>
      </c>
      <c r="AS43" s="819">
        <f>'SAME R Results'!AO70</f>
        <v>0</v>
      </c>
      <c r="AT43" s="784">
        <f>'SAME R Results'!AP70</f>
        <v>0</v>
      </c>
      <c r="AU43" s="789"/>
      <c r="AV43" s="821">
        <f>'SAME R Results'!AQ70</f>
        <v>0</v>
      </c>
      <c r="AW43" s="821">
        <f>'SAME R Results'!AR70</f>
        <v>1.1677094999999995</v>
      </c>
      <c r="AX43" s="821">
        <f>'SAME R Results'!AS70</f>
        <v>0</v>
      </c>
      <c r="AY43" s="821">
        <f>'SAME R Results'!AT70</f>
        <v>0</v>
      </c>
      <c r="AZ43" s="824"/>
      <c r="BA43" s="824"/>
      <c r="BB43" s="821">
        <f>'SAME R Results'!AU70</f>
        <v>0.13549792499999996</v>
      </c>
      <c r="BC43" s="821">
        <f>'SAME R Results'!AV70</f>
        <v>2.6306145000000003E-2</v>
      </c>
      <c r="BD43" s="821">
        <f>'SAME R Results'!AW70</f>
        <v>5.3258659999999995</v>
      </c>
      <c r="BE43" s="821">
        <f>'SAME R Results'!AX70</f>
        <v>4.7153780000000003</v>
      </c>
      <c r="BF43" s="827">
        <f>'SAME R Results'!AY70</f>
        <v>25665</v>
      </c>
      <c r="BG43" s="784">
        <f>'SAME R Results'!AZ70</f>
        <v>0.21681214999999998</v>
      </c>
      <c r="BH43" s="784">
        <f>'SAME R Results'!BA70</f>
        <v>8.4304810000000008E-2</v>
      </c>
      <c r="BI43" s="789"/>
      <c r="BJ43" s="784">
        <f>'SAME R Results'!BB70</f>
        <v>8.2464500000000012</v>
      </c>
      <c r="BK43" s="784">
        <f>'SAME R Results'!BC70</f>
        <v>0.61048799999999925</v>
      </c>
      <c r="BL43" s="784">
        <f>'SAME R Results'!BD70</f>
        <v>954553.49010622012</v>
      </c>
      <c r="BM43" s="784">
        <f>'SAME R Results'!BE70</f>
        <v>107.0998891009646</v>
      </c>
      <c r="BN43" s="784">
        <f>'SAME R Results'!BF70</f>
        <v>0.10919177999999996</v>
      </c>
      <c r="BO43" s="784">
        <f>'SAME R Results'!BG70</f>
        <v>3.3126834999999993E-2</v>
      </c>
      <c r="BP43" s="789"/>
      <c r="BQ43" s="784">
        <f>'SAME R Results'!BH70</f>
        <v>3.7109025000000004</v>
      </c>
      <c r="BR43" s="817">
        <f>'SAME R Results'!BI70</f>
        <v>0.11219893930621616</v>
      </c>
      <c r="BS43" s="817">
        <f>'SAME R Results'!BJ70</f>
        <v>0.17356577923315275</v>
      </c>
      <c r="BT43" s="817">
        <f>'SAME R Results'!BL70</f>
        <v>3.2961730270941967</v>
      </c>
      <c r="BU43" s="817">
        <f>'SAME R Results'!BM70</f>
        <v>1.9357934841342599</v>
      </c>
      <c r="BV43" s="817">
        <f>'SAME R Results'!BN70</f>
        <v>9.0209250738542343E-2</v>
      </c>
      <c r="BW43" s="784">
        <f>'SAME R Results'!BO70</f>
        <v>954553.49010622012</v>
      </c>
      <c r="BX43" s="784">
        <f>'SAME R Results'!BP70</f>
        <v>939231.92501061677</v>
      </c>
      <c r="BY43" s="784">
        <f>'SAME R Results'!BQ70</f>
        <v>882365.60308078234</v>
      </c>
      <c r="BZ43" s="784">
        <f>'SAME R Results'!BR70</f>
        <v>107.0998891009646</v>
      </c>
      <c r="CA43" s="784">
        <f>'SAME R Results'!BS70</f>
        <v>0.13550741365533145</v>
      </c>
      <c r="CB43" s="784">
        <f>'SAME R Results'!BT70</f>
        <v>0.45</v>
      </c>
      <c r="CC43" s="784">
        <f>'SAME R Results'!BV70</f>
        <v>1</v>
      </c>
      <c r="CD43" s="880">
        <f>'SAME R Results'!BW70</f>
        <v>1.42</v>
      </c>
      <c r="CE43" s="1086">
        <f>'SAME R Results'!BZ70</f>
        <v>493.52026976410559</v>
      </c>
      <c r="CF43" s="1803">
        <f>'SAME R Results'!CA70</f>
        <v>0</v>
      </c>
      <c r="CG43" s="1803">
        <f>'SAME R Results'!CB70</f>
        <v>0</v>
      </c>
      <c r="CH43" s="1803">
        <f>'SAME R Results'!CC70</f>
        <v>0</v>
      </c>
      <c r="CI43" s="1803">
        <f>'SAME R Results'!CD70</f>
        <v>0</v>
      </c>
      <c r="CJ43" s="1803"/>
      <c r="CK43" s="1803"/>
      <c r="CL43" s="2015">
        <f>'SAME R Results'!CI70</f>
        <v>70</v>
      </c>
      <c r="CM43" s="2015" t="str">
        <f>'SAME R Results'!CJ70</f>
        <v>Kapton</v>
      </c>
      <c r="CN43" s="2016">
        <f>'SAME R Results'!CK70</f>
        <v>0.11219893930621616</v>
      </c>
      <c r="CO43" s="2016">
        <f>'SAME R Results'!CL70</f>
        <v>2.9424588762437157E-2</v>
      </c>
      <c r="CP43" s="2016">
        <f>'SAME R Results'!CM70</f>
        <v>3.613825237492406E-2</v>
      </c>
      <c r="CQ43" s="2071">
        <f t="shared" si="0"/>
        <v>514458.94367002096</v>
      </c>
      <c r="CR43" s="2074">
        <f t="shared" si="1"/>
        <v>1.9437897082053837</v>
      </c>
      <c r="CS43" s="2082">
        <f t="shared" si="2"/>
        <v>8.2464500000000012</v>
      </c>
      <c r="CT43" s="2074">
        <f t="shared" si="3"/>
        <v>231506.52465150945</v>
      </c>
      <c r="CU43" s="2074">
        <f t="shared" si="4"/>
        <v>4.3195326849008522</v>
      </c>
      <c r="CV43" s="2074"/>
      <c r="CW43" s="2086">
        <v>21</v>
      </c>
      <c r="CX43" s="2074">
        <f t="shared" si="5"/>
        <v>857.1679547761355</v>
      </c>
      <c r="CY43" s="2093">
        <f t="shared" si="6"/>
        <v>7.4051299942102661E-3</v>
      </c>
      <c r="CZ43" s="2020"/>
    </row>
    <row r="44" spans="1:104" s="2" customFormat="1" ht="16.5" customHeight="1" x14ac:dyDescent="0.25">
      <c r="A44" s="780">
        <v>2</v>
      </c>
      <c r="B44" s="784" t="str">
        <f>'SAME R Results'!A76</f>
        <v>7 (4)</v>
      </c>
      <c r="C44" s="831" t="str">
        <f>'SAME R Results'!B76</f>
        <v>Kapton</v>
      </c>
      <c r="D44" s="784" t="str">
        <f>'SAME R Results'!C76</f>
        <v>K08</v>
      </c>
      <c r="E44" s="784" t="str">
        <f>'SAME R Results'!D76</f>
        <v>43 K</v>
      </c>
      <c r="F44" s="784">
        <f>'SAME R Results'!E76</f>
        <v>0</v>
      </c>
      <c r="G44" s="784">
        <f>'SAME R Results'!F76</f>
        <v>90</v>
      </c>
      <c r="H44" s="785" t="str">
        <f>'SAME R Results'!G76</f>
        <v>Mid Temp aging reburn 85</v>
      </c>
      <c r="I44" s="784">
        <f>'SAME R Results'!H76</f>
        <v>242</v>
      </c>
      <c r="J44" s="786">
        <f>'SAME R Results'!I76</f>
        <v>40420.277777777781</v>
      </c>
      <c r="K44" s="784">
        <f>'SAME R Results'!J76</f>
        <v>0</v>
      </c>
      <c r="L44" s="788"/>
      <c r="M44" s="788"/>
      <c r="N44" s="784">
        <f>'SAME R Results'!K76</f>
        <v>8.1</v>
      </c>
      <c r="O44" s="2083">
        <f>'SAME R Results'!L76</f>
        <v>1.43</v>
      </c>
      <c r="P44" s="784">
        <f>'SAME R Results'!M76</f>
        <v>60</v>
      </c>
      <c r="Q44" s="784">
        <f>'SAME R Results'!N76</f>
        <v>11</v>
      </c>
      <c r="R44" s="784">
        <f>'SAME R Results'!O76</f>
        <v>8</v>
      </c>
      <c r="S44" s="784" t="str">
        <f>'SAME R Results'!P76</f>
        <v>n</v>
      </c>
      <c r="T44" s="784">
        <f>'SAME R Results'!Q76</f>
        <v>0</v>
      </c>
      <c r="U44" s="784">
        <f>'SAME R Results'!R76</f>
        <v>38</v>
      </c>
      <c r="V44" s="784" t="str">
        <f>'SAME R Results'!S76</f>
        <v>n</v>
      </c>
      <c r="W44" s="784">
        <f>'SAME R Results'!T76</f>
        <v>60</v>
      </c>
      <c r="X44" s="784" t="str">
        <f>'SAME R Results'!U76</f>
        <v>n</v>
      </c>
      <c r="Y44" s="784" t="str">
        <f>'SAME R Results'!V76</f>
        <v>y</v>
      </c>
      <c r="Z44" s="784" t="str">
        <f>'SAME R Results'!W76</f>
        <v>y</v>
      </c>
      <c r="AA44" s="784" t="str">
        <f>'SAME R Results'!X76</f>
        <v>n</v>
      </c>
      <c r="AB44" s="784" t="str">
        <f>'SAME R Results'!Y76</f>
        <v>n</v>
      </c>
      <c r="AC44" s="789"/>
      <c r="AD44" s="784" t="str">
        <f>'SAME R Results'!Z76</f>
        <v>y</v>
      </c>
      <c r="AE44" s="784">
        <f>'SAME R Results'!AA76</f>
        <v>10</v>
      </c>
      <c r="AF44" s="784" t="str">
        <f>'SAME R Results'!AB76</f>
        <v>y</v>
      </c>
      <c r="AG44" s="817">
        <f>'SAME R Results'!AC76</f>
        <v>3.852706928546E-2</v>
      </c>
      <c r="AH44" s="819">
        <f>'SAME R Results'!AD76</f>
        <v>0</v>
      </c>
      <c r="AI44" s="784">
        <f>'SAME R Results'!AE76</f>
        <v>58</v>
      </c>
      <c r="AJ44" s="784">
        <f>'SAME R Results'!AF76</f>
        <v>480</v>
      </c>
      <c r="AK44" s="784">
        <f>'SAME R Results'!AG76</f>
        <v>0</v>
      </c>
      <c r="AL44" s="784" t="str">
        <f>'SAME R Results'!AH76</f>
        <v>n</v>
      </c>
      <c r="AM44" s="784" t="str">
        <f>'SAME R Results'!AI76</f>
        <v>y</v>
      </c>
      <c r="AN44" s="784" t="str">
        <f>'SAME R Results'!AJ76</f>
        <v>y</v>
      </c>
      <c r="AO44" s="784" t="str">
        <f>'SAME R Results'!AK76</f>
        <v>n</v>
      </c>
      <c r="AP44" s="784" t="str">
        <f>'SAME R Results'!AL76</f>
        <v>n</v>
      </c>
      <c r="AQ44" s="784" t="str">
        <f>'SAME R Results'!AM76</f>
        <v>y</v>
      </c>
      <c r="AR44" s="817">
        <f>'SAME R Results'!AN76</f>
        <v>3.852706928546E-2</v>
      </c>
      <c r="AS44" s="819">
        <f>'SAME R Results'!AO76</f>
        <v>0</v>
      </c>
      <c r="AT44" s="784">
        <f>'SAME R Results'!AP76</f>
        <v>0</v>
      </c>
      <c r="AU44" s="789"/>
      <c r="AV44" s="821">
        <f>'SAME R Results'!AQ76</f>
        <v>0</v>
      </c>
      <c r="AW44" s="821">
        <f>'SAME R Results'!AR76</f>
        <v>0.18647764999999999</v>
      </c>
      <c r="AX44" s="821">
        <f>'SAME R Results'!AS76</f>
        <v>0</v>
      </c>
      <c r="AY44" s="821">
        <f>'SAME R Results'!AT76</f>
        <v>0</v>
      </c>
      <c r="AZ44" s="824"/>
      <c r="BA44" s="824"/>
      <c r="BB44" s="821">
        <f>'SAME R Results'!AU76</f>
        <v>2.7252200000000004E-2</v>
      </c>
      <c r="BC44" s="821">
        <f>'SAME R Results'!AV76</f>
        <v>2.5772099999999999E-2</v>
      </c>
      <c r="BD44" s="821">
        <f>'SAME R Results'!AW76</f>
        <v>5.2543179999999996</v>
      </c>
      <c r="BE44" s="821">
        <f>'SAME R Results'!AX76</f>
        <v>4.6569510000000012</v>
      </c>
      <c r="BF44" s="827">
        <f>'SAME R Results'!AY76</f>
        <v>54970</v>
      </c>
      <c r="BG44" s="784">
        <f>'SAME R Results'!AZ76</f>
        <v>8.9004525000000015E-2</v>
      </c>
      <c r="BH44" s="784">
        <f>'SAME R Results'!BA76</f>
        <v>8.8699344999999999E-2</v>
      </c>
      <c r="BI44" s="789"/>
      <c r="BJ44" s="784">
        <f>'SAME R Results'!BB76</f>
        <v>7.3649999999999993E-2</v>
      </c>
      <c r="BK44" s="784">
        <f>'SAME R Results'!BC76</f>
        <v>0.59736699999999843</v>
      </c>
      <c r="BL44" s="784">
        <f>'SAME R Results'!BD76</f>
        <v>1578043.1421485487</v>
      </c>
      <c r="BM44" s="784">
        <f>'SAME R Results'!BE76</f>
        <v>104.60930715546857</v>
      </c>
      <c r="BN44" s="784">
        <f>'SAME R Results'!BF76</f>
        <v>1.480100000000005E-3</v>
      </c>
      <c r="BO44" s="784">
        <f>'SAME R Results'!BG76</f>
        <v>7.6295000000003999E-5</v>
      </c>
      <c r="BP44" s="789"/>
      <c r="BQ44" s="784">
        <f>'SAME R Results'!BH76</f>
        <v>3.3142499999999998E-2</v>
      </c>
      <c r="BR44" s="817">
        <f>'SAME R Results'!BI76</f>
        <v>6.6290524233095519E-2</v>
      </c>
      <c r="BS44" s="841">
        <f>'SAME R Results'!BJ76</f>
        <v>3.0455084489988071E-2</v>
      </c>
      <c r="BT44" s="817">
        <f>'SAME R Results'!BL76</f>
        <v>0</v>
      </c>
      <c r="BU44" s="817" t="e">
        <f>'SAME R Results'!BM76</f>
        <v>#NUM!</v>
      </c>
      <c r="BV44" s="817" t="e">
        <f>'SAME R Results'!BN76</f>
        <v>#NUM!</v>
      </c>
      <c r="BW44" s="784">
        <f>'SAME R Results'!BO76</f>
        <v>1578043.1421485487</v>
      </c>
      <c r="BX44" s="784">
        <f>'SAME R Results'!BP76</f>
        <v>1553709.2374128953</v>
      </c>
      <c r="BY44" s="784">
        <f>'SAME R Results'!BQ76</f>
        <v>1432388.8523677916</v>
      </c>
      <c r="BZ44" s="784">
        <f>'SAME R Results'!BR76</f>
        <v>104.60930715546857</v>
      </c>
      <c r="CA44" s="784">
        <f>'SAME R Results'!BS76</f>
        <v>0.132595001331794</v>
      </c>
      <c r="CB44" s="784">
        <f>'SAME R Results'!BT76</f>
        <v>0.45</v>
      </c>
      <c r="CC44" s="784">
        <f>'SAME R Results'!BV76</f>
        <v>1</v>
      </c>
      <c r="CD44" s="880">
        <f>'SAME R Results'!BW76</f>
        <v>1.42</v>
      </c>
      <c r="CE44" s="1086">
        <f>'SAME R Results'!BZ76</f>
        <v>492.34226541017085</v>
      </c>
      <c r="CF44" s="1803">
        <f>'SAME R Results'!CA76</f>
        <v>0</v>
      </c>
      <c r="CG44" s="1803" t="str">
        <f>'SAME R Results'!CB76</f>
        <v>43K</v>
      </c>
      <c r="CH44" s="1803">
        <f>'SAME R Results'!CC76</f>
        <v>0</v>
      </c>
      <c r="CI44" s="1803">
        <f>'SAME R Results'!CD76</f>
        <v>0</v>
      </c>
      <c r="CJ44" s="1803"/>
      <c r="CK44" s="1803"/>
      <c r="CL44" s="2015"/>
      <c r="CM44" s="2015"/>
      <c r="CN44" s="2016"/>
      <c r="CO44" s="2016"/>
      <c r="CP44" s="2016"/>
      <c r="CQ44" s="2075">
        <f t="shared" si="0"/>
        <v>95227767.49783805</v>
      </c>
      <c r="CR44" s="2074">
        <f t="shared" si="1"/>
        <v>1.0501138756851597E-2</v>
      </c>
      <c r="CS44" s="2082">
        <f t="shared" si="2"/>
        <v>7.3649999999999993E-2</v>
      </c>
      <c r="CT44" s="2090">
        <f t="shared" si="3"/>
        <v>42852495.374027126</v>
      </c>
      <c r="CU44" s="2074">
        <f t="shared" si="4"/>
        <v>2.333586390411466E-2</v>
      </c>
      <c r="CV44" s="2074"/>
      <c r="CW44" s="2086">
        <v>22</v>
      </c>
      <c r="CX44" s="2074">
        <f t="shared" si="5"/>
        <v>93743.57464033844</v>
      </c>
      <c r="CY44" s="2093">
        <f t="shared" si="6"/>
        <v>4.3751745993843042E-3</v>
      </c>
      <c r="CZ44" s="2020"/>
    </row>
    <row r="45" spans="1:104" s="2" customFormat="1" ht="16.5" customHeight="1" x14ac:dyDescent="0.25">
      <c r="A45" s="780">
        <v>2</v>
      </c>
      <c r="B45" s="784" t="str">
        <f>'SAME R Results'!A77</f>
        <v>7 (4)</v>
      </c>
      <c r="C45" s="831" t="str">
        <f>'SAME R Results'!B77</f>
        <v>Kapton</v>
      </c>
      <c r="D45" s="784" t="str">
        <f>'SAME R Results'!C77</f>
        <v>K08</v>
      </c>
      <c r="E45" s="784" t="str">
        <f>'SAME R Results'!D77</f>
        <v>43Ka</v>
      </c>
      <c r="F45" s="784">
        <f>'SAME R Results'!E77</f>
        <v>0</v>
      </c>
      <c r="G45" s="784" t="str">
        <f>'SAME R Results'!F77</f>
        <v>90a</v>
      </c>
      <c r="H45" s="785" t="str">
        <f>'SAME R Results'!G77</f>
        <v>aged</v>
      </c>
      <c r="I45" s="784">
        <f>'SAME R Results'!H77</f>
        <v>242</v>
      </c>
      <c r="J45" s="786">
        <f>'SAME R Results'!I77</f>
        <v>40420.277777777781</v>
      </c>
      <c r="K45" s="784">
        <f>'SAME R Results'!J77</f>
        <v>0</v>
      </c>
      <c r="L45" s="788"/>
      <c r="M45" s="788"/>
      <c r="N45" s="784">
        <f>'SAME R Results'!K77</f>
        <v>8.1</v>
      </c>
      <c r="O45" s="2083">
        <f>'SAME R Results'!L77</f>
        <v>1.43</v>
      </c>
      <c r="P45" s="784">
        <f>'SAME R Results'!M77</f>
        <v>0</v>
      </c>
      <c r="Q45" s="784">
        <f>'SAME R Results'!N77</f>
        <v>0</v>
      </c>
      <c r="R45" s="784">
        <f>'SAME R Results'!O77</f>
        <v>0</v>
      </c>
      <c r="S45" s="784">
        <f>'SAME R Results'!P77</f>
        <v>0</v>
      </c>
      <c r="T45" s="784">
        <f>'SAME R Results'!Q77</f>
        <v>0</v>
      </c>
      <c r="U45" s="784">
        <f>'SAME R Results'!R77</f>
        <v>569.28571428571433</v>
      </c>
      <c r="V45" s="784">
        <f>'SAME R Results'!S77</f>
        <v>0</v>
      </c>
      <c r="W45" s="784">
        <f>'SAME R Results'!T77</f>
        <v>0</v>
      </c>
      <c r="X45" s="784" t="str">
        <f>'SAME R Results'!U77</f>
        <v>n</v>
      </c>
      <c r="Y45" s="784" t="str">
        <f>'SAME R Results'!V77</f>
        <v>y</v>
      </c>
      <c r="Z45" s="784" t="str">
        <f>'SAME R Results'!W77</f>
        <v>y</v>
      </c>
      <c r="AA45" s="784" t="str">
        <f>'SAME R Results'!X77</f>
        <v>n</v>
      </c>
      <c r="AB45" s="784" t="str">
        <f>'SAME R Results'!Y77</f>
        <v>n</v>
      </c>
      <c r="AC45" s="789"/>
      <c r="AD45" s="784" t="str">
        <f>'SAME R Results'!Z77</f>
        <v>y</v>
      </c>
      <c r="AE45" s="784">
        <f>'SAME R Results'!AA77</f>
        <v>10</v>
      </c>
      <c r="AF45" s="784" t="str">
        <f>'SAME R Results'!AB77</f>
        <v>y</v>
      </c>
      <c r="AG45" s="817">
        <f>'SAME R Results'!AC77</f>
        <v>3.852706928546E-2</v>
      </c>
      <c r="AH45" s="819">
        <f>'SAME R Results'!AD77</f>
        <v>0</v>
      </c>
      <c r="AI45" s="784">
        <f>'SAME R Results'!AE77</f>
        <v>0</v>
      </c>
      <c r="AJ45" s="784">
        <f>'SAME R Results'!AF77</f>
        <v>0</v>
      </c>
      <c r="AK45" s="784">
        <f>'SAME R Results'!AG77</f>
        <v>0</v>
      </c>
      <c r="AL45" s="784">
        <f>'SAME R Results'!AH77</f>
        <v>0</v>
      </c>
      <c r="AM45" s="784">
        <f>'SAME R Results'!AI77</f>
        <v>0</v>
      </c>
      <c r="AN45" s="784">
        <f>'SAME R Results'!AJ77</f>
        <v>0</v>
      </c>
      <c r="AO45" s="784">
        <f>'SAME R Results'!AK77</f>
        <v>0</v>
      </c>
      <c r="AP45" s="784">
        <f>'SAME R Results'!AL77</f>
        <v>0</v>
      </c>
      <c r="AQ45" s="784">
        <f>'SAME R Results'!AM77</f>
        <v>0</v>
      </c>
      <c r="AR45" s="817">
        <f>'SAME R Results'!AN77</f>
        <v>3.852706928546E-2</v>
      </c>
      <c r="AS45" s="819">
        <f>'SAME R Results'!AO77</f>
        <v>0</v>
      </c>
      <c r="AT45" s="784">
        <f>'SAME R Results'!AP77</f>
        <v>0</v>
      </c>
      <c r="AU45" s="789"/>
      <c r="AV45" s="821">
        <f>'SAME R Results'!AQ77</f>
        <v>0</v>
      </c>
      <c r="AW45" s="821">
        <f>'SAME R Results'!AR77</f>
        <v>0.18695069999999997</v>
      </c>
      <c r="AX45" s="821">
        <f>'SAME R Results'!AS77</f>
        <v>0</v>
      </c>
      <c r="AY45" s="821">
        <f>'SAME R Results'!AT77</f>
        <v>0</v>
      </c>
      <c r="AZ45" s="824"/>
      <c r="BA45" s="824"/>
      <c r="BB45" s="821">
        <f>'SAME R Results'!AU77</f>
        <v>2.674866E-2</v>
      </c>
      <c r="BC45" s="821">
        <f>'SAME R Results'!AV77</f>
        <v>2.9586800000000003E-2</v>
      </c>
      <c r="BD45" s="821">
        <f>'SAME R Results'!AW77</f>
        <v>5.0176534999999998</v>
      </c>
      <c r="BE45" s="821">
        <f>'SAME R Results'!AX77</f>
        <v>4.6584625000000006</v>
      </c>
      <c r="BF45" s="827">
        <f>'SAME R Results'!AY77</f>
        <v>19920</v>
      </c>
      <c r="BG45" s="784">
        <f>'SAME R Results'!AZ77</f>
        <v>8.4869389999999989E-2</v>
      </c>
      <c r="BH45" s="784">
        <f>'SAME R Results'!BA77</f>
        <v>8.3877565000000015E-2</v>
      </c>
      <c r="BI45" s="789"/>
      <c r="BJ45" s="784">
        <f>'SAME R Results'!BB77</f>
        <v>0.10575000000000004</v>
      </c>
      <c r="BK45" s="784">
        <f>'SAME R Results'!BC77</f>
        <v>0.35919099999999915</v>
      </c>
      <c r="BL45" s="784">
        <f>'SAME R Results'!BD77</f>
        <v>734940.01296086202</v>
      </c>
      <c r="BM45" s="784">
        <f>'SAME R Results'!BE77</f>
        <v>60.965552179944517</v>
      </c>
      <c r="BN45" s="784">
        <f>'SAME R Results'!BF77</f>
        <v>-2.8381400000000029E-3</v>
      </c>
      <c r="BO45" s="784">
        <f>'SAME R Results'!BG77</f>
        <v>2.4795624999999349E-4</v>
      </c>
      <c r="BP45" s="789"/>
      <c r="BQ45" s="784">
        <f>'SAME R Results'!BH77</f>
        <v>4.7587500000000019E-2</v>
      </c>
      <c r="BR45" s="817">
        <f>'SAME R Results'!BI77</f>
        <v>8.2953099715352058E-2</v>
      </c>
      <c r="BS45" s="841">
        <f>'SAME R Results'!BJ77</f>
        <v>4.432526528140724E-2</v>
      </c>
      <c r="BT45" s="817">
        <f>'SAME R Results'!BL77</f>
        <v>0</v>
      </c>
      <c r="BU45" s="817" t="e">
        <f>'SAME R Results'!BM77</f>
        <v>#NUM!</v>
      </c>
      <c r="BV45" s="817" t="e">
        <f>'SAME R Results'!BN77</f>
        <v>#NUM!</v>
      </c>
      <c r="BW45" s="784">
        <f>'SAME R Results'!BO77</f>
        <v>734940.01296086202</v>
      </c>
      <c r="BX45" s="784">
        <f>'SAME R Results'!BP77</f>
        <v>723048.11439454916</v>
      </c>
      <c r="BY45" s="784">
        <f>'SAME R Results'!BQ77</f>
        <v>681881.46379238227</v>
      </c>
      <c r="BZ45" s="784">
        <f>'SAME R Results'!BR77</f>
        <v>60.965552179944517</v>
      </c>
      <c r="CA45" s="784">
        <f>'SAME R Results'!BS77</f>
        <v>7.9728091982597699E-2</v>
      </c>
      <c r="CB45" s="784">
        <f>'SAME R Results'!BT77</f>
        <v>0.45</v>
      </c>
      <c r="CC45" s="784">
        <f>'SAME R Results'!BV77</f>
        <v>1</v>
      </c>
      <c r="CD45" s="880">
        <f>'SAME R Results'!BW77</f>
        <v>1.42</v>
      </c>
      <c r="CE45" s="1086">
        <f>'SAME R Results'!BZ77</f>
        <v>492.34226541017085</v>
      </c>
      <c r="CF45" s="1803">
        <f>'SAME R Results'!CA77</f>
        <v>0</v>
      </c>
      <c r="CG45" s="1803">
        <f>'SAME R Results'!CB77</f>
        <v>0</v>
      </c>
      <c r="CH45" s="1803">
        <f>'SAME R Results'!CC77</f>
        <v>0</v>
      </c>
      <c r="CI45" s="1803">
        <f>'SAME R Results'!CD77</f>
        <v>0</v>
      </c>
      <c r="CJ45" s="1803"/>
      <c r="CK45" s="1803"/>
      <c r="CL45" s="2015"/>
      <c r="CM45" s="2015"/>
      <c r="CN45" s="2016"/>
      <c r="CO45" s="2016"/>
      <c r="CP45" s="2016"/>
      <c r="CQ45" s="2075">
        <f t="shared" si="0"/>
        <v>30887943.807128415</v>
      </c>
      <c r="CR45" s="2074">
        <f t="shared" si="1"/>
        <v>3.2375091273288865E-2</v>
      </c>
      <c r="CS45" s="2082">
        <f t="shared" si="2"/>
        <v>0.10575000000000004</v>
      </c>
      <c r="CT45" s="2090">
        <f t="shared" si="3"/>
        <v>13899574.713207787</v>
      </c>
      <c r="CU45" s="2074">
        <f t="shared" si="4"/>
        <v>7.194464727397526E-2</v>
      </c>
      <c r="CV45" s="2074"/>
      <c r="CW45" s="2086">
        <v>23</v>
      </c>
      <c r="CX45" s="2074">
        <f t="shared" si="5"/>
        <v>38049.422637128482</v>
      </c>
      <c r="CY45" s="2093">
        <f t="shared" si="6"/>
        <v>5.4749045812132356E-3</v>
      </c>
      <c r="CZ45" s="2020"/>
    </row>
    <row r="46" spans="1:104" s="2" customFormat="1" ht="16.5" customHeight="1" x14ac:dyDescent="0.25">
      <c r="A46" s="780">
        <v>2</v>
      </c>
      <c r="B46" s="784" t="str">
        <f>'SAME R Results'!A80</f>
        <v>8(4)</v>
      </c>
      <c r="C46" s="831" t="str">
        <f>'SAME R Results'!B80</f>
        <v>Kapton</v>
      </c>
      <c r="D46" s="784" t="str">
        <f>'SAME R Results'!C80</f>
        <v>K09</v>
      </c>
      <c r="E46" s="784" t="str">
        <f>'SAME R Results'!D80</f>
        <v>45 K</v>
      </c>
      <c r="F46" s="784">
        <f>'SAME R Results'!E80</f>
        <v>0</v>
      </c>
      <c r="G46" s="784">
        <f>'SAME R Results'!F80</f>
        <v>92</v>
      </c>
      <c r="H46" s="785" t="str">
        <f>'SAME R Results'!G80</f>
        <v>Baseline STS det</v>
      </c>
      <c r="I46" s="784">
        <f>'SAME R Results'!H80</f>
        <v>250</v>
      </c>
      <c r="J46" s="786">
        <f>'SAME R Results'!I80</f>
        <v>40428.354166666664</v>
      </c>
      <c r="K46" s="784">
        <f>'SAME R Results'!J80</f>
        <v>0</v>
      </c>
      <c r="L46" s="788"/>
      <c r="M46" s="788"/>
      <c r="N46" s="784">
        <f>'SAME R Results'!K80</f>
        <v>8.1</v>
      </c>
      <c r="O46" s="852">
        <f>'SAME R Results'!L80</f>
        <v>1.38</v>
      </c>
      <c r="P46" s="784">
        <f>'SAME R Results'!M80</f>
        <v>60</v>
      </c>
      <c r="Q46" s="784">
        <f>'SAME R Results'!N80</f>
        <v>11</v>
      </c>
      <c r="R46" s="784">
        <f>'SAME R Results'!O80</f>
        <v>8</v>
      </c>
      <c r="S46" s="784" t="str">
        <f>'SAME R Results'!P80</f>
        <v>n</v>
      </c>
      <c r="T46" s="784" t="str">
        <f>'SAME R Results'!Q80</f>
        <v>n</v>
      </c>
      <c r="U46" s="784">
        <f>'SAME R Results'!R80</f>
        <v>35.285714285714285</v>
      </c>
      <c r="V46" s="784" t="str">
        <f>'SAME R Results'!S80</f>
        <v>n</v>
      </c>
      <c r="W46" s="784">
        <f>'SAME R Results'!T80</f>
        <v>0</v>
      </c>
      <c r="X46" s="784" t="str">
        <f>'SAME R Results'!U80</f>
        <v>y</v>
      </c>
      <c r="Y46" s="784" t="str">
        <f>'SAME R Results'!V80</f>
        <v>n</v>
      </c>
      <c r="Z46" s="784" t="str">
        <f>'SAME R Results'!W80</f>
        <v>y</v>
      </c>
      <c r="AA46" s="784" t="str">
        <f>'SAME R Results'!X80</f>
        <v>n</v>
      </c>
      <c r="AB46" s="784" t="str">
        <f>'SAME R Results'!Y80</f>
        <v>n</v>
      </c>
      <c r="AC46" s="789"/>
      <c r="AD46" s="784" t="str">
        <f>'SAME R Results'!Z80</f>
        <v>y</v>
      </c>
      <c r="AE46" s="784">
        <f>'SAME R Results'!AA80</f>
        <v>10</v>
      </c>
      <c r="AF46" s="784" t="str">
        <f>'SAME R Results'!AB80</f>
        <v>y</v>
      </c>
      <c r="AG46" s="817">
        <f>'SAME R Results'!AC80</f>
        <v>3.852706928546E-2</v>
      </c>
      <c r="AH46" s="819">
        <f>'SAME R Results'!AD80</f>
        <v>0</v>
      </c>
      <c r="AI46" s="784">
        <f>'SAME R Results'!AE80</f>
        <v>0</v>
      </c>
      <c r="AJ46" s="784">
        <f>'SAME R Results'!AF80</f>
        <v>0</v>
      </c>
      <c r="AK46" s="784">
        <f>'SAME R Results'!AG80</f>
        <v>0</v>
      </c>
      <c r="AL46" s="784">
        <f>'SAME R Results'!AH80</f>
        <v>0</v>
      </c>
      <c r="AM46" s="784">
        <f>'SAME R Results'!AI80</f>
        <v>0</v>
      </c>
      <c r="AN46" s="784">
        <f>'SAME R Results'!AJ80</f>
        <v>0</v>
      </c>
      <c r="AO46" s="784">
        <f>'SAME R Results'!AK80</f>
        <v>0</v>
      </c>
      <c r="AP46" s="784">
        <f>'SAME R Results'!AL80</f>
        <v>0</v>
      </c>
      <c r="AQ46" s="784">
        <f>'SAME R Results'!AM80</f>
        <v>0</v>
      </c>
      <c r="AR46" s="817">
        <f>'SAME R Results'!AN80</f>
        <v>0</v>
      </c>
      <c r="AS46" s="819">
        <f>'SAME R Results'!AO80</f>
        <v>0</v>
      </c>
      <c r="AT46" s="784">
        <f>'SAME R Results'!AP80</f>
        <v>0</v>
      </c>
      <c r="AU46" s="789"/>
      <c r="AV46" s="821">
        <f>'SAME R Results'!AQ80</f>
        <v>0</v>
      </c>
      <c r="AW46" s="821">
        <f>'SAME R Results'!AR80</f>
        <v>0.74995434999999999</v>
      </c>
      <c r="AX46" s="821">
        <f>'SAME R Results'!AS80</f>
        <v>4.9005890000000001</v>
      </c>
      <c r="AY46" s="821">
        <f>'SAME R Results'!AT80</f>
        <v>5.1032875000000004</v>
      </c>
      <c r="AZ46" s="824"/>
      <c r="BA46" s="824"/>
      <c r="BB46" s="821">
        <f>'SAME R Results'!AU80</f>
        <v>0</v>
      </c>
      <c r="BC46" s="821">
        <f>'SAME R Results'!AV80</f>
        <v>0</v>
      </c>
      <c r="BD46" s="821">
        <f>'SAME R Results'!AW80</f>
        <v>5.1792145000000005</v>
      </c>
      <c r="BE46" s="821">
        <f>'SAME R Results'!AX80</f>
        <v>4.6861270000000008</v>
      </c>
      <c r="BF46" s="827">
        <f>'SAME R Results'!AY80</f>
        <v>45460</v>
      </c>
      <c r="BG46" s="784">
        <f>'SAME R Results'!AZ80</f>
        <v>0</v>
      </c>
      <c r="BH46" s="784">
        <f>'SAME R Results'!BA80</f>
        <v>0</v>
      </c>
      <c r="BI46" s="789"/>
      <c r="BJ46" s="784">
        <f>'SAME R Results'!BB80</f>
        <v>3.8962500000000002</v>
      </c>
      <c r="BK46" s="784">
        <f>'SAME R Results'!BC80</f>
        <v>0.49308749999999968</v>
      </c>
      <c r="BL46" s="784">
        <f>'SAME R Results'!BD80</f>
        <v>1737499.3852767106</v>
      </c>
      <c r="BM46" s="784">
        <f>'SAME R Results'!BE80</f>
        <v>85.146338022144931</v>
      </c>
      <c r="BN46" s="784">
        <f>'SAME R Results'!BF80</f>
        <v>0</v>
      </c>
      <c r="BO46" s="784">
        <f>'SAME R Results'!BG80</f>
        <v>0</v>
      </c>
      <c r="BP46" s="789"/>
      <c r="BQ46" s="784">
        <f>'SAME R Results'!BH80</f>
        <v>1.7533125000000001</v>
      </c>
      <c r="BR46" s="817">
        <f>'SAME R Results'!BI80</f>
        <v>4.9005103969337348E-2</v>
      </c>
      <c r="BS46" s="817">
        <f>'SAME R Results'!BJ80</f>
        <v>0.1107174056889626</v>
      </c>
      <c r="BT46" s="817">
        <f>'SAME R Results'!BL80</f>
        <v>0</v>
      </c>
      <c r="BU46" s="817">
        <f>'SAME R Results'!BM80</f>
        <v>2.4665116237361828</v>
      </c>
      <c r="BV46" s="817">
        <f>'SAME R Results'!BN80</f>
        <v>3.2602734095945066E-2</v>
      </c>
      <c r="BW46" s="784">
        <f>'SAME R Results'!BO80</f>
        <v>1737499.3852767106</v>
      </c>
      <c r="BX46" s="784">
        <f>'SAME R Results'!BP80</f>
        <v>1710360.5444722641</v>
      </c>
      <c r="BY46" s="784">
        <f>'SAME R Results'!BQ80</f>
        <v>1586277.0445159313</v>
      </c>
      <c r="BZ46" s="784">
        <f>'SAME R Results'!BR80</f>
        <v>85.146338022144931</v>
      </c>
      <c r="CA46" s="784">
        <f>'SAME R Results'!BS80</f>
        <v>0.10944852614756274</v>
      </c>
      <c r="CB46" s="784">
        <f>'SAME R Results'!BT80</f>
        <v>0.45</v>
      </c>
      <c r="CC46" s="784">
        <f>'SAME R Results'!BV80</f>
        <v>1</v>
      </c>
      <c r="CD46" s="880">
        <f>'SAME R Results'!BW80</f>
        <v>1.42</v>
      </c>
      <c r="CE46" s="1086">
        <f>'SAME R Results'!BZ80</f>
        <v>424.84905390857256</v>
      </c>
      <c r="CF46" s="1803">
        <f>'SAME R Results'!CA80</f>
        <v>6.0000000000060005E-2</v>
      </c>
      <c r="CG46" s="1803" t="str">
        <f>'SAME R Results'!CB80</f>
        <v xml:space="preserve"> 45K</v>
      </c>
      <c r="CH46" s="1803">
        <f>'SAME R Results'!CC80</f>
        <v>250</v>
      </c>
      <c r="CI46" s="1803">
        <f>'SAME R Results'!CD80</f>
        <v>0.17533124999982466</v>
      </c>
      <c r="CJ46" s="1803"/>
      <c r="CK46" s="1803"/>
      <c r="CL46" s="2015"/>
      <c r="CM46" s="2015"/>
      <c r="CN46" s="2016"/>
      <c r="CO46" s="2016"/>
      <c r="CP46" s="2016"/>
      <c r="CQ46" s="2071">
        <f t="shared" si="0"/>
        <v>1981962.0122216782</v>
      </c>
      <c r="CR46" s="2074">
        <f t="shared" si="1"/>
        <v>0.50455053822098794</v>
      </c>
      <c r="CS46" s="2082">
        <f t="shared" si="2"/>
        <v>3.8962500000000002</v>
      </c>
      <c r="CT46" s="2074">
        <f t="shared" si="3"/>
        <v>891882.90549975517</v>
      </c>
      <c r="CU46" s="2074">
        <f t="shared" si="4"/>
        <v>1.1212234182688621</v>
      </c>
      <c r="CV46" s="2074"/>
      <c r="CW46" s="2084">
        <v>24</v>
      </c>
      <c r="CX46" s="2074">
        <f t="shared" si="5"/>
        <v>1442.3248789121758</v>
      </c>
      <c r="CY46" s="2093">
        <f t="shared" si="6"/>
        <v>3.2343368619762647E-3</v>
      </c>
      <c r="CZ46" s="2020"/>
    </row>
    <row r="47" spans="1:104" s="2" customFormat="1" ht="16.5" customHeight="1" x14ac:dyDescent="0.25">
      <c r="A47" s="780">
        <v>2</v>
      </c>
      <c r="B47" s="784" t="str">
        <f>'SAME R Results'!A81</f>
        <v>8(4)</v>
      </c>
      <c r="C47" s="831" t="str">
        <f>'SAME R Results'!B81</f>
        <v>Kapton</v>
      </c>
      <c r="D47" s="784" t="str">
        <f>'SAME R Results'!C81</f>
        <v>K10</v>
      </c>
      <c r="E47" s="784" t="str">
        <f>'SAME R Results'!D81</f>
        <v>46 K</v>
      </c>
      <c r="F47" s="784">
        <f>'SAME R Results'!E81</f>
        <v>0</v>
      </c>
      <c r="G47" s="784">
        <f>'SAME R Results'!F81</f>
        <v>93</v>
      </c>
      <c r="H47" s="785" t="str">
        <f>'SAME R Results'!G81</f>
        <v>Mid Temp aging run 75 repeat</v>
      </c>
      <c r="I47" s="784">
        <f>'SAME R Results'!H81</f>
        <v>250</v>
      </c>
      <c r="J47" s="786">
        <f>'SAME R Results'!I81</f>
        <v>40428.354166666664</v>
      </c>
      <c r="K47" s="784">
        <f>'SAME R Results'!J81</f>
        <v>0</v>
      </c>
      <c r="L47" s="788"/>
      <c r="M47" s="788"/>
      <c r="N47" s="784">
        <f>'SAME R Results'!K81</f>
        <v>8.1</v>
      </c>
      <c r="O47" s="2083">
        <f>'SAME R Results'!L81</f>
        <v>1.43</v>
      </c>
      <c r="P47" s="784">
        <f>'SAME R Results'!M81</f>
        <v>60</v>
      </c>
      <c r="Q47" s="784">
        <f>'SAME R Results'!N81</f>
        <v>11</v>
      </c>
      <c r="R47" s="784">
        <f>'SAME R Results'!O81</f>
        <v>8</v>
      </c>
      <c r="S47" s="784" t="str">
        <f>'SAME R Results'!P81</f>
        <v>n</v>
      </c>
      <c r="T47" s="784">
        <f>'SAME R Results'!Q81</f>
        <v>0</v>
      </c>
      <c r="U47" s="784">
        <f>'SAME R Results'!R81</f>
        <v>35.714285714285715</v>
      </c>
      <c r="V47" s="784" t="str">
        <f>'SAME R Results'!S81</f>
        <v>y</v>
      </c>
      <c r="W47" s="784">
        <f>'SAME R Results'!T81</f>
        <v>60</v>
      </c>
      <c r="X47" s="784" t="str">
        <f>'SAME R Results'!U81</f>
        <v>n</v>
      </c>
      <c r="Y47" s="784" t="str">
        <f>'SAME R Results'!V81</f>
        <v>y</v>
      </c>
      <c r="Z47" s="784" t="str">
        <f>'SAME R Results'!W81</f>
        <v>y</v>
      </c>
      <c r="AA47" s="784" t="str">
        <f>'SAME R Results'!X81</f>
        <v>n</v>
      </c>
      <c r="AB47" s="784" t="str">
        <f>'SAME R Results'!Y81</f>
        <v>n</v>
      </c>
      <c r="AC47" s="789"/>
      <c r="AD47" s="784" t="str">
        <f>'SAME R Results'!Z81</f>
        <v>y</v>
      </c>
      <c r="AE47" s="784">
        <f>'SAME R Results'!AA81</f>
        <v>10</v>
      </c>
      <c r="AF47" s="784" t="str">
        <f>'SAME R Results'!AB81</f>
        <v>y</v>
      </c>
      <c r="AG47" s="817">
        <f>'SAME R Results'!AC81</f>
        <v>3.852706928546E-2</v>
      </c>
      <c r="AH47" s="819">
        <f>'SAME R Results'!AD81</f>
        <v>0</v>
      </c>
      <c r="AI47" s="784">
        <f>'SAME R Results'!AE81</f>
        <v>58</v>
      </c>
      <c r="AJ47" s="784">
        <f>'SAME R Results'!AF81</f>
        <v>480</v>
      </c>
      <c r="AK47" s="784">
        <f>'SAME R Results'!AG81</f>
        <v>0</v>
      </c>
      <c r="AL47" s="784" t="str">
        <f>'SAME R Results'!AH81</f>
        <v>n</v>
      </c>
      <c r="AM47" s="784" t="str">
        <f>'SAME R Results'!AI81</f>
        <v>y</v>
      </c>
      <c r="AN47" s="784" t="str">
        <f>'SAME R Results'!AJ81</f>
        <v>y</v>
      </c>
      <c r="AO47" s="784" t="str">
        <f>'SAME R Results'!AK81</f>
        <v>n</v>
      </c>
      <c r="AP47" s="784" t="str">
        <f>'SAME R Results'!AL81</f>
        <v>n</v>
      </c>
      <c r="AQ47" s="784" t="str">
        <f>'SAME R Results'!AM81</f>
        <v>y</v>
      </c>
      <c r="AR47" s="817">
        <f>'SAME R Results'!AN81</f>
        <v>3.852706928546E-2</v>
      </c>
      <c r="AS47" s="819">
        <f>'SAME R Results'!AO81</f>
        <v>0</v>
      </c>
      <c r="AT47" s="784">
        <f>'SAME R Results'!AP81</f>
        <v>0</v>
      </c>
      <c r="AU47" s="789"/>
      <c r="AV47" s="821">
        <f>'SAME R Results'!AQ81</f>
        <v>0</v>
      </c>
      <c r="AW47" s="821">
        <f>'SAME R Results'!AR81</f>
        <v>0.71632394999999993</v>
      </c>
      <c r="AX47" s="821">
        <f>'SAME R Results'!AS81</f>
        <v>0</v>
      </c>
      <c r="AY47" s="821">
        <f>'SAME R Results'!AT81</f>
        <v>0</v>
      </c>
      <c r="AZ47" s="824"/>
      <c r="BA47" s="824"/>
      <c r="BB47" s="821">
        <f>'SAME R Results'!AU81</f>
        <v>9.4268800000000014E-2</v>
      </c>
      <c r="BC47" s="821">
        <f>'SAME R Results'!AV81</f>
        <v>2.7206414999999994E-2</v>
      </c>
      <c r="BD47" s="821">
        <f>'SAME R Results'!AW81</f>
        <v>5.700210499999999</v>
      </c>
      <c r="BE47" s="821">
        <f>'SAME R Results'!AX81</f>
        <v>4.68161</v>
      </c>
      <c r="BF47" s="827">
        <f>'SAME R Results'!AY81</f>
        <v>74315</v>
      </c>
      <c r="BG47" s="784">
        <f>'SAME R Results'!AZ81</f>
        <v>0.16212465000000001</v>
      </c>
      <c r="BH47" s="784">
        <f>'SAME R Results'!BA81</f>
        <v>8.8195800000000019E-2</v>
      </c>
      <c r="BI47" s="789"/>
      <c r="BJ47" s="784">
        <f>'SAME R Results'!BB81</f>
        <v>4.8229000000000006</v>
      </c>
      <c r="BK47" s="784">
        <f>'SAME R Results'!BC81</f>
        <v>1.0186004999999989</v>
      </c>
      <c r="BL47" s="784">
        <f>'SAME R Results'!BD81</f>
        <v>2951666.0508853504</v>
      </c>
      <c r="BM47" s="784">
        <f>'SAME R Results'!BE81</f>
        <v>189.91484044897103</v>
      </c>
      <c r="BN47" s="784">
        <f>'SAME R Results'!BF81</f>
        <v>6.7062385000000016E-2</v>
      </c>
      <c r="BO47" s="784">
        <f>'SAME R Results'!BG81</f>
        <v>1.8482212499999998E-2</v>
      </c>
      <c r="BP47" s="789"/>
      <c r="BQ47" s="784">
        <f>'SAME R Results'!BH81</f>
        <v>2.1703050000000004</v>
      </c>
      <c r="BR47" s="817">
        <f>'SAME R Results'!BI81</f>
        <v>6.4341574275316893E-2</v>
      </c>
      <c r="BS47" s="817">
        <f>'SAME R Results'!BJ81</f>
        <v>9.9629708891046054E-2</v>
      </c>
      <c r="BT47" s="817">
        <f>'SAME R Results'!BL81</f>
        <v>3.6284825206938849</v>
      </c>
      <c r="BU47" s="817">
        <f>'SAME R Results'!BM81</f>
        <v>1.9372165118252334</v>
      </c>
      <c r="BV47" s="817">
        <f>'SAME R Results'!BN81</f>
        <v>5.1706256170254025E-2</v>
      </c>
      <c r="BW47" s="784">
        <f>'SAME R Results'!BO81</f>
        <v>2951666.0508853504</v>
      </c>
      <c r="BX47" s="784">
        <f>'SAME R Results'!BP81</f>
        <v>2907301.2696626824</v>
      </c>
      <c r="BY47" s="784">
        <f>'SAME R Results'!BQ81</f>
        <v>2648799.2628993848</v>
      </c>
      <c r="BZ47" s="784">
        <f>'SAME R Results'!BR81</f>
        <v>189.91484044897103</v>
      </c>
      <c r="CA47" s="784">
        <f>'SAME R Results'!BS81</f>
        <v>0.22609440202432718</v>
      </c>
      <c r="CB47" s="784">
        <f>'SAME R Results'!BT81</f>
        <v>0.45</v>
      </c>
      <c r="CC47" s="784">
        <f>'SAME R Results'!BV81</f>
        <v>1</v>
      </c>
      <c r="CD47" s="880">
        <f>'SAME R Results'!BW81</f>
        <v>1.42</v>
      </c>
      <c r="CE47" s="1086">
        <f>'SAME R Results'!BZ81</f>
        <v>494.14786984146389</v>
      </c>
      <c r="CF47" s="1803">
        <f>'SAME R Results'!CA81</f>
        <v>0.36000000000002697</v>
      </c>
      <c r="CG47" s="1803" t="str">
        <f>'SAME R Results'!CB81</f>
        <v xml:space="preserve"> 46K</v>
      </c>
      <c r="CH47" s="1803">
        <f>'SAME R Results'!CC81</f>
        <v>250</v>
      </c>
      <c r="CI47" s="1803">
        <f>'SAME R Results'!CD81</f>
        <v>3.6171749999997303E-2</v>
      </c>
      <c r="CJ47" s="1803"/>
      <c r="CK47" s="1803"/>
      <c r="CL47" s="2015">
        <f>'SAME R Results'!CI81</f>
        <v>81</v>
      </c>
      <c r="CM47" s="2015" t="str">
        <f>'SAME R Results'!CJ81</f>
        <v>Kapton</v>
      </c>
      <c r="CN47" s="2016">
        <f>'SAME R Results'!CK81</f>
        <v>6.4341574275316893E-2</v>
      </c>
      <c r="CO47" s="2016">
        <f>'SAME R Results'!CL81</f>
        <v>3.0899981799793117E-2</v>
      </c>
      <c r="CP47" s="2016">
        <f>'SAME R Results'!CM81</f>
        <v>3.8762293814106064E-2</v>
      </c>
      <c r="CQ47" s="2071">
        <f t="shared" si="0"/>
        <v>2720047.2292008265</v>
      </c>
      <c r="CR47" s="2074">
        <f t="shared" si="1"/>
        <v>0.36764067522967558</v>
      </c>
      <c r="CS47" s="2082">
        <f t="shared" si="2"/>
        <v>4.8229000000000006</v>
      </c>
      <c r="CT47" s="2074">
        <f t="shared" si="3"/>
        <v>1224021.253140372</v>
      </c>
      <c r="CU47" s="2074">
        <f t="shared" si="4"/>
        <v>0.81697927828816796</v>
      </c>
      <c r="CV47" s="2074"/>
      <c r="CW47" s="2086">
        <v>25</v>
      </c>
      <c r="CX47" s="2074">
        <f t="shared" si="5"/>
        <v>2598.9299943254236</v>
      </c>
      <c r="CY47" s="2093">
        <f t="shared" si="6"/>
        <v>4.2465439021709137E-3</v>
      </c>
      <c r="CZ47" s="2020"/>
    </row>
    <row r="48" spans="1:104" s="747" customFormat="1" ht="16.5" customHeight="1" x14ac:dyDescent="0.2">
      <c r="A48" s="780">
        <v>2</v>
      </c>
      <c r="B48" s="784" t="str">
        <f>'SAME R Results'!A82</f>
        <v>8(4)</v>
      </c>
      <c r="C48" s="831" t="str">
        <f>'SAME R Results'!B82</f>
        <v>Kapton</v>
      </c>
      <c r="D48" s="784" t="str">
        <f>'SAME R Results'!C82</f>
        <v>K10</v>
      </c>
      <c r="E48" s="784" t="str">
        <f>'SAME R Results'!D82</f>
        <v>46 KA</v>
      </c>
      <c r="F48" s="784">
        <f>'SAME R Results'!E82</f>
        <v>0</v>
      </c>
      <c r="G48" s="784" t="str">
        <f>'SAME R Results'!F82</f>
        <v>93a</v>
      </c>
      <c r="H48" s="785" t="str">
        <f>'SAME R Results'!G82</f>
        <v>aged</v>
      </c>
      <c r="I48" s="784">
        <f>'SAME R Results'!H82</f>
        <v>250</v>
      </c>
      <c r="J48" s="786">
        <f>'SAME R Results'!I82</f>
        <v>40428.354166666664</v>
      </c>
      <c r="K48" s="784">
        <f>'SAME R Results'!J82</f>
        <v>0</v>
      </c>
      <c r="L48" s="788"/>
      <c r="M48" s="788"/>
      <c r="N48" s="784">
        <f>'SAME R Results'!K82</f>
        <v>8.1</v>
      </c>
      <c r="O48" s="2083">
        <f>'SAME R Results'!L82</f>
        <v>1.43</v>
      </c>
      <c r="P48" s="784">
        <f>'SAME R Results'!M82</f>
        <v>0</v>
      </c>
      <c r="Q48" s="784">
        <f>'SAME R Results'!N82</f>
        <v>0</v>
      </c>
      <c r="R48" s="784">
        <f>'SAME R Results'!O82</f>
        <v>0</v>
      </c>
      <c r="S48" s="784">
        <f>'SAME R Results'!P82</f>
        <v>0</v>
      </c>
      <c r="T48" s="784">
        <f>'SAME R Results'!Q82</f>
        <v>0</v>
      </c>
      <c r="U48" s="784">
        <f>'SAME R Results'!R82</f>
        <v>567.71428571428567</v>
      </c>
      <c r="V48" s="784">
        <f>'SAME R Results'!S82</f>
        <v>0</v>
      </c>
      <c r="W48" s="784">
        <f>'SAME R Results'!T82</f>
        <v>0</v>
      </c>
      <c r="X48" s="784" t="str">
        <f>'SAME R Results'!U82</f>
        <v>n</v>
      </c>
      <c r="Y48" s="784" t="str">
        <f>'SAME R Results'!V82</f>
        <v>y</v>
      </c>
      <c r="Z48" s="784" t="str">
        <f>'SAME R Results'!W82</f>
        <v>y</v>
      </c>
      <c r="AA48" s="784" t="str">
        <f>'SAME R Results'!X82</f>
        <v>n</v>
      </c>
      <c r="AB48" s="784" t="str">
        <f>'SAME R Results'!Y82</f>
        <v>n</v>
      </c>
      <c r="AC48" s="789"/>
      <c r="AD48" s="784" t="str">
        <f>'SAME R Results'!Z82</f>
        <v>y</v>
      </c>
      <c r="AE48" s="784">
        <f>'SAME R Results'!AA82</f>
        <v>10</v>
      </c>
      <c r="AF48" s="784" t="str">
        <f>'SAME R Results'!AB82</f>
        <v>y</v>
      </c>
      <c r="AG48" s="817">
        <f>'SAME R Results'!AC82</f>
        <v>3.852706928546E-2</v>
      </c>
      <c r="AH48" s="819">
        <f>'SAME R Results'!AD82</f>
        <v>0</v>
      </c>
      <c r="AI48" s="784">
        <f>'SAME R Results'!AE82</f>
        <v>0</v>
      </c>
      <c r="AJ48" s="784">
        <f>'SAME R Results'!AF82</f>
        <v>0</v>
      </c>
      <c r="AK48" s="784">
        <f>'SAME R Results'!AG82</f>
        <v>0</v>
      </c>
      <c r="AL48" s="784">
        <f>'SAME R Results'!AH82</f>
        <v>0</v>
      </c>
      <c r="AM48" s="784">
        <f>'SAME R Results'!AI82</f>
        <v>0</v>
      </c>
      <c r="AN48" s="784">
        <f>'SAME R Results'!AJ82</f>
        <v>0</v>
      </c>
      <c r="AO48" s="784">
        <f>'SAME R Results'!AK82</f>
        <v>0</v>
      </c>
      <c r="AP48" s="784">
        <f>'SAME R Results'!AL82</f>
        <v>0</v>
      </c>
      <c r="AQ48" s="784">
        <f>'SAME R Results'!AM82</f>
        <v>0</v>
      </c>
      <c r="AR48" s="817">
        <f>'SAME R Results'!AN82</f>
        <v>0</v>
      </c>
      <c r="AS48" s="819">
        <f>'SAME R Results'!AO82</f>
        <v>0</v>
      </c>
      <c r="AT48" s="784">
        <f>'SAME R Results'!AP82</f>
        <v>60</v>
      </c>
      <c r="AU48" s="789"/>
      <c r="AV48" s="821">
        <f>'SAME R Results'!AQ82</f>
        <v>0</v>
      </c>
      <c r="AW48" s="821">
        <f>'SAME R Results'!AR82</f>
        <v>0.7473449499999999</v>
      </c>
      <c r="AX48" s="821">
        <f>'SAME R Results'!AS82</f>
        <v>0</v>
      </c>
      <c r="AY48" s="821">
        <f>'SAME R Results'!AT82</f>
        <v>0</v>
      </c>
      <c r="AZ48" s="824"/>
      <c r="BA48" s="824"/>
      <c r="BB48" s="821">
        <f>'SAME R Results'!AU82</f>
        <v>8.7951664999999998E-2</v>
      </c>
      <c r="BC48" s="821">
        <f>'SAME R Results'!AV82</f>
        <v>2.6687625E-2</v>
      </c>
      <c r="BD48" s="821">
        <f>'SAME R Results'!AW82</f>
        <v>5.2675324999999997</v>
      </c>
      <c r="BE48" s="821">
        <f>'SAME R Results'!AX82</f>
        <v>4.6730350000000005</v>
      </c>
      <c r="BF48" s="827">
        <f>'SAME R Results'!AY82</f>
        <v>26590</v>
      </c>
      <c r="BG48" s="784">
        <f>'SAME R Results'!AZ82</f>
        <v>0.16003419999999999</v>
      </c>
      <c r="BH48" s="784">
        <f>'SAME R Results'!BA82</f>
        <v>8.631896E-2</v>
      </c>
      <c r="BI48" s="789"/>
      <c r="BJ48" s="784">
        <f>'SAME R Results'!BB82</f>
        <v>6.074349999999999</v>
      </c>
      <c r="BK48" s="784">
        <f>'SAME R Results'!BC82</f>
        <v>0.59449749999999923</v>
      </c>
      <c r="BL48" s="784">
        <f>'SAME R Results'!BD82</f>
        <v>990233.64370977459</v>
      </c>
      <c r="BM48" s="784">
        <f>'SAME R Results'!BE82</f>
        <v>104.06590153459113</v>
      </c>
      <c r="BN48" s="784">
        <f>'SAME R Results'!BF82</f>
        <v>6.1264039999999999E-2</v>
      </c>
      <c r="BO48" s="784">
        <f>'SAME R Results'!BG82</f>
        <v>1.8428809999999997E-2</v>
      </c>
      <c r="BP48" s="789"/>
      <c r="BQ48" s="784">
        <f>'SAME R Results'!BH82</f>
        <v>2.7334574999999997</v>
      </c>
      <c r="BR48" s="817">
        <f>'SAME R Results'!BI82</f>
        <v>0.10509227008761539</v>
      </c>
      <c r="BS48" s="817">
        <f>'SAME R Results'!BJ82</f>
        <v>0.154844539147029</v>
      </c>
      <c r="BT48" s="817">
        <f>'SAME R Results'!BL82</f>
        <v>3.3243622350005242</v>
      </c>
      <c r="BU48" s="817">
        <f>'SAME R Results'!BM82</f>
        <v>1.8636959275172889</v>
      </c>
      <c r="BV48" s="817">
        <f>'SAME R Results'!BN82</f>
        <v>8.6578132344292139E-2</v>
      </c>
      <c r="BW48" s="784">
        <f>'SAME R Results'!BO82</f>
        <v>990233.64370977459</v>
      </c>
      <c r="BX48" s="784">
        <f>'SAME R Results'!BP82</f>
        <v>974359.86946889805</v>
      </c>
      <c r="BY48" s="784">
        <f>'SAME R Results'!BQ82</f>
        <v>914805.60950171377</v>
      </c>
      <c r="BZ48" s="784">
        <f>'SAME R Results'!BR82</f>
        <v>104.06590153459113</v>
      </c>
      <c r="CA48" s="784">
        <f>'SAME R Results'!BS82</f>
        <v>0.13195807067388776</v>
      </c>
      <c r="CB48" s="784">
        <f>'SAME R Results'!BT82</f>
        <v>0.45</v>
      </c>
      <c r="CC48" s="784">
        <f>'SAME R Results'!BV82</f>
        <v>1</v>
      </c>
      <c r="CD48" s="880">
        <f>'SAME R Results'!BW82</f>
        <v>1.42</v>
      </c>
      <c r="CE48" s="1086">
        <f>'SAME R Results'!BZ82</f>
        <v>494.14786984146389</v>
      </c>
      <c r="CF48" s="1777">
        <f>'SAME R Results'!CA82</f>
        <v>0.36000000000002697</v>
      </c>
      <c r="CG48" s="1777">
        <f>'SAME R Results'!CB82</f>
        <v>0</v>
      </c>
      <c r="CH48" s="1777">
        <f>'SAME R Results'!CC82</f>
        <v>0</v>
      </c>
      <c r="CI48" s="1777">
        <f>'SAME R Results'!CD82</f>
        <v>4.5557624999996583E-2</v>
      </c>
      <c r="CJ48" s="1777"/>
      <c r="CK48" s="1777"/>
      <c r="CL48" s="2015">
        <f>'SAME R Results'!CI82</f>
        <v>82</v>
      </c>
      <c r="CM48" s="2015" t="str">
        <f>'SAME R Results'!CJ82</f>
        <v>Kapton</v>
      </c>
      <c r="CN48" s="2016">
        <f>'SAME R Results'!CK82</f>
        <v>0.10509227008761539</v>
      </c>
      <c r="CO48" s="2016">
        <f>'SAME R Results'!CL82</f>
        <v>2.2412655034877989E-2</v>
      </c>
      <c r="CP48" s="2016">
        <f>'SAME R Results'!CM82</f>
        <v>4.0960478988366078E-2</v>
      </c>
      <c r="CQ48" s="2071">
        <f t="shared" si="0"/>
        <v>724528.28969155345</v>
      </c>
      <c r="CR48" s="2074">
        <f t="shared" si="1"/>
        <v>1.3802083565649597</v>
      </c>
      <c r="CS48" s="2082">
        <f t="shared" si="2"/>
        <v>6.074349999999999</v>
      </c>
      <c r="CT48" s="2074">
        <f t="shared" si="3"/>
        <v>326037.73036119906</v>
      </c>
      <c r="CU48" s="2074">
        <f t="shared" si="4"/>
        <v>3.0671296812554658</v>
      </c>
      <c r="CV48" s="2074"/>
      <c r="CW48" s="2086">
        <v>26</v>
      </c>
      <c r="CX48" s="2074">
        <f t="shared" si="5"/>
        <v>1130.7134921897841</v>
      </c>
      <c r="CY48" s="2093">
        <f t="shared" si="6"/>
        <v>6.9360898257826145E-3</v>
      </c>
      <c r="CZ48" s="2020"/>
    </row>
    <row r="49" spans="1:104" ht="16.5" customHeight="1" x14ac:dyDescent="0.2">
      <c r="A49" s="780">
        <v>2</v>
      </c>
      <c r="B49" s="784" t="str">
        <f>'SAME R Results'!A83</f>
        <v>8(4)</v>
      </c>
      <c r="C49" s="831" t="str">
        <f>'SAME R Results'!B83</f>
        <v>Kapton</v>
      </c>
      <c r="D49" s="784" t="str">
        <f>'SAME R Results'!C83</f>
        <v>K11</v>
      </c>
      <c r="E49" s="784" t="str">
        <f>'SAME R Results'!D83</f>
        <v>47 K</v>
      </c>
      <c r="F49" s="784">
        <f>'SAME R Results'!E83</f>
        <v>0</v>
      </c>
      <c r="G49" s="784">
        <f>'SAME R Results'!F83</f>
        <v>94</v>
      </c>
      <c r="H49" s="785" t="str">
        <f>'SAME R Results'!G83</f>
        <v>Mid Temp aging run mid high</v>
      </c>
      <c r="I49" s="784">
        <f>'SAME R Results'!H83</f>
        <v>250</v>
      </c>
      <c r="J49" s="786">
        <f>'SAME R Results'!I83</f>
        <v>40428.354166666664</v>
      </c>
      <c r="K49" s="784">
        <f>'SAME R Results'!J83</f>
        <v>0</v>
      </c>
      <c r="L49" s="788"/>
      <c r="M49" s="788"/>
      <c r="N49" s="784">
        <f>'SAME R Results'!K83</f>
        <v>8.1</v>
      </c>
      <c r="O49" s="854">
        <f>'SAME R Results'!L83</f>
        <v>1.45</v>
      </c>
      <c r="P49" s="784">
        <f>'SAME R Results'!M83</f>
        <v>60</v>
      </c>
      <c r="Q49" s="784">
        <f>'SAME R Results'!N83</f>
        <v>11</v>
      </c>
      <c r="R49" s="784">
        <f>'SAME R Results'!O83</f>
        <v>8</v>
      </c>
      <c r="S49" s="784" t="str">
        <f>'SAME R Results'!P83</f>
        <v>n</v>
      </c>
      <c r="T49" s="784">
        <f>'SAME R Results'!Q83</f>
        <v>0</v>
      </c>
      <c r="U49" s="784">
        <f>'SAME R Results'!R83</f>
        <v>42.142857142857146</v>
      </c>
      <c r="V49" s="784" t="str">
        <f>'SAME R Results'!S83</f>
        <v>y</v>
      </c>
      <c r="W49" s="784">
        <f>'SAME R Results'!T83</f>
        <v>60</v>
      </c>
      <c r="X49" s="784" t="str">
        <f>'SAME R Results'!U83</f>
        <v>n</v>
      </c>
      <c r="Y49" s="784" t="str">
        <f>'SAME R Results'!V83</f>
        <v>y</v>
      </c>
      <c r="Z49" s="784" t="str">
        <f>'SAME R Results'!W83</f>
        <v>y</v>
      </c>
      <c r="AA49" s="784" t="str">
        <f>'SAME R Results'!X83</f>
        <v>n</v>
      </c>
      <c r="AB49" s="784" t="str">
        <f>'SAME R Results'!Y83</f>
        <v>n</v>
      </c>
      <c r="AC49" s="789"/>
      <c r="AD49" s="784" t="str">
        <f>'SAME R Results'!Z83</f>
        <v>y</v>
      </c>
      <c r="AE49" s="784">
        <f>'SAME R Results'!AA83</f>
        <v>10</v>
      </c>
      <c r="AF49" s="784" t="str">
        <f>'SAME R Results'!AB83</f>
        <v>y</v>
      </c>
      <c r="AG49" s="817">
        <f>'SAME R Results'!AC83</f>
        <v>3.852706928546E-2</v>
      </c>
      <c r="AH49" s="819">
        <f>'SAME R Results'!AD83</f>
        <v>0</v>
      </c>
      <c r="AI49" s="784">
        <f>'SAME R Results'!AE83</f>
        <v>58</v>
      </c>
      <c r="AJ49" s="784">
        <f>'SAME R Results'!AF83</f>
        <v>480</v>
      </c>
      <c r="AK49" s="784">
        <f>'SAME R Results'!AG83</f>
        <v>0</v>
      </c>
      <c r="AL49" s="784" t="str">
        <f>'SAME R Results'!AH83</f>
        <v>n</v>
      </c>
      <c r="AM49" s="784" t="str">
        <f>'SAME R Results'!AI83</f>
        <v>y</v>
      </c>
      <c r="AN49" s="784" t="str">
        <f>'SAME R Results'!AJ83</f>
        <v>y</v>
      </c>
      <c r="AO49" s="784" t="str">
        <f>'SAME R Results'!AK83</f>
        <v>n</v>
      </c>
      <c r="AP49" s="784" t="str">
        <f>'SAME R Results'!AL83</f>
        <v>n</v>
      </c>
      <c r="AQ49" s="784" t="str">
        <f>'SAME R Results'!AM83</f>
        <v>y</v>
      </c>
      <c r="AR49" s="817">
        <f>'SAME R Results'!AN83</f>
        <v>3.852706928546E-2</v>
      </c>
      <c r="AS49" s="819">
        <f>'SAME R Results'!AO83</f>
        <v>0</v>
      </c>
      <c r="AT49" s="784">
        <f>'SAME R Results'!AP83</f>
        <v>0</v>
      </c>
      <c r="AU49" s="789"/>
      <c r="AV49" s="821">
        <f>'SAME R Results'!AQ83</f>
        <v>0</v>
      </c>
      <c r="AW49" s="821">
        <f>'SAME R Results'!AR83</f>
        <v>0.7454529000000002</v>
      </c>
      <c r="AX49" s="821">
        <f>'SAME R Results'!AS83</f>
        <v>0</v>
      </c>
      <c r="AY49" s="821">
        <f>'SAME R Results'!AT83</f>
        <v>0</v>
      </c>
      <c r="AZ49" s="824"/>
      <c r="BA49" s="824"/>
      <c r="BB49" s="821">
        <f>'SAME R Results'!AU83</f>
        <v>0.10324098999999998</v>
      </c>
      <c r="BC49" s="821">
        <f>'SAME R Results'!AV83</f>
        <v>2.8869634999999998E-2</v>
      </c>
      <c r="BD49" s="821">
        <f>'SAME R Results'!AW83</f>
        <v>6.0749664999999995</v>
      </c>
      <c r="BE49" s="821">
        <f>'SAME R Results'!AX83</f>
        <v>4.6810754999999995</v>
      </c>
      <c r="BF49" s="827">
        <f>'SAME R Results'!AY83</f>
        <v>75855</v>
      </c>
      <c r="BG49" s="784">
        <f>'SAME R Results'!AZ83</f>
        <v>0.18572995000000003</v>
      </c>
      <c r="BH49" s="784">
        <f>'SAME R Results'!BA83</f>
        <v>8.1817625000000005E-2</v>
      </c>
      <c r="BI49" s="789"/>
      <c r="BJ49" s="784">
        <f>'SAME R Results'!BB83</f>
        <v>7.88</v>
      </c>
      <c r="BK49" s="784">
        <f>'SAME R Results'!BC83</f>
        <v>1.393891</v>
      </c>
      <c r="BL49" s="784">
        <f>'SAME R Results'!BD83</f>
        <v>3018896.3813527012</v>
      </c>
      <c r="BM49" s="784">
        <f>'SAME R Results'!BE83</f>
        <v>277.55824331110045</v>
      </c>
      <c r="BN49" s="784">
        <f>'SAME R Results'!BF83</f>
        <v>7.4371354999999972E-2</v>
      </c>
      <c r="BO49" s="784">
        <f>'SAME R Results'!BG83</f>
        <v>2.5978081250000007E-2</v>
      </c>
      <c r="BP49" s="789"/>
      <c r="BQ49" s="784">
        <f>'SAME R Results'!BH83</f>
        <v>3.5459999999999998</v>
      </c>
      <c r="BR49" s="817">
        <f>'SAME R Results'!BI83</f>
        <v>9.1940301437816396E-2</v>
      </c>
      <c r="BS49" s="817">
        <f>'SAME R Results'!BJ83</f>
        <v>0.11646654330236111</v>
      </c>
      <c r="BT49" s="817">
        <f>'SAME R Results'!BL83</f>
        <v>2.8628501960667303</v>
      </c>
      <c r="BU49" s="817">
        <f>'SAME R Results'!BM83</f>
        <v>1.6262491679176359</v>
      </c>
      <c r="BV49" s="817">
        <f>'SAME R Results'!BN83</f>
        <v>8.1688005420539944E-2</v>
      </c>
      <c r="BW49" s="784">
        <f>'SAME R Results'!BO83</f>
        <v>3018896.3813527012</v>
      </c>
      <c r="BX49" s="784">
        <f>'SAME R Results'!BP83</f>
        <v>2973612.2465260113</v>
      </c>
      <c r="BY49" s="784">
        <f>'SAME R Results'!BQ83</f>
        <v>2706721.3379854904</v>
      </c>
      <c r="BZ49" s="784">
        <f>'SAME R Results'!BR83</f>
        <v>277.55824331110045</v>
      </c>
      <c r="CA49" s="784">
        <f>'SAME R Results'!BS83</f>
        <v>0.30939603125277454</v>
      </c>
      <c r="CB49" s="784">
        <f>'SAME R Results'!BT83</f>
        <v>0.45</v>
      </c>
      <c r="CC49" s="784">
        <f>'SAME R Results'!BV83</f>
        <v>1</v>
      </c>
      <c r="CD49" s="880">
        <f>'SAME R Results'!BW83</f>
        <v>1.42</v>
      </c>
      <c r="CE49" s="1086">
        <f>'SAME R Results'!BZ83</f>
        <v>527.34367563845251</v>
      </c>
      <c r="CF49" s="1777">
        <f>'SAME R Results'!CA83</f>
        <v>0.57000000000007045</v>
      </c>
      <c r="CG49" s="1777" t="str">
        <f>'SAME R Results'!CB83</f>
        <v xml:space="preserve"> 47K</v>
      </c>
      <c r="CH49" s="1777">
        <f>'SAME R Results'!CC83</f>
        <v>250</v>
      </c>
      <c r="CI49" s="1777">
        <f>'SAME R Results'!CD83</f>
        <v>3.7326315789469072E-2</v>
      </c>
      <c r="CJ49" s="1777"/>
      <c r="CK49" s="1777"/>
      <c r="CL49" s="2015">
        <f>'SAME R Results'!CI83</f>
        <v>83</v>
      </c>
      <c r="CM49" s="2015" t="str">
        <f>'SAME R Results'!CJ83</f>
        <v>Kapton</v>
      </c>
      <c r="CN49" s="2016">
        <f>'SAME R Results'!CK83</f>
        <v>9.1940301437816396E-2</v>
      </c>
      <c r="CO49" s="2016">
        <f>'SAME R Results'!CL83</f>
        <v>2.0973309362662149E-2</v>
      </c>
      <c r="CP49" s="2016">
        <f>'SAME R Results'!CM83</f>
        <v>3.7033329392250972E-2</v>
      </c>
      <c r="CQ49" s="2071">
        <f t="shared" si="0"/>
        <v>1702705.2348294987</v>
      </c>
      <c r="CR49" s="2074">
        <f t="shared" si="1"/>
        <v>0.58730071391372418</v>
      </c>
      <c r="CS49" s="2082">
        <f t="shared" si="2"/>
        <v>7.879999999999999</v>
      </c>
      <c r="CT49" s="2074">
        <f t="shared" si="3"/>
        <v>766217.35567327449</v>
      </c>
      <c r="CU49" s="2074">
        <f t="shared" si="4"/>
        <v>1.3051126975860536</v>
      </c>
      <c r="CV49" s="2074"/>
      <c r="CW49" s="2085">
        <v>27</v>
      </c>
      <c r="CX49" s="2074">
        <f t="shared" si="5"/>
        <v>2324.7264033670854</v>
      </c>
      <c r="CY49" s="2093">
        <f t="shared" si="6"/>
        <v>6.068059894895882E-3</v>
      </c>
    </row>
    <row r="50" spans="1:104" ht="16.5" customHeight="1" x14ac:dyDescent="0.2">
      <c r="A50" s="780">
        <v>2</v>
      </c>
      <c r="B50" s="784" t="str">
        <f>'SAME R Results'!A84</f>
        <v>8(4)</v>
      </c>
      <c r="C50" s="831" t="str">
        <f>'SAME R Results'!B84</f>
        <v>Kapton</v>
      </c>
      <c r="D50" s="784" t="str">
        <f>'SAME R Results'!C84</f>
        <v>K11</v>
      </c>
      <c r="E50" s="784" t="str">
        <f>'SAME R Results'!D84</f>
        <v>47KA</v>
      </c>
      <c r="F50" s="784">
        <f>'SAME R Results'!E84</f>
        <v>0</v>
      </c>
      <c r="G50" s="784" t="str">
        <f>'SAME R Results'!F84</f>
        <v>94a</v>
      </c>
      <c r="H50" s="785" t="str">
        <f>'SAME R Results'!G84</f>
        <v>aged</v>
      </c>
      <c r="I50" s="784">
        <f>'SAME R Results'!H84</f>
        <v>250</v>
      </c>
      <c r="J50" s="786">
        <f>'SAME R Results'!I84</f>
        <v>40428.354166666664</v>
      </c>
      <c r="K50" s="784">
        <f>'SAME R Results'!J84</f>
        <v>0</v>
      </c>
      <c r="L50" s="788"/>
      <c r="M50" s="788"/>
      <c r="N50" s="784">
        <f>'SAME R Results'!K84</f>
        <v>8.1</v>
      </c>
      <c r="O50" s="854">
        <f>'SAME R Results'!L84</f>
        <v>1.45</v>
      </c>
      <c r="P50" s="784">
        <f>'SAME R Results'!M84</f>
        <v>0</v>
      </c>
      <c r="Q50" s="784">
        <f>'SAME R Results'!N84</f>
        <v>0</v>
      </c>
      <c r="R50" s="784">
        <f>'SAME R Results'!O84</f>
        <v>0</v>
      </c>
      <c r="S50" s="784">
        <f>'SAME R Results'!P84</f>
        <v>0</v>
      </c>
      <c r="T50" s="784">
        <f>'SAME R Results'!Q84</f>
        <v>0</v>
      </c>
      <c r="U50" s="784">
        <f>'SAME R Results'!R84</f>
        <v>567.42857142857144</v>
      </c>
      <c r="V50" s="784">
        <f>'SAME R Results'!S84</f>
        <v>0</v>
      </c>
      <c r="W50" s="784">
        <f>'SAME R Results'!T84</f>
        <v>0</v>
      </c>
      <c r="X50" s="784" t="str">
        <f>'SAME R Results'!U84</f>
        <v>n</v>
      </c>
      <c r="Y50" s="784" t="str">
        <f>'SAME R Results'!V84</f>
        <v>y</v>
      </c>
      <c r="Z50" s="784" t="str">
        <f>'SAME R Results'!W84</f>
        <v>y</v>
      </c>
      <c r="AA50" s="784" t="str">
        <f>'SAME R Results'!X84</f>
        <v>n</v>
      </c>
      <c r="AB50" s="784" t="str">
        <f>'SAME R Results'!Y84</f>
        <v>n</v>
      </c>
      <c r="AC50" s="789"/>
      <c r="AD50" s="784" t="str">
        <f>'SAME R Results'!Z84</f>
        <v>y</v>
      </c>
      <c r="AE50" s="784">
        <f>'SAME R Results'!AA84</f>
        <v>10</v>
      </c>
      <c r="AF50" s="784" t="str">
        <f>'SAME R Results'!AB84</f>
        <v>y</v>
      </c>
      <c r="AG50" s="817">
        <f>'SAME R Results'!AC84</f>
        <v>3.852706928546E-2</v>
      </c>
      <c r="AH50" s="819">
        <f>'SAME R Results'!AD84</f>
        <v>0</v>
      </c>
      <c r="AI50" s="784">
        <f>'SAME R Results'!AE84</f>
        <v>0</v>
      </c>
      <c r="AJ50" s="784">
        <f>'SAME R Results'!AF84</f>
        <v>0</v>
      </c>
      <c r="AK50" s="784">
        <f>'SAME R Results'!AG84</f>
        <v>0</v>
      </c>
      <c r="AL50" s="784">
        <f>'SAME R Results'!AH84</f>
        <v>0</v>
      </c>
      <c r="AM50" s="784">
        <f>'SAME R Results'!AI84</f>
        <v>0</v>
      </c>
      <c r="AN50" s="784">
        <f>'SAME R Results'!AJ84</f>
        <v>0</v>
      </c>
      <c r="AO50" s="784">
        <f>'SAME R Results'!AK84</f>
        <v>0</v>
      </c>
      <c r="AP50" s="784">
        <f>'SAME R Results'!AL84</f>
        <v>0</v>
      </c>
      <c r="AQ50" s="784">
        <f>'SAME R Results'!AM84</f>
        <v>0</v>
      </c>
      <c r="AR50" s="817">
        <f>'SAME R Results'!AN84</f>
        <v>0</v>
      </c>
      <c r="AS50" s="819">
        <f>'SAME R Results'!AO84</f>
        <v>0</v>
      </c>
      <c r="AT50" s="784">
        <f>'SAME R Results'!AP84</f>
        <v>60</v>
      </c>
      <c r="AU50" s="789"/>
      <c r="AV50" s="821">
        <f>'SAME R Results'!AQ84</f>
        <v>0</v>
      </c>
      <c r="AW50" s="821">
        <f>'SAME R Results'!AR84</f>
        <v>0.84228519999999985</v>
      </c>
      <c r="AX50" s="821">
        <f>'SAME R Results'!AS84</f>
        <v>0</v>
      </c>
      <c r="AY50" s="821">
        <f>'SAME R Results'!AT84</f>
        <v>0</v>
      </c>
      <c r="AZ50" s="824"/>
      <c r="BA50" s="824"/>
      <c r="BB50" s="821">
        <f>'SAME R Results'!AU84</f>
        <v>0.11454768499999998</v>
      </c>
      <c r="BC50" s="821">
        <f>'SAME R Results'!AV84</f>
        <v>2.7988971428571426E-2</v>
      </c>
      <c r="BD50" s="821">
        <f>'SAME R Results'!AW84</f>
        <v>5.5408479999999987</v>
      </c>
      <c r="BE50" s="821">
        <f>'SAME R Results'!AX84</f>
        <v>4.6827623809523802</v>
      </c>
      <c r="BF50" s="827">
        <f>'SAME R Results'!AY84</f>
        <v>30740</v>
      </c>
      <c r="BG50" s="784">
        <f>'SAME R Results'!AZ84</f>
        <v>0.21058654999999998</v>
      </c>
      <c r="BH50" s="784">
        <f>'SAME R Results'!BA84</f>
        <v>7.9636342857142856E-2</v>
      </c>
      <c r="BI50" s="789"/>
      <c r="BJ50" s="784">
        <f>'SAME R Results'!BB84</f>
        <v>10.396850000000001</v>
      </c>
      <c r="BK50" s="784">
        <f>'SAME R Results'!BC84</f>
        <v>0.85808561904761849</v>
      </c>
      <c r="BL50" s="784">
        <f>'SAME R Results'!BD84</f>
        <v>1151405.4928839717</v>
      </c>
      <c r="BM50" s="784">
        <f>'SAME R Results'!BE84</f>
        <v>156.01798358413714</v>
      </c>
      <c r="BN50" s="784">
        <f>'SAME R Results'!BF84</f>
        <v>8.6558713571428553E-2</v>
      </c>
      <c r="BO50" s="784">
        <f>'SAME R Results'!BG84</f>
        <v>3.2737551785714282E-2</v>
      </c>
      <c r="BP50" s="789"/>
      <c r="BQ50" s="784">
        <f>'SAME R Results'!BH84</f>
        <v>4.6785825000000001</v>
      </c>
      <c r="BR50" s="817">
        <f>'SAME R Results'!BI84</f>
        <v>0.13550220539017285</v>
      </c>
      <c r="BS50" s="817">
        <f>'SAME R Results'!BJ84</f>
        <v>0.17614338692128539</v>
      </c>
      <c r="BT50" s="817">
        <f>'SAME R Results'!BL84</f>
        <v>2.6440191416268415</v>
      </c>
      <c r="BU50" s="817">
        <f>'SAME R Results'!BM84</f>
        <v>1.6688963150865648</v>
      </c>
      <c r="BV50" s="817">
        <f>'SAME R Results'!BN84</f>
        <v>0.118846493917783</v>
      </c>
      <c r="BW50" s="784">
        <f>'SAME R Results'!BO84</f>
        <v>1151405.4928839717</v>
      </c>
      <c r="BX50" s="784">
        <f>'SAME R Results'!BP84</f>
        <v>1133054.2397751133</v>
      </c>
      <c r="BY50" s="784">
        <f>'SAME R Results'!BQ84</f>
        <v>1060893.9210288024</v>
      </c>
      <c r="BZ50" s="784">
        <f>'SAME R Results'!BR84</f>
        <v>156.01798358413714</v>
      </c>
      <c r="CA50" s="784">
        <f>'SAME R Results'!BS84</f>
        <v>0.19046559954000231</v>
      </c>
      <c r="CB50" s="784">
        <f>'SAME R Results'!BT84</f>
        <v>0.45</v>
      </c>
      <c r="CC50" s="784">
        <f>'SAME R Results'!BV84</f>
        <v>1</v>
      </c>
      <c r="CD50" s="880">
        <f>'SAME R Results'!BW84</f>
        <v>1.42</v>
      </c>
      <c r="CE50" s="1086">
        <f>'SAME R Results'!BZ84</f>
        <v>527.34367563845251</v>
      </c>
      <c r="CF50" s="1777">
        <f>'SAME R Results'!CA84</f>
        <v>0.57000000000007045</v>
      </c>
      <c r="CG50" s="1777">
        <f>'SAME R Results'!CB84</f>
        <v>0</v>
      </c>
      <c r="CH50" s="1777">
        <f>'SAME R Results'!CC84</f>
        <v>0</v>
      </c>
      <c r="CI50" s="1777">
        <f>'SAME R Results'!CD84</f>
        <v>4.9248236842099183E-2</v>
      </c>
      <c r="CJ50" s="1777"/>
      <c r="CK50" s="1777"/>
      <c r="CL50" s="2015">
        <f>'SAME R Results'!CI84</f>
        <v>84</v>
      </c>
      <c r="CM50" s="2015" t="str">
        <f>'SAME R Results'!CJ84</f>
        <v>Kapton</v>
      </c>
      <c r="CN50" s="2016">
        <f>'SAME R Results'!CK84</f>
        <v>0.13550220539017285</v>
      </c>
      <c r="CO50" s="2016">
        <f>'SAME R Results'!CL84</f>
        <v>1.8501055302846226E-2</v>
      </c>
      <c r="CP50" s="2016">
        <f>'SAME R Results'!CM84</f>
        <v>3.5804107773837288E-2</v>
      </c>
      <c r="CQ50" s="2071">
        <f t="shared" si="0"/>
        <v>492202.71006612439</v>
      </c>
      <c r="CR50" s="2074">
        <f t="shared" si="1"/>
        <v>2.0316832466559482</v>
      </c>
      <c r="CS50" s="2082">
        <f t="shared" si="2"/>
        <v>10.396850000000001</v>
      </c>
      <c r="CT50" s="2074">
        <f t="shared" si="3"/>
        <v>221491.21952975597</v>
      </c>
      <c r="CU50" s="2074">
        <f t="shared" si="4"/>
        <v>4.5148516592354406</v>
      </c>
      <c r="CV50" s="2074"/>
      <c r="CW50" s="2085">
        <v>28</v>
      </c>
      <c r="CX50" s="2074">
        <f t="shared" si="5"/>
        <v>990.41410778774832</v>
      </c>
      <c r="CY50" s="2093">
        <f t="shared" si="6"/>
        <v>8.943145555751408E-3</v>
      </c>
    </row>
    <row r="51" spans="1:104" ht="16.5" customHeight="1" x14ac:dyDescent="0.2">
      <c r="A51" s="780">
        <v>2</v>
      </c>
      <c r="B51" s="784" t="str">
        <f>'SAME R Results'!A99</f>
        <v>9(4)</v>
      </c>
      <c r="C51" s="831" t="str">
        <f>'SAME R Results'!B99</f>
        <v>Kapton</v>
      </c>
      <c r="D51" s="784" t="str">
        <f>'SAME R Results'!C99</f>
        <v>K12</v>
      </c>
      <c r="E51" s="784" t="str">
        <f>'SAME R Results'!D99</f>
        <v>54 K</v>
      </c>
      <c r="F51" s="784">
        <f>'SAME R Results'!E99</f>
        <v>0</v>
      </c>
      <c r="G51" s="784">
        <f>'SAME R Results'!F99</f>
        <v>101</v>
      </c>
      <c r="H51" s="785" t="str">
        <f>'SAME R Results'!G99</f>
        <v>No flow run w/ aging</v>
      </c>
      <c r="I51" s="784">
        <f>'SAME R Results'!H99</f>
        <v>251</v>
      </c>
      <c r="J51" s="786">
        <f>'SAME R Results'!I99</f>
        <v>40429.354166666664</v>
      </c>
      <c r="K51" s="784">
        <f>'SAME R Results'!J99</f>
        <v>0</v>
      </c>
      <c r="L51" s="788"/>
      <c r="M51" s="788"/>
      <c r="N51" s="784">
        <f>'SAME R Results'!K99</f>
        <v>0</v>
      </c>
      <c r="O51" s="854">
        <f>'SAME R Results'!L99</f>
        <v>1.48</v>
      </c>
      <c r="P51" s="784">
        <f>'SAME R Results'!M99</f>
        <v>60</v>
      </c>
      <c r="Q51" s="784">
        <f>'SAME R Results'!N99</f>
        <v>11</v>
      </c>
      <c r="R51" s="784">
        <f>'SAME R Results'!O99</f>
        <v>8</v>
      </c>
      <c r="S51" s="784" t="str">
        <f>'SAME R Results'!P99</f>
        <v>n</v>
      </c>
      <c r="T51" s="784" t="str">
        <f>'SAME R Results'!Q99</f>
        <v>N</v>
      </c>
      <c r="U51" s="784">
        <f>'SAME R Results'!R99</f>
        <v>29.428571428571427</v>
      </c>
      <c r="V51" s="784" t="str">
        <f>'SAME R Results'!S99</f>
        <v>Y</v>
      </c>
      <c r="W51" s="784">
        <f>'SAME R Results'!T99</f>
        <v>90</v>
      </c>
      <c r="X51" s="784" t="str">
        <f>'SAME R Results'!U99</f>
        <v>n</v>
      </c>
      <c r="Y51" s="784" t="str">
        <f>'SAME R Results'!V99</f>
        <v>y</v>
      </c>
      <c r="Z51" s="784" t="str">
        <f>'SAME R Results'!W99</f>
        <v>y</v>
      </c>
      <c r="AA51" s="784" t="str">
        <f>'SAME R Results'!X99</f>
        <v>n</v>
      </c>
      <c r="AB51" s="784" t="str">
        <f>'SAME R Results'!Y99</f>
        <v>n</v>
      </c>
      <c r="AC51" s="789"/>
      <c r="AD51" s="784" t="str">
        <f>'SAME R Results'!Z99</f>
        <v>y</v>
      </c>
      <c r="AE51" s="784">
        <f>'SAME R Results'!AA99</f>
        <v>10</v>
      </c>
      <c r="AF51" s="784" t="str">
        <f>'SAME R Results'!AB99</f>
        <v>y</v>
      </c>
      <c r="AG51" s="817">
        <f>'SAME R Results'!AC99</f>
        <v>3.852706928546E-2</v>
      </c>
      <c r="AH51" s="819">
        <f>'SAME R Results'!AD99</f>
        <v>0</v>
      </c>
      <c r="AI51" s="784">
        <f>'SAME R Results'!AE99</f>
        <v>58</v>
      </c>
      <c r="AJ51" s="784">
        <f>'SAME R Results'!AF99</f>
        <v>480</v>
      </c>
      <c r="AK51" s="784">
        <f>'SAME R Results'!AG99</f>
        <v>0</v>
      </c>
      <c r="AL51" s="784" t="str">
        <f>'SAME R Results'!AH99</f>
        <v>n</v>
      </c>
      <c r="AM51" s="784" t="str">
        <f>'SAME R Results'!AI99</f>
        <v>y</v>
      </c>
      <c r="AN51" s="784" t="str">
        <f>'SAME R Results'!AJ99</f>
        <v>y</v>
      </c>
      <c r="AO51" s="784" t="str">
        <f>'SAME R Results'!AK99</f>
        <v>n</v>
      </c>
      <c r="AP51" s="784" t="str">
        <f>'SAME R Results'!AL99</f>
        <v>n</v>
      </c>
      <c r="AQ51" s="784" t="str">
        <f>'SAME R Results'!AM99</f>
        <v>y</v>
      </c>
      <c r="AR51" s="817">
        <f>'SAME R Results'!AN99</f>
        <v>3.852706928546E-2</v>
      </c>
      <c r="AS51" s="819">
        <f>'SAME R Results'!AO99</f>
        <v>0</v>
      </c>
      <c r="AT51" s="784">
        <f>'SAME R Results'!AP99</f>
        <v>0</v>
      </c>
      <c r="AU51" s="789"/>
      <c r="AV51" s="821">
        <f>'SAME R Results'!AQ99</f>
        <v>0</v>
      </c>
      <c r="AW51" s="821">
        <f>'SAME R Results'!AR99</f>
        <v>2.7684004999999998</v>
      </c>
      <c r="AX51" s="821">
        <f>'SAME R Results'!AS99</f>
        <v>0</v>
      </c>
      <c r="AY51" s="821">
        <f>'SAME R Results'!AT99</f>
        <v>0</v>
      </c>
      <c r="AZ51" s="824"/>
      <c r="BA51" s="824"/>
      <c r="BB51" s="821">
        <f>'SAME R Results'!AU99</f>
        <v>0.24699400000000002</v>
      </c>
      <c r="BC51" s="821">
        <f>'SAME R Results'!AV99</f>
        <v>3.4469605E-2</v>
      </c>
      <c r="BD51" s="821">
        <f>'SAME R Results'!AW99</f>
        <v>5.080413000000001</v>
      </c>
      <c r="BE51" s="821">
        <f>'SAME R Results'!AX99</f>
        <v>4.7153630000000009</v>
      </c>
      <c r="BF51" s="827">
        <f>'SAME R Results'!AY99</f>
        <v>7657.5</v>
      </c>
      <c r="BG51" s="784">
        <f>'SAME R Results'!AZ99</f>
        <v>0.31900019999999996</v>
      </c>
      <c r="BH51" s="784">
        <f>'SAME R Results'!BA99</f>
        <v>9.0896630000000006E-2</v>
      </c>
      <c r="BI51" s="789"/>
      <c r="BJ51" s="784">
        <f>'SAME R Results'!BB99</f>
        <v>18.921150000000001</v>
      </c>
      <c r="BK51" s="784">
        <f>'SAME R Results'!BC99</f>
        <v>0.3650500000000001</v>
      </c>
      <c r="BL51" s="784">
        <f>'SAME R Results'!BD99</f>
        <v>277645.73872056679</v>
      </c>
      <c r="BM51" s="784">
        <f>'SAME R Results'!BE99</f>
        <v>62.00566341405532</v>
      </c>
      <c r="BN51" s="784">
        <f>'SAME R Results'!BF99</f>
        <v>0.21252439500000003</v>
      </c>
      <c r="BO51" s="784">
        <f>'SAME R Results'!BG99</f>
        <v>5.7025892499999987E-2</v>
      </c>
      <c r="BP51" s="789"/>
      <c r="BQ51" s="784">
        <f>'SAME R Results'!BH99</f>
        <v>8.5145175000000002</v>
      </c>
      <c r="BR51" s="817">
        <f>'SAME R Results'!BI99</f>
        <v>0.22332654446557226</v>
      </c>
      <c r="BS51" s="817">
        <f>'SAME R Results'!BJ99</f>
        <v>0.34551005269730162</v>
      </c>
      <c r="BT51" s="817">
        <f>'SAME R Results'!BL99</f>
        <v>3.7268052402687091</v>
      </c>
      <c r="BU51" s="817">
        <f>'SAME R Results'!BM99</f>
        <v>1.9359452843564022</v>
      </c>
      <c r="BV51" s="817">
        <f>'SAME R Results'!BN99</f>
        <v>0.17954783605894736</v>
      </c>
      <c r="BW51" s="784">
        <f>'SAME R Results'!BO99</f>
        <v>277645.73872056679</v>
      </c>
      <c r="BX51" s="784">
        <f>'SAME R Results'!BP99</f>
        <v>273074.34247199545</v>
      </c>
      <c r="BY51" s="784">
        <f>'SAME R Results'!BQ99</f>
        <v>259686.61104533699</v>
      </c>
      <c r="BZ51" s="784">
        <f>'SAME R Results'!BR99</f>
        <v>62.00566341405532</v>
      </c>
      <c r="CA51" s="784">
        <f>'SAME R Results'!BS99</f>
        <v>8.1028589185829725E-2</v>
      </c>
      <c r="CB51" s="784">
        <f>'SAME R Results'!BT99</f>
        <v>0.45</v>
      </c>
      <c r="CC51" s="784">
        <f>'SAME R Results'!BV99</f>
        <v>1</v>
      </c>
      <c r="CD51" s="880">
        <f>'SAME R Results'!BW99</f>
        <v>1.42</v>
      </c>
      <c r="CE51" s="1086">
        <f>'SAME R Results'!BZ99</f>
        <v>578.19370520881728</v>
      </c>
      <c r="CF51" s="1777">
        <f>'SAME R Results'!CA99</f>
        <v>1.2966666666666127</v>
      </c>
      <c r="CG51" s="1777" t="str">
        <f>'SAME R Results'!CB99</f>
        <v xml:space="preserve"> 54K</v>
      </c>
      <c r="CH51" s="1777">
        <f>'SAME R Results'!CC99</f>
        <v>251</v>
      </c>
      <c r="CI51" s="1777">
        <f>'SAME R Results'!CD99</f>
        <v>3.9398795629821695E-2</v>
      </c>
      <c r="CJ51" s="1777"/>
      <c r="CK51" s="1777"/>
      <c r="CL51" s="2015">
        <f>'SAME R Results'!CI99</f>
        <v>99</v>
      </c>
      <c r="CM51" s="2015" t="str">
        <f>'SAME R Results'!CJ99</f>
        <v>Kapton</v>
      </c>
      <c r="CN51" s="2016">
        <f>'SAME R Results'!CK99</f>
        <v>0.22332654446557226</v>
      </c>
      <c r="CO51" s="2016">
        <f>'SAME R Results'!CL99</f>
        <v>2.4960239379389383E-2</v>
      </c>
      <c r="CP51" s="2016">
        <f>'SAME R Results'!CM99</f>
        <v>4.3284807245664844E-2</v>
      </c>
      <c r="CQ51" s="2071">
        <f t="shared" si="0"/>
        <v>65217.022272974784</v>
      </c>
      <c r="CR51" s="2074">
        <f t="shared" si="1"/>
        <v>15.333420097200436</v>
      </c>
      <c r="CS51" s="2082">
        <f t="shared" si="2"/>
        <v>18.921150000000001</v>
      </c>
      <c r="CT51" s="2074">
        <f t="shared" si="3"/>
        <v>29347.660022838652</v>
      </c>
      <c r="CU51" s="2074">
        <f t="shared" si="4"/>
        <v>34.074266882667636</v>
      </c>
      <c r="CV51" s="2074"/>
      <c r="CW51" s="2085">
        <v>29</v>
      </c>
      <c r="CX51" s="2074">
        <f t="shared" si="5"/>
        <v>216.28567953468215</v>
      </c>
      <c r="CY51" s="2093">
        <f t="shared" si="6"/>
        <v>1.4739551934727769E-2</v>
      </c>
    </row>
    <row r="52" spans="1:104" ht="16.5" customHeight="1" x14ac:dyDescent="0.2">
      <c r="A52" s="780">
        <v>2</v>
      </c>
      <c r="B52" s="784" t="str">
        <f>'SAME R Results'!A100</f>
        <v>9(4)</v>
      </c>
      <c r="C52" s="831" t="str">
        <f>'SAME R Results'!B100</f>
        <v>Kapton</v>
      </c>
      <c r="D52" s="784" t="str">
        <f>'SAME R Results'!C100</f>
        <v>K12</v>
      </c>
      <c r="E52" s="784" t="str">
        <f>'SAME R Results'!D100</f>
        <v>54KA</v>
      </c>
      <c r="F52" s="784">
        <f>'SAME R Results'!E100</f>
        <v>0</v>
      </c>
      <c r="G52" s="784" t="str">
        <f>'SAME R Results'!F100</f>
        <v>101a</v>
      </c>
      <c r="H52" s="785" t="str">
        <f>'SAME R Results'!G100</f>
        <v>aged</v>
      </c>
      <c r="I52" s="784">
        <f>'SAME R Results'!H100</f>
        <v>251</v>
      </c>
      <c r="J52" s="786">
        <f>'SAME R Results'!I100</f>
        <v>40429.354166666664</v>
      </c>
      <c r="K52" s="784">
        <f>'SAME R Results'!J100</f>
        <v>0</v>
      </c>
      <c r="L52" s="788"/>
      <c r="M52" s="788"/>
      <c r="N52" s="784">
        <f>'SAME R Results'!K100</f>
        <v>0</v>
      </c>
      <c r="O52" s="854">
        <f>'SAME R Results'!L100</f>
        <v>1.48</v>
      </c>
      <c r="P52" s="784">
        <f>'SAME R Results'!M100</f>
        <v>0</v>
      </c>
      <c r="Q52" s="784">
        <f>'SAME R Results'!N100</f>
        <v>0</v>
      </c>
      <c r="R52" s="784">
        <f>'SAME R Results'!O100</f>
        <v>0</v>
      </c>
      <c r="S52" s="784">
        <f>'SAME R Results'!P100</f>
        <v>0</v>
      </c>
      <c r="T52" s="784">
        <f>'SAME R Results'!Q100</f>
        <v>0</v>
      </c>
      <c r="U52" s="784">
        <f>'SAME R Results'!R100</f>
        <v>560.57142857142856</v>
      </c>
      <c r="V52" s="784">
        <f>'SAME R Results'!S100</f>
        <v>0</v>
      </c>
      <c r="W52" s="784">
        <f>'SAME R Results'!T100</f>
        <v>0</v>
      </c>
      <c r="X52" s="784" t="str">
        <f>'SAME R Results'!U100</f>
        <v>n</v>
      </c>
      <c r="Y52" s="784" t="str">
        <f>'SAME R Results'!V100</f>
        <v>y</v>
      </c>
      <c r="Z52" s="784" t="str">
        <f>'SAME R Results'!W100</f>
        <v>y</v>
      </c>
      <c r="AA52" s="784" t="str">
        <f>'SAME R Results'!X100</f>
        <v>n</v>
      </c>
      <c r="AB52" s="784" t="str">
        <f>'SAME R Results'!Y100</f>
        <v>n</v>
      </c>
      <c r="AC52" s="789"/>
      <c r="AD52" s="784" t="str">
        <f>'SAME R Results'!Z100</f>
        <v>y</v>
      </c>
      <c r="AE52" s="784">
        <f>'SAME R Results'!AA100</f>
        <v>10</v>
      </c>
      <c r="AF52" s="784" t="str">
        <f>'SAME R Results'!AB100</f>
        <v>y</v>
      </c>
      <c r="AG52" s="817">
        <f>'SAME R Results'!AC100</f>
        <v>3.852706928546E-2</v>
      </c>
      <c r="AH52" s="819">
        <f>'SAME R Results'!AD100</f>
        <v>0</v>
      </c>
      <c r="AI52" s="784">
        <f>'SAME R Results'!AE100</f>
        <v>0</v>
      </c>
      <c r="AJ52" s="784">
        <f>'SAME R Results'!AF100</f>
        <v>0</v>
      </c>
      <c r="AK52" s="784">
        <f>'SAME R Results'!AG100</f>
        <v>0</v>
      </c>
      <c r="AL52" s="784">
        <f>'SAME R Results'!AH100</f>
        <v>0</v>
      </c>
      <c r="AM52" s="784">
        <f>'SAME R Results'!AI100</f>
        <v>0</v>
      </c>
      <c r="AN52" s="784">
        <f>'SAME R Results'!AJ100</f>
        <v>0</v>
      </c>
      <c r="AO52" s="784">
        <f>'SAME R Results'!AK100</f>
        <v>0</v>
      </c>
      <c r="AP52" s="784">
        <f>'SAME R Results'!AL100</f>
        <v>0</v>
      </c>
      <c r="AQ52" s="784">
        <f>'SAME R Results'!AM100</f>
        <v>0</v>
      </c>
      <c r="AR52" s="817">
        <f>'SAME R Results'!AN100</f>
        <v>0</v>
      </c>
      <c r="AS52" s="819">
        <f>'SAME R Results'!AO100</f>
        <v>0</v>
      </c>
      <c r="AT52" s="784">
        <f>'SAME R Results'!AP100</f>
        <v>90</v>
      </c>
      <c r="AU52" s="789"/>
      <c r="AV52" s="821">
        <f>'SAME R Results'!AQ100</f>
        <v>0</v>
      </c>
      <c r="AW52" s="821">
        <f>'SAME R Results'!AR100</f>
        <v>2.4593499999999997</v>
      </c>
      <c r="AX52" s="821">
        <f>'SAME R Results'!AS100</f>
        <v>0</v>
      </c>
      <c r="AY52" s="821">
        <f>'SAME R Results'!AT100</f>
        <v>0</v>
      </c>
      <c r="AZ52" s="824"/>
      <c r="BA52" s="824"/>
      <c r="BB52" s="821">
        <f>'SAME R Results'!AU100</f>
        <v>0.24140934999999999</v>
      </c>
      <c r="BC52" s="821">
        <f>'SAME R Results'!AV100</f>
        <v>2.7633670000000006E-2</v>
      </c>
      <c r="BD52" s="821">
        <f>'SAME R Results'!AW100</f>
        <v>5.0475170000000009</v>
      </c>
      <c r="BE52" s="821">
        <f>'SAME R Results'!AX100</f>
        <v>4.6985919999999997</v>
      </c>
      <c r="BF52" s="827">
        <f>'SAME R Results'!AY100</f>
        <v>6987.5</v>
      </c>
      <c r="BG52" s="784">
        <f>'SAME R Results'!AZ100</f>
        <v>0.31419369999999991</v>
      </c>
      <c r="BH52" s="784">
        <f>'SAME R Results'!BA100</f>
        <v>7.9284674999999999E-2</v>
      </c>
      <c r="BI52" s="789"/>
      <c r="BJ52" s="784">
        <f>'SAME R Results'!BB100</f>
        <v>18.121100000000002</v>
      </c>
      <c r="BK52" s="784">
        <f>'SAME R Results'!BC100</f>
        <v>0.34892500000000126</v>
      </c>
      <c r="BL52" s="784">
        <f>'SAME R Results'!BD100</f>
        <v>253109.83922102317</v>
      </c>
      <c r="BM52" s="784">
        <f>'SAME R Results'!BE100</f>
        <v>59.146924907156333</v>
      </c>
      <c r="BN52" s="784">
        <f>'SAME R Results'!BF100</f>
        <v>0.21377568</v>
      </c>
      <c r="BO52" s="784">
        <f>'SAME R Results'!BG100</f>
        <v>5.8727256249999978E-2</v>
      </c>
      <c r="BP52" s="789"/>
      <c r="BQ52" s="784">
        <f>'SAME R Results'!BH100</f>
        <v>8.1544950000000007</v>
      </c>
      <c r="BR52" s="817">
        <f>'SAME R Results'!BI100</f>
        <v>0.23368086001393035</v>
      </c>
      <c r="BS52" s="817">
        <f>'SAME R Results'!BJ100</f>
        <v>0.35123708057095632</v>
      </c>
      <c r="BT52" s="817">
        <f>'SAME R Results'!BL100</f>
        <v>3.6401441792200204</v>
      </c>
      <c r="BU52" s="817">
        <f>'SAME R Results'!BM100</f>
        <v>1.8933755883208117</v>
      </c>
      <c r="BV52" s="817">
        <f>'SAME R Results'!BN100</f>
        <v>0.19060510757829099</v>
      </c>
      <c r="BW52" s="784">
        <f>'SAME R Results'!BO100</f>
        <v>253109.83922102317</v>
      </c>
      <c r="BX52" s="784">
        <f>'SAME R Results'!BP100</f>
        <v>248938.42148848745</v>
      </c>
      <c r="BY52" s="784">
        <f>'SAME R Results'!BQ100</f>
        <v>236843.57713898845</v>
      </c>
      <c r="BZ52" s="784">
        <f>'SAME R Results'!BR100</f>
        <v>59.146924907156333</v>
      </c>
      <c r="CA52" s="784">
        <f>'SAME R Results'!BS100</f>
        <v>7.7449391813904214E-2</v>
      </c>
      <c r="CB52" s="784">
        <f>'SAME R Results'!BT100</f>
        <v>0.45</v>
      </c>
      <c r="CC52" s="784">
        <f>'SAME R Results'!BV100</f>
        <v>1</v>
      </c>
      <c r="CD52" s="880">
        <f>'SAME R Results'!BW100</f>
        <v>1.42</v>
      </c>
      <c r="CE52" s="1086">
        <f>'SAME R Results'!BZ100</f>
        <v>578.19370520881728</v>
      </c>
      <c r="CF52" s="1777">
        <f>'SAME R Results'!CA100</f>
        <v>1.2966666666666127</v>
      </c>
      <c r="CG52" s="1777">
        <f>'SAME R Results'!CB100</f>
        <v>0</v>
      </c>
      <c r="CH52" s="1777">
        <f>'SAME R Results'!CC100</f>
        <v>0</v>
      </c>
      <c r="CI52" s="1777">
        <f>'SAME R Results'!CD100</f>
        <v>3.7732881748073557E-2</v>
      </c>
      <c r="CJ52" s="1777"/>
      <c r="CK52" s="1777"/>
      <c r="CL52" s="2015">
        <f>'SAME R Results'!CI100</f>
        <v>100</v>
      </c>
      <c r="CM52" s="2015" t="str">
        <f>'SAME R Results'!CJ100</f>
        <v>Kapton</v>
      </c>
      <c r="CN52" s="2016">
        <f>'SAME R Results'!CK100</f>
        <v>0.23368086001393035</v>
      </c>
      <c r="CO52" s="2016">
        <f>'SAME R Results'!CL100</f>
        <v>2.6215685949896341E-2</v>
      </c>
      <c r="CP52" s="2016">
        <f>'SAME R Results'!CM100</f>
        <v>4.2021161295630868E-2</v>
      </c>
      <c r="CQ52" s="2071">
        <f t="shared" si="0"/>
        <v>62078.605534989758</v>
      </c>
      <c r="CR52" s="2074">
        <f t="shared" si="1"/>
        <v>16.108609260502213</v>
      </c>
      <c r="CS52" s="2082">
        <f t="shared" si="2"/>
        <v>18.121100000000002</v>
      </c>
      <c r="CT52" s="2074">
        <f t="shared" si="3"/>
        <v>27935.372490745391</v>
      </c>
      <c r="CU52" s="2074">
        <f t="shared" si="4"/>
        <v>35.796909467782704</v>
      </c>
      <c r="CV52" s="2074"/>
      <c r="CW52" s="2085">
        <v>30</v>
      </c>
      <c r="CX52" s="2074">
        <f t="shared" si="5"/>
        <v>215.42274165874684</v>
      </c>
      <c r="CY52" s="2093">
        <f t="shared" si="6"/>
        <v>1.5422936760919402E-2</v>
      </c>
    </row>
    <row r="53" spans="1:104" ht="16.5" customHeight="1" x14ac:dyDescent="0.2">
      <c r="A53" s="780">
        <v>2</v>
      </c>
      <c r="B53" s="784" t="str">
        <f>'SAME R Results'!A101</f>
        <v>9(4)</v>
      </c>
      <c r="C53" s="831" t="str">
        <f>'SAME R Results'!B101</f>
        <v>Kapton</v>
      </c>
      <c r="D53" s="784" t="str">
        <f>'SAME R Results'!C101</f>
        <v>K13</v>
      </c>
      <c r="E53" s="784" t="str">
        <f>'SAME R Results'!D101</f>
        <v>55 K</v>
      </c>
      <c r="F53" s="784">
        <f>'SAME R Results'!E101</f>
        <v>0</v>
      </c>
      <c r="G53" s="784">
        <f>'SAME R Results'!F101</f>
        <v>102</v>
      </c>
      <c r="H53" s="785" t="str">
        <f>'SAME R Results'!G101</f>
        <v>No flow run w/ aging</v>
      </c>
      <c r="I53" s="784">
        <f>'SAME R Results'!H101</f>
        <v>251</v>
      </c>
      <c r="J53" s="786">
        <f>'SAME R Results'!I101</f>
        <v>40429.354166666664</v>
      </c>
      <c r="K53" s="784">
        <f>'SAME R Results'!J101</f>
        <v>0</v>
      </c>
      <c r="L53" s="788"/>
      <c r="M53" s="788"/>
      <c r="N53" s="784">
        <f>'SAME R Results'!K101</f>
        <v>0</v>
      </c>
      <c r="O53" s="854">
        <f>'SAME R Results'!L101</f>
        <v>1.48</v>
      </c>
      <c r="P53" s="784">
        <f>'SAME R Results'!M101</f>
        <v>120</v>
      </c>
      <c r="Q53" s="784">
        <f>'SAME R Results'!N101</f>
        <v>11</v>
      </c>
      <c r="R53" s="784">
        <f>'SAME R Results'!O101</f>
        <v>8</v>
      </c>
      <c r="S53" s="784" t="str">
        <f>'SAME R Results'!P101</f>
        <v>n</v>
      </c>
      <c r="T53" s="784" t="str">
        <f>'SAME R Results'!Q101</f>
        <v>N</v>
      </c>
      <c r="U53" s="784">
        <f>'SAME R Results'!R101</f>
        <v>27.571428571428573</v>
      </c>
      <c r="V53" s="784" t="str">
        <f>'SAME R Results'!S101</f>
        <v>N</v>
      </c>
      <c r="W53" s="784">
        <f>'SAME R Results'!T101</f>
        <v>0</v>
      </c>
      <c r="X53" s="784" t="str">
        <f>'SAME R Results'!U101</f>
        <v>n</v>
      </c>
      <c r="Y53" s="784" t="str">
        <f>'SAME R Results'!V101</f>
        <v>y</v>
      </c>
      <c r="Z53" s="784" t="str">
        <f>'SAME R Results'!W101</f>
        <v>y</v>
      </c>
      <c r="AA53" s="784" t="str">
        <f>'SAME R Results'!X101</f>
        <v>n</v>
      </c>
      <c r="AB53" s="784" t="str">
        <f>'SAME R Results'!Y101</f>
        <v>n</v>
      </c>
      <c r="AC53" s="789"/>
      <c r="AD53" s="784" t="str">
        <f>'SAME R Results'!Z101</f>
        <v>y</v>
      </c>
      <c r="AE53" s="784">
        <f>'SAME R Results'!AA101</f>
        <v>10</v>
      </c>
      <c r="AF53" s="784" t="str">
        <f>'SAME R Results'!AB101</f>
        <v>y</v>
      </c>
      <c r="AG53" s="817">
        <f>'SAME R Results'!AC101</f>
        <v>3.852706928546E-2</v>
      </c>
      <c r="AH53" s="819">
        <f>'SAME R Results'!AD101</f>
        <v>0</v>
      </c>
      <c r="AI53" s="784">
        <f>'SAME R Results'!AE101</f>
        <v>58</v>
      </c>
      <c r="AJ53" s="784">
        <f>'SAME R Results'!AF101</f>
        <v>480</v>
      </c>
      <c r="AK53" s="784">
        <f>'SAME R Results'!AG101</f>
        <v>0</v>
      </c>
      <c r="AL53" s="784" t="str">
        <f>'SAME R Results'!AH101</f>
        <v>n</v>
      </c>
      <c r="AM53" s="784" t="str">
        <f>'SAME R Results'!AI101</f>
        <v>y</v>
      </c>
      <c r="AN53" s="784" t="str">
        <f>'SAME R Results'!AJ101</f>
        <v>y</v>
      </c>
      <c r="AO53" s="784" t="str">
        <f>'SAME R Results'!AK101</f>
        <v>n</v>
      </c>
      <c r="AP53" s="784" t="str">
        <f>'SAME R Results'!AL101</f>
        <v>n</v>
      </c>
      <c r="AQ53" s="784" t="str">
        <f>'SAME R Results'!AM101</f>
        <v>y</v>
      </c>
      <c r="AR53" s="817">
        <f>'SAME R Results'!AN101</f>
        <v>3.852706928546E-2</v>
      </c>
      <c r="AS53" s="819">
        <f>'SAME R Results'!AO101</f>
        <v>0</v>
      </c>
      <c r="AT53" s="784">
        <f>'SAME R Results'!AP101</f>
        <v>0</v>
      </c>
      <c r="AU53" s="789"/>
      <c r="AV53" s="821">
        <f>'SAME R Results'!AQ101</f>
        <v>0</v>
      </c>
      <c r="AW53" s="821">
        <f>'SAME R Results'!AR101</f>
        <v>5.4696210000000018</v>
      </c>
      <c r="AX53" s="821">
        <f>'SAME R Results'!AS101</f>
        <v>0</v>
      </c>
      <c r="AY53" s="821">
        <f>'SAME R Results'!AT101</f>
        <v>0</v>
      </c>
      <c r="AZ53" s="824"/>
      <c r="BA53" s="824"/>
      <c r="BB53" s="821">
        <f>'SAME R Results'!AU101</f>
        <v>0.5754089</v>
      </c>
      <c r="BC53" s="821">
        <f>'SAME R Results'!AV101</f>
        <v>4.9285889999999999E-2</v>
      </c>
      <c r="BD53" s="821">
        <f>'SAME R Results'!AW101</f>
        <v>5.1784979999999994</v>
      </c>
      <c r="BE53" s="821">
        <f>'SAME R Results'!AX101</f>
        <v>4.7215885000000002</v>
      </c>
      <c r="BF53" s="827">
        <f>'SAME R Results'!AY101</f>
        <v>7124.5</v>
      </c>
      <c r="BG53" s="784">
        <f>'SAME R Results'!AZ101</f>
        <v>0.67291259999999997</v>
      </c>
      <c r="BH53" s="784">
        <f>'SAME R Results'!BA101</f>
        <v>0.10229490999999999</v>
      </c>
      <c r="BI53" s="789"/>
      <c r="BJ53" s="784">
        <f>'SAME R Results'!BB101</f>
        <v>38.379599999999996</v>
      </c>
      <c r="BK53" s="784">
        <f>'SAME R Results'!BC101</f>
        <v>0.45690949999999919</v>
      </c>
      <c r="BL53" s="784">
        <f>'SAME R Results'!BD101</f>
        <v>258123.09072398374</v>
      </c>
      <c r="BM53" s="784">
        <f>'SAME R Results'!BE101</f>
        <v>78.526166726178445</v>
      </c>
      <c r="BN53" s="784">
        <f>'SAME R Results'!BF101</f>
        <v>0.52612301000000006</v>
      </c>
      <c r="BO53" s="784">
        <f>'SAME R Results'!BG101</f>
        <v>0.14265442249999999</v>
      </c>
      <c r="BP53" s="789"/>
      <c r="BQ53" s="784">
        <f>'SAME R Results'!BH101</f>
        <v>17.270820000000001</v>
      </c>
      <c r="BR53" s="817">
        <f>'SAME R Results'!BI101</f>
        <v>0.30421984529136165</v>
      </c>
      <c r="BS53" s="817">
        <f>'SAME R Results'!BJ101</f>
        <v>0.44812555565829937</v>
      </c>
      <c r="BT53" s="817">
        <f>'SAME R Results'!BL101</f>
        <v>3.6880946330282898</v>
      </c>
      <c r="BU53" s="817">
        <f>'SAME R Results'!BM101</f>
        <v>1.8633066199621118</v>
      </c>
      <c r="BV53" s="817">
        <f>'SAME R Results'!BN101</f>
        <v>0.25065793411164244</v>
      </c>
      <c r="BW53" s="784">
        <f>'SAME R Results'!BO101</f>
        <v>258123.09072398374</v>
      </c>
      <c r="BX53" s="784">
        <f>'SAME R Results'!BP101</f>
        <v>253869.88633966167</v>
      </c>
      <c r="BY53" s="784">
        <f>'SAME R Results'!BQ101</f>
        <v>241512.57084487329</v>
      </c>
      <c r="BZ53" s="784">
        <f>'SAME R Results'!BR101</f>
        <v>78.526166726178445</v>
      </c>
      <c r="CA53" s="784">
        <f>'SAME R Results'!BS101</f>
        <v>0.10141825002219639</v>
      </c>
      <c r="CB53" s="784">
        <f>'SAME R Results'!BT101</f>
        <v>0.45</v>
      </c>
      <c r="CC53" s="784">
        <f>'SAME R Results'!BV101</f>
        <v>1</v>
      </c>
      <c r="CD53" s="880">
        <f>'SAME R Results'!BW101</f>
        <v>1.42</v>
      </c>
      <c r="CE53" s="1086">
        <f>'SAME R Results'!BZ101</f>
        <v>578.7984573834824</v>
      </c>
      <c r="CF53" s="1777">
        <f>'SAME R Results'!CA101</f>
        <v>1.4366666666666417</v>
      </c>
      <c r="CG53" s="1777" t="str">
        <f>'SAME R Results'!CB101</f>
        <v xml:space="preserve"> 55K</v>
      </c>
      <c r="CH53" s="1777">
        <f>'SAME R Results'!CC101</f>
        <v>251</v>
      </c>
      <c r="CI53" s="1777">
        <f>'SAME R Results'!CD101</f>
        <v>7.2128714617170631E-2</v>
      </c>
      <c r="CJ53" s="1777"/>
      <c r="CK53" s="1777"/>
      <c r="CL53" s="2015">
        <f>'SAME R Results'!CI101</f>
        <v>101</v>
      </c>
      <c r="CM53" s="2015" t="str">
        <f>'SAME R Results'!CJ101</f>
        <v>Kapton</v>
      </c>
      <c r="CN53" s="2016">
        <f>'SAME R Results'!CK101</f>
        <v>0.30421984529136165</v>
      </c>
      <c r="CO53" s="2016">
        <f>'SAME R Results'!CL101</f>
        <v>3.0463116979969684E-2</v>
      </c>
      <c r="CP53" s="2016">
        <f>'SAME R Results'!CM101</f>
        <v>3.9727881450433204E-2</v>
      </c>
      <c r="CQ53" s="2071">
        <f t="shared" si="0"/>
        <v>29891.237442574671</v>
      </c>
      <c r="CR53" s="2074">
        <f t="shared" si="1"/>
        <v>33.454620335512793</v>
      </c>
      <c r="CS53" s="2082">
        <f t="shared" si="2"/>
        <v>38.379600000000003</v>
      </c>
      <c r="CT53" s="2074">
        <f t="shared" si="3"/>
        <v>13451.0568491586</v>
      </c>
      <c r="CU53" s="2074">
        <f t="shared" si="4"/>
        <v>74.343600745583984</v>
      </c>
      <c r="CV53" s="2074"/>
      <c r="CW53" s="2085">
        <v>31</v>
      </c>
      <c r="CX53" s="2074">
        <f t="shared" si="5"/>
        <v>135.03858831065924</v>
      </c>
      <c r="CY53" s="2093">
        <f t="shared" si="6"/>
        <v>2.007850978922987E-2</v>
      </c>
    </row>
    <row r="54" spans="1:104" s="11" customFormat="1" ht="16.5" customHeight="1" x14ac:dyDescent="0.2">
      <c r="A54" s="780">
        <v>2</v>
      </c>
      <c r="B54" s="784" t="str">
        <f>'SAME R Results'!A102</f>
        <v>9(4)</v>
      </c>
      <c r="C54" s="831" t="str">
        <f>'SAME R Results'!B102</f>
        <v>Kapton</v>
      </c>
      <c r="D54" s="784" t="str">
        <f>'SAME R Results'!C102</f>
        <v>K13</v>
      </c>
      <c r="E54" s="784" t="str">
        <f>'SAME R Results'!D102</f>
        <v>55KA</v>
      </c>
      <c r="F54" s="784">
        <f>'SAME R Results'!E102</f>
        <v>0</v>
      </c>
      <c r="G54" s="784" t="str">
        <f>'SAME R Results'!F102</f>
        <v>102a</v>
      </c>
      <c r="H54" s="785" t="str">
        <f>'SAME R Results'!G102</f>
        <v>aged</v>
      </c>
      <c r="I54" s="784">
        <f>'SAME R Results'!H102</f>
        <v>251</v>
      </c>
      <c r="J54" s="786">
        <f>'SAME R Results'!I102</f>
        <v>40429.354166666664</v>
      </c>
      <c r="K54" s="784">
        <f>'SAME R Results'!J102</f>
        <v>0</v>
      </c>
      <c r="L54" s="788"/>
      <c r="M54" s="788"/>
      <c r="N54" s="784">
        <f>'SAME R Results'!K102</f>
        <v>0</v>
      </c>
      <c r="O54" s="854">
        <f>'SAME R Results'!L102</f>
        <v>1.48</v>
      </c>
      <c r="P54" s="784">
        <f>'SAME R Results'!M102</f>
        <v>0</v>
      </c>
      <c r="Q54" s="784">
        <f>'SAME R Results'!N102</f>
        <v>0</v>
      </c>
      <c r="R54" s="784">
        <f>'SAME R Results'!O102</f>
        <v>0</v>
      </c>
      <c r="S54" s="784">
        <f>'SAME R Results'!P102</f>
        <v>0</v>
      </c>
      <c r="T54" s="784">
        <f>'SAME R Results'!Q102</f>
        <v>0</v>
      </c>
      <c r="U54" s="784">
        <f>'SAME R Results'!R102</f>
        <v>562.71428571428567</v>
      </c>
      <c r="V54" s="784">
        <f>'SAME R Results'!S102</f>
        <v>0</v>
      </c>
      <c r="W54" s="784">
        <f>'SAME R Results'!T102</f>
        <v>0</v>
      </c>
      <c r="X54" s="784" t="str">
        <f>'SAME R Results'!U102</f>
        <v>n</v>
      </c>
      <c r="Y54" s="784" t="str">
        <f>'SAME R Results'!V102</f>
        <v>y</v>
      </c>
      <c r="Z54" s="784" t="str">
        <f>'SAME R Results'!W102</f>
        <v>y</v>
      </c>
      <c r="AA54" s="784" t="str">
        <f>'SAME R Results'!X102</f>
        <v>n</v>
      </c>
      <c r="AB54" s="784" t="str">
        <f>'SAME R Results'!Y102</f>
        <v>n</v>
      </c>
      <c r="AC54" s="789"/>
      <c r="AD54" s="784" t="str">
        <f>'SAME R Results'!Z102</f>
        <v>y</v>
      </c>
      <c r="AE54" s="784">
        <f>'SAME R Results'!AA102</f>
        <v>10</v>
      </c>
      <c r="AF54" s="784" t="str">
        <f>'SAME R Results'!AB102</f>
        <v>y</v>
      </c>
      <c r="AG54" s="817">
        <f>'SAME R Results'!AC102</f>
        <v>3.852706928546E-2</v>
      </c>
      <c r="AH54" s="819">
        <f>'SAME R Results'!AD102</f>
        <v>0</v>
      </c>
      <c r="AI54" s="784">
        <f>'SAME R Results'!AE102</f>
        <v>0</v>
      </c>
      <c r="AJ54" s="784">
        <f>'SAME R Results'!AF102</f>
        <v>0</v>
      </c>
      <c r="AK54" s="784">
        <f>'SAME R Results'!AG102</f>
        <v>0</v>
      </c>
      <c r="AL54" s="784">
        <f>'SAME R Results'!AH102</f>
        <v>0</v>
      </c>
      <c r="AM54" s="784">
        <f>'SAME R Results'!AI102</f>
        <v>0</v>
      </c>
      <c r="AN54" s="784">
        <f>'SAME R Results'!AJ102</f>
        <v>0</v>
      </c>
      <c r="AO54" s="784">
        <f>'SAME R Results'!AK102</f>
        <v>0</v>
      </c>
      <c r="AP54" s="784">
        <f>'SAME R Results'!AL102</f>
        <v>0</v>
      </c>
      <c r="AQ54" s="784">
        <f>'SAME R Results'!AM102</f>
        <v>0</v>
      </c>
      <c r="AR54" s="817">
        <f>'SAME R Results'!AN102</f>
        <v>0</v>
      </c>
      <c r="AS54" s="819">
        <f>'SAME R Results'!AO102</f>
        <v>0</v>
      </c>
      <c r="AT54" s="784">
        <f>'SAME R Results'!AP102</f>
        <v>0</v>
      </c>
      <c r="AU54" s="789"/>
      <c r="AV54" s="821">
        <f>'SAME R Results'!AQ102</f>
        <v>0</v>
      </c>
      <c r="AW54" s="821">
        <f>'SAME R Results'!AR102</f>
        <v>5.1269247619047622</v>
      </c>
      <c r="AX54" s="821">
        <f>'SAME R Results'!AS102</f>
        <v>0</v>
      </c>
      <c r="AY54" s="821">
        <f>'SAME R Results'!AT102</f>
        <v>0</v>
      </c>
      <c r="AZ54" s="824"/>
      <c r="BA54" s="824"/>
      <c r="BB54" s="821">
        <f>'SAME R Results'!AU102</f>
        <v>0.52292585714285722</v>
      </c>
      <c r="BC54" s="821">
        <f>'SAME R Results'!AV102</f>
        <v>3.4881599999999999E-2</v>
      </c>
      <c r="BD54" s="821">
        <f>'SAME R Results'!AW102</f>
        <v>5.1096040000000009</v>
      </c>
      <c r="BE54" s="821">
        <f>'SAME R Results'!AX102</f>
        <v>4.7008985000000001</v>
      </c>
      <c r="BF54" s="827">
        <f>'SAME R Results'!AY102</f>
        <v>5855.5</v>
      </c>
      <c r="BG54" s="784">
        <f>'SAME R Results'!AZ102</f>
        <v>0.59019538095238111</v>
      </c>
      <c r="BH54" s="784">
        <f>'SAME R Results'!BA102</f>
        <v>8.3618164999999994E-2</v>
      </c>
      <c r="BI54" s="789"/>
      <c r="BJ54" s="784">
        <f>'SAME R Results'!BB102</f>
        <v>34.066571428571429</v>
      </c>
      <c r="BK54" s="784">
        <f>'SAME R Results'!BC102</f>
        <v>0.40870550000000083</v>
      </c>
      <c r="BL54" s="784">
        <f>'SAME R Results'!BD102</f>
        <v>211761.04779864493</v>
      </c>
      <c r="BM54" s="784">
        <f>'SAME R Results'!BE102</f>
        <v>69.806300393142521</v>
      </c>
      <c r="BN54" s="784">
        <f>'SAME R Results'!BF102</f>
        <v>0.48804425714285721</v>
      </c>
      <c r="BO54" s="784">
        <f>'SAME R Results'!BG102</f>
        <v>0.12664430398809529</v>
      </c>
      <c r="BP54" s="789"/>
      <c r="BQ54" s="784">
        <f>'SAME R Results'!BH102</f>
        <v>15.329957142857143</v>
      </c>
      <c r="BR54" s="817">
        <f>'SAME R Results'!BI102</f>
        <v>0.32964655737592746</v>
      </c>
      <c r="BS54" s="817">
        <f>'SAME R Results'!BJ102</f>
        <v>0.460047454751769</v>
      </c>
      <c r="BT54" s="817">
        <f>'SAME R Results'!BL102</f>
        <v>3.8536613315726695</v>
      </c>
      <c r="BU54" s="817">
        <f>'SAME R Results'!BM102</f>
        <v>1.7812740254848882</v>
      </c>
      <c r="BV54" s="817">
        <f>'SAME R Results'!BN102</f>
        <v>0.27904323668687664</v>
      </c>
      <c r="BW54" s="784">
        <f>'SAME R Results'!BO102</f>
        <v>211761.04779864493</v>
      </c>
      <c r="BX54" s="784">
        <f>'SAME R Results'!BP102</f>
        <v>208265.41466335149</v>
      </c>
      <c r="BY54" s="784">
        <f>'SAME R Results'!BQ102</f>
        <v>198302.02431549371</v>
      </c>
      <c r="BZ54" s="784">
        <f>'SAME R Results'!BR102</f>
        <v>69.806300393142521</v>
      </c>
      <c r="CA54" s="784">
        <f>'SAME R Results'!BS102</f>
        <v>9.0718614045991477E-2</v>
      </c>
      <c r="CB54" s="784">
        <f>'SAME R Results'!BT102</f>
        <v>0.45</v>
      </c>
      <c r="CC54" s="784">
        <f>'SAME R Results'!BV102</f>
        <v>1</v>
      </c>
      <c r="CD54" s="880">
        <f>'SAME R Results'!BW102</f>
        <v>1.42</v>
      </c>
      <c r="CE54" s="1086">
        <f>'SAME R Results'!BZ102</f>
        <v>578.7984573834824</v>
      </c>
      <c r="CF54" s="1777">
        <f>'SAME R Results'!CA102</f>
        <v>1.4366666666666417</v>
      </c>
      <c r="CG54" s="1777">
        <f>'SAME R Results'!CB102</f>
        <v>0</v>
      </c>
      <c r="CH54" s="1777">
        <f>'SAME R Results'!CC102</f>
        <v>0</v>
      </c>
      <c r="CI54" s="1777">
        <f>'SAME R Results'!CD102</f>
        <v>6.402302287040218E-2</v>
      </c>
      <c r="CJ54" s="1777"/>
      <c r="CK54" s="1777"/>
      <c r="CL54" s="2015">
        <f>'SAME R Results'!CI102</f>
        <v>102</v>
      </c>
      <c r="CM54" s="2015" t="str">
        <f>'SAME R Results'!CJ102</f>
        <v>Kapton</v>
      </c>
      <c r="CN54" s="2016">
        <f>'SAME R Results'!CK102</f>
        <v>0.32964655737592746</v>
      </c>
      <c r="CO54" s="2016">
        <f>'SAME R Results'!CL102</f>
        <v>3.1835983140387124E-2</v>
      </c>
      <c r="CP54" s="2016">
        <f>'SAME R Results'!CM102</f>
        <v>4.0362711070848795E-2</v>
      </c>
      <c r="CQ54" s="2071">
        <f t="shared" si="0"/>
        <v>27627.089342165982</v>
      </c>
      <c r="CR54" s="2074">
        <f t="shared" si="1"/>
        <v>36.196357409021189</v>
      </c>
      <c r="CS54" s="2082">
        <f t="shared" si="2"/>
        <v>34.066571428571429</v>
      </c>
      <c r="CT54" s="2074">
        <f t="shared" si="3"/>
        <v>12432.190203974693</v>
      </c>
      <c r="CU54" s="2074">
        <f t="shared" si="4"/>
        <v>80.43634979782486</v>
      </c>
      <c r="CV54" s="2074"/>
      <c r="CW54" s="2085">
        <v>32</v>
      </c>
      <c r="CX54" s="2074">
        <f t="shared" si="5"/>
        <v>135.24154714563855</v>
      </c>
      <c r="CY54" s="2093">
        <f t="shared" si="6"/>
        <v>2.1756672786811211E-2</v>
      </c>
      <c r="CZ54" s="2020"/>
    </row>
    <row r="55" spans="1:104" ht="16.5" customHeight="1" x14ac:dyDescent="0.2">
      <c r="A55" s="780">
        <v>2</v>
      </c>
      <c r="B55" s="784" t="str">
        <f>'SAME R Results'!A114</f>
        <v>10 (4)</v>
      </c>
      <c r="C55" s="831" t="str">
        <f>'SAME R Results'!B114</f>
        <v>Kapton</v>
      </c>
      <c r="D55" s="784" t="str">
        <f>'SAME R Results'!C114</f>
        <v>K14</v>
      </c>
      <c r="E55" s="784" t="str">
        <f>'SAME R Results'!D114</f>
        <v>61 K</v>
      </c>
      <c r="F55" s="784">
        <f>'SAME R Results'!E114</f>
        <v>0</v>
      </c>
      <c r="G55" s="784">
        <f>'SAME R Results'!F114</f>
        <v>108</v>
      </c>
      <c r="H55" s="785" t="str">
        <f>'SAME R Results'!G114</f>
        <v>Low flow run w/ aging</v>
      </c>
      <c r="I55" s="784">
        <f>'SAME R Results'!H114</f>
        <v>252</v>
      </c>
      <c r="J55" s="786">
        <f>'SAME R Results'!I114</f>
        <v>40430.305555555555</v>
      </c>
      <c r="K55" s="784">
        <f>'SAME R Results'!J114</f>
        <v>0</v>
      </c>
      <c r="L55" s="788"/>
      <c r="M55" s="788"/>
      <c r="N55" s="784">
        <f>'SAME R Results'!K114</f>
        <v>1</v>
      </c>
      <c r="O55" s="854">
        <f>'SAME R Results'!L114</f>
        <v>1.48</v>
      </c>
      <c r="P55" s="784">
        <f>'SAME R Results'!M114</f>
        <v>60</v>
      </c>
      <c r="Q55" s="784">
        <f>'SAME R Results'!N114</f>
        <v>11</v>
      </c>
      <c r="R55" s="784">
        <f>'SAME R Results'!O114</f>
        <v>8</v>
      </c>
      <c r="S55" s="784" t="str">
        <f>'SAME R Results'!P114</f>
        <v>n</v>
      </c>
      <c r="T55" s="784" t="str">
        <f>'SAME R Results'!Q114</f>
        <v>N</v>
      </c>
      <c r="U55" s="784">
        <f>'SAME R Results'!R114</f>
        <v>29.571428571428573</v>
      </c>
      <c r="V55" s="784" t="str">
        <f>'SAME R Results'!S114</f>
        <v>Y</v>
      </c>
      <c r="W55" s="784">
        <f>'SAME R Results'!T114</f>
        <v>90</v>
      </c>
      <c r="X55" s="784" t="str">
        <f>'SAME R Results'!U114</f>
        <v>n</v>
      </c>
      <c r="Y55" s="784" t="str">
        <f>'SAME R Results'!V114</f>
        <v>y</v>
      </c>
      <c r="Z55" s="784" t="str">
        <f>'SAME R Results'!W114</f>
        <v>y</v>
      </c>
      <c r="AA55" s="784" t="str">
        <f>'SAME R Results'!X114</f>
        <v>n</v>
      </c>
      <c r="AB55" s="784" t="str">
        <f>'SAME R Results'!Y114</f>
        <v>n</v>
      </c>
      <c r="AC55" s="789"/>
      <c r="AD55" s="784" t="str">
        <f>'SAME R Results'!Z114</f>
        <v>y</v>
      </c>
      <c r="AE55" s="784">
        <f>'SAME R Results'!AA114</f>
        <v>10</v>
      </c>
      <c r="AF55" s="784" t="str">
        <f>'SAME R Results'!AB114</f>
        <v>y</v>
      </c>
      <c r="AG55" s="817">
        <f>'SAME R Results'!AC114</f>
        <v>3.852706928546E-2</v>
      </c>
      <c r="AH55" s="819">
        <f>'SAME R Results'!AD114</f>
        <v>0</v>
      </c>
      <c r="AI55" s="784">
        <f>'SAME R Results'!AE114</f>
        <v>58</v>
      </c>
      <c r="AJ55" s="784">
        <f>'SAME R Results'!AF114</f>
        <v>480</v>
      </c>
      <c r="AK55" s="784">
        <f>'SAME R Results'!AG114</f>
        <v>0</v>
      </c>
      <c r="AL55" s="784" t="str">
        <f>'SAME R Results'!AH114</f>
        <v>n</v>
      </c>
      <c r="AM55" s="784" t="str">
        <f>'SAME R Results'!AI114</f>
        <v>y</v>
      </c>
      <c r="AN55" s="784" t="str">
        <f>'SAME R Results'!AJ114</f>
        <v>y</v>
      </c>
      <c r="AO55" s="784" t="str">
        <f>'SAME R Results'!AK114</f>
        <v>n</v>
      </c>
      <c r="AP55" s="784" t="str">
        <f>'SAME R Results'!AL114</f>
        <v>n</v>
      </c>
      <c r="AQ55" s="784" t="str">
        <f>'SAME R Results'!AM114</f>
        <v>y</v>
      </c>
      <c r="AR55" s="817">
        <f>'SAME R Results'!AN114</f>
        <v>3.852706928546E-2</v>
      </c>
      <c r="AS55" s="819">
        <f>'SAME R Results'!AO114</f>
        <v>0</v>
      </c>
      <c r="AT55" s="784">
        <f>'SAME R Results'!AP114</f>
        <v>0</v>
      </c>
      <c r="AU55" s="789"/>
      <c r="AV55" s="821">
        <f>'SAME R Results'!AQ114</f>
        <v>0</v>
      </c>
      <c r="AW55" s="821">
        <f>'SAME R Results'!AR114</f>
        <v>4.6021415000000001</v>
      </c>
      <c r="AX55" s="821">
        <f>'SAME R Results'!AS114</f>
        <v>0</v>
      </c>
      <c r="AY55" s="821">
        <f>'SAME R Results'!AT114</f>
        <v>0</v>
      </c>
      <c r="AZ55" s="824"/>
      <c r="BA55" s="824"/>
      <c r="BB55" s="821">
        <f>'SAME R Results'!AU114</f>
        <v>0.46356204999999989</v>
      </c>
      <c r="BC55" s="821">
        <f>'SAME R Results'!AV114</f>
        <v>7.0114144999999989E-2</v>
      </c>
      <c r="BD55" s="821">
        <f>'SAME R Results'!AW114</f>
        <v>5.1120915000000009</v>
      </c>
      <c r="BE55" s="821">
        <f>'SAME R Results'!AX114</f>
        <v>4.7208705000000002</v>
      </c>
      <c r="BF55" s="827">
        <f>'SAME R Results'!AY114</f>
        <v>13540</v>
      </c>
      <c r="BG55" s="784">
        <f>'SAME R Results'!AZ114</f>
        <v>0.56076055000000002</v>
      </c>
      <c r="BH55" s="784">
        <f>'SAME R Results'!BA114</f>
        <v>0.12005624500000001</v>
      </c>
      <c r="BI55" s="789"/>
      <c r="BJ55" s="784">
        <f>'SAME R Results'!BB114</f>
        <v>33.148649999999996</v>
      </c>
      <c r="BK55" s="784">
        <f>'SAME R Results'!BC114</f>
        <v>0.39122100000000071</v>
      </c>
      <c r="BL55" s="784">
        <f>'SAME R Results'!BD114</f>
        <v>495068.20928105974</v>
      </c>
      <c r="BM55" s="784">
        <f>'SAME R Results'!BE114</f>
        <v>66.67123351132058</v>
      </c>
      <c r="BN55" s="784">
        <f>'SAME R Results'!BF114</f>
        <v>0.39344790499999993</v>
      </c>
      <c r="BO55" s="784">
        <f>'SAME R Results'!BG114</f>
        <v>0.11017607625</v>
      </c>
      <c r="BP55" s="789"/>
      <c r="BQ55" s="784">
        <f>'SAME R Results'!BH114</f>
        <v>14.916892499999999</v>
      </c>
      <c r="BR55" s="817">
        <f>'SAME R Results'!BI114</f>
        <v>0.1346708034598724</v>
      </c>
      <c r="BS55" s="817">
        <f>'SAME R Results'!BJ114</f>
        <v>0.34348579768208154</v>
      </c>
      <c r="BT55" s="817">
        <f>'SAME R Results'!BL114</f>
        <v>3.5710829282686487</v>
      </c>
      <c r="BU55" s="817">
        <f>'SAME R Results'!BM114</f>
        <v>2.6317062440357741</v>
      </c>
      <c r="BV55" s="817">
        <f>'SAME R Results'!BN114</f>
        <v>8.432489020675428E-2</v>
      </c>
      <c r="BW55" s="784">
        <f>'SAME R Results'!BO114</f>
        <v>495068.20928105974</v>
      </c>
      <c r="BX55" s="784">
        <f>'SAME R Results'!BP114</f>
        <v>486985.06135998154</v>
      </c>
      <c r="BY55" s="784">
        <f>'SAME R Results'!BQ114</f>
        <v>461245.5068495571</v>
      </c>
      <c r="BZ55" s="784">
        <f>'SAME R Results'!BR114</f>
        <v>66.67123351132058</v>
      </c>
      <c r="CA55" s="784">
        <f>'SAME R Results'!BS114</f>
        <v>8.6837654266181452E-2</v>
      </c>
      <c r="CB55" s="784">
        <f>'SAME R Results'!BT114</f>
        <v>0.45</v>
      </c>
      <c r="CC55" s="784">
        <f>'SAME R Results'!BV114</f>
        <v>1</v>
      </c>
      <c r="CD55" s="880">
        <f>'SAME R Results'!BW114</f>
        <v>1.42</v>
      </c>
      <c r="CE55" s="1086">
        <f>'SAME R Results'!BZ114</f>
        <v>579.39177547442239</v>
      </c>
      <c r="CF55" s="1777">
        <f>'SAME R Results'!CA114</f>
        <v>1.3933333333333575</v>
      </c>
      <c r="CG55" s="1777" t="str">
        <f>'SAME R Results'!CB114</f>
        <v xml:space="preserve"> 61K</v>
      </c>
      <c r="CH55" s="1777">
        <f>'SAME R Results'!CC114</f>
        <v>252</v>
      </c>
      <c r="CI55" s="1777">
        <f>'SAME R Results'!CD114</f>
        <v>6.4235422248802715E-2</v>
      </c>
      <c r="CJ55" s="1777"/>
      <c r="CK55" s="1777"/>
      <c r="CL55" s="2015">
        <f>'SAME R Results'!CI114</f>
        <v>114</v>
      </c>
      <c r="CM55" s="2015" t="str">
        <f>'SAME R Results'!CJ114</f>
        <v>Kapton</v>
      </c>
      <c r="CN55" s="2016">
        <f>'SAME R Results'!CK114</f>
        <v>0.1346708034598724</v>
      </c>
      <c r="CO55" s="2016">
        <f>'SAME R Results'!CL114</f>
        <v>2.6375996542175251E-2</v>
      </c>
      <c r="CP55" s="2016">
        <f>'SAME R Results'!CM114</f>
        <v>4.1310703596435322E-2</v>
      </c>
      <c r="CQ55" s="2071">
        <f t="shared" si="0"/>
        <v>66376.855538921358</v>
      </c>
      <c r="CR55" s="2074">
        <f t="shared" ref="CR55:CR86" si="7">BQ55*$O$159/BL55</f>
        <v>15.065492209308267</v>
      </c>
      <c r="CS55" s="2082">
        <f t="shared" ref="CS55:CS86" si="8">BQ55/CB55</f>
        <v>33.148649999999996</v>
      </c>
      <c r="CT55" s="2074">
        <f t="shared" si="3"/>
        <v>29869.584992514614</v>
      </c>
      <c r="CU55" s="2074">
        <f t="shared" si="4"/>
        <v>33.478871576240586</v>
      </c>
      <c r="CV55" s="2074"/>
      <c r="CW55" s="2085">
        <v>33</v>
      </c>
      <c r="CX55" s="2074">
        <f t="shared" si="5"/>
        <v>132.74451332851137</v>
      </c>
      <c r="CY55" s="2093">
        <f t="shared" si="6"/>
        <v>8.8882730283515801E-3</v>
      </c>
    </row>
    <row r="56" spans="1:104" ht="16.5" customHeight="1" x14ac:dyDescent="0.2">
      <c r="A56" s="780">
        <v>2</v>
      </c>
      <c r="B56" s="784" t="str">
        <f>'SAME R Results'!A115</f>
        <v>10 (4)</v>
      </c>
      <c r="C56" s="831" t="str">
        <f>'SAME R Results'!B115</f>
        <v>Kapton</v>
      </c>
      <c r="D56" s="784" t="str">
        <f>'SAME R Results'!C115</f>
        <v>K14</v>
      </c>
      <c r="E56" s="784" t="str">
        <f>'SAME R Results'!D115</f>
        <v>61KA</v>
      </c>
      <c r="F56" s="784">
        <f>'SAME R Results'!E115</f>
        <v>0</v>
      </c>
      <c r="G56" s="784" t="str">
        <f>'SAME R Results'!F115</f>
        <v>108a</v>
      </c>
      <c r="H56" s="785" t="str">
        <f>'SAME R Results'!G115</f>
        <v>aged</v>
      </c>
      <c r="I56" s="784">
        <f>'SAME R Results'!H115</f>
        <v>252</v>
      </c>
      <c r="J56" s="786">
        <f>'SAME R Results'!I115</f>
        <v>40430.305555555555</v>
      </c>
      <c r="K56" s="784">
        <f>'SAME R Results'!J115</f>
        <v>0</v>
      </c>
      <c r="L56" s="788"/>
      <c r="M56" s="788"/>
      <c r="N56" s="784">
        <f>'SAME R Results'!K115</f>
        <v>1</v>
      </c>
      <c r="O56" s="854">
        <f>'SAME R Results'!L115</f>
        <v>1.48</v>
      </c>
      <c r="P56" s="784">
        <f>'SAME R Results'!M115</f>
        <v>0</v>
      </c>
      <c r="Q56" s="784">
        <f>'SAME R Results'!N115</f>
        <v>0</v>
      </c>
      <c r="R56" s="784">
        <f>'SAME R Results'!O115</f>
        <v>0</v>
      </c>
      <c r="S56" s="784">
        <f>'SAME R Results'!P115</f>
        <v>0</v>
      </c>
      <c r="T56" s="784">
        <f>'SAME R Results'!Q115</f>
        <v>0</v>
      </c>
      <c r="U56" s="784">
        <f>'SAME R Results'!R115</f>
        <v>559.71428571428567</v>
      </c>
      <c r="V56" s="784">
        <f>'SAME R Results'!S115</f>
        <v>0</v>
      </c>
      <c r="W56" s="784">
        <f>'SAME R Results'!T115</f>
        <v>0</v>
      </c>
      <c r="X56" s="784" t="str">
        <f>'SAME R Results'!U115</f>
        <v>n</v>
      </c>
      <c r="Y56" s="784" t="str">
        <f>'SAME R Results'!V115</f>
        <v>y</v>
      </c>
      <c r="Z56" s="784" t="str">
        <f>'SAME R Results'!W115</f>
        <v>y</v>
      </c>
      <c r="AA56" s="784" t="str">
        <f>'SAME R Results'!X115</f>
        <v>n</v>
      </c>
      <c r="AB56" s="784" t="str">
        <f>'SAME R Results'!Y115</f>
        <v>n</v>
      </c>
      <c r="AC56" s="789"/>
      <c r="AD56" s="784" t="str">
        <f>'SAME R Results'!Z115</f>
        <v>y</v>
      </c>
      <c r="AE56" s="784">
        <f>'SAME R Results'!AA115</f>
        <v>10</v>
      </c>
      <c r="AF56" s="784" t="str">
        <f>'SAME R Results'!AB115</f>
        <v>y</v>
      </c>
      <c r="AG56" s="817">
        <f>'SAME R Results'!AC115</f>
        <v>3.852706928546E-2</v>
      </c>
      <c r="AH56" s="819">
        <f>'SAME R Results'!AD115</f>
        <v>0</v>
      </c>
      <c r="AI56" s="784">
        <f>'SAME R Results'!AE115</f>
        <v>0</v>
      </c>
      <c r="AJ56" s="784">
        <f>'SAME R Results'!AF115</f>
        <v>0</v>
      </c>
      <c r="AK56" s="784">
        <f>'SAME R Results'!AG115</f>
        <v>0</v>
      </c>
      <c r="AL56" s="784">
        <f>'SAME R Results'!AH115</f>
        <v>0</v>
      </c>
      <c r="AM56" s="784">
        <f>'SAME R Results'!AI115</f>
        <v>0</v>
      </c>
      <c r="AN56" s="784">
        <f>'SAME R Results'!AJ115</f>
        <v>0</v>
      </c>
      <c r="AO56" s="784">
        <f>'SAME R Results'!AK115</f>
        <v>0</v>
      </c>
      <c r="AP56" s="784">
        <f>'SAME R Results'!AL115</f>
        <v>0</v>
      </c>
      <c r="AQ56" s="784">
        <f>'SAME R Results'!AM115</f>
        <v>0</v>
      </c>
      <c r="AR56" s="817">
        <f>'SAME R Results'!AN115</f>
        <v>0</v>
      </c>
      <c r="AS56" s="819">
        <f>'SAME R Results'!AO115</f>
        <v>0</v>
      </c>
      <c r="AT56" s="784">
        <f>'SAME R Results'!AP115</f>
        <v>90</v>
      </c>
      <c r="AU56" s="789"/>
      <c r="AV56" s="821">
        <f>'SAME R Results'!AQ115</f>
        <v>0</v>
      </c>
      <c r="AW56" s="821">
        <f>'SAME R Results'!AR115</f>
        <v>4.4236300000000002</v>
      </c>
      <c r="AX56" s="821">
        <f>'SAME R Results'!AS115</f>
        <v>0</v>
      </c>
      <c r="AY56" s="821">
        <f>'SAME R Results'!AT115</f>
        <v>0</v>
      </c>
      <c r="AZ56" s="824"/>
      <c r="BA56" s="824"/>
      <c r="BB56" s="821">
        <f>'SAME R Results'!AU115</f>
        <v>0.45486455000000003</v>
      </c>
      <c r="BC56" s="821">
        <f>'SAME R Results'!AV115</f>
        <v>3.2669070000000001E-2</v>
      </c>
      <c r="BD56" s="821">
        <f>'SAME R Results'!AW115</f>
        <v>5.0758205000000007</v>
      </c>
      <c r="BE56" s="821">
        <f>'SAME R Results'!AX115</f>
        <v>4.6911620000000003</v>
      </c>
      <c r="BF56" s="827">
        <f>'SAME R Results'!AY115</f>
        <v>12375</v>
      </c>
      <c r="BG56" s="784">
        <f>'SAME R Results'!AZ115</f>
        <v>0.56849660000000002</v>
      </c>
      <c r="BH56" s="784">
        <f>'SAME R Results'!BA115</f>
        <v>7.8445445000000003E-2</v>
      </c>
      <c r="BI56" s="789"/>
      <c r="BJ56" s="784">
        <f>'SAME R Results'!BB115</f>
        <v>32.295349999999999</v>
      </c>
      <c r="BK56" s="784">
        <f>'SAME R Results'!BC115</f>
        <v>0.38465850000000046</v>
      </c>
      <c r="BL56" s="784">
        <f>'SAME R Results'!BD115</f>
        <v>451723.46541728929</v>
      </c>
      <c r="BM56" s="784">
        <f>'SAME R Results'!BE115</f>
        <v>65.498293038665565</v>
      </c>
      <c r="BN56" s="784">
        <f>'SAME R Results'!BF115</f>
        <v>0.42219548000000001</v>
      </c>
      <c r="BO56" s="784">
        <f>'SAME R Results'!BG115</f>
        <v>0.12251278875</v>
      </c>
      <c r="BP56" s="789"/>
      <c r="BQ56" s="784">
        <f>'SAME R Results'!BH115</f>
        <v>14.5329075</v>
      </c>
      <c r="BR56" s="817">
        <f>'SAME R Results'!BI115</f>
        <v>0.14499643709710786</v>
      </c>
      <c r="BS56" s="817">
        <f>'SAME R Results'!BJ115</f>
        <v>0.35107316171962338</v>
      </c>
      <c r="BT56" s="817">
        <f>'SAME R Results'!BL115</f>
        <v>3.4461339449347896</v>
      </c>
      <c r="BU56" s="817">
        <f>'SAME R Results'!BM115</f>
        <v>2.5609148057473199</v>
      </c>
      <c r="BV56" s="817">
        <f>'SAME R Results'!BN115</f>
        <v>9.3183105678405501E-2</v>
      </c>
      <c r="BW56" s="784">
        <f>'SAME R Results'!BO115</f>
        <v>451723.46541728929</v>
      </c>
      <c r="BX56" s="784">
        <f>'SAME R Results'!BP115</f>
        <v>444335.80252782535</v>
      </c>
      <c r="BY56" s="784">
        <f>'SAME R Results'!BQ115</f>
        <v>421185.1154513855</v>
      </c>
      <c r="BZ56" s="784">
        <f>'SAME R Results'!BR115</f>
        <v>65.498293038665565</v>
      </c>
      <c r="CA56" s="784">
        <f>'SAME R Results'!BS115</f>
        <v>8.5381004172955785E-2</v>
      </c>
      <c r="CB56" s="784">
        <f>'SAME R Results'!BT115</f>
        <v>0.45</v>
      </c>
      <c r="CC56" s="784">
        <f>'SAME R Results'!BV115</f>
        <v>1</v>
      </c>
      <c r="CD56" s="880">
        <f>'SAME R Results'!BW115</f>
        <v>1.42</v>
      </c>
      <c r="CE56" s="1086">
        <f>'SAME R Results'!BZ115</f>
        <v>579.39177547442239</v>
      </c>
      <c r="CF56" s="1777">
        <f>'SAME R Results'!CA115</f>
        <v>1.3933333333333575</v>
      </c>
      <c r="CG56" s="1777">
        <f>'SAME R Results'!CB115</f>
        <v>0</v>
      </c>
      <c r="CH56" s="1777">
        <f>'SAME R Results'!CC115</f>
        <v>0</v>
      </c>
      <c r="CI56" s="1777">
        <f>'SAME R Results'!CD115</f>
        <v>6.2581898325357765E-2</v>
      </c>
      <c r="CJ56" s="1777"/>
      <c r="CK56" s="1777"/>
      <c r="CL56" s="2015">
        <f>'SAME R Results'!CI115</f>
        <v>115</v>
      </c>
      <c r="CM56" s="2015" t="str">
        <f>'SAME R Results'!CJ115</f>
        <v>Kapton</v>
      </c>
      <c r="CN56" s="2016">
        <f>'SAME R Results'!CK115</f>
        <v>0.14499643709710786</v>
      </c>
      <c r="CO56" s="2016">
        <f>'SAME R Results'!CL115</f>
        <v>2.9050998914016347E-2</v>
      </c>
      <c r="CP56" s="2016">
        <f>'SAME R Results'!CM115</f>
        <v>3.8200174530760529E-2</v>
      </c>
      <c r="CQ56" s="2071">
        <f t="shared" si="0"/>
        <v>62165.601125210393</v>
      </c>
      <c r="CR56" s="2074">
        <f t="shared" si="7"/>
        <v>16.086066601139386</v>
      </c>
      <c r="CS56" s="2082">
        <f t="shared" si="8"/>
        <v>32.295349999999999</v>
      </c>
      <c r="CT56" s="2074">
        <f t="shared" si="3"/>
        <v>27974.520506344677</v>
      </c>
      <c r="CU56" s="2074">
        <f t="shared" si="4"/>
        <v>35.746814669198635</v>
      </c>
      <c r="CV56" s="2074"/>
      <c r="CW56" s="2085">
        <v>34</v>
      </c>
      <c r="CX56" s="2074">
        <f t="shared" si="5"/>
        <v>133.85479149635867</v>
      </c>
      <c r="CY56" s="2093">
        <f t="shared" si="6"/>
        <v>9.5697648484091187E-3</v>
      </c>
    </row>
    <row r="57" spans="1:104" ht="16.5" customHeight="1" x14ac:dyDescent="0.2">
      <c r="A57" s="780">
        <v>2</v>
      </c>
      <c r="B57" s="784" t="str">
        <f>'SAME R Results'!A120</f>
        <v>11(4)</v>
      </c>
      <c r="C57" s="831" t="str">
        <f>'SAME R Results'!B120</f>
        <v>Kapton</v>
      </c>
      <c r="D57" s="784" t="str">
        <f>'SAME R Results'!C120</f>
        <v>K15</v>
      </c>
      <c r="E57" s="784" t="str">
        <f>'SAME R Results'!D120</f>
        <v>65 K</v>
      </c>
      <c r="F57" s="784">
        <f>'SAME R Results'!E120</f>
        <v>0</v>
      </c>
      <c r="G57" s="784">
        <f>'SAME R Results'!F120</f>
        <v>112</v>
      </c>
      <c r="H57" s="785" t="str">
        <f>'SAME R Results'!G120</f>
        <v>low flow run w STS</v>
      </c>
      <c r="I57" s="784">
        <f>'SAME R Results'!H120</f>
        <v>253</v>
      </c>
      <c r="J57" s="786">
        <f>'SAME R Results'!I120</f>
        <v>40430.305555555555</v>
      </c>
      <c r="K57" s="784">
        <f>'SAME R Results'!J120</f>
        <v>0</v>
      </c>
      <c r="L57" s="788"/>
      <c r="M57" s="788"/>
      <c r="N57" s="784">
        <f>'SAME R Results'!K120</f>
        <v>2</v>
      </c>
      <c r="O57" s="854">
        <f>'SAME R Results'!L120</f>
        <v>1.48</v>
      </c>
      <c r="P57" s="784">
        <f>'SAME R Results'!M120</f>
        <v>60</v>
      </c>
      <c r="Q57" s="784">
        <f>'SAME R Results'!N120</f>
        <v>11</v>
      </c>
      <c r="R57" s="784">
        <f>'SAME R Results'!O120</f>
        <v>8</v>
      </c>
      <c r="S57" s="784" t="str">
        <f>'SAME R Results'!P120</f>
        <v>n</v>
      </c>
      <c r="T57" s="784" t="str">
        <f>'SAME R Results'!Q120</f>
        <v>n</v>
      </c>
      <c r="U57" s="784">
        <f>'SAME R Results'!R120</f>
        <v>22.285714285714285</v>
      </c>
      <c r="V57" s="784" t="str">
        <f>'SAME R Results'!S120</f>
        <v>n</v>
      </c>
      <c r="W57" s="784">
        <f>'SAME R Results'!T120</f>
        <v>0</v>
      </c>
      <c r="X57" s="784" t="str">
        <f>'SAME R Results'!U120</f>
        <v>y</v>
      </c>
      <c r="Y57" s="784" t="str">
        <f>'SAME R Results'!V120</f>
        <v>n</v>
      </c>
      <c r="Z57" s="784" t="str">
        <f>'SAME R Results'!W120</f>
        <v>y</v>
      </c>
      <c r="AA57" s="784" t="str">
        <f>'SAME R Results'!X120</f>
        <v>n</v>
      </c>
      <c r="AB57" s="784" t="str">
        <f>'SAME R Results'!Y120</f>
        <v>n</v>
      </c>
      <c r="AC57" s="789"/>
      <c r="AD57" s="784" t="str">
        <f>'SAME R Results'!Z120</f>
        <v>y</v>
      </c>
      <c r="AE57" s="784">
        <f>'SAME R Results'!AA120</f>
        <v>10</v>
      </c>
      <c r="AF57" s="784" t="str">
        <f>'SAME R Results'!AB120</f>
        <v>y</v>
      </c>
      <c r="AG57" s="817">
        <f>'SAME R Results'!AC120</f>
        <v>3.852706928546E-2</v>
      </c>
      <c r="AH57" s="819">
        <f>'SAME R Results'!AD120</f>
        <v>0</v>
      </c>
      <c r="AI57" s="784">
        <f>'SAME R Results'!AE120</f>
        <v>0</v>
      </c>
      <c r="AJ57" s="784">
        <f>'SAME R Results'!AF120</f>
        <v>0</v>
      </c>
      <c r="AK57" s="784">
        <f>'SAME R Results'!AG120</f>
        <v>0</v>
      </c>
      <c r="AL57" s="784">
        <f>'SAME R Results'!AH120</f>
        <v>0</v>
      </c>
      <c r="AM57" s="784">
        <f>'SAME R Results'!AI120</f>
        <v>0</v>
      </c>
      <c r="AN57" s="784">
        <f>'SAME R Results'!AJ120</f>
        <v>0</v>
      </c>
      <c r="AO57" s="784">
        <f>'SAME R Results'!AK120</f>
        <v>0</v>
      </c>
      <c r="AP57" s="784">
        <f>'SAME R Results'!AL120</f>
        <v>0</v>
      </c>
      <c r="AQ57" s="784">
        <f>'SAME R Results'!AM120</f>
        <v>0</v>
      </c>
      <c r="AR57" s="817">
        <f>'SAME R Results'!AN120</f>
        <v>0</v>
      </c>
      <c r="AS57" s="819">
        <f>'SAME R Results'!AO120</f>
        <v>0</v>
      </c>
      <c r="AT57" s="784">
        <f>'SAME R Results'!AP120</f>
        <v>0</v>
      </c>
      <c r="AU57" s="789"/>
      <c r="AV57" s="821">
        <f>'SAME R Results'!AQ120</f>
        <v>0</v>
      </c>
      <c r="AW57" s="821">
        <f>'SAME R Results'!AR120</f>
        <v>5.4159850000000009</v>
      </c>
      <c r="AX57" s="821">
        <f>'SAME R Results'!AS120</f>
        <v>4.5750275</v>
      </c>
      <c r="AY57" s="821">
        <f>'SAME R Results'!AT120</f>
        <v>5.1413255000000007</v>
      </c>
      <c r="AZ57" s="824"/>
      <c r="BA57" s="824"/>
      <c r="BB57" s="821">
        <f>'SAME R Results'!AU120</f>
        <v>0</v>
      </c>
      <c r="BC57" s="821">
        <f>'SAME R Results'!AV120</f>
        <v>0</v>
      </c>
      <c r="BD57" s="821">
        <f>'SAME R Results'!AW120</f>
        <v>6.2289425000000005</v>
      </c>
      <c r="BE57" s="821">
        <f>'SAME R Results'!AX120</f>
        <v>4.7178950000000004</v>
      </c>
      <c r="BF57" s="827">
        <f>'SAME R Results'!AY120</f>
        <v>42430</v>
      </c>
      <c r="BG57" s="784">
        <f>'SAME R Results'!AZ120</f>
        <v>0</v>
      </c>
      <c r="BH57" s="784">
        <f>'SAME R Results'!BA120</f>
        <v>0</v>
      </c>
      <c r="BI57" s="789"/>
      <c r="BJ57" s="784">
        <f>'SAME R Results'!BB120</f>
        <v>62.8611</v>
      </c>
      <c r="BK57" s="784">
        <f>'SAME R Results'!BC120</f>
        <v>1.5110475000000001</v>
      </c>
      <c r="BL57" s="784">
        <f>'SAME R Results'!BD120</f>
        <v>1615017.6733915848</v>
      </c>
      <c r="BM57" s="784">
        <f>'SAME R Results'!BE120</f>
        <v>307.8509299586508</v>
      </c>
      <c r="BN57" s="784">
        <f>'SAME R Results'!BF120</f>
        <v>0</v>
      </c>
      <c r="BO57" s="784">
        <f>'SAME R Results'!BG120</f>
        <v>0</v>
      </c>
      <c r="BP57" s="789"/>
      <c r="BQ57" s="784">
        <f>'SAME R Results'!BH120</f>
        <v>28.287495</v>
      </c>
      <c r="BR57" s="817">
        <f>'SAME R Results'!BI120</f>
        <v>0.19061768489019365</v>
      </c>
      <c r="BS57" s="817">
        <f>'SAME R Results'!BJ120</f>
        <v>0.28666637066468903</v>
      </c>
      <c r="BT57" s="817">
        <f>'SAME R Results'!BL120</f>
        <v>0</v>
      </c>
      <c r="BU57" s="817">
        <f>'SAME R Results'!BM120</f>
        <v>1.8941825311333986</v>
      </c>
      <c r="BV57" s="817">
        <f>'SAME R Results'!BN120</f>
        <v>0.15543771805529163</v>
      </c>
      <c r="BW57" s="784">
        <f>'SAME R Results'!BO120</f>
        <v>1615017.6733915848</v>
      </c>
      <c r="BX57" s="784">
        <f>'SAME R Results'!BP120</f>
        <v>1589687.6906521944</v>
      </c>
      <c r="BY57" s="784">
        <f>'SAME R Results'!BQ120</f>
        <v>1477211.5542533272</v>
      </c>
      <c r="BZ57" s="784">
        <f>'SAME R Results'!BR120</f>
        <v>307.8509299586508</v>
      </c>
      <c r="CA57" s="784">
        <f>'SAME R Results'!BS120</f>
        <v>0.33540075912279144</v>
      </c>
      <c r="CB57" s="784">
        <f>'SAME R Results'!BT120</f>
        <v>0.45</v>
      </c>
      <c r="CC57" s="784">
        <f>'SAME R Results'!BV120</f>
        <v>1</v>
      </c>
      <c r="CD57" s="880">
        <f>'SAME R Results'!BW120</f>
        <v>1.42</v>
      </c>
      <c r="CE57" s="1086">
        <f>'SAME R Results'!BZ120</f>
        <v>583.20436719326278</v>
      </c>
      <c r="CF57" s="1777">
        <f>'SAME R Results'!CA120</f>
        <v>2.4199999999999777</v>
      </c>
      <c r="CG57" s="1777" t="str">
        <f>'SAME R Results'!CB120</f>
        <v xml:space="preserve"> 65K</v>
      </c>
      <c r="CH57" s="1777">
        <f>'SAME R Results'!CC120</f>
        <v>253</v>
      </c>
      <c r="CI57" s="1777">
        <f>'SAME R Results'!CD120</f>
        <v>7.0134285123967591E-2</v>
      </c>
      <c r="CJ57" s="1777"/>
      <c r="CK57" s="1777"/>
      <c r="CL57" s="2015"/>
      <c r="CM57" s="2015"/>
      <c r="CN57" s="2015"/>
      <c r="CO57" s="2015"/>
      <c r="CP57" s="2015"/>
      <c r="CQ57" s="2071">
        <f t="shared" si="0"/>
        <v>114185.98029918059</v>
      </c>
      <c r="CR57" s="2074">
        <f t="shared" si="7"/>
        <v>8.7576425527887345</v>
      </c>
      <c r="CS57" s="2082">
        <f t="shared" si="8"/>
        <v>62.8611</v>
      </c>
      <c r="CT57" s="2074">
        <f t="shared" si="3"/>
        <v>51383.69113463127</v>
      </c>
      <c r="CU57" s="2074">
        <f t="shared" si="4"/>
        <v>19.461427895086075</v>
      </c>
      <c r="CV57" s="2074"/>
      <c r="CW57" s="2085">
        <v>35</v>
      </c>
      <c r="CX57" s="2074">
        <f t="shared" si="5"/>
        <v>323.22312809147394</v>
      </c>
      <c r="CY57" s="2093">
        <f t="shared" si="6"/>
        <v>1.2580767202752781E-2</v>
      </c>
    </row>
    <row r="58" spans="1:104" ht="16.5" customHeight="1" x14ac:dyDescent="0.2">
      <c r="A58" s="780">
        <v>2</v>
      </c>
      <c r="B58" s="784" t="str">
        <f>'SAME R Results'!A122</f>
        <v>11(4)</v>
      </c>
      <c r="C58" s="831" t="str">
        <f>'SAME R Results'!B122</f>
        <v>Kapton</v>
      </c>
      <c r="D58" s="784" t="str">
        <f>'SAME R Results'!C122</f>
        <v>K16</v>
      </c>
      <c r="E58" s="784" t="str">
        <f>'SAME R Results'!D122</f>
        <v>67 K</v>
      </c>
      <c r="F58" s="784">
        <f>'SAME R Results'!E122</f>
        <v>0</v>
      </c>
      <c r="G58" s="784">
        <f>'SAME R Results'!F122</f>
        <v>114</v>
      </c>
      <c r="H58" s="785" t="str">
        <f>'SAME R Results'!G122</f>
        <v>low flow run w STS no Ptrak</v>
      </c>
      <c r="I58" s="784">
        <f>'SAME R Results'!H122</f>
        <v>253</v>
      </c>
      <c r="J58" s="786">
        <f>'SAME R Results'!I122</f>
        <v>40430.305555555555</v>
      </c>
      <c r="K58" s="784">
        <f>'SAME R Results'!J122</f>
        <v>0</v>
      </c>
      <c r="L58" s="788"/>
      <c r="M58" s="788"/>
      <c r="N58" s="784">
        <f>'SAME R Results'!K122</f>
        <v>2</v>
      </c>
      <c r="O58" s="2083">
        <f>'SAME R Results'!L122</f>
        <v>1.43</v>
      </c>
      <c r="P58" s="784">
        <f>'SAME R Results'!M122</f>
        <v>60</v>
      </c>
      <c r="Q58" s="784">
        <f>'SAME R Results'!N122</f>
        <v>11</v>
      </c>
      <c r="R58" s="784">
        <f>'SAME R Results'!O122</f>
        <v>8</v>
      </c>
      <c r="S58" s="784" t="str">
        <f>'SAME R Results'!P122</f>
        <v>n</v>
      </c>
      <c r="T58" s="784" t="str">
        <f>'SAME R Results'!Q122</f>
        <v>n</v>
      </c>
      <c r="U58" s="784">
        <f>'SAME R Results'!R122</f>
        <v>28.285714285714285</v>
      </c>
      <c r="V58" s="784" t="str">
        <f>'SAME R Results'!S122</f>
        <v>n</v>
      </c>
      <c r="W58" s="784">
        <f>'SAME R Results'!T122</f>
        <v>0</v>
      </c>
      <c r="X58" s="784" t="str">
        <f>'SAME R Results'!U122</f>
        <v>y</v>
      </c>
      <c r="Y58" s="784" t="str">
        <f>'SAME R Results'!V122</f>
        <v>n</v>
      </c>
      <c r="Z58" s="784" t="str">
        <f>'SAME R Results'!W122</f>
        <v>y</v>
      </c>
      <c r="AA58" s="784" t="str">
        <f>'SAME R Results'!X122</f>
        <v>n</v>
      </c>
      <c r="AB58" s="784" t="str">
        <f>'SAME R Results'!Y122</f>
        <v>n</v>
      </c>
      <c r="AC58" s="789"/>
      <c r="AD58" s="784" t="str">
        <f>'SAME R Results'!Z122</f>
        <v>y</v>
      </c>
      <c r="AE58" s="784">
        <f>'SAME R Results'!AA122</f>
        <v>10</v>
      </c>
      <c r="AF58" s="784" t="str">
        <f>'SAME R Results'!AB122</f>
        <v>y</v>
      </c>
      <c r="AG58" s="817">
        <f>'SAME R Results'!AC122</f>
        <v>3.852706928546E-2</v>
      </c>
      <c r="AH58" s="819">
        <f>'SAME R Results'!AD122</f>
        <v>0</v>
      </c>
      <c r="AI58" s="784">
        <f>'SAME R Results'!AE122</f>
        <v>0</v>
      </c>
      <c r="AJ58" s="784">
        <f>'SAME R Results'!AF122</f>
        <v>0</v>
      </c>
      <c r="AK58" s="784">
        <f>'SAME R Results'!AG122</f>
        <v>0</v>
      </c>
      <c r="AL58" s="784">
        <f>'SAME R Results'!AH122</f>
        <v>0</v>
      </c>
      <c r="AM58" s="784">
        <f>'SAME R Results'!AI122</f>
        <v>0</v>
      </c>
      <c r="AN58" s="784">
        <f>'SAME R Results'!AJ122</f>
        <v>0</v>
      </c>
      <c r="AO58" s="784">
        <f>'SAME R Results'!AK122</f>
        <v>0</v>
      </c>
      <c r="AP58" s="784">
        <f>'SAME R Results'!AL122</f>
        <v>0</v>
      </c>
      <c r="AQ58" s="784">
        <f>'SAME R Results'!AM122</f>
        <v>0</v>
      </c>
      <c r="AR58" s="817">
        <f>'SAME R Results'!AN122</f>
        <v>0</v>
      </c>
      <c r="AS58" s="819">
        <f>'SAME R Results'!AO122</f>
        <v>0</v>
      </c>
      <c r="AT58" s="784">
        <f>'SAME R Results'!AP122</f>
        <v>0</v>
      </c>
      <c r="AU58" s="789"/>
      <c r="AV58" s="821">
        <f>'SAME R Results'!AQ122</f>
        <v>0</v>
      </c>
      <c r="AW58" s="821">
        <f>'SAME R Results'!AR122</f>
        <v>0.76524354999999988</v>
      </c>
      <c r="AX58" s="821">
        <f>'SAME R Results'!AS122</f>
        <v>4.9595634999999998</v>
      </c>
      <c r="AY58" s="821">
        <f>'SAME R Results'!AT122</f>
        <v>5.1737520000000021</v>
      </c>
      <c r="AZ58" s="824"/>
      <c r="BA58" s="824"/>
      <c r="BB58" s="821">
        <f>'SAME R Results'!AU122</f>
        <v>0</v>
      </c>
      <c r="BC58" s="821">
        <f>'SAME R Results'!AV122</f>
        <v>0</v>
      </c>
      <c r="BD58" s="821">
        <f>'SAME R Results'!AW122</f>
        <v>5.1720425000000008</v>
      </c>
      <c r="BE58" s="821">
        <f>'SAME R Results'!AX122</f>
        <v>4.7013859999999994</v>
      </c>
      <c r="BF58" s="827" t="str">
        <f>'SAME R Results'!AY122</f>
        <v>n/a</v>
      </c>
      <c r="BG58" s="784">
        <f>'SAME R Results'!AZ122</f>
        <v>0</v>
      </c>
      <c r="BH58" s="784">
        <f>'SAME R Results'!BA122</f>
        <v>0</v>
      </c>
      <c r="BI58" s="789"/>
      <c r="BJ58" s="784">
        <f>'SAME R Results'!BB122</f>
        <v>5.2118999999999991</v>
      </c>
      <c r="BK58" s="784">
        <f>'SAME R Results'!BC122</f>
        <v>0.47065650000000137</v>
      </c>
      <c r="BL58" s="784" t="e">
        <f>'SAME R Results'!BD122</f>
        <v>#VALUE!</v>
      </c>
      <c r="BM58" s="784">
        <f>'SAME R Results'!BE122</f>
        <v>81.033945832324562</v>
      </c>
      <c r="BN58" s="784">
        <f>'SAME R Results'!BF122</f>
        <v>0</v>
      </c>
      <c r="BO58" s="784">
        <f>'SAME R Results'!BG122</f>
        <v>0</v>
      </c>
      <c r="BP58" s="789"/>
      <c r="BQ58" s="784">
        <f>'SAME R Results'!BH122</f>
        <v>2.3453549999999996</v>
      </c>
      <c r="BR58" s="817">
        <f>'SAME R Results'!BI122</f>
        <v>0</v>
      </c>
      <c r="BS58" s="817">
        <f>'SAME R Results'!BJ122</f>
        <v>0</v>
      </c>
      <c r="BT58" s="817">
        <f>'SAME R Results'!BL122</f>
        <v>0</v>
      </c>
      <c r="BU58" s="817">
        <f>'SAME R Results'!BM122</f>
        <v>0</v>
      </c>
      <c r="BV58" s="817">
        <f>'SAME R Results'!BN122</f>
        <v>0</v>
      </c>
      <c r="BW58" s="784" t="e">
        <f>'SAME R Results'!BO122</f>
        <v>#VALUE!</v>
      </c>
      <c r="BX58" s="784" t="e">
        <f>'SAME R Results'!BP122</f>
        <v>#VALUE!</v>
      </c>
      <c r="BY58" s="784" t="e">
        <f>'SAME R Results'!BQ122</f>
        <v>#VALUE!</v>
      </c>
      <c r="BZ58" s="784">
        <f>'SAME R Results'!BR122</f>
        <v>81.033945832324562</v>
      </c>
      <c r="CA58" s="784">
        <f>'SAME R Results'!BS122</f>
        <v>0.1044696128917698</v>
      </c>
      <c r="CB58" s="784">
        <f>'SAME R Results'!BT122</f>
        <v>0.45</v>
      </c>
      <c r="CC58" s="784">
        <f>'SAME R Results'!BV122</f>
        <v>1</v>
      </c>
      <c r="CD58" s="880">
        <f>'SAME R Results'!BW122</f>
        <v>1.42</v>
      </c>
      <c r="CE58" s="1086">
        <f>'SAME R Results'!BZ122</f>
        <v>497.24008696531865</v>
      </c>
      <c r="CF58" s="1777">
        <f>'SAME R Results'!CA122</f>
        <v>0.50333333333341113</v>
      </c>
      <c r="CG58" s="1777" t="str">
        <f>'SAME R Results'!CB122</f>
        <v xml:space="preserve"> 67K</v>
      </c>
      <c r="CH58" s="1777">
        <f>'SAME R Results'!CC122</f>
        <v>253</v>
      </c>
      <c r="CI58" s="1777">
        <f>'SAME R Results'!CD122</f>
        <v>2.7957874172181107E-2</v>
      </c>
      <c r="CJ58" s="1777"/>
      <c r="CK58" s="1777"/>
      <c r="CL58" s="2015"/>
      <c r="CM58" s="2015"/>
      <c r="CN58" s="2015"/>
      <c r="CO58" s="2015"/>
      <c r="CP58" s="2015"/>
      <c r="CQ58" s="2071"/>
      <c r="CR58" s="2074" t="e">
        <f t="shared" si="7"/>
        <v>#VALUE!</v>
      </c>
      <c r="CS58" s="2082">
        <f t="shared" si="8"/>
        <v>5.2118999999999991</v>
      </c>
      <c r="CT58" s="2074" t="e">
        <f t="shared" si="3"/>
        <v>#VALUE!</v>
      </c>
      <c r="CU58" s="2074" t="e">
        <f t="shared" si="4"/>
        <v>#VALUE!</v>
      </c>
      <c r="CV58" s="2074"/>
      <c r="CW58" s="2086">
        <v>36</v>
      </c>
      <c r="CX58" s="2074">
        <f t="shared" si="5"/>
        <v>1026.1594475975023</v>
      </c>
      <c r="CY58" s="2093" t="e">
        <f t="shared" si="6"/>
        <v>#VALUE!</v>
      </c>
    </row>
    <row r="59" spans="1:104" ht="16.5" customHeight="1" x14ac:dyDescent="0.25">
      <c r="A59" s="778">
        <v>1</v>
      </c>
      <c r="B59" s="779">
        <f>'SAME1 Flight Tests 8-27-09'!A37</f>
        <v>4</v>
      </c>
      <c r="C59" s="1805" t="str">
        <f>'SAME1 Flight Tests 8-27-09'!B37</f>
        <v>Lampwick</v>
      </c>
      <c r="D59" s="782"/>
      <c r="E59" s="779" t="str">
        <f>'SAME1 Flight Tests 8-27-09'!C37</f>
        <v>31 L</v>
      </c>
      <c r="F59" s="779">
        <f>'SAME1 Flight Tests 8-27-09'!D37</f>
        <v>1</v>
      </c>
      <c r="G59" s="779">
        <f>'SAME1 Flight Tests 8-27-09'!E37</f>
        <v>31</v>
      </c>
      <c r="H59" s="779" t="str">
        <f>'SAME1 Flight Tests 8-27-09'!F37</f>
        <v>Air flow down (4)</v>
      </c>
      <c r="I59" s="779">
        <f>'SAME1 Flight Tests 8-27-09'!G37</f>
        <v>272</v>
      </c>
      <c r="J59" s="791">
        <f>'SAME1 Flight Tests 8-27-09'!H37</f>
        <v>39354</v>
      </c>
      <c r="K59" s="779">
        <f>'SAME1 Flight Tests 8-27-09'!I37</f>
        <v>0</v>
      </c>
      <c r="L59" s="779" t="str">
        <f>'SAME1 Flight Tests 8-27-09'!J37</f>
        <v>n</v>
      </c>
      <c r="M59" s="779" t="str">
        <f>'SAME1 Flight Tests 8-27-09'!K37</f>
        <v>n</v>
      </c>
      <c r="N59" s="779">
        <f>'SAME1 Flight Tests 8-27-09'!L37</f>
        <v>4</v>
      </c>
      <c r="O59" s="804">
        <f>'SAME1 Flight Tests 8-27-09'!M37</f>
        <v>1.2450000000000001</v>
      </c>
      <c r="P59" s="805">
        <f>'SAME1 Flight Tests 8-27-09'!N37</f>
        <v>60</v>
      </c>
      <c r="Q59" s="805">
        <f>'SAME1 Flight Tests 8-27-09'!O37</f>
        <v>11</v>
      </c>
      <c r="R59" s="805">
        <f>'SAME1 Flight Tests 8-27-09'!P37</f>
        <v>8</v>
      </c>
      <c r="S59" s="806"/>
      <c r="T59" s="806"/>
      <c r="U59" s="805">
        <f>'SAME1 Flight Tests 8-27-09'!Q37</f>
        <v>11</v>
      </c>
      <c r="V59" s="806"/>
      <c r="W59" s="806"/>
      <c r="X59" s="806"/>
      <c r="Y59" s="806"/>
      <c r="Z59" s="806"/>
      <c r="AA59" s="805" t="str">
        <f>'SAME1 Flight Tests 8-27-09'!R37</f>
        <v>y</v>
      </c>
      <c r="AB59" s="805" t="str">
        <f>'SAME1 Flight Tests 8-27-09'!S37</f>
        <v>y</v>
      </c>
      <c r="AC59" s="805">
        <f>'SAME1 Flight Tests 8-27-09'!T37</f>
        <v>1</v>
      </c>
      <c r="AD59" s="806"/>
      <c r="AE59" s="805">
        <f>'SAME1 Flight Tests 8-27-09'!U37</f>
        <v>10</v>
      </c>
      <c r="AF59" s="806"/>
      <c r="AG59" s="816">
        <f>'SAME1 Flight Tests 8-27-09'!V37</f>
        <v>3.852706928546E-2</v>
      </c>
      <c r="AH59" s="818">
        <f>'SAME1 Flight Tests 8-27-09'!W37</f>
        <v>0</v>
      </c>
      <c r="AI59" s="806"/>
      <c r="AJ59" s="806"/>
      <c r="AK59" s="806"/>
      <c r="AL59" s="806"/>
      <c r="AM59" s="806"/>
      <c r="AN59" s="806"/>
      <c r="AO59" s="806"/>
      <c r="AP59" s="806"/>
      <c r="AQ59" s="806"/>
      <c r="AR59" s="806"/>
      <c r="AS59" s="806"/>
      <c r="AT59" s="806"/>
      <c r="AU59" s="805">
        <f>'SAME1 Flight Tests 8-27-09'!X37</f>
        <v>0.79</v>
      </c>
      <c r="AV59" s="820">
        <f>'SAME1 Flight Tests 8-27-09'!Y37</f>
        <v>3.3346863333333334</v>
      </c>
      <c r="AW59" s="820">
        <f>'SAME1 Flight Tests 8-27-09'!Z37</f>
        <v>6.2319949999999986</v>
      </c>
      <c r="AX59" s="820">
        <f>'SAME1 Flight Tests 8-27-09'!AA37</f>
        <v>4.5496626666666673</v>
      </c>
      <c r="AY59" s="822"/>
      <c r="AZ59" s="822"/>
      <c r="BA59" s="820">
        <f>'SAME1 Flight Tests 8-27-09'!AC37</f>
        <v>4.8548895000000005</v>
      </c>
      <c r="BB59" s="822"/>
      <c r="BC59" s="822"/>
      <c r="BD59" s="820">
        <f>'SAME1 Flight Tests 8-27-09'!AB37</f>
        <v>5.9095920000000008</v>
      </c>
      <c r="BE59" s="820">
        <f>'SAME1 Flight Tests 8-27-09'!AD37</f>
        <v>4.6461334999999995</v>
      </c>
      <c r="BF59" s="826">
        <f>'SAME1 Flight Tests 8-27-09'!AE37</f>
        <v>43170</v>
      </c>
      <c r="BG59" s="806"/>
      <c r="BH59" s="806"/>
      <c r="BI59" s="805">
        <f>'SAME1 Flight Tests 8-27-09'!AF37</f>
        <v>19.1495</v>
      </c>
      <c r="BJ59" s="805">
        <f>'SAME1 Flight Tests 8-27-09'!AG37</f>
        <v>32.946449999999999</v>
      </c>
      <c r="BK59" s="805">
        <f>'SAME1 Flight Tests 8-27-09'!AH37</f>
        <v>1.2634585000000014</v>
      </c>
      <c r="BL59" s="805">
        <f>'SAME1 Flight Tests 8-27-09'!AK37</f>
        <v>1644842.7294187157</v>
      </c>
      <c r="BM59" s="805">
        <f>'SAME1 Flight Tests 8-27-09'!AL37</f>
        <v>244.38265833948313</v>
      </c>
      <c r="BN59" s="806"/>
      <c r="BO59" s="805"/>
      <c r="BP59" s="806"/>
      <c r="BQ59" s="805" t="e">
        <f>'SAME1 Flight Tests 8-27-09'!AM37</f>
        <v>#DIV/0!</v>
      </c>
      <c r="BR59" s="816">
        <f>'SAME1 Flight Tests 8-27-09'!AP37</f>
        <v>0.14857509108232342</v>
      </c>
      <c r="BS59" s="816" t="e">
        <f>'SAME1 Flight Tests 8-27-09'!AQ37</f>
        <v>#DIV/0!</v>
      </c>
      <c r="BT59" s="816"/>
      <c r="BU59" s="816" t="e">
        <f>'SAME1 Flight Tests 8-27-09'!AS37</f>
        <v>#DIV/0!</v>
      </c>
      <c r="BV59" s="816" t="e">
        <f>'SAME1 Flight Tests 8-27-09'!AT37</f>
        <v>#DIV/0!</v>
      </c>
      <c r="BW59" s="807">
        <f>'SAME1 Flight Tests 8-27-09'!BB37</f>
        <v>1644842.7294187157</v>
      </c>
      <c r="BX59" s="807">
        <f>'SAME1 Flight Tests 8-27-09'!BC37</f>
        <v>1619070.9793631071</v>
      </c>
      <c r="BY59" s="807">
        <f>'SAME1 Flight Tests 8-27-09'!BD37</f>
        <v>1503804.0259622161</v>
      </c>
      <c r="BZ59" s="806"/>
      <c r="CA59" s="805">
        <f>'SAME1 Flight Tests 8-27-09'!BG37</f>
        <v>0.27112843347639515</v>
      </c>
      <c r="CB59" s="805">
        <f>'SAME1 Flight Tests 8-27-09'!BF37</f>
        <v>0.28000000000000003</v>
      </c>
      <c r="CC59" s="783"/>
      <c r="CD59" s="805"/>
      <c r="CE59" s="805" t="str">
        <f>'SAME1 Flight Tests 8-27-09'!BH37</f>
        <v>??</v>
      </c>
      <c r="CF59" s="1804">
        <f>'SAME1 Flight Tests 8-27-09'!BI37</f>
        <v>0.7899999999999574</v>
      </c>
      <c r="CG59" s="1804">
        <f>'SAME1 Flight Tests 8-27-09'!BJ37</f>
        <v>31</v>
      </c>
      <c r="CH59" s="1804">
        <f>'SAME1 Flight Tests 8-27-09'!BK37</f>
        <v>0</v>
      </c>
      <c r="CI59" s="1804">
        <f>'SAME1 Flight Tests 8-27-09'!BL37</f>
        <v>0</v>
      </c>
      <c r="CJ59" s="1804" t="e">
        <f>'SAME1 Flight Tests 8-27-09'!BM37</f>
        <v>#DIV/0!</v>
      </c>
      <c r="CK59" s="1804" t="e">
        <f>'SAME1 Flight Tests 8-27-09'!BN37</f>
        <v>#DIV/0!</v>
      </c>
      <c r="CL59" s="2014"/>
      <c r="CM59" s="2"/>
      <c r="CN59" s="2"/>
      <c r="CO59" s="2"/>
      <c r="CP59" s="2"/>
      <c r="CQ59" s="2071"/>
      <c r="CR59" s="2074" t="e">
        <f t="shared" si="7"/>
        <v>#DIV/0!</v>
      </c>
      <c r="CS59" s="2082" t="e">
        <f t="shared" si="8"/>
        <v>#DIV/0!</v>
      </c>
      <c r="CT59" s="2074" t="e">
        <f t="shared" si="3"/>
        <v>#DIV/0!</v>
      </c>
      <c r="CU59" s="2074" t="e">
        <f t="shared" si="4"/>
        <v>#DIV/0!</v>
      </c>
      <c r="CV59" s="2074"/>
      <c r="CW59" s="2089">
        <v>37</v>
      </c>
      <c r="CX59" s="2074" t="e">
        <f t="shared" si="5"/>
        <v>#DIV/0!</v>
      </c>
      <c r="CY59" s="2093">
        <f t="shared" si="6"/>
        <v>9.8059560114333449E-3</v>
      </c>
      <c r="CZ59" s="2018"/>
    </row>
    <row r="60" spans="1:104" ht="16.5" customHeight="1" x14ac:dyDescent="0.25">
      <c r="A60" s="778">
        <v>1</v>
      </c>
      <c r="B60" s="779">
        <f>'SAME1 Flight Tests 8-27-09'!A38</f>
        <v>4</v>
      </c>
      <c r="C60" s="1805" t="str">
        <f>'SAME1 Flight Tests 8-27-09'!B38</f>
        <v>Lampwick</v>
      </c>
      <c r="D60" s="782"/>
      <c r="E60" s="779" t="str">
        <f>'SAME1 Flight Tests 8-27-09'!C38</f>
        <v>32 L</v>
      </c>
      <c r="F60" s="779">
        <f>'SAME1 Flight Tests 8-27-09'!D38</f>
        <v>2</v>
      </c>
      <c r="G60" s="779">
        <f>'SAME1 Flight Tests 8-27-09'!E38</f>
        <v>32</v>
      </c>
      <c r="H60" s="779" t="str">
        <f>'SAME1 Flight Tests 8-27-09'!F38</f>
        <v>Baseline</v>
      </c>
      <c r="I60" s="779">
        <f>'SAME1 Flight Tests 8-27-09'!G38</f>
        <v>272</v>
      </c>
      <c r="J60" s="791">
        <f>'SAME1 Flight Tests 8-27-09'!H38</f>
        <v>39354</v>
      </c>
      <c r="K60" s="779">
        <f>'SAME1 Flight Tests 8-27-09'!I38</f>
        <v>0</v>
      </c>
      <c r="L60" s="779" t="str">
        <f>'SAME1 Flight Tests 8-27-09'!J38</f>
        <v>n</v>
      </c>
      <c r="M60" s="779" t="str">
        <f>'SAME1 Flight Tests 8-27-09'!K38</f>
        <v>n</v>
      </c>
      <c r="N60" s="779">
        <f>'SAME1 Flight Tests 8-27-09'!L38</f>
        <v>8</v>
      </c>
      <c r="O60" s="804">
        <f>'SAME1 Flight Tests 8-27-09'!M38</f>
        <v>1.2450000000000001</v>
      </c>
      <c r="P60" s="805">
        <f>'SAME1 Flight Tests 8-27-09'!N38</f>
        <v>60</v>
      </c>
      <c r="Q60" s="805">
        <f>'SAME1 Flight Tests 8-27-09'!O38</f>
        <v>11</v>
      </c>
      <c r="R60" s="805">
        <f>'SAME1 Flight Tests 8-27-09'!P38</f>
        <v>8</v>
      </c>
      <c r="S60" s="806"/>
      <c r="T60" s="806"/>
      <c r="U60" s="805">
        <f>'SAME1 Flight Tests 8-27-09'!Q38</f>
        <v>62.666666666666664</v>
      </c>
      <c r="V60" s="806"/>
      <c r="W60" s="806"/>
      <c r="X60" s="806"/>
      <c r="Y60" s="806"/>
      <c r="Z60" s="806"/>
      <c r="AA60" s="805" t="str">
        <f>'SAME1 Flight Tests 8-27-09'!R38</f>
        <v>y</v>
      </c>
      <c r="AB60" s="805" t="str">
        <f>'SAME1 Flight Tests 8-27-09'!S38</f>
        <v>y</v>
      </c>
      <c r="AC60" s="805">
        <f>'SAME1 Flight Tests 8-27-09'!T38</f>
        <v>1</v>
      </c>
      <c r="AD60" s="806"/>
      <c r="AE60" s="805">
        <f>'SAME1 Flight Tests 8-27-09'!U38</f>
        <v>10</v>
      </c>
      <c r="AF60" s="806"/>
      <c r="AG60" s="816">
        <f>'SAME1 Flight Tests 8-27-09'!V38</f>
        <v>3.852706928546E-2</v>
      </c>
      <c r="AH60" s="818">
        <f>'SAME1 Flight Tests 8-27-09'!W38</f>
        <v>0.37564557512692559</v>
      </c>
      <c r="AI60" s="806"/>
      <c r="AJ60" s="806"/>
      <c r="AK60" s="806"/>
      <c r="AL60" s="806"/>
      <c r="AM60" s="806"/>
      <c r="AN60" s="806"/>
      <c r="AO60" s="806"/>
      <c r="AP60" s="806"/>
      <c r="AQ60" s="806"/>
      <c r="AR60" s="806"/>
      <c r="AS60" s="806"/>
      <c r="AT60" s="806"/>
      <c r="AU60" s="805">
        <f>'SAME1 Flight Tests 8-27-09'!X38</f>
        <v>0.86</v>
      </c>
      <c r="AV60" s="820">
        <f>'SAME1 Flight Tests 8-27-09'!Y38</f>
        <v>3.3386225000000005</v>
      </c>
      <c r="AW60" s="820">
        <f>'SAME1 Flight Tests 8-27-09'!Z38</f>
        <v>6.2419269999999996</v>
      </c>
      <c r="AX60" s="820">
        <f>'SAME1 Flight Tests 8-27-09'!AA38</f>
        <v>-7.0190420000000001E-4</v>
      </c>
      <c r="AY60" s="822"/>
      <c r="AZ60" s="822"/>
      <c r="BA60" s="820">
        <f>'SAME1 Flight Tests 8-27-09'!AC38</f>
        <v>4.7862400000000012</v>
      </c>
      <c r="BB60" s="822"/>
      <c r="BC60" s="822"/>
      <c r="BD60" s="820">
        <f>'SAME1 Flight Tests 8-27-09'!AB38</f>
        <v>6.422347499999999</v>
      </c>
      <c r="BE60" s="820">
        <f>'SAME1 Flight Tests 8-27-09'!AD38</f>
        <v>4.6355740000000001</v>
      </c>
      <c r="BF60" s="826">
        <f>'SAME1 Flight Tests 8-27-09'!AE38</f>
        <v>48865</v>
      </c>
      <c r="BG60" s="806"/>
      <c r="BH60" s="806"/>
      <c r="BI60" s="805">
        <f>'SAME1 Flight Tests 8-27-09'!AF38</f>
        <v>22.630800000000001</v>
      </c>
      <c r="BJ60" s="805">
        <f>'SAME1 Flight Tests 8-27-09'!AG38</f>
        <v>39.243200000000002</v>
      </c>
      <c r="BK60" s="805">
        <f>'SAME1 Flight Tests 8-27-09'!AH38</f>
        <v>1.7867734999999989</v>
      </c>
      <c r="BL60" s="805">
        <f>'SAME1 Flight Tests 8-27-09'!AK38</f>
        <v>1876277.1679931821</v>
      </c>
      <c r="BM60" s="805">
        <f>'SAME1 Flight Tests 8-27-09'!AL38</f>
        <v>382.01317813143794</v>
      </c>
      <c r="BN60" s="806"/>
      <c r="BO60" s="805"/>
      <c r="BP60" s="806"/>
      <c r="BQ60" s="805">
        <f>'SAME1 Flight Tests 8-27-09'!AM38</f>
        <v>29.251232351897851</v>
      </c>
      <c r="BR60" s="816">
        <f>'SAME1 Flight Tests 8-27-09'!AP38</f>
        <v>0.20360167711257149</v>
      </c>
      <c r="BS60" s="816">
        <f>'SAME1 Flight Tests 8-27-09'!AQ38</f>
        <v>0.31102232794081452</v>
      </c>
      <c r="BT60" s="816"/>
      <c r="BU60" s="816">
        <f>'SAME1 Flight Tests 8-27-09'!AS38</f>
        <v>1.9173073768130833</v>
      </c>
      <c r="BV60" s="816">
        <f>'SAME1 Flight Tests 8-27-09'!AT38</f>
        <v>0.16473134438845458</v>
      </c>
      <c r="BW60" s="807">
        <f>'SAME1 Flight Tests 8-27-09'!BB38</f>
        <v>1876277.1679931821</v>
      </c>
      <c r="BX60" s="807">
        <f>'SAME1 Flight Tests 8-27-09'!BC38</f>
        <v>1847105.6005512706</v>
      </c>
      <c r="BY60" s="807">
        <f>'SAME1 Flight Tests 8-27-09'!BD38</f>
        <v>1709409.4605803513</v>
      </c>
      <c r="BZ60" s="806"/>
      <c r="CA60" s="805">
        <f>'SAME1 Flight Tests 8-27-09'!BG38</f>
        <v>0.38342778969957059</v>
      </c>
      <c r="CB60" s="805">
        <f>'SAME1 Flight Tests 8-27-09'!BF38</f>
        <v>0.28000000000000003</v>
      </c>
      <c r="CC60" s="783"/>
      <c r="CD60" s="805"/>
      <c r="CE60" s="805">
        <f>'SAME1 Flight Tests 8-27-09'!BH38</f>
        <v>258.64706119544206</v>
      </c>
      <c r="CF60" s="1804">
        <f>'SAME1 Flight Tests 8-27-09'!BI38</f>
        <v>0.8599999999999719</v>
      </c>
      <c r="CG60" s="1804">
        <f>'SAME1 Flight Tests 8-27-09'!BJ38</f>
        <v>32</v>
      </c>
      <c r="CH60" s="1804">
        <f>'SAME1 Flight Tests 8-27-09'!BK38</f>
        <v>0</v>
      </c>
      <c r="CI60" s="1804">
        <f>'SAME1 Flight Tests 8-27-09'!BL38</f>
        <v>0.20407836524580564</v>
      </c>
      <c r="CJ60" s="1804">
        <f>'SAME1 Flight Tests 8-27-09'!BM38</f>
        <v>0.7932721796018497</v>
      </c>
      <c r="CK60" s="1804">
        <f>'SAME1 Flight Tests 8-27-09'!BN38</f>
        <v>0.99999335423175051</v>
      </c>
      <c r="CL60" s="2014"/>
      <c r="CM60" s="2"/>
      <c r="CN60" s="2"/>
      <c r="CO60" s="2"/>
      <c r="CP60" s="2"/>
      <c r="CQ60" s="2071">
        <f t="shared" ref="CQ60:CQ91" si="9">BL60*$O$158/BQ60</f>
        <v>128287.05098104676</v>
      </c>
      <c r="CR60" s="2074">
        <f t="shared" si="7"/>
        <v>7.7950190011596785</v>
      </c>
      <c r="CS60" s="2082">
        <f t="shared" si="8"/>
        <v>104.46868697106375</v>
      </c>
      <c r="CT60" s="2074">
        <f t="shared" si="3"/>
        <v>35920.374274693095</v>
      </c>
      <c r="CU60" s="2074">
        <f t="shared" si="4"/>
        <v>27.839353575570282</v>
      </c>
      <c r="CV60" s="2074"/>
      <c r="CW60" s="1268">
        <v>38</v>
      </c>
      <c r="CX60" s="2074">
        <f t="shared" si="5"/>
        <v>241.34379867967985</v>
      </c>
      <c r="CY60" s="2093">
        <f t="shared" si="6"/>
        <v>1.3437710689429718E-2</v>
      </c>
      <c r="CZ60" s="2018"/>
    </row>
    <row r="61" spans="1:104" ht="16.5" customHeight="1" x14ac:dyDescent="0.25">
      <c r="A61" s="778">
        <v>1</v>
      </c>
      <c r="B61" s="779">
        <f>'SAME1 Flight Tests 8-27-09'!A39</f>
        <v>4</v>
      </c>
      <c r="C61" s="1805" t="str">
        <f>'SAME1 Flight Tests 8-27-09'!B39</f>
        <v>Lampwick</v>
      </c>
      <c r="D61" s="782"/>
      <c r="E61" s="779" t="str">
        <f>'SAME1 Flight Tests 8-27-09'!C39</f>
        <v>32 La</v>
      </c>
      <c r="F61" s="779">
        <f>'SAME1 Flight Tests 8-27-09'!D39</f>
        <v>2</v>
      </c>
      <c r="G61" s="779" t="str">
        <f>'SAME1 Flight Tests 8-27-09'!E39</f>
        <v>32a</v>
      </c>
      <c r="H61" s="779" t="str">
        <f>'SAME1 Flight Tests 8-27-09'!F39</f>
        <v>after secondary aging</v>
      </c>
      <c r="I61" s="779">
        <f>'SAME1 Flight Tests 8-27-09'!G39</f>
        <v>272</v>
      </c>
      <c r="J61" s="791">
        <f>'SAME1 Flight Tests 8-27-09'!H39</f>
        <v>39354</v>
      </c>
      <c r="K61" s="779">
        <f>'SAME1 Flight Tests 8-27-09'!I39</f>
        <v>0</v>
      </c>
      <c r="L61" s="779" t="str">
        <f>'SAME1 Flight Tests 8-27-09'!J39</f>
        <v>n</v>
      </c>
      <c r="M61" s="779" t="str">
        <f>'SAME1 Flight Tests 8-27-09'!K39</f>
        <v>n</v>
      </c>
      <c r="N61" s="779">
        <f>'SAME1 Flight Tests 8-27-09'!L39</f>
        <v>8</v>
      </c>
      <c r="O61" s="804">
        <f>'SAME1 Flight Tests 8-27-09'!M39</f>
        <v>1.2450000000000001</v>
      </c>
      <c r="P61" s="805">
        <f>'SAME1 Flight Tests 8-27-09'!N39</f>
        <v>0</v>
      </c>
      <c r="Q61" s="805">
        <f>'SAME1 Flight Tests 8-27-09'!O39</f>
        <v>720</v>
      </c>
      <c r="R61" s="805">
        <f>'SAME1 Flight Tests 8-27-09'!P39</f>
        <v>0</v>
      </c>
      <c r="S61" s="806"/>
      <c r="T61" s="806"/>
      <c r="U61" s="805">
        <f>'SAME1 Flight Tests 8-27-09'!Q39</f>
        <v>893</v>
      </c>
      <c r="V61" s="806"/>
      <c r="W61" s="806"/>
      <c r="X61" s="806"/>
      <c r="Y61" s="806"/>
      <c r="Z61" s="806"/>
      <c r="AA61" s="805" t="str">
        <f>'SAME1 Flight Tests 8-27-09'!R39</f>
        <v>y</v>
      </c>
      <c r="AB61" s="805" t="str">
        <f>'SAME1 Flight Tests 8-27-09'!S39</f>
        <v>y</v>
      </c>
      <c r="AC61" s="805">
        <f>'SAME1 Flight Tests 8-27-09'!T39</f>
        <v>1</v>
      </c>
      <c r="AD61" s="806"/>
      <c r="AE61" s="805">
        <f>'SAME1 Flight Tests 8-27-09'!U39</f>
        <v>10</v>
      </c>
      <c r="AF61" s="806"/>
      <c r="AG61" s="816">
        <f>'SAME1 Flight Tests 8-27-09'!V39</f>
        <v>3.852706928546E-2</v>
      </c>
      <c r="AH61" s="818">
        <f>'SAME1 Flight Tests 8-27-09'!W39</f>
        <v>0.37944916679731622</v>
      </c>
      <c r="AI61" s="806"/>
      <c r="AJ61" s="806"/>
      <c r="AK61" s="806"/>
      <c r="AL61" s="806"/>
      <c r="AM61" s="806"/>
      <c r="AN61" s="806"/>
      <c r="AO61" s="806"/>
      <c r="AP61" s="806"/>
      <c r="AQ61" s="806"/>
      <c r="AR61" s="806"/>
      <c r="AS61" s="806"/>
      <c r="AT61" s="806"/>
      <c r="AU61" s="805">
        <f>'SAME1 Flight Tests 8-27-09'!X39</f>
        <v>0.86</v>
      </c>
      <c r="AV61" s="820">
        <f>'SAME1 Flight Tests 8-27-09'!Y39</f>
        <v>3.3158105</v>
      </c>
      <c r="AW61" s="820">
        <f>'SAME1 Flight Tests 8-27-09'!Z39</f>
        <v>6.2466120000000007</v>
      </c>
      <c r="AX61" s="820">
        <f>'SAME1 Flight Tests 8-27-09'!AA39</f>
        <v>-7.4768044999999985E-4</v>
      </c>
      <c r="AY61" s="822"/>
      <c r="AZ61" s="822"/>
      <c r="BA61" s="820">
        <f>'SAME1 Flight Tests 8-27-09'!AC39</f>
        <v>4.792068500000001</v>
      </c>
      <c r="BB61" s="822"/>
      <c r="BC61" s="822"/>
      <c r="BD61" s="820">
        <f>'SAME1 Flight Tests 8-27-09'!AB39</f>
        <v>5.8868574999999996</v>
      </c>
      <c r="BE61" s="820">
        <f>'SAME1 Flight Tests 8-27-09'!AD39</f>
        <v>4.6369315000000011</v>
      </c>
      <c r="BF61" s="826">
        <f>'SAME1 Flight Tests 8-27-09'!AE39</f>
        <v>23590</v>
      </c>
      <c r="BG61" s="806"/>
      <c r="BH61" s="806"/>
      <c r="BI61" s="805">
        <f>'SAME1 Flight Tests 8-27-09'!AF39</f>
        <v>21.661850000000001</v>
      </c>
      <c r="BJ61" s="805">
        <f>'SAME1 Flight Tests 8-27-09'!AG39</f>
        <v>38.873300000000008</v>
      </c>
      <c r="BK61" s="805">
        <f>'SAME1 Flight Tests 8-27-09'!AH39</f>
        <v>1.2499259999999985</v>
      </c>
      <c r="BL61" s="805">
        <f>'SAME1 Flight Tests 8-27-09'!AK39</f>
        <v>874837.37603472825</v>
      </c>
      <c r="BM61" s="805">
        <f>'SAME1 Flight Tests 8-27-09'!AL39</f>
        <v>241.21021488103753</v>
      </c>
      <c r="BN61" s="806"/>
      <c r="BO61" s="805"/>
      <c r="BP61" s="806"/>
      <c r="BQ61" s="805">
        <f>'SAME1 Flight Tests 8-27-09'!AM39</f>
        <v>28.68506496369249</v>
      </c>
      <c r="BR61" s="816">
        <f>'SAME1 Flight Tests 8-27-09'!AP39</f>
        <v>0.27572006122365567</v>
      </c>
      <c r="BS61" s="816">
        <f>'SAME1 Flight Tests 8-27-09'!AQ39</f>
        <v>0.39839240656225133</v>
      </c>
      <c r="BT61" s="816"/>
      <c r="BU61" s="816">
        <f>'SAME1 Flight Tests 8-27-09'!AS39</f>
        <v>1.8343173343211712</v>
      </c>
      <c r="BV61" s="816">
        <f>'SAME1 Flight Tests 8-27-09'!AT39</f>
        <v>0.2293754973875925</v>
      </c>
      <c r="BW61" s="807">
        <f>'SAME1 Flight Tests 8-27-09'!BB39</f>
        <v>874837.37603472825</v>
      </c>
      <c r="BX61" s="807">
        <f>'SAME1 Flight Tests 8-27-09'!BC39</f>
        <v>860754.55037311581</v>
      </c>
      <c r="BY61" s="807">
        <f>'SAME1 Flight Tests 8-27-09'!BD39</f>
        <v>809756.35257504147</v>
      </c>
      <c r="BZ61" s="806"/>
      <c r="CA61" s="805">
        <f>'SAME1 Flight Tests 8-27-09'!BG39</f>
        <v>0.26822446351931301</v>
      </c>
      <c r="CB61" s="805">
        <f>'SAME1 Flight Tests 8-27-09'!BF39</f>
        <v>0.28000000000000003</v>
      </c>
      <c r="CC61" s="783"/>
      <c r="CD61" s="805"/>
      <c r="CE61" s="805">
        <f>'SAME1 Flight Tests 8-27-09'!BH39</f>
        <v>258.64706119544206</v>
      </c>
      <c r="CF61" s="1804">
        <f>'SAME1 Flight Tests 8-27-09'!BI39</f>
        <v>0.8599999999999719</v>
      </c>
      <c r="CG61" s="1804">
        <f>'SAME1 Flight Tests 8-27-09'!BJ39</f>
        <v>32</v>
      </c>
      <c r="CH61" s="1804">
        <f>'SAME1 Flight Tests 8-27-09'!BK39</f>
        <v>0</v>
      </c>
      <c r="CI61" s="1804">
        <f>'SAME1 Flight Tests 8-27-09'!BL39</f>
        <v>0.20012836021181463</v>
      </c>
      <c r="CJ61" s="1804">
        <f>'SAME1 Flight Tests 8-27-09'!BM39</f>
        <v>0.72806940021577404</v>
      </c>
      <c r="CK61" s="1804">
        <f>'SAME1 Flight Tests 8-27-09'!BN39</f>
        <v>0.99999464746307742</v>
      </c>
      <c r="CL61" s="2014"/>
      <c r="CM61" s="2"/>
      <c r="CN61" s="2"/>
      <c r="CO61" s="2"/>
      <c r="CP61" s="2"/>
      <c r="CQ61" s="2071">
        <f t="shared" si="9"/>
        <v>60996.018460619489</v>
      </c>
      <c r="CR61" s="2074">
        <f t="shared" si="7"/>
        <v>16.394512711442374</v>
      </c>
      <c r="CS61" s="2082">
        <f t="shared" si="8"/>
        <v>102.44666058461603</v>
      </c>
      <c r="CT61" s="2074">
        <f t="shared" si="3"/>
        <v>17078.885168973458</v>
      </c>
      <c r="CU61" s="2074">
        <f t="shared" si="4"/>
        <v>58.551831112294188</v>
      </c>
      <c r="CV61" s="2074"/>
      <c r="CW61" s="1268">
        <v>39</v>
      </c>
      <c r="CX61" s="2074">
        <f t="shared" si="5"/>
        <v>155.39671172589783</v>
      </c>
      <c r="CY61" s="2093">
        <f t="shared" si="6"/>
        <v>1.8197524040761272E-2</v>
      </c>
      <c r="CZ61" s="2018"/>
    </row>
    <row r="62" spans="1:104" ht="16.5" customHeight="1" x14ac:dyDescent="0.25">
      <c r="A62" s="778">
        <v>1</v>
      </c>
      <c r="B62" s="779">
        <f>'SAME1 Flight Tests 8-27-09'!A41</f>
        <v>4</v>
      </c>
      <c r="C62" s="1805" t="str">
        <f>'SAME1 Flight Tests 8-27-09'!B41</f>
        <v>Lampwick</v>
      </c>
      <c r="D62" s="782"/>
      <c r="E62" s="779" t="str">
        <f>'SAME1 Flight Tests 8-27-09'!C41</f>
        <v>34 L</v>
      </c>
      <c r="F62" s="779">
        <f>'SAME1 Flight Tests 8-27-09'!D41</f>
        <v>3</v>
      </c>
      <c r="G62" s="779">
        <f>'SAME1 Flight Tests 8-27-09'!E41</f>
        <v>34</v>
      </c>
      <c r="H62" s="779" t="str">
        <f>'SAME1 Flight Tests 8-27-09'!F41</f>
        <v>lower flow (2)</v>
      </c>
      <c r="I62" s="779">
        <f>'SAME1 Flight Tests 8-27-09'!G41</f>
        <v>273</v>
      </c>
      <c r="J62" s="791">
        <f>'SAME1 Flight Tests 8-27-09'!H41</f>
        <v>39355</v>
      </c>
      <c r="K62" s="779">
        <f>'SAME1 Flight Tests 8-27-09'!I41</f>
        <v>0</v>
      </c>
      <c r="L62" s="779" t="str">
        <f>'SAME1 Flight Tests 8-27-09'!J41</f>
        <v>n</v>
      </c>
      <c r="M62" s="779" t="str">
        <f>'SAME1 Flight Tests 8-27-09'!K41</f>
        <v>n</v>
      </c>
      <c r="N62" s="779">
        <f>'SAME1 Flight Tests 8-27-09'!L41</f>
        <v>2</v>
      </c>
      <c r="O62" s="804">
        <f>'SAME1 Flight Tests 8-27-09'!M41</f>
        <v>1.2450000000000001</v>
      </c>
      <c r="P62" s="805">
        <f>'SAME1 Flight Tests 8-27-09'!N41</f>
        <v>60</v>
      </c>
      <c r="Q62" s="805">
        <f>'SAME1 Flight Tests 8-27-09'!O41</f>
        <v>11</v>
      </c>
      <c r="R62" s="805">
        <f>'SAME1 Flight Tests 8-27-09'!P41</f>
        <v>8</v>
      </c>
      <c r="S62" s="806"/>
      <c r="T62" s="806"/>
      <c r="U62" s="805">
        <f>'SAME1 Flight Tests 8-27-09'!Q41</f>
        <v>45.666666666666664</v>
      </c>
      <c r="V62" s="806"/>
      <c r="W62" s="806"/>
      <c r="X62" s="806"/>
      <c r="Y62" s="806"/>
      <c r="Z62" s="806"/>
      <c r="AA62" s="805" t="str">
        <f>'SAME1 Flight Tests 8-27-09'!R41</f>
        <v>y</v>
      </c>
      <c r="AB62" s="805" t="str">
        <f>'SAME1 Flight Tests 8-27-09'!S41</f>
        <v>y</v>
      </c>
      <c r="AC62" s="805">
        <f>'SAME1 Flight Tests 8-27-09'!T41</f>
        <v>1</v>
      </c>
      <c r="AD62" s="806"/>
      <c r="AE62" s="805">
        <f>'SAME1 Flight Tests 8-27-09'!U41</f>
        <v>10</v>
      </c>
      <c r="AF62" s="806"/>
      <c r="AG62" s="816">
        <f>'SAME1 Flight Tests 8-27-09'!V41</f>
        <v>3.852706928546E-2</v>
      </c>
      <c r="AH62" s="818">
        <f>'SAME1 Flight Tests 8-27-09'!W41</f>
        <v>0.45384257500294073</v>
      </c>
      <c r="AI62" s="806"/>
      <c r="AJ62" s="806"/>
      <c r="AK62" s="806"/>
      <c r="AL62" s="806"/>
      <c r="AM62" s="806"/>
      <c r="AN62" s="806"/>
      <c r="AO62" s="806"/>
      <c r="AP62" s="806"/>
      <c r="AQ62" s="806"/>
      <c r="AR62" s="806"/>
      <c r="AS62" s="806"/>
      <c r="AT62" s="806"/>
      <c r="AU62" s="805">
        <f>'SAME1 Flight Tests 8-27-09'!X41</f>
        <v>0.8</v>
      </c>
      <c r="AV62" s="820">
        <f>'SAME1 Flight Tests 8-27-09'!Y41</f>
        <v>3.322661500000001</v>
      </c>
      <c r="AW62" s="820">
        <f>'SAME1 Flight Tests 8-27-09'!Z41</f>
        <v>6.2472994999999996</v>
      </c>
      <c r="AX62" s="820">
        <f>'SAME1 Flight Tests 8-27-09'!AA41</f>
        <v>4.6678009999999999</v>
      </c>
      <c r="AY62" s="822"/>
      <c r="AZ62" s="822"/>
      <c r="BA62" s="820">
        <f>'SAME1 Flight Tests 8-27-09'!AC41</f>
        <v>4.8072664999999999</v>
      </c>
      <c r="BB62" s="822"/>
      <c r="BC62" s="822"/>
      <c r="BD62" s="820">
        <f>'SAME1 Flight Tests 8-27-09'!AB41</f>
        <v>5.6470329999999995</v>
      </c>
      <c r="BE62" s="820">
        <f>'SAME1 Flight Tests 8-27-09'!AD41</f>
        <v>4.6248480000000001</v>
      </c>
      <c r="BF62" s="826">
        <f>'SAME1 Flight Tests 8-27-09'!AE41</f>
        <v>31015</v>
      </c>
      <c r="BG62" s="806"/>
      <c r="BH62" s="806"/>
      <c r="BI62" s="805">
        <f>'SAME1 Flight Tests 8-27-09'!AF41</f>
        <v>12.873099999999999</v>
      </c>
      <c r="BJ62" s="805">
        <f>'SAME1 Flight Tests 8-27-09'!AG41</f>
        <v>29.414750000000005</v>
      </c>
      <c r="BK62" s="805">
        <f>'SAME1 Flight Tests 8-27-09'!AH41</f>
        <v>1.0221849999999995</v>
      </c>
      <c r="BL62" s="805">
        <f>'SAME1 Flight Tests 8-27-09'!AK41</f>
        <v>1162148.7250497313</v>
      </c>
      <c r="BM62" s="805">
        <f>'SAME1 Flight Tests 8-27-09'!AL41</f>
        <v>190.12985727339534</v>
      </c>
      <c r="BN62" s="806"/>
      <c r="BO62" s="805"/>
      <c r="BP62" s="806"/>
      <c r="BQ62" s="805">
        <f>'SAME1 Flight Tests 8-27-09'!AM41</f>
        <v>18.14754818881114</v>
      </c>
      <c r="BR62" s="816">
        <f>'SAME1 Flight Tests 8-27-09'!AP41</f>
        <v>0.16360200134045599</v>
      </c>
      <c r="BS62" s="816">
        <f>'SAME1 Flight Tests 8-27-09'!AQ41</f>
        <v>0.31119147379012313</v>
      </c>
      <c r="BT62" s="816"/>
      <c r="BU62" s="816">
        <f>'SAME1 Flight Tests 8-27-09'!AS41</f>
        <v>2.22967354965495</v>
      </c>
      <c r="BV62" s="816">
        <f>'SAME1 Flight Tests 8-27-09'!AT41</f>
        <v>0.11862304648393515</v>
      </c>
      <c r="BW62" s="807">
        <f>'SAME1 Flight Tests 8-27-09'!BB41</f>
        <v>1162148.7250497313</v>
      </c>
      <c r="BX62" s="807">
        <f>'SAME1 Flight Tests 8-27-09'!BC41</f>
        <v>1143633.3016544404</v>
      </c>
      <c r="BY62" s="807">
        <f>'SAME1 Flight Tests 8-27-09'!BD41</f>
        <v>1070606.0567281875</v>
      </c>
      <c r="BZ62" s="806"/>
      <c r="CA62" s="805">
        <f>'SAME1 Flight Tests 8-27-09'!BG41</f>
        <v>0.21935300429184537</v>
      </c>
      <c r="CB62" s="805">
        <f>'SAME1 Flight Tests 8-27-09'!BF41</f>
        <v>0.28000000000000003</v>
      </c>
      <c r="CC62" s="783"/>
      <c r="CD62" s="805"/>
      <c r="CE62" s="805">
        <f>'SAME1 Flight Tests 8-27-09'!BH41</f>
        <v>258.45198005359714</v>
      </c>
      <c r="CF62" s="1804">
        <f>'SAME1 Flight Tests 8-27-09'!BI41</f>
        <v>0.79999999999991189</v>
      </c>
      <c r="CG62" s="1804">
        <f>'SAME1 Flight Tests 8-27-09'!BJ41</f>
        <v>34</v>
      </c>
      <c r="CH62" s="1804">
        <f>'SAME1 Flight Tests 8-27-09'!BK41</f>
        <v>0</v>
      </c>
      <c r="CI62" s="1804">
        <f>'SAME1 Flight Tests 8-27-09'!BL41</f>
        <v>0.13610661141609853</v>
      </c>
      <c r="CJ62" s="1804">
        <f>'SAME1 Flight Tests 8-27-09'!BM41</f>
        <v>0.59987549089710435</v>
      </c>
      <c r="CK62" s="1804">
        <f>'SAME1 Flight Tests 8-27-09'!BN41</f>
        <v>0.99910975622327891</v>
      </c>
      <c r="CL62" s="2014"/>
      <c r="CM62" s="2"/>
      <c r="CN62" s="2"/>
      <c r="CO62" s="2"/>
      <c r="CP62" s="2"/>
      <c r="CQ62" s="2071">
        <f t="shared" si="9"/>
        <v>128077.76708550123</v>
      </c>
      <c r="CR62" s="2074">
        <f t="shared" si="7"/>
        <v>7.8077563558117564</v>
      </c>
      <c r="CS62" s="2082">
        <f t="shared" si="8"/>
        <v>64.812672102896926</v>
      </c>
      <c r="CT62" s="2074">
        <f t="shared" si="3"/>
        <v>35861.774783940346</v>
      </c>
      <c r="CU62" s="2074">
        <f t="shared" si="4"/>
        <v>27.884844127899132</v>
      </c>
      <c r="CV62" s="2074"/>
      <c r="CW62" s="1268">
        <v>40</v>
      </c>
      <c r="CX62" s="2074">
        <f t="shared" si="5"/>
        <v>193.61291816702015</v>
      </c>
      <c r="CY62" s="2093">
        <f t="shared" si="6"/>
        <v>1.0797732088470093E-2</v>
      </c>
      <c r="CZ62" s="2018"/>
    </row>
    <row r="63" spans="1:104" ht="16.5" customHeight="1" x14ac:dyDescent="0.25">
      <c r="A63" s="778">
        <v>1</v>
      </c>
      <c r="B63" s="779">
        <f>'SAME1 Flight Tests 8-27-09'!A63</f>
        <v>5</v>
      </c>
      <c r="C63" s="1805" t="str">
        <f>'SAME1 Flight Tests 8-27-09'!B63</f>
        <v>Lampwick</v>
      </c>
      <c r="D63" s="782"/>
      <c r="E63" s="779" t="str">
        <f>'SAME1 Flight Tests 8-27-09'!C63</f>
        <v>46 L</v>
      </c>
      <c r="F63" s="779">
        <f>'SAME1 Flight Tests 8-27-09'!D63</f>
        <v>3</v>
      </c>
      <c r="G63" s="779">
        <f>'SAME1 Flight Tests 8-27-09'!E63</f>
        <v>46</v>
      </c>
      <c r="H63" s="779" t="str">
        <f>'SAME1 Flight Tests 8-27-09'!F63</f>
        <v>high temp aging</v>
      </c>
      <c r="I63" s="779">
        <f>'SAME1 Flight Tests 8-27-09'!G63</f>
        <v>278</v>
      </c>
      <c r="J63" s="791">
        <f>'SAME1 Flight Tests 8-27-09'!H63</f>
        <v>39360</v>
      </c>
      <c r="K63" s="779">
        <f>'SAME1 Flight Tests 8-27-09'!I63</f>
        <v>0</v>
      </c>
      <c r="L63" s="779" t="str">
        <f>'SAME1 Flight Tests 8-27-09'!J63</f>
        <v>n</v>
      </c>
      <c r="M63" s="779" t="str">
        <f>'SAME1 Flight Tests 8-27-09'!K63</f>
        <v>n</v>
      </c>
      <c r="N63" s="779">
        <f>'SAME1 Flight Tests 8-27-09'!L63</f>
        <v>8</v>
      </c>
      <c r="O63" s="804">
        <f>'SAME1 Flight Tests 8-27-09'!M63</f>
        <v>1.32</v>
      </c>
      <c r="P63" s="805">
        <f>'SAME1 Flight Tests 8-27-09'!N63</f>
        <v>20</v>
      </c>
      <c r="Q63" s="805">
        <f>'SAME1 Flight Tests 8-27-09'!O63</f>
        <v>11</v>
      </c>
      <c r="R63" s="805">
        <f>'SAME1 Flight Tests 8-27-09'!P63</f>
        <v>8</v>
      </c>
      <c r="S63" s="806"/>
      <c r="T63" s="806"/>
      <c r="U63" s="805">
        <f>'SAME1 Flight Tests 8-27-09'!Q63</f>
        <v>82</v>
      </c>
      <c r="V63" s="806"/>
      <c r="W63" s="806"/>
      <c r="X63" s="806"/>
      <c r="Y63" s="806"/>
      <c r="Z63" s="806"/>
      <c r="AA63" s="805" t="str">
        <f>'SAME1 Flight Tests 8-27-09'!R63</f>
        <v>y</v>
      </c>
      <c r="AB63" s="805" t="str">
        <f>'SAME1 Flight Tests 8-27-09'!S63</f>
        <v>y</v>
      </c>
      <c r="AC63" s="805">
        <f>'SAME1 Flight Tests 8-27-09'!T63</f>
        <v>1</v>
      </c>
      <c r="AD63" s="806"/>
      <c r="AE63" s="805">
        <f>'SAME1 Flight Tests 8-27-09'!U63</f>
        <v>10</v>
      </c>
      <c r="AF63" s="806"/>
      <c r="AG63" s="816">
        <f>'SAME1 Flight Tests 8-27-09'!V63</f>
        <v>3.852706928546E-2</v>
      </c>
      <c r="AH63" s="818">
        <f>'SAME1 Flight Tests 8-27-09'!W63</f>
        <v>0.37362618264053032</v>
      </c>
      <c r="AI63" s="806"/>
      <c r="AJ63" s="806"/>
      <c r="AK63" s="806"/>
      <c r="AL63" s="806"/>
      <c r="AM63" s="806"/>
      <c r="AN63" s="806"/>
      <c r="AO63" s="806"/>
      <c r="AP63" s="806"/>
      <c r="AQ63" s="806"/>
      <c r="AR63" s="806"/>
      <c r="AS63" s="806"/>
      <c r="AT63" s="806"/>
      <c r="AU63" s="805">
        <f>'SAME1 Flight Tests 8-27-09'!X63</f>
        <v>1.42</v>
      </c>
      <c r="AV63" s="820">
        <f>'SAME1 Flight Tests 8-27-09'!Y63</f>
        <v>3.3276659999999998</v>
      </c>
      <c r="AW63" s="820">
        <f>'SAME1 Flight Tests 8-27-09'!Z63</f>
        <v>6.2510685000000006</v>
      </c>
      <c r="AX63" s="820">
        <f>'SAME1 Flight Tests 8-27-09'!AA63</f>
        <v>-7.6293924999999989E-4</v>
      </c>
      <c r="AY63" s="822"/>
      <c r="AZ63" s="822"/>
      <c r="BA63" s="820">
        <f>'SAME1 Flight Tests 8-27-09'!AC63</f>
        <v>4.8711089999999997</v>
      </c>
      <c r="BB63" s="822"/>
      <c r="BC63" s="822"/>
      <c r="BD63" s="820">
        <f>'SAME1 Flight Tests 8-27-09'!AB63</f>
        <v>6.5386664999999997</v>
      </c>
      <c r="BE63" s="820">
        <f>'SAME1 Flight Tests 8-27-09'!AD63</f>
        <v>4.6788790000000002</v>
      </c>
      <c r="BF63" s="826">
        <f>'SAME1 Flight Tests 8-27-09'!AE63</f>
        <v>39755</v>
      </c>
      <c r="BG63" s="806"/>
      <c r="BH63" s="806"/>
      <c r="BI63" s="805">
        <f>'SAME1 Flight Tests 8-27-09'!AF63</f>
        <v>27.512100000000004</v>
      </c>
      <c r="BJ63" s="805">
        <f>'SAME1 Flight Tests 8-27-09'!AG63</f>
        <v>46.162449999999993</v>
      </c>
      <c r="BK63" s="805">
        <f>'SAME1 Flight Tests 8-27-09'!AH63</f>
        <v>1.8597874999999995</v>
      </c>
      <c r="BL63" s="805">
        <f>'SAME1 Flight Tests 8-27-09'!AK63</f>
        <v>1507678.3447922845</v>
      </c>
      <c r="BM63" s="805">
        <f>'SAME1 Flight Tests 8-27-09'!AL63</f>
        <v>404.03706967599447</v>
      </c>
      <c r="BN63" s="806"/>
      <c r="BO63" s="805"/>
      <c r="BP63" s="806"/>
      <c r="BQ63" s="805">
        <f>'SAME1 Flight Tests 8-27-09'!AM63</f>
        <v>34.594700801350811</v>
      </c>
      <c r="BR63" s="816">
        <f>'SAME1 Flight Tests 8-27-09'!AP63</f>
        <v>0.26798625255286757</v>
      </c>
      <c r="BS63" s="816">
        <f>'SAME1 Flight Tests 8-27-09'!AQ63</f>
        <v>0.35374218369207788</v>
      </c>
      <c r="BT63" s="816"/>
      <c r="BU63" s="816">
        <f>'SAME1 Flight Tests 8-27-09'!AS63</f>
        <v>1.69368833526457</v>
      </c>
      <c r="BV63" s="816">
        <f>'SAME1 Flight Tests 8-27-09'!AT63</f>
        <v>0.23325198445905801</v>
      </c>
      <c r="BW63" s="807">
        <f>'SAME1 Flight Tests 8-27-09'!BB63</f>
        <v>1507678.3447922845</v>
      </c>
      <c r="BX63" s="807">
        <f>'SAME1 Flight Tests 8-27-09'!BC63</f>
        <v>1483945.2912027379</v>
      </c>
      <c r="BY63" s="807">
        <f>'SAME1 Flight Tests 8-27-09'!BD63</f>
        <v>1381320.4718658524</v>
      </c>
      <c r="BZ63" s="806"/>
      <c r="CA63" s="805">
        <f>'SAME1 Flight Tests 8-27-09'!BG63</f>
        <v>0.39909603004291833</v>
      </c>
      <c r="CB63" s="805">
        <f>'SAME1 Flight Tests 8-27-09'!BF63</f>
        <v>0.28000000000000003</v>
      </c>
      <c r="CC63" s="783"/>
      <c r="CD63" s="805"/>
      <c r="CE63" s="805">
        <f>'SAME1 Flight Tests 8-27-09'!BH63</f>
        <v>343.55957860374446</v>
      </c>
      <c r="CF63" s="1804">
        <f>'SAME1 Flight Tests 8-27-09'!BI63</f>
        <v>1.4199999999999768</v>
      </c>
      <c r="CG63" s="1804">
        <f>'SAME1 Flight Tests 8-27-09'!BJ63</f>
        <v>46</v>
      </c>
      <c r="CH63" s="1804">
        <f>'SAME1 Flight Tests 8-27-09'!BK63</f>
        <v>0</v>
      </c>
      <c r="CI63" s="1804">
        <f>'SAME1 Flight Tests 8-27-09'!BL63</f>
        <v>0.1461747921183861</v>
      </c>
      <c r="CJ63" s="1804">
        <f>'SAME1 Flight Tests 8-27-09'!BM63</f>
        <v>0.88137152802691288</v>
      </c>
      <c r="CK63" s="1804">
        <f>'SAME1 Flight Tests 8-27-09'!BN63</f>
        <v>0.99999998586774153</v>
      </c>
      <c r="CL63" s="2014"/>
      <c r="CM63" s="2"/>
      <c r="CN63" s="2"/>
      <c r="CO63" s="2"/>
      <c r="CP63" s="2"/>
      <c r="CQ63" s="2071">
        <f t="shared" si="9"/>
        <v>87162.386716373308</v>
      </c>
      <c r="CR63" s="2074">
        <f t="shared" si="7"/>
        <v>11.472838659799475</v>
      </c>
      <c r="CS63" s="2082">
        <f t="shared" si="8"/>
        <v>123.55250286196717</v>
      </c>
      <c r="CT63" s="2074">
        <f t="shared" si="3"/>
        <v>24405.46828058453</v>
      </c>
      <c r="CU63" s="2074">
        <f t="shared" si="4"/>
        <v>40.974423784998123</v>
      </c>
      <c r="CV63" s="2074"/>
      <c r="CW63" s="1268">
        <v>41</v>
      </c>
      <c r="CX63" s="2074">
        <f t="shared" si="5"/>
        <v>215.83088954828688</v>
      </c>
      <c r="CY63" s="2093">
        <f t="shared" si="6"/>
        <v>1.7687092668489258E-2</v>
      </c>
      <c r="CZ63" s="2018"/>
    </row>
    <row r="64" spans="1:104" ht="16.5" customHeight="1" x14ac:dyDescent="0.25">
      <c r="A64" s="778">
        <v>1</v>
      </c>
      <c r="B64" s="779">
        <f>'SAME1 Flight Tests 8-27-09'!A64</f>
        <v>5</v>
      </c>
      <c r="C64" s="1805" t="str">
        <f>'SAME1 Flight Tests 8-27-09'!B64</f>
        <v>Lampwick</v>
      </c>
      <c r="D64" s="782"/>
      <c r="E64" s="779" t="str">
        <f>'SAME1 Flight Tests 8-27-09'!C64</f>
        <v>46 La</v>
      </c>
      <c r="F64" s="779">
        <f>'SAME1 Flight Tests 8-27-09'!D64</f>
        <v>3</v>
      </c>
      <c r="G64" s="779" t="str">
        <f>'SAME1 Flight Tests 8-27-09'!E64</f>
        <v>46a</v>
      </c>
      <c r="H64" s="779" t="str">
        <f>'SAME1 Flight Tests 8-27-09'!F64</f>
        <v>aging</v>
      </c>
      <c r="I64" s="779">
        <f>'SAME1 Flight Tests 8-27-09'!G64</f>
        <v>278</v>
      </c>
      <c r="J64" s="791">
        <f>'SAME1 Flight Tests 8-27-09'!H64</f>
        <v>39360</v>
      </c>
      <c r="K64" s="779">
        <f>'SAME1 Flight Tests 8-27-09'!I64</f>
        <v>0</v>
      </c>
      <c r="L64" s="779" t="str">
        <f>'SAME1 Flight Tests 8-27-09'!J64</f>
        <v>n</v>
      </c>
      <c r="M64" s="779" t="str">
        <f>'SAME1 Flight Tests 8-27-09'!K64</f>
        <v>n</v>
      </c>
      <c r="N64" s="779">
        <f>'SAME1 Flight Tests 8-27-09'!L64</f>
        <v>8</v>
      </c>
      <c r="O64" s="804">
        <f>'SAME1 Flight Tests 8-27-09'!M64</f>
        <v>1.32</v>
      </c>
      <c r="P64" s="805">
        <f>'SAME1 Flight Tests 8-27-09'!N64</f>
        <v>20</v>
      </c>
      <c r="Q64" s="805">
        <f>'SAME1 Flight Tests 8-27-09'!O64</f>
        <v>1800</v>
      </c>
      <c r="R64" s="805">
        <f>'SAME1 Flight Tests 8-27-09'!P64</f>
        <v>8</v>
      </c>
      <c r="S64" s="806"/>
      <c r="T64" s="806"/>
      <c r="U64" s="805">
        <f>'SAME1 Flight Tests 8-27-09'!Q64</f>
        <v>1963.6666666666667</v>
      </c>
      <c r="V64" s="806"/>
      <c r="W64" s="806"/>
      <c r="X64" s="806"/>
      <c r="Y64" s="806"/>
      <c r="Z64" s="806"/>
      <c r="AA64" s="805" t="str">
        <f>'SAME1 Flight Tests 8-27-09'!R64</f>
        <v>y</v>
      </c>
      <c r="AB64" s="805" t="str">
        <f>'SAME1 Flight Tests 8-27-09'!S64</f>
        <v>y</v>
      </c>
      <c r="AC64" s="805">
        <f>'SAME1 Flight Tests 8-27-09'!T64</f>
        <v>1</v>
      </c>
      <c r="AD64" s="806"/>
      <c r="AE64" s="805">
        <f>'SAME1 Flight Tests 8-27-09'!U64</f>
        <v>10</v>
      </c>
      <c r="AF64" s="806"/>
      <c r="AG64" s="816">
        <f>'SAME1 Flight Tests 8-27-09'!V64</f>
        <v>3.852706928546E-2</v>
      </c>
      <c r="AH64" s="818">
        <f>'SAME1 Flight Tests 8-27-09'!W64</f>
        <v>0.37858220684754784</v>
      </c>
      <c r="AI64" s="806"/>
      <c r="AJ64" s="806"/>
      <c r="AK64" s="806"/>
      <c r="AL64" s="806"/>
      <c r="AM64" s="806"/>
      <c r="AN64" s="806"/>
      <c r="AO64" s="806"/>
      <c r="AP64" s="806"/>
      <c r="AQ64" s="806"/>
      <c r="AR64" s="806"/>
      <c r="AS64" s="806"/>
      <c r="AT64" s="806"/>
      <c r="AU64" s="805">
        <f>'SAME1 Flight Tests 8-27-09'!X64</f>
        <v>1.42</v>
      </c>
      <c r="AV64" s="820">
        <f>'SAME1 Flight Tests 8-27-09'!Y64</f>
        <v>3.3119959999999997</v>
      </c>
      <c r="AW64" s="820">
        <f>'SAME1 Flight Tests 8-27-09'!Z64</f>
        <v>6.2547760000000006</v>
      </c>
      <c r="AX64" s="820">
        <f>'SAME1 Flight Tests 8-27-09'!AA64</f>
        <v>-4.5776364999999992E-4</v>
      </c>
      <c r="AY64" s="822"/>
      <c r="AZ64" s="822"/>
      <c r="BA64" s="820">
        <f>'SAME1 Flight Tests 8-27-09'!AC64</f>
        <v>4.8867345000000011</v>
      </c>
      <c r="BB64" s="822"/>
      <c r="BC64" s="822"/>
      <c r="BD64" s="820">
        <f>'SAME1 Flight Tests 8-27-09'!AB64</f>
        <v>5.7651214999999985</v>
      </c>
      <c r="BE64" s="820">
        <f>'SAME1 Flight Tests 8-27-09'!AD64</f>
        <v>4.7017509999999989</v>
      </c>
      <c r="BF64" s="826">
        <f>'SAME1 Flight Tests 8-27-09'!AE64</f>
        <v>15745</v>
      </c>
      <c r="BG64" s="806"/>
      <c r="BH64" s="806"/>
      <c r="BI64" s="805">
        <f>'SAME1 Flight Tests 8-27-09'!AF64</f>
        <v>27.556799999999999</v>
      </c>
      <c r="BJ64" s="805">
        <f>'SAME1 Flight Tests 8-27-09'!AG64</f>
        <v>46.382450000000006</v>
      </c>
      <c r="BK64" s="805">
        <f>'SAME1 Flight Tests 8-27-09'!AH64</f>
        <v>1.0633704999999996</v>
      </c>
      <c r="BL64" s="805">
        <f>'SAME1 Flight Tests 8-27-09'!AK64</f>
        <v>577492.72038184176</v>
      </c>
      <c r="BM64" s="805">
        <f>'SAME1 Flight Tests 8-27-09'!AL64</f>
        <v>199.06246731712528</v>
      </c>
      <c r="BN64" s="806"/>
      <c r="BO64" s="805"/>
      <c r="BP64" s="806"/>
      <c r="BQ64" s="805">
        <f>'SAME1 Flight Tests 8-27-09'!AM64</f>
        <v>34.304533507117</v>
      </c>
      <c r="BR64" s="816">
        <f>'SAME1 Flight Tests 8-27-09'!AP64</f>
        <v>0.34470125820028336</v>
      </c>
      <c r="BS64" s="816">
        <f>'SAME1 Flight Tests 8-27-09'!AQ64</f>
        <v>0.48556852213690521</v>
      </c>
      <c r="BT64" s="816"/>
      <c r="BU64" s="816">
        <f>'SAME1 Flight Tests 8-27-09'!AS64</f>
        <v>1.7956311049383042</v>
      </c>
      <c r="BV64" s="816">
        <f>'SAME1 Flight Tests 8-27-09'!AT64</f>
        <v>0.29042837201600924</v>
      </c>
      <c r="BW64" s="807">
        <f>'SAME1 Flight Tests 8-27-09'!BB64</f>
        <v>577492.72038184176</v>
      </c>
      <c r="BX64" s="807">
        <f>'SAME1 Flight Tests 8-27-09'!BC64</f>
        <v>568093.22525500471</v>
      </c>
      <c r="BY64" s="807">
        <f>'SAME1 Flight Tests 8-27-09'!BD64</f>
        <v>537260.83787047281</v>
      </c>
      <c r="BZ64" s="806"/>
      <c r="CA64" s="805">
        <f>'SAME1 Flight Tests 8-27-09'!BG64</f>
        <v>0.22819109442060076</v>
      </c>
      <c r="CB64" s="805">
        <f>'SAME1 Flight Tests 8-27-09'!BF64</f>
        <v>0.28000000000000003</v>
      </c>
      <c r="CC64" s="783"/>
      <c r="CD64" s="805"/>
      <c r="CE64" s="805">
        <f>'SAME1 Flight Tests 8-27-09'!BH64</f>
        <v>343.55957860374446</v>
      </c>
      <c r="CF64" s="1804">
        <f>'SAME1 Flight Tests 8-27-09'!BI64</f>
        <v>1.4199999999999768</v>
      </c>
      <c r="CG64" s="1804">
        <f>'SAME1 Flight Tests 8-27-09'!BJ64</f>
        <v>46</v>
      </c>
      <c r="CH64" s="1804">
        <f>'SAME1 Flight Tests 8-27-09'!BK64</f>
        <v>0</v>
      </c>
      <c r="CI64" s="1804">
        <f>'SAME1 Flight Tests 8-27-09'!BL64</f>
        <v>0.14494873312866574</v>
      </c>
      <c r="CJ64" s="1804">
        <f>'SAME1 Flight Tests 8-27-09'!BM64</f>
        <v>0.63913376649286679</v>
      </c>
      <c r="CK64" s="1804">
        <f>'SAME1 Flight Tests 8-27-09'!BN64</f>
        <v>0.99999105788191622</v>
      </c>
      <c r="CL64" s="2014"/>
      <c r="CM64" s="2"/>
      <c r="CN64" s="2"/>
      <c r="CO64" s="2"/>
      <c r="CP64" s="2"/>
      <c r="CQ64" s="2071">
        <f t="shared" si="9"/>
        <v>33668.59486732458</v>
      </c>
      <c r="CR64" s="2074">
        <f t="shared" si="7"/>
        <v>29.701269207718006</v>
      </c>
      <c r="CS64" s="2082">
        <f t="shared" si="8"/>
        <v>122.51619109684641</v>
      </c>
      <c r="CT64" s="2074">
        <f t="shared" si="3"/>
        <v>9427.2065628508844</v>
      </c>
      <c r="CU64" s="2074">
        <f t="shared" si="4"/>
        <v>106.07596145613572</v>
      </c>
      <c r="CV64" s="2074"/>
      <c r="CW64" s="1268">
        <v>42</v>
      </c>
      <c r="CX64" s="2074">
        <f t="shared" si="5"/>
        <v>107.23580879644605</v>
      </c>
      <c r="CY64" s="2093">
        <f t="shared" si="6"/>
        <v>2.2750283041218702E-2</v>
      </c>
      <c r="CZ64" s="2018"/>
    </row>
    <row r="65" spans="1:104" s="11" customFormat="1" ht="16.5" customHeight="1" x14ac:dyDescent="0.25">
      <c r="A65" s="780">
        <v>2</v>
      </c>
      <c r="B65" s="784">
        <f>'SAME R Results'!A4</f>
        <v>1</v>
      </c>
      <c r="C65" s="1806" t="str">
        <f>'SAME R Results'!B4</f>
        <v>Lampwick</v>
      </c>
      <c r="D65" s="784" t="str">
        <f>'SAME R Results'!C4</f>
        <v>L13</v>
      </c>
      <c r="E65" s="784" t="str">
        <f>'SAME R Results'!D4</f>
        <v>2L</v>
      </c>
      <c r="F65" s="784">
        <f>'SAME R Results'!E4</f>
        <v>2</v>
      </c>
      <c r="G65" s="784">
        <f>'SAME R Results'!F4</f>
        <v>49</v>
      </c>
      <c r="H65" s="785" t="str">
        <f>'SAME R Results'!G4</f>
        <v>Baseline High RT/R0</v>
      </c>
      <c r="I65" s="784" t="str">
        <f>'SAME R Results'!H4</f>
        <v>200 11:00</v>
      </c>
      <c r="J65" s="786">
        <f>'SAME R Results'!I4</f>
        <v>40378.291666666664</v>
      </c>
      <c r="K65" s="784">
        <f>'SAME R Results'!J4</f>
        <v>0</v>
      </c>
      <c r="L65" s="788"/>
      <c r="M65" s="788"/>
      <c r="N65" s="784">
        <f>'SAME R Results'!K4</f>
        <v>8</v>
      </c>
      <c r="O65" s="793">
        <f>'SAME R Results'!L4</f>
        <v>1.2514430209035738</v>
      </c>
      <c r="P65" s="784">
        <f>'SAME R Results'!M4</f>
        <v>60</v>
      </c>
      <c r="Q65" s="784">
        <f>'SAME R Results'!N4</f>
        <v>11</v>
      </c>
      <c r="R65" s="784">
        <f>'SAME R Results'!O4</f>
        <v>8</v>
      </c>
      <c r="S65" s="784" t="str">
        <f>'SAME R Results'!P4</f>
        <v>n</v>
      </c>
      <c r="T65" s="784">
        <f>'SAME R Results'!Q4</f>
        <v>0</v>
      </c>
      <c r="U65" s="784">
        <f>'SAME R Results'!R4</f>
        <v>51.4</v>
      </c>
      <c r="V65" s="784" t="str">
        <f>'SAME R Results'!S4</f>
        <v>y</v>
      </c>
      <c r="W65" s="784">
        <f>'SAME R Results'!T4</f>
        <v>90</v>
      </c>
      <c r="X65" s="784" t="str">
        <f>'SAME R Results'!U4</f>
        <v>n</v>
      </c>
      <c r="Y65" s="784" t="str">
        <f>'SAME R Results'!V4</f>
        <v>y</v>
      </c>
      <c r="Z65" s="784" t="str">
        <f>'SAME R Results'!W4</f>
        <v>y</v>
      </c>
      <c r="AA65" s="784" t="str">
        <f>'SAME R Results'!X4</f>
        <v>y</v>
      </c>
      <c r="AB65" s="784" t="str">
        <f>'SAME R Results'!Y4</f>
        <v>y</v>
      </c>
      <c r="AC65" s="789"/>
      <c r="AD65" s="784" t="str">
        <f>'SAME R Results'!Z4</f>
        <v>y</v>
      </c>
      <c r="AE65" s="784">
        <f>'SAME R Results'!AA4</f>
        <v>10</v>
      </c>
      <c r="AF65" s="784" t="str">
        <f>'SAME R Results'!AB4</f>
        <v>y</v>
      </c>
      <c r="AG65" s="817">
        <f>'SAME R Results'!AC4</f>
        <v>3.852706928546E-2</v>
      </c>
      <c r="AH65" s="819">
        <f>'SAME R Results'!AD4</f>
        <v>0</v>
      </c>
      <c r="AI65" s="784">
        <f>'SAME R Results'!AE4</f>
        <v>0</v>
      </c>
      <c r="AJ65" s="784">
        <f>'SAME R Results'!AF4</f>
        <v>0</v>
      </c>
      <c r="AK65" s="784">
        <f>'SAME R Results'!AG4</f>
        <v>0</v>
      </c>
      <c r="AL65" s="784">
        <f>'SAME R Results'!AH4</f>
        <v>0</v>
      </c>
      <c r="AM65" s="784">
        <f>'SAME R Results'!AI4</f>
        <v>0</v>
      </c>
      <c r="AN65" s="784">
        <f>'SAME R Results'!AJ4</f>
        <v>0</v>
      </c>
      <c r="AO65" s="784">
        <f>'SAME R Results'!AK4</f>
        <v>0</v>
      </c>
      <c r="AP65" s="784">
        <f>'SAME R Results'!AL4</f>
        <v>0</v>
      </c>
      <c r="AQ65" s="784">
        <f>'SAME R Results'!AM4</f>
        <v>0</v>
      </c>
      <c r="AR65" s="817">
        <f>'SAME R Results'!AN4</f>
        <v>0</v>
      </c>
      <c r="AS65" s="819">
        <f>'SAME R Results'!AO4</f>
        <v>0</v>
      </c>
      <c r="AT65" s="784">
        <f>'SAME R Results'!AP4</f>
        <v>0</v>
      </c>
      <c r="AU65" s="789"/>
      <c r="AV65" s="821">
        <f>'SAME R Results'!AQ4</f>
        <v>0</v>
      </c>
      <c r="AW65" s="821">
        <f>'SAME R Results'!AR4</f>
        <v>6.2560000000000002</v>
      </c>
      <c r="AX65" s="821">
        <f>'SAME R Results'!AS4</f>
        <v>0</v>
      </c>
      <c r="AY65" s="821">
        <f>'SAME R Results'!AT4</f>
        <v>0</v>
      </c>
      <c r="AZ65" s="824"/>
      <c r="BA65" s="824"/>
      <c r="BB65" s="821">
        <f>'SAME R Results'!AU4</f>
        <v>0.7695616999999999</v>
      </c>
      <c r="BC65" s="821">
        <f>'SAME R Results'!AV4</f>
        <v>2.6800000000000001E-2</v>
      </c>
      <c r="BD65" s="821">
        <f>'SAME R Results'!AW4</f>
        <v>6.5377960000000002</v>
      </c>
      <c r="BE65" s="821">
        <f>'SAME R Results'!AX4</f>
        <v>4.6396940000000004</v>
      </c>
      <c r="BF65" s="827">
        <f>'SAME R Results'!AY4</f>
        <v>71280</v>
      </c>
      <c r="BG65" s="784">
        <f>'SAME R Results'!AZ4</f>
        <v>0.92272894999999999</v>
      </c>
      <c r="BH65" s="784">
        <f>'SAME R Results'!BA4</f>
        <v>8.2000000000000003E-2</v>
      </c>
      <c r="BI65" s="789"/>
      <c r="BJ65" s="784">
        <f>'SAME R Results'!BB4</f>
        <v>47.296599999999998</v>
      </c>
      <c r="BK65" s="784">
        <f>'SAME R Results'!BC4</f>
        <v>1.8981019999999997</v>
      </c>
      <c r="BL65" s="784">
        <f>'SAME R Results'!BD4</f>
        <v>2819890.7109968318</v>
      </c>
      <c r="BM65" s="784">
        <f>'SAME R Results'!BE4</f>
        <v>421.19638693020511</v>
      </c>
      <c r="BN65" s="784">
        <f>'SAME R Results'!BF4</f>
        <v>1.9476177736518814</v>
      </c>
      <c r="BO65" s="784">
        <f>'SAME R Results'!BG4</f>
        <v>0.55112516095124597</v>
      </c>
      <c r="BP65" s="789"/>
      <c r="BQ65" s="784">
        <f>'SAME R Results'!BH4</f>
        <v>34.559212052422055</v>
      </c>
      <c r="BR65" s="817">
        <f>'SAME R Results'!BI4</f>
        <v>0.14936620957955926</v>
      </c>
      <c r="BS65" s="817">
        <f>'SAME R Results'!BJ4</f>
        <v>0.28605155365931773</v>
      </c>
      <c r="BT65" s="817">
        <f>'SAME R Results'!BL4</f>
        <v>3.5338937715895229</v>
      </c>
      <c r="BU65" s="817">
        <f>'SAME R Results'!BM4</f>
        <v>2.2391217870301241</v>
      </c>
      <c r="BV65" s="817">
        <f>'SAME R Results'!BN4</f>
        <v>0.10793353093663659</v>
      </c>
      <c r="BW65" s="784">
        <f>'SAME R Results'!BO4</f>
        <v>2819890.7109968318</v>
      </c>
      <c r="BX65" s="784">
        <f>'SAME R Results'!BP4</f>
        <v>2777337.7727535195</v>
      </c>
      <c r="BY65" s="784">
        <f>'SAME R Results'!BQ4</f>
        <v>2535008.0400966033</v>
      </c>
      <c r="BZ65" s="784">
        <f>'SAME R Results'!BR4</f>
        <v>421.19638693020511</v>
      </c>
      <c r="CA65" s="784">
        <f>'SAME R Results'!BS4</f>
        <v>0.42131359318121275</v>
      </c>
      <c r="CB65" s="784">
        <f>'SAME R Results'!BT4</f>
        <v>0.28000000000000003</v>
      </c>
      <c r="CC65" s="784">
        <f>'SAME R Results'!BV4</f>
        <v>2.6096116281102395</v>
      </c>
      <c r="CD65" s="880">
        <f>'SAME R Results'!BW4</f>
        <v>1</v>
      </c>
      <c r="CE65" s="1086">
        <f>'SAME R Results'!BZ4</f>
        <v>268.93865858906793</v>
      </c>
      <c r="CF65" s="1777">
        <f>'SAME R Results'!CA4</f>
        <v>0</v>
      </c>
      <c r="CG65" s="1777">
        <f>'SAME R Results'!CB4</f>
        <v>0</v>
      </c>
      <c r="CH65" s="1777">
        <f>'SAME R Results'!CC4</f>
        <v>0</v>
      </c>
      <c r="CI65" s="1777">
        <f>'SAME R Results'!CD4</f>
        <v>0</v>
      </c>
      <c r="CJ65" s="1777"/>
      <c r="CK65" s="1777"/>
      <c r="CL65" s="2015">
        <f>'SAME R Results'!CI4</f>
        <v>4</v>
      </c>
      <c r="CM65" s="2015" t="str">
        <f>'SAME R Results'!CJ4</f>
        <v>Lampwick</v>
      </c>
      <c r="CN65" s="2016">
        <f>'SAME R Results'!CK4</f>
        <v>0.14936620957955926</v>
      </c>
      <c r="CO65" s="2016">
        <f>'SAME R Results'!CL4</f>
        <v>5.6355965833294636E-2</v>
      </c>
      <c r="CP65" s="2016">
        <f>'SAME R Results'!CM4</f>
        <v>3.6325575930246212E-2</v>
      </c>
      <c r="CQ65" s="2071">
        <f t="shared" si="9"/>
        <v>163191.84052688503</v>
      </c>
      <c r="CR65" s="2074">
        <f t="shared" si="7"/>
        <v>6.1277573484763472</v>
      </c>
      <c r="CS65" s="2082">
        <f t="shared" si="8"/>
        <v>123.42575733007875</v>
      </c>
      <c r="CT65" s="2074">
        <f t="shared" si="3"/>
        <v>45693.715347527817</v>
      </c>
      <c r="CU65" s="2074">
        <f t="shared" si="4"/>
        <v>21.884847673129808</v>
      </c>
      <c r="CV65" s="2074"/>
      <c r="CW65" s="1268">
        <v>43</v>
      </c>
      <c r="CX65" s="2074">
        <f t="shared" si="5"/>
        <v>225.22820308122957</v>
      </c>
      <c r="CY65" s="2093">
        <f t="shared" si="6"/>
        <v>9.8581698322509105E-3</v>
      </c>
      <c r="CZ65" s="2020"/>
    </row>
    <row r="66" spans="1:104" ht="16.5" customHeight="1" x14ac:dyDescent="0.25">
      <c r="A66" s="780">
        <v>2</v>
      </c>
      <c r="B66" s="784">
        <f>'SAME R Results'!A11</f>
        <v>2</v>
      </c>
      <c r="C66" s="1806" t="str">
        <f>'SAME R Results'!B11</f>
        <v>Lampwick</v>
      </c>
      <c r="D66" s="784" t="str">
        <f>'SAME R Results'!C11</f>
        <v>L14</v>
      </c>
      <c r="E66" s="784" t="str">
        <f>'SAME R Results'!D11</f>
        <v>7L</v>
      </c>
      <c r="F66" s="784">
        <f>'SAME R Results'!E11</f>
        <v>3</v>
      </c>
      <c r="G66" s="784">
        <f>'SAME R Results'!F11</f>
        <v>54</v>
      </c>
      <c r="H66" s="785" t="str">
        <f>'SAME R Results'!G11</f>
        <v>Baseline</v>
      </c>
      <c r="I66" s="784">
        <f>'SAME R Results'!H11</f>
        <v>210</v>
      </c>
      <c r="J66" s="786">
        <f>'SAME R Results'!I11</f>
        <v>40388</v>
      </c>
      <c r="K66" s="784">
        <f>'SAME R Results'!J11</f>
        <v>0</v>
      </c>
      <c r="L66" s="788"/>
      <c r="M66" s="788"/>
      <c r="N66" s="784">
        <f>'SAME R Results'!K11</f>
        <v>8.1</v>
      </c>
      <c r="O66" s="793">
        <f>'SAME R Results'!L11</f>
        <v>1.2450000000000001</v>
      </c>
      <c r="P66" s="784">
        <f>'SAME R Results'!M11</f>
        <v>60</v>
      </c>
      <c r="Q66" s="784">
        <f>'SAME R Results'!N11</f>
        <v>11</v>
      </c>
      <c r="R66" s="784">
        <f>'SAME R Results'!O11</f>
        <v>8</v>
      </c>
      <c r="S66" s="784" t="str">
        <f>'SAME R Results'!P11</f>
        <v>n</v>
      </c>
      <c r="T66" s="784" t="str">
        <f>'SAME R Results'!Q11</f>
        <v>n</v>
      </c>
      <c r="U66" s="784">
        <f>'SAME R Results'!R11</f>
        <v>56.8</v>
      </c>
      <c r="V66" s="784" t="str">
        <f>'SAME R Results'!S11</f>
        <v>y</v>
      </c>
      <c r="W66" s="784">
        <f>'SAME R Results'!T11</f>
        <v>120</v>
      </c>
      <c r="X66" s="784" t="str">
        <f>'SAME R Results'!U11</f>
        <v>n</v>
      </c>
      <c r="Y66" s="784" t="str">
        <f>'SAME R Results'!V11</f>
        <v>n</v>
      </c>
      <c r="Z66" s="784" t="str">
        <f>'SAME R Results'!W11</f>
        <v>y</v>
      </c>
      <c r="AA66" s="784" t="str">
        <f>'SAME R Results'!X11</f>
        <v>n</v>
      </c>
      <c r="AB66" s="784" t="str">
        <f>'SAME R Results'!Y11</f>
        <v>y</v>
      </c>
      <c r="AC66" s="789"/>
      <c r="AD66" s="784" t="str">
        <f>'SAME R Results'!Z11</f>
        <v>y</v>
      </c>
      <c r="AE66" s="784">
        <f>'SAME R Results'!AA11</f>
        <v>10</v>
      </c>
      <c r="AF66" s="784" t="str">
        <f>'SAME R Results'!AB11</f>
        <v>y</v>
      </c>
      <c r="AG66" s="817">
        <f>'SAME R Results'!AC11</f>
        <v>3.852706928546E-2</v>
      </c>
      <c r="AH66" s="819">
        <f>'SAME R Results'!AD11</f>
        <v>0</v>
      </c>
      <c r="AI66" s="784">
        <f>'SAME R Results'!AE11</f>
        <v>0</v>
      </c>
      <c r="AJ66" s="784">
        <f>'SAME R Results'!AF11</f>
        <v>0</v>
      </c>
      <c r="AK66" s="784">
        <f>'SAME R Results'!AG11</f>
        <v>0</v>
      </c>
      <c r="AL66" s="784">
        <f>'SAME R Results'!AH11</f>
        <v>0</v>
      </c>
      <c r="AM66" s="784">
        <f>'SAME R Results'!AI11</f>
        <v>0</v>
      </c>
      <c r="AN66" s="784">
        <f>'SAME R Results'!AJ11</f>
        <v>0</v>
      </c>
      <c r="AO66" s="784">
        <f>'SAME R Results'!AK11</f>
        <v>0</v>
      </c>
      <c r="AP66" s="784">
        <f>'SAME R Results'!AL11</f>
        <v>0</v>
      </c>
      <c r="AQ66" s="784">
        <f>'SAME R Results'!AM11</f>
        <v>0</v>
      </c>
      <c r="AR66" s="817">
        <f>'SAME R Results'!AN11</f>
        <v>0</v>
      </c>
      <c r="AS66" s="819">
        <f>'SAME R Results'!AO11</f>
        <v>0</v>
      </c>
      <c r="AT66" s="784">
        <f>'SAME R Results'!AP11</f>
        <v>0</v>
      </c>
      <c r="AU66" s="789"/>
      <c r="AV66" s="821">
        <f>'SAME R Results'!AQ11</f>
        <v>0</v>
      </c>
      <c r="AW66" s="821">
        <f>'SAME R Results'!AR11</f>
        <v>6.2525025000000003</v>
      </c>
      <c r="AX66" s="821">
        <f>'SAME R Results'!AS11</f>
        <v>0</v>
      </c>
      <c r="AY66" s="821">
        <f>'SAME R Results'!AT11</f>
        <v>0</v>
      </c>
      <c r="AZ66" s="824"/>
      <c r="BA66" s="824"/>
      <c r="BB66" s="821">
        <f>'SAME R Results'!AU11</f>
        <v>0</v>
      </c>
      <c r="BC66" s="821">
        <f>'SAME R Results'!AV11</f>
        <v>0</v>
      </c>
      <c r="BD66" s="821">
        <f>'SAME R Results'!AW11</f>
        <v>6.3695219999999999</v>
      </c>
      <c r="BE66" s="821">
        <f>'SAME R Results'!AX11</f>
        <v>4.7034919999999989</v>
      </c>
      <c r="BF66" s="827">
        <f>'SAME R Results'!AY11</f>
        <v>79925</v>
      </c>
      <c r="BG66" s="784">
        <f>'SAME R Results'!AZ11</f>
        <v>0</v>
      </c>
      <c r="BH66" s="784">
        <f>'SAME R Results'!BA11</f>
        <v>0</v>
      </c>
      <c r="BI66" s="789"/>
      <c r="BJ66" s="784">
        <f>'SAME R Results'!BB11</f>
        <v>34.255299999999998</v>
      </c>
      <c r="BK66" s="784">
        <f>'SAME R Results'!BC11</f>
        <v>1.666030000000001</v>
      </c>
      <c r="BL66" s="784">
        <f>'SAME R Results'!BD11</f>
        <v>3197761.8213616745</v>
      </c>
      <c r="BM66" s="784">
        <f>'SAME R Results'!BE11</f>
        <v>350.55685968846421</v>
      </c>
      <c r="BN66" s="784">
        <f>'SAME R Results'!BF11</f>
        <v>0</v>
      </c>
      <c r="BO66" s="784">
        <f>'SAME R Results'!BG11</f>
        <v>0</v>
      </c>
      <c r="BP66" s="789"/>
      <c r="BQ66" s="784">
        <f>'SAME R Results'!BH11</f>
        <v>26.963747165480513</v>
      </c>
      <c r="BR66" s="817">
        <f>'SAME R Results'!BI11</f>
        <v>0.10962569424235284</v>
      </c>
      <c r="BS66" s="817">
        <f>'SAME R Results'!BJ11</f>
        <v>0.25252933607121358</v>
      </c>
      <c r="BT66" s="817">
        <f>'SAME R Results'!BL11</f>
        <v>0</v>
      </c>
      <c r="BU66" s="817">
        <f>'SAME R Results'!BM11</f>
        <v>2.492996586982887</v>
      </c>
      <c r="BV66" s="817">
        <f>'SAME R Results'!BN11</f>
        <v>7.2229168713861147E-2</v>
      </c>
      <c r="BW66" s="784">
        <f>'SAME R Results'!BO11</f>
        <v>3197761.8213616745</v>
      </c>
      <c r="BX66" s="784">
        <f>'SAME R Results'!BP11</f>
        <v>3150047.9662957834</v>
      </c>
      <c r="BY66" s="784">
        <f>'SAME R Results'!BQ11</f>
        <v>2860393.7483142563</v>
      </c>
      <c r="BZ66" s="784">
        <f>'SAME R Results'!BR11</f>
        <v>350.55685968846421</v>
      </c>
      <c r="CA66" s="784">
        <f>'SAME R Results'!BS11</f>
        <v>0.36980156263872876</v>
      </c>
      <c r="CB66" s="784">
        <f>'SAME R Results'!BT11</f>
        <v>0.28000000000000003</v>
      </c>
      <c r="CC66" s="784">
        <f>'SAME R Results'!BV11</f>
        <v>2.8112174472146867</v>
      </c>
      <c r="CD66" s="880">
        <f>'SAME R Results'!BW11</f>
        <v>1</v>
      </c>
      <c r="CE66" s="1086">
        <f>'SAME R Results'!BZ11</f>
        <v>264.66873011764068</v>
      </c>
      <c r="CF66" s="1777">
        <f>'SAME R Results'!CA11</f>
        <v>0</v>
      </c>
      <c r="CG66" s="1777">
        <f>'SAME R Results'!CB11</f>
        <v>0</v>
      </c>
      <c r="CH66" s="1777">
        <f>'SAME R Results'!CC11</f>
        <v>0</v>
      </c>
      <c r="CI66" s="1777">
        <f>'SAME R Results'!CD11</f>
        <v>0</v>
      </c>
      <c r="CJ66" s="1777"/>
      <c r="CK66" s="1777"/>
      <c r="CL66" s="2015"/>
      <c r="CM66" s="2015"/>
      <c r="CN66" s="2016"/>
      <c r="CO66" s="2016"/>
      <c r="CP66" s="2016"/>
      <c r="CQ66" s="2071">
        <f t="shared" si="9"/>
        <v>237189.72008872032</v>
      </c>
      <c r="CR66" s="2074">
        <f t="shared" si="7"/>
        <v>4.2160343189660665</v>
      </c>
      <c r="CS66" s="2082">
        <f t="shared" si="8"/>
        <v>96.299097019573253</v>
      </c>
      <c r="CT66" s="2074">
        <f t="shared" si="3"/>
        <v>66413.121624841689</v>
      </c>
      <c r="CU66" s="2074">
        <f t="shared" si="4"/>
        <v>15.057265424878809</v>
      </c>
      <c r="CV66" s="2074"/>
      <c r="CW66" s="1268">
        <v>44</v>
      </c>
      <c r="CX66" s="2074">
        <f t="shared" si="5"/>
        <v>240.25929064252784</v>
      </c>
      <c r="CY66" s="2093">
        <f t="shared" si="6"/>
        <v>7.235295819995287E-3</v>
      </c>
    </row>
    <row r="67" spans="1:104" ht="16.5" customHeight="1" x14ac:dyDescent="0.25">
      <c r="A67" s="780">
        <v>2</v>
      </c>
      <c r="B67" s="784">
        <f>'SAME R Results'!A12</f>
        <v>2</v>
      </c>
      <c r="C67" s="1806" t="str">
        <f>'SAME R Results'!B12</f>
        <v>Lampwick</v>
      </c>
      <c r="D67" s="784" t="str">
        <f>'SAME R Results'!C12</f>
        <v>L15</v>
      </c>
      <c r="E67" s="784" t="str">
        <f>'SAME R Results'!D12</f>
        <v>8L</v>
      </c>
      <c r="F67" s="784">
        <f>'SAME R Results'!E12</f>
        <v>4</v>
      </c>
      <c r="G67" s="784">
        <f>'SAME R Results'!F12</f>
        <v>55</v>
      </c>
      <c r="H67" s="785" t="str">
        <f>'SAME R Results'!G12</f>
        <v>High RT/R0 test aging</v>
      </c>
      <c r="I67" s="784">
        <f>'SAME R Results'!H12</f>
        <v>210</v>
      </c>
      <c r="J67" s="786">
        <f>'SAME R Results'!I12</f>
        <v>40388</v>
      </c>
      <c r="K67" s="784">
        <f>'SAME R Results'!J12</f>
        <v>0</v>
      </c>
      <c r="L67" s="788"/>
      <c r="M67" s="788"/>
      <c r="N67" s="784">
        <f>'SAME R Results'!K12</f>
        <v>8.1</v>
      </c>
      <c r="O67" s="793">
        <f>'SAME R Results'!L12</f>
        <v>1.2450000000000001</v>
      </c>
      <c r="P67" s="784">
        <f>'SAME R Results'!M12</f>
        <v>60</v>
      </c>
      <c r="Q67" s="784">
        <f>'SAME R Results'!N12</f>
        <v>11</v>
      </c>
      <c r="R67" s="784">
        <f>'SAME R Results'!O12</f>
        <v>8</v>
      </c>
      <c r="S67" s="784" t="str">
        <f>'SAME R Results'!P12</f>
        <v>n</v>
      </c>
      <c r="T67" s="784" t="str">
        <f>'SAME R Results'!Q12</f>
        <v>n</v>
      </c>
      <c r="U67" s="784">
        <f>'SAME R Results'!R12</f>
        <v>47.2</v>
      </c>
      <c r="V67" s="784" t="str">
        <f>'SAME R Results'!S12</f>
        <v>y</v>
      </c>
      <c r="W67" s="784">
        <f>'SAME R Results'!T12</f>
        <v>60</v>
      </c>
      <c r="X67" s="784" t="str">
        <f>'SAME R Results'!U12</f>
        <v>n</v>
      </c>
      <c r="Y67" s="784" t="str">
        <f>'SAME R Results'!V12</f>
        <v>n</v>
      </c>
      <c r="Z67" s="784" t="str">
        <f>'SAME R Results'!W12</f>
        <v>y</v>
      </c>
      <c r="AA67" s="784" t="str">
        <f>'SAME R Results'!X12</f>
        <v>n</v>
      </c>
      <c r="AB67" s="784" t="str">
        <f>'SAME R Results'!Y12</f>
        <v>y</v>
      </c>
      <c r="AC67" s="789"/>
      <c r="AD67" s="784" t="str">
        <f>'SAME R Results'!Z12</f>
        <v>y</v>
      </c>
      <c r="AE67" s="784">
        <f>'SAME R Results'!AA12</f>
        <v>10</v>
      </c>
      <c r="AF67" s="784" t="str">
        <f>'SAME R Results'!AB12</f>
        <v>y</v>
      </c>
      <c r="AG67" s="817">
        <f>'SAME R Results'!AC12</f>
        <v>3.852706928546E-2</v>
      </c>
      <c r="AH67" s="819">
        <f>'SAME R Results'!AD12</f>
        <v>0</v>
      </c>
      <c r="AI67" s="784">
        <f>'SAME R Results'!AE12</f>
        <v>0</v>
      </c>
      <c r="AJ67" s="784">
        <f>'SAME R Results'!AF12</f>
        <v>0</v>
      </c>
      <c r="AK67" s="784">
        <f>'SAME R Results'!AG12</f>
        <v>0</v>
      </c>
      <c r="AL67" s="784">
        <f>'SAME R Results'!AH12</f>
        <v>0</v>
      </c>
      <c r="AM67" s="784">
        <f>'SAME R Results'!AI12</f>
        <v>0</v>
      </c>
      <c r="AN67" s="784">
        <f>'SAME R Results'!AJ12</f>
        <v>0</v>
      </c>
      <c r="AO67" s="784">
        <f>'SAME R Results'!AK12</f>
        <v>0</v>
      </c>
      <c r="AP67" s="784">
        <f>'SAME R Results'!AL12</f>
        <v>0</v>
      </c>
      <c r="AQ67" s="784">
        <f>'SAME R Results'!AM12</f>
        <v>0</v>
      </c>
      <c r="AR67" s="817">
        <f>'SAME R Results'!AN12</f>
        <v>0</v>
      </c>
      <c r="AS67" s="819">
        <f>'SAME R Results'!AO12</f>
        <v>0</v>
      </c>
      <c r="AT67" s="784">
        <f>'SAME R Results'!AP12</f>
        <v>0</v>
      </c>
      <c r="AU67" s="789"/>
      <c r="AV67" s="821">
        <f>'SAME R Results'!AQ12</f>
        <v>0</v>
      </c>
      <c r="AW67" s="821">
        <f>'SAME R Results'!AR12</f>
        <v>6.2489999999999997</v>
      </c>
      <c r="AX67" s="821">
        <f>'SAME R Results'!AS12</f>
        <v>0</v>
      </c>
      <c r="AY67" s="821">
        <f>'SAME R Results'!AT12</f>
        <v>0</v>
      </c>
      <c r="AZ67" s="824"/>
      <c r="BA67" s="824"/>
      <c r="BB67" s="821">
        <f>'SAME R Results'!AU12</f>
        <v>0</v>
      </c>
      <c r="BC67" s="821">
        <f>'SAME R Results'!AV12</f>
        <v>0</v>
      </c>
      <c r="BD67" s="821">
        <f>'SAME R Results'!AW12</f>
        <v>6.4745474999999999</v>
      </c>
      <c r="BE67" s="821">
        <f>'SAME R Results'!AX12</f>
        <v>4.6680449999999993</v>
      </c>
      <c r="BF67" s="827">
        <f>'SAME R Results'!AY12</f>
        <v>83895</v>
      </c>
      <c r="BG67" s="784">
        <f>'SAME R Results'!AZ12</f>
        <v>0</v>
      </c>
      <c r="BH67" s="784">
        <f>'SAME R Results'!BA12</f>
        <v>0</v>
      </c>
      <c r="BI67" s="789"/>
      <c r="BJ67" s="784">
        <f>'SAME R Results'!BB12</f>
        <v>46.388549999999995</v>
      </c>
      <c r="BK67" s="784">
        <f>'SAME R Results'!BC12</f>
        <v>1.8065025000000006</v>
      </c>
      <c r="BL67" s="784">
        <f>'SAME R Results'!BD12</f>
        <v>3373889.4875935018</v>
      </c>
      <c r="BM67" s="784">
        <f>'SAME R Results'!BE12</f>
        <v>392.25129573824915</v>
      </c>
      <c r="BN67" s="784">
        <f>'SAME R Results'!BF12</f>
        <v>0</v>
      </c>
      <c r="BO67" s="784">
        <f>'SAME R Results'!BG12</f>
        <v>0</v>
      </c>
      <c r="BP67" s="789"/>
      <c r="BQ67" s="784">
        <f>'SAME R Results'!BH12</f>
        <v>36.637405105047137</v>
      </c>
      <c r="BR67" s="817">
        <f>'SAME R Results'!BI12</f>
        <v>0.11626086070116975</v>
      </c>
      <c r="BS67" s="817">
        <f>'SAME R Results'!BJ12</f>
        <v>0.27474623118441571</v>
      </c>
      <c r="BT67" s="817">
        <f>'SAME R Results'!BL12</f>
        <v>0</v>
      </c>
      <c r="BU67" s="817">
        <f>'SAME R Results'!BM12</f>
        <v>2.5278471246933618</v>
      </c>
      <c r="BV67" s="817">
        <f>'SAME R Results'!BN12</f>
        <v>7.5628315768853746E-2</v>
      </c>
      <c r="BW67" s="784">
        <f>'SAME R Results'!BO12</f>
        <v>3373889.4875935018</v>
      </c>
      <c r="BX67" s="784">
        <f>'SAME R Results'!BP12</f>
        <v>3323805.6105743852</v>
      </c>
      <c r="BY67" s="784">
        <f>'SAME R Results'!BQ12</f>
        <v>3011118.9009848116</v>
      </c>
      <c r="BZ67" s="784">
        <f>'SAME R Results'!BR12</f>
        <v>392.25129573824915</v>
      </c>
      <c r="CA67" s="784">
        <f>'SAME R Results'!BS12</f>
        <v>0.40098164343425385</v>
      </c>
      <c r="CB67" s="784">
        <f>'SAME R Results'!BT12</f>
        <v>0.28000000000000003</v>
      </c>
      <c r="CC67" s="784">
        <f>'SAME R Results'!BV12</f>
        <v>2.8206933688414133</v>
      </c>
      <c r="CD67" s="880">
        <f>'SAME R Results'!BW12</f>
        <v>1</v>
      </c>
      <c r="CE67" s="1086">
        <f>'SAME R Results'!BZ12</f>
        <v>262.89926572283059</v>
      </c>
      <c r="CF67" s="1777">
        <f>'SAME R Results'!CA12</f>
        <v>1.2266666666667092</v>
      </c>
      <c r="CG67" s="1777" t="str">
        <f>'SAME R Results'!CB12</f>
        <v xml:space="preserve"> 08L</v>
      </c>
      <c r="CH67" s="1777">
        <f>'SAME R Results'!CC12</f>
        <v>210</v>
      </c>
      <c r="CI67" s="1777">
        <f>'SAME R Results'!CD12</f>
        <v>0.17920469888337651</v>
      </c>
      <c r="CJ67" s="1777"/>
      <c r="CK67" s="1777"/>
      <c r="CL67" s="2015"/>
      <c r="CM67" s="2015"/>
      <c r="CN67" s="2016"/>
      <c r="CO67" s="2016"/>
      <c r="CP67" s="2016"/>
      <c r="CQ67" s="2071">
        <f t="shared" si="9"/>
        <v>184177.31702995079</v>
      </c>
      <c r="CR67" s="2074">
        <f t="shared" si="7"/>
        <v>5.4295502623560354</v>
      </c>
      <c r="CS67" s="2082">
        <f t="shared" si="8"/>
        <v>130.84787537516834</v>
      </c>
      <c r="CT67" s="2074">
        <f t="shared" si="3"/>
        <v>51569.648768386221</v>
      </c>
      <c r="CU67" s="2074">
        <f t="shared" si="4"/>
        <v>19.391250936985841</v>
      </c>
      <c r="CV67" s="2074"/>
      <c r="CW67" s="1268">
        <v>45</v>
      </c>
      <c r="CX67" s="2074">
        <f t="shared" si="5"/>
        <v>197.85254781169684</v>
      </c>
      <c r="CY67" s="2093">
        <f t="shared" si="6"/>
        <v>7.6732168062772048E-3</v>
      </c>
    </row>
    <row r="68" spans="1:104" ht="16.5" customHeight="1" x14ac:dyDescent="0.25">
      <c r="A68" s="780">
        <v>2</v>
      </c>
      <c r="B68" s="784">
        <f>'SAME R Results'!A13</f>
        <v>2</v>
      </c>
      <c r="C68" s="1806" t="str">
        <f>'SAME R Results'!B13</f>
        <v>Lampwick</v>
      </c>
      <c r="D68" s="784" t="str">
        <f>'SAME R Results'!C13</f>
        <v>L15</v>
      </c>
      <c r="E68" s="784" t="str">
        <f>'SAME R Results'!D13</f>
        <v>8La</v>
      </c>
      <c r="F68" s="784">
        <f>'SAME R Results'!E13</f>
        <v>4</v>
      </c>
      <c r="G68" s="784" t="str">
        <f>'SAME R Results'!F13</f>
        <v>55a</v>
      </c>
      <c r="H68" s="785" t="str">
        <f>'SAME R Results'!G13</f>
        <v>aged</v>
      </c>
      <c r="I68" s="784">
        <f>'SAME R Results'!H13</f>
        <v>210</v>
      </c>
      <c r="J68" s="786">
        <f>'SAME R Results'!I13</f>
        <v>40388</v>
      </c>
      <c r="K68" s="784">
        <f>'SAME R Results'!J13</f>
        <v>0</v>
      </c>
      <c r="L68" s="788"/>
      <c r="M68" s="788"/>
      <c r="N68" s="784">
        <f>'SAME R Results'!K13</f>
        <v>8.1</v>
      </c>
      <c r="O68" s="793">
        <f>'SAME R Results'!L13</f>
        <v>1.2450000000000001</v>
      </c>
      <c r="P68" s="784">
        <f>'SAME R Results'!M13</f>
        <v>0</v>
      </c>
      <c r="Q68" s="784">
        <f>'SAME R Results'!N13</f>
        <v>0</v>
      </c>
      <c r="R68" s="784">
        <f>'SAME R Results'!O13</f>
        <v>0</v>
      </c>
      <c r="S68" s="784">
        <f>'SAME R Results'!P13</f>
        <v>0</v>
      </c>
      <c r="T68" s="784">
        <f>'SAME R Results'!Q13</f>
        <v>0</v>
      </c>
      <c r="U68" s="784">
        <f>'SAME R Results'!R13</f>
        <v>218</v>
      </c>
      <c r="V68" s="784">
        <f>'SAME R Results'!S13</f>
        <v>0</v>
      </c>
      <c r="W68" s="784">
        <f>'SAME R Results'!T13</f>
        <v>0</v>
      </c>
      <c r="X68" s="784" t="str">
        <f>'SAME R Results'!U13</f>
        <v>n</v>
      </c>
      <c r="Y68" s="784" t="str">
        <f>'SAME R Results'!V13</f>
        <v>n</v>
      </c>
      <c r="Z68" s="784" t="str">
        <f>'SAME R Results'!W13</f>
        <v>y</v>
      </c>
      <c r="AA68" s="784" t="str">
        <f>'SAME R Results'!X13</f>
        <v>n</v>
      </c>
      <c r="AB68" s="784" t="str">
        <f>'SAME R Results'!Y13</f>
        <v>y</v>
      </c>
      <c r="AC68" s="789"/>
      <c r="AD68" s="784" t="str">
        <f>'SAME R Results'!Z13</f>
        <v>y</v>
      </c>
      <c r="AE68" s="784">
        <f>'SAME R Results'!AA13</f>
        <v>10</v>
      </c>
      <c r="AF68" s="784" t="str">
        <f>'SAME R Results'!AB13</f>
        <v>y</v>
      </c>
      <c r="AG68" s="817">
        <f>'SAME R Results'!AC13</f>
        <v>3.852706928546E-2</v>
      </c>
      <c r="AH68" s="819">
        <f>'SAME R Results'!AD13</f>
        <v>0</v>
      </c>
      <c r="AI68" s="784">
        <f>'SAME R Results'!AE13</f>
        <v>0</v>
      </c>
      <c r="AJ68" s="784">
        <f>'SAME R Results'!AF13</f>
        <v>0</v>
      </c>
      <c r="AK68" s="784">
        <f>'SAME R Results'!AG13</f>
        <v>0</v>
      </c>
      <c r="AL68" s="784">
        <f>'SAME R Results'!AH13</f>
        <v>0</v>
      </c>
      <c r="AM68" s="784">
        <f>'SAME R Results'!AI13</f>
        <v>0</v>
      </c>
      <c r="AN68" s="784">
        <f>'SAME R Results'!AJ13</f>
        <v>0</v>
      </c>
      <c r="AO68" s="784">
        <f>'SAME R Results'!AK13</f>
        <v>0</v>
      </c>
      <c r="AP68" s="784">
        <f>'SAME R Results'!AL13</f>
        <v>0</v>
      </c>
      <c r="AQ68" s="784">
        <f>'SAME R Results'!AM13</f>
        <v>0</v>
      </c>
      <c r="AR68" s="817">
        <f>'SAME R Results'!AN13</f>
        <v>0</v>
      </c>
      <c r="AS68" s="819">
        <f>'SAME R Results'!AO13</f>
        <v>0</v>
      </c>
      <c r="AT68" s="784">
        <f>'SAME R Results'!AP13</f>
        <v>0</v>
      </c>
      <c r="AU68" s="789"/>
      <c r="AV68" s="821">
        <f>'SAME R Results'!AQ13</f>
        <v>0</v>
      </c>
      <c r="AW68" s="821">
        <f>'SAME R Results'!AR13</f>
        <v>6.2489999999999997</v>
      </c>
      <c r="AX68" s="821">
        <f>'SAME R Results'!AS13</f>
        <v>0</v>
      </c>
      <c r="AY68" s="821">
        <f>'SAME R Results'!AT13</f>
        <v>0</v>
      </c>
      <c r="AZ68" s="824"/>
      <c r="BA68" s="824"/>
      <c r="BB68" s="821">
        <f>'SAME R Results'!AU13</f>
        <v>0</v>
      </c>
      <c r="BC68" s="821">
        <f>'SAME R Results'!AV13</f>
        <v>0</v>
      </c>
      <c r="BD68" s="821">
        <f>'SAME R Results'!AW13</f>
        <v>6.3311170000000008</v>
      </c>
      <c r="BE68" s="821">
        <f>'SAME R Results'!AX13</f>
        <v>4.8189699999999993</v>
      </c>
      <c r="BF68" s="827">
        <f>'SAME R Results'!AY13</f>
        <v>53540</v>
      </c>
      <c r="BG68" s="784">
        <f>'SAME R Results'!AZ13</f>
        <v>0</v>
      </c>
      <c r="BH68" s="784">
        <f>'SAME R Results'!BA13</f>
        <v>0</v>
      </c>
      <c r="BI68" s="789"/>
      <c r="BJ68" s="784">
        <f>'SAME R Results'!BB13</f>
        <v>45.308650000000007</v>
      </c>
      <c r="BK68" s="784">
        <f>'SAME R Results'!BC13</f>
        <v>1.5121470000000015</v>
      </c>
      <c r="BL68" s="784">
        <f>'SAME R Results'!BD13</f>
        <v>2068777.3214579814</v>
      </c>
      <c r="BM68" s="784">
        <f>'SAME R Results'!BE13</f>
        <v>308.14292214783211</v>
      </c>
      <c r="BN68" s="784">
        <f>'SAME R Results'!BF13</f>
        <v>0</v>
      </c>
      <c r="BO68" s="784">
        <f>'SAME R Results'!BG13</f>
        <v>0</v>
      </c>
      <c r="BP68" s="789"/>
      <c r="BQ68" s="784">
        <f>'SAME R Results'!BH13</f>
        <v>35.6499301662937</v>
      </c>
      <c r="BR68" s="817">
        <f>'SAME R Results'!BI13</f>
        <v>0.14894929432553272</v>
      </c>
      <c r="BS68" s="817">
        <f>'SAME R Results'!BJ13</f>
        <v>0.32046610714872392</v>
      </c>
      <c r="BT68" s="817">
        <f>'SAME R Results'!BL13</f>
        <v>0</v>
      </c>
      <c r="BU68" s="817">
        <f>'SAME R Results'!BM13</f>
        <v>2.3996231498083622</v>
      </c>
      <c r="BV68" s="817">
        <f>'SAME R Results'!BN13</f>
        <v>0.10154688893994045</v>
      </c>
      <c r="BW68" s="784">
        <f>'SAME R Results'!BO13</f>
        <v>2068777.3214579814</v>
      </c>
      <c r="BX68" s="784">
        <f>'SAME R Results'!BP13</f>
        <v>2036814.8591467168</v>
      </c>
      <c r="BY68" s="784">
        <f>'SAME R Results'!BQ13</f>
        <v>1879448.3707933417</v>
      </c>
      <c r="BZ68" s="784">
        <f>'SAME R Results'!BR13</f>
        <v>308.14292214783211</v>
      </c>
      <c r="CA68" s="784">
        <f>'SAME R Results'!BS13</f>
        <v>0.33564481044126815</v>
      </c>
      <c r="CB68" s="784">
        <f>'SAME R Results'!BT13</f>
        <v>0.28000000000000003</v>
      </c>
      <c r="CC68" s="784">
        <f>'SAME R Results'!BV13</f>
        <v>2.8100854729799853</v>
      </c>
      <c r="CD68" s="880">
        <f>'SAME R Results'!BW13</f>
        <v>1</v>
      </c>
      <c r="CE68" s="1086">
        <f>'SAME R Results'!BZ13</f>
        <v>262.89926572283059</v>
      </c>
      <c r="CF68" s="1777">
        <f>'SAME R Results'!CA13</f>
        <v>1.2266666666667092</v>
      </c>
      <c r="CG68" s="1777">
        <f>'SAME R Results'!CB13</f>
        <v>0</v>
      </c>
      <c r="CH68" s="1777">
        <f>'SAME R Results'!CC13</f>
        <v>0</v>
      </c>
      <c r="CI68" s="1777">
        <f>'SAME R Results'!CD13</f>
        <v>0.17437465842208272</v>
      </c>
      <c r="CJ68" s="1777"/>
      <c r="CK68" s="1777"/>
      <c r="CL68" s="2015"/>
      <c r="CM68" s="2015"/>
      <c r="CN68" s="2016"/>
      <c r="CO68" s="2016"/>
      <c r="CP68" s="2016"/>
      <c r="CQ68" s="2071">
        <f t="shared" si="9"/>
        <v>116060.66613919873</v>
      </c>
      <c r="CR68" s="2074">
        <f t="shared" si="7"/>
        <v>8.6161835294021003</v>
      </c>
      <c r="CS68" s="2082">
        <f t="shared" si="8"/>
        <v>127.32117916533463</v>
      </c>
      <c r="CT68" s="2074">
        <f t="shared" si="3"/>
        <v>32496.986518975649</v>
      </c>
      <c r="CU68" s="2074">
        <f t="shared" si="4"/>
        <v>30.772084033578921</v>
      </c>
      <c r="CV68" s="2074"/>
      <c r="CW68" s="1268">
        <v>46</v>
      </c>
      <c r="CX68" s="2074">
        <f t="shared" si="5"/>
        <v>159.73330592035651</v>
      </c>
      <c r="CY68" s="2093">
        <f t="shared" si="6"/>
        <v>9.830653425485161E-3</v>
      </c>
    </row>
    <row r="69" spans="1:104" ht="16.5" customHeight="1" x14ac:dyDescent="0.25">
      <c r="A69" s="780">
        <v>2</v>
      </c>
      <c r="B69" s="784">
        <f>'SAME R Results'!A15</f>
        <v>2</v>
      </c>
      <c r="C69" s="1806" t="str">
        <f>'SAME R Results'!B15</f>
        <v>Lampwick</v>
      </c>
      <c r="D69" s="784" t="str">
        <f>'SAME R Results'!C15</f>
        <v>L14</v>
      </c>
      <c r="E69" s="784" t="str">
        <f>'SAME R Results'!D15</f>
        <v>10 L</v>
      </c>
      <c r="F69" s="784">
        <f>'SAME R Results'!E15</f>
        <v>3</v>
      </c>
      <c r="G69" s="784">
        <f>'SAME R Results'!F15</f>
        <v>57</v>
      </c>
      <c r="H69" s="785" t="str">
        <f>'SAME R Results'!G15</f>
        <v>High RT/R0 reburn sample</v>
      </c>
      <c r="I69" s="784">
        <f>'SAME R Results'!H15</f>
        <v>210</v>
      </c>
      <c r="J69" s="786">
        <f>'SAME R Results'!I15</f>
        <v>40388</v>
      </c>
      <c r="K69" s="784">
        <f>'SAME R Results'!J15</f>
        <v>0</v>
      </c>
      <c r="L69" s="788"/>
      <c r="M69" s="788"/>
      <c r="N69" s="784">
        <f>'SAME R Results'!K15</f>
        <v>8.1</v>
      </c>
      <c r="O69" s="793">
        <f>'SAME R Results'!L15</f>
        <v>1.2528990314448718</v>
      </c>
      <c r="P69" s="784">
        <f>'SAME R Results'!M15</f>
        <v>60</v>
      </c>
      <c r="Q69" s="784">
        <f>'SAME R Results'!N15</f>
        <v>11</v>
      </c>
      <c r="R69" s="784">
        <f>'SAME R Results'!O15</f>
        <v>8</v>
      </c>
      <c r="S69" s="784" t="str">
        <f>'SAME R Results'!P15</f>
        <v>n</v>
      </c>
      <c r="T69" s="784" t="str">
        <f>'SAME R Results'!Q15</f>
        <v>n</v>
      </c>
      <c r="U69" s="784" t="str">
        <f>'SAME R Results'!R15</f>
        <v>n/a</v>
      </c>
      <c r="V69" s="784" t="str">
        <f>'SAME R Results'!S15</f>
        <v>n</v>
      </c>
      <c r="W69" s="784">
        <f>'SAME R Results'!T15</f>
        <v>0</v>
      </c>
      <c r="X69" s="784" t="str">
        <f>'SAME R Results'!U15</f>
        <v>n</v>
      </c>
      <c r="Y69" s="784" t="str">
        <f>'SAME R Results'!V15</f>
        <v>n</v>
      </c>
      <c r="Z69" s="784" t="str">
        <f>'SAME R Results'!W15</f>
        <v>y</v>
      </c>
      <c r="AA69" s="784" t="str">
        <f>'SAME R Results'!X15</f>
        <v>n</v>
      </c>
      <c r="AB69" s="784" t="str">
        <f>'SAME R Results'!Y15</f>
        <v>y</v>
      </c>
      <c r="AC69" s="789"/>
      <c r="AD69" s="784" t="str">
        <f>'SAME R Results'!Z15</f>
        <v>y</v>
      </c>
      <c r="AE69" s="784">
        <f>'SAME R Results'!AA15</f>
        <v>10</v>
      </c>
      <c r="AF69" s="784" t="str">
        <f>'SAME R Results'!AB15</f>
        <v>y</v>
      </c>
      <c r="AG69" s="817">
        <f>'SAME R Results'!AC15</f>
        <v>3.852706928546E-2</v>
      </c>
      <c r="AH69" s="819">
        <f>'SAME R Results'!AD15</f>
        <v>0</v>
      </c>
      <c r="AI69" s="784">
        <f>'SAME R Results'!AE15</f>
        <v>0</v>
      </c>
      <c r="AJ69" s="784">
        <f>'SAME R Results'!AF15</f>
        <v>0</v>
      </c>
      <c r="AK69" s="784">
        <f>'SAME R Results'!AG15</f>
        <v>0</v>
      </c>
      <c r="AL69" s="784">
        <f>'SAME R Results'!AH15</f>
        <v>0</v>
      </c>
      <c r="AM69" s="784">
        <f>'SAME R Results'!AI15</f>
        <v>0</v>
      </c>
      <c r="AN69" s="784">
        <f>'SAME R Results'!AJ15</f>
        <v>0</v>
      </c>
      <c r="AO69" s="784">
        <f>'SAME R Results'!AK15</f>
        <v>0</v>
      </c>
      <c r="AP69" s="784">
        <f>'SAME R Results'!AL15</f>
        <v>0</v>
      </c>
      <c r="AQ69" s="784">
        <f>'SAME R Results'!AM15</f>
        <v>0</v>
      </c>
      <c r="AR69" s="817">
        <f>'SAME R Results'!AN15</f>
        <v>0</v>
      </c>
      <c r="AS69" s="819">
        <f>'SAME R Results'!AO15</f>
        <v>0</v>
      </c>
      <c r="AT69" s="784">
        <f>'SAME R Results'!AP15</f>
        <v>0</v>
      </c>
      <c r="AU69" s="789"/>
      <c r="AV69" s="821">
        <f>'SAME R Results'!AQ15</f>
        <v>0</v>
      </c>
      <c r="AW69" s="821">
        <f>'SAME R Results'!AR15</f>
        <v>5.6770474999999996</v>
      </c>
      <c r="AX69" s="821">
        <f>'SAME R Results'!AS15</f>
        <v>0</v>
      </c>
      <c r="AY69" s="821">
        <f>'SAME R Results'!AT15</f>
        <v>0</v>
      </c>
      <c r="AZ69" s="824"/>
      <c r="BA69" s="824"/>
      <c r="BB69" s="821">
        <f>'SAME R Results'!AU15</f>
        <v>0</v>
      </c>
      <c r="BC69" s="821">
        <f>'SAME R Results'!AV15</f>
        <v>0</v>
      </c>
      <c r="BD69" s="821">
        <f>'SAME R Results'!AW15</f>
        <v>5.9602509999999995</v>
      </c>
      <c r="BE69" s="821">
        <f>'SAME R Results'!AX15</f>
        <v>4.7012930000000015</v>
      </c>
      <c r="BF69" s="827">
        <f>'SAME R Results'!AY15</f>
        <v>72415</v>
      </c>
      <c r="BG69" s="784">
        <f>'SAME R Results'!AZ15</f>
        <v>0</v>
      </c>
      <c r="BH69" s="784">
        <f>'SAME R Results'!BA15</f>
        <v>0</v>
      </c>
      <c r="BI69" s="789"/>
      <c r="BJ69" s="784">
        <f>'SAME R Results'!BB15</f>
        <v>16.871749999999999</v>
      </c>
      <c r="BK69" s="784">
        <f>'SAME R Results'!BC15</f>
        <v>1.258957999999998</v>
      </c>
      <c r="BL69" s="784">
        <f>'SAME R Results'!BD15</f>
        <v>2869058.83318034</v>
      </c>
      <c r="BM69" s="784">
        <f>'SAME R Results'!BE15</f>
        <v>244.52617424712432</v>
      </c>
      <c r="BN69" s="784">
        <f>'SAME R Results'!BF15</f>
        <v>0</v>
      </c>
      <c r="BO69" s="784">
        <f>'SAME R Results'!BG15</f>
        <v>0</v>
      </c>
      <c r="BP69" s="789"/>
      <c r="BQ69" s="784">
        <f>'SAME R Results'!BH15</f>
        <v>13.244788199256673</v>
      </c>
      <c r="BR69" s="817">
        <f>'SAME R Results'!BI15</f>
        <v>8.5228706856480888E-2</v>
      </c>
      <c r="BS69" s="817">
        <f>'SAME R Results'!BJ15</f>
        <v>0.20658667883299123</v>
      </c>
      <c r="BT69" s="817">
        <f>'SAME R Results'!BL15</f>
        <v>0</v>
      </c>
      <c r="BU69" s="817">
        <f>'SAME R Results'!BM15</f>
        <v>2.5624075603162524</v>
      </c>
      <c r="BV69" s="817">
        <f>'SAME R Results'!BN15</f>
        <v>5.4742886305248775E-2</v>
      </c>
      <c r="BW69" s="784">
        <f>'SAME R Results'!BO15</f>
        <v>2869058.83318034</v>
      </c>
      <c r="BX69" s="784">
        <f>'SAME R Results'!BP15</f>
        <v>2825828.3193912068</v>
      </c>
      <c r="BY69" s="784">
        <f>'SAME R Results'!BQ15</f>
        <v>2577506.6094237519</v>
      </c>
      <c r="BZ69" s="784">
        <f>'SAME R Results'!BR15</f>
        <v>244.52617424712432</v>
      </c>
      <c r="CA69" s="784">
        <f>'SAME R Results'!BS15</f>
        <v>0.27944552961022773</v>
      </c>
      <c r="CB69" s="784">
        <f>'SAME R Results'!BT15</f>
        <v>0.28000000000000003</v>
      </c>
      <c r="CC69" s="784">
        <f>'SAME R Results'!BV15</f>
        <v>2.8036697436451621</v>
      </c>
      <c r="CD69" s="880">
        <f>'SAME R Results'!BW15</f>
        <v>1</v>
      </c>
      <c r="CE69" s="1086">
        <f>'SAME R Results'!BZ15</f>
        <v>0</v>
      </c>
      <c r="CF69" s="1777">
        <f>'SAME R Results'!CA15</f>
        <v>0</v>
      </c>
      <c r="CG69" s="1777" t="str">
        <f>'SAME R Results'!CB15</f>
        <v xml:space="preserve"> 07L    10L</v>
      </c>
      <c r="CH69" s="1777">
        <f>'SAME R Results'!CC15</f>
        <v>210</v>
      </c>
      <c r="CI69" s="1777">
        <f>'SAME R Results'!CD15</f>
        <v>0</v>
      </c>
      <c r="CJ69" s="1777"/>
      <c r="CK69" s="1777"/>
      <c r="CL69" s="2015"/>
      <c r="CM69" s="2015"/>
      <c r="CN69" s="2016"/>
      <c r="CO69" s="2016"/>
      <c r="CP69" s="2016"/>
      <c r="CQ69" s="2071">
        <f t="shared" si="9"/>
        <v>433235.89475615142</v>
      </c>
      <c r="CR69" s="2074">
        <f t="shared" si="7"/>
        <v>2.3082113280637886</v>
      </c>
      <c r="CS69" s="2082">
        <f t="shared" si="8"/>
        <v>47.302814997345259</v>
      </c>
      <c r="CT69" s="2074">
        <f t="shared" si="3"/>
        <v>121306.0505317224</v>
      </c>
      <c r="CU69" s="2074">
        <f t="shared" si="4"/>
        <v>8.2436118859421033</v>
      </c>
      <c r="CV69" s="2074"/>
      <c r="CW69" s="1268">
        <v>47</v>
      </c>
      <c r="CX69" s="2074">
        <f t="shared" si="5"/>
        <v>341.17900808262567</v>
      </c>
      <c r="CY69" s="2093">
        <f t="shared" si="6"/>
        <v>5.6250946525277391E-3</v>
      </c>
    </row>
    <row r="70" spans="1:104" ht="16.5" customHeight="1" x14ac:dyDescent="0.25">
      <c r="A70" s="780">
        <v>2</v>
      </c>
      <c r="B70" s="784">
        <f>'SAME R Results'!A37</f>
        <v>6</v>
      </c>
      <c r="C70" s="1806" t="str">
        <f>'SAME R Results'!B37</f>
        <v>Lampwick</v>
      </c>
      <c r="D70" s="784" t="str">
        <f>'SAME R Results'!C37</f>
        <v>L25</v>
      </c>
      <c r="E70" s="784" t="str">
        <f>'SAME R Results'!D37</f>
        <v>21 L</v>
      </c>
      <c r="F70" s="784">
        <f>'SAME R Results'!E37</f>
        <v>2</v>
      </c>
      <c r="G70" s="784">
        <f>'SAME R Results'!F37</f>
        <v>68</v>
      </c>
      <c r="H70" s="785" t="str">
        <f>'SAME R Results'!G37</f>
        <v>High temp aged STS det</v>
      </c>
      <c r="I70" s="784">
        <f>'SAME R Results'!H37</f>
        <v>236</v>
      </c>
      <c r="J70" s="786">
        <f>'SAME R Results'!I37</f>
        <v>40414</v>
      </c>
      <c r="K70" s="784">
        <f>'SAME R Results'!J37</f>
        <v>0</v>
      </c>
      <c r="L70" s="788"/>
      <c r="M70" s="788"/>
      <c r="N70" s="784">
        <f>'SAME R Results'!K37</f>
        <v>8.1</v>
      </c>
      <c r="O70" s="793">
        <f>'SAME R Results'!L37</f>
        <v>1.28</v>
      </c>
      <c r="P70" s="784">
        <f>'SAME R Results'!M37</f>
        <v>60</v>
      </c>
      <c r="Q70" s="784">
        <f>'SAME R Results'!N37</f>
        <v>720</v>
      </c>
      <c r="R70" s="784">
        <f>'SAME R Results'!O37</f>
        <v>8</v>
      </c>
      <c r="S70" s="784" t="str">
        <f>'SAME R Results'!P37</f>
        <v>n</v>
      </c>
      <c r="T70" s="784" t="str">
        <f>'SAME R Results'!Q37</f>
        <v>n</v>
      </c>
      <c r="U70" s="784">
        <f>'SAME R Results'!R37</f>
        <v>747.14285714285711</v>
      </c>
      <c r="V70" s="784" t="str">
        <f>'SAME R Results'!S37</f>
        <v>y</v>
      </c>
      <c r="W70" s="784">
        <f>'SAME R Results'!T37</f>
        <v>90</v>
      </c>
      <c r="X70" s="784" t="str">
        <f>'SAME R Results'!U37</f>
        <v>y</v>
      </c>
      <c r="Y70" s="784" t="str">
        <f>'SAME R Results'!V37</f>
        <v>y</v>
      </c>
      <c r="Z70" s="784" t="str">
        <f>'SAME R Results'!W37</f>
        <v>y</v>
      </c>
      <c r="AA70" s="784" t="str">
        <f>'SAME R Results'!X37</f>
        <v>n</v>
      </c>
      <c r="AB70" s="784" t="str">
        <f>'SAME R Results'!Y37</f>
        <v>y</v>
      </c>
      <c r="AC70" s="789"/>
      <c r="AD70" s="784" t="str">
        <f>'SAME R Results'!Z37</f>
        <v>y</v>
      </c>
      <c r="AE70" s="784">
        <f>'SAME R Results'!AA37</f>
        <v>10</v>
      </c>
      <c r="AF70" s="784" t="str">
        <f>'SAME R Results'!AB37</f>
        <v>y</v>
      </c>
      <c r="AG70" s="817">
        <f>'SAME R Results'!AC37</f>
        <v>3.852706928546E-2</v>
      </c>
      <c r="AH70" s="819">
        <f>'SAME R Results'!AD37</f>
        <v>0</v>
      </c>
      <c r="AI70" s="784">
        <f>'SAME R Results'!AE37</f>
        <v>0</v>
      </c>
      <c r="AJ70" s="784">
        <f>'SAME R Results'!AF37</f>
        <v>0</v>
      </c>
      <c r="AK70" s="784">
        <f>'SAME R Results'!AG37</f>
        <v>0</v>
      </c>
      <c r="AL70" s="784">
        <f>'SAME R Results'!AH37</f>
        <v>0</v>
      </c>
      <c r="AM70" s="784">
        <f>'SAME R Results'!AI37</f>
        <v>0</v>
      </c>
      <c r="AN70" s="784">
        <f>'SAME R Results'!AJ37</f>
        <v>0</v>
      </c>
      <c r="AO70" s="784">
        <f>'SAME R Results'!AK37</f>
        <v>0</v>
      </c>
      <c r="AP70" s="784">
        <f>'SAME R Results'!AL37</f>
        <v>0</v>
      </c>
      <c r="AQ70" s="784">
        <f>'SAME R Results'!AM37</f>
        <v>0</v>
      </c>
      <c r="AR70" s="817">
        <f>'SAME R Results'!AN37</f>
        <v>0</v>
      </c>
      <c r="AS70" s="819">
        <f>'SAME R Results'!AO37</f>
        <v>0</v>
      </c>
      <c r="AT70" s="784">
        <f>'SAME R Results'!AP37</f>
        <v>0</v>
      </c>
      <c r="AU70" s="789"/>
      <c r="AV70" s="821">
        <f>'SAME R Results'!AQ37</f>
        <v>0</v>
      </c>
      <c r="AW70" s="821">
        <f>'SAME R Results'!AR37</f>
        <v>6.2574299999999994</v>
      </c>
      <c r="AX70" s="821">
        <f>'SAME R Results'!AS37</f>
        <v>4.5798335000000003</v>
      </c>
      <c r="AY70" s="821">
        <f>'SAME R Results'!AT37</f>
        <v>5.1029809999999989</v>
      </c>
      <c r="AZ70" s="824"/>
      <c r="BA70" s="824"/>
      <c r="BB70" s="821">
        <f>'SAME R Results'!AU37</f>
        <v>1.903838575</v>
      </c>
      <c r="BC70" s="821">
        <f>'SAME R Results'!AV37</f>
        <v>3.7948599999999985E-2</v>
      </c>
      <c r="BD70" s="821">
        <f>'SAME R Results'!AW37</f>
        <v>6.1075134999999996</v>
      </c>
      <c r="BE70" s="821">
        <f>'SAME R Results'!AX37</f>
        <v>4.6727299999999996</v>
      </c>
      <c r="BF70" s="827">
        <f>'SAME R Results'!AY37</f>
        <v>33300</v>
      </c>
      <c r="BG70" s="784">
        <f>'SAME R Results'!AZ37</f>
        <v>1.7997059249999996</v>
      </c>
      <c r="BH70" s="784">
        <f>'SAME R Results'!BA37</f>
        <v>8.7646505E-2</v>
      </c>
      <c r="BI70" s="789"/>
      <c r="BJ70" s="784">
        <f>'SAME R Results'!BB37</f>
        <v>56.926549999999999</v>
      </c>
      <c r="BK70" s="784">
        <f>'SAME R Results'!BC37</f>
        <v>1.4347835</v>
      </c>
      <c r="BL70" s="784">
        <f>'SAME R Results'!BD37</f>
        <v>1251718.8795930552</v>
      </c>
      <c r="BM70" s="784">
        <f>'SAME R Results'!BE37</f>
        <v>287.95164607953711</v>
      </c>
      <c r="BN70" s="784">
        <f>'SAME R Results'!BF37</f>
        <v>1.865889975</v>
      </c>
      <c r="BO70" s="784">
        <f>'SAME R Results'!BG37</f>
        <v>0.42801485499999992</v>
      </c>
      <c r="BP70" s="789"/>
      <c r="BQ70" s="784">
        <f>'SAME R Results'!BH37</f>
        <v>35.147288413873866</v>
      </c>
      <c r="BR70" s="817">
        <f>'SAME R Results'!BI37</f>
        <v>0.23004498116474259</v>
      </c>
      <c r="BS70" s="817">
        <f>'SAME R Results'!BJ37</f>
        <v>0.3771048633840024</v>
      </c>
      <c r="BT70" s="817">
        <f>'SAME R Results'!BL37</f>
        <v>4.3594047103809057</v>
      </c>
      <c r="BU70" s="817">
        <f>'SAME R Results'!BM37</f>
        <v>2.0198596954229169</v>
      </c>
      <c r="BV70" s="817">
        <f>'SAME R Results'!BN37</f>
        <v>0.17967517541300185</v>
      </c>
      <c r="BW70" s="784">
        <f>'SAME R Results'!BO37</f>
        <v>1251718.8795930552</v>
      </c>
      <c r="BX70" s="784">
        <f>'SAME R Results'!BP37</f>
        <v>1231839.350363225</v>
      </c>
      <c r="BY70" s="784">
        <f>'SAME R Results'!BQ37</f>
        <v>1151456.9060860847</v>
      </c>
      <c r="BZ70" s="784">
        <f>'SAME R Results'!BR37</f>
        <v>287.95164607953711</v>
      </c>
      <c r="CA70" s="784">
        <f>'SAME R Results'!BS37</f>
        <v>0.31847276480511405</v>
      </c>
      <c r="CB70" s="784">
        <f>'SAME R Results'!BT37</f>
        <v>0.28000000000000003</v>
      </c>
      <c r="CC70" s="784">
        <f>'SAME R Results'!BV37</f>
        <v>2.2050524763849122</v>
      </c>
      <c r="CD70" s="880">
        <f>'SAME R Results'!BW37</f>
        <v>1</v>
      </c>
      <c r="CE70" s="1086">
        <f>'SAME R Results'!BZ37</f>
        <v>297.38147020835208</v>
      </c>
      <c r="CF70" s="1777">
        <f>'SAME R Results'!CA37</f>
        <v>0</v>
      </c>
      <c r="CG70" s="1777">
        <f>'SAME R Results'!CB37</f>
        <v>0</v>
      </c>
      <c r="CH70" s="1777">
        <f>'SAME R Results'!CC37</f>
        <v>0</v>
      </c>
      <c r="CI70" s="1777">
        <f>'SAME R Results'!CD37</f>
        <v>0</v>
      </c>
      <c r="CJ70" s="1777"/>
      <c r="CK70" s="1777"/>
      <c r="CL70" s="2015">
        <f>'SAME R Results'!CI37</f>
        <v>37</v>
      </c>
      <c r="CM70" s="2015" t="str">
        <f>'SAME R Results'!CJ37</f>
        <v>Lampwick</v>
      </c>
      <c r="CN70" s="2016">
        <f>'SAME R Results'!CK37</f>
        <v>0.23004498116474259</v>
      </c>
      <c r="CO70" s="2016">
        <f>'SAME R Results'!CL37</f>
        <v>5.3087736186882284E-2</v>
      </c>
      <c r="CP70" s="2016">
        <f>'SAME R Results'!CM37</f>
        <v>2.9772658351645803E-2</v>
      </c>
      <c r="CQ70" s="2071">
        <f t="shared" si="9"/>
        <v>71227.052559705175</v>
      </c>
      <c r="CR70" s="2074">
        <f t="shared" si="7"/>
        <v>14.0396094470112</v>
      </c>
      <c r="CS70" s="2082">
        <f t="shared" si="8"/>
        <v>125.5260300495495</v>
      </c>
      <c r="CT70" s="2074">
        <f t="shared" si="3"/>
        <v>19943.574716717452</v>
      </c>
      <c r="CU70" s="2074">
        <f t="shared" si="4"/>
        <v>50.141462310754278</v>
      </c>
      <c r="CV70" s="2074"/>
      <c r="CW70" s="1268">
        <v>48</v>
      </c>
      <c r="CX70" s="2074">
        <f t="shared" si="5"/>
        <v>151.40133591214177</v>
      </c>
      <c r="CY70" s="2093">
        <f t="shared" si="6"/>
        <v>1.5182968756873012E-2</v>
      </c>
    </row>
    <row r="71" spans="1:104" ht="16.5" customHeight="1" x14ac:dyDescent="0.25">
      <c r="A71" s="780">
        <v>2</v>
      </c>
      <c r="B71" s="784">
        <f>'SAME R Results'!A54</f>
        <v>4</v>
      </c>
      <c r="C71" s="1806" t="str">
        <f>'SAME R Results'!B54</f>
        <v>Lampwick</v>
      </c>
      <c r="D71" s="784" t="str">
        <f>'SAME R Results'!C54</f>
        <v>L16</v>
      </c>
      <c r="E71" s="784" t="str">
        <f>'SAME R Results'!D54</f>
        <v>31 L</v>
      </c>
      <c r="F71" s="784">
        <f>'SAME R Results'!E54</f>
        <v>1</v>
      </c>
      <c r="G71" s="784">
        <f>'SAME R Results'!F54</f>
        <v>78</v>
      </c>
      <c r="H71" s="785" t="str">
        <f>'SAME R Results'!G54</f>
        <v>Baseline aging</v>
      </c>
      <c r="I71" s="784">
        <f>'SAME R Results'!H54</f>
        <v>239</v>
      </c>
      <c r="J71" s="786">
        <f>'SAME R Results'!I54</f>
        <v>40416</v>
      </c>
      <c r="K71" s="784">
        <f>'SAME R Results'!J54</f>
        <v>0</v>
      </c>
      <c r="L71" s="788"/>
      <c r="M71" s="788"/>
      <c r="N71" s="784">
        <f>'SAME R Results'!K54</f>
        <v>8.1</v>
      </c>
      <c r="O71" s="793">
        <f>'SAME R Results'!L54</f>
        <v>1.2450000000000001</v>
      </c>
      <c r="P71" s="784">
        <f>'SAME R Results'!M54</f>
        <v>60</v>
      </c>
      <c r="Q71" s="784">
        <f>'SAME R Results'!N54</f>
        <v>11</v>
      </c>
      <c r="R71" s="784">
        <f>'SAME R Results'!O54</f>
        <v>8</v>
      </c>
      <c r="S71" s="784" t="str">
        <f>'SAME R Results'!P54</f>
        <v>n</v>
      </c>
      <c r="T71" s="784" t="str">
        <f>'SAME R Results'!Q54</f>
        <v>n</v>
      </c>
      <c r="U71" s="784">
        <f>'SAME R Results'!R54</f>
        <v>37.333333333333336</v>
      </c>
      <c r="V71" s="784" t="str">
        <f>'SAME R Results'!S54</f>
        <v>y</v>
      </c>
      <c r="W71" s="784">
        <f>'SAME R Results'!T54</f>
        <v>90</v>
      </c>
      <c r="X71" s="784" t="str">
        <f>'SAME R Results'!U54</f>
        <v>n</v>
      </c>
      <c r="Y71" s="784" t="str">
        <f>'SAME R Results'!V54</f>
        <v>y</v>
      </c>
      <c r="Z71" s="784" t="str">
        <f>'SAME R Results'!W54</f>
        <v>y</v>
      </c>
      <c r="AA71" s="784" t="str">
        <f>'SAME R Results'!X54</f>
        <v>n</v>
      </c>
      <c r="AB71" s="784" t="str">
        <f>'SAME R Results'!Y54</f>
        <v>y</v>
      </c>
      <c r="AC71" s="789"/>
      <c r="AD71" s="784" t="str">
        <f>'SAME R Results'!Z54</f>
        <v>y</v>
      </c>
      <c r="AE71" s="784">
        <f>'SAME R Results'!AA54</f>
        <v>10</v>
      </c>
      <c r="AF71" s="784" t="str">
        <f>'SAME R Results'!AB54</f>
        <v>y</v>
      </c>
      <c r="AG71" s="817">
        <f>'SAME R Results'!AC54</f>
        <v>3.852706928546E-2</v>
      </c>
      <c r="AH71" s="819">
        <f>'SAME R Results'!AD54</f>
        <v>0</v>
      </c>
      <c r="AI71" s="784">
        <f>'SAME R Results'!AE54</f>
        <v>58</v>
      </c>
      <c r="AJ71" s="784">
        <f>'SAME R Results'!AF54</f>
        <v>480</v>
      </c>
      <c r="AK71" s="784">
        <f>'SAME R Results'!AG54</f>
        <v>0</v>
      </c>
      <c r="AL71" s="784" t="str">
        <f>'SAME R Results'!AH54</f>
        <v>n</v>
      </c>
      <c r="AM71" s="784" t="str">
        <f>'SAME R Results'!AI54</f>
        <v>y</v>
      </c>
      <c r="AN71" s="784" t="str">
        <f>'SAME R Results'!AJ54</f>
        <v>y</v>
      </c>
      <c r="AO71" s="784" t="str">
        <f>'SAME R Results'!AK54</f>
        <v>n</v>
      </c>
      <c r="AP71" s="784" t="str">
        <f>'SAME R Results'!AL54</f>
        <v>y</v>
      </c>
      <c r="AQ71" s="784" t="str">
        <f>'SAME R Results'!AM54</f>
        <v>y</v>
      </c>
      <c r="AR71" s="817">
        <f>'SAME R Results'!AN54</f>
        <v>3.852706928546E-2</v>
      </c>
      <c r="AS71" s="819">
        <f>'SAME R Results'!AO54</f>
        <v>0</v>
      </c>
      <c r="AT71" s="784">
        <f>'SAME R Results'!AP54</f>
        <v>0</v>
      </c>
      <c r="AU71" s="789"/>
      <c r="AV71" s="821">
        <f>'SAME R Results'!AQ54</f>
        <v>0</v>
      </c>
      <c r="AW71" s="821">
        <f>'SAME R Results'!AR54</f>
        <v>6.2357344999999995</v>
      </c>
      <c r="AX71" s="821">
        <f>'SAME R Results'!AS54</f>
        <v>0</v>
      </c>
      <c r="AY71" s="821">
        <f>'SAME R Results'!AT54</f>
        <v>0</v>
      </c>
      <c r="AZ71" s="824"/>
      <c r="BA71" s="824"/>
      <c r="BB71" s="821">
        <f>'SAME R Results'!AU54</f>
        <v>1.6757659999999999</v>
      </c>
      <c r="BC71" s="821">
        <f>'SAME R Results'!AV54</f>
        <v>2.7755744999999998E-2</v>
      </c>
      <c r="BD71" s="821">
        <f>'SAME R Results'!AW54</f>
        <v>6.4490194999999986</v>
      </c>
      <c r="BE71" s="821">
        <f>'SAME R Results'!AX54</f>
        <v>4.6564184999999991</v>
      </c>
      <c r="BF71" s="827">
        <f>'SAME R Results'!AY54</f>
        <v>75130</v>
      </c>
      <c r="BG71" s="784">
        <f>'SAME R Results'!AZ54</f>
        <v>1.5975955000000002</v>
      </c>
      <c r="BH71" s="784">
        <f>'SAME R Results'!BA54</f>
        <v>8.6288455000000014E-2</v>
      </c>
      <c r="BI71" s="789"/>
      <c r="BJ71" s="784">
        <f>'SAME R Results'!BB54</f>
        <v>39.573999999999998</v>
      </c>
      <c r="BK71" s="784">
        <f>'SAME R Results'!BC54</f>
        <v>1.7926009999999994</v>
      </c>
      <c r="BL71" s="784">
        <f>'SAME R Results'!BD54</f>
        <v>2987215.0655236603</v>
      </c>
      <c r="BM71" s="784">
        <f>'SAME R Results'!BE54</f>
        <v>387.98534579403099</v>
      </c>
      <c r="BN71" s="784">
        <f>'SAME R Results'!BF54</f>
        <v>1.648010255</v>
      </c>
      <c r="BO71" s="784">
        <f>'SAME R Results'!BG54</f>
        <v>0.37782676125000003</v>
      </c>
      <c r="BP71" s="789"/>
      <c r="BQ71" s="784">
        <f>'SAME R Results'!BH54</f>
        <v>28.967369521896455</v>
      </c>
      <c r="BR71" s="817">
        <f>'SAME R Results'!BI54</f>
        <v>0.12988195937811292</v>
      </c>
      <c r="BS71" s="817">
        <f>'SAME R Results'!BJ54</f>
        <v>0.26457449879290013</v>
      </c>
      <c r="BT71" s="817">
        <f>'SAME R Results'!BL54</f>
        <v>4.3618145245925186</v>
      </c>
      <c r="BU71" s="817">
        <f>'SAME R Results'!BM54</f>
        <v>2.3244947864218388</v>
      </c>
      <c r="BV71" s="817">
        <f>'SAME R Results'!BN54</f>
        <v>9.1001647839796321E-2</v>
      </c>
      <c r="BW71" s="784">
        <f>'SAME R Results'!BO54</f>
        <v>2987215.0655236603</v>
      </c>
      <c r="BX71" s="784">
        <f>'SAME R Results'!BP54</f>
        <v>2942363.7432702929</v>
      </c>
      <c r="BY71" s="784">
        <f>'SAME R Results'!BQ54</f>
        <v>2679437.4919910925</v>
      </c>
      <c r="BZ71" s="784">
        <f>'SAME R Results'!BR54</f>
        <v>387.98534579403099</v>
      </c>
      <c r="CA71" s="784">
        <f>'SAME R Results'!BS54</f>
        <v>0.39789598685962874</v>
      </c>
      <c r="CB71" s="784">
        <f>'SAME R Results'!BT54</f>
        <v>0.28000000000000003</v>
      </c>
      <c r="CC71" s="784">
        <f>'SAME R Results'!BV54</f>
        <v>2.6142136541575325</v>
      </c>
      <c r="CD71" s="880">
        <f>'SAME R Results'!BW54</f>
        <v>1</v>
      </c>
      <c r="CE71" s="1086">
        <f>'SAME R Results'!BZ54</f>
        <v>259.49131380277208</v>
      </c>
      <c r="CF71" s="1777">
        <f>'SAME R Results'!CA54</f>
        <v>1.25</v>
      </c>
      <c r="CG71" s="1777" t="str">
        <f>'SAME R Results'!CB54</f>
        <v xml:space="preserve"> 31L</v>
      </c>
      <c r="CH71" s="1777">
        <f>'SAME R Results'!CC54</f>
        <v>239</v>
      </c>
      <c r="CI71" s="1777">
        <f>'SAME R Results'!CD54</f>
        <v>0.13904337370510297</v>
      </c>
      <c r="CJ71" s="1777"/>
      <c r="CK71" s="1777"/>
      <c r="CL71" s="2015">
        <f>'SAME R Results'!CI54</f>
        <v>54</v>
      </c>
      <c r="CM71" s="2015" t="str">
        <f>'SAME R Results'!CJ54</f>
        <v>Lampwick</v>
      </c>
      <c r="CN71" s="2016">
        <f>'SAME R Results'!CK54</f>
        <v>0.12988195937811292</v>
      </c>
      <c r="CO71" s="2016">
        <f>'SAME R Results'!CL54</f>
        <v>5.689195402275888E-2</v>
      </c>
      <c r="CP71" s="2016">
        <f>'SAME R Results'!CM54</f>
        <v>2.9127729173865385E-2</v>
      </c>
      <c r="CQ71" s="2071">
        <f t="shared" si="9"/>
        <v>206246.89882632403</v>
      </c>
      <c r="CR71" s="2074">
        <f t="shared" si="7"/>
        <v>4.8485577513680722</v>
      </c>
      <c r="CS71" s="2082">
        <f t="shared" si="8"/>
        <v>103.45489114963019</v>
      </c>
      <c r="CT71" s="2074">
        <f t="shared" si="3"/>
        <v>57749.131671370735</v>
      </c>
      <c r="CU71" s="2074">
        <f t="shared" si="4"/>
        <v>17.3162776834574</v>
      </c>
      <c r="CV71" s="2074"/>
      <c r="CW71" s="1268">
        <v>49</v>
      </c>
      <c r="CX71" s="2074">
        <f t="shared" si="5"/>
        <v>247.51882233745488</v>
      </c>
      <c r="CY71" s="2093">
        <f t="shared" si="6"/>
        <v>8.5722093189554531E-3</v>
      </c>
    </row>
    <row r="72" spans="1:104" ht="16.5" customHeight="1" x14ac:dyDescent="0.25">
      <c r="A72" s="780">
        <v>2</v>
      </c>
      <c r="B72" s="784">
        <f>'SAME R Results'!A55</f>
        <v>4</v>
      </c>
      <c r="C72" s="1806" t="str">
        <f>'SAME R Results'!B55</f>
        <v>Lampwick</v>
      </c>
      <c r="D72" s="784" t="str">
        <f>'SAME R Results'!C55</f>
        <v>L16</v>
      </c>
      <c r="E72" s="784" t="str">
        <f>'SAME R Results'!D55</f>
        <v>31 La</v>
      </c>
      <c r="F72" s="784">
        <f>'SAME R Results'!E55</f>
        <v>1</v>
      </c>
      <c r="G72" s="784" t="str">
        <f>'SAME R Results'!F55</f>
        <v>78a</v>
      </c>
      <c r="H72" s="785" t="str">
        <f>'SAME R Results'!G55</f>
        <v>aged</v>
      </c>
      <c r="I72" s="784">
        <f>'SAME R Results'!H55</f>
        <v>239</v>
      </c>
      <c r="J72" s="786">
        <f>'SAME R Results'!I55</f>
        <v>40416</v>
      </c>
      <c r="K72" s="784">
        <f>'SAME R Results'!J55</f>
        <v>0</v>
      </c>
      <c r="L72" s="788"/>
      <c r="M72" s="788"/>
      <c r="N72" s="784">
        <f>'SAME R Results'!K55</f>
        <v>8.1</v>
      </c>
      <c r="O72" s="793">
        <f>'SAME R Results'!L55</f>
        <v>1.2450000000000001</v>
      </c>
      <c r="P72" s="784">
        <f>'SAME R Results'!M55</f>
        <v>0</v>
      </c>
      <c r="Q72" s="784">
        <f>'SAME R Results'!N55</f>
        <v>0</v>
      </c>
      <c r="R72" s="784">
        <f>'SAME R Results'!O55</f>
        <v>0</v>
      </c>
      <c r="S72" s="784">
        <f>'SAME R Results'!P55</f>
        <v>0</v>
      </c>
      <c r="T72" s="784">
        <f>'SAME R Results'!Q55</f>
        <v>0</v>
      </c>
      <c r="U72" s="784">
        <f>'SAME R Results'!R55</f>
        <v>581.16666666666663</v>
      </c>
      <c r="V72" s="784">
        <f>'SAME R Results'!S55</f>
        <v>0</v>
      </c>
      <c r="W72" s="784">
        <f>'SAME R Results'!T55</f>
        <v>0</v>
      </c>
      <c r="X72" s="784" t="str">
        <f>'SAME R Results'!U55</f>
        <v>n</v>
      </c>
      <c r="Y72" s="784" t="str">
        <f>'SAME R Results'!V55</f>
        <v>y</v>
      </c>
      <c r="Z72" s="784" t="str">
        <f>'SAME R Results'!W55</f>
        <v>y</v>
      </c>
      <c r="AA72" s="784" t="str">
        <f>'SAME R Results'!X55</f>
        <v>n</v>
      </c>
      <c r="AB72" s="784" t="str">
        <f>'SAME R Results'!Y55</f>
        <v>y</v>
      </c>
      <c r="AC72" s="789"/>
      <c r="AD72" s="784" t="str">
        <f>'SAME R Results'!Z55</f>
        <v>y</v>
      </c>
      <c r="AE72" s="784">
        <f>'SAME R Results'!AA55</f>
        <v>10</v>
      </c>
      <c r="AF72" s="784" t="str">
        <f>'SAME R Results'!AB55</f>
        <v>y</v>
      </c>
      <c r="AG72" s="817">
        <f>'SAME R Results'!AC55</f>
        <v>3.852706928546E-2</v>
      </c>
      <c r="AH72" s="819">
        <f>'SAME R Results'!AD55</f>
        <v>0</v>
      </c>
      <c r="AI72" s="784">
        <f>'SAME R Results'!AE55</f>
        <v>0</v>
      </c>
      <c r="AJ72" s="784">
        <f>'SAME R Results'!AF55</f>
        <v>0</v>
      </c>
      <c r="AK72" s="784">
        <f>'SAME R Results'!AG55</f>
        <v>0</v>
      </c>
      <c r="AL72" s="784">
        <f>'SAME R Results'!AH55</f>
        <v>0</v>
      </c>
      <c r="AM72" s="784">
        <f>'SAME R Results'!AI55</f>
        <v>0</v>
      </c>
      <c r="AN72" s="784">
        <f>'SAME R Results'!AJ55</f>
        <v>0</v>
      </c>
      <c r="AO72" s="784">
        <f>'SAME R Results'!AK55</f>
        <v>0</v>
      </c>
      <c r="AP72" s="784">
        <f>'SAME R Results'!AL55</f>
        <v>0</v>
      </c>
      <c r="AQ72" s="784">
        <f>'SAME R Results'!AM55</f>
        <v>0</v>
      </c>
      <c r="AR72" s="817">
        <f>'SAME R Results'!AN55</f>
        <v>0</v>
      </c>
      <c r="AS72" s="819">
        <f>'SAME R Results'!AO55</f>
        <v>0</v>
      </c>
      <c r="AT72" s="784">
        <f>'SAME R Results'!AP55</f>
        <v>90</v>
      </c>
      <c r="AU72" s="789"/>
      <c r="AV72" s="821">
        <f>'SAME R Results'!AQ55</f>
        <v>0</v>
      </c>
      <c r="AW72" s="821">
        <f>'SAME R Results'!AR55</f>
        <v>6.2396854999999993</v>
      </c>
      <c r="AX72" s="821">
        <f>'SAME R Results'!AS55</f>
        <v>0</v>
      </c>
      <c r="AY72" s="821">
        <f>'SAME R Results'!AT55</f>
        <v>0</v>
      </c>
      <c r="AZ72" s="824"/>
      <c r="BA72" s="824"/>
      <c r="BB72" s="821">
        <f>'SAME R Results'!AU55</f>
        <v>1.5938710000000003</v>
      </c>
      <c r="BC72" s="821">
        <f>'SAME R Results'!AV55</f>
        <v>5.8166515000000009E-2</v>
      </c>
      <c r="BD72" s="821">
        <f>'SAME R Results'!AW55</f>
        <v>5.9977885000000004</v>
      </c>
      <c r="BE72" s="821">
        <f>'SAME R Results'!AX55</f>
        <v>4.6788794999999999</v>
      </c>
      <c r="BF72" s="827">
        <f>'SAME R Results'!AY55</f>
        <v>30925</v>
      </c>
      <c r="BG72" s="784">
        <f>'SAME R Results'!AZ55</f>
        <v>1.5262455000000001</v>
      </c>
      <c r="BH72" s="784">
        <f>'SAME R Results'!BA55</f>
        <v>0.11311343500000001</v>
      </c>
      <c r="BI72" s="789"/>
      <c r="BJ72" s="784">
        <f>'SAME R Results'!BB55</f>
        <v>37.662449999999993</v>
      </c>
      <c r="BK72" s="784">
        <f>'SAME R Results'!BC55</f>
        <v>1.3189090000000006</v>
      </c>
      <c r="BL72" s="784">
        <f>'SAME R Results'!BD55</f>
        <v>1158631.8938317611</v>
      </c>
      <c r="BM72" s="784">
        <f>'SAME R Results'!BE55</f>
        <v>258.97177471557052</v>
      </c>
      <c r="BN72" s="784">
        <f>'SAME R Results'!BF55</f>
        <v>1.5357044850000003</v>
      </c>
      <c r="BO72" s="784">
        <f>'SAME R Results'!BG55</f>
        <v>0.35328301625000003</v>
      </c>
      <c r="BP72" s="789"/>
      <c r="BQ72" s="784">
        <f>'SAME R Results'!BH55</f>
        <v>27.169015751638309</v>
      </c>
      <c r="BR72" s="817">
        <f>'SAME R Results'!BI55</f>
        <v>0.22351514410596268</v>
      </c>
      <c r="BS72" s="817">
        <f>'SAME R Results'!BJ55</f>
        <v>0.35512120146580972</v>
      </c>
      <c r="BT72" s="817">
        <f>'SAME R Results'!BL55</f>
        <v>4.346952483878427</v>
      </c>
      <c r="BU72" s="817">
        <f>'SAME R Results'!BM55</f>
        <v>1.9747194096960874</v>
      </c>
      <c r="BV72" s="817">
        <f>'SAME R Results'!BN55</f>
        <v>0.17732588253993828</v>
      </c>
      <c r="BW72" s="784">
        <f>'SAME R Results'!BO55</f>
        <v>1158631.8938317611</v>
      </c>
      <c r="BX72" s="784">
        <f>'SAME R Results'!BP55</f>
        <v>1140170.1988938483</v>
      </c>
      <c r="BY72" s="784">
        <f>'SAME R Results'!BQ55</f>
        <v>1067427.1074265281</v>
      </c>
      <c r="BZ72" s="784">
        <f>'SAME R Results'!BR55</f>
        <v>258.97177471557052</v>
      </c>
      <c r="CA72" s="784">
        <f>'SAME R Results'!BS55</f>
        <v>0.29275259699902345</v>
      </c>
      <c r="CB72" s="784">
        <f>'SAME R Results'!BT55</f>
        <v>0.28000000000000003</v>
      </c>
      <c r="CC72" s="784">
        <f>'SAME R Results'!BV55</f>
        <v>2.5763644986715937</v>
      </c>
      <c r="CD72" s="880">
        <f>'SAME R Results'!BW55</f>
        <v>1</v>
      </c>
      <c r="CE72" s="1086">
        <f>'SAME R Results'!BZ55</f>
        <v>259.49131380277208</v>
      </c>
      <c r="CF72" s="1777">
        <f>'SAME R Results'!CA55</f>
        <v>1.25</v>
      </c>
      <c r="CG72" s="1777">
        <f>'SAME R Results'!CB55</f>
        <v>0</v>
      </c>
      <c r="CH72" s="1777">
        <f>'SAME R Results'!CC55</f>
        <v>0</v>
      </c>
      <c r="CI72" s="1777">
        <f>'SAME R Results'!CD55</f>
        <v>0.13041127560786386</v>
      </c>
      <c r="CJ72" s="1777"/>
      <c r="CK72" s="1777"/>
      <c r="CL72" s="2015">
        <f>'SAME R Results'!CI55</f>
        <v>55</v>
      </c>
      <c r="CM72" s="2015" t="str">
        <f>'SAME R Results'!CJ55</f>
        <v>Lampwick</v>
      </c>
      <c r="CN72" s="2016">
        <f>'SAME R Results'!CK55</f>
        <v>0.22351514410596268</v>
      </c>
      <c r="CO72" s="2016">
        <f>'SAME R Results'!CL55</f>
        <v>5.6524111842638114E-2</v>
      </c>
      <c r="CP72" s="2016">
        <f>'SAME R Results'!CM55</f>
        <v>2.9105328195547231E-2</v>
      </c>
      <c r="CQ72" s="2071">
        <f t="shared" si="9"/>
        <v>85290.67850107119</v>
      </c>
      <c r="CR72" s="2074">
        <f t="shared" si="7"/>
        <v>11.724610679318733</v>
      </c>
      <c r="CS72" s="2082">
        <f t="shared" si="8"/>
        <v>97.032199112993951</v>
      </c>
      <c r="CT72" s="2074">
        <f t="shared" si="3"/>
        <v>23881.389980299937</v>
      </c>
      <c r="CU72" s="2074">
        <f t="shared" si="4"/>
        <v>41.873609568995469</v>
      </c>
      <c r="CV72" s="2074"/>
      <c r="CW72" s="1268">
        <v>50</v>
      </c>
      <c r="CX72" s="2074">
        <f t="shared" si="5"/>
        <v>176.14912665561531</v>
      </c>
      <c r="CY72" s="2093">
        <f t="shared" si="6"/>
        <v>1.4751999510993536E-2</v>
      </c>
    </row>
    <row r="73" spans="1:104" ht="16.5" customHeight="1" x14ac:dyDescent="0.25">
      <c r="A73" s="780">
        <v>2</v>
      </c>
      <c r="B73" s="784">
        <f>'SAME R Results'!A58</f>
        <v>4</v>
      </c>
      <c r="C73" s="1806" t="str">
        <f>'SAME R Results'!B58</f>
        <v>Lampwick</v>
      </c>
      <c r="D73" s="784" t="str">
        <f>'SAME R Results'!C58</f>
        <v>L18</v>
      </c>
      <c r="E73" s="784" t="str">
        <f>'SAME R Results'!D58</f>
        <v>33 L</v>
      </c>
      <c r="F73" s="784">
        <f>'SAME R Results'!E58</f>
        <v>3</v>
      </c>
      <c r="G73" s="784">
        <f>'SAME R Results'!F58</f>
        <v>80</v>
      </c>
      <c r="H73" s="785" t="str">
        <f>'SAME R Results'!G58</f>
        <v>High temp  aging</v>
      </c>
      <c r="I73" s="784">
        <f>'SAME R Results'!H58</f>
        <v>239</v>
      </c>
      <c r="J73" s="786">
        <f>'SAME R Results'!I58</f>
        <v>40416</v>
      </c>
      <c r="K73" s="784">
        <f>'SAME R Results'!J58</f>
        <v>0</v>
      </c>
      <c r="L73" s="788"/>
      <c r="M73" s="788"/>
      <c r="N73" s="784">
        <f>'SAME R Results'!K58</f>
        <v>8.1</v>
      </c>
      <c r="O73" s="793">
        <f>'SAME R Results'!L58</f>
        <v>1.28</v>
      </c>
      <c r="P73" s="784">
        <f>'SAME R Results'!M58</f>
        <v>60</v>
      </c>
      <c r="Q73" s="784">
        <f>'SAME R Results'!N58</f>
        <v>11</v>
      </c>
      <c r="R73" s="784">
        <f>'SAME R Results'!O58</f>
        <v>8</v>
      </c>
      <c r="S73" s="784" t="str">
        <f>'SAME R Results'!P58</f>
        <v>n</v>
      </c>
      <c r="T73" s="784" t="str">
        <f>'SAME R Results'!Q58</f>
        <v>n</v>
      </c>
      <c r="U73" s="784">
        <f>'SAME R Results'!R58</f>
        <v>40.166666666666664</v>
      </c>
      <c r="V73" s="784" t="str">
        <f>'SAME R Results'!S58</f>
        <v>y</v>
      </c>
      <c r="W73" s="784">
        <f>'SAME R Results'!T58</f>
        <v>90</v>
      </c>
      <c r="X73" s="784" t="str">
        <f>'SAME R Results'!U58</f>
        <v>n</v>
      </c>
      <c r="Y73" s="784" t="str">
        <f>'SAME R Results'!V58</f>
        <v>y</v>
      </c>
      <c r="Z73" s="784" t="str">
        <f>'SAME R Results'!W58</f>
        <v>y</v>
      </c>
      <c r="AA73" s="784" t="str">
        <f>'SAME R Results'!X58</f>
        <v>n</v>
      </c>
      <c r="AB73" s="784" t="str">
        <f>'SAME R Results'!Y58</f>
        <v>y</v>
      </c>
      <c r="AC73" s="789"/>
      <c r="AD73" s="784" t="str">
        <f>'SAME R Results'!Z58</f>
        <v>y</v>
      </c>
      <c r="AE73" s="784">
        <f>'SAME R Results'!AA58</f>
        <v>10</v>
      </c>
      <c r="AF73" s="784" t="str">
        <f>'SAME R Results'!AB58</f>
        <v>y</v>
      </c>
      <c r="AG73" s="817">
        <f>'SAME R Results'!AC58</f>
        <v>3.852706928546E-2</v>
      </c>
      <c r="AH73" s="819">
        <f>'SAME R Results'!AD58</f>
        <v>0</v>
      </c>
      <c r="AI73" s="784">
        <f>'SAME R Results'!AE58</f>
        <v>58</v>
      </c>
      <c r="AJ73" s="784">
        <f>'SAME R Results'!AF58</f>
        <v>480</v>
      </c>
      <c r="AK73" s="784">
        <f>'SAME R Results'!AG58</f>
        <v>0</v>
      </c>
      <c r="AL73" s="784" t="str">
        <f>'SAME R Results'!AH58</f>
        <v>n</v>
      </c>
      <c r="AM73" s="784" t="str">
        <f>'SAME R Results'!AI58</f>
        <v>y</v>
      </c>
      <c r="AN73" s="784" t="str">
        <f>'SAME R Results'!AJ58</f>
        <v>y</v>
      </c>
      <c r="AO73" s="784" t="str">
        <f>'SAME R Results'!AK58</f>
        <v>n</v>
      </c>
      <c r="AP73" s="784" t="str">
        <f>'SAME R Results'!AL58</f>
        <v>y</v>
      </c>
      <c r="AQ73" s="784" t="str">
        <f>'SAME R Results'!AM58</f>
        <v>y</v>
      </c>
      <c r="AR73" s="817">
        <f>'SAME R Results'!AN58</f>
        <v>3.852706928546E-2</v>
      </c>
      <c r="AS73" s="819">
        <f>'SAME R Results'!AO58</f>
        <v>0</v>
      </c>
      <c r="AT73" s="784">
        <f>'SAME R Results'!AP58</f>
        <v>0</v>
      </c>
      <c r="AU73" s="789"/>
      <c r="AV73" s="821">
        <f>'SAME R Results'!AQ58</f>
        <v>0</v>
      </c>
      <c r="AW73" s="821">
        <f>'SAME R Results'!AR58</f>
        <v>6.2501534999999988</v>
      </c>
      <c r="AX73" s="821">
        <f>'SAME R Results'!AS58</f>
        <v>0</v>
      </c>
      <c r="AY73" s="821">
        <f>'SAME R Results'!AT58</f>
        <v>0</v>
      </c>
      <c r="AZ73" s="824"/>
      <c r="BA73" s="824"/>
      <c r="BB73" s="821">
        <f>'SAME R Results'!AU58</f>
        <v>3.7334894999999997</v>
      </c>
      <c r="BC73" s="821">
        <f>'SAME R Results'!AV58</f>
        <v>2.5939949999999996E-2</v>
      </c>
      <c r="BD73" s="821">
        <f>'SAME R Results'!AW58</f>
        <v>7.1035614999999996</v>
      </c>
      <c r="BE73" s="821">
        <f>'SAME R Results'!AX58</f>
        <v>4.6862034999999995</v>
      </c>
      <c r="BF73" s="827">
        <f>'SAME R Results'!AY58</f>
        <v>113400</v>
      </c>
      <c r="BG73" s="784">
        <f>'SAME R Results'!AZ58</f>
        <v>3.4145969999999997</v>
      </c>
      <c r="BH73" s="784">
        <f>'SAME R Results'!BA58</f>
        <v>8.1069945000000004E-2</v>
      </c>
      <c r="BI73" s="789"/>
      <c r="BJ73" s="784">
        <f>'SAME R Results'!BB58</f>
        <v>86.891199999999998</v>
      </c>
      <c r="BK73" s="784">
        <f>'SAME R Results'!BC58</f>
        <v>2.4173580000000001</v>
      </c>
      <c r="BL73" s="784">
        <f>'SAME R Results'!BD58</f>
        <v>4995552.5704270303</v>
      </c>
      <c r="BM73" s="784">
        <f>'SAME R Results'!BE58</f>
        <v>620.92863246302545</v>
      </c>
      <c r="BN73" s="784">
        <f>'SAME R Results'!BF58</f>
        <v>3.7075495499999995</v>
      </c>
      <c r="BO73" s="784">
        <f>'SAME R Results'!BG58</f>
        <v>0.83338176374999995</v>
      </c>
      <c r="BP73" s="789"/>
      <c r="BQ73" s="784">
        <f>'SAME R Results'!BH58</f>
        <v>63.431299809344594</v>
      </c>
      <c r="BR73" s="817">
        <f>'SAME R Results'!BI58</f>
        <v>0.12429628628849503</v>
      </c>
      <c r="BS73" s="817">
        <f>'SAME R Results'!BJ58</f>
        <v>0.28945017623069236</v>
      </c>
      <c r="BT73" s="817">
        <f>'SAME R Results'!BL58</f>
        <v>4.4488009112618405</v>
      </c>
      <c r="BU73" s="817">
        <f>'SAME R Results'!BM58</f>
        <v>2.5078107683239019</v>
      </c>
      <c r="BV73" s="817">
        <f>'SAME R Results'!BN58</f>
        <v>8.1451731390200885E-2</v>
      </c>
      <c r="BW73" s="784">
        <f>'SAME R Results'!BO58</f>
        <v>4995552.5704270303</v>
      </c>
      <c r="BX73" s="784">
        <f>'SAME R Results'!BP58</f>
        <v>4654737.6513707442</v>
      </c>
      <c r="BY73" s="784">
        <f>'SAME R Results'!BQ58</f>
        <v>4144508.8599111577</v>
      </c>
      <c r="BZ73" s="784">
        <f>'SAME R Results'!BR58</f>
        <v>620.92863246302545</v>
      </c>
      <c r="CA73" s="784">
        <f>'SAME R Results'!BS58</f>
        <v>0.53657062949480594</v>
      </c>
      <c r="CB73" s="784">
        <f>'SAME R Results'!BT58</f>
        <v>0.28000000000000003</v>
      </c>
      <c r="CC73" s="784">
        <f>'SAME R Results'!BV58</f>
        <v>2.607172607375027</v>
      </c>
      <c r="CD73" s="880">
        <f>'SAME R Results'!BW58</f>
        <v>1</v>
      </c>
      <c r="CE73" s="1086">
        <f>'SAME R Results'!BZ58</f>
        <v>293.02156386703371</v>
      </c>
      <c r="CF73" s="1777">
        <f>'SAME R Results'!CA58</f>
        <v>3.4299999999999331</v>
      </c>
      <c r="CG73" s="1777" t="str">
        <f>'SAME R Results'!CB58</f>
        <v xml:space="preserve"> 33L</v>
      </c>
      <c r="CH73" s="1777">
        <f>'SAME R Results'!CC58</f>
        <v>239</v>
      </c>
      <c r="CI73" s="1777">
        <f>'SAME R Results'!CD58</f>
        <v>0.11095854194054665</v>
      </c>
      <c r="CJ73" s="1777"/>
      <c r="CK73" s="1777"/>
      <c r="CL73" s="2015">
        <f>'SAME R Results'!CI58</f>
        <v>58</v>
      </c>
      <c r="CM73" s="2015" t="str">
        <f>'SAME R Results'!CJ58</f>
        <v>Lampwick</v>
      </c>
      <c r="CN73" s="2016">
        <f>'SAME R Results'!CK58</f>
        <v>0.12429628628849503</v>
      </c>
      <c r="CO73" s="2016">
        <f>'SAME R Results'!CL58</f>
        <v>5.84498435495375E-2</v>
      </c>
      <c r="CP73" s="2016">
        <f>'SAME R Results'!CM58</f>
        <v>2.929457975941771E-2</v>
      </c>
      <c r="CQ73" s="2071">
        <f t="shared" si="9"/>
        <v>157510.64806939662</v>
      </c>
      <c r="CR73" s="2074">
        <f t="shared" si="7"/>
        <v>6.3487771287653922</v>
      </c>
      <c r="CS73" s="2082">
        <f t="shared" si="8"/>
        <v>226.54035646194495</v>
      </c>
      <c r="CT73" s="2074">
        <f t="shared" si="3"/>
        <v>44102.981459431059</v>
      </c>
      <c r="CU73" s="2074">
        <f t="shared" si="4"/>
        <v>22.674204031304967</v>
      </c>
      <c r="CV73" s="2074"/>
      <c r="CW73" s="1268">
        <v>51</v>
      </c>
      <c r="CX73" s="2074">
        <f t="shared" si="5"/>
        <v>180.90061471870186</v>
      </c>
      <c r="CY73" s="2093">
        <f t="shared" si="6"/>
        <v>8.2035548950406736E-3</v>
      </c>
    </row>
    <row r="74" spans="1:104" ht="16.5" customHeight="1" x14ac:dyDescent="0.25">
      <c r="A74" s="780">
        <v>2</v>
      </c>
      <c r="B74" s="784">
        <f>'SAME R Results'!A59</f>
        <v>4</v>
      </c>
      <c r="C74" s="1806" t="str">
        <f>'SAME R Results'!B59</f>
        <v>Lampwick</v>
      </c>
      <c r="D74" s="784" t="str">
        <f>'SAME R Results'!C59</f>
        <v>L18</v>
      </c>
      <c r="E74" s="784" t="str">
        <f>'SAME R Results'!D59</f>
        <v>33LA</v>
      </c>
      <c r="F74" s="784">
        <f>'SAME R Results'!E59</f>
        <v>3</v>
      </c>
      <c r="G74" s="784" t="str">
        <f>'SAME R Results'!F59</f>
        <v>80a</v>
      </c>
      <c r="H74" s="785" t="str">
        <f>'SAME R Results'!G59</f>
        <v>aged</v>
      </c>
      <c r="I74" s="784">
        <f>'SAME R Results'!H59</f>
        <v>239</v>
      </c>
      <c r="J74" s="786">
        <f>'SAME R Results'!I59</f>
        <v>40416</v>
      </c>
      <c r="K74" s="784">
        <f>'SAME R Results'!J59</f>
        <v>0</v>
      </c>
      <c r="L74" s="788"/>
      <c r="M74" s="788"/>
      <c r="N74" s="784">
        <f>'SAME R Results'!K59</f>
        <v>8.1</v>
      </c>
      <c r="O74" s="793">
        <f>'SAME R Results'!L59</f>
        <v>1.28</v>
      </c>
      <c r="P74" s="784">
        <f>'SAME R Results'!M59</f>
        <v>0</v>
      </c>
      <c r="Q74" s="784">
        <f>'SAME R Results'!N59</f>
        <v>0</v>
      </c>
      <c r="R74" s="784">
        <f>'SAME R Results'!O59</f>
        <v>0</v>
      </c>
      <c r="S74" s="784">
        <f>'SAME R Results'!P59</f>
        <v>0</v>
      </c>
      <c r="T74" s="784">
        <f>'SAME R Results'!Q59</f>
        <v>0</v>
      </c>
      <c r="U74" s="784">
        <f>'SAME R Results'!R59</f>
        <v>580.33333333333337</v>
      </c>
      <c r="V74" s="784">
        <f>'SAME R Results'!S59</f>
        <v>0</v>
      </c>
      <c r="W74" s="784">
        <f>'SAME R Results'!T59</f>
        <v>0</v>
      </c>
      <c r="X74" s="784" t="str">
        <f>'SAME R Results'!U59</f>
        <v>n</v>
      </c>
      <c r="Y74" s="784" t="str">
        <f>'SAME R Results'!V59</f>
        <v>y</v>
      </c>
      <c r="Z74" s="784" t="str">
        <f>'SAME R Results'!W59</f>
        <v>y</v>
      </c>
      <c r="AA74" s="784" t="str">
        <f>'SAME R Results'!X59</f>
        <v>n</v>
      </c>
      <c r="AB74" s="784" t="str">
        <f>'SAME R Results'!Y59</f>
        <v>y</v>
      </c>
      <c r="AC74" s="789"/>
      <c r="AD74" s="784" t="str">
        <f>'SAME R Results'!Z59</f>
        <v>y</v>
      </c>
      <c r="AE74" s="784">
        <f>'SAME R Results'!AA59</f>
        <v>10</v>
      </c>
      <c r="AF74" s="784" t="str">
        <f>'SAME R Results'!AB59</f>
        <v>y</v>
      </c>
      <c r="AG74" s="817">
        <f>'SAME R Results'!AC59</f>
        <v>3.852706928546E-2</v>
      </c>
      <c r="AH74" s="819">
        <f>'SAME R Results'!AD59</f>
        <v>0</v>
      </c>
      <c r="AI74" s="784">
        <f>'SAME R Results'!AE59</f>
        <v>0</v>
      </c>
      <c r="AJ74" s="784">
        <f>'SAME R Results'!AF59</f>
        <v>0</v>
      </c>
      <c r="AK74" s="784">
        <f>'SAME R Results'!AG59</f>
        <v>0</v>
      </c>
      <c r="AL74" s="784">
        <f>'SAME R Results'!AH59</f>
        <v>0</v>
      </c>
      <c r="AM74" s="784">
        <f>'SAME R Results'!AI59</f>
        <v>0</v>
      </c>
      <c r="AN74" s="784">
        <f>'SAME R Results'!AJ59</f>
        <v>0</v>
      </c>
      <c r="AO74" s="784">
        <f>'SAME R Results'!AK59</f>
        <v>0</v>
      </c>
      <c r="AP74" s="784">
        <f>'SAME R Results'!AL59</f>
        <v>0</v>
      </c>
      <c r="AQ74" s="784">
        <f>'SAME R Results'!AM59</f>
        <v>0</v>
      </c>
      <c r="AR74" s="817">
        <f>'SAME R Results'!AN59</f>
        <v>0</v>
      </c>
      <c r="AS74" s="819">
        <f>'SAME R Results'!AO59</f>
        <v>0</v>
      </c>
      <c r="AT74" s="784">
        <f>'SAME R Results'!AP59</f>
        <v>90</v>
      </c>
      <c r="AU74" s="789"/>
      <c r="AV74" s="821">
        <f>'SAME R Results'!AQ59</f>
        <v>0</v>
      </c>
      <c r="AW74" s="821">
        <f>'SAME R Results'!AR59</f>
        <v>6.2508695000000012</v>
      </c>
      <c r="AX74" s="821">
        <f>'SAME R Results'!AS59</f>
        <v>0</v>
      </c>
      <c r="AY74" s="821">
        <f>'SAME R Results'!AT59</f>
        <v>0</v>
      </c>
      <c r="AZ74" s="824"/>
      <c r="BA74" s="824"/>
      <c r="BB74" s="821">
        <f>'SAME R Results'!AU59</f>
        <v>3.2887709999999997</v>
      </c>
      <c r="BC74" s="821">
        <f>'SAME R Results'!AV59</f>
        <v>9.8617549999999998E-2</v>
      </c>
      <c r="BD74" s="821">
        <f>'SAME R Results'!AW59</f>
        <v>6.5057074999999998</v>
      </c>
      <c r="BE74" s="821">
        <f>'SAME R Results'!AX59</f>
        <v>4.750794</v>
      </c>
      <c r="BF74" s="827">
        <f>'SAME R Results'!AY59</f>
        <v>39135</v>
      </c>
      <c r="BG74" s="784">
        <f>'SAME R Results'!AZ59</f>
        <v>3.0089870000000003</v>
      </c>
      <c r="BH74" s="784">
        <f>'SAME R Results'!BA59</f>
        <v>0.14303590500000002</v>
      </c>
      <c r="BI74" s="789"/>
      <c r="BJ74" s="784">
        <f>'SAME R Results'!BB59</f>
        <v>76.599000000000004</v>
      </c>
      <c r="BK74" s="784">
        <f>'SAME R Results'!BC59</f>
        <v>1.7549134999999998</v>
      </c>
      <c r="BL74" s="784">
        <f>'SAME R Results'!BD59</f>
        <v>1482905.7467800037</v>
      </c>
      <c r="BM74" s="784">
        <f>'SAME R Results'!BE59</f>
        <v>376.57962446178351</v>
      </c>
      <c r="BN74" s="784">
        <f>'SAME R Results'!BF59</f>
        <v>3.1901534499999995</v>
      </c>
      <c r="BO74" s="784">
        <f>'SAME R Results'!BG59</f>
        <v>0.71648777375000006</v>
      </c>
      <c r="BP74" s="789"/>
      <c r="BQ74" s="784">
        <f>'SAME R Results'!BH59</f>
        <v>55.126606662080725</v>
      </c>
      <c r="BR74" s="817">
        <f>'SAME R Results'!BI59</f>
        <v>0.25394710707642226</v>
      </c>
      <c r="BS74" s="817">
        <f>'SAME R Results'!BJ59</f>
        <v>0.41407883222812808</v>
      </c>
      <c r="BT74" s="817">
        <f>'SAME R Results'!BL59</f>
        <v>4.4524883283118255</v>
      </c>
      <c r="BU74" s="817">
        <f>'SAME R Results'!BM59</f>
        <v>2.0122138995127745</v>
      </c>
      <c r="BV74" s="817">
        <f>'SAME R Results'!BN59</f>
        <v>0.19887188478739723</v>
      </c>
      <c r="BW74" s="784">
        <f>'SAME R Results'!BO59</f>
        <v>1482905.7467800037</v>
      </c>
      <c r="BX74" s="784">
        <f>'SAME R Results'!BP59</f>
        <v>1459542.822563505</v>
      </c>
      <c r="BY74" s="784">
        <f>'SAME R Results'!BQ59</f>
        <v>1359148.2740879543</v>
      </c>
      <c r="BZ74" s="784">
        <f>'SAME R Results'!BR59</f>
        <v>376.57962446178351</v>
      </c>
      <c r="CA74" s="784">
        <f>'SAME R Results'!BS59</f>
        <v>0.38953065346710458</v>
      </c>
      <c r="CB74" s="784">
        <f>'SAME R Results'!BT59</f>
        <v>0.28000000000000003</v>
      </c>
      <c r="CC74" s="784">
        <f>'SAME R Results'!BV59</f>
        <v>2.5702781769848131</v>
      </c>
      <c r="CD74" s="880">
        <f>'SAME R Results'!BW59</f>
        <v>1</v>
      </c>
      <c r="CE74" s="1086">
        <f>'SAME R Results'!BZ59</f>
        <v>293.02156386703371</v>
      </c>
      <c r="CF74" s="1777">
        <f>'SAME R Results'!CA59</f>
        <v>3.4299999999999331</v>
      </c>
      <c r="CG74" s="1777">
        <f>'SAME R Results'!CB59</f>
        <v>0</v>
      </c>
      <c r="CH74" s="1777">
        <f>'SAME R Results'!CC59</f>
        <v>0</v>
      </c>
      <c r="CI74" s="1777">
        <f>'SAME R Results'!CD59</f>
        <v>9.6431381916178074E-2</v>
      </c>
      <c r="CJ74" s="1777"/>
      <c r="CK74" s="1777"/>
      <c r="CL74" s="2015">
        <f>'SAME R Results'!CI59</f>
        <v>59</v>
      </c>
      <c r="CM74" s="2015" t="str">
        <f>'SAME R Results'!CJ59</f>
        <v>Lampwick</v>
      </c>
      <c r="CN74" s="2016">
        <f>'SAME R Results'!CK59</f>
        <v>0.25394710707642226</v>
      </c>
      <c r="CO74" s="2016">
        <f>'SAME R Results'!CL59</f>
        <v>5.7869577744105408E-2</v>
      </c>
      <c r="CP74" s="2016">
        <f>'SAME R Results'!CM59</f>
        <v>2.9274870450336082E-2</v>
      </c>
      <c r="CQ74" s="2071">
        <f t="shared" si="9"/>
        <v>53800.001000244119</v>
      </c>
      <c r="CR74" s="2074">
        <f t="shared" si="7"/>
        <v>18.587360249221231</v>
      </c>
      <c r="CS74" s="2082">
        <f t="shared" si="8"/>
        <v>196.88073807885971</v>
      </c>
      <c r="CT74" s="2074">
        <f t="shared" si="3"/>
        <v>15064.000280068356</v>
      </c>
      <c r="CU74" s="2074">
        <f t="shared" si="4"/>
        <v>66.383429461504392</v>
      </c>
      <c r="CV74" s="2074"/>
      <c r="CW74" s="1268">
        <v>52</v>
      </c>
      <c r="CX74" s="2074">
        <f t="shared" si="5"/>
        <v>126.24015664001854</v>
      </c>
      <c r="CY74" s="2093">
        <f t="shared" si="6"/>
        <v>1.676050906704387E-2</v>
      </c>
    </row>
    <row r="75" spans="1:104" ht="16.5" customHeight="1" x14ac:dyDescent="0.25">
      <c r="A75" s="780">
        <v>2</v>
      </c>
      <c r="B75" s="784">
        <f>'SAME R Results'!A62</f>
        <v>4</v>
      </c>
      <c r="C75" s="1806" t="str">
        <f>'SAME R Results'!B62</f>
        <v>Lampwick</v>
      </c>
      <c r="D75" s="784" t="str">
        <f>'SAME R Results'!C62</f>
        <v>L17</v>
      </c>
      <c r="E75" s="784" t="str">
        <f>'SAME R Results'!D62</f>
        <v>35 L</v>
      </c>
      <c r="F75" s="784">
        <f>'SAME R Results'!E62</f>
        <v>2</v>
      </c>
      <c r="G75" s="784">
        <f>'SAME R Results'!F62</f>
        <v>82</v>
      </c>
      <c r="H75" s="785" t="str">
        <f>'SAME R Results'!G62</f>
        <v>Mid temp aging</v>
      </c>
      <c r="I75" s="784">
        <f>'SAME R Results'!H62</f>
        <v>239</v>
      </c>
      <c r="J75" s="786">
        <f>'SAME R Results'!I62</f>
        <v>40416</v>
      </c>
      <c r="K75" s="784">
        <f>'SAME R Results'!J62</f>
        <v>0</v>
      </c>
      <c r="L75" s="788"/>
      <c r="M75" s="788"/>
      <c r="N75" s="784">
        <f>'SAME R Results'!K62</f>
        <v>8.1</v>
      </c>
      <c r="O75" s="793">
        <f>'SAME R Results'!L62</f>
        <v>1.2649999999999999</v>
      </c>
      <c r="P75" s="784">
        <f>'SAME R Results'!M62</f>
        <v>60</v>
      </c>
      <c r="Q75" s="784">
        <f>'SAME R Results'!N62</f>
        <v>11</v>
      </c>
      <c r="R75" s="784">
        <f>'SAME R Results'!O62</f>
        <v>8</v>
      </c>
      <c r="S75" s="784" t="str">
        <f>'SAME R Results'!P62</f>
        <v>n</v>
      </c>
      <c r="T75" s="784" t="str">
        <f>'SAME R Results'!Q62</f>
        <v>n</v>
      </c>
      <c r="U75" s="784">
        <f>'SAME R Results'!R62</f>
        <v>39</v>
      </c>
      <c r="V75" s="784" t="str">
        <f>'SAME R Results'!S62</f>
        <v>y</v>
      </c>
      <c r="W75" s="784">
        <f>'SAME R Results'!T62</f>
        <v>90</v>
      </c>
      <c r="X75" s="784" t="str">
        <f>'SAME R Results'!U62</f>
        <v>n</v>
      </c>
      <c r="Y75" s="784" t="str">
        <f>'SAME R Results'!V62</f>
        <v>y</v>
      </c>
      <c r="Z75" s="784" t="str">
        <f>'SAME R Results'!W62</f>
        <v>y</v>
      </c>
      <c r="AA75" s="784" t="str">
        <f>'SAME R Results'!X62</f>
        <v>n</v>
      </c>
      <c r="AB75" s="784" t="str">
        <f>'SAME R Results'!Y62</f>
        <v>y</v>
      </c>
      <c r="AC75" s="789"/>
      <c r="AD75" s="784" t="str">
        <f>'SAME R Results'!Z62</f>
        <v>y</v>
      </c>
      <c r="AE75" s="784">
        <f>'SAME R Results'!AA62</f>
        <v>10</v>
      </c>
      <c r="AF75" s="784" t="str">
        <f>'SAME R Results'!AB62</f>
        <v>y</v>
      </c>
      <c r="AG75" s="817">
        <f>'SAME R Results'!AC62</f>
        <v>3.852706928546E-2</v>
      </c>
      <c r="AH75" s="819">
        <f>'SAME R Results'!AD62</f>
        <v>0</v>
      </c>
      <c r="AI75" s="784">
        <f>'SAME R Results'!AE62</f>
        <v>58</v>
      </c>
      <c r="AJ75" s="784">
        <f>'SAME R Results'!AF62</f>
        <v>480</v>
      </c>
      <c r="AK75" s="784">
        <f>'SAME R Results'!AG62</f>
        <v>0</v>
      </c>
      <c r="AL75" s="784" t="str">
        <f>'SAME R Results'!AH62</f>
        <v>n</v>
      </c>
      <c r="AM75" s="784" t="str">
        <f>'SAME R Results'!AI62</f>
        <v>y</v>
      </c>
      <c r="AN75" s="784" t="str">
        <f>'SAME R Results'!AJ62</f>
        <v>y</v>
      </c>
      <c r="AO75" s="784" t="str">
        <f>'SAME R Results'!AK62</f>
        <v>n</v>
      </c>
      <c r="AP75" s="784" t="str">
        <f>'SAME R Results'!AL62</f>
        <v>y</v>
      </c>
      <c r="AQ75" s="784" t="str">
        <f>'SAME R Results'!AM62</f>
        <v>y</v>
      </c>
      <c r="AR75" s="817">
        <f>'SAME R Results'!AN62</f>
        <v>3.852706928546E-2</v>
      </c>
      <c r="AS75" s="819">
        <f>'SAME R Results'!AO62</f>
        <v>0</v>
      </c>
      <c r="AT75" s="784">
        <f>'SAME R Results'!AP62</f>
        <v>0</v>
      </c>
      <c r="AU75" s="789"/>
      <c r="AV75" s="821">
        <f>'SAME R Results'!AQ62</f>
        <v>0</v>
      </c>
      <c r="AW75" s="821">
        <f>'SAME R Results'!AR62</f>
        <v>6.2503665000000002</v>
      </c>
      <c r="AX75" s="821">
        <f>'SAME R Results'!AS62</f>
        <v>0</v>
      </c>
      <c r="AY75" s="821">
        <f>'SAME R Results'!AT62</f>
        <v>0</v>
      </c>
      <c r="AZ75" s="824"/>
      <c r="BA75" s="824"/>
      <c r="BB75" s="821">
        <f>'SAME R Results'!AU62</f>
        <v>2.6140444999999994</v>
      </c>
      <c r="BC75" s="821">
        <f>'SAME R Results'!AV62</f>
        <v>2.6229855000000003E-2</v>
      </c>
      <c r="BD75" s="821">
        <f>'SAME R Results'!AW62</f>
        <v>6.7840579999999999</v>
      </c>
      <c r="BE75" s="821">
        <f>'SAME R Results'!AX62</f>
        <v>4.7105094999999997</v>
      </c>
      <c r="BF75" s="827">
        <f>'SAME R Results'!AY62</f>
        <v>85905</v>
      </c>
      <c r="BG75" s="784">
        <f>'SAME R Results'!AZ62</f>
        <v>2.3956139999999997</v>
      </c>
      <c r="BH75" s="784">
        <f>'SAME R Results'!BA62</f>
        <v>8.0520639999999991E-2</v>
      </c>
      <c r="BI75" s="789"/>
      <c r="BJ75" s="784">
        <f>'SAME R Results'!BB62</f>
        <v>60.405999999999985</v>
      </c>
      <c r="BK75" s="784">
        <f>'SAME R Results'!BC62</f>
        <v>2.0735485000000002</v>
      </c>
      <c r="BL75" s="784">
        <f>'SAME R Results'!BD62</f>
        <v>3463686.4034805261</v>
      </c>
      <c r="BM75" s="784">
        <f>'SAME R Results'!BE62</f>
        <v>481.15805922365632</v>
      </c>
      <c r="BN75" s="784">
        <f>'SAME R Results'!BF62</f>
        <v>2.5878146449999995</v>
      </c>
      <c r="BO75" s="784">
        <f>'SAME R Results'!BG62</f>
        <v>0.57877333999999991</v>
      </c>
      <c r="BP75" s="789"/>
      <c r="BQ75" s="784">
        <f>'SAME R Results'!BH62</f>
        <v>44.111273060196602</v>
      </c>
      <c r="BR75" s="817">
        <f>'SAME R Results'!BI62</f>
        <v>0.13891501803978532</v>
      </c>
      <c r="BS75" s="817">
        <f>'SAME R Results'!BJ62</f>
        <v>0.28973711732419516</v>
      </c>
      <c r="BT75" s="817">
        <f>'SAME R Results'!BL62</f>
        <v>4.4712056795843429</v>
      </c>
      <c r="BU75" s="817">
        <f>'SAME R Results'!BM62</f>
        <v>2.3569926978092739</v>
      </c>
      <c r="BV75" s="817">
        <f>'SAME R Results'!BN62</f>
        <v>9.6188185452663361E-2</v>
      </c>
      <c r="BW75" s="784">
        <f>'SAME R Results'!BO62</f>
        <v>3463686.4034805261</v>
      </c>
      <c r="BX75" s="784">
        <f>'SAME R Results'!BP62</f>
        <v>3412402.5909133023</v>
      </c>
      <c r="BY75" s="784">
        <f>'SAME R Results'!BQ62</f>
        <v>3087742.6113980534</v>
      </c>
      <c r="BZ75" s="784">
        <f>'SAME R Results'!BR62</f>
        <v>481.15805922365632</v>
      </c>
      <c r="CA75" s="784">
        <f>'SAME R Results'!BS62</f>
        <v>0.46025670336500046</v>
      </c>
      <c r="CB75" s="784">
        <f>'SAME R Results'!BT62</f>
        <v>0.28000000000000003</v>
      </c>
      <c r="CC75" s="784">
        <f>'SAME R Results'!BV62</f>
        <v>2.6080233905452039</v>
      </c>
      <c r="CD75" s="880">
        <f>'SAME R Results'!BW62</f>
        <v>1</v>
      </c>
      <c r="CE75" s="1086">
        <f>'SAME R Results'!BZ62</f>
        <v>282.5836772631244</v>
      </c>
      <c r="CF75" s="1777">
        <f>'SAME R Results'!CA62</f>
        <v>1.583333333333381</v>
      </c>
      <c r="CG75" s="1777" t="str">
        <f>'SAME R Results'!CB62</f>
        <v xml:space="preserve"> 35L</v>
      </c>
      <c r="CH75" s="1777">
        <f>'SAME R Results'!CC62</f>
        <v>239</v>
      </c>
      <c r="CI75" s="1777">
        <f>'SAME R Results'!CD62</f>
        <v>0.16715850843863472</v>
      </c>
      <c r="CJ75" s="1777"/>
      <c r="CK75" s="1777"/>
      <c r="CL75" s="2015">
        <f>'SAME R Results'!CI62</f>
        <v>62</v>
      </c>
      <c r="CM75" s="2015" t="str">
        <f>'SAME R Results'!CJ62</f>
        <v>Lampwick</v>
      </c>
      <c r="CN75" s="2016">
        <f>'SAME R Results'!CK62</f>
        <v>0.13891501803978532</v>
      </c>
      <c r="CO75" s="2016">
        <f>'SAME R Results'!CL62</f>
        <v>5.8665607802081098E-2</v>
      </c>
      <c r="CP75" s="2016">
        <f>'SAME R Results'!CM62</f>
        <v>2.9331836379530463E-2</v>
      </c>
      <c r="CQ75" s="2071">
        <f t="shared" si="9"/>
        <v>157043.13946023703</v>
      </c>
      <c r="CR75" s="2074">
        <f t="shared" si="7"/>
        <v>6.3676770818326496</v>
      </c>
      <c r="CS75" s="2082">
        <f t="shared" si="8"/>
        <v>157.54026092927356</v>
      </c>
      <c r="CT75" s="2074">
        <f t="shared" si="3"/>
        <v>43972.079048866377</v>
      </c>
      <c r="CU75" s="2074">
        <f t="shared" si="4"/>
        <v>22.741703863688031</v>
      </c>
      <c r="CV75" s="2074"/>
      <c r="CW75" s="1268">
        <v>53</v>
      </c>
      <c r="CX75" s="2074">
        <f t="shared" si="5"/>
        <v>201.57661109256455</v>
      </c>
      <c r="CY75" s="2093">
        <f t="shared" si="6"/>
        <v>9.1683911906258291E-3</v>
      </c>
    </row>
    <row r="76" spans="1:104" ht="16.5" customHeight="1" x14ac:dyDescent="0.25">
      <c r="A76" s="780">
        <v>2</v>
      </c>
      <c r="B76" s="784">
        <f>'SAME R Results'!A63</f>
        <v>4</v>
      </c>
      <c r="C76" s="1806" t="str">
        <f>'SAME R Results'!B63</f>
        <v>Lampwick</v>
      </c>
      <c r="D76" s="784" t="str">
        <f>'SAME R Results'!C63</f>
        <v>L17</v>
      </c>
      <c r="E76" s="784" t="str">
        <f>'SAME R Results'!D63</f>
        <v>35LA</v>
      </c>
      <c r="F76" s="784">
        <f>'SAME R Results'!E63</f>
        <v>2</v>
      </c>
      <c r="G76" s="784" t="str">
        <f>'SAME R Results'!F63</f>
        <v>82a</v>
      </c>
      <c r="H76" s="785" t="str">
        <f>'SAME R Results'!G63</f>
        <v>aged</v>
      </c>
      <c r="I76" s="784">
        <f>'SAME R Results'!H63</f>
        <v>239</v>
      </c>
      <c r="J76" s="786">
        <f>'SAME R Results'!I63</f>
        <v>40417</v>
      </c>
      <c r="K76" s="784">
        <f>'SAME R Results'!J63</f>
        <v>0</v>
      </c>
      <c r="L76" s="788"/>
      <c r="M76" s="788"/>
      <c r="N76" s="784">
        <f>'SAME R Results'!K63</f>
        <v>8.1</v>
      </c>
      <c r="O76" s="793">
        <f>'SAME R Results'!L63</f>
        <v>1.2649999999999999</v>
      </c>
      <c r="P76" s="784">
        <f>'SAME R Results'!M63</f>
        <v>0</v>
      </c>
      <c r="Q76" s="784">
        <f>'SAME R Results'!N63</f>
        <v>0</v>
      </c>
      <c r="R76" s="784">
        <f>'SAME R Results'!O63</f>
        <v>0</v>
      </c>
      <c r="S76" s="784">
        <f>'SAME R Results'!P63</f>
        <v>0</v>
      </c>
      <c r="T76" s="784">
        <f>'SAME R Results'!Q63</f>
        <v>0</v>
      </c>
      <c r="U76" s="784">
        <f>'SAME R Results'!R63</f>
        <v>579.33333333333337</v>
      </c>
      <c r="V76" s="784">
        <f>'SAME R Results'!S63</f>
        <v>0</v>
      </c>
      <c r="W76" s="784">
        <f>'SAME R Results'!T63</f>
        <v>0</v>
      </c>
      <c r="X76" s="784" t="str">
        <f>'SAME R Results'!U63</f>
        <v>n</v>
      </c>
      <c r="Y76" s="784" t="str">
        <f>'SAME R Results'!V63</f>
        <v>y</v>
      </c>
      <c r="Z76" s="784" t="str">
        <f>'SAME R Results'!W63</f>
        <v>y</v>
      </c>
      <c r="AA76" s="784" t="str">
        <f>'SAME R Results'!X63</f>
        <v>n</v>
      </c>
      <c r="AB76" s="784" t="str">
        <f>'SAME R Results'!Y63</f>
        <v>y</v>
      </c>
      <c r="AC76" s="789"/>
      <c r="AD76" s="784" t="str">
        <f>'SAME R Results'!Z63</f>
        <v>y</v>
      </c>
      <c r="AE76" s="784">
        <f>'SAME R Results'!AA63</f>
        <v>10</v>
      </c>
      <c r="AF76" s="784" t="str">
        <f>'SAME R Results'!AB63</f>
        <v>y</v>
      </c>
      <c r="AG76" s="817">
        <f>'SAME R Results'!AC63</f>
        <v>3.852706928546E-2</v>
      </c>
      <c r="AH76" s="819">
        <f>'SAME R Results'!AD63</f>
        <v>0</v>
      </c>
      <c r="AI76" s="784">
        <f>'SAME R Results'!AE63</f>
        <v>0</v>
      </c>
      <c r="AJ76" s="784">
        <f>'SAME R Results'!AF63</f>
        <v>0</v>
      </c>
      <c r="AK76" s="784">
        <f>'SAME R Results'!AG63</f>
        <v>0</v>
      </c>
      <c r="AL76" s="784">
        <f>'SAME R Results'!AH63</f>
        <v>0</v>
      </c>
      <c r="AM76" s="784">
        <f>'SAME R Results'!AI63</f>
        <v>0</v>
      </c>
      <c r="AN76" s="784">
        <f>'SAME R Results'!AJ63</f>
        <v>0</v>
      </c>
      <c r="AO76" s="784">
        <f>'SAME R Results'!AK63</f>
        <v>0</v>
      </c>
      <c r="AP76" s="784">
        <f>'SAME R Results'!AL63</f>
        <v>0</v>
      </c>
      <c r="AQ76" s="784">
        <f>'SAME R Results'!AM63</f>
        <v>0</v>
      </c>
      <c r="AR76" s="817">
        <f>'SAME R Results'!AN63</f>
        <v>0</v>
      </c>
      <c r="AS76" s="819">
        <f>'SAME R Results'!AO63</f>
        <v>0</v>
      </c>
      <c r="AT76" s="784">
        <f>'SAME R Results'!AP63</f>
        <v>90</v>
      </c>
      <c r="AU76" s="789"/>
      <c r="AV76" s="821">
        <f>'SAME R Results'!AQ63</f>
        <v>0</v>
      </c>
      <c r="AW76" s="821">
        <f>'SAME R Results'!AR63</f>
        <v>6.2532045000000007</v>
      </c>
      <c r="AX76" s="821">
        <f>'SAME R Results'!AS63</f>
        <v>0</v>
      </c>
      <c r="AY76" s="821">
        <f>'SAME R Results'!AT63</f>
        <v>0</v>
      </c>
      <c r="AZ76" s="824"/>
      <c r="BA76" s="824"/>
      <c r="BB76" s="821">
        <f>'SAME R Results'!AU63</f>
        <v>2.4960774999999997</v>
      </c>
      <c r="BC76" s="821">
        <f>'SAME R Results'!AV63</f>
        <v>8.370973000000001E-2</v>
      </c>
      <c r="BD76" s="821">
        <f>'SAME R Results'!AW63</f>
        <v>6.268324999999999</v>
      </c>
      <c r="BE76" s="821">
        <f>'SAME R Results'!AX63</f>
        <v>4.7524560000000005</v>
      </c>
      <c r="BF76" s="827">
        <f>'SAME R Results'!AY63</f>
        <v>35625</v>
      </c>
      <c r="BG76" s="784">
        <f>'SAME R Results'!AZ63</f>
        <v>2.2586815000000002</v>
      </c>
      <c r="BH76" s="784">
        <f>'SAME R Results'!BA63</f>
        <v>0.13061530000000002</v>
      </c>
      <c r="BI76" s="789"/>
      <c r="BJ76" s="784">
        <f>'SAME R Results'!BB63</f>
        <v>55.973349999999996</v>
      </c>
      <c r="BK76" s="784">
        <f>'SAME R Results'!BC63</f>
        <v>1.5158689999999986</v>
      </c>
      <c r="BL76" s="784">
        <f>'SAME R Results'!BD63</f>
        <v>1343413.4028339714</v>
      </c>
      <c r="BM76" s="784">
        <f>'SAME R Results'!BE63</f>
        <v>309.1324727835684</v>
      </c>
      <c r="BN76" s="784">
        <f>'SAME R Results'!BF63</f>
        <v>2.4123677699999999</v>
      </c>
      <c r="BO76" s="784">
        <f>'SAME R Results'!BG63</f>
        <v>0.53201655000000003</v>
      </c>
      <c r="BP76" s="789"/>
      <c r="BQ76" s="784">
        <f>'SAME R Results'!BH63</f>
        <v>40.264613381119567</v>
      </c>
      <c r="BR76" s="817">
        <f>'SAME R Results'!BI63</f>
        <v>0.2301097131615957</v>
      </c>
      <c r="BS76" s="817">
        <f>'SAME R Results'!BJ63</f>
        <v>0.38539411449136129</v>
      </c>
      <c r="BT76" s="817">
        <f>'SAME R Results'!BL63</f>
        <v>4.5343848231789021</v>
      </c>
      <c r="BU76" s="817">
        <f>'SAME R Results'!BM63</f>
        <v>2.0505944091004547</v>
      </c>
      <c r="BV76" s="817">
        <f>'SAME R Results'!BN63</f>
        <v>0.17780742294482293</v>
      </c>
      <c r="BW76" s="784">
        <f>'SAME R Results'!BO63</f>
        <v>1343413.4028339714</v>
      </c>
      <c r="BX76" s="784">
        <f>'SAME R Results'!BP63</f>
        <v>1322145.8884552114</v>
      </c>
      <c r="BY76" s="784">
        <f>'SAME R Results'!BQ63</f>
        <v>1234001.2881006338</v>
      </c>
      <c r="BZ76" s="784">
        <f>'SAME R Results'!BR63</f>
        <v>309.1324727835684</v>
      </c>
      <c r="CA76" s="784">
        <f>'SAME R Results'!BS63</f>
        <v>0.336470966882713</v>
      </c>
      <c r="CB76" s="784">
        <f>'SAME R Results'!BT63</f>
        <v>0.28000000000000003</v>
      </c>
      <c r="CC76" s="784">
        <f>'SAME R Results'!BV63</f>
        <v>2.5691188868784089</v>
      </c>
      <c r="CD76" s="880">
        <f>'SAME R Results'!BW63</f>
        <v>1</v>
      </c>
      <c r="CE76" s="1086">
        <f>'SAME R Results'!BZ63</f>
        <v>282.5836772631244</v>
      </c>
      <c r="CF76" s="1777">
        <f>'SAME R Results'!CA63</f>
        <v>1.583333333333381</v>
      </c>
      <c r="CG76" s="1777">
        <f>'SAME R Results'!CB63</f>
        <v>0</v>
      </c>
      <c r="CH76" s="1777">
        <f>'SAME R Results'!CC63</f>
        <v>0</v>
      </c>
      <c r="CI76" s="1777">
        <f>'SAME R Results'!CD63</f>
        <v>0.15258169281265901</v>
      </c>
      <c r="CJ76" s="1777"/>
      <c r="CK76" s="1777"/>
      <c r="CL76" s="2015">
        <f>'SAME R Results'!CI63</f>
        <v>63</v>
      </c>
      <c r="CM76" s="2015" t="str">
        <f>'SAME R Results'!CJ63</f>
        <v>Lampwick</v>
      </c>
      <c r="CN76" s="2016">
        <f>'SAME R Results'!CK63</f>
        <v>0.2301097131615957</v>
      </c>
      <c r="CO76" s="2016">
        <f>'SAME R Results'!CL63</f>
        <v>5.991285070009341E-2</v>
      </c>
      <c r="CP76" s="2016">
        <f>'SAME R Results'!CM63</f>
        <v>2.9507601227128227E-2</v>
      </c>
      <c r="CQ76" s="2071">
        <f t="shared" si="9"/>
        <v>66729.233936412755</v>
      </c>
      <c r="CR76" s="2074">
        <f t="shared" si="7"/>
        <v>14.985935563907631</v>
      </c>
      <c r="CS76" s="2082">
        <f t="shared" si="8"/>
        <v>143.80219064685559</v>
      </c>
      <c r="CT76" s="2074">
        <f t="shared" si="3"/>
        <v>18684.185502195571</v>
      </c>
      <c r="CU76" s="2074">
        <f t="shared" si="4"/>
        <v>53.521198442527258</v>
      </c>
      <c r="CV76" s="2074"/>
      <c r="CW76" s="1268">
        <v>54</v>
      </c>
      <c r="CX76" s="2074">
        <f t="shared" si="5"/>
        <v>141.88061469675284</v>
      </c>
      <c r="CY76" s="2093">
        <f t="shared" si="6"/>
        <v>1.5187241068665319E-2</v>
      </c>
    </row>
    <row r="77" spans="1:104" s="11" customFormat="1" ht="16.5" customHeight="1" x14ac:dyDescent="0.25">
      <c r="A77" s="780">
        <v>2</v>
      </c>
      <c r="B77" s="784" t="str">
        <f>'SAME R Results'!A74</f>
        <v>7 (4)</v>
      </c>
      <c r="C77" s="1806" t="str">
        <f>'SAME R Results'!B74</f>
        <v>Lampwick</v>
      </c>
      <c r="D77" s="784" t="str">
        <f>'SAME R Results'!C74</f>
        <v>L02</v>
      </c>
      <c r="E77" s="784" t="str">
        <f>'SAME R Results'!D74</f>
        <v>41 L</v>
      </c>
      <c r="F77" s="784">
        <f>'SAME R Results'!E74</f>
        <v>0</v>
      </c>
      <c r="G77" s="784">
        <f>'SAME R Results'!F74</f>
        <v>88</v>
      </c>
      <c r="H77" s="785" t="str">
        <f>'SAME R Results'!G74</f>
        <v>Baseline STS det</v>
      </c>
      <c r="I77" s="784">
        <f>'SAME R Results'!H74</f>
        <v>242</v>
      </c>
      <c r="J77" s="786">
        <f>'SAME R Results'!I74</f>
        <v>40420.277777777781</v>
      </c>
      <c r="K77" s="784">
        <f>'SAME R Results'!J74</f>
        <v>0</v>
      </c>
      <c r="L77" s="788"/>
      <c r="M77" s="788"/>
      <c r="N77" s="784">
        <f>'SAME R Results'!K74</f>
        <v>8.1</v>
      </c>
      <c r="O77" s="793">
        <f>'SAME R Results'!L74</f>
        <v>1.2450000000000001</v>
      </c>
      <c r="P77" s="784">
        <f>'SAME R Results'!M74</f>
        <v>60</v>
      </c>
      <c r="Q77" s="784">
        <f>'SAME R Results'!N74</f>
        <v>11</v>
      </c>
      <c r="R77" s="784">
        <f>'SAME R Results'!O74</f>
        <v>8</v>
      </c>
      <c r="S77" s="784" t="str">
        <f>'SAME R Results'!P74</f>
        <v>n</v>
      </c>
      <c r="T77" s="784" t="str">
        <f>'SAME R Results'!Q74</f>
        <v>n</v>
      </c>
      <c r="U77" s="784" t="str">
        <f>'SAME R Results'!R74</f>
        <v>n/a</v>
      </c>
      <c r="V77" s="784" t="str">
        <f>'SAME R Results'!S74</f>
        <v>n</v>
      </c>
      <c r="W77" s="784">
        <f>'SAME R Results'!T74</f>
        <v>90</v>
      </c>
      <c r="X77" s="784" t="str">
        <f>'SAME R Results'!U74</f>
        <v>y</v>
      </c>
      <c r="Y77" s="784" t="str">
        <f>'SAME R Results'!V74</f>
        <v>n</v>
      </c>
      <c r="Z77" s="784" t="str">
        <f>'SAME R Results'!W74</f>
        <v>y</v>
      </c>
      <c r="AA77" s="784" t="str">
        <f>'SAME R Results'!X74</f>
        <v>n</v>
      </c>
      <c r="AB77" s="784" t="str">
        <f>'SAME R Results'!Y74</f>
        <v>y</v>
      </c>
      <c r="AC77" s="789"/>
      <c r="AD77" s="784" t="str">
        <f>'SAME R Results'!Z74</f>
        <v>y</v>
      </c>
      <c r="AE77" s="784">
        <f>'SAME R Results'!AA74</f>
        <v>10</v>
      </c>
      <c r="AF77" s="784" t="str">
        <f>'SAME R Results'!AB74</f>
        <v>y</v>
      </c>
      <c r="AG77" s="817">
        <f>'SAME R Results'!AC74</f>
        <v>3.852706928546E-2</v>
      </c>
      <c r="AH77" s="819">
        <f>'SAME R Results'!AD74</f>
        <v>0</v>
      </c>
      <c r="AI77" s="784">
        <f>'SAME R Results'!AE74</f>
        <v>0</v>
      </c>
      <c r="AJ77" s="784">
        <f>'SAME R Results'!AF74</f>
        <v>0</v>
      </c>
      <c r="AK77" s="784">
        <f>'SAME R Results'!AG74</f>
        <v>0</v>
      </c>
      <c r="AL77" s="784">
        <f>'SAME R Results'!AH74</f>
        <v>0</v>
      </c>
      <c r="AM77" s="784">
        <f>'SAME R Results'!AI74</f>
        <v>0</v>
      </c>
      <c r="AN77" s="784">
        <f>'SAME R Results'!AJ74</f>
        <v>0</v>
      </c>
      <c r="AO77" s="784">
        <f>'SAME R Results'!AK74</f>
        <v>0</v>
      </c>
      <c r="AP77" s="784">
        <f>'SAME R Results'!AL74</f>
        <v>0</v>
      </c>
      <c r="AQ77" s="784">
        <f>'SAME R Results'!AM74</f>
        <v>0</v>
      </c>
      <c r="AR77" s="817">
        <f>'SAME R Results'!AN74</f>
        <v>0</v>
      </c>
      <c r="AS77" s="819">
        <f>'SAME R Results'!AO74</f>
        <v>0</v>
      </c>
      <c r="AT77" s="784">
        <f>'SAME R Results'!AP74</f>
        <v>0</v>
      </c>
      <c r="AU77" s="789"/>
      <c r="AV77" s="821">
        <f>'SAME R Results'!AQ74</f>
        <v>0</v>
      </c>
      <c r="AW77" s="821">
        <f>'SAME R Results'!AR74</f>
        <v>6.2472694999999998</v>
      </c>
      <c r="AX77" s="821">
        <f>'SAME R Results'!AS74</f>
        <v>4.5754394999999999</v>
      </c>
      <c r="AY77" s="821">
        <f>'SAME R Results'!AT74</f>
        <v>5.1099209523809508</v>
      </c>
      <c r="AZ77" s="824"/>
      <c r="BA77" s="824"/>
      <c r="BB77" s="821">
        <f>'SAME R Results'!AU74</f>
        <v>0</v>
      </c>
      <c r="BC77" s="821">
        <f>'SAME R Results'!AV74</f>
        <v>0</v>
      </c>
      <c r="BD77" s="821">
        <f>'SAME R Results'!AW74</f>
        <v>6.2722309999999988</v>
      </c>
      <c r="BE77" s="821">
        <f>'SAME R Results'!AX74</f>
        <v>4.5754857142857146</v>
      </c>
      <c r="BF77" s="827">
        <f>'SAME R Results'!AY74</f>
        <v>72165</v>
      </c>
      <c r="BG77" s="784">
        <f>'SAME R Results'!AZ74</f>
        <v>0</v>
      </c>
      <c r="BH77" s="784">
        <f>'SAME R Results'!BA74</f>
        <v>0</v>
      </c>
      <c r="BI77" s="789"/>
      <c r="BJ77" s="784">
        <f>'SAME R Results'!BB74</f>
        <v>36.46220000000001</v>
      </c>
      <c r="BK77" s="784">
        <f>'SAME R Results'!BC74</f>
        <v>1.6967452857142842</v>
      </c>
      <c r="BL77" s="784">
        <f>'SAME R Results'!BD74</f>
        <v>2858217.3648894308</v>
      </c>
      <c r="BM77" s="784">
        <f>'SAME R Results'!BE74</f>
        <v>359.41498545413867</v>
      </c>
      <c r="BN77" s="784">
        <f>'SAME R Results'!BF74</f>
        <v>0</v>
      </c>
      <c r="BO77" s="784">
        <f>'SAME R Results'!BG74</f>
        <v>0</v>
      </c>
      <c r="BP77" s="789"/>
      <c r="BQ77" s="784">
        <f>'SAME R Results'!BH74</f>
        <v>23.80550088853709</v>
      </c>
      <c r="BR77" s="817">
        <f>'SAME R Results'!BI74</f>
        <v>0.12574795390624272</v>
      </c>
      <c r="BS77" s="817">
        <f>'SAME R Results'!BJ74</f>
        <v>0.25149410867769556</v>
      </c>
      <c r="BT77" s="817">
        <f>'SAME R Results'!BL74</f>
        <v>0</v>
      </c>
      <c r="BU77" s="817">
        <f>'SAME R Results'!BM74</f>
        <v>2.2991748895015811</v>
      </c>
      <c r="BV77" s="817">
        <f>'SAME R Results'!BN74</f>
        <v>8.8917548974246613E-2</v>
      </c>
      <c r="BW77" s="784">
        <f>'SAME R Results'!BO74</f>
        <v>2858217.3648894308</v>
      </c>
      <c r="BX77" s="784">
        <f>'SAME R Results'!BP74</f>
        <v>2815136.0968152354</v>
      </c>
      <c r="BY77" s="784">
        <f>'SAME R Results'!BQ74</f>
        <v>2568139.9483542019</v>
      </c>
      <c r="BZ77" s="784">
        <f>'SAME R Results'!BR74</f>
        <v>359.41498545413867</v>
      </c>
      <c r="CA77" s="784">
        <f>'SAME R Results'!BS74</f>
        <v>0.37661930340812483</v>
      </c>
      <c r="CB77" s="784">
        <f>'SAME R Results'!BT74</f>
        <v>0.28000000000000003</v>
      </c>
      <c r="CC77" s="784">
        <f>'SAME R Results'!BV74</f>
        <v>2.331720138403321</v>
      </c>
      <c r="CD77" s="880">
        <f>'SAME R Results'!BW74</f>
        <v>1</v>
      </c>
      <c r="CE77" s="1086">
        <f>'SAME R Results'!BZ74</f>
        <v>255.1113352889854</v>
      </c>
      <c r="CF77" s="1777">
        <f>'SAME R Results'!CA74</f>
        <v>1.0033333333333561</v>
      </c>
      <c r="CG77" s="1777" t="str">
        <f>'SAME R Results'!CB74</f>
        <v xml:space="preserve"> 41L</v>
      </c>
      <c r="CH77" s="1777">
        <f>'SAME R Results'!CC74</f>
        <v>242</v>
      </c>
      <c r="CI77" s="1777">
        <f>'SAME R Results'!CD74</f>
        <v>0.14235847707430496</v>
      </c>
      <c r="CJ77" s="1777"/>
      <c r="CK77" s="1777"/>
      <c r="CL77" s="2015"/>
      <c r="CM77" s="2015"/>
      <c r="CN77" s="2016"/>
      <c r="CO77" s="2016"/>
      <c r="CP77" s="2016"/>
      <c r="CQ77" s="2071">
        <f t="shared" si="9"/>
        <v>240130.83179995007</v>
      </c>
      <c r="CR77" s="2074">
        <f t="shared" si="7"/>
        <v>4.164396518782258</v>
      </c>
      <c r="CS77" s="2082">
        <f t="shared" si="8"/>
        <v>85.019646030489596</v>
      </c>
      <c r="CT77" s="2074">
        <f t="shared" si="3"/>
        <v>67236.632903986028</v>
      </c>
      <c r="CU77" s="2074">
        <f t="shared" si="4"/>
        <v>14.872844709936635</v>
      </c>
      <c r="CV77" s="2074"/>
      <c r="CW77" s="1268">
        <v>55</v>
      </c>
      <c r="CX77" s="2074">
        <f t="shared" si="5"/>
        <v>279.01067750230612</v>
      </c>
      <c r="CY77" s="2093">
        <f t="shared" si="6"/>
        <v>8.2993649578120207E-3</v>
      </c>
      <c r="CZ77" s="2020"/>
    </row>
    <row r="78" spans="1:104" ht="16.5" customHeight="1" x14ac:dyDescent="0.25">
      <c r="A78" s="780">
        <v>2</v>
      </c>
      <c r="B78" s="784" t="str">
        <f>'SAME R Results'!A87</f>
        <v>8(4)</v>
      </c>
      <c r="C78" s="1806" t="str">
        <f>'SAME R Results'!B87</f>
        <v>Lampwick</v>
      </c>
      <c r="D78" s="784" t="str">
        <f>'SAME R Results'!C87</f>
        <v>L03</v>
      </c>
      <c r="E78" s="784" t="str">
        <f>'SAME R Results'!D87</f>
        <v>49 L</v>
      </c>
      <c r="F78" s="784">
        <f>'SAME R Results'!E87</f>
        <v>0</v>
      </c>
      <c r="G78" s="784">
        <f>'SAME R Results'!F87</f>
        <v>96</v>
      </c>
      <c r="H78" s="785" t="str">
        <f>'SAME R Results'!G87</f>
        <v>No flow run w/aging</v>
      </c>
      <c r="I78" s="784">
        <f>'SAME R Results'!H87</f>
        <v>250</v>
      </c>
      <c r="J78" s="786">
        <f>'SAME R Results'!I87</f>
        <v>40428.354166666664</v>
      </c>
      <c r="K78" s="784">
        <f>'SAME R Results'!J87</f>
        <v>0</v>
      </c>
      <c r="L78" s="788"/>
      <c r="M78" s="788"/>
      <c r="N78" s="784">
        <f>'SAME R Results'!K87</f>
        <v>0</v>
      </c>
      <c r="O78" s="793">
        <f>'SAME R Results'!L87</f>
        <v>1.2450000000000001</v>
      </c>
      <c r="P78" s="784">
        <f>'SAME R Results'!M87</f>
        <v>60</v>
      </c>
      <c r="Q78" s="784">
        <f>'SAME R Results'!N87</f>
        <v>11</v>
      </c>
      <c r="R78" s="784">
        <f>'SAME R Results'!O87</f>
        <v>8</v>
      </c>
      <c r="S78" s="784" t="str">
        <f>'SAME R Results'!P87</f>
        <v>n</v>
      </c>
      <c r="T78" s="784" t="str">
        <f>'SAME R Results'!Q87</f>
        <v>N</v>
      </c>
      <c r="U78" s="784">
        <f>'SAME R Results'!R87</f>
        <v>33.571428571428569</v>
      </c>
      <c r="V78" s="784" t="str">
        <f>'SAME R Results'!S87</f>
        <v>y</v>
      </c>
      <c r="W78" s="784">
        <f>'SAME R Results'!T87</f>
        <v>90</v>
      </c>
      <c r="X78" s="784" t="str">
        <f>'SAME R Results'!U87</f>
        <v>n</v>
      </c>
      <c r="Y78" s="784" t="str">
        <f>'SAME R Results'!V87</f>
        <v>y</v>
      </c>
      <c r="Z78" s="784" t="str">
        <f>'SAME R Results'!W87</f>
        <v>y</v>
      </c>
      <c r="AA78" s="784" t="str">
        <f>'SAME R Results'!X87</f>
        <v>n</v>
      </c>
      <c r="AB78" s="784" t="str">
        <f>'SAME R Results'!Y87</f>
        <v>y</v>
      </c>
      <c r="AC78" s="789"/>
      <c r="AD78" s="784" t="str">
        <f>'SAME R Results'!Z87</f>
        <v>y</v>
      </c>
      <c r="AE78" s="784">
        <f>'SAME R Results'!AA87</f>
        <v>10</v>
      </c>
      <c r="AF78" s="784" t="str">
        <f>'SAME R Results'!AB87</f>
        <v>y</v>
      </c>
      <c r="AG78" s="817">
        <f>'SAME R Results'!AC87</f>
        <v>3.852706928546E-2</v>
      </c>
      <c r="AH78" s="819">
        <f>'SAME R Results'!AD87</f>
        <v>0</v>
      </c>
      <c r="AI78" s="784">
        <f>'SAME R Results'!AE87</f>
        <v>58</v>
      </c>
      <c r="AJ78" s="784">
        <f>'SAME R Results'!AF87</f>
        <v>480</v>
      </c>
      <c r="AK78" s="784">
        <f>'SAME R Results'!AG87</f>
        <v>0</v>
      </c>
      <c r="AL78" s="784" t="str">
        <f>'SAME R Results'!AH87</f>
        <v>n</v>
      </c>
      <c r="AM78" s="784" t="str">
        <f>'SAME R Results'!AI87</f>
        <v>y</v>
      </c>
      <c r="AN78" s="784" t="str">
        <f>'SAME R Results'!AJ87</f>
        <v>y</v>
      </c>
      <c r="AO78" s="784" t="str">
        <f>'SAME R Results'!AK87</f>
        <v>n</v>
      </c>
      <c r="AP78" s="784" t="str">
        <f>'SAME R Results'!AL87</f>
        <v>y</v>
      </c>
      <c r="AQ78" s="784" t="str">
        <f>'SAME R Results'!AM87</f>
        <v>y</v>
      </c>
      <c r="AR78" s="817">
        <f>'SAME R Results'!AN87</f>
        <v>3.852706928546E-2</v>
      </c>
      <c r="AS78" s="819">
        <f>'SAME R Results'!AO87</f>
        <v>0</v>
      </c>
      <c r="AT78" s="784">
        <f>'SAME R Results'!AP87</f>
        <v>0</v>
      </c>
      <c r="AU78" s="789"/>
      <c r="AV78" s="821">
        <f>'SAME R Results'!AQ87</f>
        <v>0</v>
      </c>
      <c r="AW78" s="821">
        <f>'SAME R Results'!AR87</f>
        <v>5.7956835</v>
      </c>
      <c r="AX78" s="821">
        <f>'SAME R Results'!AS87</f>
        <v>0</v>
      </c>
      <c r="AY78" s="821">
        <f>'SAME R Results'!AT87</f>
        <v>0</v>
      </c>
      <c r="AZ78" s="824"/>
      <c r="BA78" s="824"/>
      <c r="BB78" s="821">
        <f>'SAME R Results'!AU87</f>
        <v>0.40611259999999999</v>
      </c>
      <c r="BC78" s="821">
        <f>'SAME R Results'!AV87</f>
        <v>2.5314330000000003E-2</v>
      </c>
      <c r="BD78" s="821">
        <f>'SAME R Results'!AW87</f>
        <v>4.9042215000000002</v>
      </c>
      <c r="BE78" s="821">
        <f>'SAME R Results'!AX87</f>
        <v>4.6696165000000009</v>
      </c>
      <c r="BF78" s="827">
        <f>'SAME R Results'!AY87</f>
        <v>5869.5</v>
      </c>
      <c r="BG78" s="784">
        <f>'SAME R Results'!AZ87</f>
        <v>0.46261579999999991</v>
      </c>
      <c r="BH78" s="784">
        <f>'SAME R Results'!BA87</f>
        <v>7.1228030000000012E-2</v>
      </c>
      <c r="BI78" s="789"/>
      <c r="BJ78" s="784">
        <f>'SAME R Results'!BB87</f>
        <v>11.2028</v>
      </c>
      <c r="BK78" s="784">
        <f>'SAME R Results'!BC87</f>
        <v>0.23460499999999929</v>
      </c>
      <c r="BL78" s="784">
        <f>'SAME R Results'!BD87</f>
        <v>212271.61609166127</v>
      </c>
      <c r="BM78" s="784">
        <f>'SAME R Results'!BE87</f>
        <v>39.214605288208624</v>
      </c>
      <c r="BN78" s="784">
        <f>'SAME R Results'!BF87</f>
        <v>0.38079826999999999</v>
      </c>
      <c r="BO78" s="784">
        <f>'SAME R Results'!BG87</f>
        <v>9.7846942499999978E-2</v>
      </c>
      <c r="BP78" s="789"/>
      <c r="BQ78" s="784">
        <f>'SAME R Results'!BH87</f>
        <v>8.236688129758063</v>
      </c>
      <c r="BR78" s="817">
        <f>'SAME R Results'!BI87</f>
        <v>0.18473786561871428</v>
      </c>
      <c r="BS78" s="817">
        <f>'SAME R Results'!BJ87</f>
        <v>0.4200368161556266</v>
      </c>
      <c r="BT78" s="817">
        <f>'SAME R Results'!BL87</f>
        <v>3.8917748502974439</v>
      </c>
      <c r="BU78" s="817">
        <f>'SAME R Results'!BM87</f>
        <v>2.4751813854914384</v>
      </c>
      <c r="BV78" s="817">
        <f>'SAME R Results'!BN87</f>
        <v>0.12251526494556801</v>
      </c>
      <c r="BW78" s="784">
        <f>'SAME R Results'!BO87</f>
        <v>212271.61609166127</v>
      </c>
      <c r="BX78" s="784">
        <f>'SAME R Results'!BP87</f>
        <v>208767.62519633127</v>
      </c>
      <c r="BY78" s="784">
        <f>'SAME R Results'!BQ87</f>
        <v>198778.28036975124</v>
      </c>
      <c r="BZ78" s="784">
        <f>'SAME R Results'!BR87</f>
        <v>39.214605288208624</v>
      </c>
      <c r="CA78" s="784">
        <f>'SAME R Results'!BS87</f>
        <v>5.2074269732753101E-2</v>
      </c>
      <c r="CB78" s="784">
        <f>'SAME R Results'!BT87</f>
        <v>0.28000000000000003</v>
      </c>
      <c r="CC78" s="784">
        <f>'SAME R Results'!BV87</f>
        <v>2.625838479716188</v>
      </c>
      <c r="CD78" s="880">
        <f>'SAME R Results'!BW87</f>
        <v>1</v>
      </c>
      <c r="CE78" s="1086">
        <f>'SAME R Results'!BZ87</f>
        <v>260.32493766036879</v>
      </c>
      <c r="CF78" s="1777">
        <f>'SAME R Results'!CA87</f>
        <v>1.3766666666666927</v>
      </c>
      <c r="CG78" s="1777" t="str">
        <f>'SAME R Results'!CB87</f>
        <v xml:space="preserve"> 49L</v>
      </c>
      <c r="CH78" s="1777">
        <f>'SAME R Results'!CC87</f>
        <v>250</v>
      </c>
      <c r="CI78" s="1777">
        <f>'SAME R Results'!CD87</f>
        <v>3.5898398628484825E-2</v>
      </c>
      <c r="CJ78" s="1777"/>
      <c r="CK78" s="1777"/>
      <c r="CL78" s="2015">
        <f>'SAME R Results'!CI87</f>
        <v>87</v>
      </c>
      <c r="CM78" s="2015" t="str">
        <f>'SAME R Results'!CJ87</f>
        <v>Lampwick</v>
      </c>
      <c r="CN78" s="2016">
        <f>'SAME R Results'!CK87</f>
        <v>0.18473786561871428</v>
      </c>
      <c r="CO78" s="2016">
        <f>'SAME R Results'!CL87</f>
        <v>4.623196410997113E-2</v>
      </c>
      <c r="CP78" s="2016">
        <f>'SAME R Results'!CM87</f>
        <v>2.9863245582978343E-2</v>
      </c>
      <c r="CQ78" s="2071">
        <f t="shared" si="9"/>
        <v>51542.953368539485</v>
      </c>
      <c r="CR78" s="2074">
        <f t="shared" si="7"/>
        <v>19.40129415654274</v>
      </c>
      <c r="CS78" s="2082">
        <f t="shared" si="8"/>
        <v>29.416743320564507</v>
      </c>
      <c r="CT78" s="2074">
        <f t="shared" si="3"/>
        <v>14432.026943191058</v>
      </c>
      <c r="CU78" s="2074">
        <f t="shared" si="4"/>
        <v>69.290336273366918</v>
      </c>
      <c r="CV78" s="2074"/>
      <c r="CW78" s="1268">
        <v>56</v>
      </c>
      <c r="CX78" s="2074">
        <f t="shared" si="5"/>
        <v>87.982681183217466</v>
      </c>
      <c r="CY78" s="2093">
        <f t="shared" si="6"/>
        <v>1.2192699130835141E-2</v>
      </c>
    </row>
    <row r="79" spans="1:104" ht="16.5" customHeight="1" x14ac:dyDescent="0.25">
      <c r="A79" s="780">
        <v>2</v>
      </c>
      <c r="B79" s="784" t="str">
        <f>'SAME R Results'!A88</f>
        <v>8(4)</v>
      </c>
      <c r="C79" s="1806" t="str">
        <f>'SAME R Results'!B88</f>
        <v>Lampwick</v>
      </c>
      <c r="D79" s="784" t="str">
        <f>'SAME R Results'!C88</f>
        <v>L03</v>
      </c>
      <c r="E79" s="784" t="str">
        <f>'SAME R Results'!D88</f>
        <v>49LA</v>
      </c>
      <c r="F79" s="784">
        <f>'SAME R Results'!E88</f>
        <v>0</v>
      </c>
      <c r="G79" s="784" t="str">
        <f>'SAME R Results'!F88</f>
        <v>96a</v>
      </c>
      <c r="H79" s="785" t="str">
        <f>'SAME R Results'!G88</f>
        <v>aged</v>
      </c>
      <c r="I79" s="784">
        <f>'SAME R Results'!H88</f>
        <v>250</v>
      </c>
      <c r="J79" s="786">
        <f>'SAME R Results'!I88</f>
        <v>40428.354166666664</v>
      </c>
      <c r="K79" s="784">
        <f>'SAME R Results'!J88</f>
        <v>0</v>
      </c>
      <c r="L79" s="788"/>
      <c r="M79" s="788"/>
      <c r="N79" s="784">
        <f>'SAME R Results'!K88</f>
        <v>0</v>
      </c>
      <c r="O79" s="793">
        <f>'SAME R Results'!L88</f>
        <v>1.2450000000000001</v>
      </c>
      <c r="P79" s="784">
        <f>'SAME R Results'!M88</f>
        <v>0</v>
      </c>
      <c r="Q79" s="784">
        <f>'SAME R Results'!N88</f>
        <v>0</v>
      </c>
      <c r="R79" s="784">
        <f>'SAME R Results'!O88</f>
        <v>0</v>
      </c>
      <c r="S79" s="784">
        <f>'SAME R Results'!P88</f>
        <v>0</v>
      </c>
      <c r="T79" s="784">
        <f>'SAME R Results'!Q88</f>
        <v>0</v>
      </c>
      <c r="U79" s="784">
        <f>'SAME R Results'!R88</f>
        <v>581.71428571428567</v>
      </c>
      <c r="V79" s="784">
        <f>'SAME R Results'!S88</f>
        <v>0</v>
      </c>
      <c r="W79" s="784">
        <f>'SAME R Results'!T88</f>
        <v>0</v>
      </c>
      <c r="X79" s="784" t="str">
        <f>'SAME R Results'!U88</f>
        <v>n</v>
      </c>
      <c r="Y79" s="784" t="str">
        <f>'SAME R Results'!V88</f>
        <v>y</v>
      </c>
      <c r="Z79" s="784" t="str">
        <f>'SAME R Results'!W88</f>
        <v>y</v>
      </c>
      <c r="AA79" s="784" t="str">
        <f>'SAME R Results'!X88</f>
        <v>n</v>
      </c>
      <c r="AB79" s="784" t="str">
        <f>'SAME R Results'!Y88</f>
        <v>y</v>
      </c>
      <c r="AC79" s="789"/>
      <c r="AD79" s="784" t="str">
        <f>'SAME R Results'!Z88</f>
        <v>y</v>
      </c>
      <c r="AE79" s="784">
        <f>'SAME R Results'!AA88</f>
        <v>10</v>
      </c>
      <c r="AF79" s="784" t="str">
        <f>'SAME R Results'!AB88</f>
        <v>y</v>
      </c>
      <c r="AG79" s="817">
        <f>'SAME R Results'!AC88</f>
        <v>3.852706928546E-2</v>
      </c>
      <c r="AH79" s="819">
        <f>'SAME R Results'!AD88</f>
        <v>0</v>
      </c>
      <c r="AI79" s="784">
        <f>'SAME R Results'!AE88</f>
        <v>0</v>
      </c>
      <c r="AJ79" s="784">
        <f>'SAME R Results'!AF88</f>
        <v>0</v>
      </c>
      <c r="AK79" s="784">
        <f>'SAME R Results'!AG88</f>
        <v>0</v>
      </c>
      <c r="AL79" s="784">
        <f>'SAME R Results'!AH88</f>
        <v>0</v>
      </c>
      <c r="AM79" s="784">
        <f>'SAME R Results'!AI88</f>
        <v>0</v>
      </c>
      <c r="AN79" s="784">
        <f>'SAME R Results'!AJ88</f>
        <v>0</v>
      </c>
      <c r="AO79" s="784">
        <f>'SAME R Results'!AK88</f>
        <v>0</v>
      </c>
      <c r="AP79" s="784">
        <f>'SAME R Results'!AL88</f>
        <v>0</v>
      </c>
      <c r="AQ79" s="784">
        <f>'SAME R Results'!AM88</f>
        <v>0</v>
      </c>
      <c r="AR79" s="817">
        <f>'SAME R Results'!AN88</f>
        <v>0</v>
      </c>
      <c r="AS79" s="819">
        <f>'SAME R Results'!AO88</f>
        <v>0</v>
      </c>
      <c r="AT79" s="784">
        <f>'SAME R Results'!AP88</f>
        <v>0</v>
      </c>
      <c r="AU79" s="789"/>
      <c r="AV79" s="821">
        <f>'SAME R Results'!AQ88</f>
        <v>0</v>
      </c>
      <c r="AW79" s="821">
        <f>'SAME R Results'!AR88</f>
        <v>5.7411044999999996</v>
      </c>
      <c r="AX79" s="821">
        <f>'SAME R Results'!AS88</f>
        <v>0</v>
      </c>
      <c r="AY79" s="821">
        <f>'SAME R Results'!AT88</f>
        <v>0</v>
      </c>
      <c r="AZ79" s="824"/>
      <c r="BA79" s="824"/>
      <c r="BB79" s="821">
        <f>'SAME R Results'!AU88</f>
        <v>0.41401670000000002</v>
      </c>
      <c r="BC79" s="821">
        <f>'SAME R Results'!AV88</f>
        <v>3.3813469999999991E-2</v>
      </c>
      <c r="BD79" s="821">
        <f>'SAME R Results'!AW88</f>
        <v>4.910217499999999</v>
      </c>
      <c r="BE79" s="821">
        <f>'SAME R Results'!AX88</f>
        <v>4.662155499999999</v>
      </c>
      <c r="BF79" s="827">
        <f>'SAME R Results'!AY88</f>
        <v>4853.5</v>
      </c>
      <c r="BG79" s="784">
        <f>'SAME R Results'!AZ88</f>
        <v>0.47521970000000013</v>
      </c>
      <c r="BH79" s="784">
        <f>'SAME R Results'!BA88</f>
        <v>8.4564200000000006E-2</v>
      </c>
      <c r="BI79" s="789"/>
      <c r="BJ79" s="784">
        <f>'SAME R Results'!BB88</f>
        <v>11.335000000000001</v>
      </c>
      <c r="BK79" s="784">
        <f>'SAME R Results'!BC88</f>
        <v>0.248062</v>
      </c>
      <c r="BL79" s="784">
        <f>'SAME R Results'!BD88</f>
        <v>175271.79330633517</v>
      </c>
      <c r="BM79" s="784">
        <f>'SAME R Results'!BE88</f>
        <v>41.531251266067784</v>
      </c>
      <c r="BN79" s="784">
        <f>'SAME R Results'!BF88</f>
        <v>0.38020323</v>
      </c>
      <c r="BO79" s="784">
        <f>'SAME R Results'!BG88</f>
        <v>9.7663875000000039E-2</v>
      </c>
      <c r="BP79" s="789"/>
      <c r="BQ79" s="784">
        <f>'SAME R Results'!BH88</f>
        <v>8.4419364904923988</v>
      </c>
      <c r="BR79" s="817">
        <f>'SAME R Results'!BI88</f>
        <v>0.23695342235404995</v>
      </c>
      <c r="BS79" s="817">
        <f>'SAME R Results'!BJ88</f>
        <v>0.45141620220360806</v>
      </c>
      <c r="BT79" s="817">
        <f>'SAME R Results'!BL88</f>
        <v>3.892977111547129</v>
      </c>
      <c r="BU79" s="817">
        <f>'SAME R Results'!BM88</f>
        <v>2.2318344473036289</v>
      </c>
      <c r="BV79" s="817">
        <f>'SAME R Results'!BN88</f>
        <v>0.17167454583651137</v>
      </c>
      <c r="BW79" s="784">
        <f>'SAME R Results'!BO88</f>
        <v>175271.79330633517</v>
      </c>
      <c r="BX79" s="784">
        <f>'SAME R Results'!BP88</f>
        <v>172374.33699651592</v>
      </c>
      <c r="BY79" s="784">
        <f>'SAME R Results'!BQ88</f>
        <v>164242.12195756298</v>
      </c>
      <c r="BZ79" s="784">
        <f>'SAME R Results'!BR88</f>
        <v>41.531251266067784</v>
      </c>
      <c r="CA79" s="784">
        <f>'SAME R Results'!BS88</f>
        <v>5.5061262541063659E-2</v>
      </c>
      <c r="CB79" s="784">
        <f>'SAME R Results'!BT88</f>
        <v>0.28000000000000003</v>
      </c>
      <c r="CC79" s="784">
        <f>'SAME R Results'!BV88</f>
        <v>2.6598829448901626</v>
      </c>
      <c r="CD79" s="880">
        <f>'SAME R Results'!BW88</f>
        <v>1</v>
      </c>
      <c r="CE79" s="1086">
        <f>'SAME R Results'!BZ88</f>
        <v>260.32493766036879</v>
      </c>
      <c r="CF79" s="1777">
        <f>'SAME R Results'!CA88</f>
        <v>1.3766666666666927</v>
      </c>
      <c r="CG79" s="1777">
        <f>'SAME R Results'!CB88</f>
        <v>0</v>
      </c>
      <c r="CH79" s="1777">
        <f>'SAME R Results'!CC88</f>
        <v>0</v>
      </c>
      <c r="CI79" s="1777">
        <f>'SAME R Results'!CD88</f>
        <v>3.6792943542096924E-2</v>
      </c>
      <c r="CJ79" s="1777"/>
      <c r="CK79" s="1777"/>
      <c r="CL79" s="2015">
        <f>'SAME R Results'!CI88</f>
        <v>88</v>
      </c>
      <c r="CM79" s="2015" t="str">
        <f>'SAME R Results'!CJ88</f>
        <v>Lampwick</v>
      </c>
      <c r="CN79" s="2016">
        <f>'SAME R Results'!CK88</f>
        <v>0.23695342235404995</v>
      </c>
      <c r="CO79" s="2016">
        <f>'SAME R Results'!CL88</f>
        <v>4.5037442585382871E-2</v>
      </c>
      <c r="CP79" s="2016">
        <f>'SAME R Results'!CM88</f>
        <v>3.0502607650178828E-2</v>
      </c>
      <c r="CQ79" s="2071">
        <f t="shared" si="9"/>
        <v>41524.072943152874</v>
      </c>
      <c r="CR79" s="2074">
        <f t="shared" si="7"/>
        <v>24.082416032960353</v>
      </c>
      <c r="CS79" s="2082">
        <f t="shared" si="8"/>
        <v>30.149773180329994</v>
      </c>
      <c r="CT79" s="2074">
        <f t="shared" si="3"/>
        <v>11626.740424082805</v>
      </c>
      <c r="CU79" s="2074">
        <f t="shared" si="4"/>
        <v>86.008628689144118</v>
      </c>
      <c r="CV79" s="2074"/>
      <c r="CW79" s="1268">
        <v>57</v>
      </c>
      <c r="CX79" s="2074">
        <f t="shared" si="5"/>
        <v>90.914865832183764</v>
      </c>
      <c r="CY79" s="2093">
        <f t="shared" si="6"/>
        <v>1.5638925875367297E-2</v>
      </c>
    </row>
    <row r="80" spans="1:104" ht="16.5" customHeight="1" x14ac:dyDescent="0.25">
      <c r="A80" s="780">
        <v>2</v>
      </c>
      <c r="B80" s="784" t="str">
        <f>'SAME R Results'!A93</f>
        <v>9(4)</v>
      </c>
      <c r="C80" s="1806" t="str">
        <f>'SAME R Results'!B93</f>
        <v>Lampwick</v>
      </c>
      <c r="D80" s="784" t="str">
        <f>'SAME R Results'!C93</f>
        <v>L04</v>
      </c>
      <c r="E80" s="784" t="str">
        <f>'SAME R Results'!D93</f>
        <v>51 L</v>
      </c>
      <c r="F80" s="784">
        <f>'SAME R Results'!E93</f>
        <v>0</v>
      </c>
      <c r="G80" s="784">
        <f>'SAME R Results'!F93</f>
        <v>98</v>
      </c>
      <c r="H80" s="785" t="str">
        <f>'SAME R Results'!G93</f>
        <v>No flow run w/ aging</v>
      </c>
      <c r="I80" s="784">
        <f>'SAME R Results'!H93</f>
        <v>251</v>
      </c>
      <c r="J80" s="786">
        <f>'SAME R Results'!I93</f>
        <v>40429.354166666664</v>
      </c>
      <c r="K80" s="784">
        <f>'SAME R Results'!J93</f>
        <v>0</v>
      </c>
      <c r="L80" s="788"/>
      <c r="M80" s="788"/>
      <c r="N80" s="784">
        <f>'SAME R Results'!K93</f>
        <v>0</v>
      </c>
      <c r="O80" s="793">
        <f>'SAME R Results'!L93</f>
        <v>1.28</v>
      </c>
      <c r="P80" s="784">
        <f>'SAME R Results'!M93</f>
        <v>60</v>
      </c>
      <c r="Q80" s="784">
        <f>'SAME R Results'!N93</f>
        <v>11</v>
      </c>
      <c r="R80" s="784">
        <f>'SAME R Results'!O93</f>
        <v>8</v>
      </c>
      <c r="S80" s="784" t="str">
        <f>'SAME R Results'!P93</f>
        <v>n</v>
      </c>
      <c r="T80" s="784" t="str">
        <f>'SAME R Results'!Q93</f>
        <v>N</v>
      </c>
      <c r="U80" s="784">
        <f>'SAME R Results'!R93</f>
        <v>37.142857142857146</v>
      </c>
      <c r="V80" s="784" t="str">
        <f>'SAME R Results'!S93</f>
        <v>Y</v>
      </c>
      <c r="W80" s="784">
        <f>'SAME R Results'!T93</f>
        <v>90</v>
      </c>
      <c r="X80" s="784" t="str">
        <f>'SAME R Results'!U93</f>
        <v>n</v>
      </c>
      <c r="Y80" s="784" t="str">
        <f>'SAME R Results'!V93</f>
        <v>y</v>
      </c>
      <c r="Z80" s="784" t="str">
        <f>'SAME R Results'!W93</f>
        <v>y</v>
      </c>
      <c r="AA80" s="784" t="str">
        <f>'SAME R Results'!X93</f>
        <v>n</v>
      </c>
      <c r="AB80" s="784" t="str">
        <f>'SAME R Results'!Y93</f>
        <v>y</v>
      </c>
      <c r="AC80" s="789"/>
      <c r="AD80" s="784" t="str">
        <f>'SAME R Results'!Z93</f>
        <v>y</v>
      </c>
      <c r="AE80" s="784">
        <f>'SAME R Results'!AA93</f>
        <v>10</v>
      </c>
      <c r="AF80" s="784" t="str">
        <f>'SAME R Results'!AB93</f>
        <v>y</v>
      </c>
      <c r="AG80" s="817">
        <f>'SAME R Results'!AC93</f>
        <v>3.852706928546E-2</v>
      </c>
      <c r="AH80" s="819">
        <f>'SAME R Results'!AD93</f>
        <v>0</v>
      </c>
      <c r="AI80" s="784">
        <f>'SAME R Results'!AE93</f>
        <v>58</v>
      </c>
      <c r="AJ80" s="784">
        <f>'SAME R Results'!AF93</f>
        <v>480</v>
      </c>
      <c r="AK80" s="784">
        <f>'SAME R Results'!AG93</f>
        <v>0</v>
      </c>
      <c r="AL80" s="784" t="str">
        <f>'SAME R Results'!AH93</f>
        <v>n</v>
      </c>
      <c r="AM80" s="784" t="str">
        <f>'SAME R Results'!AI93</f>
        <v>y</v>
      </c>
      <c r="AN80" s="784" t="str">
        <f>'SAME R Results'!AJ93</f>
        <v>y</v>
      </c>
      <c r="AO80" s="784" t="str">
        <f>'SAME R Results'!AK93</f>
        <v>n</v>
      </c>
      <c r="AP80" s="784" t="str">
        <f>'SAME R Results'!AL93</f>
        <v>y</v>
      </c>
      <c r="AQ80" s="784" t="str">
        <f>'SAME R Results'!AM93</f>
        <v>y</v>
      </c>
      <c r="AR80" s="817">
        <f>'SAME R Results'!AN93</f>
        <v>3.852706928546E-2</v>
      </c>
      <c r="AS80" s="819">
        <f>'SAME R Results'!AO93</f>
        <v>0</v>
      </c>
      <c r="AT80" s="784">
        <f>'SAME R Results'!AP93</f>
        <v>0</v>
      </c>
      <c r="AU80" s="789"/>
      <c r="AV80" s="821">
        <f>'SAME R Results'!AQ93</f>
        <v>0</v>
      </c>
      <c r="AW80" s="821">
        <f>'SAME R Results'!AR93</f>
        <v>6.222127619047618</v>
      </c>
      <c r="AX80" s="821">
        <f>'SAME R Results'!AS93</f>
        <v>0</v>
      </c>
      <c r="AY80" s="821">
        <f>'SAME R Results'!AT93</f>
        <v>0</v>
      </c>
      <c r="AZ80" s="824"/>
      <c r="BA80" s="824"/>
      <c r="BB80" s="821">
        <f>'SAME R Results'!AU93</f>
        <v>0.71681428571428563</v>
      </c>
      <c r="BC80" s="821">
        <f>'SAME R Results'!AV93</f>
        <v>2.661965909090909E-2</v>
      </c>
      <c r="BD80" s="821">
        <f>'SAME R Results'!AW93</f>
        <v>5.1033095238095241</v>
      </c>
      <c r="BE80" s="821">
        <f>'SAME R Results'!AX93</f>
        <v>4.6722686363636363</v>
      </c>
      <c r="BF80" s="827">
        <f>'SAME R Results'!AY93</f>
        <v>12025</v>
      </c>
      <c r="BG80" s="784">
        <f>'SAME R Results'!AZ93</f>
        <v>0.8369228571428573</v>
      </c>
      <c r="BH80" s="784">
        <f>'SAME R Results'!BA93</f>
        <v>8.5615677272727286E-2</v>
      </c>
      <c r="BI80" s="789"/>
      <c r="BJ80" s="784">
        <f>'SAME R Results'!BB93</f>
        <v>20.479333333333333</v>
      </c>
      <c r="BK80" s="784">
        <f>'SAME R Results'!BC93</f>
        <v>0.43104088744588775</v>
      </c>
      <c r="BL80" s="784">
        <f>'SAME R Results'!BD93</f>
        <v>438728.96546478604</v>
      </c>
      <c r="BM80" s="784">
        <f>'SAME R Results'!BE93</f>
        <v>73.832543651750925</v>
      </c>
      <c r="BN80" s="784">
        <f>'SAME R Results'!BF93</f>
        <v>0.69019462662337649</v>
      </c>
      <c r="BO80" s="784">
        <f>'SAME R Results'!BG93</f>
        <v>0.18782679496753252</v>
      </c>
      <c r="BP80" s="789"/>
      <c r="BQ80" s="784">
        <f>'SAME R Results'!BH93</f>
        <v>15.029824068911578</v>
      </c>
      <c r="BR80" s="817">
        <f>'SAME R Results'!BI93</f>
        <v>0.16828736979682504</v>
      </c>
      <c r="BS80" s="817">
        <f>'SAME R Results'!BJ93</f>
        <v>0.40295169678721698</v>
      </c>
      <c r="BT80" s="817">
        <f>'SAME R Results'!BL93</f>
        <v>3.6746334661286353</v>
      </c>
      <c r="BU80" s="817">
        <f>'SAME R Results'!BM93</f>
        <v>2.5457404617536565</v>
      </c>
      <c r="BV80" s="817">
        <f>'SAME R Results'!BN93</f>
        <v>0.1087553899042086</v>
      </c>
      <c r="BW80" s="784">
        <f>'SAME R Results'!BO93</f>
        <v>438728.96546478604</v>
      </c>
      <c r="BX80" s="784">
        <f>'SAME R Results'!BP93</f>
        <v>431550.24657623621</v>
      </c>
      <c r="BY80" s="784">
        <f>'SAME R Results'!BQ93</f>
        <v>409163.56778139976</v>
      </c>
      <c r="BZ80" s="784">
        <f>'SAME R Results'!BR93</f>
        <v>73.832543651750925</v>
      </c>
      <c r="CA80" s="784">
        <f>'SAME R Results'!BS93</f>
        <v>9.5676304591558139E-2</v>
      </c>
      <c r="CB80" s="784">
        <f>'SAME R Results'!BT93</f>
        <v>0.28000000000000003</v>
      </c>
      <c r="CC80" s="784">
        <f>'SAME R Results'!BV93</f>
        <v>2.6210786371588739</v>
      </c>
      <c r="CD80" s="880">
        <f>'SAME R Results'!BW93</f>
        <v>1</v>
      </c>
      <c r="CE80" s="1086">
        <f>'SAME R Results'!BZ93</f>
        <v>295.6786559110368</v>
      </c>
      <c r="CF80" s="1777">
        <f>'SAME R Results'!CA93</f>
        <v>3.7666666666666959</v>
      </c>
      <c r="CG80" s="1777" t="str">
        <f>'SAME R Results'!CB93</f>
        <v xml:space="preserve"> 51L</v>
      </c>
      <c r="CH80" s="1777">
        <f>'SAME R Results'!CC93</f>
        <v>251</v>
      </c>
      <c r="CI80" s="1777">
        <f>'SAME R Results'!CD93</f>
        <v>2.3941312676142152E-2</v>
      </c>
      <c r="CJ80" s="1777"/>
      <c r="CK80" s="1777"/>
      <c r="CL80" s="2015">
        <f>'SAME R Results'!CI93</f>
        <v>93</v>
      </c>
      <c r="CM80" s="2015" t="str">
        <f>'SAME R Results'!CJ93</f>
        <v>Lampwick</v>
      </c>
      <c r="CN80" s="2016">
        <f>'SAME R Results'!CK93</f>
        <v>0.16828736979682504</v>
      </c>
      <c r="CO80" s="2016">
        <f>'SAME R Results'!CL93</f>
        <v>4.5921670370780238E-2</v>
      </c>
      <c r="CP80" s="2016">
        <f>'SAME R Results'!CM93</f>
        <v>2.8724451584369801E-2</v>
      </c>
      <c r="CQ80" s="2071">
        <f t="shared" si="9"/>
        <v>58381.117896419622</v>
      </c>
      <c r="CR80" s="2074">
        <f t="shared" si="7"/>
        <v>17.128825826429193</v>
      </c>
      <c r="CS80" s="2082">
        <f t="shared" si="8"/>
        <v>53.677943103255629</v>
      </c>
      <c r="CT80" s="2074">
        <f t="shared" si="3"/>
        <v>16346.713010997495</v>
      </c>
      <c r="CU80" s="2074">
        <f t="shared" si="4"/>
        <v>61.174377951532826</v>
      </c>
      <c r="CV80" s="2074"/>
      <c r="CW80" s="1268">
        <v>58</v>
      </c>
      <c r="CX80" s="2074">
        <f t="shared" si="5"/>
        <v>90.781196135662114</v>
      </c>
      <c r="CY80" s="2093">
        <f t="shared" si="6"/>
        <v>1.110696640659045E-2</v>
      </c>
    </row>
    <row r="81" spans="1:104" ht="16.5" customHeight="1" x14ac:dyDescent="0.25">
      <c r="A81" s="780">
        <v>2</v>
      </c>
      <c r="B81" s="784" t="str">
        <f>'SAME R Results'!A94</f>
        <v>9(4)</v>
      </c>
      <c r="C81" s="1806" t="str">
        <f>'SAME R Results'!B94</f>
        <v>Lampwick</v>
      </c>
      <c r="D81" s="784" t="str">
        <f>'SAME R Results'!C94</f>
        <v>L04</v>
      </c>
      <c r="E81" s="784" t="str">
        <f>'SAME R Results'!D94</f>
        <v>51LA</v>
      </c>
      <c r="F81" s="784">
        <f>'SAME R Results'!E94</f>
        <v>0</v>
      </c>
      <c r="G81" s="784" t="str">
        <f>'SAME R Results'!F94</f>
        <v>98a</v>
      </c>
      <c r="H81" s="785" t="str">
        <f>'SAME R Results'!G94</f>
        <v>aged</v>
      </c>
      <c r="I81" s="784">
        <f>'SAME R Results'!H94</f>
        <v>251</v>
      </c>
      <c r="J81" s="786">
        <f>'SAME R Results'!I94</f>
        <v>40429.354166666664</v>
      </c>
      <c r="K81" s="784">
        <f>'SAME R Results'!J94</f>
        <v>0</v>
      </c>
      <c r="L81" s="788"/>
      <c r="M81" s="788"/>
      <c r="N81" s="784">
        <f>'SAME R Results'!K94</f>
        <v>0</v>
      </c>
      <c r="O81" s="793">
        <f>'SAME R Results'!L94</f>
        <v>1.28</v>
      </c>
      <c r="P81" s="784">
        <f>'SAME R Results'!M94</f>
        <v>0</v>
      </c>
      <c r="Q81" s="784">
        <f>'SAME R Results'!N94</f>
        <v>0</v>
      </c>
      <c r="R81" s="784">
        <f>'SAME R Results'!O94</f>
        <v>0</v>
      </c>
      <c r="S81" s="784">
        <f>'SAME R Results'!P94</f>
        <v>0</v>
      </c>
      <c r="T81" s="784">
        <f>'SAME R Results'!Q94</f>
        <v>0</v>
      </c>
      <c r="U81" s="784">
        <f>'SAME R Results'!R94</f>
        <v>585.28571428571433</v>
      </c>
      <c r="V81" s="784">
        <f>'SAME R Results'!S94</f>
        <v>0</v>
      </c>
      <c r="W81" s="784">
        <f>'SAME R Results'!T94</f>
        <v>0</v>
      </c>
      <c r="X81" s="784" t="str">
        <f>'SAME R Results'!U94</f>
        <v>n</v>
      </c>
      <c r="Y81" s="784" t="str">
        <f>'SAME R Results'!V94</f>
        <v>y</v>
      </c>
      <c r="Z81" s="784" t="str">
        <f>'SAME R Results'!W94</f>
        <v>y</v>
      </c>
      <c r="AA81" s="784" t="str">
        <f>'SAME R Results'!X94</f>
        <v>n</v>
      </c>
      <c r="AB81" s="784" t="str">
        <f>'SAME R Results'!Y94</f>
        <v>y</v>
      </c>
      <c r="AC81" s="789"/>
      <c r="AD81" s="784" t="str">
        <f>'SAME R Results'!Z94</f>
        <v>y</v>
      </c>
      <c r="AE81" s="784">
        <f>'SAME R Results'!AA94</f>
        <v>10</v>
      </c>
      <c r="AF81" s="784" t="str">
        <f>'SAME R Results'!AB94</f>
        <v>y</v>
      </c>
      <c r="AG81" s="817">
        <f>'SAME R Results'!AC94</f>
        <v>3.852706928546E-2</v>
      </c>
      <c r="AH81" s="819">
        <f>'SAME R Results'!AD94</f>
        <v>0</v>
      </c>
      <c r="AI81" s="784">
        <f>'SAME R Results'!AE94</f>
        <v>0</v>
      </c>
      <c r="AJ81" s="784">
        <f>'SAME R Results'!AF94</f>
        <v>0</v>
      </c>
      <c r="AK81" s="784">
        <f>'SAME R Results'!AG94</f>
        <v>0</v>
      </c>
      <c r="AL81" s="784">
        <f>'SAME R Results'!AH94</f>
        <v>0</v>
      </c>
      <c r="AM81" s="784">
        <f>'SAME R Results'!AI94</f>
        <v>0</v>
      </c>
      <c r="AN81" s="784">
        <f>'SAME R Results'!AJ94</f>
        <v>0</v>
      </c>
      <c r="AO81" s="784">
        <f>'SAME R Results'!AK94</f>
        <v>0</v>
      </c>
      <c r="AP81" s="784">
        <f>'SAME R Results'!AL94</f>
        <v>0</v>
      </c>
      <c r="AQ81" s="784">
        <f>'SAME R Results'!AM94</f>
        <v>0</v>
      </c>
      <c r="AR81" s="817">
        <f>'SAME R Results'!AN94</f>
        <v>0</v>
      </c>
      <c r="AS81" s="819">
        <f>'SAME R Results'!AO94</f>
        <v>0</v>
      </c>
      <c r="AT81" s="784">
        <f>'SAME R Results'!AP94</f>
        <v>90</v>
      </c>
      <c r="AU81" s="789"/>
      <c r="AV81" s="821">
        <f>'SAME R Results'!AQ94</f>
        <v>0</v>
      </c>
      <c r="AW81" s="821">
        <f>'SAME R Results'!AR94</f>
        <v>6.1840814999999996</v>
      </c>
      <c r="AX81" s="821">
        <f>'SAME R Results'!AS94</f>
        <v>0</v>
      </c>
      <c r="AY81" s="821">
        <f>'SAME R Results'!AT94</f>
        <v>0</v>
      </c>
      <c r="AZ81" s="824"/>
      <c r="BA81" s="824"/>
      <c r="BB81" s="821">
        <f>'SAME R Results'!AU94</f>
        <v>0.67301940000000005</v>
      </c>
      <c r="BC81" s="821">
        <f>'SAME R Results'!AV94</f>
        <v>4.1351330000000006E-2</v>
      </c>
      <c r="BD81" s="821">
        <f>'SAME R Results'!AW94</f>
        <v>5.0563070000000003</v>
      </c>
      <c r="BE81" s="821">
        <f>'SAME R Results'!AX94</f>
        <v>4.6961969999999997</v>
      </c>
      <c r="BF81" s="827">
        <f>'SAME R Results'!AY94</f>
        <v>9058</v>
      </c>
      <c r="BG81" s="784">
        <f>'SAME R Results'!AZ94</f>
        <v>0.78460679999999994</v>
      </c>
      <c r="BH81" s="784">
        <f>'SAME R Results'!BA94</f>
        <v>9.6283004999999977E-2</v>
      </c>
      <c r="BI81" s="789"/>
      <c r="BJ81" s="784">
        <f>'SAME R Results'!BB94</f>
        <v>18.903399999999998</v>
      </c>
      <c r="BK81" s="784">
        <f>'SAME R Results'!BC94</f>
        <v>0.3601100000000006</v>
      </c>
      <c r="BL81" s="784">
        <f>'SAME R Results'!BD94</f>
        <v>329083.62258389778</v>
      </c>
      <c r="BM81" s="784">
        <f>'SAME R Results'!BE94</f>
        <v>61.128591098456731</v>
      </c>
      <c r="BN81" s="784">
        <f>'SAME R Results'!BF94</f>
        <v>0.63166807000000003</v>
      </c>
      <c r="BO81" s="784">
        <f>'SAME R Results'!BG94</f>
        <v>0.17208094874999999</v>
      </c>
      <c r="BP81" s="789"/>
      <c r="BQ81" s="784">
        <f>'SAME R Results'!BH94</f>
        <v>13.793562403036354</v>
      </c>
      <c r="BR81" s="817">
        <f>'SAME R Results'!BI94</f>
        <v>0.18575397529201682</v>
      </c>
      <c r="BS81" s="817">
        <f>'SAME R Results'!BJ94</f>
        <v>0.43098006676055478</v>
      </c>
      <c r="BT81" s="817">
        <f>'SAME R Results'!BL94</f>
        <v>3.6707612004027848</v>
      </c>
      <c r="BU81" s="817">
        <f>'SAME R Results'!BM94</f>
        <v>2.5027965278330568</v>
      </c>
      <c r="BV81" s="817">
        <f>'SAME R Results'!BN94</f>
        <v>0.12194909540707573</v>
      </c>
      <c r="BW81" s="784">
        <f>'SAME R Results'!BO94</f>
        <v>329083.62258389778</v>
      </c>
      <c r="BX81" s="784">
        <f>'SAME R Results'!BP94</f>
        <v>323676.15184024005</v>
      </c>
      <c r="BY81" s="784">
        <f>'SAME R Results'!BQ94</f>
        <v>307510.63560578704</v>
      </c>
      <c r="BZ81" s="784">
        <f>'SAME R Results'!BR94</f>
        <v>61.128591098456731</v>
      </c>
      <c r="CA81" s="784">
        <f>'SAME R Results'!BS94</f>
        <v>7.9932078487081726E-2</v>
      </c>
      <c r="CB81" s="784">
        <f>'SAME R Results'!BT94</f>
        <v>0.28000000000000003</v>
      </c>
      <c r="CC81" s="784">
        <f>'SAME R Results'!BV94</f>
        <v>2.6060244648045843</v>
      </c>
      <c r="CD81" s="880">
        <f>'SAME R Results'!BW94</f>
        <v>1</v>
      </c>
      <c r="CE81" s="1086">
        <f>'SAME R Results'!BZ94</f>
        <v>295.6786559110368</v>
      </c>
      <c r="CF81" s="1777">
        <f>'SAME R Results'!CA94</f>
        <v>3.7666666666666959</v>
      </c>
      <c r="CG81" s="1777">
        <f>'SAME R Results'!CB94</f>
        <v>0</v>
      </c>
      <c r="CH81" s="1777">
        <f>'SAME R Results'!CC94</f>
        <v>0</v>
      </c>
      <c r="CI81" s="1777">
        <f>'SAME R Results'!CD94</f>
        <v>2.1972046305721457E-2</v>
      </c>
      <c r="CJ81" s="1777"/>
      <c r="CK81" s="1777"/>
      <c r="CL81" s="2015">
        <f>'SAME R Results'!CI94</f>
        <v>94</v>
      </c>
      <c r="CM81" s="2015" t="str">
        <f>'SAME R Results'!CJ94</f>
        <v>Lampwick</v>
      </c>
      <c r="CN81" s="2016">
        <f>'SAME R Results'!CK94</f>
        <v>0.18575397529201682</v>
      </c>
      <c r="CO81" s="2016">
        <f>'SAME R Results'!CL94</f>
        <v>4.5794411301677364E-2</v>
      </c>
      <c r="CP81" s="2016">
        <f>'SAME R Results'!CM94</f>
        <v>2.8742320322663092E-2</v>
      </c>
      <c r="CQ81" s="2071">
        <f t="shared" si="9"/>
        <v>47715.537577363939</v>
      </c>
      <c r="CR81" s="2074">
        <f t="shared" si="7"/>
        <v>20.957533976823434</v>
      </c>
      <c r="CS81" s="2082">
        <f t="shared" si="8"/>
        <v>49.262722867986973</v>
      </c>
      <c r="CT81" s="2074">
        <f t="shared" si="3"/>
        <v>13360.350521661903</v>
      </c>
      <c r="CU81" s="2074">
        <f t="shared" si="4"/>
        <v>74.848335631512242</v>
      </c>
      <c r="CV81" s="2074"/>
      <c r="CW81" s="1268">
        <v>59</v>
      </c>
      <c r="CX81" s="2074">
        <f t="shared" si="5"/>
        <v>81.897361282884489</v>
      </c>
      <c r="CY81" s="2093">
        <f t="shared" si="6"/>
        <v>1.2259762369273109E-2</v>
      </c>
    </row>
    <row r="82" spans="1:104" ht="16.5" customHeight="1" x14ac:dyDescent="0.25">
      <c r="A82" s="780">
        <v>2</v>
      </c>
      <c r="B82" s="784" t="str">
        <f>'SAME R Results'!A110</f>
        <v>10 (4)</v>
      </c>
      <c r="C82" s="1806" t="str">
        <f>'SAME R Results'!B110</f>
        <v>Lampwick</v>
      </c>
      <c r="D82" s="784" t="str">
        <f>'SAME R Results'!C110</f>
        <v>L05</v>
      </c>
      <c r="E82" s="784" t="str">
        <f>'SAME R Results'!D110</f>
        <v>59 L</v>
      </c>
      <c r="F82" s="784">
        <f>'SAME R Results'!E110</f>
        <v>0</v>
      </c>
      <c r="G82" s="784">
        <f>'SAME R Results'!F110</f>
        <v>106</v>
      </c>
      <c r="H82" s="785" t="str">
        <f>'SAME R Results'!G110</f>
        <v>No flow run w/ aging</v>
      </c>
      <c r="I82" s="784">
        <f>'SAME R Results'!H110</f>
        <v>252</v>
      </c>
      <c r="J82" s="786">
        <f>'SAME R Results'!I110</f>
        <v>40430.305555555555</v>
      </c>
      <c r="K82" s="784">
        <f>'SAME R Results'!J110</f>
        <v>0</v>
      </c>
      <c r="L82" s="788"/>
      <c r="M82" s="788"/>
      <c r="N82" s="784">
        <f>'SAME R Results'!K110</f>
        <v>0</v>
      </c>
      <c r="O82" s="793">
        <f>'SAME R Results'!L110</f>
        <v>1.28</v>
      </c>
      <c r="P82" s="784">
        <f>'SAME R Results'!M110</f>
        <v>60</v>
      </c>
      <c r="Q82" s="784">
        <f>'SAME R Results'!N110</f>
        <v>11</v>
      </c>
      <c r="R82" s="784">
        <f>'SAME R Results'!O110</f>
        <v>8</v>
      </c>
      <c r="S82" s="784" t="str">
        <f>'SAME R Results'!P110</f>
        <v>n</v>
      </c>
      <c r="T82" s="784" t="str">
        <f>'SAME R Results'!Q110</f>
        <v>N</v>
      </c>
      <c r="U82" s="784">
        <f>'SAME R Results'!R110</f>
        <v>29.714285714285715</v>
      </c>
      <c r="V82" s="784" t="str">
        <f>'SAME R Results'!S110</f>
        <v>Y</v>
      </c>
      <c r="W82" s="784">
        <f>'SAME R Results'!T110</f>
        <v>90</v>
      </c>
      <c r="X82" s="784" t="str">
        <f>'SAME R Results'!U110</f>
        <v>n</v>
      </c>
      <c r="Y82" s="784" t="str">
        <f>'SAME R Results'!V110</f>
        <v>y</v>
      </c>
      <c r="Z82" s="784" t="str">
        <f>'SAME R Results'!W110</f>
        <v>y</v>
      </c>
      <c r="AA82" s="784" t="str">
        <f>'SAME R Results'!X110</f>
        <v>n</v>
      </c>
      <c r="AB82" s="784" t="str">
        <f>'SAME R Results'!Y110</f>
        <v>n</v>
      </c>
      <c r="AC82" s="789"/>
      <c r="AD82" s="784" t="str">
        <f>'SAME R Results'!Z110</f>
        <v>y</v>
      </c>
      <c r="AE82" s="784">
        <f>'SAME R Results'!AA110</f>
        <v>10</v>
      </c>
      <c r="AF82" s="784" t="str">
        <f>'SAME R Results'!AB110</f>
        <v>y</v>
      </c>
      <c r="AG82" s="817">
        <f>'SAME R Results'!AC110</f>
        <v>7.8816036857303803E-2</v>
      </c>
      <c r="AH82" s="819">
        <f>'SAME R Results'!AD110</f>
        <v>0</v>
      </c>
      <c r="AI82" s="784">
        <f>'SAME R Results'!AE110</f>
        <v>58</v>
      </c>
      <c r="AJ82" s="784">
        <f>'SAME R Results'!AF110</f>
        <v>480</v>
      </c>
      <c r="AK82" s="784">
        <f>'SAME R Results'!AG110</f>
        <v>0</v>
      </c>
      <c r="AL82" s="784" t="str">
        <f>'SAME R Results'!AH110</f>
        <v>n</v>
      </c>
      <c r="AM82" s="784" t="str">
        <f>'SAME R Results'!AI110</f>
        <v>y</v>
      </c>
      <c r="AN82" s="784" t="str">
        <f>'SAME R Results'!AJ110</f>
        <v>y</v>
      </c>
      <c r="AO82" s="784" t="str">
        <f>'SAME R Results'!AK110</f>
        <v>n</v>
      </c>
      <c r="AP82" s="784" t="str">
        <f>'SAME R Results'!AL110</f>
        <v>n</v>
      </c>
      <c r="AQ82" s="784" t="str">
        <f>'SAME R Results'!AM110</f>
        <v>y</v>
      </c>
      <c r="AR82" s="817">
        <f>'SAME R Results'!AN110</f>
        <v>7.8816036857303803E-2</v>
      </c>
      <c r="AS82" s="819">
        <f>'SAME R Results'!AO110</f>
        <v>0</v>
      </c>
      <c r="AT82" s="784">
        <f>'SAME R Results'!AP110</f>
        <v>0</v>
      </c>
      <c r="AU82" s="789"/>
      <c r="AV82" s="821">
        <f>'SAME R Results'!AQ110</f>
        <v>0</v>
      </c>
      <c r="AW82" s="821">
        <f>'SAME R Results'!AR110</f>
        <v>6.2560419999999999</v>
      </c>
      <c r="AX82" s="821">
        <f>'SAME R Results'!AS110</f>
        <v>0</v>
      </c>
      <c r="AY82" s="821">
        <f>'SAME R Results'!AT110</f>
        <v>0</v>
      </c>
      <c r="AZ82" s="824"/>
      <c r="BA82" s="824"/>
      <c r="BB82" s="821">
        <f>'SAME R Results'!AU110</f>
        <v>0.83120744999999974</v>
      </c>
      <c r="BC82" s="821">
        <f>'SAME R Results'!AV110</f>
        <v>3.5980234999999999E-2</v>
      </c>
      <c r="BD82" s="821">
        <f>'SAME R Results'!AW110</f>
        <v>4.9518899999999997</v>
      </c>
      <c r="BE82" s="821">
        <f>'SAME R Results'!AX110</f>
        <v>4.6689910000000001</v>
      </c>
      <c r="BF82" s="827">
        <f>'SAME R Results'!AY110</f>
        <v>6080</v>
      </c>
      <c r="BG82" s="784">
        <f>'SAME R Results'!AZ110</f>
        <v>0.90042085000000027</v>
      </c>
      <c r="BH82" s="784">
        <f>'SAME R Results'!BA110</f>
        <v>8.2290639999999998E-2</v>
      </c>
      <c r="BI82" s="789"/>
      <c r="BJ82" s="784">
        <f>'SAME R Results'!BB110</f>
        <v>43.326299999999996</v>
      </c>
      <c r="BK82" s="784">
        <f>'SAME R Results'!BC110</f>
        <v>0.28289899999999957</v>
      </c>
      <c r="BL82" s="784">
        <f>'SAME R Results'!BD110</f>
        <v>107516.96149531422</v>
      </c>
      <c r="BM82" s="784">
        <f>'SAME R Results'!BE110</f>
        <v>47.564685690088332</v>
      </c>
      <c r="BN82" s="784">
        <f>'SAME R Results'!BF110</f>
        <v>0.79522721499999971</v>
      </c>
      <c r="BO82" s="784">
        <f>'SAME R Results'!BG110</f>
        <v>0.20453255250000008</v>
      </c>
      <c r="BP82" s="789"/>
      <c r="BQ82" s="784">
        <f>'SAME R Results'!BH110</f>
        <v>12.131364</v>
      </c>
      <c r="BR82" s="817">
        <f>'SAME R Results'!BI110</f>
        <v>0.44239239119644658</v>
      </c>
      <c r="BS82" s="817">
        <f>'SAME R Results'!BJ110</f>
        <v>0.59953058438413609</v>
      </c>
      <c r="BT82" s="817">
        <f>'SAME R Results'!BL110</f>
        <v>3.8880227390698576</v>
      </c>
      <c r="BU82" s="817">
        <f>'SAME R Results'!BM110</f>
        <v>1.7355361204504993</v>
      </c>
      <c r="BV82" s="817">
        <f>'SAME R Results'!BN110</f>
        <v>0.38001942957695506</v>
      </c>
      <c r="BW82" s="784">
        <f>'SAME R Results'!BO110</f>
        <v>107516.96149531422</v>
      </c>
      <c r="BX82" s="784">
        <f>'SAME R Results'!BP110</f>
        <v>105742.70329132484</v>
      </c>
      <c r="BY82" s="784">
        <f>'SAME R Results'!BQ110</f>
        <v>100668.32482791525</v>
      </c>
      <c r="BZ82" s="784">
        <f>'SAME R Results'!BR110</f>
        <v>47.564685690088332</v>
      </c>
      <c r="CA82" s="784">
        <f>'SAME R Results'!BS110</f>
        <v>6.2793882624522679E-2</v>
      </c>
      <c r="CB82" s="784">
        <f>'SAME R Results'!BT110</f>
        <v>0.28000000000000003</v>
      </c>
      <c r="CC82" s="784">
        <f>'SAME R Results'!BV110</f>
        <v>1</v>
      </c>
      <c r="CD82" s="880">
        <f>'SAME R Results'!BW110</f>
        <v>1</v>
      </c>
      <c r="CE82" s="1086">
        <f>'SAME R Results'!BZ110</f>
        <v>296.85201609236873</v>
      </c>
      <c r="CF82" s="1777">
        <f>'SAME R Results'!CA110</f>
        <v>2.9300000000000992</v>
      </c>
      <c r="CG82" s="1777" t="str">
        <f>'SAME R Results'!CB110</f>
        <v xml:space="preserve"> 59L</v>
      </c>
      <c r="CH82" s="1777">
        <f>'SAME R Results'!CC110</f>
        <v>252</v>
      </c>
      <c r="CI82" s="1777">
        <f>'SAME R Results'!CD110</f>
        <v>2.48423836177466E-2</v>
      </c>
      <c r="CJ82" s="1777"/>
      <c r="CK82" s="1777"/>
      <c r="CL82" s="2015">
        <f>'SAME R Results'!CI110</f>
        <v>110</v>
      </c>
      <c r="CM82" s="2015" t="str">
        <f>'SAME R Results'!CJ110</f>
        <v>Lampwick</v>
      </c>
      <c r="CN82" s="2016">
        <f>'SAME R Results'!CK110</f>
        <v>0.44239239119644658</v>
      </c>
      <c r="CO82" s="2016">
        <f>'SAME R Results'!CL110</f>
        <v>6.5551344020342614E-2</v>
      </c>
      <c r="CP82" s="2016">
        <f>'SAME R Results'!CM110</f>
        <v>4.4827524993743983E-2</v>
      </c>
      <c r="CQ82" s="2071">
        <f t="shared" si="9"/>
        <v>17725.453048035524</v>
      </c>
      <c r="CR82" s="2074">
        <f t="shared" si="7"/>
        <v>56.416047436983732</v>
      </c>
      <c r="CS82" s="2082">
        <f t="shared" si="8"/>
        <v>43.326299999999996</v>
      </c>
      <c r="CT82" s="2074">
        <f t="shared" si="3"/>
        <v>4963.1268534499468</v>
      </c>
      <c r="CU82" s="2074">
        <f t="shared" si="4"/>
        <v>201.48588370351328</v>
      </c>
      <c r="CV82" s="2074"/>
      <c r="CW82" s="1268">
        <v>60</v>
      </c>
      <c r="CX82" s="2074">
        <f t="shared" si="5"/>
        <v>72.456435364797599</v>
      </c>
      <c r="CY82" s="2093">
        <f t="shared" si="6"/>
        <v>2.9197897818965472E-2</v>
      </c>
    </row>
    <row r="83" spans="1:104" s="11" customFormat="1" ht="16.5" customHeight="1" x14ac:dyDescent="0.25">
      <c r="A83" s="780">
        <v>2</v>
      </c>
      <c r="B83" s="784" t="str">
        <f>'SAME R Results'!A111</f>
        <v>10 (4)</v>
      </c>
      <c r="C83" s="1806" t="str">
        <f>'SAME R Results'!B111</f>
        <v>Lampwick</v>
      </c>
      <c r="D83" s="784" t="str">
        <f>'SAME R Results'!C111</f>
        <v>L05</v>
      </c>
      <c r="E83" s="784" t="str">
        <f>'SAME R Results'!D111</f>
        <v>59LA</v>
      </c>
      <c r="F83" s="784">
        <f>'SAME R Results'!E111</f>
        <v>0</v>
      </c>
      <c r="G83" s="784" t="str">
        <f>'SAME R Results'!F111</f>
        <v>106a</v>
      </c>
      <c r="H83" s="785" t="str">
        <f>'SAME R Results'!G111</f>
        <v>aged</v>
      </c>
      <c r="I83" s="784">
        <f>'SAME R Results'!H111</f>
        <v>252</v>
      </c>
      <c r="J83" s="786">
        <f>'SAME R Results'!I111</f>
        <v>40430.305555555555</v>
      </c>
      <c r="K83" s="784">
        <f>'SAME R Results'!J111</f>
        <v>0</v>
      </c>
      <c r="L83" s="787"/>
      <c r="M83" s="787"/>
      <c r="N83" s="784">
        <f>'SAME R Results'!K111</f>
        <v>0</v>
      </c>
      <c r="O83" s="793">
        <f>'SAME R Results'!L111</f>
        <v>1.28</v>
      </c>
      <c r="P83" s="784">
        <f>'SAME R Results'!M111</f>
        <v>0</v>
      </c>
      <c r="Q83" s="784">
        <f>'SAME R Results'!N111</f>
        <v>0</v>
      </c>
      <c r="R83" s="784">
        <f>'SAME R Results'!O111</f>
        <v>0</v>
      </c>
      <c r="S83" s="784">
        <f>'SAME R Results'!P111</f>
        <v>0</v>
      </c>
      <c r="T83" s="784">
        <f>'SAME R Results'!Q111</f>
        <v>0</v>
      </c>
      <c r="U83" s="784">
        <f>'SAME R Results'!R111</f>
        <v>558.28571428571433</v>
      </c>
      <c r="V83" s="784">
        <f>'SAME R Results'!S111</f>
        <v>0</v>
      </c>
      <c r="W83" s="784">
        <f>'SAME R Results'!T111</f>
        <v>0</v>
      </c>
      <c r="X83" s="784" t="str">
        <f>'SAME R Results'!U111</f>
        <v>n</v>
      </c>
      <c r="Y83" s="784" t="str">
        <f>'SAME R Results'!V111</f>
        <v>y</v>
      </c>
      <c r="Z83" s="784" t="str">
        <f>'SAME R Results'!W111</f>
        <v>y</v>
      </c>
      <c r="AA83" s="784" t="str">
        <f>'SAME R Results'!X111</f>
        <v>n</v>
      </c>
      <c r="AB83" s="784" t="str">
        <f>'SAME R Results'!Y111</f>
        <v>n</v>
      </c>
      <c r="AC83" s="808"/>
      <c r="AD83" s="784" t="str">
        <f>'SAME R Results'!Z111</f>
        <v>y</v>
      </c>
      <c r="AE83" s="784">
        <f>'SAME R Results'!AA111</f>
        <v>10</v>
      </c>
      <c r="AF83" s="784" t="str">
        <f>'SAME R Results'!AB111</f>
        <v>y</v>
      </c>
      <c r="AG83" s="817">
        <f>'SAME R Results'!AC111</f>
        <v>7.8816036857303803E-2</v>
      </c>
      <c r="AH83" s="819">
        <f>'SAME R Results'!AD111</f>
        <v>0</v>
      </c>
      <c r="AI83" s="784">
        <f>'SAME R Results'!AE111</f>
        <v>0</v>
      </c>
      <c r="AJ83" s="784">
        <f>'SAME R Results'!AF111</f>
        <v>0</v>
      </c>
      <c r="AK83" s="784">
        <f>'SAME R Results'!AG111</f>
        <v>0</v>
      </c>
      <c r="AL83" s="784">
        <f>'SAME R Results'!AH111</f>
        <v>0</v>
      </c>
      <c r="AM83" s="784">
        <f>'SAME R Results'!AI111</f>
        <v>0</v>
      </c>
      <c r="AN83" s="784">
        <f>'SAME R Results'!AJ111</f>
        <v>0</v>
      </c>
      <c r="AO83" s="784">
        <f>'SAME R Results'!AK111</f>
        <v>0</v>
      </c>
      <c r="AP83" s="784">
        <f>'SAME R Results'!AL111</f>
        <v>0</v>
      </c>
      <c r="AQ83" s="784">
        <f>'SAME R Results'!AM111</f>
        <v>0</v>
      </c>
      <c r="AR83" s="817">
        <f>'SAME R Results'!AN111</f>
        <v>0</v>
      </c>
      <c r="AS83" s="819">
        <f>'SAME R Results'!AO111</f>
        <v>0</v>
      </c>
      <c r="AT83" s="784">
        <f>'SAME R Results'!AP111</f>
        <v>0</v>
      </c>
      <c r="AU83" s="808"/>
      <c r="AV83" s="821">
        <f>'SAME R Results'!AQ111</f>
        <v>0</v>
      </c>
      <c r="AW83" s="821">
        <f>'SAME R Results'!AR111</f>
        <v>6.2467810000000012</v>
      </c>
      <c r="AX83" s="821">
        <f>'SAME R Results'!AS111</f>
        <v>0</v>
      </c>
      <c r="AY83" s="821">
        <f>'SAME R Results'!AT111</f>
        <v>0</v>
      </c>
      <c r="AZ83" s="823"/>
      <c r="BA83" s="823"/>
      <c r="BB83" s="821">
        <f>'SAME R Results'!AU111</f>
        <v>0.74006645000000004</v>
      </c>
      <c r="BC83" s="821">
        <f>'SAME R Results'!AV111</f>
        <v>3.2775885000000005E-2</v>
      </c>
      <c r="BD83" s="821">
        <f>'SAME R Results'!AW111</f>
        <v>4.9339899999999997</v>
      </c>
      <c r="BE83" s="821">
        <f>'SAME R Results'!AX111</f>
        <v>4.7002110000000004</v>
      </c>
      <c r="BF83" s="827">
        <f>'SAME R Results'!AY111</f>
        <v>5490</v>
      </c>
      <c r="BG83" s="784">
        <f>'SAME R Results'!AZ111</f>
        <v>0.79734800000000006</v>
      </c>
      <c r="BH83" s="784">
        <f>'SAME R Results'!BA111</f>
        <v>8.1817620000000008E-2</v>
      </c>
      <c r="BI83" s="808"/>
      <c r="BJ83" s="784">
        <f>'SAME R Results'!BB111</f>
        <v>38.541799999999995</v>
      </c>
      <c r="BK83" s="784">
        <f>'SAME R Results'!BC111</f>
        <v>0.23377899999999929</v>
      </c>
      <c r="BL83" s="784">
        <f>'SAME R Results'!BD111</f>
        <v>97001.378207353002</v>
      </c>
      <c r="BM83" s="784">
        <f>'SAME R Results'!BE111</f>
        <v>39.072658769889138</v>
      </c>
      <c r="BN83" s="784">
        <f>'SAME R Results'!BF111</f>
        <v>0.70729056500000009</v>
      </c>
      <c r="BO83" s="784">
        <f>'SAME R Results'!BG111</f>
        <v>0.17888259500000001</v>
      </c>
      <c r="BP83" s="808"/>
      <c r="BQ83" s="784">
        <f>'SAME R Results'!BH111</f>
        <v>10.791703999999999</v>
      </c>
      <c r="BR83" s="817">
        <f>'SAME R Results'!BI111</f>
        <v>0.40280519196713138</v>
      </c>
      <c r="BS83" s="817">
        <f>'SAME R Results'!BJ111</f>
        <v>0.59672078557518438</v>
      </c>
      <c r="BT83" s="817">
        <f>'SAME R Results'!BL111</f>
        <v>3.9539373017257495</v>
      </c>
      <c r="BU83" s="817">
        <f>'SAME R Results'!BM111</f>
        <v>1.8717880227738097</v>
      </c>
      <c r="BV83" s="817">
        <f>'SAME R Results'!BN111</f>
        <v>0.3309459012244117</v>
      </c>
      <c r="BW83" s="784">
        <f>'SAME R Results'!BO111</f>
        <v>97001.378207353002</v>
      </c>
      <c r="BX83" s="784">
        <f>'SAME R Results'!BP111</f>
        <v>95399.293085658646</v>
      </c>
      <c r="BY83" s="784">
        <f>'SAME R Results'!BQ111</f>
        <v>90858.426603778003</v>
      </c>
      <c r="BZ83" s="784">
        <f>'SAME R Results'!BR111</f>
        <v>39.072658769889138</v>
      </c>
      <c r="CA83" s="784">
        <f>'SAME R Results'!BS111</f>
        <v>5.1890926041019109E-2</v>
      </c>
      <c r="CB83" s="784">
        <f>'SAME R Results'!BT111</f>
        <v>0.28000000000000003</v>
      </c>
      <c r="CC83" s="784">
        <f>'SAME R Results'!BV111</f>
        <v>1</v>
      </c>
      <c r="CD83" s="880">
        <f>'SAME R Results'!BW111</f>
        <v>1</v>
      </c>
      <c r="CE83" s="1086">
        <f>'SAME R Results'!BZ111</f>
        <v>296.85201609236873</v>
      </c>
      <c r="CF83" s="1777">
        <f>'SAME R Results'!CA111</f>
        <v>2.9300000000000992</v>
      </c>
      <c r="CG83" s="1777">
        <f>'SAME R Results'!CB111</f>
        <v>0</v>
      </c>
      <c r="CH83" s="1777">
        <f>'SAME R Results'!CC111</f>
        <v>0</v>
      </c>
      <c r="CI83" s="1777">
        <f>'SAME R Results'!CD111</f>
        <v>2.2099052559726214E-2</v>
      </c>
      <c r="CJ83" s="1777"/>
      <c r="CK83" s="1777"/>
      <c r="CL83" s="2015">
        <f>'SAME R Results'!CI111</f>
        <v>111</v>
      </c>
      <c r="CM83" s="2015" t="str">
        <f>'SAME R Results'!CJ111</f>
        <v>Lampwick</v>
      </c>
      <c r="CN83" s="2016">
        <f>'SAME R Results'!CK111</f>
        <v>0.40280519196713138</v>
      </c>
      <c r="CO83" s="2016">
        <f>'SAME R Results'!CL111</f>
        <v>6.5540211721893046E-2</v>
      </c>
      <c r="CP83" s="2016">
        <f>'SAME R Results'!CM111</f>
        <v>4.2501922569073425E-2</v>
      </c>
      <c r="CQ83" s="2071">
        <f t="shared" si="9"/>
        <v>17977.027206704894</v>
      </c>
      <c r="CR83" s="2074">
        <f t="shared" si="7"/>
        <v>55.626549846185362</v>
      </c>
      <c r="CS83" s="2082">
        <f t="shared" si="8"/>
        <v>38.541799999999995</v>
      </c>
      <c r="CT83" s="2074">
        <f t="shared" si="3"/>
        <v>5033.5676178773701</v>
      </c>
      <c r="CU83" s="2074">
        <f t="shared" si="4"/>
        <v>198.66624945066195</v>
      </c>
      <c r="CV83" s="2074"/>
      <c r="CW83" s="1268">
        <v>61</v>
      </c>
      <c r="CX83" s="2074">
        <f t="shared" si="5"/>
        <v>66.909056629754801</v>
      </c>
      <c r="CY83" s="2093">
        <f t="shared" si="6"/>
        <v>2.6585142669830669E-2</v>
      </c>
      <c r="CZ83" s="2021"/>
    </row>
    <row r="84" spans="1:104" ht="16.5" customHeight="1" x14ac:dyDescent="0.25">
      <c r="A84" s="780">
        <v>2</v>
      </c>
      <c r="B84" s="784" t="str">
        <f>'SAME R Results'!A118</f>
        <v>11(4)</v>
      </c>
      <c r="C84" s="1806" t="str">
        <f>'SAME R Results'!B118</f>
        <v>Lampwick</v>
      </c>
      <c r="D84" s="784" t="str">
        <f>'SAME R Results'!C118</f>
        <v>L06</v>
      </c>
      <c r="E84" s="784" t="str">
        <f>'SAME R Results'!D118</f>
        <v>63 L</v>
      </c>
      <c r="F84" s="784">
        <f>'SAME R Results'!E118</f>
        <v>0</v>
      </c>
      <c r="G84" s="784">
        <f>'SAME R Results'!F118</f>
        <v>110</v>
      </c>
      <c r="H84" s="785" t="str">
        <f>'SAME R Results'!G118</f>
        <v>low flow run w STS</v>
      </c>
      <c r="I84" s="784">
        <f>'SAME R Results'!H118</f>
        <v>253</v>
      </c>
      <c r="J84" s="786">
        <f>'SAME R Results'!I118</f>
        <v>40430.305555555555</v>
      </c>
      <c r="K84" s="784">
        <f>'SAME R Results'!J118</f>
        <v>0</v>
      </c>
      <c r="L84" s="788"/>
      <c r="M84" s="788"/>
      <c r="N84" s="784">
        <f>'SAME R Results'!K118</f>
        <v>2</v>
      </c>
      <c r="O84" s="793">
        <f>'SAME R Results'!L118</f>
        <v>1.28</v>
      </c>
      <c r="P84" s="784">
        <f>'SAME R Results'!M118</f>
        <v>60</v>
      </c>
      <c r="Q84" s="784">
        <f>'SAME R Results'!N118</f>
        <v>11</v>
      </c>
      <c r="R84" s="784">
        <f>'SAME R Results'!O118</f>
        <v>8</v>
      </c>
      <c r="S84" s="784" t="str">
        <f>'SAME R Results'!P118</f>
        <v>n</v>
      </c>
      <c r="T84" s="784" t="str">
        <f>'SAME R Results'!Q118</f>
        <v>n</v>
      </c>
      <c r="U84" s="784">
        <f>'SAME R Results'!R118</f>
        <v>21.428571428571427</v>
      </c>
      <c r="V84" s="784" t="str">
        <f>'SAME R Results'!S118</f>
        <v>n</v>
      </c>
      <c r="W84" s="784">
        <f>'SAME R Results'!T118</f>
        <v>0</v>
      </c>
      <c r="X84" s="784" t="str">
        <f>'SAME R Results'!U118</f>
        <v>y</v>
      </c>
      <c r="Y84" s="784" t="str">
        <f>'SAME R Results'!V118</f>
        <v>n</v>
      </c>
      <c r="Z84" s="784" t="str">
        <f>'SAME R Results'!W118</f>
        <v>y</v>
      </c>
      <c r="AA84" s="784" t="str">
        <f>'SAME R Results'!X118</f>
        <v>n</v>
      </c>
      <c r="AB84" s="784" t="str">
        <f>'SAME R Results'!Y118</f>
        <v>y</v>
      </c>
      <c r="AC84" s="789"/>
      <c r="AD84" s="784" t="str">
        <f>'SAME R Results'!Z118</f>
        <v>y</v>
      </c>
      <c r="AE84" s="784">
        <f>'SAME R Results'!AA118</f>
        <v>10</v>
      </c>
      <c r="AF84" s="784" t="str">
        <f>'SAME R Results'!AB118</f>
        <v>y</v>
      </c>
      <c r="AG84" s="817">
        <f>'SAME R Results'!AC118</f>
        <v>3.852706928546E-2</v>
      </c>
      <c r="AH84" s="819">
        <f>'SAME R Results'!AD118</f>
        <v>0</v>
      </c>
      <c r="AI84" s="784">
        <f>'SAME R Results'!AE118</f>
        <v>0</v>
      </c>
      <c r="AJ84" s="784">
        <f>'SAME R Results'!AF118</f>
        <v>0</v>
      </c>
      <c r="AK84" s="784">
        <f>'SAME R Results'!AG118</f>
        <v>0</v>
      </c>
      <c r="AL84" s="784">
        <f>'SAME R Results'!AH118</f>
        <v>0</v>
      </c>
      <c r="AM84" s="784">
        <f>'SAME R Results'!AI118</f>
        <v>0</v>
      </c>
      <c r="AN84" s="784">
        <f>'SAME R Results'!AJ118</f>
        <v>0</v>
      </c>
      <c r="AO84" s="784">
        <f>'SAME R Results'!AK118</f>
        <v>0</v>
      </c>
      <c r="AP84" s="784">
        <f>'SAME R Results'!AL118</f>
        <v>0</v>
      </c>
      <c r="AQ84" s="784">
        <f>'SAME R Results'!AM118</f>
        <v>0</v>
      </c>
      <c r="AR84" s="817">
        <f>'SAME R Results'!AN118</f>
        <v>0</v>
      </c>
      <c r="AS84" s="819">
        <f>'SAME R Results'!AO118</f>
        <v>0</v>
      </c>
      <c r="AT84" s="784">
        <f>'SAME R Results'!AP118</f>
        <v>0</v>
      </c>
      <c r="AU84" s="789"/>
      <c r="AV84" s="821">
        <f>'SAME R Results'!AQ118</f>
        <v>0</v>
      </c>
      <c r="AW84" s="821">
        <f>'SAME R Results'!AR118</f>
        <v>6.2793880000000009</v>
      </c>
      <c r="AX84" s="821">
        <f>'SAME R Results'!AS118</f>
        <v>4.8928252380952379</v>
      </c>
      <c r="AY84" s="821">
        <f>'SAME R Results'!AT118</f>
        <v>5.1263119999999986</v>
      </c>
      <c r="AZ84" s="824"/>
      <c r="BA84" s="824"/>
      <c r="BB84" s="821">
        <f>'SAME R Results'!AU118</f>
        <v>0</v>
      </c>
      <c r="BC84" s="821">
        <f>'SAME R Results'!AV118</f>
        <v>0</v>
      </c>
      <c r="BD84" s="821">
        <f>'SAME R Results'!AW118</f>
        <v>5.9777834999999984</v>
      </c>
      <c r="BE84" s="821">
        <f>'SAME R Results'!AX118</f>
        <v>4.6155244999999994</v>
      </c>
      <c r="BF84" s="827">
        <f>'SAME R Results'!AY118</f>
        <v>24645</v>
      </c>
      <c r="BG84" s="784">
        <f>'SAME R Results'!AZ118</f>
        <v>0</v>
      </c>
      <c r="BH84" s="784">
        <f>'SAME R Results'!BA118</f>
        <v>0</v>
      </c>
      <c r="BI84" s="789"/>
      <c r="BJ84" s="784">
        <f>'SAME R Results'!BB118</f>
        <v>82.399200000000008</v>
      </c>
      <c r="BK84" s="784">
        <f>'SAME R Results'!BC118</f>
        <v>1.362258999999999</v>
      </c>
      <c r="BL84" s="784">
        <f>'SAME R Results'!BD118</f>
        <v>915311.87562477367</v>
      </c>
      <c r="BM84" s="784">
        <f>'SAME R Results'!BE118</f>
        <v>269.64467313300628</v>
      </c>
      <c r="BN84" s="784">
        <f>'SAME R Results'!BF118</f>
        <v>0</v>
      </c>
      <c r="BO84" s="784">
        <f>'SAME R Results'!BG118</f>
        <v>0</v>
      </c>
      <c r="BP84" s="789"/>
      <c r="BQ84" s="784">
        <f>'SAME R Results'!BH118</f>
        <v>52.899787351939423</v>
      </c>
      <c r="BR84" s="817">
        <f>'SAME R Results'!BI118</f>
        <v>0.29459322042440694</v>
      </c>
      <c r="BS84" s="817">
        <f>'SAME R Results'!BJ118</f>
        <v>0.47969155079332726</v>
      </c>
      <c r="BT84" s="817">
        <f>'SAME R Results'!BL118</f>
        <v>0</v>
      </c>
      <c r="BU84" s="817">
        <f>'SAME R Results'!BM118</f>
        <v>2.0102241523207525</v>
      </c>
      <c r="BV84" s="817">
        <f>'SAME R Results'!BN118</f>
        <v>0.2308623369659521</v>
      </c>
      <c r="BW84" s="784">
        <f>'SAME R Results'!BO118</f>
        <v>915311.87562477367</v>
      </c>
      <c r="BX84" s="784">
        <f>'SAME R Results'!BP118</f>
        <v>900599.23304612003</v>
      </c>
      <c r="BY84" s="784">
        <f>'SAME R Results'!BQ118</f>
        <v>846645.41398974834</v>
      </c>
      <c r="BZ84" s="784">
        <f>'SAME R Results'!BR118</f>
        <v>269.64467313300628</v>
      </c>
      <c r="CA84" s="784">
        <f>'SAME R Results'!BS118</f>
        <v>0.30237481132913052</v>
      </c>
      <c r="CB84" s="784">
        <f>'SAME R Results'!BT118</f>
        <v>0.28000000000000003</v>
      </c>
      <c r="CC84" s="784">
        <f>'SAME R Results'!BV118</f>
        <v>2.2928355126167754</v>
      </c>
      <c r="CD84" s="880">
        <f>'SAME R Results'!BW118</f>
        <v>1</v>
      </c>
      <c r="CE84" s="1086">
        <f>'SAME R Results'!BZ118</f>
        <v>299.07317141986238</v>
      </c>
      <c r="CF84" s="1777">
        <f>'SAME R Results'!CA118</f>
        <v>5.713333333333348</v>
      </c>
      <c r="CG84" s="1777" t="str">
        <f>'SAME R Results'!CB118</f>
        <v xml:space="preserve"> 63L</v>
      </c>
      <c r="CH84" s="1777">
        <f>'SAME R Results'!CC118</f>
        <v>253</v>
      </c>
      <c r="CI84" s="1777">
        <f>'SAME R Results'!CD118</f>
        <v>5.5554035725490503E-2</v>
      </c>
      <c r="CJ84" s="1777"/>
      <c r="CK84" s="1777"/>
      <c r="CL84" s="2015"/>
      <c r="CM84" s="2015"/>
      <c r="CN84" s="2015"/>
      <c r="CO84" s="2015"/>
      <c r="CP84" s="2015"/>
      <c r="CQ84" s="2071">
        <f t="shared" si="9"/>
        <v>34605.503025380924</v>
      </c>
      <c r="CR84" s="2074">
        <f t="shared" si="7"/>
        <v>28.897138101606668</v>
      </c>
      <c r="CS84" s="2082">
        <f t="shared" si="8"/>
        <v>188.92781197121221</v>
      </c>
      <c r="CT84" s="2074">
        <f t="shared" si="3"/>
        <v>9689.5408471066603</v>
      </c>
      <c r="CU84" s="2074">
        <f t="shared" si="4"/>
        <v>103.20406464859524</v>
      </c>
      <c r="CV84" s="2074"/>
      <c r="CW84" s="1268">
        <v>62</v>
      </c>
      <c r="CX84" s="2074">
        <f t="shared" si="5"/>
        <v>94.197610405238578</v>
      </c>
      <c r="CY84" s="2093">
        <f t="shared" si="6"/>
        <v>1.9443152548010857E-2</v>
      </c>
    </row>
    <row r="85" spans="1:104" ht="16.5" customHeight="1" x14ac:dyDescent="0.25">
      <c r="A85" s="780">
        <v>2</v>
      </c>
      <c r="B85" s="784">
        <f>'SAME R Results'!A8</f>
        <v>1</v>
      </c>
      <c r="C85" s="839" t="str">
        <f>'SAME R Results'!B8</f>
        <v>Pyrell</v>
      </c>
      <c r="D85" s="784" t="str">
        <f>'SAME R Results'!C8</f>
        <v>P02</v>
      </c>
      <c r="E85" s="784" t="str">
        <f>'SAME R Results'!D8</f>
        <v>5p</v>
      </c>
      <c r="F85" s="784">
        <f>'SAME R Results'!E8</f>
        <v>5</v>
      </c>
      <c r="G85" s="784">
        <f>'SAME R Results'!F8</f>
        <v>52</v>
      </c>
      <c r="H85" s="785" t="str">
        <f>'SAME R Results'!G8</f>
        <v>Baseline</v>
      </c>
      <c r="I85" s="784" t="str">
        <f>'SAME R Results'!H8</f>
        <v>203</v>
      </c>
      <c r="J85" s="786">
        <f>'SAME R Results'!I8</f>
        <v>40381</v>
      </c>
      <c r="K85" s="784">
        <f>'SAME R Results'!J8</f>
        <v>0</v>
      </c>
      <c r="L85" s="788"/>
      <c r="M85" s="788"/>
      <c r="N85" s="784">
        <f>'SAME R Results'!K8</f>
        <v>8.1</v>
      </c>
      <c r="O85" s="793">
        <f>'SAME R Results'!L8</f>
        <v>1.22</v>
      </c>
      <c r="P85" s="784">
        <f>'SAME R Results'!M8</f>
        <v>60</v>
      </c>
      <c r="Q85" s="784">
        <f>'SAME R Results'!N8</f>
        <v>11</v>
      </c>
      <c r="R85" s="784">
        <f>'SAME R Results'!O8</f>
        <v>8</v>
      </c>
      <c r="S85" s="784" t="str">
        <f>'SAME R Results'!P8</f>
        <v>n</v>
      </c>
      <c r="T85" s="784">
        <f>'SAME R Results'!Q8</f>
        <v>0</v>
      </c>
      <c r="U85" s="784" t="str">
        <f>'SAME R Results'!R8</f>
        <v>n/a</v>
      </c>
      <c r="V85" s="784" t="str">
        <f>'SAME R Results'!S8</f>
        <v>y</v>
      </c>
      <c r="W85" s="784">
        <f>'SAME R Results'!T8</f>
        <v>60</v>
      </c>
      <c r="X85" s="784" t="str">
        <f>'SAME R Results'!U8</f>
        <v>n</v>
      </c>
      <c r="Y85" s="784" t="str">
        <f>'SAME R Results'!V8</f>
        <v>y</v>
      </c>
      <c r="Z85" s="784" t="str">
        <f>'SAME R Results'!W8</f>
        <v>y</v>
      </c>
      <c r="AA85" s="784" t="str">
        <f>'SAME R Results'!X8</f>
        <v>y</v>
      </c>
      <c r="AB85" s="784" t="str">
        <f>'SAME R Results'!Y8</f>
        <v>y</v>
      </c>
      <c r="AC85" s="789"/>
      <c r="AD85" s="784" t="str">
        <f>'SAME R Results'!Z8</f>
        <v>y</v>
      </c>
      <c r="AE85" s="784">
        <f>'SAME R Results'!AA8</f>
        <v>10</v>
      </c>
      <c r="AF85" s="784" t="str">
        <f>'SAME R Results'!AB8</f>
        <v>y</v>
      </c>
      <c r="AG85" s="817">
        <f>'SAME R Results'!AC8</f>
        <v>3.852706928546E-2</v>
      </c>
      <c r="AH85" s="819">
        <f>'SAME R Results'!AD8</f>
        <v>0</v>
      </c>
      <c r="AI85" s="784">
        <f>'SAME R Results'!AE8</f>
        <v>0</v>
      </c>
      <c r="AJ85" s="784">
        <f>'SAME R Results'!AF8</f>
        <v>0</v>
      </c>
      <c r="AK85" s="784">
        <f>'SAME R Results'!AG8</f>
        <v>0</v>
      </c>
      <c r="AL85" s="784">
        <f>'SAME R Results'!AH8</f>
        <v>0</v>
      </c>
      <c r="AM85" s="784">
        <f>'SAME R Results'!AI8</f>
        <v>0</v>
      </c>
      <c r="AN85" s="784">
        <f>'SAME R Results'!AJ8</f>
        <v>0</v>
      </c>
      <c r="AO85" s="784">
        <f>'SAME R Results'!AK8</f>
        <v>0</v>
      </c>
      <c r="AP85" s="784">
        <f>'SAME R Results'!AL8</f>
        <v>0</v>
      </c>
      <c r="AQ85" s="784">
        <f>'SAME R Results'!AM8</f>
        <v>0</v>
      </c>
      <c r="AR85" s="817">
        <f>'SAME R Results'!AN8</f>
        <v>0</v>
      </c>
      <c r="AS85" s="819">
        <f>'SAME R Results'!AO8</f>
        <v>0</v>
      </c>
      <c r="AT85" s="784">
        <f>'SAME R Results'!AP8</f>
        <v>0</v>
      </c>
      <c r="AU85" s="789"/>
      <c r="AV85" s="821">
        <f>'SAME R Results'!AQ8</f>
        <v>0</v>
      </c>
      <c r="AW85" s="821">
        <f>'SAME R Results'!AR8</f>
        <v>6.2439999999999998</v>
      </c>
      <c r="AX85" s="821">
        <f>'SAME R Results'!AS8</f>
        <v>0</v>
      </c>
      <c r="AY85" s="821">
        <f>'SAME R Results'!AT8</f>
        <v>0</v>
      </c>
      <c r="AZ85" s="824"/>
      <c r="BA85" s="824"/>
      <c r="BB85" s="821">
        <f>'SAME R Results'!AU8</f>
        <v>1.0733951000000002</v>
      </c>
      <c r="BC85" s="821">
        <f>'SAME R Results'!AV8</f>
        <v>2.6800000000000001E-2</v>
      </c>
      <c r="BD85" s="821">
        <f>'SAME R Results'!AW8</f>
        <v>7.1744545000000004</v>
      </c>
      <c r="BE85" s="821">
        <f>'SAME R Results'!AX8</f>
        <v>4.7012175000000003</v>
      </c>
      <c r="BF85" s="827">
        <f>'SAME R Results'!AY8</f>
        <v>77955</v>
      </c>
      <c r="BG85" s="784">
        <f>'SAME R Results'!AZ8</f>
        <v>1.4183340000000002</v>
      </c>
      <c r="BH85" s="784">
        <f>'SAME R Results'!BA8</f>
        <v>8.2000000000000003E-2</v>
      </c>
      <c r="BI85" s="789"/>
      <c r="BJ85" s="784">
        <f>'SAME R Results'!BB8</f>
        <v>84.70040000000003</v>
      </c>
      <c r="BK85" s="784">
        <f>'SAME R Results'!BC8</f>
        <v>2.4732370000000001</v>
      </c>
      <c r="BL85" s="784">
        <f>'SAME R Results'!BD8</f>
        <v>3110970.9166285717</v>
      </c>
      <c r="BM85" s="784">
        <f>'SAME R Results'!BE8</f>
        <v>647.21974074117884</v>
      </c>
      <c r="BN85" s="784">
        <f>'SAME R Results'!BF8</f>
        <v>2.8033341747583633</v>
      </c>
      <c r="BO85" s="784">
        <f>'SAME R Results'!BG8</f>
        <v>0.89485197548974349</v>
      </c>
      <c r="BP85" s="789"/>
      <c r="BQ85" s="784">
        <f>'SAME R Results'!BH8</f>
        <v>108.36086003496634</v>
      </c>
      <c r="BR85" s="817">
        <f>'SAME R Results'!BI8</f>
        <v>0.2080442916652481</v>
      </c>
      <c r="BS85" s="817">
        <f>'SAME R Results'!BJ8</f>
        <v>0.40519053314258846</v>
      </c>
      <c r="BT85" s="817">
        <f>'SAME R Results'!BL8</f>
        <v>3.1327350797031284</v>
      </c>
      <c r="BU85" s="817">
        <f>'SAME R Results'!BM8</f>
        <v>2.262475756453556</v>
      </c>
      <c r="BV85" s="817">
        <f>'SAME R Results'!BN8</f>
        <v>0.14907474019917849</v>
      </c>
      <c r="BW85" s="784">
        <f>'SAME R Results'!BO8</f>
        <v>3110970.9166285717</v>
      </c>
      <c r="BX85" s="784">
        <f>'SAME R Results'!BP8</f>
        <v>3064433.1177963968</v>
      </c>
      <c r="BY85" s="784">
        <f>'SAME R Results'!BQ8</f>
        <v>2785904.3917858307</v>
      </c>
      <c r="BZ85" s="784">
        <f>'SAME R Results'!BR8</f>
        <v>647.21974074117884</v>
      </c>
      <c r="CA85" s="784">
        <f>'SAME R Results'!BS8</f>
        <v>0.54897385243718366</v>
      </c>
      <c r="CB85" s="784">
        <f>'SAME R Results'!BT8</f>
        <v>0.48</v>
      </c>
      <c r="CC85" s="784">
        <f>'SAME R Results'!BV8</f>
        <v>2.6652978231450279</v>
      </c>
      <c r="CD85" s="880">
        <f>'SAME R Results'!BW8</f>
        <v>1</v>
      </c>
      <c r="CE85" s="1086">
        <f>'SAME R Results'!BZ8</f>
        <v>230.42121123513496</v>
      </c>
      <c r="CF85" s="1777">
        <f>'SAME R Results'!CA8</f>
        <v>0</v>
      </c>
      <c r="CG85" s="1777">
        <f>'SAME R Results'!CB8</f>
        <v>0</v>
      </c>
      <c r="CH85" s="1777">
        <f>'SAME R Results'!CC8</f>
        <v>0</v>
      </c>
      <c r="CI85" s="1777">
        <f>'SAME R Results'!CD8</f>
        <v>0</v>
      </c>
      <c r="CJ85" s="1777"/>
      <c r="CK85" s="1777"/>
      <c r="CL85" s="2015">
        <f>'SAME R Results'!CI8</f>
        <v>8</v>
      </c>
      <c r="CM85" s="2015" t="str">
        <f>'SAME R Results'!CJ8</f>
        <v>Pyrell</v>
      </c>
      <c r="CN85" s="2016">
        <f>'SAME R Results'!CK8</f>
        <v>0.2080442916652481</v>
      </c>
      <c r="CO85" s="2016">
        <f>'SAME R Results'!CL8</f>
        <v>2.587035737676659E-2</v>
      </c>
      <c r="CP85" s="2016">
        <f>'SAME R Results'!CM8</f>
        <v>3.6968546838285758E-2</v>
      </c>
      <c r="CQ85" s="2071">
        <f t="shared" si="9"/>
        <v>57418.719556576252</v>
      </c>
      <c r="CR85" s="2074">
        <f t="shared" si="7"/>
        <v>17.41592302514988</v>
      </c>
      <c r="CS85" s="2082">
        <f t="shared" si="8"/>
        <v>225.75179173951321</v>
      </c>
      <c r="CT85" s="2074">
        <f t="shared" si="3"/>
        <v>27560.985387156597</v>
      </c>
      <c r="CU85" s="2074">
        <f t="shared" si="4"/>
        <v>36.28317296906225</v>
      </c>
      <c r="CV85" s="2074"/>
      <c r="CW85" s="1268">
        <v>63</v>
      </c>
      <c r="CX85" s="2074">
        <f t="shared" si="5"/>
        <v>189.21888752141922</v>
      </c>
      <c r="CY85" s="2093">
        <f t="shared" si="6"/>
        <v>1.3730923249906376E-2</v>
      </c>
    </row>
    <row r="86" spans="1:104" ht="16.5" customHeight="1" x14ac:dyDescent="0.25">
      <c r="A86" s="780">
        <v>2</v>
      </c>
      <c r="B86" s="784">
        <f>'SAME R Results'!A27</f>
        <v>3</v>
      </c>
      <c r="C86" s="839" t="str">
        <f>'SAME R Results'!B27</f>
        <v>Pyrell</v>
      </c>
      <c r="D86" s="784" t="str">
        <f>'SAME R Results'!C27</f>
        <v>P03</v>
      </c>
      <c r="E86" s="784" t="str">
        <f>'SAME R Results'!D27</f>
        <v>16P</v>
      </c>
      <c r="F86" s="784">
        <f>'SAME R Results'!E27</f>
        <v>3</v>
      </c>
      <c r="G86" s="784">
        <f>'SAME R Results'!F27</f>
        <v>63</v>
      </c>
      <c r="H86" s="785" t="str">
        <f>'SAME R Results'!G27</f>
        <v>Baseline Aging</v>
      </c>
      <c r="I86" s="784">
        <f>'SAME R Results'!H27</f>
        <v>235</v>
      </c>
      <c r="J86" s="786">
        <f>'SAME R Results'!I27</f>
        <v>40413</v>
      </c>
      <c r="K86" s="784">
        <f>'SAME R Results'!J27</f>
        <v>0</v>
      </c>
      <c r="L86" s="788"/>
      <c r="M86" s="788"/>
      <c r="N86" s="784">
        <f>'SAME R Results'!K27</f>
        <v>8.1</v>
      </c>
      <c r="O86" s="793">
        <f>'SAME R Results'!L27</f>
        <v>1.22</v>
      </c>
      <c r="P86" s="784">
        <f>'SAME R Results'!M27</f>
        <v>60</v>
      </c>
      <c r="Q86" s="784">
        <f>'SAME R Results'!N27</f>
        <v>11</v>
      </c>
      <c r="R86" s="784">
        <f>'SAME R Results'!O27</f>
        <v>8</v>
      </c>
      <c r="S86" s="784" t="str">
        <f>'SAME R Results'!P27</f>
        <v>n</v>
      </c>
      <c r="T86" s="784">
        <f>'SAME R Results'!Q27</f>
        <v>0</v>
      </c>
      <c r="U86" s="784">
        <f>'SAME R Results'!R27</f>
        <v>55.6</v>
      </c>
      <c r="V86" s="784" t="str">
        <f>'SAME R Results'!S27</f>
        <v>y</v>
      </c>
      <c r="W86" s="784">
        <f>'SAME R Results'!T27</f>
        <v>60</v>
      </c>
      <c r="X86" s="784" t="str">
        <f>'SAME R Results'!U27</f>
        <v>n</v>
      </c>
      <c r="Y86" s="784" t="str">
        <f>'SAME R Results'!V27</f>
        <v>y</v>
      </c>
      <c r="Z86" s="784" t="str">
        <f>'SAME R Results'!W27</f>
        <v>y</v>
      </c>
      <c r="AA86" s="784" t="str">
        <f>'SAME R Results'!X27</f>
        <v>y</v>
      </c>
      <c r="AB86" s="784" t="str">
        <f>'SAME R Results'!Y27</f>
        <v>y</v>
      </c>
      <c r="AC86" s="789"/>
      <c r="AD86" s="784" t="str">
        <f>'SAME R Results'!Z27</f>
        <v>y</v>
      </c>
      <c r="AE86" s="784">
        <f>'SAME R Results'!AA27</f>
        <v>10</v>
      </c>
      <c r="AF86" s="784" t="str">
        <f>'SAME R Results'!AB27</f>
        <v>y</v>
      </c>
      <c r="AG86" s="817">
        <f>'SAME R Results'!AC27</f>
        <v>3.852706928546E-2</v>
      </c>
      <c r="AH86" s="819">
        <f>'SAME R Results'!AD27</f>
        <v>0</v>
      </c>
      <c r="AI86" s="784">
        <f>'SAME R Results'!AE27</f>
        <v>0</v>
      </c>
      <c r="AJ86" s="784">
        <f>'SAME R Results'!AF27</f>
        <v>0</v>
      </c>
      <c r="AK86" s="784">
        <f>'SAME R Results'!AG27</f>
        <v>0</v>
      </c>
      <c r="AL86" s="784">
        <f>'SAME R Results'!AH27</f>
        <v>0</v>
      </c>
      <c r="AM86" s="784">
        <f>'SAME R Results'!AI27</f>
        <v>0</v>
      </c>
      <c r="AN86" s="784">
        <f>'SAME R Results'!AJ27</f>
        <v>0</v>
      </c>
      <c r="AO86" s="784">
        <f>'SAME R Results'!AK27</f>
        <v>0</v>
      </c>
      <c r="AP86" s="784">
        <f>'SAME R Results'!AL27</f>
        <v>0</v>
      </c>
      <c r="AQ86" s="784">
        <f>'SAME R Results'!AM27</f>
        <v>0</v>
      </c>
      <c r="AR86" s="817">
        <f>'SAME R Results'!AN27</f>
        <v>0</v>
      </c>
      <c r="AS86" s="819">
        <f>'SAME R Results'!AO27</f>
        <v>0</v>
      </c>
      <c r="AT86" s="784">
        <f>'SAME R Results'!AP27</f>
        <v>0</v>
      </c>
      <c r="AU86" s="789"/>
      <c r="AV86" s="821">
        <f>'SAME R Results'!AQ27</f>
        <v>0</v>
      </c>
      <c r="AW86" s="821">
        <f>'SAME R Results'!AR27</f>
        <v>6.2380000000000004</v>
      </c>
      <c r="AX86" s="821">
        <f>'SAME R Results'!AS27</f>
        <v>0</v>
      </c>
      <c r="AY86" s="821">
        <f>'SAME R Results'!AT27</f>
        <v>0</v>
      </c>
      <c r="AZ86" s="824"/>
      <c r="BA86" s="824"/>
      <c r="BB86" s="821">
        <f>'SAME R Results'!AU27</f>
        <v>1.2618104999999997</v>
      </c>
      <c r="BC86" s="821">
        <f>'SAME R Results'!AV27</f>
        <v>2.6800000000000001E-2</v>
      </c>
      <c r="BD86" s="821">
        <f>'SAME R Results'!AW27</f>
        <v>7.4841774999999995</v>
      </c>
      <c r="BE86" s="821">
        <f>'SAME R Results'!AX27</f>
        <v>4.7311394999999994</v>
      </c>
      <c r="BF86" s="827">
        <f>'SAME R Results'!AY27</f>
        <v>94725</v>
      </c>
      <c r="BG86" s="784">
        <f>'SAME R Results'!AZ27</f>
        <v>1.7443859999999998</v>
      </c>
      <c r="BH86" s="784">
        <f>'SAME R Results'!BA27</f>
        <v>8.2000000000000003E-2</v>
      </c>
      <c r="BI86" s="789"/>
      <c r="BJ86" s="784">
        <f>'SAME R Results'!BB27</f>
        <v>95.160750000000021</v>
      </c>
      <c r="BK86" s="784">
        <f>'SAME R Results'!BC27</f>
        <v>2.7530380000000001</v>
      </c>
      <c r="BL86" s="784">
        <f>'SAME R Results'!BD27</f>
        <v>3862679.2540942985</v>
      </c>
      <c r="BM86" s="784">
        <f>'SAME R Results'!BE27</f>
        <v>799.72694879565961</v>
      </c>
      <c r="BN86" s="784">
        <f>'SAME R Results'!BF27</f>
        <v>3.3011901906079455</v>
      </c>
      <c r="BO86" s="784">
        <f>'SAME R Results'!BG27</f>
        <v>1.110891841851543</v>
      </c>
      <c r="BP86" s="789"/>
      <c r="BQ86" s="784">
        <f>'SAME R Results'!BH27</f>
        <v>121.49421996324</v>
      </c>
      <c r="BR86" s="817">
        <f>'SAME R Results'!BI27</f>
        <v>0.20703943977434275</v>
      </c>
      <c r="BS86" s="817">
        <f>'SAME R Results'!BJ27</f>
        <v>0.39164217089803754</v>
      </c>
      <c r="BT86" s="817">
        <f>'SAME R Results'!BL27</f>
        <v>2.9716576053936929</v>
      </c>
      <c r="BU86" s="817">
        <f>'SAME R Results'!BM27</f>
        <v>2.2219783573112184</v>
      </c>
      <c r="BV86" s="817">
        <f>'SAME R Results'!BN27</f>
        <v>0.15053410372740142</v>
      </c>
      <c r="BW86" s="784">
        <f>'SAME R Results'!BO27</f>
        <v>3862679.2540942985</v>
      </c>
      <c r="BX86" s="784">
        <f>'SAME R Results'!BP27</f>
        <v>3806130.0527040381</v>
      </c>
      <c r="BY86" s="784">
        <f>'SAME R Results'!BQ27</f>
        <v>3426451.3385870382</v>
      </c>
      <c r="BZ86" s="784">
        <f>'SAME R Results'!BR27</f>
        <v>799.72694879565961</v>
      </c>
      <c r="CA86" s="784">
        <f>'SAME R Results'!BS27</f>
        <v>0.6110800852348397</v>
      </c>
      <c r="CB86" s="784">
        <f>'SAME R Results'!BT27</f>
        <v>0.48</v>
      </c>
      <c r="CC86" s="784">
        <f>'SAME R Results'!BV27</f>
        <v>2.6598461892823453</v>
      </c>
      <c r="CD86" s="880">
        <f>'SAME R Results'!BW27</f>
        <v>1</v>
      </c>
      <c r="CE86" s="1086">
        <f>'SAME R Results'!BZ27</f>
        <v>225.3</v>
      </c>
      <c r="CF86" s="1777">
        <f>'SAME R Results'!CA27</f>
        <v>0.5633333333333046</v>
      </c>
      <c r="CG86" s="1777" t="str">
        <f>'SAME R Results'!CB27</f>
        <v xml:space="preserve"> 16P</v>
      </c>
      <c r="CH86" s="1777">
        <f>'SAME R Results'!CC27</f>
        <v>235</v>
      </c>
      <c r="CI86" s="1777">
        <f>'SAME R Results'!CD27</f>
        <v>1.2940212777150484</v>
      </c>
      <c r="CJ86" s="1777"/>
      <c r="CK86" s="1777"/>
      <c r="CL86" s="2015">
        <f>'SAME R Results'!CI27</f>
        <v>27</v>
      </c>
      <c r="CM86" s="2015" t="str">
        <f>'SAME R Results'!CJ27</f>
        <v>Pyrell</v>
      </c>
      <c r="CN86" s="2016">
        <f>'SAME R Results'!CK27</f>
        <v>0.20703943977434275</v>
      </c>
      <c r="CO86" s="2016">
        <f>'SAME R Results'!CL27</f>
        <v>2.7171582249812153E-2</v>
      </c>
      <c r="CP86" s="2016">
        <f>'SAME R Results'!CM27</f>
        <v>3.3826477741329367E-2</v>
      </c>
      <c r="CQ86" s="2071">
        <f t="shared" si="9"/>
        <v>63586.22254232363</v>
      </c>
      <c r="CR86" s="2074">
        <f t="shared" si="7"/>
        <v>15.726677258338313</v>
      </c>
      <c r="CS86" s="2082">
        <f t="shared" si="8"/>
        <v>253.11295825675001</v>
      </c>
      <c r="CT86" s="2074">
        <f t="shared" si="3"/>
        <v>30521.386820315343</v>
      </c>
      <c r="CU86" s="2074">
        <f t="shared" si="4"/>
        <v>32.763910954871484</v>
      </c>
      <c r="CV86" s="2074"/>
      <c r="CW86" s="1268">
        <v>64</v>
      </c>
      <c r="CX86" s="2074">
        <f t="shared" si="5"/>
        <v>208.53131733766517</v>
      </c>
      <c r="CY86" s="2093">
        <f t="shared" si="6"/>
        <v>1.3664603025106619E-2</v>
      </c>
    </row>
    <row r="87" spans="1:104" ht="16.5" customHeight="1" x14ac:dyDescent="0.25">
      <c r="A87" s="780">
        <v>2</v>
      </c>
      <c r="B87" s="784">
        <f>'SAME R Results'!A28</f>
        <v>3</v>
      </c>
      <c r="C87" s="839" t="str">
        <f>'SAME R Results'!B28</f>
        <v>Pyrell</v>
      </c>
      <c r="D87" s="784" t="str">
        <f>'SAME R Results'!C28</f>
        <v>P03</v>
      </c>
      <c r="E87" s="784" t="str">
        <f>'SAME R Results'!D28</f>
        <v>16Pa</v>
      </c>
      <c r="F87" s="784">
        <f>'SAME R Results'!E28</f>
        <v>3</v>
      </c>
      <c r="G87" s="784" t="str">
        <f>'SAME R Results'!F28</f>
        <v>63a</v>
      </c>
      <c r="H87" s="785" t="str">
        <f>'SAME R Results'!G28</f>
        <v>aged</v>
      </c>
      <c r="I87" s="784">
        <f>'SAME R Results'!H28</f>
        <v>235</v>
      </c>
      <c r="J87" s="786">
        <f>'SAME R Results'!I28</f>
        <v>40413</v>
      </c>
      <c r="K87" s="784">
        <f>'SAME R Results'!J28</f>
        <v>0</v>
      </c>
      <c r="L87" s="788"/>
      <c r="M87" s="788"/>
      <c r="N87" s="784">
        <f>'SAME R Results'!K28</f>
        <v>8.1</v>
      </c>
      <c r="O87" s="793">
        <f>'SAME R Results'!L28</f>
        <v>1.22</v>
      </c>
      <c r="P87" s="784">
        <f>'SAME R Results'!M28</f>
        <v>0</v>
      </c>
      <c r="Q87" s="784">
        <f>'SAME R Results'!N28</f>
        <v>0</v>
      </c>
      <c r="R87" s="784">
        <f>'SAME R Results'!O28</f>
        <v>0</v>
      </c>
      <c r="S87" s="784">
        <f>'SAME R Results'!P28</f>
        <v>0</v>
      </c>
      <c r="T87" s="784">
        <f>'SAME R Results'!Q28</f>
        <v>0</v>
      </c>
      <c r="U87" s="784">
        <f>'SAME R Results'!R28</f>
        <v>839.6</v>
      </c>
      <c r="V87" s="784">
        <f>'SAME R Results'!S28</f>
        <v>0</v>
      </c>
      <c r="W87" s="784">
        <f>'SAME R Results'!T28</f>
        <v>0</v>
      </c>
      <c r="X87" s="784" t="str">
        <f>'SAME R Results'!U28</f>
        <v>n</v>
      </c>
      <c r="Y87" s="784" t="str">
        <f>'SAME R Results'!V28</f>
        <v>y</v>
      </c>
      <c r="Z87" s="784" t="str">
        <f>'SAME R Results'!W28</f>
        <v>y</v>
      </c>
      <c r="AA87" s="784" t="str">
        <f>'SAME R Results'!X28</f>
        <v>y</v>
      </c>
      <c r="AB87" s="784" t="str">
        <f>'SAME R Results'!Y28</f>
        <v>y</v>
      </c>
      <c r="AC87" s="789"/>
      <c r="AD87" s="784" t="str">
        <f>'SAME R Results'!Z28</f>
        <v>y</v>
      </c>
      <c r="AE87" s="784">
        <f>'SAME R Results'!AA28</f>
        <v>10</v>
      </c>
      <c r="AF87" s="784" t="str">
        <f>'SAME R Results'!AB28</f>
        <v>y</v>
      </c>
      <c r="AG87" s="817">
        <f>'SAME R Results'!AC28</f>
        <v>3.852706928546E-2</v>
      </c>
      <c r="AH87" s="819">
        <f>'SAME R Results'!AD28</f>
        <v>0</v>
      </c>
      <c r="AI87" s="784">
        <f>'SAME R Results'!AE28</f>
        <v>70</v>
      </c>
      <c r="AJ87" s="784">
        <f>'SAME R Results'!AF28</f>
        <v>720</v>
      </c>
      <c r="AK87" s="784">
        <f>'SAME R Results'!AG28</f>
        <v>0</v>
      </c>
      <c r="AL87" s="784" t="str">
        <f>'SAME R Results'!AH28</f>
        <v>n</v>
      </c>
      <c r="AM87" s="784" t="str">
        <f>'SAME R Results'!AI28</f>
        <v>y</v>
      </c>
      <c r="AN87" s="784" t="str">
        <f>'SAME R Results'!AJ28</f>
        <v>y</v>
      </c>
      <c r="AO87" s="784" t="str">
        <f>'SAME R Results'!AK28</f>
        <v>y</v>
      </c>
      <c r="AP87" s="784" t="str">
        <f>'SAME R Results'!AL28</f>
        <v>y</v>
      </c>
      <c r="AQ87" s="784" t="str">
        <f>'SAME R Results'!AM28</f>
        <v>y</v>
      </c>
      <c r="AR87" s="817">
        <f>'SAME R Results'!AN28</f>
        <v>3.852706928546E-2</v>
      </c>
      <c r="AS87" s="819">
        <f>'SAME R Results'!AO28</f>
        <v>0</v>
      </c>
      <c r="AT87" s="784">
        <f>'SAME R Results'!AP28</f>
        <v>60</v>
      </c>
      <c r="AU87" s="789"/>
      <c r="AV87" s="821">
        <f>'SAME R Results'!AQ28</f>
        <v>0</v>
      </c>
      <c r="AW87" s="821">
        <f>'SAME R Results'!AR28</f>
        <v>6.24</v>
      </c>
      <c r="AX87" s="821">
        <f>'SAME R Results'!AS28</f>
        <v>0</v>
      </c>
      <c r="AY87" s="821">
        <f>'SAME R Results'!AT28</f>
        <v>0</v>
      </c>
      <c r="AZ87" s="824"/>
      <c r="BA87" s="824"/>
      <c r="BB87" s="821">
        <f>'SAME R Results'!AU28</f>
        <v>1.7016754999999997</v>
      </c>
      <c r="BC87" s="821">
        <f>'SAME R Results'!AV28</f>
        <v>2.6800000000000001E-2</v>
      </c>
      <c r="BD87" s="821">
        <f>'SAME R Results'!AW28</f>
        <v>6.8619834999999991</v>
      </c>
      <c r="BE87" s="821">
        <f>'SAME R Results'!AX28</f>
        <v>4.7158055000000001</v>
      </c>
      <c r="BF87" s="827">
        <f>'SAME R Results'!AY28</f>
        <v>37425</v>
      </c>
      <c r="BG87" s="784">
        <f>'SAME R Results'!AZ28</f>
        <v>2.2644654999999996</v>
      </c>
      <c r="BH87" s="784">
        <f>'SAME R Results'!BA28</f>
        <v>8.2000000000000003E-2</v>
      </c>
      <c r="BI87" s="789"/>
      <c r="BJ87" s="784">
        <f>'SAME R Results'!BB28</f>
        <v>92.137049999999988</v>
      </c>
      <c r="BK87" s="784">
        <f>'SAME R Results'!BC28</f>
        <v>2.146177999999999</v>
      </c>
      <c r="BL87" s="784">
        <f>'SAME R Results'!BD28</f>
        <v>1414788.1544307088</v>
      </c>
      <c r="BM87" s="784">
        <f>'SAME R Results'!BE28</f>
        <v>507.96942227546441</v>
      </c>
      <c r="BN87" s="784">
        <f>'SAME R Results'!BF28</f>
        <v>4.4202531833917549</v>
      </c>
      <c r="BO87" s="784">
        <f>'SAME R Results'!BG28</f>
        <v>1.439965250255568</v>
      </c>
      <c r="BP87" s="789"/>
      <c r="BQ87" s="784">
        <f>'SAME R Results'!BH28</f>
        <v>116.15557237178292</v>
      </c>
      <c r="BR87" s="817">
        <f>'SAME R Results'!BI28</f>
        <v>0.35904274479868281</v>
      </c>
      <c r="BS87" s="817">
        <f>'SAME R Results'!BJ28</f>
        <v>0.53924153627656501</v>
      </c>
      <c r="BT87" s="817">
        <f>'SAME R Results'!BL28</f>
        <v>3.0696943433928281</v>
      </c>
      <c r="BU87" s="817">
        <f>'SAME R Results'!BM28</f>
        <v>1.8922142617359956</v>
      </c>
      <c r="BV87" s="817">
        <f>'SAME R Results'!BN28</f>
        <v>0.29297297716135123</v>
      </c>
      <c r="BW87" s="784">
        <f>'SAME R Results'!BO28</f>
        <v>1414788.1544307088</v>
      </c>
      <c r="BX87" s="784">
        <f>'SAME R Results'!BP28</f>
        <v>1392446.0709043907</v>
      </c>
      <c r="BY87" s="784">
        <f>'SAME R Results'!BQ28</f>
        <v>1298099.3377524919</v>
      </c>
      <c r="BZ87" s="784">
        <f>'SAME R Results'!BR28</f>
        <v>507.96942227546441</v>
      </c>
      <c r="CA87" s="784">
        <f>'SAME R Results'!BS28</f>
        <v>0.47637796324247511</v>
      </c>
      <c r="CB87" s="784">
        <f>'SAME R Results'!BT28</f>
        <v>0.48</v>
      </c>
      <c r="CC87" s="784">
        <f>'SAME R Results'!BV28</f>
        <v>2.6264220069401807</v>
      </c>
      <c r="CD87" s="880">
        <f>'SAME R Results'!BW28</f>
        <v>1</v>
      </c>
      <c r="CE87" s="1086">
        <f>'SAME R Results'!BZ28</f>
        <v>225.3</v>
      </c>
      <c r="CF87" s="1777">
        <f>'SAME R Results'!CA28</f>
        <v>0.5633333333333046</v>
      </c>
      <c r="CG87" s="1777">
        <f>'SAME R Results'!CB28</f>
        <v>0</v>
      </c>
      <c r="CH87" s="1777">
        <f>'SAME R Results'!CC28</f>
        <v>0</v>
      </c>
      <c r="CI87" s="1777">
        <f>'SAME R Results'!CD28</f>
        <v>1.2371599424214197</v>
      </c>
      <c r="CJ87" s="1777"/>
      <c r="CK87" s="1777"/>
      <c r="CL87" s="2015">
        <f>'SAME R Results'!CI28</f>
        <v>28</v>
      </c>
      <c r="CM87" s="2015" t="str">
        <f>'SAME R Results'!CJ28</f>
        <v>Pyrell</v>
      </c>
      <c r="CN87" s="2016">
        <f>'SAME R Results'!CK28</f>
        <v>0.35904274479868281</v>
      </c>
      <c r="CO87" s="2016">
        <f>'SAME R Results'!CL28</f>
        <v>3.805459430946375E-2</v>
      </c>
      <c r="CP87" s="2016">
        <f>'SAME R Results'!CM28</f>
        <v>2.7689566236748064E-2</v>
      </c>
      <c r="CQ87" s="2071">
        <f t="shared" si="9"/>
        <v>24360.22870951641</v>
      </c>
      <c r="CR87" s="2074">
        <f t="shared" ref="CR87:CR118" si="10">BQ87*$O$159/BL87</f>
        <v>41.05051770755118</v>
      </c>
      <c r="CS87" s="2082">
        <f t="shared" ref="CS87:CS118" si="11">BQ87/CB87</f>
        <v>241.99077577454776</v>
      </c>
      <c r="CT87" s="2074">
        <f t="shared" si="3"/>
        <v>11692.909780567878</v>
      </c>
      <c r="CU87" s="2074">
        <f t="shared" si="4"/>
        <v>85.521911890731616</v>
      </c>
      <c r="CV87" s="2074"/>
      <c r="CW87" s="1268">
        <v>65</v>
      </c>
      <c r="CX87" s="2074">
        <f t="shared" si="5"/>
        <v>138.54239593584899</v>
      </c>
      <c r="CY87" s="2093">
        <f t="shared" si="6"/>
        <v>2.3696821156713063E-2</v>
      </c>
    </row>
    <row r="88" spans="1:104" ht="16.5" customHeight="1" x14ac:dyDescent="0.25">
      <c r="A88" s="780">
        <v>2</v>
      </c>
      <c r="B88" s="784">
        <f>'SAME R Results'!A29</f>
        <v>3</v>
      </c>
      <c r="C88" s="839" t="str">
        <f>'SAME R Results'!B29</f>
        <v>Pyrell</v>
      </c>
      <c r="D88" s="784" t="str">
        <f>'SAME R Results'!C29</f>
        <v>P04</v>
      </c>
      <c r="E88" s="784" t="str">
        <f>'SAME R Results'!D29</f>
        <v>17P</v>
      </c>
      <c r="F88" s="784">
        <f>'SAME R Results'!E29</f>
        <v>4</v>
      </c>
      <c r="G88" s="784">
        <f>'SAME R Results'!F29</f>
        <v>64</v>
      </c>
      <c r="H88" s="785" t="str">
        <f>'SAME R Results'!G29</f>
        <v>High Temp aging</v>
      </c>
      <c r="I88" s="784">
        <f>'SAME R Results'!H29</f>
        <v>235</v>
      </c>
      <c r="J88" s="786">
        <f>'SAME R Results'!I29</f>
        <v>40413</v>
      </c>
      <c r="K88" s="784">
        <f>'SAME R Results'!J29</f>
        <v>0</v>
      </c>
      <c r="L88" s="788"/>
      <c r="M88" s="788"/>
      <c r="N88" s="784">
        <f>'SAME R Results'!K29</f>
        <v>8.1</v>
      </c>
      <c r="O88" s="793">
        <f>'SAME R Results'!L29</f>
        <v>1.23</v>
      </c>
      <c r="P88" s="784">
        <f>'SAME R Results'!M29</f>
        <v>60</v>
      </c>
      <c r="Q88" s="784">
        <f>'SAME R Results'!N29</f>
        <v>11</v>
      </c>
      <c r="R88" s="784">
        <f>'SAME R Results'!O29</f>
        <v>8</v>
      </c>
      <c r="S88" s="784" t="str">
        <f>'SAME R Results'!P29</f>
        <v>n</v>
      </c>
      <c r="T88" s="784">
        <f>'SAME R Results'!Q29</f>
        <v>0</v>
      </c>
      <c r="U88" s="784">
        <f>'SAME R Results'!R29</f>
        <v>47</v>
      </c>
      <c r="V88" s="784" t="str">
        <f>'SAME R Results'!S29</f>
        <v>y</v>
      </c>
      <c r="W88" s="784">
        <f>'SAME R Results'!T29</f>
        <v>45</v>
      </c>
      <c r="X88" s="784" t="str">
        <f>'SAME R Results'!U29</f>
        <v>n</v>
      </c>
      <c r="Y88" s="784" t="str">
        <f>'SAME R Results'!V29</f>
        <v>y</v>
      </c>
      <c r="Z88" s="784" t="str">
        <f>'SAME R Results'!W29</f>
        <v>y</v>
      </c>
      <c r="AA88" s="784" t="str">
        <f>'SAME R Results'!X29</f>
        <v>y</v>
      </c>
      <c r="AB88" s="784" t="str">
        <f>'SAME R Results'!Y29</f>
        <v>y</v>
      </c>
      <c r="AC88" s="789"/>
      <c r="AD88" s="784" t="str">
        <f>'SAME R Results'!Z29</f>
        <v>y</v>
      </c>
      <c r="AE88" s="784">
        <f>'SAME R Results'!AA29</f>
        <v>10</v>
      </c>
      <c r="AF88" s="784" t="str">
        <f>'SAME R Results'!AB29</f>
        <v>y</v>
      </c>
      <c r="AG88" s="817">
        <f>'SAME R Results'!AC29</f>
        <v>3.852706928546E-2</v>
      </c>
      <c r="AH88" s="819">
        <f>'SAME R Results'!AD29</f>
        <v>0</v>
      </c>
      <c r="AI88" s="784">
        <f>'SAME R Results'!AE29</f>
        <v>0</v>
      </c>
      <c r="AJ88" s="784">
        <f>'SAME R Results'!AF29</f>
        <v>0</v>
      </c>
      <c r="AK88" s="784">
        <f>'SAME R Results'!AG29</f>
        <v>0</v>
      </c>
      <c r="AL88" s="784">
        <f>'SAME R Results'!AH29</f>
        <v>0</v>
      </c>
      <c r="AM88" s="784">
        <f>'SAME R Results'!AI29</f>
        <v>0</v>
      </c>
      <c r="AN88" s="784">
        <f>'SAME R Results'!AJ29</f>
        <v>0</v>
      </c>
      <c r="AO88" s="784">
        <f>'SAME R Results'!AK29</f>
        <v>0</v>
      </c>
      <c r="AP88" s="784">
        <f>'SAME R Results'!AL29</f>
        <v>0</v>
      </c>
      <c r="AQ88" s="784">
        <f>'SAME R Results'!AM29</f>
        <v>0</v>
      </c>
      <c r="AR88" s="817">
        <f>'SAME R Results'!AN29</f>
        <v>0</v>
      </c>
      <c r="AS88" s="819">
        <f>'SAME R Results'!AO29</f>
        <v>0</v>
      </c>
      <c r="AT88" s="784">
        <f>'SAME R Results'!AP29</f>
        <v>0</v>
      </c>
      <c r="AU88" s="789"/>
      <c r="AV88" s="821">
        <f>'SAME R Results'!AQ29</f>
        <v>0</v>
      </c>
      <c r="AW88" s="821">
        <f>'SAME R Results'!AR29</f>
        <v>6.2480000000000002</v>
      </c>
      <c r="AX88" s="821">
        <f>'SAME R Results'!AS29</f>
        <v>0</v>
      </c>
      <c r="AY88" s="821">
        <f>'SAME R Results'!AT29</f>
        <v>0</v>
      </c>
      <c r="AZ88" s="824"/>
      <c r="BA88" s="824"/>
      <c r="BB88" s="821">
        <f>'SAME R Results'!AU29</f>
        <v>2.4593354999999999</v>
      </c>
      <c r="BC88" s="821">
        <f>'SAME R Results'!AV29</f>
        <v>2.6800000000000001E-2</v>
      </c>
      <c r="BD88" s="821">
        <f>'SAME R Results'!AW29</f>
        <v>7.6602935000000016</v>
      </c>
      <c r="BE88" s="821">
        <f>'SAME R Results'!AX29</f>
        <v>4.6471244999999994</v>
      </c>
      <c r="BF88" s="827">
        <f>'SAME R Results'!AY29</f>
        <v>95130</v>
      </c>
      <c r="BG88" s="784">
        <f>'SAME R Results'!AZ29</f>
        <v>3.3332830000000002</v>
      </c>
      <c r="BH88" s="784">
        <f>'SAME R Results'!BA29</f>
        <v>8.2000000000000003E-2</v>
      </c>
      <c r="BI88" s="789"/>
      <c r="BJ88" s="784">
        <f>'SAME R Results'!BB29</f>
        <v>140.37214999999998</v>
      </c>
      <c r="BK88" s="784">
        <f>'SAME R Results'!BC29</f>
        <v>3.0131690000000022</v>
      </c>
      <c r="BL88" s="784">
        <f>'SAME R Results'!BD29</f>
        <v>3881194.302428619</v>
      </c>
      <c r="BM88" s="784">
        <f>'SAME R Results'!BE29</f>
        <v>985.16488408159614</v>
      </c>
      <c r="BN88" s="784">
        <f>'SAME R Results'!BF29</f>
        <v>6.4844087888161575</v>
      </c>
      <c r="BO88" s="784">
        <f>'SAME R Results'!BG29</f>
        <v>2.1667359078756063</v>
      </c>
      <c r="BP88" s="789"/>
      <c r="BQ88" s="784">
        <f>'SAME R Results'!BH29</f>
        <v>178.73078086905704</v>
      </c>
      <c r="BR88" s="817">
        <f>'SAME R Results'!BI29</f>
        <v>0.2538303437849373</v>
      </c>
      <c r="BS88" s="817">
        <f>'SAME R Results'!BJ29</f>
        <v>0.44471159033705637</v>
      </c>
      <c r="BT88" s="817">
        <f>'SAME R Results'!BL29</f>
        <v>2.992708416954168</v>
      </c>
      <c r="BU88" s="817">
        <f>'SAME R Results'!BM29</f>
        <v>2.1145436150408896</v>
      </c>
      <c r="BV88" s="817">
        <f>'SAME R Results'!BN29</f>
        <v>0.19176797520354047</v>
      </c>
      <c r="BW88" s="784">
        <f>'SAME R Results'!BO29</f>
        <v>3881194.302428619</v>
      </c>
      <c r="BX88" s="784">
        <f>'SAME R Results'!BP29</f>
        <v>3824403.3229801576</v>
      </c>
      <c r="BY88" s="784">
        <f>'SAME R Results'!BQ29</f>
        <v>3442101.2643712335</v>
      </c>
      <c r="BZ88" s="784">
        <f>'SAME R Results'!BR29</f>
        <v>985.16488408159614</v>
      </c>
      <c r="CA88" s="784">
        <f>'SAME R Results'!BS29</f>
        <v>0.66882025215306806</v>
      </c>
      <c r="CB88" s="784">
        <f>'SAME R Results'!BT29</f>
        <v>0.48</v>
      </c>
      <c r="CC88" s="784">
        <f>'SAME R Results'!BV29</f>
        <v>2.6526329722612516</v>
      </c>
      <c r="CD88" s="880">
        <f>'SAME R Results'!BW29</f>
        <v>1</v>
      </c>
      <c r="CE88" s="1086">
        <f>'SAME R Results'!BZ29</f>
        <v>242.10308472492756</v>
      </c>
      <c r="CF88" s="1777">
        <f>'SAME R Results'!CA29</f>
        <v>0.66666666666664876</v>
      </c>
      <c r="CG88" s="1777" t="str">
        <f>'SAME R Results'!CB29</f>
        <v xml:space="preserve"> 17P</v>
      </c>
      <c r="CH88" s="1777">
        <f>'SAME R Results'!CC29</f>
        <v>235</v>
      </c>
      <c r="CI88" s="1777">
        <f>'SAME R Results'!CD29</f>
        <v>1.6085770278215568</v>
      </c>
      <c r="CJ88" s="1777"/>
      <c r="CK88" s="1777"/>
      <c r="CL88" s="2015">
        <f>'SAME R Results'!CI29</f>
        <v>29</v>
      </c>
      <c r="CM88" s="2015" t="str">
        <f>'SAME R Results'!CJ29</f>
        <v>Pyrell</v>
      </c>
      <c r="CN88" s="2016">
        <f>'SAME R Results'!CK29</f>
        <v>0.2538303437849373</v>
      </c>
      <c r="CO88" s="2016">
        <f>'SAME R Results'!CL29</f>
        <v>3.6280313649873261E-2</v>
      </c>
      <c r="CP88" s="2016">
        <f>'SAME R Results'!CM29</f>
        <v>2.770117210271078E-2</v>
      </c>
      <c r="CQ88" s="2071">
        <f t="shared" si="9"/>
        <v>43430.619880434424</v>
      </c>
      <c r="CR88" s="2074">
        <f t="shared" si="10"/>
        <v>23.025229728542321</v>
      </c>
      <c r="CS88" s="2082">
        <f t="shared" si="11"/>
        <v>372.35579347720221</v>
      </c>
      <c r="CT88" s="2074">
        <f t="shared" ref="CT88:CT151" si="12">BL88*$O$160/CS88</f>
        <v>20846.697542608523</v>
      </c>
      <c r="CU88" s="2074">
        <f t="shared" ref="CU88:CU151" si="13">CS88*$O$159/BL88</f>
        <v>47.969228601129849</v>
      </c>
      <c r="CV88" s="2074"/>
      <c r="CW88" s="1268">
        <v>66</v>
      </c>
      <c r="CX88" s="2074">
        <f t="shared" ref="CX88:CX151" si="14">BM88*$O$161/CS88</f>
        <v>174.62030533269063</v>
      </c>
      <c r="CY88" s="2093">
        <f t="shared" ref="CY88:CY151" si="15">BM88*$O$161/BL88</f>
        <v>1.6752802689805859E-2</v>
      </c>
    </row>
    <row r="89" spans="1:104" ht="16.5" customHeight="1" x14ac:dyDescent="0.25">
      <c r="A89" s="780">
        <v>2</v>
      </c>
      <c r="B89" s="784">
        <f>'SAME R Results'!A30</f>
        <v>3</v>
      </c>
      <c r="C89" s="839" t="str">
        <f>'SAME R Results'!B30</f>
        <v>Pyrell</v>
      </c>
      <c r="D89" s="784" t="str">
        <f>'SAME R Results'!C30</f>
        <v>P04</v>
      </c>
      <c r="E89" s="784" t="str">
        <f>'SAME R Results'!D30</f>
        <v>17Pa</v>
      </c>
      <c r="F89" s="784">
        <f>'SAME R Results'!E30</f>
        <v>4</v>
      </c>
      <c r="G89" s="784" t="str">
        <f>'SAME R Results'!F30</f>
        <v>64a</v>
      </c>
      <c r="H89" s="785" t="str">
        <f>'SAME R Results'!G30</f>
        <v>aged</v>
      </c>
      <c r="I89" s="784">
        <f>'SAME R Results'!H30</f>
        <v>235</v>
      </c>
      <c r="J89" s="786">
        <f>'SAME R Results'!I30</f>
        <v>40413</v>
      </c>
      <c r="K89" s="784">
        <f>'SAME R Results'!J30</f>
        <v>0</v>
      </c>
      <c r="L89" s="788"/>
      <c r="M89" s="788"/>
      <c r="N89" s="784">
        <f>'SAME R Results'!K30</f>
        <v>8.1</v>
      </c>
      <c r="O89" s="793">
        <f>'SAME R Results'!L30</f>
        <v>1.23</v>
      </c>
      <c r="P89" s="784">
        <f>'SAME R Results'!M30</f>
        <v>0</v>
      </c>
      <c r="Q89" s="784">
        <f>'SAME R Results'!N30</f>
        <v>0</v>
      </c>
      <c r="R89" s="784">
        <f>'SAME R Results'!O30</f>
        <v>0</v>
      </c>
      <c r="S89" s="784">
        <f>'SAME R Results'!P30</f>
        <v>0</v>
      </c>
      <c r="T89" s="784">
        <f>'SAME R Results'!Q30</f>
        <v>0</v>
      </c>
      <c r="U89" s="784">
        <f>'SAME R Results'!R30</f>
        <v>842.4</v>
      </c>
      <c r="V89" s="784">
        <f>'SAME R Results'!S30</f>
        <v>0</v>
      </c>
      <c r="W89" s="784">
        <f>'SAME R Results'!T30</f>
        <v>0</v>
      </c>
      <c r="X89" s="784" t="str">
        <f>'SAME R Results'!U30</f>
        <v>n</v>
      </c>
      <c r="Y89" s="784" t="str">
        <f>'SAME R Results'!V30</f>
        <v>y</v>
      </c>
      <c r="Z89" s="784" t="str">
        <f>'SAME R Results'!W30</f>
        <v>y</v>
      </c>
      <c r="AA89" s="784" t="str">
        <f>'SAME R Results'!X30</f>
        <v>y</v>
      </c>
      <c r="AB89" s="784" t="str">
        <f>'SAME R Results'!Y30</f>
        <v>y</v>
      </c>
      <c r="AC89" s="789"/>
      <c r="AD89" s="784" t="str">
        <f>'SAME R Results'!Z30</f>
        <v>y</v>
      </c>
      <c r="AE89" s="784">
        <f>'SAME R Results'!AA30</f>
        <v>10</v>
      </c>
      <c r="AF89" s="784" t="str">
        <f>'SAME R Results'!AB30</f>
        <v>y</v>
      </c>
      <c r="AG89" s="817">
        <f>'SAME R Results'!AC30</f>
        <v>3.852706928546E-2</v>
      </c>
      <c r="AH89" s="819">
        <f>'SAME R Results'!AD30</f>
        <v>0</v>
      </c>
      <c r="AI89" s="784">
        <f>'SAME R Results'!AE30</f>
        <v>70</v>
      </c>
      <c r="AJ89" s="784">
        <f>'SAME R Results'!AF30</f>
        <v>720</v>
      </c>
      <c r="AK89" s="784">
        <f>'SAME R Results'!AG30</f>
        <v>0</v>
      </c>
      <c r="AL89" s="784" t="str">
        <f>'SAME R Results'!AH30</f>
        <v>n</v>
      </c>
      <c r="AM89" s="784" t="str">
        <f>'SAME R Results'!AI30</f>
        <v>y</v>
      </c>
      <c r="AN89" s="784" t="str">
        <f>'SAME R Results'!AJ30</f>
        <v>y</v>
      </c>
      <c r="AO89" s="784" t="str">
        <f>'SAME R Results'!AK30</f>
        <v>y</v>
      </c>
      <c r="AP89" s="784" t="str">
        <f>'SAME R Results'!AL30</f>
        <v>y</v>
      </c>
      <c r="AQ89" s="784" t="str">
        <f>'SAME R Results'!AM30</f>
        <v>y</v>
      </c>
      <c r="AR89" s="817">
        <f>'SAME R Results'!AN30</f>
        <v>3.852706928546E-2</v>
      </c>
      <c r="AS89" s="819">
        <f>'SAME R Results'!AO30</f>
        <v>0</v>
      </c>
      <c r="AT89" s="784">
        <f>'SAME R Results'!AP30</f>
        <v>45</v>
      </c>
      <c r="AU89" s="789"/>
      <c r="AV89" s="821">
        <f>'SAME R Results'!AQ30</f>
        <v>0</v>
      </c>
      <c r="AW89" s="821">
        <f>'SAME R Results'!AR30</f>
        <v>6.2489999999999997</v>
      </c>
      <c r="AX89" s="821">
        <f>'SAME R Results'!AS30</f>
        <v>0</v>
      </c>
      <c r="AY89" s="821">
        <f>'SAME R Results'!AT30</f>
        <v>0</v>
      </c>
      <c r="AZ89" s="824"/>
      <c r="BA89" s="824"/>
      <c r="BB89" s="821">
        <f>'SAME R Results'!AU30</f>
        <v>2.4697265000000006</v>
      </c>
      <c r="BC89" s="821">
        <f>'SAME R Results'!AV30</f>
        <v>2.6800000000000001E-2</v>
      </c>
      <c r="BD89" s="821">
        <f>'SAME R Results'!AW30</f>
        <v>7.1536854999999999</v>
      </c>
      <c r="BE89" s="821">
        <f>'SAME R Results'!AX30</f>
        <v>4.6995234999999997</v>
      </c>
      <c r="BF89" s="827">
        <f>'SAME R Results'!AY30</f>
        <v>37495</v>
      </c>
      <c r="BG89" s="784">
        <f>'SAME R Results'!AZ30</f>
        <v>3.2575235</v>
      </c>
      <c r="BH89" s="784">
        <f>'SAME R Results'!BA30</f>
        <v>8.2000000000000003E-2</v>
      </c>
      <c r="BI89" s="789"/>
      <c r="BJ89" s="784">
        <f>'SAME R Results'!BB30</f>
        <v>137.74324999999999</v>
      </c>
      <c r="BK89" s="784">
        <f>'SAME R Results'!BC30</f>
        <v>2.4541620000000002</v>
      </c>
      <c r="BL89" s="784">
        <f>'SAME R Results'!BD30</f>
        <v>1417570.6344373168</v>
      </c>
      <c r="BM89" s="784">
        <f>'SAME R Results'!BE30</f>
        <v>638.11173728499091</v>
      </c>
      <c r="BN89" s="784">
        <f>'SAME R Results'!BF30</f>
        <v>6.4328391320488816</v>
      </c>
      <c r="BO89" s="784">
        <f>'SAME R Results'!BG30</f>
        <v>2.090487764934887</v>
      </c>
      <c r="BP89" s="789"/>
      <c r="BQ89" s="784">
        <f>'SAME R Results'!BH30</f>
        <v>173.26517841275452</v>
      </c>
      <c r="BR89" s="817">
        <f>'SAME R Results'!BI30</f>
        <v>0.45014457959499116</v>
      </c>
      <c r="BS89" s="817">
        <f>'SAME R Results'!BJ30</f>
        <v>0.61572859049642992</v>
      </c>
      <c r="BT89" s="817">
        <f>'SAME R Results'!BL30</f>
        <v>3.0771953033885597</v>
      </c>
      <c r="BU89" s="817">
        <f>'SAME R Results'!BM30</f>
        <v>1.7501057221171064</v>
      </c>
      <c r="BV89" s="817">
        <f>'SAME R Results'!BN30</f>
        <v>0.38488711959034433</v>
      </c>
      <c r="BW89" s="784">
        <f>'SAME R Results'!BO30</f>
        <v>1417570.6344373168</v>
      </c>
      <c r="BX89" s="784">
        <f>'SAME R Results'!BP30</f>
        <v>1395186.7621108158</v>
      </c>
      <c r="BY89" s="784">
        <f>'SAME R Results'!BQ30</f>
        <v>1300595.4372945428</v>
      </c>
      <c r="BZ89" s="784">
        <f>'SAME R Results'!BR30</f>
        <v>638.11173728499091</v>
      </c>
      <c r="CA89" s="784">
        <f>'SAME R Results'!BS30</f>
        <v>0.5447398561662079</v>
      </c>
      <c r="CB89" s="784">
        <f>'SAME R Results'!BT30</f>
        <v>0.48</v>
      </c>
      <c r="CC89" s="784">
        <f>'SAME R Results'!BV30</f>
        <v>2.6205939070933684</v>
      </c>
      <c r="CD89" s="880">
        <f>'SAME R Results'!BW30</f>
        <v>1</v>
      </c>
      <c r="CE89" s="1086">
        <f>'SAME R Results'!BZ30</f>
        <v>242.10308472492756</v>
      </c>
      <c r="CF89" s="1777">
        <f>'SAME R Results'!CA30</f>
        <v>0.66666666666664876</v>
      </c>
      <c r="CG89" s="1777">
        <f>'SAME R Results'!CB30</f>
        <v>0</v>
      </c>
      <c r="CH89" s="1777">
        <f>'SAME R Results'!CC30</f>
        <v>0</v>
      </c>
      <c r="CI89" s="1777">
        <f>'SAME R Results'!CD30</f>
        <v>1.5593866057148327</v>
      </c>
      <c r="CJ89" s="1777"/>
      <c r="CK89" s="1777"/>
      <c r="CL89" s="2015">
        <f>'SAME R Results'!CI30</f>
        <v>30</v>
      </c>
      <c r="CM89" s="2015" t="str">
        <f>'SAME R Results'!CJ30</f>
        <v>Pyrell</v>
      </c>
      <c r="CN89" s="2016">
        <f>'SAME R Results'!CK30</f>
        <v>0.45014457959499116</v>
      </c>
      <c r="CO89" s="2016">
        <f>'SAME R Results'!CL30</f>
        <v>3.7127131896776688E-2</v>
      </c>
      <c r="CP89" s="2016">
        <f>'SAME R Results'!CM30</f>
        <v>2.80409938319751E-2</v>
      </c>
      <c r="CQ89" s="2071">
        <f t="shared" si="9"/>
        <v>16363.018206236015</v>
      </c>
      <c r="CR89" s="2074">
        <f t="shared" si="10"/>
        <v>61.113419749108139</v>
      </c>
      <c r="CS89" s="2082">
        <f t="shared" si="11"/>
        <v>360.96912169323861</v>
      </c>
      <c r="CT89" s="2074">
        <f t="shared" si="12"/>
        <v>7854.2487389932867</v>
      </c>
      <c r="CU89" s="2074">
        <f t="shared" si="13"/>
        <v>127.31962447730862</v>
      </c>
      <c r="CV89" s="2074"/>
      <c r="CW89" s="1268">
        <v>67</v>
      </c>
      <c r="CX89" s="2074">
        <f t="shared" si="14"/>
        <v>116.67306738940455</v>
      </c>
      <c r="CY89" s="2093">
        <f t="shared" si="15"/>
        <v>2.9709542253269418E-2</v>
      </c>
    </row>
    <row r="90" spans="1:104" ht="16.5" customHeight="1" x14ac:dyDescent="0.25">
      <c r="A90" s="780">
        <v>2</v>
      </c>
      <c r="B90" s="784">
        <f>'SAME R Results'!A40</f>
        <v>6</v>
      </c>
      <c r="C90" s="839" t="str">
        <f>'SAME R Results'!B40</f>
        <v>Pyrell</v>
      </c>
      <c r="D90" s="784" t="str">
        <f>'SAME R Results'!C40</f>
        <v>P08</v>
      </c>
      <c r="E90" s="784" t="str">
        <f>'SAME R Results'!D40</f>
        <v>24 P</v>
      </c>
      <c r="F90" s="784">
        <f>'SAME R Results'!E40</f>
        <v>5</v>
      </c>
      <c r="G90" s="784">
        <f>'SAME R Results'!F40</f>
        <v>71</v>
      </c>
      <c r="H90" s="785" t="str">
        <f>'SAME R Results'!G40</f>
        <v>High temp aged STS det</v>
      </c>
      <c r="I90" s="784">
        <f>'SAME R Results'!H40</f>
        <v>236</v>
      </c>
      <c r="J90" s="786">
        <f>'SAME R Results'!I40</f>
        <v>40414</v>
      </c>
      <c r="K90" s="784">
        <f>'SAME R Results'!J40</f>
        <v>0</v>
      </c>
      <c r="L90" s="788"/>
      <c r="M90" s="788"/>
      <c r="N90" s="784">
        <f>'SAME R Results'!K40</f>
        <v>8.1</v>
      </c>
      <c r="O90" s="793">
        <f>'SAME R Results'!L40</f>
        <v>1.23</v>
      </c>
      <c r="P90" s="784">
        <f>'SAME R Results'!M40</f>
        <v>60</v>
      </c>
      <c r="Q90" s="784">
        <f>'SAME R Results'!N40</f>
        <v>720</v>
      </c>
      <c r="R90" s="784">
        <f>'SAME R Results'!O40</f>
        <v>8</v>
      </c>
      <c r="S90" s="784" t="str">
        <f>'SAME R Results'!P40</f>
        <v>n</v>
      </c>
      <c r="T90" s="784" t="str">
        <f>'SAME R Results'!Q40</f>
        <v>n</v>
      </c>
      <c r="U90" s="784">
        <f>'SAME R Results'!R40</f>
        <v>750.42857142857144</v>
      </c>
      <c r="V90" s="784" t="str">
        <f>'SAME R Results'!S40</f>
        <v>y</v>
      </c>
      <c r="W90" s="784">
        <f>'SAME R Results'!T40</f>
        <v>45</v>
      </c>
      <c r="X90" s="784" t="str">
        <f>'SAME R Results'!U40</f>
        <v>y</v>
      </c>
      <c r="Y90" s="784" t="str">
        <f>'SAME R Results'!V40</f>
        <v>n</v>
      </c>
      <c r="Z90" s="784" t="str">
        <f>'SAME R Results'!W40</f>
        <v>y</v>
      </c>
      <c r="AA90" s="784" t="str">
        <f>'SAME R Results'!X40</f>
        <v>y</v>
      </c>
      <c r="AB90" s="784" t="str">
        <f>'SAME R Results'!Y40</f>
        <v>y</v>
      </c>
      <c r="AC90" s="789"/>
      <c r="AD90" s="784" t="str">
        <f>'SAME R Results'!Z40</f>
        <v>y</v>
      </c>
      <c r="AE90" s="784">
        <f>'SAME R Results'!AA40</f>
        <v>10</v>
      </c>
      <c r="AF90" s="784" t="str">
        <f>'SAME R Results'!AB40</f>
        <v>y</v>
      </c>
      <c r="AG90" s="817">
        <f>'SAME R Results'!AC40</f>
        <v>3.852706928546E-2</v>
      </c>
      <c r="AH90" s="819">
        <f>'SAME R Results'!AD40</f>
        <v>0</v>
      </c>
      <c r="AI90" s="784">
        <f>'SAME R Results'!AE40</f>
        <v>0</v>
      </c>
      <c r="AJ90" s="784">
        <f>'SAME R Results'!AF40</f>
        <v>0</v>
      </c>
      <c r="AK90" s="784">
        <f>'SAME R Results'!AG40</f>
        <v>0</v>
      </c>
      <c r="AL90" s="784">
        <f>'SAME R Results'!AH40</f>
        <v>0</v>
      </c>
      <c r="AM90" s="784">
        <f>'SAME R Results'!AI40</f>
        <v>0</v>
      </c>
      <c r="AN90" s="784">
        <f>'SAME R Results'!AJ40</f>
        <v>0</v>
      </c>
      <c r="AO90" s="784">
        <f>'SAME R Results'!AK40</f>
        <v>0</v>
      </c>
      <c r="AP90" s="784">
        <f>'SAME R Results'!AL40</f>
        <v>0</v>
      </c>
      <c r="AQ90" s="784">
        <f>'SAME R Results'!AM40</f>
        <v>0</v>
      </c>
      <c r="AR90" s="817">
        <f>'SAME R Results'!AN40</f>
        <v>0</v>
      </c>
      <c r="AS90" s="819">
        <f>'SAME R Results'!AO40</f>
        <v>0</v>
      </c>
      <c r="AT90" s="784">
        <f>'SAME R Results'!AP40</f>
        <v>0</v>
      </c>
      <c r="AU90" s="789"/>
      <c r="AV90" s="821">
        <f>'SAME R Results'!AQ40</f>
        <v>0</v>
      </c>
      <c r="AW90" s="821">
        <f>'SAME R Results'!AR40</f>
        <v>6.1209414999999989</v>
      </c>
      <c r="AX90" s="821">
        <f>'SAME R Results'!AS40</f>
        <v>4.5073549999999996</v>
      </c>
      <c r="AY90" s="821">
        <f>'SAME R Results'!AT40</f>
        <v>5.1140445000000003</v>
      </c>
      <c r="AZ90" s="824"/>
      <c r="BA90" s="824"/>
      <c r="BB90" s="821">
        <f>'SAME R Results'!AU40</f>
        <v>0</v>
      </c>
      <c r="BC90" s="821">
        <f>'SAME R Results'!AV40</f>
        <v>0</v>
      </c>
      <c r="BD90" s="821">
        <f>'SAME R Results'!AW40</f>
        <v>6.6638030000000015</v>
      </c>
      <c r="BE90" s="821">
        <f>'SAME R Results'!AX40</f>
        <v>4.7256469999999995</v>
      </c>
      <c r="BF90" s="827">
        <f>'SAME R Results'!AY40</f>
        <v>35850</v>
      </c>
      <c r="BG90" s="784">
        <f>'SAME R Results'!AZ40</f>
        <v>0</v>
      </c>
      <c r="BH90" s="784">
        <f>'SAME R Results'!BA40</f>
        <v>0</v>
      </c>
      <c r="BI90" s="789"/>
      <c r="BJ90" s="784">
        <f>'SAME R Results'!BB40</f>
        <v>51.400150000000011</v>
      </c>
      <c r="BK90" s="784">
        <f>'SAME R Results'!BC40</f>
        <v>1.938156000000002</v>
      </c>
      <c r="BL90" s="784">
        <f>'SAME R Results'!BD40</f>
        <v>1352316.8506269613</v>
      </c>
      <c r="BM90" s="784">
        <f>'SAME R Results'!BE40</f>
        <v>434.3353275439394</v>
      </c>
      <c r="BN90" s="784">
        <f>'SAME R Results'!BF40</f>
        <v>0</v>
      </c>
      <c r="BO90" s="784">
        <f>'SAME R Results'!BG40</f>
        <v>0</v>
      </c>
      <c r="BP90" s="789"/>
      <c r="BQ90" s="784">
        <f>'SAME R Results'!BH40</f>
        <v>57.835264772096366</v>
      </c>
      <c r="BR90" s="817">
        <f>'SAME R Results'!BI40</f>
        <v>0.32117867003030603</v>
      </c>
      <c r="BS90" s="817">
        <f>'SAME R Results'!BJ40</f>
        <v>0.43388224844250989</v>
      </c>
      <c r="BT90" s="817">
        <f>'SAME R Results'!BL40</f>
        <v>0</v>
      </c>
      <c r="BU90" s="817">
        <f>'SAME R Results'!BM40</f>
        <v>1.7305341707926598</v>
      </c>
      <c r="BV90" s="817">
        <f>'SAME R Results'!BN40</f>
        <v>0.27633385905082264</v>
      </c>
      <c r="BW90" s="784">
        <f>'SAME R Results'!BO40</f>
        <v>1352316.8506269613</v>
      </c>
      <c r="BX90" s="784">
        <f>'SAME R Results'!BP40</f>
        <v>1330915.0151047567</v>
      </c>
      <c r="BY90" s="784">
        <f>'SAME R Results'!BQ40</f>
        <v>1242004.3462288149</v>
      </c>
      <c r="BZ90" s="784">
        <f>'SAME R Results'!BR40</f>
        <v>434.3353275439394</v>
      </c>
      <c r="CA90" s="784">
        <f>'SAME R Results'!BS40</f>
        <v>0.43020420847021262</v>
      </c>
      <c r="CB90" s="784">
        <f>'SAME R Results'!BT40</f>
        <v>0.48</v>
      </c>
      <c r="CC90" s="784">
        <f>'SAME R Results'!BV40</f>
        <v>2.3441592085211309</v>
      </c>
      <c r="CD90" s="880">
        <f>'SAME R Results'!BW40</f>
        <v>1</v>
      </c>
      <c r="CE90" s="1086">
        <f>'SAME R Results'!BZ40</f>
        <v>245.32659055169475</v>
      </c>
      <c r="CF90" s="1777">
        <f>'SAME R Results'!CA40</f>
        <v>0</v>
      </c>
      <c r="CG90" s="1777">
        <f>'SAME R Results'!CB40</f>
        <v>0</v>
      </c>
      <c r="CH90" s="1777">
        <f>'SAME R Results'!CC40</f>
        <v>0</v>
      </c>
      <c r="CI90" s="1777">
        <f>'SAME R Results'!CD40</f>
        <v>0</v>
      </c>
      <c r="CJ90" s="1777"/>
      <c r="CK90" s="1777"/>
      <c r="CL90" s="2015"/>
      <c r="CM90" s="2015"/>
      <c r="CN90" s="2016"/>
      <c r="CO90" s="2016"/>
      <c r="CP90" s="2016"/>
      <c r="CQ90" s="2071">
        <f t="shared" si="9"/>
        <v>46764.43882312475</v>
      </c>
      <c r="CR90" s="2074">
        <f t="shared" si="10"/>
        <v>21.383769915047193</v>
      </c>
      <c r="CS90" s="2082">
        <f t="shared" si="11"/>
        <v>120.49013494186744</v>
      </c>
      <c r="CT90" s="2074">
        <f t="shared" si="12"/>
        <v>22446.930635099881</v>
      </c>
      <c r="CU90" s="2074">
        <f t="shared" si="13"/>
        <v>44.549520656348321</v>
      </c>
      <c r="CV90" s="2074"/>
      <c r="CW90" s="1268">
        <v>68</v>
      </c>
      <c r="CX90" s="2074">
        <f t="shared" si="14"/>
        <v>237.91268581224904</v>
      </c>
      <c r="CY90" s="2093">
        <f t="shared" si="15"/>
        <v>2.1197792222000193E-2</v>
      </c>
    </row>
    <row r="91" spans="1:104" ht="16.5" customHeight="1" x14ac:dyDescent="0.25">
      <c r="A91" s="780">
        <v>2</v>
      </c>
      <c r="B91" s="784">
        <f>'SAME R Results'!A45</f>
        <v>5</v>
      </c>
      <c r="C91" s="839" t="str">
        <f>'SAME R Results'!B45</f>
        <v>Pyrell</v>
      </c>
      <c r="D91" s="784" t="str">
        <f>'SAME R Results'!C45</f>
        <v>P05</v>
      </c>
      <c r="E91" s="784" t="str">
        <f>'SAME R Results'!D45</f>
        <v>27 P</v>
      </c>
      <c r="F91" s="784">
        <f>'SAME R Results'!E45</f>
        <v>4</v>
      </c>
      <c r="G91" s="784">
        <f>'SAME R Results'!F45</f>
        <v>74</v>
      </c>
      <c r="H91" s="785" t="str">
        <f>'SAME R Results'!G45</f>
        <v>Baseline Aging</v>
      </c>
      <c r="I91" s="784">
        <f>'SAME R Results'!H45</f>
        <v>238</v>
      </c>
      <c r="J91" s="786">
        <f>'SAME R Results'!I45</f>
        <v>40416</v>
      </c>
      <c r="K91" s="784">
        <f>'SAME R Results'!J45</f>
        <v>0</v>
      </c>
      <c r="L91" s="788"/>
      <c r="M91" s="788"/>
      <c r="N91" s="784">
        <f>'SAME R Results'!K45</f>
        <v>8.1</v>
      </c>
      <c r="O91" s="793">
        <f>'SAME R Results'!L45</f>
        <v>1.22</v>
      </c>
      <c r="P91" s="784">
        <f>'SAME R Results'!M45</f>
        <v>60</v>
      </c>
      <c r="Q91" s="784">
        <f>'SAME R Results'!N45</f>
        <v>11</v>
      </c>
      <c r="R91" s="784">
        <f>'SAME R Results'!O45</f>
        <v>8</v>
      </c>
      <c r="S91" s="784" t="str">
        <f>'SAME R Results'!P45</f>
        <v>n</v>
      </c>
      <c r="T91" s="784">
        <f>'SAME R Results'!Q45</f>
        <v>0</v>
      </c>
      <c r="U91" s="784">
        <f>'SAME R Results'!R45</f>
        <v>48.428571428571431</v>
      </c>
      <c r="V91" s="784" t="str">
        <f>'SAME R Results'!S45</f>
        <v>y</v>
      </c>
      <c r="W91" s="784">
        <f>'SAME R Results'!T45</f>
        <v>60</v>
      </c>
      <c r="X91" s="784" t="str">
        <f>'SAME R Results'!U45</f>
        <v>n</v>
      </c>
      <c r="Y91" s="784" t="str">
        <f>'SAME R Results'!V45</f>
        <v>y</v>
      </c>
      <c r="Z91" s="784" t="str">
        <f>'SAME R Results'!W45</f>
        <v>y</v>
      </c>
      <c r="AA91" s="784" t="str">
        <f>'SAME R Results'!X45</f>
        <v>y</v>
      </c>
      <c r="AB91" s="784" t="str">
        <f>'SAME R Results'!Y45</f>
        <v>y</v>
      </c>
      <c r="AC91" s="789"/>
      <c r="AD91" s="784" t="str">
        <f>'SAME R Results'!Z45</f>
        <v>y</v>
      </c>
      <c r="AE91" s="784">
        <f>'SAME R Results'!AA45</f>
        <v>10</v>
      </c>
      <c r="AF91" s="784" t="str">
        <f>'SAME R Results'!AB45</f>
        <v>y</v>
      </c>
      <c r="AG91" s="817">
        <f>'SAME R Results'!AC45</f>
        <v>3.852706928546E-2</v>
      </c>
      <c r="AH91" s="819">
        <f>'SAME R Results'!AD45</f>
        <v>0</v>
      </c>
      <c r="AI91" s="784">
        <f>'SAME R Results'!AE45</f>
        <v>58</v>
      </c>
      <c r="AJ91" s="784">
        <f>'SAME R Results'!AF45</f>
        <v>480</v>
      </c>
      <c r="AK91" s="784">
        <f>'SAME R Results'!AG45</f>
        <v>0</v>
      </c>
      <c r="AL91" s="784" t="str">
        <f>'SAME R Results'!AH45</f>
        <v>n</v>
      </c>
      <c r="AM91" s="784" t="str">
        <f>'SAME R Results'!AI45</f>
        <v>y</v>
      </c>
      <c r="AN91" s="784" t="str">
        <f>'SAME R Results'!AJ45</f>
        <v>y</v>
      </c>
      <c r="AO91" s="784" t="str">
        <f>'SAME R Results'!AK45</f>
        <v>y</v>
      </c>
      <c r="AP91" s="784" t="str">
        <f>'SAME R Results'!AL45</f>
        <v>y</v>
      </c>
      <c r="AQ91" s="784" t="str">
        <f>'SAME R Results'!AM45</f>
        <v>y</v>
      </c>
      <c r="AR91" s="817">
        <f>'SAME R Results'!AN45</f>
        <v>3.852706928546E-2</v>
      </c>
      <c r="AS91" s="819">
        <f>'SAME R Results'!AO45</f>
        <v>0</v>
      </c>
      <c r="AT91" s="784">
        <f>'SAME R Results'!AP45</f>
        <v>0</v>
      </c>
      <c r="AU91" s="789"/>
      <c r="AV91" s="821">
        <f>'SAME R Results'!AQ45</f>
        <v>0</v>
      </c>
      <c r="AW91" s="821">
        <f>'SAME R Results'!AR45</f>
        <v>6.2568344999999992</v>
      </c>
      <c r="AX91" s="821">
        <f>'SAME R Results'!AS45</f>
        <v>0</v>
      </c>
      <c r="AY91" s="821">
        <f>'SAME R Results'!AT45</f>
        <v>0</v>
      </c>
      <c r="AZ91" s="824"/>
      <c r="BA91" s="824"/>
      <c r="BB91" s="821">
        <f>'SAME R Results'!AU45</f>
        <v>1.0560769999999999</v>
      </c>
      <c r="BC91" s="821">
        <f>'SAME R Results'!AV45</f>
        <v>2.6779190000000001E-2</v>
      </c>
      <c r="BD91" s="821">
        <f>'SAME R Results'!AW45</f>
        <v>7.6243590000000001</v>
      </c>
      <c r="BE91" s="821">
        <f>'SAME R Results'!AX45</f>
        <v>4.6188954999999989</v>
      </c>
      <c r="BF91" s="827">
        <f>'SAME R Results'!AY45</f>
        <v>112350</v>
      </c>
      <c r="BG91" s="784">
        <f>'SAME R Results'!AZ45</f>
        <v>1.5103150000000001</v>
      </c>
      <c r="BH91" s="784">
        <f>'SAME R Results'!BA45</f>
        <v>7.855224999999999E-2</v>
      </c>
      <c r="BI91" s="789"/>
      <c r="BJ91" s="784">
        <f>'SAME R Results'!BB45</f>
        <v>91.655199999999994</v>
      </c>
      <c r="BK91" s="784">
        <f>'SAME R Results'!BC45</f>
        <v>3.0054635000000012</v>
      </c>
      <c r="BL91" s="784">
        <f>'SAME R Results'!BD45</f>
        <v>4953334.072364063</v>
      </c>
      <c r="BM91" s="784">
        <f>'SAME R Results'!BE45</f>
        <v>978.85286843014046</v>
      </c>
      <c r="BN91" s="784">
        <f>'SAME R Results'!BF45</f>
        <v>2.7216529795782987</v>
      </c>
      <c r="BO91" s="784">
        <f>'SAME R Results'!BG45</f>
        <v>0.94646110113328596</v>
      </c>
      <c r="BP91" s="789"/>
      <c r="BQ91" s="784">
        <f>'SAME R Results'!BH45</f>
        <v>115.76666203673778</v>
      </c>
      <c r="BR91" s="817">
        <f>'SAME R Results'!BI45</f>
        <v>0.1976149506837051</v>
      </c>
      <c r="BS91" s="817">
        <f>'SAME R Results'!BJ45</f>
        <v>0.35472823373879336</v>
      </c>
      <c r="BT91" s="817">
        <f>'SAME R Results'!BL45</f>
        <v>2.8756099709955434</v>
      </c>
      <c r="BU91" s="817">
        <f>'SAME R Results'!BM45</f>
        <v>2.1487226040778928</v>
      </c>
      <c r="BV91" s="817">
        <f>'SAME R Results'!BN45</f>
        <v>0.14749653543696306</v>
      </c>
      <c r="BW91" s="784">
        <f>'SAME R Results'!BO45</f>
        <v>4953334.072364063</v>
      </c>
      <c r="BX91" s="784">
        <f>'SAME R Results'!BP45</f>
        <v>4617798.1689134808</v>
      </c>
      <c r="BY91" s="784">
        <f>'SAME R Results'!BQ45</f>
        <v>4102155.4566997737</v>
      </c>
      <c r="BZ91" s="784">
        <f>'SAME R Results'!BR45</f>
        <v>978.85286843014046</v>
      </c>
      <c r="CA91" s="784">
        <f>'SAME R Results'!BS45</f>
        <v>0.66710989523217634</v>
      </c>
      <c r="CB91" s="784">
        <f>'SAME R Results'!BT45</f>
        <v>0.48</v>
      </c>
      <c r="CC91" s="784">
        <f>'SAME R Results'!BV45</f>
        <v>2.6313896637601624</v>
      </c>
      <c r="CD91" s="880">
        <f>'SAME R Results'!BW45</f>
        <v>1</v>
      </c>
      <c r="CE91" s="1086">
        <f>'SAME R Results'!BZ45</f>
        <v>234.18212761794004</v>
      </c>
      <c r="CF91" s="1777">
        <f>'SAME R Results'!CA45</f>
        <v>0.5733333333333146</v>
      </c>
      <c r="CG91" s="1777" t="str">
        <f>'SAME R Results'!CB45</f>
        <v xml:space="preserve"> 27P</v>
      </c>
      <c r="CH91" s="1777">
        <f>'SAME R Results'!CC45</f>
        <v>238</v>
      </c>
      <c r="CI91" s="1777">
        <f>'SAME R Results'!CD45</f>
        <v>1.2115115794542721</v>
      </c>
      <c r="CJ91" s="1777"/>
      <c r="CK91" s="1777"/>
      <c r="CL91" s="2015">
        <f>'SAME R Results'!CI45</f>
        <v>45</v>
      </c>
      <c r="CM91" s="2015" t="str">
        <f>'SAME R Results'!CJ45</f>
        <v>Pyrell</v>
      </c>
      <c r="CN91" s="2016">
        <f>'SAME R Results'!CK45</f>
        <v>0.1976149506837051</v>
      </c>
      <c r="CO91" s="2016">
        <f>'SAME R Results'!CL45</f>
        <v>2.3509816485117279E-2</v>
      </c>
      <c r="CP91" s="2016">
        <f>'SAME R Results'!CM45</f>
        <v>3.550349974789041E-2</v>
      </c>
      <c r="CQ91" s="2071">
        <f t="shared" si="9"/>
        <v>85574.447517406268</v>
      </c>
      <c r="CR91" s="2074">
        <f t="shared" si="10"/>
        <v>11.685731301935604</v>
      </c>
      <c r="CS91" s="2082">
        <f t="shared" si="11"/>
        <v>241.1805459098704</v>
      </c>
      <c r="CT91" s="2074">
        <f t="shared" si="12"/>
        <v>41075.734808355002</v>
      </c>
      <c r="CU91" s="2074">
        <f t="shared" si="13"/>
        <v>24.345273545699179</v>
      </c>
      <c r="CV91" s="2074"/>
      <c r="CW91" s="1268">
        <v>69</v>
      </c>
      <c r="CX91" s="2074">
        <f t="shared" si="14"/>
        <v>267.86691717885077</v>
      </c>
      <c r="CY91" s="2093">
        <f t="shared" si="15"/>
        <v>1.3042586745124537E-2</v>
      </c>
    </row>
    <row r="92" spans="1:104" ht="16.5" customHeight="1" x14ac:dyDescent="0.25">
      <c r="A92" s="780">
        <v>2</v>
      </c>
      <c r="B92" s="784">
        <f>'SAME R Results'!A46</f>
        <v>5</v>
      </c>
      <c r="C92" s="839" t="str">
        <f>'SAME R Results'!B46</f>
        <v>Pyrell</v>
      </c>
      <c r="D92" s="784" t="str">
        <f>'SAME R Results'!C46</f>
        <v>P05</v>
      </c>
      <c r="E92" s="784" t="str">
        <f>'SAME R Results'!D46</f>
        <v>27 Pa</v>
      </c>
      <c r="F92" s="784">
        <f>'SAME R Results'!E46</f>
        <v>4</v>
      </c>
      <c r="G92" s="784" t="str">
        <f>'SAME R Results'!F46</f>
        <v>74a</v>
      </c>
      <c r="H92" s="785" t="str">
        <f>'SAME R Results'!G46</f>
        <v>aged</v>
      </c>
      <c r="I92" s="784">
        <f>'SAME R Results'!H46</f>
        <v>238</v>
      </c>
      <c r="J92" s="786">
        <f>'SAME R Results'!I46</f>
        <v>40416</v>
      </c>
      <c r="K92" s="784">
        <f>'SAME R Results'!J46</f>
        <v>0</v>
      </c>
      <c r="L92" s="788"/>
      <c r="M92" s="788"/>
      <c r="N92" s="784">
        <f>'SAME R Results'!K46</f>
        <v>8.1</v>
      </c>
      <c r="O92" s="793">
        <f>'SAME R Results'!L46</f>
        <v>1.22</v>
      </c>
      <c r="P92" s="784">
        <f>'SAME R Results'!M46</f>
        <v>0</v>
      </c>
      <c r="Q92" s="784">
        <f>'SAME R Results'!N46</f>
        <v>0</v>
      </c>
      <c r="R92" s="784">
        <f>'SAME R Results'!O46</f>
        <v>0</v>
      </c>
      <c r="S92" s="784">
        <f>'SAME R Results'!P46</f>
        <v>0</v>
      </c>
      <c r="T92" s="784">
        <f>'SAME R Results'!Q46</f>
        <v>0</v>
      </c>
      <c r="U92" s="784">
        <f>'SAME R Results'!R46</f>
        <v>622.57142857142856</v>
      </c>
      <c r="V92" s="784">
        <f>'SAME R Results'!S46</f>
        <v>0</v>
      </c>
      <c r="W92" s="784">
        <f>'SAME R Results'!T46</f>
        <v>0</v>
      </c>
      <c r="X92" s="784" t="str">
        <f>'SAME R Results'!U46</f>
        <v>n</v>
      </c>
      <c r="Y92" s="784" t="str">
        <f>'SAME R Results'!V46</f>
        <v>y</v>
      </c>
      <c r="Z92" s="784" t="str">
        <f>'SAME R Results'!W46</f>
        <v>y</v>
      </c>
      <c r="AA92" s="784" t="str">
        <f>'SAME R Results'!X46</f>
        <v>y</v>
      </c>
      <c r="AB92" s="784" t="str">
        <f>'SAME R Results'!Y46</f>
        <v>y</v>
      </c>
      <c r="AC92" s="789"/>
      <c r="AD92" s="784" t="str">
        <f>'SAME R Results'!Z46</f>
        <v>y</v>
      </c>
      <c r="AE92" s="784">
        <f>'SAME R Results'!AA46</f>
        <v>10</v>
      </c>
      <c r="AF92" s="784" t="str">
        <f>'SAME R Results'!AB46</f>
        <v>y</v>
      </c>
      <c r="AG92" s="817">
        <f>'SAME R Results'!AC46</f>
        <v>3.852706928546E-2</v>
      </c>
      <c r="AH92" s="819">
        <f>'SAME R Results'!AD46</f>
        <v>0</v>
      </c>
      <c r="AI92" s="784">
        <f>'SAME R Results'!AE46</f>
        <v>0</v>
      </c>
      <c r="AJ92" s="784">
        <f>'SAME R Results'!AF46</f>
        <v>0</v>
      </c>
      <c r="AK92" s="784">
        <f>'SAME R Results'!AG46</f>
        <v>0</v>
      </c>
      <c r="AL92" s="784">
        <f>'SAME R Results'!AH46</f>
        <v>0</v>
      </c>
      <c r="AM92" s="784">
        <f>'SAME R Results'!AI46</f>
        <v>0</v>
      </c>
      <c r="AN92" s="784">
        <f>'SAME R Results'!AJ46</f>
        <v>0</v>
      </c>
      <c r="AO92" s="784">
        <f>'SAME R Results'!AK46</f>
        <v>0</v>
      </c>
      <c r="AP92" s="784">
        <f>'SAME R Results'!AL46</f>
        <v>0</v>
      </c>
      <c r="AQ92" s="784">
        <f>'SAME R Results'!AM46</f>
        <v>0</v>
      </c>
      <c r="AR92" s="817">
        <f>'SAME R Results'!AN46</f>
        <v>0</v>
      </c>
      <c r="AS92" s="819">
        <f>'SAME R Results'!AO46</f>
        <v>0</v>
      </c>
      <c r="AT92" s="784">
        <f>'SAME R Results'!AP46</f>
        <v>60</v>
      </c>
      <c r="AU92" s="789"/>
      <c r="AV92" s="821">
        <f>'SAME R Results'!AQ46</f>
        <v>0</v>
      </c>
      <c r="AW92" s="821">
        <f>'SAME R Results'!AR46</f>
        <v>6.2590780000000006</v>
      </c>
      <c r="AX92" s="821">
        <f>'SAME R Results'!AS46</f>
        <v>0</v>
      </c>
      <c r="AY92" s="821">
        <f>'SAME R Results'!AT46</f>
        <v>0</v>
      </c>
      <c r="AZ92" s="824"/>
      <c r="BA92" s="824"/>
      <c r="BB92" s="821">
        <f>'SAME R Results'!AU46</f>
        <v>1.3465120000000002</v>
      </c>
      <c r="BC92" s="821">
        <f>'SAME R Results'!AV46</f>
        <v>5.2841199999999998E-2</v>
      </c>
      <c r="BD92" s="821">
        <f>'SAME R Results'!AW46</f>
        <v>7.1362909999999999</v>
      </c>
      <c r="BE92" s="821">
        <f>'SAME R Results'!AX46</f>
        <v>4.6989445000000005</v>
      </c>
      <c r="BF92" s="827">
        <f>'SAME R Results'!AY46</f>
        <v>43615</v>
      </c>
      <c r="BG92" s="784">
        <f>'SAME R Results'!AZ46</f>
        <v>1.8497319999999999</v>
      </c>
      <c r="BH92" s="784">
        <f>'SAME R Results'!BA46</f>
        <v>0.11183162500000002</v>
      </c>
      <c r="BI92" s="789"/>
      <c r="BJ92" s="784">
        <f>'SAME R Results'!BB46</f>
        <v>93.744</v>
      </c>
      <c r="BK92" s="784">
        <f>'SAME R Results'!BC46</f>
        <v>2.4373464999999994</v>
      </c>
      <c r="BL92" s="784">
        <f>'SAME R Results'!BD46</f>
        <v>1662805.4414244581</v>
      </c>
      <c r="BM92" s="784">
        <f>'SAME R Results'!BE46</f>
        <v>630.19822520017613</v>
      </c>
      <c r="BN92" s="784">
        <f>'SAME R Results'!BF46</f>
        <v>3.3793622103748389</v>
      </c>
      <c r="BO92" s="784">
        <f>'SAME R Results'!BG46</f>
        <v>1.1349477109383741</v>
      </c>
      <c r="BP92" s="789"/>
      <c r="BQ92" s="784">
        <f>'SAME R Results'!BH46</f>
        <v>116.98495023057832</v>
      </c>
      <c r="BR92" s="817">
        <f>'SAME R Results'!BI46</f>
        <v>0.37899697072214944</v>
      </c>
      <c r="BS92" s="817">
        <f>'SAME R Results'!BJ46</f>
        <v>0.51218868310446886</v>
      </c>
      <c r="BT92" s="817">
        <f>'SAME R Results'!BL46</f>
        <v>2.9775488137517669</v>
      </c>
      <c r="BU92" s="817">
        <f>'SAME R Results'!BM46</f>
        <v>1.731148221373688</v>
      </c>
      <c r="BV92" s="817">
        <f>'SAME R Results'!BN46</f>
        <v>0.32601577798716497</v>
      </c>
      <c r="BW92" s="784">
        <f>'SAME R Results'!BO46</f>
        <v>1662805.4414244581</v>
      </c>
      <c r="BX92" s="784">
        <f>'SAME R Results'!BP46</f>
        <v>1636768.0339962584</v>
      </c>
      <c r="BY92" s="784">
        <f>'SAME R Results'!BQ46</f>
        <v>1519809.131889978</v>
      </c>
      <c r="BZ92" s="784">
        <f>'SAME R Results'!BR46</f>
        <v>630.19822520017613</v>
      </c>
      <c r="CA92" s="784">
        <f>'SAME R Results'!BS46</f>
        <v>0.54100739145875865</v>
      </c>
      <c r="CB92" s="784">
        <f>'SAME R Results'!BT46</f>
        <v>0.48</v>
      </c>
      <c r="CC92" s="784">
        <f>'SAME R Results'!BV46</f>
        <v>2.5998319499243134</v>
      </c>
      <c r="CD92" s="880">
        <f>'SAME R Results'!BW46</f>
        <v>1</v>
      </c>
      <c r="CE92" s="1086">
        <f>'SAME R Results'!BZ46</f>
        <v>234.18212761794004</v>
      </c>
      <c r="CF92" s="1777">
        <f>'SAME R Results'!CA46</f>
        <v>0.5733333333333146</v>
      </c>
      <c r="CG92" s="1777">
        <f>'SAME R Results'!CB46</f>
        <v>0</v>
      </c>
      <c r="CH92" s="1777">
        <f>'SAME R Results'!CC46</f>
        <v>0</v>
      </c>
      <c r="CI92" s="1777">
        <f>'SAME R Results'!CD46</f>
        <v>1.2242611070642317</v>
      </c>
      <c r="CJ92" s="1777"/>
      <c r="CK92" s="1777"/>
      <c r="CL92" s="2015">
        <f>'SAME R Results'!CI46</f>
        <v>46</v>
      </c>
      <c r="CM92" s="2015" t="str">
        <f>'SAME R Results'!CJ46</f>
        <v>Pyrell</v>
      </c>
      <c r="CN92" s="2016">
        <f>'SAME R Results'!CK46</f>
        <v>0.37899697072214944</v>
      </c>
      <c r="CO92" s="2016">
        <f>'SAME R Results'!CL46</f>
        <v>2.8887153464732751E-2</v>
      </c>
      <c r="CP92" s="2016">
        <f>'SAME R Results'!CM46</f>
        <v>3.2446875249857704E-2</v>
      </c>
      <c r="CQ92" s="2071">
        <f t="shared" ref="CQ92:CQ123" si="16">BL92*$O$158/BQ92</f>
        <v>28427.681306818606</v>
      </c>
      <c r="CR92" s="2074">
        <f t="shared" si="10"/>
        <v>35.176980816938524</v>
      </c>
      <c r="CS92" s="2082">
        <f t="shared" si="11"/>
        <v>243.71864631370485</v>
      </c>
      <c r="CT92" s="2074">
        <f t="shared" si="12"/>
        <v>13645.287027272929</v>
      </c>
      <c r="CU92" s="2074">
        <f t="shared" si="13"/>
        <v>73.285376701955272</v>
      </c>
      <c r="CV92" s="2074"/>
      <c r="CW92" s="1268">
        <v>70</v>
      </c>
      <c r="CX92" s="2074">
        <f t="shared" si="14"/>
        <v>170.66024078303258</v>
      </c>
      <c r="CY92" s="2093">
        <f t="shared" si="15"/>
        <v>2.5013800067661865E-2</v>
      </c>
    </row>
    <row r="93" spans="1:104" s="11" customFormat="1" ht="16.5" customHeight="1" x14ac:dyDescent="0.25">
      <c r="A93" s="780">
        <v>2</v>
      </c>
      <c r="B93" s="784">
        <f>'SAME R Results'!A49</f>
        <v>5</v>
      </c>
      <c r="C93" s="839" t="str">
        <f>'SAME R Results'!B49</f>
        <v>Pyrell</v>
      </c>
      <c r="D93" s="784" t="str">
        <f>'SAME R Results'!C49</f>
        <v>P06</v>
      </c>
      <c r="E93" s="784" t="str">
        <f>'SAME R Results'!D49</f>
        <v>29 P</v>
      </c>
      <c r="F93" s="784">
        <f>'SAME R Results'!E49</f>
        <v>5</v>
      </c>
      <c r="G93" s="784">
        <f>'SAME R Results'!F49</f>
        <v>76</v>
      </c>
      <c r="H93" s="785" t="str">
        <f>'SAME R Results'!G49</f>
        <v>High Temp aging</v>
      </c>
      <c r="I93" s="784">
        <f>'SAME R Results'!H49</f>
        <v>238</v>
      </c>
      <c r="J93" s="786">
        <f>'SAME R Results'!I49</f>
        <v>40416</v>
      </c>
      <c r="K93" s="784">
        <f>'SAME R Results'!J49</f>
        <v>0</v>
      </c>
      <c r="L93" s="788"/>
      <c r="M93" s="788"/>
      <c r="N93" s="784">
        <f>'SAME R Results'!K49</f>
        <v>8.1</v>
      </c>
      <c r="O93" s="793">
        <f>'SAME R Results'!L49</f>
        <v>1.23</v>
      </c>
      <c r="P93" s="784">
        <f>'SAME R Results'!M49</f>
        <v>60</v>
      </c>
      <c r="Q93" s="784">
        <f>'SAME R Results'!N49</f>
        <v>11</v>
      </c>
      <c r="R93" s="784">
        <f>'SAME R Results'!O49</f>
        <v>8</v>
      </c>
      <c r="S93" s="784" t="str">
        <f>'SAME R Results'!P49</f>
        <v>n</v>
      </c>
      <c r="T93" s="784">
        <f>'SAME R Results'!Q49</f>
        <v>0</v>
      </c>
      <c r="U93" s="784">
        <f>'SAME R Results'!R49</f>
        <v>51.428571428571431</v>
      </c>
      <c r="V93" s="784" t="str">
        <f>'SAME R Results'!S49</f>
        <v>y</v>
      </c>
      <c r="W93" s="784">
        <f>'SAME R Results'!T49</f>
        <v>45</v>
      </c>
      <c r="X93" s="784" t="str">
        <f>'SAME R Results'!U49</f>
        <v>n</v>
      </c>
      <c r="Y93" s="784" t="str">
        <f>'SAME R Results'!V49</f>
        <v>y</v>
      </c>
      <c r="Z93" s="784" t="str">
        <f>'SAME R Results'!W49</f>
        <v>y</v>
      </c>
      <c r="AA93" s="784" t="str">
        <f>'SAME R Results'!X49</f>
        <v>y</v>
      </c>
      <c r="AB93" s="784" t="str">
        <f>'SAME R Results'!Y49</f>
        <v>y</v>
      </c>
      <c r="AC93" s="789"/>
      <c r="AD93" s="784" t="str">
        <f>'SAME R Results'!Z49</f>
        <v>y</v>
      </c>
      <c r="AE93" s="784">
        <f>'SAME R Results'!AA49</f>
        <v>10</v>
      </c>
      <c r="AF93" s="784" t="str">
        <f>'SAME R Results'!AB49</f>
        <v>y</v>
      </c>
      <c r="AG93" s="817">
        <f>'SAME R Results'!AC49</f>
        <v>3.852706928546E-2</v>
      </c>
      <c r="AH93" s="819">
        <f>'SAME R Results'!AD49</f>
        <v>0</v>
      </c>
      <c r="AI93" s="784">
        <f>'SAME R Results'!AE49</f>
        <v>58</v>
      </c>
      <c r="AJ93" s="784">
        <f>'SAME R Results'!AF49</f>
        <v>480</v>
      </c>
      <c r="AK93" s="784">
        <f>'SAME R Results'!AG49</f>
        <v>0</v>
      </c>
      <c r="AL93" s="784" t="str">
        <f>'SAME R Results'!AH49</f>
        <v>n</v>
      </c>
      <c r="AM93" s="784" t="str">
        <f>'SAME R Results'!AI49</f>
        <v>y</v>
      </c>
      <c r="AN93" s="784" t="str">
        <f>'SAME R Results'!AJ49</f>
        <v>y</v>
      </c>
      <c r="AO93" s="784" t="str">
        <f>'SAME R Results'!AK49</f>
        <v>y</v>
      </c>
      <c r="AP93" s="784" t="str">
        <f>'SAME R Results'!AL49</f>
        <v>y</v>
      </c>
      <c r="AQ93" s="784" t="str">
        <f>'SAME R Results'!AM49</f>
        <v>y</v>
      </c>
      <c r="AR93" s="817">
        <f>'SAME R Results'!AN49</f>
        <v>3.852706928546E-2</v>
      </c>
      <c r="AS93" s="819">
        <f>'SAME R Results'!AO49</f>
        <v>0</v>
      </c>
      <c r="AT93" s="784">
        <f>'SAME R Results'!AP49</f>
        <v>0</v>
      </c>
      <c r="AU93" s="789"/>
      <c r="AV93" s="821">
        <f>'SAME R Results'!AQ49</f>
        <v>0</v>
      </c>
      <c r="AW93" s="821">
        <f>'SAME R Results'!AR49</f>
        <v>6.2617504999999998</v>
      </c>
      <c r="AX93" s="821">
        <f>'SAME R Results'!AS49</f>
        <v>0</v>
      </c>
      <c r="AY93" s="821">
        <f>'SAME R Results'!AT49</f>
        <v>0</v>
      </c>
      <c r="AZ93" s="824"/>
      <c r="BA93" s="824"/>
      <c r="BB93" s="821">
        <f>'SAME R Results'!AU49</f>
        <v>2.6423810000000003</v>
      </c>
      <c r="BC93" s="821">
        <f>'SAME R Results'!AV49</f>
        <v>2.7664190000000005E-2</v>
      </c>
      <c r="BD93" s="821">
        <f>'SAME R Results'!AW49</f>
        <v>7.8387760000000002</v>
      </c>
      <c r="BE93" s="821">
        <f>'SAME R Results'!AX49</f>
        <v>4.6380309999999998</v>
      </c>
      <c r="BF93" s="827">
        <f>'SAME R Results'!AY49</f>
        <v>81685</v>
      </c>
      <c r="BG93" s="784">
        <f>'SAME R Results'!AZ49</f>
        <v>3.3800660000000002</v>
      </c>
      <c r="BH93" s="784">
        <f>'SAME R Results'!BA49</f>
        <v>7.9345705000000002E-2</v>
      </c>
      <c r="BI93" s="789"/>
      <c r="BJ93" s="784">
        <f>'SAME R Results'!BB49</f>
        <v>187.29170000000002</v>
      </c>
      <c r="BK93" s="784">
        <f>'SAME R Results'!BC49</f>
        <v>3.2007450000000004</v>
      </c>
      <c r="BL93" s="784">
        <f>'SAME R Results'!BD49</f>
        <v>3275641.6927261017</v>
      </c>
      <c r="BM93" s="784">
        <f>'SAME R Results'!BE49</f>
        <v>1159.5375543457283</v>
      </c>
      <c r="BN93" s="784">
        <f>'SAME R Results'!BF49</f>
        <v>6.8282270331857937</v>
      </c>
      <c r="BO93" s="784">
        <f>'SAME R Results'!BG49</f>
        <v>2.1549243364622712</v>
      </c>
      <c r="BP93" s="789"/>
      <c r="BQ93" s="784">
        <f>'SAME R Results'!BH49</f>
        <v>233.65676151505821</v>
      </c>
      <c r="BR93" s="817">
        <f>'SAME R Results'!BI49</f>
        <v>0.35398790927609708</v>
      </c>
      <c r="BS93" s="817">
        <f>'SAME R Results'!BJ49</f>
        <v>0.5145502341662288</v>
      </c>
      <c r="BT93" s="817">
        <f>'SAME R Results'!BL49</f>
        <v>3.1686620813776045</v>
      </c>
      <c r="BU93" s="817">
        <f>'SAME R Results'!BM49</f>
        <v>1.843342080682528</v>
      </c>
      <c r="BV93" s="817">
        <f>'SAME R Results'!BN49</f>
        <v>0.29360858690347513</v>
      </c>
      <c r="BW93" s="784">
        <f>'SAME R Results'!BO49</f>
        <v>3275641.6927261017</v>
      </c>
      <c r="BX93" s="784">
        <f>'SAME R Results'!BP49</f>
        <v>3226877.1478270418</v>
      </c>
      <c r="BY93" s="784">
        <f>'SAME R Results'!BQ49</f>
        <v>2927113.0095421043</v>
      </c>
      <c r="BZ93" s="784">
        <f>'SAME R Results'!BR49</f>
        <v>1159.5375543457283</v>
      </c>
      <c r="CA93" s="784">
        <f>'SAME R Results'!BS49</f>
        <v>0.71045569564059308</v>
      </c>
      <c r="CB93" s="784">
        <f>'SAME R Results'!BT49</f>
        <v>0.48</v>
      </c>
      <c r="CC93" s="784">
        <f>'SAME R Results'!BV49</f>
        <v>2.5990736365948832</v>
      </c>
      <c r="CD93" s="880">
        <f>'SAME R Results'!BW49</f>
        <v>1</v>
      </c>
      <c r="CE93" s="1086">
        <f>'SAME R Results'!BZ49</f>
        <v>240.92870800332065</v>
      </c>
      <c r="CF93" s="1777">
        <f>'SAME R Results'!CA49</f>
        <v>0.6633333333333491</v>
      </c>
      <c r="CG93" s="1777" t="str">
        <f>'SAME R Results'!CB49</f>
        <v xml:space="preserve"> 29P</v>
      </c>
      <c r="CH93" s="1777">
        <f>'SAME R Results'!CC49</f>
        <v>238</v>
      </c>
      <c r="CI93" s="1777">
        <f>'SAME R Results'!CD49</f>
        <v>2.1134782448597726</v>
      </c>
      <c r="CJ93" s="1777"/>
      <c r="CK93" s="1777"/>
      <c r="CL93" s="2015">
        <f>'SAME R Results'!CI49</f>
        <v>49</v>
      </c>
      <c r="CM93" s="2015" t="str">
        <f>'SAME R Results'!CJ49</f>
        <v>Pyrell</v>
      </c>
      <c r="CN93" s="2016">
        <f>'SAME R Results'!CK49</f>
        <v>0.35398790927609708</v>
      </c>
      <c r="CO93" s="2016">
        <f>'SAME R Results'!CL49</f>
        <v>2.9223323086867925E-2</v>
      </c>
      <c r="CP93" s="2016">
        <f>'SAME R Results'!CM49</f>
        <v>3.4705972021085954E-2</v>
      </c>
      <c r="CQ93" s="2071">
        <f t="shared" si="16"/>
        <v>28038.064650784781</v>
      </c>
      <c r="CR93" s="2074">
        <f t="shared" si="10"/>
        <v>35.665799778088825</v>
      </c>
      <c r="CS93" s="2082">
        <f t="shared" si="11"/>
        <v>486.78491982303797</v>
      </c>
      <c r="CT93" s="2074">
        <f t="shared" si="12"/>
        <v>13458.271032376693</v>
      </c>
      <c r="CU93" s="2074">
        <f t="shared" si="13"/>
        <v>74.303749537685064</v>
      </c>
      <c r="CV93" s="2074"/>
      <c r="CW93" s="1268">
        <v>71</v>
      </c>
      <c r="CX93" s="2074">
        <f t="shared" si="14"/>
        <v>157.21415243232883</v>
      </c>
      <c r="CY93" s="2093">
        <f t="shared" si="15"/>
        <v>2.3363202012222403E-2</v>
      </c>
      <c r="CZ93" s="2020"/>
    </row>
    <row r="94" spans="1:104" ht="16.5" customHeight="1" x14ac:dyDescent="0.25">
      <c r="A94" s="780">
        <v>2</v>
      </c>
      <c r="B94" s="784">
        <f>'SAME R Results'!A50</f>
        <v>5</v>
      </c>
      <c r="C94" s="839" t="str">
        <f>'SAME R Results'!B50</f>
        <v>Pyrell</v>
      </c>
      <c r="D94" s="784" t="str">
        <f>'SAME R Results'!C50</f>
        <v>P06</v>
      </c>
      <c r="E94" s="784" t="str">
        <f>'SAME R Results'!D50</f>
        <v>29 Pa</v>
      </c>
      <c r="F94" s="784">
        <f>'SAME R Results'!E50</f>
        <v>5</v>
      </c>
      <c r="G94" s="784" t="str">
        <f>'SAME R Results'!F50</f>
        <v>76a</v>
      </c>
      <c r="H94" s="785" t="str">
        <f>'SAME R Results'!G50</f>
        <v>aged</v>
      </c>
      <c r="I94" s="784">
        <f>'SAME R Results'!H50</f>
        <v>238</v>
      </c>
      <c r="J94" s="786">
        <f>'SAME R Results'!I50</f>
        <v>40416</v>
      </c>
      <c r="K94" s="784">
        <f>'SAME R Results'!J50</f>
        <v>0</v>
      </c>
      <c r="L94" s="788"/>
      <c r="M94" s="788"/>
      <c r="N94" s="784">
        <f>'SAME R Results'!K50</f>
        <v>8.1</v>
      </c>
      <c r="O94" s="793">
        <f>'SAME R Results'!L50</f>
        <v>1.23</v>
      </c>
      <c r="P94" s="784">
        <f>'SAME R Results'!M50</f>
        <v>0</v>
      </c>
      <c r="Q94" s="784">
        <f>'SAME R Results'!N50</f>
        <v>0</v>
      </c>
      <c r="R94" s="784">
        <f>'SAME R Results'!O50</f>
        <v>0</v>
      </c>
      <c r="S94" s="784">
        <f>'SAME R Results'!P50</f>
        <v>0</v>
      </c>
      <c r="T94" s="784">
        <f>'SAME R Results'!Q50</f>
        <v>0</v>
      </c>
      <c r="U94" s="784">
        <f>'SAME R Results'!R50</f>
        <v>625.42857142857144</v>
      </c>
      <c r="V94" s="784">
        <f>'SAME R Results'!S50</f>
        <v>0</v>
      </c>
      <c r="W94" s="784">
        <f>'SAME R Results'!T50</f>
        <v>0</v>
      </c>
      <c r="X94" s="784" t="str">
        <f>'SAME R Results'!U50</f>
        <v>n</v>
      </c>
      <c r="Y94" s="784" t="str">
        <f>'SAME R Results'!V50</f>
        <v>y</v>
      </c>
      <c r="Z94" s="784" t="str">
        <f>'SAME R Results'!W50</f>
        <v>y</v>
      </c>
      <c r="AA94" s="784" t="str">
        <f>'SAME R Results'!X50</f>
        <v>y</v>
      </c>
      <c r="AB94" s="784" t="str">
        <f>'SAME R Results'!Y50</f>
        <v>y</v>
      </c>
      <c r="AC94" s="789"/>
      <c r="AD94" s="784" t="str">
        <f>'SAME R Results'!Z50</f>
        <v>y</v>
      </c>
      <c r="AE94" s="784">
        <f>'SAME R Results'!AA50</f>
        <v>10</v>
      </c>
      <c r="AF94" s="784" t="str">
        <f>'SAME R Results'!AB50</f>
        <v>y</v>
      </c>
      <c r="AG94" s="817">
        <f>'SAME R Results'!AC50</f>
        <v>3.852706928546E-2</v>
      </c>
      <c r="AH94" s="819">
        <f>'SAME R Results'!AD50</f>
        <v>0</v>
      </c>
      <c r="AI94" s="784">
        <f>'SAME R Results'!AE50</f>
        <v>0</v>
      </c>
      <c r="AJ94" s="784">
        <f>'SAME R Results'!AF50</f>
        <v>0</v>
      </c>
      <c r="AK94" s="784">
        <f>'SAME R Results'!AG50</f>
        <v>0</v>
      </c>
      <c r="AL94" s="784">
        <f>'SAME R Results'!AH50</f>
        <v>0</v>
      </c>
      <c r="AM94" s="784">
        <f>'SAME R Results'!AI50</f>
        <v>0</v>
      </c>
      <c r="AN94" s="784">
        <f>'SAME R Results'!AJ50</f>
        <v>0</v>
      </c>
      <c r="AO94" s="784">
        <f>'SAME R Results'!AK50</f>
        <v>0</v>
      </c>
      <c r="AP94" s="784">
        <f>'SAME R Results'!AL50</f>
        <v>0</v>
      </c>
      <c r="AQ94" s="784">
        <f>'SAME R Results'!AM50</f>
        <v>0</v>
      </c>
      <c r="AR94" s="817">
        <f>'SAME R Results'!AN50</f>
        <v>0</v>
      </c>
      <c r="AS94" s="819">
        <f>'SAME R Results'!AO50</f>
        <v>0</v>
      </c>
      <c r="AT94" s="784">
        <f>'SAME R Results'!AP50</f>
        <v>45</v>
      </c>
      <c r="AU94" s="789"/>
      <c r="AV94" s="821">
        <f>'SAME R Results'!AQ50</f>
        <v>0</v>
      </c>
      <c r="AW94" s="821">
        <f>'SAME R Results'!AR50</f>
        <v>6.2638249999999998</v>
      </c>
      <c r="AX94" s="821">
        <f>'SAME R Results'!AS50</f>
        <v>0</v>
      </c>
      <c r="AY94" s="821">
        <f>'SAME R Results'!AT50</f>
        <v>0</v>
      </c>
      <c r="AZ94" s="824"/>
      <c r="BA94" s="824"/>
      <c r="BB94" s="821">
        <f>'SAME R Results'!AU50</f>
        <v>2.9929654999999999</v>
      </c>
      <c r="BC94" s="821">
        <f>'SAME R Results'!AV50</f>
        <v>0.10406490500000001</v>
      </c>
      <c r="BD94" s="821">
        <f>'SAME R Results'!AW50</f>
        <v>7.378616000000001</v>
      </c>
      <c r="BE94" s="821">
        <f>'SAME R Results'!AX50</f>
        <v>4.7520749999999996</v>
      </c>
      <c r="BF94" s="827">
        <f>'SAME R Results'!AY50</f>
        <v>42855</v>
      </c>
      <c r="BG94" s="784">
        <f>'SAME R Results'!AZ50</f>
        <v>3.7528845000000004</v>
      </c>
      <c r="BH94" s="784">
        <f>'SAME R Results'!BA50</f>
        <v>0.1647187</v>
      </c>
      <c r="BI94" s="789"/>
      <c r="BJ94" s="784">
        <f>'SAME R Results'!BB50</f>
        <v>182.25264999999996</v>
      </c>
      <c r="BK94" s="784">
        <f>'SAME R Results'!BC50</f>
        <v>2.6265410000000013</v>
      </c>
      <c r="BL94" s="784">
        <f>'SAME R Results'!BD50</f>
        <v>1632139.978883141</v>
      </c>
      <c r="BM94" s="784">
        <f>'SAME R Results'!BE50</f>
        <v>725.9923009845545</v>
      </c>
      <c r="BN94" s="784">
        <f>'SAME R Results'!BF50</f>
        <v>7.5308396368719723</v>
      </c>
      <c r="BO94" s="784">
        <f>'SAME R Results'!BG50</f>
        <v>2.3384242847501331</v>
      </c>
      <c r="BP94" s="789"/>
      <c r="BQ94" s="784">
        <f>'SAME R Results'!BH50</f>
        <v>226.969297357876</v>
      </c>
      <c r="BR94" s="817">
        <f>'SAME R Results'!BI50</f>
        <v>0.44481007167126968</v>
      </c>
      <c r="BS94" s="817">
        <f>'SAME R Results'!BJ50</f>
        <v>0.64279185147281492</v>
      </c>
      <c r="BT94" s="817">
        <f>'SAME R Results'!BL50</f>
        <v>3.2204761496807079</v>
      </c>
      <c r="BU94" s="817">
        <f>'SAME R Results'!BM50</f>
        <v>1.834502046916247</v>
      </c>
      <c r="BV94" s="817">
        <f>'SAME R Results'!BN50</f>
        <v>0.37002131058452192</v>
      </c>
      <c r="BW94" s="784">
        <f>'SAME R Results'!BO50</f>
        <v>1632139.978883141</v>
      </c>
      <c r="BX94" s="784">
        <f>'SAME R Results'!BP50</f>
        <v>1606556.278428355</v>
      </c>
      <c r="BY94" s="784">
        <f>'SAME R Results'!BQ50</f>
        <v>1492480.7827700684</v>
      </c>
      <c r="BZ94" s="784">
        <f>'SAME R Results'!BR50</f>
        <v>725.9923009845545</v>
      </c>
      <c r="CA94" s="784">
        <f>'SAME R Results'!BS50</f>
        <v>0.58300208647784812</v>
      </c>
      <c r="CB94" s="784">
        <f>'SAME R Results'!BT50</f>
        <v>0.48</v>
      </c>
      <c r="CC94" s="784">
        <f>'SAME R Results'!BV50</f>
        <v>2.5944901367903759</v>
      </c>
      <c r="CD94" s="880">
        <f>'SAME R Results'!BW50</f>
        <v>1</v>
      </c>
      <c r="CE94" s="1086">
        <f>'SAME R Results'!BZ50</f>
        <v>240.92870800332065</v>
      </c>
      <c r="CF94" s="1777">
        <f>'SAME R Results'!CA50</f>
        <v>0.6633333333333491</v>
      </c>
      <c r="CG94" s="1777">
        <f>'SAME R Results'!CB50</f>
        <v>0</v>
      </c>
      <c r="CH94" s="1777">
        <f>'SAME R Results'!CC50</f>
        <v>0</v>
      </c>
      <c r="CI94" s="1777">
        <f>'SAME R Results'!CD50</f>
        <v>2.0529886193174227</v>
      </c>
      <c r="CJ94" s="1777"/>
      <c r="CK94" s="1777"/>
      <c r="CL94" s="2015">
        <f>'SAME R Results'!CI50</f>
        <v>50</v>
      </c>
      <c r="CM94" s="2015" t="str">
        <f>'SAME R Results'!CJ50</f>
        <v>Pyrell</v>
      </c>
      <c r="CN94" s="2016">
        <f>'SAME R Results'!CK50</f>
        <v>0.44481007167126968</v>
      </c>
      <c r="CO94" s="2016">
        <f>'SAME R Results'!CL50</f>
        <v>3.3179992732663081E-2</v>
      </c>
      <c r="CP94" s="2016">
        <f>'SAME R Results'!CM50</f>
        <v>3.2056243404770396E-2</v>
      </c>
      <c r="CQ94" s="2071">
        <f t="shared" si="16"/>
        <v>14382.033146180549</v>
      </c>
      <c r="CR94" s="2074">
        <f t="shared" si="10"/>
        <v>69.531198394266738</v>
      </c>
      <c r="CS94" s="2082">
        <f t="shared" si="11"/>
        <v>472.85270282890838</v>
      </c>
      <c r="CT94" s="2074">
        <f t="shared" si="12"/>
        <v>6903.3759101666628</v>
      </c>
      <c r="CU94" s="2074">
        <f t="shared" si="13"/>
        <v>144.85666332138905</v>
      </c>
      <c r="CV94" s="2074"/>
      <c r="CW94" s="1268">
        <v>72</v>
      </c>
      <c r="CX94" s="2074">
        <f t="shared" si="14"/>
        <v>101.33280740137334</v>
      </c>
      <c r="CY94" s="2093">
        <f t="shared" si="15"/>
        <v>2.93574647303038E-2</v>
      </c>
    </row>
    <row r="95" spans="1:104" ht="16.5" customHeight="1" x14ac:dyDescent="0.25">
      <c r="A95" s="780">
        <v>2</v>
      </c>
      <c r="B95" s="784" t="str">
        <f>'SAME R Results'!A67</f>
        <v>7 (4)</v>
      </c>
      <c r="C95" s="839" t="str">
        <f>'SAME R Results'!B67</f>
        <v>Pyrell</v>
      </c>
      <c r="D95" s="784" t="str">
        <f>'SAME R Results'!C67</f>
        <v>P01</v>
      </c>
      <c r="E95" s="784" t="str">
        <f>'SAME R Results'!D67</f>
        <v>37 P</v>
      </c>
      <c r="F95" s="784">
        <f>'SAME R Results'!E67</f>
        <v>0</v>
      </c>
      <c r="G95" s="784">
        <f>'SAME R Results'!F67</f>
        <v>84</v>
      </c>
      <c r="H95" s="785" t="str">
        <f>'SAME R Results'!G67</f>
        <v>Mid Temp aging retry</v>
      </c>
      <c r="I95" s="784">
        <f>'SAME R Results'!H67</f>
        <v>242</v>
      </c>
      <c r="J95" s="786">
        <f>'SAME R Results'!I67</f>
        <v>40420.277777777781</v>
      </c>
      <c r="K95" s="784">
        <f>'SAME R Results'!J67</f>
        <v>0</v>
      </c>
      <c r="L95" s="788"/>
      <c r="M95" s="788"/>
      <c r="N95" s="784">
        <f>'SAME R Results'!K67</f>
        <v>8.1</v>
      </c>
      <c r="O95" s="793">
        <f>'SAME R Results'!L67</f>
        <v>1.2250000000000001</v>
      </c>
      <c r="P95" s="784">
        <f>'SAME R Results'!M67</f>
        <v>60</v>
      </c>
      <c r="Q95" s="784">
        <f>'SAME R Results'!N67</f>
        <v>11</v>
      </c>
      <c r="R95" s="784">
        <f>'SAME R Results'!O67</f>
        <v>8</v>
      </c>
      <c r="S95" s="784" t="str">
        <f>'SAME R Results'!P67</f>
        <v>n</v>
      </c>
      <c r="T95" s="784">
        <f>'SAME R Results'!Q67</f>
        <v>0</v>
      </c>
      <c r="U95" s="784">
        <f>'SAME R Results'!R67</f>
        <v>53</v>
      </c>
      <c r="V95" s="784" t="str">
        <f>'SAME R Results'!S67</f>
        <v>y</v>
      </c>
      <c r="W95" s="784">
        <f>'SAME R Results'!T67</f>
        <v>60</v>
      </c>
      <c r="X95" s="784" t="str">
        <f>'SAME R Results'!U67</f>
        <v>n</v>
      </c>
      <c r="Y95" s="784" t="str">
        <f>'SAME R Results'!V67</f>
        <v>y</v>
      </c>
      <c r="Z95" s="784" t="str">
        <f>'SAME R Results'!W67</f>
        <v>y</v>
      </c>
      <c r="AA95" s="784" t="str">
        <f>'SAME R Results'!X67</f>
        <v>y</v>
      </c>
      <c r="AB95" s="784" t="str">
        <f>'SAME R Results'!Y67</f>
        <v>y</v>
      </c>
      <c r="AC95" s="789"/>
      <c r="AD95" s="784" t="str">
        <f>'SAME R Results'!Z67</f>
        <v>y</v>
      </c>
      <c r="AE95" s="784">
        <f>'SAME R Results'!AA67</f>
        <v>10</v>
      </c>
      <c r="AF95" s="784" t="str">
        <f>'SAME R Results'!AB67</f>
        <v>y</v>
      </c>
      <c r="AG95" s="817">
        <f>'SAME R Results'!AC67</f>
        <v>3.852706928546E-2</v>
      </c>
      <c r="AH95" s="819">
        <f>'SAME R Results'!AD67</f>
        <v>0</v>
      </c>
      <c r="AI95" s="784">
        <f>'SAME R Results'!AE67</f>
        <v>58</v>
      </c>
      <c r="AJ95" s="784">
        <f>'SAME R Results'!AF67</f>
        <v>480</v>
      </c>
      <c r="AK95" s="784">
        <f>'SAME R Results'!AG67</f>
        <v>0</v>
      </c>
      <c r="AL95" s="784" t="str">
        <f>'SAME R Results'!AH67</f>
        <v>n</v>
      </c>
      <c r="AM95" s="784" t="str">
        <f>'SAME R Results'!AI67</f>
        <v>y</v>
      </c>
      <c r="AN95" s="784" t="str">
        <f>'SAME R Results'!AJ67</f>
        <v>y</v>
      </c>
      <c r="AO95" s="784" t="str">
        <f>'SAME R Results'!AK67</f>
        <v>y</v>
      </c>
      <c r="AP95" s="784" t="str">
        <f>'SAME R Results'!AL67</f>
        <v>y</v>
      </c>
      <c r="AQ95" s="784" t="str">
        <f>'SAME R Results'!AM67</f>
        <v>y</v>
      </c>
      <c r="AR95" s="817">
        <f>'SAME R Results'!AN67</f>
        <v>3.852706928546E-2</v>
      </c>
      <c r="AS95" s="819">
        <f>'SAME R Results'!AO67</f>
        <v>0</v>
      </c>
      <c r="AT95" s="784">
        <f>'SAME R Results'!AP67</f>
        <v>0</v>
      </c>
      <c r="AU95" s="789"/>
      <c r="AV95" s="821">
        <f>'SAME R Results'!AQ67</f>
        <v>0</v>
      </c>
      <c r="AW95" s="821">
        <f>'SAME R Results'!AR67</f>
        <v>6.2280885000000001</v>
      </c>
      <c r="AX95" s="821">
        <f>'SAME R Results'!AS67</f>
        <v>0</v>
      </c>
      <c r="AY95" s="821">
        <f>'SAME R Results'!AT67</f>
        <v>0</v>
      </c>
      <c r="AZ95" s="824"/>
      <c r="BA95" s="824"/>
      <c r="BB95" s="821">
        <f>'SAME R Results'!AU67</f>
        <v>1.4112094999999998</v>
      </c>
      <c r="BC95" s="821">
        <f>'SAME R Results'!AV67</f>
        <v>2.6062010000000004E-2</v>
      </c>
      <c r="BD95" s="821">
        <f>'SAME R Results'!AW67</f>
        <v>7.5711679999999983</v>
      </c>
      <c r="BE95" s="821">
        <f>'SAME R Results'!AX67</f>
        <v>4.7164610000000016</v>
      </c>
      <c r="BF95" s="827">
        <f>'SAME R Results'!AY67</f>
        <v>91635</v>
      </c>
      <c r="BG95" s="784">
        <f>'SAME R Results'!AZ67</f>
        <v>1.8039394999999998</v>
      </c>
      <c r="BH95" s="784">
        <f>'SAME R Results'!BA67</f>
        <v>8.7524414999999994E-2</v>
      </c>
      <c r="BI95" s="789"/>
      <c r="BJ95" s="784">
        <f>'SAME R Results'!BB67</f>
        <v>106.89545000000001</v>
      </c>
      <c r="BK95" s="784">
        <f>'SAME R Results'!BC67</f>
        <v>2.8547069999999968</v>
      </c>
      <c r="BL95" s="784">
        <f>'SAME R Results'!BD67</f>
        <v>3721976.9141411837</v>
      </c>
      <c r="BM95" s="784">
        <f>'SAME R Results'!BE67</f>
        <v>866.03871582316174</v>
      </c>
      <c r="BN95" s="784">
        <f>'SAME R Results'!BF67</f>
        <v>3.7090515027022404</v>
      </c>
      <c r="BO95" s="784">
        <f>'SAME R Results'!BG67</f>
        <v>1.1490242007152689</v>
      </c>
      <c r="BP95" s="789"/>
      <c r="BQ95" s="784">
        <f>'SAME R Results'!BH67</f>
        <v>136.71554284022812</v>
      </c>
      <c r="BR95" s="817">
        <f>'SAME R Results'!BI67</f>
        <v>0.23268245230988843</v>
      </c>
      <c r="BS95" s="817">
        <f>'SAME R Results'!BJ67</f>
        <v>0.4124283695440798</v>
      </c>
      <c r="BT95" s="817">
        <f>'SAME R Results'!BL67</f>
        <v>3.2280012034501548</v>
      </c>
      <c r="BU95" s="817">
        <f>'SAME R Results'!BM67</f>
        <v>2.1309400165728798</v>
      </c>
      <c r="BV95" s="817">
        <f>'SAME R Results'!BN67</f>
        <v>0.17477172905433233</v>
      </c>
      <c r="BW95" s="784">
        <f>'SAME R Results'!BO67</f>
        <v>3721976.9141411837</v>
      </c>
      <c r="BX95" s="784">
        <f>'SAME R Results'!BP67</f>
        <v>3667272.3897875655</v>
      </c>
      <c r="BY95" s="784">
        <f>'SAME R Results'!BQ67</f>
        <v>3307328.5118286572</v>
      </c>
      <c r="BZ95" s="784">
        <f>'SAME R Results'!BR67</f>
        <v>866.03871582316174</v>
      </c>
      <c r="CA95" s="784">
        <f>'SAME R Results'!BS67</f>
        <v>0.63364711888484337</v>
      </c>
      <c r="CB95" s="784">
        <f>'SAME R Results'!BT67</f>
        <v>0.48</v>
      </c>
      <c r="CC95" s="784">
        <f>'SAME R Results'!BV67</f>
        <v>2.6645104874324264</v>
      </c>
      <c r="CD95" s="880">
        <f>'SAME R Results'!BW67</f>
        <v>1</v>
      </c>
      <c r="CE95" s="1086">
        <f>'SAME R Results'!BZ67</f>
        <v>236.85307598302919</v>
      </c>
      <c r="CF95" s="1777">
        <f>'SAME R Results'!CA67</f>
        <v>0.50000000000000044</v>
      </c>
      <c r="CG95" s="1777" t="str">
        <f>'SAME R Results'!CB67</f>
        <v xml:space="preserve"> 37P</v>
      </c>
      <c r="CH95" s="1777">
        <f>'SAME R Results'!CC67</f>
        <v>242</v>
      </c>
      <c r="CI95" s="1777">
        <f>'SAME R Results'!CD67</f>
        <v>1.640586514082736</v>
      </c>
      <c r="CJ95" s="1777"/>
      <c r="CK95" s="1777"/>
      <c r="CL95" s="2015">
        <f>'SAME R Results'!CI67</f>
        <v>67</v>
      </c>
      <c r="CM95" s="2015" t="str">
        <f>'SAME R Results'!CJ67</f>
        <v>Pyrell</v>
      </c>
      <c r="CN95" s="2016">
        <f>'SAME R Results'!CK67</f>
        <v>0.23268245230988843</v>
      </c>
      <c r="CO95" s="2016">
        <f>'SAME R Results'!CL67</f>
        <v>2.7129698830489254E-2</v>
      </c>
      <c r="CP95" s="2016">
        <f>'SAME R Results'!CM67</f>
        <v>3.7155848502301053E-2</v>
      </c>
      <c r="CQ95" s="2071">
        <f t="shared" si="16"/>
        <v>54448.482401022273</v>
      </c>
      <c r="CR95" s="2074">
        <f t="shared" si="10"/>
        <v>18.365984797056985</v>
      </c>
      <c r="CS95" s="2082">
        <f t="shared" si="11"/>
        <v>284.82404758380858</v>
      </c>
      <c r="CT95" s="2074">
        <f t="shared" si="12"/>
        <v>26135.271552490693</v>
      </c>
      <c r="CU95" s="2074">
        <f t="shared" si="13"/>
        <v>38.262468327202058</v>
      </c>
      <c r="CV95" s="2074"/>
      <c r="CW95" s="1268">
        <v>73</v>
      </c>
      <c r="CX95" s="2074">
        <f t="shared" si="14"/>
        <v>200.68022952840718</v>
      </c>
      <c r="CY95" s="2093">
        <f t="shared" si="15"/>
        <v>1.5357041852452636E-2</v>
      </c>
    </row>
    <row r="96" spans="1:104" ht="16.5" customHeight="1" x14ac:dyDescent="0.25">
      <c r="A96" s="780">
        <v>2</v>
      </c>
      <c r="B96" s="784" t="str">
        <f>'SAME R Results'!A68</f>
        <v>7 (4)</v>
      </c>
      <c r="C96" s="839" t="str">
        <f>'SAME R Results'!B68</f>
        <v>Pyrell</v>
      </c>
      <c r="D96" s="784" t="str">
        <f>'SAME R Results'!C68</f>
        <v>P01</v>
      </c>
      <c r="E96" s="784" t="str">
        <f>'SAME R Results'!D68</f>
        <v>37Pa</v>
      </c>
      <c r="F96" s="784">
        <f>'SAME R Results'!E68</f>
        <v>0</v>
      </c>
      <c r="G96" s="784" t="str">
        <f>'SAME R Results'!F68</f>
        <v>84a</v>
      </c>
      <c r="H96" s="785" t="str">
        <f>'SAME R Results'!G68</f>
        <v>aged</v>
      </c>
      <c r="I96" s="784">
        <f>'SAME R Results'!H68</f>
        <v>242</v>
      </c>
      <c r="J96" s="786">
        <f>'SAME R Results'!I68</f>
        <v>40420.277777777781</v>
      </c>
      <c r="K96" s="784">
        <f>'SAME R Results'!J68</f>
        <v>0</v>
      </c>
      <c r="L96" s="788"/>
      <c r="M96" s="788"/>
      <c r="N96" s="784">
        <f>'SAME R Results'!K68</f>
        <v>8.1</v>
      </c>
      <c r="O96" s="793">
        <f>'SAME R Results'!L68</f>
        <v>1.2250000000000001</v>
      </c>
      <c r="P96" s="784">
        <f>'SAME R Results'!M68</f>
        <v>0</v>
      </c>
      <c r="Q96" s="784">
        <f>'SAME R Results'!N68</f>
        <v>0</v>
      </c>
      <c r="R96" s="784">
        <f>'SAME R Results'!O68</f>
        <v>0</v>
      </c>
      <c r="S96" s="784">
        <f>'SAME R Results'!P68</f>
        <v>0</v>
      </c>
      <c r="T96" s="784">
        <f>'SAME R Results'!Q68</f>
        <v>0</v>
      </c>
      <c r="U96" s="784">
        <f>'SAME R Results'!R68</f>
        <v>632.14285714285711</v>
      </c>
      <c r="V96" s="784">
        <f>'SAME R Results'!S68</f>
        <v>0</v>
      </c>
      <c r="W96" s="784">
        <f>'SAME R Results'!T68</f>
        <v>0</v>
      </c>
      <c r="X96" s="784" t="str">
        <f>'SAME R Results'!U68</f>
        <v>n</v>
      </c>
      <c r="Y96" s="784" t="str">
        <f>'SAME R Results'!V68</f>
        <v>y</v>
      </c>
      <c r="Z96" s="784" t="str">
        <f>'SAME R Results'!W68</f>
        <v>y</v>
      </c>
      <c r="AA96" s="784" t="str">
        <f>'SAME R Results'!X68</f>
        <v>y</v>
      </c>
      <c r="AB96" s="784" t="str">
        <f>'SAME R Results'!Y68</f>
        <v>y</v>
      </c>
      <c r="AC96" s="789"/>
      <c r="AD96" s="784" t="str">
        <f>'SAME R Results'!Z68</f>
        <v>y</v>
      </c>
      <c r="AE96" s="784">
        <f>'SAME R Results'!AA68</f>
        <v>10</v>
      </c>
      <c r="AF96" s="784" t="str">
        <f>'SAME R Results'!AB68</f>
        <v>y</v>
      </c>
      <c r="AG96" s="817">
        <f>'SAME R Results'!AC68</f>
        <v>3.852706928546E-2</v>
      </c>
      <c r="AH96" s="819">
        <f>'SAME R Results'!AD68</f>
        <v>0</v>
      </c>
      <c r="AI96" s="784">
        <f>'SAME R Results'!AE68</f>
        <v>0</v>
      </c>
      <c r="AJ96" s="784">
        <f>'SAME R Results'!AF68</f>
        <v>0</v>
      </c>
      <c r="AK96" s="784">
        <f>'SAME R Results'!AG68</f>
        <v>0</v>
      </c>
      <c r="AL96" s="784">
        <f>'SAME R Results'!AH68</f>
        <v>0</v>
      </c>
      <c r="AM96" s="784">
        <f>'SAME R Results'!AI68</f>
        <v>0</v>
      </c>
      <c r="AN96" s="784">
        <f>'SAME R Results'!AJ68</f>
        <v>0</v>
      </c>
      <c r="AO96" s="784">
        <f>'SAME R Results'!AK68</f>
        <v>0</v>
      </c>
      <c r="AP96" s="784">
        <f>'SAME R Results'!AL68</f>
        <v>0</v>
      </c>
      <c r="AQ96" s="784">
        <f>'SAME R Results'!AM68</f>
        <v>0</v>
      </c>
      <c r="AR96" s="817">
        <f>'SAME R Results'!AN68</f>
        <v>3.852706928546E-2</v>
      </c>
      <c r="AS96" s="819">
        <f>'SAME R Results'!AO68</f>
        <v>0</v>
      </c>
      <c r="AT96" s="784">
        <f>'SAME R Results'!AP68</f>
        <v>60</v>
      </c>
      <c r="AU96" s="789"/>
      <c r="AV96" s="821">
        <f>'SAME R Results'!AQ68</f>
        <v>0</v>
      </c>
      <c r="AW96" s="821">
        <f>'SAME R Results'!AR68</f>
        <v>6.2334444999999992</v>
      </c>
      <c r="AX96" s="821">
        <f>'SAME R Results'!AS68</f>
        <v>0</v>
      </c>
      <c r="AY96" s="821">
        <f>'SAME R Results'!AT68</f>
        <v>0</v>
      </c>
      <c r="AZ96" s="824"/>
      <c r="BA96" s="824"/>
      <c r="BB96" s="821">
        <f>'SAME R Results'!AU68</f>
        <v>1.4658659999999999</v>
      </c>
      <c r="BC96" s="821">
        <f>'SAME R Results'!AV68</f>
        <v>5.7357785000000008E-2</v>
      </c>
      <c r="BD96" s="821">
        <f>'SAME R Results'!AW68</f>
        <v>7.1149744999999998</v>
      </c>
      <c r="BE96" s="821">
        <f>'SAME R Results'!AX68</f>
        <v>4.750411999999999</v>
      </c>
      <c r="BF96" s="827">
        <f>'SAME R Results'!AY68</f>
        <v>44120</v>
      </c>
      <c r="BG96" s="784">
        <f>'SAME R Results'!AZ68</f>
        <v>1.7928004999999998</v>
      </c>
      <c r="BH96" s="784">
        <f>'SAME R Results'!BA68</f>
        <v>0.12527461499999998</v>
      </c>
      <c r="BI96" s="789"/>
      <c r="BJ96" s="784">
        <f>'SAME R Results'!BB68</f>
        <v>105.30194999999999</v>
      </c>
      <c r="BK96" s="784">
        <f>'SAME R Results'!BC68</f>
        <v>2.3645625000000008</v>
      </c>
      <c r="BL96" s="784">
        <f>'SAME R Results'!BD68</f>
        <v>1683214.9966951662</v>
      </c>
      <c r="BM96" s="784">
        <f>'SAME R Results'!BE68</f>
        <v>597.13137154948447</v>
      </c>
      <c r="BN96" s="784">
        <f>'SAME R Results'!BF68</f>
        <v>3.7357685933051719</v>
      </c>
      <c r="BO96" s="784">
        <f>'SAME R Results'!BG68</f>
        <v>1.1056894740415859</v>
      </c>
      <c r="BP96" s="789"/>
      <c r="BQ96" s="784">
        <f>'SAME R Results'!BH68</f>
        <v>133.40783599555164</v>
      </c>
      <c r="BR96" s="817">
        <f>'SAME R Results'!BI68</f>
        <v>0.3547564468721438</v>
      </c>
      <c r="BS96" s="817">
        <f>'SAME R Results'!BJ68</f>
        <v>0.53294334298712609</v>
      </c>
      <c r="BT96" s="817">
        <f>'SAME R Results'!BL68</f>
        <v>3.3786779028020906</v>
      </c>
      <c r="BU96" s="817">
        <f>'SAME R Results'!BM68</f>
        <v>1.8926021618490523</v>
      </c>
      <c r="BV96" s="817">
        <f>'SAME R Results'!BN68</f>
        <v>0.28943758364257055</v>
      </c>
      <c r="BW96" s="784">
        <f>'SAME R Results'!BO68</f>
        <v>1683214.9966951662</v>
      </c>
      <c r="BX96" s="784">
        <f>'SAME R Results'!BP68</f>
        <v>1656876.1129227907</v>
      </c>
      <c r="BY96" s="784">
        <f>'SAME R Results'!BQ68</f>
        <v>1537984.6819120054</v>
      </c>
      <c r="BZ96" s="784">
        <f>'SAME R Results'!BR68</f>
        <v>597.13137154948447</v>
      </c>
      <c r="CA96" s="784">
        <f>'SAME R Results'!BS68</f>
        <v>0.52485183787623202</v>
      </c>
      <c r="CB96" s="784">
        <f>'SAME R Results'!BT68</f>
        <v>0.48</v>
      </c>
      <c r="CC96" s="784">
        <f>'SAME R Results'!BV68</f>
        <v>2.6393907392731024</v>
      </c>
      <c r="CD96" s="880">
        <f>'SAME R Results'!BW68</f>
        <v>1</v>
      </c>
      <c r="CE96" s="1086">
        <f>'SAME R Results'!BZ68</f>
        <v>236.85307598302919</v>
      </c>
      <c r="CF96" s="1777">
        <f>'SAME R Results'!CA68</f>
        <v>0.50000000000000044</v>
      </c>
      <c r="CG96" s="1777">
        <f>'SAME R Results'!CB68</f>
        <v>0</v>
      </c>
      <c r="CH96" s="1777">
        <f>'SAME R Results'!CC68</f>
        <v>0</v>
      </c>
      <c r="CI96" s="1777">
        <f>'SAME R Results'!CD68</f>
        <v>1.6008940319466183</v>
      </c>
      <c r="CJ96" s="1777"/>
      <c r="CK96" s="1777"/>
      <c r="CL96" s="2015">
        <f>'SAME R Results'!CI68</f>
        <v>68</v>
      </c>
      <c r="CM96" s="2015" t="str">
        <f>'SAME R Results'!CJ68</f>
        <v>Pyrell</v>
      </c>
      <c r="CN96" s="2016">
        <f>'SAME R Results'!CK68</f>
        <v>0.3547564468721438</v>
      </c>
      <c r="CO96" s="2016">
        <f>'SAME R Results'!CL68</f>
        <v>2.8002617428182688E-2</v>
      </c>
      <c r="CP96" s="2016">
        <f>'SAME R Results'!CM68</f>
        <v>3.8241893912054584E-2</v>
      </c>
      <c r="CQ96" s="2071">
        <f t="shared" si="16"/>
        <v>25234.124879310559</v>
      </c>
      <c r="CR96" s="2074">
        <f t="shared" si="10"/>
        <v>39.628875769727969</v>
      </c>
      <c r="CS96" s="2082">
        <f t="shared" si="11"/>
        <v>277.93299165739927</v>
      </c>
      <c r="CT96" s="2074">
        <f t="shared" si="12"/>
        <v>12112.379942069068</v>
      </c>
      <c r="CU96" s="2074">
        <f t="shared" si="13"/>
        <v>82.560157853599961</v>
      </c>
      <c r="CV96" s="2074"/>
      <c r="CW96" s="1268">
        <v>74</v>
      </c>
      <c r="CX96" s="2074">
        <f t="shared" si="14"/>
        <v>141.79918075665691</v>
      </c>
      <c r="CY96" s="2093">
        <f t="shared" si="15"/>
        <v>2.3413925493561492E-2</v>
      </c>
    </row>
    <row r="97" spans="1:104" ht="16.5" customHeight="1" x14ac:dyDescent="0.25">
      <c r="A97" s="780">
        <v>2</v>
      </c>
      <c r="B97" s="784" t="str">
        <f>'SAME R Results'!A73</f>
        <v>7 (4)</v>
      </c>
      <c r="C97" s="839" t="str">
        <f>'SAME R Results'!B73</f>
        <v>Pyrell</v>
      </c>
      <c r="D97" s="784" t="str">
        <f>'SAME R Results'!C73</f>
        <v>P09</v>
      </c>
      <c r="E97" s="784" t="str">
        <f>'SAME R Results'!D73</f>
        <v>40 P</v>
      </c>
      <c r="F97" s="784">
        <f>'SAME R Results'!E73</f>
        <v>0</v>
      </c>
      <c r="G97" s="784">
        <f>'SAME R Results'!F73</f>
        <v>87</v>
      </c>
      <c r="H97" s="785" t="str">
        <f>'SAME R Results'!G73</f>
        <v>Baseline STS det</v>
      </c>
      <c r="I97" s="784">
        <f>'SAME R Results'!H73</f>
        <v>242</v>
      </c>
      <c r="J97" s="786">
        <f>'SAME R Results'!I73</f>
        <v>40420.277777777781</v>
      </c>
      <c r="K97" s="784">
        <f>'SAME R Results'!J73</f>
        <v>0</v>
      </c>
      <c r="L97" s="788"/>
      <c r="M97" s="788"/>
      <c r="N97" s="784">
        <f>'SAME R Results'!K73</f>
        <v>8.1</v>
      </c>
      <c r="O97" s="793">
        <f>'SAME R Results'!L73</f>
        <v>1.22</v>
      </c>
      <c r="P97" s="784">
        <f>'SAME R Results'!M73</f>
        <v>60</v>
      </c>
      <c r="Q97" s="784">
        <f>'SAME R Results'!N73</f>
        <v>11</v>
      </c>
      <c r="R97" s="784">
        <f>'SAME R Results'!O73</f>
        <v>8</v>
      </c>
      <c r="S97" s="784" t="str">
        <f>'SAME R Results'!P73</f>
        <v>n</v>
      </c>
      <c r="T97" s="784" t="str">
        <f>'SAME R Results'!Q73</f>
        <v>n</v>
      </c>
      <c r="U97" s="784">
        <f>'SAME R Results'!R73</f>
        <v>45</v>
      </c>
      <c r="V97" s="784" t="str">
        <f>'SAME R Results'!S73</f>
        <v>y</v>
      </c>
      <c r="W97" s="784">
        <f>'SAME R Results'!T73</f>
        <v>60</v>
      </c>
      <c r="X97" s="784" t="str">
        <f>'SAME R Results'!U73</f>
        <v>y</v>
      </c>
      <c r="Y97" s="784" t="str">
        <f>'SAME R Results'!V73</f>
        <v>n</v>
      </c>
      <c r="Z97" s="784" t="str">
        <f>'SAME R Results'!W73</f>
        <v>y</v>
      </c>
      <c r="AA97" s="784" t="str">
        <f>'SAME R Results'!X73</f>
        <v>y</v>
      </c>
      <c r="AB97" s="784" t="str">
        <f>'SAME R Results'!Y73</f>
        <v>y</v>
      </c>
      <c r="AC97" s="789"/>
      <c r="AD97" s="784" t="str">
        <f>'SAME R Results'!Z73</f>
        <v>y</v>
      </c>
      <c r="AE97" s="784">
        <f>'SAME R Results'!AA73</f>
        <v>10</v>
      </c>
      <c r="AF97" s="784" t="str">
        <f>'SAME R Results'!AB73</f>
        <v>y</v>
      </c>
      <c r="AG97" s="817">
        <f>'SAME R Results'!AC73</f>
        <v>3.852706928546E-2</v>
      </c>
      <c r="AH97" s="819">
        <f>'SAME R Results'!AD73</f>
        <v>0</v>
      </c>
      <c r="AI97" s="784">
        <f>'SAME R Results'!AE73</f>
        <v>0</v>
      </c>
      <c r="AJ97" s="784">
        <f>'SAME R Results'!AF73</f>
        <v>0</v>
      </c>
      <c r="AK97" s="784">
        <f>'SAME R Results'!AG73</f>
        <v>0</v>
      </c>
      <c r="AL97" s="784">
        <f>'SAME R Results'!AH73</f>
        <v>0</v>
      </c>
      <c r="AM97" s="784">
        <f>'SAME R Results'!AI73</f>
        <v>0</v>
      </c>
      <c r="AN97" s="784">
        <f>'SAME R Results'!AJ73</f>
        <v>0</v>
      </c>
      <c r="AO97" s="784">
        <f>'SAME R Results'!AK73</f>
        <v>0</v>
      </c>
      <c r="AP97" s="784">
        <f>'SAME R Results'!AL73</f>
        <v>0</v>
      </c>
      <c r="AQ97" s="784">
        <f>'SAME R Results'!AM73</f>
        <v>0</v>
      </c>
      <c r="AR97" s="817">
        <f>'SAME R Results'!AN73</f>
        <v>0</v>
      </c>
      <c r="AS97" s="819">
        <f>'SAME R Results'!AO73</f>
        <v>0</v>
      </c>
      <c r="AT97" s="784">
        <f>'SAME R Results'!AP73</f>
        <v>0</v>
      </c>
      <c r="AU97" s="789"/>
      <c r="AV97" s="821">
        <f>'SAME R Results'!AQ73</f>
        <v>0</v>
      </c>
      <c r="AW97" s="821">
        <f>'SAME R Results'!AR73</f>
        <v>6.2421274999999996</v>
      </c>
      <c r="AX97" s="821">
        <f>'SAME R Results'!AS73</f>
        <v>4.2430114999999997</v>
      </c>
      <c r="AY97" s="821">
        <f>'SAME R Results'!AT73</f>
        <v>5.0547639999999996</v>
      </c>
      <c r="AZ97" s="824"/>
      <c r="BA97" s="824"/>
      <c r="BB97" s="821">
        <f>'SAME R Results'!AU73</f>
        <v>0</v>
      </c>
      <c r="BC97" s="821">
        <f>'SAME R Results'!AV73</f>
        <v>0</v>
      </c>
      <c r="BD97" s="821">
        <f>'SAME R Results'!AW73</f>
        <v>7.3783874999999997</v>
      </c>
      <c r="BE97" s="821">
        <f>'SAME R Results'!AX73</f>
        <v>4.9153150000000014</v>
      </c>
      <c r="BF97" s="827">
        <f>'SAME R Results'!AY73</f>
        <v>73700</v>
      </c>
      <c r="BG97" s="784">
        <f>'SAME R Results'!AZ73</f>
        <v>0</v>
      </c>
      <c r="BH97" s="784">
        <f>'SAME R Results'!BA73</f>
        <v>0</v>
      </c>
      <c r="BI97" s="789"/>
      <c r="BJ97" s="784">
        <f>'SAME R Results'!BB73</f>
        <v>101.71744999999999</v>
      </c>
      <c r="BK97" s="784">
        <f>'SAME R Results'!BC73</f>
        <v>2.4630724999999982</v>
      </c>
      <c r="BL97" s="784">
        <f>'SAME R Results'!BD73</f>
        <v>2924886.3744361638</v>
      </c>
      <c r="BM97" s="784">
        <f>'SAME R Results'!BE73</f>
        <v>642.34878729323918</v>
      </c>
      <c r="BN97" s="784">
        <f>'SAME R Results'!BF73</f>
        <v>0</v>
      </c>
      <c r="BO97" s="784">
        <f>'SAME R Results'!BG73</f>
        <v>0</v>
      </c>
      <c r="BP97" s="789"/>
      <c r="BQ97" s="784">
        <f>'SAME R Results'!BH73</f>
        <v>114.3512942532013</v>
      </c>
      <c r="BR97" s="817">
        <f>'SAME R Results'!BI73</f>
        <v>0.2196149542448691</v>
      </c>
      <c r="BS97" s="817">
        <f>'SAME R Results'!BJ73</f>
        <v>0.42109280500794605</v>
      </c>
      <c r="BT97" s="817">
        <f>'SAME R Results'!BL73</f>
        <v>0</v>
      </c>
      <c r="BU97" s="817">
        <f>'SAME R Results'!BM73</f>
        <v>2.2407972821379709</v>
      </c>
      <c r="BV97" s="817">
        <f>'SAME R Results'!BN73</f>
        <v>0.15860028133077586</v>
      </c>
      <c r="BW97" s="784">
        <f>'SAME R Results'!BO73</f>
        <v>2924886.3744361638</v>
      </c>
      <c r="BX97" s="784">
        <f>'SAME R Results'!BP73</f>
        <v>2880888.7376722456</v>
      </c>
      <c r="BY97" s="784">
        <f>'SAME R Results'!BQ73</f>
        <v>2625702.4444415169</v>
      </c>
      <c r="BZ97" s="784">
        <f>'SAME R Results'!BR73</f>
        <v>642.34878729323918</v>
      </c>
      <c r="CA97" s="784">
        <f>'SAME R Results'!BS73</f>
        <v>0.54671768178993119</v>
      </c>
      <c r="CB97" s="784">
        <f>'SAME R Results'!BT73</f>
        <v>0.48</v>
      </c>
      <c r="CC97" s="784">
        <f>'SAME R Results'!BV73</f>
        <v>2.3420943311841063</v>
      </c>
      <c r="CD97" s="880">
        <f>'SAME R Results'!BW73</f>
        <v>1</v>
      </c>
      <c r="CE97" s="1086">
        <f>'SAME R Results'!BZ73</f>
        <v>232.47862240899161</v>
      </c>
      <c r="CF97" s="1777">
        <f>'SAME R Results'!CA73</f>
        <v>0.49000000000004595</v>
      </c>
      <c r="CG97" s="1777" t="str">
        <f>'SAME R Results'!CB73</f>
        <v xml:space="preserve"> 40P</v>
      </c>
      <c r="CH97" s="1777">
        <f>'SAME R Results'!CC73</f>
        <v>242</v>
      </c>
      <c r="CI97" s="1777">
        <f>'SAME R Results'!CD73</f>
        <v>1.400219929630905</v>
      </c>
      <c r="CJ97" s="1777"/>
      <c r="CK97" s="1777"/>
      <c r="CL97" s="2015"/>
      <c r="CM97" s="2015"/>
      <c r="CN97" s="2016"/>
      <c r="CO97" s="2016"/>
      <c r="CP97" s="2016"/>
      <c r="CQ97" s="2071">
        <f t="shared" si="16"/>
        <v>51156.156885461409</v>
      </c>
      <c r="CR97" s="2074">
        <f t="shared" si="10"/>
        <v>19.547989154834269</v>
      </c>
      <c r="CS97" s="2082">
        <f t="shared" si="11"/>
        <v>238.23186302750273</v>
      </c>
      <c r="CT97" s="2074">
        <f t="shared" si="12"/>
        <v>24554.955305021474</v>
      </c>
      <c r="CU97" s="2074">
        <f t="shared" si="13"/>
        <v>40.724977405904724</v>
      </c>
      <c r="CV97" s="2074"/>
      <c r="CW97" s="1268">
        <v>75</v>
      </c>
      <c r="CX97" s="2074">
        <f t="shared" si="14"/>
        <v>177.95696773130419</v>
      </c>
      <c r="CY97" s="2093">
        <f t="shared" si="15"/>
        <v>1.449458698016136E-2</v>
      </c>
    </row>
    <row r="98" spans="1:104" ht="16.5" customHeight="1" x14ac:dyDescent="0.25">
      <c r="A98" s="780">
        <v>2</v>
      </c>
      <c r="B98" s="784" t="str">
        <f>'SAME R Results'!A85</f>
        <v>8(4)</v>
      </c>
      <c r="C98" s="839" t="str">
        <f>'SAME R Results'!B85</f>
        <v>Pyrell</v>
      </c>
      <c r="D98" s="784" t="str">
        <f>'SAME R Results'!C85</f>
        <v>P10</v>
      </c>
      <c r="E98" s="784" t="str">
        <f>'SAME R Results'!D85</f>
        <v>48 P</v>
      </c>
      <c r="F98" s="784">
        <f>'SAME R Results'!E85</f>
        <v>0</v>
      </c>
      <c r="G98" s="784">
        <f>'SAME R Results'!F85</f>
        <v>95</v>
      </c>
      <c r="H98" s="785" t="str">
        <f>'SAME R Results'!G85</f>
        <v>No flow run w/ aging</v>
      </c>
      <c r="I98" s="784">
        <f>'SAME R Results'!H85</f>
        <v>250</v>
      </c>
      <c r="J98" s="786">
        <f>'SAME R Results'!I85</f>
        <v>40428.354166666664</v>
      </c>
      <c r="K98" s="784">
        <f>'SAME R Results'!J85</f>
        <v>0</v>
      </c>
      <c r="L98" s="788"/>
      <c r="M98" s="788"/>
      <c r="N98" s="784">
        <f>'SAME R Results'!K85</f>
        <v>0</v>
      </c>
      <c r="O98" s="793">
        <f>'SAME R Results'!L85</f>
        <v>1.22</v>
      </c>
      <c r="P98" s="784">
        <f>'SAME R Results'!M85</f>
        <v>60</v>
      </c>
      <c r="Q98" s="784">
        <f>'SAME R Results'!N85</f>
        <v>11</v>
      </c>
      <c r="R98" s="784">
        <f>'SAME R Results'!O85</f>
        <v>8</v>
      </c>
      <c r="S98" s="784" t="str">
        <f>'SAME R Results'!P85</f>
        <v>n</v>
      </c>
      <c r="T98" s="784" t="str">
        <f>'SAME R Results'!Q85</f>
        <v>N</v>
      </c>
      <c r="U98" s="784">
        <f>'SAME R Results'!R85</f>
        <v>38</v>
      </c>
      <c r="V98" s="784" t="str">
        <f>'SAME R Results'!S85</f>
        <v>y</v>
      </c>
      <c r="W98" s="784">
        <f>'SAME R Results'!T85</f>
        <v>60</v>
      </c>
      <c r="X98" s="784" t="str">
        <f>'SAME R Results'!U85</f>
        <v>n</v>
      </c>
      <c r="Y98" s="784" t="str">
        <f>'SAME R Results'!V85</f>
        <v>y</v>
      </c>
      <c r="Z98" s="784" t="str">
        <f>'SAME R Results'!W85</f>
        <v>y</v>
      </c>
      <c r="AA98" s="784" t="str">
        <f>'SAME R Results'!X85</f>
        <v>y</v>
      </c>
      <c r="AB98" s="784" t="str">
        <f>'SAME R Results'!Y85</f>
        <v>y</v>
      </c>
      <c r="AC98" s="789"/>
      <c r="AD98" s="784" t="str">
        <f>'SAME R Results'!Z85</f>
        <v>y</v>
      </c>
      <c r="AE98" s="784">
        <f>'SAME R Results'!AA85</f>
        <v>10</v>
      </c>
      <c r="AF98" s="784" t="str">
        <f>'SAME R Results'!AB85</f>
        <v>y</v>
      </c>
      <c r="AG98" s="817">
        <f>'SAME R Results'!AC85</f>
        <v>3.852706928546E-2</v>
      </c>
      <c r="AH98" s="819">
        <f>'SAME R Results'!AD85</f>
        <v>0</v>
      </c>
      <c r="AI98" s="784">
        <f>'SAME R Results'!AE85</f>
        <v>58</v>
      </c>
      <c r="AJ98" s="784">
        <f>'SAME R Results'!AF85</f>
        <v>480</v>
      </c>
      <c r="AK98" s="784">
        <f>'SAME R Results'!AG85</f>
        <v>0</v>
      </c>
      <c r="AL98" s="784" t="str">
        <f>'SAME R Results'!AH85</f>
        <v>n</v>
      </c>
      <c r="AM98" s="784" t="str">
        <f>'SAME R Results'!AI85</f>
        <v>y</v>
      </c>
      <c r="AN98" s="784" t="str">
        <f>'SAME R Results'!AJ85</f>
        <v>y</v>
      </c>
      <c r="AO98" s="784" t="str">
        <f>'SAME R Results'!AK85</f>
        <v>y</v>
      </c>
      <c r="AP98" s="784" t="str">
        <f>'SAME R Results'!AL85</f>
        <v>y</v>
      </c>
      <c r="AQ98" s="784" t="str">
        <f>'SAME R Results'!AM85</f>
        <v>y</v>
      </c>
      <c r="AR98" s="817">
        <f>'SAME R Results'!AN85</f>
        <v>3.852706928546E-2</v>
      </c>
      <c r="AS98" s="819">
        <f>'SAME R Results'!AO85</f>
        <v>0</v>
      </c>
      <c r="AT98" s="784">
        <f>'SAME R Results'!AP85</f>
        <v>0</v>
      </c>
      <c r="AU98" s="789"/>
      <c r="AV98" s="821">
        <f>'SAME R Results'!AQ85</f>
        <v>0</v>
      </c>
      <c r="AW98" s="821">
        <f>'SAME R Results'!AR85</f>
        <v>4.8198089999999993</v>
      </c>
      <c r="AX98" s="821">
        <f>'SAME R Results'!AS85</f>
        <v>0</v>
      </c>
      <c r="AY98" s="821">
        <f>'SAME R Results'!AT85</f>
        <v>0</v>
      </c>
      <c r="AZ98" s="824"/>
      <c r="BA98" s="824"/>
      <c r="BB98" s="821">
        <f>'SAME R Results'!AU85</f>
        <v>0.16464243999999997</v>
      </c>
      <c r="BC98" s="821">
        <f>'SAME R Results'!AV85</f>
        <v>2.6260390000000005E-2</v>
      </c>
      <c r="BD98" s="821">
        <f>'SAME R Results'!AW85</f>
        <v>4.7402505000000001</v>
      </c>
      <c r="BE98" s="821">
        <f>'SAME R Results'!AX85</f>
        <v>4.6792449999999999</v>
      </c>
      <c r="BF98" s="827">
        <f>'SAME R Results'!AY85</f>
        <v>1985</v>
      </c>
      <c r="BG98" s="784">
        <f>'SAME R Results'!AZ85</f>
        <v>0.26197819999999999</v>
      </c>
      <c r="BH98" s="784">
        <f>'SAME R Results'!BA85</f>
        <v>7.5515749999999993E-2</v>
      </c>
      <c r="BI98" s="789"/>
      <c r="BJ98" s="784">
        <f>'SAME R Results'!BB85</f>
        <v>9.1852</v>
      </c>
      <c r="BK98" s="784">
        <f>'SAME R Results'!BC85</f>
        <v>6.1005500000000268E-2</v>
      </c>
      <c r="BL98" s="784">
        <f>'SAME R Results'!BD85</f>
        <v>71387.637341986352</v>
      </c>
      <c r="BM98" s="784">
        <f>'SAME R Results'!BE85</f>
        <v>9.9926824825918477</v>
      </c>
      <c r="BN98" s="784">
        <f>'SAME R Results'!BF85</f>
        <v>0.37536620957706895</v>
      </c>
      <c r="BO98" s="784">
        <f>'SAME R Results'!BG85</f>
        <v>0.12644649917556822</v>
      </c>
      <c r="BP98" s="789"/>
      <c r="BQ98" s="784">
        <f>'SAME R Results'!BH85</f>
        <v>11.899025115222525</v>
      </c>
      <c r="BR98" s="817">
        <f>'SAME R Results'!BI85</f>
        <v>0.13997777282810692</v>
      </c>
      <c r="BS98" s="817">
        <f>'SAME R Results'!BJ85</f>
        <v>0.6828048281760063</v>
      </c>
      <c r="BT98" s="817">
        <f>'SAME R Results'!BL85</f>
        <v>2.9685773194549352</v>
      </c>
      <c r="BU98" s="817">
        <f>'SAME R Results'!BM85</f>
        <v>3.5214004861099841</v>
      </c>
      <c r="BV98" s="817">
        <f>'SAME R Results'!BN85</f>
        <v>6.3378262236454569E-2</v>
      </c>
      <c r="BW98" s="784">
        <f>'SAME R Results'!BO85</f>
        <v>71387.637341986352</v>
      </c>
      <c r="BX98" s="784">
        <f>'SAME R Results'!BP85</f>
        <v>70202.626365373348</v>
      </c>
      <c r="BY98" s="784">
        <f>'SAME R Results'!BQ85</f>
        <v>67024.478448313632</v>
      </c>
      <c r="BZ98" s="784">
        <f>'SAME R Results'!BR85</f>
        <v>9.9926824825918477</v>
      </c>
      <c r="CA98" s="784">
        <f>'SAME R Results'!BS85</f>
        <v>1.3541130249489537E-2</v>
      </c>
      <c r="CB98" s="784">
        <f>'SAME R Results'!BT85</f>
        <v>0.48</v>
      </c>
      <c r="CC98" s="784">
        <f>'SAME R Results'!BV85</f>
        <v>2.6988672709046719</v>
      </c>
      <c r="CD98" s="880">
        <f>'SAME R Results'!BW85</f>
        <v>1</v>
      </c>
      <c r="CE98" s="1086">
        <f>'SAME R Results'!BZ85</f>
        <v>236.14679358180084</v>
      </c>
      <c r="CF98" s="1777">
        <f>'SAME R Results'!CA85</f>
        <v>0.42333333333338663</v>
      </c>
      <c r="CG98" s="1777" t="str">
        <f>'SAME R Results'!CB85</f>
        <v xml:space="preserve"> 48P</v>
      </c>
      <c r="CH98" s="1777">
        <f>'SAME R Results'!CC85</f>
        <v>250</v>
      </c>
      <c r="CI98" s="1777">
        <f>'SAME R Results'!CD85</f>
        <v>0.16864760005825077</v>
      </c>
      <c r="CJ98" s="1777"/>
      <c r="CK98" s="1777"/>
      <c r="CL98" s="2015">
        <f>'SAME R Results'!CI85</f>
        <v>85</v>
      </c>
      <c r="CM98" s="2015" t="str">
        <f>'SAME R Results'!CJ85</f>
        <v>Pyrell</v>
      </c>
      <c r="CN98" s="2016">
        <f>'SAME R Results'!CK85</f>
        <v>0.13997777282810692</v>
      </c>
      <c r="CO98" s="2016">
        <f>'SAME R Results'!CL85</f>
        <v>3.1545963298863847E-2</v>
      </c>
      <c r="CP98" s="2016">
        <f>'SAME R Results'!CM85</f>
        <v>3.0173965984118589E-2</v>
      </c>
      <c r="CQ98" s="2071">
        <f t="shared" si="16"/>
        <v>11998.905229750215</v>
      </c>
      <c r="CR98" s="2074">
        <f t="shared" si="10"/>
        <v>83.340936598164745</v>
      </c>
      <c r="CS98" s="2082">
        <f t="shared" si="11"/>
        <v>24.789635656713596</v>
      </c>
      <c r="CT98" s="2074">
        <f t="shared" si="12"/>
        <v>5759.4745102801025</v>
      </c>
      <c r="CU98" s="2074">
        <f t="shared" si="13"/>
        <v>173.62695124617659</v>
      </c>
      <c r="CV98" s="2074"/>
      <c r="CW98" s="1268">
        <v>76</v>
      </c>
      <c r="CX98" s="2074">
        <f t="shared" si="14"/>
        <v>26.604547682105597</v>
      </c>
      <c r="CY98" s="2093">
        <f t="shared" si="15"/>
        <v>9.2385330066550569E-3</v>
      </c>
    </row>
    <row r="99" spans="1:104" ht="16.5" customHeight="1" x14ac:dyDescent="0.25">
      <c r="A99" s="780">
        <v>2</v>
      </c>
      <c r="B99" s="784" t="str">
        <f>'SAME R Results'!A86</f>
        <v>8(4)</v>
      </c>
      <c r="C99" s="839" t="str">
        <f>'SAME R Results'!B86</f>
        <v>Pyrell</v>
      </c>
      <c r="D99" s="784" t="str">
        <f>'SAME R Results'!C86</f>
        <v>P10</v>
      </c>
      <c r="E99" s="784" t="str">
        <f>'SAME R Results'!D86</f>
        <v>48PA</v>
      </c>
      <c r="F99" s="784">
        <f>'SAME R Results'!E86</f>
        <v>0</v>
      </c>
      <c r="G99" s="784" t="str">
        <f>'SAME R Results'!F86</f>
        <v>95a</v>
      </c>
      <c r="H99" s="785" t="str">
        <f>'SAME R Results'!G86</f>
        <v>aged</v>
      </c>
      <c r="I99" s="784">
        <f>'SAME R Results'!H86</f>
        <v>250</v>
      </c>
      <c r="J99" s="786">
        <f>'SAME R Results'!I86</f>
        <v>40428.354166666664</v>
      </c>
      <c r="K99" s="784">
        <f>'SAME R Results'!J86</f>
        <v>0</v>
      </c>
      <c r="L99" s="788"/>
      <c r="M99" s="788"/>
      <c r="N99" s="784">
        <f>'SAME R Results'!K86</f>
        <v>0</v>
      </c>
      <c r="O99" s="793">
        <f>'SAME R Results'!L86</f>
        <v>1.22</v>
      </c>
      <c r="P99" s="784">
        <f>'SAME R Results'!M86</f>
        <v>0</v>
      </c>
      <c r="Q99" s="784">
        <f>'SAME R Results'!N86</f>
        <v>0</v>
      </c>
      <c r="R99" s="784">
        <f>'SAME R Results'!O86</f>
        <v>0</v>
      </c>
      <c r="S99" s="784">
        <f>'SAME R Results'!P86</f>
        <v>0</v>
      </c>
      <c r="T99" s="784">
        <f>'SAME R Results'!Q86</f>
        <v>0</v>
      </c>
      <c r="U99" s="784" t="str">
        <f>'SAME R Results'!R86</f>
        <v>n/a</v>
      </c>
      <c r="V99" s="784">
        <f>'SAME R Results'!S86</f>
        <v>0</v>
      </c>
      <c r="W99" s="784">
        <f>'SAME R Results'!T86</f>
        <v>0</v>
      </c>
      <c r="X99" s="784" t="str">
        <f>'SAME R Results'!U86</f>
        <v>n</v>
      </c>
      <c r="Y99" s="784" t="str">
        <f>'SAME R Results'!V86</f>
        <v>y</v>
      </c>
      <c r="Z99" s="784" t="str">
        <f>'SAME R Results'!W86</f>
        <v>y</v>
      </c>
      <c r="AA99" s="784" t="str">
        <f>'SAME R Results'!X86</f>
        <v>y</v>
      </c>
      <c r="AB99" s="784" t="str">
        <f>'SAME R Results'!Y86</f>
        <v>y</v>
      </c>
      <c r="AC99" s="789"/>
      <c r="AD99" s="784" t="str">
        <f>'SAME R Results'!Z86</f>
        <v>y</v>
      </c>
      <c r="AE99" s="784">
        <f>'SAME R Results'!AA86</f>
        <v>10</v>
      </c>
      <c r="AF99" s="784" t="str">
        <f>'SAME R Results'!AB86</f>
        <v>y</v>
      </c>
      <c r="AG99" s="817">
        <f>'SAME R Results'!AC86</f>
        <v>3.852706928546E-2</v>
      </c>
      <c r="AH99" s="819">
        <f>'SAME R Results'!AD86</f>
        <v>0</v>
      </c>
      <c r="AI99" s="784">
        <f>'SAME R Results'!AE86</f>
        <v>0</v>
      </c>
      <c r="AJ99" s="784">
        <f>'SAME R Results'!AF86</f>
        <v>0</v>
      </c>
      <c r="AK99" s="784">
        <f>'SAME R Results'!AG86</f>
        <v>0</v>
      </c>
      <c r="AL99" s="784">
        <f>'SAME R Results'!AH86</f>
        <v>0</v>
      </c>
      <c r="AM99" s="784">
        <f>'SAME R Results'!AI86</f>
        <v>0</v>
      </c>
      <c r="AN99" s="784">
        <f>'SAME R Results'!AJ86</f>
        <v>0</v>
      </c>
      <c r="AO99" s="784">
        <f>'SAME R Results'!AK86</f>
        <v>0</v>
      </c>
      <c r="AP99" s="784">
        <f>'SAME R Results'!AL86</f>
        <v>0</v>
      </c>
      <c r="AQ99" s="784">
        <f>'SAME R Results'!AM86</f>
        <v>0</v>
      </c>
      <c r="AR99" s="817">
        <f>'SAME R Results'!AN86</f>
        <v>0</v>
      </c>
      <c r="AS99" s="819">
        <f>'SAME R Results'!AO86</f>
        <v>0</v>
      </c>
      <c r="AT99" s="784">
        <f>'SAME R Results'!AP86</f>
        <v>0</v>
      </c>
      <c r="AU99" s="789"/>
      <c r="AV99" s="821">
        <f>'SAME R Results'!AQ86</f>
        <v>0</v>
      </c>
      <c r="AW99" s="821">
        <f>'SAME R Results'!AR86</f>
        <v>4.3817289999999991</v>
      </c>
      <c r="AX99" s="821">
        <f>'SAME R Results'!AS86</f>
        <v>0</v>
      </c>
      <c r="AY99" s="821">
        <f>'SAME R Results'!AT86</f>
        <v>0</v>
      </c>
      <c r="AZ99" s="824"/>
      <c r="BA99" s="824"/>
      <c r="BB99" s="821">
        <f>'SAME R Results'!AU86</f>
        <v>0.15617359999999997</v>
      </c>
      <c r="BC99" s="821">
        <f>'SAME R Results'!AV86</f>
        <v>2.9205314999999999E-2</v>
      </c>
      <c r="BD99" s="821">
        <f>'SAME R Results'!AW86</f>
        <v>4.7462305000000002</v>
      </c>
      <c r="BE99" s="821">
        <f>'SAME R Results'!AX86</f>
        <v>4.6675719999999989</v>
      </c>
      <c r="BF99" s="827">
        <f>'SAME R Results'!AY86</f>
        <v>999</v>
      </c>
      <c r="BG99" s="784">
        <f>'SAME R Results'!AZ86</f>
        <v>0.27084355000000004</v>
      </c>
      <c r="BH99" s="784">
        <f>'SAME R Results'!BA86</f>
        <v>8.0139160000000001E-2</v>
      </c>
      <c r="BI99" s="789"/>
      <c r="BJ99" s="784">
        <f>'SAME R Results'!BB86</f>
        <v>8.7778999999999989</v>
      </c>
      <c r="BK99" s="784">
        <f>'SAME R Results'!BC86</f>
        <v>7.8658500000001297E-2</v>
      </c>
      <c r="BL99" s="784">
        <f>'SAME R Results'!BD86</f>
        <v>35876.448108697521</v>
      </c>
      <c r="BM99" s="784">
        <f>'SAME R Results'!BE86</f>
        <v>12.910104784744156</v>
      </c>
      <c r="BN99" s="784">
        <f>'SAME R Results'!BF86</f>
        <v>0.34105657832218012</v>
      </c>
      <c r="BO99" s="784">
        <f>'SAME R Results'!BG86</f>
        <v>0.12806541949514919</v>
      </c>
      <c r="BP99" s="789"/>
      <c r="BQ99" s="784">
        <f>'SAME R Results'!BH86</f>
        <v>11.261671781275142</v>
      </c>
      <c r="BR99" s="817">
        <f>'SAME R Results'!BI86</f>
        <v>0.35984902255734624</v>
      </c>
      <c r="BS99" s="817">
        <f>'SAME R Results'!BJ86</f>
        <v>0.84320194801804194</v>
      </c>
      <c r="BT99" s="817">
        <f>'SAME R Results'!BL86</f>
        <v>2.6631434126922806</v>
      </c>
      <c r="BU99" s="817">
        <f>'SAME R Results'!BM86</f>
        <v>2.5162745563990132</v>
      </c>
      <c r="BV99" s="817">
        <f>'SAME R Results'!BN86</f>
        <v>0.23507946326104442</v>
      </c>
      <c r="BW99" s="784">
        <f>'SAME R Results'!BO86</f>
        <v>35876.448108697521</v>
      </c>
      <c r="BX99" s="784">
        <f>'SAME R Results'!BP86</f>
        <v>35280.062231802614</v>
      </c>
      <c r="BY99" s="784">
        <f>'SAME R Results'!BQ86</f>
        <v>33706.148043035486</v>
      </c>
      <c r="BZ99" s="784">
        <f>'SAME R Results'!BR86</f>
        <v>12.910104784744156</v>
      </c>
      <c r="CA99" s="784">
        <f>'SAME R Results'!BS86</f>
        <v>1.7459491254550583E-2</v>
      </c>
      <c r="CB99" s="784">
        <f>'SAME R Results'!BT86</f>
        <v>0.48</v>
      </c>
      <c r="CC99" s="784">
        <f>'SAME R Results'!BV86</f>
        <v>2.6728279213695627</v>
      </c>
      <c r="CD99" s="880">
        <f>'SAME R Results'!BW86</f>
        <v>1</v>
      </c>
      <c r="CE99" s="1086">
        <f>'SAME R Results'!BZ86</f>
        <v>236.14679358180084</v>
      </c>
      <c r="CF99" s="1777">
        <f>'SAME R Results'!CA86</f>
        <v>0.42333333333338663</v>
      </c>
      <c r="CG99" s="1777">
        <f>'SAME R Results'!CB86</f>
        <v>0</v>
      </c>
      <c r="CH99" s="1777">
        <f>'SAME R Results'!CC86</f>
        <v>0</v>
      </c>
      <c r="CI99" s="1777">
        <f>'SAME R Results'!CD86</f>
        <v>0.1596142457188402</v>
      </c>
      <c r="CJ99" s="1777"/>
      <c r="CK99" s="1777"/>
      <c r="CL99" s="2015">
        <f>'SAME R Results'!CI86</f>
        <v>86</v>
      </c>
      <c r="CM99" s="2015" t="str">
        <f>'SAME R Results'!CJ86</f>
        <v>Pyrell</v>
      </c>
      <c r="CN99" s="2016">
        <f>'SAME R Results'!CK86</f>
        <v>0.35984902255734624</v>
      </c>
      <c r="CO99" s="2016">
        <f>'SAME R Results'!CL86</f>
        <v>3.0284720150453789E-2</v>
      </c>
      <c r="CP99" s="2016">
        <f>'SAME R Results'!CM86</f>
        <v>2.7173950395280269E-2</v>
      </c>
      <c r="CQ99" s="2071">
        <f t="shared" si="16"/>
        <v>6371.4249190514565</v>
      </c>
      <c r="CR99" s="2074">
        <f t="shared" si="10"/>
        <v>156.95076261667299</v>
      </c>
      <c r="CS99" s="2082">
        <f t="shared" si="11"/>
        <v>23.46181621098988</v>
      </c>
      <c r="CT99" s="2074">
        <f t="shared" si="12"/>
        <v>3058.2839611446989</v>
      </c>
      <c r="CU99" s="2074">
        <f t="shared" si="13"/>
        <v>326.9807554514021</v>
      </c>
      <c r="CV99" s="2074"/>
      <c r="CW99" s="1268">
        <v>77</v>
      </c>
      <c r="CX99" s="2074">
        <f t="shared" si="14"/>
        <v>36.317176305984056</v>
      </c>
      <c r="CY99" s="2093">
        <f t="shared" si="15"/>
        <v>2.3750035488784852E-2</v>
      </c>
    </row>
    <row r="100" spans="1:104" ht="16.5" customHeight="1" x14ac:dyDescent="0.25">
      <c r="A100" s="780">
        <v>2</v>
      </c>
      <c r="B100" s="784" t="str">
        <f>'SAME R Results'!A91</f>
        <v>9(4)</v>
      </c>
      <c r="C100" s="839" t="str">
        <f>'SAME R Results'!B91</f>
        <v>Pyrell</v>
      </c>
      <c r="D100" s="784" t="str">
        <f>'SAME R Results'!C91</f>
        <v>P11</v>
      </c>
      <c r="E100" s="784" t="str">
        <f>'SAME R Results'!D91</f>
        <v>50 P</v>
      </c>
      <c r="F100" s="784">
        <f>'SAME R Results'!E91</f>
        <v>0</v>
      </c>
      <c r="G100" s="784">
        <f>'SAME R Results'!F91</f>
        <v>97</v>
      </c>
      <c r="H100" s="785" t="str">
        <f>'SAME R Results'!G91</f>
        <v>No flow run w/ aging</v>
      </c>
      <c r="I100" s="784">
        <f>'SAME R Results'!H91</f>
        <v>251</v>
      </c>
      <c r="J100" s="786">
        <f>'SAME R Results'!I91</f>
        <v>40429.354166666664</v>
      </c>
      <c r="K100" s="784">
        <f>'SAME R Results'!J91</f>
        <v>0</v>
      </c>
      <c r="L100" s="788"/>
      <c r="M100" s="788"/>
      <c r="N100" s="784">
        <f>'SAME R Results'!K91</f>
        <v>0</v>
      </c>
      <c r="O100" s="793">
        <f>'SAME R Results'!L91</f>
        <v>1.23</v>
      </c>
      <c r="P100" s="784">
        <f>'SAME R Results'!M91</f>
        <v>60</v>
      </c>
      <c r="Q100" s="784">
        <f>'SAME R Results'!N91</f>
        <v>11</v>
      </c>
      <c r="R100" s="784">
        <f>'SAME R Results'!O91</f>
        <v>8</v>
      </c>
      <c r="S100" s="784" t="str">
        <f>'SAME R Results'!P91</f>
        <v>n</v>
      </c>
      <c r="T100" s="784" t="str">
        <f>'SAME R Results'!Q91</f>
        <v>N</v>
      </c>
      <c r="U100" s="784">
        <f>'SAME R Results'!R91</f>
        <v>48.142857142857146</v>
      </c>
      <c r="V100" s="784" t="str">
        <f>'SAME R Results'!S91</f>
        <v>Y</v>
      </c>
      <c r="W100" s="784">
        <f>'SAME R Results'!T91</f>
        <v>60</v>
      </c>
      <c r="X100" s="784" t="str">
        <f>'SAME R Results'!U91</f>
        <v>n</v>
      </c>
      <c r="Y100" s="784" t="str">
        <f>'SAME R Results'!V91</f>
        <v>y</v>
      </c>
      <c r="Z100" s="784" t="str">
        <f>'SAME R Results'!W91</f>
        <v>y</v>
      </c>
      <c r="AA100" s="784" t="str">
        <f>'SAME R Results'!X91</f>
        <v>y</v>
      </c>
      <c r="AB100" s="784" t="str">
        <f>'SAME R Results'!Y91</f>
        <v>y</v>
      </c>
      <c r="AC100" s="789"/>
      <c r="AD100" s="784" t="str">
        <f>'SAME R Results'!Z91</f>
        <v>y</v>
      </c>
      <c r="AE100" s="784">
        <f>'SAME R Results'!AA91</f>
        <v>10</v>
      </c>
      <c r="AF100" s="784" t="str">
        <f>'SAME R Results'!AB91</f>
        <v>y</v>
      </c>
      <c r="AG100" s="817">
        <f>'SAME R Results'!AC91</f>
        <v>3.852706928546E-2</v>
      </c>
      <c r="AH100" s="819">
        <f>'SAME R Results'!AD91</f>
        <v>0</v>
      </c>
      <c r="AI100" s="784">
        <f>'SAME R Results'!AE91</f>
        <v>58</v>
      </c>
      <c r="AJ100" s="784">
        <f>'SAME R Results'!AF91</f>
        <v>480</v>
      </c>
      <c r="AK100" s="784">
        <f>'SAME R Results'!AG91</f>
        <v>0</v>
      </c>
      <c r="AL100" s="784" t="str">
        <f>'SAME R Results'!AH91</f>
        <v>n</v>
      </c>
      <c r="AM100" s="784" t="str">
        <f>'SAME R Results'!AI91</f>
        <v>y</v>
      </c>
      <c r="AN100" s="784" t="str">
        <f>'SAME R Results'!AJ91</f>
        <v>y</v>
      </c>
      <c r="AO100" s="784" t="str">
        <f>'SAME R Results'!AK91</f>
        <v>y</v>
      </c>
      <c r="AP100" s="784" t="str">
        <f>'SAME R Results'!AL91</f>
        <v>y</v>
      </c>
      <c r="AQ100" s="784" t="str">
        <f>'SAME R Results'!AM91</f>
        <v>y</v>
      </c>
      <c r="AR100" s="817">
        <f>'SAME R Results'!AN91</f>
        <v>3.852706928546E-2</v>
      </c>
      <c r="AS100" s="819">
        <f>'SAME R Results'!AO91</f>
        <v>0</v>
      </c>
      <c r="AT100" s="784">
        <f>'SAME R Results'!AP91</f>
        <v>0</v>
      </c>
      <c r="AU100" s="789"/>
      <c r="AV100" s="821">
        <f>'SAME R Results'!AQ91</f>
        <v>0</v>
      </c>
      <c r="AW100" s="821">
        <f>'SAME R Results'!AR91</f>
        <v>5.5750130000000011</v>
      </c>
      <c r="AX100" s="821">
        <f>'SAME R Results'!AS91</f>
        <v>0</v>
      </c>
      <c r="AY100" s="821">
        <f>'SAME R Results'!AT91</f>
        <v>0</v>
      </c>
      <c r="AZ100" s="824"/>
      <c r="BA100" s="824"/>
      <c r="BB100" s="821">
        <f>'SAME R Results'!AU91</f>
        <v>0.15550230000000001</v>
      </c>
      <c r="BC100" s="821">
        <f>'SAME R Results'!AV91</f>
        <v>2.8244029999999996E-2</v>
      </c>
      <c r="BD100" s="821">
        <f>'SAME R Results'!AW91</f>
        <v>4.7581319999999998</v>
      </c>
      <c r="BE100" s="821">
        <f>'SAME R Results'!AX91</f>
        <v>4.6959835000000005</v>
      </c>
      <c r="BF100" s="827">
        <f>'SAME R Results'!AY91</f>
        <v>1175.5</v>
      </c>
      <c r="BG100" s="784">
        <f>'SAME R Results'!AZ91</f>
        <v>0.29139700000000002</v>
      </c>
      <c r="BH100" s="784">
        <f>'SAME R Results'!BA91</f>
        <v>8.8974024999999998E-2</v>
      </c>
      <c r="BI100" s="789"/>
      <c r="BJ100" s="784">
        <f>'SAME R Results'!BB91</f>
        <v>12.943950000000001</v>
      </c>
      <c r="BK100" s="784">
        <f>'SAME R Results'!BC91</f>
        <v>6.2148499999999274E-2</v>
      </c>
      <c r="BL100" s="784">
        <f>'SAME R Results'!BD91</f>
        <v>42225.750119902383</v>
      </c>
      <c r="BM100" s="784">
        <f>'SAME R Results'!BE91</f>
        <v>10.18122388245464</v>
      </c>
      <c r="BN100" s="784">
        <f>'SAME R Results'!BF91</f>
        <v>0.34367639103697178</v>
      </c>
      <c r="BO100" s="784">
        <f>'SAME R Results'!BG91</f>
        <v>0.13666694807136534</v>
      </c>
      <c r="BP100" s="789"/>
      <c r="BQ100" s="784">
        <f>'SAME R Results'!BH91</f>
        <v>16.695256072834521</v>
      </c>
      <c r="BR100" s="817">
        <f>'SAME R Results'!BI91</f>
        <v>0.24111410344504206</v>
      </c>
      <c r="BS100" s="817">
        <f>'SAME R Results'!BJ91</f>
        <v>0.91062386890871427</v>
      </c>
      <c r="BT100" s="817">
        <f>'SAME R Results'!BL91</f>
        <v>2.5147001223551824</v>
      </c>
      <c r="BU100" s="817">
        <f>'SAME R Results'!BM91</f>
        <v>3.1669271081639283</v>
      </c>
      <c r="BV100" s="817">
        <f>'SAME R Results'!BN91</f>
        <v>0.12406932130264109</v>
      </c>
      <c r="BW100" s="784">
        <f>'SAME R Results'!BO91</f>
        <v>42225.750119902383</v>
      </c>
      <c r="BX100" s="784">
        <f>'SAME R Results'!BP91</f>
        <v>41523.996768260775</v>
      </c>
      <c r="BY100" s="784">
        <f>'SAME R Results'!BQ91</f>
        <v>39666.623457049522</v>
      </c>
      <c r="BZ100" s="784">
        <f>'SAME R Results'!BR91</f>
        <v>10.18122388245464</v>
      </c>
      <c r="CA100" s="784">
        <f>'SAME R Results'!BS91</f>
        <v>1.3794837077155125E-2</v>
      </c>
      <c r="CB100" s="784">
        <f>'SAME R Results'!BT91</f>
        <v>0.48</v>
      </c>
      <c r="CC100" s="784">
        <f>'SAME R Results'!BV91</f>
        <v>2.6871073733344084</v>
      </c>
      <c r="CD100" s="880">
        <f>'SAME R Results'!BW91</f>
        <v>1</v>
      </c>
      <c r="CE100" s="1086">
        <f>'SAME R Results'!BZ91</f>
        <v>242.39387965391558</v>
      </c>
      <c r="CF100" s="1777">
        <f>'SAME R Results'!CA91</f>
        <v>0.43000000000004146</v>
      </c>
      <c r="CG100" s="1777" t="str">
        <f>'SAME R Results'!CB91</f>
        <v xml:space="preserve"> 50P</v>
      </c>
      <c r="CH100" s="1777">
        <f>'SAME R Results'!CC91</f>
        <v>251</v>
      </c>
      <c r="CI100" s="1777">
        <f>'SAME R Results'!CD91</f>
        <v>0.23295706148138948</v>
      </c>
      <c r="CJ100" s="1777"/>
      <c r="CK100" s="1777"/>
      <c r="CL100" s="2015">
        <f>'SAME R Results'!CI91</f>
        <v>91</v>
      </c>
      <c r="CM100" s="2015" t="str">
        <f>'SAME R Results'!CJ91</f>
        <v>Pyrell</v>
      </c>
      <c r="CN100" s="2016">
        <f>'SAME R Results'!CK91</f>
        <v>0.24111410344504206</v>
      </c>
      <c r="CO100" s="2016">
        <f>'SAME R Results'!CL91</f>
        <v>2.0585272219704409E-2</v>
      </c>
      <c r="CP100" s="2016">
        <f>'SAME R Results'!CM91</f>
        <v>3.2716229222399286E-2</v>
      </c>
      <c r="CQ100" s="2071">
        <f t="shared" si="16"/>
        <v>5058.412992971038</v>
      </c>
      <c r="CR100" s="2074">
        <f t="shared" si="10"/>
        <v>197.69046169017017</v>
      </c>
      <c r="CS100" s="2082">
        <f t="shared" si="11"/>
        <v>34.781783485071919</v>
      </c>
      <c r="CT100" s="2074">
        <f t="shared" si="12"/>
        <v>2428.0382366260983</v>
      </c>
      <c r="CU100" s="2074">
        <f t="shared" si="13"/>
        <v>411.85512852118785</v>
      </c>
      <c r="CV100" s="2074"/>
      <c r="CW100" s="1268">
        <v>78</v>
      </c>
      <c r="CX100" s="2074">
        <f t="shared" si="14"/>
        <v>19.319330664294622</v>
      </c>
      <c r="CY100" s="2093">
        <f t="shared" si="15"/>
        <v>1.5913530827372773E-2</v>
      </c>
    </row>
    <row r="101" spans="1:104" ht="16.5" customHeight="1" x14ac:dyDescent="0.25">
      <c r="A101" s="780">
        <v>2</v>
      </c>
      <c r="B101" s="784" t="str">
        <f>'SAME R Results'!A92</f>
        <v>9(4)</v>
      </c>
      <c r="C101" s="839" t="str">
        <f>'SAME R Results'!B92</f>
        <v>Pyrell</v>
      </c>
      <c r="D101" s="784" t="str">
        <f>'SAME R Results'!C92</f>
        <v>P11</v>
      </c>
      <c r="E101" s="784" t="str">
        <f>'SAME R Results'!D92</f>
        <v>50PA</v>
      </c>
      <c r="F101" s="784">
        <f>'SAME R Results'!E92</f>
        <v>0</v>
      </c>
      <c r="G101" s="784" t="str">
        <f>'SAME R Results'!F92</f>
        <v>97a</v>
      </c>
      <c r="H101" s="785" t="str">
        <f>'SAME R Results'!G92</f>
        <v>aged</v>
      </c>
      <c r="I101" s="784">
        <f>'SAME R Results'!H92</f>
        <v>251</v>
      </c>
      <c r="J101" s="786">
        <f>'SAME R Results'!I92</f>
        <v>40429.354166666664</v>
      </c>
      <c r="K101" s="784">
        <f>'SAME R Results'!J92</f>
        <v>0</v>
      </c>
      <c r="L101" s="788"/>
      <c r="M101" s="788"/>
      <c r="N101" s="784">
        <f>'SAME R Results'!K92</f>
        <v>0</v>
      </c>
      <c r="O101" s="793">
        <f>'SAME R Results'!L92</f>
        <v>1.23</v>
      </c>
      <c r="P101" s="784">
        <f>'SAME R Results'!M92</f>
        <v>0</v>
      </c>
      <c r="Q101" s="784">
        <f>'SAME R Results'!N92</f>
        <v>0</v>
      </c>
      <c r="R101" s="784">
        <f>'SAME R Results'!O92</f>
        <v>0</v>
      </c>
      <c r="S101" s="784">
        <f>'SAME R Results'!P92</f>
        <v>0</v>
      </c>
      <c r="T101" s="784">
        <f>'SAME R Results'!Q92</f>
        <v>0</v>
      </c>
      <c r="U101" s="784">
        <f>'SAME R Results'!R92</f>
        <v>623.85714285714289</v>
      </c>
      <c r="V101" s="784">
        <f>'SAME R Results'!S92</f>
        <v>0</v>
      </c>
      <c r="W101" s="784">
        <f>'SAME R Results'!T92</f>
        <v>0</v>
      </c>
      <c r="X101" s="784" t="str">
        <f>'SAME R Results'!U92</f>
        <v>n</v>
      </c>
      <c r="Y101" s="784" t="str">
        <f>'SAME R Results'!V92</f>
        <v>y</v>
      </c>
      <c r="Z101" s="784" t="str">
        <f>'SAME R Results'!W92</f>
        <v>y</v>
      </c>
      <c r="AA101" s="784" t="str">
        <f>'SAME R Results'!X92</f>
        <v>y</v>
      </c>
      <c r="AB101" s="784" t="str">
        <f>'SAME R Results'!Y92</f>
        <v>y</v>
      </c>
      <c r="AC101" s="789"/>
      <c r="AD101" s="784" t="str">
        <f>'SAME R Results'!Z92</f>
        <v>y</v>
      </c>
      <c r="AE101" s="784">
        <f>'SAME R Results'!AA92</f>
        <v>10</v>
      </c>
      <c r="AF101" s="784" t="str">
        <f>'SAME R Results'!AB92</f>
        <v>y</v>
      </c>
      <c r="AG101" s="817">
        <f>'SAME R Results'!AC92</f>
        <v>3.852706928546E-2</v>
      </c>
      <c r="AH101" s="819">
        <f>'SAME R Results'!AD92</f>
        <v>0</v>
      </c>
      <c r="AI101" s="784">
        <f>'SAME R Results'!AE92</f>
        <v>0</v>
      </c>
      <c r="AJ101" s="784">
        <f>'SAME R Results'!AF92</f>
        <v>0</v>
      </c>
      <c r="AK101" s="784">
        <f>'SAME R Results'!AG92</f>
        <v>0</v>
      </c>
      <c r="AL101" s="784">
        <f>'SAME R Results'!AH92</f>
        <v>0</v>
      </c>
      <c r="AM101" s="784">
        <f>'SAME R Results'!AI92</f>
        <v>0</v>
      </c>
      <c r="AN101" s="784">
        <f>'SAME R Results'!AJ92</f>
        <v>0</v>
      </c>
      <c r="AO101" s="784">
        <f>'SAME R Results'!AK92</f>
        <v>0</v>
      </c>
      <c r="AP101" s="784">
        <f>'SAME R Results'!AL92</f>
        <v>0</v>
      </c>
      <c r="AQ101" s="784">
        <f>'SAME R Results'!AM92</f>
        <v>0</v>
      </c>
      <c r="AR101" s="817">
        <f>'SAME R Results'!AN92</f>
        <v>0</v>
      </c>
      <c r="AS101" s="819">
        <f>'SAME R Results'!AO92</f>
        <v>0</v>
      </c>
      <c r="AT101" s="784">
        <f>'SAME R Results'!AP92</f>
        <v>0</v>
      </c>
      <c r="AU101" s="789"/>
      <c r="AV101" s="821">
        <f>'SAME R Results'!AQ92</f>
        <v>0</v>
      </c>
      <c r="AW101" s="821">
        <f>'SAME R Results'!AR92</f>
        <v>5.2804570000000011</v>
      </c>
      <c r="AX101" s="821">
        <f>'SAME R Results'!AS92</f>
        <v>0</v>
      </c>
      <c r="AY101" s="821">
        <f>'SAME R Results'!AT92</f>
        <v>0</v>
      </c>
      <c r="AZ101" s="824"/>
      <c r="BA101" s="824"/>
      <c r="BB101" s="821">
        <f>'SAME R Results'!AU92</f>
        <v>0.16293330499999997</v>
      </c>
      <c r="BC101" s="821">
        <f>'SAME R Results'!AV92</f>
        <v>3.1524654999999999E-2</v>
      </c>
      <c r="BD101" s="821">
        <f>'SAME R Results'!AW92</f>
        <v>4.7554929999999995</v>
      </c>
      <c r="BE101" s="821">
        <f>'SAME R Results'!AX92</f>
        <v>4.6810145000000016</v>
      </c>
      <c r="BF101" s="827">
        <f>'SAME R Results'!AY92</f>
        <v>974.3</v>
      </c>
      <c r="BG101" s="784">
        <f>'SAME R Results'!AZ92</f>
        <v>0.29670709999999995</v>
      </c>
      <c r="BH101" s="784">
        <f>'SAME R Results'!BA92</f>
        <v>9.5581094999999977E-2</v>
      </c>
      <c r="BI101" s="789"/>
      <c r="BJ101" s="784">
        <f>'SAME R Results'!BB92</f>
        <v>11.96435</v>
      </c>
      <c r="BK101" s="784">
        <f>'SAME R Results'!BC92</f>
        <v>7.4478499999997894E-2</v>
      </c>
      <c r="BL101" s="784">
        <f>'SAME R Results'!BD92</f>
        <v>34988.163542684197</v>
      </c>
      <c r="BM101" s="784">
        <f>'SAME R Results'!BE92</f>
        <v>12.21823054369557</v>
      </c>
      <c r="BN101" s="784">
        <f>'SAME R Results'!BF92</f>
        <v>0.35177459779881148</v>
      </c>
      <c r="BO101" s="784">
        <f>'SAME R Results'!BG92</f>
        <v>0.13460114595910688</v>
      </c>
      <c r="BP101" s="789"/>
      <c r="BQ101" s="784">
        <f>'SAME R Results'!BH92</f>
        <v>15.29757012775975</v>
      </c>
      <c r="BR101" s="817">
        <f>'SAME R Results'!BI92</f>
        <v>0.34921039879071691</v>
      </c>
      <c r="BS101" s="817">
        <f>'SAME R Results'!BJ92</f>
        <v>0.9416746822921217</v>
      </c>
      <c r="BT101" s="817">
        <f>'SAME R Results'!BL92</f>
        <v>2.6134591595950005</v>
      </c>
      <c r="BU101" s="817">
        <f>'SAME R Results'!BM92</f>
        <v>2.707388644393232</v>
      </c>
      <c r="BV101" s="817">
        <f>'SAME R Results'!BN92</f>
        <v>0.21265730431399044</v>
      </c>
      <c r="BW101" s="784">
        <f>'SAME R Results'!BO92</f>
        <v>34988.163542684197</v>
      </c>
      <c r="BX101" s="784">
        <f>'SAME R Results'!BP92</f>
        <v>34406.523142425234</v>
      </c>
      <c r="BY101" s="784">
        <f>'SAME R Results'!BQ92</f>
        <v>32872.148179928154</v>
      </c>
      <c r="BZ101" s="784">
        <f>'SAME R Results'!BR92</f>
        <v>12.21823054369557</v>
      </c>
      <c r="CA101" s="784">
        <f>'SAME R Results'!BS92</f>
        <v>1.6531674509455273E-2</v>
      </c>
      <c r="CB101" s="784">
        <f>'SAME R Results'!BT92</f>
        <v>0.48</v>
      </c>
      <c r="CC101" s="784">
        <f>'SAME R Results'!BV92</f>
        <v>2.6637416797541151</v>
      </c>
      <c r="CD101" s="880">
        <f>'SAME R Results'!BW92</f>
        <v>1</v>
      </c>
      <c r="CE101" s="1086">
        <f>'SAME R Results'!BZ92</f>
        <v>242.39387965391558</v>
      </c>
      <c r="CF101" s="1777">
        <f>'SAME R Results'!CA92</f>
        <v>0.43000000000004146</v>
      </c>
      <c r="CG101" s="1777">
        <f>'SAME R Results'!CB92</f>
        <v>0</v>
      </c>
      <c r="CH101" s="1777">
        <f>'SAME R Results'!CC92</f>
        <v>0</v>
      </c>
      <c r="CI101" s="1777">
        <f>'SAME R Results'!CD92</f>
        <v>0.21345446689895267</v>
      </c>
      <c r="CJ101" s="1777"/>
      <c r="CK101" s="1777"/>
      <c r="CL101" s="2015">
        <f>'SAME R Results'!CI92</f>
        <v>92</v>
      </c>
      <c r="CM101" s="2015" t="str">
        <f>'SAME R Results'!CJ92</f>
        <v>Pyrell</v>
      </c>
      <c r="CN101" s="2016">
        <f>'SAME R Results'!CK92</f>
        <v>0.34921039879071691</v>
      </c>
      <c r="CO101" s="2016">
        <f>'SAME R Results'!CL92</f>
        <v>2.2995455805132306E-2</v>
      </c>
      <c r="CP101" s="2016">
        <f>'SAME R Results'!CM92</f>
        <v>3.2200220527640336E-2</v>
      </c>
      <c r="CQ101" s="2071">
        <f t="shared" si="16"/>
        <v>4574.3426244136499</v>
      </c>
      <c r="CR101" s="2074">
        <f t="shared" si="10"/>
        <v>218.61064684199999</v>
      </c>
      <c r="CS101" s="2082">
        <f t="shared" si="11"/>
        <v>31.869937766166146</v>
      </c>
      <c r="CT101" s="2074">
        <f t="shared" si="12"/>
        <v>2195.6844597185523</v>
      </c>
      <c r="CU101" s="2074">
        <f t="shared" si="13"/>
        <v>455.43884758750005</v>
      </c>
      <c r="CV101" s="2074"/>
      <c r="CW101" s="1268">
        <v>79</v>
      </c>
      <c r="CX101" s="2074">
        <f t="shared" si="14"/>
        <v>25.302942911297549</v>
      </c>
      <c r="CY101" s="2093">
        <f t="shared" si="15"/>
        <v>2.3047886320187318E-2</v>
      </c>
    </row>
    <row r="102" spans="1:104" ht="16.5" customHeight="1" x14ac:dyDescent="0.25">
      <c r="A102" s="780">
        <v>2</v>
      </c>
      <c r="B102" s="784" t="str">
        <f>'SAME R Results'!A112</f>
        <v>10 (4)</v>
      </c>
      <c r="C102" s="839" t="str">
        <f>'SAME R Results'!B112</f>
        <v>Pyrell</v>
      </c>
      <c r="D102" s="784" t="str">
        <f>'SAME R Results'!C112</f>
        <v>P12</v>
      </c>
      <c r="E102" s="784" t="str">
        <f>'SAME R Results'!D112</f>
        <v>60 P</v>
      </c>
      <c r="F102" s="784">
        <f>'SAME R Results'!E112</f>
        <v>0</v>
      </c>
      <c r="G102" s="784">
        <f>'SAME R Results'!F112</f>
        <v>107</v>
      </c>
      <c r="H102" s="785" t="str">
        <f>'SAME R Results'!G112</f>
        <v>Low flow run w/ aging</v>
      </c>
      <c r="I102" s="784">
        <f>'SAME R Results'!H112</f>
        <v>252</v>
      </c>
      <c r="J102" s="786">
        <f>'SAME R Results'!I112</f>
        <v>40430.305555555555</v>
      </c>
      <c r="K102" s="784">
        <f>'SAME R Results'!J112</f>
        <v>0</v>
      </c>
      <c r="L102" s="788"/>
      <c r="M102" s="788"/>
      <c r="N102" s="784">
        <f>'SAME R Results'!K112</f>
        <v>1</v>
      </c>
      <c r="O102" s="793">
        <f>'SAME R Results'!L112</f>
        <v>1.23</v>
      </c>
      <c r="P102" s="784">
        <f>'SAME R Results'!M112</f>
        <v>60</v>
      </c>
      <c r="Q102" s="784">
        <f>'SAME R Results'!N112</f>
        <v>11</v>
      </c>
      <c r="R102" s="784">
        <f>'SAME R Results'!O112</f>
        <v>8</v>
      </c>
      <c r="S102" s="784" t="str">
        <f>'SAME R Results'!P112</f>
        <v>n</v>
      </c>
      <c r="T102" s="784" t="str">
        <f>'SAME R Results'!Q112</f>
        <v>N</v>
      </c>
      <c r="U102" s="784">
        <f>'SAME R Results'!R112</f>
        <v>32</v>
      </c>
      <c r="V102" s="784" t="str">
        <f>'SAME R Results'!S112</f>
        <v>Y</v>
      </c>
      <c r="W102" s="784">
        <f>'SAME R Results'!T112</f>
        <v>60</v>
      </c>
      <c r="X102" s="784" t="str">
        <f>'SAME R Results'!U112</f>
        <v>n</v>
      </c>
      <c r="Y102" s="784" t="str">
        <f>'SAME R Results'!V112</f>
        <v>y</v>
      </c>
      <c r="Z102" s="784" t="str">
        <f>'SAME R Results'!W112</f>
        <v>y</v>
      </c>
      <c r="AA102" s="784" t="str">
        <f>'SAME R Results'!X112</f>
        <v>y</v>
      </c>
      <c r="AB102" s="784" t="str">
        <f>'SAME R Results'!Y112</f>
        <v>y</v>
      </c>
      <c r="AC102" s="789"/>
      <c r="AD102" s="784" t="str">
        <f>'SAME R Results'!Z112</f>
        <v>y</v>
      </c>
      <c r="AE102" s="784">
        <f>'SAME R Results'!AA112</f>
        <v>10</v>
      </c>
      <c r="AF102" s="784" t="str">
        <f>'SAME R Results'!AB112</f>
        <v>y</v>
      </c>
      <c r="AG102" s="817">
        <f>'SAME R Results'!AC112</f>
        <v>3.852706928546E-2</v>
      </c>
      <c r="AH102" s="819">
        <f>'SAME R Results'!AD112</f>
        <v>0</v>
      </c>
      <c r="AI102" s="784">
        <f>'SAME R Results'!AE112</f>
        <v>58</v>
      </c>
      <c r="AJ102" s="784">
        <f>'SAME R Results'!AF112</f>
        <v>480</v>
      </c>
      <c r="AK102" s="784">
        <f>'SAME R Results'!AG112</f>
        <v>0</v>
      </c>
      <c r="AL102" s="784" t="str">
        <f>'SAME R Results'!AH112</f>
        <v>n</v>
      </c>
      <c r="AM102" s="784" t="str">
        <f>'SAME R Results'!AI112</f>
        <v>y</v>
      </c>
      <c r="AN102" s="784" t="str">
        <f>'SAME R Results'!AJ112</f>
        <v>y</v>
      </c>
      <c r="AO102" s="784" t="str">
        <f>'SAME R Results'!AK112</f>
        <v>y</v>
      </c>
      <c r="AP102" s="784" t="str">
        <f>'SAME R Results'!AL112</f>
        <v>y</v>
      </c>
      <c r="AQ102" s="784" t="str">
        <f>'SAME R Results'!AM112</f>
        <v>y</v>
      </c>
      <c r="AR102" s="817">
        <f>'SAME R Results'!AN112</f>
        <v>3.852706928546E-2</v>
      </c>
      <c r="AS102" s="819">
        <f>'SAME R Results'!AO112</f>
        <v>0</v>
      </c>
      <c r="AT102" s="784">
        <f>'SAME R Results'!AP112</f>
        <v>0</v>
      </c>
      <c r="AU102" s="789"/>
      <c r="AV102" s="821">
        <f>'SAME R Results'!AQ112</f>
        <v>0</v>
      </c>
      <c r="AW102" s="821">
        <f>'SAME R Results'!AR112</f>
        <v>6.2564994999999985</v>
      </c>
      <c r="AX102" s="821">
        <f>'SAME R Results'!AS112</f>
        <v>0</v>
      </c>
      <c r="AY102" s="821">
        <f>'SAME R Results'!AT112</f>
        <v>0</v>
      </c>
      <c r="AZ102" s="824"/>
      <c r="BA102" s="824"/>
      <c r="BB102" s="821">
        <f>'SAME R Results'!AU112</f>
        <v>1.03875685</v>
      </c>
      <c r="BC102" s="821">
        <f>'SAME R Results'!AV112</f>
        <v>4.8187250000000001E-2</v>
      </c>
      <c r="BD102" s="821">
        <f>'SAME R Results'!AW112</f>
        <v>4.9907990000000009</v>
      </c>
      <c r="BE102" s="821">
        <f>'SAME R Results'!AX112</f>
        <v>4.6742700000000008</v>
      </c>
      <c r="BF102" s="827">
        <f>'SAME R Results'!AY112</f>
        <v>5698</v>
      </c>
      <c r="BG102" s="784">
        <f>'SAME R Results'!AZ112</f>
        <v>1.2753899999999998</v>
      </c>
      <c r="BH102" s="784">
        <f>'SAME R Results'!BA112</f>
        <v>9.5474234999999991E-2</v>
      </c>
      <c r="BI102" s="789"/>
      <c r="BJ102" s="784">
        <f>'SAME R Results'!BB112</f>
        <v>68.191050000000004</v>
      </c>
      <c r="BK102" s="784">
        <f>'SAME R Results'!BC112</f>
        <v>0.31652900000000006</v>
      </c>
      <c r="BL102" s="784">
        <f>'SAME R Results'!BD112</f>
        <v>206018.55669814753</v>
      </c>
      <c r="BM102" s="784">
        <f>'SAME R Results'!BE112</f>
        <v>53.439569317905381</v>
      </c>
      <c r="BN102" s="784">
        <f>'SAME R Results'!BF112</f>
        <v>2.5745938350210387</v>
      </c>
      <c r="BO102" s="784">
        <f>'SAME R Results'!BG112</f>
        <v>0.76668107279214215</v>
      </c>
      <c r="BP102" s="789"/>
      <c r="BQ102" s="784">
        <f>'SAME R Results'!BH112</f>
        <v>84.672703734474837</v>
      </c>
      <c r="BR102" s="817">
        <f>'SAME R Results'!BI112</f>
        <v>0.25939201873064038</v>
      </c>
      <c r="BS102" s="817">
        <f>'SAME R Results'!BJ112</f>
        <v>0.92245705141344825</v>
      </c>
      <c r="BT102" s="817">
        <f>'SAME R Results'!BL112</f>
        <v>3.3581027710058611</v>
      </c>
      <c r="BU102" s="817">
        <f>'SAME R Results'!BM112</f>
        <v>3.0844272302867841</v>
      </c>
      <c r="BV102" s="817">
        <f>'SAME R Results'!BN112</f>
        <v>0.13755039317404683</v>
      </c>
      <c r="BW102" s="784">
        <f>'SAME R Results'!BO112</f>
        <v>206018.55669814753</v>
      </c>
      <c r="BX102" s="784">
        <f>'SAME R Results'!BP112</f>
        <v>202616.94836326546</v>
      </c>
      <c r="BY102" s="784">
        <f>'SAME R Results'!BQ112</f>
        <v>192944.84480306468</v>
      </c>
      <c r="BZ102" s="784">
        <f>'SAME R Results'!BR112</f>
        <v>53.439569317905381</v>
      </c>
      <c r="CA102" s="784">
        <f>'SAME R Results'!BS112</f>
        <v>7.0258590073692631E-2</v>
      </c>
      <c r="CB102" s="784">
        <f>'SAME R Results'!BT112</f>
        <v>0.48</v>
      </c>
      <c r="CC102" s="784">
        <f>'SAME R Results'!BV112</f>
        <v>2.5868712406318606</v>
      </c>
      <c r="CD102" s="880">
        <f>'SAME R Results'!BW112</f>
        <v>1</v>
      </c>
      <c r="CE102" s="1086">
        <f>'SAME R Results'!BZ112</f>
        <v>245.41410083875152</v>
      </c>
      <c r="CF102" s="1777">
        <f>'SAME R Results'!CA112</f>
        <v>0.52000000000002045</v>
      </c>
      <c r="CG102" s="1777" t="str">
        <f>'SAME R Results'!CB112</f>
        <v xml:space="preserve"> 60P</v>
      </c>
      <c r="CH102" s="1777">
        <f>'SAME R Results'!CC112</f>
        <v>252</v>
      </c>
      <c r="CI102" s="1777">
        <f>'SAME R Results'!CD112</f>
        <v>0.97699273539774811</v>
      </c>
      <c r="CJ102" s="1777"/>
      <c r="CK102" s="1777"/>
      <c r="CL102" s="2015">
        <f>'SAME R Results'!CI112</f>
        <v>112</v>
      </c>
      <c r="CM102" s="2015" t="str">
        <f>'SAME R Results'!CJ112</f>
        <v>Pyrell</v>
      </c>
      <c r="CN102" s="2016">
        <f>'SAME R Results'!CK112</f>
        <v>0.25939201873064038</v>
      </c>
      <c r="CO102" s="2016">
        <f>'SAME R Results'!CL112</f>
        <v>3.0406420504708442E-2</v>
      </c>
      <c r="CP102" s="2016">
        <f>'SAME R Results'!CM112</f>
        <v>3.6074243800038569E-2</v>
      </c>
      <c r="CQ102" s="2071">
        <f t="shared" si="16"/>
        <v>4866.2330978399177</v>
      </c>
      <c r="CR102" s="2074">
        <f t="shared" si="10"/>
        <v>205.49775974436821</v>
      </c>
      <c r="CS102" s="2082">
        <f t="shared" si="11"/>
        <v>176.40146611348925</v>
      </c>
      <c r="CT102" s="2074">
        <f t="shared" si="12"/>
        <v>2335.7918869631603</v>
      </c>
      <c r="CU102" s="2074">
        <f t="shared" si="13"/>
        <v>428.12033280076707</v>
      </c>
      <c r="CV102" s="2074"/>
      <c r="CW102" s="1268">
        <v>80</v>
      </c>
      <c r="CX102" s="2074">
        <f t="shared" si="14"/>
        <v>19.994230505502856</v>
      </c>
      <c r="CY102" s="2093">
        <f t="shared" si="15"/>
        <v>1.7119873236222265E-2</v>
      </c>
    </row>
    <row r="103" spans="1:104" ht="16.5" customHeight="1" x14ac:dyDescent="0.25">
      <c r="A103" s="780">
        <v>2</v>
      </c>
      <c r="B103" s="784" t="str">
        <f>'SAME R Results'!A113</f>
        <v>10 (4)</v>
      </c>
      <c r="C103" s="839" t="str">
        <f>'SAME R Results'!B113</f>
        <v>Pyrell</v>
      </c>
      <c r="D103" s="784" t="str">
        <f>'SAME R Results'!C113</f>
        <v>P12</v>
      </c>
      <c r="E103" s="784" t="str">
        <f>'SAME R Results'!D113</f>
        <v>60PA</v>
      </c>
      <c r="F103" s="784">
        <f>'SAME R Results'!E113</f>
        <v>0</v>
      </c>
      <c r="G103" s="784" t="str">
        <f>'SAME R Results'!F113</f>
        <v>107a</v>
      </c>
      <c r="H103" s="785" t="str">
        <f>'SAME R Results'!G113</f>
        <v>aged</v>
      </c>
      <c r="I103" s="784">
        <f>'SAME R Results'!H113</f>
        <v>252</v>
      </c>
      <c r="J103" s="786">
        <f>'SAME R Results'!I113</f>
        <v>40430.305555555555</v>
      </c>
      <c r="K103" s="784">
        <f>'SAME R Results'!J113</f>
        <v>0</v>
      </c>
      <c r="L103" s="788"/>
      <c r="M103" s="788"/>
      <c r="N103" s="784">
        <f>'SAME R Results'!K113</f>
        <v>1</v>
      </c>
      <c r="O103" s="793">
        <f>'SAME R Results'!L113</f>
        <v>1.23</v>
      </c>
      <c r="P103" s="784">
        <f>'SAME R Results'!M113</f>
        <v>0</v>
      </c>
      <c r="Q103" s="784">
        <f>'SAME R Results'!N113</f>
        <v>0</v>
      </c>
      <c r="R103" s="784">
        <f>'SAME R Results'!O113</f>
        <v>0</v>
      </c>
      <c r="S103" s="784">
        <f>'SAME R Results'!P113</f>
        <v>0</v>
      </c>
      <c r="T103" s="784">
        <f>'SAME R Results'!Q113</f>
        <v>0</v>
      </c>
      <c r="U103" s="784">
        <f>'SAME R Results'!R113</f>
        <v>558.71428571428567</v>
      </c>
      <c r="V103" s="784">
        <f>'SAME R Results'!S113</f>
        <v>0</v>
      </c>
      <c r="W103" s="784">
        <f>'SAME R Results'!T113</f>
        <v>0</v>
      </c>
      <c r="X103" s="784" t="str">
        <f>'SAME R Results'!U113</f>
        <v>n</v>
      </c>
      <c r="Y103" s="784" t="str">
        <f>'SAME R Results'!V113</f>
        <v>y</v>
      </c>
      <c r="Z103" s="784" t="str">
        <f>'SAME R Results'!W113</f>
        <v>y</v>
      </c>
      <c r="AA103" s="784" t="str">
        <f>'SAME R Results'!X113</f>
        <v>y</v>
      </c>
      <c r="AB103" s="784" t="str">
        <f>'SAME R Results'!Y113</f>
        <v>y</v>
      </c>
      <c r="AC103" s="789"/>
      <c r="AD103" s="784" t="str">
        <f>'SAME R Results'!Z113</f>
        <v>y</v>
      </c>
      <c r="AE103" s="784">
        <f>'SAME R Results'!AA113</f>
        <v>10</v>
      </c>
      <c r="AF103" s="784" t="str">
        <f>'SAME R Results'!AB113</f>
        <v>y</v>
      </c>
      <c r="AG103" s="817">
        <f>'SAME R Results'!AC113</f>
        <v>3.852706928546E-2</v>
      </c>
      <c r="AH103" s="819">
        <f>'SAME R Results'!AD113</f>
        <v>0</v>
      </c>
      <c r="AI103" s="784">
        <f>'SAME R Results'!AE113</f>
        <v>0</v>
      </c>
      <c r="AJ103" s="784">
        <f>'SAME R Results'!AF113</f>
        <v>0</v>
      </c>
      <c r="AK103" s="784">
        <f>'SAME R Results'!AG113</f>
        <v>0</v>
      </c>
      <c r="AL103" s="784">
        <f>'SAME R Results'!AH113</f>
        <v>0</v>
      </c>
      <c r="AM103" s="784">
        <f>'SAME R Results'!AI113</f>
        <v>0</v>
      </c>
      <c r="AN103" s="784">
        <f>'SAME R Results'!AJ113</f>
        <v>0</v>
      </c>
      <c r="AO103" s="784">
        <f>'SAME R Results'!AK113</f>
        <v>0</v>
      </c>
      <c r="AP103" s="784">
        <f>'SAME R Results'!AL113</f>
        <v>0</v>
      </c>
      <c r="AQ103" s="784">
        <f>'SAME R Results'!AM113</f>
        <v>0</v>
      </c>
      <c r="AR103" s="817">
        <f>'SAME R Results'!AN113</f>
        <v>0</v>
      </c>
      <c r="AS103" s="819">
        <f>'SAME R Results'!AO113</f>
        <v>0</v>
      </c>
      <c r="AT103" s="784">
        <f>'SAME R Results'!AP113</f>
        <v>60</v>
      </c>
      <c r="AU103" s="789"/>
      <c r="AV103" s="821">
        <f>'SAME R Results'!AQ113</f>
        <v>0</v>
      </c>
      <c r="AW103" s="821">
        <f>'SAME R Results'!AR113</f>
        <v>6.2575835</v>
      </c>
      <c r="AX103" s="821">
        <f>'SAME R Results'!AS113</f>
        <v>0</v>
      </c>
      <c r="AY103" s="821">
        <f>'SAME R Results'!AT113</f>
        <v>0</v>
      </c>
      <c r="AZ103" s="824"/>
      <c r="BA103" s="824"/>
      <c r="BB103" s="821">
        <f>'SAME R Results'!AU113</f>
        <v>1.0220040000000001</v>
      </c>
      <c r="BC103" s="821">
        <f>'SAME R Results'!AV113</f>
        <v>3.4500119999999995E-2</v>
      </c>
      <c r="BD103" s="821">
        <f>'SAME R Results'!AW113</f>
        <v>4.9970245000000002</v>
      </c>
      <c r="BE103" s="821">
        <f>'SAME R Results'!AX113</f>
        <v>4.6750179999999997</v>
      </c>
      <c r="BF103" s="827">
        <f>'SAME R Results'!AY113</f>
        <v>5337</v>
      </c>
      <c r="BG103" s="784">
        <f>'SAME R Results'!AZ113</f>
        <v>1.282119</v>
      </c>
      <c r="BH103" s="784">
        <f>'SAME R Results'!BA113</f>
        <v>8.6364745000000007E-2</v>
      </c>
      <c r="BI103" s="789"/>
      <c r="BJ103" s="784">
        <f>'SAME R Results'!BB113</f>
        <v>67.131200000000007</v>
      </c>
      <c r="BK103" s="784">
        <f>'SAME R Results'!BC113</f>
        <v>0.32200650000000053</v>
      </c>
      <c r="BL103" s="784">
        <f>'SAME R Results'!BD113</f>
        <v>192866.11921982534</v>
      </c>
      <c r="BM103" s="784">
        <f>'SAME R Results'!BE113</f>
        <v>54.401223630766857</v>
      </c>
      <c r="BN103" s="784">
        <f>'SAME R Results'!BF113</f>
        <v>2.5255440396033637</v>
      </c>
      <c r="BO103" s="784">
        <f>'SAME R Results'!BG113</f>
        <v>0.76453624454255564</v>
      </c>
      <c r="BP103" s="789"/>
      <c r="BQ103" s="784">
        <f>'SAME R Results'!BH113</f>
        <v>82.032518989165652</v>
      </c>
      <c r="BR103" s="817">
        <f>'SAME R Results'!BI113</f>
        <v>0.28206729025724481</v>
      </c>
      <c r="BS103" s="817">
        <f>'SAME R Results'!BJ113</f>
        <v>0.9330619825160229</v>
      </c>
      <c r="BT103" s="817">
        <f>'SAME R Results'!BL113</f>
        <v>3.3033673127092498</v>
      </c>
      <c r="BU103" s="817">
        <f>'SAME R Results'!BM113</f>
        <v>2.9854989123443998</v>
      </c>
      <c r="BV103" s="817">
        <f>'SAME R Results'!BN113</f>
        <v>0.15508644552312029</v>
      </c>
      <c r="BW103" s="784">
        <f>'SAME R Results'!BO113</f>
        <v>192866.11921982534</v>
      </c>
      <c r="BX103" s="784">
        <f>'SAME R Results'!BP113</f>
        <v>189680.02169731472</v>
      </c>
      <c r="BY103" s="784">
        <f>'SAME R Results'!BQ113</f>
        <v>180670.70758550926</v>
      </c>
      <c r="BZ103" s="784">
        <f>'SAME R Results'!BR113</f>
        <v>54.401223630766857</v>
      </c>
      <c r="CA103" s="784">
        <f>'SAME R Results'!BS113</f>
        <v>7.1474407351505037E-2</v>
      </c>
      <c r="CB103" s="784">
        <f>'SAME R Results'!BT113</f>
        <v>0.48</v>
      </c>
      <c r="CC103" s="784">
        <f>'SAME R Results'!BV113</f>
        <v>2.5457772425850935</v>
      </c>
      <c r="CD103" s="880">
        <f>'SAME R Results'!BW113</f>
        <v>1</v>
      </c>
      <c r="CE103" s="1086">
        <f>'SAME R Results'!BZ113</f>
        <v>245.41410083875152</v>
      </c>
      <c r="CF103" s="1777">
        <f>'SAME R Results'!CA113</f>
        <v>0.52000000000002045</v>
      </c>
      <c r="CG103" s="1777">
        <f>'SAME R Results'!CB113</f>
        <v>0</v>
      </c>
      <c r="CH103" s="1777">
        <f>'SAME R Results'!CC113</f>
        <v>0</v>
      </c>
      <c r="CI103" s="1777">
        <f>'SAME R Results'!CD113</f>
        <v>0.94652906525956648</v>
      </c>
      <c r="CJ103" s="1777"/>
      <c r="CK103" s="1777"/>
      <c r="CL103" s="2015">
        <f>'SAME R Results'!CI113</f>
        <v>113</v>
      </c>
      <c r="CM103" s="2015" t="str">
        <f>'SAME R Results'!CJ113</f>
        <v>Pyrell</v>
      </c>
      <c r="CN103" s="2016">
        <f>'SAME R Results'!CK113</f>
        <v>0.28206729025724481</v>
      </c>
      <c r="CO103" s="2016">
        <f>'SAME R Results'!CL113</f>
        <v>3.0787108219082263E-2</v>
      </c>
      <c r="CP103" s="2016">
        <f>'SAME R Results'!CM113</f>
        <v>3.5084392047817249E-2</v>
      </c>
      <c r="CQ103" s="2071">
        <f t="shared" si="16"/>
        <v>4702.1869277304022</v>
      </c>
      <c r="CR103" s="2074">
        <f t="shared" si="10"/>
        <v>212.66700268818718</v>
      </c>
      <c r="CS103" s="2082">
        <f t="shared" si="11"/>
        <v>170.90108122742845</v>
      </c>
      <c r="CT103" s="2074">
        <f t="shared" si="12"/>
        <v>2257.0497253105927</v>
      </c>
      <c r="CU103" s="2074">
        <f t="shared" si="13"/>
        <v>443.05625560038993</v>
      </c>
      <c r="CV103" s="2074"/>
      <c r="CW103" s="1268">
        <v>81</v>
      </c>
      <c r="CX103" s="2074">
        <f t="shared" si="14"/>
        <v>21.009116699809184</v>
      </c>
      <c r="CY103" s="2093">
        <f t="shared" si="15"/>
        <v>1.8616441156978157E-2</v>
      </c>
    </row>
    <row r="104" spans="1:104" ht="16.5" customHeight="1" x14ac:dyDescent="0.25">
      <c r="A104" s="780">
        <v>2</v>
      </c>
      <c r="B104" s="784" t="str">
        <f>'SAME R Results'!A121</f>
        <v>11(4)</v>
      </c>
      <c r="C104" s="839" t="str">
        <f>'SAME R Results'!B121</f>
        <v>Pyrell</v>
      </c>
      <c r="D104" s="784" t="str">
        <f>'SAME R Results'!C121</f>
        <v>P13</v>
      </c>
      <c r="E104" s="784" t="str">
        <f>'SAME R Results'!D121</f>
        <v>66 P</v>
      </c>
      <c r="F104" s="784">
        <f>'SAME R Results'!E121</f>
        <v>0</v>
      </c>
      <c r="G104" s="784">
        <f>'SAME R Results'!F121</f>
        <v>113</v>
      </c>
      <c r="H104" s="785" t="str">
        <f>'SAME R Results'!G121</f>
        <v>low flow run w STS</v>
      </c>
      <c r="I104" s="784">
        <f>'SAME R Results'!H121</f>
        <v>253</v>
      </c>
      <c r="J104" s="786">
        <f>'SAME R Results'!I121</f>
        <v>40430.305555555555</v>
      </c>
      <c r="K104" s="784">
        <f>'SAME R Results'!J121</f>
        <v>0</v>
      </c>
      <c r="L104" s="788"/>
      <c r="M104" s="788"/>
      <c r="N104" s="784">
        <f>'SAME R Results'!K121</f>
        <v>2</v>
      </c>
      <c r="O104" s="793">
        <f>'SAME R Results'!L121</f>
        <v>1.23</v>
      </c>
      <c r="P104" s="784">
        <f>'SAME R Results'!M121</f>
        <v>60</v>
      </c>
      <c r="Q104" s="784">
        <f>'SAME R Results'!N121</f>
        <v>11</v>
      </c>
      <c r="R104" s="784">
        <f>'SAME R Results'!O121</f>
        <v>8</v>
      </c>
      <c r="S104" s="784" t="str">
        <f>'SAME R Results'!P121</f>
        <v>n</v>
      </c>
      <c r="T104" s="784" t="str">
        <f>'SAME R Results'!Q121</f>
        <v>n</v>
      </c>
      <c r="U104" s="784">
        <f>'SAME R Results'!R121</f>
        <v>31</v>
      </c>
      <c r="V104" s="784" t="str">
        <f>'SAME R Results'!S121</f>
        <v>n</v>
      </c>
      <c r="W104" s="784">
        <f>'SAME R Results'!T121</f>
        <v>0</v>
      </c>
      <c r="X104" s="784" t="str">
        <f>'SAME R Results'!U121</f>
        <v>y</v>
      </c>
      <c r="Y104" s="784" t="str">
        <f>'SAME R Results'!V121</f>
        <v>n</v>
      </c>
      <c r="Z104" s="784" t="str">
        <f>'SAME R Results'!W121</f>
        <v>y</v>
      </c>
      <c r="AA104" s="784" t="str">
        <f>'SAME R Results'!X121</f>
        <v>n</v>
      </c>
      <c r="AB104" s="784" t="str">
        <f>'SAME R Results'!Y121</f>
        <v>y</v>
      </c>
      <c r="AC104" s="789"/>
      <c r="AD104" s="784" t="str">
        <f>'SAME R Results'!Z121</f>
        <v>y</v>
      </c>
      <c r="AE104" s="784">
        <f>'SAME R Results'!AA121</f>
        <v>10</v>
      </c>
      <c r="AF104" s="784" t="str">
        <f>'SAME R Results'!AB121</f>
        <v>y</v>
      </c>
      <c r="AG104" s="817">
        <f>'SAME R Results'!AC121</f>
        <v>3.852706928546E-2</v>
      </c>
      <c r="AH104" s="819">
        <f>'SAME R Results'!AD121</f>
        <v>0</v>
      </c>
      <c r="AI104" s="784">
        <f>'SAME R Results'!AE121</f>
        <v>0</v>
      </c>
      <c r="AJ104" s="784">
        <f>'SAME R Results'!AF121</f>
        <v>0</v>
      </c>
      <c r="AK104" s="784">
        <f>'SAME R Results'!AG121</f>
        <v>0</v>
      </c>
      <c r="AL104" s="784">
        <f>'SAME R Results'!AH121</f>
        <v>0</v>
      </c>
      <c r="AM104" s="784">
        <f>'SAME R Results'!AI121</f>
        <v>0</v>
      </c>
      <c r="AN104" s="784">
        <f>'SAME R Results'!AJ121</f>
        <v>0</v>
      </c>
      <c r="AO104" s="784">
        <f>'SAME R Results'!AK121</f>
        <v>0</v>
      </c>
      <c r="AP104" s="784">
        <f>'SAME R Results'!AL121</f>
        <v>0</v>
      </c>
      <c r="AQ104" s="784">
        <f>'SAME R Results'!AM121</f>
        <v>0</v>
      </c>
      <c r="AR104" s="817">
        <f>'SAME R Results'!AN121</f>
        <v>0</v>
      </c>
      <c r="AS104" s="819">
        <f>'SAME R Results'!AO121</f>
        <v>0</v>
      </c>
      <c r="AT104" s="784">
        <f>'SAME R Results'!AP121</f>
        <v>0</v>
      </c>
      <c r="AU104" s="789"/>
      <c r="AV104" s="821">
        <f>'SAME R Results'!AQ121</f>
        <v>0</v>
      </c>
      <c r="AW104" s="821">
        <f>'SAME R Results'!AR121</f>
        <v>6.2836770000000017</v>
      </c>
      <c r="AX104" s="821">
        <f>'SAME R Results'!AS121</f>
        <v>4.6147464999999999</v>
      </c>
      <c r="AY104" s="821">
        <f>'SAME R Results'!AT121</f>
        <v>5.155837</v>
      </c>
      <c r="AZ104" s="824"/>
      <c r="BA104" s="824"/>
      <c r="BB104" s="821">
        <f>'SAME R Results'!AU121</f>
        <v>0</v>
      </c>
      <c r="BC104" s="821">
        <f>'SAME R Results'!AV121</f>
        <v>0</v>
      </c>
      <c r="BD104" s="821">
        <f>'SAME R Results'!AW121</f>
        <v>6.7188720000000002</v>
      </c>
      <c r="BE104" s="821">
        <f>'SAME R Results'!AX121</f>
        <v>4.7057790000000006</v>
      </c>
      <c r="BF104" s="827">
        <f>'SAME R Results'!AY121</f>
        <v>31375</v>
      </c>
      <c r="BG104" s="784">
        <f>'SAME R Results'!AZ121</f>
        <v>0</v>
      </c>
      <c r="BH104" s="784">
        <f>'SAME R Results'!BA121</f>
        <v>0</v>
      </c>
      <c r="BI104" s="789"/>
      <c r="BJ104" s="784">
        <f>'SAME R Results'!BB121</f>
        <v>154.35554999999997</v>
      </c>
      <c r="BK104" s="784">
        <f>'SAME R Results'!BC121</f>
        <v>2.0130929999999996</v>
      </c>
      <c r="BL104" s="784">
        <f>'SAME R Results'!BD121</f>
        <v>1176224.4595932008</v>
      </c>
      <c r="BM104" s="784">
        <f>'SAME R Results'!BE121</f>
        <v>459.76995119843087</v>
      </c>
      <c r="BN104" s="784">
        <f>'SAME R Results'!BF121</f>
        <v>0</v>
      </c>
      <c r="BO104" s="784">
        <f>'SAME R Results'!BG121</f>
        <v>0</v>
      </c>
      <c r="BP104" s="789"/>
      <c r="BQ104" s="784">
        <f>'SAME R Results'!BH121</f>
        <v>169.19487997801508</v>
      </c>
      <c r="BR104" s="817">
        <f>'SAME R Results'!BI121</f>
        <v>0.39088623557228447</v>
      </c>
      <c r="BS104" s="817">
        <f>'SAME R Results'!BJ121</f>
        <v>0.6500789886706958</v>
      </c>
      <c r="BT104" s="817">
        <f>'SAME R Results'!BL121</f>
        <v>0</v>
      </c>
      <c r="BU104" s="817">
        <f>'SAME R Results'!BM121</f>
        <v>2.0405434673921752</v>
      </c>
      <c r="BV104" s="817">
        <f>'SAME R Results'!BN121</f>
        <v>0.30310458221467135</v>
      </c>
      <c r="BW104" s="784">
        <f>'SAME R Results'!BO121</f>
        <v>1176224.4595932008</v>
      </c>
      <c r="BX104" s="784">
        <f>'SAME R Results'!BP121</f>
        <v>1157494.1223683986</v>
      </c>
      <c r="BY104" s="784">
        <f>'SAME R Results'!BQ121</f>
        <v>1083326.0587706203</v>
      </c>
      <c r="BZ104" s="784">
        <f>'SAME R Results'!BR121</f>
        <v>459.76995119843087</v>
      </c>
      <c r="CA104" s="784">
        <f>'SAME R Results'!BS121</f>
        <v>0.44683765426618116</v>
      </c>
      <c r="CB104" s="784">
        <f>'SAME R Results'!BT121</f>
        <v>0.48</v>
      </c>
      <c r="CC104" s="784">
        <f>'SAME R Results'!BV121</f>
        <v>2.2836194311609237</v>
      </c>
      <c r="CD104" s="880">
        <f>'SAME R Results'!BW121</f>
        <v>1</v>
      </c>
      <c r="CE104" s="1086">
        <f>'SAME R Results'!BZ121</f>
        <v>245.37087876588521</v>
      </c>
      <c r="CF104" s="1777">
        <f>'SAME R Results'!CA121</f>
        <v>0.87333333333328156</v>
      </c>
      <c r="CG104" s="1777" t="str">
        <f>'SAME R Results'!CB121</f>
        <v xml:space="preserve"> 66P</v>
      </c>
      <c r="CH104" s="1777">
        <f>'SAME R Results'!CC121</f>
        <v>253</v>
      </c>
      <c r="CI104" s="1777">
        <f>'SAME R Results'!CD121</f>
        <v>1.1624075723681115</v>
      </c>
      <c r="CJ104" s="1777"/>
      <c r="CK104" s="1777"/>
      <c r="CL104" s="2015"/>
      <c r="CM104" s="2015"/>
      <c r="CN104" s="2015"/>
      <c r="CO104" s="2015"/>
      <c r="CP104" s="2015"/>
      <c r="CQ104" s="2071">
        <f t="shared" si="16"/>
        <v>13903.783137480728</v>
      </c>
      <c r="CR104" s="2074">
        <f t="shared" si="10"/>
        <v>71.922870927429713</v>
      </c>
      <c r="CS104" s="2082">
        <f t="shared" si="11"/>
        <v>352.48933328753145</v>
      </c>
      <c r="CT104" s="2074">
        <f t="shared" si="12"/>
        <v>6673.8159059907484</v>
      </c>
      <c r="CU104" s="2074">
        <f t="shared" si="13"/>
        <v>149.83931443214522</v>
      </c>
      <c r="CV104" s="2074"/>
      <c r="CW104" s="1268">
        <v>82</v>
      </c>
      <c r="CX104" s="2074">
        <f t="shared" si="14"/>
        <v>86.087191621040233</v>
      </c>
      <c r="CY104" s="2093">
        <f t="shared" si="15"/>
        <v>2.5798491547770773E-2</v>
      </c>
    </row>
    <row r="105" spans="1:104" ht="16.5" customHeight="1" x14ac:dyDescent="0.25">
      <c r="A105" s="778">
        <v>1</v>
      </c>
      <c r="B105" s="779">
        <f>'SAME1 Flight Tests 8-27-09'!A7</f>
        <v>1</v>
      </c>
      <c r="C105" s="835" t="str">
        <f>'SAME1 Flight Tests 8-27-09'!B7</f>
        <v>Silicone</v>
      </c>
      <c r="D105" s="782"/>
      <c r="E105" s="779" t="str">
        <f>'SAME1 Flight Tests 8-27-09'!C7</f>
        <v>5S</v>
      </c>
      <c r="F105" s="779">
        <f>'SAME1 Flight Tests 8-27-09'!D7</f>
        <v>6</v>
      </c>
      <c r="G105" s="779">
        <f>'SAME1 Flight Tests 8-27-09'!E7</f>
        <v>5</v>
      </c>
      <c r="H105" s="779" t="str">
        <f>'SAME1 Flight Tests 8-27-09'!F7</f>
        <v>Aging up</v>
      </c>
      <c r="I105" s="779" t="str">
        <f>'SAME1 Flight Tests 8-27-09'!G7</f>
        <v>255 13:30</v>
      </c>
      <c r="J105" s="791">
        <f>'SAME1 Flight Tests 8-27-09'!H7</f>
        <v>39337.395833333336</v>
      </c>
      <c r="K105" s="779">
        <f>'SAME1 Flight Tests 8-27-09'!I7</f>
        <v>3</v>
      </c>
      <c r="L105" s="779" t="str">
        <f>'SAME1 Flight Tests 8-27-09'!J7</f>
        <v>n</v>
      </c>
      <c r="M105" s="779" t="str">
        <f>'SAME1 Flight Tests 8-27-09'!K7</f>
        <v>n</v>
      </c>
      <c r="N105" s="779">
        <f>'SAME1 Flight Tests 8-27-09'!L7</f>
        <v>8</v>
      </c>
      <c r="O105" s="804">
        <f>'SAME1 Flight Tests 8-27-09'!M7</f>
        <v>1.327</v>
      </c>
      <c r="P105" s="805">
        <f>'SAME1 Flight Tests 8-27-09'!N7</f>
        <v>45</v>
      </c>
      <c r="Q105" s="805">
        <f>'SAME1 Flight Tests 8-27-09'!O7</f>
        <v>720</v>
      </c>
      <c r="R105" s="805">
        <f>'SAME1 Flight Tests 8-27-09'!P7</f>
        <v>0</v>
      </c>
      <c r="S105" s="806"/>
      <c r="T105" s="806"/>
      <c r="U105" s="805">
        <f>'SAME1 Flight Tests 8-27-09'!Q7</f>
        <v>755</v>
      </c>
      <c r="V105" s="806"/>
      <c r="W105" s="806"/>
      <c r="X105" s="806"/>
      <c r="Y105" s="806"/>
      <c r="Z105" s="806"/>
      <c r="AA105" s="805" t="str">
        <f>'SAME1 Flight Tests 8-27-09'!R7</f>
        <v>y</v>
      </c>
      <c r="AB105" s="805" t="str">
        <f>'SAME1 Flight Tests 8-27-09'!S7</f>
        <v>y</v>
      </c>
      <c r="AC105" s="805">
        <f>'SAME1 Flight Tests 8-27-09'!T7</f>
        <v>1</v>
      </c>
      <c r="AD105" s="806"/>
      <c r="AE105" s="805">
        <f>'SAME1 Flight Tests 8-27-09'!U7</f>
        <v>10</v>
      </c>
      <c r="AF105" s="806"/>
      <c r="AG105" s="816">
        <f>'SAME1 Flight Tests 8-27-09'!V7</f>
        <v>3.1812241356819398E-2</v>
      </c>
      <c r="AH105" s="818">
        <f>'SAME1 Flight Tests 8-27-09'!W7</f>
        <v>0.45912275840214306</v>
      </c>
      <c r="AI105" s="806"/>
      <c r="AJ105" s="806"/>
      <c r="AK105" s="806"/>
      <c r="AL105" s="806"/>
      <c r="AM105" s="806"/>
      <c r="AN105" s="806"/>
      <c r="AO105" s="806"/>
      <c r="AP105" s="806"/>
      <c r="AQ105" s="806"/>
      <c r="AR105" s="806"/>
      <c r="AS105" s="806"/>
      <c r="AT105" s="806"/>
      <c r="AU105" s="805">
        <f>'SAME1 Flight Tests 8-27-09'!X7</f>
        <v>1.21</v>
      </c>
      <c r="AV105" s="820">
        <f>'SAME1 Flight Tests 8-27-09'!Y7</f>
        <v>2.8774000000000002</v>
      </c>
      <c r="AW105" s="820">
        <f>'SAME1 Flight Tests 8-27-09'!Z7</f>
        <v>6.2938999999999998</v>
      </c>
      <c r="AX105" s="820">
        <f>'SAME1 Flight Tests 8-27-09'!AA7</f>
        <v>4.3936000000000002</v>
      </c>
      <c r="AY105" s="822"/>
      <c r="AZ105" s="822"/>
      <c r="BA105" s="820">
        <f>'SAME1 Flight Tests 8-27-09'!AC7</f>
        <v>4.9352</v>
      </c>
      <c r="BB105" s="822"/>
      <c r="BC105" s="822"/>
      <c r="BD105" s="820">
        <f>'SAME1 Flight Tests 8-27-09'!AB7</f>
        <v>6.4202000000000004</v>
      </c>
      <c r="BE105" s="820">
        <f>'SAME1 Flight Tests 8-27-09'!AD7</f>
        <v>4.6092000000000004</v>
      </c>
      <c r="BF105" s="826">
        <f>'SAME1 Flight Tests 8-27-09'!AE7</f>
        <v>26480</v>
      </c>
      <c r="BG105" s="806"/>
      <c r="BH105" s="806"/>
      <c r="BI105" s="805">
        <f>'SAME1 Flight Tests 8-27-09'!AF7</f>
        <v>48.5747</v>
      </c>
      <c r="BJ105" s="805">
        <f>'SAME1 Flight Tests 8-27-09'!AG7</f>
        <v>104.0436</v>
      </c>
      <c r="BK105" s="805">
        <f>'SAME1 Flight Tests 8-27-09'!AH7</f>
        <v>1.8109999999999999</v>
      </c>
      <c r="BL105" s="805">
        <f>'SAME1 Flight Tests 8-27-09'!AK7</f>
        <v>1194104.7590429184</v>
      </c>
      <c r="BM105" s="805">
        <f>'SAME1 Flight Tests 8-27-09'!AL7</f>
        <v>389.22953313940434</v>
      </c>
      <c r="BN105" s="806"/>
      <c r="BO105" s="805"/>
      <c r="BP105" s="806"/>
      <c r="BQ105" s="805">
        <f>'SAME1 Flight Tests 8-27-09'!AM7</f>
        <v>124.63764636532751</v>
      </c>
      <c r="BR105" s="816">
        <f>'SAME1 Flight Tests 8-27-09'!AP7</f>
        <v>0.32595928472085983</v>
      </c>
      <c r="BS105" s="816">
        <f>'SAME1 Flight Tests 8-27-09'!AQ7</f>
        <v>0.6067457889995036</v>
      </c>
      <c r="BT105" s="816"/>
      <c r="BU105" s="816">
        <f>'SAME1 Flight Tests 8-27-09'!AS7</f>
        <v>2.1995429640078377</v>
      </c>
      <c r="BV105" s="816">
        <f>'SAME1 Flight Tests 8-27-09'!AT7</f>
        <v>0.23891402709415155</v>
      </c>
      <c r="BW105" s="807">
        <f>'SAME1 Flight Tests 8-27-09'!BB7</f>
        <v>1194104.7590429184</v>
      </c>
      <c r="BX105" s="807">
        <f>'SAME1 Flight Tests 8-27-09'!BC7</f>
        <v>1174959.927555921</v>
      </c>
      <c r="BY105" s="807">
        <f>'SAME1 Flight Tests 8-27-09'!BD7</f>
        <v>1103225.0763581193</v>
      </c>
      <c r="BZ105" s="806"/>
      <c r="CA105" s="805">
        <f>'SAME1 Flight Tests 8-27-09'!BG7</f>
        <v>0.38862660944206007</v>
      </c>
      <c r="CB105" s="805">
        <f>'SAME1 Flight Tests 8-27-09'!BF7</f>
        <v>0.55000000000000004</v>
      </c>
      <c r="CC105" s="805">
        <f>'SAME1 Flight Tests 8-27-09'!CN7</f>
        <v>0</v>
      </c>
      <c r="CD105" s="805"/>
      <c r="CE105" s="805">
        <f>'SAME1 Flight Tests 8-27-09'!BH7</f>
        <v>356.59621492639405</v>
      </c>
      <c r="CF105" s="1804">
        <f>'SAME1 Flight Tests 8-27-09'!BI7</f>
        <v>1.2099999999999334</v>
      </c>
      <c r="CG105" s="1804">
        <f>'SAME1 Flight Tests 8-27-09'!BJ7</f>
        <v>5</v>
      </c>
      <c r="CH105" s="1804">
        <f>'SAME1 Flight Tests 8-27-09'!BK7</f>
        <v>0</v>
      </c>
      <c r="CI105" s="1804">
        <f>'SAME1 Flight Tests 8-27-09'!BL7</f>
        <v>0.61803791586116219</v>
      </c>
      <c r="CJ105" s="1804">
        <f>'SAME1 Flight Tests 8-27-09'!BM7</f>
        <v>0</v>
      </c>
      <c r="CK105" s="1804">
        <f>'SAME1 Flight Tests 8-27-09'!BN7</f>
        <v>0</v>
      </c>
      <c r="CL105" s="2014"/>
      <c r="CM105" s="2"/>
      <c r="CN105" s="2"/>
      <c r="CO105" s="2"/>
      <c r="CP105" s="2"/>
      <c r="CQ105" s="2071">
        <f t="shared" si="16"/>
        <v>19161.221250004317</v>
      </c>
      <c r="CR105" s="2074">
        <f t="shared" si="10"/>
        <v>52.188740318406097</v>
      </c>
      <c r="CS105" s="2082">
        <f t="shared" si="11"/>
        <v>226.61390248241364</v>
      </c>
      <c r="CT105" s="2074">
        <f t="shared" si="12"/>
        <v>10538.671687502376</v>
      </c>
      <c r="CU105" s="2074">
        <f t="shared" si="13"/>
        <v>94.888618760738353</v>
      </c>
      <c r="CV105" s="2074"/>
      <c r="CW105" s="1268">
        <v>83</v>
      </c>
      <c r="CX105" s="2074">
        <f t="shared" si="14"/>
        <v>113.36087021048628</v>
      </c>
      <c r="CY105" s="2093">
        <f t="shared" si="15"/>
        <v>2.1513312791576748E-2</v>
      </c>
      <c r="CZ105" s="2018"/>
    </row>
    <row r="106" spans="1:104" ht="16.5" customHeight="1" x14ac:dyDescent="0.25">
      <c r="A106" s="778">
        <v>1</v>
      </c>
      <c r="B106" s="779">
        <f>'SAME1 Flight Tests 8-27-09'!A26</f>
        <v>3</v>
      </c>
      <c r="C106" s="835" t="str">
        <f>'SAME1 Flight Tests 8-27-09'!B26</f>
        <v>Silicone</v>
      </c>
      <c r="D106" s="782"/>
      <c r="E106" s="779" t="str">
        <f>'SAME1 Flight Tests 8-27-09'!C26</f>
        <v>23 S</v>
      </c>
      <c r="F106" s="779">
        <f>'SAME1 Flight Tests 8-27-09'!D26</f>
        <v>1</v>
      </c>
      <c r="G106" s="779">
        <f>'SAME1 Flight Tests 8-27-09'!E26</f>
        <v>23</v>
      </c>
      <c r="H106" s="779" t="str">
        <f>'SAME1 Flight Tests 8-27-09'!F26</f>
        <v>Baseline</v>
      </c>
      <c r="I106" s="779">
        <f>'SAME1 Flight Tests 8-27-09'!G26</f>
        <v>267</v>
      </c>
      <c r="J106" s="791">
        <f>'SAME1 Flight Tests 8-27-09'!H26</f>
        <v>39349</v>
      </c>
      <c r="K106" s="779">
        <f>'SAME1 Flight Tests 8-27-09'!I26</f>
        <v>0</v>
      </c>
      <c r="L106" s="779" t="str">
        <f>'SAME1 Flight Tests 8-27-09'!J26</f>
        <v>n</v>
      </c>
      <c r="M106" s="779" t="str">
        <f>'SAME1 Flight Tests 8-27-09'!K26</f>
        <v>n</v>
      </c>
      <c r="N106" s="779">
        <f>'SAME1 Flight Tests 8-27-09'!L26</f>
        <v>8</v>
      </c>
      <c r="O106" s="804">
        <f>'SAME1 Flight Tests 8-27-09'!M26</f>
        <v>1.327</v>
      </c>
      <c r="P106" s="805">
        <f>'SAME1 Flight Tests 8-27-09'!N26</f>
        <v>45</v>
      </c>
      <c r="Q106" s="805">
        <f>'SAME1 Flight Tests 8-27-09'!O26</f>
        <v>11</v>
      </c>
      <c r="R106" s="805">
        <f>'SAME1 Flight Tests 8-27-09'!P26</f>
        <v>8</v>
      </c>
      <c r="S106" s="806"/>
      <c r="T106" s="806"/>
      <c r="U106" s="805">
        <f>'SAME1 Flight Tests 8-27-09'!Q26</f>
        <v>57</v>
      </c>
      <c r="V106" s="806"/>
      <c r="W106" s="806"/>
      <c r="X106" s="806"/>
      <c r="Y106" s="806"/>
      <c r="Z106" s="806"/>
      <c r="AA106" s="805" t="str">
        <f>'SAME1 Flight Tests 8-27-09'!R26</f>
        <v>y</v>
      </c>
      <c r="AB106" s="805" t="str">
        <f>'SAME1 Flight Tests 8-27-09'!S26</f>
        <v>y</v>
      </c>
      <c r="AC106" s="805">
        <f>'SAME1 Flight Tests 8-27-09'!T26</f>
        <v>1</v>
      </c>
      <c r="AD106" s="806"/>
      <c r="AE106" s="805">
        <f>'SAME1 Flight Tests 8-27-09'!U26</f>
        <v>10</v>
      </c>
      <c r="AF106" s="806"/>
      <c r="AG106" s="816">
        <f>'SAME1 Flight Tests 8-27-09'!V26</f>
        <v>3.1812241356819398E-2</v>
      </c>
      <c r="AH106" s="818">
        <f>'SAME1 Flight Tests 8-27-09'!W26</f>
        <v>0.31345852096810495</v>
      </c>
      <c r="AI106" s="806"/>
      <c r="AJ106" s="806"/>
      <c r="AK106" s="806"/>
      <c r="AL106" s="806"/>
      <c r="AM106" s="806"/>
      <c r="AN106" s="806"/>
      <c r="AO106" s="806"/>
      <c r="AP106" s="806"/>
      <c r="AQ106" s="806"/>
      <c r="AR106" s="806"/>
      <c r="AS106" s="806"/>
      <c r="AT106" s="806"/>
      <c r="AU106" s="805">
        <f>'SAME1 Flight Tests 8-27-09'!X26</f>
        <v>0.93</v>
      </c>
      <c r="AV106" s="820">
        <f>'SAME1 Flight Tests 8-27-09'!Y26</f>
        <v>3.0313725000000002</v>
      </c>
      <c r="AW106" s="820">
        <f>'SAME1 Flight Tests 8-27-09'!Z26</f>
        <v>6.2417600000000011</v>
      </c>
      <c r="AX106" s="820">
        <f>'SAME1 Flight Tests 8-27-09'!AA26</f>
        <v>-7.6293889999999977E-4</v>
      </c>
      <c r="AY106" s="822"/>
      <c r="AZ106" s="822"/>
      <c r="BA106" s="820">
        <f>'SAME1 Flight Tests 8-27-09'!AC26</f>
        <v>4.9069969999999996</v>
      </c>
      <c r="BB106" s="822"/>
      <c r="BC106" s="822"/>
      <c r="BD106" s="820">
        <f>'SAME1 Flight Tests 8-27-09'!AB26</f>
        <v>7.2729334999999988</v>
      </c>
      <c r="BE106" s="820">
        <f>'SAME1 Flight Tests 8-27-09'!AD26</f>
        <v>4.6939860000000007</v>
      </c>
      <c r="BF106" s="826">
        <f>'SAME1 Flight Tests 8-27-09'!AE26</f>
        <v>63370</v>
      </c>
      <c r="BG106" s="806"/>
      <c r="BH106" s="806"/>
      <c r="BI106" s="805">
        <f>'SAME1 Flight Tests 8-27-09'!AF26</f>
        <v>57.540999999999983</v>
      </c>
      <c r="BJ106" s="805">
        <f>'SAME1 Flight Tests 8-27-09'!AG26</f>
        <v>110.132534660286</v>
      </c>
      <c r="BK106" s="805">
        <f>'SAME1 Flight Tests 8-27-09'!AH26</f>
        <v>2.5789474999999982</v>
      </c>
      <c r="BL106" s="805">
        <f>'SAME1 Flight Tests 8-27-09'!AK26</f>
        <v>3004614.0015063835</v>
      </c>
      <c r="BM106" s="805">
        <f>'SAME1 Flight Tests 8-27-09'!AL26</f>
        <v>681.21602229375139</v>
      </c>
      <c r="BN106" s="806"/>
      <c r="BO106" s="805"/>
      <c r="BP106" s="806"/>
      <c r="BQ106" s="805">
        <f>'SAME1 Flight Tests 8-27-09'!AM26</f>
        <v>193.24054064978097</v>
      </c>
      <c r="BR106" s="816">
        <f>'SAME1 Flight Tests 8-27-09'!AP26</f>
        <v>0.2267233068714381</v>
      </c>
      <c r="BS106" s="816">
        <f>'SAME1 Flight Tests 8-27-09'!AQ26</f>
        <v>0.51638995504203222</v>
      </c>
      <c r="BT106" s="816"/>
      <c r="BU106" s="816">
        <f>'SAME1 Flight Tests 8-27-09'!AS26</f>
        <v>2.4775400141285822</v>
      </c>
      <c r="BV106" s="816">
        <f>'SAME1 Flight Tests 8-27-09'!AT26</f>
        <v>0.15022954717667703</v>
      </c>
      <c r="BW106" s="807">
        <f>'SAME1 Flight Tests 8-27-09'!BB26</f>
        <v>3004614.0015063835</v>
      </c>
      <c r="BX106" s="807">
        <f>'SAME1 Flight Tests 8-27-09'!BC26</f>
        <v>2958797.9905044567</v>
      </c>
      <c r="BY106" s="807">
        <f>'SAME1 Flight Tests 8-27-09'!BD26</f>
        <v>2713642.4916345794</v>
      </c>
      <c r="BZ106" s="806"/>
      <c r="CA106" s="805">
        <f>'SAME1 Flight Tests 8-27-09'!BG26</f>
        <v>0.55342221030042882</v>
      </c>
      <c r="CB106" s="805">
        <f>'SAME1 Flight Tests 8-27-09'!BF26</f>
        <v>0.55000000000000004</v>
      </c>
      <c r="CC106" s="783"/>
      <c r="CD106" s="805"/>
      <c r="CE106" s="805">
        <f>'SAME1 Flight Tests 8-27-09'!BH26</f>
        <v>349.13822663445927</v>
      </c>
      <c r="CF106" s="1804">
        <f>'SAME1 Flight Tests 8-27-09'!BI26</f>
        <v>0.92999999999998639</v>
      </c>
      <c r="CG106" s="1804">
        <f>'SAME1 Flight Tests 8-27-09'!BJ26</f>
        <v>23</v>
      </c>
      <c r="CH106" s="1804">
        <f>'SAME1 Flight Tests 8-27-09'!BK26</f>
        <v>0</v>
      </c>
      <c r="CI106" s="1804">
        <f>'SAME1 Flight Tests 8-27-09'!BL26</f>
        <v>1.2467131654824761</v>
      </c>
      <c r="CJ106" s="1804">
        <f>'SAME1 Flight Tests 8-27-09'!BM26</f>
        <v>0.26354491361317378</v>
      </c>
      <c r="CK106" s="1804">
        <f>'SAME1 Flight Tests 8-27-09'!BN26</f>
        <v>0.9716413563188746</v>
      </c>
      <c r="CL106" s="2014"/>
      <c r="CM106" s="2"/>
      <c r="CN106" s="2"/>
      <c r="CO106" s="2"/>
      <c r="CP106" s="2"/>
      <c r="CQ106" s="2071">
        <f t="shared" si="16"/>
        <v>31097.139258700259</v>
      </c>
      <c r="CR106" s="2074">
        <f t="shared" si="10"/>
        <v>32.157298833210938</v>
      </c>
      <c r="CS106" s="2082">
        <f t="shared" si="11"/>
        <v>351.34643754505629</v>
      </c>
      <c r="CT106" s="2074">
        <f t="shared" si="12"/>
        <v>17103.426592285145</v>
      </c>
      <c r="CU106" s="2074">
        <f t="shared" si="13"/>
        <v>58.467816060383527</v>
      </c>
      <c r="CV106" s="2074"/>
      <c r="CW106" s="1268">
        <v>84</v>
      </c>
      <c r="CX106" s="2074">
        <f t="shared" si="14"/>
        <v>127.96559938258073</v>
      </c>
      <c r="CY106" s="2093">
        <f t="shared" si="15"/>
        <v>1.4963738253514916E-2</v>
      </c>
      <c r="CZ106" s="2018"/>
    </row>
    <row r="107" spans="1:104" s="2020" customFormat="1" ht="16.5" customHeight="1" x14ac:dyDescent="0.25">
      <c r="A107" s="778">
        <v>1</v>
      </c>
      <c r="B107" s="779">
        <f>'SAME1 Flight Tests 8-27-09'!A27</f>
        <v>3</v>
      </c>
      <c r="C107" s="835" t="str">
        <f>'SAME1 Flight Tests 8-27-09'!B27</f>
        <v>Silicone</v>
      </c>
      <c r="D107" s="782"/>
      <c r="E107" s="779" t="str">
        <f>'SAME1 Flight Tests 8-27-09'!C27</f>
        <v>23 S a</v>
      </c>
      <c r="F107" s="779">
        <f>'SAME1 Flight Tests 8-27-09'!D27</f>
        <v>1</v>
      </c>
      <c r="G107" s="779" t="str">
        <f>'SAME1 Flight Tests 8-27-09'!E27</f>
        <v>23a</v>
      </c>
      <c r="H107" s="779" t="str">
        <f>'SAME1 Flight Tests 8-27-09'!F27</f>
        <v>after secondary aging</v>
      </c>
      <c r="I107" s="779">
        <f>'SAME1 Flight Tests 8-27-09'!G27</f>
        <v>267</v>
      </c>
      <c r="J107" s="791">
        <f>'SAME1 Flight Tests 8-27-09'!H27</f>
        <v>39349</v>
      </c>
      <c r="K107" s="779">
        <f>'SAME1 Flight Tests 8-27-09'!I27</f>
        <v>0</v>
      </c>
      <c r="L107" s="779" t="str">
        <f>'SAME1 Flight Tests 8-27-09'!J27</f>
        <v>n</v>
      </c>
      <c r="M107" s="779" t="str">
        <f>'SAME1 Flight Tests 8-27-09'!K27</f>
        <v>n</v>
      </c>
      <c r="N107" s="779">
        <f>'SAME1 Flight Tests 8-27-09'!L27</f>
        <v>8</v>
      </c>
      <c r="O107" s="804">
        <f>'SAME1 Flight Tests 8-27-09'!M27</f>
        <v>1.327</v>
      </c>
      <c r="P107" s="805">
        <f>'SAME1 Flight Tests 8-27-09'!N27</f>
        <v>0</v>
      </c>
      <c r="Q107" s="805">
        <f>'SAME1 Flight Tests 8-27-09'!O27</f>
        <v>720</v>
      </c>
      <c r="R107" s="805">
        <f>'SAME1 Flight Tests 8-27-09'!P27</f>
        <v>8</v>
      </c>
      <c r="S107" s="806"/>
      <c r="T107" s="806"/>
      <c r="U107" s="805">
        <f>'SAME1 Flight Tests 8-27-09'!Q27</f>
        <v>890</v>
      </c>
      <c r="V107" s="806"/>
      <c r="W107" s="806"/>
      <c r="X107" s="806"/>
      <c r="Y107" s="806"/>
      <c r="Z107" s="806"/>
      <c r="AA107" s="805" t="str">
        <f>'SAME1 Flight Tests 8-27-09'!R27</f>
        <v>y</v>
      </c>
      <c r="AB107" s="805" t="str">
        <f>'SAME1 Flight Tests 8-27-09'!S27</f>
        <v>y</v>
      </c>
      <c r="AC107" s="805">
        <f>'SAME1 Flight Tests 8-27-09'!T27</f>
        <v>1</v>
      </c>
      <c r="AD107" s="806"/>
      <c r="AE107" s="805">
        <f>'SAME1 Flight Tests 8-27-09'!U27</f>
        <v>10</v>
      </c>
      <c r="AF107" s="806"/>
      <c r="AG107" s="816">
        <f>'SAME1 Flight Tests 8-27-09'!V27</f>
        <v>3.1812241356819398E-2</v>
      </c>
      <c r="AH107" s="818">
        <f>'SAME1 Flight Tests 8-27-09'!W27</f>
        <v>0.37873889934501642</v>
      </c>
      <c r="AI107" s="806"/>
      <c r="AJ107" s="806"/>
      <c r="AK107" s="806"/>
      <c r="AL107" s="806"/>
      <c r="AM107" s="806"/>
      <c r="AN107" s="806"/>
      <c r="AO107" s="806"/>
      <c r="AP107" s="806"/>
      <c r="AQ107" s="806"/>
      <c r="AR107" s="806"/>
      <c r="AS107" s="806"/>
      <c r="AT107" s="806"/>
      <c r="AU107" s="805">
        <f>'SAME1 Flight Tests 8-27-09'!X27</f>
        <v>0.93</v>
      </c>
      <c r="AV107" s="820">
        <f>'SAME1 Flight Tests 8-27-09'!Y27</f>
        <v>2.9691765000000006</v>
      </c>
      <c r="AW107" s="820">
        <f>'SAME1 Flight Tests 8-27-09'!Z27</f>
        <v>6.2438805000000004</v>
      </c>
      <c r="AX107" s="820">
        <f>'SAME1 Flight Tests 8-27-09'!AA27</f>
        <v>-6.8664509999999998E-4</v>
      </c>
      <c r="AY107" s="822"/>
      <c r="AZ107" s="822"/>
      <c r="BA107" s="820">
        <f>'SAME1 Flight Tests 8-27-09'!AC27</f>
        <v>4.8843080000000008</v>
      </c>
      <c r="BB107" s="822"/>
      <c r="BC107" s="822"/>
      <c r="BD107" s="820">
        <f>'SAME1 Flight Tests 8-27-09'!AB27</f>
        <v>6.5975190000000001</v>
      </c>
      <c r="BE107" s="820">
        <f>'SAME1 Flight Tests 8-27-09'!AD27</f>
        <v>4.6310120000000001</v>
      </c>
      <c r="BF107" s="826">
        <f>'SAME1 Flight Tests 8-27-09'!AE27</f>
        <v>26080</v>
      </c>
      <c r="BG107" s="806"/>
      <c r="BH107" s="806"/>
      <c r="BI107" s="805">
        <f>'SAME1 Flight Tests 8-27-09'!AF27</f>
        <v>44.263400000000004</v>
      </c>
      <c r="BJ107" s="805">
        <f>'SAME1 Flight Tests 8-27-09'!AG27</f>
        <v>91.490199999999987</v>
      </c>
      <c r="BK107" s="805">
        <f>'SAME1 Flight Tests 8-27-09'!AH27</f>
        <v>1.966507</v>
      </c>
      <c r="BL107" s="805">
        <f>'SAME1 Flight Tests 8-27-09'!AK27</f>
        <v>1175411.0746423218</v>
      </c>
      <c r="BM107" s="805">
        <f>'SAME1 Flight Tests 8-27-09'!AL27</f>
        <v>437.79521318459678</v>
      </c>
      <c r="BN107" s="806"/>
      <c r="BO107" s="805"/>
      <c r="BP107" s="806"/>
      <c r="BQ107" s="805">
        <f>'SAME1 Flight Tests 8-27-09'!AM27</f>
        <v>132.86095008202679</v>
      </c>
      <c r="BR107" s="816">
        <f>'SAME1 Flight Tests 8-27-09'!AP27</f>
        <v>0.37246136490403414</v>
      </c>
      <c r="BS107" s="816">
        <f>'SAME1 Flight Tests 8-27-09'!AQ27</f>
        <v>0.62305850078142455</v>
      </c>
      <c r="BT107" s="816"/>
      <c r="BU107" s="816">
        <f>'SAME1 Flight Tests 8-27-09'!AS27</f>
        <v>2.0488763158107242</v>
      </c>
      <c r="BV107" s="816">
        <f>'SAME1 Flight Tests 8-27-09'!AT27</f>
        <v>0.28797675441329762</v>
      </c>
      <c r="BW107" s="807">
        <f>'SAME1 Flight Tests 8-27-09'!BB27</f>
        <v>1175411.0746423218</v>
      </c>
      <c r="BX107" s="807">
        <f>'SAME1 Flight Tests 8-27-09'!BC27</f>
        <v>1156555.4400055809</v>
      </c>
      <c r="BY107" s="807">
        <f>'SAME1 Flight Tests 8-27-09'!BD27</f>
        <v>1086232.120912554</v>
      </c>
      <c r="BZ107" s="806"/>
      <c r="CA107" s="805">
        <f>'SAME1 Flight Tests 8-27-09'!BG27</f>
        <v>0.42199721030042919</v>
      </c>
      <c r="CB107" s="805">
        <f>'SAME1 Flight Tests 8-27-09'!BF27</f>
        <v>0.55000000000000004</v>
      </c>
      <c r="CC107" s="783"/>
      <c r="CD107" s="805"/>
      <c r="CE107" s="805">
        <f>'SAME1 Flight Tests 8-27-09'!BH27</f>
        <v>349.13822663445927</v>
      </c>
      <c r="CF107" s="1804">
        <f>'SAME1 Flight Tests 8-27-09'!BI27</f>
        <v>0.92999999999998639</v>
      </c>
      <c r="CG107" s="1804">
        <f>'SAME1 Flight Tests 8-27-09'!BJ27</f>
        <v>23</v>
      </c>
      <c r="CH107" s="1804">
        <f>'SAME1 Flight Tests 8-27-09'!BK27</f>
        <v>0</v>
      </c>
      <c r="CI107" s="1804">
        <f>'SAME1 Flight Tests 8-27-09'!BL27</f>
        <v>0.85716741988405631</v>
      </c>
      <c r="CJ107" s="1804">
        <f>'SAME1 Flight Tests 8-27-09'!BM27</f>
        <v>0.33857620412762202</v>
      </c>
      <c r="CK107" s="1804">
        <f>'SAME1 Flight Tests 8-27-09'!BN27</f>
        <v>0.99739503221736392</v>
      </c>
      <c r="CL107" s="2014"/>
      <c r="CM107" s="2"/>
      <c r="CN107" s="2"/>
      <c r="CO107" s="2"/>
      <c r="CP107" s="2"/>
      <c r="CQ107" s="2071">
        <f t="shared" si="16"/>
        <v>17693.853218972719</v>
      </c>
      <c r="CR107" s="2074">
        <f t="shared" si="10"/>
        <v>56.516802056870382</v>
      </c>
      <c r="CS107" s="2082">
        <f t="shared" si="11"/>
        <v>241.56536378550322</v>
      </c>
      <c r="CT107" s="2074">
        <f t="shared" si="12"/>
        <v>9731.6192704349978</v>
      </c>
      <c r="CU107" s="2074">
        <f t="shared" si="13"/>
        <v>102.75782192158249</v>
      </c>
      <c r="CV107" s="2074"/>
      <c r="CW107" s="1268">
        <v>85</v>
      </c>
      <c r="CX107" s="2074">
        <f t="shared" si="14"/>
        <v>119.61352247435647</v>
      </c>
      <c r="CY107" s="2093">
        <f t="shared" si="15"/>
        <v>2.4582450083666253E-2</v>
      </c>
      <c r="CZ107" s="2018"/>
    </row>
    <row r="108" spans="1:104" s="2020" customFormat="1" ht="16.5" customHeight="1" x14ac:dyDescent="0.25">
      <c r="A108" s="778">
        <v>1</v>
      </c>
      <c r="B108" s="779">
        <f>'SAME1 Flight Tests 8-27-09'!A28</f>
        <v>3</v>
      </c>
      <c r="C108" s="835" t="str">
        <f>'SAME1 Flight Tests 8-27-09'!B28</f>
        <v>Silicone</v>
      </c>
      <c r="D108" s="782"/>
      <c r="E108" s="779" t="str">
        <f>'SAME1 Flight Tests 8-27-09'!C28</f>
        <v>24 S</v>
      </c>
      <c r="F108" s="779">
        <f>'SAME1 Flight Tests 8-27-09'!D28</f>
        <v>2</v>
      </c>
      <c r="G108" s="779">
        <f>'SAME1 Flight Tests 8-27-09'!E28</f>
        <v>24</v>
      </c>
      <c r="H108" s="779" t="str">
        <f>'SAME1 Flight Tests 8-27-09'!F28</f>
        <v>Flow Down</v>
      </c>
      <c r="I108" s="779">
        <f>'SAME1 Flight Tests 8-27-09'!G28</f>
        <v>267</v>
      </c>
      <c r="J108" s="791">
        <f>'SAME1 Flight Tests 8-27-09'!H28</f>
        <v>39349</v>
      </c>
      <c r="K108" s="779">
        <f>'SAME1 Flight Tests 8-27-09'!I28</f>
        <v>0</v>
      </c>
      <c r="L108" s="779" t="str">
        <f>'SAME1 Flight Tests 8-27-09'!J28</f>
        <v>n</v>
      </c>
      <c r="M108" s="779" t="str">
        <f>'SAME1 Flight Tests 8-27-09'!K28</f>
        <v>n</v>
      </c>
      <c r="N108" s="779">
        <f>'SAME1 Flight Tests 8-27-09'!L28</f>
        <v>4</v>
      </c>
      <c r="O108" s="804">
        <f>'SAME1 Flight Tests 8-27-09'!M28</f>
        <v>1.327</v>
      </c>
      <c r="P108" s="805">
        <f>'SAME1 Flight Tests 8-27-09'!N28</f>
        <v>38</v>
      </c>
      <c r="Q108" s="805">
        <f>'SAME1 Flight Tests 8-27-09'!O28</f>
        <v>8</v>
      </c>
      <c r="R108" s="805">
        <f>'SAME1 Flight Tests 8-27-09'!P28</f>
        <v>8</v>
      </c>
      <c r="S108" s="806"/>
      <c r="T108" s="806"/>
      <c r="U108" s="805">
        <f>'SAME1 Flight Tests 8-27-09'!Q28</f>
        <v>35.666666666666664</v>
      </c>
      <c r="V108" s="806"/>
      <c r="W108" s="806"/>
      <c r="X108" s="806"/>
      <c r="Y108" s="806"/>
      <c r="Z108" s="806"/>
      <c r="AA108" s="805" t="str">
        <f>'SAME1 Flight Tests 8-27-09'!R28</f>
        <v>y</v>
      </c>
      <c r="AB108" s="805" t="str">
        <f>'SAME1 Flight Tests 8-27-09'!S28</f>
        <v>y</v>
      </c>
      <c r="AC108" s="805">
        <f>'SAME1 Flight Tests 8-27-09'!T28</f>
        <v>1</v>
      </c>
      <c r="AD108" s="806"/>
      <c r="AE108" s="805">
        <f>'SAME1 Flight Tests 8-27-09'!U28</f>
        <v>10</v>
      </c>
      <c r="AF108" s="806"/>
      <c r="AG108" s="816">
        <f>'SAME1 Flight Tests 8-27-09'!V28</f>
        <v>3.1812241356819398E-2</v>
      </c>
      <c r="AH108" s="818">
        <f>'SAME1 Flight Tests 8-27-09'!W28</f>
        <v>0.45559533159976062</v>
      </c>
      <c r="AI108" s="806"/>
      <c r="AJ108" s="806"/>
      <c r="AK108" s="806"/>
      <c r="AL108" s="806"/>
      <c r="AM108" s="806"/>
      <c r="AN108" s="806"/>
      <c r="AO108" s="806"/>
      <c r="AP108" s="806"/>
      <c r="AQ108" s="806"/>
      <c r="AR108" s="806"/>
      <c r="AS108" s="806"/>
      <c r="AT108" s="806"/>
      <c r="AU108" s="805">
        <f>'SAME1 Flight Tests 8-27-09'!X28</f>
        <v>0.62</v>
      </c>
      <c r="AV108" s="820">
        <f>'SAME1 Flight Tests 8-27-09'!Y28</f>
        <v>3.1337739999999998</v>
      </c>
      <c r="AW108" s="820">
        <f>'SAME1 Flight Tests 8-27-09'!Z28</f>
        <v>6.2492080000000003</v>
      </c>
      <c r="AX108" s="820">
        <f>'SAME1 Flight Tests 8-27-09'!AA28</f>
        <v>4.2740175000000011</v>
      </c>
      <c r="AY108" s="822"/>
      <c r="AZ108" s="822"/>
      <c r="BA108" s="820">
        <f>'SAME1 Flight Tests 8-27-09'!AC28</f>
        <v>4.9375160000000005</v>
      </c>
      <c r="BB108" s="822"/>
      <c r="BC108" s="822"/>
      <c r="BD108" s="820">
        <f>'SAME1 Flight Tests 8-27-09'!AB28</f>
        <v>6.4803015000000004</v>
      </c>
      <c r="BE108" s="820">
        <f>'SAME1 Flight Tests 8-27-09'!AD28</f>
        <v>4.6543585000000016</v>
      </c>
      <c r="BF108" s="826">
        <f>'SAME1 Flight Tests 8-27-09'!AE28</f>
        <v>41615</v>
      </c>
      <c r="BG108" s="806"/>
      <c r="BH108" s="806"/>
      <c r="BI108" s="805">
        <f>'SAME1 Flight Tests 8-27-09'!AF28</f>
        <v>39.203749999999999</v>
      </c>
      <c r="BJ108" s="805">
        <f>'SAME1 Flight Tests 8-27-09'!AG28</f>
        <v>73.787950000000009</v>
      </c>
      <c r="BK108" s="805">
        <f>'SAME1 Flight Tests 8-27-09'!AH28</f>
        <v>1.8259429999999988</v>
      </c>
      <c r="BL108" s="805">
        <f>'SAME1 Flight Tests 8-27-09'!AK28</f>
        <v>1916208.9136147145</v>
      </c>
      <c r="BM108" s="805">
        <f>'SAME1 Flight Tests 8-27-09'!AL28</f>
        <v>393.72528619180156</v>
      </c>
      <c r="BN108" s="806"/>
      <c r="BO108" s="805"/>
      <c r="BP108" s="806"/>
      <c r="BQ108" s="805">
        <f>'SAME1 Flight Tests 8-27-09'!AM28</f>
        <v>89.077674166451743</v>
      </c>
      <c r="BR108" s="816">
        <f>'SAME1 Flight Tests 8-27-09'!AP28</f>
        <v>0.20547096060057599</v>
      </c>
      <c r="BS108" s="816">
        <f>'SAME1 Flight Tests 8-27-09'!AQ28</f>
        <v>0.46347921790423513</v>
      </c>
      <c r="BT108" s="816"/>
      <c r="BU108" s="816">
        <f>'SAME1 Flight Tests 8-27-09'!AS28</f>
        <v>2.4643261883080352</v>
      </c>
      <c r="BV108" s="816">
        <f>'SAME1 Flight Tests 8-27-09'!AT28</f>
        <v>0.13680770082229526</v>
      </c>
      <c r="BW108" s="807">
        <f>'SAME1 Flight Tests 8-27-09'!BB28</f>
        <v>1916208.9136147145</v>
      </c>
      <c r="BX108" s="807">
        <f>'SAME1 Flight Tests 8-27-09'!BC28</f>
        <v>1886121.596306127</v>
      </c>
      <c r="BY108" s="807">
        <f>'SAME1 Flight Tests 8-27-09'!BD28</f>
        <v>1753586.9635617984</v>
      </c>
      <c r="BZ108" s="806"/>
      <c r="CA108" s="805">
        <f>'SAME1 Flight Tests 8-27-09'!BG28</f>
        <v>0.39183326180257483</v>
      </c>
      <c r="CB108" s="805">
        <f>'SAME1 Flight Tests 8-27-09'!BF28</f>
        <v>0.55000000000000004</v>
      </c>
      <c r="CC108" s="783"/>
      <c r="CD108" s="805"/>
      <c r="CE108" s="805">
        <f>'SAME1 Flight Tests 8-27-09'!BH28</f>
        <v>340.62561231431681</v>
      </c>
      <c r="CF108" s="1804">
        <f>'SAME1 Flight Tests 8-27-09'!BI28</f>
        <v>0.62000000000006494</v>
      </c>
      <c r="CG108" s="1804">
        <f>'SAME1 Flight Tests 8-27-09'!BJ28</f>
        <v>24</v>
      </c>
      <c r="CH108" s="1804">
        <f>'SAME1 Flight Tests 8-27-09'!BK28</f>
        <v>0</v>
      </c>
      <c r="CI108" s="1804">
        <f>'SAME1 Flight Tests 8-27-09'!BL28</f>
        <v>0.86204200806234588</v>
      </c>
      <c r="CJ108" s="1804">
        <f>'SAME1 Flight Tests 8-27-09'!BM28</f>
        <v>0.3084468623845954</v>
      </c>
      <c r="CK108" s="1804">
        <f>'SAME1 Flight Tests 8-27-09'!BN28</f>
        <v>0.97995053818458511</v>
      </c>
      <c r="CL108" s="2014"/>
      <c r="CM108" s="2"/>
      <c r="CN108" s="2"/>
      <c r="CO108" s="2"/>
      <c r="CP108" s="2"/>
      <c r="CQ108" s="2071">
        <f t="shared" si="16"/>
        <v>43023.326137457538</v>
      </c>
      <c r="CR108" s="2074">
        <f t="shared" si="10"/>
        <v>23.24320525114786</v>
      </c>
      <c r="CS108" s="2082">
        <f t="shared" si="11"/>
        <v>161.95940757536678</v>
      </c>
      <c r="CT108" s="2074">
        <f t="shared" si="12"/>
        <v>23662.829375601646</v>
      </c>
      <c r="CU108" s="2074">
        <f t="shared" si="13"/>
        <v>42.260373183905202</v>
      </c>
      <c r="CV108" s="2074"/>
      <c r="CW108" s="1268">
        <v>86</v>
      </c>
      <c r="CX108" s="2074">
        <f t="shared" si="14"/>
        <v>160.44680131696916</v>
      </c>
      <c r="CY108" s="2093">
        <f t="shared" si="15"/>
        <v>1.3561083399638017E-2</v>
      </c>
      <c r="CZ108" s="2018"/>
    </row>
    <row r="109" spans="1:104" s="2020" customFormat="1" ht="16.5" customHeight="1" x14ac:dyDescent="0.25">
      <c r="A109" s="778">
        <v>1</v>
      </c>
      <c r="B109" s="779">
        <f>'SAME1 Flight Tests 8-27-09'!A32</f>
        <v>3</v>
      </c>
      <c r="C109" s="835" t="str">
        <f>'SAME1 Flight Tests 8-27-09'!B32</f>
        <v>Silicone</v>
      </c>
      <c r="D109" s="782"/>
      <c r="E109" s="779" t="str">
        <f>'SAME1 Flight Tests 8-27-09'!C32</f>
        <v>27S</v>
      </c>
      <c r="F109" s="779">
        <f>'SAME1 Flight Tests 8-27-09'!D32</f>
        <v>3</v>
      </c>
      <c r="G109" s="779">
        <f>'SAME1 Flight Tests 8-27-09'!E32</f>
        <v>27</v>
      </c>
      <c r="H109" s="779" t="str">
        <f>'SAME1 Flight Tests 8-27-09'!F32</f>
        <v>Heat down</v>
      </c>
      <c r="I109" s="779">
        <f>'SAME1 Flight Tests 8-27-09'!G32</f>
        <v>269</v>
      </c>
      <c r="J109" s="791">
        <f>'SAME1 Flight Tests 8-27-09'!H32</f>
        <v>39351</v>
      </c>
      <c r="K109" s="779">
        <f>'SAME1 Flight Tests 8-27-09'!I32</f>
        <v>0</v>
      </c>
      <c r="L109" s="779" t="str">
        <f>'SAME1 Flight Tests 8-27-09'!J32</f>
        <v>n</v>
      </c>
      <c r="M109" s="779" t="str">
        <f>'SAME1 Flight Tests 8-27-09'!K32</f>
        <v>n</v>
      </c>
      <c r="N109" s="779">
        <f>'SAME1 Flight Tests 8-27-09'!L32</f>
        <v>8</v>
      </c>
      <c r="O109" s="804">
        <f>'SAME1 Flight Tests 8-27-09'!M32</f>
        <v>1.32</v>
      </c>
      <c r="P109" s="805">
        <f>'SAME1 Flight Tests 8-27-09'!N32</f>
        <v>40</v>
      </c>
      <c r="Q109" s="805">
        <f>'SAME1 Flight Tests 8-27-09'!O32</f>
        <v>11</v>
      </c>
      <c r="R109" s="805">
        <f>'SAME1 Flight Tests 8-27-09'!P32</f>
        <v>8</v>
      </c>
      <c r="S109" s="806"/>
      <c r="T109" s="806"/>
      <c r="U109" s="805">
        <f>'SAME1 Flight Tests 8-27-09'!Q32</f>
        <v>38.5</v>
      </c>
      <c r="V109" s="806"/>
      <c r="W109" s="806"/>
      <c r="X109" s="806"/>
      <c r="Y109" s="806"/>
      <c r="Z109" s="806"/>
      <c r="AA109" s="805" t="str">
        <f>'SAME1 Flight Tests 8-27-09'!R32</f>
        <v>y</v>
      </c>
      <c r="AB109" s="805" t="str">
        <f>'SAME1 Flight Tests 8-27-09'!S32</f>
        <v>y</v>
      </c>
      <c r="AC109" s="805">
        <f>'SAME1 Flight Tests 8-27-09'!T32</f>
        <v>1</v>
      </c>
      <c r="AD109" s="806"/>
      <c r="AE109" s="805">
        <f>'SAME1 Flight Tests 8-27-09'!U32</f>
        <v>10</v>
      </c>
      <c r="AF109" s="806"/>
      <c r="AG109" s="816">
        <f>'SAME1 Flight Tests 8-27-09'!V32</f>
        <v>3.1812241356819398E-2</v>
      </c>
      <c r="AH109" s="818">
        <f>'SAME1 Flight Tests 8-27-09'!W32</f>
        <v>0.46138037604437165</v>
      </c>
      <c r="AI109" s="806"/>
      <c r="AJ109" s="806"/>
      <c r="AK109" s="806"/>
      <c r="AL109" s="806"/>
      <c r="AM109" s="806"/>
      <c r="AN109" s="806"/>
      <c r="AO109" s="806"/>
      <c r="AP109" s="806"/>
      <c r="AQ109" s="806"/>
      <c r="AR109" s="806"/>
      <c r="AS109" s="806"/>
      <c r="AT109" s="806"/>
      <c r="AU109" s="805">
        <f>'SAME1 Flight Tests 8-27-09'!X32</f>
        <v>0.56999999999999995</v>
      </c>
      <c r="AV109" s="820">
        <f>'SAME1 Flight Tests 8-27-09'!Y32</f>
        <v>3.1291964999999999</v>
      </c>
      <c r="AW109" s="820">
        <f>'SAME1 Flight Tests 8-27-09'!Z32</f>
        <v>6.2365714999999993</v>
      </c>
      <c r="AX109" s="820">
        <f>'SAME1 Flight Tests 8-27-09'!AA32</f>
        <v>4.2092904999999998</v>
      </c>
      <c r="AY109" s="822"/>
      <c r="AZ109" s="822"/>
      <c r="BA109" s="820">
        <f>'SAME1 Flight Tests 8-27-09'!AC32</f>
        <v>4.9961700000000002</v>
      </c>
      <c r="BB109" s="822"/>
      <c r="BC109" s="822"/>
      <c r="BD109" s="820">
        <f>'SAME1 Flight Tests 8-27-09'!AB32</f>
        <v>6.8151250000000001</v>
      </c>
      <c r="BE109" s="820">
        <f>'SAME1 Flight Tests 8-27-09'!AD32</f>
        <v>4.7281809999999993</v>
      </c>
      <c r="BF109" s="826">
        <f>'SAME1 Flight Tests 8-27-09'!AE32</f>
        <v>54962</v>
      </c>
      <c r="BG109" s="806"/>
      <c r="BH109" s="806"/>
      <c r="BI109" s="805">
        <f>'SAME1 Flight Tests 8-27-09'!AF32</f>
        <v>45.909105263157905</v>
      </c>
      <c r="BJ109" s="805">
        <f>'SAME1 Flight Tests 8-27-09'!AG32</f>
        <v>83.506684210526331</v>
      </c>
      <c r="BK109" s="805">
        <f>'SAME1 Flight Tests 8-27-09'!AH32</f>
        <v>2.0869440000000008</v>
      </c>
      <c r="BL109" s="805">
        <f>'SAME1 Flight Tests 8-27-09'!AK32</f>
        <v>2576905.5744457017</v>
      </c>
      <c r="BM109" s="805">
        <f>'SAME1 Flight Tests 8-27-09'!AL32</f>
        <v>478.38886752070903</v>
      </c>
      <c r="BN109" s="806"/>
      <c r="BO109" s="805"/>
      <c r="BP109" s="806"/>
      <c r="BQ109" s="805">
        <f>'SAME1 Flight Tests 8-27-09'!AM32</f>
        <v>99.546228449413846</v>
      </c>
      <c r="BR109" s="816">
        <f>'SAME1 Flight Tests 8-27-09'!AP32</f>
        <v>0.18564470202739639</v>
      </c>
      <c r="BS109" s="816">
        <f>'SAME1 Flight Tests 8-27-09'!AQ32</f>
        <v>0.43576983373814704</v>
      </c>
      <c r="BT109" s="816"/>
      <c r="BU109" s="816">
        <f>'SAME1 Flight Tests 8-27-09'!AS32</f>
        <v>2.5186708524997536</v>
      </c>
      <c r="BV109" s="816">
        <f>'SAME1 Flight Tests 8-27-09'!AT32</f>
        <v>0.1211700419371388</v>
      </c>
      <c r="BW109" s="807">
        <f>'SAME1 Flight Tests 8-27-09'!BB32</f>
        <v>2576905.5744457017</v>
      </c>
      <c r="BX109" s="807">
        <f>'SAME1 Flight Tests 8-27-09'!BC32</f>
        <v>2537168.4812361719</v>
      </c>
      <c r="BY109" s="807">
        <f>'SAME1 Flight Tests 8-27-09'!BD32</f>
        <v>2339066.9776887307</v>
      </c>
      <c r="BZ109" s="806"/>
      <c r="CA109" s="805">
        <f>'SAME1 Flight Tests 8-27-09'!BG32</f>
        <v>0.44784206008583705</v>
      </c>
      <c r="CB109" s="805">
        <f>'SAME1 Flight Tests 8-27-09'!BF32</f>
        <v>0.55000000000000004</v>
      </c>
      <c r="CC109" s="783"/>
      <c r="CD109" s="805"/>
      <c r="CE109" s="805">
        <f>'SAME1 Flight Tests 8-27-09'!BH32</f>
        <v>340.75520692087099</v>
      </c>
      <c r="CF109" s="1804">
        <f>'SAME1 Flight Tests 8-27-09'!BI32</f>
        <v>0.57000000000007045</v>
      </c>
      <c r="CG109" s="1804">
        <f>'SAME1 Flight Tests 8-27-09'!BJ32</f>
        <v>27</v>
      </c>
      <c r="CH109" s="1804">
        <f>'SAME1 Flight Tests 8-27-09'!BK32</f>
        <v>0</v>
      </c>
      <c r="CI109" s="1804">
        <f>'SAME1 Flight Tests 8-27-09'!BL32</f>
        <v>1.0478550363094901</v>
      </c>
      <c r="CJ109" s="1804">
        <f>'SAME1 Flight Tests 8-27-09'!BM32</f>
        <v>0.31335125713225903</v>
      </c>
      <c r="CK109" s="1804">
        <f>'SAME1 Flight Tests 8-27-09'!BN32</f>
        <v>0.97758929959074692</v>
      </c>
      <c r="CL109" s="2014"/>
      <c r="CM109" s="2"/>
      <c r="CN109" s="2"/>
      <c r="CO109" s="2"/>
      <c r="CP109" s="2"/>
      <c r="CQ109" s="2071">
        <f t="shared" si="16"/>
        <v>51773.042828140919</v>
      </c>
      <c r="CR109" s="2074">
        <f t="shared" si="10"/>
        <v>19.315071036474915</v>
      </c>
      <c r="CS109" s="2082">
        <f t="shared" si="11"/>
        <v>180.99314263529789</v>
      </c>
      <c r="CT109" s="2074">
        <f t="shared" si="12"/>
        <v>28475.173555477511</v>
      </c>
      <c r="CU109" s="2074">
        <f t="shared" si="13"/>
        <v>35.118310975408932</v>
      </c>
      <c r="CV109" s="2074"/>
      <c r="CW109" s="1268">
        <v>87</v>
      </c>
      <c r="CX109" s="2074">
        <f t="shared" si="14"/>
        <v>174.44674862620565</v>
      </c>
      <c r="CY109" s="2093">
        <f t="shared" si="15"/>
        <v>1.2252550333808163E-2</v>
      </c>
      <c r="CZ109" s="2018"/>
    </row>
    <row r="110" spans="1:104" s="2020" customFormat="1" ht="16.5" customHeight="1" x14ac:dyDescent="0.25">
      <c r="A110" s="778">
        <v>1</v>
      </c>
      <c r="B110" s="779">
        <f>'SAME1 Flight Tests 8-27-09'!A42</f>
        <v>5</v>
      </c>
      <c r="C110" s="835" t="str">
        <f>'SAME1 Flight Tests 8-27-09'!B42</f>
        <v>Silicone</v>
      </c>
      <c r="D110" s="782"/>
      <c r="E110" s="779" t="str">
        <f>'SAME1 Flight Tests 8-27-09'!C42</f>
        <v>35 S</v>
      </c>
      <c r="F110" s="779">
        <f>'SAME1 Flight Tests 8-27-09'!D42</f>
        <v>1</v>
      </c>
      <c r="G110" s="779">
        <f>'SAME1 Flight Tests 8-27-09'!E42</f>
        <v>35</v>
      </c>
      <c r="H110" s="779" t="str">
        <f>'SAME1 Flight Tests 8-27-09'!F42</f>
        <v>High temp  aging</v>
      </c>
      <c r="I110" s="779">
        <f>'SAME1 Flight Tests 8-27-09'!G42</f>
        <v>276</v>
      </c>
      <c r="J110" s="791">
        <f>'SAME1 Flight Tests 8-27-09'!H42</f>
        <v>39358</v>
      </c>
      <c r="K110" s="779">
        <f>'SAME1 Flight Tests 8-27-09'!I42</f>
        <v>0</v>
      </c>
      <c r="L110" s="779" t="str">
        <f>'SAME1 Flight Tests 8-27-09'!J42</f>
        <v>n</v>
      </c>
      <c r="M110" s="779" t="str">
        <f>'SAME1 Flight Tests 8-27-09'!K42</f>
        <v>n</v>
      </c>
      <c r="N110" s="779">
        <f>'SAME1 Flight Tests 8-27-09'!L42</f>
        <v>8</v>
      </c>
      <c r="O110" s="804">
        <f>'SAME1 Flight Tests 8-27-09'!M42</f>
        <v>1.38</v>
      </c>
      <c r="P110" s="805">
        <f>'SAME1 Flight Tests 8-27-09'!N42</f>
        <v>10</v>
      </c>
      <c r="Q110" s="805">
        <f>'SAME1 Flight Tests 8-27-09'!O42</f>
        <v>11</v>
      </c>
      <c r="R110" s="805">
        <f>'SAME1 Flight Tests 8-27-09'!P42</f>
        <v>8</v>
      </c>
      <c r="S110" s="806"/>
      <c r="T110" s="806"/>
      <c r="U110" s="805">
        <f>'SAME1 Flight Tests 8-27-09'!Q42</f>
        <v>70</v>
      </c>
      <c r="V110" s="806"/>
      <c r="W110" s="806"/>
      <c r="X110" s="806"/>
      <c r="Y110" s="806"/>
      <c r="Z110" s="806"/>
      <c r="AA110" s="805" t="str">
        <f>'SAME1 Flight Tests 8-27-09'!R42</f>
        <v>y</v>
      </c>
      <c r="AB110" s="805" t="str">
        <f>'SAME1 Flight Tests 8-27-09'!S42</f>
        <v>y</v>
      </c>
      <c r="AC110" s="805">
        <f>'SAME1 Flight Tests 8-27-09'!T42</f>
        <v>1</v>
      </c>
      <c r="AD110" s="806"/>
      <c r="AE110" s="805">
        <f>'SAME1 Flight Tests 8-27-09'!U42</f>
        <v>10</v>
      </c>
      <c r="AF110" s="806"/>
      <c r="AG110" s="816">
        <f>'SAME1 Flight Tests 8-27-09'!V42</f>
        <v>3.1812241356819398E-2</v>
      </c>
      <c r="AH110" s="818">
        <f>'SAME1 Flight Tests 8-27-09'!W42</f>
        <v>0.36888842328539412</v>
      </c>
      <c r="AI110" s="806"/>
      <c r="AJ110" s="806"/>
      <c r="AK110" s="806"/>
      <c r="AL110" s="806"/>
      <c r="AM110" s="806"/>
      <c r="AN110" s="806"/>
      <c r="AO110" s="806"/>
      <c r="AP110" s="806"/>
      <c r="AQ110" s="806"/>
      <c r="AR110" s="806"/>
      <c r="AS110" s="806"/>
      <c r="AT110" s="806"/>
      <c r="AU110" s="805">
        <f>'SAME1 Flight Tests 8-27-09'!X42</f>
        <v>0.13</v>
      </c>
      <c r="AV110" s="820">
        <f>'SAME1 Flight Tests 8-27-09'!Y42</f>
        <v>3.3152094444444438</v>
      </c>
      <c r="AW110" s="820">
        <f>'SAME1 Flight Tests 8-27-09'!Z42</f>
        <v>6.2120555555555566</v>
      </c>
      <c r="AX110" s="820">
        <f>'SAME1 Flight Tests 8-27-09'!AA42</f>
        <v>-7.9684738888888891E-4</v>
      </c>
      <c r="AY110" s="822"/>
      <c r="AZ110" s="822"/>
      <c r="BA110" s="820">
        <f>'SAME1 Flight Tests 8-27-09'!AC42</f>
        <v>4.8118124999999994</v>
      </c>
      <c r="BB110" s="822"/>
      <c r="BC110" s="822"/>
      <c r="BD110" s="820">
        <f>'SAME1 Flight Tests 8-27-09'!AB42</f>
        <v>6.5235905555555549</v>
      </c>
      <c r="BE110" s="820">
        <f>'SAME1 Flight Tests 8-27-09'!AD42</f>
        <v>4.6687620000000001</v>
      </c>
      <c r="BF110" s="826">
        <f>'SAME1 Flight Tests 8-27-09'!AE42</f>
        <v>42050</v>
      </c>
      <c r="BG110" s="806"/>
      <c r="BH110" s="806"/>
      <c r="BI110" s="805">
        <f>'SAME1 Flight Tests 8-27-09'!AF42</f>
        <v>25.600499999999997</v>
      </c>
      <c r="BJ110" s="805">
        <f>'SAME1 Flight Tests 8-27-09'!AG42</f>
        <v>43.908611111111114</v>
      </c>
      <c r="BK110" s="805">
        <f>'SAME1 Flight Tests 8-27-09'!AH42</f>
        <v>1.8548285555555548</v>
      </c>
      <c r="BL110" s="805">
        <f>'SAME1 Flight Tests 8-27-09'!AK42</f>
        <v>1937388.9537898961</v>
      </c>
      <c r="BM110" s="805">
        <f>'SAME1 Flight Tests 8-27-09'!AL42</f>
        <v>402.51477832999217</v>
      </c>
      <c r="BN110" s="806"/>
      <c r="BO110" s="805"/>
      <c r="BP110" s="806"/>
      <c r="BQ110" s="805">
        <f>'SAME1 Flight Tests 8-27-09'!AM42</f>
        <v>65.466234738484687</v>
      </c>
      <c r="BR110" s="816">
        <f>'SAME1 Flight Tests 8-27-09'!AP42</f>
        <v>0.20776147068589287</v>
      </c>
      <c r="BS110" s="816">
        <f>'SAME1 Flight Tests 8-27-09'!AQ42</f>
        <v>0.41677463931388736</v>
      </c>
      <c r="BT110" s="816"/>
      <c r="BU110" s="816">
        <f>'SAME1 Flight Tests 8-27-09'!AS42</f>
        <v>2.3033372123912739</v>
      </c>
      <c r="BV110" s="816">
        <f>'SAME1 Flight Tests 8-27-09'!AT42</f>
        <v>0.14668877242225253</v>
      </c>
      <c r="BW110" s="807">
        <f>'SAME1 Flight Tests 8-27-09'!BB42</f>
        <v>1937388.9537898961</v>
      </c>
      <c r="BX110" s="807">
        <f>'SAME1 Flight Tests 8-27-09'!BC42</f>
        <v>1906987.1349066545</v>
      </c>
      <c r="BY110" s="807">
        <f>'SAME1 Flight Tests 8-27-09'!BD42</f>
        <v>1772492.1318036166</v>
      </c>
      <c r="BZ110" s="806"/>
      <c r="CA110" s="805">
        <f>'SAME1 Flight Tests 8-27-09'!BG42</f>
        <v>0.39803187887458258</v>
      </c>
      <c r="CB110" s="805">
        <f>'SAME1 Flight Tests 8-27-09'!BF42</f>
        <v>0.55000000000000004</v>
      </c>
      <c r="CC110" s="783"/>
      <c r="CD110" s="805"/>
      <c r="CE110" s="805">
        <f>'SAME1 Flight Tests 8-27-09'!BH42</f>
        <v>414.40573439849373</v>
      </c>
      <c r="CF110" s="1804">
        <f>'SAME1 Flight Tests 8-27-09'!BI42</f>
        <v>0.12999999999996348</v>
      </c>
      <c r="CG110" s="1804">
        <f>'SAME1 Flight Tests 8-27-09'!BJ42</f>
        <v>35</v>
      </c>
      <c r="CH110" s="1804">
        <f>'SAME1 Flight Tests 8-27-09'!BK42</f>
        <v>0</v>
      </c>
      <c r="CI110" s="1804">
        <f>'SAME1 Flight Tests 8-27-09'!BL42</f>
        <v>3.0215185263924496</v>
      </c>
      <c r="CJ110" s="1804">
        <f>'SAME1 Flight Tests 8-27-09'!BM42</f>
        <v>0.4197324089514336</v>
      </c>
      <c r="CK110" s="1804">
        <f>'SAME1 Flight Tests 8-27-09'!BN42</f>
        <v>0.99472297018368372</v>
      </c>
      <c r="CL110" s="2014"/>
      <c r="CM110" s="2"/>
      <c r="CN110" s="2"/>
      <c r="CO110" s="2"/>
      <c r="CP110" s="2"/>
      <c r="CQ110" s="2071">
        <f t="shared" si="16"/>
        <v>59187.425747917383</v>
      </c>
      <c r="CR110" s="2074">
        <f t="shared" si="10"/>
        <v>16.895480541070615</v>
      </c>
      <c r="CS110" s="2082">
        <f t="shared" si="11"/>
        <v>119.02951770633578</v>
      </c>
      <c r="CT110" s="2074">
        <f t="shared" si="12"/>
        <v>32553.084161354567</v>
      </c>
      <c r="CU110" s="2074">
        <f t="shared" si="13"/>
        <v>30.719055529219293</v>
      </c>
      <c r="CV110" s="2074"/>
      <c r="CW110" s="1268">
        <v>88</v>
      </c>
      <c r="CX110" s="2074">
        <f t="shared" si="14"/>
        <v>223.18812914391413</v>
      </c>
      <c r="CY110" s="2093">
        <f t="shared" si="15"/>
        <v>1.3712257065268931E-2</v>
      </c>
      <c r="CZ110" s="2018"/>
    </row>
    <row r="111" spans="1:104" s="2020" customFormat="1" ht="16.5" customHeight="1" x14ac:dyDescent="0.25">
      <c r="A111" s="778">
        <v>1</v>
      </c>
      <c r="B111" s="779">
        <f>'SAME1 Flight Tests 8-27-09'!A43</f>
        <v>5</v>
      </c>
      <c r="C111" s="835" t="str">
        <f>'SAME1 Flight Tests 8-27-09'!B43</f>
        <v>Silicone</v>
      </c>
      <c r="D111" s="782"/>
      <c r="E111" s="779" t="str">
        <f>'SAME1 Flight Tests 8-27-09'!C43</f>
        <v>35 s a</v>
      </c>
      <c r="F111" s="779">
        <f>'SAME1 Flight Tests 8-27-09'!D43</f>
        <v>1</v>
      </c>
      <c r="G111" s="779" t="str">
        <f>'SAME1 Flight Tests 8-27-09'!E43</f>
        <v>35a</v>
      </c>
      <c r="H111" s="779" t="str">
        <f>'SAME1 Flight Tests 8-27-09'!F43</f>
        <v xml:space="preserve">     Aging</v>
      </c>
      <c r="I111" s="779">
        <f>'SAME1 Flight Tests 8-27-09'!G43</f>
        <v>276</v>
      </c>
      <c r="J111" s="791">
        <f>'SAME1 Flight Tests 8-27-09'!H43</f>
        <v>39358</v>
      </c>
      <c r="K111" s="779">
        <f>'SAME1 Flight Tests 8-27-09'!I43</f>
        <v>0</v>
      </c>
      <c r="L111" s="779" t="str">
        <f>'SAME1 Flight Tests 8-27-09'!J43</f>
        <v>n</v>
      </c>
      <c r="M111" s="779" t="str">
        <f>'SAME1 Flight Tests 8-27-09'!K43</f>
        <v>n</v>
      </c>
      <c r="N111" s="779">
        <f>'SAME1 Flight Tests 8-27-09'!L43</f>
        <v>8</v>
      </c>
      <c r="O111" s="804">
        <f>'SAME1 Flight Tests 8-27-09'!M43</f>
        <v>1.38</v>
      </c>
      <c r="P111" s="805">
        <f>'SAME1 Flight Tests 8-27-09'!N43</f>
        <v>0</v>
      </c>
      <c r="Q111" s="805">
        <f>'SAME1 Flight Tests 8-27-09'!O43</f>
        <v>720</v>
      </c>
      <c r="R111" s="805">
        <f>'SAME1 Flight Tests 8-27-09'!P43</f>
        <v>8</v>
      </c>
      <c r="S111" s="806"/>
      <c r="T111" s="806"/>
      <c r="U111" s="805">
        <f>'SAME1 Flight Tests 8-27-09'!Q43</f>
        <v>890</v>
      </c>
      <c r="V111" s="806"/>
      <c r="W111" s="806"/>
      <c r="X111" s="806"/>
      <c r="Y111" s="806"/>
      <c r="Z111" s="806"/>
      <c r="AA111" s="805" t="str">
        <f>'SAME1 Flight Tests 8-27-09'!R43</f>
        <v>y</v>
      </c>
      <c r="AB111" s="805" t="str">
        <f>'SAME1 Flight Tests 8-27-09'!S43</f>
        <v>y</v>
      </c>
      <c r="AC111" s="805">
        <f>'SAME1 Flight Tests 8-27-09'!T43</f>
        <v>1</v>
      </c>
      <c r="AD111" s="806"/>
      <c r="AE111" s="805">
        <f>'SAME1 Flight Tests 8-27-09'!U43</f>
        <v>10</v>
      </c>
      <c r="AF111" s="806"/>
      <c r="AG111" s="816">
        <f>'SAME1 Flight Tests 8-27-09'!V43</f>
        <v>3.1812241356819398E-2</v>
      </c>
      <c r="AH111" s="818">
        <f>'SAME1 Flight Tests 8-27-09'!W43</f>
        <v>0.37327255277633048</v>
      </c>
      <c r="AI111" s="806"/>
      <c r="AJ111" s="806"/>
      <c r="AK111" s="806"/>
      <c r="AL111" s="806"/>
      <c r="AM111" s="806"/>
      <c r="AN111" s="806"/>
      <c r="AO111" s="806"/>
      <c r="AP111" s="806"/>
      <c r="AQ111" s="806"/>
      <c r="AR111" s="806"/>
      <c r="AS111" s="806"/>
      <c r="AT111" s="806"/>
      <c r="AU111" s="805">
        <f>'SAME1 Flight Tests 8-27-09'!X43</f>
        <v>0.13</v>
      </c>
      <c r="AV111" s="820">
        <f>'SAME1 Flight Tests 8-27-09'!Y43</f>
        <v>3.3016975000000004</v>
      </c>
      <c r="AW111" s="820">
        <f>'SAME1 Flight Tests 8-27-09'!Z43</f>
        <v>6.2213280000000006</v>
      </c>
      <c r="AX111" s="820">
        <f>'SAME1 Flight Tests 8-27-09'!AA43</f>
        <v>-7.6293924999999989E-4</v>
      </c>
      <c r="AY111" s="822"/>
      <c r="AZ111" s="822"/>
      <c r="BA111" s="820">
        <f>'SAME1 Flight Tests 8-27-09'!AC43</f>
        <v>4.8304750000000007</v>
      </c>
      <c r="BB111" s="822"/>
      <c r="BC111" s="822"/>
      <c r="BD111" s="820">
        <f>'SAME1 Flight Tests 8-27-09'!AB43</f>
        <v>6.1315005000000005</v>
      </c>
      <c r="BE111" s="820">
        <f>'SAME1 Flight Tests 8-27-09'!AD43</f>
        <v>4.6585695000000005</v>
      </c>
      <c r="BF111" s="826">
        <f>'SAME1 Flight Tests 8-27-09'!AE43</f>
        <v>23840</v>
      </c>
      <c r="BG111" s="806"/>
      <c r="BH111" s="806"/>
      <c r="BI111" s="805">
        <f>'SAME1 Flight Tests 8-27-09'!AF43</f>
        <v>23.238350000000004</v>
      </c>
      <c r="BJ111" s="805">
        <f>'SAME1 Flight Tests 8-27-09'!AG43</f>
        <v>40.49015</v>
      </c>
      <c r="BK111" s="805">
        <f>'SAME1 Flight Tests 8-27-09'!AH43</f>
        <v>1.472931</v>
      </c>
      <c r="BL111" s="805">
        <f>'SAME1 Flight Tests 8-27-09'!AK43</f>
        <v>1071098.2234106481</v>
      </c>
      <c r="BM111" s="805">
        <f>'SAME1 Flight Tests 8-27-09'!AL43</f>
        <v>295.73047982834879</v>
      </c>
      <c r="BN111" s="806"/>
      <c r="BO111" s="805"/>
      <c r="BP111" s="806"/>
      <c r="BQ111" s="805">
        <f>'SAME1 Flight Tests 8-27-09'!AM43</f>
        <v>59.660380422731514</v>
      </c>
      <c r="BR111" s="816">
        <f>'SAME1 Flight Tests 8-27-09'!AP43</f>
        <v>0.27610024306330005</v>
      </c>
      <c r="BS111" s="816">
        <f>'SAME1 Flight Tests 8-27-09'!AQ43</f>
        <v>0.49224463412617764</v>
      </c>
      <c r="BT111" s="816"/>
      <c r="BU111" s="816">
        <f>'SAME1 Flight Tests 8-27-09'!AS43</f>
        <v>2.1391368466041962</v>
      </c>
      <c r="BV111" s="816">
        <f>'SAME1 Flight Tests 8-27-09'!AT43</f>
        <v>0.20678055094271619</v>
      </c>
      <c r="BW111" s="807">
        <f>'SAME1 Flight Tests 8-27-09'!BB43</f>
        <v>1071098.2234106481</v>
      </c>
      <c r="BX111" s="807">
        <f>'SAME1 Flight Tests 8-27-09'!BC43</f>
        <v>1053862.0911353452</v>
      </c>
      <c r="BY111" s="807">
        <f>'SAME1 Flight Tests 8-27-09'!BD43</f>
        <v>991257.4611232233</v>
      </c>
      <c r="BZ111" s="806"/>
      <c r="CA111" s="805">
        <f>'SAME1 Flight Tests 8-27-09'!BG43</f>
        <v>0.31607961373390558</v>
      </c>
      <c r="CB111" s="805">
        <f>'SAME1 Flight Tests 8-27-09'!BF43</f>
        <v>0.55000000000000004</v>
      </c>
      <c r="CC111" s="783"/>
      <c r="CD111" s="805"/>
      <c r="CE111" s="805">
        <f>'SAME1 Flight Tests 8-27-09'!BH43</f>
        <v>414.40573439849373</v>
      </c>
      <c r="CF111" s="1804">
        <f>'SAME1 Flight Tests 8-27-09'!BI43</f>
        <v>0.12999999999996348</v>
      </c>
      <c r="CG111" s="1804">
        <f>'SAME1 Flight Tests 8-27-09'!BJ43</f>
        <v>35</v>
      </c>
      <c r="CH111" s="1804">
        <f>'SAME1 Flight Tests 8-27-09'!BK43</f>
        <v>0</v>
      </c>
      <c r="CI111" s="1804">
        <f>'SAME1 Flight Tests 8-27-09'!BL43</f>
        <v>2.7535560195114588</v>
      </c>
      <c r="CJ111" s="1804">
        <f>'SAME1 Flight Tests 8-27-09'!BM43</f>
        <v>0.41742218539846676</v>
      </c>
      <c r="CK111" s="1804">
        <f>'SAME1 Flight Tests 8-27-09'!BN43</f>
        <v>0.99759598236088409</v>
      </c>
      <c r="CL111" s="2014"/>
      <c r="CM111" s="2"/>
      <c r="CN111" s="2"/>
      <c r="CO111" s="2"/>
      <c r="CP111" s="2"/>
      <c r="CQ111" s="2071">
        <f t="shared" si="16"/>
        <v>35906.516714148987</v>
      </c>
      <c r="CR111" s="2074">
        <f t="shared" si="10"/>
        <v>27.850097740222996</v>
      </c>
      <c r="CS111" s="2082">
        <f t="shared" si="11"/>
        <v>108.47341895042092</v>
      </c>
      <c r="CT111" s="2074">
        <f t="shared" si="12"/>
        <v>19748.584192781946</v>
      </c>
      <c r="CU111" s="2074">
        <f t="shared" si="13"/>
        <v>50.636541345859989</v>
      </c>
      <c r="CV111" s="2074"/>
      <c r="CW111" s="1268">
        <v>89</v>
      </c>
      <c r="CX111" s="2074">
        <f t="shared" si="14"/>
        <v>179.93543356084365</v>
      </c>
      <c r="CY111" s="2093">
        <f t="shared" si="15"/>
        <v>1.8222616042177803E-2</v>
      </c>
      <c r="CZ111" s="2018"/>
    </row>
    <row r="112" spans="1:104" s="2020" customFormat="1" ht="16.5" customHeight="1" x14ac:dyDescent="0.25">
      <c r="A112" s="780">
        <v>2</v>
      </c>
      <c r="B112" s="784">
        <f>'SAME R Results'!A3</f>
        <v>1</v>
      </c>
      <c r="C112" s="836" t="str">
        <f>'SAME R Results'!B3</f>
        <v>Silicone</v>
      </c>
      <c r="D112" s="784" t="str">
        <f>'SAME R Results'!C3</f>
        <v>S03</v>
      </c>
      <c r="E112" s="784" t="str">
        <f>'SAME R Results'!D3</f>
        <v>1S</v>
      </c>
      <c r="F112" s="784">
        <f>'SAME R Results'!E3</f>
        <v>1</v>
      </c>
      <c r="G112" s="784">
        <f>'SAME R Results'!F3</f>
        <v>48</v>
      </c>
      <c r="H112" s="785" t="str">
        <f>'SAME R Results'!G3</f>
        <v>Low Temp</v>
      </c>
      <c r="I112" s="784" t="str">
        <f>'SAME R Results'!H3</f>
        <v xml:space="preserve">197 10:00 </v>
      </c>
      <c r="J112" s="786">
        <f>'SAME R Results'!I3</f>
        <v>40375.416666666664</v>
      </c>
      <c r="K112" s="784">
        <f>'SAME R Results'!J3</f>
        <v>0</v>
      </c>
      <c r="L112" s="787"/>
      <c r="M112" s="787"/>
      <c r="N112" s="784">
        <f>'SAME R Results'!K3</f>
        <v>8</v>
      </c>
      <c r="O112" s="793">
        <f>'SAME R Results'!L3</f>
        <v>1.304</v>
      </c>
      <c r="P112" s="784">
        <f>'SAME R Results'!M3</f>
        <v>60</v>
      </c>
      <c r="Q112" s="784">
        <f>'SAME R Results'!N3</f>
        <v>11</v>
      </c>
      <c r="R112" s="784">
        <f>'SAME R Results'!O3</f>
        <v>8</v>
      </c>
      <c r="S112" s="784" t="str">
        <f>'SAME R Results'!P3</f>
        <v>n</v>
      </c>
      <c r="T112" s="784">
        <f>'SAME R Results'!Q3</f>
        <v>0</v>
      </c>
      <c r="U112" s="784">
        <f>'SAME R Results'!R3</f>
        <v>61.666666666666664</v>
      </c>
      <c r="V112" s="784" t="str">
        <f>'SAME R Results'!S3</f>
        <v>y</v>
      </c>
      <c r="W112" s="784">
        <f>'SAME R Results'!T3</f>
        <v>60</v>
      </c>
      <c r="X112" s="784" t="str">
        <f>'SAME R Results'!U3</f>
        <v>n</v>
      </c>
      <c r="Y112" s="784" t="str">
        <f>'SAME R Results'!V3</f>
        <v>y</v>
      </c>
      <c r="Z112" s="784" t="str">
        <f>'SAME R Results'!W3</f>
        <v>y</v>
      </c>
      <c r="AA112" s="784" t="str">
        <f>'SAME R Results'!X3</f>
        <v>y</v>
      </c>
      <c r="AB112" s="784" t="str">
        <f>'SAME R Results'!Y3</f>
        <v>y</v>
      </c>
      <c r="AC112" s="808"/>
      <c r="AD112" s="784" t="str">
        <f>'SAME R Results'!Z3</f>
        <v>y</v>
      </c>
      <c r="AE112" s="784">
        <f>'SAME R Results'!AA3</f>
        <v>10</v>
      </c>
      <c r="AF112" s="784" t="str">
        <f>'SAME R Results'!AB3</f>
        <v>y</v>
      </c>
      <c r="AG112" s="817">
        <f>'SAME R Results'!AC3</f>
        <v>3.1809999999999998E-2</v>
      </c>
      <c r="AH112" s="819">
        <f>'SAME R Results'!AD3</f>
        <v>0</v>
      </c>
      <c r="AI112" s="784">
        <f>'SAME R Results'!AE3</f>
        <v>0</v>
      </c>
      <c r="AJ112" s="784">
        <f>'SAME R Results'!AF3</f>
        <v>0</v>
      </c>
      <c r="AK112" s="784">
        <f>'SAME R Results'!AG3</f>
        <v>0</v>
      </c>
      <c r="AL112" s="784">
        <f>'SAME R Results'!AH3</f>
        <v>0</v>
      </c>
      <c r="AM112" s="784">
        <f>'SAME R Results'!AI3</f>
        <v>0</v>
      </c>
      <c r="AN112" s="784">
        <f>'SAME R Results'!AJ3</f>
        <v>0</v>
      </c>
      <c r="AO112" s="784">
        <f>'SAME R Results'!AK3</f>
        <v>0</v>
      </c>
      <c r="AP112" s="784">
        <f>'SAME R Results'!AL3</f>
        <v>0</v>
      </c>
      <c r="AQ112" s="784">
        <f>'SAME R Results'!AM3</f>
        <v>0</v>
      </c>
      <c r="AR112" s="817">
        <f>'SAME R Results'!AN3</f>
        <v>0</v>
      </c>
      <c r="AS112" s="819">
        <f>'SAME R Results'!AO3</f>
        <v>0</v>
      </c>
      <c r="AT112" s="784">
        <f>'SAME R Results'!AP3</f>
        <v>0</v>
      </c>
      <c r="AU112" s="808"/>
      <c r="AV112" s="821">
        <f>'SAME R Results'!AQ3</f>
        <v>0</v>
      </c>
      <c r="AW112" s="821">
        <f>'SAME R Results'!AR3</f>
        <v>6.2647500000000003</v>
      </c>
      <c r="AX112" s="821">
        <f>'SAME R Results'!AS3</f>
        <v>0</v>
      </c>
      <c r="AY112" s="821">
        <f>'SAME R Results'!AT3</f>
        <v>0</v>
      </c>
      <c r="AZ112" s="823"/>
      <c r="BA112" s="823"/>
      <c r="BB112" s="821">
        <f>'SAME R Results'!AU3</f>
        <v>1.9261238095238091</v>
      </c>
      <c r="BC112" s="821">
        <f>'SAME R Results'!AV3</f>
        <v>2.6800000000000001E-2</v>
      </c>
      <c r="BD112" s="821">
        <f>'SAME R Results'!AW3</f>
        <v>6.997711500000003</v>
      </c>
      <c r="BE112" s="821">
        <f>'SAME R Results'!AX3</f>
        <v>4.5921775</v>
      </c>
      <c r="BF112" s="827">
        <f>'SAME R Results'!AY3</f>
        <v>53904.9</v>
      </c>
      <c r="BG112" s="784">
        <f>'SAME R Results'!AZ3</f>
        <v>1.7174561904761902</v>
      </c>
      <c r="BH112" s="784">
        <f>'SAME R Results'!BA3</f>
        <v>8.2000000000000003E-2</v>
      </c>
      <c r="BI112" s="808"/>
      <c r="BJ112" s="784">
        <f>'SAME R Results'!BB3</f>
        <v>75.758799999999994</v>
      </c>
      <c r="BK112" s="784">
        <f>'SAME R Results'!BC3</f>
        <v>2.4055340000000029</v>
      </c>
      <c r="BL112" s="784">
        <f>'SAME R Results'!BD3</f>
        <v>2523938.5830877088</v>
      </c>
      <c r="BM112" s="784">
        <f>'SAME R Results'!BE3</f>
        <v>615.51380336758314</v>
      </c>
      <c r="BN112" s="784">
        <f>'SAME R Results'!BF3</f>
        <v>4.9691332442250085</v>
      </c>
      <c r="BO112" s="784">
        <f>'SAME R Results'!BG3</f>
        <v>1.0696964473380586</v>
      </c>
      <c r="BP112" s="808"/>
      <c r="BQ112" s="784">
        <f>'SAME R Results'!BH3</f>
        <v>108.49420825246703</v>
      </c>
      <c r="BR112" s="817">
        <f>'SAME R Results'!BI3</f>
        <v>0.24387035702532131</v>
      </c>
      <c r="BS112" s="817">
        <f>'SAME R Results'!BJ3</f>
        <v>0.4501551400693799</v>
      </c>
      <c r="BT112" s="817">
        <f>'SAME R Results'!BL3</f>
        <v>4.6453676242364876</v>
      </c>
      <c r="BU112" s="817">
        <f>'SAME R Results'!BM3</f>
        <v>2.1878400054141345</v>
      </c>
      <c r="BV112" s="817">
        <f>'SAME R Results'!BN3</f>
        <v>0.1794970908990223</v>
      </c>
      <c r="BW112" s="784">
        <f>'SAME R Results'!BO3</f>
        <v>2523938.5830877088</v>
      </c>
      <c r="BX112" s="784">
        <f>'SAME R Results'!BP3</f>
        <v>2484963.0187997492</v>
      </c>
      <c r="BY112" s="784">
        <f>'SAME R Results'!BQ3</f>
        <v>2292449.3195224772</v>
      </c>
      <c r="BZ112" s="784">
        <f>'SAME R Results'!BR3</f>
        <v>615.51380336758314</v>
      </c>
      <c r="CA112" s="784">
        <f>'SAME R Results'!BS3</f>
        <v>0.53394610672112286</v>
      </c>
      <c r="CB112" s="784">
        <f>'SAME R Results'!BT3</f>
        <v>0.55000000000000004</v>
      </c>
      <c r="CC112" s="784">
        <f>'SAME R Results'!BV3</f>
        <v>2.6038189203454558</v>
      </c>
      <c r="CD112" s="880">
        <f>'SAME R Results'!BW3</f>
        <v>0.9</v>
      </c>
      <c r="CE112" s="1086">
        <f>'SAME R Results'!BZ3</f>
        <v>324.81390228810591</v>
      </c>
      <c r="CF112" s="1777">
        <f>'SAME R Results'!CA3</f>
        <v>0</v>
      </c>
      <c r="CG112" s="1777">
        <f>'SAME R Results'!CB3</f>
        <v>0</v>
      </c>
      <c r="CH112" s="1777">
        <f>'SAME R Results'!CC3</f>
        <v>0</v>
      </c>
      <c r="CI112" s="1777">
        <f>'SAME R Results'!CD3</f>
        <v>0</v>
      </c>
      <c r="CJ112" s="1777"/>
      <c r="CK112" s="1777"/>
      <c r="CL112" s="2015">
        <f>'SAME R Results'!CI3</f>
        <v>3</v>
      </c>
      <c r="CM112" s="2015" t="str">
        <f>'SAME R Results'!CJ3</f>
        <v>Silicone</v>
      </c>
      <c r="CN112" s="2016">
        <f>'SAME R Results'!CK3</f>
        <v>0.24387035702532131</v>
      </c>
      <c r="CO112" s="2016">
        <f>'SAME R Results'!CL3</f>
        <v>4.5800907940281833E-2</v>
      </c>
      <c r="CP112" s="2016">
        <f>'SAME R Results'!CM3</f>
        <v>3.6474673145305288E-2</v>
      </c>
      <c r="CQ112" s="2071">
        <f t="shared" si="16"/>
        <v>46526.697115747971</v>
      </c>
      <c r="CR112" s="2074">
        <f t="shared" si="10"/>
        <v>21.493036514331216</v>
      </c>
      <c r="CS112" s="2082">
        <f t="shared" si="11"/>
        <v>197.26219682266731</v>
      </c>
      <c r="CT112" s="2074">
        <f t="shared" si="12"/>
        <v>25589.683413661387</v>
      </c>
      <c r="CU112" s="2074">
        <f t="shared" si="13"/>
        <v>39.078248207874928</v>
      </c>
      <c r="CV112" s="2074"/>
      <c r="CW112" s="1268">
        <v>90</v>
      </c>
      <c r="CX112" s="2074">
        <f t="shared" si="14"/>
        <v>205.93865259840001</v>
      </c>
      <c r="CY112" s="2093">
        <f t="shared" si="15"/>
        <v>1.6095443563671208E-2</v>
      </c>
      <c r="CZ112" s="2019"/>
    </row>
    <row r="113" spans="1:103" s="2020" customFormat="1" ht="16.5" customHeight="1" x14ac:dyDescent="0.25">
      <c r="A113" s="780">
        <v>2</v>
      </c>
      <c r="B113" s="784">
        <f>'SAME R Results'!A9</f>
        <v>1</v>
      </c>
      <c r="C113" s="836" t="str">
        <f>'SAME R Results'!B9</f>
        <v>Silicone</v>
      </c>
      <c r="D113" s="784" t="str">
        <f>'SAME R Results'!C9</f>
        <v>S04</v>
      </c>
      <c r="E113" s="784" t="str">
        <f>'SAME R Results'!D9</f>
        <v>6S</v>
      </c>
      <c r="F113" s="784">
        <f>'SAME R Results'!E9</f>
        <v>6</v>
      </c>
      <c r="G113" s="784">
        <f>'SAME R Results'!F9</f>
        <v>53</v>
      </c>
      <c r="H113" s="785" t="str">
        <f>'SAME R Results'!G9</f>
        <v>HighTemp</v>
      </c>
      <c r="I113" s="784" t="str">
        <f>'SAME R Results'!H9</f>
        <v>203</v>
      </c>
      <c r="J113" s="786">
        <f>'SAME R Results'!I9</f>
        <v>40381</v>
      </c>
      <c r="K113" s="784">
        <f>'SAME R Results'!J9</f>
        <v>0</v>
      </c>
      <c r="L113" s="790"/>
      <c r="M113" s="790"/>
      <c r="N113" s="784">
        <f>'SAME R Results'!K9</f>
        <v>8.1</v>
      </c>
      <c r="O113" s="793">
        <f>'SAME R Results'!L9</f>
        <v>1.35</v>
      </c>
      <c r="P113" s="784">
        <f>'SAME R Results'!M9</f>
        <v>60</v>
      </c>
      <c r="Q113" s="784">
        <f>'SAME R Results'!N9</f>
        <v>1</v>
      </c>
      <c r="R113" s="784">
        <f>'SAME R Results'!O9</f>
        <v>8</v>
      </c>
      <c r="S113" s="784" t="str">
        <f>'SAME R Results'!P9</f>
        <v>n</v>
      </c>
      <c r="T113" s="784">
        <f>'SAME R Results'!Q9</f>
        <v>0</v>
      </c>
      <c r="U113" s="784">
        <f>'SAME R Results'!R9</f>
        <v>52.2</v>
      </c>
      <c r="V113" s="784" t="str">
        <f>'SAME R Results'!S9</f>
        <v>y</v>
      </c>
      <c r="W113" s="784" t="str">
        <f>'SAME R Results'!T9</f>
        <v>?</v>
      </c>
      <c r="X113" s="784" t="str">
        <f>'SAME R Results'!U9</f>
        <v>n</v>
      </c>
      <c r="Y113" s="784" t="str">
        <f>'SAME R Results'!V9</f>
        <v>y</v>
      </c>
      <c r="Z113" s="784" t="str">
        <f>'SAME R Results'!W9</f>
        <v>y</v>
      </c>
      <c r="AA113" s="784" t="str">
        <f>'SAME R Results'!X9</f>
        <v>y</v>
      </c>
      <c r="AB113" s="784" t="str">
        <f>'SAME R Results'!Y9</f>
        <v>y</v>
      </c>
      <c r="AC113" s="809"/>
      <c r="AD113" s="784" t="str">
        <f>'SAME R Results'!Z9</f>
        <v>y</v>
      </c>
      <c r="AE113" s="784">
        <f>'SAME R Results'!AA9</f>
        <v>10</v>
      </c>
      <c r="AF113" s="784" t="str">
        <f>'SAME R Results'!AB9</f>
        <v>y</v>
      </c>
      <c r="AG113" s="817">
        <f>'SAME R Results'!AC9</f>
        <v>3.1809999999999998E-2</v>
      </c>
      <c r="AH113" s="819">
        <f>'SAME R Results'!AD9</f>
        <v>0</v>
      </c>
      <c r="AI113" s="784">
        <f>'SAME R Results'!AE9</f>
        <v>0</v>
      </c>
      <c r="AJ113" s="784">
        <f>'SAME R Results'!AF9</f>
        <v>0</v>
      </c>
      <c r="AK113" s="784">
        <f>'SAME R Results'!AG9</f>
        <v>0</v>
      </c>
      <c r="AL113" s="784">
        <f>'SAME R Results'!AH9</f>
        <v>0</v>
      </c>
      <c r="AM113" s="784">
        <f>'SAME R Results'!AI9</f>
        <v>0</v>
      </c>
      <c r="AN113" s="784">
        <f>'SAME R Results'!AJ9</f>
        <v>0</v>
      </c>
      <c r="AO113" s="784">
        <f>'SAME R Results'!AK9</f>
        <v>0</v>
      </c>
      <c r="AP113" s="784">
        <f>'SAME R Results'!AL9</f>
        <v>0</v>
      </c>
      <c r="AQ113" s="784">
        <f>'SAME R Results'!AM9</f>
        <v>0</v>
      </c>
      <c r="AR113" s="817">
        <f>'SAME R Results'!AN9</f>
        <v>0</v>
      </c>
      <c r="AS113" s="819">
        <f>'SAME R Results'!AO9</f>
        <v>0</v>
      </c>
      <c r="AT113" s="784">
        <f>'SAME R Results'!AP9</f>
        <v>0</v>
      </c>
      <c r="AU113" s="809"/>
      <c r="AV113" s="821">
        <f>'SAME R Results'!AQ9</f>
        <v>0</v>
      </c>
      <c r="AW113" s="821">
        <f>'SAME R Results'!AR9</f>
        <v>6.2450000000000001</v>
      </c>
      <c r="AX113" s="821">
        <f>'SAME R Results'!AS9</f>
        <v>0</v>
      </c>
      <c r="AY113" s="821">
        <f>'SAME R Results'!AT9</f>
        <v>0</v>
      </c>
      <c r="AZ113" s="825"/>
      <c r="BA113" s="825"/>
      <c r="BB113" s="821">
        <f>'SAME R Results'!AU9</f>
        <v>4.6397705</v>
      </c>
      <c r="BC113" s="821">
        <f>'SAME R Results'!AV9</f>
        <v>2.6800000000000001E-2</v>
      </c>
      <c r="BD113" s="821">
        <f>'SAME R Results'!AW9</f>
        <v>7.6578974999999998</v>
      </c>
      <c r="BE113" s="821">
        <f>'SAME R Results'!AX9</f>
        <v>4.6589204999999998</v>
      </c>
      <c r="BF113" s="827">
        <f>'SAME R Results'!AY9</f>
        <v>80225</v>
      </c>
      <c r="BG113" s="784">
        <f>'SAME R Results'!AZ9</f>
        <v>4.5200650000000007</v>
      </c>
      <c r="BH113" s="784">
        <f>'SAME R Results'!BA9</f>
        <v>8.2000000000000003E-2</v>
      </c>
      <c r="BI113" s="809"/>
      <c r="BJ113" s="784">
        <f>'SAME R Results'!BB9</f>
        <v>205.9342</v>
      </c>
      <c r="BK113" s="784">
        <f>'SAME R Results'!BC9</f>
        <v>2.998977</v>
      </c>
      <c r="BL113" s="784">
        <f>'SAME R Results'!BD9</f>
        <v>3889058.8258409305</v>
      </c>
      <c r="BM113" s="784">
        <f>'SAME R Results'!BE9</f>
        <v>973.58449874105634</v>
      </c>
      <c r="BN113" s="784">
        <f>'SAME R Results'!BF9</f>
        <v>12.304744891662349</v>
      </c>
      <c r="BO113" s="784">
        <f>'SAME R Results'!BG9</f>
        <v>2.9595494723852811</v>
      </c>
      <c r="BP113" s="809"/>
      <c r="BQ113" s="784">
        <f>'SAME R Results'!BH9</f>
        <v>300.64007090501514</v>
      </c>
      <c r="BR113" s="817">
        <f>'SAME R Results'!BI9</f>
        <v>0.25033936032853354</v>
      </c>
      <c r="BS113" s="817">
        <f>'SAME R Results'!BJ9</f>
        <v>0.54741968073790781</v>
      </c>
      <c r="BT113" s="817">
        <f>'SAME R Results'!BL9</f>
        <v>4.1576412242722895</v>
      </c>
      <c r="BU113" s="817">
        <f>'SAME R Results'!BM9</f>
        <v>2.4218526870226071</v>
      </c>
      <c r="BV113" s="817">
        <f>'SAME R Results'!BN9</f>
        <v>0.1692908570902574</v>
      </c>
      <c r="BW113" s="784">
        <f>'SAME R Results'!BO9</f>
        <v>3889058.8258409305</v>
      </c>
      <c r="BX113" s="784">
        <f>'SAME R Results'!BP9</f>
        <v>3831052.6956931786</v>
      </c>
      <c r="BY113" s="784">
        <f>'SAME R Results'!BQ9</f>
        <v>3478161.0539138634</v>
      </c>
      <c r="BZ113" s="784">
        <f>'SAME R Results'!BR9</f>
        <v>973.58449874105634</v>
      </c>
      <c r="CA113" s="784">
        <f>'SAME R Results'!BS9</f>
        <v>0.6656701145343159</v>
      </c>
      <c r="CB113" s="784">
        <f>'SAME R Results'!BT9</f>
        <v>0.55000000000000004</v>
      </c>
      <c r="CC113" s="784">
        <f>'SAME R Results'!BV9</f>
        <v>2.6543347862394446</v>
      </c>
      <c r="CD113" s="880">
        <f>'SAME R Results'!BW9</f>
        <v>0.9</v>
      </c>
      <c r="CE113" s="1086">
        <f>'SAME R Results'!BZ9</f>
        <v>379.72816734596341</v>
      </c>
      <c r="CF113" s="1777">
        <f>'SAME R Results'!CA9</f>
        <v>0</v>
      </c>
      <c r="CG113" s="1777">
        <f>'SAME R Results'!CB9</f>
        <v>0</v>
      </c>
      <c r="CH113" s="1777">
        <f>'SAME R Results'!CC9</f>
        <v>0</v>
      </c>
      <c r="CI113" s="1777">
        <f>'SAME R Results'!CD9</f>
        <v>0</v>
      </c>
      <c r="CJ113" s="1777"/>
      <c r="CK113" s="1777"/>
      <c r="CL113" s="2015">
        <f>'SAME R Results'!CI9</f>
        <v>9</v>
      </c>
      <c r="CM113" s="2015" t="str">
        <f>'SAME R Results'!CJ9</f>
        <v>Silicone</v>
      </c>
      <c r="CN113" s="2016">
        <f>'SAME R Results'!CK9</f>
        <v>0.25033936032853354</v>
      </c>
      <c r="CO113" s="2016">
        <f>'SAME R Results'!CL9</f>
        <v>4.0928492514725141E-2</v>
      </c>
      <c r="CP113" s="2016">
        <f>'SAME R Results'!CM9</f>
        <v>3.5935600032160911E-2</v>
      </c>
      <c r="CQ113" s="2071">
        <f t="shared" si="16"/>
        <v>25871.85942401968</v>
      </c>
      <c r="CR113" s="2074">
        <f t="shared" si="10"/>
        <v>38.652034382638554</v>
      </c>
      <c r="CS113" s="2082">
        <f t="shared" si="11"/>
        <v>546.61831073639109</v>
      </c>
      <c r="CT113" s="2074">
        <f t="shared" si="12"/>
        <v>14229.522683210826</v>
      </c>
      <c r="CU113" s="2074">
        <f t="shared" si="13"/>
        <v>70.276426150251908</v>
      </c>
      <c r="CV113" s="2074"/>
      <c r="CW113" s="1268">
        <v>91</v>
      </c>
      <c r="CX113" s="2074">
        <f t="shared" si="14"/>
        <v>117.55291700774677</v>
      </c>
      <c r="CY113" s="2093">
        <f t="shared" si="15"/>
        <v>1.6522397781683216E-2</v>
      </c>
    </row>
    <row r="114" spans="1:103" s="2020" customFormat="1" ht="16.5" customHeight="1" x14ac:dyDescent="0.25">
      <c r="A114" s="780">
        <v>2</v>
      </c>
      <c r="B114" s="784">
        <f>'SAME R Results'!A18</f>
        <v>2</v>
      </c>
      <c r="C114" s="836" t="str">
        <f>'SAME R Results'!B18</f>
        <v>Silicone</v>
      </c>
      <c r="D114" s="784" t="str">
        <f>'SAME R Results'!C18</f>
        <v>S07</v>
      </c>
      <c r="E114" s="784" t="str">
        <f>'SAME R Results'!D18</f>
        <v>12 S</v>
      </c>
      <c r="F114" s="784">
        <f>'SAME R Results'!E18</f>
        <v>1</v>
      </c>
      <c r="G114" s="784">
        <f>'SAME R Results'!F18</f>
        <v>59</v>
      </c>
      <c r="H114" s="785" t="str">
        <f>'SAME R Results'!G18</f>
        <v>Baseline aging</v>
      </c>
      <c r="I114" s="784">
        <f>'SAME R Results'!H18</f>
        <v>211</v>
      </c>
      <c r="J114" s="786">
        <f>'SAME R Results'!I18</f>
        <v>40389</v>
      </c>
      <c r="K114" s="784">
        <f>'SAME R Results'!J18</f>
        <v>0</v>
      </c>
      <c r="L114" s="788"/>
      <c r="M114" s="788"/>
      <c r="N114" s="784">
        <f>'SAME R Results'!K18</f>
        <v>8.1</v>
      </c>
      <c r="O114" s="793">
        <f>'SAME R Results'!L18</f>
        <v>1.327</v>
      </c>
      <c r="P114" s="784">
        <f>'SAME R Results'!M18</f>
        <v>60</v>
      </c>
      <c r="Q114" s="784">
        <f>'SAME R Results'!N18</f>
        <v>11</v>
      </c>
      <c r="R114" s="784">
        <f>'SAME R Results'!O18</f>
        <v>8</v>
      </c>
      <c r="S114" s="784" t="str">
        <f>'SAME R Results'!P18</f>
        <v>n</v>
      </c>
      <c r="T114" s="784" t="str">
        <f>'SAME R Results'!Q18</f>
        <v>n</v>
      </c>
      <c r="U114" s="784">
        <f>'SAME R Results'!R18</f>
        <v>24.2</v>
      </c>
      <c r="V114" s="784" t="str">
        <f>'SAME R Results'!S18</f>
        <v>n</v>
      </c>
      <c r="W114" s="784">
        <f>'SAME R Results'!T18</f>
        <v>0</v>
      </c>
      <c r="X114" s="784" t="str">
        <f>'SAME R Results'!U18</f>
        <v>n</v>
      </c>
      <c r="Y114" s="784" t="str">
        <f>'SAME R Results'!V18</f>
        <v>y</v>
      </c>
      <c r="Z114" s="784" t="str">
        <f>'SAME R Results'!W18</f>
        <v>y</v>
      </c>
      <c r="AA114" s="784" t="str">
        <f>'SAME R Results'!X18</f>
        <v>y</v>
      </c>
      <c r="AB114" s="784" t="str">
        <f>'SAME R Results'!Y18</f>
        <v>y</v>
      </c>
      <c r="AC114" s="789"/>
      <c r="AD114" s="784" t="str">
        <f>'SAME R Results'!Z18</f>
        <v>y</v>
      </c>
      <c r="AE114" s="784">
        <f>'SAME R Results'!AA18</f>
        <v>10</v>
      </c>
      <c r="AF114" s="784" t="str">
        <f>'SAME R Results'!AB18</f>
        <v>y</v>
      </c>
      <c r="AG114" s="817">
        <f>'SAME R Results'!AC18</f>
        <v>3.1809999999999998E-2</v>
      </c>
      <c r="AH114" s="819">
        <f>'SAME R Results'!AD18</f>
        <v>0</v>
      </c>
      <c r="AI114" s="784">
        <f>'SAME R Results'!AE18</f>
        <v>0</v>
      </c>
      <c r="AJ114" s="784">
        <f>'SAME R Results'!AF18</f>
        <v>0</v>
      </c>
      <c r="AK114" s="784">
        <f>'SAME R Results'!AG18</f>
        <v>0</v>
      </c>
      <c r="AL114" s="784">
        <f>'SAME R Results'!AH18</f>
        <v>0</v>
      </c>
      <c r="AM114" s="784">
        <f>'SAME R Results'!AI18</f>
        <v>0</v>
      </c>
      <c r="AN114" s="784">
        <f>'SAME R Results'!AJ18</f>
        <v>0</v>
      </c>
      <c r="AO114" s="784">
        <f>'SAME R Results'!AK18</f>
        <v>0</v>
      </c>
      <c r="AP114" s="784">
        <f>'SAME R Results'!AL18</f>
        <v>0</v>
      </c>
      <c r="AQ114" s="784">
        <f>'SAME R Results'!AM18</f>
        <v>0</v>
      </c>
      <c r="AR114" s="817">
        <f>'SAME R Results'!AN18</f>
        <v>0</v>
      </c>
      <c r="AS114" s="819">
        <f>'SAME R Results'!AO18</f>
        <v>0</v>
      </c>
      <c r="AT114" s="784">
        <f>'SAME R Results'!AP18</f>
        <v>0</v>
      </c>
      <c r="AU114" s="789"/>
      <c r="AV114" s="821">
        <f>'SAME R Results'!AQ18</f>
        <v>0</v>
      </c>
      <c r="AW114" s="821">
        <f>'SAME R Results'!AR18</f>
        <v>6.2460000000000004</v>
      </c>
      <c r="AX114" s="821">
        <f>'SAME R Results'!AS18</f>
        <v>0</v>
      </c>
      <c r="AY114" s="821">
        <f>'SAME R Results'!AT18</f>
        <v>0</v>
      </c>
      <c r="AZ114" s="824"/>
      <c r="BA114" s="824"/>
      <c r="BB114" s="821">
        <f>'SAME R Results'!AU18</f>
        <v>3.0206605</v>
      </c>
      <c r="BC114" s="821">
        <f>'SAME R Results'!AV18</f>
        <v>2.6199344999999995E-2</v>
      </c>
      <c r="BD114" s="821">
        <f>'SAME R Results'!AW18</f>
        <v>7.279646500000001</v>
      </c>
      <c r="BE114" s="821">
        <f>'SAME R Results'!AX18</f>
        <v>4.7241069999999992</v>
      </c>
      <c r="BF114" s="827">
        <f>'SAME R Results'!AY18</f>
        <v>74405</v>
      </c>
      <c r="BG114" s="784">
        <f>'SAME R Results'!AZ18</f>
        <v>2.7095650000000004</v>
      </c>
      <c r="BH114" s="784">
        <f>'SAME R Results'!BA18</f>
        <v>8.5983280000000023E-2</v>
      </c>
      <c r="BI114" s="789"/>
      <c r="BJ114" s="784">
        <f>'SAME R Results'!BB18</f>
        <v>108.50449999999998</v>
      </c>
      <c r="BK114" s="784">
        <f>'SAME R Results'!BC18</f>
        <v>2.5555395000000019</v>
      </c>
      <c r="BL114" s="784">
        <f>'SAME R Results'!BD18</f>
        <v>3579696.8264696635</v>
      </c>
      <c r="BM114" s="784">
        <f>'SAME R Results'!BE18</f>
        <v>688.21315184702462</v>
      </c>
      <c r="BN114" s="784">
        <f>'SAME R Results'!BF18</f>
        <v>8.019714976735683</v>
      </c>
      <c r="BO114" s="784">
        <f>'SAME R Results'!BG18</f>
        <v>1.7566079941830108</v>
      </c>
      <c r="BP114" s="789"/>
      <c r="BQ114" s="784">
        <f>'SAME R Results'!BH18</f>
        <v>159.03792489513376</v>
      </c>
      <c r="BR114" s="817">
        <f>'SAME R Results'!BI18</f>
        <v>0.19225459171796622</v>
      </c>
      <c r="BS114" s="817">
        <f>'SAME R Results'!BJ18</f>
        <v>0.45513242180855784</v>
      </c>
      <c r="BT114" s="817">
        <f>'SAME R Results'!BL18</f>
        <v>4.5654551290287229</v>
      </c>
      <c r="BU114" s="817">
        <f>'SAME R Results'!BM18</f>
        <v>2.5302410110434193</v>
      </c>
      <c r="BV114" s="817">
        <f>'SAME R Results'!BN18</f>
        <v>0.12495285816934183</v>
      </c>
      <c r="BW114" s="784">
        <f>'SAME R Results'!BO18</f>
        <v>3579696.8264696635</v>
      </c>
      <c r="BX114" s="784">
        <f>'SAME R Results'!BP18</f>
        <v>3525898.8069789382</v>
      </c>
      <c r="BY114" s="784">
        <f>'SAME R Results'!BQ18</f>
        <v>3212221.2676831186</v>
      </c>
      <c r="BZ114" s="784">
        <f>'SAME R Results'!BR18</f>
        <v>688.21315184702462</v>
      </c>
      <c r="CA114" s="784">
        <f>'SAME R Results'!BS18</f>
        <v>0.56724218680635752</v>
      </c>
      <c r="CB114" s="784">
        <f>'SAME R Results'!BT18</f>
        <v>0.55000000000000004</v>
      </c>
      <c r="CC114" s="784">
        <f>'SAME R Results'!BV18</f>
        <v>2.664957337674454</v>
      </c>
      <c r="CD114" s="880">
        <f>'SAME R Results'!BW18</f>
        <v>0.9</v>
      </c>
      <c r="CE114" s="1086">
        <f>'SAME R Results'!BZ18</f>
        <v>351.91040989334482</v>
      </c>
      <c r="CF114" s="1777">
        <f>'SAME R Results'!CA18</f>
        <v>1.223333333333354</v>
      </c>
      <c r="CG114" s="1777" t="str">
        <f>'SAME R Results'!CB18</f>
        <v xml:space="preserve"> 12S</v>
      </c>
      <c r="CH114" s="1777">
        <f>'SAME R Results'!CC18</f>
        <v>211</v>
      </c>
      <c r="CI114" s="1777">
        <f>'SAME R Results'!CD18</f>
        <v>0.78002251992162375</v>
      </c>
      <c r="CJ114" s="1777"/>
      <c r="CK114" s="1777"/>
      <c r="CL114" s="2015">
        <f>'SAME R Results'!CI18</f>
        <v>18</v>
      </c>
      <c r="CM114" s="2015" t="str">
        <f>'SAME R Results'!CJ18</f>
        <v>Silicone</v>
      </c>
      <c r="CN114" s="2016">
        <f>'SAME R Results'!CK18</f>
        <v>0.19225459171796622</v>
      </c>
      <c r="CO114" s="2016">
        <f>'SAME R Results'!CL18</f>
        <v>5.0426431192583235E-2</v>
      </c>
      <c r="CP114" s="2016">
        <f>'SAME R Results'!CM18</f>
        <v>3.2451687661120096E-2</v>
      </c>
      <c r="CQ114" s="2071">
        <f t="shared" si="16"/>
        <v>45016.895546518732</v>
      </c>
      <c r="CR114" s="2074">
        <f t="shared" si="10"/>
        <v>22.213881873898622</v>
      </c>
      <c r="CS114" s="2082">
        <f t="shared" si="11"/>
        <v>289.15986344569774</v>
      </c>
      <c r="CT114" s="2074">
        <f t="shared" si="12"/>
        <v>24759.292550585302</v>
      </c>
      <c r="CU114" s="2074">
        <f t="shared" si="13"/>
        <v>40.388876134361126</v>
      </c>
      <c r="CV114" s="2074"/>
      <c r="CW114" s="1268">
        <v>92</v>
      </c>
      <c r="CX114" s="2074">
        <f t="shared" si="14"/>
        <v>157.08289345776919</v>
      </c>
      <c r="CY114" s="2093">
        <f t="shared" si="15"/>
        <v>1.2688803053385772E-2</v>
      </c>
    </row>
    <row r="115" spans="1:103" s="2020" customFormat="1" ht="16.5" customHeight="1" x14ac:dyDescent="0.25">
      <c r="A115" s="780">
        <v>2</v>
      </c>
      <c r="B115" s="784">
        <f>'SAME R Results'!A19</f>
        <v>2</v>
      </c>
      <c r="C115" s="836" t="str">
        <f>'SAME R Results'!B19</f>
        <v>Silicone</v>
      </c>
      <c r="D115" s="784" t="str">
        <f>'SAME R Results'!C19</f>
        <v>S07</v>
      </c>
      <c r="E115" s="784" t="str">
        <f>'SAME R Results'!D19</f>
        <v>12Sa</v>
      </c>
      <c r="F115" s="784">
        <f>'SAME R Results'!E19</f>
        <v>1</v>
      </c>
      <c r="G115" s="784" t="str">
        <f>'SAME R Results'!F19</f>
        <v>59a</v>
      </c>
      <c r="H115" s="785" t="str">
        <f>'SAME R Results'!G19</f>
        <v>aged</v>
      </c>
      <c r="I115" s="784">
        <f>'SAME R Results'!H19</f>
        <v>211</v>
      </c>
      <c r="J115" s="786">
        <f>'SAME R Results'!I19</f>
        <v>40389</v>
      </c>
      <c r="K115" s="784">
        <f>'SAME R Results'!J19</f>
        <v>0</v>
      </c>
      <c r="L115" s="788"/>
      <c r="M115" s="788"/>
      <c r="N115" s="784">
        <f>'SAME R Results'!K19</f>
        <v>8.1</v>
      </c>
      <c r="O115" s="793">
        <f>'SAME R Results'!L19</f>
        <v>1.327</v>
      </c>
      <c r="P115" s="784">
        <f>'SAME R Results'!M19</f>
        <v>0</v>
      </c>
      <c r="Q115" s="784">
        <f>'SAME R Results'!N19</f>
        <v>0</v>
      </c>
      <c r="R115" s="784">
        <f>'SAME R Results'!O19</f>
        <v>0</v>
      </c>
      <c r="S115" s="784">
        <f>'SAME R Results'!P19</f>
        <v>0</v>
      </c>
      <c r="T115" s="784">
        <f>'SAME R Results'!Q19</f>
        <v>0</v>
      </c>
      <c r="U115" s="784">
        <f>'SAME R Results'!R19</f>
        <v>855.6</v>
      </c>
      <c r="V115" s="784">
        <f>'SAME R Results'!S19</f>
        <v>0</v>
      </c>
      <c r="W115" s="784">
        <f>'SAME R Results'!T19</f>
        <v>0</v>
      </c>
      <c r="X115" s="784" t="str">
        <f>'SAME R Results'!U19</f>
        <v>n</v>
      </c>
      <c r="Y115" s="784" t="str">
        <f>'SAME R Results'!V19</f>
        <v>y</v>
      </c>
      <c r="Z115" s="784" t="str">
        <f>'SAME R Results'!W19</f>
        <v>y</v>
      </c>
      <c r="AA115" s="784" t="str">
        <f>'SAME R Results'!X19</f>
        <v>y</v>
      </c>
      <c r="AB115" s="784" t="str">
        <f>'SAME R Results'!Y19</f>
        <v>y</v>
      </c>
      <c r="AC115" s="789"/>
      <c r="AD115" s="784" t="str">
        <f>'SAME R Results'!Z19</f>
        <v>y</v>
      </c>
      <c r="AE115" s="784">
        <f>'SAME R Results'!AA19</f>
        <v>10</v>
      </c>
      <c r="AF115" s="784" t="str">
        <f>'SAME R Results'!AB19</f>
        <v>y</v>
      </c>
      <c r="AG115" s="817">
        <f>'SAME R Results'!AC19</f>
        <v>3.1809999999999998E-2</v>
      </c>
      <c r="AH115" s="819">
        <f>'SAME R Results'!AD19</f>
        <v>0</v>
      </c>
      <c r="AI115" s="784">
        <f>'SAME R Results'!AE19</f>
        <v>70</v>
      </c>
      <c r="AJ115" s="784">
        <f>'SAME R Results'!AF19</f>
        <v>720</v>
      </c>
      <c r="AK115" s="784">
        <f>'SAME R Results'!AG19</f>
        <v>0</v>
      </c>
      <c r="AL115" s="784" t="str">
        <f>'SAME R Results'!AH19</f>
        <v>n</v>
      </c>
      <c r="AM115" s="784" t="str">
        <f>'SAME R Results'!AI19</f>
        <v>y</v>
      </c>
      <c r="AN115" s="784" t="str">
        <f>'SAME R Results'!AJ19</f>
        <v>y</v>
      </c>
      <c r="AO115" s="784" t="str">
        <f>'SAME R Results'!AK19</f>
        <v>y</v>
      </c>
      <c r="AP115" s="784" t="str">
        <f>'SAME R Results'!AL19</f>
        <v>y</v>
      </c>
      <c r="AQ115" s="784" t="str">
        <f>'SAME R Results'!AM19</f>
        <v>y</v>
      </c>
      <c r="AR115" s="817">
        <f>'SAME R Results'!AN19</f>
        <v>3.1809999999999998E-2</v>
      </c>
      <c r="AS115" s="819">
        <f>'SAME R Results'!AO19</f>
        <v>0</v>
      </c>
      <c r="AT115" s="784">
        <f>'SAME R Results'!AP19</f>
        <v>0</v>
      </c>
      <c r="AU115" s="789"/>
      <c r="AV115" s="821">
        <f>'SAME R Results'!AQ19</f>
        <v>0</v>
      </c>
      <c r="AW115" s="821">
        <f>'SAME R Results'!AR19</f>
        <v>6.2489999999999997</v>
      </c>
      <c r="AX115" s="821">
        <f>'SAME R Results'!AS19</f>
        <v>0</v>
      </c>
      <c r="AY115" s="821">
        <f>'SAME R Results'!AT19</f>
        <v>0</v>
      </c>
      <c r="AZ115" s="824"/>
      <c r="BA115" s="824"/>
      <c r="BB115" s="821">
        <f>'SAME R Results'!AU19</f>
        <v>2.6970060000000005</v>
      </c>
      <c r="BC115" s="821">
        <f>'SAME R Results'!AV19</f>
        <v>8.3206175000000007E-2</v>
      </c>
      <c r="BD115" s="821">
        <f>'SAME R Results'!AW19</f>
        <v>6.7254940000000003</v>
      </c>
      <c r="BE115" s="821">
        <f>'SAME R Results'!AX19</f>
        <v>4.718307499999999</v>
      </c>
      <c r="BF115" s="827">
        <f>'SAME R Results'!AY19</f>
        <v>29880</v>
      </c>
      <c r="BG115" s="784">
        <f>'SAME R Results'!AZ19</f>
        <v>2.3000949999999998</v>
      </c>
      <c r="BH115" s="784">
        <f>'SAME R Results'!BA19</f>
        <v>0.12911993999999999</v>
      </c>
      <c r="BI115" s="789"/>
      <c r="BJ115" s="784">
        <f>'SAME R Results'!BB19</f>
        <v>90.332549999999998</v>
      </c>
      <c r="BK115" s="784">
        <f>'SAME R Results'!BC19</f>
        <v>2.0071865000000013</v>
      </c>
      <c r="BL115" s="784">
        <f>'SAME R Results'!BD19</f>
        <v>1353908.7331027978</v>
      </c>
      <c r="BM115" s="784">
        <f>'SAME R Results'!BE19</f>
        <v>457.72308303012852</v>
      </c>
      <c r="BN115" s="784">
        <f>'SAME R Results'!BF19</f>
        <v>7.8427258028568954</v>
      </c>
      <c r="BO115" s="784">
        <f>'SAME R Results'!BG19</f>
        <v>1.6285067010076788</v>
      </c>
      <c r="BP115" s="789"/>
      <c r="BQ115" s="784">
        <f>'SAME R Results'!BH19</f>
        <v>148.19718360984319</v>
      </c>
      <c r="BR115" s="817">
        <f>'SAME R Results'!BI19</f>
        <v>0.3380752866414779</v>
      </c>
      <c r="BS115" s="817">
        <f>'SAME R Results'!BJ19</f>
        <v>0.61470933677630357</v>
      </c>
      <c r="BT115" s="817">
        <f>'SAME R Results'!BL19</f>
        <v>4.8159002342477404</v>
      </c>
      <c r="BU115" s="817">
        <f>'SAME R Results'!BM19</f>
        <v>2.1667483760997981</v>
      </c>
      <c r="BV115" s="817">
        <f>'SAME R Results'!BN19</f>
        <v>0.25071783710999912</v>
      </c>
      <c r="BW115" s="784">
        <f>'SAME R Results'!BO19</f>
        <v>1353908.7331027978</v>
      </c>
      <c r="BX115" s="784">
        <f>'SAME R Results'!BP19</f>
        <v>1332304.2062244578</v>
      </c>
      <c r="BY115" s="784">
        <f>'SAME R Results'!BQ19</f>
        <v>1248159.2706696007</v>
      </c>
      <c r="BZ115" s="784">
        <f>'SAME R Results'!BR19</f>
        <v>457.72308303012852</v>
      </c>
      <c r="CA115" s="784">
        <f>'SAME R Results'!BS19</f>
        <v>0.4455266136908464</v>
      </c>
      <c r="CB115" s="784">
        <f>'SAME R Results'!BT19</f>
        <v>0.55000000000000004</v>
      </c>
      <c r="CC115" s="784">
        <f>'SAME R Results'!BV19</f>
        <v>2.9828608264149459</v>
      </c>
      <c r="CD115" s="880">
        <f>'SAME R Results'!BW19</f>
        <v>0.9</v>
      </c>
      <c r="CE115" s="1086">
        <f>'SAME R Results'!BZ19</f>
        <v>351.91040989334482</v>
      </c>
      <c r="CF115" s="1777">
        <f>'SAME R Results'!CA19</f>
        <v>1.223333333333354</v>
      </c>
      <c r="CG115" s="1777">
        <f>'SAME R Results'!CB19</f>
        <v>0</v>
      </c>
      <c r="CH115" s="1777">
        <f>'SAME R Results'!CC19</f>
        <v>0</v>
      </c>
      <c r="CI115" s="1777">
        <f>'SAME R Results'!CD19</f>
        <v>0.7268526716558944</v>
      </c>
      <c r="CJ115" s="1777"/>
      <c r="CK115" s="1777"/>
      <c r="CL115" s="2015">
        <f>'SAME R Results'!CI19</f>
        <v>19</v>
      </c>
      <c r="CM115" s="2015" t="str">
        <f>'SAME R Results'!CJ19</f>
        <v>Silicone</v>
      </c>
      <c r="CN115" s="2016">
        <f>'SAME R Results'!CK19</f>
        <v>0.3380752866414779</v>
      </c>
      <c r="CO115" s="2016">
        <f>'SAME R Results'!CL19</f>
        <v>5.2920882919774898E-2</v>
      </c>
      <c r="CP115" s="2016">
        <f>'SAME R Results'!CM19</f>
        <v>3.2815186569133112E-2</v>
      </c>
      <c r="CQ115" s="2071">
        <f t="shared" si="16"/>
        <v>18271.720151810925</v>
      </c>
      <c r="CR115" s="2074">
        <f t="shared" si="10"/>
        <v>54.729384627800862</v>
      </c>
      <c r="CS115" s="2082">
        <f t="shared" si="11"/>
        <v>269.44942474516944</v>
      </c>
      <c r="CT115" s="2074">
        <f t="shared" si="12"/>
        <v>10049.446083496008</v>
      </c>
      <c r="CU115" s="2074">
        <f t="shared" si="13"/>
        <v>99.507972050547025</v>
      </c>
      <c r="CV115" s="2074"/>
      <c r="CW115" s="1268">
        <v>93</v>
      </c>
      <c r="CX115" s="2074">
        <f t="shared" si="14"/>
        <v>112.11648905377768</v>
      </c>
      <c r="CY115" s="2093">
        <f t="shared" si="15"/>
        <v>2.231296891833754E-2</v>
      </c>
    </row>
    <row r="116" spans="1:103" s="2020" customFormat="1" ht="16.5" customHeight="1" x14ac:dyDescent="0.25">
      <c r="A116" s="780">
        <v>2</v>
      </c>
      <c r="B116" s="784">
        <f>'SAME R Results'!A20</f>
        <v>2</v>
      </c>
      <c r="C116" s="836" t="str">
        <f>'SAME R Results'!B20</f>
        <v>Silicone</v>
      </c>
      <c r="D116" s="784" t="str">
        <f>'SAME R Results'!C20</f>
        <v>S09</v>
      </c>
      <c r="E116" s="784" t="str">
        <f>'SAME R Results'!D20</f>
        <v>13 S</v>
      </c>
      <c r="F116" s="784">
        <f>'SAME R Results'!E20</f>
        <v>2</v>
      </c>
      <c r="G116" s="784">
        <f>'SAME R Results'!F20</f>
        <v>60</v>
      </c>
      <c r="H116" s="785" t="str">
        <f>'SAME R Results'!G20</f>
        <v>Htemp aging</v>
      </c>
      <c r="I116" s="784">
        <f>'SAME R Results'!H20</f>
        <v>211</v>
      </c>
      <c r="J116" s="786">
        <f>'SAME R Results'!I20</f>
        <v>40389</v>
      </c>
      <c r="K116" s="784">
        <f>'SAME R Results'!J20</f>
        <v>0</v>
      </c>
      <c r="L116" s="788"/>
      <c r="M116" s="788"/>
      <c r="N116" s="784">
        <f>'SAME R Results'!K20</f>
        <v>8.1</v>
      </c>
      <c r="O116" s="793">
        <f>'SAME R Results'!L20</f>
        <v>1.35</v>
      </c>
      <c r="P116" s="784">
        <f>'SAME R Results'!M20</f>
        <v>60</v>
      </c>
      <c r="Q116" s="784">
        <f>'SAME R Results'!N20</f>
        <v>11</v>
      </c>
      <c r="R116" s="784">
        <f>'SAME R Results'!O20</f>
        <v>8</v>
      </c>
      <c r="S116" s="784" t="str">
        <f>'SAME R Results'!P20</f>
        <v>n</v>
      </c>
      <c r="T116" s="784" t="str">
        <f>'SAME R Results'!Q20</f>
        <v>n</v>
      </c>
      <c r="U116" s="784">
        <f>'SAME R Results'!R20</f>
        <v>49.2</v>
      </c>
      <c r="V116" s="784" t="str">
        <f>'SAME R Results'!S20</f>
        <v>y</v>
      </c>
      <c r="W116" s="784">
        <f>'SAME R Results'!T20</f>
        <v>720</v>
      </c>
      <c r="X116" s="784" t="str">
        <f>'SAME R Results'!U20</f>
        <v>n</v>
      </c>
      <c r="Y116" s="784" t="str">
        <f>'SAME R Results'!V20</f>
        <v>y</v>
      </c>
      <c r="Z116" s="784" t="str">
        <f>'SAME R Results'!W20</f>
        <v>y</v>
      </c>
      <c r="AA116" s="784" t="str">
        <f>'SAME R Results'!X20</f>
        <v>y</v>
      </c>
      <c r="AB116" s="784" t="str">
        <f>'SAME R Results'!Y20</f>
        <v>y</v>
      </c>
      <c r="AC116" s="789"/>
      <c r="AD116" s="784" t="str">
        <f>'SAME R Results'!Z20</f>
        <v>y</v>
      </c>
      <c r="AE116" s="784">
        <f>'SAME R Results'!AA20</f>
        <v>10</v>
      </c>
      <c r="AF116" s="784" t="str">
        <f>'SAME R Results'!AB20</f>
        <v>y</v>
      </c>
      <c r="AG116" s="817">
        <f>'SAME R Results'!AC20</f>
        <v>3.1809999999999998E-2</v>
      </c>
      <c r="AH116" s="819">
        <f>'SAME R Results'!AD20</f>
        <v>0</v>
      </c>
      <c r="AI116" s="784">
        <f>'SAME R Results'!AE20</f>
        <v>0</v>
      </c>
      <c r="AJ116" s="784">
        <f>'SAME R Results'!AF20</f>
        <v>0</v>
      </c>
      <c r="AK116" s="784">
        <f>'SAME R Results'!AG20</f>
        <v>0</v>
      </c>
      <c r="AL116" s="784">
        <f>'SAME R Results'!AH20</f>
        <v>0</v>
      </c>
      <c r="AM116" s="784">
        <f>'SAME R Results'!AI20</f>
        <v>0</v>
      </c>
      <c r="AN116" s="784">
        <f>'SAME R Results'!AJ20</f>
        <v>0</v>
      </c>
      <c r="AO116" s="784">
        <f>'SAME R Results'!AK20</f>
        <v>0</v>
      </c>
      <c r="AP116" s="784">
        <f>'SAME R Results'!AL20</f>
        <v>0</v>
      </c>
      <c r="AQ116" s="784">
        <f>'SAME R Results'!AM20</f>
        <v>0</v>
      </c>
      <c r="AR116" s="817">
        <f>'SAME R Results'!AN20</f>
        <v>0</v>
      </c>
      <c r="AS116" s="819">
        <f>'SAME R Results'!AO20</f>
        <v>0</v>
      </c>
      <c r="AT116" s="784">
        <f>'SAME R Results'!AP20</f>
        <v>0</v>
      </c>
      <c r="AU116" s="789"/>
      <c r="AV116" s="821">
        <f>'SAME R Results'!AQ20</f>
        <v>0</v>
      </c>
      <c r="AW116" s="821">
        <f>'SAME R Results'!AR20</f>
        <v>6.25</v>
      </c>
      <c r="AX116" s="821">
        <f>'SAME R Results'!AS20</f>
        <v>0</v>
      </c>
      <c r="AY116" s="821">
        <f>'SAME R Results'!AT20</f>
        <v>0</v>
      </c>
      <c r="AZ116" s="824"/>
      <c r="BA116" s="824"/>
      <c r="BB116" s="821">
        <f>'SAME R Results'!AU20</f>
        <v>5.7524109999999995</v>
      </c>
      <c r="BC116" s="821">
        <f>'SAME R Results'!AV20</f>
        <v>2.6800000000000001E-2</v>
      </c>
      <c r="BD116" s="821">
        <f>'SAME R Results'!AW20</f>
        <v>7.7552029999999998</v>
      </c>
      <c r="BE116" s="821">
        <f>'SAME R Results'!AX20</f>
        <v>4.6898499999999999</v>
      </c>
      <c r="BF116" s="827">
        <f>'SAME R Results'!AY20</f>
        <v>87435</v>
      </c>
      <c r="BG116" s="784">
        <f>'SAME R Results'!AZ20</f>
        <v>5.4193280000000001</v>
      </c>
      <c r="BH116" s="784">
        <f>'SAME R Results'!BA20</f>
        <v>8.2000000000000003E-2</v>
      </c>
      <c r="BI116" s="789"/>
      <c r="BJ116" s="784">
        <f>'SAME R Results'!BB20</f>
        <v>208.57105000000001</v>
      </c>
      <c r="BK116" s="784">
        <f>'SAME R Results'!BC20</f>
        <v>3.065353</v>
      </c>
      <c r="BL116" s="784">
        <f>'SAME R Results'!BD20</f>
        <v>4278212.966048412</v>
      </c>
      <c r="BM116" s="784">
        <f>'SAME R Results'!BE20</f>
        <v>1029.5132551137249</v>
      </c>
      <c r="BN116" s="784">
        <f>'SAME R Results'!BF20</f>
        <v>15.324040297806702</v>
      </c>
      <c r="BO116" s="784">
        <f>'SAME R Results'!BG20</f>
        <v>3.5712096645498645</v>
      </c>
      <c r="BP116" s="789"/>
      <c r="BQ116" s="784">
        <f>'SAME R Results'!BH20</f>
        <v>305.50649671782014</v>
      </c>
      <c r="BR116" s="817">
        <f>'SAME R Results'!BI20</f>
        <v>0.24064095529695867</v>
      </c>
      <c r="BS116" s="817">
        <f>'SAME R Results'!BJ20</f>
        <v>0.5331371830040863</v>
      </c>
      <c r="BT116" s="817">
        <f>'SAME R Results'!BL20</f>
        <v>4.2909942952728404</v>
      </c>
      <c r="BU116" s="817">
        <f>'SAME R Results'!BM20</f>
        <v>2.4397432197330469</v>
      </c>
      <c r="BV116" s="817">
        <f>'SAME R Results'!BN20</f>
        <v>0.16167200637296847</v>
      </c>
      <c r="BW116" s="784">
        <f>'SAME R Results'!BO20</f>
        <v>4278212.966048412</v>
      </c>
      <c r="BX116" s="784">
        <f>'SAME R Results'!BP20</f>
        <v>4214993.695378812</v>
      </c>
      <c r="BY116" s="784">
        <f>'SAME R Results'!BQ20</f>
        <v>3810569.0262496071</v>
      </c>
      <c r="BZ116" s="784">
        <f>'SAME R Results'!BR20</f>
        <v>1029.5132551137249</v>
      </c>
      <c r="CA116" s="784">
        <f>'SAME R Results'!BS20</f>
        <v>0.68040331172866908</v>
      </c>
      <c r="CB116" s="784">
        <f>'SAME R Results'!BT20</f>
        <v>0.55000000000000004</v>
      </c>
      <c r="CC116" s="784">
        <f>'SAME R Results'!BV20</f>
        <v>2.6631996994250344</v>
      </c>
      <c r="CD116" s="880">
        <f>'SAME R Results'!BW20</f>
        <v>0.9</v>
      </c>
      <c r="CE116" s="1086">
        <f>'SAME R Results'!BZ20</f>
        <v>379.84692208150824</v>
      </c>
      <c r="CF116" s="1777">
        <f>'SAME R Results'!CA20</f>
        <v>3.4566666666666634</v>
      </c>
      <c r="CG116" s="1777" t="str">
        <f>'SAME R Results'!CB20</f>
        <v xml:space="preserve"> 13S</v>
      </c>
      <c r="CH116" s="1777">
        <f>'SAME R Results'!CC20</f>
        <v>211</v>
      </c>
      <c r="CI116" s="1777">
        <f>'SAME R Results'!CD20</f>
        <v>0.53029092969342029</v>
      </c>
      <c r="CJ116" s="1777"/>
      <c r="CK116" s="1777"/>
      <c r="CL116" s="2015">
        <f>'SAME R Results'!CI20</f>
        <v>20</v>
      </c>
      <c r="CM116" s="2015" t="str">
        <f>'SAME R Results'!CJ20</f>
        <v>Silicone</v>
      </c>
      <c r="CN116" s="2016">
        <f>'SAME R Results'!CK20</f>
        <v>0.24064095529695867</v>
      </c>
      <c r="CO116" s="2016">
        <f>'SAME R Results'!CL20</f>
        <v>5.0159458022788601E-2</v>
      </c>
      <c r="CP116" s="2016">
        <f>'SAME R Results'!CM20</f>
        <v>3.0607152670349733E-2</v>
      </c>
      <c r="CQ116" s="2071">
        <f t="shared" si="16"/>
        <v>28007.345257865116</v>
      </c>
      <c r="CR116" s="2074">
        <f t="shared" si="10"/>
        <v>35.704919220045561</v>
      </c>
      <c r="CS116" s="2082">
        <f t="shared" si="11"/>
        <v>555.46635766876386</v>
      </c>
      <c r="CT116" s="2074">
        <f t="shared" si="12"/>
        <v>15404.039891825814</v>
      </c>
      <c r="CU116" s="2074">
        <f t="shared" si="13"/>
        <v>64.918034945537386</v>
      </c>
      <c r="CV116" s="2074"/>
      <c r="CW116" s="1268">
        <v>94</v>
      </c>
      <c r="CX116" s="2074">
        <f t="shared" si="14"/>
        <v>122.32581487504697</v>
      </c>
      <c r="CY116" s="2093">
        <f t="shared" si="15"/>
        <v>1.588230304959927E-2</v>
      </c>
    </row>
    <row r="117" spans="1:103" s="2020" customFormat="1" ht="16.5" customHeight="1" x14ac:dyDescent="0.25">
      <c r="A117" s="780">
        <v>2</v>
      </c>
      <c r="B117" s="784">
        <f>'SAME R Results'!A21</f>
        <v>2</v>
      </c>
      <c r="C117" s="836" t="str">
        <f>'SAME R Results'!B21</f>
        <v>Silicone</v>
      </c>
      <c r="D117" s="784" t="str">
        <f>'SAME R Results'!C21</f>
        <v>S09</v>
      </c>
      <c r="E117" s="784" t="str">
        <f>'SAME R Results'!D21</f>
        <v>13Sa</v>
      </c>
      <c r="F117" s="784">
        <f>'SAME R Results'!E21</f>
        <v>2</v>
      </c>
      <c r="G117" s="784" t="str">
        <f>'SAME R Results'!F21</f>
        <v>60a</v>
      </c>
      <c r="H117" s="785" t="str">
        <f>'SAME R Results'!G21</f>
        <v>aged</v>
      </c>
      <c r="I117" s="784">
        <f>'SAME R Results'!H21</f>
        <v>211</v>
      </c>
      <c r="J117" s="786">
        <f>'SAME R Results'!I21</f>
        <v>40389</v>
      </c>
      <c r="K117" s="784">
        <f>'SAME R Results'!J21</f>
        <v>0</v>
      </c>
      <c r="L117" s="790"/>
      <c r="M117" s="790"/>
      <c r="N117" s="784">
        <f>'SAME R Results'!K21</f>
        <v>8.1</v>
      </c>
      <c r="O117" s="793">
        <f>'SAME R Results'!L21</f>
        <v>1.35</v>
      </c>
      <c r="P117" s="784">
        <f>'SAME R Results'!M21</f>
        <v>0</v>
      </c>
      <c r="Q117" s="784">
        <f>'SAME R Results'!N21</f>
        <v>0</v>
      </c>
      <c r="R117" s="784">
        <f>'SAME R Results'!O21</f>
        <v>0</v>
      </c>
      <c r="S117" s="784">
        <f>'SAME R Results'!P21</f>
        <v>0</v>
      </c>
      <c r="T117" s="784">
        <f>'SAME R Results'!Q21</f>
        <v>0</v>
      </c>
      <c r="U117" s="784">
        <f>'SAME R Results'!R21</f>
        <v>856</v>
      </c>
      <c r="V117" s="784">
        <f>'SAME R Results'!S21</f>
        <v>0</v>
      </c>
      <c r="W117" s="784">
        <f>'SAME R Results'!T21</f>
        <v>0</v>
      </c>
      <c r="X117" s="784" t="str">
        <f>'SAME R Results'!U21</f>
        <v>n</v>
      </c>
      <c r="Y117" s="784" t="str">
        <f>'SAME R Results'!V21</f>
        <v>y</v>
      </c>
      <c r="Z117" s="784" t="str">
        <f>'SAME R Results'!W21</f>
        <v>y</v>
      </c>
      <c r="AA117" s="784" t="str">
        <f>'SAME R Results'!X21</f>
        <v>y</v>
      </c>
      <c r="AB117" s="784" t="str">
        <f>'SAME R Results'!Y21</f>
        <v>y</v>
      </c>
      <c r="AC117" s="809"/>
      <c r="AD117" s="784" t="str">
        <f>'SAME R Results'!Z21</f>
        <v>y</v>
      </c>
      <c r="AE117" s="784">
        <f>'SAME R Results'!AA21</f>
        <v>10</v>
      </c>
      <c r="AF117" s="784" t="str">
        <f>'SAME R Results'!AB21</f>
        <v>y</v>
      </c>
      <c r="AG117" s="817">
        <f>'SAME R Results'!AC21</f>
        <v>3.1809999999999998E-2</v>
      </c>
      <c r="AH117" s="819">
        <f>'SAME R Results'!AD21</f>
        <v>0</v>
      </c>
      <c r="AI117" s="784">
        <f>'SAME R Results'!AE21</f>
        <v>70</v>
      </c>
      <c r="AJ117" s="784">
        <f>'SAME R Results'!AF21</f>
        <v>720</v>
      </c>
      <c r="AK117" s="784">
        <f>'SAME R Results'!AG21</f>
        <v>0</v>
      </c>
      <c r="AL117" s="784" t="str">
        <f>'SAME R Results'!AH21</f>
        <v>n</v>
      </c>
      <c r="AM117" s="784" t="str">
        <f>'SAME R Results'!AI21</f>
        <v>y</v>
      </c>
      <c r="AN117" s="784" t="str">
        <f>'SAME R Results'!AJ21</f>
        <v>y</v>
      </c>
      <c r="AO117" s="784" t="str">
        <f>'SAME R Results'!AK21</f>
        <v>y</v>
      </c>
      <c r="AP117" s="784" t="str">
        <f>'SAME R Results'!AL21</f>
        <v>y</v>
      </c>
      <c r="AQ117" s="784" t="str">
        <f>'SAME R Results'!AM21</f>
        <v>y</v>
      </c>
      <c r="AR117" s="817">
        <f>'SAME R Results'!AN21</f>
        <v>3.1809999999999998E-2</v>
      </c>
      <c r="AS117" s="819">
        <f>'SAME R Results'!AO21</f>
        <v>0</v>
      </c>
      <c r="AT117" s="784">
        <f>'SAME R Results'!AP21</f>
        <v>0</v>
      </c>
      <c r="AU117" s="809"/>
      <c r="AV117" s="821">
        <f>'SAME R Results'!AQ21</f>
        <v>0</v>
      </c>
      <c r="AW117" s="821">
        <f>'SAME R Results'!AR21</f>
        <v>6.25</v>
      </c>
      <c r="AX117" s="821">
        <f>'SAME R Results'!AS21</f>
        <v>0</v>
      </c>
      <c r="AY117" s="821">
        <f>'SAME R Results'!AT21</f>
        <v>0</v>
      </c>
      <c r="AZ117" s="825"/>
      <c r="BA117" s="825"/>
      <c r="BB117" s="821">
        <f>'SAME R Results'!AU21</f>
        <v>5.1241454999999991</v>
      </c>
      <c r="BC117" s="821">
        <f>'SAME R Results'!AV21</f>
        <v>2.6800000000000001E-2</v>
      </c>
      <c r="BD117" s="821">
        <f>'SAME R Results'!AW21</f>
        <v>7.2423695000000006</v>
      </c>
      <c r="BE117" s="821">
        <f>'SAME R Results'!AX21</f>
        <v>4.640504</v>
      </c>
      <c r="BF117" s="827">
        <f>'SAME R Results'!AY21</f>
        <v>33460</v>
      </c>
      <c r="BG117" s="784">
        <f>'SAME R Results'!AZ21</f>
        <v>4.8401190000000005</v>
      </c>
      <c r="BH117" s="784">
        <f>'SAME R Results'!BA21</f>
        <v>8.2000000000000003E-2</v>
      </c>
      <c r="BI117" s="809"/>
      <c r="BJ117" s="784">
        <f>'SAME R Results'!BB21</f>
        <v>183.79400000000001</v>
      </c>
      <c r="BK117" s="784">
        <f>'SAME R Results'!BC21</f>
        <v>2.6018655000000006</v>
      </c>
      <c r="BL117" s="784">
        <f>'SAME R Results'!BD21</f>
        <v>1523655.4291103429</v>
      </c>
      <c r="BM117" s="784">
        <f>'SAME R Results'!BE21</f>
        <v>712.59201459586927</v>
      </c>
      <c r="BN117" s="784">
        <f>'SAME R Results'!BF21</f>
        <v>15.270789713164884</v>
      </c>
      <c r="BO117" s="784">
        <f>'SAME R Results'!BG21</f>
        <v>3.5636310447866641</v>
      </c>
      <c r="BP117" s="809"/>
      <c r="BQ117" s="784">
        <f>'SAME R Results'!BH21</f>
        <v>301.06183061912731</v>
      </c>
      <c r="BR117" s="817">
        <f>'SAME R Results'!BI21</f>
        <v>0.46768580414007993</v>
      </c>
      <c r="BS117" s="817">
        <f>'SAME R Results'!BJ21</f>
        <v>0.74847264808873848</v>
      </c>
      <c r="BT117" s="817">
        <f>'SAME R Results'!BL21</f>
        <v>4.2851769785497158</v>
      </c>
      <c r="BU117" s="817">
        <f>'SAME R Results'!BM21</f>
        <v>1.985238345650711</v>
      </c>
      <c r="BV117" s="817">
        <f>'SAME R Results'!BN21</f>
        <v>0.36969477664981848</v>
      </c>
      <c r="BW117" s="784">
        <f>'SAME R Results'!BO21</f>
        <v>1523655.4291103429</v>
      </c>
      <c r="BX117" s="784">
        <f>'SAME R Results'!BP21</f>
        <v>1499462.4080477841</v>
      </c>
      <c r="BY117" s="784">
        <f>'SAME R Results'!BQ21</f>
        <v>1401470.1540396102</v>
      </c>
      <c r="BZ117" s="784">
        <f>'SAME R Results'!BR21</f>
        <v>712.59201459586927</v>
      </c>
      <c r="CA117" s="784">
        <f>'SAME R Results'!BS21</f>
        <v>0.57752497114445545</v>
      </c>
      <c r="CB117" s="784">
        <f>'SAME R Results'!BT21</f>
        <v>0.55000000000000004</v>
      </c>
      <c r="CC117" s="784">
        <f>'SAME R Results'!BV21</f>
        <v>2.9782536240586275</v>
      </c>
      <c r="CD117" s="880">
        <f>'SAME R Results'!BW21</f>
        <v>0.9</v>
      </c>
      <c r="CE117" s="1086">
        <f>'SAME R Results'!BZ21</f>
        <v>379.84692208150824</v>
      </c>
      <c r="CF117" s="1777">
        <f>'SAME R Results'!CA21</f>
        <v>3.4566666666666634</v>
      </c>
      <c r="CG117" s="1777">
        <f>'SAME R Results'!CB21</f>
        <v>0</v>
      </c>
      <c r="CH117" s="1777">
        <f>'SAME R Results'!CC21</f>
        <v>0</v>
      </c>
      <c r="CI117" s="1777">
        <f>'SAME R Results'!CD21</f>
        <v>0.52257598371690417</v>
      </c>
      <c r="CJ117" s="1777"/>
      <c r="CK117" s="1777"/>
      <c r="CL117" s="2015">
        <f>'SAME R Results'!CI21</f>
        <v>21</v>
      </c>
      <c r="CM117" s="2015" t="str">
        <f>'SAME R Results'!CJ21</f>
        <v>Silicone</v>
      </c>
      <c r="CN117" s="2016">
        <f>'SAME R Results'!CK21</f>
        <v>0.46768580414007993</v>
      </c>
      <c r="CO117" s="2016">
        <f>'SAME R Results'!CL21</f>
        <v>5.0723101237246937E-2</v>
      </c>
      <c r="CP117" s="2016">
        <f>'SAME R Results'!CM21</f>
        <v>3.0297409236764994E-2</v>
      </c>
      <c r="CQ117" s="2071">
        <f t="shared" si="16"/>
        <v>10121.877130534798</v>
      </c>
      <c r="CR117" s="2074">
        <f t="shared" si="10"/>
        <v>98.795903872739885</v>
      </c>
      <c r="CS117" s="2082">
        <f t="shared" si="11"/>
        <v>547.38514658023144</v>
      </c>
      <c r="CT117" s="2074">
        <f t="shared" si="12"/>
        <v>5567.0324217941397</v>
      </c>
      <c r="CU117" s="2074">
        <f t="shared" si="13"/>
        <v>179.62891613225429</v>
      </c>
      <c r="CV117" s="2074"/>
      <c r="CW117" s="1268">
        <v>95</v>
      </c>
      <c r="CX117" s="2074">
        <f t="shared" si="14"/>
        <v>85.919527150402729</v>
      </c>
      <c r="CY117" s="2093">
        <f t="shared" si="15"/>
        <v>3.0867263073245277E-2</v>
      </c>
    </row>
    <row r="118" spans="1:103" s="2020" customFormat="1" ht="16.5" customHeight="1" x14ac:dyDescent="0.25">
      <c r="A118" s="780">
        <v>2</v>
      </c>
      <c r="B118" s="784">
        <f>'SAME R Results'!A31</f>
        <v>3</v>
      </c>
      <c r="C118" s="836" t="str">
        <f>'SAME R Results'!B31</f>
        <v>Silicone</v>
      </c>
      <c r="D118" s="784" t="str">
        <f>'SAME R Results'!C31</f>
        <v>S12</v>
      </c>
      <c r="E118" s="784" t="str">
        <f>'SAME R Results'!D31</f>
        <v>18 S</v>
      </c>
      <c r="F118" s="784">
        <f>'SAME R Results'!E31</f>
        <v>5</v>
      </c>
      <c r="G118" s="784">
        <f>'SAME R Results'!F31</f>
        <v>65</v>
      </c>
      <c r="H118" s="785" t="str">
        <f>'SAME R Results'!G31</f>
        <v>Baseline long Aging</v>
      </c>
      <c r="I118" s="784">
        <f>'SAME R Results'!H31</f>
        <v>235</v>
      </c>
      <c r="J118" s="786">
        <f>'SAME R Results'!I31</f>
        <v>40413</v>
      </c>
      <c r="K118" s="784">
        <f>'SAME R Results'!J31</f>
        <v>0</v>
      </c>
      <c r="L118" s="788"/>
      <c r="M118" s="788"/>
      <c r="N118" s="784">
        <f>'SAME R Results'!K31</f>
        <v>8.1</v>
      </c>
      <c r="O118" s="793">
        <f>'SAME R Results'!L31</f>
        <v>1.327</v>
      </c>
      <c r="P118" s="784">
        <f>'SAME R Results'!M31</f>
        <v>60</v>
      </c>
      <c r="Q118" s="784">
        <f>'SAME R Results'!N31</f>
        <v>11</v>
      </c>
      <c r="R118" s="784">
        <f>'SAME R Results'!O31</f>
        <v>8</v>
      </c>
      <c r="S118" s="784" t="str">
        <f>'SAME R Results'!P31</f>
        <v>n</v>
      </c>
      <c r="T118" s="784" t="str">
        <f>'SAME R Results'!Q31</f>
        <v>n</v>
      </c>
      <c r="U118" s="784">
        <f>'SAME R Results'!R31</f>
        <v>49.8</v>
      </c>
      <c r="V118" s="784" t="str">
        <f>'SAME R Results'!S31</f>
        <v>n</v>
      </c>
      <c r="W118" s="784">
        <f>'SAME R Results'!T31</f>
        <v>0</v>
      </c>
      <c r="X118" s="784" t="str">
        <f>'SAME R Results'!U31</f>
        <v>n</v>
      </c>
      <c r="Y118" s="784" t="str">
        <f>'SAME R Results'!V31</f>
        <v>y</v>
      </c>
      <c r="Z118" s="784" t="str">
        <f>'SAME R Results'!W31</f>
        <v>y</v>
      </c>
      <c r="AA118" s="784" t="str">
        <f>'SAME R Results'!X31</f>
        <v>y</v>
      </c>
      <c r="AB118" s="784" t="str">
        <f>'SAME R Results'!Y31</f>
        <v>y</v>
      </c>
      <c r="AC118" s="789"/>
      <c r="AD118" s="784" t="str">
        <f>'SAME R Results'!Z31</f>
        <v>y</v>
      </c>
      <c r="AE118" s="784">
        <f>'SAME R Results'!AA31</f>
        <v>10</v>
      </c>
      <c r="AF118" s="784" t="str">
        <f>'SAME R Results'!AB31</f>
        <v>y</v>
      </c>
      <c r="AG118" s="817">
        <f>'SAME R Results'!AC31</f>
        <v>3.1809999999999998E-2</v>
      </c>
      <c r="AH118" s="819">
        <f>'SAME R Results'!AD31</f>
        <v>0</v>
      </c>
      <c r="AI118" s="784">
        <f>'SAME R Results'!AE31</f>
        <v>0</v>
      </c>
      <c r="AJ118" s="784">
        <f>'SAME R Results'!AF31</f>
        <v>0</v>
      </c>
      <c r="AK118" s="784">
        <f>'SAME R Results'!AG31</f>
        <v>0</v>
      </c>
      <c r="AL118" s="784">
        <f>'SAME R Results'!AH31</f>
        <v>0</v>
      </c>
      <c r="AM118" s="784">
        <f>'SAME R Results'!AI31</f>
        <v>0</v>
      </c>
      <c r="AN118" s="784">
        <f>'SAME R Results'!AJ31</f>
        <v>0</v>
      </c>
      <c r="AO118" s="784">
        <f>'SAME R Results'!AK31</f>
        <v>0</v>
      </c>
      <c r="AP118" s="784">
        <f>'SAME R Results'!AL31</f>
        <v>0</v>
      </c>
      <c r="AQ118" s="784">
        <f>'SAME R Results'!AM31</f>
        <v>0</v>
      </c>
      <c r="AR118" s="817">
        <f>'SAME R Results'!AN31</f>
        <v>0</v>
      </c>
      <c r="AS118" s="819">
        <f>'SAME R Results'!AO31</f>
        <v>0</v>
      </c>
      <c r="AT118" s="784">
        <f>'SAME R Results'!AP31</f>
        <v>0</v>
      </c>
      <c r="AU118" s="789"/>
      <c r="AV118" s="821">
        <f>'SAME R Results'!AQ31</f>
        <v>0</v>
      </c>
      <c r="AW118" s="821">
        <f>'SAME R Results'!AR31</f>
        <v>6.2439999999999998</v>
      </c>
      <c r="AX118" s="821">
        <f>'SAME R Results'!AS31</f>
        <v>0</v>
      </c>
      <c r="AY118" s="821">
        <f>'SAME R Results'!AT31</f>
        <v>0</v>
      </c>
      <c r="AZ118" s="824"/>
      <c r="BA118" s="824"/>
      <c r="BB118" s="821">
        <f>'SAME R Results'!AU31</f>
        <v>4.096724</v>
      </c>
      <c r="BC118" s="821">
        <f>'SAME R Results'!AV31</f>
        <v>2.6800000000000001E-2</v>
      </c>
      <c r="BD118" s="821">
        <f>'SAME R Results'!AW31</f>
        <v>7.2552954999999999</v>
      </c>
      <c r="BE118" s="821">
        <f>'SAME R Results'!AX31</f>
        <v>4.6513514999999996</v>
      </c>
      <c r="BF118" s="827">
        <f>'SAME R Results'!AY31</f>
        <v>75875</v>
      </c>
      <c r="BG118" s="784">
        <f>'SAME R Results'!AZ31</f>
        <v>3.7672274999999997</v>
      </c>
      <c r="BH118" s="784">
        <f>'SAME R Results'!BA31</f>
        <v>8.2000000000000003E-2</v>
      </c>
      <c r="BI118" s="789"/>
      <c r="BJ118" s="784">
        <f>'SAME R Results'!BB31</f>
        <v>116.28614999999998</v>
      </c>
      <c r="BK118" s="784">
        <f>'SAME R Results'!BC31</f>
        <v>2.6039440000000003</v>
      </c>
      <c r="BL118" s="784">
        <f>'SAME R Results'!BD31</f>
        <v>3657432.6076705437</v>
      </c>
      <c r="BM118" s="784">
        <f>'SAME R Results'!BE31</f>
        <v>713.70935947796227</v>
      </c>
      <c r="BN118" s="784">
        <f>'SAME R Results'!BF31</f>
        <v>10.858580639234834</v>
      </c>
      <c r="BO118" s="784">
        <f>'SAME R Results'!BG31</f>
        <v>2.4580520411852764</v>
      </c>
      <c r="BP118" s="789"/>
      <c r="BQ118" s="784">
        <f>'SAME R Results'!BH31</f>
        <v>169.80108483736078</v>
      </c>
      <c r="BR118" s="817">
        <f>'SAME R Results'!BI31</f>
        <v>0.19513944234574185</v>
      </c>
      <c r="BS118" s="817">
        <f>'SAME R Results'!BJ31</f>
        <v>0.46185714375132125</v>
      </c>
      <c r="BT118" s="817">
        <f>'SAME R Results'!BL31</f>
        <v>4.4175552255593455</v>
      </c>
      <c r="BU118" s="817">
        <f>'SAME R Results'!BM31</f>
        <v>2.5299320831158894</v>
      </c>
      <c r="BV118" s="817">
        <f>'SAME R Results'!BN31</f>
        <v>0.12684219726451437</v>
      </c>
      <c r="BW118" s="784">
        <f>'SAME R Results'!BO31</f>
        <v>3657432.6076705437</v>
      </c>
      <c r="BX118" s="784">
        <f>'SAME R Results'!BP31</f>
        <v>3602571.7148695383</v>
      </c>
      <c r="BY118" s="784">
        <f>'SAME R Results'!BQ31</f>
        <v>3279190.6043696948</v>
      </c>
      <c r="BZ118" s="784">
        <f>'SAME R Results'!BR31</f>
        <v>713.70935947796227</v>
      </c>
      <c r="CA118" s="784">
        <f>'SAME R Results'!BS31</f>
        <v>0.57798632691112495</v>
      </c>
      <c r="CB118" s="784">
        <f>'SAME R Results'!BT31</f>
        <v>0.55000000000000004</v>
      </c>
      <c r="CC118" s="784">
        <f>'SAME R Results'!BV31</f>
        <v>2.6549098509051832</v>
      </c>
      <c r="CD118" s="880">
        <f>'SAME R Results'!BW31</f>
        <v>0.9</v>
      </c>
      <c r="CE118" s="1086">
        <f>'SAME R Results'!BZ31</f>
        <v>349.07108469408809</v>
      </c>
      <c r="CF118" s="1777">
        <f>'SAME R Results'!CA31</f>
        <v>1.5100000000000113</v>
      </c>
      <c r="CG118" s="1777" t="str">
        <f>'SAME R Results'!CB31</f>
        <v xml:space="preserve"> 18S</v>
      </c>
      <c r="CH118" s="1777">
        <f>'SAME R Results'!CC31</f>
        <v>235</v>
      </c>
      <c r="CI118" s="1777">
        <f>'SAME R Results'!CD31</f>
        <v>0.67470629736699139</v>
      </c>
      <c r="CJ118" s="1777"/>
      <c r="CK118" s="1777"/>
      <c r="CL118" s="2015">
        <f>'SAME R Results'!CI31</f>
        <v>31</v>
      </c>
      <c r="CM118" s="2015" t="str">
        <f>'SAME R Results'!CJ31</f>
        <v>Silicone</v>
      </c>
      <c r="CN118" s="2016">
        <f>'SAME R Results'!CK31</f>
        <v>0.19513944234574185</v>
      </c>
      <c r="CO118" s="2016">
        <f>'SAME R Results'!CL31</f>
        <v>6.3948829594554252E-2</v>
      </c>
      <c r="CP118" s="2016">
        <f>'SAME R Results'!CM31</f>
        <v>3.1702446440490251E-2</v>
      </c>
      <c r="CQ118" s="2071">
        <f t="shared" si="16"/>
        <v>43079.025215577545</v>
      </c>
      <c r="CR118" s="2074">
        <f t="shared" si="10"/>
        <v>23.213152920609634</v>
      </c>
      <c r="CS118" s="2082">
        <f t="shared" si="11"/>
        <v>308.72924515883773</v>
      </c>
      <c r="CT118" s="2074">
        <f t="shared" si="12"/>
        <v>23693.463868567655</v>
      </c>
      <c r="CU118" s="2074">
        <f t="shared" si="13"/>
        <v>42.205732582926601</v>
      </c>
      <c r="CV118" s="2074"/>
      <c r="CW118" s="1268">
        <v>96</v>
      </c>
      <c r="CX118" s="2074">
        <f t="shared" si="14"/>
        <v>152.57646777619209</v>
      </c>
      <c r="CY118" s="2093">
        <f t="shared" si="15"/>
        <v>1.287920319481896E-2</v>
      </c>
    </row>
    <row r="119" spans="1:103" s="2020" customFormat="1" ht="16.5" customHeight="1" x14ac:dyDescent="0.25">
      <c r="A119" s="780">
        <v>2</v>
      </c>
      <c r="B119" s="784">
        <f>'SAME R Results'!A32</f>
        <v>3</v>
      </c>
      <c r="C119" s="836" t="str">
        <f>'SAME R Results'!B32</f>
        <v>Silicone</v>
      </c>
      <c r="D119" s="784" t="str">
        <f>'SAME R Results'!C32</f>
        <v>S12</v>
      </c>
      <c r="E119" s="784" t="str">
        <f>'SAME R Results'!D32</f>
        <v>18Sa</v>
      </c>
      <c r="F119" s="784">
        <f>'SAME R Results'!E32</f>
        <v>5</v>
      </c>
      <c r="G119" s="784" t="str">
        <f>'SAME R Results'!F32</f>
        <v>65a</v>
      </c>
      <c r="H119" s="785" t="str">
        <f>'SAME R Results'!G32</f>
        <v>aged</v>
      </c>
      <c r="I119" s="784">
        <f>'SAME R Results'!H32</f>
        <v>235</v>
      </c>
      <c r="J119" s="786">
        <f>'SAME R Results'!I32</f>
        <v>40413</v>
      </c>
      <c r="K119" s="784">
        <f>'SAME R Results'!J32</f>
        <v>0</v>
      </c>
      <c r="L119" s="788"/>
      <c r="M119" s="788"/>
      <c r="N119" s="784">
        <f>'SAME R Results'!K32</f>
        <v>8.1</v>
      </c>
      <c r="O119" s="793">
        <f>'SAME R Results'!L32</f>
        <v>1.327</v>
      </c>
      <c r="P119" s="784">
        <f>'SAME R Results'!M32</f>
        <v>0</v>
      </c>
      <c r="Q119" s="784">
        <f>'SAME R Results'!N32</f>
        <v>0</v>
      </c>
      <c r="R119" s="784">
        <f>'SAME R Results'!O32</f>
        <v>0</v>
      </c>
      <c r="S119" s="784">
        <f>'SAME R Results'!P32</f>
        <v>0</v>
      </c>
      <c r="T119" s="784">
        <f>'SAME R Results'!Q32</f>
        <v>0</v>
      </c>
      <c r="U119" s="784">
        <f>'SAME R Results'!R32</f>
        <v>1922.8</v>
      </c>
      <c r="V119" s="784">
        <f>'SAME R Results'!S32</f>
        <v>0</v>
      </c>
      <c r="W119" s="784">
        <f>'SAME R Results'!T32</f>
        <v>0</v>
      </c>
      <c r="X119" s="784" t="str">
        <f>'SAME R Results'!U32</f>
        <v>n</v>
      </c>
      <c r="Y119" s="784" t="str">
        <f>'SAME R Results'!V32</f>
        <v>y</v>
      </c>
      <c r="Z119" s="784" t="str">
        <f>'SAME R Results'!W32</f>
        <v>y</v>
      </c>
      <c r="AA119" s="784" t="str">
        <f>'SAME R Results'!X32</f>
        <v>y</v>
      </c>
      <c r="AB119" s="784" t="str">
        <f>'SAME R Results'!Y32</f>
        <v>y</v>
      </c>
      <c r="AC119" s="789"/>
      <c r="AD119" s="784" t="str">
        <f>'SAME R Results'!Z32</f>
        <v>y</v>
      </c>
      <c r="AE119" s="784">
        <f>'SAME R Results'!AA32</f>
        <v>10</v>
      </c>
      <c r="AF119" s="784" t="str">
        <f>'SAME R Results'!AB32</f>
        <v>y</v>
      </c>
      <c r="AG119" s="817">
        <f>'SAME R Results'!AC32</f>
        <v>3.1809999999999998E-2</v>
      </c>
      <c r="AH119" s="819">
        <f>'SAME R Results'!AD32</f>
        <v>0</v>
      </c>
      <c r="AI119" s="784">
        <f>'SAME R Results'!AE32</f>
        <v>70</v>
      </c>
      <c r="AJ119" s="784">
        <f>'SAME R Results'!AF32</f>
        <v>1800</v>
      </c>
      <c r="AK119" s="784">
        <f>'SAME R Results'!AG32</f>
        <v>0</v>
      </c>
      <c r="AL119" s="784" t="str">
        <f>'SAME R Results'!AH32</f>
        <v>n</v>
      </c>
      <c r="AM119" s="784" t="str">
        <f>'SAME R Results'!AI32</f>
        <v>y</v>
      </c>
      <c r="AN119" s="784" t="str">
        <f>'SAME R Results'!AJ32</f>
        <v>y</v>
      </c>
      <c r="AO119" s="784" t="str">
        <f>'SAME R Results'!AK32</f>
        <v>y</v>
      </c>
      <c r="AP119" s="784" t="str">
        <f>'SAME R Results'!AL32</f>
        <v>y</v>
      </c>
      <c r="AQ119" s="784" t="str">
        <f>'SAME R Results'!AM32</f>
        <v>y</v>
      </c>
      <c r="AR119" s="817">
        <f>'SAME R Results'!AN32</f>
        <v>3.1809999999999998E-2</v>
      </c>
      <c r="AS119" s="819">
        <f>'SAME R Results'!AO32</f>
        <v>0</v>
      </c>
      <c r="AT119" s="784">
        <f>'SAME R Results'!AP32</f>
        <v>0</v>
      </c>
      <c r="AU119" s="789"/>
      <c r="AV119" s="821">
        <f>'SAME R Results'!AQ32</f>
        <v>0</v>
      </c>
      <c r="AW119" s="821">
        <f>'SAME R Results'!AR32</f>
        <v>6.2469999999999999</v>
      </c>
      <c r="AX119" s="821">
        <f>'SAME R Results'!AS32</f>
        <v>0</v>
      </c>
      <c r="AY119" s="821">
        <f>'SAME R Results'!AT32</f>
        <v>0</v>
      </c>
      <c r="AZ119" s="824"/>
      <c r="BA119" s="824"/>
      <c r="BB119" s="821">
        <f>'SAME R Results'!AU32</f>
        <v>3.7448719999999995</v>
      </c>
      <c r="BC119" s="821">
        <f>'SAME R Results'!AV32</f>
        <v>2.6800000000000001E-2</v>
      </c>
      <c r="BD119" s="821">
        <f>'SAME R Results'!AW32</f>
        <v>6.4597160000000002</v>
      </c>
      <c r="BE119" s="821">
        <f>'SAME R Results'!AX32</f>
        <v>4.651154</v>
      </c>
      <c r="BF119" s="827">
        <f>'SAME R Results'!AY32</f>
        <v>19050</v>
      </c>
      <c r="BG119" s="784">
        <f>'SAME R Results'!AZ32</f>
        <v>3.2542115000000003</v>
      </c>
      <c r="BH119" s="784">
        <f>'SAME R Results'!BA32</f>
        <v>8.2000000000000003E-2</v>
      </c>
      <c r="BI119" s="789"/>
      <c r="BJ119" s="784">
        <f>'SAME R Results'!BB32</f>
        <v>97.737300000000019</v>
      </c>
      <c r="BK119" s="784">
        <f>'SAME R Results'!BC32</f>
        <v>1.8085620000000002</v>
      </c>
      <c r="BL119" s="784">
        <f>'SAME R Results'!BD32</f>
        <v>850213.29770512425</v>
      </c>
      <c r="BM119" s="784">
        <f>'SAME R Results'!BE32</f>
        <v>392.88604316583246</v>
      </c>
      <c r="BN119" s="784">
        <f>'SAME R Results'!BF32</f>
        <v>9.7802278466566275</v>
      </c>
      <c r="BO119" s="784">
        <f>'SAME R Results'!BG32</f>
        <v>2.0860913430256596</v>
      </c>
      <c r="BP119" s="789"/>
      <c r="BQ119" s="784">
        <f>'SAME R Results'!BH32</f>
        <v>140.72304115770493</v>
      </c>
      <c r="BR119" s="817">
        <f>'SAME R Results'!BI32</f>
        <v>0.46210291491123606</v>
      </c>
      <c r="BS119" s="817">
        <f>'SAME R Results'!BJ32</f>
        <v>0.70555693079205239</v>
      </c>
      <c r="BT119" s="817">
        <f>'SAME R Results'!BL32</f>
        <v>4.6883027818290159</v>
      </c>
      <c r="BU119" s="817">
        <f>'SAME R Results'!BM32</f>
        <v>1.9165718859067358</v>
      </c>
      <c r="BV119" s="817">
        <f>'SAME R Results'!BN32</f>
        <v>0.37397453500803451</v>
      </c>
      <c r="BW119" s="784">
        <f>'SAME R Results'!BO32</f>
        <v>850213.29770512425</v>
      </c>
      <c r="BX119" s="784">
        <f>'SAME R Results'!BP32</f>
        <v>836439.32725558011</v>
      </c>
      <c r="BY119" s="784">
        <f>'SAME R Results'!BQ32</f>
        <v>789278.45017290162</v>
      </c>
      <c r="BZ119" s="784">
        <f>'SAME R Results'!BR32</f>
        <v>392.88604316583246</v>
      </c>
      <c r="CA119" s="784">
        <f>'SAME R Results'!BS32</f>
        <v>0.40143878185208204</v>
      </c>
      <c r="CB119" s="784">
        <f>'SAME R Results'!BT32</f>
        <v>0.55000000000000004</v>
      </c>
      <c r="CC119" s="784">
        <f>'SAME R Results'!BV32</f>
        <v>2.6178344893115599</v>
      </c>
      <c r="CD119" s="880">
        <f>'SAME R Results'!BW32</f>
        <v>0.9</v>
      </c>
      <c r="CE119" s="1086">
        <f>'SAME R Results'!BZ32</f>
        <v>349.07108469408809</v>
      </c>
      <c r="CF119" s="1777">
        <f>'SAME R Results'!CA32</f>
        <v>1.5100000000000113</v>
      </c>
      <c r="CG119" s="1777">
        <f>'SAME R Results'!CB32</f>
        <v>0</v>
      </c>
      <c r="CH119" s="1777">
        <f>'SAME R Results'!CC32</f>
        <v>0</v>
      </c>
      <c r="CI119" s="1777">
        <f>'SAME R Results'!CD32</f>
        <v>0.55916440195114125</v>
      </c>
      <c r="CJ119" s="1777"/>
      <c r="CK119" s="1777"/>
      <c r="CL119" s="2015">
        <f>'SAME R Results'!CI32</f>
        <v>32</v>
      </c>
      <c r="CM119" s="2015" t="str">
        <f>'SAME R Results'!CJ32</f>
        <v>Silicone</v>
      </c>
      <c r="CN119" s="2016">
        <f>'SAME R Results'!CK32</f>
        <v>0.46210291491123606</v>
      </c>
      <c r="CO119" s="2016">
        <f>'SAME R Results'!CL32</f>
        <v>6.9499832907222073E-2</v>
      </c>
      <c r="CP119" s="2016">
        <f>'SAME R Results'!CM32</f>
        <v>3.4706741022678456E-2</v>
      </c>
      <c r="CQ119" s="2071">
        <f t="shared" si="16"/>
        <v>12083.498064148722</v>
      </c>
      <c r="CR119" s="2074">
        <f t="shared" ref="CR119:CR150" si="17">BQ119*$O$159/BL119</f>
        <v>82.7574924654444</v>
      </c>
      <c r="CS119" s="2082">
        <f t="shared" ref="CS119:CS150" si="18">BQ119/CB119</f>
        <v>255.86007483219075</v>
      </c>
      <c r="CT119" s="2074">
        <f t="shared" si="12"/>
        <v>6645.9239352817985</v>
      </c>
      <c r="CU119" s="2074">
        <f t="shared" si="13"/>
        <v>150.46816811898981</v>
      </c>
      <c r="CV119" s="2074"/>
      <c r="CW119" s="1268">
        <v>97</v>
      </c>
      <c r="CX119" s="2074">
        <f t="shared" si="14"/>
        <v>101.34632715147838</v>
      </c>
      <c r="CY119" s="2093">
        <f t="shared" si="15"/>
        <v>3.049879238414158E-2</v>
      </c>
    </row>
    <row r="120" spans="1:103" s="2020" customFormat="1" ht="16.5" customHeight="1" x14ac:dyDescent="0.25">
      <c r="A120" s="780">
        <v>2</v>
      </c>
      <c r="B120" s="784">
        <f>'SAME R Results'!A33</f>
        <v>3</v>
      </c>
      <c r="C120" s="836" t="str">
        <f>'SAME R Results'!B33</f>
        <v>Silicone</v>
      </c>
      <c r="D120" s="784" t="str">
        <f>'SAME R Results'!C33</f>
        <v>S13</v>
      </c>
      <c r="E120" s="784" t="str">
        <f>'SAME R Results'!D33</f>
        <v>19s</v>
      </c>
      <c r="F120" s="784">
        <f>'SAME R Results'!E33</f>
        <v>6</v>
      </c>
      <c r="G120" s="784">
        <f>'SAME R Results'!F33</f>
        <v>66</v>
      </c>
      <c r="H120" s="785" t="str">
        <f>'SAME R Results'!G33</f>
        <v>High Temp aging</v>
      </c>
      <c r="I120" s="784">
        <f>'SAME R Results'!H33</f>
        <v>235</v>
      </c>
      <c r="J120" s="786">
        <f>'SAME R Results'!I33</f>
        <v>40413</v>
      </c>
      <c r="K120" s="784">
        <f>'SAME R Results'!J33</f>
        <v>0</v>
      </c>
      <c r="L120" s="788"/>
      <c r="M120" s="788"/>
      <c r="N120" s="784">
        <f>'SAME R Results'!K33</f>
        <v>8.1</v>
      </c>
      <c r="O120" s="793">
        <f>'SAME R Results'!L33</f>
        <v>1.36</v>
      </c>
      <c r="P120" s="784">
        <f>'SAME R Results'!M33</f>
        <v>60</v>
      </c>
      <c r="Q120" s="784">
        <f>'SAME R Results'!N33</f>
        <v>11</v>
      </c>
      <c r="R120" s="784">
        <f>'SAME R Results'!O33</f>
        <v>8</v>
      </c>
      <c r="S120" s="784" t="str">
        <f>'SAME R Results'!P33</f>
        <v>n</v>
      </c>
      <c r="T120" s="784" t="str">
        <f>'SAME R Results'!Q33</f>
        <v>n</v>
      </c>
      <c r="U120" s="784">
        <f>'SAME R Results'!R33</f>
        <v>41.6</v>
      </c>
      <c r="V120" s="784" t="str">
        <f>'SAME R Results'!S33</f>
        <v>n</v>
      </c>
      <c r="W120" s="784">
        <f>'SAME R Results'!T33</f>
        <v>0</v>
      </c>
      <c r="X120" s="784" t="str">
        <f>'SAME R Results'!U33</f>
        <v>n</v>
      </c>
      <c r="Y120" s="784" t="str">
        <f>'SAME R Results'!V33</f>
        <v>y</v>
      </c>
      <c r="Z120" s="784" t="str">
        <f>'SAME R Results'!W33</f>
        <v>y</v>
      </c>
      <c r="AA120" s="784" t="str">
        <f>'SAME R Results'!X33</f>
        <v>y</v>
      </c>
      <c r="AB120" s="784" t="str">
        <f>'SAME R Results'!Y33</f>
        <v>y</v>
      </c>
      <c r="AC120" s="789"/>
      <c r="AD120" s="784" t="str">
        <f>'SAME R Results'!Z33</f>
        <v>y</v>
      </c>
      <c r="AE120" s="784">
        <f>'SAME R Results'!AA33</f>
        <v>10</v>
      </c>
      <c r="AF120" s="784" t="str">
        <f>'SAME R Results'!AB33</f>
        <v>y</v>
      </c>
      <c r="AG120" s="817">
        <f>'SAME R Results'!AC33</f>
        <v>3.1809999999999998E-2</v>
      </c>
      <c r="AH120" s="819">
        <f>'SAME R Results'!AD33</f>
        <v>0</v>
      </c>
      <c r="AI120" s="784">
        <f>'SAME R Results'!AE33</f>
        <v>0</v>
      </c>
      <c r="AJ120" s="784">
        <f>'SAME R Results'!AF33</f>
        <v>0</v>
      </c>
      <c r="AK120" s="784">
        <f>'SAME R Results'!AG33</f>
        <v>0</v>
      </c>
      <c r="AL120" s="784">
        <f>'SAME R Results'!AH33</f>
        <v>0</v>
      </c>
      <c r="AM120" s="784">
        <f>'SAME R Results'!AI33</f>
        <v>0</v>
      </c>
      <c r="AN120" s="784">
        <f>'SAME R Results'!AJ33</f>
        <v>0</v>
      </c>
      <c r="AO120" s="784">
        <f>'SAME R Results'!AK33</f>
        <v>0</v>
      </c>
      <c r="AP120" s="784">
        <f>'SAME R Results'!AL33</f>
        <v>0</v>
      </c>
      <c r="AQ120" s="784">
        <f>'SAME R Results'!AM33</f>
        <v>0</v>
      </c>
      <c r="AR120" s="817">
        <f>'SAME R Results'!AN33</f>
        <v>0</v>
      </c>
      <c r="AS120" s="819">
        <f>'SAME R Results'!AO33</f>
        <v>0</v>
      </c>
      <c r="AT120" s="784">
        <f>'SAME R Results'!AP33</f>
        <v>0</v>
      </c>
      <c r="AU120" s="789"/>
      <c r="AV120" s="821">
        <f>'SAME R Results'!AQ33</f>
        <v>0</v>
      </c>
      <c r="AW120" s="821">
        <f>'SAME R Results'!AR33</f>
        <v>6.2490080000000008</v>
      </c>
      <c r="AX120" s="821">
        <f>'SAME R Results'!AS33</f>
        <v>0</v>
      </c>
      <c r="AY120" s="821">
        <f>'SAME R Results'!AT33</f>
        <v>0</v>
      </c>
      <c r="AZ120" s="824"/>
      <c r="BA120" s="824"/>
      <c r="BB120" s="821">
        <f>'SAME R Results'!AU33</f>
        <v>8.5042875000000002</v>
      </c>
      <c r="BC120" s="821">
        <f>'SAME R Results'!AV33</f>
        <v>2.6870724999999995E-2</v>
      </c>
      <c r="BD120" s="821">
        <f>'SAME R Results'!AW33</f>
        <v>7.7265775000000003</v>
      </c>
      <c r="BE120" s="821">
        <f>'SAME R Results'!AX33</f>
        <v>4.627410499999999</v>
      </c>
      <c r="BF120" s="827">
        <f>'SAME R Results'!AY33</f>
        <v>89130</v>
      </c>
      <c r="BG120" s="784">
        <f>'SAME R Results'!AZ33</f>
        <v>8.0702514999999977</v>
      </c>
      <c r="BH120" s="784">
        <f>'SAME R Results'!BA33</f>
        <v>8.5662840000000004E-2</v>
      </c>
      <c r="BI120" s="789"/>
      <c r="BJ120" s="784">
        <f>'SAME R Results'!BB33</f>
        <v>239.0016</v>
      </c>
      <c r="BK120" s="784">
        <f>'SAME R Results'!BC33</f>
        <v>3.0991670000000013</v>
      </c>
      <c r="BL120" s="784">
        <f>'SAME R Results'!BD33</f>
        <v>4370648.2804149641</v>
      </c>
      <c r="BM120" s="784">
        <f>'SAME R Results'!BE33</f>
        <v>1059.8393621840767</v>
      </c>
      <c r="BN120" s="784">
        <f>'SAME R Results'!BF33</f>
        <v>22.611607761715209</v>
      </c>
      <c r="BO120" s="784">
        <f>'SAME R Results'!BG33</f>
        <v>5.3242748265894715</v>
      </c>
      <c r="BP120" s="789"/>
      <c r="BQ120" s="784">
        <f>'SAME R Results'!BH33</f>
        <v>348.89549092151992</v>
      </c>
      <c r="BR120" s="817">
        <f>'SAME R Results'!BI33</f>
        <v>0.24249019691958648</v>
      </c>
      <c r="BS120" s="817">
        <f>'SAME R Results'!BJ33</f>
        <v>0.55331119257415973</v>
      </c>
      <c r="BT120" s="817">
        <f>'SAME R Results'!BL33</f>
        <v>4.2468896700810141</v>
      </c>
      <c r="BU120" s="817">
        <f>'SAME R Results'!BM33</f>
        <v>2.480035062107834</v>
      </c>
      <c r="BV120" s="817">
        <f>'SAME R Results'!BN33</f>
        <v>0.16053012786342269</v>
      </c>
      <c r="BW120" s="784">
        <f>'SAME R Results'!BO33</f>
        <v>4370648.2804149641</v>
      </c>
      <c r="BX120" s="784">
        <f>'SAME R Results'!BP33</f>
        <v>4306203.4517447352</v>
      </c>
      <c r="BY120" s="784">
        <f>'SAME R Results'!BQ33</f>
        <v>3889189.3712668968</v>
      </c>
      <c r="BZ120" s="784">
        <f>'SAME R Results'!BR33</f>
        <v>1059.8393621840767</v>
      </c>
      <c r="CA120" s="784">
        <f>'SAME R Results'!BS33</f>
        <v>0.68790886087188163</v>
      </c>
      <c r="CB120" s="784">
        <f>'SAME R Results'!BT33</f>
        <v>0.55000000000000004</v>
      </c>
      <c r="CC120" s="784">
        <f>'SAME R Results'!BV33</f>
        <v>2.6541890850903385</v>
      </c>
      <c r="CD120" s="880">
        <f>'SAME R Results'!BW33</f>
        <v>0.9</v>
      </c>
      <c r="CE120" s="1086">
        <f>'SAME R Results'!BZ33</f>
        <v>391.70103302710129</v>
      </c>
      <c r="CF120" s="1777">
        <f>'SAME R Results'!CA33</f>
        <v>4.7333333333333671</v>
      </c>
      <c r="CG120" s="1777" t="str">
        <f>'SAME R Results'!CB33</f>
        <v xml:space="preserve"> 19S</v>
      </c>
      <c r="CH120" s="1777">
        <f>'SAME R Results'!CC33</f>
        <v>235</v>
      </c>
      <c r="CI120" s="1777">
        <f>'SAME R Results'!CD33</f>
        <v>0.44226188990051502</v>
      </c>
      <c r="CJ120" s="1777"/>
      <c r="CK120" s="1777"/>
      <c r="CL120" s="2015">
        <f>'SAME R Results'!CI33</f>
        <v>33</v>
      </c>
      <c r="CM120" s="2015" t="str">
        <f>'SAME R Results'!CJ33</f>
        <v>Silicone</v>
      </c>
      <c r="CN120" s="2016">
        <f>'SAME R Results'!CK33</f>
        <v>0.24249019691958648</v>
      </c>
      <c r="CO120" s="2016">
        <f>'SAME R Results'!CL33</f>
        <v>6.4809114333900728E-2</v>
      </c>
      <c r="CP120" s="2016">
        <f>'SAME R Results'!CM33</f>
        <v>3.4490007092545627E-2</v>
      </c>
      <c r="CQ120" s="2071">
        <f t="shared" si="16"/>
        <v>25054.197570000077</v>
      </c>
      <c r="CR120" s="2074">
        <f t="shared" si="17"/>
        <v>39.913471473434903</v>
      </c>
      <c r="CS120" s="2082">
        <f t="shared" si="18"/>
        <v>634.35543803912708</v>
      </c>
      <c r="CT120" s="2074">
        <f t="shared" si="12"/>
        <v>13779.808663500044</v>
      </c>
      <c r="CU120" s="2074">
        <f t="shared" si="13"/>
        <v>72.569948133517997</v>
      </c>
      <c r="CV120" s="2074"/>
      <c r="CW120" s="1268">
        <v>98</v>
      </c>
      <c r="CX120" s="2074">
        <f t="shared" si="14"/>
        <v>110.26846103876952</v>
      </c>
      <c r="CY120" s="2093">
        <f t="shared" si="15"/>
        <v>1.6004352996692707E-2</v>
      </c>
    </row>
    <row r="121" spans="1:103" s="2020" customFormat="1" ht="16.5" customHeight="1" x14ac:dyDescent="0.25">
      <c r="A121" s="780">
        <v>2</v>
      </c>
      <c r="B121" s="784">
        <f>'SAME R Results'!A34</f>
        <v>3</v>
      </c>
      <c r="C121" s="836" t="str">
        <f>'SAME R Results'!B34</f>
        <v>Silicone</v>
      </c>
      <c r="D121" s="784" t="str">
        <f>'SAME R Results'!C34</f>
        <v>S13</v>
      </c>
      <c r="E121" s="784" t="str">
        <f>'SAME R Results'!D34</f>
        <v>19Sa</v>
      </c>
      <c r="F121" s="784">
        <f>'SAME R Results'!E34</f>
        <v>6</v>
      </c>
      <c r="G121" s="784" t="str">
        <f>'SAME R Results'!F34</f>
        <v>66a</v>
      </c>
      <c r="H121" s="785" t="str">
        <f>'SAME R Results'!G34</f>
        <v>aged</v>
      </c>
      <c r="I121" s="784">
        <f>'SAME R Results'!H34</f>
        <v>235</v>
      </c>
      <c r="J121" s="786">
        <f>'SAME R Results'!I34</f>
        <v>40413</v>
      </c>
      <c r="K121" s="784">
        <f>'SAME R Results'!J34</f>
        <v>0</v>
      </c>
      <c r="L121" s="790"/>
      <c r="M121" s="790"/>
      <c r="N121" s="784">
        <f>'SAME R Results'!K34</f>
        <v>8.1</v>
      </c>
      <c r="O121" s="793">
        <f>'SAME R Results'!L34</f>
        <v>1.36</v>
      </c>
      <c r="P121" s="784">
        <f>'SAME R Results'!M34</f>
        <v>0</v>
      </c>
      <c r="Q121" s="784">
        <f>'SAME R Results'!N34</f>
        <v>0</v>
      </c>
      <c r="R121" s="784">
        <f>'SAME R Results'!O34</f>
        <v>0</v>
      </c>
      <c r="S121" s="784">
        <f>'SAME R Results'!P34</f>
        <v>0</v>
      </c>
      <c r="T121" s="784">
        <f>'SAME R Results'!Q34</f>
        <v>0</v>
      </c>
      <c r="U121" s="784">
        <f>'SAME R Results'!R34</f>
        <v>836.6</v>
      </c>
      <c r="V121" s="784">
        <f>'SAME R Results'!S34</f>
        <v>0</v>
      </c>
      <c r="W121" s="784">
        <f>'SAME R Results'!T34</f>
        <v>0</v>
      </c>
      <c r="X121" s="784" t="str">
        <f>'SAME R Results'!U34</f>
        <v>n</v>
      </c>
      <c r="Y121" s="784" t="str">
        <f>'SAME R Results'!V34</f>
        <v>y</v>
      </c>
      <c r="Z121" s="784" t="str">
        <f>'SAME R Results'!W34</f>
        <v>y</v>
      </c>
      <c r="AA121" s="784" t="str">
        <f>'SAME R Results'!X34</f>
        <v>y</v>
      </c>
      <c r="AB121" s="784" t="str">
        <f>'SAME R Results'!Y34</f>
        <v>y</v>
      </c>
      <c r="AC121" s="809"/>
      <c r="AD121" s="784" t="str">
        <f>'SAME R Results'!Z34</f>
        <v>y</v>
      </c>
      <c r="AE121" s="784">
        <f>'SAME R Results'!AA34</f>
        <v>10</v>
      </c>
      <c r="AF121" s="784" t="str">
        <f>'SAME R Results'!AB34</f>
        <v>y</v>
      </c>
      <c r="AG121" s="817">
        <f>'SAME R Results'!AC34</f>
        <v>3.1809999999999998E-2</v>
      </c>
      <c r="AH121" s="819">
        <f>'SAME R Results'!AD34</f>
        <v>0</v>
      </c>
      <c r="AI121" s="784">
        <f>'SAME R Results'!AE34</f>
        <v>70</v>
      </c>
      <c r="AJ121" s="784">
        <f>'SAME R Results'!AF34</f>
        <v>720</v>
      </c>
      <c r="AK121" s="784">
        <f>'SAME R Results'!AG34</f>
        <v>0</v>
      </c>
      <c r="AL121" s="784" t="str">
        <f>'SAME R Results'!AH34</f>
        <v>n</v>
      </c>
      <c r="AM121" s="784" t="str">
        <f>'SAME R Results'!AI34</f>
        <v>y</v>
      </c>
      <c r="AN121" s="784" t="str">
        <f>'SAME R Results'!AJ34</f>
        <v>y</v>
      </c>
      <c r="AO121" s="784" t="str">
        <f>'SAME R Results'!AK34</f>
        <v>y</v>
      </c>
      <c r="AP121" s="784" t="str">
        <f>'SAME R Results'!AL34</f>
        <v>y</v>
      </c>
      <c r="AQ121" s="784" t="str">
        <f>'SAME R Results'!AM34</f>
        <v>y</v>
      </c>
      <c r="AR121" s="817">
        <f>'SAME R Results'!AN34</f>
        <v>3.1809999999999998E-2</v>
      </c>
      <c r="AS121" s="819">
        <f>'SAME R Results'!AO34</f>
        <v>0</v>
      </c>
      <c r="AT121" s="784">
        <f>'SAME R Results'!AP34</f>
        <v>0</v>
      </c>
      <c r="AU121" s="809"/>
      <c r="AV121" s="821">
        <f>'SAME R Results'!AQ34</f>
        <v>0</v>
      </c>
      <c r="AW121" s="821">
        <f>'SAME R Results'!AR34</f>
        <v>6.2502130000000005</v>
      </c>
      <c r="AX121" s="821">
        <f>'SAME R Results'!AS34</f>
        <v>0</v>
      </c>
      <c r="AY121" s="821">
        <f>'SAME R Results'!AT34</f>
        <v>0</v>
      </c>
      <c r="AZ121" s="825"/>
      <c r="BA121" s="825"/>
      <c r="BB121" s="821">
        <f>'SAME R Results'!AU34</f>
        <v>5.6179365000000008</v>
      </c>
      <c r="BC121" s="821">
        <f>'SAME R Results'!AV34</f>
        <v>0.15069580499999999</v>
      </c>
      <c r="BD121" s="821">
        <f>'SAME R Results'!AW34</f>
        <v>7.1696314999999995</v>
      </c>
      <c r="BE121" s="821">
        <f>'SAME R Results'!AX34</f>
        <v>4.6351180000000003</v>
      </c>
      <c r="BF121" s="827">
        <f>'SAME R Results'!AY34</f>
        <v>32750</v>
      </c>
      <c r="BG121" s="784">
        <f>'SAME R Results'!AZ34</f>
        <v>5.7104030000000003</v>
      </c>
      <c r="BH121" s="784">
        <f>'SAME R Results'!BA34</f>
        <v>0.19427495</v>
      </c>
      <c r="BI121" s="809"/>
      <c r="BJ121" s="784">
        <f>'SAME R Results'!BB34</f>
        <v>217.52354999999997</v>
      </c>
      <c r="BK121" s="784">
        <f>'SAME R Results'!BC34</f>
        <v>2.5345134999999992</v>
      </c>
      <c r="BL121" s="784">
        <f>'SAME R Results'!BD34</f>
        <v>1489862.4646337628</v>
      </c>
      <c r="BM121" s="784">
        <f>'SAME R Results'!BE34</f>
        <v>677.46801769063723</v>
      </c>
      <c r="BN121" s="784">
        <f>'SAME R Results'!BF34</f>
        <v>14.408670126353368</v>
      </c>
      <c r="BO121" s="784">
        <f>'SAME R Results'!BG34</f>
        <v>3.6343776450094105</v>
      </c>
      <c r="BP121" s="809"/>
      <c r="BQ121" s="784">
        <f>'SAME R Results'!BH34</f>
        <v>313.78291660585643</v>
      </c>
      <c r="BR121" s="817">
        <f>'SAME R Results'!BI34</f>
        <v>0.45471849501032435</v>
      </c>
      <c r="BS121" s="817">
        <f>'SAME R Results'!BJ34</f>
        <v>0.76456426382863152</v>
      </c>
      <c r="BT121" s="817">
        <f>'SAME R Results'!BL34</f>
        <v>3.964549514038203</v>
      </c>
      <c r="BU121" s="817">
        <f>'SAME R Results'!BM34</f>
        <v>2.0561842490103599</v>
      </c>
      <c r="BV121" s="817">
        <f>'SAME R Results'!BN34</f>
        <v>0.35067671596166072</v>
      </c>
      <c r="BW121" s="784">
        <f>'SAME R Results'!BO34</f>
        <v>1489862.4646337628</v>
      </c>
      <c r="BX121" s="784">
        <f>'SAME R Results'!BP34</f>
        <v>1466182.8041496386</v>
      </c>
      <c r="BY121" s="784">
        <f>'SAME R Results'!BQ34</f>
        <v>1371000.8645080165</v>
      </c>
      <c r="BZ121" s="784">
        <f>'SAME R Results'!BR34</f>
        <v>677.46801769063723</v>
      </c>
      <c r="CA121" s="784">
        <f>'SAME R Results'!BS34</f>
        <v>0.56257513539909421</v>
      </c>
      <c r="CB121" s="784">
        <f>'SAME R Results'!BT34</f>
        <v>0.55000000000000004</v>
      </c>
      <c r="CC121" s="784">
        <f>'SAME R Results'!BV34</f>
        <v>2.6227707015117669</v>
      </c>
      <c r="CD121" s="880">
        <f>'SAME R Results'!BW34</f>
        <v>0.9</v>
      </c>
      <c r="CE121" s="1086">
        <f>'SAME R Results'!BZ34</f>
        <v>391.70103302710129</v>
      </c>
      <c r="CF121" s="1777">
        <f>'SAME R Results'!CA34</f>
        <v>4.7333333333333671</v>
      </c>
      <c r="CG121" s="1777">
        <f>'SAME R Results'!CB34</f>
        <v>0</v>
      </c>
      <c r="CH121" s="1777">
        <f>'SAME R Results'!CC34</f>
        <v>0</v>
      </c>
      <c r="CI121" s="1777">
        <f>'SAME R Results'!CD34</f>
        <v>0.39775299288066024</v>
      </c>
      <c r="CJ121" s="1777"/>
      <c r="CK121" s="1777"/>
      <c r="CL121" s="2015">
        <f>'SAME R Results'!CI34</f>
        <v>34</v>
      </c>
      <c r="CM121" s="2015" t="str">
        <f>'SAME R Results'!CJ34</f>
        <v>Silicone</v>
      </c>
      <c r="CN121" s="2016">
        <f>'SAME R Results'!CK34</f>
        <v>0.45471849501032435</v>
      </c>
      <c r="CO121" s="2016">
        <f>'SAME R Results'!CL34</f>
        <v>4.5919230664976378E-2</v>
      </c>
      <c r="CP121" s="2016">
        <f>'SAME R Results'!CM34</f>
        <v>3.0550936325312014E-2</v>
      </c>
      <c r="CQ121" s="2071">
        <f t="shared" si="16"/>
        <v>9496.1349760489557</v>
      </c>
      <c r="CR121" s="2074">
        <f t="shared" si="17"/>
        <v>105.30600107540475</v>
      </c>
      <c r="CS121" s="2082">
        <f t="shared" si="18"/>
        <v>570.51439382882984</v>
      </c>
      <c r="CT121" s="2074">
        <f t="shared" si="12"/>
        <v>5222.8742368269259</v>
      </c>
      <c r="CU121" s="2074">
        <f t="shared" si="13"/>
        <v>191.46545650073594</v>
      </c>
      <c r="CV121" s="2074"/>
      <c r="CW121" s="1268">
        <v>99</v>
      </c>
      <c r="CX121" s="2074">
        <f t="shared" si="14"/>
        <v>78.37293791573849</v>
      </c>
      <c r="CY121" s="2093">
        <f t="shared" si="15"/>
        <v>3.0011420670681407E-2</v>
      </c>
    </row>
    <row r="122" spans="1:103" s="2020" customFormat="1" ht="16.5" customHeight="1" x14ac:dyDescent="0.25">
      <c r="A122" s="780">
        <v>2</v>
      </c>
      <c r="B122" s="784">
        <f>'SAME R Results'!A36</f>
        <v>6</v>
      </c>
      <c r="C122" s="836" t="str">
        <f>'SAME R Results'!B36</f>
        <v>Silicone</v>
      </c>
      <c r="D122" s="784" t="str">
        <f>'SAME R Results'!C36</f>
        <v>S02</v>
      </c>
      <c r="E122" s="784" t="str">
        <f>'SAME R Results'!D36</f>
        <v>20 S</v>
      </c>
      <c r="F122" s="784">
        <f>'SAME R Results'!E36</f>
        <v>1</v>
      </c>
      <c r="G122" s="784">
        <f>'SAME R Results'!F36</f>
        <v>67</v>
      </c>
      <c r="H122" s="785" t="str">
        <f>'SAME R Results'!G36</f>
        <v>High temp aged STS det</v>
      </c>
      <c r="I122" s="784">
        <f>'SAME R Results'!H36</f>
        <v>236</v>
      </c>
      <c r="J122" s="786">
        <f>'SAME R Results'!I36</f>
        <v>40414</v>
      </c>
      <c r="K122" s="784">
        <f>'SAME R Results'!J36</f>
        <v>0</v>
      </c>
      <c r="L122" s="788"/>
      <c r="M122" s="788"/>
      <c r="N122" s="784">
        <f>'SAME R Results'!K36</f>
        <v>8.1</v>
      </c>
      <c r="O122" s="793">
        <f>'SAME R Results'!L36</f>
        <v>1.35</v>
      </c>
      <c r="P122" s="784">
        <f>'SAME R Results'!M36</f>
        <v>60</v>
      </c>
      <c r="Q122" s="784">
        <f>'SAME R Results'!N36</f>
        <v>720</v>
      </c>
      <c r="R122" s="784">
        <f>'SAME R Results'!O36</f>
        <v>8</v>
      </c>
      <c r="S122" s="784" t="str">
        <f>'SAME R Results'!P36</f>
        <v>n</v>
      </c>
      <c r="T122" s="784" t="str">
        <f>'SAME R Results'!Q36</f>
        <v>n</v>
      </c>
      <c r="U122" s="784">
        <f>'SAME R Results'!R36</f>
        <v>750.85714285714289</v>
      </c>
      <c r="V122" s="784" t="str">
        <f>'SAME R Results'!S36</f>
        <v>y</v>
      </c>
      <c r="W122" s="784">
        <f>'SAME R Results'!T36</f>
        <v>300</v>
      </c>
      <c r="X122" s="784" t="str">
        <f>'SAME R Results'!U36</f>
        <v>y</v>
      </c>
      <c r="Y122" s="784" t="str">
        <f>'SAME R Results'!V36</f>
        <v>y</v>
      </c>
      <c r="Z122" s="784" t="str">
        <f>'SAME R Results'!W36</f>
        <v>y</v>
      </c>
      <c r="AA122" s="784" t="str">
        <f>'SAME R Results'!X36</f>
        <v>y</v>
      </c>
      <c r="AB122" s="784" t="str">
        <f>'SAME R Results'!Y36</f>
        <v>y</v>
      </c>
      <c r="AC122" s="789"/>
      <c r="AD122" s="784" t="str">
        <f>'SAME R Results'!Z36</f>
        <v>y</v>
      </c>
      <c r="AE122" s="784">
        <f>'SAME R Results'!AA36</f>
        <v>10</v>
      </c>
      <c r="AF122" s="784" t="str">
        <f>'SAME R Results'!AB36</f>
        <v>y</v>
      </c>
      <c r="AG122" s="817">
        <f>'SAME R Results'!AC36</f>
        <v>3.1809999999999998E-2</v>
      </c>
      <c r="AH122" s="819">
        <f>'SAME R Results'!AD36</f>
        <v>0</v>
      </c>
      <c r="AI122" s="784">
        <f>'SAME R Results'!AE36</f>
        <v>0</v>
      </c>
      <c r="AJ122" s="784">
        <f>'SAME R Results'!AF36</f>
        <v>0</v>
      </c>
      <c r="AK122" s="784">
        <f>'SAME R Results'!AG36</f>
        <v>0</v>
      </c>
      <c r="AL122" s="784">
        <f>'SAME R Results'!AH36</f>
        <v>0</v>
      </c>
      <c r="AM122" s="784">
        <f>'SAME R Results'!AI36</f>
        <v>0</v>
      </c>
      <c r="AN122" s="784">
        <f>'SAME R Results'!AJ36</f>
        <v>0</v>
      </c>
      <c r="AO122" s="784">
        <f>'SAME R Results'!AK36</f>
        <v>0</v>
      </c>
      <c r="AP122" s="784">
        <f>'SAME R Results'!AL36</f>
        <v>0</v>
      </c>
      <c r="AQ122" s="784">
        <f>'SAME R Results'!AM36</f>
        <v>0</v>
      </c>
      <c r="AR122" s="817">
        <f>'SAME R Results'!AN36</f>
        <v>0</v>
      </c>
      <c r="AS122" s="819">
        <f>'SAME R Results'!AO36</f>
        <v>0</v>
      </c>
      <c r="AT122" s="784">
        <f>'SAME R Results'!AP36</f>
        <v>0</v>
      </c>
      <c r="AU122" s="789"/>
      <c r="AV122" s="821">
        <f>'SAME R Results'!AQ36</f>
        <v>0</v>
      </c>
      <c r="AW122" s="821">
        <f>'SAME R Results'!AR36</f>
        <v>6.2453619999999983</v>
      </c>
      <c r="AX122" s="821">
        <f>'SAME R Results'!AS36</f>
        <v>4.4173289999999996</v>
      </c>
      <c r="AY122" s="821">
        <f>'SAME R Results'!AT36</f>
        <v>5.0926355000000001</v>
      </c>
      <c r="AZ122" s="824"/>
      <c r="BA122" s="824"/>
      <c r="BB122" s="821">
        <f>'SAME R Results'!AU36</f>
        <v>5.843048500000001</v>
      </c>
      <c r="BC122" s="821">
        <f>'SAME R Results'!AV36</f>
        <v>5.2383415000000003E-2</v>
      </c>
      <c r="BD122" s="821">
        <f>'SAME R Results'!AW36</f>
        <v>6.8808900000000008</v>
      </c>
      <c r="BE122" s="821">
        <f>'SAME R Results'!AX36</f>
        <v>4.7017359999999986</v>
      </c>
      <c r="BF122" s="827">
        <f>'SAME R Results'!AY36</f>
        <v>29840</v>
      </c>
      <c r="BG122" s="784">
        <f>'SAME R Results'!AZ36</f>
        <v>5.0561219999999993</v>
      </c>
      <c r="BH122" s="784">
        <f>'SAME R Results'!BA36</f>
        <v>9.678645000000001E-2</v>
      </c>
      <c r="BI122" s="789"/>
      <c r="BJ122" s="784">
        <f>'SAME R Results'!BB36</f>
        <v>150.76660000000001</v>
      </c>
      <c r="BK122" s="784">
        <f>'SAME R Results'!BC36</f>
        <v>2.1791540000000023</v>
      </c>
      <c r="BL122" s="784">
        <f>'SAME R Results'!BD36</f>
        <v>1352021.2260295507</v>
      </c>
      <c r="BM122" s="784">
        <f>'SAME R Results'!BE36</f>
        <v>520.57349289091769</v>
      </c>
      <c r="BN122" s="784">
        <f>'SAME R Results'!BF36</f>
        <v>5.7906650850000005</v>
      </c>
      <c r="BO122" s="784">
        <f>'SAME R Results'!BG36</f>
        <v>1.2398338874999999</v>
      </c>
      <c r="BP122" s="789"/>
      <c r="BQ122" s="784">
        <f>'SAME R Results'!BH36</f>
        <v>189.82535759302968</v>
      </c>
      <c r="BR122" s="817">
        <f>'SAME R Results'!BI36</f>
        <v>0.38503352082694281</v>
      </c>
      <c r="BS122" s="817">
        <f>'SAME R Results'!BJ36</f>
        <v>0.66789756739767003</v>
      </c>
      <c r="BT122" s="817">
        <f>'SAME R Results'!BL36</f>
        <v>4.6705168679300204</v>
      </c>
      <c r="BU122" s="817">
        <f>'SAME R Results'!BM36</f>
        <v>2.1004718117092902</v>
      </c>
      <c r="BV122" s="817">
        <f>'SAME R Results'!BN36</f>
        <v>0.29234312166121146</v>
      </c>
      <c r="BW122" s="784">
        <f>'SAME R Results'!BO36</f>
        <v>1352021.2260295507</v>
      </c>
      <c r="BX122" s="784">
        <f>'SAME R Results'!BP36</f>
        <v>1330445.620873939</v>
      </c>
      <c r="BY122" s="784">
        <f>'SAME R Results'!BQ36</f>
        <v>1246450.8519333545</v>
      </c>
      <c r="BZ122" s="784">
        <f>'SAME R Results'!BR36</f>
        <v>520.57349289091769</v>
      </c>
      <c r="CA122" s="784">
        <f>'SAME R Results'!BS36</f>
        <v>0.4836975051052122</v>
      </c>
      <c r="CB122" s="784">
        <f>'SAME R Results'!BT36</f>
        <v>0.55000000000000004</v>
      </c>
      <c r="CC122" s="784">
        <f>'SAME R Results'!BV36</f>
        <v>2.2892140156076244</v>
      </c>
      <c r="CD122" s="880">
        <f>'SAME R Results'!BW36</f>
        <v>0.9</v>
      </c>
      <c r="CE122" s="1086">
        <f>'SAME R Results'!BZ36</f>
        <v>380.48331224437908</v>
      </c>
      <c r="CF122" s="1777">
        <f>'SAME R Results'!CA36</f>
        <v>0</v>
      </c>
      <c r="CG122" s="1777">
        <f>'SAME R Results'!CB36</f>
        <v>0</v>
      </c>
      <c r="CH122" s="1777">
        <f>'SAME R Results'!CC36</f>
        <v>0</v>
      </c>
      <c r="CI122" s="1777">
        <f>'SAME R Results'!CD36</f>
        <v>0</v>
      </c>
      <c r="CJ122" s="1777"/>
      <c r="CK122" s="1777"/>
      <c r="CL122" s="2015">
        <f>'SAME R Results'!CI36</f>
        <v>36</v>
      </c>
      <c r="CM122" s="2015" t="str">
        <f>'SAME R Results'!CJ36</f>
        <v>Silicone</v>
      </c>
      <c r="CN122" s="2016">
        <f>'SAME R Results'!CK36</f>
        <v>0.38503352082694281</v>
      </c>
      <c r="CO122" s="2016">
        <f>'SAME R Results'!CL36</f>
        <v>3.0505224161962184E-2</v>
      </c>
      <c r="CP122" s="2016">
        <f>'SAME R Results'!CM36</f>
        <v>4.7439301101104864E-2</v>
      </c>
      <c r="CQ122" s="2071">
        <f t="shared" si="16"/>
        <v>14244.895868213514</v>
      </c>
      <c r="CR122" s="2074">
        <f t="shared" si="17"/>
        <v>70.200583370456911</v>
      </c>
      <c r="CS122" s="2082">
        <f t="shared" si="18"/>
        <v>345.1370138055085</v>
      </c>
      <c r="CT122" s="2074">
        <f t="shared" si="12"/>
        <v>7834.692727517433</v>
      </c>
      <c r="CU122" s="2074">
        <f t="shared" si="13"/>
        <v>127.63742430992166</v>
      </c>
      <c r="CV122" s="2074"/>
      <c r="CW122" s="1268">
        <v>100</v>
      </c>
      <c r="CX122" s="2074">
        <f t="shared" si="14"/>
        <v>99.548437740618269</v>
      </c>
      <c r="CY122" s="2093">
        <f t="shared" si="15"/>
        <v>2.5412212374578226E-2</v>
      </c>
    </row>
    <row r="123" spans="1:103" s="2020" customFormat="1" ht="16.5" customHeight="1" x14ac:dyDescent="0.25">
      <c r="A123" s="780">
        <v>2</v>
      </c>
      <c r="B123" s="784">
        <f>'SAME R Results'!A41</f>
        <v>6</v>
      </c>
      <c r="C123" s="836" t="str">
        <f>'SAME R Results'!B41</f>
        <v>Silicone</v>
      </c>
      <c r="D123" s="784" t="str">
        <f>'SAME R Results'!C41</f>
        <v>S05</v>
      </c>
      <c r="E123" s="784" t="str">
        <f>'SAME R Results'!D41</f>
        <v>25 S</v>
      </c>
      <c r="F123" s="784">
        <f>'SAME R Results'!E41</f>
        <v>6</v>
      </c>
      <c r="G123" s="784">
        <f>'SAME R Results'!F41</f>
        <v>72</v>
      </c>
      <c r="H123" s="785" t="str">
        <f>'SAME R Results'!G41</f>
        <v>Baseline STS det</v>
      </c>
      <c r="I123" s="784">
        <f>'SAME R Results'!H41</f>
        <v>237</v>
      </c>
      <c r="J123" s="786">
        <f>'SAME R Results'!I41</f>
        <v>40415</v>
      </c>
      <c r="K123" s="784">
        <f>'SAME R Results'!J41</f>
        <v>0</v>
      </c>
      <c r="L123" s="790"/>
      <c r="M123" s="790"/>
      <c r="N123" s="784">
        <f>'SAME R Results'!K41</f>
        <v>8.1</v>
      </c>
      <c r="O123" s="793">
        <f>'SAME R Results'!L41</f>
        <v>1.327</v>
      </c>
      <c r="P123" s="784">
        <f>'SAME R Results'!M41</f>
        <v>60</v>
      </c>
      <c r="Q123" s="784">
        <f>'SAME R Results'!N41</f>
        <v>11</v>
      </c>
      <c r="R123" s="784">
        <f>'SAME R Results'!O41</f>
        <v>8</v>
      </c>
      <c r="S123" s="784" t="str">
        <f>'SAME R Results'!P41</f>
        <v>n</v>
      </c>
      <c r="T123" s="784" t="str">
        <f>'SAME R Results'!Q41</f>
        <v>n</v>
      </c>
      <c r="U123" s="784">
        <f>'SAME R Results'!R41</f>
        <v>42.428571428571431</v>
      </c>
      <c r="V123" s="784" t="str">
        <f>'SAME R Results'!S41</f>
        <v>y</v>
      </c>
      <c r="W123" s="784">
        <f>'SAME R Results'!T41</f>
        <v>60</v>
      </c>
      <c r="X123" s="784" t="str">
        <f>'SAME R Results'!U41</f>
        <v>y</v>
      </c>
      <c r="Y123" s="784" t="str">
        <f>'SAME R Results'!V41</f>
        <v>n</v>
      </c>
      <c r="Z123" s="784" t="str">
        <f>'SAME R Results'!W41</f>
        <v>y</v>
      </c>
      <c r="AA123" s="784" t="str">
        <f>'SAME R Results'!X41</f>
        <v>n</v>
      </c>
      <c r="AB123" s="784" t="str">
        <f>'SAME R Results'!Y41</f>
        <v>y</v>
      </c>
      <c r="AC123" s="809"/>
      <c r="AD123" s="784" t="str">
        <f>'SAME R Results'!Z41</f>
        <v>y</v>
      </c>
      <c r="AE123" s="784">
        <f>'SAME R Results'!AA41</f>
        <v>10</v>
      </c>
      <c r="AF123" s="784" t="str">
        <f>'SAME R Results'!AB41</f>
        <v>y</v>
      </c>
      <c r="AG123" s="817">
        <f>'SAME R Results'!AC41</f>
        <v>3.1809999999999998E-2</v>
      </c>
      <c r="AH123" s="819">
        <f>'SAME R Results'!AD41</f>
        <v>0</v>
      </c>
      <c r="AI123" s="784">
        <f>'SAME R Results'!AE41</f>
        <v>0</v>
      </c>
      <c r="AJ123" s="784">
        <f>'SAME R Results'!AF41</f>
        <v>0</v>
      </c>
      <c r="AK123" s="784">
        <f>'SAME R Results'!AG41</f>
        <v>0</v>
      </c>
      <c r="AL123" s="784">
        <f>'SAME R Results'!AH41</f>
        <v>0</v>
      </c>
      <c r="AM123" s="784">
        <f>'SAME R Results'!AI41</f>
        <v>0</v>
      </c>
      <c r="AN123" s="784">
        <f>'SAME R Results'!AJ41</f>
        <v>0</v>
      </c>
      <c r="AO123" s="784">
        <f>'SAME R Results'!AK41</f>
        <v>0</v>
      </c>
      <c r="AP123" s="784">
        <f>'SAME R Results'!AL41</f>
        <v>0</v>
      </c>
      <c r="AQ123" s="784">
        <f>'SAME R Results'!AM41</f>
        <v>0</v>
      </c>
      <c r="AR123" s="817">
        <f>'SAME R Results'!AN41</f>
        <v>0</v>
      </c>
      <c r="AS123" s="819">
        <f>'SAME R Results'!AO41</f>
        <v>0</v>
      </c>
      <c r="AT123" s="784">
        <f>'SAME R Results'!AP41</f>
        <v>0</v>
      </c>
      <c r="AU123" s="809"/>
      <c r="AV123" s="821">
        <f>'SAME R Results'!AQ41</f>
        <v>0</v>
      </c>
      <c r="AW123" s="821">
        <f>'SAME R Results'!AR41</f>
        <v>6.2547449999999998</v>
      </c>
      <c r="AX123" s="821">
        <f>'SAME R Results'!AS41</f>
        <v>4.3222510000000005</v>
      </c>
      <c r="AY123" s="821">
        <f>'SAME R Results'!AT41</f>
        <v>5.1131440000000001</v>
      </c>
      <c r="AZ123" s="825"/>
      <c r="BA123" s="825"/>
      <c r="BB123" s="821">
        <f>'SAME R Results'!AU41</f>
        <v>0</v>
      </c>
      <c r="BC123" s="821">
        <f>'SAME R Results'!AV41</f>
        <v>0</v>
      </c>
      <c r="BD123" s="821">
        <f>'SAME R Results'!AW41</f>
        <v>6.9565724999999983</v>
      </c>
      <c r="BE123" s="821">
        <f>'SAME R Results'!AX41</f>
        <v>4.7165220000000003</v>
      </c>
      <c r="BF123" s="827">
        <f>'SAME R Results'!AY41</f>
        <v>63040</v>
      </c>
      <c r="BG123" s="784">
        <f>'SAME R Results'!AZ41</f>
        <v>0</v>
      </c>
      <c r="BH123" s="784">
        <f>'SAME R Results'!BA41</f>
        <v>0</v>
      </c>
      <c r="BI123" s="809"/>
      <c r="BJ123" s="784">
        <f>'SAME R Results'!BB41</f>
        <v>79.944850000000002</v>
      </c>
      <c r="BK123" s="784">
        <f>'SAME R Results'!BC41</f>
        <v>2.2400504999999979</v>
      </c>
      <c r="BL123" s="784">
        <f>'SAME R Results'!BD41</f>
        <v>2987870.0785916378</v>
      </c>
      <c r="BM123" s="784">
        <f>'SAME R Results'!BE41</f>
        <v>544.60864227797083</v>
      </c>
      <c r="BN123" s="784">
        <f>'SAME R Results'!BF41</f>
        <v>0</v>
      </c>
      <c r="BO123" s="784">
        <f>'SAME R Results'!BG41</f>
        <v>0</v>
      </c>
      <c r="BP123" s="809"/>
      <c r="BQ123" s="784">
        <f>'SAME R Results'!BH41</f>
        <v>103.70373886777141</v>
      </c>
      <c r="BR123" s="817">
        <f>'SAME R Results'!BI41</f>
        <v>0.18227320062546948</v>
      </c>
      <c r="BS123" s="817">
        <f>'SAME R Results'!BJ41</f>
        <v>0.41917675488054462</v>
      </c>
      <c r="BT123" s="817">
        <f>'SAME R Results'!BL41</f>
        <v>0</v>
      </c>
      <c r="BU123" s="817">
        <f>'SAME R Results'!BM41</f>
        <v>2.4907181987680542</v>
      </c>
      <c r="BV123" s="817">
        <f>'SAME R Results'!BN41</f>
        <v>0.12019478746766346</v>
      </c>
      <c r="BW123" s="784">
        <f>'SAME R Results'!BO41</f>
        <v>2987870.0785916378</v>
      </c>
      <c r="BX123" s="784">
        <f>'SAME R Results'!BP41</f>
        <v>2942289.4435712039</v>
      </c>
      <c r="BY123" s="784">
        <f>'SAME R Results'!BQ41</f>
        <v>2699047.393901289</v>
      </c>
      <c r="BZ123" s="784">
        <f>'SAME R Results'!BR41</f>
        <v>544.60864227797083</v>
      </c>
      <c r="CA123" s="784">
        <f>'SAME R Results'!BS41</f>
        <v>0.49721444109029517</v>
      </c>
      <c r="CB123" s="784">
        <f>'SAME R Results'!BT41</f>
        <v>0.55000000000000004</v>
      </c>
      <c r="CC123" s="784">
        <f>'SAME R Results'!BV41</f>
        <v>2.358529067061319</v>
      </c>
      <c r="CD123" s="880">
        <f>'SAME R Results'!BW41</f>
        <v>0.9</v>
      </c>
      <c r="CE123" s="1086">
        <f>'SAME R Results'!BZ41</f>
        <v>350.60084952585379</v>
      </c>
      <c r="CF123" s="1777">
        <f>'SAME R Results'!CA41</f>
        <v>0</v>
      </c>
      <c r="CG123" s="1777">
        <f>'SAME R Results'!CB41</f>
        <v>0</v>
      </c>
      <c r="CH123" s="1777">
        <f>'SAME R Results'!CC41</f>
        <v>0</v>
      </c>
      <c r="CI123" s="1777">
        <f>'SAME R Results'!CD41</f>
        <v>0</v>
      </c>
      <c r="CJ123" s="1777"/>
      <c r="CK123" s="1777"/>
      <c r="CL123" s="2015"/>
      <c r="CM123" s="2015"/>
      <c r="CN123" s="2016"/>
      <c r="CO123" s="2016"/>
      <c r="CP123" s="2016"/>
      <c r="CQ123" s="2071">
        <f t="shared" si="16"/>
        <v>57623.189119562106</v>
      </c>
      <c r="CR123" s="2074">
        <f t="shared" si="17"/>
        <v>17.354124533529447</v>
      </c>
      <c r="CS123" s="2082">
        <f t="shared" si="18"/>
        <v>188.5522524868571</v>
      </c>
      <c r="CT123" s="2074">
        <f t="shared" si="12"/>
        <v>31692.754015759161</v>
      </c>
      <c r="CU123" s="2074">
        <f t="shared" si="13"/>
        <v>31.552953697326267</v>
      </c>
      <c r="CV123" s="2074"/>
      <c r="CW123" s="1268">
        <v>101</v>
      </c>
      <c r="CX123" s="2074">
        <f t="shared" si="14"/>
        <v>190.63241046590804</v>
      </c>
      <c r="CY123" s="2093">
        <f t="shared" si="15"/>
        <v>1.2030031241280985E-2</v>
      </c>
    </row>
    <row r="124" spans="1:103" s="2020" customFormat="1" ht="16.5" customHeight="1" x14ac:dyDescent="0.25">
      <c r="A124" s="780">
        <v>2</v>
      </c>
      <c r="B124" s="784" t="str">
        <f>'SAME R Results'!A71</f>
        <v>7 (4)</v>
      </c>
      <c r="C124" s="836" t="str">
        <f>'SAME R Results'!B71</f>
        <v>Silicone</v>
      </c>
      <c r="D124" s="784" t="str">
        <f>'SAME R Results'!C71</f>
        <v>S01</v>
      </c>
      <c r="E124" s="784" t="str">
        <f>'SAME R Results'!D71</f>
        <v>39 S</v>
      </c>
      <c r="F124" s="784">
        <f>'SAME R Results'!E71</f>
        <v>0</v>
      </c>
      <c r="G124" s="784">
        <f>'SAME R Results'!F71</f>
        <v>86</v>
      </c>
      <c r="H124" s="785" t="str">
        <f>'SAME R Results'!G71</f>
        <v>Mid temp aging</v>
      </c>
      <c r="I124" s="784">
        <f>'SAME R Results'!H71</f>
        <v>242</v>
      </c>
      <c r="J124" s="786">
        <f>'SAME R Results'!I71</f>
        <v>40420.277777777781</v>
      </c>
      <c r="K124" s="784">
        <f>'SAME R Results'!J71</f>
        <v>0</v>
      </c>
      <c r="L124" s="788"/>
      <c r="M124" s="788"/>
      <c r="N124" s="784">
        <f>'SAME R Results'!K71</f>
        <v>8.1</v>
      </c>
      <c r="O124" s="793">
        <f>'SAME R Results'!L71</f>
        <v>1.345</v>
      </c>
      <c r="P124" s="784">
        <f>'SAME R Results'!M71</f>
        <v>60</v>
      </c>
      <c r="Q124" s="784">
        <f>'SAME R Results'!N71</f>
        <v>11</v>
      </c>
      <c r="R124" s="784">
        <f>'SAME R Results'!O71</f>
        <v>8</v>
      </c>
      <c r="S124" s="784" t="str">
        <f>'SAME R Results'!P71</f>
        <v>n</v>
      </c>
      <c r="T124" s="784" t="str">
        <f>'SAME R Results'!Q71</f>
        <v>n</v>
      </c>
      <c r="U124" s="784">
        <f>'SAME R Results'!R71</f>
        <v>50.428571428571431</v>
      </c>
      <c r="V124" s="784" t="str">
        <f>'SAME R Results'!S71</f>
        <v>n</v>
      </c>
      <c r="W124" s="784">
        <f>'SAME R Results'!T71</f>
        <v>0</v>
      </c>
      <c r="X124" s="784" t="str">
        <f>'SAME R Results'!U71</f>
        <v>n</v>
      </c>
      <c r="Y124" s="784" t="str">
        <f>'SAME R Results'!V71</f>
        <v>y</v>
      </c>
      <c r="Z124" s="784" t="str">
        <f>'SAME R Results'!W71</f>
        <v>y</v>
      </c>
      <c r="AA124" s="784" t="str">
        <f>'SAME R Results'!X71</f>
        <v>y</v>
      </c>
      <c r="AB124" s="784" t="str">
        <f>'SAME R Results'!Y71</f>
        <v>y</v>
      </c>
      <c r="AC124" s="789"/>
      <c r="AD124" s="784" t="str">
        <f>'SAME R Results'!Z71</f>
        <v>y</v>
      </c>
      <c r="AE124" s="784">
        <f>'SAME R Results'!AA71</f>
        <v>10</v>
      </c>
      <c r="AF124" s="784" t="str">
        <f>'SAME R Results'!AB71</f>
        <v>y</v>
      </c>
      <c r="AG124" s="817">
        <f>'SAME R Results'!AC71</f>
        <v>3.1809999999999998E-2</v>
      </c>
      <c r="AH124" s="819">
        <f>'SAME R Results'!AD71</f>
        <v>0</v>
      </c>
      <c r="AI124" s="784">
        <f>'SAME R Results'!AE71</f>
        <v>58</v>
      </c>
      <c r="AJ124" s="784">
        <f>'SAME R Results'!AF71</f>
        <v>480</v>
      </c>
      <c r="AK124" s="784">
        <f>'SAME R Results'!AG71</f>
        <v>0</v>
      </c>
      <c r="AL124" s="784" t="str">
        <f>'SAME R Results'!AH71</f>
        <v>n</v>
      </c>
      <c r="AM124" s="784" t="str">
        <f>'SAME R Results'!AI71</f>
        <v>y</v>
      </c>
      <c r="AN124" s="784" t="str">
        <f>'SAME R Results'!AJ71</f>
        <v>y</v>
      </c>
      <c r="AO124" s="784" t="str">
        <f>'SAME R Results'!AK71</f>
        <v>y</v>
      </c>
      <c r="AP124" s="784" t="str">
        <f>'SAME R Results'!AL71</f>
        <v>y</v>
      </c>
      <c r="AQ124" s="784" t="str">
        <f>'SAME R Results'!AM71</f>
        <v>y</v>
      </c>
      <c r="AR124" s="817">
        <f>'SAME R Results'!AN71</f>
        <v>3.1809999999999998E-2</v>
      </c>
      <c r="AS124" s="819">
        <f>'SAME R Results'!AO71</f>
        <v>0</v>
      </c>
      <c r="AT124" s="784">
        <f>'SAME R Results'!AP71</f>
        <v>0</v>
      </c>
      <c r="AU124" s="789"/>
      <c r="AV124" s="821">
        <f>'SAME R Results'!AQ71</f>
        <v>0</v>
      </c>
      <c r="AW124" s="821">
        <f>'SAME R Results'!AR71</f>
        <v>6.2489929999999996</v>
      </c>
      <c r="AX124" s="821">
        <f>'SAME R Results'!AS71</f>
        <v>0</v>
      </c>
      <c r="AY124" s="821">
        <f>'SAME R Results'!AT71</f>
        <v>0</v>
      </c>
      <c r="AZ124" s="824"/>
      <c r="BA124" s="824"/>
      <c r="BB124" s="821">
        <f>'SAME R Results'!AU71</f>
        <v>5.2296149999999999</v>
      </c>
      <c r="BC124" s="821">
        <f>'SAME R Results'!AV71</f>
        <v>2.7297974999999995E-2</v>
      </c>
      <c r="BD124" s="821">
        <f>'SAME R Results'!AW71</f>
        <v>7.7728269999999995</v>
      </c>
      <c r="BE124" s="821">
        <f>'SAME R Results'!AX71</f>
        <v>4.7200300000000013</v>
      </c>
      <c r="BF124" s="827">
        <f>'SAME R Results'!AY71</f>
        <v>85240</v>
      </c>
      <c r="BG124" s="784">
        <f>'SAME R Results'!AZ71</f>
        <v>4.5558784999999995</v>
      </c>
      <c r="BH124" s="784">
        <f>'SAME R Results'!BA71</f>
        <v>8.7402329999999986E-2</v>
      </c>
      <c r="BI124" s="789"/>
      <c r="BJ124" s="784">
        <f>'SAME R Results'!BB71</f>
        <v>197.77789999999999</v>
      </c>
      <c r="BK124" s="784">
        <f>'SAME R Results'!BC71</f>
        <v>3.0527969999999982</v>
      </c>
      <c r="BL124" s="784">
        <f>'SAME R Results'!BD71</f>
        <v>4159047.4441999369</v>
      </c>
      <c r="BM124" s="784">
        <f>'SAME R Results'!BE71</f>
        <v>1018.5793100474913</v>
      </c>
      <c r="BN124" s="784">
        <f>'SAME R Results'!BF71</f>
        <v>13.907765212551418</v>
      </c>
      <c r="BO124" s="784">
        <f>'SAME R Results'!BG71</f>
        <v>2.9864826158994506</v>
      </c>
      <c r="BP124" s="789"/>
      <c r="BQ124" s="784">
        <f>'SAME R Results'!BH71</f>
        <v>289.37242074179574</v>
      </c>
      <c r="BR124" s="817">
        <f>'SAME R Results'!BI71</f>
        <v>0.24490687440172548</v>
      </c>
      <c r="BS124" s="817">
        <f>'SAME R Results'!BJ71</f>
        <v>0.52853535507968596</v>
      </c>
      <c r="BT124" s="817">
        <f>'SAME R Results'!BL71</f>
        <v>4.6569047944592716</v>
      </c>
      <c r="BU124" s="817">
        <f>'SAME R Results'!BM71</f>
        <v>2.403818538602768</v>
      </c>
      <c r="BV124" s="817">
        <f>'SAME R Results'!BN71</f>
        <v>0.1667110710643826</v>
      </c>
      <c r="BW124" s="784">
        <f>'SAME R Results'!BO71</f>
        <v>4159047.4441999369</v>
      </c>
      <c r="BX124" s="784">
        <f>'SAME R Results'!BP71</f>
        <v>4097415.2530650743</v>
      </c>
      <c r="BY124" s="784">
        <f>'SAME R Results'!BQ71</f>
        <v>3709025.2624960705</v>
      </c>
      <c r="BZ124" s="784">
        <f>'SAME R Results'!BR71</f>
        <v>1018.5793100474913</v>
      </c>
      <c r="CA124" s="784">
        <f>'SAME R Results'!BS71</f>
        <v>0.67761631004172906</v>
      </c>
      <c r="CB124" s="784">
        <f>'SAME R Results'!BT71</f>
        <v>0.55000000000000004</v>
      </c>
      <c r="CC124" s="784">
        <f>'SAME R Results'!BV71</f>
        <v>2.6602146856448181</v>
      </c>
      <c r="CD124" s="880">
        <f>'SAME R Results'!BW71</f>
        <v>0.9</v>
      </c>
      <c r="CE124" s="1086">
        <f>'SAME R Results'!BZ71</f>
        <v>377.25377334902771</v>
      </c>
      <c r="CF124" s="1777">
        <f>'SAME R Results'!CA71</f>
        <v>2.4766666666666826</v>
      </c>
      <c r="CG124" s="1777" t="str">
        <f>'SAME R Results'!CB71</f>
        <v xml:space="preserve"> 39S</v>
      </c>
      <c r="CH124" s="1777">
        <f>'SAME R Results'!CC71</f>
        <v>242</v>
      </c>
      <c r="CI124" s="1777">
        <f>'SAME R Results'!CD71</f>
        <v>0.70103682010125035</v>
      </c>
      <c r="CJ124" s="1777"/>
      <c r="CK124" s="1777"/>
      <c r="CL124" s="2015">
        <f>'SAME R Results'!CI71</f>
        <v>71</v>
      </c>
      <c r="CM124" s="2015" t="str">
        <f>'SAME R Results'!CJ71</f>
        <v>Silicone</v>
      </c>
      <c r="CN124" s="2016">
        <f>'SAME R Results'!CK71</f>
        <v>0.24490687440172548</v>
      </c>
      <c r="CO124" s="2016">
        <f>'SAME R Results'!CL71</f>
        <v>4.8061820048017581E-2</v>
      </c>
      <c r="CP124" s="2016">
        <f>'SAME R Results'!CM71</f>
        <v>3.4828289751823602E-2</v>
      </c>
      <c r="CQ124" s="2071">
        <f t="shared" ref="CQ124:CQ156" si="19">BL124*$O$158/BQ124</f>
        <v>28745.292544039748</v>
      </c>
      <c r="CR124" s="2074">
        <f t="shared" si="17"/>
        <v>34.78830484914814</v>
      </c>
      <c r="CS124" s="2082">
        <f t="shared" si="18"/>
        <v>526.13167407599224</v>
      </c>
      <c r="CT124" s="2074">
        <f t="shared" si="12"/>
        <v>15809.910899221861</v>
      </c>
      <c r="CU124" s="2074">
        <f t="shared" si="13"/>
        <v>63.251463362087534</v>
      </c>
      <c r="CV124" s="2074"/>
      <c r="CW124" s="1268">
        <v>102</v>
      </c>
      <c r="CX124" s="2074">
        <f t="shared" si="14"/>
        <v>127.77454347564058</v>
      </c>
      <c r="CY124" s="2093">
        <f t="shared" si="15"/>
        <v>1.6163853710513883E-2</v>
      </c>
    </row>
    <row r="125" spans="1:103" s="2020" customFormat="1" ht="16.5" customHeight="1" x14ac:dyDescent="0.25">
      <c r="A125" s="780">
        <v>2</v>
      </c>
      <c r="B125" s="784" t="str">
        <f>'SAME R Results'!A72</f>
        <v>7 (4)</v>
      </c>
      <c r="C125" s="836" t="str">
        <f>'SAME R Results'!B72</f>
        <v>Silicone</v>
      </c>
      <c r="D125" s="784" t="str">
        <f>'SAME R Results'!C72</f>
        <v>S01</v>
      </c>
      <c r="E125" s="784" t="str">
        <f>'SAME R Results'!D72</f>
        <v>39Sa</v>
      </c>
      <c r="F125" s="784">
        <f>'SAME R Results'!E72</f>
        <v>0</v>
      </c>
      <c r="G125" s="784" t="str">
        <f>'SAME R Results'!F72</f>
        <v>86a</v>
      </c>
      <c r="H125" s="785" t="str">
        <f>'SAME R Results'!G72</f>
        <v>aged</v>
      </c>
      <c r="I125" s="784">
        <f>'SAME R Results'!H72</f>
        <v>242</v>
      </c>
      <c r="J125" s="786">
        <f>'SAME R Results'!I72</f>
        <v>40420.277777777781</v>
      </c>
      <c r="K125" s="784">
        <f>'SAME R Results'!J72</f>
        <v>0</v>
      </c>
      <c r="L125" s="788"/>
      <c r="M125" s="788"/>
      <c r="N125" s="784">
        <f>'SAME R Results'!K72</f>
        <v>8.1</v>
      </c>
      <c r="O125" s="793">
        <f>'SAME R Results'!L72</f>
        <v>1.345</v>
      </c>
      <c r="P125" s="784">
        <f>'SAME R Results'!M72</f>
        <v>0</v>
      </c>
      <c r="Q125" s="784">
        <f>'SAME R Results'!N72</f>
        <v>0</v>
      </c>
      <c r="R125" s="784">
        <f>'SAME R Results'!O72</f>
        <v>0</v>
      </c>
      <c r="S125" s="784">
        <f>'SAME R Results'!P72</f>
        <v>0</v>
      </c>
      <c r="T125" s="784">
        <f>'SAME R Results'!Q72</f>
        <v>0</v>
      </c>
      <c r="U125" s="784">
        <f>'SAME R Results'!R72</f>
        <v>628</v>
      </c>
      <c r="V125" s="784">
        <f>'SAME R Results'!S72</f>
        <v>0</v>
      </c>
      <c r="W125" s="784">
        <f>'SAME R Results'!T72</f>
        <v>0</v>
      </c>
      <c r="X125" s="784" t="str">
        <f>'SAME R Results'!U72</f>
        <v>n</v>
      </c>
      <c r="Y125" s="784" t="str">
        <f>'SAME R Results'!V72</f>
        <v>y</v>
      </c>
      <c r="Z125" s="784" t="str">
        <f>'SAME R Results'!W72</f>
        <v>y</v>
      </c>
      <c r="AA125" s="784" t="str">
        <f>'SAME R Results'!X72</f>
        <v>y</v>
      </c>
      <c r="AB125" s="784" t="str">
        <f>'SAME R Results'!Y72</f>
        <v>y</v>
      </c>
      <c r="AC125" s="789"/>
      <c r="AD125" s="784" t="str">
        <f>'SAME R Results'!Z72</f>
        <v>y</v>
      </c>
      <c r="AE125" s="784">
        <f>'SAME R Results'!AA72</f>
        <v>10</v>
      </c>
      <c r="AF125" s="784" t="str">
        <f>'SAME R Results'!AB72</f>
        <v>y</v>
      </c>
      <c r="AG125" s="817">
        <f>'SAME R Results'!AC72</f>
        <v>3.1809999999999998E-2</v>
      </c>
      <c r="AH125" s="819">
        <f>'SAME R Results'!AD72</f>
        <v>0</v>
      </c>
      <c r="AI125" s="784">
        <f>'SAME R Results'!AE72</f>
        <v>0</v>
      </c>
      <c r="AJ125" s="784">
        <f>'SAME R Results'!AF72</f>
        <v>0</v>
      </c>
      <c r="AK125" s="784">
        <f>'SAME R Results'!AG72</f>
        <v>0</v>
      </c>
      <c r="AL125" s="784">
        <f>'SAME R Results'!AH72</f>
        <v>0</v>
      </c>
      <c r="AM125" s="784">
        <f>'SAME R Results'!AI72</f>
        <v>0</v>
      </c>
      <c r="AN125" s="784">
        <f>'SAME R Results'!AJ72</f>
        <v>0</v>
      </c>
      <c r="AO125" s="784">
        <f>'SAME R Results'!AK72</f>
        <v>0</v>
      </c>
      <c r="AP125" s="784">
        <f>'SAME R Results'!AL72</f>
        <v>0</v>
      </c>
      <c r="AQ125" s="784">
        <f>'SAME R Results'!AM72</f>
        <v>0</v>
      </c>
      <c r="AR125" s="817">
        <f>'SAME R Results'!AN72</f>
        <v>0</v>
      </c>
      <c r="AS125" s="819">
        <f>'SAME R Results'!AO72</f>
        <v>0</v>
      </c>
      <c r="AT125" s="784">
        <f>'SAME R Results'!AP72</f>
        <v>0</v>
      </c>
      <c r="AU125" s="789"/>
      <c r="AV125" s="821">
        <f>'SAME R Results'!AQ72</f>
        <v>0</v>
      </c>
      <c r="AW125" s="821">
        <f>'SAME R Results'!AR72</f>
        <v>6.2518004999999999</v>
      </c>
      <c r="AX125" s="821">
        <f>'SAME R Results'!AS72</f>
        <v>0</v>
      </c>
      <c r="AY125" s="821">
        <f>'SAME R Results'!AT72</f>
        <v>0</v>
      </c>
      <c r="AZ125" s="824"/>
      <c r="BA125" s="824"/>
      <c r="BB125" s="821">
        <f>'SAME R Results'!AU72</f>
        <v>4.8573609999999992</v>
      </c>
      <c r="BC125" s="821">
        <f>'SAME R Results'!AV72</f>
        <v>0.14717096499999996</v>
      </c>
      <c r="BD125" s="821">
        <f>'SAME R Results'!AW72</f>
        <v>7.206237999999999</v>
      </c>
      <c r="BE125" s="821">
        <f>'SAME R Results'!AX72</f>
        <v>4.6690209999999999</v>
      </c>
      <c r="BF125" s="827">
        <f>'SAME R Results'!AY72</f>
        <v>36450</v>
      </c>
      <c r="BG125" s="784">
        <f>'SAME R Results'!AZ72</f>
        <v>4.1108700000000002</v>
      </c>
      <c r="BH125" s="784">
        <f>'SAME R Results'!BA72</f>
        <v>0.17510975000000001</v>
      </c>
      <c r="BI125" s="789"/>
      <c r="BJ125" s="784">
        <f>'SAME R Results'!BB72</f>
        <v>172.09205000000003</v>
      </c>
      <c r="BK125" s="784">
        <f>'SAME R Results'!BC72</f>
        <v>2.5372169999999992</v>
      </c>
      <c r="BL125" s="784">
        <f>'SAME R Results'!BD72</f>
        <v>1666662.2131405217</v>
      </c>
      <c r="BM125" s="784">
        <f>'SAME R Results'!BE72</f>
        <v>678.83879956439739</v>
      </c>
      <c r="BN125" s="784">
        <f>'SAME R Results'!BF72</f>
        <v>12.486765719447009</v>
      </c>
      <c r="BO125" s="784">
        <f>'SAME R Results'!BG72</f>
        <v>2.6084359550507075</v>
      </c>
      <c r="BP125" s="789"/>
      <c r="BQ125" s="784">
        <f>'SAME R Results'!BH72</f>
        <v>249.70070536738518</v>
      </c>
      <c r="BR125" s="817">
        <f>'SAME R Results'!BI72</f>
        <v>0.40730436810302983</v>
      </c>
      <c r="BS125" s="817">
        <f>'SAME R Results'!BJ72</f>
        <v>0.68251209089439391</v>
      </c>
      <c r="BT125" s="817">
        <f>'SAME R Results'!BL72</f>
        <v>4.7870700813140221</v>
      </c>
      <c r="BU125" s="817">
        <f>'SAME R Results'!BM72</f>
        <v>2.0513213994146504</v>
      </c>
      <c r="BV125" s="817">
        <f>'SAME R Results'!BN72</f>
        <v>0.31464687789311779</v>
      </c>
      <c r="BW125" s="784">
        <f>'SAME R Results'!BO72</f>
        <v>1666662.2131405217</v>
      </c>
      <c r="BX125" s="784">
        <f>'SAME R Results'!BP72</f>
        <v>1640307.2933039926</v>
      </c>
      <c r="BY125" s="784">
        <f>'SAME R Results'!BQ72</f>
        <v>1530132.2697265011</v>
      </c>
      <c r="BZ125" s="784">
        <f>'SAME R Results'!BR72</f>
        <v>678.83879956439739</v>
      </c>
      <c r="CA125" s="784">
        <f>'SAME R Results'!BS72</f>
        <v>0.56317521974607099</v>
      </c>
      <c r="CB125" s="784">
        <f>'SAME R Results'!BT72</f>
        <v>0.55000000000000004</v>
      </c>
      <c r="CC125" s="784">
        <f>'SAME R Results'!BV72</f>
        <v>2.6381304800898979</v>
      </c>
      <c r="CD125" s="880">
        <f>'SAME R Results'!BW72</f>
        <v>0.9</v>
      </c>
      <c r="CE125" s="1086">
        <f>'SAME R Results'!BZ72</f>
        <v>377.25377334902771</v>
      </c>
      <c r="CF125" s="1777">
        <f>'SAME R Results'!CA72</f>
        <v>2.4766666666666826</v>
      </c>
      <c r="CG125" s="1777">
        <f>'SAME R Results'!CB72</f>
        <v>0</v>
      </c>
      <c r="CH125" s="1777">
        <f>'SAME R Results'!CC72</f>
        <v>0</v>
      </c>
      <c r="CI125" s="1777">
        <f>'SAME R Results'!CD72</f>
        <v>0.60492768460469781</v>
      </c>
      <c r="CJ125" s="1777"/>
      <c r="CK125" s="1777"/>
      <c r="CL125" s="2015">
        <f>'SAME R Results'!CI72</f>
        <v>72</v>
      </c>
      <c r="CM125" s="2015" t="str">
        <f>'SAME R Results'!CJ72</f>
        <v>Silicone</v>
      </c>
      <c r="CN125" s="2016">
        <f>'SAME R Results'!CK72</f>
        <v>0.40730436810302983</v>
      </c>
      <c r="CO125" s="2016">
        <f>'SAME R Results'!CL72</f>
        <v>5.0006930100878984E-2</v>
      </c>
      <c r="CP125" s="2016">
        <f>'SAME R Results'!CM72</f>
        <v>3.4494962911374744E-2</v>
      </c>
      <c r="CQ125" s="2071">
        <f t="shared" si="19"/>
        <v>13349.279175550249</v>
      </c>
      <c r="CR125" s="2074">
        <f t="shared" si="17"/>
        <v>74.910411779501985</v>
      </c>
      <c r="CS125" s="2082">
        <f t="shared" si="18"/>
        <v>454.00128248615482</v>
      </c>
      <c r="CT125" s="2074">
        <f t="shared" si="12"/>
        <v>7342.1035465526384</v>
      </c>
      <c r="CU125" s="2074">
        <f t="shared" si="13"/>
        <v>136.20074869000359</v>
      </c>
      <c r="CV125" s="2074"/>
      <c r="CW125" s="1268">
        <v>103</v>
      </c>
      <c r="CX125" s="2074">
        <f t="shared" si="14"/>
        <v>98.685537903996007</v>
      </c>
      <c r="CY125" s="2093">
        <f t="shared" si="15"/>
        <v>2.6882088294799968E-2</v>
      </c>
    </row>
    <row r="126" spans="1:103" s="2020" customFormat="1" ht="16.5" customHeight="1" x14ac:dyDescent="0.25">
      <c r="A126" s="780">
        <v>2</v>
      </c>
      <c r="B126" s="784" t="str">
        <f>'SAME R Results'!A79</f>
        <v>8(4)</v>
      </c>
      <c r="C126" s="836" t="str">
        <f>'SAME R Results'!B79</f>
        <v>Silicone</v>
      </c>
      <c r="D126" s="784" t="str">
        <f>'SAME R Results'!C79</f>
        <v>S06</v>
      </c>
      <c r="E126" s="784" t="str">
        <f>'SAME R Results'!D79</f>
        <v>44 S</v>
      </c>
      <c r="F126" s="784">
        <f>'SAME R Results'!E79</f>
        <v>0</v>
      </c>
      <c r="G126" s="784">
        <f>'SAME R Results'!F79</f>
        <v>91</v>
      </c>
      <c r="H126" s="785" t="str">
        <f>'SAME R Results'!G79</f>
        <v>Baseline STS det</v>
      </c>
      <c r="I126" s="784">
        <f>'SAME R Results'!H79</f>
        <v>250</v>
      </c>
      <c r="J126" s="786">
        <f>'SAME R Results'!I79</f>
        <v>40428.354166666664</v>
      </c>
      <c r="K126" s="784">
        <f>'SAME R Results'!J79</f>
        <v>0</v>
      </c>
      <c r="L126" s="788"/>
      <c r="M126" s="788"/>
      <c r="N126" s="784">
        <f>'SAME R Results'!K79</f>
        <v>8.1</v>
      </c>
      <c r="O126" s="793">
        <f>'SAME R Results'!L79</f>
        <v>1.327</v>
      </c>
      <c r="P126" s="784">
        <f>'SAME R Results'!M79</f>
        <v>60</v>
      </c>
      <c r="Q126" s="784">
        <f>'SAME R Results'!N79</f>
        <v>11</v>
      </c>
      <c r="R126" s="784">
        <f>'SAME R Results'!O79</f>
        <v>8</v>
      </c>
      <c r="S126" s="784" t="str">
        <f>'SAME R Results'!P79</f>
        <v>n</v>
      </c>
      <c r="T126" s="784" t="str">
        <f>'SAME R Results'!Q79</f>
        <v>n</v>
      </c>
      <c r="U126" s="784">
        <f>'SAME R Results'!R79</f>
        <v>46.428571428571431</v>
      </c>
      <c r="V126" s="784" t="str">
        <f>'SAME R Results'!S79</f>
        <v>n</v>
      </c>
      <c r="W126" s="784">
        <f>'SAME R Results'!T79</f>
        <v>0</v>
      </c>
      <c r="X126" s="784" t="str">
        <f>'SAME R Results'!U79</f>
        <v>y</v>
      </c>
      <c r="Y126" s="784" t="str">
        <f>'SAME R Results'!V79</f>
        <v>n</v>
      </c>
      <c r="Z126" s="784" t="str">
        <f>'SAME R Results'!W79</f>
        <v>y</v>
      </c>
      <c r="AA126" s="784" t="str">
        <f>'SAME R Results'!X79</f>
        <v>n</v>
      </c>
      <c r="AB126" s="784" t="str">
        <f>'SAME R Results'!Y79</f>
        <v>y</v>
      </c>
      <c r="AC126" s="789"/>
      <c r="AD126" s="784" t="str">
        <f>'SAME R Results'!Z79</f>
        <v>y</v>
      </c>
      <c r="AE126" s="784">
        <f>'SAME R Results'!AA79</f>
        <v>10</v>
      </c>
      <c r="AF126" s="784" t="str">
        <f>'SAME R Results'!AB79</f>
        <v>y</v>
      </c>
      <c r="AG126" s="817">
        <f>'SAME R Results'!AC79</f>
        <v>3.1809999999999998E-2</v>
      </c>
      <c r="AH126" s="819">
        <f>'SAME R Results'!AD79</f>
        <v>0</v>
      </c>
      <c r="AI126" s="784">
        <f>'SAME R Results'!AE79</f>
        <v>0</v>
      </c>
      <c r="AJ126" s="784">
        <f>'SAME R Results'!AF79</f>
        <v>0</v>
      </c>
      <c r="AK126" s="784">
        <f>'SAME R Results'!AG79</f>
        <v>0</v>
      </c>
      <c r="AL126" s="784">
        <f>'SAME R Results'!AH79</f>
        <v>0</v>
      </c>
      <c r="AM126" s="784">
        <f>'SAME R Results'!AI79</f>
        <v>0</v>
      </c>
      <c r="AN126" s="784">
        <f>'SAME R Results'!AJ79</f>
        <v>0</v>
      </c>
      <c r="AO126" s="784">
        <f>'SAME R Results'!AK79</f>
        <v>0</v>
      </c>
      <c r="AP126" s="784">
        <f>'SAME R Results'!AL79</f>
        <v>0</v>
      </c>
      <c r="AQ126" s="784">
        <f>'SAME R Results'!AM79</f>
        <v>0</v>
      </c>
      <c r="AR126" s="817">
        <f>'SAME R Results'!AN79</f>
        <v>0</v>
      </c>
      <c r="AS126" s="819">
        <f>'SAME R Results'!AO79</f>
        <v>0</v>
      </c>
      <c r="AT126" s="784">
        <f>'SAME R Results'!AP79</f>
        <v>0</v>
      </c>
      <c r="AU126" s="789"/>
      <c r="AV126" s="821">
        <f>'SAME R Results'!AQ79</f>
        <v>0</v>
      </c>
      <c r="AW126" s="821">
        <f>'SAME R Results'!AR79</f>
        <v>6.2384049999999993</v>
      </c>
      <c r="AX126" s="821">
        <f>'SAME R Results'!AS79</f>
        <v>4.1504974999999993</v>
      </c>
      <c r="AY126" s="821">
        <f>'SAME R Results'!AT79</f>
        <v>5.1456149999999985</v>
      </c>
      <c r="AZ126" s="824"/>
      <c r="BA126" s="824"/>
      <c r="BB126" s="821">
        <f>'SAME R Results'!AU79</f>
        <v>0</v>
      </c>
      <c r="BC126" s="821">
        <f>'SAME R Results'!AV79</f>
        <v>0</v>
      </c>
      <c r="BD126" s="821">
        <f>'SAME R Results'!AW79</f>
        <v>7.8385314999999993</v>
      </c>
      <c r="BE126" s="821">
        <f>'SAME R Results'!AX79</f>
        <v>4.7351070000000002</v>
      </c>
      <c r="BF126" s="827">
        <f>'SAME R Results'!AY79</f>
        <v>106445</v>
      </c>
      <c r="BG126" s="784">
        <f>'SAME R Results'!AZ79</f>
        <v>0</v>
      </c>
      <c r="BH126" s="784">
        <f>'SAME R Results'!BA79</f>
        <v>0</v>
      </c>
      <c r="BI126" s="789"/>
      <c r="BJ126" s="784">
        <f>'SAME R Results'!BB79</f>
        <v>215.26005000000001</v>
      </c>
      <c r="BK126" s="784">
        <f>'SAME R Results'!BC79</f>
        <v>3.1034244999999991</v>
      </c>
      <c r="BL126" s="784">
        <f>'SAME R Results'!BD79</f>
        <v>5719472.6548255282</v>
      </c>
      <c r="BM126" s="784">
        <f>'SAME R Results'!BE79</f>
        <v>1063.7520022654714</v>
      </c>
      <c r="BN126" s="784">
        <f>'SAME R Results'!BF79</f>
        <v>0</v>
      </c>
      <c r="BO126" s="784">
        <f>'SAME R Results'!BG79</f>
        <v>0</v>
      </c>
      <c r="BP126" s="789"/>
      <c r="BQ126" s="784">
        <f>'SAME R Results'!BH79</f>
        <v>281.59157618919068</v>
      </c>
      <c r="BR126" s="817">
        <f>'SAME R Results'!BI79</f>
        <v>0.18598777657726576</v>
      </c>
      <c r="BS126" s="817">
        <f>'SAME R Results'!BJ79</f>
        <v>0.47098547407496355</v>
      </c>
      <c r="BT126" s="817">
        <f>'SAME R Results'!BL79</f>
        <v>0</v>
      </c>
      <c r="BU126" s="817">
        <f>'SAME R Results'!BM79</f>
        <v>2.621960580186387</v>
      </c>
      <c r="BV126" s="817">
        <f>'SAME R Results'!BN79</f>
        <v>0.11687532926820664</v>
      </c>
      <c r="BW126" s="784">
        <f>'SAME R Results'!BO79</f>
        <v>5719472.6548255282</v>
      </c>
      <c r="BX126" s="784">
        <f>'SAME R Results'!BP79</f>
        <v>5346459.2926752595</v>
      </c>
      <c r="BY126" s="784">
        <f>'SAME R Results'!BQ79</f>
        <v>4681183.0092738131</v>
      </c>
      <c r="BZ126" s="784">
        <f>'SAME R Results'!BR79</f>
        <v>1063.7520022654714</v>
      </c>
      <c r="CA126" s="784">
        <f>'SAME R Results'!BS79</f>
        <v>0.68885387996093383</v>
      </c>
      <c r="CB126" s="784">
        <f>'SAME R Results'!BT79</f>
        <v>0.55000000000000004</v>
      </c>
      <c r="CC126" s="784">
        <f>'SAME R Results'!BV79</f>
        <v>2.3784472965622121</v>
      </c>
      <c r="CD126" s="880">
        <f>'SAME R Results'!BW79</f>
        <v>0.9</v>
      </c>
      <c r="CE126" s="1086">
        <f>'SAME R Results'!BZ79</f>
        <v>360.56642992458728</v>
      </c>
      <c r="CF126" s="1777">
        <f>'SAME R Results'!CA79</f>
        <v>2.1666666666666501</v>
      </c>
      <c r="CG126" s="1777" t="str">
        <f>'SAME R Results'!CB79</f>
        <v xml:space="preserve"> 44S</v>
      </c>
      <c r="CH126" s="1777">
        <f>'SAME R Results'!CC79</f>
        <v>250</v>
      </c>
      <c r="CI126" s="1777">
        <f>'SAME R Results'!CD79</f>
        <v>0.77979205713930322</v>
      </c>
      <c r="CJ126" s="1777"/>
      <c r="CK126" s="1777"/>
      <c r="CL126" s="2015"/>
      <c r="CM126" s="2015"/>
      <c r="CN126" s="2016"/>
      <c r="CO126" s="2016"/>
      <c r="CP126" s="2016"/>
      <c r="CQ126" s="2071">
        <f t="shared" si="19"/>
        <v>40622.46983541036</v>
      </c>
      <c r="CR126" s="2074">
        <f t="shared" si="17"/>
        <v>24.616917781013555</v>
      </c>
      <c r="CS126" s="2082">
        <f t="shared" si="18"/>
        <v>511.98468398034663</v>
      </c>
      <c r="CT126" s="2074">
        <f t="shared" si="12"/>
        <v>22342.358409475699</v>
      </c>
      <c r="CU126" s="2074">
        <f t="shared" si="13"/>
        <v>44.758032329115544</v>
      </c>
      <c r="CV126" s="2074"/>
      <c r="CW126" s="1268">
        <v>104</v>
      </c>
      <c r="CX126" s="2074">
        <f t="shared" si="14"/>
        <v>137.12838361433512</v>
      </c>
      <c r="CY126" s="2093">
        <f t="shared" si="15"/>
        <v>1.227519325409954E-2</v>
      </c>
    </row>
    <row r="127" spans="1:103" s="2020" customFormat="1" ht="16.5" customHeight="1" x14ac:dyDescent="0.25">
      <c r="A127" s="780">
        <v>2</v>
      </c>
      <c r="B127" s="784" t="str">
        <f>'SAME R Results'!A95</f>
        <v>9(4)</v>
      </c>
      <c r="C127" s="836" t="str">
        <f>'SAME R Results'!B95</f>
        <v>Silicone</v>
      </c>
      <c r="D127" s="784" t="str">
        <f>'SAME R Results'!C95</f>
        <v>S08</v>
      </c>
      <c r="E127" s="784" t="str">
        <f>'SAME R Results'!D95</f>
        <v>52 S</v>
      </c>
      <c r="F127" s="784">
        <f>'SAME R Results'!E95</f>
        <v>0</v>
      </c>
      <c r="G127" s="784">
        <f>'SAME R Results'!F95</f>
        <v>99</v>
      </c>
      <c r="H127" s="785" t="str">
        <f>'SAME R Results'!G95</f>
        <v>No flow run w/ aging</v>
      </c>
      <c r="I127" s="784">
        <f>'SAME R Results'!H95</f>
        <v>251</v>
      </c>
      <c r="J127" s="786">
        <f>'SAME R Results'!I95</f>
        <v>40429.354166666664</v>
      </c>
      <c r="K127" s="784">
        <f>'SAME R Results'!J95</f>
        <v>0</v>
      </c>
      <c r="L127" s="788"/>
      <c r="M127" s="788"/>
      <c r="N127" s="784">
        <f>'SAME R Results'!K95</f>
        <v>0</v>
      </c>
      <c r="O127" s="793">
        <f>'SAME R Results'!L95</f>
        <v>1.35</v>
      </c>
      <c r="P127" s="784">
        <f>'SAME R Results'!M95</f>
        <v>60</v>
      </c>
      <c r="Q127" s="784">
        <f>'SAME R Results'!N95</f>
        <v>11</v>
      </c>
      <c r="R127" s="784">
        <f>'SAME R Results'!O95</f>
        <v>8</v>
      </c>
      <c r="S127" s="784" t="str">
        <f>'SAME R Results'!P95</f>
        <v>n</v>
      </c>
      <c r="T127" s="784" t="str">
        <f>'SAME R Results'!Q95</f>
        <v>N</v>
      </c>
      <c r="U127" s="784">
        <f>'SAME R Results'!R95</f>
        <v>47.714285714285715</v>
      </c>
      <c r="V127" s="784">
        <f>'SAME R Results'!S95</f>
        <v>0</v>
      </c>
      <c r="W127" s="784">
        <f>'SAME R Results'!T95</f>
        <v>0</v>
      </c>
      <c r="X127" s="784" t="str">
        <f>'SAME R Results'!U95</f>
        <v>n</v>
      </c>
      <c r="Y127" s="784" t="str">
        <f>'SAME R Results'!V95</f>
        <v>y</v>
      </c>
      <c r="Z127" s="784" t="str">
        <f>'SAME R Results'!W95</f>
        <v>y</v>
      </c>
      <c r="AA127" s="784" t="str">
        <f>'SAME R Results'!X95</f>
        <v>y</v>
      </c>
      <c r="AB127" s="784" t="str">
        <f>'SAME R Results'!Y95</f>
        <v>y</v>
      </c>
      <c r="AC127" s="789"/>
      <c r="AD127" s="784" t="str">
        <f>'SAME R Results'!Z95</f>
        <v>y</v>
      </c>
      <c r="AE127" s="784">
        <f>'SAME R Results'!AA95</f>
        <v>10</v>
      </c>
      <c r="AF127" s="784" t="str">
        <f>'SAME R Results'!AB95</f>
        <v>y</v>
      </c>
      <c r="AG127" s="817">
        <f>'SAME R Results'!AC95</f>
        <v>3.1809999999999998E-2</v>
      </c>
      <c r="AH127" s="819">
        <f>'SAME R Results'!AD95</f>
        <v>0</v>
      </c>
      <c r="AI127" s="784">
        <f>'SAME R Results'!AE95</f>
        <v>58</v>
      </c>
      <c r="AJ127" s="784">
        <f>'SAME R Results'!AF95</f>
        <v>480</v>
      </c>
      <c r="AK127" s="784">
        <f>'SAME R Results'!AG95</f>
        <v>0</v>
      </c>
      <c r="AL127" s="784" t="str">
        <f>'SAME R Results'!AH95</f>
        <v>n</v>
      </c>
      <c r="AM127" s="784" t="str">
        <f>'SAME R Results'!AI95</f>
        <v>y</v>
      </c>
      <c r="AN127" s="784" t="str">
        <f>'SAME R Results'!AJ95</f>
        <v>y</v>
      </c>
      <c r="AO127" s="784" t="str">
        <f>'SAME R Results'!AK95</f>
        <v>y</v>
      </c>
      <c r="AP127" s="784" t="str">
        <f>'SAME R Results'!AL95</f>
        <v>y</v>
      </c>
      <c r="AQ127" s="784" t="str">
        <f>'SAME R Results'!AM95</f>
        <v>y</v>
      </c>
      <c r="AR127" s="817">
        <f>'SAME R Results'!AN95</f>
        <v>3.1809999999999998E-2</v>
      </c>
      <c r="AS127" s="819">
        <f>'SAME R Results'!AO95</f>
        <v>0</v>
      </c>
      <c r="AT127" s="784">
        <f>'SAME R Results'!AP95</f>
        <v>0</v>
      </c>
      <c r="AU127" s="789"/>
      <c r="AV127" s="821">
        <f>'SAME R Results'!AQ95</f>
        <v>0</v>
      </c>
      <c r="AW127" s="821">
        <f>'SAME R Results'!AR95</f>
        <v>6.2520449999999999</v>
      </c>
      <c r="AX127" s="821">
        <f>'SAME R Results'!AS95</f>
        <v>0</v>
      </c>
      <c r="AY127" s="821">
        <f>'SAME R Results'!AT95</f>
        <v>0</v>
      </c>
      <c r="AZ127" s="824"/>
      <c r="BA127" s="824"/>
      <c r="BB127" s="821">
        <f>'SAME R Results'!AU95</f>
        <v>2.3479775000000003</v>
      </c>
      <c r="BC127" s="821">
        <f>'SAME R Results'!AV95</f>
        <v>2.7191155000000002E-2</v>
      </c>
      <c r="BD127" s="821">
        <f>'SAME R Results'!AW95</f>
        <v>6.1162870000000007</v>
      </c>
      <c r="BE127" s="821">
        <f>'SAME R Results'!AX95</f>
        <v>4.7249914999999998</v>
      </c>
      <c r="BF127" s="827">
        <f>'SAME R Results'!AY95</f>
        <v>14786</v>
      </c>
      <c r="BG127" s="784">
        <f>'SAME R Results'!AZ95</f>
        <v>2.1961355</v>
      </c>
      <c r="BH127" s="784">
        <f>'SAME R Results'!BA95</f>
        <v>8.4365844999999995E-2</v>
      </c>
      <c r="BI127" s="789"/>
      <c r="BJ127" s="784">
        <f>'SAME R Results'!BB95</f>
        <v>90.776200000000017</v>
      </c>
      <c r="BK127" s="784">
        <f>'SAME R Results'!BC95</f>
        <v>1.3912955000000009</v>
      </c>
      <c r="BL127" s="784">
        <f>'SAME R Results'!BD95</f>
        <v>655944.33171958511</v>
      </c>
      <c r="BM127" s="784">
        <f>'SAME R Results'!BE95</f>
        <v>276.90482504565301</v>
      </c>
      <c r="BN127" s="784">
        <f>'SAME R Results'!BF95</f>
        <v>6.811156391889476</v>
      </c>
      <c r="BO127" s="784">
        <f>'SAME R Results'!BG95</f>
        <v>1.5494310166508976</v>
      </c>
      <c r="BP127" s="789"/>
      <c r="BQ127" s="784">
        <f>'SAME R Results'!BH95</f>
        <v>145.69428037442378</v>
      </c>
      <c r="BR127" s="817">
        <f>'SAME R Results'!BI95</f>
        <v>0.42214683724720298</v>
      </c>
      <c r="BS127" s="817">
        <f>'SAME R Results'!BJ95</f>
        <v>0.77823626118310629</v>
      </c>
      <c r="BT127" s="817">
        <f>'SAME R Results'!BL95</f>
        <v>4.3959081228487493</v>
      </c>
      <c r="BU127" s="817">
        <f>'SAME R Results'!BM95</f>
        <v>2.1860533304930478</v>
      </c>
      <c r="BV127" s="817">
        <f>'SAME R Results'!BN95</f>
        <v>0.31091349916789301</v>
      </c>
      <c r="BW127" s="784">
        <f>'SAME R Results'!BO95</f>
        <v>655944.33171958511</v>
      </c>
      <c r="BX127" s="784">
        <f>'SAME R Results'!BP95</f>
        <v>645253.41691292042</v>
      </c>
      <c r="BY127" s="784">
        <f>'SAME R Results'!BQ95</f>
        <v>610630.65690034581</v>
      </c>
      <c r="BZ127" s="784">
        <f>'SAME R Results'!BR95</f>
        <v>276.90482504565301</v>
      </c>
      <c r="CA127" s="784">
        <f>'SAME R Results'!BS95</f>
        <v>0.30881991920447499</v>
      </c>
      <c r="CB127" s="784">
        <f>'SAME R Results'!BT95</f>
        <v>0.55000000000000004</v>
      </c>
      <c r="CC127" s="784">
        <f>'SAME R Results'!BV95</f>
        <v>2.9181513611482015</v>
      </c>
      <c r="CD127" s="880">
        <f>'SAME R Results'!BW95</f>
        <v>0.9</v>
      </c>
      <c r="CE127" s="1086">
        <f>'SAME R Results'!BZ95</f>
        <v>388.21292827763835</v>
      </c>
      <c r="CF127" s="1777">
        <f>'SAME R Results'!CA95</f>
        <v>3.3299999999999441</v>
      </c>
      <c r="CG127" s="1777" t="str">
        <f>'SAME R Results'!CB95</f>
        <v xml:space="preserve"> 52S</v>
      </c>
      <c r="CH127" s="1777">
        <f>'SAME R Results'!CC95</f>
        <v>251</v>
      </c>
      <c r="CI127" s="1777">
        <f>'SAME R Results'!CD95</f>
        <v>0.26251221689085807</v>
      </c>
      <c r="CJ127" s="1777"/>
      <c r="CK127" s="1777"/>
      <c r="CL127" s="2015">
        <f>'SAME R Results'!CI95</f>
        <v>95</v>
      </c>
      <c r="CM127" s="2015" t="str">
        <f>'SAME R Results'!CJ95</f>
        <v>Silicone</v>
      </c>
      <c r="CN127" s="2016">
        <f>'SAME R Results'!CK95</f>
        <v>0.42214683724720298</v>
      </c>
      <c r="CO127" s="2016">
        <f>'SAME R Results'!CL95</f>
        <v>4.6749648472028525E-2</v>
      </c>
      <c r="CP127" s="2016">
        <f>'SAME R Results'!CM95</f>
        <v>3.3564307200940724E-2</v>
      </c>
      <c r="CQ127" s="2071">
        <f t="shared" si="19"/>
        <v>9004.3937213438385</v>
      </c>
      <c r="CR127" s="2074">
        <f t="shared" si="17"/>
        <v>111.05689410599845</v>
      </c>
      <c r="CS127" s="2082">
        <f t="shared" si="18"/>
        <v>264.89869158986141</v>
      </c>
      <c r="CT127" s="2074">
        <f t="shared" si="12"/>
        <v>4952.4165467391113</v>
      </c>
      <c r="CU127" s="2074">
        <f t="shared" si="13"/>
        <v>201.92162564726993</v>
      </c>
      <c r="CV127" s="2074"/>
      <c r="CW127" s="1268">
        <v>105</v>
      </c>
      <c r="CX127" s="2074">
        <f t="shared" si="14"/>
        <v>68.991350403908797</v>
      </c>
      <c r="CY127" s="2093">
        <f t="shared" si="15"/>
        <v>2.7861691258315394E-2</v>
      </c>
    </row>
    <row r="128" spans="1:103" s="2020" customFormat="1" ht="16.5" customHeight="1" x14ac:dyDescent="0.25">
      <c r="A128" s="780">
        <v>2</v>
      </c>
      <c r="B128" s="784" t="str">
        <f>'SAME R Results'!A96</f>
        <v>9(4)</v>
      </c>
      <c r="C128" s="836" t="str">
        <f>'SAME R Results'!B96</f>
        <v>Silicone</v>
      </c>
      <c r="D128" s="784" t="str">
        <f>'SAME R Results'!C96</f>
        <v>S08</v>
      </c>
      <c r="E128" s="784" t="str">
        <f>'SAME R Results'!D96</f>
        <v>52SA</v>
      </c>
      <c r="F128" s="784">
        <f>'SAME R Results'!E96</f>
        <v>0</v>
      </c>
      <c r="G128" s="784" t="str">
        <f>'SAME R Results'!F96</f>
        <v>99a</v>
      </c>
      <c r="H128" s="785" t="str">
        <f>'SAME R Results'!G96</f>
        <v>aged</v>
      </c>
      <c r="I128" s="784">
        <f>'SAME R Results'!H96</f>
        <v>251</v>
      </c>
      <c r="J128" s="786">
        <f>'SAME R Results'!I96</f>
        <v>40429.354166666664</v>
      </c>
      <c r="K128" s="784">
        <f>'SAME R Results'!J96</f>
        <v>0</v>
      </c>
      <c r="L128" s="788"/>
      <c r="M128" s="788"/>
      <c r="N128" s="784">
        <f>'SAME R Results'!K96</f>
        <v>0</v>
      </c>
      <c r="O128" s="793">
        <f>'SAME R Results'!L96</f>
        <v>1.35</v>
      </c>
      <c r="P128" s="784">
        <f>'SAME R Results'!M96</f>
        <v>0</v>
      </c>
      <c r="Q128" s="784">
        <f>'SAME R Results'!N96</f>
        <v>0</v>
      </c>
      <c r="R128" s="784">
        <f>'SAME R Results'!O96</f>
        <v>0</v>
      </c>
      <c r="S128" s="784">
        <f>'SAME R Results'!P96</f>
        <v>0</v>
      </c>
      <c r="T128" s="784">
        <f>'SAME R Results'!Q96</f>
        <v>0</v>
      </c>
      <c r="U128" s="784">
        <f>'SAME R Results'!R96</f>
        <v>627.14285714285711</v>
      </c>
      <c r="V128" s="784">
        <f>'SAME R Results'!S96</f>
        <v>0</v>
      </c>
      <c r="W128" s="784">
        <f>'SAME R Results'!T96</f>
        <v>0</v>
      </c>
      <c r="X128" s="784" t="str">
        <f>'SAME R Results'!U96</f>
        <v>n</v>
      </c>
      <c r="Y128" s="784" t="str">
        <f>'SAME R Results'!V96</f>
        <v>y</v>
      </c>
      <c r="Z128" s="784" t="str">
        <f>'SAME R Results'!W96</f>
        <v>y</v>
      </c>
      <c r="AA128" s="784" t="str">
        <f>'SAME R Results'!X96</f>
        <v>y</v>
      </c>
      <c r="AB128" s="784" t="str">
        <f>'SAME R Results'!Y96</f>
        <v>y</v>
      </c>
      <c r="AC128" s="789"/>
      <c r="AD128" s="784" t="str">
        <f>'SAME R Results'!Z96</f>
        <v>y</v>
      </c>
      <c r="AE128" s="784">
        <f>'SAME R Results'!AA96</f>
        <v>10</v>
      </c>
      <c r="AF128" s="784" t="str">
        <f>'SAME R Results'!AB96</f>
        <v>y</v>
      </c>
      <c r="AG128" s="817">
        <f>'SAME R Results'!AC96</f>
        <v>3.1809999999999998E-2</v>
      </c>
      <c r="AH128" s="819">
        <f>'SAME R Results'!AD96</f>
        <v>0</v>
      </c>
      <c r="AI128" s="784">
        <f>'SAME R Results'!AE96</f>
        <v>0</v>
      </c>
      <c r="AJ128" s="784">
        <f>'SAME R Results'!AF96</f>
        <v>0</v>
      </c>
      <c r="AK128" s="784">
        <f>'SAME R Results'!AG96</f>
        <v>0</v>
      </c>
      <c r="AL128" s="784">
        <f>'SAME R Results'!AH96</f>
        <v>0</v>
      </c>
      <c r="AM128" s="784">
        <f>'SAME R Results'!AI96</f>
        <v>0</v>
      </c>
      <c r="AN128" s="784">
        <f>'SAME R Results'!AJ96</f>
        <v>0</v>
      </c>
      <c r="AO128" s="784">
        <f>'SAME R Results'!AK96</f>
        <v>0</v>
      </c>
      <c r="AP128" s="784">
        <f>'SAME R Results'!AL96</f>
        <v>0</v>
      </c>
      <c r="AQ128" s="784">
        <f>'SAME R Results'!AM96</f>
        <v>0</v>
      </c>
      <c r="AR128" s="817">
        <f>'SAME R Results'!AN96</f>
        <v>0</v>
      </c>
      <c r="AS128" s="819">
        <f>'SAME R Results'!AO96</f>
        <v>0</v>
      </c>
      <c r="AT128" s="784">
        <f>'SAME R Results'!AP96</f>
        <v>0</v>
      </c>
      <c r="AU128" s="789"/>
      <c r="AV128" s="821">
        <f>'SAME R Results'!AQ96</f>
        <v>0</v>
      </c>
      <c r="AW128" s="821">
        <f>'SAME R Results'!AR96</f>
        <v>6.2521819999999995</v>
      </c>
      <c r="AX128" s="821">
        <f>'SAME R Results'!AS96</f>
        <v>0</v>
      </c>
      <c r="AY128" s="821">
        <f>'SAME R Results'!AT96</f>
        <v>0</v>
      </c>
      <c r="AZ128" s="824"/>
      <c r="BA128" s="824"/>
      <c r="BB128" s="821">
        <f>'SAME R Results'!AU96</f>
        <v>2.3856505000000001</v>
      </c>
      <c r="BC128" s="821">
        <f>'SAME R Results'!AV96</f>
        <v>8.2397474999999998E-2</v>
      </c>
      <c r="BD128" s="821">
        <f>'SAME R Results'!AW96</f>
        <v>6.0130305000000011</v>
      </c>
      <c r="BE128" s="821">
        <f>'SAME R Results'!AX96</f>
        <v>4.7014925000000005</v>
      </c>
      <c r="BF128" s="827">
        <f>'SAME R Results'!AY96</f>
        <v>10940</v>
      </c>
      <c r="BG128" s="784">
        <f>'SAME R Results'!AZ96</f>
        <v>2.4015349999999995</v>
      </c>
      <c r="BH128" s="784">
        <f>'SAME R Results'!BA96</f>
        <v>0.13282769999999999</v>
      </c>
      <c r="BI128" s="789"/>
      <c r="BJ128" s="784">
        <f>'SAME R Results'!BB96</f>
        <v>90.949950000000015</v>
      </c>
      <c r="BK128" s="784">
        <f>'SAME R Results'!BC96</f>
        <v>1.3115380000000005</v>
      </c>
      <c r="BL128" s="784">
        <f>'SAME R Results'!BD96</f>
        <v>482680.64130776486</v>
      </c>
      <c r="BM128" s="784">
        <f>'SAME R Results'!BE96</f>
        <v>257.17631210006039</v>
      </c>
      <c r="BN128" s="784">
        <f>'SAME R Results'!BF96</f>
        <v>6.1549312908349894</v>
      </c>
      <c r="BO128" s="784">
        <f>'SAME R Results'!BG96</f>
        <v>1.5156538815916414</v>
      </c>
      <c r="BP128" s="789"/>
      <c r="BQ128" s="784">
        <f>'SAME R Results'!BH96</f>
        <v>133.01611866641571</v>
      </c>
      <c r="BR128" s="817">
        <f>'SAME R Results'!BI96</f>
        <v>0.53280842464133693</v>
      </c>
      <c r="BS128" s="817">
        <f>'SAME R Results'!BJ96</f>
        <v>0.83624670481089458</v>
      </c>
      <c r="BT128" s="817">
        <f>'SAME R Results'!BL96</f>
        <v>4.0609082097104388</v>
      </c>
      <c r="BU128" s="817">
        <f>'SAME R Results'!BM96</f>
        <v>1.956951529924229</v>
      </c>
      <c r="BV128" s="817">
        <f>'SAME R Results'!BN96</f>
        <v>0.42529415595640968</v>
      </c>
      <c r="BW128" s="784">
        <f>'SAME R Results'!BO96</f>
        <v>482680.64130776486</v>
      </c>
      <c r="BX128" s="784">
        <f>'SAME R Results'!BP96</f>
        <v>474770.55014146498</v>
      </c>
      <c r="BY128" s="784">
        <f>'SAME R Results'!BQ96</f>
        <v>450476.25275070732</v>
      </c>
      <c r="BZ128" s="784">
        <f>'SAME R Results'!BR96</f>
        <v>257.17631210006039</v>
      </c>
      <c r="CA128" s="784">
        <f>'SAME R Results'!BS96</f>
        <v>0.29111648761431247</v>
      </c>
      <c r="CB128" s="784">
        <f>'SAME R Results'!BT96</f>
        <v>0.55000000000000004</v>
      </c>
      <c r="CC128" s="784">
        <f>'SAME R Results'!BV96</f>
        <v>2.6591272285954215</v>
      </c>
      <c r="CD128" s="880">
        <f>'SAME R Results'!BW96</f>
        <v>0.9</v>
      </c>
      <c r="CE128" s="1086">
        <f>'SAME R Results'!BZ96</f>
        <v>388.21292827763835</v>
      </c>
      <c r="CF128" s="1777">
        <f>'SAME R Results'!CA96</f>
        <v>3.3299999999999441</v>
      </c>
      <c r="CG128" s="1777">
        <f>'SAME R Results'!CB96</f>
        <v>0</v>
      </c>
      <c r="CH128" s="1777">
        <f>'SAME R Results'!CC96</f>
        <v>0</v>
      </c>
      <c r="CI128" s="1777">
        <f>'SAME R Results'!CD96</f>
        <v>0.23966868228183413</v>
      </c>
      <c r="CJ128" s="1777"/>
      <c r="CK128" s="1777"/>
      <c r="CL128" s="2015">
        <f>'SAME R Results'!CI96</f>
        <v>96</v>
      </c>
      <c r="CM128" s="2015" t="str">
        <f>'SAME R Results'!CJ96</f>
        <v>Silicone</v>
      </c>
      <c r="CN128" s="2016">
        <f>'SAME R Results'!CK96</f>
        <v>0.53280842464133693</v>
      </c>
      <c r="CO128" s="2016">
        <f>'SAME R Results'!CL96</f>
        <v>4.6272071028253543E-2</v>
      </c>
      <c r="CP128" s="2016">
        <f>'SAME R Results'!CM96</f>
        <v>3.1090030277124064E-2</v>
      </c>
      <c r="CQ128" s="2071">
        <f t="shared" si="19"/>
        <v>7257.4759532452581</v>
      </c>
      <c r="CR128" s="2074">
        <f t="shared" si="17"/>
        <v>137.78895120594086</v>
      </c>
      <c r="CS128" s="2082">
        <f t="shared" si="18"/>
        <v>241.84748848439219</v>
      </c>
      <c r="CT128" s="2074">
        <f t="shared" si="12"/>
        <v>3991.6117742848924</v>
      </c>
      <c r="CU128" s="2074">
        <f t="shared" si="13"/>
        <v>250.52536582898338</v>
      </c>
      <c r="CV128" s="2074"/>
      <c r="CW128" s="1268">
        <v>106</v>
      </c>
      <c r="CX128" s="2074">
        <f t="shared" si="14"/>
        <v>70.183224580805984</v>
      </c>
      <c r="CY128" s="2093">
        <f t="shared" si="15"/>
        <v>3.5165356026328233E-2</v>
      </c>
    </row>
    <row r="129" spans="1:104" s="2020" customFormat="1" ht="16.5" customHeight="1" x14ac:dyDescent="0.25">
      <c r="A129" s="780">
        <v>2</v>
      </c>
      <c r="B129" s="784" t="str">
        <f>'SAME R Results'!A104</f>
        <v>10 (4)</v>
      </c>
      <c r="C129" s="836" t="str">
        <f>'SAME R Results'!B104</f>
        <v>Silicone</v>
      </c>
      <c r="D129" s="784" t="str">
        <f>'SAME R Results'!C104</f>
        <v>S11</v>
      </c>
      <c r="E129" s="784" t="str">
        <f>'SAME R Results'!D104</f>
        <v>56 S</v>
      </c>
      <c r="F129" s="784">
        <f>'SAME R Results'!E104</f>
        <v>0</v>
      </c>
      <c r="G129" s="784">
        <f>'SAME R Results'!F104</f>
        <v>103</v>
      </c>
      <c r="H129" s="785" t="str">
        <f>'SAME R Results'!G104</f>
        <v>low flow run w/ aging</v>
      </c>
      <c r="I129" s="784">
        <f>'SAME R Results'!H104</f>
        <v>252</v>
      </c>
      <c r="J129" s="786">
        <f>'SAME R Results'!I104</f>
        <v>40430.305555555555</v>
      </c>
      <c r="K129" s="784">
        <f>'SAME R Results'!J104</f>
        <v>0</v>
      </c>
      <c r="L129" s="788"/>
      <c r="M129" s="788"/>
      <c r="N129" s="784">
        <f>'SAME R Results'!K104</f>
        <v>1</v>
      </c>
      <c r="O129" s="793">
        <f>'SAME R Results'!L104</f>
        <v>1.35</v>
      </c>
      <c r="P129" s="784">
        <f>'SAME R Results'!M104</f>
        <v>60</v>
      </c>
      <c r="Q129" s="784">
        <f>'SAME R Results'!N104</f>
        <v>11</v>
      </c>
      <c r="R129" s="784">
        <f>'SAME R Results'!O104</f>
        <v>8</v>
      </c>
      <c r="S129" s="784" t="str">
        <f>'SAME R Results'!P104</f>
        <v>n</v>
      </c>
      <c r="T129" s="784" t="str">
        <f>'SAME R Results'!Q104</f>
        <v>N</v>
      </c>
      <c r="U129" s="784">
        <f>'SAME R Results'!R104</f>
        <v>47.714285714285715</v>
      </c>
      <c r="V129" s="784">
        <f>'SAME R Results'!S104</f>
        <v>0</v>
      </c>
      <c r="W129" s="784">
        <f>'SAME R Results'!T104</f>
        <v>0</v>
      </c>
      <c r="X129" s="784" t="str">
        <f>'SAME R Results'!U104</f>
        <v>n</v>
      </c>
      <c r="Y129" s="784" t="str">
        <f>'SAME R Results'!V104</f>
        <v>y</v>
      </c>
      <c r="Z129" s="784" t="str">
        <f>'SAME R Results'!W104</f>
        <v>y</v>
      </c>
      <c r="AA129" s="784" t="str">
        <f>'SAME R Results'!X104</f>
        <v>y</v>
      </c>
      <c r="AB129" s="784" t="str">
        <f>'SAME R Results'!Y104</f>
        <v>y</v>
      </c>
      <c r="AC129" s="789"/>
      <c r="AD129" s="784" t="str">
        <f>'SAME R Results'!Z104</f>
        <v>y</v>
      </c>
      <c r="AE129" s="784">
        <f>'SAME R Results'!AA104</f>
        <v>10</v>
      </c>
      <c r="AF129" s="784" t="str">
        <f>'SAME R Results'!AB104</f>
        <v>y</v>
      </c>
      <c r="AG129" s="817">
        <f>'SAME R Results'!AC104</f>
        <v>3.1809999999999998E-2</v>
      </c>
      <c r="AH129" s="819">
        <f>'SAME R Results'!AD104</f>
        <v>0</v>
      </c>
      <c r="AI129" s="784">
        <f>'SAME R Results'!AE104</f>
        <v>58</v>
      </c>
      <c r="AJ129" s="784">
        <f>'SAME R Results'!AF104</f>
        <v>480</v>
      </c>
      <c r="AK129" s="784">
        <f>'SAME R Results'!AG104</f>
        <v>0</v>
      </c>
      <c r="AL129" s="784" t="str">
        <f>'SAME R Results'!AH104</f>
        <v>n</v>
      </c>
      <c r="AM129" s="784" t="str">
        <f>'SAME R Results'!AI104</f>
        <v>y</v>
      </c>
      <c r="AN129" s="784" t="str">
        <f>'SAME R Results'!AJ104</f>
        <v>y</v>
      </c>
      <c r="AO129" s="784" t="str">
        <f>'SAME R Results'!AK104</f>
        <v>y</v>
      </c>
      <c r="AP129" s="784" t="str">
        <f>'SAME R Results'!AL104</f>
        <v>y</v>
      </c>
      <c r="AQ129" s="784" t="str">
        <f>'SAME R Results'!AM104</f>
        <v>y</v>
      </c>
      <c r="AR129" s="817">
        <f>'SAME R Results'!AN104</f>
        <v>3.1809999999999998E-2</v>
      </c>
      <c r="AS129" s="819">
        <f>'SAME R Results'!AO104</f>
        <v>0</v>
      </c>
      <c r="AT129" s="784">
        <f>'SAME R Results'!AP104</f>
        <v>0</v>
      </c>
      <c r="AU129" s="789"/>
      <c r="AV129" s="821">
        <f>'SAME R Results'!AQ104</f>
        <v>0</v>
      </c>
      <c r="AW129" s="821">
        <f>'SAME R Results'!AR104</f>
        <v>6.2606215000000001</v>
      </c>
      <c r="AX129" s="821">
        <f>'SAME R Results'!AS104</f>
        <v>0</v>
      </c>
      <c r="AY129" s="821">
        <f>'SAME R Results'!AT104</f>
        <v>0</v>
      </c>
      <c r="AZ129" s="824"/>
      <c r="BA129" s="824"/>
      <c r="BB129" s="821">
        <f>'SAME R Results'!AU104</f>
        <v>1.8158734999999999</v>
      </c>
      <c r="BC129" s="821">
        <f>'SAME R Results'!AV104</f>
        <v>2.6916505E-2</v>
      </c>
      <c r="BD129" s="821">
        <f>'SAME R Results'!AW104</f>
        <v>5.3931425000000006</v>
      </c>
      <c r="BE129" s="821">
        <f>'SAME R Results'!AX104</f>
        <v>4.7072904999999992</v>
      </c>
      <c r="BF129" s="827">
        <f>'SAME R Results'!AY104</f>
        <v>7112.5</v>
      </c>
      <c r="BG129" s="784">
        <f>'SAME R Results'!AZ104</f>
        <v>1.9678810000000002</v>
      </c>
      <c r="BH129" s="784">
        <f>'SAME R Results'!BA104</f>
        <v>7.2998055000000006E-2</v>
      </c>
      <c r="BI129" s="789"/>
      <c r="BJ129" s="784">
        <f>'SAME R Results'!BB104</f>
        <v>71.238799999999998</v>
      </c>
      <c r="BK129" s="784">
        <f>'SAME R Results'!BC104</f>
        <v>0.68585200000000146</v>
      </c>
      <c r="BL129" s="784">
        <f>'SAME R Results'!BD104</f>
        <v>312096.9919050613</v>
      </c>
      <c r="BM129" s="784">
        <f>'SAME R Results'!BE104</f>
        <v>121.59461504277496</v>
      </c>
      <c r="BN129" s="784">
        <f>'SAME R Results'!BF104</f>
        <v>4.7561933868386106</v>
      </c>
      <c r="BO129" s="784">
        <f>'SAME R Results'!BG104</f>
        <v>1.2594530999111959</v>
      </c>
      <c r="BP129" s="789"/>
      <c r="BQ129" s="784">
        <f>'SAME R Results'!BH104</f>
        <v>103.66063754039537</v>
      </c>
      <c r="BR129" s="817">
        <f>'SAME R Results'!BI104</f>
        <v>0.38960521311196605</v>
      </c>
      <c r="BS129" s="817">
        <f>'SAME R Results'!BJ104</f>
        <v>0.88994066860296439</v>
      </c>
      <c r="BT129" s="817">
        <f>'SAME R Results'!BL104</f>
        <v>3.7763957920894158</v>
      </c>
      <c r="BU129" s="817">
        <f>'SAME R Results'!BM104</f>
        <v>2.4814842980856899</v>
      </c>
      <c r="BV129" s="817">
        <f>'SAME R Results'!BN104</f>
        <v>0.25778438811066695</v>
      </c>
      <c r="BW129" s="784">
        <f>'SAME R Results'!BO104</f>
        <v>312096.9919050613</v>
      </c>
      <c r="BX129" s="784">
        <f>'SAME R Results'!BP104</f>
        <v>306954.34808236401</v>
      </c>
      <c r="BY129" s="784">
        <f>'SAME R Results'!BQ104</f>
        <v>292015.52676045272</v>
      </c>
      <c r="BZ129" s="784">
        <f>'SAME R Results'!BR104</f>
        <v>121.59461504277496</v>
      </c>
      <c r="CA129" s="784">
        <f>'SAME R Results'!BS104</f>
        <v>0.1522356388173669</v>
      </c>
      <c r="CB129" s="784">
        <f>'SAME R Results'!BT104</f>
        <v>0.55000000000000004</v>
      </c>
      <c r="CC129" s="784">
        <f>'SAME R Results'!BV104</f>
        <v>2.6456634086632915</v>
      </c>
      <c r="CD129" s="880">
        <f>'SAME R Results'!BW104</f>
        <v>0.9</v>
      </c>
      <c r="CE129" s="1086">
        <f>'SAME R Results'!BZ104</f>
        <v>381.50843411618837</v>
      </c>
      <c r="CF129" s="1777">
        <f>'SAME R Results'!CA104</f>
        <v>2.8599999999999737</v>
      </c>
      <c r="CG129" s="1777" t="str">
        <f>'SAME R Results'!CB104</f>
        <v xml:space="preserve"> 56S</v>
      </c>
      <c r="CH129" s="1777">
        <f>'SAME R Results'!CC104</f>
        <v>252</v>
      </c>
      <c r="CI129" s="1777">
        <f>'SAME R Results'!CD104</f>
        <v>0.21746986896586643</v>
      </c>
      <c r="CJ129" s="1777"/>
      <c r="CK129" s="1777"/>
      <c r="CL129" s="2015">
        <f>'SAME R Results'!CI104</f>
        <v>104</v>
      </c>
      <c r="CM129" s="2015" t="str">
        <f>'SAME R Results'!CJ104</f>
        <v>Silicone</v>
      </c>
      <c r="CN129" s="2016">
        <f>'SAME R Results'!CK104</f>
        <v>0.38960521311196605</v>
      </c>
      <c r="CO129" s="2016">
        <f>'SAME R Results'!CL104</f>
        <v>4.5882347433809444E-2</v>
      </c>
      <c r="CP129" s="2016">
        <f>'SAME R Results'!CM104</f>
        <v>2.9279829758068268E-2</v>
      </c>
      <c r="CQ129" s="2071">
        <f t="shared" si="19"/>
        <v>6021.5140348416371</v>
      </c>
      <c r="CR129" s="2074">
        <f t="shared" si="17"/>
        <v>166.07118977283915</v>
      </c>
      <c r="CS129" s="2082">
        <f t="shared" si="18"/>
        <v>188.47388643708248</v>
      </c>
      <c r="CT129" s="2074">
        <f t="shared" si="12"/>
        <v>3311.8327191629005</v>
      </c>
      <c r="CU129" s="2074">
        <f t="shared" si="13"/>
        <v>301.94761776879847</v>
      </c>
      <c r="CV129" s="2074"/>
      <c r="CW129" s="1268">
        <v>107</v>
      </c>
      <c r="CX129" s="2074">
        <f t="shared" si="14"/>
        <v>42.580140647241251</v>
      </c>
      <c r="CY129" s="2093">
        <f t="shared" si="15"/>
        <v>2.5713944065389762E-2</v>
      </c>
    </row>
    <row r="130" spans="1:104" s="2020" customFormat="1" ht="16.5" customHeight="1" x14ac:dyDescent="0.25">
      <c r="A130" s="780">
        <v>2</v>
      </c>
      <c r="B130" s="784" t="str">
        <f>'SAME R Results'!A105</f>
        <v>10 (4)</v>
      </c>
      <c r="C130" s="836" t="str">
        <f>'SAME R Results'!B105</f>
        <v>Silicone</v>
      </c>
      <c r="D130" s="784" t="str">
        <f>'SAME R Results'!C105</f>
        <v>S11</v>
      </c>
      <c r="E130" s="784" t="str">
        <f>'SAME R Results'!D105</f>
        <v>56SA</v>
      </c>
      <c r="F130" s="784">
        <f>'SAME R Results'!E105</f>
        <v>0</v>
      </c>
      <c r="G130" s="784" t="str">
        <f>'SAME R Results'!F105</f>
        <v>103a</v>
      </c>
      <c r="H130" s="785" t="str">
        <f>'SAME R Results'!G105</f>
        <v>aged</v>
      </c>
      <c r="I130" s="784">
        <f>'SAME R Results'!H105</f>
        <v>252</v>
      </c>
      <c r="J130" s="786">
        <f>'SAME R Results'!I105</f>
        <v>40430.305555555555</v>
      </c>
      <c r="K130" s="784">
        <f>'SAME R Results'!J105</f>
        <v>0</v>
      </c>
      <c r="L130" s="788"/>
      <c r="M130" s="788"/>
      <c r="N130" s="784">
        <f>'SAME R Results'!K105</f>
        <v>1</v>
      </c>
      <c r="O130" s="793">
        <f>'SAME R Results'!L105</f>
        <v>1.35</v>
      </c>
      <c r="P130" s="784">
        <f>'SAME R Results'!M105</f>
        <v>0</v>
      </c>
      <c r="Q130" s="784">
        <f>'SAME R Results'!N105</f>
        <v>0</v>
      </c>
      <c r="R130" s="784">
        <f>'SAME R Results'!O105</f>
        <v>0</v>
      </c>
      <c r="S130" s="784">
        <f>'SAME R Results'!P105</f>
        <v>0</v>
      </c>
      <c r="T130" s="784">
        <f>'SAME R Results'!Q105</f>
        <v>0</v>
      </c>
      <c r="U130" s="784">
        <f>'SAME R Results'!R105</f>
        <v>619</v>
      </c>
      <c r="V130" s="784">
        <f>'SAME R Results'!S105</f>
        <v>0</v>
      </c>
      <c r="W130" s="784">
        <f>'SAME R Results'!T105</f>
        <v>0</v>
      </c>
      <c r="X130" s="784" t="str">
        <f>'SAME R Results'!U105</f>
        <v>n</v>
      </c>
      <c r="Y130" s="784" t="str">
        <f>'SAME R Results'!V105</f>
        <v>y</v>
      </c>
      <c r="Z130" s="784" t="str">
        <f>'SAME R Results'!W105</f>
        <v>y</v>
      </c>
      <c r="AA130" s="784" t="str">
        <f>'SAME R Results'!X105</f>
        <v>y</v>
      </c>
      <c r="AB130" s="784" t="str">
        <f>'SAME R Results'!Y105</f>
        <v>y</v>
      </c>
      <c r="AC130" s="789"/>
      <c r="AD130" s="784" t="str">
        <f>'SAME R Results'!Z105</f>
        <v>y</v>
      </c>
      <c r="AE130" s="784">
        <f>'SAME R Results'!AA105</f>
        <v>10</v>
      </c>
      <c r="AF130" s="784" t="str">
        <f>'SAME R Results'!AB105</f>
        <v>y</v>
      </c>
      <c r="AG130" s="817">
        <f>'SAME R Results'!AC105</f>
        <v>3.1809999999999998E-2</v>
      </c>
      <c r="AH130" s="819">
        <f>'SAME R Results'!AD105</f>
        <v>0</v>
      </c>
      <c r="AI130" s="784">
        <f>'SAME R Results'!AE105</f>
        <v>0</v>
      </c>
      <c r="AJ130" s="784">
        <f>'SAME R Results'!AF105</f>
        <v>0</v>
      </c>
      <c r="AK130" s="784">
        <f>'SAME R Results'!AG105</f>
        <v>0</v>
      </c>
      <c r="AL130" s="784">
        <f>'SAME R Results'!AH105</f>
        <v>0</v>
      </c>
      <c r="AM130" s="784">
        <f>'SAME R Results'!AI105</f>
        <v>0</v>
      </c>
      <c r="AN130" s="784">
        <f>'SAME R Results'!AJ105</f>
        <v>0</v>
      </c>
      <c r="AO130" s="784">
        <f>'SAME R Results'!AK105</f>
        <v>0</v>
      </c>
      <c r="AP130" s="784">
        <f>'SAME R Results'!AL105</f>
        <v>0</v>
      </c>
      <c r="AQ130" s="784">
        <f>'SAME R Results'!AM105</f>
        <v>0</v>
      </c>
      <c r="AR130" s="817">
        <f>'SAME R Results'!AN105</f>
        <v>0</v>
      </c>
      <c r="AS130" s="819">
        <f>'SAME R Results'!AO105</f>
        <v>0</v>
      </c>
      <c r="AT130" s="784">
        <f>'SAME R Results'!AP105</f>
        <v>0</v>
      </c>
      <c r="AU130" s="789"/>
      <c r="AV130" s="821">
        <f>'SAME R Results'!AQ105</f>
        <v>0</v>
      </c>
      <c r="AW130" s="821">
        <f>'SAME R Results'!AR105</f>
        <v>6.2601764999999991</v>
      </c>
      <c r="AX130" s="821">
        <f>'SAME R Results'!AS105</f>
        <v>0</v>
      </c>
      <c r="AY130" s="821">
        <f>'SAME R Results'!AT105</f>
        <v>0</v>
      </c>
      <c r="AZ130" s="824"/>
      <c r="BA130" s="824"/>
      <c r="BB130" s="821">
        <f>'SAME R Results'!AU105</f>
        <v>1.852279</v>
      </c>
      <c r="BC130" s="821">
        <f>'SAME R Results'!AV105</f>
        <v>6.5734845E-2</v>
      </c>
      <c r="BD130" s="821">
        <f>'SAME R Results'!AW105</f>
        <v>5.3928839999999996</v>
      </c>
      <c r="BE130" s="821">
        <f>'SAME R Results'!AX105</f>
        <v>4.664061499999999</v>
      </c>
      <c r="BF130" s="827">
        <f>'SAME R Results'!AY105</f>
        <v>6686</v>
      </c>
      <c r="BG130" s="784">
        <f>'SAME R Results'!AZ105</f>
        <v>1.9778424999999995</v>
      </c>
      <c r="BH130" s="784">
        <f>'SAME R Results'!BA105</f>
        <v>0.11837764000000002</v>
      </c>
      <c r="BI130" s="789"/>
      <c r="BJ130" s="784">
        <f>'SAME R Results'!BB105</f>
        <v>64.542350000000013</v>
      </c>
      <c r="BK130" s="784">
        <f>'SAME R Results'!BC105</f>
        <v>0.72882250000000059</v>
      </c>
      <c r="BL130" s="784">
        <f>'SAME R Results'!BD105</f>
        <v>293202.85419679346</v>
      </c>
      <c r="BM130" s="784">
        <f>'SAME R Results'!BE105</f>
        <v>130.00855832868439</v>
      </c>
      <c r="BN130" s="784">
        <f>'SAME R Results'!BF105</f>
        <v>4.7043451370904972</v>
      </c>
      <c r="BO130" s="784">
        <f>'SAME R Results'!BG105</f>
        <v>1.2240901585401425</v>
      </c>
      <c r="BP130" s="789"/>
      <c r="BQ130" s="784">
        <f>'SAME R Results'!BH105</f>
        <v>93.025149253985816</v>
      </c>
      <c r="BR130" s="817">
        <f>'SAME R Results'!BI105</f>
        <v>0.44340822903935495</v>
      </c>
      <c r="BS130" s="817">
        <f>'SAME R Results'!BJ105</f>
        <v>0.87645646736377714</v>
      </c>
      <c r="BT130" s="817">
        <f>'SAME R Results'!BL105</f>
        <v>3.8431361483217286</v>
      </c>
      <c r="BU130" s="817">
        <f>'SAME R Results'!BM105</f>
        <v>2.2829472231124459</v>
      </c>
      <c r="BV130" s="817">
        <f>'SAME R Results'!BN105</f>
        <v>0.31538457450106333</v>
      </c>
      <c r="BW130" s="784">
        <f>'SAME R Results'!BO105</f>
        <v>293202.85419679346</v>
      </c>
      <c r="BX130" s="784">
        <f>'SAME R Results'!BP105</f>
        <v>288368.58824269101</v>
      </c>
      <c r="BY130" s="784">
        <f>'SAME R Results'!BQ105</f>
        <v>274415.21521534107</v>
      </c>
      <c r="BZ130" s="784">
        <f>'SAME R Results'!BR105</f>
        <v>130.00855832868439</v>
      </c>
      <c r="CA130" s="784">
        <f>'SAME R Results'!BS105</f>
        <v>0.16177361715351163</v>
      </c>
      <c r="CB130" s="784">
        <f>'SAME R Results'!BT105</f>
        <v>0.55000000000000004</v>
      </c>
      <c r="CC130" s="784">
        <f>'SAME R Results'!BV105</f>
        <v>2.6205527844469079</v>
      </c>
      <c r="CD130" s="880">
        <f>'SAME R Results'!BW105</f>
        <v>0.9</v>
      </c>
      <c r="CE130" s="1086">
        <f>'SAME R Results'!BZ105</f>
        <v>381.50843411618837</v>
      </c>
      <c r="CF130" s="1777">
        <f>'SAME R Results'!CA105</f>
        <v>2.8599999999999737</v>
      </c>
      <c r="CG130" s="1777">
        <f>'SAME R Results'!CB105</f>
        <v>0</v>
      </c>
      <c r="CH130" s="1777">
        <f>'SAME R Results'!CC105</f>
        <v>0</v>
      </c>
      <c r="CI130" s="1777">
        <f>'SAME R Results'!CD105</f>
        <v>0.19515765577759445</v>
      </c>
      <c r="CJ130" s="1777"/>
      <c r="CK130" s="1777"/>
      <c r="CL130" s="2015">
        <f>'SAME R Results'!CI105</f>
        <v>105</v>
      </c>
      <c r="CM130" s="2015" t="str">
        <f>'SAME R Results'!CJ105</f>
        <v>Silicone</v>
      </c>
      <c r="CN130" s="2016">
        <f>'SAME R Results'!CK105</f>
        <v>0.44340822903935495</v>
      </c>
      <c r="CO130" s="2016">
        <f>'SAME R Results'!CL105</f>
        <v>5.0570680883792636E-2</v>
      </c>
      <c r="CP130" s="2016">
        <f>'SAME R Results'!CM105</f>
        <v>2.8532280276545557E-2</v>
      </c>
      <c r="CQ130" s="2071">
        <f t="shared" si="19"/>
        <v>6303.7330560204546</v>
      </c>
      <c r="CR130" s="2074">
        <f t="shared" si="17"/>
        <v>158.63615910019195</v>
      </c>
      <c r="CS130" s="2082">
        <f t="shared" si="18"/>
        <v>169.13663500724692</v>
      </c>
      <c r="CT130" s="2074">
        <f t="shared" si="12"/>
        <v>3467.0531808112505</v>
      </c>
      <c r="CU130" s="2074">
        <f t="shared" si="13"/>
        <v>288.42938018216711</v>
      </c>
      <c r="CV130" s="2074"/>
      <c r="CW130" s="1268">
        <v>108</v>
      </c>
      <c r="CX130" s="2074">
        <f t="shared" si="14"/>
        <v>50.73155705932971</v>
      </c>
      <c r="CY130" s="2093">
        <f t="shared" si="15"/>
        <v>2.9264943116597428E-2</v>
      </c>
    </row>
    <row r="131" spans="1:104" s="2020" customFormat="1" ht="16.5" customHeight="1" x14ac:dyDescent="0.25">
      <c r="A131" s="780">
        <v>2</v>
      </c>
      <c r="B131" s="784" t="str">
        <f>'SAME R Results'!A106</f>
        <v>10 (4)</v>
      </c>
      <c r="C131" s="836" t="str">
        <f>'SAME R Results'!B106</f>
        <v>Silicone</v>
      </c>
      <c r="D131" s="784" t="str">
        <f>'SAME R Results'!C106</f>
        <v>S10</v>
      </c>
      <c r="E131" s="784" t="str">
        <f>'SAME R Results'!D106</f>
        <v>57 S</v>
      </c>
      <c r="F131" s="784">
        <f>'SAME R Results'!E106</f>
        <v>0</v>
      </c>
      <c r="G131" s="784">
        <f>'SAME R Results'!F106</f>
        <v>104</v>
      </c>
      <c r="H131" s="785" t="str">
        <f>'SAME R Results'!G106</f>
        <v>No flow run w/ aging</v>
      </c>
      <c r="I131" s="784">
        <f>'SAME R Results'!H106</f>
        <v>252</v>
      </c>
      <c r="J131" s="786">
        <f>'SAME R Results'!I106</f>
        <v>40430.305555555555</v>
      </c>
      <c r="K131" s="784">
        <f>'SAME R Results'!J106</f>
        <v>0</v>
      </c>
      <c r="L131" s="788"/>
      <c r="M131" s="788"/>
      <c r="N131" s="784">
        <f>'SAME R Results'!K106</f>
        <v>0</v>
      </c>
      <c r="O131" s="793">
        <f>'SAME R Results'!L106</f>
        <v>1.35</v>
      </c>
      <c r="P131" s="784">
        <f>'SAME R Results'!M106</f>
        <v>60</v>
      </c>
      <c r="Q131" s="784">
        <f>'SAME R Results'!N106</f>
        <v>11</v>
      </c>
      <c r="R131" s="784">
        <f>'SAME R Results'!O106</f>
        <v>8</v>
      </c>
      <c r="S131" s="784" t="str">
        <f>'SAME R Results'!P106</f>
        <v>n</v>
      </c>
      <c r="T131" s="784" t="str">
        <f>'SAME R Results'!Q106</f>
        <v>N</v>
      </c>
      <c r="U131" s="784">
        <f>'SAME R Results'!R106</f>
        <v>50.571428571428569</v>
      </c>
      <c r="V131" s="784">
        <f>'SAME R Results'!S106</f>
        <v>0</v>
      </c>
      <c r="W131" s="784">
        <f>'SAME R Results'!T106</f>
        <v>0</v>
      </c>
      <c r="X131" s="784" t="str">
        <f>'SAME R Results'!U106</f>
        <v>n</v>
      </c>
      <c r="Y131" s="784" t="str">
        <f>'SAME R Results'!V106</f>
        <v>y</v>
      </c>
      <c r="Z131" s="784" t="str">
        <f>'SAME R Results'!W106</f>
        <v>y</v>
      </c>
      <c r="AA131" s="784" t="str">
        <f>'SAME R Results'!X106</f>
        <v>y</v>
      </c>
      <c r="AB131" s="784" t="str">
        <f>'SAME R Results'!Y106</f>
        <v>y</v>
      </c>
      <c r="AC131" s="789"/>
      <c r="AD131" s="784" t="str">
        <f>'SAME R Results'!Z106</f>
        <v>y</v>
      </c>
      <c r="AE131" s="784">
        <f>'SAME R Results'!AA106</f>
        <v>10</v>
      </c>
      <c r="AF131" s="784" t="str">
        <f>'SAME R Results'!AB106</f>
        <v>y</v>
      </c>
      <c r="AG131" s="817">
        <f>'SAME R Results'!AC106</f>
        <v>7.8816036857303803E-2</v>
      </c>
      <c r="AH131" s="819">
        <f>'SAME R Results'!AD106</f>
        <v>0</v>
      </c>
      <c r="AI131" s="784">
        <f>'SAME R Results'!AE106</f>
        <v>58</v>
      </c>
      <c r="AJ131" s="784">
        <f>'SAME R Results'!AF106</f>
        <v>480</v>
      </c>
      <c r="AK131" s="784">
        <f>'SAME R Results'!AG106</f>
        <v>0</v>
      </c>
      <c r="AL131" s="784" t="str">
        <f>'SAME R Results'!AH106</f>
        <v>n</v>
      </c>
      <c r="AM131" s="784" t="str">
        <f>'SAME R Results'!AI106</f>
        <v>y</v>
      </c>
      <c r="AN131" s="784" t="str">
        <f>'SAME R Results'!AJ106</f>
        <v>y</v>
      </c>
      <c r="AO131" s="784" t="str">
        <f>'SAME R Results'!AK106</f>
        <v>y</v>
      </c>
      <c r="AP131" s="784" t="str">
        <f>'SAME R Results'!AL106</f>
        <v>y</v>
      </c>
      <c r="AQ131" s="784" t="str">
        <f>'SAME R Results'!AM106</f>
        <v>y</v>
      </c>
      <c r="AR131" s="817">
        <f>'SAME R Results'!AN106</f>
        <v>7.8816036857303803E-2</v>
      </c>
      <c r="AS131" s="819">
        <f>'SAME R Results'!AO106</f>
        <v>0</v>
      </c>
      <c r="AT131" s="784">
        <f>'SAME R Results'!AP106</f>
        <v>0</v>
      </c>
      <c r="AU131" s="789"/>
      <c r="AV131" s="821">
        <f>'SAME R Results'!AQ106</f>
        <v>0</v>
      </c>
      <c r="AW131" s="821">
        <f>'SAME R Results'!AR106</f>
        <v>6.2529599999999999</v>
      </c>
      <c r="AX131" s="821">
        <f>'SAME R Results'!AS106</f>
        <v>0</v>
      </c>
      <c r="AY131" s="821">
        <f>'SAME R Results'!AT106</f>
        <v>0</v>
      </c>
      <c r="AZ131" s="824"/>
      <c r="BA131" s="824"/>
      <c r="BB131" s="821">
        <f>'SAME R Results'!AU106</f>
        <v>2.3500999999999994</v>
      </c>
      <c r="BC131" s="821">
        <f>'SAME R Results'!AV106</f>
        <v>2.6077264999999999E-2</v>
      </c>
      <c r="BD131" s="821">
        <f>'SAME R Results'!AW106</f>
        <v>5.5471035000000004</v>
      </c>
      <c r="BE131" s="821">
        <f>'SAME R Results'!AX106</f>
        <v>4.7081150000000012</v>
      </c>
      <c r="BF131" s="827">
        <f>'SAME R Results'!AY106</f>
        <v>9112</v>
      </c>
      <c r="BG131" s="784">
        <f>'SAME R Results'!AZ106</f>
        <v>2.6166071428571431</v>
      </c>
      <c r="BH131" s="784">
        <f>'SAME R Results'!BA106</f>
        <v>8.2000745000000014E-2</v>
      </c>
      <c r="BI131" s="789"/>
      <c r="BJ131" s="784">
        <f>'SAME R Results'!BB106</f>
        <v>86.248199999999997</v>
      </c>
      <c r="BK131" s="784">
        <f>'SAME R Results'!BC106</f>
        <v>0.83898849999999925</v>
      </c>
      <c r="BL131" s="784">
        <f>'SAME R Results'!BD106</f>
        <v>161835.03759638718</v>
      </c>
      <c r="BM131" s="784">
        <f>'SAME R Results'!BE106</f>
        <v>152.1066060136182</v>
      </c>
      <c r="BN131" s="784">
        <f>'SAME R Results'!BF106</f>
        <v>6.7707304279384832</v>
      </c>
      <c r="BO131" s="784">
        <f>'SAME R Results'!BG106</f>
        <v>1.8460594643041344</v>
      </c>
      <c r="BP131" s="789"/>
      <c r="BQ131" s="784">
        <f>'SAME R Results'!BH106</f>
        <v>137.42237072527996</v>
      </c>
      <c r="BR131" s="817">
        <f>'SAME R Results'!BI106</f>
        <v>0.93988674067582656</v>
      </c>
      <c r="BS131" s="817">
        <f>'SAME R Results'!BJ106</f>
        <v>1.2168804592172662</v>
      </c>
      <c r="BT131" s="817">
        <f>'SAME R Results'!BL106</f>
        <v>3.6676664857546646</v>
      </c>
      <c r="BU131" s="817">
        <f>'SAME R Results'!BM106</f>
        <v>1.6623278381210085</v>
      </c>
      <c r="BV131" s="817">
        <f>'SAME R Results'!BN106</f>
        <v>0.82601764712833703</v>
      </c>
      <c r="BW131" s="784">
        <f>'SAME R Results'!BO106</f>
        <v>161835.03759638718</v>
      </c>
      <c r="BX131" s="784">
        <f>'SAME R Results'!BP106</f>
        <v>159175.98484067153</v>
      </c>
      <c r="BY131" s="784">
        <f>'SAME R Results'!BQ106</f>
        <v>151220.56143952784</v>
      </c>
      <c r="BZ131" s="784">
        <f>'SAME R Results'!BR106</f>
        <v>152.1066060136182</v>
      </c>
      <c r="CA131" s="784">
        <f>'SAME R Results'!BS106</f>
        <v>0.18622669359850821</v>
      </c>
      <c r="CB131" s="784">
        <f>'SAME R Results'!BT106</f>
        <v>0.55000000000000004</v>
      </c>
      <c r="CC131" s="784">
        <f>'SAME R Results'!BV106</f>
        <v>2.8969747294916921</v>
      </c>
      <c r="CD131" s="880">
        <f>'SAME R Results'!BW106</f>
        <v>0.9</v>
      </c>
      <c r="CE131" s="1086">
        <f>'SAME R Results'!BZ106</f>
        <v>335.53181792685871</v>
      </c>
      <c r="CF131" s="1777">
        <f>'SAME R Results'!CA106</f>
        <v>3.9700000000001401</v>
      </c>
      <c r="CG131" s="1777" t="str">
        <f>'SAME R Results'!CB106</f>
        <v xml:space="preserve"> 57S</v>
      </c>
      <c r="CH131" s="1777">
        <f>'SAME R Results'!CC106</f>
        <v>252</v>
      </c>
      <c r="CI131" s="1777">
        <f>'SAME R Results'!CD106</f>
        <v>0.207691240390844</v>
      </c>
      <c r="CJ131" s="1777"/>
      <c r="CK131" s="1777"/>
      <c r="CL131" s="2015">
        <f>'SAME R Results'!CI106</f>
        <v>106</v>
      </c>
      <c r="CM131" s="2015" t="str">
        <f>'SAME R Results'!CJ106</f>
        <v>Silicone</v>
      </c>
      <c r="CN131" s="2016">
        <f>'SAME R Results'!CK106</f>
        <v>0.93988674067582656</v>
      </c>
      <c r="CO131" s="2016">
        <f>'SAME R Results'!CL106</f>
        <v>4.9269492239176982E-2</v>
      </c>
      <c r="CP131" s="2016">
        <f>'SAME R Results'!CM106</f>
        <v>2.8432251960285537E-2</v>
      </c>
      <c r="CQ131" s="2071">
        <f t="shared" si="19"/>
        <v>2355.2939269241747</v>
      </c>
      <c r="CR131" s="2074">
        <f t="shared" si="17"/>
        <v>424.57545895595291</v>
      </c>
      <c r="CS131" s="2082">
        <f t="shared" si="18"/>
        <v>249.85885586414537</v>
      </c>
      <c r="CT131" s="2074">
        <f t="shared" si="12"/>
        <v>1295.411659808296</v>
      </c>
      <c r="CU131" s="2074">
        <f t="shared" si="13"/>
        <v>771.95537991991432</v>
      </c>
      <c r="CV131" s="2074"/>
      <c r="CW131" s="1268">
        <v>109</v>
      </c>
      <c r="CX131" s="2074">
        <f t="shared" si="14"/>
        <v>40.178828011432508</v>
      </c>
      <c r="CY131" s="2093">
        <f t="shared" si="15"/>
        <v>6.2032524884604555E-2</v>
      </c>
    </row>
    <row r="132" spans="1:104" s="2020" customFormat="1" ht="16.5" customHeight="1" x14ac:dyDescent="0.25">
      <c r="A132" s="780">
        <v>2</v>
      </c>
      <c r="B132" s="784" t="str">
        <f>'SAME R Results'!A107</f>
        <v>10 (4)</v>
      </c>
      <c r="C132" s="836" t="str">
        <f>'SAME R Results'!B107</f>
        <v>Silicone</v>
      </c>
      <c r="D132" s="784" t="str">
        <f>'SAME R Results'!C107</f>
        <v>S10</v>
      </c>
      <c r="E132" s="784" t="str">
        <f>'SAME R Results'!D107</f>
        <v>57SA</v>
      </c>
      <c r="F132" s="784">
        <f>'SAME R Results'!E107</f>
        <v>0</v>
      </c>
      <c r="G132" s="784" t="str">
        <f>'SAME R Results'!F107</f>
        <v>104a</v>
      </c>
      <c r="H132" s="785" t="str">
        <f>'SAME R Results'!G107</f>
        <v>aged</v>
      </c>
      <c r="I132" s="784">
        <f>'SAME R Results'!H107</f>
        <v>252</v>
      </c>
      <c r="J132" s="786">
        <f>'SAME R Results'!I107</f>
        <v>40430.305555555555</v>
      </c>
      <c r="K132" s="784">
        <f>'SAME R Results'!J107</f>
        <v>0</v>
      </c>
      <c r="L132" s="790"/>
      <c r="M132" s="790"/>
      <c r="N132" s="784">
        <f>'SAME R Results'!K107</f>
        <v>0</v>
      </c>
      <c r="O132" s="793">
        <f>'SAME R Results'!L107</f>
        <v>1.35</v>
      </c>
      <c r="P132" s="784">
        <f>'SAME R Results'!M107</f>
        <v>0</v>
      </c>
      <c r="Q132" s="784">
        <f>'SAME R Results'!N107</f>
        <v>0</v>
      </c>
      <c r="R132" s="784">
        <f>'SAME R Results'!O107</f>
        <v>0</v>
      </c>
      <c r="S132" s="784">
        <f>'SAME R Results'!P107</f>
        <v>0</v>
      </c>
      <c r="T132" s="784">
        <f>'SAME R Results'!Q107</f>
        <v>0</v>
      </c>
      <c r="U132" s="784">
        <f>'SAME R Results'!R107</f>
        <v>636.14285714285711</v>
      </c>
      <c r="V132" s="784">
        <f>'SAME R Results'!S107</f>
        <v>0</v>
      </c>
      <c r="W132" s="784">
        <f>'SAME R Results'!T107</f>
        <v>0</v>
      </c>
      <c r="X132" s="784" t="str">
        <f>'SAME R Results'!U107</f>
        <v>n</v>
      </c>
      <c r="Y132" s="784" t="str">
        <f>'SAME R Results'!V107</f>
        <v>y</v>
      </c>
      <c r="Z132" s="784" t="str">
        <f>'SAME R Results'!W107</f>
        <v>y</v>
      </c>
      <c r="AA132" s="784" t="str">
        <f>'SAME R Results'!X107</f>
        <v>y</v>
      </c>
      <c r="AB132" s="784" t="str">
        <f>'SAME R Results'!Y107</f>
        <v>y</v>
      </c>
      <c r="AC132" s="809"/>
      <c r="AD132" s="784" t="str">
        <f>'SAME R Results'!Z107</f>
        <v>y</v>
      </c>
      <c r="AE132" s="784">
        <f>'SAME R Results'!AA107</f>
        <v>10</v>
      </c>
      <c r="AF132" s="784" t="str">
        <f>'SAME R Results'!AB107</f>
        <v>y</v>
      </c>
      <c r="AG132" s="817">
        <f>'SAME R Results'!AC107</f>
        <v>7.8816036857303803E-2</v>
      </c>
      <c r="AH132" s="819">
        <f>'SAME R Results'!AD107</f>
        <v>0</v>
      </c>
      <c r="AI132" s="784">
        <f>'SAME R Results'!AE107</f>
        <v>0</v>
      </c>
      <c r="AJ132" s="784">
        <f>'SAME R Results'!AF107</f>
        <v>0</v>
      </c>
      <c r="AK132" s="784">
        <f>'SAME R Results'!AG107</f>
        <v>0</v>
      </c>
      <c r="AL132" s="784">
        <f>'SAME R Results'!AH107</f>
        <v>0</v>
      </c>
      <c r="AM132" s="784">
        <f>'SAME R Results'!AI107</f>
        <v>0</v>
      </c>
      <c r="AN132" s="784">
        <f>'SAME R Results'!AJ107</f>
        <v>0</v>
      </c>
      <c r="AO132" s="784">
        <f>'SAME R Results'!AK107</f>
        <v>0</v>
      </c>
      <c r="AP132" s="784">
        <f>'SAME R Results'!AL107</f>
        <v>0</v>
      </c>
      <c r="AQ132" s="784">
        <f>'SAME R Results'!AM107</f>
        <v>0</v>
      </c>
      <c r="AR132" s="817">
        <f>'SAME R Results'!AN107</f>
        <v>0</v>
      </c>
      <c r="AS132" s="819">
        <f>'SAME R Results'!AO107</f>
        <v>0</v>
      </c>
      <c r="AT132" s="784">
        <f>'SAME R Results'!AP107</f>
        <v>0</v>
      </c>
      <c r="AU132" s="809"/>
      <c r="AV132" s="821">
        <f>'SAME R Results'!AQ107</f>
        <v>0</v>
      </c>
      <c r="AW132" s="821">
        <f>'SAME R Results'!AR107</f>
        <v>6.2513584999999985</v>
      </c>
      <c r="AX132" s="821">
        <f>'SAME R Results'!AS107</f>
        <v>0</v>
      </c>
      <c r="AY132" s="821">
        <f>'SAME R Results'!AT107</f>
        <v>0</v>
      </c>
      <c r="AZ132" s="825"/>
      <c r="BA132" s="825"/>
      <c r="BB132" s="821">
        <f>'SAME R Results'!AU107</f>
        <v>2.3126975000000001</v>
      </c>
      <c r="BC132" s="821">
        <f>'SAME R Results'!AV107</f>
        <v>7.4279755000000003E-2</v>
      </c>
      <c r="BD132" s="821">
        <f>'SAME R Results'!AW107</f>
        <v>5.5124820000000003</v>
      </c>
      <c r="BE132" s="821">
        <f>'SAME R Results'!AX107</f>
        <v>4.6363214999999993</v>
      </c>
      <c r="BF132" s="827">
        <f>'SAME R Results'!AY107</f>
        <v>8168</v>
      </c>
      <c r="BG132" s="784">
        <f>'SAME R Results'!AZ107</f>
        <v>2.4848319999999999</v>
      </c>
      <c r="BH132" s="784">
        <f>'SAME R Results'!BA107</f>
        <v>0.13284289499999999</v>
      </c>
      <c r="BI132" s="809"/>
      <c r="BJ132" s="784">
        <f>'SAME R Results'!BB107</f>
        <v>81.520199999999974</v>
      </c>
      <c r="BK132" s="784">
        <f>'SAME R Results'!BC107</f>
        <v>0.87616050000000101</v>
      </c>
      <c r="BL132" s="784">
        <f>'SAME R Results'!BD107</f>
        <v>144873.32405044511</v>
      </c>
      <c r="BM132" s="784">
        <f>'SAME R Results'!BE107</f>
        <v>159.74285125148558</v>
      </c>
      <c r="BN132" s="784">
        <f>'SAME R Results'!BF107</f>
        <v>5.9374594452505498</v>
      </c>
      <c r="BO132" s="784">
        <f>'SAME R Results'!BG107</f>
        <v>1.5596775845127868</v>
      </c>
      <c r="BP132" s="809"/>
      <c r="BQ132" s="784">
        <f>'SAME R Results'!BH107</f>
        <v>118.35054019742921</v>
      </c>
      <c r="BR132" s="817">
        <f>'SAME R Results'!BI107</f>
        <v>1.1026381309223143</v>
      </c>
      <c r="BS132" s="817">
        <f>'SAME R Results'!BJ107</f>
        <v>1.2012873282774046</v>
      </c>
      <c r="BT132" s="817">
        <f>'SAME R Results'!BL107</f>
        <v>3.8068505338590843</v>
      </c>
      <c r="BU132" s="817">
        <f>'SAME R Results'!BM107</f>
        <v>1.3400747238642703</v>
      </c>
      <c r="BV132" s="817">
        <f>'SAME R Results'!BN107</f>
        <v>1.0563943322697535</v>
      </c>
      <c r="BW132" s="784">
        <f>'SAME R Results'!BO107</f>
        <v>144873.32405044511</v>
      </c>
      <c r="BX132" s="784">
        <f>'SAME R Results'!BP107</f>
        <v>142489.74822640148</v>
      </c>
      <c r="BY132" s="784">
        <f>'SAME R Results'!BQ107</f>
        <v>135456.33413830618</v>
      </c>
      <c r="BZ132" s="784">
        <f>'SAME R Results'!BR107</f>
        <v>159.74285125148558</v>
      </c>
      <c r="CA132" s="784">
        <f>'SAME R Results'!BS107</f>
        <v>0.19447760365799541</v>
      </c>
      <c r="CB132" s="784">
        <f>'SAME R Results'!BT107</f>
        <v>0.55000000000000004</v>
      </c>
      <c r="CC132" s="784">
        <f>'SAME R Results'!BV107</f>
        <v>2.6396255205330981</v>
      </c>
      <c r="CD132" s="880">
        <f>'SAME R Results'!BW107</f>
        <v>0.9</v>
      </c>
      <c r="CE132" s="1086">
        <f>'SAME R Results'!BZ107</f>
        <v>335.53181792685871</v>
      </c>
      <c r="CF132" s="1777">
        <f>'SAME R Results'!CA107</f>
        <v>3.9700000000001401</v>
      </c>
      <c r="CG132" s="1777">
        <f>'SAME R Results'!CB107</f>
        <v>0</v>
      </c>
      <c r="CH132" s="1777">
        <f>'SAME R Results'!CC107</f>
        <v>0</v>
      </c>
      <c r="CI132" s="1777">
        <f>'SAME R Results'!CD107</f>
        <v>0.17886731515983631</v>
      </c>
      <c r="CJ132" s="1777"/>
      <c r="CK132" s="1777"/>
      <c r="CL132" s="2015">
        <f>'SAME R Results'!CI107</f>
        <v>107</v>
      </c>
      <c r="CM132" s="2015" t="str">
        <f>'SAME R Results'!CJ107</f>
        <v>Silicone</v>
      </c>
      <c r="CN132" s="2016">
        <f>'SAME R Results'!CK107</f>
        <v>1.1026381309223143</v>
      </c>
      <c r="CO132" s="2016">
        <f>'SAME R Results'!CL107</f>
        <v>5.0168418626107145E-2</v>
      </c>
      <c r="CP132" s="2016">
        <f>'SAME R Results'!CM107</f>
        <v>2.8498923729618431E-2</v>
      </c>
      <c r="CQ132" s="2071">
        <f t="shared" si="19"/>
        <v>2448.2072292829639</v>
      </c>
      <c r="CR132" s="2074">
        <f t="shared" si="17"/>
        <v>408.46215468977357</v>
      </c>
      <c r="CS132" s="2082">
        <f t="shared" si="18"/>
        <v>215.1828003589622</v>
      </c>
      <c r="CT132" s="2074">
        <f t="shared" si="12"/>
        <v>1346.5139761056303</v>
      </c>
      <c r="CU132" s="2074">
        <f t="shared" si="13"/>
        <v>742.65846307231561</v>
      </c>
      <c r="CV132" s="2074"/>
      <c r="CW132" s="1268">
        <v>110</v>
      </c>
      <c r="CX132" s="2074">
        <f t="shared" si="14"/>
        <v>48.995682577838238</v>
      </c>
      <c r="CY132" s="2093">
        <f t="shared" si="15"/>
        <v>7.2774116640872744E-2</v>
      </c>
    </row>
    <row r="133" spans="1:104" s="2020" customFormat="1" ht="16.5" customHeight="1" x14ac:dyDescent="0.25">
      <c r="A133" s="780">
        <v>2</v>
      </c>
      <c r="B133" s="784" t="str">
        <f>'SAME R Results'!A117</f>
        <v>11(4)</v>
      </c>
      <c r="C133" s="836" t="str">
        <f>'SAME R Results'!B117</f>
        <v>Silicone</v>
      </c>
      <c r="D133" s="784" t="str">
        <f>'SAME R Results'!C117</f>
        <v>S14</v>
      </c>
      <c r="E133" s="784" t="str">
        <f>'SAME R Results'!D117</f>
        <v>62 S</v>
      </c>
      <c r="F133" s="784">
        <f>'SAME R Results'!E117</f>
        <v>0</v>
      </c>
      <c r="G133" s="784">
        <f>'SAME R Results'!F117</f>
        <v>109</v>
      </c>
      <c r="H133" s="785" t="str">
        <f>'SAME R Results'!G117</f>
        <v>low flow run w STS</v>
      </c>
      <c r="I133" s="784">
        <f>'SAME R Results'!H117</f>
        <v>253</v>
      </c>
      <c r="J133" s="786">
        <f>'SAME R Results'!I117</f>
        <v>40431.305555555555</v>
      </c>
      <c r="K133" s="784">
        <f>'SAME R Results'!J117</f>
        <v>0</v>
      </c>
      <c r="L133" s="788"/>
      <c r="M133" s="788"/>
      <c r="N133" s="784">
        <f>'SAME R Results'!K117</f>
        <v>2</v>
      </c>
      <c r="O133" s="793">
        <f>'SAME R Results'!L117</f>
        <v>1.35</v>
      </c>
      <c r="P133" s="784">
        <f>'SAME R Results'!M117</f>
        <v>60</v>
      </c>
      <c r="Q133" s="784">
        <f>'SAME R Results'!N117</f>
        <v>11</v>
      </c>
      <c r="R133" s="784">
        <f>'SAME R Results'!O117</f>
        <v>8</v>
      </c>
      <c r="S133" s="784" t="str">
        <f>'SAME R Results'!P117</f>
        <v>n</v>
      </c>
      <c r="T133" s="784" t="str">
        <f>'SAME R Results'!Q117</f>
        <v>n</v>
      </c>
      <c r="U133" s="784">
        <f>'SAME R Results'!R117</f>
        <v>28.142857142857142</v>
      </c>
      <c r="V133" s="784" t="str">
        <f>'SAME R Results'!S117</f>
        <v>n</v>
      </c>
      <c r="W133" s="784">
        <f>'SAME R Results'!T117</f>
        <v>0</v>
      </c>
      <c r="X133" s="784" t="str">
        <f>'SAME R Results'!U117</f>
        <v>y</v>
      </c>
      <c r="Y133" s="784" t="str">
        <f>'SAME R Results'!V117</f>
        <v>n</v>
      </c>
      <c r="Z133" s="784" t="str">
        <f>'SAME R Results'!W117</f>
        <v>y</v>
      </c>
      <c r="AA133" s="784" t="str">
        <f>'SAME R Results'!X117</f>
        <v>n</v>
      </c>
      <c r="AB133" s="784" t="str">
        <f>'SAME R Results'!Y117</f>
        <v>y</v>
      </c>
      <c r="AC133" s="789"/>
      <c r="AD133" s="784" t="str">
        <f>'SAME R Results'!Z117</f>
        <v>y</v>
      </c>
      <c r="AE133" s="784">
        <f>'SAME R Results'!AA117</f>
        <v>10</v>
      </c>
      <c r="AF133" s="784" t="str">
        <f>'SAME R Results'!AB117</f>
        <v>y</v>
      </c>
      <c r="AG133" s="817">
        <f>'SAME R Results'!AC117</f>
        <v>3.1809999999999998E-2</v>
      </c>
      <c r="AH133" s="819">
        <f>'SAME R Results'!AD117</f>
        <v>0</v>
      </c>
      <c r="AI133" s="784">
        <f>'SAME R Results'!AE117</f>
        <v>0</v>
      </c>
      <c r="AJ133" s="784">
        <f>'SAME R Results'!AF117</f>
        <v>0</v>
      </c>
      <c r="AK133" s="784">
        <f>'SAME R Results'!AG117</f>
        <v>0</v>
      </c>
      <c r="AL133" s="784">
        <f>'SAME R Results'!AH117</f>
        <v>0</v>
      </c>
      <c r="AM133" s="784">
        <f>'SAME R Results'!AI117</f>
        <v>0</v>
      </c>
      <c r="AN133" s="784">
        <f>'SAME R Results'!AJ117</f>
        <v>0</v>
      </c>
      <c r="AO133" s="784">
        <f>'SAME R Results'!AK117</f>
        <v>0</v>
      </c>
      <c r="AP133" s="784">
        <f>'SAME R Results'!AL117</f>
        <v>0</v>
      </c>
      <c r="AQ133" s="784">
        <f>'SAME R Results'!AM117</f>
        <v>0</v>
      </c>
      <c r="AR133" s="817">
        <f>'SAME R Results'!AN117</f>
        <v>0</v>
      </c>
      <c r="AS133" s="819">
        <f>'SAME R Results'!AO117</f>
        <v>0</v>
      </c>
      <c r="AT133" s="784">
        <f>'SAME R Results'!AP117</f>
        <v>0</v>
      </c>
      <c r="AU133" s="789"/>
      <c r="AV133" s="821">
        <f>'SAME R Results'!AQ117</f>
        <v>0</v>
      </c>
      <c r="AW133" s="821">
        <f>'SAME R Results'!AR117</f>
        <v>6.2771294999999991</v>
      </c>
      <c r="AX133" s="821">
        <f>'SAME R Results'!AS117</f>
        <v>4.556986666666667</v>
      </c>
      <c r="AY133" s="821">
        <f>'SAME R Results'!AT117</f>
        <v>5.1367805000000004</v>
      </c>
      <c r="AZ133" s="824"/>
      <c r="BA133" s="824"/>
      <c r="BB133" s="821">
        <f>'SAME R Results'!AU117</f>
        <v>0</v>
      </c>
      <c r="BC133" s="821">
        <f>'SAME R Results'!AV117</f>
        <v>0</v>
      </c>
      <c r="BD133" s="821">
        <f>'SAME R Results'!AW117</f>
        <v>6.8323664999999991</v>
      </c>
      <c r="BE133" s="821">
        <f>'SAME R Results'!AX117</f>
        <v>4.6743775000000003</v>
      </c>
      <c r="BF133" s="827">
        <f>'SAME R Results'!AY117</f>
        <v>43210</v>
      </c>
      <c r="BG133" s="784">
        <f>'SAME R Results'!AZ117</f>
        <v>0</v>
      </c>
      <c r="BH133" s="784">
        <f>'SAME R Results'!BA117</f>
        <v>0</v>
      </c>
      <c r="BI133" s="789"/>
      <c r="BJ133" s="784">
        <f>'SAME R Results'!BB117</f>
        <v>118.88454999999999</v>
      </c>
      <c r="BK133" s="784">
        <f>'SAME R Results'!BC117</f>
        <v>2.1579889999999988</v>
      </c>
      <c r="BL133" s="784">
        <f>'SAME R Results'!BD117</f>
        <v>1994125.8786545112</v>
      </c>
      <c r="BM133" s="784">
        <f>'SAME R Results'!BE117</f>
        <v>512.45177318923925</v>
      </c>
      <c r="BN133" s="784">
        <f>'SAME R Results'!BF117</f>
        <v>0</v>
      </c>
      <c r="BO133" s="784">
        <f>'SAME R Results'!BG117</f>
        <v>0</v>
      </c>
      <c r="BP133" s="789"/>
      <c r="BQ133" s="784">
        <f>'SAME R Results'!BH117</f>
        <v>150.921491760213</v>
      </c>
      <c r="BR133" s="817">
        <f>'SAME R Results'!BI117</f>
        <v>0.25698065436822065</v>
      </c>
      <c r="BS133" s="817">
        <f>'SAME R Results'!BJ117</f>
        <v>0.5435662238110599</v>
      </c>
      <c r="BT133" s="817">
        <f>'SAME R Results'!BL117</f>
        <v>0</v>
      </c>
      <c r="BU133" s="817">
        <f>'SAME R Results'!BM117</f>
        <v>2.3762769205137761</v>
      </c>
      <c r="BV133" s="817">
        <f>'SAME R Results'!BN117</f>
        <v>0.17669506280256947</v>
      </c>
      <c r="BW133" s="784">
        <f>'SAME R Results'!BO117</f>
        <v>1994125.8786545112</v>
      </c>
      <c r="BX133" s="784">
        <f>'SAME R Results'!BP117</f>
        <v>1962883.1876768314</v>
      </c>
      <c r="BY133" s="784">
        <f>'SAME R Results'!BQ117</f>
        <v>1823092.5212197423</v>
      </c>
      <c r="BZ133" s="784">
        <f>'SAME R Results'!BR117</f>
        <v>512.45177318923925</v>
      </c>
      <c r="CA133" s="784">
        <f>'SAME R Results'!BS117</f>
        <v>0.47899960046168844</v>
      </c>
      <c r="CB133" s="784">
        <f>'SAME R Results'!BT117</f>
        <v>0.55000000000000004</v>
      </c>
      <c r="CC133" s="784">
        <f>'SAME R Results'!BV117</f>
        <v>2.3081444333287746</v>
      </c>
      <c r="CD133" s="880">
        <f>'SAME R Results'!BW117</f>
        <v>0.9</v>
      </c>
      <c r="CE133" s="1086">
        <f>'SAME R Results'!BZ117</f>
        <v>382.57380885286187</v>
      </c>
      <c r="CF133" s="1777">
        <f>'SAME R Results'!CA117</f>
        <v>2.8799999999999937</v>
      </c>
      <c r="CG133" s="1777" t="str">
        <f>'SAME R Results'!CB117</f>
        <v xml:space="preserve"> 62S</v>
      </c>
      <c r="CH133" s="1777">
        <f>'SAME R Results'!CC117</f>
        <v>253</v>
      </c>
      <c r="CI133" s="1777">
        <f>'SAME R Results'!CD117</f>
        <v>0.31441977450044445</v>
      </c>
      <c r="CJ133" s="1777"/>
      <c r="CK133" s="1777"/>
      <c r="CL133" s="2015"/>
      <c r="CM133" s="2015"/>
      <c r="CN133" s="2015"/>
      <c r="CO133" s="2015"/>
      <c r="CP133" s="2015"/>
      <c r="CQ133" s="2071">
        <f t="shared" si="19"/>
        <v>26426.002756755373</v>
      </c>
      <c r="CR133" s="2074">
        <f t="shared" si="17"/>
        <v>37.841515767811927</v>
      </c>
      <c r="CS133" s="2082">
        <f t="shared" si="18"/>
        <v>274.40271229129633</v>
      </c>
      <c r="CT133" s="2074">
        <f t="shared" si="12"/>
        <v>14534.301516215459</v>
      </c>
      <c r="CU133" s="2074">
        <f t="shared" si="13"/>
        <v>68.802755941476221</v>
      </c>
      <c r="CV133" s="2074"/>
      <c r="CW133" s="1268">
        <v>111</v>
      </c>
      <c r="CX133" s="2074">
        <f t="shared" si="14"/>
        <v>123.25613237592832</v>
      </c>
      <c r="CY133" s="2093">
        <f t="shared" si="15"/>
        <v>1.6960723188302565E-2</v>
      </c>
    </row>
    <row r="134" spans="1:104" s="2020" customFormat="1" ht="16.5" customHeight="1" x14ac:dyDescent="0.25">
      <c r="A134" s="778">
        <v>1</v>
      </c>
      <c r="B134" s="779">
        <f>'SAME1 Flight Tests 8-27-09'!A29</f>
        <v>3</v>
      </c>
      <c r="C134" s="779" t="str">
        <f>'SAME1 Flight Tests 8-27-09'!B29</f>
        <v>Teflon</v>
      </c>
      <c r="D134" s="782"/>
      <c r="E134" s="779" t="str">
        <f>'SAME1 Flight Tests 8-27-09'!C29</f>
        <v>25 T</v>
      </c>
      <c r="F134" s="779">
        <f>'SAME1 Flight Tests 8-27-09'!D29</f>
        <v>4</v>
      </c>
      <c r="G134" s="779">
        <f>'SAME1 Flight Tests 8-27-09'!E29</f>
        <v>25</v>
      </c>
      <c r="H134" s="779" t="str">
        <f>'SAME1 Flight Tests 8-27-09'!F29</f>
        <v>Air flow down</v>
      </c>
      <c r="I134" s="779">
        <f>'SAME1 Flight Tests 8-27-09'!G29</f>
        <v>268</v>
      </c>
      <c r="J134" s="791">
        <f>'SAME1 Flight Tests 8-27-09'!H29</f>
        <v>39350</v>
      </c>
      <c r="K134" s="779">
        <f>'SAME1 Flight Tests 8-27-09'!I29</f>
        <v>0</v>
      </c>
      <c r="L134" s="779" t="str">
        <f>'SAME1 Flight Tests 8-27-09'!J29</f>
        <v>n</v>
      </c>
      <c r="M134" s="779" t="str">
        <f>'SAME1 Flight Tests 8-27-09'!K29</f>
        <v>n</v>
      </c>
      <c r="N134" s="779">
        <f>'SAME1 Flight Tests 8-27-09'!L29</f>
        <v>4</v>
      </c>
      <c r="O134" s="804">
        <f>'SAME1 Flight Tests 8-27-09'!M29</f>
        <v>1.4450000000000001</v>
      </c>
      <c r="P134" s="805">
        <f>'SAME1 Flight Tests 8-27-09'!N29</f>
        <v>60</v>
      </c>
      <c r="Q134" s="805">
        <f>'SAME1 Flight Tests 8-27-09'!O29</f>
        <v>11</v>
      </c>
      <c r="R134" s="805">
        <f>'SAME1 Flight Tests 8-27-09'!P29</f>
        <v>8</v>
      </c>
      <c r="S134" s="806"/>
      <c r="T134" s="806"/>
      <c r="U134" s="805">
        <f>'SAME1 Flight Tests 8-27-09'!Q29</f>
        <v>33.5</v>
      </c>
      <c r="V134" s="806"/>
      <c r="W134" s="806"/>
      <c r="X134" s="806"/>
      <c r="Y134" s="806"/>
      <c r="Z134" s="806"/>
      <c r="AA134" s="805" t="str">
        <f>'SAME1 Flight Tests 8-27-09'!R29</f>
        <v>n</v>
      </c>
      <c r="AB134" s="805" t="str">
        <f>'SAME1 Flight Tests 8-27-09'!S29</f>
        <v>n</v>
      </c>
      <c r="AC134" s="805">
        <f>'SAME1 Flight Tests 8-27-09'!T29</f>
        <v>1</v>
      </c>
      <c r="AD134" s="806"/>
      <c r="AE134" s="805">
        <f>'SAME1 Flight Tests 8-27-09'!U29</f>
        <v>10</v>
      </c>
      <c r="AF134" s="806"/>
      <c r="AG134" s="816">
        <f>'SAME1 Flight Tests 8-27-09'!V29</f>
        <v>5.19567251427413E-2</v>
      </c>
      <c r="AH134" s="818">
        <f>'SAME1 Flight Tests 8-27-09'!W29</f>
        <v>0</v>
      </c>
      <c r="AI134" s="806"/>
      <c r="AJ134" s="806"/>
      <c r="AK134" s="806"/>
      <c r="AL134" s="806"/>
      <c r="AM134" s="806"/>
      <c r="AN134" s="806"/>
      <c r="AO134" s="806"/>
      <c r="AP134" s="806"/>
      <c r="AQ134" s="806"/>
      <c r="AR134" s="806"/>
      <c r="AS134" s="806"/>
      <c r="AT134" s="806"/>
      <c r="AU134" s="805">
        <f>'SAME1 Flight Tests 8-27-09'!X29</f>
        <v>1.63</v>
      </c>
      <c r="AV134" s="820">
        <f>'SAME1 Flight Tests 8-27-09'!Y29</f>
        <v>3.4152369999999999</v>
      </c>
      <c r="AW134" s="820">
        <f>'SAME1 Flight Tests 8-27-09'!Z29</f>
        <v>1.6403656500000001</v>
      </c>
      <c r="AX134" s="820">
        <f>'SAME1 Flight Tests 8-27-09'!AA29</f>
        <v>4.5407105000000003</v>
      </c>
      <c r="AY134" s="822"/>
      <c r="AZ134" s="822"/>
      <c r="BA134" s="820">
        <f>'SAME1 Flight Tests 8-27-09'!AC29</f>
        <v>4.9711755000000002</v>
      </c>
      <c r="BB134" s="822"/>
      <c r="BC134" s="822"/>
      <c r="BD134" s="820">
        <f>'SAME1 Flight Tests 8-27-09'!AB29</f>
        <v>5.8821555000000005</v>
      </c>
      <c r="BE134" s="820">
        <f>'SAME1 Flight Tests 8-27-09'!AD29</f>
        <v>4.6703039999999998</v>
      </c>
      <c r="BF134" s="826">
        <f>'SAME1 Flight Tests 8-27-09'!AE29</f>
        <v>60120</v>
      </c>
      <c r="BG134" s="806"/>
      <c r="BH134" s="806"/>
      <c r="BI134" s="805">
        <f>'SAME1 Flight Tests 8-27-09'!AF29</f>
        <v>19.292899999999996</v>
      </c>
      <c r="BJ134" s="805">
        <f>'SAME1 Flight Tests 8-27-09'!AG29</f>
        <v>24.178900000000006</v>
      </c>
      <c r="BK134" s="805">
        <f>'SAME1 Flight Tests 8-27-09'!AH29</f>
        <v>1.2118515000000007</v>
      </c>
      <c r="BL134" s="805">
        <f>'SAME1 Flight Tests 8-27-09'!AK29</f>
        <v>1737804.3083343599</v>
      </c>
      <c r="BM134" s="805">
        <f>'SAME1 Flight Tests 8-27-09'!AL29</f>
        <v>232.37147658869438</v>
      </c>
      <c r="BN134" s="806"/>
      <c r="BO134" s="805"/>
      <c r="BP134" s="806"/>
      <c r="BQ134" s="805">
        <f>'SAME1 Flight Tests 8-27-09'!AM29</f>
        <v>54.644314000000008</v>
      </c>
      <c r="BR134" s="816">
        <f>'SAME1 Flight Tests 8-27-09'!AP29</f>
        <v>0.13371556018952235</v>
      </c>
      <c r="BS134" s="816">
        <f>'SAME1 Flight Tests 8-27-09'!AQ29</f>
        <v>0.30215438008227241</v>
      </c>
      <c r="BT134" s="816"/>
      <c r="BU134" s="816">
        <f>'SAME1 Flight Tests 8-27-09'!AS29</f>
        <v>2.4667392237221515</v>
      </c>
      <c r="BV134" s="816">
        <f>'SAME1 Flight Tests 8-27-09'!AT29</f>
        <v>8.895256485759552E-2</v>
      </c>
      <c r="BW134" s="807">
        <f>'SAME1 Flight Tests 8-27-09'!BB29</f>
        <v>1737804.3083343599</v>
      </c>
      <c r="BX134" s="807">
        <f>'SAME1 Flight Tests 8-27-09'!BC29</f>
        <v>1711190.6217288026</v>
      </c>
      <c r="BY134" s="807">
        <f>'SAME1 Flight Tests 8-27-09'!BD29</f>
        <v>1572544.8856819381</v>
      </c>
      <c r="BZ134" s="806"/>
      <c r="CA134" s="805">
        <f>'SAME1 Flight Tests 8-27-09'!BG29</f>
        <v>0.26005396995708169</v>
      </c>
      <c r="CB134" s="805">
        <f>'SAME1 Flight Tests 8-27-09'!BF29</f>
        <v>2.2599999999999998</v>
      </c>
      <c r="CC134" s="783"/>
      <c r="CD134" s="805"/>
      <c r="CE134" s="805">
        <f>'SAME1 Flight Tests 8-27-09'!BH29</f>
        <v>516.30303768525073</v>
      </c>
      <c r="CF134" s="1804">
        <f>'SAME1 Flight Tests 8-27-09'!BI29</f>
        <v>1.6299999999999093</v>
      </c>
      <c r="CG134" s="1804">
        <f>'SAME1 Flight Tests 8-27-09'!BJ29</f>
        <v>25</v>
      </c>
      <c r="CH134" s="1804">
        <f>'SAME1 Flight Tests 8-27-09'!BK29</f>
        <v>0</v>
      </c>
      <c r="CI134" s="1804">
        <f>'SAME1 Flight Tests 8-27-09'!BL29</f>
        <v>0.20114471411044066</v>
      </c>
      <c r="CJ134" s="1804">
        <f>'SAME1 Flight Tests 8-27-09'!BM29</f>
        <v>0.48850578171632197</v>
      </c>
      <c r="CK134" s="1804">
        <f>'SAME1 Flight Tests 8-27-09'!BN29</f>
        <v>0.99415560402459691</v>
      </c>
      <c r="CL134" s="2014"/>
      <c r="CM134" s="2"/>
      <c r="CN134" s="2"/>
      <c r="CO134" s="2"/>
      <c r="CP134" s="2"/>
      <c r="CQ134" s="2071">
        <f t="shared" si="19"/>
        <v>63604.213544866157</v>
      </c>
      <c r="CR134" s="2074">
        <f t="shared" si="17"/>
        <v>15.722228831500354</v>
      </c>
      <c r="CS134" s="2082">
        <f t="shared" si="18"/>
        <v>24.178900000000006</v>
      </c>
      <c r="CT134" s="2074">
        <f t="shared" si="12"/>
        <v>143745.52261139749</v>
      </c>
      <c r="CU134" s="2074">
        <f t="shared" si="13"/>
        <v>6.9567384210178567</v>
      </c>
      <c r="CV134" s="2074"/>
      <c r="CW134" s="1268">
        <v>112</v>
      </c>
      <c r="CX134" s="2074">
        <f t="shared" si="14"/>
        <v>634.29343166371609</v>
      </c>
      <c r="CY134" s="2093">
        <f t="shared" si="15"/>
        <v>8.825226972508475E-3</v>
      </c>
      <c r="CZ134" s="2018"/>
    </row>
    <row r="135" spans="1:104" s="2020" customFormat="1" ht="16.5" customHeight="1" x14ac:dyDescent="0.25">
      <c r="A135" s="778">
        <v>1</v>
      </c>
      <c r="B135" s="779">
        <f>'SAME1 Flight Tests 8-27-09'!A30</f>
        <v>3</v>
      </c>
      <c r="C135" s="779" t="str">
        <f>'SAME1 Flight Tests 8-27-09'!B30</f>
        <v>Teflon</v>
      </c>
      <c r="D135" s="782"/>
      <c r="E135" s="779" t="str">
        <f>'SAME1 Flight Tests 8-27-09'!C30</f>
        <v>26 T</v>
      </c>
      <c r="F135" s="779">
        <f>'SAME1 Flight Tests 8-27-09'!D30</f>
        <v>5</v>
      </c>
      <c r="G135" s="779">
        <f>'SAME1 Flight Tests 8-27-09'!E30</f>
        <v>26</v>
      </c>
      <c r="H135" s="779" t="str">
        <f>'SAME1 Flight Tests 8-27-09'!F30</f>
        <v>Base line / Aging</v>
      </c>
      <c r="I135" s="779">
        <f>'SAME1 Flight Tests 8-27-09'!G30</f>
        <v>268</v>
      </c>
      <c r="J135" s="791">
        <f>'SAME1 Flight Tests 8-27-09'!H30</f>
        <v>39350</v>
      </c>
      <c r="K135" s="779">
        <f>'SAME1 Flight Tests 8-27-09'!I30</f>
        <v>0</v>
      </c>
      <c r="L135" s="779" t="str">
        <f>'SAME1 Flight Tests 8-27-09'!J30</f>
        <v>n</v>
      </c>
      <c r="M135" s="779" t="str">
        <f>'SAME1 Flight Tests 8-27-09'!K30</f>
        <v>n</v>
      </c>
      <c r="N135" s="779">
        <f>'SAME1 Flight Tests 8-27-09'!L30</f>
        <v>8</v>
      </c>
      <c r="O135" s="804">
        <f>'SAME1 Flight Tests 8-27-09'!M30</f>
        <v>1.4450000000000001</v>
      </c>
      <c r="P135" s="805">
        <f>'SAME1 Flight Tests 8-27-09'!N30</f>
        <v>60</v>
      </c>
      <c r="Q135" s="805">
        <f>'SAME1 Flight Tests 8-27-09'!O30</f>
        <v>11</v>
      </c>
      <c r="R135" s="805">
        <f>'SAME1 Flight Tests 8-27-09'!P30</f>
        <v>8</v>
      </c>
      <c r="S135" s="806"/>
      <c r="T135" s="806"/>
      <c r="U135" s="805">
        <f>'SAME1 Flight Tests 8-27-09'!Q30</f>
        <v>35.166666666666664</v>
      </c>
      <c r="V135" s="806"/>
      <c r="W135" s="806"/>
      <c r="X135" s="806"/>
      <c r="Y135" s="806"/>
      <c r="Z135" s="806"/>
      <c r="AA135" s="805" t="str">
        <f>'SAME1 Flight Tests 8-27-09'!R30</f>
        <v>n</v>
      </c>
      <c r="AB135" s="805" t="str">
        <f>'SAME1 Flight Tests 8-27-09'!S30</f>
        <v>n</v>
      </c>
      <c r="AC135" s="805">
        <f>'SAME1 Flight Tests 8-27-09'!T30</f>
        <v>1</v>
      </c>
      <c r="AD135" s="806"/>
      <c r="AE135" s="805">
        <f>'SAME1 Flight Tests 8-27-09'!U30</f>
        <v>10</v>
      </c>
      <c r="AF135" s="806"/>
      <c r="AG135" s="816">
        <f>'SAME1 Flight Tests 8-27-09'!V30</f>
        <v>5.19567251427413E-2</v>
      </c>
      <c r="AH135" s="818">
        <f>'SAME1 Flight Tests 8-27-09'!W30</f>
        <v>0</v>
      </c>
      <c r="AI135" s="806"/>
      <c r="AJ135" s="806"/>
      <c r="AK135" s="806"/>
      <c r="AL135" s="806"/>
      <c r="AM135" s="806"/>
      <c r="AN135" s="806"/>
      <c r="AO135" s="806"/>
      <c r="AP135" s="806"/>
      <c r="AQ135" s="806"/>
      <c r="AR135" s="806"/>
      <c r="AS135" s="806"/>
      <c r="AT135" s="806"/>
      <c r="AU135" s="805">
        <f>'SAME1 Flight Tests 8-27-09'!X30</f>
        <v>3.4</v>
      </c>
      <c r="AV135" s="820">
        <f>'SAME1 Flight Tests 8-27-09'!Y30</f>
        <v>3.4348439999999996</v>
      </c>
      <c r="AW135" s="820">
        <f>'SAME1 Flight Tests 8-27-09'!Z30</f>
        <v>0.81913770000000008</v>
      </c>
      <c r="AX135" s="820">
        <f>'SAME1 Flight Tests 8-27-09'!AA30</f>
        <v>-5.0353999999999991E-4</v>
      </c>
      <c r="AY135" s="822"/>
      <c r="AZ135" s="822"/>
      <c r="BA135" s="820">
        <f>'SAME1 Flight Tests 8-27-09'!AC30</f>
        <v>4.9309689999999993</v>
      </c>
      <c r="BB135" s="822"/>
      <c r="BC135" s="822"/>
      <c r="BD135" s="820">
        <f>'SAME1 Flight Tests 8-27-09'!AB30</f>
        <v>6.0437455</v>
      </c>
      <c r="BE135" s="820">
        <f>'SAME1 Flight Tests 8-27-09'!AD30</f>
        <v>4.700469</v>
      </c>
      <c r="BF135" s="826">
        <f>'SAME1 Flight Tests 8-27-09'!AE30</f>
        <v>49480</v>
      </c>
      <c r="BG135" s="806"/>
      <c r="BH135" s="806"/>
      <c r="BI135" s="805">
        <f>'SAME1 Flight Tests 8-27-09'!AF30</f>
        <v>4.7793000000000001</v>
      </c>
      <c r="BJ135" s="805">
        <f>'SAME1 Flight Tests 8-27-09'!AG30</f>
        <v>5.9073499999999992</v>
      </c>
      <c r="BK135" s="805">
        <f>'SAME1 Flight Tests 8-27-09'!AH30</f>
        <v>1.3432765</v>
      </c>
      <c r="BL135" s="805">
        <f>'SAME1 Flight Tests 8-27-09'!AK30</f>
        <v>1409983.1850205562</v>
      </c>
      <c r="BM135" s="805">
        <f>'SAME1 Flight Tests 8-27-09'!AL30</f>
        <v>263.43796766269088</v>
      </c>
      <c r="BN135" s="806"/>
      <c r="BO135" s="805"/>
      <c r="BP135" s="806"/>
      <c r="BQ135" s="805">
        <f>'SAME1 Flight Tests 8-27-09'!AM30</f>
        <v>13.350610999999997</v>
      </c>
      <c r="BR135" s="816">
        <f>'SAME1 Flight Tests 8-27-09'!AP30</f>
        <v>0.18683766619447323</v>
      </c>
      <c r="BS135" s="816">
        <f>'SAME1 Flight Tests 8-27-09'!AQ30</f>
        <v>0.20260508750416512</v>
      </c>
      <c r="BT135" s="816"/>
      <c r="BU135" s="816">
        <f>'SAME1 Flight Tests 8-27-09'!AS30</f>
        <v>1.329280197104588</v>
      </c>
      <c r="BV135" s="816">
        <f>'SAME1 Flight Tests 8-27-09'!AT30</f>
        <v>0.17942025827856098</v>
      </c>
      <c r="BW135" s="807">
        <f>'SAME1 Flight Tests 8-27-09'!BB30</f>
        <v>1409983.1850205562</v>
      </c>
      <c r="BX135" s="807">
        <f>'SAME1 Flight Tests 8-27-09'!BC30</f>
        <v>1388079.5720258295</v>
      </c>
      <c r="BY135" s="807">
        <f>'SAME1 Flight Tests 8-27-09'!BD30</f>
        <v>1284104.0734708607</v>
      </c>
      <c r="BZ135" s="806"/>
      <c r="CA135" s="805">
        <f>'SAME1 Flight Tests 8-27-09'!BG30</f>
        <v>0.28825675965665237</v>
      </c>
      <c r="CB135" s="805">
        <f>'SAME1 Flight Tests 8-27-09'!BF30</f>
        <v>2.2599999999999998</v>
      </c>
      <c r="CC135" s="783"/>
      <c r="CD135" s="805"/>
      <c r="CE135" s="805">
        <f>'SAME1 Flight Tests 8-27-09'!BH30</f>
        <v>517.61263896959224</v>
      </c>
      <c r="CF135" s="1804">
        <f>'SAME1 Flight Tests 8-27-09'!BI30</f>
        <v>3.3999999999999586</v>
      </c>
      <c r="CG135" s="1804">
        <f>'SAME1 Flight Tests 8-27-09'!BJ30</f>
        <v>26</v>
      </c>
      <c r="CH135" s="1804">
        <f>'SAME1 Flight Tests 8-27-09'!BK30</f>
        <v>0</v>
      </c>
      <c r="CI135" s="1804">
        <f>'SAME1 Flight Tests 8-27-09'!BL30</f>
        <v>2.3559901764706168E-2</v>
      </c>
      <c r="CJ135" s="1804">
        <f>'SAME1 Flight Tests 8-27-09'!BM30</f>
        <v>0.99999989019229296</v>
      </c>
      <c r="CK135" s="1804">
        <f>'SAME1 Flight Tests 8-27-09'!BN30</f>
        <v>1</v>
      </c>
      <c r="CL135" s="2014"/>
      <c r="CM135" s="2"/>
      <c r="CN135" s="2"/>
      <c r="CO135" s="2"/>
      <c r="CP135" s="2"/>
      <c r="CQ135" s="2071">
        <f t="shared" si="19"/>
        <v>211223.76871299098</v>
      </c>
      <c r="CR135" s="2074">
        <f t="shared" si="17"/>
        <v>4.7343156790218588</v>
      </c>
      <c r="CS135" s="2082">
        <f t="shared" si="18"/>
        <v>5.9073499999999992</v>
      </c>
      <c r="CT135" s="2074">
        <f t="shared" si="12"/>
        <v>477365.71729135956</v>
      </c>
      <c r="CU135" s="2074">
        <f t="shared" si="13"/>
        <v>2.0948299464698494</v>
      </c>
      <c r="CV135" s="2074"/>
      <c r="CW135" s="1268">
        <v>113</v>
      </c>
      <c r="CX135" s="2074">
        <f t="shared" si="14"/>
        <v>2943.2665858189544</v>
      </c>
      <c r="CY135" s="2093">
        <f t="shared" si="15"/>
        <v>1.2331285968835233E-2</v>
      </c>
      <c r="CZ135" s="2018"/>
    </row>
    <row r="136" spans="1:104" ht="16.5" customHeight="1" x14ac:dyDescent="0.25">
      <c r="A136" s="778">
        <v>1</v>
      </c>
      <c r="B136" s="779">
        <f>'SAME1 Flight Tests 8-27-09'!A31</f>
        <v>3</v>
      </c>
      <c r="C136" s="779" t="str">
        <f>'SAME1 Flight Tests 8-27-09'!B31</f>
        <v>Teflon</v>
      </c>
      <c r="D136" s="782"/>
      <c r="E136" s="779" t="str">
        <f>'SAME1 Flight Tests 8-27-09'!C31</f>
        <v>26 Ta</v>
      </c>
      <c r="F136" s="779">
        <f>'SAME1 Flight Tests 8-27-09'!D31</f>
        <v>5</v>
      </c>
      <c r="G136" s="779" t="str">
        <f>'SAME1 Flight Tests 8-27-09'!E31</f>
        <v>26a</v>
      </c>
      <c r="H136" s="779" t="str">
        <f>'SAME1 Flight Tests 8-27-09'!F31</f>
        <v>after secondary aging</v>
      </c>
      <c r="I136" s="779">
        <f>'SAME1 Flight Tests 8-27-09'!G31</f>
        <v>268</v>
      </c>
      <c r="J136" s="791">
        <f>'SAME1 Flight Tests 8-27-09'!H31</f>
        <v>39350</v>
      </c>
      <c r="K136" s="779">
        <f>'SAME1 Flight Tests 8-27-09'!I31</f>
        <v>0</v>
      </c>
      <c r="L136" s="779" t="str">
        <f>'SAME1 Flight Tests 8-27-09'!J31</f>
        <v>n</v>
      </c>
      <c r="M136" s="779" t="str">
        <f>'SAME1 Flight Tests 8-27-09'!K31</f>
        <v>n</v>
      </c>
      <c r="N136" s="779">
        <f>'SAME1 Flight Tests 8-27-09'!L31</f>
        <v>8</v>
      </c>
      <c r="O136" s="804">
        <f>'SAME1 Flight Tests 8-27-09'!M31</f>
        <v>1.4450000000000001</v>
      </c>
      <c r="P136" s="805" t="str">
        <f>'SAME1 Flight Tests 8-27-09'!N31</f>
        <v>NA</v>
      </c>
      <c r="Q136" s="805">
        <f>'SAME1 Flight Tests 8-27-09'!O31</f>
        <v>720</v>
      </c>
      <c r="R136" s="805">
        <f>'SAME1 Flight Tests 8-27-09'!P31</f>
        <v>8</v>
      </c>
      <c r="S136" s="806"/>
      <c r="T136" s="806"/>
      <c r="U136" s="805">
        <f>'SAME1 Flight Tests 8-27-09'!Q31</f>
        <v>801</v>
      </c>
      <c r="V136" s="806"/>
      <c r="W136" s="806"/>
      <c r="X136" s="806"/>
      <c r="Y136" s="806"/>
      <c r="Z136" s="806"/>
      <c r="AA136" s="805" t="str">
        <f>'SAME1 Flight Tests 8-27-09'!R31</f>
        <v>n</v>
      </c>
      <c r="AB136" s="805" t="str">
        <f>'SAME1 Flight Tests 8-27-09'!S31</f>
        <v>n</v>
      </c>
      <c r="AC136" s="805">
        <f>'SAME1 Flight Tests 8-27-09'!T31</f>
        <v>1</v>
      </c>
      <c r="AD136" s="806"/>
      <c r="AE136" s="805">
        <f>'SAME1 Flight Tests 8-27-09'!U31</f>
        <v>10</v>
      </c>
      <c r="AF136" s="806"/>
      <c r="AG136" s="816">
        <f>'SAME1 Flight Tests 8-27-09'!V31</f>
        <v>5.19567251427413E-2</v>
      </c>
      <c r="AH136" s="818">
        <f>'SAME1 Flight Tests 8-27-09'!W31</f>
        <v>0</v>
      </c>
      <c r="AI136" s="806"/>
      <c r="AJ136" s="806"/>
      <c r="AK136" s="806"/>
      <c r="AL136" s="806"/>
      <c r="AM136" s="806"/>
      <c r="AN136" s="806"/>
      <c r="AO136" s="806"/>
      <c r="AP136" s="806"/>
      <c r="AQ136" s="806"/>
      <c r="AR136" s="806"/>
      <c r="AS136" s="806"/>
      <c r="AT136" s="806"/>
      <c r="AU136" s="805">
        <f>'SAME1 Flight Tests 8-27-09'!X31</f>
        <v>3.4</v>
      </c>
      <c r="AV136" s="820">
        <f>'SAME1 Flight Tests 8-27-09'!Y31</f>
        <v>3.4342635000000001</v>
      </c>
      <c r="AW136" s="820">
        <f>'SAME1 Flight Tests 8-27-09'!Z31</f>
        <v>0.93556209999999995</v>
      </c>
      <c r="AX136" s="820">
        <f>'SAME1 Flight Tests 8-27-09'!AA31</f>
        <v>-5.9509264999999987E-4</v>
      </c>
      <c r="AY136" s="822"/>
      <c r="AZ136" s="822"/>
      <c r="BA136" s="820">
        <f>'SAME1 Flight Tests 8-27-09'!AC31</f>
        <v>4.9389489999999983</v>
      </c>
      <c r="BB136" s="822"/>
      <c r="BC136" s="822"/>
      <c r="BD136" s="820">
        <f>'SAME1 Flight Tests 8-27-09'!AB31</f>
        <v>5.6081389999999995</v>
      </c>
      <c r="BE136" s="820">
        <f>'SAME1 Flight Tests 8-27-09'!AD31</f>
        <v>4.7239370000000003</v>
      </c>
      <c r="BF136" s="826">
        <f>'SAME1 Flight Tests 8-27-09'!AE31</f>
        <v>23505</v>
      </c>
      <c r="BG136" s="806"/>
      <c r="BH136" s="806"/>
      <c r="BI136" s="805">
        <f>'SAME1 Flight Tests 8-27-09'!AF31</f>
        <v>5.0347500000000007</v>
      </c>
      <c r="BJ136" s="805">
        <f>'SAME1 Flight Tests 8-27-09'!AG31</f>
        <v>6.2168499999999991</v>
      </c>
      <c r="BK136" s="805">
        <f>'SAME1 Flight Tests 8-27-09'!AH31</f>
        <v>0.88420199999999927</v>
      </c>
      <c r="BL136" s="805">
        <f>'SAME1 Flight Tests 8-27-09'!AK31</f>
        <v>646297.04735521181</v>
      </c>
      <c r="BM136" s="805">
        <f>'SAME1 Flight Tests 8-27-09'!AL31</f>
        <v>161.08926223441955</v>
      </c>
      <c r="BN136" s="806"/>
      <c r="BO136" s="805"/>
      <c r="BP136" s="806"/>
      <c r="BQ136" s="805">
        <f>'SAME1 Flight Tests 8-27-09'!AM31</f>
        <v>14.050080999999997</v>
      </c>
      <c r="BR136" s="816">
        <f>'SAME1 Flight Tests 8-27-09'!AP31</f>
        <v>0.24924957168477233</v>
      </c>
      <c r="BS136" s="816">
        <f>'SAME1 Flight Tests 8-27-09'!AQ31</f>
        <v>0.2672082375696318</v>
      </c>
      <c r="BT136" s="816"/>
      <c r="BU136" s="816">
        <f>'SAME1 Flight Tests 8-27-09'!AS31</f>
        <v>1.3018261923011838</v>
      </c>
      <c r="BV136" s="816">
        <f>'SAME1 Flight Tests 8-27-09'!AT31</f>
        <v>0.2407280565775852</v>
      </c>
      <c r="BW136" s="807">
        <f>'SAME1 Flight Tests 8-27-09'!BB31</f>
        <v>646297.04735521181</v>
      </c>
      <c r="BX136" s="807">
        <f>'SAME1 Flight Tests 8-27-09'!BC31</f>
        <v>635891.9458305341</v>
      </c>
      <c r="BY136" s="807">
        <f>'SAME1 Flight Tests 8-27-09'!BD31</f>
        <v>598250.36007571616</v>
      </c>
      <c r="BZ136" s="806"/>
      <c r="CA136" s="805">
        <f>'SAME1 Flight Tests 8-27-09'!BG31</f>
        <v>0.18974291845493546</v>
      </c>
      <c r="CB136" s="805">
        <f>'SAME1 Flight Tests 8-27-09'!BF31</f>
        <v>2.2599999999999998</v>
      </c>
      <c r="CC136" s="783"/>
      <c r="CD136" s="805"/>
      <c r="CE136" s="805">
        <f>'SAME1 Flight Tests 8-27-09'!BH31</f>
        <v>517.61263896959224</v>
      </c>
      <c r="CF136" s="1804">
        <f>'SAME1 Flight Tests 8-27-09'!BI31</f>
        <v>3.3999999999999586</v>
      </c>
      <c r="CG136" s="1804">
        <f>'SAME1 Flight Tests 8-27-09'!BJ31</f>
        <v>26</v>
      </c>
      <c r="CH136" s="1804">
        <f>'SAME1 Flight Tests 8-27-09'!BK31</f>
        <v>0</v>
      </c>
      <c r="CI136" s="1804">
        <f>'SAME1 Flight Tests 8-27-09'!BL31</f>
        <v>2.4794260588235591E-2</v>
      </c>
      <c r="CJ136" s="1804">
        <f>'SAME1 Flight Tests 8-27-09'!BM31</f>
        <v>0.99999796436005317</v>
      </c>
      <c r="CK136" s="1804">
        <f>'SAME1 Flight Tests 8-27-09'!BN31</f>
        <v>1</v>
      </c>
      <c r="CL136" s="2014"/>
      <c r="CM136" s="2"/>
      <c r="CN136" s="2"/>
      <c r="CO136" s="2"/>
      <c r="CP136" s="2"/>
      <c r="CQ136" s="2071">
        <f t="shared" si="19"/>
        <v>91999.049308713875</v>
      </c>
      <c r="CR136" s="2074">
        <f t="shared" si="17"/>
        <v>10.869677540301311</v>
      </c>
      <c r="CS136" s="2082">
        <f t="shared" si="18"/>
        <v>6.2168499999999991</v>
      </c>
      <c r="CT136" s="2074">
        <f t="shared" si="12"/>
        <v>207917.85143769335</v>
      </c>
      <c r="CU136" s="2074">
        <f t="shared" si="13"/>
        <v>4.8095918319917308</v>
      </c>
      <c r="CV136" s="2074"/>
      <c r="CW136" s="1268">
        <v>114</v>
      </c>
      <c r="CX136" s="2074">
        <f t="shared" si="14"/>
        <v>1710.1733687432852</v>
      </c>
      <c r="CY136" s="2093">
        <f t="shared" si="15"/>
        <v>1.6450471731194974E-2</v>
      </c>
      <c r="CZ136" s="2018"/>
    </row>
    <row r="137" spans="1:104" ht="16.5" customHeight="1" x14ac:dyDescent="0.25">
      <c r="A137" s="778">
        <v>1</v>
      </c>
      <c r="B137" s="779">
        <f>'SAME1 Flight Tests 8-27-09'!A33</f>
        <v>3</v>
      </c>
      <c r="C137" s="779" t="str">
        <f>'SAME1 Flight Tests 8-27-09'!B33</f>
        <v>Teflon</v>
      </c>
      <c r="D137" s="782"/>
      <c r="E137" s="779" t="str">
        <f>'SAME1 Flight Tests 8-27-09'!C33</f>
        <v>28T</v>
      </c>
      <c r="F137" s="779">
        <f>'SAME1 Flight Tests 8-27-09'!D33</f>
        <v>6</v>
      </c>
      <c r="G137" s="779">
        <f>'SAME1 Flight Tests 8-27-09'!E33</f>
        <v>28</v>
      </c>
      <c r="H137" s="779" t="str">
        <f>'SAME1 Flight Tests 8-27-09'!F33</f>
        <v>Heat down</v>
      </c>
      <c r="I137" s="779">
        <f>'SAME1 Flight Tests 8-27-09'!G33</f>
        <v>269</v>
      </c>
      <c r="J137" s="791">
        <f>'SAME1 Flight Tests 8-27-09'!H33</f>
        <v>39351</v>
      </c>
      <c r="K137" s="779">
        <f>'SAME1 Flight Tests 8-27-09'!I33</f>
        <v>0</v>
      </c>
      <c r="L137" s="779" t="str">
        <f>'SAME1 Flight Tests 8-27-09'!J33</f>
        <v>n</v>
      </c>
      <c r="M137" s="779" t="str">
        <f>'SAME1 Flight Tests 8-27-09'!K33</f>
        <v>n</v>
      </c>
      <c r="N137" s="779">
        <f>'SAME1 Flight Tests 8-27-09'!L33</f>
        <v>8</v>
      </c>
      <c r="O137" s="804">
        <f>'SAME1 Flight Tests 8-27-09'!M33</f>
        <v>1.44</v>
      </c>
      <c r="P137" s="805">
        <f>'SAME1 Flight Tests 8-27-09'!N33</f>
        <v>60</v>
      </c>
      <c r="Q137" s="805">
        <f>'SAME1 Flight Tests 8-27-09'!O33</f>
        <v>11</v>
      </c>
      <c r="R137" s="805">
        <f>'SAME1 Flight Tests 8-27-09'!P33</f>
        <v>8</v>
      </c>
      <c r="S137" s="806"/>
      <c r="T137" s="806"/>
      <c r="U137" s="805">
        <f>'SAME1 Flight Tests 8-27-09'!Q33</f>
        <v>41.333333333333336</v>
      </c>
      <c r="V137" s="806"/>
      <c r="W137" s="806"/>
      <c r="X137" s="806"/>
      <c r="Y137" s="806"/>
      <c r="Z137" s="806"/>
      <c r="AA137" s="805" t="str">
        <f>'SAME1 Flight Tests 8-27-09'!R33</f>
        <v>n</v>
      </c>
      <c r="AB137" s="805" t="str">
        <f>'SAME1 Flight Tests 8-27-09'!S33</f>
        <v>n</v>
      </c>
      <c r="AC137" s="805">
        <f>'SAME1 Flight Tests 8-27-09'!T33</f>
        <v>1</v>
      </c>
      <c r="AD137" s="806"/>
      <c r="AE137" s="805">
        <f>'SAME1 Flight Tests 8-27-09'!U33</f>
        <v>10</v>
      </c>
      <c r="AF137" s="806"/>
      <c r="AG137" s="816">
        <f>'SAME1 Flight Tests 8-27-09'!V33</f>
        <v>5.19567251427413E-2</v>
      </c>
      <c r="AH137" s="818">
        <f>'SAME1 Flight Tests 8-27-09'!W33</f>
        <v>0</v>
      </c>
      <c r="AI137" s="806"/>
      <c r="AJ137" s="806"/>
      <c r="AK137" s="806"/>
      <c r="AL137" s="806"/>
      <c r="AM137" s="806"/>
      <c r="AN137" s="806"/>
      <c r="AO137" s="806"/>
      <c r="AP137" s="806"/>
      <c r="AQ137" s="806"/>
      <c r="AR137" s="806"/>
      <c r="AS137" s="806"/>
      <c r="AT137" s="806"/>
      <c r="AU137" s="805">
        <f>'SAME1 Flight Tests 8-27-09'!X33</f>
        <v>2.1</v>
      </c>
      <c r="AV137" s="820">
        <f>'SAME1 Flight Tests 8-27-09'!Y33</f>
        <v>3.432862000000001</v>
      </c>
      <c r="AW137" s="820">
        <f>'SAME1 Flight Tests 8-27-09'!Z33</f>
        <v>0.86352554999999975</v>
      </c>
      <c r="AX137" s="820">
        <f>'SAME1 Flight Tests 8-27-09'!AA33</f>
        <v>4.6410369999999999</v>
      </c>
      <c r="AY137" s="822"/>
      <c r="AZ137" s="822"/>
      <c r="BA137" s="820">
        <f>'SAME1 Flight Tests 8-27-09'!AC33</f>
        <v>4.9983979999999999</v>
      </c>
      <c r="BB137" s="822"/>
      <c r="BC137" s="822"/>
      <c r="BD137" s="820">
        <f>'SAME1 Flight Tests 8-27-09'!AB33</f>
        <v>5.7739715</v>
      </c>
      <c r="BE137" s="820">
        <f>'SAME1 Flight Tests 8-27-09'!AD33</f>
        <v>4.7225805000000012</v>
      </c>
      <c r="BF137" s="826">
        <f>'SAME1 Flight Tests 8-27-09'!AE33</f>
        <v>45575</v>
      </c>
      <c r="BG137" s="806"/>
      <c r="BH137" s="806"/>
      <c r="BI137" s="805">
        <f>'SAME1 Flight Tests 8-27-09'!AF33</f>
        <v>4.594949999999999</v>
      </c>
      <c r="BJ137" s="805">
        <f>'SAME1 Flight Tests 8-27-09'!AG33</f>
        <v>5.7398999999999996</v>
      </c>
      <c r="BK137" s="805">
        <f>'SAME1 Flight Tests 8-27-09'!AH33</f>
        <v>1.0513909999999989</v>
      </c>
      <c r="BL137" s="805">
        <f>'SAME1 Flight Tests 8-27-09'!AK33</f>
        <v>1291855.5021625953</v>
      </c>
      <c r="BM137" s="805">
        <f>'SAME1 Flight Tests 8-27-09'!AL33</f>
        <v>196.45114432072162</v>
      </c>
      <c r="BN137" s="806"/>
      <c r="BO137" s="805"/>
      <c r="BP137" s="806"/>
      <c r="BQ137" s="805">
        <f>'SAME1 Flight Tests 8-27-09'!AM33</f>
        <v>12.972173999999997</v>
      </c>
      <c r="BR137" s="816">
        <f>'SAME1 Flight Tests 8-27-09'!AP33</f>
        <v>0.15206897674845057</v>
      </c>
      <c r="BS137" s="816">
        <f>'SAME1 Flight Tests 8-27-09'!AQ33</f>
        <v>0.2066073251604415</v>
      </c>
      <c r="BT137" s="816"/>
      <c r="BU137" s="816">
        <f>'SAME1 Flight Tests 8-27-09'!AS33</f>
        <v>1.7395241455507557</v>
      </c>
      <c r="BV137" s="816">
        <f>'SAME1 Flight Tests 8-27-09'!AT33</f>
        <v>0.13046321538133326</v>
      </c>
      <c r="BW137" s="807">
        <f>'SAME1 Flight Tests 8-27-09'!BB33</f>
        <v>1291855.5021625953</v>
      </c>
      <c r="BX137" s="807">
        <f>'SAME1 Flight Tests 8-27-09'!BC33</f>
        <v>1271680.539304174</v>
      </c>
      <c r="BY137" s="807">
        <f>'SAME1 Flight Tests 8-27-09'!BD33</f>
        <v>1179336.2256119878</v>
      </c>
      <c r="BZ137" s="806"/>
      <c r="CA137" s="805">
        <f>'SAME1 Flight Tests 8-27-09'!BG33</f>
        <v>0.22562038626609418</v>
      </c>
      <c r="CB137" s="805">
        <f>'SAME1 Flight Tests 8-27-09'!BF33</f>
        <v>2.2599999999999998</v>
      </c>
      <c r="CC137" s="783"/>
      <c r="CD137" s="805"/>
      <c r="CE137" s="805">
        <f>'SAME1 Flight Tests 8-27-09'!BH33</f>
        <v>511.74122532819257</v>
      </c>
      <c r="CF137" s="1804">
        <f>'SAME1 Flight Tests 8-27-09'!BI33</f>
        <v>2.0999999999999908</v>
      </c>
      <c r="CG137" s="1804">
        <f>'SAME1 Flight Tests 8-27-09'!BJ33</f>
        <v>28</v>
      </c>
      <c r="CH137" s="1804">
        <f>'SAME1 Flight Tests 8-27-09'!BK33</f>
        <v>0</v>
      </c>
      <c r="CI137" s="1804">
        <f>'SAME1 Flight Tests 8-27-09'!BL33</f>
        <v>3.7063354285714445E-2</v>
      </c>
      <c r="CJ137" s="1804">
        <f>'SAME1 Flight Tests 8-27-09'!BM33</f>
        <v>0.97820609687076043</v>
      </c>
      <c r="CK137" s="1804">
        <f>'SAME1 Flight Tests 8-27-09'!BN33</f>
        <v>0.99999999967384046</v>
      </c>
      <c r="CL137" s="2014"/>
      <c r="CM137" s="2"/>
      <c r="CN137" s="2"/>
      <c r="CO137" s="2"/>
      <c r="CP137" s="2"/>
      <c r="CQ137" s="2071">
        <f t="shared" si="19"/>
        <v>199173.32317044091</v>
      </c>
      <c r="CR137" s="2074">
        <f t="shared" si="17"/>
        <v>5.0207526996186056</v>
      </c>
      <c r="CS137" s="2082">
        <f t="shared" si="18"/>
        <v>5.7398999999999996</v>
      </c>
      <c r="CT137" s="2074">
        <f t="shared" si="12"/>
        <v>450131.7103651964</v>
      </c>
      <c r="CU137" s="2074">
        <f t="shared" si="13"/>
        <v>2.2215719909816842</v>
      </c>
      <c r="CV137" s="2074"/>
      <c r="CW137" s="1268">
        <v>115</v>
      </c>
      <c r="CX137" s="2074">
        <f t="shared" si="14"/>
        <v>2258.8852637097561</v>
      </c>
      <c r="CY137" s="2093">
        <f t="shared" si="15"/>
        <v>1.0036552465397738E-2</v>
      </c>
      <c r="CZ137" s="2018"/>
    </row>
    <row r="138" spans="1:104" ht="16.5" customHeight="1" x14ac:dyDescent="0.25">
      <c r="A138" s="778">
        <v>1</v>
      </c>
      <c r="B138" s="779">
        <f>'SAME1 Flight Tests 8-27-09'!A53</f>
        <v>5</v>
      </c>
      <c r="C138" s="779" t="str">
        <f>'SAME1 Flight Tests 8-27-09'!B53</f>
        <v>Teflon</v>
      </c>
      <c r="D138" s="782"/>
      <c r="E138" s="779" t="str">
        <f>'SAME1 Flight Tests 8-27-09'!C53</f>
        <v>41 T</v>
      </c>
      <c r="F138" s="779">
        <f>'SAME1 Flight Tests 8-27-09'!D53</f>
        <v>2</v>
      </c>
      <c r="G138" s="779">
        <f>'SAME1 Flight Tests 8-27-09'!E53</f>
        <v>41</v>
      </c>
      <c r="H138" s="779" t="str">
        <f>'SAME1 Flight Tests 8-27-09'!F53</f>
        <v>low flow aging</v>
      </c>
      <c r="I138" s="779">
        <f>'SAME1 Flight Tests 8-27-09'!G53</f>
        <v>277</v>
      </c>
      <c r="J138" s="791">
        <f>'SAME1 Flight Tests 8-27-09'!H53</f>
        <v>39359</v>
      </c>
      <c r="K138" s="779">
        <f>'SAME1 Flight Tests 8-27-09'!I53</f>
        <v>0</v>
      </c>
      <c r="L138" s="779" t="str">
        <f>'SAME1 Flight Tests 8-27-09'!J53</f>
        <v>n</v>
      </c>
      <c r="M138" s="779" t="str">
        <f>'SAME1 Flight Tests 8-27-09'!K53</f>
        <v>n</v>
      </c>
      <c r="N138" s="779">
        <f>'SAME1 Flight Tests 8-27-09'!L53</f>
        <v>2</v>
      </c>
      <c r="O138" s="804">
        <f>'SAME1 Flight Tests 8-27-09'!M53</f>
        <v>1.44</v>
      </c>
      <c r="P138" s="805">
        <f>'SAME1 Flight Tests 8-27-09'!N53</f>
        <v>60</v>
      </c>
      <c r="Q138" s="805">
        <f>'SAME1 Flight Tests 8-27-09'!O53</f>
        <v>11</v>
      </c>
      <c r="R138" s="805">
        <f>'SAME1 Flight Tests 8-27-09'!P53</f>
        <v>8</v>
      </c>
      <c r="S138" s="806"/>
      <c r="T138" s="806"/>
      <c r="U138" s="805">
        <f>'SAME1 Flight Tests 8-27-09'!Q53</f>
        <v>36.166666666666664</v>
      </c>
      <c r="V138" s="806"/>
      <c r="W138" s="806"/>
      <c r="X138" s="806"/>
      <c r="Y138" s="806"/>
      <c r="Z138" s="806"/>
      <c r="AA138" s="805" t="str">
        <f>'SAME1 Flight Tests 8-27-09'!R53</f>
        <v>n</v>
      </c>
      <c r="AB138" s="805" t="str">
        <f>'SAME1 Flight Tests 8-27-09'!S53</f>
        <v>n</v>
      </c>
      <c r="AC138" s="805">
        <f>'SAME1 Flight Tests 8-27-09'!T53</f>
        <v>1</v>
      </c>
      <c r="AD138" s="806"/>
      <c r="AE138" s="805">
        <f>'SAME1 Flight Tests 8-27-09'!U53</f>
        <v>10</v>
      </c>
      <c r="AF138" s="806"/>
      <c r="AG138" s="816">
        <f>'SAME1 Flight Tests 8-27-09'!V53</f>
        <v>5.19567251427413E-2</v>
      </c>
      <c r="AH138" s="818">
        <f>'SAME1 Flight Tests 8-27-09'!W53</f>
        <v>0</v>
      </c>
      <c r="AI138" s="806"/>
      <c r="AJ138" s="806"/>
      <c r="AK138" s="806"/>
      <c r="AL138" s="806"/>
      <c r="AM138" s="806"/>
      <c r="AN138" s="806"/>
      <c r="AO138" s="806"/>
      <c r="AP138" s="806"/>
      <c r="AQ138" s="806"/>
      <c r="AR138" s="806"/>
      <c r="AS138" s="806"/>
      <c r="AT138" s="806"/>
      <c r="AU138" s="805">
        <f>'SAME1 Flight Tests 8-27-09'!X53</f>
        <v>1.52</v>
      </c>
      <c r="AV138" s="820">
        <f>'SAME1 Flight Tests 8-27-09'!Y53</f>
        <v>3.4109799999999999</v>
      </c>
      <c r="AW138" s="820">
        <f>'SAME1 Flight Tests 8-27-09'!Z53</f>
        <v>6.8664520000000001E-4</v>
      </c>
      <c r="AX138" s="820">
        <f>'SAME1 Flight Tests 8-27-09'!AA53</f>
        <v>-6.8664520000000001E-4</v>
      </c>
      <c r="AY138" s="822"/>
      <c r="AZ138" s="822"/>
      <c r="BA138" s="820">
        <f>'SAME1 Flight Tests 8-27-09'!AC53</f>
        <v>4.8838045000000001</v>
      </c>
      <c r="BB138" s="822"/>
      <c r="BC138" s="822"/>
      <c r="BD138" s="820">
        <f>'SAME1 Flight Tests 8-27-09'!AB53</f>
        <v>5.6414489999999997</v>
      </c>
      <c r="BE138" s="820">
        <f>'SAME1 Flight Tests 8-27-09'!AD53</f>
        <v>4.6681819999999998</v>
      </c>
      <c r="BF138" s="826">
        <f>'SAME1 Flight Tests 8-27-09'!AE53</f>
        <v>36115</v>
      </c>
      <c r="BG138" s="806"/>
      <c r="BH138" s="806"/>
      <c r="BI138" s="805">
        <f>'SAME1 Flight Tests 8-27-09'!AF53</f>
        <v>26.416450000000005</v>
      </c>
      <c r="BJ138" s="805">
        <f>'SAME1 Flight Tests 8-27-09'!AG53</f>
        <v>30.194600000000001</v>
      </c>
      <c r="BK138" s="805">
        <f>'SAME1 Flight Tests 8-27-09'!AH53</f>
        <v>0.97326699999999988</v>
      </c>
      <c r="BL138" s="805">
        <f>'SAME1 Flight Tests 8-27-09'!AK53</f>
        <v>1010553.8850986513</v>
      </c>
      <c r="BM138" s="805">
        <f>'SAME1 Flight Tests 8-27-09'!AL53</f>
        <v>179.6819752300683</v>
      </c>
      <c r="BN138" s="806"/>
      <c r="BO138" s="805"/>
      <c r="BP138" s="806"/>
      <c r="BQ138" s="805">
        <f>'SAME1 Flight Tests 8-27-09'!AM53</f>
        <v>68.239795999999998</v>
      </c>
      <c r="BR138" s="816">
        <f>'SAME1 Flight Tests 8-27-09'!AP53</f>
        <v>0.17780543707723964</v>
      </c>
      <c r="BS138" s="816">
        <f>'SAME1 Flight Tests 8-27-09'!AQ53</f>
        <v>0.38972921366338154</v>
      </c>
      <c r="BT138" s="816"/>
      <c r="BU138" s="816">
        <f>'SAME1 Flight Tests 8-27-09'!AS53</f>
        <v>2.4250886715837647</v>
      </c>
      <c r="BV138" s="816">
        <f>'SAME1 Flight Tests 8-27-09'!AT53</f>
        <v>0.12009808290984868</v>
      </c>
      <c r="BW138" s="807">
        <f>'SAME1 Flight Tests 8-27-09'!BB53</f>
        <v>1010553.8850986513</v>
      </c>
      <c r="BX138" s="807">
        <f>'SAME1 Flight Tests 8-27-09'!BC53</f>
        <v>994566.63806339353</v>
      </c>
      <c r="BY138" s="807">
        <f>'SAME1 Flight Tests 8-27-09'!BD53</f>
        <v>927965.8522076006</v>
      </c>
      <c r="BZ138" s="806"/>
      <c r="CA138" s="805">
        <f>'SAME1 Flight Tests 8-27-09'!BG53</f>
        <v>0.20885557939914159</v>
      </c>
      <c r="CB138" s="805">
        <f>'SAME1 Flight Tests 8-27-09'!BF53</f>
        <v>2.2599999999999998</v>
      </c>
      <c r="CC138" s="783"/>
      <c r="CD138" s="805"/>
      <c r="CE138" s="805">
        <f>'SAME1 Flight Tests 8-27-09'!BH53</f>
        <v>517.69385314585145</v>
      </c>
      <c r="CF138" s="1804">
        <f>'SAME1 Flight Tests 8-27-09'!BI53</f>
        <v>1.5200000000000768</v>
      </c>
      <c r="CG138" s="1804">
        <f>'SAME1 Flight Tests 8-27-09'!BJ53</f>
        <v>41</v>
      </c>
      <c r="CH138" s="1804">
        <f>'SAME1 Flight Tests 8-27-09'!BK53</f>
        <v>0</v>
      </c>
      <c r="CI138" s="1804">
        <f>'SAME1 Flight Tests 8-27-09'!BL53</f>
        <v>0.26936761578946006</v>
      </c>
      <c r="CJ138" s="1804">
        <f>'SAME1 Flight Tests 8-27-09'!BM53</f>
        <v>0.39546766061512001</v>
      </c>
      <c r="CK138" s="1804">
        <f>'SAME1 Flight Tests 8-27-09'!BN53</f>
        <v>0.99020594113323446</v>
      </c>
      <c r="CL138" s="2014"/>
      <c r="CM138" s="2"/>
      <c r="CN138" s="2"/>
      <c r="CO138" s="2"/>
      <c r="CP138" s="2"/>
      <c r="CQ138" s="2071">
        <f t="shared" si="19"/>
        <v>29617.728783909359</v>
      </c>
      <c r="CR138" s="2074">
        <f t="shared" si="17"/>
        <v>33.763561254003967</v>
      </c>
      <c r="CS138" s="2082">
        <f t="shared" si="18"/>
        <v>30.194600000000001</v>
      </c>
      <c r="CT138" s="2074">
        <f t="shared" si="12"/>
        <v>66936.067051635138</v>
      </c>
      <c r="CU138" s="2074">
        <f t="shared" si="13"/>
        <v>14.939628873453083</v>
      </c>
      <c r="CV138" s="2074"/>
      <c r="CW138" s="1268">
        <v>116</v>
      </c>
      <c r="CX138" s="2074">
        <f t="shared" si="14"/>
        <v>392.75268972546439</v>
      </c>
      <c r="CY138" s="2093">
        <f t="shared" si="15"/>
        <v>1.1735158847097816E-2</v>
      </c>
      <c r="CZ138" s="2018"/>
    </row>
    <row r="139" spans="1:104" ht="16.5" customHeight="1" x14ac:dyDescent="0.25">
      <c r="A139" s="778">
        <v>1</v>
      </c>
      <c r="B139" s="779">
        <f>'SAME1 Flight Tests 8-27-09'!A54</f>
        <v>5</v>
      </c>
      <c r="C139" s="779" t="str">
        <f>'SAME1 Flight Tests 8-27-09'!B54</f>
        <v>Teflon</v>
      </c>
      <c r="D139" s="782"/>
      <c r="E139" s="779" t="str">
        <f>'SAME1 Flight Tests 8-27-09'!C54</f>
        <v>41 Ta</v>
      </c>
      <c r="F139" s="779">
        <f>'SAME1 Flight Tests 8-27-09'!D54</f>
        <v>2</v>
      </c>
      <c r="G139" s="779" t="str">
        <f>'SAME1 Flight Tests 8-27-09'!E54</f>
        <v>41a</v>
      </c>
      <c r="H139" s="779" t="str">
        <f>'SAME1 Flight Tests 8-27-09'!F54</f>
        <v xml:space="preserve">     Aging</v>
      </c>
      <c r="I139" s="779">
        <f>'SAME1 Flight Tests 8-27-09'!G54</f>
        <v>277</v>
      </c>
      <c r="J139" s="791">
        <f>'SAME1 Flight Tests 8-27-09'!H54</f>
        <v>39359</v>
      </c>
      <c r="K139" s="779">
        <f>'SAME1 Flight Tests 8-27-09'!I54</f>
        <v>0</v>
      </c>
      <c r="L139" s="779" t="str">
        <f>'SAME1 Flight Tests 8-27-09'!J54</f>
        <v>n</v>
      </c>
      <c r="M139" s="779" t="str">
        <f>'SAME1 Flight Tests 8-27-09'!K54</f>
        <v>n</v>
      </c>
      <c r="N139" s="779">
        <f>'SAME1 Flight Tests 8-27-09'!L54</f>
        <v>2</v>
      </c>
      <c r="O139" s="804">
        <f>'SAME1 Flight Tests 8-27-09'!M54</f>
        <v>1.44</v>
      </c>
      <c r="P139" s="805">
        <f>'SAME1 Flight Tests 8-27-09'!N54</f>
        <v>60</v>
      </c>
      <c r="Q139" s="805">
        <f>'SAME1 Flight Tests 8-27-09'!O54</f>
        <v>720</v>
      </c>
      <c r="R139" s="805">
        <f>'SAME1 Flight Tests 8-27-09'!P54</f>
        <v>8</v>
      </c>
      <c r="S139" s="806"/>
      <c r="T139" s="806"/>
      <c r="U139" s="805">
        <f>'SAME1 Flight Tests 8-27-09'!Q54</f>
        <v>807.16666666666663</v>
      </c>
      <c r="V139" s="806"/>
      <c r="W139" s="806"/>
      <c r="X139" s="806"/>
      <c r="Y139" s="806"/>
      <c r="Z139" s="806"/>
      <c r="AA139" s="805" t="str">
        <f>'SAME1 Flight Tests 8-27-09'!R54</f>
        <v>n</v>
      </c>
      <c r="AB139" s="805" t="str">
        <f>'SAME1 Flight Tests 8-27-09'!S54</f>
        <v>n</v>
      </c>
      <c r="AC139" s="805">
        <f>'SAME1 Flight Tests 8-27-09'!T54</f>
        <v>1</v>
      </c>
      <c r="AD139" s="806"/>
      <c r="AE139" s="805">
        <f>'SAME1 Flight Tests 8-27-09'!U54</f>
        <v>10</v>
      </c>
      <c r="AF139" s="806"/>
      <c r="AG139" s="816">
        <f>'SAME1 Flight Tests 8-27-09'!V54</f>
        <v>5.19567251427413E-2</v>
      </c>
      <c r="AH139" s="818">
        <f>'SAME1 Flight Tests 8-27-09'!W54</f>
        <v>0</v>
      </c>
      <c r="AI139" s="806"/>
      <c r="AJ139" s="806"/>
      <c r="AK139" s="806"/>
      <c r="AL139" s="806"/>
      <c r="AM139" s="806"/>
      <c r="AN139" s="806"/>
      <c r="AO139" s="806"/>
      <c r="AP139" s="806"/>
      <c r="AQ139" s="806"/>
      <c r="AR139" s="806"/>
      <c r="AS139" s="806"/>
      <c r="AT139" s="806"/>
      <c r="AU139" s="805">
        <f>'SAME1 Flight Tests 8-27-09'!X54</f>
        <v>1.52</v>
      </c>
      <c r="AV139" s="820">
        <f>'SAME1 Flight Tests 8-27-09'!Y54</f>
        <v>3.4151094736842111</v>
      </c>
      <c r="AW139" s="820">
        <f>'SAME1 Flight Tests 8-27-09'!Z54</f>
        <v>7.0672257894736836E-4</v>
      </c>
      <c r="AX139" s="820">
        <f>'SAME1 Flight Tests 8-27-09'!AA54</f>
        <v>-7.0672257894736836E-4</v>
      </c>
      <c r="AY139" s="822"/>
      <c r="AZ139" s="822"/>
      <c r="BA139" s="820">
        <f>'SAME1 Flight Tests 8-27-09'!AC54</f>
        <v>4.8614654999999996</v>
      </c>
      <c r="BB139" s="822"/>
      <c r="BC139" s="822"/>
      <c r="BD139" s="820">
        <f>'SAME1 Flight Tests 8-27-09'!AB54</f>
        <v>5.2670768421052632</v>
      </c>
      <c r="BE139" s="820">
        <f>'SAME1 Flight Tests 8-27-09'!AD54</f>
        <v>4.6800230000000003</v>
      </c>
      <c r="BF139" s="826">
        <f>'SAME1 Flight Tests 8-27-09'!AE54</f>
        <v>20590</v>
      </c>
      <c r="BG139" s="806"/>
      <c r="BH139" s="806"/>
      <c r="BI139" s="805">
        <f>'SAME1 Flight Tests 8-27-09'!AF54</f>
        <v>13.155899999999999</v>
      </c>
      <c r="BJ139" s="805">
        <f>'SAME1 Flight Tests 8-27-09'!AG54</f>
        <v>19.547599999999999</v>
      </c>
      <c r="BK139" s="805">
        <f>'SAME1 Flight Tests 8-27-09'!AH54</f>
        <v>0.5870538421052629</v>
      </c>
      <c r="BL139" s="805">
        <f>'SAME1 Flight Tests 8-27-09'!AK54</f>
        <v>563835.38645896956</v>
      </c>
      <c r="BM139" s="805">
        <f>'SAME1 Flight Tests 8-27-09'!AL54</f>
        <v>102.64261980254548</v>
      </c>
      <c r="BN139" s="806"/>
      <c r="BO139" s="805"/>
      <c r="BP139" s="806"/>
      <c r="BQ139" s="805">
        <f>'SAME1 Flight Tests 8-27-09'!AM54</f>
        <v>44.177575999999995</v>
      </c>
      <c r="BR139" s="816">
        <f>'SAME1 Flight Tests 8-27-09'!AP54</f>
        <v>0.18204359333877107</v>
      </c>
      <c r="BS139" s="816">
        <f>'SAME1 Flight Tests 8-27-09'!AQ54</f>
        <v>0.4095106563201677</v>
      </c>
      <c r="BT139" s="816"/>
      <c r="BU139" s="816">
        <f>'SAME1 Flight Tests 8-27-09'!AS54</f>
        <v>2.4605824809110279</v>
      </c>
      <c r="BV139" s="816">
        <f>'SAME1 Flight Tests 8-27-09'!AT54</f>
        <v>0.12137535003189111</v>
      </c>
      <c r="BW139" s="807">
        <f>'SAME1 Flight Tests 8-27-09'!BB54</f>
        <v>563835.38645896956</v>
      </c>
      <c r="BX139" s="807">
        <f>'SAME1 Flight Tests 8-27-09'!BC54</f>
        <v>554720.68574026646</v>
      </c>
      <c r="BY139" s="807">
        <f>'SAME1 Flight Tests 8-27-09'!BD54</f>
        <v>522902.45440528099</v>
      </c>
      <c r="BZ139" s="806"/>
      <c r="CA139" s="805">
        <f>'SAME1 Flight Tests 8-27-09'!BG54</f>
        <v>0.12597721933589331</v>
      </c>
      <c r="CB139" s="805">
        <f>'SAME1 Flight Tests 8-27-09'!BF54</f>
        <v>2.2599999999999998</v>
      </c>
      <c r="CC139" s="783"/>
      <c r="CD139" s="805"/>
      <c r="CE139" s="805">
        <f>'SAME1 Flight Tests 8-27-09'!BH54</f>
        <v>517.69385314585145</v>
      </c>
      <c r="CF139" s="1804">
        <f>'SAME1 Flight Tests 8-27-09'!BI54</f>
        <v>1.5200000000000768</v>
      </c>
      <c r="CG139" s="1804">
        <f>'SAME1 Flight Tests 8-27-09'!BJ54</f>
        <v>41</v>
      </c>
      <c r="CH139" s="1804">
        <f>'SAME1 Flight Tests 8-27-09'!BK54</f>
        <v>0</v>
      </c>
      <c r="CI139" s="1804">
        <f>'SAME1 Flight Tests 8-27-09'!BL54</f>
        <v>0.17438516842104379</v>
      </c>
      <c r="CJ139" s="1804">
        <f>'SAME1 Flight Tests 8-27-09'!BM54</f>
        <v>0.35978099309246014</v>
      </c>
      <c r="CK139" s="1804">
        <f>'SAME1 Flight Tests 8-27-09'!BN54</f>
        <v>0.98603443939760194</v>
      </c>
      <c r="CL139" s="2014"/>
      <c r="CM139" s="2"/>
      <c r="CN139" s="2"/>
      <c r="CO139" s="2"/>
      <c r="CP139" s="2"/>
      <c r="CQ139" s="2071">
        <f t="shared" si="19"/>
        <v>25525.863458826698</v>
      </c>
      <c r="CR139" s="2074">
        <f t="shared" si="17"/>
        <v>39.175951936474284</v>
      </c>
      <c r="CS139" s="2082">
        <f t="shared" si="18"/>
        <v>19.547599999999999</v>
      </c>
      <c r="CT139" s="2074">
        <f t="shared" si="12"/>
        <v>57688.45141694833</v>
      </c>
      <c r="CU139" s="2074">
        <f t="shared" si="13"/>
        <v>17.334492007289509</v>
      </c>
      <c r="CV139" s="2074"/>
      <c r="CW139" s="1268">
        <v>117</v>
      </c>
      <c r="CX139" s="2074">
        <f t="shared" si="14"/>
        <v>346.55982867298297</v>
      </c>
      <c r="CY139" s="2093">
        <f t="shared" si="15"/>
        <v>1.2014877160358891E-2</v>
      </c>
      <c r="CZ139" s="2018"/>
    </row>
    <row r="140" spans="1:104" ht="16.5" customHeight="1" x14ac:dyDescent="0.25">
      <c r="A140" s="780">
        <v>2</v>
      </c>
      <c r="B140" s="784">
        <f>'SAME R Results'!A5</f>
        <v>1</v>
      </c>
      <c r="C140" s="785" t="str">
        <f>'SAME R Results'!B5</f>
        <v>Teflon</v>
      </c>
      <c r="D140" s="784" t="str">
        <f>'SAME R Results'!C5</f>
        <v>T01</v>
      </c>
      <c r="E140" s="784" t="str">
        <f>'SAME R Results'!D5</f>
        <v>3T</v>
      </c>
      <c r="F140" s="784">
        <f>'SAME R Results'!E5</f>
        <v>3</v>
      </c>
      <c r="G140" s="784">
        <f>'SAME R Results'!F5</f>
        <v>50</v>
      </c>
      <c r="H140" s="785" t="str">
        <f>'SAME R Results'!G5</f>
        <v>Baseline High RT/R0</v>
      </c>
      <c r="I140" s="784" t="str">
        <f>'SAME R Results'!H5</f>
        <v>201 11:00</v>
      </c>
      <c r="J140" s="786">
        <f>'SAME R Results'!I5</f>
        <v>40379.291666666664</v>
      </c>
      <c r="K140" s="784">
        <f>'SAME R Results'!J5</f>
        <v>0</v>
      </c>
      <c r="L140" s="788"/>
      <c r="M140" s="788"/>
      <c r="N140" s="784">
        <f>'SAME R Results'!K5</f>
        <v>8.1</v>
      </c>
      <c r="O140" s="793">
        <f>'SAME R Results'!L5</f>
        <v>1.4524143054229013</v>
      </c>
      <c r="P140" s="784">
        <f>'SAME R Results'!M5</f>
        <v>60</v>
      </c>
      <c r="Q140" s="784">
        <f>'SAME R Results'!N5</f>
        <v>11</v>
      </c>
      <c r="R140" s="784">
        <f>'SAME R Results'!O5</f>
        <v>8</v>
      </c>
      <c r="S140" s="784" t="str">
        <f>'SAME R Results'!P5</f>
        <v>n</v>
      </c>
      <c r="T140" s="784">
        <f>'SAME R Results'!Q5</f>
        <v>0</v>
      </c>
      <c r="U140" s="784">
        <f>'SAME R Results'!R5</f>
        <v>33.200000000000003</v>
      </c>
      <c r="V140" s="784" t="str">
        <f>'SAME R Results'!S5</f>
        <v>y</v>
      </c>
      <c r="W140" s="784">
        <f>'SAME R Results'!T5</f>
        <v>75</v>
      </c>
      <c r="X140" s="784" t="str">
        <f>'SAME R Results'!U5</f>
        <v>n</v>
      </c>
      <c r="Y140" s="784" t="str">
        <f>'SAME R Results'!V5</f>
        <v>y</v>
      </c>
      <c r="Z140" s="784" t="str">
        <f>'SAME R Results'!W5</f>
        <v>y</v>
      </c>
      <c r="AA140" s="784" t="str">
        <f>'SAME R Results'!X5</f>
        <v>n</v>
      </c>
      <c r="AB140" s="784" t="str">
        <f>'SAME R Results'!Y5</f>
        <v>n</v>
      </c>
      <c r="AC140" s="789"/>
      <c r="AD140" s="784" t="str">
        <f>'SAME R Results'!Z5</f>
        <v>y</v>
      </c>
      <c r="AE140" s="784">
        <f>'SAME R Results'!AA5</f>
        <v>10</v>
      </c>
      <c r="AF140" s="784" t="str">
        <f>'SAME R Results'!AB5</f>
        <v>y</v>
      </c>
      <c r="AG140" s="817">
        <f>'SAME R Results'!AC5</f>
        <v>5.19567251427413E-2</v>
      </c>
      <c r="AH140" s="819">
        <f>'SAME R Results'!AD5</f>
        <v>0</v>
      </c>
      <c r="AI140" s="784">
        <f>'SAME R Results'!AE5</f>
        <v>0</v>
      </c>
      <c r="AJ140" s="784">
        <f>'SAME R Results'!AF5</f>
        <v>0</v>
      </c>
      <c r="AK140" s="784">
        <f>'SAME R Results'!AG5</f>
        <v>0</v>
      </c>
      <c r="AL140" s="784">
        <f>'SAME R Results'!AH5</f>
        <v>0</v>
      </c>
      <c r="AM140" s="784">
        <f>'SAME R Results'!AI5</f>
        <v>0</v>
      </c>
      <c r="AN140" s="784">
        <f>'SAME R Results'!AJ5</f>
        <v>0</v>
      </c>
      <c r="AO140" s="784">
        <f>'SAME R Results'!AK5</f>
        <v>0</v>
      </c>
      <c r="AP140" s="784">
        <f>'SAME R Results'!AL5</f>
        <v>0</v>
      </c>
      <c r="AQ140" s="784">
        <f>'SAME R Results'!AM5</f>
        <v>0</v>
      </c>
      <c r="AR140" s="817">
        <f>'SAME R Results'!AN5</f>
        <v>0</v>
      </c>
      <c r="AS140" s="819">
        <f>'SAME R Results'!AO5</f>
        <v>0</v>
      </c>
      <c r="AT140" s="784">
        <f>'SAME R Results'!AP5</f>
        <v>0</v>
      </c>
      <c r="AU140" s="789"/>
      <c r="AV140" s="821">
        <f>'SAME R Results'!AQ5</f>
        <v>0</v>
      </c>
      <c r="AW140" s="821">
        <f>'SAME R Results'!AR5</f>
        <v>3.4159999999999999</v>
      </c>
      <c r="AX140" s="821">
        <f>'SAME R Results'!AS5</f>
        <v>0</v>
      </c>
      <c r="AY140" s="821">
        <f>'SAME R Results'!AT5</f>
        <v>0</v>
      </c>
      <c r="AZ140" s="824"/>
      <c r="BA140" s="824"/>
      <c r="BB140" s="821">
        <f>'SAME R Results'!AU5</f>
        <v>0.37197884999999997</v>
      </c>
      <c r="BC140" s="821">
        <f>'SAME R Results'!AV5</f>
        <v>2.6800000000000001E-2</v>
      </c>
      <c r="BD140" s="821">
        <f>'SAME R Results'!AW5</f>
        <v>6.9054574999999998</v>
      </c>
      <c r="BE140" s="821">
        <f>'SAME R Results'!AX5</f>
        <v>4.6738274999999998</v>
      </c>
      <c r="BF140" s="827">
        <f>'SAME R Results'!AY5</f>
        <v>111735</v>
      </c>
      <c r="BG140" s="784">
        <f>'SAME R Results'!AZ5</f>
        <v>0.46403510000000009</v>
      </c>
      <c r="BH140" s="784">
        <f>'SAME R Results'!BA5</f>
        <v>8.2000000000000003E-2</v>
      </c>
      <c r="BI140" s="789"/>
      <c r="BJ140" s="784">
        <f>'SAME R Results'!BB5</f>
        <v>30.150949999999995</v>
      </c>
      <c r="BK140" s="784">
        <f>'SAME R Results'!BC5</f>
        <v>2.23163</v>
      </c>
      <c r="BL140" s="784">
        <f>'SAME R Results'!BD5</f>
        <v>3654789.4777492345</v>
      </c>
      <c r="BM140" s="784">
        <f>'SAME R Results'!BE5</f>
        <v>541.22426782057232</v>
      </c>
      <c r="BN140" s="784">
        <f>'SAME R Results'!BF5</f>
        <v>0.34517884999999998</v>
      </c>
      <c r="BO140" s="784">
        <f>'SAME R Results'!BG5</f>
        <v>9.5508775000000018E-2</v>
      </c>
      <c r="BP140" s="789"/>
      <c r="BQ140" s="784">
        <f>'SAME R Results'!BH5</f>
        <v>68.141146999999975</v>
      </c>
      <c r="BR140" s="817">
        <f>'SAME R Results'!BI5</f>
        <v>0.14808630459171615</v>
      </c>
      <c r="BS140" s="817">
        <f>'SAME R Results'!BJ5</f>
        <v>0.25295421677328306</v>
      </c>
      <c r="BT140" s="817">
        <f>'SAME R Results'!BL5</f>
        <v>3.6141061384150297</v>
      </c>
      <c r="BU140" s="817">
        <f>'SAME R Results'!BM5</f>
        <v>2.0786515528876603</v>
      </c>
      <c r="BV140" s="817">
        <f>'SAME R Results'!BN5</f>
        <v>0.11330560179039686</v>
      </c>
      <c r="BW140" s="784">
        <f>'SAME R Results'!BO5</f>
        <v>3654789.4777492345</v>
      </c>
      <c r="BX140" s="784">
        <f>'SAME R Results'!BP5</f>
        <v>3408235.496242383</v>
      </c>
      <c r="BY140" s="784">
        <f>'SAME R Results'!BQ5</f>
        <v>3023464.4368640776</v>
      </c>
      <c r="BZ140" s="784">
        <f>'SAME R Results'!BR5</f>
        <v>541.22426782057232</v>
      </c>
      <c r="CA140" s="784">
        <f>'SAME R Results'!BS5</f>
        <v>0.49534537867353279</v>
      </c>
      <c r="CB140" s="784">
        <f>'SAME R Results'!BT5</f>
        <v>2.2599999999999998</v>
      </c>
      <c r="CC140" s="784">
        <f>'SAME R Results'!BV5</f>
        <v>1</v>
      </c>
      <c r="CD140" s="880">
        <f>'SAME R Results'!BW5</f>
        <v>2.2000000000000002</v>
      </c>
      <c r="CE140" s="1086">
        <f>'SAME R Results'!BZ5</f>
        <v>529.63562470856755</v>
      </c>
      <c r="CF140" s="1777">
        <f>'SAME R Results'!CA5</f>
        <v>0</v>
      </c>
      <c r="CG140" s="1777">
        <f>'SAME R Results'!CB5</f>
        <v>0</v>
      </c>
      <c r="CH140" s="1777">
        <f>'SAME R Results'!CC5</f>
        <v>0</v>
      </c>
      <c r="CI140" s="1777">
        <f>'SAME R Results'!CD5</f>
        <v>0</v>
      </c>
      <c r="CJ140" s="1777"/>
      <c r="CK140" s="1777"/>
      <c r="CL140" s="2015">
        <f>'SAME R Results'!CI5</f>
        <v>5</v>
      </c>
      <c r="CM140" s="2015" t="str">
        <f>'SAME R Results'!CJ5</f>
        <v>Teflon</v>
      </c>
      <c r="CN140" s="2016">
        <f>'SAME R Results'!CK5</f>
        <v>0.14808630459171615</v>
      </c>
      <c r="CO140" s="2016">
        <f>'SAME R Results'!CL5</f>
        <v>5.0656448445166339E-3</v>
      </c>
      <c r="CP140" s="2016">
        <f>'SAME R Results'!CM5</f>
        <v>2.0410251144542601E-2</v>
      </c>
      <c r="CQ140" s="2071">
        <f t="shared" si="19"/>
        <v>107271.14639702898</v>
      </c>
      <c r="CR140" s="2074">
        <f t="shared" si="17"/>
        <v>9.3221712789273994</v>
      </c>
      <c r="CS140" s="2082">
        <f t="shared" si="18"/>
        <v>30.150949999999991</v>
      </c>
      <c r="CT140" s="2074">
        <f t="shared" si="12"/>
        <v>242432.79085728546</v>
      </c>
      <c r="CU140" s="2074">
        <f t="shared" si="13"/>
        <v>4.1248545481979653</v>
      </c>
      <c r="CV140" s="2074"/>
      <c r="CW140" s="1268">
        <v>118</v>
      </c>
      <c r="CX140" s="2074">
        <f t="shared" si="14"/>
        <v>1184.7322116270891</v>
      </c>
      <c r="CY140" s="2093">
        <f t="shared" si="15"/>
        <v>9.7736961030532657E-3</v>
      </c>
    </row>
    <row r="141" spans="1:104" ht="16.5" customHeight="1" x14ac:dyDescent="0.25">
      <c r="A141" s="780">
        <v>2</v>
      </c>
      <c r="B141" s="784">
        <f>'SAME R Results'!A14</f>
        <v>2</v>
      </c>
      <c r="C141" s="785" t="str">
        <f>'SAME R Results'!B14</f>
        <v>Teflon</v>
      </c>
      <c r="D141" s="784" t="str">
        <f>'SAME R Results'!C14</f>
        <v>T02</v>
      </c>
      <c r="E141" s="784" t="str">
        <f>'SAME R Results'!D14</f>
        <v>9 T</v>
      </c>
      <c r="F141" s="784">
        <f>'SAME R Results'!E14</f>
        <v>5</v>
      </c>
      <c r="G141" s="784">
        <f>'SAME R Results'!F14</f>
        <v>56</v>
      </c>
      <c r="H141" s="785" t="str">
        <f>'SAME R Results'!G14</f>
        <v>Baseline</v>
      </c>
      <c r="I141" s="784">
        <f>'SAME R Results'!H14</f>
        <v>210</v>
      </c>
      <c r="J141" s="786">
        <f>'SAME R Results'!I14</f>
        <v>40388</v>
      </c>
      <c r="K141" s="784">
        <f>'SAME R Results'!J14</f>
        <v>0</v>
      </c>
      <c r="L141" s="788"/>
      <c r="M141" s="788"/>
      <c r="N141" s="784">
        <f>'SAME R Results'!K14</f>
        <v>8.1</v>
      </c>
      <c r="O141" s="793">
        <f>'SAME R Results'!L14</f>
        <v>1.4450000000000001</v>
      </c>
      <c r="P141" s="784">
        <f>'SAME R Results'!M14</f>
        <v>60</v>
      </c>
      <c r="Q141" s="784">
        <f>'SAME R Results'!N14</f>
        <v>11</v>
      </c>
      <c r="R141" s="784">
        <f>'SAME R Results'!O14</f>
        <v>8</v>
      </c>
      <c r="S141" s="784" t="str">
        <f>'SAME R Results'!P14</f>
        <v>n</v>
      </c>
      <c r="T141" s="784" t="str">
        <f>'SAME R Results'!Q14</f>
        <v>n</v>
      </c>
      <c r="U141" s="784">
        <f>'SAME R Results'!R14</f>
        <v>40.6</v>
      </c>
      <c r="V141" s="784" t="str">
        <f>'SAME R Results'!S14</f>
        <v>y</v>
      </c>
      <c r="W141" s="784">
        <f>'SAME R Results'!T14</f>
        <v>75</v>
      </c>
      <c r="X141" s="784" t="str">
        <f>'SAME R Results'!U14</f>
        <v>n</v>
      </c>
      <c r="Y141" s="784" t="str">
        <f>'SAME R Results'!V14</f>
        <v>y</v>
      </c>
      <c r="Z141" s="784" t="str">
        <f>'SAME R Results'!W14</f>
        <v>y</v>
      </c>
      <c r="AA141" s="784" t="str">
        <f>'SAME R Results'!X14</f>
        <v>n</v>
      </c>
      <c r="AB141" s="784" t="str">
        <f>'SAME R Results'!Y14</f>
        <v>n</v>
      </c>
      <c r="AC141" s="789"/>
      <c r="AD141" s="784" t="str">
        <f>'SAME R Results'!Z14</f>
        <v>y</v>
      </c>
      <c r="AE141" s="784">
        <f>'SAME R Results'!AA14</f>
        <v>10</v>
      </c>
      <c r="AF141" s="784" t="str">
        <f>'SAME R Results'!AB14</f>
        <v>y</v>
      </c>
      <c r="AG141" s="817">
        <f>'SAME R Results'!AC14</f>
        <v>5.19567251427413E-2</v>
      </c>
      <c r="AH141" s="819">
        <f>'SAME R Results'!AD14</f>
        <v>0</v>
      </c>
      <c r="AI141" s="784">
        <f>'SAME R Results'!AE14</f>
        <v>0</v>
      </c>
      <c r="AJ141" s="784">
        <f>'SAME R Results'!AF14</f>
        <v>0</v>
      </c>
      <c r="AK141" s="784">
        <f>'SAME R Results'!AG14</f>
        <v>0</v>
      </c>
      <c r="AL141" s="784">
        <f>'SAME R Results'!AH14</f>
        <v>0</v>
      </c>
      <c r="AM141" s="784">
        <f>'SAME R Results'!AI14</f>
        <v>0</v>
      </c>
      <c r="AN141" s="784">
        <f>'SAME R Results'!AJ14</f>
        <v>0</v>
      </c>
      <c r="AO141" s="784">
        <f>'SAME R Results'!AK14</f>
        <v>0</v>
      </c>
      <c r="AP141" s="784">
        <f>'SAME R Results'!AL14</f>
        <v>0</v>
      </c>
      <c r="AQ141" s="784">
        <f>'SAME R Results'!AM14</f>
        <v>0</v>
      </c>
      <c r="AR141" s="817">
        <f>'SAME R Results'!AN14</f>
        <v>0</v>
      </c>
      <c r="AS141" s="819">
        <f>'SAME R Results'!AO14</f>
        <v>0</v>
      </c>
      <c r="AT141" s="784">
        <f>'SAME R Results'!AP14</f>
        <v>0</v>
      </c>
      <c r="AU141" s="789"/>
      <c r="AV141" s="821">
        <f>'SAME R Results'!AQ14</f>
        <v>0</v>
      </c>
      <c r="AW141" s="821">
        <f>'SAME R Results'!AR14</f>
        <v>0.1842</v>
      </c>
      <c r="AX141" s="821">
        <f>'SAME R Results'!AS14</f>
        <v>0</v>
      </c>
      <c r="AY141" s="821">
        <f>'SAME R Results'!AT14</f>
        <v>0</v>
      </c>
      <c r="AZ141" s="824"/>
      <c r="BA141" s="824"/>
      <c r="BB141" s="821">
        <f>'SAME R Results'!AU14</f>
        <v>0.14634710000000001</v>
      </c>
      <c r="BC141" s="821">
        <f>'SAME R Results'!AV14</f>
        <v>2.6800000000000001E-2</v>
      </c>
      <c r="BD141" s="821">
        <f>'SAME R Results'!AW14</f>
        <v>6.4934835000000009</v>
      </c>
      <c r="BE141" s="821">
        <f>'SAME R Results'!AX14</f>
        <v>4.660736</v>
      </c>
      <c r="BF141" s="827">
        <f>'SAME R Results'!AY14</f>
        <v>99795</v>
      </c>
      <c r="BG141" s="784">
        <f>'SAME R Results'!AZ14</f>
        <v>0.22479245000000003</v>
      </c>
      <c r="BH141" s="784">
        <f>'SAME R Results'!BA14</f>
        <v>8.2000000000000003E-2</v>
      </c>
      <c r="BI141" s="789"/>
      <c r="BJ141" s="784">
        <f>'SAME R Results'!BB14</f>
        <v>9.7255000000000003</v>
      </c>
      <c r="BK141" s="784">
        <f>'SAME R Results'!BC14</f>
        <v>1.8327475000000009</v>
      </c>
      <c r="BL141" s="784">
        <f>'SAME R Results'!BD14</f>
        <v>3037043.9171539079</v>
      </c>
      <c r="BM141" s="784">
        <f>'SAME R Results'!BE14</f>
        <v>400.39400960857876</v>
      </c>
      <c r="BN141" s="784">
        <f>'SAME R Results'!BF14</f>
        <v>0.1195471</v>
      </c>
      <c r="BO141" s="784">
        <f>'SAME R Results'!BG14</f>
        <v>3.5698112500000004E-2</v>
      </c>
      <c r="BP141" s="789"/>
      <c r="BQ141" s="784">
        <f>'SAME R Results'!BH14</f>
        <v>21.97963</v>
      </c>
      <c r="BR141" s="817">
        <f>'SAME R Results'!BI14</f>
        <v>0.13183675328073566</v>
      </c>
      <c r="BS141" s="817">
        <f>'SAME R Results'!BJ14</f>
        <v>0.18452250171432627</v>
      </c>
      <c r="BT141" s="817">
        <f>'SAME R Results'!BL14</f>
        <v>3.3488353200746954</v>
      </c>
      <c r="BU141" s="817">
        <f>'SAME R Results'!BM14</f>
        <v>1.7857412174371969</v>
      </c>
      <c r="BV141" s="817">
        <f>'SAME R Results'!BN14</f>
        <v>0.11143717188099855</v>
      </c>
      <c r="BW141" s="784">
        <f>'SAME R Results'!BO14</f>
        <v>3037043.9171539079</v>
      </c>
      <c r="BX141" s="784">
        <f>'SAME R Results'!BP14</f>
        <v>2992867.0566282663</v>
      </c>
      <c r="BY141" s="784">
        <f>'SAME R Results'!BQ14</f>
        <v>2686519.7362136026</v>
      </c>
      <c r="BZ141" s="784">
        <f>'SAME R Results'!BR14</f>
        <v>400.39400960857876</v>
      </c>
      <c r="CA141" s="784">
        <f>'SAME R Results'!BS14</f>
        <v>0.40680713397851387</v>
      </c>
      <c r="CB141" s="784">
        <f>'SAME R Results'!BT14</f>
        <v>2.2599999999999998</v>
      </c>
      <c r="CC141" s="784">
        <f>'SAME R Results'!BV14</f>
        <v>1</v>
      </c>
      <c r="CD141" s="880">
        <f>'SAME R Results'!BW14</f>
        <v>2.2000000000000002</v>
      </c>
      <c r="CE141" s="1086">
        <f>'SAME R Results'!BZ14</f>
        <v>514.13740453829121</v>
      </c>
      <c r="CF141" s="1777">
        <f>'SAME R Results'!CA14</f>
        <v>4.9966666666667603</v>
      </c>
      <c r="CG141" s="1777" t="str">
        <f>'SAME R Results'!CB14</f>
        <v xml:space="preserve"> 09T</v>
      </c>
      <c r="CH141" s="1777">
        <f>'SAME R Results'!CC14</f>
        <v>210</v>
      </c>
      <c r="CI141" s="1777">
        <f>'SAME R Results'!CD14</f>
        <v>2.6393151434289032E-2</v>
      </c>
      <c r="CJ141" s="1777"/>
      <c r="CK141" s="1777"/>
      <c r="CL141" s="2015">
        <f>'SAME R Results'!CI14</f>
        <v>14</v>
      </c>
      <c r="CM141" s="2015" t="str">
        <f>'SAME R Results'!CJ14</f>
        <v>Teflon</v>
      </c>
      <c r="CN141" s="2016">
        <f>'SAME R Results'!CK14</f>
        <v>0.13183675328073566</v>
      </c>
      <c r="CO141" s="2016">
        <f>'SAME R Results'!CL14</f>
        <v>5.4389951059230753E-3</v>
      </c>
      <c r="CP141" s="2016">
        <f>'SAME R Results'!CM14</f>
        <v>2.1988858698260273E-2</v>
      </c>
      <c r="CQ141" s="2071">
        <f t="shared" si="19"/>
        <v>276350.77725638764</v>
      </c>
      <c r="CR141" s="2074">
        <f t="shared" si="17"/>
        <v>3.6185894243830488</v>
      </c>
      <c r="CS141" s="2082">
        <f t="shared" si="18"/>
        <v>9.7255000000000003</v>
      </c>
      <c r="CT141" s="2074">
        <f t="shared" si="12"/>
        <v>624552.75659943605</v>
      </c>
      <c r="CU141" s="2074">
        <f t="shared" si="13"/>
        <v>1.601145763001349</v>
      </c>
      <c r="CV141" s="2074"/>
      <c r="CW141" s="1268">
        <v>119</v>
      </c>
      <c r="CX141" s="2074">
        <f t="shared" si="14"/>
        <v>2717.1872535259058</v>
      </c>
      <c r="CY141" s="2093">
        <f t="shared" si="15"/>
        <v>8.7012257165285534E-3</v>
      </c>
    </row>
    <row r="142" spans="1:104" s="11" customFormat="1" ht="16.5" customHeight="1" x14ac:dyDescent="0.25">
      <c r="A142" s="780">
        <v>2</v>
      </c>
      <c r="B142" s="784">
        <f>'SAME R Results'!A16</f>
        <v>2</v>
      </c>
      <c r="C142" s="785" t="str">
        <f>'SAME R Results'!B16</f>
        <v>Teflon</v>
      </c>
      <c r="D142" s="784" t="str">
        <f>'SAME R Results'!C16</f>
        <v>T03</v>
      </c>
      <c r="E142" s="784" t="str">
        <f>'SAME R Results'!D16</f>
        <v>11 T</v>
      </c>
      <c r="F142" s="784">
        <f>'SAME R Results'!E16</f>
        <v>6</v>
      </c>
      <c r="G142" s="784">
        <f>'SAME R Results'!F16</f>
        <v>58</v>
      </c>
      <c r="H142" s="785" t="str">
        <f>'SAME R Results'!G16</f>
        <v>Baseline aging</v>
      </c>
      <c r="I142" s="784">
        <f>'SAME R Results'!H16</f>
        <v>211</v>
      </c>
      <c r="J142" s="786">
        <f>'SAME R Results'!I16</f>
        <v>40389</v>
      </c>
      <c r="K142" s="784">
        <f>'SAME R Results'!J16</f>
        <v>0</v>
      </c>
      <c r="L142" s="788"/>
      <c r="M142" s="788"/>
      <c r="N142" s="784">
        <f>'SAME R Results'!K16</f>
        <v>8.1</v>
      </c>
      <c r="O142" s="793">
        <f>'SAME R Results'!L16</f>
        <v>1.4450000000000001</v>
      </c>
      <c r="P142" s="784">
        <f>'SAME R Results'!M16</f>
        <v>60</v>
      </c>
      <c r="Q142" s="784">
        <f>'SAME R Results'!N16</f>
        <v>11</v>
      </c>
      <c r="R142" s="784">
        <f>'SAME R Results'!O16</f>
        <v>8</v>
      </c>
      <c r="S142" s="784" t="str">
        <f>'SAME R Results'!P16</f>
        <v>n</v>
      </c>
      <c r="T142" s="784" t="str">
        <f>'SAME R Results'!Q16</f>
        <v>n</v>
      </c>
      <c r="U142" s="784">
        <f>'SAME R Results'!R16</f>
        <v>34.4</v>
      </c>
      <c r="V142" s="784" t="str">
        <f>'SAME R Results'!S16</f>
        <v>y</v>
      </c>
      <c r="W142" s="784">
        <f>'SAME R Results'!T16</f>
        <v>75</v>
      </c>
      <c r="X142" s="784" t="str">
        <f>'SAME R Results'!U16</f>
        <v>n</v>
      </c>
      <c r="Y142" s="784" t="str">
        <f>'SAME R Results'!V16</f>
        <v>y</v>
      </c>
      <c r="Z142" s="784" t="str">
        <f>'SAME R Results'!W16</f>
        <v>y</v>
      </c>
      <c r="AA142" s="784" t="str">
        <f>'SAME R Results'!X16</f>
        <v>n</v>
      </c>
      <c r="AB142" s="784" t="str">
        <f>'SAME R Results'!Y16</f>
        <v>n</v>
      </c>
      <c r="AC142" s="789"/>
      <c r="AD142" s="784" t="str">
        <f>'SAME R Results'!Z16</f>
        <v>y</v>
      </c>
      <c r="AE142" s="784">
        <f>'SAME R Results'!AA16</f>
        <v>10</v>
      </c>
      <c r="AF142" s="784" t="str">
        <f>'SAME R Results'!AB16</f>
        <v>y</v>
      </c>
      <c r="AG142" s="817">
        <f>'SAME R Results'!AC16</f>
        <v>5.19567251427413E-2</v>
      </c>
      <c r="AH142" s="819">
        <f>'SAME R Results'!AD16</f>
        <v>0</v>
      </c>
      <c r="AI142" s="784">
        <f>'SAME R Results'!AE16</f>
        <v>0</v>
      </c>
      <c r="AJ142" s="784">
        <f>'SAME R Results'!AF16</f>
        <v>0</v>
      </c>
      <c r="AK142" s="784">
        <f>'SAME R Results'!AG16</f>
        <v>0</v>
      </c>
      <c r="AL142" s="784">
        <f>'SAME R Results'!AH16</f>
        <v>0</v>
      </c>
      <c r="AM142" s="784">
        <f>'SAME R Results'!AI16</f>
        <v>0</v>
      </c>
      <c r="AN142" s="784">
        <f>'SAME R Results'!AJ16</f>
        <v>0</v>
      </c>
      <c r="AO142" s="784">
        <f>'SAME R Results'!AK16</f>
        <v>0</v>
      </c>
      <c r="AP142" s="784">
        <f>'SAME R Results'!AL16</f>
        <v>0</v>
      </c>
      <c r="AQ142" s="784">
        <f>'SAME R Results'!AM16</f>
        <v>0</v>
      </c>
      <c r="AR142" s="817">
        <f>'SAME R Results'!AN16</f>
        <v>0</v>
      </c>
      <c r="AS142" s="819">
        <f>'SAME R Results'!AO16</f>
        <v>0</v>
      </c>
      <c r="AT142" s="784">
        <f>'SAME R Results'!AP16</f>
        <v>0</v>
      </c>
      <c r="AU142" s="789"/>
      <c r="AV142" s="821">
        <f>'SAME R Results'!AQ16</f>
        <v>0</v>
      </c>
      <c r="AW142" s="821">
        <f>'SAME R Results'!AR16</f>
        <v>0.188</v>
      </c>
      <c r="AX142" s="821">
        <f>'SAME R Results'!AS16</f>
        <v>0</v>
      </c>
      <c r="AY142" s="821">
        <f>'SAME R Results'!AT16</f>
        <v>0</v>
      </c>
      <c r="AZ142" s="824"/>
      <c r="BA142" s="824"/>
      <c r="BB142" s="821">
        <f>'SAME R Results'!AU16</f>
        <v>8.422855999999998E-2</v>
      </c>
      <c r="BC142" s="821">
        <f>'SAME R Results'!AV16</f>
        <v>2.6800000000000001E-2</v>
      </c>
      <c r="BD142" s="821">
        <f>'SAME R Results'!AW16</f>
        <v>5.3473210000000009</v>
      </c>
      <c r="BE142" s="821">
        <f>'SAME R Results'!AX16</f>
        <v>4.7119444999999995</v>
      </c>
      <c r="BF142" s="827">
        <f>'SAME R Results'!AY16</f>
        <v>71725</v>
      </c>
      <c r="BG142" s="784">
        <f>'SAME R Results'!AZ16</f>
        <v>0.1441955</v>
      </c>
      <c r="BH142" s="784">
        <f>'SAME R Results'!BA16</f>
        <v>8.2000000000000003E-2</v>
      </c>
      <c r="BI142" s="789"/>
      <c r="BJ142" s="784">
        <f>'SAME R Results'!BB16</f>
        <v>3.5743500000000004</v>
      </c>
      <c r="BK142" s="784">
        <f>'SAME R Results'!BC16</f>
        <v>0.63537650000000134</v>
      </c>
      <c r="BL142" s="784">
        <f>'SAME R Results'!BD16</f>
        <v>2105294.5686913007</v>
      </c>
      <c r="BM142" s="784">
        <f>'SAME R Results'!BE16</f>
        <v>111.85065367881325</v>
      </c>
      <c r="BN142" s="784">
        <f>'SAME R Results'!BF16</f>
        <v>5.7428559999999976E-2</v>
      </c>
      <c r="BO142" s="784">
        <f>'SAME R Results'!BG16</f>
        <v>1.5548875E-2</v>
      </c>
      <c r="BP142" s="789"/>
      <c r="BQ142" s="784">
        <f>'SAME R Results'!BH16</f>
        <v>8.0780309999999993</v>
      </c>
      <c r="BR142" s="817">
        <f>'SAME R Results'!BI16</f>
        <v>5.3128267816860503E-2</v>
      </c>
      <c r="BS142" s="817">
        <f>'SAME R Results'!BJ16</f>
        <v>0.14934491754394455</v>
      </c>
      <c r="BT142" s="817">
        <f>'SAME R Results'!BL16</f>
        <v>3.6934221929239239</v>
      </c>
      <c r="BU142" s="817">
        <f>'SAME R Results'!BM16</f>
        <v>2.7638822532432576</v>
      </c>
      <c r="BV142" s="817">
        <f>'SAME R Results'!BN16</f>
        <v>3.1687885565052865E-2</v>
      </c>
      <c r="BW142" s="784">
        <f>'SAME R Results'!BO16</f>
        <v>2105294.5686913007</v>
      </c>
      <c r="BX142" s="784">
        <f>'SAME R Results'!BP16</f>
        <v>2073543.6260468629</v>
      </c>
      <c r="BY142" s="784">
        <f>'SAME R Results'!BQ16</f>
        <v>1892114.5983492436</v>
      </c>
      <c r="BZ142" s="784">
        <f>'SAME R Results'!BR16</f>
        <v>111.85065367881325</v>
      </c>
      <c r="CA142" s="784">
        <f>'SAME R Results'!BS16</f>
        <v>0.14103180768889312</v>
      </c>
      <c r="CB142" s="784">
        <f>'SAME R Results'!BT16</f>
        <v>2.2599999999999998</v>
      </c>
      <c r="CC142" s="784">
        <f>'SAME R Results'!BV16</f>
        <v>1</v>
      </c>
      <c r="CD142" s="880">
        <f>'SAME R Results'!BW16</f>
        <v>2.2000000000000002</v>
      </c>
      <c r="CE142" s="1086">
        <f>'SAME R Results'!BZ16</f>
        <v>516.33842203068309</v>
      </c>
      <c r="CF142" s="1777">
        <f>'SAME R Results'!CA16</f>
        <v>0.91333333333332156</v>
      </c>
      <c r="CG142" s="1777" t="str">
        <f>'SAME R Results'!CB16</f>
        <v xml:space="preserve"> 11T</v>
      </c>
      <c r="CH142" s="1777">
        <f>'SAME R Results'!CC16</f>
        <v>211</v>
      </c>
      <c r="CI142" s="1777">
        <f>'SAME R Results'!CD16</f>
        <v>5.3067356934307253E-2</v>
      </c>
      <c r="CJ142" s="1777"/>
      <c r="CK142" s="1777"/>
      <c r="CL142" s="2015">
        <f>'SAME R Results'!CI16</f>
        <v>16</v>
      </c>
      <c r="CM142" s="2015" t="str">
        <f>'SAME R Results'!CJ16</f>
        <v>Teflon</v>
      </c>
      <c r="CN142" s="2016">
        <f>'SAME R Results'!CK16</f>
        <v>5.3128267816860503E-2</v>
      </c>
      <c r="CO142" s="2016">
        <f>'SAME R Results'!CL16</f>
        <v>7.1092274837766751E-3</v>
      </c>
      <c r="CP142" s="2016">
        <f>'SAME R Results'!CM16</f>
        <v>2.6428476894092549E-2</v>
      </c>
      <c r="CQ142" s="2071">
        <f t="shared" si="19"/>
        <v>521239.5368849911</v>
      </c>
      <c r="CR142" s="2074">
        <f t="shared" si="17"/>
        <v>1.9185037381779519</v>
      </c>
      <c r="CS142" s="2082">
        <f t="shared" si="18"/>
        <v>3.5743499999999999</v>
      </c>
      <c r="CT142" s="2074">
        <f t="shared" si="12"/>
        <v>1178001.3533600799</v>
      </c>
      <c r="CU142" s="2074">
        <f t="shared" si="13"/>
        <v>0.84889545937077537</v>
      </c>
      <c r="CV142" s="2074"/>
      <c r="CW142" s="1268">
        <v>120</v>
      </c>
      <c r="CX142" s="2074">
        <f t="shared" si="14"/>
        <v>2065.3106558679688</v>
      </c>
      <c r="CY142" s="2093">
        <f t="shared" si="15"/>
        <v>3.506465675912793E-3</v>
      </c>
      <c r="CZ142" s="2020"/>
    </row>
    <row r="143" spans="1:104" ht="16.5" customHeight="1" x14ac:dyDescent="0.25">
      <c r="A143" s="780">
        <v>2</v>
      </c>
      <c r="B143" s="784">
        <f>'SAME R Results'!A17</f>
        <v>2</v>
      </c>
      <c r="C143" s="785" t="str">
        <f>'SAME R Results'!B17</f>
        <v>Teflon</v>
      </c>
      <c r="D143" s="784" t="str">
        <f>'SAME R Results'!C17</f>
        <v>T03</v>
      </c>
      <c r="E143" s="784" t="str">
        <f>'SAME R Results'!D17</f>
        <v>11Ta</v>
      </c>
      <c r="F143" s="784">
        <f>'SAME R Results'!E17</f>
        <v>6</v>
      </c>
      <c r="G143" s="784" t="str">
        <f>'SAME R Results'!F17</f>
        <v>58a</v>
      </c>
      <c r="H143" s="785" t="str">
        <f>'SAME R Results'!G17</f>
        <v>aged</v>
      </c>
      <c r="I143" s="784">
        <f>'SAME R Results'!H17</f>
        <v>211</v>
      </c>
      <c r="J143" s="786">
        <f>'SAME R Results'!I17</f>
        <v>40389</v>
      </c>
      <c r="K143" s="784">
        <f>'SAME R Results'!J17</f>
        <v>0</v>
      </c>
      <c r="L143" s="788"/>
      <c r="M143" s="788"/>
      <c r="N143" s="784">
        <f>'SAME R Results'!K17</f>
        <v>8.1</v>
      </c>
      <c r="O143" s="793">
        <f>'SAME R Results'!L17</f>
        <v>1.4450000000000001</v>
      </c>
      <c r="P143" s="784">
        <f>'SAME R Results'!M17</f>
        <v>0</v>
      </c>
      <c r="Q143" s="784">
        <f>'SAME R Results'!N17</f>
        <v>0</v>
      </c>
      <c r="R143" s="784">
        <f>'SAME R Results'!O17</f>
        <v>0</v>
      </c>
      <c r="S143" s="784">
        <f>'SAME R Results'!P17</f>
        <v>0</v>
      </c>
      <c r="T143" s="784">
        <f>'SAME R Results'!Q17</f>
        <v>0</v>
      </c>
      <c r="U143" s="784">
        <f>'SAME R Results'!R17</f>
        <v>805.4</v>
      </c>
      <c r="V143" s="784">
        <f>'SAME R Results'!S17</f>
        <v>0</v>
      </c>
      <c r="W143" s="784">
        <f>'SAME R Results'!T17</f>
        <v>0</v>
      </c>
      <c r="X143" s="784" t="str">
        <f>'SAME R Results'!U17</f>
        <v>n</v>
      </c>
      <c r="Y143" s="784" t="str">
        <f>'SAME R Results'!V17</f>
        <v>y</v>
      </c>
      <c r="Z143" s="784" t="str">
        <f>'SAME R Results'!W17</f>
        <v>y</v>
      </c>
      <c r="AA143" s="784" t="str">
        <f>'SAME R Results'!X17</f>
        <v>n</v>
      </c>
      <c r="AB143" s="784" t="str">
        <f>'SAME R Results'!Y17</f>
        <v>n</v>
      </c>
      <c r="AC143" s="789"/>
      <c r="AD143" s="784" t="str">
        <f>'SAME R Results'!Z17</f>
        <v>y</v>
      </c>
      <c r="AE143" s="784">
        <f>'SAME R Results'!AA17</f>
        <v>10</v>
      </c>
      <c r="AF143" s="784" t="str">
        <f>'SAME R Results'!AB17</f>
        <v>y</v>
      </c>
      <c r="AG143" s="817">
        <f>'SAME R Results'!AC17</f>
        <v>5.19567251427413E-2</v>
      </c>
      <c r="AH143" s="819">
        <f>'SAME R Results'!AD17</f>
        <v>0</v>
      </c>
      <c r="AI143" s="784">
        <f>'SAME R Results'!AE17</f>
        <v>50</v>
      </c>
      <c r="AJ143" s="784">
        <f>'SAME R Results'!AF17</f>
        <v>720</v>
      </c>
      <c r="AK143" s="784">
        <f>'SAME R Results'!AG17</f>
        <v>0</v>
      </c>
      <c r="AL143" s="784" t="str">
        <f>'SAME R Results'!AH17</f>
        <v>n</v>
      </c>
      <c r="AM143" s="784" t="str">
        <f>'SAME R Results'!AI17</f>
        <v>y</v>
      </c>
      <c r="AN143" s="784" t="str">
        <f>'SAME R Results'!AJ17</f>
        <v>y</v>
      </c>
      <c r="AO143" s="784" t="str">
        <f>'SAME R Results'!AK17</f>
        <v>n</v>
      </c>
      <c r="AP143" s="784" t="str">
        <f>'SAME R Results'!AL17</f>
        <v>n</v>
      </c>
      <c r="AQ143" s="784" t="str">
        <f>'SAME R Results'!AM17</f>
        <v>y</v>
      </c>
      <c r="AR143" s="817">
        <f>'SAME R Results'!AN17</f>
        <v>5.19567251427413E-2</v>
      </c>
      <c r="AS143" s="819">
        <f>'SAME R Results'!AO17</f>
        <v>0</v>
      </c>
      <c r="AT143" s="784">
        <f>'SAME R Results'!AP17</f>
        <v>0</v>
      </c>
      <c r="AU143" s="789"/>
      <c r="AV143" s="821">
        <f>'SAME R Results'!AQ17</f>
        <v>0</v>
      </c>
      <c r="AW143" s="821">
        <f>'SAME R Results'!AR17</f>
        <v>0.78200000000000003</v>
      </c>
      <c r="AX143" s="821">
        <f>'SAME R Results'!AS17</f>
        <v>0</v>
      </c>
      <c r="AY143" s="821">
        <f>'SAME R Results'!AT17</f>
        <v>0</v>
      </c>
      <c r="AZ143" s="824"/>
      <c r="BA143" s="824"/>
      <c r="BB143" s="821">
        <f>'SAME R Results'!AU17</f>
        <v>8.644104499999998E-2</v>
      </c>
      <c r="BC143" s="821">
        <f>'SAME R Results'!AV17</f>
        <v>2.6800000000000001E-2</v>
      </c>
      <c r="BD143" s="821">
        <f>'SAME R Results'!AW17</f>
        <v>5.0834199999999994</v>
      </c>
      <c r="BE143" s="821">
        <f>'SAME R Results'!AX17</f>
        <v>4.7389840000000003</v>
      </c>
      <c r="BF143" s="827">
        <f>'SAME R Results'!AY17</f>
        <v>20380</v>
      </c>
      <c r="BG143" s="784">
        <f>'SAME R Results'!AZ17</f>
        <v>0.14796445</v>
      </c>
      <c r="BH143" s="784">
        <f>'SAME R Results'!BA17</f>
        <v>8.2000000000000003E-2</v>
      </c>
      <c r="BI143" s="789"/>
      <c r="BJ143" s="784">
        <f>'SAME R Results'!BB17</f>
        <v>3.5562999999999994</v>
      </c>
      <c r="BK143" s="784">
        <f>'SAME R Results'!BC17</f>
        <v>0.34443599999999908</v>
      </c>
      <c r="BL143" s="784">
        <f>'SAME R Results'!BD17</f>
        <v>557920.01363368786</v>
      </c>
      <c r="BM143" s="784">
        <f>'SAME R Results'!BE17</f>
        <v>58.353221390514022</v>
      </c>
      <c r="BN143" s="784">
        <f>'SAME R Results'!BF17</f>
        <v>5.9641044999999976E-2</v>
      </c>
      <c r="BO143" s="784">
        <f>'SAME R Results'!BG17</f>
        <v>1.6491112499999998E-2</v>
      </c>
      <c r="BP143" s="789"/>
      <c r="BQ143" s="784">
        <f>'SAME R Results'!BH17</f>
        <v>8.0372379999999986</v>
      </c>
      <c r="BR143" s="817">
        <f>'SAME R Results'!BI17</f>
        <v>0.10459065809534994</v>
      </c>
      <c r="BS143" s="817">
        <f>'SAME R Results'!BJ17</f>
        <v>0.23211570631965311</v>
      </c>
      <c r="BT143" s="817">
        <f>'SAME R Results'!BL17</f>
        <v>3.6165567968807428</v>
      </c>
      <c r="BU143" s="817">
        <f>'SAME R Results'!BM17</f>
        <v>2.4420805206174716</v>
      </c>
      <c r="BV143" s="817">
        <f>'SAME R Results'!BN17</f>
        <v>7.0208077224969093E-2</v>
      </c>
      <c r="BW143" s="784">
        <f>'SAME R Results'!BO17</f>
        <v>557920.01363368786</v>
      </c>
      <c r="BX143" s="784">
        <f>'SAME R Results'!BP17</f>
        <v>548898.27489414602</v>
      </c>
      <c r="BY143" s="784">
        <f>'SAME R Results'!BQ17</f>
        <v>517486.93410012359</v>
      </c>
      <c r="BZ143" s="784">
        <f>'SAME R Results'!BR17</f>
        <v>58.353221390514022</v>
      </c>
      <c r="CA143" s="784">
        <f>'SAME R Results'!BS17</f>
        <v>7.6452987658705285E-2</v>
      </c>
      <c r="CB143" s="784">
        <f>'SAME R Results'!BT17</f>
        <v>2.2599999999999998</v>
      </c>
      <c r="CC143" s="784">
        <f>'SAME R Results'!BV17</f>
        <v>1</v>
      </c>
      <c r="CD143" s="880">
        <f>'SAME R Results'!BW17</f>
        <v>2.2000000000000002</v>
      </c>
      <c r="CE143" s="1086">
        <f>'SAME R Results'!BZ17</f>
        <v>516.33842203068309</v>
      </c>
      <c r="CF143" s="1777">
        <f>'SAME R Results'!CA17</f>
        <v>0.91333333333332156</v>
      </c>
      <c r="CG143" s="1777">
        <f>'SAME R Results'!CB17</f>
        <v>0</v>
      </c>
      <c r="CH143" s="1777">
        <f>'SAME R Results'!CC17</f>
        <v>0</v>
      </c>
      <c r="CI143" s="1777">
        <f>'SAME R Results'!CD17</f>
        <v>5.2799373722628412E-2</v>
      </c>
      <c r="CJ143" s="1777"/>
      <c r="CK143" s="1777"/>
      <c r="CL143" s="2015">
        <f>'SAME R Results'!CI17</f>
        <v>17</v>
      </c>
      <c r="CM143" s="2015" t="str">
        <f>'SAME R Results'!CJ17</f>
        <v>Teflon</v>
      </c>
      <c r="CN143" s="2016">
        <f>'SAME R Results'!CK17</f>
        <v>0.10459065809534994</v>
      </c>
      <c r="CO143" s="2016">
        <f>'SAME R Results'!CL17</f>
        <v>7.4205896353946449E-3</v>
      </c>
      <c r="CP143" s="2016">
        <f>'SAME R Results'!CM17</f>
        <v>2.7355694976311538E-2</v>
      </c>
      <c r="CQ143" s="2071">
        <f t="shared" si="19"/>
        <v>138833.76693179621</v>
      </c>
      <c r="CR143" s="2074">
        <f t="shared" si="17"/>
        <v>7.2028586567939357</v>
      </c>
      <c r="CS143" s="2082">
        <f t="shared" si="18"/>
        <v>3.5562999999999998</v>
      </c>
      <c r="CT143" s="2074">
        <f t="shared" si="12"/>
        <v>313764.31326585938</v>
      </c>
      <c r="CU143" s="2074">
        <f t="shared" si="13"/>
        <v>3.1871056003512996</v>
      </c>
      <c r="CV143" s="2074"/>
      <c r="CW143" s="1268">
        <v>121</v>
      </c>
      <c r="CX143" s="2074">
        <f t="shared" si="14"/>
        <v>1082.9549283732886</v>
      </c>
      <c r="CY143" s="2093">
        <f t="shared" si="15"/>
        <v>6.902983434293096E-3</v>
      </c>
    </row>
    <row r="144" spans="1:104" ht="16.5" customHeight="1" x14ac:dyDescent="0.25">
      <c r="A144" s="780">
        <v>2</v>
      </c>
      <c r="B144" s="784">
        <f>'SAME R Results'!A38</f>
        <v>6</v>
      </c>
      <c r="C144" s="785" t="str">
        <f>'SAME R Results'!B38</f>
        <v>Teflon</v>
      </c>
      <c r="D144" s="784" t="str">
        <f>'SAME R Results'!C38</f>
        <v>T07</v>
      </c>
      <c r="E144" s="784" t="str">
        <f>'SAME R Results'!D38</f>
        <v>22 T</v>
      </c>
      <c r="F144" s="784">
        <f>'SAME R Results'!E38</f>
        <v>3</v>
      </c>
      <c r="G144" s="784">
        <f>'SAME R Results'!F38</f>
        <v>69</v>
      </c>
      <c r="H144" s="785" t="str">
        <f>'SAME R Results'!G38</f>
        <v>High temp aged STS det</v>
      </c>
      <c r="I144" s="784">
        <f>'SAME R Results'!H38</f>
        <v>236</v>
      </c>
      <c r="J144" s="786">
        <f>'SAME R Results'!I38</f>
        <v>40414</v>
      </c>
      <c r="K144" s="784">
        <f>'SAME R Results'!J38</f>
        <v>0</v>
      </c>
      <c r="L144" s="788"/>
      <c r="M144" s="788"/>
      <c r="N144" s="784">
        <f>'SAME R Results'!K38</f>
        <v>8.1</v>
      </c>
      <c r="O144" s="793">
        <f>'SAME R Results'!L38</f>
        <v>1.45</v>
      </c>
      <c r="P144" s="784">
        <f>'SAME R Results'!M38</f>
        <v>60</v>
      </c>
      <c r="Q144" s="784">
        <f>'SAME R Results'!N38</f>
        <v>720</v>
      </c>
      <c r="R144" s="784">
        <f>'SAME R Results'!O38</f>
        <v>8</v>
      </c>
      <c r="S144" s="784" t="str">
        <f>'SAME R Results'!P38</f>
        <v>n</v>
      </c>
      <c r="T144" s="784" t="str">
        <f>'SAME R Results'!Q38</f>
        <v>n</v>
      </c>
      <c r="U144" s="784">
        <f>'SAME R Results'!R38</f>
        <v>744.57142857142856</v>
      </c>
      <c r="V144" s="784" t="str">
        <f>'SAME R Results'!S38</f>
        <v>y</v>
      </c>
      <c r="W144" s="784">
        <f>'SAME R Results'!T38</f>
        <v>45</v>
      </c>
      <c r="X144" s="784" t="str">
        <f>'SAME R Results'!U38</f>
        <v>y</v>
      </c>
      <c r="Y144" s="784" t="str">
        <f>'SAME R Results'!V38</f>
        <v>n</v>
      </c>
      <c r="Z144" s="784" t="str">
        <f>'SAME R Results'!W38</f>
        <v>y</v>
      </c>
      <c r="AA144" s="784" t="str">
        <f>'SAME R Results'!X38</f>
        <v>n</v>
      </c>
      <c r="AB144" s="784" t="str">
        <f>'SAME R Results'!Y38</f>
        <v>n</v>
      </c>
      <c r="AC144" s="789"/>
      <c r="AD144" s="784" t="str">
        <f>'SAME R Results'!Z38</f>
        <v>y</v>
      </c>
      <c r="AE144" s="784">
        <f>'SAME R Results'!AA38</f>
        <v>10</v>
      </c>
      <c r="AF144" s="784" t="str">
        <f>'SAME R Results'!AB38</f>
        <v>y</v>
      </c>
      <c r="AG144" s="817">
        <f>'SAME R Results'!AC38</f>
        <v>5.19567251427413E-2</v>
      </c>
      <c r="AH144" s="819">
        <f>'SAME R Results'!AD38</f>
        <v>0</v>
      </c>
      <c r="AI144" s="784">
        <f>'SAME R Results'!AE38</f>
        <v>0</v>
      </c>
      <c r="AJ144" s="784">
        <f>'SAME R Results'!AF38</f>
        <v>0</v>
      </c>
      <c r="AK144" s="784">
        <f>'SAME R Results'!AG38</f>
        <v>0</v>
      </c>
      <c r="AL144" s="784">
        <f>'SAME R Results'!AH38</f>
        <v>0</v>
      </c>
      <c r="AM144" s="784">
        <f>'SAME R Results'!AI38</f>
        <v>0</v>
      </c>
      <c r="AN144" s="784">
        <f>'SAME R Results'!AJ38</f>
        <v>0</v>
      </c>
      <c r="AO144" s="784">
        <f>'SAME R Results'!AK38</f>
        <v>0</v>
      </c>
      <c r="AP144" s="784">
        <f>'SAME R Results'!AL38</f>
        <v>0</v>
      </c>
      <c r="AQ144" s="784">
        <f>'SAME R Results'!AM38</f>
        <v>0</v>
      </c>
      <c r="AR144" s="817">
        <f>'SAME R Results'!AN38</f>
        <v>0</v>
      </c>
      <c r="AS144" s="819">
        <f>'SAME R Results'!AO38</f>
        <v>0</v>
      </c>
      <c r="AT144" s="784">
        <f>'SAME R Results'!AP38</f>
        <v>0</v>
      </c>
      <c r="AU144" s="789"/>
      <c r="AV144" s="821">
        <f>'SAME R Results'!AQ38</f>
        <v>0</v>
      </c>
      <c r="AW144" s="821">
        <f>'SAME R Results'!AR38</f>
        <v>5.0415189999999992</v>
      </c>
      <c r="AX144" s="821">
        <f>'SAME R Results'!AS38</f>
        <v>4.6750034999999999</v>
      </c>
      <c r="AY144" s="821">
        <f>'SAME R Results'!AT38</f>
        <v>5.1367965</v>
      </c>
      <c r="AZ144" s="824"/>
      <c r="BA144" s="824"/>
      <c r="BB144" s="821">
        <f>'SAME R Results'!AU38</f>
        <v>0</v>
      </c>
      <c r="BC144" s="821">
        <f>'SAME R Results'!AV38</f>
        <v>0</v>
      </c>
      <c r="BD144" s="821">
        <f>'SAME R Results'!AW38</f>
        <v>6.5043949999999997</v>
      </c>
      <c r="BE144" s="821">
        <f>'SAME R Results'!AX38</f>
        <v>4.6807259999999999</v>
      </c>
      <c r="BF144" s="827">
        <f>'SAME R Results'!AY38</f>
        <v>30275</v>
      </c>
      <c r="BG144" s="784">
        <f>'SAME R Results'!AZ38</f>
        <v>0</v>
      </c>
      <c r="BH144" s="784">
        <f>'SAME R Results'!BA38</f>
        <v>0</v>
      </c>
      <c r="BI144" s="789"/>
      <c r="BJ144" s="784">
        <f>'SAME R Results'!BB38</f>
        <v>37.934999999999995</v>
      </c>
      <c r="BK144" s="784">
        <f>'SAME R Results'!BC38</f>
        <v>1.8236689999999998</v>
      </c>
      <c r="BL144" s="784">
        <f>'SAME R Results'!BD38</f>
        <v>840335.70495541021</v>
      </c>
      <c r="BM144" s="784">
        <f>'SAME R Results'!BE38</f>
        <v>397.56403067241467</v>
      </c>
      <c r="BN144" s="784">
        <f>'SAME R Results'!BF38</f>
        <v>0</v>
      </c>
      <c r="BO144" s="784">
        <f>'SAME R Results'!BG38</f>
        <v>0</v>
      </c>
      <c r="BP144" s="789"/>
      <c r="BQ144" s="784">
        <f>'SAME R Results'!BH38</f>
        <v>85.733099999999979</v>
      </c>
      <c r="BR144" s="817">
        <f>'SAME R Results'!BI38</f>
        <v>0.47310143830376716</v>
      </c>
      <c r="BS144" s="817">
        <f>'SAME R Results'!BJ38</f>
        <v>0.44575012050849505</v>
      </c>
      <c r="BT144" s="817">
        <f>'SAME R Results'!BL38</f>
        <v>0</v>
      </c>
      <c r="BU144" s="817" t="e">
        <f>'SAME R Results'!BM38</f>
        <v>#NUM!</v>
      </c>
      <c r="BV144" s="817" t="e">
        <f>'SAME R Results'!BN38</f>
        <v>#NUM!</v>
      </c>
      <c r="BW144" s="784">
        <f>'SAME R Results'!BO38</f>
        <v>840335.70495541021</v>
      </c>
      <c r="BX144" s="784">
        <f>'SAME R Results'!BP38</f>
        <v>826933.68629301421</v>
      </c>
      <c r="BY144" s="784">
        <f>'SAME R Results'!BQ38</f>
        <v>774505.57198218454</v>
      </c>
      <c r="BZ144" s="784">
        <f>'SAME R Results'!BR38</f>
        <v>397.56403067241467</v>
      </c>
      <c r="CA144" s="784">
        <f>'SAME R Results'!BS38</f>
        <v>0.40479201811240334</v>
      </c>
      <c r="CB144" s="784">
        <f>'SAME R Results'!BT38</f>
        <v>2.2599999999999998</v>
      </c>
      <c r="CC144" s="784">
        <f>'SAME R Results'!BV38</f>
        <v>1</v>
      </c>
      <c r="CD144" s="880">
        <f>'SAME R Results'!BW38</f>
        <v>2.2000000000000002</v>
      </c>
      <c r="CE144" s="1086">
        <f>'SAME R Results'!BZ38</f>
        <v>527.99672644531518</v>
      </c>
      <c r="CF144" s="1777">
        <f>'SAME R Results'!CA38</f>
        <v>0</v>
      </c>
      <c r="CG144" s="1777">
        <f>'SAME R Results'!CB38</f>
        <v>0</v>
      </c>
      <c r="CH144" s="1777">
        <f>'SAME R Results'!CC38</f>
        <v>0</v>
      </c>
      <c r="CI144" s="1777">
        <f>'SAME R Results'!CD38</f>
        <v>0</v>
      </c>
      <c r="CJ144" s="1777"/>
      <c r="CK144" s="1777"/>
      <c r="CL144" s="2015"/>
      <c r="CM144" s="2015"/>
      <c r="CN144" s="2016"/>
      <c r="CO144" s="2016"/>
      <c r="CP144" s="2016"/>
      <c r="CQ144" s="2071">
        <f t="shared" si="19"/>
        <v>19603.530140760347</v>
      </c>
      <c r="CR144" s="2074">
        <f t="shared" si="17"/>
        <v>51.011220571991011</v>
      </c>
      <c r="CS144" s="2082">
        <f t="shared" si="18"/>
        <v>37.934999999999995</v>
      </c>
      <c r="CT144" s="2074">
        <f t="shared" si="12"/>
        <v>44303.978118118379</v>
      </c>
      <c r="CU144" s="2074">
        <f t="shared" si="13"/>
        <v>22.571336536279208</v>
      </c>
      <c r="CV144" s="2074"/>
      <c r="CW144" s="1268">
        <v>122</v>
      </c>
      <c r="CX144" s="2074">
        <f t="shared" si="14"/>
        <v>691.68910041859419</v>
      </c>
      <c r="CY144" s="2093">
        <f t="shared" si="15"/>
        <v>3.1224694928048632E-2</v>
      </c>
    </row>
    <row r="145" spans="1:104" ht="16.5" customHeight="1" x14ac:dyDescent="0.25">
      <c r="A145" s="780">
        <v>2</v>
      </c>
      <c r="B145" s="784">
        <f>'SAME R Results'!A56</f>
        <v>4</v>
      </c>
      <c r="C145" s="785" t="str">
        <f>'SAME R Results'!B56</f>
        <v>Teflon</v>
      </c>
      <c r="D145" s="784" t="str">
        <f>'SAME R Results'!C56</f>
        <v>T04</v>
      </c>
      <c r="E145" s="784" t="str">
        <f>'SAME R Results'!D56</f>
        <v>32 T</v>
      </c>
      <c r="F145" s="784">
        <f>'SAME R Results'!E56</f>
        <v>4</v>
      </c>
      <c r="G145" s="784">
        <f>'SAME R Results'!F56</f>
        <v>79</v>
      </c>
      <c r="H145" s="785" t="str">
        <f>'SAME R Results'!G56</f>
        <v>Baseline aging</v>
      </c>
      <c r="I145" s="784">
        <f>'SAME R Results'!H56</f>
        <v>239</v>
      </c>
      <c r="J145" s="786">
        <f>'SAME R Results'!I56</f>
        <v>40416</v>
      </c>
      <c r="K145" s="784">
        <f>'SAME R Results'!J56</f>
        <v>0</v>
      </c>
      <c r="L145" s="788"/>
      <c r="M145" s="788"/>
      <c r="N145" s="784">
        <f>'SAME R Results'!K56</f>
        <v>8.1</v>
      </c>
      <c r="O145" s="793">
        <f>'SAME R Results'!L56</f>
        <v>1.4450000000000001</v>
      </c>
      <c r="P145" s="784">
        <f>'SAME R Results'!M56</f>
        <v>60</v>
      </c>
      <c r="Q145" s="784">
        <f>'SAME R Results'!N56</f>
        <v>11</v>
      </c>
      <c r="R145" s="784">
        <f>'SAME R Results'!O56</f>
        <v>8</v>
      </c>
      <c r="S145" s="784" t="str">
        <f>'SAME R Results'!P56</f>
        <v>n</v>
      </c>
      <c r="T145" s="784" t="str">
        <f>'SAME R Results'!Q56</f>
        <v>n</v>
      </c>
      <c r="U145" s="784">
        <f>'SAME R Results'!R56</f>
        <v>33</v>
      </c>
      <c r="V145" s="784" t="str">
        <f>'SAME R Results'!S56</f>
        <v>y</v>
      </c>
      <c r="W145" s="784">
        <f>'SAME R Results'!T56</f>
        <v>75</v>
      </c>
      <c r="X145" s="784" t="str">
        <f>'SAME R Results'!U56</f>
        <v>n</v>
      </c>
      <c r="Y145" s="784" t="str">
        <f>'SAME R Results'!V56</f>
        <v>y</v>
      </c>
      <c r="Z145" s="784" t="str">
        <f>'SAME R Results'!W56</f>
        <v>y</v>
      </c>
      <c r="AA145" s="784" t="str">
        <f>'SAME R Results'!X56</f>
        <v>n</v>
      </c>
      <c r="AB145" s="784" t="str">
        <f>'SAME R Results'!Y56</f>
        <v>n</v>
      </c>
      <c r="AC145" s="789"/>
      <c r="AD145" s="784" t="str">
        <f>'SAME R Results'!Z56</f>
        <v>y</v>
      </c>
      <c r="AE145" s="784">
        <f>'SAME R Results'!AA56</f>
        <v>10</v>
      </c>
      <c r="AF145" s="784" t="str">
        <f>'SAME R Results'!AB56</f>
        <v>y</v>
      </c>
      <c r="AG145" s="817">
        <f>'SAME R Results'!AC56</f>
        <v>5.19567251427413E-2</v>
      </c>
      <c r="AH145" s="819">
        <f>'SAME R Results'!AD56</f>
        <v>0</v>
      </c>
      <c r="AI145" s="784">
        <f>'SAME R Results'!AE56</f>
        <v>58</v>
      </c>
      <c r="AJ145" s="784">
        <f>'SAME R Results'!AF56</f>
        <v>480</v>
      </c>
      <c r="AK145" s="784">
        <f>'SAME R Results'!AG56</f>
        <v>0</v>
      </c>
      <c r="AL145" s="784" t="str">
        <f>'SAME R Results'!AH56</f>
        <v>n</v>
      </c>
      <c r="AM145" s="784" t="str">
        <f>'SAME R Results'!AI56</f>
        <v>y</v>
      </c>
      <c r="AN145" s="784" t="str">
        <f>'SAME R Results'!AJ56</f>
        <v>y</v>
      </c>
      <c r="AO145" s="784" t="str">
        <f>'SAME R Results'!AK56</f>
        <v>n</v>
      </c>
      <c r="AP145" s="784" t="str">
        <f>'SAME R Results'!AL56</f>
        <v>n</v>
      </c>
      <c r="AQ145" s="784" t="str">
        <f>'SAME R Results'!AM56</f>
        <v>y</v>
      </c>
      <c r="AR145" s="817">
        <f>'SAME R Results'!AN56</f>
        <v>5.19567251427413E-2</v>
      </c>
      <c r="AS145" s="819">
        <f>'SAME R Results'!AO56</f>
        <v>0</v>
      </c>
      <c r="AT145" s="784">
        <f>'SAME R Results'!AP56</f>
        <v>0</v>
      </c>
      <c r="AU145" s="789"/>
      <c r="AV145" s="821">
        <f>'SAME R Results'!AQ56</f>
        <v>0</v>
      </c>
      <c r="AW145" s="821">
        <f>'SAME R Results'!AR56</f>
        <v>1.1039280000000002</v>
      </c>
      <c r="AX145" s="821">
        <f>'SAME R Results'!AS56</f>
        <v>0</v>
      </c>
      <c r="AY145" s="821">
        <f>'SAME R Results'!AT56</f>
        <v>0</v>
      </c>
      <c r="AZ145" s="824"/>
      <c r="BA145" s="824"/>
      <c r="BB145" s="821">
        <f>'SAME R Results'!AU56</f>
        <v>0.13360604999999998</v>
      </c>
      <c r="BC145" s="821">
        <f>'SAME R Results'!AV56</f>
        <v>2.6016234999999999E-2</v>
      </c>
      <c r="BD145" s="821">
        <f>'SAME R Results'!AW56</f>
        <v>6.5771334999999995</v>
      </c>
      <c r="BE145" s="821">
        <f>'SAME R Results'!AX56</f>
        <v>4.6742254999999995</v>
      </c>
      <c r="BF145" s="827">
        <f>'SAME R Results'!AY56</f>
        <v>86740</v>
      </c>
      <c r="BG145" s="784">
        <f>'SAME R Results'!AZ56</f>
        <v>0.20437635000000004</v>
      </c>
      <c r="BH145" s="784">
        <f>'SAME R Results'!BA56</f>
        <v>8.772278E-2</v>
      </c>
      <c r="BI145" s="789"/>
      <c r="BJ145" s="784">
        <f>'SAME R Results'!BB56</f>
        <v>9.5280000000000005</v>
      </c>
      <c r="BK145" s="784">
        <f>'SAME R Results'!BC56</f>
        <v>1.902908</v>
      </c>
      <c r="BL145" s="784">
        <f>'SAME R Results'!BD56</f>
        <v>2596153.6033963198</v>
      </c>
      <c r="BM145" s="784">
        <f>'SAME R Results'!BE56</f>
        <v>422.75684358189562</v>
      </c>
      <c r="BN145" s="784">
        <f>'SAME R Results'!BF56</f>
        <v>0.10758981499999998</v>
      </c>
      <c r="BO145" s="784">
        <f>'SAME R Results'!BG56</f>
        <v>2.916339250000001E-2</v>
      </c>
      <c r="BP145" s="789"/>
      <c r="BQ145" s="784">
        <f>'SAME R Results'!BH56</f>
        <v>21.533279999999998</v>
      </c>
      <c r="BR145" s="817">
        <f>'SAME R Results'!BI56</f>
        <v>0.16283968830998286</v>
      </c>
      <c r="BS145" s="817">
        <f>'SAME R Results'!BJ56</f>
        <v>0.19310173093440533</v>
      </c>
      <c r="BT145" s="817">
        <f>'SAME R Results'!BL56</f>
        <v>3.6892077970695603</v>
      </c>
      <c r="BU145" s="817">
        <f>'SAME R Results'!BM56</f>
        <v>1.5111289946801014</v>
      </c>
      <c r="BV145" s="817">
        <f>'SAME R Results'!BN56</f>
        <v>0.14953653401481964</v>
      </c>
      <c r="BW145" s="784">
        <f>'SAME R Results'!BO56</f>
        <v>2596153.6033963198</v>
      </c>
      <c r="BX145" s="784">
        <f>'SAME R Results'!BP56</f>
        <v>2557755.8792418619</v>
      </c>
      <c r="BY145" s="784">
        <f>'SAME R Results'!BQ56</f>
        <v>2313279.2390166917</v>
      </c>
      <c r="BZ145" s="784">
        <f>'SAME R Results'!BR56</f>
        <v>422.75684358189562</v>
      </c>
      <c r="CA145" s="784">
        <f>'SAME R Results'!BS56</f>
        <v>0.42238036047234306</v>
      </c>
      <c r="CB145" s="784">
        <f>'SAME R Results'!BT56</f>
        <v>2.2599999999999998</v>
      </c>
      <c r="CC145" s="784">
        <f>'SAME R Results'!BV56</f>
        <v>1</v>
      </c>
      <c r="CD145" s="880">
        <f>'SAME R Results'!BW56</f>
        <v>2.2000000000000002</v>
      </c>
      <c r="CE145" s="1086">
        <f>'SAME R Results'!BZ56</f>
        <v>513.37523874459316</v>
      </c>
      <c r="CF145" s="1777">
        <f>'SAME R Results'!CA56</f>
        <v>96.153333333333308</v>
      </c>
      <c r="CG145" s="1777" t="str">
        <f>'SAME R Results'!CB56</f>
        <v xml:space="preserve"> 32T</v>
      </c>
      <c r="CH145" s="1777">
        <f>'SAME R Results'!CC56</f>
        <v>239</v>
      </c>
      <c r="CI145" s="1777">
        <f>'SAME R Results'!CD56</f>
        <v>1.3436838383138045E-3</v>
      </c>
      <c r="CJ145" s="1777"/>
      <c r="CK145" s="1777"/>
      <c r="CL145" s="2015">
        <f>'SAME R Results'!CI56</f>
        <v>56</v>
      </c>
      <c r="CM145" s="2015" t="str">
        <f>'SAME R Results'!CJ56</f>
        <v>Teflon</v>
      </c>
      <c r="CN145" s="2016">
        <f>'SAME R Results'!CK56</f>
        <v>0.16283968830998286</v>
      </c>
      <c r="CO145" s="2016">
        <f>'SAME R Results'!CL56</f>
        <v>4.9964434122437449E-3</v>
      </c>
      <c r="CP145" s="2016">
        <f>'SAME R Results'!CM56</f>
        <v>2.0081180143113744E-2</v>
      </c>
      <c r="CQ145" s="2071">
        <f t="shared" si="19"/>
        <v>241129.41487746596</v>
      </c>
      <c r="CR145" s="2074">
        <f t="shared" si="17"/>
        <v>4.1471506100081861</v>
      </c>
      <c r="CS145" s="2082">
        <f t="shared" si="18"/>
        <v>9.5280000000000005</v>
      </c>
      <c r="CT145" s="2074">
        <f t="shared" si="12"/>
        <v>544952.47762307292</v>
      </c>
      <c r="CU145" s="2074">
        <f t="shared" si="13"/>
        <v>1.8350223938089323</v>
      </c>
      <c r="CV145" s="2074"/>
      <c r="CW145" s="1268">
        <v>123</v>
      </c>
      <c r="CX145" s="2074">
        <f t="shared" si="14"/>
        <v>2928.4164227965061</v>
      </c>
      <c r="CY145" s="2093">
        <f t="shared" si="15"/>
        <v>1.074741942845887E-2</v>
      </c>
    </row>
    <row r="146" spans="1:104" s="4" customFormat="1" ht="16.5" customHeight="1" x14ac:dyDescent="0.25">
      <c r="A146" s="780">
        <v>2</v>
      </c>
      <c r="B146" s="784">
        <f>'SAME R Results'!A57</f>
        <v>4</v>
      </c>
      <c r="C146" s="785" t="str">
        <f>'SAME R Results'!B57</f>
        <v>Teflon</v>
      </c>
      <c r="D146" s="784" t="str">
        <f>'SAME R Results'!C57</f>
        <v>T04</v>
      </c>
      <c r="E146" s="784" t="str">
        <f>'SAME R Results'!D57</f>
        <v>32 Ta</v>
      </c>
      <c r="F146" s="784">
        <f>'SAME R Results'!E57</f>
        <v>4</v>
      </c>
      <c r="G146" s="784" t="str">
        <f>'SAME R Results'!F57</f>
        <v>79a</v>
      </c>
      <c r="H146" s="785" t="str">
        <f>'SAME R Results'!G57</f>
        <v>aged</v>
      </c>
      <c r="I146" s="784">
        <f>'SAME R Results'!H57</f>
        <v>239</v>
      </c>
      <c r="J146" s="786">
        <f>'SAME R Results'!I57</f>
        <v>40416</v>
      </c>
      <c r="K146" s="784">
        <f>'SAME R Results'!J57</f>
        <v>0</v>
      </c>
      <c r="L146" s="788"/>
      <c r="M146" s="788"/>
      <c r="N146" s="784">
        <f>'SAME R Results'!K57</f>
        <v>8.1</v>
      </c>
      <c r="O146" s="793">
        <f>'SAME R Results'!L57</f>
        <v>1.4450000000000001</v>
      </c>
      <c r="P146" s="784">
        <f>'SAME R Results'!M57</f>
        <v>0</v>
      </c>
      <c r="Q146" s="784">
        <f>'SAME R Results'!N57</f>
        <v>0</v>
      </c>
      <c r="R146" s="784">
        <f>'SAME R Results'!O57</f>
        <v>0</v>
      </c>
      <c r="S146" s="784">
        <f>'SAME R Results'!P57</f>
        <v>0</v>
      </c>
      <c r="T146" s="784">
        <f>'SAME R Results'!Q57</f>
        <v>0</v>
      </c>
      <c r="U146" s="784">
        <f>'SAME R Results'!R57</f>
        <v>560</v>
      </c>
      <c r="V146" s="784">
        <f>'SAME R Results'!S57</f>
        <v>0</v>
      </c>
      <c r="W146" s="784">
        <f>'SAME R Results'!T57</f>
        <v>0</v>
      </c>
      <c r="X146" s="784" t="str">
        <f>'SAME R Results'!U57</f>
        <v>n</v>
      </c>
      <c r="Y146" s="784" t="str">
        <f>'SAME R Results'!V57</f>
        <v>y</v>
      </c>
      <c r="Z146" s="784" t="str">
        <f>'SAME R Results'!W57</f>
        <v>y</v>
      </c>
      <c r="AA146" s="784" t="str">
        <f>'SAME R Results'!X57</f>
        <v>n</v>
      </c>
      <c r="AB146" s="784" t="str">
        <f>'SAME R Results'!Y57</f>
        <v>n</v>
      </c>
      <c r="AC146" s="789"/>
      <c r="AD146" s="784" t="str">
        <f>'SAME R Results'!Z57</f>
        <v>y</v>
      </c>
      <c r="AE146" s="784">
        <f>'SAME R Results'!AA57</f>
        <v>10</v>
      </c>
      <c r="AF146" s="784" t="str">
        <f>'SAME R Results'!AB57</f>
        <v>y</v>
      </c>
      <c r="AG146" s="817">
        <f>'SAME R Results'!AC57</f>
        <v>5.19567251427413E-2</v>
      </c>
      <c r="AH146" s="819">
        <f>'SAME R Results'!AD57</f>
        <v>0</v>
      </c>
      <c r="AI146" s="784">
        <f>'SAME R Results'!AE57</f>
        <v>0</v>
      </c>
      <c r="AJ146" s="784">
        <f>'SAME R Results'!AF57</f>
        <v>0</v>
      </c>
      <c r="AK146" s="784">
        <f>'SAME R Results'!AG57</f>
        <v>0</v>
      </c>
      <c r="AL146" s="784">
        <f>'SAME R Results'!AH57</f>
        <v>0</v>
      </c>
      <c r="AM146" s="784">
        <f>'SAME R Results'!AI57</f>
        <v>0</v>
      </c>
      <c r="AN146" s="784">
        <f>'SAME R Results'!AJ57</f>
        <v>0</v>
      </c>
      <c r="AO146" s="784">
        <f>'SAME R Results'!AK57</f>
        <v>0</v>
      </c>
      <c r="AP146" s="784">
        <f>'SAME R Results'!AL57</f>
        <v>0</v>
      </c>
      <c r="AQ146" s="784">
        <f>'SAME R Results'!AM57</f>
        <v>0</v>
      </c>
      <c r="AR146" s="817">
        <f>'SAME R Results'!AN57</f>
        <v>0</v>
      </c>
      <c r="AS146" s="819">
        <f>'SAME R Results'!AO57</f>
        <v>0</v>
      </c>
      <c r="AT146" s="784">
        <f>'SAME R Results'!AP57</f>
        <v>75</v>
      </c>
      <c r="AU146" s="789"/>
      <c r="AV146" s="821">
        <f>'SAME R Results'!AQ57</f>
        <v>0</v>
      </c>
      <c r="AW146" s="821">
        <f>'SAME R Results'!AR57</f>
        <v>1.1247265</v>
      </c>
      <c r="AX146" s="821">
        <f>'SAME R Results'!AS57</f>
        <v>0</v>
      </c>
      <c r="AY146" s="821">
        <f>'SAME R Results'!AT57</f>
        <v>0</v>
      </c>
      <c r="AZ146" s="824"/>
      <c r="BA146" s="824"/>
      <c r="BB146" s="821">
        <f>'SAME R Results'!AU57</f>
        <v>0.12048334999999999</v>
      </c>
      <c r="BC146" s="821">
        <f>'SAME R Results'!AV57</f>
        <v>2.7542105000000001E-2</v>
      </c>
      <c r="BD146" s="821">
        <f>'SAME R Results'!AW57</f>
        <v>6.0513774999999992</v>
      </c>
      <c r="BE146" s="821">
        <f>'SAME R Results'!AX57</f>
        <v>4.7287134999999996</v>
      </c>
      <c r="BF146" s="827">
        <f>'SAME R Results'!AY57</f>
        <v>34885</v>
      </c>
      <c r="BG146" s="784">
        <f>'SAME R Results'!AZ57</f>
        <v>0.18905644999999999</v>
      </c>
      <c r="BH146" s="784">
        <f>'SAME R Results'!BA57</f>
        <v>8.4350620000000015E-2</v>
      </c>
      <c r="BI146" s="789"/>
      <c r="BJ146" s="784">
        <f>'SAME R Results'!BB57</f>
        <v>9.057850000000002</v>
      </c>
      <c r="BK146" s="784">
        <f>'SAME R Results'!BC57</f>
        <v>1.3226639999999996</v>
      </c>
      <c r="BL146" s="784">
        <f>'SAME R Results'!BD57</f>
        <v>974484.86814557225</v>
      </c>
      <c r="BM146" s="784">
        <f>'SAME R Results'!BE57</f>
        <v>259.88856497328499</v>
      </c>
      <c r="BN146" s="784">
        <f>'SAME R Results'!BF57</f>
        <v>9.2941244999999992E-2</v>
      </c>
      <c r="BO146" s="784">
        <f>'SAME R Results'!BG57</f>
        <v>2.6176457499999993E-2</v>
      </c>
      <c r="BP146" s="789"/>
      <c r="BQ146" s="784">
        <f>'SAME R Results'!BH57</f>
        <v>20.470741000000004</v>
      </c>
      <c r="BR146" s="817">
        <f>'SAME R Results'!BI57</f>
        <v>0.26669327915563062</v>
      </c>
      <c r="BS146" s="817">
        <f>'SAME R Results'!BJ57</f>
        <v>0.26321606173734746</v>
      </c>
      <c r="BT146" s="817">
        <f>'SAME R Results'!BL57</f>
        <v>3.5505661910134334</v>
      </c>
      <c r="BU146" s="817" t="e">
        <f>'SAME R Results'!BM57</f>
        <v>#NUM!</v>
      </c>
      <c r="BV146" s="817" t="e">
        <f>'SAME R Results'!BN57</f>
        <v>#NUM!</v>
      </c>
      <c r="BW146" s="784">
        <f>'SAME R Results'!BO57</f>
        <v>974484.86814557225</v>
      </c>
      <c r="BX146" s="784">
        <f>'SAME R Results'!BP57</f>
        <v>959042.11270254408</v>
      </c>
      <c r="BY146" s="784">
        <f>'SAME R Results'!BQ57</f>
        <v>895535.4595034637</v>
      </c>
      <c r="BZ146" s="784">
        <f>'SAME R Results'!BR57</f>
        <v>259.88856497328499</v>
      </c>
      <c r="CA146" s="784">
        <f>'SAME R Results'!BS57</f>
        <v>0.29358607830950889</v>
      </c>
      <c r="CB146" s="784">
        <f>'SAME R Results'!BT57</f>
        <v>2.2599999999999998</v>
      </c>
      <c r="CC146" s="784">
        <f>'SAME R Results'!BV57</f>
        <v>1</v>
      </c>
      <c r="CD146" s="880">
        <f>'SAME R Results'!BW57</f>
        <v>2.2000000000000002</v>
      </c>
      <c r="CE146" s="1086">
        <f>'SAME R Results'!BZ57</f>
        <v>513.37523874459316</v>
      </c>
      <c r="CF146" s="1777">
        <f>'SAME R Results'!CA57</f>
        <v>96.153333333333308</v>
      </c>
      <c r="CG146" s="1777">
        <f>'SAME R Results'!CB57</f>
        <v>0</v>
      </c>
      <c r="CH146" s="1777">
        <f>'SAME R Results'!CC57</f>
        <v>0</v>
      </c>
      <c r="CI146" s="1777">
        <f>'SAME R Results'!CD57</f>
        <v>1.2773810510989399E-3</v>
      </c>
      <c r="CJ146" s="1777"/>
      <c r="CK146" s="1777"/>
      <c r="CL146" s="2015">
        <f>'SAME R Results'!CI57</f>
        <v>57</v>
      </c>
      <c r="CM146" s="2015" t="str">
        <f>'SAME R Results'!CJ57</f>
        <v>Teflon</v>
      </c>
      <c r="CN146" s="2016">
        <f>'SAME R Results'!CK57</f>
        <v>0.26669327915563062</v>
      </c>
      <c r="CO146" s="2016">
        <f>'SAME R Results'!CL57</f>
        <v>4.5401993508686362E-3</v>
      </c>
      <c r="CP146" s="2016">
        <f>'SAME R Results'!CM57</f>
        <v>1.8737837849237843E-2</v>
      </c>
      <c r="CQ146" s="2071">
        <f t="shared" si="19"/>
        <v>95207.581215117913</v>
      </c>
      <c r="CR146" s="2074">
        <f t="shared" si="17"/>
        <v>10.503365249249825</v>
      </c>
      <c r="CS146" s="2082">
        <f t="shared" si="18"/>
        <v>9.057850000000002</v>
      </c>
      <c r="CT146" s="2074">
        <f t="shared" si="12"/>
        <v>215169.13354616647</v>
      </c>
      <c r="CU146" s="2074">
        <f t="shared" si="13"/>
        <v>4.647506747455675</v>
      </c>
      <c r="CV146" s="2074"/>
      <c r="CW146" s="1268">
        <v>124</v>
      </c>
      <c r="CX146" s="2074">
        <f t="shared" si="14"/>
        <v>1893.6773393505971</v>
      </c>
      <c r="CY146" s="2093">
        <f t="shared" si="15"/>
        <v>1.7601756424271621E-2</v>
      </c>
      <c r="CZ146" s="2020"/>
    </row>
    <row r="147" spans="1:104" ht="16.5" customHeight="1" x14ac:dyDescent="0.25">
      <c r="A147" s="780">
        <v>2</v>
      </c>
      <c r="B147" s="784">
        <f>'SAME R Results'!A60</f>
        <v>4</v>
      </c>
      <c r="C147" s="785" t="str">
        <f>'SAME R Results'!B60</f>
        <v>Teflon</v>
      </c>
      <c r="D147" s="784" t="str">
        <f>'SAME R Results'!C60</f>
        <v>T06</v>
      </c>
      <c r="E147" s="784" t="str">
        <f>'SAME R Results'!D60</f>
        <v>34 T</v>
      </c>
      <c r="F147" s="784">
        <f>'SAME R Results'!E60</f>
        <v>6</v>
      </c>
      <c r="G147" s="784">
        <f>'SAME R Results'!F60</f>
        <v>81</v>
      </c>
      <c r="H147" s="785" t="str">
        <f>'SAME R Results'!G60</f>
        <v>High temp  aging</v>
      </c>
      <c r="I147" s="784">
        <f>'SAME R Results'!H60</f>
        <v>239</v>
      </c>
      <c r="J147" s="786">
        <f>'SAME R Results'!I60</f>
        <v>40416</v>
      </c>
      <c r="K147" s="784">
        <f>'SAME R Results'!J60</f>
        <v>0</v>
      </c>
      <c r="L147" s="788"/>
      <c r="M147" s="788"/>
      <c r="N147" s="784">
        <f>'SAME R Results'!K60</f>
        <v>8.1</v>
      </c>
      <c r="O147" s="793">
        <f>'SAME R Results'!L60</f>
        <v>1.45</v>
      </c>
      <c r="P147" s="784">
        <f>'SAME R Results'!M60</f>
        <v>60</v>
      </c>
      <c r="Q147" s="784">
        <f>'SAME R Results'!N60</f>
        <v>11</v>
      </c>
      <c r="R147" s="784">
        <f>'SAME R Results'!O60</f>
        <v>8</v>
      </c>
      <c r="S147" s="784" t="str">
        <f>'SAME R Results'!P60</f>
        <v>n</v>
      </c>
      <c r="T147" s="784" t="str">
        <f>'SAME R Results'!Q60</f>
        <v>n</v>
      </c>
      <c r="U147" s="784">
        <f>'SAME R Results'!R60</f>
        <v>30.166666666666668</v>
      </c>
      <c r="V147" s="784" t="str">
        <f>'SAME R Results'!S60</f>
        <v>y</v>
      </c>
      <c r="W147" s="784">
        <f>'SAME R Results'!T60</f>
        <v>45</v>
      </c>
      <c r="X147" s="784" t="str">
        <f>'SAME R Results'!U60</f>
        <v>n</v>
      </c>
      <c r="Y147" s="784" t="str">
        <f>'SAME R Results'!V60</f>
        <v>y</v>
      </c>
      <c r="Z147" s="784" t="str">
        <f>'SAME R Results'!W60</f>
        <v>y</v>
      </c>
      <c r="AA147" s="784" t="str">
        <f>'SAME R Results'!X60</f>
        <v>n</v>
      </c>
      <c r="AB147" s="784" t="str">
        <f>'SAME R Results'!Y60</f>
        <v>n</v>
      </c>
      <c r="AC147" s="789"/>
      <c r="AD147" s="784" t="str">
        <f>'SAME R Results'!Z60</f>
        <v>y</v>
      </c>
      <c r="AE147" s="784">
        <f>'SAME R Results'!AA60</f>
        <v>10</v>
      </c>
      <c r="AF147" s="784" t="str">
        <f>'SAME R Results'!AB60</f>
        <v>y</v>
      </c>
      <c r="AG147" s="817">
        <f>'SAME R Results'!AC60</f>
        <v>5.19567251427413E-2</v>
      </c>
      <c r="AH147" s="819">
        <f>'SAME R Results'!AD60</f>
        <v>0</v>
      </c>
      <c r="AI147" s="784">
        <f>'SAME R Results'!AE60</f>
        <v>58</v>
      </c>
      <c r="AJ147" s="784">
        <f>'SAME R Results'!AF60</f>
        <v>480</v>
      </c>
      <c r="AK147" s="784">
        <f>'SAME R Results'!AG60</f>
        <v>0</v>
      </c>
      <c r="AL147" s="784" t="str">
        <f>'SAME R Results'!AH60</f>
        <v>n</v>
      </c>
      <c r="AM147" s="784" t="str">
        <f>'SAME R Results'!AI60</f>
        <v>y</v>
      </c>
      <c r="AN147" s="784" t="str">
        <f>'SAME R Results'!AJ60</f>
        <v>y</v>
      </c>
      <c r="AO147" s="784" t="str">
        <f>'SAME R Results'!AK60</f>
        <v>n</v>
      </c>
      <c r="AP147" s="784" t="str">
        <f>'SAME R Results'!AL60</f>
        <v>n</v>
      </c>
      <c r="AQ147" s="784" t="str">
        <f>'SAME R Results'!AM60</f>
        <v>y</v>
      </c>
      <c r="AR147" s="817">
        <f>'SAME R Results'!AN60</f>
        <v>5.19567251427413E-2</v>
      </c>
      <c r="AS147" s="819">
        <f>'SAME R Results'!AO60</f>
        <v>0</v>
      </c>
      <c r="AT147" s="784">
        <f>'SAME R Results'!AP60</f>
        <v>0</v>
      </c>
      <c r="AU147" s="789"/>
      <c r="AV147" s="821">
        <f>'SAME R Results'!AQ60</f>
        <v>0</v>
      </c>
      <c r="AW147" s="821">
        <f>'SAME R Results'!AR60</f>
        <v>2.1625675000000006</v>
      </c>
      <c r="AX147" s="821">
        <f>'SAME R Results'!AS60</f>
        <v>0</v>
      </c>
      <c r="AY147" s="821">
        <f>'SAME R Results'!AT60</f>
        <v>0</v>
      </c>
      <c r="AZ147" s="824"/>
      <c r="BA147" s="824"/>
      <c r="BB147" s="821">
        <f>'SAME R Results'!AU60</f>
        <v>0.25022875</v>
      </c>
      <c r="BC147" s="821">
        <f>'SAME R Results'!AV60</f>
        <v>2.6962295000000004E-2</v>
      </c>
      <c r="BD147" s="821">
        <f>'SAME R Results'!AW60</f>
        <v>6.9776150000000001</v>
      </c>
      <c r="BE147" s="821">
        <f>'SAME R Results'!AX60</f>
        <v>4.7162929999999994</v>
      </c>
      <c r="BF147" s="827">
        <f>'SAME R Results'!AY60</f>
        <v>88505</v>
      </c>
      <c r="BG147" s="784">
        <f>'SAME R Results'!AZ60</f>
        <v>0.33628839999999993</v>
      </c>
      <c r="BH147" s="784">
        <f>'SAME R Results'!BA60</f>
        <v>8.1741344999999993E-2</v>
      </c>
      <c r="BI147" s="789"/>
      <c r="BJ147" s="784">
        <f>'SAME R Results'!BB60</f>
        <v>21.487300000000005</v>
      </c>
      <c r="BK147" s="784">
        <f>'SAME R Results'!BC60</f>
        <v>2.2613220000000007</v>
      </c>
      <c r="BL147" s="784">
        <f>'SAME R Results'!BD60</f>
        <v>2654993.7023748658</v>
      </c>
      <c r="BM147" s="784">
        <f>'SAME R Results'!BE60</f>
        <v>553.24833622876997</v>
      </c>
      <c r="BN147" s="784">
        <f>'SAME R Results'!BF60</f>
        <v>0.223266455</v>
      </c>
      <c r="BO147" s="784">
        <f>'SAME R Results'!BG60</f>
        <v>6.3636763749999992E-2</v>
      </c>
      <c r="BP147" s="789"/>
      <c r="BQ147" s="784">
        <f>'SAME R Results'!BH60</f>
        <v>48.561298000000008</v>
      </c>
      <c r="BR147" s="817">
        <f>'SAME R Results'!BI60</f>
        <v>0.20838028193207944</v>
      </c>
      <c r="BS147" s="817">
        <f>'SAME R Results'!BJ60</f>
        <v>0.25134398476976683</v>
      </c>
      <c r="BT147" s="817">
        <f>'SAME R Results'!BL60</f>
        <v>3.5084508049012788</v>
      </c>
      <c r="BU147" s="817">
        <f>'SAME R Results'!BM60</f>
        <v>1.541820614289457</v>
      </c>
      <c r="BV147" s="817">
        <f>'SAME R Results'!BN60</f>
        <v>0.18973641212359585</v>
      </c>
      <c r="BW147" s="784">
        <f>'SAME R Results'!BO60</f>
        <v>2654993.7023748658</v>
      </c>
      <c r="BX147" s="784">
        <f>'SAME R Results'!BP60</f>
        <v>2615814.6549193626</v>
      </c>
      <c r="BY147" s="784">
        <f>'SAME R Results'!BQ60</f>
        <v>2363356.7971740211</v>
      </c>
      <c r="BZ147" s="784">
        <f>'SAME R Results'!BR60</f>
        <v>553.24833622876997</v>
      </c>
      <c r="CA147" s="784">
        <f>'SAME R Results'!BS60</f>
        <v>0.50193598508390314</v>
      </c>
      <c r="CB147" s="784">
        <f>'SAME R Results'!BT60</f>
        <v>2.2599999999999998</v>
      </c>
      <c r="CC147" s="784">
        <f>'SAME R Results'!BV60</f>
        <v>1</v>
      </c>
      <c r="CD147" s="880">
        <f>'SAME R Results'!BW60</f>
        <v>2.2000000000000002</v>
      </c>
      <c r="CE147" s="1086">
        <f>'SAME R Results'!BZ60</f>
        <v>538.43096293819656</v>
      </c>
      <c r="CF147" s="1777">
        <f>'SAME R Results'!CA60</f>
        <v>9.7133333333332406</v>
      </c>
      <c r="CG147" s="1777" t="str">
        <f>'SAME R Results'!CB60</f>
        <v xml:space="preserve"> 34T</v>
      </c>
      <c r="CH147" s="1777">
        <f>'SAME R Results'!CC60</f>
        <v>239</v>
      </c>
      <c r="CI147" s="1777">
        <f>'SAME R Results'!CD60</f>
        <v>2.9996683733699677E-2</v>
      </c>
      <c r="CJ147" s="1777"/>
      <c r="CK147" s="1777"/>
      <c r="CL147" s="2015">
        <f>'SAME R Results'!CI60</f>
        <v>60</v>
      </c>
      <c r="CM147" s="2015" t="str">
        <f>'SAME R Results'!CJ60</f>
        <v>Teflon</v>
      </c>
      <c r="CN147" s="2016">
        <f>'SAME R Results'!CK60</f>
        <v>0.20838028193207944</v>
      </c>
      <c r="CO147" s="2016">
        <f>'SAME R Results'!CL60</f>
        <v>4.597621237389494E-3</v>
      </c>
      <c r="CP147" s="2016">
        <f>'SAME R Results'!CM60</f>
        <v>1.8992864421797373E-2</v>
      </c>
      <c r="CQ147" s="2071">
        <f t="shared" si="19"/>
        <v>109346.07647327983</v>
      </c>
      <c r="CR147" s="2074">
        <f t="shared" si="17"/>
        <v>9.1452755531138177</v>
      </c>
      <c r="CS147" s="2082">
        <f t="shared" si="18"/>
        <v>21.487300000000005</v>
      </c>
      <c r="CT147" s="2074">
        <f t="shared" si="12"/>
        <v>247122.13282961238</v>
      </c>
      <c r="CU147" s="2074">
        <f t="shared" si="13"/>
        <v>4.0465821031477072</v>
      </c>
      <c r="CV147" s="2074"/>
      <c r="CW147" s="1268">
        <v>125</v>
      </c>
      <c r="CX147" s="2074">
        <f t="shared" si="14"/>
        <v>1699.347530452817</v>
      </c>
      <c r="CY147" s="2093">
        <f t="shared" si="15"/>
        <v>1.3753098607517245E-2</v>
      </c>
    </row>
    <row r="148" spans="1:104" ht="16.5" customHeight="1" x14ac:dyDescent="0.25">
      <c r="A148" s="780">
        <v>2</v>
      </c>
      <c r="B148" s="784">
        <f>'SAME R Results'!A61</f>
        <v>4</v>
      </c>
      <c r="C148" s="785" t="str">
        <f>'SAME R Results'!B61</f>
        <v>Teflon</v>
      </c>
      <c r="D148" s="784" t="str">
        <f>'SAME R Results'!C61</f>
        <v>T06</v>
      </c>
      <c r="E148" s="784" t="str">
        <f>'SAME R Results'!D61</f>
        <v>34TA</v>
      </c>
      <c r="F148" s="784">
        <f>'SAME R Results'!E61</f>
        <v>6</v>
      </c>
      <c r="G148" s="784" t="str">
        <f>'SAME R Results'!F61</f>
        <v>81a</v>
      </c>
      <c r="H148" s="785" t="str">
        <f>'SAME R Results'!G61</f>
        <v>aged</v>
      </c>
      <c r="I148" s="784">
        <f>'SAME R Results'!H61</f>
        <v>239</v>
      </c>
      <c r="J148" s="786">
        <f>'SAME R Results'!I61</f>
        <v>40417</v>
      </c>
      <c r="K148" s="784">
        <f>'SAME R Results'!J61</f>
        <v>0</v>
      </c>
      <c r="L148" s="788"/>
      <c r="M148" s="788"/>
      <c r="N148" s="784">
        <f>'SAME R Results'!K61</f>
        <v>8.1</v>
      </c>
      <c r="O148" s="793">
        <f>'SAME R Results'!L61</f>
        <v>1.45</v>
      </c>
      <c r="P148" s="784">
        <f>'SAME R Results'!M61</f>
        <v>0</v>
      </c>
      <c r="Q148" s="784">
        <f>'SAME R Results'!N61</f>
        <v>0</v>
      </c>
      <c r="R148" s="784">
        <f>'SAME R Results'!O61</f>
        <v>0</v>
      </c>
      <c r="S148" s="784">
        <f>'SAME R Results'!P61</f>
        <v>0</v>
      </c>
      <c r="T148" s="784">
        <f>'SAME R Results'!Q61</f>
        <v>0</v>
      </c>
      <c r="U148" s="784">
        <f>'SAME R Results'!R61</f>
        <v>559</v>
      </c>
      <c r="V148" s="784">
        <f>'SAME R Results'!S61</f>
        <v>0</v>
      </c>
      <c r="W148" s="784">
        <f>'SAME R Results'!T61</f>
        <v>0</v>
      </c>
      <c r="X148" s="784" t="str">
        <f>'SAME R Results'!U61</f>
        <v>n</v>
      </c>
      <c r="Y148" s="784" t="str">
        <f>'SAME R Results'!V61</f>
        <v>y</v>
      </c>
      <c r="Z148" s="784" t="str">
        <f>'SAME R Results'!W61</f>
        <v>y</v>
      </c>
      <c r="AA148" s="784" t="str">
        <f>'SAME R Results'!X61</f>
        <v>n</v>
      </c>
      <c r="AB148" s="784" t="str">
        <f>'SAME R Results'!Y61</f>
        <v>n</v>
      </c>
      <c r="AC148" s="789"/>
      <c r="AD148" s="784" t="str">
        <f>'SAME R Results'!Z61</f>
        <v>y</v>
      </c>
      <c r="AE148" s="784">
        <f>'SAME R Results'!AA61</f>
        <v>10</v>
      </c>
      <c r="AF148" s="784" t="str">
        <f>'SAME R Results'!AB61</f>
        <v>y</v>
      </c>
      <c r="AG148" s="817">
        <f>'SAME R Results'!AC61</f>
        <v>5.19567251427413E-2</v>
      </c>
      <c r="AH148" s="819">
        <f>'SAME R Results'!AD61</f>
        <v>0</v>
      </c>
      <c r="AI148" s="784">
        <f>'SAME R Results'!AE61</f>
        <v>0</v>
      </c>
      <c r="AJ148" s="784">
        <f>'SAME R Results'!AF61</f>
        <v>0</v>
      </c>
      <c r="AK148" s="784">
        <f>'SAME R Results'!AG61</f>
        <v>0</v>
      </c>
      <c r="AL148" s="784">
        <f>'SAME R Results'!AH61</f>
        <v>0</v>
      </c>
      <c r="AM148" s="784">
        <f>'SAME R Results'!AI61</f>
        <v>0</v>
      </c>
      <c r="AN148" s="784">
        <f>'SAME R Results'!AJ61</f>
        <v>0</v>
      </c>
      <c r="AO148" s="784">
        <f>'SAME R Results'!AK61</f>
        <v>0</v>
      </c>
      <c r="AP148" s="784">
        <f>'SAME R Results'!AL61</f>
        <v>0</v>
      </c>
      <c r="AQ148" s="784">
        <f>'SAME R Results'!AM61</f>
        <v>0</v>
      </c>
      <c r="AR148" s="817">
        <f>'SAME R Results'!AN61</f>
        <v>0</v>
      </c>
      <c r="AS148" s="819">
        <f>'SAME R Results'!AO61</f>
        <v>0</v>
      </c>
      <c r="AT148" s="784">
        <f>'SAME R Results'!AP61</f>
        <v>45</v>
      </c>
      <c r="AU148" s="789"/>
      <c r="AV148" s="821">
        <f>'SAME R Results'!AQ61</f>
        <v>0</v>
      </c>
      <c r="AW148" s="821">
        <f>'SAME R Results'!AR61</f>
        <v>2.1021720000000004</v>
      </c>
      <c r="AX148" s="821">
        <f>'SAME R Results'!AS61</f>
        <v>0</v>
      </c>
      <c r="AY148" s="821">
        <f>'SAME R Results'!AT61</f>
        <v>0</v>
      </c>
      <c r="AZ148" s="824"/>
      <c r="BA148" s="824"/>
      <c r="BB148" s="821">
        <f>'SAME R Results'!AU61</f>
        <v>0.23783875000000002</v>
      </c>
      <c r="BC148" s="821">
        <f>'SAME R Results'!AV61</f>
        <v>2.9037475E-2</v>
      </c>
      <c r="BD148" s="821">
        <f>'SAME R Results'!AW61</f>
        <v>6.4018399999999982</v>
      </c>
      <c r="BE148" s="821">
        <f>'SAME R Results'!AX61</f>
        <v>4.7223504999999992</v>
      </c>
      <c r="BF148" s="827">
        <f>'SAME R Results'!AY61</f>
        <v>33040</v>
      </c>
      <c r="BG148" s="784">
        <f>'SAME R Results'!AZ61</f>
        <v>0.33061214999999999</v>
      </c>
      <c r="BH148" s="784">
        <f>'SAME R Results'!BA61</f>
        <v>8.5174565000000008E-2</v>
      </c>
      <c r="BI148" s="789"/>
      <c r="BJ148" s="784">
        <f>'SAME R Results'!BB61</f>
        <v>19.779400000000003</v>
      </c>
      <c r="BK148" s="784">
        <f>'SAME R Results'!BC61</f>
        <v>1.679489499999999</v>
      </c>
      <c r="BL148" s="784">
        <f>'SAME R Results'!BD61</f>
        <v>920599.7311915328</v>
      </c>
      <c r="BM148" s="784">
        <f>'SAME R Results'!BE61</f>
        <v>354.42148985691654</v>
      </c>
      <c r="BN148" s="784">
        <f>'SAME R Results'!BF61</f>
        <v>0.20880127500000001</v>
      </c>
      <c r="BO148" s="784">
        <f>'SAME R Results'!BG61</f>
        <v>6.1359396249999996E-2</v>
      </c>
      <c r="BP148" s="789"/>
      <c r="BQ148" s="784">
        <f>'SAME R Results'!BH61</f>
        <v>44.701444000000002</v>
      </c>
      <c r="BR148" s="817">
        <f>'SAME R Results'!BI61</f>
        <v>0.38498978203935447</v>
      </c>
      <c r="BS148" s="817">
        <f>'SAME R Results'!BJ61</f>
        <v>0.34802448690651788</v>
      </c>
      <c r="BT148" s="817">
        <f>'SAME R Results'!BL61</f>
        <v>3.4029225800930205</v>
      </c>
      <c r="BU148" s="817" t="e">
        <f>'SAME R Results'!BM61</f>
        <v>#NUM!</v>
      </c>
      <c r="BV148" s="817" t="e">
        <f>'SAME R Results'!BN61</f>
        <v>#NUM!</v>
      </c>
      <c r="BW148" s="784">
        <f>'SAME R Results'!BO61</f>
        <v>920599.7311915328</v>
      </c>
      <c r="BX148" s="784">
        <f>'SAME R Results'!BP61</f>
        <v>905973.71313684864</v>
      </c>
      <c r="BY148" s="784">
        <f>'SAME R Results'!BQ61</f>
        <v>846999.06468504795</v>
      </c>
      <c r="BZ148" s="784">
        <f>'SAME R Results'!BR61</f>
        <v>354.42148985691654</v>
      </c>
      <c r="CA148" s="784">
        <f>'SAME R Results'!BS61</f>
        <v>0.37278911036135998</v>
      </c>
      <c r="CB148" s="784">
        <f>'SAME R Results'!BT61</f>
        <v>2.2599999999999998</v>
      </c>
      <c r="CC148" s="784">
        <f>'SAME R Results'!BV61</f>
        <v>1</v>
      </c>
      <c r="CD148" s="880">
        <f>'SAME R Results'!BW61</f>
        <v>2.2000000000000002</v>
      </c>
      <c r="CE148" s="1086">
        <f>'SAME R Results'!BZ61</f>
        <v>538.43096293819656</v>
      </c>
      <c r="CF148" s="1777">
        <f>'SAME R Results'!CA61</f>
        <v>9.7133333333332406</v>
      </c>
      <c r="CG148" s="1777">
        <f>'SAME R Results'!CB61</f>
        <v>0</v>
      </c>
      <c r="CH148" s="1777">
        <f>'SAME R Results'!CC61</f>
        <v>0</v>
      </c>
      <c r="CI148" s="1777">
        <f>'SAME R Results'!CD61</f>
        <v>2.761242251201125E-2</v>
      </c>
      <c r="CJ148" s="1777"/>
      <c r="CK148" s="1777"/>
      <c r="CL148" s="2015">
        <f>'SAME R Results'!CI61</f>
        <v>61</v>
      </c>
      <c r="CM148" s="2015" t="str">
        <f>'SAME R Results'!CJ61</f>
        <v>Teflon</v>
      </c>
      <c r="CN148" s="2016">
        <f>'SAME R Results'!CK61</f>
        <v>0.38498978203935447</v>
      </c>
      <c r="CO148" s="2016">
        <f>'SAME R Results'!CL61</f>
        <v>4.6710185693330172E-3</v>
      </c>
      <c r="CP148" s="2016">
        <f>'SAME R Results'!CM61</f>
        <v>1.9393567644119859E-2</v>
      </c>
      <c r="CQ148" s="2071">
        <f t="shared" si="19"/>
        <v>41188.813998560436</v>
      </c>
      <c r="CR148" s="2074">
        <f t="shared" si="17"/>
        <v>24.278436374374611</v>
      </c>
      <c r="CS148" s="2082">
        <f t="shared" si="18"/>
        <v>19.779400000000003</v>
      </c>
      <c r="CT148" s="2074">
        <f t="shared" si="12"/>
        <v>93086.71963674658</v>
      </c>
      <c r="CU148" s="2074">
        <f t="shared" si="13"/>
        <v>10.742670962112662</v>
      </c>
      <c r="CV148" s="2074"/>
      <c r="CW148" s="1268">
        <v>126</v>
      </c>
      <c r="CX148" s="2074">
        <f t="shared" si="14"/>
        <v>1182.6353848224157</v>
      </c>
      <c r="CY148" s="2093">
        <f t="shared" si="15"/>
        <v>2.5409325614597397E-2</v>
      </c>
    </row>
    <row r="149" spans="1:104" ht="16.5" customHeight="1" x14ac:dyDescent="0.25">
      <c r="A149" s="780">
        <v>2</v>
      </c>
      <c r="B149" s="784">
        <f>'SAME R Results'!A64</f>
        <v>4</v>
      </c>
      <c r="C149" s="785" t="str">
        <f>'SAME R Results'!B64</f>
        <v>Teflon</v>
      </c>
      <c r="D149" s="784" t="str">
        <f>'SAME R Results'!C64</f>
        <v>T05</v>
      </c>
      <c r="E149" s="784" t="str">
        <f>'SAME R Results'!D64</f>
        <v>36 T</v>
      </c>
      <c r="F149" s="784">
        <f>'SAME R Results'!E64</f>
        <v>5</v>
      </c>
      <c r="G149" s="784">
        <f>'SAME R Results'!F64</f>
        <v>83</v>
      </c>
      <c r="H149" s="785" t="str">
        <f>'SAME R Results'!G64</f>
        <v>Mid temp aging</v>
      </c>
      <c r="I149" s="784">
        <f>'SAME R Results'!H64</f>
        <v>239</v>
      </c>
      <c r="J149" s="786">
        <f>'SAME R Results'!I64</f>
        <v>40416</v>
      </c>
      <c r="K149" s="784">
        <f>'SAME R Results'!J64</f>
        <v>0</v>
      </c>
      <c r="L149" s="788"/>
      <c r="M149" s="788"/>
      <c r="N149" s="784">
        <f>'SAME R Results'!K64</f>
        <v>8.1</v>
      </c>
      <c r="O149" s="793">
        <f>'SAME R Results'!L64</f>
        <v>1.448</v>
      </c>
      <c r="P149" s="784">
        <f>'SAME R Results'!M64</f>
        <v>60</v>
      </c>
      <c r="Q149" s="784">
        <f>'SAME R Results'!N64</f>
        <v>11</v>
      </c>
      <c r="R149" s="784">
        <f>'SAME R Results'!O64</f>
        <v>8</v>
      </c>
      <c r="S149" s="784" t="str">
        <f>'SAME R Results'!P64</f>
        <v>n</v>
      </c>
      <c r="T149" s="784" t="str">
        <f>'SAME R Results'!Q64</f>
        <v>n</v>
      </c>
      <c r="U149" s="784">
        <f>'SAME R Results'!R64</f>
        <v>30.333333333333332</v>
      </c>
      <c r="V149" s="784" t="str">
        <f>'SAME R Results'!S64</f>
        <v>y</v>
      </c>
      <c r="W149" s="784">
        <f>'SAME R Results'!T64</f>
        <v>60</v>
      </c>
      <c r="X149" s="784" t="str">
        <f>'SAME R Results'!U64</f>
        <v>n</v>
      </c>
      <c r="Y149" s="784" t="str">
        <f>'SAME R Results'!V64</f>
        <v>y</v>
      </c>
      <c r="Z149" s="784" t="str">
        <f>'SAME R Results'!W64</f>
        <v>y</v>
      </c>
      <c r="AA149" s="784" t="str">
        <f>'SAME R Results'!X64</f>
        <v>n</v>
      </c>
      <c r="AB149" s="784" t="str">
        <f>'SAME R Results'!Y64</f>
        <v>n</v>
      </c>
      <c r="AC149" s="789"/>
      <c r="AD149" s="784" t="str">
        <f>'SAME R Results'!Z64</f>
        <v>y</v>
      </c>
      <c r="AE149" s="784">
        <f>'SAME R Results'!AA64</f>
        <v>10</v>
      </c>
      <c r="AF149" s="784" t="str">
        <f>'SAME R Results'!AB64</f>
        <v>y</v>
      </c>
      <c r="AG149" s="817">
        <f>'SAME R Results'!AC64</f>
        <v>5.19567251427413E-2</v>
      </c>
      <c r="AH149" s="819">
        <f>'SAME R Results'!AD64</f>
        <v>0</v>
      </c>
      <c r="AI149" s="784">
        <f>'SAME R Results'!AE64</f>
        <v>58</v>
      </c>
      <c r="AJ149" s="784">
        <f>'SAME R Results'!AF64</f>
        <v>480</v>
      </c>
      <c r="AK149" s="784">
        <f>'SAME R Results'!AG64</f>
        <v>0</v>
      </c>
      <c r="AL149" s="784" t="str">
        <f>'SAME R Results'!AH64</f>
        <v>n</v>
      </c>
      <c r="AM149" s="784" t="str">
        <f>'SAME R Results'!AI64</f>
        <v>y</v>
      </c>
      <c r="AN149" s="784" t="str">
        <f>'SAME R Results'!AJ64</f>
        <v>y</v>
      </c>
      <c r="AO149" s="784" t="str">
        <f>'SAME R Results'!AK64</f>
        <v>n</v>
      </c>
      <c r="AP149" s="784" t="str">
        <f>'SAME R Results'!AL64</f>
        <v>n</v>
      </c>
      <c r="AQ149" s="784" t="str">
        <f>'SAME R Results'!AM64</f>
        <v>y</v>
      </c>
      <c r="AR149" s="817">
        <f>'SAME R Results'!AN64</f>
        <v>5.19567251427413E-2</v>
      </c>
      <c r="AS149" s="819">
        <f>'SAME R Results'!AO64</f>
        <v>0</v>
      </c>
      <c r="AT149" s="784">
        <f>'SAME R Results'!AP64</f>
        <v>0</v>
      </c>
      <c r="AU149" s="789"/>
      <c r="AV149" s="821">
        <f>'SAME R Results'!AQ64</f>
        <v>0</v>
      </c>
      <c r="AW149" s="821">
        <f>'SAME R Results'!AR64</f>
        <v>1.7692875000000003</v>
      </c>
      <c r="AX149" s="821">
        <f>'SAME R Results'!AS64</f>
        <v>0</v>
      </c>
      <c r="AY149" s="821">
        <f>'SAME R Results'!AT64</f>
        <v>0</v>
      </c>
      <c r="AZ149" s="824"/>
      <c r="BA149" s="824"/>
      <c r="BB149" s="821">
        <f>'SAME R Results'!AU64</f>
        <v>0.20867914999999998</v>
      </c>
      <c r="BC149" s="821">
        <f>'SAME R Results'!AV64</f>
        <v>2.6794425E-2</v>
      </c>
      <c r="BD149" s="821">
        <f>'SAME R Results'!AW64</f>
        <v>6.8408974999999996</v>
      </c>
      <c r="BE149" s="821">
        <f>'SAME R Results'!AX64</f>
        <v>4.7303164999999989</v>
      </c>
      <c r="BF149" s="827">
        <f>'SAME R Results'!AY64</f>
        <v>107645</v>
      </c>
      <c r="BG149" s="784">
        <f>'SAME R Results'!AZ64</f>
        <v>0.27722160000000001</v>
      </c>
      <c r="BH149" s="784">
        <f>'SAME R Results'!BA64</f>
        <v>7.8613274999999996E-2</v>
      </c>
      <c r="BI149" s="789"/>
      <c r="BJ149" s="784">
        <f>'SAME R Results'!BB64</f>
        <v>17.034399999999994</v>
      </c>
      <c r="BK149" s="784">
        <f>'SAME R Results'!BC64</f>
        <v>2.1105810000000007</v>
      </c>
      <c r="BL149" s="784">
        <f>'SAME R Results'!BD64</f>
        <v>3535853.9755014894</v>
      </c>
      <c r="BM149" s="784">
        <f>'SAME R Results'!BE64</f>
        <v>494.67025905930427</v>
      </c>
      <c r="BN149" s="784">
        <f>'SAME R Results'!BF64</f>
        <v>0.18188472499999997</v>
      </c>
      <c r="BO149" s="784">
        <f>'SAME R Results'!BG64</f>
        <v>4.9652081250000007E-2</v>
      </c>
      <c r="BP149" s="789"/>
      <c r="BQ149" s="784">
        <f>'SAME R Results'!BH64</f>
        <v>38.497743999999983</v>
      </c>
      <c r="BR149" s="817">
        <f>'SAME R Results'!BI64</f>
        <v>0.13990121268770589</v>
      </c>
      <c r="BS149" s="817">
        <f>'SAME R Results'!BJ64</f>
        <v>0.21143321745634569</v>
      </c>
      <c r="BT149" s="817">
        <f>'SAME R Results'!BL64</f>
        <v>3.6631843101239578</v>
      </c>
      <c r="BU149" s="817">
        <f>'SAME R Results'!BM64</f>
        <v>1.9014741902301655</v>
      </c>
      <c r="BV149" s="817">
        <f>'SAME R Results'!BN64</f>
        <v>0.11380087707932458</v>
      </c>
      <c r="BW149" s="784">
        <f>'SAME R Results'!BO64</f>
        <v>3535853.9755014894</v>
      </c>
      <c r="BX149" s="784">
        <f>'SAME R Results'!BP64</f>
        <v>3303545.048854555</v>
      </c>
      <c r="BY149" s="784">
        <f>'SAME R Results'!BQ64</f>
        <v>2901632.0622752355</v>
      </c>
      <c r="BZ149" s="784">
        <f>'SAME R Results'!BR64</f>
        <v>494.67025905930427</v>
      </c>
      <c r="CA149" s="784">
        <f>'SAME R Results'!BS64</f>
        <v>0.46847664920536281</v>
      </c>
      <c r="CB149" s="784">
        <f>'SAME R Results'!BT64</f>
        <v>2.2599999999999998</v>
      </c>
      <c r="CC149" s="784">
        <f>'SAME R Results'!BV64</f>
        <v>1</v>
      </c>
      <c r="CD149" s="880">
        <f>'SAME R Results'!BW64</f>
        <v>2.2000000000000002</v>
      </c>
      <c r="CE149" s="1086">
        <f>'SAME R Results'!BZ64</f>
        <v>532.36353982539481</v>
      </c>
      <c r="CF149" s="1777">
        <f>'SAME R Results'!CA64</f>
        <v>8.0700000000000216</v>
      </c>
      <c r="CG149" s="1777" t="str">
        <f>'SAME R Results'!CB64</f>
        <v xml:space="preserve"> 36T</v>
      </c>
      <c r="CH149" s="1777">
        <f>'SAME R Results'!CC64</f>
        <v>239</v>
      </c>
      <c r="CI149" s="1777">
        <f>'SAME R Results'!CD64</f>
        <v>2.8622857992564966E-2</v>
      </c>
      <c r="CJ149" s="1777"/>
      <c r="CK149" s="1777"/>
      <c r="CL149" s="2015">
        <f>'SAME R Results'!CI64</f>
        <v>64</v>
      </c>
      <c r="CM149" s="2015" t="str">
        <f>'SAME R Results'!CJ64</f>
        <v>Teflon</v>
      </c>
      <c r="CN149" s="2016">
        <f>'SAME R Results'!CK64</f>
        <v>0.13990121268770589</v>
      </c>
      <c r="CO149" s="2016">
        <f>'SAME R Results'!CL64</f>
        <v>4.7245554181045007E-3</v>
      </c>
      <c r="CP149" s="2016">
        <f>'SAME R Results'!CM64</f>
        <v>1.9210829485215231E-2</v>
      </c>
      <c r="CQ149" s="2071">
        <f t="shared" si="19"/>
        <v>183691.48984426158</v>
      </c>
      <c r="CR149" s="2074">
        <f t="shared" si="17"/>
        <v>5.443910334919849</v>
      </c>
      <c r="CS149" s="2082">
        <f t="shared" si="18"/>
        <v>17.034399999999994</v>
      </c>
      <c r="CT149" s="2074">
        <f t="shared" si="12"/>
        <v>415142.76704803109</v>
      </c>
      <c r="CU149" s="2074">
        <f t="shared" si="13"/>
        <v>2.4088098827078981</v>
      </c>
      <c r="CV149" s="2074"/>
      <c r="CW149" s="1268">
        <v>127</v>
      </c>
      <c r="CX149" s="2074">
        <f t="shared" si="14"/>
        <v>1916.6062261021282</v>
      </c>
      <c r="CY149" s="2093">
        <f t="shared" si="15"/>
        <v>9.2334800373885893E-3</v>
      </c>
    </row>
    <row r="150" spans="1:104" ht="16.5" customHeight="1" x14ac:dyDescent="0.25">
      <c r="A150" s="780">
        <v>2</v>
      </c>
      <c r="B150" s="784">
        <f>'SAME R Results'!A65</f>
        <v>4</v>
      </c>
      <c r="C150" s="785" t="str">
        <f>'SAME R Results'!B65</f>
        <v>Teflon</v>
      </c>
      <c r="D150" s="784" t="str">
        <f>'SAME R Results'!C65</f>
        <v>T05</v>
      </c>
      <c r="E150" s="784" t="str">
        <f>'SAME R Results'!D65</f>
        <v>36TA</v>
      </c>
      <c r="F150" s="784">
        <f>'SAME R Results'!E65</f>
        <v>5</v>
      </c>
      <c r="G150" s="784" t="str">
        <f>'SAME R Results'!F65</f>
        <v>83a</v>
      </c>
      <c r="H150" s="785" t="str">
        <f>'SAME R Results'!G65</f>
        <v>aged</v>
      </c>
      <c r="I150" s="784">
        <f>'SAME R Results'!H65</f>
        <v>239</v>
      </c>
      <c r="J150" s="786">
        <f>'SAME R Results'!I65</f>
        <v>40417</v>
      </c>
      <c r="K150" s="784">
        <f>'SAME R Results'!J65</f>
        <v>0</v>
      </c>
      <c r="L150" s="788"/>
      <c r="M150" s="788"/>
      <c r="N150" s="784">
        <f>'SAME R Results'!K65</f>
        <v>8.1</v>
      </c>
      <c r="O150" s="793">
        <f>'SAME R Results'!L65</f>
        <v>1.448</v>
      </c>
      <c r="P150" s="784">
        <f>'SAME R Results'!M65</f>
        <v>0</v>
      </c>
      <c r="Q150" s="784">
        <f>'SAME R Results'!N65</f>
        <v>0</v>
      </c>
      <c r="R150" s="784">
        <f>'SAME R Results'!O65</f>
        <v>0</v>
      </c>
      <c r="S150" s="784">
        <f>'SAME R Results'!P65</f>
        <v>0</v>
      </c>
      <c r="T150" s="784">
        <f>'SAME R Results'!Q65</f>
        <v>0</v>
      </c>
      <c r="U150" s="784">
        <f>'SAME R Results'!R65</f>
        <v>557.33333333333337</v>
      </c>
      <c r="V150" s="784">
        <f>'SAME R Results'!S65</f>
        <v>0</v>
      </c>
      <c r="W150" s="784">
        <f>'SAME R Results'!T65</f>
        <v>0</v>
      </c>
      <c r="X150" s="784" t="str">
        <f>'SAME R Results'!U65</f>
        <v>n</v>
      </c>
      <c r="Y150" s="784" t="str">
        <f>'SAME R Results'!V65</f>
        <v>y</v>
      </c>
      <c r="Z150" s="784" t="str">
        <f>'SAME R Results'!W65</f>
        <v>y</v>
      </c>
      <c r="AA150" s="784" t="str">
        <f>'SAME R Results'!X65</f>
        <v>n</v>
      </c>
      <c r="AB150" s="784" t="str">
        <f>'SAME R Results'!Y65</f>
        <v>n</v>
      </c>
      <c r="AC150" s="789"/>
      <c r="AD150" s="784" t="str">
        <f>'SAME R Results'!Z65</f>
        <v>y</v>
      </c>
      <c r="AE150" s="784">
        <f>'SAME R Results'!AA65</f>
        <v>10</v>
      </c>
      <c r="AF150" s="784" t="str">
        <f>'SAME R Results'!AB65</f>
        <v>y</v>
      </c>
      <c r="AG150" s="817">
        <f>'SAME R Results'!AC65</f>
        <v>5.19567251427413E-2</v>
      </c>
      <c r="AH150" s="819">
        <f>'SAME R Results'!AD65</f>
        <v>0</v>
      </c>
      <c r="AI150" s="784">
        <f>'SAME R Results'!AE65</f>
        <v>0</v>
      </c>
      <c r="AJ150" s="784">
        <f>'SAME R Results'!AF65</f>
        <v>0</v>
      </c>
      <c r="AK150" s="784">
        <f>'SAME R Results'!AG65</f>
        <v>0</v>
      </c>
      <c r="AL150" s="784">
        <f>'SAME R Results'!AH65</f>
        <v>0</v>
      </c>
      <c r="AM150" s="784">
        <f>'SAME R Results'!AI65</f>
        <v>0</v>
      </c>
      <c r="AN150" s="784">
        <f>'SAME R Results'!AJ65</f>
        <v>0</v>
      </c>
      <c r="AO150" s="784">
        <f>'SAME R Results'!AK65</f>
        <v>0</v>
      </c>
      <c r="AP150" s="784">
        <f>'SAME R Results'!AL65</f>
        <v>0</v>
      </c>
      <c r="AQ150" s="784">
        <f>'SAME R Results'!AM65</f>
        <v>0</v>
      </c>
      <c r="AR150" s="817">
        <f>'SAME R Results'!AN65</f>
        <v>0</v>
      </c>
      <c r="AS150" s="819">
        <f>'SAME R Results'!AO65</f>
        <v>0</v>
      </c>
      <c r="AT150" s="784">
        <f>'SAME R Results'!AP65</f>
        <v>60</v>
      </c>
      <c r="AU150" s="789"/>
      <c r="AV150" s="821">
        <f>'SAME R Results'!AQ65</f>
        <v>0</v>
      </c>
      <c r="AW150" s="821">
        <f>'SAME R Results'!AR65</f>
        <v>1.8084105000000001</v>
      </c>
      <c r="AX150" s="821">
        <f>'SAME R Results'!AS65</f>
        <v>0</v>
      </c>
      <c r="AY150" s="821">
        <f>'SAME R Results'!AT65</f>
        <v>0</v>
      </c>
      <c r="AZ150" s="824"/>
      <c r="BA150" s="824"/>
      <c r="BB150" s="821">
        <f>'SAME R Results'!AU65</f>
        <v>0.1945191</v>
      </c>
      <c r="BC150" s="821">
        <f>'SAME R Results'!AV65</f>
        <v>3.1631470000000009E-2</v>
      </c>
      <c r="BD150" s="821">
        <f>'SAME R Results'!AW65</f>
        <v>6.2427220000000005</v>
      </c>
      <c r="BE150" s="821">
        <f>'SAME R Results'!AX65</f>
        <v>4.7371219999999985</v>
      </c>
      <c r="BF150" s="827">
        <f>'SAME R Results'!AY65</f>
        <v>32650</v>
      </c>
      <c r="BG150" s="784">
        <f>'SAME R Results'!AZ65</f>
        <v>0.27603149999999999</v>
      </c>
      <c r="BH150" s="784">
        <f>'SAME R Results'!BA65</f>
        <v>8.1985459999999996E-2</v>
      </c>
      <c r="BI150" s="789"/>
      <c r="BJ150" s="784">
        <f>'SAME R Results'!BB65</f>
        <v>15.891600000000002</v>
      </c>
      <c r="BK150" s="784">
        <f>'SAME R Results'!BC65</f>
        <v>1.505600000000002</v>
      </c>
      <c r="BL150" s="784">
        <f>'SAME R Results'!BD65</f>
        <v>909242.92996168404</v>
      </c>
      <c r="BM150" s="784">
        <f>'SAME R Results'!BE65</f>
        <v>306.40643784651229</v>
      </c>
      <c r="BN150" s="784">
        <f>'SAME R Results'!BF65</f>
        <v>0.16288763000000001</v>
      </c>
      <c r="BO150" s="784">
        <f>'SAME R Results'!BG65</f>
        <v>4.8511509999999994E-2</v>
      </c>
      <c r="BP150" s="789"/>
      <c r="BQ150" s="784">
        <f>'SAME R Results'!BH65</f>
        <v>35.915016000000001</v>
      </c>
      <c r="BR150" s="817">
        <f>'SAME R Results'!BI65</f>
        <v>0.3369907290446838</v>
      </c>
      <c r="BS150" s="817">
        <f>'SAME R Results'!BJ65</f>
        <v>0.32488147091855835</v>
      </c>
      <c r="BT150" s="817">
        <f>'SAME R Results'!BL65</f>
        <v>3.3577109844653368</v>
      </c>
      <c r="BU150" s="817" t="e">
        <f>'SAME R Results'!BM65</f>
        <v>#NUM!</v>
      </c>
      <c r="BV150" s="817" t="e">
        <f>'SAME R Results'!BN65</f>
        <v>#NUM!</v>
      </c>
      <c r="BW150" s="784">
        <f>'SAME R Results'!BO65</f>
        <v>909242.92996168404</v>
      </c>
      <c r="BX150" s="784">
        <f>'SAME R Results'!BP65</f>
        <v>894789.55558258481</v>
      </c>
      <c r="BY150" s="784">
        <f>'SAME R Results'!BQ65</f>
        <v>836756.11541259277</v>
      </c>
      <c r="BZ150" s="784">
        <f>'SAME R Results'!BR65</f>
        <v>306.40643784651229</v>
      </c>
      <c r="CA150" s="784">
        <f>'SAME R Results'!BS65</f>
        <v>0.3341916008168343</v>
      </c>
      <c r="CB150" s="784">
        <f>'SAME R Results'!BT65</f>
        <v>2.2599999999999998</v>
      </c>
      <c r="CC150" s="784">
        <f>'SAME R Results'!BV65</f>
        <v>1</v>
      </c>
      <c r="CD150" s="880">
        <f>'SAME R Results'!BW65</f>
        <v>2.2000000000000002</v>
      </c>
      <c r="CE150" s="1086">
        <f>'SAME R Results'!BZ65</f>
        <v>532.36353982539481</v>
      </c>
      <c r="CF150" s="1777">
        <f>'SAME R Results'!CA65</f>
        <v>8.0700000000000216</v>
      </c>
      <c r="CG150" s="1777">
        <f>'SAME R Results'!CB65</f>
        <v>0</v>
      </c>
      <c r="CH150" s="1777">
        <f>'SAME R Results'!CC65</f>
        <v>0</v>
      </c>
      <c r="CI150" s="1777">
        <f>'SAME R Results'!CD65</f>
        <v>2.6702614126393982E-2</v>
      </c>
      <c r="CJ150" s="1777"/>
      <c r="CK150" s="1777"/>
      <c r="CL150" s="2015">
        <f>'SAME R Results'!CI65</f>
        <v>65</v>
      </c>
      <c r="CM150" s="2015" t="str">
        <f>'SAME R Results'!CJ65</f>
        <v>Teflon</v>
      </c>
      <c r="CN150" s="2016">
        <f>'SAME R Results'!CK65</f>
        <v>0.3369907290446838</v>
      </c>
      <c r="CO150" s="2016">
        <f>'SAME R Results'!CL65</f>
        <v>4.5353628688345844E-3</v>
      </c>
      <c r="CP150" s="2016">
        <f>'SAME R Results'!CM65</f>
        <v>1.8996434874645505E-2</v>
      </c>
      <c r="CQ150" s="2071">
        <f t="shared" si="19"/>
        <v>50633.023800500829</v>
      </c>
      <c r="CR150" s="2074">
        <f t="shared" si="17"/>
        <v>19.749956153914486</v>
      </c>
      <c r="CS150" s="2082">
        <f t="shared" si="18"/>
        <v>15.891600000000002</v>
      </c>
      <c r="CT150" s="2074">
        <f t="shared" si="12"/>
        <v>114430.63378913185</v>
      </c>
      <c r="CU150" s="2074">
        <f t="shared" si="13"/>
        <v>8.7389186521745525</v>
      </c>
      <c r="CV150" s="2074"/>
      <c r="CW150" s="1268">
        <v>128</v>
      </c>
      <c r="CX150" s="2074">
        <f t="shared" si="14"/>
        <v>1272.5480692862775</v>
      </c>
      <c r="CY150" s="2093">
        <f t="shared" si="15"/>
        <v>2.2241388116949132E-2</v>
      </c>
    </row>
    <row r="151" spans="1:104" s="2020" customFormat="1" ht="16.5" customHeight="1" x14ac:dyDescent="0.25">
      <c r="A151" s="780">
        <v>2</v>
      </c>
      <c r="B151" s="784" t="str">
        <f>'SAME R Results'!A75</f>
        <v>7 (4)</v>
      </c>
      <c r="C151" s="785" t="str">
        <f>'SAME R Results'!B75</f>
        <v>Teflon</v>
      </c>
      <c r="D151" s="784" t="str">
        <f>'SAME R Results'!C75</f>
        <v>T08</v>
      </c>
      <c r="E151" s="784" t="str">
        <f>'SAME R Results'!D75</f>
        <v>42 T</v>
      </c>
      <c r="F151" s="784">
        <f>'SAME R Results'!E75</f>
        <v>0</v>
      </c>
      <c r="G151" s="784">
        <f>'SAME R Results'!F75</f>
        <v>89</v>
      </c>
      <c r="H151" s="785" t="str">
        <f>'SAME R Results'!G75</f>
        <v>Baseline STS det</v>
      </c>
      <c r="I151" s="784">
        <f>'SAME R Results'!H75</f>
        <v>242</v>
      </c>
      <c r="J151" s="786">
        <f>'SAME R Results'!I75</f>
        <v>40420.277777777781</v>
      </c>
      <c r="K151" s="784">
        <f>'SAME R Results'!J75</f>
        <v>0</v>
      </c>
      <c r="L151" s="788"/>
      <c r="M151" s="788"/>
      <c r="N151" s="784">
        <f>'SAME R Results'!K75</f>
        <v>8.1</v>
      </c>
      <c r="O151" s="793">
        <f>'SAME R Results'!L75</f>
        <v>1.4450000000000001</v>
      </c>
      <c r="P151" s="784">
        <f>'SAME R Results'!M75</f>
        <v>60</v>
      </c>
      <c r="Q151" s="784">
        <f>'SAME R Results'!N75</f>
        <v>11</v>
      </c>
      <c r="R151" s="784">
        <f>'SAME R Results'!O75</f>
        <v>8</v>
      </c>
      <c r="S151" s="784" t="str">
        <f>'SAME R Results'!P75</f>
        <v>n</v>
      </c>
      <c r="T151" s="784" t="str">
        <f>'SAME R Results'!Q75</f>
        <v>n</v>
      </c>
      <c r="U151" s="784">
        <f>'SAME R Results'!R75</f>
        <v>31.285714285714285</v>
      </c>
      <c r="V151" s="784" t="str">
        <f>'SAME R Results'!S75</f>
        <v>y</v>
      </c>
      <c r="W151" s="784">
        <f>'SAME R Results'!T75</f>
        <v>75</v>
      </c>
      <c r="X151" s="784" t="str">
        <f>'SAME R Results'!U75</f>
        <v>y</v>
      </c>
      <c r="Y151" s="784" t="str">
        <f>'SAME R Results'!V75</f>
        <v>n</v>
      </c>
      <c r="Z151" s="784" t="str">
        <f>'SAME R Results'!W75</f>
        <v>y</v>
      </c>
      <c r="AA151" s="784" t="str">
        <f>'SAME R Results'!X75</f>
        <v>n</v>
      </c>
      <c r="AB151" s="784" t="str">
        <f>'SAME R Results'!Y75</f>
        <v>n</v>
      </c>
      <c r="AC151" s="789"/>
      <c r="AD151" s="784" t="str">
        <f>'SAME R Results'!Z75</f>
        <v>y</v>
      </c>
      <c r="AE151" s="784">
        <f>'SAME R Results'!AA75</f>
        <v>10</v>
      </c>
      <c r="AF151" s="784" t="str">
        <f>'SAME R Results'!AB75</f>
        <v>y</v>
      </c>
      <c r="AG151" s="817">
        <f>'SAME R Results'!AC75</f>
        <v>5.19567251427413E-2</v>
      </c>
      <c r="AH151" s="819">
        <f>'SAME R Results'!AD75</f>
        <v>0</v>
      </c>
      <c r="AI151" s="784">
        <f>'SAME R Results'!AE75</f>
        <v>0</v>
      </c>
      <c r="AJ151" s="784">
        <f>'SAME R Results'!AF75</f>
        <v>0</v>
      </c>
      <c r="AK151" s="784">
        <f>'SAME R Results'!AG75</f>
        <v>0</v>
      </c>
      <c r="AL151" s="784">
        <f>'SAME R Results'!AH75</f>
        <v>0</v>
      </c>
      <c r="AM151" s="784">
        <f>'SAME R Results'!AI75</f>
        <v>0</v>
      </c>
      <c r="AN151" s="784">
        <f>'SAME R Results'!AJ75</f>
        <v>0</v>
      </c>
      <c r="AO151" s="784">
        <f>'SAME R Results'!AK75</f>
        <v>0</v>
      </c>
      <c r="AP151" s="784">
        <f>'SAME R Results'!AL75</f>
        <v>0</v>
      </c>
      <c r="AQ151" s="784">
        <f>'SAME R Results'!AM75</f>
        <v>0</v>
      </c>
      <c r="AR151" s="817">
        <f>'SAME R Results'!AN75</f>
        <v>0</v>
      </c>
      <c r="AS151" s="819">
        <f>'SAME R Results'!AO75</f>
        <v>0</v>
      </c>
      <c r="AT151" s="784">
        <f>'SAME R Results'!AP75</f>
        <v>0</v>
      </c>
      <c r="AU151" s="789"/>
      <c r="AV151" s="821">
        <f>'SAME R Results'!AQ75</f>
        <v>0</v>
      </c>
      <c r="AW151" s="821">
        <f>'SAME R Results'!AR75</f>
        <v>0.96562269999999994</v>
      </c>
      <c r="AX151" s="821">
        <f>'SAME R Results'!AS75</f>
        <v>4.8666369999999999</v>
      </c>
      <c r="AY151" s="821">
        <f>'SAME R Results'!AT75</f>
        <v>5.1071314999999995</v>
      </c>
      <c r="AZ151" s="824"/>
      <c r="BA151" s="824"/>
      <c r="BB151" s="821">
        <f>'SAME R Results'!AU75</f>
        <v>0</v>
      </c>
      <c r="BC151" s="821">
        <f>'SAME R Results'!AV75</f>
        <v>0</v>
      </c>
      <c r="BD151" s="821">
        <f>'SAME R Results'!AW75</f>
        <v>5.5377190000000001</v>
      </c>
      <c r="BE151" s="821">
        <f>'SAME R Results'!AX75</f>
        <v>4.695174999999999</v>
      </c>
      <c r="BF151" s="827">
        <f>'SAME R Results'!AY75</f>
        <v>70225</v>
      </c>
      <c r="BG151" s="784">
        <f>'SAME R Results'!AZ75</f>
        <v>0</v>
      </c>
      <c r="BH151" s="784">
        <f>'SAME R Results'!BA75</f>
        <v>0</v>
      </c>
      <c r="BI151" s="789"/>
      <c r="BJ151" s="784">
        <f>'SAME R Results'!BB75</f>
        <v>4.9000499999999985</v>
      </c>
      <c r="BK151" s="784">
        <f>'SAME R Results'!BC75</f>
        <v>0.84254400000000107</v>
      </c>
      <c r="BL151" s="784">
        <f>'SAME R Results'!BD75</f>
        <v>2774308.1223761402</v>
      </c>
      <c r="BM151" s="784">
        <f>'SAME R Results'!BE75</f>
        <v>152.83296312126674</v>
      </c>
      <c r="BN151" s="784">
        <f>'SAME R Results'!BF75</f>
        <v>0</v>
      </c>
      <c r="BO151" s="784">
        <f>'SAME R Results'!BG75</f>
        <v>0</v>
      </c>
      <c r="BP151" s="789"/>
      <c r="BQ151" s="784">
        <f>'SAME R Results'!BH75</f>
        <v>11.074112999999995</v>
      </c>
      <c r="BR151" s="817">
        <f>'SAME R Results'!BI75</f>
        <v>5.5088676664496919E-2</v>
      </c>
      <c r="BS151" s="817">
        <f>'SAME R Results'!BJ75</f>
        <v>0.15132510528359466</v>
      </c>
      <c r="BT151" s="817">
        <f>'SAME R Results'!BL75</f>
        <v>0</v>
      </c>
      <c r="BU151" s="817">
        <f>'SAME R Results'!BM75</f>
        <v>2.7325343174873762</v>
      </c>
      <c r="BV151" s="817">
        <f>'SAME R Results'!BN75</f>
        <v>3.3238239856937329E-2</v>
      </c>
      <c r="BW151" s="784">
        <f>'SAME R Results'!BO75</f>
        <v>2774308.1223761402</v>
      </c>
      <c r="BX151" s="784">
        <f>'SAME R Results'!BP75</f>
        <v>2732385.0010498692</v>
      </c>
      <c r="BY151" s="784">
        <f>'SAME R Results'!BQ75</f>
        <v>2495564.9341665735</v>
      </c>
      <c r="BZ151" s="784">
        <f>'SAME R Results'!BR75</f>
        <v>152.83296312126674</v>
      </c>
      <c r="CA151" s="784">
        <f>'SAME R Results'!BS75</f>
        <v>0.18701589274616021</v>
      </c>
      <c r="CB151" s="784">
        <f>'SAME R Results'!BT75</f>
        <v>2.2599999999999998</v>
      </c>
      <c r="CC151" s="784">
        <f>'SAME R Results'!BV75</f>
        <v>1</v>
      </c>
      <c r="CD151" s="880">
        <f>'SAME R Results'!BW75</f>
        <v>2.2000000000000002</v>
      </c>
      <c r="CE151" s="1086">
        <f>'SAME R Results'!BZ75</f>
        <v>515.16984376150162</v>
      </c>
      <c r="CF151" s="1777">
        <f>'SAME R Results'!CA75</f>
        <v>1.3300000000000534</v>
      </c>
      <c r="CG151" s="1777" t="str">
        <f>'SAME R Results'!CB75</f>
        <v xml:space="preserve"> 42T</v>
      </c>
      <c r="CH151" s="1777">
        <f>'SAME R Results'!CC75</f>
        <v>242</v>
      </c>
      <c r="CI151" s="1777">
        <f>'SAME R Results'!CD75</f>
        <v>4.9958404511276172E-2</v>
      </c>
      <c r="CJ151" s="1777"/>
      <c r="CK151" s="1777"/>
      <c r="CL151" s="2015"/>
      <c r="CM151" s="2015"/>
      <c r="CN151" s="2016"/>
      <c r="CO151" s="2016"/>
      <c r="CP151" s="2016"/>
      <c r="CQ151" s="2071">
        <f t="shared" si="19"/>
        <v>501043.85288034199</v>
      </c>
      <c r="CR151" s="2074">
        <f t="shared" ref="CR151:CR156" si="20">BQ151*$O$159/BL151</f>
        <v>1.9958332873486373</v>
      </c>
      <c r="CS151" s="2082">
        <f t="shared" ref="CS151:CS156" si="21">BQ151/CB151</f>
        <v>4.9000499999999985</v>
      </c>
      <c r="CT151" s="2074">
        <f t="shared" si="12"/>
        <v>1132359.1075095728</v>
      </c>
      <c r="CU151" s="2074">
        <f t="shared" si="13"/>
        <v>0.88311207404806968</v>
      </c>
      <c r="CV151" s="2074"/>
      <c r="CW151" s="1268">
        <v>129</v>
      </c>
      <c r="CX151" s="2074">
        <f t="shared" si="14"/>
        <v>2058.5454364758743</v>
      </c>
      <c r="CY151" s="2093">
        <f t="shared" si="15"/>
        <v>3.6358526598567966E-3</v>
      </c>
    </row>
    <row r="152" spans="1:104" s="2020" customFormat="1" ht="16.5" customHeight="1" x14ac:dyDescent="0.25">
      <c r="A152" s="780">
        <v>2</v>
      </c>
      <c r="B152" s="784" t="str">
        <f>'SAME R Results'!A97</f>
        <v>9(4)</v>
      </c>
      <c r="C152" s="785" t="str">
        <f>'SAME R Results'!B97</f>
        <v>Teflon</v>
      </c>
      <c r="D152" s="784" t="str">
        <f>'SAME R Results'!C97</f>
        <v>T09</v>
      </c>
      <c r="E152" s="784" t="str">
        <f>'SAME R Results'!D97</f>
        <v>53 T</v>
      </c>
      <c r="F152" s="784">
        <f>'SAME R Results'!E97</f>
        <v>0</v>
      </c>
      <c r="G152" s="784">
        <f>'SAME R Results'!F97</f>
        <v>100</v>
      </c>
      <c r="H152" s="785" t="str">
        <f>'SAME R Results'!G97</f>
        <v>No flow run w/ aging</v>
      </c>
      <c r="I152" s="784">
        <f>'SAME R Results'!H97</f>
        <v>251</v>
      </c>
      <c r="J152" s="786">
        <f>'SAME R Results'!I97</f>
        <v>40429.354166666664</v>
      </c>
      <c r="K152" s="784">
        <f>'SAME R Results'!J97</f>
        <v>0</v>
      </c>
      <c r="L152" s="788"/>
      <c r="M152" s="788"/>
      <c r="N152" s="784">
        <f>'SAME R Results'!K97</f>
        <v>0</v>
      </c>
      <c r="O152" s="793">
        <f>'SAME R Results'!L97</f>
        <v>1.45</v>
      </c>
      <c r="P152" s="784">
        <f>'SAME R Results'!M97</f>
        <v>60</v>
      </c>
      <c r="Q152" s="784">
        <f>'SAME R Results'!N97</f>
        <v>11</v>
      </c>
      <c r="R152" s="784">
        <f>'SAME R Results'!O97</f>
        <v>8</v>
      </c>
      <c r="S152" s="784" t="str">
        <f>'SAME R Results'!P97</f>
        <v>n</v>
      </c>
      <c r="T152" s="784" t="str">
        <f>'SAME R Results'!Q97</f>
        <v>N</v>
      </c>
      <c r="U152" s="784">
        <f>'SAME R Results'!R97</f>
        <v>28.714285714285715</v>
      </c>
      <c r="V152" s="784" t="str">
        <f>'SAME R Results'!S97</f>
        <v>Y</v>
      </c>
      <c r="W152" s="784">
        <f>'SAME R Results'!T97</f>
        <v>75</v>
      </c>
      <c r="X152" s="784" t="str">
        <f>'SAME R Results'!U97</f>
        <v>n</v>
      </c>
      <c r="Y152" s="784" t="str">
        <f>'SAME R Results'!V97</f>
        <v>y</v>
      </c>
      <c r="Z152" s="784" t="str">
        <f>'SAME R Results'!W97</f>
        <v>y</v>
      </c>
      <c r="AA152" s="784" t="str">
        <f>'SAME R Results'!X97</f>
        <v>n</v>
      </c>
      <c r="AB152" s="784" t="str">
        <f>'SAME R Results'!Y97</f>
        <v>n</v>
      </c>
      <c r="AC152" s="789"/>
      <c r="AD152" s="784" t="str">
        <f>'SAME R Results'!Z97</f>
        <v>y</v>
      </c>
      <c r="AE152" s="784">
        <f>'SAME R Results'!AA97</f>
        <v>10</v>
      </c>
      <c r="AF152" s="784" t="str">
        <f>'SAME R Results'!AB97</f>
        <v>y</v>
      </c>
      <c r="AG152" s="817">
        <f>'SAME R Results'!AC97</f>
        <v>5.19567251427413E-2</v>
      </c>
      <c r="AH152" s="819">
        <f>'SAME R Results'!AD97</f>
        <v>0</v>
      </c>
      <c r="AI152" s="784">
        <f>'SAME R Results'!AE97</f>
        <v>58</v>
      </c>
      <c r="AJ152" s="784">
        <f>'SAME R Results'!AF97</f>
        <v>480</v>
      </c>
      <c r="AK152" s="784">
        <f>'SAME R Results'!AG97</f>
        <v>0</v>
      </c>
      <c r="AL152" s="784" t="str">
        <f>'SAME R Results'!AH97</f>
        <v>n</v>
      </c>
      <c r="AM152" s="784" t="str">
        <f>'SAME R Results'!AI97</f>
        <v>y</v>
      </c>
      <c r="AN152" s="784" t="str">
        <f>'SAME R Results'!AJ97</f>
        <v>y</v>
      </c>
      <c r="AO152" s="784" t="str">
        <f>'SAME R Results'!AK97</f>
        <v>n</v>
      </c>
      <c r="AP152" s="784" t="str">
        <f>'SAME R Results'!AL97</f>
        <v>n</v>
      </c>
      <c r="AQ152" s="784" t="str">
        <f>'SAME R Results'!AM97</f>
        <v>y</v>
      </c>
      <c r="AR152" s="817">
        <f>'SAME R Results'!AN97</f>
        <v>5.19567251427413E-2</v>
      </c>
      <c r="AS152" s="819">
        <f>'SAME R Results'!AO97</f>
        <v>0</v>
      </c>
      <c r="AT152" s="784">
        <f>'SAME R Results'!AP97</f>
        <v>0</v>
      </c>
      <c r="AU152" s="789"/>
      <c r="AV152" s="821">
        <f>'SAME R Results'!AQ97</f>
        <v>0</v>
      </c>
      <c r="AW152" s="821">
        <f>'SAME R Results'!AR97</f>
        <v>0.94950894999999991</v>
      </c>
      <c r="AX152" s="821">
        <f>'SAME R Results'!AS97</f>
        <v>0</v>
      </c>
      <c r="AY152" s="821">
        <f>'SAME R Results'!AT97</f>
        <v>0</v>
      </c>
      <c r="AZ152" s="824"/>
      <c r="BA152" s="824"/>
      <c r="BB152" s="821">
        <f>'SAME R Results'!AU97</f>
        <v>9.9487275E-2</v>
      </c>
      <c r="BC152" s="821">
        <f>'SAME R Results'!AV97</f>
        <v>4.5669559999999998E-2</v>
      </c>
      <c r="BD152" s="821">
        <f>'SAME R Results'!AW97</f>
        <v>5.3802945000000006</v>
      </c>
      <c r="BE152" s="821">
        <f>'SAME R Results'!AX97</f>
        <v>4.7662969999999998</v>
      </c>
      <c r="BF152" s="827">
        <f>'SAME R Results'!AY97</f>
        <v>20005</v>
      </c>
      <c r="BG152" s="784">
        <f>'SAME R Results'!AZ97</f>
        <v>0.16552729999999999</v>
      </c>
      <c r="BH152" s="784">
        <f>'SAME R Results'!BA97</f>
        <v>0.10591135</v>
      </c>
      <c r="BI152" s="789"/>
      <c r="BJ152" s="784">
        <f>'SAME R Results'!BB97</f>
        <v>6.1547000000000001</v>
      </c>
      <c r="BK152" s="784">
        <f>'SAME R Results'!BC97</f>
        <v>0.61399750000000086</v>
      </c>
      <c r="BL152" s="784">
        <f>'SAME R Results'!BD97</f>
        <v>547365.29240186652</v>
      </c>
      <c r="BM152" s="784">
        <f>'SAME R Results'!BE97</f>
        <v>107.76767704558564</v>
      </c>
      <c r="BN152" s="784">
        <f>'SAME R Results'!BF97</f>
        <v>5.3817715000000002E-2</v>
      </c>
      <c r="BO152" s="784">
        <f>'SAME R Results'!BG97</f>
        <v>1.4903987499999997E-2</v>
      </c>
      <c r="BP152" s="789"/>
      <c r="BQ152" s="784">
        <f>'SAME R Results'!BH97</f>
        <v>13.909621999999999</v>
      </c>
      <c r="BR152" s="817">
        <f>'SAME R Results'!BI97</f>
        <v>0.19688438149356463</v>
      </c>
      <c r="BS152" s="817">
        <f>'SAME R Results'!BJ97</f>
        <v>0.28046085669391252</v>
      </c>
      <c r="BT152" s="817">
        <f>'SAME R Results'!BL97</f>
        <v>3.6109608250812082</v>
      </c>
      <c r="BU152" s="817">
        <f>'SAME R Results'!BM97</f>
        <v>1.8127147982276335</v>
      </c>
      <c r="BV152" s="817">
        <f>'SAME R Results'!BN97</f>
        <v>0.16496080616084327</v>
      </c>
      <c r="BW152" s="784">
        <f>'SAME R Results'!BO97</f>
        <v>547365.29240186652</v>
      </c>
      <c r="BX152" s="784">
        <f>'SAME R Results'!BP97</f>
        <v>538509.55719654087</v>
      </c>
      <c r="BY152" s="784">
        <f>'SAME R Results'!BQ97</f>
        <v>507820.58439043316</v>
      </c>
      <c r="BZ152" s="784">
        <f>'SAME R Results'!BR97</f>
        <v>107.76767704558564</v>
      </c>
      <c r="CA152" s="784">
        <f>'SAME R Results'!BS97</f>
        <v>0.13628640237947279</v>
      </c>
      <c r="CB152" s="784">
        <f>'SAME R Results'!BT97</f>
        <v>2.2599999999999998</v>
      </c>
      <c r="CC152" s="784">
        <f>'SAME R Results'!BV97</f>
        <v>1</v>
      </c>
      <c r="CD152" s="880">
        <f>'SAME R Results'!BW97</f>
        <v>2.2000000000000002</v>
      </c>
      <c r="CE152" s="1086">
        <f>'SAME R Results'!BZ97</f>
        <v>524.94478411670389</v>
      </c>
      <c r="CF152" s="1777">
        <f>'SAME R Results'!CA97</f>
        <v>4.4466666666664878</v>
      </c>
      <c r="CG152" s="1777" t="str">
        <f>'SAME R Results'!CB97</f>
        <v xml:space="preserve"> 53T</v>
      </c>
      <c r="CH152" s="1777">
        <f>'SAME R Results'!CC97</f>
        <v>251</v>
      </c>
      <c r="CI152" s="1777">
        <f>'SAME R Results'!CD97</f>
        <v>1.8768605397302102E-2</v>
      </c>
      <c r="CJ152" s="1777"/>
      <c r="CK152" s="1777"/>
      <c r="CL152" s="2015">
        <f>'SAME R Results'!CI97</f>
        <v>97</v>
      </c>
      <c r="CM152" s="2015" t="str">
        <f>'SAME R Results'!CJ97</f>
        <v>Teflon</v>
      </c>
      <c r="CN152" s="2016">
        <f>'SAME R Results'!CK97</f>
        <v>0.19688438149356463</v>
      </c>
      <c r="CO152" s="2016">
        <f>'SAME R Results'!CL97</f>
        <v>3.8690997497990965E-3</v>
      </c>
      <c r="CP152" s="2016">
        <f>'SAME R Results'!CM97</f>
        <v>1.6292626409072614E-2</v>
      </c>
      <c r="CQ152" s="2071">
        <f t="shared" si="19"/>
        <v>78703.115354517402</v>
      </c>
      <c r="CR152" s="2074">
        <f t="shared" si="20"/>
        <v>12.70597733641813</v>
      </c>
      <c r="CS152" s="2082">
        <f t="shared" si="21"/>
        <v>6.1547000000000001</v>
      </c>
      <c r="CT152" s="2074">
        <f t="shared" ref="CT152:CT156" si="22">BL152*$O$160/CS152</f>
        <v>177869.04070120933</v>
      </c>
      <c r="CU152" s="2074">
        <f t="shared" ref="CU152:CU156" si="23">CS152*$O$159/BL152</f>
        <v>5.6221138656717402</v>
      </c>
      <c r="CV152" s="2074"/>
      <c r="CW152" s="1268">
        <v>130</v>
      </c>
      <c r="CX152" s="2074">
        <f t="shared" ref="CX152:CX156" si="24">BM152*$O$161/CS152</f>
        <v>1155.6479901552718</v>
      </c>
      <c r="CY152" s="2093">
        <f t="shared" ref="CY152:CY156" si="25">BM152*$O$161/BL152</f>
        <v>1.2994369178575266E-2</v>
      </c>
    </row>
    <row r="153" spans="1:104" s="2020" customFormat="1" ht="16.5" customHeight="1" x14ac:dyDescent="0.25">
      <c r="A153" s="780">
        <v>2</v>
      </c>
      <c r="B153" s="784" t="str">
        <f>'SAME R Results'!A98</f>
        <v>9(4)</v>
      </c>
      <c r="C153" s="785" t="str">
        <f>'SAME R Results'!B98</f>
        <v>Teflon</v>
      </c>
      <c r="D153" s="784" t="str">
        <f>'SAME R Results'!C98</f>
        <v>T09</v>
      </c>
      <c r="E153" s="784" t="str">
        <f>'SAME R Results'!D98</f>
        <v>53TA</v>
      </c>
      <c r="F153" s="784">
        <f>'SAME R Results'!E98</f>
        <v>0</v>
      </c>
      <c r="G153" s="784" t="str">
        <f>'SAME R Results'!F98</f>
        <v>100a</v>
      </c>
      <c r="H153" s="785" t="str">
        <f>'SAME R Results'!G98</f>
        <v>aged</v>
      </c>
      <c r="I153" s="784">
        <f>'SAME R Results'!H98</f>
        <v>251</v>
      </c>
      <c r="J153" s="786">
        <f>'SAME R Results'!I98</f>
        <v>40429.354166666664</v>
      </c>
      <c r="K153" s="784">
        <f>'SAME R Results'!J98</f>
        <v>0</v>
      </c>
      <c r="L153" s="788"/>
      <c r="M153" s="788"/>
      <c r="N153" s="784">
        <f>'SAME R Results'!K98</f>
        <v>0</v>
      </c>
      <c r="O153" s="793">
        <f>'SAME R Results'!L98</f>
        <v>1.45</v>
      </c>
      <c r="P153" s="784">
        <f>'SAME R Results'!M98</f>
        <v>0</v>
      </c>
      <c r="Q153" s="784">
        <f>'SAME R Results'!N98</f>
        <v>0</v>
      </c>
      <c r="R153" s="784">
        <f>'SAME R Results'!O98</f>
        <v>0</v>
      </c>
      <c r="S153" s="784">
        <f>'SAME R Results'!P98</f>
        <v>0</v>
      </c>
      <c r="T153" s="784">
        <f>'SAME R Results'!Q98</f>
        <v>0</v>
      </c>
      <c r="U153" s="784">
        <f>'SAME R Results'!R98</f>
        <v>560.42857142857144</v>
      </c>
      <c r="V153" s="784">
        <f>'SAME R Results'!S98</f>
        <v>0</v>
      </c>
      <c r="W153" s="784">
        <f>'SAME R Results'!T98</f>
        <v>0</v>
      </c>
      <c r="X153" s="784" t="str">
        <f>'SAME R Results'!U98</f>
        <v>n</v>
      </c>
      <c r="Y153" s="784" t="str">
        <f>'SAME R Results'!V98</f>
        <v>y</v>
      </c>
      <c r="Z153" s="784" t="str">
        <f>'SAME R Results'!W98</f>
        <v>y</v>
      </c>
      <c r="AA153" s="784" t="str">
        <f>'SAME R Results'!X98</f>
        <v>n</v>
      </c>
      <c r="AB153" s="784" t="str">
        <f>'SAME R Results'!Y98</f>
        <v>n</v>
      </c>
      <c r="AC153" s="789"/>
      <c r="AD153" s="784" t="str">
        <f>'SAME R Results'!Z98</f>
        <v>y</v>
      </c>
      <c r="AE153" s="784">
        <f>'SAME R Results'!AA98</f>
        <v>10</v>
      </c>
      <c r="AF153" s="784" t="str">
        <f>'SAME R Results'!AB98</f>
        <v>y</v>
      </c>
      <c r="AG153" s="817">
        <f>'SAME R Results'!AC98</f>
        <v>5.19567251427413E-2</v>
      </c>
      <c r="AH153" s="819">
        <f>'SAME R Results'!AD98</f>
        <v>0</v>
      </c>
      <c r="AI153" s="784">
        <f>'SAME R Results'!AE98</f>
        <v>0</v>
      </c>
      <c r="AJ153" s="784">
        <f>'SAME R Results'!AF98</f>
        <v>0</v>
      </c>
      <c r="AK153" s="784">
        <f>'SAME R Results'!AG98</f>
        <v>0</v>
      </c>
      <c r="AL153" s="784">
        <f>'SAME R Results'!AH98</f>
        <v>0</v>
      </c>
      <c r="AM153" s="784">
        <f>'SAME R Results'!AI98</f>
        <v>0</v>
      </c>
      <c r="AN153" s="784">
        <f>'SAME R Results'!AJ98</f>
        <v>0</v>
      </c>
      <c r="AO153" s="784">
        <f>'SAME R Results'!AK98</f>
        <v>0</v>
      </c>
      <c r="AP153" s="784">
        <f>'SAME R Results'!AL98</f>
        <v>0</v>
      </c>
      <c r="AQ153" s="784">
        <f>'SAME R Results'!AM98</f>
        <v>0</v>
      </c>
      <c r="AR153" s="817">
        <f>'SAME R Results'!AN98</f>
        <v>0</v>
      </c>
      <c r="AS153" s="819">
        <f>'SAME R Results'!AO98</f>
        <v>0</v>
      </c>
      <c r="AT153" s="784">
        <f>'SAME R Results'!AP98</f>
        <v>0</v>
      </c>
      <c r="AU153" s="789"/>
      <c r="AV153" s="821">
        <f>'SAME R Results'!AQ98</f>
        <v>0</v>
      </c>
      <c r="AW153" s="821">
        <f>'SAME R Results'!AR98</f>
        <v>0.94136045000000002</v>
      </c>
      <c r="AX153" s="821">
        <f>'SAME R Results'!AS98</f>
        <v>0</v>
      </c>
      <c r="AY153" s="821">
        <f>'SAME R Results'!AT98</f>
        <v>0</v>
      </c>
      <c r="AZ153" s="824"/>
      <c r="BA153" s="824"/>
      <c r="BB153" s="821">
        <f>'SAME R Results'!AU98</f>
        <v>9.6603485000000003E-2</v>
      </c>
      <c r="BC153" s="821">
        <f>'SAME R Results'!AV98</f>
        <v>2.8198234999999999E-2</v>
      </c>
      <c r="BD153" s="821">
        <f>'SAME R Results'!AW98</f>
        <v>5.2430104999999987</v>
      </c>
      <c r="BE153" s="821">
        <f>'SAME R Results'!AX98</f>
        <v>4.7216490000000002</v>
      </c>
      <c r="BF153" s="827">
        <f>'SAME R Results'!AY98</f>
        <v>14470</v>
      </c>
      <c r="BG153" s="784">
        <f>'SAME R Results'!AZ98</f>
        <v>0.15423579999999998</v>
      </c>
      <c r="BH153" s="784">
        <f>'SAME R Results'!BA98</f>
        <v>8.006286999999998E-2</v>
      </c>
      <c r="BI153" s="789"/>
      <c r="BJ153" s="784">
        <f>'SAME R Results'!BB98</f>
        <v>5.9327000000000014</v>
      </c>
      <c r="BK153" s="784">
        <f>'SAME R Results'!BC98</f>
        <v>0.52136149999999848</v>
      </c>
      <c r="BL153" s="784">
        <f>'SAME R Results'!BD98</f>
        <v>392836.80301108205</v>
      </c>
      <c r="BM153" s="784">
        <f>'SAME R Results'!BE98</f>
        <v>90.366661536283615</v>
      </c>
      <c r="BN153" s="784">
        <f>'SAME R Results'!BF98</f>
        <v>6.8405250000000001E-2</v>
      </c>
      <c r="BO153" s="784">
        <f>'SAME R Results'!BG98</f>
        <v>1.85432325E-2</v>
      </c>
      <c r="BP153" s="789"/>
      <c r="BQ153" s="784">
        <f>'SAME R Results'!BH98</f>
        <v>13.407902000000002</v>
      </c>
      <c r="BR153" s="817">
        <f>'SAME R Results'!BI98</f>
        <v>0.23003613929149694</v>
      </c>
      <c r="BS153" s="817">
        <f>'SAME R Results'!BJ98</f>
        <v>0.30943952466942082</v>
      </c>
      <c r="BT153" s="817">
        <f>'SAME R Results'!BL98</f>
        <v>3.6889603794807622</v>
      </c>
      <c r="BU153" s="817">
        <f>'SAME R Results'!BM98</f>
        <v>1.7238191080253453</v>
      </c>
      <c r="BV153" s="817">
        <f>'SAME R Results'!BN98</f>
        <v>0.19833812927809957</v>
      </c>
      <c r="BW153" s="784">
        <f>'SAME R Results'!BO98</f>
        <v>392836.80301108205</v>
      </c>
      <c r="BX153" s="784">
        <f>'SAME R Results'!BP98</f>
        <v>386431.2799707891</v>
      </c>
      <c r="BY153" s="784">
        <f>'SAME R Results'!BQ98</f>
        <v>365774.86067085288</v>
      </c>
      <c r="BZ153" s="784">
        <f>'SAME R Results'!BR98</f>
        <v>90.366661536283615</v>
      </c>
      <c r="CA153" s="784">
        <f>'SAME R Results'!BS98</f>
        <v>0.11572438515493173</v>
      </c>
      <c r="CB153" s="784">
        <f>'SAME R Results'!BT98</f>
        <v>2.2599999999999998</v>
      </c>
      <c r="CC153" s="784">
        <f>'SAME R Results'!BV98</f>
        <v>1</v>
      </c>
      <c r="CD153" s="880">
        <f>'SAME R Results'!BW98</f>
        <v>2.2000000000000002</v>
      </c>
      <c r="CE153" s="1086">
        <f>'SAME R Results'!BZ98</f>
        <v>524.94478411670389</v>
      </c>
      <c r="CF153" s="1777">
        <f>'SAME R Results'!CA98</f>
        <v>4.4466666666664878</v>
      </c>
      <c r="CG153" s="1777">
        <f>'SAME R Results'!CB98</f>
        <v>0</v>
      </c>
      <c r="CH153" s="1777">
        <f>'SAME R Results'!CC98</f>
        <v>0</v>
      </c>
      <c r="CI153" s="1777">
        <f>'SAME R Results'!CD98</f>
        <v>1.8091621889056202E-2</v>
      </c>
      <c r="CJ153" s="1777"/>
      <c r="CK153" s="1777"/>
      <c r="CL153" s="2015">
        <f>'SAME R Results'!CI98</f>
        <v>98</v>
      </c>
      <c r="CM153" s="2015" t="str">
        <f>'SAME R Results'!CJ98</f>
        <v>Teflon</v>
      </c>
      <c r="CN153" s="2016">
        <f>'SAME R Results'!CK98</f>
        <v>0.23003613929149694</v>
      </c>
      <c r="CO153" s="2016">
        <f>'SAME R Results'!CL98</f>
        <v>5.1018608280400607E-3</v>
      </c>
      <c r="CP153" s="2016">
        <f>'SAME R Results'!CM98</f>
        <v>2.0426946963692932E-2</v>
      </c>
      <c r="CQ153" s="2071">
        <f t="shared" si="19"/>
        <v>58597.803446218808</v>
      </c>
      <c r="CR153" s="2074">
        <f t="shared" si="20"/>
        <v>17.06548609655313</v>
      </c>
      <c r="CS153" s="2082">
        <f t="shared" si="21"/>
        <v>5.9327000000000014</v>
      </c>
      <c r="CT153" s="2074">
        <f t="shared" si="22"/>
        <v>132431.03578845449</v>
      </c>
      <c r="CU153" s="2074">
        <f t="shared" si="23"/>
        <v>7.5511000427226245</v>
      </c>
      <c r="CV153" s="2074"/>
      <c r="CW153" s="1268">
        <v>131</v>
      </c>
      <c r="CX153" s="2074">
        <f t="shared" si="24"/>
        <v>1005.3094984399544</v>
      </c>
      <c r="CY153" s="2093">
        <f t="shared" si="25"/>
        <v>1.5182385193238798E-2</v>
      </c>
    </row>
    <row r="154" spans="1:104" s="2020" customFormat="1" ht="16.5" customHeight="1" x14ac:dyDescent="0.25">
      <c r="A154" s="780">
        <v>2</v>
      </c>
      <c r="B154" s="784" t="str">
        <f>'SAME R Results'!A108</f>
        <v>10 (4)</v>
      </c>
      <c r="C154" s="785" t="str">
        <f>'SAME R Results'!B108</f>
        <v>Teflon</v>
      </c>
      <c r="D154" s="784" t="str">
        <f>'SAME R Results'!C108</f>
        <v>T10</v>
      </c>
      <c r="E154" s="784" t="str">
        <f>'SAME R Results'!D108</f>
        <v>58 T</v>
      </c>
      <c r="F154" s="784">
        <f>'SAME R Results'!E108</f>
        <v>0</v>
      </c>
      <c r="G154" s="784">
        <f>'SAME R Results'!F108</f>
        <v>105</v>
      </c>
      <c r="H154" s="785" t="str">
        <f>'SAME R Results'!G108</f>
        <v>No flow run w/ aging</v>
      </c>
      <c r="I154" s="784">
        <f>'SAME R Results'!H108</f>
        <v>252</v>
      </c>
      <c r="J154" s="786">
        <f>'SAME R Results'!I108</f>
        <v>40430.305555555555</v>
      </c>
      <c r="K154" s="784">
        <f>'SAME R Results'!J108</f>
        <v>0</v>
      </c>
      <c r="L154" s="788"/>
      <c r="M154" s="788"/>
      <c r="N154" s="784">
        <f>'SAME R Results'!K108</f>
        <v>0</v>
      </c>
      <c r="O154" s="793">
        <f>'SAME R Results'!L108</f>
        <v>1.45</v>
      </c>
      <c r="P154" s="784">
        <f>'SAME R Results'!M108</f>
        <v>60</v>
      </c>
      <c r="Q154" s="784">
        <f>'SAME R Results'!N108</f>
        <v>11</v>
      </c>
      <c r="R154" s="784">
        <f>'SAME R Results'!O108</f>
        <v>8</v>
      </c>
      <c r="S154" s="784" t="str">
        <f>'SAME R Results'!P108</f>
        <v>n</v>
      </c>
      <c r="T154" s="784" t="str">
        <f>'SAME R Results'!Q108</f>
        <v>N</v>
      </c>
      <c r="U154" s="784">
        <f>'SAME R Results'!R108</f>
        <v>24.142857142857142</v>
      </c>
      <c r="V154" s="784" t="str">
        <f>'SAME R Results'!S108</f>
        <v>Y</v>
      </c>
      <c r="W154" s="784">
        <f>'SAME R Results'!T108</f>
        <v>75</v>
      </c>
      <c r="X154" s="784" t="str">
        <f>'SAME R Results'!U108</f>
        <v>n</v>
      </c>
      <c r="Y154" s="784" t="str">
        <f>'SAME R Results'!V108</f>
        <v>y</v>
      </c>
      <c r="Z154" s="784" t="str">
        <f>'SAME R Results'!W108</f>
        <v>y</v>
      </c>
      <c r="AA154" s="784" t="str">
        <f>'SAME R Results'!X108</f>
        <v>n</v>
      </c>
      <c r="AB154" s="784" t="str">
        <f>'SAME R Results'!Y108</f>
        <v>n</v>
      </c>
      <c r="AC154" s="789"/>
      <c r="AD154" s="784" t="str">
        <f>'SAME R Results'!Z108</f>
        <v>y</v>
      </c>
      <c r="AE154" s="784">
        <f>'SAME R Results'!AA108</f>
        <v>10</v>
      </c>
      <c r="AF154" s="784" t="str">
        <f>'SAME R Results'!AB108</f>
        <v>y</v>
      </c>
      <c r="AG154" s="817">
        <f>'SAME R Results'!AC108</f>
        <v>7.8816036857303803E-2</v>
      </c>
      <c r="AH154" s="819">
        <f>'SAME R Results'!AD108</f>
        <v>0</v>
      </c>
      <c r="AI154" s="784">
        <f>'SAME R Results'!AE108</f>
        <v>58</v>
      </c>
      <c r="AJ154" s="784">
        <f>'SAME R Results'!AF108</f>
        <v>480</v>
      </c>
      <c r="AK154" s="784">
        <f>'SAME R Results'!AG108</f>
        <v>0</v>
      </c>
      <c r="AL154" s="784" t="str">
        <f>'SAME R Results'!AH108</f>
        <v>n</v>
      </c>
      <c r="AM154" s="784" t="str">
        <f>'SAME R Results'!AI108</f>
        <v>y</v>
      </c>
      <c r="AN154" s="784" t="str">
        <f>'SAME R Results'!AJ108</f>
        <v>y</v>
      </c>
      <c r="AO154" s="784" t="str">
        <f>'SAME R Results'!AK108</f>
        <v>n</v>
      </c>
      <c r="AP154" s="784" t="str">
        <f>'SAME R Results'!AL108</f>
        <v>n</v>
      </c>
      <c r="AQ154" s="784" t="str">
        <f>'SAME R Results'!AM108</f>
        <v>y</v>
      </c>
      <c r="AR154" s="817">
        <f>'SAME R Results'!AN108</f>
        <v>7.8816036857303803E-2</v>
      </c>
      <c r="AS154" s="819">
        <f>'SAME R Results'!AO108</f>
        <v>0</v>
      </c>
      <c r="AT154" s="784">
        <f>'SAME R Results'!AP108</f>
        <v>0</v>
      </c>
      <c r="AU154" s="789"/>
      <c r="AV154" s="821">
        <f>'SAME R Results'!AQ108</f>
        <v>0</v>
      </c>
      <c r="AW154" s="821">
        <f>'SAME R Results'!AR108</f>
        <v>0.72790545000000006</v>
      </c>
      <c r="AX154" s="821">
        <f>'SAME R Results'!AS108</f>
        <v>0</v>
      </c>
      <c r="AY154" s="821">
        <f>'SAME R Results'!AT108</f>
        <v>0</v>
      </c>
      <c r="AZ154" s="824"/>
      <c r="BA154" s="824"/>
      <c r="BB154" s="821">
        <f>'SAME R Results'!AU108</f>
        <v>7.0968630000000005E-2</v>
      </c>
      <c r="BC154" s="821">
        <f>'SAME R Results'!AV108</f>
        <v>3.3172600000000003E-2</v>
      </c>
      <c r="BD154" s="821">
        <f>'SAME R Results'!AW108</f>
        <v>4.9005119999999991</v>
      </c>
      <c r="BE154" s="821">
        <f>'SAME R Results'!AX108</f>
        <v>4.6981969999999995</v>
      </c>
      <c r="BF154" s="827">
        <f>'SAME R Results'!AY108</f>
        <v>10972.5</v>
      </c>
      <c r="BG154" s="784">
        <f>'SAME R Results'!AZ108</f>
        <v>0.11625669499999998</v>
      </c>
      <c r="BH154" s="784">
        <f>'SAME R Results'!BA108</f>
        <v>7.9238889999999992E-2</v>
      </c>
      <c r="BI154" s="789"/>
      <c r="BJ154" s="784">
        <f>'SAME R Results'!BB108</f>
        <v>2.8476999999999997</v>
      </c>
      <c r="BK154" s="784">
        <f>'SAME R Results'!BC108</f>
        <v>0.20231499999999958</v>
      </c>
      <c r="BL154" s="784">
        <f>'SAME R Results'!BD108</f>
        <v>195396.75079555667</v>
      </c>
      <c r="BM154" s="784">
        <f>'SAME R Results'!BE108</f>
        <v>33.687000501383118</v>
      </c>
      <c r="BN154" s="784">
        <f>'SAME R Results'!BF108</f>
        <v>3.7796030000000001E-2</v>
      </c>
      <c r="BO154" s="784">
        <f>'SAME R Results'!BG108</f>
        <v>9.2544512499999967E-3</v>
      </c>
      <c r="BP154" s="789"/>
      <c r="BQ154" s="784">
        <f>'SAME R Results'!BH108</f>
        <v>6.4358019999999989</v>
      </c>
      <c r="BR154" s="817">
        <f>'SAME R Results'!BI108</f>
        <v>0.17240307407480779</v>
      </c>
      <c r="BS154" s="817">
        <f>'SAME R Results'!BJ108</f>
        <v>0.30578863797657757</v>
      </c>
      <c r="BT154" s="817">
        <f>'SAME R Results'!BL108</f>
        <v>4.0840919660147339</v>
      </c>
      <c r="BU154" s="817">
        <f>'SAME R Results'!BM108</f>
        <v>2.1318850131134703</v>
      </c>
      <c r="BV154" s="817">
        <f>'SAME R Results'!BN108</f>
        <v>0.1294514250758422</v>
      </c>
      <c r="BW154" s="784">
        <f>'SAME R Results'!BO108</f>
        <v>195396.75079555667</v>
      </c>
      <c r="BX154" s="784">
        <f>'SAME R Results'!BP108</f>
        <v>192194.7691930446</v>
      </c>
      <c r="BY154" s="784">
        <f>'SAME R Results'!BQ108</f>
        <v>182355.98463636919</v>
      </c>
      <c r="BZ154" s="784">
        <f>'SAME R Results'!BR108</f>
        <v>33.687000501383118</v>
      </c>
      <c r="CA154" s="784">
        <f>'SAME R Results'!BS108</f>
        <v>4.4906996359761954E-2</v>
      </c>
      <c r="CB154" s="784">
        <f>'SAME R Results'!BT108</f>
        <v>2.2599999999999998</v>
      </c>
      <c r="CC154" s="784">
        <f>'SAME R Results'!BV108</f>
        <v>1</v>
      </c>
      <c r="CD154" s="880">
        <f>'SAME R Results'!BW108</f>
        <v>2.2000000000000002</v>
      </c>
      <c r="CE154" s="1086">
        <f>'SAME R Results'!BZ108</f>
        <v>527.87656862261747</v>
      </c>
      <c r="CF154" s="1777">
        <f>'SAME R Results'!CA108</f>
        <v>0.7499999999999174</v>
      </c>
      <c r="CG154" s="1777" t="str">
        <f>'SAME R Results'!CB108</f>
        <v xml:space="preserve"> 58T</v>
      </c>
      <c r="CH154" s="1777">
        <f>'SAME R Results'!CC108</f>
        <v>252</v>
      </c>
      <c r="CI154" s="1777">
        <f>'SAME R Results'!CD108</f>
        <v>5.1486416000005662E-2</v>
      </c>
      <c r="CJ154" s="1777"/>
      <c r="CK154" s="1777"/>
      <c r="CL154" s="2015">
        <f>'SAME R Results'!CI108</f>
        <v>108</v>
      </c>
      <c r="CM154" s="2015" t="str">
        <f>'SAME R Results'!CJ108</f>
        <v>Teflon</v>
      </c>
      <c r="CN154" s="2016">
        <f>'SAME R Results'!CK108</f>
        <v>0.17240307407480779</v>
      </c>
      <c r="CO154" s="2016">
        <f>'SAME R Results'!CL108</f>
        <v>5.8727770058805426E-3</v>
      </c>
      <c r="CP154" s="2016">
        <f>'SAME R Results'!CM108</f>
        <v>2.2357195411544878E-2</v>
      </c>
      <c r="CQ154" s="2071">
        <f t="shared" si="19"/>
        <v>60721.803062169005</v>
      </c>
      <c r="CR154" s="2074">
        <f t="shared" si="20"/>
        <v>16.468549179545388</v>
      </c>
      <c r="CS154" s="2082">
        <f t="shared" si="21"/>
        <v>2.8476999999999997</v>
      </c>
      <c r="CT154" s="2074">
        <f t="shared" si="22"/>
        <v>137231.27492050195</v>
      </c>
      <c r="CU154" s="2074">
        <f t="shared" si="23"/>
        <v>7.2869686635156583</v>
      </c>
      <c r="CV154" s="2074"/>
      <c r="CW154" s="1268">
        <v>132</v>
      </c>
      <c r="CX154" s="2074">
        <f t="shared" si="24"/>
        <v>780.75009063148718</v>
      </c>
      <c r="CY154" s="2093">
        <f t="shared" si="25"/>
        <v>1.1378602888937316E-2</v>
      </c>
    </row>
    <row r="155" spans="1:104" s="2020" customFormat="1" ht="16.5" customHeight="1" x14ac:dyDescent="0.25">
      <c r="A155" s="780">
        <v>2</v>
      </c>
      <c r="B155" s="784" t="str">
        <f>'SAME R Results'!A109</f>
        <v>10 (4)</v>
      </c>
      <c r="C155" s="785" t="str">
        <f>'SAME R Results'!B109</f>
        <v>Teflon</v>
      </c>
      <c r="D155" s="784" t="str">
        <f>'SAME R Results'!C109</f>
        <v>T10</v>
      </c>
      <c r="E155" s="784" t="str">
        <f>'SAME R Results'!D109</f>
        <v>58TA</v>
      </c>
      <c r="F155" s="784">
        <f>'SAME R Results'!E109</f>
        <v>0</v>
      </c>
      <c r="G155" s="784" t="str">
        <f>'SAME R Results'!F109</f>
        <v>105a</v>
      </c>
      <c r="H155" s="785" t="str">
        <f>'SAME R Results'!G109</f>
        <v>aged</v>
      </c>
      <c r="I155" s="784">
        <f>'SAME R Results'!H109</f>
        <v>252</v>
      </c>
      <c r="J155" s="786">
        <f>'SAME R Results'!I109</f>
        <v>40430.305555555555</v>
      </c>
      <c r="K155" s="784">
        <f>'SAME R Results'!J109</f>
        <v>0</v>
      </c>
      <c r="L155" s="788"/>
      <c r="M155" s="788"/>
      <c r="N155" s="784">
        <f>'SAME R Results'!K109</f>
        <v>0</v>
      </c>
      <c r="O155" s="793">
        <f>'SAME R Results'!L109</f>
        <v>1.45</v>
      </c>
      <c r="P155" s="784">
        <f>'SAME R Results'!M109</f>
        <v>0</v>
      </c>
      <c r="Q155" s="784">
        <f>'SAME R Results'!N109</f>
        <v>0</v>
      </c>
      <c r="R155" s="784">
        <f>'SAME R Results'!O109</f>
        <v>0</v>
      </c>
      <c r="S155" s="784">
        <f>'SAME R Results'!P109</f>
        <v>0</v>
      </c>
      <c r="T155" s="784">
        <f>'SAME R Results'!Q109</f>
        <v>0</v>
      </c>
      <c r="U155" s="784">
        <f>'SAME R Results'!R109</f>
        <v>558.71428571428567</v>
      </c>
      <c r="V155" s="784">
        <f>'SAME R Results'!S109</f>
        <v>0</v>
      </c>
      <c r="W155" s="784">
        <f>'SAME R Results'!T109</f>
        <v>0</v>
      </c>
      <c r="X155" s="784" t="str">
        <f>'SAME R Results'!U109</f>
        <v>n</v>
      </c>
      <c r="Y155" s="784" t="str">
        <f>'SAME R Results'!V109</f>
        <v>y</v>
      </c>
      <c r="Z155" s="784" t="str">
        <f>'SAME R Results'!W109</f>
        <v>y</v>
      </c>
      <c r="AA155" s="784" t="str">
        <f>'SAME R Results'!X109</f>
        <v>n</v>
      </c>
      <c r="AB155" s="784" t="str">
        <f>'SAME R Results'!Y109</f>
        <v>n</v>
      </c>
      <c r="AC155" s="789"/>
      <c r="AD155" s="784" t="str">
        <f>'SAME R Results'!Z109</f>
        <v>y</v>
      </c>
      <c r="AE155" s="784">
        <f>'SAME R Results'!AA109</f>
        <v>10</v>
      </c>
      <c r="AF155" s="784" t="str">
        <f>'SAME R Results'!AB109</f>
        <v>y</v>
      </c>
      <c r="AG155" s="817">
        <f>'SAME R Results'!AC109</f>
        <v>7.8816036857303803E-2</v>
      </c>
      <c r="AH155" s="819">
        <f>'SAME R Results'!AD109</f>
        <v>0</v>
      </c>
      <c r="AI155" s="784">
        <f>'SAME R Results'!AE109</f>
        <v>0</v>
      </c>
      <c r="AJ155" s="784">
        <f>'SAME R Results'!AF109</f>
        <v>0</v>
      </c>
      <c r="AK155" s="784">
        <f>'SAME R Results'!AG109</f>
        <v>0</v>
      </c>
      <c r="AL155" s="784">
        <f>'SAME R Results'!AH109</f>
        <v>0</v>
      </c>
      <c r="AM155" s="784">
        <f>'SAME R Results'!AI109</f>
        <v>0</v>
      </c>
      <c r="AN155" s="784">
        <f>'SAME R Results'!AJ109</f>
        <v>0</v>
      </c>
      <c r="AO155" s="784">
        <f>'SAME R Results'!AK109</f>
        <v>0</v>
      </c>
      <c r="AP155" s="784">
        <f>'SAME R Results'!AL109</f>
        <v>0</v>
      </c>
      <c r="AQ155" s="784">
        <f>'SAME R Results'!AM109</f>
        <v>0</v>
      </c>
      <c r="AR155" s="817">
        <f>'SAME R Results'!AN109</f>
        <v>0</v>
      </c>
      <c r="AS155" s="819">
        <f>'SAME R Results'!AO109</f>
        <v>0</v>
      </c>
      <c r="AT155" s="784">
        <f>'SAME R Results'!AP109</f>
        <v>75</v>
      </c>
      <c r="AU155" s="789"/>
      <c r="AV155" s="821">
        <f>'SAME R Results'!AQ109</f>
        <v>0</v>
      </c>
      <c r="AW155" s="821">
        <f>'SAME R Results'!AR109</f>
        <v>0.69680799999999998</v>
      </c>
      <c r="AX155" s="821">
        <f>'SAME R Results'!AS109</f>
        <v>0</v>
      </c>
      <c r="AY155" s="821">
        <f>'SAME R Results'!AT109</f>
        <v>0</v>
      </c>
      <c r="AZ155" s="824"/>
      <c r="BA155" s="824"/>
      <c r="BB155" s="821">
        <f>'SAME R Results'!AU109</f>
        <v>6.3903805000000008E-2</v>
      </c>
      <c r="BC155" s="821">
        <f>'SAME R Results'!AV109</f>
        <v>2.6962280000000005E-2</v>
      </c>
      <c r="BD155" s="821">
        <f>'SAME R Results'!AW109</f>
        <v>4.8481904999999994</v>
      </c>
      <c r="BE155" s="821">
        <f>'SAME R Results'!AX109</f>
        <v>4.7044519999999999</v>
      </c>
      <c r="BF155" s="827">
        <f>'SAME R Results'!AY109</f>
        <v>8263</v>
      </c>
      <c r="BG155" s="784">
        <f>'SAME R Results'!AZ109</f>
        <v>0.11189272000000001</v>
      </c>
      <c r="BH155" s="784">
        <f>'SAME R Results'!BA109</f>
        <v>7.5668350000000023E-2</v>
      </c>
      <c r="BI155" s="789"/>
      <c r="BJ155" s="784">
        <f>'SAME R Results'!BB109</f>
        <v>2.5410500000000007</v>
      </c>
      <c r="BK155" s="784">
        <f>'SAME R Results'!BC109</f>
        <v>0.14373849999999955</v>
      </c>
      <c r="BL155" s="784">
        <f>'SAME R Results'!BD109</f>
        <v>146578.22949047992</v>
      </c>
      <c r="BM155" s="784">
        <f>'SAME R Results'!BE109</f>
        <v>23.76915243829556</v>
      </c>
      <c r="BN155" s="784">
        <f>'SAME R Results'!BF109</f>
        <v>3.6941525000000003E-2</v>
      </c>
      <c r="BO155" s="784">
        <f>'SAME R Results'!BG109</f>
        <v>9.056092499999998E-3</v>
      </c>
      <c r="BP155" s="789"/>
      <c r="BQ155" s="784">
        <f>'SAME R Results'!BH109</f>
        <v>5.7427730000000015</v>
      </c>
      <c r="BR155" s="817">
        <f>'SAME R Results'!BI109</f>
        <v>0.16216018245628583</v>
      </c>
      <c r="BS155" s="817">
        <f>'SAME R Results'!BJ109</f>
        <v>0.32399896662237215</v>
      </c>
      <c r="BT155" s="817">
        <f>'SAME R Results'!BL109</f>
        <v>4.0791903351252223</v>
      </c>
      <c r="BU155" s="817">
        <f>'SAME R Results'!BM109</f>
        <v>2.2978156464703408</v>
      </c>
      <c r="BV155" s="817">
        <f>'SAME R Results'!BN109</f>
        <v>0.11472142264367631</v>
      </c>
      <c r="BW155" s="784">
        <f>'SAME R Results'!BO109</f>
        <v>146578.22949047992</v>
      </c>
      <c r="BX155" s="784">
        <f>'SAME R Results'!BP109</f>
        <v>144166.93088199897</v>
      </c>
      <c r="BY155" s="784">
        <f>'SAME R Results'!BQ109</f>
        <v>137041.75317207762</v>
      </c>
      <c r="BZ155" s="784">
        <f>'SAME R Results'!BR109</f>
        <v>23.76915243829556</v>
      </c>
      <c r="CA155" s="784">
        <f>'SAME R Results'!BS109</f>
        <v>3.1905020864778373E-2</v>
      </c>
      <c r="CB155" s="784">
        <f>'SAME R Results'!BT109</f>
        <v>2.2599999999999998</v>
      </c>
      <c r="CC155" s="784">
        <f>'SAME R Results'!BV109</f>
        <v>1</v>
      </c>
      <c r="CD155" s="880">
        <f>'SAME R Results'!BW109</f>
        <v>2.2000000000000002</v>
      </c>
      <c r="CE155" s="1086">
        <f>'SAME R Results'!BZ109</f>
        <v>527.87656862261747</v>
      </c>
      <c r="CF155" s="1777">
        <f>'SAME R Results'!CA109</f>
        <v>0.7499999999999174</v>
      </c>
      <c r="CG155" s="1777">
        <f>'SAME R Results'!CB109</f>
        <v>0</v>
      </c>
      <c r="CH155" s="1777">
        <f>'SAME R Results'!CC109</f>
        <v>0</v>
      </c>
      <c r="CI155" s="1777">
        <f>'SAME R Results'!CD109</f>
        <v>4.5942184000005076E-2</v>
      </c>
      <c r="CJ155" s="1777"/>
      <c r="CK155" s="1777"/>
      <c r="CL155" s="2015">
        <f>'SAME R Results'!CI109</f>
        <v>109</v>
      </c>
      <c r="CM155" s="2015" t="str">
        <f>'SAME R Results'!CJ109</f>
        <v>Teflon</v>
      </c>
      <c r="CN155" s="2016">
        <f>'SAME R Results'!CK109</f>
        <v>0.16216018245628583</v>
      </c>
      <c r="CO155" s="2016">
        <f>'SAME R Results'!CL109</f>
        <v>6.4326981059498597E-3</v>
      </c>
      <c r="CP155" s="2016">
        <f>'SAME R Results'!CM109</f>
        <v>2.4039607061326192E-2</v>
      </c>
      <c r="CQ155" s="2071">
        <f t="shared" si="19"/>
        <v>51047.892539189648</v>
      </c>
      <c r="CR155" s="2074">
        <f t="shared" si="20"/>
        <v>19.589447286825727</v>
      </c>
      <c r="CS155" s="2082">
        <f t="shared" si="21"/>
        <v>2.5410500000000007</v>
      </c>
      <c r="CT155" s="2074">
        <f t="shared" si="22"/>
        <v>115368.23713856861</v>
      </c>
      <c r="CU155" s="2074">
        <f t="shared" si="23"/>
        <v>8.6678970295689055</v>
      </c>
      <c r="CV155" s="2074"/>
      <c r="CW155" s="1268">
        <v>133</v>
      </c>
      <c r="CX155" s="2074">
        <f t="shared" si="24"/>
        <v>617.36843467366111</v>
      </c>
      <c r="CY155" s="2093">
        <f t="shared" si="25"/>
        <v>1.0702572042114864E-2</v>
      </c>
    </row>
    <row r="156" spans="1:104" s="2020" customFormat="1" ht="16.5" customHeight="1" x14ac:dyDescent="0.25">
      <c r="A156" s="780">
        <v>2</v>
      </c>
      <c r="B156" s="784" t="str">
        <f>'SAME R Results'!A119</f>
        <v>11(4)</v>
      </c>
      <c r="C156" s="785" t="str">
        <f>'SAME R Results'!B119</f>
        <v>Teflon</v>
      </c>
      <c r="D156" s="784" t="str">
        <f>'SAME R Results'!C119</f>
        <v>T11</v>
      </c>
      <c r="E156" s="784" t="str">
        <f>'SAME R Results'!D119</f>
        <v>64 T</v>
      </c>
      <c r="F156" s="784">
        <f>'SAME R Results'!E119</f>
        <v>0</v>
      </c>
      <c r="G156" s="784">
        <f>'SAME R Results'!F119</f>
        <v>111</v>
      </c>
      <c r="H156" s="785" t="str">
        <f>'SAME R Results'!G119</f>
        <v>low flow run w STS</v>
      </c>
      <c r="I156" s="784">
        <f>'SAME R Results'!H119</f>
        <v>253</v>
      </c>
      <c r="J156" s="786">
        <f>'SAME R Results'!I119</f>
        <v>40430.305555555555</v>
      </c>
      <c r="K156" s="784">
        <f>'SAME R Results'!J119</f>
        <v>0</v>
      </c>
      <c r="L156" s="788"/>
      <c r="M156" s="788"/>
      <c r="N156" s="784">
        <f>'SAME R Results'!K119</f>
        <v>2</v>
      </c>
      <c r="O156" s="793">
        <f>'SAME R Results'!L119</f>
        <v>1.45</v>
      </c>
      <c r="P156" s="784">
        <f>'SAME R Results'!M119</f>
        <v>60</v>
      </c>
      <c r="Q156" s="784">
        <f>'SAME R Results'!N119</f>
        <v>11</v>
      </c>
      <c r="R156" s="784">
        <f>'SAME R Results'!O119</f>
        <v>8</v>
      </c>
      <c r="S156" s="784" t="str">
        <f>'SAME R Results'!P119</f>
        <v>n</v>
      </c>
      <c r="T156" s="784" t="str">
        <f>'SAME R Results'!Q119</f>
        <v>n</v>
      </c>
      <c r="U156" s="784">
        <f>'SAME R Results'!R119</f>
        <v>42.571428571428569</v>
      </c>
      <c r="V156" s="784" t="str">
        <f>'SAME R Results'!S119</f>
        <v>n</v>
      </c>
      <c r="W156" s="784">
        <f>'SAME R Results'!T119</f>
        <v>0</v>
      </c>
      <c r="X156" s="784" t="str">
        <f>'SAME R Results'!U119</f>
        <v>y</v>
      </c>
      <c r="Y156" s="784" t="str">
        <f>'SAME R Results'!V119</f>
        <v>n</v>
      </c>
      <c r="Z156" s="784" t="str">
        <f>'SAME R Results'!W119</f>
        <v>y</v>
      </c>
      <c r="AA156" s="784" t="str">
        <f>'SAME R Results'!X119</f>
        <v>n</v>
      </c>
      <c r="AB156" s="784" t="str">
        <f>'SAME R Results'!Y119</f>
        <v>n</v>
      </c>
      <c r="AC156" s="789"/>
      <c r="AD156" s="784" t="str">
        <f>'SAME R Results'!Z119</f>
        <v>y</v>
      </c>
      <c r="AE156" s="784">
        <f>'SAME R Results'!AA119</f>
        <v>10</v>
      </c>
      <c r="AF156" s="784" t="str">
        <f>'SAME R Results'!AB119</f>
        <v>y</v>
      </c>
      <c r="AG156" s="817">
        <f>'SAME R Results'!AC119</f>
        <v>5.19567251427413E-2</v>
      </c>
      <c r="AH156" s="819">
        <f>'SAME R Results'!AD119</f>
        <v>0</v>
      </c>
      <c r="AI156" s="784">
        <f>'SAME R Results'!AE119</f>
        <v>0</v>
      </c>
      <c r="AJ156" s="784">
        <f>'SAME R Results'!AF119</f>
        <v>0</v>
      </c>
      <c r="AK156" s="784">
        <f>'SAME R Results'!AG119</f>
        <v>0</v>
      </c>
      <c r="AL156" s="784">
        <f>'SAME R Results'!AH119</f>
        <v>0</v>
      </c>
      <c r="AM156" s="784">
        <f>'SAME R Results'!AI119</f>
        <v>0</v>
      </c>
      <c r="AN156" s="784">
        <f>'SAME R Results'!AJ119</f>
        <v>0</v>
      </c>
      <c r="AO156" s="784">
        <f>'SAME R Results'!AK119</f>
        <v>0</v>
      </c>
      <c r="AP156" s="784">
        <f>'SAME R Results'!AL119</f>
        <v>0</v>
      </c>
      <c r="AQ156" s="784">
        <f>'SAME R Results'!AM119</f>
        <v>0</v>
      </c>
      <c r="AR156" s="817">
        <f>'SAME R Results'!AN119</f>
        <v>0</v>
      </c>
      <c r="AS156" s="819">
        <f>'SAME R Results'!AO119</f>
        <v>0</v>
      </c>
      <c r="AT156" s="784">
        <f>'SAME R Results'!AP119</f>
        <v>0</v>
      </c>
      <c r="AU156" s="789"/>
      <c r="AV156" s="821">
        <f>'SAME R Results'!AQ119</f>
        <v>0</v>
      </c>
      <c r="AW156" s="821">
        <f>'SAME R Results'!AR119</f>
        <v>4.0240935000000002</v>
      </c>
      <c r="AX156" s="821">
        <f>'SAME R Results'!AS119</f>
        <v>8.3923319999999984E-4</v>
      </c>
      <c r="AY156" s="821">
        <f>'SAME R Results'!AT119</f>
        <v>5.0353989999999999E-4</v>
      </c>
      <c r="AZ156" s="824"/>
      <c r="BA156" s="824"/>
      <c r="BB156" s="821">
        <f>'SAME R Results'!AU119</f>
        <v>0</v>
      </c>
      <c r="BC156" s="821">
        <f>'SAME R Results'!AV119</f>
        <v>0</v>
      </c>
      <c r="BD156" s="821">
        <f>'SAME R Results'!AW119</f>
        <v>6.3572225000000007</v>
      </c>
      <c r="BE156" s="821">
        <f>'SAME R Results'!AX119</f>
        <v>4.6339724999999996</v>
      </c>
      <c r="BF156" s="827">
        <f>'SAME R Results'!AY119</f>
        <v>46965</v>
      </c>
      <c r="BG156" s="784">
        <f>'SAME R Results'!AZ119</f>
        <v>0</v>
      </c>
      <c r="BH156" s="784">
        <f>'SAME R Results'!BA119</f>
        <v>0</v>
      </c>
      <c r="BI156" s="789"/>
      <c r="BJ156" s="784">
        <f>'SAME R Results'!BB119</f>
        <v>31.824649999999998</v>
      </c>
      <c r="BK156" s="784">
        <f>'SAME R Results'!BC119</f>
        <v>1.7232500000000011</v>
      </c>
      <c r="BL156" s="784">
        <f>'SAME R Results'!BD119</f>
        <v>1333768.9444362801</v>
      </c>
      <c r="BM156" s="784">
        <f>'SAME R Results'!BE119</f>
        <v>367.17168120282838</v>
      </c>
      <c r="BN156" s="784">
        <f>'SAME R Results'!BF119</f>
        <v>0</v>
      </c>
      <c r="BO156" s="784">
        <f>'SAME R Results'!BG119</f>
        <v>0</v>
      </c>
      <c r="BP156" s="789"/>
      <c r="BQ156" s="784">
        <f>'SAME R Results'!BH119</f>
        <v>71.923708999999988</v>
      </c>
      <c r="BR156" s="817">
        <f>'SAME R Results'!BI119</f>
        <v>0.27528882175166719</v>
      </c>
      <c r="BS156" s="817">
        <f>'SAME R Results'!BJ119</f>
        <v>0.3604043772501847</v>
      </c>
      <c r="BT156" s="817">
        <f>'SAME R Results'!BL119</f>
        <v>0</v>
      </c>
      <c r="BU156" s="817">
        <f>'SAME R Results'!BM119</f>
        <v>1.680419088152735</v>
      </c>
      <c r="BV156" s="817">
        <f>'SAME R Results'!BN119</f>
        <v>0.24059568656859387</v>
      </c>
      <c r="BW156" s="784">
        <f>'SAME R Results'!BO119</f>
        <v>1333768.9444362801</v>
      </c>
      <c r="BX156" s="784">
        <f>'SAME R Results'!BP119</f>
        <v>1312978.6618110307</v>
      </c>
      <c r="BY156" s="784">
        <f>'SAME R Results'!BQ119</f>
        <v>1216561.466323107</v>
      </c>
      <c r="BZ156" s="784">
        <f>'SAME R Results'!BR119</f>
        <v>367.17168120282838</v>
      </c>
      <c r="CA156" s="784">
        <f>'SAME R Results'!BS119</f>
        <v>0.38250244162301361</v>
      </c>
      <c r="CB156" s="784">
        <f>'SAME R Results'!BT119</f>
        <v>2.2599999999999998</v>
      </c>
      <c r="CC156" s="784">
        <f>'SAME R Results'!BV119</f>
        <v>1</v>
      </c>
      <c r="CD156" s="880">
        <f>'SAME R Results'!BW119</f>
        <v>2.2000000000000002</v>
      </c>
      <c r="CE156" s="1086">
        <f>'SAME R Results'!BZ119</f>
        <v>528.55724747805561</v>
      </c>
      <c r="CF156" s="1777">
        <f>'SAME R Results'!CA119</f>
        <v>9.9466666666667702</v>
      </c>
      <c r="CG156" s="1777" t="str">
        <f>'SAME R Results'!CB119</f>
        <v xml:space="preserve"> 64T</v>
      </c>
      <c r="CH156" s="1777">
        <f>'SAME R Results'!CC119</f>
        <v>253</v>
      </c>
      <c r="CI156" s="1777">
        <f>'SAME R Results'!CD119</f>
        <v>4.338561534852501E-2</v>
      </c>
      <c r="CJ156" s="1777"/>
      <c r="CK156" s="1777"/>
      <c r="CL156" s="2015"/>
      <c r="CM156" s="2015"/>
      <c r="CN156" s="2015"/>
      <c r="CO156" s="2015"/>
      <c r="CP156" s="2015"/>
      <c r="CQ156" s="2071">
        <f t="shared" si="19"/>
        <v>37088.436149372668</v>
      </c>
      <c r="CR156" s="2074">
        <f t="shared" si="20"/>
        <v>26.962581974945696</v>
      </c>
      <c r="CS156" s="2082">
        <f t="shared" si="21"/>
        <v>31.824649999999998</v>
      </c>
      <c r="CT156" s="2074">
        <f t="shared" si="22"/>
        <v>83819.865697582223</v>
      </c>
      <c r="CU156" s="2074">
        <f t="shared" si="23"/>
        <v>11.930346006613142</v>
      </c>
      <c r="CV156" s="2074"/>
      <c r="CW156" s="1268">
        <v>134</v>
      </c>
      <c r="CX156" s="2074">
        <f t="shared" si="24"/>
        <v>761.46417821992304</v>
      </c>
      <c r="CY156" s="2093">
        <f t="shared" si="25"/>
        <v>1.8169062235610035E-2</v>
      </c>
    </row>
    <row r="157" spans="1:104" s="2020" customFormat="1" ht="16.5" customHeight="1" x14ac:dyDescent="0.25">
      <c r="A157" s="2040"/>
      <c r="B157" s="2041"/>
      <c r="C157" s="2042"/>
      <c r="D157" s="2041"/>
      <c r="E157" s="2041"/>
      <c r="F157" s="2041"/>
      <c r="G157" s="2041"/>
      <c r="H157" s="2042"/>
      <c r="I157" s="2041"/>
      <c r="J157" s="2043"/>
      <c r="K157" s="2041"/>
      <c r="L157" s="2044"/>
      <c r="M157" s="2044"/>
      <c r="N157" s="2041"/>
      <c r="O157" s="2045"/>
      <c r="P157" s="2041"/>
      <c r="Q157" s="2041"/>
      <c r="R157" s="2041"/>
      <c r="S157" s="2041"/>
      <c r="T157" s="2041"/>
      <c r="U157" s="2041"/>
      <c r="V157" s="2041"/>
      <c r="W157" s="2041"/>
      <c r="X157" s="2041"/>
      <c r="Y157" s="2041"/>
      <c r="Z157" s="2041"/>
      <c r="AA157" s="2041"/>
      <c r="AB157" s="2041"/>
      <c r="AC157" s="2046"/>
      <c r="AD157" s="2041"/>
      <c r="AE157" s="2041"/>
      <c r="AF157" s="2041"/>
      <c r="AG157" s="2047"/>
      <c r="AH157" s="2048"/>
      <c r="AI157" s="2041"/>
      <c r="AJ157" s="2041"/>
      <c r="AK157" s="2041"/>
      <c r="AL157" s="2041"/>
      <c r="AM157" s="2041"/>
      <c r="AN157" s="2041"/>
      <c r="AO157" s="2041"/>
      <c r="AP157" s="2041"/>
      <c r="AQ157" s="2041"/>
      <c r="AR157" s="2047"/>
      <c r="AS157" s="2048"/>
      <c r="AT157" s="2041"/>
      <c r="AU157" s="2046"/>
      <c r="AV157" s="2049"/>
      <c r="AW157" s="2049"/>
      <c r="AX157" s="2049"/>
      <c r="AY157" s="2049"/>
      <c r="AZ157" s="2050"/>
      <c r="BA157" s="2050"/>
      <c r="BB157" s="2049"/>
      <c r="BC157" s="2049"/>
      <c r="BD157" s="2049"/>
      <c r="BE157" s="2049"/>
      <c r="BF157" s="2051"/>
      <c r="BG157" s="2041"/>
      <c r="BH157" s="2041"/>
      <c r="BI157" s="2046"/>
      <c r="BJ157" s="2041"/>
      <c r="BK157" s="2041"/>
      <c r="BL157" s="2041"/>
      <c r="BM157" s="2041"/>
      <c r="BN157" s="2041"/>
      <c r="BO157" s="2041"/>
      <c r="BP157" s="2046"/>
      <c r="BQ157" s="2041"/>
      <c r="BR157" s="2047"/>
      <c r="BS157" s="2047"/>
      <c r="BT157" s="2047"/>
      <c r="BU157" s="2047"/>
      <c r="BV157" s="2047"/>
      <c r="BW157" s="2041"/>
      <c r="BX157" s="2041"/>
      <c r="BY157" s="2041"/>
      <c r="BZ157" s="2041"/>
      <c r="CA157" s="2041"/>
      <c r="CB157" s="2041"/>
      <c r="CC157" s="2041"/>
      <c r="CD157" s="2052"/>
      <c r="CE157" s="2053"/>
      <c r="CF157" s="1777"/>
      <c r="CG157" s="1777"/>
      <c r="CH157" s="1777"/>
      <c r="CI157" s="1777"/>
      <c r="CJ157" s="1777"/>
      <c r="CK157" s="1777"/>
      <c r="CL157" s="2015"/>
      <c r="CM157" s="2015"/>
      <c r="CN157" s="2015"/>
      <c r="CO157" s="2015"/>
      <c r="CP157" s="2015"/>
      <c r="CQ157" s="2072"/>
      <c r="CR157" s="2015"/>
      <c r="CS157" s="2078"/>
      <c r="CT157" s="2078"/>
      <c r="CU157" s="2015"/>
      <c r="CV157" s="2015"/>
      <c r="CW157" s="1268"/>
      <c r="CX157" s="1268"/>
      <c r="CY157" s="1268"/>
    </row>
    <row r="158" spans="1:104" s="2020" customFormat="1" ht="34.5" customHeight="1" x14ac:dyDescent="0.25">
      <c r="A158" s="2040"/>
      <c r="B158" s="2041"/>
      <c r="C158" s="2042"/>
      <c r="D158" s="2041"/>
      <c r="E158" s="2041"/>
      <c r="F158" s="2041"/>
      <c r="G158" s="2041"/>
      <c r="H158" s="1777" t="s">
        <v>951</v>
      </c>
      <c r="I158" s="2041"/>
      <c r="J158" s="2043"/>
      <c r="K158" s="2041"/>
      <c r="L158" s="2044"/>
      <c r="M158" s="2044"/>
      <c r="O158" s="2041">
        <v>2</v>
      </c>
      <c r="P158" s="2041"/>
      <c r="Q158" s="2041"/>
      <c r="R158" s="2041"/>
      <c r="S158" s="2041"/>
      <c r="T158" s="2041"/>
      <c r="U158" s="2041"/>
      <c r="V158" s="2041"/>
      <c r="W158" s="2041"/>
      <c r="X158" s="2041"/>
      <c r="Y158" s="2041"/>
      <c r="Z158" s="2041"/>
      <c r="AA158" s="2041"/>
      <c r="AB158" s="2041"/>
      <c r="AC158" s="2046"/>
      <c r="AD158" s="2041"/>
      <c r="AE158" s="2041"/>
      <c r="AF158" s="2041"/>
      <c r="AG158" s="2047"/>
      <c r="AH158" s="2048"/>
      <c r="AI158" s="2041"/>
      <c r="AJ158" s="2041"/>
      <c r="AK158" s="2041"/>
      <c r="AL158" s="2041"/>
      <c r="AM158" s="2041"/>
      <c r="AN158" s="2041"/>
      <c r="AO158" s="2041"/>
      <c r="AP158" s="2041"/>
      <c r="AQ158" s="2041"/>
      <c r="AR158" s="2047"/>
      <c r="AS158" s="2048"/>
      <c r="AT158" s="2041"/>
      <c r="AU158" s="2046"/>
      <c r="AV158" s="2049"/>
      <c r="AW158" s="2049"/>
      <c r="AX158" s="2049"/>
      <c r="AY158" s="2049"/>
      <c r="AZ158" s="2050"/>
      <c r="BA158" s="2050"/>
      <c r="BB158" s="2049"/>
      <c r="BC158" s="2049"/>
      <c r="BD158" s="2049"/>
      <c r="BE158" s="2049"/>
      <c r="BF158" s="2051"/>
      <c r="BG158" s="2041"/>
      <c r="BH158" s="2041"/>
      <c r="BI158" s="2046"/>
      <c r="BJ158" s="2041"/>
      <c r="BK158" s="2041"/>
      <c r="BL158" s="2041"/>
      <c r="BM158" s="2041"/>
      <c r="BN158" s="2041"/>
      <c r="BO158" s="2041"/>
      <c r="BP158" s="2046"/>
      <c r="BQ158" s="2041"/>
      <c r="BR158" s="2047"/>
      <c r="BS158" s="2047"/>
      <c r="BT158" s="2047"/>
      <c r="BU158" s="2047"/>
      <c r="BV158" s="2047"/>
      <c r="BW158" s="2041"/>
      <c r="BX158" s="2041"/>
      <c r="BY158" s="2041"/>
      <c r="BZ158" s="2041"/>
      <c r="CA158" s="2041"/>
      <c r="CB158" s="2041"/>
      <c r="CC158" s="2041"/>
      <c r="CD158" s="2052"/>
      <c r="CE158" s="2053"/>
      <c r="CF158" s="1777"/>
      <c r="CG158" s="1777"/>
      <c r="CI158" s="1777"/>
      <c r="CJ158" s="1777"/>
      <c r="CK158" s="1777"/>
      <c r="CL158" s="2015"/>
      <c r="CM158" s="2015"/>
      <c r="CN158" s="2015"/>
      <c r="CO158" s="2015"/>
      <c r="CP158" s="2015"/>
      <c r="CQ158" s="2072"/>
      <c r="CR158" s="2015"/>
      <c r="CS158" s="2078"/>
      <c r="CT158" s="2078"/>
      <c r="CU158" s="2015"/>
      <c r="CV158" s="2015"/>
      <c r="CW158" s="1268"/>
      <c r="CX158" s="1268"/>
      <c r="CY158" s="1268"/>
    </row>
    <row r="159" spans="1:104" s="2020" customFormat="1" ht="16.5" customHeight="1" x14ac:dyDescent="0.25">
      <c r="A159" s="2040"/>
      <c r="B159" s="2041"/>
      <c r="C159" s="2042"/>
      <c r="D159" s="2041"/>
      <c r="E159" s="2041"/>
      <c r="F159" s="2041"/>
      <c r="G159" s="2041"/>
      <c r="H159" s="2042" t="s">
        <v>952</v>
      </c>
      <c r="I159" s="2041"/>
      <c r="J159" s="2043"/>
      <c r="K159" s="2041"/>
      <c r="L159" s="2044"/>
      <c r="M159" s="2044"/>
      <c r="O159" s="2041">
        <v>500000</v>
      </c>
      <c r="P159" s="2041"/>
      <c r="Q159" s="2041"/>
      <c r="R159" s="2041"/>
      <c r="S159" s="2041"/>
      <c r="T159" s="2041"/>
      <c r="U159" s="2041"/>
      <c r="V159" s="2041"/>
      <c r="W159" s="2041"/>
      <c r="X159" s="2041"/>
      <c r="Y159" s="2041"/>
      <c r="Z159" s="2041"/>
      <c r="AA159" s="2041"/>
      <c r="AB159" s="2041"/>
      <c r="AC159" s="2046"/>
      <c r="AD159" s="2041"/>
      <c r="AE159" s="2041"/>
      <c r="AF159" s="2041"/>
      <c r="AG159" s="2047"/>
      <c r="AH159" s="2048"/>
      <c r="AI159" s="2041"/>
      <c r="AJ159" s="2041"/>
      <c r="AK159" s="2041"/>
      <c r="AL159" s="2041"/>
      <c r="AM159" s="2041"/>
      <c r="AN159" s="2041"/>
      <c r="AO159" s="2041"/>
      <c r="AP159" s="2041"/>
      <c r="AQ159" s="2041"/>
      <c r="AR159" s="2047"/>
      <c r="AS159" s="2048"/>
      <c r="AT159" s="2041"/>
      <c r="AU159" s="2046"/>
      <c r="AV159" s="2049"/>
      <c r="AW159" s="2049"/>
      <c r="AX159" s="2049"/>
      <c r="AY159" s="2049"/>
      <c r="AZ159" s="2050"/>
      <c r="BA159" s="2050"/>
      <c r="BB159" s="2049"/>
      <c r="BC159" s="2049"/>
      <c r="BD159" s="2049"/>
      <c r="BE159" s="2049"/>
      <c r="BF159" s="2051"/>
      <c r="BG159" s="2041"/>
      <c r="BH159" s="2041"/>
      <c r="BI159" s="2046"/>
      <c r="BJ159" s="2041"/>
      <c r="BK159" s="2041"/>
      <c r="BL159" s="2041"/>
      <c r="BM159" s="2041"/>
      <c r="BN159" s="2041"/>
      <c r="BO159" s="2041"/>
      <c r="BP159" s="2046"/>
      <c r="BQ159" s="2041"/>
      <c r="BR159" s="2047"/>
      <c r="BS159" s="2047"/>
      <c r="BT159" s="2047"/>
      <c r="BU159" s="2047"/>
      <c r="BV159" s="2047"/>
      <c r="BW159" s="2041"/>
      <c r="BX159" s="2041"/>
      <c r="BY159" s="2041"/>
      <c r="BZ159" s="2041"/>
      <c r="CA159" s="2041"/>
      <c r="CB159" s="2041"/>
      <c r="CC159" s="2041"/>
      <c r="CD159" s="2052"/>
      <c r="CE159" s="2053"/>
      <c r="CF159" s="1777"/>
      <c r="CG159" s="1777"/>
      <c r="CH159" s="1777"/>
      <c r="CI159" s="1777"/>
      <c r="CJ159" s="1777"/>
      <c r="CK159" s="1777"/>
      <c r="CL159" s="2015"/>
      <c r="CM159" s="2015"/>
      <c r="CN159" s="2015"/>
      <c r="CO159" s="2015"/>
      <c r="CP159" s="2015"/>
      <c r="CQ159" s="2072"/>
      <c r="CR159" s="2015"/>
      <c r="CS159" s="2078"/>
      <c r="CT159" s="2078"/>
      <c r="CU159" s="2015"/>
      <c r="CV159" s="2015"/>
      <c r="CW159" s="1268"/>
      <c r="CX159" s="1268"/>
      <c r="CY159" s="1268"/>
    </row>
    <row r="160" spans="1:104" s="2020" customFormat="1" ht="16.5" customHeight="1" x14ac:dyDescent="0.25">
      <c r="A160" s="2040"/>
      <c r="B160" s="2041"/>
      <c r="C160" s="2042"/>
      <c r="D160" s="2041"/>
      <c r="E160" s="2041"/>
      <c r="F160" s="2041"/>
      <c r="G160" s="2041"/>
      <c r="H160" s="2042" t="s">
        <v>955</v>
      </c>
      <c r="I160" s="2041"/>
      <c r="J160" s="2043"/>
      <c r="K160" s="2041"/>
      <c r="L160" s="2044"/>
      <c r="M160" s="2044"/>
      <c r="N160" s="2041"/>
      <c r="O160" s="2045">
        <v>2</v>
      </c>
      <c r="P160" s="2041"/>
      <c r="Q160" s="2041"/>
      <c r="R160" s="2041"/>
      <c r="S160" s="2041"/>
      <c r="T160" s="2041"/>
      <c r="U160" s="2041"/>
      <c r="V160" s="2041"/>
      <c r="W160" s="2041"/>
      <c r="X160" s="2041"/>
      <c r="Y160" s="2041"/>
      <c r="Z160" s="2041"/>
      <c r="AA160" s="2041"/>
      <c r="AB160" s="2041"/>
      <c r="AC160" s="2046"/>
      <c r="AD160" s="2041"/>
      <c r="AE160" s="2041"/>
      <c r="AF160" s="2041"/>
      <c r="AG160" s="2047"/>
      <c r="AH160" s="2048"/>
      <c r="AI160" s="2041"/>
      <c r="AJ160" s="2041"/>
      <c r="AK160" s="2041"/>
      <c r="AL160" s="2041"/>
      <c r="AM160" s="2041"/>
      <c r="AN160" s="2041"/>
      <c r="AO160" s="2041"/>
      <c r="AP160" s="2041"/>
      <c r="AQ160" s="2041"/>
      <c r="AR160" s="2047"/>
      <c r="AS160" s="2048"/>
      <c r="AT160" s="2041"/>
      <c r="AU160" s="2046"/>
      <c r="AV160" s="2049"/>
      <c r="AW160" s="2049"/>
      <c r="AX160" s="2049"/>
      <c r="AY160" s="2049"/>
      <c r="AZ160" s="2050"/>
      <c r="BA160" s="2050"/>
      <c r="BB160" s="2049"/>
      <c r="BC160" s="2049"/>
      <c r="BD160" s="2049"/>
      <c r="BE160" s="2049"/>
      <c r="BF160" s="2051"/>
      <c r="BG160" s="2041"/>
      <c r="BH160" s="2041"/>
      <c r="BI160" s="2046"/>
      <c r="BJ160" s="2041"/>
      <c r="BK160" s="2041"/>
      <c r="BL160" s="2041"/>
      <c r="BM160" s="2041"/>
      <c r="BN160" s="2041"/>
      <c r="BO160" s="2041"/>
      <c r="BP160" s="2046"/>
      <c r="BQ160" s="2041"/>
      <c r="BR160" s="2047"/>
      <c r="BS160" s="2047"/>
      <c r="BT160" s="2047"/>
      <c r="BU160" s="2047"/>
      <c r="BV160" s="2047"/>
      <c r="BW160" s="2041"/>
      <c r="BX160" s="2041"/>
      <c r="BY160" s="2041"/>
      <c r="BZ160" s="2041"/>
      <c r="CA160" s="2041"/>
      <c r="CB160" s="2041"/>
      <c r="CC160" s="2041"/>
      <c r="CD160" s="2052"/>
      <c r="CE160" s="2053"/>
      <c r="CF160" s="1777"/>
      <c r="CG160" s="1777"/>
      <c r="CH160" s="1777"/>
      <c r="CI160" s="1777"/>
      <c r="CJ160" s="1777"/>
      <c r="CK160" s="1777"/>
      <c r="CL160" s="2015"/>
      <c r="CM160" s="2015"/>
      <c r="CN160" s="2015"/>
      <c r="CO160" s="2015"/>
      <c r="CP160" s="2015"/>
      <c r="CQ160" s="2072"/>
      <c r="CR160" s="2015"/>
      <c r="CS160" s="2078"/>
      <c r="CT160" s="2078"/>
      <c r="CU160" s="2015"/>
      <c r="CV160" s="2015"/>
      <c r="CW160" s="1268"/>
      <c r="CX160" s="1268"/>
      <c r="CY160" s="1268"/>
    </row>
    <row r="161" spans="1:104" s="2020" customFormat="1" ht="16.5" customHeight="1" x14ac:dyDescent="0.25">
      <c r="A161" s="2040"/>
      <c r="B161" s="2041"/>
      <c r="C161" s="2042"/>
      <c r="D161" s="2041"/>
      <c r="E161" s="2041"/>
      <c r="F161" s="2041"/>
      <c r="G161" s="2041"/>
      <c r="H161" s="2042" t="s">
        <v>959</v>
      </c>
      <c r="I161" s="2041"/>
      <c r="J161" s="2043"/>
      <c r="K161" s="2041"/>
      <c r="L161" s="2044"/>
      <c r="M161" s="2044"/>
      <c r="N161" s="2092">
        <v>6.6</v>
      </c>
      <c r="O161" s="2020">
        <f>N161*10</f>
        <v>66</v>
      </c>
      <c r="P161" s="2094" t="s">
        <v>961</v>
      </c>
      <c r="Q161" s="2041"/>
      <c r="R161" s="2041"/>
      <c r="S161" s="2041"/>
      <c r="T161" s="2041"/>
      <c r="U161" s="2041"/>
      <c r="V161" s="2041"/>
      <c r="W161" s="2041"/>
      <c r="X161" s="2041"/>
      <c r="Y161" s="2041"/>
      <c r="Z161" s="2041"/>
      <c r="AA161" s="2041"/>
      <c r="AB161" s="2041"/>
      <c r="AC161" s="2046"/>
      <c r="AD161" s="2041"/>
      <c r="AE161" s="2041"/>
      <c r="AF161" s="2041"/>
      <c r="AG161" s="2047"/>
      <c r="AH161" s="2048"/>
      <c r="AI161" s="2041"/>
      <c r="AJ161" s="2041"/>
      <c r="AK161" s="2041"/>
      <c r="AL161" s="2041"/>
      <c r="AM161" s="2041"/>
      <c r="AN161" s="2041"/>
      <c r="AO161" s="2041"/>
      <c r="AP161" s="2041"/>
      <c r="AQ161" s="2041"/>
      <c r="AR161" s="2047"/>
      <c r="AS161" s="2048"/>
      <c r="AT161" s="2041"/>
      <c r="AU161" s="2046"/>
      <c r="AV161" s="2049"/>
      <c r="AW161" s="2091" t="s">
        <v>960</v>
      </c>
      <c r="AX161" s="2049"/>
      <c r="AY161" s="2049"/>
      <c r="AZ161" s="2050"/>
      <c r="BA161" s="2050"/>
      <c r="BB161" s="2049"/>
      <c r="BC161" s="2049"/>
      <c r="BD161" s="2049"/>
      <c r="BE161" s="2049"/>
      <c r="BF161" s="2051"/>
      <c r="BG161" s="2041"/>
      <c r="BH161" s="2041"/>
      <c r="BI161" s="2046"/>
      <c r="BJ161" s="2041"/>
      <c r="BK161" s="2041"/>
      <c r="BL161" s="2041"/>
      <c r="BM161" s="2041"/>
      <c r="BN161" s="2041"/>
      <c r="BO161" s="2041"/>
      <c r="BP161" s="2046"/>
      <c r="BQ161" s="2041"/>
      <c r="BR161" s="2047"/>
      <c r="BS161" s="2047"/>
      <c r="BT161" s="2047"/>
      <c r="BU161" s="2047"/>
      <c r="BV161" s="2047"/>
      <c r="BW161" s="2041"/>
      <c r="BX161" s="2041"/>
      <c r="BY161" s="2041"/>
      <c r="BZ161" s="2041"/>
      <c r="CA161" s="2041"/>
      <c r="CB161" s="2041"/>
      <c r="CC161" s="2041"/>
      <c r="CD161" s="2052"/>
      <c r="CE161" s="2053"/>
      <c r="CF161" s="1777"/>
      <c r="CG161" s="1777"/>
      <c r="CH161" s="1777"/>
      <c r="CI161" s="1777"/>
      <c r="CJ161" s="1777"/>
      <c r="CK161" s="1777"/>
      <c r="CL161" s="2015"/>
      <c r="CM161" s="2015"/>
      <c r="CN161" s="2015"/>
      <c r="CO161" s="2015"/>
      <c r="CP161" s="2015"/>
      <c r="CQ161" s="2072"/>
      <c r="CR161" s="2015"/>
      <c r="CS161" s="2078"/>
      <c r="CT161" s="2078"/>
      <c r="CU161" s="2015"/>
      <c r="CV161" s="2015"/>
      <c r="CW161" s="1268"/>
      <c r="CX161" s="1268"/>
      <c r="CY161" s="1268"/>
    </row>
    <row r="162" spans="1:104" s="2020" customFormat="1" ht="16.5" customHeight="1" x14ac:dyDescent="0.25">
      <c r="A162" s="2040"/>
      <c r="B162" s="2041"/>
      <c r="C162" s="2042"/>
      <c r="D162" s="2041"/>
      <c r="E162" s="2041"/>
      <c r="F162" s="2041"/>
      <c r="G162" s="2041"/>
      <c r="H162" s="2042"/>
      <c r="I162" s="2041"/>
      <c r="J162" s="2043"/>
      <c r="K162" s="2041"/>
      <c r="L162" s="2044"/>
      <c r="M162" s="2044"/>
      <c r="N162" s="2041"/>
      <c r="O162" s="2045"/>
      <c r="P162" s="2041"/>
      <c r="Q162" s="2041"/>
      <c r="R162" s="2041"/>
      <c r="S162" s="2041"/>
      <c r="T162" s="2041"/>
      <c r="U162" s="2041"/>
      <c r="V162" s="2041"/>
      <c r="W162" s="2041"/>
      <c r="X162" s="2041"/>
      <c r="Y162" s="2041"/>
      <c r="Z162" s="2041"/>
      <c r="AA162" s="2041"/>
      <c r="AB162" s="2041"/>
      <c r="AC162" s="2046"/>
      <c r="AD162" s="2041"/>
      <c r="AE162" s="2041"/>
      <c r="AF162" s="2041"/>
      <c r="AG162" s="2047"/>
      <c r="AH162" s="2048"/>
      <c r="AI162" s="2041"/>
      <c r="AJ162" s="2041"/>
      <c r="AK162" s="2041"/>
      <c r="AL162" s="2041"/>
      <c r="AM162" s="2041"/>
      <c r="AN162" s="2041"/>
      <c r="AO162" s="2041"/>
      <c r="AP162" s="2041"/>
      <c r="AQ162" s="2041"/>
      <c r="AR162" s="2047"/>
      <c r="AS162" s="2048"/>
      <c r="AT162" s="2041"/>
      <c r="AU162" s="2046"/>
      <c r="AV162" s="2049"/>
      <c r="AW162" s="2049"/>
      <c r="AX162" s="2049"/>
      <c r="AY162" s="2049"/>
      <c r="AZ162" s="2050"/>
      <c r="BA162" s="2050"/>
      <c r="BB162" s="2049"/>
      <c r="BC162" s="2049"/>
      <c r="BD162" s="2049"/>
      <c r="BE162" s="2049"/>
      <c r="BF162" s="2051"/>
      <c r="BG162" s="2041"/>
      <c r="BH162" s="2041"/>
      <c r="BI162" s="2046"/>
      <c r="BJ162" s="2041"/>
      <c r="BK162" s="2041"/>
      <c r="BL162" s="2041"/>
      <c r="BM162" s="2041"/>
      <c r="BN162" s="2041"/>
      <c r="BO162" s="2041"/>
      <c r="BP162" s="2046"/>
      <c r="BQ162" s="2041"/>
      <c r="BR162" s="2047"/>
      <c r="BS162" s="2047"/>
      <c r="BT162" s="2047"/>
      <c r="BU162" s="2047"/>
      <c r="BV162" s="2047"/>
      <c r="BW162" s="2041"/>
      <c r="BX162" s="2041"/>
      <c r="BY162" s="2041"/>
      <c r="BZ162" s="2041"/>
      <c r="CA162" s="2041"/>
      <c r="CB162" s="2041"/>
      <c r="CC162" s="2041"/>
      <c r="CD162" s="2052"/>
      <c r="CE162" s="2053"/>
      <c r="CF162" s="1777"/>
      <c r="CG162" s="1777"/>
      <c r="CH162" s="1777"/>
      <c r="CI162" s="1777"/>
      <c r="CJ162" s="1777"/>
      <c r="CK162" s="1777"/>
      <c r="CL162" s="2015"/>
      <c r="CM162" s="2015"/>
      <c r="CN162" s="2015"/>
      <c r="CO162" s="2015"/>
      <c r="CP162" s="2015"/>
      <c r="CQ162" s="2072"/>
      <c r="CR162" s="2015"/>
      <c r="CS162" s="2078"/>
      <c r="CT162" s="2078"/>
      <c r="CU162" s="2015"/>
      <c r="CV162" s="2015"/>
      <c r="CW162" s="1268"/>
      <c r="CX162" s="1268"/>
      <c r="CY162" s="1268"/>
    </row>
    <row r="163" spans="1:104" s="2020" customFormat="1" ht="23.25" x14ac:dyDescent="0.35">
      <c r="A163" s="762"/>
      <c r="B163" s="27"/>
      <c r="C163" s="752"/>
      <c r="D163" s="28"/>
      <c r="E163" s="29"/>
      <c r="F163" s="29"/>
      <c r="G163" s="29"/>
      <c r="H163" s="751"/>
      <c r="I163" s="2104" t="s">
        <v>71</v>
      </c>
      <c r="J163" s="2104"/>
      <c r="K163" s="2104"/>
      <c r="L163" s="2104"/>
      <c r="M163" s="2104"/>
      <c r="N163" s="2104"/>
      <c r="O163" s="2104"/>
      <c r="P163" s="2104"/>
      <c r="Q163" s="2104"/>
      <c r="R163" s="2104"/>
      <c r="S163" s="2104"/>
      <c r="T163" s="2104"/>
      <c r="U163" s="2104"/>
      <c r="V163" s="2104"/>
      <c r="W163" s="35"/>
      <c r="X163" s="35"/>
      <c r="Y163" s="35"/>
      <c r="Z163" s="35"/>
      <c r="AA163" s="35"/>
      <c r="AB163" s="35"/>
      <c r="AC163" s="35"/>
      <c r="AD163" s="35"/>
      <c r="AE163" s="35"/>
      <c r="AF163" s="810"/>
      <c r="AG163" s="1389"/>
      <c r="AH163" s="811"/>
      <c r="AI163" s="812"/>
      <c r="AJ163" s="812"/>
      <c r="AK163" s="812"/>
      <c r="AL163" s="812"/>
      <c r="AM163" s="813"/>
      <c r="AN163" s="814"/>
      <c r="AO163" s="814"/>
      <c r="AP163" s="814"/>
      <c r="AQ163" s="814"/>
      <c r="AR163" s="814"/>
      <c r="AS163" s="814"/>
      <c r="AT163" s="814"/>
      <c r="AU163" s="814"/>
      <c r="AV163" s="35"/>
      <c r="AW163" s="35"/>
      <c r="AX163" s="35"/>
      <c r="AY163" s="35"/>
      <c r="AZ163" s="35"/>
      <c r="BA163" s="35"/>
      <c r="BB163" s="35"/>
      <c r="BC163" s="35"/>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929"/>
      <c r="CG163" s="929"/>
      <c r="CH163" s="929"/>
      <c r="CI163" s="929"/>
      <c r="CJ163" s="929"/>
      <c r="CK163" s="929"/>
      <c r="CL163" s="11"/>
      <c r="CM163" s="3"/>
      <c r="CN163" s="3"/>
      <c r="CO163" s="3"/>
      <c r="CP163" s="3"/>
      <c r="CQ163" s="2073"/>
      <c r="CR163" s="3"/>
      <c r="CS163" s="2079"/>
      <c r="CT163" s="2079"/>
      <c r="CU163" s="3"/>
      <c r="CV163" s="3"/>
      <c r="CW163" s="1268"/>
      <c r="CX163" s="1268"/>
      <c r="CY163" s="1268"/>
    </row>
    <row r="164" spans="1:104" s="2020" customFormat="1" ht="12.75" customHeight="1" x14ac:dyDescent="0.25">
      <c r="A164" s="762"/>
      <c r="B164" s="3"/>
      <c r="C164" s="750"/>
      <c r="D164" s="4"/>
      <c r="E164" s="5"/>
      <c r="F164" s="24"/>
      <c r="G164" s="24"/>
      <c r="H164" s="749"/>
      <c r="I164" s="3"/>
      <c r="J164" s="792"/>
      <c r="K164" s="3"/>
      <c r="L164" s="3"/>
      <c r="M164" s="3"/>
      <c r="N164" s="3"/>
      <c r="O164" s="6"/>
      <c r="P164" s="6"/>
      <c r="Q164" s="6"/>
      <c r="R164" s="6"/>
      <c r="S164" s="6"/>
      <c r="T164" s="6"/>
      <c r="U164" s="6"/>
      <c r="V164" s="6"/>
      <c r="W164" s="6"/>
      <c r="X164" s="6"/>
      <c r="Y164" s="6"/>
      <c r="Z164" s="6"/>
      <c r="AA164" s="6"/>
      <c r="AB164" s="6"/>
      <c r="AC164" s="6"/>
      <c r="AD164" s="6"/>
      <c r="AE164" s="6"/>
      <c r="AF164" s="6"/>
      <c r="AG164" s="6"/>
      <c r="AH164" s="815"/>
      <c r="AI164" s="6"/>
      <c r="AJ164" s="6"/>
      <c r="AK164" s="6"/>
      <c r="AL164" s="6"/>
      <c r="AM164" s="6"/>
      <c r="AN164" s="6"/>
      <c r="AO164" s="6"/>
      <c r="AP164" s="6"/>
      <c r="AQ164" s="1418"/>
      <c r="AR164" s="1418"/>
      <c r="AS164" s="1418"/>
      <c r="AT164" s="1418"/>
      <c r="AU164" s="1418"/>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930"/>
      <c r="CG164" s="930"/>
      <c r="CH164" s="930"/>
      <c r="CI164" s="930"/>
      <c r="CJ164" s="930"/>
      <c r="CK164" s="930"/>
      <c r="CL164" s="11"/>
      <c r="CM164" s="3"/>
      <c r="CN164" s="3"/>
      <c r="CO164" s="3"/>
      <c r="CP164" s="3"/>
      <c r="CQ164" s="2073"/>
      <c r="CR164" s="3"/>
      <c r="CS164" s="2079"/>
      <c r="CT164" s="2079"/>
      <c r="CU164" s="3"/>
      <c r="CV164" s="3"/>
      <c r="CW164" s="1268"/>
      <c r="CX164" s="1268"/>
      <c r="CY164" s="1268"/>
    </row>
    <row r="165" spans="1:104" s="2020" customFormat="1" ht="12.75" customHeight="1" x14ac:dyDescent="0.25">
      <c r="A165" s="762"/>
      <c r="B165" s="3"/>
      <c r="C165" s="750"/>
      <c r="D165" s="4"/>
      <c r="E165" s="5"/>
      <c r="F165" s="5"/>
      <c r="G165" s="5"/>
      <c r="H165" s="749"/>
      <c r="I165" s="3"/>
      <c r="J165" s="792"/>
      <c r="K165" s="3"/>
      <c r="L165" s="3"/>
      <c r="M165" s="3"/>
      <c r="N165" s="3"/>
      <c r="O165" s="6"/>
      <c r="P165" s="6"/>
      <c r="Q165" s="6"/>
      <c r="R165" s="6"/>
      <c r="S165" s="6"/>
      <c r="T165" s="6"/>
      <c r="U165" s="6"/>
      <c r="V165" s="6"/>
      <c r="W165" s="6"/>
      <c r="X165" s="6"/>
      <c r="Y165" s="6"/>
      <c r="Z165" s="6"/>
      <c r="AA165" s="6"/>
      <c r="AB165" s="6"/>
      <c r="AC165" s="6"/>
      <c r="AD165" s="6"/>
      <c r="AE165" s="6"/>
      <c r="AF165" s="6"/>
      <c r="AG165" s="6"/>
      <c r="AH165" s="815"/>
      <c r="AI165" s="6"/>
      <c r="AJ165" s="6"/>
      <c r="AK165" s="6"/>
      <c r="AL165" s="6"/>
      <c r="AM165" s="6"/>
      <c r="AN165" s="6"/>
      <c r="AO165" s="6"/>
      <c r="AP165" s="6"/>
      <c r="AQ165" s="1418"/>
      <c r="AR165" s="1418"/>
      <c r="AS165" s="1418"/>
      <c r="AT165" s="1418"/>
      <c r="AU165" s="1418"/>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930"/>
      <c r="CG165" s="930"/>
      <c r="CH165" s="930"/>
      <c r="CI165" s="930"/>
      <c r="CJ165" s="930"/>
      <c r="CK165" s="930"/>
      <c r="CL165" s="11"/>
      <c r="CM165" s="3"/>
      <c r="CN165" s="3"/>
      <c r="CO165" s="3"/>
      <c r="CP165" s="3"/>
      <c r="CQ165" s="2073"/>
      <c r="CR165" s="3"/>
      <c r="CS165" s="2079"/>
      <c r="CT165" s="2079"/>
      <c r="CU165" s="3"/>
      <c r="CV165" s="3"/>
      <c r="CW165" s="1268"/>
      <c r="CX165" s="1268"/>
      <c r="CY165" s="1268"/>
    </row>
    <row r="166" spans="1:104" s="2020" customFormat="1" ht="13.5" customHeight="1" x14ac:dyDescent="0.25">
      <c r="A166" s="762"/>
      <c r="B166" s="3"/>
      <c r="C166" s="750"/>
      <c r="D166" s="4"/>
      <c r="E166" s="4"/>
      <c r="F166" s="4"/>
      <c r="G166" s="4"/>
      <c r="H166" s="750"/>
      <c r="I166" s="3"/>
      <c r="J166" s="792"/>
      <c r="K166" s="3"/>
      <c r="L166" s="3"/>
      <c r="M166" s="3"/>
      <c r="N166" s="3"/>
      <c r="O166" s="6"/>
      <c r="P166" s="6"/>
      <c r="Q166" s="6"/>
      <c r="R166" s="6"/>
      <c r="S166" s="6"/>
      <c r="T166" s="6"/>
      <c r="U166" s="6"/>
      <c r="V166" s="6"/>
      <c r="W166" s="6"/>
      <c r="X166" s="6"/>
      <c r="Y166" s="6"/>
      <c r="Z166" s="6"/>
      <c r="AA166" s="6"/>
      <c r="AB166" s="6"/>
      <c r="AC166" s="6"/>
      <c r="AD166" s="6"/>
      <c r="AE166" s="6"/>
      <c r="AF166" s="6"/>
      <c r="AG166" s="6"/>
      <c r="AH166" s="815"/>
      <c r="AI166" s="6"/>
      <c r="AJ166" s="6"/>
      <c r="AK166" s="6"/>
      <c r="AL166" s="6"/>
      <c r="AM166" s="6"/>
      <c r="AN166" s="6"/>
      <c r="AO166" s="6"/>
      <c r="AP166" s="6"/>
      <c r="AQ166" s="1418"/>
      <c r="AR166" s="1418"/>
      <c r="AS166" s="1418"/>
      <c r="AT166" s="1418"/>
      <c r="AU166" s="1418"/>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930"/>
      <c r="CG166" s="930"/>
      <c r="CH166" s="930"/>
      <c r="CI166" s="930"/>
      <c r="CJ166" s="930"/>
      <c r="CK166" s="930"/>
      <c r="CL166" s="11"/>
      <c r="CM166" s="3"/>
      <c r="CN166" s="3"/>
      <c r="CO166" s="3"/>
      <c r="CP166" s="3"/>
      <c r="CQ166" s="2073"/>
      <c r="CR166" s="3"/>
      <c r="CS166" s="2079"/>
      <c r="CT166" s="2079"/>
      <c r="CU166" s="3"/>
      <c r="CV166" s="3"/>
      <c r="CW166" s="1268"/>
      <c r="CX166" s="1268"/>
      <c r="CY166" s="1268"/>
    </row>
    <row r="167" spans="1:104" s="2020" customFormat="1" ht="13.5" customHeight="1" x14ac:dyDescent="0.25">
      <c r="A167" s="762"/>
      <c r="B167" s="3"/>
      <c r="C167" s="750"/>
      <c r="D167" s="4"/>
      <c r="E167" s="4"/>
      <c r="F167" s="4"/>
      <c r="G167" s="4"/>
      <c r="H167" s="750"/>
      <c r="I167" s="3"/>
      <c r="J167" s="792"/>
      <c r="K167" s="3"/>
      <c r="L167" s="3"/>
      <c r="M167" s="3"/>
      <c r="N167" s="3"/>
      <c r="O167" s="6"/>
      <c r="P167" s="6"/>
      <c r="Q167" s="6"/>
      <c r="R167" s="6"/>
      <c r="S167" s="6"/>
      <c r="T167" s="6"/>
      <c r="U167" s="6"/>
      <c r="V167" s="6"/>
      <c r="W167" s="6"/>
      <c r="X167" s="6"/>
      <c r="Y167" s="6"/>
      <c r="Z167" s="6"/>
      <c r="AA167" s="6"/>
      <c r="AB167" s="6"/>
      <c r="AC167" s="6"/>
      <c r="AD167" s="6"/>
      <c r="AE167" s="6"/>
      <c r="AF167" s="6"/>
      <c r="AG167" s="6"/>
      <c r="AH167" s="815"/>
      <c r="AI167" s="6"/>
      <c r="AJ167" s="6"/>
      <c r="AK167" s="6"/>
      <c r="AL167" s="6"/>
      <c r="AM167" s="6"/>
      <c r="AN167" s="6"/>
      <c r="AO167" s="6"/>
      <c r="AP167" s="6"/>
      <c r="AQ167" s="1418"/>
      <c r="AR167" s="1418"/>
      <c r="AS167" s="1418"/>
      <c r="AT167" s="1418"/>
      <c r="AU167" s="1418"/>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930"/>
      <c r="CG167" s="930"/>
      <c r="CH167" s="930"/>
      <c r="CI167" s="930"/>
      <c r="CJ167" s="930"/>
      <c r="CK167" s="930"/>
      <c r="CL167" s="11"/>
      <c r="CM167" s="3"/>
      <c r="CN167" s="3"/>
      <c r="CO167" s="3"/>
      <c r="CP167" s="3"/>
      <c r="CQ167" s="2073"/>
      <c r="CR167" s="3"/>
      <c r="CS167" s="2079"/>
      <c r="CT167" s="2079"/>
      <c r="CU167" s="3"/>
      <c r="CV167" s="3"/>
      <c r="CW167" s="1268"/>
      <c r="CX167" s="1268"/>
      <c r="CY167" s="1268"/>
    </row>
    <row r="168" spans="1:104" s="2020" customFormat="1" ht="12.75" customHeight="1" x14ac:dyDescent="0.25">
      <c r="A168" s="762"/>
      <c r="B168" s="3"/>
      <c r="C168" s="750"/>
      <c r="D168" s="4"/>
      <c r="E168" s="4"/>
      <c r="F168" s="4"/>
      <c r="G168" s="4"/>
      <c r="H168" s="750"/>
      <c r="I168" s="3"/>
      <c r="J168" s="792"/>
      <c r="K168" s="3"/>
      <c r="L168" s="3"/>
      <c r="M168" s="3"/>
      <c r="N168" s="3"/>
      <c r="O168" s="6"/>
      <c r="P168" s="6"/>
      <c r="Q168" s="6"/>
      <c r="R168" s="6"/>
      <c r="S168" s="6"/>
      <c r="T168" s="6"/>
      <c r="U168" s="6"/>
      <c r="V168" s="6"/>
      <c r="W168" s="6"/>
      <c r="X168" s="6"/>
      <c r="Y168" s="6"/>
      <c r="Z168" s="6"/>
      <c r="AA168" s="6"/>
      <c r="AB168" s="6"/>
      <c r="AC168" s="6"/>
      <c r="AD168" s="6"/>
      <c r="AE168" s="6"/>
      <c r="AF168" s="6"/>
      <c r="AG168" s="6"/>
      <c r="AH168" s="815"/>
      <c r="AI168" s="6"/>
      <c r="AJ168" s="6"/>
      <c r="AK168" s="6"/>
      <c r="AL168" s="6"/>
      <c r="AM168" s="6"/>
      <c r="AN168" s="6"/>
      <c r="AO168" s="6"/>
      <c r="AP168" s="6"/>
      <c r="AQ168" s="1418"/>
      <c r="AR168" s="1418"/>
      <c r="AS168" s="1418"/>
      <c r="AT168" s="1418"/>
      <c r="AU168" s="1418"/>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930"/>
      <c r="CG168" s="930"/>
      <c r="CH168" s="930"/>
      <c r="CI168" s="930"/>
      <c r="CJ168" s="930"/>
      <c r="CK168" s="930"/>
      <c r="CL168" s="11"/>
      <c r="CM168" s="3"/>
      <c r="CN168" s="3"/>
      <c r="CO168" s="3"/>
      <c r="CP168" s="3"/>
      <c r="CQ168" s="2073"/>
      <c r="CR168" s="3"/>
      <c r="CS168" s="2079"/>
      <c r="CT168" s="2079"/>
      <c r="CU168" s="3"/>
      <c r="CV168" s="3"/>
      <c r="CW168" s="1268"/>
      <c r="CX168" s="1268"/>
      <c r="CY168" s="1268"/>
    </row>
    <row r="169" spans="1:104" s="2020" customFormat="1" ht="12.75" customHeight="1" x14ac:dyDescent="0.25">
      <c r="A169" s="762"/>
      <c r="B169" s="3"/>
      <c r="C169" s="750"/>
      <c r="D169" s="4"/>
      <c r="E169" s="4"/>
      <c r="F169" s="4"/>
      <c r="G169" s="4"/>
      <c r="H169" s="750"/>
      <c r="I169" s="3"/>
      <c r="J169" s="792"/>
      <c r="K169" s="3"/>
      <c r="L169" s="3"/>
      <c r="M169" s="3"/>
      <c r="N169" s="3"/>
      <c r="O169" s="6"/>
      <c r="P169" s="6"/>
      <c r="Q169" s="6"/>
      <c r="R169" s="6"/>
      <c r="S169" s="6"/>
      <c r="T169" s="6"/>
      <c r="U169" s="6"/>
      <c r="V169" s="6"/>
      <c r="W169" s="6"/>
      <c r="X169" s="6"/>
      <c r="Y169" s="6"/>
      <c r="Z169" s="6"/>
      <c r="AA169" s="6"/>
      <c r="AB169" s="6"/>
      <c r="AC169" s="6"/>
      <c r="AD169" s="6"/>
      <c r="AE169" s="6"/>
      <c r="AF169" s="6"/>
      <c r="AG169" s="6"/>
      <c r="AH169" s="815"/>
      <c r="AI169" s="6"/>
      <c r="AJ169" s="6"/>
      <c r="AK169" s="6"/>
      <c r="AL169" s="6"/>
      <c r="AM169" s="6"/>
      <c r="AN169" s="6"/>
      <c r="AO169" s="6"/>
      <c r="AP169" s="6"/>
      <c r="AQ169" s="1418"/>
      <c r="AR169" s="1418"/>
      <c r="AS169" s="1418"/>
      <c r="AT169" s="1418"/>
      <c r="AU169" s="1418"/>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930"/>
      <c r="CG169" s="930"/>
      <c r="CH169" s="930"/>
      <c r="CI169" s="930"/>
      <c r="CJ169" s="930"/>
      <c r="CK169" s="930"/>
      <c r="CL169" s="11"/>
      <c r="CM169" s="3"/>
      <c r="CN169" s="3"/>
      <c r="CO169" s="3"/>
      <c r="CP169" s="3"/>
      <c r="CQ169" s="2073"/>
      <c r="CR169" s="3"/>
      <c r="CS169" s="2079"/>
      <c r="CT169" s="2079"/>
      <c r="CU169" s="3"/>
      <c r="CV169" s="3"/>
      <c r="CW169" s="1268"/>
      <c r="CX169" s="1268"/>
      <c r="CY169" s="1268"/>
    </row>
    <row r="170" spans="1:104" s="2020" customFormat="1" ht="13.5" customHeight="1" x14ac:dyDescent="0.25">
      <c r="A170" s="762"/>
      <c r="B170" s="3"/>
      <c r="C170" s="750"/>
      <c r="D170" s="4"/>
      <c r="E170" s="4"/>
      <c r="F170" s="4"/>
      <c r="G170" s="4"/>
      <c r="H170" s="750"/>
      <c r="I170" s="3"/>
      <c r="J170" s="792"/>
      <c r="K170" s="3"/>
      <c r="L170" s="3"/>
      <c r="M170" s="3"/>
      <c r="N170" s="3"/>
      <c r="O170" s="6"/>
      <c r="P170" s="6"/>
      <c r="Q170" s="6"/>
      <c r="R170" s="6"/>
      <c r="S170" s="6"/>
      <c r="T170" s="6"/>
      <c r="U170" s="6"/>
      <c r="V170" s="6"/>
      <c r="W170" s="6"/>
      <c r="X170" s="6"/>
      <c r="Y170" s="6"/>
      <c r="Z170" s="6"/>
      <c r="AA170" s="6"/>
      <c r="AB170" s="6"/>
      <c r="AC170" s="6"/>
      <c r="AD170" s="6"/>
      <c r="AE170" s="6"/>
      <c r="AF170" s="6"/>
      <c r="AG170" s="6"/>
      <c r="AH170" s="815"/>
      <c r="AI170" s="6"/>
      <c r="AJ170" s="6"/>
      <c r="AK170" s="6"/>
      <c r="AL170" s="6"/>
      <c r="AM170" s="6"/>
      <c r="AN170" s="6"/>
      <c r="AO170" s="6"/>
      <c r="AP170" s="6"/>
      <c r="AQ170" s="1418"/>
      <c r="AR170" s="1418"/>
      <c r="AS170" s="1418"/>
      <c r="AT170" s="1418"/>
      <c r="AU170" s="1418"/>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930"/>
      <c r="CG170" s="930"/>
      <c r="CH170" s="930"/>
      <c r="CI170" s="930"/>
      <c r="CJ170" s="930"/>
      <c r="CK170" s="930"/>
      <c r="CL170" s="11"/>
      <c r="CM170" s="3"/>
      <c r="CN170" s="3"/>
      <c r="CO170" s="3"/>
      <c r="CP170" s="3"/>
      <c r="CQ170" s="2073"/>
      <c r="CR170" s="3"/>
      <c r="CS170" s="2079"/>
      <c r="CT170" s="2079"/>
      <c r="CU170" s="3"/>
      <c r="CV170" s="3"/>
      <c r="CW170" s="1268"/>
      <c r="CX170" s="1268"/>
      <c r="CY170" s="1268"/>
    </row>
    <row r="171" spans="1:104" s="2020" customFormat="1" ht="13.5" customHeight="1" x14ac:dyDescent="0.25">
      <c r="A171" s="762"/>
      <c r="B171" s="3"/>
      <c r="C171" s="750"/>
      <c r="D171" s="4"/>
      <c r="E171" s="4"/>
      <c r="F171" s="4"/>
      <c r="G171" s="4"/>
      <c r="H171" s="750"/>
      <c r="I171" s="3"/>
      <c r="J171" s="792"/>
      <c r="K171" s="3"/>
      <c r="L171" s="3"/>
      <c r="M171" s="3"/>
      <c r="N171" s="3"/>
      <c r="O171" s="6"/>
      <c r="P171" s="6"/>
      <c r="Q171" s="6"/>
      <c r="R171" s="6"/>
      <c r="S171" s="6"/>
      <c r="T171" s="6"/>
      <c r="U171" s="6"/>
      <c r="V171" s="6"/>
      <c r="W171" s="6"/>
      <c r="X171" s="6"/>
      <c r="Y171" s="6"/>
      <c r="Z171" s="6"/>
      <c r="AA171" s="6"/>
      <c r="AB171" s="6"/>
      <c r="AC171" s="6"/>
      <c r="AD171" s="6"/>
      <c r="AE171" s="6"/>
      <c r="AF171" s="6"/>
      <c r="AG171" s="6"/>
      <c r="AH171" s="815"/>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930"/>
      <c r="CG171" s="930"/>
      <c r="CH171" s="930"/>
      <c r="CI171" s="930"/>
      <c r="CJ171" s="930"/>
      <c r="CK171" s="930"/>
      <c r="CL171" s="11"/>
      <c r="CM171" s="3"/>
      <c r="CN171" s="3"/>
      <c r="CO171" s="3"/>
      <c r="CP171" s="3"/>
      <c r="CQ171" s="2073"/>
      <c r="CR171" s="3"/>
      <c r="CS171" s="2079"/>
      <c r="CT171" s="2079"/>
      <c r="CU171" s="3"/>
      <c r="CV171" s="3"/>
      <c r="CW171" s="1268"/>
      <c r="CX171" s="1268"/>
      <c r="CY171" s="1268"/>
    </row>
    <row r="172" spans="1:104" s="762" customFormat="1" ht="12.75" customHeight="1" x14ac:dyDescent="0.25">
      <c r="B172" s="3"/>
      <c r="C172" s="750"/>
      <c r="D172" s="4"/>
      <c r="E172" s="4"/>
      <c r="F172" s="4"/>
      <c r="G172" s="4"/>
      <c r="H172" s="750"/>
      <c r="I172" s="3"/>
      <c r="J172" s="792"/>
      <c r="K172" s="3"/>
      <c r="L172" s="3"/>
      <c r="M172" s="3"/>
      <c r="N172" s="3"/>
      <c r="O172" s="6"/>
      <c r="P172" s="6"/>
      <c r="Q172" s="6"/>
      <c r="R172" s="6"/>
      <c r="S172" s="6"/>
      <c r="T172" s="6"/>
      <c r="U172" s="6"/>
      <c r="V172" s="6"/>
      <c r="W172" s="6"/>
      <c r="X172" s="6"/>
      <c r="Y172" s="6"/>
      <c r="Z172" s="6"/>
      <c r="AA172" s="6"/>
      <c r="AB172" s="6"/>
      <c r="AC172" s="6"/>
      <c r="AD172" s="6"/>
      <c r="AE172" s="6"/>
      <c r="AF172" s="6"/>
      <c r="AG172" s="6"/>
      <c r="AH172" s="815"/>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930"/>
      <c r="CG172" s="930"/>
      <c r="CH172" s="930"/>
      <c r="CI172" s="930"/>
      <c r="CJ172" s="930"/>
      <c r="CK172" s="930"/>
      <c r="CL172" s="11"/>
      <c r="CM172" s="3"/>
      <c r="CN172" s="3"/>
      <c r="CO172" s="3"/>
      <c r="CP172" s="3"/>
      <c r="CQ172" s="2073"/>
      <c r="CR172" s="3"/>
      <c r="CS172" s="2079"/>
      <c r="CT172" s="2079"/>
      <c r="CU172" s="3"/>
      <c r="CV172" s="3"/>
      <c r="CW172" s="1268"/>
      <c r="CX172" s="1268"/>
      <c r="CY172" s="1268"/>
      <c r="CZ172" s="2020"/>
    </row>
    <row r="173" spans="1:104" s="762" customFormat="1" ht="12.75" customHeight="1" x14ac:dyDescent="0.25">
      <c r="B173" s="3"/>
      <c r="C173" s="750"/>
      <c r="D173" s="4"/>
      <c r="E173" s="4"/>
      <c r="F173" s="4"/>
      <c r="G173" s="4"/>
      <c r="H173" s="750"/>
      <c r="I173" s="3"/>
      <c r="J173" s="792"/>
      <c r="K173" s="3"/>
      <c r="L173" s="3"/>
      <c r="M173" s="3"/>
      <c r="N173" s="3"/>
      <c r="O173" s="6"/>
      <c r="P173" s="6"/>
      <c r="Q173" s="6"/>
      <c r="R173" s="6"/>
      <c r="S173" s="6"/>
      <c r="T173" s="6"/>
      <c r="U173" s="6"/>
      <c r="V173" s="6"/>
      <c r="W173" s="6"/>
      <c r="X173" s="6"/>
      <c r="Y173" s="6"/>
      <c r="Z173" s="6"/>
      <c r="AA173" s="6"/>
      <c r="AB173" s="6"/>
      <c r="AC173" s="6"/>
      <c r="AD173" s="6"/>
      <c r="AE173" s="6"/>
      <c r="AF173" s="6"/>
      <c r="AG173" s="6"/>
      <c r="AH173" s="815"/>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930"/>
      <c r="CG173" s="930"/>
      <c r="CH173" s="930"/>
      <c r="CI173" s="930"/>
      <c r="CJ173" s="930"/>
      <c r="CK173" s="930"/>
      <c r="CL173" s="11"/>
      <c r="CM173" s="3"/>
      <c r="CN173" s="3"/>
      <c r="CO173" s="3"/>
      <c r="CP173" s="3"/>
      <c r="CQ173" s="2073"/>
      <c r="CR173" s="3"/>
      <c r="CS173" s="2079"/>
      <c r="CT173" s="2079"/>
      <c r="CU173" s="3"/>
      <c r="CV173" s="3"/>
      <c r="CW173" s="1268"/>
      <c r="CX173" s="1268"/>
      <c r="CY173" s="1268"/>
      <c r="CZ173" s="2020"/>
    </row>
    <row r="174" spans="1:104" s="762" customFormat="1" ht="12.75" customHeight="1" x14ac:dyDescent="0.25">
      <c r="B174" s="3"/>
      <c r="C174" s="750"/>
      <c r="D174" s="4"/>
      <c r="E174" s="4"/>
      <c r="F174" s="4"/>
      <c r="G174" s="4"/>
      <c r="H174" s="750"/>
      <c r="I174" s="3"/>
      <c r="J174" s="792"/>
      <c r="K174" s="3"/>
      <c r="L174" s="3"/>
      <c r="M174" s="3"/>
      <c r="N174" s="3"/>
      <c r="O174" s="6"/>
      <c r="P174" s="6"/>
      <c r="Q174" s="6"/>
      <c r="R174" s="6"/>
      <c r="S174" s="6"/>
      <c r="T174" s="6"/>
      <c r="U174" s="6"/>
      <c r="V174" s="6"/>
      <c r="W174" s="6"/>
      <c r="X174" s="6"/>
      <c r="Y174" s="6"/>
      <c r="Z174" s="6"/>
      <c r="AA174" s="6"/>
      <c r="AB174" s="6"/>
      <c r="AC174" s="6"/>
      <c r="AD174" s="6"/>
      <c r="AE174" s="6"/>
      <c r="AF174" s="6"/>
      <c r="AG174" s="6"/>
      <c r="AH174" s="815"/>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930"/>
      <c r="CG174" s="930"/>
      <c r="CH174" s="930"/>
      <c r="CI174" s="930"/>
      <c r="CJ174" s="930"/>
      <c r="CK174" s="930"/>
      <c r="CL174" s="11"/>
      <c r="CM174" s="3"/>
      <c r="CN174" s="3"/>
      <c r="CO174" s="3"/>
      <c r="CP174" s="3"/>
      <c r="CQ174" s="2073"/>
      <c r="CR174" s="3"/>
      <c r="CS174" s="2079"/>
      <c r="CT174" s="2079"/>
      <c r="CU174" s="3"/>
      <c r="CV174" s="3"/>
      <c r="CW174" s="1268"/>
      <c r="CX174" s="1268"/>
      <c r="CY174" s="1268"/>
      <c r="CZ174" s="2020"/>
    </row>
    <row r="175" spans="1:104" s="762" customFormat="1" ht="13.5" customHeight="1" x14ac:dyDescent="0.25">
      <c r="B175" s="3"/>
      <c r="C175" s="750"/>
      <c r="D175" s="4"/>
      <c r="E175" s="4"/>
      <c r="F175" s="4"/>
      <c r="G175" s="4"/>
      <c r="H175" s="750"/>
      <c r="I175" s="3"/>
      <c r="J175" s="792"/>
      <c r="K175" s="3"/>
      <c r="L175" s="3"/>
      <c r="M175" s="3"/>
      <c r="N175" s="3"/>
      <c r="O175" s="6"/>
      <c r="P175" s="6"/>
      <c r="Q175" s="6"/>
      <c r="R175" s="6"/>
      <c r="S175" s="6"/>
      <c r="T175" s="6"/>
      <c r="U175" s="6"/>
      <c r="V175" s="6"/>
      <c r="W175" s="6"/>
      <c r="X175" s="6"/>
      <c r="Y175" s="6"/>
      <c r="Z175" s="6"/>
      <c r="AA175" s="6"/>
      <c r="AB175" s="6"/>
      <c r="AC175" s="6"/>
      <c r="AD175" s="6"/>
      <c r="AE175" s="6"/>
      <c r="AF175" s="6"/>
      <c r="AG175" s="6"/>
      <c r="AH175" s="815"/>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930"/>
      <c r="CG175" s="930"/>
      <c r="CH175" s="930"/>
      <c r="CI175" s="930"/>
      <c r="CJ175" s="930"/>
      <c r="CK175" s="930"/>
      <c r="CL175" s="11"/>
      <c r="CM175" s="3"/>
      <c r="CN175" s="3"/>
      <c r="CO175" s="3"/>
      <c r="CP175" s="3"/>
      <c r="CQ175" s="2073"/>
      <c r="CR175" s="3"/>
      <c r="CS175" s="2079"/>
      <c r="CT175" s="2079"/>
      <c r="CU175" s="3"/>
      <c r="CV175" s="3"/>
      <c r="CW175" s="1268"/>
      <c r="CX175" s="1268"/>
      <c r="CY175" s="1268"/>
      <c r="CZ175" s="2020"/>
    </row>
    <row r="176" spans="1:104" s="762" customFormat="1" ht="13.5" customHeight="1" x14ac:dyDescent="0.25">
      <c r="B176" s="3"/>
      <c r="C176" s="750"/>
      <c r="D176" s="4"/>
      <c r="E176" s="4"/>
      <c r="F176" s="4"/>
      <c r="G176" s="4"/>
      <c r="H176" s="750"/>
      <c r="I176" s="3"/>
      <c r="J176" s="792"/>
      <c r="K176" s="3"/>
      <c r="L176" s="3"/>
      <c r="M176" s="3"/>
      <c r="N176" s="3"/>
      <c r="O176" s="6"/>
      <c r="P176" s="6"/>
      <c r="Q176" s="6"/>
      <c r="R176" s="6"/>
      <c r="S176" s="6"/>
      <c r="T176" s="6"/>
      <c r="U176" s="6"/>
      <c r="V176" s="6"/>
      <c r="W176" s="6"/>
      <c r="X176" s="6"/>
      <c r="Y176" s="6"/>
      <c r="Z176" s="6"/>
      <c r="AA176" s="6"/>
      <c r="AB176" s="6"/>
      <c r="AC176" s="6"/>
      <c r="AD176" s="6"/>
      <c r="AE176" s="6"/>
      <c r="AF176" s="6"/>
      <c r="AG176" s="6"/>
      <c r="AH176" s="815"/>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930"/>
      <c r="CG176" s="930"/>
      <c r="CH176" s="930"/>
      <c r="CI176" s="930"/>
      <c r="CJ176" s="930"/>
      <c r="CK176" s="930"/>
      <c r="CL176" s="11"/>
      <c r="CM176" s="3"/>
      <c r="CN176" s="3"/>
      <c r="CO176" s="3"/>
      <c r="CP176" s="3"/>
      <c r="CQ176" s="2073"/>
      <c r="CR176" s="3"/>
      <c r="CS176" s="2079"/>
      <c r="CT176" s="2079"/>
      <c r="CU176" s="3"/>
      <c r="CV176" s="3"/>
      <c r="CW176" s="1268"/>
      <c r="CX176" s="1268"/>
      <c r="CY176" s="1268"/>
      <c r="CZ176" s="2020"/>
    </row>
    <row r="177" spans="2:104" s="762" customFormat="1" ht="12.75" customHeight="1" x14ac:dyDescent="0.25">
      <c r="B177" s="3"/>
      <c r="C177" s="750"/>
      <c r="D177" s="4"/>
      <c r="E177" s="4"/>
      <c r="F177" s="4"/>
      <c r="G177" s="4"/>
      <c r="H177" s="750"/>
      <c r="I177" s="3"/>
      <c r="J177" s="792"/>
      <c r="K177" s="3"/>
      <c r="L177" s="3"/>
      <c r="M177" s="3"/>
      <c r="N177" s="3"/>
      <c r="O177" s="6"/>
      <c r="P177" s="6"/>
      <c r="Q177" s="6"/>
      <c r="R177" s="6"/>
      <c r="S177" s="6"/>
      <c r="T177" s="6"/>
      <c r="U177" s="6"/>
      <c r="V177" s="6"/>
      <c r="W177" s="6"/>
      <c r="X177" s="6"/>
      <c r="Y177" s="6"/>
      <c r="Z177" s="6"/>
      <c r="AA177" s="6"/>
      <c r="AB177" s="6"/>
      <c r="AC177" s="6"/>
      <c r="AD177" s="6"/>
      <c r="AE177" s="6"/>
      <c r="AF177" s="6"/>
      <c r="AG177" s="6"/>
      <c r="AH177" s="815"/>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930"/>
      <c r="CG177" s="930"/>
      <c r="CH177" s="930"/>
      <c r="CI177" s="930"/>
      <c r="CJ177" s="930"/>
      <c r="CK177" s="930"/>
      <c r="CL177" s="11"/>
      <c r="CM177" s="3"/>
      <c r="CN177" s="3"/>
      <c r="CO177" s="3"/>
      <c r="CP177" s="3"/>
      <c r="CQ177" s="2073"/>
      <c r="CR177" s="3"/>
      <c r="CS177" s="2079"/>
      <c r="CT177" s="2079"/>
      <c r="CU177" s="3"/>
      <c r="CV177" s="3"/>
      <c r="CW177" s="1268"/>
      <c r="CX177" s="1268"/>
      <c r="CY177" s="1268"/>
      <c r="CZ177" s="2020"/>
    </row>
    <row r="178" spans="2:104" s="762" customFormat="1" ht="12.75" customHeight="1" x14ac:dyDescent="0.25">
      <c r="B178" s="3"/>
      <c r="C178" s="750"/>
      <c r="D178" s="4"/>
      <c r="E178" s="4"/>
      <c r="F178" s="4"/>
      <c r="G178" s="4"/>
      <c r="H178" s="750"/>
      <c r="I178" s="3"/>
      <c r="J178" s="792"/>
      <c r="K178" s="3"/>
      <c r="L178" s="3"/>
      <c r="M178" s="3"/>
      <c r="N178" s="3"/>
      <c r="O178" s="6"/>
      <c r="P178" s="6"/>
      <c r="Q178" s="6"/>
      <c r="R178" s="6"/>
      <c r="S178" s="6"/>
      <c r="T178" s="6"/>
      <c r="U178" s="6"/>
      <c r="V178" s="6"/>
      <c r="W178" s="6"/>
      <c r="X178" s="6"/>
      <c r="Y178" s="6"/>
      <c r="Z178" s="6"/>
      <c r="AA178" s="6"/>
      <c r="AB178" s="6"/>
      <c r="AC178" s="6"/>
      <c r="AD178" s="6"/>
      <c r="AE178" s="6"/>
      <c r="AF178" s="6"/>
      <c r="AG178" s="6"/>
      <c r="AH178" s="815"/>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930"/>
      <c r="CG178" s="930"/>
      <c r="CH178" s="930"/>
      <c r="CI178" s="930"/>
      <c r="CJ178" s="930"/>
      <c r="CK178" s="930"/>
      <c r="CL178" s="11"/>
      <c r="CM178" s="3"/>
      <c r="CN178" s="3"/>
      <c r="CO178" s="3"/>
      <c r="CP178" s="3"/>
      <c r="CQ178" s="2073"/>
      <c r="CR178" s="3"/>
      <c r="CS178" s="2079"/>
      <c r="CT178" s="2079"/>
      <c r="CU178" s="3"/>
      <c r="CV178" s="3"/>
      <c r="CW178" s="1268"/>
      <c r="CX178" s="1268"/>
      <c r="CY178" s="1268"/>
      <c r="CZ178" s="2020"/>
    </row>
    <row r="179" spans="2:104" s="762" customFormat="1" ht="13.5" customHeight="1" x14ac:dyDescent="0.25">
      <c r="B179" s="3"/>
      <c r="C179" s="750"/>
      <c r="D179" s="4"/>
      <c r="E179" s="4"/>
      <c r="F179" s="4"/>
      <c r="G179" s="4"/>
      <c r="H179" s="750"/>
      <c r="I179" s="3"/>
      <c r="J179" s="792"/>
      <c r="K179" s="3"/>
      <c r="L179" s="3"/>
      <c r="M179" s="3"/>
      <c r="N179" s="3"/>
      <c r="O179" s="6"/>
      <c r="P179" s="6"/>
      <c r="Q179" s="6"/>
      <c r="R179" s="6"/>
      <c r="S179" s="6"/>
      <c r="T179" s="6"/>
      <c r="U179" s="6"/>
      <c r="V179" s="6"/>
      <c r="W179" s="6"/>
      <c r="X179" s="6"/>
      <c r="Y179" s="6"/>
      <c r="Z179" s="6"/>
      <c r="AA179" s="6"/>
      <c r="AB179" s="6"/>
      <c r="AC179" s="6"/>
      <c r="AD179" s="6"/>
      <c r="AE179" s="6"/>
      <c r="AF179" s="6"/>
      <c r="AG179" s="6"/>
      <c r="AH179" s="815"/>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930"/>
      <c r="CG179" s="930"/>
      <c r="CH179" s="930"/>
      <c r="CI179" s="930"/>
      <c r="CJ179" s="930"/>
      <c r="CK179" s="930"/>
      <c r="CL179" s="11"/>
      <c r="CM179" s="3"/>
      <c r="CN179" s="3"/>
      <c r="CO179" s="3"/>
      <c r="CP179" s="3"/>
      <c r="CQ179" s="2073"/>
      <c r="CR179" s="3"/>
      <c r="CS179" s="2079"/>
      <c r="CT179" s="2079"/>
      <c r="CU179" s="3"/>
      <c r="CV179" s="3"/>
      <c r="CW179" s="1268"/>
      <c r="CX179" s="1268"/>
      <c r="CY179" s="1268"/>
      <c r="CZ179" s="2020"/>
    </row>
    <row r="180" spans="2:104" s="762" customFormat="1" ht="13.5" customHeight="1" x14ac:dyDescent="0.25">
      <c r="B180" s="3"/>
      <c r="C180" s="750"/>
      <c r="D180" s="4"/>
      <c r="E180" s="4"/>
      <c r="F180" s="4"/>
      <c r="G180" s="4"/>
      <c r="H180" s="750"/>
      <c r="I180" s="3"/>
      <c r="J180" s="792"/>
      <c r="K180" s="3"/>
      <c r="L180" s="3"/>
      <c r="M180" s="3"/>
      <c r="N180" s="3"/>
      <c r="O180" s="6"/>
      <c r="P180" s="6"/>
      <c r="Q180" s="6"/>
      <c r="R180" s="6"/>
      <c r="S180" s="6"/>
      <c r="T180" s="6"/>
      <c r="U180" s="6"/>
      <c r="V180" s="6"/>
      <c r="W180" s="6"/>
      <c r="X180" s="6"/>
      <c r="Y180" s="6"/>
      <c r="Z180" s="6"/>
      <c r="AA180" s="6"/>
      <c r="AB180" s="6"/>
      <c r="AC180" s="6"/>
      <c r="AD180" s="6"/>
      <c r="AE180" s="6"/>
      <c r="AF180" s="6"/>
      <c r="AG180" s="6"/>
      <c r="AH180" s="815"/>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930"/>
      <c r="CG180" s="930"/>
      <c r="CH180" s="930"/>
      <c r="CI180" s="930"/>
      <c r="CJ180" s="930"/>
      <c r="CK180" s="930"/>
      <c r="CL180" s="11"/>
      <c r="CM180" s="3"/>
      <c r="CN180" s="3"/>
      <c r="CO180" s="3"/>
      <c r="CP180" s="3"/>
      <c r="CQ180" s="2073"/>
      <c r="CR180" s="3"/>
      <c r="CS180" s="2079"/>
      <c r="CT180" s="2079"/>
      <c r="CU180" s="3"/>
      <c r="CV180" s="3"/>
      <c r="CW180" s="1268"/>
      <c r="CX180" s="1268"/>
      <c r="CY180" s="1268"/>
      <c r="CZ180" s="2020"/>
    </row>
    <row r="181" spans="2:104" s="762" customFormat="1" ht="12.75" customHeight="1" x14ac:dyDescent="0.25">
      <c r="B181" s="3"/>
      <c r="C181" s="750"/>
      <c r="D181" s="4"/>
      <c r="E181" s="4"/>
      <c r="F181" s="4"/>
      <c r="G181" s="4"/>
      <c r="H181" s="750"/>
      <c r="I181" s="3"/>
      <c r="J181" s="792"/>
      <c r="K181" s="3"/>
      <c r="L181" s="3"/>
      <c r="M181" s="3"/>
      <c r="N181" s="3"/>
      <c r="O181" s="6"/>
      <c r="P181" s="6"/>
      <c r="Q181" s="6"/>
      <c r="R181" s="6"/>
      <c r="S181" s="6"/>
      <c r="T181" s="6"/>
      <c r="U181" s="6"/>
      <c r="V181" s="6"/>
      <c r="W181" s="6"/>
      <c r="X181" s="6"/>
      <c r="Y181" s="6"/>
      <c r="Z181" s="6"/>
      <c r="AA181" s="6"/>
      <c r="AB181" s="6"/>
      <c r="AC181" s="6"/>
      <c r="AD181" s="6"/>
      <c r="AE181" s="6"/>
      <c r="AF181" s="6"/>
      <c r="AG181" s="6"/>
      <c r="AH181" s="815"/>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930"/>
      <c r="CG181" s="930"/>
      <c r="CH181" s="930"/>
      <c r="CI181" s="930"/>
      <c r="CJ181" s="930"/>
      <c r="CK181" s="930"/>
      <c r="CL181" s="11"/>
      <c r="CM181" s="3"/>
      <c r="CN181" s="3"/>
      <c r="CO181" s="3"/>
      <c r="CP181" s="3"/>
      <c r="CQ181" s="2073"/>
      <c r="CR181" s="3"/>
      <c r="CS181" s="2079"/>
      <c r="CT181" s="2079"/>
      <c r="CU181" s="3"/>
      <c r="CV181" s="3"/>
      <c r="CW181" s="1268"/>
      <c r="CX181" s="1268"/>
      <c r="CY181" s="1268"/>
      <c r="CZ181" s="2020"/>
    </row>
    <row r="182" spans="2:104" s="762" customFormat="1" ht="12.75" customHeight="1" x14ac:dyDescent="0.25">
      <c r="B182" s="3"/>
      <c r="C182" s="750"/>
      <c r="D182" s="4"/>
      <c r="E182" s="4"/>
      <c r="F182" s="4"/>
      <c r="G182" s="4"/>
      <c r="H182" s="750"/>
      <c r="I182" s="3"/>
      <c r="J182" s="792"/>
      <c r="K182" s="3"/>
      <c r="L182" s="3"/>
      <c r="M182" s="3"/>
      <c r="N182" s="3"/>
      <c r="O182" s="6"/>
      <c r="P182" s="6"/>
      <c r="Q182" s="6"/>
      <c r="R182" s="6"/>
      <c r="S182" s="6"/>
      <c r="T182" s="6"/>
      <c r="U182" s="6"/>
      <c r="V182" s="6"/>
      <c r="W182" s="6"/>
      <c r="X182" s="6"/>
      <c r="Y182" s="6"/>
      <c r="Z182" s="6"/>
      <c r="AA182" s="6"/>
      <c r="AB182" s="6"/>
      <c r="AC182" s="6"/>
      <c r="AD182" s="6"/>
      <c r="AE182" s="6"/>
      <c r="AF182" s="6"/>
      <c r="AG182" s="6"/>
      <c r="AH182" s="815"/>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930"/>
      <c r="CG182" s="930"/>
      <c r="CH182" s="930"/>
      <c r="CI182" s="930"/>
      <c r="CJ182" s="930"/>
      <c r="CK182" s="930"/>
      <c r="CL182" s="11"/>
      <c r="CM182" s="3"/>
      <c r="CN182" s="3"/>
      <c r="CO182" s="3"/>
      <c r="CP182" s="3"/>
      <c r="CQ182" s="2073"/>
      <c r="CR182" s="3"/>
      <c r="CS182" s="2079"/>
      <c r="CT182" s="2079"/>
      <c r="CU182" s="3"/>
      <c r="CV182" s="3"/>
      <c r="CW182" s="1268"/>
      <c r="CX182" s="1268"/>
      <c r="CY182" s="1268"/>
      <c r="CZ182" s="2020"/>
    </row>
    <row r="183" spans="2:104" s="762" customFormat="1" ht="13.5" customHeight="1" x14ac:dyDescent="0.25">
      <c r="B183" s="3"/>
      <c r="C183" s="750"/>
      <c r="D183" s="4"/>
      <c r="E183" s="4"/>
      <c r="F183" s="4"/>
      <c r="G183" s="4"/>
      <c r="H183" s="750"/>
      <c r="I183" s="3"/>
      <c r="J183" s="792"/>
      <c r="K183" s="3"/>
      <c r="L183" s="3"/>
      <c r="M183" s="3"/>
      <c r="N183" s="3"/>
      <c r="O183" s="6"/>
      <c r="P183" s="6"/>
      <c r="Q183" s="6"/>
      <c r="R183" s="6"/>
      <c r="S183" s="6"/>
      <c r="T183" s="6"/>
      <c r="U183" s="6"/>
      <c r="V183" s="6"/>
      <c r="W183" s="6"/>
      <c r="X183" s="6"/>
      <c r="Y183" s="6"/>
      <c r="Z183" s="6"/>
      <c r="AA183" s="6"/>
      <c r="AB183" s="6"/>
      <c r="AC183" s="6"/>
      <c r="AD183" s="6"/>
      <c r="AE183" s="6"/>
      <c r="AF183" s="6"/>
      <c r="AG183" s="6"/>
      <c r="AH183" s="815"/>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930"/>
      <c r="CG183" s="930"/>
      <c r="CH183" s="930"/>
      <c r="CI183" s="930"/>
      <c r="CJ183" s="930"/>
      <c r="CK183" s="930"/>
      <c r="CL183" s="11"/>
      <c r="CM183" s="3"/>
      <c r="CN183" s="3"/>
      <c r="CO183" s="3"/>
      <c r="CP183" s="3"/>
      <c r="CQ183" s="2073"/>
      <c r="CR183" s="3"/>
      <c r="CS183" s="2079"/>
      <c r="CT183" s="2079"/>
      <c r="CU183" s="3"/>
      <c r="CV183" s="3"/>
      <c r="CW183" s="1268"/>
      <c r="CX183" s="1268"/>
      <c r="CY183" s="1268"/>
      <c r="CZ183" s="2020"/>
    </row>
    <row r="184" spans="2:104" x14ac:dyDescent="0.25">
      <c r="CW184" s="1268"/>
      <c r="CX184" s="1268"/>
      <c r="CY184" s="1268"/>
    </row>
    <row r="185" spans="2:104" x14ac:dyDescent="0.25">
      <c r="CW185" s="1268"/>
      <c r="CX185" s="1268"/>
      <c r="CY185" s="1268"/>
    </row>
    <row r="186" spans="2:104" x14ac:dyDescent="0.25">
      <c r="CW186" s="1268"/>
      <c r="CX186" s="1268"/>
      <c r="CY186" s="1268"/>
    </row>
    <row r="187" spans="2:104" x14ac:dyDescent="0.25">
      <c r="CW187" s="1268"/>
      <c r="CX187" s="1268"/>
      <c r="CY187" s="1268"/>
    </row>
    <row r="188" spans="2:104" x14ac:dyDescent="0.25">
      <c r="CW188" s="1268"/>
      <c r="CX188" s="1268"/>
      <c r="CY188" s="1268"/>
    </row>
    <row r="189" spans="2:104" x14ac:dyDescent="0.25">
      <c r="CW189" s="1268"/>
      <c r="CX189" s="1268"/>
      <c r="CY189" s="1268"/>
    </row>
    <row r="190" spans="2:104" x14ac:dyDescent="0.25">
      <c r="CW190" s="1268"/>
      <c r="CX190" s="1268"/>
      <c r="CY190" s="1268"/>
    </row>
    <row r="191" spans="2:104" x14ac:dyDescent="0.25">
      <c r="CW191" s="1268"/>
      <c r="CX191" s="1268"/>
      <c r="CY191" s="1268"/>
    </row>
    <row r="192" spans="2:104" x14ac:dyDescent="0.25">
      <c r="CW192" s="1268"/>
      <c r="CX192" s="1268"/>
      <c r="CY192" s="1268"/>
    </row>
    <row r="193" spans="101:103" x14ac:dyDescent="0.25">
      <c r="CW193" s="1268"/>
      <c r="CX193" s="1268"/>
      <c r="CY193" s="1268"/>
    </row>
    <row r="194" spans="101:103" x14ac:dyDescent="0.25">
      <c r="CW194" s="1268"/>
      <c r="CX194" s="1268"/>
      <c r="CY194" s="1268"/>
    </row>
    <row r="195" spans="101:103" x14ac:dyDescent="0.25">
      <c r="CW195" s="1268"/>
      <c r="CX195" s="1268"/>
      <c r="CY195" s="1268"/>
    </row>
    <row r="196" spans="101:103" x14ac:dyDescent="0.25">
      <c r="CW196" s="1268"/>
      <c r="CX196" s="1268"/>
      <c r="CY196" s="1268"/>
    </row>
    <row r="197" spans="101:103" x14ac:dyDescent="0.25">
      <c r="CW197" s="1268"/>
      <c r="CX197" s="1268"/>
      <c r="CY197" s="1268"/>
    </row>
    <row r="198" spans="101:103" x14ac:dyDescent="0.25">
      <c r="CW198" s="1268"/>
      <c r="CX198" s="1268"/>
      <c r="CY198" s="1268"/>
    </row>
    <row r="199" spans="101:103" x14ac:dyDescent="0.25">
      <c r="CW199" s="1268"/>
      <c r="CX199" s="1268"/>
      <c r="CY199" s="1268"/>
    </row>
    <row r="200" spans="101:103" x14ac:dyDescent="0.25">
      <c r="CW200" s="1268"/>
      <c r="CX200" s="1268"/>
      <c r="CY200" s="1268"/>
    </row>
    <row r="201" spans="101:103" x14ac:dyDescent="0.25">
      <c r="CW201" s="1268"/>
      <c r="CX201" s="1268"/>
      <c r="CY201" s="1268"/>
    </row>
    <row r="202" spans="101:103" x14ac:dyDescent="0.25">
      <c r="CW202" s="1268"/>
      <c r="CX202" s="1268"/>
      <c r="CY202" s="1268"/>
    </row>
    <row r="203" spans="101:103" x14ac:dyDescent="0.25">
      <c r="CW203" s="1268"/>
      <c r="CX203" s="1268"/>
      <c r="CY203" s="1268"/>
    </row>
    <row r="204" spans="101:103" x14ac:dyDescent="0.25">
      <c r="CW204" s="1268"/>
      <c r="CX204" s="1268"/>
      <c r="CY204" s="1268"/>
    </row>
    <row r="205" spans="101:103" x14ac:dyDescent="0.25">
      <c r="CW205" s="1268"/>
      <c r="CX205" s="1268"/>
      <c r="CY205" s="1268"/>
    </row>
    <row r="206" spans="101:103" x14ac:dyDescent="0.25">
      <c r="CW206" s="1268"/>
      <c r="CX206" s="1268"/>
      <c r="CY206" s="1268"/>
    </row>
    <row r="207" spans="101:103" x14ac:dyDescent="0.25">
      <c r="CW207" s="1268"/>
      <c r="CX207" s="1268"/>
      <c r="CY207" s="1268"/>
    </row>
    <row r="208" spans="101:103" x14ac:dyDescent="0.25">
      <c r="CW208" s="1268"/>
      <c r="CX208" s="1268"/>
      <c r="CY208" s="1268"/>
    </row>
    <row r="209" spans="101:103" x14ac:dyDescent="0.25">
      <c r="CW209" s="1268"/>
      <c r="CX209" s="1268"/>
      <c r="CY209" s="1268"/>
    </row>
    <row r="210" spans="101:103" x14ac:dyDescent="0.25">
      <c r="CW210" s="1268"/>
      <c r="CX210" s="1268"/>
      <c r="CY210" s="1268"/>
    </row>
    <row r="211" spans="101:103" x14ac:dyDescent="0.25">
      <c r="CW211" s="1268"/>
      <c r="CX211" s="1268"/>
      <c r="CY211" s="1268"/>
    </row>
    <row r="212" spans="101:103" x14ac:dyDescent="0.25">
      <c r="CW212" s="1268"/>
      <c r="CX212" s="1268"/>
      <c r="CY212" s="1268"/>
    </row>
    <row r="213" spans="101:103" x14ac:dyDescent="0.25">
      <c r="CW213" s="1268"/>
      <c r="CX213" s="1268"/>
      <c r="CY213" s="1268"/>
    </row>
    <row r="214" spans="101:103" x14ac:dyDescent="0.25">
      <c r="CW214" s="1268"/>
      <c r="CX214" s="1268"/>
      <c r="CY214" s="1268"/>
    </row>
    <row r="215" spans="101:103" x14ac:dyDescent="0.25">
      <c r="CW215" s="1268"/>
      <c r="CX215" s="1268"/>
      <c r="CY215" s="1268"/>
    </row>
    <row r="216" spans="101:103" x14ac:dyDescent="0.25">
      <c r="CW216" s="1268"/>
      <c r="CX216" s="1268"/>
      <c r="CY216" s="1268"/>
    </row>
    <row r="217" spans="101:103" x14ac:dyDescent="0.25">
      <c r="CW217" s="1268"/>
      <c r="CX217" s="1268"/>
      <c r="CY217" s="1268"/>
    </row>
    <row r="218" spans="101:103" x14ac:dyDescent="0.25">
      <c r="CW218" s="1268"/>
      <c r="CX218" s="1268"/>
      <c r="CY218" s="1268"/>
    </row>
    <row r="219" spans="101:103" x14ac:dyDescent="0.25">
      <c r="CW219" s="1268"/>
      <c r="CX219" s="1268"/>
      <c r="CY219" s="1268"/>
    </row>
    <row r="220" spans="101:103" x14ac:dyDescent="0.25">
      <c r="CW220" s="1268"/>
      <c r="CX220" s="1268"/>
      <c r="CY220" s="1268"/>
    </row>
    <row r="221" spans="101:103" x14ac:dyDescent="0.25">
      <c r="CW221" s="1268"/>
      <c r="CX221" s="1268"/>
      <c r="CY221" s="1268"/>
    </row>
    <row r="222" spans="101:103" x14ac:dyDescent="0.25">
      <c r="CW222" s="1268"/>
      <c r="CX222" s="1268"/>
      <c r="CY222" s="1268"/>
    </row>
    <row r="223" spans="101:103" x14ac:dyDescent="0.25">
      <c r="CW223" s="1268"/>
      <c r="CX223" s="1268"/>
      <c r="CY223" s="1268"/>
    </row>
    <row r="224" spans="101:103" x14ac:dyDescent="0.25">
      <c r="CW224" s="1268"/>
      <c r="CX224" s="1268"/>
      <c r="CY224" s="1268"/>
    </row>
    <row r="225" spans="101:103" x14ac:dyDescent="0.25">
      <c r="CW225" s="1268"/>
      <c r="CX225" s="1268"/>
      <c r="CY225" s="1268"/>
    </row>
    <row r="226" spans="101:103" x14ac:dyDescent="0.25">
      <c r="CW226" s="1268"/>
      <c r="CX226" s="1268"/>
      <c r="CY226" s="1268"/>
    </row>
    <row r="227" spans="101:103" x14ac:dyDescent="0.25">
      <c r="CW227" s="1268"/>
      <c r="CX227" s="1268"/>
      <c r="CY227" s="1268"/>
    </row>
    <row r="228" spans="101:103" x14ac:dyDescent="0.25">
      <c r="CW228" s="1268"/>
      <c r="CX228" s="1268"/>
      <c r="CY228" s="1268"/>
    </row>
    <row r="229" spans="101:103" x14ac:dyDescent="0.25">
      <c r="CW229" s="1268"/>
      <c r="CX229" s="1268"/>
      <c r="CY229" s="1268"/>
    </row>
    <row r="230" spans="101:103" x14ac:dyDescent="0.25">
      <c r="CW230" s="1268"/>
      <c r="CX230" s="1268"/>
      <c r="CY230" s="1268"/>
    </row>
    <row r="231" spans="101:103" x14ac:dyDescent="0.25">
      <c r="CW231" s="1268"/>
      <c r="CX231" s="1268"/>
      <c r="CY231" s="1268"/>
    </row>
    <row r="232" spans="101:103" x14ac:dyDescent="0.25">
      <c r="CW232" s="1268"/>
      <c r="CX232" s="1268"/>
      <c r="CY232" s="1268"/>
    </row>
    <row r="233" spans="101:103" x14ac:dyDescent="0.25">
      <c r="CW233" s="1268"/>
      <c r="CX233" s="1268"/>
      <c r="CY233" s="1268"/>
    </row>
    <row r="234" spans="101:103" x14ac:dyDescent="0.25">
      <c r="CW234" s="1268"/>
      <c r="CX234" s="1268"/>
      <c r="CY234" s="1268"/>
    </row>
    <row r="235" spans="101:103" x14ac:dyDescent="0.25">
      <c r="CW235" s="1268"/>
      <c r="CX235" s="1268"/>
      <c r="CY235" s="1268"/>
    </row>
    <row r="236" spans="101:103" x14ac:dyDescent="0.25">
      <c r="CW236" s="1268"/>
      <c r="CX236" s="1268"/>
      <c r="CY236" s="1268"/>
    </row>
    <row r="237" spans="101:103" x14ac:dyDescent="0.25">
      <c r="CW237" s="1268"/>
      <c r="CX237" s="1268"/>
      <c r="CY237" s="1268"/>
    </row>
    <row r="238" spans="101:103" x14ac:dyDescent="0.25">
      <c r="CW238" s="1268"/>
      <c r="CX238" s="1268"/>
      <c r="CY238" s="1268"/>
    </row>
    <row r="239" spans="101:103" x14ac:dyDescent="0.25">
      <c r="CW239" s="1268"/>
      <c r="CX239" s="1268"/>
      <c r="CY239" s="1268"/>
    </row>
    <row r="240" spans="101:103" x14ac:dyDescent="0.25">
      <c r="CW240" s="1268"/>
      <c r="CX240" s="1268"/>
      <c r="CY240" s="1268"/>
    </row>
    <row r="241" spans="101:103" x14ac:dyDescent="0.25">
      <c r="CW241" s="1268"/>
      <c r="CX241" s="1268"/>
      <c r="CY241" s="1268"/>
    </row>
    <row r="242" spans="101:103" x14ac:dyDescent="0.25">
      <c r="CW242" s="1268"/>
      <c r="CX242" s="1268"/>
      <c r="CY242" s="1268"/>
    </row>
    <row r="243" spans="101:103" x14ac:dyDescent="0.25">
      <c r="CW243" s="1268"/>
      <c r="CX243" s="1268"/>
      <c r="CY243" s="1268"/>
    </row>
    <row r="244" spans="101:103" x14ac:dyDescent="0.25">
      <c r="CW244" s="1268"/>
      <c r="CX244" s="1268"/>
      <c r="CY244" s="1268"/>
    </row>
    <row r="245" spans="101:103" x14ac:dyDescent="0.25">
      <c r="CW245" s="1268"/>
      <c r="CX245" s="1268"/>
      <c r="CY245" s="1268"/>
    </row>
    <row r="246" spans="101:103" x14ac:dyDescent="0.25">
      <c r="CW246" s="1268"/>
      <c r="CX246" s="1268"/>
      <c r="CY246" s="1268"/>
    </row>
    <row r="247" spans="101:103" x14ac:dyDescent="0.25">
      <c r="CW247" s="1268"/>
      <c r="CX247" s="1268"/>
      <c r="CY247" s="1268"/>
    </row>
    <row r="248" spans="101:103" x14ac:dyDescent="0.25">
      <c r="CW248" s="1268"/>
      <c r="CX248" s="1268"/>
      <c r="CY248" s="1268"/>
    </row>
    <row r="249" spans="101:103" x14ac:dyDescent="0.25">
      <c r="CW249" s="1268"/>
      <c r="CX249" s="1268"/>
      <c r="CY249" s="1268"/>
    </row>
    <row r="250" spans="101:103" x14ac:dyDescent="0.25">
      <c r="CW250" s="1268"/>
      <c r="CX250" s="1268"/>
      <c r="CY250" s="1268"/>
    </row>
    <row r="251" spans="101:103" x14ac:dyDescent="0.25">
      <c r="CW251" s="1268"/>
      <c r="CX251" s="1268"/>
      <c r="CY251" s="1268"/>
    </row>
    <row r="252" spans="101:103" x14ac:dyDescent="0.25">
      <c r="CW252" s="1268"/>
      <c r="CX252" s="1268"/>
      <c r="CY252" s="1268"/>
    </row>
    <row r="253" spans="101:103" x14ac:dyDescent="0.25">
      <c r="CW253" s="1268"/>
      <c r="CX253" s="1268"/>
      <c r="CY253" s="1268"/>
    </row>
    <row r="254" spans="101:103" x14ac:dyDescent="0.25">
      <c r="CW254" s="1268"/>
      <c r="CX254" s="1268"/>
      <c r="CY254" s="1268"/>
    </row>
    <row r="255" spans="101:103" x14ac:dyDescent="0.25">
      <c r="CW255" s="1268"/>
      <c r="CX255" s="1268"/>
      <c r="CY255" s="1268"/>
    </row>
    <row r="256" spans="101:103" x14ac:dyDescent="0.25">
      <c r="CW256" s="1268"/>
      <c r="CX256" s="1268"/>
      <c r="CY256" s="1268"/>
    </row>
    <row r="257" spans="101:103" x14ac:dyDescent="0.25">
      <c r="CW257" s="1268"/>
      <c r="CX257" s="1268"/>
      <c r="CY257" s="1268"/>
    </row>
    <row r="258" spans="101:103" x14ac:dyDescent="0.25">
      <c r="CW258" s="1268"/>
      <c r="CX258" s="1268"/>
      <c r="CY258" s="1268"/>
    </row>
    <row r="259" spans="101:103" x14ac:dyDescent="0.25">
      <c r="CW259" s="1268"/>
      <c r="CX259" s="1268"/>
      <c r="CY259" s="1268"/>
    </row>
    <row r="260" spans="101:103" x14ac:dyDescent="0.25">
      <c r="CW260" s="1268"/>
      <c r="CX260" s="1268"/>
      <c r="CY260" s="1268"/>
    </row>
    <row r="261" spans="101:103" x14ac:dyDescent="0.25">
      <c r="CW261" s="1268"/>
      <c r="CX261" s="1268"/>
      <c r="CY261" s="1268"/>
    </row>
    <row r="262" spans="101:103" x14ac:dyDescent="0.25">
      <c r="CW262" s="1268"/>
      <c r="CX262" s="1268"/>
      <c r="CY262" s="1268"/>
    </row>
    <row r="263" spans="101:103" x14ac:dyDescent="0.25">
      <c r="CW263" s="1268"/>
      <c r="CX263" s="1268"/>
      <c r="CY263" s="1268"/>
    </row>
    <row r="264" spans="101:103" x14ac:dyDescent="0.25">
      <c r="CW264" s="1268"/>
      <c r="CX264" s="1268"/>
      <c r="CY264" s="1268"/>
    </row>
    <row r="265" spans="101:103" x14ac:dyDescent="0.25">
      <c r="CW265" s="1268"/>
      <c r="CX265" s="1268"/>
      <c r="CY265" s="1268"/>
    </row>
    <row r="266" spans="101:103" x14ac:dyDescent="0.25">
      <c r="CW266" s="1268"/>
      <c r="CX266" s="1268"/>
      <c r="CY266" s="1268"/>
    </row>
    <row r="267" spans="101:103" x14ac:dyDescent="0.25">
      <c r="CW267" s="1268"/>
      <c r="CX267" s="1268"/>
      <c r="CY267" s="1268"/>
    </row>
    <row r="268" spans="101:103" x14ac:dyDescent="0.25">
      <c r="CW268" s="1268"/>
      <c r="CX268" s="1268"/>
      <c r="CY268" s="1268"/>
    </row>
    <row r="269" spans="101:103" x14ac:dyDescent="0.25">
      <c r="CW269" s="1268"/>
      <c r="CX269" s="1268"/>
      <c r="CY269" s="1268"/>
    </row>
    <row r="270" spans="101:103" x14ac:dyDescent="0.25">
      <c r="CW270" s="1268"/>
      <c r="CX270" s="1268"/>
      <c r="CY270" s="1268"/>
    </row>
    <row r="271" spans="101:103" x14ac:dyDescent="0.25">
      <c r="CW271" s="1268"/>
      <c r="CX271" s="1268"/>
      <c r="CY271" s="1268"/>
    </row>
    <row r="272" spans="101:103" x14ac:dyDescent="0.25">
      <c r="CW272" s="1268"/>
      <c r="CX272" s="1268"/>
      <c r="CY272" s="1268"/>
    </row>
    <row r="273" spans="101:103" x14ac:dyDescent="0.25">
      <c r="CW273" s="1268"/>
      <c r="CX273" s="1268"/>
      <c r="CY273" s="1268"/>
    </row>
    <row r="274" spans="101:103" x14ac:dyDescent="0.25">
      <c r="CW274" s="1268"/>
      <c r="CX274" s="1268"/>
      <c r="CY274" s="1268"/>
    </row>
    <row r="275" spans="101:103" x14ac:dyDescent="0.25">
      <c r="CW275" s="1268"/>
      <c r="CX275" s="1268"/>
      <c r="CY275" s="1268"/>
    </row>
    <row r="276" spans="101:103" x14ac:dyDescent="0.25">
      <c r="CW276" s="1268"/>
      <c r="CX276" s="1268"/>
      <c r="CY276" s="1268"/>
    </row>
    <row r="277" spans="101:103" x14ac:dyDescent="0.25">
      <c r="CW277" s="1268"/>
      <c r="CX277" s="1268"/>
      <c r="CY277" s="1268"/>
    </row>
    <row r="278" spans="101:103" x14ac:dyDescent="0.25">
      <c r="CW278" s="1268"/>
      <c r="CX278" s="1268"/>
      <c r="CY278" s="1268"/>
    </row>
    <row r="279" spans="101:103" x14ac:dyDescent="0.25">
      <c r="CW279" s="1268"/>
      <c r="CX279" s="1268"/>
      <c r="CY279" s="1268"/>
    </row>
    <row r="280" spans="101:103" x14ac:dyDescent="0.25">
      <c r="CW280" s="1268"/>
      <c r="CX280" s="1268"/>
      <c r="CY280" s="1268"/>
    </row>
    <row r="281" spans="101:103" x14ac:dyDescent="0.25">
      <c r="CW281" s="1268"/>
      <c r="CX281" s="1268"/>
      <c r="CY281" s="1268"/>
    </row>
    <row r="282" spans="101:103" x14ac:dyDescent="0.25">
      <c r="CW282" s="1268"/>
      <c r="CX282" s="1268"/>
      <c r="CY282" s="1268"/>
    </row>
    <row r="283" spans="101:103" x14ac:dyDescent="0.25">
      <c r="CW283" s="1268"/>
      <c r="CX283" s="1268"/>
      <c r="CY283" s="1268"/>
    </row>
    <row r="284" spans="101:103" x14ac:dyDescent="0.25">
      <c r="CW284" s="1268"/>
      <c r="CX284" s="1268"/>
      <c r="CY284" s="1268"/>
    </row>
    <row r="285" spans="101:103" x14ac:dyDescent="0.25">
      <c r="CW285" s="1268"/>
      <c r="CX285" s="1268"/>
      <c r="CY285" s="1268"/>
    </row>
    <row r="286" spans="101:103" x14ac:dyDescent="0.25">
      <c r="CW286" s="1268"/>
      <c r="CX286" s="1268"/>
      <c r="CY286" s="1268"/>
    </row>
    <row r="287" spans="101:103" x14ac:dyDescent="0.25">
      <c r="CW287" s="1268"/>
      <c r="CX287" s="1268"/>
      <c r="CY287" s="1268"/>
    </row>
    <row r="288" spans="101:103" x14ac:dyDescent="0.25">
      <c r="CW288" s="1268"/>
      <c r="CX288" s="1268"/>
      <c r="CY288" s="1268"/>
    </row>
    <row r="289" spans="101:103" x14ac:dyDescent="0.25">
      <c r="CW289" s="1268"/>
      <c r="CX289" s="1268"/>
      <c r="CY289" s="1268"/>
    </row>
    <row r="290" spans="101:103" x14ac:dyDescent="0.25">
      <c r="CW290" s="1268"/>
      <c r="CX290" s="1268"/>
      <c r="CY290" s="1268"/>
    </row>
    <row r="291" spans="101:103" x14ac:dyDescent="0.25">
      <c r="CW291" s="1268"/>
      <c r="CX291" s="1268"/>
      <c r="CY291" s="1268"/>
    </row>
    <row r="292" spans="101:103" x14ac:dyDescent="0.25">
      <c r="CW292" s="1268"/>
      <c r="CX292" s="1268"/>
      <c r="CY292" s="1268"/>
    </row>
    <row r="293" spans="101:103" x14ac:dyDescent="0.25">
      <c r="CW293" s="1268"/>
      <c r="CX293" s="1268"/>
      <c r="CY293" s="1268"/>
    </row>
    <row r="294" spans="101:103" x14ac:dyDescent="0.25">
      <c r="CW294" s="1268"/>
      <c r="CX294" s="1268"/>
      <c r="CY294" s="1268"/>
    </row>
    <row r="295" spans="101:103" x14ac:dyDescent="0.25">
      <c r="CW295" s="1268"/>
      <c r="CX295" s="1268"/>
      <c r="CY295" s="1268"/>
    </row>
  </sheetData>
  <autoFilter ref="A2:CZ156">
    <filterColumn colId="2">
      <filters>
        <filter val="Kapton"/>
        <filter val="Lampwick"/>
        <filter val="Pyrell"/>
        <filter val="Silicone"/>
        <filter val="Teflon"/>
      </filters>
    </filterColumn>
    <sortState ref="A23:CV156">
      <sortCondition ref="CT2:CT156"/>
    </sortState>
  </autoFilter>
  <mergeCells count="5">
    <mergeCell ref="B1:K1"/>
    <mergeCell ref="N1:T1"/>
    <mergeCell ref="V1:AH1"/>
    <mergeCell ref="AI1:AT1"/>
    <mergeCell ref="I163:V163"/>
  </mergeCells>
  <conditionalFormatting sqref="D1:J2 D48:J157 D159:J1048576 D158:G158 I158:J158">
    <cfRule type="cellIs" dxfId="3" priority="1" operator="equal">
      <formula>0</formula>
    </cfRule>
  </conditionalFormatting>
  <printOptions gridLines="1"/>
  <pageMargins left="0.5" right="0.5" top="1" bottom="0.5" header="0.5" footer="0.5"/>
  <pageSetup paperSize="17" scale="59" fitToHeight="0" orientation="landscape" r:id="rId1"/>
  <headerFooter alignWithMargins="0">
    <oddFooter>&amp;L&amp;D&amp;C&amp;T&amp;R&amp;F</oddFooter>
  </headerFooter>
  <colBreaks count="1" manualBreakCount="1">
    <brk id="54" min="1" max="156" man="1"/>
  </col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G48"/>
  <sheetViews>
    <sheetView topLeftCell="A13" zoomScale="60" zoomScaleNormal="60" workbookViewId="0">
      <selection activeCell="J27" sqref="J27"/>
    </sheetView>
  </sheetViews>
  <sheetFormatPr defaultRowHeight="15" x14ac:dyDescent="0.25"/>
  <sheetData>
    <row r="4" spans="1:1" x14ac:dyDescent="0.25">
      <c r="A4" s="957" t="s">
        <v>529</v>
      </c>
    </row>
    <row r="5" spans="1:1" x14ac:dyDescent="0.25">
      <c r="A5" s="956" t="s">
        <v>530</v>
      </c>
    </row>
    <row r="6" spans="1:1" x14ac:dyDescent="0.25">
      <c r="A6" s="956" t="s">
        <v>531</v>
      </c>
    </row>
    <row r="7" spans="1:1" x14ac:dyDescent="0.25">
      <c r="A7" s="956" t="s">
        <v>532</v>
      </c>
    </row>
    <row r="8" spans="1:1" x14ac:dyDescent="0.25">
      <c r="A8" s="956" t="s">
        <v>533</v>
      </c>
    </row>
    <row r="10" spans="1:1" x14ac:dyDescent="0.25">
      <c r="A10" t="s">
        <v>534</v>
      </c>
    </row>
    <row r="12" spans="1:1" x14ac:dyDescent="0.25">
      <c r="A12" t="s">
        <v>535</v>
      </c>
    </row>
    <row r="14" spans="1:1" x14ac:dyDescent="0.25">
      <c r="A14" t="s">
        <v>536</v>
      </c>
    </row>
    <row r="15" spans="1:1" x14ac:dyDescent="0.25">
      <c r="A15" t="s">
        <v>537</v>
      </c>
    </row>
    <row r="17" spans="1:7" x14ac:dyDescent="0.25">
      <c r="A17" t="s">
        <v>538</v>
      </c>
    </row>
    <row r="18" spans="1:7" ht="15.75" thickBot="1" x14ac:dyDescent="0.3"/>
    <row r="19" spans="1:7" ht="60.75" thickBot="1" x14ac:dyDescent="0.3">
      <c r="A19" s="958" t="s">
        <v>539</v>
      </c>
      <c r="B19" s="959" t="s">
        <v>540</v>
      </c>
      <c r="C19" s="959" t="s">
        <v>541</v>
      </c>
      <c r="D19" s="959" t="s">
        <v>542</v>
      </c>
      <c r="E19" s="959" t="s">
        <v>543</v>
      </c>
      <c r="F19" s="959" t="s">
        <v>544</v>
      </c>
      <c r="G19" s="959" t="s">
        <v>542</v>
      </c>
    </row>
    <row r="20" spans="1:7" ht="15.75" thickBot="1" x14ac:dyDescent="0.3">
      <c r="A20" s="960" t="s">
        <v>545</v>
      </c>
      <c r="B20" s="961">
        <v>1097</v>
      </c>
      <c r="C20" s="961">
        <v>1745</v>
      </c>
      <c r="D20" s="962">
        <v>0.37130000000000002</v>
      </c>
      <c r="E20" s="961">
        <v>1090</v>
      </c>
      <c r="F20" s="961">
        <v>1664</v>
      </c>
      <c r="G20" s="962">
        <v>0.34499999999999997</v>
      </c>
    </row>
    <row r="21" spans="1:7" ht="15.75" thickBot="1" x14ac:dyDescent="0.3">
      <c r="A21" s="960" t="s">
        <v>546</v>
      </c>
      <c r="B21" s="961">
        <v>1120</v>
      </c>
      <c r="C21" s="961">
        <v>1745</v>
      </c>
      <c r="D21" s="962">
        <v>0.35820000000000002</v>
      </c>
      <c r="E21" s="961">
        <v>1114</v>
      </c>
      <c r="F21" s="961">
        <v>1664</v>
      </c>
      <c r="G21" s="962">
        <v>0.33050000000000002</v>
      </c>
    </row>
    <row r="23" spans="1:7" x14ac:dyDescent="0.25">
      <c r="A23" t="s">
        <v>547</v>
      </c>
    </row>
    <row r="25" spans="1:7" x14ac:dyDescent="0.25">
      <c r="A25" t="s">
        <v>548</v>
      </c>
    </row>
    <row r="27" spans="1:7" x14ac:dyDescent="0.25">
      <c r="A27" t="s">
        <v>549</v>
      </c>
    </row>
    <row r="29" spans="1:7" x14ac:dyDescent="0.25">
      <c r="A29" t="s">
        <v>565</v>
      </c>
    </row>
    <row r="30" spans="1:7" x14ac:dyDescent="0.25">
      <c r="A30" t="s">
        <v>551</v>
      </c>
    </row>
    <row r="31" spans="1:7" x14ac:dyDescent="0.25">
      <c r="A31" t="s">
        <v>552</v>
      </c>
    </row>
    <row r="33" spans="1:5" x14ac:dyDescent="0.25">
      <c r="A33" t="s">
        <v>553</v>
      </c>
    </row>
    <row r="34" spans="1:5" x14ac:dyDescent="0.25">
      <c r="A34" s="963" t="s">
        <v>554</v>
      </c>
    </row>
    <row r="35" spans="1:5" x14ac:dyDescent="0.25">
      <c r="A35" s="963" t="s">
        <v>555</v>
      </c>
    </row>
    <row r="36" spans="1:5" x14ac:dyDescent="0.25">
      <c r="A36" s="963" t="s">
        <v>556</v>
      </c>
    </row>
    <row r="37" spans="1:5" x14ac:dyDescent="0.25">
      <c r="A37" s="964" t="s">
        <v>557</v>
      </c>
    </row>
    <row r="38" spans="1:5" x14ac:dyDescent="0.25">
      <c r="A38" s="963" t="s">
        <v>558</v>
      </c>
    </row>
    <row r="39" spans="1:5" x14ac:dyDescent="0.25">
      <c r="A39" s="963" t="s">
        <v>559</v>
      </c>
    </row>
    <row r="40" spans="1:5" x14ac:dyDescent="0.25">
      <c r="A40" s="963" t="s">
        <v>560</v>
      </c>
    </row>
    <row r="41" spans="1:5" x14ac:dyDescent="0.25">
      <c r="A41" s="963" t="s">
        <v>561</v>
      </c>
    </row>
    <row r="42" spans="1:5" x14ac:dyDescent="0.25">
      <c r="A42" s="963" t="s">
        <v>562</v>
      </c>
    </row>
    <row r="43" spans="1:5" x14ac:dyDescent="0.25">
      <c r="A43" s="964" t="s">
        <v>563</v>
      </c>
    </row>
    <row r="44" spans="1:5" x14ac:dyDescent="0.25">
      <c r="A44" s="964"/>
    </row>
    <row r="45" spans="1:5" x14ac:dyDescent="0.25">
      <c r="A45" s="964"/>
      <c r="B45" t="s">
        <v>566</v>
      </c>
      <c r="E45" t="s">
        <v>567</v>
      </c>
    </row>
    <row r="46" spans="1:5" x14ac:dyDescent="0.25">
      <c r="E46" t="s">
        <v>568</v>
      </c>
    </row>
    <row r="48" spans="1:5" x14ac:dyDescent="0.25">
      <c r="B48" s="965" t="s">
        <v>564</v>
      </c>
    </row>
  </sheetData>
  <hyperlinks>
    <hyperlink ref="A4" r:id="rId1" display="mailto:[mailto:funkn@ZIN-TECH.COM]"/>
  </hyperlinks>
  <pageMargins left="0.7" right="0.7" top="0.75" bottom="0.75" header="0.3" footer="0.3"/>
  <pageSetup orientation="portrait"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66"/>
  <sheetViews>
    <sheetView topLeftCell="A10" zoomScale="70" zoomScaleNormal="70" workbookViewId="0">
      <selection activeCell="CD32" sqref="CD32"/>
    </sheetView>
  </sheetViews>
  <sheetFormatPr defaultRowHeight="15" x14ac:dyDescent="0.25"/>
  <cols>
    <col min="1" max="1" width="10.28515625" style="1418" customWidth="1"/>
    <col min="3" max="3" width="9.85546875" style="1418" customWidth="1"/>
    <col min="4" max="4" width="9.140625" style="1418"/>
    <col min="6" max="6" width="9.140625" style="1418"/>
    <col min="7" max="7" width="11.42578125" style="1418" customWidth="1"/>
    <col min="8" max="59" width="0" hidden="1" customWidth="1"/>
    <col min="60" max="60" width="10.7109375" customWidth="1"/>
    <col min="61" max="77" width="0" hidden="1" customWidth="1"/>
  </cols>
  <sheetData>
    <row r="1" spans="1:80" s="1269" customFormat="1" ht="15" customHeight="1" x14ac:dyDescent="0.25">
      <c r="A1" s="2156" t="str">
        <f>'Gnd Verif. 8-2012'!A1</f>
        <v>SAME-R ground verification Results (August, 2012)</v>
      </c>
      <c r="B1" s="2156"/>
      <c r="C1" s="2156"/>
      <c r="D1" s="2156"/>
      <c r="E1" s="2156"/>
      <c r="F1" s="2156"/>
      <c r="G1" s="1788"/>
      <c r="K1" s="2105"/>
      <c r="L1" s="2105"/>
      <c r="M1" s="2105"/>
      <c r="N1" s="2105"/>
      <c r="O1" s="2105"/>
    </row>
    <row r="2" spans="1:80" s="1269" customFormat="1" ht="87.75" customHeight="1" x14ac:dyDescent="0.25">
      <c r="A2" s="1788" t="str">
        <f>'Gnd Verif. 8-2012'!A2</f>
        <v xml:space="preserve">Test sequence </v>
      </c>
      <c r="B2" s="1269" t="str">
        <f>'Gnd Verif. 8-2012'!B2</f>
        <v>Sample Type</v>
      </c>
      <c r="C2" s="1788" t="str">
        <f>'Gnd Verif. 8-2012'!C2</f>
        <v>Sample ID</v>
      </c>
      <c r="D2" s="1788" t="str">
        <f>'Gnd Verif. 8-2012'!D2</f>
        <v>Test ID Number</v>
      </c>
      <c r="E2" s="1269" t="str">
        <f>'Gnd Verif. 8-2012'!E2</f>
        <v>Position in Carousel</v>
      </c>
      <c r="F2" s="1788" t="str">
        <f>'Gnd Verif. 8-2012'!F2</f>
        <v>SAME #</v>
      </c>
      <c r="G2" s="1788" t="str">
        <f>'Gnd Verif. 8-2012'!G2</f>
        <v>Description</v>
      </c>
      <c r="H2" s="1269" t="str">
        <f>'Gnd Verif. 8-2012'!H2</f>
        <v>GMT (In the SAME computer, not actual GMT)</v>
      </c>
      <c r="I2" s="1269" t="str">
        <f>'Gnd Verif. 8-2012'!I2</f>
        <v>Date (EST)</v>
      </c>
      <c r="J2" s="1269" t="str">
        <f>'Gnd Verif. 8-2012'!J2</f>
        <v>TEAM Test ID Number</v>
      </c>
      <c r="K2" s="1269" t="str">
        <f>'Gnd Verif. 8-2012'!K2</f>
        <v>Inlet Velocity (cm/sec)</v>
      </c>
      <c r="L2" s="1269" t="str">
        <f>'Gnd Verif. 8-2012'!L2</f>
        <v>Rt/R0</v>
      </c>
      <c r="M2" s="1269" t="str">
        <f>'Gnd Verif. 8-2012'!M2</f>
        <v>Duration (sec)</v>
      </c>
      <c r="N2" s="1269" t="str">
        <f>'Gnd Verif. 8-2012'!N2</f>
        <v>Primary Aging Duration (sec)</v>
      </c>
      <c r="O2" s="1269" t="str">
        <f>'Gnd Verif. 8-2012'!O2</f>
        <v>Primary Mixing Duration (sec)</v>
      </c>
      <c r="P2" s="1269" t="str">
        <f>'Gnd Verif. 8-2012'!P2</f>
        <v>PreAge Thermal Precipitator</v>
      </c>
      <c r="Q2" s="1269" t="str">
        <f>'Gnd Verif. 8-2012'!Q2</f>
        <v>PreAge Thermal Precipitator Duration</v>
      </c>
      <c r="R2" s="1269" t="str">
        <f>'Gnd Verif. 8-2012'!R2</f>
        <v>Net Aging  Duration</v>
      </c>
      <c r="S2" s="1269" t="str">
        <f>'Gnd Verif. 8-2012'!S2</f>
        <v>Primary Aging Therm Precip</v>
      </c>
      <c r="T2" s="1269" t="str">
        <f>'Gnd Verif. 8-2012'!T2</f>
        <v>Primary Aging Therm Precip Duration</v>
      </c>
      <c r="U2" s="1269" t="str">
        <f>'Gnd Verif. 8-2012'!U2</f>
        <v>Use STS Detector</v>
      </c>
      <c r="V2" s="1269" t="str">
        <f>'Gnd Verif. 8-2012'!V2</f>
        <v>Use Comm Diag A (Mpass)</v>
      </c>
      <c r="W2" s="1269" t="str">
        <f>'Gnd Verif. 8-2012'!W2</f>
        <v>Use Comm Diag B</v>
      </c>
      <c r="X2" s="1269" t="str">
        <f>'Gnd Verif. 8-2012'!X2</f>
        <v>Diluting A</v>
      </c>
      <c r="Y2" s="1269" t="str">
        <f>'Gnd Verif. 8-2012'!Y2</f>
        <v>Diluting B</v>
      </c>
      <c r="Z2" s="1269" t="str">
        <f>'Gnd Verif. 8-2012'!Z2</f>
        <v>Cyclone Inlet on CDA (MPASS)</v>
      </c>
      <c r="AA2" s="1269" t="str">
        <f>'Gnd Verif. 8-2012'!AA2</f>
        <v>Impactor Inlet on CDB</v>
      </c>
      <c r="AB2" s="1269" t="str">
        <f>'Gnd Verif. 8-2012'!AB2</f>
        <v>Use P-Trak</v>
      </c>
      <c r="AC2" s="1269" t="str">
        <f>'Gnd Verif. 8-2012'!AC2</f>
        <v>Aerosol Concentration To P-Trak</v>
      </c>
      <c r="AD2" s="1269" t="str">
        <f>'Gnd Verif. 8-2012'!AD2</f>
        <v>Aerosol Conteration to DustTrak (Not in use)</v>
      </c>
      <c r="AE2" s="1269" t="str">
        <f>'Gnd Verif. 8-2012'!AE2</f>
        <v xml:space="preserve">Secondary Diagnostics Volume % </v>
      </c>
      <c r="AF2" s="1269" t="str">
        <f>'Gnd Verif. 8-2012'!AF2</f>
        <v>Secondary Aging Duration (sec)</v>
      </c>
      <c r="AG2" s="1269" t="str">
        <f>'Gnd Verif. 8-2012'!AG2</f>
        <v>Secondary Mixing Duration (sec)</v>
      </c>
      <c r="AH2" s="1269" t="str">
        <f>'Gnd Verif. 8-2012'!AH2</f>
        <v>STSDetector</v>
      </c>
      <c r="AI2" s="1269" t="str">
        <f>'Gnd Verif. 8-2012'!AI2</f>
        <v>Comm Diag A</v>
      </c>
      <c r="AJ2" s="1269" t="str">
        <f>'Gnd Verif. 8-2012'!AJ2</f>
        <v>Comm Diag B</v>
      </c>
      <c r="AK2" s="1269" t="str">
        <f>'Gnd Verif. 8-2012'!AK2</f>
        <v>Diluting A</v>
      </c>
      <c r="AL2" s="1269" t="str">
        <f>'Gnd Verif. 8-2012'!AL2</f>
        <v>Diluting B</v>
      </c>
      <c r="AM2" s="1269" t="str">
        <f>'Gnd Verif. 8-2012'!AM2</f>
        <v>Ues PTrak</v>
      </c>
      <c r="AN2" s="1269" t="str">
        <f>'Gnd Verif. 8-2012'!AN2</f>
        <v>Aerosol Concentration To P-Trak</v>
      </c>
      <c r="AO2" s="1269" t="str">
        <f>'Gnd Verif. 8-2012'!AO2</f>
        <v>Aerosol Conteration to DustTrak (Not in use)</v>
      </c>
      <c r="AP2" s="1269" t="str">
        <f>'Gnd Verif. 8-2012'!AP2</f>
        <v>secondary agign thermal precip duration</v>
      </c>
      <c r="AQ2" s="1269" t="str">
        <f>'Gnd Verif. 8-2012'!AQ2</f>
        <v>ISS Obscuration (volts)</v>
      </c>
      <c r="AR2" s="1269" t="str">
        <f>'Gnd Verif. 8-2012'!AR2</f>
        <v>ISS Detector Scatter (volts)</v>
      </c>
      <c r="AS2" s="1269" t="str">
        <f>'Gnd Verif. 8-2012'!AS2</f>
        <v>STS Detector (volts)</v>
      </c>
      <c r="AT2" s="1269" t="str">
        <f>'Gnd Verif. 8-2012'!AT2</f>
        <v>STS Detector offset (volts)</v>
      </c>
      <c r="AU2" s="1269" t="str">
        <f>'Gnd Verif. 8-2012'!AU2</f>
        <v>Ion A (volts) Mpass_3rd</v>
      </c>
      <c r="AV2" s="1269" t="str">
        <f>'Gnd Verif. 8-2012'!AV2</f>
        <v>Ion A Mpass_3rd offset V0 (volts)</v>
      </c>
      <c r="AW2" s="1269" t="str">
        <f>'Gnd Verif. 8-2012'!AW2</f>
        <v>Ion B (volts)</v>
      </c>
      <c r="AX2" s="1269" t="str">
        <f>'Gnd Verif. 8-2012'!AX2</f>
        <v>Ion B offset V0 (volts)</v>
      </c>
      <c r="AY2" s="1269" t="str">
        <f>'Gnd Verif. 8-2012'!AY2</f>
        <v>Ptrak (PT/cc)</v>
      </c>
      <c r="AZ2" s="1269" t="str">
        <f>'Gnd Verif. 8-2012'!AZ2</f>
        <v>DustTrak A (mg/m3) Mpass_2nd</v>
      </c>
      <c r="BA2" s="1269" t="str">
        <f>'Gnd Verif. 8-2012'!BA2</f>
        <v>DustTrak A (mg/m3) Mpass_2nd offset</v>
      </c>
      <c r="BB2" s="1269" t="str">
        <f>'Gnd Verif. 8-2012'!BB2</f>
        <v>DustTrak B (mg/m3)</v>
      </c>
      <c r="BC2" s="1269" t="str">
        <f>'Gnd Verif. 8-2012'!BC2</f>
        <v>Ion B Delta (volts)</v>
      </c>
      <c r="BD2" s="1269" t="str">
        <f>'Gnd Verif. 8-2012'!BD2</f>
        <v>M0 best Diameter (#/cm3)</v>
      </c>
      <c r="BE2" s="1269" t="str">
        <f>'Gnd Verif. 8-2012'!BE2</f>
        <v>M1 (mm/cm3)</v>
      </c>
      <c r="BF2" s="1269" t="str">
        <f>'Gnd Verif. 8-2012'!BF2</f>
        <v xml:space="preserve"> Mpass_3rd offset and dilution corrected</v>
      </c>
      <c r="BG2" s="1269" t="str">
        <f>'Gnd Verif. 8-2012'!BG2</f>
        <v>DustTrak A (mg/m3) Mpass_2nd  offset, dilution and Gain corrected</v>
      </c>
      <c r="BH2" s="1269" t="str">
        <f>'Gnd Verif. 8-2012'!BH2</f>
        <v>DustTrak B calibratred and corrected for dilution (mg/m3)</v>
      </c>
      <c r="BI2" s="1269" t="str">
        <f>'Gnd Verif. 8-2012'!BI2</f>
        <v>M1/M0 (micro-m)--AMD</v>
      </c>
      <c r="BJ2" s="1269" t="str">
        <f>'Gnd Verif. 8-2012'!BJ2</f>
        <v>Diameter of Average mass (micro-m)</v>
      </c>
      <c r="BK2" s="1269" t="str">
        <f>'Gnd Verif. 8-2012'!BK2</f>
        <v>George's d2,1,  (micro-m)</v>
      </c>
      <c r="BL2" s="1269" t="str">
        <f>'Gnd Verif. 8-2012'!BL2</f>
        <v>MPASS 3/2</v>
      </c>
      <c r="BM2" s="1269" t="str">
        <f>'Gnd Verif. 8-2012'!BM2</f>
        <v>Hatch Choate Sigma g</v>
      </c>
      <c r="BN2" s="1269" t="str">
        <f>'Gnd Verif. 8-2012'!BN2</f>
        <v>Hatch Choate Dg</v>
      </c>
      <c r="BO2" s="1269" t="str">
        <f>'Gnd Verif. 8-2012'!BO2</f>
        <v>CPC 100 nm cal, dilution corrected</v>
      </c>
      <c r="BP2" s="1269" t="str">
        <f>'Gnd Verif. 8-2012'!BP2</f>
        <v>CPC 600 nm cal, dilution corrected</v>
      </c>
      <c r="BQ2" s="1269" t="str">
        <f>'Gnd Verif. 8-2012'!BQ2</f>
        <v>CPC 1200 nm cal, dilution corrected</v>
      </c>
      <c r="BR2" s="1269" t="str">
        <f>'Gnd Verif. 8-2012'!BR2</f>
        <v>Ion B Mment  mm/cm^3</v>
      </c>
      <c r="BS2" s="1269" t="str">
        <f>'Gnd Verif. 8-2012'!BS2</f>
        <v>Ion B X</v>
      </c>
      <c r="BT2" s="1269" t="str">
        <f>'Gnd Verif. 8-2012'!BT2</f>
        <v>Dust Trak Cal Factor (Teom/Dusttrak)</v>
      </c>
      <c r="BU2" s="1269" t="str">
        <f>'Gnd Verif. 8-2012'!BU2</f>
        <v>MPASS Dilution factor</v>
      </c>
      <c r="BV2" s="1269" t="str">
        <f>'Gnd Verif. 8-2012'!BV2</f>
        <v>Dust Trak Dilution factor</v>
      </c>
      <c r="BW2" s="1269" t="str">
        <f>'Gnd Verif. 8-2012'!BW2</f>
        <v>Particle density g/cc</v>
      </c>
      <c r="BX2" s="1269" t="str">
        <f>'Gnd Verif. 8-2012'!BX2</f>
        <v>Dilution ratio for Mpass, total flow 1.68576 LPM</v>
      </c>
      <c r="BY2" s="1269" t="str">
        <f>'Gnd Verif. 8-2012'!BY2</f>
        <v>Dilution ratio for DustTrak B, total flow 1.69076 LPM</v>
      </c>
      <c r="BZ2" s="1269" t="str">
        <f>'Gnd Verif. 8-2012'!BZ2</f>
        <v>T ( C) - Eq. 2 of lrt</v>
      </c>
      <c r="CA2" s="1269" t="str">
        <f>'Gnd Verif. 8-2012'!CA2</f>
        <v>Mass Loss (mg)</v>
      </c>
      <c r="CB2" s="1269" t="s">
        <v>882</v>
      </c>
    </row>
    <row r="3" spans="1:80" x14ac:dyDescent="0.25">
      <c r="A3" s="1418">
        <f>'Gnd Verif. 8-2012'!A3</f>
        <v>1</v>
      </c>
      <c r="B3" s="1268" t="str">
        <f>'Gnd Verif. 8-2012'!B3</f>
        <v>Teflon</v>
      </c>
      <c r="C3" s="1418" t="str">
        <f>'Gnd Verif. 8-2012'!C3</f>
        <v>Tef_BL</v>
      </c>
      <c r="D3" s="1418">
        <f>'Gnd Verif. 8-2012'!D3</f>
        <v>678</v>
      </c>
      <c r="E3" s="1268">
        <f>'Gnd Verif. 8-2012'!E3</f>
        <v>0</v>
      </c>
      <c r="F3" s="1418">
        <f>'Gnd Verif. 8-2012'!F3</f>
        <v>0</v>
      </c>
      <c r="G3" s="1418">
        <f>'Gnd Verif. 8-2012'!G3</f>
        <v>0</v>
      </c>
      <c r="H3" s="1268" t="str">
        <f>'Gnd Verif. 8-2012'!H3</f>
        <v>2005/360</v>
      </c>
      <c r="I3" s="1268">
        <f>'Gnd Verif. 8-2012'!I3</f>
        <v>41122</v>
      </c>
      <c r="J3" s="1268">
        <f>'Gnd Verif. 8-2012'!J3</f>
        <v>0</v>
      </c>
      <c r="K3" s="1268">
        <f>'Gnd Verif. 8-2012'!K3</f>
        <v>8.1</v>
      </c>
      <c r="L3" s="1268">
        <f>'Gnd Verif. 8-2012'!L3</f>
        <v>1.4450000000000001</v>
      </c>
      <c r="M3" s="1268">
        <f>'Gnd Verif. 8-2012'!M3</f>
        <v>60</v>
      </c>
      <c r="N3" s="1268">
        <f>'Gnd Verif. 8-2012'!N3</f>
        <v>11</v>
      </c>
      <c r="O3" s="1268">
        <f>'Gnd Verif. 8-2012'!O3</f>
        <v>8</v>
      </c>
      <c r="P3" s="1268" t="str">
        <f>'Gnd Verif. 8-2012'!P3</f>
        <v>n</v>
      </c>
      <c r="Q3" s="1268">
        <f>'Gnd Verif. 8-2012'!Q3</f>
        <v>75</v>
      </c>
      <c r="R3" s="1268">
        <f>'Gnd Verif. 8-2012'!R3</f>
        <v>0</v>
      </c>
      <c r="S3" s="1268" t="str">
        <f>'Gnd Verif. 8-2012'!S3</f>
        <v>y</v>
      </c>
      <c r="T3" s="1268">
        <f>'Gnd Verif. 8-2012'!T3</f>
        <v>75</v>
      </c>
      <c r="U3" s="1268">
        <f>'Gnd Verif. 8-2012'!U3</f>
        <v>0</v>
      </c>
      <c r="V3" s="1268" t="str">
        <f>'Gnd Verif. 8-2012'!V3</f>
        <v>y</v>
      </c>
      <c r="W3" s="1268" t="str">
        <f>'Gnd Verif. 8-2012'!W3</f>
        <v>y</v>
      </c>
      <c r="X3" s="1268" t="str">
        <f>'Gnd Verif. 8-2012'!X3</f>
        <v>n</v>
      </c>
      <c r="Y3" s="1268" t="str">
        <f>'Gnd Verif. 8-2012'!Y3</f>
        <v>n</v>
      </c>
      <c r="Z3" s="1268">
        <f>'Gnd Verif. 8-2012'!Z3</f>
        <v>0</v>
      </c>
      <c r="AA3" s="1268">
        <f>'Gnd Verif. 8-2012'!AA3</f>
        <v>10</v>
      </c>
      <c r="AB3" s="1268" t="str">
        <f>'Gnd Verif. 8-2012'!AB3</f>
        <v>y</v>
      </c>
      <c r="AC3" s="1268">
        <f>'Gnd Verif. 8-2012'!AC3</f>
        <v>5.1947877104472531E-2</v>
      </c>
      <c r="AD3" s="1268">
        <f>'Gnd Verif. 8-2012'!AD3</f>
        <v>0</v>
      </c>
      <c r="AE3" s="1268">
        <f>'Gnd Verif. 8-2012'!AE3</f>
        <v>58</v>
      </c>
      <c r="AF3" s="1268">
        <f>'Gnd Verif. 8-2012'!AF3</f>
        <v>720</v>
      </c>
      <c r="AG3" s="1268">
        <f>'Gnd Verif. 8-2012'!AG3</f>
        <v>5</v>
      </c>
      <c r="AH3" s="1268" t="str">
        <f>'Gnd Verif. 8-2012'!AH3</f>
        <v>n</v>
      </c>
      <c r="AI3" s="1268" t="str">
        <f>'Gnd Verif. 8-2012'!AI3</f>
        <v>y</v>
      </c>
      <c r="AJ3" s="1268" t="str">
        <f>'Gnd Verif. 8-2012'!AJ3</f>
        <v>y</v>
      </c>
      <c r="AK3" s="1268" t="str">
        <f>'Gnd Verif. 8-2012'!AK3</f>
        <v>n</v>
      </c>
      <c r="AL3" s="1268" t="str">
        <f>'Gnd Verif. 8-2012'!AL3</f>
        <v>n</v>
      </c>
      <c r="AM3" s="1268" t="str">
        <f>'Gnd Verif. 8-2012'!AM3</f>
        <v>y</v>
      </c>
      <c r="AN3" s="1268">
        <f>'Gnd Verif. 8-2012'!AN3</f>
        <v>40</v>
      </c>
      <c r="AO3" s="1268">
        <f>'Gnd Verif. 8-2012'!AO3</f>
        <v>0</v>
      </c>
      <c r="AP3" s="1268">
        <f>'Gnd Verif. 8-2012'!AP3</f>
        <v>0</v>
      </c>
      <c r="AQ3" s="1268">
        <f>'Gnd Verif. 8-2012'!AQ3</f>
        <v>0</v>
      </c>
      <c r="AR3" s="1268">
        <f>'Gnd Verif. 8-2012'!AR3</f>
        <v>0</v>
      </c>
      <c r="AS3" s="1268">
        <f>'Gnd Verif. 8-2012'!AS3</f>
        <v>0</v>
      </c>
      <c r="AT3" s="1268">
        <f>'Gnd Verif. 8-2012'!AT3</f>
        <v>0</v>
      </c>
      <c r="AU3" s="1268">
        <f>'Gnd Verif. 8-2012'!AU3</f>
        <v>6.1992304545454548E-2</v>
      </c>
      <c r="AV3" s="1268">
        <f>'Gnd Verif. 8-2012'!AV3</f>
        <v>2.0810090476190472E-2</v>
      </c>
      <c r="AW3" s="1268">
        <f>'Gnd Verif. 8-2012'!AW3</f>
        <v>6.0272220000000001</v>
      </c>
      <c r="AX3" s="1268">
        <f>'Gnd Verif. 8-2012'!AX3</f>
        <v>4.7797795238095242</v>
      </c>
      <c r="AY3" s="1268">
        <f>'Gnd Verif. 8-2012'!AY3</f>
        <v>86480</v>
      </c>
      <c r="AZ3" s="1268">
        <f>'Gnd Verif. 8-2012'!AZ3</f>
        <v>15023.8</v>
      </c>
      <c r="BA3" s="1268">
        <f>'Gnd Verif. 8-2012'!BA3</f>
        <v>15023.8</v>
      </c>
      <c r="BB3" s="1268">
        <f>'Gnd Verif. 8-2012'!BB3</f>
        <v>3.2008500000000004</v>
      </c>
      <c r="BC3" s="1268">
        <f>'Gnd Verif. 8-2012'!BC3</f>
        <v>1.2474424761904759</v>
      </c>
      <c r="BD3" s="1268">
        <f>'Gnd Verif. 8-2012'!BD3</f>
        <v>2587946.9247536459</v>
      </c>
      <c r="BE3" s="1268">
        <f>'Gnd Verif. 8-2012'!BE3</f>
        <v>241.79175259096687</v>
      </c>
      <c r="BF3" s="1268">
        <f>'Gnd Verif. 8-2012'!BF3</f>
        <v>4.1182214069264075E-2</v>
      </c>
      <c r="BG3" s="1268">
        <f>'Gnd Verif. 8-2012'!BG3</f>
        <v>0</v>
      </c>
      <c r="BH3" s="1268">
        <f>'Gnd Verif. 8-2012'!BH3</f>
        <v>7.2339210000000005</v>
      </c>
      <c r="BI3" s="1268">
        <f>'Gnd Verif. 8-2012'!BI3</f>
        <v>9.342995031244071E-2</v>
      </c>
      <c r="BJ3" s="1268">
        <f>'Gnd Verif. 8-2012'!BJ3</f>
        <v>0.1343792968854397</v>
      </c>
      <c r="BK3" s="1268">
        <f>'Gnd Verif. 8-2012'!BK3</f>
        <v>0.16115934278623062</v>
      </c>
      <c r="BL3" s="1268" t="e">
        <f>'Gnd Verif. 8-2012'!BL3</f>
        <v>#DIV/0!</v>
      </c>
      <c r="BM3" s="1268">
        <f>'Gnd Verif. 8-2012'!BM3</f>
        <v>1.8273590926415271</v>
      </c>
      <c r="BN3" s="1268">
        <f>'Gnd Verif. 8-2012'!BN3</f>
        <v>7.7904580733373599E-2</v>
      </c>
      <c r="BO3" s="1268">
        <f>'Gnd Verif. 8-2012'!BO3</f>
        <v>2587946.9247536459</v>
      </c>
      <c r="BP3" s="1268">
        <f>'Gnd Verif. 8-2012'!BP3</f>
        <v>2549657.7758823675</v>
      </c>
      <c r="BQ3" s="1268">
        <f>'Gnd Verif. 8-2012'!BQ3</f>
        <v>2306305.2636213498</v>
      </c>
      <c r="BR3" s="1268">
        <f>'Gnd Verif. 8-2012'!BR3</f>
        <v>241.79175259096687</v>
      </c>
      <c r="BS3" s="1268">
        <f>'Gnd Verif. 8-2012'!BS3</f>
        <v>0.27688947797888569</v>
      </c>
      <c r="BT3" s="1268">
        <f>'Gnd Verif. 8-2012'!BT3</f>
        <v>2.2599999999999998</v>
      </c>
      <c r="BU3" s="1268">
        <f>'Gnd Verif. 8-2012'!BU3</f>
        <v>1</v>
      </c>
      <c r="BV3" s="1268">
        <f>'Gnd Verif. 8-2012'!BV3</f>
        <v>1</v>
      </c>
      <c r="BW3" s="1268">
        <f>'Gnd Verif. 8-2012'!BW3</f>
        <v>2.2000000000000002</v>
      </c>
      <c r="BX3" s="1268">
        <f>'Gnd Verif. 8-2012'!BX3</f>
        <v>3.0166613894584855</v>
      </c>
      <c r="BY3" s="1268">
        <f>'Gnd Verif. 8-2012'!BY3</f>
        <v>3.0348140097533598</v>
      </c>
      <c r="BZ3" s="1268">
        <f>'Gnd Verif. 8-2012'!BZ3</f>
        <v>500.40751723792681</v>
      </c>
      <c r="CA3" s="1268">
        <f>'Gnd Verif. 8-2012'!CA3</f>
        <v>2.77</v>
      </c>
      <c r="CB3" s="1809">
        <f>BH3*0.006/CA3</f>
        <v>1.5669142960288811E-2</v>
      </c>
    </row>
    <row r="4" spans="1:80" x14ac:dyDescent="0.25">
      <c r="A4" s="1418" t="str">
        <f>'Gnd Verif. 8-2012'!A4</f>
        <v>1a</v>
      </c>
      <c r="B4" s="1268" t="str">
        <f>'Gnd Verif. 8-2012'!B4</f>
        <v>Teflon</v>
      </c>
      <c r="C4" s="1418">
        <f>'Gnd Verif. 8-2012'!C4</f>
        <v>0</v>
      </c>
      <c r="D4" s="1418" t="str">
        <f>'Gnd Verif. 8-2012'!D4</f>
        <v>678a</v>
      </c>
      <c r="E4" s="1268">
        <f>'Gnd Verif. 8-2012'!E4</f>
        <v>0</v>
      </c>
      <c r="F4" s="1418">
        <f>'Gnd Verif. 8-2012'!F4</f>
        <v>0</v>
      </c>
      <c r="G4" s="1418">
        <f>'Gnd Verif. 8-2012'!G4</f>
        <v>0</v>
      </c>
      <c r="H4" s="1268">
        <f>'Gnd Verif. 8-2012'!H4</f>
        <v>0</v>
      </c>
      <c r="I4" s="1268">
        <f>'Gnd Verif. 8-2012'!I4</f>
        <v>0</v>
      </c>
      <c r="J4" s="1268">
        <f>'Gnd Verif. 8-2012'!J4</f>
        <v>0</v>
      </c>
      <c r="K4" s="1268">
        <f>'Gnd Verif. 8-2012'!K4</f>
        <v>8.1</v>
      </c>
      <c r="L4" s="1268">
        <f>'Gnd Verif. 8-2012'!L4</f>
        <v>1.4450000000000001</v>
      </c>
      <c r="M4" s="1268">
        <f>'Gnd Verif. 8-2012'!M4</f>
        <v>60</v>
      </c>
      <c r="N4" s="1268">
        <f>'Gnd Verif. 8-2012'!N4</f>
        <v>0</v>
      </c>
      <c r="O4" s="1268">
        <f>'Gnd Verif. 8-2012'!O4</f>
        <v>0</v>
      </c>
      <c r="P4" s="1268">
        <f>'Gnd Verif. 8-2012'!P4</f>
        <v>0</v>
      </c>
      <c r="Q4" s="1268">
        <f>'Gnd Verif. 8-2012'!Q4</f>
        <v>0</v>
      </c>
      <c r="R4" s="1268">
        <f>'Gnd Verif. 8-2012'!R4</f>
        <v>0</v>
      </c>
      <c r="S4" s="1268">
        <f>'Gnd Verif. 8-2012'!S4</f>
        <v>0</v>
      </c>
      <c r="T4" s="1268">
        <f>'Gnd Verif. 8-2012'!T4</f>
        <v>0</v>
      </c>
      <c r="U4" s="1268">
        <f>'Gnd Verif. 8-2012'!U4</f>
        <v>0</v>
      </c>
      <c r="V4" s="1268" t="str">
        <f>'Gnd Verif. 8-2012'!V4</f>
        <v>y</v>
      </c>
      <c r="W4" s="1268" t="str">
        <f>'Gnd Verif. 8-2012'!W4</f>
        <v>y</v>
      </c>
      <c r="X4" s="1268" t="str">
        <f>'Gnd Verif. 8-2012'!X4</f>
        <v>n</v>
      </c>
      <c r="Y4" s="1268" t="str">
        <f>'Gnd Verif. 8-2012'!Y4</f>
        <v>n</v>
      </c>
      <c r="Z4" s="1268">
        <f>'Gnd Verif. 8-2012'!Z4</f>
        <v>0</v>
      </c>
      <c r="AA4" s="1268">
        <f>'Gnd Verif. 8-2012'!AA4</f>
        <v>10</v>
      </c>
      <c r="AB4" s="1268" t="str">
        <f>'Gnd Verif. 8-2012'!AB4</f>
        <v>y</v>
      </c>
      <c r="AC4" s="1268">
        <f>'Gnd Verif. 8-2012'!AC4</f>
        <v>5.1947877104472531E-2</v>
      </c>
      <c r="AD4" s="1268">
        <f>'Gnd Verif. 8-2012'!AD4</f>
        <v>0</v>
      </c>
      <c r="AE4" s="1268">
        <f>'Gnd Verif. 8-2012'!AE4</f>
        <v>58</v>
      </c>
      <c r="AF4" s="1268">
        <f>'Gnd Verif. 8-2012'!AF4</f>
        <v>720</v>
      </c>
      <c r="AG4" s="1268">
        <f>'Gnd Verif. 8-2012'!AG4</f>
        <v>5</v>
      </c>
      <c r="AH4" s="1268" t="str">
        <f>'Gnd Verif. 8-2012'!AH4</f>
        <v>n</v>
      </c>
      <c r="AI4" s="1268" t="str">
        <f>'Gnd Verif. 8-2012'!AI4</f>
        <v>y</v>
      </c>
      <c r="AJ4" s="1268" t="str">
        <f>'Gnd Verif. 8-2012'!AJ4</f>
        <v>y</v>
      </c>
      <c r="AK4" s="1268" t="str">
        <f>'Gnd Verif. 8-2012'!AK4</f>
        <v>n</v>
      </c>
      <c r="AL4" s="1268" t="str">
        <f>'Gnd Verif. 8-2012'!AL4</f>
        <v>n</v>
      </c>
      <c r="AM4" s="1268" t="str">
        <f>'Gnd Verif. 8-2012'!AM4</f>
        <v>y</v>
      </c>
      <c r="AN4" s="1268">
        <f>'Gnd Verif. 8-2012'!AN4</f>
        <v>40</v>
      </c>
      <c r="AO4" s="1268">
        <f>'Gnd Verif. 8-2012'!AO4</f>
        <v>0</v>
      </c>
      <c r="AP4" s="1268">
        <f>'Gnd Verif. 8-2012'!AP4</f>
        <v>0</v>
      </c>
      <c r="AQ4" s="1268">
        <f>'Gnd Verif. 8-2012'!AQ4</f>
        <v>0</v>
      </c>
      <c r="AR4" s="1268">
        <f>'Gnd Verif. 8-2012'!AR4</f>
        <v>0</v>
      </c>
      <c r="AS4" s="1268">
        <f>'Gnd Verif. 8-2012'!AS4</f>
        <v>0</v>
      </c>
      <c r="AT4" s="1268">
        <f>'Gnd Verif. 8-2012'!AT4</f>
        <v>0</v>
      </c>
      <c r="AU4" s="1268">
        <f>'Gnd Verif. 8-2012'!AU4</f>
        <v>6.6135942857142874E-2</v>
      </c>
      <c r="AV4" s="1268">
        <f>'Gnd Verif. 8-2012'!AV4</f>
        <v>2.2689824999999997E-2</v>
      </c>
      <c r="AW4" s="1268">
        <f>'Gnd Verif. 8-2012'!AW4</f>
        <v>5.6908275000000001</v>
      </c>
      <c r="AX4" s="1268">
        <f>'Gnd Verif. 8-2012'!AX4</f>
        <v>4.7836295</v>
      </c>
      <c r="AY4" s="1268">
        <f>'Gnd Verif. 8-2012'!AY4</f>
        <v>28257.142857142859</v>
      </c>
      <c r="AZ4" s="1268">
        <f>'Gnd Verif. 8-2012'!AZ4</f>
        <v>15264.571428571429</v>
      </c>
      <c r="BA4" s="1268">
        <f>'Gnd Verif. 8-2012'!BA4</f>
        <v>15008.45</v>
      </c>
      <c r="BB4" s="1268">
        <f>'Gnd Verif. 8-2012'!BB4</f>
        <v>3.8655714285714282</v>
      </c>
      <c r="BC4" s="1268">
        <f>'Gnd Verif. 8-2012'!BC4</f>
        <v>0.90719800000000017</v>
      </c>
      <c r="BD4" s="1268">
        <f>'Gnd Verif. 8-2012'!BD4</f>
        <v>782264.89861368807</v>
      </c>
      <c r="BE4" s="1268">
        <f>'Gnd Verif. 8-2012'!BE4</f>
        <v>166.19189918671498</v>
      </c>
      <c r="BF4" s="1268">
        <f>'Gnd Verif. 8-2012'!BF4</f>
        <v>4.3446117857142877E-2</v>
      </c>
      <c r="BG4" s="1268">
        <f>'Gnd Verif. 8-2012'!BG4</f>
        <v>64.030357142857156</v>
      </c>
      <c r="BH4" s="1268">
        <f>'Gnd Verif. 8-2012'!BH4</f>
        <v>8.7361914285714271</v>
      </c>
      <c r="BI4" s="1268">
        <f>'Gnd Verif. 8-2012'!BI4</f>
        <v>0.21244964395211449</v>
      </c>
      <c r="BJ4" s="1268">
        <f>'Gnd Verif. 8-2012'!BJ4</f>
        <v>0.21323033954101123</v>
      </c>
      <c r="BK4" s="1268">
        <f>'Gnd Verif. 8-2012'!BK4</f>
        <v>0.21362176249523962</v>
      </c>
      <c r="BL4" s="1268">
        <f>'Gnd Verif. 8-2012'!BL4</f>
        <v>6.7852374710656237E-4</v>
      </c>
      <c r="BM4" s="1268">
        <f>'Gnd Verif. 8-2012'!BM4</f>
        <v>1.0624355821945817</v>
      </c>
      <c r="BN4" s="1268">
        <f>'Gnd Verif. 8-2012'!BN4</f>
        <v>0.21206036869153627</v>
      </c>
      <c r="BO4" s="1268">
        <f>'Gnd Verif. 8-2012'!BO4</f>
        <v>782264.89861368807</v>
      </c>
      <c r="BP4" s="1268">
        <f>'Gnd Verif. 8-2012'!BP4</f>
        <v>769754.00650529191</v>
      </c>
      <c r="BQ4" s="1268">
        <f>'Gnd Verif. 8-2012'!BQ4</f>
        <v>721909.55761622591</v>
      </c>
      <c r="BR4" s="1268">
        <f>'Gnd Verif. 8-2012'!BR4</f>
        <v>166.19189918671498</v>
      </c>
      <c r="BS4" s="1268">
        <f>'Gnd Verif. 8-2012'!BS4</f>
        <v>0.2013668649560508</v>
      </c>
      <c r="BT4" s="1268">
        <f>'Gnd Verif. 8-2012'!BT4</f>
        <v>2.2599999999999998</v>
      </c>
      <c r="BU4" s="1268">
        <f>'Gnd Verif. 8-2012'!BU4</f>
        <v>1</v>
      </c>
      <c r="BV4" s="1268">
        <f>'Gnd Verif. 8-2012'!BV4</f>
        <v>1</v>
      </c>
      <c r="BW4" s="1268">
        <f>'Gnd Verif. 8-2012'!BW4</f>
        <v>2.2000000000000002</v>
      </c>
      <c r="BX4" s="1268">
        <f>'Gnd Verif. 8-2012'!BX4</f>
        <v>2.9500798193732916</v>
      </c>
      <c r="BY4" s="1268">
        <f>'Gnd Verif. 8-2012'!BY4</f>
        <v>2.9672422840697958</v>
      </c>
      <c r="BZ4" s="1268">
        <f>'Gnd Verif. 8-2012'!BZ4</f>
        <v>500.40751723792681</v>
      </c>
      <c r="CA4" s="1268">
        <f>'Gnd Verif. 8-2012'!CA4</f>
        <v>2.77</v>
      </c>
      <c r="CB4" s="1809">
        <f t="shared" ref="CB4:CB22" si="0">BH4*0.006/CA4</f>
        <v>1.8923158329035582E-2</v>
      </c>
    </row>
    <row r="5" spans="1:80" x14ac:dyDescent="0.25">
      <c r="A5" s="1418">
        <f>'Gnd Verif. 8-2012'!A5</f>
        <v>2</v>
      </c>
      <c r="B5" s="1268" t="str">
        <f>'Gnd Verif. 8-2012'!B5</f>
        <v>Teflon</v>
      </c>
      <c r="C5" s="1418" t="str">
        <f>'Gnd Verif. 8-2012'!C5</f>
        <v>Tef_HT</v>
      </c>
      <c r="D5" s="1418">
        <f>'Gnd Verif. 8-2012'!D5</f>
        <v>679</v>
      </c>
      <c r="E5" s="1268">
        <f>'Gnd Verif. 8-2012'!E5</f>
        <v>0</v>
      </c>
      <c r="F5" s="1418">
        <f>'Gnd Verif. 8-2012'!F5</f>
        <v>0</v>
      </c>
      <c r="G5" s="1418">
        <f>'Gnd Verif. 8-2012'!G5</f>
        <v>0</v>
      </c>
      <c r="H5" s="1268" t="str">
        <f>'Gnd Verif. 8-2012'!H5</f>
        <v>2005/360</v>
      </c>
      <c r="I5" s="1268">
        <f>'Gnd Verif. 8-2012'!I5</f>
        <v>41122</v>
      </c>
      <c r="J5" s="1268">
        <f>'Gnd Verif. 8-2012'!J5</f>
        <v>0</v>
      </c>
      <c r="K5" s="1268">
        <f>'Gnd Verif. 8-2012'!K5</f>
        <v>8.1</v>
      </c>
      <c r="L5" s="1268">
        <f>'Gnd Verif. 8-2012'!L5</f>
        <v>1.45</v>
      </c>
      <c r="M5" s="1268">
        <f>'Gnd Verif. 8-2012'!M5</f>
        <v>60</v>
      </c>
      <c r="N5" s="1268">
        <f>'Gnd Verif. 8-2012'!N5</f>
        <v>11</v>
      </c>
      <c r="O5" s="1268">
        <f>'Gnd Verif. 8-2012'!O5</f>
        <v>8</v>
      </c>
      <c r="P5" s="1268" t="str">
        <f>'Gnd Verif. 8-2012'!P5</f>
        <v>n</v>
      </c>
      <c r="Q5" s="1268">
        <f>'Gnd Verif. 8-2012'!Q5</f>
        <v>75</v>
      </c>
      <c r="R5" s="1268">
        <f>'Gnd Verif. 8-2012'!R5</f>
        <v>0</v>
      </c>
      <c r="S5" s="1268" t="str">
        <f>'Gnd Verif. 8-2012'!S5</f>
        <v>y</v>
      </c>
      <c r="T5" s="1268">
        <f>'Gnd Verif. 8-2012'!T5</f>
        <v>75</v>
      </c>
      <c r="U5" s="1268">
        <f>'Gnd Verif. 8-2012'!U5</f>
        <v>0</v>
      </c>
      <c r="V5" s="1268" t="str">
        <f>'Gnd Verif. 8-2012'!V5</f>
        <v>y</v>
      </c>
      <c r="W5" s="1268" t="str">
        <f>'Gnd Verif. 8-2012'!W5</f>
        <v>y</v>
      </c>
      <c r="X5" s="1268" t="str">
        <f>'Gnd Verif. 8-2012'!X5</f>
        <v>n</v>
      </c>
      <c r="Y5" s="1268" t="str">
        <f>'Gnd Verif. 8-2012'!Y5</f>
        <v>n</v>
      </c>
      <c r="Z5" s="1268">
        <f>'Gnd Verif. 8-2012'!Z5</f>
        <v>0</v>
      </c>
      <c r="AA5" s="1268">
        <f>'Gnd Verif. 8-2012'!AA5</f>
        <v>10</v>
      </c>
      <c r="AB5" s="1268" t="str">
        <f>'Gnd Verif. 8-2012'!AB5</f>
        <v>y</v>
      </c>
      <c r="AC5" s="1268">
        <f>'Gnd Verif. 8-2012'!AC5</f>
        <v>5.1947877104472531E-2</v>
      </c>
      <c r="AD5" s="1268">
        <f>'Gnd Verif. 8-2012'!AD5</f>
        <v>0</v>
      </c>
      <c r="AE5" s="1268">
        <f>'Gnd Verif. 8-2012'!AE5</f>
        <v>58</v>
      </c>
      <c r="AF5" s="1268">
        <f>'Gnd Verif. 8-2012'!AF5</f>
        <v>720</v>
      </c>
      <c r="AG5" s="1268">
        <f>'Gnd Verif. 8-2012'!AG5</f>
        <v>5</v>
      </c>
      <c r="AH5" s="1268" t="str">
        <f>'Gnd Verif. 8-2012'!AH5</f>
        <v>n</v>
      </c>
      <c r="AI5" s="1268" t="str">
        <f>'Gnd Verif. 8-2012'!AI5</f>
        <v>y</v>
      </c>
      <c r="AJ5" s="1268" t="str">
        <f>'Gnd Verif. 8-2012'!AJ5</f>
        <v>y</v>
      </c>
      <c r="AK5" s="1268" t="str">
        <f>'Gnd Verif. 8-2012'!AK5</f>
        <v>n</v>
      </c>
      <c r="AL5" s="1268" t="str">
        <f>'Gnd Verif. 8-2012'!AL5</f>
        <v>n</v>
      </c>
      <c r="AM5" s="1268" t="str">
        <f>'Gnd Verif. 8-2012'!AM5</f>
        <v>y</v>
      </c>
      <c r="AN5" s="1268">
        <f>'Gnd Verif. 8-2012'!AN5</f>
        <v>40</v>
      </c>
      <c r="AO5" s="1268">
        <f>'Gnd Verif. 8-2012'!AO5</f>
        <v>0</v>
      </c>
      <c r="AP5" s="1268">
        <f>'Gnd Verif. 8-2012'!AP5</f>
        <v>0</v>
      </c>
      <c r="AQ5" s="1268">
        <f>'Gnd Verif. 8-2012'!AQ5</f>
        <v>0</v>
      </c>
      <c r="AR5" s="1268">
        <f>'Gnd Verif. 8-2012'!AR5</f>
        <v>0</v>
      </c>
      <c r="AS5" s="1268">
        <f>'Gnd Verif. 8-2012'!AS5</f>
        <v>0</v>
      </c>
      <c r="AT5" s="1268">
        <f>'Gnd Verif. 8-2012'!AT5</f>
        <v>0</v>
      </c>
      <c r="AU5" s="1268">
        <f>'Gnd Verif. 8-2012'!AU5</f>
        <v>0.104812605</v>
      </c>
      <c r="AV5" s="1268">
        <f>'Gnd Verif. 8-2012'!AV5</f>
        <v>2.1345366666666667E-2</v>
      </c>
      <c r="AW5" s="1268">
        <f>'Gnd Verif. 8-2012'!AW5</f>
        <v>6.6801595000000002</v>
      </c>
      <c r="AX5" s="1268">
        <f>'Gnd Verif. 8-2012'!AX5</f>
        <v>4.7865966666666671</v>
      </c>
      <c r="AY5" s="1268">
        <f>'Gnd Verif. 8-2012'!AY5</f>
        <v>104842.85714285714</v>
      </c>
      <c r="AZ5" s="1268">
        <f>'Gnd Verif. 8-2012'!AZ5</f>
        <v>14797.952380952382</v>
      </c>
      <c r="BA5" s="1268">
        <f>'Gnd Verif. 8-2012'!BA5</f>
        <v>15007.944444444445</v>
      </c>
      <c r="BB5" s="1268">
        <f>'Gnd Verif. 8-2012'!BB5</f>
        <v>5.6599500000000003</v>
      </c>
      <c r="BC5" s="1268">
        <f>'Gnd Verif. 8-2012'!BC5</f>
        <v>1.8935628333333332</v>
      </c>
      <c r="BD5" s="1268">
        <f>'Gnd Verif. 8-2012'!BD5</f>
        <v>3457187.8231344111</v>
      </c>
      <c r="BE5" s="1268">
        <f>'Gnd Verif. 8-2012'!BE5</f>
        <v>419.72652075199841</v>
      </c>
      <c r="BF5" s="1268">
        <f>'Gnd Verif. 8-2012'!BF5</f>
        <v>8.3467238333333332E-2</v>
      </c>
      <c r="BG5" s="1268">
        <f>'Gnd Verif. 8-2012'!BG5</f>
        <v>-52.498015873015902</v>
      </c>
      <c r="BH5" s="1268">
        <f>'Gnd Verif. 8-2012'!BH5</f>
        <v>12.791487</v>
      </c>
      <c r="BI5" s="1268">
        <f>'Gnd Verif. 8-2012'!BI5</f>
        <v>0.12140691863581168</v>
      </c>
      <c r="BJ5" s="1268">
        <f>'Gnd Verif. 8-2012'!BJ5</f>
        <v>0.14754536983734604</v>
      </c>
      <c r="BK5" s="1268">
        <f>'Gnd Verif. 8-2012'!BK5</f>
        <v>0.16265471598732795</v>
      </c>
      <c r="BL5" s="1268">
        <f>'Gnd Verif. 8-2012'!BL5</f>
        <v>-1.5899122461166325E-3</v>
      </c>
      <c r="BM5" s="1268">
        <f>'Gnd Verif. 8-2012'!BM5</f>
        <v>1.5551535543701638</v>
      </c>
      <c r="BN5" s="1268">
        <f>'Gnd Verif. 8-2012'!BN5</f>
        <v>0.11012916903269471</v>
      </c>
      <c r="BO5" s="1268">
        <f>'Gnd Verif. 8-2012'!BO5</f>
        <v>3457187.8231344111</v>
      </c>
      <c r="BP5" s="1268">
        <f>'Gnd Verif. 8-2012'!BP5</f>
        <v>3233857.0257469723</v>
      </c>
      <c r="BQ5" s="1268">
        <f>'Gnd Verif. 8-2012'!BQ5</f>
        <v>2819013.9809221691</v>
      </c>
      <c r="BR5" s="1268">
        <f>'Gnd Verif. 8-2012'!BR5</f>
        <v>419.72652075199841</v>
      </c>
      <c r="BS5" s="1268">
        <f>'Gnd Verif. 8-2012'!BS5</f>
        <v>0.42030605374530167</v>
      </c>
      <c r="BT5" s="1268">
        <f>'Gnd Verif. 8-2012'!BT5</f>
        <v>2.2599999999999998</v>
      </c>
      <c r="BU5" s="1268">
        <f>'Gnd Verif. 8-2012'!BU5</f>
        <v>1</v>
      </c>
      <c r="BV5" s="1268">
        <f>'Gnd Verif. 8-2012'!BV5</f>
        <v>1</v>
      </c>
      <c r="BW5" s="1268">
        <f>'Gnd Verif. 8-2012'!BW5</f>
        <v>2.2000000000000002</v>
      </c>
      <c r="BX5" s="1268">
        <f>'Gnd Verif. 8-2012'!BX5</f>
        <v>3.1388389042111178</v>
      </c>
      <c r="BY5" s="1268">
        <f>'Gnd Verif. 8-2012'!BY5</f>
        <v>3.158878328156193</v>
      </c>
      <c r="BZ5" s="1268">
        <f>'Gnd Verif. 8-2012'!BZ5</f>
        <v>509.15201491667892</v>
      </c>
      <c r="CA5" s="1268">
        <f>'Gnd Verif. 8-2012'!CA5</f>
        <v>6.71</v>
      </c>
      <c r="CB5" s="1809">
        <f t="shared" si="0"/>
        <v>1.1437991356184798E-2</v>
      </c>
    </row>
    <row r="6" spans="1:80" x14ac:dyDescent="0.25">
      <c r="A6" s="1418" t="str">
        <f>'Gnd Verif. 8-2012'!A6</f>
        <v>2a</v>
      </c>
      <c r="B6" s="1268" t="str">
        <f>'Gnd Verif. 8-2012'!B6</f>
        <v>Teflon</v>
      </c>
      <c r="C6" s="1418">
        <f>'Gnd Verif. 8-2012'!C6</f>
        <v>0</v>
      </c>
      <c r="D6" s="1418" t="str">
        <f>'Gnd Verif. 8-2012'!D6</f>
        <v>679a</v>
      </c>
      <c r="E6" s="1268">
        <f>'Gnd Verif. 8-2012'!E6</f>
        <v>0</v>
      </c>
      <c r="F6" s="1418">
        <f>'Gnd Verif. 8-2012'!F6</f>
        <v>0</v>
      </c>
      <c r="G6" s="1418">
        <f>'Gnd Verif. 8-2012'!G6</f>
        <v>0</v>
      </c>
      <c r="H6" s="1268">
        <f>'Gnd Verif. 8-2012'!H6</f>
        <v>0</v>
      </c>
      <c r="I6" s="1268">
        <f>'Gnd Verif. 8-2012'!I6</f>
        <v>0</v>
      </c>
      <c r="J6" s="1268">
        <f>'Gnd Verif. 8-2012'!J6</f>
        <v>0</v>
      </c>
      <c r="K6" s="1268">
        <f>'Gnd Verif. 8-2012'!K6</f>
        <v>8.1</v>
      </c>
      <c r="L6" s="1268">
        <f>'Gnd Verif. 8-2012'!L6</f>
        <v>1.45</v>
      </c>
      <c r="M6" s="1268">
        <f>'Gnd Verif. 8-2012'!M6</f>
        <v>60</v>
      </c>
      <c r="N6" s="1268">
        <f>'Gnd Verif. 8-2012'!N6</f>
        <v>0</v>
      </c>
      <c r="O6" s="1268">
        <f>'Gnd Verif. 8-2012'!O6</f>
        <v>0</v>
      </c>
      <c r="P6" s="1268">
        <f>'Gnd Verif. 8-2012'!P6</f>
        <v>0</v>
      </c>
      <c r="Q6" s="1268">
        <f>'Gnd Verif. 8-2012'!Q6</f>
        <v>0</v>
      </c>
      <c r="R6" s="1268">
        <f>'Gnd Verif. 8-2012'!R6</f>
        <v>0</v>
      </c>
      <c r="S6" s="1268">
        <f>'Gnd Verif. 8-2012'!S6</f>
        <v>0</v>
      </c>
      <c r="T6" s="1268">
        <f>'Gnd Verif. 8-2012'!T6</f>
        <v>0</v>
      </c>
      <c r="U6" s="1268">
        <f>'Gnd Verif. 8-2012'!U6</f>
        <v>0</v>
      </c>
      <c r="V6" s="1268" t="str">
        <f>'Gnd Verif. 8-2012'!V6</f>
        <v>y</v>
      </c>
      <c r="W6" s="1268" t="str">
        <f>'Gnd Verif. 8-2012'!W6</f>
        <v>y</v>
      </c>
      <c r="X6" s="1268" t="str">
        <f>'Gnd Verif. 8-2012'!X6</f>
        <v>n</v>
      </c>
      <c r="Y6" s="1268" t="str">
        <f>'Gnd Verif. 8-2012'!Y6</f>
        <v>n</v>
      </c>
      <c r="Z6" s="1268">
        <f>'Gnd Verif. 8-2012'!Z6</f>
        <v>0</v>
      </c>
      <c r="AA6" s="1268">
        <f>'Gnd Verif. 8-2012'!AA6</f>
        <v>10</v>
      </c>
      <c r="AB6" s="1268" t="str">
        <f>'Gnd Verif. 8-2012'!AB6</f>
        <v>y</v>
      </c>
      <c r="AC6" s="1268">
        <f>'Gnd Verif. 8-2012'!AC6</f>
        <v>5.1947877104472531E-2</v>
      </c>
      <c r="AD6" s="1268">
        <f>'Gnd Verif. 8-2012'!AD6</f>
        <v>0</v>
      </c>
      <c r="AE6" s="1268">
        <f>'Gnd Verif. 8-2012'!AE6</f>
        <v>58</v>
      </c>
      <c r="AF6" s="1268">
        <f>'Gnd Verif. 8-2012'!AF6</f>
        <v>720</v>
      </c>
      <c r="AG6" s="1268">
        <f>'Gnd Verif. 8-2012'!AG6</f>
        <v>5</v>
      </c>
      <c r="AH6" s="1268" t="str">
        <f>'Gnd Verif. 8-2012'!AH6</f>
        <v>n</v>
      </c>
      <c r="AI6" s="1268" t="str">
        <f>'Gnd Verif. 8-2012'!AI6</f>
        <v>y</v>
      </c>
      <c r="AJ6" s="1268" t="str">
        <f>'Gnd Verif. 8-2012'!AJ6</f>
        <v>y</v>
      </c>
      <c r="AK6" s="1268" t="str">
        <f>'Gnd Verif. 8-2012'!AK6</f>
        <v>n</v>
      </c>
      <c r="AL6" s="1268" t="str">
        <f>'Gnd Verif. 8-2012'!AL6</f>
        <v>n</v>
      </c>
      <c r="AM6" s="1268" t="str">
        <f>'Gnd Verif. 8-2012'!AM6</f>
        <v>y</v>
      </c>
      <c r="AN6" s="1268">
        <f>'Gnd Verif. 8-2012'!AN6</f>
        <v>40</v>
      </c>
      <c r="AO6" s="1268">
        <f>'Gnd Verif. 8-2012'!AO6</f>
        <v>0</v>
      </c>
      <c r="AP6" s="1268">
        <f>'Gnd Verif. 8-2012'!AP6</f>
        <v>0</v>
      </c>
      <c r="AQ6" s="1268">
        <f>'Gnd Verif. 8-2012'!AQ6</f>
        <v>0</v>
      </c>
      <c r="AR6" s="1268">
        <f>'Gnd Verif. 8-2012'!AR6</f>
        <v>0</v>
      </c>
      <c r="AS6" s="1268">
        <f>'Gnd Verif. 8-2012'!AS6</f>
        <v>0</v>
      </c>
      <c r="AT6" s="1268">
        <f>'Gnd Verif. 8-2012'!AT6</f>
        <v>0</v>
      </c>
      <c r="AU6" s="1268">
        <f>'Gnd Verif. 8-2012'!AU6</f>
        <v>8.3539029629629641E-2</v>
      </c>
      <c r="AV6" s="1268">
        <f>'Gnd Verif. 8-2012'!AV6</f>
        <v>2.1580290476190478E-2</v>
      </c>
      <c r="AW6" s="1268">
        <f>'Gnd Verif. 8-2012'!AW6</f>
        <v>6.0851749999999996</v>
      </c>
      <c r="AX6" s="1268">
        <f>'Gnd Verif. 8-2012'!AX6</f>
        <v>4.7734723809523807</v>
      </c>
      <c r="AY6" s="1268">
        <f>'Gnd Verif. 8-2012'!AY6</f>
        <v>30105.263157894737</v>
      </c>
      <c r="AZ6" s="1268">
        <f>'Gnd Verif. 8-2012'!AZ6</f>
        <v>15267.523809523809</v>
      </c>
      <c r="BA6" s="1268">
        <f>'Gnd Verif. 8-2012'!BA6</f>
        <v>15245.761904761905</v>
      </c>
      <c r="BB6" s="1268">
        <f>'Gnd Verif. 8-2012'!BB6</f>
        <v>4.6940476190476188</v>
      </c>
      <c r="BC6" s="1268">
        <f>'Gnd Verif. 8-2012'!BC6</f>
        <v>1.3117026190476189</v>
      </c>
      <c r="BD6" s="1268">
        <f>'Gnd Verif. 8-2012'!BD6</f>
        <v>835569.9546925748</v>
      </c>
      <c r="BE6" s="1268">
        <f>'Gnd Verif. 8-2012'!BE6</f>
        <v>257.21635050732061</v>
      </c>
      <c r="BF6" s="1268">
        <f>'Gnd Verif. 8-2012'!BF6</f>
        <v>6.1958739153439163E-2</v>
      </c>
      <c r="BG6" s="1268">
        <f>'Gnd Verif. 8-2012'!BG6</f>
        <v>5.4404761904761472</v>
      </c>
      <c r="BH6" s="1268">
        <f>'Gnd Verif. 8-2012'!BH6</f>
        <v>10.608547619047618</v>
      </c>
      <c r="BI6" s="1268">
        <f>'Gnd Verif. 8-2012'!BI6</f>
        <v>0.30783341246629237</v>
      </c>
      <c r="BJ6" s="1268">
        <f>'Gnd Verif. 8-2012'!BJ6</f>
        <v>0.22254470755915221</v>
      </c>
      <c r="BK6" s="1268">
        <f>'Gnd Verif. 8-2012'!BK6</f>
        <v>0.18922043106525085</v>
      </c>
      <c r="BL6" s="1268">
        <f>'Gnd Verif. 8-2012'!BL6</f>
        <v>1.1388477218575341E-2</v>
      </c>
      <c r="BM6" s="1268" t="e">
        <f>'Gnd Verif. 8-2012'!BM6</f>
        <v>#NUM!</v>
      </c>
      <c r="BN6" s="1268" t="e">
        <f>'Gnd Verif. 8-2012'!BN6</f>
        <v>#NUM!</v>
      </c>
      <c r="BO6" s="1268">
        <f>'Gnd Verif. 8-2012'!BO6</f>
        <v>835569.9546925748</v>
      </c>
      <c r="BP6" s="1268">
        <f>'Gnd Verif. 8-2012'!BP6</f>
        <v>822240.80456697789</v>
      </c>
      <c r="BQ6" s="1268">
        <f>'Gnd Verif. 8-2012'!BQ6</f>
        <v>770196.1161017461</v>
      </c>
      <c r="BR6" s="1268">
        <f>'Gnd Verif. 8-2012'!BR6</f>
        <v>257.21635050732061</v>
      </c>
      <c r="BS6" s="1268">
        <f>'Gnd Verif. 8-2012'!BS6</f>
        <v>0.29115302740114063</v>
      </c>
      <c r="BT6" s="1268">
        <f>'Gnd Verif. 8-2012'!BT6</f>
        <v>2.2599999999999998</v>
      </c>
      <c r="BU6" s="1268">
        <f>'Gnd Verif. 8-2012'!BU6</f>
        <v>1</v>
      </c>
      <c r="BV6" s="1268">
        <f>'Gnd Verif. 8-2012'!BV6</f>
        <v>1</v>
      </c>
      <c r="BW6" s="1268">
        <f>'Gnd Verif. 8-2012'!BW6</f>
        <v>2.2000000000000002</v>
      </c>
      <c r="BX6" s="1268">
        <f>'Gnd Verif. 8-2012'!BX6</f>
        <v>2.9691160595276482</v>
      </c>
      <c r="BY6" s="1268">
        <f>'Gnd Verif. 8-2012'!BY6</f>
        <v>2.986558877748807</v>
      </c>
      <c r="BZ6" s="1268">
        <f>'Gnd Verif. 8-2012'!BZ6</f>
        <v>509.15201491667892</v>
      </c>
      <c r="CA6" s="1268">
        <f>'Gnd Verif. 8-2012'!CA6</f>
        <v>6.71</v>
      </c>
      <c r="CB6" s="1809">
        <f t="shared" si="0"/>
        <v>9.4860336384926559E-3</v>
      </c>
    </row>
    <row r="7" spans="1:80" x14ac:dyDescent="0.25">
      <c r="A7" s="1418">
        <f>'Gnd Verif. 8-2012'!A7</f>
        <v>3</v>
      </c>
      <c r="B7" s="1799" t="str">
        <f>'Gnd Verif. 8-2012'!B7</f>
        <v>Kapton</v>
      </c>
      <c r="C7" s="1418" t="str">
        <f>'Gnd Verif. 8-2012'!C7</f>
        <v>Kap_BL</v>
      </c>
      <c r="D7" s="1418">
        <f>'Gnd Verif. 8-2012'!D7</f>
        <v>680</v>
      </c>
      <c r="E7" s="1268">
        <f>'Gnd Verif. 8-2012'!E7</f>
        <v>0</v>
      </c>
      <c r="F7" s="1418">
        <f>'Gnd Verif. 8-2012'!F7</f>
        <v>0</v>
      </c>
      <c r="G7" s="1418">
        <f>'Gnd Verif. 8-2012'!G7</f>
        <v>0</v>
      </c>
      <c r="H7" s="1268" t="str">
        <f>'Gnd Verif. 8-2012'!H7</f>
        <v>2005/360</v>
      </c>
      <c r="I7" s="1268">
        <f>'Gnd Verif. 8-2012'!I7</f>
        <v>41122</v>
      </c>
      <c r="J7" s="1268">
        <f>'Gnd Verif. 8-2012'!J7</f>
        <v>0</v>
      </c>
      <c r="K7" s="1268">
        <f>'Gnd Verif. 8-2012'!K7</f>
        <v>8.1</v>
      </c>
      <c r="L7" s="1268">
        <f>'Gnd Verif. 8-2012'!L7</f>
        <v>1.45</v>
      </c>
      <c r="M7" s="1268">
        <f>'Gnd Verif. 8-2012'!M7</f>
        <v>60</v>
      </c>
      <c r="N7" s="1268">
        <f>'Gnd Verif. 8-2012'!N7</f>
        <v>11</v>
      </c>
      <c r="O7" s="1268">
        <f>'Gnd Verif. 8-2012'!O7</f>
        <v>8</v>
      </c>
      <c r="P7" s="1268" t="str">
        <f>'Gnd Verif. 8-2012'!P7</f>
        <v>n</v>
      </c>
      <c r="Q7" s="1268">
        <f>'Gnd Verif. 8-2012'!Q7</f>
        <v>60</v>
      </c>
      <c r="R7" s="1268">
        <f>'Gnd Verif. 8-2012'!R7</f>
        <v>0</v>
      </c>
      <c r="S7" s="1268" t="str">
        <f>'Gnd Verif. 8-2012'!S7</f>
        <v>y</v>
      </c>
      <c r="T7" s="1268">
        <f>'Gnd Verif. 8-2012'!T7</f>
        <v>60</v>
      </c>
      <c r="U7" s="1268">
        <f>'Gnd Verif. 8-2012'!U7</f>
        <v>0</v>
      </c>
      <c r="V7" s="1268" t="str">
        <f>'Gnd Verif. 8-2012'!V7</f>
        <v>y</v>
      </c>
      <c r="W7" s="1268" t="str">
        <f>'Gnd Verif. 8-2012'!W7</f>
        <v>y</v>
      </c>
      <c r="X7" s="1268" t="str">
        <f>'Gnd Verif. 8-2012'!X7</f>
        <v>n</v>
      </c>
      <c r="Y7" s="1268" t="str">
        <f>'Gnd Verif. 8-2012'!Y7</f>
        <v>n</v>
      </c>
      <c r="Z7" s="1268">
        <f>'Gnd Verif. 8-2012'!Z7</f>
        <v>0</v>
      </c>
      <c r="AA7" s="1268">
        <f>'Gnd Verif. 8-2012'!AA7</f>
        <v>10</v>
      </c>
      <c r="AB7" s="1268" t="str">
        <f>'Gnd Verif. 8-2012'!AB7</f>
        <v>y</v>
      </c>
      <c r="AC7" s="1268">
        <f>'Gnd Verif. 8-2012'!AC7</f>
        <v>3.8521767473499238E-2</v>
      </c>
      <c r="AD7" s="1268">
        <f>'Gnd Verif. 8-2012'!AD7</f>
        <v>0</v>
      </c>
      <c r="AE7" s="1268">
        <f>'Gnd Verif. 8-2012'!AE7</f>
        <v>58</v>
      </c>
      <c r="AF7" s="1268">
        <f>'Gnd Verif. 8-2012'!AF7</f>
        <v>720</v>
      </c>
      <c r="AG7" s="1268">
        <f>'Gnd Verif. 8-2012'!AG7</f>
        <v>5</v>
      </c>
      <c r="AH7" s="1268" t="str">
        <f>'Gnd Verif. 8-2012'!AH7</f>
        <v>n</v>
      </c>
      <c r="AI7" s="1268" t="str">
        <f>'Gnd Verif. 8-2012'!AI7</f>
        <v>y</v>
      </c>
      <c r="AJ7" s="1268" t="str">
        <f>'Gnd Verif. 8-2012'!AJ7</f>
        <v>y</v>
      </c>
      <c r="AK7" s="1268" t="str">
        <f>'Gnd Verif. 8-2012'!AK7</f>
        <v>n</v>
      </c>
      <c r="AL7" s="1268" t="str">
        <f>'Gnd Verif. 8-2012'!AL7</f>
        <v>n</v>
      </c>
      <c r="AM7" s="1268" t="str">
        <f>'Gnd Verif. 8-2012'!AM7</f>
        <v>y</v>
      </c>
      <c r="AN7" s="1268">
        <f>'Gnd Verif. 8-2012'!AN7</f>
        <v>30</v>
      </c>
      <c r="AO7" s="1268">
        <f>'Gnd Verif. 8-2012'!AO7</f>
        <v>0</v>
      </c>
      <c r="AP7" s="1268">
        <f>'Gnd Verif. 8-2012'!AP7</f>
        <v>0</v>
      </c>
      <c r="AQ7" s="1268">
        <f>'Gnd Verif. 8-2012'!AQ7</f>
        <v>0</v>
      </c>
      <c r="AR7" s="1268">
        <f>'Gnd Verif. 8-2012'!AR7</f>
        <v>0</v>
      </c>
      <c r="AS7" s="1268">
        <f>'Gnd Verif. 8-2012'!AS7</f>
        <v>0</v>
      </c>
      <c r="AT7" s="1268">
        <f>'Gnd Verif. 8-2012'!AT7</f>
        <v>0</v>
      </c>
      <c r="AU7" s="1268">
        <f>'Gnd Verif. 8-2012'!AU7</f>
        <v>0.18123095238095238</v>
      </c>
      <c r="AV7" s="1268">
        <f>'Gnd Verif. 8-2012'!AV7</f>
        <v>2.1473286363636369E-2</v>
      </c>
      <c r="AW7" s="1268">
        <f>'Gnd Verif. 8-2012'!AW7</f>
        <v>6.6019852380952369</v>
      </c>
      <c r="AX7" s="1268">
        <f>'Gnd Verif. 8-2012'!AX7</f>
        <v>4.7865427272727263</v>
      </c>
      <c r="AY7" s="1268">
        <f>'Gnd Verif. 8-2012'!AY7</f>
        <v>78297.142857142855</v>
      </c>
      <c r="AZ7" s="1268">
        <f>'Gnd Verif. 8-2012'!AZ7</f>
        <v>14839.047619047618</v>
      </c>
      <c r="BA7" s="1268">
        <f>'Gnd Verif. 8-2012'!BA7</f>
        <v>15008.181818181818</v>
      </c>
      <c r="BB7" s="1268">
        <f>'Gnd Verif. 8-2012'!BB7</f>
        <v>20.632809523809524</v>
      </c>
      <c r="BC7" s="1268">
        <f>'Gnd Verif. 8-2012'!BC7</f>
        <v>1.8154425108225105</v>
      </c>
      <c r="BD7" s="1268">
        <f>'Gnd Verif. 8-2012'!BD7</f>
        <v>3126445.7897334392</v>
      </c>
      <c r="BE7" s="1268">
        <f>'Gnd Verif. 8-2012'!BE7</f>
        <v>395.0118365443455</v>
      </c>
      <c r="BF7" s="1268">
        <f>'Gnd Verif. 8-2012'!BF7</f>
        <v>0.159757666017316</v>
      </c>
      <c r="BG7" s="1268">
        <f>'Gnd Verif. 8-2012'!BG7</f>
        <v>-42.283549783549915</v>
      </c>
      <c r="BH7" s="1268">
        <f>'Gnd Verif. 8-2012'!BH7</f>
        <v>9.2847642857142851</v>
      </c>
      <c r="BI7" s="1268">
        <f>'Gnd Verif. 8-2012'!BI7</f>
        <v>0.12634533368257259</v>
      </c>
      <c r="BJ7" s="1268">
        <f>'Gnd Verif. 8-2012'!BJ7</f>
        <v>0.15866373411286494</v>
      </c>
      <c r="BK7" s="1268">
        <f>'Gnd Verif. 8-2012'!BK7</f>
        <v>0.17780210704002355</v>
      </c>
      <c r="BL7" s="1268">
        <f>'Gnd Verif. 8-2012'!BL7</f>
        <v>-3.7782463117481324E-3</v>
      </c>
      <c r="BM7" s="1268">
        <f>'Gnd Verif. 8-2012'!BM7</f>
        <v>1.6116373478190213</v>
      </c>
      <c r="BN7" s="1268">
        <f>'Gnd Verif. 8-2012'!BN7</f>
        <v>0.11274569668232565</v>
      </c>
      <c r="BO7" s="1268">
        <f>'Gnd Verif. 8-2012'!BO7</f>
        <v>3126445.7897334392</v>
      </c>
      <c r="BP7" s="1268">
        <f>'Gnd Verif. 8-2012'!BP7</f>
        <v>3079697.3042971687</v>
      </c>
      <c r="BQ7" s="1268">
        <f>'Gnd Verif. 8-2012'!BQ7</f>
        <v>2799212.1989448159</v>
      </c>
      <c r="BR7" s="1268">
        <f>'Gnd Verif. 8-2012'!BR7</f>
        <v>395.0118365443455</v>
      </c>
      <c r="BS7" s="1268">
        <f>'Gnd Verif. 8-2012'!BS7</f>
        <v>0.40296601944919436</v>
      </c>
      <c r="BT7" s="1268">
        <f>'Gnd Verif. 8-2012'!BT7</f>
        <v>0.45</v>
      </c>
      <c r="BU7" s="1268">
        <f>'Gnd Verif. 8-2012'!BU7</f>
        <v>1</v>
      </c>
      <c r="BV7" s="1268">
        <f>'Gnd Verif. 8-2012'!BV7</f>
        <v>1</v>
      </c>
      <c r="BW7" s="1268">
        <f>'Gnd Verif. 8-2012'!BW7</f>
        <v>1.42</v>
      </c>
      <c r="BX7" s="1268">
        <f>'Gnd Verif. 8-2012'!BX7</f>
        <v>2.9630889585215034</v>
      </c>
      <c r="BY7" s="1268">
        <f>'Gnd Verif. 8-2012'!BY7</f>
        <v>2.9804427761031085</v>
      </c>
      <c r="BZ7" s="1268">
        <f>'Gnd Verif. 8-2012'!BZ7</f>
        <v>512.68987999345472</v>
      </c>
      <c r="CA7" s="1268">
        <f>'Gnd Verif. 8-2012'!CA7</f>
        <v>1.38</v>
      </c>
      <c r="CB7" s="1809">
        <f t="shared" si="0"/>
        <v>4.0368540372670812E-2</v>
      </c>
    </row>
    <row r="8" spans="1:80" x14ac:dyDescent="0.25">
      <c r="A8" s="1418" t="str">
        <f>'Gnd Verif. 8-2012'!A8</f>
        <v>3a</v>
      </c>
      <c r="B8" s="1799" t="str">
        <f>'Gnd Verif. 8-2012'!B8</f>
        <v>Kapton</v>
      </c>
      <c r="C8" s="1418">
        <f>'Gnd Verif. 8-2012'!C8</f>
        <v>0</v>
      </c>
      <c r="D8" s="1418" t="str">
        <f>'Gnd Verif. 8-2012'!D8</f>
        <v>680a</v>
      </c>
      <c r="E8" s="1268">
        <f>'Gnd Verif. 8-2012'!E8</f>
        <v>0</v>
      </c>
      <c r="F8" s="1418">
        <f>'Gnd Verif. 8-2012'!F8</f>
        <v>0</v>
      </c>
      <c r="G8" s="1418">
        <f>'Gnd Verif. 8-2012'!G8</f>
        <v>0</v>
      </c>
      <c r="H8" s="1268">
        <f>'Gnd Verif. 8-2012'!H8</f>
        <v>0</v>
      </c>
      <c r="I8" s="1268">
        <f>'Gnd Verif. 8-2012'!I8</f>
        <v>0</v>
      </c>
      <c r="J8" s="1268">
        <f>'Gnd Verif. 8-2012'!J8</f>
        <v>0</v>
      </c>
      <c r="K8" s="1268">
        <f>'Gnd Verif. 8-2012'!K8</f>
        <v>8.1</v>
      </c>
      <c r="L8" s="1268">
        <f>'Gnd Verif. 8-2012'!L8</f>
        <v>1.45</v>
      </c>
      <c r="M8" s="1268">
        <f>'Gnd Verif. 8-2012'!M8</f>
        <v>60</v>
      </c>
      <c r="N8" s="1268">
        <f>'Gnd Verif. 8-2012'!N8</f>
        <v>0</v>
      </c>
      <c r="O8" s="1268">
        <f>'Gnd Verif. 8-2012'!O8</f>
        <v>0</v>
      </c>
      <c r="P8" s="1268">
        <f>'Gnd Verif. 8-2012'!P8</f>
        <v>0</v>
      </c>
      <c r="Q8" s="1268">
        <f>'Gnd Verif. 8-2012'!Q8</f>
        <v>0</v>
      </c>
      <c r="R8" s="1268">
        <f>'Gnd Verif. 8-2012'!R8</f>
        <v>0</v>
      </c>
      <c r="S8" s="1268">
        <f>'Gnd Verif. 8-2012'!S8</f>
        <v>0</v>
      </c>
      <c r="T8" s="1268">
        <f>'Gnd Verif. 8-2012'!T8</f>
        <v>0</v>
      </c>
      <c r="U8" s="1268">
        <f>'Gnd Verif. 8-2012'!U8</f>
        <v>0</v>
      </c>
      <c r="V8" s="1268" t="str">
        <f>'Gnd Verif. 8-2012'!V8</f>
        <v>y</v>
      </c>
      <c r="W8" s="1268" t="str">
        <f>'Gnd Verif. 8-2012'!W8</f>
        <v>y</v>
      </c>
      <c r="X8" s="1268" t="str">
        <f>'Gnd Verif. 8-2012'!X8</f>
        <v>n</v>
      </c>
      <c r="Y8" s="1268" t="str">
        <f>'Gnd Verif. 8-2012'!Y8</f>
        <v>n</v>
      </c>
      <c r="Z8" s="1268">
        <f>'Gnd Verif. 8-2012'!Z8</f>
        <v>0</v>
      </c>
      <c r="AA8" s="1268">
        <f>'Gnd Verif. 8-2012'!AA8</f>
        <v>10</v>
      </c>
      <c r="AB8" s="1268" t="str">
        <f>'Gnd Verif. 8-2012'!AB8</f>
        <v>y</v>
      </c>
      <c r="AC8" s="1268">
        <f>'Gnd Verif. 8-2012'!AC8</f>
        <v>3.8521767473499238E-2</v>
      </c>
      <c r="AD8" s="1268">
        <f>'Gnd Verif. 8-2012'!AD8</f>
        <v>0</v>
      </c>
      <c r="AE8" s="1268">
        <f>'Gnd Verif. 8-2012'!AE8</f>
        <v>58</v>
      </c>
      <c r="AF8" s="1268">
        <f>'Gnd Verif. 8-2012'!AF8</f>
        <v>720</v>
      </c>
      <c r="AG8" s="1268">
        <f>'Gnd Verif. 8-2012'!AG8</f>
        <v>5</v>
      </c>
      <c r="AH8" s="1268" t="str">
        <f>'Gnd Verif. 8-2012'!AH8</f>
        <v>n</v>
      </c>
      <c r="AI8" s="1268" t="str">
        <f>'Gnd Verif. 8-2012'!AI8</f>
        <v>y</v>
      </c>
      <c r="AJ8" s="1268" t="str">
        <f>'Gnd Verif. 8-2012'!AJ8</f>
        <v>y</v>
      </c>
      <c r="AK8" s="1268" t="str">
        <f>'Gnd Verif. 8-2012'!AK8</f>
        <v>n</v>
      </c>
      <c r="AL8" s="1268" t="str">
        <f>'Gnd Verif. 8-2012'!AL8</f>
        <v>n</v>
      </c>
      <c r="AM8" s="1268" t="str">
        <f>'Gnd Verif. 8-2012'!AM8</f>
        <v>y</v>
      </c>
      <c r="AN8" s="1268">
        <f>'Gnd Verif. 8-2012'!AN8</f>
        <v>30</v>
      </c>
      <c r="AO8" s="1268">
        <f>'Gnd Verif. 8-2012'!AO8</f>
        <v>0</v>
      </c>
      <c r="AP8" s="1268">
        <f>'Gnd Verif. 8-2012'!AP8</f>
        <v>0</v>
      </c>
      <c r="AQ8" s="1268">
        <f>'Gnd Verif. 8-2012'!AQ8</f>
        <v>0</v>
      </c>
      <c r="AR8" s="1268">
        <f>'Gnd Verif. 8-2012'!AR8</f>
        <v>0</v>
      </c>
      <c r="AS8" s="1268">
        <f>'Gnd Verif. 8-2012'!AS8</f>
        <v>0</v>
      </c>
      <c r="AT8" s="1268">
        <f>'Gnd Verif. 8-2012'!AT8</f>
        <v>0</v>
      </c>
      <c r="AU8" s="1268">
        <f>'Gnd Verif. 8-2012'!AU8</f>
        <v>0.25843810000000006</v>
      </c>
      <c r="AV8" s="1268">
        <f>'Gnd Verif. 8-2012'!AV8</f>
        <v>2.3345950000000001E-2</v>
      </c>
      <c r="AW8" s="1268">
        <f>'Gnd Verif. 8-2012'!AW8</f>
        <v>5.6961345454545453</v>
      </c>
      <c r="AX8" s="1268">
        <f>'Gnd Verif. 8-2012'!AX8</f>
        <v>4.7848354999999998</v>
      </c>
      <c r="AY8" s="1268">
        <f>'Gnd Verif. 8-2012'!AY8</f>
        <v>22947.36842105263</v>
      </c>
      <c r="AZ8" s="1268">
        <f>'Gnd Verif. 8-2012'!AZ8</f>
        <v>15341.238095238095</v>
      </c>
      <c r="BA8" s="1268">
        <f>'Gnd Verif. 8-2012'!BA8</f>
        <v>15008.3</v>
      </c>
      <c r="BB8" s="1268">
        <f>'Gnd Verif. 8-2012'!BB8</f>
        <v>26.792333333333335</v>
      </c>
      <c r="BC8" s="1268">
        <f>'Gnd Verif. 8-2012'!BC8</f>
        <v>0.91129904545454554</v>
      </c>
      <c r="BD8" s="1268">
        <f>'Gnd Verif. 8-2012'!BD8</f>
        <v>850356.81885480625</v>
      </c>
      <c r="BE8" s="1268">
        <f>'Gnd Verif. 8-2012'!BE8</f>
        <v>167.04909438269721</v>
      </c>
      <c r="BF8" s="1268">
        <f>'Gnd Verif. 8-2012'!BF8</f>
        <v>0.23509215000000006</v>
      </c>
      <c r="BG8" s="1268">
        <f>'Gnd Verif. 8-2012'!BG8</f>
        <v>83.234523809524035</v>
      </c>
      <c r="BH8" s="1268">
        <f>'Gnd Verif. 8-2012'!BH8</f>
        <v>12.056550000000001</v>
      </c>
      <c r="BI8" s="1268">
        <f>'Gnd Verif. 8-2012'!BI8</f>
        <v>0.19644588092756851</v>
      </c>
      <c r="BJ8" s="1268">
        <f>'Gnd Verif. 8-2012'!BJ8</f>
        <v>0.26716422041103022</v>
      </c>
      <c r="BK8" s="1268">
        <f>'Gnd Verif. 8-2012'!BK8</f>
        <v>0.31156307367836605</v>
      </c>
      <c r="BL8" s="1268">
        <f>'Gnd Verif. 8-2012'!BL8</f>
        <v>2.8244547964014406E-3</v>
      </c>
      <c r="BM8" s="1268">
        <f>'Gnd Verif. 8-2012'!BM8</f>
        <v>1.7410801207424069</v>
      </c>
      <c r="BN8" s="1268">
        <f>'Gnd Verif. 8-2012'!BN8</f>
        <v>0.16845163969961249</v>
      </c>
      <c r="BO8" s="1268">
        <f>'Gnd Verif. 8-2012'!BO8</f>
        <v>850356.81885480625</v>
      </c>
      <c r="BP8" s="1268">
        <f>'Gnd Verif. 8-2012'!BP8</f>
        <v>836655.7477903153</v>
      </c>
      <c r="BQ8" s="1268">
        <f>'Gnd Verif. 8-2012'!BQ8</f>
        <v>787422.81439770607</v>
      </c>
      <c r="BR8" s="1268">
        <f>'Gnd Verif. 8-2012'!BR8</f>
        <v>167.04909438269721</v>
      </c>
      <c r="BS8" s="1268">
        <f>'Gnd Verif. 8-2012'!BS8</f>
        <v>0.20227715649794581</v>
      </c>
      <c r="BT8" s="1268">
        <f>'Gnd Verif. 8-2012'!BT8</f>
        <v>0.45</v>
      </c>
      <c r="BU8" s="1268">
        <f>'Gnd Verif. 8-2012'!BU8</f>
        <v>1</v>
      </c>
      <c r="BV8" s="1268">
        <f>'Gnd Verif. 8-2012'!BV8</f>
        <v>1</v>
      </c>
      <c r="BW8" s="1268">
        <f>'Gnd Verif. 8-2012'!BW8</f>
        <v>1.42</v>
      </c>
      <c r="BX8" s="1268">
        <f>'Gnd Verif. 8-2012'!BX8</f>
        <v>2.9234372408789997</v>
      </c>
      <c r="BY8" s="1268">
        <f>'Gnd Verif. 8-2012'!BY8</f>
        <v>2.9402110146117582</v>
      </c>
      <c r="BZ8" s="1268">
        <f>'Gnd Verif. 8-2012'!BZ8</f>
        <v>512.68987999345472</v>
      </c>
      <c r="CA8" s="1268">
        <f>'Gnd Verif. 8-2012'!CA8</f>
        <v>1.38</v>
      </c>
      <c r="CB8" s="1809">
        <f t="shared" si="0"/>
        <v>5.2419782608695661E-2</v>
      </c>
    </row>
    <row r="9" spans="1:80" x14ac:dyDescent="0.25">
      <c r="A9" s="1418">
        <f>'Gnd Verif. 8-2012'!A9</f>
        <v>4</v>
      </c>
      <c r="B9" s="1799" t="str">
        <f>'Gnd Verif. 8-2012'!B9</f>
        <v>Kapton</v>
      </c>
      <c r="C9" s="1418" t="str">
        <f>'Gnd Verif. 8-2012'!C9</f>
        <v>Kap_HT</v>
      </c>
      <c r="D9" s="1418">
        <f>'Gnd Verif. 8-2012'!D9</f>
        <v>681</v>
      </c>
      <c r="E9" s="1268">
        <f>'Gnd Verif. 8-2012'!E9</f>
        <v>0</v>
      </c>
      <c r="F9" s="1418">
        <f>'Gnd Verif. 8-2012'!F9</f>
        <v>0</v>
      </c>
      <c r="G9" s="1418">
        <f>'Gnd Verif. 8-2012'!G9</f>
        <v>0</v>
      </c>
      <c r="H9" s="1268" t="str">
        <f>'Gnd Verif. 8-2012'!H9</f>
        <v>2005/360</v>
      </c>
      <c r="I9" s="1268">
        <f>'Gnd Verif. 8-2012'!I9</f>
        <v>41122</v>
      </c>
      <c r="J9" s="1268">
        <f>'Gnd Verif. 8-2012'!J9</f>
        <v>0</v>
      </c>
      <c r="K9" s="1268">
        <f>'Gnd Verif. 8-2012'!K9</f>
        <v>8.1</v>
      </c>
      <c r="L9" s="1268">
        <f>'Gnd Verif. 8-2012'!L9</f>
        <v>1.48</v>
      </c>
      <c r="M9" s="1268">
        <f>'Gnd Verif. 8-2012'!M9</f>
        <v>60</v>
      </c>
      <c r="N9" s="1268">
        <f>'Gnd Verif. 8-2012'!N9</f>
        <v>11</v>
      </c>
      <c r="O9" s="1268">
        <f>'Gnd Verif. 8-2012'!O9</f>
        <v>8</v>
      </c>
      <c r="P9" s="1268" t="str">
        <f>'Gnd Verif. 8-2012'!P9</f>
        <v>n</v>
      </c>
      <c r="Q9" s="1268">
        <f>'Gnd Verif. 8-2012'!Q9</f>
        <v>60</v>
      </c>
      <c r="R9" s="1268">
        <f>'Gnd Verif. 8-2012'!R9</f>
        <v>0</v>
      </c>
      <c r="S9" s="1268" t="str">
        <f>'Gnd Verif. 8-2012'!S9</f>
        <v>y</v>
      </c>
      <c r="T9" s="1268">
        <f>'Gnd Verif. 8-2012'!T9</f>
        <v>60</v>
      </c>
      <c r="U9" s="1268">
        <f>'Gnd Verif. 8-2012'!U9</f>
        <v>0</v>
      </c>
      <c r="V9" s="1268" t="str">
        <f>'Gnd Verif. 8-2012'!V9</f>
        <v>y</v>
      </c>
      <c r="W9" s="1268" t="str">
        <f>'Gnd Verif. 8-2012'!W9</f>
        <v>y</v>
      </c>
      <c r="X9" s="1268" t="str">
        <f>'Gnd Verif. 8-2012'!X9</f>
        <v>n</v>
      </c>
      <c r="Y9" s="1268" t="str">
        <f>'Gnd Verif. 8-2012'!Y9</f>
        <v>n</v>
      </c>
      <c r="Z9" s="1268">
        <f>'Gnd Verif. 8-2012'!Z9</f>
        <v>0</v>
      </c>
      <c r="AA9" s="1268">
        <f>'Gnd Verif. 8-2012'!AA9</f>
        <v>10</v>
      </c>
      <c r="AB9" s="1268" t="str">
        <f>'Gnd Verif. 8-2012'!AB9</f>
        <v>y</v>
      </c>
      <c r="AC9" s="1268">
        <f>'Gnd Verif. 8-2012'!AC9</f>
        <v>3.8521767473499238E-2</v>
      </c>
      <c r="AD9" s="1268">
        <f>'Gnd Verif. 8-2012'!AD9</f>
        <v>0</v>
      </c>
      <c r="AE9" s="1268">
        <f>'Gnd Verif. 8-2012'!AE9</f>
        <v>58</v>
      </c>
      <c r="AF9" s="1268">
        <f>'Gnd Verif. 8-2012'!AF9</f>
        <v>720</v>
      </c>
      <c r="AG9" s="1268">
        <f>'Gnd Verif. 8-2012'!AG9</f>
        <v>5</v>
      </c>
      <c r="AH9" s="1268" t="str">
        <f>'Gnd Verif. 8-2012'!AH9</f>
        <v>n</v>
      </c>
      <c r="AI9" s="1268" t="str">
        <f>'Gnd Verif. 8-2012'!AI9</f>
        <v>y</v>
      </c>
      <c r="AJ9" s="1268" t="str">
        <f>'Gnd Verif. 8-2012'!AJ9</f>
        <v>y</v>
      </c>
      <c r="AK9" s="1268" t="str">
        <f>'Gnd Verif. 8-2012'!AK9</f>
        <v>n</v>
      </c>
      <c r="AL9" s="1268" t="str">
        <f>'Gnd Verif. 8-2012'!AL9</f>
        <v>n</v>
      </c>
      <c r="AM9" s="1268" t="str">
        <f>'Gnd Verif. 8-2012'!AM9</f>
        <v>y</v>
      </c>
      <c r="AN9" s="1268">
        <f>'Gnd Verif. 8-2012'!AN9</f>
        <v>30</v>
      </c>
      <c r="AO9" s="1268">
        <f>'Gnd Verif. 8-2012'!AO9</f>
        <v>0</v>
      </c>
      <c r="AP9" s="1268">
        <f>'Gnd Verif. 8-2012'!AP9</f>
        <v>60</v>
      </c>
      <c r="AQ9" s="1268">
        <f>'Gnd Verif. 8-2012'!AQ9</f>
        <v>0</v>
      </c>
      <c r="AR9" s="1268">
        <f>'Gnd Verif. 8-2012'!AR9</f>
        <v>0</v>
      </c>
      <c r="AS9" s="1268">
        <f>'Gnd Verif. 8-2012'!AS9</f>
        <v>0</v>
      </c>
      <c r="AT9" s="1268">
        <f>'Gnd Verif. 8-2012'!AT9</f>
        <v>0</v>
      </c>
      <c r="AU9" s="1268">
        <f>'Gnd Verif. 8-2012'!AU9</f>
        <v>9.9996899999999957</v>
      </c>
      <c r="AV9" s="1268">
        <f>'Gnd Verif. 8-2012'!AV9</f>
        <v>2.2094739999999998E-2</v>
      </c>
      <c r="AW9" s="1268">
        <f>'Gnd Verif. 8-2012'!AW9</f>
        <v>8.1128074999999988</v>
      </c>
      <c r="AX9" s="1268">
        <f>'Gnd Verif. 8-2012'!AX9</f>
        <v>4.7850809999999999</v>
      </c>
      <c r="AY9" s="1268">
        <f>'Gnd Verif. 8-2012'!AY9</f>
        <v>105065</v>
      </c>
      <c r="AZ9" s="1268">
        <f>'Gnd Verif. 8-2012'!AZ9</f>
        <v>18512.142857142859</v>
      </c>
      <c r="BA9" s="1268">
        <f>'Gnd Verif. 8-2012'!BA9</f>
        <v>15007.5</v>
      </c>
      <c r="BB9" s="1268">
        <f>'Gnd Verif. 8-2012'!BB9</f>
        <v>242.96404761904756</v>
      </c>
      <c r="BC9" s="1268">
        <f>'Gnd Verif. 8-2012'!BC9</f>
        <v>3.3277264999999989</v>
      </c>
      <c r="BD9" s="1268">
        <f>'Gnd Verif. 8-2012'!BD9</f>
        <v>4670517.116686618</v>
      </c>
      <c r="BE9" s="1268">
        <f>'Gnd Verif. 8-2012'!BE9</f>
        <v>1306.3564366799139</v>
      </c>
      <c r="BF9" s="1268">
        <f>'Gnd Verif. 8-2012'!BF9</f>
        <v>9.9775952599999957</v>
      </c>
      <c r="BG9" s="1268">
        <f>'Gnd Verif. 8-2012'!BG9</f>
        <v>876.16071428571468</v>
      </c>
      <c r="BH9" s="1268">
        <f>'Gnd Verif. 8-2012'!BH9</f>
        <v>109.33382142857141</v>
      </c>
      <c r="BI9" s="1268">
        <f>'Gnd Verif. 8-2012'!BI9</f>
        <v>0.27970274041232418</v>
      </c>
      <c r="BJ9" s="1268">
        <f>'Gnd Verif. 8-2012'!BJ9</f>
        <v>0.31576757438202535</v>
      </c>
      <c r="BK9" s="1268">
        <f>'Gnd Verif. 8-2012'!BK9</f>
        <v>0.33550804301755999</v>
      </c>
      <c r="BL9" s="1268">
        <f>'Gnd Verif. 8-2012'!BL9</f>
        <v>1.1387859666972373E-2</v>
      </c>
      <c r="BM9" s="1268">
        <f>'Gnd Verif. 8-2012'!BM9</f>
        <v>1.4165883015288385</v>
      </c>
      <c r="BN9" s="1268">
        <f>'Gnd Verif. 8-2012'!BN9</f>
        <v>0.26324571862315171</v>
      </c>
      <c r="BO9" s="1268">
        <f>'Gnd Verif. 8-2012'!BO9</f>
        <v>4670517.116686618</v>
      </c>
      <c r="BP9" s="1268">
        <f>'Gnd Verif. 8-2012'!BP9</f>
        <v>4368413.8588855322</v>
      </c>
      <c r="BQ9" s="1268">
        <f>'Gnd Verif. 8-2012'!BQ9</f>
        <v>3810403.9184073941</v>
      </c>
      <c r="BR9" s="1268">
        <f>'Gnd Verif. 8-2012'!BR9</f>
        <v>1306.3564366799139</v>
      </c>
      <c r="BS9" s="1268">
        <f>'Gnd Verif. 8-2012'!BS9</f>
        <v>0.73864123679303884</v>
      </c>
      <c r="BT9" s="1268">
        <f>'Gnd Verif. 8-2012'!BT9</f>
        <v>0.45</v>
      </c>
      <c r="BU9" s="1268">
        <f>'Gnd Verif. 8-2012'!BU9</f>
        <v>1</v>
      </c>
      <c r="BV9" s="1268">
        <f>'Gnd Verif. 8-2012'!BV9</f>
        <v>1</v>
      </c>
      <c r="BW9" s="1268">
        <f>'Gnd Verif. 8-2012'!BW9</f>
        <v>1.42</v>
      </c>
      <c r="BX9" s="1268">
        <f>'Gnd Verif. 8-2012'!BX9</f>
        <v>2.9997223963507875</v>
      </c>
      <c r="BY9" s="1268">
        <f>'Gnd Verif. 8-2012'!BY9</f>
        <v>3.0176205652121424</v>
      </c>
      <c r="BZ9" s="1268">
        <f>'Gnd Verif. 8-2012'!BZ9</f>
        <v>558.39108509647372</v>
      </c>
      <c r="CA9" s="1268">
        <f>'Gnd Verif. 8-2012'!CA9</f>
        <v>13.67</v>
      </c>
      <c r="CB9" s="1809">
        <f t="shared" si="0"/>
        <v>4.7988509771135952E-2</v>
      </c>
    </row>
    <row r="10" spans="1:80" x14ac:dyDescent="0.25">
      <c r="A10" s="1418" t="str">
        <f>'Gnd Verif. 8-2012'!A10</f>
        <v>4a</v>
      </c>
      <c r="B10" s="1799" t="str">
        <f>'Gnd Verif. 8-2012'!B10</f>
        <v>Kapton</v>
      </c>
      <c r="C10" s="1418">
        <f>'Gnd Verif. 8-2012'!C10</f>
        <v>0</v>
      </c>
      <c r="D10" s="1418" t="str">
        <f>'Gnd Verif. 8-2012'!D10</f>
        <v>681a</v>
      </c>
      <c r="E10" s="1268">
        <f>'Gnd Verif. 8-2012'!E10</f>
        <v>0</v>
      </c>
      <c r="F10" s="1418">
        <f>'Gnd Verif. 8-2012'!F10</f>
        <v>0</v>
      </c>
      <c r="G10" s="1418">
        <f>'Gnd Verif. 8-2012'!G10</f>
        <v>0</v>
      </c>
      <c r="H10" s="1268">
        <f>'Gnd Verif. 8-2012'!H10</f>
        <v>0</v>
      </c>
      <c r="I10" s="1268">
        <f>'Gnd Verif. 8-2012'!I10</f>
        <v>0</v>
      </c>
      <c r="J10" s="1268">
        <f>'Gnd Verif. 8-2012'!J10</f>
        <v>0</v>
      </c>
      <c r="K10" s="1268">
        <f>'Gnd Verif. 8-2012'!K10</f>
        <v>8.1</v>
      </c>
      <c r="L10" s="1268">
        <f>'Gnd Verif. 8-2012'!L10</f>
        <v>1.48</v>
      </c>
      <c r="M10" s="1268">
        <f>'Gnd Verif. 8-2012'!M10</f>
        <v>60</v>
      </c>
      <c r="N10" s="1268">
        <f>'Gnd Verif. 8-2012'!N10</f>
        <v>0</v>
      </c>
      <c r="O10" s="1268">
        <f>'Gnd Verif. 8-2012'!O10</f>
        <v>0</v>
      </c>
      <c r="P10" s="1268">
        <f>'Gnd Verif. 8-2012'!P10</f>
        <v>0</v>
      </c>
      <c r="Q10" s="1268">
        <f>'Gnd Verif. 8-2012'!Q10</f>
        <v>0</v>
      </c>
      <c r="R10" s="1268">
        <f>'Gnd Verif. 8-2012'!R10</f>
        <v>0</v>
      </c>
      <c r="S10" s="1268">
        <f>'Gnd Verif. 8-2012'!S10</f>
        <v>0</v>
      </c>
      <c r="T10" s="1268">
        <f>'Gnd Verif. 8-2012'!T10</f>
        <v>0</v>
      </c>
      <c r="U10" s="1268">
        <f>'Gnd Verif. 8-2012'!U10</f>
        <v>0</v>
      </c>
      <c r="V10" s="1268" t="str">
        <f>'Gnd Verif. 8-2012'!V10</f>
        <v>y</v>
      </c>
      <c r="W10" s="1268" t="str">
        <f>'Gnd Verif. 8-2012'!W10</f>
        <v>y</v>
      </c>
      <c r="X10" s="1268" t="str">
        <f>'Gnd Verif. 8-2012'!X10</f>
        <v>n</v>
      </c>
      <c r="Y10" s="1268" t="str">
        <f>'Gnd Verif. 8-2012'!Y10</f>
        <v>n</v>
      </c>
      <c r="Z10" s="1268">
        <f>'Gnd Verif. 8-2012'!Z10</f>
        <v>0</v>
      </c>
      <c r="AA10" s="1268">
        <f>'Gnd Verif. 8-2012'!AA10</f>
        <v>10</v>
      </c>
      <c r="AB10" s="1268" t="str">
        <f>'Gnd Verif. 8-2012'!AB10</f>
        <v>y</v>
      </c>
      <c r="AC10" s="1268">
        <f>'Gnd Verif. 8-2012'!AC10</f>
        <v>3.8521767473499238E-2</v>
      </c>
      <c r="AD10" s="1268">
        <f>'Gnd Verif. 8-2012'!AD10</f>
        <v>0</v>
      </c>
      <c r="AE10" s="1268">
        <f>'Gnd Verif. 8-2012'!AE10</f>
        <v>58</v>
      </c>
      <c r="AF10" s="1268">
        <f>'Gnd Verif. 8-2012'!AF10</f>
        <v>720</v>
      </c>
      <c r="AG10" s="1268">
        <f>'Gnd Verif. 8-2012'!AG10</f>
        <v>5</v>
      </c>
      <c r="AH10" s="1268" t="str">
        <f>'Gnd Verif. 8-2012'!AH10</f>
        <v>n</v>
      </c>
      <c r="AI10" s="1268" t="str">
        <f>'Gnd Verif. 8-2012'!AI10</f>
        <v>y</v>
      </c>
      <c r="AJ10" s="1268" t="str">
        <f>'Gnd Verif. 8-2012'!AJ10</f>
        <v>y</v>
      </c>
      <c r="AK10" s="1268" t="str">
        <f>'Gnd Verif. 8-2012'!AK10</f>
        <v>n</v>
      </c>
      <c r="AL10" s="1268" t="str">
        <f>'Gnd Verif. 8-2012'!AL10</f>
        <v>n</v>
      </c>
      <c r="AM10" s="1268" t="str">
        <f>'Gnd Verif. 8-2012'!AM10</f>
        <v>y</v>
      </c>
      <c r="AN10" s="1268">
        <f>'Gnd Verif. 8-2012'!AN10</f>
        <v>30</v>
      </c>
      <c r="AO10" s="1268">
        <f>'Gnd Verif. 8-2012'!AO10</f>
        <v>0</v>
      </c>
      <c r="AP10" s="1268">
        <f>'Gnd Verif. 8-2012'!AP10</f>
        <v>60</v>
      </c>
      <c r="AQ10" s="1268">
        <f>'Gnd Verif. 8-2012'!AQ10</f>
        <v>0</v>
      </c>
      <c r="AR10" s="1268">
        <f>'Gnd Verif. 8-2012'!AR10</f>
        <v>0</v>
      </c>
      <c r="AS10" s="1268">
        <f>'Gnd Verif. 8-2012'!AS10</f>
        <v>0</v>
      </c>
      <c r="AT10" s="1268">
        <f>'Gnd Verif. 8-2012'!AT10</f>
        <v>0</v>
      </c>
      <c r="AU10" s="1268">
        <f>'Gnd Verif. 8-2012'!AU10</f>
        <v>9.583600999999998</v>
      </c>
      <c r="AV10" s="1268">
        <f>'Gnd Verif. 8-2012'!AV10</f>
        <v>9.181209500000001E-2</v>
      </c>
      <c r="AW10" s="1268">
        <f>'Gnd Verif. 8-2012'!AW10</f>
        <v>7.0004429999999997</v>
      </c>
      <c r="AX10" s="1268">
        <f>'Gnd Verif. 8-2012'!AX10</f>
        <v>4.7611539999999994</v>
      </c>
      <c r="AY10" s="1268">
        <f>'Gnd Verif. 8-2012'!AY10</f>
        <v>35395</v>
      </c>
      <c r="AZ10" s="1268">
        <f>'Gnd Verif. 8-2012'!AZ10</f>
        <v>17997.619047619046</v>
      </c>
      <c r="BA10" s="1268">
        <f>'Gnd Verif. 8-2012'!BA10</f>
        <v>14527.25</v>
      </c>
      <c r="BB10" s="1268">
        <f>'Gnd Verif. 8-2012'!BB10</f>
        <v>243.1276666666667</v>
      </c>
      <c r="BC10" s="1268">
        <f>'Gnd Verif. 8-2012'!BC10</f>
        <v>2.2392890000000003</v>
      </c>
      <c r="BD10" s="1268">
        <f>'Gnd Verif. 8-2012'!BD10</f>
        <v>1334501.177428198</v>
      </c>
      <c r="BE10" s="1268">
        <f>'Gnd Verif. 8-2012'!BE10</f>
        <v>544.30175440293806</v>
      </c>
      <c r="BF10" s="1268">
        <f>'Gnd Verif. 8-2012'!BF10</f>
        <v>9.4917889049999982</v>
      </c>
      <c r="BG10" s="1268">
        <f>'Gnd Verif. 8-2012'!BG10</f>
        <v>867.59226190476147</v>
      </c>
      <c r="BH10" s="1268">
        <f>'Gnd Verif. 8-2012'!BH10</f>
        <v>109.40745000000001</v>
      </c>
      <c r="BI10" s="1268">
        <f>'Gnd Verif. 8-2012'!BI10</f>
        <v>0.40786907018838042</v>
      </c>
      <c r="BJ10" s="1268">
        <f>'Gnd Verif. 8-2012'!BJ10</f>
        <v>0.47952765212182613</v>
      </c>
      <c r="BK10" s="1268">
        <f>'Gnd Verif. 8-2012'!BK10</f>
        <v>0.5199482220974464</v>
      </c>
      <c r="BL10" s="1268">
        <f>'Gnd Verif. 8-2012'!BL10</f>
        <v>1.0940379855580067E-2</v>
      </c>
      <c r="BM10" s="1268">
        <f>'Gnd Verif. 8-2012'!BM10</f>
        <v>1.495278528938949</v>
      </c>
      <c r="BN10" s="1268">
        <f>'Gnd Verif. 8-2012'!BN10</f>
        <v>0.37616148933362603</v>
      </c>
      <c r="BO10" s="1268">
        <f>'Gnd Verif. 8-2012'!BO10</f>
        <v>1334501.177428198</v>
      </c>
      <c r="BP10" s="1268">
        <f>'Gnd Verif. 8-2012'!BP10</f>
        <v>1313368.0609230937</v>
      </c>
      <c r="BQ10" s="1268">
        <f>'Gnd Verif. 8-2012'!BQ10</f>
        <v>1225991.8124860111</v>
      </c>
      <c r="BR10" s="1268">
        <f>'Gnd Verif. 8-2012'!BR10</f>
        <v>544.30175440293806</v>
      </c>
      <c r="BS10" s="1268">
        <f>'Gnd Verif. 8-2012'!BS10</f>
        <v>0.49704541418804937</v>
      </c>
      <c r="BT10" s="1268">
        <f>'Gnd Verif. 8-2012'!BT10</f>
        <v>0.45</v>
      </c>
      <c r="BU10" s="1268">
        <f>'Gnd Verif. 8-2012'!BU10</f>
        <v>1</v>
      </c>
      <c r="BV10" s="1268">
        <f>'Gnd Verif. 8-2012'!BV10</f>
        <v>1</v>
      </c>
      <c r="BW10" s="1268">
        <f>'Gnd Verif. 8-2012'!BW10</f>
        <v>1.42</v>
      </c>
      <c r="BX10" s="1268">
        <f>'Gnd Verif. 8-2012'!BX10</f>
        <v>2.9075315993662705</v>
      </c>
      <c r="BY10" s="1268">
        <f>'Gnd Verif. 8-2012'!BY10</f>
        <v>2.9240753724176405</v>
      </c>
      <c r="BZ10" s="1268">
        <f>'Gnd Verif. 8-2012'!BZ10</f>
        <v>558.39108509647372</v>
      </c>
      <c r="CA10" s="1268">
        <f>'Gnd Verif. 8-2012'!CA10</f>
        <v>13.67</v>
      </c>
      <c r="CB10" s="1809">
        <f t="shared" si="0"/>
        <v>4.8020826627651801E-2</v>
      </c>
    </row>
    <row r="11" spans="1:80" x14ac:dyDescent="0.25">
      <c r="A11" s="1418">
        <f>'Gnd Verif. 8-2012'!A11</f>
        <v>5</v>
      </c>
      <c r="B11" s="1801" t="str">
        <f>'Gnd Verif. 8-2012'!B11</f>
        <v>Lampwick</v>
      </c>
      <c r="C11" s="1418" t="str">
        <f>'Gnd Verif. 8-2012'!C11</f>
        <v>Lam_HT</v>
      </c>
      <c r="D11" s="1418">
        <f>'Gnd Verif. 8-2012'!D11</f>
        <v>682</v>
      </c>
      <c r="E11" s="1268">
        <f>'Gnd Verif. 8-2012'!E11</f>
        <v>0</v>
      </c>
      <c r="F11" s="1418">
        <f>'Gnd Verif. 8-2012'!F11</f>
        <v>0</v>
      </c>
      <c r="G11" s="1418">
        <f>'Gnd Verif. 8-2012'!G11</f>
        <v>0</v>
      </c>
      <c r="H11" s="1268" t="str">
        <f>'Gnd Verif. 8-2012'!H11</f>
        <v>2006/1</v>
      </c>
      <c r="I11" s="1268">
        <f>'Gnd Verif. 8-2012'!I11</f>
        <v>41129</v>
      </c>
      <c r="J11" s="1268">
        <f>'Gnd Verif. 8-2012'!J11</f>
        <v>0</v>
      </c>
      <c r="K11" s="1268">
        <f>'Gnd Verif. 8-2012'!K11</f>
        <v>8.1</v>
      </c>
      <c r="L11" s="1268">
        <f>'Gnd Verif. 8-2012'!L11</f>
        <v>1.28</v>
      </c>
      <c r="M11" s="1268">
        <f>'Gnd Verif. 8-2012'!M11</f>
        <v>60</v>
      </c>
      <c r="N11" s="1268">
        <f>'Gnd Verif. 8-2012'!N11</f>
        <v>11</v>
      </c>
      <c r="O11" s="1268">
        <f>'Gnd Verif. 8-2012'!O11</f>
        <v>8</v>
      </c>
      <c r="P11" s="1268" t="str">
        <f>'Gnd Verif. 8-2012'!P11</f>
        <v>n</v>
      </c>
      <c r="Q11" s="1268">
        <f>'Gnd Verif. 8-2012'!Q11</f>
        <v>90</v>
      </c>
      <c r="R11" s="1268">
        <f>'Gnd Verif. 8-2012'!R11</f>
        <v>0</v>
      </c>
      <c r="S11" s="1268" t="str">
        <f>'Gnd Verif. 8-2012'!S11</f>
        <v>y</v>
      </c>
      <c r="T11" s="1268">
        <f>'Gnd Verif. 8-2012'!T11</f>
        <v>90</v>
      </c>
      <c r="U11" s="1268">
        <f>'Gnd Verif. 8-2012'!U11</f>
        <v>0</v>
      </c>
      <c r="V11" s="1268" t="str">
        <f>'Gnd Verif. 8-2012'!V11</f>
        <v>y</v>
      </c>
      <c r="W11" s="1268" t="str">
        <f>'Gnd Verif. 8-2012'!W11</f>
        <v>y</v>
      </c>
      <c r="X11" s="1268" t="str">
        <f>'Gnd Verif. 8-2012'!X11</f>
        <v>n</v>
      </c>
      <c r="Y11" s="1268" t="str">
        <f>'Gnd Verif. 8-2012'!Y11</f>
        <v>y</v>
      </c>
      <c r="Z11" s="1268">
        <f>'Gnd Verif. 8-2012'!Z11</f>
        <v>0</v>
      </c>
      <c r="AA11" s="1268">
        <f>'Gnd Verif. 8-2012'!AA11</f>
        <v>10</v>
      </c>
      <c r="AB11" s="1268" t="str">
        <f>'Gnd Verif. 8-2012'!AB11</f>
        <v>y</v>
      </c>
      <c r="AC11" s="1268">
        <f>'Gnd Verif. 8-2012'!AC11</f>
        <v>3.8521767473499238E-2</v>
      </c>
      <c r="AD11" s="1268">
        <f>'Gnd Verif. 8-2012'!AD11</f>
        <v>0</v>
      </c>
      <c r="AE11" s="1268">
        <f>'Gnd Verif. 8-2012'!AE11</f>
        <v>58</v>
      </c>
      <c r="AF11" s="1268">
        <f>'Gnd Verif. 8-2012'!AF11</f>
        <v>720</v>
      </c>
      <c r="AG11" s="1268">
        <f>'Gnd Verif. 8-2012'!AG11</f>
        <v>5</v>
      </c>
      <c r="AH11" s="1268" t="str">
        <f>'Gnd Verif. 8-2012'!AH11</f>
        <v>n</v>
      </c>
      <c r="AI11" s="1268" t="str">
        <f>'Gnd Verif. 8-2012'!AI11</f>
        <v>y</v>
      </c>
      <c r="AJ11" s="1268" t="str">
        <f>'Gnd Verif. 8-2012'!AJ11</f>
        <v>y</v>
      </c>
      <c r="AK11" s="1268" t="str">
        <f>'Gnd Verif. 8-2012'!AK11</f>
        <v>n</v>
      </c>
      <c r="AL11" s="1268" t="str">
        <f>'Gnd Verif. 8-2012'!AL11</f>
        <v>y</v>
      </c>
      <c r="AM11" s="1268" t="str">
        <f>'Gnd Verif. 8-2012'!AM11</f>
        <v>y</v>
      </c>
      <c r="AN11" s="1268">
        <f>'Gnd Verif. 8-2012'!AN11</f>
        <v>30</v>
      </c>
      <c r="AO11" s="1268">
        <f>'Gnd Verif. 8-2012'!AO11</f>
        <v>0</v>
      </c>
      <c r="AP11" s="1268">
        <f>'Gnd Verif. 8-2012'!AP11</f>
        <v>0</v>
      </c>
      <c r="AQ11" s="1268">
        <f>'Gnd Verif. 8-2012'!AQ11</f>
        <v>0</v>
      </c>
      <c r="AR11" s="1268">
        <f>'Gnd Verif. 8-2012'!AR11</f>
        <v>0</v>
      </c>
      <c r="AS11" s="1268">
        <f>'Gnd Verif. 8-2012'!AS11</f>
        <v>0</v>
      </c>
      <c r="AT11" s="1268">
        <f>'Gnd Verif. 8-2012'!AT11</f>
        <v>0</v>
      </c>
      <c r="AU11" s="1268">
        <f>'Gnd Verif. 8-2012'!AU11</f>
        <v>9.9996899999999993</v>
      </c>
      <c r="AV11" s="1268">
        <f>'Gnd Verif. 8-2012'!AV11</f>
        <v>2.1926879999999999E-2</v>
      </c>
      <c r="AW11" s="1268">
        <f>'Gnd Verif. 8-2012'!AW11</f>
        <v>7.8170320000000002</v>
      </c>
      <c r="AX11" s="1268">
        <f>'Gnd Verif. 8-2012'!AX11</f>
        <v>4.7825165000000016</v>
      </c>
      <c r="AY11" s="1268">
        <f>'Gnd Verif. 8-2012'!AY11</f>
        <v>128450</v>
      </c>
      <c r="AZ11" s="1268">
        <f>'Gnd Verif. 8-2012'!AZ11</f>
        <v>17912.150000000001</v>
      </c>
      <c r="BA11" s="1268">
        <f>'Gnd Verif. 8-2012'!BA11</f>
        <v>15008.75</v>
      </c>
      <c r="BB11" s="1268">
        <f>'Gnd Verif. 8-2012'!BB11</f>
        <v>191.86959999999999</v>
      </c>
      <c r="BC11" s="1268">
        <f>'Gnd Verif. 8-2012'!BC11</f>
        <v>3.0345154999999986</v>
      </c>
      <c r="BD11" s="1268">
        <f>'Gnd Verif. 8-2012'!BD11</f>
        <v>5639195.6872031633</v>
      </c>
      <c r="BE11" s="1268">
        <f>'Gnd Verif. 8-2012'!BE11</f>
        <v>1002.9621450569529</v>
      </c>
      <c r="BF11" s="1268">
        <f>'Gnd Verif. 8-2012'!BF11</f>
        <v>9.9777631199999988</v>
      </c>
      <c r="BG11" s="1268">
        <f>'Gnd Verif. 8-2012'!BG11</f>
        <v>725.85000000000036</v>
      </c>
      <c r="BH11" s="1268">
        <f>'Gnd Verif. 8-2012'!BH11</f>
        <v>161.01001644227139</v>
      </c>
      <c r="BI11" s="1268">
        <f>'Gnd Verif. 8-2012'!BI11</f>
        <v>0.17785553130084511</v>
      </c>
      <c r="BJ11" s="1268">
        <f>'Gnd Verif. 8-2012'!BJ11</f>
        <v>0.37920934872095646</v>
      </c>
      <c r="BK11" s="1268">
        <f>'Gnd Verif. 8-2012'!BK11</f>
        <v>0.55371318517414014</v>
      </c>
      <c r="BL11" s="1268">
        <f>'Gnd Verif. 8-2012'!BL11</f>
        <v>1.3746315519735474E-2</v>
      </c>
      <c r="BM11" s="1268">
        <f>'Gnd Verif. 8-2012'!BM11</f>
        <v>2.3872082887022761</v>
      </c>
      <c r="BN11" s="1268">
        <f>'Gnd Verif. 8-2012'!BN11</f>
        <v>0.12180399888762297</v>
      </c>
      <c r="BO11" s="1268">
        <f>'Gnd Verif. 8-2012'!BO11</f>
        <v>5639195.6872031633</v>
      </c>
      <c r="BP11" s="1268">
        <f>'Gnd Verif. 8-2012'!BP11</f>
        <v>5210077.3968398785</v>
      </c>
      <c r="BQ11" s="1268">
        <f>'Gnd Verif. 8-2012'!BQ11</f>
        <v>4758518.3526717555</v>
      </c>
      <c r="BR11" s="1268">
        <f>'Gnd Verif. 8-2012'!BR11</f>
        <v>1002.9621450569529</v>
      </c>
      <c r="BS11" s="1268">
        <f>'Gnd Verif. 8-2012'!BS11</f>
        <v>0.67355844357631145</v>
      </c>
      <c r="BT11" s="1268">
        <f>'Gnd Verif. 8-2012'!BT11</f>
        <v>0.28000000000000003</v>
      </c>
      <c r="BU11" s="1268">
        <f>'Gnd Verif. 8-2012'!BU11</f>
        <v>1</v>
      </c>
      <c r="BV11" s="1268">
        <f>'Gnd Verif. 8-2012'!BV11</f>
        <v>2.9970134560561554</v>
      </c>
      <c r="BW11" s="1268">
        <f>'Gnd Verif. 8-2012'!BW11</f>
        <v>1</v>
      </c>
      <c r="BX11" s="1268">
        <f>'Gnd Verif. 8-2012'!BX11</f>
        <v>2.9794180024080181</v>
      </c>
      <c r="BY11" s="1268">
        <f>'Gnd Verif. 8-2012'!BY11</f>
        <v>2.9970134560561554</v>
      </c>
      <c r="BZ11" s="1268">
        <f>'Gnd Verif. 8-2012'!BZ11</f>
        <v>284.91910779472937</v>
      </c>
      <c r="CA11" s="1268" t="str">
        <f>'Gnd Verif. 8-2012'!CA11</f>
        <v>N/A</v>
      </c>
      <c r="CB11" s="1809"/>
    </row>
    <row r="12" spans="1:80" x14ac:dyDescent="0.25">
      <c r="A12" s="1418" t="str">
        <f>'Gnd Verif. 8-2012'!A12</f>
        <v>5a</v>
      </c>
      <c r="B12" s="1801" t="str">
        <f>'Gnd Verif. 8-2012'!B12</f>
        <v>Lampwick</v>
      </c>
      <c r="C12" s="1418">
        <f>'Gnd Verif. 8-2012'!C12</f>
        <v>0</v>
      </c>
      <c r="D12" s="1418" t="str">
        <f>'Gnd Verif. 8-2012'!D12</f>
        <v>682a</v>
      </c>
      <c r="E12" s="1268">
        <f>'Gnd Verif. 8-2012'!E12</f>
        <v>0</v>
      </c>
      <c r="F12" s="1418">
        <f>'Gnd Verif. 8-2012'!F12</f>
        <v>0</v>
      </c>
      <c r="G12" s="1418">
        <f>'Gnd Verif. 8-2012'!G12</f>
        <v>0</v>
      </c>
      <c r="H12" s="1268">
        <f>'Gnd Verif. 8-2012'!H12</f>
        <v>0</v>
      </c>
      <c r="I12" s="1268">
        <f>'Gnd Verif. 8-2012'!I12</f>
        <v>0</v>
      </c>
      <c r="J12" s="1268">
        <f>'Gnd Verif. 8-2012'!J12</f>
        <v>0</v>
      </c>
      <c r="K12" s="1268">
        <f>'Gnd Verif. 8-2012'!K12</f>
        <v>8.1</v>
      </c>
      <c r="L12" s="1268">
        <f>'Gnd Verif. 8-2012'!L12</f>
        <v>1.28</v>
      </c>
      <c r="M12" s="1268">
        <f>'Gnd Verif. 8-2012'!M12</f>
        <v>60</v>
      </c>
      <c r="N12" s="1268">
        <f>'Gnd Verif. 8-2012'!N12</f>
        <v>0</v>
      </c>
      <c r="O12" s="1268">
        <f>'Gnd Verif. 8-2012'!O12</f>
        <v>0</v>
      </c>
      <c r="P12" s="1268">
        <f>'Gnd Verif. 8-2012'!P12</f>
        <v>0</v>
      </c>
      <c r="Q12" s="1268">
        <f>'Gnd Verif. 8-2012'!Q12</f>
        <v>0</v>
      </c>
      <c r="R12" s="1268">
        <f>'Gnd Verif. 8-2012'!R12</f>
        <v>0</v>
      </c>
      <c r="S12" s="1268">
        <f>'Gnd Verif. 8-2012'!S12</f>
        <v>0</v>
      </c>
      <c r="T12" s="1268">
        <f>'Gnd Verif. 8-2012'!T12</f>
        <v>0</v>
      </c>
      <c r="U12" s="1268">
        <f>'Gnd Verif. 8-2012'!U12</f>
        <v>0</v>
      </c>
      <c r="V12" s="1268" t="str">
        <f>'Gnd Verif. 8-2012'!V12</f>
        <v>y</v>
      </c>
      <c r="W12" s="1268" t="str">
        <f>'Gnd Verif. 8-2012'!W12</f>
        <v>y</v>
      </c>
      <c r="X12" s="1268" t="str">
        <f>'Gnd Verif. 8-2012'!X12</f>
        <v>n</v>
      </c>
      <c r="Y12" s="1268" t="str">
        <f>'Gnd Verif. 8-2012'!Y12</f>
        <v>y</v>
      </c>
      <c r="Z12" s="1268">
        <f>'Gnd Verif. 8-2012'!Z12</f>
        <v>0</v>
      </c>
      <c r="AA12" s="1268">
        <f>'Gnd Verif. 8-2012'!AA12</f>
        <v>10</v>
      </c>
      <c r="AB12" s="1268" t="str">
        <f>'Gnd Verif. 8-2012'!AB12</f>
        <v>y</v>
      </c>
      <c r="AC12" s="1268">
        <f>'Gnd Verif. 8-2012'!AC12</f>
        <v>3.8521767473499238E-2</v>
      </c>
      <c r="AD12" s="1268">
        <f>'Gnd Verif. 8-2012'!AD12</f>
        <v>0</v>
      </c>
      <c r="AE12" s="1268">
        <f>'Gnd Verif. 8-2012'!AE12</f>
        <v>58</v>
      </c>
      <c r="AF12" s="1268">
        <f>'Gnd Verif. 8-2012'!AF12</f>
        <v>720</v>
      </c>
      <c r="AG12" s="1268">
        <f>'Gnd Verif. 8-2012'!AG12</f>
        <v>5</v>
      </c>
      <c r="AH12" s="1268" t="str">
        <f>'Gnd Verif. 8-2012'!AH12</f>
        <v>n</v>
      </c>
      <c r="AI12" s="1268" t="str">
        <f>'Gnd Verif. 8-2012'!AI12</f>
        <v>y</v>
      </c>
      <c r="AJ12" s="1268" t="str">
        <f>'Gnd Verif. 8-2012'!AJ12</f>
        <v>y</v>
      </c>
      <c r="AK12" s="1268" t="str">
        <f>'Gnd Verif. 8-2012'!AK12</f>
        <v>n</v>
      </c>
      <c r="AL12" s="1268" t="str">
        <f>'Gnd Verif. 8-2012'!AL12</f>
        <v>y</v>
      </c>
      <c r="AM12" s="1268" t="str">
        <f>'Gnd Verif. 8-2012'!AM12</f>
        <v>y</v>
      </c>
      <c r="AN12" s="1268">
        <f>'Gnd Verif. 8-2012'!AN12</f>
        <v>30</v>
      </c>
      <c r="AO12" s="1268">
        <f>'Gnd Verif. 8-2012'!AO12</f>
        <v>0</v>
      </c>
      <c r="AP12" s="1268">
        <f>'Gnd Verif. 8-2012'!AP12</f>
        <v>0</v>
      </c>
      <c r="AQ12" s="1268">
        <f>'Gnd Verif. 8-2012'!AQ12</f>
        <v>0</v>
      </c>
      <c r="AR12" s="1268">
        <f>'Gnd Verif. 8-2012'!AR12</f>
        <v>0</v>
      </c>
      <c r="AS12" s="1268">
        <f>'Gnd Verif. 8-2012'!AS12</f>
        <v>0</v>
      </c>
      <c r="AT12" s="1268">
        <f>'Gnd Verif. 8-2012'!AT12</f>
        <v>0</v>
      </c>
      <c r="AU12" s="1268">
        <f>'Gnd Verif. 8-2012'!AU12</f>
        <v>4.5885175</v>
      </c>
      <c r="AV12" s="1268">
        <f>'Gnd Verif. 8-2012'!AV12</f>
        <v>0.60952767500000005</v>
      </c>
      <c r="AW12" s="1268">
        <f>'Gnd Verif. 8-2012'!AW12</f>
        <v>6.5822905000000009</v>
      </c>
      <c r="AX12" s="1268">
        <f>'Gnd Verif. 8-2012'!AX12</f>
        <v>4.7527314999999994</v>
      </c>
      <c r="AY12" s="1268">
        <f>'Gnd Verif. 8-2012'!AY12</f>
        <v>39715</v>
      </c>
      <c r="AZ12" s="1268">
        <f>'Gnd Verif. 8-2012'!AZ12</f>
        <v>16329.6</v>
      </c>
      <c r="BA12" s="1268">
        <f>'Gnd Verif. 8-2012'!BA12</f>
        <v>15108</v>
      </c>
      <c r="BB12" s="1268">
        <f>'Gnd Verif. 8-2012'!BB12</f>
        <v>83.770049999999998</v>
      </c>
      <c r="BC12" s="1268">
        <f>'Gnd Verif. 8-2012'!BC12</f>
        <v>1.8295590000000015</v>
      </c>
      <c r="BD12" s="1268">
        <f>'Gnd Verif. 8-2012'!BD12</f>
        <v>1506286.1923435298</v>
      </c>
      <c r="BE12" s="1268">
        <f>'Gnd Verif. 8-2012'!BE12</f>
        <v>399.39846318928045</v>
      </c>
      <c r="BF12" s="1268">
        <f>'Gnd Verif. 8-2012'!BF12</f>
        <v>3.9789898250000002</v>
      </c>
      <c r="BG12" s="1268">
        <f>'Gnd Verif. 8-2012'!BG12</f>
        <v>305.40000000000009</v>
      </c>
      <c r="BH12" s="1268">
        <f>'Gnd Verif. 8-2012'!BH12</f>
        <v>70.222684821433688</v>
      </c>
      <c r="BI12" s="1268">
        <f>'Gnd Verif. 8-2012'!BI12</f>
        <v>0.26515443427645258</v>
      </c>
      <c r="BJ12" s="1268">
        <f>'Gnd Verif. 8-2012'!BJ12</f>
        <v>0.44653664408410099</v>
      </c>
      <c r="BK12" s="1268">
        <f>'Gnd Verif. 8-2012'!BK12</f>
        <v>0.57947700793696155</v>
      </c>
      <c r="BL12" s="1268">
        <f>'Gnd Verif. 8-2012'!BL12</f>
        <v>1.3028781352324817E-2</v>
      </c>
      <c r="BM12" s="1268">
        <f>'Gnd Verif. 8-2012'!BM12</f>
        <v>2.0584393249224462</v>
      </c>
      <c r="BN12" s="1268">
        <f>'Gnd Verif. 8-2012'!BN12</f>
        <v>0.20432419168338381</v>
      </c>
      <c r="BO12" s="1268">
        <f>'Gnd Verif. 8-2012'!BO12</f>
        <v>1506286.1923435298</v>
      </c>
      <c r="BP12" s="1268">
        <f>'Gnd Verif. 8-2012'!BP12</f>
        <v>1482573.75493711</v>
      </c>
      <c r="BQ12" s="1268">
        <f>'Gnd Verif. 8-2012'!BQ12</f>
        <v>1380079.32168671</v>
      </c>
      <c r="BR12" s="1268">
        <f>'Gnd Verif. 8-2012'!BR12</f>
        <v>399.39846318928045</v>
      </c>
      <c r="BS12" s="1268">
        <f>'Gnd Verif. 8-2012'!BS12</f>
        <v>0.40609939625321878</v>
      </c>
      <c r="BT12" s="1268">
        <f>'Gnd Verif. 8-2012'!BT12</f>
        <v>0.28000000000000003</v>
      </c>
      <c r="BU12" s="1268">
        <f>'Gnd Verif. 8-2012'!BU12</f>
        <v>1</v>
      </c>
      <c r="BV12" s="1268">
        <f>'Gnd Verif. 8-2012'!BV12</f>
        <v>2.9938540437028713</v>
      </c>
      <c r="BW12" s="1268">
        <f>'Gnd Verif. 8-2012'!BW12</f>
        <v>1</v>
      </c>
      <c r="BX12" s="1268">
        <f>'Gnd Verif. 8-2012'!BX12</f>
        <v>2.9763047838182386</v>
      </c>
      <c r="BY12" s="1268">
        <f>'Gnd Verif. 8-2012'!BY12</f>
        <v>2.9938540437028713</v>
      </c>
      <c r="BZ12" s="1268">
        <f>'Gnd Verif. 8-2012'!BZ12</f>
        <v>284.91910779472937</v>
      </c>
      <c r="CA12" s="1268" t="str">
        <f>'Gnd Verif. 8-2012'!CA12</f>
        <v>N/A</v>
      </c>
      <c r="CB12" s="1809"/>
    </row>
    <row r="13" spans="1:80" x14ac:dyDescent="0.25">
      <c r="A13" s="1418">
        <f>'Gnd Verif. 8-2012'!A13</f>
        <v>6</v>
      </c>
      <c r="B13" s="1801" t="str">
        <f>'Gnd Verif. 8-2012'!B13</f>
        <v>Lampwick</v>
      </c>
      <c r="C13" s="1418" t="str">
        <f>'Gnd Verif. 8-2012'!C13</f>
        <v>Lam_BL</v>
      </c>
      <c r="D13" s="1418">
        <f>'Gnd Verif. 8-2012'!D13</f>
        <v>684</v>
      </c>
      <c r="E13" s="1268">
        <f>'Gnd Verif. 8-2012'!E13</f>
        <v>0</v>
      </c>
      <c r="F13" s="1418">
        <f>'Gnd Verif. 8-2012'!F13</f>
        <v>0</v>
      </c>
      <c r="G13" s="1418">
        <f>'Gnd Verif. 8-2012'!G13</f>
        <v>0</v>
      </c>
      <c r="H13" s="1268" t="str">
        <f>'Gnd Verif. 8-2012'!H13</f>
        <v>2006/1</v>
      </c>
      <c r="I13" s="1268">
        <f>'Gnd Verif. 8-2012'!I13</f>
        <v>41129</v>
      </c>
      <c r="J13" s="1268">
        <f>'Gnd Verif. 8-2012'!J13</f>
        <v>0</v>
      </c>
      <c r="K13" s="1268">
        <f>'Gnd Verif. 8-2012'!K13</f>
        <v>8.1</v>
      </c>
      <c r="L13" s="1268">
        <f>'Gnd Verif. 8-2012'!L13</f>
        <v>1.2450000000000001</v>
      </c>
      <c r="M13" s="1268">
        <f>'Gnd Verif. 8-2012'!M13</f>
        <v>60</v>
      </c>
      <c r="N13" s="1268">
        <f>'Gnd Verif. 8-2012'!N13</f>
        <v>11</v>
      </c>
      <c r="O13" s="1268">
        <f>'Gnd Verif. 8-2012'!O13</f>
        <v>8</v>
      </c>
      <c r="P13" s="1268" t="str">
        <f>'Gnd Verif. 8-2012'!P13</f>
        <v>n</v>
      </c>
      <c r="Q13" s="1268">
        <f>'Gnd Verif. 8-2012'!Q13</f>
        <v>90</v>
      </c>
      <c r="R13" s="1268">
        <f>'Gnd Verif. 8-2012'!R13</f>
        <v>0</v>
      </c>
      <c r="S13" s="1268" t="str">
        <f>'Gnd Verif. 8-2012'!S13</f>
        <v>y</v>
      </c>
      <c r="T13" s="1268">
        <f>'Gnd Verif. 8-2012'!T13</f>
        <v>90</v>
      </c>
      <c r="U13" s="1268">
        <f>'Gnd Verif. 8-2012'!U13</f>
        <v>0</v>
      </c>
      <c r="V13" s="1268" t="str">
        <f>'Gnd Verif. 8-2012'!V13</f>
        <v>y</v>
      </c>
      <c r="W13" s="1268" t="str">
        <f>'Gnd Verif. 8-2012'!W13</f>
        <v>y</v>
      </c>
      <c r="X13" s="1268" t="str">
        <f>'Gnd Verif. 8-2012'!X13</f>
        <v>n</v>
      </c>
      <c r="Y13" s="1268" t="str">
        <f>'Gnd Verif. 8-2012'!Y13</f>
        <v>y</v>
      </c>
      <c r="Z13" s="1268">
        <f>'Gnd Verif. 8-2012'!Z13</f>
        <v>0</v>
      </c>
      <c r="AA13" s="1268">
        <f>'Gnd Verif. 8-2012'!AA13</f>
        <v>10</v>
      </c>
      <c r="AB13" s="1268" t="str">
        <f>'Gnd Verif. 8-2012'!AB13</f>
        <v>y</v>
      </c>
      <c r="AC13" s="1268">
        <f>'Gnd Verif. 8-2012'!AC13</f>
        <v>3.8521767473499238E-2</v>
      </c>
      <c r="AD13" s="1268">
        <f>'Gnd Verif. 8-2012'!AD13</f>
        <v>0</v>
      </c>
      <c r="AE13" s="1268">
        <f>'Gnd Verif. 8-2012'!AE13</f>
        <v>58</v>
      </c>
      <c r="AF13" s="1268">
        <f>'Gnd Verif. 8-2012'!AF13</f>
        <v>720</v>
      </c>
      <c r="AG13" s="1268">
        <f>'Gnd Verif. 8-2012'!AG13</f>
        <v>5</v>
      </c>
      <c r="AH13" s="1268" t="str">
        <f>'Gnd Verif. 8-2012'!AH13</f>
        <v>n</v>
      </c>
      <c r="AI13" s="1268" t="str">
        <f>'Gnd Verif. 8-2012'!AI13</f>
        <v>y</v>
      </c>
      <c r="AJ13" s="1268" t="str">
        <f>'Gnd Verif. 8-2012'!AJ13</f>
        <v>y</v>
      </c>
      <c r="AK13" s="1268" t="str">
        <f>'Gnd Verif. 8-2012'!AK13</f>
        <v>n</v>
      </c>
      <c r="AL13" s="1268" t="str">
        <f>'Gnd Verif. 8-2012'!AL13</f>
        <v>y</v>
      </c>
      <c r="AM13" s="1268" t="str">
        <f>'Gnd Verif. 8-2012'!AM13</f>
        <v>y</v>
      </c>
      <c r="AN13" s="1268">
        <f>'Gnd Verif. 8-2012'!AN13</f>
        <v>30</v>
      </c>
      <c r="AO13" s="1268">
        <f>'Gnd Verif. 8-2012'!AO13</f>
        <v>0</v>
      </c>
      <c r="AP13" s="1268">
        <f>'Gnd Verif. 8-2012'!AP13</f>
        <v>0</v>
      </c>
      <c r="AQ13" s="1268">
        <f>'Gnd Verif. 8-2012'!AQ13</f>
        <v>0</v>
      </c>
      <c r="AR13" s="1268">
        <f>'Gnd Verif. 8-2012'!AR13</f>
        <v>0</v>
      </c>
      <c r="AS13" s="1268">
        <f>'Gnd Verif. 8-2012'!AS13</f>
        <v>0</v>
      </c>
      <c r="AT13" s="1268">
        <f>'Gnd Verif. 8-2012'!AT13</f>
        <v>0</v>
      </c>
      <c r="AU13" s="1268">
        <f>'Gnd Verif. 8-2012'!AU13</f>
        <v>1.7623905000000004</v>
      </c>
      <c r="AV13" s="1268">
        <f>'Gnd Verif. 8-2012'!AV13</f>
        <v>2.2048955000000002E-2</v>
      </c>
      <c r="AW13" s="1268">
        <f>'Gnd Verif. 8-2012'!AW13</f>
        <v>6.9814754999999993</v>
      </c>
      <c r="AX13" s="1268">
        <f>'Gnd Verif. 8-2012'!AX13</f>
        <v>4.7467189999999997</v>
      </c>
      <c r="AY13" s="1268">
        <f>'Gnd Verif. 8-2012'!AY13</f>
        <v>155300</v>
      </c>
      <c r="AZ13" s="1268">
        <f>'Gnd Verif. 8-2012'!AZ13</f>
        <v>15598.25</v>
      </c>
      <c r="BA13" s="1268">
        <f>'Gnd Verif. 8-2012'!BA13</f>
        <v>15008.45</v>
      </c>
      <c r="BB13" s="1268">
        <f>'Gnd Verif. 8-2012'!BB13</f>
        <v>49.137150000000005</v>
      </c>
      <c r="BC13" s="1268">
        <f>'Gnd Verif. 8-2012'!BC13</f>
        <v>2.2347564999999996</v>
      </c>
      <c r="BD13" s="1268">
        <f>'Gnd Verif. 8-2012'!BD13</f>
        <v>6961490.5438719774</v>
      </c>
      <c r="BE13" s="1268">
        <f>'Gnd Verif. 8-2012'!BE13</f>
        <v>542.47853629055112</v>
      </c>
      <c r="BF13" s="1268">
        <f>'Gnd Verif. 8-2012'!BF13</f>
        <v>1.7403415450000004</v>
      </c>
      <c r="BG13" s="1268">
        <f>'Gnd Verif. 8-2012'!BG13</f>
        <v>147.44999999999982</v>
      </c>
      <c r="BH13" s="1268">
        <f>'Gnd Verif. 8-2012'!BH13</f>
        <v>40.950092361922657</v>
      </c>
      <c r="BI13" s="1268">
        <f>'Gnd Verif. 8-2012'!BI13</f>
        <v>7.7925629988549086E-2</v>
      </c>
      <c r="BJ13" s="1268">
        <f>'Gnd Verif. 8-2012'!BJ13</f>
        <v>0.22396733135039759</v>
      </c>
      <c r="BK13" s="1268">
        <f>'Gnd Verif. 8-2012'!BK13</f>
        <v>0.37969672556747602</v>
      </c>
      <c r="BL13" s="1268">
        <f>'Gnd Verif. 8-2012'!BL13</f>
        <v>1.1802926720922364E-2</v>
      </c>
      <c r="BM13" s="1268">
        <f>'Gnd Verif. 8-2012'!BM13</f>
        <v>2.7940570128910482</v>
      </c>
      <c r="BN13" s="1268">
        <f>'Gnd Verif. 8-2012'!BN13</f>
        <v>4.5965093236581808E-2</v>
      </c>
      <c r="BO13" s="1268">
        <f>'Gnd Verif. 8-2012'!BO13</f>
        <v>6961490.5438719774</v>
      </c>
      <c r="BP13" s="1268">
        <f>'Gnd Verif. 8-2012'!BP13</f>
        <v>6316508.71594592</v>
      </c>
      <c r="BQ13" s="1268">
        <f>'Gnd Verif. 8-2012'!BQ13</f>
        <v>5882130.9317097394</v>
      </c>
      <c r="BR13" s="1268">
        <f>'Gnd Verif. 8-2012'!BR13</f>
        <v>542.47853629055112</v>
      </c>
      <c r="BS13" s="1268">
        <f>'Gnd Verif. 8-2012'!BS13</f>
        <v>0.49603935452366144</v>
      </c>
      <c r="BT13" s="1268">
        <f>'Gnd Verif. 8-2012'!BT13</f>
        <v>0.28000000000000003</v>
      </c>
      <c r="BU13" s="1268">
        <f>'Gnd Verif. 8-2012'!BU13</f>
        <v>1</v>
      </c>
      <c r="BV13" s="1268">
        <f>'Gnd Verif. 8-2012'!BV13</f>
        <v>2.9763698111105237</v>
      </c>
      <c r="BW13" s="1268">
        <f>'Gnd Verif. 8-2012'!BW13</f>
        <v>1</v>
      </c>
      <c r="BX13" s="1268">
        <f>'Gnd Verif. 8-2012'!BX13</f>
        <v>2.959075142498651</v>
      </c>
      <c r="BY13" s="1268">
        <f>'Gnd Verif. 8-2012'!BY13</f>
        <v>2.9763698111105237</v>
      </c>
      <c r="BZ13" s="1268">
        <f>'Gnd Verif. 8-2012'!BZ13</f>
        <v>248.41409353557964</v>
      </c>
      <c r="CA13" s="1268" t="str">
        <f>'Gnd Verif. 8-2012'!CA13</f>
        <v>N/A</v>
      </c>
      <c r="CB13" s="1809"/>
    </row>
    <row r="14" spans="1:80" x14ac:dyDescent="0.25">
      <c r="A14" s="1418" t="str">
        <f>'Gnd Verif. 8-2012'!A14</f>
        <v>6a</v>
      </c>
      <c r="B14" s="1801" t="str">
        <f>'Gnd Verif. 8-2012'!B14</f>
        <v>Lampwick</v>
      </c>
      <c r="C14" s="1418">
        <f>'Gnd Verif. 8-2012'!C14</f>
        <v>0</v>
      </c>
      <c r="D14" s="1418" t="str">
        <f>'Gnd Verif. 8-2012'!D14</f>
        <v>684a</v>
      </c>
      <c r="E14" s="1268">
        <f>'Gnd Verif. 8-2012'!E14</f>
        <v>0</v>
      </c>
      <c r="F14" s="1418">
        <f>'Gnd Verif. 8-2012'!F14</f>
        <v>0</v>
      </c>
      <c r="G14" s="1418">
        <f>'Gnd Verif. 8-2012'!G14</f>
        <v>0</v>
      </c>
      <c r="H14" s="1268">
        <f>'Gnd Verif. 8-2012'!H14</f>
        <v>0</v>
      </c>
      <c r="I14" s="1268">
        <f>'Gnd Verif. 8-2012'!I14</f>
        <v>0</v>
      </c>
      <c r="J14" s="1268">
        <f>'Gnd Verif. 8-2012'!J14</f>
        <v>0</v>
      </c>
      <c r="K14" s="1268">
        <f>'Gnd Verif. 8-2012'!K14</f>
        <v>8.1</v>
      </c>
      <c r="L14" s="1268">
        <f>'Gnd Verif. 8-2012'!L14</f>
        <v>1.2450000000000001</v>
      </c>
      <c r="M14" s="1268">
        <f>'Gnd Verif. 8-2012'!M14</f>
        <v>60</v>
      </c>
      <c r="N14" s="1268">
        <f>'Gnd Verif. 8-2012'!N14</f>
        <v>0</v>
      </c>
      <c r="O14" s="1268">
        <f>'Gnd Verif. 8-2012'!O14</f>
        <v>0</v>
      </c>
      <c r="P14" s="1268">
        <f>'Gnd Verif. 8-2012'!P14</f>
        <v>0</v>
      </c>
      <c r="Q14" s="1268">
        <f>'Gnd Verif. 8-2012'!Q14</f>
        <v>0</v>
      </c>
      <c r="R14" s="1268">
        <f>'Gnd Verif. 8-2012'!R14</f>
        <v>0</v>
      </c>
      <c r="S14" s="1268">
        <f>'Gnd Verif. 8-2012'!S14</f>
        <v>0</v>
      </c>
      <c r="T14" s="1268">
        <f>'Gnd Verif. 8-2012'!T14</f>
        <v>0</v>
      </c>
      <c r="U14" s="1268">
        <f>'Gnd Verif. 8-2012'!U14</f>
        <v>0</v>
      </c>
      <c r="V14" s="1268" t="str">
        <f>'Gnd Verif. 8-2012'!V14</f>
        <v>y</v>
      </c>
      <c r="W14" s="1268" t="str">
        <f>'Gnd Verif. 8-2012'!W14</f>
        <v>y</v>
      </c>
      <c r="X14" s="1268" t="str">
        <f>'Gnd Verif. 8-2012'!X14</f>
        <v>n</v>
      </c>
      <c r="Y14" s="1268" t="str">
        <f>'Gnd Verif. 8-2012'!Y14</f>
        <v>y</v>
      </c>
      <c r="Z14" s="1268">
        <f>'Gnd Verif. 8-2012'!Z14</f>
        <v>0</v>
      </c>
      <c r="AA14" s="1268">
        <f>'Gnd Verif. 8-2012'!AA14</f>
        <v>10</v>
      </c>
      <c r="AB14" s="1268" t="str">
        <f>'Gnd Verif. 8-2012'!AB14</f>
        <v>y</v>
      </c>
      <c r="AC14" s="1268">
        <f>'Gnd Verif. 8-2012'!AC14</f>
        <v>3.8521767473499238E-2</v>
      </c>
      <c r="AD14" s="1268">
        <f>'Gnd Verif. 8-2012'!AD14</f>
        <v>0</v>
      </c>
      <c r="AE14" s="1268">
        <f>'Gnd Verif. 8-2012'!AE14</f>
        <v>58</v>
      </c>
      <c r="AF14" s="1268">
        <f>'Gnd Verif. 8-2012'!AF14</f>
        <v>720</v>
      </c>
      <c r="AG14" s="1268">
        <f>'Gnd Verif. 8-2012'!AG14</f>
        <v>5</v>
      </c>
      <c r="AH14" s="1268" t="str">
        <f>'Gnd Verif. 8-2012'!AH14</f>
        <v>n</v>
      </c>
      <c r="AI14" s="1268" t="str">
        <f>'Gnd Verif. 8-2012'!AI14</f>
        <v>y</v>
      </c>
      <c r="AJ14" s="1268" t="str">
        <f>'Gnd Verif. 8-2012'!AJ14</f>
        <v>y</v>
      </c>
      <c r="AK14" s="1268" t="str">
        <f>'Gnd Verif. 8-2012'!AK14</f>
        <v>n</v>
      </c>
      <c r="AL14" s="1268" t="str">
        <f>'Gnd Verif. 8-2012'!AL14</f>
        <v>y</v>
      </c>
      <c r="AM14" s="1268" t="str">
        <f>'Gnd Verif. 8-2012'!AM14</f>
        <v>y</v>
      </c>
      <c r="AN14" s="1268">
        <f>'Gnd Verif. 8-2012'!AN14</f>
        <v>30</v>
      </c>
      <c r="AO14" s="1268">
        <f>'Gnd Verif. 8-2012'!AO14</f>
        <v>0</v>
      </c>
      <c r="AP14" s="1268">
        <f>'Gnd Verif. 8-2012'!AP14</f>
        <v>0</v>
      </c>
      <c r="AQ14" s="1268">
        <f>'Gnd Verif. 8-2012'!AQ14</f>
        <v>0</v>
      </c>
      <c r="AR14" s="1268">
        <f>'Gnd Verif. 8-2012'!AR14</f>
        <v>0</v>
      </c>
      <c r="AS14" s="1268">
        <f>'Gnd Verif. 8-2012'!AS14</f>
        <v>0</v>
      </c>
      <c r="AT14" s="1268">
        <f>'Gnd Verif. 8-2012'!AT14</f>
        <v>0</v>
      </c>
      <c r="AU14" s="1268">
        <f>'Gnd Verif. 8-2012'!AU14</f>
        <v>1.1889189999999998</v>
      </c>
      <c r="AV14" s="1268">
        <f>'Gnd Verif. 8-2012'!AV14</f>
        <v>4.7531109999999988E-2</v>
      </c>
      <c r="AW14" s="1268">
        <f>'Gnd Verif. 8-2012'!AW14</f>
        <v>5.9594730000000009</v>
      </c>
      <c r="AX14" s="1268">
        <f>'Gnd Verif. 8-2012'!AX14</f>
        <v>4.7723690000000003</v>
      </c>
      <c r="AY14" s="1268">
        <f>'Gnd Verif. 8-2012'!AY14</f>
        <v>48575</v>
      </c>
      <c r="AZ14" s="1268">
        <f>'Gnd Verif. 8-2012'!AZ14</f>
        <v>15403.4</v>
      </c>
      <c r="BA14" s="1268">
        <f>'Gnd Verif. 8-2012'!BA14</f>
        <v>15015.1</v>
      </c>
      <c r="BB14" s="1268">
        <f>'Gnd Verif. 8-2012'!BB14</f>
        <v>30.938449999999996</v>
      </c>
      <c r="BC14" s="1268">
        <f>'Gnd Verif. 8-2012'!BC14</f>
        <v>1.1871040000000006</v>
      </c>
      <c r="BD14" s="1268">
        <f>'Gnd Verif. 8-2012'!BD14</f>
        <v>1864667.3286581438</v>
      </c>
      <c r="BE14" s="1268">
        <f>'Gnd Verif. 8-2012'!BE14</f>
        <v>227.66804885290088</v>
      </c>
      <c r="BF14" s="1268">
        <f>'Gnd Verif. 8-2012'!BF14</f>
        <v>1.1413878899999998</v>
      </c>
      <c r="BG14" s="1268">
        <f>'Gnd Verif. 8-2012'!BG14</f>
        <v>97.074999999999818</v>
      </c>
      <c r="BH14" s="1268">
        <f>'Gnd Verif. 8-2012'!BH14</f>
        <v>25.907789388624366</v>
      </c>
      <c r="BI14" s="1268">
        <f>'Gnd Verif. 8-2012'!BI14</f>
        <v>0.12209579979970793</v>
      </c>
      <c r="BJ14" s="1268">
        <f>'Gnd Verif. 8-2012'!BJ14</f>
        <v>0.29827037806705886</v>
      </c>
      <c r="BK14" s="1268">
        <f>'Gnd Verif. 8-2012'!BK14</f>
        <v>0.46619200899125651</v>
      </c>
      <c r="BL14" s="1268">
        <f>'Gnd Verif. 8-2012'!BL14</f>
        <v>1.1757794385784209E-2</v>
      </c>
      <c r="BM14" s="1268">
        <f>'Gnd Verif. 8-2012'!BM14</f>
        <v>2.5730439827203759</v>
      </c>
      <c r="BN14" s="1268">
        <f>'Gnd Verif. 8-2012'!BN14</f>
        <v>7.8117084086144845E-2</v>
      </c>
      <c r="BO14" s="1268">
        <f>'Gnd Verif. 8-2012'!BO14</f>
        <v>1864667.3286581438</v>
      </c>
      <c r="BP14" s="1268">
        <f>'Gnd Verif. 8-2012'!BP14</f>
        <v>1835664.8951439345</v>
      </c>
      <c r="BQ14" s="1268">
        <f>'Gnd Verif. 8-2012'!BQ14</f>
        <v>1699132.7869373676</v>
      </c>
      <c r="BR14" s="1268">
        <f>'Gnd Verif. 8-2012'!BR14</f>
        <v>227.66804885290088</v>
      </c>
      <c r="BS14" s="1268">
        <f>'Gnd Verif. 8-2012'!BS14</f>
        <v>0.26349640415519854</v>
      </c>
      <c r="BT14" s="1268">
        <f>'Gnd Verif. 8-2012'!BT14</f>
        <v>0.28000000000000003</v>
      </c>
      <c r="BU14" s="1268">
        <f>'Gnd Verif. 8-2012'!BU14</f>
        <v>1</v>
      </c>
      <c r="BV14" s="1268">
        <f>'Gnd Verif. 8-2012'!BV14</f>
        <v>2.9907063619892731</v>
      </c>
      <c r="BW14" s="1268">
        <f>'Gnd Verif. 8-2012'!BW14</f>
        <v>1</v>
      </c>
      <c r="BX14" s="1268">
        <f>'Gnd Verif. 8-2012'!BX14</f>
        <v>2.9732030668419767</v>
      </c>
      <c r="BY14" s="1268">
        <f>'Gnd Verif. 8-2012'!BY14</f>
        <v>2.9907063619892731</v>
      </c>
      <c r="BZ14" s="1268">
        <f>'Gnd Verif. 8-2012'!BZ14</f>
        <v>248.41409353557964</v>
      </c>
      <c r="CA14" s="1268" t="str">
        <f>'Gnd Verif. 8-2012'!CA14</f>
        <v>N/A</v>
      </c>
      <c r="CB14" s="1809"/>
    </row>
    <row r="15" spans="1:80" x14ac:dyDescent="0.25">
      <c r="A15" s="1418">
        <f>'Gnd Verif. 8-2012'!A15</f>
        <v>7</v>
      </c>
      <c r="B15" s="1800" t="str">
        <f>'Gnd Verif. 8-2012'!B15</f>
        <v>Silicone</v>
      </c>
      <c r="C15" s="1418" t="str">
        <f>'Gnd Verif. 8-2012'!C15</f>
        <v>Sili_BL</v>
      </c>
      <c r="D15" s="1418">
        <f>'Gnd Verif. 8-2012'!D15</f>
        <v>683</v>
      </c>
      <c r="E15" s="1268">
        <f>'Gnd Verif. 8-2012'!E15</f>
        <v>0</v>
      </c>
      <c r="F15" s="1418">
        <f>'Gnd Verif. 8-2012'!F15</f>
        <v>0</v>
      </c>
      <c r="G15" s="1418">
        <f>'Gnd Verif. 8-2012'!G15</f>
        <v>0</v>
      </c>
      <c r="H15" s="1268" t="str">
        <f>'Gnd Verif. 8-2012'!H15</f>
        <v>2006/1</v>
      </c>
      <c r="I15" s="1268">
        <f>'Gnd Verif. 8-2012'!I15</f>
        <v>41129</v>
      </c>
      <c r="J15" s="1268">
        <f>'Gnd Verif. 8-2012'!J15</f>
        <v>0</v>
      </c>
      <c r="K15" s="1268">
        <f>'Gnd Verif. 8-2012'!K15</f>
        <v>8.1</v>
      </c>
      <c r="L15" s="1268">
        <f>'Gnd Verif. 8-2012'!L15</f>
        <v>1.327</v>
      </c>
      <c r="M15" s="1268">
        <f>'Gnd Verif. 8-2012'!M15</f>
        <v>60</v>
      </c>
      <c r="N15" s="1268">
        <f>'Gnd Verif. 8-2012'!N15</f>
        <v>11</v>
      </c>
      <c r="O15" s="1268">
        <f>'Gnd Verif. 8-2012'!O15</f>
        <v>8</v>
      </c>
      <c r="P15" s="1268" t="str">
        <f>'Gnd Verif. 8-2012'!P15</f>
        <v>n</v>
      </c>
      <c r="Q15" s="1268">
        <f>'Gnd Verif. 8-2012'!Q15</f>
        <v>720</v>
      </c>
      <c r="R15" s="1268">
        <f>'Gnd Verif. 8-2012'!R15</f>
        <v>0</v>
      </c>
      <c r="S15" s="1268" t="str">
        <f>'Gnd Verif. 8-2012'!S15</f>
        <v>y</v>
      </c>
      <c r="T15" s="1268">
        <f>'Gnd Verif. 8-2012'!T15</f>
        <v>720</v>
      </c>
      <c r="U15" s="1268">
        <f>'Gnd Verif. 8-2012'!U15</f>
        <v>0</v>
      </c>
      <c r="V15" s="1268" t="str">
        <f>'Gnd Verif. 8-2012'!V15</f>
        <v>y</v>
      </c>
      <c r="W15" s="1268" t="str">
        <f>'Gnd Verif. 8-2012'!W15</f>
        <v>y</v>
      </c>
      <c r="X15" s="1268" t="str">
        <f>'Gnd Verif. 8-2012'!X15</f>
        <v>y</v>
      </c>
      <c r="Y15" s="1268" t="str">
        <f>'Gnd Verif. 8-2012'!Y15</f>
        <v>y</v>
      </c>
      <c r="Z15" s="1268">
        <f>'Gnd Verif. 8-2012'!Z15</f>
        <v>0</v>
      </c>
      <c r="AA15" s="1268">
        <f>'Gnd Verif. 8-2012'!AA15</f>
        <v>10</v>
      </c>
      <c r="AB15" s="1268" t="str">
        <f>'Gnd Verif. 8-2012'!AB15</f>
        <v>y</v>
      </c>
      <c r="AC15" s="1268">
        <f>'Gnd Verif. 8-2012'!AC15</f>
        <v>3.1808712658012592E-2</v>
      </c>
      <c r="AD15" s="1268">
        <f>'Gnd Verif. 8-2012'!AD15</f>
        <v>0</v>
      </c>
      <c r="AE15" s="1268">
        <f>'Gnd Verif. 8-2012'!AE15</f>
        <v>58</v>
      </c>
      <c r="AF15" s="1268">
        <f>'Gnd Verif. 8-2012'!AF15</f>
        <v>720</v>
      </c>
      <c r="AG15" s="1268">
        <f>'Gnd Verif. 8-2012'!AG15</f>
        <v>5</v>
      </c>
      <c r="AH15" s="1268" t="str">
        <f>'Gnd Verif. 8-2012'!AH15</f>
        <v>n</v>
      </c>
      <c r="AI15" s="1268" t="str">
        <f>'Gnd Verif. 8-2012'!AI15</f>
        <v>y</v>
      </c>
      <c r="AJ15" s="1268" t="str">
        <f>'Gnd Verif. 8-2012'!AJ15</f>
        <v>y</v>
      </c>
      <c r="AK15" s="1268" t="str">
        <f>'Gnd Verif. 8-2012'!AK15</f>
        <v>y</v>
      </c>
      <c r="AL15" s="1268" t="str">
        <f>'Gnd Verif. 8-2012'!AL15</f>
        <v>y</v>
      </c>
      <c r="AM15" s="1268" t="str">
        <f>'Gnd Verif. 8-2012'!AM15</f>
        <v>y</v>
      </c>
      <c r="AN15" s="1268">
        <f>'Gnd Verif. 8-2012'!AN15</f>
        <v>25</v>
      </c>
      <c r="AO15" s="1268">
        <f>'Gnd Verif. 8-2012'!AO15</f>
        <v>0</v>
      </c>
      <c r="AP15" s="1268">
        <f>'Gnd Verif. 8-2012'!AP15</f>
        <v>0</v>
      </c>
      <c r="AQ15" s="1268">
        <f>'Gnd Verif. 8-2012'!AQ15</f>
        <v>0</v>
      </c>
      <c r="AR15" s="1268">
        <f>'Gnd Verif. 8-2012'!AR15</f>
        <v>0</v>
      </c>
      <c r="AS15" s="1268">
        <f>'Gnd Verif. 8-2012'!AS15</f>
        <v>0</v>
      </c>
      <c r="AT15" s="1268">
        <f>'Gnd Verif. 8-2012'!AT15</f>
        <v>0</v>
      </c>
      <c r="AU15" s="1268">
        <f>'Gnd Verif. 8-2012'!AU15</f>
        <v>2.8627774999999991</v>
      </c>
      <c r="AV15" s="1268">
        <f>'Gnd Verif. 8-2012'!AV15</f>
        <v>2.1865849999999999E-2</v>
      </c>
      <c r="AW15" s="1268">
        <f>'Gnd Verif. 8-2012'!AW15</f>
        <v>7.8862295000000016</v>
      </c>
      <c r="AX15" s="1268">
        <f>'Gnd Verif. 8-2012'!AX15</f>
        <v>4.7454374999999995</v>
      </c>
      <c r="AY15" s="1268">
        <f>'Gnd Verif. 8-2012'!AY15</f>
        <v>118181.81818181818</v>
      </c>
      <c r="AZ15" s="1268">
        <f>'Gnd Verif. 8-2012'!AZ15</f>
        <v>15562.526315789473</v>
      </c>
      <c r="BA15" s="1268">
        <f>'Gnd Verif. 8-2012'!BA15</f>
        <v>15007.95</v>
      </c>
      <c r="BB15" s="1268">
        <f>'Gnd Verif. 8-2012'!BB15</f>
        <v>132.02273684210527</v>
      </c>
      <c r="BC15" s="1268">
        <f>'Gnd Verif. 8-2012'!BC15</f>
        <v>3.140792000000002</v>
      </c>
      <c r="BD15" s="1268">
        <f>'Gnd Verif. 8-2012'!BD15</f>
        <v>6288806.3676589616</v>
      </c>
      <c r="BE15" s="1268">
        <f>'Gnd Verif. 8-2012'!BE15</f>
        <v>1099.0476417103605</v>
      </c>
      <c r="BF15" s="1268">
        <f>'Gnd Verif. 8-2012'!BF15</f>
        <v>8.5619482193554735</v>
      </c>
      <c r="BG15" s="1268">
        <f>'Gnd Verif. 8-2012'!BG15</f>
        <v>417.84594915776376</v>
      </c>
      <c r="BH15" s="1268">
        <f>'Gnd Verif. 8-2012'!BH15</f>
        <v>220.15477107444707</v>
      </c>
      <c r="BI15" s="1268">
        <f>'Gnd Verif. 8-2012'!BI15</f>
        <v>0.17476251890380373</v>
      </c>
      <c r="BJ15" s="1268">
        <f>'Gnd Verif. 8-2012'!BJ15</f>
        <v>0.42037761539580698</v>
      </c>
      <c r="BK15" s="1268">
        <f>'Gnd Verif. 8-2012'!BK15</f>
        <v>0.65198142919237145</v>
      </c>
      <c r="BL15" s="1268">
        <f>'Gnd Verif. 8-2012'!BL15</f>
        <v>2.0490681402113551E-2</v>
      </c>
      <c r="BM15" s="1268">
        <f>'Gnd Verif. 8-2012'!BM15</f>
        <v>2.5519811723545258</v>
      </c>
      <c r="BN15" s="1268">
        <f>'Gnd Verif. 8-2012'!BN15</f>
        <v>0.11268150850301127</v>
      </c>
      <c r="BO15" s="1268">
        <f>'Gnd Verif. 8-2012'!BO15</f>
        <v>6288806.3676589616</v>
      </c>
      <c r="BP15" s="1268">
        <f>'Gnd Verif. 8-2012'!BP15</f>
        <v>5845135.1093475074</v>
      </c>
      <c r="BQ15" s="1268">
        <f>'Gnd Verif. 8-2012'!BQ15</f>
        <v>5254373.323328075</v>
      </c>
      <c r="BR15" s="1268">
        <f>'Gnd Verif. 8-2012'!BR15</f>
        <v>1099.0476417103605</v>
      </c>
      <c r="BS15" s="1268">
        <f>'Gnd Verif. 8-2012'!BS15</f>
        <v>0.69714818432034131</v>
      </c>
      <c r="BT15" s="1268">
        <f>'Gnd Verif. 8-2012'!BT15</f>
        <v>0.55000000000000004</v>
      </c>
      <c r="BU15" s="1268">
        <f>'Gnd Verif. 8-2012'!BU15</f>
        <v>3.0138030583793327</v>
      </c>
      <c r="BV15" s="1268">
        <f>'Gnd Verif. 8-2012'!BV15</f>
        <v>3.0319126199622954</v>
      </c>
      <c r="BW15" s="1268">
        <f>'Gnd Verif. 8-2012'!BW15</f>
        <v>0.9</v>
      </c>
      <c r="BX15" s="1268">
        <f>'Gnd Verif. 8-2012'!BX15</f>
        <v>3.0138030583793327</v>
      </c>
      <c r="BY15" s="1268">
        <f>'Gnd Verif. 8-2012'!BY15</f>
        <v>3.0319126199622954</v>
      </c>
      <c r="BZ15" s="1268">
        <f>'Gnd Verif. 8-2012'!BZ15</f>
        <v>338.43331170875985</v>
      </c>
      <c r="CA15" s="1268">
        <f>'Gnd Verif. 8-2012'!CA15</f>
        <v>1.73</v>
      </c>
      <c r="CB15" s="1809">
        <f t="shared" si="0"/>
        <v>0.76354255863970077</v>
      </c>
    </row>
    <row r="16" spans="1:80" x14ac:dyDescent="0.25">
      <c r="A16" s="1418" t="str">
        <f>'Gnd Verif. 8-2012'!A16</f>
        <v>7a</v>
      </c>
      <c r="B16" s="1800" t="str">
        <f>'Gnd Verif. 8-2012'!B16</f>
        <v>Silicone</v>
      </c>
      <c r="C16" s="1418">
        <f>'Gnd Verif. 8-2012'!C16</f>
        <v>0</v>
      </c>
      <c r="D16" s="1418" t="str">
        <f>'Gnd Verif. 8-2012'!D16</f>
        <v>683a</v>
      </c>
      <c r="E16" s="1268">
        <f>'Gnd Verif. 8-2012'!E16</f>
        <v>0</v>
      </c>
      <c r="F16" s="1418">
        <f>'Gnd Verif. 8-2012'!F16</f>
        <v>0</v>
      </c>
      <c r="G16" s="1418">
        <f>'Gnd Verif. 8-2012'!G16</f>
        <v>0</v>
      </c>
      <c r="H16" s="1268">
        <f>'Gnd Verif. 8-2012'!H16</f>
        <v>0</v>
      </c>
      <c r="I16" s="1268">
        <f>'Gnd Verif. 8-2012'!I16</f>
        <v>0</v>
      </c>
      <c r="J16" s="1268">
        <f>'Gnd Verif. 8-2012'!J16</f>
        <v>0</v>
      </c>
      <c r="K16" s="1268">
        <f>'Gnd Verif. 8-2012'!K16</f>
        <v>8.1</v>
      </c>
      <c r="L16" s="1268">
        <f>'Gnd Verif. 8-2012'!L16</f>
        <v>1.327</v>
      </c>
      <c r="M16" s="1268">
        <f>'Gnd Verif. 8-2012'!M16</f>
        <v>60</v>
      </c>
      <c r="N16" s="1268">
        <f>'Gnd Verif. 8-2012'!N16</f>
        <v>0</v>
      </c>
      <c r="O16" s="1268">
        <f>'Gnd Verif. 8-2012'!O16</f>
        <v>0</v>
      </c>
      <c r="P16" s="1268">
        <f>'Gnd Verif. 8-2012'!P16</f>
        <v>0</v>
      </c>
      <c r="Q16" s="1268">
        <f>'Gnd Verif. 8-2012'!Q16</f>
        <v>0</v>
      </c>
      <c r="R16" s="1268">
        <f>'Gnd Verif. 8-2012'!R16</f>
        <v>0</v>
      </c>
      <c r="S16" s="1268">
        <f>'Gnd Verif. 8-2012'!S16</f>
        <v>0</v>
      </c>
      <c r="T16" s="1268">
        <f>'Gnd Verif. 8-2012'!T16</f>
        <v>0</v>
      </c>
      <c r="U16" s="1268">
        <f>'Gnd Verif. 8-2012'!U16</f>
        <v>0</v>
      </c>
      <c r="V16" s="1268" t="str">
        <f>'Gnd Verif. 8-2012'!V16</f>
        <v>y</v>
      </c>
      <c r="W16" s="1268" t="str">
        <f>'Gnd Verif. 8-2012'!W16</f>
        <v>y</v>
      </c>
      <c r="X16" s="1268" t="str">
        <f>'Gnd Verif. 8-2012'!X16</f>
        <v>y</v>
      </c>
      <c r="Y16" s="1268" t="str">
        <f>'Gnd Verif. 8-2012'!Y16</f>
        <v>y</v>
      </c>
      <c r="Z16" s="1268">
        <f>'Gnd Verif. 8-2012'!Z16</f>
        <v>0</v>
      </c>
      <c r="AA16" s="1268">
        <f>'Gnd Verif. 8-2012'!AA16</f>
        <v>10</v>
      </c>
      <c r="AB16" s="1268" t="str">
        <f>'Gnd Verif. 8-2012'!AB16</f>
        <v>y</v>
      </c>
      <c r="AC16" s="1268">
        <f>'Gnd Verif. 8-2012'!AC16</f>
        <v>3.1808712658012592E-2</v>
      </c>
      <c r="AD16" s="1268">
        <f>'Gnd Verif. 8-2012'!AD16</f>
        <v>0</v>
      </c>
      <c r="AE16" s="1268">
        <f>'Gnd Verif. 8-2012'!AE16</f>
        <v>58</v>
      </c>
      <c r="AF16" s="1268">
        <f>'Gnd Verif. 8-2012'!AF16</f>
        <v>720</v>
      </c>
      <c r="AG16" s="1268">
        <f>'Gnd Verif. 8-2012'!AG16</f>
        <v>5</v>
      </c>
      <c r="AH16" s="1268" t="str">
        <f>'Gnd Verif. 8-2012'!AH16</f>
        <v>n</v>
      </c>
      <c r="AI16" s="1268" t="str">
        <f>'Gnd Verif. 8-2012'!AI16</f>
        <v>y</v>
      </c>
      <c r="AJ16" s="1268" t="str">
        <f>'Gnd Verif. 8-2012'!AJ16</f>
        <v>y</v>
      </c>
      <c r="AK16" s="1268" t="str">
        <f>'Gnd Verif. 8-2012'!AK16</f>
        <v>y</v>
      </c>
      <c r="AL16" s="1268" t="str">
        <f>'Gnd Verif. 8-2012'!AL16</f>
        <v>y</v>
      </c>
      <c r="AM16" s="1268" t="str">
        <f>'Gnd Verif. 8-2012'!AM16</f>
        <v>y</v>
      </c>
      <c r="AN16" s="1268">
        <f>'Gnd Verif. 8-2012'!AN16</f>
        <v>25</v>
      </c>
      <c r="AO16" s="1268">
        <f>'Gnd Verif. 8-2012'!AO16</f>
        <v>0</v>
      </c>
      <c r="AP16" s="1268">
        <f>'Gnd Verif. 8-2012'!AP16</f>
        <v>0</v>
      </c>
      <c r="AQ16" s="1268">
        <f>'Gnd Verif. 8-2012'!AQ16</f>
        <v>0</v>
      </c>
      <c r="AR16" s="1268">
        <f>'Gnd Verif. 8-2012'!AR16</f>
        <v>0</v>
      </c>
      <c r="AS16" s="1268">
        <f>'Gnd Verif. 8-2012'!AS16</f>
        <v>0</v>
      </c>
      <c r="AT16" s="1268">
        <f>'Gnd Verif. 8-2012'!AT16</f>
        <v>0</v>
      </c>
      <c r="AU16" s="1268">
        <f>'Gnd Verif. 8-2012'!AU16</f>
        <v>3.2914125000000007</v>
      </c>
      <c r="AV16" s="1268">
        <f>'Gnd Verif. 8-2012'!AV16</f>
        <v>0.14569098499999997</v>
      </c>
      <c r="AW16" s="1268">
        <f>'Gnd Verif. 8-2012'!AW16</f>
        <v>7.1468194999999994</v>
      </c>
      <c r="AX16" s="1268">
        <f>'Gnd Verif. 8-2012'!AX16</f>
        <v>4.8348545000000005</v>
      </c>
      <c r="AY16" s="1268">
        <f>'Gnd Verif. 8-2012'!AY16</f>
        <v>49370</v>
      </c>
      <c r="AZ16" s="1268">
        <f>'Gnd Verif. 8-2012'!AZ16</f>
        <v>15872.75</v>
      </c>
      <c r="BA16" s="1268">
        <f>'Gnd Verif. 8-2012'!BA16</f>
        <v>15037.1</v>
      </c>
      <c r="BB16" s="1268">
        <f>'Gnd Verif. 8-2012'!BB16</f>
        <v>111.75835000000002</v>
      </c>
      <c r="BC16" s="1268">
        <f>'Gnd Verif. 8-2012'!BC16</f>
        <v>2.3119649999999989</v>
      </c>
      <c r="BD16" s="1268">
        <f>'Gnd Verif. 8-2012'!BD16</f>
        <v>2297621.6166230198</v>
      </c>
      <c r="BE16" s="1268">
        <f>'Gnd Verif. 8-2012'!BE16</f>
        <v>574.35702408035581</v>
      </c>
      <c r="BF16" s="1268">
        <f>'Gnd Verif. 8-2012'!BF16</f>
        <v>9.490310138971191</v>
      </c>
      <c r="BG16" s="1268">
        <f>'Gnd Verif. 8-2012'!BG16</f>
        <v>630.26698563550929</v>
      </c>
      <c r="BH16" s="1268">
        <f>'Gnd Verif. 8-2012'!BH16</f>
        <v>186.55574207300964</v>
      </c>
      <c r="BI16" s="1268">
        <f>'Gnd Verif. 8-2012'!BI16</f>
        <v>0.2499789434104166</v>
      </c>
      <c r="BJ16" s="1268">
        <f>'Gnd Verif. 8-2012'!BJ16</f>
        <v>0.55645450171769795</v>
      </c>
      <c r="BK16" s="1268">
        <f>'Gnd Verif. 8-2012'!BK16</f>
        <v>0.83021920655302506</v>
      </c>
      <c r="BL16" s="1268">
        <f>'Gnd Verif. 8-2012'!BL16</f>
        <v>1.5057603135283922E-2</v>
      </c>
      <c r="BM16" s="1268">
        <f>'Gnd Verif. 8-2012'!BM16</f>
        <v>2.4462197217920418</v>
      </c>
      <c r="BN16" s="1268">
        <f>'Gnd Verif. 8-2012'!BN16</f>
        <v>0.16754841046486404</v>
      </c>
      <c r="BO16" s="1268">
        <f>'Gnd Verif. 8-2012'!BO16</f>
        <v>2297621.6166230198</v>
      </c>
      <c r="BP16" s="1268">
        <f>'Gnd Verif. 8-2012'!BP16</f>
        <v>2261923.5356535604</v>
      </c>
      <c r="BQ16" s="1268">
        <f>'Gnd Verif. 8-2012'!BQ16</f>
        <v>2092637.0273344761</v>
      </c>
      <c r="BR16" s="1268">
        <f>'Gnd Verif. 8-2012'!BR16</f>
        <v>574.35702408035581</v>
      </c>
      <c r="BS16" s="1268">
        <f>'Gnd Verif. 8-2012'!BS16</f>
        <v>0.51317699547189888</v>
      </c>
      <c r="BT16" s="1268">
        <f>'Gnd Verif. 8-2012'!BT16</f>
        <v>0.55000000000000004</v>
      </c>
      <c r="BU16" s="1268">
        <f>'Gnd Verif. 8-2012'!BU16</f>
        <v>3.0168945641620755</v>
      </c>
      <c r="BV16" s="1268">
        <f>'Gnd Verif. 8-2012'!BV16</f>
        <v>3.0350506992503279</v>
      </c>
      <c r="BW16" s="1268">
        <f>'Gnd Verif. 8-2012'!BW16</f>
        <v>0.9</v>
      </c>
      <c r="BX16" s="1268">
        <f>'Gnd Verif. 8-2012'!BX16</f>
        <v>3.0168945641620755</v>
      </c>
      <c r="BY16" s="1268">
        <f>'Gnd Verif. 8-2012'!BY16</f>
        <v>3.0350506992503279</v>
      </c>
      <c r="BZ16" s="1268">
        <f>'Gnd Verif. 8-2012'!BZ16</f>
        <v>338.43331170875985</v>
      </c>
      <c r="CA16" s="1268">
        <f>'Gnd Verif. 8-2012'!CA16</f>
        <v>1.73</v>
      </c>
      <c r="CB16" s="1809">
        <f t="shared" si="0"/>
        <v>0.64701413435725896</v>
      </c>
    </row>
    <row r="17" spans="1:82" x14ac:dyDescent="0.25">
      <c r="A17" s="1418">
        <f>'Gnd Verif. 8-2012'!A17</f>
        <v>8</v>
      </c>
      <c r="B17" s="1800" t="str">
        <f>'Gnd Verif. 8-2012'!B17</f>
        <v>Silicone</v>
      </c>
      <c r="C17" s="1418" t="str">
        <f>'Gnd Verif. 8-2012'!C17</f>
        <v>Sili_HT</v>
      </c>
      <c r="D17" s="1418">
        <f>'Gnd Verif. 8-2012'!D17</f>
        <v>685</v>
      </c>
      <c r="E17" s="1268">
        <f>'Gnd Verif. 8-2012'!E17</f>
        <v>0</v>
      </c>
      <c r="F17" s="1418">
        <f>'Gnd Verif. 8-2012'!F17</f>
        <v>0</v>
      </c>
      <c r="G17" s="1418">
        <f>'Gnd Verif. 8-2012'!G17</f>
        <v>0</v>
      </c>
      <c r="H17" s="1268" t="str">
        <f>'Gnd Verif. 8-2012'!H17</f>
        <v>2006/1</v>
      </c>
      <c r="I17" s="1268">
        <f>'Gnd Verif. 8-2012'!I17</f>
        <v>41129</v>
      </c>
      <c r="J17" s="1268">
        <f>'Gnd Verif. 8-2012'!J17</f>
        <v>0</v>
      </c>
      <c r="K17" s="1268">
        <f>'Gnd Verif. 8-2012'!K17</f>
        <v>8.1</v>
      </c>
      <c r="L17" s="1268">
        <f>'Gnd Verif. 8-2012'!L17</f>
        <v>1.35</v>
      </c>
      <c r="M17" s="1268">
        <f>'Gnd Verif. 8-2012'!M17</f>
        <v>60</v>
      </c>
      <c r="N17" s="1268">
        <f>'Gnd Verif. 8-2012'!N17</f>
        <v>11</v>
      </c>
      <c r="O17" s="1268">
        <f>'Gnd Verif. 8-2012'!O17</f>
        <v>8</v>
      </c>
      <c r="P17" s="1268" t="str">
        <f>'Gnd Verif. 8-2012'!P17</f>
        <v>n</v>
      </c>
      <c r="Q17" s="1268">
        <f>'Gnd Verif. 8-2012'!Q17</f>
        <v>720</v>
      </c>
      <c r="R17" s="1268">
        <f>'Gnd Verif. 8-2012'!R17</f>
        <v>0</v>
      </c>
      <c r="S17" s="1268" t="str">
        <f>'Gnd Verif. 8-2012'!S17</f>
        <v>y</v>
      </c>
      <c r="T17" s="1268">
        <f>'Gnd Verif. 8-2012'!T17</f>
        <v>720</v>
      </c>
      <c r="U17" s="1268">
        <f>'Gnd Verif. 8-2012'!U17</f>
        <v>0</v>
      </c>
      <c r="V17" s="1268" t="str">
        <f>'Gnd Verif. 8-2012'!V17</f>
        <v>y</v>
      </c>
      <c r="W17" s="1268" t="str">
        <f>'Gnd Verif. 8-2012'!W17</f>
        <v>y</v>
      </c>
      <c r="X17" s="1268" t="str">
        <f>'Gnd Verif. 8-2012'!X17</f>
        <v>y</v>
      </c>
      <c r="Y17" s="1268" t="str">
        <f>'Gnd Verif. 8-2012'!Y17</f>
        <v>y</v>
      </c>
      <c r="Z17" s="1268">
        <f>'Gnd Verif. 8-2012'!Z17</f>
        <v>0</v>
      </c>
      <c r="AA17" s="1268">
        <f>'Gnd Verif. 8-2012'!AA17</f>
        <v>10</v>
      </c>
      <c r="AB17" s="1268" t="str">
        <f>'Gnd Verif. 8-2012'!AB17</f>
        <v>y</v>
      </c>
      <c r="AC17" s="1268">
        <f>'Gnd Verif. 8-2012'!AC17</f>
        <v>3.1808712658012592E-2</v>
      </c>
      <c r="AD17" s="1268">
        <f>'Gnd Verif. 8-2012'!AD17</f>
        <v>0</v>
      </c>
      <c r="AE17" s="1268">
        <f>'Gnd Verif. 8-2012'!AE17</f>
        <v>58</v>
      </c>
      <c r="AF17" s="1268">
        <f>'Gnd Verif. 8-2012'!AF17</f>
        <v>720</v>
      </c>
      <c r="AG17" s="1268">
        <f>'Gnd Verif. 8-2012'!AG17</f>
        <v>5</v>
      </c>
      <c r="AH17" s="1268" t="str">
        <f>'Gnd Verif. 8-2012'!AH17</f>
        <v>n</v>
      </c>
      <c r="AI17" s="1268" t="str">
        <f>'Gnd Verif. 8-2012'!AI17</f>
        <v>y</v>
      </c>
      <c r="AJ17" s="1268" t="str">
        <f>'Gnd Verif. 8-2012'!AJ17</f>
        <v>y</v>
      </c>
      <c r="AK17" s="1268" t="str">
        <f>'Gnd Verif. 8-2012'!AK17</f>
        <v>y</v>
      </c>
      <c r="AL17" s="1268" t="str">
        <f>'Gnd Verif. 8-2012'!AL17</f>
        <v>y</v>
      </c>
      <c r="AM17" s="1268" t="str">
        <f>'Gnd Verif. 8-2012'!AM17</f>
        <v>y</v>
      </c>
      <c r="AN17" s="1268">
        <f>'Gnd Verif. 8-2012'!AN17</f>
        <v>25</v>
      </c>
      <c r="AO17" s="1268">
        <f>'Gnd Verif. 8-2012'!AO17</f>
        <v>0</v>
      </c>
      <c r="AP17" s="1268">
        <f>'Gnd Verif. 8-2012'!AP17</f>
        <v>0</v>
      </c>
      <c r="AQ17" s="1268">
        <f>'Gnd Verif. 8-2012'!AQ17</f>
        <v>0</v>
      </c>
      <c r="AR17" s="1268">
        <f>'Gnd Verif. 8-2012'!AR17</f>
        <v>0</v>
      </c>
      <c r="AS17" s="1268">
        <f>'Gnd Verif. 8-2012'!AS17</f>
        <v>0</v>
      </c>
      <c r="AT17" s="1268">
        <f>'Gnd Verif. 8-2012'!AT17</f>
        <v>0</v>
      </c>
      <c r="AU17" s="1268">
        <f>'Gnd Verif. 8-2012'!AU17</f>
        <v>9.9184689999999982</v>
      </c>
      <c r="AV17" s="1268">
        <f>'Gnd Verif. 8-2012'!AV17</f>
        <v>2.2277835000000003E-2</v>
      </c>
      <c r="AW17" s="1268">
        <f>'Gnd Verif. 8-2012'!AW17</f>
        <v>8.4747924999999995</v>
      </c>
      <c r="AX17" s="1268">
        <f>'Gnd Verif. 8-2012'!AX17</f>
        <v>4.722929999999999</v>
      </c>
      <c r="AY17" s="1268">
        <f>'Gnd Verif. 8-2012'!AY17</f>
        <v>124050</v>
      </c>
      <c r="AZ17" s="1268">
        <f>'Gnd Verif. 8-2012'!AZ17</f>
        <v>17691.95</v>
      </c>
      <c r="BA17" s="1268">
        <f>'Gnd Verif. 8-2012'!BA17</f>
        <v>15508.45</v>
      </c>
      <c r="BB17" s="1268">
        <f>'Gnd Verif. 8-2012'!BB17</f>
        <v>242.90189999999998</v>
      </c>
      <c r="BC17" s="1268">
        <f>'Gnd Verif. 8-2012'!BC17</f>
        <v>3.7518625000000005</v>
      </c>
      <c r="BD17" s="1268">
        <f>'Gnd Verif. 8-2012'!BD17</f>
        <v>6592833.4558731141</v>
      </c>
      <c r="BE17" s="1268">
        <f>'Gnd Verif. 8-2012'!BE17</f>
        <v>2130.2707508513386</v>
      </c>
      <c r="BF17" s="1268">
        <f>'Gnd Verif. 8-2012'!BF17</f>
        <v>29.765690264733465</v>
      </c>
      <c r="BG17" s="1268">
        <f>'Gnd Verif. 8-2012'!BG17</f>
        <v>1641.878769554002</v>
      </c>
      <c r="BH17" s="1268">
        <f>'Gnd Verif. 8-2012'!BH17</f>
        <v>404.23648272531278</v>
      </c>
      <c r="BI17" s="1268">
        <f>'Gnd Verif. 8-2012'!BI17</f>
        <v>0.32311915128898383</v>
      </c>
      <c r="BJ17" s="1268">
        <f>'Gnd Verif. 8-2012'!BJ17</f>
        <v>0.50672705182761113</v>
      </c>
      <c r="BK17" s="1268">
        <f>'Gnd Verif. 8-2012'!BK17</f>
        <v>0.63457036328262539</v>
      </c>
      <c r="BL17" s="1268">
        <f>'Gnd Verif. 8-2012'!BL17</f>
        <v>1.8129042665445381E-2</v>
      </c>
      <c r="BM17" s="1268">
        <f>'Gnd Verif. 8-2012'!BM17</f>
        <v>1.9557703058730855</v>
      </c>
      <c r="BN17" s="1268">
        <f>'Gnd Verif. 8-2012'!BN17</f>
        <v>0.25802215860620475</v>
      </c>
      <c r="BO17" s="1268">
        <f>'Gnd Verif. 8-2012'!BO17</f>
        <v>6592833.4558731141</v>
      </c>
      <c r="BP17" s="1268">
        <f>'Gnd Verif. 8-2012'!BP17</f>
        <v>6107346.5024704272</v>
      </c>
      <c r="BQ17" s="1268">
        <f>'Gnd Verif. 8-2012'!BQ17</f>
        <v>5544110.4893497573</v>
      </c>
      <c r="BR17" s="1268">
        <f>'Gnd Verif. 8-2012'!BR17</f>
        <v>2130.2707508513386</v>
      </c>
      <c r="BS17" s="1268">
        <f>'Gnd Verif. 8-2012'!BS17</f>
        <v>0.8327848930125189</v>
      </c>
      <c r="BT17" s="1268">
        <f>'Gnd Verif. 8-2012'!BT17</f>
        <v>0.55000000000000004</v>
      </c>
      <c r="BU17" s="1268">
        <f>'Gnd Verif. 8-2012'!BU17</f>
        <v>3.0077925707423896</v>
      </c>
      <c r="BV17" s="1268">
        <f>'Gnd Verif. 8-2012'!BV17</f>
        <v>3.0258117500807211</v>
      </c>
      <c r="BW17" s="1268">
        <f>'Gnd Verif. 8-2012'!BW17</f>
        <v>0.9</v>
      </c>
      <c r="BX17" s="1268">
        <f>'Gnd Verif. 8-2012'!BX17</f>
        <v>3.0077925707423896</v>
      </c>
      <c r="BY17" s="1268">
        <f>'Gnd Verif. 8-2012'!BY17</f>
        <v>3.0258117500807211</v>
      </c>
      <c r="BZ17" s="1268">
        <f>'Gnd Verif. 8-2012'!BZ17</f>
        <v>366.25763631824799</v>
      </c>
      <c r="CA17" s="1268">
        <f>'Gnd Verif. 8-2012'!CA17</f>
        <v>4.16</v>
      </c>
      <c r="CB17" s="1809">
        <f t="shared" si="0"/>
        <v>0.58303338854612419</v>
      </c>
    </row>
    <row r="18" spans="1:82" x14ac:dyDescent="0.25">
      <c r="A18" s="1418" t="str">
        <f>'Gnd Verif. 8-2012'!A18</f>
        <v>8a</v>
      </c>
      <c r="B18" s="1800" t="str">
        <f>'Gnd Verif. 8-2012'!B18</f>
        <v>Silicone</v>
      </c>
      <c r="C18" s="1418">
        <f>'Gnd Verif. 8-2012'!C18</f>
        <v>0</v>
      </c>
      <c r="D18" s="1418" t="str">
        <f>'Gnd Verif. 8-2012'!D18</f>
        <v>685a</v>
      </c>
      <c r="E18" s="1268">
        <f>'Gnd Verif. 8-2012'!E18</f>
        <v>0</v>
      </c>
      <c r="F18" s="1418">
        <f>'Gnd Verif. 8-2012'!F18</f>
        <v>0</v>
      </c>
      <c r="G18" s="1418">
        <f>'Gnd Verif. 8-2012'!G18</f>
        <v>0</v>
      </c>
      <c r="H18" s="1268">
        <f>'Gnd Verif. 8-2012'!H18</f>
        <v>0</v>
      </c>
      <c r="I18" s="1268">
        <f>'Gnd Verif. 8-2012'!I18</f>
        <v>0</v>
      </c>
      <c r="J18" s="1268">
        <f>'Gnd Verif. 8-2012'!J18</f>
        <v>0</v>
      </c>
      <c r="K18" s="1268">
        <f>'Gnd Verif. 8-2012'!K18</f>
        <v>8.1</v>
      </c>
      <c r="L18" s="1268">
        <f>'Gnd Verif. 8-2012'!L18</f>
        <v>1.35</v>
      </c>
      <c r="M18" s="1268">
        <f>'Gnd Verif. 8-2012'!M18</f>
        <v>60</v>
      </c>
      <c r="N18" s="1268">
        <f>'Gnd Verif. 8-2012'!N18</f>
        <v>0</v>
      </c>
      <c r="O18" s="1268">
        <f>'Gnd Verif. 8-2012'!O18</f>
        <v>0</v>
      </c>
      <c r="P18" s="1268">
        <f>'Gnd Verif. 8-2012'!P18</f>
        <v>0</v>
      </c>
      <c r="Q18" s="1268">
        <f>'Gnd Verif. 8-2012'!Q18</f>
        <v>0</v>
      </c>
      <c r="R18" s="1268">
        <f>'Gnd Verif. 8-2012'!R18</f>
        <v>0</v>
      </c>
      <c r="S18" s="1268">
        <f>'Gnd Verif. 8-2012'!S18</f>
        <v>0</v>
      </c>
      <c r="T18" s="1268">
        <f>'Gnd Verif. 8-2012'!T18</f>
        <v>0</v>
      </c>
      <c r="U18" s="1268">
        <f>'Gnd Verif. 8-2012'!U18</f>
        <v>0</v>
      </c>
      <c r="V18" s="1268" t="str">
        <f>'Gnd Verif. 8-2012'!V18</f>
        <v>y</v>
      </c>
      <c r="W18" s="1268" t="str">
        <f>'Gnd Verif. 8-2012'!W18</f>
        <v>y</v>
      </c>
      <c r="X18" s="1268" t="str">
        <f>'Gnd Verif. 8-2012'!X18</f>
        <v>y</v>
      </c>
      <c r="Y18" s="1268" t="str">
        <f>'Gnd Verif. 8-2012'!Y18</f>
        <v>y</v>
      </c>
      <c r="Z18" s="1268">
        <f>'Gnd Verif. 8-2012'!Z18</f>
        <v>0</v>
      </c>
      <c r="AA18" s="1268">
        <f>'Gnd Verif. 8-2012'!AA18</f>
        <v>10</v>
      </c>
      <c r="AB18" s="1268" t="str">
        <f>'Gnd Verif. 8-2012'!AB18</f>
        <v>y</v>
      </c>
      <c r="AC18" s="1268">
        <f>'Gnd Verif. 8-2012'!AC18</f>
        <v>3.1808712658012592E-2</v>
      </c>
      <c r="AD18" s="1268">
        <f>'Gnd Verif. 8-2012'!AD18</f>
        <v>0</v>
      </c>
      <c r="AE18" s="1268">
        <f>'Gnd Verif. 8-2012'!AE18</f>
        <v>58</v>
      </c>
      <c r="AF18" s="1268">
        <f>'Gnd Verif. 8-2012'!AF18</f>
        <v>720</v>
      </c>
      <c r="AG18" s="1268">
        <f>'Gnd Verif. 8-2012'!AG18</f>
        <v>5</v>
      </c>
      <c r="AH18" s="1268" t="str">
        <f>'Gnd Verif. 8-2012'!AH18</f>
        <v>n</v>
      </c>
      <c r="AI18" s="1268" t="str">
        <f>'Gnd Verif. 8-2012'!AI18</f>
        <v>y</v>
      </c>
      <c r="AJ18" s="1268" t="str">
        <f>'Gnd Verif. 8-2012'!AJ18</f>
        <v>y</v>
      </c>
      <c r="AK18" s="1268" t="str">
        <f>'Gnd Verif. 8-2012'!AK18</f>
        <v>y</v>
      </c>
      <c r="AL18" s="1268" t="str">
        <f>'Gnd Verif. 8-2012'!AL18</f>
        <v>y</v>
      </c>
      <c r="AM18" s="1268" t="str">
        <f>'Gnd Verif. 8-2012'!AM18</f>
        <v>y</v>
      </c>
      <c r="AN18" s="1268">
        <f>'Gnd Verif. 8-2012'!AN18</f>
        <v>25</v>
      </c>
      <c r="AO18" s="1268">
        <f>'Gnd Verif. 8-2012'!AO18</f>
        <v>0</v>
      </c>
      <c r="AP18" s="1268">
        <f>'Gnd Verif. 8-2012'!AP18</f>
        <v>0</v>
      </c>
      <c r="AQ18" s="1268">
        <f>'Gnd Verif. 8-2012'!AQ18</f>
        <v>0</v>
      </c>
      <c r="AR18" s="1268">
        <f>'Gnd Verif. 8-2012'!AR18</f>
        <v>0</v>
      </c>
      <c r="AS18" s="1268">
        <f>'Gnd Verif. 8-2012'!AS18</f>
        <v>0</v>
      </c>
      <c r="AT18" s="1268">
        <f>'Gnd Verif. 8-2012'!AT18</f>
        <v>0</v>
      </c>
      <c r="AU18" s="1268">
        <f>'Gnd Verif. 8-2012'!AU18</f>
        <v>4.6707000000000001</v>
      </c>
      <c r="AV18" s="1268">
        <f>'Gnd Verif. 8-2012'!AV18</f>
        <v>0.19825745</v>
      </c>
      <c r="AW18" s="1268">
        <f>'Gnd Verif. 8-2012'!AW18</f>
        <v>7.2568820000000001</v>
      </c>
      <c r="AX18" s="1268">
        <f>'Gnd Verif. 8-2012'!AX18</f>
        <v>4.8569030000000009</v>
      </c>
      <c r="AY18" s="1268">
        <f>'Gnd Verif. 8-2012'!AY18</f>
        <v>40210</v>
      </c>
      <c r="AZ18" s="1268">
        <f>'Gnd Verif. 8-2012'!AZ18</f>
        <v>16192.25</v>
      </c>
      <c r="BA18" s="1268">
        <f>'Gnd Verif. 8-2012'!BA18</f>
        <v>15052.25</v>
      </c>
      <c r="BB18" s="1268">
        <f>'Gnd Verif. 8-2012'!BB18</f>
        <v>139.86944999999997</v>
      </c>
      <c r="BC18" s="1268">
        <f>'Gnd Verif. 8-2012'!BC18</f>
        <v>2.3999789999999992</v>
      </c>
      <c r="BD18" s="1268">
        <f>'Gnd Verif. 8-2012'!BD18</f>
        <v>1848167.3506265392</v>
      </c>
      <c r="BE18" s="1268">
        <f>'Gnd Verif. 8-2012'!BE18</f>
        <v>612.98714828636344</v>
      </c>
      <c r="BF18" s="1268">
        <f>'Gnd Verif. 8-2012'!BF18</f>
        <v>13.486122511905389</v>
      </c>
      <c r="BG18" s="1268">
        <f>'Gnd Verif. 8-2012'!BG18</f>
        <v>859.3838541074241</v>
      </c>
      <c r="BH18" s="1268">
        <f>'Gnd Verif. 8-2012'!BH18</f>
        <v>233.36286292424094</v>
      </c>
      <c r="BI18" s="1268">
        <f>'Gnd Verif. 8-2012'!BI18</f>
        <v>0.33167296677898639</v>
      </c>
      <c r="BJ18" s="1268">
        <f>'Gnd Verif. 8-2012'!BJ18</f>
        <v>0.64468827666490047</v>
      </c>
      <c r="BK18" s="1268">
        <f>'Gnd Verif. 8-2012'!BK18</f>
        <v>0.89881357184517974</v>
      </c>
      <c r="BL18" s="1268">
        <f>'Gnd Verif. 8-2012'!BL18</f>
        <v>1.5692780877192981E-2</v>
      </c>
      <c r="BM18" s="1268">
        <f>'Gnd Verif. 8-2012'!BM18</f>
        <v>2.2597196120507244</v>
      </c>
      <c r="BN18" s="1268">
        <f>'Gnd Verif. 8-2012'!BN18</f>
        <v>0.2378976909862581</v>
      </c>
      <c r="BO18" s="1268">
        <f>'Gnd Verif. 8-2012'!BO18</f>
        <v>1848167.3506265392</v>
      </c>
      <c r="BP18" s="1268">
        <f>'Gnd Verif. 8-2012'!BP18</f>
        <v>1819092.6122068116</v>
      </c>
      <c r="BQ18" s="1268">
        <f>'Gnd Verif. 8-2012'!BQ18</f>
        <v>1692794.4767496376</v>
      </c>
      <c r="BR18" s="1268">
        <f>'Gnd Verif. 8-2012'!BR18</f>
        <v>612.98714828636344</v>
      </c>
      <c r="BS18" s="1268">
        <f>'Gnd Verif. 8-2012'!BS18</f>
        <v>0.53271308709935161</v>
      </c>
      <c r="BT18" s="1268">
        <f>'Gnd Verif. 8-2012'!BT18</f>
        <v>0.55000000000000004</v>
      </c>
      <c r="BU18" s="1268">
        <f>'Gnd Verif. 8-2012'!BU18</f>
        <v>3.0153819442365757</v>
      </c>
      <c r="BV18" s="1268">
        <f>'Gnd Verif. 8-2012'!BV18</f>
        <v>3.0335152844864326</v>
      </c>
      <c r="BW18" s="1268">
        <f>'Gnd Verif. 8-2012'!BW18</f>
        <v>0.9</v>
      </c>
      <c r="BX18" s="1268">
        <f>'Gnd Verif. 8-2012'!BX18</f>
        <v>3.0153819442365757</v>
      </c>
      <c r="BY18" s="1268">
        <f>'Gnd Verif. 8-2012'!BY18</f>
        <v>3.0335152844864326</v>
      </c>
      <c r="BZ18" s="1268">
        <f>'Gnd Verif. 8-2012'!BZ18</f>
        <v>366.25763631824799</v>
      </c>
      <c r="CA18" s="1268">
        <f>'Gnd Verif. 8-2012'!CA18</f>
        <v>4.16</v>
      </c>
      <c r="CB18" s="1809">
        <f t="shared" si="0"/>
        <v>0.3365810522945783</v>
      </c>
    </row>
    <row r="19" spans="1:82" x14ac:dyDescent="0.25">
      <c r="A19" s="1418">
        <f>'Gnd Verif. 8-2012'!A19</f>
        <v>9</v>
      </c>
      <c r="B19" s="1802" t="str">
        <f>'Gnd Verif. 8-2012'!B19</f>
        <v>Pyrell</v>
      </c>
      <c r="C19" s="1418" t="str">
        <f>'Gnd Verif. 8-2012'!C19</f>
        <v>Pyr_BL</v>
      </c>
      <c r="D19" s="1418">
        <f>'Gnd Verif. 8-2012'!D19</f>
        <v>686</v>
      </c>
      <c r="E19" s="1268">
        <f>'Gnd Verif. 8-2012'!E19</f>
        <v>0</v>
      </c>
      <c r="F19" s="1418">
        <f>'Gnd Verif. 8-2012'!F19</f>
        <v>0</v>
      </c>
      <c r="G19" s="1418">
        <f>'Gnd Verif. 8-2012'!G19</f>
        <v>0</v>
      </c>
      <c r="H19" s="1268" t="str">
        <f>'Gnd Verif. 8-2012'!H19</f>
        <v>2006/1</v>
      </c>
      <c r="I19" s="1268">
        <f>'Gnd Verif. 8-2012'!I19</f>
        <v>41129</v>
      </c>
      <c r="J19" s="1268">
        <f>'Gnd Verif. 8-2012'!J19</f>
        <v>0</v>
      </c>
      <c r="K19" s="1268">
        <f>'Gnd Verif. 8-2012'!K19</f>
        <v>8.1</v>
      </c>
      <c r="L19" s="1268">
        <f>'Gnd Verif. 8-2012'!L19</f>
        <v>1.22</v>
      </c>
      <c r="M19" s="1268">
        <f>'Gnd Verif. 8-2012'!M19</f>
        <v>60</v>
      </c>
      <c r="N19" s="1268">
        <f>'Gnd Verif. 8-2012'!N19</f>
        <v>11</v>
      </c>
      <c r="O19" s="1268">
        <f>'Gnd Verif. 8-2012'!O19</f>
        <v>8</v>
      </c>
      <c r="P19" s="1268" t="str">
        <f>'Gnd Verif. 8-2012'!P19</f>
        <v>n</v>
      </c>
      <c r="Q19" s="1268">
        <f>'Gnd Verif. 8-2012'!Q19</f>
        <v>45</v>
      </c>
      <c r="R19" s="1268">
        <f>'Gnd Verif. 8-2012'!R19</f>
        <v>0</v>
      </c>
      <c r="S19" s="1268" t="str">
        <f>'Gnd Verif. 8-2012'!S19</f>
        <v>y</v>
      </c>
      <c r="T19" s="1268">
        <f>'Gnd Verif. 8-2012'!T19</f>
        <v>45</v>
      </c>
      <c r="U19" s="1268">
        <f>'Gnd Verif. 8-2012'!U19</f>
        <v>0</v>
      </c>
      <c r="V19" s="1268" t="str">
        <f>'Gnd Verif. 8-2012'!V19</f>
        <v>y</v>
      </c>
      <c r="W19" s="1268" t="str">
        <f>'Gnd Verif. 8-2012'!W19</f>
        <v>y</v>
      </c>
      <c r="X19" s="1268" t="str">
        <f>'Gnd Verif. 8-2012'!X19</f>
        <v>y</v>
      </c>
      <c r="Y19" s="1268" t="str">
        <f>'Gnd Verif. 8-2012'!Y19</f>
        <v>y</v>
      </c>
      <c r="Z19" s="1268">
        <f>'Gnd Verif. 8-2012'!Z19</f>
        <v>0</v>
      </c>
      <c r="AA19" s="1268">
        <f>'Gnd Verif. 8-2012'!AA19</f>
        <v>10</v>
      </c>
      <c r="AB19" s="1268" t="str">
        <f>'Gnd Verif. 8-2012'!AB19</f>
        <v>y</v>
      </c>
      <c r="AC19" s="1268">
        <f>'Gnd Verif. 8-2012'!AC19</f>
        <v>3.8521767473499238E-2</v>
      </c>
      <c r="AD19" s="1268">
        <f>'Gnd Verif. 8-2012'!AD19</f>
        <v>0</v>
      </c>
      <c r="AE19" s="1268">
        <f>'Gnd Verif. 8-2012'!AE19</f>
        <v>58</v>
      </c>
      <c r="AF19" s="1268">
        <f>'Gnd Verif. 8-2012'!AF19</f>
        <v>720</v>
      </c>
      <c r="AG19" s="1268">
        <f>'Gnd Verif. 8-2012'!AG19</f>
        <v>5</v>
      </c>
      <c r="AH19" s="1268" t="str">
        <f>'Gnd Verif. 8-2012'!AH19</f>
        <v>n</v>
      </c>
      <c r="AI19" s="1268" t="str">
        <f>'Gnd Verif. 8-2012'!AI19</f>
        <v>y</v>
      </c>
      <c r="AJ19" s="1268" t="str">
        <f>'Gnd Verif. 8-2012'!AJ19</f>
        <v>y</v>
      </c>
      <c r="AK19" s="1268" t="str">
        <f>'Gnd Verif. 8-2012'!AK19</f>
        <v>y</v>
      </c>
      <c r="AL19" s="1268" t="str">
        <f>'Gnd Verif. 8-2012'!AL19</f>
        <v>y</v>
      </c>
      <c r="AM19" s="1268" t="str">
        <f>'Gnd Verif. 8-2012'!AM19</f>
        <v>y</v>
      </c>
      <c r="AN19" s="1268">
        <f>'Gnd Verif. 8-2012'!AN19</f>
        <v>30</v>
      </c>
      <c r="AO19" s="1268">
        <f>'Gnd Verif. 8-2012'!AO19</f>
        <v>0</v>
      </c>
      <c r="AP19" s="1268">
        <f>'Gnd Verif. 8-2012'!AP19</f>
        <v>45</v>
      </c>
      <c r="AQ19" s="1268">
        <f>'Gnd Verif. 8-2012'!AQ19</f>
        <v>0</v>
      </c>
      <c r="AR19" s="1268">
        <f>'Gnd Verif. 8-2012'!AR19</f>
        <v>0</v>
      </c>
      <c r="AS19" s="1268">
        <f>'Gnd Verif. 8-2012'!AS19</f>
        <v>0</v>
      </c>
      <c r="AT19" s="1268">
        <f>'Gnd Verif. 8-2012'!AT19</f>
        <v>0</v>
      </c>
      <c r="AU19" s="1268">
        <f>'Gnd Verif. 8-2012'!AU19</f>
        <v>1.3462665</v>
      </c>
      <c r="AV19" s="1268">
        <f>'Gnd Verif. 8-2012'!AV19</f>
        <v>2.1957395000000001E-2</v>
      </c>
      <c r="AW19" s="1268">
        <f>'Gnd Verif. 8-2012'!AW19</f>
        <v>7.7067259999999989</v>
      </c>
      <c r="AX19" s="1268">
        <f>'Gnd Verif. 8-2012'!AX19</f>
        <v>4.6779340000000014</v>
      </c>
      <c r="AY19" s="1268">
        <f>'Gnd Verif. 8-2012'!AY19</f>
        <v>110200</v>
      </c>
      <c r="AZ19" s="1268">
        <f>'Gnd Verif. 8-2012'!AZ19</f>
        <v>15480.8</v>
      </c>
      <c r="BA19" s="1268">
        <f>'Gnd Verif. 8-2012'!BA19</f>
        <v>15007.7</v>
      </c>
      <c r="BB19" s="1268">
        <f>'Gnd Verif. 8-2012'!BB19</f>
        <v>103.5341</v>
      </c>
      <c r="BC19" s="1268">
        <f>'Gnd Verif. 8-2012'!BC19</f>
        <v>3.0287919999999975</v>
      </c>
      <c r="BD19" s="1268">
        <f>'Gnd Verif. 8-2012'!BD19</f>
        <v>4868628.1108213002</v>
      </c>
      <c r="BE19" s="1268">
        <f>'Gnd Verif. 8-2012'!BE19</f>
        <v>998.14471141006391</v>
      </c>
      <c r="BF19" s="1268">
        <f>'Gnd Verif. 8-2012'!BF19</f>
        <v>3.9841581795856991</v>
      </c>
      <c r="BG19" s="1268">
        <f>'Gnd Verif. 8-2012'!BG19</f>
        <v>355.82803660516788</v>
      </c>
      <c r="BH19" s="1268">
        <f>'Gnd Verif. 8-2012'!BH19</f>
        <v>150.40655769025051</v>
      </c>
      <c r="BI19" s="1268">
        <f>'Gnd Verif. 8-2012'!BI19</f>
        <v>0.20501559960834317</v>
      </c>
      <c r="BJ19" s="1268">
        <f>'Gnd Verif. 8-2012'!BJ19</f>
        <v>0.38930249080177892</v>
      </c>
      <c r="BK19" s="1268">
        <f>'Gnd Verif. 8-2012'!BK19</f>
        <v>0.53645996845851729</v>
      </c>
      <c r="BL19" s="1268">
        <f>'Gnd Verif. 8-2012'!BL19</f>
        <v>1.1196864130205065E-2</v>
      </c>
      <c r="BM19" s="1268">
        <f>'Gnd Verif. 8-2012'!BM19</f>
        <v>2.2273080844823792</v>
      </c>
      <c r="BN19" s="1268">
        <f>'Gnd Verif. 8-2012'!BN19</f>
        <v>0.14877733339560428</v>
      </c>
      <c r="BO19" s="1268">
        <f>'Gnd Verif. 8-2012'!BO19</f>
        <v>4868628.1108213002</v>
      </c>
      <c r="BP19" s="1268">
        <f>'Gnd Verif. 8-2012'!BP19</f>
        <v>4543499.7270155428</v>
      </c>
      <c r="BQ19" s="1268">
        <f>'Gnd Verif. 8-2012'!BQ19</f>
        <v>4016163.072123609</v>
      </c>
      <c r="BR19" s="1268">
        <f>'Gnd Verif. 8-2012'!BR19</f>
        <v>998.14471141006391</v>
      </c>
      <c r="BS19" s="1268">
        <f>'Gnd Verif. 8-2012'!BS19</f>
        <v>0.67228802272929</v>
      </c>
      <c r="BT19" s="1268">
        <f>'Gnd Verif. 8-2012'!BT19</f>
        <v>0.48</v>
      </c>
      <c r="BU19" s="1268">
        <f>'Gnd Verif. 8-2012'!BU19</f>
        <v>3.0084805462284421</v>
      </c>
      <c r="BV19" s="1268">
        <f>'Gnd Verif. 8-2012'!BV19</f>
        <v>3.0265100598548873</v>
      </c>
      <c r="BW19" s="1268">
        <f>'Gnd Verif. 8-2012'!BW19</f>
        <v>1</v>
      </c>
      <c r="BX19" s="1268">
        <f>'Gnd Verif. 8-2012'!BX19</f>
        <v>3.0084805462284421</v>
      </c>
      <c r="BY19" s="1268">
        <f>'Gnd Verif. 8-2012'!BY19</f>
        <v>3.0265100598548873</v>
      </c>
      <c r="BZ19" s="1268">
        <f>'Gnd Verif. 8-2012'!BZ19</f>
        <v>224.97625551094046</v>
      </c>
      <c r="CA19" s="1268">
        <f>'Gnd Verif. 8-2012'!CA19</f>
        <v>0.72</v>
      </c>
      <c r="CB19" s="1809">
        <f t="shared" si="0"/>
        <v>1.2533879807520878</v>
      </c>
    </row>
    <row r="20" spans="1:82" x14ac:dyDescent="0.25">
      <c r="A20" s="1418" t="str">
        <f>'Gnd Verif. 8-2012'!A20</f>
        <v>9a</v>
      </c>
      <c r="B20" s="1802" t="str">
        <f>'Gnd Verif. 8-2012'!B20</f>
        <v>Pyrell</v>
      </c>
      <c r="C20" s="1418">
        <f>'Gnd Verif. 8-2012'!C20</f>
        <v>0</v>
      </c>
      <c r="D20" s="1418" t="str">
        <f>'Gnd Verif. 8-2012'!D20</f>
        <v>686a</v>
      </c>
      <c r="E20" s="1268">
        <f>'Gnd Verif. 8-2012'!E20</f>
        <v>0</v>
      </c>
      <c r="F20" s="1418">
        <f>'Gnd Verif. 8-2012'!F20</f>
        <v>0</v>
      </c>
      <c r="G20" s="1418">
        <f>'Gnd Verif. 8-2012'!G20</f>
        <v>0</v>
      </c>
      <c r="H20" s="1268">
        <f>'Gnd Verif. 8-2012'!H20</f>
        <v>0</v>
      </c>
      <c r="I20" s="1268">
        <f>'Gnd Verif. 8-2012'!I20</f>
        <v>0</v>
      </c>
      <c r="J20" s="1268">
        <f>'Gnd Verif. 8-2012'!J20</f>
        <v>0</v>
      </c>
      <c r="K20" s="1268">
        <f>'Gnd Verif. 8-2012'!K20</f>
        <v>8.1</v>
      </c>
      <c r="L20" s="1268">
        <f>'Gnd Verif. 8-2012'!L20</f>
        <v>1.22</v>
      </c>
      <c r="M20" s="1268">
        <f>'Gnd Verif. 8-2012'!M20</f>
        <v>60</v>
      </c>
      <c r="N20" s="1268">
        <f>'Gnd Verif. 8-2012'!N20</f>
        <v>0</v>
      </c>
      <c r="O20" s="1268">
        <f>'Gnd Verif. 8-2012'!O20</f>
        <v>0</v>
      </c>
      <c r="P20" s="1268">
        <f>'Gnd Verif. 8-2012'!P20</f>
        <v>0</v>
      </c>
      <c r="Q20" s="1268">
        <f>'Gnd Verif. 8-2012'!Q20</f>
        <v>0</v>
      </c>
      <c r="R20" s="1268">
        <f>'Gnd Verif. 8-2012'!R20</f>
        <v>0</v>
      </c>
      <c r="S20" s="1268">
        <f>'Gnd Verif. 8-2012'!S20</f>
        <v>0</v>
      </c>
      <c r="T20" s="1268">
        <f>'Gnd Verif. 8-2012'!T20</f>
        <v>0</v>
      </c>
      <c r="U20" s="1268">
        <f>'Gnd Verif. 8-2012'!U20</f>
        <v>0</v>
      </c>
      <c r="V20" s="1268" t="str">
        <f>'Gnd Verif. 8-2012'!V20</f>
        <v>y</v>
      </c>
      <c r="W20" s="1268" t="str">
        <f>'Gnd Verif. 8-2012'!W20</f>
        <v>y</v>
      </c>
      <c r="X20" s="1268" t="str">
        <f>'Gnd Verif. 8-2012'!X20</f>
        <v>y</v>
      </c>
      <c r="Y20" s="1268" t="str">
        <f>'Gnd Verif. 8-2012'!Y20</f>
        <v>y</v>
      </c>
      <c r="Z20" s="1268">
        <f>'Gnd Verif. 8-2012'!Z20</f>
        <v>0</v>
      </c>
      <c r="AA20" s="1268">
        <f>'Gnd Verif. 8-2012'!AA20</f>
        <v>10</v>
      </c>
      <c r="AB20" s="1268" t="str">
        <f>'Gnd Verif. 8-2012'!AB20</f>
        <v>y</v>
      </c>
      <c r="AC20" s="1268">
        <f>'Gnd Verif. 8-2012'!AC20</f>
        <v>3.8521767473499238E-2</v>
      </c>
      <c r="AD20" s="1268">
        <f>'Gnd Verif. 8-2012'!AD20</f>
        <v>0</v>
      </c>
      <c r="AE20" s="1268">
        <f>'Gnd Verif. 8-2012'!AE20</f>
        <v>58</v>
      </c>
      <c r="AF20" s="1268">
        <f>'Gnd Verif. 8-2012'!AF20</f>
        <v>720</v>
      </c>
      <c r="AG20" s="1268">
        <f>'Gnd Verif. 8-2012'!AG20</f>
        <v>5</v>
      </c>
      <c r="AH20" s="1268" t="str">
        <f>'Gnd Verif. 8-2012'!AH20</f>
        <v>n</v>
      </c>
      <c r="AI20" s="1268" t="str">
        <f>'Gnd Verif. 8-2012'!AI20</f>
        <v>y</v>
      </c>
      <c r="AJ20" s="1268" t="str">
        <f>'Gnd Verif. 8-2012'!AJ20</f>
        <v>y</v>
      </c>
      <c r="AK20" s="1268" t="str">
        <f>'Gnd Verif. 8-2012'!AK20</f>
        <v>y</v>
      </c>
      <c r="AL20" s="1268" t="str">
        <f>'Gnd Verif. 8-2012'!AL20</f>
        <v>y</v>
      </c>
      <c r="AM20" s="1268" t="str">
        <f>'Gnd Verif. 8-2012'!AM20</f>
        <v>y</v>
      </c>
      <c r="AN20" s="1268">
        <f>'Gnd Verif. 8-2012'!AN20</f>
        <v>30</v>
      </c>
      <c r="AO20" s="1268">
        <f>'Gnd Verif. 8-2012'!AO20</f>
        <v>0</v>
      </c>
      <c r="AP20" s="1268">
        <f>'Gnd Verif. 8-2012'!AP20</f>
        <v>45</v>
      </c>
      <c r="AQ20" s="1268">
        <f>'Gnd Verif. 8-2012'!AQ20</f>
        <v>0</v>
      </c>
      <c r="AR20" s="1268">
        <f>'Gnd Verif. 8-2012'!AR20</f>
        <v>0</v>
      </c>
      <c r="AS20" s="1268">
        <f>'Gnd Verif. 8-2012'!AS20</f>
        <v>0</v>
      </c>
      <c r="AT20" s="1268">
        <f>'Gnd Verif. 8-2012'!AT20</f>
        <v>0</v>
      </c>
      <c r="AU20" s="1268">
        <f>'Gnd Verif. 8-2012'!AU20</f>
        <v>1.3653419999999996</v>
      </c>
      <c r="AV20" s="1268">
        <f>'Gnd Verif. 8-2012'!AV20</f>
        <v>6.9992060000000009E-2</v>
      </c>
      <c r="AW20" s="1268">
        <f>'Gnd Verif. 8-2012'!AW20</f>
        <v>7.2100514999999987</v>
      </c>
      <c r="AX20" s="1268">
        <f>'Gnd Verif. 8-2012'!AX20</f>
        <v>4.7877964999999998</v>
      </c>
      <c r="AY20" s="1268">
        <f>'Gnd Verif. 8-2012'!AY20</f>
        <v>36165</v>
      </c>
      <c r="AZ20" s="1268">
        <f>'Gnd Verif. 8-2012'!AZ20</f>
        <v>15477.1</v>
      </c>
      <c r="BA20" s="1268">
        <f>'Gnd Verif. 8-2012'!BA20</f>
        <v>15020.6</v>
      </c>
      <c r="BB20" s="1268">
        <f>'Gnd Verif. 8-2012'!BB20</f>
        <v>105.93145000000001</v>
      </c>
      <c r="BC20" s="1268">
        <f>'Gnd Verif. 8-2012'!BC20</f>
        <v>2.4222549999999989</v>
      </c>
      <c r="BD20" s="1268">
        <f>'Gnd Verif. 8-2012'!BD20</f>
        <v>1364978.3459747261</v>
      </c>
      <c r="BE20" s="1268">
        <f>'Gnd Verif. 8-2012'!BE20</f>
        <v>623.18603029579174</v>
      </c>
      <c r="BF20" s="1268">
        <f>'Gnd Verif. 8-2012'!BF20</f>
        <v>3.9170531046120671</v>
      </c>
      <c r="BG20" s="1268">
        <f>'Gnd Verif. 8-2012'!BG20</f>
        <v>345.10650115431531</v>
      </c>
      <c r="BH20" s="1268">
        <f>'Gnd Verif. 8-2012'!BH20</f>
        <v>154.68686751620348</v>
      </c>
      <c r="BI20" s="1268">
        <f>'Gnd Verif. 8-2012'!BI20</f>
        <v>0.45655378499852822</v>
      </c>
      <c r="BJ20" s="1268">
        <f>'Gnd Verif. 8-2012'!BJ20</f>
        <v>0.60040323041670218</v>
      </c>
      <c r="BK20" s="1268">
        <f>'Gnd Verif. 8-2012'!BK20</f>
        <v>0.68852316523237822</v>
      </c>
      <c r="BL20" s="1268">
        <f>'Gnd Verif. 8-2012'!BL20</f>
        <v>1.1350273296823655E-2</v>
      </c>
      <c r="BM20" s="1268">
        <f>'Gnd Verif. 8-2012'!BM20</f>
        <v>1.6876714787410749</v>
      </c>
      <c r="BN20" s="1268">
        <f>'Gnd Verif. 8-2012'!BN20</f>
        <v>0.39812221463830344</v>
      </c>
      <c r="BO20" s="1268">
        <f>'Gnd Verif. 8-2012'!BO20</f>
        <v>1364978.3459747261</v>
      </c>
      <c r="BP20" s="1268">
        <f>'Gnd Verif. 8-2012'!BP20</f>
        <v>1343385.4894015633</v>
      </c>
      <c r="BQ20" s="1268">
        <f>'Gnd Verif. 8-2012'!BQ20</f>
        <v>1253385.5243847694</v>
      </c>
      <c r="BR20" s="1268">
        <f>'Gnd Verif. 8-2012'!BR20</f>
        <v>623.18603029579174</v>
      </c>
      <c r="BS20" s="1268">
        <f>'Gnd Verif. 8-2012'!BS20</f>
        <v>0.5376575956672287</v>
      </c>
      <c r="BT20" s="1268">
        <f>'Gnd Verif. 8-2012'!BT20</f>
        <v>0.48</v>
      </c>
      <c r="BU20" s="1268">
        <f>'Gnd Verif. 8-2012'!BU20</f>
        <v>3.0239342926993675</v>
      </c>
      <c r="BV20" s="1268">
        <f>'Gnd Verif. 8-2012'!BV20</f>
        <v>3.0421966972549126</v>
      </c>
      <c r="BW20" s="1268">
        <f>'Gnd Verif. 8-2012'!BW20</f>
        <v>1</v>
      </c>
      <c r="BX20" s="1268">
        <f>'Gnd Verif. 8-2012'!BX20</f>
        <v>3.0239342926993675</v>
      </c>
      <c r="BY20" s="1268">
        <f>'Gnd Verif. 8-2012'!BY20</f>
        <v>3.0421966972549126</v>
      </c>
      <c r="BZ20" s="1268">
        <f>'Gnd Verif. 8-2012'!BZ20</f>
        <v>224.97625551094046</v>
      </c>
      <c r="CA20" s="1268">
        <f>'Gnd Verif. 8-2012'!CA20</f>
        <v>0.72</v>
      </c>
      <c r="CB20" s="1809">
        <f t="shared" si="0"/>
        <v>1.2890572293016958</v>
      </c>
    </row>
    <row r="21" spans="1:82" x14ac:dyDescent="0.25">
      <c r="A21" s="1418">
        <f>'Gnd Verif. 8-2012'!A21</f>
        <v>10</v>
      </c>
      <c r="B21" s="1802" t="str">
        <f>'Gnd Verif. 8-2012'!B21</f>
        <v>Pyrell</v>
      </c>
      <c r="C21" s="1418" t="str">
        <f>'Gnd Verif. 8-2012'!C21</f>
        <v>Pyr_HT</v>
      </c>
      <c r="D21" s="1418">
        <f>'Gnd Verif. 8-2012'!D21</f>
        <v>687</v>
      </c>
      <c r="E21" s="1268">
        <f>'Gnd Verif. 8-2012'!E21</f>
        <v>0</v>
      </c>
      <c r="F21" s="1418">
        <f>'Gnd Verif. 8-2012'!F21</f>
        <v>0</v>
      </c>
      <c r="G21" s="1418">
        <f>'Gnd Verif. 8-2012'!G21</f>
        <v>0</v>
      </c>
      <c r="H21" s="1268" t="str">
        <f>'Gnd Verif. 8-2012'!H21</f>
        <v>2006/1</v>
      </c>
      <c r="I21" s="1268">
        <f>'Gnd Verif. 8-2012'!I21</f>
        <v>41129</v>
      </c>
      <c r="J21" s="1268">
        <f>'Gnd Verif. 8-2012'!J21</f>
        <v>0</v>
      </c>
      <c r="K21" s="1268">
        <f>'Gnd Verif. 8-2012'!K21</f>
        <v>8.1</v>
      </c>
      <c r="L21" s="1268">
        <f>'Gnd Verif. 8-2012'!L21</f>
        <v>1.23</v>
      </c>
      <c r="M21" s="1268">
        <f>'Gnd Verif. 8-2012'!M21</f>
        <v>60</v>
      </c>
      <c r="N21" s="1268">
        <f>'Gnd Verif. 8-2012'!N21</f>
        <v>11</v>
      </c>
      <c r="O21" s="1268">
        <f>'Gnd Verif. 8-2012'!O21</f>
        <v>8</v>
      </c>
      <c r="P21" s="1268" t="str">
        <f>'Gnd Verif. 8-2012'!P21</f>
        <v>n</v>
      </c>
      <c r="Q21" s="1268">
        <f>'Gnd Verif. 8-2012'!Q21</f>
        <v>45</v>
      </c>
      <c r="R21" s="1268">
        <f>'Gnd Verif. 8-2012'!R21</f>
        <v>0</v>
      </c>
      <c r="S21" s="1268" t="str">
        <f>'Gnd Verif. 8-2012'!S21</f>
        <v>y</v>
      </c>
      <c r="T21" s="1268">
        <f>'Gnd Verif. 8-2012'!T21</f>
        <v>45</v>
      </c>
      <c r="U21" s="1268">
        <f>'Gnd Verif. 8-2012'!U21</f>
        <v>0</v>
      </c>
      <c r="V21" s="1268" t="str">
        <f>'Gnd Verif. 8-2012'!V21</f>
        <v>y</v>
      </c>
      <c r="W21" s="1268" t="str">
        <f>'Gnd Verif. 8-2012'!W21</f>
        <v>y</v>
      </c>
      <c r="X21" s="1268" t="str">
        <f>'Gnd Verif. 8-2012'!X21</f>
        <v>y</v>
      </c>
      <c r="Y21" s="1268" t="str">
        <f>'Gnd Verif. 8-2012'!Y21</f>
        <v>y</v>
      </c>
      <c r="Z21" s="1268">
        <f>'Gnd Verif. 8-2012'!Z21</f>
        <v>0</v>
      </c>
      <c r="AA21" s="1268">
        <f>'Gnd Verif. 8-2012'!AA21</f>
        <v>10</v>
      </c>
      <c r="AB21" s="1268" t="str">
        <f>'Gnd Verif. 8-2012'!AB21</f>
        <v>y</v>
      </c>
      <c r="AC21" s="1268">
        <f>'Gnd Verif. 8-2012'!AC21</f>
        <v>3.8521767473499238E-2</v>
      </c>
      <c r="AD21" s="1268">
        <f>'Gnd Verif. 8-2012'!AD21</f>
        <v>0</v>
      </c>
      <c r="AE21" s="1268">
        <f>'Gnd Verif. 8-2012'!AE21</f>
        <v>58</v>
      </c>
      <c r="AF21" s="1268">
        <f>'Gnd Verif. 8-2012'!AF21</f>
        <v>720</v>
      </c>
      <c r="AG21" s="1268">
        <f>'Gnd Verif. 8-2012'!AG21</f>
        <v>5</v>
      </c>
      <c r="AH21" s="1268" t="str">
        <f>'Gnd Verif. 8-2012'!AH21</f>
        <v>n</v>
      </c>
      <c r="AI21" s="1268" t="str">
        <f>'Gnd Verif. 8-2012'!AI21</f>
        <v>y</v>
      </c>
      <c r="AJ21" s="1268" t="str">
        <f>'Gnd Verif. 8-2012'!AJ21</f>
        <v>y</v>
      </c>
      <c r="AK21" s="1268" t="str">
        <f>'Gnd Verif. 8-2012'!AK21</f>
        <v>y</v>
      </c>
      <c r="AL21" s="1268" t="str">
        <f>'Gnd Verif. 8-2012'!AL21</f>
        <v>y</v>
      </c>
      <c r="AM21" s="1268" t="str">
        <f>'Gnd Verif. 8-2012'!AM21</f>
        <v>y</v>
      </c>
      <c r="AN21" s="1268">
        <f>'Gnd Verif. 8-2012'!AN21</f>
        <v>30</v>
      </c>
      <c r="AO21" s="1268">
        <f>'Gnd Verif. 8-2012'!AO21</f>
        <v>0</v>
      </c>
      <c r="AP21" s="1268">
        <f>'Gnd Verif. 8-2012'!AP21</f>
        <v>0</v>
      </c>
      <c r="AQ21" s="1268">
        <f>'Gnd Verif. 8-2012'!AQ21</f>
        <v>0</v>
      </c>
      <c r="AR21" s="1268">
        <f>'Gnd Verif. 8-2012'!AR21</f>
        <v>0</v>
      </c>
      <c r="AS21" s="1268">
        <f>'Gnd Verif. 8-2012'!AS21</f>
        <v>0</v>
      </c>
      <c r="AT21" s="1268">
        <f>'Gnd Verif. 8-2012'!AT21</f>
        <v>0</v>
      </c>
      <c r="AU21" s="1268">
        <f>'Gnd Verif. 8-2012'!AU21</f>
        <v>2.158722</v>
      </c>
      <c r="AV21" s="1268">
        <f>'Gnd Verif. 8-2012'!AV21</f>
        <v>5.1345829999999995E-2</v>
      </c>
      <c r="AW21" s="1268">
        <f>'Gnd Verif. 8-2012'!AW21</f>
        <v>7.6972960000000015</v>
      </c>
      <c r="AX21" s="1268">
        <f>'Gnd Verif. 8-2012'!AX21</f>
        <v>4.691696499999999</v>
      </c>
      <c r="AY21" s="1268">
        <f>'Gnd Verif. 8-2012'!AY21</f>
        <v>98655</v>
      </c>
      <c r="AZ21" s="1268">
        <f>'Gnd Verif. 8-2012'!AZ21</f>
        <v>15742.75</v>
      </c>
      <c r="BA21" s="1268">
        <f>'Gnd Verif. 8-2012'!BA21</f>
        <v>15010.05</v>
      </c>
      <c r="BB21" s="1268">
        <f>'Gnd Verif. 8-2012'!BB21</f>
        <v>163.8544</v>
      </c>
      <c r="BC21" s="1268">
        <f>'Gnd Verif. 8-2012'!BC21</f>
        <v>3.0055995000000024</v>
      </c>
      <c r="BD21" s="1268">
        <f>'Gnd Verif. 8-2012'!BD21</f>
        <v>4043619.3940778808</v>
      </c>
      <c r="BE21" s="1268">
        <f>'Gnd Verif. 8-2012'!BE21</f>
        <v>978.96376730789768</v>
      </c>
      <c r="BF21" s="1268">
        <f>'Gnd Verif. 8-2012'!BF21</f>
        <v>6.3427574929810113</v>
      </c>
      <c r="BG21" s="1268">
        <f>'Gnd Verif. 8-2012'!BG21</f>
        <v>551.31808944048078</v>
      </c>
      <c r="BH21" s="1268">
        <f>'Gnd Verif. 8-2012'!BH21</f>
        <v>238.13980704264867</v>
      </c>
      <c r="BI21" s="1268">
        <f>'Gnd Verif. 8-2012'!BI21</f>
        <v>0.24210086852923099</v>
      </c>
      <c r="BJ21" s="1268">
        <f>'Gnd Verif. 8-2012'!BJ21</f>
        <v>0.48271156218255196</v>
      </c>
      <c r="BK21" s="1268">
        <f>'Gnd Verif. 8-2012'!BK21</f>
        <v>0.68160595861456652</v>
      </c>
      <c r="BL21" s="1268">
        <f>'Gnd Verif. 8-2012'!BL21</f>
        <v>1.1504714999317581E-2</v>
      </c>
      <c r="BM21" s="1268">
        <f>'Gnd Verif. 8-2012'!BM21</f>
        <v>2.2949278771472059</v>
      </c>
      <c r="BN21" s="1268">
        <f>'Gnd Verif. 8-2012'!BN21</f>
        <v>0.17145520366494074</v>
      </c>
      <c r="BO21" s="1268">
        <f>'Gnd Verif. 8-2012'!BO21</f>
        <v>4043619.3940778808</v>
      </c>
      <c r="BP21" s="1268">
        <f>'Gnd Verif. 8-2012'!BP21</f>
        <v>3984715.9441891648</v>
      </c>
      <c r="BQ21" s="1268">
        <f>'Gnd Verif. 8-2012'!BQ21</f>
        <v>3579165.691705361</v>
      </c>
      <c r="BR21" s="1268">
        <f>'Gnd Verif. 8-2012'!BR21</f>
        <v>978.96376730789768</v>
      </c>
      <c r="BS21" s="1268">
        <f>'Gnd Verif. 8-2012'!BS21</f>
        <v>0.66714008257125146</v>
      </c>
      <c r="BT21" s="1268">
        <f>'Gnd Verif. 8-2012'!BT21</f>
        <v>0.48</v>
      </c>
      <c r="BU21" s="1268">
        <f>'Gnd Verif. 8-2012'!BU21</f>
        <v>3.0097889419433885</v>
      </c>
      <c r="BV21" s="1268">
        <f>'Gnd Verif. 8-2012'!BV21</f>
        <v>3.0278381172889959</v>
      </c>
      <c r="BW21" s="1268">
        <f>'Gnd Verif. 8-2012'!BW21</f>
        <v>1</v>
      </c>
      <c r="BX21" s="1268">
        <f>'Gnd Verif. 8-2012'!BX21</f>
        <v>3.0097889419433885</v>
      </c>
      <c r="BY21" s="1268">
        <f>'Gnd Verif. 8-2012'!BY21</f>
        <v>3.0278381172889959</v>
      </c>
      <c r="BZ21" s="1268">
        <f>'Gnd Verif. 8-2012'!BZ21</f>
        <v>233.16472059121176</v>
      </c>
      <c r="CA21" s="1268">
        <f>'Gnd Verif. 8-2012'!CA21</f>
        <v>1.0900000000000001</v>
      </c>
      <c r="CB21" s="1809">
        <f t="shared" si="0"/>
        <v>1.310861323170543</v>
      </c>
    </row>
    <row r="22" spans="1:82" x14ac:dyDescent="0.25">
      <c r="A22" s="1418" t="str">
        <f>'Gnd Verif. 8-2012'!A22</f>
        <v>10a</v>
      </c>
      <c r="B22" s="1802" t="str">
        <f>'Gnd Verif. 8-2012'!B22</f>
        <v>Pyrell</v>
      </c>
      <c r="C22" s="1418">
        <f>'Gnd Verif. 8-2012'!C22</f>
        <v>0</v>
      </c>
      <c r="D22" s="1418" t="str">
        <f>'Gnd Verif. 8-2012'!D22</f>
        <v>687a</v>
      </c>
      <c r="E22" s="1268">
        <f>'Gnd Verif. 8-2012'!E22</f>
        <v>0</v>
      </c>
      <c r="F22" s="1418">
        <f>'Gnd Verif. 8-2012'!F22</f>
        <v>0</v>
      </c>
      <c r="G22" s="1418">
        <f>'Gnd Verif. 8-2012'!G22</f>
        <v>0</v>
      </c>
      <c r="H22" s="1268">
        <f>'Gnd Verif. 8-2012'!H22</f>
        <v>0</v>
      </c>
      <c r="I22" s="1268">
        <f>'Gnd Verif. 8-2012'!I22</f>
        <v>0</v>
      </c>
      <c r="J22" s="1268">
        <f>'Gnd Verif. 8-2012'!J22</f>
        <v>0</v>
      </c>
      <c r="K22" s="1268">
        <f>'Gnd Verif. 8-2012'!K22</f>
        <v>8.1</v>
      </c>
      <c r="L22" s="1268">
        <f>'Gnd Verif. 8-2012'!L22</f>
        <v>1.23</v>
      </c>
      <c r="M22" s="1268">
        <f>'Gnd Verif. 8-2012'!M22</f>
        <v>60</v>
      </c>
      <c r="N22" s="1268">
        <f>'Gnd Verif. 8-2012'!N22</f>
        <v>0</v>
      </c>
      <c r="O22" s="1268">
        <f>'Gnd Verif. 8-2012'!O22</f>
        <v>0</v>
      </c>
      <c r="P22" s="1268">
        <f>'Gnd Verif. 8-2012'!P22</f>
        <v>0</v>
      </c>
      <c r="Q22" s="1268">
        <f>'Gnd Verif. 8-2012'!Q22</f>
        <v>0</v>
      </c>
      <c r="R22" s="1268">
        <f>'Gnd Verif. 8-2012'!R22</f>
        <v>0</v>
      </c>
      <c r="S22" s="1268">
        <f>'Gnd Verif. 8-2012'!S22</f>
        <v>0</v>
      </c>
      <c r="T22" s="1268">
        <f>'Gnd Verif. 8-2012'!T22</f>
        <v>0</v>
      </c>
      <c r="U22" s="1268">
        <f>'Gnd Verif. 8-2012'!U22</f>
        <v>0</v>
      </c>
      <c r="V22" s="1268" t="str">
        <f>'Gnd Verif. 8-2012'!V22</f>
        <v>y</v>
      </c>
      <c r="W22" s="1268" t="str">
        <f>'Gnd Verif. 8-2012'!W22</f>
        <v>y</v>
      </c>
      <c r="X22" s="1268" t="str">
        <f>'Gnd Verif. 8-2012'!X22</f>
        <v>y</v>
      </c>
      <c r="Y22" s="1268" t="str">
        <f>'Gnd Verif. 8-2012'!Y22</f>
        <v>y</v>
      </c>
      <c r="Z22" s="1268">
        <f>'Gnd Verif. 8-2012'!Z22</f>
        <v>0</v>
      </c>
      <c r="AA22" s="1268">
        <f>'Gnd Verif. 8-2012'!AA22</f>
        <v>10</v>
      </c>
      <c r="AB22" s="1268" t="str">
        <f>'Gnd Verif. 8-2012'!AB22</f>
        <v>y</v>
      </c>
      <c r="AC22" s="1268">
        <f>'Gnd Verif. 8-2012'!AC22</f>
        <v>3.8521767473499238E-2</v>
      </c>
      <c r="AD22" s="1268">
        <f>'Gnd Verif. 8-2012'!AD22</f>
        <v>0</v>
      </c>
      <c r="AE22" s="1268">
        <f>'Gnd Verif. 8-2012'!AE22</f>
        <v>58</v>
      </c>
      <c r="AF22" s="1268">
        <f>'Gnd Verif. 8-2012'!AF22</f>
        <v>720</v>
      </c>
      <c r="AG22" s="1268">
        <f>'Gnd Verif. 8-2012'!AG22</f>
        <v>5</v>
      </c>
      <c r="AH22" s="1268" t="str">
        <f>'Gnd Verif. 8-2012'!AH22</f>
        <v>n</v>
      </c>
      <c r="AI22" s="1268" t="str">
        <f>'Gnd Verif. 8-2012'!AI22</f>
        <v>y</v>
      </c>
      <c r="AJ22" s="1268" t="str">
        <f>'Gnd Verif. 8-2012'!AJ22</f>
        <v>y</v>
      </c>
      <c r="AK22" s="1268" t="str">
        <f>'Gnd Verif. 8-2012'!AK22</f>
        <v>y</v>
      </c>
      <c r="AL22" s="1268" t="str">
        <f>'Gnd Verif. 8-2012'!AL22</f>
        <v>y</v>
      </c>
      <c r="AM22" s="1268" t="str">
        <f>'Gnd Verif. 8-2012'!AM22</f>
        <v>y</v>
      </c>
      <c r="AN22" s="1268">
        <f>'Gnd Verif. 8-2012'!AN22</f>
        <v>30</v>
      </c>
      <c r="AO22" s="1268">
        <f>'Gnd Verif. 8-2012'!AO22</f>
        <v>0</v>
      </c>
      <c r="AP22" s="1268">
        <f>'Gnd Verif. 8-2012'!AP22</f>
        <v>0</v>
      </c>
      <c r="AQ22" s="1268">
        <f>'Gnd Verif. 8-2012'!AQ22</f>
        <v>0</v>
      </c>
      <c r="AR22" s="1268">
        <f>'Gnd Verif. 8-2012'!AR22</f>
        <v>0</v>
      </c>
      <c r="AS22" s="1268">
        <f>'Gnd Verif. 8-2012'!AS22</f>
        <v>0</v>
      </c>
      <c r="AT22" s="1268">
        <f>'Gnd Verif. 8-2012'!AT22</f>
        <v>0</v>
      </c>
      <c r="AU22" s="1268">
        <f>'Gnd Verif. 8-2012'!AU22</f>
        <v>1.8672625000000003</v>
      </c>
      <c r="AV22" s="1268">
        <f>'Gnd Verif. 8-2012'!AV22</f>
        <v>7.9559329999999984E-2</v>
      </c>
      <c r="AW22" s="1268">
        <f>'Gnd Verif. 8-2012'!AW22</f>
        <v>7.2871854999999996</v>
      </c>
      <c r="AX22" s="1268">
        <f>'Gnd Verif. 8-2012'!AX22</f>
        <v>4.8222044999999998</v>
      </c>
      <c r="AY22" s="1268">
        <f>'Gnd Verif. 8-2012'!AY22</f>
        <v>35405</v>
      </c>
      <c r="AZ22" s="1268">
        <f>'Gnd Verif. 8-2012'!AZ22</f>
        <v>15663.95</v>
      </c>
      <c r="BA22" s="1268">
        <f>'Gnd Verif. 8-2012'!BA22</f>
        <v>15029.2</v>
      </c>
      <c r="BB22" s="1268">
        <f>'Gnd Verif. 8-2012'!BB22</f>
        <v>137.40384999999998</v>
      </c>
      <c r="BC22" s="1268">
        <f>'Gnd Verif. 8-2012'!BC22</f>
        <v>2.4649809999999999</v>
      </c>
      <c r="BD22" s="1268">
        <f>'Gnd Verif. 8-2012'!BD22</f>
        <v>1334896.5902298167</v>
      </c>
      <c r="BE22" s="1268">
        <f>'Gnd Verif. 8-2012'!BE22</f>
        <v>643.26029122356113</v>
      </c>
      <c r="BF22" s="1268">
        <f>'Gnd Verif. 8-2012'!BF22</f>
        <v>5.3897100190525178</v>
      </c>
      <c r="BG22" s="1268">
        <f>'Gnd Verif. 8-2012'!BG22</f>
        <v>478.42372436381385</v>
      </c>
      <c r="BH22" s="1268">
        <f>'Gnd Verif. 8-2012'!BH22</f>
        <v>200.03838288662413</v>
      </c>
      <c r="BI22" s="1268">
        <f>'Gnd Verif. 8-2012'!BI22</f>
        <v>0.48188024145961522</v>
      </c>
      <c r="BJ22" s="1268">
        <f>'Gnd Verif. 8-2012'!BJ22</f>
        <v>0.65900548555055316</v>
      </c>
      <c r="BK22" s="1268">
        <f>'Gnd Verif. 8-2012'!BK22</f>
        <v>0.77066207036107526</v>
      </c>
      <c r="BL22" s="1268">
        <f>'Gnd Verif. 8-2012'!BL22</f>
        <v>1.1265557589602208E-2</v>
      </c>
      <c r="BM22" s="1268">
        <f>'Gnd Verif. 8-2012'!BM22</f>
        <v>1.7497911077132855</v>
      </c>
      <c r="BN22" s="1268">
        <f>'Gnd Verif. 8-2012'!BN22</f>
        <v>0.41206351618099663</v>
      </c>
      <c r="BO22" s="1268">
        <f>'Gnd Verif. 8-2012'!BO22</f>
        <v>1334896.5902298167</v>
      </c>
      <c r="BP22" s="1268">
        <f>'Gnd Verif. 8-2012'!BP22</f>
        <v>1313757.5030744779</v>
      </c>
      <c r="BQ22" s="1268">
        <f>'Gnd Verif. 8-2012'!BQ22</f>
        <v>1226347.3776871513</v>
      </c>
      <c r="BR22" s="1268">
        <f>'Gnd Verif. 8-2012'!BR22</f>
        <v>643.26029122356113</v>
      </c>
      <c r="BS22" s="1268">
        <f>'Gnd Verif. 8-2012'!BS22</f>
        <v>0.54714130338275768</v>
      </c>
      <c r="BT22" s="1268">
        <f>'Gnd Verif. 8-2012'!BT22</f>
        <v>0.48</v>
      </c>
      <c r="BU22" s="1268">
        <f>'Gnd Verif. 8-2012'!BU22</f>
        <v>3.0148797124147388</v>
      </c>
      <c r="BV22" s="1268">
        <f>'Gnd Verif. 8-2012'!BV22</f>
        <v>3.0330054872101502</v>
      </c>
      <c r="BW22" s="1268">
        <f>'Gnd Verif. 8-2012'!BW22</f>
        <v>1</v>
      </c>
      <c r="BX22" s="1268">
        <f>'Gnd Verif. 8-2012'!BX22</f>
        <v>3.0148797124147388</v>
      </c>
      <c r="BY22" s="1268">
        <f>'Gnd Verif. 8-2012'!BY22</f>
        <v>3.0330054872101502</v>
      </c>
      <c r="BZ22" s="1268">
        <f>'Gnd Verif. 8-2012'!BZ22</f>
        <v>233.16472059121176</v>
      </c>
      <c r="CA22" s="1268">
        <f>'Gnd Verif. 8-2012'!CA22</f>
        <v>1.0900000000000001</v>
      </c>
      <c r="CB22" s="1809">
        <f t="shared" si="0"/>
        <v>1.1011287131373804</v>
      </c>
    </row>
    <row r="25" spans="1:82" x14ac:dyDescent="0.25">
      <c r="A25" s="2157" t="str">
        <f>'Drum 8-2012'!A1</f>
        <v>Drum test Results.   August 2012</v>
      </c>
      <c r="B25" s="2157"/>
      <c r="C25" s="2157"/>
      <c r="D25" s="2157"/>
      <c r="E25" s="2157"/>
      <c r="F25" s="2157"/>
      <c r="G25" s="2157"/>
      <c r="H25" s="1268"/>
      <c r="I25" s="1268"/>
      <c r="J25" s="1268"/>
      <c r="K25" s="1268"/>
      <c r="L25" s="1268"/>
      <c r="M25" s="1268"/>
      <c r="N25" s="1268"/>
      <c r="O25" s="1268"/>
      <c r="P25" s="1268"/>
      <c r="Q25" s="1268"/>
      <c r="R25" s="1268"/>
      <c r="S25" s="1268"/>
      <c r="T25" s="1268"/>
      <c r="U25" s="1268"/>
      <c r="V25" s="1268"/>
      <c r="W25" s="1268"/>
      <c r="X25" s="1268"/>
      <c r="Y25" s="1268"/>
      <c r="Z25" s="1268"/>
      <c r="AA25" s="1268"/>
      <c r="AB25" s="1268"/>
      <c r="AC25" s="1268"/>
      <c r="AD25" s="1268"/>
      <c r="AE25" s="1268"/>
      <c r="AF25" s="1268"/>
      <c r="AG25" s="1268"/>
      <c r="AH25" s="1268"/>
      <c r="AI25" s="1268"/>
      <c r="AJ25" s="1268"/>
      <c r="AK25" s="1268"/>
      <c r="AL25" s="1268"/>
      <c r="AM25" s="1268"/>
      <c r="AN25" s="1268"/>
      <c r="AO25" s="1268"/>
      <c r="AP25" s="1268"/>
      <c r="AQ25" s="1268"/>
      <c r="AR25" s="1268"/>
      <c r="AS25" s="1268"/>
      <c r="AT25" s="1268"/>
      <c r="AU25" s="1268"/>
      <c r="AV25" s="1268"/>
      <c r="AW25" s="1268"/>
      <c r="AX25" s="1268"/>
      <c r="AY25" s="1268"/>
      <c r="AZ25" s="1268"/>
      <c r="BA25" s="1268"/>
      <c r="BB25" s="1268"/>
      <c r="BC25" s="1268"/>
      <c r="BD25" s="1268"/>
      <c r="BE25" s="1268"/>
      <c r="BF25" s="1268"/>
      <c r="BG25" s="1268"/>
      <c r="BH25" s="1268"/>
      <c r="BI25" s="1268"/>
      <c r="BJ25" s="1268"/>
      <c r="BK25" s="1268"/>
      <c r="BL25" s="1268"/>
      <c r="BM25" s="1268"/>
      <c r="BN25" s="1268"/>
      <c r="BO25" s="1268"/>
      <c r="BP25" s="1268"/>
      <c r="BQ25" s="1268"/>
      <c r="BR25" s="1268"/>
      <c r="BS25" s="1268"/>
      <c r="BT25" s="1268"/>
      <c r="BU25" s="1268"/>
      <c r="BV25" s="1268"/>
      <c r="BW25" s="1268"/>
      <c r="BX25" s="1268"/>
      <c r="BY25" s="1268"/>
      <c r="BZ25" s="1268"/>
      <c r="CA25" s="1268"/>
      <c r="CB25" s="1268"/>
      <c r="CC25" s="1268"/>
      <c r="CD25" s="1268"/>
    </row>
    <row r="26" spans="1:82" s="1269" customFormat="1" ht="91.5" customHeight="1" x14ac:dyDescent="0.25">
      <c r="A26" s="1788" t="str">
        <f>'Drum 8-2012'!A2</f>
        <v xml:space="preserve">Test sequence </v>
      </c>
      <c r="B26" s="1269" t="str">
        <f>'Drum 8-2012'!B2</f>
        <v>Sample Type</v>
      </c>
      <c r="C26" s="1788" t="str">
        <f>'Drum 8-2012'!C2</f>
        <v>Sample ID</v>
      </c>
      <c r="D26" s="1788" t="str">
        <f>'Drum 8-2012'!D2</f>
        <v>Test ID Number</v>
      </c>
      <c r="E26" s="1269" t="str">
        <f>'Drum 8-2012'!E2</f>
        <v>Position in Carousel</v>
      </c>
      <c r="F26" s="1788" t="str">
        <f>'Drum 8-2012'!F2</f>
        <v>SAME #</v>
      </c>
      <c r="G26" s="1788" t="str">
        <f>'Drum 8-2012'!G2</f>
        <v>Description</v>
      </c>
      <c r="H26" s="1269" t="str">
        <f>'Drum 8-2012'!H2</f>
        <v>GMT</v>
      </c>
      <c r="I26" s="1269" t="str">
        <f>'Drum 8-2012'!I2</f>
        <v>Date (EST)</v>
      </c>
      <c r="J26" s="1269" t="str">
        <f>'Drum 8-2012'!J2</f>
        <v>TEAM Test ID Number</v>
      </c>
      <c r="K26" s="1269" t="str">
        <f>'Drum 8-2012'!K2</f>
        <v>Inlet Velocity (cm/sec)</v>
      </c>
      <c r="L26" s="1269" t="str">
        <f>'Drum 8-2012'!L2</f>
        <v>Rt/R0</v>
      </c>
      <c r="M26" s="1269" t="str">
        <f>'Drum 8-2012'!M2</f>
        <v>Duration (sec)</v>
      </c>
      <c r="N26" s="1269" t="str">
        <f>'Drum 8-2012'!N2</f>
        <v>Primary Aging Duration (sec)</v>
      </c>
      <c r="O26" s="1269" t="str">
        <f>'Drum 8-2012'!O2</f>
        <v>Primary Mixing Duration (sec)</v>
      </c>
      <c r="P26" s="1269" t="str">
        <f>'Drum 8-2012'!P2</f>
        <v>PreAge Thermal Precipitator</v>
      </c>
      <c r="Q26" s="1269" t="str">
        <f>'Drum 8-2012'!Q2</f>
        <v>PreAge Thermal Precipitator Duration</v>
      </c>
      <c r="R26" s="1269" t="str">
        <f>'Drum 8-2012'!R2</f>
        <v>Net Aging  Duration</v>
      </c>
      <c r="S26" s="1269" t="str">
        <f>'Drum 8-2012'!S2</f>
        <v>Primary Aging Therm Precip</v>
      </c>
      <c r="T26" s="1269" t="str">
        <f>'Drum 8-2012'!T2</f>
        <v>Primary Aging Therm Precip Duration</v>
      </c>
      <c r="U26" s="1269" t="str">
        <f>'Drum 8-2012'!U2</f>
        <v>Use STS Detector</v>
      </c>
      <c r="V26" s="1269" t="str">
        <f>'Drum 8-2012'!V2</f>
        <v>Use Drums (CDE A)</v>
      </c>
      <c r="W26" s="1269" t="str">
        <f>'Drum 8-2012'!W2</f>
        <v>Use Comm Diag B</v>
      </c>
      <c r="X26" s="1269" t="str">
        <f>'Drum 8-2012'!X2</f>
        <v>Diluting Drums (CDE A)</v>
      </c>
      <c r="Y26" s="1269" t="str">
        <f>'Drum 8-2012'!Y2</f>
        <v>Diluting B</v>
      </c>
      <c r="Z26" s="1269" t="str">
        <f>'Drum 8-2012'!Z2</f>
        <v>Cyclone Inlet on CDA (Drums)</v>
      </c>
      <c r="AA26" s="1269" t="str">
        <f>'Drum 8-2012'!AA2</f>
        <v>Impactor Inlet on CDB</v>
      </c>
      <c r="AB26" s="1269" t="str">
        <f>'Drum 8-2012'!AB2</f>
        <v>Use P-Trak</v>
      </c>
      <c r="AC26" s="1269" t="str">
        <f>'Drum 8-2012'!AC2</f>
        <v>Aerosol Concentration To P-Trak</v>
      </c>
      <c r="AD26" s="1269" t="str">
        <f>'Drum 8-2012'!AD2</f>
        <v>Aerosol Conteration to DustTrak (Not in use)</v>
      </c>
      <c r="AE26" s="1269" t="str">
        <f>'Drum 8-2012'!AE2</f>
        <v xml:space="preserve">Secondary Diagnostics Volume % </v>
      </c>
      <c r="AF26" s="1269" t="str">
        <f>'Drum 8-2012'!AF2</f>
        <v>Secondary Aging Duration (sec)</v>
      </c>
      <c r="AG26" s="1269" t="str">
        <f>'Drum 8-2012'!AG2</f>
        <v>Secondary Mixing Duration (sec)</v>
      </c>
      <c r="AH26" s="1269" t="str">
        <f>'Drum 8-2012'!AH2</f>
        <v>STSDetector</v>
      </c>
      <c r="AI26" s="1269" t="str">
        <f>'Drum 8-2012'!AI2</f>
        <v>Drums (Comm Diag A)</v>
      </c>
      <c r="AJ26" s="1269" t="str">
        <f>'Drum 8-2012'!AJ2</f>
        <v>Comm Diag B</v>
      </c>
      <c r="AK26" s="1269" t="str">
        <f>'Drum 8-2012'!AK2</f>
        <v>Diluting Drums (CDE A)</v>
      </c>
      <c r="AL26" s="1269" t="str">
        <f>'Drum 8-2012'!AL2</f>
        <v>Diluting B</v>
      </c>
      <c r="AM26" s="1269" t="str">
        <f>'Drum 8-2012'!AM2</f>
        <v>Ues PTrak</v>
      </c>
      <c r="AN26" s="1269" t="str">
        <f>'Drum 8-2012'!AN2</f>
        <v>Aerosol Concentration To P-Trak</v>
      </c>
      <c r="AO26" s="1269" t="str">
        <f>'Drum 8-2012'!AO2</f>
        <v>Aerosol Conteration to DustTrak (Not in use)</v>
      </c>
      <c r="AP26" s="1269" t="str">
        <f>'Drum 8-2012'!AP2</f>
        <v>secondary agign thermal precip duration</v>
      </c>
      <c r="AQ26" s="1269" t="str">
        <f>'Drum 8-2012'!AQ2</f>
        <v>ISS Obscuration (volts)</v>
      </c>
      <c r="AR26" s="1269" t="str">
        <f>'Drum 8-2012'!AR2</f>
        <v>ISS Detector Scatter (volts)</v>
      </c>
      <c r="AS26" s="1269" t="str">
        <f>'Drum 8-2012'!AS2</f>
        <v>STS Detector (volts)</v>
      </c>
      <c r="AT26" s="1269" t="str">
        <f>'Drum 8-2012'!AT2</f>
        <v>STS Detector offset (volts)</v>
      </c>
      <c r="AU26" s="1269" t="str">
        <f>'Drum 8-2012'!AU2</f>
        <v>Ion A (volts) Drum</v>
      </c>
      <c r="AV26" s="1269" t="str">
        <f>'Drum 8-2012'!AV2</f>
        <v>Ion A offset V0 (volts)-Drum</v>
      </c>
      <c r="AW26" s="1269" t="str">
        <f>'Drum 8-2012'!AW2</f>
        <v>Ion B (volts)</v>
      </c>
      <c r="AX26" s="1269" t="str">
        <f>'Drum 8-2012'!AX2</f>
        <v>Ion B offset V0 (volts)</v>
      </c>
      <c r="AY26" s="1269" t="str">
        <f>'Drum 8-2012'!AY2</f>
        <v>Ptrak (PT/cc)</v>
      </c>
      <c r="AZ26" s="1269" t="str">
        <f>'Drum 8-2012'!AZ2</f>
        <v>DustTrak A (mg/m3) Drum</v>
      </c>
      <c r="BA26" s="1269" t="str">
        <f>'Drum 8-2012'!BA2</f>
        <v>DustTrak A (mg/m3) Drumoffset</v>
      </c>
      <c r="BB26" s="1269" t="str">
        <f>'Drum 8-2012'!BB2</f>
        <v>DustTrak B (mg/m3)</v>
      </c>
      <c r="BC26" s="1269" t="str">
        <f>'Drum 8-2012'!BC2</f>
        <v>Ion B Delta (volts)</v>
      </c>
      <c r="BD26" s="1269" t="str">
        <f>'Drum 8-2012'!BD2</f>
        <v>M0 best Diameter (#/cm3)</v>
      </c>
      <c r="BE26" s="1269" t="str">
        <f>'Drum 8-2012'!BE2</f>
        <v>M1 (mm/cm3)</v>
      </c>
      <c r="BF26" s="1269" t="str">
        <f>'Drum 8-2012'!BF2</f>
        <v>(Drum)  offset and dilution corrected</v>
      </c>
      <c r="BG26" s="1269" t="str">
        <f>'Drum 8-2012'!BG2</f>
        <v>DustTrak A (mg/m3) (Drum)  offset, dilution and Gain corrected</v>
      </c>
      <c r="BH26" s="1269" t="str">
        <f>'Drum 8-2012'!BH2</f>
        <v>DustTrak B calibratred and corrected for dilution (mg/m3)</v>
      </c>
      <c r="BI26" s="1269" t="str">
        <f>'Drum 8-2012'!BI2</f>
        <v>M1/M0 (micro-m)--AMD</v>
      </c>
      <c r="BJ26" s="1269" t="str">
        <f>'Drum 8-2012'!BJ2</f>
        <v>Diameter of Average mass (micro-m)</v>
      </c>
      <c r="BK26" s="1269" t="str">
        <f>'Drum 8-2012'!BK2</f>
        <v>George's d2,1,  (micro-m)</v>
      </c>
      <c r="BL26" s="1269" t="str">
        <f>'Drum 8-2012'!BL2</f>
        <v>MPASS 3/2</v>
      </c>
      <c r="BM26" s="1269" t="str">
        <f>'Drum 8-2012'!BM2</f>
        <v>Hatch Choate Sigma g</v>
      </c>
      <c r="BN26" s="1269" t="str">
        <f>'Drum 8-2012'!BN2</f>
        <v>Hatch Choate Dg</v>
      </c>
      <c r="BO26" s="1269" t="str">
        <f>'Drum 8-2012'!BO2</f>
        <v>CPC 100 nm cal, dilution corrected</v>
      </c>
      <c r="BP26" s="1269" t="str">
        <f>'Drum 8-2012'!BP2</f>
        <v>CPC 600 nm cal, dilution corrected</v>
      </c>
      <c r="BQ26" s="1269" t="str">
        <f>'Drum 8-2012'!BQ2</f>
        <v>CPC 1200 nm cal, dilution corrected</v>
      </c>
      <c r="BR26" s="1269" t="str">
        <f>'Drum 8-2012'!BR2</f>
        <v>Ion B Mment  mm/cm^3</v>
      </c>
      <c r="BS26" s="1269" t="str">
        <f>'Drum 8-2012'!BS2</f>
        <v>Ion B X</v>
      </c>
      <c r="BT26" s="1269" t="str">
        <f>'Drum 8-2012'!BT2</f>
        <v>Dust Trak Cal Factor (Teom/Dusttrak)</v>
      </c>
      <c r="BU26" s="1269" t="str">
        <f>'Drum 8-2012'!BU2</f>
        <v>MPASS Dilution factor</v>
      </c>
      <c r="BV26" s="1269" t="str">
        <f>'Drum 8-2012'!BV2</f>
        <v>Dust Trak Dilution factor</v>
      </c>
      <c r="BW26" s="1269" t="str">
        <f>'Drum 8-2012'!BW2</f>
        <v>Particle density g/cc</v>
      </c>
      <c r="BX26" s="1269" t="str">
        <f>'Drum 8-2012'!BX2</f>
        <v>Dilution ratio for Mpass, total flow 1.68576 LPM</v>
      </c>
      <c r="BY26" s="1269" t="str">
        <f>'Drum 8-2012'!BY2</f>
        <v>Dilution ratio for DustTrak B, total flow 1.69076 LPM</v>
      </c>
      <c r="BZ26" s="1269" t="str">
        <f>'Drum 8-2012'!BZ2</f>
        <v>T ( C) - Eq. 2 of lrt</v>
      </c>
      <c r="CA26" s="1269" t="str">
        <f>'Drum 8-2012'!CA2</f>
        <v>Mass Loss (mg)</v>
      </c>
    </row>
    <row r="27" spans="1:82" x14ac:dyDescent="0.25">
      <c r="A27" s="1418">
        <f>'Drum 8-2012'!A19</f>
        <v>9</v>
      </c>
      <c r="B27" s="1802" t="str">
        <f>'Drum 8-2012'!B19</f>
        <v>Pyrell</v>
      </c>
      <c r="C27" s="1418">
        <f>'Drum 8-2012'!C19</f>
        <v>0</v>
      </c>
      <c r="D27" s="1418">
        <f>'Drum 8-2012'!D19</f>
        <v>0</v>
      </c>
      <c r="E27" s="1268">
        <f>'Drum 8-2012'!E19</f>
        <v>0</v>
      </c>
      <c r="F27" s="1418">
        <f>'Drum 8-2012'!F19</f>
        <v>696</v>
      </c>
      <c r="G27" s="1418">
        <f>'Drum 8-2012'!G19</f>
        <v>0</v>
      </c>
      <c r="H27" s="1268">
        <f>'Drum 8-2012'!H19</f>
        <v>0</v>
      </c>
      <c r="I27" s="1268">
        <f>'Drum 8-2012'!I19</f>
        <v>41149</v>
      </c>
      <c r="J27" s="1268">
        <f>'Drum 8-2012'!J19</f>
        <v>0</v>
      </c>
      <c r="K27" s="1268">
        <f>'Drum 8-2012'!K19</f>
        <v>8.1</v>
      </c>
      <c r="L27" s="1268">
        <f>'Drum 8-2012'!L19</f>
        <v>1.22</v>
      </c>
      <c r="M27" s="1268">
        <f>'Drum 8-2012'!M19</f>
        <v>60</v>
      </c>
      <c r="N27" s="1268">
        <f>'Drum 8-2012'!N19</f>
        <v>11</v>
      </c>
      <c r="O27" s="1268">
        <f>'Drum 8-2012'!O19</f>
        <v>8</v>
      </c>
      <c r="P27" s="1268" t="str">
        <f>'Drum 8-2012'!P19</f>
        <v>n</v>
      </c>
      <c r="Q27" s="1268" t="str">
        <f>'Drum 8-2012'!Q19</f>
        <v>n/a</v>
      </c>
      <c r="R27" s="1268">
        <f>'Drum 8-2012'!R19</f>
        <v>0</v>
      </c>
      <c r="S27" s="1268" t="str">
        <f>'Drum 8-2012'!S19</f>
        <v>n</v>
      </c>
      <c r="T27" s="1268" t="str">
        <f>'Drum 8-2012'!T19</f>
        <v>n/a</v>
      </c>
      <c r="U27" s="1268" t="str">
        <f>'Drum 8-2012'!U19</f>
        <v>n</v>
      </c>
      <c r="V27" s="1268" t="str">
        <f>'Drum 8-2012'!V19</f>
        <v>y</v>
      </c>
      <c r="W27" s="1268" t="str">
        <f>'Drum 8-2012'!W19</f>
        <v>y</v>
      </c>
      <c r="X27" s="1268" t="str">
        <f>'Drum 8-2012'!X19</f>
        <v>n</v>
      </c>
      <c r="Y27" s="1268" t="str">
        <f>'Drum 8-2012'!Y19</f>
        <v>y</v>
      </c>
      <c r="Z27" s="1268">
        <f>'Drum 8-2012'!Z19</f>
        <v>0</v>
      </c>
      <c r="AA27" s="1268">
        <f>'Drum 8-2012'!AA19</f>
        <v>10</v>
      </c>
      <c r="AB27" s="1268" t="str">
        <f>'Drum 8-2012'!AB19</f>
        <v>y</v>
      </c>
      <c r="AC27" s="1268">
        <f>'Drum 8-2012'!AC19</f>
        <v>3.8521766999999998E-2</v>
      </c>
      <c r="AD27" s="1268">
        <f>'Drum 8-2012'!AD19</f>
        <v>0</v>
      </c>
      <c r="AE27" s="1268">
        <f>'Drum 8-2012'!AE19</f>
        <v>58</v>
      </c>
      <c r="AF27" s="1268">
        <f>'Drum 8-2012'!AF19</f>
        <v>720</v>
      </c>
      <c r="AG27" s="1268">
        <f>'Drum 8-2012'!AG19</f>
        <v>5</v>
      </c>
      <c r="AH27" s="1268" t="str">
        <f>'Drum 8-2012'!AH19</f>
        <v>n</v>
      </c>
      <c r="AI27" s="1268" t="str">
        <f>'Drum 8-2012'!AI19</f>
        <v>y</v>
      </c>
      <c r="AJ27" s="1268" t="str">
        <f>'Drum 8-2012'!AJ19</f>
        <v>y</v>
      </c>
      <c r="AK27" s="1268" t="str">
        <f>'Drum 8-2012'!AK19</f>
        <v>n</v>
      </c>
      <c r="AL27" s="1268" t="str">
        <f>'Drum 8-2012'!AL19</f>
        <v>y</v>
      </c>
      <c r="AM27" s="1268" t="str">
        <f>'Drum 8-2012'!AM19</f>
        <v>y</v>
      </c>
      <c r="AN27" s="1268">
        <f>'Drum 8-2012'!AN19</f>
        <v>3.8521766999999998E-2</v>
      </c>
      <c r="AO27" s="1268">
        <f>'Drum 8-2012'!AO19</f>
        <v>0</v>
      </c>
      <c r="AP27" s="1268" t="str">
        <f>'Drum 8-2012'!AP19</f>
        <v>n</v>
      </c>
      <c r="AQ27" s="1268" t="str">
        <f>'Drum 8-2012'!AQ19</f>
        <v>n/a</v>
      </c>
      <c r="AR27" s="1268" t="str">
        <f>'Drum 8-2012'!AR19</f>
        <v>n/a</v>
      </c>
      <c r="AS27" s="1268" t="str">
        <f>'Drum 8-2012'!AS19</f>
        <v>n/a</v>
      </c>
      <c r="AT27" s="1268" t="str">
        <f>'Drum 8-2012'!AT19</f>
        <v>n/a</v>
      </c>
      <c r="AU27" s="1268" t="str">
        <f>'Drum 8-2012'!AU19</f>
        <v>n/a</v>
      </c>
      <c r="AV27" s="1268" t="str">
        <f>'Drum 8-2012'!AV19</f>
        <v>n/a</v>
      </c>
      <c r="AW27" s="1268">
        <f>'Drum 8-2012'!AW19</f>
        <v>7.9303420000000004</v>
      </c>
      <c r="AX27" s="1268">
        <f>'Drum 8-2012'!AX19</f>
        <v>4.6359259999999995</v>
      </c>
      <c r="AY27" s="1268">
        <f>'Drum 8-2012'!AY19</f>
        <v>140000</v>
      </c>
      <c r="AZ27" s="1268" t="str">
        <f>'Drum 8-2012'!AZ19</f>
        <v>n/a</v>
      </c>
      <c r="BA27" s="1268" t="str">
        <f>'Drum 8-2012'!BA19</f>
        <v>n/a</v>
      </c>
      <c r="BB27" s="1268">
        <f>'Drum 8-2012'!BB19</f>
        <v>243.30384999999993</v>
      </c>
      <c r="BC27" s="1268">
        <f>'Drum 8-2012'!BC19</f>
        <v>3.2944160000000009</v>
      </c>
      <c r="BD27" s="1268">
        <f>'Drum 8-2012'!BD19</f>
        <v>6180479.727215006</v>
      </c>
      <c r="BE27" s="1268">
        <f>'Drum 8-2012'!BE19</f>
        <v>1265.0720814173346</v>
      </c>
      <c r="BF27" s="1268" t="str">
        <f>'Drum 8-2012'!BF19</f>
        <v>n/a</v>
      </c>
      <c r="BG27" s="1268" t="str">
        <f>'Drum 8-2012'!BG19</f>
        <v>n/a</v>
      </c>
      <c r="BH27" s="1268">
        <f>'Drum 8-2012'!BH19</f>
        <v>206.39453084144336</v>
      </c>
      <c r="BI27" s="1268">
        <f>'Drum 8-2012'!BI19</f>
        <v>0.20468833120619107</v>
      </c>
      <c r="BJ27" s="1268">
        <f>'Drum 8-2012'!BJ19</f>
        <v>0.39953895140417911</v>
      </c>
      <c r="BK27" s="1268">
        <f>'Drum 8-2012'!BK19</f>
        <v>0.55820297343822189</v>
      </c>
      <c r="BL27" s="1268" t="str">
        <f>'Drum 8-2012'!BL19</f>
        <v>n/a</v>
      </c>
      <c r="BM27" s="1268">
        <f>'Drum 8-2012'!BM19</f>
        <v>2.2655461504634049</v>
      </c>
      <c r="BN27" s="1268">
        <f>'Drum 8-2012'!BN19</f>
        <v>0.1465075700171701</v>
      </c>
      <c r="BO27" s="1268">
        <f>'Drum 8-2012'!BO19</f>
        <v>6180479.727215006</v>
      </c>
      <c r="BP27" s="1268">
        <f>'Drum 8-2012'!BP19</f>
        <v>5667678.7438125573</v>
      </c>
      <c r="BQ27" s="1268">
        <f>'Drum 8-2012'!BQ19</f>
        <v>5237272.7346593421</v>
      </c>
      <c r="BR27" s="1268">
        <f>'Drum 8-2012'!BR19</f>
        <v>1265.0720814173346</v>
      </c>
      <c r="BS27" s="1268">
        <f>'Drum 8-2012'!BS19</f>
        <v>0.73124744739412251</v>
      </c>
      <c r="BT27" s="1268">
        <f>'Drum 8-2012'!BT19</f>
        <v>0.48</v>
      </c>
      <c r="BU27" s="1268">
        <f>'Drum 8-2012'!BU19</f>
        <v>1</v>
      </c>
      <c r="BV27" s="1268">
        <f>'Drum 8-2012'!BV19</f>
        <v>1.767290595359152</v>
      </c>
      <c r="BW27" s="1268">
        <f>'Drum 8-2012'!BW19</f>
        <v>1</v>
      </c>
      <c r="BX27" s="1268" t="str">
        <f>'Drum 8-2012'!BX19</f>
        <v>n/a</v>
      </c>
      <c r="BY27" s="1268">
        <f>'Drum 8-2012'!BY19</f>
        <v>1.767290595359152</v>
      </c>
      <c r="BZ27" s="1268">
        <f>'Drum 8-2012'!BZ19</f>
        <v>225.02507205724456</v>
      </c>
      <c r="CA27" s="1268">
        <f>'Drum 8-2012'!CA19</f>
        <v>1.07</v>
      </c>
      <c r="CB27" s="978">
        <f>BH27*0.006/CA27</f>
        <v>1.1573525093912711</v>
      </c>
      <c r="CC27" s="1268" t="s">
        <v>872</v>
      </c>
      <c r="CD27" s="1268"/>
    </row>
    <row r="28" spans="1:82" x14ac:dyDescent="0.25">
      <c r="A28" s="1418" t="str">
        <f>'Drum 8-2012'!A20</f>
        <v>9a</v>
      </c>
      <c r="B28" s="1802" t="str">
        <f>'Drum 8-2012'!B20</f>
        <v>Pyrell</v>
      </c>
      <c r="C28" s="1418">
        <f>'Drum 8-2012'!C20</f>
        <v>0</v>
      </c>
      <c r="D28" s="1418">
        <f>'Drum 8-2012'!D20</f>
        <v>0</v>
      </c>
      <c r="E28" s="1268">
        <f>'Drum 8-2012'!E20</f>
        <v>0</v>
      </c>
      <c r="F28" s="1418" t="str">
        <f>'Drum 8-2012'!F20</f>
        <v>696a</v>
      </c>
      <c r="G28" s="1418" t="str">
        <f>'Drum 8-2012'!G20</f>
        <v>aged</v>
      </c>
      <c r="H28" s="1268">
        <f>'Drum 8-2012'!H20</f>
        <v>0</v>
      </c>
      <c r="I28" s="1268">
        <f>'Drum 8-2012'!I20</f>
        <v>41149</v>
      </c>
      <c r="J28" s="1268">
        <f>'Drum 8-2012'!J20</f>
        <v>0</v>
      </c>
      <c r="K28" s="1268">
        <f>'Drum 8-2012'!K20</f>
        <v>8.1</v>
      </c>
      <c r="L28" s="1268">
        <f>'Drum 8-2012'!L20</f>
        <v>1.22</v>
      </c>
      <c r="M28" s="1268">
        <f>'Drum 8-2012'!M20</f>
        <v>60</v>
      </c>
      <c r="N28" s="1268">
        <f>'Drum 8-2012'!N20</f>
        <v>11</v>
      </c>
      <c r="O28" s="1268">
        <f>'Drum 8-2012'!O20</f>
        <v>8</v>
      </c>
      <c r="P28" s="1268" t="str">
        <f>'Drum 8-2012'!P20</f>
        <v>n</v>
      </c>
      <c r="Q28" s="1268" t="str">
        <f>'Drum 8-2012'!Q20</f>
        <v>n/a</v>
      </c>
      <c r="R28" s="1268">
        <f>'Drum 8-2012'!R20</f>
        <v>0</v>
      </c>
      <c r="S28" s="1268" t="str">
        <f>'Drum 8-2012'!S20</f>
        <v>n</v>
      </c>
      <c r="T28" s="1268" t="str">
        <f>'Drum 8-2012'!T20</f>
        <v>n/a</v>
      </c>
      <c r="U28" s="1268" t="str">
        <f>'Drum 8-2012'!U20</f>
        <v>n</v>
      </c>
      <c r="V28" s="1268" t="str">
        <f>'Drum 8-2012'!V20</f>
        <v>y</v>
      </c>
      <c r="W28" s="1268" t="str">
        <f>'Drum 8-2012'!W20</f>
        <v>y</v>
      </c>
      <c r="X28" s="1268" t="str">
        <f>'Drum 8-2012'!X20</f>
        <v>n</v>
      </c>
      <c r="Y28" s="1268" t="str">
        <f>'Drum 8-2012'!Y20</f>
        <v>y</v>
      </c>
      <c r="Z28" s="1268">
        <f>'Drum 8-2012'!Z20</f>
        <v>0</v>
      </c>
      <c r="AA28" s="1268">
        <f>'Drum 8-2012'!AA20</f>
        <v>10</v>
      </c>
      <c r="AB28" s="1268" t="str">
        <f>'Drum 8-2012'!AB20</f>
        <v>y</v>
      </c>
      <c r="AC28" s="1268">
        <f>'Drum 8-2012'!AC20</f>
        <v>3.8521766999999998E-2</v>
      </c>
      <c r="AD28" s="1268">
        <f>'Drum 8-2012'!AD20</f>
        <v>0</v>
      </c>
      <c r="AE28" s="1268">
        <f>'Drum 8-2012'!AE20</f>
        <v>58</v>
      </c>
      <c r="AF28" s="1268">
        <f>'Drum 8-2012'!AF20</f>
        <v>720</v>
      </c>
      <c r="AG28" s="1268">
        <f>'Drum 8-2012'!AG20</f>
        <v>5</v>
      </c>
      <c r="AH28" s="1268" t="str">
        <f>'Drum 8-2012'!AH20</f>
        <v>n</v>
      </c>
      <c r="AI28" s="1268" t="str">
        <f>'Drum 8-2012'!AI20</f>
        <v>y</v>
      </c>
      <c r="AJ28" s="1268" t="str">
        <f>'Drum 8-2012'!AJ20</f>
        <v>y</v>
      </c>
      <c r="AK28" s="1268" t="str">
        <f>'Drum 8-2012'!AK20</f>
        <v>n</v>
      </c>
      <c r="AL28" s="1268" t="str">
        <f>'Drum 8-2012'!AL20</f>
        <v>y</v>
      </c>
      <c r="AM28" s="1268" t="str">
        <f>'Drum 8-2012'!AM20</f>
        <v>y</v>
      </c>
      <c r="AN28" s="1268">
        <f>'Drum 8-2012'!AN20</f>
        <v>3.8521766999999998E-2</v>
      </c>
      <c r="AO28" s="1268">
        <f>'Drum 8-2012'!AO20</f>
        <v>0</v>
      </c>
      <c r="AP28" s="1268" t="str">
        <f>'Drum 8-2012'!AP20</f>
        <v>n</v>
      </c>
      <c r="AQ28" s="1268" t="str">
        <f>'Drum 8-2012'!AQ20</f>
        <v>n/a</v>
      </c>
      <c r="AR28" s="1268" t="str">
        <f>'Drum 8-2012'!AR20</f>
        <v>n/a</v>
      </c>
      <c r="AS28" s="1268" t="str">
        <f>'Drum 8-2012'!AS20</f>
        <v>n/a</v>
      </c>
      <c r="AT28" s="1268" t="str">
        <f>'Drum 8-2012'!AT20</f>
        <v>n/a</v>
      </c>
      <c r="AU28" s="1268" t="str">
        <f>'Drum 8-2012'!AU20</f>
        <v>n/a</v>
      </c>
      <c r="AV28" s="1268" t="str">
        <f>'Drum 8-2012'!AV20</f>
        <v>n/a</v>
      </c>
      <c r="AW28" s="1268">
        <f>'Drum 8-2012'!AW20</f>
        <v>7.1721339999999998</v>
      </c>
      <c r="AX28" s="1268">
        <f>'Drum 8-2012'!AX20</f>
        <v>4.7551900000000007</v>
      </c>
      <c r="AY28" s="1268">
        <f>'Drum 8-2012'!AY20</f>
        <v>78615</v>
      </c>
      <c r="AZ28" s="1268" t="str">
        <f>'Drum 8-2012'!AZ20</f>
        <v>n/a</v>
      </c>
      <c r="BA28" s="1268" t="str">
        <f>'Drum 8-2012'!BA20</f>
        <v>n/a</v>
      </c>
      <c r="BB28" s="1268">
        <f>'Drum 8-2012'!BB20</f>
        <v>183.22459999999995</v>
      </c>
      <c r="BC28" s="1268">
        <f>'Drum 8-2012'!BC20</f>
        <v>2.4169439999999991</v>
      </c>
      <c r="BD28" s="1268">
        <f>'Drum 8-2012'!BD20</f>
        <v>3140435.3920213473</v>
      </c>
      <c r="BE28" s="1268">
        <f>'Drum 8-2012'!BE20</f>
        <v>620.73818825967578</v>
      </c>
      <c r="BF28" s="1268" t="str">
        <f>'Drum 8-2012'!BF20</f>
        <v>n/a</v>
      </c>
      <c r="BG28" s="1268" t="str">
        <f>'Drum 8-2012'!BG20</f>
        <v>n/a</v>
      </c>
      <c r="BH28" s="1268">
        <f>'Drum 8-2012'!BH20</f>
        <v>156.3128956443482</v>
      </c>
      <c r="BI28" s="1268">
        <f>'Drum 8-2012'!BI20</f>
        <v>0.19765991360202334</v>
      </c>
      <c r="BJ28" s="1268">
        <f>'Drum 8-2012'!BJ20</f>
        <v>0.45638928643058296</v>
      </c>
      <c r="BK28" s="1268">
        <f>'Drum 8-2012'!BK20</f>
        <v>0.69349584093625893</v>
      </c>
      <c r="BL28" s="1268" t="str">
        <f>'Drum 8-2012'!BL20</f>
        <v>n/a</v>
      </c>
      <c r="BM28" s="1268">
        <f>'Drum 8-2012'!BM20</f>
        <v>2.4961929345541445</v>
      </c>
      <c r="BN28" s="1268">
        <f>'Drum 8-2012'!BN20</f>
        <v>0.13007989608556214</v>
      </c>
      <c r="BO28" s="1268">
        <f>'Drum 8-2012'!BO20</f>
        <v>3140435.3920213473</v>
      </c>
      <c r="BP28" s="1268">
        <f>'Drum 8-2012'!BP20</f>
        <v>3093497.1246256693</v>
      </c>
      <c r="BQ28" s="1268">
        <f>'Drum 8-2012'!BQ20</f>
        <v>2811224.6700677047</v>
      </c>
      <c r="BR28" s="1268">
        <f>'Drum 8-2012'!BR20</f>
        <v>620.73818825967578</v>
      </c>
      <c r="BS28" s="1268">
        <f>'Drum 8-2012'!BS20</f>
        <v>0.53647873568321025</v>
      </c>
      <c r="BT28" s="1268">
        <f>'Drum 8-2012'!BT20</f>
        <v>0.48</v>
      </c>
      <c r="BU28" s="1268">
        <f>'Drum 8-2012'!BU20</f>
        <v>1</v>
      </c>
      <c r="BV28" s="1268">
        <f>'Drum 8-2012'!BV20</f>
        <v>1.7773370274828026</v>
      </c>
      <c r="BW28" s="1268">
        <f>'Drum 8-2012'!BW20</f>
        <v>1</v>
      </c>
      <c r="BX28" s="1268" t="str">
        <f>'Drum 8-2012'!BX20</f>
        <v>n/a</v>
      </c>
      <c r="BY28" s="1268">
        <f>'Drum 8-2012'!BY20</f>
        <v>1.7773370274828026</v>
      </c>
      <c r="BZ28" s="1268">
        <f>'Drum 8-2012'!BZ20</f>
        <v>225.02507205724456</v>
      </c>
      <c r="CA28" s="1268">
        <f>'Drum 8-2012'!CA20</f>
        <v>1.07</v>
      </c>
      <c r="CB28" s="978">
        <f t="shared" ref="CB28:CB46" si="1">BH28*0.006/CA28</f>
        <v>0.8765209101552236</v>
      </c>
      <c r="CC28" s="1268"/>
      <c r="CD28" s="1268"/>
    </row>
    <row r="29" spans="1:82" x14ac:dyDescent="0.25">
      <c r="A29" s="1418">
        <f>'Drum 8-2012'!A21</f>
        <v>10</v>
      </c>
      <c r="B29" s="1802" t="str">
        <f>'Drum 8-2012'!B21</f>
        <v>Pyrell</v>
      </c>
      <c r="C29" s="1418">
        <f>'Drum 8-2012'!C21</f>
        <v>0</v>
      </c>
      <c r="D29" s="1418">
        <f>'Drum 8-2012'!D21</f>
        <v>0</v>
      </c>
      <c r="E29" s="1268">
        <f>'Drum 8-2012'!E21</f>
        <v>0</v>
      </c>
      <c r="F29" s="1418">
        <f>'Drum 8-2012'!F21</f>
        <v>697</v>
      </c>
      <c r="G29" s="1418">
        <f>'Drum 8-2012'!G21</f>
        <v>0</v>
      </c>
      <c r="H29" s="1268">
        <f>'Drum 8-2012'!H21</f>
        <v>0</v>
      </c>
      <c r="I29" s="1268">
        <f>'Drum 8-2012'!I21</f>
        <v>41149</v>
      </c>
      <c r="J29" s="1268">
        <f>'Drum 8-2012'!J21</f>
        <v>0</v>
      </c>
      <c r="K29" s="1268">
        <f>'Drum 8-2012'!K21</f>
        <v>8.1</v>
      </c>
      <c r="L29" s="1268">
        <f>'Drum 8-2012'!L21</f>
        <v>1.22</v>
      </c>
      <c r="M29" s="1268">
        <f>'Drum 8-2012'!M21</f>
        <v>60</v>
      </c>
      <c r="N29" s="1268">
        <f>'Drum 8-2012'!N21</f>
        <v>11</v>
      </c>
      <c r="O29" s="1268">
        <f>'Drum 8-2012'!O21</f>
        <v>8</v>
      </c>
      <c r="P29" s="1268" t="str">
        <f>'Drum 8-2012'!P21</f>
        <v>n</v>
      </c>
      <c r="Q29" s="1268" t="str">
        <f>'Drum 8-2012'!Q21</f>
        <v>n/a</v>
      </c>
      <c r="R29" s="1268">
        <f>'Drum 8-2012'!R21</f>
        <v>0</v>
      </c>
      <c r="S29" s="1268" t="str">
        <f>'Drum 8-2012'!S21</f>
        <v>n</v>
      </c>
      <c r="T29" s="1268" t="str">
        <f>'Drum 8-2012'!T21</f>
        <v>n/a</v>
      </c>
      <c r="U29" s="1268" t="str">
        <f>'Drum 8-2012'!U21</f>
        <v>n</v>
      </c>
      <c r="V29" s="1268" t="str">
        <f>'Drum 8-2012'!V21</f>
        <v>y</v>
      </c>
      <c r="W29" s="1268" t="str">
        <f>'Drum 8-2012'!W21</f>
        <v>y</v>
      </c>
      <c r="X29" s="1268" t="str">
        <f>'Drum 8-2012'!X21</f>
        <v>n</v>
      </c>
      <c r="Y29" s="1268" t="str">
        <f>'Drum 8-2012'!Y21</f>
        <v>y</v>
      </c>
      <c r="Z29" s="1268">
        <f>'Drum 8-2012'!Z21</f>
        <v>0</v>
      </c>
      <c r="AA29" s="1268">
        <f>'Drum 8-2012'!AA21</f>
        <v>10</v>
      </c>
      <c r="AB29" s="1268" t="str">
        <f>'Drum 8-2012'!AB21</f>
        <v>y</v>
      </c>
      <c r="AC29" s="1268">
        <f>'Drum 8-2012'!AC21</f>
        <v>3.8521766999999998E-2</v>
      </c>
      <c r="AD29" s="1268">
        <f>'Drum 8-2012'!AD21</f>
        <v>0</v>
      </c>
      <c r="AE29" s="1268">
        <f>'Drum 8-2012'!AE21</f>
        <v>58</v>
      </c>
      <c r="AF29" s="1268">
        <f>'Drum 8-2012'!AF21</f>
        <v>720</v>
      </c>
      <c r="AG29" s="1268">
        <f>'Drum 8-2012'!AG21</f>
        <v>5</v>
      </c>
      <c r="AH29" s="1268" t="str">
        <f>'Drum 8-2012'!AH21</f>
        <v>n</v>
      </c>
      <c r="AI29" s="1268" t="str">
        <f>'Drum 8-2012'!AI21</f>
        <v>y</v>
      </c>
      <c r="AJ29" s="1268" t="str">
        <f>'Drum 8-2012'!AJ21</f>
        <v>y</v>
      </c>
      <c r="AK29" s="1268" t="str">
        <f>'Drum 8-2012'!AK21</f>
        <v>n</v>
      </c>
      <c r="AL29" s="1268" t="str">
        <f>'Drum 8-2012'!AL21</f>
        <v>y</v>
      </c>
      <c r="AM29" s="1268" t="str">
        <f>'Drum 8-2012'!AM21</f>
        <v>y</v>
      </c>
      <c r="AN29" s="1268">
        <f>'Drum 8-2012'!AN21</f>
        <v>3.8521766999999998E-2</v>
      </c>
      <c r="AO29" s="1268">
        <f>'Drum 8-2012'!AO21</f>
        <v>0</v>
      </c>
      <c r="AP29" s="1268" t="str">
        <f>'Drum 8-2012'!AP21</f>
        <v>n</v>
      </c>
      <c r="AQ29" s="1268" t="str">
        <f>'Drum 8-2012'!AQ21</f>
        <v>n/a</v>
      </c>
      <c r="AR29" s="1268" t="str">
        <f>'Drum 8-2012'!AR21</f>
        <v>n/a</v>
      </c>
      <c r="AS29" s="1268" t="str">
        <f>'Drum 8-2012'!AS21</f>
        <v>n/a</v>
      </c>
      <c r="AT29" s="1268" t="str">
        <f>'Drum 8-2012'!AT21</f>
        <v>n/a</v>
      </c>
      <c r="AU29" s="1268" t="str">
        <f>'Drum 8-2012'!AU21</f>
        <v>n/a</v>
      </c>
      <c r="AV29" s="1268" t="str">
        <f>'Drum 8-2012'!AV21</f>
        <v>n/a</v>
      </c>
      <c r="AW29" s="1268">
        <f>'Drum 8-2012'!AW21</f>
        <v>7.9706884999999987</v>
      </c>
      <c r="AX29" s="1268">
        <f>'Drum 8-2012'!AX21</f>
        <v>4.6706149999999997</v>
      </c>
      <c r="AY29" s="1268">
        <f>'Drum 8-2012'!AY21</f>
        <v>106405</v>
      </c>
      <c r="AZ29" s="1268" t="str">
        <f>'Drum 8-2012'!AZ21</f>
        <v>n/a</v>
      </c>
      <c r="BA29" s="1268" t="str">
        <f>'Drum 8-2012'!BA21</f>
        <v>n/a</v>
      </c>
      <c r="BB29" s="1268">
        <f>'Drum 8-2012'!BB21</f>
        <v>242.96594999999996</v>
      </c>
      <c r="BC29" s="1268">
        <f>'Drum 8-2012'!BC21</f>
        <v>3.300073499999999</v>
      </c>
      <c r="BD29" s="1268">
        <f>'Drum 8-2012'!BD21</f>
        <v>4721423.0113068288</v>
      </c>
      <c r="BE29" s="1268">
        <f>'Drum 8-2012'!BE21</f>
        <v>1271.9335377583152</v>
      </c>
      <c r="BF29" s="1268" t="str">
        <f>'Drum 8-2012'!BF21</f>
        <v>n/a</v>
      </c>
      <c r="BG29" s="1268" t="str">
        <f>'Drum 8-2012'!BG21</f>
        <v>n/a</v>
      </c>
      <c r="BH29" s="1268">
        <f>'Drum 8-2012'!BH21</f>
        <v>204.80588416360069</v>
      </c>
      <c r="BI29" s="1268">
        <f>'Drum 8-2012'!BI21</f>
        <v>0.26939622539905833</v>
      </c>
      <c r="BJ29" s="1268">
        <f>'Drum 8-2012'!BJ21</f>
        <v>0.43593690020963494</v>
      </c>
      <c r="BK29" s="1268">
        <f>'Drum 8-2012'!BK21</f>
        <v>0.55454870371777976</v>
      </c>
      <c r="BL29" s="1268" t="str">
        <f>'Drum 8-2012'!BL21</f>
        <v>n/a</v>
      </c>
      <c r="BM29" s="1268">
        <f>'Drum 8-2012'!BM21</f>
        <v>2.0012423388308682</v>
      </c>
      <c r="BN29" s="1268">
        <f>'Drum 8-2012'!BN21</f>
        <v>0.21177536732356858</v>
      </c>
      <c r="BO29" s="1268">
        <f>'Drum 8-2012'!BO21</f>
        <v>4721423.0113068288</v>
      </c>
      <c r="BP29" s="1268">
        <f>'Drum 8-2012'!BP21</f>
        <v>4413575.2677181195</v>
      </c>
      <c r="BQ29" s="1268">
        <f>'Drum 8-2012'!BQ21</f>
        <v>3863965.6775090308</v>
      </c>
      <c r="BR29" s="1268">
        <f>'Drum 8-2012'!BR21</f>
        <v>1271.9335377583152</v>
      </c>
      <c r="BS29" s="1268">
        <f>'Drum 8-2012'!BS21</f>
        <v>0.73250321850306288</v>
      </c>
      <c r="BT29" s="1268">
        <f>'Drum 8-2012'!BT21</f>
        <v>0.48</v>
      </c>
      <c r="BU29" s="1268">
        <f>'Drum 8-2012'!BU21</f>
        <v>1</v>
      </c>
      <c r="BV29" s="1268">
        <f>'Drum 8-2012'!BV21</f>
        <v>1.7561264257021811</v>
      </c>
      <c r="BW29" s="1268">
        <f>'Drum 8-2012'!BW21</f>
        <v>1</v>
      </c>
      <c r="BX29" s="1268" t="str">
        <f>'Drum 8-2012'!BX21</f>
        <v>n/a</v>
      </c>
      <c r="BY29" s="1268">
        <f>'Drum 8-2012'!BY21</f>
        <v>1.7561264257021811</v>
      </c>
      <c r="BZ29" s="1268">
        <f>'Drum 8-2012'!BZ21</f>
        <v>225.76079529833169</v>
      </c>
      <c r="CA29" s="1268">
        <f>'Drum 8-2012'!CA21</f>
        <v>1.07</v>
      </c>
      <c r="CB29" s="978">
        <f t="shared" si="1"/>
        <v>1.1484442102631813</v>
      </c>
      <c r="CC29" s="1268"/>
      <c r="CD29" s="1268"/>
    </row>
    <row r="30" spans="1:82" x14ac:dyDescent="0.25">
      <c r="A30" s="1418" t="str">
        <f>'Drum 8-2012'!A22</f>
        <v>10a</v>
      </c>
      <c r="B30" s="1802" t="str">
        <f>'Drum 8-2012'!B22</f>
        <v>Pyrell</v>
      </c>
      <c r="C30" s="1418">
        <f>'Drum 8-2012'!C22</f>
        <v>0</v>
      </c>
      <c r="D30" s="1418">
        <f>'Drum 8-2012'!D22</f>
        <v>0</v>
      </c>
      <c r="E30" s="1268">
        <f>'Drum 8-2012'!E22</f>
        <v>0</v>
      </c>
      <c r="F30" s="1418" t="str">
        <f>'Drum 8-2012'!F22</f>
        <v>697a</v>
      </c>
      <c r="G30" s="1418" t="str">
        <f>'Drum 8-2012'!G22</f>
        <v>aged</v>
      </c>
      <c r="H30" s="1268">
        <f>'Drum 8-2012'!H22</f>
        <v>0</v>
      </c>
      <c r="I30" s="1268">
        <f>'Drum 8-2012'!I22</f>
        <v>41149</v>
      </c>
      <c r="J30" s="1268">
        <f>'Drum 8-2012'!J22</f>
        <v>0</v>
      </c>
      <c r="K30" s="1268">
        <f>'Drum 8-2012'!K22</f>
        <v>8.1</v>
      </c>
      <c r="L30" s="1268">
        <f>'Drum 8-2012'!L22</f>
        <v>1.22</v>
      </c>
      <c r="M30" s="1268">
        <f>'Drum 8-2012'!M22</f>
        <v>60</v>
      </c>
      <c r="N30" s="1268">
        <f>'Drum 8-2012'!N22</f>
        <v>11</v>
      </c>
      <c r="O30" s="1268">
        <f>'Drum 8-2012'!O22</f>
        <v>8</v>
      </c>
      <c r="P30" s="1268" t="str">
        <f>'Drum 8-2012'!P22</f>
        <v>n</v>
      </c>
      <c r="Q30" s="1268" t="str">
        <f>'Drum 8-2012'!Q22</f>
        <v>n/a</v>
      </c>
      <c r="R30" s="1268">
        <f>'Drum 8-2012'!R22</f>
        <v>0</v>
      </c>
      <c r="S30" s="1268" t="str">
        <f>'Drum 8-2012'!S22</f>
        <v>n</v>
      </c>
      <c r="T30" s="1268" t="str">
        <f>'Drum 8-2012'!T22</f>
        <v>n/a</v>
      </c>
      <c r="U30" s="1268" t="str">
        <f>'Drum 8-2012'!U22</f>
        <v>n</v>
      </c>
      <c r="V30" s="1268" t="str">
        <f>'Drum 8-2012'!V22</f>
        <v>y</v>
      </c>
      <c r="W30" s="1268" t="str">
        <f>'Drum 8-2012'!W22</f>
        <v>y</v>
      </c>
      <c r="X30" s="1268" t="str">
        <f>'Drum 8-2012'!X22</f>
        <v>n</v>
      </c>
      <c r="Y30" s="1268" t="str">
        <f>'Drum 8-2012'!Y22</f>
        <v>y</v>
      </c>
      <c r="Z30" s="1268">
        <f>'Drum 8-2012'!Z22</f>
        <v>0</v>
      </c>
      <c r="AA30" s="1268">
        <f>'Drum 8-2012'!AA22</f>
        <v>10</v>
      </c>
      <c r="AB30" s="1268" t="str">
        <f>'Drum 8-2012'!AB22</f>
        <v>y</v>
      </c>
      <c r="AC30" s="1268">
        <f>'Drum 8-2012'!AC22</f>
        <v>3.8521766999999998E-2</v>
      </c>
      <c r="AD30" s="1268">
        <f>'Drum 8-2012'!AD22</f>
        <v>0</v>
      </c>
      <c r="AE30" s="1268">
        <f>'Drum 8-2012'!AE22</f>
        <v>58</v>
      </c>
      <c r="AF30" s="1268">
        <f>'Drum 8-2012'!AF22</f>
        <v>720</v>
      </c>
      <c r="AG30" s="1268">
        <f>'Drum 8-2012'!AG22</f>
        <v>5</v>
      </c>
      <c r="AH30" s="1268" t="str">
        <f>'Drum 8-2012'!AH22</f>
        <v>n</v>
      </c>
      <c r="AI30" s="1268" t="str">
        <f>'Drum 8-2012'!AI22</f>
        <v>y</v>
      </c>
      <c r="AJ30" s="1268" t="str">
        <f>'Drum 8-2012'!AJ22</f>
        <v>y</v>
      </c>
      <c r="AK30" s="1268" t="str">
        <f>'Drum 8-2012'!AK22</f>
        <v>n</v>
      </c>
      <c r="AL30" s="1268" t="str">
        <f>'Drum 8-2012'!AL22</f>
        <v>y</v>
      </c>
      <c r="AM30" s="1268" t="str">
        <f>'Drum 8-2012'!AM22</f>
        <v>y</v>
      </c>
      <c r="AN30" s="1268">
        <f>'Drum 8-2012'!AN22</f>
        <v>3.8521766999999998E-2</v>
      </c>
      <c r="AO30" s="1268">
        <f>'Drum 8-2012'!AO22</f>
        <v>0</v>
      </c>
      <c r="AP30" s="1268" t="str">
        <f>'Drum 8-2012'!AP22</f>
        <v>n</v>
      </c>
      <c r="AQ30" s="1268" t="str">
        <f>'Drum 8-2012'!AQ22</f>
        <v>n/a</v>
      </c>
      <c r="AR30" s="1268" t="str">
        <f>'Drum 8-2012'!AR22</f>
        <v>n/a</v>
      </c>
      <c r="AS30" s="1268" t="str">
        <f>'Drum 8-2012'!AS22</f>
        <v>n/a</v>
      </c>
      <c r="AT30" s="1268" t="str">
        <f>'Drum 8-2012'!AT22</f>
        <v>n/a</v>
      </c>
      <c r="AU30" s="1268" t="str">
        <f>'Drum 8-2012'!AU22</f>
        <v>n/a</v>
      </c>
      <c r="AV30" s="1268" t="str">
        <f>'Drum 8-2012'!AV22</f>
        <v>n/a</v>
      </c>
      <c r="AW30" s="1268">
        <f>'Drum 8-2012'!AW22</f>
        <v>7.0919039999999995</v>
      </c>
      <c r="AX30" s="1268">
        <f>'Drum 8-2012'!AX22</f>
        <v>4.7713357142857138</v>
      </c>
      <c r="AY30" s="1268">
        <f>'Drum 8-2012'!AY22</f>
        <v>82265</v>
      </c>
      <c r="AZ30" s="1268" t="str">
        <f>'Drum 8-2012'!AZ22</f>
        <v>n/a</v>
      </c>
      <c r="BA30" s="1268" t="str">
        <f>'Drum 8-2012'!BA22</f>
        <v>n/a</v>
      </c>
      <c r="BB30" s="1268">
        <f>'Drum 8-2012'!BB22</f>
        <v>171.98279999999997</v>
      </c>
      <c r="BC30" s="1268">
        <f>'Drum 8-2012'!BC22</f>
        <v>2.3205682857142858</v>
      </c>
      <c r="BD30" s="1268">
        <f>'Drum 8-2012'!BD22</f>
        <v>3301831.5190474</v>
      </c>
      <c r="BE30" s="1268">
        <f>'Drum 8-2012'!BE22</f>
        <v>578.0212614803396</v>
      </c>
      <c r="BF30" s="1268" t="str">
        <f>'Drum 8-2012'!BF22</f>
        <v>n/a</v>
      </c>
      <c r="BG30" s="1268" t="str">
        <f>'Drum 8-2012'!BG22</f>
        <v>n/a</v>
      </c>
      <c r="BH30" s="1268">
        <f>'Drum 8-2012'!BH22</f>
        <v>139.0771501168895</v>
      </c>
      <c r="BI30" s="1268">
        <f>'Drum 8-2012'!BI22</f>
        <v>0.17506079827086468</v>
      </c>
      <c r="BJ30" s="1268">
        <f>'Drum 8-2012'!BJ22</f>
        <v>0.43168545617700343</v>
      </c>
      <c r="BK30" s="1268">
        <f>'Drum 8-2012'!BK22</f>
        <v>0.67788601366812307</v>
      </c>
      <c r="BL30" s="1268" t="str">
        <f>'Drum 8-2012'!BL22</f>
        <v>n/a</v>
      </c>
      <c r="BM30" s="1268">
        <f>'Drum 8-2012'!BM22</f>
        <v>2.5857965936054002</v>
      </c>
      <c r="BN30" s="1268">
        <f>'Drum 8-2012'!BN22</f>
        <v>0.11148069002241795</v>
      </c>
      <c r="BO30" s="1268">
        <f>'Drum 8-2012'!BO22</f>
        <v>3301831.5190474</v>
      </c>
      <c r="BP30" s="1268">
        <f>'Drum 8-2012'!BP22</f>
        <v>3252713.9642893332</v>
      </c>
      <c r="BQ30" s="1268">
        <f>'Drum 8-2012'!BQ22</f>
        <v>2949541.1964098117</v>
      </c>
      <c r="BR30" s="1268">
        <f>'Drum 8-2012'!BR22</f>
        <v>578.0212614803396</v>
      </c>
      <c r="BS30" s="1268">
        <f>'Drum 8-2012'!BS22</f>
        <v>0.51508663005289124</v>
      </c>
      <c r="BT30" s="1268">
        <f>'Drum 8-2012'!BT22</f>
        <v>0.48</v>
      </c>
      <c r="BU30" s="1268">
        <f>'Drum 8-2012'!BU22</f>
        <v>1</v>
      </c>
      <c r="BV30" s="1268">
        <f>'Drum 8-2012'!BV22</f>
        <v>1.684726977020492</v>
      </c>
      <c r="BW30" s="1268">
        <f>'Drum 8-2012'!BW22</f>
        <v>1</v>
      </c>
      <c r="BX30" s="1268" t="str">
        <f>'Drum 8-2012'!BX22</f>
        <v>n/a</v>
      </c>
      <c r="BY30" s="1268">
        <f>'Drum 8-2012'!BY22</f>
        <v>1.684726977020492</v>
      </c>
      <c r="BZ30" s="1268">
        <f>'Drum 8-2012'!BZ22</f>
        <v>225.76079529833169</v>
      </c>
      <c r="CA30" s="1268">
        <f>'Drum 8-2012'!CA22</f>
        <v>1.07</v>
      </c>
      <c r="CB30" s="978">
        <f t="shared" si="1"/>
        <v>0.77987186981433354</v>
      </c>
      <c r="CC30" s="1268"/>
      <c r="CD30" s="1268"/>
    </row>
    <row r="31" spans="1:82" x14ac:dyDescent="0.25">
      <c r="A31" s="1418">
        <f>'Drum 8-2012'!A17</f>
        <v>8</v>
      </c>
      <c r="B31" s="1800" t="str">
        <f>'Drum 8-2012'!B17</f>
        <v>Silicone</v>
      </c>
      <c r="C31" s="1418">
        <f>'Drum 8-2012'!C17</f>
        <v>0</v>
      </c>
      <c r="D31" s="1418">
        <f>'Drum 8-2012'!D17</f>
        <v>0</v>
      </c>
      <c r="E31" s="1268">
        <f>'Drum 8-2012'!E17</f>
        <v>0</v>
      </c>
      <c r="F31" s="1418">
        <f>'Drum 8-2012'!F17</f>
        <v>695</v>
      </c>
      <c r="G31" s="1418">
        <f>'Drum 8-2012'!G17</f>
        <v>0</v>
      </c>
      <c r="H31" s="1268">
        <f>'Drum 8-2012'!H17</f>
        <v>0</v>
      </c>
      <c r="I31" s="1268">
        <f>'Drum 8-2012'!I17</f>
        <v>41149</v>
      </c>
      <c r="J31" s="1268">
        <f>'Drum 8-2012'!J17</f>
        <v>0</v>
      </c>
      <c r="K31" s="1268">
        <f>'Drum 8-2012'!K17</f>
        <v>8.1</v>
      </c>
      <c r="L31" s="1268">
        <f>'Drum 8-2012'!L17</f>
        <v>1.327</v>
      </c>
      <c r="M31" s="1268">
        <f>'Drum 8-2012'!M17</f>
        <v>60</v>
      </c>
      <c r="N31" s="1268">
        <f>'Drum 8-2012'!N17</f>
        <v>11</v>
      </c>
      <c r="O31" s="1268">
        <f>'Drum 8-2012'!O17</f>
        <v>8</v>
      </c>
      <c r="P31" s="1268" t="str">
        <f>'Drum 8-2012'!P17</f>
        <v>n</v>
      </c>
      <c r="Q31" s="1268" t="str">
        <f>'Drum 8-2012'!Q17</f>
        <v>n/a</v>
      </c>
      <c r="R31" s="1268">
        <f>'Drum 8-2012'!R17</f>
        <v>0</v>
      </c>
      <c r="S31" s="1268" t="str">
        <f>'Drum 8-2012'!S17</f>
        <v>n</v>
      </c>
      <c r="T31" s="1268" t="str">
        <f>'Drum 8-2012'!T17</f>
        <v>n/a</v>
      </c>
      <c r="U31" s="1268" t="str">
        <f>'Drum 8-2012'!U17</f>
        <v>n</v>
      </c>
      <c r="V31" s="1268" t="str">
        <f>'Drum 8-2012'!V17</f>
        <v>y</v>
      </c>
      <c r="W31" s="1268" t="str">
        <f>'Drum 8-2012'!W17</f>
        <v>y</v>
      </c>
      <c r="X31" s="1268" t="str">
        <f>'Drum 8-2012'!X17</f>
        <v>n</v>
      </c>
      <c r="Y31" s="1268" t="str">
        <f>'Drum 8-2012'!Y17</f>
        <v>y</v>
      </c>
      <c r="Z31" s="1268">
        <f>'Drum 8-2012'!Z17</f>
        <v>0</v>
      </c>
      <c r="AA31" s="1268">
        <f>'Drum 8-2012'!AA17</f>
        <v>10</v>
      </c>
      <c r="AB31" s="1268" t="str">
        <f>'Drum 8-2012'!AB17</f>
        <v>y</v>
      </c>
      <c r="AC31" s="1268">
        <f>'Drum 8-2012'!AC17</f>
        <v>3.1808713000000002E-2</v>
      </c>
      <c r="AD31" s="1268">
        <f>'Drum 8-2012'!AD17</f>
        <v>0</v>
      </c>
      <c r="AE31" s="1268">
        <f>'Drum 8-2012'!AE17</f>
        <v>58</v>
      </c>
      <c r="AF31" s="1268">
        <f>'Drum 8-2012'!AF17</f>
        <v>720</v>
      </c>
      <c r="AG31" s="1268">
        <f>'Drum 8-2012'!AG17</f>
        <v>5</v>
      </c>
      <c r="AH31" s="1268" t="str">
        <f>'Drum 8-2012'!AH17</f>
        <v>n</v>
      </c>
      <c r="AI31" s="1268" t="str">
        <f>'Drum 8-2012'!AI17</f>
        <v>y</v>
      </c>
      <c r="AJ31" s="1268" t="str">
        <f>'Drum 8-2012'!AJ17</f>
        <v>y</v>
      </c>
      <c r="AK31" s="1268" t="str">
        <f>'Drum 8-2012'!AK17</f>
        <v>n</v>
      </c>
      <c r="AL31" s="1268" t="str">
        <f>'Drum 8-2012'!AL17</f>
        <v>y</v>
      </c>
      <c r="AM31" s="1268" t="str">
        <f>'Drum 8-2012'!AM17</f>
        <v>y</v>
      </c>
      <c r="AN31" s="1268">
        <f>'Drum 8-2012'!AN17</f>
        <v>3.1808713000000002E-2</v>
      </c>
      <c r="AO31" s="1268">
        <f>'Drum 8-2012'!AO17</f>
        <v>0</v>
      </c>
      <c r="AP31" s="1268" t="str">
        <f>'Drum 8-2012'!AP17</f>
        <v>n</v>
      </c>
      <c r="AQ31" s="1268" t="str">
        <f>'Drum 8-2012'!AQ17</f>
        <v>n/a</v>
      </c>
      <c r="AR31" s="1268" t="str">
        <f>'Drum 8-2012'!AR17</f>
        <v>n/a</v>
      </c>
      <c r="AS31" s="1268" t="str">
        <f>'Drum 8-2012'!AS17</f>
        <v>n/a</v>
      </c>
      <c r="AT31" s="1268" t="str">
        <f>'Drum 8-2012'!AT17</f>
        <v>n/a</v>
      </c>
      <c r="AU31" s="1268" t="str">
        <f>'Drum 8-2012'!AU17</f>
        <v>n/a</v>
      </c>
      <c r="AV31" s="1268" t="str">
        <f>'Drum 8-2012'!AV17</f>
        <v>n/a</v>
      </c>
      <c r="AW31" s="1268">
        <f>'Drum 8-2012'!AW17</f>
        <v>7.8604734999999994</v>
      </c>
      <c r="AX31" s="1268">
        <f>'Drum 8-2012'!AX17</f>
        <v>4.6653528571428566</v>
      </c>
      <c r="AY31" s="1268">
        <f>'Drum 8-2012'!AY17</f>
        <v>152250</v>
      </c>
      <c r="AZ31" s="1268" t="str">
        <f>'Drum 8-2012'!AZ17</f>
        <v>n/a</v>
      </c>
      <c r="BA31" s="1268" t="str">
        <f>'Drum 8-2012'!BA17</f>
        <v>n/a</v>
      </c>
      <c r="BB31" s="1268">
        <f>'Drum 8-2012'!BB17</f>
        <v>224.74650000000003</v>
      </c>
      <c r="BC31" s="1268">
        <f>'Drum 8-2012'!BC17</f>
        <v>3.1951206428571428</v>
      </c>
      <c r="BD31" s="1268">
        <f>'Drum 8-2012'!BD17</f>
        <v>8235077.7599835601</v>
      </c>
      <c r="BE31" s="1268">
        <f>'Drum 8-2012'!BE17</f>
        <v>1153.6464706978913</v>
      </c>
      <c r="BF31" s="1268" t="str">
        <f>'Drum 8-2012'!BF17</f>
        <v>n/a</v>
      </c>
      <c r="BG31" s="1268" t="str">
        <f>'Drum 8-2012'!BG17</f>
        <v>n/a</v>
      </c>
      <c r="BH31" s="1268">
        <f>'Drum 8-2012'!BH17</f>
        <v>211.95126557269191</v>
      </c>
      <c r="BI31" s="1268">
        <f>'Drum 8-2012'!BI17</f>
        <v>0.14008932329743956</v>
      </c>
      <c r="BJ31" s="1268">
        <f>'Drum 8-2012'!BJ17</f>
        <v>0.37941024990308225</v>
      </c>
      <c r="BK31" s="1268">
        <f>'Drum 8-2012'!BK17</f>
        <v>0.62439737742306822</v>
      </c>
      <c r="BL31" s="1268" t="str">
        <f>'Drum 8-2012'!BL17</f>
        <v>n/a</v>
      </c>
      <c r="BM31" s="1268">
        <f>'Drum 8-2012'!BM17</f>
        <v>2.7133044212827695</v>
      </c>
      <c r="BN31" s="1268">
        <f>'Drum 8-2012'!BN17</f>
        <v>8.512419667807454E-2</v>
      </c>
      <c r="BO31" s="1268">
        <f>'Drum 8-2012'!BO17</f>
        <v>8235077.7599835601</v>
      </c>
      <c r="BP31" s="1268">
        <f>'Drum 8-2012'!BP17</f>
        <v>7488236.0062791593</v>
      </c>
      <c r="BQ31" s="1268">
        <f>'Drum 8-2012'!BQ17</f>
        <v>6966667.8277741075</v>
      </c>
      <c r="BR31" s="1268">
        <f>'Drum 8-2012'!BR17</f>
        <v>1153.6464706978913</v>
      </c>
      <c r="BS31" s="1268">
        <f>'Drum 8-2012'!BS17</f>
        <v>0.70920728111008224</v>
      </c>
      <c r="BT31" s="1268">
        <f>'Drum 8-2012'!BT17</f>
        <v>0.55000000000000004</v>
      </c>
      <c r="BU31" s="1268">
        <f>'Drum 8-2012'!BU17</f>
        <v>1</v>
      </c>
      <c r="BV31" s="1268">
        <f>'Drum 8-2012'!BV17</f>
        <v>1.7146693603900141</v>
      </c>
      <c r="BW31" s="1268">
        <f>'Drum 8-2012'!BW17</f>
        <v>0.9</v>
      </c>
      <c r="BX31" s="1268" t="str">
        <f>'Drum 8-2012'!BX17</f>
        <v>n/a</v>
      </c>
      <c r="BY31" s="1268">
        <f>'Drum 8-2012'!BY17</f>
        <v>1.7146693603900141</v>
      </c>
      <c r="BZ31" s="1268">
        <f>'Drum 8-2012'!BZ17</f>
        <v>341.59080866401001</v>
      </c>
      <c r="CA31" s="1268">
        <f>'Drum 8-2012'!CA17</f>
        <v>1.57</v>
      </c>
      <c r="CB31" s="978">
        <f t="shared" si="1"/>
        <v>0.81000483658353595</v>
      </c>
      <c r="CC31" s="1268" t="s">
        <v>873</v>
      </c>
      <c r="CD31" s="1268"/>
    </row>
    <row r="32" spans="1:82" x14ac:dyDescent="0.25">
      <c r="A32" s="1418" t="str">
        <f>'Drum 8-2012'!A18</f>
        <v>8a</v>
      </c>
      <c r="B32" s="1800" t="str">
        <f>'Drum 8-2012'!B18</f>
        <v>Silicone</v>
      </c>
      <c r="C32" s="1418">
        <f>'Drum 8-2012'!C18</f>
        <v>0</v>
      </c>
      <c r="D32" s="1418">
        <f>'Drum 8-2012'!D18</f>
        <v>0</v>
      </c>
      <c r="E32" s="1268">
        <f>'Drum 8-2012'!E18</f>
        <v>0</v>
      </c>
      <c r="F32" s="1418" t="str">
        <f>'Drum 8-2012'!F18</f>
        <v>695a</v>
      </c>
      <c r="G32" s="1418" t="str">
        <f>'Drum 8-2012'!G18</f>
        <v>aged</v>
      </c>
      <c r="H32" s="1268">
        <f>'Drum 8-2012'!H18</f>
        <v>0</v>
      </c>
      <c r="I32" s="1268">
        <f>'Drum 8-2012'!I18</f>
        <v>41149</v>
      </c>
      <c r="J32" s="1268">
        <f>'Drum 8-2012'!J18</f>
        <v>0</v>
      </c>
      <c r="K32" s="1268">
        <f>'Drum 8-2012'!K18</f>
        <v>8.1</v>
      </c>
      <c r="L32" s="1268">
        <f>'Drum 8-2012'!L18</f>
        <v>1.327</v>
      </c>
      <c r="M32" s="1268">
        <f>'Drum 8-2012'!M18</f>
        <v>60</v>
      </c>
      <c r="N32" s="1268">
        <f>'Drum 8-2012'!N18</f>
        <v>11</v>
      </c>
      <c r="O32" s="1268">
        <f>'Drum 8-2012'!O18</f>
        <v>8</v>
      </c>
      <c r="P32" s="1268" t="str">
        <f>'Drum 8-2012'!P18</f>
        <v>n</v>
      </c>
      <c r="Q32" s="1268" t="str">
        <f>'Drum 8-2012'!Q18</f>
        <v>n/a</v>
      </c>
      <c r="R32" s="1268">
        <f>'Drum 8-2012'!R18</f>
        <v>0</v>
      </c>
      <c r="S32" s="1268" t="str">
        <f>'Drum 8-2012'!S18</f>
        <v>n</v>
      </c>
      <c r="T32" s="1268" t="str">
        <f>'Drum 8-2012'!T18</f>
        <v>n/a</v>
      </c>
      <c r="U32" s="1268" t="str">
        <f>'Drum 8-2012'!U18</f>
        <v>n</v>
      </c>
      <c r="V32" s="1268" t="str">
        <f>'Drum 8-2012'!V18</f>
        <v>y</v>
      </c>
      <c r="W32" s="1268" t="str">
        <f>'Drum 8-2012'!W18</f>
        <v>y</v>
      </c>
      <c r="X32" s="1268" t="str">
        <f>'Drum 8-2012'!X18</f>
        <v>n</v>
      </c>
      <c r="Y32" s="1268" t="str">
        <f>'Drum 8-2012'!Y18</f>
        <v>y</v>
      </c>
      <c r="Z32" s="1268">
        <f>'Drum 8-2012'!Z18</f>
        <v>0</v>
      </c>
      <c r="AA32" s="1268">
        <f>'Drum 8-2012'!AA18</f>
        <v>10</v>
      </c>
      <c r="AB32" s="1268" t="str">
        <f>'Drum 8-2012'!AB18</f>
        <v>y</v>
      </c>
      <c r="AC32" s="1268">
        <f>'Drum 8-2012'!AC18</f>
        <v>3.1808713000000002E-2</v>
      </c>
      <c r="AD32" s="1268">
        <f>'Drum 8-2012'!AD18</f>
        <v>0</v>
      </c>
      <c r="AE32" s="1268">
        <f>'Drum 8-2012'!AE18</f>
        <v>58</v>
      </c>
      <c r="AF32" s="1268">
        <f>'Drum 8-2012'!AF18</f>
        <v>720</v>
      </c>
      <c r="AG32" s="1268">
        <f>'Drum 8-2012'!AG18</f>
        <v>5</v>
      </c>
      <c r="AH32" s="1268" t="str">
        <f>'Drum 8-2012'!AH18</f>
        <v>n</v>
      </c>
      <c r="AI32" s="1268" t="str">
        <f>'Drum 8-2012'!AI18</f>
        <v>y</v>
      </c>
      <c r="AJ32" s="1268" t="str">
        <f>'Drum 8-2012'!AJ18</f>
        <v>y</v>
      </c>
      <c r="AK32" s="1268" t="str">
        <f>'Drum 8-2012'!AK18</f>
        <v>n</v>
      </c>
      <c r="AL32" s="1268" t="str">
        <f>'Drum 8-2012'!AL18</f>
        <v>y</v>
      </c>
      <c r="AM32" s="1268" t="str">
        <f>'Drum 8-2012'!AM18</f>
        <v>y</v>
      </c>
      <c r="AN32" s="1268">
        <f>'Drum 8-2012'!AN18</f>
        <v>3.1808713000000002E-2</v>
      </c>
      <c r="AO32" s="1268">
        <f>'Drum 8-2012'!AO18</f>
        <v>0</v>
      </c>
      <c r="AP32" s="1268" t="str">
        <f>'Drum 8-2012'!AP18</f>
        <v>n</v>
      </c>
      <c r="AQ32" s="1268" t="str">
        <f>'Drum 8-2012'!AQ18</f>
        <v>n/a</v>
      </c>
      <c r="AR32" s="1268" t="str">
        <f>'Drum 8-2012'!AR18</f>
        <v>n/a</v>
      </c>
      <c r="AS32" s="1268" t="str">
        <f>'Drum 8-2012'!AS18</f>
        <v>n/a</v>
      </c>
      <c r="AT32" s="1268" t="str">
        <f>'Drum 8-2012'!AT18</f>
        <v>n/a</v>
      </c>
      <c r="AU32" s="1268" t="str">
        <f>'Drum 8-2012'!AU18</f>
        <v>n/a</v>
      </c>
      <c r="AV32" s="1268" t="str">
        <f>'Drum 8-2012'!AV18</f>
        <v>n/a</v>
      </c>
      <c r="AW32" s="1268">
        <f>'Drum 8-2012'!AW18</f>
        <v>7.0955204999999992</v>
      </c>
      <c r="AX32" s="1268">
        <f>'Drum 8-2012'!AX18</f>
        <v>4.894051666666666</v>
      </c>
      <c r="AY32" s="1268">
        <f>'Drum 8-2012'!AY18</f>
        <v>98715</v>
      </c>
      <c r="AZ32" s="1268" t="str">
        <f>'Drum 8-2012'!AZ18</f>
        <v>n/a</v>
      </c>
      <c r="BA32" s="1268" t="str">
        <f>'Drum 8-2012'!BA18</f>
        <v>n/a</v>
      </c>
      <c r="BB32" s="1268">
        <f>'Drum 8-2012'!BB18</f>
        <v>153.95464999999999</v>
      </c>
      <c r="BC32" s="1268">
        <f>'Drum 8-2012'!BC18</f>
        <v>2.2014688333333332</v>
      </c>
      <c r="BD32" s="1268">
        <f>'Drum 8-2012'!BD18</f>
        <v>4900353.7631340185</v>
      </c>
      <c r="BE32" s="1268">
        <f>'Drum 8-2012'!BE18</f>
        <v>529.26379832745056</v>
      </c>
      <c r="BF32" s="1268" t="str">
        <f>'Drum 8-2012'!BF18</f>
        <v>n/a</v>
      </c>
      <c r="BG32" s="1268" t="str">
        <f>'Drum 8-2012'!BG18</f>
        <v>n/a</v>
      </c>
      <c r="BH32" s="1268">
        <f>'Drum 8-2012'!BH18</f>
        <v>142.84578954512367</v>
      </c>
      <c r="BI32" s="1268">
        <f>'Drum 8-2012'!BI18</f>
        <v>0.1080052224615229</v>
      </c>
      <c r="BJ32" s="1268">
        <f>'Drum 8-2012'!BJ18</f>
        <v>0.39548768035286069</v>
      </c>
      <c r="BK32" s="1268">
        <f>'Drum 8-2012'!BK18</f>
        <v>0.75679292166799617</v>
      </c>
      <c r="BL32" s="1268" t="str">
        <f>'Drum 8-2012'!BL18</f>
        <v>n/a</v>
      </c>
      <c r="BM32" s="1268">
        <f>'Drum 8-2012'!BM18</f>
        <v>3.1244920355771737</v>
      </c>
      <c r="BN32" s="1268">
        <f>'Drum 8-2012'!BN18</f>
        <v>5.6441773798779307E-2</v>
      </c>
      <c r="BO32" s="1268">
        <f>'Drum 8-2012'!BO18</f>
        <v>4900353.7631340185</v>
      </c>
      <c r="BP32" s="1268">
        <f>'Drum 8-2012'!BP18</f>
        <v>4828975.6787707824</v>
      </c>
      <c r="BQ32" s="1268">
        <f>'Drum 8-2012'!BQ18</f>
        <v>4337351.3642315548</v>
      </c>
      <c r="BR32" s="1268">
        <f>'Drum 8-2012'!BR18</f>
        <v>529.26379832745056</v>
      </c>
      <c r="BS32" s="1268">
        <f>'Drum 8-2012'!BS18</f>
        <v>0.48865063334221193</v>
      </c>
      <c r="BT32" s="1268">
        <f>'Drum 8-2012'!BT18</f>
        <v>0.55000000000000004</v>
      </c>
      <c r="BU32" s="1268">
        <f>'Drum 8-2012'!BU18</f>
        <v>1</v>
      </c>
      <c r="BV32" s="1268">
        <f>'Drum 8-2012'!BV18</f>
        <v>1.6869878068299351</v>
      </c>
      <c r="BW32" s="1268">
        <f>'Drum 8-2012'!BW18</f>
        <v>0.9</v>
      </c>
      <c r="BX32" s="1268" t="str">
        <f>'Drum 8-2012'!BX18</f>
        <v>n/a</v>
      </c>
      <c r="BY32" s="1268">
        <f>'Drum 8-2012'!BY18</f>
        <v>1.6869878068299351</v>
      </c>
      <c r="BZ32" s="1268">
        <f>'Drum 8-2012'!BZ18</f>
        <v>341.59080866401001</v>
      </c>
      <c r="CA32" s="1268">
        <f>'Drum 8-2012'!CA18</f>
        <v>1.57</v>
      </c>
      <c r="CB32" s="978">
        <f t="shared" si="1"/>
        <v>0.54590747596862543</v>
      </c>
      <c r="CC32" s="1268"/>
      <c r="CD32" s="1268"/>
    </row>
    <row r="33" spans="1:82" x14ac:dyDescent="0.25">
      <c r="A33" s="1418">
        <f>'Drum 8-2012'!A27</f>
        <v>13</v>
      </c>
      <c r="B33" s="1800" t="str">
        <f>'Drum 8-2012'!B27</f>
        <v>Silicone</v>
      </c>
      <c r="C33" s="1418">
        <f>'Drum 8-2012'!C27</f>
        <v>0</v>
      </c>
      <c r="D33" s="1418">
        <f>'Drum 8-2012'!D27</f>
        <v>0</v>
      </c>
      <c r="E33" s="1268">
        <f>'Drum 8-2012'!E27</f>
        <v>0</v>
      </c>
      <c r="F33" s="1418">
        <f>'Drum 8-2012'!F27</f>
        <v>401</v>
      </c>
      <c r="G33" s="1418">
        <f>'Drum 8-2012'!G27</f>
        <v>0</v>
      </c>
      <c r="H33" s="1268">
        <f>'Drum 8-2012'!H27</f>
        <v>0</v>
      </c>
      <c r="I33" s="1268">
        <f>'Drum 8-2012'!I27</f>
        <v>41152</v>
      </c>
      <c r="J33" s="1268">
        <f>'Drum 8-2012'!J27</f>
        <v>0</v>
      </c>
      <c r="K33" s="1268">
        <f>'Drum 8-2012'!K27</f>
        <v>8.1</v>
      </c>
      <c r="L33" s="1268">
        <f>'Drum 8-2012'!L27</f>
        <v>1.35</v>
      </c>
      <c r="M33" s="1268">
        <f>'Drum 8-2012'!M27</f>
        <v>45</v>
      </c>
      <c r="N33" s="1268">
        <f>'Drum 8-2012'!N27</f>
        <v>11</v>
      </c>
      <c r="O33" s="1268">
        <f>'Drum 8-2012'!O27</f>
        <v>8</v>
      </c>
      <c r="P33" s="1268" t="str">
        <f>'Drum 8-2012'!P27</f>
        <v>n</v>
      </c>
      <c r="Q33" s="1268" t="str">
        <f>'Drum 8-2012'!Q27</f>
        <v>n/a</v>
      </c>
      <c r="R33" s="1268">
        <f>'Drum 8-2012'!R27</f>
        <v>0</v>
      </c>
      <c r="S33" s="1268" t="str">
        <f>'Drum 8-2012'!S27</f>
        <v>n</v>
      </c>
      <c r="T33" s="1268" t="str">
        <f>'Drum 8-2012'!T27</f>
        <v>n/a</v>
      </c>
      <c r="U33" s="1268" t="str">
        <f>'Drum 8-2012'!U27</f>
        <v>n</v>
      </c>
      <c r="V33" s="1268" t="str">
        <f>'Drum 8-2012'!V27</f>
        <v>y</v>
      </c>
      <c r="W33" s="1268" t="str">
        <f>'Drum 8-2012'!W27</f>
        <v>y</v>
      </c>
      <c r="X33" s="1268" t="str">
        <f>'Drum 8-2012'!X27</f>
        <v>n</v>
      </c>
      <c r="Y33" s="1268" t="str">
        <f>'Drum 8-2012'!Y27</f>
        <v>y</v>
      </c>
      <c r="Z33" s="1268">
        <f>'Drum 8-2012'!Z27</f>
        <v>0</v>
      </c>
      <c r="AA33" s="1268">
        <f>'Drum 8-2012'!AA27</f>
        <v>10</v>
      </c>
      <c r="AB33" s="1268" t="str">
        <f>'Drum 8-2012'!AB27</f>
        <v>y</v>
      </c>
      <c r="AC33" s="1268">
        <f>'Drum 8-2012'!AC27</f>
        <v>3.1808713000000002E-2</v>
      </c>
      <c r="AD33" s="1268">
        <f>'Drum 8-2012'!AD27</f>
        <v>0</v>
      </c>
      <c r="AE33" s="1268">
        <f>'Drum 8-2012'!AE27</f>
        <v>58</v>
      </c>
      <c r="AF33" s="1268">
        <f>'Drum 8-2012'!AF27</f>
        <v>720</v>
      </c>
      <c r="AG33" s="1268">
        <f>'Drum 8-2012'!AG27</f>
        <v>5</v>
      </c>
      <c r="AH33" s="1268" t="str">
        <f>'Drum 8-2012'!AH27</f>
        <v>n</v>
      </c>
      <c r="AI33" s="1268" t="str">
        <f>'Drum 8-2012'!AI27</f>
        <v>y</v>
      </c>
      <c r="AJ33" s="1268" t="str">
        <f>'Drum 8-2012'!AJ27</f>
        <v>y</v>
      </c>
      <c r="AK33" s="1268" t="str">
        <f>'Drum 8-2012'!AK27</f>
        <v>n</v>
      </c>
      <c r="AL33" s="1268" t="str">
        <f>'Drum 8-2012'!AL27</f>
        <v>y</v>
      </c>
      <c r="AM33" s="1268" t="str">
        <f>'Drum 8-2012'!AM27</f>
        <v>y</v>
      </c>
      <c r="AN33" s="1268">
        <f>'Drum 8-2012'!AN27</f>
        <v>3.1808713000000002E-2</v>
      </c>
      <c r="AO33" s="1268">
        <f>'Drum 8-2012'!AO27</f>
        <v>0</v>
      </c>
      <c r="AP33" s="1268" t="str">
        <f>'Drum 8-2012'!AP27</f>
        <v>n</v>
      </c>
      <c r="AQ33" s="1268" t="str">
        <f>'Drum 8-2012'!AQ27</f>
        <v>n/a</v>
      </c>
      <c r="AR33" s="1268" t="str">
        <f>'Drum 8-2012'!AR27</f>
        <v>n/a</v>
      </c>
      <c r="AS33" s="1268" t="str">
        <f>'Drum 8-2012'!AS27</f>
        <v>n/a</v>
      </c>
      <c r="AT33" s="1268" t="str">
        <f>'Drum 8-2012'!AT27</f>
        <v>n/a</v>
      </c>
      <c r="AU33" s="1268" t="str">
        <f>'Drum 8-2012'!AU27</f>
        <v>n/a</v>
      </c>
      <c r="AV33" s="1268" t="str">
        <f>'Drum 8-2012'!AV27</f>
        <v>n/a</v>
      </c>
      <c r="AW33" s="1268">
        <f>'Drum 8-2012'!AW27</f>
        <v>8.1379090000000023</v>
      </c>
      <c r="AX33" s="1268">
        <f>'Drum 8-2012'!AX27</f>
        <v>4.7452379999999996</v>
      </c>
      <c r="AY33" s="1268">
        <f>'Drum 8-2012'!AY27</f>
        <v>132900</v>
      </c>
      <c r="AZ33" s="1268" t="str">
        <f>'Drum 8-2012'!AZ27</f>
        <v>n/a</v>
      </c>
      <c r="BA33" s="1268" t="str">
        <f>'Drum 8-2012'!BA27</f>
        <v>n/a</v>
      </c>
      <c r="BB33" s="1268">
        <f>'Drum 8-2012'!BB27</f>
        <v>242.62200000000001</v>
      </c>
      <c r="BC33" s="1268">
        <f>'Drum 8-2012'!BC27</f>
        <v>3.3926710000000027</v>
      </c>
      <c r="BD33" s="1268">
        <f>'Drum 8-2012'!BD27</f>
        <v>7075916.5892691091</v>
      </c>
      <c r="BE33" s="1268">
        <f>'Drum 8-2012'!BE27</f>
        <v>1393.4894750433739</v>
      </c>
      <c r="BF33" s="1268" t="str">
        <f>'Drum 8-2012'!BF27</f>
        <v>n/a</v>
      </c>
      <c r="BG33" s="1268" t="str">
        <f>'Drum 8-2012'!BG27</f>
        <v>n/a</v>
      </c>
      <c r="BH33" s="1268">
        <f>'Drum 8-2012'!BH27</f>
        <v>228.68941253488848</v>
      </c>
      <c r="BI33" s="1268">
        <f>'Drum 8-2012'!BI27</f>
        <v>0.19693412965843216</v>
      </c>
      <c r="BJ33" s="1268">
        <f>'Drum 8-2012'!BJ27</f>
        <v>0.40933046996525602</v>
      </c>
      <c r="BK33" s="1268">
        <f>'Drum 8-2012'!BK27</f>
        <v>0.59013397324496364</v>
      </c>
      <c r="BL33" s="1268" t="str">
        <f>'Drum 8-2012'!BL27</f>
        <v>n/a</v>
      </c>
      <c r="BM33" s="1268">
        <f>'Drum 8-2012'!BM27</f>
        <v>2.352238613295786</v>
      </c>
      <c r="BN33" s="1268">
        <f>'Drum 8-2012'!BN27</f>
        <v>0.13659803281961383</v>
      </c>
      <c r="BO33" s="1268">
        <f>'Drum 8-2012'!BO27</f>
        <v>7075916.5892691091</v>
      </c>
      <c r="BP33" s="1268">
        <f>'Drum 8-2012'!BP27</f>
        <v>6519176.0509140985</v>
      </c>
      <c r="BQ33" s="1268">
        <f>'Drum 8-2012'!BQ27</f>
        <v>5985167.6488765832</v>
      </c>
      <c r="BR33" s="1268">
        <f>'Drum 8-2012'!BR27</f>
        <v>1393.4894750433739</v>
      </c>
      <c r="BS33" s="1268">
        <f>'Drum 8-2012'!BS27</f>
        <v>0.75305669004705722</v>
      </c>
      <c r="BT33" s="1268">
        <f>'Drum 8-2012'!BT27</f>
        <v>0.55000000000000004</v>
      </c>
      <c r="BU33" s="1268">
        <f>'Drum 8-2012'!BU27</f>
        <v>1</v>
      </c>
      <c r="BV33" s="1268">
        <f>'Drum 8-2012'!BV27</f>
        <v>1.7137725840262439</v>
      </c>
      <c r="BW33" s="1268">
        <f>'Drum 8-2012'!BW27</f>
        <v>0.9</v>
      </c>
      <c r="BX33" s="1268" t="str">
        <f>'Drum 8-2012'!BX27</f>
        <v>n/a</v>
      </c>
      <c r="BY33" s="1268">
        <f>'Drum 8-2012'!BY27</f>
        <v>1.7137725840262439</v>
      </c>
      <c r="BZ33" s="1268">
        <f>'Drum 8-2012'!BZ27</f>
        <v>365.57487338023162</v>
      </c>
      <c r="CA33" s="1268">
        <f>'Drum 8-2012'!CA27</f>
        <v>2.42</v>
      </c>
      <c r="CB33" s="978">
        <f t="shared" si="1"/>
        <v>0.56699854347493006</v>
      </c>
      <c r="CC33" s="1268"/>
      <c r="CD33" s="1268"/>
    </row>
    <row r="34" spans="1:82" x14ac:dyDescent="0.25">
      <c r="A34" s="1418" t="str">
        <f>'Drum 8-2012'!A28</f>
        <v>13a</v>
      </c>
      <c r="B34" s="1800" t="str">
        <f>'Drum 8-2012'!B28</f>
        <v>Silicone</v>
      </c>
      <c r="C34" s="1418">
        <f>'Drum 8-2012'!C28</f>
        <v>0</v>
      </c>
      <c r="D34" s="1418">
        <f>'Drum 8-2012'!D28</f>
        <v>0</v>
      </c>
      <c r="E34" s="1268">
        <f>'Drum 8-2012'!E28</f>
        <v>0</v>
      </c>
      <c r="F34" s="1418" t="str">
        <f>'Drum 8-2012'!F28</f>
        <v>401a</v>
      </c>
      <c r="G34" s="1418" t="str">
        <f>'Drum 8-2012'!G28</f>
        <v>aged</v>
      </c>
      <c r="H34" s="1268">
        <f>'Drum 8-2012'!H28</f>
        <v>0</v>
      </c>
      <c r="I34" s="1268">
        <f>'Drum 8-2012'!I28</f>
        <v>41152</v>
      </c>
      <c r="J34" s="1268">
        <f>'Drum 8-2012'!J28</f>
        <v>0</v>
      </c>
      <c r="K34" s="1268">
        <f>'Drum 8-2012'!K28</f>
        <v>8.1</v>
      </c>
      <c r="L34" s="1268">
        <f>'Drum 8-2012'!L28</f>
        <v>1.35</v>
      </c>
      <c r="M34" s="1268">
        <f>'Drum 8-2012'!M28</f>
        <v>45</v>
      </c>
      <c r="N34" s="1268">
        <f>'Drum 8-2012'!N28</f>
        <v>11</v>
      </c>
      <c r="O34" s="1268">
        <f>'Drum 8-2012'!O28</f>
        <v>8</v>
      </c>
      <c r="P34" s="1268" t="str">
        <f>'Drum 8-2012'!P28</f>
        <v>n</v>
      </c>
      <c r="Q34" s="1268" t="str">
        <f>'Drum 8-2012'!Q28</f>
        <v>n/a</v>
      </c>
      <c r="R34" s="1268">
        <f>'Drum 8-2012'!R28</f>
        <v>0</v>
      </c>
      <c r="S34" s="1268" t="str">
        <f>'Drum 8-2012'!S28</f>
        <v>n</v>
      </c>
      <c r="T34" s="1268" t="str">
        <f>'Drum 8-2012'!T28</f>
        <v>n/a</v>
      </c>
      <c r="U34" s="1268" t="str">
        <f>'Drum 8-2012'!U28</f>
        <v>n</v>
      </c>
      <c r="V34" s="1268" t="str">
        <f>'Drum 8-2012'!V28</f>
        <v>y</v>
      </c>
      <c r="W34" s="1268" t="str">
        <f>'Drum 8-2012'!W28</f>
        <v>y</v>
      </c>
      <c r="X34" s="1268" t="str">
        <f>'Drum 8-2012'!X28</f>
        <v>n</v>
      </c>
      <c r="Y34" s="1268" t="str">
        <f>'Drum 8-2012'!Y28</f>
        <v>y</v>
      </c>
      <c r="Z34" s="1268">
        <f>'Drum 8-2012'!Z28</f>
        <v>0</v>
      </c>
      <c r="AA34" s="1268">
        <f>'Drum 8-2012'!AA28</f>
        <v>10</v>
      </c>
      <c r="AB34" s="1268" t="str">
        <f>'Drum 8-2012'!AB28</f>
        <v>y</v>
      </c>
      <c r="AC34" s="1268">
        <f>'Drum 8-2012'!AC28</f>
        <v>3.1808713000000002E-2</v>
      </c>
      <c r="AD34" s="1268">
        <f>'Drum 8-2012'!AD28</f>
        <v>0</v>
      </c>
      <c r="AE34" s="1268">
        <f>'Drum 8-2012'!AE28</f>
        <v>58</v>
      </c>
      <c r="AF34" s="1268">
        <f>'Drum 8-2012'!AF28</f>
        <v>720</v>
      </c>
      <c r="AG34" s="1268">
        <f>'Drum 8-2012'!AG28</f>
        <v>5</v>
      </c>
      <c r="AH34" s="1268" t="str">
        <f>'Drum 8-2012'!AH28</f>
        <v>n</v>
      </c>
      <c r="AI34" s="1268" t="str">
        <f>'Drum 8-2012'!AI28</f>
        <v>y</v>
      </c>
      <c r="AJ34" s="1268" t="str">
        <f>'Drum 8-2012'!AJ28</f>
        <v>y</v>
      </c>
      <c r="AK34" s="1268" t="str">
        <f>'Drum 8-2012'!AK28</f>
        <v>n</v>
      </c>
      <c r="AL34" s="1268" t="str">
        <f>'Drum 8-2012'!AL28</f>
        <v>y</v>
      </c>
      <c r="AM34" s="1268" t="str">
        <f>'Drum 8-2012'!AM28</f>
        <v>y</v>
      </c>
      <c r="AN34" s="1268">
        <f>'Drum 8-2012'!AN28</f>
        <v>3.1808713000000002E-2</v>
      </c>
      <c r="AO34" s="1268">
        <f>'Drum 8-2012'!AO28</f>
        <v>0</v>
      </c>
      <c r="AP34" s="1268" t="str">
        <f>'Drum 8-2012'!AP28</f>
        <v>n</v>
      </c>
      <c r="AQ34" s="1268" t="str">
        <f>'Drum 8-2012'!AQ28</f>
        <v>n/a</v>
      </c>
      <c r="AR34" s="1268" t="str">
        <f>'Drum 8-2012'!AR28</f>
        <v>n/a</v>
      </c>
      <c r="AS34" s="1268" t="str">
        <f>'Drum 8-2012'!AS28</f>
        <v>n/a</v>
      </c>
      <c r="AT34" s="1268" t="str">
        <f>'Drum 8-2012'!AT28</f>
        <v>n/a</v>
      </c>
      <c r="AU34" s="1268" t="str">
        <f>'Drum 8-2012'!AU28</f>
        <v>n/a</v>
      </c>
      <c r="AV34" s="1268" t="str">
        <f>'Drum 8-2012'!AV28</f>
        <v>n/a</v>
      </c>
      <c r="AW34" s="1268">
        <f>'Drum 8-2012'!AW28</f>
        <v>7.0446919999999995</v>
      </c>
      <c r="AX34" s="1268">
        <f>'Drum 8-2012'!AX28</f>
        <v>4.7736116666666666</v>
      </c>
      <c r="AY34" s="1268">
        <f>'Drum 8-2012'!AY28</f>
        <v>107825</v>
      </c>
      <c r="AZ34" s="1268" t="str">
        <f>'Drum 8-2012'!AZ28</f>
        <v>n/a</v>
      </c>
      <c r="BA34" s="1268" t="str">
        <f>'Drum 8-2012'!BA28</f>
        <v>n/a</v>
      </c>
      <c r="BB34" s="1268">
        <f>'Drum 8-2012'!BB28</f>
        <v>172.79590000000002</v>
      </c>
      <c r="BC34" s="1268">
        <f>'Drum 8-2012'!BC28</f>
        <v>2.2710803333333329</v>
      </c>
      <c r="BD34" s="1268">
        <f>'Drum 8-2012'!BD28</f>
        <v>5783922.4350258997</v>
      </c>
      <c r="BE34" s="1268">
        <f>'Drum 8-2012'!BE28</f>
        <v>557.2558334888696</v>
      </c>
      <c r="BF34" s="1268" t="str">
        <f>'Drum 8-2012'!BF28</f>
        <v>n/a</v>
      </c>
      <c r="BG34" s="1268" t="str">
        <f>'Drum 8-2012'!BG28</f>
        <v>n/a</v>
      </c>
      <c r="BH34" s="1268">
        <f>'Drum 8-2012'!BH28</f>
        <v>159.9637282639392</v>
      </c>
      <c r="BI34" s="1268">
        <f>'Drum 8-2012'!BI28</f>
        <v>9.634566157289319E-2</v>
      </c>
      <c r="BJ34" s="1268">
        <f>'Drum 8-2012'!BJ28</f>
        <v>0.38861477522242982</v>
      </c>
      <c r="BK34" s="1268">
        <f>'Drum 8-2012'!BK28</f>
        <v>0.78048198147204961</v>
      </c>
      <c r="BL34" s="1268" t="str">
        <f>'Drum 8-2012'!BL28</f>
        <v>n/a</v>
      </c>
      <c r="BM34" s="1268">
        <f>'Drum 8-2012'!BM28</f>
        <v>3.2574718639416695</v>
      </c>
      <c r="BN34" s="1268">
        <f>'Drum 8-2012'!BN28</f>
        <v>4.7972084563936861E-2</v>
      </c>
      <c r="BO34" s="1268">
        <f>'Drum 8-2012'!BO28</f>
        <v>5783922.4350258997</v>
      </c>
      <c r="BP34" s="1268">
        <f>'Drum 8-2012'!BP28</f>
        <v>5403486.5384210926</v>
      </c>
      <c r="BQ34" s="1268">
        <f>'Drum 8-2012'!BQ28</f>
        <v>4748295.7931998065</v>
      </c>
      <c r="BR34" s="1268">
        <f>'Drum 8-2012'!BR28</f>
        <v>557.2558334888696</v>
      </c>
      <c r="BS34" s="1268">
        <f>'Drum 8-2012'!BS28</f>
        <v>0.50410200065109934</v>
      </c>
      <c r="BT34" s="1268">
        <f>'Drum 8-2012'!BT28</f>
        <v>0.55000000000000004</v>
      </c>
      <c r="BU34" s="1268">
        <f>'Drum 8-2012'!BU28</f>
        <v>1</v>
      </c>
      <c r="BV34" s="1268">
        <f>'Drum 8-2012'!BV28</f>
        <v>1.6831599725344828</v>
      </c>
      <c r="BW34" s="1268">
        <f>'Drum 8-2012'!BW28</f>
        <v>0.9</v>
      </c>
      <c r="BX34" s="1268" t="str">
        <f>'Drum 8-2012'!BX28</f>
        <v>n/a</v>
      </c>
      <c r="BY34" s="1268">
        <f>'Drum 8-2012'!BY28</f>
        <v>1.6831599725344828</v>
      </c>
      <c r="BZ34" s="1268">
        <f>'Drum 8-2012'!BZ28</f>
        <v>365.57487338023162</v>
      </c>
      <c r="CA34" s="1268">
        <f>'Drum 8-2012'!CA28</f>
        <v>2.42</v>
      </c>
      <c r="CB34" s="978">
        <f t="shared" si="1"/>
        <v>0.39660428495191541</v>
      </c>
      <c r="CC34" s="1268"/>
      <c r="CD34" s="1268"/>
    </row>
    <row r="35" spans="1:82" x14ac:dyDescent="0.25">
      <c r="A35" s="1418">
        <f>'Drum 8-2012'!A7</f>
        <v>3</v>
      </c>
      <c r="B35" s="1800" t="str">
        <f>'Drum 8-2012'!B7</f>
        <v>Silicone</v>
      </c>
      <c r="C35" s="1418">
        <f>'Drum 8-2012'!C7</f>
        <v>0</v>
      </c>
      <c r="D35" s="1418">
        <f>'Drum 8-2012'!D7</f>
        <v>0</v>
      </c>
      <c r="E35" s="1268">
        <f>'Drum 8-2012'!E7</f>
        <v>0</v>
      </c>
      <c r="F35" s="1418">
        <f>'Drum 8-2012'!F7</f>
        <v>690</v>
      </c>
      <c r="G35" s="1418">
        <f>'Drum 8-2012'!G7</f>
        <v>0</v>
      </c>
      <c r="H35" s="1268">
        <f>'Drum 8-2012'!H7</f>
        <v>0</v>
      </c>
      <c r="I35" s="1268">
        <f>'Drum 8-2012'!I7</f>
        <v>41149</v>
      </c>
      <c r="J35" s="1268">
        <f>'Drum 8-2012'!J7</f>
        <v>0</v>
      </c>
      <c r="K35" s="1268">
        <f>'Drum 8-2012'!K7</f>
        <v>8.1</v>
      </c>
      <c r="L35" s="1268">
        <f>'Drum 8-2012'!L7</f>
        <v>1.35</v>
      </c>
      <c r="M35" s="1268">
        <f>'Drum 8-2012'!M7</f>
        <v>36</v>
      </c>
      <c r="N35" s="1268">
        <f>'Drum 8-2012'!N7</f>
        <v>11</v>
      </c>
      <c r="O35" s="1268">
        <f>'Drum 8-2012'!O7</f>
        <v>8</v>
      </c>
      <c r="P35" s="1268" t="str">
        <f>'Drum 8-2012'!P7</f>
        <v>n</v>
      </c>
      <c r="Q35" s="1268" t="str">
        <f>'Drum 8-2012'!Q7</f>
        <v>n/a</v>
      </c>
      <c r="R35" s="1268">
        <f>'Drum 8-2012'!R7</f>
        <v>0</v>
      </c>
      <c r="S35" s="1268" t="str">
        <f>'Drum 8-2012'!S7</f>
        <v>n</v>
      </c>
      <c r="T35" s="1268" t="str">
        <f>'Drum 8-2012'!T7</f>
        <v>n/a</v>
      </c>
      <c r="U35" s="1268" t="str">
        <f>'Drum 8-2012'!U7</f>
        <v>n</v>
      </c>
      <c r="V35" s="1268" t="str">
        <f>'Drum 8-2012'!V7</f>
        <v>y</v>
      </c>
      <c r="W35" s="1268" t="str">
        <f>'Drum 8-2012'!W7</f>
        <v>y</v>
      </c>
      <c r="X35" s="1268" t="str">
        <f>'Drum 8-2012'!X7</f>
        <v>n</v>
      </c>
      <c r="Y35" s="1268" t="str">
        <f>'Drum 8-2012'!Y7</f>
        <v>y</v>
      </c>
      <c r="Z35" s="1268">
        <f>'Drum 8-2012'!Z7</f>
        <v>0</v>
      </c>
      <c r="AA35" s="1268">
        <f>'Drum 8-2012'!AA7</f>
        <v>10</v>
      </c>
      <c r="AB35" s="1268" t="str">
        <f>'Drum 8-2012'!AB7</f>
        <v>y</v>
      </c>
      <c r="AC35" s="1268">
        <f>'Drum 8-2012'!AC7</f>
        <v>3.1808713000000002E-2</v>
      </c>
      <c r="AD35" s="1268">
        <f>'Drum 8-2012'!AD7</f>
        <v>0</v>
      </c>
      <c r="AE35" s="1268">
        <f>'Drum 8-2012'!AE7</f>
        <v>58</v>
      </c>
      <c r="AF35" s="1268">
        <f>'Drum 8-2012'!AF7</f>
        <v>720</v>
      </c>
      <c r="AG35" s="1268">
        <f>'Drum 8-2012'!AG7</f>
        <v>5</v>
      </c>
      <c r="AH35" s="1268" t="str">
        <f>'Drum 8-2012'!AH7</f>
        <v>n</v>
      </c>
      <c r="AI35" s="1268" t="str">
        <f>'Drum 8-2012'!AI7</f>
        <v>y</v>
      </c>
      <c r="AJ35" s="1268" t="str">
        <f>'Drum 8-2012'!AJ7</f>
        <v>y</v>
      </c>
      <c r="AK35" s="1268" t="str">
        <f>'Drum 8-2012'!AK7</f>
        <v>n</v>
      </c>
      <c r="AL35" s="1268" t="str">
        <f>'Drum 8-2012'!AL7</f>
        <v>y</v>
      </c>
      <c r="AM35" s="1268" t="str">
        <f>'Drum 8-2012'!AM7</f>
        <v>y</v>
      </c>
      <c r="AN35" s="1268">
        <f>'Drum 8-2012'!AN7</f>
        <v>3.1808713000000002E-2</v>
      </c>
      <c r="AO35" s="1268">
        <f>'Drum 8-2012'!AO7</f>
        <v>0</v>
      </c>
      <c r="AP35" s="1268" t="str">
        <f>'Drum 8-2012'!AP7</f>
        <v>n</v>
      </c>
      <c r="AQ35" s="1268" t="str">
        <f>'Drum 8-2012'!AQ7</f>
        <v>n/a</v>
      </c>
      <c r="AR35" s="1268" t="str">
        <f>'Drum 8-2012'!AR7</f>
        <v>n/a</v>
      </c>
      <c r="AS35" s="1268" t="str">
        <f>'Drum 8-2012'!AS7</f>
        <v>n/a</v>
      </c>
      <c r="AT35" s="1268" t="str">
        <f>'Drum 8-2012'!AT7</f>
        <v>n/a</v>
      </c>
      <c r="AU35" s="1268" t="str">
        <f>'Drum 8-2012'!AU7</f>
        <v>n/a</v>
      </c>
      <c r="AV35" s="1268" t="str">
        <f>'Drum 8-2012'!AV7</f>
        <v>n/a</v>
      </c>
      <c r="AW35" s="1268">
        <f>'Drum 8-2012'!AW7</f>
        <v>7.7219860000000011</v>
      </c>
      <c r="AX35" s="1268">
        <f>'Drum 8-2012'!AX7</f>
        <v>4.7472633333333336</v>
      </c>
      <c r="AY35" s="1268">
        <f>'Drum 8-2012'!AY7</f>
        <v>116200</v>
      </c>
      <c r="AZ35" s="1268" t="str">
        <f>'Drum 8-2012'!AZ7</f>
        <v>n/a</v>
      </c>
      <c r="BA35" s="1268" t="str">
        <f>'Drum 8-2012'!BA7</f>
        <v>n/a</v>
      </c>
      <c r="BB35" s="1268">
        <f>'Drum 8-2012'!BB7</f>
        <v>219.75079999999997</v>
      </c>
      <c r="BC35" s="1268">
        <f>'Drum 8-2012'!BC7</f>
        <v>2.9747226666666675</v>
      </c>
      <c r="BD35" s="1268">
        <f>'Drum 8-2012'!BD7</f>
        <v>6189063.9838210363</v>
      </c>
      <c r="BE35" s="1268">
        <f>'Drum 8-2012'!BE7</f>
        <v>954.24105349152444</v>
      </c>
      <c r="BF35" s="1268" t="str">
        <f>'Drum 8-2012'!BF7</f>
        <v>n/a</v>
      </c>
      <c r="BG35" s="1268" t="str">
        <f>'Drum 8-2012'!BG7</f>
        <v>n/a</v>
      </c>
      <c r="BH35" s="1268">
        <f>'Drum 8-2012'!BH7</f>
        <v>212.66740586893883</v>
      </c>
      <c r="BI35" s="1268">
        <f>'Drum 8-2012'!BI7</f>
        <v>0.1541818045484788</v>
      </c>
      <c r="BJ35" s="1268">
        <f>'Drum 8-2012'!BJ7</f>
        <v>0.41777740029955768</v>
      </c>
      <c r="BK35" s="1268">
        <f>'Drum 8-2012'!BK7</f>
        <v>0.68770289479183122</v>
      </c>
      <c r="BL35" s="1268" t="str">
        <f>'Drum 8-2012'!BL7</f>
        <v>n/a</v>
      </c>
      <c r="BM35" s="1268">
        <f>'Drum 8-2012'!BM7</f>
        <v>2.7139547302148603</v>
      </c>
      <c r="BN35" s="1268">
        <f>'Drum 8-2012'!BN7</f>
        <v>9.3664973589003317E-2</v>
      </c>
      <c r="BO35" s="1268">
        <f>'Drum 8-2012'!BO7</f>
        <v>6189063.9838210363</v>
      </c>
      <c r="BP35" s="1268">
        <f>'Drum 8-2012'!BP7</f>
        <v>5758536.6625804696</v>
      </c>
      <c r="BQ35" s="1268">
        <f>'Drum 8-2012'!BQ7</f>
        <v>5157011.5395740783</v>
      </c>
      <c r="BR35" s="1268">
        <f>'Drum 8-2012'!BR7</f>
        <v>954.24105349152444</v>
      </c>
      <c r="BS35" s="1268">
        <f>'Drum 8-2012'!BS7</f>
        <v>0.66028648376690657</v>
      </c>
      <c r="BT35" s="1268">
        <f>'Drum 8-2012'!BT7</f>
        <v>0.55000000000000004</v>
      </c>
      <c r="BU35" s="1268">
        <f>'Drum 8-2012'!BU7</f>
        <v>1</v>
      </c>
      <c r="BV35" s="1268">
        <f>'Drum 8-2012'!BV7</f>
        <v>1.7595749852596574</v>
      </c>
      <c r="BW35" s="1268">
        <f>'Drum 8-2012'!BW7</f>
        <v>0.9</v>
      </c>
      <c r="BX35" s="1268" t="str">
        <f>'Drum 8-2012'!BX7</f>
        <v>n/a</v>
      </c>
      <c r="BY35" s="1268">
        <f>'Drum 8-2012'!BY7</f>
        <v>1.7595749852596574</v>
      </c>
      <c r="BZ35" s="1268">
        <f>'Drum 8-2012'!BZ7</f>
        <v>369.21229962777983</v>
      </c>
      <c r="CA35" s="1268">
        <f>'Drum 8-2012'!CA7</f>
        <v>2.52</v>
      </c>
      <c r="CB35" s="978">
        <f t="shared" si="1"/>
        <v>0.50635096635461629</v>
      </c>
      <c r="CC35" s="1268"/>
      <c r="CD35" s="1268"/>
    </row>
    <row r="36" spans="1:82" x14ac:dyDescent="0.25">
      <c r="A36" s="1418" t="str">
        <f>'Drum 8-2012'!A8</f>
        <v>3a</v>
      </c>
      <c r="B36" s="1800" t="str">
        <f>'Drum 8-2012'!B8</f>
        <v>Silicone</v>
      </c>
      <c r="C36" s="1418">
        <f>'Drum 8-2012'!C8</f>
        <v>0</v>
      </c>
      <c r="D36" s="1418">
        <f>'Drum 8-2012'!D8</f>
        <v>0</v>
      </c>
      <c r="E36" s="1268">
        <f>'Drum 8-2012'!E8</f>
        <v>0</v>
      </c>
      <c r="F36" s="1418" t="str">
        <f>'Drum 8-2012'!F8</f>
        <v>690a</v>
      </c>
      <c r="G36" s="1418" t="str">
        <f>'Drum 8-2012'!G8</f>
        <v>aged</v>
      </c>
      <c r="H36" s="1268">
        <f>'Drum 8-2012'!H8</f>
        <v>0</v>
      </c>
      <c r="I36" s="1268">
        <f>'Drum 8-2012'!I8</f>
        <v>41149</v>
      </c>
      <c r="J36" s="1268">
        <f>'Drum 8-2012'!J8</f>
        <v>0</v>
      </c>
      <c r="K36" s="1268">
        <f>'Drum 8-2012'!K8</f>
        <v>8.1</v>
      </c>
      <c r="L36" s="1268">
        <f>'Drum 8-2012'!L8</f>
        <v>1.35</v>
      </c>
      <c r="M36" s="1268">
        <f>'Drum 8-2012'!M8</f>
        <v>36</v>
      </c>
      <c r="N36" s="1268">
        <f>'Drum 8-2012'!N8</f>
        <v>11</v>
      </c>
      <c r="O36" s="1268">
        <f>'Drum 8-2012'!O8</f>
        <v>8</v>
      </c>
      <c r="P36" s="1268" t="str">
        <f>'Drum 8-2012'!P8</f>
        <v>n</v>
      </c>
      <c r="Q36" s="1268" t="str">
        <f>'Drum 8-2012'!Q8</f>
        <v>n/a</v>
      </c>
      <c r="R36" s="1268">
        <f>'Drum 8-2012'!R8</f>
        <v>0</v>
      </c>
      <c r="S36" s="1268" t="str">
        <f>'Drum 8-2012'!S8</f>
        <v>n</v>
      </c>
      <c r="T36" s="1268" t="str">
        <f>'Drum 8-2012'!T8</f>
        <v>n/a</v>
      </c>
      <c r="U36" s="1268" t="str">
        <f>'Drum 8-2012'!U8</f>
        <v>n</v>
      </c>
      <c r="V36" s="1268" t="str">
        <f>'Drum 8-2012'!V8</f>
        <v>y</v>
      </c>
      <c r="W36" s="1268" t="str">
        <f>'Drum 8-2012'!W8</f>
        <v>y</v>
      </c>
      <c r="X36" s="1268" t="str">
        <f>'Drum 8-2012'!X8</f>
        <v>n</v>
      </c>
      <c r="Y36" s="1268" t="str">
        <f>'Drum 8-2012'!Y8</f>
        <v>y</v>
      </c>
      <c r="Z36" s="1268">
        <f>'Drum 8-2012'!Z8</f>
        <v>0</v>
      </c>
      <c r="AA36" s="1268">
        <f>'Drum 8-2012'!AA8</f>
        <v>10</v>
      </c>
      <c r="AB36" s="1268" t="str">
        <f>'Drum 8-2012'!AB8</f>
        <v>y</v>
      </c>
      <c r="AC36" s="1268">
        <f>'Drum 8-2012'!AC8</f>
        <v>3.1808713000000002E-2</v>
      </c>
      <c r="AD36" s="1268">
        <f>'Drum 8-2012'!AD8</f>
        <v>0</v>
      </c>
      <c r="AE36" s="1268">
        <f>'Drum 8-2012'!AE8</f>
        <v>58</v>
      </c>
      <c r="AF36" s="1268">
        <f>'Drum 8-2012'!AF8</f>
        <v>720</v>
      </c>
      <c r="AG36" s="1268">
        <f>'Drum 8-2012'!AG8</f>
        <v>5</v>
      </c>
      <c r="AH36" s="1268" t="str">
        <f>'Drum 8-2012'!AH8</f>
        <v>n</v>
      </c>
      <c r="AI36" s="1268" t="str">
        <f>'Drum 8-2012'!AI8</f>
        <v>y</v>
      </c>
      <c r="AJ36" s="1268" t="str">
        <f>'Drum 8-2012'!AJ8</f>
        <v>y</v>
      </c>
      <c r="AK36" s="1268" t="str">
        <f>'Drum 8-2012'!AK8</f>
        <v>n</v>
      </c>
      <c r="AL36" s="1268" t="str">
        <f>'Drum 8-2012'!AL8</f>
        <v>y</v>
      </c>
      <c r="AM36" s="1268" t="str">
        <f>'Drum 8-2012'!AM8</f>
        <v>y</v>
      </c>
      <c r="AN36" s="1268">
        <f>'Drum 8-2012'!AN8</f>
        <v>3.1808713000000002E-2</v>
      </c>
      <c r="AO36" s="1268">
        <f>'Drum 8-2012'!AO8</f>
        <v>0</v>
      </c>
      <c r="AP36" s="1268" t="str">
        <f>'Drum 8-2012'!AP8</f>
        <v>n</v>
      </c>
      <c r="AQ36" s="1268" t="str">
        <f>'Drum 8-2012'!AQ8</f>
        <v>n/a</v>
      </c>
      <c r="AR36" s="1268" t="str">
        <f>'Drum 8-2012'!AR8</f>
        <v>n/a</v>
      </c>
      <c r="AS36" s="1268" t="str">
        <f>'Drum 8-2012'!AS8</f>
        <v>n/a</v>
      </c>
      <c r="AT36" s="1268" t="str">
        <f>'Drum 8-2012'!AT8</f>
        <v>n/a</v>
      </c>
      <c r="AU36" s="1268" t="str">
        <f>'Drum 8-2012'!AU8</f>
        <v>n/a</v>
      </c>
      <c r="AV36" s="1268" t="str">
        <f>'Drum 8-2012'!AV8</f>
        <v>n/a</v>
      </c>
      <c r="AW36" s="1268">
        <f>'Drum 8-2012'!AW8</f>
        <v>6.9323119999999987</v>
      </c>
      <c r="AX36" s="1268">
        <f>'Drum 8-2012'!AX8</f>
        <v>4.7637928571428576</v>
      </c>
      <c r="AY36" s="1268">
        <f>'Drum 8-2012'!AY8</f>
        <v>83765</v>
      </c>
      <c r="AZ36" s="1268" t="str">
        <f>'Drum 8-2012'!AZ8</f>
        <v>n/a</v>
      </c>
      <c r="BA36" s="1268" t="str">
        <f>'Drum 8-2012'!BA8</f>
        <v>n/a</v>
      </c>
      <c r="BB36" s="1268">
        <f>'Drum 8-2012'!BB8</f>
        <v>159.65989999999999</v>
      </c>
      <c r="BC36" s="1268">
        <f>'Drum 8-2012'!BC8</f>
        <v>2.1685191428571411</v>
      </c>
      <c r="BD36" s="1268">
        <f>'Drum 8-2012'!BD8</f>
        <v>4079475.7854553871</v>
      </c>
      <c r="BE36" s="1268">
        <f>'Drum 8-2012'!BE8</f>
        <v>516.47804956902201</v>
      </c>
      <c r="BF36" s="1268" t="str">
        <f>'Drum 8-2012'!BF8</f>
        <v>n/a</v>
      </c>
      <c r="BG36" s="1268" t="str">
        <f>'Drum 8-2012'!BG8</f>
        <v>n/a</v>
      </c>
      <c r="BH36" s="1268">
        <f>'Drum 8-2012'!BH8</f>
        <v>150.84830290120672</v>
      </c>
      <c r="BI36" s="1268">
        <f>'Drum 8-2012'!BI8</f>
        <v>0.12660402383326516</v>
      </c>
      <c r="BJ36" s="1268">
        <f>'Drum 8-2012'!BJ8</f>
        <v>0.42811946995196837</v>
      </c>
      <c r="BK36" s="1268">
        <f>'Drum 8-2012'!BK8</f>
        <v>0.78727002124128109</v>
      </c>
      <c r="BL36" s="1268" t="str">
        <f>'Drum 8-2012'!BL8</f>
        <v>n/a</v>
      </c>
      <c r="BM36" s="1268">
        <f>'Drum 8-2012'!BM8</f>
        <v>3.0155537936787842</v>
      </c>
      <c r="BN36" s="1268">
        <f>'Drum 8-2012'!BN8</f>
        <v>6.8847594999012718E-2</v>
      </c>
      <c r="BO36" s="1268">
        <f>'Drum 8-2012'!BO8</f>
        <v>4079475.7854553871</v>
      </c>
      <c r="BP36" s="1268">
        <f>'Drum 8-2012'!BP8</f>
        <v>4018907.6323207417</v>
      </c>
      <c r="BQ36" s="1268">
        <f>'Drum 8-2012'!BQ8</f>
        <v>3641107.1936484827</v>
      </c>
      <c r="BR36" s="1268">
        <f>'Drum 8-2012'!BR8</f>
        <v>516.47804956902201</v>
      </c>
      <c r="BS36" s="1268">
        <f>'Drum 8-2012'!BS8</f>
        <v>0.48133693129209376</v>
      </c>
      <c r="BT36" s="1268">
        <f>'Drum 8-2012'!BT8</f>
        <v>0.55000000000000004</v>
      </c>
      <c r="BU36" s="1268">
        <f>'Drum 8-2012'!BU8</f>
        <v>1</v>
      </c>
      <c r="BV36" s="1268">
        <f>'Drum 8-2012'!BV8</f>
        <v>1.7178367369549752</v>
      </c>
      <c r="BW36" s="1268">
        <f>'Drum 8-2012'!BW8</f>
        <v>0.9</v>
      </c>
      <c r="BX36" s="1268" t="str">
        <f>'Drum 8-2012'!BX8</f>
        <v>n/a</v>
      </c>
      <c r="BY36" s="1268">
        <f>'Drum 8-2012'!BY8</f>
        <v>1.7178367369549752</v>
      </c>
      <c r="BZ36" s="1268">
        <f>'Drum 8-2012'!BZ8</f>
        <v>369.21229962777983</v>
      </c>
      <c r="CA36" s="1268">
        <f>'Drum 8-2012'!CA8</f>
        <v>2.52</v>
      </c>
      <c r="CB36" s="978">
        <f t="shared" si="1"/>
        <v>0.35916262595525411</v>
      </c>
      <c r="CC36" s="1268"/>
      <c r="CD36" s="1268"/>
    </row>
    <row r="37" spans="1:82" x14ac:dyDescent="0.25">
      <c r="A37" s="1418">
        <f>'Drum 8-2012'!A3</f>
        <v>1</v>
      </c>
      <c r="B37" s="1799" t="str">
        <f>'Drum 8-2012'!B3</f>
        <v>Kapton</v>
      </c>
      <c r="C37" s="1418">
        <f>'Drum 8-2012'!C3</f>
        <v>0</v>
      </c>
      <c r="D37" s="1418">
        <f>'Drum 8-2012'!D3</f>
        <v>0</v>
      </c>
      <c r="E37" s="1268">
        <f>'Drum 8-2012'!E3</f>
        <v>0</v>
      </c>
      <c r="F37" s="1418">
        <f>'Drum 8-2012'!F3</f>
        <v>688</v>
      </c>
      <c r="G37" s="1418">
        <f>'Drum 8-2012'!G3</f>
        <v>0</v>
      </c>
      <c r="H37" s="1268">
        <f>'Drum 8-2012'!H3</f>
        <v>0</v>
      </c>
      <c r="I37" s="1268">
        <f>'Drum 8-2012'!I3</f>
        <v>41149</v>
      </c>
      <c r="J37" s="1268">
        <f>'Drum 8-2012'!J3</f>
        <v>0</v>
      </c>
      <c r="K37" s="1268">
        <f>'Drum 8-2012'!K3</f>
        <v>8.1</v>
      </c>
      <c r="L37" s="1268">
        <f>'Drum 8-2012'!L3</f>
        <v>1.48</v>
      </c>
      <c r="M37" s="1268">
        <f>'Drum 8-2012'!M3</f>
        <v>36</v>
      </c>
      <c r="N37" s="1268">
        <f>'Drum 8-2012'!N3</f>
        <v>11</v>
      </c>
      <c r="O37" s="1268">
        <f>'Drum 8-2012'!O3</f>
        <v>8</v>
      </c>
      <c r="P37" s="1268" t="str">
        <f>'Drum 8-2012'!P3</f>
        <v>n</v>
      </c>
      <c r="Q37" s="1268" t="str">
        <f>'Drum 8-2012'!Q3</f>
        <v>n/a</v>
      </c>
      <c r="R37" s="1268">
        <f>'Drum 8-2012'!R3</f>
        <v>0</v>
      </c>
      <c r="S37" s="1268" t="str">
        <f>'Drum 8-2012'!S3</f>
        <v>n</v>
      </c>
      <c r="T37" s="1268" t="str">
        <f>'Drum 8-2012'!T3</f>
        <v>n/a</v>
      </c>
      <c r="U37" s="1268" t="str">
        <f>'Drum 8-2012'!U3</f>
        <v>n</v>
      </c>
      <c r="V37" s="1268" t="str">
        <f>'Drum 8-2012'!V3</f>
        <v>y</v>
      </c>
      <c r="W37" s="1268" t="str">
        <f>'Drum 8-2012'!W3</f>
        <v>y</v>
      </c>
      <c r="X37" s="1268" t="str">
        <f>'Drum 8-2012'!X3</f>
        <v>n</v>
      </c>
      <c r="Y37" s="1268" t="str">
        <f>'Drum 8-2012'!Y3</f>
        <v>n</v>
      </c>
      <c r="Z37" s="1268">
        <f>'Drum 8-2012'!Z3</f>
        <v>0</v>
      </c>
      <c r="AA37" s="1268">
        <f>'Drum 8-2012'!AA3</f>
        <v>10</v>
      </c>
      <c r="AB37" s="1268" t="str">
        <f>'Drum 8-2012'!AB3</f>
        <v>y</v>
      </c>
      <c r="AC37" s="1268">
        <f>'Drum 8-2012'!AC3</f>
        <v>3.8521766999999998E-2</v>
      </c>
      <c r="AD37" s="1268">
        <f>'Drum 8-2012'!AD3</f>
        <v>0</v>
      </c>
      <c r="AE37" s="1268">
        <f>'Drum 8-2012'!AE3</f>
        <v>58</v>
      </c>
      <c r="AF37" s="1268">
        <f>'Drum 8-2012'!AF3</f>
        <v>720</v>
      </c>
      <c r="AG37" s="1268">
        <f>'Drum 8-2012'!AG3</f>
        <v>5</v>
      </c>
      <c r="AH37" s="1268" t="str">
        <f>'Drum 8-2012'!AH3</f>
        <v>n</v>
      </c>
      <c r="AI37" s="1268" t="str">
        <f>'Drum 8-2012'!AI3</f>
        <v>y</v>
      </c>
      <c r="AJ37" s="1268" t="str">
        <f>'Drum 8-2012'!AJ3</f>
        <v>y</v>
      </c>
      <c r="AK37" s="1268" t="str">
        <f>'Drum 8-2012'!AK3</f>
        <v>n</v>
      </c>
      <c r="AL37" s="1268" t="str">
        <f>'Drum 8-2012'!AL3</f>
        <v>n</v>
      </c>
      <c r="AM37" s="1268" t="str">
        <f>'Drum 8-2012'!AM3</f>
        <v>y</v>
      </c>
      <c r="AN37" s="1268">
        <f>'Drum 8-2012'!AN3</f>
        <v>3.8521766999999998E-2</v>
      </c>
      <c r="AO37" s="1268">
        <f>'Drum 8-2012'!AO3</f>
        <v>0</v>
      </c>
      <c r="AP37" s="1268" t="str">
        <f>'Drum 8-2012'!AP3</f>
        <v>n</v>
      </c>
      <c r="AQ37" s="1268" t="str">
        <f>'Drum 8-2012'!AQ3</f>
        <v>n/a</v>
      </c>
      <c r="AR37" s="1268" t="str">
        <f>'Drum 8-2012'!AR3</f>
        <v>n/a</v>
      </c>
      <c r="AS37" s="1268" t="str">
        <f>'Drum 8-2012'!AS3</f>
        <v>n/a</v>
      </c>
      <c r="AT37" s="1268" t="str">
        <f>'Drum 8-2012'!AT3</f>
        <v>n/a</v>
      </c>
      <c r="AU37" s="1268" t="str">
        <f>'Drum 8-2012'!AU3</f>
        <v>n/a</v>
      </c>
      <c r="AV37" s="1268" t="str">
        <f>'Drum 8-2012'!AV3</f>
        <v>n/a</v>
      </c>
      <c r="AW37" s="1268">
        <f>'Drum 8-2012'!AW3</f>
        <v>6.7610325000000007</v>
      </c>
      <c r="AX37" s="1268">
        <f>'Drum 8-2012'!AX3</f>
        <v>4.7745669999999993</v>
      </c>
      <c r="AY37" s="1268">
        <f>'Drum 8-2012'!AY3</f>
        <v>82762.5</v>
      </c>
      <c r="AZ37" s="1268" t="str">
        <f>'Drum 8-2012'!AZ3</f>
        <v>n/a</v>
      </c>
      <c r="BA37" s="1268" t="str">
        <f>'Drum 8-2012'!BA3</f>
        <v>n/a</v>
      </c>
      <c r="BB37" s="1268">
        <f>'Drum 8-2012'!BB3</f>
        <v>83.51245000000003</v>
      </c>
      <c r="BC37" s="1268">
        <f>'Drum 8-2012'!BC3</f>
        <v>1.9864655000000013</v>
      </c>
      <c r="BD37" s="1268">
        <f>'Drum 8-2012'!BD3</f>
        <v>3323937.1603202936</v>
      </c>
      <c r="BE37" s="1268">
        <f>'Drum 8-2012'!BE3</f>
        <v>450.60041852924286</v>
      </c>
      <c r="BF37" s="1268" t="str">
        <f>'Drum 8-2012'!BF3</f>
        <v>n/a</v>
      </c>
      <c r="BG37" s="1268" t="str">
        <f>'Drum 8-2012'!BG3</f>
        <v>n/a</v>
      </c>
      <c r="BH37" s="1268">
        <f>'Drum 8-2012'!BH3</f>
        <v>37.580602500000012</v>
      </c>
      <c r="BI37" s="1268">
        <f>'Drum 8-2012'!BI3</f>
        <v>0.13556225548073331</v>
      </c>
      <c r="BJ37" s="1268">
        <f>'Drum 8-2012'!BJ3</f>
        <v>0.24774676312142102</v>
      </c>
      <c r="BK37" s="1268">
        <f>'Drum 8-2012'!BK3</f>
        <v>0.3349211629370174</v>
      </c>
      <c r="BL37" s="1268" t="str">
        <f>'Drum 8-2012'!BL3</f>
        <v>n/a</v>
      </c>
      <c r="BM37" s="1268">
        <f>'Drum 8-2012'!BM3</f>
        <v>2.1738838755128365</v>
      </c>
      <c r="BN37" s="1268">
        <f>'Drum 8-2012'!BN3</f>
        <v>0.10027765848617497</v>
      </c>
      <c r="BO37" s="1268">
        <f>'Drum 8-2012'!BO3</f>
        <v>3323937.1603202936</v>
      </c>
      <c r="BP37" s="1268">
        <f>'Drum 8-2012'!BP3</f>
        <v>3274522.5657094079</v>
      </c>
      <c r="BQ37" s="1268">
        <f>'Drum 8-2012'!BQ3</f>
        <v>2968447.4924592632</v>
      </c>
      <c r="BR37" s="1268">
        <f>'Drum 8-2012'!BR3</f>
        <v>450.60041852924286</v>
      </c>
      <c r="BS37" s="1268">
        <f>'Drum 8-2012'!BS3</f>
        <v>0.44092726183077358</v>
      </c>
      <c r="BT37" s="1268">
        <f>'Drum 8-2012'!BT3</f>
        <v>0.45</v>
      </c>
      <c r="BU37" s="1268">
        <f>'Drum 8-2012'!BU3</f>
        <v>1</v>
      </c>
      <c r="BV37" s="1268">
        <f>'Drum 8-2012'!BV3</f>
        <v>1</v>
      </c>
      <c r="BW37" s="1268">
        <f>'Drum 8-2012'!BW3</f>
        <v>1.42</v>
      </c>
      <c r="BX37" s="1268" t="str">
        <f>'Drum 8-2012'!BX3</f>
        <v>n/a</v>
      </c>
      <c r="BY37" s="1268">
        <f>'Drum 8-2012'!BY3</f>
        <v>1.8567222535600432</v>
      </c>
      <c r="BZ37" s="1268">
        <f>'Drum 8-2012'!BZ3</f>
        <v>556.80062816777559</v>
      </c>
      <c r="CA37" s="1268">
        <f>'Drum 8-2012'!CA3</f>
        <v>2.66</v>
      </c>
      <c r="CB37" s="978">
        <f t="shared" si="1"/>
        <v>8.4768276315789495E-2</v>
      </c>
      <c r="CC37" s="1268" t="s">
        <v>874</v>
      </c>
      <c r="CD37" s="1268"/>
    </row>
    <row r="38" spans="1:82" x14ac:dyDescent="0.25">
      <c r="A38" s="1418" t="str">
        <f>'Drum 8-2012'!A4</f>
        <v>1a</v>
      </c>
      <c r="B38" s="1799" t="str">
        <f>'Drum 8-2012'!B4</f>
        <v>Kapton</v>
      </c>
      <c r="C38" s="1418">
        <f>'Drum 8-2012'!C4</f>
        <v>0</v>
      </c>
      <c r="D38" s="1418">
        <f>'Drum 8-2012'!D4</f>
        <v>0</v>
      </c>
      <c r="E38" s="1268">
        <f>'Drum 8-2012'!E4</f>
        <v>0</v>
      </c>
      <c r="F38" s="1418" t="str">
        <f>'Drum 8-2012'!F4</f>
        <v>688a</v>
      </c>
      <c r="G38" s="1418" t="str">
        <f>'Drum 8-2012'!G4</f>
        <v>aged</v>
      </c>
      <c r="H38" s="1268">
        <f>'Drum 8-2012'!H4</f>
        <v>0</v>
      </c>
      <c r="I38" s="1268">
        <f>'Drum 8-2012'!I4</f>
        <v>41149</v>
      </c>
      <c r="J38" s="1268">
        <f>'Drum 8-2012'!J4</f>
        <v>0</v>
      </c>
      <c r="K38" s="1268">
        <f>'Drum 8-2012'!K4</f>
        <v>8.1</v>
      </c>
      <c r="L38" s="1268">
        <f>'Drum 8-2012'!L4</f>
        <v>1.48</v>
      </c>
      <c r="M38" s="1268">
        <f>'Drum 8-2012'!M4</f>
        <v>36</v>
      </c>
      <c r="N38" s="1268">
        <f>'Drum 8-2012'!N4</f>
        <v>11</v>
      </c>
      <c r="O38" s="1268">
        <f>'Drum 8-2012'!O4</f>
        <v>8</v>
      </c>
      <c r="P38" s="1268" t="str">
        <f>'Drum 8-2012'!P4</f>
        <v>n</v>
      </c>
      <c r="Q38" s="1268" t="str">
        <f>'Drum 8-2012'!Q4</f>
        <v>n/a</v>
      </c>
      <c r="R38" s="1268">
        <f>'Drum 8-2012'!R4</f>
        <v>0</v>
      </c>
      <c r="S38" s="1268" t="str">
        <f>'Drum 8-2012'!S4</f>
        <v>n</v>
      </c>
      <c r="T38" s="1268" t="str">
        <f>'Drum 8-2012'!T4</f>
        <v>n/a</v>
      </c>
      <c r="U38" s="1268" t="str">
        <f>'Drum 8-2012'!U4</f>
        <v>n</v>
      </c>
      <c r="V38" s="1268" t="str">
        <f>'Drum 8-2012'!V4</f>
        <v>y</v>
      </c>
      <c r="W38" s="1268" t="str">
        <f>'Drum 8-2012'!W4</f>
        <v>y</v>
      </c>
      <c r="X38" s="1268" t="str">
        <f>'Drum 8-2012'!X4</f>
        <v>n</v>
      </c>
      <c r="Y38" s="1268" t="str">
        <f>'Drum 8-2012'!Y4</f>
        <v>n</v>
      </c>
      <c r="Z38" s="1268">
        <f>'Drum 8-2012'!Z4</f>
        <v>0</v>
      </c>
      <c r="AA38" s="1268">
        <f>'Drum 8-2012'!AA4</f>
        <v>10</v>
      </c>
      <c r="AB38" s="1268" t="str">
        <f>'Drum 8-2012'!AB4</f>
        <v>y</v>
      </c>
      <c r="AC38" s="1268">
        <f>'Drum 8-2012'!AC4</f>
        <v>3.8521766999999998E-2</v>
      </c>
      <c r="AD38" s="1268">
        <f>'Drum 8-2012'!AD4</f>
        <v>0</v>
      </c>
      <c r="AE38" s="1268">
        <f>'Drum 8-2012'!AE4</f>
        <v>58</v>
      </c>
      <c r="AF38" s="1268">
        <f>'Drum 8-2012'!AF4</f>
        <v>720</v>
      </c>
      <c r="AG38" s="1268">
        <f>'Drum 8-2012'!AG4</f>
        <v>5</v>
      </c>
      <c r="AH38" s="1268" t="str">
        <f>'Drum 8-2012'!AH4</f>
        <v>n</v>
      </c>
      <c r="AI38" s="1268" t="str">
        <f>'Drum 8-2012'!AI4</f>
        <v>y</v>
      </c>
      <c r="AJ38" s="1268" t="str">
        <f>'Drum 8-2012'!AJ4</f>
        <v>y</v>
      </c>
      <c r="AK38" s="1268" t="str">
        <f>'Drum 8-2012'!AK4</f>
        <v>n</v>
      </c>
      <c r="AL38" s="1268" t="str">
        <f>'Drum 8-2012'!AL4</f>
        <v>n</v>
      </c>
      <c r="AM38" s="1268" t="str">
        <f>'Drum 8-2012'!AM4</f>
        <v>y</v>
      </c>
      <c r="AN38" s="1268">
        <f>'Drum 8-2012'!AN4</f>
        <v>3.8521766999999998E-2</v>
      </c>
      <c r="AO38" s="1268">
        <f>'Drum 8-2012'!AO4</f>
        <v>0</v>
      </c>
      <c r="AP38" s="1268" t="str">
        <f>'Drum 8-2012'!AP4</f>
        <v>n</v>
      </c>
      <c r="AQ38" s="1268" t="str">
        <f>'Drum 8-2012'!AQ4</f>
        <v>n/a</v>
      </c>
      <c r="AR38" s="1268" t="str">
        <f>'Drum 8-2012'!AR4</f>
        <v>n/a</v>
      </c>
      <c r="AS38" s="1268" t="str">
        <f>'Drum 8-2012'!AS4</f>
        <v>n/a</v>
      </c>
      <c r="AT38" s="1268" t="str">
        <f>'Drum 8-2012'!AT4</f>
        <v>n/a</v>
      </c>
      <c r="AU38" s="1268" t="str">
        <f>'Drum 8-2012'!AU4</f>
        <v>n/a</v>
      </c>
      <c r="AV38" s="1268" t="str">
        <f>'Drum 8-2012'!AV4</f>
        <v>n/a</v>
      </c>
      <c r="AW38" s="1268">
        <f>'Drum 8-2012'!AW4</f>
        <v>5.8728025000000015</v>
      </c>
      <c r="AX38" s="1268">
        <f>'Drum 8-2012'!AX4</f>
        <v>4.7890020000000009</v>
      </c>
      <c r="AY38" s="1268">
        <f>'Drum 8-2012'!AY4</f>
        <v>26360</v>
      </c>
      <c r="AZ38" s="1268" t="str">
        <f>'Drum 8-2012'!AZ4</f>
        <v>n/a</v>
      </c>
      <c r="BA38" s="1268" t="str">
        <f>'Drum 8-2012'!BA4</f>
        <v>n/a</v>
      </c>
      <c r="BB38" s="1268">
        <f>'Drum 8-2012'!BB4</f>
        <v>73.133149999999986</v>
      </c>
      <c r="BC38" s="1268">
        <f>'Drum 8-2012'!BC4</f>
        <v>1.0838005000000006</v>
      </c>
      <c r="BD38" s="1268">
        <f>'Drum 8-2012'!BD4</f>
        <v>981488.60097720858</v>
      </c>
      <c r="BE38" s="1268">
        <f>'Drum 8-2012'!BE4</f>
        <v>204.24196344439974</v>
      </c>
      <c r="BF38" s="1268" t="str">
        <f>'Drum 8-2012'!BF4</f>
        <v>n/a</v>
      </c>
      <c r="BG38" s="1268" t="str">
        <f>'Drum 8-2012'!BG4</f>
        <v>n/a</v>
      </c>
      <c r="BH38" s="1268">
        <f>'Drum 8-2012'!BH4</f>
        <v>32.909917499999992</v>
      </c>
      <c r="BI38" s="1268">
        <f>'Drum 8-2012'!BI4</f>
        <v>0.20809407591799683</v>
      </c>
      <c r="BJ38" s="1268">
        <f>'Drum 8-2012'!BJ4</f>
        <v>0.35594660548809742</v>
      </c>
      <c r="BK38" s="1268">
        <f>'Drum 8-2012'!BK4</f>
        <v>0.46552973385581059</v>
      </c>
      <c r="BL38" s="1268" t="str">
        <f>'Drum 8-2012'!BL4</f>
        <v>n/a</v>
      </c>
      <c r="BM38" s="1268">
        <f>'Drum 8-2012'!BM4</f>
        <v>2.0806073771857676</v>
      </c>
      <c r="BN38" s="1268">
        <f>'Drum 8-2012'!BN4</f>
        <v>0.15910987968844822</v>
      </c>
      <c r="BO38" s="1268">
        <f>'Drum 8-2012'!BO4</f>
        <v>981488.60097720858</v>
      </c>
      <c r="BP38" s="1268">
        <f>'Drum 8-2012'!BP4</f>
        <v>965749.96676554345</v>
      </c>
      <c r="BQ38" s="1268">
        <f>'Drum 8-2012'!BQ4</f>
        <v>906860.10327615542</v>
      </c>
      <c r="BR38" s="1268">
        <f>'Drum 8-2012'!BR4</f>
        <v>204.24196344439974</v>
      </c>
      <c r="BS38" s="1268">
        <f>'Drum 8-2012'!BS4</f>
        <v>0.24056656752197472</v>
      </c>
      <c r="BT38" s="1268">
        <f>'Drum 8-2012'!BT4</f>
        <v>0.45</v>
      </c>
      <c r="BU38" s="1268">
        <f>'Drum 8-2012'!BU4</f>
        <v>1</v>
      </c>
      <c r="BV38" s="1268">
        <f>'Drum 8-2012'!BV4</f>
        <v>1</v>
      </c>
      <c r="BW38" s="1268">
        <f>'Drum 8-2012'!BW4</f>
        <v>1.42</v>
      </c>
      <c r="BX38" s="1268" t="str">
        <f>'Drum 8-2012'!BX4</f>
        <v>n/a</v>
      </c>
      <c r="BY38" s="1268">
        <f>'Drum 8-2012'!BY4</f>
        <v>1.8157660405503191</v>
      </c>
      <c r="BZ38" s="1268">
        <f>'Drum 8-2012'!BZ4</f>
        <v>556.80062816777559</v>
      </c>
      <c r="CA38" s="1268">
        <f>'Drum 8-2012'!CA4</f>
        <v>2.66</v>
      </c>
      <c r="CB38" s="978">
        <f t="shared" si="1"/>
        <v>7.4232896616541325E-2</v>
      </c>
      <c r="CC38" s="1268"/>
      <c r="CD38" s="1268"/>
    </row>
    <row r="39" spans="1:82" x14ac:dyDescent="0.25">
      <c r="A39" s="1418">
        <f>'Drum 8-2012'!A13</f>
        <v>6</v>
      </c>
      <c r="B39" s="1799" t="str">
        <f>'Drum 8-2012'!B13</f>
        <v>Kapton</v>
      </c>
      <c r="C39" s="1418">
        <f>'Drum 8-2012'!C13</f>
        <v>0</v>
      </c>
      <c r="D39" s="1418">
        <f>'Drum 8-2012'!D13</f>
        <v>0</v>
      </c>
      <c r="E39" s="1268">
        <f>'Drum 8-2012'!E13</f>
        <v>0</v>
      </c>
      <c r="F39" s="1418">
        <f>'Drum 8-2012'!F13</f>
        <v>693</v>
      </c>
      <c r="G39" s="1418">
        <f>'Drum 8-2012'!G13</f>
        <v>0</v>
      </c>
      <c r="H39" s="1268">
        <f>'Drum 8-2012'!H13</f>
        <v>0</v>
      </c>
      <c r="I39" s="1268">
        <f>'Drum 8-2012'!I13</f>
        <v>41149</v>
      </c>
      <c r="J39" s="1268">
        <f>'Drum 8-2012'!J13</f>
        <v>0</v>
      </c>
      <c r="K39" s="1268">
        <f>'Drum 8-2012'!K13</f>
        <v>8.1</v>
      </c>
      <c r="L39" s="1268">
        <f>'Drum 8-2012'!L13</f>
        <v>1.45</v>
      </c>
      <c r="M39" s="1268">
        <f>'Drum 8-2012'!M13</f>
        <v>60</v>
      </c>
      <c r="N39" s="1268">
        <f>'Drum 8-2012'!N13</f>
        <v>11</v>
      </c>
      <c r="O39" s="1268">
        <f>'Drum 8-2012'!O13</f>
        <v>8</v>
      </c>
      <c r="P39" s="1268" t="str">
        <f>'Drum 8-2012'!P13</f>
        <v>n</v>
      </c>
      <c r="Q39" s="1268" t="str">
        <f>'Drum 8-2012'!Q13</f>
        <v>n/a</v>
      </c>
      <c r="R39" s="1268">
        <f>'Drum 8-2012'!R13</f>
        <v>0</v>
      </c>
      <c r="S39" s="1268" t="str">
        <f>'Drum 8-2012'!S13</f>
        <v>n</v>
      </c>
      <c r="T39" s="1268" t="str">
        <f>'Drum 8-2012'!T13</f>
        <v>n/a</v>
      </c>
      <c r="U39" s="1268" t="str">
        <f>'Drum 8-2012'!U13</f>
        <v>n</v>
      </c>
      <c r="V39" s="1268" t="str">
        <f>'Drum 8-2012'!V13</f>
        <v>y</v>
      </c>
      <c r="W39" s="1268" t="str">
        <f>'Drum 8-2012'!W13</f>
        <v>y</v>
      </c>
      <c r="X39" s="1268" t="str">
        <f>'Drum 8-2012'!X13</f>
        <v>n</v>
      </c>
      <c r="Y39" s="1268" t="str">
        <f>'Drum 8-2012'!Y13</f>
        <v>n</v>
      </c>
      <c r="Z39" s="1268">
        <f>'Drum 8-2012'!Z13</f>
        <v>0</v>
      </c>
      <c r="AA39" s="1268">
        <f>'Drum 8-2012'!AA13</f>
        <v>10</v>
      </c>
      <c r="AB39" s="1268" t="str">
        <f>'Drum 8-2012'!AB13</f>
        <v>y</v>
      </c>
      <c r="AC39" s="1268">
        <f>'Drum 8-2012'!AC13</f>
        <v>3.8521766999999998E-2</v>
      </c>
      <c r="AD39" s="1268">
        <f>'Drum 8-2012'!AD13</f>
        <v>0</v>
      </c>
      <c r="AE39" s="1268">
        <f>'Drum 8-2012'!AE13</f>
        <v>58</v>
      </c>
      <c r="AF39" s="1268">
        <f>'Drum 8-2012'!AF13</f>
        <v>720</v>
      </c>
      <c r="AG39" s="1268">
        <f>'Drum 8-2012'!AG13</f>
        <v>5</v>
      </c>
      <c r="AH39" s="1268" t="str">
        <f>'Drum 8-2012'!AH13</f>
        <v>n</v>
      </c>
      <c r="AI39" s="1268" t="str">
        <f>'Drum 8-2012'!AI13</f>
        <v>y</v>
      </c>
      <c r="AJ39" s="1268" t="str">
        <f>'Drum 8-2012'!AJ13</f>
        <v>y</v>
      </c>
      <c r="AK39" s="1268" t="str">
        <f>'Drum 8-2012'!AK13</f>
        <v>n</v>
      </c>
      <c r="AL39" s="1268" t="str">
        <f>'Drum 8-2012'!AL13</f>
        <v>n</v>
      </c>
      <c r="AM39" s="1268" t="str">
        <f>'Drum 8-2012'!AM13</f>
        <v>y</v>
      </c>
      <c r="AN39" s="1268">
        <f>'Drum 8-2012'!AN13</f>
        <v>3.8521766999999998E-2</v>
      </c>
      <c r="AO39" s="1268">
        <f>'Drum 8-2012'!AO13</f>
        <v>0</v>
      </c>
      <c r="AP39" s="1268" t="str">
        <f>'Drum 8-2012'!AP13</f>
        <v>n</v>
      </c>
      <c r="AQ39" s="1268" t="str">
        <f>'Drum 8-2012'!AQ13</f>
        <v>n/a</v>
      </c>
      <c r="AR39" s="1268" t="str">
        <f>'Drum 8-2012'!AR13</f>
        <v>n/a</v>
      </c>
      <c r="AS39" s="1268" t="str">
        <f>'Drum 8-2012'!AS13</f>
        <v>n/a</v>
      </c>
      <c r="AT39" s="1268" t="str">
        <f>'Drum 8-2012'!AT13</f>
        <v>n/a</v>
      </c>
      <c r="AU39" s="1268" t="str">
        <f>'Drum 8-2012'!AU13</f>
        <v>n/a</v>
      </c>
      <c r="AV39" s="1268" t="str">
        <f>'Drum 8-2012'!AV13</f>
        <v>n/a</v>
      </c>
      <c r="AW39" s="1268">
        <f>'Drum 8-2012'!AW13</f>
        <v>7.0747524999999998</v>
      </c>
      <c r="AX39" s="1268">
        <f>'Drum 8-2012'!AX13</f>
        <v>4.7406500000000005</v>
      </c>
      <c r="AY39" s="1268">
        <f>'Drum 8-2012'!AY13</f>
        <v>88040</v>
      </c>
      <c r="AZ39" s="1268" t="str">
        <f>'Drum 8-2012'!AZ13</f>
        <v>n/a</v>
      </c>
      <c r="BA39" s="1268" t="str">
        <f>'Drum 8-2012'!BA13</f>
        <v>n/a</v>
      </c>
      <c r="BB39" s="1268">
        <f>'Drum 8-2012'!BB13</f>
        <v>63.840850000000003</v>
      </c>
      <c r="BC39" s="1268">
        <f>'Drum 8-2012'!BC13</f>
        <v>2.3341024999999993</v>
      </c>
      <c r="BD39" s="1268">
        <f>'Drum 8-2012'!BD13</f>
        <v>3560017.0469854097</v>
      </c>
      <c r="BE39" s="1268">
        <f>'Drum 8-2012'!BE13</f>
        <v>583.83318852339085</v>
      </c>
      <c r="BF39" s="1268" t="str">
        <f>'Drum 8-2012'!BF13</f>
        <v>n/a</v>
      </c>
      <c r="BG39" s="1268" t="str">
        <f>'Drum 8-2012'!BG13</f>
        <v>n/a</v>
      </c>
      <c r="BH39" s="1268">
        <f>'Drum 8-2012'!BH13</f>
        <v>28.728382500000002</v>
      </c>
      <c r="BI39" s="1268">
        <f>'Drum 8-2012'!BI13</f>
        <v>0.16399730136623239</v>
      </c>
      <c r="BJ39" s="1268">
        <f>'Drum 8-2012'!BJ13</f>
        <v>0.22140667508524625</v>
      </c>
      <c r="BK39" s="1268">
        <f>'Drum 8-2012'!BK13</f>
        <v>0.25725730416905535</v>
      </c>
      <c r="BL39" s="1268" t="str">
        <f>'Drum 8-2012'!BL13</f>
        <v>n/a</v>
      </c>
      <c r="BM39" s="1268">
        <f>'Drum 8-2012'!BM13</f>
        <v>1.729548796372238</v>
      </c>
      <c r="BN39" s="1268">
        <f>'Drum 8-2012'!BN13</f>
        <v>0.14114311481158029</v>
      </c>
      <c r="BO39" s="1268">
        <f>'Drum 8-2012'!BO13</f>
        <v>3560017.0469854097</v>
      </c>
      <c r="BP39" s="1268">
        <f>'Drum 8-2012'!BP13</f>
        <v>3507451.4416745212</v>
      </c>
      <c r="BQ39" s="1268">
        <f>'Drum 8-2012'!BQ13</f>
        <v>3169797.4186905804</v>
      </c>
      <c r="BR39" s="1268">
        <f>'Drum 8-2012'!BR13</f>
        <v>583.83318852339085</v>
      </c>
      <c r="BS39" s="1268">
        <f>'Drum 8-2012'!BS13</f>
        <v>0.51809076178638003</v>
      </c>
      <c r="BT39" s="1268">
        <f>'Drum 8-2012'!BT13</f>
        <v>0.45</v>
      </c>
      <c r="BU39" s="1268">
        <f>'Drum 8-2012'!BU13</f>
        <v>1</v>
      </c>
      <c r="BV39" s="1268">
        <f>'Drum 8-2012'!BV13</f>
        <v>1</v>
      </c>
      <c r="BW39" s="1268">
        <f>'Drum 8-2012'!BW13</f>
        <v>1.42</v>
      </c>
      <c r="BX39" s="1268" t="str">
        <f>'Drum 8-2012'!BX13</f>
        <v>n/a</v>
      </c>
      <c r="BY39" s="1268">
        <f>'Drum 8-2012'!BY13</f>
        <v>1.9951507874909593</v>
      </c>
      <c r="BZ39" s="1268">
        <f>'Drum 8-2012'!BZ13</f>
        <v>510.45963124191707</v>
      </c>
      <c r="CA39" s="1268">
        <f>'Drum 8-2012'!CA13</f>
        <v>3.36</v>
      </c>
      <c r="CB39" s="978">
        <f t="shared" si="1"/>
        <v>5.1300683035714292E-2</v>
      </c>
      <c r="CC39" s="1268"/>
      <c r="CD39" s="1268"/>
    </row>
    <row r="40" spans="1:82" x14ac:dyDescent="0.25">
      <c r="A40" s="1418" t="str">
        <f>'Drum 8-2012'!A14</f>
        <v>6a</v>
      </c>
      <c r="B40" s="1799" t="str">
        <f>'Drum 8-2012'!B14</f>
        <v>Kapton</v>
      </c>
      <c r="C40" s="1418">
        <f>'Drum 8-2012'!C14</f>
        <v>0</v>
      </c>
      <c r="D40" s="1418">
        <f>'Drum 8-2012'!D14</f>
        <v>0</v>
      </c>
      <c r="E40" s="1268">
        <f>'Drum 8-2012'!E14</f>
        <v>0</v>
      </c>
      <c r="F40" s="1418" t="str">
        <f>'Drum 8-2012'!F14</f>
        <v>693a</v>
      </c>
      <c r="G40" s="1418" t="str">
        <f>'Drum 8-2012'!G14</f>
        <v>aged</v>
      </c>
      <c r="H40" s="1268">
        <f>'Drum 8-2012'!H14</f>
        <v>0</v>
      </c>
      <c r="I40" s="1268">
        <f>'Drum 8-2012'!I14</f>
        <v>41149</v>
      </c>
      <c r="J40" s="1268">
        <f>'Drum 8-2012'!J14</f>
        <v>0</v>
      </c>
      <c r="K40" s="1268">
        <f>'Drum 8-2012'!K14</f>
        <v>8.1</v>
      </c>
      <c r="L40" s="1268">
        <f>'Drum 8-2012'!L14</f>
        <v>1.45</v>
      </c>
      <c r="M40" s="1268">
        <f>'Drum 8-2012'!M14</f>
        <v>60</v>
      </c>
      <c r="N40" s="1268">
        <f>'Drum 8-2012'!N14</f>
        <v>11</v>
      </c>
      <c r="O40" s="1268">
        <f>'Drum 8-2012'!O14</f>
        <v>8</v>
      </c>
      <c r="P40" s="1268" t="str">
        <f>'Drum 8-2012'!P14</f>
        <v>n</v>
      </c>
      <c r="Q40" s="1268" t="str">
        <f>'Drum 8-2012'!Q14</f>
        <v>n/a</v>
      </c>
      <c r="R40" s="1268">
        <f>'Drum 8-2012'!R14</f>
        <v>0</v>
      </c>
      <c r="S40" s="1268" t="str">
        <f>'Drum 8-2012'!S14</f>
        <v>n</v>
      </c>
      <c r="T40" s="1268" t="str">
        <f>'Drum 8-2012'!T14</f>
        <v>n/a</v>
      </c>
      <c r="U40" s="1268" t="str">
        <f>'Drum 8-2012'!U14</f>
        <v>n</v>
      </c>
      <c r="V40" s="1268" t="str">
        <f>'Drum 8-2012'!V14</f>
        <v>y</v>
      </c>
      <c r="W40" s="1268" t="str">
        <f>'Drum 8-2012'!W14</f>
        <v>y</v>
      </c>
      <c r="X40" s="1268" t="str">
        <f>'Drum 8-2012'!X14</f>
        <v>n</v>
      </c>
      <c r="Y40" s="1268" t="str">
        <f>'Drum 8-2012'!Y14</f>
        <v>n</v>
      </c>
      <c r="Z40" s="1268">
        <f>'Drum 8-2012'!Z14</f>
        <v>0</v>
      </c>
      <c r="AA40" s="1268">
        <f>'Drum 8-2012'!AA14</f>
        <v>10</v>
      </c>
      <c r="AB40" s="1268" t="str">
        <f>'Drum 8-2012'!AB14</f>
        <v>y</v>
      </c>
      <c r="AC40" s="1268">
        <f>'Drum 8-2012'!AC14</f>
        <v>3.8521766999999998E-2</v>
      </c>
      <c r="AD40" s="1268">
        <f>'Drum 8-2012'!AD14</f>
        <v>0</v>
      </c>
      <c r="AE40" s="1268">
        <f>'Drum 8-2012'!AE14</f>
        <v>58</v>
      </c>
      <c r="AF40" s="1268">
        <f>'Drum 8-2012'!AF14</f>
        <v>720</v>
      </c>
      <c r="AG40" s="1268">
        <f>'Drum 8-2012'!AG14</f>
        <v>5</v>
      </c>
      <c r="AH40" s="1268" t="str">
        <f>'Drum 8-2012'!AH14</f>
        <v>n</v>
      </c>
      <c r="AI40" s="1268" t="str">
        <f>'Drum 8-2012'!AI14</f>
        <v>y</v>
      </c>
      <c r="AJ40" s="1268" t="str">
        <f>'Drum 8-2012'!AJ14</f>
        <v>y</v>
      </c>
      <c r="AK40" s="1268" t="str">
        <f>'Drum 8-2012'!AK14</f>
        <v>n</v>
      </c>
      <c r="AL40" s="1268" t="str">
        <f>'Drum 8-2012'!AL14</f>
        <v>n</v>
      </c>
      <c r="AM40" s="1268" t="str">
        <f>'Drum 8-2012'!AM14</f>
        <v>y</v>
      </c>
      <c r="AN40" s="1268">
        <f>'Drum 8-2012'!AN14</f>
        <v>3.8521766999999998E-2</v>
      </c>
      <c r="AO40" s="1268">
        <f>'Drum 8-2012'!AO14</f>
        <v>0</v>
      </c>
      <c r="AP40" s="1268" t="str">
        <f>'Drum 8-2012'!AP14</f>
        <v>n</v>
      </c>
      <c r="AQ40" s="1268" t="str">
        <f>'Drum 8-2012'!AQ14</f>
        <v>n/a</v>
      </c>
      <c r="AR40" s="1268" t="str">
        <f>'Drum 8-2012'!AR14</f>
        <v>n/a</v>
      </c>
      <c r="AS40" s="1268" t="str">
        <f>'Drum 8-2012'!AS14</f>
        <v>n/a</v>
      </c>
      <c r="AT40" s="1268" t="str">
        <f>'Drum 8-2012'!AT14</f>
        <v>n/a</v>
      </c>
      <c r="AU40" s="1268" t="str">
        <f>'Drum 8-2012'!AU14</f>
        <v>n/a</v>
      </c>
      <c r="AV40" s="1268" t="str">
        <f>'Drum 8-2012'!AV14</f>
        <v>n/a</v>
      </c>
      <c r="AW40" s="1268">
        <f>'Drum 8-2012'!AW14</f>
        <v>5.9837340000000001</v>
      </c>
      <c r="AX40" s="1268">
        <f>'Drum 8-2012'!AX14</f>
        <v>4.7518500000000001</v>
      </c>
      <c r="AY40" s="1268">
        <f>'Drum 8-2012'!AY14</f>
        <v>33268.42105263158</v>
      </c>
      <c r="AZ40" s="1268" t="str">
        <f>'Drum 8-2012'!AZ14</f>
        <v>n/a</v>
      </c>
      <c r="BA40" s="1268" t="str">
        <f>'Drum 8-2012'!BA14</f>
        <v>n/a</v>
      </c>
      <c r="BB40" s="1268">
        <f>'Drum 8-2012'!BB14</f>
        <v>71.367699999999999</v>
      </c>
      <c r="BC40" s="1268">
        <f>'Drum 8-2012'!BC14</f>
        <v>1.231884</v>
      </c>
      <c r="BD40" s="1268">
        <f>'Drum 8-2012'!BD14</f>
        <v>1250649.4368492016</v>
      </c>
      <c r="BE40" s="1268">
        <f>'Drum 8-2012'!BE14</f>
        <v>238.11740030001184</v>
      </c>
      <c r="BF40" s="1268" t="str">
        <f>'Drum 8-2012'!BF14</f>
        <v>n/a</v>
      </c>
      <c r="BG40" s="1268" t="str">
        <f>'Drum 8-2012'!BG14</f>
        <v>n/a</v>
      </c>
      <c r="BH40" s="1268">
        <f>'Drum 8-2012'!BH14</f>
        <v>32.115465</v>
      </c>
      <c r="BI40" s="1268">
        <f>'Drum 8-2012'!BI14</f>
        <v>0.19039500061656614</v>
      </c>
      <c r="BJ40" s="1268">
        <f>'Drum 8-2012'!BJ14</f>
        <v>0.3256596001622053</v>
      </c>
      <c r="BK40" s="1268">
        <f>'Drum 8-2012'!BK14</f>
        <v>0.42591021641381799</v>
      </c>
      <c r="BL40" s="1268" t="str">
        <f>'Drum 8-2012'!BL14</f>
        <v>n/a</v>
      </c>
      <c r="BM40" s="1268">
        <f>'Drum 8-2012'!BM14</f>
        <v>2.0805524698308036</v>
      </c>
      <c r="BN40" s="1268">
        <f>'Drum 8-2012'!BN14</f>
        <v>0.14557988370354141</v>
      </c>
      <c r="BO40" s="1268">
        <f>'Drum 8-2012'!BO14</f>
        <v>1250649.4368492016</v>
      </c>
      <c r="BP40" s="1268">
        <f>'Drum 8-2012'!BP14</f>
        <v>1230786.0260090258</v>
      </c>
      <c r="BQ40" s="1268">
        <f>'Drum 8-2012'!BQ14</f>
        <v>1150496.0285076834</v>
      </c>
      <c r="BR40" s="1268">
        <f>'Drum 8-2012'!BR14</f>
        <v>238.11740030001184</v>
      </c>
      <c r="BS40" s="1268">
        <f>'Drum 8-2012'!BS14</f>
        <v>0.2734360294770487</v>
      </c>
      <c r="BT40" s="1268">
        <f>'Drum 8-2012'!BT14</f>
        <v>0.45</v>
      </c>
      <c r="BU40" s="1268">
        <f>'Drum 8-2012'!BU14</f>
        <v>1</v>
      </c>
      <c r="BV40" s="1268">
        <f>'Drum 8-2012'!BV14</f>
        <v>1</v>
      </c>
      <c r="BW40" s="1268">
        <f>'Drum 8-2012'!BW14</f>
        <v>1.42</v>
      </c>
      <c r="BX40" s="1268" t="str">
        <f>'Drum 8-2012'!BX14</f>
        <v>n/a</v>
      </c>
      <c r="BY40" s="1268">
        <f>'Drum 8-2012'!BY14</f>
        <v>1.807209881703717</v>
      </c>
      <c r="BZ40" s="1268">
        <f>'Drum 8-2012'!BZ14</f>
        <v>510.45963124191707</v>
      </c>
      <c r="CA40" s="1268">
        <f>'Drum 8-2012'!CA14</f>
        <v>3.36</v>
      </c>
      <c r="CB40" s="978">
        <f t="shared" si="1"/>
        <v>5.7349044642857144E-2</v>
      </c>
      <c r="CC40" s="1268"/>
      <c r="CD40" s="1268"/>
    </row>
    <row r="41" spans="1:82" x14ac:dyDescent="0.25">
      <c r="A41" s="1418">
        <f>'Drum 8-2012'!A23</f>
        <v>11</v>
      </c>
      <c r="B41" s="1799" t="str">
        <f>'Drum 8-2012'!B23</f>
        <v>Kapton</v>
      </c>
      <c r="C41" s="1418">
        <f>'Drum 8-2012'!C23</f>
        <v>0</v>
      </c>
      <c r="D41" s="1418">
        <f>'Drum 8-2012'!D23</f>
        <v>0</v>
      </c>
      <c r="E41" s="1268">
        <f>'Drum 8-2012'!E23</f>
        <v>0</v>
      </c>
      <c r="F41" s="1418">
        <f>'Drum 8-2012'!F23</f>
        <v>698</v>
      </c>
      <c r="G41" s="1418">
        <f>'Drum 8-2012'!G23</f>
        <v>0</v>
      </c>
      <c r="H41" s="1268">
        <f>'Drum 8-2012'!H23</f>
        <v>0</v>
      </c>
      <c r="I41" s="1268">
        <f>'Drum 8-2012'!I23</f>
        <v>41149</v>
      </c>
      <c r="J41" s="1268">
        <f>'Drum 8-2012'!J23</f>
        <v>0</v>
      </c>
      <c r="K41" s="1268">
        <f>'Drum 8-2012'!K23</f>
        <v>8.1</v>
      </c>
      <c r="L41" s="1268">
        <f>'Drum 8-2012'!L23</f>
        <v>1.48</v>
      </c>
      <c r="M41" s="1268">
        <f>'Drum 8-2012'!M23</f>
        <v>45</v>
      </c>
      <c r="N41" s="1268">
        <f>'Drum 8-2012'!N23</f>
        <v>11</v>
      </c>
      <c r="O41" s="1268">
        <f>'Drum 8-2012'!O23</f>
        <v>8</v>
      </c>
      <c r="P41" s="1268" t="str">
        <f>'Drum 8-2012'!P23</f>
        <v>n</v>
      </c>
      <c r="Q41" s="1268" t="str">
        <f>'Drum 8-2012'!Q23</f>
        <v>n/a</v>
      </c>
      <c r="R41" s="1268">
        <f>'Drum 8-2012'!R23</f>
        <v>0</v>
      </c>
      <c r="S41" s="1268" t="str">
        <f>'Drum 8-2012'!S23</f>
        <v>n</v>
      </c>
      <c r="T41" s="1268" t="str">
        <f>'Drum 8-2012'!T23</f>
        <v>n/a</v>
      </c>
      <c r="U41" s="1268" t="str">
        <f>'Drum 8-2012'!U23</f>
        <v>n</v>
      </c>
      <c r="V41" s="1268" t="str">
        <f>'Drum 8-2012'!V23</f>
        <v>y</v>
      </c>
      <c r="W41" s="1268" t="str">
        <f>'Drum 8-2012'!W23</f>
        <v>y</v>
      </c>
      <c r="X41" s="1268" t="str">
        <f>'Drum 8-2012'!X23</f>
        <v>n</v>
      </c>
      <c r="Y41" s="1268" t="str">
        <f>'Drum 8-2012'!Y23</f>
        <v>n</v>
      </c>
      <c r="Z41" s="1268">
        <f>'Drum 8-2012'!Z23</f>
        <v>0</v>
      </c>
      <c r="AA41" s="1268">
        <f>'Drum 8-2012'!AA23</f>
        <v>10</v>
      </c>
      <c r="AB41" s="1268" t="str">
        <f>'Drum 8-2012'!AB23</f>
        <v>y</v>
      </c>
      <c r="AC41" s="1268">
        <f>'Drum 8-2012'!AC23</f>
        <v>3.8521766999999998E-2</v>
      </c>
      <c r="AD41" s="1268">
        <f>'Drum 8-2012'!AD23</f>
        <v>0</v>
      </c>
      <c r="AE41" s="1268">
        <f>'Drum 8-2012'!AE23</f>
        <v>58</v>
      </c>
      <c r="AF41" s="1268">
        <f>'Drum 8-2012'!AF23</f>
        <v>720</v>
      </c>
      <c r="AG41" s="1268">
        <f>'Drum 8-2012'!AG23</f>
        <v>5</v>
      </c>
      <c r="AH41" s="1268" t="str">
        <f>'Drum 8-2012'!AH23</f>
        <v>n</v>
      </c>
      <c r="AI41" s="1268" t="str">
        <f>'Drum 8-2012'!AI23</f>
        <v>y</v>
      </c>
      <c r="AJ41" s="1268" t="str">
        <f>'Drum 8-2012'!AJ23</f>
        <v>y</v>
      </c>
      <c r="AK41" s="1268" t="str">
        <f>'Drum 8-2012'!AK23</f>
        <v>n</v>
      </c>
      <c r="AL41" s="1268" t="str">
        <f>'Drum 8-2012'!AL23</f>
        <v>n</v>
      </c>
      <c r="AM41" s="1268" t="str">
        <f>'Drum 8-2012'!AM23</f>
        <v>y</v>
      </c>
      <c r="AN41" s="1268">
        <f>'Drum 8-2012'!AN23</f>
        <v>3.8521766999999998E-2</v>
      </c>
      <c r="AO41" s="1268">
        <f>'Drum 8-2012'!AO23</f>
        <v>0</v>
      </c>
      <c r="AP41" s="1268" t="str">
        <f>'Drum 8-2012'!AP23</f>
        <v>n</v>
      </c>
      <c r="AQ41" s="1268" t="str">
        <f>'Drum 8-2012'!AQ23</f>
        <v>n/a</v>
      </c>
      <c r="AR41" s="1268" t="str">
        <f>'Drum 8-2012'!AR23</f>
        <v>n/a</v>
      </c>
      <c r="AS41" s="1268" t="str">
        <f>'Drum 8-2012'!AS23</f>
        <v>n/a</v>
      </c>
      <c r="AT41" s="1268" t="str">
        <f>'Drum 8-2012'!AT23</f>
        <v>n/a</v>
      </c>
      <c r="AU41" s="1268" t="str">
        <f>'Drum 8-2012'!AU23</f>
        <v>n/a</v>
      </c>
      <c r="AV41" s="1268" t="str">
        <f>'Drum 8-2012'!AV23</f>
        <v>n/a</v>
      </c>
      <c r="AW41" s="1268">
        <f>'Drum 8-2012'!AW23</f>
        <v>7.3302769999999997</v>
      </c>
      <c r="AX41" s="1268">
        <f>'Drum 8-2012'!AX23</f>
        <v>4.6470339999999997</v>
      </c>
      <c r="AY41" s="1268">
        <f>'Drum 8-2012'!AY23</f>
        <v>103052.94117647059</v>
      </c>
      <c r="AZ41" s="1268" t="str">
        <f>'Drum 8-2012'!AZ23</f>
        <v>n/a</v>
      </c>
      <c r="BA41" s="1268" t="str">
        <f>'Drum 8-2012'!BA23</f>
        <v>n/a</v>
      </c>
      <c r="BB41" s="1268">
        <f>'Drum 8-2012'!BB23</f>
        <v>198.62320000000005</v>
      </c>
      <c r="BC41" s="1268">
        <f>'Drum 8-2012'!BC23</f>
        <v>2.683243</v>
      </c>
      <c r="BD41" s="1268">
        <f>'Drum 8-2012'!BD23</f>
        <v>4595130.7078843974</v>
      </c>
      <c r="BE41" s="1268">
        <f>'Drum 8-2012'!BE23</f>
        <v>757.95425429333272</v>
      </c>
      <c r="BF41" s="1268" t="str">
        <f>'Drum 8-2012'!BF23</f>
        <v>n/a</v>
      </c>
      <c r="BG41" s="1268" t="str">
        <f>'Drum 8-2012'!BG23</f>
        <v>n/a</v>
      </c>
      <c r="BH41" s="1268">
        <f>'Drum 8-2012'!BH23</f>
        <v>89.380440000000021</v>
      </c>
      <c r="BI41" s="1268">
        <f>'Drum 8-2012'!BI23</f>
        <v>0.16494726754841224</v>
      </c>
      <c r="BJ41" s="1268">
        <f>'Drum 8-2012'!BJ23</f>
        <v>0.29686059306303186</v>
      </c>
      <c r="BK41" s="1268">
        <f>'Drum 8-2012'!BK23</f>
        <v>0.39825043910261748</v>
      </c>
      <c r="BL41" s="1268" t="str">
        <f>'Drum 8-2012'!BL23</f>
        <v>n/a</v>
      </c>
      <c r="BM41" s="1268">
        <f>'Drum 8-2012'!BM23</f>
        <v>2.1523811210045052</v>
      </c>
      <c r="BN41" s="1268">
        <f>'Drum 8-2012'!BN23</f>
        <v>0.12295364640120598</v>
      </c>
      <c r="BO41" s="1268">
        <f>'Drum 8-2012'!BO23</f>
        <v>4595130.7078843974</v>
      </c>
      <c r="BP41" s="1268">
        <f>'Drum 8-2012'!BP23</f>
        <v>4301302.8277939521</v>
      </c>
      <c r="BQ41" s="1268">
        <f>'Drum 8-2012'!BQ23</f>
        <v>3730154.1865882478</v>
      </c>
      <c r="BR41" s="1268">
        <f>'Drum 8-2012'!BR23</f>
        <v>757.95425429333272</v>
      </c>
      <c r="BS41" s="1268">
        <f>'Drum 8-2012'!BS23</f>
        <v>0.59558798721477402</v>
      </c>
      <c r="BT41" s="1268">
        <f>'Drum 8-2012'!BT23</f>
        <v>0.45</v>
      </c>
      <c r="BU41" s="1268">
        <f>'Drum 8-2012'!BU23</f>
        <v>1</v>
      </c>
      <c r="BV41" s="1268">
        <f>'Drum 8-2012'!BV23</f>
        <v>1</v>
      </c>
      <c r="BW41" s="1268">
        <f>'Drum 8-2012'!BW23</f>
        <v>1.42</v>
      </c>
      <c r="BX41" s="1268" t="str">
        <f>'Drum 8-2012'!BX23</f>
        <v>n/a</v>
      </c>
      <c r="BY41" s="1268">
        <f>'Drum 8-2012'!BY23</f>
        <v>1.9482448153070882</v>
      </c>
      <c r="BZ41" s="1268">
        <f>'Drum 8-2012'!BZ23</f>
        <v>557.05126607419493</v>
      </c>
      <c r="CA41" s="1268">
        <f>'Drum 8-2012'!CA23</f>
        <v>4.5</v>
      </c>
      <c r="CB41" s="978">
        <f t="shared" si="1"/>
        <v>0.11917392000000003</v>
      </c>
      <c r="CC41" s="1268"/>
      <c r="CD41" s="1268"/>
    </row>
    <row r="42" spans="1:82" x14ac:dyDescent="0.25">
      <c r="A42" s="1418" t="str">
        <f>'Drum 8-2012'!A24</f>
        <v>11a</v>
      </c>
      <c r="B42" s="1799" t="str">
        <f>'Drum 8-2012'!B24</f>
        <v>Kapton</v>
      </c>
      <c r="C42" s="1418">
        <f>'Drum 8-2012'!C24</f>
        <v>0</v>
      </c>
      <c r="D42" s="1418">
        <f>'Drum 8-2012'!D24</f>
        <v>0</v>
      </c>
      <c r="E42" s="1268">
        <f>'Drum 8-2012'!E24</f>
        <v>0</v>
      </c>
      <c r="F42" s="1418" t="str">
        <f>'Drum 8-2012'!F24</f>
        <v>698a</v>
      </c>
      <c r="G42" s="1418" t="str">
        <f>'Drum 8-2012'!G24</f>
        <v>aged</v>
      </c>
      <c r="H42" s="1268">
        <f>'Drum 8-2012'!H24</f>
        <v>0</v>
      </c>
      <c r="I42" s="1268">
        <f>'Drum 8-2012'!I24</f>
        <v>41149</v>
      </c>
      <c r="J42" s="1268">
        <f>'Drum 8-2012'!J24</f>
        <v>0</v>
      </c>
      <c r="K42" s="1268">
        <f>'Drum 8-2012'!K24</f>
        <v>8.1</v>
      </c>
      <c r="L42" s="1268">
        <f>'Drum 8-2012'!L24</f>
        <v>1.48</v>
      </c>
      <c r="M42" s="1268">
        <f>'Drum 8-2012'!M24</f>
        <v>45</v>
      </c>
      <c r="N42" s="1268">
        <f>'Drum 8-2012'!N24</f>
        <v>11</v>
      </c>
      <c r="O42" s="1268">
        <f>'Drum 8-2012'!O24</f>
        <v>8</v>
      </c>
      <c r="P42" s="1268" t="str">
        <f>'Drum 8-2012'!P24</f>
        <v>n</v>
      </c>
      <c r="Q42" s="1268" t="str">
        <f>'Drum 8-2012'!Q24</f>
        <v>n/a</v>
      </c>
      <c r="R42" s="1268">
        <f>'Drum 8-2012'!R24</f>
        <v>0</v>
      </c>
      <c r="S42" s="1268" t="str">
        <f>'Drum 8-2012'!S24</f>
        <v>n</v>
      </c>
      <c r="T42" s="1268" t="str">
        <f>'Drum 8-2012'!T24</f>
        <v>n/a</v>
      </c>
      <c r="U42" s="1268" t="str">
        <f>'Drum 8-2012'!U24</f>
        <v>n</v>
      </c>
      <c r="V42" s="1268" t="str">
        <f>'Drum 8-2012'!V24</f>
        <v>y</v>
      </c>
      <c r="W42" s="1268" t="str">
        <f>'Drum 8-2012'!W24</f>
        <v>y</v>
      </c>
      <c r="X42" s="1268" t="str">
        <f>'Drum 8-2012'!X24</f>
        <v>n</v>
      </c>
      <c r="Y42" s="1268" t="str">
        <f>'Drum 8-2012'!Y24</f>
        <v>n</v>
      </c>
      <c r="Z42" s="1268">
        <f>'Drum 8-2012'!Z24</f>
        <v>0</v>
      </c>
      <c r="AA42" s="1268">
        <f>'Drum 8-2012'!AA24</f>
        <v>10</v>
      </c>
      <c r="AB42" s="1268" t="str">
        <f>'Drum 8-2012'!AB24</f>
        <v>y</v>
      </c>
      <c r="AC42" s="1268">
        <f>'Drum 8-2012'!AC24</f>
        <v>3.8521766999999998E-2</v>
      </c>
      <c r="AD42" s="1268">
        <f>'Drum 8-2012'!AD24</f>
        <v>0</v>
      </c>
      <c r="AE42" s="1268">
        <f>'Drum 8-2012'!AE24</f>
        <v>58</v>
      </c>
      <c r="AF42" s="1268">
        <f>'Drum 8-2012'!AF24</f>
        <v>720</v>
      </c>
      <c r="AG42" s="1268">
        <f>'Drum 8-2012'!AG24</f>
        <v>5</v>
      </c>
      <c r="AH42" s="1268" t="str">
        <f>'Drum 8-2012'!AH24</f>
        <v>n</v>
      </c>
      <c r="AI42" s="1268" t="str">
        <f>'Drum 8-2012'!AI24</f>
        <v>y</v>
      </c>
      <c r="AJ42" s="1268" t="str">
        <f>'Drum 8-2012'!AJ24</f>
        <v>y</v>
      </c>
      <c r="AK42" s="1268" t="str">
        <f>'Drum 8-2012'!AK24</f>
        <v>n</v>
      </c>
      <c r="AL42" s="1268" t="str">
        <f>'Drum 8-2012'!AL24</f>
        <v>n</v>
      </c>
      <c r="AM42" s="1268" t="str">
        <f>'Drum 8-2012'!AM24</f>
        <v>y</v>
      </c>
      <c r="AN42" s="1268">
        <f>'Drum 8-2012'!AN24</f>
        <v>3.8521766999999998E-2</v>
      </c>
      <c r="AO42" s="1268">
        <f>'Drum 8-2012'!AO24</f>
        <v>0</v>
      </c>
      <c r="AP42" s="1268" t="str">
        <f>'Drum 8-2012'!AP24</f>
        <v>n</v>
      </c>
      <c r="AQ42" s="1268" t="str">
        <f>'Drum 8-2012'!AQ24</f>
        <v>n/a</v>
      </c>
      <c r="AR42" s="1268" t="str">
        <f>'Drum 8-2012'!AR24</f>
        <v>n/a</v>
      </c>
      <c r="AS42" s="1268" t="str">
        <f>'Drum 8-2012'!AS24</f>
        <v>n/a</v>
      </c>
      <c r="AT42" s="1268" t="str">
        <f>'Drum 8-2012'!AT24</f>
        <v>n/a</v>
      </c>
      <c r="AU42" s="1268" t="str">
        <f>'Drum 8-2012'!AU24</f>
        <v>n/a</v>
      </c>
      <c r="AV42" s="1268" t="str">
        <f>'Drum 8-2012'!AV24</f>
        <v>n/a</v>
      </c>
      <c r="AW42" s="1268">
        <f>'Drum 8-2012'!AW24</f>
        <v>6.171698421052632</v>
      </c>
      <c r="AX42" s="1268">
        <f>'Drum 8-2012'!AX24</f>
        <v>4.7227180000000004</v>
      </c>
      <c r="AY42" s="1268">
        <f>'Drum 8-2012'!AY24</f>
        <v>36060</v>
      </c>
      <c r="AZ42" s="1268" t="str">
        <f>'Drum 8-2012'!AZ24</f>
        <v>n/a</v>
      </c>
      <c r="BA42" s="1268" t="str">
        <f>'Drum 8-2012'!BA24</f>
        <v>n/a</v>
      </c>
      <c r="BB42" s="1268">
        <f>'Drum 8-2012'!BB24</f>
        <v>135.80005</v>
      </c>
      <c r="BC42" s="1268">
        <f>'Drum 8-2012'!BC24</f>
        <v>1.4489804210526316</v>
      </c>
      <c r="BD42" s="1268">
        <f>'Drum 8-2012'!BD24</f>
        <v>1360818.7599494073</v>
      </c>
      <c r="BE42" s="1268">
        <f>'Drum 8-2012'!BE24</f>
        <v>291.60421884581427</v>
      </c>
      <c r="BF42" s="1268" t="str">
        <f>'Drum 8-2012'!BF24</f>
        <v>n/a</v>
      </c>
      <c r="BG42" s="1268" t="str">
        <f>'Drum 8-2012'!BG24</f>
        <v>n/a</v>
      </c>
      <c r="BH42" s="1268">
        <f>'Drum 8-2012'!BH24</f>
        <v>61.110022499999999</v>
      </c>
      <c r="BI42" s="1268">
        <f>'Drum 8-2012'!BI24</f>
        <v>0.21428586041586872</v>
      </c>
      <c r="BJ42" s="1268">
        <f>'Drum 8-2012'!BJ24</f>
        <v>0.39235127031744971</v>
      </c>
      <c r="BK42" s="1268">
        <f>'Drum 8-2012'!BK24</f>
        <v>0.53090380383110081</v>
      </c>
      <c r="BL42" s="1268" t="str">
        <f>'Drum 8-2012'!BL24</f>
        <v>n/a</v>
      </c>
      <c r="BM42" s="1268">
        <f>'Drum 8-2012'!BM24</f>
        <v>2.1765016808529594</v>
      </c>
      <c r="BN42" s="1268">
        <f>'Drum 8-2012'!BN24</f>
        <v>0.15836264298453026</v>
      </c>
      <c r="BO42" s="1268">
        <f>'Drum 8-2012'!BO24</f>
        <v>1360818.7599494073</v>
      </c>
      <c r="BP42" s="1268">
        <f>'Drum 8-2012'!BP24</f>
        <v>1339288.594939064</v>
      </c>
      <c r="BQ42" s="1268">
        <f>'Drum 8-2012'!BQ24</f>
        <v>1249648.2209655647</v>
      </c>
      <c r="BR42" s="1268">
        <f>'Drum 8-2012'!BR24</f>
        <v>291.60421884581427</v>
      </c>
      <c r="BS42" s="1268">
        <f>'Drum 8-2012'!BS24</f>
        <v>0.32162399472889802</v>
      </c>
      <c r="BT42" s="1268">
        <f>'Drum 8-2012'!BT24</f>
        <v>0.45</v>
      </c>
      <c r="BU42" s="1268">
        <f>'Drum 8-2012'!BU24</f>
        <v>1</v>
      </c>
      <c r="BV42" s="1268">
        <f>'Drum 8-2012'!BV24</f>
        <v>1</v>
      </c>
      <c r="BW42" s="1268">
        <f>'Drum 8-2012'!BW24</f>
        <v>1.42</v>
      </c>
      <c r="BX42" s="1268" t="str">
        <f>'Drum 8-2012'!BX24</f>
        <v>n/a</v>
      </c>
      <c r="BY42" s="1268">
        <f>'Drum 8-2012'!BY24</f>
        <v>1.7590909556403656</v>
      </c>
      <c r="BZ42" s="1268">
        <f>'Drum 8-2012'!BZ24</f>
        <v>557.05126607419493</v>
      </c>
      <c r="CA42" s="1268">
        <f>'Drum 8-2012'!CA24</f>
        <v>4.5</v>
      </c>
      <c r="CB42" s="978">
        <f t="shared" si="1"/>
        <v>8.1480029999999995E-2</v>
      </c>
      <c r="CC42" s="1268"/>
      <c r="CD42" s="1268"/>
    </row>
    <row r="43" spans="1:82" x14ac:dyDescent="0.25">
      <c r="A43" s="1418">
        <f>'Drum 8-2012'!A9</f>
        <v>4</v>
      </c>
      <c r="B43" s="1268" t="str">
        <f>'Drum 8-2012'!B9</f>
        <v>Teflon</v>
      </c>
      <c r="C43" s="1418">
        <f>'Drum 8-2012'!C9</f>
        <v>0</v>
      </c>
      <c r="D43" s="1418">
        <f>'Drum 8-2012'!D9</f>
        <v>0</v>
      </c>
      <c r="E43" s="1268">
        <f>'Drum 8-2012'!E9</f>
        <v>0</v>
      </c>
      <c r="F43" s="1418">
        <f>'Drum 8-2012'!F9</f>
        <v>691</v>
      </c>
      <c r="G43" s="1418">
        <f>'Drum 8-2012'!G9</f>
        <v>0</v>
      </c>
      <c r="H43" s="1268">
        <f>'Drum 8-2012'!H9</f>
        <v>0</v>
      </c>
      <c r="I43" s="1268">
        <f>'Drum 8-2012'!I9</f>
        <v>41149</v>
      </c>
      <c r="J43" s="1268">
        <f>'Drum 8-2012'!J9</f>
        <v>0</v>
      </c>
      <c r="K43" s="1268">
        <f>'Drum 8-2012'!K9</f>
        <v>8.1</v>
      </c>
      <c r="L43" s="1268">
        <f>'Drum 8-2012'!L9</f>
        <v>1.4450000000000001</v>
      </c>
      <c r="M43" s="1268">
        <f>'Drum 8-2012'!M9</f>
        <v>60</v>
      </c>
      <c r="N43" s="1268">
        <f>'Drum 8-2012'!N9</f>
        <v>11</v>
      </c>
      <c r="O43" s="1268">
        <f>'Drum 8-2012'!O9</f>
        <v>8</v>
      </c>
      <c r="P43" s="1268" t="str">
        <f>'Drum 8-2012'!P9</f>
        <v>n</v>
      </c>
      <c r="Q43" s="1268" t="str">
        <f>'Drum 8-2012'!Q9</f>
        <v>n/a</v>
      </c>
      <c r="R43" s="1268">
        <f>'Drum 8-2012'!R9</f>
        <v>0</v>
      </c>
      <c r="S43" s="1268" t="str">
        <f>'Drum 8-2012'!S9</f>
        <v>n</v>
      </c>
      <c r="T43" s="1268" t="str">
        <f>'Drum 8-2012'!T9</f>
        <v>n/a</v>
      </c>
      <c r="U43" s="1268" t="str">
        <f>'Drum 8-2012'!U9</f>
        <v>n</v>
      </c>
      <c r="V43" s="1268" t="str">
        <f>'Drum 8-2012'!V9</f>
        <v>y</v>
      </c>
      <c r="W43" s="1268" t="str">
        <f>'Drum 8-2012'!W9</f>
        <v>y</v>
      </c>
      <c r="X43" s="1268" t="str">
        <f>'Drum 8-2012'!X9</f>
        <v>n</v>
      </c>
      <c r="Y43" s="1268" t="str">
        <f>'Drum 8-2012'!Y9</f>
        <v>n</v>
      </c>
      <c r="Z43" s="1268">
        <f>'Drum 8-2012'!Z9</f>
        <v>0</v>
      </c>
      <c r="AA43" s="1268">
        <f>'Drum 8-2012'!AA9</f>
        <v>10</v>
      </c>
      <c r="AB43" s="1268" t="str">
        <f>'Drum 8-2012'!AB9</f>
        <v>y</v>
      </c>
      <c r="AC43" s="1268">
        <f>'Drum 8-2012'!AC9</f>
        <v>5.1947877000000003E-2</v>
      </c>
      <c r="AD43" s="1268">
        <f>'Drum 8-2012'!AD9</f>
        <v>0</v>
      </c>
      <c r="AE43" s="1268">
        <f>'Drum 8-2012'!AE9</f>
        <v>58</v>
      </c>
      <c r="AF43" s="1268">
        <f>'Drum 8-2012'!AF9</f>
        <v>720</v>
      </c>
      <c r="AG43" s="1268">
        <f>'Drum 8-2012'!AG9</f>
        <v>5</v>
      </c>
      <c r="AH43" s="1268" t="str">
        <f>'Drum 8-2012'!AH9</f>
        <v>n</v>
      </c>
      <c r="AI43" s="1268" t="str">
        <f>'Drum 8-2012'!AI9</f>
        <v>y</v>
      </c>
      <c r="AJ43" s="1268" t="str">
        <f>'Drum 8-2012'!AJ9</f>
        <v>y</v>
      </c>
      <c r="AK43" s="1268" t="str">
        <f>'Drum 8-2012'!AK9</f>
        <v>n</v>
      </c>
      <c r="AL43" s="1268" t="str">
        <f>'Drum 8-2012'!AL9</f>
        <v>n</v>
      </c>
      <c r="AM43" s="1268" t="str">
        <f>'Drum 8-2012'!AM9</f>
        <v>y</v>
      </c>
      <c r="AN43" s="1268">
        <f>'Drum 8-2012'!AN9</f>
        <v>5.1947877000000003E-2</v>
      </c>
      <c r="AO43" s="1268">
        <f>'Drum 8-2012'!AO9</f>
        <v>0</v>
      </c>
      <c r="AP43" s="1268" t="str">
        <f>'Drum 8-2012'!AP9</f>
        <v>n</v>
      </c>
      <c r="AQ43" s="1268" t="str">
        <f>'Drum 8-2012'!AQ9</f>
        <v>n/a</v>
      </c>
      <c r="AR43" s="1268" t="str">
        <f>'Drum 8-2012'!AR9</f>
        <v>n/a</v>
      </c>
      <c r="AS43" s="1268" t="str">
        <f>'Drum 8-2012'!AS9</f>
        <v>n/a</v>
      </c>
      <c r="AT43" s="1268" t="str">
        <f>'Drum 8-2012'!AT9</f>
        <v>n/a</v>
      </c>
      <c r="AU43" s="1268" t="str">
        <f>'Drum 8-2012'!AU9</f>
        <v>n/a</v>
      </c>
      <c r="AV43" s="1268" t="str">
        <f>'Drum 8-2012'!AV9</f>
        <v>n/a</v>
      </c>
      <c r="AW43" s="1268">
        <f>'Drum 8-2012'!AW9</f>
        <v>7.023680999999999</v>
      </c>
      <c r="AX43" s="1268">
        <f>'Drum 8-2012'!AX9</f>
        <v>4.7140166666666676</v>
      </c>
      <c r="AY43" s="1268">
        <f>'Drum 8-2012'!AY9</f>
        <v>94750</v>
      </c>
      <c r="AZ43" s="1268" t="str">
        <f>'Drum 8-2012'!AZ9</f>
        <v>n/a</v>
      </c>
      <c r="BA43" s="1268" t="str">
        <f>'Drum 8-2012'!BA9</f>
        <v>n/a</v>
      </c>
      <c r="BB43" s="1268">
        <f>'Drum 8-2012'!BB9</f>
        <v>7.8257500000000011</v>
      </c>
      <c r="BC43" s="1268">
        <f>'Drum 8-2012'!BC9</f>
        <v>2.3096643333333313</v>
      </c>
      <c r="BD43" s="1268">
        <f>'Drum 8-2012'!BD9</f>
        <v>2865597.8568671825</v>
      </c>
      <c r="BE43" s="1268">
        <f>'Drum 8-2012'!BE9</f>
        <v>573.38108101777982</v>
      </c>
      <c r="BF43" s="1268" t="str">
        <f>'Drum 8-2012'!BF9</f>
        <v>n/a</v>
      </c>
      <c r="BG43" s="1268" t="str">
        <f>'Drum 8-2012'!BG9</f>
        <v>n/a</v>
      </c>
      <c r="BH43" s="1268">
        <f>'Drum 8-2012'!BH9</f>
        <v>17.686195000000001</v>
      </c>
      <c r="BI43" s="1268">
        <f>'Drum 8-2012'!BI9</f>
        <v>0.20009125831934743</v>
      </c>
      <c r="BJ43" s="1268">
        <f>'Drum 8-2012'!BJ9</f>
        <v>0.17498438174454534</v>
      </c>
      <c r="BK43" s="1268">
        <f>'Drum 8-2012'!BK9</f>
        <v>0.1636382677245031</v>
      </c>
      <c r="BL43" s="1268" t="str">
        <f>'Drum 8-2012'!BL9</f>
        <v>n/a</v>
      </c>
      <c r="BM43" s="1268" t="e">
        <f>'Drum 8-2012'!BM9</f>
        <v>#NUM!</v>
      </c>
      <c r="BN43" s="1268" t="e">
        <f>'Drum 8-2012'!BN9</f>
        <v>#NUM!</v>
      </c>
      <c r="BO43" s="1268">
        <f>'Drum 8-2012'!BO9</f>
        <v>2865597.8568671825</v>
      </c>
      <c r="BP43" s="1268">
        <f>'Drum 8-2012'!BP9</f>
        <v>2823647.1530876998</v>
      </c>
      <c r="BQ43" s="1268">
        <f>'Drum 8-2012'!BQ9</f>
        <v>2541939.0574902608</v>
      </c>
      <c r="BR43" s="1268">
        <f>'Drum 8-2012'!BR9</f>
        <v>573.38108101777982</v>
      </c>
      <c r="BS43" s="1268">
        <f>'Drum 8-2012'!BS9</f>
        <v>0.51266632631921583</v>
      </c>
      <c r="BT43" s="1268">
        <f>'Drum 8-2012'!BT9</f>
        <v>2.2599999999999998</v>
      </c>
      <c r="BU43" s="1268">
        <f>'Drum 8-2012'!BU9</f>
        <v>1</v>
      </c>
      <c r="BV43" s="1268">
        <f>'Drum 8-2012'!BV9</f>
        <v>1</v>
      </c>
      <c r="BW43" s="1268">
        <f>'Drum 8-2012'!BW9</f>
        <v>2.2000000000000002</v>
      </c>
      <c r="BX43" s="1268" t="str">
        <f>'Drum 8-2012'!BX9</f>
        <v>n/a</v>
      </c>
      <c r="BY43" s="1268">
        <f>'Drum 8-2012'!BY9</f>
        <v>1.9480135636726696</v>
      </c>
      <c r="BZ43" s="1268">
        <f>'Drum 8-2012'!BZ9</f>
        <v>501.20662445760627</v>
      </c>
      <c r="CA43" s="1268">
        <f>'Drum 8-2012'!CA9</f>
        <v>7.52</v>
      </c>
      <c r="CB43" s="978">
        <f t="shared" si="1"/>
        <v>1.4111325797872342E-2</v>
      </c>
      <c r="CC43" s="1268" t="s">
        <v>875</v>
      </c>
      <c r="CD43" s="1268"/>
    </row>
    <row r="44" spans="1:82" x14ac:dyDescent="0.25">
      <c r="A44" s="1418" t="str">
        <f>'Drum 8-2012'!A10</f>
        <v>4a</v>
      </c>
      <c r="B44" s="1268" t="str">
        <f>'Drum 8-2012'!B10</f>
        <v>Teflon</v>
      </c>
      <c r="C44" s="1418">
        <f>'Drum 8-2012'!C10</f>
        <v>0</v>
      </c>
      <c r="D44" s="1418">
        <f>'Drum 8-2012'!D10</f>
        <v>0</v>
      </c>
      <c r="E44" s="1268">
        <f>'Drum 8-2012'!E10</f>
        <v>0</v>
      </c>
      <c r="F44" s="1418" t="str">
        <f>'Drum 8-2012'!F10</f>
        <v>691a</v>
      </c>
      <c r="G44" s="1418" t="str">
        <f>'Drum 8-2012'!G10</f>
        <v>aged</v>
      </c>
      <c r="H44" s="1268">
        <f>'Drum 8-2012'!H10</f>
        <v>0</v>
      </c>
      <c r="I44" s="1268">
        <f>'Drum 8-2012'!I10</f>
        <v>41149</v>
      </c>
      <c r="J44" s="1268">
        <f>'Drum 8-2012'!J10</f>
        <v>0</v>
      </c>
      <c r="K44" s="1268">
        <f>'Drum 8-2012'!K10</f>
        <v>8.1</v>
      </c>
      <c r="L44" s="1268">
        <f>'Drum 8-2012'!L10</f>
        <v>1.4450000000000001</v>
      </c>
      <c r="M44" s="1268">
        <f>'Drum 8-2012'!M10</f>
        <v>60</v>
      </c>
      <c r="N44" s="1268">
        <f>'Drum 8-2012'!N10</f>
        <v>11</v>
      </c>
      <c r="O44" s="1268">
        <f>'Drum 8-2012'!O10</f>
        <v>8</v>
      </c>
      <c r="P44" s="1268" t="str">
        <f>'Drum 8-2012'!P10</f>
        <v>n</v>
      </c>
      <c r="Q44" s="1268" t="str">
        <f>'Drum 8-2012'!Q10</f>
        <v>n/a</v>
      </c>
      <c r="R44" s="1268">
        <f>'Drum 8-2012'!R10</f>
        <v>0</v>
      </c>
      <c r="S44" s="1268" t="str">
        <f>'Drum 8-2012'!S10</f>
        <v>n</v>
      </c>
      <c r="T44" s="1268" t="str">
        <f>'Drum 8-2012'!T10</f>
        <v>n/a</v>
      </c>
      <c r="U44" s="1268" t="str">
        <f>'Drum 8-2012'!U10</f>
        <v>n</v>
      </c>
      <c r="V44" s="1268" t="str">
        <f>'Drum 8-2012'!V10</f>
        <v>y</v>
      </c>
      <c r="W44" s="1268" t="str">
        <f>'Drum 8-2012'!W10</f>
        <v>y</v>
      </c>
      <c r="X44" s="1268" t="str">
        <f>'Drum 8-2012'!X10</f>
        <v>n</v>
      </c>
      <c r="Y44" s="1268" t="str">
        <f>'Drum 8-2012'!Y10</f>
        <v>n</v>
      </c>
      <c r="Z44" s="1268">
        <f>'Drum 8-2012'!Z10</f>
        <v>0</v>
      </c>
      <c r="AA44" s="1268">
        <f>'Drum 8-2012'!AA10</f>
        <v>10</v>
      </c>
      <c r="AB44" s="1268" t="str">
        <f>'Drum 8-2012'!AB10</f>
        <v>y</v>
      </c>
      <c r="AC44" s="1268">
        <f>'Drum 8-2012'!AC10</f>
        <v>5.1947877000000003E-2</v>
      </c>
      <c r="AD44" s="1268">
        <f>'Drum 8-2012'!AD10</f>
        <v>0</v>
      </c>
      <c r="AE44" s="1268">
        <f>'Drum 8-2012'!AE10</f>
        <v>58</v>
      </c>
      <c r="AF44" s="1268">
        <f>'Drum 8-2012'!AF10</f>
        <v>720</v>
      </c>
      <c r="AG44" s="1268">
        <f>'Drum 8-2012'!AG10</f>
        <v>5</v>
      </c>
      <c r="AH44" s="1268" t="str">
        <f>'Drum 8-2012'!AH10</f>
        <v>n</v>
      </c>
      <c r="AI44" s="1268" t="str">
        <f>'Drum 8-2012'!AI10</f>
        <v>y</v>
      </c>
      <c r="AJ44" s="1268" t="str">
        <f>'Drum 8-2012'!AJ10</f>
        <v>y</v>
      </c>
      <c r="AK44" s="1268" t="str">
        <f>'Drum 8-2012'!AK10</f>
        <v>n</v>
      </c>
      <c r="AL44" s="1268" t="str">
        <f>'Drum 8-2012'!AL10</f>
        <v>n</v>
      </c>
      <c r="AM44" s="1268" t="str">
        <f>'Drum 8-2012'!AM10</f>
        <v>y</v>
      </c>
      <c r="AN44" s="1268">
        <f>'Drum 8-2012'!AN10</f>
        <v>5.1947877000000003E-2</v>
      </c>
      <c r="AO44" s="1268">
        <f>'Drum 8-2012'!AO10</f>
        <v>0</v>
      </c>
      <c r="AP44" s="1268" t="str">
        <f>'Drum 8-2012'!AP10</f>
        <v>n</v>
      </c>
      <c r="AQ44" s="1268" t="str">
        <f>'Drum 8-2012'!AQ10</f>
        <v>n/a</v>
      </c>
      <c r="AR44" s="1268" t="str">
        <f>'Drum 8-2012'!AR10</f>
        <v>n/a</v>
      </c>
      <c r="AS44" s="1268" t="str">
        <f>'Drum 8-2012'!AS10</f>
        <v>n/a</v>
      </c>
      <c r="AT44" s="1268" t="str">
        <f>'Drum 8-2012'!AT10</f>
        <v>n/a</v>
      </c>
      <c r="AU44" s="1268" t="str">
        <f>'Drum 8-2012'!AU10</f>
        <v>n/a</v>
      </c>
      <c r="AV44" s="1268" t="str">
        <f>'Drum 8-2012'!AV10</f>
        <v>n/a</v>
      </c>
      <c r="AW44" s="1268">
        <f>'Drum 8-2012'!AW10</f>
        <v>6.0968934999999993</v>
      </c>
      <c r="AX44" s="1268">
        <f>'Drum 8-2012'!AX10</f>
        <v>4.7868350000000008</v>
      </c>
      <c r="AY44" s="1268">
        <f>'Drum 8-2012'!AY10</f>
        <v>31360</v>
      </c>
      <c r="AZ44" s="1268" t="str">
        <f>'Drum 8-2012'!AZ10</f>
        <v>n/a</v>
      </c>
      <c r="BA44" s="1268" t="str">
        <f>'Drum 8-2012'!BA10</f>
        <v>n/a</v>
      </c>
      <c r="BB44" s="1268">
        <f>'Drum 8-2012'!BB10</f>
        <v>8.1618500000000012</v>
      </c>
      <c r="BC44" s="1268">
        <f>'Drum 8-2012'!BC10</f>
        <v>1.3100584999999985</v>
      </c>
      <c r="BD44" s="1268">
        <f>'Drum 8-2012'!BD10</f>
        <v>871910.03397501679</v>
      </c>
      <c r="BE44" s="1268">
        <f>'Drum 8-2012'!BE10</f>
        <v>256.81659348219637</v>
      </c>
      <c r="BF44" s="1268" t="str">
        <f>'Drum 8-2012'!BF10</f>
        <v>n/a</v>
      </c>
      <c r="BG44" s="1268" t="str">
        <f>'Drum 8-2012'!BG10</f>
        <v>n/a</v>
      </c>
      <c r="BH44" s="1268">
        <f>'Drum 8-2012'!BH10</f>
        <v>18.445781</v>
      </c>
      <c r="BI44" s="1268">
        <f>'Drum 8-2012'!BI10</f>
        <v>0.29454483085987176</v>
      </c>
      <c r="BJ44" s="1268">
        <f>'Drum 8-2012'!BJ10</f>
        <v>0.26383638622919303</v>
      </c>
      <c r="BK44" s="1268">
        <f>'Drum 8-2012'!BK10</f>
        <v>0.24970447872998328</v>
      </c>
      <c r="BL44" s="1268" t="str">
        <f>'Drum 8-2012'!BL10</f>
        <v>n/a</v>
      </c>
      <c r="BM44" s="1268" t="e">
        <f>'Drum 8-2012'!BM10</f>
        <v>#NUM!</v>
      </c>
      <c r="BN44" s="1268" t="e">
        <f>'Drum 8-2012'!BN10</f>
        <v>#NUM!</v>
      </c>
      <c r="BO44" s="1268">
        <f>'Drum 8-2012'!BO10</f>
        <v>871910.03397501679</v>
      </c>
      <c r="BP44" s="1268">
        <f>'Drum 8-2012'!BP10</f>
        <v>858025.34721486305</v>
      </c>
      <c r="BQ44" s="1268">
        <f>'Drum 8-2012'!BQ10</f>
        <v>803054.06128531485</v>
      </c>
      <c r="BR44" s="1268">
        <f>'Drum 8-2012'!BR10</f>
        <v>256.81659348219637</v>
      </c>
      <c r="BS44" s="1268">
        <f>'Drum 8-2012'!BS10</f>
        <v>0.29078808931900879</v>
      </c>
      <c r="BT44" s="1268">
        <f>'Drum 8-2012'!BT10</f>
        <v>2.2599999999999998</v>
      </c>
      <c r="BU44" s="1268">
        <f>'Drum 8-2012'!BU10</f>
        <v>1</v>
      </c>
      <c r="BV44" s="1268">
        <f>'Drum 8-2012'!BV10</f>
        <v>1</v>
      </c>
      <c r="BW44" s="1268">
        <f>'Drum 8-2012'!BW10</f>
        <v>2.2000000000000002</v>
      </c>
      <c r="BX44" s="1268" t="str">
        <f>'Drum 8-2012'!BX10</f>
        <v>n/a</v>
      </c>
      <c r="BY44" s="1268">
        <f>'Drum 8-2012'!BY10</f>
        <v>1.8145338735925118</v>
      </c>
      <c r="BZ44" s="1268">
        <f>'Drum 8-2012'!BZ10</f>
        <v>501.20662445760627</v>
      </c>
      <c r="CA44" s="1268">
        <f>'Drum 8-2012'!CA10</f>
        <v>7.52</v>
      </c>
      <c r="CB44" s="978">
        <f t="shared" si="1"/>
        <v>1.4717378457446811E-2</v>
      </c>
      <c r="CC44" s="1268"/>
      <c r="CD44" s="1268"/>
    </row>
    <row r="45" spans="1:82" x14ac:dyDescent="0.25">
      <c r="A45" s="1418">
        <f>'Drum 8-2012'!A11</f>
        <v>5</v>
      </c>
      <c r="B45" s="1268" t="str">
        <f>'Drum 8-2012'!B11</f>
        <v>Teflon</v>
      </c>
      <c r="C45" s="1418">
        <f>'Drum 8-2012'!C11</f>
        <v>0</v>
      </c>
      <c r="D45" s="1418">
        <f>'Drum 8-2012'!D11</f>
        <v>0</v>
      </c>
      <c r="E45" s="1268">
        <f>'Drum 8-2012'!E11</f>
        <v>0</v>
      </c>
      <c r="F45" s="1418">
        <f>'Drum 8-2012'!F11</f>
        <v>692</v>
      </c>
      <c r="G45" s="1418">
        <f>'Drum 8-2012'!G11</f>
        <v>0</v>
      </c>
      <c r="H45" s="1268">
        <f>'Drum 8-2012'!H11</f>
        <v>0</v>
      </c>
      <c r="I45" s="1268">
        <f>'Drum 8-2012'!I11</f>
        <v>41149</v>
      </c>
      <c r="J45" s="1268">
        <f>'Drum 8-2012'!J11</f>
        <v>0</v>
      </c>
      <c r="K45" s="1268">
        <f>'Drum 8-2012'!K11</f>
        <v>8.1</v>
      </c>
      <c r="L45" s="1268">
        <f>'Drum 8-2012'!L11</f>
        <v>1.45</v>
      </c>
      <c r="M45" s="1268">
        <f>'Drum 8-2012'!M11</f>
        <v>60</v>
      </c>
      <c r="N45" s="1268">
        <f>'Drum 8-2012'!N11</f>
        <v>11</v>
      </c>
      <c r="O45" s="1268">
        <f>'Drum 8-2012'!O11</f>
        <v>8</v>
      </c>
      <c r="P45" s="1268" t="str">
        <f>'Drum 8-2012'!P11</f>
        <v>n</v>
      </c>
      <c r="Q45" s="1268" t="str">
        <f>'Drum 8-2012'!Q11</f>
        <v>n/a</v>
      </c>
      <c r="R45" s="1268">
        <f>'Drum 8-2012'!R11</f>
        <v>0</v>
      </c>
      <c r="S45" s="1268" t="str">
        <f>'Drum 8-2012'!S11</f>
        <v>n</v>
      </c>
      <c r="T45" s="1268" t="str">
        <f>'Drum 8-2012'!T11</f>
        <v>n/a</v>
      </c>
      <c r="U45" s="1268" t="str">
        <f>'Drum 8-2012'!U11</f>
        <v>n</v>
      </c>
      <c r="V45" s="1268" t="str">
        <f>'Drum 8-2012'!V11</f>
        <v>y</v>
      </c>
      <c r="W45" s="1268" t="str">
        <f>'Drum 8-2012'!W11</f>
        <v>y</v>
      </c>
      <c r="X45" s="1268" t="str">
        <f>'Drum 8-2012'!X11</f>
        <v>n</v>
      </c>
      <c r="Y45" s="1268" t="str">
        <f>'Drum 8-2012'!Y11</f>
        <v>n</v>
      </c>
      <c r="Z45" s="1268">
        <f>'Drum 8-2012'!Z11</f>
        <v>0</v>
      </c>
      <c r="AA45" s="1268">
        <f>'Drum 8-2012'!AA11</f>
        <v>10</v>
      </c>
      <c r="AB45" s="1268" t="str">
        <f>'Drum 8-2012'!AB11</f>
        <v>y</v>
      </c>
      <c r="AC45" s="1268">
        <f>'Drum 8-2012'!AC11</f>
        <v>5.1947877000000003E-2</v>
      </c>
      <c r="AD45" s="1268">
        <f>'Drum 8-2012'!AD11</f>
        <v>0</v>
      </c>
      <c r="AE45" s="1268">
        <f>'Drum 8-2012'!AE11</f>
        <v>58</v>
      </c>
      <c r="AF45" s="1268">
        <f>'Drum 8-2012'!AF11</f>
        <v>720</v>
      </c>
      <c r="AG45" s="1268">
        <f>'Drum 8-2012'!AG11</f>
        <v>5</v>
      </c>
      <c r="AH45" s="1268" t="str">
        <f>'Drum 8-2012'!AH11</f>
        <v>n</v>
      </c>
      <c r="AI45" s="1268" t="str">
        <f>'Drum 8-2012'!AI11</f>
        <v>y</v>
      </c>
      <c r="AJ45" s="1268" t="str">
        <f>'Drum 8-2012'!AJ11</f>
        <v>y</v>
      </c>
      <c r="AK45" s="1268" t="str">
        <f>'Drum 8-2012'!AK11</f>
        <v>n</v>
      </c>
      <c r="AL45" s="1268" t="str">
        <f>'Drum 8-2012'!AL11</f>
        <v>n</v>
      </c>
      <c r="AM45" s="1268" t="str">
        <f>'Drum 8-2012'!AM11</f>
        <v>y</v>
      </c>
      <c r="AN45" s="1268">
        <f>'Drum 8-2012'!AN11</f>
        <v>5.1947877000000003E-2</v>
      </c>
      <c r="AO45" s="1268">
        <f>'Drum 8-2012'!AO11</f>
        <v>0</v>
      </c>
      <c r="AP45" s="1268" t="str">
        <f>'Drum 8-2012'!AP11</f>
        <v>n</v>
      </c>
      <c r="AQ45" s="1268" t="str">
        <f>'Drum 8-2012'!AQ11</f>
        <v>n/a</v>
      </c>
      <c r="AR45" s="1268" t="str">
        <f>'Drum 8-2012'!AR11</f>
        <v>n/a</v>
      </c>
      <c r="AS45" s="1268" t="str">
        <f>'Drum 8-2012'!AS11</f>
        <v>n/a</v>
      </c>
      <c r="AT45" s="1268" t="str">
        <f>'Drum 8-2012'!AT11</f>
        <v>n/a</v>
      </c>
      <c r="AU45" s="1268" t="str">
        <f>'Drum 8-2012'!AU11</f>
        <v>n/a</v>
      </c>
      <c r="AV45" s="1268" t="str">
        <f>'Drum 8-2012'!AV11</f>
        <v>n/a</v>
      </c>
      <c r="AW45" s="1268">
        <f>'Drum 8-2012'!AW11</f>
        <v>7.8813785000000012</v>
      </c>
      <c r="AX45" s="1268">
        <f>'Drum 8-2012'!AX11</f>
        <v>4.7246783333333333</v>
      </c>
      <c r="AY45" s="1268">
        <f>'Drum 8-2012'!AY11</f>
        <v>109500</v>
      </c>
      <c r="AZ45" s="1268" t="str">
        <f>'Drum 8-2012'!AZ11</f>
        <v>n/a</v>
      </c>
      <c r="BA45" s="1268" t="str">
        <f>'Drum 8-2012'!BA11</f>
        <v>n/a</v>
      </c>
      <c r="BB45" s="1268">
        <f>'Drum 8-2012'!BB11</f>
        <v>65.0429523809524</v>
      </c>
      <c r="BC45" s="1268">
        <f>'Drum 8-2012'!BC11</f>
        <v>3.1567001666666679</v>
      </c>
      <c r="BD45" s="1268">
        <f>'Drum 8-2012'!BD11</f>
        <v>3589929.1899840296</v>
      </c>
      <c r="BE45" s="1268">
        <f>'Drum 8-2012'!BE11</f>
        <v>1114.6162921487382</v>
      </c>
      <c r="BF45" s="1268" t="str">
        <f>'Drum 8-2012'!BF11</f>
        <v>n/a</v>
      </c>
      <c r="BG45" s="1268" t="str">
        <f>'Drum 8-2012'!BG11</f>
        <v>n/a</v>
      </c>
      <c r="BH45" s="1268">
        <f>'Drum 8-2012'!BH11</f>
        <v>146.9970723809524</v>
      </c>
      <c r="BI45" s="1268">
        <f>'Drum 8-2012'!BI11</f>
        <v>0.31048419987183556</v>
      </c>
      <c r="BJ45" s="1268">
        <f>'Drum 8-2012'!BJ11</f>
        <v>0.32880153266859696</v>
      </c>
      <c r="BK45" s="1268">
        <f>'Drum 8-2012'!BK11</f>
        <v>0.33836154374507504</v>
      </c>
      <c r="BL45" s="1268" t="str">
        <f>'Drum 8-2012'!BL11</f>
        <v>n/a</v>
      </c>
      <c r="BM45" s="1268">
        <f>'Drum 8-2012'!BM11</f>
        <v>1.2705103790824266</v>
      </c>
      <c r="BN45" s="1268">
        <f>'Drum 8-2012'!BN11</f>
        <v>0.30171183065696261</v>
      </c>
      <c r="BO45" s="1268">
        <f>'Drum 8-2012'!BO11</f>
        <v>3589929.1899840296</v>
      </c>
      <c r="BP45" s="1268">
        <f>'Drum 8-2012'!BP11</f>
        <v>3351278.4362679534</v>
      </c>
      <c r="BQ45" s="1268">
        <f>'Drum 8-2012'!BQ11</f>
        <v>2957312.3844887828</v>
      </c>
      <c r="BR45" s="1268">
        <f>'Drum 8-2012'!BR11</f>
        <v>1114.6162921487382</v>
      </c>
      <c r="BS45" s="1268">
        <f>'Drum 8-2012'!BS11</f>
        <v>0.70067925212347237</v>
      </c>
      <c r="BT45" s="1268">
        <f>'Drum 8-2012'!BT11</f>
        <v>2.2599999999999998</v>
      </c>
      <c r="BU45" s="1268">
        <f>'Drum 8-2012'!BU11</f>
        <v>1</v>
      </c>
      <c r="BV45" s="1268">
        <f>'Drum 8-2012'!BV11</f>
        <v>1</v>
      </c>
      <c r="BW45" s="1268">
        <f>'Drum 8-2012'!BW11</f>
        <v>2.2000000000000002</v>
      </c>
      <c r="BX45" s="1268" t="str">
        <f>'Drum 8-2012'!BX11</f>
        <v>n/a</v>
      </c>
      <c r="BY45" s="1268">
        <f>'Drum 8-2012'!BY11</f>
        <v>1.8349736461063328</v>
      </c>
      <c r="BZ45" s="1268">
        <f>'Drum 8-2012'!BZ11</f>
        <v>512.16736666465113</v>
      </c>
      <c r="CA45" s="1268">
        <f>'Drum 8-2012'!CA11</f>
        <v>28.41</v>
      </c>
      <c r="CB45" s="978">
        <f t="shared" si="1"/>
        <v>3.1044788253633031E-2</v>
      </c>
      <c r="CC45" s="1268"/>
      <c r="CD45" s="1268"/>
    </row>
    <row r="46" spans="1:82" x14ac:dyDescent="0.25">
      <c r="A46" s="1418" t="str">
        <f>'Drum 8-2012'!A12</f>
        <v>5a</v>
      </c>
      <c r="B46" s="1268" t="str">
        <f>'Drum 8-2012'!B12</f>
        <v>Teflon</v>
      </c>
      <c r="C46" s="1418">
        <f>'Drum 8-2012'!C12</f>
        <v>0</v>
      </c>
      <c r="D46" s="1418">
        <f>'Drum 8-2012'!D12</f>
        <v>0</v>
      </c>
      <c r="E46" s="1268">
        <f>'Drum 8-2012'!E12</f>
        <v>0</v>
      </c>
      <c r="F46" s="1418" t="str">
        <f>'Drum 8-2012'!F12</f>
        <v>692a</v>
      </c>
      <c r="G46" s="1418" t="str">
        <f>'Drum 8-2012'!G12</f>
        <v>aged</v>
      </c>
      <c r="H46" s="1268">
        <f>'Drum 8-2012'!H12</f>
        <v>0</v>
      </c>
      <c r="I46" s="1268">
        <f>'Drum 8-2012'!I12</f>
        <v>41149</v>
      </c>
      <c r="J46" s="1268">
        <f>'Drum 8-2012'!J12</f>
        <v>0</v>
      </c>
      <c r="K46" s="1268">
        <f>'Drum 8-2012'!K12</f>
        <v>8.1</v>
      </c>
      <c r="L46" s="1268">
        <f>'Drum 8-2012'!L12</f>
        <v>1.45</v>
      </c>
      <c r="M46" s="1268">
        <f>'Drum 8-2012'!M12</f>
        <v>60</v>
      </c>
      <c r="N46" s="1268">
        <f>'Drum 8-2012'!N12</f>
        <v>11</v>
      </c>
      <c r="O46" s="1268">
        <f>'Drum 8-2012'!O12</f>
        <v>8</v>
      </c>
      <c r="P46" s="1268" t="str">
        <f>'Drum 8-2012'!P12</f>
        <v>n</v>
      </c>
      <c r="Q46" s="1268" t="str">
        <f>'Drum 8-2012'!Q12</f>
        <v>n/a</v>
      </c>
      <c r="R46" s="1268">
        <f>'Drum 8-2012'!R12</f>
        <v>0</v>
      </c>
      <c r="S46" s="1268" t="str">
        <f>'Drum 8-2012'!S12</f>
        <v>n</v>
      </c>
      <c r="T46" s="1268" t="str">
        <f>'Drum 8-2012'!T12</f>
        <v>n/a</v>
      </c>
      <c r="U46" s="1268" t="str">
        <f>'Drum 8-2012'!U12</f>
        <v>n</v>
      </c>
      <c r="V46" s="1268" t="str">
        <f>'Drum 8-2012'!V12</f>
        <v>y</v>
      </c>
      <c r="W46" s="1268" t="str">
        <f>'Drum 8-2012'!W12</f>
        <v>y</v>
      </c>
      <c r="X46" s="1268" t="str">
        <f>'Drum 8-2012'!X12</f>
        <v>n</v>
      </c>
      <c r="Y46" s="1268" t="str">
        <f>'Drum 8-2012'!Y12</f>
        <v>n</v>
      </c>
      <c r="Z46" s="1268">
        <f>'Drum 8-2012'!Z12</f>
        <v>0</v>
      </c>
      <c r="AA46" s="1268">
        <f>'Drum 8-2012'!AA12</f>
        <v>10</v>
      </c>
      <c r="AB46" s="1268" t="str">
        <f>'Drum 8-2012'!AB12</f>
        <v>y</v>
      </c>
      <c r="AC46" s="1268">
        <f>'Drum 8-2012'!AC12</f>
        <v>5.1947877000000003E-2</v>
      </c>
      <c r="AD46" s="1268">
        <f>'Drum 8-2012'!AD12</f>
        <v>0</v>
      </c>
      <c r="AE46" s="1268">
        <f>'Drum 8-2012'!AE12</f>
        <v>58</v>
      </c>
      <c r="AF46" s="1268">
        <f>'Drum 8-2012'!AF12</f>
        <v>720</v>
      </c>
      <c r="AG46" s="1268">
        <f>'Drum 8-2012'!AG12</f>
        <v>5</v>
      </c>
      <c r="AH46" s="1268" t="str">
        <f>'Drum 8-2012'!AH12</f>
        <v>n</v>
      </c>
      <c r="AI46" s="1268" t="str">
        <f>'Drum 8-2012'!AI12</f>
        <v>y</v>
      </c>
      <c r="AJ46" s="1268" t="str">
        <f>'Drum 8-2012'!AJ12</f>
        <v>y</v>
      </c>
      <c r="AK46" s="1268" t="str">
        <f>'Drum 8-2012'!AK12</f>
        <v>n</v>
      </c>
      <c r="AL46" s="1268" t="str">
        <f>'Drum 8-2012'!AL12</f>
        <v>n</v>
      </c>
      <c r="AM46" s="1268" t="str">
        <f>'Drum 8-2012'!AM12</f>
        <v>y</v>
      </c>
      <c r="AN46" s="1268">
        <f>'Drum 8-2012'!AN12</f>
        <v>5.1947877000000003E-2</v>
      </c>
      <c r="AO46" s="1268">
        <f>'Drum 8-2012'!AO12</f>
        <v>0</v>
      </c>
      <c r="AP46" s="1268" t="str">
        <f>'Drum 8-2012'!AP12</f>
        <v>n</v>
      </c>
      <c r="AQ46" s="1268" t="str">
        <f>'Drum 8-2012'!AQ12</f>
        <v>n/a</v>
      </c>
      <c r="AR46" s="1268" t="str">
        <f>'Drum 8-2012'!AR12</f>
        <v>n/a</v>
      </c>
      <c r="AS46" s="1268" t="str">
        <f>'Drum 8-2012'!AS12</f>
        <v>n/a</v>
      </c>
      <c r="AT46" s="1268" t="str">
        <f>'Drum 8-2012'!AT12</f>
        <v>n/a</v>
      </c>
      <c r="AU46" s="1268" t="str">
        <f>'Drum 8-2012'!AU12</f>
        <v>n/a</v>
      </c>
      <c r="AV46" s="1268" t="str">
        <f>'Drum 8-2012'!AV12</f>
        <v>n/a</v>
      </c>
      <c r="AW46" s="1268">
        <f>'Drum 8-2012'!AW12</f>
        <v>6.8754725000000008</v>
      </c>
      <c r="AX46" s="1268">
        <f>'Drum 8-2012'!AX12</f>
        <v>4.7853599999999998</v>
      </c>
      <c r="AY46" s="1268">
        <f>'Drum 8-2012'!AY12</f>
        <v>38752.631578947367</v>
      </c>
      <c r="AZ46" s="1268" t="str">
        <f>'Drum 8-2012'!AZ12</f>
        <v>n/a</v>
      </c>
      <c r="BA46" s="1268" t="str">
        <f>'Drum 8-2012'!BA12</f>
        <v>n/a</v>
      </c>
      <c r="BB46" s="1268">
        <f>'Drum 8-2012'!BB12</f>
        <v>31.267526315789468</v>
      </c>
      <c r="BC46" s="1268">
        <f>'Drum 8-2012'!BC12</f>
        <v>2.0901125000000009</v>
      </c>
      <c r="BD46" s="1268">
        <f>'Drum 8-2012'!BD12</f>
        <v>1088478.9131625327</v>
      </c>
      <c r="BE46" s="1268">
        <f>'Drum 8-2012'!BE12</f>
        <v>487.16203019387217</v>
      </c>
      <c r="BF46" s="1268" t="str">
        <f>'Drum 8-2012'!BF12</f>
        <v>n/a</v>
      </c>
      <c r="BG46" s="1268" t="str">
        <f>'Drum 8-2012'!BG12</f>
        <v>n/a</v>
      </c>
      <c r="BH46" s="1268">
        <f>'Drum 8-2012'!BH12</f>
        <v>70.664609473684195</v>
      </c>
      <c r="BI46" s="1268">
        <f>'Drum 8-2012'!BI12</f>
        <v>0.44756221209508046</v>
      </c>
      <c r="BJ46" s="1268">
        <f>'Drum 8-2012'!BJ12</f>
        <v>0.38340126961581622</v>
      </c>
      <c r="BK46" s="1268">
        <f>'Drum 8-2012'!BK12</f>
        <v>0.35485719408508376</v>
      </c>
      <c r="BL46" s="1268" t="str">
        <f>'Drum 8-2012'!BL12</f>
        <v>n/a</v>
      </c>
      <c r="BM46" s="1268" t="e">
        <f>'Drum 8-2012'!BM12</f>
        <v>#NUM!</v>
      </c>
      <c r="BN46" s="1268" t="e">
        <f>'Drum 8-2012'!BN12</f>
        <v>#NUM!</v>
      </c>
      <c r="BO46" s="1268">
        <f>'Drum 8-2012'!BO12</f>
        <v>1088478.9131625327</v>
      </c>
      <c r="BP46" s="1268">
        <f>'Drum 8-2012'!BP12</f>
        <v>1071321.1277478221</v>
      </c>
      <c r="BQ46" s="1268">
        <f>'Drum 8-2012'!BQ12</f>
        <v>997876.38313281513</v>
      </c>
      <c r="BR46" s="1268">
        <f>'Drum 8-2012'!BR12</f>
        <v>487.16203019387217</v>
      </c>
      <c r="BS46" s="1268">
        <f>'Drum 8-2012'!BS12</f>
        <v>0.46393334369173417</v>
      </c>
      <c r="BT46" s="1268">
        <f>'Drum 8-2012'!BT12</f>
        <v>2.2599999999999998</v>
      </c>
      <c r="BU46" s="1268">
        <f>'Drum 8-2012'!BU12</f>
        <v>1</v>
      </c>
      <c r="BV46" s="1268">
        <f>'Drum 8-2012'!BV12</f>
        <v>1</v>
      </c>
      <c r="BW46" s="1268">
        <f>'Drum 8-2012'!BW12</f>
        <v>2.2000000000000002</v>
      </c>
      <c r="BX46" s="1268" t="str">
        <f>'Drum 8-2012'!BX12</f>
        <v>n/a</v>
      </c>
      <c r="BY46" s="1268">
        <f>'Drum 8-2012'!BY12</f>
        <v>1.8208566120733327</v>
      </c>
      <c r="BZ46" s="1268">
        <f>'Drum 8-2012'!BZ12</f>
        <v>512.16736666465113</v>
      </c>
      <c r="CA46" s="1268">
        <f>'Drum 8-2012'!CA12</f>
        <v>28.41</v>
      </c>
      <c r="CB46" s="978">
        <f t="shared" si="1"/>
        <v>1.4923887956427496E-2</v>
      </c>
      <c r="CC46" s="1268"/>
      <c r="CD46" s="1268"/>
    </row>
    <row r="47" spans="1:82" x14ac:dyDescent="0.25">
      <c r="A47" s="1418">
        <f>'Drum 8-2012'!A29</f>
        <v>14</v>
      </c>
      <c r="B47" s="1799" t="str">
        <f>'Drum 8-2012'!B29</f>
        <v>Kapton</v>
      </c>
      <c r="C47" s="1418">
        <f>'Drum 8-2012'!C29</f>
        <v>0</v>
      </c>
      <c r="D47" s="1418">
        <f>'Drum 8-2012'!D29</f>
        <v>0</v>
      </c>
      <c r="E47" s="1268">
        <f>'Drum 8-2012'!E29</f>
        <v>0</v>
      </c>
      <c r="F47" s="1418">
        <f>'Drum 8-2012'!F29</f>
        <v>402</v>
      </c>
      <c r="G47" s="1418">
        <f>'Drum 8-2012'!G29</f>
        <v>0</v>
      </c>
      <c r="H47" s="1268">
        <f>'Drum 8-2012'!H29</f>
        <v>0</v>
      </c>
      <c r="I47" s="1268">
        <f>'Drum 8-2012'!I29</f>
        <v>41152</v>
      </c>
      <c r="J47" s="1268">
        <f>'Drum 8-2012'!J29</f>
        <v>0</v>
      </c>
      <c r="K47" s="1268">
        <f>'Drum 8-2012'!K29</f>
        <v>8.1</v>
      </c>
      <c r="L47" s="1268">
        <f>'Drum 8-2012'!L29</f>
        <v>1.45</v>
      </c>
      <c r="M47" s="1268">
        <f>'Drum 8-2012'!M29</f>
        <v>60</v>
      </c>
      <c r="N47" s="1268">
        <f>'Drum 8-2012'!N29</f>
        <v>11</v>
      </c>
      <c r="O47" s="1268">
        <f>'Drum 8-2012'!O29</f>
        <v>8</v>
      </c>
      <c r="P47" s="1268" t="str">
        <f>'Drum 8-2012'!P29</f>
        <v>n</v>
      </c>
      <c r="Q47" s="1268" t="str">
        <f>'Drum 8-2012'!Q29</f>
        <v>n/a</v>
      </c>
      <c r="R47" s="1268">
        <f>'Drum 8-2012'!R29</f>
        <v>0</v>
      </c>
      <c r="S47" s="1268" t="str">
        <f>'Drum 8-2012'!S29</f>
        <v>n</v>
      </c>
      <c r="T47" s="1268" t="str">
        <f>'Drum 8-2012'!T29</f>
        <v>n/a</v>
      </c>
      <c r="U47" s="1268" t="str">
        <f>'Drum 8-2012'!U29</f>
        <v>n</v>
      </c>
      <c r="V47" s="1268" t="str">
        <f>'Drum 8-2012'!V29</f>
        <v>y</v>
      </c>
      <c r="W47" s="1268" t="str">
        <f>'Drum 8-2012'!W29</f>
        <v>y</v>
      </c>
      <c r="X47" s="1268" t="str">
        <f>'Drum 8-2012'!X29</f>
        <v>n</v>
      </c>
      <c r="Y47" s="1268" t="str">
        <f>'Drum 8-2012'!Y29</f>
        <v>n</v>
      </c>
      <c r="Z47" s="1268">
        <f>'Drum 8-2012'!Z29</f>
        <v>0</v>
      </c>
      <c r="AA47" s="1268">
        <f>'Drum 8-2012'!AA29</f>
        <v>10</v>
      </c>
      <c r="AB47" s="1268" t="str">
        <f>'Drum 8-2012'!AB29</f>
        <v>y</v>
      </c>
      <c r="AC47" s="1268">
        <f>'Drum 8-2012'!AC29</f>
        <v>3.8521766999999998E-2</v>
      </c>
      <c r="AD47" s="1268">
        <f>'Drum 8-2012'!AD29</f>
        <v>0</v>
      </c>
      <c r="AE47" s="1268">
        <f>'Drum 8-2012'!AE29</f>
        <v>58</v>
      </c>
      <c r="AF47" s="1268">
        <f>'Drum 8-2012'!AF29</f>
        <v>720</v>
      </c>
      <c r="AG47" s="1268">
        <f>'Drum 8-2012'!AG29</f>
        <v>5</v>
      </c>
      <c r="AH47" s="1268" t="str">
        <f>'Drum 8-2012'!AH29</f>
        <v>n</v>
      </c>
      <c r="AI47" s="1268" t="str">
        <f>'Drum 8-2012'!AI29</f>
        <v>y</v>
      </c>
      <c r="AJ47" s="1268" t="str">
        <f>'Drum 8-2012'!AJ29</f>
        <v>y</v>
      </c>
      <c r="AK47" s="1268" t="str">
        <f>'Drum 8-2012'!AK29</f>
        <v>n</v>
      </c>
      <c r="AL47" s="1268" t="str">
        <f>'Drum 8-2012'!AL29</f>
        <v>n</v>
      </c>
      <c r="AM47" s="1268" t="str">
        <f>'Drum 8-2012'!AM29</f>
        <v>y</v>
      </c>
      <c r="AN47" s="1268">
        <f>'Drum 8-2012'!AN29</f>
        <v>3.8521766999999998E-2</v>
      </c>
      <c r="AO47" s="1268">
        <f>'Drum 8-2012'!AO29</f>
        <v>0</v>
      </c>
      <c r="AP47" s="1268" t="str">
        <f>'Drum 8-2012'!AP29</f>
        <v>n</v>
      </c>
      <c r="AQ47" s="1268" t="str">
        <f>'Drum 8-2012'!AQ29</f>
        <v>n/a</v>
      </c>
      <c r="AR47" s="1268" t="str">
        <f>'Drum 8-2012'!AR29</f>
        <v>n/a</v>
      </c>
      <c r="AS47" s="1268" t="str">
        <f>'Drum 8-2012'!AS29</f>
        <v>n/a</v>
      </c>
      <c r="AT47" s="1268" t="str">
        <f>'Drum 8-2012'!AT29</f>
        <v>n/a</v>
      </c>
      <c r="AU47" s="1268" t="str">
        <f>'Drum 8-2012'!AU29</f>
        <v>n/a</v>
      </c>
      <c r="AV47" s="1268" t="str">
        <f>'Drum 8-2012'!AV29</f>
        <v>n/a</v>
      </c>
      <c r="AW47" s="1268">
        <f>'Drum 8-2012'!AW29</f>
        <v>6.9067080000000001</v>
      </c>
      <c r="AX47" s="1268">
        <f>'Drum 8-2012'!AX29</f>
        <v>4.7567250000000003</v>
      </c>
      <c r="AY47" s="1268">
        <f>'Drum 8-2012'!AY29</f>
        <v>83210</v>
      </c>
      <c r="AZ47" s="1268" t="str">
        <f>'Drum 8-2012'!AZ29</f>
        <v>n/a</v>
      </c>
      <c r="BA47" s="1268" t="str">
        <f>'Drum 8-2012'!BA29</f>
        <v>n/a</v>
      </c>
      <c r="BB47" s="1268">
        <f>'Drum 8-2012'!BB29</f>
        <v>39.799099999999996</v>
      </c>
      <c r="BC47" s="1268">
        <f>'Drum 8-2012'!BC29</f>
        <v>2.1499829999999998</v>
      </c>
      <c r="BD47" s="1268">
        <f>'Drum 8-2012'!BD29</f>
        <v>3343843.0848719897</v>
      </c>
      <c r="BE47" s="1268">
        <f>'Drum 8-2012'!BE29</f>
        <v>509.40958787040034</v>
      </c>
      <c r="BF47" s="1268" t="str">
        <f>'Drum 8-2012'!BF29</f>
        <v>n/a</v>
      </c>
      <c r="BG47" s="1268" t="str">
        <f>'Drum 8-2012'!BG29</f>
        <v>n/a</v>
      </c>
      <c r="BH47" s="1268">
        <f>'Drum 8-2012'!BH29</f>
        <v>17.909594999999999</v>
      </c>
      <c r="BI47" s="1268">
        <f>'Drum 8-2012'!BI29</f>
        <v>0.15234255165113461</v>
      </c>
      <c r="BJ47" s="1268">
        <f>'Drum 8-2012'!BJ29</f>
        <v>0.19313054661576046</v>
      </c>
      <c r="BK47" s="1268">
        <f>'Drum 8-2012'!BK29</f>
        <v>0.21745321938593015</v>
      </c>
      <c r="BL47" s="1268" t="str">
        <f>'Drum 8-2012'!BL29</f>
        <v>n/a</v>
      </c>
      <c r="BM47" s="1268">
        <f>'Drum 8-2012'!BM29</f>
        <v>1.6275364702423114</v>
      </c>
      <c r="BN47" s="1268">
        <f>'Drum 8-2012'!BN29</f>
        <v>0.13530266581616329</v>
      </c>
      <c r="BO47" s="1268">
        <f>'Drum 8-2012'!BO29</f>
        <v>3343843.0848719897</v>
      </c>
      <c r="BP47" s="1268">
        <f>'Drum 8-2012'!BP29</f>
        <v>3294161.3036598247</v>
      </c>
      <c r="BQ47" s="1268">
        <f>'Drum 8-2012'!BQ29</f>
        <v>2985464.6361367586</v>
      </c>
      <c r="BR47" s="1268">
        <f>'Drum 8-2012'!BR29</f>
        <v>509.40958787040034</v>
      </c>
      <c r="BS47" s="1268">
        <f>'Drum 8-2012'!BS29</f>
        <v>0.47722254283938553</v>
      </c>
      <c r="BT47" s="1268">
        <f>'Drum 8-2012'!BT29</f>
        <v>0.45</v>
      </c>
      <c r="BU47" s="1268">
        <f>'Drum 8-2012'!BU29</f>
        <v>1</v>
      </c>
      <c r="BV47" s="1268">
        <f>'Drum 8-2012'!BV29</f>
        <v>1</v>
      </c>
      <c r="BW47" s="1268">
        <f>'Drum 8-2012'!BW29</f>
        <v>1.42</v>
      </c>
      <c r="BX47" s="1268" t="str">
        <f>'Drum 8-2012'!BX29</f>
        <v>n/a</v>
      </c>
      <c r="BY47" s="1268">
        <f>'Drum 8-2012'!BY29</f>
        <v>1.9322864877906967</v>
      </c>
      <c r="BZ47" s="1268">
        <f>'Drum 8-2012'!BZ29</f>
        <v>506.0337994674656</v>
      </c>
      <c r="CA47" s="1268" t="str">
        <f>'Drum 8-2012'!CA29</f>
        <v>N/A</v>
      </c>
      <c r="CB47" s="1268"/>
      <c r="CC47" s="1268"/>
      <c r="CD47" s="1268"/>
    </row>
    <row r="48" spans="1:82" x14ac:dyDescent="0.25">
      <c r="A48" s="1418" t="str">
        <f>'Drum 8-2012'!A30</f>
        <v>14a</v>
      </c>
      <c r="B48" s="1799" t="str">
        <f>'Drum 8-2012'!B30</f>
        <v>Kapton</v>
      </c>
      <c r="C48" s="1418">
        <f>'Drum 8-2012'!C30</f>
        <v>0</v>
      </c>
      <c r="D48" s="1418">
        <f>'Drum 8-2012'!D30</f>
        <v>0</v>
      </c>
      <c r="E48" s="1268">
        <f>'Drum 8-2012'!E30</f>
        <v>0</v>
      </c>
      <c r="F48" s="1418" t="str">
        <f>'Drum 8-2012'!F30</f>
        <v>402a</v>
      </c>
      <c r="G48" s="1418" t="str">
        <f>'Drum 8-2012'!G30</f>
        <v>aged</v>
      </c>
      <c r="H48" s="1268">
        <f>'Drum 8-2012'!H30</f>
        <v>0</v>
      </c>
      <c r="I48" s="1268">
        <f>'Drum 8-2012'!I30</f>
        <v>41152</v>
      </c>
      <c r="J48" s="1268">
        <f>'Drum 8-2012'!J30</f>
        <v>0</v>
      </c>
      <c r="K48" s="1268">
        <f>'Drum 8-2012'!K30</f>
        <v>8.1</v>
      </c>
      <c r="L48" s="1268">
        <f>'Drum 8-2012'!L30</f>
        <v>1.45</v>
      </c>
      <c r="M48" s="1268">
        <f>'Drum 8-2012'!M30</f>
        <v>60</v>
      </c>
      <c r="N48" s="1268">
        <f>'Drum 8-2012'!N30</f>
        <v>11</v>
      </c>
      <c r="O48" s="1268">
        <f>'Drum 8-2012'!O30</f>
        <v>8</v>
      </c>
      <c r="P48" s="1268" t="str">
        <f>'Drum 8-2012'!P30</f>
        <v>n</v>
      </c>
      <c r="Q48" s="1268" t="str">
        <f>'Drum 8-2012'!Q30</f>
        <v>n/a</v>
      </c>
      <c r="R48" s="1268">
        <f>'Drum 8-2012'!R30</f>
        <v>0</v>
      </c>
      <c r="S48" s="1268" t="str">
        <f>'Drum 8-2012'!S30</f>
        <v>n</v>
      </c>
      <c r="T48" s="1268" t="str">
        <f>'Drum 8-2012'!T30</f>
        <v>n/a</v>
      </c>
      <c r="U48" s="1268" t="str">
        <f>'Drum 8-2012'!U30</f>
        <v>n</v>
      </c>
      <c r="V48" s="1268" t="str">
        <f>'Drum 8-2012'!V30</f>
        <v>y</v>
      </c>
      <c r="W48" s="1268" t="str">
        <f>'Drum 8-2012'!W30</f>
        <v>y</v>
      </c>
      <c r="X48" s="1268" t="str">
        <f>'Drum 8-2012'!X30</f>
        <v>n</v>
      </c>
      <c r="Y48" s="1268" t="str">
        <f>'Drum 8-2012'!Y30</f>
        <v>n</v>
      </c>
      <c r="Z48" s="1268">
        <f>'Drum 8-2012'!Z30</f>
        <v>0</v>
      </c>
      <c r="AA48" s="1268">
        <f>'Drum 8-2012'!AA30</f>
        <v>10</v>
      </c>
      <c r="AB48" s="1268" t="str">
        <f>'Drum 8-2012'!AB30</f>
        <v>y</v>
      </c>
      <c r="AC48" s="1268">
        <f>'Drum 8-2012'!AC30</f>
        <v>3.8521766999999998E-2</v>
      </c>
      <c r="AD48" s="1268">
        <f>'Drum 8-2012'!AD30</f>
        <v>0</v>
      </c>
      <c r="AE48" s="1268">
        <f>'Drum 8-2012'!AE30</f>
        <v>58</v>
      </c>
      <c r="AF48" s="1268">
        <f>'Drum 8-2012'!AF30</f>
        <v>720</v>
      </c>
      <c r="AG48" s="1268">
        <f>'Drum 8-2012'!AG30</f>
        <v>5</v>
      </c>
      <c r="AH48" s="1268" t="str">
        <f>'Drum 8-2012'!AH30</f>
        <v>n</v>
      </c>
      <c r="AI48" s="1268" t="str">
        <f>'Drum 8-2012'!AI30</f>
        <v>y</v>
      </c>
      <c r="AJ48" s="1268" t="str">
        <f>'Drum 8-2012'!AJ30</f>
        <v>y</v>
      </c>
      <c r="AK48" s="1268" t="str">
        <f>'Drum 8-2012'!AK30</f>
        <v>n</v>
      </c>
      <c r="AL48" s="1268" t="str">
        <f>'Drum 8-2012'!AL30</f>
        <v>n</v>
      </c>
      <c r="AM48" s="1268" t="str">
        <f>'Drum 8-2012'!AM30</f>
        <v>y</v>
      </c>
      <c r="AN48" s="1268">
        <f>'Drum 8-2012'!AN30</f>
        <v>3.8521766999999998E-2</v>
      </c>
      <c r="AO48" s="1268">
        <f>'Drum 8-2012'!AO30</f>
        <v>0</v>
      </c>
      <c r="AP48" s="1268" t="str">
        <f>'Drum 8-2012'!AP30</f>
        <v>n</v>
      </c>
      <c r="AQ48" s="1268" t="str">
        <f>'Drum 8-2012'!AQ30</f>
        <v>n/a</v>
      </c>
      <c r="AR48" s="1268" t="str">
        <f>'Drum 8-2012'!AR30</f>
        <v>n/a</v>
      </c>
      <c r="AS48" s="1268" t="str">
        <f>'Drum 8-2012'!AS30</f>
        <v>n/a</v>
      </c>
      <c r="AT48" s="1268" t="str">
        <f>'Drum 8-2012'!AT30</f>
        <v>n/a</v>
      </c>
      <c r="AU48" s="1268" t="str">
        <f>'Drum 8-2012'!AU30</f>
        <v>n/a</v>
      </c>
      <c r="AV48" s="1268" t="str">
        <f>'Drum 8-2012'!AV30</f>
        <v>n/a</v>
      </c>
      <c r="AW48" s="1268">
        <f>'Drum 8-2012'!AW30</f>
        <v>5.9231124999999993</v>
      </c>
      <c r="AX48" s="1268">
        <f>'Drum 8-2012'!AX30</f>
        <v>4.7818499999999995</v>
      </c>
      <c r="AY48" s="1268">
        <f>'Drum 8-2012'!AY30</f>
        <v>37210</v>
      </c>
      <c r="AZ48" s="1268" t="str">
        <f>'Drum 8-2012'!AZ30</f>
        <v>n/a</v>
      </c>
      <c r="BA48" s="1268" t="str">
        <f>'Drum 8-2012'!BA30</f>
        <v>n/a</v>
      </c>
      <c r="BB48" s="1268">
        <f>'Drum 8-2012'!BB30</f>
        <v>36.033799999999999</v>
      </c>
      <c r="BC48" s="1268">
        <f>'Drum 8-2012'!BC30</f>
        <v>1.1412624999999998</v>
      </c>
      <c r="BD48" s="1268">
        <f>'Drum 8-2012'!BD30</f>
        <v>1406438.7077570974</v>
      </c>
      <c r="BE48" s="1268">
        <f>'Drum 8-2012'!BE30</f>
        <v>217.15871584078926</v>
      </c>
      <c r="BF48" s="1268" t="str">
        <f>'Drum 8-2012'!BF30</f>
        <v>n/a</v>
      </c>
      <c r="BG48" s="1268" t="str">
        <f>'Drum 8-2012'!BG30</f>
        <v>n/a</v>
      </c>
      <c r="BH48" s="1268">
        <f>'Drum 8-2012'!BH30</f>
        <v>16.215209999999999</v>
      </c>
      <c r="BI48" s="1268">
        <f>'Drum 8-2012'!BI30</f>
        <v>0.15440325599904792</v>
      </c>
      <c r="BJ48" s="1268">
        <f>'Drum 8-2012'!BJ30</f>
        <v>0.24936659016059443</v>
      </c>
      <c r="BK48" s="1268">
        <f>'Drum 8-2012'!BK30</f>
        <v>0.31690505956869741</v>
      </c>
      <c r="BL48" s="1268" t="str">
        <f>'Drum 8-2012'!BL30</f>
        <v>n/a</v>
      </c>
      <c r="BM48" s="1268">
        <f>'Drum 8-2012'!BM30</f>
        <v>1.9984175535119064</v>
      </c>
      <c r="BN48" s="1268">
        <f>'Drum 8-2012'!BN30</f>
        <v>0.12149699821952314</v>
      </c>
      <c r="BO48" s="1268">
        <f>'Drum 8-2012'!BO30</f>
        <v>1406438.7077570974</v>
      </c>
      <c r="BP48" s="1268">
        <f>'Drum 8-2012'!BP30</f>
        <v>1384221.9179613439</v>
      </c>
      <c r="BQ48" s="1268">
        <f>'Drum 8-2012'!BQ30</f>
        <v>1290611.957130627</v>
      </c>
      <c r="BR48" s="1268">
        <f>'Drum 8-2012'!BR30</f>
        <v>217.15871584078926</v>
      </c>
      <c r="BS48" s="1268">
        <f>'Drum 8-2012'!BS30</f>
        <v>0.25332116221255435</v>
      </c>
      <c r="BT48" s="1268">
        <f>'Drum 8-2012'!BT30</f>
        <v>0.45</v>
      </c>
      <c r="BU48" s="1268">
        <f>'Drum 8-2012'!BU30</f>
        <v>1</v>
      </c>
      <c r="BV48" s="1268">
        <f>'Drum 8-2012'!BV30</f>
        <v>1</v>
      </c>
      <c r="BW48" s="1268">
        <f>'Drum 8-2012'!BW30</f>
        <v>1.42</v>
      </c>
      <c r="BX48" s="1268" t="str">
        <f>'Drum 8-2012'!BX30</f>
        <v>n/a</v>
      </c>
      <c r="BY48" s="1268">
        <f>'Drum 8-2012'!BY30</f>
        <v>1.7457828340522512</v>
      </c>
      <c r="BZ48" s="1268">
        <f>'Drum 8-2012'!BZ30</f>
        <v>506.0337994674656</v>
      </c>
      <c r="CA48" s="1268" t="str">
        <f>'Drum 8-2012'!CA30</f>
        <v>N/A</v>
      </c>
      <c r="CB48" s="1268"/>
      <c r="CC48" s="1268"/>
      <c r="CD48" s="1268"/>
    </row>
    <row r="49" spans="1:82" x14ac:dyDescent="0.25">
      <c r="A49" s="1418">
        <f>'Drum 8-2012'!A31</f>
        <v>15</v>
      </c>
      <c r="B49" s="1799" t="str">
        <f>'Drum 8-2012'!B31</f>
        <v>Kapton</v>
      </c>
      <c r="C49" s="1418">
        <f>'Drum 8-2012'!C31</f>
        <v>0</v>
      </c>
      <c r="D49" s="1418">
        <f>'Drum 8-2012'!D31</f>
        <v>0</v>
      </c>
      <c r="E49" s="1268">
        <f>'Drum 8-2012'!E31</f>
        <v>0</v>
      </c>
      <c r="F49" s="1418">
        <f>'Drum 8-2012'!F31</f>
        <v>403</v>
      </c>
      <c r="G49" s="1418">
        <f>'Drum 8-2012'!G31</f>
        <v>0</v>
      </c>
      <c r="H49" s="1268">
        <f>'Drum 8-2012'!H31</f>
        <v>0</v>
      </c>
      <c r="I49" s="1268">
        <f>'Drum 8-2012'!I31</f>
        <v>41152</v>
      </c>
      <c r="J49" s="1268">
        <f>'Drum 8-2012'!J31</f>
        <v>0</v>
      </c>
      <c r="K49" s="1268">
        <f>'Drum 8-2012'!K31</f>
        <v>8.1</v>
      </c>
      <c r="L49" s="1268">
        <f>'Drum 8-2012'!L31</f>
        <v>1.48</v>
      </c>
      <c r="M49" s="1268">
        <f>'Drum 8-2012'!M31</f>
        <v>45</v>
      </c>
      <c r="N49" s="1268">
        <f>'Drum 8-2012'!N31</f>
        <v>11</v>
      </c>
      <c r="O49" s="1268">
        <f>'Drum 8-2012'!O31</f>
        <v>8</v>
      </c>
      <c r="P49" s="1268" t="str">
        <f>'Drum 8-2012'!P31</f>
        <v>n</v>
      </c>
      <c r="Q49" s="1268" t="str">
        <f>'Drum 8-2012'!Q31</f>
        <v>n/a</v>
      </c>
      <c r="R49" s="1268">
        <f>'Drum 8-2012'!R31</f>
        <v>0</v>
      </c>
      <c r="S49" s="1268" t="str">
        <f>'Drum 8-2012'!S31</f>
        <v>n</v>
      </c>
      <c r="T49" s="1268" t="str">
        <f>'Drum 8-2012'!T31</f>
        <v>n/a</v>
      </c>
      <c r="U49" s="1268" t="str">
        <f>'Drum 8-2012'!U31</f>
        <v>n</v>
      </c>
      <c r="V49" s="1268" t="str">
        <f>'Drum 8-2012'!V31</f>
        <v>y</v>
      </c>
      <c r="W49" s="1268" t="str">
        <f>'Drum 8-2012'!W31</f>
        <v>y</v>
      </c>
      <c r="X49" s="1268" t="str">
        <f>'Drum 8-2012'!X31</f>
        <v>n</v>
      </c>
      <c r="Y49" s="1268" t="str">
        <f>'Drum 8-2012'!Y31</f>
        <v>n</v>
      </c>
      <c r="Z49" s="1268">
        <f>'Drum 8-2012'!Z31</f>
        <v>0</v>
      </c>
      <c r="AA49" s="1268">
        <f>'Drum 8-2012'!AA31</f>
        <v>10</v>
      </c>
      <c r="AB49" s="1268" t="str">
        <f>'Drum 8-2012'!AB31</f>
        <v>y</v>
      </c>
      <c r="AC49" s="1268">
        <f>'Drum 8-2012'!AC31</f>
        <v>3.8521766999999998E-2</v>
      </c>
      <c r="AD49" s="1268">
        <f>'Drum 8-2012'!AD31</f>
        <v>0</v>
      </c>
      <c r="AE49" s="1268">
        <f>'Drum 8-2012'!AE31</f>
        <v>58</v>
      </c>
      <c r="AF49" s="1268">
        <f>'Drum 8-2012'!AF31</f>
        <v>720</v>
      </c>
      <c r="AG49" s="1268">
        <f>'Drum 8-2012'!AG31</f>
        <v>5</v>
      </c>
      <c r="AH49" s="1268" t="str">
        <f>'Drum 8-2012'!AH31</f>
        <v>n</v>
      </c>
      <c r="AI49" s="1268" t="str">
        <f>'Drum 8-2012'!AI31</f>
        <v>y</v>
      </c>
      <c r="AJ49" s="1268" t="str">
        <f>'Drum 8-2012'!AJ31</f>
        <v>y</v>
      </c>
      <c r="AK49" s="1268" t="str">
        <f>'Drum 8-2012'!AK31</f>
        <v>n</v>
      </c>
      <c r="AL49" s="1268" t="str">
        <f>'Drum 8-2012'!AL31</f>
        <v>n</v>
      </c>
      <c r="AM49" s="1268" t="str">
        <f>'Drum 8-2012'!AM31</f>
        <v>y</v>
      </c>
      <c r="AN49" s="1268">
        <f>'Drum 8-2012'!AN31</f>
        <v>3.8521766999999998E-2</v>
      </c>
      <c r="AO49" s="1268">
        <f>'Drum 8-2012'!AO31</f>
        <v>0</v>
      </c>
      <c r="AP49" s="1268" t="str">
        <f>'Drum 8-2012'!AP31</f>
        <v>n</v>
      </c>
      <c r="AQ49" s="1268" t="str">
        <f>'Drum 8-2012'!AQ31</f>
        <v>n/a</v>
      </c>
      <c r="AR49" s="1268" t="str">
        <f>'Drum 8-2012'!AR31</f>
        <v>n/a</v>
      </c>
      <c r="AS49" s="1268" t="str">
        <f>'Drum 8-2012'!AS31</f>
        <v>n/a</v>
      </c>
      <c r="AT49" s="1268" t="str">
        <f>'Drum 8-2012'!AT31</f>
        <v>n/a</v>
      </c>
      <c r="AU49" s="1268" t="str">
        <f>'Drum 8-2012'!AU31</f>
        <v>n/a</v>
      </c>
      <c r="AV49" s="1268" t="str">
        <f>'Drum 8-2012'!AV31</f>
        <v>n/a</v>
      </c>
      <c r="AW49" s="1268">
        <f>'Drum 8-2012'!AW31</f>
        <v>7.130173000000001</v>
      </c>
      <c r="AX49" s="1268">
        <f>'Drum 8-2012'!AX31</f>
        <v>4.7306316666666666</v>
      </c>
      <c r="AY49" s="1268">
        <f>'Drum 8-2012'!AY31</f>
        <v>92900</v>
      </c>
      <c r="AZ49" s="1268" t="str">
        <f>'Drum 8-2012'!AZ31</f>
        <v>n/a</v>
      </c>
      <c r="BA49" s="1268" t="str">
        <f>'Drum 8-2012'!BA31</f>
        <v>n/a</v>
      </c>
      <c r="BB49" s="1268">
        <f>'Drum 8-2012'!BB31</f>
        <v>154.79230000000001</v>
      </c>
      <c r="BC49" s="1268">
        <f>'Drum 8-2012'!BC31</f>
        <v>2.3995413333333344</v>
      </c>
      <c r="BD49" s="1268">
        <f>'Drum 8-2012'!BD31</f>
        <v>3779978.7325436031</v>
      </c>
      <c r="BE49" s="1268">
        <f>'Drum 8-2012'!BE31</f>
        <v>612.78854372278499</v>
      </c>
      <c r="BF49" s="1268" t="str">
        <f>'Drum 8-2012'!BF31</f>
        <v>n/a</v>
      </c>
      <c r="BG49" s="1268" t="str">
        <f>'Drum 8-2012'!BG31</f>
        <v>n/a</v>
      </c>
      <c r="BH49" s="1268">
        <f>'Drum 8-2012'!BH31</f>
        <v>69.656535000000005</v>
      </c>
      <c r="BI49" s="1268">
        <f>'Drum 8-2012'!BI31</f>
        <v>0.16211428346064546</v>
      </c>
      <c r="BJ49" s="1268">
        <f>'Drum 8-2012'!BJ31</f>
        <v>0.29156038476050866</v>
      </c>
      <c r="BK49" s="1268">
        <f>'Drum 8-2012'!BK31</f>
        <v>0.39100483837642219</v>
      </c>
      <c r="BL49" s="1268" t="str">
        <f>'Drum 8-2012'!BL31</f>
        <v>n/a</v>
      </c>
      <c r="BM49" s="1268">
        <f>'Drum 8-2012'!BM31</f>
        <v>2.1514106587013324</v>
      </c>
      <c r="BN49" s="1268">
        <f>'Drum 8-2012'!BN31</f>
        <v>0.12088367769878242</v>
      </c>
      <c r="BO49" s="1268">
        <f>'Drum 8-2012'!BO31</f>
        <v>3779978.7325436031</v>
      </c>
      <c r="BP49" s="1268">
        <f>'Drum 8-2012'!BP31</f>
        <v>3724511.3911830685</v>
      </c>
      <c r="BQ49" s="1268">
        <f>'Drum 8-2012'!BQ31</f>
        <v>3356497.6393736037</v>
      </c>
      <c r="BR49" s="1268">
        <f>'Drum 8-2012'!BR31</f>
        <v>612.78854372278499</v>
      </c>
      <c r="BS49" s="1268">
        <f>'Drum 8-2012'!BS31</f>
        <v>0.53261594009884894</v>
      </c>
      <c r="BT49" s="1268">
        <f>'Drum 8-2012'!BT31</f>
        <v>0.45</v>
      </c>
      <c r="BU49" s="1268">
        <f>'Drum 8-2012'!BU31</f>
        <v>1</v>
      </c>
      <c r="BV49" s="1268">
        <f>'Drum 8-2012'!BV31</f>
        <v>1</v>
      </c>
      <c r="BW49" s="1268">
        <f>'Drum 8-2012'!BW31</f>
        <v>1.42</v>
      </c>
      <c r="BX49" s="1268" t="str">
        <f>'Drum 8-2012'!BX31</f>
        <v>n/a</v>
      </c>
      <c r="BY49" s="1268">
        <f>'Drum 8-2012'!BY31</f>
        <v>1.8819350944279145</v>
      </c>
      <c r="BZ49" s="1268">
        <f>'Drum 8-2012'!BZ31</f>
        <v>557.11373913442628</v>
      </c>
      <c r="CA49" s="1268" t="str">
        <f>'Drum 8-2012'!CA31</f>
        <v>N/A</v>
      </c>
      <c r="CB49" s="1268"/>
      <c r="CC49" s="1268"/>
      <c r="CD49" s="1268"/>
    </row>
    <row r="50" spans="1:82" x14ac:dyDescent="0.25">
      <c r="A50" s="1418" t="str">
        <f>'Drum 8-2012'!A32</f>
        <v>15a</v>
      </c>
      <c r="B50" s="1799" t="str">
        <f>'Drum 8-2012'!B32</f>
        <v>Kapton</v>
      </c>
      <c r="C50" s="1418">
        <f>'Drum 8-2012'!C32</f>
        <v>0</v>
      </c>
      <c r="D50" s="1418">
        <f>'Drum 8-2012'!D32</f>
        <v>0</v>
      </c>
      <c r="E50" s="1268">
        <f>'Drum 8-2012'!E32</f>
        <v>0</v>
      </c>
      <c r="F50" s="1418" t="str">
        <f>'Drum 8-2012'!F32</f>
        <v>403a</v>
      </c>
      <c r="G50" s="1418" t="str">
        <f>'Drum 8-2012'!G32</f>
        <v>aged</v>
      </c>
      <c r="H50" s="1268">
        <f>'Drum 8-2012'!H32</f>
        <v>0</v>
      </c>
      <c r="I50" s="1268">
        <f>'Drum 8-2012'!I32</f>
        <v>41152</v>
      </c>
      <c r="J50" s="1268">
        <f>'Drum 8-2012'!J32</f>
        <v>0</v>
      </c>
      <c r="K50" s="1268">
        <f>'Drum 8-2012'!K32</f>
        <v>8.1</v>
      </c>
      <c r="L50" s="1268">
        <f>'Drum 8-2012'!L32</f>
        <v>1.48</v>
      </c>
      <c r="M50" s="1268">
        <f>'Drum 8-2012'!M32</f>
        <v>45</v>
      </c>
      <c r="N50" s="1268">
        <f>'Drum 8-2012'!N32</f>
        <v>11</v>
      </c>
      <c r="O50" s="1268">
        <f>'Drum 8-2012'!O32</f>
        <v>8</v>
      </c>
      <c r="P50" s="1268" t="str">
        <f>'Drum 8-2012'!P32</f>
        <v>n</v>
      </c>
      <c r="Q50" s="1268" t="str">
        <f>'Drum 8-2012'!Q32</f>
        <v>n/a</v>
      </c>
      <c r="R50" s="1268">
        <f>'Drum 8-2012'!R32</f>
        <v>0</v>
      </c>
      <c r="S50" s="1268" t="str">
        <f>'Drum 8-2012'!S32</f>
        <v>n</v>
      </c>
      <c r="T50" s="1268" t="str">
        <f>'Drum 8-2012'!T32</f>
        <v>n/a</v>
      </c>
      <c r="U50" s="1268" t="str">
        <f>'Drum 8-2012'!U32</f>
        <v>n</v>
      </c>
      <c r="V50" s="1268" t="str">
        <f>'Drum 8-2012'!V32</f>
        <v>y</v>
      </c>
      <c r="W50" s="1268" t="str">
        <f>'Drum 8-2012'!W32</f>
        <v>y</v>
      </c>
      <c r="X50" s="1268" t="str">
        <f>'Drum 8-2012'!X32</f>
        <v>n</v>
      </c>
      <c r="Y50" s="1268" t="str">
        <f>'Drum 8-2012'!Y32</f>
        <v>n</v>
      </c>
      <c r="Z50" s="1268">
        <f>'Drum 8-2012'!Z32</f>
        <v>0</v>
      </c>
      <c r="AA50" s="1268">
        <f>'Drum 8-2012'!AA32</f>
        <v>10</v>
      </c>
      <c r="AB50" s="1268" t="str">
        <f>'Drum 8-2012'!AB32</f>
        <v>y</v>
      </c>
      <c r="AC50" s="1268">
        <f>'Drum 8-2012'!AC32</f>
        <v>3.8521766999999998E-2</v>
      </c>
      <c r="AD50" s="1268">
        <f>'Drum 8-2012'!AD32</f>
        <v>0</v>
      </c>
      <c r="AE50" s="1268">
        <f>'Drum 8-2012'!AE32</f>
        <v>58</v>
      </c>
      <c r="AF50" s="1268">
        <f>'Drum 8-2012'!AF32</f>
        <v>720</v>
      </c>
      <c r="AG50" s="1268">
        <f>'Drum 8-2012'!AG32</f>
        <v>5</v>
      </c>
      <c r="AH50" s="1268" t="str">
        <f>'Drum 8-2012'!AH32</f>
        <v>n</v>
      </c>
      <c r="AI50" s="1268" t="str">
        <f>'Drum 8-2012'!AI32</f>
        <v>y</v>
      </c>
      <c r="AJ50" s="1268" t="str">
        <f>'Drum 8-2012'!AJ32</f>
        <v>y</v>
      </c>
      <c r="AK50" s="1268" t="str">
        <f>'Drum 8-2012'!AK32</f>
        <v>n</v>
      </c>
      <c r="AL50" s="1268" t="str">
        <f>'Drum 8-2012'!AL32</f>
        <v>n</v>
      </c>
      <c r="AM50" s="1268" t="str">
        <f>'Drum 8-2012'!AM32</f>
        <v>y</v>
      </c>
      <c r="AN50" s="1268">
        <f>'Drum 8-2012'!AN32</f>
        <v>3.8521766999999998E-2</v>
      </c>
      <c r="AO50" s="1268">
        <f>'Drum 8-2012'!AO32</f>
        <v>0</v>
      </c>
      <c r="AP50" s="1268" t="str">
        <f>'Drum 8-2012'!AP32</f>
        <v>n</v>
      </c>
      <c r="AQ50" s="1268" t="str">
        <f>'Drum 8-2012'!AQ32</f>
        <v>n/a</v>
      </c>
      <c r="AR50" s="1268" t="str">
        <f>'Drum 8-2012'!AR32</f>
        <v>n/a</v>
      </c>
      <c r="AS50" s="1268" t="str">
        <f>'Drum 8-2012'!AS32</f>
        <v>n/a</v>
      </c>
      <c r="AT50" s="1268" t="str">
        <f>'Drum 8-2012'!AT32</f>
        <v>n/a</v>
      </c>
      <c r="AU50" s="1268" t="str">
        <f>'Drum 8-2012'!AU32</f>
        <v>n/a</v>
      </c>
      <c r="AV50" s="1268" t="str">
        <f>'Drum 8-2012'!AV32</f>
        <v>n/a</v>
      </c>
      <c r="AW50" s="1268">
        <f>'Drum 8-2012'!AW32</f>
        <v>6.0820764999999994</v>
      </c>
      <c r="AX50" s="1268">
        <f>'Drum 8-2012'!AX32</f>
        <v>4.7891233333333334</v>
      </c>
      <c r="AY50" s="1268">
        <f>'Drum 8-2012'!AY32</f>
        <v>43710</v>
      </c>
      <c r="AZ50" s="1268" t="str">
        <f>'Drum 8-2012'!AZ32</f>
        <v>n/a</v>
      </c>
      <c r="BA50" s="1268" t="str">
        <f>'Drum 8-2012'!BA32</f>
        <v>n/a</v>
      </c>
      <c r="BB50" s="1268">
        <f>'Drum 8-2012'!BB32</f>
        <v>113.78425</v>
      </c>
      <c r="BC50" s="1268">
        <f>'Drum 8-2012'!BC32</f>
        <v>1.292953166666666</v>
      </c>
      <c r="BD50" s="1268">
        <f>'Drum 8-2012'!BD32</f>
        <v>1666872.243944573</v>
      </c>
      <c r="BE50" s="1268">
        <f>'Drum 8-2012'!BE32</f>
        <v>252.67369570824766</v>
      </c>
      <c r="BF50" s="1268" t="str">
        <f>'Drum 8-2012'!BF32</f>
        <v>n/a</v>
      </c>
      <c r="BG50" s="1268" t="str">
        <f>'Drum 8-2012'!BG32</f>
        <v>n/a</v>
      </c>
      <c r="BH50" s="1268">
        <f>'Drum 8-2012'!BH32</f>
        <v>51.202912500000004</v>
      </c>
      <c r="BI50" s="1268">
        <f>'Drum 8-2012'!BI32</f>
        <v>0.15158551990181773</v>
      </c>
      <c r="BJ50" s="1268">
        <f>'Drum 8-2012'!BJ32</f>
        <v>0.34570192228333524</v>
      </c>
      <c r="BK50" s="1268">
        <f>'Drum 8-2012'!BK32</f>
        <v>0.52206410374652057</v>
      </c>
      <c r="BL50" s="1268" t="str">
        <f>'Drum 8-2012'!BL32</f>
        <v>n/a</v>
      </c>
      <c r="BM50" s="1268">
        <f>'Drum 8-2012'!BM32</f>
        <v>2.4793082751964781</v>
      </c>
      <c r="BN50" s="1268">
        <f>'Drum 8-2012'!BN32</f>
        <v>0.10037733918940489</v>
      </c>
      <c r="BO50" s="1268">
        <f>'Drum 8-2012'!BO32</f>
        <v>1666872.243944573</v>
      </c>
      <c r="BP50" s="1268">
        <f>'Drum 8-2012'!BP32</f>
        <v>1640774.5314486744</v>
      </c>
      <c r="BQ50" s="1268">
        <f>'Drum 8-2012'!BQ32</f>
        <v>1523436.9467008093</v>
      </c>
      <c r="BR50" s="1268">
        <f>'Drum 8-2012'!BR32</f>
        <v>252.67369570824766</v>
      </c>
      <c r="BS50" s="1268">
        <f>'Drum 8-2012'!BS32</f>
        <v>0.28699129154458536</v>
      </c>
      <c r="BT50" s="1268">
        <f>'Drum 8-2012'!BT32</f>
        <v>0.45</v>
      </c>
      <c r="BU50" s="1268">
        <f>'Drum 8-2012'!BU32</f>
        <v>1</v>
      </c>
      <c r="BV50" s="1268">
        <f>'Drum 8-2012'!BV32</f>
        <v>1</v>
      </c>
      <c r="BW50" s="1268">
        <f>'Drum 8-2012'!BW32</f>
        <v>1.42</v>
      </c>
      <c r="BX50" s="1268" t="str">
        <f>'Drum 8-2012'!BX32</f>
        <v>n/a</v>
      </c>
      <c r="BY50" s="1268">
        <f>'Drum 8-2012'!BY32</f>
        <v>1.7485444160858654</v>
      </c>
      <c r="BZ50" s="1268">
        <f>'Drum 8-2012'!BZ32</f>
        <v>557.11373913442628</v>
      </c>
      <c r="CA50" s="1268" t="str">
        <f>'Drum 8-2012'!CA32</f>
        <v>N/A</v>
      </c>
      <c r="CB50" s="1268"/>
      <c r="CC50" s="1268"/>
      <c r="CD50" s="1268"/>
    </row>
    <row r="51" spans="1:82" x14ac:dyDescent="0.25">
      <c r="A51" s="1418">
        <f>'Drum 8-2012'!A37</f>
        <v>18</v>
      </c>
      <c r="B51" s="1799" t="str">
        <f>'Drum 8-2012'!B37</f>
        <v>Kapton</v>
      </c>
      <c r="C51" s="1418">
        <f>'Drum 8-2012'!C37</f>
        <v>0</v>
      </c>
      <c r="D51" s="1418">
        <f>'Drum 8-2012'!D37</f>
        <v>0</v>
      </c>
      <c r="E51" s="1268">
        <f>'Drum 8-2012'!E37</f>
        <v>0</v>
      </c>
      <c r="F51" s="1418">
        <f>'Drum 8-2012'!F37</f>
        <v>406</v>
      </c>
      <c r="G51" s="1418" t="str">
        <f>'Drum 8-2012'!G37</f>
        <v>No Drum</v>
      </c>
      <c r="H51" s="1268">
        <f>'Drum 8-2012'!H37</f>
        <v>0</v>
      </c>
      <c r="I51" s="1268">
        <f>'Drum 8-2012'!I37</f>
        <v>41152</v>
      </c>
      <c r="J51" s="1268">
        <f>'Drum 8-2012'!J37</f>
        <v>0</v>
      </c>
      <c r="K51" s="1268">
        <f>'Drum 8-2012'!K37</f>
        <v>8.1</v>
      </c>
      <c r="L51" s="1268">
        <f>'Drum 8-2012'!L37</f>
        <v>1.48</v>
      </c>
      <c r="M51" s="1268">
        <f>'Drum 8-2012'!M37</f>
        <v>45</v>
      </c>
      <c r="N51" s="1268">
        <f>'Drum 8-2012'!N37</f>
        <v>11</v>
      </c>
      <c r="O51" s="1268">
        <f>'Drum 8-2012'!O37</f>
        <v>8</v>
      </c>
      <c r="P51" s="1268" t="str">
        <f>'Drum 8-2012'!P37</f>
        <v>n</v>
      </c>
      <c r="Q51" s="1268" t="str">
        <f>'Drum 8-2012'!Q37</f>
        <v>n/a</v>
      </c>
      <c r="R51" s="1268">
        <f>'Drum 8-2012'!R37</f>
        <v>0</v>
      </c>
      <c r="S51" s="1268" t="str">
        <f>'Drum 8-2012'!S37</f>
        <v>n</v>
      </c>
      <c r="T51" s="1268" t="str">
        <f>'Drum 8-2012'!T37</f>
        <v>n/a</v>
      </c>
      <c r="U51" s="1268" t="str">
        <f>'Drum 8-2012'!U37</f>
        <v>n</v>
      </c>
      <c r="V51" s="1268" t="str">
        <f>'Drum 8-2012'!V37</f>
        <v>y</v>
      </c>
      <c r="W51" s="1268" t="str">
        <f>'Drum 8-2012'!W37</f>
        <v>y</v>
      </c>
      <c r="X51" s="1268" t="str">
        <f>'Drum 8-2012'!X37</f>
        <v>n</v>
      </c>
      <c r="Y51" s="1268" t="str">
        <f>'Drum 8-2012'!Y37</f>
        <v>n</v>
      </c>
      <c r="Z51" s="1268">
        <f>'Drum 8-2012'!Z37</f>
        <v>0</v>
      </c>
      <c r="AA51" s="1268">
        <f>'Drum 8-2012'!AA37</f>
        <v>10</v>
      </c>
      <c r="AB51" s="1268" t="str">
        <f>'Drum 8-2012'!AB37</f>
        <v>y</v>
      </c>
      <c r="AC51" s="1268">
        <f>'Drum 8-2012'!AC37</f>
        <v>3.8521766999999998E-2</v>
      </c>
      <c r="AD51" s="1268">
        <f>'Drum 8-2012'!AD37</f>
        <v>0</v>
      </c>
      <c r="AE51" s="1268">
        <f>'Drum 8-2012'!AE37</f>
        <v>58</v>
      </c>
      <c r="AF51" s="1268">
        <f>'Drum 8-2012'!AF37</f>
        <v>720</v>
      </c>
      <c r="AG51" s="1268">
        <f>'Drum 8-2012'!AG37</f>
        <v>5</v>
      </c>
      <c r="AH51" s="1268" t="str">
        <f>'Drum 8-2012'!AH37</f>
        <v>n</v>
      </c>
      <c r="AI51" s="1268" t="str">
        <f>'Drum 8-2012'!AI37</f>
        <v>y</v>
      </c>
      <c r="AJ51" s="1268" t="str">
        <f>'Drum 8-2012'!AJ37</f>
        <v>y</v>
      </c>
      <c r="AK51" s="1268" t="str">
        <f>'Drum 8-2012'!AK37</f>
        <v>n</v>
      </c>
      <c r="AL51" s="1268" t="str">
        <f>'Drum 8-2012'!AL37</f>
        <v>n</v>
      </c>
      <c r="AM51" s="1268" t="str">
        <f>'Drum 8-2012'!AM37</f>
        <v>y</v>
      </c>
      <c r="AN51" s="1268">
        <f>'Drum 8-2012'!AN37</f>
        <v>3.8521766999999998E-2</v>
      </c>
      <c r="AO51" s="1268">
        <f>'Drum 8-2012'!AO37</f>
        <v>0</v>
      </c>
      <c r="AP51" s="1268" t="str">
        <f>'Drum 8-2012'!AP37</f>
        <v>n</v>
      </c>
      <c r="AQ51" s="1268" t="str">
        <f>'Drum 8-2012'!AQ37</f>
        <v>n/a</v>
      </c>
      <c r="AR51" s="1268" t="str">
        <f>'Drum 8-2012'!AR37</f>
        <v>n/a</v>
      </c>
      <c r="AS51" s="1268" t="str">
        <f>'Drum 8-2012'!AS37</f>
        <v>n/a</v>
      </c>
      <c r="AT51" s="1268" t="str">
        <f>'Drum 8-2012'!AT37</f>
        <v>n/a</v>
      </c>
      <c r="AU51" s="1268" t="str">
        <f>'Drum 8-2012'!AU37</f>
        <v>n/a</v>
      </c>
      <c r="AV51" s="1268" t="str">
        <f>'Drum 8-2012'!AV37</f>
        <v>n/a</v>
      </c>
      <c r="AW51" s="1268">
        <f>'Drum 8-2012'!AW37</f>
        <v>7.1894534999999991</v>
      </c>
      <c r="AX51" s="1268">
        <f>'Drum 8-2012'!AX37</f>
        <v>4.695078333333333</v>
      </c>
      <c r="AY51" s="1268">
        <f>'Drum 8-2012'!AY37</f>
        <v>79860</v>
      </c>
      <c r="AZ51" s="1268" t="str">
        <f>'Drum 8-2012'!AZ37</f>
        <v>n/a</v>
      </c>
      <c r="BA51" s="1268" t="str">
        <f>'Drum 8-2012'!BA37</f>
        <v>n/a</v>
      </c>
      <c r="BB51" s="1268">
        <f>'Drum 8-2012'!BB37</f>
        <v>168.16305</v>
      </c>
      <c r="BC51" s="1268">
        <f>'Drum 8-2012'!BC37</f>
        <v>2.494375166666666</v>
      </c>
      <c r="BD51" s="1268">
        <f>'Drum 8-2012'!BD37</f>
        <v>3195331.4914136729</v>
      </c>
      <c r="BE51" s="1268">
        <f>'Drum 8-2012'!BE37</f>
        <v>657.48033339994663</v>
      </c>
      <c r="BF51" s="1268" t="str">
        <f>'Drum 8-2012'!BF37</f>
        <v>n/a</v>
      </c>
      <c r="BG51" s="1268" t="str">
        <f>'Drum 8-2012'!BG37</f>
        <v>n/a</v>
      </c>
      <c r="BH51" s="1268">
        <f>'Drum 8-2012'!BH37</f>
        <v>75.673372499999999</v>
      </c>
      <c r="BI51" s="1268">
        <f>'Drum 8-2012'!BI37</f>
        <v>0.20576279336484909</v>
      </c>
      <c r="BJ51" s="1268">
        <f>'Drum 8-2012'!BJ37</f>
        <v>0.31699085581292247</v>
      </c>
      <c r="BK51" s="1268">
        <f>'Drum 8-2012'!BK37</f>
        <v>0.39344739843388515</v>
      </c>
      <c r="BL51" s="1268" t="str">
        <f>'Drum 8-2012'!BL37</f>
        <v>n/a</v>
      </c>
      <c r="BM51" s="1268">
        <f>'Drum 8-2012'!BM37</f>
        <v>1.9297304682619003</v>
      </c>
      <c r="BN51" s="1268">
        <f>'Drum 8-2012'!BN37</f>
        <v>0.16577800291171932</v>
      </c>
      <c r="BO51" s="1268">
        <f>'Drum 8-2012'!BO37</f>
        <v>3195331.4914136729</v>
      </c>
      <c r="BP51" s="1268">
        <f>'Drum 8-2012'!BP37</f>
        <v>3147649.8780546598</v>
      </c>
      <c r="BQ51" s="1268">
        <f>'Drum 8-2012'!BQ37</f>
        <v>2858326.1406466635</v>
      </c>
      <c r="BR51" s="1268">
        <f>'Drum 8-2012'!BR37</f>
        <v>657.48033339994663</v>
      </c>
      <c r="BS51" s="1268">
        <f>'Drum 8-2012'!BS37</f>
        <v>0.55366580100032536</v>
      </c>
      <c r="BT51" s="1268">
        <f>'Drum 8-2012'!BT37</f>
        <v>0.45</v>
      </c>
      <c r="BU51" s="1268">
        <f>'Drum 8-2012'!BU37</f>
        <v>1</v>
      </c>
      <c r="BV51" s="1268">
        <f>'Drum 8-2012'!BV37</f>
        <v>1</v>
      </c>
      <c r="BW51" s="1268">
        <f>'Drum 8-2012'!BW37</f>
        <v>1.42</v>
      </c>
      <c r="BX51" s="1268" t="str">
        <f>'Drum 8-2012'!BX37</f>
        <v>n/a</v>
      </c>
      <c r="BY51" s="1268">
        <f>'Drum 8-2012'!BY37</f>
        <v>2.2806527014181794</v>
      </c>
      <c r="BZ51" s="1268">
        <f>'Drum 8-2012'!BZ37</f>
        <v>554.23197357289177</v>
      </c>
      <c r="CA51" s="1268" t="str">
        <f>'Drum 8-2012'!CA37</f>
        <v>N/A</v>
      </c>
      <c r="CB51" s="1268"/>
      <c r="CC51" s="1268"/>
      <c r="CD51" s="1268"/>
    </row>
    <row r="52" spans="1:82" x14ac:dyDescent="0.25">
      <c r="A52" s="1418" t="str">
        <f>'Drum 8-2012'!A38</f>
        <v>18a</v>
      </c>
      <c r="B52" s="1799" t="str">
        <f>'Drum 8-2012'!B38</f>
        <v>Kapton</v>
      </c>
      <c r="C52" s="1418">
        <f>'Drum 8-2012'!C38</f>
        <v>0</v>
      </c>
      <c r="D52" s="1418">
        <f>'Drum 8-2012'!D38</f>
        <v>0</v>
      </c>
      <c r="E52" s="1268">
        <f>'Drum 8-2012'!E38</f>
        <v>0</v>
      </c>
      <c r="F52" s="1418" t="str">
        <f>'Drum 8-2012'!F38</f>
        <v>406a</v>
      </c>
      <c r="G52" s="1418" t="str">
        <f>'Drum 8-2012'!G38</f>
        <v>aged No Drum</v>
      </c>
      <c r="H52" s="1268">
        <f>'Drum 8-2012'!H38</f>
        <v>0</v>
      </c>
      <c r="I52" s="1268">
        <f>'Drum 8-2012'!I38</f>
        <v>41152</v>
      </c>
      <c r="J52" s="1268">
        <f>'Drum 8-2012'!J38</f>
        <v>0</v>
      </c>
      <c r="K52" s="1268">
        <f>'Drum 8-2012'!K38</f>
        <v>8.1</v>
      </c>
      <c r="L52" s="1268">
        <f>'Drum 8-2012'!L38</f>
        <v>1.48</v>
      </c>
      <c r="M52" s="1268">
        <f>'Drum 8-2012'!M38</f>
        <v>45</v>
      </c>
      <c r="N52" s="1268">
        <f>'Drum 8-2012'!N38</f>
        <v>11</v>
      </c>
      <c r="O52" s="1268">
        <f>'Drum 8-2012'!O38</f>
        <v>8</v>
      </c>
      <c r="P52" s="1268" t="str">
        <f>'Drum 8-2012'!P38</f>
        <v>n</v>
      </c>
      <c r="Q52" s="1268" t="str">
        <f>'Drum 8-2012'!Q38</f>
        <v>n/a</v>
      </c>
      <c r="R52" s="1268">
        <f>'Drum 8-2012'!R38</f>
        <v>0</v>
      </c>
      <c r="S52" s="1268" t="str">
        <f>'Drum 8-2012'!S38</f>
        <v>n</v>
      </c>
      <c r="T52" s="1268" t="str">
        <f>'Drum 8-2012'!T38</f>
        <v>n/a</v>
      </c>
      <c r="U52" s="1268" t="str">
        <f>'Drum 8-2012'!U38</f>
        <v>n</v>
      </c>
      <c r="V52" s="1268" t="str">
        <f>'Drum 8-2012'!V38</f>
        <v>y</v>
      </c>
      <c r="W52" s="1268" t="str">
        <f>'Drum 8-2012'!W38</f>
        <v>y</v>
      </c>
      <c r="X52" s="1268" t="str">
        <f>'Drum 8-2012'!X38</f>
        <v>n</v>
      </c>
      <c r="Y52" s="1268" t="str">
        <f>'Drum 8-2012'!Y38</f>
        <v>n</v>
      </c>
      <c r="Z52" s="1268">
        <f>'Drum 8-2012'!Z38</f>
        <v>0</v>
      </c>
      <c r="AA52" s="1268">
        <f>'Drum 8-2012'!AA38</f>
        <v>10</v>
      </c>
      <c r="AB52" s="1268" t="str">
        <f>'Drum 8-2012'!AB38</f>
        <v>y</v>
      </c>
      <c r="AC52" s="1268">
        <f>'Drum 8-2012'!AC38</f>
        <v>3.8521766999999998E-2</v>
      </c>
      <c r="AD52" s="1268">
        <f>'Drum 8-2012'!AD38</f>
        <v>0</v>
      </c>
      <c r="AE52" s="1268">
        <f>'Drum 8-2012'!AE38</f>
        <v>58</v>
      </c>
      <c r="AF52" s="1268">
        <f>'Drum 8-2012'!AF38</f>
        <v>720</v>
      </c>
      <c r="AG52" s="1268">
        <f>'Drum 8-2012'!AG38</f>
        <v>5</v>
      </c>
      <c r="AH52" s="1268" t="str">
        <f>'Drum 8-2012'!AH38</f>
        <v>n</v>
      </c>
      <c r="AI52" s="1268" t="str">
        <f>'Drum 8-2012'!AI38</f>
        <v>y</v>
      </c>
      <c r="AJ52" s="1268" t="str">
        <f>'Drum 8-2012'!AJ38</f>
        <v>y</v>
      </c>
      <c r="AK52" s="1268" t="str">
        <f>'Drum 8-2012'!AK38</f>
        <v>n</v>
      </c>
      <c r="AL52" s="1268" t="str">
        <f>'Drum 8-2012'!AL38</f>
        <v>n</v>
      </c>
      <c r="AM52" s="1268" t="str">
        <f>'Drum 8-2012'!AM38</f>
        <v>y</v>
      </c>
      <c r="AN52" s="1268">
        <f>'Drum 8-2012'!AN38</f>
        <v>3.8521766999999998E-2</v>
      </c>
      <c r="AO52" s="1268">
        <f>'Drum 8-2012'!AO38</f>
        <v>0</v>
      </c>
      <c r="AP52" s="1268" t="str">
        <f>'Drum 8-2012'!AP38</f>
        <v>n</v>
      </c>
      <c r="AQ52" s="1268" t="str">
        <f>'Drum 8-2012'!AQ38</f>
        <v>n/a</v>
      </c>
      <c r="AR52" s="1268" t="str">
        <f>'Drum 8-2012'!AR38</f>
        <v>n/a</v>
      </c>
      <c r="AS52" s="1268" t="str">
        <f>'Drum 8-2012'!AS38</f>
        <v>n/a</v>
      </c>
      <c r="AT52" s="1268" t="str">
        <f>'Drum 8-2012'!AT38</f>
        <v>n/a</v>
      </c>
      <c r="AU52" s="1268" t="str">
        <f>'Drum 8-2012'!AU38</f>
        <v>n/a</v>
      </c>
      <c r="AV52" s="1268" t="str">
        <f>'Drum 8-2012'!AV38</f>
        <v>n/a</v>
      </c>
      <c r="AW52" s="1268">
        <f>'Drum 8-2012'!AW38</f>
        <v>6.3565509999999996</v>
      </c>
      <c r="AX52" s="1268">
        <f>'Drum 8-2012'!AX38</f>
        <v>4.712066666666666</v>
      </c>
      <c r="AY52" s="1268">
        <f>'Drum 8-2012'!AY38</f>
        <v>42515</v>
      </c>
      <c r="AZ52" s="1268" t="str">
        <f>'Drum 8-2012'!AZ38</f>
        <v>n/a</v>
      </c>
      <c r="BA52" s="1268" t="str">
        <f>'Drum 8-2012'!BA38</f>
        <v>n/a</v>
      </c>
      <c r="BB52" s="1268">
        <f>'Drum 8-2012'!BB38</f>
        <v>174.04164999999998</v>
      </c>
      <c r="BC52" s="1268">
        <f>'Drum 8-2012'!BC38</f>
        <v>1.6444843333333337</v>
      </c>
      <c r="BD52" s="1268">
        <f>'Drum 8-2012'!BD38</f>
        <v>1618663.4026938588</v>
      </c>
      <c r="BE52" s="1268">
        <f>'Drum 8-2012'!BE38</f>
        <v>344.42470102369214</v>
      </c>
      <c r="BF52" s="1268" t="str">
        <f>'Drum 8-2012'!BF38</f>
        <v>n/a</v>
      </c>
      <c r="BG52" s="1268" t="str">
        <f>'Drum 8-2012'!BG38</f>
        <v>n/a</v>
      </c>
      <c r="BH52" s="1268">
        <f>'Drum 8-2012'!BH38</f>
        <v>78.318742499999985</v>
      </c>
      <c r="BI52" s="1268">
        <f>'Drum 8-2012'!BI38</f>
        <v>0.21278339922338624</v>
      </c>
      <c r="BJ52" s="1268">
        <f>'Drum 8-2012'!BJ38</f>
        <v>0.40222963401506784</v>
      </c>
      <c r="BK52" s="1268">
        <f>'Drum 8-2012'!BK38</f>
        <v>0.55302176567011474</v>
      </c>
      <c r="BL52" s="1268" t="str">
        <f>'Drum 8-2012'!BL38</f>
        <v>n/a</v>
      </c>
      <c r="BM52" s="1268">
        <f>'Drum 8-2012'!BM38</f>
        <v>2.2210169334830825</v>
      </c>
      <c r="BN52" s="1268">
        <f>'Drum 8-2012'!BN38</f>
        <v>0.15476387026177016</v>
      </c>
      <c r="BO52" s="1268">
        <f>'Drum 8-2012'!BO38</f>
        <v>1618663.4026938588</v>
      </c>
      <c r="BP52" s="1268">
        <f>'Drum 8-2012'!BP38</f>
        <v>1593279.182909756</v>
      </c>
      <c r="BQ52" s="1268">
        <f>'Drum 8-2012'!BQ38</f>
        <v>1480468.3992040136</v>
      </c>
      <c r="BR52" s="1268">
        <f>'Drum 8-2012'!BR38</f>
        <v>344.42470102369214</v>
      </c>
      <c r="BS52" s="1268">
        <f>'Drum 8-2012'!BS38</f>
        <v>0.3650191630412265</v>
      </c>
      <c r="BT52" s="1268">
        <f>'Drum 8-2012'!BT38</f>
        <v>0.45</v>
      </c>
      <c r="BU52" s="1268">
        <f>'Drum 8-2012'!BU38</f>
        <v>1</v>
      </c>
      <c r="BV52" s="1268">
        <f>'Drum 8-2012'!BV38</f>
        <v>1</v>
      </c>
      <c r="BW52" s="1268">
        <f>'Drum 8-2012'!BW38</f>
        <v>1.42</v>
      </c>
      <c r="BX52" s="1268" t="str">
        <f>'Drum 8-2012'!BX38</f>
        <v>n/a</v>
      </c>
      <c r="BY52" s="1268">
        <f>'Drum 8-2012'!BY38</f>
        <v>1.7568934476231675</v>
      </c>
      <c r="BZ52" s="1268">
        <f>'Drum 8-2012'!BZ38</f>
        <v>554.23197357289177</v>
      </c>
      <c r="CA52" s="1268" t="str">
        <f>'Drum 8-2012'!CA38</f>
        <v>N/A</v>
      </c>
      <c r="CB52" s="1268"/>
      <c r="CC52" s="1268"/>
      <c r="CD52" s="1268"/>
    </row>
    <row r="53" spans="1:82" x14ac:dyDescent="0.25">
      <c r="A53" s="1418">
        <f>'Drum 8-2012'!A5</f>
        <v>2</v>
      </c>
      <c r="B53" s="1801" t="str">
        <f>'Drum 8-2012'!B5</f>
        <v>Lampwick</v>
      </c>
      <c r="C53" s="1418">
        <f>'Drum 8-2012'!C5</f>
        <v>0</v>
      </c>
      <c r="D53" s="1418">
        <f>'Drum 8-2012'!D5</f>
        <v>0</v>
      </c>
      <c r="E53" s="1268">
        <f>'Drum 8-2012'!E5</f>
        <v>0</v>
      </c>
      <c r="F53" s="1418">
        <f>'Drum 8-2012'!F5</f>
        <v>689</v>
      </c>
      <c r="G53" s="1418">
        <f>'Drum 8-2012'!G5</f>
        <v>0</v>
      </c>
      <c r="H53" s="1268">
        <f>'Drum 8-2012'!H5</f>
        <v>0</v>
      </c>
      <c r="I53" s="1268">
        <f>'Drum 8-2012'!I5</f>
        <v>41149</v>
      </c>
      <c r="J53" s="1268">
        <f>'Drum 8-2012'!J5</f>
        <v>0</v>
      </c>
      <c r="K53" s="1268">
        <f>'Drum 8-2012'!K5</f>
        <v>8.1</v>
      </c>
      <c r="L53" s="1268">
        <f>'Drum 8-2012'!L5</f>
        <v>1.28</v>
      </c>
      <c r="M53" s="1268">
        <f>'Drum 8-2012'!M5</f>
        <v>36</v>
      </c>
      <c r="N53" s="1268">
        <f>'Drum 8-2012'!N5</f>
        <v>11</v>
      </c>
      <c r="O53" s="1268">
        <f>'Drum 8-2012'!O5</f>
        <v>8</v>
      </c>
      <c r="P53" s="1268" t="str">
        <f>'Drum 8-2012'!P5</f>
        <v>n</v>
      </c>
      <c r="Q53" s="1268" t="str">
        <f>'Drum 8-2012'!Q5</f>
        <v>n/a</v>
      </c>
      <c r="R53" s="1268">
        <f>'Drum 8-2012'!R5</f>
        <v>0</v>
      </c>
      <c r="S53" s="1268" t="str">
        <f>'Drum 8-2012'!S5</f>
        <v>n</v>
      </c>
      <c r="T53" s="1268" t="str">
        <f>'Drum 8-2012'!T5</f>
        <v>n/a</v>
      </c>
      <c r="U53" s="1268" t="str">
        <f>'Drum 8-2012'!U5</f>
        <v>n</v>
      </c>
      <c r="V53" s="1268" t="str">
        <f>'Drum 8-2012'!V5</f>
        <v>y</v>
      </c>
      <c r="W53" s="1268" t="str">
        <f>'Drum 8-2012'!W5</f>
        <v>y</v>
      </c>
      <c r="X53" s="1268" t="str">
        <f>'Drum 8-2012'!X5</f>
        <v>n</v>
      </c>
      <c r="Y53" s="1268" t="str">
        <f>'Drum 8-2012'!Y5</f>
        <v>y</v>
      </c>
      <c r="Z53" s="1268">
        <f>'Drum 8-2012'!Z5</f>
        <v>0</v>
      </c>
      <c r="AA53" s="1268">
        <f>'Drum 8-2012'!AA5</f>
        <v>10</v>
      </c>
      <c r="AB53" s="1268" t="str">
        <f>'Drum 8-2012'!AB5</f>
        <v>y</v>
      </c>
      <c r="AC53" s="1268">
        <f>'Drum 8-2012'!AC5</f>
        <v>3.8521766999999998E-2</v>
      </c>
      <c r="AD53" s="1268">
        <f>'Drum 8-2012'!AD5</f>
        <v>0</v>
      </c>
      <c r="AE53" s="1268">
        <f>'Drum 8-2012'!AE5</f>
        <v>58</v>
      </c>
      <c r="AF53" s="1268">
        <f>'Drum 8-2012'!AF5</f>
        <v>720</v>
      </c>
      <c r="AG53" s="1268">
        <f>'Drum 8-2012'!AG5</f>
        <v>5</v>
      </c>
      <c r="AH53" s="1268" t="str">
        <f>'Drum 8-2012'!AH5</f>
        <v>n</v>
      </c>
      <c r="AI53" s="1268" t="str">
        <f>'Drum 8-2012'!AI5</f>
        <v>y</v>
      </c>
      <c r="AJ53" s="1268" t="str">
        <f>'Drum 8-2012'!AJ5</f>
        <v>y</v>
      </c>
      <c r="AK53" s="1268" t="str">
        <f>'Drum 8-2012'!AK5</f>
        <v>n</v>
      </c>
      <c r="AL53" s="1268" t="str">
        <f>'Drum 8-2012'!AL5</f>
        <v>y</v>
      </c>
      <c r="AM53" s="1268" t="str">
        <f>'Drum 8-2012'!AM5</f>
        <v>y</v>
      </c>
      <c r="AN53" s="1268">
        <f>'Drum 8-2012'!AN5</f>
        <v>3.8521766999999998E-2</v>
      </c>
      <c r="AO53" s="1268">
        <f>'Drum 8-2012'!AO5</f>
        <v>0</v>
      </c>
      <c r="AP53" s="1268" t="str">
        <f>'Drum 8-2012'!AP5</f>
        <v>n</v>
      </c>
      <c r="AQ53" s="1268" t="str">
        <f>'Drum 8-2012'!AQ5</f>
        <v>n/a</v>
      </c>
      <c r="AR53" s="1268" t="str">
        <f>'Drum 8-2012'!AR5</f>
        <v>n/a</v>
      </c>
      <c r="AS53" s="1268" t="str">
        <f>'Drum 8-2012'!AS5</f>
        <v>n/a</v>
      </c>
      <c r="AT53" s="1268" t="str">
        <f>'Drum 8-2012'!AT5</f>
        <v>n/a</v>
      </c>
      <c r="AU53" s="1268" t="str">
        <f>'Drum 8-2012'!AU5</f>
        <v>n/a</v>
      </c>
      <c r="AV53" s="1268" t="str">
        <f>'Drum 8-2012'!AV5</f>
        <v>n/a</v>
      </c>
      <c r="AW53" s="1268">
        <f>'Drum 8-2012'!AW5</f>
        <v>7.1754760000000006</v>
      </c>
      <c r="AX53" s="1268">
        <f>'Drum 8-2012'!AX5</f>
        <v>4.7591850000000004</v>
      </c>
      <c r="AY53" s="1268">
        <f>'Drum 8-2012'!AY5</f>
        <v>90525</v>
      </c>
      <c r="AZ53" s="1268" t="str">
        <f>'Drum 8-2012'!AZ5</f>
        <v>n/a</v>
      </c>
      <c r="BA53" s="1268" t="str">
        <f>'Drum 8-2012'!BA5</f>
        <v>n/a</v>
      </c>
      <c r="BB53" s="1268">
        <f>'Drum 8-2012'!BB5</f>
        <v>77.076150000000013</v>
      </c>
      <c r="BC53" s="1268">
        <f>'Drum 8-2012'!BC5</f>
        <v>2.4162910000000002</v>
      </c>
      <c r="BD53" s="1268">
        <f>'Drum 8-2012'!BD5</f>
        <v>3672180.7504313081</v>
      </c>
      <c r="BE53" s="1268">
        <f>'Drum 8-2012'!BE5</f>
        <v>620.43792793383125</v>
      </c>
      <c r="BF53" s="1268" t="str">
        <f>'Drum 8-2012'!BF5</f>
        <v>n/a</v>
      </c>
      <c r="BG53" s="1268" t="str">
        <f>'Drum 8-2012'!BG5</f>
        <v>n/a</v>
      </c>
      <c r="BH53" s="1268">
        <f>'Drum 8-2012'!BH5</f>
        <v>57.416518846459013</v>
      </c>
      <c r="BI53" s="1268">
        <f>'Drum 8-2012'!BI5</f>
        <v>0.16895626062550409</v>
      </c>
      <c r="BJ53" s="1268">
        <f>'Drum 8-2012'!BJ5</f>
        <v>0.31024495540427277</v>
      </c>
      <c r="BK53" s="1268">
        <f>'Drum 8-2012'!BK5</f>
        <v>0.42040700937994452</v>
      </c>
      <c r="BL53" s="1268" t="str">
        <f>'Drum 8-2012'!BL5</f>
        <v>n/a</v>
      </c>
      <c r="BM53" s="1268">
        <f>'Drum 8-2012'!BM5</f>
        <v>2.1805245193533889</v>
      </c>
      <c r="BN53" s="1268">
        <f>'Drum 8-2012'!BN5</f>
        <v>0.12468352423605614</v>
      </c>
      <c r="BO53" s="1268">
        <f>'Drum 8-2012'!BO5</f>
        <v>3672180.7504313081</v>
      </c>
      <c r="BP53" s="1268">
        <f>'Drum 8-2012'!BP5</f>
        <v>3618131.4385189032</v>
      </c>
      <c r="BQ53" s="1268">
        <f>'Drum 8-2012'!BQ5</f>
        <v>3265107.1827779864</v>
      </c>
      <c r="BR53" s="1268">
        <f>'Drum 8-2012'!BR5</f>
        <v>620.43792793383125</v>
      </c>
      <c r="BS53" s="1268">
        <f>'Drum 8-2012'!BS5</f>
        <v>0.53633379206250553</v>
      </c>
      <c r="BT53" s="1268">
        <f>'Drum 8-2012'!BT5</f>
        <v>0.28000000000000003</v>
      </c>
      <c r="BU53" s="1268">
        <f>'Drum 8-2012'!BU5</f>
        <v>1</v>
      </c>
      <c r="BV53" s="1268">
        <f>'Drum 8-2012'!BV5</f>
        <v>2.6604727387163307</v>
      </c>
      <c r="BW53" s="1268">
        <f>'Drum 8-2012'!BW5</f>
        <v>1</v>
      </c>
      <c r="BX53" s="1268" t="str">
        <f>'Drum 8-2012'!BX5</f>
        <v>n/a</v>
      </c>
      <c r="BY53" s="1268">
        <f>'Drum 8-2012'!BY5</f>
        <v>2.6604727387163307</v>
      </c>
      <c r="BZ53" s="1268">
        <f>'Drum 8-2012'!BZ5</f>
        <v>285.81759543757818</v>
      </c>
      <c r="CA53" s="1268" t="str">
        <f>'Drum 8-2012'!CA5</f>
        <v>N/A</v>
      </c>
      <c r="CB53" s="1268"/>
      <c r="CC53" s="1268"/>
      <c r="CD53" s="1268"/>
    </row>
    <row r="54" spans="1:82" x14ac:dyDescent="0.25">
      <c r="A54" s="1418" t="str">
        <f>'Drum 8-2012'!A6</f>
        <v>2a</v>
      </c>
      <c r="B54" s="1801" t="str">
        <f>'Drum 8-2012'!B6</f>
        <v>Lampwick</v>
      </c>
      <c r="C54" s="1418">
        <f>'Drum 8-2012'!C6</f>
        <v>0</v>
      </c>
      <c r="D54" s="1418">
        <f>'Drum 8-2012'!D6</f>
        <v>0</v>
      </c>
      <c r="E54" s="1268">
        <f>'Drum 8-2012'!E6</f>
        <v>0</v>
      </c>
      <c r="F54" s="1418" t="str">
        <f>'Drum 8-2012'!F6</f>
        <v>689a</v>
      </c>
      <c r="G54" s="1418" t="str">
        <f>'Drum 8-2012'!G6</f>
        <v>aged</v>
      </c>
      <c r="H54" s="1268">
        <f>'Drum 8-2012'!H6</f>
        <v>0</v>
      </c>
      <c r="I54" s="1268">
        <f>'Drum 8-2012'!I6</f>
        <v>41149</v>
      </c>
      <c r="J54" s="1268">
        <f>'Drum 8-2012'!J6</f>
        <v>0</v>
      </c>
      <c r="K54" s="1268">
        <f>'Drum 8-2012'!K6</f>
        <v>8.1</v>
      </c>
      <c r="L54" s="1268">
        <f>'Drum 8-2012'!L6</f>
        <v>1.28</v>
      </c>
      <c r="M54" s="1268">
        <f>'Drum 8-2012'!M6</f>
        <v>36</v>
      </c>
      <c r="N54" s="1268">
        <f>'Drum 8-2012'!N6</f>
        <v>11</v>
      </c>
      <c r="O54" s="1268">
        <f>'Drum 8-2012'!O6</f>
        <v>8</v>
      </c>
      <c r="P54" s="1268" t="str">
        <f>'Drum 8-2012'!P6</f>
        <v>n</v>
      </c>
      <c r="Q54" s="1268" t="str">
        <f>'Drum 8-2012'!Q6</f>
        <v>n/a</v>
      </c>
      <c r="R54" s="1268">
        <f>'Drum 8-2012'!R6</f>
        <v>0</v>
      </c>
      <c r="S54" s="1268" t="str">
        <f>'Drum 8-2012'!S6</f>
        <v>n</v>
      </c>
      <c r="T54" s="1268" t="str">
        <f>'Drum 8-2012'!T6</f>
        <v>n/a</v>
      </c>
      <c r="U54" s="1268" t="str">
        <f>'Drum 8-2012'!U6</f>
        <v>n</v>
      </c>
      <c r="V54" s="1268" t="str">
        <f>'Drum 8-2012'!V6</f>
        <v>y</v>
      </c>
      <c r="W54" s="1268" t="str">
        <f>'Drum 8-2012'!W6</f>
        <v>y</v>
      </c>
      <c r="X54" s="1268" t="str">
        <f>'Drum 8-2012'!X6</f>
        <v>n</v>
      </c>
      <c r="Y54" s="1268" t="str">
        <f>'Drum 8-2012'!Y6</f>
        <v>y</v>
      </c>
      <c r="Z54" s="1268">
        <f>'Drum 8-2012'!Z6</f>
        <v>0</v>
      </c>
      <c r="AA54" s="1268">
        <f>'Drum 8-2012'!AA6</f>
        <v>10</v>
      </c>
      <c r="AB54" s="1268" t="str">
        <f>'Drum 8-2012'!AB6</f>
        <v>y</v>
      </c>
      <c r="AC54" s="1268">
        <f>'Drum 8-2012'!AC6</f>
        <v>3.8521766999999998E-2</v>
      </c>
      <c r="AD54" s="1268">
        <f>'Drum 8-2012'!AD6</f>
        <v>0</v>
      </c>
      <c r="AE54" s="1268">
        <f>'Drum 8-2012'!AE6</f>
        <v>58</v>
      </c>
      <c r="AF54" s="1268">
        <f>'Drum 8-2012'!AF6</f>
        <v>720</v>
      </c>
      <c r="AG54" s="1268">
        <f>'Drum 8-2012'!AG6</f>
        <v>5</v>
      </c>
      <c r="AH54" s="1268" t="str">
        <f>'Drum 8-2012'!AH6</f>
        <v>n</v>
      </c>
      <c r="AI54" s="1268" t="str">
        <f>'Drum 8-2012'!AI6</f>
        <v>y</v>
      </c>
      <c r="AJ54" s="1268" t="str">
        <f>'Drum 8-2012'!AJ6</f>
        <v>y</v>
      </c>
      <c r="AK54" s="1268" t="str">
        <f>'Drum 8-2012'!AK6</f>
        <v>n</v>
      </c>
      <c r="AL54" s="1268" t="str">
        <f>'Drum 8-2012'!AL6</f>
        <v>y</v>
      </c>
      <c r="AM54" s="1268" t="str">
        <f>'Drum 8-2012'!AM6</f>
        <v>y</v>
      </c>
      <c r="AN54" s="1268">
        <f>'Drum 8-2012'!AN6</f>
        <v>3.8521766999999998E-2</v>
      </c>
      <c r="AO54" s="1268">
        <f>'Drum 8-2012'!AO6</f>
        <v>0</v>
      </c>
      <c r="AP54" s="1268" t="str">
        <f>'Drum 8-2012'!AP6</f>
        <v>n</v>
      </c>
      <c r="AQ54" s="1268" t="str">
        <f>'Drum 8-2012'!AQ6</f>
        <v>n/a</v>
      </c>
      <c r="AR54" s="1268" t="str">
        <f>'Drum 8-2012'!AR6</f>
        <v>n/a</v>
      </c>
      <c r="AS54" s="1268" t="str">
        <f>'Drum 8-2012'!AS6</f>
        <v>n/a</v>
      </c>
      <c r="AT54" s="1268" t="str">
        <f>'Drum 8-2012'!AT6</f>
        <v>n/a</v>
      </c>
      <c r="AU54" s="1268" t="str">
        <f>'Drum 8-2012'!AU6</f>
        <v>n/a</v>
      </c>
      <c r="AV54" s="1268" t="str">
        <f>'Drum 8-2012'!AV6</f>
        <v>n/a</v>
      </c>
      <c r="AW54" s="1268">
        <f>'Drum 8-2012'!AW6</f>
        <v>6.0745240000000003</v>
      </c>
      <c r="AX54" s="1268">
        <f>'Drum 8-2012'!AX6</f>
        <v>4.8620599999999996</v>
      </c>
      <c r="AY54" s="1268">
        <f>'Drum 8-2012'!AY6</f>
        <v>27400</v>
      </c>
      <c r="AZ54" s="1268" t="str">
        <f>'Drum 8-2012'!AZ6</f>
        <v>n/a</v>
      </c>
      <c r="BA54" s="1268" t="str">
        <f>'Drum 8-2012'!BA6</f>
        <v>n/a</v>
      </c>
      <c r="BB54" s="1268">
        <f>'Drum 8-2012'!BB6</f>
        <v>53.060050000000011</v>
      </c>
      <c r="BC54" s="1268">
        <f>'Drum 8-2012'!BC6</f>
        <v>1.2124640000000007</v>
      </c>
      <c r="BD54" s="1268">
        <f>'Drum 8-2012'!BD6</f>
        <v>1021691.4504467046</v>
      </c>
      <c r="BE54" s="1268">
        <f>'Drum 8-2012'!BE6</f>
        <v>233.56303445078689</v>
      </c>
      <c r="BF54" s="1268" t="str">
        <f>'Drum 8-2012'!BF6</f>
        <v>n/a</v>
      </c>
      <c r="BG54" s="1268" t="str">
        <f>'Drum 8-2012'!BG6</f>
        <v>n/a</v>
      </c>
      <c r="BH54" s="1268">
        <f>'Drum 8-2012'!BH6</f>
        <v>39.358033347329091</v>
      </c>
      <c r="BI54" s="1268">
        <f>'Drum 8-2012'!BI6</f>
        <v>0.22860427612335241</v>
      </c>
      <c r="BJ54" s="1268">
        <f>'Drum 8-2012'!BJ6</f>
        <v>0.41902345741227204</v>
      </c>
      <c r="BK54" s="1268">
        <f>'Drum 8-2012'!BK6</f>
        <v>0.56730332505303616</v>
      </c>
      <c r="BL54" s="1268" t="str">
        <f>'Drum 8-2012'!BL6</f>
        <v>n/a</v>
      </c>
      <c r="BM54" s="1268">
        <f>'Drum 8-2012'!BM6</f>
        <v>2.1780237131126996</v>
      </c>
      <c r="BN54" s="1268">
        <f>'Drum 8-2012'!BN6</f>
        <v>0.16885244617856157</v>
      </c>
      <c r="BO54" s="1268">
        <f>'Drum 8-2012'!BO6</f>
        <v>1021691.4504467046</v>
      </c>
      <c r="BP54" s="1268">
        <f>'Drum 8-2012'!BP6</f>
        <v>1005331.868603016</v>
      </c>
      <c r="BQ54" s="1268">
        <f>'Drum 8-2012'!BQ6</f>
        <v>943378.84344713483</v>
      </c>
      <c r="BR54" s="1268">
        <f>'Drum 8-2012'!BR6</f>
        <v>233.56303445078689</v>
      </c>
      <c r="BS54" s="1268">
        <f>'Drum 8-2012'!BS6</f>
        <v>0.26912545502974355</v>
      </c>
      <c r="BT54" s="1268">
        <f>'Drum 8-2012'!BT6</f>
        <v>0.28000000000000003</v>
      </c>
      <c r="BU54" s="1268">
        <f>'Drum 8-2012'!BU6</f>
        <v>1</v>
      </c>
      <c r="BV54" s="1268">
        <f>'Drum 8-2012'!BV6</f>
        <v>2.6491570364500139</v>
      </c>
      <c r="BW54" s="1268">
        <f>'Drum 8-2012'!BW6</f>
        <v>1</v>
      </c>
      <c r="BX54" s="1268" t="str">
        <f>'Drum 8-2012'!BX6</f>
        <v>n/a</v>
      </c>
      <c r="BY54" s="1268">
        <f>'Drum 8-2012'!BY6</f>
        <v>2.6491570364500139</v>
      </c>
      <c r="BZ54" s="1268">
        <f>'Drum 8-2012'!BZ6</f>
        <v>285.81759543757818</v>
      </c>
      <c r="CA54" s="1268" t="str">
        <f>'Drum 8-2012'!CA6</f>
        <v>N/A</v>
      </c>
      <c r="CB54" s="1268"/>
      <c r="CC54" s="1268"/>
      <c r="CD54" s="1268"/>
    </row>
    <row r="55" spans="1:82" x14ac:dyDescent="0.25">
      <c r="A55" s="1418">
        <f>'Drum 8-2012'!A15</f>
        <v>7</v>
      </c>
      <c r="B55" s="1801" t="str">
        <f>'Drum 8-2012'!B15</f>
        <v>Lampwick</v>
      </c>
      <c r="C55" s="1418">
        <f>'Drum 8-2012'!C15</f>
        <v>0</v>
      </c>
      <c r="D55" s="1418">
        <f>'Drum 8-2012'!D15</f>
        <v>0</v>
      </c>
      <c r="E55" s="1268">
        <f>'Drum 8-2012'!E15</f>
        <v>0</v>
      </c>
      <c r="F55" s="1418">
        <f>'Drum 8-2012'!F15</f>
        <v>694</v>
      </c>
      <c r="G55" s="1418">
        <f>'Drum 8-2012'!G15</f>
        <v>0</v>
      </c>
      <c r="H55" s="1268">
        <f>'Drum 8-2012'!H15</f>
        <v>0</v>
      </c>
      <c r="I55" s="1268">
        <f>'Drum 8-2012'!I15</f>
        <v>41149</v>
      </c>
      <c r="J55" s="1268">
        <f>'Drum 8-2012'!J15</f>
        <v>0</v>
      </c>
      <c r="K55" s="1268">
        <f>'Drum 8-2012'!K15</f>
        <v>8.1</v>
      </c>
      <c r="L55" s="1268">
        <f>'Drum 8-2012'!L15</f>
        <v>1.2450000000000001</v>
      </c>
      <c r="M55" s="1268">
        <f>'Drum 8-2012'!M15</f>
        <v>60</v>
      </c>
      <c r="N55" s="1268">
        <f>'Drum 8-2012'!N15</f>
        <v>11</v>
      </c>
      <c r="O55" s="1268">
        <f>'Drum 8-2012'!O15</f>
        <v>8</v>
      </c>
      <c r="P55" s="1268" t="str">
        <f>'Drum 8-2012'!P15</f>
        <v>n</v>
      </c>
      <c r="Q55" s="1268" t="str">
        <f>'Drum 8-2012'!Q15</f>
        <v>n/a</v>
      </c>
      <c r="R55" s="1268">
        <f>'Drum 8-2012'!R15</f>
        <v>0</v>
      </c>
      <c r="S55" s="1268" t="str">
        <f>'Drum 8-2012'!S15</f>
        <v>n</v>
      </c>
      <c r="T55" s="1268" t="str">
        <f>'Drum 8-2012'!T15</f>
        <v>n/a</v>
      </c>
      <c r="U55" s="1268" t="str">
        <f>'Drum 8-2012'!U15</f>
        <v>n</v>
      </c>
      <c r="V55" s="1268" t="str">
        <f>'Drum 8-2012'!V15</f>
        <v>y</v>
      </c>
      <c r="W55" s="1268" t="str">
        <f>'Drum 8-2012'!W15</f>
        <v>y</v>
      </c>
      <c r="X55" s="1268" t="str">
        <f>'Drum 8-2012'!X15</f>
        <v>n</v>
      </c>
      <c r="Y55" s="1268" t="str">
        <f>'Drum 8-2012'!Y15</f>
        <v>y</v>
      </c>
      <c r="Z55" s="1268">
        <f>'Drum 8-2012'!Z15</f>
        <v>0</v>
      </c>
      <c r="AA55" s="1268">
        <f>'Drum 8-2012'!AA15</f>
        <v>10</v>
      </c>
      <c r="AB55" s="1268" t="str">
        <f>'Drum 8-2012'!AB15</f>
        <v>y</v>
      </c>
      <c r="AC55" s="1268">
        <f>'Drum 8-2012'!AC15</f>
        <v>3.8521766999999998E-2</v>
      </c>
      <c r="AD55" s="1268">
        <f>'Drum 8-2012'!AD15</f>
        <v>0</v>
      </c>
      <c r="AE55" s="1268">
        <f>'Drum 8-2012'!AE15</f>
        <v>58</v>
      </c>
      <c r="AF55" s="1268">
        <f>'Drum 8-2012'!AF15</f>
        <v>720</v>
      </c>
      <c r="AG55" s="1268">
        <f>'Drum 8-2012'!AG15</f>
        <v>5</v>
      </c>
      <c r="AH55" s="1268" t="str">
        <f>'Drum 8-2012'!AH15</f>
        <v>n</v>
      </c>
      <c r="AI55" s="1268" t="str">
        <f>'Drum 8-2012'!AI15</f>
        <v>y</v>
      </c>
      <c r="AJ55" s="1268" t="str">
        <f>'Drum 8-2012'!AJ15</f>
        <v>y</v>
      </c>
      <c r="AK55" s="1268" t="str">
        <f>'Drum 8-2012'!AK15</f>
        <v>n</v>
      </c>
      <c r="AL55" s="1268" t="str">
        <f>'Drum 8-2012'!AL15</f>
        <v>y</v>
      </c>
      <c r="AM55" s="1268" t="str">
        <f>'Drum 8-2012'!AM15</f>
        <v>y</v>
      </c>
      <c r="AN55" s="1268">
        <f>'Drum 8-2012'!AN15</f>
        <v>3.8521766999999998E-2</v>
      </c>
      <c r="AO55" s="1268">
        <f>'Drum 8-2012'!AO15</f>
        <v>0</v>
      </c>
      <c r="AP55" s="1268" t="str">
        <f>'Drum 8-2012'!AP15</f>
        <v>n</v>
      </c>
      <c r="AQ55" s="1268" t="str">
        <f>'Drum 8-2012'!AQ15</f>
        <v>n/a</v>
      </c>
      <c r="AR55" s="1268" t="str">
        <f>'Drum 8-2012'!AR15</f>
        <v>n/a</v>
      </c>
      <c r="AS55" s="1268" t="str">
        <f>'Drum 8-2012'!AS15</f>
        <v>n/a</v>
      </c>
      <c r="AT55" s="1268" t="str">
        <f>'Drum 8-2012'!AT15</f>
        <v>n/a</v>
      </c>
      <c r="AU55" s="1268" t="str">
        <f>'Drum 8-2012'!AU15</f>
        <v>n/a</v>
      </c>
      <c r="AV55" s="1268" t="str">
        <f>'Drum 8-2012'!AV15</f>
        <v>n/a</v>
      </c>
      <c r="AW55" s="1268">
        <f>'Drum 8-2012'!AW15</f>
        <v>7.138611</v>
      </c>
      <c r="AX55" s="1268">
        <f>'Drum 8-2012'!AX15</f>
        <v>4.7209166666666675</v>
      </c>
      <c r="AY55" s="1268">
        <f>'Drum 8-2012'!AY15</f>
        <v>98845</v>
      </c>
      <c r="AZ55" s="1268" t="str">
        <f>'Drum 8-2012'!AZ15</f>
        <v>n/a</v>
      </c>
      <c r="BA55" s="1268" t="str">
        <f>'Drum 8-2012'!BA15</f>
        <v>n/a</v>
      </c>
      <c r="BB55" s="1268">
        <f>'Drum 8-2012'!BB15</f>
        <v>108.81444999999999</v>
      </c>
      <c r="BC55" s="1268">
        <f>'Drum 8-2012'!BC15</f>
        <v>2.4176943333333325</v>
      </c>
      <c r="BD55" s="1268">
        <f>'Drum 8-2012'!BD15</f>
        <v>4052382.1259289584</v>
      </c>
      <c r="BE55" s="1268">
        <f>'Drum 8-2012'!BE15</f>
        <v>621.08339498904695</v>
      </c>
      <c r="BF55" s="1268" t="str">
        <f>'Drum 8-2012'!BF15</f>
        <v>n/a</v>
      </c>
      <c r="BG55" s="1268" t="str">
        <f>'Drum 8-2012'!BG15</f>
        <v>n/a</v>
      </c>
      <c r="BH55" s="1268">
        <f>'Drum 8-2012'!BH15</f>
        <v>54.67725433594903</v>
      </c>
      <c r="BI55" s="1268">
        <f>'Drum 8-2012'!BI15</f>
        <v>0.15326377811585853</v>
      </c>
      <c r="BJ55" s="1268">
        <f>'Drum 8-2012'!BJ15</f>
        <v>0.29536966800276387</v>
      </c>
      <c r="BK55" s="1268">
        <f>'Drum 8-2012'!BK15</f>
        <v>0.41004269446941227</v>
      </c>
      <c r="BL55" s="1268" t="str">
        <f>'Drum 8-2012'!BL15</f>
        <v>n/a</v>
      </c>
      <c r="BM55" s="1268">
        <f>'Drum 8-2012'!BM15</f>
        <v>2.2478624828190008</v>
      </c>
      <c r="BN55" s="1268">
        <f>'Drum 8-2012'!BN15</f>
        <v>0.11040184807464569</v>
      </c>
      <c r="BO55" s="1268">
        <f>'Drum 8-2012'!BO15</f>
        <v>4052382.1259289584</v>
      </c>
      <c r="BP55" s="1268">
        <f>'Drum 8-2012'!BP15</f>
        <v>3993365.2329603676</v>
      </c>
      <c r="BQ55" s="1268">
        <f>'Drum 8-2012'!BQ15</f>
        <v>3586546.3940166607</v>
      </c>
      <c r="BR55" s="1268">
        <f>'Drum 8-2012'!BR15</f>
        <v>621.08339498904695</v>
      </c>
      <c r="BS55" s="1268">
        <f>'Drum 8-2012'!BS15</f>
        <v>0.53664528396815514</v>
      </c>
      <c r="BT55" s="1268">
        <f>'Drum 8-2012'!BT15</f>
        <v>0.28000000000000003</v>
      </c>
      <c r="BU55" s="1268">
        <f>'Drum 8-2012'!BU15</f>
        <v>1</v>
      </c>
      <c r="BV55" s="1268">
        <f>'Drum 8-2012'!BV15</f>
        <v>1.7945769917752201</v>
      </c>
      <c r="BW55" s="1268">
        <f>'Drum 8-2012'!BW15</f>
        <v>1</v>
      </c>
      <c r="BX55" s="1268" t="str">
        <f>'Drum 8-2012'!BX15</f>
        <v>n/a</v>
      </c>
      <c r="BY55" s="1268">
        <f>'Drum 8-2012'!BY15</f>
        <v>1.7945769917752201</v>
      </c>
      <c r="BZ55" s="1268">
        <f>'Drum 8-2012'!BZ15</f>
        <v>249.95524583559205</v>
      </c>
      <c r="CA55" s="1268" t="str">
        <f>'Drum 8-2012'!CA15</f>
        <v>N/A</v>
      </c>
      <c r="CB55" s="1268"/>
      <c r="CC55" s="1268"/>
      <c r="CD55" s="1268"/>
    </row>
    <row r="56" spans="1:82" x14ac:dyDescent="0.25">
      <c r="A56" s="1418" t="str">
        <f>'Drum 8-2012'!A16</f>
        <v>7a</v>
      </c>
      <c r="B56" s="1801" t="str">
        <f>'Drum 8-2012'!B16</f>
        <v>Lampwick</v>
      </c>
      <c r="C56" s="1418">
        <f>'Drum 8-2012'!C16</f>
        <v>0</v>
      </c>
      <c r="D56" s="1418">
        <f>'Drum 8-2012'!D16</f>
        <v>0</v>
      </c>
      <c r="E56" s="1268">
        <f>'Drum 8-2012'!E16</f>
        <v>0</v>
      </c>
      <c r="F56" s="1418" t="str">
        <f>'Drum 8-2012'!F16</f>
        <v>694a</v>
      </c>
      <c r="G56" s="1418" t="str">
        <f>'Drum 8-2012'!G16</f>
        <v>aged</v>
      </c>
      <c r="H56" s="1268">
        <f>'Drum 8-2012'!H16</f>
        <v>0</v>
      </c>
      <c r="I56" s="1268">
        <f>'Drum 8-2012'!I16</f>
        <v>41149</v>
      </c>
      <c r="J56" s="1268">
        <f>'Drum 8-2012'!J16</f>
        <v>0</v>
      </c>
      <c r="K56" s="1268">
        <f>'Drum 8-2012'!K16</f>
        <v>8.1</v>
      </c>
      <c r="L56" s="1268">
        <f>'Drum 8-2012'!L16</f>
        <v>1.2450000000000001</v>
      </c>
      <c r="M56" s="1268">
        <f>'Drum 8-2012'!M16</f>
        <v>60</v>
      </c>
      <c r="N56" s="1268">
        <f>'Drum 8-2012'!N16</f>
        <v>11</v>
      </c>
      <c r="O56" s="1268">
        <f>'Drum 8-2012'!O16</f>
        <v>8</v>
      </c>
      <c r="P56" s="1268" t="str">
        <f>'Drum 8-2012'!P16</f>
        <v>n</v>
      </c>
      <c r="Q56" s="1268" t="str">
        <f>'Drum 8-2012'!Q16</f>
        <v>n/a</v>
      </c>
      <c r="R56" s="1268">
        <f>'Drum 8-2012'!R16</f>
        <v>0</v>
      </c>
      <c r="S56" s="1268" t="str">
        <f>'Drum 8-2012'!S16</f>
        <v>n</v>
      </c>
      <c r="T56" s="1268" t="str">
        <f>'Drum 8-2012'!T16</f>
        <v>n/a</v>
      </c>
      <c r="U56" s="1268" t="str">
        <f>'Drum 8-2012'!U16</f>
        <v>n</v>
      </c>
      <c r="V56" s="1268" t="str">
        <f>'Drum 8-2012'!V16</f>
        <v>y</v>
      </c>
      <c r="W56" s="1268" t="str">
        <f>'Drum 8-2012'!W16</f>
        <v>y</v>
      </c>
      <c r="X56" s="1268" t="str">
        <f>'Drum 8-2012'!X16</f>
        <v>n</v>
      </c>
      <c r="Y56" s="1268" t="str">
        <f>'Drum 8-2012'!Y16</f>
        <v>y</v>
      </c>
      <c r="Z56" s="1268">
        <f>'Drum 8-2012'!Z16</f>
        <v>0</v>
      </c>
      <c r="AA56" s="1268">
        <f>'Drum 8-2012'!AA16</f>
        <v>10</v>
      </c>
      <c r="AB56" s="1268" t="str">
        <f>'Drum 8-2012'!AB16</f>
        <v>y</v>
      </c>
      <c r="AC56" s="1268">
        <f>'Drum 8-2012'!AC16</f>
        <v>3.8521766999999998E-2</v>
      </c>
      <c r="AD56" s="1268">
        <f>'Drum 8-2012'!AD16</f>
        <v>0</v>
      </c>
      <c r="AE56" s="1268">
        <f>'Drum 8-2012'!AE16</f>
        <v>58</v>
      </c>
      <c r="AF56" s="1268">
        <f>'Drum 8-2012'!AF16</f>
        <v>720</v>
      </c>
      <c r="AG56" s="1268">
        <f>'Drum 8-2012'!AG16</f>
        <v>5</v>
      </c>
      <c r="AH56" s="1268" t="str">
        <f>'Drum 8-2012'!AH16</f>
        <v>n</v>
      </c>
      <c r="AI56" s="1268" t="str">
        <f>'Drum 8-2012'!AI16</f>
        <v>y</v>
      </c>
      <c r="AJ56" s="1268" t="str">
        <f>'Drum 8-2012'!AJ16</f>
        <v>y</v>
      </c>
      <c r="AK56" s="1268" t="str">
        <f>'Drum 8-2012'!AK16</f>
        <v>n</v>
      </c>
      <c r="AL56" s="1268" t="str">
        <f>'Drum 8-2012'!AL16</f>
        <v>y</v>
      </c>
      <c r="AM56" s="1268" t="str">
        <f>'Drum 8-2012'!AM16</f>
        <v>y</v>
      </c>
      <c r="AN56" s="1268">
        <f>'Drum 8-2012'!AN16</f>
        <v>3.8521766999999998E-2</v>
      </c>
      <c r="AO56" s="1268">
        <f>'Drum 8-2012'!AO16</f>
        <v>0</v>
      </c>
      <c r="AP56" s="1268" t="str">
        <f>'Drum 8-2012'!AP16</f>
        <v>n</v>
      </c>
      <c r="AQ56" s="1268" t="str">
        <f>'Drum 8-2012'!AQ16</f>
        <v>n/a</v>
      </c>
      <c r="AR56" s="1268" t="str">
        <f>'Drum 8-2012'!AR16</f>
        <v>n/a</v>
      </c>
      <c r="AS56" s="1268" t="str">
        <f>'Drum 8-2012'!AS16</f>
        <v>n/a</v>
      </c>
      <c r="AT56" s="1268" t="str">
        <f>'Drum 8-2012'!AT16</f>
        <v>n/a</v>
      </c>
      <c r="AU56" s="1268" t="str">
        <f>'Drum 8-2012'!AU16</f>
        <v>n/a</v>
      </c>
      <c r="AV56" s="1268" t="str">
        <f>'Drum 8-2012'!AV16</f>
        <v>n/a</v>
      </c>
      <c r="AW56" s="1268">
        <f>'Drum 8-2012'!AW16</f>
        <v>6.0479084210526315</v>
      </c>
      <c r="AX56" s="1268">
        <f>'Drum 8-2012'!AX16</f>
        <v>4.7271285714285716</v>
      </c>
      <c r="AY56" s="1268">
        <f>'Drum 8-2012'!AY16</f>
        <v>51550</v>
      </c>
      <c r="AZ56" s="1268" t="str">
        <f>'Drum 8-2012'!AZ16</f>
        <v>n/a</v>
      </c>
      <c r="BA56" s="1268" t="str">
        <f>'Drum 8-2012'!BA16</f>
        <v>n/a</v>
      </c>
      <c r="BB56" s="1268">
        <f>'Drum 8-2012'!BB16</f>
        <v>61.877949999999998</v>
      </c>
      <c r="BC56" s="1268">
        <f>'Drum 8-2012'!BC16</f>
        <v>1.3207798496240599</v>
      </c>
      <c r="BD56" s="1268">
        <f>'Drum 8-2012'!BD16</f>
        <v>1986832.1460954787</v>
      </c>
      <c r="BE56" s="1268">
        <f>'Drum 8-2012'!BE16</f>
        <v>259.42836592149234</v>
      </c>
      <c r="BF56" s="1268" t="str">
        <f>'Drum 8-2012'!BF16</f>
        <v>n/a</v>
      </c>
      <c r="BG56" s="1268" t="str">
        <f>'Drum 8-2012'!BG16</f>
        <v>n/a</v>
      </c>
      <c r="BH56" s="1268">
        <f>'Drum 8-2012'!BH16</f>
        <v>29.778862059888606</v>
      </c>
      <c r="BI56" s="1268">
        <f>'Drum 8-2012'!BI16</f>
        <v>0.13057387179451513</v>
      </c>
      <c r="BJ56" s="1268">
        <f>'Drum 8-2012'!BJ16</f>
        <v>0.30590231657807254</v>
      </c>
      <c r="BK56" s="1268">
        <f>'Drum 8-2012'!BK16</f>
        <v>0.46821573839718428</v>
      </c>
      <c r="BL56" s="1268" t="str">
        <f>'Drum 8-2012'!BL16</f>
        <v>n/a</v>
      </c>
      <c r="BM56" s="1268">
        <f>'Drum 8-2012'!BM16</f>
        <v>2.5160083659607402</v>
      </c>
      <c r="BN56" s="1268">
        <f>'Drum 8-2012'!BN16</f>
        <v>8.5308644265663619E-2</v>
      </c>
      <c r="BO56" s="1268">
        <f>'Drum 8-2012'!BO16</f>
        <v>1986832.1460954787</v>
      </c>
      <c r="BP56" s="1268">
        <f>'Drum 8-2012'!BP16</f>
        <v>1956053.4437581743</v>
      </c>
      <c r="BQ56" s="1268">
        <f>'Drum 8-2012'!BQ16</f>
        <v>1807178.198757082</v>
      </c>
      <c r="BR56" s="1268">
        <f>'Drum 8-2012'!BR16</f>
        <v>259.42836592149234</v>
      </c>
      <c r="BS56" s="1268">
        <f>'Drum 8-2012'!BS16</f>
        <v>0.29316786149872587</v>
      </c>
      <c r="BT56" s="1268">
        <f>'Drum 8-2012'!BT16</f>
        <v>0.28000000000000003</v>
      </c>
      <c r="BU56" s="1268">
        <f>'Drum 8-2012'!BU16</f>
        <v>1</v>
      </c>
      <c r="BV56" s="1268">
        <f>'Drum 8-2012'!BV16</f>
        <v>1.718755692218576</v>
      </c>
      <c r="BW56" s="1268">
        <f>'Drum 8-2012'!BW16</f>
        <v>1</v>
      </c>
      <c r="BX56" s="1268" t="str">
        <f>'Drum 8-2012'!BX16</f>
        <v>n/a</v>
      </c>
      <c r="BY56" s="1268">
        <f>'Drum 8-2012'!BY16</f>
        <v>1.718755692218576</v>
      </c>
      <c r="BZ56" s="1268">
        <f>'Drum 8-2012'!BZ16</f>
        <v>249.95524583559205</v>
      </c>
      <c r="CA56" s="1268" t="str">
        <f>'Drum 8-2012'!CA16</f>
        <v>N/A</v>
      </c>
      <c r="CB56" s="1268"/>
      <c r="CC56" s="1268"/>
      <c r="CD56" s="1268"/>
    </row>
    <row r="57" spans="1:82" x14ac:dyDescent="0.25">
      <c r="A57" s="1418">
        <f>'Drum 8-2012'!A25</f>
        <v>12</v>
      </c>
      <c r="B57" s="1801" t="str">
        <f>'Drum 8-2012'!B25</f>
        <v>Lampwick</v>
      </c>
      <c r="C57" s="1418">
        <f>'Drum 8-2012'!C25</f>
        <v>0</v>
      </c>
      <c r="D57" s="1418">
        <f>'Drum 8-2012'!D25</f>
        <v>0</v>
      </c>
      <c r="E57" s="1268">
        <f>'Drum 8-2012'!E25</f>
        <v>0</v>
      </c>
      <c r="F57" s="1418">
        <f>'Drum 8-2012'!F25</f>
        <v>699</v>
      </c>
      <c r="G57" s="1418">
        <f>'Drum 8-2012'!G25</f>
        <v>0</v>
      </c>
      <c r="H57" s="1268">
        <f>'Drum 8-2012'!H25</f>
        <v>0</v>
      </c>
      <c r="I57" s="1268">
        <f>'Drum 8-2012'!I25</f>
        <v>41152</v>
      </c>
      <c r="J57" s="1268">
        <f>'Drum 8-2012'!J25</f>
        <v>0</v>
      </c>
      <c r="K57" s="1268">
        <f>'Drum 8-2012'!K25</f>
        <v>8.1</v>
      </c>
      <c r="L57" s="1268">
        <f>'Drum 8-2012'!L25</f>
        <v>1.28</v>
      </c>
      <c r="M57" s="1268">
        <f>'Drum 8-2012'!M25</f>
        <v>45</v>
      </c>
      <c r="N57" s="1268">
        <f>'Drum 8-2012'!N25</f>
        <v>11</v>
      </c>
      <c r="O57" s="1268">
        <f>'Drum 8-2012'!O25</f>
        <v>8</v>
      </c>
      <c r="P57" s="1268" t="str">
        <f>'Drum 8-2012'!P25</f>
        <v>n</v>
      </c>
      <c r="Q57" s="1268" t="str">
        <f>'Drum 8-2012'!Q25</f>
        <v>n/a</v>
      </c>
      <c r="R57" s="1268">
        <f>'Drum 8-2012'!R25</f>
        <v>0</v>
      </c>
      <c r="S57" s="1268" t="str">
        <f>'Drum 8-2012'!S25</f>
        <v>n</v>
      </c>
      <c r="T57" s="1268" t="str">
        <f>'Drum 8-2012'!T25</f>
        <v>n/a</v>
      </c>
      <c r="U57" s="1268" t="str">
        <f>'Drum 8-2012'!U25</f>
        <v>n</v>
      </c>
      <c r="V57" s="1268" t="str">
        <f>'Drum 8-2012'!V25</f>
        <v>y</v>
      </c>
      <c r="W57" s="1268" t="str">
        <f>'Drum 8-2012'!W25</f>
        <v>y</v>
      </c>
      <c r="X57" s="1268" t="str">
        <f>'Drum 8-2012'!X25</f>
        <v>n</v>
      </c>
      <c r="Y57" s="1268" t="str">
        <f>'Drum 8-2012'!Y25</f>
        <v>y</v>
      </c>
      <c r="Z57" s="1268">
        <f>'Drum 8-2012'!Z25</f>
        <v>0</v>
      </c>
      <c r="AA57" s="1268">
        <f>'Drum 8-2012'!AA25</f>
        <v>10</v>
      </c>
      <c r="AB57" s="1268" t="str">
        <f>'Drum 8-2012'!AB25</f>
        <v>y</v>
      </c>
      <c r="AC57" s="1268">
        <f>'Drum 8-2012'!AC25</f>
        <v>3.8521766999999998E-2</v>
      </c>
      <c r="AD57" s="1268">
        <f>'Drum 8-2012'!AD25</f>
        <v>0</v>
      </c>
      <c r="AE57" s="1268">
        <f>'Drum 8-2012'!AE25</f>
        <v>58</v>
      </c>
      <c r="AF57" s="1268">
        <f>'Drum 8-2012'!AF25</f>
        <v>720</v>
      </c>
      <c r="AG57" s="1268">
        <f>'Drum 8-2012'!AG25</f>
        <v>5</v>
      </c>
      <c r="AH57" s="1268" t="str">
        <f>'Drum 8-2012'!AH25</f>
        <v>n</v>
      </c>
      <c r="AI57" s="1268" t="str">
        <f>'Drum 8-2012'!AI25</f>
        <v>y</v>
      </c>
      <c r="AJ57" s="1268" t="str">
        <f>'Drum 8-2012'!AJ25</f>
        <v>y</v>
      </c>
      <c r="AK57" s="1268" t="str">
        <f>'Drum 8-2012'!AK25</f>
        <v>n</v>
      </c>
      <c r="AL57" s="1268" t="str">
        <f>'Drum 8-2012'!AL25</f>
        <v>y</v>
      </c>
      <c r="AM57" s="1268" t="str">
        <f>'Drum 8-2012'!AM25</f>
        <v>y</v>
      </c>
      <c r="AN57" s="1268">
        <f>'Drum 8-2012'!AN25</f>
        <v>3.8521766999999998E-2</v>
      </c>
      <c r="AO57" s="1268">
        <f>'Drum 8-2012'!AO25</f>
        <v>0</v>
      </c>
      <c r="AP57" s="1268" t="str">
        <f>'Drum 8-2012'!AP25</f>
        <v>n</v>
      </c>
      <c r="AQ57" s="1268" t="str">
        <f>'Drum 8-2012'!AQ25</f>
        <v>n/a</v>
      </c>
      <c r="AR57" s="1268" t="str">
        <f>'Drum 8-2012'!AR25</f>
        <v>n/a</v>
      </c>
      <c r="AS57" s="1268" t="str">
        <f>'Drum 8-2012'!AS25</f>
        <v>n/a</v>
      </c>
      <c r="AT57" s="1268" t="str">
        <f>'Drum 8-2012'!AT25</f>
        <v>n/a</v>
      </c>
      <c r="AU57" s="1268" t="str">
        <f>'Drum 8-2012'!AU25</f>
        <v>n/a</v>
      </c>
      <c r="AV57" s="1268" t="str">
        <f>'Drum 8-2012'!AV25</f>
        <v>n/a</v>
      </c>
      <c r="AW57" s="1268">
        <f>'Drum 8-2012'!AW25</f>
        <v>0</v>
      </c>
      <c r="AX57" s="1268">
        <f>'Drum 8-2012'!AX25</f>
        <v>0</v>
      </c>
      <c r="AY57" s="1268">
        <f>'Drum 8-2012'!AY25</f>
        <v>0</v>
      </c>
      <c r="AZ57" s="1268" t="str">
        <f>'Drum 8-2012'!AZ25</f>
        <v>n/a</v>
      </c>
      <c r="BA57" s="1268" t="str">
        <f>'Drum 8-2012'!BA25</f>
        <v>n/a</v>
      </c>
      <c r="BB57" s="1268">
        <f>'Drum 8-2012'!BB25</f>
        <v>0</v>
      </c>
      <c r="BC57" s="1268">
        <f>'Drum 8-2012'!BC25</f>
        <v>0</v>
      </c>
      <c r="BD57" s="1268">
        <f>'Drum 8-2012'!BD25</f>
        <v>0</v>
      </c>
      <c r="BE57" s="1268">
        <f>'Drum 8-2012'!BE25</f>
        <v>0</v>
      </c>
      <c r="BF57" s="1268" t="str">
        <f>'Drum 8-2012'!BF25</f>
        <v>n/a</v>
      </c>
      <c r="BG57" s="1268" t="str">
        <f>'Drum 8-2012'!BG25</f>
        <v>n/a</v>
      </c>
      <c r="BH57" s="1268">
        <f>'Drum 8-2012'!BH25</f>
        <v>0</v>
      </c>
      <c r="BI57" s="1268" t="e">
        <f>'Drum 8-2012'!BI25</f>
        <v>#DIV/0!</v>
      </c>
      <c r="BJ57" s="1268" t="e">
        <f>'Drum 8-2012'!BJ25</f>
        <v>#DIV/0!</v>
      </c>
      <c r="BK57" s="1268" t="e">
        <f>'Drum 8-2012'!BK25</f>
        <v>#DIV/0!</v>
      </c>
      <c r="BL57" s="1268" t="str">
        <f>'Drum 8-2012'!BL25</f>
        <v>n/a</v>
      </c>
      <c r="BM57" s="1268" t="e">
        <f>'Drum 8-2012'!BM25</f>
        <v>#DIV/0!</v>
      </c>
      <c r="BN57" s="1268" t="e">
        <f>'Drum 8-2012'!BN25</f>
        <v>#DIV/0!</v>
      </c>
      <c r="BO57" s="1268">
        <f>'Drum 8-2012'!BO25</f>
        <v>0</v>
      </c>
      <c r="BP57" s="1268">
        <f>'Drum 8-2012'!BP25</f>
        <v>0</v>
      </c>
      <c r="BQ57" s="1268">
        <f>'Drum 8-2012'!BQ25</f>
        <v>0</v>
      </c>
      <c r="BR57" s="1268">
        <f>'Drum 8-2012'!BR25</f>
        <v>0</v>
      </c>
      <c r="BS57" s="1268">
        <f>'Drum 8-2012'!BS25</f>
        <v>0</v>
      </c>
      <c r="BT57" s="1268">
        <f>'Drum 8-2012'!BT25</f>
        <v>0.28000000000000003</v>
      </c>
      <c r="BU57" s="1268">
        <f>'Drum 8-2012'!BU25</f>
        <v>1</v>
      </c>
      <c r="BV57" s="1268">
        <f>'Drum 8-2012'!BV25</f>
        <v>0</v>
      </c>
      <c r="BW57" s="1268">
        <f>'Drum 8-2012'!BW25</f>
        <v>1</v>
      </c>
      <c r="BX57" s="1268" t="str">
        <f>'Drum 8-2012'!BX25</f>
        <v>n/a</v>
      </c>
      <c r="BY57" s="1268">
        <f>'Drum 8-2012'!BY25</f>
        <v>0</v>
      </c>
      <c r="BZ57" s="1268" t="e">
        <f>'Drum 8-2012'!BZ25</f>
        <v>#DIV/0!</v>
      </c>
      <c r="CA57" s="1268" t="str">
        <f>'Drum 8-2012'!CA25</f>
        <v>N/A</v>
      </c>
      <c r="CB57" s="1268"/>
      <c r="CC57" s="1268"/>
      <c r="CD57" s="1268"/>
    </row>
    <row r="58" spans="1:82" x14ac:dyDescent="0.25">
      <c r="A58" s="1418" t="str">
        <f>'Drum 8-2012'!A26</f>
        <v>12a</v>
      </c>
      <c r="B58" s="1801" t="str">
        <f>'Drum 8-2012'!B26</f>
        <v>Lampwick</v>
      </c>
      <c r="C58" s="1418">
        <f>'Drum 8-2012'!C26</f>
        <v>0</v>
      </c>
      <c r="D58" s="1418">
        <f>'Drum 8-2012'!D26</f>
        <v>0</v>
      </c>
      <c r="E58" s="1268">
        <f>'Drum 8-2012'!E26</f>
        <v>0</v>
      </c>
      <c r="F58" s="1418" t="str">
        <f>'Drum 8-2012'!F26</f>
        <v>699a</v>
      </c>
      <c r="G58" s="1418" t="str">
        <f>'Drum 8-2012'!G26</f>
        <v>aged</v>
      </c>
      <c r="H58" s="1268">
        <f>'Drum 8-2012'!H26</f>
        <v>0</v>
      </c>
      <c r="I58" s="1268">
        <f>'Drum 8-2012'!I26</f>
        <v>41152</v>
      </c>
      <c r="J58" s="1268">
        <f>'Drum 8-2012'!J26</f>
        <v>0</v>
      </c>
      <c r="K58" s="1268">
        <f>'Drum 8-2012'!K26</f>
        <v>8.1</v>
      </c>
      <c r="L58" s="1268">
        <f>'Drum 8-2012'!L26</f>
        <v>1.28</v>
      </c>
      <c r="M58" s="1268">
        <f>'Drum 8-2012'!M26</f>
        <v>45</v>
      </c>
      <c r="N58" s="1268">
        <f>'Drum 8-2012'!N26</f>
        <v>11</v>
      </c>
      <c r="O58" s="1268">
        <f>'Drum 8-2012'!O26</f>
        <v>8</v>
      </c>
      <c r="P58" s="1268" t="str">
        <f>'Drum 8-2012'!P26</f>
        <v>n</v>
      </c>
      <c r="Q58" s="1268" t="str">
        <f>'Drum 8-2012'!Q26</f>
        <v>n/a</v>
      </c>
      <c r="R58" s="1268">
        <f>'Drum 8-2012'!R26</f>
        <v>0</v>
      </c>
      <c r="S58" s="1268" t="str">
        <f>'Drum 8-2012'!S26</f>
        <v>n</v>
      </c>
      <c r="T58" s="1268" t="str">
        <f>'Drum 8-2012'!T26</f>
        <v>n/a</v>
      </c>
      <c r="U58" s="1268" t="str">
        <f>'Drum 8-2012'!U26</f>
        <v>n</v>
      </c>
      <c r="V58" s="1268" t="str">
        <f>'Drum 8-2012'!V26</f>
        <v>y</v>
      </c>
      <c r="W58" s="1268" t="str">
        <f>'Drum 8-2012'!W26</f>
        <v>y</v>
      </c>
      <c r="X58" s="1268" t="str">
        <f>'Drum 8-2012'!X26</f>
        <v>n</v>
      </c>
      <c r="Y58" s="1268" t="str">
        <f>'Drum 8-2012'!Y26</f>
        <v>y</v>
      </c>
      <c r="Z58" s="1268">
        <f>'Drum 8-2012'!Z26</f>
        <v>0</v>
      </c>
      <c r="AA58" s="1268">
        <f>'Drum 8-2012'!AA26</f>
        <v>10</v>
      </c>
      <c r="AB58" s="1268" t="str">
        <f>'Drum 8-2012'!AB26</f>
        <v>y</v>
      </c>
      <c r="AC58" s="1268">
        <f>'Drum 8-2012'!AC26</f>
        <v>3.8521766999999998E-2</v>
      </c>
      <c r="AD58" s="1268">
        <f>'Drum 8-2012'!AD26</f>
        <v>0</v>
      </c>
      <c r="AE58" s="1268">
        <f>'Drum 8-2012'!AE26</f>
        <v>58</v>
      </c>
      <c r="AF58" s="1268">
        <f>'Drum 8-2012'!AF26</f>
        <v>720</v>
      </c>
      <c r="AG58" s="1268">
        <f>'Drum 8-2012'!AG26</f>
        <v>5</v>
      </c>
      <c r="AH58" s="1268" t="str">
        <f>'Drum 8-2012'!AH26</f>
        <v>n</v>
      </c>
      <c r="AI58" s="1268" t="str">
        <f>'Drum 8-2012'!AI26</f>
        <v>y</v>
      </c>
      <c r="AJ58" s="1268" t="str">
        <f>'Drum 8-2012'!AJ26</f>
        <v>y</v>
      </c>
      <c r="AK58" s="1268" t="str">
        <f>'Drum 8-2012'!AK26</f>
        <v>n</v>
      </c>
      <c r="AL58" s="1268" t="str">
        <f>'Drum 8-2012'!AL26</f>
        <v>y</v>
      </c>
      <c r="AM58" s="1268" t="str">
        <f>'Drum 8-2012'!AM26</f>
        <v>y</v>
      </c>
      <c r="AN58" s="1268">
        <f>'Drum 8-2012'!AN26</f>
        <v>3.8521766999999998E-2</v>
      </c>
      <c r="AO58" s="1268">
        <f>'Drum 8-2012'!AO26</f>
        <v>0</v>
      </c>
      <c r="AP58" s="1268" t="str">
        <f>'Drum 8-2012'!AP26</f>
        <v>n</v>
      </c>
      <c r="AQ58" s="1268" t="str">
        <f>'Drum 8-2012'!AQ26</f>
        <v>n/a</v>
      </c>
      <c r="AR58" s="1268" t="str">
        <f>'Drum 8-2012'!AR26</f>
        <v>n/a</v>
      </c>
      <c r="AS58" s="1268" t="str">
        <f>'Drum 8-2012'!AS26</f>
        <v>n/a</v>
      </c>
      <c r="AT58" s="1268" t="str">
        <f>'Drum 8-2012'!AT26</f>
        <v>n/a</v>
      </c>
      <c r="AU58" s="1268" t="str">
        <f>'Drum 8-2012'!AU26</f>
        <v>n/a</v>
      </c>
      <c r="AV58" s="1268" t="str">
        <f>'Drum 8-2012'!AV26</f>
        <v>n/a</v>
      </c>
      <c r="AW58" s="1268">
        <f>'Drum 8-2012'!AW26</f>
        <v>0</v>
      </c>
      <c r="AX58" s="1268">
        <f>'Drum 8-2012'!AX26</f>
        <v>0</v>
      </c>
      <c r="AY58" s="1268">
        <f>'Drum 8-2012'!AY26</f>
        <v>0</v>
      </c>
      <c r="AZ58" s="1268" t="str">
        <f>'Drum 8-2012'!AZ26</f>
        <v>n/a</v>
      </c>
      <c r="BA58" s="1268" t="str">
        <f>'Drum 8-2012'!BA26</f>
        <v>n/a</v>
      </c>
      <c r="BB58" s="1268">
        <f>'Drum 8-2012'!BB26</f>
        <v>0</v>
      </c>
      <c r="BC58" s="1268">
        <f>'Drum 8-2012'!BC26</f>
        <v>0</v>
      </c>
      <c r="BD58" s="1268">
        <f>'Drum 8-2012'!BD26</f>
        <v>0</v>
      </c>
      <c r="BE58" s="1268">
        <f>'Drum 8-2012'!BE26</f>
        <v>0</v>
      </c>
      <c r="BF58" s="1268" t="str">
        <f>'Drum 8-2012'!BF26</f>
        <v>n/a</v>
      </c>
      <c r="BG58" s="1268" t="str">
        <f>'Drum 8-2012'!BG26</f>
        <v>n/a</v>
      </c>
      <c r="BH58" s="1268">
        <f>'Drum 8-2012'!BH26</f>
        <v>0</v>
      </c>
      <c r="BI58" s="1268" t="e">
        <f>'Drum 8-2012'!BI26</f>
        <v>#DIV/0!</v>
      </c>
      <c r="BJ58" s="1268" t="e">
        <f>'Drum 8-2012'!BJ26</f>
        <v>#DIV/0!</v>
      </c>
      <c r="BK58" s="1268" t="e">
        <f>'Drum 8-2012'!BK26</f>
        <v>#DIV/0!</v>
      </c>
      <c r="BL58" s="1268" t="str">
        <f>'Drum 8-2012'!BL26</f>
        <v>n/a</v>
      </c>
      <c r="BM58" s="1268" t="e">
        <f>'Drum 8-2012'!BM26</f>
        <v>#DIV/0!</v>
      </c>
      <c r="BN58" s="1268" t="e">
        <f>'Drum 8-2012'!BN26</f>
        <v>#DIV/0!</v>
      </c>
      <c r="BO58" s="1268">
        <f>'Drum 8-2012'!BO26</f>
        <v>0</v>
      </c>
      <c r="BP58" s="1268">
        <f>'Drum 8-2012'!BP26</f>
        <v>0</v>
      </c>
      <c r="BQ58" s="1268">
        <f>'Drum 8-2012'!BQ26</f>
        <v>0</v>
      </c>
      <c r="BR58" s="1268">
        <f>'Drum 8-2012'!BR26</f>
        <v>0</v>
      </c>
      <c r="BS58" s="1268">
        <f>'Drum 8-2012'!BS26</f>
        <v>0</v>
      </c>
      <c r="BT58" s="1268">
        <f>'Drum 8-2012'!BT26</f>
        <v>0.28000000000000003</v>
      </c>
      <c r="BU58" s="1268">
        <f>'Drum 8-2012'!BU26</f>
        <v>1</v>
      </c>
      <c r="BV58" s="1268">
        <f>'Drum 8-2012'!BV26</f>
        <v>0</v>
      </c>
      <c r="BW58" s="1268">
        <f>'Drum 8-2012'!BW26</f>
        <v>1</v>
      </c>
      <c r="BX58" s="1268" t="str">
        <f>'Drum 8-2012'!BX26</f>
        <v>n/a</v>
      </c>
      <c r="BY58" s="1268">
        <f>'Drum 8-2012'!BY26</f>
        <v>0</v>
      </c>
      <c r="BZ58" s="1268" t="e">
        <f>'Drum 8-2012'!BZ26</f>
        <v>#DIV/0!</v>
      </c>
      <c r="CA58" s="1268" t="str">
        <f>'Drum 8-2012'!CA26</f>
        <v>N/A</v>
      </c>
      <c r="CB58" s="1268"/>
      <c r="CC58" s="1268"/>
      <c r="CD58" s="1268"/>
    </row>
    <row r="59" spans="1:82" x14ac:dyDescent="0.25">
      <c r="A59" s="1418">
        <f>'Drum 8-2012'!A39</f>
        <v>19</v>
      </c>
      <c r="B59" s="1801" t="str">
        <f>'Drum 8-2012'!B39</f>
        <v>Lampwick</v>
      </c>
      <c r="C59" s="1418">
        <f>'Drum 8-2012'!C39</f>
        <v>0</v>
      </c>
      <c r="D59" s="1418">
        <f>'Drum 8-2012'!D39</f>
        <v>0</v>
      </c>
      <c r="E59" s="1268">
        <f>'Drum 8-2012'!E39</f>
        <v>0</v>
      </c>
      <c r="F59" s="1418">
        <f>'Drum 8-2012'!F39</f>
        <v>407</v>
      </c>
      <c r="G59" s="1418" t="str">
        <f>'Drum 8-2012'!G39</f>
        <v>No Drum</v>
      </c>
      <c r="H59" s="1268">
        <f>'Drum 8-2012'!H39</f>
        <v>0</v>
      </c>
      <c r="I59" s="1268">
        <f>'Drum 8-2012'!I39</f>
        <v>41152</v>
      </c>
      <c r="J59" s="1268">
        <f>'Drum 8-2012'!J39</f>
        <v>0</v>
      </c>
      <c r="K59" s="1268">
        <f>'Drum 8-2012'!K39</f>
        <v>8.1</v>
      </c>
      <c r="L59" s="1268">
        <f>'Drum 8-2012'!L39</f>
        <v>1.28</v>
      </c>
      <c r="M59" s="1268">
        <f>'Drum 8-2012'!M39</f>
        <v>45</v>
      </c>
      <c r="N59" s="1268">
        <f>'Drum 8-2012'!N39</f>
        <v>11</v>
      </c>
      <c r="O59" s="1268">
        <f>'Drum 8-2012'!O39</f>
        <v>8</v>
      </c>
      <c r="P59" s="1268" t="str">
        <f>'Drum 8-2012'!P39</f>
        <v>n</v>
      </c>
      <c r="Q59" s="1268" t="str">
        <f>'Drum 8-2012'!Q39</f>
        <v>n/a</v>
      </c>
      <c r="R59" s="1268">
        <f>'Drum 8-2012'!R39</f>
        <v>0</v>
      </c>
      <c r="S59" s="1268" t="str">
        <f>'Drum 8-2012'!S39</f>
        <v>n</v>
      </c>
      <c r="T59" s="1268" t="str">
        <f>'Drum 8-2012'!T39</f>
        <v>n/a</v>
      </c>
      <c r="U59" s="1268" t="str">
        <f>'Drum 8-2012'!U39</f>
        <v>n</v>
      </c>
      <c r="V59" s="1268" t="str">
        <f>'Drum 8-2012'!V39</f>
        <v>y</v>
      </c>
      <c r="W59" s="1268" t="str">
        <f>'Drum 8-2012'!W39</f>
        <v>y</v>
      </c>
      <c r="X59" s="1268" t="str">
        <f>'Drum 8-2012'!X39</f>
        <v>n</v>
      </c>
      <c r="Y59" s="1268" t="str">
        <f>'Drum 8-2012'!Y39</f>
        <v>y</v>
      </c>
      <c r="Z59" s="1268">
        <f>'Drum 8-2012'!Z39</f>
        <v>0</v>
      </c>
      <c r="AA59" s="1268">
        <f>'Drum 8-2012'!AA39</f>
        <v>10</v>
      </c>
      <c r="AB59" s="1268" t="str">
        <f>'Drum 8-2012'!AB39</f>
        <v>y</v>
      </c>
      <c r="AC59" s="1268">
        <f>'Drum 8-2012'!AC39</f>
        <v>3.8521766999999998E-2</v>
      </c>
      <c r="AD59" s="1268">
        <f>'Drum 8-2012'!AD39</f>
        <v>0</v>
      </c>
      <c r="AE59" s="1268">
        <f>'Drum 8-2012'!AE39</f>
        <v>58</v>
      </c>
      <c r="AF59" s="1268">
        <f>'Drum 8-2012'!AF39</f>
        <v>720</v>
      </c>
      <c r="AG59" s="1268">
        <f>'Drum 8-2012'!AG39</f>
        <v>5</v>
      </c>
      <c r="AH59" s="1268" t="str">
        <f>'Drum 8-2012'!AH39</f>
        <v>n</v>
      </c>
      <c r="AI59" s="1268" t="str">
        <f>'Drum 8-2012'!AI39</f>
        <v>y</v>
      </c>
      <c r="AJ59" s="1268" t="str">
        <f>'Drum 8-2012'!AJ39</f>
        <v>y</v>
      </c>
      <c r="AK59" s="1268" t="str">
        <f>'Drum 8-2012'!AK39</f>
        <v>n</v>
      </c>
      <c r="AL59" s="1268" t="str">
        <f>'Drum 8-2012'!AL39</f>
        <v>y</v>
      </c>
      <c r="AM59" s="1268" t="str">
        <f>'Drum 8-2012'!AM39</f>
        <v>y</v>
      </c>
      <c r="AN59" s="1268">
        <f>'Drum 8-2012'!AN39</f>
        <v>3.8521766999999998E-2</v>
      </c>
      <c r="AO59" s="1268">
        <f>'Drum 8-2012'!AO39</f>
        <v>0</v>
      </c>
      <c r="AP59" s="1268" t="str">
        <f>'Drum 8-2012'!AP39</f>
        <v>n</v>
      </c>
      <c r="AQ59" s="1268" t="str">
        <f>'Drum 8-2012'!AQ39</f>
        <v>n/a</v>
      </c>
      <c r="AR59" s="1268" t="str">
        <f>'Drum 8-2012'!AR39</f>
        <v>n/a</v>
      </c>
      <c r="AS59" s="1268" t="str">
        <f>'Drum 8-2012'!AS39</f>
        <v>n/a</v>
      </c>
      <c r="AT59" s="1268" t="str">
        <f>'Drum 8-2012'!AT39</f>
        <v>n/a</v>
      </c>
      <c r="AU59" s="1268" t="str">
        <f>'Drum 8-2012'!AU39</f>
        <v>n/a</v>
      </c>
      <c r="AV59" s="1268" t="str">
        <f>'Drum 8-2012'!AV39</f>
        <v>n/a</v>
      </c>
      <c r="AW59" s="1268">
        <f>'Drum 8-2012'!AW39</f>
        <v>7.2892290000000006</v>
      </c>
      <c r="AX59" s="1268">
        <f>'Drum 8-2012'!AX39</f>
        <v>4.7021499999999996</v>
      </c>
      <c r="AY59" s="1268">
        <f>'Drum 8-2012'!AY39</f>
        <v>93940</v>
      </c>
      <c r="AZ59" s="1268" t="str">
        <f>'Drum 8-2012'!AZ39</f>
        <v>n/a</v>
      </c>
      <c r="BA59" s="1268" t="str">
        <f>'Drum 8-2012'!BA39</f>
        <v>n/a</v>
      </c>
      <c r="BB59" s="1268">
        <f>'Drum 8-2012'!BB39</f>
        <v>134.21089999999998</v>
      </c>
      <c r="BC59" s="1268">
        <f>'Drum 8-2012'!BC39</f>
        <v>2.587079000000001</v>
      </c>
      <c r="BD59" s="1268">
        <f>'Drum 8-2012'!BD39</f>
        <v>3827367.2960017649</v>
      </c>
      <c r="BE59" s="1268">
        <f>'Drum 8-2012'!BE39</f>
        <v>704.70251016039447</v>
      </c>
      <c r="BF59" s="1268" t="str">
        <f>'Drum 8-2012'!BF39</f>
        <v>n/a</v>
      </c>
      <c r="BG59" s="1268" t="str">
        <f>'Drum 8-2012'!BG39</f>
        <v>n/a</v>
      </c>
      <c r="BH59" s="1268">
        <f>'Drum 8-2012'!BH39</f>
        <v>66.389722180195605</v>
      </c>
      <c r="BI59" s="1268">
        <f>'Drum 8-2012'!BI39</f>
        <v>0.18412199709616517</v>
      </c>
      <c r="BJ59" s="1268">
        <f>'Drum 8-2012'!BJ39</f>
        <v>0.32116930293007856</v>
      </c>
      <c r="BK59" s="1268">
        <f>'Drum 8-2012'!BK39</f>
        <v>0.42417806365534644</v>
      </c>
      <c r="BL59" s="1268" t="str">
        <f>'Drum 8-2012'!BL39</f>
        <v>n/a</v>
      </c>
      <c r="BM59" s="1268">
        <f>'Drum 8-2012'!BM39</f>
        <v>2.1083423706433582</v>
      </c>
      <c r="BN59" s="1268">
        <f>'Drum 8-2012'!BN39</f>
        <v>0.13940922109898926</v>
      </c>
      <c r="BO59" s="1268">
        <f>'Drum 8-2012'!BO39</f>
        <v>3827367.2960017649</v>
      </c>
      <c r="BP59" s="1268">
        <f>'Drum 8-2012'!BP39</f>
        <v>3771279.0070092063</v>
      </c>
      <c r="BQ59" s="1268">
        <f>'Drum 8-2012'!BQ39</f>
        <v>3396609.2365389154</v>
      </c>
      <c r="BR59" s="1268">
        <f>'Drum 8-2012'!BR39</f>
        <v>704.70251016039447</v>
      </c>
      <c r="BS59" s="1268">
        <f>'Drum 8-2012'!BS39</f>
        <v>0.57424287490011561</v>
      </c>
      <c r="BT59" s="1268">
        <f>'Drum 8-2012'!BT39</f>
        <v>0.28000000000000003</v>
      </c>
      <c r="BU59" s="1268">
        <f>'Drum 8-2012'!BU39</f>
        <v>1</v>
      </c>
      <c r="BV59" s="1268">
        <f>'Drum 8-2012'!BV39</f>
        <v>1.766668360345961</v>
      </c>
      <c r="BW59" s="1268">
        <f>'Drum 8-2012'!BW39</f>
        <v>1</v>
      </c>
      <c r="BX59" s="1268" t="str">
        <f>'Drum 8-2012'!BX39</f>
        <v>n/a</v>
      </c>
      <c r="BY59" s="1268">
        <f>'Drum 8-2012'!BY39</f>
        <v>1.766668360345961</v>
      </c>
      <c r="BZ59" s="1268">
        <f>'Drum 8-2012'!BZ39</f>
        <v>285.3314159217295</v>
      </c>
      <c r="CA59" s="1268" t="str">
        <f>'Drum 8-2012'!CA39</f>
        <v>N/A</v>
      </c>
      <c r="CB59" s="1268"/>
      <c r="CC59" s="1268"/>
      <c r="CD59" s="1268"/>
    </row>
    <row r="60" spans="1:82" x14ac:dyDescent="0.25">
      <c r="A60" s="1418" t="str">
        <f>'Drum 8-2012'!A40</f>
        <v>19a</v>
      </c>
      <c r="B60" s="1801" t="str">
        <f>'Drum 8-2012'!B40</f>
        <v>Lampwick</v>
      </c>
      <c r="C60" s="1418">
        <f>'Drum 8-2012'!C40</f>
        <v>0</v>
      </c>
      <c r="D60" s="1418">
        <f>'Drum 8-2012'!D40</f>
        <v>0</v>
      </c>
      <c r="E60" s="1268">
        <f>'Drum 8-2012'!E40</f>
        <v>0</v>
      </c>
      <c r="F60" s="1418" t="str">
        <f>'Drum 8-2012'!F40</f>
        <v>407a</v>
      </c>
      <c r="G60" s="1418" t="str">
        <f>'Drum 8-2012'!G40</f>
        <v>aged No Drum</v>
      </c>
      <c r="H60" s="1268">
        <f>'Drum 8-2012'!H40</f>
        <v>0</v>
      </c>
      <c r="I60" s="1268">
        <f>'Drum 8-2012'!I40</f>
        <v>41152</v>
      </c>
      <c r="J60" s="1268">
        <f>'Drum 8-2012'!J40</f>
        <v>0</v>
      </c>
      <c r="K60" s="1268">
        <f>'Drum 8-2012'!K40</f>
        <v>8.1</v>
      </c>
      <c r="L60" s="1268">
        <f>'Drum 8-2012'!L40</f>
        <v>1.28</v>
      </c>
      <c r="M60" s="1268">
        <f>'Drum 8-2012'!M40</f>
        <v>45</v>
      </c>
      <c r="N60" s="1268">
        <f>'Drum 8-2012'!N40</f>
        <v>11</v>
      </c>
      <c r="O60" s="1268">
        <f>'Drum 8-2012'!O40</f>
        <v>8</v>
      </c>
      <c r="P60" s="1268" t="str">
        <f>'Drum 8-2012'!P40</f>
        <v>n</v>
      </c>
      <c r="Q60" s="1268" t="str">
        <f>'Drum 8-2012'!Q40</f>
        <v>n/a</v>
      </c>
      <c r="R60" s="1268">
        <f>'Drum 8-2012'!R40</f>
        <v>0</v>
      </c>
      <c r="S60" s="1268" t="str">
        <f>'Drum 8-2012'!S40</f>
        <v>n</v>
      </c>
      <c r="T60" s="1268" t="str">
        <f>'Drum 8-2012'!T40</f>
        <v>n/a</v>
      </c>
      <c r="U60" s="1268" t="str">
        <f>'Drum 8-2012'!U40</f>
        <v>n</v>
      </c>
      <c r="V60" s="1268" t="str">
        <f>'Drum 8-2012'!V40</f>
        <v>y</v>
      </c>
      <c r="W60" s="1268" t="str">
        <f>'Drum 8-2012'!W40</f>
        <v>y</v>
      </c>
      <c r="X60" s="1268" t="str">
        <f>'Drum 8-2012'!X40</f>
        <v>n</v>
      </c>
      <c r="Y60" s="1268" t="str">
        <f>'Drum 8-2012'!Y40</f>
        <v>y</v>
      </c>
      <c r="Z60" s="1268">
        <f>'Drum 8-2012'!Z40</f>
        <v>0</v>
      </c>
      <c r="AA60" s="1268">
        <f>'Drum 8-2012'!AA40</f>
        <v>10</v>
      </c>
      <c r="AB60" s="1268" t="str">
        <f>'Drum 8-2012'!AB40</f>
        <v>y</v>
      </c>
      <c r="AC60" s="1268">
        <f>'Drum 8-2012'!AC40</f>
        <v>3.8521766999999998E-2</v>
      </c>
      <c r="AD60" s="1268">
        <f>'Drum 8-2012'!AD40</f>
        <v>0</v>
      </c>
      <c r="AE60" s="1268">
        <f>'Drum 8-2012'!AE40</f>
        <v>58</v>
      </c>
      <c r="AF60" s="1268">
        <f>'Drum 8-2012'!AF40</f>
        <v>720</v>
      </c>
      <c r="AG60" s="1268">
        <f>'Drum 8-2012'!AG40</f>
        <v>5</v>
      </c>
      <c r="AH60" s="1268" t="str">
        <f>'Drum 8-2012'!AH40</f>
        <v>n</v>
      </c>
      <c r="AI60" s="1268" t="str">
        <f>'Drum 8-2012'!AI40</f>
        <v>y</v>
      </c>
      <c r="AJ60" s="1268" t="str">
        <f>'Drum 8-2012'!AJ40</f>
        <v>y</v>
      </c>
      <c r="AK60" s="1268" t="str">
        <f>'Drum 8-2012'!AK40</f>
        <v>n</v>
      </c>
      <c r="AL60" s="1268" t="str">
        <f>'Drum 8-2012'!AL40</f>
        <v>y</v>
      </c>
      <c r="AM60" s="1268" t="str">
        <f>'Drum 8-2012'!AM40</f>
        <v>y</v>
      </c>
      <c r="AN60" s="1268">
        <f>'Drum 8-2012'!AN40</f>
        <v>3.8521766999999998E-2</v>
      </c>
      <c r="AO60" s="1268">
        <f>'Drum 8-2012'!AO40</f>
        <v>0</v>
      </c>
      <c r="AP60" s="1268" t="str">
        <f>'Drum 8-2012'!AP40</f>
        <v>n</v>
      </c>
      <c r="AQ60" s="1268" t="str">
        <f>'Drum 8-2012'!AQ40</f>
        <v>n/a</v>
      </c>
      <c r="AR60" s="1268" t="str">
        <f>'Drum 8-2012'!AR40</f>
        <v>n/a</v>
      </c>
      <c r="AS60" s="1268" t="str">
        <f>'Drum 8-2012'!AS40</f>
        <v>n/a</v>
      </c>
      <c r="AT60" s="1268" t="str">
        <f>'Drum 8-2012'!AT40</f>
        <v>n/a</v>
      </c>
      <c r="AU60" s="1268" t="str">
        <f>'Drum 8-2012'!AU40</f>
        <v>n/a</v>
      </c>
      <c r="AV60" s="1268" t="str">
        <f>'Drum 8-2012'!AV40</f>
        <v>n/a</v>
      </c>
      <c r="AW60" s="1268">
        <f>'Drum 8-2012'!AW40</f>
        <v>6.5340429999999996</v>
      </c>
      <c r="AX60" s="1268">
        <f>'Drum 8-2012'!AX40</f>
        <v>4.7604366666666671</v>
      </c>
      <c r="AY60" s="1268">
        <f>'Drum 8-2012'!AY40</f>
        <v>78875</v>
      </c>
      <c r="AZ60" s="1268" t="str">
        <f>'Drum 8-2012'!AZ40</f>
        <v>n/a</v>
      </c>
      <c r="BA60" s="1268" t="str">
        <f>'Drum 8-2012'!BA40</f>
        <v>n/a</v>
      </c>
      <c r="BB60" s="1268">
        <f>'Drum 8-2012'!BB40</f>
        <v>119.0415</v>
      </c>
      <c r="BC60" s="1268">
        <f>'Drum 8-2012'!BC40</f>
        <v>1.7736063333333325</v>
      </c>
      <c r="BD60" s="1268">
        <f>'Drum 8-2012'!BD40</f>
        <v>3151886.3412989336</v>
      </c>
      <c r="BE60" s="1268">
        <f>'Drum 8-2012'!BE40</f>
        <v>382.20804657395917</v>
      </c>
      <c r="BF60" s="1268" t="str">
        <f>'Drum 8-2012'!BF40</f>
        <v>n/a</v>
      </c>
      <c r="BG60" s="1268" t="str">
        <f>'Drum 8-2012'!BG40</f>
        <v>n/a</v>
      </c>
      <c r="BH60" s="1268">
        <f>'Drum 8-2012'!BH40</f>
        <v>56.995480244476852</v>
      </c>
      <c r="BI60" s="1268">
        <f>'Drum 8-2012'!BI40</f>
        <v>0.1212632706852133</v>
      </c>
      <c r="BJ60" s="1268">
        <f>'Drum 8-2012'!BJ40</f>
        <v>0.32565449888439946</v>
      </c>
      <c r="BK60" s="1268">
        <f>'Drum 8-2012'!BK40</f>
        <v>0.53366778163843231</v>
      </c>
      <c r="BL60" s="1268" t="str">
        <f>'Drum 8-2012'!BL40</f>
        <v>n/a</v>
      </c>
      <c r="BM60" s="1268">
        <f>'Drum 8-2012'!BM40</f>
        <v>2.7017994618037866</v>
      </c>
      <c r="BN60" s="1268">
        <f>'Drum 8-2012'!BN40</f>
        <v>7.3997215134173913E-2</v>
      </c>
      <c r="BO60" s="1268">
        <f>'Drum 8-2012'!BO40</f>
        <v>3151886.3412989336</v>
      </c>
      <c r="BP60" s="1268">
        <f>'Drum 8-2012'!BP40</f>
        <v>3104792.8369952505</v>
      </c>
      <c r="BQ60" s="1268">
        <f>'Drum 8-2012'!BQ40</f>
        <v>2821054.4735655561</v>
      </c>
      <c r="BR60" s="1268">
        <f>'Drum 8-2012'!BR40</f>
        <v>382.20804657395917</v>
      </c>
      <c r="BS60" s="1268">
        <f>'Drum 8-2012'!BS40</f>
        <v>0.39367982183550837</v>
      </c>
      <c r="BT60" s="1268">
        <f>'Drum 8-2012'!BT40</f>
        <v>0.28000000000000003</v>
      </c>
      <c r="BU60" s="1268">
        <f>'Drum 8-2012'!BU40</f>
        <v>1</v>
      </c>
      <c r="BV60" s="1268">
        <f>'Drum 8-2012'!BV40</f>
        <v>1.7099522988824678</v>
      </c>
      <c r="BW60" s="1268">
        <f>'Drum 8-2012'!BW40</f>
        <v>1</v>
      </c>
      <c r="BX60" s="1268" t="str">
        <f>'Drum 8-2012'!BX40</f>
        <v>n/a</v>
      </c>
      <c r="BY60" s="1268">
        <f>'Drum 8-2012'!BY40</f>
        <v>1.7099522988824678</v>
      </c>
      <c r="BZ60" s="1268">
        <f>'Drum 8-2012'!BZ40</f>
        <v>285.3314159217295</v>
      </c>
      <c r="CA60" s="1268" t="str">
        <f>'Drum 8-2012'!CA40</f>
        <v>N/A</v>
      </c>
      <c r="CB60" s="1268"/>
      <c r="CC60" s="1268"/>
      <c r="CD60" s="1268"/>
    </row>
    <row r="61" spans="1:82" x14ac:dyDescent="0.25">
      <c r="A61" s="1418">
        <f>'Drum 8-2012'!A33</f>
        <v>16</v>
      </c>
      <c r="B61" s="1802" t="str">
        <f>'Drum 8-2012'!B33</f>
        <v>Pyrell</v>
      </c>
      <c r="C61" s="1418">
        <f>'Drum 8-2012'!C33</f>
        <v>0</v>
      </c>
      <c r="D61" s="1418">
        <f>'Drum 8-2012'!D33</f>
        <v>0</v>
      </c>
      <c r="E61" s="1268">
        <f>'Drum 8-2012'!E33</f>
        <v>0</v>
      </c>
      <c r="F61" s="1418">
        <f>'Drum 8-2012'!F33</f>
        <v>404</v>
      </c>
      <c r="G61" s="1418">
        <f>'Drum 8-2012'!G33</f>
        <v>0</v>
      </c>
      <c r="H61" s="1268">
        <f>'Drum 8-2012'!H33</f>
        <v>0</v>
      </c>
      <c r="I61" s="1268">
        <f>'Drum 8-2012'!I33</f>
        <v>41152</v>
      </c>
      <c r="J61" s="1268">
        <f>'Drum 8-2012'!J33</f>
        <v>0</v>
      </c>
      <c r="K61" s="1268">
        <f>'Drum 8-2012'!K33</f>
        <v>8.1</v>
      </c>
      <c r="L61" s="1268">
        <f>'Drum 8-2012'!L33</f>
        <v>1.22</v>
      </c>
      <c r="M61" s="1268">
        <f>'Drum 8-2012'!M33</f>
        <v>36</v>
      </c>
      <c r="N61" s="1268">
        <f>'Drum 8-2012'!N33</f>
        <v>11</v>
      </c>
      <c r="O61" s="1268">
        <f>'Drum 8-2012'!O33</f>
        <v>8</v>
      </c>
      <c r="P61" s="1268" t="str">
        <f>'Drum 8-2012'!P33</f>
        <v>n</v>
      </c>
      <c r="Q61" s="1268" t="str">
        <f>'Drum 8-2012'!Q33</f>
        <v>n/a</v>
      </c>
      <c r="R61" s="1268">
        <f>'Drum 8-2012'!R33</f>
        <v>0</v>
      </c>
      <c r="S61" s="1268" t="str">
        <f>'Drum 8-2012'!S33</f>
        <v>n</v>
      </c>
      <c r="T61" s="1268" t="str">
        <f>'Drum 8-2012'!T33</f>
        <v>n/a</v>
      </c>
      <c r="U61" s="1268" t="str">
        <f>'Drum 8-2012'!U33</f>
        <v>n</v>
      </c>
      <c r="V61" s="1268" t="str">
        <f>'Drum 8-2012'!V33</f>
        <v>y</v>
      </c>
      <c r="W61" s="1268" t="str">
        <f>'Drum 8-2012'!W33</f>
        <v>y</v>
      </c>
      <c r="X61" s="1268" t="str">
        <f>'Drum 8-2012'!X33</f>
        <v>n</v>
      </c>
      <c r="Y61" s="1268" t="str">
        <f>'Drum 8-2012'!Y33</f>
        <v>y</v>
      </c>
      <c r="Z61" s="1268">
        <f>'Drum 8-2012'!Z33</f>
        <v>0</v>
      </c>
      <c r="AA61" s="1268">
        <f>'Drum 8-2012'!AA33</f>
        <v>10</v>
      </c>
      <c r="AB61" s="1268" t="str">
        <f>'Drum 8-2012'!AB33</f>
        <v>y</v>
      </c>
      <c r="AC61" s="1268">
        <f>'Drum 8-2012'!AC33</f>
        <v>3.8521766999999998E-2</v>
      </c>
      <c r="AD61" s="1268">
        <f>'Drum 8-2012'!AD33</f>
        <v>0</v>
      </c>
      <c r="AE61" s="1268">
        <f>'Drum 8-2012'!AE33</f>
        <v>58</v>
      </c>
      <c r="AF61" s="1268">
        <f>'Drum 8-2012'!AF33</f>
        <v>720</v>
      </c>
      <c r="AG61" s="1268">
        <f>'Drum 8-2012'!AG33</f>
        <v>5</v>
      </c>
      <c r="AH61" s="1268" t="str">
        <f>'Drum 8-2012'!AH33</f>
        <v>n</v>
      </c>
      <c r="AI61" s="1268" t="str">
        <f>'Drum 8-2012'!AI33</f>
        <v>y</v>
      </c>
      <c r="AJ61" s="1268" t="str">
        <f>'Drum 8-2012'!AJ33</f>
        <v>y</v>
      </c>
      <c r="AK61" s="1268" t="str">
        <f>'Drum 8-2012'!AK33</f>
        <v>n</v>
      </c>
      <c r="AL61" s="1268" t="str">
        <f>'Drum 8-2012'!AL33</f>
        <v>y</v>
      </c>
      <c r="AM61" s="1268" t="str">
        <f>'Drum 8-2012'!AM33</f>
        <v>y</v>
      </c>
      <c r="AN61" s="1268">
        <f>'Drum 8-2012'!AN33</f>
        <v>3.8521766999999998E-2</v>
      </c>
      <c r="AO61" s="1268">
        <f>'Drum 8-2012'!AO33</f>
        <v>0</v>
      </c>
      <c r="AP61" s="1268" t="str">
        <f>'Drum 8-2012'!AP33</f>
        <v>n</v>
      </c>
      <c r="AQ61" s="1268" t="str">
        <f>'Drum 8-2012'!AQ33</f>
        <v>n/a</v>
      </c>
      <c r="AR61" s="1268" t="str">
        <f>'Drum 8-2012'!AR33</f>
        <v>n/a</v>
      </c>
      <c r="AS61" s="1268" t="str">
        <f>'Drum 8-2012'!AS33</f>
        <v>n/a</v>
      </c>
      <c r="AT61" s="1268" t="str">
        <f>'Drum 8-2012'!AT33</f>
        <v>n/a</v>
      </c>
      <c r="AU61" s="1268" t="str">
        <f>'Drum 8-2012'!AU33</f>
        <v>n/a</v>
      </c>
      <c r="AV61" s="1268" t="str">
        <f>'Drum 8-2012'!AV33</f>
        <v>n/a</v>
      </c>
      <c r="AW61" s="1268">
        <f>'Drum 8-2012'!AW33</f>
        <v>7.2120824999999993</v>
      </c>
      <c r="AX61" s="1268">
        <f>'Drum 8-2012'!AX33</f>
        <v>4.7489700000000008</v>
      </c>
      <c r="AY61" s="1268">
        <f>'Drum 8-2012'!AY33</f>
        <v>116950</v>
      </c>
      <c r="AZ61" s="1268" t="str">
        <f>'Drum 8-2012'!AZ33</f>
        <v>n/a</v>
      </c>
      <c r="BA61" s="1268" t="str">
        <f>'Drum 8-2012'!BA33</f>
        <v>n/a</v>
      </c>
      <c r="BB61" s="1268">
        <f>'Drum 8-2012'!BB33</f>
        <v>128.98644999999999</v>
      </c>
      <c r="BC61" s="1268">
        <f>'Drum 8-2012'!BC33</f>
        <v>2.4631124999999985</v>
      </c>
      <c r="BD61" s="1268">
        <f>'Drum 8-2012'!BD33</f>
        <v>5141542.0533538871</v>
      </c>
      <c r="BE61" s="1268">
        <f>'Drum 8-2012'!BE33</f>
        <v>642.36787688093432</v>
      </c>
      <c r="BF61" s="1268" t="str">
        <f>'Drum 8-2012'!BF33</f>
        <v>n/a</v>
      </c>
      <c r="BG61" s="1268" t="str">
        <f>'Drum 8-2012'!BG33</f>
        <v>n/a</v>
      </c>
      <c r="BH61" s="1268">
        <f>'Drum 8-2012'!BH33</f>
        <v>114.3255803803235</v>
      </c>
      <c r="BI61" s="1268">
        <f>'Drum 8-2012'!BI33</f>
        <v>0.12493681277232972</v>
      </c>
      <c r="BJ61" s="1268">
        <f>'Drum 8-2012'!BJ33</f>
        <v>0.34888620686303268</v>
      </c>
      <c r="BK61" s="1268">
        <f>'Drum 8-2012'!BK33</f>
        <v>0.58301602054386703</v>
      </c>
      <c r="BL61" s="1268" t="str">
        <f>'Drum 8-2012'!BL33</f>
        <v>n/a</v>
      </c>
      <c r="BM61" s="1268">
        <f>'Drum 8-2012'!BM33</f>
        <v>2.7548950507842345</v>
      </c>
      <c r="BN61" s="1268">
        <f>'Drum 8-2012'!BN33</f>
        <v>7.4764207448421743E-2</v>
      </c>
      <c r="BO61" s="1268">
        <f>'Drum 8-2012'!BO33</f>
        <v>5141542.0533538871</v>
      </c>
      <c r="BP61" s="1268">
        <f>'Drum 8-2012'!BP33</f>
        <v>4781981.8338032113</v>
      </c>
      <c r="BQ61" s="1268">
        <f>'Drum 8-2012'!BQ33</f>
        <v>4288717.7916838555</v>
      </c>
      <c r="BR61" s="1268">
        <f>'Drum 8-2012'!BR33</f>
        <v>642.36787688093432</v>
      </c>
      <c r="BS61" s="1268">
        <f>'Drum 8-2012'!BS33</f>
        <v>0.54672656041907097</v>
      </c>
      <c r="BT61" s="1268">
        <f>'Drum 8-2012'!BT33</f>
        <v>0.48</v>
      </c>
      <c r="BU61" s="1268">
        <f>'Drum 8-2012'!BU33</f>
        <v>1</v>
      </c>
      <c r="BV61" s="1268">
        <f>'Drum 8-2012'!BV33</f>
        <v>1.8465373103842095</v>
      </c>
      <c r="BW61" s="1268">
        <f>'Drum 8-2012'!BW33</f>
        <v>1</v>
      </c>
      <c r="BX61" s="1268" t="str">
        <f>'Drum 8-2012'!BX33</f>
        <v>n/a</v>
      </c>
      <c r="BY61" s="1268">
        <f>'Drum 8-2012'!BY33</f>
        <v>1.8465373103842095</v>
      </c>
      <c r="BZ61" s="1268">
        <f>'Drum 8-2012'!BZ33</f>
        <v>225.88866083157583</v>
      </c>
      <c r="CA61" s="1268" t="str">
        <f>'Drum 8-2012'!CA33</f>
        <v>N/A</v>
      </c>
      <c r="CB61" s="1268"/>
      <c r="CC61" s="1268"/>
      <c r="CD61" s="1268"/>
    </row>
    <row r="62" spans="1:82" x14ac:dyDescent="0.25">
      <c r="A62" s="1418" t="str">
        <f>'Drum 8-2012'!A34</f>
        <v>16a</v>
      </c>
      <c r="B62" s="1802" t="str">
        <f>'Drum 8-2012'!B34</f>
        <v>Pyrell</v>
      </c>
      <c r="C62" s="1418">
        <f>'Drum 8-2012'!C34</f>
        <v>0</v>
      </c>
      <c r="D62" s="1418">
        <f>'Drum 8-2012'!D34</f>
        <v>0</v>
      </c>
      <c r="E62" s="1268">
        <f>'Drum 8-2012'!E34</f>
        <v>0</v>
      </c>
      <c r="F62" s="1418" t="str">
        <f>'Drum 8-2012'!F34</f>
        <v>404a</v>
      </c>
      <c r="G62" s="1418" t="str">
        <f>'Drum 8-2012'!G34</f>
        <v>aged</v>
      </c>
      <c r="H62" s="1268">
        <f>'Drum 8-2012'!H34</f>
        <v>0</v>
      </c>
      <c r="I62" s="1268">
        <f>'Drum 8-2012'!I34</f>
        <v>41152</v>
      </c>
      <c r="J62" s="1268">
        <f>'Drum 8-2012'!J34</f>
        <v>0</v>
      </c>
      <c r="K62" s="1268">
        <f>'Drum 8-2012'!K34</f>
        <v>8.1</v>
      </c>
      <c r="L62" s="1268">
        <f>'Drum 8-2012'!L34</f>
        <v>1.22</v>
      </c>
      <c r="M62" s="1268">
        <f>'Drum 8-2012'!M34</f>
        <v>36</v>
      </c>
      <c r="N62" s="1268">
        <f>'Drum 8-2012'!N34</f>
        <v>11</v>
      </c>
      <c r="O62" s="1268">
        <f>'Drum 8-2012'!O34</f>
        <v>8</v>
      </c>
      <c r="P62" s="1268" t="str">
        <f>'Drum 8-2012'!P34</f>
        <v>n</v>
      </c>
      <c r="Q62" s="1268" t="str">
        <f>'Drum 8-2012'!Q34</f>
        <v>n/a</v>
      </c>
      <c r="R62" s="1268">
        <f>'Drum 8-2012'!R34</f>
        <v>0</v>
      </c>
      <c r="S62" s="1268" t="str">
        <f>'Drum 8-2012'!S34</f>
        <v>n</v>
      </c>
      <c r="T62" s="1268" t="str">
        <f>'Drum 8-2012'!T34</f>
        <v>n/a</v>
      </c>
      <c r="U62" s="1268" t="str">
        <f>'Drum 8-2012'!U34</f>
        <v>n</v>
      </c>
      <c r="V62" s="1268" t="str">
        <f>'Drum 8-2012'!V34</f>
        <v>y</v>
      </c>
      <c r="W62" s="1268" t="str">
        <f>'Drum 8-2012'!W34</f>
        <v>y</v>
      </c>
      <c r="X62" s="1268" t="str">
        <f>'Drum 8-2012'!X34</f>
        <v>n</v>
      </c>
      <c r="Y62" s="1268" t="str">
        <f>'Drum 8-2012'!Y34</f>
        <v>y</v>
      </c>
      <c r="Z62" s="1268">
        <f>'Drum 8-2012'!Z34</f>
        <v>0</v>
      </c>
      <c r="AA62" s="1268">
        <f>'Drum 8-2012'!AA34</f>
        <v>10</v>
      </c>
      <c r="AB62" s="1268" t="str">
        <f>'Drum 8-2012'!AB34</f>
        <v>y</v>
      </c>
      <c r="AC62" s="1268">
        <f>'Drum 8-2012'!AC34</f>
        <v>3.8521766999999998E-2</v>
      </c>
      <c r="AD62" s="1268">
        <f>'Drum 8-2012'!AD34</f>
        <v>0</v>
      </c>
      <c r="AE62" s="1268">
        <f>'Drum 8-2012'!AE34</f>
        <v>58</v>
      </c>
      <c r="AF62" s="1268">
        <f>'Drum 8-2012'!AF34</f>
        <v>720</v>
      </c>
      <c r="AG62" s="1268">
        <f>'Drum 8-2012'!AG34</f>
        <v>5</v>
      </c>
      <c r="AH62" s="1268" t="str">
        <f>'Drum 8-2012'!AH34</f>
        <v>n</v>
      </c>
      <c r="AI62" s="1268" t="str">
        <f>'Drum 8-2012'!AI34</f>
        <v>y</v>
      </c>
      <c r="AJ62" s="1268" t="str">
        <f>'Drum 8-2012'!AJ34</f>
        <v>y</v>
      </c>
      <c r="AK62" s="1268" t="str">
        <f>'Drum 8-2012'!AK34</f>
        <v>n</v>
      </c>
      <c r="AL62" s="1268" t="str">
        <f>'Drum 8-2012'!AL34</f>
        <v>y</v>
      </c>
      <c r="AM62" s="1268" t="str">
        <f>'Drum 8-2012'!AM34</f>
        <v>y</v>
      </c>
      <c r="AN62" s="1268">
        <f>'Drum 8-2012'!AN34</f>
        <v>3.8521766999999998E-2</v>
      </c>
      <c r="AO62" s="1268">
        <f>'Drum 8-2012'!AO34</f>
        <v>0</v>
      </c>
      <c r="AP62" s="1268" t="str">
        <f>'Drum 8-2012'!AP34</f>
        <v>n</v>
      </c>
      <c r="AQ62" s="1268" t="str">
        <f>'Drum 8-2012'!AQ34</f>
        <v>n/a</v>
      </c>
      <c r="AR62" s="1268" t="str">
        <f>'Drum 8-2012'!AR34</f>
        <v>n/a</v>
      </c>
      <c r="AS62" s="1268" t="str">
        <f>'Drum 8-2012'!AS34</f>
        <v>n/a</v>
      </c>
      <c r="AT62" s="1268" t="str">
        <f>'Drum 8-2012'!AT34</f>
        <v>n/a</v>
      </c>
      <c r="AU62" s="1268" t="str">
        <f>'Drum 8-2012'!AU34</f>
        <v>n/a</v>
      </c>
      <c r="AV62" s="1268" t="str">
        <f>'Drum 8-2012'!AV34</f>
        <v>n/a</v>
      </c>
      <c r="AW62" s="1268">
        <f>'Drum 8-2012'!AW34</f>
        <v>7.1495205000000013</v>
      </c>
      <c r="AX62" s="1268">
        <f>'Drum 8-2012'!AX34</f>
        <v>4.8432916666666666</v>
      </c>
      <c r="AY62" s="1268">
        <f>'Drum 8-2012'!AY34</f>
        <v>89915</v>
      </c>
      <c r="AZ62" s="1268" t="str">
        <f>'Drum 8-2012'!AZ34</f>
        <v>n/a</v>
      </c>
      <c r="BA62" s="1268" t="str">
        <f>'Drum 8-2012'!BA34</f>
        <v>n/a</v>
      </c>
      <c r="BB62" s="1268">
        <f>'Drum 8-2012'!BB34</f>
        <v>181.30199999999999</v>
      </c>
      <c r="BC62" s="1268">
        <f>'Drum 8-2012'!BC34</f>
        <v>2.3062288333333347</v>
      </c>
      <c r="BD62" s="1268">
        <f>'Drum 8-2012'!BD34</f>
        <v>3644588.2259243196</v>
      </c>
      <c r="BE62" s="1268">
        <f>'Drum 8-2012'!BE34</f>
        <v>571.9268141337634</v>
      </c>
      <c r="BF62" s="1268" t="str">
        <f>'Drum 8-2012'!BF34</f>
        <v>n/a</v>
      </c>
      <c r="BG62" s="1268" t="str">
        <f>'Drum 8-2012'!BG34</f>
        <v>n/a</v>
      </c>
      <c r="BH62" s="1268">
        <f>'Drum 8-2012'!BH34</f>
        <v>145.6719596584131</v>
      </c>
      <c r="BI62" s="1268">
        <f>'Drum 8-2012'!BI34</f>
        <v>0.15692494698457043</v>
      </c>
      <c r="BJ62" s="1268">
        <f>'Drum 8-2012'!BJ34</f>
        <v>0.42420549590509382</v>
      </c>
      <c r="BK62" s="1268">
        <f>'Drum 8-2012'!BK34</f>
        <v>0.69745861163790179</v>
      </c>
      <c r="BL62" s="1268" t="str">
        <f>'Drum 8-2012'!BL34</f>
        <v>n/a</v>
      </c>
      <c r="BM62" s="1268">
        <f>'Drum 8-2012'!BM34</f>
        <v>2.7107390645614142</v>
      </c>
      <c r="BN62" s="1268">
        <f>'Drum 8-2012'!BN34</f>
        <v>9.5444265573181336E-2</v>
      </c>
      <c r="BO62" s="1268">
        <f>'Drum 8-2012'!BO34</f>
        <v>3644588.2259243196</v>
      </c>
      <c r="BP62" s="1268">
        <f>'Drum 8-2012'!BP34</f>
        <v>3590903.1236806968</v>
      </c>
      <c r="BQ62" s="1268">
        <f>'Drum 8-2012'!BQ34</f>
        <v>3241681.5335859335</v>
      </c>
      <c r="BR62" s="1268">
        <f>'Drum 8-2012'!BR34</f>
        <v>571.9268141337634</v>
      </c>
      <c r="BS62" s="1268">
        <f>'Drum 8-2012'!BS34</f>
        <v>0.511903763058984</v>
      </c>
      <c r="BT62" s="1268">
        <f>'Drum 8-2012'!BT34</f>
        <v>0.48</v>
      </c>
      <c r="BU62" s="1268">
        <f>'Drum 8-2012'!BU34</f>
        <v>1</v>
      </c>
      <c r="BV62" s="1268">
        <f>'Drum 8-2012'!BV34</f>
        <v>1.6739101018651787</v>
      </c>
      <c r="BW62" s="1268">
        <f>'Drum 8-2012'!BW34</f>
        <v>1</v>
      </c>
      <c r="BX62" s="1268" t="str">
        <f>'Drum 8-2012'!BX34</f>
        <v>n/a</v>
      </c>
      <c r="BY62" s="1268">
        <f>'Drum 8-2012'!BY34</f>
        <v>1.6739101018651787</v>
      </c>
      <c r="BZ62" s="1268">
        <f>'Drum 8-2012'!BZ34</f>
        <v>225.88866083157583</v>
      </c>
      <c r="CA62" s="1268" t="str">
        <f>'Drum 8-2012'!CA34</f>
        <v>N/A</v>
      </c>
      <c r="CB62" s="1268"/>
      <c r="CC62" s="1268"/>
      <c r="CD62" s="1268"/>
    </row>
    <row r="63" spans="1:82" x14ac:dyDescent="0.25">
      <c r="A63" s="1418">
        <f>'Drum 8-2012'!A35</f>
        <v>17</v>
      </c>
      <c r="B63" s="1802" t="str">
        <f>'Drum 8-2012'!B35</f>
        <v>Pyrell</v>
      </c>
      <c r="C63" s="1418">
        <f>'Drum 8-2012'!C35</f>
        <v>0</v>
      </c>
      <c r="D63" s="1418">
        <f>'Drum 8-2012'!D35</f>
        <v>0</v>
      </c>
      <c r="E63" s="1268">
        <f>'Drum 8-2012'!E35</f>
        <v>0</v>
      </c>
      <c r="F63" s="1418">
        <f>'Drum 8-2012'!F35</f>
        <v>405</v>
      </c>
      <c r="G63" s="1418">
        <f>'Drum 8-2012'!G35</f>
        <v>0</v>
      </c>
      <c r="H63" s="1268">
        <f>'Drum 8-2012'!H35</f>
        <v>0</v>
      </c>
      <c r="I63" s="1268">
        <f>'Drum 8-2012'!I35</f>
        <v>41152</v>
      </c>
      <c r="J63" s="1268">
        <f>'Drum 8-2012'!J35</f>
        <v>0</v>
      </c>
      <c r="K63" s="1268">
        <f>'Drum 8-2012'!K35</f>
        <v>8.1</v>
      </c>
      <c r="L63" s="1268">
        <f>'Drum 8-2012'!L35</f>
        <v>1.23</v>
      </c>
      <c r="M63" s="1268">
        <f>'Drum 8-2012'!M35</f>
        <v>36</v>
      </c>
      <c r="N63" s="1268">
        <f>'Drum 8-2012'!N35</f>
        <v>11</v>
      </c>
      <c r="O63" s="1268">
        <f>'Drum 8-2012'!O35</f>
        <v>8</v>
      </c>
      <c r="P63" s="1268" t="str">
        <f>'Drum 8-2012'!P35</f>
        <v>n</v>
      </c>
      <c r="Q63" s="1268" t="str">
        <f>'Drum 8-2012'!Q35</f>
        <v>n/a</v>
      </c>
      <c r="R63" s="1268">
        <f>'Drum 8-2012'!R35</f>
        <v>0</v>
      </c>
      <c r="S63" s="1268" t="str">
        <f>'Drum 8-2012'!S35</f>
        <v>n</v>
      </c>
      <c r="T63" s="1268" t="str">
        <f>'Drum 8-2012'!T35</f>
        <v>n/a</v>
      </c>
      <c r="U63" s="1268" t="str">
        <f>'Drum 8-2012'!U35</f>
        <v>n</v>
      </c>
      <c r="V63" s="1268" t="str">
        <f>'Drum 8-2012'!V35</f>
        <v>y</v>
      </c>
      <c r="W63" s="1268" t="str">
        <f>'Drum 8-2012'!W35</f>
        <v>y</v>
      </c>
      <c r="X63" s="1268" t="str">
        <f>'Drum 8-2012'!X35</f>
        <v>n</v>
      </c>
      <c r="Y63" s="1268" t="str">
        <f>'Drum 8-2012'!Y35</f>
        <v>y</v>
      </c>
      <c r="Z63" s="1268">
        <f>'Drum 8-2012'!Z35</f>
        <v>0</v>
      </c>
      <c r="AA63" s="1268">
        <f>'Drum 8-2012'!AA35</f>
        <v>10</v>
      </c>
      <c r="AB63" s="1268" t="str">
        <f>'Drum 8-2012'!AB35</f>
        <v>y</v>
      </c>
      <c r="AC63" s="1268">
        <f>'Drum 8-2012'!AC35</f>
        <v>3.8521766999999998E-2</v>
      </c>
      <c r="AD63" s="1268">
        <f>'Drum 8-2012'!AD35</f>
        <v>0</v>
      </c>
      <c r="AE63" s="1268">
        <f>'Drum 8-2012'!AE35</f>
        <v>58</v>
      </c>
      <c r="AF63" s="1268">
        <f>'Drum 8-2012'!AF35</f>
        <v>720</v>
      </c>
      <c r="AG63" s="1268">
        <f>'Drum 8-2012'!AG35</f>
        <v>5</v>
      </c>
      <c r="AH63" s="1268" t="str">
        <f>'Drum 8-2012'!AH35</f>
        <v>n</v>
      </c>
      <c r="AI63" s="1268" t="str">
        <f>'Drum 8-2012'!AI35</f>
        <v>y</v>
      </c>
      <c r="AJ63" s="1268" t="str">
        <f>'Drum 8-2012'!AJ35</f>
        <v>y</v>
      </c>
      <c r="AK63" s="1268" t="str">
        <f>'Drum 8-2012'!AK35</f>
        <v>n</v>
      </c>
      <c r="AL63" s="1268" t="str">
        <f>'Drum 8-2012'!AL35</f>
        <v>y</v>
      </c>
      <c r="AM63" s="1268" t="str">
        <f>'Drum 8-2012'!AM35</f>
        <v>y</v>
      </c>
      <c r="AN63" s="1268">
        <f>'Drum 8-2012'!AN35</f>
        <v>3.8521766999999998E-2</v>
      </c>
      <c r="AO63" s="1268">
        <f>'Drum 8-2012'!AO35</f>
        <v>0</v>
      </c>
      <c r="AP63" s="1268" t="str">
        <f>'Drum 8-2012'!AP35</f>
        <v>n</v>
      </c>
      <c r="AQ63" s="1268" t="str">
        <f>'Drum 8-2012'!AQ35</f>
        <v>n/a</v>
      </c>
      <c r="AR63" s="1268" t="str">
        <f>'Drum 8-2012'!AR35</f>
        <v>n/a</v>
      </c>
      <c r="AS63" s="1268" t="str">
        <f>'Drum 8-2012'!AS35</f>
        <v>n/a</v>
      </c>
      <c r="AT63" s="1268" t="str">
        <f>'Drum 8-2012'!AT35</f>
        <v>n/a</v>
      </c>
      <c r="AU63" s="1268" t="str">
        <f>'Drum 8-2012'!AU35</f>
        <v>n/a</v>
      </c>
      <c r="AV63" s="1268" t="str">
        <f>'Drum 8-2012'!AV35</f>
        <v>n/a</v>
      </c>
      <c r="AW63" s="1268">
        <f>'Drum 8-2012'!AW35</f>
        <v>7.6563564999999993</v>
      </c>
      <c r="AX63" s="1268">
        <f>'Drum 8-2012'!AX35</f>
        <v>4.741366666666667</v>
      </c>
      <c r="AY63" s="1268">
        <f>'Drum 8-2012'!AY35</f>
        <v>123150</v>
      </c>
      <c r="AZ63" s="1268" t="str">
        <f>'Drum 8-2012'!AZ35</f>
        <v>n/a</v>
      </c>
      <c r="BA63" s="1268" t="str">
        <f>'Drum 8-2012'!BA35</f>
        <v>n/a</v>
      </c>
      <c r="BB63" s="1268">
        <f>'Drum 8-2012'!BB35</f>
        <v>201.08684999999997</v>
      </c>
      <c r="BC63" s="1268">
        <f>'Drum 8-2012'!BC35</f>
        <v>2.9149898333333324</v>
      </c>
      <c r="BD63" s="1268">
        <f>'Drum 8-2012'!BD35</f>
        <v>5404724.165430937</v>
      </c>
      <c r="BE63" s="1268">
        <f>'Drum 8-2012'!BE35</f>
        <v>908.86202068092098</v>
      </c>
      <c r="BF63" s="1268" t="str">
        <f>'Drum 8-2012'!BF35</f>
        <v>n/a</v>
      </c>
      <c r="BG63" s="1268" t="str">
        <f>'Drum 8-2012'!BG35</f>
        <v>n/a</v>
      </c>
      <c r="BH63" s="1268">
        <f>'Drum 8-2012'!BH35</f>
        <v>163.93895427223347</v>
      </c>
      <c r="BI63" s="1268">
        <f>'Drum 8-2012'!BI35</f>
        <v>0.16816066701314336</v>
      </c>
      <c r="BJ63" s="1268">
        <f>'Drum 8-2012'!BJ35</f>
        <v>0.38693379953065354</v>
      </c>
      <c r="BK63" s="1268">
        <f>'Drum 8-2012'!BK35</f>
        <v>0.58693876146788349</v>
      </c>
      <c r="BL63" s="1268" t="str">
        <f>'Drum 8-2012'!BL35</f>
        <v>n/a</v>
      </c>
      <c r="BM63" s="1268">
        <f>'Drum 8-2012'!BM35</f>
        <v>2.4914656559519743</v>
      </c>
      <c r="BN63" s="1268">
        <f>'Drum 8-2012'!BN35</f>
        <v>0.1108583213285787</v>
      </c>
      <c r="BO63" s="1268">
        <f>'Drum 8-2012'!BO35</f>
        <v>5404724.165430937</v>
      </c>
      <c r="BP63" s="1268">
        <f>'Drum 8-2012'!BP35</f>
        <v>5009369.1185038323</v>
      </c>
      <c r="BQ63" s="1268">
        <f>'Drum 8-2012'!BQ35</f>
        <v>4541148.5797107909</v>
      </c>
      <c r="BR63" s="1268">
        <f>'Drum 8-2012'!BR35</f>
        <v>908.86202068092098</v>
      </c>
      <c r="BS63" s="1268">
        <f>'Drum 8-2012'!BS35</f>
        <v>0.64702784190121021</v>
      </c>
      <c r="BT63" s="1268">
        <f>'Drum 8-2012'!BT35</f>
        <v>0.48</v>
      </c>
      <c r="BU63" s="1268">
        <f>'Drum 8-2012'!BU35</f>
        <v>1</v>
      </c>
      <c r="BV63" s="1268">
        <f>'Drum 8-2012'!BV35</f>
        <v>1.6984675430897302</v>
      </c>
      <c r="BW63" s="1268">
        <f>'Drum 8-2012'!BW35</f>
        <v>1</v>
      </c>
      <c r="BX63" s="1268" t="str">
        <f>'Drum 8-2012'!BX35</f>
        <v>n/a</v>
      </c>
      <c r="BY63" s="1268">
        <f>'Drum 8-2012'!BY35</f>
        <v>1.6984675430897302</v>
      </c>
      <c r="BZ63" s="1268">
        <f>'Drum 8-2012'!BZ35</f>
        <v>234.04984437666795</v>
      </c>
      <c r="CA63" s="1268" t="str">
        <f>'Drum 8-2012'!CA35</f>
        <v>N/A</v>
      </c>
      <c r="CB63" s="1268"/>
      <c r="CC63" s="1268"/>
      <c r="CD63" s="1268"/>
    </row>
    <row r="64" spans="1:82" x14ac:dyDescent="0.25">
      <c r="A64" s="1418" t="str">
        <f>'Drum 8-2012'!A36</f>
        <v>17a</v>
      </c>
      <c r="B64" s="1802" t="str">
        <f>'Drum 8-2012'!B36</f>
        <v>Pyrell</v>
      </c>
      <c r="C64" s="1418">
        <f>'Drum 8-2012'!C36</f>
        <v>0</v>
      </c>
      <c r="D64" s="1418">
        <f>'Drum 8-2012'!D36</f>
        <v>0</v>
      </c>
      <c r="E64" s="1268">
        <f>'Drum 8-2012'!E36</f>
        <v>0</v>
      </c>
      <c r="F64" s="1418" t="str">
        <f>'Drum 8-2012'!F36</f>
        <v>405a</v>
      </c>
      <c r="G64" s="1418" t="str">
        <f>'Drum 8-2012'!G36</f>
        <v>aged</v>
      </c>
      <c r="H64" s="1268">
        <f>'Drum 8-2012'!H36</f>
        <v>0</v>
      </c>
      <c r="I64" s="1268">
        <f>'Drum 8-2012'!I36</f>
        <v>41152</v>
      </c>
      <c r="J64" s="1268">
        <f>'Drum 8-2012'!J36</f>
        <v>0</v>
      </c>
      <c r="K64" s="1268">
        <f>'Drum 8-2012'!K36</f>
        <v>8.1</v>
      </c>
      <c r="L64" s="1268">
        <f>'Drum 8-2012'!L36</f>
        <v>1.23</v>
      </c>
      <c r="M64" s="1268">
        <f>'Drum 8-2012'!M36</f>
        <v>36</v>
      </c>
      <c r="N64" s="1268">
        <f>'Drum 8-2012'!N36</f>
        <v>11</v>
      </c>
      <c r="O64" s="1268">
        <f>'Drum 8-2012'!O36</f>
        <v>8</v>
      </c>
      <c r="P64" s="1268" t="str">
        <f>'Drum 8-2012'!P36</f>
        <v>n</v>
      </c>
      <c r="Q64" s="1268" t="str">
        <f>'Drum 8-2012'!Q36</f>
        <v>n/a</v>
      </c>
      <c r="R64" s="1268">
        <f>'Drum 8-2012'!R36</f>
        <v>0</v>
      </c>
      <c r="S64" s="1268" t="str">
        <f>'Drum 8-2012'!S36</f>
        <v>n</v>
      </c>
      <c r="T64" s="1268" t="str">
        <f>'Drum 8-2012'!T36</f>
        <v>n/a</v>
      </c>
      <c r="U64" s="1268" t="str">
        <f>'Drum 8-2012'!U36</f>
        <v>n</v>
      </c>
      <c r="V64" s="1268" t="str">
        <f>'Drum 8-2012'!V36</f>
        <v>y</v>
      </c>
      <c r="W64" s="1268" t="str">
        <f>'Drum 8-2012'!W36</f>
        <v>y</v>
      </c>
      <c r="X64" s="1268" t="str">
        <f>'Drum 8-2012'!X36</f>
        <v>n</v>
      </c>
      <c r="Y64" s="1268" t="str">
        <f>'Drum 8-2012'!Y36</f>
        <v>y</v>
      </c>
      <c r="Z64" s="1268">
        <f>'Drum 8-2012'!Z36</f>
        <v>0</v>
      </c>
      <c r="AA64" s="1268">
        <f>'Drum 8-2012'!AA36</f>
        <v>10</v>
      </c>
      <c r="AB64" s="1268" t="str">
        <f>'Drum 8-2012'!AB36</f>
        <v>y</v>
      </c>
      <c r="AC64" s="1268">
        <f>'Drum 8-2012'!AC36</f>
        <v>3.8521766999999998E-2</v>
      </c>
      <c r="AD64" s="1268">
        <f>'Drum 8-2012'!AD36</f>
        <v>0</v>
      </c>
      <c r="AE64" s="1268">
        <f>'Drum 8-2012'!AE36</f>
        <v>58</v>
      </c>
      <c r="AF64" s="1268">
        <f>'Drum 8-2012'!AF36</f>
        <v>720</v>
      </c>
      <c r="AG64" s="1268">
        <f>'Drum 8-2012'!AG36</f>
        <v>5</v>
      </c>
      <c r="AH64" s="1268" t="str">
        <f>'Drum 8-2012'!AH36</f>
        <v>n</v>
      </c>
      <c r="AI64" s="1268" t="str">
        <f>'Drum 8-2012'!AI36</f>
        <v>y</v>
      </c>
      <c r="AJ64" s="1268" t="str">
        <f>'Drum 8-2012'!AJ36</f>
        <v>y</v>
      </c>
      <c r="AK64" s="1268" t="str">
        <f>'Drum 8-2012'!AK36</f>
        <v>n</v>
      </c>
      <c r="AL64" s="1268" t="str">
        <f>'Drum 8-2012'!AL36</f>
        <v>y</v>
      </c>
      <c r="AM64" s="1268" t="str">
        <f>'Drum 8-2012'!AM36</f>
        <v>y</v>
      </c>
      <c r="AN64" s="1268">
        <f>'Drum 8-2012'!AN36</f>
        <v>3.8521766999999998E-2</v>
      </c>
      <c r="AO64" s="1268">
        <f>'Drum 8-2012'!AO36</f>
        <v>0</v>
      </c>
      <c r="AP64" s="1268" t="str">
        <f>'Drum 8-2012'!AP36</f>
        <v>n</v>
      </c>
      <c r="AQ64" s="1268" t="str">
        <f>'Drum 8-2012'!AQ36</f>
        <v>n/a</v>
      </c>
      <c r="AR64" s="1268" t="str">
        <f>'Drum 8-2012'!AR36</f>
        <v>n/a</v>
      </c>
      <c r="AS64" s="1268" t="str">
        <f>'Drum 8-2012'!AS36</f>
        <v>n/a</v>
      </c>
      <c r="AT64" s="1268" t="str">
        <f>'Drum 8-2012'!AT36</f>
        <v>n/a</v>
      </c>
      <c r="AU64" s="1268" t="str">
        <f>'Drum 8-2012'!AU36</f>
        <v>n/a</v>
      </c>
      <c r="AV64" s="1268" t="str">
        <f>'Drum 8-2012'!AV36</f>
        <v>n/a</v>
      </c>
      <c r="AW64" s="1268">
        <f>'Drum 8-2012'!AW36</f>
        <v>6.9462580000000003</v>
      </c>
      <c r="AX64" s="1268">
        <f>'Drum 8-2012'!AX36</f>
        <v>4.7549433333333333</v>
      </c>
      <c r="AY64" s="1268">
        <f>'Drum 8-2012'!AY36</f>
        <v>82020</v>
      </c>
      <c r="AZ64" s="1268" t="str">
        <f>'Drum 8-2012'!AZ36</f>
        <v>n/a</v>
      </c>
      <c r="BA64" s="1268" t="str">
        <f>'Drum 8-2012'!BA36</f>
        <v>n/a</v>
      </c>
      <c r="BB64" s="1268">
        <f>'Drum 8-2012'!BB36</f>
        <v>157.33436842105269</v>
      </c>
      <c r="BC64" s="1268">
        <f>'Drum 8-2012'!BC36</f>
        <v>2.191314666666667</v>
      </c>
      <c r="BD64" s="1268">
        <f>'Drum 8-2012'!BD36</f>
        <v>3290954.7685078932</v>
      </c>
      <c r="BE64" s="1268">
        <f>'Drum 8-2012'!BE36</f>
        <v>525.29291020282562</v>
      </c>
      <c r="BF64" s="1268" t="str">
        <f>'Drum 8-2012'!BF36</f>
        <v>n/a</v>
      </c>
      <c r="BG64" s="1268" t="str">
        <f>'Drum 8-2012'!BG36</f>
        <v>n/a</v>
      </c>
      <c r="BH64" s="1268">
        <f>'Drum 8-2012'!BH36</f>
        <v>126.20616657598896</v>
      </c>
      <c r="BI64" s="1268">
        <f>'Drum 8-2012'!BI36</f>
        <v>0.15961717712729048</v>
      </c>
      <c r="BJ64" s="1268">
        <f>'Drum 8-2012'!BJ36</f>
        <v>0.41839518698446698</v>
      </c>
      <c r="BK64" s="1268">
        <f>'Drum 8-2012'!BK36</f>
        <v>0.67739222410276778</v>
      </c>
      <c r="BL64" s="1268" t="str">
        <f>'Drum 8-2012'!BL36</f>
        <v>n/a</v>
      </c>
      <c r="BM64" s="1268">
        <f>'Drum 8-2012'!BM36</f>
        <v>2.6688716953675984</v>
      </c>
      <c r="BN64" s="1268">
        <f>'Drum 8-2012'!BN36</f>
        <v>9.8588463660860853E-2</v>
      </c>
      <c r="BO64" s="1268">
        <f>'Drum 8-2012'!BO36</f>
        <v>3290954.7685078932</v>
      </c>
      <c r="BP64" s="1268">
        <f>'Drum 8-2012'!BP36</f>
        <v>3241983.4946823702</v>
      </c>
      <c r="BQ64" s="1268">
        <f>'Drum 8-2012'!BQ36</f>
        <v>2940235.2804844077</v>
      </c>
      <c r="BR64" s="1268">
        <f>'Drum 8-2012'!BR36</f>
        <v>525.29291020282562</v>
      </c>
      <c r="BS64" s="1268">
        <f>'Drum 8-2012'!BS36</f>
        <v>0.48639675634082102</v>
      </c>
      <c r="BT64" s="1268">
        <f>'Drum 8-2012'!BT36</f>
        <v>0.48</v>
      </c>
      <c r="BU64" s="1268">
        <f>'Drum 8-2012'!BU36</f>
        <v>1</v>
      </c>
      <c r="BV64" s="1268">
        <f>'Drum 8-2012'!BV36</f>
        <v>1.671151168931726</v>
      </c>
      <c r="BW64" s="1268">
        <f>'Drum 8-2012'!BW36</f>
        <v>1</v>
      </c>
      <c r="BX64" s="1268" t="str">
        <f>'Drum 8-2012'!BX36</f>
        <v>n/a</v>
      </c>
      <c r="BY64" s="1268">
        <f>'Drum 8-2012'!BY36</f>
        <v>1.671151168931726</v>
      </c>
      <c r="BZ64" s="1268">
        <f>'Drum 8-2012'!BZ36</f>
        <v>234.04984437666795</v>
      </c>
      <c r="CA64" s="1268" t="str">
        <f>'Drum 8-2012'!CA36</f>
        <v>N/A</v>
      </c>
      <c r="CB64" s="1268"/>
      <c r="CC64" s="1268"/>
      <c r="CD64" s="1268"/>
    </row>
    <row r="65" spans="1:82" x14ac:dyDescent="0.25">
      <c r="A65" s="1418">
        <f>'Drum 8-2012'!A41</f>
        <v>20</v>
      </c>
      <c r="B65" s="1800" t="str">
        <f>'Drum 8-2012'!B41</f>
        <v>Silicone</v>
      </c>
      <c r="C65" s="1418">
        <f>'Drum 8-2012'!C41</f>
        <v>0</v>
      </c>
      <c r="D65" s="1418">
        <f>'Drum 8-2012'!D41</f>
        <v>0</v>
      </c>
      <c r="E65" s="1268">
        <f>'Drum 8-2012'!E41</f>
        <v>0</v>
      </c>
      <c r="F65" s="1418">
        <f>'Drum 8-2012'!F41</f>
        <v>408</v>
      </c>
      <c r="G65" s="1418" t="str">
        <f>'Drum 8-2012'!G41</f>
        <v>No Drum</v>
      </c>
      <c r="H65" s="1268">
        <f>'Drum 8-2012'!H41</f>
        <v>0</v>
      </c>
      <c r="I65" s="1268">
        <f>'Drum 8-2012'!I41</f>
        <v>41152</v>
      </c>
      <c r="J65" s="1268">
        <f>'Drum 8-2012'!J41</f>
        <v>0</v>
      </c>
      <c r="K65" s="1268">
        <f>'Drum 8-2012'!K41</f>
        <v>8.1</v>
      </c>
      <c r="L65" s="1268">
        <f>'Drum 8-2012'!L41</f>
        <v>1.35</v>
      </c>
      <c r="M65" s="1268">
        <f>'Drum 8-2012'!M41</f>
        <v>36</v>
      </c>
      <c r="N65" s="1268">
        <f>'Drum 8-2012'!N41</f>
        <v>11</v>
      </c>
      <c r="O65" s="1268">
        <f>'Drum 8-2012'!O41</f>
        <v>8</v>
      </c>
      <c r="P65" s="1268" t="str">
        <f>'Drum 8-2012'!P41</f>
        <v>n</v>
      </c>
      <c r="Q65" s="1268" t="str">
        <f>'Drum 8-2012'!Q41</f>
        <v>n/a</v>
      </c>
      <c r="R65" s="1268">
        <f>'Drum 8-2012'!R41</f>
        <v>0</v>
      </c>
      <c r="S65" s="1268" t="str">
        <f>'Drum 8-2012'!S41</f>
        <v>n</v>
      </c>
      <c r="T65" s="1268" t="str">
        <f>'Drum 8-2012'!T41</f>
        <v>n/a</v>
      </c>
      <c r="U65" s="1268" t="str">
        <f>'Drum 8-2012'!U41</f>
        <v>n</v>
      </c>
      <c r="V65" s="1268" t="str">
        <f>'Drum 8-2012'!V41</f>
        <v>y</v>
      </c>
      <c r="W65" s="1268" t="str">
        <f>'Drum 8-2012'!W41</f>
        <v>y</v>
      </c>
      <c r="X65" s="1268" t="str">
        <f>'Drum 8-2012'!X41</f>
        <v>n</v>
      </c>
      <c r="Y65" s="1268" t="str">
        <f>'Drum 8-2012'!Y41</f>
        <v>y</v>
      </c>
      <c r="Z65" s="1268">
        <f>'Drum 8-2012'!Z41</f>
        <v>0</v>
      </c>
      <c r="AA65" s="1268">
        <f>'Drum 8-2012'!AA41</f>
        <v>10</v>
      </c>
      <c r="AB65" s="1268" t="str">
        <f>'Drum 8-2012'!AB41</f>
        <v>y</v>
      </c>
      <c r="AC65" s="1268">
        <f>'Drum 8-2012'!AC41</f>
        <v>3.1808713000000002E-2</v>
      </c>
      <c r="AD65" s="1268">
        <f>'Drum 8-2012'!AD41</f>
        <v>0</v>
      </c>
      <c r="AE65" s="1268">
        <f>'Drum 8-2012'!AE41</f>
        <v>58</v>
      </c>
      <c r="AF65" s="1268">
        <f>'Drum 8-2012'!AF41</f>
        <v>720</v>
      </c>
      <c r="AG65" s="1268">
        <f>'Drum 8-2012'!AG41</f>
        <v>5</v>
      </c>
      <c r="AH65" s="1268" t="str">
        <f>'Drum 8-2012'!AH41</f>
        <v>n</v>
      </c>
      <c r="AI65" s="1268" t="str">
        <f>'Drum 8-2012'!AI41</f>
        <v>y</v>
      </c>
      <c r="AJ65" s="1268" t="str">
        <f>'Drum 8-2012'!AJ41</f>
        <v>y</v>
      </c>
      <c r="AK65" s="1268" t="str">
        <f>'Drum 8-2012'!AK41</f>
        <v>n</v>
      </c>
      <c r="AL65" s="1268" t="str">
        <f>'Drum 8-2012'!AL41</f>
        <v>y</v>
      </c>
      <c r="AM65" s="1268" t="str">
        <f>'Drum 8-2012'!AM41</f>
        <v>y</v>
      </c>
      <c r="AN65" s="1268">
        <f>'Drum 8-2012'!AN41</f>
        <v>3.1808713000000002E-2</v>
      </c>
      <c r="AO65" s="1268">
        <f>'Drum 8-2012'!AO41</f>
        <v>0</v>
      </c>
      <c r="AP65" s="1268" t="str">
        <f>'Drum 8-2012'!AP41</f>
        <v>n</v>
      </c>
      <c r="AQ65" s="1268" t="str">
        <f>'Drum 8-2012'!AQ41</f>
        <v>n/a</v>
      </c>
      <c r="AR65" s="1268" t="str">
        <f>'Drum 8-2012'!AR41</f>
        <v>n/a</v>
      </c>
      <c r="AS65" s="1268" t="str">
        <f>'Drum 8-2012'!AS41</f>
        <v>n/a</v>
      </c>
      <c r="AT65" s="1268" t="str">
        <f>'Drum 8-2012'!AT41</f>
        <v>n/a</v>
      </c>
      <c r="AU65" s="1268" t="str">
        <f>'Drum 8-2012'!AU41</f>
        <v>n/a</v>
      </c>
      <c r="AV65" s="1268" t="str">
        <f>'Drum 8-2012'!AV41</f>
        <v>n/a</v>
      </c>
      <c r="AW65" s="1268">
        <f>'Drum 8-2012'!AW41</f>
        <v>8.0572365000000019</v>
      </c>
      <c r="AX65" s="1268">
        <f>'Drum 8-2012'!AX41</f>
        <v>4.7083033333333333</v>
      </c>
      <c r="AY65" s="1268">
        <f>'Drum 8-2012'!AY41</f>
        <v>111400</v>
      </c>
      <c r="AZ65" s="1268" t="str">
        <f>'Drum 8-2012'!AZ41</f>
        <v>n/a</v>
      </c>
      <c r="BA65" s="1268" t="str">
        <f>'Drum 8-2012'!BA41</f>
        <v>n/a</v>
      </c>
      <c r="BB65" s="1268">
        <f>'Drum 8-2012'!BB41</f>
        <v>242.93770000000004</v>
      </c>
      <c r="BC65" s="1268">
        <f>'Drum 8-2012'!BC41</f>
        <v>3.3489331666666686</v>
      </c>
      <c r="BD65" s="1268">
        <f>'Drum 8-2012'!BD41</f>
        <v>5953626.6053895354</v>
      </c>
      <c r="BE65" s="1268">
        <f>'Drum 8-2012'!BE41</f>
        <v>1333.7974458350552</v>
      </c>
      <c r="BF65" s="1268" t="str">
        <f>'Drum 8-2012'!BF41</f>
        <v>n/a</v>
      </c>
      <c r="BG65" s="1268" t="str">
        <f>'Drum 8-2012'!BG41</f>
        <v>n/a</v>
      </c>
      <c r="BH65" s="1268">
        <f>'Drum 8-2012'!BH41</f>
        <v>231.53137928043083</v>
      </c>
      <c r="BI65" s="1268">
        <f>'Drum 8-2012'!BI41</f>
        <v>0.22403108798049776</v>
      </c>
      <c r="BJ65" s="1268">
        <f>'Drum 8-2012'!BJ41</f>
        <v>0.43537388769665997</v>
      </c>
      <c r="BK65" s="1268">
        <f>'Drum 8-2012'!BK41</f>
        <v>0.60693114328457964</v>
      </c>
      <c r="BL65" s="1268" t="str">
        <f>'Drum 8-2012'!BL41</f>
        <v>n/a</v>
      </c>
      <c r="BM65" s="1268">
        <f>'Drum 8-2012'!BM41</f>
        <v>2.2594464177245621</v>
      </c>
      <c r="BN65" s="1268">
        <f>'Drum 8-2012'!BN41</f>
        <v>0.16070568600439766</v>
      </c>
      <c r="BO65" s="1268">
        <f>'Drum 8-2012'!BO41</f>
        <v>5953626.6053895354</v>
      </c>
      <c r="BP65" s="1268">
        <f>'Drum 8-2012'!BP41</f>
        <v>5552887.3488216894</v>
      </c>
      <c r="BQ65" s="1268">
        <f>'Drum 8-2012'!BQ41</f>
        <v>4922223.039957636</v>
      </c>
      <c r="BR65" s="1268">
        <f>'Drum 8-2012'!BR41</f>
        <v>1333.7974458350552</v>
      </c>
      <c r="BS65" s="1268">
        <f>'Drum 8-2012'!BS41</f>
        <v>0.7433483900085831</v>
      </c>
      <c r="BT65" s="1268">
        <f>'Drum 8-2012'!BT41</f>
        <v>0.55000000000000004</v>
      </c>
      <c r="BU65" s="1268">
        <f>'Drum 8-2012'!BU41</f>
        <v>1</v>
      </c>
      <c r="BV65" s="1268">
        <f>'Drum 8-2012'!BV41</f>
        <v>1.7328152203064315</v>
      </c>
      <c r="BW65" s="1268">
        <f>'Drum 8-2012'!BW41</f>
        <v>0.9</v>
      </c>
      <c r="BX65" s="1268" t="str">
        <f>'Drum 8-2012'!BX41</f>
        <v>n/a</v>
      </c>
      <c r="BY65" s="1268">
        <f>'Drum 8-2012'!BY41</f>
        <v>1.7328152203064315</v>
      </c>
      <c r="BZ65" s="1268">
        <f>'Drum 8-2012'!BZ41</f>
        <v>366.37646783920326</v>
      </c>
      <c r="CA65" s="1268" t="str">
        <f>'Drum 8-2012'!CA41</f>
        <v>N/A</v>
      </c>
      <c r="CB65" s="1268"/>
      <c r="CC65" s="1268"/>
      <c r="CD65" s="1268"/>
    </row>
    <row r="66" spans="1:82" x14ac:dyDescent="0.25">
      <c r="A66" s="1418" t="str">
        <f>'Drum 8-2012'!A42</f>
        <v>20a</v>
      </c>
      <c r="B66" s="1800" t="str">
        <f>'Drum 8-2012'!B42</f>
        <v>Silicone</v>
      </c>
      <c r="C66" s="1418">
        <f>'Drum 8-2012'!C42</f>
        <v>0</v>
      </c>
      <c r="D66" s="1418">
        <f>'Drum 8-2012'!D42</f>
        <v>0</v>
      </c>
      <c r="E66" s="1268">
        <f>'Drum 8-2012'!E42</f>
        <v>0</v>
      </c>
      <c r="F66" s="1418" t="str">
        <f>'Drum 8-2012'!F42</f>
        <v>408a</v>
      </c>
      <c r="G66" s="1418" t="str">
        <f>'Drum 8-2012'!G42</f>
        <v>aged No Drum</v>
      </c>
      <c r="H66" s="1268">
        <f>'Drum 8-2012'!H42</f>
        <v>0</v>
      </c>
      <c r="I66" s="1268">
        <f>'Drum 8-2012'!I42</f>
        <v>41152</v>
      </c>
      <c r="J66" s="1268">
        <f>'Drum 8-2012'!J42</f>
        <v>0</v>
      </c>
      <c r="K66" s="1268">
        <f>'Drum 8-2012'!K42</f>
        <v>8.1</v>
      </c>
      <c r="L66" s="1268">
        <f>'Drum 8-2012'!L42</f>
        <v>1.35</v>
      </c>
      <c r="M66" s="1268">
        <f>'Drum 8-2012'!M42</f>
        <v>36</v>
      </c>
      <c r="N66" s="1268">
        <f>'Drum 8-2012'!N42</f>
        <v>11</v>
      </c>
      <c r="O66" s="1268">
        <f>'Drum 8-2012'!O42</f>
        <v>8</v>
      </c>
      <c r="P66" s="1268" t="str">
        <f>'Drum 8-2012'!P42</f>
        <v>n</v>
      </c>
      <c r="Q66" s="1268" t="str">
        <f>'Drum 8-2012'!Q42</f>
        <v>n/a</v>
      </c>
      <c r="R66" s="1268">
        <f>'Drum 8-2012'!R42</f>
        <v>0</v>
      </c>
      <c r="S66" s="1268" t="str">
        <f>'Drum 8-2012'!S42</f>
        <v>n</v>
      </c>
      <c r="T66" s="1268" t="str">
        <f>'Drum 8-2012'!T42</f>
        <v>n/a</v>
      </c>
      <c r="U66" s="1268" t="str">
        <f>'Drum 8-2012'!U42</f>
        <v>n</v>
      </c>
      <c r="V66" s="1268" t="str">
        <f>'Drum 8-2012'!V42</f>
        <v>y</v>
      </c>
      <c r="W66" s="1268" t="str">
        <f>'Drum 8-2012'!W42</f>
        <v>y</v>
      </c>
      <c r="X66" s="1268" t="str">
        <f>'Drum 8-2012'!X42</f>
        <v>n</v>
      </c>
      <c r="Y66" s="1268" t="str">
        <f>'Drum 8-2012'!Y42</f>
        <v>y</v>
      </c>
      <c r="Z66" s="1268">
        <f>'Drum 8-2012'!Z42</f>
        <v>0</v>
      </c>
      <c r="AA66" s="1268">
        <f>'Drum 8-2012'!AA42</f>
        <v>10</v>
      </c>
      <c r="AB66" s="1268" t="str">
        <f>'Drum 8-2012'!AB42</f>
        <v>y</v>
      </c>
      <c r="AC66" s="1268">
        <f>'Drum 8-2012'!AC42</f>
        <v>3.1808713000000002E-2</v>
      </c>
      <c r="AD66" s="1268">
        <f>'Drum 8-2012'!AD42</f>
        <v>0</v>
      </c>
      <c r="AE66" s="1268">
        <f>'Drum 8-2012'!AE42</f>
        <v>58</v>
      </c>
      <c r="AF66" s="1268">
        <f>'Drum 8-2012'!AF42</f>
        <v>720</v>
      </c>
      <c r="AG66" s="1268">
        <f>'Drum 8-2012'!AG42</f>
        <v>5</v>
      </c>
      <c r="AH66" s="1268" t="str">
        <f>'Drum 8-2012'!AH42</f>
        <v>n</v>
      </c>
      <c r="AI66" s="1268" t="str">
        <f>'Drum 8-2012'!AI42</f>
        <v>y</v>
      </c>
      <c r="AJ66" s="1268" t="str">
        <f>'Drum 8-2012'!AJ42</f>
        <v>y</v>
      </c>
      <c r="AK66" s="1268" t="str">
        <f>'Drum 8-2012'!AK42</f>
        <v>n</v>
      </c>
      <c r="AL66" s="1268" t="str">
        <f>'Drum 8-2012'!AL42</f>
        <v>y</v>
      </c>
      <c r="AM66" s="1268" t="str">
        <f>'Drum 8-2012'!AM42</f>
        <v>y</v>
      </c>
      <c r="AN66" s="1268">
        <f>'Drum 8-2012'!AN42</f>
        <v>3.1808713000000002E-2</v>
      </c>
      <c r="AO66" s="1268">
        <f>'Drum 8-2012'!AO42</f>
        <v>0</v>
      </c>
      <c r="AP66" s="1268" t="str">
        <f>'Drum 8-2012'!AP42</f>
        <v>n</v>
      </c>
      <c r="AQ66" s="1268" t="str">
        <f>'Drum 8-2012'!AQ42</f>
        <v>n/a</v>
      </c>
      <c r="AR66" s="1268" t="str">
        <f>'Drum 8-2012'!AR42</f>
        <v>n/a</v>
      </c>
      <c r="AS66" s="1268" t="str">
        <f>'Drum 8-2012'!AS42</f>
        <v>n/a</v>
      </c>
      <c r="AT66" s="1268" t="str">
        <f>'Drum 8-2012'!AT42</f>
        <v>n/a</v>
      </c>
      <c r="AU66" s="1268" t="str">
        <f>'Drum 8-2012'!AU42</f>
        <v>n/a</v>
      </c>
      <c r="AV66" s="1268" t="str">
        <f>'Drum 8-2012'!AV42</f>
        <v>n/a</v>
      </c>
      <c r="AW66" s="1268">
        <f>'Drum 8-2012'!AW42</f>
        <v>6.7001026315789467</v>
      </c>
      <c r="AX66" s="1268">
        <f>'Drum 8-2012'!AX42</f>
        <v>4.7702533333333337</v>
      </c>
      <c r="AY66" s="1268">
        <f>'Drum 8-2012'!AY42</f>
        <v>83990</v>
      </c>
      <c r="AZ66" s="1268" t="str">
        <f>'Drum 8-2012'!AZ42</f>
        <v>n/a</v>
      </c>
      <c r="BA66" s="1268" t="str">
        <f>'Drum 8-2012'!BA42</f>
        <v>n/a</v>
      </c>
      <c r="BB66" s="1268">
        <f>'Drum 8-2012'!BB42</f>
        <v>110.17119999999997</v>
      </c>
      <c r="BC66" s="1268">
        <f>'Drum 8-2012'!BC42</f>
        <v>1.929849298245613</v>
      </c>
      <c r="BD66" s="1268">
        <f>'Drum 8-2012'!BD42</f>
        <v>4091621.8207256603</v>
      </c>
      <c r="BE66" s="1268">
        <f>'Drum 8-2012'!BE42</f>
        <v>431.58521365906984</v>
      </c>
      <c r="BF66" s="1268" t="str">
        <f>'Drum 8-2012'!BF42</f>
        <v>n/a</v>
      </c>
      <c r="BG66" s="1268" t="str">
        <f>'Drum 8-2012'!BG42</f>
        <v>n/a</v>
      </c>
      <c r="BH66" s="1268">
        <f>'Drum 8-2012'!BH42</f>
        <v>102.01739978637579</v>
      </c>
      <c r="BI66" s="1268">
        <f>'Drum 8-2012'!BI42</f>
        <v>0.10548023071754149</v>
      </c>
      <c r="BJ66" s="1268">
        <f>'Drum 8-2012'!BJ42</f>
        <v>0.37541579776248446</v>
      </c>
      <c r="BK66" s="1268">
        <f>'Drum 8-2012'!BK42</f>
        <v>0.70824461414118389</v>
      </c>
      <c r="BL66" s="1268" t="str">
        <f>'Drum 8-2012'!BL42</f>
        <v>n/a</v>
      </c>
      <c r="BM66" s="1268">
        <f>'Drum 8-2012'!BM42</f>
        <v>3.0855367682475157</v>
      </c>
      <c r="BN66" s="1268">
        <f>'Drum 8-2012'!BN42</f>
        <v>5.5911395826164355E-2</v>
      </c>
      <c r="BO66" s="1268">
        <f>'Drum 8-2012'!BO42</f>
        <v>4091621.8207256603</v>
      </c>
      <c r="BP66" s="1268">
        <f>'Drum 8-2012'!BP42</f>
        <v>4030890.976318344</v>
      </c>
      <c r="BQ66" s="1268">
        <f>'Drum 8-2012'!BQ42</f>
        <v>3651481.627062371</v>
      </c>
      <c r="BR66" s="1268">
        <f>'Drum 8-2012'!BR42</f>
        <v>431.58521365906984</v>
      </c>
      <c r="BS66" s="1268">
        <f>'Drum 8-2012'!BS42</f>
        <v>0.42836040536393788</v>
      </c>
      <c r="BT66" s="1268">
        <f>'Drum 8-2012'!BT42</f>
        <v>0.55000000000000004</v>
      </c>
      <c r="BU66" s="1268">
        <f>'Drum 8-2012'!BU42</f>
        <v>1</v>
      </c>
      <c r="BV66" s="1268">
        <f>'Drum 8-2012'!BV42</f>
        <v>1.6836176916451324</v>
      </c>
      <c r="BW66" s="1268">
        <f>'Drum 8-2012'!BW42</f>
        <v>0.9</v>
      </c>
      <c r="BX66" s="1268" t="str">
        <f>'Drum 8-2012'!BX42</f>
        <v>n/a</v>
      </c>
      <c r="BY66" s="1268">
        <f>'Drum 8-2012'!BY42</f>
        <v>1.6836176916451324</v>
      </c>
      <c r="BZ66" s="1268">
        <f>'Drum 8-2012'!BZ42</f>
        <v>366.37646783920326</v>
      </c>
      <c r="CA66" s="1268" t="str">
        <f>'Drum 8-2012'!CA42</f>
        <v>N/A</v>
      </c>
      <c r="CB66" s="1268"/>
      <c r="CC66" s="1268"/>
      <c r="CD66" s="1268"/>
    </row>
  </sheetData>
  <sortState ref="A27:CA66">
    <sortCondition ref="CA27:CA66"/>
    <sortCondition ref="B27:B66"/>
  </sortState>
  <mergeCells count="3">
    <mergeCell ref="A1:F1"/>
    <mergeCell ref="K1:O1"/>
    <mergeCell ref="A25:G2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 zoomScale="60" zoomScaleNormal="60" workbookViewId="0">
      <selection activeCell="U86" sqref="U86"/>
    </sheetView>
  </sheetViews>
  <sheetFormatPr defaultRowHeight="15" x14ac:dyDescent="0.25"/>
  <cols>
    <col min="1" max="1" width="11.140625" bestFit="1" customWidth="1"/>
  </cols>
  <sheetData>
    <row r="1" spans="1:1" x14ac:dyDescent="0.25">
      <c r="A1" t="s">
        <v>914</v>
      </c>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K88"/>
  <sheetViews>
    <sheetView workbookViewId="0">
      <selection activeCell="O35" sqref="O35"/>
    </sheetView>
  </sheetViews>
  <sheetFormatPr defaultRowHeight="15" x14ac:dyDescent="0.25"/>
  <cols>
    <col min="1" max="16384" width="9.140625" style="1268"/>
  </cols>
  <sheetData>
    <row r="1" spans="3:7" x14ac:dyDescent="0.25">
      <c r="C1" s="1268" t="s">
        <v>942</v>
      </c>
    </row>
    <row r="2" spans="3:7" x14ac:dyDescent="0.25">
      <c r="C2" s="1268" t="s">
        <v>937</v>
      </c>
      <c r="D2" s="1268" t="s">
        <v>938</v>
      </c>
      <c r="E2" s="1268" t="s">
        <v>939</v>
      </c>
      <c r="F2" s="1268" t="s">
        <v>940</v>
      </c>
      <c r="G2" s="1268" t="s">
        <v>941</v>
      </c>
    </row>
    <row r="3" spans="3:7" x14ac:dyDescent="0.25">
      <c r="C3" s="1268">
        <v>3</v>
      </c>
      <c r="D3" s="1268" t="s">
        <v>92</v>
      </c>
      <c r="E3" s="1268">
        <v>0.24387035702532131</v>
      </c>
      <c r="F3" s="1268">
        <v>4.5800907940281833E-2</v>
      </c>
      <c r="G3" s="1268">
        <v>3.6474673145305288E-2</v>
      </c>
    </row>
    <row r="4" spans="3:7" x14ac:dyDescent="0.25">
      <c r="C4" s="1268">
        <v>4</v>
      </c>
      <c r="D4" s="1268" t="s">
        <v>99</v>
      </c>
      <c r="E4" s="1268">
        <v>0.14936620957955926</v>
      </c>
      <c r="F4" s="1268">
        <v>5.6355965833294636E-2</v>
      </c>
      <c r="G4" s="1268">
        <v>3.6325575930246212E-2</v>
      </c>
    </row>
    <row r="5" spans="3:7" x14ac:dyDescent="0.25">
      <c r="C5" s="1268">
        <v>5</v>
      </c>
      <c r="D5" s="1268" t="s">
        <v>104</v>
      </c>
      <c r="E5" s="1268">
        <v>0.14808630459171615</v>
      </c>
      <c r="F5" s="1268">
        <v>5.0656448445166339E-3</v>
      </c>
      <c r="G5" s="1268">
        <v>2.0410251144542601E-2</v>
      </c>
    </row>
    <row r="6" spans="3:7" x14ac:dyDescent="0.25">
      <c r="C6" s="1268">
        <v>6</v>
      </c>
      <c r="D6" s="1268" t="s">
        <v>108</v>
      </c>
      <c r="E6" s="1268">
        <v>5.6373119010545703E-2</v>
      </c>
      <c r="F6" s="1268">
        <v>2.6860098916504257E-2</v>
      </c>
      <c r="G6" s="1268">
        <v>2.8993357454059898E-2</v>
      </c>
    </row>
    <row r="7" spans="3:7" x14ac:dyDescent="0.25">
      <c r="C7" s="1268">
        <v>7</v>
      </c>
      <c r="D7" s="1268" t="s">
        <v>108</v>
      </c>
      <c r="E7" s="1268">
        <v>6.6815676631340595E-2</v>
      </c>
      <c r="F7" s="1268">
        <v>1.7580323778111324E-2</v>
      </c>
      <c r="G7" s="1268">
        <v>3.4853850095922234E-2</v>
      </c>
    </row>
    <row r="8" spans="3:7" x14ac:dyDescent="0.25">
      <c r="C8" s="1268">
        <v>8</v>
      </c>
      <c r="D8" s="1268" t="s">
        <v>114</v>
      </c>
      <c r="E8" s="1268">
        <v>0.2080442916652481</v>
      </c>
      <c r="F8" s="1268">
        <v>2.587035737676659E-2</v>
      </c>
      <c r="G8" s="1268">
        <v>3.6968546838285758E-2</v>
      </c>
    </row>
    <row r="9" spans="3:7" x14ac:dyDescent="0.25">
      <c r="C9" s="1268">
        <v>9</v>
      </c>
      <c r="D9" s="1268" t="s">
        <v>92</v>
      </c>
      <c r="E9" s="1268">
        <v>0.25033936032853354</v>
      </c>
      <c r="F9" s="1268">
        <v>4.0928492514725141E-2</v>
      </c>
      <c r="G9" s="1268">
        <v>3.5935600032160911E-2</v>
      </c>
    </row>
    <row r="10" spans="3:7" x14ac:dyDescent="0.25">
      <c r="C10" s="1268">
        <v>14</v>
      </c>
      <c r="D10" s="1268" t="s">
        <v>104</v>
      </c>
      <c r="E10" s="1268">
        <v>0.13183675328073566</v>
      </c>
      <c r="F10" s="1268">
        <v>5.4389951059230753E-3</v>
      </c>
      <c r="G10" s="1268">
        <v>2.1988858698260273E-2</v>
      </c>
    </row>
    <row r="11" spans="3:7" x14ac:dyDescent="0.25">
      <c r="C11" s="1268">
        <v>16</v>
      </c>
      <c r="D11" s="1268" t="s">
        <v>104</v>
      </c>
      <c r="E11" s="1268">
        <v>5.3128267816860503E-2</v>
      </c>
      <c r="F11" s="1268">
        <v>7.1092274837766751E-3</v>
      </c>
      <c r="G11" s="1268">
        <v>2.6428476894092549E-2</v>
      </c>
    </row>
    <row r="12" spans="3:7" x14ac:dyDescent="0.25">
      <c r="C12" s="1268">
        <v>17</v>
      </c>
      <c r="D12" s="1268" t="s">
        <v>104</v>
      </c>
      <c r="E12" s="1268">
        <v>0.10459065809534994</v>
      </c>
      <c r="F12" s="1268">
        <v>7.4205896353946449E-3</v>
      </c>
      <c r="G12" s="1268">
        <v>2.7355694976311538E-2</v>
      </c>
    </row>
    <row r="13" spans="3:7" x14ac:dyDescent="0.25">
      <c r="C13" s="1268">
        <v>18</v>
      </c>
      <c r="D13" s="1268" t="s">
        <v>92</v>
      </c>
      <c r="E13" s="1268">
        <v>0.19225459171796622</v>
      </c>
      <c r="F13" s="1268">
        <v>5.0426431192583235E-2</v>
      </c>
      <c r="G13" s="1268">
        <v>3.2451687661120096E-2</v>
      </c>
    </row>
    <row r="14" spans="3:7" x14ac:dyDescent="0.25">
      <c r="C14" s="1268">
        <v>19</v>
      </c>
      <c r="D14" s="1268" t="s">
        <v>92</v>
      </c>
      <c r="E14" s="1268">
        <v>0.3380752866414779</v>
      </c>
      <c r="F14" s="1268">
        <v>5.2920882919774898E-2</v>
      </c>
      <c r="G14" s="1268">
        <v>3.2815186569133112E-2</v>
      </c>
    </row>
    <row r="15" spans="3:7" x14ac:dyDescent="0.25">
      <c r="C15" s="1268">
        <v>20</v>
      </c>
      <c r="D15" s="1268" t="s">
        <v>92</v>
      </c>
      <c r="E15" s="1268">
        <v>0.24064095529695867</v>
      </c>
      <c r="F15" s="1268">
        <v>5.0159458022788601E-2</v>
      </c>
      <c r="G15" s="1268">
        <v>3.0607152670349733E-2</v>
      </c>
    </row>
    <row r="16" spans="3:7" x14ac:dyDescent="0.25">
      <c r="C16" s="1268">
        <v>21</v>
      </c>
      <c r="D16" s="1268" t="s">
        <v>92</v>
      </c>
      <c r="E16" s="1268">
        <v>0.46768580414007993</v>
      </c>
      <c r="F16" s="1268">
        <v>5.0723101237246937E-2</v>
      </c>
      <c r="G16" s="1268">
        <v>3.0297409236764994E-2</v>
      </c>
    </row>
    <row r="17" spans="3:7" x14ac:dyDescent="0.25">
      <c r="C17" s="1268">
        <v>23</v>
      </c>
      <c r="D17" s="1268" t="s">
        <v>108</v>
      </c>
      <c r="E17" s="1268">
        <v>5.8581728377719348E-2</v>
      </c>
      <c r="F17" s="1268">
        <v>2.181038576978761E-2</v>
      </c>
      <c r="G17" s="1268">
        <v>3.32123064989025E-2</v>
      </c>
    </row>
    <row r="18" spans="3:7" x14ac:dyDescent="0.25">
      <c r="C18" s="1268">
        <v>24</v>
      </c>
      <c r="D18" s="1268" t="s">
        <v>108</v>
      </c>
      <c r="E18" s="1268">
        <v>0.10874987326977262</v>
      </c>
      <c r="F18" s="1268">
        <v>2.3614929480564151E-2</v>
      </c>
      <c r="G18" s="1268">
        <v>3.4405043016007122E-2</v>
      </c>
    </row>
    <row r="19" spans="3:7" x14ac:dyDescent="0.25">
      <c r="C19" s="1268">
        <v>25</v>
      </c>
      <c r="D19" s="1268" t="s">
        <v>108</v>
      </c>
      <c r="E19" s="1268">
        <v>0.14833639810998711</v>
      </c>
      <c r="F19" s="1268">
        <v>2.647077952050016E-2</v>
      </c>
      <c r="G19" s="1268">
        <v>3.0694749630656319E-2</v>
      </c>
    </row>
    <row r="20" spans="3:7" x14ac:dyDescent="0.25">
      <c r="C20" s="1268">
        <v>26</v>
      </c>
      <c r="D20" s="1268" t="s">
        <v>108</v>
      </c>
      <c r="E20" s="1268">
        <v>0.24311218052959396</v>
      </c>
      <c r="F20" s="1268">
        <v>3.4662181268178341E-2</v>
      </c>
      <c r="G20" s="1268">
        <v>2.9871795112720353E-2</v>
      </c>
    </row>
    <row r="21" spans="3:7" x14ac:dyDescent="0.25">
      <c r="C21" s="1268">
        <v>27</v>
      </c>
      <c r="D21" s="1268" t="s">
        <v>114</v>
      </c>
      <c r="E21" s="1268">
        <v>0.20703943977434275</v>
      </c>
      <c r="F21" s="1268">
        <v>2.7171582249812153E-2</v>
      </c>
      <c r="G21" s="1268">
        <v>3.3826477741329367E-2</v>
      </c>
    </row>
    <row r="22" spans="3:7" x14ac:dyDescent="0.25">
      <c r="C22" s="1268">
        <v>28</v>
      </c>
      <c r="D22" s="1268" t="s">
        <v>114</v>
      </c>
      <c r="E22" s="1268">
        <v>0.35904274479868281</v>
      </c>
      <c r="F22" s="1268">
        <v>3.805459430946375E-2</v>
      </c>
      <c r="G22" s="1268">
        <v>2.7689566236748064E-2</v>
      </c>
    </row>
    <row r="23" spans="3:7" x14ac:dyDescent="0.25">
      <c r="C23" s="1268">
        <v>29</v>
      </c>
      <c r="D23" s="1268" t="s">
        <v>114</v>
      </c>
      <c r="E23" s="1268">
        <v>0.2538303437849373</v>
      </c>
      <c r="F23" s="1268">
        <v>3.6280313649873261E-2</v>
      </c>
      <c r="G23" s="1268">
        <v>2.770117210271078E-2</v>
      </c>
    </row>
    <row r="24" spans="3:7" x14ac:dyDescent="0.25">
      <c r="C24" s="1268">
        <v>30</v>
      </c>
      <c r="D24" s="1268" t="s">
        <v>114</v>
      </c>
      <c r="E24" s="1268">
        <v>0.45014457959499116</v>
      </c>
      <c r="F24" s="1268">
        <v>3.7127131896776688E-2</v>
      </c>
      <c r="G24" s="1268">
        <v>2.80409938319751E-2</v>
      </c>
    </row>
    <row r="25" spans="3:7" x14ac:dyDescent="0.25">
      <c r="C25" s="1268">
        <v>31</v>
      </c>
      <c r="D25" s="1268" t="s">
        <v>92</v>
      </c>
      <c r="E25" s="1268">
        <v>0.19513944234574185</v>
      </c>
      <c r="F25" s="1268">
        <v>6.3948829594554252E-2</v>
      </c>
      <c r="G25" s="1268">
        <v>3.1702446440490251E-2</v>
      </c>
    </row>
    <row r="26" spans="3:7" x14ac:dyDescent="0.25">
      <c r="C26" s="1268">
        <v>32</v>
      </c>
      <c r="D26" s="1268" t="s">
        <v>92</v>
      </c>
      <c r="E26" s="1268">
        <v>0.46210291491123606</v>
      </c>
      <c r="F26" s="1268">
        <v>6.9499832907222073E-2</v>
      </c>
      <c r="G26" s="1268">
        <v>3.4706741022678456E-2</v>
      </c>
    </row>
    <row r="27" spans="3:7" x14ac:dyDescent="0.25">
      <c r="C27" s="1268">
        <v>33</v>
      </c>
      <c r="D27" s="1268" t="s">
        <v>92</v>
      </c>
      <c r="E27" s="1268">
        <v>0.24249019691958648</v>
      </c>
      <c r="F27" s="1268">
        <v>6.4809114333900728E-2</v>
      </c>
      <c r="G27" s="1268">
        <v>3.4490007092545627E-2</v>
      </c>
    </row>
    <row r="28" spans="3:7" x14ac:dyDescent="0.25">
      <c r="C28" s="1268">
        <v>34</v>
      </c>
      <c r="D28" s="1268" t="s">
        <v>92</v>
      </c>
      <c r="E28" s="1268">
        <v>0.45471849501032435</v>
      </c>
      <c r="F28" s="1268">
        <v>4.5919230664976378E-2</v>
      </c>
      <c r="G28" s="1268">
        <v>3.0550936325312014E-2</v>
      </c>
    </row>
    <row r="29" spans="3:7" x14ac:dyDescent="0.25">
      <c r="C29" s="1268">
        <v>36</v>
      </c>
      <c r="D29" s="1268" t="s">
        <v>92</v>
      </c>
      <c r="E29" s="1268">
        <v>0.38503352082694281</v>
      </c>
      <c r="F29" s="1268">
        <v>3.0505224161962184E-2</v>
      </c>
      <c r="G29" s="1268">
        <v>4.7439301101104864E-2</v>
      </c>
    </row>
    <row r="30" spans="3:7" x14ac:dyDescent="0.25">
      <c r="C30" s="1268">
        <v>37</v>
      </c>
      <c r="D30" s="1268" t="s">
        <v>99</v>
      </c>
      <c r="E30" s="1268">
        <v>0.23004498116474259</v>
      </c>
      <c r="F30" s="1268">
        <v>5.3087736186882284E-2</v>
      </c>
      <c r="G30" s="1268">
        <v>2.9772658351645803E-2</v>
      </c>
    </row>
    <row r="31" spans="3:7" x14ac:dyDescent="0.25">
      <c r="C31" s="1268">
        <v>43</v>
      </c>
      <c r="D31" s="1268" t="s">
        <v>108</v>
      </c>
      <c r="E31" s="1268">
        <v>5.8782385759754953E-2</v>
      </c>
      <c r="F31" s="1268">
        <v>1.4330987190429224E-2</v>
      </c>
      <c r="G31" s="1268">
        <v>3.2549022484673361E-2</v>
      </c>
    </row>
    <row r="32" spans="3:7" x14ac:dyDescent="0.25">
      <c r="C32" s="1268">
        <v>44</v>
      </c>
      <c r="D32" s="1268" t="s">
        <v>108</v>
      </c>
      <c r="E32" s="1268">
        <v>9.5517612038381369E-2</v>
      </c>
      <c r="F32" s="1268">
        <v>2.0664828082376577E-2</v>
      </c>
      <c r="G32" s="1268">
        <v>3.7127759836464547E-2</v>
      </c>
    </row>
    <row r="33" spans="3:7" x14ac:dyDescent="0.25">
      <c r="C33" s="1268">
        <v>45</v>
      </c>
      <c r="D33" s="1268" t="s">
        <v>114</v>
      </c>
      <c r="E33" s="1268">
        <v>0.1976149506837051</v>
      </c>
      <c r="F33" s="1268">
        <v>2.3509816485117279E-2</v>
      </c>
      <c r="G33" s="1268">
        <v>3.550349974789041E-2</v>
      </c>
    </row>
    <row r="34" spans="3:7" x14ac:dyDescent="0.25">
      <c r="C34" s="1268">
        <v>46</v>
      </c>
      <c r="D34" s="1268" t="s">
        <v>114</v>
      </c>
      <c r="E34" s="1268">
        <v>0.37899697072214944</v>
      </c>
      <c r="F34" s="1268">
        <v>2.8887153464732751E-2</v>
      </c>
      <c r="G34" s="1268">
        <v>3.2446875249857704E-2</v>
      </c>
    </row>
    <row r="35" spans="3:7" x14ac:dyDescent="0.25">
      <c r="C35" s="1268">
        <v>48</v>
      </c>
      <c r="D35" s="1268" t="s">
        <v>108</v>
      </c>
      <c r="E35" s="1268">
        <v>0.11797700268537473</v>
      </c>
      <c r="F35" s="1268">
        <v>2.3406983722864129E-2</v>
      </c>
      <c r="G35" s="1268">
        <v>3.4936315927614141E-2</v>
      </c>
    </row>
    <row r="36" spans="3:7" x14ac:dyDescent="0.25">
      <c r="C36" s="1268">
        <v>49</v>
      </c>
      <c r="D36" s="1268" t="s">
        <v>114</v>
      </c>
      <c r="E36" s="1268">
        <v>0.35398790927609708</v>
      </c>
      <c r="F36" s="1268">
        <v>2.9223323086867925E-2</v>
      </c>
      <c r="G36" s="1268">
        <v>3.4705972021085954E-2</v>
      </c>
    </row>
    <row r="37" spans="3:7" x14ac:dyDescent="0.25">
      <c r="C37" s="1268">
        <v>50</v>
      </c>
      <c r="D37" s="1268" t="s">
        <v>114</v>
      </c>
      <c r="E37" s="1268">
        <v>0.44481007167126968</v>
      </c>
      <c r="F37" s="1268">
        <v>3.3179992732663081E-2</v>
      </c>
      <c r="G37" s="1268">
        <v>3.2056243404770396E-2</v>
      </c>
    </row>
    <row r="38" spans="3:7" x14ac:dyDescent="0.25">
      <c r="C38" s="1268">
        <v>51</v>
      </c>
      <c r="D38" s="1268" t="s">
        <v>108</v>
      </c>
      <c r="E38" s="1268">
        <v>8.83966382810287E-2</v>
      </c>
      <c r="F38" s="1268">
        <v>1.6731465020933003E-2</v>
      </c>
      <c r="G38" s="1268">
        <v>3.5501588885370736E-2</v>
      </c>
    </row>
    <row r="39" spans="3:7" x14ac:dyDescent="0.25">
      <c r="C39" s="1268">
        <v>52</v>
      </c>
      <c r="D39" s="1268" t="s">
        <v>108</v>
      </c>
      <c r="E39" s="1268">
        <v>0.13818103735430015</v>
      </c>
      <c r="F39" s="1268">
        <v>1.8626909875347444E-2</v>
      </c>
      <c r="G39" s="1268">
        <v>3.4263202936463177E-2</v>
      </c>
    </row>
    <row r="40" spans="3:7" x14ac:dyDescent="0.25">
      <c r="C40" s="1268">
        <v>54</v>
      </c>
      <c r="D40" s="1268" t="s">
        <v>99</v>
      </c>
      <c r="E40" s="1268">
        <v>0.12988195937811292</v>
      </c>
      <c r="F40" s="1268">
        <v>5.689195402275888E-2</v>
      </c>
      <c r="G40" s="1268">
        <v>2.9127729173865385E-2</v>
      </c>
    </row>
    <row r="41" spans="3:7" x14ac:dyDescent="0.25">
      <c r="C41" s="1268">
        <v>55</v>
      </c>
      <c r="D41" s="1268" t="s">
        <v>99</v>
      </c>
      <c r="E41" s="1268">
        <v>0.22351514410596268</v>
      </c>
      <c r="F41" s="1268">
        <v>5.6524111842638114E-2</v>
      </c>
      <c r="G41" s="1268">
        <v>2.9105328195547231E-2</v>
      </c>
    </row>
    <row r="42" spans="3:7" x14ac:dyDescent="0.25">
      <c r="C42" s="1268">
        <v>56</v>
      </c>
      <c r="D42" s="1268" t="s">
        <v>104</v>
      </c>
      <c r="E42" s="1268">
        <v>0.16283968830998286</v>
      </c>
      <c r="F42" s="1268">
        <v>4.9964434122437449E-3</v>
      </c>
      <c r="G42" s="1268">
        <v>2.0081180143113744E-2</v>
      </c>
    </row>
    <row r="43" spans="3:7" x14ac:dyDescent="0.25">
      <c r="C43" s="1268">
        <v>57</v>
      </c>
      <c r="D43" s="1268" t="s">
        <v>104</v>
      </c>
      <c r="E43" s="1268">
        <v>0.26669327915563062</v>
      </c>
      <c r="F43" s="1268">
        <v>4.5401993508686362E-3</v>
      </c>
      <c r="G43" s="1268">
        <v>1.8737837849237843E-2</v>
      </c>
    </row>
    <row r="44" spans="3:7" x14ac:dyDescent="0.25">
      <c r="C44" s="1268">
        <v>58</v>
      </c>
      <c r="D44" s="1268" t="s">
        <v>99</v>
      </c>
      <c r="E44" s="1268">
        <v>0.12429628628849503</v>
      </c>
      <c r="F44" s="1268">
        <v>5.84498435495375E-2</v>
      </c>
      <c r="G44" s="1268">
        <v>2.929457975941771E-2</v>
      </c>
    </row>
    <row r="45" spans="3:7" x14ac:dyDescent="0.25">
      <c r="C45" s="1268">
        <v>59</v>
      </c>
      <c r="D45" s="1268" t="s">
        <v>99</v>
      </c>
      <c r="E45" s="1268">
        <v>0.25394710707642226</v>
      </c>
      <c r="F45" s="1268">
        <v>5.7869577744105408E-2</v>
      </c>
      <c r="G45" s="1268">
        <v>2.9274870450336082E-2</v>
      </c>
    </row>
    <row r="46" spans="3:7" x14ac:dyDescent="0.25">
      <c r="C46" s="1268">
        <v>60</v>
      </c>
      <c r="D46" s="1268" t="s">
        <v>104</v>
      </c>
      <c r="E46" s="1268">
        <v>0.20838028193207944</v>
      </c>
      <c r="F46" s="1268">
        <v>4.597621237389494E-3</v>
      </c>
      <c r="G46" s="1268">
        <v>1.8992864421797373E-2</v>
      </c>
    </row>
    <row r="47" spans="3:7" x14ac:dyDescent="0.25">
      <c r="C47" s="1268">
        <v>61</v>
      </c>
      <c r="D47" s="1268" t="s">
        <v>104</v>
      </c>
      <c r="E47" s="1268">
        <v>0.38498978203935447</v>
      </c>
      <c r="F47" s="1268">
        <v>4.6710185693330172E-3</v>
      </c>
      <c r="G47" s="1268">
        <v>1.9393567644119859E-2</v>
      </c>
    </row>
    <row r="48" spans="3:7" x14ac:dyDescent="0.25">
      <c r="C48" s="1268">
        <v>62</v>
      </c>
      <c r="D48" s="1268" t="s">
        <v>99</v>
      </c>
      <c r="E48" s="1268">
        <v>0.13891501803978532</v>
      </c>
      <c r="F48" s="1268">
        <v>5.8665607802081098E-2</v>
      </c>
      <c r="G48" s="1268">
        <v>2.9331836379530463E-2</v>
      </c>
    </row>
    <row r="49" spans="3:11" x14ac:dyDescent="0.25">
      <c r="C49" s="1268">
        <v>63</v>
      </c>
      <c r="D49" s="1268" t="s">
        <v>99</v>
      </c>
      <c r="E49" s="1268">
        <v>0.2301097131615957</v>
      </c>
      <c r="F49" s="1268">
        <v>5.991285070009341E-2</v>
      </c>
      <c r="G49" s="1268">
        <v>2.9507601227128227E-2</v>
      </c>
      <c r="J49" s="1268" t="s">
        <v>243</v>
      </c>
      <c r="K49" s="1268" t="s">
        <v>243</v>
      </c>
    </row>
    <row r="50" spans="3:11" x14ac:dyDescent="0.25">
      <c r="C50" s="1268">
        <v>64</v>
      </c>
      <c r="D50" s="1268" t="s">
        <v>104</v>
      </c>
      <c r="E50" s="1268">
        <v>0.13990121268770589</v>
      </c>
      <c r="F50" s="1268">
        <v>4.7245554181045007E-3</v>
      </c>
      <c r="G50" s="1268">
        <v>1.9210829485215231E-2</v>
      </c>
      <c r="J50" s="1268" t="s">
        <v>245</v>
      </c>
    </row>
    <row r="51" spans="3:11" x14ac:dyDescent="0.25">
      <c r="C51" s="1268">
        <v>65</v>
      </c>
      <c r="D51" s="1268" t="s">
        <v>104</v>
      </c>
      <c r="E51" s="1268">
        <v>0.3369907290446838</v>
      </c>
      <c r="F51" s="1268">
        <v>4.5353628688345844E-3</v>
      </c>
      <c r="G51" s="1268">
        <v>1.8996434874645505E-2</v>
      </c>
      <c r="J51" s="1268" t="s">
        <v>247</v>
      </c>
    </row>
    <row r="52" spans="3:11" x14ac:dyDescent="0.25">
      <c r="C52" s="1268">
        <v>67</v>
      </c>
      <c r="D52" s="1268" t="s">
        <v>114</v>
      </c>
      <c r="E52" s="1268">
        <v>0.23268245230988843</v>
      </c>
      <c r="F52" s="1268">
        <v>2.7129698830489254E-2</v>
      </c>
      <c r="G52" s="1268">
        <v>3.7155848502301053E-2</v>
      </c>
      <c r="J52" s="1268" t="s">
        <v>251</v>
      </c>
    </row>
    <row r="53" spans="3:11" x14ac:dyDescent="0.25">
      <c r="C53" s="1268">
        <v>68</v>
      </c>
      <c r="D53" s="1268" t="s">
        <v>114</v>
      </c>
      <c r="E53" s="1268">
        <v>0.3547564468721438</v>
      </c>
      <c r="F53" s="1268">
        <v>2.8002617428182688E-2</v>
      </c>
      <c r="G53" s="1268">
        <v>3.8241893912054584E-2</v>
      </c>
      <c r="J53" s="1268" t="s">
        <v>449</v>
      </c>
    </row>
    <row r="54" spans="3:11" x14ac:dyDescent="0.25">
      <c r="C54" s="1268">
        <v>70</v>
      </c>
      <c r="D54" s="1268" t="s">
        <v>108</v>
      </c>
      <c r="E54" s="1268">
        <v>0.11219893930621616</v>
      </c>
      <c r="F54" s="1268">
        <v>2.9424588762437157E-2</v>
      </c>
      <c r="G54" s="1268">
        <v>3.613825237492406E-2</v>
      </c>
      <c r="J54" s="1268" t="s">
        <v>254</v>
      </c>
    </row>
    <row r="55" spans="3:11" x14ac:dyDescent="0.25">
      <c r="C55" s="1268">
        <v>71</v>
      </c>
      <c r="D55" s="1268" t="s">
        <v>92</v>
      </c>
      <c r="E55" s="1268">
        <v>0.24490687440172548</v>
      </c>
      <c r="F55" s="1268">
        <v>4.8061820048017581E-2</v>
      </c>
      <c r="G55" s="1268">
        <v>3.4828289751823602E-2</v>
      </c>
      <c r="J55" s="1268" t="s">
        <v>256</v>
      </c>
    </row>
    <row r="56" spans="3:11" x14ac:dyDescent="0.25">
      <c r="C56" s="1268">
        <v>72</v>
      </c>
      <c r="D56" s="1268" t="s">
        <v>92</v>
      </c>
      <c r="E56" s="1268">
        <v>0.40730436810302983</v>
      </c>
      <c r="F56" s="1268">
        <v>5.0006930100878984E-2</v>
      </c>
      <c r="G56" s="1268">
        <v>3.4494962911374744E-2</v>
      </c>
      <c r="J56" s="1268" t="s">
        <v>259</v>
      </c>
    </row>
    <row r="57" spans="3:11" x14ac:dyDescent="0.25">
      <c r="C57" s="1268">
        <v>81</v>
      </c>
      <c r="D57" s="1268" t="s">
        <v>108</v>
      </c>
      <c r="E57" s="1268">
        <v>6.4341574275316893E-2</v>
      </c>
      <c r="F57" s="1268">
        <v>3.0899981799793117E-2</v>
      </c>
      <c r="G57" s="1268">
        <v>3.8762293814106064E-2</v>
      </c>
      <c r="J57" s="1268" t="s">
        <v>261</v>
      </c>
    </row>
    <row r="58" spans="3:11" x14ac:dyDescent="0.25">
      <c r="C58" s="1268">
        <v>82</v>
      </c>
      <c r="D58" s="1268" t="s">
        <v>108</v>
      </c>
      <c r="E58" s="1268">
        <v>0.10509227008761539</v>
      </c>
      <c r="F58" s="1268">
        <v>2.2412655034877989E-2</v>
      </c>
      <c r="G58" s="1268">
        <v>4.0960478988366078E-2</v>
      </c>
      <c r="J58" s="1268" t="s">
        <v>508</v>
      </c>
    </row>
    <row r="59" spans="3:11" x14ac:dyDescent="0.25">
      <c r="C59" s="1268">
        <v>83</v>
      </c>
      <c r="D59" s="1268" t="s">
        <v>108</v>
      </c>
      <c r="E59" s="1268">
        <v>9.1940301437816396E-2</v>
      </c>
      <c r="F59" s="1268">
        <v>2.0973309362662149E-2</v>
      </c>
      <c r="G59" s="1268">
        <v>3.7033329392250972E-2</v>
      </c>
      <c r="J59" s="1268" t="s">
        <v>452</v>
      </c>
    </row>
    <row r="60" spans="3:11" x14ac:dyDescent="0.25">
      <c r="C60" s="1268">
        <v>84</v>
      </c>
      <c r="D60" s="1268" t="s">
        <v>108</v>
      </c>
      <c r="E60" s="1268">
        <v>0.13550220539017285</v>
      </c>
      <c r="F60" s="1268">
        <v>1.8501055302846226E-2</v>
      </c>
      <c r="G60" s="1268">
        <v>3.5804107773837288E-2</v>
      </c>
      <c r="J60" s="1268" t="s">
        <v>453</v>
      </c>
    </row>
    <row r="61" spans="3:11" x14ac:dyDescent="0.25">
      <c r="C61" s="1268">
        <v>85</v>
      </c>
      <c r="D61" s="1268" t="s">
        <v>114</v>
      </c>
      <c r="E61" s="1268">
        <v>0.13997777282810692</v>
      </c>
      <c r="F61" s="1268">
        <v>3.1545963298863847E-2</v>
      </c>
      <c r="G61" s="1268">
        <v>3.0173965984118589E-2</v>
      </c>
      <c r="J61" s="1268" t="s">
        <v>454</v>
      </c>
    </row>
    <row r="62" spans="3:11" x14ac:dyDescent="0.25">
      <c r="C62" s="1268">
        <v>86</v>
      </c>
      <c r="D62" s="1268" t="s">
        <v>114</v>
      </c>
      <c r="E62" s="1268">
        <v>0.35984902255734624</v>
      </c>
      <c r="F62" s="1268">
        <v>3.0284720150453789E-2</v>
      </c>
      <c r="G62" s="1268">
        <v>2.7173950395280269E-2</v>
      </c>
      <c r="J62" s="1268" t="s">
        <v>455</v>
      </c>
    </row>
    <row r="63" spans="3:11" x14ac:dyDescent="0.25">
      <c r="C63" s="1268">
        <v>87</v>
      </c>
      <c r="D63" s="1268" t="s">
        <v>99</v>
      </c>
      <c r="E63" s="1268">
        <v>0.18473786561871428</v>
      </c>
      <c r="F63" s="1268">
        <v>4.623196410997113E-2</v>
      </c>
      <c r="G63" s="1268">
        <v>2.9863245582978343E-2</v>
      </c>
      <c r="J63" s="1268" t="s">
        <v>456</v>
      </c>
    </row>
    <row r="64" spans="3:11" x14ac:dyDescent="0.25">
      <c r="C64" s="1268">
        <v>88</v>
      </c>
      <c r="D64" s="1268" t="s">
        <v>99</v>
      </c>
      <c r="E64" s="1268">
        <v>0.23695342235404995</v>
      </c>
      <c r="F64" s="1268">
        <v>4.5037442585382871E-2</v>
      </c>
      <c r="G64" s="1268">
        <v>3.0502607650178828E-2</v>
      </c>
      <c r="J64" s="1268" t="s">
        <v>457</v>
      </c>
    </row>
    <row r="65" spans="3:10" x14ac:dyDescent="0.25">
      <c r="C65" s="1268">
        <v>91</v>
      </c>
      <c r="D65" s="1268" t="s">
        <v>114</v>
      </c>
      <c r="E65" s="1268">
        <v>0.24111410344504206</v>
      </c>
      <c r="F65" s="1268">
        <v>2.0585272219704409E-2</v>
      </c>
      <c r="G65" s="1268">
        <v>3.2716229222399286E-2</v>
      </c>
      <c r="J65" s="1268" t="s">
        <v>458</v>
      </c>
    </row>
    <row r="66" spans="3:10" x14ac:dyDescent="0.25">
      <c r="C66" s="1268">
        <v>92</v>
      </c>
      <c r="D66" s="1268" t="s">
        <v>114</v>
      </c>
      <c r="E66" s="1268">
        <v>0.34921039879071691</v>
      </c>
      <c r="F66" s="1268">
        <v>2.2995455805132306E-2</v>
      </c>
      <c r="G66" s="1268">
        <v>3.2200220527640336E-2</v>
      </c>
      <c r="J66" s="1268" t="s">
        <v>459</v>
      </c>
    </row>
    <row r="67" spans="3:10" x14ac:dyDescent="0.25">
      <c r="C67" s="1268">
        <v>93</v>
      </c>
      <c r="D67" s="1268" t="s">
        <v>99</v>
      </c>
      <c r="E67" s="1268">
        <v>0.16828736979682504</v>
      </c>
      <c r="F67" s="1268">
        <v>4.5921670370780238E-2</v>
      </c>
      <c r="G67" s="1268">
        <v>2.8724451584369801E-2</v>
      </c>
      <c r="J67" s="1268" t="s">
        <v>460</v>
      </c>
    </row>
    <row r="68" spans="3:10" x14ac:dyDescent="0.25">
      <c r="C68" s="1268">
        <v>94</v>
      </c>
      <c r="D68" s="1268" t="s">
        <v>99</v>
      </c>
      <c r="E68" s="1268">
        <v>0.18575397529201682</v>
      </c>
      <c r="F68" s="1268">
        <v>4.5794411301677364E-2</v>
      </c>
      <c r="G68" s="1268">
        <v>2.8742320322663092E-2</v>
      </c>
      <c r="J68" s="1268" t="s">
        <v>461</v>
      </c>
    </row>
    <row r="69" spans="3:10" x14ac:dyDescent="0.25">
      <c r="C69" s="1268">
        <v>95</v>
      </c>
      <c r="D69" s="1268" t="s">
        <v>92</v>
      </c>
      <c r="E69" s="1268">
        <v>0.42214683724720298</v>
      </c>
      <c r="F69" s="1268">
        <v>4.6749648472028525E-2</v>
      </c>
      <c r="G69" s="1268">
        <v>3.3564307200940724E-2</v>
      </c>
      <c r="J69" s="1268" t="s">
        <v>462</v>
      </c>
    </row>
    <row r="70" spans="3:10" x14ac:dyDescent="0.25">
      <c r="C70" s="1268">
        <v>96</v>
      </c>
      <c r="D70" s="1268" t="s">
        <v>92</v>
      </c>
      <c r="E70" s="1268">
        <v>0.53280842464133693</v>
      </c>
      <c r="F70" s="1268">
        <v>4.6272071028253543E-2</v>
      </c>
      <c r="G70" s="1268">
        <v>3.1090030277124064E-2</v>
      </c>
      <c r="J70" s="1268" t="s">
        <v>463</v>
      </c>
    </row>
    <row r="71" spans="3:10" x14ac:dyDescent="0.25">
      <c r="C71" s="1268">
        <v>97</v>
      </c>
      <c r="D71" s="1268" t="s">
        <v>104</v>
      </c>
      <c r="E71" s="1268">
        <v>0.19688438149356463</v>
      </c>
      <c r="F71" s="1268">
        <v>3.8690997497990965E-3</v>
      </c>
      <c r="G71" s="1268">
        <v>1.6292626409072614E-2</v>
      </c>
      <c r="J71" s="1268" t="s">
        <v>464</v>
      </c>
    </row>
    <row r="72" spans="3:10" x14ac:dyDescent="0.25">
      <c r="C72" s="1268">
        <v>98</v>
      </c>
      <c r="D72" s="1268" t="s">
        <v>104</v>
      </c>
      <c r="E72" s="1268">
        <v>0.23003613929149694</v>
      </c>
      <c r="F72" s="1268">
        <v>5.1018608280400607E-3</v>
      </c>
      <c r="G72" s="1268">
        <v>2.0426946963692932E-2</v>
      </c>
      <c r="J72" s="1268" t="s">
        <v>465</v>
      </c>
    </row>
    <row r="73" spans="3:10" x14ac:dyDescent="0.25">
      <c r="C73" s="1268">
        <v>99</v>
      </c>
      <c r="D73" s="1268" t="s">
        <v>108</v>
      </c>
      <c r="E73" s="1268">
        <v>0.22332654446557226</v>
      </c>
      <c r="F73" s="1268">
        <v>2.4960239379389383E-2</v>
      </c>
      <c r="G73" s="1268">
        <v>4.3284807245664844E-2</v>
      </c>
      <c r="J73" s="1268" t="s">
        <v>466</v>
      </c>
    </row>
    <row r="74" spans="3:10" x14ac:dyDescent="0.25">
      <c r="C74" s="1268">
        <v>100</v>
      </c>
      <c r="D74" s="1268" t="s">
        <v>108</v>
      </c>
      <c r="E74" s="1268">
        <v>0.23368086001393035</v>
      </c>
      <c r="F74" s="1268">
        <v>2.6215685949896341E-2</v>
      </c>
      <c r="G74" s="1268">
        <v>4.2021161295630868E-2</v>
      </c>
      <c r="J74" s="1268" t="s">
        <v>467</v>
      </c>
    </row>
    <row r="75" spans="3:10" x14ac:dyDescent="0.25">
      <c r="C75" s="1268">
        <v>101</v>
      </c>
      <c r="D75" s="1268" t="s">
        <v>108</v>
      </c>
      <c r="E75" s="1268">
        <v>0.30421984529136165</v>
      </c>
      <c r="F75" s="1268">
        <v>3.0463116979969684E-2</v>
      </c>
      <c r="G75" s="1268">
        <v>3.9727881450433204E-2</v>
      </c>
      <c r="J75" s="1268" t="s">
        <v>468</v>
      </c>
    </row>
    <row r="76" spans="3:10" x14ac:dyDescent="0.25">
      <c r="C76" s="1268">
        <v>102</v>
      </c>
      <c r="D76" s="1268" t="s">
        <v>108</v>
      </c>
      <c r="E76" s="1268">
        <v>0.32964655737592746</v>
      </c>
      <c r="F76" s="1268">
        <v>3.1835983140387124E-2</v>
      </c>
      <c r="G76" s="1268">
        <v>4.0362711070848795E-2</v>
      </c>
      <c r="J76" s="1268" t="s">
        <v>469</v>
      </c>
    </row>
    <row r="77" spans="3:10" x14ac:dyDescent="0.25">
      <c r="C77" s="1268">
        <v>104</v>
      </c>
      <c r="D77" s="1268" t="s">
        <v>92</v>
      </c>
      <c r="E77" s="1268">
        <v>0.38960521311196605</v>
      </c>
      <c r="F77" s="1268">
        <v>4.5882347433809444E-2</v>
      </c>
      <c r="G77" s="1268">
        <v>2.9279829758068268E-2</v>
      </c>
      <c r="J77" s="1268" t="s">
        <v>470</v>
      </c>
    </row>
    <row r="78" spans="3:10" x14ac:dyDescent="0.25">
      <c r="C78" s="1268">
        <v>105</v>
      </c>
      <c r="D78" s="1268" t="s">
        <v>92</v>
      </c>
      <c r="E78" s="1268">
        <v>0.44340822903935495</v>
      </c>
      <c r="F78" s="1268">
        <v>5.0570680883792636E-2</v>
      </c>
      <c r="G78" s="1268">
        <v>2.8532280276545557E-2</v>
      </c>
      <c r="J78" s="1268" t="s">
        <v>471</v>
      </c>
    </row>
    <row r="79" spans="3:10" x14ac:dyDescent="0.25">
      <c r="C79" s="1268">
        <v>106</v>
      </c>
      <c r="D79" s="1268" t="s">
        <v>92</v>
      </c>
      <c r="E79" s="1268">
        <v>0.93988674067582656</v>
      </c>
      <c r="F79" s="1268">
        <v>4.9269492239176982E-2</v>
      </c>
      <c r="G79" s="1268">
        <v>2.8432251960285537E-2</v>
      </c>
      <c r="J79" s="1268" t="s">
        <v>472</v>
      </c>
    </row>
    <row r="80" spans="3:10" x14ac:dyDescent="0.25">
      <c r="C80" s="1268">
        <v>107</v>
      </c>
      <c r="D80" s="1268" t="s">
        <v>92</v>
      </c>
      <c r="E80" s="1268">
        <v>1.1026381309223143</v>
      </c>
      <c r="F80" s="1268">
        <v>5.0168418626107145E-2</v>
      </c>
      <c r="G80" s="1268">
        <v>2.8498923729618431E-2</v>
      </c>
      <c r="J80" s="1268" t="s">
        <v>473</v>
      </c>
    </row>
    <row r="81" spans="3:10" x14ac:dyDescent="0.25">
      <c r="C81" s="1268">
        <v>108</v>
      </c>
      <c r="D81" s="1268" t="s">
        <v>104</v>
      </c>
      <c r="E81" s="1268">
        <v>0.17240307407480779</v>
      </c>
      <c r="F81" s="1268">
        <v>5.8727770058805426E-3</v>
      </c>
      <c r="G81" s="1268">
        <v>2.2357195411544878E-2</v>
      </c>
      <c r="J81" s="1268" t="s">
        <v>474</v>
      </c>
    </row>
    <row r="82" spans="3:10" x14ac:dyDescent="0.25">
      <c r="C82" s="1268">
        <v>109</v>
      </c>
      <c r="D82" s="1268" t="s">
        <v>104</v>
      </c>
      <c r="E82" s="1268">
        <v>0.16216018245628583</v>
      </c>
      <c r="F82" s="1268">
        <v>6.4326981059498597E-3</v>
      </c>
      <c r="G82" s="1268">
        <v>2.4039607061326192E-2</v>
      </c>
      <c r="J82" s="1268" t="s">
        <v>223</v>
      </c>
    </row>
    <row r="83" spans="3:10" x14ac:dyDescent="0.25">
      <c r="C83" s="1268">
        <v>110</v>
      </c>
      <c r="D83" s="1268" t="s">
        <v>99</v>
      </c>
      <c r="E83" s="1268">
        <v>0.44239239119644658</v>
      </c>
      <c r="F83" s="1268">
        <v>6.5551344020342614E-2</v>
      </c>
      <c r="G83" s="1268">
        <v>4.4827524993743983E-2</v>
      </c>
      <c r="J83" s="1268" t="s">
        <v>226</v>
      </c>
    </row>
    <row r="84" spans="3:10" x14ac:dyDescent="0.25">
      <c r="C84" s="1268">
        <v>111</v>
      </c>
      <c r="D84" s="1268" t="s">
        <v>99</v>
      </c>
      <c r="E84" s="1268">
        <v>0.40280519196713138</v>
      </c>
      <c r="F84" s="1268">
        <v>6.5540211721893046E-2</v>
      </c>
      <c r="G84" s="1268">
        <v>4.2501922569073425E-2</v>
      </c>
      <c r="J84" s="1268" t="s">
        <v>230</v>
      </c>
    </row>
    <row r="85" spans="3:10" x14ac:dyDescent="0.25">
      <c r="C85" s="1268">
        <v>112</v>
      </c>
      <c r="D85" s="1268" t="s">
        <v>114</v>
      </c>
      <c r="E85" s="1268">
        <v>0.25939201873064038</v>
      </c>
      <c r="F85" s="1268">
        <v>3.0406420504708442E-2</v>
      </c>
      <c r="G85" s="1268">
        <v>3.6074243800038569E-2</v>
      </c>
      <c r="J85" s="1268" t="s">
        <v>233</v>
      </c>
    </row>
    <row r="86" spans="3:10" x14ac:dyDescent="0.25">
      <c r="C86" s="1268">
        <v>113</v>
      </c>
      <c r="D86" s="1268" t="s">
        <v>114</v>
      </c>
      <c r="E86" s="1268">
        <v>0.28206729025724481</v>
      </c>
      <c r="F86" s="1268">
        <v>3.0787108219082263E-2</v>
      </c>
      <c r="G86" s="1268">
        <v>3.5084392047817249E-2</v>
      </c>
      <c r="J86" s="1268" t="s">
        <v>237</v>
      </c>
    </row>
    <row r="87" spans="3:10" x14ac:dyDescent="0.25">
      <c r="C87" s="1268">
        <v>114</v>
      </c>
      <c r="D87" s="1268" t="s">
        <v>108</v>
      </c>
      <c r="E87" s="1268">
        <v>0.1346708034598724</v>
      </c>
      <c r="F87" s="1268">
        <v>2.6375996542175251E-2</v>
      </c>
      <c r="G87" s="1268">
        <v>4.1310703596435322E-2</v>
      </c>
      <c r="J87" s="1268" t="s">
        <v>239</v>
      </c>
    </row>
    <row r="88" spans="3:10" x14ac:dyDescent="0.25">
      <c r="C88" s="1268">
        <v>115</v>
      </c>
      <c r="D88" s="1268" t="s">
        <v>108</v>
      </c>
      <c r="E88" s="1268">
        <v>0.14499643709710786</v>
      </c>
      <c r="F88" s="1268">
        <v>2.9050998914016347E-2</v>
      </c>
      <c r="G88" s="1268">
        <v>3.8200174530760529E-2</v>
      </c>
      <c r="J88" s="1268" t="s">
        <v>241</v>
      </c>
    </row>
  </sheetData>
  <autoFilter ref="C2:G88">
    <sortState ref="C2:G87">
      <sortCondition ref="C1:C87"/>
    </sortState>
  </autoFilter>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CQ178"/>
  <sheetViews>
    <sheetView topLeftCell="A2" zoomScale="75" zoomScaleNormal="75" workbookViewId="0">
      <pane ySplit="1" topLeftCell="A51" activePane="bottomLeft" state="frozen"/>
      <selection activeCell="A2" sqref="A2"/>
      <selection pane="bottomLeft" activeCell="CL2" sqref="CL1:CP1048576"/>
    </sheetView>
  </sheetViews>
  <sheetFormatPr defaultRowHeight="15.75" x14ac:dyDescent="0.25"/>
  <cols>
    <col min="1" max="1" width="5" style="762" customWidth="1"/>
    <col min="2" max="2" width="8.42578125" style="3" customWidth="1"/>
    <col min="3" max="3" width="9.7109375" style="750" bestFit="1" customWidth="1"/>
    <col min="4" max="4" width="4.42578125" style="4" hidden="1" customWidth="1"/>
    <col min="5" max="5" width="6.85546875" style="4" hidden="1" customWidth="1"/>
    <col min="6" max="6" width="3.42578125" style="4" hidden="1" customWidth="1"/>
    <col min="7" max="7" width="5" style="4" bestFit="1" customWidth="1"/>
    <col min="8" max="8" width="39.85546875" style="750" bestFit="1" customWidth="1"/>
    <col min="9" max="9" width="6.42578125" style="3" hidden="1" customWidth="1"/>
    <col min="10" max="10" width="16.42578125" style="792" hidden="1" customWidth="1"/>
    <col min="11" max="11" width="4.5703125" style="3" hidden="1" customWidth="1"/>
    <col min="12" max="13" width="3.7109375" style="3" hidden="1" customWidth="1"/>
    <col min="14" max="14" width="4.7109375" style="3" customWidth="1"/>
    <col min="15" max="15" width="7.5703125" style="6" customWidth="1"/>
    <col min="16" max="16" width="4.7109375" style="6" customWidth="1"/>
    <col min="17" max="17" width="7.140625" style="6" hidden="1" customWidth="1"/>
    <col min="18" max="18" width="6.5703125" style="6" hidden="1" customWidth="1"/>
    <col min="19" max="19" width="7.140625" style="6" hidden="1" customWidth="1"/>
    <col min="20" max="20" width="6.85546875" style="6" hidden="1" customWidth="1"/>
    <col min="21" max="21" width="6.85546875" style="6" customWidth="1"/>
    <col min="22" max="22" width="7.140625" style="6" hidden="1" customWidth="1"/>
    <col min="23" max="23" width="10.28515625" style="6" hidden="1" customWidth="1"/>
    <col min="24" max="28" width="5.28515625" style="6" hidden="1" customWidth="1"/>
    <col min="29" max="29" width="7.28515625" style="6" hidden="1" customWidth="1"/>
    <col min="30" max="30" width="4.85546875" style="6" hidden="1" customWidth="1"/>
    <col min="31" max="31" width="6.42578125" style="6" hidden="1" customWidth="1"/>
    <col min="32" max="32" width="5.28515625" style="6" hidden="1" customWidth="1"/>
    <col min="33" max="33" width="10.85546875" style="6" hidden="1" customWidth="1"/>
    <col min="34" max="34" width="8" style="815" hidden="1" customWidth="1"/>
    <col min="35" max="35" width="10.28515625" style="6" hidden="1" customWidth="1"/>
    <col min="36" max="37" width="7.140625" style="6" hidden="1" customWidth="1"/>
    <col min="38" max="38" width="4.5703125" style="6" hidden="1" customWidth="1"/>
    <col min="39" max="39" width="5" style="6" hidden="1" customWidth="1"/>
    <col min="40" max="40" width="9" style="6" hidden="1" customWidth="1"/>
    <col min="41" max="41" width="5" style="6" hidden="1" customWidth="1"/>
    <col min="42" max="42" width="8.42578125" style="6" hidden="1" customWidth="1"/>
    <col min="43" max="43" width="5" style="6" hidden="1" customWidth="1"/>
    <col min="44" max="44" width="10.28515625" style="6" hidden="1" customWidth="1"/>
    <col min="45" max="45" width="9.5703125" style="6" hidden="1" customWidth="1"/>
    <col min="46" max="47" width="9.7109375" style="6" hidden="1" customWidth="1"/>
    <col min="48" max="48" width="9.140625" style="6" hidden="1" customWidth="1"/>
    <col min="49" max="49" width="9.140625" style="6" customWidth="1"/>
    <col min="50" max="50" width="9.85546875" style="6" customWidth="1"/>
    <col min="51" max="57" width="9.140625" style="6" hidden="1" customWidth="1"/>
    <col min="58" max="58" width="10.28515625" style="6" hidden="1" customWidth="1"/>
    <col min="59" max="61" width="9.140625" style="6" hidden="1" customWidth="1"/>
    <col min="62" max="62" width="15.42578125" style="6" hidden="1" customWidth="1"/>
    <col min="63" max="63" width="17" style="6" customWidth="1"/>
    <col min="64" max="64" width="13.7109375" style="6" customWidth="1"/>
    <col min="65" max="65" width="14" style="6" customWidth="1"/>
    <col min="66" max="68" width="9.85546875" style="6" customWidth="1"/>
    <col min="69" max="74" width="9.140625" style="6" customWidth="1"/>
    <col min="75" max="76" width="13.7109375" style="6" hidden="1" customWidth="1"/>
    <col min="77" max="78" width="14" style="6" hidden="1" customWidth="1"/>
    <col min="79" max="79" width="13.42578125" style="6" hidden="1" customWidth="1"/>
    <col min="80" max="80" width="14" style="6" hidden="1" customWidth="1"/>
    <col min="81" max="82" width="9.28515625" style="6" hidden="1" customWidth="1"/>
    <col min="83" max="83" width="9.28515625" style="6" customWidth="1"/>
    <col min="84" max="89" width="9.28515625" style="930" customWidth="1"/>
    <col min="90" max="90" width="0" style="11" hidden="1" customWidth="1"/>
    <col min="91" max="91" width="0" style="3" hidden="1" customWidth="1"/>
    <col min="92" max="92" width="6.42578125" style="3" hidden="1" customWidth="1"/>
    <col min="93" max="93" width="6.5703125" style="3" hidden="1" customWidth="1"/>
    <col min="94" max="94" width="7" style="3" hidden="1" customWidth="1"/>
    <col min="95" max="95" width="9.140625" style="2020"/>
    <col min="96" max="16384" width="9.140625" style="3"/>
  </cols>
  <sheetData>
    <row r="1" spans="1:95" s="1" customFormat="1" ht="64.5" customHeight="1" x14ac:dyDescent="0.6">
      <c r="A1" s="763"/>
      <c r="B1" s="2098" t="s">
        <v>431</v>
      </c>
      <c r="C1" s="2099"/>
      <c r="D1" s="2099"/>
      <c r="E1" s="2099"/>
      <c r="F1" s="2099"/>
      <c r="G1" s="2099"/>
      <c r="H1" s="2099"/>
      <c r="I1" s="2099"/>
      <c r="J1" s="2099"/>
      <c r="K1" s="2099"/>
      <c r="L1" s="2054"/>
      <c r="M1" s="2054"/>
      <c r="N1" s="2100" t="s">
        <v>2</v>
      </c>
      <c r="O1" s="2100"/>
      <c r="P1" s="2100"/>
      <c r="Q1" s="2100"/>
      <c r="R1" s="2100"/>
      <c r="S1" s="2100"/>
      <c r="T1" s="2100"/>
      <c r="U1" s="2055"/>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2056"/>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766"/>
      <c r="CF1" s="1088"/>
      <c r="CG1" s="1088"/>
      <c r="CH1" s="1088"/>
      <c r="CI1" s="1088"/>
      <c r="CJ1" s="1088"/>
      <c r="CK1" s="1088"/>
      <c r="CL1" s="2013"/>
      <c r="CQ1" s="2017"/>
    </row>
    <row r="2" spans="1:95" s="2" customFormat="1" ht="156.75" customHeight="1" thickBot="1" x14ac:dyDescent="0.3">
      <c r="A2" s="781" t="s">
        <v>475</v>
      </c>
      <c r="B2" s="768" t="s">
        <v>25</v>
      </c>
      <c r="C2" s="769" t="s">
        <v>1</v>
      </c>
      <c r="D2" s="769" t="s">
        <v>33</v>
      </c>
      <c r="E2" s="769" t="s">
        <v>0</v>
      </c>
      <c r="F2" s="769" t="s">
        <v>26</v>
      </c>
      <c r="G2" s="769"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482</v>
      </c>
      <c r="BN2" s="36" t="s">
        <v>585</v>
      </c>
      <c r="BO2" s="47" t="s">
        <v>584</v>
      </c>
      <c r="BP2" s="774" t="s">
        <v>91</v>
      </c>
      <c r="BQ2" s="774" t="s">
        <v>67</v>
      </c>
      <c r="BR2" s="775" t="s">
        <v>528</v>
      </c>
      <c r="BS2" s="775" t="s">
        <v>77</v>
      </c>
      <c r="BT2" s="775" t="s">
        <v>75</v>
      </c>
      <c r="BU2" s="775" t="s">
        <v>79</v>
      </c>
      <c r="BV2" s="775" t="s">
        <v>80</v>
      </c>
      <c r="BW2" s="776" t="s">
        <v>62</v>
      </c>
      <c r="BX2" s="776" t="s">
        <v>63</v>
      </c>
      <c r="BY2" s="776" t="s">
        <v>64</v>
      </c>
      <c r="BZ2" s="777" t="s">
        <v>483</v>
      </c>
      <c r="CA2" s="777" t="s">
        <v>65</v>
      </c>
      <c r="CB2" s="777" t="s">
        <v>68</v>
      </c>
      <c r="CC2" s="777" t="s">
        <v>66</v>
      </c>
      <c r="CD2" s="777" t="s">
        <v>72</v>
      </c>
      <c r="CE2" s="1087" t="s">
        <v>916</v>
      </c>
      <c r="CF2" s="1776" t="s">
        <v>660</v>
      </c>
      <c r="CG2" s="1104" t="s">
        <v>606</v>
      </c>
      <c r="CH2" s="1104" t="s">
        <v>28</v>
      </c>
      <c r="CI2" s="1808" t="s">
        <v>881</v>
      </c>
      <c r="CJ2" s="1808" t="s">
        <v>925</v>
      </c>
      <c r="CK2" s="1808" t="s">
        <v>926</v>
      </c>
      <c r="CL2" s="2014" t="str">
        <f>'SAME R Results'!CI2</f>
        <v>run</v>
      </c>
      <c r="CM2" s="2014" t="str">
        <f>'SAME R Results'!CJ2</f>
        <v>material</v>
      </c>
      <c r="CN2" s="2014" t="str">
        <f>'SAME R Results'!CK2</f>
        <v>AMD</v>
      </c>
      <c r="CO2" s="2014" t="str">
        <f>'SAME R Results'!CL2</f>
        <v>mass1 caculated with dector 3</v>
      </c>
      <c r="CP2" s="2014" t="str">
        <f>'SAME R Results'!CM2</f>
        <v>mass2 both detectors</v>
      </c>
      <c r="CQ2" s="2018">
        <f>'SAME R Results'!CN2</f>
        <v>0</v>
      </c>
    </row>
    <row r="3" spans="1:95" s="2" customFormat="1" ht="16.5" customHeight="1" x14ac:dyDescent="0.25">
      <c r="A3" s="778">
        <v>1</v>
      </c>
      <c r="B3" s="779">
        <f>'SAME1 Flight Tests 8-27-09'!A21</f>
        <v>2</v>
      </c>
      <c r="C3" s="779" t="str">
        <f>'SAME1 Flight Tests 8-27-09'!B21</f>
        <v>DBP</v>
      </c>
      <c r="D3" s="782"/>
      <c r="E3" s="779" t="str">
        <f>'SAME1 Flight Tests 8-27-09'!C21</f>
        <v>18 D</v>
      </c>
      <c r="F3" s="779">
        <f>'SAME1 Flight Tests 8-27-09'!D21</f>
        <v>6</v>
      </c>
      <c r="G3" s="779">
        <f>'SAME1 Flight Tests 8-27-09'!E21</f>
        <v>18</v>
      </c>
      <c r="H3" s="779" t="str">
        <f>'SAME1 Flight Tests 8-27-09'!F21</f>
        <v>Repeat</v>
      </c>
      <c r="I3" s="779">
        <f>'SAME1 Flight Tests 8-27-09'!G21</f>
        <v>264</v>
      </c>
      <c r="J3" s="791">
        <f>'SAME1 Flight Tests 8-27-09'!H21</f>
        <v>39346</v>
      </c>
      <c r="K3" s="779">
        <f>'SAME1 Flight Tests 8-27-09'!I21</f>
        <v>0</v>
      </c>
      <c r="L3" s="779" t="str">
        <f>'SAME1 Flight Tests 8-27-09'!J21</f>
        <v>n</v>
      </c>
      <c r="M3" s="779" t="str">
        <f>'SAME1 Flight Tests 8-27-09'!K21</f>
        <v>n</v>
      </c>
      <c r="N3" s="779">
        <f>'SAME1 Flight Tests 8-27-09'!L21</f>
        <v>8</v>
      </c>
      <c r="O3" s="804">
        <f>'SAME1 Flight Tests 8-27-09'!M21</f>
        <v>1.18</v>
      </c>
      <c r="P3" s="805">
        <f>'SAME1 Flight Tests 8-27-09'!N21</f>
        <v>60</v>
      </c>
      <c r="Q3" s="805">
        <f>'SAME1 Flight Tests 8-27-09'!O21</f>
        <v>40</v>
      </c>
      <c r="R3" s="805">
        <f>'SAME1 Flight Tests 8-27-09'!P21</f>
        <v>40</v>
      </c>
      <c r="S3" s="806"/>
      <c r="T3" s="806"/>
      <c r="U3" s="805">
        <f>'SAME1 Flight Tests 8-27-09'!Q21</f>
        <v>49.666666666666664</v>
      </c>
      <c r="V3" s="806"/>
      <c r="W3" s="806"/>
      <c r="X3" s="806"/>
      <c r="Y3" s="806"/>
      <c r="Z3" s="806"/>
      <c r="AA3" s="805" t="str">
        <f>'SAME1 Flight Tests 8-27-09'!R21</f>
        <v>y</v>
      </c>
      <c r="AB3" s="805" t="str">
        <f>'SAME1 Flight Tests 8-27-09'!S21</f>
        <v>y</v>
      </c>
      <c r="AC3" s="805">
        <f>'SAME1 Flight Tests 8-27-09'!T21</f>
        <v>1</v>
      </c>
      <c r="AD3" s="806"/>
      <c r="AE3" s="805">
        <f>'SAME1 Flight Tests 8-27-09'!U21</f>
        <v>10</v>
      </c>
      <c r="AF3" s="806"/>
      <c r="AG3" s="816">
        <f>'SAME1 Flight Tests 8-27-09'!V21</f>
        <v>0.13253466028642899</v>
      </c>
      <c r="AH3" s="818">
        <f>'SAME1 Flight Tests 8-27-09'!W21</f>
        <v>0.37471482477991147</v>
      </c>
      <c r="AI3" s="806"/>
      <c r="AJ3" s="806"/>
      <c r="AK3" s="806"/>
      <c r="AL3" s="806"/>
      <c r="AM3" s="806"/>
      <c r="AN3" s="806"/>
      <c r="AO3" s="806"/>
      <c r="AP3" s="806"/>
      <c r="AQ3" s="806"/>
      <c r="AR3" s="806"/>
      <c r="AS3" s="806"/>
      <c r="AT3" s="806"/>
      <c r="AU3" s="805" t="str">
        <f>'SAME1 Flight Tests 8-27-09'!X21</f>
        <v>n/a</v>
      </c>
      <c r="AV3" s="820">
        <f>'SAME1 Flight Tests 8-27-09'!Y21</f>
        <v>3.2196505000000002</v>
      </c>
      <c r="AW3" s="820">
        <f>'SAME1 Flight Tests 8-27-09'!Z21</f>
        <v>6.2411950000000003</v>
      </c>
      <c r="AX3" s="820">
        <f>'SAME1 Flight Tests 8-27-09'!AA21</f>
        <v>-7.0190399999999994E-4</v>
      </c>
      <c r="AY3" s="822"/>
      <c r="AZ3" s="822"/>
      <c r="BA3" s="820">
        <f>'SAME1 Flight Tests 8-27-09'!AC21</f>
        <v>4.8455355000000004</v>
      </c>
      <c r="BB3" s="822"/>
      <c r="BC3" s="822"/>
      <c r="BD3" s="820">
        <f>'SAME1 Flight Tests 8-27-09'!AB21</f>
        <v>5.0585329999999988</v>
      </c>
      <c r="BE3" s="820">
        <f>'SAME1 Flight Tests 8-27-09'!AD21</f>
        <v>4.6774439999999995</v>
      </c>
      <c r="BF3" s="826">
        <f>'SAME1 Flight Tests 8-27-09'!AE21</f>
        <v>6168</v>
      </c>
      <c r="BG3" s="806"/>
      <c r="BH3" s="806"/>
      <c r="BI3" s="805">
        <f>'SAME1 Flight Tests 8-27-09'!AF21</f>
        <v>1.7444999999999999</v>
      </c>
      <c r="BJ3" s="805">
        <f>'SAME1 Flight Tests 8-27-09'!AG21</f>
        <v>36.6584</v>
      </c>
      <c r="BK3" s="805">
        <f>'SAME1 Flight Tests 8-27-09'!AH21</f>
        <v>0.38108899999999934</v>
      </c>
      <c r="BL3" s="805">
        <f>'SAME1 Flight Tests 8-27-09'!AK21</f>
        <v>0</v>
      </c>
      <c r="BM3" s="805">
        <f>'SAME1 Flight Tests 8-27-09'!AL21</f>
        <v>0</v>
      </c>
      <c r="BN3" s="806"/>
      <c r="BO3" s="805"/>
      <c r="BP3" s="806"/>
      <c r="BQ3" s="805">
        <f>'SAME1 Flight Tests 8-27-09'!AM21</f>
        <v>0</v>
      </c>
      <c r="BR3" s="816">
        <f>'SAME1 Flight Tests 8-27-09'!AP21</f>
        <v>0</v>
      </c>
      <c r="BS3" s="816">
        <f>'SAME1 Flight Tests 8-27-09'!AQ21</f>
        <v>0</v>
      </c>
      <c r="BT3" s="816"/>
      <c r="BU3" s="816">
        <f>'SAME1 Flight Tests 8-27-09'!AS21</f>
        <v>0</v>
      </c>
      <c r="BV3" s="816">
        <f>'SAME1 Flight Tests 8-27-09'!AT21</f>
        <v>0</v>
      </c>
      <c r="BW3" s="807">
        <f>'SAME1 Flight Tests 8-27-09'!BB21</f>
        <v>64872.066140425144</v>
      </c>
      <c r="BX3" s="807">
        <f>'SAME1 Flight Tests 8-27-09'!BC21</f>
        <v>63801.674442937045</v>
      </c>
      <c r="BY3" s="807">
        <f>'SAME1 Flight Tests 8-27-09'!BD21</f>
        <v>60736.258776408933</v>
      </c>
      <c r="BZ3" s="806"/>
      <c r="CA3" s="805">
        <f>'SAME1 Flight Tests 8-27-09'!BG21</f>
        <v>0</v>
      </c>
      <c r="CB3" s="805">
        <f>'SAME1 Flight Tests 8-27-09'!BF21</f>
        <v>0</v>
      </c>
      <c r="CC3" s="783"/>
      <c r="CD3" s="805"/>
      <c r="CE3" s="805">
        <f>'SAME1 Flight Tests 8-27-09'!BH21</f>
        <v>194.95095826573194</v>
      </c>
      <c r="CF3" s="818" t="str">
        <f>'SAME1 Flight Tests 8-27-09'!BI21</f>
        <v>NA</v>
      </c>
      <c r="CG3" s="818">
        <f>'SAME1 Flight Tests 8-27-09'!BJ21</f>
        <v>18</v>
      </c>
      <c r="CH3" s="818">
        <f>'SAME1 Flight Tests 8-27-09'!BK21</f>
        <v>0</v>
      </c>
      <c r="CI3" s="818">
        <f>'SAME1 Flight Tests 8-27-09'!BL21</f>
        <v>0</v>
      </c>
      <c r="CJ3" s="818">
        <f>'SAME1 Flight Tests 8-27-09'!BM21</f>
        <v>0</v>
      </c>
      <c r="CK3" s="818">
        <f>'SAME1 Flight Tests 8-27-09'!BN21</f>
        <v>0</v>
      </c>
      <c r="CL3" s="2014"/>
      <c r="CQ3" s="2018"/>
    </row>
    <row r="4" spans="1:95" s="2" customFormat="1" ht="16.5" customHeight="1" x14ac:dyDescent="0.25">
      <c r="A4" s="778">
        <v>1</v>
      </c>
      <c r="B4" s="779">
        <f>'SAME1 Flight Tests 8-27-09'!A22</f>
        <v>2</v>
      </c>
      <c r="C4" s="779" t="str">
        <f>'SAME1 Flight Tests 8-27-09'!B22</f>
        <v>DBP</v>
      </c>
      <c r="D4" s="782"/>
      <c r="E4" s="779" t="str">
        <f>'SAME1 Flight Tests 8-27-09'!C22</f>
        <v>19 D</v>
      </c>
      <c r="F4" s="779">
        <f>'SAME1 Flight Tests 8-27-09'!D22</f>
        <v>6</v>
      </c>
      <c r="G4" s="779">
        <f>'SAME1 Flight Tests 8-27-09'!E22</f>
        <v>19</v>
      </c>
      <c r="H4" s="779" t="str">
        <f>'SAME1 Flight Tests 8-27-09'!F22</f>
        <v>Repeat</v>
      </c>
      <c r="I4" s="779">
        <f>'SAME1 Flight Tests 8-27-09'!G22</f>
        <v>264</v>
      </c>
      <c r="J4" s="791">
        <f>'SAME1 Flight Tests 8-27-09'!H22</f>
        <v>39346</v>
      </c>
      <c r="K4" s="779">
        <f>'SAME1 Flight Tests 8-27-09'!I22</f>
        <v>0</v>
      </c>
      <c r="L4" s="779" t="str">
        <f>'SAME1 Flight Tests 8-27-09'!J22</f>
        <v>n</v>
      </c>
      <c r="M4" s="779" t="str">
        <f>'SAME1 Flight Tests 8-27-09'!K22</f>
        <v>n</v>
      </c>
      <c r="N4" s="779">
        <f>'SAME1 Flight Tests 8-27-09'!L22</f>
        <v>8</v>
      </c>
      <c r="O4" s="804">
        <f>'SAME1 Flight Tests 8-27-09'!M22</f>
        <v>1.18</v>
      </c>
      <c r="P4" s="805">
        <f>'SAME1 Flight Tests 8-27-09'!N22</f>
        <v>60</v>
      </c>
      <c r="Q4" s="805">
        <f>'SAME1 Flight Tests 8-27-09'!O22</f>
        <v>60</v>
      </c>
      <c r="R4" s="805">
        <f>'SAME1 Flight Tests 8-27-09'!P22</f>
        <v>20</v>
      </c>
      <c r="S4" s="806"/>
      <c r="T4" s="806"/>
      <c r="U4" s="805">
        <f>'SAME1 Flight Tests 8-27-09'!Q25</f>
        <v>41</v>
      </c>
      <c r="V4" s="806"/>
      <c r="W4" s="806"/>
      <c r="X4" s="806"/>
      <c r="Y4" s="806"/>
      <c r="Z4" s="806"/>
      <c r="AA4" s="805" t="str">
        <f>'SAME1 Flight Tests 8-27-09'!R22</f>
        <v>y</v>
      </c>
      <c r="AB4" s="805" t="str">
        <f>'SAME1 Flight Tests 8-27-09'!S22</f>
        <v>y</v>
      </c>
      <c r="AC4" s="805">
        <f>'SAME1 Flight Tests 8-27-09'!T22</f>
        <v>1</v>
      </c>
      <c r="AD4" s="806"/>
      <c r="AE4" s="805">
        <f>'SAME1 Flight Tests 8-27-09'!U22</f>
        <v>10</v>
      </c>
      <c r="AF4" s="806"/>
      <c r="AG4" s="816">
        <f>'SAME1 Flight Tests 8-27-09'!V22</f>
        <v>0.13253466028642899</v>
      </c>
      <c r="AH4" s="818">
        <f>'SAME1 Flight Tests 8-27-09'!W22</f>
        <v>0.37581528055883112</v>
      </c>
      <c r="AI4" s="806"/>
      <c r="AJ4" s="806"/>
      <c r="AK4" s="806"/>
      <c r="AL4" s="806"/>
      <c r="AM4" s="806"/>
      <c r="AN4" s="806"/>
      <c r="AO4" s="806"/>
      <c r="AP4" s="806"/>
      <c r="AQ4" s="806"/>
      <c r="AR4" s="806"/>
      <c r="AS4" s="806"/>
      <c r="AT4" s="806"/>
      <c r="AU4" s="805" t="str">
        <f>'SAME1 Flight Tests 8-27-09'!X22</f>
        <v>n/a</v>
      </c>
      <c r="AV4" s="820">
        <f>'SAME1 Flight Tests 8-27-09'!Y22</f>
        <v>3.1876514999999999</v>
      </c>
      <c r="AW4" s="820">
        <f>'SAME1 Flight Tests 8-27-09'!Z22</f>
        <v>6.2453004999999999</v>
      </c>
      <c r="AX4" s="820">
        <f>'SAME1 Flight Tests 8-27-09'!AA22</f>
        <v>-7.3242174999999974E-4</v>
      </c>
      <c r="AY4" s="822"/>
      <c r="AZ4" s="822"/>
      <c r="BA4" s="820">
        <f>'SAME1 Flight Tests 8-27-09'!AC22</f>
        <v>4.8596029999999999</v>
      </c>
      <c r="BB4" s="822"/>
      <c r="BC4" s="822"/>
      <c r="BD4" s="820">
        <f>'SAME1 Flight Tests 8-27-09'!AB22</f>
        <v>5.0035859999999994</v>
      </c>
      <c r="BE4" s="820">
        <f>'SAME1 Flight Tests 8-27-09'!AD22</f>
        <v>4.6701670000000011</v>
      </c>
      <c r="BF4" s="826">
        <f>'SAME1 Flight Tests 8-27-09'!AE22</f>
        <v>2106.5</v>
      </c>
      <c r="BG4" s="806"/>
      <c r="BH4" s="806"/>
      <c r="BI4" s="805">
        <f>'SAME1 Flight Tests 8-27-09'!AF22</f>
        <v>0.40955000000000003</v>
      </c>
      <c r="BJ4" s="805">
        <f>'SAME1 Flight Tests 8-27-09'!AG22</f>
        <v>40.71575</v>
      </c>
      <c r="BK4" s="805">
        <f>'SAME1 Flight Tests 8-27-09'!AH22</f>
        <v>0.33341899999999836</v>
      </c>
      <c r="BL4" s="805">
        <f>'SAME1 Flight Tests 8-27-09'!AK22</f>
        <v>0</v>
      </c>
      <c r="BM4" s="805">
        <f>'SAME1 Flight Tests 8-27-09'!AL22</f>
        <v>0</v>
      </c>
      <c r="BN4" s="806"/>
      <c r="BO4" s="805"/>
      <c r="BP4" s="806"/>
      <c r="BQ4" s="805">
        <f>'SAME1 Flight Tests 8-27-09'!AM22</f>
        <v>0</v>
      </c>
      <c r="BR4" s="816">
        <f>'SAME1 Flight Tests 8-27-09'!AP22</f>
        <v>0</v>
      </c>
      <c r="BS4" s="816">
        <f>'SAME1 Flight Tests 8-27-09'!AQ22</f>
        <v>0</v>
      </c>
      <c r="BT4" s="816"/>
      <c r="BU4" s="816">
        <f>'SAME1 Flight Tests 8-27-09'!AS22</f>
        <v>0</v>
      </c>
      <c r="BV4" s="816">
        <f>'SAME1 Flight Tests 8-27-09'!AT22</f>
        <v>0</v>
      </c>
      <c r="BW4" s="807">
        <f>'SAME1 Flight Tests 8-27-09'!BB22</f>
        <v>22026.050228605112</v>
      </c>
      <c r="BX4" s="807">
        <f>'SAME1 Flight Tests 8-27-09'!BC22</f>
        <v>21660.489250855648</v>
      </c>
      <c r="BY4" s="807">
        <f>'SAME1 Flight Tests 8-27-09'!BD22</f>
        <v>20678.139486887289</v>
      </c>
      <c r="BZ4" s="806"/>
      <c r="CA4" s="805">
        <f>'SAME1 Flight Tests 8-27-09'!BG22</f>
        <v>0</v>
      </c>
      <c r="CB4" s="805">
        <f>'SAME1 Flight Tests 8-27-09'!BF22</f>
        <v>0</v>
      </c>
      <c r="CC4" s="783"/>
      <c r="CD4" s="805"/>
      <c r="CE4" s="805">
        <f>'SAME1 Flight Tests 8-27-09'!BH22</f>
        <v>195.75371353389622</v>
      </c>
      <c r="CF4" s="818" t="str">
        <f>'SAME1 Flight Tests 8-27-09'!BI22</f>
        <v>NA</v>
      </c>
      <c r="CG4" s="818">
        <f>'SAME1 Flight Tests 8-27-09'!BJ22</f>
        <v>0</v>
      </c>
      <c r="CH4" s="818">
        <f>'SAME1 Flight Tests 8-27-09'!BK22</f>
        <v>0</v>
      </c>
      <c r="CI4" s="818">
        <f>'SAME1 Flight Tests 8-27-09'!BL22</f>
        <v>0</v>
      </c>
      <c r="CJ4" s="818">
        <f>'SAME1 Flight Tests 8-27-09'!BM22</f>
        <v>0</v>
      </c>
      <c r="CK4" s="818">
        <f>'SAME1 Flight Tests 8-27-09'!BN22</f>
        <v>0</v>
      </c>
      <c r="CL4" s="2014"/>
      <c r="CQ4" s="2018"/>
    </row>
    <row r="5" spans="1:95" s="2" customFormat="1" ht="16.5" customHeight="1" x14ac:dyDescent="0.25">
      <c r="A5" s="778">
        <v>1</v>
      </c>
      <c r="B5" s="779">
        <f>'SAME1 Flight Tests 8-27-09'!A25</f>
        <v>2</v>
      </c>
      <c r="C5" s="779" t="str">
        <f>'SAME1 Flight Tests 8-27-09'!B25</f>
        <v>DBP</v>
      </c>
      <c r="D5" s="782"/>
      <c r="E5" s="779" t="str">
        <f>'SAME1 Flight Tests 8-27-09'!C25</f>
        <v>22 D</v>
      </c>
      <c r="F5" s="779">
        <f>'SAME1 Flight Tests 8-27-09'!D25</f>
        <v>6</v>
      </c>
      <c r="G5" s="779">
        <f>'SAME1 Flight Tests 8-27-09'!E25</f>
        <v>22</v>
      </c>
      <c r="H5" s="779" t="str">
        <f>'SAME1 Flight Tests 8-27-09'!F25</f>
        <v>Repeat</v>
      </c>
      <c r="I5" s="779">
        <f>'SAME1 Flight Tests 8-27-09'!G25</f>
        <v>264</v>
      </c>
      <c r="J5" s="791">
        <f>'SAME1 Flight Tests 8-27-09'!H25</f>
        <v>39346</v>
      </c>
      <c r="K5" s="779">
        <f>'SAME1 Flight Tests 8-27-09'!I25</f>
        <v>0</v>
      </c>
      <c r="L5" s="779" t="str">
        <f>'SAME1 Flight Tests 8-27-09'!J25</f>
        <v>n</v>
      </c>
      <c r="M5" s="779" t="str">
        <f>'SAME1 Flight Tests 8-27-09'!K25</f>
        <v>n</v>
      </c>
      <c r="N5" s="779">
        <f>'SAME1 Flight Tests 8-27-09'!L25</f>
        <v>8</v>
      </c>
      <c r="O5" s="804">
        <f>'SAME1 Flight Tests 8-27-09'!M25</f>
        <v>1.18</v>
      </c>
      <c r="P5" s="805">
        <f>'SAME1 Flight Tests 8-27-09'!N25</f>
        <v>60</v>
      </c>
      <c r="Q5" s="805">
        <f>'SAME1 Flight Tests 8-27-09'!O25</f>
        <v>40</v>
      </c>
      <c r="R5" s="805">
        <f>'SAME1 Flight Tests 8-27-09'!P25</f>
        <v>40</v>
      </c>
      <c r="S5" s="806"/>
      <c r="T5" s="806"/>
      <c r="U5" s="805">
        <f>'SAME1 Flight Tests 8-27-09'!Q25</f>
        <v>41</v>
      </c>
      <c r="V5" s="806"/>
      <c r="W5" s="806"/>
      <c r="X5" s="806"/>
      <c r="Y5" s="806"/>
      <c r="Z5" s="806"/>
      <c r="AA5" s="805" t="str">
        <f>'SAME1 Flight Tests 8-27-09'!R25</f>
        <v>y</v>
      </c>
      <c r="AB5" s="805" t="str">
        <f>'SAME1 Flight Tests 8-27-09'!S25</f>
        <v>y</v>
      </c>
      <c r="AC5" s="805">
        <f>'SAME1 Flight Tests 8-27-09'!T25</f>
        <v>1</v>
      </c>
      <c r="AD5" s="806"/>
      <c r="AE5" s="805">
        <f>'SAME1 Flight Tests 8-27-09'!U25</f>
        <v>10</v>
      </c>
      <c r="AF5" s="806"/>
      <c r="AG5" s="816">
        <f>'SAME1 Flight Tests 8-27-09'!V25</f>
        <v>0.13253466028642899</v>
      </c>
      <c r="AH5" s="818">
        <f>'SAME1 Flight Tests 8-27-09'!W25</f>
        <v>0.37712100478024319</v>
      </c>
      <c r="AI5" s="806"/>
      <c r="AJ5" s="806"/>
      <c r="AK5" s="806"/>
      <c r="AL5" s="806"/>
      <c r="AM5" s="806"/>
      <c r="AN5" s="806"/>
      <c r="AO5" s="806"/>
      <c r="AP5" s="806"/>
      <c r="AQ5" s="806"/>
      <c r="AR5" s="806"/>
      <c r="AS5" s="806"/>
      <c r="AT5" s="806"/>
      <c r="AU5" s="805">
        <f>'SAME1 Flight Tests 8-27-09'!X25</f>
        <v>14.56</v>
      </c>
      <c r="AV5" s="820">
        <f>'SAME1 Flight Tests 8-27-09'!Y25</f>
        <v>3.2622525000000002</v>
      </c>
      <c r="AW5" s="820">
        <f>'SAME1 Flight Tests 8-27-09'!Z25</f>
        <v>6.2579045000000004</v>
      </c>
      <c r="AX5" s="820">
        <f>'SAME1 Flight Tests 8-27-09'!AA25</f>
        <v>-6.8664534999999995E-4</v>
      </c>
      <c r="AY5" s="822"/>
      <c r="AZ5" s="822"/>
      <c r="BA5" s="820">
        <f>'SAME1 Flight Tests 8-27-09'!AC25</f>
        <v>4.8670552631578943</v>
      </c>
      <c r="BB5" s="822"/>
      <c r="BC5" s="822"/>
      <c r="BD5" s="820">
        <f>'SAME1 Flight Tests 8-27-09'!AB25</f>
        <v>4.9152214999999995</v>
      </c>
      <c r="BE5" s="820">
        <f>'SAME1 Flight Tests 8-27-09'!AD25</f>
        <v>4.6375326315789467</v>
      </c>
      <c r="BF5" s="826">
        <f>'SAME1 Flight Tests 8-27-09'!AE25</f>
        <v>1106</v>
      </c>
      <c r="BG5" s="806"/>
      <c r="BH5" s="806"/>
      <c r="BI5" s="805">
        <f>'SAME1 Flight Tests 8-27-09'!AF25</f>
        <v>5.4550000000000022E-2</v>
      </c>
      <c r="BJ5" s="805">
        <f>'SAME1 Flight Tests 8-27-09'!AG25</f>
        <v>29.296949999999999</v>
      </c>
      <c r="BK5" s="805">
        <f>'SAME1 Flight Tests 8-27-09'!AH25</f>
        <v>0.27768886842105278</v>
      </c>
      <c r="BL5" s="805">
        <f>'SAME1 Flight Tests 8-27-09'!AK25</f>
        <v>0</v>
      </c>
      <c r="BM5" s="805">
        <f>'SAME1 Flight Tests 8-27-09'!AL25</f>
        <v>0</v>
      </c>
      <c r="BN5" s="806"/>
      <c r="BO5" s="805"/>
      <c r="BP5" s="806"/>
      <c r="BQ5" s="805">
        <f>'SAME1 Flight Tests 8-27-09'!AM25</f>
        <v>0</v>
      </c>
      <c r="BR5" s="816">
        <f>'SAME1 Flight Tests 8-27-09'!AP25</f>
        <v>0</v>
      </c>
      <c r="BS5" s="816">
        <f>'SAME1 Flight Tests 8-27-09'!AQ25</f>
        <v>0</v>
      </c>
      <c r="BT5" s="816"/>
      <c r="BU5" s="816">
        <f>'SAME1 Flight Tests 8-27-09'!AS25</f>
        <v>0</v>
      </c>
      <c r="BV5" s="816">
        <f>'SAME1 Flight Tests 8-27-09'!AT25</f>
        <v>0</v>
      </c>
      <c r="BW5" s="807">
        <f>'SAME1 Flight Tests 8-27-09'!BB25</f>
        <v>11547.892971486468</v>
      </c>
      <c r="BX5" s="807">
        <f>'SAME1 Flight Tests 8-27-09'!BC25</f>
        <v>11355.958273460878</v>
      </c>
      <c r="BY5" s="807">
        <f>'SAME1 Flight Tests 8-27-09'!BD25</f>
        <v>10848.53300180244</v>
      </c>
      <c r="BZ5" s="806"/>
      <c r="CA5" s="805">
        <f>'SAME1 Flight Tests 8-27-09'!BG25</f>
        <v>0</v>
      </c>
      <c r="CB5" s="805">
        <f>'SAME1 Flight Tests 8-27-09'!BF25</f>
        <v>0</v>
      </c>
      <c r="CC5" s="783"/>
      <c r="CD5" s="805"/>
      <c r="CE5" s="805">
        <f>'SAME1 Flight Tests 8-27-09'!BH25</f>
        <v>196.05879372416334</v>
      </c>
      <c r="CF5" s="818" t="str">
        <f>'SAME1 Flight Tests 8-27-09'!BI25</f>
        <v>NA</v>
      </c>
      <c r="CG5" s="818">
        <f>'SAME1 Flight Tests 8-27-09'!BJ25</f>
        <v>0</v>
      </c>
      <c r="CH5" s="818">
        <f>'SAME1 Flight Tests 8-27-09'!BK25</f>
        <v>0</v>
      </c>
      <c r="CI5" s="818">
        <f>'SAME1 Flight Tests 8-27-09'!BL25</f>
        <v>0</v>
      </c>
      <c r="CJ5" s="818">
        <f>'SAME1 Flight Tests 8-27-09'!BM25</f>
        <v>0</v>
      </c>
      <c r="CK5" s="818">
        <f>'SAME1 Flight Tests 8-27-09'!BN25</f>
        <v>0</v>
      </c>
      <c r="CL5" s="2014"/>
      <c r="CQ5" s="2018"/>
    </row>
    <row r="6" spans="1:95" s="2" customFormat="1" ht="16.5" customHeight="1" x14ac:dyDescent="0.25">
      <c r="A6" s="778">
        <v>1</v>
      </c>
      <c r="B6" s="779">
        <f>'SAME1 Flight Tests 8-27-09'!A44</f>
        <v>5</v>
      </c>
      <c r="C6" s="779" t="str">
        <f>'SAME1 Flight Tests 8-27-09'!B44</f>
        <v>DBP</v>
      </c>
      <c r="D6" s="782"/>
      <c r="E6" s="779" t="str">
        <f>'SAME1 Flight Tests 8-27-09'!C44</f>
        <v>36 D</v>
      </c>
      <c r="F6" s="779">
        <f>'SAME1 Flight Tests 8-27-09'!D44</f>
        <v>6</v>
      </c>
      <c r="G6" s="779">
        <f>'SAME1 Flight Tests 8-27-09'!E44</f>
        <v>36</v>
      </c>
      <c r="H6" s="779" t="str">
        <f>'SAME1 Flight Tests 8-27-09'!F44</f>
        <v>baseline</v>
      </c>
      <c r="I6" s="779">
        <f>'SAME1 Flight Tests 8-27-09'!G44</f>
        <v>276</v>
      </c>
      <c r="J6" s="791">
        <f>'SAME1 Flight Tests 8-27-09'!H44</f>
        <v>39358</v>
      </c>
      <c r="K6" s="779">
        <f>'SAME1 Flight Tests 8-27-09'!I44</f>
        <v>0</v>
      </c>
      <c r="L6" s="779" t="str">
        <f>'SAME1 Flight Tests 8-27-09'!J44</f>
        <v>n</v>
      </c>
      <c r="M6" s="779" t="str">
        <f>'SAME1 Flight Tests 8-27-09'!K44</f>
        <v>n</v>
      </c>
      <c r="N6" s="779">
        <f>'SAME1 Flight Tests 8-27-09'!L44</f>
        <v>8</v>
      </c>
      <c r="O6" s="804">
        <f>'SAME1 Flight Tests 8-27-09'!M44</f>
        <v>1.18</v>
      </c>
      <c r="P6" s="805">
        <f>'SAME1 Flight Tests 8-27-09'!N44</f>
        <v>60</v>
      </c>
      <c r="Q6" s="805">
        <f>'SAME1 Flight Tests 8-27-09'!O44</f>
        <v>11</v>
      </c>
      <c r="R6" s="805">
        <f>'SAME1 Flight Tests 8-27-09'!P44</f>
        <v>8</v>
      </c>
      <c r="S6" s="806"/>
      <c r="T6" s="806"/>
      <c r="U6" s="805">
        <f>'SAME1 Flight Tests 8-27-09'!Q44</f>
        <v>50</v>
      </c>
      <c r="V6" s="806"/>
      <c r="W6" s="806"/>
      <c r="X6" s="806"/>
      <c r="Y6" s="806"/>
      <c r="Z6" s="806"/>
      <c r="AA6" s="805" t="str">
        <f>'SAME1 Flight Tests 8-27-09'!R44</f>
        <v>y</v>
      </c>
      <c r="AB6" s="805" t="str">
        <f>'SAME1 Flight Tests 8-27-09'!S44</f>
        <v>y</v>
      </c>
      <c r="AC6" s="805">
        <f>'SAME1 Flight Tests 8-27-09'!T44</f>
        <v>1</v>
      </c>
      <c r="AD6" s="806"/>
      <c r="AE6" s="805">
        <f>'SAME1 Flight Tests 8-27-09'!U44</f>
        <v>10</v>
      </c>
      <c r="AF6" s="806"/>
      <c r="AG6" s="816">
        <f>'SAME1 Flight Tests 8-27-09'!V44</f>
        <v>0.13253466028642899</v>
      </c>
      <c r="AH6" s="818">
        <f>'SAME1 Flight Tests 8-27-09'!W44</f>
        <v>0.37034409823253078</v>
      </c>
      <c r="AI6" s="806"/>
      <c r="AJ6" s="806"/>
      <c r="AK6" s="806"/>
      <c r="AL6" s="806"/>
      <c r="AM6" s="806"/>
      <c r="AN6" s="806"/>
      <c r="AO6" s="806"/>
      <c r="AP6" s="806"/>
      <c r="AQ6" s="806"/>
      <c r="AR6" s="806"/>
      <c r="AS6" s="806"/>
      <c r="AT6" s="806"/>
      <c r="AU6" s="805" t="str">
        <f>'SAME1 Flight Tests 8-27-09'!X44</f>
        <v>n/a</v>
      </c>
      <c r="AV6" s="820">
        <f>'SAME1 Flight Tests 8-27-09'!Y44</f>
        <v>3.0152894999999997</v>
      </c>
      <c r="AW6" s="820">
        <f>'SAME1 Flight Tests 8-27-09'!Z44</f>
        <v>6.243179500000001</v>
      </c>
      <c r="AX6" s="820">
        <f>'SAME1 Flight Tests 8-27-09'!AA44</f>
        <v>-6.7138659999999993E-4</v>
      </c>
      <c r="AY6" s="822"/>
      <c r="AZ6" s="822"/>
      <c r="BA6" s="820">
        <f>'SAME1 Flight Tests 8-27-09'!AC44</f>
        <v>4.8207255</v>
      </c>
      <c r="BB6" s="822"/>
      <c r="BC6" s="822"/>
      <c r="BD6" s="820">
        <f>'SAME1 Flight Tests 8-27-09'!AB44</f>
        <v>5.4151310000000006</v>
      </c>
      <c r="BE6" s="820">
        <f>'SAME1 Flight Tests 8-27-09'!AD44</f>
        <v>4.6674955000000011</v>
      </c>
      <c r="BF6" s="826">
        <f>'SAME1 Flight Tests 8-27-09'!AE44</f>
        <v>10465</v>
      </c>
      <c r="BG6" s="806"/>
      <c r="BH6" s="806"/>
      <c r="BI6" s="805">
        <f>'SAME1 Flight Tests 8-27-09'!AF44</f>
        <v>1.8262499999999999</v>
      </c>
      <c r="BJ6" s="805">
        <f>'SAME1 Flight Tests 8-27-09'!AG44</f>
        <v>84.914100000000005</v>
      </c>
      <c r="BK6" s="805">
        <f>'SAME1 Flight Tests 8-27-09'!AH44</f>
        <v>0.74763549999999945</v>
      </c>
      <c r="BL6" s="805">
        <f>'SAME1 Flight Tests 8-27-09'!AK44</f>
        <v>0</v>
      </c>
      <c r="BM6" s="805">
        <f>'SAME1 Flight Tests 8-27-09'!AL44</f>
        <v>0</v>
      </c>
      <c r="BN6" s="806"/>
      <c r="BO6" s="805"/>
      <c r="BP6" s="806"/>
      <c r="BQ6" s="805">
        <f>'SAME1 Flight Tests 8-27-09'!AM44</f>
        <v>0</v>
      </c>
      <c r="BR6" s="816">
        <f>'SAME1 Flight Tests 8-27-09'!AP44</f>
        <v>0</v>
      </c>
      <c r="BS6" s="816">
        <f>'SAME1 Flight Tests 8-27-09'!AQ44</f>
        <v>0</v>
      </c>
      <c r="BT6" s="816"/>
      <c r="BU6" s="816">
        <f>'SAME1 Flight Tests 8-27-09'!AS44</f>
        <v>0</v>
      </c>
      <c r="BV6" s="816">
        <f>'SAME1 Flight Tests 8-27-09'!AT44</f>
        <v>0</v>
      </c>
      <c r="BW6" s="807">
        <f>'SAME1 Flight Tests 8-27-09'!BB44</f>
        <v>110744.43785708268</v>
      </c>
      <c r="BX6" s="807">
        <f>'SAME1 Flight Tests 8-27-09'!BC44</f>
        <v>108928.34688525826</v>
      </c>
      <c r="BY6" s="807">
        <f>'SAME1 Flight Tests 8-27-09'!BD44</f>
        <v>103388.08501403824</v>
      </c>
      <c r="BZ6" s="806"/>
      <c r="CA6" s="805">
        <f>'SAME1 Flight Tests 8-27-09'!BG44</f>
        <v>0</v>
      </c>
      <c r="CB6" s="805">
        <f>'SAME1 Flight Tests 8-27-09'!BF44</f>
        <v>0</v>
      </c>
      <c r="CC6" s="783"/>
      <c r="CD6" s="805"/>
      <c r="CE6" s="805">
        <f>'SAME1 Flight Tests 8-27-09'!BH44</f>
        <v>194.2741402886966</v>
      </c>
      <c r="CF6" s="818" t="str">
        <f>'SAME1 Flight Tests 8-27-09'!BI44</f>
        <v>NA</v>
      </c>
      <c r="CG6" s="818">
        <f>'SAME1 Flight Tests 8-27-09'!BJ44</f>
        <v>36</v>
      </c>
      <c r="CH6" s="818">
        <f>'SAME1 Flight Tests 8-27-09'!BK44</f>
        <v>0</v>
      </c>
      <c r="CI6" s="818">
        <f>'SAME1 Flight Tests 8-27-09'!BL44</f>
        <v>0</v>
      </c>
      <c r="CJ6" s="818">
        <f>'SAME1 Flight Tests 8-27-09'!BM44</f>
        <v>0</v>
      </c>
      <c r="CK6" s="818">
        <f>'SAME1 Flight Tests 8-27-09'!BN44</f>
        <v>0</v>
      </c>
      <c r="CL6" s="2014"/>
      <c r="CQ6" s="2018"/>
    </row>
    <row r="7" spans="1:95" s="2" customFormat="1" ht="16.5" customHeight="1" x14ac:dyDescent="0.25">
      <c r="A7" s="778">
        <v>1</v>
      </c>
      <c r="B7" s="779">
        <f>'SAME1 Flight Tests 8-27-09'!A45</f>
        <v>5</v>
      </c>
      <c r="C7" s="779" t="str">
        <f>'SAME1 Flight Tests 8-27-09'!B45</f>
        <v>DBP</v>
      </c>
      <c r="D7" s="782"/>
      <c r="E7" s="779" t="str">
        <f>'SAME1 Flight Tests 8-27-09'!C45</f>
        <v>36 D a</v>
      </c>
      <c r="F7" s="779">
        <f>'SAME1 Flight Tests 8-27-09'!D45</f>
        <v>6</v>
      </c>
      <c r="G7" s="779" t="str">
        <f>'SAME1 Flight Tests 8-27-09'!E45</f>
        <v>36a</v>
      </c>
      <c r="H7" s="779" t="str">
        <f>'SAME1 Flight Tests 8-27-09'!F45</f>
        <v xml:space="preserve">     Aging</v>
      </c>
      <c r="I7" s="779">
        <f>'SAME1 Flight Tests 8-27-09'!G45</f>
        <v>0</v>
      </c>
      <c r="J7" s="791">
        <f>'SAME1 Flight Tests 8-27-09'!H45</f>
        <v>0</v>
      </c>
      <c r="K7" s="779">
        <f>'SAME1 Flight Tests 8-27-09'!I45</f>
        <v>0</v>
      </c>
      <c r="L7" s="779" t="str">
        <f>'SAME1 Flight Tests 8-27-09'!J45</f>
        <v>n</v>
      </c>
      <c r="M7" s="779" t="str">
        <f>'SAME1 Flight Tests 8-27-09'!K45</f>
        <v>n</v>
      </c>
      <c r="N7" s="779">
        <f>'SAME1 Flight Tests 8-27-09'!L45</f>
        <v>8</v>
      </c>
      <c r="O7" s="804">
        <f>'SAME1 Flight Tests 8-27-09'!M45</f>
        <v>1.18</v>
      </c>
      <c r="P7" s="805">
        <f>'SAME1 Flight Tests 8-27-09'!N45</f>
        <v>0</v>
      </c>
      <c r="Q7" s="805">
        <f>'SAME1 Flight Tests 8-27-09'!O45</f>
        <v>720</v>
      </c>
      <c r="R7" s="805">
        <f>'SAME1 Flight Tests 8-27-09'!P45</f>
        <v>8</v>
      </c>
      <c r="S7" s="806"/>
      <c r="T7" s="806"/>
      <c r="U7" s="805">
        <f>'SAME1 Flight Tests 8-27-09'!Q45</f>
        <v>869</v>
      </c>
      <c r="V7" s="806"/>
      <c r="W7" s="806"/>
      <c r="X7" s="806"/>
      <c r="Y7" s="806"/>
      <c r="Z7" s="806"/>
      <c r="AA7" s="805" t="str">
        <f>'SAME1 Flight Tests 8-27-09'!R45</f>
        <v>y</v>
      </c>
      <c r="AB7" s="805" t="str">
        <f>'SAME1 Flight Tests 8-27-09'!S45</f>
        <v>y</v>
      </c>
      <c r="AC7" s="805">
        <f>'SAME1 Flight Tests 8-27-09'!T45</f>
        <v>1</v>
      </c>
      <c r="AD7" s="806"/>
      <c r="AE7" s="805">
        <f>'SAME1 Flight Tests 8-27-09'!U45</f>
        <v>10</v>
      </c>
      <c r="AF7" s="806"/>
      <c r="AG7" s="816">
        <f>'SAME1 Flight Tests 8-27-09'!V45</f>
        <v>0.13253466028642899</v>
      </c>
      <c r="AH7" s="818">
        <f>'SAME1 Flight Tests 8-27-09'!W45</f>
        <v>0.37495251580705413</v>
      </c>
      <c r="AI7" s="806"/>
      <c r="AJ7" s="806"/>
      <c r="AK7" s="806"/>
      <c r="AL7" s="806"/>
      <c r="AM7" s="806"/>
      <c r="AN7" s="806"/>
      <c r="AO7" s="806"/>
      <c r="AP7" s="806"/>
      <c r="AQ7" s="806"/>
      <c r="AR7" s="806"/>
      <c r="AS7" s="806"/>
      <c r="AT7" s="806"/>
      <c r="AU7" s="805" t="str">
        <f>'SAME1 Flight Tests 8-27-09'!X45</f>
        <v>n/a</v>
      </c>
      <c r="AV7" s="820">
        <f>'SAME1 Flight Tests 8-27-09'!Y45</f>
        <v>3.0097505</v>
      </c>
      <c r="AW7" s="820">
        <f>'SAME1 Flight Tests 8-27-09'!Z45</f>
        <v>6.2457580000000004</v>
      </c>
      <c r="AX7" s="820">
        <f>'SAME1 Flight Tests 8-27-09'!AA45</f>
        <v>-6.7138599999999994E-4</v>
      </c>
      <c r="AY7" s="822"/>
      <c r="AZ7" s="822"/>
      <c r="BA7" s="820">
        <f>'SAME1 Flight Tests 8-27-09'!AC45</f>
        <v>4.8875265000000008</v>
      </c>
      <c r="BB7" s="822"/>
      <c r="BC7" s="822"/>
      <c r="BD7" s="820">
        <f>'SAME1 Flight Tests 8-27-09'!AB45</f>
        <v>5.3468634999999995</v>
      </c>
      <c r="BE7" s="820">
        <f>'SAME1 Flight Tests 8-27-09'!AD45</f>
        <v>4.7010044999999998</v>
      </c>
      <c r="BF7" s="826">
        <f>'SAME1 Flight Tests 8-27-09'!AE45</f>
        <v>9022</v>
      </c>
      <c r="BG7" s="806"/>
      <c r="BH7" s="806"/>
      <c r="BI7" s="805">
        <f>'SAME1 Flight Tests 8-27-09'!AF45</f>
        <v>1.5462499999999999</v>
      </c>
      <c r="BJ7" s="805">
        <f>'SAME1 Flight Tests 8-27-09'!AG45</f>
        <v>77.796649999999985</v>
      </c>
      <c r="BK7" s="805">
        <f>'SAME1 Flight Tests 8-27-09'!AH45</f>
        <v>0.64585899999999974</v>
      </c>
      <c r="BL7" s="805">
        <f>'SAME1 Flight Tests 8-27-09'!AK45</f>
        <v>0</v>
      </c>
      <c r="BM7" s="805">
        <f>'SAME1 Flight Tests 8-27-09'!AL45</f>
        <v>0</v>
      </c>
      <c r="BN7" s="806"/>
      <c r="BO7" s="805"/>
      <c r="BP7" s="806"/>
      <c r="BQ7" s="805">
        <f>'SAME1 Flight Tests 8-27-09'!AM45</f>
        <v>0</v>
      </c>
      <c r="BR7" s="816">
        <f>'SAME1 Flight Tests 8-27-09'!AP45</f>
        <v>0</v>
      </c>
      <c r="BS7" s="816">
        <f>'SAME1 Flight Tests 8-27-09'!AQ45</f>
        <v>0</v>
      </c>
      <c r="BT7" s="816"/>
      <c r="BU7" s="816">
        <f>'SAME1 Flight Tests 8-27-09'!AS45</f>
        <v>0</v>
      </c>
      <c r="BV7" s="816">
        <f>'SAME1 Flight Tests 8-27-09'!AT45</f>
        <v>0</v>
      </c>
      <c r="BW7" s="807">
        <f>'SAME1 Flight Tests 8-27-09'!BB45</f>
        <v>95277.628815811069</v>
      </c>
      <c r="BX7" s="807">
        <f>'SAME1 Flight Tests 8-27-09'!BC45</f>
        <v>93711.955356871767</v>
      </c>
      <c r="BY7" s="807">
        <f>'SAME1 Flight Tests 8-27-09'!BD45</f>
        <v>89033.85920707928</v>
      </c>
      <c r="BZ7" s="806"/>
      <c r="CA7" s="805">
        <f>'SAME1 Flight Tests 8-27-09'!BG45</f>
        <v>0</v>
      </c>
      <c r="CB7" s="805">
        <f>'SAME1 Flight Tests 8-27-09'!BF45</f>
        <v>0</v>
      </c>
      <c r="CC7" s="783"/>
      <c r="CD7" s="805"/>
      <c r="CE7" s="805">
        <f>'SAME1 Flight Tests 8-27-09'!BH45</f>
        <v>194.2741402886966</v>
      </c>
      <c r="CF7" s="818" t="str">
        <f>'SAME1 Flight Tests 8-27-09'!BI45</f>
        <v>NA</v>
      </c>
      <c r="CG7" s="818">
        <f>'SAME1 Flight Tests 8-27-09'!BJ45</f>
        <v>0</v>
      </c>
      <c r="CH7" s="818">
        <f>'SAME1 Flight Tests 8-27-09'!BK45</f>
        <v>0</v>
      </c>
      <c r="CI7" s="818">
        <f>'SAME1 Flight Tests 8-27-09'!BL45</f>
        <v>0</v>
      </c>
      <c r="CJ7" s="818">
        <f>'SAME1 Flight Tests 8-27-09'!BM45</f>
        <v>0</v>
      </c>
      <c r="CK7" s="818">
        <f>'SAME1 Flight Tests 8-27-09'!BN45</f>
        <v>0</v>
      </c>
      <c r="CL7" s="2014"/>
      <c r="CQ7" s="2018"/>
    </row>
    <row r="8" spans="1:95" s="2" customFormat="1" ht="16.5" customHeight="1" x14ac:dyDescent="0.25">
      <c r="A8" s="778">
        <v>1</v>
      </c>
      <c r="B8" s="779">
        <f>'SAME1 Flight Tests 8-27-09'!A46</f>
        <v>5</v>
      </c>
      <c r="C8" s="779" t="str">
        <f>'SAME1 Flight Tests 8-27-09'!B46</f>
        <v>DBP</v>
      </c>
      <c r="D8" s="782"/>
      <c r="E8" s="779" t="str">
        <f>'SAME1 Flight Tests 8-27-09'!C46</f>
        <v>37 D</v>
      </c>
      <c r="F8" s="779">
        <f>'SAME1 Flight Tests 8-27-09'!D46</f>
        <v>6</v>
      </c>
      <c r="G8" s="779">
        <f>'SAME1 Flight Tests 8-27-09'!E46</f>
        <v>37</v>
      </c>
      <c r="H8" s="779" t="str">
        <f>'SAME1 Flight Tests 8-27-09'!F46</f>
        <v>baseline repeat</v>
      </c>
      <c r="I8" s="779">
        <f>'SAME1 Flight Tests 8-27-09'!G46</f>
        <v>276</v>
      </c>
      <c r="J8" s="791">
        <f>'SAME1 Flight Tests 8-27-09'!H46</f>
        <v>39358</v>
      </c>
      <c r="K8" s="779">
        <f>'SAME1 Flight Tests 8-27-09'!I46</f>
        <v>0</v>
      </c>
      <c r="L8" s="779" t="str">
        <f>'SAME1 Flight Tests 8-27-09'!J46</f>
        <v>n</v>
      </c>
      <c r="M8" s="779" t="str">
        <f>'SAME1 Flight Tests 8-27-09'!K46</f>
        <v>n</v>
      </c>
      <c r="N8" s="779">
        <f>'SAME1 Flight Tests 8-27-09'!L46</f>
        <v>8</v>
      </c>
      <c r="O8" s="804">
        <f>'SAME1 Flight Tests 8-27-09'!M46</f>
        <v>1.18</v>
      </c>
      <c r="P8" s="805">
        <f>'SAME1 Flight Tests 8-27-09'!N46</f>
        <v>60</v>
      </c>
      <c r="Q8" s="805">
        <f>'SAME1 Flight Tests 8-27-09'!O46</f>
        <v>11</v>
      </c>
      <c r="R8" s="805">
        <f>'SAME1 Flight Tests 8-27-09'!P46</f>
        <v>8</v>
      </c>
      <c r="S8" s="806"/>
      <c r="T8" s="806"/>
      <c r="U8" s="805">
        <f>'SAME1 Flight Tests 8-27-09'!Q46</f>
        <v>39</v>
      </c>
      <c r="V8" s="806"/>
      <c r="W8" s="806"/>
      <c r="X8" s="806"/>
      <c r="Y8" s="806"/>
      <c r="Z8" s="806"/>
      <c r="AA8" s="805" t="str">
        <f>'SAME1 Flight Tests 8-27-09'!R46</f>
        <v>y</v>
      </c>
      <c r="AB8" s="805" t="str">
        <f>'SAME1 Flight Tests 8-27-09'!S46</f>
        <v>y</v>
      </c>
      <c r="AC8" s="805">
        <f>'SAME1 Flight Tests 8-27-09'!T46</f>
        <v>1</v>
      </c>
      <c r="AD8" s="806"/>
      <c r="AE8" s="805">
        <f>'SAME1 Flight Tests 8-27-09'!U46</f>
        <v>10</v>
      </c>
      <c r="AF8" s="806"/>
      <c r="AG8" s="816">
        <f>'SAME1 Flight Tests 8-27-09'!V46</f>
        <v>0.13253466028642899</v>
      </c>
      <c r="AH8" s="818">
        <f>'SAME1 Flight Tests 8-27-09'!W46</f>
        <v>0</v>
      </c>
      <c r="AI8" s="806"/>
      <c r="AJ8" s="806"/>
      <c r="AK8" s="806"/>
      <c r="AL8" s="806"/>
      <c r="AM8" s="806"/>
      <c r="AN8" s="806"/>
      <c r="AO8" s="806"/>
      <c r="AP8" s="806"/>
      <c r="AQ8" s="806"/>
      <c r="AR8" s="806"/>
      <c r="AS8" s="806"/>
      <c r="AT8" s="806"/>
      <c r="AU8" s="805" t="str">
        <f>'SAME1 Flight Tests 8-27-09'!X46</f>
        <v>n/a</v>
      </c>
      <c r="AV8" s="820">
        <f>'SAME1 Flight Tests 8-27-09'!Y46</f>
        <v>2.9050600000000002</v>
      </c>
      <c r="AW8" s="820">
        <f>'SAME1 Flight Tests 8-27-09'!Z46</f>
        <v>6.2468570000000003</v>
      </c>
      <c r="AX8" s="820">
        <f>'SAME1 Flight Tests 8-27-09'!AA46</f>
        <v>5.1331790000000002</v>
      </c>
      <c r="AY8" s="822"/>
      <c r="AZ8" s="822"/>
      <c r="BA8" s="820">
        <f>'SAME1 Flight Tests 8-27-09'!AC46</f>
        <v>4.9285279999999991</v>
      </c>
      <c r="BB8" s="822"/>
      <c r="BC8" s="822"/>
      <c r="BD8" s="820">
        <f>'SAME1 Flight Tests 8-27-09'!AB46</f>
        <v>5.3823694999999994</v>
      </c>
      <c r="BE8" s="820">
        <f>'SAME1 Flight Tests 8-27-09'!AD46</f>
        <v>4.6990210000000001</v>
      </c>
      <c r="BF8" s="826">
        <f>'SAME1 Flight Tests 8-27-09'!AE46</f>
        <v>5336</v>
      </c>
      <c r="BG8" s="806"/>
      <c r="BH8" s="806"/>
      <c r="BI8" s="805">
        <f>'SAME1 Flight Tests 8-27-09'!AF46</f>
        <v>0.13735</v>
      </c>
      <c r="BJ8" s="805">
        <f>'SAME1 Flight Tests 8-27-09'!AG46</f>
        <v>95.78285000000001</v>
      </c>
      <c r="BK8" s="805">
        <f>'SAME1 Flight Tests 8-27-09'!AH46</f>
        <v>0.68334849999999925</v>
      </c>
      <c r="BL8" s="805">
        <f>'SAME1 Flight Tests 8-27-09'!AK46</f>
        <v>0</v>
      </c>
      <c r="BM8" s="805">
        <f>'SAME1 Flight Tests 8-27-09'!AL46</f>
        <v>0</v>
      </c>
      <c r="BN8" s="806"/>
      <c r="BO8" s="805"/>
      <c r="BP8" s="806"/>
      <c r="BQ8" s="805">
        <f>'SAME1 Flight Tests 8-27-09'!AM46</f>
        <v>0</v>
      </c>
      <c r="BR8" s="816">
        <f>'SAME1 Flight Tests 8-27-09'!AP46</f>
        <v>0</v>
      </c>
      <c r="BS8" s="816">
        <f>'SAME1 Flight Tests 8-27-09'!AQ46</f>
        <v>0</v>
      </c>
      <c r="BT8" s="816"/>
      <c r="BU8" s="816">
        <f>'SAME1 Flight Tests 8-27-09'!AS46</f>
        <v>0</v>
      </c>
      <c r="BV8" s="816">
        <f>'SAME1 Flight Tests 8-27-09'!AT46</f>
        <v>0</v>
      </c>
      <c r="BW8" s="807">
        <f>'SAME1 Flight Tests 8-27-09'!BB46</f>
        <v>56054.494544629815</v>
      </c>
      <c r="BX8" s="807">
        <f>'SAME1 Flight Tests 8-27-09'!BC46</f>
        <v>55128.487719435834</v>
      </c>
      <c r="BY8" s="807">
        <f>'SAME1 Flight Tests 8-27-09'!BD46</f>
        <v>52510.062507117727</v>
      </c>
      <c r="BZ8" s="806"/>
      <c r="CA8" s="805">
        <f>'SAME1 Flight Tests 8-27-09'!BG46</f>
        <v>0</v>
      </c>
      <c r="CB8" s="805">
        <f>'SAME1 Flight Tests 8-27-09'!BF46</f>
        <v>0</v>
      </c>
      <c r="CC8" s="783"/>
      <c r="CD8" s="805"/>
      <c r="CE8" s="805">
        <f>'SAME1 Flight Tests 8-27-09'!BH46</f>
        <v>194.83569166039581</v>
      </c>
      <c r="CF8" s="818" t="str">
        <f>'SAME1 Flight Tests 8-27-09'!BI46</f>
        <v>NA</v>
      </c>
      <c r="CG8" s="818">
        <f>'SAME1 Flight Tests 8-27-09'!BJ46</f>
        <v>0</v>
      </c>
      <c r="CH8" s="818">
        <f>'SAME1 Flight Tests 8-27-09'!BK46</f>
        <v>0</v>
      </c>
      <c r="CI8" s="818">
        <f>'SAME1 Flight Tests 8-27-09'!BL46</f>
        <v>0</v>
      </c>
      <c r="CJ8" s="818">
        <f>'SAME1 Flight Tests 8-27-09'!BM46</f>
        <v>0</v>
      </c>
      <c r="CK8" s="818">
        <f>'SAME1 Flight Tests 8-27-09'!BN46</f>
        <v>0</v>
      </c>
      <c r="CL8" s="2014"/>
      <c r="CQ8" s="2018"/>
    </row>
    <row r="9" spans="1:95" s="2" customFormat="1" ht="16.5" customHeight="1" x14ac:dyDescent="0.25">
      <c r="A9" s="778">
        <v>1</v>
      </c>
      <c r="B9" s="779">
        <f>'SAME1 Flight Tests 8-27-09'!A47</f>
        <v>5</v>
      </c>
      <c r="C9" s="779" t="str">
        <f>'SAME1 Flight Tests 8-27-09'!B47</f>
        <v>DBP</v>
      </c>
      <c r="D9" s="782"/>
      <c r="E9" s="779" t="str">
        <f>'SAME1 Flight Tests 8-27-09'!C47</f>
        <v>38 D</v>
      </c>
      <c r="F9" s="779">
        <f>'SAME1 Flight Tests 8-27-09'!D47</f>
        <v>6</v>
      </c>
      <c r="G9" s="779">
        <f>'SAME1 Flight Tests 8-27-09'!E47</f>
        <v>38</v>
      </c>
      <c r="H9" s="779" t="str">
        <f>'SAME1 Flight Tests 8-27-09'!F47</f>
        <v>low flow aging</v>
      </c>
      <c r="I9" s="779">
        <f>'SAME1 Flight Tests 8-27-09'!G47</f>
        <v>276</v>
      </c>
      <c r="J9" s="791">
        <f>'SAME1 Flight Tests 8-27-09'!H47</f>
        <v>39358</v>
      </c>
      <c r="K9" s="779">
        <f>'SAME1 Flight Tests 8-27-09'!I47</f>
        <v>0</v>
      </c>
      <c r="L9" s="779" t="str">
        <f>'SAME1 Flight Tests 8-27-09'!J47</f>
        <v>n</v>
      </c>
      <c r="M9" s="779" t="str">
        <f>'SAME1 Flight Tests 8-27-09'!K47</f>
        <v>n</v>
      </c>
      <c r="N9" s="779">
        <f>'SAME1 Flight Tests 8-27-09'!L47</f>
        <v>4</v>
      </c>
      <c r="O9" s="804">
        <f>'SAME1 Flight Tests 8-27-09'!M47</f>
        <v>1.18</v>
      </c>
      <c r="P9" s="805">
        <f>'SAME1 Flight Tests 8-27-09'!N47</f>
        <v>60</v>
      </c>
      <c r="Q9" s="805">
        <f>'SAME1 Flight Tests 8-27-09'!O47</f>
        <v>11</v>
      </c>
      <c r="R9" s="805">
        <f>'SAME1 Flight Tests 8-27-09'!P47</f>
        <v>8</v>
      </c>
      <c r="S9" s="806"/>
      <c r="T9" s="806"/>
      <c r="U9" s="805">
        <f>'SAME1 Flight Tests 8-27-09'!Q47</f>
        <v>49</v>
      </c>
      <c r="V9" s="806"/>
      <c r="W9" s="806"/>
      <c r="X9" s="806"/>
      <c r="Y9" s="806"/>
      <c r="Z9" s="806"/>
      <c r="AA9" s="805" t="str">
        <f>'SAME1 Flight Tests 8-27-09'!R47</f>
        <v>y</v>
      </c>
      <c r="AB9" s="805" t="str">
        <f>'SAME1 Flight Tests 8-27-09'!S47</f>
        <v>y</v>
      </c>
      <c r="AC9" s="805">
        <f>'SAME1 Flight Tests 8-27-09'!T47</f>
        <v>1</v>
      </c>
      <c r="AD9" s="806"/>
      <c r="AE9" s="805">
        <f>'SAME1 Flight Tests 8-27-09'!U47</f>
        <v>10</v>
      </c>
      <c r="AF9" s="806"/>
      <c r="AG9" s="816">
        <f>'SAME1 Flight Tests 8-27-09'!V47</f>
        <v>0.13253466028642899</v>
      </c>
      <c r="AH9" s="818">
        <f>'SAME1 Flight Tests 8-27-09'!W47</f>
        <v>0.37128114935661094</v>
      </c>
      <c r="AI9" s="806"/>
      <c r="AJ9" s="806"/>
      <c r="AK9" s="806"/>
      <c r="AL9" s="806"/>
      <c r="AM9" s="806"/>
      <c r="AN9" s="806"/>
      <c r="AO9" s="806"/>
      <c r="AP9" s="806"/>
      <c r="AQ9" s="806"/>
      <c r="AR9" s="806"/>
      <c r="AS9" s="806"/>
      <c r="AT9" s="806"/>
      <c r="AU9" s="805" t="str">
        <f>'SAME1 Flight Tests 8-27-09'!X47</f>
        <v>n/a</v>
      </c>
      <c r="AV9" s="820">
        <f>'SAME1 Flight Tests 8-27-09'!Y47</f>
        <v>3.1960584210526317</v>
      </c>
      <c r="AW9" s="820">
        <f>'SAME1 Flight Tests 8-27-09'!Z47</f>
        <v>6.2530373684210536</v>
      </c>
      <c r="AX9" s="820">
        <f>'SAME1 Flight Tests 8-27-09'!AA47</f>
        <v>-6.7459884210526323E-4</v>
      </c>
      <c r="AY9" s="822"/>
      <c r="AZ9" s="822"/>
      <c r="BA9" s="820">
        <f>'SAME1 Flight Tests 8-27-09'!AC47</f>
        <v>4.8452450000000002</v>
      </c>
      <c r="BB9" s="822"/>
      <c r="BC9" s="822"/>
      <c r="BD9" s="820">
        <f>'SAME1 Flight Tests 8-27-09'!AB47</f>
        <v>4.9743642105263151</v>
      </c>
      <c r="BE9" s="820">
        <f>'SAME1 Flight Tests 8-27-09'!AD47</f>
        <v>4.6632540000000002</v>
      </c>
      <c r="BF9" s="826">
        <f>'SAME1 Flight Tests 8-27-09'!AE47</f>
        <v>1221.0999999999999</v>
      </c>
      <c r="BG9" s="806"/>
      <c r="BH9" s="806"/>
      <c r="BI9" s="805">
        <f>'SAME1 Flight Tests 8-27-09'!AF47</f>
        <v>1.2947368421052634E-2</v>
      </c>
      <c r="BJ9" s="805">
        <f>'SAME1 Flight Tests 8-27-09'!AG47</f>
        <v>42.715736842105258</v>
      </c>
      <c r="BK9" s="805">
        <f>'SAME1 Flight Tests 8-27-09'!AH47</f>
        <v>0.31111021052631482</v>
      </c>
      <c r="BL9" s="805">
        <f>'SAME1 Flight Tests 8-27-09'!AK47</f>
        <v>0</v>
      </c>
      <c r="BM9" s="805">
        <f>'SAME1 Flight Tests 8-27-09'!AL47</f>
        <v>0</v>
      </c>
      <c r="BN9" s="806"/>
      <c r="BO9" s="805"/>
      <c r="BP9" s="806"/>
      <c r="BQ9" s="805">
        <f>'SAME1 Flight Tests 8-27-09'!AM47</f>
        <v>0</v>
      </c>
      <c r="BR9" s="816">
        <f>'SAME1 Flight Tests 8-27-09'!AP47</f>
        <v>0</v>
      </c>
      <c r="BS9" s="816">
        <f>'SAME1 Flight Tests 8-27-09'!AQ47</f>
        <v>0</v>
      </c>
      <c r="BT9" s="816"/>
      <c r="BU9" s="816">
        <f>'SAME1 Flight Tests 8-27-09'!AS47</f>
        <v>0</v>
      </c>
      <c r="BV9" s="816">
        <f>'SAME1 Flight Tests 8-27-09'!AT47</f>
        <v>0</v>
      </c>
      <c r="BW9" s="807">
        <f>'SAME1 Flight Tests 8-27-09'!BB47</f>
        <v>12751.788300264383</v>
      </c>
      <c r="BX9" s="807">
        <f>'SAME1 Flight Tests 8-27-09'!BC47</f>
        <v>12539.879204641375</v>
      </c>
      <c r="BY9" s="807">
        <f>'SAME1 Flight Tests 8-27-09'!BD47</f>
        <v>11978.586369625767</v>
      </c>
      <c r="BZ9" s="806"/>
      <c r="CA9" s="805">
        <f>'SAME1 Flight Tests 8-27-09'!BG47</f>
        <v>0</v>
      </c>
      <c r="CB9" s="805">
        <f>'SAME1 Flight Tests 8-27-09'!BF47</f>
        <v>0</v>
      </c>
      <c r="CC9" s="783"/>
      <c r="CD9" s="805"/>
      <c r="CE9" s="805">
        <f>'SAME1 Flight Tests 8-27-09'!BH47</f>
        <v>194.81059937263933</v>
      </c>
      <c r="CF9" s="818" t="str">
        <f>'SAME1 Flight Tests 8-27-09'!BI47</f>
        <v>NA</v>
      </c>
      <c r="CG9" s="818">
        <f>'SAME1 Flight Tests 8-27-09'!BJ47</f>
        <v>0</v>
      </c>
      <c r="CH9" s="818">
        <f>'SAME1 Flight Tests 8-27-09'!BK47</f>
        <v>0</v>
      </c>
      <c r="CI9" s="818">
        <f>'SAME1 Flight Tests 8-27-09'!BL47</f>
        <v>0</v>
      </c>
      <c r="CJ9" s="818">
        <f>'SAME1 Flight Tests 8-27-09'!BM47</f>
        <v>0</v>
      </c>
      <c r="CK9" s="818">
        <f>'SAME1 Flight Tests 8-27-09'!BN47</f>
        <v>0</v>
      </c>
      <c r="CL9" s="2014"/>
      <c r="CQ9" s="2018"/>
    </row>
    <row r="10" spans="1:95" s="2" customFormat="1" ht="16.5" customHeight="1" x14ac:dyDescent="0.25">
      <c r="A10" s="778">
        <v>1</v>
      </c>
      <c r="B10" s="779">
        <f>'SAME1 Flight Tests 8-27-09'!A48</f>
        <v>5</v>
      </c>
      <c r="C10" s="779" t="str">
        <f>'SAME1 Flight Tests 8-27-09'!B48</f>
        <v>DBP</v>
      </c>
      <c r="D10" s="782"/>
      <c r="E10" s="779" t="str">
        <f>'SAME1 Flight Tests 8-27-09'!C48</f>
        <v>38 D a</v>
      </c>
      <c r="F10" s="779">
        <f>'SAME1 Flight Tests 8-27-09'!D48</f>
        <v>6</v>
      </c>
      <c r="G10" s="779" t="str">
        <f>'SAME1 Flight Tests 8-27-09'!E48</f>
        <v>38a</v>
      </c>
      <c r="H10" s="779" t="str">
        <f>'SAME1 Flight Tests 8-27-09'!F48</f>
        <v xml:space="preserve">     Aging</v>
      </c>
      <c r="I10" s="779">
        <f>'SAME1 Flight Tests 8-27-09'!G48</f>
        <v>276</v>
      </c>
      <c r="J10" s="791">
        <f>'SAME1 Flight Tests 8-27-09'!H48</f>
        <v>39358</v>
      </c>
      <c r="K10" s="779">
        <f>'SAME1 Flight Tests 8-27-09'!I48</f>
        <v>0</v>
      </c>
      <c r="L10" s="779" t="str">
        <f>'SAME1 Flight Tests 8-27-09'!J48</f>
        <v>n</v>
      </c>
      <c r="M10" s="779" t="str">
        <f>'SAME1 Flight Tests 8-27-09'!K48</f>
        <v>n</v>
      </c>
      <c r="N10" s="779">
        <f>'SAME1 Flight Tests 8-27-09'!L48</f>
        <v>4</v>
      </c>
      <c r="O10" s="804">
        <f>'SAME1 Flight Tests 8-27-09'!M48</f>
        <v>1.18</v>
      </c>
      <c r="P10" s="805">
        <f>'SAME1 Flight Tests 8-27-09'!N48</f>
        <v>60</v>
      </c>
      <c r="Q10" s="805">
        <f>'SAME1 Flight Tests 8-27-09'!O48</f>
        <v>720</v>
      </c>
      <c r="R10" s="805">
        <f>'SAME1 Flight Tests 8-27-09'!P48</f>
        <v>8</v>
      </c>
      <c r="S10" s="806"/>
      <c r="T10" s="806"/>
      <c r="U10" s="805">
        <f>'SAME1 Flight Tests 8-27-09'!Q48</f>
        <v>859</v>
      </c>
      <c r="V10" s="806"/>
      <c r="W10" s="806"/>
      <c r="X10" s="806"/>
      <c r="Y10" s="806"/>
      <c r="Z10" s="806"/>
      <c r="AA10" s="805" t="str">
        <f>'SAME1 Flight Tests 8-27-09'!R48</f>
        <v>y</v>
      </c>
      <c r="AB10" s="805" t="str">
        <f>'SAME1 Flight Tests 8-27-09'!S48</f>
        <v>y</v>
      </c>
      <c r="AC10" s="805">
        <f>'SAME1 Flight Tests 8-27-09'!T48</f>
        <v>1</v>
      </c>
      <c r="AD10" s="806"/>
      <c r="AE10" s="805">
        <f>'SAME1 Flight Tests 8-27-09'!U48</f>
        <v>10</v>
      </c>
      <c r="AF10" s="806"/>
      <c r="AG10" s="816">
        <f>'SAME1 Flight Tests 8-27-09'!V48</f>
        <v>0.13253466028642899</v>
      </c>
      <c r="AH10" s="818">
        <f>'SAME1 Flight Tests 8-27-09'!W48</f>
        <v>0.31509757263874055</v>
      </c>
      <c r="AI10" s="806"/>
      <c r="AJ10" s="806"/>
      <c r="AK10" s="806"/>
      <c r="AL10" s="806"/>
      <c r="AM10" s="806"/>
      <c r="AN10" s="806"/>
      <c r="AO10" s="806"/>
      <c r="AP10" s="806"/>
      <c r="AQ10" s="806"/>
      <c r="AR10" s="806"/>
      <c r="AS10" s="806"/>
      <c r="AT10" s="806"/>
      <c r="AU10" s="805" t="str">
        <f>'SAME1 Flight Tests 8-27-09'!X48</f>
        <v>n/a</v>
      </c>
      <c r="AV10" s="820">
        <f>'SAME1 Flight Tests 8-27-09'!Y48</f>
        <v>3.2435454999999997</v>
      </c>
      <c r="AW10" s="820">
        <f>'SAME1 Flight Tests 8-27-09'!Z48</f>
        <v>6.2565770000000001</v>
      </c>
      <c r="AX10" s="820">
        <f>'SAME1 Flight Tests 8-27-09'!AA48</f>
        <v>-5.7983379999999982E-4</v>
      </c>
      <c r="AY10" s="822"/>
      <c r="AZ10" s="822"/>
      <c r="BA10" s="820">
        <f>'SAME1 Flight Tests 8-27-09'!AC48</f>
        <v>4.8681944999999995</v>
      </c>
      <c r="BB10" s="822"/>
      <c r="BC10" s="822"/>
      <c r="BD10" s="820">
        <f>'SAME1 Flight Tests 8-27-09'!AB48</f>
        <v>4.9144435</v>
      </c>
      <c r="BE10" s="820">
        <f>'SAME1 Flight Tests 8-27-09'!AD48</f>
        <v>4.6818555000000002</v>
      </c>
      <c r="BF10" s="826">
        <f>'SAME1 Flight Tests 8-27-09'!AE48</f>
        <v>973.2</v>
      </c>
      <c r="BG10" s="806"/>
      <c r="BH10" s="806"/>
      <c r="BI10" s="805">
        <f>'SAME1 Flight Tests 8-27-09'!AF48</f>
        <v>1.2150000000000005E-2</v>
      </c>
      <c r="BJ10" s="805">
        <f>'SAME1 Flight Tests 8-27-09'!AG48</f>
        <v>29.357199999999995</v>
      </c>
      <c r="BK10" s="805">
        <f>'SAME1 Flight Tests 8-27-09'!AH48</f>
        <v>0.23258799999999979</v>
      </c>
      <c r="BL10" s="805">
        <f>'SAME1 Flight Tests 8-27-09'!AK48</f>
        <v>0</v>
      </c>
      <c r="BM10" s="805">
        <f>'SAME1 Flight Tests 8-27-09'!AL48</f>
        <v>0</v>
      </c>
      <c r="BN10" s="806"/>
      <c r="BO10" s="805"/>
      <c r="BP10" s="806"/>
      <c r="BQ10" s="805">
        <f>'SAME1 Flight Tests 8-27-09'!AM48</f>
        <v>0</v>
      </c>
      <c r="BR10" s="816">
        <f>'SAME1 Flight Tests 8-27-09'!AP48</f>
        <v>0</v>
      </c>
      <c r="BS10" s="816">
        <f>'SAME1 Flight Tests 8-27-09'!AQ48</f>
        <v>0</v>
      </c>
      <c r="BT10" s="816"/>
      <c r="BU10" s="816">
        <f>'SAME1 Flight Tests 8-27-09'!AS48</f>
        <v>0</v>
      </c>
      <c r="BV10" s="816">
        <f>'SAME1 Flight Tests 8-27-09'!AT48</f>
        <v>0</v>
      </c>
      <c r="BW10" s="807">
        <f>'SAME1 Flight Tests 8-27-09'!BB48</f>
        <v>10159.36022750626</v>
      </c>
      <c r="BX10" s="807">
        <f>'SAME1 Flight Tests 8-27-09'!BC48</f>
        <v>9990.4715764045377</v>
      </c>
      <c r="BY10" s="807">
        <f>'SAME1 Flight Tests 8-27-09'!BD48</f>
        <v>9544.949189186058</v>
      </c>
      <c r="BZ10" s="806"/>
      <c r="CA10" s="805">
        <f>'SAME1 Flight Tests 8-27-09'!BG48</f>
        <v>0</v>
      </c>
      <c r="CB10" s="805">
        <f>'SAME1 Flight Tests 8-27-09'!BF48</f>
        <v>0</v>
      </c>
      <c r="CC10" s="783"/>
      <c r="CD10" s="805"/>
      <c r="CE10" s="805">
        <f>'SAME1 Flight Tests 8-27-09'!BH48</f>
        <v>194.81059937263933</v>
      </c>
      <c r="CF10" s="818" t="str">
        <f>'SAME1 Flight Tests 8-27-09'!BI48</f>
        <v>NA</v>
      </c>
      <c r="CG10" s="818">
        <f>'SAME1 Flight Tests 8-27-09'!BJ48</f>
        <v>0</v>
      </c>
      <c r="CH10" s="818">
        <f>'SAME1 Flight Tests 8-27-09'!BK48</f>
        <v>0</v>
      </c>
      <c r="CI10" s="818">
        <f>'SAME1 Flight Tests 8-27-09'!BL48</f>
        <v>0</v>
      </c>
      <c r="CJ10" s="818">
        <f>'SAME1 Flight Tests 8-27-09'!BM48</f>
        <v>0</v>
      </c>
      <c r="CK10" s="818">
        <f>'SAME1 Flight Tests 8-27-09'!BN48</f>
        <v>0</v>
      </c>
      <c r="CL10" s="2014"/>
      <c r="CQ10" s="2018"/>
    </row>
    <row r="11" spans="1:95" s="2" customFormat="1" ht="16.5" customHeight="1" x14ac:dyDescent="0.25">
      <c r="A11" s="778">
        <v>1</v>
      </c>
      <c r="B11" s="779">
        <f>'SAME1 Flight Tests 8-27-09'!A49</f>
        <v>5</v>
      </c>
      <c r="C11" s="779" t="str">
        <f>'SAME1 Flight Tests 8-27-09'!B49</f>
        <v>DBP</v>
      </c>
      <c r="D11" s="782"/>
      <c r="E11" s="779" t="str">
        <f>'SAME1 Flight Tests 8-27-09'!C49</f>
        <v>39 D</v>
      </c>
      <c r="F11" s="779">
        <f>'SAME1 Flight Tests 8-27-09'!D49</f>
        <v>6</v>
      </c>
      <c r="G11" s="779">
        <f>'SAME1 Flight Tests 8-27-09'!E49</f>
        <v>39</v>
      </c>
      <c r="H11" s="779" t="str">
        <f>'SAME1 Flight Tests 8-27-09'!F49</f>
        <v>baseline repeat</v>
      </c>
      <c r="I11" s="779">
        <f>'SAME1 Flight Tests 8-27-09'!G49</f>
        <v>276</v>
      </c>
      <c r="J11" s="791">
        <f>'SAME1 Flight Tests 8-27-09'!H49</f>
        <v>39358</v>
      </c>
      <c r="K11" s="779">
        <f>'SAME1 Flight Tests 8-27-09'!I49</f>
        <v>0</v>
      </c>
      <c r="L11" s="779" t="str">
        <f>'SAME1 Flight Tests 8-27-09'!J49</f>
        <v>n</v>
      </c>
      <c r="M11" s="779" t="str">
        <f>'SAME1 Flight Tests 8-27-09'!K49</f>
        <v>n</v>
      </c>
      <c r="N11" s="779">
        <f>'SAME1 Flight Tests 8-27-09'!L49</f>
        <v>8</v>
      </c>
      <c r="O11" s="804">
        <f>'SAME1 Flight Tests 8-27-09'!M49</f>
        <v>1.18</v>
      </c>
      <c r="P11" s="805">
        <f>'SAME1 Flight Tests 8-27-09'!N49</f>
        <v>60</v>
      </c>
      <c r="Q11" s="805">
        <f>'SAME1 Flight Tests 8-27-09'!O49</f>
        <v>11</v>
      </c>
      <c r="R11" s="805">
        <f>'SAME1 Flight Tests 8-27-09'!P49</f>
        <v>8</v>
      </c>
      <c r="S11" s="806"/>
      <c r="T11" s="806"/>
      <c r="U11" s="805">
        <f>'SAME1 Flight Tests 8-27-09'!Q49</f>
        <v>58</v>
      </c>
      <c r="V11" s="806"/>
      <c r="W11" s="806"/>
      <c r="X11" s="806"/>
      <c r="Y11" s="806"/>
      <c r="Z11" s="806"/>
      <c r="AA11" s="805" t="str">
        <f>'SAME1 Flight Tests 8-27-09'!R49</f>
        <v>y</v>
      </c>
      <c r="AB11" s="805" t="str">
        <f>'SAME1 Flight Tests 8-27-09'!S49</f>
        <v>y</v>
      </c>
      <c r="AC11" s="805">
        <f>'SAME1 Flight Tests 8-27-09'!T49</f>
        <v>1</v>
      </c>
      <c r="AD11" s="806"/>
      <c r="AE11" s="805">
        <f>'SAME1 Flight Tests 8-27-09'!U49</f>
        <v>10</v>
      </c>
      <c r="AF11" s="806"/>
      <c r="AG11" s="816">
        <f>'SAME1 Flight Tests 8-27-09'!V49</f>
        <v>0.13253466028642899</v>
      </c>
      <c r="AH11" s="818">
        <f>'SAME1 Flight Tests 8-27-09'!W49</f>
        <v>0.3698668387090201</v>
      </c>
      <c r="AI11" s="806"/>
      <c r="AJ11" s="806"/>
      <c r="AK11" s="806"/>
      <c r="AL11" s="806"/>
      <c r="AM11" s="806"/>
      <c r="AN11" s="806"/>
      <c r="AO11" s="806"/>
      <c r="AP11" s="806"/>
      <c r="AQ11" s="806"/>
      <c r="AR11" s="806"/>
      <c r="AS11" s="806"/>
      <c r="AT11" s="806"/>
      <c r="AU11" s="805" t="str">
        <f>'SAME1 Flight Tests 8-27-09'!X49</f>
        <v>n/a</v>
      </c>
      <c r="AV11" s="820">
        <f>'SAME1 Flight Tests 8-27-09'!Y49</f>
        <v>3.0281380000000002</v>
      </c>
      <c r="AW11" s="820">
        <f>'SAME1 Flight Tests 8-27-09'!Z49</f>
        <v>6.2357650000000007</v>
      </c>
      <c r="AX11" s="820">
        <f>'SAME1 Flight Tests 8-27-09'!AA49</f>
        <v>-5.6457529999999999E-4</v>
      </c>
      <c r="AY11" s="822"/>
      <c r="AZ11" s="822"/>
      <c r="BA11" s="820">
        <f>'SAME1 Flight Tests 8-27-09'!AC49</f>
        <v>4.8626704999999992</v>
      </c>
      <c r="BB11" s="822"/>
      <c r="BC11" s="822"/>
      <c r="BD11" s="820">
        <f>'SAME1 Flight Tests 8-27-09'!AB49</f>
        <v>5.2797084999999999</v>
      </c>
      <c r="BE11" s="820">
        <f>'SAME1 Flight Tests 8-27-09'!AD49</f>
        <v>4.6674345000000006</v>
      </c>
      <c r="BF11" s="826">
        <f>'SAME1 Flight Tests 8-27-09'!AE49</f>
        <v>4181</v>
      </c>
      <c r="BG11" s="806"/>
      <c r="BH11" s="806"/>
      <c r="BI11" s="805">
        <f>'SAME1 Flight Tests 8-27-09'!AF49</f>
        <v>5.7349999999999998E-2</v>
      </c>
      <c r="BJ11" s="805">
        <f>'SAME1 Flight Tests 8-27-09'!AG49</f>
        <v>73.892599999999987</v>
      </c>
      <c r="BK11" s="805">
        <f>'SAME1 Flight Tests 8-27-09'!AH49</f>
        <v>0.61227399999999932</v>
      </c>
      <c r="BL11" s="805">
        <f>'SAME1 Flight Tests 8-27-09'!AK49</f>
        <v>0</v>
      </c>
      <c r="BM11" s="805">
        <f>'SAME1 Flight Tests 8-27-09'!AL49</f>
        <v>0</v>
      </c>
      <c r="BN11" s="806"/>
      <c r="BO11" s="805"/>
      <c r="BP11" s="806"/>
      <c r="BQ11" s="805">
        <f>'SAME1 Flight Tests 8-27-09'!AM49</f>
        <v>0</v>
      </c>
      <c r="BR11" s="816">
        <f>'SAME1 Flight Tests 8-27-09'!AP49</f>
        <v>0</v>
      </c>
      <c r="BS11" s="816">
        <f>'SAME1 Flight Tests 8-27-09'!AQ49</f>
        <v>0</v>
      </c>
      <c r="BT11" s="816"/>
      <c r="BU11" s="816">
        <f>'SAME1 Flight Tests 8-27-09'!AS49</f>
        <v>0</v>
      </c>
      <c r="BV11" s="816">
        <f>'SAME1 Flight Tests 8-27-09'!AT49</f>
        <v>0</v>
      </c>
      <c r="BW11" s="807">
        <f>'SAME1 Flight Tests 8-27-09'!BB49</f>
        <v>43848.387353470789</v>
      </c>
      <c r="BX11" s="807">
        <f>'SAME1 Flight Tests 8-27-09'!BC49</f>
        <v>43122.818662290869</v>
      </c>
      <c r="BY11" s="807">
        <f>'SAME1 Flight Tests 8-27-09'!BD49</f>
        <v>41107.598942235876</v>
      </c>
      <c r="BZ11" s="806"/>
      <c r="CA11" s="805">
        <f>'SAME1 Flight Tests 8-27-09'!BG49</f>
        <v>0</v>
      </c>
      <c r="CB11" s="805">
        <f>'SAME1 Flight Tests 8-27-09'!BF49</f>
        <v>0</v>
      </c>
      <c r="CC11" s="783"/>
      <c r="CD11" s="805"/>
      <c r="CE11" s="805" t="str">
        <f>'SAME1 Flight Tests 8-27-09'!BH49</f>
        <v>??</v>
      </c>
      <c r="CF11" s="818" t="str">
        <f>'SAME1 Flight Tests 8-27-09'!BI49</f>
        <v>NA</v>
      </c>
      <c r="CG11" s="818">
        <f>'SAME1 Flight Tests 8-27-09'!BJ49</f>
        <v>0</v>
      </c>
      <c r="CH11" s="818">
        <f>'SAME1 Flight Tests 8-27-09'!BK49</f>
        <v>0</v>
      </c>
      <c r="CI11" s="818">
        <f>'SAME1 Flight Tests 8-27-09'!BL49</f>
        <v>0</v>
      </c>
      <c r="CJ11" s="818">
        <f>'SAME1 Flight Tests 8-27-09'!BM49</f>
        <v>0</v>
      </c>
      <c r="CK11" s="818">
        <f>'SAME1 Flight Tests 8-27-09'!BN49</f>
        <v>0</v>
      </c>
      <c r="CL11" s="2014"/>
      <c r="CQ11" s="2018"/>
    </row>
    <row r="12" spans="1:95" s="2" customFormat="1" ht="16.5" customHeight="1" x14ac:dyDescent="0.25">
      <c r="A12" s="778">
        <v>1</v>
      </c>
      <c r="B12" s="779">
        <f>'SAME1 Flight Tests 8-27-09'!A50</f>
        <v>5</v>
      </c>
      <c r="C12" s="779" t="str">
        <f>'SAME1 Flight Tests 8-27-09'!B50</f>
        <v>DBP</v>
      </c>
      <c r="D12" s="782"/>
      <c r="E12" s="779" t="str">
        <f>'SAME1 Flight Tests 8-27-09'!C50</f>
        <v>39 D a</v>
      </c>
      <c r="F12" s="779">
        <f>'SAME1 Flight Tests 8-27-09'!D50</f>
        <v>6</v>
      </c>
      <c r="G12" s="779" t="str">
        <f>'SAME1 Flight Tests 8-27-09'!E50</f>
        <v>39a</v>
      </c>
      <c r="H12" s="779" t="str">
        <f>'SAME1 Flight Tests 8-27-09'!F50</f>
        <v xml:space="preserve">     Aging</v>
      </c>
      <c r="I12" s="779">
        <f>'SAME1 Flight Tests 8-27-09'!G50</f>
        <v>276</v>
      </c>
      <c r="J12" s="791">
        <f>'SAME1 Flight Tests 8-27-09'!H50</f>
        <v>39358</v>
      </c>
      <c r="K12" s="779">
        <f>'SAME1 Flight Tests 8-27-09'!I50</f>
        <v>0</v>
      </c>
      <c r="L12" s="779" t="str">
        <f>'SAME1 Flight Tests 8-27-09'!J50</f>
        <v>n</v>
      </c>
      <c r="M12" s="779" t="str">
        <f>'SAME1 Flight Tests 8-27-09'!K50</f>
        <v>n</v>
      </c>
      <c r="N12" s="779">
        <f>'SAME1 Flight Tests 8-27-09'!L50</f>
        <v>8</v>
      </c>
      <c r="O12" s="804">
        <f>'SAME1 Flight Tests 8-27-09'!M50</f>
        <v>1.18</v>
      </c>
      <c r="P12" s="805">
        <f>'SAME1 Flight Tests 8-27-09'!N50</f>
        <v>60</v>
      </c>
      <c r="Q12" s="805">
        <f>'SAME1 Flight Tests 8-27-09'!O50</f>
        <v>720</v>
      </c>
      <c r="R12" s="805">
        <f>'SAME1 Flight Tests 8-27-09'!P50</f>
        <v>8</v>
      </c>
      <c r="S12" s="806"/>
      <c r="T12" s="806"/>
      <c r="U12" s="805">
        <f>'SAME1 Flight Tests 8-27-09'!Q50</f>
        <v>883</v>
      </c>
      <c r="V12" s="806"/>
      <c r="W12" s="806"/>
      <c r="X12" s="806"/>
      <c r="Y12" s="806"/>
      <c r="Z12" s="806"/>
      <c r="AA12" s="805" t="str">
        <f>'SAME1 Flight Tests 8-27-09'!R50</f>
        <v>y</v>
      </c>
      <c r="AB12" s="805" t="str">
        <f>'SAME1 Flight Tests 8-27-09'!S50</f>
        <v>y</v>
      </c>
      <c r="AC12" s="805">
        <f>'SAME1 Flight Tests 8-27-09'!T50</f>
        <v>1</v>
      </c>
      <c r="AD12" s="806"/>
      <c r="AE12" s="805">
        <f>'SAME1 Flight Tests 8-27-09'!U50</f>
        <v>10</v>
      </c>
      <c r="AF12" s="806"/>
      <c r="AG12" s="816">
        <f>'SAME1 Flight Tests 8-27-09'!V50</f>
        <v>0.13253466028642899</v>
      </c>
      <c r="AH12" s="818">
        <f>'SAME1 Flight Tests 8-27-09'!W50</f>
        <v>0.33978426065133077</v>
      </c>
      <c r="AI12" s="806"/>
      <c r="AJ12" s="806"/>
      <c r="AK12" s="806"/>
      <c r="AL12" s="806"/>
      <c r="AM12" s="806"/>
      <c r="AN12" s="806"/>
      <c r="AO12" s="806"/>
      <c r="AP12" s="806"/>
      <c r="AQ12" s="806"/>
      <c r="AR12" s="806"/>
      <c r="AS12" s="806"/>
      <c r="AT12" s="806"/>
      <c r="AU12" s="805" t="str">
        <f>'SAME1 Flight Tests 8-27-09'!X50</f>
        <v>n/a</v>
      </c>
      <c r="AV12" s="820">
        <f>'SAME1 Flight Tests 8-27-09'!Y50</f>
        <v>3.0268099999999998</v>
      </c>
      <c r="AW12" s="820">
        <f>'SAME1 Flight Tests 8-27-09'!Z50</f>
        <v>6.2445834999999992</v>
      </c>
      <c r="AX12" s="820">
        <f>'SAME1 Flight Tests 8-27-09'!AA50</f>
        <v>-5.493163499999999E-4</v>
      </c>
      <c r="AY12" s="822"/>
      <c r="AZ12" s="822"/>
      <c r="BA12" s="820">
        <f>'SAME1 Flight Tests 8-27-09'!AC50</f>
        <v>4.8774255000000002</v>
      </c>
      <c r="BB12" s="822"/>
      <c r="BC12" s="822"/>
      <c r="BD12" s="820">
        <f>'SAME1 Flight Tests 8-27-09'!AB50</f>
        <v>5.2061149999999996</v>
      </c>
      <c r="BE12" s="820">
        <f>'SAME1 Flight Tests 8-27-09'!AD50</f>
        <v>4.6884005000000002</v>
      </c>
      <c r="BF12" s="826">
        <f>'SAME1 Flight Tests 8-27-09'!AE50</f>
        <v>3788</v>
      </c>
      <c r="BG12" s="806"/>
      <c r="BH12" s="806"/>
      <c r="BI12" s="805">
        <f>'SAME1 Flight Tests 8-27-09'!AF50</f>
        <v>6.1149999999999982E-2</v>
      </c>
      <c r="BJ12" s="805">
        <f>'SAME1 Flight Tests 8-27-09'!AG50</f>
        <v>64.930800000000005</v>
      </c>
      <c r="BK12" s="805">
        <f>'SAME1 Flight Tests 8-27-09'!AH50</f>
        <v>0.51771449999999941</v>
      </c>
      <c r="BL12" s="805">
        <f>'SAME1 Flight Tests 8-27-09'!AK50</f>
        <v>0</v>
      </c>
      <c r="BM12" s="805">
        <f>'SAME1 Flight Tests 8-27-09'!AL50</f>
        <v>0</v>
      </c>
      <c r="BN12" s="806"/>
      <c r="BO12" s="805"/>
      <c r="BP12" s="806"/>
      <c r="BQ12" s="805">
        <f>'SAME1 Flight Tests 8-27-09'!AM50</f>
        <v>0</v>
      </c>
      <c r="BR12" s="816">
        <f>'SAME1 Flight Tests 8-27-09'!AP50</f>
        <v>0</v>
      </c>
      <c r="BS12" s="816">
        <f>'SAME1 Flight Tests 8-27-09'!AQ50</f>
        <v>0</v>
      </c>
      <c r="BT12" s="816"/>
      <c r="BU12" s="816">
        <f>'SAME1 Flight Tests 8-27-09'!AS50</f>
        <v>0</v>
      </c>
      <c r="BV12" s="816">
        <f>'SAME1 Flight Tests 8-27-09'!AT50</f>
        <v>0</v>
      </c>
      <c r="BW12" s="807">
        <f>'SAME1 Flight Tests 8-27-09'!BB50</f>
        <v>39704.320942367311</v>
      </c>
      <c r="BX12" s="807">
        <f>'SAME1 Flight Tests 8-27-09'!BC50</f>
        <v>39046.953278605171</v>
      </c>
      <c r="BY12" s="807">
        <f>'SAME1 Flight Tests 8-27-09'!BD50</f>
        <v>37232.389876999441</v>
      </c>
      <c r="BZ12" s="806"/>
      <c r="CA12" s="805">
        <f>'SAME1 Flight Tests 8-27-09'!BG50</f>
        <v>0</v>
      </c>
      <c r="CB12" s="805">
        <f>'SAME1 Flight Tests 8-27-09'!BF50</f>
        <v>0</v>
      </c>
      <c r="CC12" s="783"/>
      <c r="CD12" s="805"/>
      <c r="CE12" s="805" t="str">
        <f>'SAME1 Flight Tests 8-27-09'!BH50</f>
        <v>??</v>
      </c>
      <c r="CF12" s="818" t="str">
        <f>'SAME1 Flight Tests 8-27-09'!BI50</f>
        <v>NA</v>
      </c>
      <c r="CG12" s="818">
        <f>'SAME1 Flight Tests 8-27-09'!BJ50</f>
        <v>0</v>
      </c>
      <c r="CH12" s="818">
        <f>'SAME1 Flight Tests 8-27-09'!BK50</f>
        <v>0</v>
      </c>
      <c r="CI12" s="818">
        <f>'SAME1 Flight Tests 8-27-09'!BL50</f>
        <v>0</v>
      </c>
      <c r="CJ12" s="818">
        <f>'SAME1 Flight Tests 8-27-09'!BM50</f>
        <v>0</v>
      </c>
      <c r="CK12" s="818">
        <f>'SAME1 Flight Tests 8-27-09'!BN50</f>
        <v>0</v>
      </c>
      <c r="CL12" s="2014"/>
      <c r="CQ12" s="2018"/>
    </row>
    <row r="13" spans="1:95" s="2" customFormat="1" ht="16.5" customHeight="1" x14ac:dyDescent="0.25">
      <c r="A13" s="778">
        <v>1</v>
      </c>
      <c r="B13" s="779">
        <f>'SAME1 Flight Tests 8-27-09'!A51</f>
        <v>5</v>
      </c>
      <c r="C13" s="779" t="str">
        <f>'SAME1 Flight Tests 8-27-09'!B51</f>
        <v>DBP</v>
      </c>
      <c r="D13" s="782"/>
      <c r="E13" s="779" t="str">
        <f>'SAME1 Flight Tests 8-27-09'!C51</f>
        <v>40 D</v>
      </c>
      <c r="F13" s="779">
        <f>'SAME1 Flight Tests 8-27-09'!D51</f>
        <v>6</v>
      </c>
      <c r="G13" s="779">
        <f>'SAME1 Flight Tests 8-27-09'!E51</f>
        <v>40</v>
      </c>
      <c r="H13" s="779" t="str">
        <f>'SAME1 Flight Tests 8-27-09'!F51</f>
        <v>low flow aging</v>
      </c>
      <c r="I13" s="779">
        <f>'SAME1 Flight Tests 8-27-09'!G51</f>
        <v>276</v>
      </c>
      <c r="J13" s="791">
        <f>'SAME1 Flight Tests 8-27-09'!H51</f>
        <v>39358</v>
      </c>
      <c r="K13" s="779">
        <f>'SAME1 Flight Tests 8-27-09'!I51</f>
        <v>0</v>
      </c>
      <c r="L13" s="779" t="str">
        <f>'SAME1 Flight Tests 8-27-09'!J51</f>
        <v>n</v>
      </c>
      <c r="M13" s="779" t="str">
        <f>'SAME1 Flight Tests 8-27-09'!K51</f>
        <v>n</v>
      </c>
      <c r="N13" s="779">
        <f>'SAME1 Flight Tests 8-27-09'!L51</f>
        <v>2</v>
      </c>
      <c r="O13" s="804">
        <f>'SAME1 Flight Tests 8-27-09'!M51</f>
        <v>1.18</v>
      </c>
      <c r="P13" s="805">
        <f>'SAME1 Flight Tests 8-27-09'!N51</f>
        <v>60</v>
      </c>
      <c r="Q13" s="805">
        <f>'SAME1 Flight Tests 8-27-09'!O51</f>
        <v>11</v>
      </c>
      <c r="R13" s="805">
        <f>'SAME1 Flight Tests 8-27-09'!P51</f>
        <v>8</v>
      </c>
      <c r="S13" s="806"/>
      <c r="T13" s="806"/>
      <c r="U13" s="805">
        <f>'SAME1 Flight Tests 8-27-09'!Q51</f>
        <v>44</v>
      </c>
      <c r="V13" s="806"/>
      <c r="W13" s="806"/>
      <c r="X13" s="806"/>
      <c r="Y13" s="806"/>
      <c r="Z13" s="806"/>
      <c r="AA13" s="805" t="str">
        <f>'SAME1 Flight Tests 8-27-09'!R51</f>
        <v>y</v>
      </c>
      <c r="AB13" s="805" t="str">
        <f>'SAME1 Flight Tests 8-27-09'!S51</f>
        <v>y</v>
      </c>
      <c r="AC13" s="805">
        <f>'SAME1 Flight Tests 8-27-09'!T51</f>
        <v>1</v>
      </c>
      <c r="AD13" s="806"/>
      <c r="AE13" s="805">
        <f>'SAME1 Flight Tests 8-27-09'!U51</f>
        <v>10</v>
      </c>
      <c r="AF13" s="806"/>
      <c r="AG13" s="816">
        <f>'SAME1 Flight Tests 8-27-09'!V51</f>
        <v>0.13253466028642899</v>
      </c>
      <c r="AH13" s="818">
        <f>'SAME1 Flight Tests 8-27-09'!W51</f>
        <v>0.37159331180319777</v>
      </c>
      <c r="AI13" s="806"/>
      <c r="AJ13" s="806"/>
      <c r="AK13" s="806"/>
      <c r="AL13" s="806"/>
      <c r="AM13" s="806"/>
      <c r="AN13" s="806"/>
      <c r="AO13" s="806"/>
      <c r="AP13" s="806"/>
      <c r="AQ13" s="806"/>
      <c r="AR13" s="806"/>
      <c r="AS13" s="806"/>
      <c r="AT13" s="806"/>
      <c r="AU13" s="805">
        <f>'SAME1 Flight Tests 8-27-09'!X51</f>
        <v>13.28</v>
      </c>
      <c r="AV13" s="820">
        <f>'SAME1 Flight Tests 8-27-09'!Y51</f>
        <v>3.2722790000000002</v>
      </c>
      <c r="AW13" s="820">
        <f>'SAME1 Flight Tests 8-27-09'!Z51</f>
        <v>6.2543949999999997</v>
      </c>
      <c r="AX13" s="820">
        <f>'SAME1 Flight Tests 8-27-09'!AA51</f>
        <v>-6.1035164999999976E-4</v>
      </c>
      <c r="AY13" s="822"/>
      <c r="AZ13" s="822"/>
      <c r="BA13" s="820">
        <f>'SAME1 Flight Tests 8-27-09'!AC51</f>
        <v>4.8564145000000005</v>
      </c>
      <c r="BB13" s="822"/>
      <c r="BC13" s="822"/>
      <c r="BD13" s="820">
        <f>'SAME1 Flight Tests 8-27-09'!AB51</f>
        <v>4.8485715000000003</v>
      </c>
      <c r="BE13" s="820">
        <f>'SAME1 Flight Tests 8-27-09'!AD51</f>
        <v>4.6706400000000006</v>
      </c>
      <c r="BF13" s="826">
        <f>'SAME1 Flight Tests 8-27-09'!AE51</f>
        <v>580.65</v>
      </c>
      <c r="BG13" s="806"/>
      <c r="BH13" s="806"/>
      <c r="BI13" s="805">
        <f>'SAME1 Flight Tests 8-27-09'!AF51</f>
        <v>1.5750000000000007E-2</v>
      </c>
      <c r="BJ13" s="805">
        <f>'SAME1 Flight Tests 8-27-09'!AG51</f>
        <v>25.545899999999996</v>
      </c>
      <c r="BK13" s="805">
        <f>'SAME1 Flight Tests 8-27-09'!AH51</f>
        <v>0.17793149999999969</v>
      </c>
      <c r="BL13" s="805">
        <f>'SAME1 Flight Tests 8-27-09'!AK51</f>
        <v>0</v>
      </c>
      <c r="BM13" s="805">
        <f>'SAME1 Flight Tests 8-27-09'!AL51</f>
        <v>0</v>
      </c>
      <c r="BN13" s="806"/>
      <c r="BO13" s="805"/>
      <c r="BP13" s="806"/>
      <c r="BQ13" s="805">
        <f>'SAME1 Flight Tests 8-27-09'!AM51</f>
        <v>0</v>
      </c>
      <c r="BR13" s="816">
        <f>'SAME1 Flight Tests 8-27-09'!AP51</f>
        <v>0</v>
      </c>
      <c r="BS13" s="816">
        <f>'SAME1 Flight Tests 8-27-09'!AQ51</f>
        <v>0</v>
      </c>
      <c r="BT13" s="816"/>
      <c r="BU13" s="816">
        <f>'SAME1 Flight Tests 8-27-09'!AS51</f>
        <v>0</v>
      </c>
      <c r="BV13" s="816">
        <f>'SAME1 Flight Tests 8-27-09'!AT51</f>
        <v>0</v>
      </c>
      <c r="BW13" s="807">
        <f>'SAME1 Flight Tests 8-27-09'!BB51</f>
        <v>6058.0405692352588</v>
      </c>
      <c r="BX13" s="807">
        <f>'SAME1 Flight Tests 8-27-09'!BC51</f>
        <v>5957.2748527718231</v>
      </c>
      <c r="BY13" s="807">
        <f>'SAME1 Flight Tests 8-27-09'!BD51</f>
        <v>5693.1782055487129</v>
      </c>
      <c r="BZ13" s="806"/>
      <c r="CA13" s="805">
        <f>'SAME1 Flight Tests 8-27-09'!BG51</f>
        <v>0</v>
      </c>
      <c r="CB13" s="805">
        <f>'SAME1 Flight Tests 8-27-09'!BF51</f>
        <v>0</v>
      </c>
      <c r="CC13" s="783"/>
      <c r="CD13" s="805"/>
      <c r="CE13" s="805">
        <f>'SAME1 Flight Tests 8-27-09'!BH51</f>
        <v>194.73118500342022</v>
      </c>
      <c r="CF13" s="818" t="str">
        <f>'SAME1 Flight Tests 8-27-09'!BI51</f>
        <v>NA</v>
      </c>
      <c r="CG13" s="818">
        <f>'SAME1 Flight Tests 8-27-09'!BJ51</f>
        <v>0</v>
      </c>
      <c r="CH13" s="818">
        <f>'SAME1 Flight Tests 8-27-09'!BK51</f>
        <v>0</v>
      </c>
      <c r="CI13" s="818">
        <f>'SAME1 Flight Tests 8-27-09'!BL51</f>
        <v>0</v>
      </c>
      <c r="CJ13" s="818">
        <f>'SAME1 Flight Tests 8-27-09'!BM51</f>
        <v>0</v>
      </c>
      <c r="CK13" s="818">
        <f>'SAME1 Flight Tests 8-27-09'!BN51</f>
        <v>0</v>
      </c>
      <c r="CL13" s="2014"/>
      <c r="CQ13" s="2018"/>
    </row>
    <row r="14" spans="1:95" s="2" customFormat="1" ht="16.5" customHeight="1" x14ac:dyDescent="0.25">
      <c r="A14" s="778">
        <v>1</v>
      </c>
      <c r="B14" s="779">
        <f>'SAME1 Flight Tests 8-27-09'!A52</f>
        <v>5</v>
      </c>
      <c r="C14" s="779" t="str">
        <f>'SAME1 Flight Tests 8-27-09'!B52</f>
        <v>DBP</v>
      </c>
      <c r="D14" s="782"/>
      <c r="E14" s="779" t="str">
        <f>'SAME1 Flight Tests 8-27-09'!C52</f>
        <v>40 D a</v>
      </c>
      <c r="F14" s="779">
        <f>'SAME1 Flight Tests 8-27-09'!D52</f>
        <v>6</v>
      </c>
      <c r="G14" s="779" t="str">
        <f>'SAME1 Flight Tests 8-27-09'!E52</f>
        <v>40a</v>
      </c>
      <c r="H14" s="779" t="str">
        <f>'SAME1 Flight Tests 8-27-09'!F52</f>
        <v xml:space="preserve">     Aging</v>
      </c>
      <c r="I14" s="779">
        <f>'SAME1 Flight Tests 8-27-09'!G52</f>
        <v>276</v>
      </c>
      <c r="J14" s="791">
        <f>'SAME1 Flight Tests 8-27-09'!H52</f>
        <v>39358</v>
      </c>
      <c r="K14" s="779">
        <f>'SAME1 Flight Tests 8-27-09'!I52</f>
        <v>0</v>
      </c>
      <c r="L14" s="779" t="str">
        <f>'SAME1 Flight Tests 8-27-09'!J52</f>
        <v>n</v>
      </c>
      <c r="M14" s="779" t="str">
        <f>'SAME1 Flight Tests 8-27-09'!K52</f>
        <v>n</v>
      </c>
      <c r="N14" s="779">
        <f>'SAME1 Flight Tests 8-27-09'!L52</f>
        <v>2</v>
      </c>
      <c r="O14" s="804">
        <f>'SAME1 Flight Tests 8-27-09'!M52</f>
        <v>1.18</v>
      </c>
      <c r="P14" s="805">
        <f>'SAME1 Flight Tests 8-27-09'!N52</f>
        <v>60</v>
      </c>
      <c r="Q14" s="805">
        <f>'SAME1 Flight Tests 8-27-09'!O52</f>
        <v>720</v>
      </c>
      <c r="R14" s="805">
        <f>'SAME1 Flight Tests 8-27-09'!P52</f>
        <v>8</v>
      </c>
      <c r="S14" s="806"/>
      <c r="T14" s="806"/>
      <c r="U14" s="805">
        <f>'SAME1 Flight Tests 8-27-09'!Q52</f>
        <v>860</v>
      </c>
      <c r="V14" s="806"/>
      <c r="W14" s="806"/>
      <c r="X14" s="806"/>
      <c r="Y14" s="806"/>
      <c r="Z14" s="806"/>
      <c r="AA14" s="805" t="str">
        <f>'SAME1 Flight Tests 8-27-09'!R52</f>
        <v>y</v>
      </c>
      <c r="AB14" s="805" t="str">
        <f>'SAME1 Flight Tests 8-27-09'!S52</f>
        <v>y</v>
      </c>
      <c r="AC14" s="805">
        <f>'SAME1 Flight Tests 8-27-09'!T52</f>
        <v>1</v>
      </c>
      <c r="AD14" s="806"/>
      <c r="AE14" s="805">
        <f>'SAME1 Flight Tests 8-27-09'!U52</f>
        <v>10</v>
      </c>
      <c r="AF14" s="806"/>
      <c r="AG14" s="816">
        <f>'SAME1 Flight Tests 8-27-09'!V52</f>
        <v>0.13253466028642899</v>
      </c>
      <c r="AH14" s="818">
        <f>'SAME1 Flight Tests 8-27-09'!W52</f>
        <v>0.28657150597538239</v>
      </c>
      <c r="AI14" s="806"/>
      <c r="AJ14" s="806"/>
      <c r="AK14" s="806"/>
      <c r="AL14" s="806"/>
      <c r="AM14" s="806"/>
      <c r="AN14" s="806"/>
      <c r="AO14" s="806"/>
      <c r="AP14" s="806"/>
      <c r="AQ14" s="806"/>
      <c r="AR14" s="806"/>
      <c r="AS14" s="806"/>
      <c r="AT14" s="806"/>
      <c r="AU14" s="805">
        <f>'SAME1 Flight Tests 8-27-09'!X52</f>
        <v>13.28</v>
      </c>
      <c r="AV14" s="820">
        <f>'SAME1 Flight Tests 8-27-09'!Y52</f>
        <v>3.3204340000000001</v>
      </c>
      <c r="AW14" s="820">
        <f>'SAME1 Flight Tests 8-27-09'!Z52</f>
        <v>6.2063900000000016</v>
      </c>
      <c r="AX14" s="820">
        <f>'SAME1 Flight Tests 8-27-09'!AA52</f>
        <v>-7.9345639999999981E-4</v>
      </c>
      <c r="AY14" s="822"/>
      <c r="AZ14" s="822"/>
      <c r="BA14" s="820">
        <f>'SAME1 Flight Tests 8-27-09'!AC52</f>
        <v>4.8695364999999997</v>
      </c>
      <c r="BB14" s="822"/>
      <c r="BC14" s="822"/>
      <c r="BD14" s="820">
        <f>'SAME1 Flight Tests 8-27-09'!AB52</f>
        <v>4.7945104999999995</v>
      </c>
      <c r="BE14" s="820">
        <f>'SAME1 Flight Tests 8-27-09'!AD52</f>
        <v>4.6776580000000001</v>
      </c>
      <c r="BF14" s="826">
        <f>'SAME1 Flight Tests 8-27-09'!AE52</f>
        <v>473.25</v>
      </c>
      <c r="BG14" s="806"/>
      <c r="BH14" s="806"/>
      <c r="BI14" s="805">
        <f>'SAME1 Flight Tests 8-27-09'!AF52</f>
        <v>1.7250000000000008E-2</v>
      </c>
      <c r="BJ14" s="805">
        <f>'SAME1 Flight Tests 8-27-09'!AG52</f>
        <v>17.528699999999997</v>
      </c>
      <c r="BK14" s="805">
        <f>'SAME1 Flight Tests 8-27-09'!AH52</f>
        <v>0.11685249999999936</v>
      </c>
      <c r="BL14" s="805">
        <f>'SAME1 Flight Tests 8-27-09'!AK52</f>
        <v>0</v>
      </c>
      <c r="BM14" s="805">
        <f>'SAME1 Flight Tests 8-27-09'!AL52</f>
        <v>0</v>
      </c>
      <c r="BN14" s="806"/>
      <c r="BO14" s="805"/>
      <c r="BP14" s="806"/>
      <c r="BQ14" s="805">
        <f>'SAME1 Flight Tests 8-27-09'!AM52</f>
        <v>0</v>
      </c>
      <c r="BR14" s="816">
        <f>'SAME1 Flight Tests 8-27-09'!AP52</f>
        <v>0</v>
      </c>
      <c r="BS14" s="816">
        <f>'SAME1 Flight Tests 8-27-09'!AQ52</f>
        <v>0</v>
      </c>
      <c r="BT14" s="816"/>
      <c r="BU14" s="816">
        <f>'SAME1 Flight Tests 8-27-09'!AS52</f>
        <v>0</v>
      </c>
      <c r="BV14" s="816">
        <f>'SAME1 Flight Tests 8-27-09'!AT52</f>
        <v>0</v>
      </c>
      <c r="BW14" s="807">
        <f>'SAME1 Flight Tests 8-27-09'!BB52</f>
        <v>4936.7473362135788</v>
      </c>
      <c r="BX14" s="807">
        <f>'SAME1 Flight Tests 8-27-09'!BC52</f>
        <v>4854.6197631208024</v>
      </c>
      <c r="BY14" s="807">
        <f>'SAME1 Flight Tests 8-27-09'!BD52</f>
        <v>4639.75528539885</v>
      </c>
      <c r="BZ14" s="806"/>
      <c r="CA14" s="805">
        <f>'SAME1 Flight Tests 8-27-09'!BG52</f>
        <v>0</v>
      </c>
      <c r="CB14" s="805">
        <f>'SAME1 Flight Tests 8-27-09'!BF52</f>
        <v>0</v>
      </c>
      <c r="CC14" s="783"/>
      <c r="CD14" s="805"/>
      <c r="CE14" s="805">
        <f>'SAME1 Flight Tests 8-27-09'!BH52</f>
        <v>194.73118500342022</v>
      </c>
      <c r="CF14" s="818" t="str">
        <f>'SAME1 Flight Tests 8-27-09'!BI52</f>
        <v>NA</v>
      </c>
      <c r="CG14" s="818">
        <f>'SAME1 Flight Tests 8-27-09'!BJ52</f>
        <v>0</v>
      </c>
      <c r="CH14" s="818">
        <f>'SAME1 Flight Tests 8-27-09'!BK52</f>
        <v>0</v>
      </c>
      <c r="CI14" s="818">
        <f>'SAME1 Flight Tests 8-27-09'!BL52</f>
        <v>0</v>
      </c>
      <c r="CJ14" s="818">
        <f>'SAME1 Flight Tests 8-27-09'!BM52</f>
        <v>0</v>
      </c>
      <c r="CK14" s="818">
        <f>'SAME1 Flight Tests 8-27-09'!BN52</f>
        <v>0</v>
      </c>
      <c r="CL14" s="2014"/>
      <c r="CQ14" s="2018"/>
    </row>
    <row r="15" spans="1:95" s="2" customFormat="1" ht="16.5" customHeight="1" x14ac:dyDescent="0.25">
      <c r="A15" s="778">
        <v>1</v>
      </c>
      <c r="B15" s="779">
        <f>'SAME1 Flight Tests 8-27-09'!A55</f>
        <v>5</v>
      </c>
      <c r="C15" s="779" t="str">
        <f>'SAME1 Flight Tests 8-27-09'!B55</f>
        <v>DBP</v>
      </c>
      <c r="D15" s="782"/>
      <c r="E15" s="779" t="str">
        <f>'SAME1 Flight Tests 8-27-09'!C55</f>
        <v>42 D</v>
      </c>
      <c r="F15" s="779">
        <f>'SAME1 Flight Tests 8-27-09'!D55</f>
        <v>5</v>
      </c>
      <c r="G15" s="779">
        <f>'SAME1 Flight Tests 8-27-09'!E55</f>
        <v>42</v>
      </c>
      <c r="H15" s="779" t="str">
        <f>'SAME1 Flight Tests 8-27-09'!F55</f>
        <v>low flow aging</v>
      </c>
      <c r="I15" s="779">
        <f>'SAME1 Flight Tests 8-27-09'!G55</f>
        <v>277</v>
      </c>
      <c r="J15" s="791">
        <f>'SAME1 Flight Tests 8-27-09'!H55</f>
        <v>39359</v>
      </c>
      <c r="K15" s="779">
        <f>'SAME1 Flight Tests 8-27-09'!I55</f>
        <v>0</v>
      </c>
      <c r="L15" s="779" t="str">
        <f>'SAME1 Flight Tests 8-27-09'!J55</f>
        <v>n</v>
      </c>
      <c r="M15" s="779" t="str">
        <f>'SAME1 Flight Tests 8-27-09'!K55</f>
        <v>n</v>
      </c>
      <c r="N15" s="779">
        <f>'SAME1 Flight Tests 8-27-09'!L55</f>
        <v>7.5</v>
      </c>
      <c r="O15" s="804">
        <f>'SAME1 Flight Tests 8-27-09'!M55</f>
        <v>1.1599999999999999</v>
      </c>
      <c r="P15" s="805">
        <f>'SAME1 Flight Tests 8-27-09'!N55</f>
        <v>74</v>
      </c>
      <c r="Q15" s="805">
        <f>'SAME1 Flight Tests 8-27-09'!O55</f>
        <v>11</v>
      </c>
      <c r="R15" s="805">
        <f>'SAME1 Flight Tests 8-27-09'!P55</f>
        <v>8</v>
      </c>
      <c r="S15" s="806"/>
      <c r="T15" s="806"/>
      <c r="U15" s="805">
        <f>'SAME1 Flight Tests 8-27-09'!Q55</f>
        <v>65</v>
      </c>
      <c r="V15" s="806"/>
      <c r="W15" s="806"/>
      <c r="X15" s="806"/>
      <c r="Y15" s="806"/>
      <c r="Z15" s="806"/>
      <c r="AA15" s="805" t="str">
        <f>'SAME1 Flight Tests 8-27-09'!R55</f>
        <v>y</v>
      </c>
      <c r="AB15" s="805" t="str">
        <f>'SAME1 Flight Tests 8-27-09'!S55</f>
        <v>y</v>
      </c>
      <c r="AC15" s="805">
        <f>'SAME1 Flight Tests 8-27-09'!T55</f>
        <v>1</v>
      </c>
      <c r="AD15" s="806"/>
      <c r="AE15" s="805">
        <f>'SAME1 Flight Tests 8-27-09'!U55</f>
        <v>10</v>
      </c>
      <c r="AF15" s="806"/>
      <c r="AG15" s="816">
        <f>'SAME1 Flight Tests 8-27-09'!V55</f>
        <v>0.13253466028642899</v>
      </c>
      <c r="AH15" s="818">
        <f>'SAME1 Flight Tests 8-27-09'!W55</f>
        <v>0.37038215551998899</v>
      </c>
      <c r="AI15" s="806"/>
      <c r="AJ15" s="806"/>
      <c r="AK15" s="806"/>
      <c r="AL15" s="806"/>
      <c r="AM15" s="806"/>
      <c r="AN15" s="806"/>
      <c r="AO15" s="806"/>
      <c r="AP15" s="806"/>
      <c r="AQ15" s="806"/>
      <c r="AR15" s="806"/>
      <c r="AS15" s="806"/>
      <c r="AT15" s="806"/>
      <c r="AU15" s="805" t="str">
        <f>'SAME1 Flight Tests 8-27-09'!X55</f>
        <v>n/a</v>
      </c>
      <c r="AV15" s="820">
        <f>'SAME1 Flight Tests 8-27-09'!Y55</f>
        <v>3.1597300000000001</v>
      </c>
      <c r="AW15" s="820">
        <f>'SAME1 Flight Tests 8-27-09'!Z55</f>
        <v>6.240723</v>
      </c>
      <c r="AX15" s="820">
        <f>'SAME1 Flight Tests 8-27-09'!AA55</f>
        <v>-8.2397419999999996E-4</v>
      </c>
      <c r="AY15" s="822"/>
      <c r="AZ15" s="822"/>
      <c r="BA15" s="820">
        <f>'SAME1 Flight Tests 8-27-09'!AC55</f>
        <v>4.8665014999999991</v>
      </c>
      <c r="BB15" s="822"/>
      <c r="BC15" s="822"/>
      <c r="BD15" s="820">
        <f>'SAME1 Flight Tests 8-27-09'!AB55</f>
        <v>5.2604235000000017</v>
      </c>
      <c r="BE15" s="820">
        <f>'SAME1 Flight Tests 8-27-09'!AD55</f>
        <v>4.6894519999999993</v>
      </c>
      <c r="BF15" s="826">
        <f>'SAME1 Flight Tests 8-27-09'!AE55</f>
        <v>6631.5</v>
      </c>
      <c r="BG15" s="806"/>
      <c r="BH15" s="806"/>
      <c r="BI15" s="805">
        <f>'SAME1 Flight Tests 8-27-09'!AF55</f>
        <v>1.5378000000000003</v>
      </c>
      <c r="BJ15" s="805">
        <f>'SAME1 Flight Tests 8-27-09'!AG55</f>
        <v>56.625099999999996</v>
      </c>
      <c r="BK15" s="805">
        <f>'SAME1 Flight Tests 8-27-09'!AH55</f>
        <v>0.57097150000000241</v>
      </c>
      <c r="BL15" s="805">
        <f>'SAME1 Flight Tests 8-27-09'!AK55</f>
        <v>0</v>
      </c>
      <c r="BM15" s="805">
        <f>'SAME1 Flight Tests 8-27-09'!AL55</f>
        <v>0</v>
      </c>
      <c r="BN15" s="806"/>
      <c r="BO15" s="805"/>
      <c r="BP15" s="806"/>
      <c r="BQ15" s="805">
        <f>'SAME1 Flight Tests 8-27-09'!AM55</f>
        <v>0</v>
      </c>
      <c r="BR15" s="816">
        <f>'SAME1 Flight Tests 8-27-09'!AP55</f>
        <v>0</v>
      </c>
      <c r="BS15" s="816">
        <f>'SAME1 Flight Tests 8-27-09'!AQ55</f>
        <v>0</v>
      </c>
      <c r="BT15" s="816"/>
      <c r="BU15" s="816">
        <f>'SAME1 Flight Tests 8-27-09'!AS55</f>
        <v>0</v>
      </c>
      <c r="BV15" s="816">
        <f>'SAME1 Flight Tests 8-27-09'!AT55</f>
        <v>0</v>
      </c>
      <c r="BW15" s="807">
        <f>'SAME1 Flight Tests 8-27-09'!BB55</f>
        <v>69793.320211551982</v>
      </c>
      <c r="BX15" s="807">
        <f>'SAME1 Flight Tests 8-27-09'!BC55</f>
        <v>68642.492951193301</v>
      </c>
      <c r="BY15" s="807">
        <f>'SAME1 Flight Tests 8-27-09'!BD55</f>
        <v>65323.532150302759</v>
      </c>
      <c r="BZ15" s="806"/>
      <c r="CA15" s="805">
        <f>'SAME1 Flight Tests 8-27-09'!BG55</f>
        <v>0</v>
      </c>
      <c r="CB15" s="805">
        <f>'SAME1 Flight Tests 8-27-09'!BF55</f>
        <v>0</v>
      </c>
      <c r="CC15" s="783"/>
      <c r="CD15" s="805"/>
      <c r="CE15" s="805">
        <f>'SAME1 Flight Tests 8-27-09'!BH55</f>
        <v>176.76435508982723</v>
      </c>
      <c r="CF15" s="818" t="str">
        <f>'SAME1 Flight Tests 8-27-09'!BI55</f>
        <v>NA</v>
      </c>
      <c r="CG15" s="818">
        <f>'SAME1 Flight Tests 8-27-09'!BJ55</f>
        <v>42</v>
      </c>
      <c r="CH15" s="818">
        <f>'SAME1 Flight Tests 8-27-09'!BK55</f>
        <v>0</v>
      </c>
      <c r="CI15" s="818">
        <f>'SAME1 Flight Tests 8-27-09'!BL55</f>
        <v>0</v>
      </c>
      <c r="CJ15" s="818">
        <f>'SAME1 Flight Tests 8-27-09'!BM55</f>
        <v>0</v>
      </c>
      <c r="CK15" s="818">
        <f>'SAME1 Flight Tests 8-27-09'!BN55</f>
        <v>0</v>
      </c>
      <c r="CL15" s="2014"/>
      <c r="CQ15" s="2018"/>
    </row>
    <row r="16" spans="1:95" s="2" customFormat="1" ht="16.5" customHeight="1" x14ac:dyDescent="0.25">
      <c r="A16" s="778">
        <v>1</v>
      </c>
      <c r="B16" s="779">
        <f>'SAME1 Flight Tests 8-27-09'!A56</f>
        <v>5</v>
      </c>
      <c r="C16" s="779" t="str">
        <f>'SAME1 Flight Tests 8-27-09'!B56</f>
        <v>DBP</v>
      </c>
      <c r="D16" s="782"/>
      <c r="E16" s="779" t="str">
        <f>'SAME1 Flight Tests 8-27-09'!C56</f>
        <v>42 D a</v>
      </c>
      <c r="F16" s="779">
        <f>'SAME1 Flight Tests 8-27-09'!D56</f>
        <v>5</v>
      </c>
      <c r="G16" s="779" t="str">
        <f>'SAME1 Flight Tests 8-27-09'!E56</f>
        <v>42a</v>
      </c>
      <c r="H16" s="779" t="str">
        <f>'SAME1 Flight Tests 8-27-09'!F56</f>
        <v xml:space="preserve">     Aging</v>
      </c>
      <c r="I16" s="779">
        <f>'SAME1 Flight Tests 8-27-09'!G56</f>
        <v>277</v>
      </c>
      <c r="J16" s="791">
        <f>'SAME1 Flight Tests 8-27-09'!H56</f>
        <v>39359</v>
      </c>
      <c r="K16" s="779">
        <f>'SAME1 Flight Tests 8-27-09'!I56</f>
        <v>0</v>
      </c>
      <c r="L16" s="779" t="str">
        <f>'SAME1 Flight Tests 8-27-09'!J56</f>
        <v>n</v>
      </c>
      <c r="M16" s="779" t="str">
        <f>'SAME1 Flight Tests 8-27-09'!K56</f>
        <v>n</v>
      </c>
      <c r="N16" s="779">
        <f>'SAME1 Flight Tests 8-27-09'!L56</f>
        <v>7.5</v>
      </c>
      <c r="O16" s="804">
        <f>'SAME1 Flight Tests 8-27-09'!M56</f>
        <v>1.1599999999999999</v>
      </c>
      <c r="P16" s="805">
        <f>'SAME1 Flight Tests 8-27-09'!N56</f>
        <v>74</v>
      </c>
      <c r="Q16" s="805">
        <f>'SAME1 Flight Tests 8-27-09'!O56</f>
        <v>720</v>
      </c>
      <c r="R16" s="805">
        <f>'SAME1 Flight Tests 8-27-09'!P56</f>
        <v>8</v>
      </c>
      <c r="S16" s="806"/>
      <c r="T16" s="806"/>
      <c r="U16" s="805">
        <f>'SAME1 Flight Tests 8-27-09'!Q56</f>
        <v>871</v>
      </c>
      <c r="V16" s="806"/>
      <c r="W16" s="806"/>
      <c r="X16" s="806"/>
      <c r="Y16" s="806"/>
      <c r="Z16" s="806"/>
      <c r="AA16" s="805" t="str">
        <f>'SAME1 Flight Tests 8-27-09'!R56</f>
        <v>y</v>
      </c>
      <c r="AB16" s="805" t="str">
        <f>'SAME1 Flight Tests 8-27-09'!S56</f>
        <v>y</v>
      </c>
      <c r="AC16" s="805">
        <f>'SAME1 Flight Tests 8-27-09'!T56</f>
        <v>1</v>
      </c>
      <c r="AD16" s="806"/>
      <c r="AE16" s="805">
        <f>'SAME1 Flight Tests 8-27-09'!U56</f>
        <v>10</v>
      </c>
      <c r="AF16" s="806"/>
      <c r="AG16" s="816">
        <f>'SAME1 Flight Tests 8-27-09'!V56</f>
        <v>0.13253466028642899</v>
      </c>
      <c r="AH16" s="818">
        <f>'SAME1 Flight Tests 8-27-09'!W56</f>
        <v>0.37487607852829929</v>
      </c>
      <c r="AI16" s="806"/>
      <c r="AJ16" s="806"/>
      <c r="AK16" s="806"/>
      <c r="AL16" s="806"/>
      <c r="AM16" s="806"/>
      <c r="AN16" s="806"/>
      <c r="AO16" s="806"/>
      <c r="AP16" s="806"/>
      <c r="AQ16" s="806"/>
      <c r="AR16" s="806"/>
      <c r="AS16" s="806"/>
      <c r="AT16" s="806"/>
      <c r="AU16" s="805" t="str">
        <f>'SAME1 Flight Tests 8-27-09'!X56</f>
        <v>n/a</v>
      </c>
      <c r="AV16" s="820">
        <f>'SAME1 Flight Tests 8-27-09'!Y56</f>
        <v>3.1739950000000001</v>
      </c>
      <c r="AW16" s="820">
        <f>'SAME1 Flight Tests 8-27-09'!Z56</f>
        <v>6.2468414999999995</v>
      </c>
      <c r="AX16" s="820">
        <f>'SAME1 Flight Tests 8-27-09'!AA56</f>
        <v>-7.476805999999999E-4</v>
      </c>
      <c r="AY16" s="822"/>
      <c r="AZ16" s="822"/>
      <c r="BA16" s="820">
        <f>'SAME1 Flight Tests 8-27-09'!AC56</f>
        <v>4.8921345000000001</v>
      </c>
      <c r="BB16" s="822"/>
      <c r="BC16" s="822"/>
      <c r="BD16" s="820">
        <f>'SAME1 Flight Tests 8-27-09'!AB56</f>
        <v>5.1761459999999992</v>
      </c>
      <c r="BE16" s="820">
        <f>'SAME1 Flight Tests 8-27-09'!AD56</f>
        <v>4.699187499999999</v>
      </c>
      <c r="BF16" s="826">
        <f>'SAME1 Flight Tests 8-27-09'!AE56</f>
        <v>5762</v>
      </c>
      <c r="BG16" s="806"/>
      <c r="BH16" s="806"/>
      <c r="BI16" s="805">
        <f>'SAME1 Flight Tests 8-27-09'!AF56</f>
        <v>1.2407999999999999</v>
      </c>
      <c r="BJ16" s="805">
        <f>'SAME1 Flight Tests 8-27-09'!AG56</f>
        <v>50.4482</v>
      </c>
      <c r="BK16" s="805">
        <f>'SAME1 Flight Tests 8-27-09'!AH56</f>
        <v>0.47695850000000029</v>
      </c>
      <c r="BL16" s="805">
        <f>'SAME1 Flight Tests 8-27-09'!AK56</f>
        <v>0</v>
      </c>
      <c r="BM16" s="805">
        <f>'SAME1 Flight Tests 8-27-09'!AL56</f>
        <v>0</v>
      </c>
      <c r="BN16" s="806"/>
      <c r="BO16" s="805"/>
      <c r="BP16" s="806"/>
      <c r="BQ16" s="805">
        <f>'SAME1 Flight Tests 8-27-09'!AM56</f>
        <v>0</v>
      </c>
      <c r="BR16" s="816">
        <f>'SAME1 Flight Tests 8-27-09'!AP56</f>
        <v>0</v>
      </c>
      <c r="BS16" s="816">
        <f>'SAME1 Flight Tests 8-27-09'!AQ56</f>
        <v>0</v>
      </c>
      <c r="BT16" s="816"/>
      <c r="BU16" s="816">
        <f>'SAME1 Flight Tests 8-27-09'!AS56</f>
        <v>0</v>
      </c>
      <c r="BV16" s="816">
        <f>'SAME1 Flight Tests 8-27-09'!AT56</f>
        <v>0</v>
      </c>
      <c r="BW16" s="807">
        <f>'SAME1 Flight Tests 8-27-09'!BB56</f>
        <v>60566.650796493203</v>
      </c>
      <c r="BX16" s="807">
        <f>'SAME1 Flight Tests 8-27-09'!BC56</f>
        <v>59566.716140052471</v>
      </c>
      <c r="BY16" s="807">
        <f>'SAME1 Flight Tests 8-27-09'!BD56</f>
        <v>56720.728206142747</v>
      </c>
      <c r="BZ16" s="806"/>
      <c r="CA16" s="805">
        <f>'SAME1 Flight Tests 8-27-09'!BG56</f>
        <v>0</v>
      </c>
      <c r="CB16" s="805">
        <f>'SAME1 Flight Tests 8-27-09'!BF56</f>
        <v>0</v>
      </c>
      <c r="CC16" s="783"/>
      <c r="CD16" s="805"/>
      <c r="CE16" s="805">
        <f>'SAME1 Flight Tests 8-27-09'!BH56</f>
        <v>176.76435508982723</v>
      </c>
      <c r="CF16" s="818" t="str">
        <f>'SAME1 Flight Tests 8-27-09'!BI56</f>
        <v>NA</v>
      </c>
      <c r="CG16" s="818">
        <f>'SAME1 Flight Tests 8-27-09'!BJ56</f>
        <v>0</v>
      </c>
      <c r="CH16" s="818">
        <f>'SAME1 Flight Tests 8-27-09'!BK56</f>
        <v>0</v>
      </c>
      <c r="CI16" s="818">
        <f>'SAME1 Flight Tests 8-27-09'!BL56</f>
        <v>0</v>
      </c>
      <c r="CJ16" s="818">
        <f>'SAME1 Flight Tests 8-27-09'!BM56</f>
        <v>0</v>
      </c>
      <c r="CK16" s="818">
        <f>'SAME1 Flight Tests 8-27-09'!BN56</f>
        <v>0</v>
      </c>
      <c r="CL16" s="2014"/>
      <c r="CQ16" s="2018"/>
    </row>
    <row r="17" spans="1:95" s="2" customFormat="1" ht="16.5" customHeight="1" x14ac:dyDescent="0.25">
      <c r="A17" s="778">
        <v>1</v>
      </c>
      <c r="B17" s="779">
        <f>'SAME1 Flight Tests 8-27-09'!A57</f>
        <v>5</v>
      </c>
      <c r="C17" s="779" t="str">
        <f>'SAME1 Flight Tests 8-27-09'!B57</f>
        <v>DBP</v>
      </c>
      <c r="D17" s="782"/>
      <c r="E17" s="779" t="str">
        <f>'SAME1 Flight Tests 8-27-09'!C57</f>
        <v>43 D</v>
      </c>
      <c r="F17" s="779">
        <f>'SAME1 Flight Tests 8-27-09'!D57</f>
        <v>5</v>
      </c>
      <c r="G17" s="779">
        <f>'SAME1 Flight Tests 8-27-09'!E57</f>
        <v>43</v>
      </c>
      <c r="H17" s="779" t="str">
        <f>'SAME1 Flight Tests 8-27-09'!F57</f>
        <v>low tempng</v>
      </c>
      <c r="I17" s="779">
        <f>'SAME1 Flight Tests 8-27-09'!G57</f>
        <v>277</v>
      </c>
      <c r="J17" s="791">
        <f>'SAME1 Flight Tests 8-27-09'!H57</f>
        <v>39359</v>
      </c>
      <c r="K17" s="779">
        <f>'SAME1 Flight Tests 8-27-09'!I57</f>
        <v>0</v>
      </c>
      <c r="L17" s="779" t="str">
        <f>'SAME1 Flight Tests 8-27-09'!J57</f>
        <v>n</v>
      </c>
      <c r="M17" s="779" t="str">
        <f>'SAME1 Flight Tests 8-27-09'!K57</f>
        <v>n</v>
      </c>
      <c r="N17" s="779">
        <f>'SAME1 Flight Tests 8-27-09'!L57</f>
        <v>8</v>
      </c>
      <c r="O17" s="804">
        <f>'SAME1 Flight Tests 8-27-09'!M57</f>
        <v>1.18</v>
      </c>
      <c r="P17" s="805">
        <f>'SAME1 Flight Tests 8-27-09'!N57</f>
        <v>60</v>
      </c>
      <c r="Q17" s="805">
        <f>'SAME1 Flight Tests 8-27-09'!O57</f>
        <v>11</v>
      </c>
      <c r="R17" s="805">
        <f>'SAME1 Flight Tests 8-27-09'!P57</f>
        <v>8</v>
      </c>
      <c r="S17" s="806"/>
      <c r="T17" s="806"/>
      <c r="U17" s="805">
        <f>'SAME1 Flight Tests 8-27-09'!Q57</f>
        <v>60</v>
      </c>
      <c r="V17" s="806"/>
      <c r="W17" s="806"/>
      <c r="X17" s="806"/>
      <c r="Y17" s="806"/>
      <c r="Z17" s="806"/>
      <c r="AA17" s="805" t="str">
        <f>'SAME1 Flight Tests 8-27-09'!R57</f>
        <v>y</v>
      </c>
      <c r="AB17" s="805" t="str">
        <f>'SAME1 Flight Tests 8-27-09'!S57</f>
        <v>y</v>
      </c>
      <c r="AC17" s="805">
        <f>'SAME1 Flight Tests 8-27-09'!T57</f>
        <v>1</v>
      </c>
      <c r="AD17" s="806"/>
      <c r="AE17" s="805">
        <f>'SAME1 Flight Tests 8-27-09'!U57</f>
        <v>10</v>
      </c>
      <c r="AF17" s="806"/>
      <c r="AG17" s="816">
        <f>'SAME1 Flight Tests 8-27-09'!V57</f>
        <v>0.13253466028642899</v>
      </c>
      <c r="AH17" s="818">
        <f>'SAME1 Flight Tests 8-27-09'!W57</f>
        <v>0.37166499916549534</v>
      </c>
      <c r="AI17" s="806"/>
      <c r="AJ17" s="806"/>
      <c r="AK17" s="806"/>
      <c r="AL17" s="806"/>
      <c r="AM17" s="806"/>
      <c r="AN17" s="806"/>
      <c r="AO17" s="806"/>
      <c r="AP17" s="806"/>
      <c r="AQ17" s="806"/>
      <c r="AR17" s="806"/>
      <c r="AS17" s="806"/>
      <c r="AT17" s="806"/>
      <c r="AU17" s="805" t="str">
        <f>'SAME1 Flight Tests 8-27-09'!X57</f>
        <v>n/a</v>
      </c>
      <c r="AV17" s="820">
        <f>'SAME1 Flight Tests 8-27-09'!Y57</f>
        <v>2.9458624999999996</v>
      </c>
      <c r="AW17" s="820">
        <f>'SAME1 Flight Tests 8-27-09'!Z57</f>
        <v>6.2579499999999992</v>
      </c>
      <c r="AX17" s="820">
        <f>'SAME1 Flight Tests 8-27-09'!AA57</f>
        <v>-4.8828149999999998E-4</v>
      </c>
      <c r="AY17" s="822"/>
      <c r="AZ17" s="822"/>
      <c r="BA17" s="820">
        <f>'SAME1 Flight Tests 8-27-09'!AC57</f>
        <v>4.8381359999999995</v>
      </c>
      <c r="BB17" s="822"/>
      <c r="BC17" s="822"/>
      <c r="BD17" s="820">
        <f>'SAME1 Flight Tests 8-27-09'!AB57</f>
        <v>5.4415284999999995</v>
      </c>
      <c r="BE17" s="820">
        <f>'SAME1 Flight Tests 8-27-09'!AD57</f>
        <v>4.6604760000000001</v>
      </c>
      <c r="BF17" s="826">
        <f>'SAME1 Flight Tests 8-27-09'!AE57</f>
        <v>7059</v>
      </c>
      <c r="BG17" s="806"/>
      <c r="BH17" s="806"/>
      <c r="BI17" s="805">
        <f>'SAME1 Flight Tests 8-27-09'!AF57</f>
        <v>1.02735</v>
      </c>
      <c r="BJ17" s="805">
        <f>'SAME1 Flight Tests 8-27-09'!AG57</f>
        <v>91.588499999999982</v>
      </c>
      <c r="BK17" s="805">
        <f>'SAME1 Flight Tests 8-27-09'!AH57</f>
        <v>0.78105249999999948</v>
      </c>
      <c r="BL17" s="805">
        <f>'SAME1 Flight Tests 8-27-09'!AK57</f>
        <v>0</v>
      </c>
      <c r="BM17" s="805">
        <f>'SAME1 Flight Tests 8-27-09'!AL57</f>
        <v>0</v>
      </c>
      <c r="BN17" s="806"/>
      <c r="BO17" s="805"/>
      <c r="BP17" s="806"/>
      <c r="BQ17" s="805">
        <f>'SAME1 Flight Tests 8-27-09'!AM57</f>
        <v>0</v>
      </c>
      <c r="BR17" s="816">
        <f>'SAME1 Flight Tests 8-27-09'!AP57</f>
        <v>0</v>
      </c>
      <c r="BS17" s="816">
        <f>'SAME1 Flight Tests 8-27-09'!AQ57</f>
        <v>0</v>
      </c>
      <c r="BT17" s="816"/>
      <c r="BU17" s="816">
        <f>'SAME1 Flight Tests 8-27-09'!AS57</f>
        <v>0</v>
      </c>
      <c r="BV17" s="816">
        <f>'SAME1 Flight Tests 8-27-09'!AT57</f>
        <v>0</v>
      </c>
      <c r="BW17" s="807">
        <f>'SAME1 Flight Tests 8-27-09'!BB57</f>
        <v>74338.088924870041</v>
      </c>
      <c r="BX17" s="807">
        <f>'SAME1 Flight Tests 8-27-09'!BC57</f>
        <v>73113.073523999657</v>
      </c>
      <c r="BY17" s="807">
        <f>'SAME1 Flight Tests 8-27-09'!BD57</f>
        <v>69557.386430664614</v>
      </c>
      <c r="BZ17" s="806"/>
      <c r="CA17" s="805">
        <f>'SAME1 Flight Tests 8-27-09'!BG57</f>
        <v>0</v>
      </c>
      <c r="CB17" s="805">
        <f>'SAME1 Flight Tests 8-27-09'!BF57</f>
        <v>0</v>
      </c>
      <c r="CC17" s="783"/>
      <c r="CD17" s="805"/>
      <c r="CE17" s="805">
        <f>'SAME1 Flight Tests 8-27-09'!BH57</f>
        <v>197.50144008901975</v>
      </c>
      <c r="CF17" s="818" t="str">
        <f>'SAME1 Flight Tests 8-27-09'!BI57</f>
        <v>NA</v>
      </c>
      <c r="CG17" s="818">
        <f>'SAME1 Flight Tests 8-27-09'!BJ57</f>
        <v>0</v>
      </c>
      <c r="CH17" s="818">
        <f>'SAME1 Flight Tests 8-27-09'!BK57</f>
        <v>0</v>
      </c>
      <c r="CI17" s="818">
        <f>'SAME1 Flight Tests 8-27-09'!BL57</f>
        <v>0</v>
      </c>
      <c r="CJ17" s="818">
        <f>'SAME1 Flight Tests 8-27-09'!BM57</f>
        <v>0</v>
      </c>
      <c r="CK17" s="818">
        <f>'SAME1 Flight Tests 8-27-09'!BN57</f>
        <v>0</v>
      </c>
      <c r="CL17" s="2014"/>
      <c r="CQ17" s="2018"/>
    </row>
    <row r="18" spans="1:95" s="2" customFormat="1" ht="16.5" customHeight="1" x14ac:dyDescent="0.25">
      <c r="A18" s="778">
        <v>1</v>
      </c>
      <c r="B18" s="779">
        <f>'SAME1 Flight Tests 8-27-09'!A58</f>
        <v>5</v>
      </c>
      <c r="C18" s="779" t="str">
        <f>'SAME1 Flight Tests 8-27-09'!B58</f>
        <v>DBP</v>
      </c>
      <c r="D18" s="782"/>
      <c r="E18" s="779" t="str">
        <f>'SAME1 Flight Tests 8-27-09'!C58</f>
        <v>43 D a</v>
      </c>
      <c r="F18" s="779">
        <f>'SAME1 Flight Tests 8-27-09'!D58</f>
        <v>5</v>
      </c>
      <c r="G18" s="779" t="str">
        <f>'SAME1 Flight Tests 8-27-09'!E58</f>
        <v>43a</v>
      </c>
      <c r="H18" s="779" t="str">
        <f>'SAME1 Flight Tests 8-27-09'!F58</f>
        <v xml:space="preserve">     Aging</v>
      </c>
      <c r="I18" s="779">
        <f>'SAME1 Flight Tests 8-27-09'!G58</f>
        <v>277</v>
      </c>
      <c r="J18" s="791">
        <f>'SAME1 Flight Tests 8-27-09'!H58</f>
        <v>39359</v>
      </c>
      <c r="K18" s="779">
        <f>'SAME1 Flight Tests 8-27-09'!I58</f>
        <v>0</v>
      </c>
      <c r="L18" s="779" t="str">
        <f>'SAME1 Flight Tests 8-27-09'!J58</f>
        <v>n</v>
      </c>
      <c r="M18" s="779" t="str">
        <f>'SAME1 Flight Tests 8-27-09'!K58</f>
        <v>n</v>
      </c>
      <c r="N18" s="779">
        <f>'SAME1 Flight Tests 8-27-09'!L58</f>
        <v>8</v>
      </c>
      <c r="O18" s="804">
        <f>'SAME1 Flight Tests 8-27-09'!M58</f>
        <v>1.18</v>
      </c>
      <c r="P18" s="805">
        <f>'SAME1 Flight Tests 8-27-09'!N58</f>
        <v>60</v>
      </c>
      <c r="Q18" s="805">
        <f>'SAME1 Flight Tests 8-27-09'!O58</f>
        <v>720</v>
      </c>
      <c r="R18" s="805">
        <f>'SAME1 Flight Tests 8-27-09'!P58</f>
        <v>8</v>
      </c>
      <c r="S18" s="806"/>
      <c r="T18" s="806"/>
      <c r="U18" s="805">
        <f>'SAME1 Flight Tests 8-27-09'!Q58</f>
        <v>879</v>
      </c>
      <c r="V18" s="806"/>
      <c r="W18" s="806"/>
      <c r="X18" s="806"/>
      <c r="Y18" s="806"/>
      <c r="Z18" s="806"/>
      <c r="AA18" s="805" t="str">
        <f>'SAME1 Flight Tests 8-27-09'!R58</f>
        <v>y</v>
      </c>
      <c r="AB18" s="805" t="str">
        <f>'SAME1 Flight Tests 8-27-09'!S58</f>
        <v>y</v>
      </c>
      <c r="AC18" s="805">
        <f>'SAME1 Flight Tests 8-27-09'!T58</f>
        <v>1</v>
      </c>
      <c r="AD18" s="806"/>
      <c r="AE18" s="805">
        <f>'SAME1 Flight Tests 8-27-09'!U58</f>
        <v>10</v>
      </c>
      <c r="AF18" s="806"/>
      <c r="AG18" s="816">
        <f>'SAME1 Flight Tests 8-27-09'!V58</f>
        <v>0.13253466028642899</v>
      </c>
      <c r="AH18" s="818">
        <f>'SAME1 Flight Tests 8-27-09'!W58</f>
        <v>0</v>
      </c>
      <c r="AI18" s="806"/>
      <c r="AJ18" s="806"/>
      <c r="AK18" s="806"/>
      <c r="AL18" s="806"/>
      <c r="AM18" s="806"/>
      <c r="AN18" s="806"/>
      <c r="AO18" s="806"/>
      <c r="AP18" s="806"/>
      <c r="AQ18" s="806"/>
      <c r="AR18" s="806"/>
      <c r="AS18" s="806"/>
      <c r="AT18" s="806"/>
      <c r="AU18" s="805" t="str">
        <f>'SAME1 Flight Tests 8-27-09'!X58</f>
        <v>n/a</v>
      </c>
      <c r="AV18" s="820">
        <f>'SAME1 Flight Tests 8-27-09'!Y58</f>
        <v>2.9606769999999996</v>
      </c>
      <c r="AW18" s="820">
        <f>'SAME1 Flight Tests 8-27-09'!Z58</f>
        <v>6.2573239999999988</v>
      </c>
      <c r="AX18" s="820">
        <f>'SAME1 Flight Tests 8-27-09'!AA58</f>
        <v>-7.7819744999999994E-4</v>
      </c>
      <c r="AY18" s="822"/>
      <c r="AZ18" s="822"/>
      <c r="BA18" s="820">
        <f>'SAME1 Flight Tests 8-27-09'!AC58</f>
        <v>4.8957829999999998</v>
      </c>
      <c r="BB18" s="822"/>
      <c r="BC18" s="822"/>
      <c r="BD18" s="820">
        <f>'SAME1 Flight Tests 8-27-09'!AB58</f>
        <v>5.3406210000000005</v>
      </c>
      <c r="BE18" s="820">
        <f>'SAME1 Flight Tests 8-27-09'!AD58</f>
        <v>4.6857304999999991</v>
      </c>
      <c r="BF18" s="826">
        <f>'SAME1 Flight Tests 8-27-09'!AE58</f>
        <v>6318</v>
      </c>
      <c r="BG18" s="806"/>
      <c r="BH18" s="806"/>
      <c r="BI18" s="805">
        <f>'SAME1 Flight Tests 8-27-09'!AF58</f>
        <v>0.84245000000000003</v>
      </c>
      <c r="BJ18" s="805">
        <f>'SAME1 Flight Tests 8-27-09'!AG58</f>
        <v>80.297600000000003</v>
      </c>
      <c r="BK18" s="805">
        <f>'SAME1 Flight Tests 8-27-09'!AH58</f>
        <v>0.65489050000000137</v>
      </c>
      <c r="BL18" s="805">
        <f>'SAME1 Flight Tests 8-27-09'!AK58</f>
        <v>0</v>
      </c>
      <c r="BM18" s="805">
        <f>'SAME1 Flight Tests 8-27-09'!AL58</f>
        <v>0</v>
      </c>
      <c r="BN18" s="806"/>
      <c r="BO18" s="805"/>
      <c r="BP18" s="806"/>
      <c r="BQ18" s="805">
        <f>'SAME1 Flight Tests 8-27-09'!AM58</f>
        <v>0</v>
      </c>
      <c r="BR18" s="816">
        <f>'SAME1 Flight Tests 8-27-09'!AP58</f>
        <v>0</v>
      </c>
      <c r="BS18" s="816">
        <f>'SAME1 Flight Tests 8-27-09'!AQ58</f>
        <v>0</v>
      </c>
      <c r="BT18" s="816"/>
      <c r="BU18" s="816">
        <f>'SAME1 Flight Tests 8-27-09'!AS58</f>
        <v>0</v>
      </c>
      <c r="BV18" s="816">
        <f>'SAME1 Flight Tests 8-27-09'!AT58</f>
        <v>0</v>
      </c>
      <c r="BW18" s="807">
        <f>'SAME1 Flight Tests 8-27-09'!BB58</f>
        <v>66463.995372703139</v>
      </c>
      <c r="BX18" s="807">
        <f>'SAME1 Flight Tests 8-27-09'!BC58</f>
        <v>65367.572748719715</v>
      </c>
      <c r="BY18" s="807">
        <f>'SAME1 Flight Tests 8-27-09'!BD58</f>
        <v>62220.4584534963</v>
      </c>
      <c r="BZ18" s="806"/>
      <c r="CA18" s="805">
        <f>'SAME1 Flight Tests 8-27-09'!BG58</f>
        <v>0</v>
      </c>
      <c r="CB18" s="805">
        <f>'SAME1 Flight Tests 8-27-09'!BF58</f>
        <v>0</v>
      </c>
      <c r="CC18" s="783"/>
      <c r="CD18" s="805"/>
      <c r="CE18" s="805">
        <f>'SAME1 Flight Tests 8-27-09'!BH58</f>
        <v>197.50144008901975</v>
      </c>
      <c r="CF18" s="818" t="str">
        <f>'SAME1 Flight Tests 8-27-09'!BI58</f>
        <v>NA</v>
      </c>
      <c r="CG18" s="818">
        <f>'SAME1 Flight Tests 8-27-09'!BJ58</f>
        <v>0</v>
      </c>
      <c r="CH18" s="818">
        <f>'SAME1 Flight Tests 8-27-09'!BK58</f>
        <v>0</v>
      </c>
      <c r="CI18" s="818">
        <f>'SAME1 Flight Tests 8-27-09'!BL58</f>
        <v>0</v>
      </c>
      <c r="CJ18" s="818">
        <f>'SAME1 Flight Tests 8-27-09'!BM58</f>
        <v>0</v>
      </c>
      <c r="CK18" s="818">
        <f>'SAME1 Flight Tests 8-27-09'!BN58</f>
        <v>0</v>
      </c>
      <c r="CL18" s="2014"/>
      <c r="CQ18" s="2018"/>
    </row>
    <row r="19" spans="1:95" s="2" customFormat="1" ht="16.5" customHeight="1" x14ac:dyDescent="0.25">
      <c r="A19" s="778">
        <v>1</v>
      </c>
      <c r="B19" s="779">
        <f>'SAME1 Flight Tests 8-27-09'!A59</f>
        <v>5</v>
      </c>
      <c r="C19" s="779" t="str">
        <f>'SAME1 Flight Tests 8-27-09'!B59</f>
        <v>DBP</v>
      </c>
      <c r="D19" s="782"/>
      <c r="E19" s="779" t="str">
        <f>'SAME1 Flight Tests 8-27-09'!C59</f>
        <v>44 D</v>
      </c>
      <c r="F19" s="779">
        <f>'SAME1 Flight Tests 8-27-09'!D59</f>
        <v>5</v>
      </c>
      <c r="G19" s="779">
        <f>'SAME1 Flight Tests 8-27-09'!E59</f>
        <v>44</v>
      </c>
      <c r="H19" s="779" t="str">
        <f>'SAME1 Flight Tests 8-27-09'!F59</f>
        <v>low temp aging</v>
      </c>
      <c r="I19" s="779">
        <f>'SAME1 Flight Tests 8-27-09'!G59</f>
        <v>277</v>
      </c>
      <c r="J19" s="791">
        <f>'SAME1 Flight Tests 8-27-09'!H59</f>
        <v>39359</v>
      </c>
      <c r="K19" s="779">
        <f>'SAME1 Flight Tests 8-27-09'!I59</f>
        <v>0</v>
      </c>
      <c r="L19" s="779" t="str">
        <f>'SAME1 Flight Tests 8-27-09'!J59</f>
        <v>n</v>
      </c>
      <c r="M19" s="779" t="str">
        <f>'SAME1 Flight Tests 8-27-09'!K59</f>
        <v>n</v>
      </c>
      <c r="N19" s="779">
        <f>'SAME1 Flight Tests 8-27-09'!L59</f>
        <v>7.5</v>
      </c>
      <c r="O19" s="804">
        <f>'SAME1 Flight Tests 8-27-09'!M59</f>
        <v>1.1599999999999999</v>
      </c>
      <c r="P19" s="805">
        <f>'SAME1 Flight Tests 8-27-09'!N59</f>
        <v>74</v>
      </c>
      <c r="Q19" s="805">
        <f>'SAME1 Flight Tests 8-27-09'!O59</f>
        <v>11</v>
      </c>
      <c r="R19" s="805">
        <f>'SAME1 Flight Tests 8-27-09'!P59</f>
        <v>8</v>
      </c>
      <c r="S19" s="806"/>
      <c r="T19" s="806"/>
      <c r="U19" s="805">
        <f>'SAME1 Flight Tests 8-27-09'!Q59</f>
        <v>62</v>
      </c>
      <c r="V19" s="806"/>
      <c r="W19" s="806"/>
      <c r="X19" s="806"/>
      <c r="Y19" s="806"/>
      <c r="Z19" s="806"/>
      <c r="AA19" s="805" t="str">
        <f>'SAME1 Flight Tests 8-27-09'!R59</f>
        <v>y</v>
      </c>
      <c r="AB19" s="805" t="str">
        <f>'SAME1 Flight Tests 8-27-09'!S59</f>
        <v>y</v>
      </c>
      <c r="AC19" s="805">
        <f>'SAME1 Flight Tests 8-27-09'!T59</f>
        <v>1</v>
      </c>
      <c r="AD19" s="806"/>
      <c r="AE19" s="805">
        <f>'SAME1 Flight Tests 8-27-09'!U59</f>
        <v>10</v>
      </c>
      <c r="AF19" s="806"/>
      <c r="AG19" s="816">
        <f>'SAME1 Flight Tests 8-27-09'!V59</f>
        <v>0.13253466028642899</v>
      </c>
      <c r="AH19" s="818">
        <f>'SAME1 Flight Tests 8-27-09'!W59</f>
        <v>0</v>
      </c>
      <c r="AI19" s="806"/>
      <c r="AJ19" s="806"/>
      <c r="AK19" s="806"/>
      <c r="AL19" s="806"/>
      <c r="AM19" s="806"/>
      <c r="AN19" s="806"/>
      <c r="AO19" s="806"/>
      <c r="AP19" s="806"/>
      <c r="AQ19" s="806"/>
      <c r="AR19" s="806"/>
      <c r="AS19" s="806"/>
      <c r="AT19" s="806"/>
      <c r="AU19" s="805" t="str">
        <f>'SAME1 Flight Tests 8-27-09'!X59</f>
        <v>n/a</v>
      </c>
      <c r="AV19" s="820">
        <f>'SAME1 Flight Tests 8-27-09'!Y59</f>
        <v>3.1862650000000001</v>
      </c>
      <c r="AW19" s="820">
        <f>'SAME1 Flight Tests 8-27-09'!Z59</f>
        <v>6.2593695</v>
      </c>
      <c r="AX19" s="820">
        <f>'SAME1 Flight Tests 8-27-09'!AA59</f>
        <v>-5.6457510000000003E-4</v>
      </c>
      <c r="AY19" s="822"/>
      <c r="AZ19" s="822"/>
      <c r="BA19" s="820">
        <f>'SAME1 Flight Tests 8-27-09'!AC59</f>
        <v>4.8722225000000003</v>
      </c>
      <c r="BB19" s="822"/>
      <c r="BC19" s="822"/>
      <c r="BD19" s="820">
        <f>'SAME1 Flight Tests 8-27-09'!AB59</f>
        <v>5.1195819999999994</v>
      </c>
      <c r="BE19" s="820">
        <f>'SAME1 Flight Tests 8-27-09'!AD59</f>
        <v>4.6912835000000008</v>
      </c>
      <c r="BF19" s="826">
        <f>'SAME1 Flight Tests 8-27-09'!AE59</f>
        <v>2670</v>
      </c>
      <c r="BG19" s="806"/>
      <c r="BH19" s="806"/>
      <c r="BI19" s="805">
        <f>'SAME1 Flight Tests 8-27-09'!AF59</f>
        <v>2.6500000000000004E-3</v>
      </c>
      <c r="BJ19" s="805">
        <f>'SAME1 Flight Tests 8-27-09'!AG59</f>
        <v>47.521349999999998</v>
      </c>
      <c r="BK19" s="805">
        <f>'SAME1 Flight Tests 8-27-09'!AH59</f>
        <v>0.42829849999999858</v>
      </c>
      <c r="BL19" s="805">
        <f>'SAME1 Flight Tests 8-27-09'!AK59</f>
        <v>0</v>
      </c>
      <c r="BM19" s="805">
        <f>'SAME1 Flight Tests 8-27-09'!AL59</f>
        <v>0</v>
      </c>
      <c r="BN19" s="806"/>
      <c r="BO19" s="805"/>
      <c r="BP19" s="806"/>
      <c r="BQ19" s="805">
        <f>'SAME1 Flight Tests 8-27-09'!AM59</f>
        <v>0</v>
      </c>
      <c r="BR19" s="816">
        <f>'SAME1 Flight Tests 8-27-09'!AP59</f>
        <v>0</v>
      </c>
      <c r="BS19" s="816">
        <f>'SAME1 Flight Tests 8-27-09'!AQ59</f>
        <v>0</v>
      </c>
      <c r="BT19" s="816"/>
      <c r="BU19" s="816">
        <f>'SAME1 Flight Tests 8-27-09'!AS59</f>
        <v>0</v>
      </c>
      <c r="BV19" s="816">
        <f>'SAME1 Flight Tests 8-27-09'!AT59</f>
        <v>0</v>
      </c>
      <c r="BW19" s="807">
        <f>'SAME1 Flight Tests 8-27-09'!BB59</f>
        <v>27940.840471442963</v>
      </c>
      <c r="BX19" s="807">
        <f>'SAME1 Flight Tests 8-27-09'!BC59</f>
        <v>27477.489979826034</v>
      </c>
      <c r="BY19" s="807">
        <f>'SAME1 Flight Tests 8-27-09'!BD59</f>
        <v>26221.004320602202</v>
      </c>
      <c r="BZ19" s="806"/>
      <c r="CA19" s="805">
        <f>'SAME1 Flight Tests 8-27-09'!BG59</f>
        <v>0</v>
      </c>
      <c r="CB19" s="805">
        <f>'SAME1 Flight Tests 8-27-09'!BF59</f>
        <v>0</v>
      </c>
      <c r="CC19" s="783"/>
      <c r="CD19" s="805"/>
      <c r="CE19" s="805">
        <f>'SAME1 Flight Tests 8-27-09'!BH59</f>
        <v>178.19628801490302</v>
      </c>
      <c r="CF19" s="818" t="str">
        <f>'SAME1 Flight Tests 8-27-09'!BI59</f>
        <v>NA</v>
      </c>
      <c r="CG19" s="818">
        <f>'SAME1 Flight Tests 8-27-09'!BJ59</f>
        <v>0</v>
      </c>
      <c r="CH19" s="818">
        <f>'SAME1 Flight Tests 8-27-09'!BK59</f>
        <v>0</v>
      </c>
      <c r="CI19" s="818">
        <f>'SAME1 Flight Tests 8-27-09'!BL59</f>
        <v>0</v>
      </c>
      <c r="CJ19" s="818">
        <f>'SAME1 Flight Tests 8-27-09'!BM59</f>
        <v>0</v>
      </c>
      <c r="CK19" s="818">
        <f>'SAME1 Flight Tests 8-27-09'!BN59</f>
        <v>0</v>
      </c>
      <c r="CL19" s="2014"/>
      <c r="CQ19" s="2018"/>
    </row>
    <row r="20" spans="1:95" s="2" customFormat="1" ht="16.5" customHeight="1" x14ac:dyDescent="0.25">
      <c r="A20" s="778">
        <v>1</v>
      </c>
      <c r="B20" s="779">
        <f>'SAME1 Flight Tests 8-27-09'!A60</f>
        <v>5</v>
      </c>
      <c r="C20" s="779" t="str">
        <f>'SAME1 Flight Tests 8-27-09'!B60</f>
        <v>DBP</v>
      </c>
      <c r="D20" s="782"/>
      <c r="E20" s="779" t="str">
        <f>'SAME1 Flight Tests 8-27-09'!C60</f>
        <v>44 D1</v>
      </c>
      <c r="F20" s="779">
        <f>'SAME1 Flight Tests 8-27-09'!D60</f>
        <v>5</v>
      </c>
      <c r="G20" s="779" t="str">
        <f>'SAME1 Flight Tests 8-27-09'!E60</f>
        <v>44a</v>
      </c>
      <c r="H20" s="779" t="str">
        <f>'SAME1 Flight Tests 8-27-09'!F60</f>
        <v xml:space="preserve">     Aging</v>
      </c>
      <c r="I20" s="779">
        <f>'SAME1 Flight Tests 8-27-09'!G60</f>
        <v>277</v>
      </c>
      <c r="J20" s="791">
        <f>'SAME1 Flight Tests 8-27-09'!H60</f>
        <v>39359</v>
      </c>
      <c r="K20" s="779">
        <f>'SAME1 Flight Tests 8-27-09'!I60</f>
        <v>0</v>
      </c>
      <c r="L20" s="779" t="str">
        <f>'SAME1 Flight Tests 8-27-09'!J60</f>
        <v>n</v>
      </c>
      <c r="M20" s="779" t="str">
        <f>'SAME1 Flight Tests 8-27-09'!K60</f>
        <v>n</v>
      </c>
      <c r="N20" s="779">
        <f>'SAME1 Flight Tests 8-27-09'!L60</f>
        <v>7.5</v>
      </c>
      <c r="O20" s="804">
        <f>'SAME1 Flight Tests 8-27-09'!M60</f>
        <v>1.1599999999999999</v>
      </c>
      <c r="P20" s="805">
        <f>'SAME1 Flight Tests 8-27-09'!N60</f>
        <v>74</v>
      </c>
      <c r="Q20" s="805">
        <f>'SAME1 Flight Tests 8-27-09'!O60</f>
        <v>1800</v>
      </c>
      <c r="R20" s="805">
        <f>'SAME1 Flight Tests 8-27-09'!P60</f>
        <v>8</v>
      </c>
      <c r="S20" s="806"/>
      <c r="T20" s="806"/>
      <c r="U20" s="805">
        <f>'SAME1 Flight Tests 8-27-09'!Q60</f>
        <v>1958</v>
      </c>
      <c r="V20" s="806"/>
      <c r="W20" s="806"/>
      <c r="X20" s="806"/>
      <c r="Y20" s="806"/>
      <c r="Z20" s="806"/>
      <c r="AA20" s="805" t="str">
        <f>'SAME1 Flight Tests 8-27-09'!R60</f>
        <v>y</v>
      </c>
      <c r="AB20" s="805" t="str">
        <f>'SAME1 Flight Tests 8-27-09'!S60</f>
        <v>y</v>
      </c>
      <c r="AC20" s="805">
        <f>'SAME1 Flight Tests 8-27-09'!T60</f>
        <v>1</v>
      </c>
      <c r="AD20" s="806"/>
      <c r="AE20" s="805">
        <f>'SAME1 Flight Tests 8-27-09'!U60</f>
        <v>10</v>
      </c>
      <c r="AF20" s="806"/>
      <c r="AG20" s="816">
        <f>'SAME1 Flight Tests 8-27-09'!V60</f>
        <v>0.13253466028642899</v>
      </c>
      <c r="AH20" s="818">
        <f>'SAME1 Flight Tests 8-27-09'!W60</f>
        <v>0.37602999417613525</v>
      </c>
      <c r="AI20" s="806"/>
      <c r="AJ20" s="806"/>
      <c r="AK20" s="806"/>
      <c r="AL20" s="806"/>
      <c r="AM20" s="806"/>
      <c r="AN20" s="806"/>
      <c r="AO20" s="806"/>
      <c r="AP20" s="806"/>
      <c r="AQ20" s="806"/>
      <c r="AR20" s="806"/>
      <c r="AS20" s="806"/>
      <c r="AT20" s="806"/>
      <c r="AU20" s="805" t="str">
        <f>'SAME1 Flight Tests 8-27-09'!X60</f>
        <v>n/a</v>
      </c>
      <c r="AV20" s="820">
        <f>'SAME1 Flight Tests 8-27-09'!Y60</f>
        <v>3.2127380000000003</v>
      </c>
      <c r="AW20" s="820">
        <f>'SAME1 Flight Tests 8-27-09'!Z60</f>
        <v>6.2593224999999988</v>
      </c>
      <c r="AX20" s="820">
        <f>'SAME1 Flight Tests 8-27-09'!AA60</f>
        <v>-6.7138674999999977E-4</v>
      </c>
      <c r="AY20" s="822"/>
      <c r="AZ20" s="822"/>
      <c r="BA20" s="820">
        <f>'SAME1 Flight Tests 8-27-09'!AC60</f>
        <v>4.8959057142857159</v>
      </c>
      <c r="BB20" s="822"/>
      <c r="BC20" s="822"/>
      <c r="BD20" s="820">
        <f>'SAME1 Flight Tests 8-27-09'!AB60</f>
        <v>5.0606080000000002</v>
      </c>
      <c r="BE20" s="820">
        <f>'SAME1 Flight Tests 8-27-09'!AD60</f>
        <v>4.7004780952380942</v>
      </c>
      <c r="BF20" s="826">
        <f>'SAME1 Flight Tests 8-27-09'!AE60</f>
        <v>2452</v>
      </c>
      <c r="BG20" s="806"/>
      <c r="BH20" s="806"/>
      <c r="BI20" s="805">
        <f>'SAME1 Flight Tests 8-27-09'!AF60</f>
        <v>6.3500000000000015E-3</v>
      </c>
      <c r="BJ20" s="805">
        <f>'SAME1 Flight Tests 8-27-09'!AG60</f>
        <v>42.271100000000004</v>
      </c>
      <c r="BK20" s="805">
        <f>'SAME1 Flight Tests 8-27-09'!AH60</f>
        <v>0.36012990476190598</v>
      </c>
      <c r="BL20" s="805">
        <f>'SAME1 Flight Tests 8-27-09'!AK60</f>
        <v>0</v>
      </c>
      <c r="BM20" s="805">
        <f>'SAME1 Flight Tests 8-27-09'!AL60</f>
        <v>0</v>
      </c>
      <c r="BN20" s="806"/>
      <c r="BO20" s="805"/>
      <c r="BP20" s="806"/>
      <c r="BQ20" s="805">
        <f>'SAME1 Flight Tests 8-27-09'!AM60</f>
        <v>0</v>
      </c>
      <c r="BR20" s="816">
        <f>'SAME1 Flight Tests 8-27-09'!AP60</f>
        <v>0</v>
      </c>
      <c r="BS20" s="816">
        <f>'SAME1 Flight Tests 8-27-09'!AQ60</f>
        <v>0</v>
      </c>
      <c r="BT20" s="816"/>
      <c r="BU20" s="816">
        <f>'SAME1 Flight Tests 8-27-09'!AS60</f>
        <v>0</v>
      </c>
      <c r="BV20" s="816">
        <f>'SAME1 Flight Tests 8-27-09'!AT60</f>
        <v>0</v>
      </c>
      <c r="BW20" s="807">
        <f>'SAME1 Flight Tests 8-27-09'!BB60</f>
        <v>25651.462045118446</v>
      </c>
      <c r="BX20" s="807">
        <f>'SAME1 Flight Tests 8-27-09'!BC60</f>
        <v>25225.94316667473</v>
      </c>
      <c r="BY20" s="807">
        <f>'SAME1 Flight Tests 8-27-09'!BD60</f>
        <v>24076.080152194998</v>
      </c>
      <c r="BZ20" s="806"/>
      <c r="CA20" s="805">
        <f>'SAME1 Flight Tests 8-27-09'!BG60</f>
        <v>0</v>
      </c>
      <c r="CB20" s="805">
        <f>'SAME1 Flight Tests 8-27-09'!BF60</f>
        <v>0</v>
      </c>
      <c r="CC20" s="783"/>
      <c r="CD20" s="805"/>
      <c r="CE20" s="805">
        <f>'SAME1 Flight Tests 8-27-09'!BH60</f>
        <v>178.19628801490302</v>
      </c>
      <c r="CF20" s="818" t="str">
        <f>'SAME1 Flight Tests 8-27-09'!BI60</f>
        <v>NA</v>
      </c>
      <c r="CG20" s="818">
        <f>'SAME1 Flight Tests 8-27-09'!BJ60</f>
        <v>0</v>
      </c>
      <c r="CH20" s="818">
        <f>'SAME1 Flight Tests 8-27-09'!BK60</f>
        <v>0</v>
      </c>
      <c r="CI20" s="818">
        <f>'SAME1 Flight Tests 8-27-09'!BL60</f>
        <v>0</v>
      </c>
      <c r="CJ20" s="818">
        <f>'SAME1 Flight Tests 8-27-09'!BM60</f>
        <v>0</v>
      </c>
      <c r="CK20" s="818">
        <f>'SAME1 Flight Tests 8-27-09'!BN60</f>
        <v>0</v>
      </c>
      <c r="CL20" s="2014"/>
      <c r="CQ20" s="2018"/>
    </row>
    <row r="21" spans="1:95" s="2" customFormat="1" ht="16.5" customHeight="1" x14ac:dyDescent="0.25">
      <c r="A21" s="778">
        <v>1</v>
      </c>
      <c r="B21" s="779">
        <f>'SAME1 Flight Tests 8-27-09'!A61</f>
        <v>5</v>
      </c>
      <c r="C21" s="779" t="str">
        <f>'SAME1 Flight Tests 8-27-09'!B61</f>
        <v>DBP</v>
      </c>
      <c r="D21" s="782"/>
      <c r="E21" s="779" t="str">
        <f>'SAME1 Flight Tests 8-27-09'!C61</f>
        <v>45 D</v>
      </c>
      <c r="F21" s="779">
        <f>'SAME1 Flight Tests 8-27-09'!D61</f>
        <v>5</v>
      </c>
      <c r="G21" s="779">
        <f>'SAME1 Flight Tests 8-27-09'!E61</f>
        <v>45</v>
      </c>
      <c r="H21" s="779" t="str">
        <f>'SAME1 Flight Tests 8-27-09'!F61</f>
        <v>high temp aging</v>
      </c>
      <c r="I21" s="779">
        <f>'SAME1 Flight Tests 8-27-09'!G61</f>
        <v>278</v>
      </c>
      <c r="J21" s="791">
        <f>'SAME1 Flight Tests 8-27-09'!H61</f>
        <v>39360</v>
      </c>
      <c r="K21" s="779">
        <f>'SAME1 Flight Tests 8-27-09'!I61</f>
        <v>0</v>
      </c>
      <c r="L21" s="779" t="str">
        <f>'SAME1 Flight Tests 8-27-09'!J61</f>
        <v>n</v>
      </c>
      <c r="M21" s="779" t="str">
        <f>'SAME1 Flight Tests 8-27-09'!K61</f>
        <v>n</v>
      </c>
      <c r="N21" s="779">
        <f>'SAME1 Flight Tests 8-27-09'!L61</f>
        <v>8</v>
      </c>
      <c r="O21" s="804">
        <f>'SAME1 Flight Tests 8-27-09'!M61</f>
        <v>1.19</v>
      </c>
      <c r="P21" s="805">
        <f>'SAME1 Flight Tests 8-27-09'!N61</f>
        <v>45</v>
      </c>
      <c r="Q21" s="805">
        <f>'SAME1 Flight Tests 8-27-09'!O61</f>
        <v>11</v>
      </c>
      <c r="R21" s="805">
        <f>'SAME1 Flight Tests 8-27-09'!P61</f>
        <v>8</v>
      </c>
      <c r="S21" s="806"/>
      <c r="T21" s="806"/>
      <c r="U21" s="805">
        <f>'SAME1 Flight Tests 8-27-09'!Q61</f>
        <v>86</v>
      </c>
      <c r="V21" s="806"/>
      <c r="W21" s="806"/>
      <c r="X21" s="806"/>
      <c r="Y21" s="806"/>
      <c r="Z21" s="806"/>
      <c r="AA21" s="805" t="str">
        <f>'SAME1 Flight Tests 8-27-09'!R61</f>
        <v>y</v>
      </c>
      <c r="AB21" s="805" t="str">
        <f>'SAME1 Flight Tests 8-27-09'!S61</f>
        <v>y</v>
      </c>
      <c r="AC21" s="805">
        <f>'SAME1 Flight Tests 8-27-09'!T61</f>
        <v>1</v>
      </c>
      <c r="AD21" s="806"/>
      <c r="AE21" s="805">
        <f>'SAME1 Flight Tests 8-27-09'!U61</f>
        <v>10</v>
      </c>
      <c r="AF21" s="806"/>
      <c r="AG21" s="816">
        <f>'SAME1 Flight Tests 8-27-09'!V61</f>
        <v>0.13253466028642899</v>
      </c>
      <c r="AH21" s="818">
        <f>'SAME1 Flight Tests 8-27-09'!W61</f>
        <v>0.37232466818376009</v>
      </c>
      <c r="AI21" s="806"/>
      <c r="AJ21" s="806"/>
      <c r="AK21" s="806"/>
      <c r="AL21" s="806"/>
      <c r="AM21" s="806"/>
      <c r="AN21" s="806"/>
      <c r="AO21" s="806"/>
      <c r="AP21" s="806"/>
      <c r="AQ21" s="806"/>
      <c r="AR21" s="806"/>
      <c r="AS21" s="806"/>
      <c r="AT21" s="806"/>
      <c r="AU21" s="805">
        <f>'SAME1 Flight Tests 8-27-09'!X61</f>
        <v>8.5399999999999991</v>
      </c>
      <c r="AV21" s="820">
        <f>'SAME1 Flight Tests 8-27-09'!Y61</f>
        <v>2.992845</v>
      </c>
      <c r="AW21" s="820">
        <f>'SAME1 Flight Tests 8-27-09'!Z61</f>
        <v>6.246277000000001</v>
      </c>
      <c r="AX21" s="820">
        <f>'SAME1 Flight Tests 8-27-09'!AA61</f>
        <v>-6.4086900000000018E-4</v>
      </c>
      <c r="AY21" s="822"/>
      <c r="AZ21" s="822"/>
      <c r="BA21" s="820">
        <f>'SAME1 Flight Tests 8-27-09'!AC61</f>
        <v>4.8697975000000016</v>
      </c>
      <c r="BB21" s="822"/>
      <c r="BC21" s="822"/>
      <c r="BD21" s="820">
        <f>'SAME1 Flight Tests 8-27-09'!AB61</f>
        <v>5.4054559999999992</v>
      </c>
      <c r="BE21" s="820">
        <f>'SAME1 Flight Tests 8-27-09'!AD61</f>
        <v>4.7024245000000002</v>
      </c>
      <c r="BF21" s="826">
        <f>'SAME1 Flight Tests 8-27-09'!AE61</f>
        <v>6791</v>
      </c>
      <c r="BG21" s="806"/>
      <c r="BH21" s="806"/>
      <c r="BI21" s="805">
        <f>'SAME1 Flight Tests 8-27-09'!AF61</f>
        <v>1.2176000000000002</v>
      </c>
      <c r="BJ21" s="805">
        <f>'SAME1 Flight Tests 8-27-09'!AG61</f>
        <v>77.623499999999979</v>
      </c>
      <c r="BK21" s="805">
        <f>'SAME1 Flight Tests 8-27-09'!AH61</f>
        <v>0.70303149999999892</v>
      </c>
      <c r="BL21" s="805">
        <f>'SAME1 Flight Tests 8-27-09'!AK61</f>
        <v>0</v>
      </c>
      <c r="BM21" s="805">
        <f>'SAME1 Flight Tests 8-27-09'!AL61</f>
        <v>0</v>
      </c>
      <c r="BN21" s="806"/>
      <c r="BO21" s="805"/>
      <c r="BP21" s="806"/>
      <c r="BQ21" s="805">
        <f>'SAME1 Flight Tests 8-27-09'!AM61</f>
        <v>0</v>
      </c>
      <c r="BR21" s="816">
        <f>'SAME1 Flight Tests 8-27-09'!AP61</f>
        <v>0</v>
      </c>
      <c r="BS21" s="816">
        <f>'SAME1 Flight Tests 8-27-09'!AQ61</f>
        <v>0</v>
      </c>
      <c r="BT21" s="816"/>
      <c r="BU21" s="816">
        <f>'SAME1 Flight Tests 8-27-09'!AS61</f>
        <v>0</v>
      </c>
      <c r="BV21" s="816">
        <f>'SAME1 Flight Tests 8-27-09'!AT61</f>
        <v>0</v>
      </c>
      <c r="BW21" s="807">
        <f>'SAME1 Flight Tests 8-27-09'!BB61</f>
        <v>71488.325706827716</v>
      </c>
      <c r="BX21" s="807">
        <f>'SAME1 Flight Tests 8-27-09'!BC61</f>
        <v>70309.818894628988</v>
      </c>
      <c r="BY21" s="807">
        <f>'SAME1 Flight Tests 8-27-09'!BD61</f>
        <v>66902.858179415722</v>
      </c>
      <c r="BZ21" s="806"/>
      <c r="CA21" s="805">
        <f>'SAME1 Flight Tests 8-27-09'!BG61</f>
        <v>0</v>
      </c>
      <c r="CB21" s="805">
        <f>'SAME1 Flight Tests 8-27-09'!BF61</f>
        <v>0</v>
      </c>
      <c r="CC21" s="783"/>
      <c r="CD21" s="805"/>
      <c r="CE21" s="805">
        <f>'SAME1 Flight Tests 8-27-09'!BH61</f>
        <v>203.61293584296271</v>
      </c>
      <c r="CF21" s="818" t="str">
        <f>'SAME1 Flight Tests 8-27-09'!BI61</f>
        <v>NA</v>
      </c>
      <c r="CG21" s="818">
        <f>'SAME1 Flight Tests 8-27-09'!BJ61</f>
        <v>0</v>
      </c>
      <c r="CH21" s="818">
        <f>'SAME1 Flight Tests 8-27-09'!BK61</f>
        <v>0</v>
      </c>
      <c r="CI21" s="818">
        <f>'SAME1 Flight Tests 8-27-09'!BL61</f>
        <v>0</v>
      </c>
      <c r="CJ21" s="818">
        <f>'SAME1 Flight Tests 8-27-09'!BM61</f>
        <v>0</v>
      </c>
      <c r="CK21" s="818">
        <f>'SAME1 Flight Tests 8-27-09'!BN61</f>
        <v>0</v>
      </c>
      <c r="CL21" s="2014"/>
      <c r="CQ21" s="2018"/>
    </row>
    <row r="22" spans="1:95" s="2" customFormat="1" ht="16.5" customHeight="1" x14ac:dyDescent="0.25">
      <c r="A22" s="778">
        <v>1</v>
      </c>
      <c r="B22" s="779">
        <f>'SAME1 Flight Tests 8-27-09'!A62</f>
        <v>5</v>
      </c>
      <c r="C22" s="779" t="str">
        <f>'SAME1 Flight Tests 8-27-09'!B62</f>
        <v>DBP</v>
      </c>
      <c r="D22" s="782"/>
      <c r="E22" s="779" t="str">
        <f>'SAME1 Flight Tests 8-27-09'!C62</f>
        <v xml:space="preserve">45 D a </v>
      </c>
      <c r="F22" s="779">
        <f>'SAME1 Flight Tests 8-27-09'!D62</f>
        <v>5</v>
      </c>
      <c r="G22" s="779" t="str">
        <f>'SAME1 Flight Tests 8-27-09'!E62</f>
        <v>45a</v>
      </c>
      <c r="H22" s="779" t="str">
        <f>'SAME1 Flight Tests 8-27-09'!F62</f>
        <v xml:space="preserve">     Aging</v>
      </c>
      <c r="I22" s="779">
        <f>'SAME1 Flight Tests 8-27-09'!G62</f>
        <v>278</v>
      </c>
      <c r="J22" s="791">
        <f>'SAME1 Flight Tests 8-27-09'!H62</f>
        <v>39360</v>
      </c>
      <c r="K22" s="779">
        <f>'SAME1 Flight Tests 8-27-09'!I62</f>
        <v>0</v>
      </c>
      <c r="L22" s="779" t="str">
        <f>'SAME1 Flight Tests 8-27-09'!J62</f>
        <v>n</v>
      </c>
      <c r="M22" s="779" t="str">
        <f>'SAME1 Flight Tests 8-27-09'!K62</f>
        <v>n</v>
      </c>
      <c r="N22" s="779">
        <f>'SAME1 Flight Tests 8-27-09'!L62</f>
        <v>8</v>
      </c>
      <c r="O22" s="804">
        <f>'SAME1 Flight Tests 8-27-09'!M62</f>
        <v>1.19</v>
      </c>
      <c r="P22" s="805">
        <f>'SAME1 Flight Tests 8-27-09'!N62</f>
        <v>45</v>
      </c>
      <c r="Q22" s="805">
        <f>'SAME1 Flight Tests 8-27-09'!O62</f>
        <v>360</v>
      </c>
      <c r="R22" s="805">
        <f>'SAME1 Flight Tests 8-27-09'!P62</f>
        <v>8</v>
      </c>
      <c r="S22" s="806"/>
      <c r="T22" s="806"/>
      <c r="U22" s="805">
        <f>'SAME1 Flight Tests 8-27-09'!Q62</f>
        <v>554.16666666666663</v>
      </c>
      <c r="V22" s="806"/>
      <c r="W22" s="806"/>
      <c r="X22" s="806"/>
      <c r="Y22" s="806"/>
      <c r="Z22" s="806"/>
      <c r="AA22" s="805" t="str">
        <f>'SAME1 Flight Tests 8-27-09'!R62</f>
        <v>y</v>
      </c>
      <c r="AB22" s="805" t="str">
        <f>'SAME1 Flight Tests 8-27-09'!S62</f>
        <v>y</v>
      </c>
      <c r="AC22" s="805">
        <f>'SAME1 Flight Tests 8-27-09'!T62</f>
        <v>1</v>
      </c>
      <c r="AD22" s="806"/>
      <c r="AE22" s="805">
        <f>'SAME1 Flight Tests 8-27-09'!U62</f>
        <v>10</v>
      </c>
      <c r="AF22" s="806"/>
      <c r="AG22" s="816">
        <f>'SAME1 Flight Tests 8-27-09'!V62</f>
        <v>0.13253466028642899</v>
      </c>
      <c r="AH22" s="818">
        <f>'SAME1 Flight Tests 8-27-09'!W62</f>
        <v>0.37661071405561064</v>
      </c>
      <c r="AI22" s="806"/>
      <c r="AJ22" s="806"/>
      <c r="AK22" s="806"/>
      <c r="AL22" s="806"/>
      <c r="AM22" s="806"/>
      <c r="AN22" s="806"/>
      <c r="AO22" s="806"/>
      <c r="AP22" s="806"/>
      <c r="AQ22" s="806"/>
      <c r="AR22" s="806"/>
      <c r="AS22" s="806"/>
      <c r="AT22" s="806"/>
      <c r="AU22" s="805">
        <f>'SAME1 Flight Tests 8-27-09'!X62</f>
        <v>8.5399999999999991</v>
      </c>
      <c r="AV22" s="820">
        <f>'SAME1 Flight Tests 8-27-09'!Y62</f>
        <v>3.2190433333333335</v>
      </c>
      <c r="AW22" s="820">
        <f>'SAME1 Flight Tests 8-27-09'!Z62</f>
        <v>4.8937483333333329</v>
      </c>
      <c r="AX22" s="820">
        <f>'SAME1 Flight Tests 8-27-09'!AA62</f>
        <v>-7.629393333333334E-4</v>
      </c>
      <c r="AY22" s="822"/>
      <c r="AZ22" s="822"/>
      <c r="BA22" s="820">
        <f>'SAME1 Flight Tests 8-27-09'!AC62</f>
        <v>4.90158</v>
      </c>
      <c r="BB22" s="822"/>
      <c r="BC22" s="822"/>
      <c r="BD22" s="820">
        <f>'SAME1 Flight Tests 8-27-09'!AB62</f>
        <v>5.0084433333333331</v>
      </c>
      <c r="BE22" s="820">
        <f>'SAME1 Flight Tests 8-27-09'!AD62</f>
        <v>4.7215783333333334</v>
      </c>
      <c r="BF22" s="826">
        <f>'SAME1 Flight Tests 8-27-09'!AE62</f>
        <v>3538</v>
      </c>
      <c r="BG22" s="806"/>
      <c r="BH22" s="806"/>
      <c r="BI22" s="805">
        <f>'SAME1 Flight Tests 8-27-09'!AF62</f>
        <v>0.73383333333333323</v>
      </c>
      <c r="BJ22" s="805">
        <f>'SAME1 Flight Tests 8-27-09'!AG62</f>
        <v>44.691000000000003</v>
      </c>
      <c r="BK22" s="805">
        <f>'SAME1 Flight Tests 8-27-09'!AH62</f>
        <v>0.2868649999999997</v>
      </c>
      <c r="BL22" s="805">
        <f>'SAME1 Flight Tests 8-27-09'!AK62</f>
        <v>0</v>
      </c>
      <c r="BM22" s="805">
        <f>'SAME1 Flight Tests 8-27-09'!AL62</f>
        <v>0</v>
      </c>
      <c r="BN22" s="806"/>
      <c r="BO22" s="805"/>
      <c r="BP22" s="806"/>
      <c r="BQ22" s="805">
        <f>'SAME1 Flight Tests 8-27-09'!AM62</f>
        <v>0</v>
      </c>
      <c r="BR22" s="816">
        <f>'SAME1 Flight Tests 8-27-09'!AP62</f>
        <v>0</v>
      </c>
      <c r="BS22" s="816">
        <f>'SAME1 Flight Tests 8-27-09'!AQ62</f>
        <v>0</v>
      </c>
      <c r="BT22" s="816"/>
      <c r="BU22" s="816">
        <f>'SAME1 Flight Tests 8-27-09'!AS62</f>
        <v>0</v>
      </c>
      <c r="BV22" s="816">
        <f>'SAME1 Flight Tests 8-27-09'!AT62</f>
        <v>0</v>
      </c>
      <c r="BW22" s="807">
        <f>'SAME1 Flight Tests 8-27-09'!BB62</f>
        <v>37070.572161138181</v>
      </c>
      <c r="BX22" s="807">
        <f>'SAME1 Flight Tests 8-27-09'!BC62</f>
        <v>36456.58937486825</v>
      </c>
      <c r="BY22" s="807">
        <f>'SAME1 Flight Tests 8-27-09'!BD62</f>
        <v>34768.457051470963</v>
      </c>
      <c r="BZ22" s="806"/>
      <c r="CA22" s="805">
        <f>'SAME1 Flight Tests 8-27-09'!BG62</f>
        <v>0</v>
      </c>
      <c r="CB22" s="805">
        <f>'SAME1 Flight Tests 8-27-09'!BF62</f>
        <v>0</v>
      </c>
      <c r="CC22" s="783"/>
      <c r="CD22" s="805"/>
      <c r="CE22" s="805">
        <f>'SAME1 Flight Tests 8-27-09'!BH62</f>
        <v>203.61293584296271</v>
      </c>
      <c r="CF22" s="818" t="str">
        <f>'SAME1 Flight Tests 8-27-09'!BI62</f>
        <v>NA</v>
      </c>
      <c r="CG22" s="818">
        <f>'SAME1 Flight Tests 8-27-09'!BJ62</f>
        <v>0</v>
      </c>
      <c r="CH22" s="818">
        <f>'SAME1 Flight Tests 8-27-09'!BK62</f>
        <v>0</v>
      </c>
      <c r="CI22" s="818">
        <f>'SAME1 Flight Tests 8-27-09'!BL62</f>
        <v>0</v>
      </c>
      <c r="CJ22" s="818">
        <f>'SAME1 Flight Tests 8-27-09'!BM62</f>
        <v>0</v>
      </c>
      <c r="CK22" s="818">
        <f>'SAME1 Flight Tests 8-27-09'!BN62</f>
        <v>0</v>
      </c>
      <c r="CL22" s="2014"/>
      <c r="CQ22" s="2018"/>
    </row>
    <row r="23" spans="1:95" s="2" customFormat="1" ht="16.5" customHeight="1" x14ac:dyDescent="0.25">
      <c r="A23" s="778">
        <v>1</v>
      </c>
      <c r="B23" s="779">
        <f>'SAME1 Flight Tests 8-27-09'!A34</f>
        <v>4</v>
      </c>
      <c r="C23" s="830" t="str">
        <f>'SAME1 Flight Tests 8-27-09'!B34</f>
        <v>Kapton</v>
      </c>
      <c r="D23" s="782"/>
      <c r="E23" s="779" t="str">
        <f>'SAME1 Flight Tests 8-27-09'!C34</f>
        <v>29 K</v>
      </c>
      <c r="F23" s="779">
        <f>'SAME1 Flight Tests 8-27-09'!D34</f>
        <v>4</v>
      </c>
      <c r="G23" s="779">
        <f>'SAME1 Flight Tests 8-27-09'!E34</f>
        <v>29</v>
      </c>
      <c r="H23" s="779" t="str">
        <f>'SAME1 Flight Tests 8-27-09'!F34</f>
        <v>Baseline</v>
      </c>
      <c r="I23" s="779">
        <f>'SAME1 Flight Tests 8-27-09'!G34</f>
        <v>271</v>
      </c>
      <c r="J23" s="791">
        <f>'SAME1 Flight Tests 8-27-09'!H34</f>
        <v>39353</v>
      </c>
      <c r="K23" s="779">
        <f>'SAME1 Flight Tests 8-27-09'!I34</f>
        <v>0</v>
      </c>
      <c r="L23" s="779" t="str">
        <f>'SAME1 Flight Tests 8-27-09'!J34</f>
        <v>n</v>
      </c>
      <c r="M23" s="779" t="str">
        <f>'SAME1 Flight Tests 8-27-09'!K34</f>
        <v>n</v>
      </c>
      <c r="N23" s="779">
        <f>'SAME1 Flight Tests 8-27-09'!L34</f>
        <v>8</v>
      </c>
      <c r="O23" s="804">
        <f>'SAME1 Flight Tests 8-27-09'!M34</f>
        <v>1.38</v>
      </c>
      <c r="P23" s="805">
        <f>'SAME1 Flight Tests 8-27-09'!N34</f>
        <v>60</v>
      </c>
      <c r="Q23" s="805">
        <f>'SAME1 Flight Tests 8-27-09'!O34</f>
        <v>11</v>
      </c>
      <c r="R23" s="805">
        <f>'SAME1 Flight Tests 8-27-09'!P34</f>
        <v>8</v>
      </c>
      <c r="S23" s="806"/>
      <c r="T23" s="806"/>
      <c r="U23" s="805">
        <f>'SAME1 Flight Tests 8-27-09'!Q34</f>
        <v>38.166666666666664</v>
      </c>
      <c r="V23" s="806"/>
      <c r="W23" s="806"/>
      <c r="X23" s="806"/>
      <c r="Y23" s="806"/>
      <c r="Z23" s="806"/>
      <c r="AA23" s="805" t="str">
        <f>'SAME1 Flight Tests 8-27-09'!R34</f>
        <v>n</v>
      </c>
      <c r="AB23" s="805" t="str">
        <f>'SAME1 Flight Tests 8-27-09'!S34</f>
        <v>n</v>
      </c>
      <c r="AC23" s="805">
        <f>'SAME1 Flight Tests 8-27-09'!T34</f>
        <v>1</v>
      </c>
      <c r="AD23" s="806"/>
      <c r="AE23" s="805">
        <f>'SAME1 Flight Tests 8-27-09'!U34</f>
        <v>10</v>
      </c>
      <c r="AF23" s="806"/>
      <c r="AG23" s="816">
        <f>'SAME1 Flight Tests 8-27-09'!V34</f>
        <v>3.852706928546E-2</v>
      </c>
      <c r="AH23" s="818">
        <f>'SAME1 Flight Tests 8-27-09'!W34</f>
        <v>0</v>
      </c>
      <c r="AI23" s="806"/>
      <c r="AJ23" s="806"/>
      <c r="AK23" s="806"/>
      <c r="AL23" s="806"/>
      <c r="AM23" s="806"/>
      <c r="AN23" s="806"/>
      <c r="AO23" s="806"/>
      <c r="AP23" s="806"/>
      <c r="AQ23" s="806"/>
      <c r="AR23" s="806"/>
      <c r="AS23" s="806"/>
      <c r="AT23" s="806"/>
      <c r="AU23" s="805">
        <f>'SAME1 Flight Tests 8-27-09'!X34</f>
        <v>1.1599999999999999</v>
      </c>
      <c r="AV23" s="820">
        <f>'SAME1 Flight Tests 8-27-09'!Y34</f>
        <v>3.414307</v>
      </c>
      <c r="AW23" s="820">
        <f>'SAME1 Flight Tests 8-27-09'!Z34</f>
        <v>3.6637120000000003</v>
      </c>
      <c r="AX23" s="820">
        <f>'SAME1 Flight Tests 8-27-09'!AA34</f>
        <v>-6.4086874999999988E-4</v>
      </c>
      <c r="AY23" s="822"/>
      <c r="AZ23" s="822"/>
      <c r="BA23" s="820">
        <f>'SAME1 Flight Tests 8-27-09'!AC34</f>
        <v>4.9554546666666663</v>
      </c>
      <c r="BB23" s="822"/>
      <c r="BC23" s="822"/>
      <c r="BD23" s="820">
        <f>'SAME1 Flight Tests 8-27-09'!AB34</f>
        <v>5.9674839999999998</v>
      </c>
      <c r="BE23" s="820">
        <f>'SAME1 Flight Tests 8-27-09'!AD34</f>
        <v>4.7121579999999996</v>
      </c>
      <c r="BF23" s="826">
        <f>'SAME1 Flight Tests 8-27-09'!AE34</f>
        <v>65575</v>
      </c>
      <c r="BG23" s="806"/>
      <c r="BH23" s="806"/>
      <c r="BI23" s="805">
        <f>'SAME1 Flight Tests 8-27-09'!AF34</f>
        <v>20.278299999999998</v>
      </c>
      <c r="BJ23" s="805">
        <f>'SAME1 Flight Tests 8-27-09'!AG34</f>
        <v>25.268750000000001</v>
      </c>
      <c r="BK23" s="805">
        <f>'SAME1 Flight Tests 8-27-09'!AH34</f>
        <v>1.2553260000000002</v>
      </c>
      <c r="BL23" s="805">
        <f>'SAME1 Flight Tests 8-27-09'!AK34</f>
        <v>2574776.2051404528</v>
      </c>
      <c r="BM23" s="805">
        <f>'SAME1 Flight Tests 8-27-09'!AL34</f>
        <v>242.4741726367576</v>
      </c>
      <c r="BN23" s="806"/>
      <c r="BO23" s="805"/>
      <c r="BP23" s="806"/>
      <c r="BQ23" s="805">
        <f>'SAME1 Flight Tests 8-27-09'!AM34</f>
        <v>11.3709375</v>
      </c>
      <c r="BR23" s="816">
        <f>'SAME1 Flight Tests 8-27-09'!AP34</f>
        <v>9.4172911864210257E-2</v>
      </c>
      <c r="BS23" s="816">
        <f>'SAME1 Flight Tests 8-27-09'!AQ34</f>
        <v>0.18182992084451238</v>
      </c>
      <c r="BT23" s="816"/>
      <c r="BU23" s="816">
        <f>'SAME1 Flight Tests 8-27-09'!AS34</f>
        <v>2.2504596741074545</v>
      </c>
      <c r="BV23" s="816">
        <f>'SAME1 Flight Tests 8-27-09'!AT34</f>
        <v>6.7772939709597191E-2</v>
      </c>
      <c r="BW23" s="807">
        <f>'SAME1 Flight Tests 8-27-09'!BB34</f>
        <v>2574776.2051404528</v>
      </c>
      <c r="BX23" s="807">
        <f>'SAME1 Flight Tests 8-27-09'!BC34</f>
        <v>2535629.0541120409</v>
      </c>
      <c r="BY23" s="807">
        <f>'SAME1 Flight Tests 8-27-09'!BD34</f>
        <v>2322404.7347605485</v>
      </c>
      <c r="BZ23" s="806"/>
      <c r="CA23" s="805">
        <f>'SAME1 Flight Tests 8-27-09'!BG34</f>
        <v>0.26938326180257516</v>
      </c>
      <c r="CB23" s="805">
        <f>'SAME1 Flight Tests 8-27-09'!BF34</f>
        <v>0.45</v>
      </c>
      <c r="CC23" s="783"/>
      <c r="CD23" s="805"/>
      <c r="CE23" s="805">
        <f>'SAME1 Flight Tests 8-27-09'!BH34</f>
        <v>418.31918332608569</v>
      </c>
      <c r="CF23" s="818">
        <f>'SAME1 Flight Tests 8-27-09'!BI34</f>
        <v>1.1600000000000499</v>
      </c>
      <c r="CG23" s="818">
        <f>'SAME1 Flight Tests 8-27-09'!BJ34</f>
        <v>29</v>
      </c>
      <c r="CH23" s="818">
        <f>'SAME1 Flight Tests 8-27-09'!BK34</f>
        <v>0</v>
      </c>
      <c r="CI23" s="818">
        <f>'SAME1 Flight Tests 8-27-09'!BL34</f>
        <v>5.8815193965514712E-2</v>
      </c>
      <c r="CJ23" s="818">
        <f>'SAME1 Flight Tests 8-27-09'!BM34</f>
        <v>0.81189533499591737</v>
      </c>
      <c r="CK23" s="818">
        <f>'SAME1 Flight Tests 8-27-09'!BN34</f>
        <v>0.99990180832973863</v>
      </c>
      <c r="CL23" s="2014"/>
      <c r="CQ23" s="2018"/>
    </row>
    <row r="24" spans="1:95" s="2" customFormat="1" ht="16.5" customHeight="1" x14ac:dyDescent="0.25">
      <c r="A24" s="778">
        <v>1</v>
      </c>
      <c r="B24" s="779">
        <f>'SAME1 Flight Tests 8-27-09'!A35</f>
        <v>4</v>
      </c>
      <c r="C24" s="830" t="str">
        <f>'SAME1 Flight Tests 8-27-09'!B35</f>
        <v>Kapton</v>
      </c>
      <c r="D24" s="782"/>
      <c r="E24" s="779" t="str">
        <f>'SAME1 Flight Tests 8-27-09'!C35</f>
        <v>29 K a</v>
      </c>
      <c r="F24" s="779">
        <f>'SAME1 Flight Tests 8-27-09'!D35</f>
        <v>4</v>
      </c>
      <c r="G24" s="779" t="str">
        <f>'SAME1 Flight Tests 8-27-09'!E35</f>
        <v>29a</v>
      </c>
      <c r="H24" s="779" t="str">
        <f>'SAME1 Flight Tests 8-27-09'!F35</f>
        <v>after secondary aging</v>
      </c>
      <c r="I24" s="779">
        <f>'SAME1 Flight Tests 8-27-09'!G35</f>
        <v>271</v>
      </c>
      <c r="J24" s="791">
        <f>'SAME1 Flight Tests 8-27-09'!H35</f>
        <v>39353</v>
      </c>
      <c r="K24" s="779">
        <f>'SAME1 Flight Tests 8-27-09'!I35</f>
        <v>0</v>
      </c>
      <c r="L24" s="779" t="str">
        <f>'SAME1 Flight Tests 8-27-09'!J35</f>
        <v>n</v>
      </c>
      <c r="M24" s="779" t="str">
        <f>'SAME1 Flight Tests 8-27-09'!K35</f>
        <v>n</v>
      </c>
      <c r="N24" s="779">
        <f>'SAME1 Flight Tests 8-27-09'!L35</f>
        <v>8</v>
      </c>
      <c r="O24" s="804">
        <f>'SAME1 Flight Tests 8-27-09'!M35</f>
        <v>1.38</v>
      </c>
      <c r="P24" s="805">
        <f>'SAME1 Flight Tests 8-27-09'!N35</f>
        <v>60</v>
      </c>
      <c r="Q24" s="805">
        <f>'SAME1 Flight Tests 8-27-09'!O35</f>
        <v>720</v>
      </c>
      <c r="R24" s="805">
        <f>'SAME1 Flight Tests 8-27-09'!P35</f>
        <v>8</v>
      </c>
      <c r="S24" s="806"/>
      <c r="T24" s="806"/>
      <c r="U24" s="805">
        <f>'SAME1 Flight Tests 8-27-09'!Q35</f>
        <v>802.66666666666663</v>
      </c>
      <c r="V24" s="806"/>
      <c r="W24" s="806"/>
      <c r="X24" s="806"/>
      <c r="Y24" s="806"/>
      <c r="Z24" s="806"/>
      <c r="AA24" s="805" t="str">
        <f>'SAME1 Flight Tests 8-27-09'!R35</f>
        <v>n</v>
      </c>
      <c r="AB24" s="805" t="str">
        <f>'SAME1 Flight Tests 8-27-09'!S35</f>
        <v>n</v>
      </c>
      <c r="AC24" s="805">
        <f>'SAME1 Flight Tests 8-27-09'!T35</f>
        <v>1</v>
      </c>
      <c r="AD24" s="806"/>
      <c r="AE24" s="805">
        <f>'SAME1 Flight Tests 8-27-09'!U35</f>
        <v>10</v>
      </c>
      <c r="AF24" s="806"/>
      <c r="AG24" s="816">
        <f>'SAME1 Flight Tests 8-27-09'!V35</f>
        <v>3.852706928546E-2</v>
      </c>
      <c r="AH24" s="818">
        <f>'SAME1 Flight Tests 8-27-09'!W35</f>
        <v>0</v>
      </c>
      <c r="AI24" s="806"/>
      <c r="AJ24" s="806"/>
      <c r="AK24" s="806"/>
      <c r="AL24" s="806"/>
      <c r="AM24" s="806"/>
      <c r="AN24" s="806"/>
      <c r="AO24" s="806"/>
      <c r="AP24" s="806"/>
      <c r="AQ24" s="806"/>
      <c r="AR24" s="806"/>
      <c r="AS24" s="806"/>
      <c r="AT24" s="806"/>
      <c r="AU24" s="805">
        <f>'SAME1 Flight Tests 8-27-09'!X35</f>
        <v>1.1599999999999999</v>
      </c>
      <c r="AV24" s="820">
        <f>'SAME1 Flight Tests 8-27-09'!Y35</f>
        <v>3.4089354999999997</v>
      </c>
      <c r="AW24" s="820">
        <f>'SAME1 Flight Tests 8-27-09'!Z35</f>
        <v>4.826384</v>
      </c>
      <c r="AX24" s="820">
        <f>'SAME1 Flight Tests 8-27-09'!AA35</f>
        <v>-6.7138655000000002E-4</v>
      </c>
      <c r="AY24" s="822"/>
      <c r="AZ24" s="822"/>
      <c r="BA24" s="820">
        <f>'SAME1 Flight Tests 8-27-09'!AC35</f>
        <v>4.8267365</v>
      </c>
      <c r="BB24" s="822"/>
      <c r="BC24" s="822"/>
      <c r="BD24" s="820">
        <f>'SAME1 Flight Tests 8-27-09'!AB35</f>
        <v>5.4728638095238091</v>
      </c>
      <c r="BE24" s="820">
        <f>'SAME1 Flight Tests 8-27-09'!AD35</f>
        <v>4.6391295000000001</v>
      </c>
      <c r="BF24" s="826">
        <f>'SAME1 Flight Tests 8-27-09'!AE35</f>
        <v>24438.0952380952</v>
      </c>
      <c r="BG24" s="806"/>
      <c r="BH24" s="806"/>
      <c r="BI24" s="805">
        <f>'SAME1 Flight Tests 8-27-09'!AF35</f>
        <v>23.405499999999996</v>
      </c>
      <c r="BJ24" s="805">
        <f>'SAME1 Flight Tests 8-27-09'!AG35</f>
        <v>29.428500000000003</v>
      </c>
      <c r="BK24" s="805">
        <f>'SAME1 Flight Tests 8-27-09'!AH35</f>
        <v>0.833734309523809</v>
      </c>
      <c r="BL24" s="805">
        <f>'SAME1 Flight Tests 8-27-09'!AK35</f>
        <v>907364.97810586996</v>
      </c>
      <c r="BM24" s="805">
        <f>'SAME1 Flight Tests 8-27-09'!AL35</f>
        <v>150.78802566833693</v>
      </c>
      <c r="BN24" s="806"/>
      <c r="BO24" s="805"/>
      <c r="BP24" s="806"/>
      <c r="BQ24" s="805">
        <f>'SAME1 Flight Tests 8-27-09'!AM35</f>
        <v>13.242825000000002</v>
      </c>
      <c r="BR24" s="816">
        <f>'SAME1 Flight Tests 8-27-09'!AP35</f>
        <v>0.1661823293897764</v>
      </c>
      <c r="BS24" s="816">
        <f>'SAME1 Flight Tests 8-27-09'!AQ35</f>
        <v>0.27073199466111803</v>
      </c>
      <c r="BT24" s="816"/>
      <c r="BU24" s="816">
        <f>'SAME1 Flight Tests 8-27-09'!AS35</f>
        <v>2.010938112687044</v>
      </c>
      <c r="BV24" s="816">
        <f>'SAME1 Flight Tests 8-27-09'!AT35</f>
        <v>0.13019894699337761</v>
      </c>
      <c r="BW24" s="807">
        <f>'SAME1 Flight Tests 8-27-09'!BB35</f>
        <v>907364.97810586996</v>
      </c>
      <c r="BX24" s="807">
        <f>'SAME1 Flight Tests 8-27-09'!BC35</f>
        <v>892775.85412367515</v>
      </c>
      <c r="BY24" s="807">
        <f>'SAME1 Flight Tests 8-27-09'!BD35</f>
        <v>839406.24094740138</v>
      </c>
      <c r="BZ24" s="806"/>
      <c r="CA24" s="805">
        <f>'SAME1 Flight Tests 8-27-09'!BG35</f>
        <v>0.17891294195789892</v>
      </c>
      <c r="CB24" s="805">
        <f>'SAME1 Flight Tests 8-27-09'!BF35</f>
        <v>0.45</v>
      </c>
      <c r="CC24" s="783"/>
      <c r="CD24" s="805"/>
      <c r="CE24" s="805">
        <f>'SAME1 Flight Tests 8-27-09'!BH35</f>
        <v>418.31918332608569</v>
      </c>
      <c r="CF24" s="818">
        <f>'SAME1 Flight Tests 8-27-09'!BI35</f>
        <v>1.1600000000000499</v>
      </c>
      <c r="CG24" s="818">
        <f>'SAME1 Flight Tests 8-27-09'!BJ35</f>
        <v>29</v>
      </c>
      <c r="CH24" s="818">
        <f>'SAME1 Flight Tests 8-27-09'!BK35</f>
        <v>0</v>
      </c>
      <c r="CI24" s="818">
        <f>'SAME1 Flight Tests 8-27-09'!BL35</f>
        <v>6.849737068965224E-2</v>
      </c>
      <c r="CJ24" s="818">
        <f>'SAME1 Flight Tests 8-27-09'!BM35</f>
        <v>0.7945877467304856</v>
      </c>
      <c r="CK24" s="818">
        <f>'SAME1 Flight Tests 8-27-09'!BN35</f>
        <v>0.99998092741874123</v>
      </c>
      <c r="CL24" s="2014"/>
      <c r="CQ24" s="2018"/>
    </row>
    <row r="25" spans="1:95" s="2" customFormat="1" ht="16.5" customHeight="1" x14ac:dyDescent="0.25">
      <c r="A25" s="778">
        <v>1</v>
      </c>
      <c r="B25" s="779">
        <f>'SAME1 Flight Tests 8-27-09'!A36</f>
        <v>4</v>
      </c>
      <c r="C25" s="830" t="str">
        <f>'SAME1 Flight Tests 8-27-09'!B36</f>
        <v>Kapton</v>
      </c>
      <c r="D25" s="782"/>
      <c r="E25" s="779" t="str">
        <f>'SAME1 Flight Tests 8-27-09'!C36</f>
        <v>30 K</v>
      </c>
      <c r="F25" s="779">
        <f>'SAME1 Flight Tests 8-27-09'!D36</f>
        <v>5</v>
      </c>
      <c r="G25" s="779">
        <f>'SAME1 Flight Tests 8-27-09'!E36</f>
        <v>30</v>
      </c>
      <c r="H25" s="779" t="str">
        <f>'SAME1 Flight Tests 8-27-09'!F36</f>
        <v>Air flow down (4)</v>
      </c>
      <c r="I25" s="779">
        <f>'SAME1 Flight Tests 8-27-09'!G36</f>
        <v>272</v>
      </c>
      <c r="J25" s="791">
        <f>'SAME1 Flight Tests 8-27-09'!H36</f>
        <v>39354</v>
      </c>
      <c r="K25" s="779">
        <f>'SAME1 Flight Tests 8-27-09'!I36</f>
        <v>0</v>
      </c>
      <c r="L25" s="779" t="str">
        <f>'SAME1 Flight Tests 8-27-09'!J36</f>
        <v>n</v>
      </c>
      <c r="M25" s="779" t="str">
        <f>'SAME1 Flight Tests 8-27-09'!K36</f>
        <v>n</v>
      </c>
      <c r="N25" s="779">
        <f>'SAME1 Flight Tests 8-27-09'!L36</f>
        <v>4</v>
      </c>
      <c r="O25" s="804">
        <f>'SAME1 Flight Tests 8-27-09'!M36</f>
        <v>1.38</v>
      </c>
      <c r="P25" s="805">
        <f>'SAME1 Flight Tests 8-27-09'!N36</f>
        <v>60</v>
      </c>
      <c r="Q25" s="805">
        <f>'SAME1 Flight Tests 8-27-09'!O36</f>
        <v>11</v>
      </c>
      <c r="R25" s="805">
        <f>'SAME1 Flight Tests 8-27-09'!P36</f>
        <v>8</v>
      </c>
      <c r="S25" s="806"/>
      <c r="T25" s="806"/>
      <c r="U25" s="805">
        <f>'SAME1 Flight Tests 8-27-09'!Q36</f>
        <v>11</v>
      </c>
      <c r="V25" s="806"/>
      <c r="W25" s="806"/>
      <c r="X25" s="806"/>
      <c r="Y25" s="806"/>
      <c r="Z25" s="806"/>
      <c r="AA25" s="805" t="str">
        <f>'SAME1 Flight Tests 8-27-09'!R36</f>
        <v>n</v>
      </c>
      <c r="AB25" s="805" t="str">
        <f>'SAME1 Flight Tests 8-27-09'!S36</f>
        <v>n</v>
      </c>
      <c r="AC25" s="805">
        <f>'SAME1 Flight Tests 8-27-09'!T36</f>
        <v>1</v>
      </c>
      <c r="AD25" s="806"/>
      <c r="AE25" s="805">
        <f>'SAME1 Flight Tests 8-27-09'!U36</f>
        <v>10</v>
      </c>
      <c r="AF25" s="806"/>
      <c r="AG25" s="816">
        <f>'SAME1 Flight Tests 8-27-09'!V36</f>
        <v>3.852706928546E-2</v>
      </c>
      <c r="AH25" s="818">
        <f>'SAME1 Flight Tests 8-27-09'!W36</f>
        <v>0</v>
      </c>
      <c r="AI25" s="806"/>
      <c r="AJ25" s="806"/>
      <c r="AK25" s="806"/>
      <c r="AL25" s="806"/>
      <c r="AM25" s="806"/>
      <c r="AN25" s="806"/>
      <c r="AO25" s="806"/>
      <c r="AP25" s="806"/>
      <c r="AQ25" s="806"/>
      <c r="AR25" s="806"/>
      <c r="AS25" s="806"/>
      <c r="AT25" s="806"/>
      <c r="AU25" s="805">
        <f>'SAME1 Flight Tests 8-27-09'!X36</f>
        <v>1.0900000000000001</v>
      </c>
      <c r="AV25" s="820">
        <f>'SAME1 Flight Tests 8-27-09'!Y36</f>
        <v>3.3880618181818183</v>
      </c>
      <c r="AW25" s="820">
        <f>'SAME1 Flight Tests 8-27-09'!Z36</f>
        <v>4.2031577272727265</v>
      </c>
      <c r="AX25" s="820">
        <f>'SAME1 Flight Tests 8-27-09'!AA36</f>
        <v>4.559117727272727</v>
      </c>
      <c r="AY25" s="822"/>
      <c r="AZ25" s="822"/>
      <c r="BA25" s="820">
        <f>'SAME1 Flight Tests 8-27-09'!AC36</f>
        <v>4.9302524999999999</v>
      </c>
      <c r="BB25" s="822"/>
      <c r="BC25" s="822"/>
      <c r="BD25" s="820">
        <f>'SAME1 Flight Tests 8-27-09'!AB36</f>
        <v>5.8861463636363647</v>
      </c>
      <c r="BE25" s="820">
        <f>'SAME1 Flight Tests 8-27-09'!AD36</f>
        <v>4.6907199999999998</v>
      </c>
      <c r="BF25" s="826">
        <f>'SAME1 Flight Tests 8-27-09'!AE36</f>
        <v>51736.363636363603</v>
      </c>
      <c r="BG25" s="806"/>
      <c r="BH25" s="806"/>
      <c r="BI25" s="805">
        <f>'SAME1 Flight Tests 8-27-09'!AF36</f>
        <v>26.32386363636364</v>
      </c>
      <c r="BJ25" s="805">
        <f>'SAME1 Flight Tests 8-27-09'!AG36</f>
        <v>31.334590909090913</v>
      </c>
      <c r="BK25" s="805">
        <f>'SAME1 Flight Tests 8-27-09'!AH36</f>
        <v>1.1954263636363649</v>
      </c>
      <c r="BL25" s="805">
        <f>'SAME1 Flight Tests 8-27-09'!AK36</f>
        <v>1994241.0380439789</v>
      </c>
      <c r="BM25" s="805">
        <f>'SAME1 Flight Tests 8-27-09'!AL36</f>
        <v>228.59740301299937</v>
      </c>
      <c r="BN25" s="806"/>
      <c r="BO25" s="805"/>
      <c r="BP25" s="806"/>
      <c r="BQ25" s="805">
        <f>'SAME1 Flight Tests 8-27-09'!AM36</f>
        <v>14.100565909090911</v>
      </c>
      <c r="BR25" s="816">
        <f>'SAME1 Flight Tests 8-27-09'!AP36</f>
        <v>0.11462877287753323</v>
      </c>
      <c r="BS25" s="816">
        <f>'SAME1 Flight Tests 8-27-09'!AQ36</f>
        <v>0.21268225274370534</v>
      </c>
      <c r="BT25" s="816"/>
      <c r="BU25" s="816">
        <f>'SAME1 Flight Tests 8-27-09'!AS36</f>
        <v>2.1950254424894462</v>
      </c>
      <c r="BV25" s="816">
        <f>'SAME1 Flight Tests 8-27-09'!AT36</f>
        <v>8.4154014596173179E-2</v>
      </c>
      <c r="BW25" s="807">
        <f>'SAME1 Flight Tests 8-27-09'!BB36</f>
        <v>1994241.0380439789</v>
      </c>
      <c r="BX25" s="807">
        <f>'SAME1 Flight Tests 8-27-09'!BC36</f>
        <v>1963355.3157270353</v>
      </c>
      <c r="BY25" s="807">
        <f>'SAME1 Flight Tests 8-27-09'!BD36</f>
        <v>1813712.1599321368</v>
      </c>
      <c r="BZ25" s="806"/>
      <c r="CA25" s="805">
        <f>'SAME1 Flight Tests 8-27-09'!BG36</f>
        <v>0.25652926258291092</v>
      </c>
      <c r="CB25" s="805">
        <f>'SAME1 Flight Tests 8-27-09'!BF36</f>
        <v>0.45</v>
      </c>
      <c r="CC25" s="783"/>
      <c r="CD25" s="805"/>
      <c r="CE25" s="805" t="str">
        <f>'SAME1 Flight Tests 8-27-09'!BH36</f>
        <v>??</v>
      </c>
      <c r="CF25" s="818">
        <f>'SAME1 Flight Tests 8-27-09'!BI36</f>
        <v>1.0899999999999244</v>
      </c>
      <c r="CG25" s="818">
        <f>'SAME1 Flight Tests 8-27-09'!BJ36</f>
        <v>30</v>
      </c>
      <c r="CH25" s="818">
        <f>'SAME1 Flight Tests 8-27-09'!BK36</f>
        <v>0</v>
      </c>
      <c r="CI25" s="818">
        <f>'SAME1 Flight Tests 8-27-09'!BL36</f>
        <v>7.7617793995001225E-2</v>
      </c>
      <c r="CJ25" s="818">
        <f>'SAME1 Flight Tests 8-27-09'!BM36</f>
        <v>0.78512927076149452</v>
      </c>
      <c r="CK25" s="818">
        <f>'SAME1 Flight Tests 8-27-09'!BN36</f>
        <v>0.99989975973059164</v>
      </c>
      <c r="CL25" s="2014"/>
      <c r="CQ25" s="2018"/>
    </row>
    <row r="26" spans="1:95" s="2" customFormat="1" ht="16.5" customHeight="1" x14ac:dyDescent="0.25">
      <c r="A26" s="778">
        <v>1</v>
      </c>
      <c r="B26" s="779">
        <f>'SAME1 Flight Tests 8-27-09'!A40</f>
        <v>4</v>
      </c>
      <c r="C26" s="830" t="str">
        <f>'SAME1 Flight Tests 8-27-09'!B40</f>
        <v>Kapton</v>
      </c>
      <c r="D26" s="782"/>
      <c r="E26" s="779" t="str">
        <f>'SAME1 Flight Tests 8-27-09'!C40</f>
        <v>33 K</v>
      </c>
      <c r="F26" s="779">
        <f>'SAME1 Flight Tests 8-27-09'!D40</f>
        <v>6</v>
      </c>
      <c r="G26" s="779">
        <f>'SAME1 Flight Tests 8-27-09'!E40</f>
        <v>33</v>
      </c>
      <c r="H26" s="779" t="str">
        <f>'SAME1 Flight Tests 8-27-09'!F40</f>
        <v>lower flow (2)</v>
      </c>
      <c r="I26" s="779">
        <f>'SAME1 Flight Tests 8-27-09'!G40</f>
        <v>273</v>
      </c>
      <c r="J26" s="791">
        <f>'SAME1 Flight Tests 8-27-09'!H40</f>
        <v>39355</v>
      </c>
      <c r="K26" s="779">
        <f>'SAME1 Flight Tests 8-27-09'!I40</f>
        <v>0</v>
      </c>
      <c r="L26" s="779" t="str">
        <f>'SAME1 Flight Tests 8-27-09'!J40</f>
        <v>n</v>
      </c>
      <c r="M26" s="779" t="str">
        <f>'SAME1 Flight Tests 8-27-09'!K40</f>
        <v>n</v>
      </c>
      <c r="N26" s="779">
        <f>'SAME1 Flight Tests 8-27-09'!L40</f>
        <v>2</v>
      </c>
      <c r="O26" s="804">
        <f>'SAME1 Flight Tests 8-27-09'!M40</f>
        <v>1.38</v>
      </c>
      <c r="P26" s="805">
        <f>'SAME1 Flight Tests 8-27-09'!N40</f>
        <v>60</v>
      </c>
      <c r="Q26" s="805">
        <f>'SAME1 Flight Tests 8-27-09'!O40</f>
        <v>11</v>
      </c>
      <c r="R26" s="805">
        <f>'SAME1 Flight Tests 8-27-09'!P40</f>
        <v>8</v>
      </c>
      <c r="S26" s="806"/>
      <c r="T26" s="806"/>
      <c r="U26" s="805">
        <f>'SAME1 Flight Tests 8-27-09'!Q40</f>
        <v>11</v>
      </c>
      <c r="V26" s="806"/>
      <c r="W26" s="806"/>
      <c r="X26" s="806"/>
      <c r="Y26" s="806"/>
      <c r="Z26" s="806"/>
      <c r="AA26" s="805" t="str">
        <f>'SAME1 Flight Tests 8-27-09'!R40</f>
        <v>n</v>
      </c>
      <c r="AB26" s="805" t="str">
        <f>'SAME1 Flight Tests 8-27-09'!S40</f>
        <v>n</v>
      </c>
      <c r="AC26" s="805">
        <f>'SAME1 Flight Tests 8-27-09'!T40</f>
        <v>1</v>
      </c>
      <c r="AD26" s="806"/>
      <c r="AE26" s="805">
        <f>'SAME1 Flight Tests 8-27-09'!U40</f>
        <v>10</v>
      </c>
      <c r="AF26" s="806"/>
      <c r="AG26" s="816">
        <f>'SAME1 Flight Tests 8-27-09'!V40</f>
        <v>3.852706928546E-2</v>
      </c>
      <c r="AH26" s="818">
        <f>'SAME1 Flight Tests 8-27-09'!W40</f>
        <v>0</v>
      </c>
      <c r="AI26" s="806"/>
      <c r="AJ26" s="806"/>
      <c r="AK26" s="806"/>
      <c r="AL26" s="806"/>
      <c r="AM26" s="806"/>
      <c r="AN26" s="806"/>
      <c r="AO26" s="806"/>
      <c r="AP26" s="806"/>
      <c r="AQ26" s="806"/>
      <c r="AR26" s="806"/>
      <c r="AS26" s="806"/>
      <c r="AT26" s="806"/>
      <c r="AU26" s="805">
        <f>'SAME1 Flight Tests 8-27-09'!X40</f>
        <v>1.08</v>
      </c>
      <c r="AV26" s="820">
        <f>'SAME1 Flight Tests 8-27-09'!Y40</f>
        <v>3.3642119999999998</v>
      </c>
      <c r="AW26" s="820">
        <f>'SAME1 Flight Tests 8-27-09'!Z40</f>
        <v>5.0839389999999991</v>
      </c>
      <c r="AX26" s="820">
        <f>'SAME1 Flight Tests 8-27-09'!AA40</f>
        <v>4.6117100000000004</v>
      </c>
      <c r="AY26" s="822"/>
      <c r="AZ26" s="822"/>
      <c r="BA26" s="820">
        <f>'SAME1 Flight Tests 8-27-09'!AC40</f>
        <v>4.8924564999999998</v>
      </c>
      <c r="BB26" s="822"/>
      <c r="BC26" s="822"/>
      <c r="BD26" s="820">
        <f>'SAME1 Flight Tests 8-27-09'!AB40</f>
        <v>5.7856904999999994</v>
      </c>
      <c r="BE26" s="820">
        <f>'SAME1 Flight Tests 8-27-09'!AD40</f>
        <v>4.6646415000000001</v>
      </c>
      <c r="BF26" s="826">
        <f>'SAME1 Flight Tests 8-27-09'!AE40</f>
        <v>36820</v>
      </c>
      <c r="BG26" s="806"/>
      <c r="BH26" s="806"/>
      <c r="BI26" s="805">
        <f>'SAME1 Flight Tests 8-27-09'!AF40</f>
        <v>29.332799999999999</v>
      </c>
      <c r="BJ26" s="805">
        <f>'SAME1 Flight Tests 8-27-09'!AG40</f>
        <v>39.795949999999998</v>
      </c>
      <c r="BK26" s="805">
        <f>'SAME1 Flight Tests 8-27-09'!AH40</f>
        <v>1.1210489999999993</v>
      </c>
      <c r="BL26" s="805">
        <f>'SAME1 Flight Tests 8-27-09'!AK40</f>
        <v>1390760.7766112036</v>
      </c>
      <c r="BM26" s="805">
        <f>'SAME1 Flight Tests 8-27-09'!AL40</f>
        <v>211.79027632252951</v>
      </c>
      <c r="BN26" s="806"/>
      <c r="BO26" s="805"/>
      <c r="BP26" s="806"/>
      <c r="BQ26" s="805">
        <f>'SAME1 Flight Tests 8-27-09'!AM40</f>
        <v>17.908177500000001</v>
      </c>
      <c r="BR26" s="816">
        <f>'SAME1 Flight Tests 8-27-09'!AP40</f>
        <v>0.15228375712362852</v>
      </c>
      <c r="BS26" s="816">
        <f>'SAME1 Flight Tests 8-27-09'!AQ40</f>
        <v>0.25967162312878556</v>
      </c>
      <c r="BT26" s="816"/>
      <c r="BU26" s="816">
        <f>'SAME1 Flight Tests 8-27-09'!AS40</f>
        <v>2.0761780775587804</v>
      </c>
      <c r="BV26" s="816">
        <f>'SAME1 Flight Tests 8-27-09'!AT40</f>
        <v>0.11661868188901976</v>
      </c>
      <c r="BW26" s="807">
        <f>'SAME1 Flight Tests 8-27-09'!BB40</f>
        <v>1390760.7766112036</v>
      </c>
      <c r="BX26" s="807">
        <f>'SAME1 Flight Tests 8-27-09'!BC40</f>
        <v>1368779.8677150367</v>
      </c>
      <c r="BY26" s="807">
        <f>'SAME1 Flight Tests 8-27-09'!BD40</f>
        <v>1276536.5056864277</v>
      </c>
      <c r="BZ26" s="806"/>
      <c r="CA26" s="805">
        <f>'SAME1 Flight Tests 8-27-09'!BG40</f>
        <v>0.24056845493562215</v>
      </c>
      <c r="CB26" s="805">
        <f>'SAME1 Flight Tests 8-27-09'!BF40</f>
        <v>0.45</v>
      </c>
      <c r="CC26" s="783"/>
      <c r="CD26" s="805"/>
      <c r="CE26" s="805">
        <f>'SAME1 Flight Tests 8-27-09'!BH40</f>
        <v>417.30093380418288</v>
      </c>
      <c r="CF26" s="818">
        <f>'SAME1 Flight Tests 8-27-09'!BI40</f>
        <v>1.0800000000000809</v>
      </c>
      <c r="CG26" s="818">
        <f>'SAME1 Flight Tests 8-27-09'!BJ40</f>
        <v>33</v>
      </c>
      <c r="CH26" s="818">
        <f>'SAME1 Flight Tests 8-27-09'!BK40</f>
        <v>0</v>
      </c>
      <c r="CI26" s="818">
        <f>'SAME1 Flight Tests 8-27-09'!BL40</f>
        <v>9.9489874999992553E-2</v>
      </c>
      <c r="CJ26" s="818">
        <f>'SAME1 Flight Tests 8-27-09'!BM40</f>
        <v>0.77334482887366651</v>
      </c>
      <c r="CK26" s="818">
        <f>'SAME1 Flight Tests 8-27-09'!BN40</f>
        <v>0.99995227000727827</v>
      </c>
      <c r="CL26" s="2014"/>
      <c r="CQ26" s="2018"/>
    </row>
    <row r="27" spans="1:95" s="2" customFormat="1" ht="16.5" customHeight="1" x14ac:dyDescent="0.25">
      <c r="A27" s="778">
        <v>1</v>
      </c>
      <c r="B27" s="779">
        <f>'SAME1 Flight Tests 8-27-09'!A65</f>
        <v>5</v>
      </c>
      <c r="C27" s="830" t="str">
        <f>'SAME1 Flight Tests 8-27-09'!B65</f>
        <v>Kapton</v>
      </c>
      <c r="D27" s="782"/>
      <c r="E27" s="779" t="str">
        <f>'SAME1 Flight Tests 8-27-09'!C65</f>
        <v>47 K</v>
      </c>
      <c r="F27" s="779">
        <f>'SAME1 Flight Tests 8-27-09'!D65</f>
        <v>4</v>
      </c>
      <c r="G27" s="779">
        <f>'SAME1 Flight Tests 8-27-09'!E65</f>
        <v>47</v>
      </c>
      <c r="H27" s="779" t="str">
        <f>'SAME1 Flight Tests 8-27-09'!F65</f>
        <v>High Temp Aging</v>
      </c>
      <c r="I27" s="779">
        <f>'SAME1 Flight Tests 8-27-09'!G65</f>
        <v>278</v>
      </c>
      <c r="J27" s="791">
        <f>'SAME1 Flight Tests 8-27-09'!H65</f>
        <v>39360</v>
      </c>
      <c r="K27" s="779">
        <f>'SAME1 Flight Tests 8-27-09'!I65</f>
        <v>0</v>
      </c>
      <c r="L27" s="779" t="str">
        <f>'SAME1 Flight Tests 8-27-09'!J65</f>
        <v>n</v>
      </c>
      <c r="M27" s="779" t="str">
        <f>'SAME1 Flight Tests 8-27-09'!K65</f>
        <v>n</v>
      </c>
      <c r="N27" s="779">
        <f>'SAME1 Flight Tests 8-27-09'!L65</f>
        <v>8</v>
      </c>
      <c r="O27" s="804">
        <f>'SAME1 Flight Tests 8-27-09'!M65</f>
        <v>1.48</v>
      </c>
      <c r="P27" s="805">
        <f>'SAME1 Flight Tests 8-27-09'!N65</f>
        <v>20</v>
      </c>
      <c r="Q27" s="805">
        <f>'SAME1 Flight Tests 8-27-09'!O65</f>
        <v>11</v>
      </c>
      <c r="R27" s="805">
        <f>'SAME1 Flight Tests 8-27-09'!P65</f>
        <v>8</v>
      </c>
      <c r="S27" s="806"/>
      <c r="T27" s="806"/>
      <c r="U27" s="805">
        <f>'SAME1 Flight Tests 8-27-09'!Q65</f>
        <v>11</v>
      </c>
      <c r="V27" s="806"/>
      <c r="W27" s="806"/>
      <c r="X27" s="806"/>
      <c r="Y27" s="806"/>
      <c r="Z27" s="806"/>
      <c r="AA27" s="805" t="str">
        <f>'SAME1 Flight Tests 8-27-09'!R65</f>
        <v>n</v>
      </c>
      <c r="AB27" s="805" t="str">
        <f>'SAME1 Flight Tests 8-27-09'!S65</f>
        <v>n</v>
      </c>
      <c r="AC27" s="805">
        <f>'SAME1 Flight Tests 8-27-09'!T65</f>
        <v>1</v>
      </c>
      <c r="AD27" s="806"/>
      <c r="AE27" s="805">
        <f>'SAME1 Flight Tests 8-27-09'!U65</f>
        <v>10</v>
      </c>
      <c r="AF27" s="806"/>
      <c r="AG27" s="816">
        <f>'SAME1 Flight Tests 8-27-09'!V65</f>
        <v>3.852706928546E-2</v>
      </c>
      <c r="AH27" s="818">
        <f>'SAME1 Flight Tests 8-27-09'!W65</f>
        <v>0</v>
      </c>
      <c r="AI27" s="806"/>
      <c r="AJ27" s="806"/>
      <c r="AK27" s="806"/>
      <c r="AL27" s="806"/>
      <c r="AM27" s="806"/>
      <c r="AN27" s="806"/>
      <c r="AO27" s="806"/>
      <c r="AP27" s="806"/>
      <c r="AQ27" s="806"/>
      <c r="AR27" s="806"/>
      <c r="AS27" s="806"/>
      <c r="AT27" s="806"/>
      <c r="AU27" s="805">
        <f>'SAME1 Flight Tests 8-27-09'!X65</f>
        <v>1.99</v>
      </c>
      <c r="AV27" s="820">
        <f>'SAME1 Flight Tests 8-27-09'!Y65</f>
        <v>3.3899690000000007</v>
      </c>
      <c r="AW27" s="820">
        <f>'SAME1 Flight Tests 8-27-09'!Z65</f>
        <v>5.6411435000000001</v>
      </c>
      <c r="AX27" s="820">
        <f>'SAME1 Flight Tests 8-27-09'!AA65</f>
        <v>-6.5612754999999981E-4</v>
      </c>
      <c r="AY27" s="822"/>
      <c r="AZ27" s="822"/>
      <c r="BA27" s="820">
        <f>'SAME1 Flight Tests 8-27-09'!AC65</f>
        <v>4.898957499999999</v>
      </c>
      <c r="BB27" s="822"/>
      <c r="BC27" s="822"/>
      <c r="BD27" s="820">
        <f>'SAME1 Flight Tests 8-27-09'!AB65</f>
        <v>6.4548480000000001</v>
      </c>
      <c r="BE27" s="820">
        <f>'SAME1 Flight Tests 8-27-09'!AD65</f>
        <v>4.6911924999999997</v>
      </c>
      <c r="BF27" s="826">
        <f>'SAME1 Flight Tests 8-27-09'!AE65</f>
        <v>44955</v>
      </c>
      <c r="BG27" s="806"/>
      <c r="BH27" s="806"/>
      <c r="BI27" s="805">
        <f>'SAME1 Flight Tests 8-27-09'!AF65</f>
        <v>47.363099999999996</v>
      </c>
      <c r="BJ27" s="805">
        <f>'SAME1 Flight Tests 8-27-09'!AG65</f>
        <v>60.055600000000005</v>
      </c>
      <c r="BK27" s="805">
        <f>'SAME1 Flight Tests 8-27-09'!AH65</f>
        <v>1.7636555000000005</v>
      </c>
      <c r="BL27" s="805">
        <f>'SAME1 Flight Tests 8-27-09'!AK65</f>
        <v>1717019.5729101424</v>
      </c>
      <c r="BM27" s="805">
        <f>'SAME1 Flight Tests 8-27-09'!AL65</f>
        <v>375.20876029198155</v>
      </c>
      <c r="BN27" s="806"/>
      <c r="BO27" s="805"/>
      <c r="BP27" s="806"/>
      <c r="BQ27" s="805">
        <f>'SAME1 Flight Tests 8-27-09'!AM65</f>
        <v>27.025020000000001</v>
      </c>
      <c r="BR27" s="816">
        <f>'SAME1 Flight Tests 8-27-09'!AP65</f>
        <v>0.21852328663676657</v>
      </c>
      <c r="BS27" s="816">
        <f>'SAME1 Flight Tests 8-27-09'!AQ65</f>
        <v>0.2776255099104501</v>
      </c>
      <c r="BT27" s="816"/>
      <c r="BU27" s="816">
        <f>'SAME1 Flight Tests 8-27-09'!AS65</f>
        <v>1.6311173997752317</v>
      </c>
      <c r="BV27" s="816">
        <f>'SAME1 Flight Tests 8-27-09'!AT65</f>
        <v>0.19387280822319733</v>
      </c>
      <c r="BW27" s="807">
        <f>'SAME1 Flight Tests 8-27-09'!BB65</f>
        <v>1717019.5729101424</v>
      </c>
      <c r="BX27" s="807">
        <f>'SAME1 Flight Tests 8-27-09'!BC65</f>
        <v>1690182.2084498715</v>
      </c>
      <c r="BY27" s="807">
        <f>'SAME1 Flight Tests 8-27-09'!BD65</f>
        <v>1568066.3659459737</v>
      </c>
      <c r="BZ27" s="806"/>
      <c r="CA27" s="805">
        <f>'SAME1 Flight Tests 8-27-09'!BG65</f>
        <v>0.3784668454935623</v>
      </c>
      <c r="CB27" s="805">
        <f>'SAME1 Flight Tests 8-27-09'!BF65</f>
        <v>0.45</v>
      </c>
      <c r="CC27" s="783"/>
      <c r="CD27" s="805"/>
      <c r="CE27" s="805">
        <f>'SAME1 Flight Tests 8-27-09'!BH65</f>
        <v>581.04830756229353</v>
      </c>
      <c r="CF27" s="818">
        <f>'SAME1 Flight Tests 8-27-09'!BI65</f>
        <v>1.9899999999999363</v>
      </c>
      <c r="CG27" s="818">
        <f>'SAME1 Flight Tests 8-27-09'!BJ65</f>
        <v>47</v>
      </c>
      <c r="CH27" s="818">
        <f>'SAME1 Flight Tests 8-27-09'!BK65</f>
        <v>0</v>
      </c>
      <c r="CI27" s="818">
        <f>'SAME1 Flight Tests 8-27-09'!BL65</f>
        <v>8.1482472361811664E-2</v>
      </c>
      <c r="CJ27" s="818">
        <f>'SAME1 Flight Tests 8-27-09'!BM65</f>
        <v>0.97030525590101413</v>
      </c>
      <c r="CK27" s="818">
        <f>'SAME1 Flight Tests 8-27-09'!BN65</f>
        <v>0.99999999997823097</v>
      </c>
      <c r="CL27" s="2014"/>
      <c r="CQ27" s="2018"/>
    </row>
    <row r="28" spans="1:95" s="2" customFormat="1" ht="16.5" customHeight="1" x14ac:dyDescent="0.25">
      <c r="A28" s="778">
        <v>1</v>
      </c>
      <c r="B28" s="779">
        <f>'SAME1 Flight Tests 8-27-09'!A66</f>
        <v>5</v>
      </c>
      <c r="C28" s="830" t="str">
        <f>'SAME1 Flight Tests 8-27-09'!B66</f>
        <v>Kapton</v>
      </c>
      <c r="D28" s="782"/>
      <c r="E28" s="779" t="str">
        <f>'SAME1 Flight Tests 8-27-09'!C66</f>
        <v>47 Ka</v>
      </c>
      <c r="F28" s="779">
        <f>'SAME1 Flight Tests 8-27-09'!D66</f>
        <v>4</v>
      </c>
      <c r="G28" s="779" t="str">
        <f>'SAME1 Flight Tests 8-27-09'!E66</f>
        <v>47a</v>
      </c>
      <c r="H28" s="779" t="str">
        <f>'SAME1 Flight Tests 8-27-09'!F66</f>
        <v>Aging</v>
      </c>
      <c r="I28" s="779">
        <f>'SAME1 Flight Tests 8-27-09'!G66</f>
        <v>278</v>
      </c>
      <c r="J28" s="791">
        <f>'SAME1 Flight Tests 8-27-09'!H66</f>
        <v>39360</v>
      </c>
      <c r="K28" s="779">
        <f>'SAME1 Flight Tests 8-27-09'!I66</f>
        <v>0</v>
      </c>
      <c r="L28" s="779" t="str">
        <f>'SAME1 Flight Tests 8-27-09'!J66</f>
        <v>n</v>
      </c>
      <c r="M28" s="779" t="str">
        <f>'SAME1 Flight Tests 8-27-09'!K66</f>
        <v>n</v>
      </c>
      <c r="N28" s="779">
        <f>'SAME1 Flight Tests 8-27-09'!L66</f>
        <v>8</v>
      </c>
      <c r="O28" s="804">
        <f>'SAME1 Flight Tests 8-27-09'!M66</f>
        <v>1.48</v>
      </c>
      <c r="P28" s="805">
        <f>'SAME1 Flight Tests 8-27-09'!N66</f>
        <v>20</v>
      </c>
      <c r="Q28" s="805">
        <f>'SAME1 Flight Tests 8-27-09'!O66</f>
        <v>720</v>
      </c>
      <c r="R28" s="805">
        <f>'SAME1 Flight Tests 8-27-09'!P66</f>
        <v>8</v>
      </c>
      <c r="S28" s="806"/>
      <c r="T28" s="806"/>
      <c r="U28" s="805">
        <f>'SAME1 Flight Tests 8-27-09'!Q66</f>
        <v>731</v>
      </c>
      <c r="V28" s="806"/>
      <c r="W28" s="806"/>
      <c r="X28" s="806"/>
      <c r="Y28" s="806"/>
      <c r="Z28" s="806"/>
      <c r="AA28" s="805" t="str">
        <f>'SAME1 Flight Tests 8-27-09'!R66</f>
        <v>n</v>
      </c>
      <c r="AB28" s="805" t="str">
        <f>'SAME1 Flight Tests 8-27-09'!S66</f>
        <v>n</v>
      </c>
      <c r="AC28" s="805">
        <f>'SAME1 Flight Tests 8-27-09'!T66</f>
        <v>1</v>
      </c>
      <c r="AD28" s="806"/>
      <c r="AE28" s="805">
        <f>'SAME1 Flight Tests 8-27-09'!U66</f>
        <v>10</v>
      </c>
      <c r="AF28" s="806"/>
      <c r="AG28" s="816">
        <f>'SAME1 Flight Tests 8-27-09'!V66</f>
        <v>3.852706928546E-2</v>
      </c>
      <c r="AH28" s="818">
        <f>'SAME1 Flight Tests 8-27-09'!W66</f>
        <v>0</v>
      </c>
      <c r="AI28" s="806"/>
      <c r="AJ28" s="806"/>
      <c r="AK28" s="806"/>
      <c r="AL28" s="806"/>
      <c r="AM28" s="806"/>
      <c r="AN28" s="806"/>
      <c r="AO28" s="806"/>
      <c r="AP28" s="806"/>
      <c r="AQ28" s="806"/>
      <c r="AR28" s="806"/>
      <c r="AS28" s="806"/>
      <c r="AT28" s="806"/>
      <c r="AU28" s="805">
        <f>'SAME1 Flight Tests 8-27-09'!X66</f>
        <v>1.99</v>
      </c>
      <c r="AV28" s="820">
        <f>'SAME1 Flight Tests 8-27-09'!Y66</f>
        <v>3.3815460000000002</v>
      </c>
      <c r="AW28" s="820">
        <f>'SAME1 Flight Tests 8-27-09'!Z66</f>
        <v>5.8833320000000011</v>
      </c>
      <c r="AX28" s="820">
        <f>'SAME1 Flight Tests 8-27-09'!AA66</f>
        <v>-6.2561029999999985E-4</v>
      </c>
      <c r="AY28" s="822"/>
      <c r="AZ28" s="822"/>
      <c r="BA28" s="820">
        <f>'SAME1 Flight Tests 8-27-09'!AC66</f>
        <v>4.8104844999999994</v>
      </c>
      <c r="BB28" s="822"/>
      <c r="BC28" s="822"/>
      <c r="BD28" s="820">
        <f>'SAME1 Flight Tests 8-27-09'!AB66</f>
        <v>5.8091734999999991</v>
      </c>
      <c r="BE28" s="820">
        <f>'SAME1 Flight Tests 8-27-09'!AD66</f>
        <v>4.6514144999999996</v>
      </c>
      <c r="BF28" s="826">
        <f>'SAME1 Flight Tests 8-27-09'!AE66</f>
        <v>23400</v>
      </c>
      <c r="BG28" s="806"/>
      <c r="BH28" s="806"/>
      <c r="BI28" s="805">
        <f>'SAME1 Flight Tests 8-27-09'!AF66</f>
        <v>50.152600000000007</v>
      </c>
      <c r="BJ28" s="805">
        <f>'SAME1 Flight Tests 8-27-09'!AG66</f>
        <v>63.725150000000021</v>
      </c>
      <c r="BK28" s="805">
        <f>'SAME1 Flight Tests 8-27-09'!AH66</f>
        <v>1.1577589999999995</v>
      </c>
      <c r="BL28" s="805">
        <f>'SAME1 Flight Tests 8-27-09'!AK66</f>
        <v>867560.40934092866</v>
      </c>
      <c r="BM28" s="805">
        <f>'SAME1 Flight Tests 8-27-09'!AL66</f>
        <v>220.02864863456827</v>
      </c>
      <c r="BN28" s="806"/>
      <c r="BO28" s="805"/>
      <c r="BP28" s="806"/>
      <c r="BQ28" s="805">
        <f>'SAME1 Flight Tests 8-27-09'!AM66</f>
        <v>28.67631750000001</v>
      </c>
      <c r="BR28" s="816">
        <f>'SAME1 Flight Tests 8-27-09'!AP66</f>
        <v>0.25361766888569798</v>
      </c>
      <c r="BS28" s="816">
        <f>'SAME1 Flight Tests 8-27-09'!AQ66</f>
        <v>0.35543723128901628</v>
      </c>
      <c r="BT28" s="816"/>
      <c r="BU28" s="816">
        <f>'SAME1 Flight Tests 8-27-09'!AS66</f>
        <v>1.7877634750699363</v>
      </c>
      <c r="BV28" s="816">
        <f>'SAME1 Flight Tests 8-27-09'!AT66</f>
        <v>0.21423370617576701</v>
      </c>
      <c r="BW28" s="807">
        <f>'SAME1 Flight Tests 8-27-09'!BB66</f>
        <v>867560.40934092866</v>
      </c>
      <c r="BX28" s="807">
        <f>'SAME1 Flight Tests 8-27-09'!BC66</f>
        <v>853591.01042266958</v>
      </c>
      <c r="BY28" s="807">
        <f>'SAME1 Flight Tests 8-27-09'!BD66</f>
        <v>803118.96476582892</v>
      </c>
      <c r="BZ28" s="806"/>
      <c r="CA28" s="805">
        <f>'SAME1 Flight Tests 8-27-09'!BG66</f>
        <v>0.24844613733905568</v>
      </c>
      <c r="CB28" s="805">
        <f>'SAME1 Flight Tests 8-27-09'!BF66</f>
        <v>0.45</v>
      </c>
      <c r="CC28" s="783"/>
      <c r="CD28" s="805"/>
      <c r="CE28" s="805">
        <f>'SAME1 Flight Tests 8-27-09'!BH66</f>
        <v>581.04830756229353</v>
      </c>
      <c r="CF28" s="818">
        <f>'SAME1 Flight Tests 8-27-09'!BI66</f>
        <v>1.9899999999999363</v>
      </c>
      <c r="CG28" s="818">
        <f>'SAME1 Flight Tests 8-27-09'!BJ66</f>
        <v>47</v>
      </c>
      <c r="CH28" s="818">
        <f>'SAME1 Flight Tests 8-27-09'!BK66</f>
        <v>0</v>
      </c>
      <c r="CI28" s="818">
        <f>'SAME1 Flight Tests 8-27-09'!BL66</f>
        <v>8.6461258793972651E-2</v>
      </c>
      <c r="CJ28" s="818">
        <f>'SAME1 Flight Tests 8-27-09'!BM66</f>
        <v>0.81833761676324279</v>
      </c>
      <c r="CK28" s="818">
        <f>'SAME1 Flight Tests 8-27-09'!BN66</f>
        <v>0.99999944881779568</v>
      </c>
      <c r="CL28" s="2014"/>
      <c r="CQ28" s="2018"/>
    </row>
    <row r="29" spans="1:95" s="2" customFormat="1" ht="16.5" customHeight="1" x14ac:dyDescent="0.25">
      <c r="A29" s="780">
        <v>2</v>
      </c>
      <c r="B29" s="784">
        <f>'SAME R Results'!A6</f>
        <v>1</v>
      </c>
      <c r="C29" s="831" t="str">
        <f>'SAME R Results'!B6</f>
        <v>Kapton</v>
      </c>
      <c r="D29" s="784" t="str">
        <f>'SAME R Results'!C6</f>
        <v>K01</v>
      </c>
      <c r="E29" s="784" t="str">
        <f>'SAME R Results'!D6</f>
        <v>4K</v>
      </c>
      <c r="F29" s="784">
        <f>'SAME R Results'!E6</f>
        <v>4</v>
      </c>
      <c r="G29" s="784">
        <f>'SAME R Results'!F6</f>
        <v>51</v>
      </c>
      <c r="H29" s="785" t="str">
        <f>'SAME R Results'!G6</f>
        <v>Baseline new formula</v>
      </c>
      <c r="I29" s="784" t="str">
        <f>'SAME R Results'!H6</f>
        <v>202 12:00</v>
      </c>
      <c r="J29" s="786">
        <f>'SAME R Results'!I6</f>
        <v>40380.333333333336</v>
      </c>
      <c r="K29" s="784">
        <f>'SAME R Results'!J6</f>
        <v>0</v>
      </c>
      <c r="L29" s="788"/>
      <c r="M29" s="788"/>
      <c r="N29" s="784">
        <f>'SAME R Results'!K6</f>
        <v>8.1</v>
      </c>
      <c r="O29" s="793">
        <f>'SAME R Results'!L6</f>
        <v>1.38</v>
      </c>
      <c r="P29" s="784">
        <f>'SAME R Results'!M6</f>
        <v>60</v>
      </c>
      <c r="Q29" s="784">
        <f>'SAME R Results'!N6</f>
        <v>11</v>
      </c>
      <c r="R29" s="784">
        <f>'SAME R Results'!O6</f>
        <v>8</v>
      </c>
      <c r="S29" s="784" t="str">
        <f>'SAME R Results'!P6</f>
        <v>n</v>
      </c>
      <c r="T29" s="784">
        <f>'SAME R Results'!Q6</f>
        <v>0</v>
      </c>
      <c r="U29" s="784">
        <f>'SAME R Results'!R6</f>
        <v>38.142857142857146</v>
      </c>
      <c r="V29" s="784" t="str">
        <f>'SAME R Results'!S6</f>
        <v>y</v>
      </c>
      <c r="W29" s="784" t="str">
        <f>'SAME R Results'!T6</f>
        <v>?</v>
      </c>
      <c r="X29" s="784" t="str">
        <f>'SAME R Results'!U6</f>
        <v>n</v>
      </c>
      <c r="Y29" s="784" t="str">
        <f>'SAME R Results'!V6</f>
        <v>y</v>
      </c>
      <c r="Z29" s="784" t="str">
        <f>'SAME R Results'!W6</f>
        <v>y</v>
      </c>
      <c r="AA29" s="784" t="str">
        <f>'SAME R Results'!X6</f>
        <v>n</v>
      </c>
      <c r="AB29" s="784" t="str">
        <f>'SAME R Results'!Y6</f>
        <v>n</v>
      </c>
      <c r="AC29" s="789"/>
      <c r="AD29" s="784" t="str">
        <f>'SAME R Results'!Z6</f>
        <v>y</v>
      </c>
      <c r="AE29" s="784">
        <f>'SAME R Results'!AA6</f>
        <v>10</v>
      </c>
      <c r="AF29" s="784" t="str">
        <f>'SAME R Results'!AB6</f>
        <v>y</v>
      </c>
      <c r="AG29" s="817">
        <f>'SAME R Results'!AC6</f>
        <v>3.852706928546E-2</v>
      </c>
      <c r="AH29" s="819">
        <f>'SAME R Results'!AD6</f>
        <v>0</v>
      </c>
      <c r="AI29" s="784">
        <f>'SAME R Results'!AE6</f>
        <v>0</v>
      </c>
      <c r="AJ29" s="784">
        <f>'SAME R Results'!AF6</f>
        <v>180</v>
      </c>
      <c r="AK29" s="784">
        <f>'SAME R Results'!AG6</f>
        <v>0</v>
      </c>
      <c r="AL29" s="784" t="str">
        <f>'SAME R Results'!AH6</f>
        <v>n</v>
      </c>
      <c r="AM29" s="784" t="str">
        <f>'SAME R Results'!AI6</f>
        <v>y</v>
      </c>
      <c r="AN29" s="784" t="str">
        <f>'SAME R Results'!AJ6</f>
        <v>y</v>
      </c>
      <c r="AO29" s="784" t="str">
        <f>'SAME R Results'!AK6</f>
        <v>n</v>
      </c>
      <c r="AP29" s="784" t="str">
        <f>'SAME R Results'!AL6</f>
        <v>n</v>
      </c>
      <c r="AQ29" s="784" t="str">
        <f>'SAME R Results'!AM6</f>
        <v>y</v>
      </c>
      <c r="AR29" s="817">
        <f>'SAME R Results'!AN6</f>
        <v>3.852706928546E-2</v>
      </c>
      <c r="AS29" s="819">
        <f>'SAME R Results'!AO6</f>
        <v>0</v>
      </c>
      <c r="AT29" s="784">
        <f>'SAME R Results'!AP6</f>
        <v>0</v>
      </c>
      <c r="AU29" s="789"/>
      <c r="AV29" s="821">
        <f>'SAME R Results'!AQ6</f>
        <v>0</v>
      </c>
      <c r="AW29" s="821">
        <f>'SAME R Results'!AR6</f>
        <v>0.4175567</v>
      </c>
      <c r="AX29" s="821">
        <f>'SAME R Results'!AS6</f>
        <v>0</v>
      </c>
      <c r="AY29" s="821">
        <f>'SAME R Results'!AT6</f>
        <v>0</v>
      </c>
      <c r="AZ29" s="824"/>
      <c r="BA29" s="824"/>
      <c r="BB29" s="821">
        <f>'SAME R Results'!AU6</f>
        <v>5.9158320000000007E-2</v>
      </c>
      <c r="BC29" s="821">
        <f>'SAME R Results'!AV6</f>
        <v>2.5772090000000004E-2</v>
      </c>
      <c r="BD29" s="821">
        <f>'SAME R Results'!AW6</f>
        <v>5.2833100000000002</v>
      </c>
      <c r="BE29" s="821">
        <f>'SAME R Results'!AX6</f>
        <v>4.6948999999999996</v>
      </c>
      <c r="BF29" s="827">
        <f>'SAME R Results'!AY6</f>
        <v>47624.95</v>
      </c>
      <c r="BG29" s="784">
        <f>'SAME R Results'!AZ6</f>
        <v>0.12976084999999998</v>
      </c>
      <c r="BH29" s="784">
        <f>'SAME R Results'!BA6</f>
        <v>7.8816036857303803E-2</v>
      </c>
      <c r="BI29" s="789"/>
      <c r="BJ29" s="784">
        <f>'SAME R Results'!BB6</f>
        <v>2.7621500000000001</v>
      </c>
      <c r="BK29" s="784">
        <f>'SAME R Results'!BC6</f>
        <v>0.58841000000000054</v>
      </c>
      <c r="BL29" s="784">
        <f>'SAME R Results'!BD6</f>
        <v>1825597.0139817814</v>
      </c>
      <c r="BM29" s="784">
        <f>'SAME R Results'!BE6</f>
        <v>102.91459773449184</v>
      </c>
      <c r="BN29" s="784">
        <f>'SAME R Results'!BF6</f>
        <v>3.3386230000000003E-2</v>
      </c>
      <c r="BO29" s="784">
        <f>'SAME R Results'!BG6</f>
        <v>1.2736203285674045E-2</v>
      </c>
      <c r="BP29" s="789"/>
      <c r="BQ29" s="784">
        <f>'SAME R Results'!BH6</f>
        <v>1.2429675</v>
      </c>
      <c r="BR29" s="817">
        <f>'SAME R Results'!BI6</f>
        <v>5.6373119010545703E-2</v>
      </c>
      <c r="BS29" s="817">
        <f>'SAME R Results'!BJ6</f>
        <v>9.7108213230960166E-2</v>
      </c>
      <c r="BT29" s="817">
        <f>'SAME R Results'!BL6</f>
        <v>2.6213644090899169</v>
      </c>
      <c r="BU29" s="817">
        <f>'SAME R Results'!BM6</f>
        <v>2.090599137468832</v>
      </c>
      <c r="BV29" s="817">
        <f>'SAME R Results'!BN6</f>
        <v>4.2951675961784321E-2</v>
      </c>
      <c r="BW29" s="784">
        <f>'SAME R Results'!BO6</f>
        <v>1825597.0139817814</v>
      </c>
      <c r="BX29" s="784">
        <f>'SAME R Results'!BP6</f>
        <v>1797165.7351351089</v>
      </c>
      <c r="BY29" s="784">
        <f>'SAME R Results'!BQ6</f>
        <v>1664496.7968457509</v>
      </c>
      <c r="BZ29" s="784">
        <f>'SAME R Results'!BR6</f>
        <v>102.91459773449184</v>
      </c>
      <c r="CA29" s="784">
        <f>'SAME R Results'!BS6</f>
        <v>0.13060685430169594</v>
      </c>
      <c r="CB29" s="784">
        <f>'SAME R Results'!BT6</f>
        <v>0.45</v>
      </c>
      <c r="CC29" s="784">
        <f>'SAME R Results'!BV6</f>
        <v>1</v>
      </c>
      <c r="CD29" s="880">
        <f>'SAME R Results'!BW6</f>
        <v>1.42</v>
      </c>
      <c r="CE29" s="1086">
        <f>'SAME R Results'!BZ6</f>
        <v>419.92824630174431</v>
      </c>
      <c r="CF29" s="1803">
        <f>'SAME R Results'!CA6</f>
        <v>0</v>
      </c>
      <c r="CG29" s="1803">
        <f>'SAME R Results'!CB6</f>
        <v>0</v>
      </c>
      <c r="CH29" s="1803">
        <f>'SAME R Results'!CC6</f>
        <v>0</v>
      </c>
      <c r="CI29" s="1803">
        <f>'SAME R Results'!CD6</f>
        <v>0</v>
      </c>
      <c r="CJ29" s="1803"/>
      <c r="CK29" s="1803"/>
      <c r="CL29" s="2015">
        <f>'SAME R Results'!CI6</f>
        <v>6</v>
      </c>
      <c r="CM29" s="2015" t="str">
        <f>'SAME R Results'!CJ6</f>
        <v>Kapton</v>
      </c>
      <c r="CN29" s="2016">
        <f>'SAME R Results'!CK6</f>
        <v>5.6373119010545703E-2</v>
      </c>
      <c r="CO29" s="2016">
        <f>'SAME R Results'!CL6</f>
        <v>2.6860098916504257E-2</v>
      </c>
      <c r="CP29" s="2016">
        <f>'SAME R Results'!CM6</f>
        <v>2.8993357454059898E-2</v>
      </c>
      <c r="CQ29" s="2020"/>
    </row>
    <row r="30" spans="1:95" s="2" customFormat="1" ht="16.5" customHeight="1" x14ac:dyDescent="0.25">
      <c r="A30" s="780">
        <v>2</v>
      </c>
      <c r="B30" s="784">
        <f>'SAME R Results'!A7</f>
        <v>1</v>
      </c>
      <c r="C30" s="831" t="str">
        <f>'SAME R Results'!B7</f>
        <v>Kapton</v>
      </c>
      <c r="D30" s="784" t="str">
        <f>'SAME R Results'!C7</f>
        <v>K02</v>
      </c>
      <c r="E30" s="784" t="str">
        <f>'SAME R Results'!D7</f>
        <v>4K</v>
      </c>
      <c r="F30" s="784">
        <f>'SAME R Results'!E7</f>
        <v>4</v>
      </c>
      <c r="G30" s="784" t="str">
        <f>'SAME R Results'!F7</f>
        <v>51a</v>
      </c>
      <c r="H30" s="785" t="str">
        <f>'SAME R Results'!G7</f>
        <v>Baseline new formula</v>
      </c>
      <c r="I30" s="784" t="str">
        <f>'SAME R Results'!H7</f>
        <v>203 12:00</v>
      </c>
      <c r="J30" s="786">
        <f>'SAME R Results'!I7</f>
        <v>40381.333333333336</v>
      </c>
      <c r="K30" s="784">
        <f>'SAME R Results'!J7</f>
        <v>0</v>
      </c>
      <c r="L30" s="788"/>
      <c r="M30" s="788"/>
      <c r="N30" s="784">
        <f>'SAME R Results'!K7</f>
        <v>8.1</v>
      </c>
      <c r="O30" s="793">
        <f>'SAME R Results'!L7</f>
        <v>1.38</v>
      </c>
      <c r="P30" s="784">
        <f>'SAME R Results'!M7</f>
        <v>60</v>
      </c>
      <c r="Q30" s="784">
        <f>'SAME R Results'!N7</f>
        <v>0</v>
      </c>
      <c r="R30" s="784">
        <f>'SAME R Results'!O7</f>
        <v>0</v>
      </c>
      <c r="S30" s="784">
        <f>'SAME R Results'!P7</f>
        <v>0</v>
      </c>
      <c r="T30" s="784">
        <f>'SAME R Results'!Q7</f>
        <v>0</v>
      </c>
      <c r="U30" s="784">
        <f>'SAME R Results'!R7</f>
        <v>261.14285714285717</v>
      </c>
      <c r="V30" s="784">
        <f>'SAME R Results'!S7</f>
        <v>0</v>
      </c>
      <c r="W30" s="784">
        <f>'SAME R Results'!T7</f>
        <v>0</v>
      </c>
      <c r="X30" s="784" t="str">
        <f>'SAME R Results'!U7</f>
        <v>n</v>
      </c>
      <c r="Y30" s="784" t="str">
        <f>'SAME R Results'!V7</f>
        <v>y</v>
      </c>
      <c r="Z30" s="784" t="str">
        <f>'SAME R Results'!W7</f>
        <v>y</v>
      </c>
      <c r="AA30" s="784" t="str">
        <f>'SAME R Results'!X7</f>
        <v>n</v>
      </c>
      <c r="AB30" s="784" t="str">
        <f>'SAME R Results'!Y7</f>
        <v>n</v>
      </c>
      <c r="AC30" s="789"/>
      <c r="AD30" s="784" t="str">
        <f>'SAME R Results'!Z7</f>
        <v>y</v>
      </c>
      <c r="AE30" s="784">
        <f>'SAME R Results'!AA7</f>
        <v>10</v>
      </c>
      <c r="AF30" s="784" t="str">
        <f>'SAME R Results'!AB7</f>
        <v>y</v>
      </c>
      <c r="AG30" s="817">
        <f>'SAME R Results'!AC7</f>
        <v>3.852706928546E-2</v>
      </c>
      <c r="AH30" s="819">
        <f>'SAME R Results'!AD7</f>
        <v>0</v>
      </c>
      <c r="AI30" s="784">
        <f>'SAME R Results'!AE7</f>
        <v>0</v>
      </c>
      <c r="AJ30" s="784">
        <f>'SAME R Results'!AF7</f>
        <v>0</v>
      </c>
      <c r="AK30" s="784">
        <f>'SAME R Results'!AG7</f>
        <v>0</v>
      </c>
      <c r="AL30" s="784">
        <f>'SAME R Results'!AH7</f>
        <v>0</v>
      </c>
      <c r="AM30" s="784">
        <f>'SAME R Results'!AI7</f>
        <v>0</v>
      </c>
      <c r="AN30" s="784">
        <f>'SAME R Results'!AJ7</f>
        <v>0</v>
      </c>
      <c r="AO30" s="784">
        <f>'SAME R Results'!AK7</f>
        <v>0</v>
      </c>
      <c r="AP30" s="784">
        <f>'SAME R Results'!AL7</f>
        <v>0</v>
      </c>
      <c r="AQ30" s="784">
        <f>'SAME R Results'!AM7</f>
        <v>0</v>
      </c>
      <c r="AR30" s="817">
        <f>'SAME R Results'!AN7</f>
        <v>0</v>
      </c>
      <c r="AS30" s="819">
        <f>'SAME R Results'!AO7</f>
        <v>0</v>
      </c>
      <c r="AT30" s="784">
        <f>'SAME R Results'!AP7</f>
        <v>0</v>
      </c>
      <c r="AU30" s="789"/>
      <c r="AV30" s="821">
        <f>'SAME R Results'!AQ7</f>
        <v>0</v>
      </c>
      <c r="AW30" s="821">
        <f>'SAME R Results'!AR7</f>
        <v>0.40887450000000003</v>
      </c>
      <c r="AX30" s="821">
        <f>'SAME R Results'!AS7</f>
        <v>0</v>
      </c>
      <c r="AY30" s="821">
        <f>'SAME R Results'!AT7</f>
        <v>0</v>
      </c>
      <c r="AZ30" s="824"/>
      <c r="BA30" s="824"/>
      <c r="BB30" s="821">
        <f>'SAME R Results'!AU7</f>
        <v>5.1452640000000008E-2</v>
      </c>
      <c r="BC30" s="821">
        <f>'SAME R Results'!AV7</f>
        <v>3.01056E-2</v>
      </c>
      <c r="BD30" s="821">
        <f>'SAME R Results'!AW7</f>
        <v>5.093612499999999</v>
      </c>
      <c r="BE30" s="821">
        <f>'SAME R Results'!AX7</f>
        <v>4.6792749999999996</v>
      </c>
      <c r="BF30" s="827">
        <f>'SAME R Results'!AY7</f>
        <v>28390</v>
      </c>
      <c r="BG30" s="784">
        <f>'SAME R Results'!AZ7</f>
        <v>0.12408455</v>
      </c>
      <c r="BH30" s="784">
        <f>'SAME R Results'!BA7</f>
        <v>9.0270984999999998E-2</v>
      </c>
      <c r="BI30" s="789"/>
      <c r="BJ30" s="784">
        <f>'SAME R Results'!BB7</f>
        <v>2.6983499999999996</v>
      </c>
      <c r="BK30" s="784">
        <f>'SAME R Results'!BC7</f>
        <v>0.41433749999999936</v>
      </c>
      <c r="BL30" s="784">
        <f>'SAME R Results'!BD7</f>
        <v>1059919.9201329139</v>
      </c>
      <c r="BM30" s="784">
        <f>'SAME R Results'!BE7</f>
        <v>70.819266638717124</v>
      </c>
      <c r="BN30" s="784">
        <f>'SAME R Results'!BF7</f>
        <v>2.1347040000000008E-2</v>
      </c>
      <c r="BO30" s="784">
        <f>'SAME R Results'!BG7</f>
        <v>8.4533912500000009E-3</v>
      </c>
      <c r="BP30" s="789"/>
      <c r="BQ30" s="784">
        <f>'SAME R Results'!BH7</f>
        <v>1.2142574999999998</v>
      </c>
      <c r="BR30" s="817">
        <f>'SAME R Results'!BI7</f>
        <v>6.6815676631340595E-2</v>
      </c>
      <c r="BS30" s="817">
        <f>'SAME R Results'!BJ7</f>
        <v>0.11550042736986271</v>
      </c>
      <c r="BT30" s="817">
        <f>'SAME R Results'!BL7</f>
        <v>2.5252634556575155</v>
      </c>
      <c r="BU30" s="817">
        <f>'SAME R Results'!BM7</f>
        <v>2.0955623370880416</v>
      </c>
      <c r="BV30" s="817">
        <f>'SAME R Results'!BN7</f>
        <v>5.0818958542366073E-2</v>
      </c>
      <c r="BW30" s="784">
        <f>'SAME R Results'!BO7</f>
        <v>1059919.9201329139</v>
      </c>
      <c r="BX30" s="784">
        <f>'SAME R Results'!BP7</f>
        <v>1042971.5767444789</v>
      </c>
      <c r="BY30" s="784">
        <f>'SAME R Results'!BQ7</f>
        <v>978059.42156677309</v>
      </c>
      <c r="BZ30" s="784">
        <f>'SAME R Results'!BR7</f>
        <v>70.819266638717124</v>
      </c>
      <c r="CA30" s="784">
        <f>'SAME R Results'!BS7</f>
        <v>9.1968725028855391E-2</v>
      </c>
      <c r="CB30" s="784">
        <f>'SAME R Results'!BT7</f>
        <v>0.45</v>
      </c>
      <c r="CC30" s="784">
        <f>'SAME R Results'!BV7</f>
        <v>1</v>
      </c>
      <c r="CD30" s="880">
        <f>'SAME R Results'!BW7</f>
        <v>1.42</v>
      </c>
      <c r="CE30" s="1086">
        <f>'SAME R Results'!BZ7</f>
        <v>419.92824630174431</v>
      </c>
      <c r="CF30" s="1803">
        <f>'SAME R Results'!CA7</f>
        <v>0</v>
      </c>
      <c r="CG30" s="1803">
        <f>'SAME R Results'!CB7</f>
        <v>0</v>
      </c>
      <c r="CH30" s="1803">
        <f>'SAME R Results'!CC7</f>
        <v>0</v>
      </c>
      <c r="CI30" s="1803">
        <f>'SAME R Results'!CD7</f>
        <v>0</v>
      </c>
      <c r="CJ30" s="1803"/>
      <c r="CK30" s="1803"/>
      <c r="CL30" s="2015">
        <f>'SAME R Results'!CI7</f>
        <v>7</v>
      </c>
      <c r="CM30" s="2015" t="str">
        <f>'SAME R Results'!CJ7</f>
        <v>Kapton</v>
      </c>
      <c r="CN30" s="2016">
        <f>'SAME R Results'!CK7</f>
        <v>6.6815676631340595E-2</v>
      </c>
      <c r="CO30" s="2016">
        <f>'SAME R Results'!CL7</f>
        <v>1.7580323778111324E-2</v>
      </c>
      <c r="CP30" s="2016">
        <f>'SAME R Results'!CM7</f>
        <v>3.4853850095922234E-2</v>
      </c>
      <c r="CQ30" s="2020"/>
    </row>
    <row r="31" spans="1:95" s="2" customFormat="1" ht="16.5" customHeight="1" x14ac:dyDescent="0.25">
      <c r="A31" s="780">
        <v>2</v>
      </c>
      <c r="B31" s="784">
        <f>'SAME R Results'!A23</f>
        <v>3</v>
      </c>
      <c r="C31" s="831" t="str">
        <f>'SAME R Results'!B23</f>
        <v>Kapton</v>
      </c>
      <c r="D31" s="784" t="str">
        <f>'SAME R Results'!C23</f>
        <v>K02</v>
      </c>
      <c r="E31" s="784" t="str">
        <f>'SAME R Results'!D23</f>
        <v>14k</v>
      </c>
      <c r="F31" s="784">
        <f>'SAME R Results'!E23</f>
        <v>1</v>
      </c>
      <c r="G31" s="784">
        <f>'SAME R Results'!F23</f>
        <v>61</v>
      </c>
      <c r="H31" s="785" t="str">
        <f>'SAME R Results'!G23</f>
        <v>Baseline Aging</v>
      </c>
      <c r="I31" s="784">
        <f>'SAME R Results'!H23</f>
        <v>214</v>
      </c>
      <c r="J31" s="786">
        <f>'SAME R Results'!I23</f>
        <v>40392</v>
      </c>
      <c r="K31" s="784">
        <f>'SAME R Results'!J23</f>
        <v>0</v>
      </c>
      <c r="L31" s="788"/>
      <c r="M31" s="788"/>
      <c r="N31" s="784">
        <f>'SAME R Results'!K23</f>
        <v>8.1</v>
      </c>
      <c r="O31" s="793">
        <f>'SAME R Results'!L23</f>
        <v>1.38</v>
      </c>
      <c r="P31" s="784">
        <f>'SAME R Results'!M23</f>
        <v>60</v>
      </c>
      <c r="Q31" s="784">
        <f>'SAME R Results'!N23</f>
        <v>11</v>
      </c>
      <c r="R31" s="784">
        <f>'SAME R Results'!O23</f>
        <v>8</v>
      </c>
      <c r="S31" s="784" t="str">
        <f>'SAME R Results'!P23</f>
        <v>n</v>
      </c>
      <c r="T31" s="784">
        <f>'SAME R Results'!Q23</f>
        <v>0</v>
      </c>
      <c r="U31" s="784">
        <f>'SAME R Results'!R23</f>
        <v>38</v>
      </c>
      <c r="V31" s="784" t="str">
        <f>'SAME R Results'!S23</f>
        <v>n</v>
      </c>
      <c r="W31" s="784">
        <f>'SAME R Results'!T23</f>
        <v>0</v>
      </c>
      <c r="X31" s="784" t="str">
        <f>'SAME R Results'!U23</f>
        <v>n</v>
      </c>
      <c r="Y31" s="784" t="str">
        <f>'SAME R Results'!V23</f>
        <v>y</v>
      </c>
      <c r="Z31" s="784" t="str">
        <f>'SAME R Results'!W23</f>
        <v>y</v>
      </c>
      <c r="AA31" s="784" t="str">
        <f>'SAME R Results'!X23</f>
        <v>n</v>
      </c>
      <c r="AB31" s="784" t="str">
        <f>'SAME R Results'!Y23</f>
        <v>n</v>
      </c>
      <c r="AC31" s="789"/>
      <c r="AD31" s="784" t="str">
        <f>'SAME R Results'!Z23</f>
        <v>y</v>
      </c>
      <c r="AE31" s="784">
        <f>'SAME R Results'!AA23</f>
        <v>10</v>
      </c>
      <c r="AF31" s="784" t="str">
        <f>'SAME R Results'!AB23</f>
        <v>y</v>
      </c>
      <c r="AG31" s="817">
        <f>'SAME R Results'!AC23</f>
        <v>3.852706928546E-2</v>
      </c>
      <c r="AH31" s="819">
        <f>'SAME R Results'!AD23</f>
        <v>0</v>
      </c>
      <c r="AI31" s="784">
        <f>'SAME R Results'!AE23</f>
        <v>0</v>
      </c>
      <c r="AJ31" s="784">
        <f>'SAME R Results'!AF23</f>
        <v>720</v>
      </c>
      <c r="AK31" s="784">
        <f>'SAME R Results'!AG23</f>
        <v>0</v>
      </c>
      <c r="AL31" s="784">
        <f>'SAME R Results'!AH23</f>
        <v>0</v>
      </c>
      <c r="AM31" s="784">
        <f>'SAME R Results'!AI23</f>
        <v>0</v>
      </c>
      <c r="AN31" s="784">
        <f>'SAME R Results'!AJ23</f>
        <v>0</v>
      </c>
      <c r="AO31" s="784">
        <f>'SAME R Results'!AK23</f>
        <v>0</v>
      </c>
      <c r="AP31" s="784">
        <f>'SAME R Results'!AL23</f>
        <v>0</v>
      </c>
      <c r="AQ31" s="784">
        <f>'SAME R Results'!AM23</f>
        <v>0</v>
      </c>
      <c r="AR31" s="817">
        <f>'SAME R Results'!AN23</f>
        <v>0</v>
      </c>
      <c r="AS31" s="819">
        <f>'SAME R Results'!AO23</f>
        <v>0</v>
      </c>
      <c r="AT31" s="784">
        <f>'SAME R Results'!AP23</f>
        <v>0</v>
      </c>
      <c r="AU31" s="789"/>
      <c r="AV31" s="821">
        <f>'SAME R Results'!AQ23</f>
        <v>0</v>
      </c>
      <c r="AW31" s="821">
        <f>'SAME R Results'!AR23</f>
        <v>0.67800000000000005</v>
      </c>
      <c r="AX31" s="821">
        <f>'SAME R Results'!AS23</f>
        <v>0</v>
      </c>
      <c r="AY31" s="821">
        <f>'SAME R Results'!AT23</f>
        <v>0</v>
      </c>
      <c r="AZ31" s="824"/>
      <c r="BA31" s="824"/>
      <c r="BB31" s="821">
        <f>'SAME R Results'!AU23</f>
        <v>7.9864505000000002E-2</v>
      </c>
      <c r="BC31" s="821">
        <f>'SAME R Results'!AV23</f>
        <v>2.6800000000000001E-2</v>
      </c>
      <c r="BD31" s="821">
        <f>'SAME R Results'!AW23</f>
        <v>5.6014710000000001</v>
      </c>
      <c r="BE31" s="821">
        <f>'SAME R Results'!AX23</f>
        <v>4.7176113333333332</v>
      </c>
      <c r="BF31" s="827">
        <f>'SAME R Results'!AY23</f>
        <v>69755</v>
      </c>
      <c r="BG31" s="784">
        <f>'SAME R Results'!AZ23</f>
        <v>0.16317759999999998</v>
      </c>
      <c r="BH31" s="784">
        <f>'SAME R Results'!BA23</f>
        <v>8.2000000000000003E-2</v>
      </c>
      <c r="BI31" s="789"/>
      <c r="BJ31" s="784">
        <f>'SAME R Results'!BB23</f>
        <v>5.4066500000000008</v>
      </c>
      <c r="BK31" s="784">
        <f>'SAME R Results'!BC23</f>
        <v>0.88385966666666693</v>
      </c>
      <c r="BL31" s="784">
        <f>'SAME R Results'!BD23</f>
        <v>2754038.3947668634</v>
      </c>
      <c r="BM31" s="784">
        <f>'SAME R Results'!BE23</f>
        <v>161.3363291840426</v>
      </c>
      <c r="BN31" s="784">
        <f>'SAME R Results'!BF23</f>
        <v>5.3064504999999998E-2</v>
      </c>
      <c r="BO31" s="784">
        <f>'SAME R Results'!BG23</f>
        <v>2.0294399999999994E-2</v>
      </c>
      <c r="BP31" s="789"/>
      <c r="BQ31" s="784">
        <f>'SAME R Results'!BH23</f>
        <v>2.4329925000000006</v>
      </c>
      <c r="BR31" s="817">
        <f>'SAME R Results'!BI23</f>
        <v>5.8581728377719348E-2</v>
      </c>
      <c r="BS31" s="817">
        <f>'SAME R Results'!BJ23</f>
        <v>0.10591592684287916</v>
      </c>
      <c r="BT31" s="817">
        <f>'SAME R Results'!BL23</f>
        <v>2.6147363312046679</v>
      </c>
      <c r="BU31" s="817">
        <f>'SAME R Results'!BM23</f>
        <v>2.1588164423810263</v>
      </c>
      <c r="BV31" s="817">
        <f>'SAME R Results'!BN23</f>
        <v>4.3567499587897025E-2</v>
      </c>
      <c r="BW31" s="784">
        <f>'SAME R Results'!BO23</f>
        <v>2754038.3947668634</v>
      </c>
      <c r="BX31" s="784">
        <f>'SAME R Results'!BP23</f>
        <v>2712395.8553846772</v>
      </c>
      <c r="BY31" s="784">
        <f>'SAME R Results'!BQ23</f>
        <v>2478011.7277446347</v>
      </c>
      <c r="BZ31" s="784">
        <f>'SAME R Results'!BR23</f>
        <v>161.3363291840426</v>
      </c>
      <c r="CA31" s="784">
        <f>'SAME R Results'!BS23</f>
        <v>0.19618655479593955</v>
      </c>
      <c r="CB31" s="784">
        <f>'SAME R Results'!BT23</f>
        <v>0.45</v>
      </c>
      <c r="CC31" s="784">
        <f>'SAME R Results'!BV23</f>
        <v>1</v>
      </c>
      <c r="CD31" s="880">
        <f>'SAME R Results'!BW23</f>
        <v>1.42</v>
      </c>
      <c r="CE31" s="1086">
        <f>'SAME R Results'!BZ23</f>
        <v>417.28565622998752</v>
      </c>
      <c r="CF31" s="1803">
        <f>'SAME R Results'!CA23</f>
        <v>0.8799999999999919</v>
      </c>
      <c r="CG31" s="1803" t="str">
        <f>'SAME R Results'!CB23</f>
        <v xml:space="preserve"> 14K</v>
      </c>
      <c r="CH31" s="1803">
        <f>'SAME R Results'!CC23</f>
        <v>214</v>
      </c>
      <c r="CI31" s="1803">
        <f>'SAME R Results'!CD23</f>
        <v>1.6588585227272884E-2</v>
      </c>
      <c r="CJ31" s="1803"/>
      <c r="CK31" s="1803"/>
      <c r="CL31" s="2015">
        <f>'SAME R Results'!CI23</f>
        <v>23</v>
      </c>
      <c r="CM31" s="2015" t="str">
        <f>'SAME R Results'!CJ23</f>
        <v>Kapton</v>
      </c>
      <c r="CN31" s="2016">
        <f>'SAME R Results'!CK23</f>
        <v>5.8581728377719348E-2</v>
      </c>
      <c r="CO31" s="2016">
        <f>'SAME R Results'!CL23</f>
        <v>2.181038576978761E-2</v>
      </c>
      <c r="CP31" s="2016">
        <f>'SAME R Results'!CM23</f>
        <v>3.32123064989025E-2</v>
      </c>
      <c r="CQ31" s="2020"/>
    </row>
    <row r="32" spans="1:95" s="2" customFormat="1" ht="16.5" customHeight="1" x14ac:dyDescent="0.25">
      <c r="A32" s="780">
        <v>2</v>
      </c>
      <c r="B32" s="784">
        <f>'SAME R Results'!A24</f>
        <v>3</v>
      </c>
      <c r="C32" s="831" t="str">
        <f>'SAME R Results'!B24</f>
        <v>Kapton</v>
      </c>
      <c r="D32" s="784" t="str">
        <f>'SAME R Results'!C24</f>
        <v>K02</v>
      </c>
      <c r="E32" s="784" t="str">
        <f>'SAME R Results'!D24</f>
        <v>14Ka</v>
      </c>
      <c r="F32" s="784">
        <f>'SAME R Results'!E24</f>
        <v>1</v>
      </c>
      <c r="G32" s="784" t="str">
        <f>'SAME R Results'!F24</f>
        <v>61a</v>
      </c>
      <c r="H32" s="785" t="str">
        <f>'SAME R Results'!G24</f>
        <v>aged</v>
      </c>
      <c r="I32" s="784">
        <f>'SAME R Results'!H24</f>
        <v>214</v>
      </c>
      <c r="J32" s="786">
        <f>'SAME R Results'!I24</f>
        <v>40392</v>
      </c>
      <c r="K32" s="784">
        <f>'SAME R Results'!J24</f>
        <v>0</v>
      </c>
      <c r="L32" s="788"/>
      <c r="M32" s="788"/>
      <c r="N32" s="784">
        <f>'SAME R Results'!K24</f>
        <v>8.1</v>
      </c>
      <c r="O32" s="793">
        <f>'SAME R Results'!L24</f>
        <v>1.38</v>
      </c>
      <c r="P32" s="784">
        <f>'SAME R Results'!M24</f>
        <v>0</v>
      </c>
      <c r="Q32" s="784">
        <f>'SAME R Results'!N24</f>
        <v>0</v>
      </c>
      <c r="R32" s="784">
        <f>'SAME R Results'!O24</f>
        <v>0</v>
      </c>
      <c r="S32" s="784">
        <f>'SAME R Results'!P24</f>
        <v>0</v>
      </c>
      <c r="T32" s="784">
        <f>'SAME R Results'!Q24</f>
        <v>0</v>
      </c>
      <c r="U32" s="784">
        <f>'SAME R Results'!R24</f>
        <v>807</v>
      </c>
      <c r="V32" s="784">
        <f>'SAME R Results'!S24</f>
        <v>0</v>
      </c>
      <c r="W32" s="784">
        <f>'SAME R Results'!T24</f>
        <v>0</v>
      </c>
      <c r="X32" s="784" t="str">
        <f>'SAME R Results'!U24</f>
        <v>n</v>
      </c>
      <c r="Y32" s="784" t="str">
        <f>'SAME R Results'!V24</f>
        <v>y</v>
      </c>
      <c r="Z32" s="784" t="str">
        <f>'SAME R Results'!W24</f>
        <v>y</v>
      </c>
      <c r="AA32" s="784" t="str">
        <f>'SAME R Results'!X24</f>
        <v>n</v>
      </c>
      <c r="AB32" s="784" t="str">
        <f>'SAME R Results'!Y24</f>
        <v>n</v>
      </c>
      <c r="AC32" s="789"/>
      <c r="AD32" s="784" t="str">
        <f>'SAME R Results'!Z24</f>
        <v>y</v>
      </c>
      <c r="AE32" s="784">
        <f>'SAME R Results'!AA24</f>
        <v>10</v>
      </c>
      <c r="AF32" s="784" t="str">
        <f>'SAME R Results'!AB24</f>
        <v>y</v>
      </c>
      <c r="AG32" s="817">
        <f>'SAME R Results'!AC24</f>
        <v>3.852706928546E-2</v>
      </c>
      <c r="AH32" s="819">
        <f>'SAME R Results'!AD24</f>
        <v>0</v>
      </c>
      <c r="AI32" s="784">
        <f>'SAME R Results'!AE24</f>
        <v>0</v>
      </c>
      <c r="AJ32" s="784">
        <f>'SAME R Results'!AF24</f>
        <v>0</v>
      </c>
      <c r="AK32" s="784">
        <f>'SAME R Results'!AG24</f>
        <v>0</v>
      </c>
      <c r="AL32" s="784">
        <f>'SAME R Results'!AH24</f>
        <v>0</v>
      </c>
      <c r="AM32" s="784">
        <f>'SAME R Results'!AI24</f>
        <v>0</v>
      </c>
      <c r="AN32" s="784">
        <f>'SAME R Results'!AJ24</f>
        <v>0</v>
      </c>
      <c r="AO32" s="784">
        <f>'SAME R Results'!AK24</f>
        <v>0</v>
      </c>
      <c r="AP32" s="784">
        <f>'SAME R Results'!AL24</f>
        <v>0</v>
      </c>
      <c r="AQ32" s="784">
        <f>'SAME R Results'!AM24</f>
        <v>0</v>
      </c>
      <c r="AR32" s="817">
        <f>'SAME R Results'!AN24</f>
        <v>0</v>
      </c>
      <c r="AS32" s="819">
        <f>'SAME R Results'!AO24</f>
        <v>0</v>
      </c>
      <c r="AT32" s="784">
        <f>'SAME R Results'!AP24</f>
        <v>0</v>
      </c>
      <c r="AU32" s="789"/>
      <c r="AV32" s="821">
        <f>'SAME R Results'!AQ24</f>
        <v>0</v>
      </c>
      <c r="AW32" s="821">
        <f>'SAME R Results'!AR24</f>
        <v>0.623</v>
      </c>
      <c r="AX32" s="821">
        <f>'SAME R Results'!AS24</f>
        <v>0</v>
      </c>
      <c r="AY32" s="821">
        <f>'SAME R Results'!AT24</f>
        <v>0</v>
      </c>
      <c r="AZ32" s="824"/>
      <c r="BA32" s="824"/>
      <c r="BB32" s="821">
        <f>'SAME R Results'!AU24</f>
        <v>8.3435095000000001E-2</v>
      </c>
      <c r="BC32" s="821">
        <f>'SAME R Results'!AV24</f>
        <v>2.6800000000000001E-2</v>
      </c>
      <c r="BD32" s="821">
        <f>'SAME R Results'!AW24</f>
        <v>5.1411434999999992</v>
      </c>
      <c r="BE32" s="821">
        <f>'SAME R Results'!AX24</f>
        <v>4.6551214999999999</v>
      </c>
      <c r="BF32" s="827">
        <f>'SAME R Results'!AY24</f>
        <v>20870</v>
      </c>
      <c r="BG32" s="784">
        <f>'SAME R Results'!AZ24</f>
        <v>0.16290284999999999</v>
      </c>
      <c r="BH32" s="784">
        <f>'SAME R Results'!BA24</f>
        <v>8.2000000000000003E-2</v>
      </c>
      <c r="BI32" s="789"/>
      <c r="BJ32" s="784">
        <f>'SAME R Results'!BB24</f>
        <v>5.3295000000000003</v>
      </c>
      <c r="BK32" s="784">
        <f>'SAME R Results'!BC24</f>
        <v>0.48602199999999929</v>
      </c>
      <c r="BL32" s="784">
        <f>'SAME R Results'!BD24</f>
        <v>771019.08738255932</v>
      </c>
      <c r="BM32" s="784">
        <f>'SAME R Results'!BE24</f>
        <v>83.848228041429067</v>
      </c>
      <c r="BN32" s="784">
        <f>'SAME R Results'!BF24</f>
        <v>5.6635094999999996E-2</v>
      </c>
      <c r="BO32" s="784">
        <f>'SAME R Results'!BG24</f>
        <v>2.0225712499999996E-2</v>
      </c>
      <c r="BP32" s="789"/>
      <c r="BQ32" s="784">
        <f>'SAME R Results'!BH24</f>
        <v>2.3982750000000004</v>
      </c>
      <c r="BR32" s="817">
        <f>'SAME R Results'!BI24</f>
        <v>0.10874987326977262</v>
      </c>
      <c r="BS32" s="817">
        <f>'SAME R Results'!BJ24</f>
        <v>0.16113218439894053</v>
      </c>
      <c r="BT32" s="817">
        <f>'SAME R Results'!BL24</f>
        <v>2.8001532702494414</v>
      </c>
      <c r="BU32" s="817">
        <f>'SAME R Results'!BM24</f>
        <v>1.8720541771345789</v>
      </c>
      <c r="BV32" s="817">
        <f>'SAME R Results'!BN24</f>
        <v>8.9341243300171097E-2</v>
      </c>
      <c r="BW32" s="784">
        <f>'SAME R Results'!BO24</f>
        <v>771019.08738255932</v>
      </c>
      <c r="BX32" s="784">
        <f>'SAME R Results'!BP24</f>
        <v>758560.05509947939</v>
      </c>
      <c r="BY32" s="784">
        <f>'SAME R Results'!BQ24</f>
        <v>714915.52331479487</v>
      </c>
      <c r="BZ32" s="784">
        <f>'SAME R Results'!BR24</f>
        <v>83.848228041429067</v>
      </c>
      <c r="CA32" s="784">
        <f>'SAME R Results'!BS24</f>
        <v>0.10788022729290581</v>
      </c>
      <c r="CB32" s="784">
        <f>'SAME R Results'!BT24</f>
        <v>0.45</v>
      </c>
      <c r="CC32" s="784">
        <f>'SAME R Results'!BV24</f>
        <v>1</v>
      </c>
      <c r="CD32" s="880">
        <f>'SAME R Results'!BW24</f>
        <v>1.42</v>
      </c>
      <c r="CE32" s="1086">
        <f>'SAME R Results'!BZ24</f>
        <v>417.28565622998752</v>
      </c>
      <c r="CF32" s="1803">
        <f>'SAME R Results'!CA24</f>
        <v>0.8799999999999919</v>
      </c>
      <c r="CG32" s="1803">
        <f>'SAME R Results'!CB24</f>
        <v>0</v>
      </c>
      <c r="CH32" s="1803">
        <f>'SAME R Results'!CC24</f>
        <v>0</v>
      </c>
      <c r="CI32" s="1803">
        <f>'SAME R Results'!CD24</f>
        <v>1.6351875000000154E-2</v>
      </c>
      <c r="CJ32" s="1803"/>
      <c r="CK32" s="1803"/>
      <c r="CL32" s="2015">
        <f>'SAME R Results'!CI24</f>
        <v>24</v>
      </c>
      <c r="CM32" s="2015" t="str">
        <f>'SAME R Results'!CJ24</f>
        <v>Kapton</v>
      </c>
      <c r="CN32" s="2016">
        <f>'SAME R Results'!CK24</f>
        <v>0.10874987326977262</v>
      </c>
      <c r="CO32" s="2016">
        <f>'SAME R Results'!CL24</f>
        <v>2.3614929480564151E-2</v>
      </c>
      <c r="CP32" s="2016">
        <f>'SAME R Results'!CM24</f>
        <v>3.4405043016007122E-2</v>
      </c>
      <c r="CQ32" s="2020"/>
    </row>
    <row r="33" spans="1:95" s="2" customFormat="1" ht="16.5" customHeight="1" x14ac:dyDescent="0.25">
      <c r="A33" s="780">
        <v>2</v>
      </c>
      <c r="B33" s="784">
        <f>'SAME R Results'!A25</f>
        <v>3</v>
      </c>
      <c r="C33" s="831" t="str">
        <f>'SAME R Results'!B25</f>
        <v>Kapton</v>
      </c>
      <c r="D33" s="784" t="str">
        <f>'SAME R Results'!C25</f>
        <v>K03</v>
      </c>
      <c r="E33" s="784" t="str">
        <f>'SAME R Results'!D25</f>
        <v>15k</v>
      </c>
      <c r="F33" s="784">
        <f>'SAME R Results'!E25</f>
        <v>2</v>
      </c>
      <c r="G33" s="784">
        <f>'SAME R Results'!F25</f>
        <v>62</v>
      </c>
      <c r="H33" s="785" t="str">
        <f>'SAME R Results'!G25</f>
        <v>High Temp aging</v>
      </c>
      <c r="I33" s="784">
        <f>'SAME R Results'!H25</f>
        <v>214</v>
      </c>
      <c r="J33" s="786">
        <f>'SAME R Results'!I25</f>
        <v>40392</v>
      </c>
      <c r="K33" s="784">
        <f>'SAME R Results'!J25</f>
        <v>0</v>
      </c>
      <c r="L33" s="788"/>
      <c r="M33" s="788"/>
      <c r="N33" s="784">
        <f>'SAME R Results'!K25</f>
        <v>8.1</v>
      </c>
      <c r="O33" s="793">
        <f>'SAME R Results'!L25</f>
        <v>1.48</v>
      </c>
      <c r="P33" s="784">
        <f>'SAME R Results'!M25</f>
        <v>60</v>
      </c>
      <c r="Q33" s="784">
        <f>'SAME R Results'!N25</f>
        <v>11</v>
      </c>
      <c r="R33" s="784">
        <f>'SAME R Results'!O25</f>
        <v>8</v>
      </c>
      <c r="S33" s="784" t="str">
        <f>'SAME R Results'!P25</f>
        <v>n</v>
      </c>
      <c r="T33" s="784">
        <f>'SAME R Results'!Q25</f>
        <v>0</v>
      </c>
      <c r="U33" s="784">
        <f>'SAME R Results'!R25</f>
        <v>38.799999999999997</v>
      </c>
      <c r="V33" s="784" t="str">
        <f>'SAME R Results'!S25</f>
        <v>y, 60</v>
      </c>
      <c r="W33" s="784" t="str">
        <f>'SAME R Results'!T25</f>
        <v>?</v>
      </c>
      <c r="X33" s="784" t="str">
        <f>'SAME R Results'!U25</f>
        <v>n</v>
      </c>
      <c r="Y33" s="784" t="str">
        <f>'SAME R Results'!V25</f>
        <v>y</v>
      </c>
      <c r="Z33" s="784" t="str">
        <f>'SAME R Results'!W25</f>
        <v>y</v>
      </c>
      <c r="AA33" s="784" t="str">
        <f>'SAME R Results'!X25</f>
        <v>n</v>
      </c>
      <c r="AB33" s="784" t="str">
        <f>'SAME R Results'!Y25</f>
        <v>n</v>
      </c>
      <c r="AC33" s="789"/>
      <c r="AD33" s="784" t="str">
        <f>'SAME R Results'!Z25</f>
        <v>y</v>
      </c>
      <c r="AE33" s="784">
        <f>'SAME R Results'!AA25</f>
        <v>10</v>
      </c>
      <c r="AF33" s="784" t="str">
        <f>'SAME R Results'!AB25</f>
        <v>y</v>
      </c>
      <c r="AG33" s="817">
        <f>'SAME R Results'!AC25</f>
        <v>3.852706928546E-2</v>
      </c>
      <c r="AH33" s="819">
        <f>'SAME R Results'!AD25</f>
        <v>0</v>
      </c>
      <c r="AI33" s="784">
        <f>'SAME R Results'!AE25</f>
        <v>0</v>
      </c>
      <c r="AJ33" s="784">
        <f>'SAME R Results'!AF25</f>
        <v>0</v>
      </c>
      <c r="AK33" s="784">
        <f>'SAME R Results'!AG25</f>
        <v>0</v>
      </c>
      <c r="AL33" s="784">
        <f>'SAME R Results'!AH25</f>
        <v>0</v>
      </c>
      <c r="AM33" s="784">
        <f>'SAME R Results'!AI25</f>
        <v>0</v>
      </c>
      <c r="AN33" s="784">
        <f>'SAME R Results'!AJ25</f>
        <v>0</v>
      </c>
      <c r="AO33" s="784">
        <f>'SAME R Results'!AK25</f>
        <v>0</v>
      </c>
      <c r="AP33" s="784">
        <f>'SAME R Results'!AL25</f>
        <v>0</v>
      </c>
      <c r="AQ33" s="784">
        <f>'SAME R Results'!AM25</f>
        <v>0</v>
      </c>
      <c r="AR33" s="817">
        <f>'SAME R Results'!AN25</f>
        <v>0</v>
      </c>
      <c r="AS33" s="819">
        <f>'SAME R Results'!AO25</f>
        <v>0</v>
      </c>
      <c r="AT33" s="784">
        <f>'SAME R Results'!AP25</f>
        <v>0</v>
      </c>
      <c r="AU33" s="789"/>
      <c r="AV33" s="821">
        <f>'SAME R Results'!AQ25</f>
        <v>0</v>
      </c>
      <c r="AW33" s="821">
        <f>'SAME R Results'!AR25</f>
        <v>6.242</v>
      </c>
      <c r="AX33" s="821">
        <f>'SAME R Results'!AS25</f>
        <v>0</v>
      </c>
      <c r="AY33" s="821">
        <f>'SAME R Results'!AT25</f>
        <v>0</v>
      </c>
      <c r="AZ33" s="824"/>
      <c r="BA33" s="824"/>
      <c r="BB33" s="821">
        <f>'SAME R Results'!AU25</f>
        <v>1.8512279999999997</v>
      </c>
      <c r="BC33" s="821">
        <f>'SAME R Results'!AV25</f>
        <v>2.6800000000000001E-2</v>
      </c>
      <c r="BD33" s="821">
        <f>'SAME R Results'!AW25</f>
        <v>7.4879160000000002</v>
      </c>
      <c r="BE33" s="821">
        <f>'SAME R Results'!AX25</f>
        <v>4.6306145000000001</v>
      </c>
      <c r="BF33" s="827">
        <f>'SAME R Results'!AY25</f>
        <v>133080</v>
      </c>
      <c r="BG33" s="784">
        <f>'SAME R Results'!AZ25</f>
        <v>2.7725520000000001</v>
      </c>
      <c r="BH33" s="784">
        <f>'SAME R Results'!BA25</f>
        <v>8.2000000000000003E-2</v>
      </c>
      <c r="BI33" s="789"/>
      <c r="BJ33" s="784">
        <f>'SAME R Results'!BB25</f>
        <v>153.16074999999995</v>
      </c>
      <c r="BK33" s="784">
        <f>'SAME R Results'!BC25</f>
        <v>2.8573015000000002</v>
      </c>
      <c r="BL33" s="784">
        <f>'SAME R Results'!BD25</f>
        <v>5850382.3566217786</v>
      </c>
      <c r="BM33" s="784">
        <f>'SAME R Results'!BE25</f>
        <v>867.82464634749272</v>
      </c>
      <c r="BN33" s="784">
        <f>'SAME R Results'!BF25</f>
        <v>1.8244279999999997</v>
      </c>
      <c r="BO33" s="784">
        <f>'SAME R Results'!BG25</f>
        <v>0.67263800000000007</v>
      </c>
      <c r="BP33" s="789"/>
      <c r="BQ33" s="784">
        <f>'SAME R Results'!BH25</f>
        <v>68.922337499999983</v>
      </c>
      <c r="BR33" s="817">
        <f>'SAME R Results'!BI25</f>
        <v>0.14833639810998711</v>
      </c>
      <c r="BS33" s="817">
        <f>'SAME R Results'!BJ25</f>
        <v>0.25116720161368244</v>
      </c>
      <c r="BT33" s="817">
        <f>'SAME R Results'!BL25</f>
        <v>2.7123475034119386</v>
      </c>
      <c r="BU33" s="817">
        <f>'SAME R Results'!BM25</f>
        <v>2.0661708170425976</v>
      </c>
      <c r="BV33" s="817">
        <f>'SAME R Results'!BN25</f>
        <v>0.11399613592531087</v>
      </c>
      <c r="BW33" s="784">
        <f>'SAME R Results'!BO25</f>
        <v>5850382.3566217786</v>
      </c>
      <c r="BX33" s="784">
        <f>'SAME R Results'!BP25</f>
        <v>5389445.4328080062</v>
      </c>
      <c r="BY33" s="784">
        <f>'SAME R Results'!BQ25</f>
        <v>4948921.7305183746</v>
      </c>
      <c r="BZ33" s="784">
        <f>'SAME R Results'!BR25</f>
        <v>867.82464634749272</v>
      </c>
      <c r="CA33" s="784">
        <f>'SAME R Results'!BS25</f>
        <v>0.63422300896741546</v>
      </c>
      <c r="CB33" s="784">
        <f>'SAME R Results'!BT25</f>
        <v>0.45</v>
      </c>
      <c r="CC33" s="784">
        <f>'SAME R Results'!BV25</f>
        <v>1</v>
      </c>
      <c r="CD33" s="880">
        <f>'SAME R Results'!BW25</f>
        <v>1.42</v>
      </c>
      <c r="CE33" s="1086">
        <f>'SAME R Results'!BZ25</f>
        <v>574.26697593037989</v>
      </c>
      <c r="CF33" s="1803">
        <f>'SAME R Results'!CA25</f>
        <v>3.7500000000000311</v>
      </c>
      <c r="CG33" s="1803" t="str">
        <f>'SAME R Results'!CB25</f>
        <v xml:space="preserve"> 15K</v>
      </c>
      <c r="CH33" s="1803">
        <f>'SAME R Results'!CC25</f>
        <v>214</v>
      </c>
      <c r="CI33" s="1803">
        <f>'SAME R Results'!CD25</f>
        <v>0.11027573999999907</v>
      </c>
      <c r="CJ33" s="1803"/>
      <c r="CK33" s="1803"/>
      <c r="CL33" s="2015">
        <f>'SAME R Results'!CI25</f>
        <v>25</v>
      </c>
      <c r="CM33" s="2015" t="str">
        <f>'SAME R Results'!CJ25</f>
        <v>Kapton</v>
      </c>
      <c r="CN33" s="2016">
        <f>'SAME R Results'!CK25</f>
        <v>0.14833639810998711</v>
      </c>
      <c r="CO33" s="2016">
        <f>'SAME R Results'!CL25</f>
        <v>2.647077952050016E-2</v>
      </c>
      <c r="CP33" s="2016">
        <f>'SAME R Results'!CM25</f>
        <v>3.0694749630656319E-2</v>
      </c>
      <c r="CQ33" s="2020"/>
    </row>
    <row r="34" spans="1:95" s="2" customFormat="1" ht="16.5" customHeight="1" x14ac:dyDescent="0.25">
      <c r="A34" s="780">
        <v>2</v>
      </c>
      <c r="B34" s="784">
        <f>'SAME R Results'!A26</f>
        <v>3</v>
      </c>
      <c r="C34" s="831" t="str">
        <f>'SAME R Results'!B26</f>
        <v>Kapton</v>
      </c>
      <c r="D34" s="784" t="str">
        <f>'SAME R Results'!C26</f>
        <v>K03</v>
      </c>
      <c r="E34" s="784" t="str">
        <f>'SAME R Results'!D26</f>
        <v>15Ka</v>
      </c>
      <c r="F34" s="784">
        <f>'SAME R Results'!E26</f>
        <v>2</v>
      </c>
      <c r="G34" s="784" t="str">
        <f>'SAME R Results'!F26</f>
        <v>62a</v>
      </c>
      <c r="H34" s="785" t="str">
        <f>'SAME R Results'!G26</f>
        <v>aged</v>
      </c>
      <c r="I34" s="784">
        <f>'SAME R Results'!H26</f>
        <v>214</v>
      </c>
      <c r="J34" s="786">
        <f>'SAME R Results'!I26</f>
        <v>40392</v>
      </c>
      <c r="K34" s="784">
        <f>'SAME R Results'!J26</f>
        <v>0</v>
      </c>
      <c r="L34" s="788"/>
      <c r="M34" s="788"/>
      <c r="N34" s="784">
        <f>'SAME R Results'!K26</f>
        <v>8.1</v>
      </c>
      <c r="O34" s="793">
        <f>'SAME R Results'!L26</f>
        <v>1.48</v>
      </c>
      <c r="P34" s="784">
        <f>'SAME R Results'!M26</f>
        <v>0</v>
      </c>
      <c r="Q34" s="784">
        <f>'SAME R Results'!N26</f>
        <v>0</v>
      </c>
      <c r="R34" s="784">
        <f>'SAME R Results'!O26</f>
        <v>0</v>
      </c>
      <c r="S34" s="784">
        <f>'SAME R Results'!P26</f>
        <v>0</v>
      </c>
      <c r="T34" s="784">
        <f>'SAME R Results'!Q26</f>
        <v>0</v>
      </c>
      <c r="U34" s="784">
        <f>'SAME R Results'!R26</f>
        <v>807.6</v>
      </c>
      <c r="V34" s="784">
        <f>'SAME R Results'!S26</f>
        <v>0</v>
      </c>
      <c r="W34" s="784">
        <f>'SAME R Results'!T26</f>
        <v>0</v>
      </c>
      <c r="X34" s="784" t="str">
        <f>'SAME R Results'!U26</f>
        <v>n</v>
      </c>
      <c r="Y34" s="784" t="str">
        <f>'SAME R Results'!V26</f>
        <v>y</v>
      </c>
      <c r="Z34" s="784" t="str">
        <f>'SAME R Results'!W26</f>
        <v>y</v>
      </c>
      <c r="AA34" s="784" t="str">
        <f>'SAME R Results'!X26</f>
        <v>n</v>
      </c>
      <c r="AB34" s="784" t="str">
        <f>'SAME R Results'!Y26</f>
        <v>n</v>
      </c>
      <c r="AC34" s="789"/>
      <c r="AD34" s="784" t="str">
        <f>'SAME R Results'!Z26</f>
        <v>y</v>
      </c>
      <c r="AE34" s="784">
        <f>'SAME R Results'!AA26</f>
        <v>10</v>
      </c>
      <c r="AF34" s="784" t="str">
        <f>'SAME R Results'!AB26</f>
        <v>y</v>
      </c>
      <c r="AG34" s="817">
        <f>'SAME R Results'!AC26</f>
        <v>3.852706928546E-2</v>
      </c>
      <c r="AH34" s="819">
        <f>'SAME R Results'!AD26</f>
        <v>0</v>
      </c>
      <c r="AI34" s="784">
        <f>'SAME R Results'!AE26</f>
        <v>50</v>
      </c>
      <c r="AJ34" s="784">
        <f>'SAME R Results'!AF26</f>
        <v>720</v>
      </c>
      <c r="AK34" s="784">
        <f>'SAME R Results'!AG26</f>
        <v>0</v>
      </c>
      <c r="AL34" s="784" t="str">
        <f>'SAME R Results'!AH26</f>
        <v>n</v>
      </c>
      <c r="AM34" s="784" t="str">
        <f>'SAME R Results'!AI26</f>
        <v>y</v>
      </c>
      <c r="AN34" s="784" t="str">
        <f>'SAME R Results'!AJ26</f>
        <v>y</v>
      </c>
      <c r="AO34" s="784" t="str">
        <f>'SAME R Results'!AK26</f>
        <v>n</v>
      </c>
      <c r="AP34" s="784" t="str">
        <f>'SAME R Results'!AL26</f>
        <v>n</v>
      </c>
      <c r="AQ34" s="784" t="str">
        <f>'SAME R Results'!AM26</f>
        <v>y</v>
      </c>
      <c r="AR34" s="817">
        <f>'SAME R Results'!AN26</f>
        <v>3.852706928546E-2</v>
      </c>
      <c r="AS34" s="819">
        <f>'SAME R Results'!AO26</f>
        <v>0</v>
      </c>
      <c r="AT34" s="784">
        <f>'SAME R Results'!AP26</f>
        <v>60</v>
      </c>
      <c r="AU34" s="789"/>
      <c r="AV34" s="821">
        <f>'SAME R Results'!AQ26</f>
        <v>0</v>
      </c>
      <c r="AW34" s="821">
        <f>'SAME R Results'!AR26</f>
        <v>6.2480000000000002</v>
      </c>
      <c r="AX34" s="821">
        <f>'SAME R Results'!AS26</f>
        <v>0</v>
      </c>
      <c r="AY34" s="821">
        <f>'SAME R Results'!AT26</f>
        <v>0</v>
      </c>
      <c r="AZ34" s="824"/>
      <c r="BA34" s="824"/>
      <c r="BB34" s="821">
        <f>'SAME R Results'!AU26</f>
        <v>2.6282805000000002</v>
      </c>
      <c r="BC34" s="821">
        <f>'SAME R Results'!AV26</f>
        <v>2.6800000000000001E-2</v>
      </c>
      <c r="BD34" s="821">
        <f>'SAME R Results'!AW26</f>
        <v>6.5433649999999997</v>
      </c>
      <c r="BE34" s="821">
        <f>'SAME R Results'!AX26</f>
        <v>4.5969426315789486</v>
      </c>
      <c r="BF34" s="827">
        <f>'SAME R Results'!AY26</f>
        <v>46945</v>
      </c>
      <c r="BG34" s="784">
        <f>'SAME R Results'!AZ26</f>
        <v>3.4077610000000007</v>
      </c>
      <c r="BH34" s="784">
        <f>'SAME R Results'!BA26</f>
        <v>8.2000000000000003E-2</v>
      </c>
      <c r="BI34" s="789"/>
      <c r="BJ34" s="784">
        <f>'SAME R Results'!BB26</f>
        <v>166.78314999999998</v>
      </c>
      <c r="BK34" s="784">
        <f>'SAME R Results'!BC26</f>
        <v>1.9464223684210511</v>
      </c>
      <c r="BL34" s="784">
        <f>'SAME R Results'!BD26</f>
        <v>1797875.6062855036</v>
      </c>
      <c r="BM34" s="784">
        <f>'SAME R Results'!BE26</f>
        <v>437.08545896503455</v>
      </c>
      <c r="BN34" s="784">
        <f>'SAME R Results'!BF26</f>
        <v>2.6014805000000001</v>
      </c>
      <c r="BO34" s="784">
        <f>'SAME R Results'!BG26</f>
        <v>0.83144025000000021</v>
      </c>
      <c r="BP34" s="789"/>
      <c r="BQ34" s="784">
        <f>'SAME R Results'!BH26</f>
        <v>75.05241749999999</v>
      </c>
      <c r="BR34" s="817">
        <f>'SAME R Results'!BI26</f>
        <v>0.24311218052959396</v>
      </c>
      <c r="BS34" s="817">
        <f>'SAME R Results'!BJ26</f>
        <v>0.38291821556498301</v>
      </c>
      <c r="BT34" s="817">
        <f>'SAME R Results'!BL26</f>
        <v>3.1288844868888646</v>
      </c>
      <c r="BU34" s="817">
        <f>'SAME R Results'!BM26</f>
        <v>1.9621025940506183</v>
      </c>
      <c r="BV34" s="817">
        <f>'SAME R Results'!BN26</f>
        <v>0.19371224071885487</v>
      </c>
      <c r="BW34" s="784">
        <f>'SAME R Results'!BO26</f>
        <v>1797875.6062855036</v>
      </c>
      <c r="BX34" s="784">
        <f>'SAME R Results'!BP26</f>
        <v>1769850.2459343208</v>
      </c>
      <c r="BY34" s="784">
        <f>'SAME R Results'!BQ26</f>
        <v>1639903.9609494563</v>
      </c>
      <c r="BZ34" s="784">
        <f>'SAME R Results'!BR26</f>
        <v>437.08545896503455</v>
      </c>
      <c r="CA34" s="784">
        <f>'SAME R Results'!BS26</f>
        <v>0.43203905895877009</v>
      </c>
      <c r="CB34" s="784">
        <f>'SAME R Results'!BT26</f>
        <v>0.45</v>
      </c>
      <c r="CC34" s="784">
        <f>'SAME R Results'!BV26</f>
        <v>1</v>
      </c>
      <c r="CD34" s="880">
        <f>'SAME R Results'!BW26</f>
        <v>1.42</v>
      </c>
      <c r="CE34" s="1086">
        <f>'SAME R Results'!BZ26</f>
        <v>574.26697593037989</v>
      </c>
      <c r="CF34" s="1803">
        <f>'SAME R Results'!CA26</f>
        <v>3.7500000000000311</v>
      </c>
      <c r="CG34" s="1803">
        <f>'SAME R Results'!CB26</f>
        <v>0</v>
      </c>
      <c r="CH34" s="1803">
        <f>'SAME R Results'!CC26</f>
        <v>0</v>
      </c>
      <c r="CI34" s="1803">
        <f>'SAME R Results'!CD26</f>
        <v>0.120083867999999</v>
      </c>
      <c r="CJ34" s="1803"/>
      <c r="CK34" s="1803"/>
      <c r="CL34" s="2015">
        <f>'SAME R Results'!CI26</f>
        <v>26</v>
      </c>
      <c r="CM34" s="2015" t="str">
        <f>'SAME R Results'!CJ26</f>
        <v>Kapton</v>
      </c>
      <c r="CN34" s="2016">
        <f>'SAME R Results'!CK26</f>
        <v>0.24311218052959396</v>
      </c>
      <c r="CO34" s="2016">
        <f>'SAME R Results'!CL26</f>
        <v>3.4662181268178341E-2</v>
      </c>
      <c r="CP34" s="2016">
        <f>'SAME R Results'!CM26</f>
        <v>2.9871795112720353E-2</v>
      </c>
      <c r="CQ34" s="2020"/>
    </row>
    <row r="35" spans="1:95" s="2" customFormat="1" ht="16.5" customHeight="1" x14ac:dyDescent="0.25">
      <c r="A35" s="780">
        <v>2</v>
      </c>
      <c r="B35" s="784">
        <f>'SAME R Results'!A39</f>
        <v>6</v>
      </c>
      <c r="C35" s="831" t="str">
        <f>'SAME R Results'!B39</f>
        <v>Kapton</v>
      </c>
      <c r="D35" s="784" t="str">
        <f>'SAME R Results'!C39</f>
        <v>K07</v>
      </c>
      <c r="E35" s="784" t="str">
        <f>'SAME R Results'!D39</f>
        <v>23 K</v>
      </c>
      <c r="F35" s="784">
        <f>'SAME R Results'!E39</f>
        <v>4</v>
      </c>
      <c r="G35" s="784">
        <f>'SAME R Results'!F39</f>
        <v>70</v>
      </c>
      <c r="H35" s="785" t="str">
        <f>'SAME R Results'!G39</f>
        <v>High temp aged STS det</v>
      </c>
      <c r="I35" s="784">
        <f>'SAME R Results'!H39</f>
        <v>236</v>
      </c>
      <c r="J35" s="786">
        <f>'SAME R Results'!I39</f>
        <v>40414</v>
      </c>
      <c r="K35" s="784">
        <f>'SAME R Results'!J39</f>
        <v>0</v>
      </c>
      <c r="L35" s="788"/>
      <c r="M35" s="788"/>
      <c r="N35" s="784">
        <f>'SAME R Results'!K39</f>
        <v>8.1</v>
      </c>
      <c r="O35" s="793">
        <f>'SAME R Results'!L39</f>
        <v>1.48</v>
      </c>
      <c r="P35" s="784">
        <f>'SAME R Results'!M39</f>
        <v>60</v>
      </c>
      <c r="Q35" s="784">
        <f>'SAME R Results'!N39</f>
        <v>720</v>
      </c>
      <c r="R35" s="784">
        <f>'SAME R Results'!O39</f>
        <v>8</v>
      </c>
      <c r="S35" s="784" t="str">
        <f>'SAME R Results'!P39</f>
        <v>n</v>
      </c>
      <c r="T35" s="784" t="str">
        <f>'SAME R Results'!Q39</f>
        <v>n</v>
      </c>
      <c r="U35" s="784">
        <f>'SAME R Results'!R39</f>
        <v>747</v>
      </c>
      <c r="V35" s="784" t="str">
        <f>'SAME R Results'!S39</f>
        <v>y</v>
      </c>
      <c r="W35" s="784">
        <f>'SAME R Results'!T39</f>
        <v>60</v>
      </c>
      <c r="X35" s="784" t="str">
        <f>'SAME R Results'!U39</f>
        <v>y</v>
      </c>
      <c r="Y35" s="784" t="str">
        <f>'SAME R Results'!V39</f>
        <v>n</v>
      </c>
      <c r="Z35" s="784" t="str">
        <f>'SAME R Results'!W39</f>
        <v>y</v>
      </c>
      <c r="AA35" s="784" t="str">
        <f>'SAME R Results'!X39</f>
        <v>n</v>
      </c>
      <c r="AB35" s="784" t="str">
        <f>'SAME R Results'!Y39</f>
        <v>n</v>
      </c>
      <c r="AC35" s="789"/>
      <c r="AD35" s="784" t="str">
        <f>'SAME R Results'!Z39</f>
        <v>y</v>
      </c>
      <c r="AE35" s="784">
        <f>'SAME R Results'!AA39</f>
        <v>10</v>
      </c>
      <c r="AF35" s="784" t="str">
        <f>'SAME R Results'!AB39</f>
        <v>y</v>
      </c>
      <c r="AG35" s="817">
        <f>'SAME R Results'!AC39</f>
        <v>3.852706928546E-2</v>
      </c>
      <c r="AH35" s="819">
        <f>'SAME R Results'!AD39</f>
        <v>0</v>
      </c>
      <c r="AI35" s="784">
        <f>'SAME R Results'!AE39</f>
        <v>0</v>
      </c>
      <c r="AJ35" s="784">
        <f>'SAME R Results'!AF39</f>
        <v>0</v>
      </c>
      <c r="AK35" s="784">
        <f>'SAME R Results'!AG39</f>
        <v>0</v>
      </c>
      <c r="AL35" s="784">
        <f>'SAME R Results'!AH39</f>
        <v>0</v>
      </c>
      <c r="AM35" s="784">
        <f>'SAME R Results'!AI39</f>
        <v>0</v>
      </c>
      <c r="AN35" s="784">
        <f>'SAME R Results'!AJ39</f>
        <v>0</v>
      </c>
      <c r="AO35" s="784">
        <f>'SAME R Results'!AK39</f>
        <v>0</v>
      </c>
      <c r="AP35" s="784">
        <f>'SAME R Results'!AL39</f>
        <v>0</v>
      </c>
      <c r="AQ35" s="784">
        <f>'SAME R Results'!AM39</f>
        <v>0</v>
      </c>
      <c r="AR35" s="817">
        <f>'SAME R Results'!AN39</f>
        <v>0</v>
      </c>
      <c r="AS35" s="819">
        <f>'SAME R Results'!AO39</f>
        <v>0</v>
      </c>
      <c r="AT35" s="784">
        <f>'SAME R Results'!AP39</f>
        <v>0</v>
      </c>
      <c r="AU35" s="789"/>
      <c r="AV35" s="821">
        <f>'SAME R Results'!AQ39</f>
        <v>0</v>
      </c>
      <c r="AW35" s="821">
        <f>'SAME R Results'!AR39</f>
        <v>0.89775074999999982</v>
      </c>
      <c r="AX35" s="821">
        <f>'SAME R Results'!AS39</f>
        <v>4.8226310000000003</v>
      </c>
      <c r="AY35" s="821">
        <f>'SAME R Results'!AT39</f>
        <v>5.140595499999999</v>
      </c>
      <c r="AZ35" s="824"/>
      <c r="BA35" s="824"/>
      <c r="BB35" s="821">
        <f>'SAME R Results'!AU39</f>
        <v>0</v>
      </c>
      <c r="BC35" s="821">
        <f>'SAME R Results'!AV39</f>
        <v>0</v>
      </c>
      <c r="BD35" s="821">
        <f>'SAME R Results'!AW39</f>
        <v>5.7099604999999993</v>
      </c>
      <c r="BE35" s="821">
        <f>'SAME R Results'!AX39</f>
        <v>4.7415919999999989</v>
      </c>
      <c r="BF35" s="827">
        <f>'SAME R Results'!AY39</f>
        <v>29740</v>
      </c>
      <c r="BG35" s="784">
        <f>'SAME R Results'!AZ39</f>
        <v>0</v>
      </c>
      <c r="BH35" s="784">
        <f>'SAME R Results'!BA39</f>
        <v>0</v>
      </c>
      <c r="BI35" s="789"/>
      <c r="BJ35" s="784">
        <f>'SAME R Results'!BB39</f>
        <v>16.565649999999998</v>
      </c>
      <c r="BK35" s="784">
        <f>'SAME R Results'!BC39</f>
        <v>0.96836850000000041</v>
      </c>
      <c r="BL35" s="784">
        <f>'SAME R Results'!BD39</f>
        <v>1112405.3813294948</v>
      </c>
      <c r="BM35" s="784">
        <f>'SAME R Results'!BE39</f>
        <v>179.10369913787741</v>
      </c>
      <c r="BN35" s="784">
        <f>'SAME R Results'!BF39</f>
        <v>0</v>
      </c>
      <c r="BO35" s="784">
        <f>'SAME R Results'!BG39</f>
        <v>0</v>
      </c>
      <c r="BP35" s="789"/>
      <c r="BQ35" s="784">
        <f>'SAME R Results'!BH39</f>
        <v>7.4545424999999996</v>
      </c>
      <c r="BR35" s="817">
        <f>'SAME R Results'!BI39</f>
        <v>0.16100578273346813</v>
      </c>
      <c r="BS35" s="817">
        <f>'SAME R Results'!BJ39</f>
        <v>0.20810873807384611</v>
      </c>
      <c r="BT35" s="817">
        <f>'SAME R Results'!BL39</f>
        <v>0</v>
      </c>
      <c r="BU35" s="817">
        <f>'SAME R Results'!BM39</f>
        <v>1.6596009485865952</v>
      </c>
      <c r="BV35" s="817">
        <f>'SAME R Results'!BN39</f>
        <v>0.14161754256505463</v>
      </c>
      <c r="BW35" s="784">
        <f>'SAME R Results'!BO39</f>
        <v>1112405.3813294948</v>
      </c>
      <c r="BX35" s="784">
        <f>'SAME R Results'!BP39</f>
        <v>1094651.1110803911</v>
      </c>
      <c r="BY35" s="784">
        <f>'SAME R Results'!BQ39</f>
        <v>1025610.157555181</v>
      </c>
      <c r="BZ35" s="784">
        <f>'SAME R Results'!BR39</f>
        <v>179.10369913787741</v>
      </c>
      <c r="CA35" s="784">
        <f>'SAME R Results'!BS39</f>
        <v>0.21494461955074143</v>
      </c>
      <c r="CB35" s="784">
        <f>'SAME R Results'!BT39</f>
        <v>0.45</v>
      </c>
      <c r="CC35" s="784">
        <f>'SAME R Results'!BV39</f>
        <v>1</v>
      </c>
      <c r="CD35" s="880">
        <f>'SAME R Results'!BW39</f>
        <v>1.42</v>
      </c>
      <c r="CE35" s="1086">
        <f>'SAME R Results'!BZ39</f>
        <v>576.76029004518568</v>
      </c>
      <c r="CF35" s="1803">
        <f>'SAME R Results'!CA39</f>
        <v>0</v>
      </c>
      <c r="CG35" s="1803">
        <f>'SAME R Results'!CB39</f>
        <v>0</v>
      </c>
      <c r="CH35" s="1803">
        <f>'SAME R Results'!CC39</f>
        <v>0</v>
      </c>
      <c r="CI35" s="1803">
        <f>'SAME R Results'!CD39</f>
        <v>0</v>
      </c>
      <c r="CJ35" s="1803"/>
      <c r="CK35" s="1803"/>
      <c r="CL35" s="2015"/>
      <c r="CM35" s="2015"/>
      <c r="CN35" s="2016"/>
      <c r="CO35" s="2016"/>
      <c r="CP35" s="2016"/>
      <c r="CQ35" s="2020"/>
    </row>
    <row r="36" spans="1:95" s="2" customFormat="1" ht="16.5" customHeight="1" x14ac:dyDescent="0.25">
      <c r="A36" s="780">
        <v>2</v>
      </c>
      <c r="B36" s="784">
        <f>'SAME R Results'!A43</f>
        <v>5</v>
      </c>
      <c r="C36" s="831" t="str">
        <f>'SAME R Results'!B43</f>
        <v>Kapton</v>
      </c>
      <c r="D36" s="784" t="str">
        <f>'SAME R Results'!C43</f>
        <v>K04</v>
      </c>
      <c r="E36" s="784" t="str">
        <f>'SAME R Results'!D43</f>
        <v>26 K</v>
      </c>
      <c r="F36" s="784">
        <f>'SAME R Results'!E43</f>
        <v>1</v>
      </c>
      <c r="G36" s="784">
        <f>'SAME R Results'!F43</f>
        <v>73</v>
      </c>
      <c r="H36" s="785" t="str">
        <f>'SAME R Results'!G43</f>
        <v>Baseline Aging</v>
      </c>
      <c r="I36" s="784">
        <f>'SAME R Results'!H43</f>
        <v>238</v>
      </c>
      <c r="J36" s="786">
        <f>'SAME R Results'!I43</f>
        <v>40416</v>
      </c>
      <c r="K36" s="784">
        <f>'SAME R Results'!J43</f>
        <v>0</v>
      </c>
      <c r="L36" s="788"/>
      <c r="M36" s="788"/>
      <c r="N36" s="784">
        <f>'SAME R Results'!K43</f>
        <v>8.1</v>
      </c>
      <c r="O36" s="793">
        <f>'SAME R Results'!L43</f>
        <v>1.38</v>
      </c>
      <c r="P36" s="784">
        <f>'SAME R Results'!M43</f>
        <v>60</v>
      </c>
      <c r="Q36" s="784">
        <f>'SAME R Results'!N43</f>
        <v>11</v>
      </c>
      <c r="R36" s="784">
        <f>'SAME R Results'!O43</f>
        <v>8</v>
      </c>
      <c r="S36" s="784" t="str">
        <f>'SAME R Results'!P43</f>
        <v>n</v>
      </c>
      <c r="T36" s="784">
        <f>'SAME R Results'!Q43</f>
        <v>0</v>
      </c>
      <c r="U36" s="784">
        <f>'SAME R Results'!R43</f>
        <v>33.285714285714285</v>
      </c>
      <c r="V36" s="784" t="str">
        <f>'SAME R Results'!S43</f>
        <v>y</v>
      </c>
      <c r="W36" s="784">
        <f>'SAME R Results'!T43</f>
        <v>60</v>
      </c>
      <c r="X36" s="784" t="str">
        <f>'SAME R Results'!U43</f>
        <v>n</v>
      </c>
      <c r="Y36" s="784" t="str">
        <f>'SAME R Results'!V43</f>
        <v>y</v>
      </c>
      <c r="Z36" s="784" t="str">
        <f>'SAME R Results'!W43</f>
        <v>y</v>
      </c>
      <c r="AA36" s="784" t="str">
        <f>'SAME R Results'!X43</f>
        <v>n</v>
      </c>
      <c r="AB36" s="784" t="str">
        <f>'SAME R Results'!Y43</f>
        <v>n</v>
      </c>
      <c r="AC36" s="789"/>
      <c r="AD36" s="784" t="str">
        <f>'SAME R Results'!Z43</f>
        <v>y</v>
      </c>
      <c r="AE36" s="784">
        <f>'SAME R Results'!AA43</f>
        <v>10</v>
      </c>
      <c r="AF36" s="784" t="str">
        <f>'SAME R Results'!AB43</f>
        <v>y</v>
      </c>
      <c r="AG36" s="817">
        <f>'SAME R Results'!AC43</f>
        <v>3.852706928546E-2</v>
      </c>
      <c r="AH36" s="819">
        <f>'SAME R Results'!AD43</f>
        <v>0</v>
      </c>
      <c r="AI36" s="784">
        <f>'SAME R Results'!AE43</f>
        <v>58</v>
      </c>
      <c r="AJ36" s="784">
        <f>'SAME R Results'!AF43</f>
        <v>480</v>
      </c>
      <c r="AK36" s="784">
        <f>'SAME R Results'!AG43</f>
        <v>0</v>
      </c>
      <c r="AL36" s="784" t="str">
        <f>'SAME R Results'!AH43</f>
        <v>n</v>
      </c>
      <c r="AM36" s="784" t="str">
        <f>'SAME R Results'!AI43</f>
        <v>y</v>
      </c>
      <c r="AN36" s="784" t="str">
        <f>'SAME R Results'!AJ43</f>
        <v>y</v>
      </c>
      <c r="AO36" s="784" t="str">
        <f>'SAME R Results'!AK43</f>
        <v>n</v>
      </c>
      <c r="AP36" s="784" t="str">
        <f>'SAME R Results'!AL43</f>
        <v>n</v>
      </c>
      <c r="AQ36" s="784" t="str">
        <f>'SAME R Results'!AM43</f>
        <v>y</v>
      </c>
      <c r="AR36" s="817">
        <f>'SAME R Results'!AN43</f>
        <v>3.852706928546E-2</v>
      </c>
      <c r="AS36" s="819">
        <f>'SAME R Results'!AO43</f>
        <v>0</v>
      </c>
      <c r="AT36" s="784">
        <f>'SAME R Results'!AP43</f>
        <v>0</v>
      </c>
      <c r="AU36" s="789"/>
      <c r="AV36" s="821">
        <f>'SAME R Results'!AQ43</f>
        <v>0</v>
      </c>
      <c r="AW36" s="821">
        <f>'SAME R Results'!AR43</f>
        <v>0.43725589999999998</v>
      </c>
      <c r="AX36" s="821">
        <f>'SAME R Results'!AS43</f>
        <v>0</v>
      </c>
      <c r="AY36" s="821">
        <f>'SAME R Results'!AT43</f>
        <v>0</v>
      </c>
      <c r="AZ36" s="824"/>
      <c r="BA36" s="824"/>
      <c r="BB36" s="821">
        <f>'SAME R Results'!AU43</f>
        <v>5.1956175000000007E-2</v>
      </c>
      <c r="BC36" s="821">
        <f>'SAME R Results'!AV43</f>
        <v>3.2562264999999993E-2</v>
      </c>
      <c r="BD36" s="821">
        <f>'SAME R Results'!AW43</f>
        <v>5.6292564999999994</v>
      </c>
      <c r="BE36" s="821">
        <f>'SAME R Results'!AX43</f>
        <v>4.7853700000000003</v>
      </c>
      <c r="BF36" s="827">
        <f>'SAME R Results'!AY43</f>
        <v>66274.5</v>
      </c>
      <c r="BG36" s="784">
        <f>'SAME R Results'!AZ43</f>
        <v>0.12284855000000001</v>
      </c>
      <c r="BH36" s="784">
        <f>'SAME R Results'!BA43</f>
        <v>8.7844829999999985E-2</v>
      </c>
      <c r="BI36" s="789"/>
      <c r="BJ36" s="784">
        <f>'SAME R Results'!BB43</f>
        <v>3.0072999999999999</v>
      </c>
      <c r="BK36" s="784">
        <f>'SAME R Results'!BC43</f>
        <v>0.8438864999999991</v>
      </c>
      <c r="BL36" s="784">
        <f>'SAME R Results'!BD43</f>
        <v>2604648.3618304073</v>
      </c>
      <c r="BM36" s="784">
        <f>'SAME R Results'!BE43</f>
        <v>153.1074447736288</v>
      </c>
      <c r="BN36" s="784">
        <f>'SAME R Results'!BF43</f>
        <v>1.9393910000000014E-2</v>
      </c>
      <c r="BO36" s="784">
        <f>'SAME R Results'!BG43</f>
        <v>8.7509300000000075E-3</v>
      </c>
      <c r="BP36" s="789"/>
      <c r="BQ36" s="784">
        <f>'SAME R Results'!BH43</f>
        <v>1.3532850000000001</v>
      </c>
      <c r="BR36" s="817">
        <f>'SAME R Results'!BI43</f>
        <v>5.8782385759754953E-2</v>
      </c>
      <c r="BS36" s="817">
        <f>'SAME R Results'!BJ43</f>
        <v>8.8739654555589506E-2</v>
      </c>
      <c r="BT36" s="817">
        <f>'SAME R Results'!BL43</f>
        <v>2.2162113055412394</v>
      </c>
      <c r="BU36" s="817">
        <f>'SAME R Results'!BM43</f>
        <v>1.8998345130936856</v>
      </c>
      <c r="BV36" s="817">
        <f>'SAME R Results'!BN43</f>
        <v>4.7842288526491916E-2</v>
      </c>
      <c r="BW36" s="784">
        <f>'SAME R Results'!BO43</f>
        <v>2604648.3618304073</v>
      </c>
      <c r="BX36" s="784">
        <f>'SAME R Results'!BP43</f>
        <v>2565083.6212915974</v>
      </c>
      <c r="BY36" s="784">
        <f>'SAME R Results'!BQ43</f>
        <v>2348381.5166391456</v>
      </c>
      <c r="BZ36" s="784">
        <f>'SAME R Results'!BR43</f>
        <v>153.1074447736288</v>
      </c>
      <c r="CA36" s="784">
        <f>'SAME R Results'!BS43</f>
        <v>0.18731388173665964</v>
      </c>
      <c r="CB36" s="784">
        <f>'SAME R Results'!BT43</f>
        <v>0.45</v>
      </c>
      <c r="CC36" s="784">
        <f>'SAME R Results'!BV43</f>
        <v>1</v>
      </c>
      <c r="CD36" s="880">
        <f>'SAME R Results'!BW43</f>
        <v>1.42</v>
      </c>
      <c r="CE36" s="1086">
        <f>'SAME R Results'!BZ43</f>
        <v>425.41768860835083</v>
      </c>
      <c r="CF36" s="1803">
        <f>'SAME R Results'!CA43</f>
        <v>1.0766666666667257</v>
      </c>
      <c r="CG36" s="1803" t="str">
        <f>'SAME R Results'!CB43</f>
        <v xml:space="preserve"> 26K</v>
      </c>
      <c r="CH36" s="1803">
        <f>'SAME R Results'!CC43</f>
        <v>238</v>
      </c>
      <c r="CI36" s="1803">
        <f>'SAME R Results'!CD43</f>
        <v>7.5415263157890605E-3</v>
      </c>
      <c r="CJ36" s="1803"/>
      <c r="CK36" s="1803"/>
      <c r="CL36" s="2015">
        <f>'SAME R Results'!CI43</f>
        <v>43</v>
      </c>
      <c r="CM36" s="2015" t="str">
        <f>'SAME R Results'!CJ43</f>
        <v>Kapton</v>
      </c>
      <c r="CN36" s="2016">
        <f>'SAME R Results'!CK43</f>
        <v>5.8782385759754953E-2</v>
      </c>
      <c r="CO36" s="2016">
        <f>'SAME R Results'!CL43</f>
        <v>1.4330987190429224E-2</v>
      </c>
      <c r="CP36" s="2016">
        <f>'SAME R Results'!CM43</f>
        <v>3.2549022484673361E-2</v>
      </c>
      <c r="CQ36" s="2020"/>
    </row>
    <row r="37" spans="1:95" s="2" customFormat="1" ht="16.5" customHeight="1" x14ac:dyDescent="0.25">
      <c r="A37" s="780">
        <v>2</v>
      </c>
      <c r="B37" s="784">
        <f>'SAME R Results'!A44</f>
        <v>5</v>
      </c>
      <c r="C37" s="831" t="str">
        <f>'SAME R Results'!B44</f>
        <v>Kapton</v>
      </c>
      <c r="D37" s="784" t="str">
        <f>'SAME R Results'!C44</f>
        <v>K04</v>
      </c>
      <c r="E37" s="784" t="str">
        <f>'SAME R Results'!D44</f>
        <v>26 Ka</v>
      </c>
      <c r="F37" s="784">
        <f>'SAME R Results'!E44</f>
        <v>1</v>
      </c>
      <c r="G37" s="784" t="str">
        <f>'SAME R Results'!F44</f>
        <v>73a</v>
      </c>
      <c r="H37" s="785" t="str">
        <f>'SAME R Results'!G44</f>
        <v>aged</v>
      </c>
      <c r="I37" s="784">
        <f>'SAME R Results'!H44</f>
        <v>238</v>
      </c>
      <c r="J37" s="786">
        <f>'SAME R Results'!I44</f>
        <v>40416</v>
      </c>
      <c r="K37" s="784">
        <f>'SAME R Results'!J44</f>
        <v>0</v>
      </c>
      <c r="L37" s="788"/>
      <c r="M37" s="788"/>
      <c r="N37" s="784">
        <f>'SAME R Results'!K44</f>
        <v>8.1</v>
      </c>
      <c r="O37" s="793">
        <f>'SAME R Results'!L44</f>
        <v>1.38</v>
      </c>
      <c r="P37" s="784">
        <f>'SAME R Results'!M44</f>
        <v>0</v>
      </c>
      <c r="Q37" s="784">
        <f>'SAME R Results'!N44</f>
        <v>0</v>
      </c>
      <c r="R37" s="784">
        <f>'SAME R Results'!O44</f>
        <v>0</v>
      </c>
      <c r="S37" s="784">
        <f>'SAME R Results'!P44</f>
        <v>0</v>
      </c>
      <c r="T37" s="784">
        <f>'SAME R Results'!Q44</f>
        <v>0</v>
      </c>
      <c r="U37" s="784">
        <f>'SAME R Results'!R44</f>
        <v>559.85714285714289</v>
      </c>
      <c r="V37" s="784">
        <f>'SAME R Results'!S44</f>
        <v>0</v>
      </c>
      <c r="W37" s="784">
        <f>'SAME R Results'!T44</f>
        <v>0</v>
      </c>
      <c r="X37" s="784" t="str">
        <f>'SAME R Results'!U44</f>
        <v>n</v>
      </c>
      <c r="Y37" s="784" t="str">
        <f>'SAME R Results'!V44</f>
        <v>y</v>
      </c>
      <c r="Z37" s="784" t="str">
        <f>'SAME R Results'!W44</f>
        <v>y</v>
      </c>
      <c r="AA37" s="784" t="str">
        <f>'SAME R Results'!X44</f>
        <v>n</v>
      </c>
      <c r="AB37" s="784" t="str">
        <f>'SAME R Results'!Y44</f>
        <v>n</v>
      </c>
      <c r="AC37" s="789"/>
      <c r="AD37" s="784" t="str">
        <f>'SAME R Results'!Z44</f>
        <v>y</v>
      </c>
      <c r="AE37" s="784">
        <f>'SAME R Results'!AA44</f>
        <v>10</v>
      </c>
      <c r="AF37" s="784" t="str">
        <f>'SAME R Results'!AB44</f>
        <v>y</v>
      </c>
      <c r="AG37" s="817">
        <f>'SAME R Results'!AC44</f>
        <v>3.852706928546E-2</v>
      </c>
      <c r="AH37" s="819">
        <f>'SAME R Results'!AD44</f>
        <v>0</v>
      </c>
      <c r="AI37" s="784">
        <f>'SAME R Results'!AE44</f>
        <v>0</v>
      </c>
      <c r="AJ37" s="784">
        <f>'SAME R Results'!AF44</f>
        <v>0</v>
      </c>
      <c r="AK37" s="784">
        <f>'SAME R Results'!AG44</f>
        <v>0</v>
      </c>
      <c r="AL37" s="784">
        <f>'SAME R Results'!AH44</f>
        <v>0</v>
      </c>
      <c r="AM37" s="784">
        <f>'SAME R Results'!AI44</f>
        <v>0</v>
      </c>
      <c r="AN37" s="784">
        <f>'SAME R Results'!AJ44</f>
        <v>0</v>
      </c>
      <c r="AO37" s="784">
        <f>'SAME R Results'!AK44</f>
        <v>0</v>
      </c>
      <c r="AP37" s="784">
        <f>'SAME R Results'!AL44</f>
        <v>0</v>
      </c>
      <c r="AQ37" s="784">
        <f>'SAME R Results'!AM44</f>
        <v>0</v>
      </c>
      <c r="AR37" s="817">
        <f>'SAME R Results'!AN44</f>
        <v>0</v>
      </c>
      <c r="AS37" s="819">
        <f>'SAME R Results'!AO44</f>
        <v>0</v>
      </c>
      <c r="AT37" s="784">
        <f>'SAME R Results'!AP44</f>
        <v>60</v>
      </c>
      <c r="AU37" s="789"/>
      <c r="AV37" s="821">
        <f>'SAME R Results'!AQ44</f>
        <v>0</v>
      </c>
      <c r="AW37" s="821">
        <f>'SAME R Results'!AR44</f>
        <v>0.49409475000000008</v>
      </c>
      <c r="AX37" s="821">
        <f>'SAME R Results'!AS44</f>
        <v>0</v>
      </c>
      <c r="AY37" s="821">
        <f>'SAME R Results'!AT44</f>
        <v>0</v>
      </c>
      <c r="AZ37" s="824"/>
      <c r="BA37" s="824"/>
      <c r="BB37" s="821">
        <f>'SAME R Results'!AU44</f>
        <v>5.7250975000000003E-2</v>
      </c>
      <c r="BC37" s="821">
        <f>'SAME R Results'!AV44</f>
        <v>2.6229865000000002E-2</v>
      </c>
      <c r="BD37" s="821">
        <f>'SAME R Results'!AW44</f>
        <v>5.2117314999999991</v>
      </c>
      <c r="BE37" s="821">
        <f>'SAME R Results'!AX44</f>
        <v>4.6352390000000003</v>
      </c>
      <c r="BF37" s="827">
        <f>'SAME R Results'!AY44</f>
        <v>28235</v>
      </c>
      <c r="BG37" s="784">
        <f>'SAME R Results'!AZ44</f>
        <v>0.12185680000000002</v>
      </c>
      <c r="BH37" s="784">
        <f>'SAME R Results'!BA44</f>
        <v>7.8414915000000002E-2</v>
      </c>
      <c r="BI37" s="789"/>
      <c r="BJ37" s="784">
        <f>'SAME R Results'!BB44</f>
        <v>3.3358999999999988</v>
      </c>
      <c r="BK37" s="784">
        <f>'SAME R Results'!BC44</f>
        <v>0.57649249999999874</v>
      </c>
      <c r="BL37" s="784">
        <f>'SAME R Results'!BD44</f>
        <v>1053905.9212926894</v>
      </c>
      <c r="BM37" s="784">
        <f>'SAME R Results'!BE44</f>
        <v>100.666576914988</v>
      </c>
      <c r="BN37" s="784">
        <f>'SAME R Results'!BF44</f>
        <v>3.1021110000000001E-2</v>
      </c>
      <c r="BO37" s="784">
        <f>'SAME R Results'!BG44</f>
        <v>1.0860471250000003E-2</v>
      </c>
      <c r="BP37" s="789"/>
      <c r="BQ37" s="784">
        <f>'SAME R Results'!BH44</f>
        <v>1.5011549999999996</v>
      </c>
      <c r="BR37" s="817">
        <f>'SAME R Results'!BI44</f>
        <v>9.5517612038381369E-2</v>
      </c>
      <c r="BS37" s="817">
        <f>'SAME R Results'!BJ44</f>
        <v>0.12419732499439015</v>
      </c>
      <c r="BT37" s="817">
        <f>'SAME R Results'!BL44</f>
        <v>2.856331855765466</v>
      </c>
      <c r="BU37" s="817">
        <f>'SAME R Results'!BM44</f>
        <v>1.6693044569636455</v>
      </c>
      <c r="BV37" s="817">
        <f>'SAME R Results'!BN44</f>
        <v>8.376624808810354E-2</v>
      </c>
      <c r="BW37" s="784">
        <f>'SAME R Results'!BO44</f>
        <v>1053905.9212926894</v>
      </c>
      <c r="BX37" s="784">
        <f>'SAME R Results'!BP44</f>
        <v>1037050.1102475165</v>
      </c>
      <c r="BY37" s="784">
        <f>'SAME R Results'!BQ44</f>
        <v>972605.94745372166</v>
      </c>
      <c r="BZ37" s="784">
        <f>'SAME R Results'!BR44</f>
        <v>100.666576914988</v>
      </c>
      <c r="CA37" s="784">
        <f>'SAME R Results'!BS44</f>
        <v>0.12796157773239783</v>
      </c>
      <c r="CB37" s="784">
        <f>'SAME R Results'!BT44</f>
        <v>0.45</v>
      </c>
      <c r="CC37" s="784">
        <f>'SAME R Results'!BV44</f>
        <v>1</v>
      </c>
      <c r="CD37" s="880">
        <f>'SAME R Results'!BW44</f>
        <v>1.42</v>
      </c>
      <c r="CE37" s="1086">
        <f>'SAME R Results'!BZ44</f>
        <v>425.41768860835083</v>
      </c>
      <c r="CF37" s="1803">
        <f>'SAME R Results'!CA44</f>
        <v>1.0766666666667257</v>
      </c>
      <c r="CG37" s="1803">
        <f>'SAME R Results'!CB44</f>
        <v>0</v>
      </c>
      <c r="CH37" s="1803">
        <f>'SAME R Results'!CC44</f>
        <v>0</v>
      </c>
      <c r="CI37" s="1803">
        <f>'SAME R Results'!CD44</f>
        <v>8.3655696594422645E-3</v>
      </c>
      <c r="CJ37" s="1803"/>
      <c r="CK37" s="1803"/>
      <c r="CL37" s="2015">
        <f>'SAME R Results'!CI44</f>
        <v>44</v>
      </c>
      <c r="CM37" s="2015" t="str">
        <f>'SAME R Results'!CJ44</f>
        <v>Kapton</v>
      </c>
      <c r="CN37" s="2016">
        <f>'SAME R Results'!CK44</f>
        <v>9.5517612038381369E-2</v>
      </c>
      <c r="CO37" s="2016">
        <f>'SAME R Results'!CL44</f>
        <v>2.0664828082376577E-2</v>
      </c>
      <c r="CP37" s="2016">
        <f>'SAME R Results'!CM44</f>
        <v>3.7127759836464547E-2</v>
      </c>
      <c r="CQ37" s="2020"/>
    </row>
    <row r="38" spans="1:95" s="2" customFormat="1" ht="16.5" customHeight="1" x14ac:dyDescent="0.25">
      <c r="A38" s="780">
        <v>2</v>
      </c>
      <c r="B38" s="784">
        <f>'SAME R Results'!A47</f>
        <v>5</v>
      </c>
      <c r="C38" s="831" t="str">
        <f>'SAME R Results'!B47</f>
        <v>Kapton</v>
      </c>
      <c r="D38" s="784" t="str">
        <f>'SAME R Results'!C47</f>
        <v>K05</v>
      </c>
      <c r="E38" s="784" t="str">
        <f>'SAME R Results'!D47</f>
        <v>28 K</v>
      </c>
      <c r="F38" s="784">
        <f>'SAME R Results'!E47</f>
        <v>3</v>
      </c>
      <c r="G38" s="784">
        <f>'SAME R Results'!F47</f>
        <v>75</v>
      </c>
      <c r="H38" s="785" t="str">
        <f>'SAME R Results'!G47</f>
        <v>Mid Temp aging (no Ptrak)</v>
      </c>
      <c r="I38" s="784">
        <f>'SAME R Results'!H47</f>
        <v>238</v>
      </c>
      <c r="J38" s="786">
        <f>'SAME R Results'!I47</f>
        <v>40416</v>
      </c>
      <c r="K38" s="784">
        <f>'SAME R Results'!J47</f>
        <v>0</v>
      </c>
      <c r="L38" s="788"/>
      <c r="M38" s="788"/>
      <c r="N38" s="784">
        <f>'SAME R Results'!K47</f>
        <v>8.1</v>
      </c>
      <c r="O38" s="793">
        <f>'SAME R Results'!L47</f>
        <v>1.43</v>
      </c>
      <c r="P38" s="784">
        <f>'SAME R Results'!M47</f>
        <v>60</v>
      </c>
      <c r="Q38" s="784">
        <f>'SAME R Results'!N47</f>
        <v>11</v>
      </c>
      <c r="R38" s="784">
        <f>'SAME R Results'!O47</f>
        <v>8</v>
      </c>
      <c r="S38" s="784" t="str">
        <f>'SAME R Results'!P47</f>
        <v>n</v>
      </c>
      <c r="T38" s="784">
        <f>'SAME R Results'!Q47</f>
        <v>0</v>
      </c>
      <c r="U38" s="784">
        <f>'SAME R Results'!R47</f>
        <v>31.714285714285715</v>
      </c>
      <c r="V38" s="784" t="str">
        <f>'SAME R Results'!S47</f>
        <v>y</v>
      </c>
      <c r="W38" s="784">
        <f>'SAME R Results'!T47</f>
        <v>60</v>
      </c>
      <c r="X38" s="784" t="str">
        <f>'SAME R Results'!U47</f>
        <v>n</v>
      </c>
      <c r="Y38" s="784" t="str">
        <f>'SAME R Results'!V47</f>
        <v>y</v>
      </c>
      <c r="Z38" s="784" t="str">
        <f>'SAME R Results'!W47</f>
        <v>y</v>
      </c>
      <c r="AA38" s="784" t="str">
        <f>'SAME R Results'!X47</f>
        <v>n</v>
      </c>
      <c r="AB38" s="784" t="str">
        <f>'SAME R Results'!Y47</f>
        <v>n</v>
      </c>
      <c r="AC38" s="789"/>
      <c r="AD38" s="784" t="str">
        <f>'SAME R Results'!Z47</f>
        <v>y</v>
      </c>
      <c r="AE38" s="784">
        <f>'SAME R Results'!AA47</f>
        <v>10</v>
      </c>
      <c r="AF38" s="784" t="str">
        <f>'SAME R Results'!AB47</f>
        <v>y</v>
      </c>
      <c r="AG38" s="817">
        <f>'SAME R Results'!AC47</f>
        <v>3.852706928546E-2</v>
      </c>
      <c r="AH38" s="819">
        <f>'SAME R Results'!AD47</f>
        <v>0</v>
      </c>
      <c r="AI38" s="784">
        <f>'SAME R Results'!AE47</f>
        <v>58</v>
      </c>
      <c r="AJ38" s="784">
        <f>'SAME R Results'!AF47</f>
        <v>480</v>
      </c>
      <c r="AK38" s="784">
        <f>'SAME R Results'!AG47</f>
        <v>0</v>
      </c>
      <c r="AL38" s="784" t="str">
        <f>'SAME R Results'!AH47</f>
        <v>n</v>
      </c>
      <c r="AM38" s="784" t="str">
        <f>'SAME R Results'!AI47</f>
        <v>y</v>
      </c>
      <c r="AN38" s="784" t="str">
        <f>'SAME R Results'!AJ47</f>
        <v>y</v>
      </c>
      <c r="AO38" s="784" t="str">
        <f>'SAME R Results'!AK47</f>
        <v>n</v>
      </c>
      <c r="AP38" s="784" t="str">
        <f>'SAME R Results'!AL47</f>
        <v>n</v>
      </c>
      <c r="AQ38" s="784" t="str">
        <f>'SAME R Results'!AM47</f>
        <v>y</v>
      </c>
      <c r="AR38" s="817">
        <f>'SAME R Results'!AN47</f>
        <v>3.852706928546E-2</v>
      </c>
      <c r="AS38" s="819">
        <f>'SAME R Results'!AO47</f>
        <v>0</v>
      </c>
      <c r="AT38" s="784">
        <f>'SAME R Results'!AP47</f>
        <v>0</v>
      </c>
      <c r="AU38" s="789"/>
      <c r="AV38" s="821">
        <f>'SAME R Results'!AQ47</f>
        <v>0</v>
      </c>
      <c r="AW38" s="821">
        <f>'SAME R Results'!AR47</f>
        <v>0.67108155000000003</v>
      </c>
      <c r="AX38" s="821">
        <f>'SAME R Results'!AS47</f>
        <v>0</v>
      </c>
      <c r="AY38" s="821">
        <f>'SAME R Results'!AT47</f>
        <v>0</v>
      </c>
      <c r="AZ38" s="824"/>
      <c r="BA38" s="824"/>
      <c r="BB38" s="821">
        <f>'SAME R Results'!AU47</f>
        <v>8.2748420000000003E-2</v>
      </c>
      <c r="BC38" s="821">
        <f>'SAME R Results'!AV47</f>
        <v>2.8671285000000001E-2</v>
      </c>
      <c r="BD38" s="821">
        <f>'SAME R Results'!AW47</f>
        <v>5.775649500000001</v>
      </c>
      <c r="BE38" s="821">
        <f>'SAME R Results'!AX47</f>
        <v>4.6388539999999985</v>
      </c>
      <c r="BF38" s="827">
        <f>'SAME R Results'!AY47</f>
        <v>999</v>
      </c>
      <c r="BG38" s="784">
        <f>'SAME R Results'!AZ47</f>
        <v>0.15835569999999996</v>
      </c>
      <c r="BH38" s="784">
        <f>'SAME R Results'!BA47</f>
        <v>8.1115724999999986E-2</v>
      </c>
      <c r="BI38" s="789"/>
      <c r="BJ38" s="784">
        <f>'SAME R Results'!BB47</f>
        <v>5.4232000000000005</v>
      </c>
      <c r="BK38" s="784">
        <f>'SAME R Results'!BC47</f>
        <v>1.1367955000000025</v>
      </c>
      <c r="BL38" s="784">
        <f>'SAME R Results'!BD47</f>
        <v>0</v>
      </c>
      <c r="BM38" s="784">
        <f>'SAME R Results'!BE47</f>
        <v>216.14450778493114</v>
      </c>
      <c r="BN38" s="784">
        <f>'SAME R Results'!BF47</f>
        <v>5.4077134999999998E-2</v>
      </c>
      <c r="BO38" s="784">
        <f>'SAME R Results'!BG47</f>
        <v>1.9309993749999994E-2</v>
      </c>
      <c r="BP38" s="789"/>
      <c r="BQ38" s="784">
        <f>'SAME R Results'!BH47</f>
        <v>2.4404400000000002</v>
      </c>
      <c r="BR38" s="817">
        <f>'SAME R Results'!BI47</f>
        <v>0</v>
      </c>
      <c r="BS38" s="817">
        <f>'SAME R Results'!BJ47</f>
        <v>0</v>
      </c>
      <c r="BT38" s="817">
        <f>'SAME R Results'!BL47</f>
        <v>2.8004739773672904</v>
      </c>
      <c r="BU38" s="817">
        <f>'SAME R Results'!BM47</f>
        <v>0</v>
      </c>
      <c r="BV38" s="817">
        <f>'SAME R Results'!BN47</f>
        <v>0</v>
      </c>
      <c r="BW38" s="784">
        <f>'SAME R Results'!BO47</f>
        <v>0</v>
      </c>
      <c r="BX38" s="784">
        <f>'SAME R Results'!BP47</f>
        <v>0</v>
      </c>
      <c r="BY38" s="784">
        <f>'SAME R Results'!BQ47</f>
        <v>0</v>
      </c>
      <c r="BZ38" s="784">
        <f>'SAME R Results'!BR47</f>
        <v>216.14450778493114</v>
      </c>
      <c r="CA38" s="784">
        <f>'SAME R Results'!BS47</f>
        <v>0.25232964130338331</v>
      </c>
      <c r="CB38" s="784">
        <f>'SAME R Results'!BT47</f>
        <v>0.45</v>
      </c>
      <c r="CC38" s="784">
        <f>'SAME R Results'!BV47</f>
        <v>1</v>
      </c>
      <c r="CD38" s="880">
        <f>'SAME R Results'!BW47</f>
        <v>1.42</v>
      </c>
      <c r="CE38" s="1086">
        <f>'SAME R Results'!BZ47</f>
        <v>500.25380703397519</v>
      </c>
      <c r="CF38" s="1803">
        <f>'SAME R Results'!CA47</f>
        <v>0.40666666666666629</v>
      </c>
      <c r="CG38" s="1803" t="str">
        <f>'SAME R Results'!CB47</f>
        <v xml:space="preserve"> 28K</v>
      </c>
      <c r="CH38" s="1803">
        <f>'SAME R Results'!CC47</f>
        <v>238</v>
      </c>
      <c r="CI38" s="1803">
        <f>'SAME R Results'!CD47</f>
        <v>3.600649180327873E-2</v>
      </c>
      <c r="CJ38" s="1803"/>
      <c r="CK38" s="1803"/>
      <c r="CL38" s="2015"/>
      <c r="CM38" s="2015"/>
      <c r="CN38" s="2016"/>
      <c r="CO38" s="2016"/>
      <c r="CP38" s="2016"/>
      <c r="CQ38" s="2020"/>
    </row>
    <row r="39" spans="1:95" s="2" customFormat="1" ht="16.5" customHeight="1" x14ac:dyDescent="0.25">
      <c r="A39" s="780">
        <v>2</v>
      </c>
      <c r="B39" s="784">
        <f>'SAME R Results'!A48</f>
        <v>5</v>
      </c>
      <c r="C39" s="831" t="str">
        <f>'SAME R Results'!B48</f>
        <v>Kapton</v>
      </c>
      <c r="D39" s="784" t="str">
        <f>'SAME R Results'!C48</f>
        <v>K05</v>
      </c>
      <c r="E39" s="784" t="str">
        <f>'SAME R Results'!D48</f>
        <v>28 Ka</v>
      </c>
      <c r="F39" s="784">
        <f>'SAME R Results'!E48</f>
        <v>3</v>
      </c>
      <c r="G39" s="784" t="str">
        <f>'SAME R Results'!F48</f>
        <v>75a</v>
      </c>
      <c r="H39" s="785" t="str">
        <f>'SAME R Results'!G48</f>
        <v>aged</v>
      </c>
      <c r="I39" s="784">
        <f>'SAME R Results'!H48</f>
        <v>238</v>
      </c>
      <c r="J39" s="786">
        <f>'SAME R Results'!I48</f>
        <v>40416</v>
      </c>
      <c r="K39" s="784">
        <f>'SAME R Results'!J48</f>
        <v>0</v>
      </c>
      <c r="L39" s="788"/>
      <c r="M39" s="788"/>
      <c r="N39" s="784">
        <f>'SAME R Results'!K48</f>
        <v>8.1</v>
      </c>
      <c r="O39" s="793">
        <f>'SAME R Results'!L48</f>
        <v>1.43</v>
      </c>
      <c r="P39" s="784">
        <f>'SAME R Results'!M48</f>
        <v>0</v>
      </c>
      <c r="Q39" s="784">
        <f>'SAME R Results'!N48</f>
        <v>0</v>
      </c>
      <c r="R39" s="784">
        <f>'SAME R Results'!O48</f>
        <v>0</v>
      </c>
      <c r="S39" s="784">
        <f>'SAME R Results'!P48</f>
        <v>0</v>
      </c>
      <c r="T39" s="784">
        <f>'SAME R Results'!Q48</f>
        <v>0</v>
      </c>
      <c r="U39" s="784">
        <f>'SAME R Results'!R48</f>
        <v>562.57142857142856</v>
      </c>
      <c r="V39" s="784">
        <f>'SAME R Results'!S48</f>
        <v>0</v>
      </c>
      <c r="W39" s="784">
        <f>'SAME R Results'!T48</f>
        <v>0</v>
      </c>
      <c r="X39" s="784" t="str">
        <f>'SAME R Results'!U48</f>
        <v>n</v>
      </c>
      <c r="Y39" s="784" t="str">
        <f>'SAME R Results'!V48</f>
        <v>y</v>
      </c>
      <c r="Z39" s="784" t="str">
        <f>'SAME R Results'!W48</f>
        <v>y</v>
      </c>
      <c r="AA39" s="784" t="str">
        <f>'SAME R Results'!X48</f>
        <v>n</v>
      </c>
      <c r="AB39" s="784" t="str">
        <f>'SAME R Results'!Y48</f>
        <v>n</v>
      </c>
      <c r="AC39" s="789"/>
      <c r="AD39" s="784" t="str">
        <f>'SAME R Results'!Z48</f>
        <v>y</v>
      </c>
      <c r="AE39" s="784">
        <f>'SAME R Results'!AA48</f>
        <v>10</v>
      </c>
      <c r="AF39" s="784" t="str">
        <f>'SAME R Results'!AB48</f>
        <v>y</v>
      </c>
      <c r="AG39" s="817">
        <f>'SAME R Results'!AC48</f>
        <v>3.852706928546E-2</v>
      </c>
      <c r="AH39" s="819">
        <f>'SAME R Results'!AD48</f>
        <v>0</v>
      </c>
      <c r="AI39" s="784">
        <f>'SAME R Results'!AE48</f>
        <v>0</v>
      </c>
      <c r="AJ39" s="784">
        <f>'SAME R Results'!AF48</f>
        <v>0</v>
      </c>
      <c r="AK39" s="784">
        <f>'SAME R Results'!AG48</f>
        <v>0</v>
      </c>
      <c r="AL39" s="784">
        <f>'SAME R Results'!AH48</f>
        <v>0</v>
      </c>
      <c r="AM39" s="784">
        <f>'SAME R Results'!AI48</f>
        <v>0</v>
      </c>
      <c r="AN39" s="784">
        <f>'SAME R Results'!AJ48</f>
        <v>0</v>
      </c>
      <c r="AO39" s="784">
        <f>'SAME R Results'!AK48</f>
        <v>0</v>
      </c>
      <c r="AP39" s="784">
        <f>'SAME R Results'!AL48</f>
        <v>0</v>
      </c>
      <c r="AQ39" s="784">
        <f>'SAME R Results'!AM48</f>
        <v>0</v>
      </c>
      <c r="AR39" s="817">
        <f>'SAME R Results'!AN48</f>
        <v>0</v>
      </c>
      <c r="AS39" s="819">
        <f>'SAME R Results'!AO48</f>
        <v>0</v>
      </c>
      <c r="AT39" s="784">
        <f>'SAME R Results'!AP48</f>
        <v>60</v>
      </c>
      <c r="AU39" s="789"/>
      <c r="AV39" s="821">
        <f>'SAME R Results'!AQ48</f>
        <v>0</v>
      </c>
      <c r="AW39" s="821">
        <f>'SAME R Results'!AR48</f>
        <v>0.72169489999999992</v>
      </c>
      <c r="AX39" s="821">
        <f>'SAME R Results'!AS48</f>
        <v>0</v>
      </c>
      <c r="AY39" s="821">
        <f>'SAME R Results'!AT48</f>
        <v>0</v>
      </c>
      <c r="AZ39" s="824"/>
      <c r="BA39" s="824"/>
      <c r="BB39" s="821">
        <f>'SAME R Results'!AU48</f>
        <v>9.164425000000001E-2</v>
      </c>
      <c r="BC39" s="821">
        <f>'SAME R Results'!AV48</f>
        <v>2.7626442105263157E-2</v>
      </c>
      <c r="BD39" s="821">
        <f>'SAME R Results'!AW48</f>
        <v>5.3254704999999998</v>
      </c>
      <c r="BE39" s="821">
        <f>'SAME R Results'!AX48</f>
        <v>4.6329368421052637</v>
      </c>
      <c r="BF39" s="827">
        <f>'SAME R Results'!AY48</f>
        <v>27920</v>
      </c>
      <c r="BG39" s="784">
        <f>'SAME R Results'!AZ48</f>
        <v>0.17077645</v>
      </c>
      <c r="BH39" s="784">
        <f>'SAME R Results'!BA48</f>
        <v>8.0196984210526318E-2</v>
      </c>
      <c r="BI39" s="789"/>
      <c r="BJ39" s="784">
        <f>'SAME R Results'!BB48</f>
        <v>6.07775</v>
      </c>
      <c r="BK39" s="784">
        <f>'SAME R Results'!BC48</f>
        <v>0.69253365789473609</v>
      </c>
      <c r="BL39" s="784">
        <f>'SAME R Results'!BD48</f>
        <v>1041691.6091550778</v>
      </c>
      <c r="BM39" s="784">
        <f>'SAME R Results'!BE48</f>
        <v>122.89565377062094</v>
      </c>
      <c r="BN39" s="784">
        <f>'SAME R Results'!BF48</f>
        <v>6.401780789473685E-2</v>
      </c>
      <c r="BO39" s="784">
        <f>'SAME R Results'!BG48</f>
        <v>2.264486644736842E-2</v>
      </c>
      <c r="BP39" s="789"/>
      <c r="BQ39" s="784">
        <f>'SAME R Results'!BH48</f>
        <v>2.7349874999999999</v>
      </c>
      <c r="BR39" s="817">
        <f>'SAME R Results'!BI48</f>
        <v>0.11797700268537473</v>
      </c>
      <c r="BS39" s="817">
        <f>'SAME R Results'!BJ48</f>
        <v>0.15228007114746611</v>
      </c>
      <c r="BT39" s="817">
        <f>'SAME R Results'!BL48</f>
        <v>2.8270340230766262</v>
      </c>
      <c r="BU39" s="817">
        <f>'SAME R Results'!BM48</f>
        <v>1.6573245709263189</v>
      </c>
      <c r="BV39" s="817">
        <f>'SAME R Results'!BN48</f>
        <v>0.10384234859058263</v>
      </c>
      <c r="BW39" s="784">
        <f>'SAME R Results'!BO48</f>
        <v>1041691.6091550778</v>
      </c>
      <c r="BX39" s="784">
        <f>'SAME R Results'!BP48</f>
        <v>1025023.8477107275</v>
      </c>
      <c r="BY39" s="784">
        <f>'SAME R Results'!BQ48</f>
        <v>961526.92346055491</v>
      </c>
      <c r="BZ39" s="784">
        <f>'SAME R Results'!BR48</f>
        <v>122.89565377062094</v>
      </c>
      <c r="CA39" s="784">
        <f>'SAME R Results'!BS48</f>
        <v>0.1537187378795028</v>
      </c>
      <c r="CB39" s="784">
        <f>'SAME R Results'!BT48</f>
        <v>0.45</v>
      </c>
      <c r="CC39" s="784">
        <f>'SAME R Results'!BV48</f>
        <v>1</v>
      </c>
      <c r="CD39" s="880">
        <f>'SAME R Results'!BW48</f>
        <v>1.42</v>
      </c>
      <c r="CE39" s="1086">
        <f>'SAME R Results'!BZ48</f>
        <v>500.25380703397519</v>
      </c>
      <c r="CF39" s="1803">
        <f>'SAME R Results'!CA48</f>
        <v>0.40666666666666629</v>
      </c>
      <c r="CG39" s="1803">
        <f>'SAME R Results'!CB48</f>
        <v>0</v>
      </c>
      <c r="CH39" s="1803">
        <f>'SAME R Results'!CC48</f>
        <v>0</v>
      </c>
      <c r="CI39" s="1803">
        <f>'SAME R Results'!CD48</f>
        <v>4.0352274590163967E-2</v>
      </c>
      <c r="CJ39" s="1803"/>
      <c r="CK39" s="1803"/>
      <c r="CL39" s="2015">
        <f>'SAME R Results'!CI48</f>
        <v>48</v>
      </c>
      <c r="CM39" s="2015" t="str">
        <f>'SAME R Results'!CJ48</f>
        <v>Kapton</v>
      </c>
      <c r="CN39" s="2016">
        <f>'SAME R Results'!CK48</f>
        <v>0.11797700268537473</v>
      </c>
      <c r="CO39" s="2016">
        <f>'SAME R Results'!CL48</f>
        <v>2.3406983722864129E-2</v>
      </c>
      <c r="CP39" s="2016">
        <f>'SAME R Results'!CM48</f>
        <v>3.4936315927614141E-2</v>
      </c>
      <c r="CQ39" s="2020"/>
    </row>
    <row r="40" spans="1:95" s="2" customFormat="1" ht="16.5" customHeight="1" x14ac:dyDescent="0.25">
      <c r="A40" s="780">
        <v>2</v>
      </c>
      <c r="B40" s="784">
        <f>'SAME R Results'!A51</f>
        <v>5</v>
      </c>
      <c r="C40" s="831" t="str">
        <f>'SAME R Results'!B51</f>
        <v>Kapton</v>
      </c>
      <c r="D40" s="784" t="str">
        <f>'SAME R Results'!C51</f>
        <v>K06</v>
      </c>
      <c r="E40" s="784" t="str">
        <f>'SAME R Results'!D51</f>
        <v>30 K</v>
      </c>
      <c r="F40" s="784">
        <f>'SAME R Results'!E51</f>
        <v>2</v>
      </c>
      <c r="G40" s="784">
        <f>'SAME R Results'!F51</f>
        <v>77</v>
      </c>
      <c r="H40" s="785" t="str">
        <f>'SAME R Results'!G51</f>
        <v>High Temp aging</v>
      </c>
      <c r="I40" s="784">
        <f>'SAME R Results'!H51</f>
        <v>238</v>
      </c>
      <c r="J40" s="786">
        <f>'SAME R Results'!I51</f>
        <v>40416</v>
      </c>
      <c r="K40" s="784">
        <f>'SAME R Results'!J51</f>
        <v>0</v>
      </c>
      <c r="L40" s="788"/>
      <c r="M40" s="788"/>
      <c r="N40" s="784">
        <f>'SAME R Results'!K51</f>
        <v>8.1</v>
      </c>
      <c r="O40" s="793">
        <f>'SAME R Results'!L51</f>
        <v>1.48</v>
      </c>
      <c r="P40" s="784">
        <f>'SAME R Results'!M51</f>
        <v>60</v>
      </c>
      <c r="Q40" s="784">
        <f>'SAME R Results'!N51</f>
        <v>11</v>
      </c>
      <c r="R40" s="784">
        <f>'SAME R Results'!O51</f>
        <v>8</v>
      </c>
      <c r="S40" s="784" t="str">
        <f>'SAME R Results'!P51</f>
        <v>n</v>
      </c>
      <c r="T40" s="784">
        <f>'SAME R Results'!Q51</f>
        <v>0</v>
      </c>
      <c r="U40" s="784">
        <f>'SAME R Results'!R51</f>
        <v>31.285714285714285</v>
      </c>
      <c r="V40" s="784" t="str">
        <f>'SAME R Results'!S51</f>
        <v>y</v>
      </c>
      <c r="W40" s="784">
        <f>'SAME R Results'!T51</f>
        <v>60</v>
      </c>
      <c r="X40" s="784" t="str">
        <f>'SAME R Results'!U51</f>
        <v>n</v>
      </c>
      <c r="Y40" s="784" t="str">
        <f>'SAME R Results'!V51</f>
        <v>y</v>
      </c>
      <c r="Z40" s="784" t="str">
        <f>'SAME R Results'!W51</f>
        <v>y</v>
      </c>
      <c r="AA40" s="784" t="str">
        <f>'SAME R Results'!X51</f>
        <v>n</v>
      </c>
      <c r="AB40" s="784" t="str">
        <f>'SAME R Results'!Y51</f>
        <v>n</v>
      </c>
      <c r="AC40" s="789"/>
      <c r="AD40" s="784" t="str">
        <f>'SAME R Results'!Z51</f>
        <v>y</v>
      </c>
      <c r="AE40" s="784">
        <f>'SAME R Results'!AA51</f>
        <v>10</v>
      </c>
      <c r="AF40" s="784" t="str">
        <f>'SAME R Results'!AB51</f>
        <v>y</v>
      </c>
      <c r="AG40" s="817">
        <f>'SAME R Results'!AC51</f>
        <v>3.852706928546E-2</v>
      </c>
      <c r="AH40" s="819">
        <f>'SAME R Results'!AD51</f>
        <v>0</v>
      </c>
      <c r="AI40" s="784">
        <f>'SAME R Results'!AE51</f>
        <v>58</v>
      </c>
      <c r="AJ40" s="784">
        <f>'SAME R Results'!AF51</f>
        <v>480</v>
      </c>
      <c r="AK40" s="784">
        <f>'SAME R Results'!AG51</f>
        <v>0</v>
      </c>
      <c r="AL40" s="784" t="str">
        <f>'SAME R Results'!AH51</f>
        <v>n</v>
      </c>
      <c r="AM40" s="784" t="str">
        <f>'SAME R Results'!AI51</f>
        <v>y</v>
      </c>
      <c r="AN40" s="784" t="str">
        <f>'SAME R Results'!AJ51</f>
        <v>y</v>
      </c>
      <c r="AO40" s="784" t="str">
        <f>'SAME R Results'!AK51</f>
        <v>n</v>
      </c>
      <c r="AP40" s="784" t="str">
        <f>'SAME R Results'!AL51</f>
        <v>n</v>
      </c>
      <c r="AQ40" s="784" t="str">
        <f>'SAME R Results'!AM51</f>
        <v>y</v>
      </c>
      <c r="AR40" s="817">
        <f>'SAME R Results'!AN51</f>
        <v>3.852706928546E-2</v>
      </c>
      <c r="AS40" s="819">
        <f>'SAME R Results'!AO51</f>
        <v>0</v>
      </c>
      <c r="AT40" s="784">
        <f>'SAME R Results'!AP51</f>
        <v>0</v>
      </c>
      <c r="AU40" s="789"/>
      <c r="AV40" s="821">
        <f>'SAME R Results'!AQ51</f>
        <v>0</v>
      </c>
      <c r="AW40" s="821">
        <f>'SAME R Results'!AR51</f>
        <v>0.65225210000000011</v>
      </c>
      <c r="AX40" s="821">
        <f>'SAME R Results'!AS51</f>
        <v>0</v>
      </c>
      <c r="AY40" s="821">
        <f>'SAME R Results'!AT51</f>
        <v>0</v>
      </c>
      <c r="AZ40" s="824"/>
      <c r="BA40" s="824"/>
      <c r="BB40" s="821">
        <f>'SAME R Results'!AU51</f>
        <v>8.4121685000000002E-2</v>
      </c>
      <c r="BC40" s="821">
        <f>'SAME R Results'!AV51</f>
        <v>3.2028185000000001E-2</v>
      </c>
      <c r="BD40" s="821">
        <f>'SAME R Results'!AW51</f>
        <v>6.2035524999999998</v>
      </c>
      <c r="BE40" s="821">
        <f>'SAME R Results'!AX51</f>
        <v>4.699936000000001</v>
      </c>
      <c r="BF40" s="827">
        <f>'SAME R Results'!AY51</f>
        <v>85830</v>
      </c>
      <c r="BG40" s="784">
        <f>'SAME R Results'!AZ51</f>
        <v>0.1690063</v>
      </c>
      <c r="BH40" s="784">
        <f>'SAME R Results'!BA51</f>
        <v>8.7356560000000014E-2</v>
      </c>
      <c r="BI40" s="789"/>
      <c r="BJ40" s="784">
        <f>'SAME R Results'!BB51</f>
        <v>6.9188999999999989</v>
      </c>
      <c r="BK40" s="784">
        <f>'SAME R Results'!BC51</f>
        <v>1.5036164999999988</v>
      </c>
      <c r="BL40" s="784">
        <f>'SAME R Results'!BD51</f>
        <v>3460328.2386265798</v>
      </c>
      <c r="BM40" s="784">
        <f>'SAME R Results'!BE51</f>
        <v>305.88138364350294</v>
      </c>
      <c r="BN40" s="784">
        <f>'SAME R Results'!BF51</f>
        <v>5.2093500000000001E-2</v>
      </c>
      <c r="BO40" s="784">
        <f>'SAME R Results'!BG51</f>
        <v>2.0412434999999996E-2</v>
      </c>
      <c r="BP40" s="789"/>
      <c r="BQ40" s="784">
        <f>'SAME R Results'!BH51</f>
        <v>3.1135049999999995</v>
      </c>
      <c r="BR40" s="817">
        <f>'SAME R Results'!BI51</f>
        <v>8.83966382810287E-2</v>
      </c>
      <c r="BS40" s="817">
        <f>'SAME R Results'!BJ51</f>
        <v>0.10656512563679277</v>
      </c>
      <c r="BT40" s="817">
        <f>'SAME R Results'!BL51</f>
        <v>2.5520473182155881</v>
      </c>
      <c r="BU40" s="817">
        <f>'SAME R Results'!BM51</f>
        <v>1.5408669202805201</v>
      </c>
      <c r="BV40" s="817">
        <f>'SAME R Results'!BN51</f>
        <v>8.0509304157939804E-2</v>
      </c>
      <c r="BW40" s="784">
        <f>'SAME R Results'!BO51</f>
        <v>3460328.2386265798</v>
      </c>
      <c r="BX40" s="784">
        <f>'SAME R Results'!BP51</f>
        <v>3409089.1997738369</v>
      </c>
      <c r="BY40" s="784">
        <f>'SAME R Results'!BQ51</f>
        <v>3084879.7508938513</v>
      </c>
      <c r="BZ40" s="784">
        <f>'SAME R Results'!BR51</f>
        <v>305.88138364350294</v>
      </c>
      <c r="CA40" s="784">
        <f>'SAME R Results'!BS51</f>
        <v>0.33375133179437066</v>
      </c>
      <c r="CB40" s="784">
        <f>'SAME R Results'!BT51</f>
        <v>0.45</v>
      </c>
      <c r="CC40" s="784">
        <f>'SAME R Results'!BV51</f>
        <v>1</v>
      </c>
      <c r="CD40" s="880">
        <f>'SAME R Results'!BW51</f>
        <v>1.42</v>
      </c>
      <c r="CE40" s="1086">
        <f>'SAME R Results'!BZ51</f>
        <v>527.51193106525511</v>
      </c>
      <c r="CF40" s="1803">
        <f>'SAME R Results'!CA51</f>
        <v>0.58666666666662426</v>
      </c>
      <c r="CG40" s="1803" t="str">
        <f>'SAME R Results'!CB51</f>
        <v xml:space="preserve"> 30K</v>
      </c>
      <c r="CH40" s="1803">
        <f>'SAME R Results'!CC51</f>
        <v>238</v>
      </c>
      <c r="CI40" s="1803">
        <f>'SAME R Results'!CD51</f>
        <v>3.1842664772729568E-2</v>
      </c>
      <c r="CJ40" s="1803"/>
      <c r="CK40" s="1803"/>
      <c r="CL40" s="2015">
        <f>'SAME R Results'!CI51</f>
        <v>51</v>
      </c>
      <c r="CM40" s="2015" t="str">
        <f>'SAME R Results'!CJ51</f>
        <v>Kapton</v>
      </c>
      <c r="CN40" s="2016">
        <f>'SAME R Results'!CK51</f>
        <v>8.83966382810287E-2</v>
      </c>
      <c r="CO40" s="2016">
        <f>'SAME R Results'!CL51</f>
        <v>1.6731465020933003E-2</v>
      </c>
      <c r="CP40" s="2016">
        <f>'SAME R Results'!CM51</f>
        <v>3.5501588885370736E-2</v>
      </c>
      <c r="CQ40" s="2020"/>
    </row>
    <row r="41" spans="1:95" s="2" customFormat="1" ht="16.5" customHeight="1" x14ac:dyDescent="0.25">
      <c r="A41" s="780">
        <v>2</v>
      </c>
      <c r="B41" s="784">
        <f>'SAME R Results'!A52</f>
        <v>5</v>
      </c>
      <c r="C41" s="831" t="str">
        <f>'SAME R Results'!B52</f>
        <v>Kapton</v>
      </c>
      <c r="D41" s="784" t="str">
        <f>'SAME R Results'!C52</f>
        <v>K06</v>
      </c>
      <c r="E41" s="784" t="str">
        <f>'SAME R Results'!D52</f>
        <v>30 Ka</v>
      </c>
      <c r="F41" s="784">
        <f>'SAME R Results'!E52</f>
        <v>2</v>
      </c>
      <c r="G41" s="784" t="str">
        <f>'SAME R Results'!F52</f>
        <v>77a</v>
      </c>
      <c r="H41" s="785" t="str">
        <f>'SAME R Results'!G52</f>
        <v>aged</v>
      </c>
      <c r="I41" s="784">
        <f>'SAME R Results'!H52</f>
        <v>238</v>
      </c>
      <c r="J41" s="786">
        <f>'SAME R Results'!I52</f>
        <v>40416</v>
      </c>
      <c r="K41" s="784">
        <f>'SAME R Results'!J52</f>
        <v>0</v>
      </c>
      <c r="L41" s="790"/>
      <c r="M41" s="790"/>
      <c r="N41" s="784">
        <f>'SAME R Results'!K52</f>
        <v>8.1</v>
      </c>
      <c r="O41" s="793">
        <f>'SAME R Results'!L52</f>
        <v>1.48</v>
      </c>
      <c r="P41" s="784">
        <f>'SAME R Results'!M52</f>
        <v>0</v>
      </c>
      <c r="Q41" s="784">
        <f>'SAME R Results'!N52</f>
        <v>0</v>
      </c>
      <c r="R41" s="784">
        <f>'SAME R Results'!O52</f>
        <v>0</v>
      </c>
      <c r="S41" s="784">
        <f>'SAME R Results'!P52</f>
        <v>0</v>
      </c>
      <c r="T41" s="784">
        <f>'SAME R Results'!Q52</f>
        <v>0</v>
      </c>
      <c r="U41" s="784">
        <f>'SAME R Results'!R52</f>
        <v>558.85714285714289</v>
      </c>
      <c r="V41" s="784">
        <f>'SAME R Results'!S52</f>
        <v>0</v>
      </c>
      <c r="W41" s="784">
        <f>'SAME R Results'!T52</f>
        <v>0</v>
      </c>
      <c r="X41" s="784" t="str">
        <f>'SAME R Results'!U52</f>
        <v>n</v>
      </c>
      <c r="Y41" s="784" t="str">
        <f>'SAME R Results'!V52</f>
        <v>y</v>
      </c>
      <c r="Z41" s="784" t="str">
        <f>'SAME R Results'!W52</f>
        <v>y</v>
      </c>
      <c r="AA41" s="784" t="str">
        <f>'SAME R Results'!X52</f>
        <v>n</v>
      </c>
      <c r="AB41" s="784" t="str">
        <f>'SAME R Results'!Y52</f>
        <v>n</v>
      </c>
      <c r="AC41" s="809"/>
      <c r="AD41" s="784" t="str">
        <f>'SAME R Results'!Z52</f>
        <v>y</v>
      </c>
      <c r="AE41" s="784">
        <f>'SAME R Results'!AA52</f>
        <v>10</v>
      </c>
      <c r="AF41" s="784" t="str">
        <f>'SAME R Results'!AB52</f>
        <v>y</v>
      </c>
      <c r="AG41" s="817">
        <f>'SAME R Results'!AC52</f>
        <v>3.852706928546E-2</v>
      </c>
      <c r="AH41" s="819">
        <f>'SAME R Results'!AD52</f>
        <v>0</v>
      </c>
      <c r="AI41" s="784">
        <f>'SAME R Results'!AE52</f>
        <v>0</v>
      </c>
      <c r="AJ41" s="784">
        <f>'SAME R Results'!AF52</f>
        <v>0</v>
      </c>
      <c r="AK41" s="784">
        <f>'SAME R Results'!AG52</f>
        <v>0</v>
      </c>
      <c r="AL41" s="784">
        <f>'SAME R Results'!AH52</f>
        <v>0</v>
      </c>
      <c r="AM41" s="784">
        <f>'SAME R Results'!AI52</f>
        <v>0</v>
      </c>
      <c r="AN41" s="784">
        <f>'SAME R Results'!AJ52</f>
        <v>0</v>
      </c>
      <c r="AO41" s="784">
        <f>'SAME R Results'!AK52</f>
        <v>0</v>
      </c>
      <c r="AP41" s="784">
        <f>'SAME R Results'!AL52</f>
        <v>0</v>
      </c>
      <c r="AQ41" s="784">
        <f>'SAME R Results'!AM52</f>
        <v>0</v>
      </c>
      <c r="AR41" s="817">
        <f>'SAME R Results'!AN52</f>
        <v>0</v>
      </c>
      <c r="AS41" s="819">
        <f>'SAME R Results'!AO52</f>
        <v>0</v>
      </c>
      <c r="AT41" s="784">
        <f>'SAME R Results'!AP52</f>
        <v>60</v>
      </c>
      <c r="AU41" s="809"/>
      <c r="AV41" s="821">
        <f>'SAME R Results'!AQ52</f>
        <v>0</v>
      </c>
      <c r="AW41" s="821">
        <f>'SAME R Results'!AR52</f>
        <v>0.74058540000000006</v>
      </c>
      <c r="AX41" s="821">
        <f>'SAME R Results'!AS52</f>
        <v>0</v>
      </c>
      <c r="AY41" s="821">
        <f>'SAME R Results'!AT52</f>
        <v>0</v>
      </c>
      <c r="AZ41" s="825"/>
      <c r="BA41" s="825"/>
      <c r="BB41" s="821">
        <f>'SAME R Results'!AU52</f>
        <v>0.10549928000000004</v>
      </c>
      <c r="BC41" s="821">
        <f>'SAME R Results'!AV52</f>
        <v>2.8045654999999996E-2</v>
      </c>
      <c r="BD41" s="821">
        <f>'SAME R Results'!AW52</f>
        <v>5.5774995000000001</v>
      </c>
      <c r="BE41" s="821">
        <f>'SAME R Results'!AX52</f>
        <v>4.6472010000000008</v>
      </c>
      <c r="BF41" s="827">
        <f>'SAME R Results'!AY52</f>
        <v>32945</v>
      </c>
      <c r="BG41" s="784">
        <f>'SAME R Results'!AZ52</f>
        <v>0.20123294999999999</v>
      </c>
      <c r="BH41" s="784">
        <f>'SAME R Results'!BA52</f>
        <v>7.8506465000000011E-2</v>
      </c>
      <c r="BI41" s="809"/>
      <c r="BJ41" s="784">
        <f>'SAME R Results'!BB52</f>
        <v>9.2403500000000012</v>
      </c>
      <c r="BK41" s="784">
        <f>'SAME R Results'!BC52</f>
        <v>0.93029849999999925</v>
      </c>
      <c r="BL41" s="784">
        <f>'SAME R Results'!BD52</f>
        <v>1237767.5991045895</v>
      </c>
      <c r="BM41" s="784">
        <f>'SAME R Results'!BE52</f>
        <v>171.03601084781371</v>
      </c>
      <c r="BN41" s="784">
        <f>'SAME R Results'!BF52</f>
        <v>7.7453625000000054E-2</v>
      </c>
      <c r="BO41" s="784">
        <f>'SAME R Results'!BG52</f>
        <v>3.0681621249999996E-2</v>
      </c>
      <c r="BP41" s="809"/>
      <c r="BQ41" s="784">
        <f>'SAME R Results'!BH52</f>
        <v>4.1581575000000006</v>
      </c>
      <c r="BR41" s="817">
        <f>'SAME R Results'!BI52</f>
        <v>0.13818103735430015</v>
      </c>
      <c r="BS41" s="817">
        <f>'SAME R Results'!BJ52</f>
        <v>0.16531983107175491</v>
      </c>
      <c r="BT41" s="817">
        <f>'SAME R Results'!BL52</f>
        <v>2.5244306475493064</v>
      </c>
      <c r="BU41" s="817">
        <f>'SAME R Results'!BM52</f>
        <v>1.5272346903307832</v>
      </c>
      <c r="BV41" s="817">
        <f>'SAME R Results'!BN52</f>
        <v>0.12633107642464864</v>
      </c>
      <c r="BW41" s="784">
        <f>'SAME R Results'!BO52</f>
        <v>1237767.5991045895</v>
      </c>
      <c r="BX41" s="784">
        <f>'SAME R Results'!BP52</f>
        <v>1218099.9987899722</v>
      </c>
      <c r="BY41" s="784">
        <f>'SAME R Results'!BQ52</f>
        <v>1138878.049609636</v>
      </c>
      <c r="BZ41" s="784">
        <f>'SAME R Results'!BR52</f>
        <v>171.03601084781371</v>
      </c>
      <c r="CA41" s="784">
        <f>'SAME R Results'!BS52</f>
        <v>0.20649438426706898</v>
      </c>
      <c r="CB41" s="784">
        <f>'SAME R Results'!BT52</f>
        <v>0.45</v>
      </c>
      <c r="CC41" s="784">
        <f>'SAME R Results'!BV52</f>
        <v>1</v>
      </c>
      <c r="CD41" s="880">
        <f>'SAME R Results'!BW52</f>
        <v>1.42</v>
      </c>
      <c r="CE41" s="1086">
        <f>'SAME R Results'!BZ52</f>
        <v>527.51193106525511</v>
      </c>
      <c r="CF41" s="1803">
        <f>'SAME R Results'!CA52</f>
        <v>0.58666666666662426</v>
      </c>
      <c r="CG41" s="1803">
        <f>'SAME R Results'!CB52</f>
        <v>0</v>
      </c>
      <c r="CH41" s="1803">
        <f>'SAME R Results'!CC52</f>
        <v>0</v>
      </c>
      <c r="CI41" s="1803">
        <f>'SAME R Results'!CD52</f>
        <v>4.2526610795457623E-2</v>
      </c>
      <c r="CJ41" s="1803"/>
      <c r="CK41" s="1803"/>
      <c r="CL41" s="2015">
        <f>'SAME R Results'!CI52</f>
        <v>52</v>
      </c>
      <c r="CM41" s="2015" t="str">
        <f>'SAME R Results'!CJ52</f>
        <v>Kapton</v>
      </c>
      <c r="CN41" s="2016">
        <f>'SAME R Results'!CK52</f>
        <v>0.13818103735430015</v>
      </c>
      <c r="CO41" s="2016">
        <f>'SAME R Results'!CL52</f>
        <v>1.8626909875347444E-2</v>
      </c>
      <c r="CP41" s="2016">
        <f>'SAME R Results'!CM52</f>
        <v>3.4263202936463177E-2</v>
      </c>
      <c r="CQ41" s="2020"/>
    </row>
    <row r="42" spans="1:95" s="2" customFormat="1" ht="16.5" customHeight="1" x14ac:dyDescent="0.25">
      <c r="A42" s="780">
        <v>2</v>
      </c>
      <c r="B42" s="784" t="str">
        <f>'SAME R Results'!A69</f>
        <v>7 (4)</v>
      </c>
      <c r="C42" s="831" t="str">
        <f>'SAME R Results'!B69</f>
        <v>Kapton</v>
      </c>
      <c r="D42" s="784" t="str">
        <f>'SAME R Results'!C69</f>
        <v>K08</v>
      </c>
      <c r="E42" s="784" t="str">
        <f>'SAME R Results'!D69</f>
        <v>38 K</v>
      </c>
      <c r="F42" s="784">
        <f>'SAME R Results'!E69</f>
        <v>0</v>
      </c>
      <c r="G42" s="784">
        <f>'SAME R Results'!F69</f>
        <v>85</v>
      </c>
      <c r="H42" s="785" t="str">
        <f>'SAME R Results'!G69</f>
        <v>Mid Temp aging run 75 repeat, low ptrack on peak one</v>
      </c>
      <c r="I42" s="784">
        <f>'SAME R Results'!H69</f>
        <v>242</v>
      </c>
      <c r="J42" s="786">
        <f>'SAME R Results'!I69</f>
        <v>40420.277777777781</v>
      </c>
      <c r="K42" s="784">
        <f>'SAME R Results'!J69</f>
        <v>0</v>
      </c>
      <c r="L42" s="788"/>
      <c r="M42" s="788"/>
      <c r="N42" s="784">
        <f>'SAME R Results'!K69</f>
        <v>8.1</v>
      </c>
      <c r="O42" s="793">
        <f>'SAME R Results'!L69</f>
        <v>1.43</v>
      </c>
      <c r="P42" s="784">
        <f>'SAME R Results'!M69</f>
        <v>60</v>
      </c>
      <c r="Q42" s="784">
        <f>'SAME R Results'!N69</f>
        <v>11</v>
      </c>
      <c r="R42" s="784">
        <f>'SAME R Results'!O69</f>
        <v>8</v>
      </c>
      <c r="S42" s="784" t="str">
        <f>'SAME R Results'!P69</f>
        <v>n</v>
      </c>
      <c r="T42" s="784">
        <f>'SAME R Results'!Q69</f>
        <v>0</v>
      </c>
      <c r="U42" s="784">
        <f>'SAME R Results'!R69</f>
        <v>33</v>
      </c>
      <c r="V42" s="784" t="str">
        <f>'SAME R Results'!S69</f>
        <v>y</v>
      </c>
      <c r="W42" s="784">
        <f>'SAME R Results'!T69</f>
        <v>60</v>
      </c>
      <c r="X42" s="784" t="str">
        <f>'SAME R Results'!U69</f>
        <v>n</v>
      </c>
      <c r="Y42" s="784" t="str">
        <f>'SAME R Results'!V69</f>
        <v>y</v>
      </c>
      <c r="Z42" s="784" t="str">
        <f>'SAME R Results'!W69</f>
        <v>y</v>
      </c>
      <c r="AA42" s="784" t="str">
        <f>'SAME R Results'!X69</f>
        <v>n</v>
      </c>
      <c r="AB42" s="784" t="str">
        <f>'SAME R Results'!Y69</f>
        <v>n</v>
      </c>
      <c r="AC42" s="789"/>
      <c r="AD42" s="784" t="str">
        <f>'SAME R Results'!Z69</f>
        <v>y</v>
      </c>
      <c r="AE42" s="784">
        <f>'SAME R Results'!AA69</f>
        <v>10</v>
      </c>
      <c r="AF42" s="784" t="str">
        <f>'SAME R Results'!AB69</f>
        <v>y</v>
      </c>
      <c r="AG42" s="817">
        <f>'SAME R Results'!AC69</f>
        <v>3.852706928546E-2</v>
      </c>
      <c r="AH42" s="819">
        <f>'SAME R Results'!AD69</f>
        <v>0</v>
      </c>
      <c r="AI42" s="784">
        <f>'SAME R Results'!AE69</f>
        <v>58</v>
      </c>
      <c r="AJ42" s="784">
        <f>'SAME R Results'!AF69</f>
        <v>480</v>
      </c>
      <c r="AK42" s="784">
        <f>'SAME R Results'!AG69</f>
        <v>0</v>
      </c>
      <c r="AL42" s="784" t="str">
        <f>'SAME R Results'!AH69</f>
        <v>n</v>
      </c>
      <c r="AM42" s="784" t="str">
        <f>'SAME R Results'!AI69</f>
        <v>y</v>
      </c>
      <c r="AN42" s="784" t="str">
        <f>'SAME R Results'!AJ69</f>
        <v>y</v>
      </c>
      <c r="AO42" s="784" t="str">
        <f>'SAME R Results'!AK69</f>
        <v>n</v>
      </c>
      <c r="AP42" s="784" t="str">
        <f>'SAME R Results'!AL69</f>
        <v>n</v>
      </c>
      <c r="AQ42" s="784" t="str">
        <f>'SAME R Results'!AM69</f>
        <v>y</v>
      </c>
      <c r="AR42" s="817">
        <f>'SAME R Results'!AN69</f>
        <v>3.852706928546E-2</v>
      </c>
      <c r="AS42" s="819">
        <f>'SAME R Results'!AO69</f>
        <v>0</v>
      </c>
      <c r="AT42" s="784">
        <f>'SAME R Results'!AP69</f>
        <v>0</v>
      </c>
      <c r="AU42" s="789"/>
      <c r="AV42" s="821">
        <f>'SAME R Results'!AQ69</f>
        <v>0</v>
      </c>
      <c r="AW42" s="821">
        <f>'SAME R Results'!AR69</f>
        <v>0.9827577999999999</v>
      </c>
      <c r="AX42" s="821">
        <f>'SAME R Results'!AS69</f>
        <v>0</v>
      </c>
      <c r="AY42" s="821">
        <f>'SAME R Results'!AT69</f>
        <v>0</v>
      </c>
      <c r="AZ42" s="824"/>
      <c r="BA42" s="824"/>
      <c r="BB42" s="821">
        <f>'SAME R Results'!AU69</f>
        <v>0.10746770999999999</v>
      </c>
      <c r="BC42" s="821">
        <f>'SAME R Results'!AV69</f>
        <v>2.6138314999999995E-2</v>
      </c>
      <c r="BD42" s="821">
        <f>'SAME R Results'!AW69</f>
        <v>5.6980750000000011</v>
      </c>
      <c r="BE42" s="821">
        <f>'SAME R Results'!AX69</f>
        <v>4.7271559999999999</v>
      </c>
      <c r="BF42" s="827">
        <f>'SAME R Results'!AY69</f>
        <v>623.25</v>
      </c>
      <c r="BG42" s="784">
        <f>'SAME R Results'!AZ69</f>
        <v>0.19158935000000002</v>
      </c>
      <c r="BH42" s="784">
        <f>'SAME R Results'!BA69</f>
        <v>9.0484619999999988E-2</v>
      </c>
      <c r="BI42" s="789"/>
      <c r="BJ42" s="784">
        <f>'SAME R Results'!BB69</f>
        <v>7.408850000000001</v>
      </c>
      <c r="BK42" s="784">
        <f>'SAME R Results'!BC69</f>
        <v>0.9709190000000012</v>
      </c>
      <c r="BL42" s="784">
        <f>'SAME R Results'!BD69</f>
        <v>0</v>
      </c>
      <c r="BM42" s="784">
        <f>'SAME R Results'!BE69</f>
        <v>179.64802163463835</v>
      </c>
      <c r="BN42" s="784">
        <f>'SAME R Results'!BF69</f>
        <v>8.1329394999999999E-2</v>
      </c>
      <c r="BO42" s="784">
        <f>'SAME R Results'!BG69</f>
        <v>2.5276182500000008E-2</v>
      </c>
      <c r="BP42" s="789"/>
      <c r="BQ42" s="784">
        <f>'SAME R Results'!BH69</f>
        <v>3.3339825000000007</v>
      </c>
      <c r="BR42" s="817">
        <f>'SAME R Results'!BI69</f>
        <v>0</v>
      </c>
      <c r="BS42" s="817">
        <f>'SAME R Results'!BJ69</f>
        <v>0</v>
      </c>
      <c r="BT42" s="817">
        <f>'SAME R Results'!BL69</f>
        <v>3.2176296796401109</v>
      </c>
      <c r="BU42" s="817">
        <f>'SAME R Results'!BM69</f>
        <v>0</v>
      </c>
      <c r="BV42" s="817">
        <f>'SAME R Results'!BN69</f>
        <v>0</v>
      </c>
      <c r="BW42" s="784">
        <f>'SAME R Results'!BO69</f>
        <v>22370.221693718679</v>
      </c>
      <c r="BX42" s="784">
        <f>'SAME R Results'!BP69</f>
        <v>21998.152126376586</v>
      </c>
      <c r="BY42" s="784">
        <f>'SAME R Results'!BQ69</f>
        <v>21022.306668630106</v>
      </c>
      <c r="BZ42" s="784">
        <f>'SAME R Results'!BR69</f>
        <v>179.64802163463835</v>
      </c>
      <c r="CA42" s="784">
        <f>'SAME R Results'!BS69</f>
        <v>0.21551074314125923</v>
      </c>
      <c r="CB42" s="784">
        <f>'SAME R Results'!BT69</f>
        <v>0.45</v>
      </c>
      <c r="CC42" s="784">
        <f>'SAME R Results'!BV69</f>
        <v>1</v>
      </c>
      <c r="CD42" s="880">
        <f>'SAME R Results'!BW69</f>
        <v>1.42</v>
      </c>
      <c r="CE42" s="1086">
        <f>'SAME R Results'!BZ69</f>
        <v>493.52026976410559</v>
      </c>
      <c r="CF42" s="1803">
        <f>'SAME R Results'!CA69</f>
        <v>0</v>
      </c>
      <c r="CG42" s="1803" t="str">
        <f>'SAME R Results'!CB69</f>
        <v xml:space="preserve"> 38K    43K</v>
      </c>
      <c r="CH42" s="1803">
        <f>'SAME R Results'!CC69</f>
        <v>242</v>
      </c>
      <c r="CI42" s="1803">
        <f>'SAME R Results'!CD69</f>
        <v>0</v>
      </c>
      <c r="CJ42" s="1803"/>
      <c r="CK42" s="1803"/>
      <c r="CL42" s="2015"/>
      <c r="CM42" s="2015"/>
      <c r="CN42" s="2016"/>
      <c r="CO42" s="2016"/>
      <c r="CP42" s="2016"/>
      <c r="CQ42" s="2020"/>
    </row>
    <row r="43" spans="1:95" s="2" customFormat="1" ht="16.5" customHeight="1" x14ac:dyDescent="0.25">
      <c r="A43" s="780">
        <v>2</v>
      </c>
      <c r="B43" s="784" t="str">
        <f>'SAME R Results'!A70</f>
        <v>7 (4)</v>
      </c>
      <c r="C43" s="831" t="str">
        <f>'SAME R Results'!B70</f>
        <v>Kapton</v>
      </c>
      <c r="D43" s="784" t="str">
        <f>'SAME R Results'!C70</f>
        <v>K08</v>
      </c>
      <c r="E43" s="784" t="str">
        <f>'SAME R Results'!D70</f>
        <v>38Ka</v>
      </c>
      <c r="F43" s="784">
        <f>'SAME R Results'!E70</f>
        <v>0</v>
      </c>
      <c r="G43" s="784" t="str">
        <f>'SAME R Results'!F70</f>
        <v>85a</v>
      </c>
      <c r="H43" s="785" t="str">
        <f>'SAME R Results'!G70</f>
        <v>aged</v>
      </c>
      <c r="I43" s="784">
        <f>'SAME R Results'!H70</f>
        <v>242</v>
      </c>
      <c r="J43" s="786">
        <f>'SAME R Results'!I70</f>
        <v>40420.277777777781</v>
      </c>
      <c r="K43" s="784">
        <f>'SAME R Results'!J70</f>
        <v>0</v>
      </c>
      <c r="L43" s="788"/>
      <c r="M43" s="788"/>
      <c r="N43" s="784">
        <f>'SAME R Results'!K70</f>
        <v>8.1</v>
      </c>
      <c r="O43" s="793">
        <f>'SAME R Results'!L70</f>
        <v>1.43</v>
      </c>
      <c r="P43" s="784">
        <f>'SAME R Results'!M70</f>
        <v>0</v>
      </c>
      <c r="Q43" s="784">
        <f>'SAME R Results'!N70</f>
        <v>0</v>
      </c>
      <c r="R43" s="784">
        <f>'SAME R Results'!O70</f>
        <v>0</v>
      </c>
      <c r="S43" s="784">
        <f>'SAME R Results'!P70</f>
        <v>0</v>
      </c>
      <c r="T43" s="784">
        <f>'SAME R Results'!Q70</f>
        <v>0</v>
      </c>
      <c r="U43" s="784">
        <f>'SAME R Results'!R70</f>
        <v>562.57142857142856</v>
      </c>
      <c r="V43" s="784">
        <f>'SAME R Results'!S70</f>
        <v>0</v>
      </c>
      <c r="W43" s="784">
        <f>'SAME R Results'!T70</f>
        <v>0</v>
      </c>
      <c r="X43" s="784" t="str">
        <f>'SAME R Results'!U70</f>
        <v>n</v>
      </c>
      <c r="Y43" s="784" t="str">
        <f>'SAME R Results'!V70</f>
        <v>y</v>
      </c>
      <c r="Z43" s="784" t="str">
        <f>'SAME R Results'!W70</f>
        <v>y</v>
      </c>
      <c r="AA43" s="784" t="str">
        <f>'SAME R Results'!X70</f>
        <v>n</v>
      </c>
      <c r="AB43" s="784" t="str">
        <f>'SAME R Results'!Y70</f>
        <v>n</v>
      </c>
      <c r="AC43" s="789"/>
      <c r="AD43" s="784" t="str">
        <f>'SAME R Results'!Z70</f>
        <v>y</v>
      </c>
      <c r="AE43" s="784">
        <f>'SAME R Results'!AA70</f>
        <v>10</v>
      </c>
      <c r="AF43" s="784" t="str">
        <f>'SAME R Results'!AB70</f>
        <v>y</v>
      </c>
      <c r="AG43" s="817">
        <f>'SAME R Results'!AC70</f>
        <v>3.852706928546E-2</v>
      </c>
      <c r="AH43" s="819">
        <f>'SAME R Results'!AD70</f>
        <v>0</v>
      </c>
      <c r="AI43" s="784">
        <f>'SAME R Results'!AE70</f>
        <v>0</v>
      </c>
      <c r="AJ43" s="784">
        <f>'SAME R Results'!AF70</f>
        <v>0</v>
      </c>
      <c r="AK43" s="784">
        <f>'SAME R Results'!AG70</f>
        <v>0</v>
      </c>
      <c r="AL43" s="784">
        <f>'SAME R Results'!AH70</f>
        <v>0</v>
      </c>
      <c r="AM43" s="784">
        <f>'SAME R Results'!AI70</f>
        <v>0</v>
      </c>
      <c r="AN43" s="784">
        <f>'SAME R Results'!AJ70</f>
        <v>0</v>
      </c>
      <c r="AO43" s="784">
        <f>'SAME R Results'!AK70</f>
        <v>0</v>
      </c>
      <c r="AP43" s="784">
        <f>'SAME R Results'!AL70</f>
        <v>0</v>
      </c>
      <c r="AQ43" s="784">
        <f>'SAME R Results'!AM70</f>
        <v>0</v>
      </c>
      <c r="AR43" s="817">
        <f>'SAME R Results'!AN70</f>
        <v>3.852706928546E-2</v>
      </c>
      <c r="AS43" s="819">
        <f>'SAME R Results'!AO70</f>
        <v>0</v>
      </c>
      <c r="AT43" s="784">
        <f>'SAME R Results'!AP70</f>
        <v>0</v>
      </c>
      <c r="AU43" s="789"/>
      <c r="AV43" s="821">
        <f>'SAME R Results'!AQ70</f>
        <v>0</v>
      </c>
      <c r="AW43" s="821">
        <f>'SAME R Results'!AR70</f>
        <v>1.1677094999999995</v>
      </c>
      <c r="AX43" s="821">
        <f>'SAME R Results'!AS70</f>
        <v>0</v>
      </c>
      <c r="AY43" s="821">
        <f>'SAME R Results'!AT70</f>
        <v>0</v>
      </c>
      <c r="AZ43" s="824"/>
      <c r="BA43" s="824"/>
      <c r="BB43" s="821">
        <f>'SAME R Results'!AU70</f>
        <v>0.13549792499999996</v>
      </c>
      <c r="BC43" s="821">
        <f>'SAME R Results'!AV70</f>
        <v>2.6306145000000003E-2</v>
      </c>
      <c r="BD43" s="821">
        <f>'SAME R Results'!AW70</f>
        <v>5.3258659999999995</v>
      </c>
      <c r="BE43" s="821">
        <f>'SAME R Results'!AX70</f>
        <v>4.7153780000000003</v>
      </c>
      <c r="BF43" s="827">
        <f>'SAME R Results'!AY70</f>
        <v>25665</v>
      </c>
      <c r="BG43" s="784">
        <f>'SAME R Results'!AZ70</f>
        <v>0.21681214999999998</v>
      </c>
      <c r="BH43" s="784">
        <f>'SAME R Results'!BA70</f>
        <v>8.4304810000000008E-2</v>
      </c>
      <c r="BI43" s="789"/>
      <c r="BJ43" s="784">
        <f>'SAME R Results'!BB70</f>
        <v>8.2464500000000012</v>
      </c>
      <c r="BK43" s="784">
        <f>'SAME R Results'!BC70</f>
        <v>0.61048799999999925</v>
      </c>
      <c r="BL43" s="784">
        <f>'SAME R Results'!BD70</f>
        <v>954553.49010622012</v>
      </c>
      <c r="BM43" s="784">
        <f>'SAME R Results'!BE70</f>
        <v>107.0998891009646</v>
      </c>
      <c r="BN43" s="784">
        <f>'SAME R Results'!BF70</f>
        <v>0.10919177999999996</v>
      </c>
      <c r="BO43" s="784">
        <f>'SAME R Results'!BG70</f>
        <v>3.3126834999999993E-2</v>
      </c>
      <c r="BP43" s="789"/>
      <c r="BQ43" s="784">
        <f>'SAME R Results'!BH70</f>
        <v>3.7109025000000004</v>
      </c>
      <c r="BR43" s="817">
        <f>'SAME R Results'!BI70</f>
        <v>0.11219893930621616</v>
      </c>
      <c r="BS43" s="817">
        <f>'SAME R Results'!BJ70</f>
        <v>0.17356577923315275</v>
      </c>
      <c r="BT43" s="817">
        <f>'SAME R Results'!BL70</f>
        <v>3.2961730270941967</v>
      </c>
      <c r="BU43" s="817">
        <f>'SAME R Results'!BM70</f>
        <v>1.9357934841342599</v>
      </c>
      <c r="BV43" s="817">
        <f>'SAME R Results'!BN70</f>
        <v>9.0209250738542343E-2</v>
      </c>
      <c r="BW43" s="784">
        <f>'SAME R Results'!BO70</f>
        <v>954553.49010622012</v>
      </c>
      <c r="BX43" s="784">
        <f>'SAME R Results'!BP70</f>
        <v>939231.92501061677</v>
      </c>
      <c r="BY43" s="784">
        <f>'SAME R Results'!BQ70</f>
        <v>882365.60308078234</v>
      </c>
      <c r="BZ43" s="784">
        <f>'SAME R Results'!BR70</f>
        <v>107.0998891009646</v>
      </c>
      <c r="CA43" s="784">
        <f>'SAME R Results'!BS70</f>
        <v>0.13550741365533145</v>
      </c>
      <c r="CB43" s="784">
        <f>'SAME R Results'!BT70</f>
        <v>0.45</v>
      </c>
      <c r="CC43" s="784">
        <f>'SAME R Results'!BV70</f>
        <v>1</v>
      </c>
      <c r="CD43" s="880">
        <f>'SAME R Results'!BW70</f>
        <v>1.42</v>
      </c>
      <c r="CE43" s="1086">
        <f>'SAME R Results'!BZ70</f>
        <v>493.52026976410559</v>
      </c>
      <c r="CF43" s="1803">
        <f>'SAME R Results'!CA70</f>
        <v>0</v>
      </c>
      <c r="CG43" s="1803">
        <f>'SAME R Results'!CB70</f>
        <v>0</v>
      </c>
      <c r="CH43" s="1803">
        <f>'SAME R Results'!CC70</f>
        <v>0</v>
      </c>
      <c r="CI43" s="1803">
        <f>'SAME R Results'!CD70</f>
        <v>0</v>
      </c>
      <c r="CJ43" s="1803"/>
      <c r="CK43" s="1803"/>
      <c r="CL43" s="2015">
        <f>'SAME R Results'!CI70</f>
        <v>70</v>
      </c>
      <c r="CM43" s="2015" t="str">
        <f>'SAME R Results'!CJ70</f>
        <v>Kapton</v>
      </c>
      <c r="CN43" s="2016">
        <f>'SAME R Results'!CK70</f>
        <v>0.11219893930621616</v>
      </c>
      <c r="CO43" s="2016">
        <f>'SAME R Results'!CL70</f>
        <v>2.9424588762437157E-2</v>
      </c>
      <c r="CP43" s="2016">
        <f>'SAME R Results'!CM70</f>
        <v>3.613825237492406E-2</v>
      </c>
      <c r="CQ43" s="2020"/>
    </row>
    <row r="44" spans="1:95" s="2" customFormat="1" ht="16.5" customHeight="1" x14ac:dyDescent="0.25">
      <c r="A44" s="780">
        <v>2</v>
      </c>
      <c r="B44" s="784" t="str">
        <f>'SAME R Results'!A76</f>
        <v>7 (4)</v>
      </c>
      <c r="C44" s="831" t="str">
        <f>'SAME R Results'!B76</f>
        <v>Kapton</v>
      </c>
      <c r="D44" s="784" t="str">
        <f>'SAME R Results'!C76</f>
        <v>K08</v>
      </c>
      <c r="E44" s="784" t="str">
        <f>'SAME R Results'!D76</f>
        <v>43 K</v>
      </c>
      <c r="F44" s="784">
        <f>'SAME R Results'!E76</f>
        <v>0</v>
      </c>
      <c r="G44" s="784">
        <f>'SAME R Results'!F76</f>
        <v>90</v>
      </c>
      <c r="H44" s="785" t="str">
        <f>'SAME R Results'!G76</f>
        <v>Mid Temp aging reburn 85</v>
      </c>
      <c r="I44" s="784">
        <f>'SAME R Results'!H76</f>
        <v>242</v>
      </c>
      <c r="J44" s="786">
        <f>'SAME R Results'!I76</f>
        <v>40420.277777777781</v>
      </c>
      <c r="K44" s="784">
        <f>'SAME R Results'!J76</f>
        <v>0</v>
      </c>
      <c r="L44" s="788"/>
      <c r="M44" s="788"/>
      <c r="N44" s="784">
        <f>'SAME R Results'!K76</f>
        <v>8.1</v>
      </c>
      <c r="O44" s="793">
        <f>'SAME R Results'!L76</f>
        <v>1.43</v>
      </c>
      <c r="P44" s="784">
        <f>'SAME R Results'!M76</f>
        <v>60</v>
      </c>
      <c r="Q44" s="784">
        <f>'SAME R Results'!N76</f>
        <v>11</v>
      </c>
      <c r="R44" s="784">
        <f>'SAME R Results'!O76</f>
        <v>8</v>
      </c>
      <c r="S44" s="784" t="str">
        <f>'SAME R Results'!P76</f>
        <v>n</v>
      </c>
      <c r="T44" s="784">
        <f>'SAME R Results'!Q76</f>
        <v>0</v>
      </c>
      <c r="U44" s="784">
        <f>'SAME R Results'!R76</f>
        <v>38</v>
      </c>
      <c r="V44" s="784" t="str">
        <f>'SAME R Results'!S76</f>
        <v>n</v>
      </c>
      <c r="W44" s="784">
        <f>'SAME R Results'!T76</f>
        <v>60</v>
      </c>
      <c r="X44" s="784" t="str">
        <f>'SAME R Results'!U76</f>
        <v>n</v>
      </c>
      <c r="Y44" s="784" t="str">
        <f>'SAME R Results'!V76</f>
        <v>y</v>
      </c>
      <c r="Z44" s="784" t="str">
        <f>'SAME R Results'!W76</f>
        <v>y</v>
      </c>
      <c r="AA44" s="784" t="str">
        <f>'SAME R Results'!X76</f>
        <v>n</v>
      </c>
      <c r="AB44" s="784" t="str">
        <f>'SAME R Results'!Y76</f>
        <v>n</v>
      </c>
      <c r="AC44" s="789"/>
      <c r="AD44" s="784" t="str">
        <f>'SAME R Results'!Z76</f>
        <v>y</v>
      </c>
      <c r="AE44" s="784">
        <f>'SAME R Results'!AA76</f>
        <v>10</v>
      </c>
      <c r="AF44" s="784" t="str">
        <f>'SAME R Results'!AB76</f>
        <v>y</v>
      </c>
      <c r="AG44" s="817">
        <f>'SAME R Results'!AC76</f>
        <v>3.852706928546E-2</v>
      </c>
      <c r="AH44" s="819">
        <f>'SAME R Results'!AD76</f>
        <v>0</v>
      </c>
      <c r="AI44" s="784">
        <f>'SAME R Results'!AE76</f>
        <v>58</v>
      </c>
      <c r="AJ44" s="784">
        <f>'SAME R Results'!AF76</f>
        <v>480</v>
      </c>
      <c r="AK44" s="784">
        <f>'SAME R Results'!AG76</f>
        <v>0</v>
      </c>
      <c r="AL44" s="784" t="str">
        <f>'SAME R Results'!AH76</f>
        <v>n</v>
      </c>
      <c r="AM44" s="784" t="str">
        <f>'SAME R Results'!AI76</f>
        <v>y</v>
      </c>
      <c r="AN44" s="784" t="str">
        <f>'SAME R Results'!AJ76</f>
        <v>y</v>
      </c>
      <c r="AO44" s="784" t="str">
        <f>'SAME R Results'!AK76</f>
        <v>n</v>
      </c>
      <c r="AP44" s="784" t="str">
        <f>'SAME R Results'!AL76</f>
        <v>n</v>
      </c>
      <c r="AQ44" s="784" t="str">
        <f>'SAME R Results'!AM76</f>
        <v>y</v>
      </c>
      <c r="AR44" s="817">
        <f>'SAME R Results'!AN76</f>
        <v>3.852706928546E-2</v>
      </c>
      <c r="AS44" s="819">
        <f>'SAME R Results'!AO76</f>
        <v>0</v>
      </c>
      <c r="AT44" s="784">
        <f>'SAME R Results'!AP76</f>
        <v>0</v>
      </c>
      <c r="AU44" s="789"/>
      <c r="AV44" s="821">
        <f>'SAME R Results'!AQ76</f>
        <v>0</v>
      </c>
      <c r="AW44" s="821">
        <f>'SAME R Results'!AR76</f>
        <v>0.18647764999999999</v>
      </c>
      <c r="AX44" s="821">
        <f>'SAME R Results'!AS76</f>
        <v>0</v>
      </c>
      <c r="AY44" s="821">
        <f>'SAME R Results'!AT76</f>
        <v>0</v>
      </c>
      <c r="AZ44" s="824"/>
      <c r="BA44" s="824"/>
      <c r="BB44" s="821">
        <f>'SAME R Results'!AU76</f>
        <v>2.7252200000000004E-2</v>
      </c>
      <c r="BC44" s="821">
        <f>'SAME R Results'!AV76</f>
        <v>2.5772099999999999E-2</v>
      </c>
      <c r="BD44" s="821">
        <f>'SAME R Results'!AW76</f>
        <v>5.2543179999999996</v>
      </c>
      <c r="BE44" s="821">
        <f>'SAME R Results'!AX76</f>
        <v>4.6569510000000012</v>
      </c>
      <c r="BF44" s="827">
        <f>'SAME R Results'!AY76</f>
        <v>54970</v>
      </c>
      <c r="BG44" s="784">
        <f>'SAME R Results'!AZ76</f>
        <v>8.9004525000000015E-2</v>
      </c>
      <c r="BH44" s="784">
        <f>'SAME R Results'!BA76</f>
        <v>8.8699344999999999E-2</v>
      </c>
      <c r="BI44" s="789"/>
      <c r="BJ44" s="784">
        <f>'SAME R Results'!BB76</f>
        <v>7.3649999999999993E-2</v>
      </c>
      <c r="BK44" s="784">
        <f>'SAME R Results'!BC76</f>
        <v>0.59736699999999843</v>
      </c>
      <c r="BL44" s="784">
        <f>'SAME R Results'!BD76</f>
        <v>1578043.1421485487</v>
      </c>
      <c r="BM44" s="784">
        <f>'SAME R Results'!BE76</f>
        <v>104.60930715546857</v>
      </c>
      <c r="BN44" s="784">
        <f>'SAME R Results'!BF76</f>
        <v>1.480100000000005E-3</v>
      </c>
      <c r="BO44" s="784">
        <f>'SAME R Results'!BG76</f>
        <v>7.6295000000003999E-5</v>
      </c>
      <c r="BP44" s="789"/>
      <c r="BQ44" s="784">
        <f>'SAME R Results'!BH76</f>
        <v>3.3142499999999998E-2</v>
      </c>
      <c r="BR44" s="817">
        <f>'SAME R Results'!BI76</f>
        <v>6.6290524233095519E-2</v>
      </c>
      <c r="BS44" s="817">
        <f>'SAME R Results'!BJ76</f>
        <v>3.0455084489988071E-2</v>
      </c>
      <c r="BT44" s="817">
        <f>'SAME R Results'!BL76</f>
        <v>0</v>
      </c>
      <c r="BU44" s="817" t="e">
        <f>'SAME R Results'!BM76</f>
        <v>#NUM!</v>
      </c>
      <c r="BV44" s="817" t="e">
        <f>'SAME R Results'!BN76</f>
        <v>#NUM!</v>
      </c>
      <c r="BW44" s="784">
        <f>'SAME R Results'!BO76</f>
        <v>1578043.1421485487</v>
      </c>
      <c r="BX44" s="784">
        <f>'SAME R Results'!BP76</f>
        <v>1553709.2374128953</v>
      </c>
      <c r="BY44" s="784">
        <f>'SAME R Results'!BQ76</f>
        <v>1432388.8523677916</v>
      </c>
      <c r="BZ44" s="784">
        <f>'SAME R Results'!BR76</f>
        <v>104.60930715546857</v>
      </c>
      <c r="CA44" s="784">
        <f>'SAME R Results'!BS76</f>
        <v>0.132595001331794</v>
      </c>
      <c r="CB44" s="784">
        <f>'SAME R Results'!BT76</f>
        <v>0.45</v>
      </c>
      <c r="CC44" s="784">
        <f>'SAME R Results'!BV76</f>
        <v>1</v>
      </c>
      <c r="CD44" s="880">
        <f>'SAME R Results'!BW76</f>
        <v>1.42</v>
      </c>
      <c r="CE44" s="1086">
        <f>'SAME R Results'!BZ76</f>
        <v>492.34226541017085</v>
      </c>
      <c r="CF44" s="1803">
        <f>'SAME R Results'!CA76</f>
        <v>0</v>
      </c>
      <c r="CG44" s="1803" t="str">
        <f>'SAME R Results'!CB76</f>
        <v>43K</v>
      </c>
      <c r="CH44" s="1803">
        <f>'SAME R Results'!CC76</f>
        <v>0</v>
      </c>
      <c r="CI44" s="1803">
        <f>'SAME R Results'!CD76</f>
        <v>0</v>
      </c>
      <c r="CJ44" s="1803"/>
      <c r="CK44" s="1803"/>
      <c r="CL44" s="2015"/>
      <c r="CM44" s="2015"/>
      <c r="CN44" s="2016"/>
      <c r="CO44" s="2016"/>
      <c r="CP44" s="2016"/>
      <c r="CQ44" s="2020"/>
    </row>
    <row r="45" spans="1:95" s="2" customFormat="1" ht="16.5" customHeight="1" x14ac:dyDescent="0.25">
      <c r="A45" s="780">
        <v>2</v>
      </c>
      <c r="B45" s="784" t="str">
        <f>'SAME R Results'!A77</f>
        <v>7 (4)</v>
      </c>
      <c r="C45" s="831" t="str">
        <f>'SAME R Results'!B77</f>
        <v>Kapton</v>
      </c>
      <c r="D45" s="784" t="str">
        <f>'SAME R Results'!C77</f>
        <v>K08</v>
      </c>
      <c r="E45" s="784" t="str">
        <f>'SAME R Results'!D77</f>
        <v>43Ka</v>
      </c>
      <c r="F45" s="784">
        <f>'SAME R Results'!E77</f>
        <v>0</v>
      </c>
      <c r="G45" s="784" t="str">
        <f>'SAME R Results'!F77</f>
        <v>90a</v>
      </c>
      <c r="H45" s="785" t="str">
        <f>'SAME R Results'!G77</f>
        <v>aged</v>
      </c>
      <c r="I45" s="784">
        <f>'SAME R Results'!H77</f>
        <v>242</v>
      </c>
      <c r="J45" s="786">
        <f>'SAME R Results'!I77</f>
        <v>40420.277777777781</v>
      </c>
      <c r="K45" s="784">
        <f>'SAME R Results'!J77</f>
        <v>0</v>
      </c>
      <c r="L45" s="788"/>
      <c r="M45" s="788"/>
      <c r="N45" s="784">
        <f>'SAME R Results'!K77</f>
        <v>8.1</v>
      </c>
      <c r="O45" s="793">
        <f>'SAME R Results'!L77</f>
        <v>1.43</v>
      </c>
      <c r="P45" s="784">
        <f>'SAME R Results'!M77</f>
        <v>0</v>
      </c>
      <c r="Q45" s="784">
        <f>'SAME R Results'!N77</f>
        <v>0</v>
      </c>
      <c r="R45" s="784">
        <f>'SAME R Results'!O77</f>
        <v>0</v>
      </c>
      <c r="S45" s="784">
        <f>'SAME R Results'!P77</f>
        <v>0</v>
      </c>
      <c r="T45" s="784">
        <f>'SAME R Results'!Q77</f>
        <v>0</v>
      </c>
      <c r="U45" s="784">
        <f>'SAME R Results'!R77</f>
        <v>569.28571428571433</v>
      </c>
      <c r="V45" s="784">
        <f>'SAME R Results'!S77</f>
        <v>0</v>
      </c>
      <c r="W45" s="784">
        <f>'SAME R Results'!T77</f>
        <v>0</v>
      </c>
      <c r="X45" s="784" t="str">
        <f>'SAME R Results'!U77</f>
        <v>n</v>
      </c>
      <c r="Y45" s="784" t="str">
        <f>'SAME R Results'!V77</f>
        <v>y</v>
      </c>
      <c r="Z45" s="784" t="str">
        <f>'SAME R Results'!W77</f>
        <v>y</v>
      </c>
      <c r="AA45" s="784" t="str">
        <f>'SAME R Results'!X77</f>
        <v>n</v>
      </c>
      <c r="AB45" s="784" t="str">
        <f>'SAME R Results'!Y77</f>
        <v>n</v>
      </c>
      <c r="AC45" s="789"/>
      <c r="AD45" s="784" t="str">
        <f>'SAME R Results'!Z77</f>
        <v>y</v>
      </c>
      <c r="AE45" s="784">
        <f>'SAME R Results'!AA77</f>
        <v>10</v>
      </c>
      <c r="AF45" s="784" t="str">
        <f>'SAME R Results'!AB77</f>
        <v>y</v>
      </c>
      <c r="AG45" s="817">
        <f>'SAME R Results'!AC77</f>
        <v>3.852706928546E-2</v>
      </c>
      <c r="AH45" s="819">
        <f>'SAME R Results'!AD77</f>
        <v>0</v>
      </c>
      <c r="AI45" s="784">
        <f>'SAME R Results'!AE77</f>
        <v>0</v>
      </c>
      <c r="AJ45" s="784">
        <f>'SAME R Results'!AF77</f>
        <v>0</v>
      </c>
      <c r="AK45" s="784">
        <f>'SAME R Results'!AG77</f>
        <v>0</v>
      </c>
      <c r="AL45" s="784">
        <f>'SAME R Results'!AH77</f>
        <v>0</v>
      </c>
      <c r="AM45" s="784">
        <f>'SAME R Results'!AI77</f>
        <v>0</v>
      </c>
      <c r="AN45" s="784">
        <f>'SAME R Results'!AJ77</f>
        <v>0</v>
      </c>
      <c r="AO45" s="784">
        <f>'SAME R Results'!AK77</f>
        <v>0</v>
      </c>
      <c r="AP45" s="784">
        <f>'SAME R Results'!AL77</f>
        <v>0</v>
      </c>
      <c r="AQ45" s="784">
        <f>'SAME R Results'!AM77</f>
        <v>0</v>
      </c>
      <c r="AR45" s="817">
        <f>'SAME R Results'!AN77</f>
        <v>3.852706928546E-2</v>
      </c>
      <c r="AS45" s="819">
        <f>'SAME R Results'!AO77</f>
        <v>0</v>
      </c>
      <c r="AT45" s="784">
        <f>'SAME R Results'!AP77</f>
        <v>0</v>
      </c>
      <c r="AU45" s="789"/>
      <c r="AV45" s="821">
        <f>'SAME R Results'!AQ77</f>
        <v>0</v>
      </c>
      <c r="AW45" s="821">
        <f>'SAME R Results'!AR77</f>
        <v>0.18695069999999997</v>
      </c>
      <c r="AX45" s="821">
        <f>'SAME R Results'!AS77</f>
        <v>0</v>
      </c>
      <c r="AY45" s="821">
        <f>'SAME R Results'!AT77</f>
        <v>0</v>
      </c>
      <c r="AZ45" s="824"/>
      <c r="BA45" s="824"/>
      <c r="BB45" s="821">
        <f>'SAME R Results'!AU77</f>
        <v>2.674866E-2</v>
      </c>
      <c r="BC45" s="821">
        <f>'SAME R Results'!AV77</f>
        <v>2.9586800000000003E-2</v>
      </c>
      <c r="BD45" s="821">
        <f>'SAME R Results'!AW77</f>
        <v>5.0176534999999998</v>
      </c>
      <c r="BE45" s="821">
        <f>'SAME R Results'!AX77</f>
        <v>4.6584625000000006</v>
      </c>
      <c r="BF45" s="827">
        <f>'SAME R Results'!AY77</f>
        <v>19920</v>
      </c>
      <c r="BG45" s="784">
        <f>'SAME R Results'!AZ77</f>
        <v>8.4869389999999989E-2</v>
      </c>
      <c r="BH45" s="784">
        <f>'SAME R Results'!BA77</f>
        <v>8.3877565000000015E-2</v>
      </c>
      <c r="BI45" s="789"/>
      <c r="BJ45" s="784">
        <f>'SAME R Results'!BB77</f>
        <v>0.10575000000000004</v>
      </c>
      <c r="BK45" s="784">
        <f>'SAME R Results'!BC77</f>
        <v>0.35919099999999915</v>
      </c>
      <c r="BL45" s="784">
        <f>'SAME R Results'!BD77</f>
        <v>734940.01296086202</v>
      </c>
      <c r="BM45" s="784">
        <f>'SAME R Results'!BE77</f>
        <v>60.965552179944517</v>
      </c>
      <c r="BN45" s="784">
        <f>'SAME R Results'!BF77</f>
        <v>-2.8381400000000029E-3</v>
      </c>
      <c r="BO45" s="784">
        <f>'SAME R Results'!BG77</f>
        <v>2.4795624999999349E-4</v>
      </c>
      <c r="BP45" s="789"/>
      <c r="BQ45" s="784">
        <f>'SAME R Results'!BH77</f>
        <v>4.7587500000000019E-2</v>
      </c>
      <c r="BR45" s="817">
        <f>'SAME R Results'!BI77</f>
        <v>8.2953099715352058E-2</v>
      </c>
      <c r="BS45" s="817">
        <f>'SAME R Results'!BJ77</f>
        <v>4.432526528140724E-2</v>
      </c>
      <c r="BT45" s="817">
        <f>'SAME R Results'!BL77</f>
        <v>0</v>
      </c>
      <c r="BU45" s="817" t="e">
        <f>'SAME R Results'!BM77</f>
        <v>#NUM!</v>
      </c>
      <c r="BV45" s="817" t="e">
        <f>'SAME R Results'!BN77</f>
        <v>#NUM!</v>
      </c>
      <c r="BW45" s="784">
        <f>'SAME R Results'!BO77</f>
        <v>734940.01296086202</v>
      </c>
      <c r="BX45" s="784">
        <f>'SAME R Results'!BP77</f>
        <v>723048.11439454916</v>
      </c>
      <c r="BY45" s="784">
        <f>'SAME R Results'!BQ77</f>
        <v>681881.46379238227</v>
      </c>
      <c r="BZ45" s="784">
        <f>'SAME R Results'!BR77</f>
        <v>60.965552179944517</v>
      </c>
      <c r="CA45" s="784">
        <f>'SAME R Results'!BS77</f>
        <v>7.9728091982597699E-2</v>
      </c>
      <c r="CB45" s="784">
        <f>'SAME R Results'!BT77</f>
        <v>0.45</v>
      </c>
      <c r="CC45" s="784">
        <f>'SAME R Results'!BV77</f>
        <v>1</v>
      </c>
      <c r="CD45" s="880">
        <f>'SAME R Results'!BW77</f>
        <v>1.42</v>
      </c>
      <c r="CE45" s="1086">
        <f>'SAME R Results'!BZ77</f>
        <v>492.34226541017085</v>
      </c>
      <c r="CF45" s="1803">
        <f>'SAME R Results'!CA77</f>
        <v>0</v>
      </c>
      <c r="CG45" s="1803">
        <f>'SAME R Results'!CB77</f>
        <v>0</v>
      </c>
      <c r="CH45" s="1803">
        <f>'SAME R Results'!CC77</f>
        <v>0</v>
      </c>
      <c r="CI45" s="1803">
        <f>'SAME R Results'!CD77</f>
        <v>0</v>
      </c>
      <c r="CJ45" s="1803"/>
      <c r="CK45" s="1803"/>
      <c r="CL45" s="2015"/>
      <c r="CM45" s="2015"/>
      <c r="CN45" s="2016"/>
      <c r="CO45" s="2016"/>
      <c r="CP45" s="2016"/>
      <c r="CQ45" s="2020"/>
    </row>
    <row r="46" spans="1:95" s="2" customFormat="1" ht="16.5" customHeight="1" x14ac:dyDescent="0.25">
      <c r="A46" s="780">
        <v>2</v>
      </c>
      <c r="B46" s="784" t="str">
        <f>'SAME R Results'!A80</f>
        <v>8(4)</v>
      </c>
      <c r="C46" s="831" t="str">
        <f>'SAME R Results'!B80</f>
        <v>Kapton</v>
      </c>
      <c r="D46" s="784" t="str">
        <f>'SAME R Results'!C80</f>
        <v>K09</v>
      </c>
      <c r="E46" s="784" t="str">
        <f>'SAME R Results'!D80</f>
        <v>45 K</v>
      </c>
      <c r="F46" s="784">
        <f>'SAME R Results'!E80</f>
        <v>0</v>
      </c>
      <c r="G46" s="784">
        <f>'SAME R Results'!F80</f>
        <v>92</v>
      </c>
      <c r="H46" s="785" t="str">
        <f>'SAME R Results'!G80</f>
        <v>Baseline STS det</v>
      </c>
      <c r="I46" s="784">
        <f>'SAME R Results'!H80</f>
        <v>250</v>
      </c>
      <c r="J46" s="786">
        <f>'SAME R Results'!I80</f>
        <v>40428.354166666664</v>
      </c>
      <c r="K46" s="784">
        <f>'SAME R Results'!J80</f>
        <v>0</v>
      </c>
      <c r="L46" s="788"/>
      <c r="M46" s="788"/>
      <c r="N46" s="784">
        <f>'SAME R Results'!K80</f>
        <v>8.1</v>
      </c>
      <c r="O46" s="793">
        <f>'SAME R Results'!L80</f>
        <v>1.38</v>
      </c>
      <c r="P46" s="784">
        <f>'SAME R Results'!M80</f>
        <v>60</v>
      </c>
      <c r="Q46" s="784">
        <f>'SAME R Results'!N80</f>
        <v>11</v>
      </c>
      <c r="R46" s="784">
        <f>'SAME R Results'!O80</f>
        <v>8</v>
      </c>
      <c r="S46" s="784" t="str">
        <f>'SAME R Results'!P80</f>
        <v>n</v>
      </c>
      <c r="T46" s="784" t="str">
        <f>'SAME R Results'!Q80</f>
        <v>n</v>
      </c>
      <c r="U46" s="784">
        <f>'SAME R Results'!R80</f>
        <v>35.285714285714285</v>
      </c>
      <c r="V46" s="784" t="str">
        <f>'SAME R Results'!S80</f>
        <v>n</v>
      </c>
      <c r="W46" s="784">
        <f>'SAME R Results'!T80</f>
        <v>0</v>
      </c>
      <c r="X46" s="784" t="str">
        <f>'SAME R Results'!U80</f>
        <v>y</v>
      </c>
      <c r="Y46" s="784" t="str">
        <f>'SAME R Results'!V80</f>
        <v>n</v>
      </c>
      <c r="Z46" s="784" t="str">
        <f>'SAME R Results'!W80</f>
        <v>y</v>
      </c>
      <c r="AA46" s="784" t="str">
        <f>'SAME R Results'!X80</f>
        <v>n</v>
      </c>
      <c r="AB46" s="784" t="str">
        <f>'SAME R Results'!Y80</f>
        <v>n</v>
      </c>
      <c r="AC46" s="789"/>
      <c r="AD46" s="784" t="str">
        <f>'SAME R Results'!Z80</f>
        <v>y</v>
      </c>
      <c r="AE46" s="784">
        <f>'SAME R Results'!AA80</f>
        <v>10</v>
      </c>
      <c r="AF46" s="784" t="str">
        <f>'SAME R Results'!AB80</f>
        <v>y</v>
      </c>
      <c r="AG46" s="817">
        <f>'SAME R Results'!AC80</f>
        <v>3.852706928546E-2</v>
      </c>
      <c r="AH46" s="819">
        <f>'SAME R Results'!AD80</f>
        <v>0</v>
      </c>
      <c r="AI46" s="784">
        <f>'SAME R Results'!AE80</f>
        <v>0</v>
      </c>
      <c r="AJ46" s="784">
        <f>'SAME R Results'!AF80</f>
        <v>0</v>
      </c>
      <c r="AK46" s="784">
        <f>'SAME R Results'!AG80</f>
        <v>0</v>
      </c>
      <c r="AL46" s="784">
        <f>'SAME R Results'!AH80</f>
        <v>0</v>
      </c>
      <c r="AM46" s="784">
        <f>'SAME R Results'!AI80</f>
        <v>0</v>
      </c>
      <c r="AN46" s="784">
        <f>'SAME R Results'!AJ80</f>
        <v>0</v>
      </c>
      <c r="AO46" s="784">
        <f>'SAME R Results'!AK80</f>
        <v>0</v>
      </c>
      <c r="AP46" s="784">
        <f>'SAME R Results'!AL80</f>
        <v>0</v>
      </c>
      <c r="AQ46" s="784">
        <f>'SAME R Results'!AM80</f>
        <v>0</v>
      </c>
      <c r="AR46" s="817">
        <f>'SAME R Results'!AN80</f>
        <v>0</v>
      </c>
      <c r="AS46" s="819">
        <f>'SAME R Results'!AO80</f>
        <v>0</v>
      </c>
      <c r="AT46" s="784">
        <f>'SAME R Results'!AP80</f>
        <v>0</v>
      </c>
      <c r="AU46" s="789"/>
      <c r="AV46" s="821">
        <f>'SAME R Results'!AQ80</f>
        <v>0</v>
      </c>
      <c r="AW46" s="821">
        <f>'SAME R Results'!AR80</f>
        <v>0.74995434999999999</v>
      </c>
      <c r="AX46" s="821">
        <f>'SAME R Results'!AS80</f>
        <v>4.9005890000000001</v>
      </c>
      <c r="AY46" s="821">
        <f>'SAME R Results'!AT80</f>
        <v>5.1032875000000004</v>
      </c>
      <c r="AZ46" s="824"/>
      <c r="BA46" s="824"/>
      <c r="BB46" s="821">
        <f>'SAME R Results'!AU80</f>
        <v>0</v>
      </c>
      <c r="BC46" s="821">
        <f>'SAME R Results'!AV80</f>
        <v>0</v>
      </c>
      <c r="BD46" s="821">
        <f>'SAME R Results'!AW80</f>
        <v>5.1792145000000005</v>
      </c>
      <c r="BE46" s="821">
        <f>'SAME R Results'!AX80</f>
        <v>4.6861270000000008</v>
      </c>
      <c r="BF46" s="827">
        <f>'SAME R Results'!AY80</f>
        <v>45460</v>
      </c>
      <c r="BG46" s="784">
        <f>'SAME R Results'!AZ80</f>
        <v>0</v>
      </c>
      <c r="BH46" s="784">
        <f>'SAME R Results'!BA80</f>
        <v>0</v>
      </c>
      <c r="BI46" s="789"/>
      <c r="BJ46" s="784">
        <f>'SAME R Results'!BB80</f>
        <v>3.8962500000000002</v>
      </c>
      <c r="BK46" s="784">
        <f>'SAME R Results'!BC80</f>
        <v>0.49308749999999968</v>
      </c>
      <c r="BL46" s="784">
        <f>'SAME R Results'!BD80</f>
        <v>1737499.3852767106</v>
      </c>
      <c r="BM46" s="784">
        <f>'SAME R Results'!BE80</f>
        <v>85.146338022144931</v>
      </c>
      <c r="BN46" s="784">
        <f>'SAME R Results'!BF80</f>
        <v>0</v>
      </c>
      <c r="BO46" s="784">
        <f>'SAME R Results'!BG80</f>
        <v>0</v>
      </c>
      <c r="BP46" s="789"/>
      <c r="BQ46" s="784">
        <f>'SAME R Results'!BH80</f>
        <v>1.7533125000000001</v>
      </c>
      <c r="BR46" s="817">
        <f>'SAME R Results'!BI80</f>
        <v>4.9005103969337348E-2</v>
      </c>
      <c r="BS46" s="817">
        <f>'SAME R Results'!BJ80</f>
        <v>0.1107174056889626</v>
      </c>
      <c r="BT46" s="817">
        <f>'SAME R Results'!BL80</f>
        <v>0</v>
      </c>
      <c r="BU46" s="817">
        <f>'SAME R Results'!BM80</f>
        <v>2.4665116237361828</v>
      </c>
      <c r="BV46" s="817">
        <f>'SAME R Results'!BN80</f>
        <v>3.2602734095945066E-2</v>
      </c>
      <c r="BW46" s="784">
        <f>'SAME R Results'!BO80</f>
        <v>1737499.3852767106</v>
      </c>
      <c r="BX46" s="784">
        <f>'SAME R Results'!BP80</f>
        <v>1710360.5444722641</v>
      </c>
      <c r="BY46" s="784">
        <f>'SAME R Results'!BQ80</f>
        <v>1586277.0445159313</v>
      </c>
      <c r="BZ46" s="784">
        <f>'SAME R Results'!BR80</f>
        <v>85.146338022144931</v>
      </c>
      <c r="CA46" s="784">
        <f>'SAME R Results'!BS80</f>
        <v>0.10944852614756274</v>
      </c>
      <c r="CB46" s="784">
        <f>'SAME R Results'!BT80</f>
        <v>0.45</v>
      </c>
      <c r="CC46" s="784">
        <f>'SAME R Results'!BV80</f>
        <v>1</v>
      </c>
      <c r="CD46" s="880">
        <f>'SAME R Results'!BW80</f>
        <v>1.42</v>
      </c>
      <c r="CE46" s="1086">
        <f>'SAME R Results'!BZ80</f>
        <v>424.84905390857256</v>
      </c>
      <c r="CF46" s="1803">
        <f>'SAME R Results'!CA80</f>
        <v>6.0000000000060005E-2</v>
      </c>
      <c r="CG46" s="1803" t="str">
        <f>'SAME R Results'!CB80</f>
        <v xml:space="preserve"> 45K</v>
      </c>
      <c r="CH46" s="1803">
        <f>'SAME R Results'!CC80</f>
        <v>250</v>
      </c>
      <c r="CI46" s="1803">
        <f>'SAME R Results'!CD80</f>
        <v>0.17533124999982466</v>
      </c>
      <c r="CJ46" s="1803"/>
      <c r="CK46" s="1803"/>
      <c r="CL46" s="2015"/>
      <c r="CM46" s="2015"/>
      <c r="CN46" s="2016"/>
      <c r="CO46" s="2016"/>
      <c r="CP46" s="2016"/>
      <c r="CQ46" s="2020"/>
    </row>
    <row r="47" spans="1:95" s="2" customFormat="1" ht="16.5" customHeight="1" x14ac:dyDescent="0.25">
      <c r="A47" s="780">
        <v>2</v>
      </c>
      <c r="B47" s="784" t="str">
        <f>'SAME R Results'!A81</f>
        <v>8(4)</v>
      </c>
      <c r="C47" s="831" t="str">
        <f>'SAME R Results'!B81</f>
        <v>Kapton</v>
      </c>
      <c r="D47" s="784" t="str">
        <f>'SAME R Results'!C81</f>
        <v>K10</v>
      </c>
      <c r="E47" s="784" t="str">
        <f>'SAME R Results'!D81</f>
        <v>46 K</v>
      </c>
      <c r="F47" s="784">
        <f>'SAME R Results'!E81</f>
        <v>0</v>
      </c>
      <c r="G47" s="784">
        <f>'SAME R Results'!F81</f>
        <v>93</v>
      </c>
      <c r="H47" s="785" t="str">
        <f>'SAME R Results'!G81</f>
        <v>Mid Temp aging run 75 repeat</v>
      </c>
      <c r="I47" s="784">
        <f>'SAME R Results'!H81</f>
        <v>250</v>
      </c>
      <c r="J47" s="786">
        <f>'SAME R Results'!I81</f>
        <v>40428.354166666664</v>
      </c>
      <c r="K47" s="784">
        <f>'SAME R Results'!J81</f>
        <v>0</v>
      </c>
      <c r="L47" s="788"/>
      <c r="M47" s="788"/>
      <c r="N47" s="784">
        <f>'SAME R Results'!K81</f>
        <v>8.1</v>
      </c>
      <c r="O47" s="793">
        <f>'SAME R Results'!L81</f>
        <v>1.43</v>
      </c>
      <c r="P47" s="784">
        <f>'SAME R Results'!M81</f>
        <v>60</v>
      </c>
      <c r="Q47" s="784">
        <f>'SAME R Results'!N81</f>
        <v>11</v>
      </c>
      <c r="R47" s="784">
        <f>'SAME R Results'!O81</f>
        <v>8</v>
      </c>
      <c r="S47" s="784" t="str">
        <f>'SAME R Results'!P81</f>
        <v>n</v>
      </c>
      <c r="T47" s="784">
        <f>'SAME R Results'!Q81</f>
        <v>0</v>
      </c>
      <c r="U47" s="784">
        <f>'SAME R Results'!R81</f>
        <v>35.714285714285715</v>
      </c>
      <c r="V47" s="784" t="str">
        <f>'SAME R Results'!S81</f>
        <v>y</v>
      </c>
      <c r="W47" s="784">
        <f>'SAME R Results'!T81</f>
        <v>60</v>
      </c>
      <c r="X47" s="784" t="str">
        <f>'SAME R Results'!U81</f>
        <v>n</v>
      </c>
      <c r="Y47" s="784" t="str">
        <f>'SAME R Results'!V81</f>
        <v>y</v>
      </c>
      <c r="Z47" s="784" t="str">
        <f>'SAME R Results'!W81</f>
        <v>y</v>
      </c>
      <c r="AA47" s="784" t="str">
        <f>'SAME R Results'!X81</f>
        <v>n</v>
      </c>
      <c r="AB47" s="784" t="str">
        <f>'SAME R Results'!Y81</f>
        <v>n</v>
      </c>
      <c r="AC47" s="789"/>
      <c r="AD47" s="784" t="str">
        <f>'SAME R Results'!Z81</f>
        <v>y</v>
      </c>
      <c r="AE47" s="784">
        <f>'SAME R Results'!AA81</f>
        <v>10</v>
      </c>
      <c r="AF47" s="784" t="str">
        <f>'SAME R Results'!AB81</f>
        <v>y</v>
      </c>
      <c r="AG47" s="817">
        <f>'SAME R Results'!AC81</f>
        <v>3.852706928546E-2</v>
      </c>
      <c r="AH47" s="819">
        <f>'SAME R Results'!AD81</f>
        <v>0</v>
      </c>
      <c r="AI47" s="784">
        <f>'SAME R Results'!AE81</f>
        <v>58</v>
      </c>
      <c r="AJ47" s="784">
        <f>'SAME R Results'!AF81</f>
        <v>480</v>
      </c>
      <c r="AK47" s="784">
        <f>'SAME R Results'!AG81</f>
        <v>0</v>
      </c>
      <c r="AL47" s="784" t="str">
        <f>'SAME R Results'!AH81</f>
        <v>n</v>
      </c>
      <c r="AM47" s="784" t="str">
        <f>'SAME R Results'!AI81</f>
        <v>y</v>
      </c>
      <c r="AN47" s="784" t="str">
        <f>'SAME R Results'!AJ81</f>
        <v>y</v>
      </c>
      <c r="AO47" s="784" t="str">
        <f>'SAME R Results'!AK81</f>
        <v>n</v>
      </c>
      <c r="AP47" s="784" t="str">
        <f>'SAME R Results'!AL81</f>
        <v>n</v>
      </c>
      <c r="AQ47" s="784" t="str">
        <f>'SAME R Results'!AM81</f>
        <v>y</v>
      </c>
      <c r="AR47" s="817">
        <f>'SAME R Results'!AN81</f>
        <v>3.852706928546E-2</v>
      </c>
      <c r="AS47" s="819">
        <f>'SAME R Results'!AO81</f>
        <v>0</v>
      </c>
      <c r="AT47" s="784">
        <f>'SAME R Results'!AP81</f>
        <v>0</v>
      </c>
      <c r="AU47" s="789"/>
      <c r="AV47" s="821">
        <f>'SAME R Results'!AQ81</f>
        <v>0</v>
      </c>
      <c r="AW47" s="821">
        <f>'SAME R Results'!AR81</f>
        <v>0.71632394999999993</v>
      </c>
      <c r="AX47" s="821">
        <f>'SAME R Results'!AS81</f>
        <v>0</v>
      </c>
      <c r="AY47" s="821">
        <f>'SAME R Results'!AT81</f>
        <v>0</v>
      </c>
      <c r="AZ47" s="824"/>
      <c r="BA47" s="824"/>
      <c r="BB47" s="821">
        <f>'SAME R Results'!AU81</f>
        <v>9.4268800000000014E-2</v>
      </c>
      <c r="BC47" s="821">
        <f>'SAME R Results'!AV81</f>
        <v>2.7206414999999994E-2</v>
      </c>
      <c r="BD47" s="821">
        <f>'SAME R Results'!AW81</f>
        <v>5.700210499999999</v>
      </c>
      <c r="BE47" s="821">
        <f>'SAME R Results'!AX81</f>
        <v>4.68161</v>
      </c>
      <c r="BF47" s="827">
        <f>'SAME R Results'!AY81</f>
        <v>74315</v>
      </c>
      <c r="BG47" s="784">
        <f>'SAME R Results'!AZ81</f>
        <v>0.16212465000000001</v>
      </c>
      <c r="BH47" s="784">
        <f>'SAME R Results'!BA81</f>
        <v>8.8195800000000019E-2</v>
      </c>
      <c r="BI47" s="789"/>
      <c r="BJ47" s="784">
        <f>'SAME R Results'!BB81</f>
        <v>4.8229000000000006</v>
      </c>
      <c r="BK47" s="784">
        <f>'SAME R Results'!BC81</f>
        <v>1.0186004999999989</v>
      </c>
      <c r="BL47" s="784">
        <f>'SAME R Results'!BD81</f>
        <v>2951666.0508853504</v>
      </c>
      <c r="BM47" s="784">
        <f>'SAME R Results'!BE81</f>
        <v>189.91484044897103</v>
      </c>
      <c r="BN47" s="784">
        <f>'SAME R Results'!BF81</f>
        <v>6.7062385000000016E-2</v>
      </c>
      <c r="BO47" s="784">
        <f>'SAME R Results'!BG81</f>
        <v>1.8482212499999998E-2</v>
      </c>
      <c r="BP47" s="789"/>
      <c r="BQ47" s="784">
        <f>'SAME R Results'!BH81</f>
        <v>2.1703050000000004</v>
      </c>
      <c r="BR47" s="817">
        <f>'SAME R Results'!BI81</f>
        <v>6.4341574275316893E-2</v>
      </c>
      <c r="BS47" s="817">
        <f>'SAME R Results'!BJ81</f>
        <v>9.9629708891046054E-2</v>
      </c>
      <c r="BT47" s="817">
        <f>'SAME R Results'!BL81</f>
        <v>3.6284825206938849</v>
      </c>
      <c r="BU47" s="817">
        <f>'SAME R Results'!BM81</f>
        <v>1.9372165118252334</v>
      </c>
      <c r="BV47" s="817">
        <f>'SAME R Results'!BN81</f>
        <v>5.1706256170254025E-2</v>
      </c>
      <c r="BW47" s="784">
        <f>'SAME R Results'!BO81</f>
        <v>2951666.0508853504</v>
      </c>
      <c r="BX47" s="784">
        <f>'SAME R Results'!BP81</f>
        <v>2907301.2696626824</v>
      </c>
      <c r="BY47" s="784">
        <f>'SAME R Results'!BQ81</f>
        <v>2648799.2628993848</v>
      </c>
      <c r="BZ47" s="784">
        <f>'SAME R Results'!BR81</f>
        <v>189.91484044897103</v>
      </c>
      <c r="CA47" s="784">
        <f>'SAME R Results'!BS81</f>
        <v>0.22609440202432718</v>
      </c>
      <c r="CB47" s="784">
        <f>'SAME R Results'!BT81</f>
        <v>0.45</v>
      </c>
      <c r="CC47" s="784">
        <f>'SAME R Results'!BV81</f>
        <v>1</v>
      </c>
      <c r="CD47" s="880">
        <f>'SAME R Results'!BW81</f>
        <v>1.42</v>
      </c>
      <c r="CE47" s="1086">
        <f>'SAME R Results'!BZ81</f>
        <v>494.14786984146389</v>
      </c>
      <c r="CF47" s="1803">
        <f>'SAME R Results'!CA81</f>
        <v>0.36000000000002697</v>
      </c>
      <c r="CG47" s="1803" t="str">
        <f>'SAME R Results'!CB81</f>
        <v xml:space="preserve"> 46K</v>
      </c>
      <c r="CH47" s="1803">
        <f>'SAME R Results'!CC81</f>
        <v>250</v>
      </c>
      <c r="CI47" s="1803">
        <f>'SAME R Results'!CD81</f>
        <v>3.6171749999997303E-2</v>
      </c>
      <c r="CJ47" s="1803"/>
      <c r="CK47" s="1803"/>
      <c r="CL47" s="2015">
        <f>'SAME R Results'!CI81</f>
        <v>81</v>
      </c>
      <c r="CM47" s="2015" t="str">
        <f>'SAME R Results'!CJ81</f>
        <v>Kapton</v>
      </c>
      <c r="CN47" s="2016">
        <f>'SAME R Results'!CK81</f>
        <v>6.4341574275316893E-2</v>
      </c>
      <c r="CO47" s="2016">
        <f>'SAME R Results'!CL81</f>
        <v>3.0899981799793117E-2</v>
      </c>
      <c r="CP47" s="2016">
        <f>'SAME R Results'!CM81</f>
        <v>3.8762293814106064E-2</v>
      </c>
      <c r="CQ47" s="2020"/>
    </row>
    <row r="48" spans="1:95" s="747" customFormat="1" ht="16.5" customHeight="1" x14ac:dyDescent="0.2">
      <c r="A48" s="780">
        <v>2</v>
      </c>
      <c r="B48" s="784" t="str">
        <f>'SAME R Results'!A82</f>
        <v>8(4)</v>
      </c>
      <c r="C48" s="831" t="str">
        <f>'SAME R Results'!B82</f>
        <v>Kapton</v>
      </c>
      <c r="D48" s="784" t="str">
        <f>'SAME R Results'!C82</f>
        <v>K10</v>
      </c>
      <c r="E48" s="784" t="str">
        <f>'SAME R Results'!D82</f>
        <v>46 KA</v>
      </c>
      <c r="F48" s="784">
        <f>'SAME R Results'!E82</f>
        <v>0</v>
      </c>
      <c r="G48" s="784" t="str">
        <f>'SAME R Results'!F82</f>
        <v>93a</v>
      </c>
      <c r="H48" s="785" t="str">
        <f>'SAME R Results'!G82</f>
        <v>aged</v>
      </c>
      <c r="I48" s="784">
        <f>'SAME R Results'!H82</f>
        <v>250</v>
      </c>
      <c r="J48" s="786">
        <f>'SAME R Results'!I82</f>
        <v>40428.354166666664</v>
      </c>
      <c r="K48" s="784">
        <f>'SAME R Results'!J82</f>
        <v>0</v>
      </c>
      <c r="L48" s="788"/>
      <c r="M48" s="788"/>
      <c r="N48" s="784">
        <f>'SAME R Results'!K82</f>
        <v>8.1</v>
      </c>
      <c r="O48" s="793">
        <f>'SAME R Results'!L82</f>
        <v>1.43</v>
      </c>
      <c r="P48" s="784">
        <f>'SAME R Results'!M82</f>
        <v>0</v>
      </c>
      <c r="Q48" s="784">
        <f>'SAME R Results'!N82</f>
        <v>0</v>
      </c>
      <c r="R48" s="784">
        <f>'SAME R Results'!O82</f>
        <v>0</v>
      </c>
      <c r="S48" s="784">
        <f>'SAME R Results'!P82</f>
        <v>0</v>
      </c>
      <c r="T48" s="784">
        <f>'SAME R Results'!Q82</f>
        <v>0</v>
      </c>
      <c r="U48" s="784">
        <f>'SAME R Results'!R82</f>
        <v>567.71428571428567</v>
      </c>
      <c r="V48" s="784">
        <f>'SAME R Results'!S82</f>
        <v>0</v>
      </c>
      <c r="W48" s="784">
        <f>'SAME R Results'!T82</f>
        <v>0</v>
      </c>
      <c r="X48" s="784" t="str">
        <f>'SAME R Results'!U82</f>
        <v>n</v>
      </c>
      <c r="Y48" s="784" t="str">
        <f>'SAME R Results'!V82</f>
        <v>y</v>
      </c>
      <c r="Z48" s="784" t="str">
        <f>'SAME R Results'!W82</f>
        <v>y</v>
      </c>
      <c r="AA48" s="784" t="str">
        <f>'SAME R Results'!X82</f>
        <v>n</v>
      </c>
      <c r="AB48" s="784" t="str">
        <f>'SAME R Results'!Y82</f>
        <v>n</v>
      </c>
      <c r="AC48" s="789"/>
      <c r="AD48" s="784" t="str">
        <f>'SAME R Results'!Z82</f>
        <v>y</v>
      </c>
      <c r="AE48" s="784">
        <f>'SAME R Results'!AA82</f>
        <v>10</v>
      </c>
      <c r="AF48" s="784" t="str">
        <f>'SAME R Results'!AB82</f>
        <v>y</v>
      </c>
      <c r="AG48" s="817">
        <f>'SAME R Results'!AC82</f>
        <v>3.852706928546E-2</v>
      </c>
      <c r="AH48" s="819">
        <f>'SAME R Results'!AD82</f>
        <v>0</v>
      </c>
      <c r="AI48" s="784">
        <f>'SAME R Results'!AE82</f>
        <v>0</v>
      </c>
      <c r="AJ48" s="784">
        <f>'SAME R Results'!AF82</f>
        <v>0</v>
      </c>
      <c r="AK48" s="784">
        <f>'SAME R Results'!AG82</f>
        <v>0</v>
      </c>
      <c r="AL48" s="784">
        <f>'SAME R Results'!AH82</f>
        <v>0</v>
      </c>
      <c r="AM48" s="784">
        <f>'SAME R Results'!AI82</f>
        <v>0</v>
      </c>
      <c r="AN48" s="784">
        <f>'SAME R Results'!AJ82</f>
        <v>0</v>
      </c>
      <c r="AO48" s="784">
        <f>'SAME R Results'!AK82</f>
        <v>0</v>
      </c>
      <c r="AP48" s="784">
        <f>'SAME R Results'!AL82</f>
        <v>0</v>
      </c>
      <c r="AQ48" s="784">
        <f>'SAME R Results'!AM82</f>
        <v>0</v>
      </c>
      <c r="AR48" s="817">
        <f>'SAME R Results'!AN82</f>
        <v>0</v>
      </c>
      <c r="AS48" s="819">
        <f>'SAME R Results'!AO82</f>
        <v>0</v>
      </c>
      <c r="AT48" s="784">
        <f>'SAME R Results'!AP82</f>
        <v>60</v>
      </c>
      <c r="AU48" s="789"/>
      <c r="AV48" s="821">
        <f>'SAME R Results'!AQ82</f>
        <v>0</v>
      </c>
      <c r="AW48" s="821">
        <f>'SAME R Results'!AR82</f>
        <v>0.7473449499999999</v>
      </c>
      <c r="AX48" s="821">
        <f>'SAME R Results'!AS82</f>
        <v>0</v>
      </c>
      <c r="AY48" s="821">
        <f>'SAME R Results'!AT82</f>
        <v>0</v>
      </c>
      <c r="AZ48" s="824"/>
      <c r="BA48" s="824"/>
      <c r="BB48" s="821">
        <f>'SAME R Results'!AU82</f>
        <v>8.7951664999999998E-2</v>
      </c>
      <c r="BC48" s="821">
        <f>'SAME R Results'!AV82</f>
        <v>2.6687625E-2</v>
      </c>
      <c r="BD48" s="821">
        <f>'SAME R Results'!AW82</f>
        <v>5.2675324999999997</v>
      </c>
      <c r="BE48" s="821">
        <f>'SAME R Results'!AX82</f>
        <v>4.6730350000000005</v>
      </c>
      <c r="BF48" s="827">
        <f>'SAME R Results'!AY82</f>
        <v>26590</v>
      </c>
      <c r="BG48" s="784">
        <f>'SAME R Results'!AZ82</f>
        <v>0.16003419999999999</v>
      </c>
      <c r="BH48" s="784">
        <f>'SAME R Results'!BA82</f>
        <v>8.631896E-2</v>
      </c>
      <c r="BI48" s="789"/>
      <c r="BJ48" s="784">
        <f>'SAME R Results'!BB82</f>
        <v>6.074349999999999</v>
      </c>
      <c r="BK48" s="784">
        <f>'SAME R Results'!BC82</f>
        <v>0.59449749999999923</v>
      </c>
      <c r="BL48" s="784">
        <f>'SAME R Results'!BD82</f>
        <v>990233.64370977459</v>
      </c>
      <c r="BM48" s="784">
        <f>'SAME R Results'!BE82</f>
        <v>104.06590153459113</v>
      </c>
      <c r="BN48" s="784">
        <f>'SAME R Results'!BF82</f>
        <v>6.1264039999999999E-2</v>
      </c>
      <c r="BO48" s="784">
        <f>'SAME R Results'!BG82</f>
        <v>1.8428809999999997E-2</v>
      </c>
      <c r="BP48" s="789"/>
      <c r="BQ48" s="784">
        <f>'SAME R Results'!BH82</f>
        <v>2.7334574999999997</v>
      </c>
      <c r="BR48" s="817">
        <f>'SAME R Results'!BI82</f>
        <v>0.10509227008761539</v>
      </c>
      <c r="BS48" s="817">
        <f>'SAME R Results'!BJ82</f>
        <v>0.154844539147029</v>
      </c>
      <c r="BT48" s="817">
        <f>'SAME R Results'!BL82</f>
        <v>3.3243622350005242</v>
      </c>
      <c r="BU48" s="817">
        <f>'SAME R Results'!BM82</f>
        <v>1.8636959275172889</v>
      </c>
      <c r="BV48" s="817">
        <f>'SAME R Results'!BN82</f>
        <v>8.6578132344292139E-2</v>
      </c>
      <c r="BW48" s="784">
        <f>'SAME R Results'!BO82</f>
        <v>990233.64370977459</v>
      </c>
      <c r="BX48" s="784">
        <f>'SAME R Results'!BP82</f>
        <v>974359.86946889805</v>
      </c>
      <c r="BY48" s="784">
        <f>'SAME R Results'!BQ82</f>
        <v>914805.60950171377</v>
      </c>
      <c r="BZ48" s="784">
        <f>'SAME R Results'!BR82</f>
        <v>104.06590153459113</v>
      </c>
      <c r="CA48" s="784">
        <f>'SAME R Results'!BS82</f>
        <v>0.13195807067388776</v>
      </c>
      <c r="CB48" s="784">
        <f>'SAME R Results'!BT82</f>
        <v>0.45</v>
      </c>
      <c r="CC48" s="784">
        <f>'SAME R Results'!BV82</f>
        <v>1</v>
      </c>
      <c r="CD48" s="880">
        <f>'SAME R Results'!BW82</f>
        <v>1.42</v>
      </c>
      <c r="CE48" s="1086">
        <f>'SAME R Results'!BZ82</f>
        <v>494.14786984146389</v>
      </c>
      <c r="CF48" s="1777">
        <f>'SAME R Results'!CA82</f>
        <v>0.36000000000002697</v>
      </c>
      <c r="CG48" s="1777">
        <f>'SAME R Results'!CB82</f>
        <v>0</v>
      </c>
      <c r="CH48" s="1777">
        <f>'SAME R Results'!CC82</f>
        <v>0</v>
      </c>
      <c r="CI48" s="1777">
        <f>'SAME R Results'!CD82</f>
        <v>4.5557624999996583E-2</v>
      </c>
      <c r="CJ48" s="1777"/>
      <c r="CK48" s="1777"/>
      <c r="CL48" s="2015">
        <f>'SAME R Results'!CI82</f>
        <v>82</v>
      </c>
      <c r="CM48" s="2015" t="str">
        <f>'SAME R Results'!CJ82</f>
        <v>Kapton</v>
      </c>
      <c r="CN48" s="2016">
        <f>'SAME R Results'!CK82</f>
        <v>0.10509227008761539</v>
      </c>
      <c r="CO48" s="2016">
        <f>'SAME R Results'!CL82</f>
        <v>2.2412655034877989E-2</v>
      </c>
      <c r="CP48" s="2016">
        <f>'SAME R Results'!CM82</f>
        <v>4.0960478988366078E-2</v>
      </c>
      <c r="CQ48" s="2020"/>
    </row>
    <row r="49" spans="1:95" ht="16.5" customHeight="1" x14ac:dyDescent="0.2">
      <c r="A49" s="780">
        <v>2</v>
      </c>
      <c r="B49" s="784" t="str">
        <f>'SAME R Results'!A83</f>
        <v>8(4)</v>
      </c>
      <c r="C49" s="831" t="str">
        <f>'SAME R Results'!B83</f>
        <v>Kapton</v>
      </c>
      <c r="D49" s="784" t="str">
        <f>'SAME R Results'!C83</f>
        <v>K11</v>
      </c>
      <c r="E49" s="784" t="str">
        <f>'SAME R Results'!D83</f>
        <v>47 K</v>
      </c>
      <c r="F49" s="784">
        <f>'SAME R Results'!E83</f>
        <v>0</v>
      </c>
      <c r="G49" s="784">
        <f>'SAME R Results'!F83</f>
        <v>94</v>
      </c>
      <c r="H49" s="785" t="str">
        <f>'SAME R Results'!G83</f>
        <v>Mid Temp aging run mid high</v>
      </c>
      <c r="I49" s="784">
        <f>'SAME R Results'!H83</f>
        <v>250</v>
      </c>
      <c r="J49" s="786">
        <f>'SAME R Results'!I83</f>
        <v>40428.354166666664</v>
      </c>
      <c r="K49" s="784">
        <f>'SAME R Results'!J83</f>
        <v>0</v>
      </c>
      <c r="L49" s="788"/>
      <c r="M49" s="788"/>
      <c r="N49" s="784">
        <f>'SAME R Results'!K83</f>
        <v>8.1</v>
      </c>
      <c r="O49" s="793">
        <f>'SAME R Results'!L83</f>
        <v>1.45</v>
      </c>
      <c r="P49" s="784">
        <f>'SAME R Results'!M83</f>
        <v>60</v>
      </c>
      <c r="Q49" s="784">
        <f>'SAME R Results'!N83</f>
        <v>11</v>
      </c>
      <c r="R49" s="784">
        <f>'SAME R Results'!O83</f>
        <v>8</v>
      </c>
      <c r="S49" s="784" t="str">
        <f>'SAME R Results'!P83</f>
        <v>n</v>
      </c>
      <c r="T49" s="784">
        <f>'SAME R Results'!Q83</f>
        <v>0</v>
      </c>
      <c r="U49" s="784">
        <f>'SAME R Results'!R83</f>
        <v>42.142857142857146</v>
      </c>
      <c r="V49" s="784" t="str">
        <f>'SAME R Results'!S83</f>
        <v>y</v>
      </c>
      <c r="W49" s="784">
        <f>'SAME R Results'!T83</f>
        <v>60</v>
      </c>
      <c r="X49" s="784" t="str">
        <f>'SAME R Results'!U83</f>
        <v>n</v>
      </c>
      <c r="Y49" s="784" t="str">
        <f>'SAME R Results'!V83</f>
        <v>y</v>
      </c>
      <c r="Z49" s="784" t="str">
        <f>'SAME R Results'!W83</f>
        <v>y</v>
      </c>
      <c r="AA49" s="784" t="str">
        <f>'SAME R Results'!X83</f>
        <v>n</v>
      </c>
      <c r="AB49" s="784" t="str">
        <f>'SAME R Results'!Y83</f>
        <v>n</v>
      </c>
      <c r="AC49" s="789"/>
      <c r="AD49" s="784" t="str">
        <f>'SAME R Results'!Z83</f>
        <v>y</v>
      </c>
      <c r="AE49" s="784">
        <f>'SAME R Results'!AA83</f>
        <v>10</v>
      </c>
      <c r="AF49" s="784" t="str">
        <f>'SAME R Results'!AB83</f>
        <v>y</v>
      </c>
      <c r="AG49" s="817">
        <f>'SAME R Results'!AC83</f>
        <v>3.852706928546E-2</v>
      </c>
      <c r="AH49" s="819">
        <f>'SAME R Results'!AD83</f>
        <v>0</v>
      </c>
      <c r="AI49" s="784">
        <f>'SAME R Results'!AE83</f>
        <v>58</v>
      </c>
      <c r="AJ49" s="784">
        <f>'SAME R Results'!AF83</f>
        <v>480</v>
      </c>
      <c r="AK49" s="784">
        <f>'SAME R Results'!AG83</f>
        <v>0</v>
      </c>
      <c r="AL49" s="784" t="str">
        <f>'SAME R Results'!AH83</f>
        <v>n</v>
      </c>
      <c r="AM49" s="784" t="str">
        <f>'SAME R Results'!AI83</f>
        <v>y</v>
      </c>
      <c r="AN49" s="784" t="str">
        <f>'SAME R Results'!AJ83</f>
        <v>y</v>
      </c>
      <c r="AO49" s="784" t="str">
        <f>'SAME R Results'!AK83</f>
        <v>n</v>
      </c>
      <c r="AP49" s="784" t="str">
        <f>'SAME R Results'!AL83</f>
        <v>n</v>
      </c>
      <c r="AQ49" s="784" t="str">
        <f>'SAME R Results'!AM83</f>
        <v>y</v>
      </c>
      <c r="AR49" s="817">
        <f>'SAME R Results'!AN83</f>
        <v>3.852706928546E-2</v>
      </c>
      <c r="AS49" s="819">
        <f>'SAME R Results'!AO83</f>
        <v>0</v>
      </c>
      <c r="AT49" s="784">
        <f>'SAME R Results'!AP83</f>
        <v>0</v>
      </c>
      <c r="AU49" s="789"/>
      <c r="AV49" s="821">
        <f>'SAME R Results'!AQ83</f>
        <v>0</v>
      </c>
      <c r="AW49" s="821">
        <f>'SAME R Results'!AR83</f>
        <v>0.7454529000000002</v>
      </c>
      <c r="AX49" s="821">
        <f>'SAME R Results'!AS83</f>
        <v>0</v>
      </c>
      <c r="AY49" s="821">
        <f>'SAME R Results'!AT83</f>
        <v>0</v>
      </c>
      <c r="AZ49" s="824"/>
      <c r="BA49" s="824"/>
      <c r="BB49" s="821">
        <f>'SAME R Results'!AU83</f>
        <v>0.10324098999999998</v>
      </c>
      <c r="BC49" s="821">
        <f>'SAME R Results'!AV83</f>
        <v>2.8869634999999998E-2</v>
      </c>
      <c r="BD49" s="821">
        <f>'SAME R Results'!AW83</f>
        <v>6.0749664999999995</v>
      </c>
      <c r="BE49" s="821">
        <f>'SAME R Results'!AX83</f>
        <v>4.6810754999999995</v>
      </c>
      <c r="BF49" s="827">
        <f>'SAME R Results'!AY83</f>
        <v>75855</v>
      </c>
      <c r="BG49" s="784">
        <f>'SAME R Results'!AZ83</f>
        <v>0.18572995000000003</v>
      </c>
      <c r="BH49" s="784">
        <f>'SAME R Results'!BA83</f>
        <v>8.1817625000000005E-2</v>
      </c>
      <c r="BI49" s="789"/>
      <c r="BJ49" s="784">
        <f>'SAME R Results'!BB83</f>
        <v>7.88</v>
      </c>
      <c r="BK49" s="784">
        <f>'SAME R Results'!BC83</f>
        <v>1.393891</v>
      </c>
      <c r="BL49" s="784">
        <f>'SAME R Results'!BD83</f>
        <v>3018896.3813527012</v>
      </c>
      <c r="BM49" s="784">
        <f>'SAME R Results'!BE83</f>
        <v>277.55824331110045</v>
      </c>
      <c r="BN49" s="784">
        <f>'SAME R Results'!BF83</f>
        <v>7.4371354999999972E-2</v>
      </c>
      <c r="BO49" s="784">
        <f>'SAME R Results'!BG83</f>
        <v>2.5978081250000007E-2</v>
      </c>
      <c r="BP49" s="789"/>
      <c r="BQ49" s="784">
        <f>'SAME R Results'!BH83</f>
        <v>3.5459999999999998</v>
      </c>
      <c r="BR49" s="817">
        <f>'SAME R Results'!BI83</f>
        <v>9.1940301437816396E-2</v>
      </c>
      <c r="BS49" s="817">
        <f>'SAME R Results'!BJ83</f>
        <v>0.11646654330236111</v>
      </c>
      <c r="BT49" s="817">
        <f>'SAME R Results'!BL83</f>
        <v>2.8628501960667303</v>
      </c>
      <c r="BU49" s="817">
        <f>'SAME R Results'!BM83</f>
        <v>1.6262491679176359</v>
      </c>
      <c r="BV49" s="817">
        <f>'SAME R Results'!BN83</f>
        <v>8.1688005420539944E-2</v>
      </c>
      <c r="BW49" s="784">
        <f>'SAME R Results'!BO83</f>
        <v>3018896.3813527012</v>
      </c>
      <c r="BX49" s="784">
        <f>'SAME R Results'!BP83</f>
        <v>2973612.2465260113</v>
      </c>
      <c r="BY49" s="784">
        <f>'SAME R Results'!BQ83</f>
        <v>2706721.3379854904</v>
      </c>
      <c r="BZ49" s="784">
        <f>'SAME R Results'!BR83</f>
        <v>277.55824331110045</v>
      </c>
      <c r="CA49" s="784">
        <f>'SAME R Results'!BS83</f>
        <v>0.30939603125277454</v>
      </c>
      <c r="CB49" s="784">
        <f>'SAME R Results'!BT83</f>
        <v>0.45</v>
      </c>
      <c r="CC49" s="784">
        <f>'SAME R Results'!BV83</f>
        <v>1</v>
      </c>
      <c r="CD49" s="880">
        <f>'SAME R Results'!BW83</f>
        <v>1.42</v>
      </c>
      <c r="CE49" s="1086">
        <f>'SAME R Results'!BZ83</f>
        <v>527.34367563845251</v>
      </c>
      <c r="CF49" s="1777">
        <f>'SAME R Results'!CA83</f>
        <v>0.57000000000007045</v>
      </c>
      <c r="CG49" s="1777" t="str">
        <f>'SAME R Results'!CB83</f>
        <v xml:space="preserve"> 47K</v>
      </c>
      <c r="CH49" s="1777">
        <f>'SAME R Results'!CC83</f>
        <v>250</v>
      </c>
      <c r="CI49" s="1777">
        <f>'SAME R Results'!CD83</f>
        <v>3.7326315789469072E-2</v>
      </c>
      <c r="CJ49" s="1777"/>
      <c r="CK49" s="1777"/>
      <c r="CL49" s="2015">
        <f>'SAME R Results'!CI83</f>
        <v>83</v>
      </c>
      <c r="CM49" s="2015" t="str">
        <f>'SAME R Results'!CJ83</f>
        <v>Kapton</v>
      </c>
      <c r="CN49" s="2016">
        <f>'SAME R Results'!CK83</f>
        <v>9.1940301437816396E-2</v>
      </c>
      <c r="CO49" s="2016">
        <f>'SAME R Results'!CL83</f>
        <v>2.0973309362662149E-2</v>
      </c>
      <c r="CP49" s="2016">
        <f>'SAME R Results'!CM83</f>
        <v>3.7033329392250972E-2</v>
      </c>
    </row>
    <row r="50" spans="1:95" ht="16.5" customHeight="1" x14ac:dyDescent="0.2">
      <c r="A50" s="780">
        <v>2</v>
      </c>
      <c r="B50" s="784" t="str">
        <f>'SAME R Results'!A84</f>
        <v>8(4)</v>
      </c>
      <c r="C50" s="831" t="str">
        <f>'SAME R Results'!B84</f>
        <v>Kapton</v>
      </c>
      <c r="D50" s="784" t="str">
        <f>'SAME R Results'!C84</f>
        <v>K11</v>
      </c>
      <c r="E50" s="784" t="str">
        <f>'SAME R Results'!D84</f>
        <v>47KA</v>
      </c>
      <c r="F50" s="784">
        <f>'SAME R Results'!E84</f>
        <v>0</v>
      </c>
      <c r="G50" s="784" t="str">
        <f>'SAME R Results'!F84</f>
        <v>94a</v>
      </c>
      <c r="H50" s="785" t="str">
        <f>'SAME R Results'!G84</f>
        <v>aged</v>
      </c>
      <c r="I50" s="784">
        <f>'SAME R Results'!H84</f>
        <v>250</v>
      </c>
      <c r="J50" s="786">
        <f>'SAME R Results'!I84</f>
        <v>40428.354166666664</v>
      </c>
      <c r="K50" s="784">
        <f>'SAME R Results'!J84</f>
        <v>0</v>
      </c>
      <c r="L50" s="788"/>
      <c r="M50" s="788"/>
      <c r="N50" s="784">
        <f>'SAME R Results'!K84</f>
        <v>8.1</v>
      </c>
      <c r="O50" s="793">
        <f>'SAME R Results'!L84</f>
        <v>1.45</v>
      </c>
      <c r="P50" s="784">
        <f>'SAME R Results'!M84</f>
        <v>0</v>
      </c>
      <c r="Q50" s="784">
        <f>'SAME R Results'!N84</f>
        <v>0</v>
      </c>
      <c r="R50" s="784">
        <f>'SAME R Results'!O84</f>
        <v>0</v>
      </c>
      <c r="S50" s="784">
        <f>'SAME R Results'!P84</f>
        <v>0</v>
      </c>
      <c r="T50" s="784">
        <f>'SAME R Results'!Q84</f>
        <v>0</v>
      </c>
      <c r="U50" s="784">
        <f>'SAME R Results'!R84</f>
        <v>567.42857142857144</v>
      </c>
      <c r="V50" s="784">
        <f>'SAME R Results'!S84</f>
        <v>0</v>
      </c>
      <c r="W50" s="784">
        <f>'SAME R Results'!T84</f>
        <v>0</v>
      </c>
      <c r="X50" s="784" t="str">
        <f>'SAME R Results'!U84</f>
        <v>n</v>
      </c>
      <c r="Y50" s="784" t="str">
        <f>'SAME R Results'!V84</f>
        <v>y</v>
      </c>
      <c r="Z50" s="784" t="str">
        <f>'SAME R Results'!W84</f>
        <v>y</v>
      </c>
      <c r="AA50" s="784" t="str">
        <f>'SAME R Results'!X84</f>
        <v>n</v>
      </c>
      <c r="AB50" s="784" t="str">
        <f>'SAME R Results'!Y84</f>
        <v>n</v>
      </c>
      <c r="AC50" s="789"/>
      <c r="AD50" s="784" t="str">
        <f>'SAME R Results'!Z84</f>
        <v>y</v>
      </c>
      <c r="AE50" s="784">
        <f>'SAME R Results'!AA84</f>
        <v>10</v>
      </c>
      <c r="AF50" s="784" t="str">
        <f>'SAME R Results'!AB84</f>
        <v>y</v>
      </c>
      <c r="AG50" s="817">
        <f>'SAME R Results'!AC84</f>
        <v>3.852706928546E-2</v>
      </c>
      <c r="AH50" s="819">
        <f>'SAME R Results'!AD84</f>
        <v>0</v>
      </c>
      <c r="AI50" s="784">
        <f>'SAME R Results'!AE84</f>
        <v>0</v>
      </c>
      <c r="AJ50" s="784">
        <f>'SAME R Results'!AF84</f>
        <v>0</v>
      </c>
      <c r="AK50" s="784">
        <f>'SAME R Results'!AG84</f>
        <v>0</v>
      </c>
      <c r="AL50" s="784">
        <f>'SAME R Results'!AH84</f>
        <v>0</v>
      </c>
      <c r="AM50" s="784">
        <f>'SAME R Results'!AI84</f>
        <v>0</v>
      </c>
      <c r="AN50" s="784">
        <f>'SAME R Results'!AJ84</f>
        <v>0</v>
      </c>
      <c r="AO50" s="784">
        <f>'SAME R Results'!AK84</f>
        <v>0</v>
      </c>
      <c r="AP50" s="784">
        <f>'SAME R Results'!AL84</f>
        <v>0</v>
      </c>
      <c r="AQ50" s="784">
        <f>'SAME R Results'!AM84</f>
        <v>0</v>
      </c>
      <c r="AR50" s="817">
        <f>'SAME R Results'!AN84</f>
        <v>0</v>
      </c>
      <c r="AS50" s="819">
        <f>'SAME R Results'!AO84</f>
        <v>0</v>
      </c>
      <c r="AT50" s="784">
        <f>'SAME R Results'!AP84</f>
        <v>60</v>
      </c>
      <c r="AU50" s="789"/>
      <c r="AV50" s="821">
        <f>'SAME R Results'!AQ84</f>
        <v>0</v>
      </c>
      <c r="AW50" s="821">
        <f>'SAME R Results'!AR84</f>
        <v>0.84228519999999985</v>
      </c>
      <c r="AX50" s="821">
        <f>'SAME R Results'!AS84</f>
        <v>0</v>
      </c>
      <c r="AY50" s="821">
        <f>'SAME R Results'!AT84</f>
        <v>0</v>
      </c>
      <c r="AZ50" s="824"/>
      <c r="BA50" s="824"/>
      <c r="BB50" s="821">
        <f>'SAME R Results'!AU84</f>
        <v>0.11454768499999998</v>
      </c>
      <c r="BC50" s="821">
        <f>'SAME R Results'!AV84</f>
        <v>2.7988971428571426E-2</v>
      </c>
      <c r="BD50" s="821">
        <f>'SAME R Results'!AW84</f>
        <v>5.5408479999999987</v>
      </c>
      <c r="BE50" s="821">
        <f>'SAME R Results'!AX84</f>
        <v>4.6827623809523802</v>
      </c>
      <c r="BF50" s="827">
        <f>'SAME R Results'!AY84</f>
        <v>30740</v>
      </c>
      <c r="BG50" s="784">
        <f>'SAME R Results'!AZ84</f>
        <v>0.21058654999999998</v>
      </c>
      <c r="BH50" s="784">
        <f>'SAME R Results'!BA84</f>
        <v>7.9636342857142856E-2</v>
      </c>
      <c r="BI50" s="789"/>
      <c r="BJ50" s="784">
        <f>'SAME R Results'!BB84</f>
        <v>10.396850000000001</v>
      </c>
      <c r="BK50" s="784">
        <f>'SAME R Results'!BC84</f>
        <v>0.85808561904761849</v>
      </c>
      <c r="BL50" s="784">
        <f>'SAME R Results'!BD84</f>
        <v>1151405.4928839717</v>
      </c>
      <c r="BM50" s="784">
        <f>'SAME R Results'!BE84</f>
        <v>156.01798358413714</v>
      </c>
      <c r="BN50" s="784">
        <f>'SAME R Results'!BF84</f>
        <v>8.6558713571428553E-2</v>
      </c>
      <c r="BO50" s="784">
        <f>'SAME R Results'!BG84</f>
        <v>3.2737551785714282E-2</v>
      </c>
      <c r="BP50" s="789"/>
      <c r="BQ50" s="784">
        <f>'SAME R Results'!BH84</f>
        <v>4.6785825000000001</v>
      </c>
      <c r="BR50" s="817">
        <f>'SAME R Results'!BI84</f>
        <v>0.13550220539017285</v>
      </c>
      <c r="BS50" s="817">
        <f>'SAME R Results'!BJ84</f>
        <v>0.17614338692128539</v>
      </c>
      <c r="BT50" s="817">
        <f>'SAME R Results'!BL84</f>
        <v>2.6440191416268415</v>
      </c>
      <c r="BU50" s="817">
        <f>'SAME R Results'!BM84</f>
        <v>1.6688963150865648</v>
      </c>
      <c r="BV50" s="817">
        <f>'SAME R Results'!BN84</f>
        <v>0.118846493917783</v>
      </c>
      <c r="BW50" s="784">
        <f>'SAME R Results'!BO84</f>
        <v>1151405.4928839717</v>
      </c>
      <c r="BX50" s="784">
        <f>'SAME R Results'!BP84</f>
        <v>1133054.2397751133</v>
      </c>
      <c r="BY50" s="784">
        <f>'SAME R Results'!BQ84</f>
        <v>1060893.9210288024</v>
      </c>
      <c r="BZ50" s="784">
        <f>'SAME R Results'!BR84</f>
        <v>156.01798358413714</v>
      </c>
      <c r="CA50" s="784">
        <f>'SAME R Results'!BS84</f>
        <v>0.19046559954000231</v>
      </c>
      <c r="CB50" s="784">
        <f>'SAME R Results'!BT84</f>
        <v>0.45</v>
      </c>
      <c r="CC50" s="784">
        <f>'SAME R Results'!BV84</f>
        <v>1</v>
      </c>
      <c r="CD50" s="880">
        <f>'SAME R Results'!BW84</f>
        <v>1.42</v>
      </c>
      <c r="CE50" s="1086">
        <f>'SAME R Results'!BZ84</f>
        <v>527.34367563845251</v>
      </c>
      <c r="CF50" s="1777">
        <f>'SAME R Results'!CA84</f>
        <v>0.57000000000007045</v>
      </c>
      <c r="CG50" s="1777">
        <f>'SAME R Results'!CB84</f>
        <v>0</v>
      </c>
      <c r="CH50" s="1777">
        <f>'SAME R Results'!CC84</f>
        <v>0</v>
      </c>
      <c r="CI50" s="1777">
        <f>'SAME R Results'!CD84</f>
        <v>4.9248236842099183E-2</v>
      </c>
      <c r="CJ50" s="1777"/>
      <c r="CK50" s="1777"/>
      <c r="CL50" s="2015">
        <f>'SAME R Results'!CI84</f>
        <v>84</v>
      </c>
      <c r="CM50" s="2015" t="str">
        <f>'SAME R Results'!CJ84</f>
        <v>Kapton</v>
      </c>
      <c r="CN50" s="2016">
        <f>'SAME R Results'!CK84</f>
        <v>0.13550220539017285</v>
      </c>
      <c r="CO50" s="2016">
        <f>'SAME R Results'!CL84</f>
        <v>1.8501055302846226E-2</v>
      </c>
      <c r="CP50" s="2016">
        <f>'SAME R Results'!CM84</f>
        <v>3.5804107773837288E-2</v>
      </c>
    </row>
    <row r="51" spans="1:95" ht="16.5" customHeight="1" x14ac:dyDescent="0.2">
      <c r="A51" s="780">
        <v>2</v>
      </c>
      <c r="B51" s="784" t="str">
        <f>'SAME R Results'!A99</f>
        <v>9(4)</v>
      </c>
      <c r="C51" s="831" t="str">
        <f>'SAME R Results'!B99</f>
        <v>Kapton</v>
      </c>
      <c r="D51" s="784" t="str">
        <f>'SAME R Results'!C99</f>
        <v>K12</v>
      </c>
      <c r="E51" s="784" t="str">
        <f>'SAME R Results'!D99</f>
        <v>54 K</v>
      </c>
      <c r="F51" s="784">
        <f>'SAME R Results'!E99</f>
        <v>0</v>
      </c>
      <c r="G51" s="784">
        <f>'SAME R Results'!F99</f>
        <v>101</v>
      </c>
      <c r="H51" s="785" t="str">
        <f>'SAME R Results'!G99</f>
        <v>No flow run w/ aging</v>
      </c>
      <c r="I51" s="784">
        <f>'SAME R Results'!H99</f>
        <v>251</v>
      </c>
      <c r="J51" s="786">
        <f>'SAME R Results'!I99</f>
        <v>40429.354166666664</v>
      </c>
      <c r="K51" s="784">
        <f>'SAME R Results'!J99</f>
        <v>0</v>
      </c>
      <c r="L51" s="788"/>
      <c r="M51" s="788"/>
      <c r="N51" s="784">
        <f>'SAME R Results'!K99</f>
        <v>0</v>
      </c>
      <c r="O51" s="793">
        <f>'SAME R Results'!L99</f>
        <v>1.48</v>
      </c>
      <c r="P51" s="784">
        <f>'SAME R Results'!M99</f>
        <v>60</v>
      </c>
      <c r="Q51" s="784">
        <f>'SAME R Results'!N99</f>
        <v>11</v>
      </c>
      <c r="R51" s="784">
        <f>'SAME R Results'!O99</f>
        <v>8</v>
      </c>
      <c r="S51" s="784" t="str">
        <f>'SAME R Results'!P99</f>
        <v>n</v>
      </c>
      <c r="T51" s="784" t="str">
        <f>'SAME R Results'!Q99</f>
        <v>N</v>
      </c>
      <c r="U51" s="784">
        <f>'SAME R Results'!R99</f>
        <v>29.428571428571427</v>
      </c>
      <c r="V51" s="784" t="str">
        <f>'SAME R Results'!S99</f>
        <v>Y</v>
      </c>
      <c r="W51" s="784">
        <f>'SAME R Results'!T99</f>
        <v>90</v>
      </c>
      <c r="X51" s="784" t="str">
        <f>'SAME R Results'!U99</f>
        <v>n</v>
      </c>
      <c r="Y51" s="784" t="str">
        <f>'SAME R Results'!V99</f>
        <v>y</v>
      </c>
      <c r="Z51" s="784" t="str">
        <f>'SAME R Results'!W99</f>
        <v>y</v>
      </c>
      <c r="AA51" s="784" t="str">
        <f>'SAME R Results'!X99</f>
        <v>n</v>
      </c>
      <c r="AB51" s="784" t="str">
        <f>'SAME R Results'!Y99</f>
        <v>n</v>
      </c>
      <c r="AC51" s="789"/>
      <c r="AD51" s="784" t="str">
        <f>'SAME R Results'!Z99</f>
        <v>y</v>
      </c>
      <c r="AE51" s="784">
        <f>'SAME R Results'!AA99</f>
        <v>10</v>
      </c>
      <c r="AF51" s="784" t="str">
        <f>'SAME R Results'!AB99</f>
        <v>y</v>
      </c>
      <c r="AG51" s="817">
        <f>'SAME R Results'!AC99</f>
        <v>3.852706928546E-2</v>
      </c>
      <c r="AH51" s="819">
        <f>'SAME R Results'!AD99</f>
        <v>0</v>
      </c>
      <c r="AI51" s="784">
        <f>'SAME R Results'!AE99</f>
        <v>58</v>
      </c>
      <c r="AJ51" s="784">
        <f>'SAME R Results'!AF99</f>
        <v>480</v>
      </c>
      <c r="AK51" s="784">
        <f>'SAME R Results'!AG99</f>
        <v>0</v>
      </c>
      <c r="AL51" s="784" t="str">
        <f>'SAME R Results'!AH99</f>
        <v>n</v>
      </c>
      <c r="AM51" s="784" t="str">
        <f>'SAME R Results'!AI99</f>
        <v>y</v>
      </c>
      <c r="AN51" s="784" t="str">
        <f>'SAME R Results'!AJ99</f>
        <v>y</v>
      </c>
      <c r="AO51" s="784" t="str">
        <f>'SAME R Results'!AK99</f>
        <v>n</v>
      </c>
      <c r="AP51" s="784" t="str">
        <f>'SAME R Results'!AL99</f>
        <v>n</v>
      </c>
      <c r="AQ51" s="784" t="str">
        <f>'SAME R Results'!AM99</f>
        <v>y</v>
      </c>
      <c r="AR51" s="817">
        <f>'SAME R Results'!AN99</f>
        <v>3.852706928546E-2</v>
      </c>
      <c r="AS51" s="819">
        <f>'SAME R Results'!AO99</f>
        <v>0</v>
      </c>
      <c r="AT51" s="784">
        <f>'SAME R Results'!AP99</f>
        <v>0</v>
      </c>
      <c r="AU51" s="789"/>
      <c r="AV51" s="821">
        <f>'SAME R Results'!AQ99</f>
        <v>0</v>
      </c>
      <c r="AW51" s="821">
        <f>'SAME R Results'!AR99</f>
        <v>2.7684004999999998</v>
      </c>
      <c r="AX51" s="821">
        <f>'SAME R Results'!AS99</f>
        <v>0</v>
      </c>
      <c r="AY51" s="821">
        <f>'SAME R Results'!AT99</f>
        <v>0</v>
      </c>
      <c r="AZ51" s="824"/>
      <c r="BA51" s="824"/>
      <c r="BB51" s="821">
        <f>'SAME R Results'!AU99</f>
        <v>0.24699400000000002</v>
      </c>
      <c r="BC51" s="821">
        <f>'SAME R Results'!AV99</f>
        <v>3.4469605E-2</v>
      </c>
      <c r="BD51" s="821">
        <f>'SAME R Results'!AW99</f>
        <v>5.080413000000001</v>
      </c>
      <c r="BE51" s="821">
        <f>'SAME R Results'!AX99</f>
        <v>4.7153630000000009</v>
      </c>
      <c r="BF51" s="827">
        <f>'SAME R Results'!AY99</f>
        <v>7657.5</v>
      </c>
      <c r="BG51" s="784">
        <f>'SAME R Results'!AZ99</f>
        <v>0.31900019999999996</v>
      </c>
      <c r="BH51" s="784">
        <f>'SAME R Results'!BA99</f>
        <v>9.0896630000000006E-2</v>
      </c>
      <c r="BI51" s="789"/>
      <c r="BJ51" s="784">
        <f>'SAME R Results'!BB99</f>
        <v>18.921150000000001</v>
      </c>
      <c r="BK51" s="784">
        <f>'SAME R Results'!BC99</f>
        <v>0.3650500000000001</v>
      </c>
      <c r="BL51" s="784">
        <f>'SAME R Results'!BD99</f>
        <v>277645.73872056679</v>
      </c>
      <c r="BM51" s="784">
        <f>'SAME R Results'!BE99</f>
        <v>62.00566341405532</v>
      </c>
      <c r="BN51" s="784">
        <f>'SAME R Results'!BF99</f>
        <v>0.21252439500000003</v>
      </c>
      <c r="BO51" s="784">
        <f>'SAME R Results'!BG99</f>
        <v>5.7025892499999987E-2</v>
      </c>
      <c r="BP51" s="789"/>
      <c r="BQ51" s="784">
        <f>'SAME R Results'!BH99</f>
        <v>8.5145175000000002</v>
      </c>
      <c r="BR51" s="817">
        <f>'SAME R Results'!BI99</f>
        <v>0.22332654446557226</v>
      </c>
      <c r="BS51" s="817">
        <f>'SAME R Results'!BJ99</f>
        <v>0.34551005269730162</v>
      </c>
      <c r="BT51" s="817">
        <f>'SAME R Results'!BL99</f>
        <v>3.7268052402687091</v>
      </c>
      <c r="BU51" s="817">
        <f>'SAME R Results'!BM99</f>
        <v>1.9359452843564022</v>
      </c>
      <c r="BV51" s="817">
        <f>'SAME R Results'!BN99</f>
        <v>0.17954783605894736</v>
      </c>
      <c r="BW51" s="784">
        <f>'SAME R Results'!BO99</f>
        <v>277645.73872056679</v>
      </c>
      <c r="BX51" s="784">
        <f>'SAME R Results'!BP99</f>
        <v>273074.34247199545</v>
      </c>
      <c r="BY51" s="784">
        <f>'SAME R Results'!BQ99</f>
        <v>259686.61104533699</v>
      </c>
      <c r="BZ51" s="784">
        <f>'SAME R Results'!BR99</f>
        <v>62.00566341405532</v>
      </c>
      <c r="CA51" s="784">
        <f>'SAME R Results'!BS99</f>
        <v>8.1028589185829725E-2</v>
      </c>
      <c r="CB51" s="784">
        <f>'SAME R Results'!BT99</f>
        <v>0.45</v>
      </c>
      <c r="CC51" s="784">
        <f>'SAME R Results'!BV99</f>
        <v>1</v>
      </c>
      <c r="CD51" s="880">
        <f>'SAME R Results'!BW99</f>
        <v>1.42</v>
      </c>
      <c r="CE51" s="1086">
        <f>'SAME R Results'!BZ99</f>
        <v>578.19370520881728</v>
      </c>
      <c r="CF51" s="1777">
        <f>'SAME R Results'!CA99</f>
        <v>1.2966666666666127</v>
      </c>
      <c r="CG51" s="1777" t="str">
        <f>'SAME R Results'!CB99</f>
        <v xml:space="preserve"> 54K</v>
      </c>
      <c r="CH51" s="1777">
        <f>'SAME R Results'!CC99</f>
        <v>251</v>
      </c>
      <c r="CI51" s="1777">
        <f>'SAME R Results'!CD99</f>
        <v>3.9398795629821695E-2</v>
      </c>
      <c r="CJ51" s="1777"/>
      <c r="CK51" s="1777"/>
      <c r="CL51" s="2015">
        <f>'SAME R Results'!CI99</f>
        <v>99</v>
      </c>
      <c r="CM51" s="2015" t="str">
        <f>'SAME R Results'!CJ99</f>
        <v>Kapton</v>
      </c>
      <c r="CN51" s="2016">
        <f>'SAME R Results'!CK99</f>
        <v>0.22332654446557226</v>
      </c>
      <c r="CO51" s="2016">
        <f>'SAME R Results'!CL99</f>
        <v>2.4960239379389383E-2</v>
      </c>
      <c r="CP51" s="2016">
        <f>'SAME R Results'!CM99</f>
        <v>4.3284807245664844E-2</v>
      </c>
    </row>
    <row r="52" spans="1:95" ht="16.5" customHeight="1" x14ac:dyDescent="0.2">
      <c r="A52" s="780">
        <v>2</v>
      </c>
      <c r="B52" s="784" t="str">
        <f>'SAME R Results'!A100</f>
        <v>9(4)</v>
      </c>
      <c r="C52" s="831" t="str">
        <f>'SAME R Results'!B100</f>
        <v>Kapton</v>
      </c>
      <c r="D52" s="784" t="str">
        <f>'SAME R Results'!C100</f>
        <v>K12</v>
      </c>
      <c r="E52" s="784" t="str">
        <f>'SAME R Results'!D100</f>
        <v>54KA</v>
      </c>
      <c r="F52" s="784">
        <f>'SAME R Results'!E100</f>
        <v>0</v>
      </c>
      <c r="G52" s="784" t="str">
        <f>'SAME R Results'!F100</f>
        <v>101a</v>
      </c>
      <c r="H52" s="785" t="str">
        <f>'SAME R Results'!G100</f>
        <v>aged</v>
      </c>
      <c r="I52" s="784">
        <f>'SAME R Results'!H100</f>
        <v>251</v>
      </c>
      <c r="J52" s="786">
        <f>'SAME R Results'!I100</f>
        <v>40429.354166666664</v>
      </c>
      <c r="K52" s="784">
        <f>'SAME R Results'!J100</f>
        <v>0</v>
      </c>
      <c r="L52" s="788"/>
      <c r="M52" s="788"/>
      <c r="N52" s="784">
        <f>'SAME R Results'!K100</f>
        <v>0</v>
      </c>
      <c r="O52" s="793">
        <f>'SAME R Results'!L100</f>
        <v>1.48</v>
      </c>
      <c r="P52" s="784">
        <f>'SAME R Results'!M100</f>
        <v>0</v>
      </c>
      <c r="Q52" s="784">
        <f>'SAME R Results'!N100</f>
        <v>0</v>
      </c>
      <c r="R52" s="784">
        <f>'SAME R Results'!O100</f>
        <v>0</v>
      </c>
      <c r="S52" s="784">
        <f>'SAME R Results'!P100</f>
        <v>0</v>
      </c>
      <c r="T52" s="784">
        <f>'SAME R Results'!Q100</f>
        <v>0</v>
      </c>
      <c r="U52" s="784">
        <f>'SAME R Results'!R100</f>
        <v>560.57142857142856</v>
      </c>
      <c r="V52" s="784">
        <f>'SAME R Results'!S100</f>
        <v>0</v>
      </c>
      <c r="W52" s="784">
        <f>'SAME R Results'!T100</f>
        <v>0</v>
      </c>
      <c r="X52" s="784" t="str">
        <f>'SAME R Results'!U100</f>
        <v>n</v>
      </c>
      <c r="Y52" s="784" t="str">
        <f>'SAME R Results'!V100</f>
        <v>y</v>
      </c>
      <c r="Z52" s="784" t="str">
        <f>'SAME R Results'!W100</f>
        <v>y</v>
      </c>
      <c r="AA52" s="784" t="str">
        <f>'SAME R Results'!X100</f>
        <v>n</v>
      </c>
      <c r="AB52" s="784" t="str">
        <f>'SAME R Results'!Y100</f>
        <v>n</v>
      </c>
      <c r="AC52" s="789"/>
      <c r="AD52" s="784" t="str">
        <f>'SAME R Results'!Z100</f>
        <v>y</v>
      </c>
      <c r="AE52" s="784">
        <f>'SAME R Results'!AA100</f>
        <v>10</v>
      </c>
      <c r="AF52" s="784" t="str">
        <f>'SAME R Results'!AB100</f>
        <v>y</v>
      </c>
      <c r="AG52" s="817">
        <f>'SAME R Results'!AC100</f>
        <v>3.852706928546E-2</v>
      </c>
      <c r="AH52" s="819">
        <f>'SAME R Results'!AD100</f>
        <v>0</v>
      </c>
      <c r="AI52" s="784">
        <f>'SAME R Results'!AE100</f>
        <v>0</v>
      </c>
      <c r="AJ52" s="784">
        <f>'SAME R Results'!AF100</f>
        <v>0</v>
      </c>
      <c r="AK52" s="784">
        <f>'SAME R Results'!AG100</f>
        <v>0</v>
      </c>
      <c r="AL52" s="784">
        <f>'SAME R Results'!AH100</f>
        <v>0</v>
      </c>
      <c r="AM52" s="784">
        <f>'SAME R Results'!AI100</f>
        <v>0</v>
      </c>
      <c r="AN52" s="784">
        <f>'SAME R Results'!AJ100</f>
        <v>0</v>
      </c>
      <c r="AO52" s="784">
        <f>'SAME R Results'!AK100</f>
        <v>0</v>
      </c>
      <c r="AP52" s="784">
        <f>'SAME R Results'!AL100</f>
        <v>0</v>
      </c>
      <c r="AQ52" s="784">
        <f>'SAME R Results'!AM100</f>
        <v>0</v>
      </c>
      <c r="AR52" s="817">
        <f>'SAME R Results'!AN100</f>
        <v>0</v>
      </c>
      <c r="AS52" s="819">
        <f>'SAME R Results'!AO100</f>
        <v>0</v>
      </c>
      <c r="AT52" s="784">
        <f>'SAME R Results'!AP100</f>
        <v>90</v>
      </c>
      <c r="AU52" s="789"/>
      <c r="AV52" s="821">
        <f>'SAME R Results'!AQ100</f>
        <v>0</v>
      </c>
      <c r="AW52" s="821">
        <f>'SAME R Results'!AR100</f>
        <v>2.4593499999999997</v>
      </c>
      <c r="AX52" s="821">
        <f>'SAME R Results'!AS100</f>
        <v>0</v>
      </c>
      <c r="AY52" s="821">
        <f>'SAME R Results'!AT100</f>
        <v>0</v>
      </c>
      <c r="AZ52" s="824"/>
      <c r="BA52" s="824"/>
      <c r="BB52" s="821">
        <f>'SAME R Results'!AU100</f>
        <v>0.24140934999999999</v>
      </c>
      <c r="BC52" s="821">
        <f>'SAME R Results'!AV100</f>
        <v>2.7633670000000006E-2</v>
      </c>
      <c r="BD52" s="821">
        <f>'SAME R Results'!AW100</f>
        <v>5.0475170000000009</v>
      </c>
      <c r="BE52" s="821">
        <f>'SAME R Results'!AX100</f>
        <v>4.6985919999999997</v>
      </c>
      <c r="BF52" s="827">
        <f>'SAME R Results'!AY100</f>
        <v>6987.5</v>
      </c>
      <c r="BG52" s="784">
        <f>'SAME R Results'!AZ100</f>
        <v>0.31419369999999991</v>
      </c>
      <c r="BH52" s="784">
        <f>'SAME R Results'!BA100</f>
        <v>7.9284674999999999E-2</v>
      </c>
      <c r="BI52" s="789"/>
      <c r="BJ52" s="784">
        <f>'SAME R Results'!BB100</f>
        <v>18.121100000000002</v>
      </c>
      <c r="BK52" s="784">
        <f>'SAME R Results'!BC100</f>
        <v>0.34892500000000126</v>
      </c>
      <c r="BL52" s="784">
        <f>'SAME R Results'!BD100</f>
        <v>253109.83922102317</v>
      </c>
      <c r="BM52" s="784">
        <f>'SAME R Results'!BE100</f>
        <v>59.146924907156333</v>
      </c>
      <c r="BN52" s="784">
        <f>'SAME R Results'!BF100</f>
        <v>0.21377568</v>
      </c>
      <c r="BO52" s="784">
        <f>'SAME R Results'!BG100</f>
        <v>5.8727256249999978E-2</v>
      </c>
      <c r="BP52" s="789"/>
      <c r="BQ52" s="784">
        <f>'SAME R Results'!BH100</f>
        <v>8.1544950000000007</v>
      </c>
      <c r="BR52" s="817">
        <f>'SAME R Results'!BI100</f>
        <v>0.23368086001393035</v>
      </c>
      <c r="BS52" s="817">
        <f>'SAME R Results'!BJ100</f>
        <v>0.35123708057095632</v>
      </c>
      <c r="BT52" s="817">
        <f>'SAME R Results'!BL100</f>
        <v>3.6401441792200204</v>
      </c>
      <c r="BU52" s="817">
        <f>'SAME R Results'!BM100</f>
        <v>1.8933755883208117</v>
      </c>
      <c r="BV52" s="817">
        <f>'SAME R Results'!BN100</f>
        <v>0.19060510757829099</v>
      </c>
      <c r="BW52" s="784">
        <f>'SAME R Results'!BO100</f>
        <v>253109.83922102317</v>
      </c>
      <c r="BX52" s="784">
        <f>'SAME R Results'!BP100</f>
        <v>248938.42148848745</v>
      </c>
      <c r="BY52" s="784">
        <f>'SAME R Results'!BQ100</f>
        <v>236843.57713898845</v>
      </c>
      <c r="BZ52" s="784">
        <f>'SAME R Results'!BR100</f>
        <v>59.146924907156333</v>
      </c>
      <c r="CA52" s="784">
        <f>'SAME R Results'!BS100</f>
        <v>7.7449391813904214E-2</v>
      </c>
      <c r="CB52" s="784">
        <f>'SAME R Results'!BT100</f>
        <v>0.45</v>
      </c>
      <c r="CC52" s="784">
        <f>'SAME R Results'!BV100</f>
        <v>1</v>
      </c>
      <c r="CD52" s="880">
        <f>'SAME R Results'!BW100</f>
        <v>1.42</v>
      </c>
      <c r="CE52" s="1086">
        <f>'SAME R Results'!BZ100</f>
        <v>578.19370520881728</v>
      </c>
      <c r="CF52" s="1777">
        <f>'SAME R Results'!CA100</f>
        <v>1.2966666666666127</v>
      </c>
      <c r="CG52" s="1777">
        <f>'SAME R Results'!CB100</f>
        <v>0</v>
      </c>
      <c r="CH52" s="1777">
        <f>'SAME R Results'!CC100</f>
        <v>0</v>
      </c>
      <c r="CI52" s="1777">
        <f>'SAME R Results'!CD100</f>
        <v>3.7732881748073557E-2</v>
      </c>
      <c r="CJ52" s="1777"/>
      <c r="CK52" s="1777"/>
      <c r="CL52" s="2015">
        <f>'SAME R Results'!CI100</f>
        <v>100</v>
      </c>
      <c r="CM52" s="2015" t="str">
        <f>'SAME R Results'!CJ100</f>
        <v>Kapton</v>
      </c>
      <c r="CN52" s="2016">
        <f>'SAME R Results'!CK100</f>
        <v>0.23368086001393035</v>
      </c>
      <c r="CO52" s="2016">
        <f>'SAME R Results'!CL100</f>
        <v>2.6215685949896341E-2</v>
      </c>
      <c r="CP52" s="2016">
        <f>'SAME R Results'!CM100</f>
        <v>4.2021161295630868E-2</v>
      </c>
    </row>
    <row r="53" spans="1:95" ht="16.5" customHeight="1" x14ac:dyDescent="0.2">
      <c r="A53" s="780">
        <v>2</v>
      </c>
      <c r="B53" s="784" t="str">
        <f>'SAME R Results'!A101</f>
        <v>9(4)</v>
      </c>
      <c r="C53" s="831" t="str">
        <f>'SAME R Results'!B101</f>
        <v>Kapton</v>
      </c>
      <c r="D53" s="784" t="str">
        <f>'SAME R Results'!C101</f>
        <v>K13</v>
      </c>
      <c r="E53" s="784" t="str">
        <f>'SAME R Results'!D101</f>
        <v>55 K</v>
      </c>
      <c r="F53" s="784">
        <f>'SAME R Results'!E101</f>
        <v>0</v>
      </c>
      <c r="G53" s="784">
        <f>'SAME R Results'!F101</f>
        <v>102</v>
      </c>
      <c r="H53" s="785" t="str">
        <f>'SAME R Results'!G101</f>
        <v>No flow run w/ aging</v>
      </c>
      <c r="I53" s="784">
        <f>'SAME R Results'!H101</f>
        <v>251</v>
      </c>
      <c r="J53" s="786">
        <f>'SAME R Results'!I101</f>
        <v>40429.354166666664</v>
      </c>
      <c r="K53" s="784">
        <f>'SAME R Results'!J101</f>
        <v>0</v>
      </c>
      <c r="L53" s="788"/>
      <c r="M53" s="788"/>
      <c r="N53" s="784">
        <f>'SAME R Results'!K101</f>
        <v>0</v>
      </c>
      <c r="O53" s="793">
        <f>'SAME R Results'!L101</f>
        <v>1.48</v>
      </c>
      <c r="P53" s="784">
        <f>'SAME R Results'!M101</f>
        <v>120</v>
      </c>
      <c r="Q53" s="784">
        <f>'SAME R Results'!N101</f>
        <v>11</v>
      </c>
      <c r="R53" s="784">
        <f>'SAME R Results'!O101</f>
        <v>8</v>
      </c>
      <c r="S53" s="784" t="str">
        <f>'SAME R Results'!P101</f>
        <v>n</v>
      </c>
      <c r="T53" s="784" t="str">
        <f>'SAME R Results'!Q101</f>
        <v>N</v>
      </c>
      <c r="U53" s="784">
        <f>'SAME R Results'!R101</f>
        <v>27.571428571428573</v>
      </c>
      <c r="V53" s="784" t="str">
        <f>'SAME R Results'!S101</f>
        <v>N</v>
      </c>
      <c r="W53" s="784">
        <f>'SAME R Results'!T101</f>
        <v>0</v>
      </c>
      <c r="X53" s="784" t="str">
        <f>'SAME R Results'!U101</f>
        <v>n</v>
      </c>
      <c r="Y53" s="784" t="str">
        <f>'SAME R Results'!V101</f>
        <v>y</v>
      </c>
      <c r="Z53" s="784" t="str">
        <f>'SAME R Results'!W101</f>
        <v>y</v>
      </c>
      <c r="AA53" s="784" t="str">
        <f>'SAME R Results'!X101</f>
        <v>n</v>
      </c>
      <c r="AB53" s="784" t="str">
        <f>'SAME R Results'!Y101</f>
        <v>n</v>
      </c>
      <c r="AC53" s="789"/>
      <c r="AD53" s="784" t="str">
        <f>'SAME R Results'!Z101</f>
        <v>y</v>
      </c>
      <c r="AE53" s="784">
        <f>'SAME R Results'!AA101</f>
        <v>10</v>
      </c>
      <c r="AF53" s="784" t="str">
        <f>'SAME R Results'!AB101</f>
        <v>y</v>
      </c>
      <c r="AG53" s="817">
        <f>'SAME R Results'!AC101</f>
        <v>3.852706928546E-2</v>
      </c>
      <c r="AH53" s="819">
        <f>'SAME R Results'!AD101</f>
        <v>0</v>
      </c>
      <c r="AI53" s="784">
        <f>'SAME R Results'!AE101</f>
        <v>58</v>
      </c>
      <c r="AJ53" s="784">
        <f>'SAME R Results'!AF101</f>
        <v>480</v>
      </c>
      <c r="AK53" s="784">
        <f>'SAME R Results'!AG101</f>
        <v>0</v>
      </c>
      <c r="AL53" s="784" t="str">
        <f>'SAME R Results'!AH101</f>
        <v>n</v>
      </c>
      <c r="AM53" s="784" t="str">
        <f>'SAME R Results'!AI101</f>
        <v>y</v>
      </c>
      <c r="AN53" s="784" t="str">
        <f>'SAME R Results'!AJ101</f>
        <v>y</v>
      </c>
      <c r="AO53" s="784" t="str">
        <f>'SAME R Results'!AK101</f>
        <v>n</v>
      </c>
      <c r="AP53" s="784" t="str">
        <f>'SAME R Results'!AL101</f>
        <v>n</v>
      </c>
      <c r="AQ53" s="784" t="str">
        <f>'SAME R Results'!AM101</f>
        <v>y</v>
      </c>
      <c r="AR53" s="817">
        <f>'SAME R Results'!AN101</f>
        <v>3.852706928546E-2</v>
      </c>
      <c r="AS53" s="819">
        <f>'SAME R Results'!AO101</f>
        <v>0</v>
      </c>
      <c r="AT53" s="784">
        <f>'SAME R Results'!AP101</f>
        <v>0</v>
      </c>
      <c r="AU53" s="789"/>
      <c r="AV53" s="821">
        <f>'SAME R Results'!AQ101</f>
        <v>0</v>
      </c>
      <c r="AW53" s="821">
        <f>'SAME R Results'!AR101</f>
        <v>5.4696210000000018</v>
      </c>
      <c r="AX53" s="821">
        <f>'SAME R Results'!AS101</f>
        <v>0</v>
      </c>
      <c r="AY53" s="821">
        <f>'SAME R Results'!AT101</f>
        <v>0</v>
      </c>
      <c r="AZ53" s="824"/>
      <c r="BA53" s="824"/>
      <c r="BB53" s="821">
        <f>'SAME R Results'!AU101</f>
        <v>0.5754089</v>
      </c>
      <c r="BC53" s="821">
        <f>'SAME R Results'!AV101</f>
        <v>4.9285889999999999E-2</v>
      </c>
      <c r="BD53" s="821">
        <f>'SAME R Results'!AW101</f>
        <v>5.1784979999999994</v>
      </c>
      <c r="BE53" s="821">
        <f>'SAME R Results'!AX101</f>
        <v>4.7215885000000002</v>
      </c>
      <c r="BF53" s="827">
        <f>'SAME R Results'!AY101</f>
        <v>7124.5</v>
      </c>
      <c r="BG53" s="784">
        <f>'SAME R Results'!AZ101</f>
        <v>0.67291259999999997</v>
      </c>
      <c r="BH53" s="784">
        <f>'SAME R Results'!BA101</f>
        <v>0.10229490999999999</v>
      </c>
      <c r="BI53" s="789"/>
      <c r="BJ53" s="784">
        <f>'SAME R Results'!BB101</f>
        <v>38.379599999999996</v>
      </c>
      <c r="BK53" s="784">
        <f>'SAME R Results'!BC101</f>
        <v>0.45690949999999919</v>
      </c>
      <c r="BL53" s="784">
        <f>'SAME R Results'!BD101</f>
        <v>258123.09072398374</v>
      </c>
      <c r="BM53" s="784">
        <f>'SAME R Results'!BE101</f>
        <v>78.526166726178445</v>
      </c>
      <c r="BN53" s="784">
        <f>'SAME R Results'!BF101</f>
        <v>0.52612301000000006</v>
      </c>
      <c r="BO53" s="784">
        <f>'SAME R Results'!BG101</f>
        <v>0.14265442249999999</v>
      </c>
      <c r="BP53" s="789"/>
      <c r="BQ53" s="784">
        <f>'SAME R Results'!BH101</f>
        <v>17.270820000000001</v>
      </c>
      <c r="BR53" s="817">
        <f>'SAME R Results'!BI101</f>
        <v>0.30421984529136165</v>
      </c>
      <c r="BS53" s="817">
        <f>'SAME R Results'!BJ101</f>
        <v>0.44812555565829937</v>
      </c>
      <c r="BT53" s="817">
        <f>'SAME R Results'!BL101</f>
        <v>3.6880946330282898</v>
      </c>
      <c r="BU53" s="817">
        <f>'SAME R Results'!BM101</f>
        <v>1.8633066199621118</v>
      </c>
      <c r="BV53" s="817">
        <f>'SAME R Results'!BN101</f>
        <v>0.25065793411164244</v>
      </c>
      <c r="BW53" s="784">
        <f>'SAME R Results'!BO101</f>
        <v>258123.09072398374</v>
      </c>
      <c r="BX53" s="784">
        <f>'SAME R Results'!BP101</f>
        <v>253869.88633966167</v>
      </c>
      <c r="BY53" s="784">
        <f>'SAME R Results'!BQ101</f>
        <v>241512.57084487329</v>
      </c>
      <c r="BZ53" s="784">
        <f>'SAME R Results'!BR101</f>
        <v>78.526166726178445</v>
      </c>
      <c r="CA53" s="784">
        <f>'SAME R Results'!BS101</f>
        <v>0.10141825002219639</v>
      </c>
      <c r="CB53" s="784">
        <f>'SAME R Results'!BT101</f>
        <v>0.45</v>
      </c>
      <c r="CC53" s="784">
        <f>'SAME R Results'!BV101</f>
        <v>1</v>
      </c>
      <c r="CD53" s="880">
        <f>'SAME R Results'!BW101</f>
        <v>1.42</v>
      </c>
      <c r="CE53" s="1086">
        <f>'SAME R Results'!BZ101</f>
        <v>578.7984573834824</v>
      </c>
      <c r="CF53" s="1777">
        <f>'SAME R Results'!CA101</f>
        <v>1.4366666666666417</v>
      </c>
      <c r="CG53" s="1777" t="str">
        <f>'SAME R Results'!CB101</f>
        <v xml:space="preserve"> 55K</v>
      </c>
      <c r="CH53" s="1777">
        <f>'SAME R Results'!CC101</f>
        <v>251</v>
      </c>
      <c r="CI53" s="1777">
        <f>'SAME R Results'!CD101</f>
        <v>7.2128714617170631E-2</v>
      </c>
      <c r="CJ53" s="1777"/>
      <c r="CK53" s="1777"/>
      <c r="CL53" s="2015">
        <f>'SAME R Results'!CI101</f>
        <v>101</v>
      </c>
      <c r="CM53" s="2015" t="str">
        <f>'SAME R Results'!CJ101</f>
        <v>Kapton</v>
      </c>
      <c r="CN53" s="2016">
        <f>'SAME R Results'!CK101</f>
        <v>0.30421984529136165</v>
      </c>
      <c r="CO53" s="2016">
        <f>'SAME R Results'!CL101</f>
        <v>3.0463116979969684E-2</v>
      </c>
      <c r="CP53" s="2016">
        <f>'SAME R Results'!CM101</f>
        <v>3.9727881450433204E-2</v>
      </c>
    </row>
    <row r="54" spans="1:95" s="11" customFormat="1" ht="16.5" customHeight="1" x14ac:dyDescent="0.2">
      <c r="A54" s="780">
        <v>2</v>
      </c>
      <c r="B54" s="784" t="str">
        <f>'SAME R Results'!A102</f>
        <v>9(4)</v>
      </c>
      <c r="C54" s="831" t="str">
        <f>'SAME R Results'!B102</f>
        <v>Kapton</v>
      </c>
      <c r="D54" s="784" t="str">
        <f>'SAME R Results'!C102</f>
        <v>K13</v>
      </c>
      <c r="E54" s="784" t="str">
        <f>'SAME R Results'!D102</f>
        <v>55KA</v>
      </c>
      <c r="F54" s="784">
        <f>'SAME R Results'!E102</f>
        <v>0</v>
      </c>
      <c r="G54" s="784" t="str">
        <f>'SAME R Results'!F102</f>
        <v>102a</v>
      </c>
      <c r="H54" s="785" t="str">
        <f>'SAME R Results'!G102</f>
        <v>aged</v>
      </c>
      <c r="I54" s="784">
        <f>'SAME R Results'!H102</f>
        <v>251</v>
      </c>
      <c r="J54" s="786">
        <f>'SAME R Results'!I102</f>
        <v>40429.354166666664</v>
      </c>
      <c r="K54" s="784">
        <f>'SAME R Results'!J102</f>
        <v>0</v>
      </c>
      <c r="L54" s="788"/>
      <c r="M54" s="788"/>
      <c r="N54" s="784">
        <f>'SAME R Results'!K102</f>
        <v>0</v>
      </c>
      <c r="O54" s="793">
        <f>'SAME R Results'!L102</f>
        <v>1.48</v>
      </c>
      <c r="P54" s="784">
        <f>'SAME R Results'!M102</f>
        <v>0</v>
      </c>
      <c r="Q54" s="784">
        <f>'SAME R Results'!N102</f>
        <v>0</v>
      </c>
      <c r="R54" s="784">
        <f>'SAME R Results'!O102</f>
        <v>0</v>
      </c>
      <c r="S54" s="784">
        <f>'SAME R Results'!P102</f>
        <v>0</v>
      </c>
      <c r="T54" s="784">
        <f>'SAME R Results'!Q102</f>
        <v>0</v>
      </c>
      <c r="U54" s="784">
        <f>'SAME R Results'!R102</f>
        <v>562.71428571428567</v>
      </c>
      <c r="V54" s="784">
        <f>'SAME R Results'!S102</f>
        <v>0</v>
      </c>
      <c r="W54" s="784">
        <f>'SAME R Results'!T102</f>
        <v>0</v>
      </c>
      <c r="X54" s="784" t="str">
        <f>'SAME R Results'!U102</f>
        <v>n</v>
      </c>
      <c r="Y54" s="784" t="str">
        <f>'SAME R Results'!V102</f>
        <v>y</v>
      </c>
      <c r="Z54" s="784" t="str">
        <f>'SAME R Results'!W102</f>
        <v>y</v>
      </c>
      <c r="AA54" s="784" t="str">
        <f>'SAME R Results'!X102</f>
        <v>n</v>
      </c>
      <c r="AB54" s="784" t="str">
        <f>'SAME R Results'!Y102</f>
        <v>n</v>
      </c>
      <c r="AC54" s="789"/>
      <c r="AD54" s="784" t="str">
        <f>'SAME R Results'!Z102</f>
        <v>y</v>
      </c>
      <c r="AE54" s="784">
        <f>'SAME R Results'!AA102</f>
        <v>10</v>
      </c>
      <c r="AF54" s="784" t="str">
        <f>'SAME R Results'!AB102</f>
        <v>y</v>
      </c>
      <c r="AG54" s="817">
        <f>'SAME R Results'!AC102</f>
        <v>3.852706928546E-2</v>
      </c>
      <c r="AH54" s="819">
        <f>'SAME R Results'!AD102</f>
        <v>0</v>
      </c>
      <c r="AI54" s="784">
        <f>'SAME R Results'!AE102</f>
        <v>0</v>
      </c>
      <c r="AJ54" s="784">
        <f>'SAME R Results'!AF102</f>
        <v>0</v>
      </c>
      <c r="AK54" s="784">
        <f>'SAME R Results'!AG102</f>
        <v>0</v>
      </c>
      <c r="AL54" s="784">
        <f>'SAME R Results'!AH102</f>
        <v>0</v>
      </c>
      <c r="AM54" s="784">
        <f>'SAME R Results'!AI102</f>
        <v>0</v>
      </c>
      <c r="AN54" s="784">
        <f>'SAME R Results'!AJ102</f>
        <v>0</v>
      </c>
      <c r="AO54" s="784">
        <f>'SAME R Results'!AK102</f>
        <v>0</v>
      </c>
      <c r="AP54" s="784">
        <f>'SAME R Results'!AL102</f>
        <v>0</v>
      </c>
      <c r="AQ54" s="784">
        <f>'SAME R Results'!AM102</f>
        <v>0</v>
      </c>
      <c r="AR54" s="817">
        <f>'SAME R Results'!AN102</f>
        <v>0</v>
      </c>
      <c r="AS54" s="819">
        <f>'SAME R Results'!AO102</f>
        <v>0</v>
      </c>
      <c r="AT54" s="784">
        <f>'SAME R Results'!AP102</f>
        <v>0</v>
      </c>
      <c r="AU54" s="789"/>
      <c r="AV54" s="821">
        <f>'SAME R Results'!AQ102</f>
        <v>0</v>
      </c>
      <c r="AW54" s="821">
        <f>'SAME R Results'!AR102</f>
        <v>5.1269247619047622</v>
      </c>
      <c r="AX54" s="821">
        <f>'SAME R Results'!AS102</f>
        <v>0</v>
      </c>
      <c r="AY54" s="821">
        <f>'SAME R Results'!AT102</f>
        <v>0</v>
      </c>
      <c r="AZ54" s="824"/>
      <c r="BA54" s="824"/>
      <c r="BB54" s="821">
        <f>'SAME R Results'!AU102</f>
        <v>0.52292585714285722</v>
      </c>
      <c r="BC54" s="821">
        <f>'SAME R Results'!AV102</f>
        <v>3.4881599999999999E-2</v>
      </c>
      <c r="BD54" s="821">
        <f>'SAME R Results'!AW102</f>
        <v>5.1096040000000009</v>
      </c>
      <c r="BE54" s="821">
        <f>'SAME R Results'!AX102</f>
        <v>4.7008985000000001</v>
      </c>
      <c r="BF54" s="827">
        <f>'SAME R Results'!AY102</f>
        <v>5855.5</v>
      </c>
      <c r="BG54" s="784">
        <f>'SAME R Results'!AZ102</f>
        <v>0.59019538095238111</v>
      </c>
      <c r="BH54" s="784">
        <f>'SAME R Results'!BA102</f>
        <v>8.3618164999999994E-2</v>
      </c>
      <c r="BI54" s="789"/>
      <c r="BJ54" s="784">
        <f>'SAME R Results'!BB102</f>
        <v>34.066571428571429</v>
      </c>
      <c r="BK54" s="784">
        <f>'SAME R Results'!BC102</f>
        <v>0.40870550000000083</v>
      </c>
      <c r="BL54" s="784">
        <f>'SAME R Results'!BD102</f>
        <v>211761.04779864493</v>
      </c>
      <c r="BM54" s="784">
        <f>'SAME R Results'!BE102</f>
        <v>69.806300393142521</v>
      </c>
      <c r="BN54" s="784">
        <f>'SAME R Results'!BF102</f>
        <v>0.48804425714285721</v>
      </c>
      <c r="BO54" s="784">
        <f>'SAME R Results'!BG102</f>
        <v>0.12664430398809529</v>
      </c>
      <c r="BP54" s="789"/>
      <c r="BQ54" s="784">
        <f>'SAME R Results'!BH102</f>
        <v>15.329957142857143</v>
      </c>
      <c r="BR54" s="817">
        <f>'SAME R Results'!BI102</f>
        <v>0.32964655737592746</v>
      </c>
      <c r="BS54" s="817">
        <f>'SAME R Results'!BJ102</f>
        <v>0.460047454751769</v>
      </c>
      <c r="BT54" s="817">
        <f>'SAME R Results'!BL102</f>
        <v>3.8536613315726695</v>
      </c>
      <c r="BU54" s="817">
        <f>'SAME R Results'!BM102</f>
        <v>1.7812740254848882</v>
      </c>
      <c r="BV54" s="817">
        <f>'SAME R Results'!BN102</f>
        <v>0.27904323668687664</v>
      </c>
      <c r="BW54" s="784">
        <f>'SAME R Results'!BO102</f>
        <v>211761.04779864493</v>
      </c>
      <c r="BX54" s="784">
        <f>'SAME R Results'!BP102</f>
        <v>208265.41466335149</v>
      </c>
      <c r="BY54" s="784">
        <f>'SAME R Results'!BQ102</f>
        <v>198302.02431549371</v>
      </c>
      <c r="BZ54" s="784">
        <f>'SAME R Results'!BR102</f>
        <v>69.806300393142521</v>
      </c>
      <c r="CA54" s="784">
        <f>'SAME R Results'!BS102</f>
        <v>9.0718614045991477E-2</v>
      </c>
      <c r="CB54" s="784">
        <f>'SAME R Results'!BT102</f>
        <v>0.45</v>
      </c>
      <c r="CC54" s="784">
        <f>'SAME R Results'!BV102</f>
        <v>1</v>
      </c>
      <c r="CD54" s="880">
        <f>'SAME R Results'!BW102</f>
        <v>1.42</v>
      </c>
      <c r="CE54" s="1086">
        <f>'SAME R Results'!BZ102</f>
        <v>578.7984573834824</v>
      </c>
      <c r="CF54" s="1777">
        <f>'SAME R Results'!CA102</f>
        <v>1.4366666666666417</v>
      </c>
      <c r="CG54" s="1777">
        <f>'SAME R Results'!CB102</f>
        <v>0</v>
      </c>
      <c r="CH54" s="1777">
        <f>'SAME R Results'!CC102</f>
        <v>0</v>
      </c>
      <c r="CI54" s="1777">
        <f>'SAME R Results'!CD102</f>
        <v>6.402302287040218E-2</v>
      </c>
      <c r="CJ54" s="1777"/>
      <c r="CK54" s="1777"/>
      <c r="CL54" s="2015">
        <f>'SAME R Results'!CI102</f>
        <v>102</v>
      </c>
      <c r="CM54" s="2015" t="str">
        <f>'SAME R Results'!CJ102</f>
        <v>Kapton</v>
      </c>
      <c r="CN54" s="2016">
        <f>'SAME R Results'!CK102</f>
        <v>0.32964655737592746</v>
      </c>
      <c r="CO54" s="2016">
        <f>'SAME R Results'!CL102</f>
        <v>3.1835983140387124E-2</v>
      </c>
      <c r="CP54" s="2016">
        <f>'SAME R Results'!CM102</f>
        <v>4.0362711070848795E-2</v>
      </c>
      <c r="CQ54" s="2020"/>
    </row>
    <row r="55" spans="1:95" ht="16.5" customHeight="1" x14ac:dyDescent="0.2">
      <c r="A55" s="780">
        <v>2</v>
      </c>
      <c r="B55" s="784" t="str">
        <f>'SAME R Results'!A114</f>
        <v>10 (4)</v>
      </c>
      <c r="C55" s="831" t="str">
        <f>'SAME R Results'!B114</f>
        <v>Kapton</v>
      </c>
      <c r="D55" s="784" t="str">
        <f>'SAME R Results'!C114</f>
        <v>K14</v>
      </c>
      <c r="E55" s="784" t="str">
        <f>'SAME R Results'!D114</f>
        <v>61 K</v>
      </c>
      <c r="F55" s="784">
        <f>'SAME R Results'!E114</f>
        <v>0</v>
      </c>
      <c r="G55" s="784">
        <f>'SAME R Results'!F114</f>
        <v>108</v>
      </c>
      <c r="H55" s="785" t="str">
        <f>'SAME R Results'!G114</f>
        <v>Low flow run w/ aging</v>
      </c>
      <c r="I55" s="784">
        <f>'SAME R Results'!H114</f>
        <v>252</v>
      </c>
      <c r="J55" s="786">
        <f>'SAME R Results'!I114</f>
        <v>40430.305555555555</v>
      </c>
      <c r="K55" s="784">
        <f>'SAME R Results'!J114</f>
        <v>0</v>
      </c>
      <c r="L55" s="788"/>
      <c r="M55" s="788"/>
      <c r="N55" s="784">
        <f>'SAME R Results'!K114</f>
        <v>1</v>
      </c>
      <c r="O55" s="793">
        <f>'SAME R Results'!L114</f>
        <v>1.48</v>
      </c>
      <c r="P55" s="784">
        <f>'SAME R Results'!M114</f>
        <v>60</v>
      </c>
      <c r="Q55" s="784">
        <f>'SAME R Results'!N114</f>
        <v>11</v>
      </c>
      <c r="R55" s="784">
        <f>'SAME R Results'!O114</f>
        <v>8</v>
      </c>
      <c r="S55" s="784" t="str">
        <f>'SAME R Results'!P114</f>
        <v>n</v>
      </c>
      <c r="T55" s="784" t="str">
        <f>'SAME R Results'!Q114</f>
        <v>N</v>
      </c>
      <c r="U55" s="784">
        <f>'SAME R Results'!R114</f>
        <v>29.571428571428573</v>
      </c>
      <c r="V55" s="784" t="str">
        <f>'SAME R Results'!S114</f>
        <v>Y</v>
      </c>
      <c r="W55" s="784">
        <f>'SAME R Results'!T114</f>
        <v>90</v>
      </c>
      <c r="X55" s="784" t="str">
        <f>'SAME R Results'!U114</f>
        <v>n</v>
      </c>
      <c r="Y55" s="784" t="str">
        <f>'SAME R Results'!V114</f>
        <v>y</v>
      </c>
      <c r="Z55" s="784" t="str">
        <f>'SAME R Results'!W114</f>
        <v>y</v>
      </c>
      <c r="AA55" s="784" t="str">
        <f>'SAME R Results'!X114</f>
        <v>n</v>
      </c>
      <c r="AB55" s="784" t="str">
        <f>'SAME R Results'!Y114</f>
        <v>n</v>
      </c>
      <c r="AC55" s="789"/>
      <c r="AD55" s="784" t="str">
        <f>'SAME R Results'!Z114</f>
        <v>y</v>
      </c>
      <c r="AE55" s="784">
        <f>'SAME R Results'!AA114</f>
        <v>10</v>
      </c>
      <c r="AF55" s="784" t="str">
        <f>'SAME R Results'!AB114</f>
        <v>y</v>
      </c>
      <c r="AG55" s="817">
        <f>'SAME R Results'!AC114</f>
        <v>3.852706928546E-2</v>
      </c>
      <c r="AH55" s="819">
        <f>'SAME R Results'!AD114</f>
        <v>0</v>
      </c>
      <c r="AI55" s="784">
        <f>'SAME R Results'!AE114</f>
        <v>58</v>
      </c>
      <c r="AJ55" s="784">
        <f>'SAME R Results'!AF114</f>
        <v>480</v>
      </c>
      <c r="AK55" s="784">
        <f>'SAME R Results'!AG114</f>
        <v>0</v>
      </c>
      <c r="AL55" s="784" t="str">
        <f>'SAME R Results'!AH114</f>
        <v>n</v>
      </c>
      <c r="AM55" s="784" t="str">
        <f>'SAME R Results'!AI114</f>
        <v>y</v>
      </c>
      <c r="AN55" s="784" t="str">
        <f>'SAME R Results'!AJ114</f>
        <v>y</v>
      </c>
      <c r="AO55" s="784" t="str">
        <f>'SAME R Results'!AK114</f>
        <v>n</v>
      </c>
      <c r="AP55" s="784" t="str">
        <f>'SAME R Results'!AL114</f>
        <v>n</v>
      </c>
      <c r="AQ55" s="784" t="str">
        <f>'SAME R Results'!AM114</f>
        <v>y</v>
      </c>
      <c r="AR55" s="817">
        <f>'SAME R Results'!AN114</f>
        <v>3.852706928546E-2</v>
      </c>
      <c r="AS55" s="819">
        <f>'SAME R Results'!AO114</f>
        <v>0</v>
      </c>
      <c r="AT55" s="784">
        <f>'SAME R Results'!AP114</f>
        <v>0</v>
      </c>
      <c r="AU55" s="789"/>
      <c r="AV55" s="821">
        <f>'SAME R Results'!AQ114</f>
        <v>0</v>
      </c>
      <c r="AW55" s="821">
        <f>'SAME R Results'!AR114</f>
        <v>4.6021415000000001</v>
      </c>
      <c r="AX55" s="821">
        <f>'SAME R Results'!AS114</f>
        <v>0</v>
      </c>
      <c r="AY55" s="821">
        <f>'SAME R Results'!AT114</f>
        <v>0</v>
      </c>
      <c r="AZ55" s="824"/>
      <c r="BA55" s="824"/>
      <c r="BB55" s="821">
        <f>'SAME R Results'!AU114</f>
        <v>0.46356204999999989</v>
      </c>
      <c r="BC55" s="821">
        <f>'SAME R Results'!AV114</f>
        <v>7.0114144999999989E-2</v>
      </c>
      <c r="BD55" s="821">
        <f>'SAME R Results'!AW114</f>
        <v>5.1120915000000009</v>
      </c>
      <c r="BE55" s="821">
        <f>'SAME R Results'!AX114</f>
        <v>4.7208705000000002</v>
      </c>
      <c r="BF55" s="827">
        <f>'SAME R Results'!AY114</f>
        <v>13540</v>
      </c>
      <c r="BG55" s="784">
        <f>'SAME R Results'!AZ114</f>
        <v>0.56076055000000002</v>
      </c>
      <c r="BH55" s="784">
        <f>'SAME R Results'!BA114</f>
        <v>0.12005624500000001</v>
      </c>
      <c r="BI55" s="789"/>
      <c r="BJ55" s="784">
        <f>'SAME R Results'!BB114</f>
        <v>33.148649999999996</v>
      </c>
      <c r="BK55" s="784">
        <f>'SAME R Results'!BC114</f>
        <v>0.39122100000000071</v>
      </c>
      <c r="BL55" s="784">
        <f>'SAME R Results'!BD114</f>
        <v>495068.20928105974</v>
      </c>
      <c r="BM55" s="784">
        <f>'SAME R Results'!BE114</f>
        <v>66.67123351132058</v>
      </c>
      <c r="BN55" s="784">
        <f>'SAME R Results'!BF114</f>
        <v>0.39344790499999993</v>
      </c>
      <c r="BO55" s="784">
        <f>'SAME R Results'!BG114</f>
        <v>0.11017607625</v>
      </c>
      <c r="BP55" s="789"/>
      <c r="BQ55" s="784">
        <f>'SAME R Results'!BH114</f>
        <v>14.916892499999999</v>
      </c>
      <c r="BR55" s="817">
        <f>'SAME R Results'!BI114</f>
        <v>0.1346708034598724</v>
      </c>
      <c r="BS55" s="817">
        <f>'SAME R Results'!BJ114</f>
        <v>0.34348579768208154</v>
      </c>
      <c r="BT55" s="817">
        <f>'SAME R Results'!BL114</f>
        <v>3.5710829282686487</v>
      </c>
      <c r="BU55" s="817">
        <f>'SAME R Results'!BM114</f>
        <v>2.6317062440357741</v>
      </c>
      <c r="BV55" s="817">
        <f>'SAME R Results'!BN114</f>
        <v>8.432489020675428E-2</v>
      </c>
      <c r="BW55" s="784">
        <f>'SAME R Results'!BO114</f>
        <v>495068.20928105974</v>
      </c>
      <c r="BX55" s="784">
        <f>'SAME R Results'!BP114</f>
        <v>486985.06135998154</v>
      </c>
      <c r="BY55" s="784">
        <f>'SAME R Results'!BQ114</f>
        <v>461245.5068495571</v>
      </c>
      <c r="BZ55" s="784">
        <f>'SAME R Results'!BR114</f>
        <v>66.67123351132058</v>
      </c>
      <c r="CA55" s="784">
        <f>'SAME R Results'!BS114</f>
        <v>8.6837654266181452E-2</v>
      </c>
      <c r="CB55" s="784">
        <f>'SAME R Results'!BT114</f>
        <v>0.45</v>
      </c>
      <c r="CC55" s="784">
        <f>'SAME R Results'!BV114</f>
        <v>1</v>
      </c>
      <c r="CD55" s="880">
        <f>'SAME R Results'!BW114</f>
        <v>1.42</v>
      </c>
      <c r="CE55" s="1086">
        <f>'SAME R Results'!BZ114</f>
        <v>579.39177547442239</v>
      </c>
      <c r="CF55" s="1777">
        <f>'SAME R Results'!CA114</f>
        <v>1.3933333333333575</v>
      </c>
      <c r="CG55" s="1777" t="str">
        <f>'SAME R Results'!CB114</f>
        <v xml:space="preserve"> 61K</v>
      </c>
      <c r="CH55" s="1777">
        <f>'SAME R Results'!CC114</f>
        <v>252</v>
      </c>
      <c r="CI55" s="1777">
        <f>'SAME R Results'!CD114</f>
        <v>6.4235422248802715E-2</v>
      </c>
      <c r="CJ55" s="1777"/>
      <c r="CK55" s="1777"/>
      <c r="CL55" s="2015">
        <f>'SAME R Results'!CI114</f>
        <v>114</v>
      </c>
      <c r="CM55" s="2015" t="str">
        <f>'SAME R Results'!CJ114</f>
        <v>Kapton</v>
      </c>
      <c r="CN55" s="2016">
        <f>'SAME R Results'!CK114</f>
        <v>0.1346708034598724</v>
      </c>
      <c r="CO55" s="2016">
        <f>'SAME R Results'!CL114</f>
        <v>2.6375996542175251E-2</v>
      </c>
      <c r="CP55" s="2016">
        <f>'SAME R Results'!CM114</f>
        <v>4.1310703596435322E-2</v>
      </c>
    </row>
    <row r="56" spans="1:95" ht="16.5" customHeight="1" x14ac:dyDescent="0.2">
      <c r="A56" s="780">
        <v>2</v>
      </c>
      <c r="B56" s="784" t="str">
        <f>'SAME R Results'!A115</f>
        <v>10 (4)</v>
      </c>
      <c r="C56" s="831" t="str">
        <f>'SAME R Results'!B115</f>
        <v>Kapton</v>
      </c>
      <c r="D56" s="784" t="str">
        <f>'SAME R Results'!C115</f>
        <v>K14</v>
      </c>
      <c r="E56" s="784" t="str">
        <f>'SAME R Results'!D115</f>
        <v>61KA</v>
      </c>
      <c r="F56" s="784">
        <f>'SAME R Results'!E115</f>
        <v>0</v>
      </c>
      <c r="G56" s="784" t="str">
        <f>'SAME R Results'!F115</f>
        <v>108a</v>
      </c>
      <c r="H56" s="785" t="str">
        <f>'SAME R Results'!G115</f>
        <v>aged</v>
      </c>
      <c r="I56" s="784">
        <f>'SAME R Results'!H115</f>
        <v>252</v>
      </c>
      <c r="J56" s="786">
        <f>'SAME R Results'!I115</f>
        <v>40430.305555555555</v>
      </c>
      <c r="K56" s="784">
        <f>'SAME R Results'!J115</f>
        <v>0</v>
      </c>
      <c r="L56" s="788"/>
      <c r="M56" s="788"/>
      <c r="N56" s="784">
        <f>'SAME R Results'!K115</f>
        <v>1</v>
      </c>
      <c r="O56" s="793">
        <f>'SAME R Results'!L115</f>
        <v>1.48</v>
      </c>
      <c r="P56" s="784">
        <f>'SAME R Results'!M115</f>
        <v>0</v>
      </c>
      <c r="Q56" s="784">
        <f>'SAME R Results'!N115</f>
        <v>0</v>
      </c>
      <c r="R56" s="784">
        <f>'SAME R Results'!O115</f>
        <v>0</v>
      </c>
      <c r="S56" s="784">
        <f>'SAME R Results'!P115</f>
        <v>0</v>
      </c>
      <c r="T56" s="784">
        <f>'SAME R Results'!Q115</f>
        <v>0</v>
      </c>
      <c r="U56" s="784">
        <f>'SAME R Results'!R115</f>
        <v>559.71428571428567</v>
      </c>
      <c r="V56" s="784">
        <f>'SAME R Results'!S115</f>
        <v>0</v>
      </c>
      <c r="W56" s="784">
        <f>'SAME R Results'!T115</f>
        <v>0</v>
      </c>
      <c r="X56" s="784" t="str">
        <f>'SAME R Results'!U115</f>
        <v>n</v>
      </c>
      <c r="Y56" s="784" t="str">
        <f>'SAME R Results'!V115</f>
        <v>y</v>
      </c>
      <c r="Z56" s="784" t="str">
        <f>'SAME R Results'!W115</f>
        <v>y</v>
      </c>
      <c r="AA56" s="784" t="str">
        <f>'SAME R Results'!X115</f>
        <v>n</v>
      </c>
      <c r="AB56" s="784" t="str">
        <f>'SAME R Results'!Y115</f>
        <v>n</v>
      </c>
      <c r="AC56" s="789"/>
      <c r="AD56" s="784" t="str">
        <f>'SAME R Results'!Z115</f>
        <v>y</v>
      </c>
      <c r="AE56" s="784">
        <f>'SAME R Results'!AA115</f>
        <v>10</v>
      </c>
      <c r="AF56" s="784" t="str">
        <f>'SAME R Results'!AB115</f>
        <v>y</v>
      </c>
      <c r="AG56" s="817">
        <f>'SAME R Results'!AC115</f>
        <v>3.852706928546E-2</v>
      </c>
      <c r="AH56" s="819">
        <f>'SAME R Results'!AD115</f>
        <v>0</v>
      </c>
      <c r="AI56" s="784">
        <f>'SAME R Results'!AE115</f>
        <v>0</v>
      </c>
      <c r="AJ56" s="784">
        <f>'SAME R Results'!AF115</f>
        <v>0</v>
      </c>
      <c r="AK56" s="784">
        <f>'SAME R Results'!AG115</f>
        <v>0</v>
      </c>
      <c r="AL56" s="784">
        <f>'SAME R Results'!AH115</f>
        <v>0</v>
      </c>
      <c r="AM56" s="784">
        <f>'SAME R Results'!AI115</f>
        <v>0</v>
      </c>
      <c r="AN56" s="784">
        <f>'SAME R Results'!AJ115</f>
        <v>0</v>
      </c>
      <c r="AO56" s="784">
        <f>'SAME R Results'!AK115</f>
        <v>0</v>
      </c>
      <c r="AP56" s="784">
        <f>'SAME R Results'!AL115</f>
        <v>0</v>
      </c>
      <c r="AQ56" s="784">
        <f>'SAME R Results'!AM115</f>
        <v>0</v>
      </c>
      <c r="AR56" s="817">
        <f>'SAME R Results'!AN115</f>
        <v>0</v>
      </c>
      <c r="AS56" s="819">
        <f>'SAME R Results'!AO115</f>
        <v>0</v>
      </c>
      <c r="AT56" s="784">
        <f>'SAME R Results'!AP115</f>
        <v>90</v>
      </c>
      <c r="AU56" s="789"/>
      <c r="AV56" s="821">
        <f>'SAME R Results'!AQ115</f>
        <v>0</v>
      </c>
      <c r="AW56" s="821">
        <f>'SAME R Results'!AR115</f>
        <v>4.4236300000000002</v>
      </c>
      <c r="AX56" s="821">
        <f>'SAME R Results'!AS115</f>
        <v>0</v>
      </c>
      <c r="AY56" s="821">
        <f>'SAME R Results'!AT115</f>
        <v>0</v>
      </c>
      <c r="AZ56" s="824"/>
      <c r="BA56" s="824"/>
      <c r="BB56" s="821">
        <f>'SAME R Results'!AU115</f>
        <v>0.45486455000000003</v>
      </c>
      <c r="BC56" s="821">
        <f>'SAME R Results'!AV115</f>
        <v>3.2669070000000001E-2</v>
      </c>
      <c r="BD56" s="821">
        <f>'SAME R Results'!AW115</f>
        <v>5.0758205000000007</v>
      </c>
      <c r="BE56" s="821">
        <f>'SAME R Results'!AX115</f>
        <v>4.6911620000000003</v>
      </c>
      <c r="BF56" s="827">
        <f>'SAME R Results'!AY115</f>
        <v>12375</v>
      </c>
      <c r="BG56" s="784">
        <f>'SAME R Results'!AZ115</f>
        <v>0.56849660000000002</v>
      </c>
      <c r="BH56" s="784">
        <f>'SAME R Results'!BA115</f>
        <v>7.8445445000000003E-2</v>
      </c>
      <c r="BI56" s="789"/>
      <c r="BJ56" s="784">
        <f>'SAME R Results'!BB115</f>
        <v>32.295349999999999</v>
      </c>
      <c r="BK56" s="784">
        <f>'SAME R Results'!BC115</f>
        <v>0.38465850000000046</v>
      </c>
      <c r="BL56" s="784">
        <f>'SAME R Results'!BD115</f>
        <v>451723.46541728929</v>
      </c>
      <c r="BM56" s="784">
        <f>'SAME R Results'!BE115</f>
        <v>65.498293038665565</v>
      </c>
      <c r="BN56" s="784">
        <f>'SAME R Results'!BF115</f>
        <v>0.42219548000000001</v>
      </c>
      <c r="BO56" s="784">
        <f>'SAME R Results'!BG115</f>
        <v>0.12251278875</v>
      </c>
      <c r="BP56" s="789"/>
      <c r="BQ56" s="784">
        <f>'SAME R Results'!BH115</f>
        <v>14.5329075</v>
      </c>
      <c r="BR56" s="817">
        <f>'SAME R Results'!BI115</f>
        <v>0.14499643709710786</v>
      </c>
      <c r="BS56" s="817">
        <f>'SAME R Results'!BJ115</f>
        <v>0.35107316171962338</v>
      </c>
      <c r="BT56" s="817">
        <f>'SAME R Results'!BL115</f>
        <v>3.4461339449347896</v>
      </c>
      <c r="BU56" s="817">
        <f>'SAME R Results'!BM115</f>
        <v>2.5609148057473199</v>
      </c>
      <c r="BV56" s="817">
        <f>'SAME R Results'!BN115</f>
        <v>9.3183105678405501E-2</v>
      </c>
      <c r="BW56" s="784">
        <f>'SAME R Results'!BO115</f>
        <v>451723.46541728929</v>
      </c>
      <c r="BX56" s="784">
        <f>'SAME R Results'!BP115</f>
        <v>444335.80252782535</v>
      </c>
      <c r="BY56" s="784">
        <f>'SAME R Results'!BQ115</f>
        <v>421185.1154513855</v>
      </c>
      <c r="BZ56" s="784">
        <f>'SAME R Results'!BR115</f>
        <v>65.498293038665565</v>
      </c>
      <c r="CA56" s="784">
        <f>'SAME R Results'!BS115</f>
        <v>8.5381004172955785E-2</v>
      </c>
      <c r="CB56" s="784">
        <f>'SAME R Results'!BT115</f>
        <v>0.45</v>
      </c>
      <c r="CC56" s="784">
        <f>'SAME R Results'!BV115</f>
        <v>1</v>
      </c>
      <c r="CD56" s="880">
        <f>'SAME R Results'!BW115</f>
        <v>1.42</v>
      </c>
      <c r="CE56" s="1086">
        <f>'SAME R Results'!BZ115</f>
        <v>579.39177547442239</v>
      </c>
      <c r="CF56" s="1777">
        <f>'SAME R Results'!CA115</f>
        <v>1.3933333333333575</v>
      </c>
      <c r="CG56" s="1777">
        <f>'SAME R Results'!CB115</f>
        <v>0</v>
      </c>
      <c r="CH56" s="1777">
        <f>'SAME R Results'!CC115</f>
        <v>0</v>
      </c>
      <c r="CI56" s="1777">
        <f>'SAME R Results'!CD115</f>
        <v>6.2581898325357765E-2</v>
      </c>
      <c r="CJ56" s="1777"/>
      <c r="CK56" s="1777"/>
      <c r="CL56" s="2015">
        <f>'SAME R Results'!CI115</f>
        <v>115</v>
      </c>
      <c r="CM56" s="2015" t="str">
        <f>'SAME R Results'!CJ115</f>
        <v>Kapton</v>
      </c>
      <c r="CN56" s="2016">
        <f>'SAME R Results'!CK115</f>
        <v>0.14499643709710786</v>
      </c>
      <c r="CO56" s="2016">
        <f>'SAME R Results'!CL115</f>
        <v>2.9050998914016347E-2</v>
      </c>
      <c r="CP56" s="2016">
        <f>'SAME R Results'!CM115</f>
        <v>3.8200174530760529E-2</v>
      </c>
    </row>
    <row r="57" spans="1:95" ht="16.5" customHeight="1" x14ac:dyDescent="0.2">
      <c r="A57" s="780">
        <v>2</v>
      </c>
      <c r="B57" s="784" t="str">
        <f>'SAME R Results'!A120</f>
        <v>11(4)</v>
      </c>
      <c r="C57" s="831" t="str">
        <f>'SAME R Results'!B120</f>
        <v>Kapton</v>
      </c>
      <c r="D57" s="784" t="str">
        <f>'SAME R Results'!C120</f>
        <v>K15</v>
      </c>
      <c r="E57" s="784" t="str">
        <f>'SAME R Results'!D120</f>
        <v>65 K</v>
      </c>
      <c r="F57" s="784">
        <f>'SAME R Results'!E120</f>
        <v>0</v>
      </c>
      <c r="G57" s="784">
        <f>'SAME R Results'!F120</f>
        <v>112</v>
      </c>
      <c r="H57" s="785" t="str">
        <f>'SAME R Results'!G120</f>
        <v>low flow run w STS</v>
      </c>
      <c r="I57" s="784">
        <f>'SAME R Results'!H120</f>
        <v>253</v>
      </c>
      <c r="J57" s="786">
        <f>'SAME R Results'!I120</f>
        <v>40430.305555555555</v>
      </c>
      <c r="K57" s="784">
        <f>'SAME R Results'!J120</f>
        <v>0</v>
      </c>
      <c r="L57" s="788"/>
      <c r="M57" s="788"/>
      <c r="N57" s="784">
        <f>'SAME R Results'!K120</f>
        <v>2</v>
      </c>
      <c r="O57" s="793">
        <f>'SAME R Results'!L120</f>
        <v>1.48</v>
      </c>
      <c r="P57" s="784">
        <f>'SAME R Results'!M120</f>
        <v>60</v>
      </c>
      <c r="Q57" s="784">
        <f>'SAME R Results'!N120</f>
        <v>11</v>
      </c>
      <c r="R57" s="784">
        <f>'SAME R Results'!O120</f>
        <v>8</v>
      </c>
      <c r="S57" s="784" t="str">
        <f>'SAME R Results'!P120</f>
        <v>n</v>
      </c>
      <c r="T57" s="784" t="str">
        <f>'SAME R Results'!Q120</f>
        <v>n</v>
      </c>
      <c r="U57" s="784">
        <f>'SAME R Results'!R120</f>
        <v>22.285714285714285</v>
      </c>
      <c r="V57" s="784" t="str">
        <f>'SAME R Results'!S120</f>
        <v>n</v>
      </c>
      <c r="W57" s="784">
        <f>'SAME R Results'!T120</f>
        <v>0</v>
      </c>
      <c r="X57" s="784" t="str">
        <f>'SAME R Results'!U120</f>
        <v>y</v>
      </c>
      <c r="Y57" s="784" t="str">
        <f>'SAME R Results'!V120</f>
        <v>n</v>
      </c>
      <c r="Z57" s="784" t="str">
        <f>'SAME R Results'!W120</f>
        <v>y</v>
      </c>
      <c r="AA57" s="784" t="str">
        <f>'SAME R Results'!X120</f>
        <v>n</v>
      </c>
      <c r="AB57" s="784" t="str">
        <f>'SAME R Results'!Y120</f>
        <v>n</v>
      </c>
      <c r="AC57" s="789"/>
      <c r="AD57" s="784" t="str">
        <f>'SAME R Results'!Z120</f>
        <v>y</v>
      </c>
      <c r="AE57" s="784">
        <f>'SAME R Results'!AA120</f>
        <v>10</v>
      </c>
      <c r="AF57" s="784" t="str">
        <f>'SAME R Results'!AB120</f>
        <v>y</v>
      </c>
      <c r="AG57" s="817">
        <f>'SAME R Results'!AC120</f>
        <v>3.852706928546E-2</v>
      </c>
      <c r="AH57" s="819">
        <f>'SAME R Results'!AD120</f>
        <v>0</v>
      </c>
      <c r="AI57" s="784">
        <f>'SAME R Results'!AE120</f>
        <v>0</v>
      </c>
      <c r="AJ57" s="784">
        <f>'SAME R Results'!AF120</f>
        <v>0</v>
      </c>
      <c r="AK57" s="784">
        <f>'SAME R Results'!AG120</f>
        <v>0</v>
      </c>
      <c r="AL57" s="784">
        <f>'SAME R Results'!AH120</f>
        <v>0</v>
      </c>
      <c r="AM57" s="784">
        <f>'SAME R Results'!AI120</f>
        <v>0</v>
      </c>
      <c r="AN57" s="784">
        <f>'SAME R Results'!AJ120</f>
        <v>0</v>
      </c>
      <c r="AO57" s="784">
        <f>'SAME R Results'!AK120</f>
        <v>0</v>
      </c>
      <c r="AP57" s="784">
        <f>'SAME R Results'!AL120</f>
        <v>0</v>
      </c>
      <c r="AQ57" s="784">
        <f>'SAME R Results'!AM120</f>
        <v>0</v>
      </c>
      <c r="AR57" s="817">
        <f>'SAME R Results'!AN120</f>
        <v>0</v>
      </c>
      <c r="AS57" s="819">
        <f>'SAME R Results'!AO120</f>
        <v>0</v>
      </c>
      <c r="AT57" s="784">
        <f>'SAME R Results'!AP120</f>
        <v>0</v>
      </c>
      <c r="AU57" s="789"/>
      <c r="AV57" s="821">
        <f>'SAME R Results'!AQ120</f>
        <v>0</v>
      </c>
      <c r="AW57" s="821">
        <f>'SAME R Results'!AR120</f>
        <v>5.4159850000000009</v>
      </c>
      <c r="AX57" s="821">
        <f>'SAME R Results'!AS120</f>
        <v>4.5750275</v>
      </c>
      <c r="AY57" s="821">
        <f>'SAME R Results'!AT120</f>
        <v>5.1413255000000007</v>
      </c>
      <c r="AZ57" s="824"/>
      <c r="BA57" s="824"/>
      <c r="BB57" s="821">
        <f>'SAME R Results'!AU120</f>
        <v>0</v>
      </c>
      <c r="BC57" s="821">
        <f>'SAME R Results'!AV120</f>
        <v>0</v>
      </c>
      <c r="BD57" s="821">
        <f>'SAME R Results'!AW120</f>
        <v>6.2289425000000005</v>
      </c>
      <c r="BE57" s="821">
        <f>'SAME R Results'!AX120</f>
        <v>4.7178950000000004</v>
      </c>
      <c r="BF57" s="827">
        <f>'SAME R Results'!AY120</f>
        <v>42430</v>
      </c>
      <c r="BG57" s="784">
        <f>'SAME R Results'!AZ120</f>
        <v>0</v>
      </c>
      <c r="BH57" s="784">
        <f>'SAME R Results'!BA120</f>
        <v>0</v>
      </c>
      <c r="BI57" s="789"/>
      <c r="BJ57" s="784">
        <f>'SAME R Results'!BB120</f>
        <v>62.8611</v>
      </c>
      <c r="BK57" s="784">
        <f>'SAME R Results'!BC120</f>
        <v>1.5110475000000001</v>
      </c>
      <c r="BL57" s="784">
        <f>'SAME R Results'!BD120</f>
        <v>1615017.6733915848</v>
      </c>
      <c r="BM57" s="784">
        <f>'SAME R Results'!BE120</f>
        <v>307.8509299586508</v>
      </c>
      <c r="BN57" s="784">
        <f>'SAME R Results'!BF120</f>
        <v>0</v>
      </c>
      <c r="BO57" s="784">
        <f>'SAME R Results'!BG120</f>
        <v>0</v>
      </c>
      <c r="BP57" s="789"/>
      <c r="BQ57" s="784">
        <f>'SAME R Results'!BH120</f>
        <v>28.287495</v>
      </c>
      <c r="BR57" s="817">
        <f>'SAME R Results'!BI120</f>
        <v>0.19061768489019365</v>
      </c>
      <c r="BS57" s="817">
        <f>'SAME R Results'!BJ120</f>
        <v>0.28666637066468903</v>
      </c>
      <c r="BT57" s="817">
        <f>'SAME R Results'!BL120</f>
        <v>0</v>
      </c>
      <c r="BU57" s="817">
        <f>'SAME R Results'!BM120</f>
        <v>1.8941825311333986</v>
      </c>
      <c r="BV57" s="817">
        <f>'SAME R Results'!BN120</f>
        <v>0.15543771805529163</v>
      </c>
      <c r="BW57" s="784">
        <f>'SAME R Results'!BO120</f>
        <v>1615017.6733915848</v>
      </c>
      <c r="BX57" s="784">
        <f>'SAME R Results'!BP120</f>
        <v>1589687.6906521944</v>
      </c>
      <c r="BY57" s="784">
        <f>'SAME R Results'!BQ120</f>
        <v>1477211.5542533272</v>
      </c>
      <c r="BZ57" s="784">
        <f>'SAME R Results'!BR120</f>
        <v>307.8509299586508</v>
      </c>
      <c r="CA57" s="784">
        <f>'SAME R Results'!BS120</f>
        <v>0.33540075912279144</v>
      </c>
      <c r="CB57" s="784">
        <f>'SAME R Results'!BT120</f>
        <v>0.45</v>
      </c>
      <c r="CC57" s="784">
        <f>'SAME R Results'!BV120</f>
        <v>1</v>
      </c>
      <c r="CD57" s="880">
        <f>'SAME R Results'!BW120</f>
        <v>1.42</v>
      </c>
      <c r="CE57" s="1086">
        <f>'SAME R Results'!BZ120</f>
        <v>583.20436719326278</v>
      </c>
      <c r="CF57" s="1777">
        <f>'SAME R Results'!CA120</f>
        <v>2.4199999999999777</v>
      </c>
      <c r="CG57" s="1777" t="str">
        <f>'SAME R Results'!CB120</f>
        <v xml:space="preserve"> 65K</v>
      </c>
      <c r="CH57" s="1777">
        <f>'SAME R Results'!CC120</f>
        <v>253</v>
      </c>
      <c r="CI57" s="1777">
        <f>'SAME R Results'!CD120</f>
        <v>7.0134285123967591E-2</v>
      </c>
      <c r="CJ57" s="1777"/>
      <c r="CK57" s="1777"/>
      <c r="CL57" s="2015"/>
      <c r="CM57" s="2015"/>
      <c r="CN57" s="2015"/>
      <c r="CO57" s="2015"/>
      <c r="CP57" s="2015"/>
    </row>
    <row r="58" spans="1:95" ht="16.5" customHeight="1" x14ac:dyDescent="0.2">
      <c r="A58" s="780">
        <v>2</v>
      </c>
      <c r="B58" s="784" t="str">
        <f>'SAME R Results'!A122</f>
        <v>11(4)</v>
      </c>
      <c r="C58" s="831" t="str">
        <f>'SAME R Results'!B122</f>
        <v>Kapton</v>
      </c>
      <c r="D58" s="784" t="str">
        <f>'SAME R Results'!C122</f>
        <v>K16</v>
      </c>
      <c r="E58" s="784" t="str">
        <f>'SAME R Results'!D122</f>
        <v>67 K</v>
      </c>
      <c r="F58" s="784">
        <f>'SAME R Results'!E122</f>
        <v>0</v>
      </c>
      <c r="G58" s="784">
        <f>'SAME R Results'!F122</f>
        <v>114</v>
      </c>
      <c r="H58" s="785" t="str">
        <f>'SAME R Results'!G122</f>
        <v>low flow run w STS no Ptrak</v>
      </c>
      <c r="I58" s="784">
        <f>'SAME R Results'!H122</f>
        <v>253</v>
      </c>
      <c r="J58" s="786">
        <f>'SAME R Results'!I122</f>
        <v>40430.305555555555</v>
      </c>
      <c r="K58" s="784">
        <f>'SAME R Results'!J122</f>
        <v>0</v>
      </c>
      <c r="L58" s="788"/>
      <c r="M58" s="788"/>
      <c r="N58" s="784">
        <f>'SAME R Results'!K122</f>
        <v>2</v>
      </c>
      <c r="O58" s="793">
        <f>'SAME R Results'!L122</f>
        <v>1.43</v>
      </c>
      <c r="P58" s="784">
        <f>'SAME R Results'!M122</f>
        <v>60</v>
      </c>
      <c r="Q58" s="784">
        <f>'SAME R Results'!N122</f>
        <v>11</v>
      </c>
      <c r="R58" s="784">
        <f>'SAME R Results'!O122</f>
        <v>8</v>
      </c>
      <c r="S58" s="784" t="str">
        <f>'SAME R Results'!P122</f>
        <v>n</v>
      </c>
      <c r="T58" s="784" t="str">
        <f>'SAME R Results'!Q122</f>
        <v>n</v>
      </c>
      <c r="U58" s="784">
        <f>'SAME R Results'!R122</f>
        <v>28.285714285714285</v>
      </c>
      <c r="V58" s="784" t="str">
        <f>'SAME R Results'!S122</f>
        <v>n</v>
      </c>
      <c r="W58" s="784">
        <f>'SAME R Results'!T122</f>
        <v>0</v>
      </c>
      <c r="X58" s="784" t="str">
        <f>'SAME R Results'!U122</f>
        <v>y</v>
      </c>
      <c r="Y58" s="784" t="str">
        <f>'SAME R Results'!V122</f>
        <v>n</v>
      </c>
      <c r="Z58" s="784" t="str">
        <f>'SAME R Results'!W122</f>
        <v>y</v>
      </c>
      <c r="AA58" s="784" t="str">
        <f>'SAME R Results'!X122</f>
        <v>n</v>
      </c>
      <c r="AB58" s="784" t="str">
        <f>'SAME R Results'!Y122</f>
        <v>n</v>
      </c>
      <c r="AC58" s="789"/>
      <c r="AD58" s="784" t="str">
        <f>'SAME R Results'!Z122</f>
        <v>y</v>
      </c>
      <c r="AE58" s="784">
        <f>'SAME R Results'!AA122</f>
        <v>10</v>
      </c>
      <c r="AF58" s="784" t="str">
        <f>'SAME R Results'!AB122</f>
        <v>y</v>
      </c>
      <c r="AG58" s="817">
        <f>'SAME R Results'!AC122</f>
        <v>3.852706928546E-2</v>
      </c>
      <c r="AH58" s="819">
        <f>'SAME R Results'!AD122</f>
        <v>0</v>
      </c>
      <c r="AI58" s="784">
        <f>'SAME R Results'!AE122</f>
        <v>0</v>
      </c>
      <c r="AJ58" s="784">
        <f>'SAME R Results'!AF122</f>
        <v>0</v>
      </c>
      <c r="AK58" s="784">
        <f>'SAME R Results'!AG122</f>
        <v>0</v>
      </c>
      <c r="AL58" s="784">
        <f>'SAME R Results'!AH122</f>
        <v>0</v>
      </c>
      <c r="AM58" s="784">
        <f>'SAME R Results'!AI122</f>
        <v>0</v>
      </c>
      <c r="AN58" s="784">
        <f>'SAME R Results'!AJ122</f>
        <v>0</v>
      </c>
      <c r="AO58" s="784">
        <f>'SAME R Results'!AK122</f>
        <v>0</v>
      </c>
      <c r="AP58" s="784">
        <f>'SAME R Results'!AL122</f>
        <v>0</v>
      </c>
      <c r="AQ58" s="784">
        <f>'SAME R Results'!AM122</f>
        <v>0</v>
      </c>
      <c r="AR58" s="817">
        <f>'SAME R Results'!AN122</f>
        <v>0</v>
      </c>
      <c r="AS58" s="819">
        <f>'SAME R Results'!AO122</f>
        <v>0</v>
      </c>
      <c r="AT58" s="784">
        <f>'SAME R Results'!AP122</f>
        <v>0</v>
      </c>
      <c r="AU58" s="789"/>
      <c r="AV58" s="821">
        <f>'SAME R Results'!AQ122</f>
        <v>0</v>
      </c>
      <c r="AW58" s="821">
        <f>'SAME R Results'!AR122</f>
        <v>0.76524354999999988</v>
      </c>
      <c r="AX58" s="821">
        <f>'SAME R Results'!AS122</f>
        <v>4.9595634999999998</v>
      </c>
      <c r="AY58" s="821">
        <f>'SAME R Results'!AT122</f>
        <v>5.1737520000000021</v>
      </c>
      <c r="AZ58" s="824"/>
      <c r="BA58" s="824"/>
      <c r="BB58" s="821">
        <f>'SAME R Results'!AU122</f>
        <v>0</v>
      </c>
      <c r="BC58" s="821">
        <f>'SAME R Results'!AV122</f>
        <v>0</v>
      </c>
      <c r="BD58" s="821">
        <f>'SAME R Results'!AW122</f>
        <v>5.1720425000000008</v>
      </c>
      <c r="BE58" s="821">
        <f>'SAME R Results'!AX122</f>
        <v>4.7013859999999994</v>
      </c>
      <c r="BF58" s="827" t="str">
        <f>'SAME R Results'!AY122</f>
        <v>n/a</v>
      </c>
      <c r="BG58" s="784">
        <f>'SAME R Results'!AZ122</f>
        <v>0</v>
      </c>
      <c r="BH58" s="784">
        <f>'SAME R Results'!BA122</f>
        <v>0</v>
      </c>
      <c r="BI58" s="789"/>
      <c r="BJ58" s="784">
        <f>'SAME R Results'!BB122</f>
        <v>5.2118999999999991</v>
      </c>
      <c r="BK58" s="784">
        <f>'SAME R Results'!BC122</f>
        <v>0.47065650000000137</v>
      </c>
      <c r="BL58" s="784" t="e">
        <f>'SAME R Results'!BD122</f>
        <v>#VALUE!</v>
      </c>
      <c r="BM58" s="784">
        <f>'SAME R Results'!BE122</f>
        <v>81.033945832324562</v>
      </c>
      <c r="BN58" s="784">
        <f>'SAME R Results'!BF122</f>
        <v>0</v>
      </c>
      <c r="BO58" s="784">
        <f>'SAME R Results'!BG122</f>
        <v>0</v>
      </c>
      <c r="BP58" s="789"/>
      <c r="BQ58" s="784">
        <f>'SAME R Results'!BH122</f>
        <v>2.3453549999999996</v>
      </c>
      <c r="BR58" s="817">
        <f>'SAME R Results'!BI122</f>
        <v>0</v>
      </c>
      <c r="BS58" s="817">
        <f>'SAME R Results'!BJ122</f>
        <v>0</v>
      </c>
      <c r="BT58" s="817">
        <f>'SAME R Results'!BL122</f>
        <v>0</v>
      </c>
      <c r="BU58" s="817">
        <f>'SAME R Results'!BM122</f>
        <v>0</v>
      </c>
      <c r="BV58" s="817">
        <f>'SAME R Results'!BN122</f>
        <v>0</v>
      </c>
      <c r="BW58" s="784" t="e">
        <f>'SAME R Results'!BO122</f>
        <v>#VALUE!</v>
      </c>
      <c r="BX58" s="784" t="e">
        <f>'SAME R Results'!BP122</f>
        <v>#VALUE!</v>
      </c>
      <c r="BY58" s="784" t="e">
        <f>'SAME R Results'!BQ122</f>
        <v>#VALUE!</v>
      </c>
      <c r="BZ58" s="784">
        <f>'SAME R Results'!BR122</f>
        <v>81.033945832324562</v>
      </c>
      <c r="CA58" s="784">
        <f>'SAME R Results'!BS122</f>
        <v>0.1044696128917698</v>
      </c>
      <c r="CB58" s="784">
        <f>'SAME R Results'!BT122</f>
        <v>0.45</v>
      </c>
      <c r="CC58" s="784">
        <f>'SAME R Results'!BV122</f>
        <v>1</v>
      </c>
      <c r="CD58" s="880">
        <f>'SAME R Results'!BW122</f>
        <v>1.42</v>
      </c>
      <c r="CE58" s="1086">
        <f>'SAME R Results'!BZ122</f>
        <v>497.24008696531865</v>
      </c>
      <c r="CF58" s="1777">
        <f>'SAME R Results'!CA122</f>
        <v>0.50333333333341113</v>
      </c>
      <c r="CG58" s="1777" t="str">
        <f>'SAME R Results'!CB122</f>
        <v xml:space="preserve"> 67K</v>
      </c>
      <c r="CH58" s="1777">
        <f>'SAME R Results'!CC122</f>
        <v>253</v>
      </c>
      <c r="CI58" s="1777">
        <f>'SAME R Results'!CD122</f>
        <v>2.7957874172181107E-2</v>
      </c>
      <c r="CJ58" s="1777"/>
      <c r="CK58" s="1777"/>
      <c r="CL58" s="2015"/>
      <c r="CM58" s="2015"/>
      <c r="CN58" s="2015"/>
      <c r="CO58" s="2015"/>
      <c r="CP58" s="2015"/>
    </row>
    <row r="59" spans="1:95" ht="16.5" customHeight="1" x14ac:dyDescent="0.25">
      <c r="A59" s="778">
        <v>1</v>
      </c>
      <c r="B59" s="779">
        <f>'SAME1 Flight Tests 8-27-09'!A37</f>
        <v>4</v>
      </c>
      <c r="C59" s="1805" t="str">
        <f>'SAME1 Flight Tests 8-27-09'!B37</f>
        <v>Lampwick</v>
      </c>
      <c r="D59" s="782"/>
      <c r="E59" s="779" t="str">
        <f>'SAME1 Flight Tests 8-27-09'!C37</f>
        <v>31 L</v>
      </c>
      <c r="F59" s="779">
        <f>'SAME1 Flight Tests 8-27-09'!D37</f>
        <v>1</v>
      </c>
      <c r="G59" s="779">
        <f>'SAME1 Flight Tests 8-27-09'!E37</f>
        <v>31</v>
      </c>
      <c r="H59" s="779" t="str">
        <f>'SAME1 Flight Tests 8-27-09'!F37</f>
        <v>Air flow down (4)</v>
      </c>
      <c r="I59" s="779">
        <f>'SAME1 Flight Tests 8-27-09'!G37</f>
        <v>272</v>
      </c>
      <c r="J59" s="791">
        <f>'SAME1 Flight Tests 8-27-09'!H37</f>
        <v>39354</v>
      </c>
      <c r="K59" s="779">
        <f>'SAME1 Flight Tests 8-27-09'!I37</f>
        <v>0</v>
      </c>
      <c r="L59" s="779" t="str">
        <f>'SAME1 Flight Tests 8-27-09'!J37</f>
        <v>n</v>
      </c>
      <c r="M59" s="779" t="str">
        <f>'SAME1 Flight Tests 8-27-09'!K37</f>
        <v>n</v>
      </c>
      <c r="N59" s="779">
        <f>'SAME1 Flight Tests 8-27-09'!L37</f>
        <v>4</v>
      </c>
      <c r="O59" s="804">
        <f>'SAME1 Flight Tests 8-27-09'!M37</f>
        <v>1.2450000000000001</v>
      </c>
      <c r="P59" s="805">
        <f>'SAME1 Flight Tests 8-27-09'!N37</f>
        <v>60</v>
      </c>
      <c r="Q59" s="805">
        <f>'SAME1 Flight Tests 8-27-09'!O37</f>
        <v>11</v>
      </c>
      <c r="R59" s="805">
        <f>'SAME1 Flight Tests 8-27-09'!P37</f>
        <v>8</v>
      </c>
      <c r="S59" s="806"/>
      <c r="T59" s="806"/>
      <c r="U59" s="805">
        <f>'SAME1 Flight Tests 8-27-09'!Q37</f>
        <v>11</v>
      </c>
      <c r="V59" s="806"/>
      <c r="W59" s="806"/>
      <c r="X59" s="806"/>
      <c r="Y59" s="806"/>
      <c r="Z59" s="806"/>
      <c r="AA59" s="805" t="str">
        <f>'SAME1 Flight Tests 8-27-09'!R37</f>
        <v>y</v>
      </c>
      <c r="AB59" s="805" t="str">
        <f>'SAME1 Flight Tests 8-27-09'!S37</f>
        <v>y</v>
      </c>
      <c r="AC59" s="805">
        <f>'SAME1 Flight Tests 8-27-09'!T37</f>
        <v>1</v>
      </c>
      <c r="AD59" s="806"/>
      <c r="AE59" s="805">
        <f>'SAME1 Flight Tests 8-27-09'!U37</f>
        <v>10</v>
      </c>
      <c r="AF59" s="806"/>
      <c r="AG59" s="816">
        <f>'SAME1 Flight Tests 8-27-09'!V37</f>
        <v>3.852706928546E-2</v>
      </c>
      <c r="AH59" s="818">
        <f>'SAME1 Flight Tests 8-27-09'!W37</f>
        <v>0</v>
      </c>
      <c r="AI59" s="806"/>
      <c r="AJ59" s="806"/>
      <c r="AK59" s="806"/>
      <c r="AL59" s="806"/>
      <c r="AM59" s="806"/>
      <c r="AN59" s="806"/>
      <c r="AO59" s="806"/>
      <c r="AP59" s="806"/>
      <c r="AQ59" s="806"/>
      <c r="AR59" s="806"/>
      <c r="AS59" s="806"/>
      <c r="AT59" s="806"/>
      <c r="AU59" s="805">
        <f>'SAME1 Flight Tests 8-27-09'!X37</f>
        <v>0.79</v>
      </c>
      <c r="AV59" s="820">
        <f>'SAME1 Flight Tests 8-27-09'!Y37</f>
        <v>3.3346863333333334</v>
      </c>
      <c r="AW59" s="820">
        <f>'SAME1 Flight Tests 8-27-09'!Z37</f>
        <v>6.2319949999999986</v>
      </c>
      <c r="AX59" s="820">
        <f>'SAME1 Flight Tests 8-27-09'!AA37</f>
        <v>4.5496626666666673</v>
      </c>
      <c r="AY59" s="822"/>
      <c r="AZ59" s="822"/>
      <c r="BA59" s="820">
        <f>'SAME1 Flight Tests 8-27-09'!AC37</f>
        <v>4.8548895000000005</v>
      </c>
      <c r="BB59" s="822"/>
      <c r="BC59" s="822"/>
      <c r="BD59" s="820">
        <f>'SAME1 Flight Tests 8-27-09'!AB37</f>
        <v>5.9095920000000008</v>
      </c>
      <c r="BE59" s="820">
        <f>'SAME1 Flight Tests 8-27-09'!AD37</f>
        <v>4.6461334999999995</v>
      </c>
      <c r="BF59" s="826">
        <f>'SAME1 Flight Tests 8-27-09'!AE37</f>
        <v>43170</v>
      </c>
      <c r="BG59" s="806"/>
      <c r="BH59" s="806"/>
      <c r="BI59" s="805">
        <f>'SAME1 Flight Tests 8-27-09'!AF37</f>
        <v>19.1495</v>
      </c>
      <c r="BJ59" s="805">
        <f>'SAME1 Flight Tests 8-27-09'!AG37</f>
        <v>32.946449999999999</v>
      </c>
      <c r="BK59" s="805">
        <f>'SAME1 Flight Tests 8-27-09'!AH37</f>
        <v>1.2634585000000014</v>
      </c>
      <c r="BL59" s="805">
        <f>'SAME1 Flight Tests 8-27-09'!AK37</f>
        <v>1644842.7294187157</v>
      </c>
      <c r="BM59" s="805">
        <f>'SAME1 Flight Tests 8-27-09'!AL37</f>
        <v>244.38265833948313</v>
      </c>
      <c r="BN59" s="806"/>
      <c r="BO59" s="805"/>
      <c r="BP59" s="806"/>
      <c r="BQ59" s="805" t="e">
        <f>'SAME1 Flight Tests 8-27-09'!AM37</f>
        <v>#DIV/0!</v>
      </c>
      <c r="BR59" s="816">
        <f>'SAME1 Flight Tests 8-27-09'!AP37</f>
        <v>0.14857509108232342</v>
      </c>
      <c r="BS59" s="816" t="e">
        <f>'SAME1 Flight Tests 8-27-09'!AQ37</f>
        <v>#DIV/0!</v>
      </c>
      <c r="BT59" s="816"/>
      <c r="BU59" s="816" t="e">
        <f>'SAME1 Flight Tests 8-27-09'!AS37</f>
        <v>#DIV/0!</v>
      </c>
      <c r="BV59" s="816" t="e">
        <f>'SAME1 Flight Tests 8-27-09'!AT37</f>
        <v>#DIV/0!</v>
      </c>
      <c r="BW59" s="807">
        <f>'SAME1 Flight Tests 8-27-09'!BB37</f>
        <v>1644842.7294187157</v>
      </c>
      <c r="BX59" s="807">
        <f>'SAME1 Flight Tests 8-27-09'!BC37</f>
        <v>1619070.9793631071</v>
      </c>
      <c r="BY59" s="807">
        <f>'SAME1 Flight Tests 8-27-09'!BD37</f>
        <v>1503804.0259622161</v>
      </c>
      <c r="BZ59" s="806"/>
      <c r="CA59" s="805">
        <f>'SAME1 Flight Tests 8-27-09'!BG37</f>
        <v>0.27112843347639515</v>
      </c>
      <c r="CB59" s="805">
        <f>'SAME1 Flight Tests 8-27-09'!BF37</f>
        <v>0.28000000000000003</v>
      </c>
      <c r="CC59" s="783"/>
      <c r="CD59" s="805"/>
      <c r="CE59" s="805" t="str">
        <f>'SAME1 Flight Tests 8-27-09'!BH37</f>
        <v>??</v>
      </c>
      <c r="CF59" s="1804">
        <f>'SAME1 Flight Tests 8-27-09'!BI37</f>
        <v>0.7899999999999574</v>
      </c>
      <c r="CG59" s="1804">
        <f>'SAME1 Flight Tests 8-27-09'!BJ37</f>
        <v>31</v>
      </c>
      <c r="CH59" s="1804">
        <f>'SAME1 Flight Tests 8-27-09'!BK37</f>
        <v>0</v>
      </c>
      <c r="CI59" s="1804">
        <f>'SAME1 Flight Tests 8-27-09'!BL37</f>
        <v>0</v>
      </c>
      <c r="CJ59" s="1804" t="e">
        <f>'SAME1 Flight Tests 8-27-09'!BM37</f>
        <v>#DIV/0!</v>
      </c>
      <c r="CK59" s="1804" t="e">
        <f>'SAME1 Flight Tests 8-27-09'!BN37</f>
        <v>#DIV/0!</v>
      </c>
      <c r="CL59" s="2014"/>
      <c r="CM59" s="2"/>
      <c r="CN59" s="2"/>
      <c r="CO59" s="2"/>
      <c r="CP59" s="2"/>
      <c r="CQ59" s="2018"/>
    </row>
    <row r="60" spans="1:95" ht="16.5" customHeight="1" x14ac:dyDescent="0.25">
      <c r="A60" s="778">
        <v>1</v>
      </c>
      <c r="B60" s="779">
        <f>'SAME1 Flight Tests 8-27-09'!A38</f>
        <v>4</v>
      </c>
      <c r="C60" s="1805" t="str">
        <f>'SAME1 Flight Tests 8-27-09'!B38</f>
        <v>Lampwick</v>
      </c>
      <c r="D60" s="782"/>
      <c r="E60" s="779" t="str">
        <f>'SAME1 Flight Tests 8-27-09'!C38</f>
        <v>32 L</v>
      </c>
      <c r="F60" s="779">
        <f>'SAME1 Flight Tests 8-27-09'!D38</f>
        <v>2</v>
      </c>
      <c r="G60" s="779">
        <f>'SAME1 Flight Tests 8-27-09'!E38</f>
        <v>32</v>
      </c>
      <c r="H60" s="779" t="str">
        <f>'SAME1 Flight Tests 8-27-09'!F38</f>
        <v>Baseline</v>
      </c>
      <c r="I60" s="779">
        <f>'SAME1 Flight Tests 8-27-09'!G38</f>
        <v>272</v>
      </c>
      <c r="J60" s="791">
        <f>'SAME1 Flight Tests 8-27-09'!H38</f>
        <v>39354</v>
      </c>
      <c r="K60" s="779">
        <f>'SAME1 Flight Tests 8-27-09'!I38</f>
        <v>0</v>
      </c>
      <c r="L60" s="779" t="str">
        <f>'SAME1 Flight Tests 8-27-09'!J38</f>
        <v>n</v>
      </c>
      <c r="M60" s="779" t="str">
        <f>'SAME1 Flight Tests 8-27-09'!K38</f>
        <v>n</v>
      </c>
      <c r="N60" s="779">
        <f>'SAME1 Flight Tests 8-27-09'!L38</f>
        <v>8</v>
      </c>
      <c r="O60" s="804">
        <f>'SAME1 Flight Tests 8-27-09'!M38</f>
        <v>1.2450000000000001</v>
      </c>
      <c r="P60" s="805">
        <f>'SAME1 Flight Tests 8-27-09'!N38</f>
        <v>60</v>
      </c>
      <c r="Q60" s="805">
        <f>'SAME1 Flight Tests 8-27-09'!O38</f>
        <v>11</v>
      </c>
      <c r="R60" s="805">
        <f>'SAME1 Flight Tests 8-27-09'!P38</f>
        <v>8</v>
      </c>
      <c r="S60" s="806"/>
      <c r="T60" s="806"/>
      <c r="U60" s="805">
        <f>'SAME1 Flight Tests 8-27-09'!Q38</f>
        <v>62.666666666666664</v>
      </c>
      <c r="V60" s="806"/>
      <c r="W60" s="806"/>
      <c r="X60" s="806"/>
      <c r="Y60" s="806"/>
      <c r="Z60" s="806"/>
      <c r="AA60" s="805" t="str">
        <f>'SAME1 Flight Tests 8-27-09'!R38</f>
        <v>y</v>
      </c>
      <c r="AB60" s="805" t="str">
        <f>'SAME1 Flight Tests 8-27-09'!S38</f>
        <v>y</v>
      </c>
      <c r="AC60" s="805">
        <f>'SAME1 Flight Tests 8-27-09'!T38</f>
        <v>1</v>
      </c>
      <c r="AD60" s="806"/>
      <c r="AE60" s="805">
        <f>'SAME1 Flight Tests 8-27-09'!U38</f>
        <v>10</v>
      </c>
      <c r="AF60" s="806"/>
      <c r="AG60" s="816">
        <f>'SAME1 Flight Tests 8-27-09'!V38</f>
        <v>3.852706928546E-2</v>
      </c>
      <c r="AH60" s="818">
        <f>'SAME1 Flight Tests 8-27-09'!W38</f>
        <v>0.37564557512692559</v>
      </c>
      <c r="AI60" s="806"/>
      <c r="AJ60" s="806"/>
      <c r="AK60" s="806"/>
      <c r="AL60" s="806"/>
      <c r="AM60" s="806"/>
      <c r="AN60" s="806"/>
      <c r="AO60" s="806"/>
      <c r="AP60" s="806"/>
      <c r="AQ60" s="806"/>
      <c r="AR60" s="806"/>
      <c r="AS60" s="806"/>
      <c r="AT60" s="806"/>
      <c r="AU60" s="805">
        <f>'SAME1 Flight Tests 8-27-09'!X38</f>
        <v>0.86</v>
      </c>
      <c r="AV60" s="820">
        <f>'SAME1 Flight Tests 8-27-09'!Y38</f>
        <v>3.3386225000000005</v>
      </c>
      <c r="AW60" s="820">
        <f>'SAME1 Flight Tests 8-27-09'!Z38</f>
        <v>6.2419269999999996</v>
      </c>
      <c r="AX60" s="820">
        <f>'SAME1 Flight Tests 8-27-09'!AA38</f>
        <v>-7.0190420000000001E-4</v>
      </c>
      <c r="AY60" s="822"/>
      <c r="AZ60" s="822"/>
      <c r="BA60" s="820">
        <f>'SAME1 Flight Tests 8-27-09'!AC38</f>
        <v>4.7862400000000012</v>
      </c>
      <c r="BB60" s="822"/>
      <c r="BC60" s="822"/>
      <c r="BD60" s="820">
        <f>'SAME1 Flight Tests 8-27-09'!AB38</f>
        <v>6.422347499999999</v>
      </c>
      <c r="BE60" s="820">
        <f>'SAME1 Flight Tests 8-27-09'!AD38</f>
        <v>4.6355740000000001</v>
      </c>
      <c r="BF60" s="826">
        <f>'SAME1 Flight Tests 8-27-09'!AE38</f>
        <v>48865</v>
      </c>
      <c r="BG60" s="806"/>
      <c r="BH60" s="806"/>
      <c r="BI60" s="805">
        <f>'SAME1 Flight Tests 8-27-09'!AF38</f>
        <v>22.630800000000001</v>
      </c>
      <c r="BJ60" s="805">
        <f>'SAME1 Flight Tests 8-27-09'!AG38</f>
        <v>39.243200000000002</v>
      </c>
      <c r="BK60" s="805">
        <f>'SAME1 Flight Tests 8-27-09'!AH38</f>
        <v>1.7867734999999989</v>
      </c>
      <c r="BL60" s="805">
        <f>'SAME1 Flight Tests 8-27-09'!AK38</f>
        <v>1876277.1679931821</v>
      </c>
      <c r="BM60" s="805">
        <f>'SAME1 Flight Tests 8-27-09'!AL38</f>
        <v>382.01317813143794</v>
      </c>
      <c r="BN60" s="806"/>
      <c r="BO60" s="805"/>
      <c r="BP60" s="806"/>
      <c r="BQ60" s="805">
        <f>'SAME1 Flight Tests 8-27-09'!AM38</f>
        <v>29.251232351897851</v>
      </c>
      <c r="BR60" s="816">
        <f>'SAME1 Flight Tests 8-27-09'!AP38</f>
        <v>0.20360167711257149</v>
      </c>
      <c r="BS60" s="816">
        <f>'SAME1 Flight Tests 8-27-09'!AQ38</f>
        <v>0.31102232794081452</v>
      </c>
      <c r="BT60" s="816"/>
      <c r="BU60" s="816">
        <f>'SAME1 Flight Tests 8-27-09'!AS38</f>
        <v>1.9173073768130833</v>
      </c>
      <c r="BV60" s="816">
        <f>'SAME1 Flight Tests 8-27-09'!AT38</f>
        <v>0.16473134438845458</v>
      </c>
      <c r="BW60" s="807">
        <f>'SAME1 Flight Tests 8-27-09'!BB38</f>
        <v>1876277.1679931821</v>
      </c>
      <c r="BX60" s="807">
        <f>'SAME1 Flight Tests 8-27-09'!BC38</f>
        <v>1847105.6005512706</v>
      </c>
      <c r="BY60" s="807">
        <f>'SAME1 Flight Tests 8-27-09'!BD38</f>
        <v>1709409.4605803513</v>
      </c>
      <c r="BZ60" s="806"/>
      <c r="CA60" s="805">
        <f>'SAME1 Flight Tests 8-27-09'!BG38</f>
        <v>0.38342778969957059</v>
      </c>
      <c r="CB60" s="805">
        <f>'SAME1 Flight Tests 8-27-09'!BF38</f>
        <v>0.28000000000000003</v>
      </c>
      <c r="CC60" s="783"/>
      <c r="CD60" s="805"/>
      <c r="CE60" s="805">
        <f>'SAME1 Flight Tests 8-27-09'!BH38</f>
        <v>258.64706119544206</v>
      </c>
      <c r="CF60" s="1804">
        <f>'SAME1 Flight Tests 8-27-09'!BI38</f>
        <v>0.8599999999999719</v>
      </c>
      <c r="CG60" s="1804">
        <f>'SAME1 Flight Tests 8-27-09'!BJ38</f>
        <v>32</v>
      </c>
      <c r="CH60" s="1804">
        <f>'SAME1 Flight Tests 8-27-09'!BK38</f>
        <v>0</v>
      </c>
      <c r="CI60" s="1804">
        <f>'SAME1 Flight Tests 8-27-09'!BL38</f>
        <v>0.20407836524580564</v>
      </c>
      <c r="CJ60" s="1804">
        <f>'SAME1 Flight Tests 8-27-09'!BM38</f>
        <v>0.7932721796018497</v>
      </c>
      <c r="CK60" s="1804">
        <f>'SAME1 Flight Tests 8-27-09'!BN38</f>
        <v>0.99999335423175051</v>
      </c>
      <c r="CL60" s="2014"/>
      <c r="CM60" s="2"/>
      <c r="CN60" s="2"/>
      <c r="CO60" s="2"/>
      <c r="CP60" s="2"/>
      <c r="CQ60" s="2018"/>
    </row>
    <row r="61" spans="1:95" ht="16.5" customHeight="1" x14ac:dyDescent="0.25">
      <c r="A61" s="778">
        <v>1</v>
      </c>
      <c r="B61" s="779">
        <f>'SAME1 Flight Tests 8-27-09'!A39</f>
        <v>4</v>
      </c>
      <c r="C61" s="1805" t="str">
        <f>'SAME1 Flight Tests 8-27-09'!B39</f>
        <v>Lampwick</v>
      </c>
      <c r="D61" s="782"/>
      <c r="E61" s="779" t="str">
        <f>'SAME1 Flight Tests 8-27-09'!C39</f>
        <v>32 La</v>
      </c>
      <c r="F61" s="779">
        <f>'SAME1 Flight Tests 8-27-09'!D39</f>
        <v>2</v>
      </c>
      <c r="G61" s="779" t="str">
        <f>'SAME1 Flight Tests 8-27-09'!E39</f>
        <v>32a</v>
      </c>
      <c r="H61" s="779" t="str">
        <f>'SAME1 Flight Tests 8-27-09'!F39</f>
        <v>after secondary aging</v>
      </c>
      <c r="I61" s="779">
        <f>'SAME1 Flight Tests 8-27-09'!G39</f>
        <v>272</v>
      </c>
      <c r="J61" s="791">
        <f>'SAME1 Flight Tests 8-27-09'!H39</f>
        <v>39354</v>
      </c>
      <c r="K61" s="779">
        <f>'SAME1 Flight Tests 8-27-09'!I39</f>
        <v>0</v>
      </c>
      <c r="L61" s="779" t="str">
        <f>'SAME1 Flight Tests 8-27-09'!J39</f>
        <v>n</v>
      </c>
      <c r="M61" s="779" t="str">
        <f>'SAME1 Flight Tests 8-27-09'!K39</f>
        <v>n</v>
      </c>
      <c r="N61" s="779">
        <f>'SAME1 Flight Tests 8-27-09'!L39</f>
        <v>8</v>
      </c>
      <c r="O61" s="804">
        <f>'SAME1 Flight Tests 8-27-09'!M39</f>
        <v>1.2450000000000001</v>
      </c>
      <c r="P61" s="805">
        <f>'SAME1 Flight Tests 8-27-09'!N39</f>
        <v>0</v>
      </c>
      <c r="Q61" s="805">
        <f>'SAME1 Flight Tests 8-27-09'!O39</f>
        <v>720</v>
      </c>
      <c r="R61" s="805">
        <f>'SAME1 Flight Tests 8-27-09'!P39</f>
        <v>0</v>
      </c>
      <c r="S61" s="806"/>
      <c r="T61" s="806"/>
      <c r="U61" s="805">
        <f>'SAME1 Flight Tests 8-27-09'!Q39</f>
        <v>893</v>
      </c>
      <c r="V61" s="806"/>
      <c r="W61" s="806"/>
      <c r="X61" s="806"/>
      <c r="Y61" s="806"/>
      <c r="Z61" s="806"/>
      <c r="AA61" s="805" t="str">
        <f>'SAME1 Flight Tests 8-27-09'!R39</f>
        <v>y</v>
      </c>
      <c r="AB61" s="805" t="str">
        <f>'SAME1 Flight Tests 8-27-09'!S39</f>
        <v>y</v>
      </c>
      <c r="AC61" s="805">
        <f>'SAME1 Flight Tests 8-27-09'!T39</f>
        <v>1</v>
      </c>
      <c r="AD61" s="806"/>
      <c r="AE61" s="805">
        <f>'SAME1 Flight Tests 8-27-09'!U39</f>
        <v>10</v>
      </c>
      <c r="AF61" s="806"/>
      <c r="AG61" s="816">
        <f>'SAME1 Flight Tests 8-27-09'!V39</f>
        <v>3.852706928546E-2</v>
      </c>
      <c r="AH61" s="818">
        <f>'SAME1 Flight Tests 8-27-09'!W39</f>
        <v>0.37944916679731622</v>
      </c>
      <c r="AI61" s="806"/>
      <c r="AJ61" s="806"/>
      <c r="AK61" s="806"/>
      <c r="AL61" s="806"/>
      <c r="AM61" s="806"/>
      <c r="AN61" s="806"/>
      <c r="AO61" s="806"/>
      <c r="AP61" s="806"/>
      <c r="AQ61" s="806"/>
      <c r="AR61" s="806"/>
      <c r="AS61" s="806"/>
      <c r="AT61" s="806"/>
      <c r="AU61" s="805">
        <f>'SAME1 Flight Tests 8-27-09'!X39</f>
        <v>0.86</v>
      </c>
      <c r="AV61" s="820">
        <f>'SAME1 Flight Tests 8-27-09'!Y39</f>
        <v>3.3158105</v>
      </c>
      <c r="AW61" s="820">
        <f>'SAME1 Flight Tests 8-27-09'!Z39</f>
        <v>6.2466120000000007</v>
      </c>
      <c r="AX61" s="820">
        <f>'SAME1 Flight Tests 8-27-09'!AA39</f>
        <v>-7.4768044999999985E-4</v>
      </c>
      <c r="AY61" s="822"/>
      <c r="AZ61" s="822"/>
      <c r="BA61" s="820">
        <f>'SAME1 Flight Tests 8-27-09'!AC39</f>
        <v>4.792068500000001</v>
      </c>
      <c r="BB61" s="822"/>
      <c r="BC61" s="822"/>
      <c r="BD61" s="820">
        <f>'SAME1 Flight Tests 8-27-09'!AB39</f>
        <v>5.8868574999999996</v>
      </c>
      <c r="BE61" s="820">
        <f>'SAME1 Flight Tests 8-27-09'!AD39</f>
        <v>4.6369315000000011</v>
      </c>
      <c r="BF61" s="826">
        <f>'SAME1 Flight Tests 8-27-09'!AE39</f>
        <v>23590</v>
      </c>
      <c r="BG61" s="806"/>
      <c r="BH61" s="806"/>
      <c r="BI61" s="805">
        <f>'SAME1 Flight Tests 8-27-09'!AF39</f>
        <v>21.661850000000001</v>
      </c>
      <c r="BJ61" s="805">
        <f>'SAME1 Flight Tests 8-27-09'!AG39</f>
        <v>38.873300000000008</v>
      </c>
      <c r="BK61" s="805">
        <f>'SAME1 Flight Tests 8-27-09'!AH39</f>
        <v>1.2499259999999985</v>
      </c>
      <c r="BL61" s="805">
        <f>'SAME1 Flight Tests 8-27-09'!AK39</f>
        <v>874837.37603472825</v>
      </c>
      <c r="BM61" s="805">
        <f>'SAME1 Flight Tests 8-27-09'!AL39</f>
        <v>241.21021488103753</v>
      </c>
      <c r="BN61" s="806"/>
      <c r="BO61" s="805"/>
      <c r="BP61" s="806"/>
      <c r="BQ61" s="805">
        <f>'SAME1 Flight Tests 8-27-09'!AM39</f>
        <v>28.68506496369249</v>
      </c>
      <c r="BR61" s="816">
        <f>'SAME1 Flight Tests 8-27-09'!AP39</f>
        <v>0.27572006122365567</v>
      </c>
      <c r="BS61" s="816">
        <f>'SAME1 Flight Tests 8-27-09'!AQ39</f>
        <v>0.39839240656225133</v>
      </c>
      <c r="BT61" s="816"/>
      <c r="BU61" s="816">
        <f>'SAME1 Flight Tests 8-27-09'!AS39</f>
        <v>1.8343173343211712</v>
      </c>
      <c r="BV61" s="816">
        <f>'SAME1 Flight Tests 8-27-09'!AT39</f>
        <v>0.2293754973875925</v>
      </c>
      <c r="BW61" s="807">
        <f>'SAME1 Flight Tests 8-27-09'!BB39</f>
        <v>874837.37603472825</v>
      </c>
      <c r="BX61" s="807">
        <f>'SAME1 Flight Tests 8-27-09'!BC39</f>
        <v>860754.55037311581</v>
      </c>
      <c r="BY61" s="807">
        <f>'SAME1 Flight Tests 8-27-09'!BD39</f>
        <v>809756.35257504147</v>
      </c>
      <c r="BZ61" s="806"/>
      <c r="CA61" s="805">
        <f>'SAME1 Flight Tests 8-27-09'!BG39</f>
        <v>0.26822446351931301</v>
      </c>
      <c r="CB61" s="805">
        <f>'SAME1 Flight Tests 8-27-09'!BF39</f>
        <v>0.28000000000000003</v>
      </c>
      <c r="CC61" s="783"/>
      <c r="CD61" s="805"/>
      <c r="CE61" s="805">
        <f>'SAME1 Flight Tests 8-27-09'!BH39</f>
        <v>258.64706119544206</v>
      </c>
      <c r="CF61" s="1804">
        <f>'SAME1 Flight Tests 8-27-09'!BI39</f>
        <v>0.8599999999999719</v>
      </c>
      <c r="CG61" s="1804">
        <f>'SAME1 Flight Tests 8-27-09'!BJ39</f>
        <v>32</v>
      </c>
      <c r="CH61" s="1804">
        <f>'SAME1 Flight Tests 8-27-09'!BK39</f>
        <v>0</v>
      </c>
      <c r="CI61" s="1804">
        <f>'SAME1 Flight Tests 8-27-09'!BL39</f>
        <v>0.20012836021181463</v>
      </c>
      <c r="CJ61" s="1804">
        <f>'SAME1 Flight Tests 8-27-09'!BM39</f>
        <v>0.72806940021577404</v>
      </c>
      <c r="CK61" s="1804">
        <f>'SAME1 Flight Tests 8-27-09'!BN39</f>
        <v>0.99999464746307742</v>
      </c>
      <c r="CL61" s="2014"/>
      <c r="CM61" s="2"/>
      <c r="CN61" s="2"/>
      <c r="CO61" s="2"/>
      <c r="CP61" s="2"/>
      <c r="CQ61" s="2018"/>
    </row>
    <row r="62" spans="1:95" ht="16.5" customHeight="1" x14ac:dyDescent="0.25">
      <c r="A62" s="778">
        <v>1</v>
      </c>
      <c r="B62" s="779">
        <f>'SAME1 Flight Tests 8-27-09'!A41</f>
        <v>4</v>
      </c>
      <c r="C62" s="1805" t="str">
        <f>'SAME1 Flight Tests 8-27-09'!B41</f>
        <v>Lampwick</v>
      </c>
      <c r="D62" s="782"/>
      <c r="E62" s="779" t="str">
        <f>'SAME1 Flight Tests 8-27-09'!C41</f>
        <v>34 L</v>
      </c>
      <c r="F62" s="779">
        <f>'SAME1 Flight Tests 8-27-09'!D41</f>
        <v>3</v>
      </c>
      <c r="G62" s="779">
        <f>'SAME1 Flight Tests 8-27-09'!E41</f>
        <v>34</v>
      </c>
      <c r="H62" s="779" t="str">
        <f>'SAME1 Flight Tests 8-27-09'!F41</f>
        <v>lower flow (2)</v>
      </c>
      <c r="I62" s="779">
        <f>'SAME1 Flight Tests 8-27-09'!G41</f>
        <v>273</v>
      </c>
      <c r="J62" s="791">
        <f>'SAME1 Flight Tests 8-27-09'!H41</f>
        <v>39355</v>
      </c>
      <c r="K62" s="779">
        <f>'SAME1 Flight Tests 8-27-09'!I41</f>
        <v>0</v>
      </c>
      <c r="L62" s="779" t="str">
        <f>'SAME1 Flight Tests 8-27-09'!J41</f>
        <v>n</v>
      </c>
      <c r="M62" s="779" t="str">
        <f>'SAME1 Flight Tests 8-27-09'!K41</f>
        <v>n</v>
      </c>
      <c r="N62" s="779">
        <f>'SAME1 Flight Tests 8-27-09'!L41</f>
        <v>2</v>
      </c>
      <c r="O62" s="804">
        <f>'SAME1 Flight Tests 8-27-09'!M41</f>
        <v>1.2450000000000001</v>
      </c>
      <c r="P62" s="805">
        <f>'SAME1 Flight Tests 8-27-09'!N41</f>
        <v>60</v>
      </c>
      <c r="Q62" s="805">
        <f>'SAME1 Flight Tests 8-27-09'!O41</f>
        <v>11</v>
      </c>
      <c r="R62" s="805">
        <f>'SAME1 Flight Tests 8-27-09'!P41</f>
        <v>8</v>
      </c>
      <c r="S62" s="806"/>
      <c r="T62" s="806"/>
      <c r="U62" s="805">
        <f>'SAME1 Flight Tests 8-27-09'!Q41</f>
        <v>45.666666666666664</v>
      </c>
      <c r="V62" s="806"/>
      <c r="W62" s="806"/>
      <c r="X62" s="806"/>
      <c r="Y62" s="806"/>
      <c r="Z62" s="806"/>
      <c r="AA62" s="805" t="str">
        <f>'SAME1 Flight Tests 8-27-09'!R41</f>
        <v>y</v>
      </c>
      <c r="AB62" s="805" t="str">
        <f>'SAME1 Flight Tests 8-27-09'!S41</f>
        <v>y</v>
      </c>
      <c r="AC62" s="805">
        <f>'SAME1 Flight Tests 8-27-09'!T41</f>
        <v>1</v>
      </c>
      <c r="AD62" s="806"/>
      <c r="AE62" s="805">
        <f>'SAME1 Flight Tests 8-27-09'!U41</f>
        <v>10</v>
      </c>
      <c r="AF62" s="806"/>
      <c r="AG62" s="816">
        <f>'SAME1 Flight Tests 8-27-09'!V41</f>
        <v>3.852706928546E-2</v>
      </c>
      <c r="AH62" s="818">
        <f>'SAME1 Flight Tests 8-27-09'!W41</f>
        <v>0.45384257500294073</v>
      </c>
      <c r="AI62" s="806"/>
      <c r="AJ62" s="806"/>
      <c r="AK62" s="806"/>
      <c r="AL62" s="806"/>
      <c r="AM62" s="806"/>
      <c r="AN62" s="806"/>
      <c r="AO62" s="806"/>
      <c r="AP62" s="806"/>
      <c r="AQ62" s="806"/>
      <c r="AR62" s="806"/>
      <c r="AS62" s="806"/>
      <c r="AT62" s="806"/>
      <c r="AU62" s="805">
        <f>'SAME1 Flight Tests 8-27-09'!X41</f>
        <v>0.8</v>
      </c>
      <c r="AV62" s="820">
        <f>'SAME1 Flight Tests 8-27-09'!Y41</f>
        <v>3.322661500000001</v>
      </c>
      <c r="AW62" s="820">
        <f>'SAME1 Flight Tests 8-27-09'!Z41</f>
        <v>6.2472994999999996</v>
      </c>
      <c r="AX62" s="820">
        <f>'SAME1 Flight Tests 8-27-09'!AA41</f>
        <v>4.6678009999999999</v>
      </c>
      <c r="AY62" s="822"/>
      <c r="AZ62" s="822"/>
      <c r="BA62" s="820">
        <f>'SAME1 Flight Tests 8-27-09'!AC41</f>
        <v>4.8072664999999999</v>
      </c>
      <c r="BB62" s="822"/>
      <c r="BC62" s="822"/>
      <c r="BD62" s="820">
        <f>'SAME1 Flight Tests 8-27-09'!AB41</f>
        <v>5.6470329999999995</v>
      </c>
      <c r="BE62" s="820">
        <f>'SAME1 Flight Tests 8-27-09'!AD41</f>
        <v>4.6248480000000001</v>
      </c>
      <c r="BF62" s="826">
        <f>'SAME1 Flight Tests 8-27-09'!AE41</f>
        <v>31015</v>
      </c>
      <c r="BG62" s="806"/>
      <c r="BH62" s="806"/>
      <c r="BI62" s="805">
        <f>'SAME1 Flight Tests 8-27-09'!AF41</f>
        <v>12.873099999999999</v>
      </c>
      <c r="BJ62" s="805">
        <f>'SAME1 Flight Tests 8-27-09'!AG41</f>
        <v>29.414750000000005</v>
      </c>
      <c r="BK62" s="805">
        <f>'SAME1 Flight Tests 8-27-09'!AH41</f>
        <v>1.0221849999999995</v>
      </c>
      <c r="BL62" s="805">
        <f>'SAME1 Flight Tests 8-27-09'!AK41</f>
        <v>1162148.7250497313</v>
      </c>
      <c r="BM62" s="805">
        <f>'SAME1 Flight Tests 8-27-09'!AL41</f>
        <v>190.12985727339534</v>
      </c>
      <c r="BN62" s="806"/>
      <c r="BO62" s="805"/>
      <c r="BP62" s="806"/>
      <c r="BQ62" s="805">
        <f>'SAME1 Flight Tests 8-27-09'!AM41</f>
        <v>18.14754818881114</v>
      </c>
      <c r="BR62" s="816">
        <f>'SAME1 Flight Tests 8-27-09'!AP41</f>
        <v>0.16360200134045599</v>
      </c>
      <c r="BS62" s="816">
        <f>'SAME1 Flight Tests 8-27-09'!AQ41</f>
        <v>0.31119147379012313</v>
      </c>
      <c r="BT62" s="816"/>
      <c r="BU62" s="816">
        <f>'SAME1 Flight Tests 8-27-09'!AS41</f>
        <v>2.22967354965495</v>
      </c>
      <c r="BV62" s="816">
        <f>'SAME1 Flight Tests 8-27-09'!AT41</f>
        <v>0.11862304648393515</v>
      </c>
      <c r="BW62" s="807">
        <f>'SAME1 Flight Tests 8-27-09'!BB41</f>
        <v>1162148.7250497313</v>
      </c>
      <c r="BX62" s="807">
        <f>'SAME1 Flight Tests 8-27-09'!BC41</f>
        <v>1143633.3016544404</v>
      </c>
      <c r="BY62" s="807">
        <f>'SAME1 Flight Tests 8-27-09'!BD41</f>
        <v>1070606.0567281875</v>
      </c>
      <c r="BZ62" s="806"/>
      <c r="CA62" s="805">
        <f>'SAME1 Flight Tests 8-27-09'!BG41</f>
        <v>0.21935300429184537</v>
      </c>
      <c r="CB62" s="805">
        <f>'SAME1 Flight Tests 8-27-09'!BF41</f>
        <v>0.28000000000000003</v>
      </c>
      <c r="CC62" s="783"/>
      <c r="CD62" s="805"/>
      <c r="CE62" s="805">
        <f>'SAME1 Flight Tests 8-27-09'!BH41</f>
        <v>258.45198005359714</v>
      </c>
      <c r="CF62" s="1804">
        <f>'SAME1 Flight Tests 8-27-09'!BI41</f>
        <v>0.79999999999991189</v>
      </c>
      <c r="CG62" s="1804">
        <f>'SAME1 Flight Tests 8-27-09'!BJ41</f>
        <v>34</v>
      </c>
      <c r="CH62" s="1804">
        <f>'SAME1 Flight Tests 8-27-09'!BK41</f>
        <v>0</v>
      </c>
      <c r="CI62" s="1804">
        <f>'SAME1 Flight Tests 8-27-09'!BL41</f>
        <v>0.13610661141609853</v>
      </c>
      <c r="CJ62" s="1804">
        <f>'SAME1 Flight Tests 8-27-09'!BM41</f>
        <v>0.59987549089710435</v>
      </c>
      <c r="CK62" s="1804">
        <f>'SAME1 Flight Tests 8-27-09'!BN41</f>
        <v>0.99910975622327891</v>
      </c>
      <c r="CL62" s="2014"/>
      <c r="CM62" s="2"/>
      <c r="CN62" s="2"/>
      <c r="CO62" s="2"/>
      <c r="CP62" s="2"/>
      <c r="CQ62" s="2018"/>
    </row>
    <row r="63" spans="1:95" ht="16.5" customHeight="1" x14ac:dyDescent="0.25">
      <c r="A63" s="778">
        <v>1</v>
      </c>
      <c r="B63" s="779">
        <f>'SAME1 Flight Tests 8-27-09'!A63</f>
        <v>5</v>
      </c>
      <c r="C63" s="1805" t="str">
        <f>'SAME1 Flight Tests 8-27-09'!B63</f>
        <v>Lampwick</v>
      </c>
      <c r="D63" s="782"/>
      <c r="E63" s="779" t="str">
        <f>'SAME1 Flight Tests 8-27-09'!C63</f>
        <v>46 L</v>
      </c>
      <c r="F63" s="779">
        <f>'SAME1 Flight Tests 8-27-09'!D63</f>
        <v>3</v>
      </c>
      <c r="G63" s="779">
        <f>'SAME1 Flight Tests 8-27-09'!E63</f>
        <v>46</v>
      </c>
      <c r="H63" s="779" t="str">
        <f>'SAME1 Flight Tests 8-27-09'!F63</f>
        <v>high temp aging</v>
      </c>
      <c r="I63" s="779">
        <f>'SAME1 Flight Tests 8-27-09'!G63</f>
        <v>278</v>
      </c>
      <c r="J63" s="791">
        <f>'SAME1 Flight Tests 8-27-09'!H63</f>
        <v>39360</v>
      </c>
      <c r="K63" s="779">
        <f>'SAME1 Flight Tests 8-27-09'!I63</f>
        <v>0</v>
      </c>
      <c r="L63" s="779" t="str">
        <f>'SAME1 Flight Tests 8-27-09'!J63</f>
        <v>n</v>
      </c>
      <c r="M63" s="779" t="str">
        <f>'SAME1 Flight Tests 8-27-09'!K63</f>
        <v>n</v>
      </c>
      <c r="N63" s="779">
        <f>'SAME1 Flight Tests 8-27-09'!L63</f>
        <v>8</v>
      </c>
      <c r="O63" s="804">
        <f>'SAME1 Flight Tests 8-27-09'!M63</f>
        <v>1.32</v>
      </c>
      <c r="P63" s="805">
        <f>'SAME1 Flight Tests 8-27-09'!N63</f>
        <v>20</v>
      </c>
      <c r="Q63" s="805">
        <f>'SAME1 Flight Tests 8-27-09'!O63</f>
        <v>11</v>
      </c>
      <c r="R63" s="805">
        <f>'SAME1 Flight Tests 8-27-09'!P63</f>
        <v>8</v>
      </c>
      <c r="S63" s="806"/>
      <c r="T63" s="806"/>
      <c r="U63" s="805">
        <f>'SAME1 Flight Tests 8-27-09'!Q63</f>
        <v>82</v>
      </c>
      <c r="V63" s="806"/>
      <c r="W63" s="806"/>
      <c r="X63" s="806"/>
      <c r="Y63" s="806"/>
      <c r="Z63" s="806"/>
      <c r="AA63" s="805" t="str">
        <f>'SAME1 Flight Tests 8-27-09'!R63</f>
        <v>y</v>
      </c>
      <c r="AB63" s="805" t="str">
        <f>'SAME1 Flight Tests 8-27-09'!S63</f>
        <v>y</v>
      </c>
      <c r="AC63" s="805">
        <f>'SAME1 Flight Tests 8-27-09'!T63</f>
        <v>1</v>
      </c>
      <c r="AD63" s="806"/>
      <c r="AE63" s="805">
        <f>'SAME1 Flight Tests 8-27-09'!U63</f>
        <v>10</v>
      </c>
      <c r="AF63" s="806"/>
      <c r="AG63" s="816">
        <f>'SAME1 Flight Tests 8-27-09'!V63</f>
        <v>3.852706928546E-2</v>
      </c>
      <c r="AH63" s="818">
        <f>'SAME1 Flight Tests 8-27-09'!W63</f>
        <v>0.37362618264053032</v>
      </c>
      <c r="AI63" s="806"/>
      <c r="AJ63" s="806"/>
      <c r="AK63" s="806"/>
      <c r="AL63" s="806"/>
      <c r="AM63" s="806"/>
      <c r="AN63" s="806"/>
      <c r="AO63" s="806"/>
      <c r="AP63" s="806"/>
      <c r="AQ63" s="806"/>
      <c r="AR63" s="806"/>
      <c r="AS63" s="806"/>
      <c r="AT63" s="806"/>
      <c r="AU63" s="805">
        <f>'SAME1 Flight Tests 8-27-09'!X63</f>
        <v>1.42</v>
      </c>
      <c r="AV63" s="820">
        <f>'SAME1 Flight Tests 8-27-09'!Y63</f>
        <v>3.3276659999999998</v>
      </c>
      <c r="AW63" s="820">
        <f>'SAME1 Flight Tests 8-27-09'!Z63</f>
        <v>6.2510685000000006</v>
      </c>
      <c r="AX63" s="820">
        <f>'SAME1 Flight Tests 8-27-09'!AA63</f>
        <v>-7.6293924999999989E-4</v>
      </c>
      <c r="AY63" s="822"/>
      <c r="AZ63" s="822"/>
      <c r="BA63" s="820">
        <f>'SAME1 Flight Tests 8-27-09'!AC63</f>
        <v>4.8711089999999997</v>
      </c>
      <c r="BB63" s="822"/>
      <c r="BC63" s="822"/>
      <c r="BD63" s="820">
        <f>'SAME1 Flight Tests 8-27-09'!AB63</f>
        <v>6.5386664999999997</v>
      </c>
      <c r="BE63" s="820">
        <f>'SAME1 Flight Tests 8-27-09'!AD63</f>
        <v>4.6788790000000002</v>
      </c>
      <c r="BF63" s="826">
        <f>'SAME1 Flight Tests 8-27-09'!AE63</f>
        <v>39755</v>
      </c>
      <c r="BG63" s="806"/>
      <c r="BH63" s="806"/>
      <c r="BI63" s="805">
        <f>'SAME1 Flight Tests 8-27-09'!AF63</f>
        <v>27.512100000000004</v>
      </c>
      <c r="BJ63" s="805">
        <f>'SAME1 Flight Tests 8-27-09'!AG63</f>
        <v>46.162449999999993</v>
      </c>
      <c r="BK63" s="805">
        <f>'SAME1 Flight Tests 8-27-09'!AH63</f>
        <v>1.8597874999999995</v>
      </c>
      <c r="BL63" s="805">
        <f>'SAME1 Flight Tests 8-27-09'!AK63</f>
        <v>1507678.3447922845</v>
      </c>
      <c r="BM63" s="805">
        <f>'SAME1 Flight Tests 8-27-09'!AL63</f>
        <v>404.03706967599447</v>
      </c>
      <c r="BN63" s="806"/>
      <c r="BO63" s="805"/>
      <c r="BP63" s="806"/>
      <c r="BQ63" s="805">
        <f>'SAME1 Flight Tests 8-27-09'!AM63</f>
        <v>34.594700801350811</v>
      </c>
      <c r="BR63" s="816">
        <f>'SAME1 Flight Tests 8-27-09'!AP63</f>
        <v>0.26798625255286757</v>
      </c>
      <c r="BS63" s="816">
        <f>'SAME1 Flight Tests 8-27-09'!AQ63</f>
        <v>0.35374218369207788</v>
      </c>
      <c r="BT63" s="816"/>
      <c r="BU63" s="816">
        <f>'SAME1 Flight Tests 8-27-09'!AS63</f>
        <v>1.69368833526457</v>
      </c>
      <c r="BV63" s="816">
        <f>'SAME1 Flight Tests 8-27-09'!AT63</f>
        <v>0.23325198445905801</v>
      </c>
      <c r="BW63" s="807">
        <f>'SAME1 Flight Tests 8-27-09'!BB63</f>
        <v>1507678.3447922845</v>
      </c>
      <c r="BX63" s="807">
        <f>'SAME1 Flight Tests 8-27-09'!BC63</f>
        <v>1483945.2912027379</v>
      </c>
      <c r="BY63" s="807">
        <f>'SAME1 Flight Tests 8-27-09'!BD63</f>
        <v>1381320.4718658524</v>
      </c>
      <c r="BZ63" s="806"/>
      <c r="CA63" s="805">
        <f>'SAME1 Flight Tests 8-27-09'!BG63</f>
        <v>0.39909603004291833</v>
      </c>
      <c r="CB63" s="805">
        <f>'SAME1 Flight Tests 8-27-09'!BF63</f>
        <v>0.28000000000000003</v>
      </c>
      <c r="CC63" s="783"/>
      <c r="CD63" s="805"/>
      <c r="CE63" s="805">
        <f>'SAME1 Flight Tests 8-27-09'!BH63</f>
        <v>343.55957860374446</v>
      </c>
      <c r="CF63" s="1804">
        <f>'SAME1 Flight Tests 8-27-09'!BI63</f>
        <v>1.4199999999999768</v>
      </c>
      <c r="CG63" s="1804">
        <f>'SAME1 Flight Tests 8-27-09'!BJ63</f>
        <v>46</v>
      </c>
      <c r="CH63" s="1804">
        <f>'SAME1 Flight Tests 8-27-09'!BK63</f>
        <v>0</v>
      </c>
      <c r="CI63" s="1804">
        <f>'SAME1 Flight Tests 8-27-09'!BL63</f>
        <v>0.1461747921183861</v>
      </c>
      <c r="CJ63" s="1804">
        <f>'SAME1 Flight Tests 8-27-09'!BM63</f>
        <v>0.88137152802691288</v>
      </c>
      <c r="CK63" s="1804">
        <f>'SAME1 Flight Tests 8-27-09'!BN63</f>
        <v>0.99999998586774153</v>
      </c>
      <c r="CL63" s="2014"/>
      <c r="CM63" s="2"/>
      <c r="CN63" s="2"/>
      <c r="CO63" s="2"/>
      <c r="CP63" s="2"/>
      <c r="CQ63" s="2018"/>
    </row>
    <row r="64" spans="1:95" ht="16.5" customHeight="1" x14ac:dyDescent="0.25">
      <c r="A64" s="778">
        <v>1</v>
      </c>
      <c r="B64" s="779">
        <f>'SAME1 Flight Tests 8-27-09'!A64</f>
        <v>5</v>
      </c>
      <c r="C64" s="1805" t="str">
        <f>'SAME1 Flight Tests 8-27-09'!B64</f>
        <v>Lampwick</v>
      </c>
      <c r="D64" s="782"/>
      <c r="E64" s="779" t="str">
        <f>'SAME1 Flight Tests 8-27-09'!C64</f>
        <v>46 La</v>
      </c>
      <c r="F64" s="779">
        <f>'SAME1 Flight Tests 8-27-09'!D64</f>
        <v>3</v>
      </c>
      <c r="G64" s="779" t="str">
        <f>'SAME1 Flight Tests 8-27-09'!E64</f>
        <v>46a</v>
      </c>
      <c r="H64" s="779" t="str">
        <f>'SAME1 Flight Tests 8-27-09'!F64</f>
        <v>aging</v>
      </c>
      <c r="I64" s="779">
        <f>'SAME1 Flight Tests 8-27-09'!G64</f>
        <v>278</v>
      </c>
      <c r="J64" s="791">
        <f>'SAME1 Flight Tests 8-27-09'!H64</f>
        <v>39360</v>
      </c>
      <c r="K64" s="779">
        <f>'SAME1 Flight Tests 8-27-09'!I64</f>
        <v>0</v>
      </c>
      <c r="L64" s="779" t="str">
        <f>'SAME1 Flight Tests 8-27-09'!J64</f>
        <v>n</v>
      </c>
      <c r="M64" s="779" t="str">
        <f>'SAME1 Flight Tests 8-27-09'!K64</f>
        <v>n</v>
      </c>
      <c r="N64" s="779">
        <f>'SAME1 Flight Tests 8-27-09'!L64</f>
        <v>8</v>
      </c>
      <c r="O64" s="804">
        <f>'SAME1 Flight Tests 8-27-09'!M64</f>
        <v>1.32</v>
      </c>
      <c r="P64" s="805">
        <f>'SAME1 Flight Tests 8-27-09'!N64</f>
        <v>20</v>
      </c>
      <c r="Q64" s="805">
        <f>'SAME1 Flight Tests 8-27-09'!O64</f>
        <v>1800</v>
      </c>
      <c r="R64" s="805">
        <f>'SAME1 Flight Tests 8-27-09'!P64</f>
        <v>8</v>
      </c>
      <c r="S64" s="806"/>
      <c r="T64" s="806"/>
      <c r="U64" s="805">
        <f>'SAME1 Flight Tests 8-27-09'!Q64</f>
        <v>1963.6666666666667</v>
      </c>
      <c r="V64" s="806"/>
      <c r="W64" s="806"/>
      <c r="X64" s="806"/>
      <c r="Y64" s="806"/>
      <c r="Z64" s="806"/>
      <c r="AA64" s="805" t="str">
        <f>'SAME1 Flight Tests 8-27-09'!R64</f>
        <v>y</v>
      </c>
      <c r="AB64" s="805" t="str">
        <f>'SAME1 Flight Tests 8-27-09'!S64</f>
        <v>y</v>
      </c>
      <c r="AC64" s="805">
        <f>'SAME1 Flight Tests 8-27-09'!T64</f>
        <v>1</v>
      </c>
      <c r="AD64" s="806"/>
      <c r="AE64" s="805">
        <f>'SAME1 Flight Tests 8-27-09'!U64</f>
        <v>10</v>
      </c>
      <c r="AF64" s="806"/>
      <c r="AG64" s="816">
        <f>'SAME1 Flight Tests 8-27-09'!V64</f>
        <v>3.852706928546E-2</v>
      </c>
      <c r="AH64" s="818">
        <f>'SAME1 Flight Tests 8-27-09'!W64</f>
        <v>0.37858220684754784</v>
      </c>
      <c r="AI64" s="806"/>
      <c r="AJ64" s="806"/>
      <c r="AK64" s="806"/>
      <c r="AL64" s="806"/>
      <c r="AM64" s="806"/>
      <c r="AN64" s="806"/>
      <c r="AO64" s="806"/>
      <c r="AP64" s="806"/>
      <c r="AQ64" s="806"/>
      <c r="AR64" s="806"/>
      <c r="AS64" s="806"/>
      <c r="AT64" s="806"/>
      <c r="AU64" s="805">
        <f>'SAME1 Flight Tests 8-27-09'!X64</f>
        <v>1.42</v>
      </c>
      <c r="AV64" s="820">
        <f>'SAME1 Flight Tests 8-27-09'!Y64</f>
        <v>3.3119959999999997</v>
      </c>
      <c r="AW64" s="820">
        <f>'SAME1 Flight Tests 8-27-09'!Z64</f>
        <v>6.2547760000000006</v>
      </c>
      <c r="AX64" s="820">
        <f>'SAME1 Flight Tests 8-27-09'!AA64</f>
        <v>-4.5776364999999992E-4</v>
      </c>
      <c r="AY64" s="822"/>
      <c r="AZ64" s="822"/>
      <c r="BA64" s="820">
        <f>'SAME1 Flight Tests 8-27-09'!AC64</f>
        <v>4.8867345000000011</v>
      </c>
      <c r="BB64" s="822"/>
      <c r="BC64" s="822"/>
      <c r="BD64" s="820">
        <f>'SAME1 Flight Tests 8-27-09'!AB64</f>
        <v>5.7651214999999985</v>
      </c>
      <c r="BE64" s="820">
        <f>'SAME1 Flight Tests 8-27-09'!AD64</f>
        <v>4.7017509999999989</v>
      </c>
      <c r="BF64" s="826">
        <f>'SAME1 Flight Tests 8-27-09'!AE64</f>
        <v>15745</v>
      </c>
      <c r="BG64" s="806"/>
      <c r="BH64" s="806"/>
      <c r="BI64" s="805">
        <f>'SAME1 Flight Tests 8-27-09'!AF64</f>
        <v>27.556799999999999</v>
      </c>
      <c r="BJ64" s="805">
        <f>'SAME1 Flight Tests 8-27-09'!AG64</f>
        <v>46.382450000000006</v>
      </c>
      <c r="BK64" s="805">
        <f>'SAME1 Flight Tests 8-27-09'!AH64</f>
        <v>1.0633704999999996</v>
      </c>
      <c r="BL64" s="805">
        <f>'SAME1 Flight Tests 8-27-09'!AK64</f>
        <v>577492.72038184176</v>
      </c>
      <c r="BM64" s="805">
        <f>'SAME1 Flight Tests 8-27-09'!AL64</f>
        <v>199.06246731712528</v>
      </c>
      <c r="BN64" s="806"/>
      <c r="BO64" s="805"/>
      <c r="BP64" s="806"/>
      <c r="BQ64" s="805">
        <f>'SAME1 Flight Tests 8-27-09'!AM64</f>
        <v>34.304533507117</v>
      </c>
      <c r="BR64" s="816">
        <f>'SAME1 Flight Tests 8-27-09'!AP64</f>
        <v>0.34470125820028336</v>
      </c>
      <c r="BS64" s="816">
        <f>'SAME1 Flight Tests 8-27-09'!AQ64</f>
        <v>0.48556852213690521</v>
      </c>
      <c r="BT64" s="816"/>
      <c r="BU64" s="816">
        <f>'SAME1 Flight Tests 8-27-09'!AS64</f>
        <v>1.7956311049383042</v>
      </c>
      <c r="BV64" s="816">
        <f>'SAME1 Flight Tests 8-27-09'!AT64</f>
        <v>0.29042837201600924</v>
      </c>
      <c r="BW64" s="807">
        <f>'SAME1 Flight Tests 8-27-09'!BB64</f>
        <v>577492.72038184176</v>
      </c>
      <c r="BX64" s="807">
        <f>'SAME1 Flight Tests 8-27-09'!BC64</f>
        <v>568093.22525500471</v>
      </c>
      <c r="BY64" s="807">
        <f>'SAME1 Flight Tests 8-27-09'!BD64</f>
        <v>537260.83787047281</v>
      </c>
      <c r="BZ64" s="806"/>
      <c r="CA64" s="805">
        <f>'SAME1 Flight Tests 8-27-09'!BG64</f>
        <v>0.22819109442060076</v>
      </c>
      <c r="CB64" s="805">
        <f>'SAME1 Flight Tests 8-27-09'!BF64</f>
        <v>0.28000000000000003</v>
      </c>
      <c r="CC64" s="783"/>
      <c r="CD64" s="805"/>
      <c r="CE64" s="805">
        <f>'SAME1 Flight Tests 8-27-09'!BH64</f>
        <v>343.55957860374446</v>
      </c>
      <c r="CF64" s="1804">
        <f>'SAME1 Flight Tests 8-27-09'!BI64</f>
        <v>1.4199999999999768</v>
      </c>
      <c r="CG64" s="1804">
        <f>'SAME1 Flight Tests 8-27-09'!BJ64</f>
        <v>46</v>
      </c>
      <c r="CH64" s="1804">
        <f>'SAME1 Flight Tests 8-27-09'!BK64</f>
        <v>0</v>
      </c>
      <c r="CI64" s="1804">
        <f>'SAME1 Flight Tests 8-27-09'!BL64</f>
        <v>0.14494873312866574</v>
      </c>
      <c r="CJ64" s="1804">
        <f>'SAME1 Flight Tests 8-27-09'!BM64</f>
        <v>0.63913376649286679</v>
      </c>
      <c r="CK64" s="1804">
        <f>'SAME1 Flight Tests 8-27-09'!BN64</f>
        <v>0.99999105788191622</v>
      </c>
      <c r="CL64" s="2014"/>
      <c r="CM64" s="2"/>
      <c r="CN64" s="2"/>
      <c r="CO64" s="2"/>
      <c r="CP64" s="2"/>
      <c r="CQ64" s="2018"/>
    </row>
    <row r="65" spans="1:95" s="11" customFormat="1" ht="16.5" customHeight="1" x14ac:dyDescent="0.2">
      <c r="A65" s="780">
        <v>2</v>
      </c>
      <c r="B65" s="784">
        <f>'SAME R Results'!A4</f>
        <v>1</v>
      </c>
      <c r="C65" s="1806" t="str">
        <f>'SAME R Results'!B4</f>
        <v>Lampwick</v>
      </c>
      <c r="D65" s="784" t="str">
        <f>'SAME R Results'!C4</f>
        <v>L13</v>
      </c>
      <c r="E65" s="784" t="str">
        <f>'SAME R Results'!D4</f>
        <v>2L</v>
      </c>
      <c r="F65" s="784">
        <f>'SAME R Results'!E4</f>
        <v>2</v>
      </c>
      <c r="G65" s="784">
        <f>'SAME R Results'!F4</f>
        <v>49</v>
      </c>
      <c r="H65" s="785" t="str">
        <f>'SAME R Results'!G4</f>
        <v>Baseline High RT/R0</v>
      </c>
      <c r="I65" s="784" t="str">
        <f>'SAME R Results'!H4</f>
        <v>200 11:00</v>
      </c>
      <c r="J65" s="786">
        <f>'SAME R Results'!I4</f>
        <v>40378.291666666664</v>
      </c>
      <c r="K65" s="784">
        <f>'SAME R Results'!J4</f>
        <v>0</v>
      </c>
      <c r="L65" s="788"/>
      <c r="M65" s="788"/>
      <c r="N65" s="784">
        <f>'SAME R Results'!K4</f>
        <v>8</v>
      </c>
      <c r="O65" s="793">
        <f>'SAME R Results'!L4</f>
        <v>1.2514430209035738</v>
      </c>
      <c r="P65" s="784">
        <f>'SAME R Results'!M4</f>
        <v>60</v>
      </c>
      <c r="Q65" s="784">
        <f>'SAME R Results'!N4</f>
        <v>11</v>
      </c>
      <c r="R65" s="784">
        <f>'SAME R Results'!O4</f>
        <v>8</v>
      </c>
      <c r="S65" s="784" t="str">
        <f>'SAME R Results'!P4</f>
        <v>n</v>
      </c>
      <c r="T65" s="784">
        <f>'SAME R Results'!Q4</f>
        <v>0</v>
      </c>
      <c r="U65" s="784">
        <f>'SAME R Results'!R4</f>
        <v>51.4</v>
      </c>
      <c r="V65" s="784" t="str">
        <f>'SAME R Results'!S4</f>
        <v>y</v>
      </c>
      <c r="W65" s="784">
        <f>'SAME R Results'!T4</f>
        <v>90</v>
      </c>
      <c r="X65" s="784" t="str">
        <f>'SAME R Results'!U4</f>
        <v>n</v>
      </c>
      <c r="Y65" s="784" t="str">
        <f>'SAME R Results'!V4</f>
        <v>y</v>
      </c>
      <c r="Z65" s="784" t="str">
        <f>'SAME R Results'!W4</f>
        <v>y</v>
      </c>
      <c r="AA65" s="784" t="str">
        <f>'SAME R Results'!X4</f>
        <v>y</v>
      </c>
      <c r="AB65" s="784" t="str">
        <f>'SAME R Results'!Y4</f>
        <v>y</v>
      </c>
      <c r="AC65" s="789"/>
      <c r="AD65" s="784" t="str">
        <f>'SAME R Results'!Z4</f>
        <v>y</v>
      </c>
      <c r="AE65" s="784">
        <f>'SAME R Results'!AA4</f>
        <v>10</v>
      </c>
      <c r="AF65" s="784" t="str">
        <f>'SAME R Results'!AB4</f>
        <v>y</v>
      </c>
      <c r="AG65" s="817">
        <f>'SAME R Results'!AC4</f>
        <v>3.852706928546E-2</v>
      </c>
      <c r="AH65" s="819">
        <f>'SAME R Results'!AD4</f>
        <v>0</v>
      </c>
      <c r="AI65" s="784">
        <f>'SAME R Results'!AE4</f>
        <v>0</v>
      </c>
      <c r="AJ65" s="784">
        <f>'SAME R Results'!AF4</f>
        <v>0</v>
      </c>
      <c r="AK65" s="784">
        <f>'SAME R Results'!AG4</f>
        <v>0</v>
      </c>
      <c r="AL65" s="784">
        <f>'SAME R Results'!AH4</f>
        <v>0</v>
      </c>
      <c r="AM65" s="784">
        <f>'SAME R Results'!AI4</f>
        <v>0</v>
      </c>
      <c r="AN65" s="784">
        <f>'SAME R Results'!AJ4</f>
        <v>0</v>
      </c>
      <c r="AO65" s="784">
        <f>'SAME R Results'!AK4</f>
        <v>0</v>
      </c>
      <c r="AP65" s="784">
        <f>'SAME R Results'!AL4</f>
        <v>0</v>
      </c>
      <c r="AQ65" s="784">
        <f>'SAME R Results'!AM4</f>
        <v>0</v>
      </c>
      <c r="AR65" s="817">
        <f>'SAME R Results'!AN4</f>
        <v>0</v>
      </c>
      <c r="AS65" s="819">
        <f>'SAME R Results'!AO4</f>
        <v>0</v>
      </c>
      <c r="AT65" s="784">
        <f>'SAME R Results'!AP4</f>
        <v>0</v>
      </c>
      <c r="AU65" s="789"/>
      <c r="AV65" s="821">
        <f>'SAME R Results'!AQ4</f>
        <v>0</v>
      </c>
      <c r="AW65" s="821">
        <f>'SAME R Results'!AR4</f>
        <v>6.2560000000000002</v>
      </c>
      <c r="AX65" s="821">
        <f>'SAME R Results'!AS4</f>
        <v>0</v>
      </c>
      <c r="AY65" s="821">
        <f>'SAME R Results'!AT4</f>
        <v>0</v>
      </c>
      <c r="AZ65" s="824"/>
      <c r="BA65" s="824"/>
      <c r="BB65" s="821">
        <f>'SAME R Results'!AU4</f>
        <v>0.7695616999999999</v>
      </c>
      <c r="BC65" s="821">
        <f>'SAME R Results'!AV4</f>
        <v>2.6800000000000001E-2</v>
      </c>
      <c r="BD65" s="821">
        <f>'SAME R Results'!AW4</f>
        <v>6.5377960000000002</v>
      </c>
      <c r="BE65" s="821">
        <f>'SAME R Results'!AX4</f>
        <v>4.6396940000000004</v>
      </c>
      <c r="BF65" s="827">
        <f>'SAME R Results'!AY4</f>
        <v>71280</v>
      </c>
      <c r="BG65" s="784">
        <f>'SAME R Results'!AZ4</f>
        <v>0.92272894999999999</v>
      </c>
      <c r="BH65" s="784">
        <f>'SAME R Results'!BA4</f>
        <v>8.2000000000000003E-2</v>
      </c>
      <c r="BI65" s="789"/>
      <c r="BJ65" s="784">
        <f>'SAME R Results'!BB4</f>
        <v>47.296599999999998</v>
      </c>
      <c r="BK65" s="784">
        <f>'SAME R Results'!BC4</f>
        <v>1.8981019999999997</v>
      </c>
      <c r="BL65" s="784">
        <f>'SAME R Results'!BD4</f>
        <v>2819890.7109968318</v>
      </c>
      <c r="BM65" s="784">
        <f>'SAME R Results'!BE4</f>
        <v>421.19638693020511</v>
      </c>
      <c r="BN65" s="784">
        <f>'SAME R Results'!BF4</f>
        <v>1.9476177736518814</v>
      </c>
      <c r="BO65" s="784">
        <f>'SAME R Results'!BG4</f>
        <v>0.55112516095124597</v>
      </c>
      <c r="BP65" s="789"/>
      <c r="BQ65" s="784">
        <f>'SAME R Results'!BH4</f>
        <v>34.559212052422055</v>
      </c>
      <c r="BR65" s="817">
        <f>'SAME R Results'!BI4</f>
        <v>0.14936620957955926</v>
      </c>
      <c r="BS65" s="817">
        <f>'SAME R Results'!BJ4</f>
        <v>0.28605155365931773</v>
      </c>
      <c r="BT65" s="817">
        <f>'SAME R Results'!BL4</f>
        <v>3.5338937715895229</v>
      </c>
      <c r="BU65" s="817">
        <f>'SAME R Results'!BM4</f>
        <v>2.2391217870301241</v>
      </c>
      <c r="BV65" s="817">
        <f>'SAME R Results'!BN4</f>
        <v>0.10793353093663659</v>
      </c>
      <c r="BW65" s="784">
        <f>'SAME R Results'!BO4</f>
        <v>2819890.7109968318</v>
      </c>
      <c r="BX65" s="784">
        <f>'SAME R Results'!BP4</f>
        <v>2777337.7727535195</v>
      </c>
      <c r="BY65" s="784">
        <f>'SAME R Results'!BQ4</f>
        <v>2535008.0400966033</v>
      </c>
      <c r="BZ65" s="784">
        <f>'SAME R Results'!BR4</f>
        <v>421.19638693020511</v>
      </c>
      <c r="CA65" s="784">
        <f>'SAME R Results'!BS4</f>
        <v>0.42131359318121275</v>
      </c>
      <c r="CB65" s="784">
        <f>'SAME R Results'!BT4</f>
        <v>0.28000000000000003</v>
      </c>
      <c r="CC65" s="784">
        <f>'SAME R Results'!BV4</f>
        <v>2.6096116281102395</v>
      </c>
      <c r="CD65" s="880">
        <f>'SAME R Results'!BW4</f>
        <v>1</v>
      </c>
      <c r="CE65" s="1086">
        <f>'SAME R Results'!BZ4</f>
        <v>268.93865858906793</v>
      </c>
      <c r="CF65" s="1777">
        <f>'SAME R Results'!CA4</f>
        <v>0</v>
      </c>
      <c r="CG65" s="1777">
        <f>'SAME R Results'!CB4</f>
        <v>0</v>
      </c>
      <c r="CH65" s="1777">
        <f>'SAME R Results'!CC4</f>
        <v>0</v>
      </c>
      <c r="CI65" s="1777">
        <f>'SAME R Results'!CD4</f>
        <v>0</v>
      </c>
      <c r="CJ65" s="1777"/>
      <c r="CK65" s="1777"/>
      <c r="CL65" s="2015">
        <f>'SAME R Results'!CI4</f>
        <v>4</v>
      </c>
      <c r="CM65" s="2015" t="str">
        <f>'SAME R Results'!CJ4</f>
        <v>Lampwick</v>
      </c>
      <c r="CN65" s="2016">
        <f>'SAME R Results'!CK4</f>
        <v>0.14936620957955926</v>
      </c>
      <c r="CO65" s="2016">
        <f>'SAME R Results'!CL4</f>
        <v>5.6355965833294636E-2</v>
      </c>
      <c r="CP65" s="2016">
        <f>'SAME R Results'!CM4</f>
        <v>3.6325575930246212E-2</v>
      </c>
      <c r="CQ65" s="2020"/>
    </row>
    <row r="66" spans="1:95" ht="16.5" customHeight="1" x14ac:dyDescent="0.2">
      <c r="A66" s="780">
        <v>2</v>
      </c>
      <c r="B66" s="784">
        <f>'SAME R Results'!A11</f>
        <v>2</v>
      </c>
      <c r="C66" s="1806" t="str">
        <f>'SAME R Results'!B11</f>
        <v>Lampwick</v>
      </c>
      <c r="D66" s="784" t="str">
        <f>'SAME R Results'!C11</f>
        <v>L14</v>
      </c>
      <c r="E66" s="784" t="str">
        <f>'SAME R Results'!D11</f>
        <v>7L</v>
      </c>
      <c r="F66" s="784">
        <f>'SAME R Results'!E11</f>
        <v>3</v>
      </c>
      <c r="G66" s="784">
        <f>'SAME R Results'!F11</f>
        <v>54</v>
      </c>
      <c r="H66" s="785" t="str">
        <f>'SAME R Results'!G11</f>
        <v>Baseline</v>
      </c>
      <c r="I66" s="784">
        <f>'SAME R Results'!H11</f>
        <v>210</v>
      </c>
      <c r="J66" s="786">
        <f>'SAME R Results'!I11</f>
        <v>40388</v>
      </c>
      <c r="K66" s="784">
        <f>'SAME R Results'!J11</f>
        <v>0</v>
      </c>
      <c r="L66" s="788"/>
      <c r="M66" s="788"/>
      <c r="N66" s="784">
        <f>'SAME R Results'!K11</f>
        <v>8.1</v>
      </c>
      <c r="O66" s="793">
        <f>'SAME R Results'!L11</f>
        <v>1.2450000000000001</v>
      </c>
      <c r="P66" s="784">
        <f>'SAME R Results'!M11</f>
        <v>60</v>
      </c>
      <c r="Q66" s="784">
        <f>'SAME R Results'!N11</f>
        <v>11</v>
      </c>
      <c r="R66" s="784">
        <f>'SAME R Results'!O11</f>
        <v>8</v>
      </c>
      <c r="S66" s="784" t="str">
        <f>'SAME R Results'!P11</f>
        <v>n</v>
      </c>
      <c r="T66" s="784" t="str">
        <f>'SAME R Results'!Q11</f>
        <v>n</v>
      </c>
      <c r="U66" s="784">
        <f>'SAME R Results'!R11</f>
        <v>56.8</v>
      </c>
      <c r="V66" s="784" t="str">
        <f>'SAME R Results'!S11</f>
        <v>y</v>
      </c>
      <c r="W66" s="784">
        <f>'SAME R Results'!T11</f>
        <v>120</v>
      </c>
      <c r="X66" s="784" t="str">
        <f>'SAME R Results'!U11</f>
        <v>n</v>
      </c>
      <c r="Y66" s="784" t="str">
        <f>'SAME R Results'!V11</f>
        <v>n</v>
      </c>
      <c r="Z66" s="784" t="str">
        <f>'SAME R Results'!W11</f>
        <v>y</v>
      </c>
      <c r="AA66" s="784" t="str">
        <f>'SAME R Results'!X11</f>
        <v>n</v>
      </c>
      <c r="AB66" s="784" t="str">
        <f>'SAME R Results'!Y11</f>
        <v>y</v>
      </c>
      <c r="AC66" s="789"/>
      <c r="AD66" s="784" t="str">
        <f>'SAME R Results'!Z11</f>
        <v>y</v>
      </c>
      <c r="AE66" s="784">
        <f>'SAME R Results'!AA11</f>
        <v>10</v>
      </c>
      <c r="AF66" s="784" t="str">
        <f>'SAME R Results'!AB11</f>
        <v>y</v>
      </c>
      <c r="AG66" s="817">
        <f>'SAME R Results'!AC11</f>
        <v>3.852706928546E-2</v>
      </c>
      <c r="AH66" s="819">
        <f>'SAME R Results'!AD11</f>
        <v>0</v>
      </c>
      <c r="AI66" s="784">
        <f>'SAME R Results'!AE11</f>
        <v>0</v>
      </c>
      <c r="AJ66" s="784">
        <f>'SAME R Results'!AF11</f>
        <v>0</v>
      </c>
      <c r="AK66" s="784">
        <f>'SAME R Results'!AG11</f>
        <v>0</v>
      </c>
      <c r="AL66" s="784">
        <f>'SAME R Results'!AH11</f>
        <v>0</v>
      </c>
      <c r="AM66" s="784">
        <f>'SAME R Results'!AI11</f>
        <v>0</v>
      </c>
      <c r="AN66" s="784">
        <f>'SAME R Results'!AJ11</f>
        <v>0</v>
      </c>
      <c r="AO66" s="784">
        <f>'SAME R Results'!AK11</f>
        <v>0</v>
      </c>
      <c r="AP66" s="784">
        <f>'SAME R Results'!AL11</f>
        <v>0</v>
      </c>
      <c r="AQ66" s="784">
        <f>'SAME R Results'!AM11</f>
        <v>0</v>
      </c>
      <c r="AR66" s="817">
        <f>'SAME R Results'!AN11</f>
        <v>0</v>
      </c>
      <c r="AS66" s="819">
        <f>'SAME R Results'!AO11</f>
        <v>0</v>
      </c>
      <c r="AT66" s="784">
        <f>'SAME R Results'!AP11</f>
        <v>0</v>
      </c>
      <c r="AU66" s="789"/>
      <c r="AV66" s="821">
        <f>'SAME R Results'!AQ11</f>
        <v>0</v>
      </c>
      <c r="AW66" s="821">
        <f>'SAME R Results'!AR11</f>
        <v>6.2525025000000003</v>
      </c>
      <c r="AX66" s="821">
        <f>'SAME R Results'!AS11</f>
        <v>0</v>
      </c>
      <c r="AY66" s="821">
        <f>'SAME R Results'!AT11</f>
        <v>0</v>
      </c>
      <c r="AZ66" s="824"/>
      <c r="BA66" s="824"/>
      <c r="BB66" s="821">
        <f>'SAME R Results'!AU11</f>
        <v>0</v>
      </c>
      <c r="BC66" s="821">
        <f>'SAME R Results'!AV11</f>
        <v>0</v>
      </c>
      <c r="BD66" s="821">
        <f>'SAME R Results'!AW11</f>
        <v>6.3695219999999999</v>
      </c>
      <c r="BE66" s="821">
        <f>'SAME R Results'!AX11</f>
        <v>4.7034919999999989</v>
      </c>
      <c r="BF66" s="827">
        <f>'SAME R Results'!AY11</f>
        <v>79925</v>
      </c>
      <c r="BG66" s="784">
        <f>'SAME R Results'!AZ11</f>
        <v>0</v>
      </c>
      <c r="BH66" s="784">
        <f>'SAME R Results'!BA11</f>
        <v>0</v>
      </c>
      <c r="BI66" s="789"/>
      <c r="BJ66" s="784">
        <f>'SAME R Results'!BB11</f>
        <v>34.255299999999998</v>
      </c>
      <c r="BK66" s="784">
        <f>'SAME R Results'!BC11</f>
        <v>1.666030000000001</v>
      </c>
      <c r="BL66" s="784">
        <f>'SAME R Results'!BD11</f>
        <v>3197761.8213616745</v>
      </c>
      <c r="BM66" s="784">
        <f>'SAME R Results'!BE11</f>
        <v>350.55685968846421</v>
      </c>
      <c r="BN66" s="784">
        <f>'SAME R Results'!BF11</f>
        <v>0</v>
      </c>
      <c r="BO66" s="784">
        <f>'SAME R Results'!BG11</f>
        <v>0</v>
      </c>
      <c r="BP66" s="789"/>
      <c r="BQ66" s="784">
        <f>'SAME R Results'!BH11</f>
        <v>26.963747165480513</v>
      </c>
      <c r="BR66" s="817">
        <f>'SAME R Results'!BI11</f>
        <v>0.10962569424235284</v>
      </c>
      <c r="BS66" s="817">
        <f>'SAME R Results'!BJ11</f>
        <v>0.25252933607121358</v>
      </c>
      <c r="BT66" s="817">
        <f>'SAME R Results'!BL11</f>
        <v>0</v>
      </c>
      <c r="BU66" s="817">
        <f>'SAME R Results'!BM11</f>
        <v>2.492996586982887</v>
      </c>
      <c r="BV66" s="817">
        <f>'SAME R Results'!BN11</f>
        <v>7.2229168713861147E-2</v>
      </c>
      <c r="BW66" s="784">
        <f>'SAME R Results'!BO11</f>
        <v>3197761.8213616745</v>
      </c>
      <c r="BX66" s="784">
        <f>'SAME R Results'!BP11</f>
        <v>3150047.9662957834</v>
      </c>
      <c r="BY66" s="784">
        <f>'SAME R Results'!BQ11</f>
        <v>2860393.7483142563</v>
      </c>
      <c r="BZ66" s="784">
        <f>'SAME R Results'!BR11</f>
        <v>350.55685968846421</v>
      </c>
      <c r="CA66" s="784">
        <f>'SAME R Results'!BS11</f>
        <v>0.36980156263872876</v>
      </c>
      <c r="CB66" s="784">
        <f>'SAME R Results'!BT11</f>
        <v>0.28000000000000003</v>
      </c>
      <c r="CC66" s="784">
        <f>'SAME R Results'!BV11</f>
        <v>2.8112174472146867</v>
      </c>
      <c r="CD66" s="880">
        <f>'SAME R Results'!BW11</f>
        <v>1</v>
      </c>
      <c r="CE66" s="1086">
        <f>'SAME R Results'!BZ11</f>
        <v>264.66873011764068</v>
      </c>
      <c r="CF66" s="1777">
        <f>'SAME R Results'!CA11</f>
        <v>0</v>
      </c>
      <c r="CG66" s="1777">
        <f>'SAME R Results'!CB11</f>
        <v>0</v>
      </c>
      <c r="CH66" s="1777">
        <f>'SAME R Results'!CC11</f>
        <v>0</v>
      </c>
      <c r="CI66" s="1777">
        <f>'SAME R Results'!CD11</f>
        <v>0</v>
      </c>
      <c r="CJ66" s="1777"/>
      <c r="CK66" s="1777"/>
      <c r="CL66" s="2015"/>
      <c r="CM66" s="2015"/>
      <c r="CN66" s="2016"/>
      <c r="CO66" s="2016"/>
      <c r="CP66" s="2016"/>
    </row>
    <row r="67" spans="1:95" ht="16.5" customHeight="1" x14ac:dyDescent="0.2">
      <c r="A67" s="780">
        <v>2</v>
      </c>
      <c r="B67" s="784">
        <f>'SAME R Results'!A12</f>
        <v>2</v>
      </c>
      <c r="C67" s="1806" t="str">
        <f>'SAME R Results'!B12</f>
        <v>Lampwick</v>
      </c>
      <c r="D67" s="784" t="str">
        <f>'SAME R Results'!C12</f>
        <v>L15</v>
      </c>
      <c r="E67" s="784" t="str">
        <f>'SAME R Results'!D12</f>
        <v>8L</v>
      </c>
      <c r="F67" s="784">
        <f>'SAME R Results'!E12</f>
        <v>4</v>
      </c>
      <c r="G67" s="784">
        <f>'SAME R Results'!F12</f>
        <v>55</v>
      </c>
      <c r="H67" s="785" t="str">
        <f>'SAME R Results'!G12</f>
        <v>High RT/R0 test aging</v>
      </c>
      <c r="I67" s="784">
        <f>'SAME R Results'!H12</f>
        <v>210</v>
      </c>
      <c r="J67" s="786">
        <f>'SAME R Results'!I12</f>
        <v>40388</v>
      </c>
      <c r="K67" s="784">
        <f>'SAME R Results'!J12</f>
        <v>0</v>
      </c>
      <c r="L67" s="788"/>
      <c r="M67" s="788"/>
      <c r="N67" s="784">
        <f>'SAME R Results'!K12</f>
        <v>8.1</v>
      </c>
      <c r="O67" s="793">
        <f>'SAME R Results'!L12</f>
        <v>1.2450000000000001</v>
      </c>
      <c r="P67" s="784">
        <f>'SAME R Results'!M12</f>
        <v>60</v>
      </c>
      <c r="Q67" s="784">
        <f>'SAME R Results'!N12</f>
        <v>11</v>
      </c>
      <c r="R67" s="784">
        <f>'SAME R Results'!O12</f>
        <v>8</v>
      </c>
      <c r="S67" s="784" t="str">
        <f>'SAME R Results'!P12</f>
        <v>n</v>
      </c>
      <c r="T67" s="784" t="str">
        <f>'SAME R Results'!Q12</f>
        <v>n</v>
      </c>
      <c r="U67" s="784">
        <f>'SAME R Results'!R12</f>
        <v>47.2</v>
      </c>
      <c r="V67" s="784" t="str">
        <f>'SAME R Results'!S12</f>
        <v>y</v>
      </c>
      <c r="W67" s="784">
        <f>'SAME R Results'!T12</f>
        <v>60</v>
      </c>
      <c r="X67" s="784" t="str">
        <f>'SAME R Results'!U12</f>
        <v>n</v>
      </c>
      <c r="Y67" s="784" t="str">
        <f>'SAME R Results'!V12</f>
        <v>n</v>
      </c>
      <c r="Z67" s="784" t="str">
        <f>'SAME R Results'!W12</f>
        <v>y</v>
      </c>
      <c r="AA67" s="784" t="str">
        <f>'SAME R Results'!X12</f>
        <v>n</v>
      </c>
      <c r="AB67" s="784" t="str">
        <f>'SAME R Results'!Y12</f>
        <v>y</v>
      </c>
      <c r="AC67" s="789"/>
      <c r="AD67" s="784" t="str">
        <f>'SAME R Results'!Z12</f>
        <v>y</v>
      </c>
      <c r="AE67" s="784">
        <f>'SAME R Results'!AA12</f>
        <v>10</v>
      </c>
      <c r="AF67" s="784" t="str">
        <f>'SAME R Results'!AB12</f>
        <v>y</v>
      </c>
      <c r="AG67" s="817">
        <f>'SAME R Results'!AC12</f>
        <v>3.852706928546E-2</v>
      </c>
      <c r="AH67" s="819">
        <f>'SAME R Results'!AD12</f>
        <v>0</v>
      </c>
      <c r="AI67" s="784">
        <f>'SAME R Results'!AE12</f>
        <v>0</v>
      </c>
      <c r="AJ67" s="784">
        <f>'SAME R Results'!AF12</f>
        <v>0</v>
      </c>
      <c r="AK67" s="784">
        <f>'SAME R Results'!AG12</f>
        <v>0</v>
      </c>
      <c r="AL67" s="784">
        <f>'SAME R Results'!AH12</f>
        <v>0</v>
      </c>
      <c r="AM67" s="784">
        <f>'SAME R Results'!AI12</f>
        <v>0</v>
      </c>
      <c r="AN67" s="784">
        <f>'SAME R Results'!AJ12</f>
        <v>0</v>
      </c>
      <c r="AO67" s="784">
        <f>'SAME R Results'!AK12</f>
        <v>0</v>
      </c>
      <c r="AP67" s="784">
        <f>'SAME R Results'!AL12</f>
        <v>0</v>
      </c>
      <c r="AQ67" s="784">
        <f>'SAME R Results'!AM12</f>
        <v>0</v>
      </c>
      <c r="AR67" s="817">
        <f>'SAME R Results'!AN12</f>
        <v>0</v>
      </c>
      <c r="AS67" s="819">
        <f>'SAME R Results'!AO12</f>
        <v>0</v>
      </c>
      <c r="AT67" s="784">
        <f>'SAME R Results'!AP12</f>
        <v>0</v>
      </c>
      <c r="AU67" s="789"/>
      <c r="AV67" s="821">
        <f>'SAME R Results'!AQ12</f>
        <v>0</v>
      </c>
      <c r="AW67" s="821">
        <f>'SAME R Results'!AR12</f>
        <v>6.2489999999999997</v>
      </c>
      <c r="AX67" s="821">
        <f>'SAME R Results'!AS12</f>
        <v>0</v>
      </c>
      <c r="AY67" s="821">
        <f>'SAME R Results'!AT12</f>
        <v>0</v>
      </c>
      <c r="AZ67" s="824"/>
      <c r="BA67" s="824"/>
      <c r="BB67" s="821">
        <f>'SAME R Results'!AU12</f>
        <v>0</v>
      </c>
      <c r="BC67" s="821">
        <f>'SAME R Results'!AV12</f>
        <v>0</v>
      </c>
      <c r="BD67" s="821">
        <f>'SAME R Results'!AW12</f>
        <v>6.4745474999999999</v>
      </c>
      <c r="BE67" s="821">
        <f>'SAME R Results'!AX12</f>
        <v>4.6680449999999993</v>
      </c>
      <c r="BF67" s="827">
        <f>'SAME R Results'!AY12</f>
        <v>83895</v>
      </c>
      <c r="BG67" s="784">
        <f>'SAME R Results'!AZ12</f>
        <v>0</v>
      </c>
      <c r="BH67" s="784">
        <f>'SAME R Results'!BA12</f>
        <v>0</v>
      </c>
      <c r="BI67" s="789"/>
      <c r="BJ67" s="784">
        <f>'SAME R Results'!BB12</f>
        <v>46.388549999999995</v>
      </c>
      <c r="BK67" s="784">
        <f>'SAME R Results'!BC12</f>
        <v>1.8065025000000006</v>
      </c>
      <c r="BL67" s="784">
        <f>'SAME R Results'!BD12</f>
        <v>3373889.4875935018</v>
      </c>
      <c r="BM67" s="784">
        <f>'SAME R Results'!BE12</f>
        <v>392.25129573824915</v>
      </c>
      <c r="BN67" s="784">
        <f>'SAME R Results'!BF12</f>
        <v>0</v>
      </c>
      <c r="BO67" s="784">
        <f>'SAME R Results'!BG12</f>
        <v>0</v>
      </c>
      <c r="BP67" s="789"/>
      <c r="BQ67" s="784">
        <f>'SAME R Results'!BH12</f>
        <v>36.637405105047137</v>
      </c>
      <c r="BR67" s="817">
        <f>'SAME R Results'!BI12</f>
        <v>0.11626086070116975</v>
      </c>
      <c r="BS67" s="817">
        <f>'SAME R Results'!BJ12</f>
        <v>0.27474623118441571</v>
      </c>
      <c r="BT67" s="817">
        <f>'SAME R Results'!BL12</f>
        <v>0</v>
      </c>
      <c r="BU67" s="817">
        <f>'SAME R Results'!BM12</f>
        <v>2.5278471246933618</v>
      </c>
      <c r="BV67" s="817">
        <f>'SAME R Results'!BN12</f>
        <v>7.5628315768853746E-2</v>
      </c>
      <c r="BW67" s="784">
        <f>'SAME R Results'!BO12</f>
        <v>3373889.4875935018</v>
      </c>
      <c r="BX67" s="784">
        <f>'SAME R Results'!BP12</f>
        <v>3323805.6105743852</v>
      </c>
      <c r="BY67" s="784">
        <f>'SAME R Results'!BQ12</f>
        <v>3011118.9009848116</v>
      </c>
      <c r="BZ67" s="784">
        <f>'SAME R Results'!BR12</f>
        <v>392.25129573824915</v>
      </c>
      <c r="CA67" s="784">
        <f>'SAME R Results'!BS12</f>
        <v>0.40098164343425385</v>
      </c>
      <c r="CB67" s="784">
        <f>'SAME R Results'!BT12</f>
        <v>0.28000000000000003</v>
      </c>
      <c r="CC67" s="784">
        <f>'SAME R Results'!BV12</f>
        <v>2.8206933688414133</v>
      </c>
      <c r="CD67" s="880">
        <f>'SAME R Results'!BW12</f>
        <v>1</v>
      </c>
      <c r="CE67" s="1086">
        <f>'SAME R Results'!BZ12</f>
        <v>262.89926572283059</v>
      </c>
      <c r="CF67" s="1777">
        <f>'SAME R Results'!CA12</f>
        <v>1.2266666666667092</v>
      </c>
      <c r="CG67" s="1777" t="str">
        <f>'SAME R Results'!CB12</f>
        <v xml:space="preserve"> 08L</v>
      </c>
      <c r="CH67" s="1777">
        <f>'SAME R Results'!CC12</f>
        <v>210</v>
      </c>
      <c r="CI67" s="1777">
        <f>'SAME R Results'!CD12</f>
        <v>0.17920469888337651</v>
      </c>
      <c r="CJ67" s="1777"/>
      <c r="CK67" s="1777"/>
      <c r="CL67" s="2015"/>
      <c r="CM67" s="2015"/>
      <c r="CN67" s="2016"/>
      <c r="CO67" s="2016"/>
      <c r="CP67" s="2016"/>
    </row>
    <row r="68" spans="1:95" ht="16.5" customHeight="1" x14ac:dyDescent="0.2">
      <c r="A68" s="780">
        <v>2</v>
      </c>
      <c r="B68" s="784">
        <f>'SAME R Results'!A13</f>
        <v>2</v>
      </c>
      <c r="C68" s="1806" t="str">
        <f>'SAME R Results'!B13</f>
        <v>Lampwick</v>
      </c>
      <c r="D68" s="784" t="str">
        <f>'SAME R Results'!C13</f>
        <v>L15</v>
      </c>
      <c r="E68" s="784" t="str">
        <f>'SAME R Results'!D13</f>
        <v>8La</v>
      </c>
      <c r="F68" s="784">
        <f>'SAME R Results'!E13</f>
        <v>4</v>
      </c>
      <c r="G68" s="784" t="str">
        <f>'SAME R Results'!F13</f>
        <v>55a</v>
      </c>
      <c r="H68" s="785" t="str">
        <f>'SAME R Results'!G13</f>
        <v>aged</v>
      </c>
      <c r="I68" s="784">
        <f>'SAME R Results'!H13</f>
        <v>210</v>
      </c>
      <c r="J68" s="786">
        <f>'SAME R Results'!I13</f>
        <v>40388</v>
      </c>
      <c r="K68" s="784">
        <f>'SAME R Results'!J13</f>
        <v>0</v>
      </c>
      <c r="L68" s="788"/>
      <c r="M68" s="788"/>
      <c r="N68" s="784">
        <f>'SAME R Results'!K13</f>
        <v>8.1</v>
      </c>
      <c r="O68" s="793">
        <f>'SAME R Results'!L13</f>
        <v>1.2450000000000001</v>
      </c>
      <c r="P68" s="784">
        <f>'SAME R Results'!M13</f>
        <v>0</v>
      </c>
      <c r="Q68" s="784">
        <f>'SAME R Results'!N13</f>
        <v>0</v>
      </c>
      <c r="R68" s="784">
        <f>'SAME R Results'!O13</f>
        <v>0</v>
      </c>
      <c r="S68" s="784">
        <f>'SAME R Results'!P13</f>
        <v>0</v>
      </c>
      <c r="T68" s="784">
        <f>'SAME R Results'!Q13</f>
        <v>0</v>
      </c>
      <c r="U68" s="784">
        <f>'SAME R Results'!R13</f>
        <v>218</v>
      </c>
      <c r="V68" s="784">
        <f>'SAME R Results'!S13</f>
        <v>0</v>
      </c>
      <c r="W68" s="784">
        <f>'SAME R Results'!T13</f>
        <v>0</v>
      </c>
      <c r="X68" s="784" t="str">
        <f>'SAME R Results'!U13</f>
        <v>n</v>
      </c>
      <c r="Y68" s="784" t="str">
        <f>'SAME R Results'!V13</f>
        <v>n</v>
      </c>
      <c r="Z68" s="784" t="str">
        <f>'SAME R Results'!W13</f>
        <v>y</v>
      </c>
      <c r="AA68" s="784" t="str">
        <f>'SAME R Results'!X13</f>
        <v>n</v>
      </c>
      <c r="AB68" s="784" t="str">
        <f>'SAME R Results'!Y13</f>
        <v>y</v>
      </c>
      <c r="AC68" s="789"/>
      <c r="AD68" s="784" t="str">
        <f>'SAME R Results'!Z13</f>
        <v>y</v>
      </c>
      <c r="AE68" s="784">
        <f>'SAME R Results'!AA13</f>
        <v>10</v>
      </c>
      <c r="AF68" s="784" t="str">
        <f>'SAME R Results'!AB13</f>
        <v>y</v>
      </c>
      <c r="AG68" s="817">
        <f>'SAME R Results'!AC13</f>
        <v>3.852706928546E-2</v>
      </c>
      <c r="AH68" s="819">
        <f>'SAME R Results'!AD13</f>
        <v>0</v>
      </c>
      <c r="AI68" s="784">
        <f>'SAME R Results'!AE13</f>
        <v>0</v>
      </c>
      <c r="AJ68" s="784">
        <f>'SAME R Results'!AF13</f>
        <v>0</v>
      </c>
      <c r="AK68" s="784">
        <f>'SAME R Results'!AG13</f>
        <v>0</v>
      </c>
      <c r="AL68" s="784">
        <f>'SAME R Results'!AH13</f>
        <v>0</v>
      </c>
      <c r="AM68" s="784">
        <f>'SAME R Results'!AI13</f>
        <v>0</v>
      </c>
      <c r="AN68" s="784">
        <f>'SAME R Results'!AJ13</f>
        <v>0</v>
      </c>
      <c r="AO68" s="784">
        <f>'SAME R Results'!AK13</f>
        <v>0</v>
      </c>
      <c r="AP68" s="784">
        <f>'SAME R Results'!AL13</f>
        <v>0</v>
      </c>
      <c r="AQ68" s="784">
        <f>'SAME R Results'!AM13</f>
        <v>0</v>
      </c>
      <c r="AR68" s="817">
        <f>'SAME R Results'!AN13</f>
        <v>0</v>
      </c>
      <c r="AS68" s="819">
        <f>'SAME R Results'!AO13</f>
        <v>0</v>
      </c>
      <c r="AT68" s="784">
        <f>'SAME R Results'!AP13</f>
        <v>0</v>
      </c>
      <c r="AU68" s="789"/>
      <c r="AV68" s="821">
        <f>'SAME R Results'!AQ13</f>
        <v>0</v>
      </c>
      <c r="AW68" s="821">
        <f>'SAME R Results'!AR13</f>
        <v>6.2489999999999997</v>
      </c>
      <c r="AX68" s="821">
        <f>'SAME R Results'!AS13</f>
        <v>0</v>
      </c>
      <c r="AY68" s="821">
        <f>'SAME R Results'!AT13</f>
        <v>0</v>
      </c>
      <c r="AZ68" s="824"/>
      <c r="BA68" s="824"/>
      <c r="BB68" s="821">
        <f>'SAME R Results'!AU13</f>
        <v>0</v>
      </c>
      <c r="BC68" s="821">
        <f>'SAME R Results'!AV13</f>
        <v>0</v>
      </c>
      <c r="BD68" s="821">
        <f>'SAME R Results'!AW13</f>
        <v>6.3311170000000008</v>
      </c>
      <c r="BE68" s="821">
        <f>'SAME R Results'!AX13</f>
        <v>4.8189699999999993</v>
      </c>
      <c r="BF68" s="827">
        <f>'SAME R Results'!AY13</f>
        <v>53540</v>
      </c>
      <c r="BG68" s="784">
        <f>'SAME R Results'!AZ13</f>
        <v>0</v>
      </c>
      <c r="BH68" s="784">
        <f>'SAME R Results'!BA13</f>
        <v>0</v>
      </c>
      <c r="BI68" s="789"/>
      <c r="BJ68" s="784">
        <f>'SAME R Results'!BB13</f>
        <v>45.308650000000007</v>
      </c>
      <c r="BK68" s="784">
        <f>'SAME R Results'!BC13</f>
        <v>1.5121470000000015</v>
      </c>
      <c r="BL68" s="784">
        <f>'SAME R Results'!BD13</f>
        <v>2068777.3214579814</v>
      </c>
      <c r="BM68" s="784">
        <f>'SAME R Results'!BE13</f>
        <v>308.14292214783211</v>
      </c>
      <c r="BN68" s="784">
        <f>'SAME R Results'!BF13</f>
        <v>0</v>
      </c>
      <c r="BO68" s="784">
        <f>'SAME R Results'!BG13</f>
        <v>0</v>
      </c>
      <c r="BP68" s="789"/>
      <c r="BQ68" s="784">
        <f>'SAME R Results'!BH13</f>
        <v>35.6499301662937</v>
      </c>
      <c r="BR68" s="817">
        <f>'SAME R Results'!BI13</f>
        <v>0.14894929432553272</v>
      </c>
      <c r="BS68" s="817">
        <f>'SAME R Results'!BJ13</f>
        <v>0.32046610714872392</v>
      </c>
      <c r="BT68" s="817">
        <f>'SAME R Results'!BL13</f>
        <v>0</v>
      </c>
      <c r="BU68" s="817">
        <f>'SAME R Results'!BM13</f>
        <v>2.3996231498083622</v>
      </c>
      <c r="BV68" s="817">
        <f>'SAME R Results'!BN13</f>
        <v>0.10154688893994045</v>
      </c>
      <c r="BW68" s="784">
        <f>'SAME R Results'!BO13</f>
        <v>2068777.3214579814</v>
      </c>
      <c r="BX68" s="784">
        <f>'SAME R Results'!BP13</f>
        <v>2036814.8591467168</v>
      </c>
      <c r="BY68" s="784">
        <f>'SAME R Results'!BQ13</f>
        <v>1879448.3707933417</v>
      </c>
      <c r="BZ68" s="784">
        <f>'SAME R Results'!BR13</f>
        <v>308.14292214783211</v>
      </c>
      <c r="CA68" s="784">
        <f>'SAME R Results'!BS13</f>
        <v>0.33564481044126815</v>
      </c>
      <c r="CB68" s="784">
        <f>'SAME R Results'!BT13</f>
        <v>0.28000000000000003</v>
      </c>
      <c r="CC68" s="784">
        <f>'SAME R Results'!BV13</f>
        <v>2.8100854729799853</v>
      </c>
      <c r="CD68" s="880">
        <f>'SAME R Results'!BW13</f>
        <v>1</v>
      </c>
      <c r="CE68" s="1086">
        <f>'SAME R Results'!BZ13</f>
        <v>262.89926572283059</v>
      </c>
      <c r="CF68" s="1777">
        <f>'SAME R Results'!CA13</f>
        <v>1.2266666666667092</v>
      </c>
      <c r="CG68" s="1777">
        <f>'SAME R Results'!CB13</f>
        <v>0</v>
      </c>
      <c r="CH68" s="1777">
        <f>'SAME R Results'!CC13</f>
        <v>0</v>
      </c>
      <c r="CI68" s="1777">
        <f>'SAME R Results'!CD13</f>
        <v>0.17437465842208272</v>
      </c>
      <c r="CJ68" s="1777"/>
      <c r="CK68" s="1777"/>
      <c r="CL68" s="2015"/>
      <c r="CM68" s="2015"/>
      <c r="CN68" s="2016"/>
      <c r="CO68" s="2016"/>
      <c r="CP68" s="2016"/>
    </row>
    <row r="69" spans="1:95" ht="16.5" customHeight="1" x14ac:dyDescent="0.2">
      <c r="A69" s="780">
        <v>2</v>
      </c>
      <c r="B69" s="784">
        <f>'SAME R Results'!A15</f>
        <v>2</v>
      </c>
      <c r="C69" s="1806" t="str">
        <f>'SAME R Results'!B15</f>
        <v>Lampwick</v>
      </c>
      <c r="D69" s="784" t="str">
        <f>'SAME R Results'!C15</f>
        <v>L14</v>
      </c>
      <c r="E69" s="784" t="str">
        <f>'SAME R Results'!D15</f>
        <v>10 L</v>
      </c>
      <c r="F69" s="784">
        <f>'SAME R Results'!E15</f>
        <v>3</v>
      </c>
      <c r="G69" s="784">
        <f>'SAME R Results'!F15</f>
        <v>57</v>
      </c>
      <c r="H69" s="785" t="str">
        <f>'SAME R Results'!G15</f>
        <v>High RT/R0 reburn sample</v>
      </c>
      <c r="I69" s="784">
        <f>'SAME R Results'!H15</f>
        <v>210</v>
      </c>
      <c r="J69" s="786">
        <f>'SAME R Results'!I15</f>
        <v>40388</v>
      </c>
      <c r="K69" s="784">
        <f>'SAME R Results'!J15</f>
        <v>0</v>
      </c>
      <c r="L69" s="788"/>
      <c r="M69" s="788"/>
      <c r="N69" s="784">
        <f>'SAME R Results'!K15</f>
        <v>8.1</v>
      </c>
      <c r="O69" s="793">
        <f>'SAME R Results'!L15</f>
        <v>1.2528990314448718</v>
      </c>
      <c r="P69" s="784">
        <f>'SAME R Results'!M15</f>
        <v>60</v>
      </c>
      <c r="Q69" s="784">
        <f>'SAME R Results'!N15</f>
        <v>11</v>
      </c>
      <c r="R69" s="784">
        <f>'SAME R Results'!O15</f>
        <v>8</v>
      </c>
      <c r="S69" s="784" t="str">
        <f>'SAME R Results'!P15</f>
        <v>n</v>
      </c>
      <c r="T69" s="784" t="str">
        <f>'SAME R Results'!Q15</f>
        <v>n</v>
      </c>
      <c r="U69" s="784" t="str">
        <f>'SAME R Results'!R15</f>
        <v>n/a</v>
      </c>
      <c r="V69" s="784" t="str">
        <f>'SAME R Results'!S15</f>
        <v>n</v>
      </c>
      <c r="W69" s="784">
        <f>'SAME R Results'!T15</f>
        <v>0</v>
      </c>
      <c r="X69" s="784" t="str">
        <f>'SAME R Results'!U15</f>
        <v>n</v>
      </c>
      <c r="Y69" s="784" t="str">
        <f>'SAME R Results'!V15</f>
        <v>n</v>
      </c>
      <c r="Z69" s="784" t="str">
        <f>'SAME R Results'!W15</f>
        <v>y</v>
      </c>
      <c r="AA69" s="784" t="str">
        <f>'SAME R Results'!X15</f>
        <v>n</v>
      </c>
      <c r="AB69" s="784" t="str">
        <f>'SAME R Results'!Y15</f>
        <v>y</v>
      </c>
      <c r="AC69" s="789"/>
      <c r="AD69" s="784" t="str">
        <f>'SAME R Results'!Z15</f>
        <v>y</v>
      </c>
      <c r="AE69" s="784">
        <f>'SAME R Results'!AA15</f>
        <v>10</v>
      </c>
      <c r="AF69" s="784" t="str">
        <f>'SAME R Results'!AB15</f>
        <v>y</v>
      </c>
      <c r="AG69" s="817">
        <f>'SAME R Results'!AC15</f>
        <v>3.852706928546E-2</v>
      </c>
      <c r="AH69" s="819">
        <f>'SAME R Results'!AD15</f>
        <v>0</v>
      </c>
      <c r="AI69" s="784">
        <f>'SAME R Results'!AE15</f>
        <v>0</v>
      </c>
      <c r="AJ69" s="784">
        <f>'SAME R Results'!AF15</f>
        <v>0</v>
      </c>
      <c r="AK69" s="784">
        <f>'SAME R Results'!AG15</f>
        <v>0</v>
      </c>
      <c r="AL69" s="784">
        <f>'SAME R Results'!AH15</f>
        <v>0</v>
      </c>
      <c r="AM69" s="784">
        <f>'SAME R Results'!AI15</f>
        <v>0</v>
      </c>
      <c r="AN69" s="784">
        <f>'SAME R Results'!AJ15</f>
        <v>0</v>
      </c>
      <c r="AO69" s="784">
        <f>'SAME R Results'!AK15</f>
        <v>0</v>
      </c>
      <c r="AP69" s="784">
        <f>'SAME R Results'!AL15</f>
        <v>0</v>
      </c>
      <c r="AQ69" s="784">
        <f>'SAME R Results'!AM15</f>
        <v>0</v>
      </c>
      <c r="AR69" s="817">
        <f>'SAME R Results'!AN15</f>
        <v>0</v>
      </c>
      <c r="AS69" s="819">
        <f>'SAME R Results'!AO15</f>
        <v>0</v>
      </c>
      <c r="AT69" s="784">
        <f>'SAME R Results'!AP15</f>
        <v>0</v>
      </c>
      <c r="AU69" s="789"/>
      <c r="AV69" s="821">
        <f>'SAME R Results'!AQ15</f>
        <v>0</v>
      </c>
      <c r="AW69" s="821">
        <f>'SAME R Results'!AR15</f>
        <v>5.6770474999999996</v>
      </c>
      <c r="AX69" s="821">
        <f>'SAME R Results'!AS15</f>
        <v>0</v>
      </c>
      <c r="AY69" s="821">
        <f>'SAME R Results'!AT15</f>
        <v>0</v>
      </c>
      <c r="AZ69" s="824"/>
      <c r="BA69" s="824"/>
      <c r="BB69" s="821">
        <f>'SAME R Results'!AU15</f>
        <v>0</v>
      </c>
      <c r="BC69" s="821">
        <f>'SAME R Results'!AV15</f>
        <v>0</v>
      </c>
      <c r="BD69" s="821">
        <f>'SAME R Results'!AW15</f>
        <v>5.9602509999999995</v>
      </c>
      <c r="BE69" s="821">
        <f>'SAME R Results'!AX15</f>
        <v>4.7012930000000015</v>
      </c>
      <c r="BF69" s="827">
        <f>'SAME R Results'!AY15</f>
        <v>72415</v>
      </c>
      <c r="BG69" s="784">
        <f>'SAME R Results'!AZ15</f>
        <v>0</v>
      </c>
      <c r="BH69" s="784">
        <f>'SAME R Results'!BA15</f>
        <v>0</v>
      </c>
      <c r="BI69" s="789"/>
      <c r="BJ69" s="784">
        <f>'SAME R Results'!BB15</f>
        <v>16.871749999999999</v>
      </c>
      <c r="BK69" s="784">
        <f>'SAME R Results'!BC15</f>
        <v>1.258957999999998</v>
      </c>
      <c r="BL69" s="784">
        <f>'SAME R Results'!BD15</f>
        <v>2869058.83318034</v>
      </c>
      <c r="BM69" s="784">
        <f>'SAME R Results'!BE15</f>
        <v>244.52617424712432</v>
      </c>
      <c r="BN69" s="784">
        <f>'SAME R Results'!BF15</f>
        <v>0</v>
      </c>
      <c r="BO69" s="784">
        <f>'SAME R Results'!BG15</f>
        <v>0</v>
      </c>
      <c r="BP69" s="789"/>
      <c r="BQ69" s="784">
        <f>'SAME R Results'!BH15</f>
        <v>13.244788199256673</v>
      </c>
      <c r="BR69" s="817">
        <f>'SAME R Results'!BI15</f>
        <v>8.5228706856480888E-2</v>
      </c>
      <c r="BS69" s="817">
        <f>'SAME R Results'!BJ15</f>
        <v>0.20658667883299123</v>
      </c>
      <c r="BT69" s="817">
        <f>'SAME R Results'!BL15</f>
        <v>0</v>
      </c>
      <c r="BU69" s="817">
        <f>'SAME R Results'!BM15</f>
        <v>2.5624075603162524</v>
      </c>
      <c r="BV69" s="817">
        <f>'SAME R Results'!BN15</f>
        <v>5.4742886305248775E-2</v>
      </c>
      <c r="BW69" s="784">
        <f>'SAME R Results'!BO15</f>
        <v>2869058.83318034</v>
      </c>
      <c r="BX69" s="784">
        <f>'SAME R Results'!BP15</f>
        <v>2825828.3193912068</v>
      </c>
      <c r="BY69" s="784">
        <f>'SAME R Results'!BQ15</f>
        <v>2577506.6094237519</v>
      </c>
      <c r="BZ69" s="784">
        <f>'SAME R Results'!BR15</f>
        <v>244.52617424712432</v>
      </c>
      <c r="CA69" s="784">
        <f>'SAME R Results'!BS15</f>
        <v>0.27944552961022773</v>
      </c>
      <c r="CB69" s="784">
        <f>'SAME R Results'!BT15</f>
        <v>0.28000000000000003</v>
      </c>
      <c r="CC69" s="784">
        <f>'SAME R Results'!BV15</f>
        <v>2.8036697436451621</v>
      </c>
      <c r="CD69" s="880">
        <f>'SAME R Results'!BW15</f>
        <v>1</v>
      </c>
      <c r="CE69" s="1086">
        <f>'SAME R Results'!BZ15</f>
        <v>0</v>
      </c>
      <c r="CF69" s="1777">
        <f>'SAME R Results'!CA15</f>
        <v>0</v>
      </c>
      <c r="CG69" s="1777" t="str">
        <f>'SAME R Results'!CB15</f>
        <v xml:space="preserve"> 07L    10L</v>
      </c>
      <c r="CH69" s="1777">
        <f>'SAME R Results'!CC15</f>
        <v>210</v>
      </c>
      <c r="CI69" s="1777">
        <f>'SAME R Results'!CD15</f>
        <v>0</v>
      </c>
      <c r="CJ69" s="1777"/>
      <c r="CK69" s="1777"/>
      <c r="CL69" s="2015"/>
      <c r="CM69" s="2015"/>
      <c r="CN69" s="2016"/>
      <c r="CO69" s="2016"/>
      <c r="CP69" s="2016"/>
    </row>
    <row r="70" spans="1:95" ht="16.5" customHeight="1" x14ac:dyDescent="0.2">
      <c r="A70" s="780">
        <v>2</v>
      </c>
      <c r="B70" s="784">
        <f>'SAME R Results'!A37</f>
        <v>6</v>
      </c>
      <c r="C70" s="1806" t="str">
        <f>'SAME R Results'!B37</f>
        <v>Lampwick</v>
      </c>
      <c r="D70" s="784" t="str">
        <f>'SAME R Results'!C37</f>
        <v>L25</v>
      </c>
      <c r="E70" s="784" t="str">
        <f>'SAME R Results'!D37</f>
        <v>21 L</v>
      </c>
      <c r="F70" s="784">
        <f>'SAME R Results'!E37</f>
        <v>2</v>
      </c>
      <c r="G70" s="784">
        <f>'SAME R Results'!F37</f>
        <v>68</v>
      </c>
      <c r="H70" s="785" t="str">
        <f>'SAME R Results'!G37</f>
        <v>High temp aged STS det</v>
      </c>
      <c r="I70" s="784">
        <f>'SAME R Results'!H37</f>
        <v>236</v>
      </c>
      <c r="J70" s="786">
        <f>'SAME R Results'!I37</f>
        <v>40414</v>
      </c>
      <c r="K70" s="784">
        <f>'SAME R Results'!J37</f>
        <v>0</v>
      </c>
      <c r="L70" s="788"/>
      <c r="M70" s="788"/>
      <c r="N70" s="784">
        <f>'SAME R Results'!K37</f>
        <v>8.1</v>
      </c>
      <c r="O70" s="793">
        <f>'SAME R Results'!L37</f>
        <v>1.28</v>
      </c>
      <c r="P70" s="784">
        <f>'SAME R Results'!M37</f>
        <v>60</v>
      </c>
      <c r="Q70" s="784">
        <f>'SAME R Results'!N37</f>
        <v>720</v>
      </c>
      <c r="R70" s="784">
        <f>'SAME R Results'!O37</f>
        <v>8</v>
      </c>
      <c r="S70" s="784" t="str">
        <f>'SAME R Results'!P37</f>
        <v>n</v>
      </c>
      <c r="T70" s="784" t="str">
        <f>'SAME R Results'!Q37</f>
        <v>n</v>
      </c>
      <c r="U70" s="784">
        <f>'SAME R Results'!R37</f>
        <v>747.14285714285711</v>
      </c>
      <c r="V70" s="784" t="str">
        <f>'SAME R Results'!S37</f>
        <v>y</v>
      </c>
      <c r="W70" s="784">
        <f>'SAME R Results'!T37</f>
        <v>90</v>
      </c>
      <c r="X70" s="784" t="str">
        <f>'SAME R Results'!U37</f>
        <v>y</v>
      </c>
      <c r="Y70" s="784" t="str">
        <f>'SAME R Results'!V37</f>
        <v>y</v>
      </c>
      <c r="Z70" s="784" t="str">
        <f>'SAME R Results'!W37</f>
        <v>y</v>
      </c>
      <c r="AA70" s="784" t="str">
        <f>'SAME R Results'!X37</f>
        <v>n</v>
      </c>
      <c r="AB70" s="784" t="str">
        <f>'SAME R Results'!Y37</f>
        <v>y</v>
      </c>
      <c r="AC70" s="789"/>
      <c r="AD70" s="784" t="str">
        <f>'SAME R Results'!Z37</f>
        <v>y</v>
      </c>
      <c r="AE70" s="784">
        <f>'SAME R Results'!AA37</f>
        <v>10</v>
      </c>
      <c r="AF70" s="784" t="str">
        <f>'SAME R Results'!AB37</f>
        <v>y</v>
      </c>
      <c r="AG70" s="817">
        <f>'SAME R Results'!AC37</f>
        <v>3.852706928546E-2</v>
      </c>
      <c r="AH70" s="819">
        <f>'SAME R Results'!AD37</f>
        <v>0</v>
      </c>
      <c r="AI70" s="784">
        <f>'SAME R Results'!AE37</f>
        <v>0</v>
      </c>
      <c r="AJ70" s="784">
        <f>'SAME R Results'!AF37</f>
        <v>0</v>
      </c>
      <c r="AK70" s="784">
        <f>'SAME R Results'!AG37</f>
        <v>0</v>
      </c>
      <c r="AL70" s="784">
        <f>'SAME R Results'!AH37</f>
        <v>0</v>
      </c>
      <c r="AM70" s="784">
        <f>'SAME R Results'!AI37</f>
        <v>0</v>
      </c>
      <c r="AN70" s="784">
        <f>'SAME R Results'!AJ37</f>
        <v>0</v>
      </c>
      <c r="AO70" s="784">
        <f>'SAME R Results'!AK37</f>
        <v>0</v>
      </c>
      <c r="AP70" s="784">
        <f>'SAME R Results'!AL37</f>
        <v>0</v>
      </c>
      <c r="AQ70" s="784">
        <f>'SAME R Results'!AM37</f>
        <v>0</v>
      </c>
      <c r="AR70" s="817">
        <f>'SAME R Results'!AN37</f>
        <v>0</v>
      </c>
      <c r="AS70" s="819">
        <f>'SAME R Results'!AO37</f>
        <v>0</v>
      </c>
      <c r="AT70" s="784">
        <f>'SAME R Results'!AP37</f>
        <v>0</v>
      </c>
      <c r="AU70" s="789"/>
      <c r="AV70" s="821">
        <f>'SAME R Results'!AQ37</f>
        <v>0</v>
      </c>
      <c r="AW70" s="821">
        <f>'SAME R Results'!AR37</f>
        <v>6.2574299999999994</v>
      </c>
      <c r="AX70" s="821">
        <f>'SAME R Results'!AS37</f>
        <v>4.5798335000000003</v>
      </c>
      <c r="AY70" s="821">
        <f>'SAME R Results'!AT37</f>
        <v>5.1029809999999989</v>
      </c>
      <c r="AZ70" s="824"/>
      <c r="BA70" s="824"/>
      <c r="BB70" s="821">
        <f>'SAME R Results'!AU37</f>
        <v>1.903838575</v>
      </c>
      <c r="BC70" s="821">
        <f>'SAME R Results'!AV37</f>
        <v>3.7948599999999985E-2</v>
      </c>
      <c r="BD70" s="821">
        <f>'SAME R Results'!AW37</f>
        <v>6.1075134999999996</v>
      </c>
      <c r="BE70" s="821">
        <f>'SAME R Results'!AX37</f>
        <v>4.6727299999999996</v>
      </c>
      <c r="BF70" s="827">
        <f>'SAME R Results'!AY37</f>
        <v>33300</v>
      </c>
      <c r="BG70" s="784">
        <f>'SAME R Results'!AZ37</f>
        <v>1.7997059249999996</v>
      </c>
      <c r="BH70" s="784">
        <f>'SAME R Results'!BA37</f>
        <v>8.7646505E-2</v>
      </c>
      <c r="BI70" s="789"/>
      <c r="BJ70" s="784">
        <f>'SAME R Results'!BB37</f>
        <v>56.926549999999999</v>
      </c>
      <c r="BK70" s="784">
        <f>'SAME R Results'!BC37</f>
        <v>1.4347835</v>
      </c>
      <c r="BL70" s="784">
        <f>'SAME R Results'!BD37</f>
        <v>1251718.8795930552</v>
      </c>
      <c r="BM70" s="784">
        <f>'SAME R Results'!BE37</f>
        <v>287.95164607953711</v>
      </c>
      <c r="BN70" s="784">
        <f>'SAME R Results'!BF37</f>
        <v>1.865889975</v>
      </c>
      <c r="BO70" s="784">
        <f>'SAME R Results'!BG37</f>
        <v>0.42801485499999992</v>
      </c>
      <c r="BP70" s="789"/>
      <c r="BQ70" s="784">
        <f>'SAME R Results'!BH37</f>
        <v>35.147288413873866</v>
      </c>
      <c r="BR70" s="817">
        <f>'SAME R Results'!BI37</f>
        <v>0.23004498116474259</v>
      </c>
      <c r="BS70" s="817">
        <f>'SAME R Results'!BJ37</f>
        <v>0.3771048633840024</v>
      </c>
      <c r="BT70" s="817">
        <f>'SAME R Results'!BL37</f>
        <v>4.3594047103809057</v>
      </c>
      <c r="BU70" s="817">
        <f>'SAME R Results'!BM37</f>
        <v>2.0198596954229169</v>
      </c>
      <c r="BV70" s="817">
        <f>'SAME R Results'!BN37</f>
        <v>0.17967517541300185</v>
      </c>
      <c r="BW70" s="784">
        <f>'SAME R Results'!BO37</f>
        <v>1251718.8795930552</v>
      </c>
      <c r="BX70" s="784">
        <f>'SAME R Results'!BP37</f>
        <v>1231839.350363225</v>
      </c>
      <c r="BY70" s="784">
        <f>'SAME R Results'!BQ37</f>
        <v>1151456.9060860847</v>
      </c>
      <c r="BZ70" s="784">
        <f>'SAME R Results'!BR37</f>
        <v>287.95164607953711</v>
      </c>
      <c r="CA70" s="784">
        <f>'SAME R Results'!BS37</f>
        <v>0.31847276480511405</v>
      </c>
      <c r="CB70" s="784">
        <f>'SAME R Results'!BT37</f>
        <v>0.28000000000000003</v>
      </c>
      <c r="CC70" s="784">
        <f>'SAME R Results'!BV37</f>
        <v>2.2050524763849122</v>
      </c>
      <c r="CD70" s="880">
        <f>'SAME R Results'!BW37</f>
        <v>1</v>
      </c>
      <c r="CE70" s="1086">
        <f>'SAME R Results'!BZ37</f>
        <v>297.38147020835208</v>
      </c>
      <c r="CF70" s="1777">
        <f>'SAME R Results'!CA37</f>
        <v>0</v>
      </c>
      <c r="CG70" s="1777">
        <f>'SAME R Results'!CB37</f>
        <v>0</v>
      </c>
      <c r="CH70" s="1777">
        <f>'SAME R Results'!CC37</f>
        <v>0</v>
      </c>
      <c r="CI70" s="1777">
        <f>'SAME R Results'!CD37</f>
        <v>0</v>
      </c>
      <c r="CJ70" s="1777"/>
      <c r="CK70" s="1777"/>
      <c r="CL70" s="2015">
        <f>'SAME R Results'!CI37</f>
        <v>37</v>
      </c>
      <c r="CM70" s="2015" t="str">
        <f>'SAME R Results'!CJ37</f>
        <v>Lampwick</v>
      </c>
      <c r="CN70" s="2016">
        <f>'SAME R Results'!CK37</f>
        <v>0.23004498116474259</v>
      </c>
      <c r="CO70" s="2016">
        <f>'SAME R Results'!CL37</f>
        <v>5.3087736186882284E-2</v>
      </c>
      <c r="CP70" s="2016">
        <f>'SAME R Results'!CM37</f>
        <v>2.9772658351645803E-2</v>
      </c>
    </row>
    <row r="71" spans="1:95" ht="16.5" customHeight="1" x14ac:dyDescent="0.2">
      <c r="A71" s="780">
        <v>2</v>
      </c>
      <c r="B71" s="784">
        <f>'SAME R Results'!A54</f>
        <v>4</v>
      </c>
      <c r="C71" s="1806" t="str">
        <f>'SAME R Results'!B54</f>
        <v>Lampwick</v>
      </c>
      <c r="D71" s="784" t="str">
        <f>'SAME R Results'!C54</f>
        <v>L16</v>
      </c>
      <c r="E71" s="784" t="str">
        <f>'SAME R Results'!D54</f>
        <v>31 L</v>
      </c>
      <c r="F71" s="784">
        <f>'SAME R Results'!E54</f>
        <v>1</v>
      </c>
      <c r="G71" s="784">
        <f>'SAME R Results'!F54</f>
        <v>78</v>
      </c>
      <c r="H71" s="785" t="str">
        <f>'SAME R Results'!G54</f>
        <v>Baseline aging</v>
      </c>
      <c r="I71" s="784">
        <f>'SAME R Results'!H54</f>
        <v>239</v>
      </c>
      <c r="J71" s="786">
        <f>'SAME R Results'!I54</f>
        <v>40416</v>
      </c>
      <c r="K71" s="784">
        <f>'SAME R Results'!J54</f>
        <v>0</v>
      </c>
      <c r="L71" s="788"/>
      <c r="M71" s="788"/>
      <c r="N71" s="784">
        <f>'SAME R Results'!K54</f>
        <v>8.1</v>
      </c>
      <c r="O71" s="793">
        <f>'SAME R Results'!L54</f>
        <v>1.2450000000000001</v>
      </c>
      <c r="P71" s="784">
        <f>'SAME R Results'!M54</f>
        <v>60</v>
      </c>
      <c r="Q71" s="784">
        <f>'SAME R Results'!N54</f>
        <v>11</v>
      </c>
      <c r="R71" s="784">
        <f>'SAME R Results'!O54</f>
        <v>8</v>
      </c>
      <c r="S71" s="784" t="str">
        <f>'SAME R Results'!P54</f>
        <v>n</v>
      </c>
      <c r="T71" s="784" t="str">
        <f>'SAME R Results'!Q54</f>
        <v>n</v>
      </c>
      <c r="U71" s="784">
        <f>'SAME R Results'!R54</f>
        <v>37.333333333333336</v>
      </c>
      <c r="V71" s="784" t="str">
        <f>'SAME R Results'!S54</f>
        <v>y</v>
      </c>
      <c r="W71" s="784">
        <f>'SAME R Results'!T54</f>
        <v>90</v>
      </c>
      <c r="X71" s="784" t="str">
        <f>'SAME R Results'!U54</f>
        <v>n</v>
      </c>
      <c r="Y71" s="784" t="str">
        <f>'SAME R Results'!V54</f>
        <v>y</v>
      </c>
      <c r="Z71" s="784" t="str">
        <f>'SAME R Results'!W54</f>
        <v>y</v>
      </c>
      <c r="AA71" s="784" t="str">
        <f>'SAME R Results'!X54</f>
        <v>n</v>
      </c>
      <c r="AB71" s="784" t="str">
        <f>'SAME R Results'!Y54</f>
        <v>y</v>
      </c>
      <c r="AC71" s="789"/>
      <c r="AD71" s="784" t="str">
        <f>'SAME R Results'!Z54</f>
        <v>y</v>
      </c>
      <c r="AE71" s="784">
        <f>'SAME R Results'!AA54</f>
        <v>10</v>
      </c>
      <c r="AF71" s="784" t="str">
        <f>'SAME R Results'!AB54</f>
        <v>y</v>
      </c>
      <c r="AG71" s="817">
        <f>'SAME R Results'!AC54</f>
        <v>3.852706928546E-2</v>
      </c>
      <c r="AH71" s="819">
        <f>'SAME R Results'!AD54</f>
        <v>0</v>
      </c>
      <c r="AI71" s="784">
        <f>'SAME R Results'!AE54</f>
        <v>58</v>
      </c>
      <c r="AJ71" s="784">
        <f>'SAME R Results'!AF54</f>
        <v>480</v>
      </c>
      <c r="AK71" s="784">
        <f>'SAME R Results'!AG54</f>
        <v>0</v>
      </c>
      <c r="AL71" s="784" t="str">
        <f>'SAME R Results'!AH54</f>
        <v>n</v>
      </c>
      <c r="AM71" s="784" t="str">
        <f>'SAME R Results'!AI54</f>
        <v>y</v>
      </c>
      <c r="AN71" s="784" t="str">
        <f>'SAME R Results'!AJ54</f>
        <v>y</v>
      </c>
      <c r="AO71" s="784" t="str">
        <f>'SAME R Results'!AK54</f>
        <v>n</v>
      </c>
      <c r="AP71" s="784" t="str">
        <f>'SAME R Results'!AL54</f>
        <v>y</v>
      </c>
      <c r="AQ71" s="784" t="str">
        <f>'SAME R Results'!AM54</f>
        <v>y</v>
      </c>
      <c r="AR71" s="817">
        <f>'SAME R Results'!AN54</f>
        <v>3.852706928546E-2</v>
      </c>
      <c r="AS71" s="819">
        <f>'SAME R Results'!AO54</f>
        <v>0</v>
      </c>
      <c r="AT71" s="784">
        <f>'SAME R Results'!AP54</f>
        <v>0</v>
      </c>
      <c r="AU71" s="789"/>
      <c r="AV71" s="821">
        <f>'SAME R Results'!AQ54</f>
        <v>0</v>
      </c>
      <c r="AW71" s="821">
        <f>'SAME R Results'!AR54</f>
        <v>6.2357344999999995</v>
      </c>
      <c r="AX71" s="821">
        <f>'SAME R Results'!AS54</f>
        <v>0</v>
      </c>
      <c r="AY71" s="821">
        <f>'SAME R Results'!AT54</f>
        <v>0</v>
      </c>
      <c r="AZ71" s="824"/>
      <c r="BA71" s="824"/>
      <c r="BB71" s="821">
        <f>'SAME R Results'!AU54</f>
        <v>1.6757659999999999</v>
      </c>
      <c r="BC71" s="821">
        <f>'SAME R Results'!AV54</f>
        <v>2.7755744999999998E-2</v>
      </c>
      <c r="BD71" s="821">
        <f>'SAME R Results'!AW54</f>
        <v>6.4490194999999986</v>
      </c>
      <c r="BE71" s="821">
        <f>'SAME R Results'!AX54</f>
        <v>4.6564184999999991</v>
      </c>
      <c r="BF71" s="827">
        <f>'SAME R Results'!AY54</f>
        <v>75130</v>
      </c>
      <c r="BG71" s="784">
        <f>'SAME R Results'!AZ54</f>
        <v>1.5975955000000002</v>
      </c>
      <c r="BH71" s="784">
        <f>'SAME R Results'!BA54</f>
        <v>8.6288455000000014E-2</v>
      </c>
      <c r="BI71" s="789"/>
      <c r="BJ71" s="784">
        <f>'SAME R Results'!BB54</f>
        <v>39.573999999999998</v>
      </c>
      <c r="BK71" s="784">
        <f>'SAME R Results'!BC54</f>
        <v>1.7926009999999994</v>
      </c>
      <c r="BL71" s="784">
        <f>'SAME R Results'!BD54</f>
        <v>2987215.0655236603</v>
      </c>
      <c r="BM71" s="784">
        <f>'SAME R Results'!BE54</f>
        <v>387.98534579403099</v>
      </c>
      <c r="BN71" s="784">
        <f>'SAME R Results'!BF54</f>
        <v>1.648010255</v>
      </c>
      <c r="BO71" s="784">
        <f>'SAME R Results'!BG54</f>
        <v>0.37782676125000003</v>
      </c>
      <c r="BP71" s="789"/>
      <c r="BQ71" s="784">
        <f>'SAME R Results'!BH54</f>
        <v>28.967369521896455</v>
      </c>
      <c r="BR71" s="817">
        <f>'SAME R Results'!BI54</f>
        <v>0.12988195937811292</v>
      </c>
      <c r="BS71" s="817">
        <f>'SAME R Results'!BJ54</f>
        <v>0.26457449879290013</v>
      </c>
      <c r="BT71" s="817">
        <f>'SAME R Results'!BL54</f>
        <v>4.3618145245925186</v>
      </c>
      <c r="BU71" s="817">
        <f>'SAME R Results'!BM54</f>
        <v>2.3244947864218388</v>
      </c>
      <c r="BV71" s="817">
        <f>'SAME R Results'!BN54</f>
        <v>9.1001647839796321E-2</v>
      </c>
      <c r="BW71" s="784">
        <f>'SAME R Results'!BO54</f>
        <v>2987215.0655236603</v>
      </c>
      <c r="BX71" s="784">
        <f>'SAME R Results'!BP54</f>
        <v>2942363.7432702929</v>
      </c>
      <c r="BY71" s="784">
        <f>'SAME R Results'!BQ54</f>
        <v>2679437.4919910925</v>
      </c>
      <c r="BZ71" s="784">
        <f>'SAME R Results'!BR54</f>
        <v>387.98534579403099</v>
      </c>
      <c r="CA71" s="784">
        <f>'SAME R Results'!BS54</f>
        <v>0.39789598685962874</v>
      </c>
      <c r="CB71" s="784">
        <f>'SAME R Results'!BT54</f>
        <v>0.28000000000000003</v>
      </c>
      <c r="CC71" s="784">
        <f>'SAME R Results'!BV54</f>
        <v>2.6142136541575325</v>
      </c>
      <c r="CD71" s="880">
        <f>'SAME R Results'!BW54</f>
        <v>1</v>
      </c>
      <c r="CE71" s="1086">
        <f>'SAME R Results'!BZ54</f>
        <v>259.49131380277208</v>
      </c>
      <c r="CF71" s="1777">
        <f>'SAME R Results'!CA54</f>
        <v>1.25</v>
      </c>
      <c r="CG71" s="1777" t="str">
        <f>'SAME R Results'!CB54</f>
        <v xml:space="preserve"> 31L</v>
      </c>
      <c r="CH71" s="1777">
        <f>'SAME R Results'!CC54</f>
        <v>239</v>
      </c>
      <c r="CI71" s="1777">
        <f>'SAME R Results'!CD54</f>
        <v>0.13904337370510297</v>
      </c>
      <c r="CJ71" s="1777"/>
      <c r="CK71" s="1777"/>
      <c r="CL71" s="2015">
        <f>'SAME R Results'!CI54</f>
        <v>54</v>
      </c>
      <c r="CM71" s="2015" t="str">
        <f>'SAME R Results'!CJ54</f>
        <v>Lampwick</v>
      </c>
      <c r="CN71" s="2016">
        <f>'SAME R Results'!CK54</f>
        <v>0.12988195937811292</v>
      </c>
      <c r="CO71" s="2016">
        <f>'SAME R Results'!CL54</f>
        <v>5.689195402275888E-2</v>
      </c>
      <c r="CP71" s="2016">
        <f>'SAME R Results'!CM54</f>
        <v>2.9127729173865385E-2</v>
      </c>
    </row>
    <row r="72" spans="1:95" ht="16.5" customHeight="1" x14ac:dyDescent="0.2">
      <c r="A72" s="780">
        <v>2</v>
      </c>
      <c r="B72" s="784">
        <f>'SAME R Results'!A55</f>
        <v>4</v>
      </c>
      <c r="C72" s="1806" t="str">
        <f>'SAME R Results'!B55</f>
        <v>Lampwick</v>
      </c>
      <c r="D72" s="784" t="str">
        <f>'SAME R Results'!C55</f>
        <v>L16</v>
      </c>
      <c r="E72" s="784" t="str">
        <f>'SAME R Results'!D55</f>
        <v>31 La</v>
      </c>
      <c r="F72" s="784">
        <f>'SAME R Results'!E55</f>
        <v>1</v>
      </c>
      <c r="G72" s="784" t="str">
        <f>'SAME R Results'!F55</f>
        <v>78a</v>
      </c>
      <c r="H72" s="785" t="str">
        <f>'SAME R Results'!G55</f>
        <v>aged</v>
      </c>
      <c r="I72" s="784">
        <f>'SAME R Results'!H55</f>
        <v>239</v>
      </c>
      <c r="J72" s="786">
        <f>'SAME R Results'!I55</f>
        <v>40416</v>
      </c>
      <c r="K72" s="784">
        <f>'SAME R Results'!J55</f>
        <v>0</v>
      </c>
      <c r="L72" s="788"/>
      <c r="M72" s="788"/>
      <c r="N72" s="784">
        <f>'SAME R Results'!K55</f>
        <v>8.1</v>
      </c>
      <c r="O72" s="793">
        <f>'SAME R Results'!L55</f>
        <v>1.2450000000000001</v>
      </c>
      <c r="P72" s="784">
        <f>'SAME R Results'!M55</f>
        <v>0</v>
      </c>
      <c r="Q72" s="784">
        <f>'SAME R Results'!N55</f>
        <v>0</v>
      </c>
      <c r="R72" s="784">
        <f>'SAME R Results'!O55</f>
        <v>0</v>
      </c>
      <c r="S72" s="784">
        <f>'SAME R Results'!P55</f>
        <v>0</v>
      </c>
      <c r="T72" s="784">
        <f>'SAME R Results'!Q55</f>
        <v>0</v>
      </c>
      <c r="U72" s="784">
        <f>'SAME R Results'!R55</f>
        <v>581.16666666666663</v>
      </c>
      <c r="V72" s="784">
        <f>'SAME R Results'!S55</f>
        <v>0</v>
      </c>
      <c r="W72" s="784">
        <f>'SAME R Results'!T55</f>
        <v>0</v>
      </c>
      <c r="X72" s="784" t="str">
        <f>'SAME R Results'!U55</f>
        <v>n</v>
      </c>
      <c r="Y72" s="784" t="str">
        <f>'SAME R Results'!V55</f>
        <v>y</v>
      </c>
      <c r="Z72" s="784" t="str">
        <f>'SAME R Results'!W55</f>
        <v>y</v>
      </c>
      <c r="AA72" s="784" t="str">
        <f>'SAME R Results'!X55</f>
        <v>n</v>
      </c>
      <c r="AB72" s="784" t="str">
        <f>'SAME R Results'!Y55</f>
        <v>y</v>
      </c>
      <c r="AC72" s="789"/>
      <c r="AD72" s="784" t="str">
        <f>'SAME R Results'!Z55</f>
        <v>y</v>
      </c>
      <c r="AE72" s="784">
        <f>'SAME R Results'!AA55</f>
        <v>10</v>
      </c>
      <c r="AF72" s="784" t="str">
        <f>'SAME R Results'!AB55</f>
        <v>y</v>
      </c>
      <c r="AG72" s="817">
        <f>'SAME R Results'!AC55</f>
        <v>3.852706928546E-2</v>
      </c>
      <c r="AH72" s="819">
        <f>'SAME R Results'!AD55</f>
        <v>0</v>
      </c>
      <c r="AI72" s="784">
        <f>'SAME R Results'!AE55</f>
        <v>0</v>
      </c>
      <c r="AJ72" s="784">
        <f>'SAME R Results'!AF55</f>
        <v>0</v>
      </c>
      <c r="AK72" s="784">
        <f>'SAME R Results'!AG55</f>
        <v>0</v>
      </c>
      <c r="AL72" s="784">
        <f>'SAME R Results'!AH55</f>
        <v>0</v>
      </c>
      <c r="AM72" s="784">
        <f>'SAME R Results'!AI55</f>
        <v>0</v>
      </c>
      <c r="AN72" s="784">
        <f>'SAME R Results'!AJ55</f>
        <v>0</v>
      </c>
      <c r="AO72" s="784">
        <f>'SAME R Results'!AK55</f>
        <v>0</v>
      </c>
      <c r="AP72" s="784">
        <f>'SAME R Results'!AL55</f>
        <v>0</v>
      </c>
      <c r="AQ72" s="784">
        <f>'SAME R Results'!AM55</f>
        <v>0</v>
      </c>
      <c r="AR72" s="817">
        <f>'SAME R Results'!AN55</f>
        <v>0</v>
      </c>
      <c r="AS72" s="819">
        <f>'SAME R Results'!AO55</f>
        <v>0</v>
      </c>
      <c r="AT72" s="784">
        <f>'SAME R Results'!AP55</f>
        <v>90</v>
      </c>
      <c r="AU72" s="789"/>
      <c r="AV72" s="821">
        <f>'SAME R Results'!AQ55</f>
        <v>0</v>
      </c>
      <c r="AW72" s="821">
        <f>'SAME R Results'!AR55</f>
        <v>6.2396854999999993</v>
      </c>
      <c r="AX72" s="821">
        <f>'SAME R Results'!AS55</f>
        <v>0</v>
      </c>
      <c r="AY72" s="821">
        <f>'SAME R Results'!AT55</f>
        <v>0</v>
      </c>
      <c r="AZ72" s="824"/>
      <c r="BA72" s="824"/>
      <c r="BB72" s="821">
        <f>'SAME R Results'!AU55</f>
        <v>1.5938710000000003</v>
      </c>
      <c r="BC72" s="821">
        <f>'SAME R Results'!AV55</f>
        <v>5.8166515000000009E-2</v>
      </c>
      <c r="BD72" s="821">
        <f>'SAME R Results'!AW55</f>
        <v>5.9977885000000004</v>
      </c>
      <c r="BE72" s="821">
        <f>'SAME R Results'!AX55</f>
        <v>4.6788794999999999</v>
      </c>
      <c r="BF72" s="827">
        <f>'SAME R Results'!AY55</f>
        <v>30925</v>
      </c>
      <c r="BG72" s="784">
        <f>'SAME R Results'!AZ55</f>
        <v>1.5262455000000001</v>
      </c>
      <c r="BH72" s="784">
        <f>'SAME R Results'!BA55</f>
        <v>0.11311343500000001</v>
      </c>
      <c r="BI72" s="789"/>
      <c r="BJ72" s="784">
        <f>'SAME R Results'!BB55</f>
        <v>37.662449999999993</v>
      </c>
      <c r="BK72" s="784">
        <f>'SAME R Results'!BC55</f>
        <v>1.3189090000000006</v>
      </c>
      <c r="BL72" s="784">
        <f>'SAME R Results'!BD55</f>
        <v>1158631.8938317611</v>
      </c>
      <c r="BM72" s="784">
        <f>'SAME R Results'!BE55</f>
        <v>258.97177471557052</v>
      </c>
      <c r="BN72" s="784">
        <f>'SAME R Results'!BF55</f>
        <v>1.5357044850000003</v>
      </c>
      <c r="BO72" s="784">
        <f>'SAME R Results'!BG55</f>
        <v>0.35328301625000003</v>
      </c>
      <c r="BP72" s="789"/>
      <c r="BQ72" s="784">
        <f>'SAME R Results'!BH55</f>
        <v>27.169015751638309</v>
      </c>
      <c r="BR72" s="817">
        <f>'SAME R Results'!BI55</f>
        <v>0.22351514410596268</v>
      </c>
      <c r="BS72" s="817">
        <f>'SAME R Results'!BJ55</f>
        <v>0.35512120146580972</v>
      </c>
      <c r="BT72" s="817">
        <f>'SAME R Results'!BL55</f>
        <v>4.346952483878427</v>
      </c>
      <c r="BU72" s="817">
        <f>'SAME R Results'!BM55</f>
        <v>1.9747194096960874</v>
      </c>
      <c r="BV72" s="817">
        <f>'SAME R Results'!BN55</f>
        <v>0.17732588253993828</v>
      </c>
      <c r="BW72" s="784">
        <f>'SAME R Results'!BO55</f>
        <v>1158631.8938317611</v>
      </c>
      <c r="BX72" s="784">
        <f>'SAME R Results'!BP55</f>
        <v>1140170.1988938483</v>
      </c>
      <c r="BY72" s="784">
        <f>'SAME R Results'!BQ55</f>
        <v>1067427.1074265281</v>
      </c>
      <c r="BZ72" s="784">
        <f>'SAME R Results'!BR55</f>
        <v>258.97177471557052</v>
      </c>
      <c r="CA72" s="784">
        <f>'SAME R Results'!BS55</f>
        <v>0.29275259699902345</v>
      </c>
      <c r="CB72" s="784">
        <f>'SAME R Results'!BT55</f>
        <v>0.28000000000000003</v>
      </c>
      <c r="CC72" s="784">
        <f>'SAME R Results'!BV55</f>
        <v>2.5763644986715937</v>
      </c>
      <c r="CD72" s="880">
        <f>'SAME R Results'!BW55</f>
        <v>1</v>
      </c>
      <c r="CE72" s="1086">
        <f>'SAME R Results'!BZ55</f>
        <v>259.49131380277208</v>
      </c>
      <c r="CF72" s="1777">
        <f>'SAME R Results'!CA55</f>
        <v>1.25</v>
      </c>
      <c r="CG72" s="1777">
        <f>'SAME R Results'!CB55</f>
        <v>0</v>
      </c>
      <c r="CH72" s="1777">
        <f>'SAME R Results'!CC55</f>
        <v>0</v>
      </c>
      <c r="CI72" s="1777">
        <f>'SAME R Results'!CD55</f>
        <v>0.13041127560786386</v>
      </c>
      <c r="CJ72" s="1777"/>
      <c r="CK72" s="1777"/>
      <c r="CL72" s="2015">
        <f>'SAME R Results'!CI55</f>
        <v>55</v>
      </c>
      <c r="CM72" s="2015" t="str">
        <f>'SAME R Results'!CJ55</f>
        <v>Lampwick</v>
      </c>
      <c r="CN72" s="2016">
        <f>'SAME R Results'!CK55</f>
        <v>0.22351514410596268</v>
      </c>
      <c r="CO72" s="2016">
        <f>'SAME R Results'!CL55</f>
        <v>5.6524111842638114E-2</v>
      </c>
      <c r="CP72" s="2016">
        <f>'SAME R Results'!CM55</f>
        <v>2.9105328195547231E-2</v>
      </c>
    </row>
    <row r="73" spans="1:95" ht="16.5" customHeight="1" x14ac:dyDescent="0.2">
      <c r="A73" s="780">
        <v>2</v>
      </c>
      <c r="B73" s="784">
        <f>'SAME R Results'!A58</f>
        <v>4</v>
      </c>
      <c r="C73" s="1806" t="str">
        <f>'SAME R Results'!B58</f>
        <v>Lampwick</v>
      </c>
      <c r="D73" s="784" t="str">
        <f>'SAME R Results'!C58</f>
        <v>L18</v>
      </c>
      <c r="E73" s="784" t="str">
        <f>'SAME R Results'!D58</f>
        <v>33 L</v>
      </c>
      <c r="F73" s="784">
        <f>'SAME R Results'!E58</f>
        <v>3</v>
      </c>
      <c r="G73" s="784">
        <f>'SAME R Results'!F58</f>
        <v>80</v>
      </c>
      <c r="H73" s="785" t="str">
        <f>'SAME R Results'!G58</f>
        <v>High temp  aging</v>
      </c>
      <c r="I73" s="784">
        <f>'SAME R Results'!H58</f>
        <v>239</v>
      </c>
      <c r="J73" s="786">
        <f>'SAME R Results'!I58</f>
        <v>40416</v>
      </c>
      <c r="K73" s="784">
        <f>'SAME R Results'!J58</f>
        <v>0</v>
      </c>
      <c r="L73" s="788"/>
      <c r="M73" s="788"/>
      <c r="N73" s="784">
        <f>'SAME R Results'!K58</f>
        <v>8.1</v>
      </c>
      <c r="O73" s="793">
        <f>'SAME R Results'!L58</f>
        <v>1.28</v>
      </c>
      <c r="P73" s="784">
        <f>'SAME R Results'!M58</f>
        <v>60</v>
      </c>
      <c r="Q73" s="784">
        <f>'SAME R Results'!N58</f>
        <v>11</v>
      </c>
      <c r="R73" s="784">
        <f>'SAME R Results'!O58</f>
        <v>8</v>
      </c>
      <c r="S73" s="784" t="str">
        <f>'SAME R Results'!P58</f>
        <v>n</v>
      </c>
      <c r="T73" s="784" t="str">
        <f>'SAME R Results'!Q58</f>
        <v>n</v>
      </c>
      <c r="U73" s="784">
        <f>'SAME R Results'!R58</f>
        <v>40.166666666666664</v>
      </c>
      <c r="V73" s="784" t="str">
        <f>'SAME R Results'!S58</f>
        <v>y</v>
      </c>
      <c r="W73" s="784">
        <f>'SAME R Results'!T58</f>
        <v>90</v>
      </c>
      <c r="X73" s="784" t="str">
        <f>'SAME R Results'!U58</f>
        <v>n</v>
      </c>
      <c r="Y73" s="784" t="str">
        <f>'SAME R Results'!V58</f>
        <v>y</v>
      </c>
      <c r="Z73" s="784" t="str">
        <f>'SAME R Results'!W58</f>
        <v>y</v>
      </c>
      <c r="AA73" s="784" t="str">
        <f>'SAME R Results'!X58</f>
        <v>n</v>
      </c>
      <c r="AB73" s="784" t="str">
        <f>'SAME R Results'!Y58</f>
        <v>y</v>
      </c>
      <c r="AC73" s="789"/>
      <c r="AD73" s="784" t="str">
        <f>'SAME R Results'!Z58</f>
        <v>y</v>
      </c>
      <c r="AE73" s="784">
        <f>'SAME R Results'!AA58</f>
        <v>10</v>
      </c>
      <c r="AF73" s="784" t="str">
        <f>'SAME R Results'!AB58</f>
        <v>y</v>
      </c>
      <c r="AG73" s="817">
        <f>'SAME R Results'!AC58</f>
        <v>3.852706928546E-2</v>
      </c>
      <c r="AH73" s="819">
        <f>'SAME R Results'!AD58</f>
        <v>0</v>
      </c>
      <c r="AI73" s="784">
        <f>'SAME R Results'!AE58</f>
        <v>58</v>
      </c>
      <c r="AJ73" s="784">
        <f>'SAME R Results'!AF58</f>
        <v>480</v>
      </c>
      <c r="AK73" s="784">
        <f>'SAME R Results'!AG58</f>
        <v>0</v>
      </c>
      <c r="AL73" s="784" t="str">
        <f>'SAME R Results'!AH58</f>
        <v>n</v>
      </c>
      <c r="AM73" s="784" t="str">
        <f>'SAME R Results'!AI58</f>
        <v>y</v>
      </c>
      <c r="AN73" s="784" t="str">
        <f>'SAME R Results'!AJ58</f>
        <v>y</v>
      </c>
      <c r="AO73" s="784" t="str">
        <f>'SAME R Results'!AK58</f>
        <v>n</v>
      </c>
      <c r="AP73" s="784" t="str">
        <f>'SAME R Results'!AL58</f>
        <v>y</v>
      </c>
      <c r="AQ73" s="784" t="str">
        <f>'SAME R Results'!AM58</f>
        <v>y</v>
      </c>
      <c r="AR73" s="817">
        <f>'SAME R Results'!AN58</f>
        <v>3.852706928546E-2</v>
      </c>
      <c r="AS73" s="819">
        <f>'SAME R Results'!AO58</f>
        <v>0</v>
      </c>
      <c r="AT73" s="784">
        <f>'SAME R Results'!AP58</f>
        <v>0</v>
      </c>
      <c r="AU73" s="789"/>
      <c r="AV73" s="821">
        <f>'SAME R Results'!AQ58</f>
        <v>0</v>
      </c>
      <c r="AW73" s="821">
        <f>'SAME R Results'!AR58</f>
        <v>6.2501534999999988</v>
      </c>
      <c r="AX73" s="821">
        <f>'SAME R Results'!AS58</f>
        <v>0</v>
      </c>
      <c r="AY73" s="821">
        <f>'SAME R Results'!AT58</f>
        <v>0</v>
      </c>
      <c r="AZ73" s="824"/>
      <c r="BA73" s="824"/>
      <c r="BB73" s="821">
        <f>'SAME R Results'!AU58</f>
        <v>3.7334894999999997</v>
      </c>
      <c r="BC73" s="821">
        <f>'SAME R Results'!AV58</f>
        <v>2.5939949999999996E-2</v>
      </c>
      <c r="BD73" s="821">
        <f>'SAME R Results'!AW58</f>
        <v>7.1035614999999996</v>
      </c>
      <c r="BE73" s="821">
        <f>'SAME R Results'!AX58</f>
        <v>4.6862034999999995</v>
      </c>
      <c r="BF73" s="827">
        <f>'SAME R Results'!AY58</f>
        <v>113400</v>
      </c>
      <c r="BG73" s="784">
        <f>'SAME R Results'!AZ58</f>
        <v>3.4145969999999997</v>
      </c>
      <c r="BH73" s="784">
        <f>'SAME R Results'!BA58</f>
        <v>8.1069945000000004E-2</v>
      </c>
      <c r="BI73" s="789"/>
      <c r="BJ73" s="784">
        <f>'SAME R Results'!BB58</f>
        <v>86.891199999999998</v>
      </c>
      <c r="BK73" s="784">
        <f>'SAME R Results'!BC58</f>
        <v>2.4173580000000001</v>
      </c>
      <c r="BL73" s="784">
        <f>'SAME R Results'!BD58</f>
        <v>4995552.5704270303</v>
      </c>
      <c r="BM73" s="784">
        <f>'SAME R Results'!BE58</f>
        <v>620.92863246302545</v>
      </c>
      <c r="BN73" s="784">
        <f>'SAME R Results'!BF58</f>
        <v>3.7075495499999995</v>
      </c>
      <c r="BO73" s="784">
        <f>'SAME R Results'!BG58</f>
        <v>0.83338176374999995</v>
      </c>
      <c r="BP73" s="789"/>
      <c r="BQ73" s="784">
        <f>'SAME R Results'!BH58</f>
        <v>63.431299809344594</v>
      </c>
      <c r="BR73" s="817">
        <f>'SAME R Results'!BI58</f>
        <v>0.12429628628849503</v>
      </c>
      <c r="BS73" s="817">
        <f>'SAME R Results'!BJ58</f>
        <v>0.28945017623069236</v>
      </c>
      <c r="BT73" s="817">
        <f>'SAME R Results'!BL58</f>
        <v>4.4488009112618405</v>
      </c>
      <c r="BU73" s="817">
        <f>'SAME R Results'!BM58</f>
        <v>2.5078107683239019</v>
      </c>
      <c r="BV73" s="817">
        <f>'SAME R Results'!BN58</f>
        <v>8.1451731390200885E-2</v>
      </c>
      <c r="BW73" s="784">
        <f>'SAME R Results'!BO58</f>
        <v>4995552.5704270303</v>
      </c>
      <c r="BX73" s="784">
        <f>'SAME R Results'!BP58</f>
        <v>4654737.6513707442</v>
      </c>
      <c r="BY73" s="784">
        <f>'SAME R Results'!BQ58</f>
        <v>4144508.8599111577</v>
      </c>
      <c r="BZ73" s="784">
        <f>'SAME R Results'!BR58</f>
        <v>620.92863246302545</v>
      </c>
      <c r="CA73" s="784">
        <f>'SAME R Results'!BS58</f>
        <v>0.53657062949480594</v>
      </c>
      <c r="CB73" s="784">
        <f>'SAME R Results'!BT58</f>
        <v>0.28000000000000003</v>
      </c>
      <c r="CC73" s="784">
        <f>'SAME R Results'!BV58</f>
        <v>2.607172607375027</v>
      </c>
      <c r="CD73" s="880">
        <f>'SAME R Results'!BW58</f>
        <v>1</v>
      </c>
      <c r="CE73" s="1086">
        <f>'SAME R Results'!BZ58</f>
        <v>293.02156386703371</v>
      </c>
      <c r="CF73" s="1777">
        <f>'SAME R Results'!CA58</f>
        <v>3.4299999999999331</v>
      </c>
      <c r="CG73" s="1777" t="str">
        <f>'SAME R Results'!CB58</f>
        <v xml:space="preserve"> 33L</v>
      </c>
      <c r="CH73" s="1777">
        <f>'SAME R Results'!CC58</f>
        <v>239</v>
      </c>
      <c r="CI73" s="1777">
        <f>'SAME R Results'!CD58</f>
        <v>0.11095854194054665</v>
      </c>
      <c r="CJ73" s="1777"/>
      <c r="CK73" s="1777"/>
      <c r="CL73" s="2015">
        <f>'SAME R Results'!CI58</f>
        <v>58</v>
      </c>
      <c r="CM73" s="2015" t="str">
        <f>'SAME R Results'!CJ58</f>
        <v>Lampwick</v>
      </c>
      <c r="CN73" s="2016">
        <f>'SAME R Results'!CK58</f>
        <v>0.12429628628849503</v>
      </c>
      <c r="CO73" s="2016">
        <f>'SAME R Results'!CL58</f>
        <v>5.84498435495375E-2</v>
      </c>
      <c r="CP73" s="2016">
        <f>'SAME R Results'!CM58</f>
        <v>2.929457975941771E-2</v>
      </c>
    </row>
    <row r="74" spans="1:95" ht="16.5" customHeight="1" x14ac:dyDescent="0.2">
      <c r="A74" s="780">
        <v>2</v>
      </c>
      <c r="B74" s="784">
        <f>'SAME R Results'!A59</f>
        <v>4</v>
      </c>
      <c r="C74" s="1806" t="str">
        <f>'SAME R Results'!B59</f>
        <v>Lampwick</v>
      </c>
      <c r="D74" s="784" t="str">
        <f>'SAME R Results'!C59</f>
        <v>L18</v>
      </c>
      <c r="E74" s="784" t="str">
        <f>'SAME R Results'!D59</f>
        <v>33LA</v>
      </c>
      <c r="F74" s="784">
        <f>'SAME R Results'!E59</f>
        <v>3</v>
      </c>
      <c r="G74" s="784" t="str">
        <f>'SAME R Results'!F59</f>
        <v>80a</v>
      </c>
      <c r="H74" s="785" t="str">
        <f>'SAME R Results'!G59</f>
        <v>aged</v>
      </c>
      <c r="I74" s="784">
        <f>'SAME R Results'!H59</f>
        <v>239</v>
      </c>
      <c r="J74" s="786">
        <f>'SAME R Results'!I59</f>
        <v>40416</v>
      </c>
      <c r="K74" s="784">
        <f>'SAME R Results'!J59</f>
        <v>0</v>
      </c>
      <c r="L74" s="788"/>
      <c r="M74" s="788"/>
      <c r="N74" s="784">
        <f>'SAME R Results'!K59</f>
        <v>8.1</v>
      </c>
      <c r="O74" s="793">
        <f>'SAME R Results'!L59</f>
        <v>1.28</v>
      </c>
      <c r="P74" s="784">
        <f>'SAME R Results'!M59</f>
        <v>0</v>
      </c>
      <c r="Q74" s="784">
        <f>'SAME R Results'!N59</f>
        <v>0</v>
      </c>
      <c r="R74" s="784">
        <f>'SAME R Results'!O59</f>
        <v>0</v>
      </c>
      <c r="S74" s="784">
        <f>'SAME R Results'!P59</f>
        <v>0</v>
      </c>
      <c r="T74" s="784">
        <f>'SAME R Results'!Q59</f>
        <v>0</v>
      </c>
      <c r="U74" s="784">
        <f>'SAME R Results'!R59</f>
        <v>580.33333333333337</v>
      </c>
      <c r="V74" s="784">
        <f>'SAME R Results'!S59</f>
        <v>0</v>
      </c>
      <c r="W74" s="784">
        <f>'SAME R Results'!T59</f>
        <v>0</v>
      </c>
      <c r="X74" s="784" t="str">
        <f>'SAME R Results'!U59</f>
        <v>n</v>
      </c>
      <c r="Y74" s="784" t="str">
        <f>'SAME R Results'!V59</f>
        <v>y</v>
      </c>
      <c r="Z74" s="784" t="str">
        <f>'SAME R Results'!W59</f>
        <v>y</v>
      </c>
      <c r="AA74" s="784" t="str">
        <f>'SAME R Results'!X59</f>
        <v>n</v>
      </c>
      <c r="AB74" s="784" t="str">
        <f>'SAME R Results'!Y59</f>
        <v>y</v>
      </c>
      <c r="AC74" s="789"/>
      <c r="AD74" s="784" t="str">
        <f>'SAME R Results'!Z59</f>
        <v>y</v>
      </c>
      <c r="AE74" s="784">
        <f>'SAME R Results'!AA59</f>
        <v>10</v>
      </c>
      <c r="AF74" s="784" t="str">
        <f>'SAME R Results'!AB59</f>
        <v>y</v>
      </c>
      <c r="AG74" s="817">
        <f>'SAME R Results'!AC59</f>
        <v>3.852706928546E-2</v>
      </c>
      <c r="AH74" s="819">
        <f>'SAME R Results'!AD59</f>
        <v>0</v>
      </c>
      <c r="AI74" s="784">
        <f>'SAME R Results'!AE59</f>
        <v>0</v>
      </c>
      <c r="AJ74" s="784">
        <f>'SAME R Results'!AF59</f>
        <v>0</v>
      </c>
      <c r="AK74" s="784">
        <f>'SAME R Results'!AG59</f>
        <v>0</v>
      </c>
      <c r="AL74" s="784">
        <f>'SAME R Results'!AH59</f>
        <v>0</v>
      </c>
      <c r="AM74" s="784">
        <f>'SAME R Results'!AI59</f>
        <v>0</v>
      </c>
      <c r="AN74" s="784">
        <f>'SAME R Results'!AJ59</f>
        <v>0</v>
      </c>
      <c r="AO74" s="784">
        <f>'SAME R Results'!AK59</f>
        <v>0</v>
      </c>
      <c r="AP74" s="784">
        <f>'SAME R Results'!AL59</f>
        <v>0</v>
      </c>
      <c r="AQ74" s="784">
        <f>'SAME R Results'!AM59</f>
        <v>0</v>
      </c>
      <c r="AR74" s="817">
        <f>'SAME R Results'!AN59</f>
        <v>0</v>
      </c>
      <c r="AS74" s="819">
        <f>'SAME R Results'!AO59</f>
        <v>0</v>
      </c>
      <c r="AT74" s="784">
        <f>'SAME R Results'!AP59</f>
        <v>90</v>
      </c>
      <c r="AU74" s="789"/>
      <c r="AV74" s="821">
        <f>'SAME R Results'!AQ59</f>
        <v>0</v>
      </c>
      <c r="AW74" s="821">
        <f>'SAME R Results'!AR59</f>
        <v>6.2508695000000012</v>
      </c>
      <c r="AX74" s="821">
        <f>'SAME R Results'!AS59</f>
        <v>0</v>
      </c>
      <c r="AY74" s="821">
        <f>'SAME R Results'!AT59</f>
        <v>0</v>
      </c>
      <c r="AZ74" s="824"/>
      <c r="BA74" s="824"/>
      <c r="BB74" s="821">
        <f>'SAME R Results'!AU59</f>
        <v>3.2887709999999997</v>
      </c>
      <c r="BC74" s="821">
        <f>'SAME R Results'!AV59</f>
        <v>9.8617549999999998E-2</v>
      </c>
      <c r="BD74" s="821">
        <f>'SAME R Results'!AW59</f>
        <v>6.5057074999999998</v>
      </c>
      <c r="BE74" s="821">
        <f>'SAME R Results'!AX59</f>
        <v>4.750794</v>
      </c>
      <c r="BF74" s="827">
        <f>'SAME R Results'!AY59</f>
        <v>39135</v>
      </c>
      <c r="BG74" s="784">
        <f>'SAME R Results'!AZ59</f>
        <v>3.0089870000000003</v>
      </c>
      <c r="BH74" s="784">
        <f>'SAME R Results'!BA59</f>
        <v>0.14303590500000002</v>
      </c>
      <c r="BI74" s="789"/>
      <c r="BJ74" s="784">
        <f>'SAME R Results'!BB59</f>
        <v>76.599000000000004</v>
      </c>
      <c r="BK74" s="784">
        <f>'SAME R Results'!BC59</f>
        <v>1.7549134999999998</v>
      </c>
      <c r="BL74" s="784">
        <f>'SAME R Results'!BD59</f>
        <v>1482905.7467800037</v>
      </c>
      <c r="BM74" s="784">
        <f>'SAME R Results'!BE59</f>
        <v>376.57962446178351</v>
      </c>
      <c r="BN74" s="784">
        <f>'SAME R Results'!BF59</f>
        <v>3.1901534499999995</v>
      </c>
      <c r="BO74" s="784">
        <f>'SAME R Results'!BG59</f>
        <v>0.71648777375000006</v>
      </c>
      <c r="BP74" s="789"/>
      <c r="BQ74" s="784">
        <f>'SAME R Results'!BH59</f>
        <v>55.126606662080725</v>
      </c>
      <c r="BR74" s="817">
        <f>'SAME R Results'!BI59</f>
        <v>0.25394710707642226</v>
      </c>
      <c r="BS74" s="817">
        <f>'SAME R Results'!BJ59</f>
        <v>0.41407883222812808</v>
      </c>
      <c r="BT74" s="817">
        <f>'SAME R Results'!BL59</f>
        <v>4.4524883283118255</v>
      </c>
      <c r="BU74" s="817">
        <f>'SAME R Results'!BM59</f>
        <v>2.0122138995127745</v>
      </c>
      <c r="BV74" s="817">
        <f>'SAME R Results'!BN59</f>
        <v>0.19887188478739723</v>
      </c>
      <c r="BW74" s="784">
        <f>'SAME R Results'!BO59</f>
        <v>1482905.7467800037</v>
      </c>
      <c r="BX74" s="784">
        <f>'SAME R Results'!BP59</f>
        <v>1459542.822563505</v>
      </c>
      <c r="BY74" s="784">
        <f>'SAME R Results'!BQ59</f>
        <v>1359148.2740879543</v>
      </c>
      <c r="BZ74" s="784">
        <f>'SAME R Results'!BR59</f>
        <v>376.57962446178351</v>
      </c>
      <c r="CA74" s="784">
        <f>'SAME R Results'!BS59</f>
        <v>0.38953065346710458</v>
      </c>
      <c r="CB74" s="784">
        <f>'SAME R Results'!BT59</f>
        <v>0.28000000000000003</v>
      </c>
      <c r="CC74" s="784">
        <f>'SAME R Results'!BV59</f>
        <v>2.5702781769848131</v>
      </c>
      <c r="CD74" s="880">
        <f>'SAME R Results'!BW59</f>
        <v>1</v>
      </c>
      <c r="CE74" s="1086">
        <f>'SAME R Results'!BZ59</f>
        <v>293.02156386703371</v>
      </c>
      <c r="CF74" s="1777">
        <f>'SAME R Results'!CA59</f>
        <v>3.4299999999999331</v>
      </c>
      <c r="CG74" s="1777">
        <f>'SAME R Results'!CB59</f>
        <v>0</v>
      </c>
      <c r="CH74" s="1777">
        <f>'SAME R Results'!CC59</f>
        <v>0</v>
      </c>
      <c r="CI74" s="1777">
        <f>'SAME R Results'!CD59</f>
        <v>9.6431381916178074E-2</v>
      </c>
      <c r="CJ74" s="1777"/>
      <c r="CK74" s="1777"/>
      <c r="CL74" s="2015">
        <f>'SAME R Results'!CI59</f>
        <v>59</v>
      </c>
      <c r="CM74" s="2015" t="str">
        <f>'SAME R Results'!CJ59</f>
        <v>Lampwick</v>
      </c>
      <c r="CN74" s="2016">
        <f>'SAME R Results'!CK59</f>
        <v>0.25394710707642226</v>
      </c>
      <c r="CO74" s="2016">
        <f>'SAME R Results'!CL59</f>
        <v>5.7869577744105408E-2</v>
      </c>
      <c r="CP74" s="2016">
        <f>'SAME R Results'!CM59</f>
        <v>2.9274870450336082E-2</v>
      </c>
    </row>
    <row r="75" spans="1:95" ht="16.5" customHeight="1" x14ac:dyDescent="0.2">
      <c r="A75" s="780">
        <v>2</v>
      </c>
      <c r="B75" s="784">
        <f>'SAME R Results'!A62</f>
        <v>4</v>
      </c>
      <c r="C75" s="1806" t="str">
        <f>'SAME R Results'!B62</f>
        <v>Lampwick</v>
      </c>
      <c r="D75" s="784" t="str">
        <f>'SAME R Results'!C62</f>
        <v>L17</v>
      </c>
      <c r="E75" s="784" t="str">
        <f>'SAME R Results'!D62</f>
        <v>35 L</v>
      </c>
      <c r="F75" s="784">
        <f>'SAME R Results'!E62</f>
        <v>2</v>
      </c>
      <c r="G75" s="784">
        <f>'SAME R Results'!F62</f>
        <v>82</v>
      </c>
      <c r="H75" s="785" t="str">
        <f>'SAME R Results'!G62</f>
        <v>Mid temp aging</v>
      </c>
      <c r="I75" s="784">
        <f>'SAME R Results'!H62</f>
        <v>239</v>
      </c>
      <c r="J75" s="786">
        <f>'SAME R Results'!I62</f>
        <v>40416</v>
      </c>
      <c r="K75" s="784">
        <f>'SAME R Results'!J62</f>
        <v>0</v>
      </c>
      <c r="L75" s="788"/>
      <c r="M75" s="788"/>
      <c r="N75" s="784">
        <f>'SAME R Results'!K62</f>
        <v>8.1</v>
      </c>
      <c r="O75" s="793">
        <f>'SAME R Results'!L62</f>
        <v>1.2649999999999999</v>
      </c>
      <c r="P75" s="784">
        <f>'SAME R Results'!M62</f>
        <v>60</v>
      </c>
      <c r="Q75" s="784">
        <f>'SAME R Results'!N62</f>
        <v>11</v>
      </c>
      <c r="R75" s="784">
        <f>'SAME R Results'!O62</f>
        <v>8</v>
      </c>
      <c r="S75" s="784" t="str">
        <f>'SAME R Results'!P62</f>
        <v>n</v>
      </c>
      <c r="T75" s="784" t="str">
        <f>'SAME R Results'!Q62</f>
        <v>n</v>
      </c>
      <c r="U75" s="784">
        <f>'SAME R Results'!R62</f>
        <v>39</v>
      </c>
      <c r="V75" s="784" t="str">
        <f>'SAME R Results'!S62</f>
        <v>y</v>
      </c>
      <c r="W75" s="784">
        <f>'SAME R Results'!T62</f>
        <v>90</v>
      </c>
      <c r="X75" s="784" t="str">
        <f>'SAME R Results'!U62</f>
        <v>n</v>
      </c>
      <c r="Y75" s="784" t="str">
        <f>'SAME R Results'!V62</f>
        <v>y</v>
      </c>
      <c r="Z75" s="784" t="str">
        <f>'SAME R Results'!W62</f>
        <v>y</v>
      </c>
      <c r="AA75" s="784" t="str">
        <f>'SAME R Results'!X62</f>
        <v>n</v>
      </c>
      <c r="AB75" s="784" t="str">
        <f>'SAME R Results'!Y62</f>
        <v>y</v>
      </c>
      <c r="AC75" s="789"/>
      <c r="AD75" s="784" t="str">
        <f>'SAME R Results'!Z62</f>
        <v>y</v>
      </c>
      <c r="AE75" s="784">
        <f>'SAME R Results'!AA62</f>
        <v>10</v>
      </c>
      <c r="AF75" s="784" t="str">
        <f>'SAME R Results'!AB62</f>
        <v>y</v>
      </c>
      <c r="AG75" s="817">
        <f>'SAME R Results'!AC62</f>
        <v>3.852706928546E-2</v>
      </c>
      <c r="AH75" s="819">
        <f>'SAME R Results'!AD62</f>
        <v>0</v>
      </c>
      <c r="AI75" s="784">
        <f>'SAME R Results'!AE62</f>
        <v>58</v>
      </c>
      <c r="AJ75" s="784">
        <f>'SAME R Results'!AF62</f>
        <v>480</v>
      </c>
      <c r="AK75" s="784">
        <f>'SAME R Results'!AG62</f>
        <v>0</v>
      </c>
      <c r="AL75" s="784" t="str">
        <f>'SAME R Results'!AH62</f>
        <v>n</v>
      </c>
      <c r="AM75" s="784" t="str">
        <f>'SAME R Results'!AI62</f>
        <v>y</v>
      </c>
      <c r="AN75" s="784" t="str">
        <f>'SAME R Results'!AJ62</f>
        <v>y</v>
      </c>
      <c r="AO75" s="784" t="str">
        <f>'SAME R Results'!AK62</f>
        <v>n</v>
      </c>
      <c r="AP75" s="784" t="str">
        <f>'SAME R Results'!AL62</f>
        <v>y</v>
      </c>
      <c r="AQ75" s="784" t="str">
        <f>'SAME R Results'!AM62</f>
        <v>y</v>
      </c>
      <c r="AR75" s="817">
        <f>'SAME R Results'!AN62</f>
        <v>3.852706928546E-2</v>
      </c>
      <c r="AS75" s="819">
        <f>'SAME R Results'!AO62</f>
        <v>0</v>
      </c>
      <c r="AT75" s="784">
        <f>'SAME R Results'!AP62</f>
        <v>0</v>
      </c>
      <c r="AU75" s="789"/>
      <c r="AV75" s="821">
        <f>'SAME R Results'!AQ62</f>
        <v>0</v>
      </c>
      <c r="AW75" s="821">
        <f>'SAME R Results'!AR62</f>
        <v>6.2503665000000002</v>
      </c>
      <c r="AX75" s="821">
        <f>'SAME R Results'!AS62</f>
        <v>0</v>
      </c>
      <c r="AY75" s="821">
        <f>'SAME R Results'!AT62</f>
        <v>0</v>
      </c>
      <c r="AZ75" s="824"/>
      <c r="BA75" s="824"/>
      <c r="BB75" s="821">
        <f>'SAME R Results'!AU62</f>
        <v>2.6140444999999994</v>
      </c>
      <c r="BC75" s="821">
        <f>'SAME R Results'!AV62</f>
        <v>2.6229855000000003E-2</v>
      </c>
      <c r="BD75" s="821">
        <f>'SAME R Results'!AW62</f>
        <v>6.7840579999999999</v>
      </c>
      <c r="BE75" s="821">
        <f>'SAME R Results'!AX62</f>
        <v>4.7105094999999997</v>
      </c>
      <c r="BF75" s="827">
        <f>'SAME R Results'!AY62</f>
        <v>85905</v>
      </c>
      <c r="BG75" s="784">
        <f>'SAME R Results'!AZ62</f>
        <v>2.3956139999999997</v>
      </c>
      <c r="BH75" s="784">
        <f>'SAME R Results'!BA62</f>
        <v>8.0520639999999991E-2</v>
      </c>
      <c r="BI75" s="789"/>
      <c r="BJ75" s="784">
        <f>'SAME R Results'!BB62</f>
        <v>60.405999999999985</v>
      </c>
      <c r="BK75" s="784">
        <f>'SAME R Results'!BC62</f>
        <v>2.0735485000000002</v>
      </c>
      <c r="BL75" s="784">
        <f>'SAME R Results'!BD62</f>
        <v>3463686.4034805261</v>
      </c>
      <c r="BM75" s="784">
        <f>'SAME R Results'!BE62</f>
        <v>481.15805922365632</v>
      </c>
      <c r="BN75" s="784">
        <f>'SAME R Results'!BF62</f>
        <v>2.5878146449999995</v>
      </c>
      <c r="BO75" s="784">
        <f>'SAME R Results'!BG62</f>
        <v>0.57877333999999991</v>
      </c>
      <c r="BP75" s="789"/>
      <c r="BQ75" s="784">
        <f>'SAME R Results'!BH62</f>
        <v>44.111273060196602</v>
      </c>
      <c r="BR75" s="817">
        <f>'SAME R Results'!BI62</f>
        <v>0.13891501803978532</v>
      </c>
      <c r="BS75" s="817">
        <f>'SAME R Results'!BJ62</f>
        <v>0.28973711732419516</v>
      </c>
      <c r="BT75" s="817">
        <f>'SAME R Results'!BL62</f>
        <v>4.4712056795843429</v>
      </c>
      <c r="BU75" s="817">
        <f>'SAME R Results'!BM62</f>
        <v>2.3569926978092739</v>
      </c>
      <c r="BV75" s="817">
        <f>'SAME R Results'!BN62</f>
        <v>9.6188185452663361E-2</v>
      </c>
      <c r="BW75" s="784">
        <f>'SAME R Results'!BO62</f>
        <v>3463686.4034805261</v>
      </c>
      <c r="BX75" s="784">
        <f>'SAME R Results'!BP62</f>
        <v>3412402.5909133023</v>
      </c>
      <c r="BY75" s="784">
        <f>'SAME R Results'!BQ62</f>
        <v>3087742.6113980534</v>
      </c>
      <c r="BZ75" s="784">
        <f>'SAME R Results'!BR62</f>
        <v>481.15805922365632</v>
      </c>
      <c r="CA75" s="784">
        <f>'SAME R Results'!BS62</f>
        <v>0.46025670336500046</v>
      </c>
      <c r="CB75" s="784">
        <f>'SAME R Results'!BT62</f>
        <v>0.28000000000000003</v>
      </c>
      <c r="CC75" s="784">
        <f>'SAME R Results'!BV62</f>
        <v>2.6080233905452039</v>
      </c>
      <c r="CD75" s="880">
        <f>'SAME R Results'!BW62</f>
        <v>1</v>
      </c>
      <c r="CE75" s="1086">
        <f>'SAME R Results'!BZ62</f>
        <v>282.5836772631244</v>
      </c>
      <c r="CF75" s="1777">
        <f>'SAME R Results'!CA62</f>
        <v>1.583333333333381</v>
      </c>
      <c r="CG75" s="1777" t="str">
        <f>'SAME R Results'!CB62</f>
        <v xml:space="preserve"> 35L</v>
      </c>
      <c r="CH75" s="1777">
        <f>'SAME R Results'!CC62</f>
        <v>239</v>
      </c>
      <c r="CI75" s="1777">
        <f>'SAME R Results'!CD62</f>
        <v>0.16715850843863472</v>
      </c>
      <c r="CJ75" s="1777"/>
      <c r="CK75" s="1777"/>
      <c r="CL75" s="2015">
        <f>'SAME R Results'!CI62</f>
        <v>62</v>
      </c>
      <c r="CM75" s="2015" t="str">
        <f>'SAME R Results'!CJ62</f>
        <v>Lampwick</v>
      </c>
      <c r="CN75" s="2016">
        <f>'SAME R Results'!CK62</f>
        <v>0.13891501803978532</v>
      </c>
      <c r="CO75" s="2016">
        <f>'SAME R Results'!CL62</f>
        <v>5.8665607802081098E-2</v>
      </c>
      <c r="CP75" s="2016">
        <f>'SAME R Results'!CM62</f>
        <v>2.9331836379530463E-2</v>
      </c>
    </row>
    <row r="76" spans="1:95" ht="16.5" customHeight="1" x14ac:dyDescent="0.2">
      <c r="A76" s="780">
        <v>2</v>
      </c>
      <c r="B76" s="784">
        <f>'SAME R Results'!A63</f>
        <v>4</v>
      </c>
      <c r="C76" s="1806" t="str">
        <f>'SAME R Results'!B63</f>
        <v>Lampwick</v>
      </c>
      <c r="D76" s="784" t="str">
        <f>'SAME R Results'!C63</f>
        <v>L17</v>
      </c>
      <c r="E76" s="784" t="str">
        <f>'SAME R Results'!D63</f>
        <v>35LA</v>
      </c>
      <c r="F76" s="784">
        <f>'SAME R Results'!E63</f>
        <v>2</v>
      </c>
      <c r="G76" s="784" t="str">
        <f>'SAME R Results'!F63</f>
        <v>82a</v>
      </c>
      <c r="H76" s="785" t="str">
        <f>'SAME R Results'!G63</f>
        <v>aged</v>
      </c>
      <c r="I76" s="784">
        <f>'SAME R Results'!H63</f>
        <v>239</v>
      </c>
      <c r="J76" s="786">
        <f>'SAME R Results'!I63</f>
        <v>40417</v>
      </c>
      <c r="K76" s="784">
        <f>'SAME R Results'!J63</f>
        <v>0</v>
      </c>
      <c r="L76" s="788"/>
      <c r="M76" s="788"/>
      <c r="N76" s="784">
        <f>'SAME R Results'!K63</f>
        <v>8.1</v>
      </c>
      <c r="O76" s="793">
        <f>'SAME R Results'!L63</f>
        <v>1.2649999999999999</v>
      </c>
      <c r="P76" s="784">
        <f>'SAME R Results'!M63</f>
        <v>0</v>
      </c>
      <c r="Q76" s="784">
        <f>'SAME R Results'!N63</f>
        <v>0</v>
      </c>
      <c r="R76" s="784">
        <f>'SAME R Results'!O63</f>
        <v>0</v>
      </c>
      <c r="S76" s="784">
        <f>'SAME R Results'!P63</f>
        <v>0</v>
      </c>
      <c r="T76" s="784">
        <f>'SAME R Results'!Q63</f>
        <v>0</v>
      </c>
      <c r="U76" s="784">
        <f>'SAME R Results'!R63</f>
        <v>579.33333333333337</v>
      </c>
      <c r="V76" s="784">
        <f>'SAME R Results'!S63</f>
        <v>0</v>
      </c>
      <c r="W76" s="784">
        <f>'SAME R Results'!T63</f>
        <v>0</v>
      </c>
      <c r="X76" s="784" t="str">
        <f>'SAME R Results'!U63</f>
        <v>n</v>
      </c>
      <c r="Y76" s="784" t="str">
        <f>'SAME R Results'!V63</f>
        <v>y</v>
      </c>
      <c r="Z76" s="784" t="str">
        <f>'SAME R Results'!W63</f>
        <v>y</v>
      </c>
      <c r="AA76" s="784" t="str">
        <f>'SAME R Results'!X63</f>
        <v>n</v>
      </c>
      <c r="AB76" s="784" t="str">
        <f>'SAME R Results'!Y63</f>
        <v>y</v>
      </c>
      <c r="AC76" s="789"/>
      <c r="AD76" s="784" t="str">
        <f>'SAME R Results'!Z63</f>
        <v>y</v>
      </c>
      <c r="AE76" s="784">
        <f>'SAME R Results'!AA63</f>
        <v>10</v>
      </c>
      <c r="AF76" s="784" t="str">
        <f>'SAME R Results'!AB63</f>
        <v>y</v>
      </c>
      <c r="AG76" s="817">
        <f>'SAME R Results'!AC63</f>
        <v>3.852706928546E-2</v>
      </c>
      <c r="AH76" s="819">
        <f>'SAME R Results'!AD63</f>
        <v>0</v>
      </c>
      <c r="AI76" s="784">
        <f>'SAME R Results'!AE63</f>
        <v>0</v>
      </c>
      <c r="AJ76" s="784">
        <f>'SAME R Results'!AF63</f>
        <v>0</v>
      </c>
      <c r="AK76" s="784">
        <f>'SAME R Results'!AG63</f>
        <v>0</v>
      </c>
      <c r="AL76" s="784">
        <f>'SAME R Results'!AH63</f>
        <v>0</v>
      </c>
      <c r="AM76" s="784">
        <f>'SAME R Results'!AI63</f>
        <v>0</v>
      </c>
      <c r="AN76" s="784">
        <f>'SAME R Results'!AJ63</f>
        <v>0</v>
      </c>
      <c r="AO76" s="784">
        <f>'SAME R Results'!AK63</f>
        <v>0</v>
      </c>
      <c r="AP76" s="784">
        <f>'SAME R Results'!AL63</f>
        <v>0</v>
      </c>
      <c r="AQ76" s="784">
        <f>'SAME R Results'!AM63</f>
        <v>0</v>
      </c>
      <c r="AR76" s="817">
        <f>'SAME R Results'!AN63</f>
        <v>0</v>
      </c>
      <c r="AS76" s="819">
        <f>'SAME R Results'!AO63</f>
        <v>0</v>
      </c>
      <c r="AT76" s="784">
        <f>'SAME R Results'!AP63</f>
        <v>90</v>
      </c>
      <c r="AU76" s="789"/>
      <c r="AV76" s="821">
        <f>'SAME R Results'!AQ63</f>
        <v>0</v>
      </c>
      <c r="AW76" s="821">
        <f>'SAME R Results'!AR63</f>
        <v>6.2532045000000007</v>
      </c>
      <c r="AX76" s="821">
        <f>'SAME R Results'!AS63</f>
        <v>0</v>
      </c>
      <c r="AY76" s="821">
        <f>'SAME R Results'!AT63</f>
        <v>0</v>
      </c>
      <c r="AZ76" s="824"/>
      <c r="BA76" s="824"/>
      <c r="BB76" s="821">
        <f>'SAME R Results'!AU63</f>
        <v>2.4960774999999997</v>
      </c>
      <c r="BC76" s="821">
        <f>'SAME R Results'!AV63</f>
        <v>8.370973000000001E-2</v>
      </c>
      <c r="BD76" s="821">
        <f>'SAME R Results'!AW63</f>
        <v>6.268324999999999</v>
      </c>
      <c r="BE76" s="821">
        <f>'SAME R Results'!AX63</f>
        <v>4.7524560000000005</v>
      </c>
      <c r="BF76" s="827">
        <f>'SAME R Results'!AY63</f>
        <v>35625</v>
      </c>
      <c r="BG76" s="784">
        <f>'SAME R Results'!AZ63</f>
        <v>2.2586815000000002</v>
      </c>
      <c r="BH76" s="784">
        <f>'SAME R Results'!BA63</f>
        <v>0.13061530000000002</v>
      </c>
      <c r="BI76" s="789"/>
      <c r="BJ76" s="784">
        <f>'SAME R Results'!BB63</f>
        <v>55.973349999999996</v>
      </c>
      <c r="BK76" s="784">
        <f>'SAME R Results'!BC63</f>
        <v>1.5158689999999986</v>
      </c>
      <c r="BL76" s="784">
        <f>'SAME R Results'!BD63</f>
        <v>1343413.4028339714</v>
      </c>
      <c r="BM76" s="784">
        <f>'SAME R Results'!BE63</f>
        <v>309.1324727835684</v>
      </c>
      <c r="BN76" s="784">
        <f>'SAME R Results'!BF63</f>
        <v>2.4123677699999999</v>
      </c>
      <c r="BO76" s="784">
        <f>'SAME R Results'!BG63</f>
        <v>0.53201655000000003</v>
      </c>
      <c r="BP76" s="789"/>
      <c r="BQ76" s="784">
        <f>'SAME R Results'!BH63</f>
        <v>40.264613381119567</v>
      </c>
      <c r="BR76" s="817">
        <f>'SAME R Results'!BI63</f>
        <v>0.2301097131615957</v>
      </c>
      <c r="BS76" s="817">
        <f>'SAME R Results'!BJ63</f>
        <v>0.38539411449136129</v>
      </c>
      <c r="BT76" s="817">
        <f>'SAME R Results'!BL63</f>
        <v>4.5343848231789021</v>
      </c>
      <c r="BU76" s="817">
        <f>'SAME R Results'!BM63</f>
        <v>2.0505944091004547</v>
      </c>
      <c r="BV76" s="817">
        <f>'SAME R Results'!BN63</f>
        <v>0.17780742294482293</v>
      </c>
      <c r="BW76" s="784">
        <f>'SAME R Results'!BO63</f>
        <v>1343413.4028339714</v>
      </c>
      <c r="BX76" s="784">
        <f>'SAME R Results'!BP63</f>
        <v>1322145.8884552114</v>
      </c>
      <c r="BY76" s="784">
        <f>'SAME R Results'!BQ63</f>
        <v>1234001.2881006338</v>
      </c>
      <c r="BZ76" s="784">
        <f>'SAME R Results'!BR63</f>
        <v>309.1324727835684</v>
      </c>
      <c r="CA76" s="784">
        <f>'SAME R Results'!BS63</f>
        <v>0.336470966882713</v>
      </c>
      <c r="CB76" s="784">
        <f>'SAME R Results'!BT63</f>
        <v>0.28000000000000003</v>
      </c>
      <c r="CC76" s="784">
        <f>'SAME R Results'!BV63</f>
        <v>2.5691188868784089</v>
      </c>
      <c r="CD76" s="880">
        <f>'SAME R Results'!BW63</f>
        <v>1</v>
      </c>
      <c r="CE76" s="1086">
        <f>'SAME R Results'!BZ63</f>
        <v>282.5836772631244</v>
      </c>
      <c r="CF76" s="1777">
        <f>'SAME R Results'!CA63</f>
        <v>1.583333333333381</v>
      </c>
      <c r="CG76" s="1777">
        <f>'SAME R Results'!CB63</f>
        <v>0</v>
      </c>
      <c r="CH76" s="1777">
        <f>'SAME R Results'!CC63</f>
        <v>0</v>
      </c>
      <c r="CI76" s="1777">
        <f>'SAME R Results'!CD63</f>
        <v>0.15258169281265901</v>
      </c>
      <c r="CJ76" s="1777"/>
      <c r="CK76" s="1777"/>
      <c r="CL76" s="2015">
        <f>'SAME R Results'!CI63</f>
        <v>63</v>
      </c>
      <c r="CM76" s="2015" t="str">
        <f>'SAME R Results'!CJ63</f>
        <v>Lampwick</v>
      </c>
      <c r="CN76" s="2016">
        <f>'SAME R Results'!CK63</f>
        <v>0.2301097131615957</v>
      </c>
      <c r="CO76" s="2016">
        <f>'SAME R Results'!CL63</f>
        <v>5.991285070009341E-2</v>
      </c>
      <c r="CP76" s="2016">
        <f>'SAME R Results'!CM63</f>
        <v>2.9507601227128227E-2</v>
      </c>
    </row>
    <row r="77" spans="1:95" s="11" customFormat="1" ht="16.5" customHeight="1" x14ac:dyDescent="0.2">
      <c r="A77" s="780">
        <v>2</v>
      </c>
      <c r="B77" s="784" t="str">
        <f>'SAME R Results'!A74</f>
        <v>7 (4)</v>
      </c>
      <c r="C77" s="1806" t="str">
        <f>'SAME R Results'!B74</f>
        <v>Lampwick</v>
      </c>
      <c r="D77" s="784" t="str">
        <f>'SAME R Results'!C74</f>
        <v>L02</v>
      </c>
      <c r="E77" s="784" t="str">
        <f>'SAME R Results'!D74</f>
        <v>41 L</v>
      </c>
      <c r="F77" s="784">
        <f>'SAME R Results'!E74</f>
        <v>0</v>
      </c>
      <c r="G77" s="784">
        <f>'SAME R Results'!F74</f>
        <v>88</v>
      </c>
      <c r="H77" s="785" t="str">
        <f>'SAME R Results'!G74</f>
        <v>Baseline STS det</v>
      </c>
      <c r="I77" s="784">
        <f>'SAME R Results'!H74</f>
        <v>242</v>
      </c>
      <c r="J77" s="786">
        <f>'SAME R Results'!I74</f>
        <v>40420.277777777781</v>
      </c>
      <c r="K77" s="784">
        <f>'SAME R Results'!J74</f>
        <v>0</v>
      </c>
      <c r="L77" s="788"/>
      <c r="M77" s="788"/>
      <c r="N77" s="784">
        <f>'SAME R Results'!K74</f>
        <v>8.1</v>
      </c>
      <c r="O77" s="793">
        <f>'SAME R Results'!L74</f>
        <v>1.2450000000000001</v>
      </c>
      <c r="P77" s="784">
        <f>'SAME R Results'!M74</f>
        <v>60</v>
      </c>
      <c r="Q77" s="784">
        <f>'SAME R Results'!N74</f>
        <v>11</v>
      </c>
      <c r="R77" s="784">
        <f>'SAME R Results'!O74</f>
        <v>8</v>
      </c>
      <c r="S77" s="784" t="str">
        <f>'SAME R Results'!P74</f>
        <v>n</v>
      </c>
      <c r="T77" s="784" t="str">
        <f>'SAME R Results'!Q74</f>
        <v>n</v>
      </c>
      <c r="U77" s="784" t="str">
        <f>'SAME R Results'!R74</f>
        <v>n/a</v>
      </c>
      <c r="V77" s="784" t="str">
        <f>'SAME R Results'!S74</f>
        <v>n</v>
      </c>
      <c r="W77" s="784">
        <f>'SAME R Results'!T74</f>
        <v>90</v>
      </c>
      <c r="X77" s="784" t="str">
        <f>'SAME R Results'!U74</f>
        <v>y</v>
      </c>
      <c r="Y77" s="784" t="str">
        <f>'SAME R Results'!V74</f>
        <v>n</v>
      </c>
      <c r="Z77" s="784" t="str">
        <f>'SAME R Results'!W74</f>
        <v>y</v>
      </c>
      <c r="AA77" s="784" t="str">
        <f>'SAME R Results'!X74</f>
        <v>n</v>
      </c>
      <c r="AB77" s="784" t="str">
        <f>'SAME R Results'!Y74</f>
        <v>y</v>
      </c>
      <c r="AC77" s="789"/>
      <c r="AD77" s="784" t="str">
        <f>'SAME R Results'!Z74</f>
        <v>y</v>
      </c>
      <c r="AE77" s="784">
        <f>'SAME R Results'!AA74</f>
        <v>10</v>
      </c>
      <c r="AF77" s="784" t="str">
        <f>'SAME R Results'!AB74</f>
        <v>y</v>
      </c>
      <c r="AG77" s="817">
        <f>'SAME R Results'!AC74</f>
        <v>3.852706928546E-2</v>
      </c>
      <c r="AH77" s="819">
        <f>'SAME R Results'!AD74</f>
        <v>0</v>
      </c>
      <c r="AI77" s="784">
        <f>'SAME R Results'!AE74</f>
        <v>0</v>
      </c>
      <c r="AJ77" s="784">
        <f>'SAME R Results'!AF74</f>
        <v>0</v>
      </c>
      <c r="AK77" s="784">
        <f>'SAME R Results'!AG74</f>
        <v>0</v>
      </c>
      <c r="AL77" s="784">
        <f>'SAME R Results'!AH74</f>
        <v>0</v>
      </c>
      <c r="AM77" s="784">
        <f>'SAME R Results'!AI74</f>
        <v>0</v>
      </c>
      <c r="AN77" s="784">
        <f>'SAME R Results'!AJ74</f>
        <v>0</v>
      </c>
      <c r="AO77" s="784">
        <f>'SAME R Results'!AK74</f>
        <v>0</v>
      </c>
      <c r="AP77" s="784">
        <f>'SAME R Results'!AL74</f>
        <v>0</v>
      </c>
      <c r="AQ77" s="784">
        <f>'SAME R Results'!AM74</f>
        <v>0</v>
      </c>
      <c r="AR77" s="817">
        <f>'SAME R Results'!AN74</f>
        <v>0</v>
      </c>
      <c r="AS77" s="819">
        <f>'SAME R Results'!AO74</f>
        <v>0</v>
      </c>
      <c r="AT77" s="784">
        <f>'SAME R Results'!AP74</f>
        <v>0</v>
      </c>
      <c r="AU77" s="789"/>
      <c r="AV77" s="821">
        <f>'SAME R Results'!AQ74</f>
        <v>0</v>
      </c>
      <c r="AW77" s="821">
        <f>'SAME R Results'!AR74</f>
        <v>6.2472694999999998</v>
      </c>
      <c r="AX77" s="821">
        <f>'SAME R Results'!AS74</f>
        <v>4.5754394999999999</v>
      </c>
      <c r="AY77" s="821">
        <f>'SAME R Results'!AT74</f>
        <v>5.1099209523809508</v>
      </c>
      <c r="AZ77" s="824"/>
      <c r="BA77" s="824"/>
      <c r="BB77" s="821">
        <f>'SAME R Results'!AU74</f>
        <v>0</v>
      </c>
      <c r="BC77" s="821">
        <f>'SAME R Results'!AV74</f>
        <v>0</v>
      </c>
      <c r="BD77" s="821">
        <f>'SAME R Results'!AW74</f>
        <v>6.2722309999999988</v>
      </c>
      <c r="BE77" s="821">
        <f>'SAME R Results'!AX74</f>
        <v>4.5754857142857146</v>
      </c>
      <c r="BF77" s="827">
        <f>'SAME R Results'!AY74</f>
        <v>72165</v>
      </c>
      <c r="BG77" s="784">
        <f>'SAME R Results'!AZ74</f>
        <v>0</v>
      </c>
      <c r="BH77" s="784">
        <f>'SAME R Results'!BA74</f>
        <v>0</v>
      </c>
      <c r="BI77" s="789"/>
      <c r="BJ77" s="784">
        <f>'SAME R Results'!BB74</f>
        <v>36.46220000000001</v>
      </c>
      <c r="BK77" s="784">
        <f>'SAME R Results'!BC74</f>
        <v>1.6967452857142842</v>
      </c>
      <c r="BL77" s="784">
        <f>'SAME R Results'!BD74</f>
        <v>2858217.3648894308</v>
      </c>
      <c r="BM77" s="784">
        <f>'SAME R Results'!BE74</f>
        <v>359.41498545413867</v>
      </c>
      <c r="BN77" s="784">
        <f>'SAME R Results'!BF74</f>
        <v>0</v>
      </c>
      <c r="BO77" s="784">
        <f>'SAME R Results'!BG74</f>
        <v>0</v>
      </c>
      <c r="BP77" s="789"/>
      <c r="BQ77" s="784">
        <f>'SAME R Results'!BH74</f>
        <v>23.80550088853709</v>
      </c>
      <c r="BR77" s="817">
        <f>'SAME R Results'!BI74</f>
        <v>0.12574795390624272</v>
      </c>
      <c r="BS77" s="817">
        <f>'SAME R Results'!BJ74</f>
        <v>0.25149410867769556</v>
      </c>
      <c r="BT77" s="817">
        <f>'SAME R Results'!BL74</f>
        <v>0</v>
      </c>
      <c r="BU77" s="817">
        <f>'SAME R Results'!BM74</f>
        <v>2.2991748895015811</v>
      </c>
      <c r="BV77" s="817">
        <f>'SAME R Results'!BN74</f>
        <v>8.8917548974246613E-2</v>
      </c>
      <c r="BW77" s="784">
        <f>'SAME R Results'!BO74</f>
        <v>2858217.3648894308</v>
      </c>
      <c r="BX77" s="784">
        <f>'SAME R Results'!BP74</f>
        <v>2815136.0968152354</v>
      </c>
      <c r="BY77" s="784">
        <f>'SAME R Results'!BQ74</f>
        <v>2568139.9483542019</v>
      </c>
      <c r="BZ77" s="784">
        <f>'SAME R Results'!BR74</f>
        <v>359.41498545413867</v>
      </c>
      <c r="CA77" s="784">
        <f>'SAME R Results'!BS74</f>
        <v>0.37661930340812483</v>
      </c>
      <c r="CB77" s="784">
        <f>'SAME R Results'!BT74</f>
        <v>0.28000000000000003</v>
      </c>
      <c r="CC77" s="784">
        <f>'SAME R Results'!BV74</f>
        <v>2.331720138403321</v>
      </c>
      <c r="CD77" s="880">
        <f>'SAME R Results'!BW74</f>
        <v>1</v>
      </c>
      <c r="CE77" s="1086">
        <f>'SAME R Results'!BZ74</f>
        <v>255.1113352889854</v>
      </c>
      <c r="CF77" s="1777">
        <f>'SAME R Results'!CA74</f>
        <v>1.0033333333333561</v>
      </c>
      <c r="CG77" s="1777" t="str">
        <f>'SAME R Results'!CB74</f>
        <v xml:space="preserve"> 41L</v>
      </c>
      <c r="CH77" s="1777">
        <f>'SAME R Results'!CC74</f>
        <v>242</v>
      </c>
      <c r="CI77" s="1777">
        <f>'SAME R Results'!CD74</f>
        <v>0.14235847707430496</v>
      </c>
      <c r="CJ77" s="1777"/>
      <c r="CK77" s="1777"/>
      <c r="CL77" s="2015"/>
      <c r="CM77" s="2015"/>
      <c r="CN77" s="2016"/>
      <c r="CO77" s="2016"/>
      <c r="CP77" s="2016"/>
      <c r="CQ77" s="2020"/>
    </row>
    <row r="78" spans="1:95" ht="16.5" customHeight="1" x14ac:dyDescent="0.2">
      <c r="A78" s="780">
        <v>2</v>
      </c>
      <c r="B78" s="784" t="str">
        <f>'SAME R Results'!A87</f>
        <v>8(4)</v>
      </c>
      <c r="C78" s="1806" t="str">
        <f>'SAME R Results'!B87</f>
        <v>Lampwick</v>
      </c>
      <c r="D78" s="784" t="str">
        <f>'SAME R Results'!C87</f>
        <v>L03</v>
      </c>
      <c r="E78" s="784" t="str">
        <f>'SAME R Results'!D87</f>
        <v>49 L</v>
      </c>
      <c r="F78" s="784">
        <f>'SAME R Results'!E87</f>
        <v>0</v>
      </c>
      <c r="G78" s="784">
        <f>'SAME R Results'!F87</f>
        <v>96</v>
      </c>
      <c r="H78" s="785" t="str">
        <f>'SAME R Results'!G87</f>
        <v>No flow run w/aging</v>
      </c>
      <c r="I78" s="784">
        <f>'SAME R Results'!H87</f>
        <v>250</v>
      </c>
      <c r="J78" s="786">
        <f>'SAME R Results'!I87</f>
        <v>40428.354166666664</v>
      </c>
      <c r="K78" s="784">
        <f>'SAME R Results'!J87</f>
        <v>0</v>
      </c>
      <c r="L78" s="788"/>
      <c r="M78" s="788"/>
      <c r="N78" s="784">
        <f>'SAME R Results'!K87</f>
        <v>0</v>
      </c>
      <c r="O78" s="793">
        <f>'SAME R Results'!L87</f>
        <v>1.2450000000000001</v>
      </c>
      <c r="P78" s="784">
        <f>'SAME R Results'!M87</f>
        <v>60</v>
      </c>
      <c r="Q78" s="784">
        <f>'SAME R Results'!N87</f>
        <v>11</v>
      </c>
      <c r="R78" s="784">
        <f>'SAME R Results'!O87</f>
        <v>8</v>
      </c>
      <c r="S78" s="784" t="str">
        <f>'SAME R Results'!P87</f>
        <v>n</v>
      </c>
      <c r="T78" s="784" t="str">
        <f>'SAME R Results'!Q87</f>
        <v>N</v>
      </c>
      <c r="U78" s="784">
        <f>'SAME R Results'!R87</f>
        <v>33.571428571428569</v>
      </c>
      <c r="V78" s="784" t="str">
        <f>'SAME R Results'!S87</f>
        <v>y</v>
      </c>
      <c r="W78" s="784">
        <f>'SAME R Results'!T87</f>
        <v>90</v>
      </c>
      <c r="X78" s="784" t="str">
        <f>'SAME R Results'!U87</f>
        <v>n</v>
      </c>
      <c r="Y78" s="784" t="str">
        <f>'SAME R Results'!V87</f>
        <v>y</v>
      </c>
      <c r="Z78" s="784" t="str">
        <f>'SAME R Results'!W87</f>
        <v>y</v>
      </c>
      <c r="AA78" s="784" t="str">
        <f>'SAME R Results'!X87</f>
        <v>n</v>
      </c>
      <c r="AB78" s="784" t="str">
        <f>'SAME R Results'!Y87</f>
        <v>y</v>
      </c>
      <c r="AC78" s="789"/>
      <c r="AD78" s="784" t="str">
        <f>'SAME R Results'!Z87</f>
        <v>y</v>
      </c>
      <c r="AE78" s="784">
        <f>'SAME R Results'!AA87</f>
        <v>10</v>
      </c>
      <c r="AF78" s="784" t="str">
        <f>'SAME R Results'!AB87</f>
        <v>y</v>
      </c>
      <c r="AG78" s="817">
        <f>'SAME R Results'!AC87</f>
        <v>3.852706928546E-2</v>
      </c>
      <c r="AH78" s="819">
        <f>'SAME R Results'!AD87</f>
        <v>0</v>
      </c>
      <c r="AI78" s="784">
        <f>'SAME R Results'!AE87</f>
        <v>58</v>
      </c>
      <c r="AJ78" s="784">
        <f>'SAME R Results'!AF87</f>
        <v>480</v>
      </c>
      <c r="AK78" s="784">
        <f>'SAME R Results'!AG87</f>
        <v>0</v>
      </c>
      <c r="AL78" s="784" t="str">
        <f>'SAME R Results'!AH87</f>
        <v>n</v>
      </c>
      <c r="AM78" s="784" t="str">
        <f>'SAME R Results'!AI87</f>
        <v>y</v>
      </c>
      <c r="AN78" s="784" t="str">
        <f>'SAME R Results'!AJ87</f>
        <v>y</v>
      </c>
      <c r="AO78" s="784" t="str">
        <f>'SAME R Results'!AK87</f>
        <v>n</v>
      </c>
      <c r="AP78" s="784" t="str">
        <f>'SAME R Results'!AL87</f>
        <v>y</v>
      </c>
      <c r="AQ78" s="784" t="str">
        <f>'SAME R Results'!AM87</f>
        <v>y</v>
      </c>
      <c r="AR78" s="817">
        <f>'SAME R Results'!AN87</f>
        <v>3.852706928546E-2</v>
      </c>
      <c r="AS78" s="819">
        <f>'SAME R Results'!AO87</f>
        <v>0</v>
      </c>
      <c r="AT78" s="784">
        <f>'SAME R Results'!AP87</f>
        <v>0</v>
      </c>
      <c r="AU78" s="789"/>
      <c r="AV78" s="821">
        <f>'SAME R Results'!AQ87</f>
        <v>0</v>
      </c>
      <c r="AW78" s="821">
        <f>'SAME R Results'!AR87</f>
        <v>5.7956835</v>
      </c>
      <c r="AX78" s="821">
        <f>'SAME R Results'!AS87</f>
        <v>0</v>
      </c>
      <c r="AY78" s="821">
        <f>'SAME R Results'!AT87</f>
        <v>0</v>
      </c>
      <c r="AZ78" s="824"/>
      <c r="BA78" s="824"/>
      <c r="BB78" s="821">
        <f>'SAME R Results'!AU87</f>
        <v>0.40611259999999999</v>
      </c>
      <c r="BC78" s="821">
        <f>'SAME R Results'!AV87</f>
        <v>2.5314330000000003E-2</v>
      </c>
      <c r="BD78" s="821">
        <f>'SAME R Results'!AW87</f>
        <v>4.9042215000000002</v>
      </c>
      <c r="BE78" s="821">
        <f>'SAME R Results'!AX87</f>
        <v>4.6696165000000009</v>
      </c>
      <c r="BF78" s="827">
        <f>'SAME R Results'!AY87</f>
        <v>5869.5</v>
      </c>
      <c r="BG78" s="784">
        <f>'SAME R Results'!AZ87</f>
        <v>0.46261579999999991</v>
      </c>
      <c r="BH78" s="784">
        <f>'SAME R Results'!BA87</f>
        <v>7.1228030000000012E-2</v>
      </c>
      <c r="BI78" s="789"/>
      <c r="BJ78" s="784">
        <f>'SAME R Results'!BB87</f>
        <v>11.2028</v>
      </c>
      <c r="BK78" s="784">
        <f>'SAME R Results'!BC87</f>
        <v>0.23460499999999929</v>
      </c>
      <c r="BL78" s="784">
        <f>'SAME R Results'!BD87</f>
        <v>212271.61609166127</v>
      </c>
      <c r="BM78" s="784">
        <f>'SAME R Results'!BE87</f>
        <v>39.214605288208624</v>
      </c>
      <c r="BN78" s="784">
        <f>'SAME R Results'!BF87</f>
        <v>0.38079826999999999</v>
      </c>
      <c r="BO78" s="784">
        <f>'SAME R Results'!BG87</f>
        <v>9.7846942499999978E-2</v>
      </c>
      <c r="BP78" s="789"/>
      <c r="BQ78" s="784">
        <f>'SAME R Results'!BH87</f>
        <v>8.236688129758063</v>
      </c>
      <c r="BR78" s="817">
        <f>'SAME R Results'!BI87</f>
        <v>0.18473786561871428</v>
      </c>
      <c r="BS78" s="817">
        <f>'SAME R Results'!BJ87</f>
        <v>0.4200368161556266</v>
      </c>
      <c r="BT78" s="817">
        <f>'SAME R Results'!BL87</f>
        <v>3.8917748502974439</v>
      </c>
      <c r="BU78" s="817">
        <f>'SAME R Results'!BM87</f>
        <v>2.4751813854914384</v>
      </c>
      <c r="BV78" s="817">
        <f>'SAME R Results'!BN87</f>
        <v>0.12251526494556801</v>
      </c>
      <c r="BW78" s="784">
        <f>'SAME R Results'!BO87</f>
        <v>212271.61609166127</v>
      </c>
      <c r="BX78" s="784">
        <f>'SAME R Results'!BP87</f>
        <v>208767.62519633127</v>
      </c>
      <c r="BY78" s="784">
        <f>'SAME R Results'!BQ87</f>
        <v>198778.28036975124</v>
      </c>
      <c r="BZ78" s="784">
        <f>'SAME R Results'!BR87</f>
        <v>39.214605288208624</v>
      </c>
      <c r="CA78" s="784">
        <f>'SAME R Results'!BS87</f>
        <v>5.2074269732753101E-2</v>
      </c>
      <c r="CB78" s="784">
        <f>'SAME R Results'!BT87</f>
        <v>0.28000000000000003</v>
      </c>
      <c r="CC78" s="784">
        <f>'SAME R Results'!BV87</f>
        <v>2.625838479716188</v>
      </c>
      <c r="CD78" s="880">
        <f>'SAME R Results'!BW87</f>
        <v>1</v>
      </c>
      <c r="CE78" s="1086">
        <f>'SAME R Results'!BZ87</f>
        <v>260.32493766036879</v>
      </c>
      <c r="CF78" s="1777">
        <f>'SAME R Results'!CA87</f>
        <v>1.3766666666666927</v>
      </c>
      <c r="CG78" s="1777" t="str">
        <f>'SAME R Results'!CB87</f>
        <v xml:space="preserve"> 49L</v>
      </c>
      <c r="CH78" s="1777">
        <f>'SAME R Results'!CC87</f>
        <v>250</v>
      </c>
      <c r="CI78" s="1777">
        <f>'SAME R Results'!CD87</f>
        <v>3.5898398628484825E-2</v>
      </c>
      <c r="CJ78" s="1777"/>
      <c r="CK78" s="1777"/>
      <c r="CL78" s="2015">
        <f>'SAME R Results'!CI87</f>
        <v>87</v>
      </c>
      <c r="CM78" s="2015" t="str">
        <f>'SAME R Results'!CJ87</f>
        <v>Lampwick</v>
      </c>
      <c r="CN78" s="2016">
        <f>'SAME R Results'!CK87</f>
        <v>0.18473786561871428</v>
      </c>
      <c r="CO78" s="2016">
        <f>'SAME R Results'!CL87</f>
        <v>4.623196410997113E-2</v>
      </c>
      <c r="CP78" s="2016">
        <f>'SAME R Results'!CM87</f>
        <v>2.9863245582978343E-2</v>
      </c>
    </row>
    <row r="79" spans="1:95" ht="16.5" customHeight="1" x14ac:dyDescent="0.2">
      <c r="A79" s="780">
        <v>2</v>
      </c>
      <c r="B79" s="784" t="str">
        <f>'SAME R Results'!A88</f>
        <v>8(4)</v>
      </c>
      <c r="C79" s="1806" t="str">
        <f>'SAME R Results'!B88</f>
        <v>Lampwick</v>
      </c>
      <c r="D79" s="784" t="str">
        <f>'SAME R Results'!C88</f>
        <v>L03</v>
      </c>
      <c r="E79" s="784" t="str">
        <f>'SAME R Results'!D88</f>
        <v>49LA</v>
      </c>
      <c r="F79" s="784">
        <f>'SAME R Results'!E88</f>
        <v>0</v>
      </c>
      <c r="G79" s="784" t="str">
        <f>'SAME R Results'!F88</f>
        <v>96a</v>
      </c>
      <c r="H79" s="785" t="str">
        <f>'SAME R Results'!G88</f>
        <v>aged</v>
      </c>
      <c r="I79" s="784">
        <f>'SAME R Results'!H88</f>
        <v>250</v>
      </c>
      <c r="J79" s="786">
        <f>'SAME R Results'!I88</f>
        <v>40428.354166666664</v>
      </c>
      <c r="K79" s="784">
        <f>'SAME R Results'!J88</f>
        <v>0</v>
      </c>
      <c r="L79" s="788"/>
      <c r="M79" s="788"/>
      <c r="N79" s="784">
        <f>'SAME R Results'!K88</f>
        <v>0</v>
      </c>
      <c r="O79" s="793">
        <f>'SAME R Results'!L88</f>
        <v>1.2450000000000001</v>
      </c>
      <c r="P79" s="784">
        <f>'SAME R Results'!M88</f>
        <v>0</v>
      </c>
      <c r="Q79" s="784">
        <f>'SAME R Results'!N88</f>
        <v>0</v>
      </c>
      <c r="R79" s="784">
        <f>'SAME R Results'!O88</f>
        <v>0</v>
      </c>
      <c r="S79" s="784">
        <f>'SAME R Results'!P88</f>
        <v>0</v>
      </c>
      <c r="T79" s="784">
        <f>'SAME R Results'!Q88</f>
        <v>0</v>
      </c>
      <c r="U79" s="784">
        <f>'SAME R Results'!R88</f>
        <v>581.71428571428567</v>
      </c>
      <c r="V79" s="784">
        <f>'SAME R Results'!S88</f>
        <v>0</v>
      </c>
      <c r="W79" s="784">
        <f>'SAME R Results'!T88</f>
        <v>0</v>
      </c>
      <c r="X79" s="784" t="str">
        <f>'SAME R Results'!U88</f>
        <v>n</v>
      </c>
      <c r="Y79" s="784" t="str">
        <f>'SAME R Results'!V88</f>
        <v>y</v>
      </c>
      <c r="Z79" s="784" t="str">
        <f>'SAME R Results'!W88</f>
        <v>y</v>
      </c>
      <c r="AA79" s="784" t="str">
        <f>'SAME R Results'!X88</f>
        <v>n</v>
      </c>
      <c r="AB79" s="784" t="str">
        <f>'SAME R Results'!Y88</f>
        <v>y</v>
      </c>
      <c r="AC79" s="789"/>
      <c r="AD79" s="784" t="str">
        <f>'SAME R Results'!Z88</f>
        <v>y</v>
      </c>
      <c r="AE79" s="784">
        <f>'SAME R Results'!AA88</f>
        <v>10</v>
      </c>
      <c r="AF79" s="784" t="str">
        <f>'SAME R Results'!AB88</f>
        <v>y</v>
      </c>
      <c r="AG79" s="817">
        <f>'SAME R Results'!AC88</f>
        <v>3.852706928546E-2</v>
      </c>
      <c r="AH79" s="819">
        <f>'SAME R Results'!AD88</f>
        <v>0</v>
      </c>
      <c r="AI79" s="784">
        <f>'SAME R Results'!AE88</f>
        <v>0</v>
      </c>
      <c r="AJ79" s="784">
        <f>'SAME R Results'!AF88</f>
        <v>0</v>
      </c>
      <c r="AK79" s="784">
        <f>'SAME R Results'!AG88</f>
        <v>0</v>
      </c>
      <c r="AL79" s="784">
        <f>'SAME R Results'!AH88</f>
        <v>0</v>
      </c>
      <c r="AM79" s="784">
        <f>'SAME R Results'!AI88</f>
        <v>0</v>
      </c>
      <c r="AN79" s="784">
        <f>'SAME R Results'!AJ88</f>
        <v>0</v>
      </c>
      <c r="AO79" s="784">
        <f>'SAME R Results'!AK88</f>
        <v>0</v>
      </c>
      <c r="AP79" s="784">
        <f>'SAME R Results'!AL88</f>
        <v>0</v>
      </c>
      <c r="AQ79" s="784">
        <f>'SAME R Results'!AM88</f>
        <v>0</v>
      </c>
      <c r="AR79" s="817">
        <f>'SAME R Results'!AN88</f>
        <v>0</v>
      </c>
      <c r="AS79" s="819">
        <f>'SAME R Results'!AO88</f>
        <v>0</v>
      </c>
      <c r="AT79" s="784">
        <f>'SAME R Results'!AP88</f>
        <v>0</v>
      </c>
      <c r="AU79" s="789"/>
      <c r="AV79" s="821">
        <f>'SAME R Results'!AQ88</f>
        <v>0</v>
      </c>
      <c r="AW79" s="821">
        <f>'SAME R Results'!AR88</f>
        <v>5.7411044999999996</v>
      </c>
      <c r="AX79" s="821">
        <f>'SAME R Results'!AS88</f>
        <v>0</v>
      </c>
      <c r="AY79" s="821">
        <f>'SAME R Results'!AT88</f>
        <v>0</v>
      </c>
      <c r="AZ79" s="824"/>
      <c r="BA79" s="824"/>
      <c r="BB79" s="821">
        <f>'SAME R Results'!AU88</f>
        <v>0.41401670000000002</v>
      </c>
      <c r="BC79" s="821">
        <f>'SAME R Results'!AV88</f>
        <v>3.3813469999999991E-2</v>
      </c>
      <c r="BD79" s="821">
        <f>'SAME R Results'!AW88</f>
        <v>4.910217499999999</v>
      </c>
      <c r="BE79" s="821">
        <f>'SAME R Results'!AX88</f>
        <v>4.662155499999999</v>
      </c>
      <c r="BF79" s="827">
        <f>'SAME R Results'!AY88</f>
        <v>4853.5</v>
      </c>
      <c r="BG79" s="784">
        <f>'SAME R Results'!AZ88</f>
        <v>0.47521970000000013</v>
      </c>
      <c r="BH79" s="784">
        <f>'SAME R Results'!BA88</f>
        <v>8.4564200000000006E-2</v>
      </c>
      <c r="BI79" s="789"/>
      <c r="BJ79" s="784">
        <f>'SAME R Results'!BB88</f>
        <v>11.335000000000001</v>
      </c>
      <c r="BK79" s="784">
        <f>'SAME R Results'!BC88</f>
        <v>0.248062</v>
      </c>
      <c r="BL79" s="784">
        <f>'SAME R Results'!BD88</f>
        <v>175271.79330633517</v>
      </c>
      <c r="BM79" s="784">
        <f>'SAME R Results'!BE88</f>
        <v>41.531251266067784</v>
      </c>
      <c r="BN79" s="784">
        <f>'SAME R Results'!BF88</f>
        <v>0.38020323</v>
      </c>
      <c r="BO79" s="784">
        <f>'SAME R Results'!BG88</f>
        <v>9.7663875000000039E-2</v>
      </c>
      <c r="BP79" s="789"/>
      <c r="BQ79" s="784">
        <f>'SAME R Results'!BH88</f>
        <v>8.4419364904923988</v>
      </c>
      <c r="BR79" s="817">
        <f>'SAME R Results'!BI88</f>
        <v>0.23695342235404995</v>
      </c>
      <c r="BS79" s="817">
        <f>'SAME R Results'!BJ88</f>
        <v>0.45141620220360806</v>
      </c>
      <c r="BT79" s="817">
        <f>'SAME R Results'!BL88</f>
        <v>3.892977111547129</v>
      </c>
      <c r="BU79" s="817">
        <f>'SAME R Results'!BM88</f>
        <v>2.2318344473036289</v>
      </c>
      <c r="BV79" s="817">
        <f>'SAME R Results'!BN88</f>
        <v>0.17167454583651137</v>
      </c>
      <c r="BW79" s="784">
        <f>'SAME R Results'!BO88</f>
        <v>175271.79330633517</v>
      </c>
      <c r="BX79" s="784">
        <f>'SAME R Results'!BP88</f>
        <v>172374.33699651592</v>
      </c>
      <c r="BY79" s="784">
        <f>'SAME R Results'!BQ88</f>
        <v>164242.12195756298</v>
      </c>
      <c r="BZ79" s="784">
        <f>'SAME R Results'!BR88</f>
        <v>41.531251266067784</v>
      </c>
      <c r="CA79" s="784">
        <f>'SAME R Results'!BS88</f>
        <v>5.5061262541063659E-2</v>
      </c>
      <c r="CB79" s="784">
        <f>'SAME R Results'!BT88</f>
        <v>0.28000000000000003</v>
      </c>
      <c r="CC79" s="784">
        <f>'SAME R Results'!BV88</f>
        <v>2.6598829448901626</v>
      </c>
      <c r="CD79" s="880">
        <f>'SAME R Results'!BW88</f>
        <v>1</v>
      </c>
      <c r="CE79" s="1086">
        <f>'SAME R Results'!BZ88</f>
        <v>260.32493766036879</v>
      </c>
      <c r="CF79" s="1777">
        <f>'SAME R Results'!CA88</f>
        <v>1.3766666666666927</v>
      </c>
      <c r="CG79" s="1777">
        <f>'SAME R Results'!CB88</f>
        <v>0</v>
      </c>
      <c r="CH79" s="1777">
        <f>'SAME R Results'!CC88</f>
        <v>0</v>
      </c>
      <c r="CI79" s="1777">
        <f>'SAME R Results'!CD88</f>
        <v>3.6792943542096924E-2</v>
      </c>
      <c r="CJ79" s="1777"/>
      <c r="CK79" s="1777"/>
      <c r="CL79" s="2015">
        <f>'SAME R Results'!CI88</f>
        <v>88</v>
      </c>
      <c r="CM79" s="2015" t="str">
        <f>'SAME R Results'!CJ88</f>
        <v>Lampwick</v>
      </c>
      <c r="CN79" s="2016">
        <f>'SAME R Results'!CK88</f>
        <v>0.23695342235404995</v>
      </c>
      <c r="CO79" s="2016">
        <f>'SAME R Results'!CL88</f>
        <v>4.5037442585382871E-2</v>
      </c>
      <c r="CP79" s="2016">
        <f>'SAME R Results'!CM88</f>
        <v>3.0502607650178828E-2</v>
      </c>
    </row>
    <row r="80" spans="1:95" ht="16.5" customHeight="1" x14ac:dyDescent="0.2">
      <c r="A80" s="780">
        <v>2</v>
      </c>
      <c r="B80" s="784" t="str">
        <f>'SAME R Results'!A93</f>
        <v>9(4)</v>
      </c>
      <c r="C80" s="1806" t="str">
        <f>'SAME R Results'!B93</f>
        <v>Lampwick</v>
      </c>
      <c r="D80" s="784" t="str">
        <f>'SAME R Results'!C93</f>
        <v>L04</v>
      </c>
      <c r="E80" s="784" t="str">
        <f>'SAME R Results'!D93</f>
        <v>51 L</v>
      </c>
      <c r="F80" s="784">
        <f>'SAME R Results'!E93</f>
        <v>0</v>
      </c>
      <c r="G80" s="784">
        <f>'SAME R Results'!F93</f>
        <v>98</v>
      </c>
      <c r="H80" s="785" t="str">
        <f>'SAME R Results'!G93</f>
        <v>No flow run w/ aging</v>
      </c>
      <c r="I80" s="784">
        <f>'SAME R Results'!H93</f>
        <v>251</v>
      </c>
      <c r="J80" s="786">
        <f>'SAME R Results'!I93</f>
        <v>40429.354166666664</v>
      </c>
      <c r="K80" s="784">
        <f>'SAME R Results'!J93</f>
        <v>0</v>
      </c>
      <c r="L80" s="788"/>
      <c r="M80" s="788"/>
      <c r="N80" s="784">
        <f>'SAME R Results'!K93</f>
        <v>0</v>
      </c>
      <c r="O80" s="793">
        <f>'SAME R Results'!L93</f>
        <v>1.28</v>
      </c>
      <c r="P80" s="784">
        <f>'SAME R Results'!M93</f>
        <v>60</v>
      </c>
      <c r="Q80" s="784">
        <f>'SAME R Results'!N93</f>
        <v>11</v>
      </c>
      <c r="R80" s="784">
        <f>'SAME R Results'!O93</f>
        <v>8</v>
      </c>
      <c r="S80" s="784" t="str">
        <f>'SAME R Results'!P93</f>
        <v>n</v>
      </c>
      <c r="T80" s="784" t="str">
        <f>'SAME R Results'!Q93</f>
        <v>N</v>
      </c>
      <c r="U80" s="784">
        <f>'SAME R Results'!R93</f>
        <v>37.142857142857146</v>
      </c>
      <c r="V80" s="784" t="str">
        <f>'SAME R Results'!S93</f>
        <v>Y</v>
      </c>
      <c r="W80" s="784">
        <f>'SAME R Results'!T93</f>
        <v>90</v>
      </c>
      <c r="X80" s="784" t="str">
        <f>'SAME R Results'!U93</f>
        <v>n</v>
      </c>
      <c r="Y80" s="784" t="str">
        <f>'SAME R Results'!V93</f>
        <v>y</v>
      </c>
      <c r="Z80" s="784" t="str">
        <f>'SAME R Results'!W93</f>
        <v>y</v>
      </c>
      <c r="AA80" s="784" t="str">
        <f>'SAME R Results'!X93</f>
        <v>n</v>
      </c>
      <c r="AB80" s="784" t="str">
        <f>'SAME R Results'!Y93</f>
        <v>y</v>
      </c>
      <c r="AC80" s="789"/>
      <c r="AD80" s="784" t="str">
        <f>'SAME R Results'!Z93</f>
        <v>y</v>
      </c>
      <c r="AE80" s="784">
        <f>'SAME R Results'!AA93</f>
        <v>10</v>
      </c>
      <c r="AF80" s="784" t="str">
        <f>'SAME R Results'!AB93</f>
        <v>y</v>
      </c>
      <c r="AG80" s="817">
        <f>'SAME R Results'!AC93</f>
        <v>3.852706928546E-2</v>
      </c>
      <c r="AH80" s="819">
        <f>'SAME R Results'!AD93</f>
        <v>0</v>
      </c>
      <c r="AI80" s="784">
        <f>'SAME R Results'!AE93</f>
        <v>58</v>
      </c>
      <c r="AJ80" s="784">
        <f>'SAME R Results'!AF93</f>
        <v>480</v>
      </c>
      <c r="AK80" s="784">
        <f>'SAME R Results'!AG93</f>
        <v>0</v>
      </c>
      <c r="AL80" s="784" t="str">
        <f>'SAME R Results'!AH93</f>
        <v>n</v>
      </c>
      <c r="AM80" s="784" t="str">
        <f>'SAME R Results'!AI93</f>
        <v>y</v>
      </c>
      <c r="AN80" s="784" t="str">
        <f>'SAME R Results'!AJ93</f>
        <v>y</v>
      </c>
      <c r="AO80" s="784" t="str">
        <f>'SAME R Results'!AK93</f>
        <v>n</v>
      </c>
      <c r="AP80" s="784" t="str">
        <f>'SAME R Results'!AL93</f>
        <v>y</v>
      </c>
      <c r="AQ80" s="784" t="str">
        <f>'SAME R Results'!AM93</f>
        <v>y</v>
      </c>
      <c r="AR80" s="817">
        <f>'SAME R Results'!AN93</f>
        <v>3.852706928546E-2</v>
      </c>
      <c r="AS80" s="819">
        <f>'SAME R Results'!AO93</f>
        <v>0</v>
      </c>
      <c r="AT80" s="784">
        <f>'SAME R Results'!AP93</f>
        <v>0</v>
      </c>
      <c r="AU80" s="789"/>
      <c r="AV80" s="821">
        <f>'SAME R Results'!AQ93</f>
        <v>0</v>
      </c>
      <c r="AW80" s="821">
        <f>'SAME R Results'!AR93</f>
        <v>6.222127619047618</v>
      </c>
      <c r="AX80" s="821">
        <f>'SAME R Results'!AS93</f>
        <v>0</v>
      </c>
      <c r="AY80" s="821">
        <f>'SAME R Results'!AT93</f>
        <v>0</v>
      </c>
      <c r="AZ80" s="824"/>
      <c r="BA80" s="824"/>
      <c r="BB80" s="821">
        <f>'SAME R Results'!AU93</f>
        <v>0.71681428571428563</v>
      </c>
      <c r="BC80" s="821">
        <f>'SAME R Results'!AV93</f>
        <v>2.661965909090909E-2</v>
      </c>
      <c r="BD80" s="821">
        <f>'SAME R Results'!AW93</f>
        <v>5.1033095238095241</v>
      </c>
      <c r="BE80" s="821">
        <f>'SAME R Results'!AX93</f>
        <v>4.6722686363636363</v>
      </c>
      <c r="BF80" s="827">
        <f>'SAME R Results'!AY93</f>
        <v>12025</v>
      </c>
      <c r="BG80" s="784">
        <f>'SAME R Results'!AZ93</f>
        <v>0.8369228571428573</v>
      </c>
      <c r="BH80" s="784">
        <f>'SAME R Results'!BA93</f>
        <v>8.5615677272727286E-2</v>
      </c>
      <c r="BI80" s="789"/>
      <c r="BJ80" s="784">
        <f>'SAME R Results'!BB93</f>
        <v>20.479333333333333</v>
      </c>
      <c r="BK80" s="784">
        <f>'SAME R Results'!BC93</f>
        <v>0.43104088744588775</v>
      </c>
      <c r="BL80" s="784">
        <f>'SAME R Results'!BD93</f>
        <v>438728.96546478604</v>
      </c>
      <c r="BM80" s="784">
        <f>'SAME R Results'!BE93</f>
        <v>73.832543651750925</v>
      </c>
      <c r="BN80" s="784">
        <f>'SAME R Results'!BF93</f>
        <v>0.69019462662337649</v>
      </c>
      <c r="BO80" s="784">
        <f>'SAME R Results'!BG93</f>
        <v>0.18782679496753252</v>
      </c>
      <c r="BP80" s="789"/>
      <c r="BQ80" s="784">
        <f>'SAME R Results'!BH93</f>
        <v>15.029824068911578</v>
      </c>
      <c r="BR80" s="817">
        <f>'SAME R Results'!BI93</f>
        <v>0.16828736979682504</v>
      </c>
      <c r="BS80" s="817">
        <f>'SAME R Results'!BJ93</f>
        <v>0.40295169678721698</v>
      </c>
      <c r="BT80" s="817">
        <f>'SAME R Results'!BL93</f>
        <v>3.6746334661286353</v>
      </c>
      <c r="BU80" s="817">
        <f>'SAME R Results'!BM93</f>
        <v>2.5457404617536565</v>
      </c>
      <c r="BV80" s="817">
        <f>'SAME R Results'!BN93</f>
        <v>0.1087553899042086</v>
      </c>
      <c r="BW80" s="784">
        <f>'SAME R Results'!BO93</f>
        <v>438728.96546478604</v>
      </c>
      <c r="BX80" s="784">
        <f>'SAME R Results'!BP93</f>
        <v>431550.24657623621</v>
      </c>
      <c r="BY80" s="784">
        <f>'SAME R Results'!BQ93</f>
        <v>409163.56778139976</v>
      </c>
      <c r="BZ80" s="784">
        <f>'SAME R Results'!BR93</f>
        <v>73.832543651750925</v>
      </c>
      <c r="CA80" s="784">
        <f>'SAME R Results'!BS93</f>
        <v>9.5676304591558139E-2</v>
      </c>
      <c r="CB80" s="784">
        <f>'SAME R Results'!BT93</f>
        <v>0.28000000000000003</v>
      </c>
      <c r="CC80" s="784">
        <f>'SAME R Results'!BV93</f>
        <v>2.6210786371588739</v>
      </c>
      <c r="CD80" s="880">
        <f>'SAME R Results'!BW93</f>
        <v>1</v>
      </c>
      <c r="CE80" s="1086">
        <f>'SAME R Results'!BZ93</f>
        <v>295.6786559110368</v>
      </c>
      <c r="CF80" s="1777">
        <f>'SAME R Results'!CA93</f>
        <v>3.7666666666666959</v>
      </c>
      <c r="CG80" s="1777" t="str">
        <f>'SAME R Results'!CB93</f>
        <v xml:space="preserve"> 51L</v>
      </c>
      <c r="CH80" s="1777">
        <f>'SAME R Results'!CC93</f>
        <v>251</v>
      </c>
      <c r="CI80" s="1777">
        <f>'SAME R Results'!CD93</f>
        <v>2.3941312676142152E-2</v>
      </c>
      <c r="CJ80" s="1777"/>
      <c r="CK80" s="1777"/>
      <c r="CL80" s="2015">
        <f>'SAME R Results'!CI93</f>
        <v>93</v>
      </c>
      <c r="CM80" s="2015" t="str">
        <f>'SAME R Results'!CJ93</f>
        <v>Lampwick</v>
      </c>
      <c r="CN80" s="2016">
        <f>'SAME R Results'!CK93</f>
        <v>0.16828736979682504</v>
      </c>
      <c r="CO80" s="2016">
        <f>'SAME R Results'!CL93</f>
        <v>4.5921670370780238E-2</v>
      </c>
      <c r="CP80" s="2016">
        <f>'SAME R Results'!CM93</f>
        <v>2.8724451584369801E-2</v>
      </c>
    </row>
    <row r="81" spans="1:95" ht="16.5" customHeight="1" x14ac:dyDescent="0.2">
      <c r="A81" s="780">
        <v>2</v>
      </c>
      <c r="B81" s="784" t="str">
        <f>'SAME R Results'!A94</f>
        <v>9(4)</v>
      </c>
      <c r="C81" s="1806" t="str">
        <f>'SAME R Results'!B94</f>
        <v>Lampwick</v>
      </c>
      <c r="D81" s="784" t="str">
        <f>'SAME R Results'!C94</f>
        <v>L04</v>
      </c>
      <c r="E81" s="784" t="str">
        <f>'SAME R Results'!D94</f>
        <v>51LA</v>
      </c>
      <c r="F81" s="784">
        <f>'SAME R Results'!E94</f>
        <v>0</v>
      </c>
      <c r="G81" s="784" t="str">
        <f>'SAME R Results'!F94</f>
        <v>98a</v>
      </c>
      <c r="H81" s="785" t="str">
        <f>'SAME R Results'!G94</f>
        <v>aged</v>
      </c>
      <c r="I81" s="784">
        <f>'SAME R Results'!H94</f>
        <v>251</v>
      </c>
      <c r="J81" s="786">
        <f>'SAME R Results'!I94</f>
        <v>40429.354166666664</v>
      </c>
      <c r="K81" s="784">
        <f>'SAME R Results'!J94</f>
        <v>0</v>
      </c>
      <c r="L81" s="788"/>
      <c r="M81" s="788"/>
      <c r="N81" s="784">
        <f>'SAME R Results'!K94</f>
        <v>0</v>
      </c>
      <c r="O81" s="793">
        <f>'SAME R Results'!L94</f>
        <v>1.28</v>
      </c>
      <c r="P81" s="784">
        <f>'SAME R Results'!M94</f>
        <v>0</v>
      </c>
      <c r="Q81" s="784">
        <f>'SAME R Results'!N94</f>
        <v>0</v>
      </c>
      <c r="R81" s="784">
        <f>'SAME R Results'!O94</f>
        <v>0</v>
      </c>
      <c r="S81" s="784">
        <f>'SAME R Results'!P94</f>
        <v>0</v>
      </c>
      <c r="T81" s="784">
        <f>'SAME R Results'!Q94</f>
        <v>0</v>
      </c>
      <c r="U81" s="784">
        <f>'SAME R Results'!R94</f>
        <v>585.28571428571433</v>
      </c>
      <c r="V81" s="784">
        <f>'SAME R Results'!S94</f>
        <v>0</v>
      </c>
      <c r="W81" s="784">
        <f>'SAME R Results'!T94</f>
        <v>0</v>
      </c>
      <c r="X81" s="784" t="str">
        <f>'SAME R Results'!U94</f>
        <v>n</v>
      </c>
      <c r="Y81" s="784" t="str">
        <f>'SAME R Results'!V94</f>
        <v>y</v>
      </c>
      <c r="Z81" s="784" t="str">
        <f>'SAME R Results'!W94</f>
        <v>y</v>
      </c>
      <c r="AA81" s="784" t="str">
        <f>'SAME R Results'!X94</f>
        <v>n</v>
      </c>
      <c r="AB81" s="784" t="str">
        <f>'SAME R Results'!Y94</f>
        <v>y</v>
      </c>
      <c r="AC81" s="789"/>
      <c r="AD81" s="784" t="str">
        <f>'SAME R Results'!Z94</f>
        <v>y</v>
      </c>
      <c r="AE81" s="784">
        <f>'SAME R Results'!AA94</f>
        <v>10</v>
      </c>
      <c r="AF81" s="784" t="str">
        <f>'SAME R Results'!AB94</f>
        <v>y</v>
      </c>
      <c r="AG81" s="817">
        <f>'SAME R Results'!AC94</f>
        <v>3.852706928546E-2</v>
      </c>
      <c r="AH81" s="819">
        <f>'SAME R Results'!AD94</f>
        <v>0</v>
      </c>
      <c r="AI81" s="784">
        <f>'SAME R Results'!AE94</f>
        <v>0</v>
      </c>
      <c r="AJ81" s="784">
        <f>'SAME R Results'!AF94</f>
        <v>0</v>
      </c>
      <c r="AK81" s="784">
        <f>'SAME R Results'!AG94</f>
        <v>0</v>
      </c>
      <c r="AL81" s="784">
        <f>'SAME R Results'!AH94</f>
        <v>0</v>
      </c>
      <c r="AM81" s="784">
        <f>'SAME R Results'!AI94</f>
        <v>0</v>
      </c>
      <c r="AN81" s="784">
        <f>'SAME R Results'!AJ94</f>
        <v>0</v>
      </c>
      <c r="AO81" s="784">
        <f>'SAME R Results'!AK94</f>
        <v>0</v>
      </c>
      <c r="AP81" s="784">
        <f>'SAME R Results'!AL94</f>
        <v>0</v>
      </c>
      <c r="AQ81" s="784">
        <f>'SAME R Results'!AM94</f>
        <v>0</v>
      </c>
      <c r="AR81" s="817">
        <f>'SAME R Results'!AN94</f>
        <v>0</v>
      </c>
      <c r="AS81" s="819">
        <f>'SAME R Results'!AO94</f>
        <v>0</v>
      </c>
      <c r="AT81" s="784">
        <f>'SAME R Results'!AP94</f>
        <v>90</v>
      </c>
      <c r="AU81" s="789"/>
      <c r="AV81" s="821">
        <f>'SAME R Results'!AQ94</f>
        <v>0</v>
      </c>
      <c r="AW81" s="821">
        <f>'SAME R Results'!AR94</f>
        <v>6.1840814999999996</v>
      </c>
      <c r="AX81" s="821">
        <f>'SAME R Results'!AS94</f>
        <v>0</v>
      </c>
      <c r="AY81" s="821">
        <f>'SAME R Results'!AT94</f>
        <v>0</v>
      </c>
      <c r="AZ81" s="824"/>
      <c r="BA81" s="824"/>
      <c r="BB81" s="821">
        <f>'SAME R Results'!AU94</f>
        <v>0.67301940000000005</v>
      </c>
      <c r="BC81" s="821">
        <f>'SAME R Results'!AV94</f>
        <v>4.1351330000000006E-2</v>
      </c>
      <c r="BD81" s="821">
        <f>'SAME R Results'!AW94</f>
        <v>5.0563070000000003</v>
      </c>
      <c r="BE81" s="821">
        <f>'SAME R Results'!AX94</f>
        <v>4.6961969999999997</v>
      </c>
      <c r="BF81" s="827">
        <f>'SAME R Results'!AY94</f>
        <v>9058</v>
      </c>
      <c r="BG81" s="784">
        <f>'SAME R Results'!AZ94</f>
        <v>0.78460679999999994</v>
      </c>
      <c r="BH81" s="784">
        <f>'SAME R Results'!BA94</f>
        <v>9.6283004999999977E-2</v>
      </c>
      <c r="BI81" s="789"/>
      <c r="BJ81" s="784">
        <f>'SAME R Results'!BB94</f>
        <v>18.903399999999998</v>
      </c>
      <c r="BK81" s="784">
        <f>'SAME R Results'!BC94</f>
        <v>0.3601100000000006</v>
      </c>
      <c r="BL81" s="784">
        <f>'SAME R Results'!BD94</f>
        <v>329083.62258389778</v>
      </c>
      <c r="BM81" s="784">
        <f>'SAME R Results'!BE94</f>
        <v>61.128591098456731</v>
      </c>
      <c r="BN81" s="784">
        <f>'SAME R Results'!BF94</f>
        <v>0.63166807000000003</v>
      </c>
      <c r="BO81" s="784">
        <f>'SAME R Results'!BG94</f>
        <v>0.17208094874999999</v>
      </c>
      <c r="BP81" s="789"/>
      <c r="BQ81" s="784">
        <f>'SAME R Results'!BH94</f>
        <v>13.793562403036354</v>
      </c>
      <c r="BR81" s="817">
        <f>'SAME R Results'!BI94</f>
        <v>0.18575397529201682</v>
      </c>
      <c r="BS81" s="817">
        <f>'SAME R Results'!BJ94</f>
        <v>0.43098006676055478</v>
      </c>
      <c r="BT81" s="817">
        <f>'SAME R Results'!BL94</f>
        <v>3.6707612004027848</v>
      </c>
      <c r="BU81" s="817">
        <f>'SAME R Results'!BM94</f>
        <v>2.5027965278330568</v>
      </c>
      <c r="BV81" s="817">
        <f>'SAME R Results'!BN94</f>
        <v>0.12194909540707573</v>
      </c>
      <c r="BW81" s="784">
        <f>'SAME R Results'!BO94</f>
        <v>329083.62258389778</v>
      </c>
      <c r="BX81" s="784">
        <f>'SAME R Results'!BP94</f>
        <v>323676.15184024005</v>
      </c>
      <c r="BY81" s="784">
        <f>'SAME R Results'!BQ94</f>
        <v>307510.63560578704</v>
      </c>
      <c r="BZ81" s="784">
        <f>'SAME R Results'!BR94</f>
        <v>61.128591098456731</v>
      </c>
      <c r="CA81" s="784">
        <f>'SAME R Results'!BS94</f>
        <v>7.9932078487081726E-2</v>
      </c>
      <c r="CB81" s="784">
        <f>'SAME R Results'!BT94</f>
        <v>0.28000000000000003</v>
      </c>
      <c r="CC81" s="784">
        <f>'SAME R Results'!BV94</f>
        <v>2.6060244648045843</v>
      </c>
      <c r="CD81" s="880">
        <f>'SAME R Results'!BW94</f>
        <v>1</v>
      </c>
      <c r="CE81" s="1086">
        <f>'SAME R Results'!BZ94</f>
        <v>295.6786559110368</v>
      </c>
      <c r="CF81" s="1777">
        <f>'SAME R Results'!CA94</f>
        <v>3.7666666666666959</v>
      </c>
      <c r="CG81" s="1777">
        <f>'SAME R Results'!CB94</f>
        <v>0</v>
      </c>
      <c r="CH81" s="1777">
        <f>'SAME R Results'!CC94</f>
        <v>0</v>
      </c>
      <c r="CI81" s="1777">
        <f>'SAME R Results'!CD94</f>
        <v>2.1972046305721457E-2</v>
      </c>
      <c r="CJ81" s="1777"/>
      <c r="CK81" s="1777"/>
      <c r="CL81" s="2015">
        <f>'SAME R Results'!CI94</f>
        <v>94</v>
      </c>
      <c r="CM81" s="2015" t="str">
        <f>'SAME R Results'!CJ94</f>
        <v>Lampwick</v>
      </c>
      <c r="CN81" s="2016">
        <f>'SAME R Results'!CK94</f>
        <v>0.18575397529201682</v>
      </c>
      <c r="CO81" s="2016">
        <f>'SAME R Results'!CL94</f>
        <v>4.5794411301677364E-2</v>
      </c>
      <c r="CP81" s="2016">
        <f>'SAME R Results'!CM94</f>
        <v>2.8742320322663092E-2</v>
      </c>
    </row>
    <row r="82" spans="1:95" ht="16.5" customHeight="1" x14ac:dyDescent="0.2">
      <c r="A82" s="780">
        <v>2</v>
      </c>
      <c r="B82" s="784" t="str">
        <f>'SAME R Results'!A110</f>
        <v>10 (4)</v>
      </c>
      <c r="C82" s="1806" t="str">
        <f>'SAME R Results'!B110</f>
        <v>Lampwick</v>
      </c>
      <c r="D82" s="784" t="str">
        <f>'SAME R Results'!C110</f>
        <v>L05</v>
      </c>
      <c r="E82" s="784" t="str">
        <f>'SAME R Results'!D110</f>
        <v>59 L</v>
      </c>
      <c r="F82" s="784">
        <f>'SAME R Results'!E110</f>
        <v>0</v>
      </c>
      <c r="G82" s="784">
        <f>'SAME R Results'!F110</f>
        <v>106</v>
      </c>
      <c r="H82" s="785" t="str">
        <f>'SAME R Results'!G110</f>
        <v>No flow run w/ aging</v>
      </c>
      <c r="I82" s="784">
        <f>'SAME R Results'!H110</f>
        <v>252</v>
      </c>
      <c r="J82" s="786">
        <f>'SAME R Results'!I110</f>
        <v>40430.305555555555</v>
      </c>
      <c r="K82" s="784">
        <f>'SAME R Results'!J110</f>
        <v>0</v>
      </c>
      <c r="L82" s="788"/>
      <c r="M82" s="788"/>
      <c r="N82" s="784">
        <f>'SAME R Results'!K110</f>
        <v>0</v>
      </c>
      <c r="O82" s="793">
        <f>'SAME R Results'!L110</f>
        <v>1.28</v>
      </c>
      <c r="P82" s="784">
        <f>'SAME R Results'!M110</f>
        <v>60</v>
      </c>
      <c r="Q82" s="784">
        <f>'SAME R Results'!N110</f>
        <v>11</v>
      </c>
      <c r="R82" s="784">
        <f>'SAME R Results'!O110</f>
        <v>8</v>
      </c>
      <c r="S82" s="784" t="str">
        <f>'SAME R Results'!P110</f>
        <v>n</v>
      </c>
      <c r="T82" s="784" t="str">
        <f>'SAME R Results'!Q110</f>
        <v>N</v>
      </c>
      <c r="U82" s="784">
        <f>'SAME R Results'!R110</f>
        <v>29.714285714285715</v>
      </c>
      <c r="V82" s="784" t="str">
        <f>'SAME R Results'!S110</f>
        <v>Y</v>
      </c>
      <c r="W82" s="784">
        <f>'SAME R Results'!T110</f>
        <v>90</v>
      </c>
      <c r="X82" s="784" t="str">
        <f>'SAME R Results'!U110</f>
        <v>n</v>
      </c>
      <c r="Y82" s="784" t="str">
        <f>'SAME R Results'!V110</f>
        <v>y</v>
      </c>
      <c r="Z82" s="784" t="str">
        <f>'SAME R Results'!W110</f>
        <v>y</v>
      </c>
      <c r="AA82" s="784" t="str">
        <f>'SAME R Results'!X110</f>
        <v>n</v>
      </c>
      <c r="AB82" s="784" t="str">
        <f>'SAME R Results'!Y110</f>
        <v>n</v>
      </c>
      <c r="AC82" s="789"/>
      <c r="AD82" s="784" t="str">
        <f>'SAME R Results'!Z110</f>
        <v>y</v>
      </c>
      <c r="AE82" s="784">
        <f>'SAME R Results'!AA110</f>
        <v>10</v>
      </c>
      <c r="AF82" s="784" t="str">
        <f>'SAME R Results'!AB110</f>
        <v>y</v>
      </c>
      <c r="AG82" s="817">
        <f>'SAME R Results'!AC110</f>
        <v>7.8816036857303803E-2</v>
      </c>
      <c r="AH82" s="819">
        <f>'SAME R Results'!AD110</f>
        <v>0</v>
      </c>
      <c r="AI82" s="784">
        <f>'SAME R Results'!AE110</f>
        <v>58</v>
      </c>
      <c r="AJ82" s="784">
        <f>'SAME R Results'!AF110</f>
        <v>480</v>
      </c>
      <c r="AK82" s="784">
        <f>'SAME R Results'!AG110</f>
        <v>0</v>
      </c>
      <c r="AL82" s="784" t="str">
        <f>'SAME R Results'!AH110</f>
        <v>n</v>
      </c>
      <c r="AM82" s="784" t="str">
        <f>'SAME R Results'!AI110</f>
        <v>y</v>
      </c>
      <c r="AN82" s="784" t="str">
        <f>'SAME R Results'!AJ110</f>
        <v>y</v>
      </c>
      <c r="AO82" s="784" t="str">
        <f>'SAME R Results'!AK110</f>
        <v>n</v>
      </c>
      <c r="AP82" s="784" t="str">
        <f>'SAME R Results'!AL110</f>
        <v>n</v>
      </c>
      <c r="AQ82" s="784" t="str">
        <f>'SAME R Results'!AM110</f>
        <v>y</v>
      </c>
      <c r="AR82" s="817">
        <f>'SAME R Results'!AN110</f>
        <v>7.8816036857303803E-2</v>
      </c>
      <c r="AS82" s="819">
        <f>'SAME R Results'!AO110</f>
        <v>0</v>
      </c>
      <c r="AT82" s="784">
        <f>'SAME R Results'!AP110</f>
        <v>0</v>
      </c>
      <c r="AU82" s="789"/>
      <c r="AV82" s="821">
        <f>'SAME R Results'!AQ110</f>
        <v>0</v>
      </c>
      <c r="AW82" s="821">
        <f>'SAME R Results'!AR110</f>
        <v>6.2560419999999999</v>
      </c>
      <c r="AX82" s="821">
        <f>'SAME R Results'!AS110</f>
        <v>0</v>
      </c>
      <c r="AY82" s="821">
        <f>'SAME R Results'!AT110</f>
        <v>0</v>
      </c>
      <c r="AZ82" s="824"/>
      <c r="BA82" s="824"/>
      <c r="BB82" s="821">
        <f>'SAME R Results'!AU110</f>
        <v>0.83120744999999974</v>
      </c>
      <c r="BC82" s="821">
        <f>'SAME R Results'!AV110</f>
        <v>3.5980234999999999E-2</v>
      </c>
      <c r="BD82" s="821">
        <f>'SAME R Results'!AW110</f>
        <v>4.9518899999999997</v>
      </c>
      <c r="BE82" s="821">
        <f>'SAME R Results'!AX110</f>
        <v>4.6689910000000001</v>
      </c>
      <c r="BF82" s="827">
        <f>'SAME R Results'!AY110</f>
        <v>6080</v>
      </c>
      <c r="BG82" s="784">
        <f>'SAME R Results'!AZ110</f>
        <v>0.90042085000000027</v>
      </c>
      <c r="BH82" s="784">
        <f>'SAME R Results'!BA110</f>
        <v>8.2290639999999998E-2</v>
      </c>
      <c r="BI82" s="789"/>
      <c r="BJ82" s="784">
        <f>'SAME R Results'!BB110</f>
        <v>43.326299999999996</v>
      </c>
      <c r="BK82" s="784">
        <f>'SAME R Results'!BC110</f>
        <v>0.28289899999999957</v>
      </c>
      <c r="BL82" s="784">
        <f>'SAME R Results'!BD110</f>
        <v>107516.96149531422</v>
      </c>
      <c r="BM82" s="784">
        <f>'SAME R Results'!BE110</f>
        <v>47.564685690088332</v>
      </c>
      <c r="BN82" s="784">
        <f>'SAME R Results'!BF110</f>
        <v>0.79522721499999971</v>
      </c>
      <c r="BO82" s="784">
        <f>'SAME R Results'!BG110</f>
        <v>0.20453255250000008</v>
      </c>
      <c r="BP82" s="789"/>
      <c r="BQ82" s="784">
        <f>'SAME R Results'!BH110</f>
        <v>12.131364</v>
      </c>
      <c r="BR82" s="817">
        <f>'SAME R Results'!BI110</f>
        <v>0.44239239119644658</v>
      </c>
      <c r="BS82" s="817">
        <f>'SAME R Results'!BJ110</f>
        <v>0.59953058438413609</v>
      </c>
      <c r="BT82" s="817">
        <f>'SAME R Results'!BL110</f>
        <v>3.8880227390698576</v>
      </c>
      <c r="BU82" s="817">
        <f>'SAME R Results'!BM110</f>
        <v>1.7355361204504993</v>
      </c>
      <c r="BV82" s="817">
        <f>'SAME R Results'!BN110</f>
        <v>0.38001942957695506</v>
      </c>
      <c r="BW82" s="784">
        <f>'SAME R Results'!BO110</f>
        <v>107516.96149531422</v>
      </c>
      <c r="BX82" s="784">
        <f>'SAME R Results'!BP110</f>
        <v>105742.70329132484</v>
      </c>
      <c r="BY82" s="784">
        <f>'SAME R Results'!BQ110</f>
        <v>100668.32482791525</v>
      </c>
      <c r="BZ82" s="784">
        <f>'SAME R Results'!BR110</f>
        <v>47.564685690088332</v>
      </c>
      <c r="CA82" s="784">
        <f>'SAME R Results'!BS110</f>
        <v>6.2793882624522679E-2</v>
      </c>
      <c r="CB82" s="784">
        <f>'SAME R Results'!BT110</f>
        <v>0.28000000000000003</v>
      </c>
      <c r="CC82" s="784">
        <f>'SAME R Results'!BV110</f>
        <v>1</v>
      </c>
      <c r="CD82" s="880">
        <f>'SAME R Results'!BW110</f>
        <v>1</v>
      </c>
      <c r="CE82" s="1086">
        <f>'SAME R Results'!BZ110</f>
        <v>296.85201609236873</v>
      </c>
      <c r="CF82" s="1777">
        <f>'SAME R Results'!CA110</f>
        <v>2.9300000000000992</v>
      </c>
      <c r="CG82" s="1777" t="str">
        <f>'SAME R Results'!CB110</f>
        <v xml:space="preserve"> 59L</v>
      </c>
      <c r="CH82" s="1777">
        <f>'SAME R Results'!CC110</f>
        <v>252</v>
      </c>
      <c r="CI82" s="1777">
        <f>'SAME R Results'!CD110</f>
        <v>2.48423836177466E-2</v>
      </c>
      <c r="CJ82" s="1777"/>
      <c r="CK82" s="1777"/>
      <c r="CL82" s="2015">
        <f>'SAME R Results'!CI110</f>
        <v>110</v>
      </c>
      <c r="CM82" s="2015" t="str">
        <f>'SAME R Results'!CJ110</f>
        <v>Lampwick</v>
      </c>
      <c r="CN82" s="2016">
        <f>'SAME R Results'!CK110</f>
        <v>0.44239239119644658</v>
      </c>
      <c r="CO82" s="2016">
        <f>'SAME R Results'!CL110</f>
        <v>6.5551344020342614E-2</v>
      </c>
      <c r="CP82" s="2016">
        <f>'SAME R Results'!CM110</f>
        <v>4.4827524993743983E-2</v>
      </c>
    </row>
    <row r="83" spans="1:95" s="11" customFormat="1" ht="16.5" customHeight="1" x14ac:dyDescent="0.2">
      <c r="A83" s="780">
        <v>2</v>
      </c>
      <c r="B83" s="784" t="str">
        <f>'SAME R Results'!A111</f>
        <v>10 (4)</v>
      </c>
      <c r="C83" s="1806" t="str">
        <f>'SAME R Results'!B111</f>
        <v>Lampwick</v>
      </c>
      <c r="D83" s="784" t="str">
        <f>'SAME R Results'!C111</f>
        <v>L05</v>
      </c>
      <c r="E83" s="784" t="str">
        <f>'SAME R Results'!D111</f>
        <v>59LA</v>
      </c>
      <c r="F83" s="784">
        <f>'SAME R Results'!E111</f>
        <v>0</v>
      </c>
      <c r="G83" s="784" t="str">
        <f>'SAME R Results'!F111</f>
        <v>106a</v>
      </c>
      <c r="H83" s="785" t="str">
        <f>'SAME R Results'!G111</f>
        <v>aged</v>
      </c>
      <c r="I83" s="784">
        <f>'SAME R Results'!H111</f>
        <v>252</v>
      </c>
      <c r="J83" s="786">
        <f>'SAME R Results'!I111</f>
        <v>40430.305555555555</v>
      </c>
      <c r="K83" s="784">
        <f>'SAME R Results'!J111</f>
        <v>0</v>
      </c>
      <c r="L83" s="787"/>
      <c r="M83" s="787"/>
      <c r="N83" s="784">
        <f>'SAME R Results'!K111</f>
        <v>0</v>
      </c>
      <c r="O83" s="793">
        <f>'SAME R Results'!L111</f>
        <v>1.28</v>
      </c>
      <c r="P83" s="784">
        <f>'SAME R Results'!M111</f>
        <v>0</v>
      </c>
      <c r="Q83" s="784">
        <f>'SAME R Results'!N111</f>
        <v>0</v>
      </c>
      <c r="R83" s="784">
        <f>'SAME R Results'!O111</f>
        <v>0</v>
      </c>
      <c r="S83" s="784">
        <f>'SAME R Results'!P111</f>
        <v>0</v>
      </c>
      <c r="T83" s="784">
        <f>'SAME R Results'!Q111</f>
        <v>0</v>
      </c>
      <c r="U83" s="784">
        <f>'SAME R Results'!R111</f>
        <v>558.28571428571433</v>
      </c>
      <c r="V83" s="784">
        <f>'SAME R Results'!S111</f>
        <v>0</v>
      </c>
      <c r="W83" s="784">
        <f>'SAME R Results'!T111</f>
        <v>0</v>
      </c>
      <c r="X83" s="784" t="str">
        <f>'SAME R Results'!U111</f>
        <v>n</v>
      </c>
      <c r="Y83" s="784" t="str">
        <f>'SAME R Results'!V111</f>
        <v>y</v>
      </c>
      <c r="Z83" s="784" t="str">
        <f>'SAME R Results'!W111</f>
        <v>y</v>
      </c>
      <c r="AA83" s="784" t="str">
        <f>'SAME R Results'!X111</f>
        <v>n</v>
      </c>
      <c r="AB83" s="784" t="str">
        <f>'SAME R Results'!Y111</f>
        <v>n</v>
      </c>
      <c r="AC83" s="808"/>
      <c r="AD83" s="784" t="str">
        <f>'SAME R Results'!Z111</f>
        <v>y</v>
      </c>
      <c r="AE83" s="784">
        <f>'SAME R Results'!AA111</f>
        <v>10</v>
      </c>
      <c r="AF83" s="784" t="str">
        <f>'SAME R Results'!AB111</f>
        <v>y</v>
      </c>
      <c r="AG83" s="817">
        <f>'SAME R Results'!AC111</f>
        <v>7.8816036857303803E-2</v>
      </c>
      <c r="AH83" s="819">
        <f>'SAME R Results'!AD111</f>
        <v>0</v>
      </c>
      <c r="AI83" s="784">
        <f>'SAME R Results'!AE111</f>
        <v>0</v>
      </c>
      <c r="AJ83" s="784">
        <f>'SAME R Results'!AF111</f>
        <v>0</v>
      </c>
      <c r="AK83" s="784">
        <f>'SAME R Results'!AG111</f>
        <v>0</v>
      </c>
      <c r="AL83" s="784">
        <f>'SAME R Results'!AH111</f>
        <v>0</v>
      </c>
      <c r="AM83" s="784">
        <f>'SAME R Results'!AI111</f>
        <v>0</v>
      </c>
      <c r="AN83" s="784">
        <f>'SAME R Results'!AJ111</f>
        <v>0</v>
      </c>
      <c r="AO83" s="784">
        <f>'SAME R Results'!AK111</f>
        <v>0</v>
      </c>
      <c r="AP83" s="784">
        <f>'SAME R Results'!AL111</f>
        <v>0</v>
      </c>
      <c r="AQ83" s="784">
        <f>'SAME R Results'!AM111</f>
        <v>0</v>
      </c>
      <c r="AR83" s="817">
        <f>'SAME R Results'!AN111</f>
        <v>0</v>
      </c>
      <c r="AS83" s="819">
        <f>'SAME R Results'!AO111</f>
        <v>0</v>
      </c>
      <c r="AT83" s="784">
        <f>'SAME R Results'!AP111</f>
        <v>0</v>
      </c>
      <c r="AU83" s="808"/>
      <c r="AV83" s="821">
        <f>'SAME R Results'!AQ111</f>
        <v>0</v>
      </c>
      <c r="AW83" s="821">
        <f>'SAME R Results'!AR111</f>
        <v>6.2467810000000012</v>
      </c>
      <c r="AX83" s="821">
        <f>'SAME R Results'!AS111</f>
        <v>0</v>
      </c>
      <c r="AY83" s="821">
        <f>'SAME R Results'!AT111</f>
        <v>0</v>
      </c>
      <c r="AZ83" s="823"/>
      <c r="BA83" s="823"/>
      <c r="BB83" s="821">
        <f>'SAME R Results'!AU111</f>
        <v>0.74006645000000004</v>
      </c>
      <c r="BC83" s="821">
        <f>'SAME R Results'!AV111</f>
        <v>3.2775885000000005E-2</v>
      </c>
      <c r="BD83" s="821">
        <f>'SAME R Results'!AW111</f>
        <v>4.9339899999999997</v>
      </c>
      <c r="BE83" s="821">
        <f>'SAME R Results'!AX111</f>
        <v>4.7002110000000004</v>
      </c>
      <c r="BF83" s="827">
        <f>'SAME R Results'!AY111</f>
        <v>5490</v>
      </c>
      <c r="BG83" s="784">
        <f>'SAME R Results'!AZ111</f>
        <v>0.79734800000000006</v>
      </c>
      <c r="BH83" s="784">
        <f>'SAME R Results'!BA111</f>
        <v>8.1817620000000008E-2</v>
      </c>
      <c r="BI83" s="808"/>
      <c r="BJ83" s="784">
        <f>'SAME R Results'!BB111</f>
        <v>38.541799999999995</v>
      </c>
      <c r="BK83" s="784">
        <f>'SAME R Results'!BC111</f>
        <v>0.23377899999999929</v>
      </c>
      <c r="BL83" s="784">
        <f>'SAME R Results'!BD111</f>
        <v>97001.378207353002</v>
      </c>
      <c r="BM83" s="784">
        <f>'SAME R Results'!BE111</f>
        <v>39.072658769889138</v>
      </c>
      <c r="BN83" s="784">
        <f>'SAME R Results'!BF111</f>
        <v>0.70729056500000009</v>
      </c>
      <c r="BO83" s="784">
        <f>'SAME R Results'!BG111</f>
        <v>0.17888259500000001</v>
      </c>
      <c r="BP83" s="808"/>
      <c r="BQ83" s="784">
        <f>'SAME R Results'!BH111</f>
        <v>10.791703999999999</v>
      </c>
      <c r="BR83" s="817">
        <f>'SAME R Results'!BI111</f>
        <v>0.40280519196713138</v>
      </c>
      <c r="BS83" s="817">
        <f>'SAME R Results'!BJ111</f>
        <v>0.59672078557518438</v>
      </c>
      <c r="BT83" s="817">
        <f>'SAME R Results'!BL111</f>
        <v>3.9539373017257495</v>
      </c>
      <c r="BU83" s="817">
        <f>'SAME R Results'!BM111</f>
        <v>1.8717880227738097</v>
      </c>
      <c r="BV83" s="817">
        <f>'SAME R Results'!BN111</f>
        <v>0.3309459012244117</v>
      </c>
      <c r="BW83" s="784">
        <f>'SAME R Results'!BO111</f>
        <v>97001.378207353002</v>
      </c>
      <c r="BX83" s="784">
        <f>'SAME R Results'!BP111</f>
        <v>95399.293085658646</v>
      </c>
      <c r="BY83" s="784">
        <f>'SAME R Results'!BQ111</f>
        <v>90858.426603778003</v>
      </c>
      <c r="BZ83" s="784">
        <f>'SAME R Results'!BR111</f>
        <v>39.072658769889138</v>
      </c>
      <c r="CA83" s="784">
        <f>'SAME R Results'!BS111</f>
        <v>5.1890926041019109E-2</v>
      </c>
      <c r="CB83" s="784">
        <f>'SAME R Results'!BT111</f>
        <v>0.28000000000000003</v>
      </c>
      <c r="CC83" s="784">
        <f>'SAME R Results'!BV111</f>
        <v>1</v>
      </c>
      <c r="CD83" s="880">
        <f>'SAME R Results'!BW111</f>
        <v>1</v>
      </c>
      <c r="CE83" s="1086">
        <f>'SAME R Results'!BZ111</f>
        <v>296.85201609236873</v>
      </c>
      <c r="CF83" s="1777">
        <f>'SAME R Results'!CA111</f>
        <v>2.9300000000000992</v>
      </c>
      <c r="CG83" s="1777">
        <f>'SAME R Results'!CB111</f>
        <v>0</v>
      </c>
      <c r="CH83" s="1777">
        <f>'SAME R Results'!CC111</f>
        <v>0</v>
      </c>
      <c r="CI83" s="1777">
        <f>'SAME R Results'!CD111</f>
        <v>2.2099052559726214E-2</v>
      </c>
      <c r="CJ83" s="1777"/>
      <c r="CK83" s="1777"/>
      <c r="CL83" s="2015">
        <f>'SAME R Results'!CI111</f>
        <v>111</v>
      </c>
      <c r="CM83" s="2015" t="str">
        <f>'SAME R Results'!CJ111</f>
        <v>Lampwick</v>
      </c>
      <c r="CN83" s="2016">
        <f>'SAME R Results'!CK111</f>
        <v>0.40280519196713138</v>
      </c>
      <c r="CO83" s="2016">
        <f>'SAME R Results'!CL111</f>
        <v>6.5540211721893046E-2</v>
      </c>
      <c r="CP83" s="2016">
        <f>'SAME R Results'!CM111</f>
        <v>4.2501922569073425E-2</v>
      </c>
      <c r="CQ83" s="2021"/>
    </row>
    <row r="84" spans="1:95" ht="16.5" customHeight="1" x14ac:dyDescent="0.2">
      <c r="A84" s="780">
        <v>2</v>
      </c>
      <c r="B84" s="784" t="str">
        <f>'SAME R Results'!A118</f>
        <v>11(4)</v>
      </c>
      <c r="C84" s="1806" t="str">
        <f>'SAME R Results'!B118</f>
        <v>Lampwick</v>
      </c>
      <c r="D84" s="784" t="str">
        <f>'SAME R Results'!C118</f>
        <v>L06</v>
      </c>
      <c r="E84" s="784" t="str">
        <f>'SAME R Results'!D118</f>
        <v>63 L</v>
      </c>
      <c r="F84" s="784">
        <f>'SAME R Results'!E118</f>
        <v>0</v>
      </c>
      <c r="G84" s="784">
        <f>'SAME R Results'!F118</f>
        <v>110</v>
      </c>
      <c r="H84" s="785" t="str">
        <f>'SAME R Results'!G118</f>
        <v>low flow run w STS</v>
      </c>
      <c r="I84" s="784">
        <f>'SAME R Results'!H118</f>
        <v>253</v>
      </c>
      <c r="J84" s="786">
        <f>'SAME R Results'!I118</f>
        <v>40430.305555555555</v>
      </c>
      <c r="K84" s="784">
        <f>'SAME R Results'!J118</f>
        <v>0</v>
      </c>
      <c r="L84" s="788"/>
      <c r="M84" s="788"/>
      <c r="N84" s="784">
        <f>'SAME R Results'!K118</f>
        <v>2</v>
      </c>
      <c r="O84" s="793">
        <f>'SAME R Results'!L118</f>
        <v>1.28</v>
      </c>
      <c r="P84" s="784">
        <f>'SAME R Results'!M118</f>
        <v>60</v>
      </c>
      <c r="Q84" s="784">
        <f>'SAME R Results'!N118</f>
        <v>11</v>
      </c>
      <c r="R84" s="784">
        <f>'SAME R Results'!O118</f>
        <v>8</v>
      </c>
      <c r="S84" s="784" t="str">
        <f>'SAME R Results'!P118</f>
        <v>n</v>
      </c>
      <c r="T84" s="784" t="str">
        <f>'SAME R Results'!Q118</f>
        <v>n</v>
      </c>
      <c r="U84" s="784">
        <f>'SAME R Results'!R118</f>
        <v>21.428571428571427</v>
      </c>
      <c r="V84" s="784" t="str">
        <f>'SAME R Results'!S118</f>
        <v>n</v>
      </c>
      <c r="W84" s="784">
        <f>'SAME R Results'!T118</f>
        <v>0</v>
      </c>
      <c r="X84" s="784" t="str">
        <f>'SAME R Results'!U118</f>
        <v>y</v>
      </c>
      <c r="Y84" s="784" t="str">
        <f>'SAME R Results'!V118</f>
        <v>n</v>
      </c>
      <c r="Z84" s="784" t="str">
        <f>'SAME R Results'!W118</f>
        <v>y</v>
      </c>
      <c r="AA84" s="784" t="str">
        <f>'SAME R Results'!X118</f>
        <v>n</v>
      </c>
      <c r="AB84" s="784" t="str">
        <f>'SAME R Results'!Y118</f>
        <v>y</v>
      </c>
      <c r="AC84" s="789"/>
      <c r="AD84" s="784" t="str">
        <f>'SAME R Results'!Z118</f>
        <v>y</v>
      </c>
      <c r="AE84" s="784">
        <f>'SAME R Results'!AA118</f>
        <v>10</v>
      </c>
      <c r="AF84" s="784" t="str">
        <f>'SAME R Results'!AB118</f>
        <v>y</v>
      </c>
      <c r="AG84" s="817">
        <f>'SAME R Results'!AC118</f>
        <v>3.852706928546E-2</v>
      </c>
      <c r="AH84" s="819">
        <f>'SAME R Results'!AD118</f>
        <v>0</v>
      </c>
      <c r="AI84" s="784">
        <f>'SAME R Results'!AE118</f>
        <v>0</v>
      </c>
      <c r="AJ84" s="784">
        <f>'SAME R Results'!AF118</f>
        <v>0</v>
      </c>
      <c r="AK84" s="784">
        <f>'SAME R Results'!AG118</f>
        <v>0</v>
      </c>
      <c r="AL84" s="784">
        <f>'SAME R Results'!AH118</f>
        <v>0</v>
      </c>
      <c r="AM84" s="784">
        <f>'SAME R Results'!AI118</f>
        <v>0</v>
      </c>
      <c r="AN84" s="784">
        <f>'SAME R Results'!AJ118</f>
        <v>0</v>
      </c>
      <c r="AO84" s="784">
        <f>'SAME R Results'!AK118</f>
        <v>0</v>
      </c>
      <c r="AP84" s="784">
        <f>'SAME R Results'!AL118</f>
        <v>0</v>
      </c>
      <c r="AQ84" s="784">
        <f>'SAME R Results'!AM118</f>
        <v>0</v>
      </c>
      <c r="AR84" s="817">
        <f>'SAME R Results'!AN118</f>
        <v>0</v>
      </c>
      <c r="AS84" s="819">
        <f>'SAME R Results'!AO118</f>
        <v>0</v>
      </c>
      <c r="AT84" s="784">
        <f>'SAME R Results'!AP118</f>
        <v>0</v>
      </c>
      <c r="AU84" s="789"/>
      <c r="AV84" s="821">
        <f>'SAME R Results'!AQ118</f>
        <v>0</v>
      </c>
      <c r="AW84" s="821">
        <f>'SAME R Results'!AR118</f>
        <v>6.2793880000000009</v>
      </c>
      <c r="AX84" s="821">
        <f>'SAME R Results'!AS118</f>
        <v>4.8928252380952379</v>
      </c>
      <c r="AY84" s="821">
        <f>'SAME R Results'!AT118</f>
        <v>5.1263119999999986</v>
      </c>
      <c r="AZ84" s="824"/>
      <c r="BA84" s="824"/>
      <c r="BB84" s="821">
        <f>'SAME R Results'!AU118</f>
        <v>0</v>
      </c>
      <c r="BC84" s="821">
        <f>'SAME R Results'!AV118</f>
        <v>0</v>
      </c>
      <c r="BD84" s="821">
        <f>'SAME R Results'!AW118</f>
        <v>5.9777834999999984</v>
      </c>
      <c r="BE84" s="821">
        <f>'SAME R Results'!AX118</f>
        <v>4.6155244999999994</v>
      </c>
      <c r="BF84" s="827">
        <f>'SAME R Results'!AY118</f>
        <v>24645</v>
      </c>
      <c r="BG84" s="784">
        <f>'SAME R Results'!AZ118</f>
        <v>0</v>
      </c>
      <c r="BH84" s="784">
        <f>'SAME R Results'!BA118</f>
        <v>0</v>
      </c>
      <c r="BI84" s="789"/>
      <c r="BJ84" s="784">
        <f>'SAME R Results'!BB118</f>
        <v>82.399200000000008</v>
      </c>
      <c r="BK84" s="784">
        <f>'SAME R Results'!BC118</f>
        <v>1.362258999999999</v>
      </c>
      <c r="BL84" s="784">
        <f>'SAME R Results'!BD118</f>
        <v>915311.87562477367</v>
      </c>
      <c r="BM84" s="784">
        <f>'SAME R Results'!BE118</f>
        <v>269.64467313300628</v>
      </c>
      <c r="BN84" s="784">
        <f>'SAME R Results'!BF118</f>
        <v>0</v>
      </c>
      <c r="BO84" s="784">
        <f>'SAME R Results'!BG118</f>
        <v>0</v>
      </c>
      <c r="BP84" s="789"/>
      <c r="BQ84" s="784">
        <f>'SAME R Results'!BH118</f>
        <v>52.899787351939423</v>
      </c>
      <c r="BR84" s="817">
        <f>'SAME R Results'!BI118</f>
        <v>0.29459322042440694</v>
      </c>
      <c r="BS84" s="817">
        <f>'SAME R Results'!BJ118</f>
        <v>0.47969155079332726</v>
      </c>
      <c r="BT84" s="817">
        <f>'SAME R Results'!BL118</f>
        <v>0</v>
      </c>
      <c r="BU84" s="817">
        <f>'SAME R Results'!BM118</f>
        <v>2.0102241523207525</v>
      </c>
      <c r="BV84" s="817">
        <f>'SAME R Results'!BN118</f>
        <v>0.2308623369659521</v>
      </c>
      <c r="BW84" s="784">
        <f>'SAME R Results'!BO118</f>
        <v>915311.87562477367</v>
      </c>
      <c r="BX84" s="784">
        <f>'SAME R Results'!BP118</f>
        <v>900599.23304612003</v>
      </c>
      <c r="BY84" s="784">
        <f>'SAME R Results'!BQ118</f>
        <v>846645.41398974834</v>
      </c>
      <c r="BZ84" s="784">
        <f>'SAME R Results'!BR118</f>
        <v>269.64467313300628</v>
      </c>
      <c r="CA84" s="784">
        <f>'SAME R Results'!BS118</f>
        <v>0.30237481132913052</v>
      </c>
      <c r="CB84" s="784">
        <f>'SAME R Results'!BT118</f>
        <v>0.28000000000000003</v>
      </c>
      <c r="CC84" s="784">
        <f>'SAME R Results'!BV118</f>
        <v>2.2928355126167754</v>
      </c>
      <c r="CD84" s="880">
        <f>'SAME R Results'!BW118</f>
        <v>1</v>
      </c>
      <c r="CE84" s="1086">
        <f>'SAME R Results'!BZ118</f>
        <v>299.07317141986238</v>
      </c>
      <c r="CF84" s="1777">
        <f>'SAME R Results'!CA118</f>
        <v>5.713333333333348</v>
      </c>
      <c r="CG84" s="1777" t="str">
        <f>'SAME R Results'!CB118</f>
        <v xml:space="preserve"> 63L</v>
      </c>
      <c r="CH84" s="1777">
        <f>'SAME R Results'!CC118</f>
        <v>253</v>
      </c>
      <c r="CI84" s="1777">
        <f>'SAME R Results'!CD118</f>
        <v>5.5554035725490503E-2</v>
      </c>
      <c r="CJ84" s="1777"/>
      <c r="CK84" s="1777"/>
      <c r="CL84" s="2015"/>
      <c r="CM84" s="2015"/>
      <c r="CN84" s="2015"/>
      <c r="CO84" s="2015"/>
      <c r="CP84" s="2015"/>
    </row>
    <row r="85" spans="1:95" ht="16.5" customHeight="1" x14ac:dyDescent="0.2">
      <c r="A85" s="780">
        <v>2</v>
      </c>
      <c r="B85" s="784">
        <f>'SAME R Results'!A8</f>
        <v>1</v>
      </c>
      <c r="C85" s="839" t="str">
        <f>'SAME R Results'!B8</f>
        <v>Pyrell</v>
      </c>
      <c r="D85" s="784" t="str">
        <f>'SAME R Results'!C8</f>
        <v>P02</v>
      </c>
      <c r="E85" s="784" t="str">
        <f>'SAME R Results'!D8</f>
        <v>5p</v>
      </c>
      <c r="F85" s="784">
        <f>'SAME R Results'!E8</f>
        <v>5</v>
      </c>
      <c r="G85" s="784">
        <f>'SAME R Results'!F8</f>
        <v>52</v>
      </c>
      <c r="H85" s="785" t="str">
        <f>'SAME R Results'!G8</f>
        <v>Baseline</v>
      </c>
      <c r="I85" s="784" t="str">
        <f>'SAME R Results'!H8</f>
        <v>203</v>
      </c>
      <c r="J85" s="786">
        <f>'SAME R Results'!I8</f>
        <v>40381</v>
      </c>
      <c r="K85" s="784">
        <f>'SAME R Results'!J8</f>
        <v>0</v>
      </c>
      <c r="L85" s="788"/>
      <c r="M85" s="788"/>
      <c r="N85" s="784">
        <f>'SAME R Results'!K8</f>
        <v>8.1</v>
      </c>
      <c r="O85" s="793">
        <f>'SAME R Results'!L8</f>
        <v>1.22</v>
      </c>
      <c r="P85" s="784">
        <f>'SAME R Results'!M8</f>
        <v>60</v>
      </c>
      <c r="Q85" s="784">
        <f>'SAME R Results'!N8</f>
        <v>11</v>
      </c>
      <c r="R85" s="784">
        <f>'SAME R Results'!O8</f>
        <v>8</v>
      </c>
      <c r="S85" s="784" t="str">
        <f>'SAME R Results'!P8</f>
        <v>n</v>
      </c>
      <c r="T85" s="784">
        <f>'SAME R Results'!Q8</f>
        <v>0</v>
      </c>
      <c r="U85" s="784" t="str">
        <f>'SAME R Results'!R8</f>
        <v>n/a</v>
      </c>
      <c r="V85" s="784" t="str">
        <f>'SAME R Results'!S8</f>
        <v>y</v>
      </c>
      <c r="W85" s="784">
        <f>'SAME R Results'!T8</f>
        <v>60</v>
      </c>
      <c r="X85" s="784" t="str">
        <f>'SAME R Results'!U8</f>
        <v>n</v>
      </c>
      <c r="Y85" s="784" t="str">
        <f>'SAME R Results'!V8</f>
        <v>y</v>
      </c>
      <c r="Z85" s="784" t="str">
        <f>'SAME R Results'!W8</f>
        <v>y</v>
      </c>
      <c r="AA85" s="784" t="str">
        <f>'SAME R Results'!X8</f>
        <v>y</v>
      </c>
      <c r="AB85" s="784" t="str">
        <f>'SAME R Results'!Y8</f>
        <v>y</v>
      </c>
      <c r="AC85" s="789"/>
      <c r="AD85" s="784" t="str">
        <f>'SAME R Results'!Z8</f>
        <v>y</v>
      </c>
      <c r="AE85" s="784">
        <f>'SAME R Results'!AA8</f>
        <v>10</v>
      </c>
      <c r="AF85" s="784" t="str">
        <f>'SAME R Results'!AB8</f>
        <v>y</v>
      </c>
      <c r="AG85" s="817">
        <f>'SAME R Results'!AC8</f>
        <v>3.852706928546E-2</v>
      </c>
      <c r="AH85" s="819">
        <f>'SAME R Results'!AD8</f>
        <v>0</v>
      </c>
      <c r="AI85" s="784">
        <f>'SAME R Results'!AE8</f>
        <v>0</v>
      </c>
      <c r="AJ85" s="784">
        <f>'SAME R Results'!AF8</f>
        <v>0</v>
      </c>
      <c r="AK85" s="784">
        <f>'SAME R Results'!AG8</f>
        <v>0</v>
      </c>
      <c r="AL85" s="784">
        <f>'SAME R Results'!AH8</f>
        <v>0</v>
      </c>
      <c r="AM85" s="784">
        <f>'SAME R Results'!AI8</f>
        <v>0</v>
      </c>
      <c r="AN85" s="784">
        <f>'SAME R Results'!AJ8</f>
        <v>0</v>
      </c>
      <c r="AO85" s="784">
        <f>'SAME R Results'!AK8</f>
        <v>0</v>
      </c>
      <c r="AP85" s="784">
        <f>'SAME R Results'!AL8</f>
        <v>0</v>
      </c>
      <c r="AQ85" s="784">
        <f>'SAME R Results'!AM8</f>
        <v>0</v>
      </c>
      <c r="AR85" s="817">
        <f>'SAME R Results'!AN8</f>
        <v>0</v>
      </c>
      <c r="AS85" s="819">
        <f>'SAME R Results'!AO8</f>
        <v>0</v>
      </c>
      <c r="AT85" s="784">
        <f>'SAME R Results'!AP8</f>
        <v>0</v>
      </c>
      <c r="AU85" s="789"/>
      <c r="AV85" s="821">
        <f>'SAME R Results'!AQ8</f>
        <v>0</v>
      </c>
      <c r="AW85" s="821">
        <f>'SAME R Results'!AR8</f>
        <v>6.2439999999999998</v>
      </c>
      <c r="AX85" s="821">
        <f>'SAME R Results'!AS8</f>
        <v>0</v>
      </c>
      <c r="AY85" s="821">
        <f>'SAME R Results'!AT8</f>
        <v>0</v>
      </c>
      <c r="AZ85" s="824"/>
      <c r="BA85" s="824"/>
      <c r="BB85" s="821">
        <f>'SAME R Results'!AU8</f>
        <v>1.0733951000000002</v>
      </c>
      <c r="BC85" s="821">
        <f>'SAME R Results'!AV8</f>
        <v>2.6800000000000001E-2</v>
      </c>
      <c r="BD85" s="821">
        <f>'SAME R Results'!AW8</f>
        <v>7.1744545000000004</v>
      </c>
      <c r="BE85" s="821">
        <f>'SAME R Results'!AX8</f>
        <v>4.7012175000000003</v>
      </c>
      <c r="BF85" s="827">
        <f>'SAME R Results'!AY8</f>
        <v>77955</v>
      </c>
      <c r="BG85" s="784">
        <f>'SAME R Results'!AZ8</f>
        <v>1.4183340000000002</v>
      </c>
      <c r="BH85" s="784">
        <f>'SAME R Results'!BA8</f>
        <v>8.2000000000000003E-2</v>
      </c>
      <c r="BI85" s="789"/>
      <c r="BJ85" s="784">
        <f>'SAME R Results'!BB8</f>
        <v>84.70040000000003</v>
      </c>
      <c r="BK85" s="784">
        <f>'SAME R Results'!BC8</f>
        <v>2.4732370000000001</v>
      </c>
      <c r="BL85" s="784">
        <f>'SAME R Results'!BD8</f>
        <v>3110970.9166285717</v>
      </c>
      <c r="BM85" s="784">
        <f>'SAME R Results'!BE8</f>
        <v>647.21974074117884</v>
      </c>
      <c r="BN85" s="784">
        <f>'SAME R Results'!BF8</f>
        <v>2.8033341747583633</v>
      </c>
      <c r="BO85" s="784">
        <f>'SAME R Results'!BG8</f>
        <v>0.89485197548974349</v>
      </c>
      <c r="BP85" s="789"/>
      <c r="BQ85" s="784">
        <f>'SAME R Results'!BH8</f>
        <v>108.36086003496634</v>
      </c>
      <c r="BR85" s="817">
        <f>'SAME R Results'!BI8</f>
        <v>0.2080442916652481</v>
      </c>
      <c r="BS85" s="817">
        <f>'SAME R Results'!BJ8</f>
        <v>0.40519053314258846</v>
      </c>
      <c r="BT85" s="817">
        <f>'SAME R Results'!BL8</f>
        <v>3.1327350797031284</v>
      </c>
      <c r="BU85" s="817">
        <f>'SAME R Results'!BM8</f>
        <v>2.262475756453556</v>
      </c>
      <c r="BV85" s="817">
        <f>'SAME R Results'!BN8</f>
        <v>0.14907474019917849</v>
      </c>
      <c r="BW85" s="784">
        <f>'SAME R Results'!BO8</f>
        <v>3110970.9166285717</v>
      </c>
      <c r="BX85" s="784">
        <f>'SAME R Results'!BP8</f>
        <v>3064433.1177963968</v>
      </c>
      <c r="BY85" s="784">
        <f>'SAME R Results'!BQ8</f>
        <v>2785904.3917858307</v>
      </c>
      <c r="BZ85" s="784">
        <f>'SAME R Results'!BR8</f>
        <v>647.21974074117884</v>
      </c>
      <c r="CA85" s="784">
        <f>'SAME R Results'!BS8</f>
        <v>0.54897385243718366</v>
      </c>
      <c r="CB85" s="784">
        <f>'SAME R Results'!BT8</f>
        <v>0.48</v>
      </c>
      <c r="CC85" s="784">
        <f>'SAME R Results'!BV8</f>
        <v>2.6652978231450279</v>
      </c>
      <c r="CD85" s="880">
        <f>'SAME R Results'!BW8</f>
        <v>1</v>
      </c>
      <c r="CE85" s="1086">
        <f>'SAME R Results'!BZ8</f>
        <v>230.42121123513496</v>
      </c>
      <c r="CF85" s="1777">
        <f>'SAME R Results'!CA8</f>
        <v>0</v>
      </c>
      <c r="CG85" s="1777">
        <f>'SAME R Results'!CB8</f>
        <v>0</v>
      </c>
      <c r="CH85" s="1777">
        <f>'SAME R Results'!CC8</f>
        <v>0</v>
      </c>
      <c r="CI85" s="1777">
        <f>'SAME R Results'!CD8</f>
        <v>0</v>
      </c>
      <c r="CJ85" s="1777"/>
      <c r="CK85" s="1777"/>
      <c r="CL85" s="2015">
        <f>'SAME R Results'!CI8</f>
        <v>8</v>
      </c>
      <c r="CM85" s="2015" t="str">
        <f>'SAME R Results'!CJ8</f>
        <v>Pyrell</v>
      </c>
      <c r="CN85" s="2016">
        <f>'SAME R Results'!CK8</f>
        <v>0.2080442916652481</v>
      </c>
      <c r="CO85" s="2016">
        <f>'SAME R Results'!CL8</f>
        <v>2.587035737676659E-2</v>
      </c>
      <c r="CP85" s="2016">
        <f>'SAME R Results'!CM8</f>
        <v>3.6968546838285758E-2</v>
      </c>
    </row>
    <row r="86" spans="1:95" ht="16.5" customHeight="1" x14ac:dyDescent="0.2">
      <c r="A86" s="780">
        <v>2</v>
      </c>
      <c r="B86" s="784">
        <f>'SAME R Results'!A27</f>
        <v>3</v>
      </c>
      <c r="C86" s="839" t="str">
        <f>'SAME R Results'!B27</f>
        <v>Pyrell</v>
      </c>
      <c r="D86" s="784" t="str">
        <f>'SAME R Results'!C27</f>
        <v>P03</v>
      </c>
      <c r="E86" s="784" t="str">
        <f>'SAME R Results'!D27</f>
        <v>16P</v>
      </c>
      <c r="F86" s="784">
        <f>'SAME R Results'!E27</f>
        <v>3</v>
      </c>
      <c r="G86" s="784">
        <f>'SAME R Results'!F27</f>
        <v>63</v>
      </c>
      <c r="H86" s="785" t="str">
        <f>'SAME R Results'!G27</f>
        <v>Baseline Aging</v>
      </c>
      <c r="I86" s="784">
        <f>'SAME R Results'!H27</f>
        <v>235</v>
      </c>
      <c r="J86" s="786">
        <f>'SAME R Results'!I27</f>
        <v>40413</v>
      </c>
      <c r="K86" s="784">
        <f>'SAME R Results'!J27</f>
        <v>0</v>
      </c>
      <c r="L86" s="788"/>
      <c r="M86" s="788"/>
      <c r="N86" s="784">
        <f>'SAME R Results'!K27</f>
        <v>8.1</v>
      </c>
      <c r="O86" s="793">
        <f>'SAME R Results'!L27</f>
        <v>1.22</v>
      </c>
      <c r="P86" s="784">
        <f>'SAME R Results'!M27</f>
        <v>60</v>
      </c>
      <c r="Q86" s="784">
        <f>'SAME R Results'!N27</f>
        <v>11</v>
      </c>
      <c r="R86" s="784">
        <f>'SAME R Results'!O27</f>
        <v>8</v>
      </c>
      <c r="S86" s="784" t="str">
        <f>'SAME R Results'!P27</f>
        <v>n</v>
      </c>
      <c r="T86" s="784">
        <f>'SAME R Results'!Q27</f>
        <v>0</v>
      </c>
      <c r="U86" s="784">
        <f>'SAME R Results'!R27</f>
        <v>55.6</v>
      </c>
      <c r="V86" s="784" t="str">
        <f>'SAME R Results'!S27</f>
        <v>y</v>
      </c>
      <c r="W86" s="784">
        <f>'SAME R Results'!T27</f>
        <v>60</v>
      </c>
      <c r="X86" s="784" t="str">
        <f>'SAME R Results'!U27</f>
        <v>n</v>
      </c>
      <c r="Y86" s="784" t="str">
        <f>'SAME R Results'!V27</f>
        <v>y</v>
      </c>
      <c r="Z86" s="784" t="str">
        <f>'SAME R Results'!W27</f>
        <v>y</v>
      </c>
      <c r="AA86" s="784" t="str">
        <f>'SAME R Results'!X27</f>
        <v>y</v>
      </c>
      <c r="AB86" s="784" t="str">
        <f>'SAME R Results'!Y27</f>
        <v>y</v>
      </c>
      <c r="AC86" s="789"/>
      <c r="AD86" s="784" t="str">
        <f>'SAME R Results'!Z27</f>
        <v>y</v>
      </c>
      <c r="AE86" s="784">
        <f>'SAME R Results'!AA27</f>
        <v>10</v>
      </c>
      <c r="AF86" s="784" t="str">
        <f>'SAME R Results'!AB27</f>
        <v>y</v>
      </c>
      <c r="AG86" s="817">
        <f>'SAME R Results'!AC27</f>
        <v>3.852706928546E-2</v>
      </c>
      <c r="AH86" s="819">
        <f>'SAME R Results'!AD27</f>
        <v>0</v>
      </c>
      <c r="AI86" s="784">
        <f>'SAME R Results'!AE27</f>
        <v>0</v>
      </c>
      <c r="AJ86" s="784">
        <f>'SAME R Results'!AF27</f>
        <v>0</v>
      </c>
      <c r="AK86" s="784">
        <f>'SAME R Results'!AG27</f>
        <v>0</v>
      </c>
      <c r="AL86" s="784">
        <f>'SAME R Results'!AH27</f>
        <v>0</v>
      </c>
      <c r="AM86" s="784">
        <f>'SAME R Results'!AI27</f>
        <v>0</v>
      </c>
      <c r="AN86" s="784">
        <f>'SAME R Results'!AJ27</f>
        <v>0</v>
      </c>
      <c r="AO86" s="784">
        <f>'SAME R Results'!AK27</f>
        <v>0</v>
      </c>
      <c r="AP86" s="784">
        <f>'SAME R Results'!AL27</f>
        <v>0</v>
      </c>
      <c r="AQ86" s="784">
        <f>'SAME R Results'!AM27</f>
        <v>0</v>
      </c>
      <c r="AR86" s="817">
        <f>'SAME R Results'!AN27</f>
        <v>0</v>
      </c>
      <c r="AS86" s="819">
        <f>'SAME R Results'!AO27</f>
        <v>0</v>
      </c>
      <c r="AT86" s="784">
        <f>'SAME R Results'!AP27</f>
        <v>0</v>
      </c>
      <c r="AU86" s="789"/>
      <c r="AV86" s="821">
        <f>'SAME R Results'!AQ27</f>
        <v>0</v>
      </c>
      <c r="AW86" s="821">
        <f>'SAME R Results'!AR27</f>
        <v>6.2380000000000004</v>
      </c>
      <c r="AX86" s="821">
        <f>'SAME R Results'!AS27</f>
        <v>0</v>
      </c>
      <c r="AY86" s="821">
        <f>'SAME R Results'!AT27</f>
        <v>0</v>
      </c>
      <c r="AZ86" s="824"/>
      <c r="BA86" s="824"/>
      <c r="BB86" s="821">
        <f>'SAME R Results'!AU27</f>
        <v>1.2618104999999997</v>
      </c>
      <c r="BC86" s="821">
        <f>'SAME R Results'!AV27</f>
        <v>2.6800000000000001E-2</v>
      </c>
      <c r="BD86" s="821">
        <f>'SAME R Results'!AW27</f>
        <v>7.4841774999999995</v>
      </c>
      <c r="BE86" s="821">
        <f>'SAME R Results'!AX27</f>
        <v>4.7311394999999994</v>
      </c>
      <c r="BF86" s="827">
        <f>'SAME R Results'!AY27</f>
        <v>94725</v>
      </c>
      <c r="BG86" s="784">
        <f>'SAME R Results'!AZ27</f>
        <v>1.7443859999999998</v>
      </c>
      <c r="BH86" s="784">
        <f>'SAME R Results'!BA27</f>
        <v>8.2000000000000003E-2</v>
      </c>
      <c r="BI86" s="789"/>
      <c r="BJ86" s="784">
        <f>'SAME R Results'!BB27</f>
        <v>95.160750000000021</v>
      </c>
      <c r="BK86" s="784">
        <f>'SAME R Results'!BC27</f>
        <v>2.7530380000000001</v>
      </c>
      <c r="BL86" s="784">
        <f>'SAME R Results'!BD27</f>
        <v>3862679.2540942985</v>
      </c>
      <c r="BM86" s="784">
        <f>'SAME R Results'!BE27</f>
        <v>799.72694879565961</v>
      </c>
      <c r="BN86" s="784">
        <f>'SAME R Results'!BF27</f>
        <v>3.3011901906079455</v>
      </c>
      <c r="BO86" s="784">
        <f>'SAME R Results'!BG27</f>
        <v>1.110891841851543</v>
      </c>
      <c r="BP86" s="789"/>
      <c r="BQ86" s="784">
        <f>'SAME R Results'!BH27</f>
        <v>121.49421996324</v>
      </c>
      <c r="BR86" s="817">
        <f>'SAME R Results'!BI27</f>
        <v>0.20703943977434275</v>
      </c>
      <c r="BS86" s="817">
        <f>'SAME R Results'!BJ27</f>
        <v>0.39164217089803754</v>
      </c>
      <c r="BT86" s="817">
        <f>'SAME R Results'!BL27</f>
        <v>2.9716576053936929</v>
      </c>
      <c r="BU86" s="817">
        <f>'SAME R Results'!BM27</f>
        <v>2.2219783573112184</v>
      </c>
      <c r="BV86" s="817">
        <f>'SAME R Results'!BN27</f>
        <v>0.15053410372740142</v>
      </c>
      <c r="BW86" s="784">
        <f>'SAME R Results'!BO27</f>
        <v>3862679.2540942985</v>
      </c>
      <c r="BX86" s="784">
        <f>'SAME R Results'!BP27</f>
        <v>3806130.0527040381</v>
      </c>
      <c r="BY86" s="784">
        <f>'SAME R Results'!BQ27</f>
        <v>3426451.3385870382</v>
      </c>
      <c r="BZ86" s="784">
        <f>'SAME R Results'!BR27</f>
        <v>799.72694879565961</v>
      </c>
      <c r="CA86" s="784">
        <f>'SAME R Results'!BS27</f>
        <v>0.6110800852348397</v>
      </c>
      <c r="CB86" s="784">
        <f>'SAME R Results'!BT27</f>
        <v>0.48</v>
      </c>
      <c r="CC86" s="784">
        <f>'SAME R Results'!BV27</f>
        <v>2.6598461892823453</v>
      </c>
      <c r="CD86" s="880">
        <f>'SAME R Results'!BW27</f>
        <v>1</v>
      </c>
      <c r="CE86" s="1086">
        <f>'SAME R Results'!BZ27</f>
        <v>225.3</v>
      </c>
      <c r="CF86" s="1777">
        <f>'SAME R Results'!CA27</f>
        <v>0.5633333333333046</v>
      </c>
      <c r="CG86" s="1777" t="str">
        <f>'SAME R Results'!CB27</f>
        <v xml:space="preserve"> 16P</v>
      </c>
      <c r="CH86" s="1777">
        <f>'SAME R Results'!CC27</f>
        <v>235</v>
      </c>
      <c r="CI86" s="1777">
        <f>'SAME R Results'!CD27</f>
        <v>1.2940212777150484</v>
      </c>
      <c r="CJ86" s="1777"/>
      <c r="CK86" s="1777"/>
      <c r="CL86" s="2015">
        <f>'SAME R Results'!CI27</f>
        <v>27</v>
      </c>
      <c r="CM86" s="2015" t="str">
        <f>'SAME R Results'!CJ27</f>
        <v>Pyrell</v>
      </c>
      <c r="CN86" s="2016">
        <f>'SAME R Results'!CK27</f>
        <v>0.20703943977434275</v>
      </c>
      <c r="CO86" s="2016">
        <f>'SAME R Results'!CL27</f>
        <v>2.7171582249812153E-2</v>
      </c>
      <c r="CP86" s="2016">
        <f>'SAME R Results'!CM27</f>
        <v>3.3826477741329367E-2</v>
      </c>
    </row>
    <row r="87" spans="1:95" ht="16.5" customHeight="1" x14ac:dyDescent="0.2">
      <c r="A87" s="780">
        <v>2</v>
      </c>
      <c r="B87" s="784">
        <f>'SAME R Results'!A28</f>
        <v>3</v>
      </c>
      <c r="C87" s="839" t="str">
        <f>'SAME R Results'!B28</f>
        <v>Pyrell</v>
      </c>
      <c r="D87" s="784" t="str">
        <f>'SAME R Results'!C28</f>
        <v>P03</v>
      </c>
      <c r="E87" s="784" t="str">
        <f>'SAME R Results'!D28</f>
        <v>16Pa</v>
      </c>
      <c r="F87" s="784">
        <f>'SAME R Results'!E28</f>
        <v>3</v>
      </c>
      <c r="G87" s="784" t="str">
        <f>'SAME R Results'!F28</f>
        <v>63a</v>
      </c>
      <c r="H87" s="785" t="str">
        <f>'SAME R Results'!G28</f>
        <v>aged</v>
      </c>
      <c r="I87" s="784">
        <f>'SAME R Results'!H28</f>
        <v>235</v>
      </c>
      <c r="J87" s="786">
        <f>'SAME R Results'!I28</f>
        <v>40413</v>
      </c>
      <c r="K87" s="784">
        <f>'SAME R Results'!J28</f>
        <v>0</v>
      </c>
      <c r="L87" s="788"/>
      <c r="M87" s="788"/>
      <c r="N87" s="784">
        <f>'SAME R Results'!K28</f>
        <v>8.1</v>
      </c>
      <c r="O87" s="793">
        <f>'SAME R Results'!L28</f>
        <v>1.22</v>
      </c>
      <c r="P87" s="784">
        <f>'SAME R Results'!M28</f>
        <v>0</v>
      </c>
      <c r="Q87" s="784">
        <f>'SAME R Results'!N28</f>
        <v>0</v>
      </c>
      <c r="R87" s="784">
        <f>'SAME R Results'!O28</f>
        <v>0</v>
      </c>
      <c r="S87" s="784">
        <f>'SAME R Results'!P28</f>
        <v>0</v>
      </c>
      <c r="T87" s="784">
        <f>'SAME R Results'!Q28</f>
        <v>0</v>
      </c>
      <c r="U87" s="784">
        <f>'SAME R Results'!R28</f>
        <v>839.6</v>
      </c>
      <c r="V87" s="784">
        <f>'SAME R Results'!S28</f>
        <v>0</v>
      </c>
      <c r="W87" s="784">
        <f>'SAME R Results'!T28</f>
        <v>0</v>
      </c>
      <c r="X87" s="784" t="str">
        <f>'SAME R Results'!U28</f>
        <v>n</v>
      </c>
      <c r="Y87" s="784" t="str">
        <f>'SAME R Results'!V28</f>
        <v>y</v>
      </c>
      <c r="Z87" s="784" t="str">
        <f>'SAME R Results'!W28</f>
        <v>y</v>
      </c>
      <c r="AA87" s="784" t="str">
        <f>'SAME R Results'!X28</f>
        <v>y</v>
      </c>
      <c r="AB87" s="784" t="str">
        <f>'SAME R Results'!Y28</f>
        <v>y</v>
      </c>
      <c r="AC87" s="789"/>
      <c r="AD87" s="784" t="str">
        <f>'SAME R Results'!Z28</f>
        <v>y</v>
      </c>
      <c r="AE87" s="784">
        <f>'SAME R Results'!AA28</f>
        <v>10</v>
      </c>
      <c r="AF87" s="784" t="str">
        <f>'SAME R Results'!AB28</f>
        <v>y</v>
      </c>
      <c r="AG87" s="817">
        <f>'SAME R Results'!AC28</f>
        <v>3.852706928546E-2</v>
      </c>
      <c r="AH87" s="819">
        <f>'SAME R Results'!AD28</f>
        <v>0</v>
      </c>
      <c r="AI87" s="784">
        <f>'SAME R Results'!AE28</f>
        <v>70</v>
      </c>
      <c r="AJ87" s="784">
        <f>'SAME R Results'!AF28</f>
        <v>720</v>
      </c>
      <c r="AK87" s="784">
        <f>'SAME R Results'!AG28</f>
        <v>0</v>
      </c>
      <c r="AL87" s="784" t="str">
        <f>'SAME R Results'!AH28</f>
        <v>n</v>
      </c>
      <c r="AM87" s="784" t="str">
        <f>'SAME R Results'!AI28</f>
        <v>y</v>
      </c>
      <c r="AN87" s="784" t="str">
        <f>'SAME R Results'!AJ28</f>
        <v>y</v>
      </c>
      <c r="AO87" s="784" t="str">
        <f>'SAME R Results'!AK28</f>
        <v>y</v>
      </c>
      <c r="AP87" s="784" t="str">
        <f>'SAME R Results'!AL28</f>
        <v>y</v>
      </c>
      <c r="AQ87" s="784" t="str">
        <f>'SAME R Results'!AM28</f>
        <v>y</v>
      </c>
      <c r="AR87" s="817">
        <f>'SAME R Results'!AN28</f>
        <v>3.852706928546E-2</v>
      </c>
      <c r="AS87" s="819">
        <f>'SAME R Results'!AO28</f>
        <v>0</v>
      </c>
      <c r="AT87" s="784">
        <f>'SAME R Results'!AP28</f>
        <v>60</v>
      </c>
      <c r="AU87" s="789"/>
      <c r="AV87" s="821">
        <f>'SAME R Results'!AQ28</f>
        <v>0</v>
      </c>
      <c r="AW87" s="821">
        <f>'SAME R Results'!AR28</f>
        <v>6.24</v>
      </c>
      <c r="AX87" s="821">
        <f>'SAME R Results'!AS28</f>
        <v>0</v>
      </c>
      <c r="AY87" s="821">
        <f>'SAME R Results'!AT28</f>
        <v>0</v>
      </c>
      <c r="AZ87" s="824"/>
      <c r="BA87" s="824"/>
      <c r="BB87" s="821">
        <f>'SAME R Results'!AU28</f>
        <v>1.7016754999999997</v>
      </c>
      <c r="BC87" s="821">
        <f>'SAME R Results'!AV28</f>
        <v>2.6800000000000001E-2</v>
      </c>
      <c r="BD87" s="821">
        <f>'SAME R Results'!AW28</f>
        <v>6.8619834999999991</v>
      </c>
      <c r="BE87" s="821">
        <f>'SAME R Results'!AX28</f>
        <v>4.7158055000000001</v>
      </c>
      <c r="BF87" s="827">
        <f>'SAME R Results'!AY28</f>
        <v>37425</v>
      </c>
      <c r="BG87" s="784">
        <f>'SAME R Results'!AZ28</f>
        <v>2.2644654999999996</v>
      </c>
      <c r="BH87" s="784">
        <f>'SAME R Results'!BA28</f>
        <v>8.2000000000000003E-2</v>
      </c>
      <c r="BI87" s="789"/>
      <c r="BJ87" s="784">
        <f>'SAME R Results'!BB28</f>
        <v>92.137049999999988</v>
      </c>
      <c r="BK87" s="784">
        <f>'SAME R Results'!BC28</f>
        <v>2.146177999999999</v>
      </c>
      <c r="BL87" s="784">
        <f>'SAME R Results'!BD28</f>
        <v>1414788.1544307088</v>
      </c>
      <c r="BM87" s="784">
        <f>'SAME R Results'!BE28</f>
        <v>507.96942227546441</v>
      </c>
      <c r="BN87" s="784">
        <f>'SAME R Results'!BF28</f>
        <v>4.4202531833917549</v>
      </c>
      <c r="BO87" s="784">
        <f>'SAME R Results'!BG28</f>
        <v>1.439965250255568</v>
      </c>
      <c r="BP87" s="789"/>
      <c r="BQ87" s="784">
        <f>'SAME R Results'!BH28</f>
        <v>116.15557237178292</v>
      </c>
      <c r="BR87" s="817">
        <f>'SAME R Results'!BI28</f>
        <v>0.35904274479868281</v>
      </c>
      <c r="BS87" s="817">
        <f>'SAME R Results'!BJ28</f>
        <v>0.53924153627656501</v>
      </c>
      <c r="BT87" s="817">
        <f>'SAME R Results'!BL28</f>
        <v>3.0696943433928281</v>
      </c>
      <c r="BU87" s="817">
        <f>'SAME R Results'!BM28</f>
        <v>1.8922142617359956</v>
      </c>
      <c r="BV87" s="817">
        <f>'SAME R Results'!BN28</f>
        <v>0.29297297716135123</v>
      </c>
      <c r="BW87" s="784">
        <f>'SAME R Results'!BO28</f>
        <v>1414788.1544307088</v>
      </c>
      <c r="BX87" s="784">
        <f>'SAME R Results'!BP28</f>
        <v>1392446.0709043907</v>
      </c>
      <c r="BY87" s="784">
        <f>'SAME R Results'!BQ28</f>
        <v>1298099.3377524919</v>
      </c>
      <c r="BZ87" s="784">
        <f>'SAME R Results'!BR28</f>
        <v>507.96942227546441</v>
      </c>
      <c r="CA87" s="784">
        <f>'SAME R Results'!BS28</f>
        <v>0.47637796324247511</v>
      </c>
      <c r="CB87" s="784">
        <f>'SAME R Results'!BT28</f>
        <v>0.48</v>
      </c>
      <c r="CC87" s="784">
        <f>'SAME R Results'!BV28</f>
        <v>2.6264220069401807</v>
      </c>
      <c r="CD87" s="880">
        <f>'SAME R Results'!BW28</f>
        <v>1</v>
      </c>
      <c r="CE87" s="1086">
        <f>'SAME R Results'!BZ28</f>
        <v>225.3</v>
      </c>
      <c r="CF87" s="1777">
        <f>'SAME R Results'!CA28</f>
        <v>0.5633333333333046</v>
      </c>
      <c r="CG87" s="1777">
        <f>'SAME R Results'!CB28</f>
        <v>0</v>
      </c>
      <c r="CH87" s="1777">
        <f>'SAME R Results'!CC28</f>
        <v>0</v>
      </c>
      <c r="CI87" s="1777">
        <f>'SAME R Results'!CD28</f>
        <v>1.2371599424214197</v>
      </c>
      <c r="CJ87" s="1777"/>
      <c r="CK87" s="1777"/>
      <c r="CL87" s="2015">
        <f>'SAME R Results'!CI28</f>
        <v>28</v>
      </c>
      <c r="CM87" s="2015" t="str">
        <f>'SAME R Results'!CJ28</f>
        <v>Pyrell</v>
      </c>
      <c r="CN87" s="2016">
        <f>'SAME R Results'!CK28</f>
        <v>0.35904274479868281</v>
      </c>
      <c r="CO87" s="2016">
        <f>'SAME R Results'!CL28</f>
        <v>3.805459430946375E-2</v>
      </c>
      <c r="CP87" s="2016">
        <f>'SAME R Results'!CM28</f>
        <v>2.7689566236748064E-2</v>
      </c>
    </row>
    <row r="88" spans="1:95" ht="16.5" customHeight="1" x14ac:dyDescent="0.2">
      <c r="A88" s="780">
        <v>2</v>
      </c>
      <c r="B88" s="784">
        <f>'SAME R Results'!A29</f>
        <v>3</v>
      </c>
      <c r="C88" s="839" t="str">
        <f>'SAME R Results'!B29</f>
        <v>Pyrell</v>
      </c>
      <c r="D88" s="784" t="str">
        <f>'SAME R Results'!C29</f>
        <v>P04</v>
      </c>
      <c r="E88" s="784" t="str">
        <f>'SAME R Results'!D29</f>
        <v>17P</v>
      </c>
      <c r="F88" s="784">
        <f>'SAME R Results'!E29</f>
        <v>4</v>
      </c>
      <c r="G88" s="784">
        <f>'SAME R Results'!F29</f>
        <v>64</v>
      </c>
      <c r="H88" s="785" t="str">
        <f>'SAME R Results'!G29</f>
        <v>High Temp aging</v>
      </c>
      <c r="I88" s="784">
        <f>'SAME R Results'!H29</f>
        <v>235</v>
      </c>
      <c r="J88" s="786">
        <f>'SAME R Results'!I29</f>
        <v>40413</v>
      </c>
      <c r="K88" s="784">
        <f>'SAME R Results'!J29</f>
        <v>0</v>
      </c>
      <c r="L88" s="788"/>
      <c r="M88" s="788"/>
      <c r="N88" s="784">
        <f>'SAME R Results'!K29</f>
        <v>8.1</v>
      </c>
      <c r="O88" s="793">
        <f>'SAME R Results'!L29</f>
        <v>1.23</v>
      </c>
      <c r="P88" s="784">
        <f>'SAME R Results'!M29</f>
        <v>60</v>
      </c>
      <c r="Q88" s="784">
        <f>'SAME R Results'!N29</f>
        <v>11</v>
      </c>
      <c r="R88" s="784">
        <f>'SAME R Results'!O29</f>
        <v>8</v>
      </c>
      <c r="S88" s="784" t="str">
        <f>'SAME R Results'!P29</f>
        <v>n</v>
      </c>
      <c r="T88" s="784">
        <f>'SAME R Results'!Q29</f>
        <v>0</v>
      </c>
      <c r="U88" s="784">
        <f>'SAME R Results'!R29</f>
        <v>47</v>
      </c>
      <c r="V88" s="784" t="str">
        <f>'SAME R Results'!S29</f>
        <v>y</v>
      </c>
      <c r="W88" s="784">
        <f>'SAME R Results'!T29</f>
        <v>45</v>
      </c>
      <c r="X88" s="784" t="str">
        <f>'SAME R Results'!U29</f>
        <v>n</v>
      </c>
      <c r="Y88" s="784" t="str">
        <f>'SAME R Results'!V29</f>
        <v>y</v>
      </c>
      <c r="Z88" s="784" t="str">
        <f>'SAME R Results'!W29</f>
        <v>y</v>
      </c>
      <c r="AA88" s="784" t="str">
        <f>'SAME R Results'!X29</f>
        <v>y</v>
      </c>
      <c r="AB88" s="784" t="str">
        <f>'SAME R Results'!Y29</f>
        <v>y</v>
      </c>
      <c r="AC88" s="789"/>
      <c r="AD88" s="784" t="str">
        <f>'SAME R Results'!Z29</f>
        <v>y</v>
      </c>
      <c r="AE88" s="784">
        <f>'SAME R Results'!AA29</f>
        <v>10</v>
      </c>
      <c r="AF88" s="784" t="str">
        <f>'SAME R Results'!AB29</f>
        <v>y</v>
      </c>
      <c r="AG88" s="817">
        <f>'SAME R Results'!AC29</f>
        <v>3.852706928546E-2</v>
      </c>
      <c r="AH88" s="819">
        <f>'SAME R Results'!AD29</f>
        <v>0</v>
      </c>
      <c r="AI88" s="784">
        <f>'SAME R Results'!AE29</f>
        <v>0</v>
      </c>
      <c r="AJ88" s="784">
        <f>'SAME R Results'!AF29</f>
        <v>0</v>
      </c>
      <c r="AK88" s="784">
        <f>'SAME R Results'!AG29</f>
        <v>0</v>
      </c>
      <c r="AL88" s="784">
        <f>'SAME R Results'!AH29</f>
        <v>0</v>
      </c>
      <c r="AM88" s="784">
        <f>'SAME R Results'!AI29</f>
        <v>0</v>
      </c>
      <c r="AN88" s="784">
        <f>'SAME R Results'!AJ29</f>
        <v>0</v>
      </c>
      <c r="AO88" s="784">
        <f>'SAME R Results'!AK29</f>
        <v>0</v>
      </c>
      <c r="AP88" s="784">
        <f>'SAME R Results'!AL29</f>
        <v>0</v>
      </c>
      <c r="AQ88" s="784">
        <f>'SAME R Results'!AM29</f>
        <v>0</v>
      </c>
      <c r="AR88" s="817">
        <f>'SAME R Results'!AN29</f>
        <v>0</v>
      </c>
      <c r="AS88" s="819">
        <f>'SAME R Results'!AO29</f>
        <v>0</v>
      </c>
      <c r="AT88" s="784">
        <f>'SAME R Results'!AP29</f>
        <v>0</v>
      </c>
      <c r="AU88" s="789"/>
      <c r="AV88" s="821">
        <f>'SAME R Results'!AQ29</f>
        <v>0</v>
      </c>
      <c r="AW88" s="821">
        <f>'SAME R Results'!AR29</f>
        <v>6.2480000000000002</v>
      </c>
      <c r="AX88" s="821">
        <f>'SAME R Results'!AS29</f>
        <v>0</v>
      </c>
      <c r="AY88" s="821">
        <f>'SAME R Results'!AT29</f>
        <v>0</v>
      </c>
      <c r="AZ88" s="824"/>
      <c r="BA88" s="824"/>
      <c r="BB88" s="821">
        <f>'SAME R Results'!AU29</f>
        <v>2.4593354999999999</v>
      </c>
      <c r="BC88" s="821">
        <f>'SAME R Results'!AV29</f>
        <v>2.6800000000000001E-2</v>
      </c>
      <c r="BD88" s="821">
        <f>'SAME R Results'!AW29</f>
        <v>7.6602935000000016</v>
      </c>
      <c r="BE88" s="821">
        <f>'SAME R Results'!AX29</f>
        <v>4.6471244999999994</v>
      </c>
      <c r="BF88" s="827">
        <f>'SAME R Results'!AY29</f>
        <v>95130</v>
      </c>
      <c r="BG88" s="784">
        <f>'SAME R Results'!AZ29</f>
        <v>3.3332830000000002</v>
      </c>
      <c r="BH88" s="784">
        <f>'SAME R Results'!BA29</f>
        <v>8.2000000000000003E-2</v>
      </c>
      <c r="BI88" s="789"/>
      <c r="BJ88" s="784">
        <f>'SAME R Results'!BB29</f>
        <v>140.37214999999998</v>
      </c>
      <c r="BK88" s="784">
        <f>'SAME R Results'!BC29</f>
        <v>3.0131690000000022</v>
      </c>
      <c r="BL88" s="784">
        <f>'SAME R Results'!BD29</f>
        <v>3881194.302428619</v>
      </c>
      <c r="BM88" s="784">
        <f>'SAME R Results'!BE29</f>
        <v>985.16488408159614</v>
      </c>
      <c r="BN88" s="784">
        <f>'SAME R Results'!BF29</f>
        <v>6.4844087888161575</v>
      </c>
      <c r="BO88" s="784">
        <f>'SAME R Results'!BG29</f>
        <v>2.1667359078756063</v>
      </c>
      <c r="BP88" s="789"/>
      <c r="BQ88" s="784">
        <f>'SAME R Results'!BH29</f>
        <v>178.73078086905704</v>
      </c>
      <c r="BR88" s="817">
        <f>'SAME R Results'!BI29</f>
        <v>0.2538303437849373</v>
      </c>
      <c r="BS88" s="817">
        <f>'SAME R Results'!BJ29</f>
        <v>0.44471159033705637</v>
      </c>
      <c r="BT88" s="817">
        <f>'SAME R Results'!BL29</f>
        <v>2.992708416954168</v>
      </c>
      <c r="BU88" s="817">
        <f>'SAME R Results'!BM29</f>
        <v>2.1145436150408896</v>
      </c>
      <c r="BV88" s="817">
        <f>'SAME R Results'!BN29</f>
        <v>0.19176797520354047</v>
      </c>
      <c r="BW88" s="784">
        <f>'SAME R Results'!BO29</f>
        <v>3881194.302428619</v>
      </c>
      <c r="BX88" s="784">
        <f>'SAME R Results'!BP29</f>
        <v>3824403.3229801576</v>
      </c>
      <c r="BY88" s="784">
        <f>'SAME R Results'!BQ29</f>
        <v>3442101.2643712335</v>
      </c>
      <c r="BZ88" s="784">
        <f>'SAME R Results'!BR29</f>
        <v>985.16488408159614</v>
      </c>
      <c r="CA88" s="784">
        <f>'SAME R Results'!BS29</f>
        <v>0.66882025215306806</v>
      </c>
      <c r="CB88" s="784">
        <f>'SAME R Results'!BT29</f>
        <v>0.48</v>
      </c>
      <c r="CC88" s="784">
        <f>'SAME R Results'!BV29</f>
        <v>2.6526329722612516</v>
      </c>
      <c r="CD88" s="880">
        <f>'SAME R Results'!BW29</f>
        <v>1</v>
      </c>
      <c r="CE88" s="1086">
        <f>'SAME R Results'!BZ29</f>
        <v>242.10308472492756</v>
      </c>
      <c r="CF88" s="1777">
        <f>'SAME R Results'!CA29</f>
        <v>0.66666666666664876</v>
      </c>
      <c r="CG88" s="1777" t="str">
        <f>'SAME R Results'!CB29</f>
        <v xml:space="preserve"> 17P</v>
      </c>
      <c r="CH88" s="1777">
        <f>'SAME R Results'!CC29</f>
        <v>235</v>
      </c>
      <c r="CI88" s="1777">
        <f>'SAME R Results'!CD29</f>
        <v>1.6085770278215568</v>
      </c>
      <c r="CJ88" s="1777"/>
      <c r="CK88" s="1777"/>
      <c r="CL88" s="2015">
        <f>'SAME R Results'!CI29</f>
        <v>29</v>
      </c>
      <c r="CM88" s="2015" t="str">
        <f>'SAME R Results'!CJ29</f>
        <v>Pyrell</v>
      </c>
      <c r="CN88" s="2016">
        <f>'SAME R Results'!CK29</f>
        <v>0.2538303437849373</v>
      </c>
      <c r="CO88" s="2016">
        <f>'SAME R Results'!CL29</f>
        <v>3.6280313649873261E-2</v>
      </c>
      <c r="CP88" s="2016">
        <f>'SAME R Results'!CM29</f>
        <v>2.770117210271078E-2</v>
      </c>
    </row>
    <row r="89" spans="1:95" ht="16.5" customHeight="1" x14ac:dyDescent="0.2">
      <c r="A89" s="780">
        <v>2</v>
      </c>
      <c r="B89" s="784">
        <f>'SAME R Results'!A30</f>
        <v>3</v>
      </c>
      <c r="C89" s="839" t="str">
        <f>'SAME R Results'!B30</f>
        <v>Pyrell</v>
      </c>
      <c r="D89" s="784" t="str">
        <f>'SAME R Results'!C30</f>
        <v>P04</v>
      </c>
      <c r="E89" s="784" t="str">
        <f>'SAME R Results'!D30</f>
        <v>17Pa</v>
      </c>
      <c r="F89" s="784">
        <f>'SAME R Results'!E30</f>
        <v>4</v>
      </c>
      <c r="G89" s="784" t="str">
        <f>'SAME R Results'!F30</f>
        <v>64a</v>
      </c>
      <c r="H89" s="785" t="str">
        <f>'SAME R Results'!G30</f>
        <v>aged</v>
      </c>
      <c r="I89" s="784">
        <f>'SAME R Results'!H30</f>
        <v>235</v>
      </c>
      <c r="J89" s="786">
        <f>'SAME R Results'!I30</f>
        <v>40413</v>
      </c>
      <c r="K89" s="784">
        <f>'SAME R Results'!J30</f>
        <v>0</v>
      </c>
      <c r="L89" s="788"/>
      <c r="M89" s="788"/>
      <c r="N89" s="784">
        <f>'SAME R Results'!K30</f>
        <v>8.1</v>
      </c>
      <c r="O89" s="793">
        <f>'SAME R Results'!L30</f>
        <v>1.23</v>
      </c>
      <c r="P89" s="784">
        <f>'SAME R Results'!M30</f>
        <v>0</v>
      </c>
      <c r="Q89" s="784">
        <f>'SAME R Results'!N30</f>
        <v>0</v>
      </c>
      <c r="R89" s="784">
        <f>'SAME R Results'!O30</f>
        <v>0</v>
      </c>
      <c r="S89" s="784">
        <f>'SAME R Results'!P30</f>
        <v>0</v>
      </c>
      <c r="T89" s="784">
        <f>'SAME R Results'!Q30</f>
        <v>0</v>
      </c>
      <c r="U89" s="784">
        <f>'SAME R Results'!R30</f>
        <v>842.4</v>
      </c>
      <c r="V89" s="784">
        <f>'SAME R Results'!S30</f>
        <v>0</v>
      </c>
      <c r="W89" s="784">
        <f>'SAME R Results'!T30</f>
        <v>0</v>
      </c>
      <c r="X89" s="784" t="str">
        <f>'SAME R Results'!U30</f>
        <v>n</v>
      </c>
      <c r="Y89" s="784" t="str">
        <f>'SAME R Results'!V30</f>
        <v>y</v>
      </c>
      <c r="Z89" s="784" t="str">
        <f>'SAME R Results'!W30</f>
        <v>y</v>
      </c>
      <c r="AA89" s="784" t="str">
        <f>'SAME R Results'!X30</f>
        <v>y</v>
      </c>
      <c r="AB89" s="784" t="str">
        <f>'SAME R Results'!Y30</f>
        <v>y</v>
      </c>
      <c r="AC89" s="789"/>
      <c r="AD89" s="784" t="str">
        <f>'SAME R Results'!Z30</f>
        <v>y</v>
      </c>
      <c r="AE89" s="784">
        <f>'SAME R Results'!AA30</f>
        <v>10</v>
      </c>
      <c r="AF89" s="784" t="str">
        <f>'SAME R Results'!AB30</f>
        <v>y</v>
      </c>
      <c r="AG89" s="817">
        <f>'SAME R Results'!AC30</f>
        <v>3.852706928546E-2</v>
      </c>
      <c r="AH89" s="819">
        <f>'SAME R Results'!AD30</f>
        <v>0</v>
      </c>
      <c r="AI89" s="784">
        <f>'SAME R Results'!AE30</f>
        <v>70</v>
      </c>
      <c r="AJ89" s="784">
        <f>'SAME R Results'!AF30</f>
        <v>720</v>
      </c>
      <c r="AK89" s="784">
        <f>'SAME R Results'!AG30</f>
        <v>0</v>
      </c>
      <c r="AL89" s="784" t="str">
        <f>'SAME R Results'!AH30</f>
        <v>n</v>
      </c>
      <c r="AM89" s="784" t="str">
        <f>'SAME R Results'!AI30</f>
        <v>y</v>
      </c>
      <c r="AN89" s="784" t="str">
        <f>'SAME R Results'!AJ30</f>
        <v>y</v>
      </c>
      <c r="AO89" s="784" t="str">
        <f>'SAME R Results'!AK30</f>
        <v>y</v>
      </c>
      <c r="AP89" s="784" t="str">
        <f>'SAME R Results'!AL30</f>
        <v>y</v>
      </c>
      <c r="AQ89" s="784" t="str">
        <f>'SAME R Results'!AM30</f>
        <v>y</v>
      </c>
      <c r="AR89" s="817">
        <f>'SAME R Results'!AN30</f>
        <v>3.852706928546E-2</v>
      </c>
      <c r="AS89" s="819">
        <f>'SAME R Results'!AO30</f>
        <v>0</v>
      </c>
      <c r="AT89" s="784">
        <f>'SAME R Results'!AP30</f>
        <v>45</v>
      </c>
      <c r="AU89" s="789"/>
      <c r="AV89" s="821">
        <f>'SAME R Results'!AQ30</f>
        <v>0</v>
      </c>
      <c r="AW89" s="821">
        <f>'SAME R Results'!AR30</f>
        <v>6.2489999999999997</v>
      </c>
      <c r="AX89" s="821">
        <f>'SAME R Results'!AS30</f>
        <v>0</v>
      </c>
      <c r="AY89" s="821">
        <f>'SAME R Results'!AT30</f>
        <v>0</v>
      </c>
      <c r="AZ89" s="824"/>
      <c r="BA89" s="824"/>
      <c r="BB89" s="821">
        <f>'SAME R Results'!AU30</f>
        <v>2.4697265000000006</v>
      </c>
      <c r="BC89" s="821">
        <f>'SAME R Results'!AV30</f>
        <v>2.6800000000000001E-2</v>
      </c>
      <c r="BD89" s="821">
        <f>'SAME R Results'!AW30</f>
        <v>7.1536854999999999</v>
      </c>
      <c r="BE89" s="821">
        <f>'SAME R Results'!AX30</f>
        <v>4.6995234999999997</v>
      </c>
      <c r="BF89" s="827">
        <f>'SAME R Results'!AY30</f>
        <v>37495</v>
      </c>
      <c r="BG89" s="784">
        <f>'SAME R Results'!AZ30</f>
        <v>3.2575235</v>
      </c>
      <c r="BH89" s="784">
        <f>'SAME R Results'!BA30</f>
        <v>8.2000000000000003E-2</v>
      </c>
      <c r="BI89" s="789"/>
      <c r="BJ89" s="784">
        <f>'SAME R Results'!BB30</f>
        <v>137.74324999999999</v>
      </c>
      <c r="BK89" s="784">
        <f>'SAME R Results'!BC30</f>
        <v>2.4541620000000002</v>
      </c>
      <c r="BL89" s="784">
        <f>'SAME R Results'!BD30</f>
        <v>1417570.6344373168</v>
      </c>
      <c r="BM89" s="784">
        <f>'SAME R Results'!BE30</f>
        <v>638.11173728499091</v>
      </c>
      <c r="BN89" s="784">
        <f>'SAME R Results'!BF30</f>
        <v>6.4328391320488816</v>
      </c>
      <c r="BO89" s="784">
        <f>'SAME R Results'!BG30</f>
        <v>2.090487764934887</v>
      </c>
      <c r="BP89" s="789"/>
      <c r="BQ89" s="784">
        <f>'SAME R Results'!BH30</f>
        <v>173.26517841275452</v>
      </c>
      <c r="BR89" s="817">
        <f>'SAME R Results'!BI30</f>
        <v>0.45014457959499116</v>
      </c>
      <c r="BS89" s="817">
        <f>'SAME R Results'!BJ30</f>
        <v>0.61572859049642992</v>
      </c>
      <c r="BT89" s="817">
        <f>'SAME R Results'!BL30</f>
        <v>3.0771953033885597</v>
      </c>
      <c r="BU89" s="817">
        <f>'SAME R Results'!BM30</f>
        <v>1.7501057221171064</v>
      </c>
      <c r="BV89" s="817">
        <f>'SAME R Results'!BN30</f>
        <v>0.38488711959034433</v>
      </c>
      <c r="BW89" s="784">
        <f>'SAME R Results'!BO30</f>
        <v>1417570.6344373168</v>
      </c>
      <c r="BX89" s="784">
        <f>'SAME R Results'!BP30</f>
        <v>1395186.7621108158</v>
      </c>
      <c r="BY89" s="784">
        <f>'SAME R Results'!BQ30</f>
        <v>1300595.4372945428</v>
      </c>
      <c r="BZ89" s="784">
        <f>'SAME R Results'!BR30</f>
        <v>638.11173728499091</v>
      </c>
      <c r="CA89" s="784">
        <f>'SAME R Results'!BS30</f>
        <v>0.5447398561662079</v>
      </c>
      <c r="CB89" s="784">
        <f>'SAME R Results'!BT30</f>
        <v>0.48</v>
      </c>
      <c r="CC89" s="784">
        <f>'SAME R Results'!BV30</f>
        <v>2.6205939070933684</v>
      </c>
      <c r="CD89" s="880">
        <f>'SAME R Results'!BW30</f>
        <v>1</v>
      </c>
      <c r="CE89" s="1086">
        <f>'SAME R Results'!BZ30</f>
        <v>242.10308472492756</v>
      </c>
      <c r="CF89" s="1777">
        <f>'SAME R Results'!CA30</f>
        <v>0.66666666666664876</v>
      </c>
      <c r="CG89" s="1777">
        <f>'SAME R Results'!CB30</f>
        <v>0</v>
      </c>
      <c r="CH89" s="1777">
        <f>'SAME R Results'!CC30</f>
        <v>0</v>
      </c>
      <c r="CI89" s="1777">
        <f>'SAME R Results'!CD30</f>
        <v>1.5593866057148327</v>
      </c>
      <c r="CJ89" s="1777"/>
      <c r="CK89" s="1777"/>
      <c r="CL89" s="2015">
        <f>'SAME R Results'!CI30</f>
        <v>30</v>
      </c>
      <c r="CM89" s="2015" t="str">
        <f>'SAME R Results'!CJ30</f>
        <v>Pyrell</v>
      </c>
      <c r="CN89" s="2016">
        <f>'SAME R Results'!CK30</f>
        <v>0.45014457959499116</v>
      </c>
      <c r="CO89" s="2016">
        <f>'SAME R Results'!CL30</f>
        <v>3.7127131896776688E-2</v>
      </c>
      <c r="CP89" s="2016">
        <f>'SAME R Results'!CM30</f>
        <v>2.80409938319751E-2</v>
      </c>
    </row>
    <row r="90" spans="1:95" ht="16.5" customHeight="1" x14ac:dyDescent="0.2">
      <c r="A90" s="780">
        <v>2</v>
      </c>
      <c r="B90" s="784">
        <f>'SAME R Results'!A40</f>
        <v>6</v>
      </c>
      <c r="C90" s="839" t="str">
        <f>'SAME R Results'!B40</f>
        <v>Pyrell</v>
      </c>
      <c r="D90" s="784" t="str">
        <f>'SAME R Results'!C40</f>
        <v>P08</v>
      </c>
      <c r="E90" s="784" t="str">
        <f>'SAME R Results'!D40</f>
        <v>24 P</v>
      </c>
      <c r="F90" s="784">
        <f>'SAME R Results'!E40</f>
        <v>5</v>
      </c>
      <c r="G90" s="784">
        <f>'SAME R Results'!F40</f>
        <v>71</v>
      </c>
      <c r="H90" s="785" t="str">
        <f>'SAME R Results'!G40</f>
        <v>High temp aged STS det</v>
      </c>
      <c r="I90" s="784">
        <f>'SAME R Results'!H40</f>
        <v>236</v>
      </c>
      <c r="J90" s="786">
        <f>'SAME R Results'!I40</f>
        <v>40414</v>
      </c>
      <c r="K90" s="784">
        <f>'SAME R Results'!J40</f>
        <v>0</v>
      </c>
      <c r="L90" s="788"/>
      <c r="M90" s="788"/>
      <c r="N90" s="784">
        <f>'SAME R Results'!K40</f>
        <v>8.1</v>
      </c>
      <c r="O90" s="793">
        <f>'SAME R Results'!L40</f>
        <v>1.23</v>
      </c>
      <c r="P90" s="784">
        <f>'SAME R Results'!M40</f>
        <v>60</v>
      </c>
      <c r="Q90" s="784">
        <f>'SAME R Results'!N40</f>
        <v>720</v>
      </c>
      <c r="R90" s="784">
        <f>'SAME R Results'!O40</f>
        <v>8</v>
      </c>
      <c r="S90" s="784" t="str">
        <f>'SAME R Results'!P40</f>
        <v>n</v>
      </c>
      <c r="T90" s="784" t="str">
        <f>'SAME R Results'!Q40</f>
        <v>n</v>
      </c>
      <c r="U90" s="784">
        <f>'SAME R Results'!R40</f>
        <v>750.42857142857144</v>
      </c>
      <c r="V90" s="784" t="str">
        <f>'SAME R Results'!S40</f>
        <v>y</v>
      </c>
      <c r="W90" s="784">
        <f>'SAME R Results'!T40</f>
        <v>45</v>
      </c>
      <c r="X90" s="784" t="str">
        <f>'SAME R Results'!U40</f>
        <v>y</v>
      </c>
      <c r="Y90" s="784" t="str">
        <f>'SAME R Results'!V40</f>
        <v>n</v>
      </c>
      <c r="Z90" s="784" t="str">
        <f>'SAME R Results'!W40</f>
        <v>y</v>
      </c>
      <c r="AA90" s="784" t="str">
        <f>'SAME R Results'!X40</f>
        <v>y</v>
      </c>
      <c r="AB90" s="784" t="str">
        <f>'SAME R Results'!Y40</f>
        <v>y</v>
      </c>
      <c r="AC90" s="789"/>
      <c r="AD90" s="784" t="str">
        <f>'SAME R Results'!Z40</f>
        <v>y</v>
      </c>
      <c r="AE90" s="784">
        <f>'SAME R Results'!AA40</f>
        <v>10</v>
      </c>
      <c r="AF90" s="784" t="str">
        <f>'SAME R Results'!AB40</f>
        <v>y</v>
      </c>
      <c r="AG90" s="817">
        <f>'SAME R Results'!AC40</f>
        <v>3.852706928546E-2</v>
      </c>
      <c r="AH90" s="819">
        <f>'SAME R Results'!AD40</f>
        <v>0</v>
      </c>
      <c r="AI90" s="784">
        <f>'SAME R Results'!AE40</f>
        <v>0</v>
      </c>
      <c r="AJ90" s="784">
        <f>'SAME R Results'!AF40</f>
        <v>0</v>
      </c>
      <c r="AK90" s="784">
        <f>'SAME R Results'!AG40</f>
        <v>0</v>
      </c>
      <c r="AL90" s="784">
        <f>'SAME R Results'!AH40</f>
        <v>0</v>
      </c>
      <c r="AM90" s="784">
        <f>'SAME R Results'!AI40</f>
        <v>0</v>
      </c>
      <c r="AN90" s="784">
        <f>'SAME R Results'!AJ40</f>
        <v>0</v>
      </c>
      <c r="AO90" s="784">
        <f>'SAME R Results'!AK40</f>
        <v>0</v>
      </c>
      <c r="AP90" s="784">
        <f>'SAME R Results'!AL40</f>
        <v>0</v>
      </c>
      <c r="AQ90" s="784">
        <f>'SAME R Results'!AM40</f>
        <v>0</v>
      </c>
      <c r="AR90" s="817">
        <f>'SAME R Results'!AN40</f>
        <v>0</v>
      </c>
      <c r="AS90" s="819">
        <f>'SAME R Results'!AO40</f>
        <v>0</v>
      </c>
      <c r="AT90" s="784">
        <f>'SAME R Results'!AP40</f>
        <v>0</v>
      </c>
      <c r="AU90" s="789"/>
      <c r="AV90" s="821">
        <f>'SAME R Results'!AQ40</f>
        <v>0</v>
      </c>
      <c r="AW90" s="821">
        <f>'SAME R Results'!AR40</f>
        <v>6.1209414999999989</v>
      </c>
      <c r="AX90" s="821">
        <f>'SAME R Results'!AS40</f>
        <v>4.5073549999999996</v>
      </c>
      <c r="AY90" s="821">
        <f>'SAME R Results'!AT40</f>
        <v>5.1140445000000003</v>
      </c>
      <c r="AZ90" s="824"/>
      <c r="BA90" s="824"/>
      <c r="BB90" s="821">
        <f>'SAME R Results'!AU40</f>
        <v>0</v>
      </c>
      <c r="BC90" s="821">
        <f>'SAME R Results'!AV40</f>
        <v>0</v>
      </c>
      <c r="BD90" s="821">
        <f>'SAME R Results'!AW40</f>
        <v>6.6638030000000015</v>
      </c>
      <c r="BE90" s="821">
        <f>'SAME R Results'!AX40</f>
        <v>4.7256469999999995</v>
      </c>
      <c r="BF90" s="827">
        <f>'SAME R Results'!AY40</f>
        <v>35850</v>
      </c>
      <c r="BG90" s="784">
        <f>'SAME R Results'!AZ40</f>
        <v>0</v>
      </c>
      <c r="BH90" s="784">
        <f>'SAME R Results'!BA40</f>
        <v>0</v>
      </c>
      <c r="BI90" s="789"/>
      <c r="BJ90" s="784">
        <f>'SAME R Results'!BB40</f>
        <v>51.400150000000011</v>
      </c>
      <c r="BK90" s="784">
        <f>'SAME R Results'!BC40</f>
        <v>1.938156000000002</v>
      </c>
      <c r="BL90" s="784">
        <f>'SAME R Results'!BD40</f>
        <v>1352316.8506269613</v>
      </c>
      <c r="BM90" s="784">
        <f>'SAME R Results'!BE40</f>
        <v>434.3353275439394</v>
      </c>
      <c r="BN90" s="784">
        <f>'SAME R Results'!BF40</f>
        <v>0</v>
      </c>
      <c r="BO90" s="784">
        <f>'SAME R Results'!BG40</f>
        <v>0</v>
      </c>
      <c r="BP90" s="789"/>
      <c r="BQ90" s="784">
        <f>'SAME R Results'!BH40</f>
        <v>57.835264772096366</v>
      </c>
      <c r="BR90" s="817">
        <f>'SAME R Results'!BI40</f>
        <v>0.32117867003030603</v>
      </c>
      <c r="BS90" s="817">
        <f>'SAME R Results'!BJ40</f>
        <v>0.43388224844250989</v>
      </c>
      <c r="BT90" s="817">
        <f>'SAME R Results'!BL40</f>
        <v>0</v>
      </c>
      <c r="BU90" s="817">
        <f>'SAME R Results'!BM40</f>
        <v>1.7305341707926598</v>
      </c>
      <c r="BV90" s="817">
        <f>'SAME R Results'!BN40</f>
        <v>0.27633385905082264</v>
      </c>
      <c r="BW90" s="784">
        <f>'SAME R Results'!BO40</f>
        <v>1352316.8506269613</v>
      </c>
      <c r="BX90" s="784">
        <f>'SAME R Results'!BP40</f>
        <v>1330915.0151047567</v>
      </c>
      <c r="BY90" s="784">
        <f>'SAME R Results'!BQ40</f>
        <v>1242004.3462288149</v>
      </c>
      <c r="BZ90" s="784">
        <f>'SAME R Results'!BR40</f>
        <v>434.3353275439394</v>
      </c>
      <c r="CA90" s="784">
        <f>'SAME R Results'!BS40</f>
        <v>0.43020420847021262</v>
      </c>
      <c r="CB90" s="784">
        <f>'SAME R Results'!BT40</f>
        <v>0.48</v>
      </c>
      <c r="CC90" s="784">
        <f>'SAME R Results'!BV40</f>
        <v>2.3441592085211309</v>
      </c>
      <c r="CD90" s="880">
        <f>'SAME R Results'!BW40</f>
        <v>1</v>
      </c>
      <c r="CE90" s="1086">
        <f>'SAME R Results'!BZ40</f>
        <v>245.32659055169475</v>
      </c>
      <c r="CF90" s="1777">
        <f>'SAME R Results'!CA40</f>
        <v>0</v>
      </c>
      <c r="CG90" s="1777">
        <f>'SAME R Results'!CB40</f>
        <v>0</v>
      </c>
      <c r="CH90" s="1777">
        <f>'SAME R Results'!CC40</f>
        <v>0</v>
      </c>
      <c r="CI90" s="1777">
        <f>'SAME R Results'!CD40</f>
        <v>0</v>
      </c>
      <c r="CJ90" s="1777"/>
      <c r="CK90" s="1777"/>
      <c r="CL90" s="2015"/>
      <c r="CM90" s="2015"/>
      <c r="CN90" s="2016"/>
      <c r="CO90" s="2016"/>
      <c r="CP90" s="2016"/>
    </row>
    <row r="91" spans="1:95" ht="16.5" customHeight="1" x14ac:dyDescent="0.2">
      <c r="A91" s="780">
        <v>2</v>
      </c>
      <c r="B91" s="784">
        <f>'SAME R Results'!A45</f>
        <v>5</v>
      </c>
      <c r="C91" s="839" t="str">
        <f>'SAME R Results'!B45</f>
        <v>Pyrell</v>
      </c>
      <c r="D91" s="784" t="str">
        <f>'SAME R Results'!C45</f>
        <v>P05</v>
      </c>
      <c r="E91" s="784" t="str">
        <f>'SAME R Results'!D45</f>
        <v>27 P</v>
      </c>
      <c r="F91" s="784">
        <f>'SAME R Results'!E45</f>
        <v>4</v>
      </c>
      <c r="G91" s="784">
        <f>'SAME R Results'!F45</f>
        <v>74</v>
      </c>
      <c r="H91" s="785" t="str">
        <f>'SAME R Results'!G45</f>
        <v>Baseline Aging</v>
      </c>
      <c r="I91" s="784">
        <f>'SAME R Results'!H45</f>
        <v>238</v>
      </c>
      <c r="J91" s="786">
        <f>'SAME R Results'!I45</f>
        <v>40416</v>
      </c>
      <c r="K91" s="784">
        <f>'SAME R Results'!J45</f>
        <v>0</v>
      </c>
      <c r="L91" s="788"/>
      <c r="M91" s="788"/>
      <c r="N91" s="784">
        <f>'SAME R Results'!K45</f>
        <v>8.1</v>
      </c>
      <c r="O91" s="793">
        <f>'SAME R Results'!L45</f>
        <v>1.22</v>
      </c>
      <c r="P91" s="784">
        <f>'SAME R Results'!M45</f>
        <v>60</v>
      </c>
      <c r="Q91" s="784">
        <f>'SAME R Results'!N45</f>
        <v>11</v>
      </c>
      <c r="R91" s="784">
        <f>'SAME R Results'!O45</f>
        <v>8</v>
      </c>
      <c r="S91" s="784" t="str">
        <f>'SAME R Results'!P45</f>
        <v>n</v>
      </c>
      <c r="T91" s="784">
        <f>'SAME R Results'!Q45</f>
        <v>0</v>
      </c>
      <c r="U91" s="784">
        <f>'SAME R Results'!R45</f>
        <v>48.428571428571431</v>
      </c>
      <c r="V91" s="784" t="str">
        <f>'SAME R Results'!S45</f>
        <v>y</v>
      </c>
      <c r="W91" s="784">
        <f>'SAME R Results'!T45</f>
        <v>60</v>
      </c>
      <c r="X91" s="784" t="str">
        <f>'SAME R Results'!U45</f>
        <v>n</v>
      </c>
      <c r="Y91" s="784" t="str">
        <f>'SAME R Results'!V45</f>
        <v>y</v>
      </c>
      <c r="Z91" s="784" t="str">
        <f>'SAME R Results'!W45</f>
        <v>y</v>
      </c>
      <c r="AA91" s="784" t="str">
        <f>'SAME R Results'!X45</f>
        <v>y</v>
      </c>
      <c r="AB91" s="784" t="str">
        <f>'SAME R Results'!Y45</f>
        <v>y</v>
      </c>
      <c r="AC91" s="789"/>
      <c r="AD91" s="784" t="str">
        <f>'SAME R Results'!Z45</f>
        <v>y</v>
      </c>
      <c r="AE91" s="784">
        <f>'SAME R Results'!AA45</f>
        <v>10</v>
      </c>
      <c r="AF91" s="784" t="str">
        <f>'SAME R Results'!AB45</f>
        <v>y</v>
      </c>
      <c r="AG91" s="817">
        <f>'SAME R Results'!AC45</f>
        <v>3.852706928546E-2</v>
      </c>
      <c r="AH91" s="819">
        <f>'SAME R Results'!AD45</f>
        <v>0</v>
      </c>
      <c r="AI91" s="784">
        <f>'SAME R Results'!AE45</f>
        <v>58</v>
      </c>
      <c r="AJ91" s="784">
        <f>'SAME R Results'!AF45</f>
        <v>480</v>
      </c>
      <c r="AK91" s="784">
        <f>'SAME R Results'!AG45</f>
        <v>0</v>
      </c>
      <c r="AL91" s="784" t="str">
        <f>'SAME R Results'!AH45</f>
        <v>n</v>
      </c>
      <c r="AM91" s="784" t="str">
        <f>'SAME R Results'!AI45</f>
        <v>y</v>
      </c>
      <c r="AN91" s="784" t="str">
        <f>'SAME R Results'!AJ45</f>
        <v>y</v>
      </c>
      <c r="AO91" s="784" t="str">
        <f>'SAME R Results'!AK45</f>
        <v>y</v>
      </c>
      <c r="AP91" s="784" t="str">
        <f>'SAME R Results'!AL45</f>
        <v>y</v>
      </c>
      <c r="AQ91" s="784" t="str">
        <f>'SAME R Results'!AM45</f>
        <v>y</v>
      </c>
      <c r="AR91" s="817">
        <f>'SAME R Results'!AN45</f>
        <v>3.852706928546E-2</v>
      </c>
      <c r="AS91" s="819">
        <f>'SAME R Results'!AO45</f>
        <v>0</v>
      </c>
      <c r="AT91" s="784">
        <f>'SAME R Results'!AP45</f>
        <v>0</v>
      </c>
      <c r="AU91" s="789"/>
      <c r="AV91" s="821">
        <f>'SAME R Results'!AQ45</f>
        <v>0</v>
      </c>
      <c r="AW91" s="821">
        <f>'SAME R Results'!AR45</f>
        <v>6.2568344999999992</v>
      </c>
      <c r="AX91" s="821">
        <f>'SAME R Results'!AS45</f>
        <v>0</v>
      </c>
      <c r="AY91" s="821">
        <f>'SAME R Results'!AT45</f>
        <v>0</v>
      </c>
      <c r="AZ91" s="824"/>
      <c r="BA91" s="824"/>
      <c r="BB91" s="821">
        <f>'SAME R Results'!AU45</f>
        <v>1.0560769999999999</v>
      </c>
      <c r="BC91" s="821">
        <f>'SAME R Results'!AV45</f>
        <v>2.6779190000000001E-2</v>
      </c>
      <c r="BD91" s="821">
        <f>'SAME R Results'!AW45</f>
        <v>7.6243590000000001</v>
      </c>
      <c r="BE91" s="821">
        <f>'SAME R Results'!AX45</f>
        <v>4.6188954999999989</v>
      </c>
      <c r="BF91" s="827">
        <f>'SAME R Results'!AY45</f>
        <v>112350</v>
      </c>
      <c r="BG91" s="784">
        <f>'SAME R Results'!AZ45</f>
        <v>1.5103150000000001</v>
      </c>
      <c r="BH91" s="784">
        <f>'SAME R Results'!BA45</f>
        <v>7.855224999999999E-2</v>
      </c>
      <c r="BI91" s="789"/>
      <c r="BJ91" s="784">
        <f>'SAME R Results'!BB45</f>
        <v>91.655199999999994</v>
      </c>
      <c r="BK91" s="784">
        <f>'SAME R Results'!BC45</f>
        <v>3.0054635000000012</v>
      </c>
      <c r="BL91" s="784">
        <f>'SAME R Results'!BD45</f>
        <v>4953334.072364063</v>
      </c>
      <c r="BM91" s="784">
        <f>'SAME R Results'!BE45</f>
        <v>978.85286843014046</v>
      </c>
      <c r="BN91" s="784">
        <f>'SAME R Results'!BF45</f>
        <v>2.7216529795782987</v>
      </c>
      <c r="BO91" s="784">
        <f>'SAME R Results'!BG45</f>
        <v>0.94646110113328596</v>
      </c>
      <c r="BP91" s="789"/>
      <c r="BQ91" s="784">
        <f>'SAME R Results'!BH45</f>
        <v>115.76666203673778</v>
      </c>
      <c r="BR91" s="817">
        <f>'SAME R Results'!BI45</f>
        <v>0.1976149506837051</v>
      </c>
      <c r="BS91" s="817">
        <f>'SAME R Results'!BJ45</f>
        <v>0.35472823373879336</v>
      </c>
      <c r="BT91" s="817">
        <f>'SAME R Results'!BL45</f>
        <v>2.8756099709955434</v>
      </c>
      <c r="BU91" s="817">
        <f>'SAME R Results'!BM45</f>
        <v>2.1487226040778928</v>
      </c>
      <c r="BV91" s="817">
        <f>'SAME R Results'!BN45</f>
        <v>0.14749653543696306</v>
      </c>
      <c r="BW91" s="784">
        <f>'SAME R Results'!BO45</f>
        <v>4953334.072364063</v>
      </c>
      <c r="BX91" s="784">
        <f>'SAME R Results'!BP45</f>
        <v>4617798.1689134808</v>
      </c>
      <c r="BY91" s="784">
        <f>'SAME R Results'!BQ45</f>
        <v>4102155.4566997737</v>
      </c>
      <c r="BZ91" s="784">
        <f>'SAME R Results'!BR45</f>
        <v>978.85286843014046</v>
      </c>
      <c r="CA91" s="784">
        <f>'SAME R Results'!BS45</f>
        <v>0.66710989523217634</v>
      </c>
      <c r="CB91" s="784">
        <f>'SAME R Results'!BT45</f>
        <v>0.48</v>
      </c>
      <c r="CC91" s="784">
        <f>'SAME R Results'!BV45</f>
        <v>2.6313896637601624</v>
      </c>
      <c r="CD91" s="880">
        <f>'SAME R Results'!BW45</f>
        <v>1</v>
      </c>
      <c r="CE91" s="1086">
        <f>'SAME R Results'!BZ45</f>
        <v>234.18212761794004</v>
      </c>
      <c r="CF91" s="1777">
        <f>'SAME R Results'!CA45</f>
        <v>0.5733333333333146</v>
      </c>
      <c r="CG91" s="1777" t="str">
        <f>'SAME R Results'!CB45</f>
        <v xml:space="preserve"> 27P</v>
      </c>
      <c r="CH91" s="1777">
        <f>'SAME R Results'!CC45</f>
        <v>238</v>
      </c>
      <c r="CI91" s="1777">
        <f>'SAME R Results'!CD45</f>
        <v>1.2115115794542721</v>
      </c>
      <c r="CJ91" s="1777"/>
      <c r="CK91" s="1777"/>
      <c r="CL91" s="2015">
        <f>'SAME R Results'!CI45</f>
        <v>45</v>
      </c>
      <c r="CM91" s="2015" t="str">
        <f>'SAME R Results'!CJ45</f>
        <v>Pyrell</v>
      </c>
      <c r="CN91" s="2016">
        <f>'SAME R Results'!CK45</f>
        <v>0.1976149506837051</v>
      </c>
      <c r="CO91" s="2016">
        <f>'SAME R Results'!CL45</f>
        <v>2.3509816485117279E-2</v>
      </c>
      <c r="CP91" s="2016">
        <f>'SAME R Results'!CM45</f>
        <v>3.550349974789041E-2</v>
      </c>
    </row>
    <row r="92" spans="1:95" ht="16.5" customHeight="1" x14ac:dyDescent="0.2">
      <c r="A92" s="780">
        <v>2</v>
      </c>
      <c r="B92" s="784">
        <f>'SAME R Results'!A46</f>
        <v>5</v>
      </c>
      <c r="C92" s="839" t="str">
        <f>'SAME R Results'!B46</f>
        <v>Pyrell</v>
      </c>
      <c r="D92" s="784" t="str">
        <f>'SAME R Results'!C46</f>
        <v>P05</v>
      </c>
      <c r="E92" s="784" t="str">
        <f>'SAME R Results'!D46</f>
        <v>27 Pa</v>
      </c>
      <c r="F92" s="784">
        <f>'SAME R Results'!E46</f>
        <v>4</v>
      </c>
      <c r="G92" s="784" t="str">
        <f>'SAME R Results'!F46</f>
        <v>74a</v>
      </c>
      <c r="H92" s="785" t="str">
        <f>'SAME R Results'!G46</f>
        <v>aged</v>
      </c>
      <c r="I92" s="784">
        <f>'SAME R Results'!H46</f>
        <v>238</v>
      </c>
      <c r="J92" s="786">
        <f>'SAME R Results'!I46</f>
        <v>40416</v>
      </c>
      <c r="K92" s="784">
        <f>'SAME R Results'!J46</f>
        <v>0</v>
      </c>
      <c r="L92" s="788"/>
      <c r="M92" s="788"/>
      <c r="N92" s="784">
        <f>'SAME R Results'!K46</f>
        <v>8.1</v>
      </c>
      <c r="O92" s="793">
        <f>'SAME R Results'!L46</f>
        <v>1.22</v>
      </c>
      <c r="P92" s="784">
        <f>'SAME R Results'!M46</f>
        <v>0</v>
      </c>
      <c r="Q92" s="784">
        <f>'SAME R Results'!N46</f>
        <v>0</v>
      </c>
      <c r="R92" s="784">
        <f>'SAME R Results'!O46</f>
        <v>0</v>
      </c>
      <c r="S92" s="784">
        <f>'SAME R Results'!P46</f>
        <v>0</v>
      </c>
      <c r="T92" s="784">
        <f>'SAME R Results'!Q46</f>
        <v>0</v>
      </c>
      <c r="U92" s="784">
        <f>'SAME R Results'!R46</f>
        <v>622.57142857142856</v>
      </c>
      <c r="V92" s="784">
        <f>'SAME R Results'!S46</f>
        <v>0</v>
      </c>
      <c r="W92" s="784">
        <f>'SAME R Results'!T46</f>
        <v>0</v>
      </c>
      <c r="X92" s="784" t="str">
        <f>'SAME R Results'!U46</f>
        <v>n</v>
      </c>
      <c r="Y92" s="784" t="str">
        <f>'SAME R Results'!V46</f>
        <v>y</v>
      </c>
      <c r="Z92" s="784" t="str">
        <f>'SAME R Results'!W46</f>
        <v>y</v>
      </c>
      <c r="AA92" s="784" t="str">
        <f>'SAME R Results'!X46</f>
        <v>y</v>
      </c>
      <c r="AB92" s="784" t="str">
        <f>'SAME R Results'!Y46</f>
        <v>y</v>
      </c>
      <c r="AC92" s="789"/>
      <c r="AD92" s="784" t="str">
        <f>'SAME R Results'!Z46</f>
        <v>y</v>
      </c>
      <c r="AE92" s="784">
        <f>'SAME R Results'!AA46</f>
        <v>10</v>
      </c>
      <c r="AF92" s="784" t="str">
        <f>'SAME R Results'!AB46</f>
        <v>y</v>
      </c>
      <c r="AG92" s="817">
        <f>'SAME R Results'!AC46</f>
        <v>3.852706928546E-2</v>
      </c>
      <c r="AH92" s="819">
        <f>'SAME R Results'!AD46</f>
        <v>0</v>
      </c>
      <c r="AI92" s="784">
        <f>'SAME R Results'!AE46</f>
        <v>0</v>
      </c>
      <c r="AJ92" s="784">
        <f>'SAME R Results'!AF46</f>
        <v>0</v>
      </c>
      <c r="AK92" s="784">
        <f>'SAME R Results'!AG46</f>
        <v>0</v>
      </c>
      <c r="AL92" s="784">
        <f>'SAME R Results'!AH46</f>
        <v>0</v>
      </c>
      <c r="AM92" s="784">
        <f>'SAME R Results'!AI46</f>
        <v>0</v>
      </c>
      <c r="AN92" s="784">
        <f>'SAME R Results'!AJ46</f>
        <v>0</v>
      </c>
      <c r="AO92" s="784">
        <f>'SAME R Results'!AK46</f>
        <v>0</v>
      </c>
      <c r="AP92" s="784">
        <f>'SAME R Results'!AL46</f>
        <v>0</v>
      </c>
      <c r="AQ92" s="784">
        <f>'SAME R Results'!AM46</f>
        <v>0</v>
      </c>
      <c r="AR92" s="817">
        <f>'SAME R Results'!AN46</f>
        <v>0</v>
      </c>
      <c r="AS92" s="819">
        <f>'SAME R Results'!AO46</f>
        <v>0</v>
      </c>
      <c r="AT92" s="784">
        <f>'SAME R Results'!AP46</f>
        <v>60</v>
      </c>
      <c r="AU92" s="789"/>
      <c r="AV92" s="821">
        <f>'SAME R Results'!AQ46</f>
        <v>0</v>
      </c>
      <c r="AW92" s="821">
        <f>'SAME R Results'!AR46</f>
        <v>6.2590780000000006</v>
      </c>
      <c r="AX92" s="821">
        <f>'SAME R Results'!AS46</f>
        <v>0</v>
      </c>
      <c r="AY92" s="821">
        <f>'SAME R Results'!AT46</f>
        <v>0</v>
      </c>
      <c r="AZ92" s="824"/>
      <c r="BA92" s="824"/>
      <c r="BB92" s="821">
        <f>'SAME R Results'!AU46</f>
        <v>1.3465120000000002</v>
      </c>
      <c r="BC92" s="821">
        <f>'SAME R Results'!AV46</f>
        <v>5.2841199999999998E-2</v>
      </c>
      <c r="BD92" s="821">
        <f>'SAME R Results'!AW46</f>
        <v>7.1362909999999999</v>
      </c>
      <c r="BE92" s="821">
        <f>'SAME R Results'!AX46</f>
        <v>4.6989445000000005</v>
      </c>
      <c r="BF92" s="827">
        <f>'SAME R Results'!AY46</f>
        <v>43615</v>
      </c>
      <c r="BG92" s="784">
        <f>'SAME R Results'!AZ46</f>
        <v>1.8497319999999999</v>
      </c>
      <c r="BH92" s="784">
        <f>'SAME R Results'!BA46</f>
        <v>0.11183162500000002</v>
      </c>
      <c r="BI92" s="789"/>
      <c r="BJ92" s="784">
        <f>'SAME R Results'!BB46</f>
        <v>93.744</v>
      </c>
      <c r="BK92" s="784">
        <f>'SAME R Results'!BC46</f>
        <v>2.4373464999999994</v>
      </c>
      <c r="BL92" s="784">
        <f>'SAME R Results'!BD46</f>
        <v>1662805.4414244581</v>
      </c>
      <c r="BM92" s="784">
        <f>'SAME R Results'!BE46</f>
        <v>630.19822520017613</v>
      </c>
      <c r="BN92" s="784">
        <f>'SAME R Results'!BF46</f>
        <v>3.3793622103748389</v>
      </c>
      <c r="BO92" s="784">
        <f>'SAME R Results'!BG46</f>
        <v>1.1349477109383741</v>
      </c>
      <c r="BP92" s="789"/>
      <c r="BQ92" s="784">
        <f>'SAME R Results'!BH46</f>
        <v>116.98495023057832</v>
      </c>
      <c r="BR92" s="817">
        <f>'SAME R Results'!BI46</f>
        <v>0.37899697072214944</v>
      </c>
      <c r="BS92" s="817">
        <f>'SAME R Results'!BJ46</f>
        <v>0.51218868310446886</v>
      </c>
      <c r="BT92" s="817">
        <f>'SAME R Results'!BL46</f>
        <v>2.9775488137517669</v>
      </c>
      <c r="BU92" s="817">
        <f>'SAME R Results'!BM46</f>
        <v>1.731148221373688</v>
      </c>
      <c r="BV92" s="817">
        <f>'SAME R Results'!BN46</f>
        <v>0.32601577798716497</v>
      </c>
      <c r="BW92" s="784">
        <f>'SAME R Results'!BO46</f>
        <v>1662805.4414244581</v>
      </c>
      <c r="BX92" s="784">
        <f>'SAME R Results'!BP46</f>
        <v>1636768.0339962584</v>
      </c>
      <c r="BY92" s="784">
        <f>'SAME R Results'!BQ46</f>
        <v>1519809.131889978</v>
      </c>
      <c r="BZ92" s="784">
        <f>'SAME R Results'!BR46</f>
        <v>630.19822520017613</v>
      </c>
      <c r="CA92" s="784">
        <f>'SAME R Results'!BS46</f>
        <v>0.54100739145875865</v>
      </c>
      <c r="CB92" s="784">
        <f>'SAME R Results'!BT46</f>
        <v>0.48</v>
      </c>
      <c r="CC92" s="784">
        <f>'SAME R Results'!BV46</f>
        <v>2.5998319499243134</v>
      </c>
      <c r="CD92" s="880">
        <f>'SAME R Results'!BW46</f>
        <v>1</v>
      </c>
      <c r="CE92" s="1086">
        <f>'SAME R Results'!BZ46</f>
        <v>234.18212761794004</v>
      </c>
      <c r="CF92" s="1777">
        <f>'SAME R Results'!CA46</f>
        <v>0.5733333333333146</v>
      </c>
      <c r="CG92" s="1777">
        <f>'SAME R Results'!CB46</f>
        <v>0</v>
      </c>
      <c r="CH92" s="1777">
        <f>'SAME R Results'!CC46</f>
        <v>0</v>
      </c>
      <c r="CI92" s="1777">
        <f>'SAME R Results'!CD46</f>
        <v>1.2242611070642317</v>
      </c>
      <c r="CJ92" s="1777"/>
      <c r="CK92" s="1777"/>
      <c r="CL92" s="2015">
        <f>'SAME R Results'!CI46</f>
        <v>46</v>
      </c>
      <c r="CM92" s="2015" t="str">
        <f>'SAME R Results'!CJ46</f>
        <v>Pyrell</v>
      </c>
      <c r="CN92" s="2016">
        <f>'SAME R Results'!CK46</f>
        <v>0.37899697072214944</v>
      </c>
      <c r="CO92" s="2016">
        <f>'SAME R Results'!CL46</f>
        <v>2.8887153464732751E-2</v>
      </c>
      <c r="CP92" s="2016">
        <f>'SAME R Results'!CM46</f>
        <v>3.2446875249857704E-2</v>
      </c>
    </row>
    <row r="93" spans="1:95" s="11" customFormat="1" ht="16.5" customHeight="1" x14ac:dyDescent="0.2">
      <c r="A93" s="780">
        <v>2</v>
      </c>
      <c r="B93" s="784">
        <f>'SAME R Results'!A49</f>
        <v>5</v>
      </c>
      <c r="C93" s="839" t="str">
        <f>'SAME R Results'!B49</f>
        <v>Pyrell</v>
      </c>
      <c r="D93" s="784" t="str">
        <f>'SAME R Results'!C49</f>
        <v>P06</v>
      </c>
      <c r="E93" s="784" t="str">
        <f>'SAME R Results'!D49</f>
        <v>29 P</v>
      </c>
      <c r="F93" s="784">
        <f>'SAME R Results'!E49</f>
        <v>5</v>
      </c>
      <c r="G93" s="784">
        <f>'SAME R Results'!F49</f>
        <v>76</v>
      </c>
      <c r="H93" s="785" t="str">
        <f>'SAME R Results'!G49</f>
        <v>High Temp aging</v>
      </c>
      <c r="I93" s="784">
        <f>'SAME R Results'!H49</f>
        <v>238</v>
      </c>
      <c r="J93" s="786">
        <f>'SAME R Results'!I49</f>
        <v>40416</v>
      </c>
      <c r="K93" s="784">
        <f>'SAME R Results'!J49</f>
        <v>0</v>
      </c>
      <c r="L93" s="788"/>
      <c r="M93" s="788"/>
      <c r="N93" s="784">
        <f>'SAME R Results'!K49</f>
        <v>8.1</v>
      </c>
      <c r="O93" s="793">
        <f>'SAME R Results'!L49</f>
        <v>1.23</v>
      </c>
      <c r="P93" s="784">
        <f>'SAME R Results'!M49</f>
        <v>60</v>
      </c>
      <c r="Q93" s="784">
        <f>'SAME R Results'!N49</f>
        <v>11</v>
      </c>
      <c r="R93" s="784">
        <f>'SAME R Results'!O49</f>
        <v>8</v>
      </c>
      <c r="S93" s="784" t="str">
        <f>'SAME R Results'!P49</f>
        <v>n</v>
      </c>
      <c r="T93" s="784">
        <f>'SAME R Results'!Q49</f>
        <v>0</v>
      </c>
      <c r="U93" s="784">
        <f>'SAME R Results'!R49</f>
        <v>51.428571428571431</v>
      </c>
      <c r="V93" s="784" t="str">
        <f>'SAME R Results'!S49</f>
        <v>y</v>
      </c>
      <c r="W93" s="784">
        <f>'SAME R Results'!T49</f>
        <v>45</v>
      </c>
      <c r="X93" s="784" t="str">
        <f>'SAME R Results'!U49</f>
        <v>n</v>
      </c>
      <c r="Y93" s="784" t="str">
        <f>'SAME R Results'!V49</f>
        <v>y</v>
      </c>
      <c r="Z93" s="784" t="str">
        <f>'SAME R Results'!W49</f>
        <v>y</v>
      </c>
      <c r="AA93" s="784" t="str">
        <f>'SAME R Results'!X49</f>
        <v>y</v>
      </c>
      <c r="AB93" s="784" t="str">
        <f>'SAME R Results'!Y49</f>
        <v>y</v>
      </c>
      <c r="AC93" s="789"/>
      <c r="AD93" s="784" t="str">
        <f>'SAME R Results'!Z49</f>
        <v>y</v>
      </c>
      <c r="AE93" s="784">
        <f>'SAME R Results'!AA49</f>
        <v>10</v>
      </c>
      <c r="AF93" s="784" t="str">
        <f>'SAME R Results'!AB49</f>
        <v>y</v>
      </c>
      <c r="AG93" s="817">
        <f>'SAME R Results'!AC49</f>
        <v>3.852706928546E-2</v>
      </c>
      <c r="AH93" s="819">
        <f>'SAME R Results'!AD49</f>
        <v>0</v>
      </c>
      <c r="AI93" s="784">
        <f>'SAME R Results'!AE49</f>
        <v>58</v>
      </c>
      <c r="AJ93" s="784">
        <f>'SAME R Results'!AF49</f>
        <v>480</v>
      </c>
      <c r="AK93" s="784">
        <f>'SAME R Results'!AG49</f>
        <v>0</v>
      </c>
      <c r="AL93" s="784" t="str">
        <f>'SAME R Results'!AH49</f>
        <v>n</v>
      </c>
      <c r="AM93" s="784" t="str">
        <f>'SAME R Results'!AI49</f>
        <v>y</v>
      </c>
      <c r="AN93" s="784" t="str">
        <f>'SAME R Results'!AJ49</f>
        <v>y</v>
      </c>
      <c r="AO93" s="784" t="str">
        <f>'SAME R Results'!AK49</f>
        <v>y</v>
      </c>
      <c r="AP93" s="784" t="str">
        <f>'SAME R Results'!AL49</f>
        <v>y</v>
      </c>
      <c r="AQ93" s="784" t="str">
        <f>'SAME R Results'!AM49</f>
        <v>y</v>
      </c>
      <c r="AR93" s="817">
        <f>'SAME R Results'!AN49</f>
        <v>3.852706928546E-2</v>
      </c>
      <c r="AS93" s="819">
        <f>'SAME R Results'!AO49</f>
        <v>0</v>
      </c>
      <c r="AT93" s="784">
        <f>'SAME R Results'!AP49</f>
        <v>0</v>
      </c>
      <c r="AU93" s="789"/>
      <c r="AV93" s="821">
        <f>'SAME R Results'!AQ49</f>
        <v>0</v>
      </c>
      <c r="AW93" s="821">
        <f>'SAME R Results'!AR49</f>
        <v>6.2617504999999998</v>
      </c>
      <c r="AX93" s="821">
        <f>'SAME R Results'!AS49</f>
        <v>0</v>
      </c>
      <c r="AY93" s="821">
        <f>'SAME R Results'!AT49</f>
        <v>0</v>
      </c>
      <c r="AZ93" s="824"/>
      <c r="BA93" s="824"/>
      <c r="BB93" s="821">
        <f>'SAME R Results'!AU49</f>
        <v>2.6423810000000003</v>
      </c>
      <c r="BC93" s="821">
        <f>'SAME R Results'!AV49</f>
        <v>2.7664190000000005E-2</v>
      </c>
      <c r="BD93" s="821">
        <f>'SAME R Results'!AW49</f>
        <v>7.8387760000000002</v>
      </c>
      <c r="BE93" s="821">
        <f>'SAME R Results'!AX49</f>
        <v>4.6380309999999998</v>
      </c>
      <c r="BF93" s="827">
        <f>'SAME R Results'!AY49</f>
        <v>81685</v>
      </c>
      <c r="BG93" s="784">
        <f>'SAME R Results'!AZ49</f>
        <v>3.3800660000000002</v>
      </c>
      <c r="BH93" s="784">
        <f>'SAME R Results'!BA49</f>
        <v>7.9345705000000002E-2</v>
      </c>
      <c r="BI93" s="789"/>
      <c r="BJ93" s="784">
        <f>'SAME R Results'!BB49</f>
        <v>187.29170000000002</v>
      </c>
      <c r="BK93" s="784">
        <f>'SAME R Results'!BC49</f>
        <v>3.2007450000000004</v>
      </c>
      <c r="BL93" s="784">
        <f>'SAME R Results'!BD49</f>
        <v>3275641.6927261017</v>
      </c>
      <c r="BM93" s="784">
        <f>'SAME R Results'!BE49</f>
        <v>1159.5375543457283</v>
      </c>
      <c r="BN93" s="784">
        <f>'SAME R Results'!BF49</f>
        <v>6.8282270331857937</v>
      </c>
      <c r="BO93" s="784">
        <f>'SAME R Results'!BG49</f>
        <v>2.1549243364622712</v>
      </c>
      <c r="BP93" s="789"/>
      <c r="BQ93" s="784">
        <f>'SAME R Results'!BH49</f>
        <v>233.65676151505821</v>
      </c>
      <c r="BR93" s="817">
        <f>'SAME R Results'!BI49</f>
        <v>0.35398790927609708</v>
      </c>
      <c r="BS93" s="817">
        <f>'SAME R Results'!BJ49</f>
        <v>0.5145502341662288</v>
      </c>
      <c r="BT93" s="817">
        <f>'SAME R Results'!BL49</f>
        <v>3.1686620813776045</v>
      </c>
      <c r="BU93" s="817">
        <f>'SAME R Results'!BM49</f>
        <v>1.843342080682528</v>
      </c>
      <c r="BV93" s="817">
        <f>'SAME R Results'!BN49</f>
        <v>0.29360858690347513</v>
      </c>
      <c r="BW93" s="784">
        <f>'SAME R Results'!BO49</f>
        <v>3275641.6927261017</v>
      </c>
      <c r="BX93" s="784">
        <f>'SAME R Results'!BP49</f>
        <v>3226877.1478270418</v>
      </c>
      <c r="BY93" s="784">
        <f>'SAME R Results'!BQ49</f>
        <v>2927113.0095421043</v>
      </c>
      <c r="BZ93" s="784">
        <f>'SAME R Results'!BR49</f>
        <v>1159.5375543457283</v>
      </c>
      <c r="CA93" s="784">
        <f>'SAME R Results'!BS49</f>
        <v>0.71045569564059308</v>
      </c>
      <c r="CB93" s="784">
        <f>'SAME R Results'!BT49</f>
        <v>0.48</v>
      </c>
      <c r="CC93" s="784">
        <f>'SAME R Results'!BV49</f>
        <v>2.5990736365948832</v>
      </c>
      <c r="CD93" s="880">
        <f>'SAME R Results'!BW49</f>
        <v>1</v>
      </c>
      <c r="CE93" s="1086">
        <f>'SAME R Results'!BZ49</f>
        <v>240.92870800332065</v>
      </c>
      <c r="CF93" s="1777">
        <f>'SAME R Results'!CA49</f>
        <v>0.6633333333333491</v>
      </c>
      <c r="CG93" s="1777" t="str">
        <f>'SAME R Results'!CB49</f>
        <v xml:space="preserve"> 29P</v>
      </c>
      <c r="CH93" s="1777">
        <f>'SAME R Results'!CC49</f>
        <v>238</v>
      </c>
      <c r="CI93" s="1777">
        <f>'SAME R Results'!CD49</f>
        <v>2.1134782448597726</v>
      </c>
      <c r="CJ93" s="1777"/>
      <c r="CK93" s="1777"/>
      <c r="CL93" s="2015">
        <f>'SAME R Results'!CI49</f>
        <v>49</v>
      </c>
      <c r="CM93" s="2015" t="str">
        <f>'SAME R Results'!CJ49</f>
        <v>Pyrell</v>
      </c>
      <c r="CN93" s="2016">
        <f>'SAME R Results'!CK49</f>
        <v>0.35398790927609708</v>
      </c>
      <c r="CO93" s="2016">
        <f>'SAME R Results'!CL49</f>
        <v>2.9223323086867925E-2</v>
      </c>
      <c r="CP93" s="2016">
        <f>'SAME R Results'!CM49</f>
        <v>3.4705972021085954E-2</v>
      </c>
      <c r="CQ93" s="2020"/>
    </row>
    <row r="94" spans="1:95" ht="16.5" customHeight="1" x14ac:dyDescent="0.2">
      <c r="A94" s="780">
        <v>2</v>
      </c>
      <c r="B94" s="784">
        <f>'SAME R Results'!A50</f>
        <v>5</v>
      </c>
      <c r="C94" s="839" t="str">
        <f>'SAME R Results'!B50</f>
        <v>Pyrell</v>
      </c>
      <c r="D94" s="784" t="str">
        <f>'SAME R Results'!C50</f>
        <v>P06</v>
      </c>
      <c r="E94" s="784" t="str">
        <f>'SAME R Results'!D50</f>
        <v>29 Pa</v>
      </c>
      <c r="F94" s="784">
        <f>'SAME R Results'!E50</f>
        <v>5</v>
      </c>
      <c r="G94" s="784" t="str">
        <f>'SAME R Results'!F50</f>
        <v>76a</v>
      </c>
      <c r="H94" s="785" t="str">
        <f>'SAME R Results'!G50</f>
        <v>aged</v>
      </c>
      <c r="I94" s="784">
        <f>'SAME R Results'!H50</f>
        <v>238</v>
      </c>
      <c r="J94" s="786">
        <f>'SAME R Results'!I50</f>
        <v>40416</v>
      </c>
      <c r="K94" s="784">
        <f>'SAME R Results'!J50</f>
        <v>0</v>
      </c>
      <c r="L94" s="788"/>
      <c r="M94" s="788"/>
      <c r="N94" s="784">
        <f>'SAME R Results'!K50</f>
        <v>8.1</v>
      </c>
      <c r="O94" s="793">
        <f>'SAME R Results'!L50</f>
        <v>1.23</v>
      </c>
      <c r="P94" s="784">
        <f>'SAME R Results'!M50</f>
        <v>0</v>
      </c>
      <c r="Q94" s="784">
        <f>'SAME R Results'!N50</f>
        <v>0</v>
      </c>
      <c r="R94" s="784">
        <f>'SAME R Results'!O50</f>
        <v>0</v>
      </c>
      <c r="S94" s="784">
        <f>'SAME R Results'!P50</f>
        <v>0</v>
      </c>
      <c r="T94" s="784">
        <f>'SAME R Results'!Q50</f>
        <v>0</v>
      </c>
      <c r="U94" s="784">
        <f>'SAME R Results'!R50</f>
        <v>625.42857142857144</v>
      </c>
      <c r="V94" s="784">
        <f>'SAME R Results'!S50</f>
        <v>0</v>
      </c>
      <c r="W94" s="784">
        <f>'SAME R Results'!T50</f>
        <v>0</v>
      </c>
      <c r="X94" s="784" t="str">
        <f>'SAME R Results'!U50</f>
        <v>n</v>
      </c>
      <c r="Y94" s="784" t="str">
        <f>'SAME R Results'!V50</f>
        <v>y</v>
      </c>
      <c r="Z94" s="784" t="str">
        <f>'SAME R Results'!W50</f>
        <v>y</v>
      </c>
      <c r="AA94" s="784" t="str">
        <f>'SAME R Results'!X50</f>
        <v>y</v>
      </c>
      <c r="AB94" s="784" t="str">
        <f>'SAME R Results'!Y50</f>
        <v>y</v>
      </c>
      <c r="AC94" s="789"/>
      <c r="AD94" s="784" t="str">
        <f>'SAME R Results'!Z50</f>
        <v>y</v>
      </c>
      <c r="AE94" s="784">
        <f>'SAME R Results'!AA50</f>
        <v>10</v>
      </c>
      <c r="AF94" s="784" t="str">
        <f>'SAME R Results'!AB50</f>
        <v>y</v>
      </c>
      <c r="AG94" s="817">
        <f>'SAME R Results'!AC50</f>
        <v>3.852706928546E-2</v>
      </c>
      <c r="AH94" s="819">
        <f>'SAME R Results'!AD50</f>
        <v>0</v>
      </c>
      <c r="AI94" s="784">
        <f>'SAME R Results'!AE50</f>
        <v>0</v>
      </c>
      <c r="AJ94" s="784">
        <f>'SAME R Results'!AF50</f>
        <v>0</v>
      </c>
      <c r="AK94" s="784">
        <f>'SAME R Results'!AG50</f>
        <v>0</v>
      </c>
      <c r="AL94" s="784">
        <f>'SAME R Results'!AH50</f>
        <v>0</v>
      </c>
      <c r="AM94" s="784">
        <f>'SAME R Results'!AI50</f>
        <v>0</v>
      </c>
      <c r="AN94" s="784">
        <f>'SAME R Results'!AJ50</f>
        <v>0</v>
      </c>
      <c r="AO94" s="784">
        <f>'SAME R Results'!AK50</f>
        <v>0</v>
      </c>
      <c r="AP94" s="784">
        <f>'SAME R Results'!AL50</f>
        <v>0</v>
      </c>
      <c r="AQ94" s="784">
        <f>'SAME R Results'!AM50</f>
        <v>0</v>
      </c>
      <c r="AR94" s="817">
        <f>'SAME R Results'!AN50</f>
        <v>0</v>
      </c>
      <c r="AS94" s="819">
        <f>'SAME R Results'!AO50</f>
        <v>0</v>
      </c>
      <c r="AT94" s="784">
        <f>'SAME R Results'!AP50</f>
        <v>45</v>
      </c>
      <c r="AU94" s="789"/>
      <c r="AV94" s="821">
        <f>'SAME R Results'!AQ50</f>
        <v>0</v>
      </c>
      <c r="AW94" s="821">
        <f>'SAME R Results'!AR50</f>
        <v>6.2638249999999998</v>
      </c>
      <c r="AX94" s="821">
        <f>'SAME R Results'!AS50</f>
        <v>0</v>
      </c>
      <c r="AY94" s="821">
        <f>'SAME R Results'!AT50</f>
        <v>0</v>
      </c>
      <c r="AZ94" s="824"/>
      <c r="BA94" s="824"/>
      <c r="BB94" s="821">
        <f>'SAME R Results'!AU50</f>
        <v>2.9929654999999999</v>
      </c>
      <c r="BC94" s="821">
        <f>'SAME R Results'!AV50</f>
        <v>0.10406490500000001</v>
      </c>
      <c r="BD94" s="821">
        <f>'SAME R Results'!AW50</f>
        <v>7.378616000000001</v>
      </c>
      <c r="BE94" s="821">
        <f>'SAME R Results'!AX50</f>
        <v>4.7520749999999996</v>
      </c>
      <c r="BF94" s="827">
        <f>'SAME R Results'!AY50</f>
        <v>42855</v>
      </c>
      <c r="BG94" s="784">
        <f>'SAME R Results'!AZ50</f>
        <v>3.7528845000000004</v>
      </c>
      <c r="BH94" s="784">
        <f>'SAME R Results'!BA50</f>
        <v>0.1647187</v>
      </c>
      <c r="BI94" s="789"/>
      <c r="BJ94" s="784">
        <f>'SAME R Results'!BB50</f>
        <v>182.25264999999996</v>
      </c>
      <c r="BK94" s="784">
        <f>'SAME R Results'!BC50</f>
        <v>2.6265410000000013</v>
      </c>
      <c r="BL94" s="784">
        <f>'SAME R Results'!BD50</f>
        <v>1632139.978883141</v>
      </c>
      <c r="BM94" s="784">
        <f>'SAME R Results'!BE50</f>
        <v>725.9923009845545</v>
      </c>
      <c r="BN94" s="784">
        <f>'SAME R Results'!BF50</f>
        <v>7.5308396368719723</v>
      </c>
      <c r="BO94" s="784">
        <f>'SAME R Results'!BG50</f>
        <v>2.3384242847501331</v>
      </c>
      <c r="BP94" s="789"/>
      <c r="BQ94" s="784">
        <f>'SAME R Results'!BH50</f>
        <v>226.969297357876</v>
      </c>
      <c r="BR94" s="817">
        <f>'SAME R Results'!BI50</f>
        <v>0.44481007167126968</v>
      </c>
      <c r="BS94" s="817">
        <f>'SAME R Results'!BJ50</f>
        <v>0.64279185147281492</v>
      </c>
      <c r="BT94" s="817">
        <f>'SAME R Results'!BL50</f>
        <v>3.2204761496807079</v>
      </c>
      <c r="BU94" s="817">
        <f>'SAME R Results'!BM50</f>
        <v>1.834502046916247</v>
      </c>
      <c r="BV94" s="817">
        <f>'SAME R Results'!BN50</f>
        <v>0.37002131058452192</v>
      </c>
      <c r="BW94" s="784">
        <f>'SAME R Results'!BO50</f>
        <v>1632139.978883141</v>
      </c>
      <c r="BX94" s="784">
        <f>'SAME R Results'!BP50</f>
        <v>1606556.278428355</v>
      </c>
      <c r="BY94" s="784">
        <f>'SAME R Results'!BQ50</f>
        <v>1492480.7827700684</v>
      </c>
      <c r="BZ94" s="784">
        <f>'SAME R Results'!BR50</f>
        <v>725.9923009845545</v>
      </c>
      <c r="CA94" s="784">
        <f>'SAME R Results'!BS50</f>
        <v>0.58300208647784812</v>
      </c>
      <c r="CB94" s="784">
        <f>'SAME R Results'!BT50</f>
        <v>0.48</v>
      </c>
      <c r="CC94" s="784">
        <f>'SAME R Results'!BV50</f>
        <v>2.5944901367903759</v>
      </c>
      <c r="CD94" s="880">
        <f>'SAME R Results'!BW50</f>
        <v>1</v>
      </c>
      <c r="CE94" s="1086">
        <f>'SAME R Results'!BZ50</f>
        <v>240.92870800332065</v>
      </c>
      <c r="CF94" s="1777">
        <f>'SAME R Results'!CA50</f>
        <v>0.6633333333333491</v>
      </c>
      <c r="CG94" s="1777">
        <f>'SAME R Results'!CB50</f>
        <v>0</v>
      </c>
      <c r="CH94" s="1777">
        <f>'SAME R Results'!CC50</f>
        <v>0</v>
      </c>
      <c r="CI94" s="1777">
        <f>'SAME R Results'!CD50</f>
        <v>2.0529886193174227</v>
      </c>
      <c r="CJ94" s="1777"/>
      <c r="CK94" s="1777"/>
      <c r="CL94" s="2015">
        <f>'SAME R Results'!CI50</f>
        <v>50</v>
      </c>
      <c r="CM94" s="2015" t="str">
        <f>'SAME R Results'!CJ50</f>
        <v>Pyrell</v>
      </c>
      <c r="CN94" s="2016">
        <f>'SAME R Results'!CK50</f>
        <v>0.44481007167126968</v>
      </c>
      <c r="CO94" s="2016">
        <f>'SAME R Results'!CL50</f>
        <v>3.3179992732663081E-2</v>
      </c>
      <c r="CP94" s="2016">
        <f>'SAME R Results'!CM50</f>
        <v>3.2056243404770396E-2</v>
      </c>
    </row>
    <row r="95" spans="1:95" ht="16.5" customHeight="1" x14ac:dyDescent="0.2">
      <c r="A95" s="780">
        <v>2</v>
      </c>
      <c r="B95" s="784" t="str">
        <f>'SAME R Results'!A67</f>
        <v>7 (4)</v>
      </c>
      <c r="C95" s="839" t="str">
        <f>'SAME R Results'!B67</f>
        <v>Pyrell</v>
      </c>
      <c r="D95" s="784" t="str">
        <f>'SAME R Results'!C67</f>
        <v>P01</v>
      </c>
      <c r="E95" s="784" t="str">
        <f>'SAME R Results'!D67</f>
        <v>37 P</v>
      </c>
      <c r="F95" s="784">
        <f>'SAME R Results'!E67</f>
        <v>0</v>
      </c>
      <c r="G95" s="784">
        <f>'SAME R Results'!F67</f>
        <v>84</v>
      </c>
      <c r="H95" s="785" t="str">
        <f>'SAME R Results'!G67</f>
        <v>Mid Temp aging retry</v>
      </c>
      <c r="I95" s="784">
        <f>'SAME R Results'!H67</f>
        <v>242</v>
      </c>
      <c r="J95" s="786">
        <f>'SAME R Results'!I67</f>
        <v>40420.277777777781</v>
      </c>
      <c r="K95" s="784">
        <f>'SAME R Results'!J67</f>
        <v>0</v>
      </c>
      <c r="L95" s="788"/>
      <c r="M95" s="788"/>
      <c r="N95" s="784">
        <f>'SAME R Results'!K67</f>
        <v>8.1</v>
      </c>
      <c r="O95" s="793">
        <f>'SAME R Results'!L67</f>
        <v>1.2250000000000001</v>
      </c>
      <c r="P95" s="784">
        <f>'SAME R Results'!M67</f>
        <v>60</v>
      </c>
      <c r="Q95" s="784">
        <f>'SAME R Results'!N67</f>
        <v>11</v>
      </c>
      <c r="R95" s="784">
        <f>'SAME R Results'!O67</f>
        <v>8</v>
      </c>
      <c r="S95" s="784" t="str">
        <f>'SAME R Results'!P67</f>
        <v>n</v>
      </c>
      <c r="T95" s="784">
        <f>'SAME R Results'!Q67</f>
        <v>0</v>
      </c>
      <c r="U95" s="784">
        <f>'SAME R Results'!R67</f>
        <v>53</v>
      </c>
      <c r="V95" s="784" t="str">
        <f>'SAME R Results'!S67</f>
        <v>y</v>
      </c>
      <c r="W95" s="784">
        <f>'SAME R Results'!T67</f>
        <v>60</v>
      </c>
      <c r="X95" s="784" t="str">
        <f>'SAME R Results'!U67</f>
        <v>n</v>
      </c>
      <c r="Y95" s="784" t="str">
        <f>'SAME R Results'!V67</f>
        <v>y</v>
      </c>
      <c r="Z95" s="784" t="str">
        <f>'SAME R Results'!W67</f>
        <v>y</v>
      </c>
      <c r="AA95" s="784" t="str">
        <f>'SAME R Results'!X67</f>
        <v>y</v>
      </c>
      <c r="AB95" s="784" t="str">
        <f>'SAME R Results'!Y67</f>
        <v>y</v>
      </c>
      <c r="AC95" s="789"/>
      <c r="AD95" s="784" t="str">
        <f>'SAME R Results'!Z67</f>
        <v>y</v>
      </c>
      <c r="AE95" s="784">
        <f>'SAME R Results'!AA67</f>
        <v>10</v>
      </c>
      <c r="AF95" s="784" t="str">
        <f>'SAME R Results'!AB67</f>
        <v>y</v>
      </c>
      <c r="AG95" s="817">
        <f>'SAME R Results'!AC67</f>
        <v>3.852706928546E-2</v>
      </c>
      <c r="AH95" s="819">
        <f>'SAME R Results'!AD67</f>
        <v>0</v>
      </c>
      <c r="AI95" s="784">
        <f>'SAME R Results'!AE67</f>
        <v>58</v>
      </c>
      <c r="AJ95" s="784">
        <f>'SAME R Results'!AF67</f>
        <v>480</v>
      </c>
      <c r="AK95" s="784">
        <f>'SAME R Results'!AG67</f>
        <v>0</v>
      </c>
      <c r="AL95" s="784" t="str">
        <f>'SAME R Results'!AH67</f>
        <v>n</v>
      </c>
      <c r="AM95" s="784" t="str">
        <f>'SAME R Results'!AI67</f>
        <v>y</v>
      </c>
      <c r="AN95" s="784" t="str">
        <f>'SAME R Results'!AJ67</f>
        <v>y</v>
      </c>
      <c r="AO95" s="784" t="str">
        <f>'SAME R Results'!AK67</f>
        <v>y</v>
      </c>
      <c r="AP95" s="784" t="str">
        <f>'SAME R Results'!AL67</f>
        <v>y</v>
      </c>
      <c r="AQ95" s="784" t="str">
        <f>'SAME R Results'!AM67</f>
        <v>y</v>
      </c>
      <c r="AR95" s="817">
        <f>'SAME R Results'!AN67</f>
        <v>3.852706928546E-2</v>
      </c>
      <c r="AS95" s="819">
        <f>'SAME R Results'!AO67</f>
        <v>0</v>
      </c>
      <c r="AT95" s="784">
        <f>'SAME R Results'!AP67</f>
        <v>0</v>
      </c>
      <c r="AU95" s="789"/>
      <c r="AV95" s="821">
        <f>'SAME R Results'!AQ67</f>
        <v>0</v>
      </c>
      <c r="AW95" s="821">
        <f>'SAME R Results'!AR67</f>
        <v>6.2280885000000001</v>
      </c>
      <c r="AX95" s="821">
        <f>'SAME R Results'!AS67</f>
        <v>0</v>
      </c>
      <c r="AY95" s="821">
        <f>'SAME R Results'!AT67</f>
        <v>0</v>
      </c>
      <c r="AZ95" s="824"/>
      <c r="BA95" s="824"/>
      <c r="BB95" s="821">
        <f>'SAME R Results'!AU67</f>
        <v>1.4112094999999998</v>
      </c>
      <c r="BC95" s="821">
        <f>'SAME R Results'!AV67</f>
        <v>2.6062010000000004E-2</v>
      </c>
      <c r="BD95" s="821">
        <f>'SAME R Results'!AW67</f>
        <v>7.5711679999999983</v>
      </c>
      <c r="BE95" s="821">
        <f>'SAME R Results'!AX67</f>
        <v>4.7164610000000016</v>
      </c>
      <c r="BF95" s="827">
        <f>'SAME R Results'!AY67</f>
        <v>91635</v>
      </c>
      <c r="BG95" s="784">
        <f>'SAME R Results'!AZ67</f>
        <v>1.8039394999999998</v>
      </c>
      <c r="BH95" s="784">
        <f>'SAME R Results'!BA67</f>
        <v>8.7524414999999994E-2</v>
      </c>
      <c r="BI95" s="789"/>
      <c r="BJ95" s="784">
        <f>'SAME R Results'!BB67</f>
        <v>106.89545000000001</v>
      </c>
      <c r="BK95" s="784">
        <f>'SAME R Results'!BC67</f>
        <v>2.8547069999999968</v>
      </c>
      <c r="BL95" s="784">
        <f>'SAME R Results'!BD67</f>
        <v>3721976.9141411837</v>
      </c>
      <c r="BM95" s="784">
        <f>'SAME R Results'!BE67</f>
        <v>866.03871582316174</v>
      </c>
      <c r="BN95" s="784">
        <f>'SAME R Results'!BF67</f>
        <v>3.7090515027022404</v>
      </c>
      <c r="BO95" s="784">
        <f>'SAME R Results'!BG67</f>
        <v>1.1490242007152689</v>
      </c>
      <c r="BP95" s="789"/>
      <c r="BQ95" s="784">
        <f>'SAME R Results'!BH67</f>
        <v>136.71554284022812</v>
      </c>
      <c r="BR95" s="817">
        <f>'SAME R Results'!BI67</f>
        <v>0.23268245230988843</v>
      </c>
      <c r="BS95" s="817">
        <f>'SAME R Results'!BJ67</f>
        <v>0.4124283695440798</v>
      </c>
      <c r="BT95" s="817">
        <f>'SAME R Results'!BL67</f>
        <v>3.2280012034501548</v>
      </c>
      <c r="BU95" s="817">
        <f>'SAME R Results'!BM67</f>
        <v>2.1309400165728798</v>
      </c>
      <c r="BV95" s="817">
        <f>'SAME R Results'!BN67</f>
        <v>0.17477172905433233</v>
      </c>
      <c r="BW95" s="784">
        <f>'SAME R Results'!BO67</f>
        <v>3721976.9141411837</v>
      </c>
      <c r="BX95" s="784">
        <f>'SAME R Results'!BP67</f>
        <v>3667272.3897875655</v>
      </c>
      <c r="BY95" s="784">
        <f>'SAME R Results'!BQ67</f>
        <v>3307328.5118286572</v>
      </c>
      <c r="BZ95" s="784">
        <f>'SAME R Results'!BR67</f>
        <v>866.03871582316174</v>
      </c>
      <c r="CA95" s="784">
        <f>'SAME R Results'!BS67</f>
        <v>0.63364711888484337</v>
      </c>
      <c r="CB95" s="784">
        <f>'SAME R Results'!BT67</f>
        <v>0.48</v>
      </c>
      <c r="CC95" s="784">
        <f>'SAME R Results'!BV67</f>
        <v>2.6645104874324264</v>
      </c>
      <c r="CD95" s="880">
        <f>'SAME R Results'!BW67</f>
        <v>1</v>
      </c>
      <c r="CE95" s="1086">
        <f>'SAME R Results'!BZ67</f>
        <v>236.85307598302919</v>
      </c>
      <c r="CF95" s="1777">
        <f>'SAME R Results'!CA67</f>
        <v>0.50000000000000044</v>
      </c>
      <c r="CG95" s="1777" t="str">
        <f>'SAME R Results'!CB67</f>
        <v xml:space="preserve"> 37P</v>
      </c>
      <c r="CH95" s="1777">
        <f>'SAME R Results'!CC67</f>
        <v>242</v>
      </c>
      <c r="CI95" s="1777">
        <f>'SAME R Results'!CD67</f>
        <v>1.640586514082736</v>
      </c>
      <c r="CJ95" s="1777"/>
      <c r="CK95" s="1777"/>
      <c r="CL95" s="2015">
        <f>'SAME R Results'!CI67</f>
        <v>67</v>
      </c>
      <c r="CM95" s="2015" t="str">
        <f>'SAME R Results'!CJ67</f>
        <v>Pyrell</v>
      </c>
      <c r="CN95" s="2016">
        <f>'SAME R Results'!CK67</f>
        <v>0.23268245230988843</v>
      </c>
      <c r="CO95" s="2016">
        <f>'SAME R Results'!CL67</f>
        <v>2.7129698830489254E-2</v>
      </c>
      <c r="CP95" s="2016">
        <f>'SAME R Results'!CM67</f>
        <v>3.7155848502301053E-2</v>
      </c>
    </row>
    <row r="96" spans="1:95" ht="16.5" customHeight="1" x14ac:dyDescent="0.2">
      <c r="A96" s="780">
        <v>2</v>
      </c>
      <c r="B96" s="784" t="str">
        <f>'SAME R Results'!A68</f>
        <v>7 (4)</v>
      </c>
      <c r="C96" s="839" t="str">
        <f>'SAME R Results'!B68</f>
        <v>Pyrell</v>
      </c>
      <c r="D96" s="784" t="str">
        <f>'SAME R Results'!C68</f>
        <v>P01</v>
      </c>
      <c r="E96" s="784" t="str">
        <f>'SAME R Results'!D68</f>
        <v>37Pa</v>
      </c>
      <c r="F96" s="784">
        <f>'SAME R Results'!E68</f>
        <v>0</v>
      </c>
      <c r="G96" s="784" t="str">
        <f>'SAME R Results'!F68</f>
        <v>84a</v>
      </c>
      <c r="H96" s="785" t="str">
        <f>'SAME R Results'!G68</f>
        <v>aged</v>
      </c>
      <c r="I96" s="784">
        <f>'SAME R Results'!H68</f>
        <v>242</v>
      </c>
      <c r="J96" s="786">
        <f>'SAME R Results'!I68</f>
        <v>40420.277777777781</v>
      </c>
      <c r="K96" s="784">
        <f>'SAME R Results'!J68</f>
        <v>0</v>
      </c>
      <c r="L96" s="788"/>
      <c r="M96" s="788"/>
      <c r="N96" s="784">
        <f>'SAME R Results'!K68</f>
        <v>8.1</v>
      </c>
      <c r="O96" s="793">
        <f>'SAME R Results'!L68</f>
        <v>1.2250000000000001</v>
      </c>
      <c r="P96" s="784">
        <f>'SAME R Results'!M68</f>
        <v>0</v>
      </c>
      <c r="Q96" s="784">
        <f>'SAME R Results'!N68</f>
        <v>0</v>
      </c>
      <c r="R96" s="784">
        <f>'SAME R Results'!O68</f>
        <v>0</v>
      </c>
      <c r="S96" s="784">
        <f>'SAME R Results'!P68</f>
        <v>0</v>
      </c>
      <c r="T96" s="784">
        <f>'SAME R Results'!Q68</f>
        <v>0</v>
      </c>
      <c r="U96" s="784">
        <f>'SAME R Results'!R68</f>
        <v>632.14285714285711</v>
      </c>
      <c r="V96" s="784">
        <f>'SAME R Results'!S68</f>
        <v>0</v>
      </c>
      <c r="W96" s="784">
        <f>'SAME R Results'!T68</f>
        <v>0</v>
      </c>
      <c r="X96" s="784" t="str">
        <f>'SAME R Results'!U68</f>
        <v>n</v>
      </c>
      <c r="Y96" s="784" t="str">
        <f>'SAME R Results'!V68</f>
        <v>y</v>
      </c>
      <c r="Z96" s="784" t="str">
        <f>'SAME R Results'!W68</f>
        <v>y</v>
      </c>
      <c r="AA96" s="784" t="str">
        <f>'SAME R Results'!X68</f>
        <v>y</v>
      </c>
      <c r="AB96" s="784" t="str">
        <f>'SAME R Results'!Y68</f>
        <v>y</v>
      </c>
      <c r="AC96" s="789"/>
      <c r="AD96" s="784" t="str">
        <f>'SAME R Results'!Z68</f>
        <v>y</v>
      </c>
      <c r="AE96" s="784">
        <f>'SAME R Results'!AA68</f>
        <v>10</v>
      </c>
      <c r="AF96" s="784" t="str">
        <f>'SAME R Results'!AB68</f>
        <v>y</v>
      </c>
      <c r="AG96" s="817">
        <f>'SAME R Results'!AC68</f>
        <v>3.852706928546E-2</v>
      </c>
      <c r="AH96" s="819">
        <f>'SAME R Results'!AD68</f>
        <v>0</v>
      </c>
      <c r="AI96" s="784">
        <f>'SAME R Results'!AE68</f>
        <v>0</v>
      </c>
      <c r="AJ96" s="784">
        <f>'SAME R Results'!AF68</f>
        <v>0</v>
      </c>
      <c r="AK96" s="784">
        <f>'SAME R Results'!AG68</f>
        <v>0</v>
      </c>
      <c r="AL96" s="784">
        <f>'SAME R Results'!AH68</f>
        <v>0</v>
      </c>
      <c r="AM96" s="784">
        <f>'SAME R Results'!AI68</f>
        <v>0</v>
      </c>
      <c r="AN96" s="784">
        <f>'SAME R Results'!AJ68</f>
        <v>0</v>
      </c>
      <c r="AO96" s="784">
        <f>'SAME R Results'!AK68</f>
        <v>0</v>
      </c>
      <c r="AP96" s="784">
        <f>'SAME R Results'!AL68</f>
        <v>0</v>
      </c>
      <c r="AQ96" s="784">
        <f>'SAME R Results'!AM68</f>
        <v>0</v>
      </c>
      <c r="AR96" s="817">
        <f>'SAME R Results'!AN68</f>
        <v>3.852706928546E-2</v>
      </c>
      <c r="AS96" s="819">
        <f>'SAME R Results'!AO68</f>
        <v>0</v>
      </c>
      <c r="AT96" s="784">
        <f>'SAME R Results'!AP68</f>
        <v>60</v>
      </c>
      <c r="AU96" s="789"/>
      <c r="AV96" s="821">
        <f>'SAME R Results'!AQ68</f>
        <v>0</v>
      </c>
      <c r="AW96" s="821">
        <f>'SAME R Results'!AR68</f>
        <v>6.2334444999999992</v>
      </c>
      <c r="AX96" s="821">
        <f>'SAME R Results'!AS68</f>
        <v>0</v>
      </c>
      <c r="AY96" s="821">
        <f>'SAME R Results'!AT68</f>
        <v>0</v>
      </c>
      <c r="AZ96" s="824"/>
      <c r="BA96" s="824"/>
      <c r="BB96" s="821">
        <f>'SAME R Results'!AU68</f>
        <v>1.4658659999999999</v>
      </c>
      <c r="BC96" s="821">
        <f>'SAME R Results'!AV68</f>
        <v>5.7357785000000008E-2</v>
      </c>
      <c r="BD96" s="821">
        <f>'SAME R Results'!AW68</f>
        <v>7.1149744999999998</v>
      </c>
      <c r="BE96" s="821">
        <f>'SAME R Results'!AX68</f>
        <v>4.750411999999999</v>
      </c>
      <c r="BF96" s="827">
        <f>'SAME R Results'!AY68</f>
        <v>44120</v>
      </c>
      <c r="BG96" s="784">
        <f>'SAME R Results'!AZ68</f>
        <v>1.7928004999999998</v>
      </c>
      <c r="BH96" s="784">
        <f>'SAME R Results'!BA68</f>
        <v>0.12527461499999998</v>
      </c>
      <c r="BI96" s="789"/>
      <c r="BJ96" s="784">
        <f>'SAME R Results'!BB68</f>
        <v>105.30194999999999</v>
      </c>
      <c r="BK96" s="784">
        <f>'SAME R Results'!BC68</f>
        <v>2.3645625000000008</v>
      </c>
      <c r="BL96" s="784">
        <f>'SAME R Results'!BD68</f>
        <v>1683214.9966951662</v>
      </c>
      <c r="BM96" s="784">
        <f>'SAME R Results'!BE68</f>
        <v>597.13137154948447</v>
      </c>
      <c r="BN96" s="784">
        <f>'SAME R Results'!BF68</f>
        <v>3.7357685933051719</v>
      </c>
      <c r="BO96" s="784">
        <f>'SAME R Results'!BG68</f>
        <v>1.1056894740415859</v>
      </c>
      <c r="BP96" s="789"/>
      <c r="BQ96" s="784">
        <f>'SAME R Results'!BH68</f>
        <v>133.40783599555164</v>
      </c>
      <c r="BR96" s="817">
        <f>'SAME R Results'!BI68</f>
        <v>0.3547564468721438</v>
      </c>
      <c r="BS96" s="817">
        <f>'SAME R Results'!BJ68</f>
        <v>0.53294334298712609</v>
      </c>
      <c r="BT96" s="817">
        <f>'SAME R Results'!BL68</f>
        <v>3.3786779028020906</v>
      </c>
      <c r="BU96" s="817">
        <f>'SAME R Results'!BM68</f>
        <v>1.8926021618490523</v>
      </c>
      <c r="BV96" s="817">
        <f>'SAME R Results'!BN68</f>
        <v>0.28943758364257055</v>
      </c>
      <c r="BW96" s="784">
        <f>'SAME R Results'!BO68</f>
        <v>1683214.9966951662</v>
      </c>
      <c r="BX96" s="784">
        <f>'SAME R Results'!BP68</f>
        <v>1656876.1129227907</v>
      </c>
      <c r="BY96" s="784">
        <f>'SAME R Results'!BQ68</f>
        <v>1537984.6819120054</v>
      </c>
      <c r="BZ96" s="784">
        <f>'SAME R Results'!BR68</f>
        <v>597.13137154948447</v>
      </c>
      <c r="CA96" s="784">
        <f>'SAME R Results'!BS68</f>
        <v>0.52485183787623202</v>
      </c>
      <c r="CB96" s="784">
        <f>'SAME R Results'!BT68</f>
        <v>0.48</v>
      </c>
      <c r="CC96" s="784">
        <f>'SAME R Results'!BV68</f>
        <v>2.6393907392731024</v>
      </c>
      <c r="CD96" s="880">
        <f>'SAME R Results'!BW68</f>
        <v>1</v>
      </c>
      <c r="CE96" s="1086">
        <f>'SAME R Results'!BZ68</f>
        <v>236.85307598302919</v>
      </c>
      <c r="CF96" s="1777">
        <f>'SAME R Results'!CA68</f>
        <v>0.50000000000000044</v>
      </c>
      <c r="CG96" s="1777">
        <f>'SAME R Results'!CB68</f>
        <v>0</v>
      </c>
      <c r="CH96" s="1777">
        <f>'SAME R Results'!CC68</f>
        <v>0</v>
      </c>
      <c r="CI96" s="1777">
        <f>'SAME R Results'!CD68</f>
        <v>1.6008940319466183</v>
      </c>
      <c r="CJ96" s="1777"/>
      <c r="CK96" s="1777"/>
      <c r="CL96" s="2015">
        <f>'SAME R Results'!CI68</f>
        <v>68</v>
      </c>
      <c r="CM96" s="2015" t="str">
        <f>'SAME R Results'!CJ68</f>
        <v>Pyrell</v>
      </c>
      <c r="CN96" s="2016">
        <f>'SAME R Results'!CK68</f>
        <v>0.3547564468721438</v>
      </c>
      <c r="CO96" s="2016">
        <f>'SAME R Results'!CL68</f>
        <v>2.8002617428182688E-2</v>
      </c>
      <c r="CP96" s="2016">
        <f>'SAME R Results'!CM68</f>
        <v>3.8241893912054584E-2</v>
      </c>
    </row>
    <row r="97" spans="1:95" ht="16.5" customHeight="1" x14ac:dyDescent="0.2">
      <c r="A97" s="780">
        <v>2</v>
      </c>
      <c r="B97" s="784" t="str">
        <f>'SAME R Results'!A73</f>
        <v>7 (4)</v>
      </c>
      <c r="C97" s="839" t="str">
        <f>'SAME R Results'!B73</f>
        <v>Pyrell</v>
      </c>
      <c r="D97" s="784" t="str">
        <f>'SAME R Results'!C73</f>
        <v>P09</v>
      </c>
      <c r="E97" s="784" t="str">
        <f>'SAME R Results'!D73</f>
        <v>40 P</v>
      </c>
      <c r="F97" s="784">
        <f>'SAME R Results'!E73</f>
        <v>0</v>
      </c>
      <c r="G97" s="784">
        <f>'SAME R Results'!F73</f>
        <v>87</v>
      </c>
      <c r="H97" s="785" t="str">
        <f>'SAME R Results'!G73</f>
        <v>Baseline STS det</v>
      </c>
      <c r="I97" s="784">
        <f>'SAME R Results'!H73</f>
        <v>242</v>
      </c>
      <c r="J97" s="786">
        <f>'SAME R Results'!I73</f>
        <v>40420.277777777781</v>
      </c>
      <c r="K97" s="784">
        <f>'SAME R Results'!J73</f>
        <v>0</v>
      </c>
      <c r="L97" s="788"/>
      <c r="M97" s="788"/>
      <c r="N97" s="784">
        <f>'SAME R Results'!K73</f>
        <v>8.1</v>
      </c>
      <c r="O97" s="793">
        <f>'SAME R Results'!L73</f>
        <v>1.22</v>
      </c>
      <c r="P97" s="784">
        <f>'SAME R Results'!M73</f>
        <v>60</v>
      </c>
      <c r="Q97" s="784">
        <f>'SAME R Results'!N73</f>
        <v>11</v>
      </c>
      <c r="R97" s="784">
        <f>'SAME R Results'!O73</f>
        <v>8</v>
      </c>
      <c r="S97" s="784" t="str">
        <f>'SAME R Results'!P73</f>
        <v>n</v>
      </c>
      <c r="T97" s="784" t="str">
        <f>'SAME R Results'!Q73</f>
        <v>n</v>
      </c>
      <c r="U97" s="784">
        <f>'SAME R Results'!R73</f>
        <v>45</v>
      </c>
      <c r="V97" s="784" t="str">
        <f>'SAME R Results'!S73</f>
        <v>y</v>
      </c>
      <c r="W97" s="784">
        <f>'SAME R Results'!T73</f>
        <v>60</v>
      </c>
      <c r="X97" s="784" t="str">
        <f>'SAME R Results'!U73</f>
        <v>y</v>
      </c>
      <c r="Y97" s="784" t="str">
        <f>'SAME R Results'!V73</f>
        <v>n</v>
      </c>
      <c r="Z97" s="784" t="str">
        <f>'SAME R Results'!W73</f>
        <v>y</v>
      </c>
      <c r="AA97" s="784" t="str">
        <f>'SAME R Results'!X73</f>
        <v>y</v>
      </c>
      <c r="AB97" s="784" t="str">
        <f>'SAME R Results'!Y73</f>
        <v>y</v>
      </c>
      <c r="AC97" s="789"/>
      <c r="AD97" s="784" t="str">
        <f>'SAME R Results'!Z73</f>
        <v>y</v>
      </c>
      <c r="AE97" s="784">
        <f>'SAME R Results'!AA73</f>
        <v>10</v>
      </c>
      <c r="AF97" s="784" t="str">
        <f>'SAME R Results'!AB73</f>
        <v>y</v>
      </c>
      <c r="AG97" s="817">
        <f>'SAME R Results'!AC73</f>
        <v>3.852706928546E-2</v>
      </c>
      <c r="AH97" s="819">
        <f>'SAME R Results'!AD73</f>
        <v>0</v>
      </c>
      <c r="AI97" s="784">
        <f>'SAME R Results'!AE73</f>
        <v>0</v>
      </c>
      <c r="AJ97" s="784">
        <f>'SAME R Results'!AF73</f>
        <v>0</v>
      </c>
      <c r="AK97" s="784">
        <f>'SAME R Results'!AG73</f>
        <v>0</v>
      </c>
      <c r="AL97" s="784">
        <f>'SAME R Results'!AH73</f>
        <v>0</v>
      </c>
      <c r="AM97" s="784">
        <f>'SAME R Results'!AI73</f>
        <v>0</v>
      </c>
      <c r="AN97" s="784">
        <f>'SAME R Results'!AJ73</f>
        <v>0</v>
      </c>
      <c r="AO97" s="784">
        <f>'SAME R Results'!AK73</f>
        <v>0</v>
      </c>
      <c r="AP97" s="784">
        <f>'SAME R Results'!AL73</f>
        <v>0</v>
      </c>
      <c r="AQ97" s="784">
        <f>'SAME R Results'!AM73</f>
        <v>0</v>
      </c>
      <c r="AR97" s="817">
        <f>'SAME R Results'!AN73</f>
        <v>0</v>
      </c>
      <c r="AS97" s="819">
        <f>'SAME R Results'!AO73</f>
        <v>0</v>
      </c>
      <c r="AT97" s="784">
        <f>'SAME R Results'!AP73</f>
        <v>0</v>
      </c>
      <c r="AU97" s="789"/>
      <c r="AV97" s="821">
        <f>'SAME R Results'!AQ73</f>
        <v>0</v>
      </c>
      <c r="AW97" s="821">
        <f>'SAME R Results'!AR73</f>
        <v>6.2421274999999996</v>
      </c>
      <c r="AX97" s="821">
        <f>'SAME R Results'!AS73</f>
        <v>4.2430114999999997</v>
      </c>
      <c r="AY97" s="821">
        <f>'SAME R Results'!AT73</f>
        <v>5.0547639999999996</v>
      </c>
      <c r="AZ97" s="824"/>
      <c r="BA97" s="824"/>
      <c r="BB97" s="821">
        <f>'SAME R Results'!AU73</f>
        <v>0</v>
      </c>
      <c r="BC97" s="821">
        <f>'SAME R Results'!AV73</f>
        <v>0</v>
      </c>
      <c r="BD97" s="821">
        <f>'SAME R Results'!AW73</f>
        <v>7.3783874999999997</v>
      </c>
      <c r="BE97" s="821">
        <f>'SAME R Results'!AX73</f>
        <v>4.9153150000000014</v>
      </c>
      <c r="BF97" s="827">
        <f>'SAME R Results'!AY73</f>
        <v>73700</v>
      </c>
      <c r="BG97" s="784">
        <f>'SAME R Results'!AZ73</f>
        <v>0</v>
      </c>
      <c r="BH97" s="784">
        <f>'SAME R Results'!BA73</f>
        <v>0</v>
      </c>
      <c r="BI97" s="789"/>
      <c r="BJ97" s="784">
        <f>'SAME R Results'!BB73</f>
        <v>101.71744999999999</v>
      </c>
      <c r="BK97" s="784">
        <f>'SAME R Results'!BC73</f>
        <v>2.4630724999999982</v>
      </c>
      <c r="BL97" s="784">
        <f>'SAME R Results'!BD73</f>
        <v>2924886.3744361638</v>
      </c>
      <c r="BM97" s="784">
        <f>'SAME R Results'!BE73</f>
        <v>642.34878729323918</v>
      </c>
      <c r="BN97" s="784">
        <f>'SAME R Results'!BF73</f>
        <v>0</v>
      </c>
      <c r="BO97" s="784">
        <f>'SAME R Results'!BG73</f>
        <v>0</v>
      </c>
      <c r="BP97" s="789"/>
      <c r="BQ97" s="784">
        <f>'SAME R Results'!BH73</f>
        <v>114.3512942532013</v>
      </c>
      <c r="BR97" s="817">
        <f>'SAME R Results'!BI73</f>
        <v>0.2196149542448691</v>
      </c>
      <c r="BS97" s="817">
        <f>'SAME R Results'!BJ73</f>
        <v>0.42109280500794605</v>
      </c>
      <c r="BT97" s="817">
        <f>'SAME R Results'!BL73</f>
        <v>0</v>
      </c>
      <c r="BU97" s="817">
        <f>'SAME R Results'!BM73</f>
        <v>2.2407972821379709</v>
      </c>
      <c r="BV97" s="817">
        <f>'SAME R Results'!BN73</f>
        <v>0.15860028133077586</v>
      </c>
      <c r="BW97" s="784">
        <f>'SAME R Results'!BO73</f>
        <v>2924886.3744361638</v>
      </c>
      <c r="BX97" s="784">
        <f>'SAME R Results'!BP73</f>
        <v>2880888.7376722456</v>
      </c>
      <c r="BY97" s="784">
        <f>'SAME R Results'!BQ73</f>
        <v>2625702.4444415169</v>
      </c>
      <c r="BZ97" s="784">
        <f>'SAME R Results'!BR73</f>
        <v>642.34878729323918</v>
      </c>
      <c r="CA97" s="784">
        <f>'SAME R Results'!BS73</f>
        <v>0.54671768178993119</v>
      </c>
      <c r="CB97" s="784">
        <f>'SAME R Results'!BT73</f>
        <v>0.48</v>
      </c>
      <c r="CC97" s="784">
        <f>'SAME R Results'!BV73</f>
        <v>2.3420943311841063</v>
      </c>
      <c r="CD97" s="880">
        <f>'SAME R Results'!BW73</f>
        <v>1</v>
      </c>
      <c r="CE97" s="1086">
        <f>'SAME R Results'!BZ73</f>
        <v>232.47862240899161</v>
      </c>
      <c r="CF97" s="1777">
        <f>'SAME R Results'!CA73</f>
        <v>0.49000000000004595</v>
      </c>
      <c r="CG97" s="1777" t="str">
        <f>'SAME R Results'!CB73</f>
        <v xml:space="preserve"> 40P</v>
      </c>
      <c r="CH97" s="1777">
        <f>'SAME R Results'!CC73</f>
        <v>242</v>
      </c>
      <c r="CI97" s="1777">
        <f>'SAME R Results'!CD73</f>
        <v>1.400219929630905</v>
      </c>
      <c r="CJ97" s="1777"/>
      <c r="CK97" s="1777"/>
      <c r="CL97" s="2015"/>
      <c r="CM97" s="2015"/>
      <c r="CN97" s="2016"/>
      <c r="CO97" s="2016"/>
      <c r="CP97" s="2016"/>
    </row>
    <row r="98" spans="1:95" ht="16.5" customHeight="1" x14ac:dyDescent="0.2">
      <c r="A98" s="780">
        <v>2</v>
      </c>
      <c r="B98" s="784" t="str">
        <f>'SAME R Results'!A85</f>
        <v>8(4)</v>
      </c>
      <c r="C98" s="839" t="str">
        <f>'SAME R Results'!B85</f>
        <v>Pyrell</v>
      </c>
      <c r="D98" s="784" t="str">
        <f>'SAME R Results'!C85</f>
        <v>P10</v>
      </c>
      <c r="E98" s="784" t="str">
        <f>'SAME R Results'!D85</f>
        <v>48 P</v>
      </c>
      <c r="F98" s="784">
        <f>'SAME R Results'!E85</f>
        <v>0</v>
      </c>
      <c r="G98" s="784">
        <f>'SAME R Results'!F85</f>
        <v>95</v>
      </c>
      <c r="H98" s="785" t="str">
        <f>'SAME R Results'!G85</f>
        <v>No flow run w/ aging</v>
      </c>
      <c r="I98" s="784">
        <f>'SAME R Results'!H85</f>
        <v>250</v>
      </c>
      <c r="J98" s="786">
        <f>'SAME R Results'!I85</f>
        <v>40428.354166666664</v>
      </c>
      <c r="K98" s="784">
        <f>'SAME R Results'!J85</f>
        <v>0</v>
      </c>
      <c r="L98" s="788"/>
      <c r="M98" s="788"/>
      <c r="N98" s="784">
        <f>'SAME R Results'!K85</f>
        <v>0</v>
      </c>
      <c r="O98" s="793">
        <f>'SAME R Results'!L85</f>
        <v>1.22</v>
      </c>
      <c r="P98" s="784">
        <f>'SAME R Results'!M85</f>
        <v>60</v>
      </c>
      <c r="Q98" s="784">
        <f>'SAME R Results'!N85</f>
        <v>11</v>
      </c>
      <c r="R98" s="784">
        <f>'SAME R Results'!O85</f>
        <v>8</v>
      </c>
      <c r="S98" s="784" t="str">
        <f>'SAME R Results'!P85</f>
        <v>n</v>
      </c>
      <c r="T98" s="784" t="str">
        <f>'SAME R Results'!Q85</f>
        <v>N</v>
      </c>
      <c r="U98" s="784">
        <f>'SAME R Results'!R85</f>
        <v>38</v>
      </c>
      <c r="V98" s="784" t="str">
        <f>'SAME R Results'!S85</f>
        <v>y</v>
      </c>
      <c r="W98" s="784">
        <f>'SAME R Results'!T85</f>
        <v>60</v>
      </c>
      <c r="X98" s="784" t="str">
        <f>'SAME R Results'!U85</f>
        <v>n</v>
      </c>
      <c r="Y98" s="784" t="str">
        <f>'SAME R Results'!V85</f>
        <v>y</v>
      </c>
      <c r="Z98" s="784" t="str">
        <f>'SAME R Results'!W85</f>
        <v>y</v>
      </c>
      <c r="AA98" s="784" t="str">
        <f>'SAME R Results'!X85</f>
        <v>y</v>
      </c>
      <c r="AB98" s="784" t="str">
        <f>'SAME R Results'!Y85</f>
        <v>y</v>
      </c>
      <c r="AC98" s="789"/>
      <c r="AD98" s="784" t="str">
        <f>'SAME R Results'!Z85</f>
        <v>y</v>
      </c>
      <c r="AE98" s="784">
        <f>'SAME R Results'!AA85</f>
        <v>10</v>
      </c>
      <c r="AF98" s="784" t="str">
        <f>'SAME R Results'!AB85</f>
        <v>y</v>
      </c>
      <c r="AG98" s="817">
        <f>'SAME R Results'!AC85</f>
        <v>3.852706928546E-2</v>
      </c>
      <c r="AH98" s="819">
        <f>'SAME R Results'!AD85</f>
        <v>0</v>
      </c>
      <c r="AI98" s="784">
        <f>'SAME R Results'!AE85</f>
        <v>58</v>
      </c>
      <c r="AJ98" s="784">
        <f>'SAME R Results'!AF85</f>
        <v>480</v>
      </c>
      <c r="AK98" s="784">
        <f>'SAME R Results'!AG85</f>
        <v>0</v>
      </c>
      <c r="AL98" s="784" t="str">
        <f>'SAME R Results'!AH85</f>
        <v>n</v>
      </c>
      <c r="AM98" s="784" t="str">
        <f>'SAME R Results'!AI85</f>
        <v>y</v>
      </c>
      <c r="AN98" s="784" t="str">
        <f>'SAME R Results'!AJ85</f>
        <v>y</v>
      </c>
      <c r="AO98" s="784" t="str">
        <f>'SAME R Results'!AK85</f>
        <v>y</v>
      </c>
      <c r="AP98" s="784" t="str">
        <f>'SAME R Results'!AL85</f>
        <v>y</v>
      </c>
      <c r="AQ98" s="784" t="str">
        <f>'SAME R Results'!AM85</f>
        <v>y</v>
      </c>
      <c r="AR98" s="817">
        <f>'SAME R Results'!AN85</f>
        <v>3.852706928546E-2</v>
      </c>
      <c r="AS98" s="819">
        <f>'SAME R Results'!AO85</f>
        <v>0</v>
      </c>
      <c r="AT98" s="784">
        <f>'SAME R Results'!AP85</f>
        <v>0</v>
      </c>
      <c r="AU98" s="789"/>
      <c r="AV98" s="821">
        <f>'SAME R Results'!AQ85</f>
        <v>0</v>
      </c>
      <c r="AW98" s="821">
        <f>'SAME R Results'!AR85</f>
        <v>4.8198089999999993</v>
      </c>
      <c r="AX98" s="821">
        <f>'SAME R Results'!AS85</f>
        <v>0</v>
      </c>
      <c r="AY98" s="821">
        <f>'SAME R Results'!AT85</f>
        <v>0</v>
      </c>
      <c r="AZ98" s="824"/>
      <c r="BA98" s="824"/>
      <c r="BB98" s="821">
        <f>'SAME R Results'!AU85</f>
        <v>0.16464243999999997</v>
      </c>
      <c r="BC98" s="821">
        <f>'SAME R Results'!AV85</f>
        <v>2.6260390000000005E-2</v>
      </c>
      <c r="BD98" s="821">
        <f>'SAME R Results'!AW85</f>
        <v>4.7402505000000001</v>
      </c>
      <c r="BE98" s="821">
        <f>'SAME R Results'!AX85</f>
        <v>4.6792449999999999</v>
      </c>
      <c r="BF98" s="827">
        <f>'SAME R Results'!AY85</f>
        <v>1985</v>
      </c>
      <c r="BG98" s="784">
        <f>'SAME R Results'!AZ85</f>
        <v>0.26197819999999999</v>
      </c>
      <c r="BH98" s="784">
        <f>'SAME R Results'!BA85</f>
        <v>7.5515749999999993E-2</v>
      </c>
      <c r="BI98" s="789"/>
      <c r="BJ98" s="784">
        <f>'SAME R Results'!BB85</f>
        <v>9.1852</v>
      </c>
      <c r="BK98" s="784">
        <f>'SAME R Results'!BC85</f>
        <v>6.1005500000000268E-2</v>
      </c>
      <c r="BL98" s="784">
        <f>'SAME R Results'!BD85</f>
        <v>71387.637341986352</v>
      </c>
      <c r="BM98" s="784">
        <f>'SAME R Results'!BE85</f>
        <v>9.9926824825918477</v>
      </c>
      <c r="BN98" s="784">
        <f>'SAME R Results'!BF85</f>
        <v>0.37536620957706895</v>
      </c>
      <c r="BO98" s="784">
        <f>'SAME R Results'!BG85</f>
        <v>0.12644649917556822</v>
      </c>
      <c r="BP98" s="789"/>
      <c r="BQ98" s="784">
        <f>'SAME R Results'!BH85</f>
        <v>11.899025115222525</v>
      </c>
      <c r="BR98" s="817">
        <f>'SAME R Results'!BI85</f>
        <v>0.13997777282810692</v>
      </c>
      <c r="BS98" s="817">
        <f>'SAME R Results'!BJ85</f>
        <v>0.6828048281760063</v>
      </c>
      <c r="BT98" s="817">
        <f>'SAME R Results'!BL85</f>
        <v>2.9685773194549352</v>
      </c>
      <c r="BU98" s="817">
        <f>'SAME R Results'!BM85</f>
        <v>3.5214004861099841</v>
      </c>
      <c r="BV98" s="817">
        <f>'SAME R Results'!BN85</f>
        <v>6.3378262236454569E-2</v>
      </c>
      <c r="BW98" s="784">
        <f>'SAME R Results'!BO85</f>
        <v>71387.637341986352</v>
      </c>
      <c r="BX98" s="784">
        <f>'SAME R Results'!BP85</f>
        <v>70202.626365373348</v>
      </c>
      <c r="BY98" s="784">
        <f>'SAME R Results'!BQ85</f>
        <v>67024.478448313632</v>
      </c>
      <c r="BZ98" s="784">
        <f>'SAME R Results'!BR85</f>
        <v>9.9926824825918477</v>
      </c>
      <c r="CA98" s="784">
        <f>'SAME R Results'!BS85</f>
        <v>1.3541130249489537E-2</v>
      </c>
      <c r="CB98" s="784">
        <f>'SAME R Results'!BT85</f>
        <v>0.48</v>
      </c>
      <c r="CC98" s="784">
        <f>'SAME R Results'!BV85</f>
        <v>2.6988672709046719</v>
      </c>
      <c r="CD98" s="880">
        <f>'SAME R Results'!BW85</f>
        <v>1</v>
      </c>
      <c r="CE98" s="1086">
        <f>'SAME R Results'!BZ85</f>
        <v>236.14679358180084</v>
      </c>
      <c r="CF98" s="1777">
        <f>'SAME R Results'!CA85</f>
        <v>0.42333333333338663</v>
      </c>
      <c r="CG98" s="1777" t="str">
        <f>'SAME R Results'!CB85</f>
        <v xml:space="preserve"> 48P</v>
      </c>
      <c r="CH98" s="1777">
        <f>'SAME R Results'!CC85</f>
        <v>250</v>
      </c>
      <c r="CI98" s="1777">
        <f>'SAME R Results'!CD85</f>
        <v>0.16864760005825077</v>
      </c>
      <c r="CJ98" s="1777"/>
      <c r="CK98" s="1777"/>
      <c r="CL98" s="2015">
        <f>'SAME R Results'!CI85</f>
        <v>85</v>
      </c>
      <c r="CM98" s="2015" t="str">
        <f>'SAME R Results'!CJ85</f>
        <v>Pyrell</v>
      </c>
      <c r="CN98" s="2016">
        <f>'SAME R Results'!CK85</f>
        <v>0.13997777282810692</v>
      </c>
      <c r="CO98" s="2016">
        <f>'SAME R Results'!CL85</f>
        <v>3.1545963298863847E-2</v>
      </c>
      <c r="CP98" s="2016">
        <f>'SAME R Results'!CM85</f>
        <v>3.0173965984118589E-2</v>
      </c>
    </row>
    <row r="99" spans="1:95" ht="16.5" customHeight="1" x14ac:dyDescent="0.2">
      <c r="A99" s="780">
        <v>2</v>
      </c>
      <c r="B99" s="784" t="str">
        <f>'SAME R Results'!A86</f>
        <v>8(4)</v>
      </c>
      <c r="C99" s="839" t="str">
        <f>'SAME R Results'!B86</f>
        <v>Pyrell</v>
      </c>
      <c r="D99" s="784" t="str">
        <f>'SAME R Results'!C86</f>
        <v>P10</v>
      </c>
      <c r="E99" s="784" t="str">
        <f>'SAME R Results'!D86</f>
        <v>48PA</v>
      </c>
      <c r="F99" s="784">
        <f>'SAME R Results'!E86</f>
        <v>0</v>
      </c>
      <c r="G99" s="784" t="str">
        <f>'SAME R Results'!F86</f>
        <v>95a</v>
      </c>
      <c r="H99" s="785" t="str">
        <f>'SAME R Results'!G86</f>
        <v>aged</v>
      </c>
      <c r="I99" s="784">
        <f>'SAME R Results'!H86</f>
        <v>250</v>
      </c>
      <c r="J99" s="786">
        <f>'SAME R Results'!I86</f>
        <v>40428.354166666664</v>
      </c>
      <c r="K99" s="784">
        <f>'SAME R Results'!J86</f>
        <v>0</v>
      </c>
      <c r="L99" s="788"/>
      <c r="M99" s="788"/>
      <c r="N99" s="784">
        <f>'SAME R Results'!K86</f>
        <v>0</v>
      </c>
      <c r="O99" s="793">
        <f>'SAME R Results'!L86</f>
        <v>1.22</v>
      </c>
      <c r="P99" s="784">
        <f>'SAME R Results'!M86</f>
        <v>0</v>
      </c>
      <c r="Q99" s="784">
        <f>'SAME R Results'!N86</f>
        <v>0</v>
      </c>
      <c r="R99" s="784">
        <f>'SAME R Results'!O86</f>
        <v>0</v>
      </c>
      <c r="S99" s="784">
        <f>'SAME R Results'!P86</f>
        <v>0</v>
      </c>
      <c r="T99" s="784">
        <f>'SAME R Results'!Q86</f>
        <v>0</v>
      </c>
      <c r="U99" s="784" t="str">
        <f>'SAME R Results'!R86</f>
        <v>n/a</v>
      </c>
      <c r="V99" s="784">
        <f>'SAME R Results'!S86</f>
        <v>0</v>
      </c>
      <c r="W99" s="784">
        <f>'SAME R Results'!T86</f>
        <v>0</v>
      </c>
      <c r="X99" s="784" t="str">
        <f>'SAME R Results'!U86</f>
        <v>n</v>
      </c>
      <c r="Y99" s="784" t="str">
        <f>'SAME R Results'!V86</f>
        <v>y</v>
      </c>
      <c r="Z99" s="784" t="str">
        <f>'SAME R Results'!W86</f>
        <v>y</v>
      </c>
      <c r="AA99" s="784" t="str">
        <f>'SAME R Results'!X86</f>
        <v>y</v>
      </c>
      <c r="AB99" s="784" t="str">
        <f>'SAME R Results'!Y86</f>
        <v>y</v>
      </c>
      <c r="AC99" s="789"/>
      <c r="AD99" s="784" t="str">
        <f>'SAME R Results'!Z86</f>
        <v>y</v>
      </c>
      <c r="AE99" s="784">
        <f>'SAME R Results'!AA86</f>
        <v>10</v>
      </c>
      <c r="AF99" s="784" t="str">
        <f>'SAME R Results'!AB86</f>
        <v>y</v>
      </c>
      <c r="AG99" s="817">
        <f>'SAME R Results'!AC86</f>
        <v>3.852706928546E-2</v>
      </c>
      <c r="AH99" s="819">
        <f>'SAME R Results'!AD86</f>
        <v>0</v>
      </c>
      <c r="AI99" s="784">
        <f>'SAME R Results'!AE86</f>
        <v>0</v>
      </c>
      <c r="AJ99" s="784">
        <f>'SAME R Results'!AF86</f>
        <v>0</v>
      </c>
      <c r="AK99" s="784">
        <f>'SAME R Results'!AG86</f>
        <v>0</v>
      </c>
      <c r="AL99" s="784">
        <f>'SAME R Results'!AH86</f>
        <v>0</v>
      </c>
      <c r="AM99" s="784">
        <f>'SAME R Results'!AI86</f>
        <v>0</v>
      </c>
      <c r="AN99" s="784">
        <f>'SAME R Results'!AJ86</f>
        <v>0</v>
      </c>
      <c r="AO99" s="784">
        <f>'SAME R Results'!AK86</f>
        <v>0</v>
      </c>
      <c r="AP99" s="784">
        <f>'SAME R Results'!AL86</f>
        <v>0</v>
      </c>
      <c r="AQ99" s="784">
        <f>'SAME R Results'!AM86</f>
        <v>0</v>
      </c>
      <c r="AR99" s="817">
        <f>'SAME R Results'!AN86</f>
        <v>0</v>
      </c>
      <c r="AS99" s="819">
        <f>'SAME R Results'!AO86</f>
        <v>0</v>
      </c>
      <c r="AT99" s="784">
        <f>'SAME R Results'!AP86</f>
        <v>0</v>
      </c>
      <c r="AU99" s="789"/>
      <c r="AV99" s="821">
        <f>'SAME R Results'!AQ86</f>
        <v>0</v>
      </c>
      <c r="AW99" s="821">
        <f>'SAME R Results'!AR86</f>
        <v>4.3817289999999991</v>
      </c>
      <c r="AX99" s="821">
        <f>'SAME R Results'!AS86</f>
        <v>0</v>
      </c>
      <c r="AY99" s="821">
        <f>'SAME R Results'!AT86</f>
        <v>0</v>
      </c>
      <c r="AZ99" s="824"/>
      <c r="BA99" s="824"/>
      <c r="BB99" s="821">
        <f>'SAME R Results'!AU86</f>
        <v>0.15617359999999997</v>
      </c>
      <c r="BC99" s="821">
        <f>'SAME R Results'!AV86</f>
        <v>2.9205314999999999E-2</v>
      </c>
      <c r="BD99" s="821">
        <f>'SAME R Results'!AW86</f>
        <v>4.7462305000000002</v>
      </c>
      <c r="BE99" s="821">
        <f>'SAME R Results'!AX86</f>
        <v>4.6675719999999989</v>
      </c>
      <c r="BF99" s="827">
        <f>'SAME R Results'!AY86</f>
        <v>999</v>
      </c>
      <c r="BG99" s="784">
        <f>'SAME R Results'!AZ86</f>
        <v>0.27084355000000004</v>
      </c>
      <c r="BH99" s="784">
        <f>'SAME R Results'!BA86</f>
        <v>8.0139160000000001E-2</v>
      </c>
      <c r="BI99" s="789"/>
      <c r="BJ99" s="784">
        <f>'SAME R Results'!BB86</f>
        <v>8.7778999999999989</v>
      </c>
      <c r="BK99" s="784">
        <f>'SAME R Results'!BC86</f>
        <v>7.8658500000001297E-2</v>
      </c>
      <c r="BL99" s="784">
        <f>'SAME R Results'!BD86</f>
        <v>35876.448108697521</v>
      </c>
      <c r="BM99" s="784">
        <f>'SAME R Results'!BE86</f>
        <v>12.910104784744156</v>
      </c>
      <c r="BN99" s="784">
        <f>'SAME R Results'!BF86</f>
        <v>0.34105657832218012</v>
      </c>
      <c r="BO99" s="784">
        <f>'SAME R Results'!BG86</f>
        <v>0.12806541949514919</v>
      </c>
      <c r="BP99" s="789"/>
      <c r="BQ99" s="784">
        <f>'SAME R Results'!BH86</f>
        <v>11.261671781275142</v>
      </c>
      <c r="BR99" s="817">
        <f>'SAME R Results'!BI86</f>
        <v>0.35984902255734624</v>
      </c>
      <c r="BS99" s="817">
        <f>'SAME R Results'!BJ86</f>
        <v>0.84320194801804194</v>
      </c>
      <c r="BT99" s="817">
        <f>'SAME R Results'!BL86</f>
        <v>2.6631434126922806</v>
      </c>
      <c r="BU99" s="817">
        <f>'SAME R Results'!BM86</f>
        <v>2.5162745563990132</v>
      </c>
      <c r="BV99" s="817">
        <f>'SAME R Results'!BN86</f>
        <v>0.23507946326104442</v>
      </c>
      <c r="BW99" s="784">
        <f>'SAME R Results'!BO86</f>
        <v>35876.448108697521</v>
      </c>
      <c r="BX99" s="784">
        <f>'SAME R Results'!BP86</f>
        <v>35280.062231802614</v>
      </c>
      <c r="BY99" s="784">
        <f>'SAME R Results'!BQ86</f>
        <v>33706.148043035486</v>
      </c>
      <c r="BZ99" s="784">
        <f>'SAME R Results'!BR86</f>
        <v>12.910104784744156</v>
      </c>
      <c r="CA99" s="784">
        <f>'SAME R Results'!BS86</f>
        <v>1.7459491254550583E-2</v>
      </c>
      <c r="CB99" s="784">
        <f>'SAME R Results'!BT86</f>
        <v>0.48</v>
      </c>
      <c r="CC99" s="784">
        <f>'SAME R Results'!BV86</f>
        <v>2.6728279213695627</v>
      </c>
      <c r="CD99" s="880">
        <f>'SAME R Results'!BW86</f>
        <v>1</v>
      </c>
      <c r="CE99" s="1086">
        <f>'SAME R Results'!BZ86</f>
        <v>236.14679358180084</v>
      </c>
      <c r="CF99" s="1777">
        <f>'SAME R Results'!CA86</f>
        <v>0.42333333333338663</v>
      </c>
      <c r="CG99" s="1777">
        <f>'SAME R Results'!CB86</f>
        <v>0</v>
      </c>
      <c r="CH99" s="1777">
        <f>'SAME R Results'!CC86</f>
        <v>0</v>
      </c>
      <c r="CI99" s="1777">
        <f>'SAME R Results'!CD86</f>
        <v>0.1596142457188402</v>
      </c>
      <c r="CJ99" s="1777"/>
      <c r="CK99" s="1777"/>
      <c r="CL99" s="2015">
        <f>'SAME R Results'!CI86</f>
        <v>86</v>
      </c>
      <c r="CM99" s="2015" t="str">
        <f>'SAME R Results'!CJ86</f>
        <v>Pyrell</v>
      </c>
      <c r="CN99" s="2016">
        <f>'SAME R Results'!CK86</f>
        <v>0.35984902255734624</v>
      </c>
      <c r="CO99" s="2016">
        <f>'SAME R Results'!CL86</f>
        <v>3.0284720150453789E-2</v>
      </c>
      <c r="CP99" s="2016">
        <f>'SAME R Results'!CM86</f>
        <v>2.7173950395280269E-2</v>
      </c>
    </row>
    <row r="100" spans="1:95" ht="16.5" customHeight="1" x14ac:dyDescent="0.2">
      <c r="A100" s="780">
        <v>2</v>
      </c>
      <c r="B100" s="784" t="str">
        <f>'SAME R Results'!A91</f>
        <v>9(4)</v>
      </c>
      <c r="C100" s="839" t="str">
        <f>'SAME R Results'!B91</f>
        <v>Pyrell</v>
      </c>
      <c r="D100" s="784" t="str">
        <f>'SAME R Results'!C91</f>
        <v>P11</v>
      </c>
      <c r="E100" s="784" t="str">
        <f>'SAME R Results'!D91</f>
        <v>50 P</v>
      </c>
      <c r="F100" s="784">
        <f>'SAME R Results'!E91</f>
        <v>0</v>
      </c>
      <c r="G100" s="784">
        <f>'SAME R Results'!F91</f>
        <v>97</v>
      </c>
      <c r="H100" s="785" t="str">
        <f>'SAME R Results'!G91</f>
        <v>No flow run w/ aging</v>
      </c>
      <c r="I100" s="784">
        <f>'SAME R Results'!H91</f>
        <v>251</v>
      </c>
      <c r="J100" s="786">
        <f>'SAME R Results'!I91</f>
        <v>40429.354166666664</v>
      </c>
      <c r="K100" s="784">
        <f>'SAME R Results'!J91</f>
        <v>0</v>
      </c>
      <c r="L100" s="788"/>
      <c r="M100" s="788"/>
      <c r="N100" s="784">
        <f>'SAME R Results'!K91</f>
        <v>0</v>
      </c>
      <c r="O100" s="793">
        <f>'SAME R Results'!L91</f>
        <v>1.23</v>
      </c>
      <c r="P100" s="784">
        <f>'SAME R Results'!M91</f>
        <v>60</v>
      </c>
      <c r="Q100" s="784">
        <f>'SAME R Results'!N91</f>
        <v>11</v>
      </c>
      <c r="R100" s="784">
        <f>'SAME R Results'!O91</f>
        <v>8</v>
      </c>
      <c r="S100" s="784" t="str">
        <f>'SAME R Results'!P91</f>
        <v>n</v>
      </c>
      <c r="T100" s="784" t="str">
        <f>'SAME R Results'!Q91</f>
        <v>N</v>
      </c>
      <c r="U100" s="784">
        <f>'SAME R Results'!R91</f>
        <v>48.142857142857146</v>
      </c>
      <c r="V100" s="784" t="str">
        <f>'SAME R Results'!S91</f>
        <v>Y</v>
      </c>
      <c r="W100" s="784">
        <f>'SAME R Results'!T91</f>
        <v>60</v>
      </c>
      <c r="X100" s="784" t="str">
        <f>'SAME R Results'!U91</f>
        <v>n</v>
      </c>
      <c r="Y100" s="784" t="str">
        <f>'SAME R Results'!V91</f>
        <v>y</v>
      </c>
      <c r="Z100" s="784" t="str">
        <f>'SAME R Results'!W91</f>
        <v>y</v>
      </c>
      <c r="AA100" s="784" t="str">
        <f>'SAME R Results'!X91</f>
        <v>y</v>
      </c>
      <c r="AB100" s="784" t="str">
        <f>'SAME R Results'!Y91</f>
        <v>y</v>
      </c>
      <c r="AC100" s="789"/>
      <c r="AD100" s="784" t="str">
        <f>'SAME R Results'!Z91</f>
        <v>y</v>
      </c>
      <c r="AE100" s="784">
        <f>'SAME R Results'!AA91</f>
        <v>10</v>
      </c>
      <c r="AF100" s="784" t="str">
        <f>'SAME R Results'!AB91</f>
        <v>y</v>
      </c>
      <c r="AG100" s="817">
        <f>'SAME R Results'!AC91</f>
        <v>3.852706928546E-2</v>
      </c>
      <c r="AH100" s="819">
        <f>'SAME R Results'!AD91</f>
        <v>0</v>
      </c>
      <c r="AI100" s="784">
        <f>'SAME R Results'!AE91</f>
        <v>58</v>
      </c>
      <c r="AJ100" s="784">
        <f>'SAME R Results'!AF91</f>
        <v>480</v>
      </c>
      <c r="AK100" s="784">
        <f>'SAME R Results'!AG91</f>
        <v>0</v>
      </c>
      <c r="AL100" s="784" t="str">
        <f>'SAME R Results'!AH91</f>
        <v>n</v>
      </c>
      <c r="AM100" s="784" t="str">
        <f>'SAME R Results'!AI91</f>
        <v>y</v>
      </c>
      <c r="AN100" s="784" t="str">
        <f>'SAME R Results'!AJ91</f>
        <v>y</v>
      </c>
      <c r="AO100" s="784" t="str">
        <f>'SAME R Results'!AK91</f>
        <v>y</v>
      </c>
      <c r="AP100" s="784" t="str">
        <f>'SAME R Results'!AL91</f>
        <v>y</v>
      </c>
      <c r="AQ100" s="784" t="str">
        <f>'SAME R Results'!AM91</f>
        <v>y</v>
      </c>
      <c r="AR100" s="817">
        <f>'SAME R Results'!AN91</f>
        <v>3.852706928546E-2</v>
      </c>
      <c r="AS100" s="819">
        <f>'SAME R Results'!AO91</f>
        <v>0</v>
      </c>
      <c r="AT100" s="784">
        <f>'SAME R Results'!AP91</f>
        <v>0</v>
      </c>
      <c r="AU100" s="789"/>
      <c r="AV100" s="821">
        <f>'SAME R Results'!AQ91</f>
        <v>0</v>
      </c>
      <c r="AW100" s="821">
        <f>'SAME R Results'!AR91</f>
        <v>5.5750130000000011</v>
      </c>
      <c r="AX100" s="821">
        <f>'SAME R Results'!AS91</f>
        <v>0</v>
      </c>
      <c r="AY100" s="821">
        <f>'SAME R Results'!AT91</f>
        <v>0</v>
      </c>
      <c r="AZ100" s="824"/>
      <c r="BA100" s="824"/>
      <c r="BB100" s="821">
        <f>'SAME R Results'!AU91</f>
        <v>0.15550230000000001</v>
      </c>
      <c r="BC100" s="821">
        <f>'SAME R Results'!AV91</f>
        <v>2.8244029999999996E-2</v>
      </c>
      <c r="BD100" s="821">
        <f>'SAME R Results'!AW91</f>
        <v>4.7581319999999998</v>
      </c>
      <c r="BE100" s="821">
        <f>'SAME R Results'!AX91</f>
        <v>4.6959835000000005</v>
      </c>
      <c r="BF100" s="827">
        <f>'SAME R Results'!AY91</f>
        <v>1175.5</v>
      </c>
      <c r="BG100" s="784">
        <f>'SAME R Results'!AZ91</f>
        <v>0.29139700000000002</v>
      </c>
      <c r="BH100" s="784">
        <f>'SAME R Results'!BA91</f>
        <v>8.8974024999999998E-2</v>
      </c>
      <c r="BI100" s="789"/>
      <c r="BJ100" s="784">
        <f>'SAME R Results'!BB91</f>
        <v>12.943950000000001</v>
      </c>
      <c r="BK100" s="784">
        <f>'SAME R Results'!BC91</f>
        <v>6.2148499999999274E-2</v>
      </c>
      <c r="BL100" s="784">
        <f>'SAME R Results'!BD91</f>
        <v>42225.750119902383</v>
      </c>
      <c r="BM100" s="784">
        <f>'SAME R Results'!BE91</f>
        <v>10.18122388245464</v>
      </c>
      <c r="BN100" s="784">
        <f>'SAME R Results'!BF91</f>
        <v>0.34367639103697178</v>
      </c>
      <c r="BO100" s="784">
        <f>'SAME R Results'!BG91</f>
        <v>0.13666694807136534</v>
      </c>
      <c r="BP100" s="789"/>
      <c r="BQ100" s="784">
        <f>'SAME R Results'!BH91</f>
        <v>16.695256072834521</v>
      </c>
      <c r="BR100" s="817">
        <f>'SAME R Results'!BI91</f>
        <v>0.24111410344504206</v>
      </c>
      <c r="BS100" s="817">
        <f>'SAME R Results'!BJ91</f>
        <v>0.91062386890871427</v>
      </c>
      <c r="BT100" s="817">
        <f>'SAME R Results'!BL91</f>
        <v>2.5147001223551824</v>
      </c>
      <c r="BU100" s="817">
        <f>'SAME R Results'!BM91</f>
        <v>3.1669271081639283</v>
      </c>
      <c r="BV100" s="817">
        <f>'SAME R Results'!BN91</f>
        <v>0.12406932130264109</v>
      </c>
      <c r="BW100" s="784">
        <f>'SAME R Results'!BO91</f>
        <v>42225.750119902383</v>
      </c>
      <c r="BX100" s="784">
        <f>'SAME R Results'!BP91</f>
        <v>41523.996768260775</v>
      </c>
      <c r="BY100" s="784">
        <f>'SAME R Results'!BQ91</f>
        <v>39666.623457049522</v>
      </c>
      <c r="BZ100" s="784">
        <f>'SAME R Results'!BR91</f>
        <v>10.18122388245464</v>
      </c>
      <c r="CA100" s="784">
        <f>'SAME R Results'!BS91</f>
        <v>1.3794837077155125E-2</v>
      </c>
      <c r="CB100" s="784">
        <f>'SAME R Results'!BT91</f>
        <v>0.48</v>
      </c>
      <c r="CC100" s="784">
        <f>'SAME R Results'!BV91</f>
        <v>2.6871073733344084</v>
      </c>
      <c r="CD100" s="880">
        <f>'SAME R Results'!BW91</f>
        <v>1</v>
      </c>
      <c r="CE100" s="1086">
        <f>'SAME R Results'!BZ91</f>
        <v>242.39387965391558</v>
      </c>
      <c r="CF100" s="1777">
        <f>'SAME R Results'!CA91</f>
        <v>0.43000000000004146</v>
      </c>
      <c r="CG100" s="1777" t="str">
        <f>'SAME R Results'!CB91</f>
        <v xml:space="preserve"> 50P</v>
      </c>
      <c r="CH100" s="1777">
        <f>'SAME R Results'!CC91</f>
        <v>251</v>
      </c>
      <c r="CI100" s="1777">
        <f>'SAME R Results'!CD91</f>
        <v>0.23295706148138948</v>
      </c>
      <c r="CJ100" s="1777"/>
      <c r="CK100" s="1777"/>
      <c r="CL100" s="2015">
        <f>'SAME R Results'!CI91</f>
        <v>91</v>
      </c>
      <c r="CM100" s="2015" t="str">
        <f>'SAME R Results'!CJ91</f>
        <v>Pyrell</v>
      </c>
      <c r="CN100" s="2016">
        <f>'SAME R Results'!CK91</f>
        <v>0.24111410344504206</v>
      </c>
      <c r="CO100" s="2016">
        <f>'SAME R Results'!CL91</f>
        <v>2.0585272219704409E-2</v>
      </c>
      <c r="CP100" s="2016">
        <f>'SAME R Results'!CM91</f>
        <v>3.2716229222399286E-2</v>
      </c>
    </row>
    <row r="101" spans="1:95" ht="16.5" customHeight="1" x14ac:dyDescent="0.2">
      <c r="A101" s="780">
        <v>2</v>
      </c>
      <c r="B101" s="784" t="str">
        <f>'SAME R Results'!A92</f>
        <v>9(4)</v>
      </c>
      <c r="C101" s="839" t="str">
        <f>'SAME R Results'!B92</f>
        <v>Pyrell</v>
      </c>
      <c r="D101" s="784" t="str">
        <f>'SAME R Results'!C92</f>
        <v>P11</v>
      </c>
      <c r="E101" s="784" t="str">
        <f>'SAME R Results'!D92</f>
        <v>50PA</v>
      </c>
      <c r="F101" s="784">
        <f>'SAME R Results'!E92</f>
        <v>0</v>
      </c>
      <c r="G101" s="784" t="str">
        <f>'SAME R Results'!F92</f>
        <v>97a</v>
      </c>
      <c r="H101" s="785" t="str">
        <f>'SAME R Results'!G92</f>
        <v>aged</v>
      </c>
      <c r="I101" s="784">
        <f>'SAME R Results'!H92</f>
        <v>251</v>
      </c>
      <c r="J101" s="786">
        <f>'SAME R Results'!I92</f>
        <v>40429.354166666664</v>
      </c>
      <c r="K101" s="784">
        <f>'SAME R Results'!J92</f>
        <v>0</v>
      </c>
      <c r="L101" s="788"/>
      <c r="M101" s="788"/>
      <c r="N101" s="784">
        <f>'SAME R Results'!K92</f>
        <v>0</v>
      </c>
      <c r="O101" s="793">
        <f>'SAME R Results'!L92</f>
        <v>1.23</v>
      </c>
      <c r="P101" s="784">
        <f>'SAME R Results'!M92</f>
        <v>0</v>
      </c>
      <c r="Q101" s="784">
        <f>'SAME R Results'!N92</f>
        <v>0</v>
      </c>
      <c r="R101" s="784">
        <f>'SAME R Results'!O92</f>
        <v>0</v>
      </c>
      <c r="S101" s="784">
        <f>'SAME R Results'!P92</f>
        <v>0</v>
      </c>
      <c r="T101" s="784">
        <f>'SAME R Results'!Q92</f>
        <v>0</v>
      </c>
      <c r="U101" s="784">
        <f>'SAME R Results'!R92</f>
        <v>623.85714285714289</v>
      </c>
      <c r="V101" s="784">
        <f>'SAME R Results'!S92</f>
        <v>0</v>
      </c>
      <c r="W101" s="784">
        <f>'SAME R Results'!T92</f>
        <v>0</v>
      </c>
      <c r="X101" s="784" t="str">
        <f>'SAME R Results'!U92</f>
        <v>n</v>
      </c>
      <c r="Y101" s="784" t="str">
        <f>'SAME R Results'!V92</f>
        <v>y</v>
      </c>
      <c r="Z101" s="784" t="str">
        <f>'SAME R Results'!W92</f>
        <v>y</v>
      </c>
      <c r="AA101" s="784" t="str">
        <f>'SAME R Results'!X92</f>
        <v>y</v>
      </c>
      <c r="AB101" s="784" t="str">
        <f>'SAME R Results'!Y92</f>
        <v>y</v>
      </c>
      <c r="AC101" s="789"/>
      <c r="AD101" s="784" t="str">
        <f>'SAME R Results'!Z92</f>
        <v>y</v>
      </c>
      <c r="AE101" s="784">
        <f>'SAME R Results'!AA92</f>
        <v>10</v>
      </c>
      <c r="AF101" s="784" t="str">
        <f>'SAME R Results'!AB92</f>
        <v>y</v>
      </c>
      <c r="AG101" s="817">
        <f>'SAME R Results'!AC92</f>
        <v>3.852706928546E-2</v>
      </c>
      <c r="AH101" s="819">
        <f>'SAME R Results'!AD92</f>
        <v>0</v>
      </c>
      <c r="AI101" s="784">
        <f>'SAME R Results'!AE92</f>
        <v>0</v>
      </c>
      <c r="AJ101" s="784">
        <f>'SAME R Results'!AF92</f>
        <v>0</v>
      </c>
      <c r="AK101" s="784">
        <f>'SAME R Results'!AG92</f>
        <v>0</v>
      </c>
      <c r="AL101" s="784">
        <f>'SAME R Results'!AH92</f>
        <v>0</v>
      </c>
      <c r="AM101" s="784">
        <f>'SAME R Results'!AI92</f>
        <v>0</v>
      </c>
      <c r="AN101" s="784">
        <f>'SAME R Results'!AJ92</f>
        <v>0</v>
      </c>
      <c r="AO101" s="784">
        <f>'SAME R Results'!AK92</f>
        <v>0</v>
      </c>
      <c r="AP101" s="784">
        <f>'SAME R Results'!AL92</f>
        <v>0</v>
      </c>
      <c r="AQ101" s="784">
        <f>'SAME R Results'!AM92</f>
        <v>0</v>
      </c>
      <c r="AR101" s="817">
        <f>'SAME R Results'!AN92</f>
        <v>0</v>
      </c>
      <c r="AS101" s="819">
        <f>'SAME R Results'!AO92</f>
        <v>0</v>
      </c>
      <c r="AT101" s="784">
        <f>'SAME R Results'!AP92</f>
        <v>0</v>
      </c>
      <c r="AU101" s="789"/>
      <c r="AV101" s="821">
        <f>'SAME R Results'!AQ92</f>
        <v>0</v>
      </c>
      <c r="AW101" s="821">
        <f>'SAME R Results'!AR92</f>
        <v>5.2804570000000011</v>
      </c>
      <c r="AX101" s="821">
        <f>'SAME R Results'!AS92</f>
        <v>0</v>
      </c>
      <c r="AY101" s="821">
        <f>'SAME R Results'!AT92</f>
        <v>0</v>
      </c>
      <c r="AZ101" s="824"/>
      <c r="BA101" s="824"/>
      <c r="BB101" s="821">
        <f>'SAME R Results'!AU92</f>
        <v>0.16293330499999997</v>
      </c>
      <c r="BC101" s="821">
        <f>'SAME R Results'!AV92</f>
        <v>3.1524654999999999E-2</v>
      </c>
      <c r="BD101" s="821">
        <f>'SAME R Results'!AW92</f>
        <v>4.7554929999999995</v>
      </c>
      <c r="BE101" s="821">
        <f>'SAME R Results'!AX92</f>
        <v>4.6810145000000016</v>
      </c>
      <c r="BF101" s="827">
        <f>'SAME R Results'!AY92</f>
        <v>974.3</v>
      </c>
      <c r="BG101" s="784">
        <f>'SAME R Results'!AZ92</f>
        <v>0.29670709999999995</v>
      </c>
      <c r="BH101" s="784">
        <f>'SAME R Results'!BA92</f>
        <v>9.5581094999999977E-2</v>
      </c>
      <c r="BI101" s="789"/>
      <c r="BJ101" s="784">
        <f>'SAME R Results'!BB92</f>
        <v>11.96435</v>
      </c>
      <c r="BK101" s="784">
        <f>'SAME R Results'!BC92</f>
        <v>7.4478499999997894E-2</v>
      </c>
      <c r="BL101" s="784">
        <f>'SAME R Results'!BD92</f>
        <v>34988.163542684197</v>
      </c>
      <c r="BM101" s="784">
        <f>'SAME R Results'!BE92</f>
        <v>12.21823054369557</v>
      </c>
      <c r="BN101" s="784">
        <f>'SAME R Results'!BF92</f>
        <v>0.35177459779881148</v>
      </c>
      <c r="BO101" s="784">
        <f>'SAME R Results'!BG92</f>
        <v>0.13460114595910688</v>
      </c>
      <c r="BP101" s="789"/>
      <c r="BQ101" s="784">
        <f>'SAME R Results'!BH92</f>
        <v>15.29757012775975</v>
      </c>
      <c r="BR101" s="817">
        <f>'SAME R Results'!BI92</f>
        <v>0.34921039879071691</v>
      </c>
      <c r="BS101" s="817">
        <f>'SAME R Results'!BJ92</f>
        <v>0.9416746822921217</v>
      </c>
      <c r="BT101" s="817">
        <f>'SAME R Results'!BL92</f>
        <v>2.6134591595950005</v>
      </c>
      <c r="BU101" s="817">
        <f>'SAME R Results'!BM92</f>
        <v>2.707388644393232</v>
      </c>
      <c r="BV101" s="817">
        <f>'SAME R Results'!BN92</f>
        <v>0.21265730431399044</v>
      </c>
      <c r="BW101" s="784">
        <f>'SAME R Results'!BO92</f>
        <v>34988.163542684197</v>
      </c>
      <c r="BX101" s="784">
        <f>'SAME R Results'!BP92</f>
        <v>34406.523142425234</v>
      </c>
      <c r="BY101" s="784">
        <f>'SAME R Results'!BQ92</f>
        <v>32872.148179928154</v>
      </c>
      <c r="BZ101" s="784">
        <f>'SAME R Results'!BR92</f>
        <v>12.21823054369557</v>
      </c>
      <c r="CA101" s="784">
        <f>'SAME R Results'!BS92</f>
        <v>1.6531674509455273E-2</v>
      </c>
      <c r="CB101" s="784">
        <f>'SAME R Results'!BT92</f>
        <v>0.48</v>
      </c>
      <c r="CC101" s="784">
        <f>'SAME R Results'!BV92</f>
        <v>2.6637416797541151</v>
      </c>
      <c r="CD101" s="880">
        <f>'SAME R Results'!BW92</f>
        <v>1</v>
      </c>
      <c r="CE101" s="1086">
        <f>'SAME R Results'!BZ92</f>
        <v>242.39387965391558</v>
      </c>
      <c r="CF101" s="1777">
        <f>'SAME R Results'!CA92</f>
        <v>0.43000000000004146</v>
      </c>
      <c r="CG101" s="1777">
        <f>'SAME R Results'!CB92</f>
        <v>0</v>
      </c>
      <c r="CH101" s="1777">
        <f>'SAME R Results'!CC92</f>
        <v>0</v>
      </c>
      <c r="CI101" s="1777">
        <f>'SAME R Results'!CD92</f>
        <v>0.21345446689895267</v>
      </c>
      <c r="CJ101" s="1777"/>
      <c r="CK101" s="1777"/>
      <c r="CL101" s="2015">
        <f>'SAME R Results'!CI92</f>
        <v>92</v>
      </c>
      <c r="CM101" s="2015" t="str">
        <f>'SAME R Results'!CJ92</f>
        <v>Pyrell</v>
      </c>
      <c r="CN101" s="2016">
        <f>'SAME R Results'!CK92</f>
        <v>0.34921039879071691</v>
      </c>
      <c r="CO101" s="2016">
        <f>'SAME R Results'!CL92</f>
        <v>2.2995455805132306E-2</v>
      </c>
      <c r="CP101" s="2016">
        <f>'SAME R Results'!CM92</f>
        <v>3.2200220527640336E-2</v>
      </c>
    </row>
    <row r="102" spans="1:95" ht="16.5" customHeight="1" x14ac:dyDescent="0.2">
      <c r="A102" s="780">
        <v>2</v>
      </c>
      <c r="B102" s="784" t="str">
        <f>'SAME R Results'!A112</f>
        <v>10 (4)</v>
      </c>
      <c r="C102" s="839" t="str">
        <f>'SAME R Results'!B112</f>
        <v>Pyrell</v>
      </c>
      <c r="D102" s="784" t="str">
        <f>'SAME R Results'!C112</f>
        <v>P12</v>
      </c>
      <c r="E102" s="784" t="str">
        <f>'SAME R Results'!D112</f>
        <v>60 P</v>
      </c>
      <c r="F102" s="784">
        <f>'SAME R Results'!E112</f>
        <v>0</v>
      </c>
      <c r="G102" s="784">
        <f>'SAME R Results'!F112</f>
        <v>107</v>
      </c>
      <c r="H102" s="785" t="str">
        <f>'SAME R Results'!G112</f>
        <v>Low flow run w/ aging</v>
      </c>
      <c r="I102" s="784">
        <f>'SAME R Results'!H112</f>
        <v>252</v>
      </c>
      <c r="J102" s="786">
        <f>'SAME R Results'!I112</f>
        <v>40430.305555555555</v>
      </c>
      <c r="K102" s="784">
        <f>'SAME R Results'!J112</f>
        <v>0</v>
      </c>
      <c r="L102" s="788"/>
      <c r="M102" s="788"/>
      <c r="N102" s="784">
        <f>'SAME R Results'!K112</f>
        <v>1</v>
      </c>
      <c r="O102" s="793">
        <f>'SAME R Results'!L112</f>
        <v>1.23</v>
      </c>
      <c r="P102" s="784">
        <f>'SAME R Results'!M112</f>
        <v>60</v>
      </c>
      <c r="Q102" s="784">
        <f>'SAME R Results'!N112</f>
        <v>11</v>
      </c>
      <c r="R102" s="784">
        <f>'SAME R Results'!O112</f>
        <v>8</v>
      </c>
      <c r="S102" s="784" t="str">
        <f>'SAME R Results'!P112</f>
        <v>n</v>
      </c>
      <c r="T102" s="784" t="str">
        <f>'SAME R Results'!Q112</f>
        <v>N</v>
      </c>
      <c r="U102" s="784">
        <f>'SAME R Results'!R112</f>
        <v>32</v>
      </c>
      <c r="V102" s="784" t="str">
        <f>'SAME R Results'!S112</f>
        <v>Y</v>
      </c>
      <c r="W102" s="784">
        <f>'SAME R Results'!T112</f>
        <v>60</v>
      </c>
      <c r="X102" s="784" t="str">
        <f>'SAME R Results'!U112</f>
        <v>n</v>
      </c>
      <c r="Y102" s="784" t="str">
        <f>'SAME R Results'!V112</f>
        <v>y</v>
      </c>
      <c r="Z102" s="784" t="str">
        <f>'SAME R Results'!W112</f>
        <v>y</v>
      </c>
      <c r="AA102" s="784" t="str">
        <f>'SAME R Results'!X112</f>
        <v>y</v>
      </c>
      <c r="AB102" s="784" t="str">
        <f>'SAME R Results'!Y112</f>
        <v>y</v>
      </c>
      <c r="AC102" s="789"/>
      <c r="AD102" s="784" t="str">
        <f>'SAME R Results'!Z112</f>
        <v>y</v>
      </c>
      <c r="AE102" s="784">
        <f>'SAME R Results'!AA112</f>
        <v>10</v>
      </c>
      <c r="AF102" s="784" t="str">
        <f>'SAME R Results'!AB112</f>
        <v>y</v>
      </c>
      <c r="AG102" s="817">
        <f>'SAME R Results'!AC112</f>
        <v>3.852706928546E-2</v>
      </c>
      <c r="AH102" s="819">
        <f>'SAME R Results'!AD112</f>
        <v>0</v>
      </c>
      <c r="AI102" s="784">
        <f>'SAME R Results'!AE112</f>
        <v>58</v>
      </c>
      <c r="AJ102" s="784">
        <f>'SAME R Results'!AF112</f>
        <v>480</v>
      </c>
      <c r="AK102" s="784">
        <f>'SAME R Results'!AG112</f>
        <v>0</v>
      </c>
      <c r="AL102" s="784" t="str">
        <f>'SAME R Results'!AH112</f>
        <v>n</v>
      </c>
      <c r="AM102" s="784" t="str">
        <f>'SAME R Results'!AI112</f>
        <v>y</v>
      </c>
      <c r="AN102" s="784" t="str">
        <f>'SAME R Results'!AJ112</f>
        <v>y</v>
      </c>
      <c r="AO102" s="784" t="str">
        <f>'SAME R Results'!AK112</f>
        <v>y</v>
      </c>
      <c r="AP102" s="784" t="str">
        <f>'SAME R Results'!AL112</f>
        <v>y</v>
      </c>
      <c r="AQ102" s="784" t="str">
        <f>'SAME R Results'!AM112</f>
        <v>y</v>
      </c>
      <c r="AR102" s="817">
        <f>'SAME R Results'!AN112</f>
        <v>3.852706928546E-2</v>
      </c>
      <c r="AS102" s="819">
        <f>'SAME R Results'!AO112</f>
        <v>0</v>
      </c>
      <c r="AT102" s="784">
        <f>'SAME R Results'!AP112</f>
        <v>0</v>
      </c>
      <c r="AU102" s="789"/>
      <c r="AV102" s="821">
        <f>'SAME R Results'!AQ112</f>
        <v>0</v>
      </c>
      <c r="AW102" s="821">
        <f>'SAME R Results'!AR112</f>
        <v>6.2564994999999985</v>
      </c>
      <c r="AX102" s="821">
        <f>'SAME R Results'!AS112</f>
        <v>0</v>
      </c>
      <c r="AY102" s="821">
        <f>'SAME R Results'!AT112</f>
        <v>0</v>
      </c>
      <c r="AZ102" s="824"/>
      <c r="BA102" s="824"/>
      <c r="BB102" s="821">
        <f>'SAME R Results'!AU112</f>
        <v>1.03875685</v>
      </c>
      <c r="BC102" s="821">
        <f>'SAME R Results'!AV112</f>
        <v>4.8187250000000001E-2</v>
      </c>
      <c r="BD102" s="821">
        <f>'SAME R Results'!AW112</f>
        <v>4.9907990000000009</v>
      </c>
      <c r="BE102" s="821">
        <f>'SAME R Results'!AX112</f>
        <v>4.6742700000000008</v>
      </c>
      <c r="BF102" s="827">
        <f>'SAME R Results'!AY112</f>
        <v>5698</v>
      </c>
      <c r="BG102" s="784">
        <f>'SAME R Results'!AZ112</f>
        <v>1.2753899999999998</v>
      </c>
      <c r="BH102" s="784">
        <f>'SAME R Results'!BA112</f>
        <v>9.5474234999999991E-2</v>
      </c>
      <c r="BI102" s="789"/>
      <c r="BJ102" s="784">
        <f>'SAME R Results'!BB112</f>
        <v>68.191050000000004</v>
      </c>
      <c r="BK102" s="784">
        <f>'SAME R Results'!BC112</f>
        <v>0.31652900000000006</v>
      </c>
      <c r="BL102" s="784">
        <f>'SAME R Results'!BD112</f>
        <v>206018.55669814753</v>
      </c>
      <c r="BM102" s="784">
        <f>'SAME R Results'!BE112</f>
        <v>53.439569317905381</v>
      </c>
      <c r="BN102" s="784">
        <f>'SAME R Results'!BF112</f>
        <v>2.5745938350210387</v>
      </c>
      <c r="BO102" s="784">
        <f>'SAME R Results'!BG112</f>
        <v>0.76668107279214215</v>
      </c>
      <c r="BP102" s="789"/>
      <c r="BQ102" s="784">
        <f>'SAME R Results'!BH112</f>
        <v>84.672703734474837</v>
      </c>
      <c r="BR102" s="817">
        <f>'SAME R Results'!BI112</f>
        <v>0.25939201873064038</v>
      </c>
      <c r="BS102" s="817">
        <f>'SAME R Results'!BJ112</f>
        <v>0.92245705141344825</v>
      </c>
      <c r="BT102" s="817">
        <f>'SAME R Results'!BL112</f>
        <v>3.3581027710058611</v>
      </c>
      <c r="BU102" s="817">
        <f>'SAME R Results'!BM112</f>
        <v>3.0844272302867841</v>
      </c>
      <c r="BV102" s="817">
        <f>'SAME R Results'!BN112</f>
        <v>0.13755039317404683</v>
      </c>
      <c r="BW102" s="784">
        <f>'SAME R Results'!BO112</f>
        <v>206018.55669814753</v>
      </c>
      <c r="BX102" s="784">
        <f>'SAME R Results'!BP112</f>
        <v>202616.94836326546</v>
      </c>
      <c r="BY102" s="784">
        <f>'SAME R Results'!BQ112</f>
        <v>192944.84480306468</v>
      </c>
      <c r="BZ102" s="784">
        <f>'SAME R Results'!BR112</f>
        <v>53.439569317905381</v>
      </c>
      <c r="CA102" s="784">
        <f>'SAME R Results'!BS112</f>
        <v>7.0258590073692631E-2</v>
      </c>
      <c r="CB102" s="784">
        <f>'SAME R Results'!BT112</f>
        <v>0.48</v>
      </c>
      <c r="CC102" s="784">
        <f>'SAME R Results'!BV112</f>
        <v>2.5868712406318606</v>
      </c>
      <c r="CD102" s="880">
        <f>'SAME R Results'!BW112</f>
        <v>1</v>
      </c>
      <c r="CE102" s="1086">
        <f>'SAME R Results'!BZ112</f>
        <v>245.41410083875152</v>
      </c>
      <c r="CF102" s="1777">
        <f>'SAME R Results'!CA112</f>
        <v>0.52000000000002045</v>
      </c>
      <c r="CG102" s="1777" t="str">
        <f>'SAME R Results'!CB112</f>
        <v xml:space="preserve"> 60P</v>
      </c>
      <c r="CH102" s="1777">
        <f>'SAME R Results'!CC112</f>
        <v>252</v>
      </c>
      <c r="CI102" s="1777">
        <f>'SAME R Results'!CD112</f>
        <v>0.97699273539774811</v>
      </c>
      <c r="CJ102" s="1777"/>
      <c r="CK102" s="1777"/>
      <c r="CL102" s="2015">
        <f>'SAME R Results'!CI112</f>
        <v>112</v>
      </c>
      <c r="CM102" s="2015" t="str">
        <f>'SAME R Results'!CJ112</f>
        <v>Pyrell</v>
      </c>
      <c r="CN102" s="2016">
        <f>'SAME R Results'!CK112</f>
        <v>0.25939201873064038</v>
      </c>
      <c r="CO102" s="2016">
        <f>'SAME R Results'!CL112</f>
        <v>3.0406420504708442E-2</v>
      </c>
      <c r="CP102" s="2016">
        <f>'SAME R Results'!CM112</f>
        <v>3.6074243800038569E-2</v>
      </c>
    </row>
    <row r="103" spans="1:95" ht="16.5" customHeight="1" x14ac:dyDescent="0.2">
      <c r="A103" s="780">
        <v>2</v>
      </c>
      <c r="B103" s="784" t="str">
        <f>'SAME R Results'!A113</f>
        <v>10 (4)</v>
      </c>
      <c r="C103" s="839" t="str">
        <f>'SAME R Results'!B113</f>
        <v>Pyrell</v>
      </c>
      <c r="D103" s="784" t="str">
        <f>'SAME R Results'!C113</f>
        <v>P12</v>
      </c>
      <c r="E103" s="784" t="str">
        <f>'SAME R Results'!D113</f>
        <v>60PA</v>
      </c>
      <c r="F103" s="784">
        <f>'SAME R Results'!E113</f>
        <v>0</v>
      </c>
      <c r="G103" s="784" t="str">
        <f>'SAME R Results'!F113</f>
        <v>107a</v>
      </c>
      <c r="H103" s="785" t="str">
        <f>'SAME R Results'!G113</f>
        <v>aged</v>
      </c>
      <c r="I103" s="784">
        <f>'SAME R Results'!H113</f>
        <v>252</v>
      </c>
      <c r="J103" s="786">
        <f>'SAME R Results'!I113</f>
        <v>40430.305555555555</v>
      </c>
      <c r="K103" s="784">
        <f>'SAME R Results'!J113</f>
        <v>0</v>
      </c>
      <c r="L103" s="788"/>
      <c r="M103" s="788"/>
      <c r="N103" s="784">
        <f>'SAME R Results'!K113</f>
        <v>1</v>
      </c>
      <c r="O103" s="793">
        <f>'SAME R Results'!L113</f>
        <v>1.23</v>
      </c>
      <c r="P103" s="784">
        <f>'SAME R Results'!M113</f>
        <v>0</v>
      </c>
      <c r="Q103" s="784">
        <f>'SAME R Results'!N113</f>
        <v>0</v>
      </c>
      <c r="R103" s="784">
        <f>'SAME R Results'!O113</f>
        <v>0</v>
      </c>
      <c r="S103" s="784">
        <f>'SAME R Results'!P113</f>
        <v>0</v>
      </c>
      <c r="T103" s="784">
        <f>'SAME R Results'!Q113</f>
        <v>0</v>
      </c>
      <c r="U103" s="784">
        <f>'SAME R Results'!R113</f>
        <v>558.71428571428567</v>
      </c>
      <c r="V103" s="784">
        <f>'SAME R Results'!S113</f>
        <v>0</v>
      </c>
      <c r="W103" s="784">
        <f>'SAME R Results'!T113</f>
        <v>0</v>
      </c>
      <c r="X103" s="784" t="str">
        <f>'SAME R Results'!U113</f>
        <v>n</v>
      </c>
      <c r="Y103" s="784" t="str">
        <f>'SAME R Results'!V113</f>
        <v>y</v>
      </c>
      <c r="Z103" s="784" t="str">
        <f>'SAME R Results'!W113</f>
        <v>y</v>
      </c>
      <c r="AA103" s="784" t="str">
        <f>'SAME R Results'!X113</f>
        <v>y</v>
      </c>
      <c r="AB103" s="784" t="str">
        <f>'SAME R Results'!Y113</f>
        <v>y</v>
      </c>
      <c r="AC103" s="789"/>
      <c r="AD103" s="784" t="str">
        <f>'SAME R Results'!Z113</f>
        <v>y</v>
      </c>
      <c r="AE103" s="784">
        <f>'SAME R Results'!AA113</f>
        <v>10</v>
      </c>
      <c r="AF103" s="784" t="str">
        <f>'SAME R Results'!AB113</f>
        <v>y</v>
      </c>
      <c r="AG103" s="817">
        <f>'SAME R Results'!AC113</f>
        <v>3.852706928546E-2</v>
      </c>
      <c r="AH103" s="819">
        <f>'SAME R Results'!AD113</f>
        <v>0</v>
      </c>
      <c r="AI103" s="784">
        <f>'SAME R Results'!AE113</f>
        <v>0</v>
      </c>
      <c r="AJ103" s="784">
        <f>'SAME R Results'!AF113</f>
        <v>0</v>
      </c>
      <c r="AK103" s="784">
        <f>'SAME R Results'!AG113</f>
        <v>0</v>
      </c>
      <c r="AL103" s="784">
        <f>'SAME R Results'!AH113</f>
        <v>0</v>
      </c>
      <c r="AM103" s="784">
        <f>'SAME R Results'!AI113</f>
        <v>0</v>
      </c>
      <c r="AN103" s="784">
        <f>'SAME R Results'!AJ113</f>
        <v>0</v>
      </c>
      <c r="AO103" s="784">
        <f>'SAME R Results'!AK113</f>
        <v>0</v>
      </c>
      <c r="AP103" s="784">
        <f>'SAME R Results'!AL113</f>
        <v>0</v>
      </c>
      <c r="AQ103" s="784">
        <f>'SAME R Results'!AM113</f>
        <v>0</v>
      </c>
      <c r="AR103" s="817">
        <f>'SAME R Results'!AN113</f>
        <v>0</v>
      </c>
      <c r="AS103" s="819">
        <f>'SAME R Results'!AO113</f>
        <v>0</v>
      </c>
      <c r="AT103" s="784">
        <f>'SAME R Results'!AP113</f>
        <v>60</v>
      </c>
      <c r="AU103" s="789"/>
      <c r="AV103" s="821">
        <f>'SAME R Results'!AQ113</f>
        <v>0</v>
      </c>
      <c r="AW103" s="821">
        <f>'SAME R Results'!AR113</f>
        <v>6.2575835</v>
      </c>
      <c r="AX103" s="821">
        <f>'SAME R Results'!AS113</f>
        <v>0</v>
      </c>
      <c r="AY103" s="821">
        <f>'SAME R Results'!AT113</f>
        <v>0</v>
      </c>
      <c r="AZ103" s="824"/>
      <c r="BA103" s="824"/>
      <c r="BB103" s="821">
        <f>'SAME R Results'!AU113</f>
        <v>1.0220040000000001</v>
      </c>
      <c r="BC103" s="821">
        <f>'SAME R Results'!AV113</f>
        <v>3.4500119999999995E-2</v>
      </c>
      <c r="BD103" s="821">
        <f>'SAME R Results'!AW113</f>
        <v>4.9970245000000002</v>
      </c>
      <c r="BE103" s="821">
        <f>'SAME R Results'!AX113</f>
        <v>4.6750179999999997</v>
      </c>
      <c r="BF103" s="827">
        <f>'SAME R Results'!AY113</f>
        <v>5337</v>
      </c>
      <c r="BG103" s="784">
        <f>'SAME R Results'!AZ113</f>
        <v>1.282119</v>
      </c>
      <c r="BH103" s="784">
        <f>'SAME R Results'!BA113</f>
        <v>8.6364745000000007E-2</v>
      </c>
      <c r="BI103" s="789"/>
      <c r="BJ103" s="784">
        <f>'SAME R Results'!BB113</f>
        <v>67.131200000000007</v>
      </c>
      <c r="BK103" s="784">
        <f>'SAME R Results'!BC113</f>
        <v>0.32200650000000053</v>
      </c>
      <c r="BL103" s="784">
        <f>'SAME R Results'!BD113</f>
        <v>192866.11921982534</v>
      </c>
      <c r="BM103" s="784">
        <f>'SAME R Results'!BE113</f>
        <v>54.401223630766857</v>
      </c>
      <c r="BN103" s="784">
        <f>'SAME R Results'!BF113</f>
        <v>2.5255440396033637</v>
      </c>
      <c r="BO103" s="784">
        <f>'SAME R Results'!BG113</f>
        <v>0.76453624454255564</v>
      </c>
      <c r="BP103" s="789"/>
      <c r="BQ103" s="784">
        <f>'SAME R Results'!BH113</f>
        <v>82.032518989165652</v>
      </c>
      <c r="BR103" s="817">
        <f>'SAME R Results'!BI113</f>
        <v>0.28206729025724481</v>
      </c>
      <c r="BS103" s="817">
        <f>'SAME R Results'!BJ113</f>
        <v>0.9330619825160229</v>
      </c>
      <c r="BT103" s="817">
        <f>'SAME R Results'!BL113</f>
        <v>3.3033673127092498</v>
      </c>
      <c r="BU103" s="817">
        <f>'SAME R Results'!BM113</f>
        <v>2.9854989123443998</v>
      </c>
      <c r="BV103" s="817">
        <f>'SAME R Results'!BN113</f>
        <v>0.15508644552312029</v>
      </c>
      <c r="BW103" s="784">
        <f>'SAME R Results'!BO113</f>
        <v>192866.11921982534</v>
      </c>
      <c r="BX103" s="784">
        <f>'SAME R Results'!BP113</f>
        <v>189680.02169731472</v>
      </c>
      <c r="BY103" s="784">
        <f>'SAME R Results'!BQ113</f>
        <v>180670.70758550926</v>
      </c>
      <c r="BZ103" s="784">
        <f>'SAME R Results'!BR113</f>
        <v>54.401223630766857</v>
      </c>
      <c r="CA103" s="784">
        <f>'SAME R Results'!BS113</f>
        <v>7.1474407351505037E-2</v>
      </c>
      <c r="CB103" s="784">
        <f>'SAME R Results'!BT113</f>
        <v>0.48</v>
      </c>
      <c r="CC103" s="784">
        <f>'SAME R Results'!BV113</f>
        <v>2.5457772425850935</v>
      </c>
      <c r="CD103" s="880">
        <f>'SAME R Results'!BW113</f>
        <v>1</v>
      </c>
      <c r="CE103" s="1086">
        <f>'SAME R Results'!BZ113</f>
        <v>245.41410083875152</v>
      </c>
      <c r="CF103" s="1777">
        <f>'SAME R Results'!CA113</f>
        <v>0.52000000000002045</v>
      </c>
      <c r="CG103" s="1777">
        <f>'SAME R Results'!CB113</f>
        <v>0</v>
      </c>
      <c r="CH103" s="1777">
        <f>'SAME R Results'!CC113</f>
        <v>0</v>
      </c>
      <c r="CI103" s="1777">
        <f>'SAME R Results'!CD113</f>
        <v>0.94652906525956648</v>
      </c>
      <c r="CJ103" s="1777"/>
      <c r="CK103" s="1777"/>
      <c r="CL103" s="2015">
        <f>'SAME R Results'!CI113</f>
        <v>113</v>
      </c>
      <c r="CM103" s="2015" t="str">
        <f>'SAME R Results'!CJ113</f>
        <v>Pyrell</v>
      </c>
      <c r="CN103" s="2016">
        <f>'SAME R Results'!CK113</f>
        <v>0.28206729025724481</v>
      </c>
      <c r="CO103" s="2016">
        <f>'SAME R Results'!CL113</f>
        <v>3.0787108219082263E-2</v>
      </c>
      <c r="CP103" s="2016">
        <f>'SAME R Results'!CM113</f>
        <v>3.5084392047817249E-2</v>
      </c>
    </row>
    <row r="104" spans="1:95" ht="16.5" customHeight="1" x14ac:dyDescent="0.2">
      <c r="A104" s="780">
        <v>2</v>
      </c>
      <c r="B104" s="784" t="str">
        <f>'SAME R Results'!A121</f>
        <v>11(4)</v>
      </c>
      <c r="C104" s="839" t="str">
        <f>'SAME R Results'!B121</f>
        <v>Pyrell</v>
      </c>
      <c r="D104" s="784" t="str">
        <f>'SAME R Results'!C121</f>
        <v>P13</v>
      </c>
      <c r="E104" s="784" t="str">
        <f>'SAME R Results'!D121</f>
        <v>66 P</v>
      </c>
      <c r="F104" s="784">
        <f>'SAME R Results'!E121</f>
        <v>0</v>
      </c>
      <c r="G104" s="784">
        <f>'SAME R Results'!F121</f>
        <v>113</v>
      </c>
      <c r="H104" s="785" t="str">
        <f>'SAME R Results'!G121</f>
        <v>low flow run w STS</v>
      </c>
      <c r="I104" s="784">
        <f>'SAME R Results'!H121</f>
        <v>253</v>
      </c>
      <c r="J104" s="786">
        <f>'SAME R Results'!I121</f>
        <v>40430.305555555555</v>
      </c>
      <c r="K104" s="784">
        <f>'SAME R Results'!J121</f>
        <v>0</v>
      </c>
      <c r="L104" s="788"/>
      <c r="M104" s="788"/>
      <c r="N104" s="784">
        <f>'SAME R Results'!K121</f>
        <v>2</v>
      </c>
      <c r="O104" s="793">
        <f>'SAME R Results'!L121</f>
        <v>1.23</v>
      </c>
      <c r="P104" s="784">
        <f>'SAME R Results'!M121</f>
        <v>60</v>
      </c>
      <c r="Q104" s="784">
        <f>'SAME R Results'!N121</f>
        <v>11</v>
      </c>
      <c r="R104" s="784">
        <f>'SAME R Results'!O121</f>
        <v>8</v>
      </c>
      <c r="S104" s="784" t="str">
        <f>'SAME R Results'!P121</f>
        <v>n</v>
      </c>
      <c r="T104" s="784" t="str">
        <f>'SAME R Results'!Q121</f>
        <v>n</v>
      </c>
      <c r="U104" s="784">
        <f>'SAME R Results'!R121</f>
        <v>31</v>
      </c>
      <c r="V104" s="784" t="str">
        <f>'SAME R Results'!S121</f>
        <v>n</v>
      </c>
      <c r="W104" s="784">
        <f>'SAME R Results'!T121</f>
        <v>0</v>
      </c>
      <c r="X104" s="784" t="str">
        <f>'SAME R Results'!U121</f>
        <v>y</v>
      </c>
      <c r="Y104" s="784" t="str">
        <f>'SAME R Results'!V121</f>
        <v>n</v>
      </c>
      <c r="Z104" s="784" t="str">
        <f>'SAME R Results'!W121</f>
        <v>y</v>
      </c>
      <c r="AA104" s="784" t="str">
        <f>'SAME R Results'!X121</f>
        <v>n</v>
      </c>
      <c r="AB104" s="784" t="str">
        <f>'SAME R Results'!Y121</f>
        <v>y</v>
      </c>
      <c r="AC104" s="789"/>
      <c r="AD104" s="784" t="str">
        <f>'SAME R Results'!Z121</f>
        <v>y</v>
      </c>
      <c r="AE104" s="784">
        <f>'SAME R Results'!AA121</f>
        <v>10</v>
      </c>
      <c r="AF104" s="784" t="str">
        <f>'SAME R Results'!AB121</f>
        <v>y</v>
      </c>
      <c r="AG104" s="817">
        <f>'SAME R Results'!AC121</f>
        <v>3.852706928546E-2</v>
      </c>
      <c r="AH104" s="819">
        <f>'SAME R Results'!AD121</f>
        <v>0</v>
      </c>
      <c r="AI104" s="784">
        <f>'SAME R Results'!AE121</f>
        <v>0</v>
      </c>
      <c r="AJ104" s="784">
        <f>'SAME R Results'!AF121</f>
        <v>0</v>
      </c>
      <c r="AK104" s="784">
        <f>'SAME R Results'!AG121</f>
        <v>0</v>
      </c>
      <c r="AL104" s="784">
        <f>'SAME R Results'!AH121</f>
        <v>0</v>
      </c>
      <c r="AM104" s="784">
        <f>'SAME R Results'!AI121</f>
        <v>0</v>
      </c>
      <c r="AN104" s="784">
        <f>'SAME R Results'!AJ121</f>
        <v>0</v>
      </c>
      <c r="AO104" s="784">
        <f>'SAME R Results'!AK121</f>
        <v>0</v>
      </c>
      <c r="AP104" s="784">
        <f>'SAME R Results'!AL121</f>
        <v>0</v>
      </c>
      <c r="AQ104" s="784">
        <f>'SAME R Results'!AM121</f>
        <v>0</v>
      </c>
      <c r="AR104" s="817">
        <f>'SAME R Results'!AN121</f>
        <v>0</v>
      </c>
      <c r="AS104" s="819">
        <f>'SAME R Results'!AO121</f>
        <v>0</v>
      </c>
      <c r="AT104" s="784">
        <f>'SAME R Results'!AP121</f>
        <v>0</v>
      </c>
      <c r="AU104" s="789"/>
      <c r="AV104" s="821">
        <f>'SAME R Results'!AQ121</f>
        <v>0</v>
      </c>
      <c r="AW104" s="821">
        <f>'SAME R Results'!AR121</f>
        <v>6.2836770000000017</v>
      </c>
      <c r="AX104" s="821">
        <f>'SAME R Results'!AS121</f>
        <v>4.6147464999999999</v>
      </c>
      <c r="AY104" s="821">
        <f>'SAME R Results'!AT121</f>
        <v>5.155837</v>
      </c>
      <c r="AZ104" s="824"/>
      <c r="BA104" s="824"/>
      <c r="BB104" s="821">
        <f>'SAME R Results'!AU121</f>
        <v>0</v>
      </c>
      <c r="BC104" s="821">
        <f>'SAME R Results'!AV121</f>
        <v>0</v>
      </c>
      <c r="BD104" s="821">
        <f>'SAME R Results'!AW121</f>
        <v>6.7188720000000002</v>
      </c>
      <c r="BE104" s="821">
        <f>'SAME R Results'!AX121</f>
        <v>4.7057790000000006</v>
      </c>
      <c r="BF104" s="827">
        <f>'SAME R Results'!AY121</f>
        <v>31375</v>
      </c>
      <c r="BG104" s="784">
        <f>'SAME R Results'!AZ121</f>
        <v>0</v>
      </c>
      <c r="BH104" s="784">
        <f>'SAME R Results'!BA121</f>
        <v>0</v>
      </c>
      <c r="BI104" s="789"/>
      <c r="BJ104" s="784">
        <f>'SAME R Results'!BB121</f>
        <v>154.35554999999997</v>
      </c>
      <c r="BK104" s="784">
        <f>'SAME R Results'!BC121</f>
        <v>2.0130929999999996</v>
      </c>
      <c r="BL104" s="784">
        <f>'SAME R Results'!BD121</f>
        <v>1176224.4595932008</v>
      </c>
      <c r="BM104" s="784">
        <f>'SAME R Results'!BE121</f>
        <v>459.76995119843087</v>
      </c>
      <c r="BN104" s="784">
        <f>'SAME R Results'!BF121</f>
        <v>0</v>
      </c>
      <c r="BO104" s="784">
        <f>'SAME R Results'!BG121</f>
        <v>0</v>
      </c>
      <c r="BP104" s="789"/>
      <c r="BQ104" s="784">
        <f>'SAME R Results'!BH121</f>
        <v>169.19487997801508</v>
      </c>
      <c r="BR104" s="817">
        <f>'SAME R Results'!BI121</f>
        <v>0.39088623557228447</v>
      </c>
      <c r="BS104" s="817">
        <f>'SAME R Results'!BJ121</f>
        <v>0.6500789886706958</v>
      </c>
      <c r="BT104" s="817">
        <f>'SAME R Results'!BL121</f>
        <v>0</v>
      </c>
      <c r="BU104" s="817">
        <f>'SAME R Results'!BM121</f>
        <v>2.0405434673921752</v>
      </c>
      <c r="BV104" s="817">
        <f>'SAME R Results'!BN121</f>
        <v>0.30310458221467135</v>
      </c>
      <c r="BW104" s="784">
        <f>'SAME R Results'!BO121</f>
        <v>1176224.4595932008</v>
      </c>
      <c r="BX104" s="784">
        <f>'SAME R Results'!BP121</f>
        <v>1157494.1223683986</v>
      </c>
      <c r="BY104" s="784">
        <f>'SAME R Results'!BQ121</f>
        <v>1083326.0587706203</v>
      </c>
      <c r="BZ104" s="784">
        <f>'SAME R Results'!BR121</f>
        <v>459.76995119843087</v>
      </c>
      <c r="CA104" s="784">
        <f>'SAME R Results'!BS121</f>
        <v>0.44683765426618116</v>
      </c>
      <c r="CB104" s="784">
        <f>'SAME R Results'!BT121</f>
        <v>0.48</v>
      </c>
      <c r="CC104" s="784">
        <f>'SAME R Results'!BV121</f>
        <v>2.2836194311609237</v>
      </c>
      <c r="CD104" s="880">
        <f>'SAME R Results'!BW121</f>
        <v>1</v>
      </c>
      <c r="CE104" s="1086">
        <f>'SAME R Results'!BZ121</f>
        <v>245.37087876588521</v>
      </c>
      <c r="CF104" s="1777">
        <f>'SAME R Results'!CA121</f>
        <v>0.87333333333328156</v>
      </c>
      <c r="CG104" s="1777" t="str">
        <f>'SAME R Results'!CB121</f>
        <v xml:space="preserve"> 66P</v>
      </c>
      <c r="CH104" s="1777">
        <f>'SAME R Results'!CC121</f>
        <v>253</v>
      </c>
      <c r="CI104" s="1777">
        <f>'SAME R Results'!CD121</f>
        <v>1.1624075723681115</v>
      </c>
      <c r="CJ104" s="1777"/>
      <c r="CK104" s="1777"/>
      <c r="CL104" s="2015"/>
      <c r="CM104" s="2015"/>
      <c r="CN104" s="2015"/>
      <c r="CO104" s="2015"/>
      <c r="CP104" s="2015"/>
    </row>
    <row r="105" spans="1:95" ht="16.5" customHeight="1" x14ac:dyDescent="0.25">
      <c r="A105" s="778">
        <v>1</v>
      </c>
      <c r="B105" s="779">
        <f>'SAME1 Flight Tests 8-27-09'!A7</f>
        <v>1</v>
      </c>
      <c r="C105" s="835" t="str">
        <f>'SAME1 Flight Tests 8-27-09'!B7</f>
        <v>Silicone</v>
      </c>
      <c r="D105" s="782"/>
      <c r="E105" s="779" t="str">
        <f>'SAME1 Flight Tests 8-27-09'!C7</f>
        <v>5S</v>
      </c>
      <c r="F105" s="779">
        <f>'SAME1 Flight Tests 8-27-09'!D7</f>
        <v>6</v>
      </c>
      <c r="G105" s="779">
        <f>'SAME1 Flight Tests 8-27-09'!E7</f>
        <v>5</v>
      </c>
      <c r="H105" s="779" t="str">
        <f>'SAME1 Flight Tests 8-27-09'!F7</f>
        <v>Aging up</v>
      </c>
      <c r="I105" s="779" t="str">
        <f>'SAME1 Flight Tests 8-27-09'!G7</f>
        <v>255 13:30</v>
      </c>
      <c r="J105" s="791">
        <f>'SAME1 Flight Tests 8-27-09'!H7</f>
        <v>39337.395833333336</v>
      </c>
      <c r="K105" s="779">
        <f>'SAME1 Flight Tests 8-27-09'!I7</f>
        <v>3</v>
      </c>
      <c r="L105" s="779" t="str">
        <f>'SAME1 Flight Tests 8-27-09'!J7</f>
        <v>n</v>
      </c>
      <c r="M105" s="779" t="str">
        <f>'SAME1 Flight Tests 8-27-09'!K7</f>
        <v>n</v>
      </c>
      <c r="N105" s="779">
        <f>'SAME1 Flight Tests 8-27-09'!L7</f>
        <v>8</v>
      </c>
      <c r="O105" s="804">
        <f>'SAME1 Flight Tests 8-27-09'!M7</f>
        <v>1.327</v>
      </c>
      <c r="P105" s="805">
        <f>'SAME1 Flight Tests 8-27-09'!N7</f>
        <v>45</v>
      </c>
      <c r="Q105" s="805">
        <f>'SAME1 Flight Tests 8-27-09'!O7</f>
        <v>720</v>
      </c>
      <c r="R105" s="805">
        <f>'SAME1 Flight Tests 8-27-09'!P7</f>
        <v>0</v>
      </c>
      <c r="S105" s="806"/>
      <c r="T105" s="806"/>
      <c r="U105" s="805">
        <f>'SAME1 Flight Tests 8-27-09'!Q7</f>
        <v>755</v>
      </c>
      <c r="V105" s="806"/>
      <c r="W105" s="806"/>
      <c r="X105" s="806"/>
      <c r="Y105" s="806"/>
      <c r="Z105" s="806"/>
      <c r="AA105" s="805" t="str">
        <f>'SAME1 Flight Tests 8-27-09'!R7</f>
        <v>y</v>
      </c>
      <c r="AB105" s="805" t="str">
        <f>'SAME1 Flight Tests 8-27-09'!S7</f>
        <v>y</v>
      </c>
      <c r="AC105" s="805">
        <f>'SAME1 Flight Tests 8-27-09'!T7</f>
        <v>1</v>
      </c>
      <c r="AD105" s="806"/>
      <c r="AE105" s="805">
        <f>'SAME1 Flight Tests 8-27-09'!U7</f>
        <v>10</v>
      </c>
      <c r="AF105" s="806"/>
      <c r="AG105" s="816">
        <f>'SAME1 Flight Tests 8-27-09'!V7</f>
        <v>3.1812241356819398E-2</v>
      </c>
      <c r="AH105" s="818">
        <f>'SAME1 Flight Tests 8-27-09'!W7</f>
        <v>0.45912275840214306</v>
      </c>
      <c r="AI105" s="806"/>
      <c r="AJ105" s="806"/>
      <c r="AK105" s="806"/>
      <c r="AL105" s="806"/>
      <c r="AM105" s="806"/>
      <c r="AN105" s="806"/>
      <c r="AO105" s="806"/>
      <c r="AP105" s="806"/>
      <c r="AQ105" s="806"/>
      <c r="AR105" s="806"/>
      <c r="AS105" s="806"/>
      <c r="AT105" s="806"/>
      <c r="AU105" s="805">
        <f>'SAME1 Flight Tests 8-27-09'!X7</f>
        <v>1.21</v>
      </c>
      <c r="AV105" s="820">
        <f>'SAME1 Flight Tests 8-27-09'!Y7</f>
        <v>2.8774000000000002</v>
      </c>
      <c r="AW105" s="820">
        <f>'SAME1 Flight Tests 8-27-09'!Z7</f>
        <v>6.2938999999999998</v>
      </c>
      <c r="AX105" s="820">
        <f>'SAME1 Flight Tests 8-27-09'!AA7</f>
        <v>4.3936000000000002</v>
      </c>
      <c r="AY105" s="822"/>
      <c r="AZ105" s="822"/>
      <c r="BA105" s="820">
        <f>'SAME1 Flight Tests 8-27-09'!AC7</f>
        <v>4.9352</v>
      </c>
      <c r="BB105" s="822"/>
      <c r="BC105" s="822"/>
      <c r="BD105" s="820">
        <f>'SAME1 Flight Tests 8-27-09'!AB7</f>
        <v>6.4202000000000004</v>
      </c>
      <c r="BE105" s="820">
        <f>'SAME1 Flight Tests 8-27-09'!AD7</f>
        <v>4.6092000000000004</v>
      </c>
      <c r="BF105" s="826">
        <f>'SAME1 Flight Tests 8-27-09'!AE7</f>
        <v>26480</v>
      </c>
      <c r="BG105" s="806"/>
      <c r="BH105" s="806"/>
      <c r="BI105" s="805">
        <f>'SAME1 Flight Tests 8-27-09'!AF7</f>
        <v>48.5747</v>
      </c>
      <c r="BJ105" s="805">
        <f>'SAME1 Flight Tests 8-27-09'!AG7</f>
        <v>104.0436</v>
      </c>
      <c r="BK105" s="805">
        <f>'SAME1 Flight Tests 8-27-09'!AH7</f>
        <v>1.8109999999999999</v>
      </c>
      <c r="BL105" s="805">
        <f>'SAME1 Flight Tests 8-27-09'!AK7</f>
        <v>1194104.7590429184</v>
      </c>
      <c r="BM105" s="805">
        <f>'SAME1 Flight Tests 8-27-09'!AL7</f>
        <v>389.22953313940434</v>
      </c>
      <c r="BN105" s="806"/>
      <c r="BO105" s="805"/>
      <c r="BP105" s="806"/>
      <c r="BQ105" s="805">
        <f>'SAME1 Flight Tests 8-27-09'!AM7</f>
        <v>124.63764636532751</v>
      </c>
      <c r="BR105" s="816">
        <f>'SAME1 Flight Tests 8-27-09'!AP7</f>
        <v>0.32595928472085983</v>
      </c>
      <c r="BS105" s="816">
        <f>'SAME1 Flight Tests 8-27-09'!AQ7</f>
        <v>0.6067457889995036</v>
      </c>
      <c r="BT105" s="816"/>
      <c r="BU105" s="816">
        <f>'SAME1 Flight Tests 8-27-09'!AS7</f>
        <v>2.1995429640078377</v>
      </c>
      <c r="BV105" s="816">
        <f>'SAME1 Flight Tests 8-27-09'!AT7</f>
        <v>0.23891402709415155</v>
      </c>
      <c r="BW105" s="807">
        <f>'SAME1 Flight Tests 8-27-09'!BB7</f>
        <v>1194104.7590429184</v>
      </c>
      <c r="BX105" s="807">
        <f>'SAME1 Flight Tests 8-27-09'!BC7</f>
        <v>1174959.927555921</v>
      </c>
      <c r="BY105" s="807">
        <f>'SAME1 Flight Tests 8-27-09'!BD7</f>
        <v>1103225.0763581193</v>
      </c>
      <c r="BZ105" s="806"/>
      <c r="CA105" s="805">
        <f>'SAME1 Flight Tests 8-27-09'!BG7</f>
        <v>0.38862660944206007</v>
      </c>
      <c r="CB105" s="805">
        <f>'SAME1 Flight Tests 8-27-09'!BF7</f>
        <v>0.55000000000000004</v>
      </c>
      <c r="CC105" s="805">
        <f>'SAME1 Flight Tests 8-27-09'!CN7</f>
        <v>0</v>
      </c>
      <c r="CD105" s="805"/>
      <c r="CE105" s="805">
        <f>'SAME1 Flight Tests 8-27-09'!BH7</f>
        <v>356.59621492639405</v>
      </c>
      <c r="CF105" s="1804">
        <f>'SAME1 Flight Tests 8-27-09'!BI7</f>
        <v>1.2099999999999334</v>
      </c>
      <c r="CG105" s="1804">
        <f>'SAME1 Flight Tests 8-27-09'!BJ7</f>
        <v>5</v>
      </c>
      <c r="CH105" s="1804">
        <f>'SAME1 Flight Tests 8-27-09'!BK7</f>
        <v>0</v>
      </c>
      <c r="CI105" s="1804">
        <f>'SAME1 Flight Tests 8-27-09'!BL7</f>
        <v>0.61803791586116219</v>
      </c>
      <c r="CJ105" s="1804">
        <f>'SAME1 Flight Tests 8-27-09'!BM7</f>
        <v>0</v>
      </c>
      <c r="CK105" s="1804">
        <f>'SAME1 Flight Tests 8-27-09'!BN7</f>
        <v>0</v>
      </c>
      <c r="CL105" s="2014"/>
      <c r="CM105" s="2"/>
      <c r="CN105" s="2"/>
      <c r="CO105" s="2"/>
      <c r="CP105" s="2"/>
      <c r="CQ105" s="2018"/>
    </row>
    <row r="106" spans="1:95" ht="16.5" customHeight="1" x14ac:dyDescent="0.25">
      <c r="A106" s="778">
        <v>1</v>
      </c>
      <c r="B106" s="779">
        <f>'SAME1 Flight Tests 8-27-09'!A26</f>
        <v>3</v>
      </c>
      <c r="C106" s="835" t="str">
        <f>'SAME1 Flight Tests 8-27-09'!B26</f>
        <v>Silicone</v>
      </c>
      <c r="D106" s="782"/>
      <c r="E106" s="779" t="str">
        <f>'SAME1 Flight Tests 8-27-09'!C26</f>
        <v>23 S</v>
      </c>
      <c r="F106" s="779">
        <f>'SAME1 Flight Tests 8-27-09'!D26</f>
        <v>1</v>
      </c>
      <c r="G106" s="779">
        <f>'SAME1 Flight Tests 8-27-09'!E26</f>
        <v>23</v>
      </c>
      <c r="H106" s="779" t="str">
        <f>'SAME1 Flight Tests 8-27-09'!F26</f>
        <v>Baseline</v>
      </c>
      <c r="I106" s="779">
        <f>'SAME1 Flight Tests 8-27-09'!G26</f>
        <v>267</v>
      </c>
      <c r="J106" s="791">
        <f>'SAME1 Flight Tests 8-27-09'!H26</f>
        <v>39349</v>
      </c>
      <c r="K106" s="779">
        <f>'SAME1 Flight Tests 8-27-09'!I26</f>
        <v>0</v>
      </c>
      <c r="L106" s="779" t="str">
        <f>'SAME1 Flight Tests 8-27-09'!J26</f>
        <v>n</v>
      </c>
      <c r="M106" s="779" t="str">
        <f>'SAME1 Flight Tests 8-27-09'!K26</f>
        <v>n</v>
      </c>
      <c r="N106" s="779">
        <f>'SAME1 Flight Tests 8-27-09'!L26</f>
        <v>8</v>
      </c>
      <c r="O106" s="804">
        <f>'SAME1 Flight Tests 8-27-09'!M26</f>
        <v>1.327</v>
      </c>
      <c r="P106" s="805">
        <f>'SAME1 Flight Tests 8-27-09'!N26</f>
        <v>45</v>
      </c>
      <c r="Q106" s="805">
        <f>'SAME1 Flight Tests 8-27-09'!O26</f>
        <v>11</v>
      </c>
      <c r="R106" s="805">
        <f>'SAME1 Flight Tests 8-27-09'!P26</f>
        <v>8</v>
      </c>
      <c r="S106" s="806"/>
      <c r="T106" s="806"/>
      <c r="U106" s="805">
        <f>'SAME1 Flight Tests 8-27-09'!Q26</f>
        <v>57</v>
      </c>
      <c r="V106" s="806"/>
      <c r="W106" s="806"/>
      <c r="X106" s="806"/>
      <c r="Y106" s="806"/>
      <c r="Z106" s="806"/>
      <c r="AA106" s="805" t="str">
        <f>'SAME1 Flight Tests 8-27-09'!R26</f>
        <v>y</v>
      </c>
      <c r="AB106" s="805" t="str">
        <f>'SAME1 Flight Tests 8-27-09'!S26</f>
        <v>y</v>
      </c>
      <c r="AC106" s="805">
        <f>'SAME1 Flight Tests 8-27-09'!T26</f>
        <v>1</v>
      </c>
      <c r="AD106" s="806"/>
      <c r="AE106" s="805">
        <f>'SAME1 Flight Tests 8-27-09'!U26</f>
        <v>10</v>
      </c>
      <c r="AF106" s="806"/>
      <c r="AG106" s="816">
        <f>'SAME1 Flight Tests 8-27-09'!V26</f>
        <v>3.1812241356819398E-2</v>
      </c>
      <c r="AH106" s="818">
        <f>'SAME1 Flight Tests 8-27-09'!W26</f>
        <v>0.31345852096810495</v>
      </c>
      <c r="AI106" s="806"/>
      <c r="AJ106" s="806"/>
      <c r="AK106" s="806"/>
      <c r="AL106" s="806"/>
      <c r="AM106" s="806"/>
      <c r="AN106" s="806"/>
      <c r="AO106" s="806"/>
      <c r="AP106" s="806"/>
      <c r="AQ106" s="806"/>
      <c r="AR106" s="806"/>
      <c r="AS106" s="806"/>
      <c r="AT106" s="806"/>
      <c r="AU106" s="805">
        <f>'SAME1 Flight Tests 8-27-09'!X26</f>
        <v>0.93</v>
      </c>
      <c r="AV106" s="820">
        <f>'SAME1 Flight Tests 8-27-09'!Y26</f>
        <v>3.0313725000000002</v>
      </c>
      <c r="AW106" s="820">
        <f>'SAME1 Flight Tests 8-27-09'!Z26</f>
        <v>6.2417600000000011</v>
      </c>
      <c r="AX106" s="820">
        <f>'SAME1 Flight Tests 8-27-09'!AA26</f>
        <v>-7.6293889999999977E-4</v>
      </c>
      <c r="AY106" s="822"/>
      <c r="AZ106" s="822"/>
      <c r="BA106" s="820">
        <f>'SAME1 Flight Tests 8-27-09'!AC26</f>
        <v>4.9069969999999996</v>
      </c>
      <c r="BB106" s="822"/>
      <c r="BC106" s="822"/>
      <c r="BD106" s="820">
        <f>'SAME1 Flight Tests 8-27-09'!AB26</f>
        <v>7.2729334999999988</v>
      </c>
      <c r="BE106" s="820">
        <f>'SAME1 Flight Tests 8-27-09'!AD26</f>
        <v>4.6939860000000007</v>
      </c>
      <c r="BF106" s="826">
        <f>'SAME1 Flight Tests 8-27-09'!AE26</f>
        <v>63370</v>
      </c>
      <c r="BG106" s="806"/>
      <c r="BH106" s="806"/>
      <c r="BI106" s="805">
        <f>'SAME1 Flight Tests 8-27-09'!AF26</f>
        <v>57.540999999999983</v>
      </c>
      <c r="BJ106" s="805">
        <f>'SAME1 Flight Tests 8-27-09'!AG26</f>
        <v>110.132534660286</v>
      </c>
      <c r="BK106" s="805">
        <f>'SAME1 Flight Tests 8-27-09'!AH26</f>
        <v>2.5789474999999982</v>
      </c>
      <c r="BL106" s="805">
        <f>'SAME1 Flight Tests 8-27-09'!AK26</f>
        <v>3004614.0015063835</v>
      </c>
      <c r="BM106" s="805">
        <f>'SAME1 Flight Tests 8-27-09'!AL26</f>
        <v>681.21602229375139</v>
      </c>
      <c r="BN106" s="806"/>
      <c r="BO106" s="805"/>
      <c r="BP106" s="806"/>
      <c r="BQ106" s="805">
        <f>'SAME1 Flight Tests 8-27-09'!AM26</f>
        <v>193.24054064978097</v>
      </c>
      <c r="BR106" s="816">
        <f>'SAME1 Flight Tests 8-27-09'!AP26</f>
        <v>0.2267233068714381</v>
      </c>
      <c r="BS106" s="816">
        <f>'SAME1 Flight Tests 8-27-09'!AQ26</f>
        <v>0.51638995504203222</v>
      </c>
      <c r="BT106" s="816"/>
      <c r="BU106" s="816">
        <f>'SAME1 Flight Tests 8-27-09'!AS26</f>
        <v>2.4775400141285822</v>
      </c>
      <c r="BV106" s="816">
        <f>'SAME1 Flight Tests 8-27-09'!AT26</f>
        <v>0.15022954717667703</v>
      </c>
      <c r="BW106" s="807">
        <f>'SAME1 Flight Tests 8-27-09'!BB26</f>
        <v>3004614.0015063835</v>
      </c>
      <c r="BX106" s="807">
        <f>'SAME1 Flight Tests 8-27-09'!BC26</f>
        <v>2958797.9905044567</v>
      </c>
      <c r="BY106" s="807">
        <f>'SAME1 Flight Tests 8-27-09'!BD26</f>
        <v>2713642.4916345794</v>
      </c>
      <c r="BZ106" s="806"/>
      <c r="CA106" s="805">
        <f>'SAME1 Flight Tests 8-27-09'!BG26</f>
        <v>0.55342221030042882</v>
      </c>
      <c r="CB106" s="805">
        <f>'SAME1 Flight Tests 8-27-09'!BF26</f>
        <v>0.55000000000000004</v>
      </c>
      <c r="CC106" s="783"/>
      <c r="CD106" s="805"/>
      <c r="CE106" s="805">
        <f>'SAME1 Flight Tests 8-27-09'!BH26</f>
        <v>349.13822663445927</v>
      </c>
      <c r="CF106" s="1804">
        <f>'SAME1 Flight Tests 8-27-09'!BI26</f>
        <v>0.92999999999998639</v>
      </c>
      <c r="CG106" s="1804">
        <f>'SAME1 Flight Tests 8-27-09'!BJ26</f>
        <v>23</v>
      </c>
      <c r="CH106" s="1804">
        <f>'SAME1 Flight Tests 8-27-09'!BK26</f>
        <v>0</v>
      </c>
      <c r="CI106" s="1804">
        <f>'SAME1 Flight Tests 8-27-09'!BL26</f>
        <v>1.2467131654824761</v>
      </c>
      <c r="CJ106" s="1804">
        <f>'SAME1 Flight Tests 8-27-09'!BM26</f>
        <v>0.26354491361317378</v>
      </c>
      <c r="CK106" s="1804">
        <f>'SAME1 Flight Tests 8-27-09'!BN26</f>
        <v>0.9716413563188746</v>
      </c>
      <c r="CL106" s="2014"/>
      <c r="CM106" s="2"/>
      <c r="CN106" s="2"/>
      <c r="CO106" s="2"/>
      <c r="CP106" s="2"/>
      <c r="CQ106" s="2018"/>
    </row>
    <row r="107" spans="1:95" s="2020" customFormat="1" ht="16.5" customHeight="1" x14ac:dyDescent="0.25">
      <c r="A107" s="778">
        <v>1</v>
      </c>
      <c r="B107" s="779">
        <f>'SAME1 Flight Tests 8-27-09'!A27</f>
        <v>3</v>
      </c>
      <c r="C107" s="835" t="str">
        <f>'SAME1 Flight Tests 8-27-09'!B27</f>
        <v>Silicone</v>
      </c>
      <c r="D107" s="782"/>
      <c r="E107" s="779" t="str">
        <f>'SAME1 Flight Tests 8-27-09'!C27</f>
        <v>23 S a</v>
      </c>
      <c r="F107" s="779">
        <f>'SAME1 Flight Tests 8-27-09'!D27</f>
        <v>1</v>
      </c>
      <c r="G107" s="779" t="str">
        <f>'SAME1 Flight Tests 8-27-09'!E27</f>
        <v>23a</v>
      </c>
      <c r="H107" s="779" t="str">
        <f>'SAME1 Flight Tests 8-27-09'!F27</f>
        <v>after secondary aging</v>
      </c>
      <c r="I107" s="779">
        <f>'SAME1 Flight Tests 8-27-09'!G27</f>
        <v>267</v>
      </c>
      <c r="J107" s="791">
        <f>'SAME1 Flight Tests 8-27-09'!H27</f>
        <v>39349</v>
      </c>
      <c r="K107" s="779">
        <f>'SAME1 Flight Tests 8-27-09'!I27</f>
        <v>0</v>
      </c>
      <c r="L107" s="779" t="str">
        <f>'SAME1 Flight Tests 8-27-09'!J27</f>
        <v>n</v>
      </c>
      <c r="M107" s="779" t="str">
        <f>'SAME1 Flight Tests 8-27-09'!K27</f>
        <v>n</v>
      </c>
      <c r="N107" s="779">
        <f>'SAME1 Flight Tests 8-27-09'!L27</f>
        <v>8</v>
      </c>
      <c r="O107" s="804">
        <f>'SAME1 Flight Tests 8-27-09'!M27</f>
        <v>1.327</v>
      </c>
      <c r="P107" s="805">
        <f>'SAME1 Flight Tests 8-27-09'!N27</f>
        <v>0</v>
      </c>
      <c r="Q107" s="805">
        <f>'SAME1 Flight Tests 8-27-09'!O27</f>
        <v>720</v>
      </c>
      <c r="R107" s="805">
        <f>'SAME1 Flight Tests 8-27-09'!P27</f>
        <v>8</v>
      </c>
      <c r="S107" s="806"/>
      <c r="T107" s="806"/>
      <c r="U107" s="805">
        <f>'SAME1 Flight Tests 8-27-09'!Q27</f>
        <v>890</v>
      </c>
      <c r="V107" s="806"/>
      <c r="W107" s="806"/>
      <c r="X107" s="806"/>
      <c r="Y107" s="806"/>
      <c r="Z107" s="806"/>
      <c r="AA107" s="805" t="str">
        <f>'SAME1 Flight Tests 8-27-09'!R27</f>
        <v>y</v>
      </c>
      <c r="AB107" s="805" t="str">
        <f>'SAME1 Flight Tests 8-27-09'!S27</f>
        <v>y</v>
      </c>
      <c r="AC107" s="805">
        <f>'SAME1 Flight Tests 8-27-09'!T27</f>
        <v>1</v>
      </c>
      <c r="AD107" s="806"/>
      <c r="AE107" s="805">
        <f>'SAME1 Flight Tests 8-27-09'!U27</f>
        <v>10</v>
      </c>
      <c r="AF107" s="806"/>
      <c r="AG107" s="816">
        <f>'SAME1 Flight Tests 8-27-09'!V27</f>
        <v>3.1812241356819398E-2</v>
      </c>
      <c r="AH107" s="818">
        <f>'SAME1 Flight Tests 8-27-09'!W27</f>
        <v>0.37873889934501642</v>
      </c>
      <c r="AI107" s="806"/>
      <c r="AJ107" s="806"/>
      <c r="AK107" s="806"/>
      <c r="AL107" s="806"/>
      <c r="AM107" s="806"/>
      <c r="AN107" s="806"/>
      <c r="AO107" s="806"/>
      <c r="AP107" s="806"/>
      <c r="AQ107" s="806"/>
      <c r="AR107" s="806"/>
      <c r="AS107" s="806"/>
      <c r="AT107" s="806"/>
      <c r="AU107" s="805">
        <f>'SAME1 Flight Tests 8-27-09'!X27</f>
        <v>0.93</v>
      </c>
      <c r="AV107" s="820">
        <f>'SAME1 Flight Tests 8-27-09'!Y27</f>
        <v>2.9691765000000006</v>
      </c>
      <c r="AW107" s="820">
        <f>'SAME1 Flight Tests 8-27-09'!Z27</f>
        <v>6.2438805000000004</v>
      </c>
      <c r="AX107" s="820">
        <f>'SAME1 Flight Tests 8-27-09'!AA27</f>
        <v>-6.8664509999999998E-4</v>
      </c>
      <c r="AY107" s="822"/>
      <c r="AZ107" s="822"/>
      <c r="BA107" s="820">
        <f>'SAME1 Flight Tests 8-27-09'!AC27</f>
        <v>4.8843080000000008</v>
      </c>
      <c r="BB107" s="822"/>
      <c r="BC107" s="822"/>
      <c r="BD107" s="820">
        <f>'SAME1 Flight Tests 8-27-09'!AB27</f>
        <v>6.5975190000000001</v>
      </c>
      <c r="BE107" s="820">
        <f>'SAME1 Flight Tests 8-27-09'!AD27</f>
        <v>4.6310120000000001</v>
      </c>
      <c r="BF107" s="826">
        <f>'SAME1 Flight Tests 8-27-09'!AE27</f>
        <v>26080</v>
      </c>
      <c r="BG107" s="806"/>
      <c r="BH107" s="806"/>
      <c r="BI107" s="805">
        <f>'SAME1 Flight Tests 8-27-09'!AF27</f>
        <v>44.263400000000004</v>
      </c>
      <c r="BJ107" s="805">
        <f>'SAME1 Flight Tests 8-27-09'!AG27</f>
        <v>91.490199999999987</v>
      </c>
      <c r="BK107" s="805">
        <f>'SAME1 Flight Tests 8-27-09'!AH27</f>
        <v>1.966507</v>
      </c>
      <c r="BL107" s="805">
        <f>'SAME1 Flight Tests 8-27-09'!AK27</f>
        <v>1175411.0746423218</v>
      </c>
      <c r="BM107" s="805">
        <f>'SAME1 Flight Tests 8-27-09'!AL27</f>
        <v>437.79521318459678</v>
      </c>
      <c r="BN107" s="806"/>
      <c r="BO107" s="805"/>
      <c r="BP107" s="806"/>
      <c r="BQ107" s="805">
        <f>'SAME1 Flight Tests 8-27-09'!AM27</f>
        <v>132.86095008202679</v>
      </c>
      <c r="BR107" s="816">
        <f>'SAME1 Flight Tests 8-27-09'!AP27</f>
        <v>0.37246136490403414</v>
      </c>
      <c r="BS107" s="816">
        <f>'SAME1 Flight Tests 8-27-09'!AQ27</f>
        <v>0.62305850078142455</v>
      </c>
      <c r="BT107" s="816"/>
      <c r="BU107" s="816">
        <f>'SAME1 Flight Tests 8-27-09'!AS27</f>
        <v>2.0488763158107242</v>
      </c>
      <c r="BV107" s="816">
        <f>'SAME1 Flight Tests 8-27-09'!AT27</f>
        <v>0.28797675441329762</v>
      </c>
      <c r="BW107" s="807">
        <f>'SAME1 Flight Tests 8-27-09'!BB27</f>
        <v>1175411.0746423218</v>
      </c>
      <c r="BX107" s="807">
        <f>'SAME1 Flight Tests 8-27-09'!BC27</f>
        <v>1156555.4400055809</v>
      </c>
      <c r="BY107" s="807">
        <f>'SAME1 Flight Tests 8-27-09'!BD27</f>
        <v>1086232.120912554</v>
      </c>
      <c r="BZ107" s="806"/>
      <c r="CA107" s="805">
        <f>'SAME1 Flight Tests 8-27-09'!BG27</f>
        <v>0.42199721030042919</v>
      </c>
      <c r="CB107" s="805">
        <f>'SAME1 Flight Tests 8-27-09'!BF27</f>
        <v>0.55000000000000004</v>
      </c>
      <c r="CC107" s="783"/>
      <c r="CD107" s="805"/>
      <c r="CE107" s="805">
        <f>'SAME1 Flight Tests 8-27-09'!BH27</f>
        <v>349.13822663445927</v>
      </c>
      <c r="CF107" s="1804">
        <f>'SAME1 Flight Tests 8-27-09'!BI27</f>
        <v>0.92999999999998639</v>
      </c>
      <c r="CG107" s="1804">
        <f>'SAME1 Flight Tests 8-27-09'!BJ27</f>
        <v>23</v>
      </c>
      <c r="CH107" s="1804">
        <f>'SAME1 Flight Tests 8-27-09'!BK27</f>
        <v>0</v>
      </c>
      <c r="CI107" s="1804">
        <f>'SAME1 Flight Tests 8-27-09'!BL27</f>
        <v>0.85716741988405631</v>
      </c>
      <c r="CJ107" s="1804">
        <f>'SAME1 Flight Tests 8-27-09'!BM27</f>
        <v>0.33857620412762202</v>
      </c>
      <c r="CK107" s="1804">
        <f>'SAME1 Flight Tests 8-27-09'!BN27</f>
        <v>0.99739503221736392</v>
      </c>
      <c r="CL107" s="2014"/>
      <c r="CM107" s="2"/>
      <c r="CN107" s="2"/>
      <c r="CO107" s="2"/>
      <c r="CP107" s="2"/>
      <c r="CQ107" s="2018"/>
    </row>
    <row r="108" spans="1:95" s="2020" customFormat="1" ht="16.5" customHeight="1" x14ac:dyDescent="0.25">
      <c r="A108" s="778">
        <v>1</v>
      </c>
      <c r="B108" s="779">
        <f>'SAME1 Flight Tests 8-27-09'!A28</f>
        <v>3</v>
      </c>
      <c r="C108" s="835" t="str">
        <f>'SAME1 Flight Tests 8-27-09'!B28</f>
        <v>Silicone</v>
      </c>
      <c r="D108" s="782"/>
      <c r="E108" s="779" t="str">
        <f>'SAME1 Flight Tests 8-27-09'!C28</f>
        <v>24 S</v>
      </c>
      <c r="F108" s="779">
        <f>'SAME1 Flight Tests 8-27-09'!D28</f>
        <v>2</v>
      </c>
      <c r="G108" s="779">
        <f>'SAME1 Flight Tests 8-27-09'!E28</f>
        <v>24</v>
      </c>
      <c r="H108" s="779" t="str">
        <f>'SAME1 Flight Tests 8-27-09'!F28</f>
        <v>Flow Down</v>
      </c>
      <c r="I108" s="779">
        <f>'SAME1 Flight Tests 8-27-09'!G28</f>
        <v>267</v>
      </c>
      <c r="J108" s="791">
        <f>'SAME1 Flight Tests 8-27-09'!H28</f>
        <v>39349</v>
      </c>
      <c r="K108" s="779">
        <f>'SAME1 Flight Tests 8-27-09'!I28</f>
        <v>0</v>
      </c>
      <c r="L108" s="779" t="str">
        <f>'SAME1 Flight Tests 8-27-09'!J28</f>
        <v>n</v>
      </c>
      <c r="M108" s="779" t="str">
        <f>'SAME1 Flight Tests 8-27-09'!K28</f>
        <v>n</v>
      </c>
      <c r="N108" s="779">
        <f>'SAME1 Flight Tests 8-27-09'!L28</f>
        <v>4</v>
      </c>
      <c r="O108" s="804">
        <f>'SAME1 Flight Tests 8-27-09'!M28</f>
        <v>1.327</v>
      </c>
      <c r="P108" s="805">
        <f>'SAME1 Flight Tests 8-27-09'!N28</f>
        <v>38</v>
      </c>
      <c r="Q108" s="805">
        <f>'SAME1 Flight Tests 8-27-09'!O28</f>
        <v>8</v>
      </c>
      <c r="R108" s="805">
        <f>'SAME1 Flight Tests 8-27-09'!P28</f>
        <v>8</v>
      </c>
      <c r="S108" s="806"/>
      <c r="T108" s="806"/>
      <c r="U108" s="805">
        <f>'SAME1 Flight Tests 8-27-09'!Q28</f>
        <v>35.666666666666664</v>
      </c>
      <c r="V108" s="806"/>
      <c r="W108" s="806"/>
      <c r="X108" s="806"/>
      <c r="Y108" s="806"/>
      <c r="Z108" s="806"/>
      <c r="AA108" s="805" t="str">
        <f>'SAME1 Flight Tests 8-27-09'!R28</f>
        <v>y</v>
      </c>
      <c r="AB108" s="805" t="str">
        <f>'SAME1 Flight Tests 8-27-09'!S28</f>
        <v>y</v>
      </c>
      <c r="AC108" s="805">
        <f>'SAME1 Flight Tests 8-27-09'!T28</f>
        <v>1</v>
      </c>
      <c r="AD108" s="806"/>
      <c r="AE108" s="805">
        <f>'SAME1 Flight Tests 8-27-09'!U28</f>
        <v>10</v>
      </c>
      <c r="AF108" s="806"/>
      <c r="AG108" s="816">
        <f>'SAME1 Flight Tests 8-27-09'!V28</f>
        <v>3.1812241356819398E-2</v>
      </c>
      <c r="AH108" s="818">
        <f>'SAME1 Flight Tests 8-27-09'!W28</f>
        <v>0.45559533159976062</v>
      </c>
      <c r="AI108" s="806"/>
      <c r="AJ108" s="806"/>
      <c r="AK108" s="806"/>
      <c r="AL108" s="806"/>
      <c r="AM108" s="806"/>
      <c r="AN108" s="806"/>
      <c r="AO108" s="806"/>
      <c r="AP108" s="806"/>
      <c r="AQ108" s="806"/>
      <c r="AR108" s="806"/>
      <c r="AS108" s="806"/>
      <c r="AT108" s="806"/>
      <c r="AU108" s="805">
        <f>'SAME1 Flight Tests 8-27-09'!X28</f>
        <v>0.62</v>
      </c>
      <c r="AV108" s="820">
        <f>'SAME1 Flight Tests 8-27-09'!Y28</f>
        <v>3.1337739999999998</v>
      </c>
      <c r="AW108" s="820">
        <f>'SAME1 Flight Tests 8-27-09'!Z28</f>
        <v>6.2492080000000003</v>
      </c>
      <c r="AX108" s="820">
        <f>'SAME1 Flight Tests 8-27-09'!AA28</f>
        <v>4.2740175000000011</v>
      </c>
      <c r="AY108" s="822"/>
      <c r="AZ108" s="822"/>
      <c r="BA108" s="820">
        <f>'SAME1 Flight Tests 8-27-09'!AC28</f>
        <v>4.9375160000000005</v>
      </c>
      <c r="BB108" s="822"/>
      <c r="BC108" s="822"/>
      <c r="BD108" s="820">
        <f>'SAME1 Flight Tests 8-27-09'!AB28</f>
        <v>6.4803015000000004</v>
      </c>
      <c r="BE108" s="820">
        <f>'SAME1 Flight Tests 8-27-09'!AD28</f>
        <v>4.6543585000000016</v>
      </c>
      <c r="BF108" s="826">
        <f>'SAME1 Flight Tests 8-27-09'!AE28</f>
        <v>41615</v>
      </c>
      <c r="BG108" s="806"/>
      <c r="BH108" s="806"/>
      <c r="BI108" s="805">
        <f>'SAME1 Flight Tests 8-27-09'!AF28</f>
        <v>39.203749999999999</v>
      </c>
      <c r="BJ108" s="805">
        <f>'SAME1 Flight Tests 8-27-09'!AG28</f>
        <v>73.787950000000009</v>
      </c>
      <c r="BK108" s="805">
        <f>'SAME1 Flight Tests 8-27-09'!AH28</f>
        <v>1.8259429999999988</v>
      </c>
      <c r="BL108" s="805">
        <f>'SAME1 Flight Tests 8-27-09'!AK28</f>
        <v>1916208.9136147145</v>
      </c>
      <c r="BM108" s="805">
        <f>'SAME1 Flight Tests 8-27-09'!AL28</f>
        <v>393.72528619180156</v>
      </c>
      <c r="BN108" s="806"/>
      <c r="BO108" s="805"/>
      <c r="BP108" s="806"/>
      <c r="BQ108" s="805">
        <f>'SAME1 Flight Tests 8-27-09'!AM28</f>
        <v>89.077674166451743</v>
      </c>
      <c r="BR108" s="816">
        <f>'SAME1 Flight Tests 8-27-09'!AP28</f>
        <v>0.20547096060057599</v>
      </c>
      <c r="BS108" s="816">
        <f>'SAME1 Flight Tests 8-27-09'!AQ28</f>
        <v>0.46347921790423513</v>
      </c>
      <c r="BT108" s="816"/>
      <c r="BU108" s="816">
        <f>'SAME1 Flight Tests 8-27-09'!AS28</f>
        <v>2.4643261883080352</v>
      </c>
      <c r="BV108" s="816">
        <f>'SAME1 Flight Tests 8-27-09'!AT28</f>
        <v>0.13680770082229526</v>
      </c>
      <c r="BW108" s="807">
        <f>'SAME1 Flight Tests 8-27-09'!BB28</f>
        <v>1916208.9136147145</v>
      </c>
      <c r="BX108" s="807">
        <f>'SAME1 Flight Tests 8-27-09'!BC28</f>
        <v>1886121.596306127</v>
      </c>
      <c r="BY108" s="807">
        <f>'SAME1 Flight Tests 8-27-09'!BD28</f>
        <v>1753586.9635617984</v>
      </c>
      <c r="BZ108" s="806"/>
      <c r="CA108" s="805">
        <f>'SAME1 Flight Tests 8-27-09'!BG28</f>
        <v>0.39183326180257483</v>
      </c>
      <c r="CB108" s="805">
        <f>'SAME1 Flight Tests 8-27-09'!BF28</f>
        <v>0.55000000000000004</v>
      </c>
      <c r="CC108" s="783"/>
      <c r="CD108" s="805"/>
      <c r="CE108" s="805">
        <f>'SAME1 Flight Tests 8-27-09'!BH28</f>
        <v>340.62561231431681</v>
      </c>
      <c r="CF108" s="1804">
        <f>'SAME1 Flight Tests 8-27-09'!BI28</f>
        <v>0.62000000000006494</v>
      </c>
      <c r="CG108" s="1804">
        <f>'SAME1 Flight Tests 8-27-09'!BJ28</f>
        <v>24</v>
      </c>
      <c r="CH108" s="1804">
        <f>'SAME1 Flight Tests 8-27-09'!BK28</f>
        <v>0</v>
      </c>
      <c r="CI108" s="1804">
        <f>'SAME1 Flight Tests 8-27-09'!BL28</f>
        <v>0.86204200806234588</v>
      </c>
      <c r="CJ108" s="1804">
        <f>'SAME1 Flight Tests 8-27-09'!BM28</f>
        <v>0.3084468623845954</v>
      </c>
      <c r="CK108" s="1804">
        <f>'SAME1 Flight Tests 8-27-09'!BN28</f>
        <v>0.97995053818458511</v>
      </c>
      <c r="CL108" s="2014"/>
      <c r="CM108" s="2"/>
      <c r="CN108" s="2"/>
      <c r="CO108" s="2"/>
      <c r="CP108" s="2"/>
      <c r="CQ108" s="2018"/>
    </row>
    <row r="109" spans="1:95" s="2020" customFormat="1" ht="16.5" customHeight="1" x14ac:dyDescent="0.25">
      <c r="A109" s="778">
        <v>1</v>
      </c>
      <c r="B109" s="779">
        <f>'SAME1 Flight Tests 8-27-09'!A32</f>
        <v>3</v>
      </c>
      <c r="C109" s="835" t="str">
        <f>'SAME1 Flight Tests 8-27-09'!B32</f>
        <v>Silicone</v>
      </c>
      <c r="D109" s="782"/>
      <c r="E109" s="779" t="str">
        <f>'SAME1 Flight Tests 8-27-09'!C32</f>
        <v>27S</v>
      </c>
      <c r="F109" s="779">
        <f>'SAME1 Flight Tests 8-27-09'!D32</f>
        <v>3</v>
      </c>
      <c r="G109" s="779">
        <f>'SAME1 Flight Tests 8-27-09'!E32</f>
        <v>27</v>
      </c>
      <c r="H109" s="779" t="str">
        <f>'SAME1 Flight Tests 8-27-09'!F32</f>
        <v>Heat down</v>
      </c>
      <c r="I109" s="779">
        <f>'SAME1 Flight Tests 8-27-09'!G32</f>
        <v>269</v>
      </c>
      <c r="J109" s="791">
        <f>'SAME1 Flight Tests 8-27-09'!H32</f>
        <v>39351</v>
      </c>
      <c r="K109" s="779">
        <f>'SAME1 Flight Tests 8-27-09'!I32</f>
        <v>0</v>
      </c>
      <c r="L109" s="779" t="str">
        <f>'SAME1 Flight Tests 8-27-09'!J32</f>
        <v>n</v>
      </c>
      <c r="M109" s="779" t="str">
        <f>'SAME1 Flight Tests 8-27-09'!K32</f>
        <v>n</v>
      </c>
      <c r="N109" s="779">
        <f>'SAME1 Flight Tests 8-27-09'!L32</f>
        <v>8</v>
      </c>
      <c r="O109" s="804">
        <f>'SAME1 Flight Tests 8-27-09'!M32</f>
        <v>1.32</v>
      </c>
      <c r="P109" s="805">
        <f>'SAME1 Flight Tests 8-27-09'!N32</f>
        <v>40</v>
      </c>
      <c r="Q109" s="805">
        <f>'SAME1 Flight Tests 8-27-09'!O32</f>
        <v>11</v>
      </c>
      <c r="R109" s="805">
        <f>'SAME1 Flight Tests 8-27-09'!P32</f>
        <v>8</v>
      </c>
      <c r="S109" s="806"/>
      <c r="T109" s="806"/>
      <c r="U109" s="805">
        <f>'SAME1 Flight Tests 8-27-09'!Q32</f>
        <v>38.5</v>
      </c>
      <c r="V109" s="806"/>
      <c r="W109" s="806"/>
      <c r="X109" s="806"/>
      <c r="Y109" s="806"/>
      <c r="Z109" s="806"/>
      <c r="AA109" s="805" t="str">
        <f>'SAME1 Flight Tests 8-27-09'!R32</f>
        <v>y</v>
      </c>
      <c r="AB109" s="805" t="str">
        <f>'SAME1 Flight Tests 8-27-09'!S32</f>
        <v>y</v>
      </c>
      <c r="AC109" s="805">
        <f>'SAME1 Flight Tests 8-27-09'!T32</f>
        <v>1</v>
      </c>
      <c r="AD109" s="806"/>
      <c r="AE109" s="805">
        <f>'SAME1 Flight Tests 8-27-09'!U32</f>
        <v>10</v>
      </c>
      <c r="AF109" s="806"/>
      <c r="AG109" s="816">
        <f>'SAME1 Flight Tests 8-27-09'!V32</f>
        <v>3.1812241356819398E-2</v>
      </c>
      <c r="AH109" s="818">
        <f>'SAME1 Flight Tests 8-27-09'!W32</f>
        <v>0.46138037604437165</v>
      </c>
      <c r="AI109" s="806"/>
      <c r="AJ109" s="806"/>
      <c r="AK109" s="806"/>
      <c r="AL109" s="806"/>
      <c r="AM109" s="806"/>
      <c r="AN109" s="806"/>
      <c r="AO109" s="806"/>
      <c r="AP109" s="806"/>
      <c r="AQ109" s="806"/>
      <c r="AR109" s="806"/>
      <c r="AS109" s="806"/>
      <c r="AT109" s="806"/>
      <c r="AU109" s="805">
        <f>'SAME1 Flight Tests 8-27-09'!X32</f>
        <v>0.56999999999999995</v>
      </c>
      <c r="AV109" s="820">
        <f>'SAME1 Flight Tests 8-27-09'!Y32</f>
        <v>3.1291964999999999</v>
      </c>
      <c r="AW109" s="820">
        <f>'SAME1 Flight Tests 8-27-09'!Z32</f>
        <v>6.2365714999999993</v>
      </c>
      <c r="AX109" s="820">
        <f>'SAME1 Flight Tests 8-27-09'!AA32</f>
        <v>4.2092904999999998</v>
      </c>
      <c r="AY109" s="822"/>
      <c r="AZ109" s="822"/>
      <c r="BA109" s="820">
        <f>'SAME1 Flight Tests 8-27-09'!AC32</f>
        <v>4.9961700000000002</v>
      </c>
      <c r="BB109" s="822"/>
      <c r="BC109" s="822"/>
      <c r="BD109" s="820">
        <f>'SAME1 Flight Tests 8-27-09'!AB32</f>
        <v>6.8151250000000001</v>
      </c>
      <c r="BE109" s="820">
        <f>'SAME1 Flight Tests 8-27-09'!AD32</f>
        <v>4.7281809999999993</v>
      </c>
      <c r="BF109" s="826">
        <f>'SAME1 Flight Tests 8-27-09'!AE32</f>
        <v>54962</v>
      </c>
      <c r="BG109" s="806"/>
      <c r="BH109" s="806"/>
      <c r="BI109" s="805">
        <f>'SAME1 Flight Tests 8-27-09'!AF32</f>
        <v>45.909105263157905</v>
      </c>
      <c r="BJ109" s="805">
        <f>'SAME1 Flight Tests 8-27-09'!AG32</f>
        <v>83.506684210526331</v>
      </c>
      <c r="BK109" s="805">
        <f>'SAME1 Flight Tests 8-27-09'!AH32</f>
        <v>2.0869440000000008</v>
      </c>
      <c r="BL109" s="805">
        <f>'SAME1 Flight Tests 8-27-09'!AK32</f>
        <v>2576905.5744457017</v>
      </c>
      <c r="BM109" s="805">
        <f>'SAME1 Flight Tests 8-27-09'!AL32</f>
        <v>478.38886752070903</v>
      </c>
      <c r="BN109" s="806"/>
      <c r="BO109" s="805"/>
      <c r="BP109" s="806"/>
      <c r="BQ109" s="805">
        <f>'SAME1 Flight Tests 8-27-09'!AM32</f>
        <v>99.546228449413846</v>
      </c>
      <c r="BR109" s="816">
        <f>'SAME1 Flight Tests 8-27-09'!AP32</f>
        <v>0.18564470202739639</v>
      </c>
      <c r="BS109" s="816">
        <f>'SAME1 Flight Tests 8-27-09'!AQ32</f>
        <v>0.43576983373814704</v>
      </c>
      <c r="BT109" s="816"/>
      <c r="BU109" s="816">
        <f>'SAME1 Flight Tests 8-27-09'!AS32</f>
        <v>2.5186708524997536</v>
      </c>
      <c r="BV109" s="816">
        <f>'SAME1 Flight Tests 8-27-09'!AT32</f>
        <v>0.1211700419371388</v>
      </c>
      <c r="BW109" s="807">
        <f>'SAME1 Flight Tests 8-27-09'!BB32</f>
        <v>2576905.5744457017</v>
      </c>
      <c r="BX109" s="807">
        <f>'SAME1 Flight Tests 8-27-09'!BC32</f>
        <v>2537168.4812361719</v>
      </c>
      <c r="BY109" s="807">
        <f>'SAME1 Flight Tests 8-27-09'!BD32</f>
        <v>2339066.9776887307</v>
      </c>
      <c r="BZ109" s="806"/>
      <c r="CA109" s="805">
        <f>'SAME1 Flight Tests 8-27-09'!BG32</f>
        <v>0.44784206008583705</v>
      </c>
      <c r="CB109" s="805">
        <f>'SAME1 Flight Tests 8-27-09'!BF32</f>
        <v>0.55000000000000004</v>
      </c>
      <c r="CC109" s="783"/>
      <c r="CD109" s="805"/>
      <c r="CE109" s="805">
        <f>'SAME1 Flight Tests 8-27-09'!BH32</f>
        <v>340.75520692087099</v>
      </c>
      <c r="CF109" s="1804">
        <f>'SAME1 Flight Tests 8-27-09'!BI32</f>
        <v>0.57000000000007045</v>
      </c>
      <c r="CG109" s="1804">
        <f>'SAME1 Flight Tests 8-27-09'!BJ32</f>
        <v>27</v>
      </c>
      <c r="CH109" s="1804">
        <f>'SAME1 Flight Tests 8-27-09'!BK32</f>
        <v>0</v>
      </c>
      <c r="CI109" s="1804">
        <f>'SAME1 Flight Tests 8-27-09'!BL32</f>
        <v>1.0478550363094901</v>
      </c>
      <c r="CJ109" s="1804">
        <f>'SAME1 Flight Tests 8-27-09'!BM32</f>
        <v>0.31335125713225903</v>
      </c>
      <c r="CK109" s="1804">
        <f>'SAME1 Flight Tests 8-27-09'!BN32</f>
        <v>0.97758929959074692</v>
      </c>
      <c r="CL109" s="2014"/>
      <c r="CM109" s="2"/>
      <c r="CN109" s="2"/>
      <c r="CO109" s="2"/>
      <c r="CP109" s="2"/>
      <c r="CQ109" s="2018"/>
    </row>
    <row r="110" spans="1:95" s="2020" customFormat="1" ht="16.5" customHeight="1" x14ac:dyDescent="0.25">
      <c r="A110" s="778">
        <v>1</v>
      </c>
      <c r="B110" s="779">
        <f>'SAME1 Flight Tests 8-27-09'!A42</f>
        <v>5</v>
      </c>
      <c r="C110" s="835" t="str">
        <f>'SAME1 Flight Tests 8-27-09'!B42</f>
        <v>Silicone</v>
      </c>
      <c r="D110" s="782"/>
      <c r="E110" s="779" t="str">
        <f>'SAME1 Flight Tests 8-27-09'!C42</f>
        <v>35 S</v>
      </c>
      <c r="F110" s="779">
        <f>'SAME1 Flight Tests 8-27-09'!D42</f>
        <v>1</v>
      </c>
      <c r="G110" s="779">
        <f>'SAME1 Flight Tests 8-27-09'!E42</f>
        <v>35</v>
      </c>
      <c r="H110" s="779" t="str">
        <f>'SAME1 Flight Tests 8-27-09'!F42</f>
        <v>High temp  aging</v>
      </c>
      <c r="I110" s="779">
        <f>'SAME1 Flight Tests 8-27-09'!G42</f>
        <v>276</v>
      </c>
      <c r="J110" s="791">
        <f>'SAME1 Flight Tests 8-27-09'!H42</f>
        <v>39358</v>
      </c>
      <c r="K110" s="779">
        <f>'SAME1 Flight Tests 8-27-09'!I42</f>
        <v>0</v>
      </c>
      <c r="L110" s="779" t="str">
        <f>'SAME1 Flight Tests 8-27-09'!J42</f>
        <v>n</v>
      </c>
      <c r="M110" s="779" t="str">
        <f>'SAME1 Flight Tests 8-27-09'!K42</f>
        <v>n</v>
      </c>
      <c r="N110" s="779">
        <f>'SAME1 Flight Tests 8-27-09'!L42</f>
        <v>8</v>
      </c>
      <c r="O110" s="804">
        <f>'SAME1 Flight Tests 8-27-09'!M42</f>
        <v>1.38</v>
      </c>
      <c r="P110" s="805">
        <f>'SAME1 Flight Tests 8-27-09'!N42</f>
        <v>10</v>
      </c>
      <c r="Q110" s="805">
        <f>'SAME1 Flight Tests 8-27-09'!O42</f>
        <v>11</v>
      </c>
      <c r="R110" s="805">
        <f>'SAME1 Flight Tests 8-27-09'!P42</f>
        <v>8</v>
      </c>
      <c r="S110" s="806"/>
      <c r="T110" s="806"/>
      <c r="U110" s="805">
        <f>'SAME1 Flight Tests 8-27-09'!Q42</f>
        <v>70</v>
      </c>
      <c r="V110" s="806"/>
      <c r="W110" s="806"/>
      <c r="X110" s="806"/>
      <c r="Y110" s="806"/>
      <c r="Z110" s="806"/>
      <c r="AA110" s="805" t="str">
        <f>'SAME1 Flight Tests 8-27-09'!R42</f>
        <v>y</v>
      </c>
      <c r="AB110" s="805" t="str">
        <f>'SAME1 Flight Tests 8-27-09'!S42</f>
        <v>y</v>
      </c>
      <c r="AC110" s="805">
        <f>'SAME1 Flight Tests 8-27-09'!T42</f>
        <v>1</v>
      </c>
      <c r="AD110" s="806"/>
      <c r="AE110" s="805">
        <f>'SAME1 Flight Tests 8-27-09'!U42</f>
        <v>10</v>
      </c>
      <c r="AF110" s="806"/>
      <c r="AG110" s="816">
        <f>'SAME1 Flight Tests 8-27-09'!V42</f>
        <v>3.1812241356819398E-2</v>
      </c>
      <c r="AH110" s="818">
        <f>'SAME1 Flight Tests 8-27-09'!W42</f>
        <v>0.36888842328539412</v>
      </c>
      <c r="AI110" s="806"/>
      <c r="AJ110" s="806"/>
      <c r="AK110" s="806"/>
      <c r="AL110" s="806"/>
      <c r="AM110" s="806"/>
      <c r="AN110" s="806"/>
      <c r="AO110" s="806"/>
      <c r="AP110" s="806"/>
      <c r="AQ110" s="806"/>
      <c r="AR110" s="806"/>
      <c r="AS110" s="806"/>
      <c r="AT110" s="806"/>
      <c r="AU110" s="805">
        <f>'SAME1 Flight Tests 8-27-09'!X42</f>
        <v>0.13</v>
      </c>
      <c r="AV110" s="820">
        <f>'SAME1 Flight Tests 8-27-09'!Y42</f>
        <v>3.3152094444444438</v>
      </c>
      <c r="AW110" s="820">
        <f>'SAME1 Flight Tests 8-27-09'!Z42</f>
        <v>6.2120555555555566</v>
      </c>
      <c r="AX110" s="820">
        <f>'SAME1 Flight Tests 8-27-09'!AA42</f>
        <v>-7.9684738888888891E-4</v>
      </c>
      <c r="AY110" s="822"/>
      <c r="AZ110" s="822"/>
      <c r="BA110" s="820">
        <f>'SAME1 Flight Tests 8-27-09'!AC42</f>
        <v>4.8118124999999994</v>
      </c>
      <c r="BB110" s="822"/>
      <c r="BC110" s="822"/>
      <c r="BD110" s="820">
        <f>'SAME1 Flight Tests 8-27-09'!AB42</f>
        <v>6.5235905555555549</v>
      </c>
      <c r="BE110" s="820">
        <f>'SAME1 Flight Tests 8-27-09'!AD42</f>
        <v>4.6687620000000001</v>
      </c>
      <c r="BF110" s="826">
        <f>'SAME1 Flight Tests 8-27-09'!AE42</f>
        <v>42050</v>
      </c>
      <c r="BG110" s="806"/>
      <c r="BH110" s="806"/>
      <c r="BI110" s="805">
        <f>'SAME1 Flight Tests 8-27-09'!AF42</f>
        <v>25.600499999999997</v>
      </c>
      <c r="BJ110" s="805">
        <f>'SAME1 Flight Tests 8-27-09'!AG42</f>
        <v>43.908611111111114</v>
      </c>
      <c r="BK110" s="805">
        <f>'SAME1 Flight Tests 8-27-09'!AH42</f>
        <v>1.8548285555555548</v>
      </c>
      <c r="BL110" s="805">
        <f>'SAME1 Flight Tests 8-27-09'!AK42</f>
        <v>1937388.9537898961</v>
      </c>
      <c r="BM110" s="805">
        <f>'SAME1 Flight Tests 8-27-09'!AL42</f>
        <v>402.51477832999217</v>
      </c>
      <c r="BN110" s="806"/>
      <c r="BO110" s="805"/>
      <c r="BP110" s="806"/>
      <c r="BQ110" s="805">
        <f>'SAME1 Flight Tests 8-27-09'!AM42</f>
        <v>65.466234738484687</v>
      </c>
      <c r="BR110" s="816">
        <f>'SAME1 Flight Tests 8-27-09'!AP42</f>
        <v>0.20776147068589287</v>
      </c>
      <c r="BS110" s="816">
        <f>'SAME1 Flight Tests 8-27-09'!AQ42</f>
        <v>0.41677463931388736</v>
      </c>
      <c r="BT110" s="816"/>
      <c r="BU110" s="816">
        <f>'SAME1 Flight Tests 8-27-09'!AS42</f>
        <v>2.3033372123912739</v>
      </c>
      <c r="BV110" s="816">
        <f>'SAME1 Flight Tests 8-27-09'!AT42</f>
        <v>0.14668877242225253</v>
      </c>
      <c r="BW110" s="807">
        <f>'SAME1 Flight Tests 8-27-09'!BB42</f>
        <v>1937388.9537898961</v>
      </c>
      <c r="BX110" s="807">
        <f>'SAME1 Flight Tests 8-27-09'!BC42</f>
        <v>1906987.1349066545</v>
      </c>
      <c r="BY110" s="807">
        <f>'SAME1 Flight Tests 8-27-09'!BD42</f>
        <v>1772492.1318036166</v>
      </c>
      <c r="BZ110" s="806"/>
      <c r="CA110" s="805">
        <f>'SAME1 Flight Tests 8-27-09'!BG42</f>
        <v>0.39803187887458258</v>
      </c>
      <c r="CB110" s="805">
        <f>'SAME1 Flight Tests 8-27-09'!BF42</f>
        <v>0.55000000000000004</v>
      </c>
      <c r="CC110" s="783"/>
      <c r="CD110" s="805"/>
      <c r="CE110" s="805">
        <f>'SAME1 Flight Tests 8-27-09'!BH42</f>
        <v>414.40573439849373</v>
      </c>
      <c r="CF110" s="1804">
        <f>'SAME1 Flight Tests 8-27-09'!BI42</f>
        <v>0.12999999999996348</v>
      </c>
      <c r="CG110" s="1804">
        <f>'SAME1 Flight Tests 8-27-09'!BJ42</f>
        <v>35</v>
      </c>
      <c r="CH110" s="1804">
        <f>'SAME1 Flight Tests 8-27-09'!BK42</f>
        <v>0</v>
      </c>
      <c r="CI110" s="1804">
        <f>'SAME1 Flight Tests 8-27-09'!BL42</f>
        <v>3.0215185263924496</v>
      </c>
      <c r="CJ110" s="1804">
        <f>'SAME1 Flight Tests 8-27-09'!BM42</f>
        <v>0.4197324089514336</v>
      </c>
      <c r="CK110" s="1804">
        <f>'SAME1 Flight Tests 8-27-09'!BN42</f>
        <v>0.99472297018368372</v>
      </c>
      <c r="CL110" s="2014"/>
      <c r="CM110" s="2"/>
      <c r="CN110" s="2"/>
      <c r="CO110" s="2"/>
      <c r="CP110" s="2"/>
      <c r="CQ110" s="2018"/>
    </row>
    <row r="111" spans="1:95" s="2020" customFormat="1" ht="16.5" customHeight="1" x14ac:dyDescent="0.25">
      <c r="A111" s="778">
        <v>1</v>
      </c>
      <c r="B111" s="779">
        <f>'SAME1 Flight Tests 8-27-09'!A43</f>
        <v>5</v>
      </c>
      <c r="C111" s="835" t="str">
        <f>'SAME1 Flight Tests 8-27-09'!B43</f>
        <v>Silicone</v>
      </c>
      <c r="D111" s="782"/>
      <c r="E111" s="779" t="str">
        <f>'SAME1 Flight Tests 8-27-09'!C43</f>
        <v>35 s a</v>
      </c>
      <c r="F111" s="779">
        <f>'SAME1 Flight Tests 8-27-09'!D43</f>
        <v>1</v>
      </c>
      <c r="G111" s="779" t="str">
        <f>'SAME1 Flight Tests 8-27-09'!E43</f>
        <v>35a</v>
      </c>
      <c r="H111" s="779" t="str">
        <f>'SAME1 Flight Tests 8-27-09'!F43</f>
        <v xml:space="preserve">     Aging</v>
      </c>
      <c r="I111" s="779">
        <f>'SAME1 Flight Tests 8-27-09'!G43</f>
        <v>276</v>
      </c>
      <c r="J111" s="791">
        <f>'SAME1 Flight Tests 8-27-09'!H43</f>
        <v>39358</v>
      </c>
      <c r="K111" s="779">
        <f>'SAME1 Flight Tests 8-27-09'!I43</f>
        <v>0</v>
      </c>
      <c r="L111" s="779" t="str">
        <f>'SAME1 Flight Tests 8-27-09'!J43</f>
        <v>n</v>
      </c>
      <c r="M111" s="779" t="str">
        <f>'SAME1 Flight Tests 8-27-09'!K43</f>
        <v>n</v>
      </c>
      <c r="N111" s="779">
        <f>'SAME1 Flight Tests 8-27-09'!L43</f>
        <v>8</v>
      </c>
      <c r="O111" s="804">
        <f>'SAME1 Flight Tests 8-27-09'!M43</f>
        <v>1.38</v>
      </c>
      <c r="P111" s="805">
        <f>'SAME1 Flight Tests 8-27-09'!N43</f>
        <v>0</v>
      </c>
      <c r="Q111" s="805">
        <f>'SAME1 Flight Tests 8-27-09'!O43</f>
        <v>720</v>
      </c>
      <c r="R111" s="805">
        <f>'SAME1 Flight Tests 8-27-09'!P43</f>
        <v>8</v>
      </c>
      <c r="S111" s="806"/>
      <c r="T111" s="806"/>
      <c r="U111" s="805">
        <f>'SAME1 Flight Tests 8-27-09'!Q43</f>
        <v>890</v>
      </c>
      <c r="V111" s="806"/>
      <c r="W111" s="806"/>
      <c r="X111" s="806"/>
      <c r="Y111" s="806"/>
      <c r="Z111" s="806"/>
      <c r="AA111" s="805" t="str">
        <f>'SAME1 Flight Tests 8-27-09'!R43</f>
        <v>y</v>
      </c>
      <c r="AB111" s="805" t="str">
        <f>'SAME1 Flight Tests 8-27-09'!S43</f>
        <v>y</v>
      </c>
      <c r="AC111" s="805">
        <f>'SAME1 Flight Tests 8-27-09'!T43</f>
        <v>1</v>
      </c>
      <c r="AD111" s="806"/>
      <c r="AE111" s="805">
        <f>'SAME1 Flight Tests 8-27-09'!U43</f>
        <v>10</v>
      </c>
      <c r="AF111" s="806"/>
      <c r="AG111" s="816">
        <f>'SAME1 Flight Tests 8-27-09'!V43</f>
        <v>3.1812241356819398E-2</v>
      </c>
      <c r="AH111" s="818">
        <f>'SAME1 Flight Tests 8-27-09'!W43</f>
        <v>0.37327255277633048</v>
      </c>
      <c r="AI111" s="806"/>
      <c r="AJ111" s="806"/>
      <c r="AK111" s="806"/>
      <c r="AL111" s="806"/>
      <c r="AM111" s="806"/>
      <c r="AN111" s="806"/>
      <c r="AO111" s="806"/>
      <c r="AP111" s="806"/>
      <c r="AQ111" s="806"/>
      <c r="AR111" s="806"/>
      <c r="AS111" s="806"/>
      <c r="AT111" s="806"/>
      <c r="AU111" s="805">
        <f>'SAME1 Flight Tests 8-27-09'!X43</f>
        <v>0.13</v>
      </c>
      <c r="AV111" s="820">
        <f>'SAME1 Flight Tests 8-27-09'!Y43</f>
        <v>3.3016975000000004</v>
      </c>
      <c r="AW111" s="820">
        <f>'SAME1 Flight Tests 8-27-09'!Z43</f>
        <v>6.2213280000000006</v>
      </c>
      <c r="AX111" s="820">
        <f>'SAME1 Flight Tests 8-27-09'!AA43</f>
        <v>-7.6293924999999989E-4</v>
      </c>
      <c r="AY111" s="822"/>
      <c r="AZ111" s="822"/>
      <c r="BA111" s="820">
        <f>'SAME1 Flight Tests 8-27-09'!AC43</f>
        <v>4.8304750000000007</v>
      </c>
      <c r="BB111" s="822"/>
      <c r="BC111" s="822"/>
      <c r="BD111" s="820">
        <f>'SAME1 Flight Tests 8-27-09'!AB43</f>
        <v>6.1315005000000005</v>
      </c>
      <c r="BE111" s="820">
        <f>'SAME1 Flight Tests 8-27-09'!AD43</f>
        <v>4.6585695000000005</v>
      </c>
      <c r="BF111" s="826">
        <f>'SAME1 Flight Tests 8-27-09'!AE43</f>
        <v>23840</v>
      </c>
      <c r="BG111" s="806"/>
      <c r="BH111" s="806"/>
      <c r="BI111" s="805">
        <f>'SAME1 Flight Tests 8-27-09'!AF43</f>
        <v>23.238350000000004</v>
      </c>
      <c r="BJ111" s="805">
        <f>'SAME1 Flight Tests 8-27-09'!AG43</f>
        <v>40.49015</v>
      </c>
      <c r="BK111" s="805">
        <f>'SAME1 Flight Tests 8-27-09'!AH43</f>
        <v>1.472931</v>
      </c>
      <c r="BL111" s="805">
        <f>'SAME1 Flight Tests 8-27-09'!AK43</f>
        <v>1071098.2234106481</v>
      </c>
      <c r="BM111" s="805">
        <f>'SAME1 Flight Tests 8-27-09'!AL43</f>
        <v>295.73047982834879</v>
      </c>
      <c r="BN111" s="806"/>
      <c r="BO111" s="805"/>
      <c r="BP111" s="806"/>
      <c r="BQ111" s="805">
        <f>'SAME1 Flight Tests 8-27-09'!AM43</f>
        <v>59.660380422731514</v>
      </c>
      <c r="BR111" s="816">
        <f>'SAME1 Flight Tests 8-27-09'!AP43</f>
        <v>0.27610024306330005</v>
      </c>
      <c r="BS111" s="816">
        <f>'SAME1 Flight Tests 8-27-09'!AQ43</f>
        <v>0.49224463412617764</v>
      </c>
      <c r="BT111" s="816"/>
      <c r="BU111" s="816">
        <f>'SAME1 Flight Tests 8-27-09'!AS43</f>
        <v>2.1391368466041962</v>
      </c>
      <c r="BV111" s="816">
        <f>'SAME1 Flight Tests 8-27-09'!AT43</f>
        <v>0.20678055094271619</v>
      </c>
      <c r="BW111" s="807">
        <f>'SAME1 Flight Tests 8-27-09'!BB43</f>
        <v>1071098.2234106481</v>
      </c>
      <c r="BX111" s="807">
        <f>'SAME1 Flight Tests 8-27-09'!BC43</f>
        <v>1053862.0911353452</v>
      </c>
      <c r="BY111" s="807">
        <f>'SAME1 Flight Tests 8-27-09'!BD43</f>
        <v>991257.4611232233</v>
      </c>
      <c r="BZ111" s="806"/>
      <c r="CA111" s="805">
        <f>'SAME1 Flight Tests 8-27-09'!BG43</f>
        <v>0.31607961373390558</v>
      </c>
      <c r="CB111" s="805">
        <f>'SAME1 Flight Tests 8-27-09'!BF43</f>
        <v>0.55000000000000004</v>
      </c>
      <c r="CC111" s="783"/>
      <c r="CD111" s="805"/>
      <c r="CE111" s="805">
        <f>'SAME1 Flight Tests 8-27-09'!BH43</f>
        <v>414.40573439849373</v>
      </c>
      <c r="CF111" s="1804">
        <f>'SAME1 Flight Tests 8-27-09'!BI43</f>
        <v>0.12999999999996348</v>
      </c>
      <c r="CG111" s="1804">
        <f>'SAME1 Flight Tests 8-27-09'!BJ43</f>
        <v>35</v>
      </c>
      <c r="CH111" s="1804">
        <f>'SAME1 Flight Tests 8-27-09'!BK43</f>
        <v>0</v>
      </c>
      <c r="CI111" s="1804">
        <f>'SAME1 Flight Tests 8-27-09'!BL43</f>
        <v>2.7535560195114588</v>
      </c>
      <c r="CJ111" s="1804">
        <f>'SAME1 Flight Tests 8-27-09'!BM43</f>
        <v>0.41742218539846676</v>
      </c>
      <c r="CK111" s="1804">
        <f>'SAME1 Flight Tests 8-27-09'!BN43</f>
        <v>0.99759598236088409</v>
      </c>
      <c r="CL111" s="2014"/>
      <c r="CM111" s="2"/>
      <c r="CN111" s="2"/>
      <c r="CO111" s="2"/>
      <c r="CP111" s="2"/>
      <c r="CQ111" s="2018"/>
    </row>
    <row r="112" spans="1:95" s="2020" customFormat="1" ht="16.5" customHeight="1" x14ac:dyDescent="0.2">
      <c r="A112" s="780">
        <v>2</v>
      </c>
      <c r="B112" s="784">
        <f>'SAME R Results'!A3</f>
        <v>1</v>
      </c>
      <c r="C112" s="836" t="str">
        <f>'SAME R Results'!B3</f>
        <v>Silicone</v>
      </c>
      <c r="D112" s="784" t="str">
        <f>'SAME R Results'!C3</f>
        <v>S03</v>
      </c>
      <c r="E112" s="784" t="str">
        <f>'SAME R Results'!D3</f>
        <v>1S</v>
      </c>
      <c r="F112" s="784">
        <f>'SAME R Results'!E3</f>
        <v>1</v>
      </c>
      <c r="G112" s="784">
        <f>'SAME R Results'!F3</f>
        <v>48</v>
      </c>
      <c r="H112" s="785" t="str">
        <f>'SAME R Results'!G3</f>
        <v>Low Temp</v>
      </c>
      <c r="I112" s="784" t="str">
        <f>'SAME R Results'!H3</f>
        <v xml:space="preserve">197 10:00 </v>
      </c>
      <c r="J112" s="786">
        <f>'SAME R Results'!I3</f>
        <v>40375.416666666664</v>
      </c>
      <c r="K112" s="784">
        <f>'SAME R Results'!J3</f>
        <v>0</v>
      </c>
      <c r="L112" s="787"/>
      <c r="M112" s="787"/>
      <c r="N112" s="784">
        <f>'SAME R Results'!K3</f>
        <v>8</v>
      </c>
      <c r="O112" s="793">
        <f>'SAME R Results'!L3</f>
        <v>1.304</v>
      </c>
      <c r="P112" s="784">
        <f>'SAME R Results'!M3</f>
        <v>60</v>
      </c>
      <c r="Q112" s="784">
        <f>'SAME R Results'!N3</f>
        <v>11</v>
      </c>
      <c r="R112" s="784">
        <f>'SAME R Results'!O3</f>
        <v>8</v>
      </c>
      <c r="S112" s="784" t="str">
        <f>'SAME R Results'!P3</f>
        <v>n</v>
      </c>
      <c r="T112" s="784">
        <f>'SAME R Results'!Q3</f>
        <v>0</v>
      </c>
      <c r="U112" s="784">
        <f>'SAME R Results'!R3</f>
        <v>61.666666666666664</v>
      </c>
      <c r="V112" s="784" t="str">
        <f>'SAME R Results'!S3</f>
        <v>y</v>
      </c>
      <c r="W112" s="784">
        <f>'SAME R Results'!T3</f>
        <v>60</v>
      </c>
      <c r="X112" s="784" t="str">
        <f>'SAME R Results'!U3</f>
        <v>n</v>
      </c>
      <c r="Y112" s="784" t="str">
        <f>'SAME R Results'!V3</f>
        <v>y</v>
      </c>
      <c r="Z112" s="784" t="str">
        <f>'SAME R Results'!W3</f>
        <v>y</v>
      </c>
      <c r="AA112" s="784" t="str">
        <f>'SAME R Results'!X3</f>
        <v>y</v>
      </c>
      <c r="AB112" s="784" t="str">
        <f>'SAME R Results'!Y3</f>
        <v>y</v>
      </c>
      <c r="AC112" s="808"/>
      <c r="AD112" s="784" t="str">
        <f>'SAME R Results'!Z3</f>
        <v>y</v>
      </c>
      <c r="AE112" s="784">
        <f>'SAME R Results'!AA3</f>
        <v>10</v>
      </c>
      <c r="AF112" s="784" t="str">
        <f>'SAME R Results'!AB3</f>
        <v>y</v>
      </c>
      <c r="AG112" s="817">
        <f>'SAME R Results'!AC3</f>
        <v>3.1809999999999998E-2</v>
      </c>
      <c r="AH112" s="819">
        <f>'SAME R Results'!AD3</f>
        <v>0</v>
      </c>
      <c r="AI112" s="784">
        <f>'SAME R Results'!AE3</f>
        <v>0</v>
      </c>
      <c r="AJ112" s="784">
        <f>'SAME R Results'!AF3</f>
        <v>0</v>
      </c>
      <c r="AK112" s="784">
        <f>'SAME R Results'!AG3</f>
        <v>0</v>
      </c>
      <c r="AL112" s="784">
        <f>'SAME R Results'!AH3</f>
        <v>0</v>
      </c>
      <c r="AM112" s="784">
        <f>'SAME R Results'!AI3</f>
        <v>0</v>
      </c>
      <c r="AN112" s="784">
        <f>'SAME R Results'!AJ3</f>
        <v>0</v>
      </c>
      <c r="AO112" s="784">
        <f>'SAME R Results'!AK3</f>
        <v>0</v>
      </c>
      <c r="AP112" s="784">
        <f>'SAME R Results'!AL3</f>
        <v>0</v>
      </c>
      <c r="AQ112" s="784">
        <f>'SAME R Results'!AM3</f>
        <v>0</v>
      </c>
      <c r="AR112" s="817">
        <f>'SAME R Results'!AN3</f>
        <v>0</v>
      </c>
      <c r="AS112" s="819">
        <f>'SAME R Results'!AO3</f>
        <v>0</v>
      </c>
      <c r="AT112" s="784">
        <f>'SAME R Results'!AP3</f>
        <v>0</v>
      </c>
      <c r="AU112" s="808"/>
      <c r="AV112" s="821">
        <f>'SAME R Results'!AQ3</f>
        <v>0</v>
      </c>
      <c r="AW112" s="821">
        <f>'SAME R Results'!AR3</f>
        <v>6.2647500000000003</v>
      </c>
      <c r="AX112" s="821">
        <f>'SAME R Results'!AS3</f>
        <v>0</v>
      </c>
      <c r="AY112" s="821">
        <f>'SAME R Results'!AT3</f>
        <v>0</v>
      </c>
      <c r="AZ112" s="823"/>
      <c r="BA112" s="823"/>
      <c r="BB112" s="821">
        <f>'SAME R Results'!AU3</f>
        <v>1.9261238095238091</v>
      </c>
      <c r="BC112" s="821">
        <f>'SAME R Results'!AV3</f>
        <v>2.6800000000000001E-2</v>
      </c>
      <c r="BD112" s="821">
        <f>'SAME R Results'!AW3</f>
        <v>6.997711500000003</v>
      </c>
      <c r="BE112" s="821">
        <f>'SAME R Results'!AX3</f>
        <v>4.5921775</v>
      </c>
      <c r="BF112" s="827">
        <f>'SAME R Results'!AY3</f>
        <v>53904.9</v>
      </c>
      <c r="BG112" s="784">
        <f>'SAME R Results'!AZ3</f>
        <v>1.7174561904761902</v>
      </c>
      <c r="BH112" s="784">
        <f>'SAME R Results'!BA3</f>
        <v>8.2000000000000003E-2</v>
      </c>
      <c r="BI112" s="808"/>
      <c r="BJ112" s="784">
        <f>'SAME R Results'!BB3</f>
        <v>75.758799999999994</v>
      </c>
      <c r="BK112" s="784">
        <f>'SAME R Results'!BC3</f>
        <v>2.4055340000000029</v>
      </c>
      <c r="BL112" s="784">
        <f>'SAME R Results'!BD3</f>
        <v>2523938.5830877088</v>
      </c>
      <c r="BM112" s="784">
        <f>'SAME R Results'!BE3</f>
        <v>615.51380336758314</v>
      </c>
      <c r="BN112" s="784">
        <f>'SAME R Results'!BF3</f>
        <v>4.9691332442250085</v>
      </c>
      <c r="BO112" s="784">
        <f>'SAME R Results'!BG3</f>
        <v>1.0696964473380586</v>
      </c>
      <c r="BP112" s="808"/>
      <c r="BQ112" s="784">
        <f>'SAME R Results'!BH3</f>
        <v>108.49420825246703</v>
      </c>
      <c r="BR112" s="817">
        <f>'SAME R Results'!BI3</f>
        <v>0.24387035702532131</v>
      </c>
      <c r="BS112" s="817">
        <f>'SAME R Results'!BJ3</f>
        <v>0.4501551400693799</v>
      </c>
      <c r="BT112" s="817">
        <f>'SAME R Results'!BL3</f>
        <v>4.6453676242364876</v>
      </c>
      <c r="BU112" s="817">
        <f>'SAME R Results'!BM3</f>
        <v>2.1878400054141345</v>
      </c>
      <c r="BV112" s="817">
        <f>'SAME R Results'!BN3</f>
        <v>0.1794970908990223</v>
      </c>
      <c r="BW112" s="784">
        <f>'SAME R Results'!BO3</f>
        <v>2523938.5830877088</v>
      </c>
      <c r="BX112" s="784">
        <f>'SAME R Results'!BP3</f>
        <v>2484963.0187997492</v>
      </c>
      <c r="BY112" s="784">
        <f>'SAME R Results'!BQ3</f>
        <v>2292449.3195224772</v>
      </c>
      <c r="BZ112" s="784">
        <f>'SAME R Results'!BR3</f>
        <v>615.51380336758314</v>
      </c>
      <c r="CA112" s="784">
        <f>'SAME R Results'!BS3</f>
        <v>0.53394610672112286</v>
      </c>
      <c r="CB112" s="784">
        <f>'SAME R Results'!BT3</f>
        <v>0.55000000000000004</v>
      </c>
      <c r="CC112" s="784">
        <f>'SAME R Results'!BV3</f>
        <v>2.6038189203454558</v>
      </c>
      <c r="CD112" s="880">
        <f>'SAME R Results'!BW3</f>
        <v>0.9</v>
      </c>
      <c r="CE112" s="1086">
        <f>'SAME R Results'!BZ3</f>
        <v>324.81390228810591</v>
      </c>
      <c r="CF112" s="1777">
        <f>'SAME R Results'!CA3</f>
        <v>0</v>
      </c>
      <c r="CG112" s="1777">
        <f>'SAME R Results'!CB3</f>
        <v>0</v>
      </c>
      <c r="CH112" s="1777">
        <f>'SAME R Results'!CC3</f>
        <v>0</v>
      </c>
      <c r="CI112" s="1777">
        <f>'SAME R Results'!CD3</f>
        <v>0</v>
      </c>
      <c r="CJ112" s="1777"/>
      <c r="CK112" s="1777"/>
      <c r="CL112" s="2015">
        <f>'SAME R Results'!CI3</f>
        <v>3</v>
      </c>
      <c r="CM112" s="2015" t="str">
        <f>'SAME R Results'!CJ3</f>
        <v>Silicone</v>
      </c>
      <c r="CN112" s="2016">
        <f>'SAME R Results'!CK3</f>
        <v>0.24387035702532131</v>
      </c>
      <c r="CO112" s="2016">
        <f>'SAME R Results'!CL3</f>
        <v>4.5800907940281833E-2</v>
      </c>
      <c r="CP112" s="2016">
        <f>'SAME R Results'!CM3</f>
        <v>3.6474673145305288E-2</v>
      </c>
      <c r="CQ112" s="2019"/>
    </row>
    <row r="113" spans="1:94" s="2020" customFormat="1" ht="16.5" customHeight="1" x14ac:dyDescent="0.2">
      <c r="A113" s="780">
        <v>2</v>
      </c>
      <c r="B113" s="784">
        <f>'SAME R Results'!A9</f>
        <v>1</v>
      </c>
      <c r="C113" s="836" t="str">
        <f>'SAME R Results'!B9</f>
        <v>Silicone</v>
      </c>
      <c r="D113" s="784" t="str">
        <f>'SAME R Results'!C9</f>
        <v>S04</v>
      </c>
      <c r="E113" s="784" t="str">
        <f>'SAME R Results'!D9</f>
        <v>6S</v>
      </c>
      <c r="F113" s="784">
        <f>'SAME R Results'!E9</f>
        <v>6</v>
      </c>
      <c r="G113" s="784">
        <f>'SAME R Results'!F9</f>
        <v>53</v>
      </c>
      <c r="H113" s="785" t="str">
        <f>'SAME R Results'!G9</f>
        <v>HighTemp</v>
      </c>
      <c r="I113" s="784" t="str">
        <f>'SAME R Results'!H9</f>
        <v>203</v>
      </c>
      <c r="J113" s="786">
        <f>'SAME R Results'!I9</f>
        <v>40381</v>
      </c>
      <c r="K113" s="784">
        <f>'SAME R Results'!J9</f>
        <v>0</v>
      </c>
      <c r="L113" s="790"/>
      <c r="M113" s="790"/>
      <c r="N113" s="784">
        <f>'SAME R Results'!K9</f>
        <v>8.1</v>
      </c>
      <c r="O113" s="793">
        <f>'SAME R Results'!L9</f>
        <v>1.35</v>
      </c>
      <c r="P113" s="784">
        <f>'SAME R Results'!M9</f>
        <v>60</v>
      </c>
      <c r="Q113" s="784">
        <f>'SAME R Results'!N9</f>
        <v>1</v>
      </c>
      <c r="R113" s="784">
        <f>'SAME R Results'!O9</f>
        <v>8</v>
      </c>
      <c r="S113" s="784" t="str">
        <f>'SAME R Results'!P9</f>
        <v>n</v>
      </c>
      <c r="T113" s="784">
        <f>'SAME R Results'!Q9</f>
        <v>0</v>
      </c>
      <c r="U113" s="784">
        <f>'SAME R Results'!R9</f>
        <v>52.2</v>
      </c>
      <c r="V113" s="784" t="str">
        <f>'SAME R Results'!S9</f>
        <v>y</v>
      </c>
      <c r="W113" s="784" t="str">
        <f>'SAME R Results'!T9</f>
        <v>?</v>
      </c>
      <c r="X113" s="784" t="str">
        <f>'SAME R Results'!U9</f>
        <v>n</v>
      </c>
      <c r="Y113" s="784" t="str">
        <f>'SAME R Results'!V9</f>
        <v>y</v>
      </c>
      <c r="Z113" s="784" t="str">
        <f>'SAME R Results'!W9</f>
        <v>y</v>
      </c>
      <c r="AA113" s="784" t="str">
        <f>'SAME R Results'!X9</f>
        <v>y</v>
      </c>
      <c r="AB113" s="784" t="str">
        <f>'SAME R Results'!Y9</f>
        <v>y</v>
      </c>
      <c r="AC113" s="809"/>
      <c r="AD113" s="784" t="str">
        <f>'SAME R Results'!Z9</f>
        <v>y</v>
      </c>
      <c r="AE113" s="784">
        <f>'SAME R Results'!AA9</f>
        <v>10</v>
      </c>
      <c r="AF113" s="784" t="str">
        <f>'SAME R Results'!AB9</f>
        <v>y</v>
      </c>
      <c r="AG113" s="817">
        <f>'SAME R Results'!AC9</f>
        <v>3.1809999999999998E-2</v>
      </c>
      <c r="AH113" s="819">
        <f>'SAME R Results'!AD9</f>
        <v>0</v>
      </c>
      <c r="AI113" s="784">
        <f>'SAME R Results'!AE9</f>
        <v>0</v>
      </c>
      <c r="AJ113" s="784">
        <f>'SAME R Results'!AF9</f>
        <v>0</v>
      </c>
      <c r="AK113" s="784">
        <f>'SAME R Results'!AG9</f>
        <v>0</v>
      </c>
      <c r="AL113" s="784">
        <f>'SAME R Results'!AH9</f>
        <v>0</v>
      </c>
      <c r="AM113" s="784">
        <f>'SAME R Results'!AI9</f>
        <v>0</v>
      </c>
      <c r="AN113" s="784">
        <f>'SAME R Results'!AJ9</f>
        <v>0</v>
      </c>
      <c r="AO113" s="784">
        <f>'SAME R Results'!AK9</f>
        <v>0</v>
      </c>
      <c r="AP113" s="784">
        <f>'SAME R Results'!AL9</f>
        <v>0</v>
      </c>
      <c r="AQ113" s="784">
        <f>'SAME R Results'!AM9</f>
        <v>0</v>
      </c>
      <c r="AR113" s="817">
        <f>'SAME R Results'!AN9</f>
        <v>0</v>
      </c>
      <c r="AS113" s="819">
        <f>'SAME R Results'!AO9</f>
        <v>0</v>
      </c>
      <c r="AT113" s="784">
        <f>'SAME R Results'!AP9</f>
        <v>0</v>
      </c>
      <c r="AU113" s="809"/>
      <c r="AV113" s="821">
        <f>'SAME R Results'!AQ9</f>
        <v>0</v>
      </c>
      <c r="AW113" s="821">
        <f>'SAME R Results'!AR9</f>
        <v>6.2450000000000001</v>
      </c>
      <c r="AX113" s="821">
        <f>'SAME R Results'!AS9</f>
        <v>0</v>
      </c>
      <c r="AY113" s="821">
        <f>'SAME R Results'!AT9</f>
        <v>0</v>
      </c>
      <c r="AZ113" s="825"/>
      <c r="BA113" s="825"/>
      <c r="BB113" s="821">
        <f>'SAME R Results'!AU9</f>
        <v>4.6397705</v>
      </c>
      <c r="BC113" s="821">
        <f>'SAME R Results'!AV9</f>
        <v>2.6800000000000001E-2</v>
      </c>
      <c r="BD113" s="821">
        <f>'SAME R Results'!AW9</f>
        <v>7.6578974999999998</v>
      </c>
      <c r="BE113" s="821">
        <f>'SAME R Results'!AX9</f>
        <v>4.6589204999999998</v>
      </c>
      <c r="BF113" s="827">
        <f>'SAME R Results'!AY9</f>
        <v>80225</v>
      </c>
      <c r="BG113" s="784">
        <f>'SAME R Results'!AZ9</f>
        <v>4.5200650000000007</v>
      </c>
      <c r="BH113" s="784">
        <f>'SAME R Results'!BA9</f>
        <v>8.2000000000000003E-2</v>
      </c>
      <c r="BI113" s="809"/>
      <c r="BJ113" s="784">
        <f>'SAME R Results'!BB9</f>
        <v>205.9342</v>
      </c>
      <c r="BK113" s="784">
        <f>'SAME R Results'!BC9</f>
        <v>2.998977</v>
      </c>
      <c r="BL113" s="784">
        <f>'SAME R Results'!BD9</f>
        <v>3889058.8258409305</v>
      </c>
      <c r="BM113" s="784">
        <f>'SAME R Results'!BE9</f>
        <v>973.58449874105634</v>
      </c>
      <c r="BN113" s="784">
        <f>'SAME R Results'!BF9</f>
        <v>12.304744891662349</v>
      </c>
      <c r="BO113" s="784">
        <f>'SAME R Results'!BG9</f>
        <v>2.9595494723852811</v>
      </c>
      <c r="BP113" s="809"/>
      <c r="BQ113" s="784">
        <f>'SAME R Results'!BH9</f>
        <v>300.64007090501514</v>
      </c>
      <c r="BR113" s="817">
        <f>'SAME R Results'!BI9</f>
        <v>0.25033936032853354</v>
      </c>
      <c r="BS113" s="817">
        <f>'SAME R Results'!BJ9</f>
        <v>0.54741968073790781</v>
      </c>
      <c r="BT113" s="817">
        <f>'SAME R Results'!BL9</f>
        <v>4.1576412242722895</v>
      </c>
      <c r="BU113" s="817">
        <f>'SAME R Results'!BM9</f>
        <v>2.4218526870226071</v>
      </c>
      <c r="BV113" s="817">
        <f>'SAME R Results'!BN9</f>
        <v>0.1692908570902574</v>
      </c>
      <c r="BW113" s="784">
        <f>'SAME R Results'!BO9</f>
        <v>3889058.8258409305</v>
      </c>
      <c r="BX113" s="784">
        <f>'SAME R Results'!BP9</f>
        <v>3831052.6956931786</v>
      </c>
      <c r="BY113" s="784">
        <f>'SAME R Results'!BQ9</f>
        <v>3478161.0539138634</v>
      </c>
      <c r="BZ113" s="784">
        <f>'SAME R Results'!BR9</f>
        <v>973.58449874105634</v>
      </c>
      <c r="CA113" s="784">
        <f>'SAME R Results'!BS9</f>
        <v>0.6656701145343159</v>
      </c>
      <c r="CB113" s="784">
        <f>'SAME R Results'!BT9</f>
        <v>0.55000000000000004</v>
      </c>
      <c r="CC113" s="784">
        <f>'SAME R Results'!BV9</f>
        <v>2.6543347862394446</v>
      </c>
      <c r="CD113" s="880">
        <f>'SAME R Results'!BW9</f>
        <v>0.9</v>
      </c>
      <c r="CE113" s="1086">
        <f>'SAME R Results'!BZ9</f>
        <v>379.72816734596341</v>
      </c>
      <c r="CF113" s="1777">
        <f>'SAME R Results'!CA9</f>
        <v>0</v>
      </c>
      <c r="CG113" s="1777">
        <f>'SAME R Results'!CB9</f>
        <v>0</v>
      </c>
      <c r="CH113" s="1777">
        <f>'SAME R Results'!CC9</f>
        <v>0</v>
      </c>
      <c r="CI113" s="1777">
        <f>'SAME R Results'!CD9</f>
        <v>0</v>
      </c>
      <c r="CJ113" s="1777"/>
      <c r="CK113" s="1777"/>
      <c r="CL113" s="2015">
        <f>'SAME R Results'!CI9</f>
        <v>9</v>
      </c>
      <c r="CM113" s="2015" t="str">
        <f>'SAME R Results'!CJ9</f>
        <v>Silicone</v>
      </c>
      <c r="CN113" s="2016">
        <f>'SAME R Results'!CK9</f>
        <v>0.25033936032853354</v>
      </c>
      <c r="CO113" s="2016">
        <f>'SAME R Results'!CL9</f>
        <v>4.0928492514725141E-2</v>
      </c>
      <c r="CP113" s="2016">
        <f>'SAME R Results'!CM9</f>
        <v>3.5935600032160911E-2</v>
      </c>
    </row>
    <row r="114" spans="1:94" s="2020" customFormat="1" ht="16.5" customHeight="1" x14ac:dyDescent="0.2">
      <c r="A114" s="780">
        <v>2</v>
      </c>
      <c r="B114" s="784">
        <f>'SAME R Results'!A18</f>
        <v>2</v>
      </c>
      <c r="C114" s="836" t="str">
        <f>'SAME R Results'!B18</f>
        <v>Silicone</v>
      </c>
      <c r="D114" s="784" t="str">
        <f>'SAME R Results'!C18</f>
        <v>S07</v>
      </c>
      <c r="E114" s="784" t="str">
        <f>'SAME R Results'!D18</f>
        <v>12 S</v>
      </c>
      <c r="F114" s="784">
        <f>'SAME R Results'!E18</f>
        <v>1</v>
      </c>
      <c r="G114" s="784">
        <f>'SAME R Results'!F18</f>
        <v>59</v>
      </c>
      <c r="H114" s="785" t="str">
        <f>'SAME R Results'!G18</f>
        <v>Baseline aging</v>
      </c>
      <c r="I114" s="784">
        <f>'SAME R Results'!H18</f>
        <v>211</v>
      </c>
      <c r="J114" s="786">
        <f>'SAME R Results'!I18</f>
        <v>40389</v>
      </c>
      <c r="K114" s="784">
        <f>'SAME R Results'!J18</f>
        <v>0</v>
      </c>
      <c r="L114" s="788"/>
      <c r="M114" s="788"/>
      <c r="N114" s="784">
        <f>'SAME R Results'!K18</f>
        <v>8.1</v>
      </c>
      <c r="O114" s="793">
        <f>'SAME R Results'!L18</f>
        <v>1.327</v>
      </c>
      <c r="P114" s="784">
        <f>'SAME R Results'!M18</f>
        <v>60</v>
      </c>
      <c r="Q114" s="784">
        <f>'SAME R Results'!N18</f>
        <v>11</v>
      </c>
      <c r="R114" s="784">
        <f>'SAME R Results'!O18</f>
        <v>8</v>
      </c>
      <c r="S114" s="784" t="str">
        <f>'SAME R Results'!P18</f>
        <v>n</v>
      </c>
      <c r="T114" s="784" t="str">
        <f>'SAME R Results'!Q18</f>
        <v>n</v>
      </c>
      <c r="U114" s="784">
        <f>'SAME R Results'!R18</f>
        <v>24.2</v>
      </c>
      <c r="V114" s="784" t="str">
        <f>'SAME R Results'!S18</f>
        <v>n</v>
      </c>
      <c r="W114" s="784">
        <f>'SAME R Results'!T18</f>
        <v>0</v>
      </c>
      <c r="X114" s="784" t="str">
        <f>'SAME R Results'!U18</f>
        <v>n</v>
      </c>
      <c r="Y114" s="784" t="str">
        <f>'SAME R Results'!V18</f>
        <v>y</v>
      </c>
      <c r="Z114" s="784" t="str">
        <f>'SAME R Results'!W18</f>
        <v>y</v>
      </c>
      <c r="AA114" s="784" t="str">
        <f>'SAME R Results'!X18</f>
        <v>y</v>
      </c>
      <c r="AB114" s="784" t="str">
        <f>'SAME R Results'!Y18</f>
        <v>y</v>
      </c>
      <c r="AC114" s="789"/>
      <c r="AD114" s="784" t="str">
        <f>'SAME R Results'!Z18</f>
        <v>y</v>
      </c>
      <c r="AE114" s="784">
        <f>'SAME R Results'!AA18</f>
        <v>10</v>
      </c>
      <c r="AF114" s="784" t="str">
        <f>'SAME R Results'!AB18</f>
        <v>y</v>
      </c>
      <c r="AG114" s="817">
        <f>'SAME R Results'!AC18</f>
        <v>3.1809999999999998E-2</v>
      </c>
      <c r="AH114" s="819">
        <f>'SAME R Results'!AD18</f>
        <v>0</v>
      </c>
      <c r="AI114" s="784">
        <f>'SAME R Results'!AE18</f>
        <v>0</v>
      </c>
      <c r="AJ114" s="784">
        <f>'SAME R Results'!AF18</f>
        <v>0</v>
      </c>
      <c r="AK114" s="784">
        <f>'SAME R Results'!AG18</f>
        <v>0</v>
      </c>
      <c r="AL114" s="784">
        <f>'SAME R Results'!AH18</f>
        <v>0</v>
      </c>
      <c r="AM114" s="784">
        <f>'SAME R Results'!AI18</f>
        <v>0</v>
      </c>
      <c r="AN114" s="784">
        <f>'SAME R Results'!AJ18</f>
        <v>0</v>
      </c>
      <c r="AO114" s="784">
        <f>'SAME R Results'!AK18</f>
        <v>0</v>
      </c>
      <c r="AP114" s="784">
        <f>'SAME R Results'!AL18</f>
        <v>0</v>
      </c>
      <c r="AQ114" s="784">
        <f>'SAME R Results'!AM18</f>
        <v>0</v>
      </c>
      <c r="AR114" s="817">
        <f>'SAME R Results'!AN18</f>
        <v>0</v>
      </c>
      <c r="AS114" s="819">
        <f>'SAME R Results'!AO18</f>
        <v>0</v>
      </c>
      <c r="AT114" s="784">
        <f>'SAME R Results'!AP18</f>
        <v>0</v>
      </c>
      <c r="AU114" s="789"/>
      <c r="AV114" s="821">
        <f>'SAME R Results'!AQ18</f>
        <v>0</v>
      </c>
      <c r="AW114" s="821">
        <f>'SAME R Results'!AR18</f>
        <v>6.2460000000000004</v>
      </c>
      <c r="AX114" s="821">
        <f>'SAME R Results'!AS18</f>
        <v>0</v>
      </c>
      <c r="AY114" s="821">
        <f>'SAME R Results'!AT18</f>
        <v>0</v>
      </c>
      <c r="AZ114" s="824"/>
      <c r="BA114" s="824"/>
      <c r="BB114" s="821">
        <f>'SAME R Results'!AU18</f>
        <v>3.0206605</v>
      </c>
      <c r="BC114" s="821">
        <f>'SAME R Results'!AV18</f>
        <v>2.6199344999999995E-2</v>
      </c>
      <c r="BD114" s="821">
        <f>'SAME R Results'!AW18</f>
        <v>7.279646500000001</v>
      </c>
      <c r="BE114" s="821">
        <f>'SAME R Results'!AX18</f>
        <v>4.7241069999999992</v>
      </c>
      <c r="BF114" s="827">
        <f>'SAME R Results'!AY18</f>
        <v>74405</v>
      </c>
      <c r="BG114" s="784">
        <f>'SAME R Results'!AZ18</f>
        <v>2.7095650000000004</v>
      </c>
      <c r="BH114" s="784">
        <f>'SAME R Results'!BA18</f>
        <v>8.5983280000000023E-2</v>
      </c>
      <c r="BI114" s="789"/>
      <c r="BJ114" s="784">
        <f>'SAME R Results'!BB18</f>
        <v>108.50449999999998</v>
      </c>
      <c r="BK114" s="784">
        <f>'SAME R Results'!BC18</f>
        <v>2.5555395000000019</v>
      </c>
      <c r="BL114" s="784">
        <f>'SAME R Results'!BD18</f>
        <v>3579696.8264696635</v>
      </c>
      <c r="BM114" s="784">
        <f>'SAME R Results'!BE18</f>
        <v>688.21315184702462</v>
      </c>
      <c r="BN114" s="784">
        <f>'SAME R Results'!BF18</f>
        <v>8.019714976735683</v>
      </c>
      <c r="BO114" s="784">
        <f>'SAME R Results'!BG18</f>
        <v>1.7566079941830108</v>
      </c>
      <c r="BP114" s="789"/>
      <c r="BQ114" s="784">
        <f>'SAME R Results'!BH18</f>
        <v>159.03792489513376</v>
      </c>
      <c r="BR114" s="817">
        <f>'SAME R Results'!BI18</f>
        <v>0.19225459171796622</v>
      </c>
      <c r="BS114" s="817">
        <f>'SAME R Results'!BJ18</f>
        <v>0.45513242180855784</v>
      </c>
      <c r="BT114" s="817">
        <f>'SAME R Results'!BL18</f>
        <v>4.5654551290287229</v>
      </c>
      <c r="BU114" s="817">
        <f>'SAME R Results'!BM18</f>
        <v>2.5302410110434193</v>
      </c>
      <c r="BV114" s="817">
        <f>'SAME R Results'!BN18</f>
        <v>0.12495285816934183</v>
      </c>
      <c r="BW114" s="784">
        <f>'SAME R Results'!BO18</f>
        <v>3579696.8264696635</v>
      </c>
      <c r="BX114" s="784">
        <f>'SAME R Results'!BP18</f>
        <v>3525898.8069789382</v>
      </c>
      <c r="BY114" s="784">
        <f>'SAME R Results'!BQ18</f>
        <v>3212221.2676831186</v>
      </c>
      <c r="BZ114" s="784">
        <f>'SAME R Results'!BR18</f>
        <v>688.21315184702462</v>
      </c>
      <c r="CA114" s="784">
        <f>'SAME R Results'!BS18</f>
        <v>0.56724218680635752</v>
      </c>
      <c r="CB114" s="784">
        <f>'SAME R Results'!BT18</f>
        <v>0.55000000000000004</v>
      </c>
      <c r="CC114" s="784">
        <f>'SAME R Results'!BV18</f>
        <v>2.664957337674454</v>
      </c>
      <c r="CD114" s="880">
        <f>'SAME R Results'!BW18</f>
        <v>0.9</v>
      </c>
      <c r="CE114" s="1086">
        <f>'SAME R Results'!BZ18</f>
        <v>351.91040989334482</v>
      </c>
      <c r="CF114" s="1777">
        <f>'SAME R Results'!CA18</f>
        <v>1.223333333333354</v>
      </c>
      <c r="CG114" s="1777" t="str">
        <f>'SAME R Results'!CB18</f>
        <v xml:space="preserve"> 12S</v>
      </c>
      <c r="CH114" s="1777">
        <f>'SAME R Results'!CC18</f>
        <v>211</v>
      </c>
      <c r="CI114" s="1777">
        <f>'SAME R Results'!CD18</f>
        <v>0.78002251992162375</v>
      </c>
      <c r="CJ114" s="1777"/>
      <c r="CK114" s="1777"/>
      <c r="CL114" s="2015">
        <f>'SAME R Results'!CI18</f>
        <v>18</v>
      </c>
      <c r="CM114" s="2015" t="str">
        <f>'SAME R Results'!CJ18</f>
        <v>Silicone</v>
      </c>
      <c r="CN114" s="2016">
        <f>'SAME R Results'!CK18</f>
        <v>0.19225459171796622</v>
      </c>
      <c r="CO114" s="2016">
        <f>'SAME R Results'!CL18</f>
        <v>5.0426431192583235E-2</v>
      </c>
      <c r="CP114" s="2016">
        <f>'SAME R Results'!CM18</f>
        <v>3.2451687661120096E-2</v>
      </c>
    </row>
    <row r="115" spans="1:94" s="2020" customFormat="1" ht="16.5" customHeight="1" x14ac:dyDescent="0.2">
      <c r="A115" s="780">
        <v>2</v>
      </c>
      <c r="B115" s="784">
        <f>'SAME R Results'!A19</f>
        <v>2</v>
      </c>
      <c r="C115" s="836" t="str">
        <f>'SAME R Results'!B19</f>
        <v>Silicone</v>
      </c>
      <c r="D115" s="784" t="str">
        <f>'SAME R Results'!C19</f>
        <v>S07</v>
      </c>
      <c r="E115" s="784" t="str">
        <f>'SAME R Results'!D19</f>
        <v>12Sa</v>
      </c>
      <c r="F115" s="784">
        <f>'SAME R Results'!E19</f>
        <v>1</v>
      </c>
      <c r="G115" s="784" t="str">
        <f>'SAME R Results'!F19</f>
        <v>59a</v>
      </c>
      <c r="H115" s="785" t="str">
        <f>'SAME R Results'!G19</f>
        <v>aged</v>
      </c>
      <c r="I115" s="784">
        <f>'SAME R Results'!H19</f>
        <v>211</v>
      </c>
      <c r="J115" s="786">
        <f>'SAME R Results'!I19</f>
        <v>40389</v>
      </c>
      <c r="K115" s="784">
        <f>'SAME R Results'!J19</f>
        <v>0</v>
      </c>
      <c r="L115" s="788"/>
      <c r="M115" s="788"/>
      <c r="N115" s="784">
        <f>'SAME R Results'!K19</f>
        <v>8.1</v>
      </c>
      <c r="O115" s="793">
        <f>'SAME R Results'!L19</f>
        <v>1.327</v>
      </c>
      <c r="P115" s="784">
        <f>'SAME R Results'!M19</f>
        <v>0</v>
      </c>
      <c r="Q115" s="784">
        <f>'SAME R Results'!N19</f>
        <v>0</v>
      </c>
      <c r="R115" s="784">
        <f>'SAME R Results'!O19</f>
        <v>0</v>
      </c>
      <c r="S115" s="784">
        <f>'SAME R Results'!P19</f>
        <v>0</v>
      </c>
      <c r="T115" s="784">
        <f>'SAME R Results'!Q19</f>
        <v>0</v>
      </c>
      <c r="U115" s="784">
        <f>'SAME R Results'!R19</f>
        <v>855.6</v>
      </c>
      <c r="V115" s="784">
        <f>'SAME R Results'!S19</f>
        <v>0</v>
      </c>
      <c r="W115" s="784">
        <f>'SAME R Results'!T19</f>
        <v>0</v>
      </c>
      <c r="X115" s="784" t="str">
        <f>'SAME R Results'!U19</f>
        <v>n</v>
      </c>
      <c r="Y115" s="784" t="str">
        <f>'SAME R Results'!V19</f>
        <v>y</v>
      </c>
      <c r="Z115" s="784" t="str">
        <f>'SAME R Results'!W19</f>
        <v>y</v>
      </c>
      <c r="AA115" s="784" t="str">
        <f>'SAME R Results'!X19</f>
        <v>y</v>
      </c>
      <c r="AB115" s="784" t="str">
        <f>'SAME R Results'!Y19</f>
        <v>y</v>
      </c>
      <c r="AC115" s="789"/>
      <c r="AD115" s="784" t="str">
        <f>'SAME R Results'!Z19</f>
        <v>y</v>
      </c>
      <c r="AE115" s="784">
        <f>'SAME R Results'!AA19</f>
        <v>10</v>
      </c>
      <c r="AF115" s="784" t="str">
        <f>'SAME R Results'!AB19</f>
        <v>y</v>
      </c>
      <c r="AG115" s="817">
        <f>'SAME R Results'!AC19</f>
        <v>3.1809999999999998E-2</v>
      </c>
      <c r="AH115" s="819">
        <f>'SAME R Results'!AD19</f>
        <v>0</v>
      </c>
      <c r="AI115" s="784">
        <f>'SAME R Results'!AE19</f>
        <v>70</v>
      </c>
      <c r="AJ115" s="784">
        <f>'SAME R Results'!AF19</f>
        <v>720</v>
      </c>
      <c r="AK115" s="784">
        <f>'SAME R Results'!AG19</f>
        <v>0</v>
      </c>
      <c r="AL115" s="784" t="str">
        <f>'SAME R Results'!AH19</f>
        <v>n</v>
      </c>
      <c r="AM115" s="784" t="str">
        <f>'SAME R Results'!AI19</f>
        <v>y</v>
      </c>
      <c r="AN115" s="784" t="str">
        <f>'SAME R Results'!AJ19</f>
        <v>y</v>
      </c>
      <c r="AO115" s="784" t="str">
        <f>'SAME R Results'!AK19</f>
        <v>y</v>
      </c>
      <c r="AP115" s="784" t="str">
        <f>'SAME R Results'!AL19</f>
        <v>y</v>
      </c>
      <c r="AQ115" s="784" t="str">
        <f>'SAME R Results'!AM19</f>
        <v>y</v>
      </c>
      <c r="AR115" s="817">
        <f>'SAME R Results'!AN19</f>
        <v>3.1809999999999998E-2</v>
      </c>
      <c r="AS115" s="819">
        <f>'SAME R Results'!AO19</f>
        <v>0</v>
      </c>
      <c r="AT115" s="784">
        <f>'SAME R Results'!AP19</f>
        <v>0</v>
      </c>
      <c r="AU115" s="789"/>
      <c r="AV115" s="821">
        <f>'SAME R Results'!AQ19</f>
        <v>0</v>
      </c>
      <c r="AW115" s="821">
        <f>'SAME R Results'!AR19</f>
        <v>6.2489999999999997</v>
      </c>
      <c r="AX115" s="821">
        <f>'SAME R Results'!AS19</f>
        <v>0</v>
      </c>
      <c r="AY115" s="821">
        <f>'SAME R Results'!AT19</f>
        <v>0</v>
      </c>
      <c r="AZ115" s="824"/>
      <c r="BA115" s="824"/>
      <c r="BB115" s="821">
        <f>'SAME R Results'!AU19</f>
        <v>2.6970060000000005</v>
      </c>
      <c r="BC115" s="821">
        <f>'SAME R Results'!AV19</f>
        <v>8.3206175000000007E-2</v>
      </c>
      <c r="BD115" s="821">
        <f>'SAME R Results'!AW19</f>
        <v>6.7254940000000003</v>
      </c>
      <c r="BE115" s="821">
        <f>'SAME R Results'!AX19</f>
        <v>4.718307499999999</v>
      </c>
      <c r="BF115" s="827">
        <f>'SAME R Results'!AY19</f>
        <v>29880</v>
      </c>
      <c r="BG115" s="784">
        <f>'SAME R Results'!AZ19</f>
        <v>2.3000949999999998</v>
      </c>
      <c r="BH115" s="784">
        <f>'SAME R Results'!BA19</f>
        <v>0.12911993999999999</v>
      </c>
      <c r="BI115" s="789"/>
      <c r="BJ115" s="784">
        <f>'SAME R Results'!BB19</f>
        <v>90.332549999999998</v>
      </c>
      <c r="BK115" s="784">
        <f>'SAME R Results'!BC19</f>
        <v>2.0071865000000013</v>
      </c>
      <c r="BL115" s="784">
        <f>'SAME R Results'!BD19</f>
        <v>1353908.7331027978</v>
      </c>
      <c r="BM115" s="784">
        <f>'SAME R Results'!BE19</f>
        <v>457.72308303012852</v>
      </c>
      <c r="BN115" s="784">
        <f>'SAME R Results'!BF19</f>
        <v>7.8427258028568954</v>
      </c>
      <c r="BO115" s="784">
        <f>'SAME R Results'!BG19</f>
        <v>1.6285067010076788</v>
      </c>
      <c r="BP115" s="789"/>
      <c r="BQ115" s="784">
        <f>'SAME R Results'!BH19</f>
        <v>148.19718360984319</v>
      </c>
      <c r="BR115" s="817">
        <f>'SAME R Results'!BI19</f>
        <v>0.3380752866414779</v>
      </c>
      <c r="BS115" s="817">
        <f>'SAME R Results'!BJ19</f>
        <v>0.61470933677630357</v>
      </c>
      <c r="BT115" s="817">
        <f>'SAME R Results'!BL19</f>
        <v>4.8159002342477404</v>
      </c>
      <c r="BU115" s="817">
        <f>'SAME R Results'!BM19</f>
        <v>2.1667483760997981</v>
      </c>
      <c r="BV115" s="817">
        <f>'SAME R Results'!BN19</f>
        <v>0.25071783710999912</v>
      </c>
      <c r="BW115" s="784">
        <f>'SAME R Results'!BO19</f>
        <v>1353908.7331027978</v>
      </c>
      <c r="BX115" s="784">
        <f>'SAME R Results'!BP19</f>
        <v>1332304.2062244578</v>
      </c>
      <c r="BY115" s="784">
        <f>'SAME R Results'!BQ19</f>
        <v>1248159.2706696007</v>
      </c>
      <c r="BZ115" s="784">
        <f>'SAME R Results'!BR19</f>
        <v>457.72308303012852</v>
      </c>
      <c r="CA115" s="784">
        <f>'SAME R Results'!BS19</f>
        <v>0.4455266136908464</v>
      </c>
      <c r="CB115" s="784">
        <f>'SAME R Results'!BT19</f>
        <v>0.55000000000000004</v>
      </c>
      <c r="CC115" s="784">
        <f>'SAME R Results'!BV19</f>
        <v>2.9828608264149459</v>
      </c>
      <c r="CD115" s="880">
        <f>'SAME R Results'!BW19</f>
        <v>0.9</v>
      </c>
      <c r="CE115" s="1086">
        <f>'SAME R Results'!BZ19</f>
        <v>351.91040989334482</v>
      </c>
      <c r="CF115" s="1777">
        <f>'SAME R Results'!CA19</f>
        <v>1.223333333333354</v>
      </c>
      <c r="CG115" s="1777">
        <f>'SAME R Results'!CB19</f>
        <v>0</v>
      </c>
      <c r="CH115" s="1777">
        <f>'SAME R Results'!CC19</f>
        <v>0</v>
      </c>
      <c r="CI115" s="1777">
        <f>'SAME R Results'!CD19</f>
        <v>0.7268526716558944</v>
      </c>
      <c r="CJ115" s="1777"/>
      <c r="CK115" s="1777"/>
      <c r="CL115" s="2015">
        <f>'SAME R Results'!CI19</f>
        <v>19</v>
      </c>
      <c r="CM115" s="2015" t="str">
        <f>'SAME R Results'!CJ19</f>
        <v>Silicone</v>
      </c>
      <c r="CN115" s="2016">
        <f>'SAME R Results'!CK19</f>
        <v>0.3380752866414779</v>
      </c>
      <c r="CO115" s="2016">
        <f>'SAME R Results'!CL19</f>
        <v>5.2920882919774898E-2</v>
      </c>
      <c r="CP115" s="2016">
        <f>'SAME R Results'!CM19</f>
        <v>3.2815186569133112E-2</v>
      </c>
    </row>
    <row r="116" spans="1:94" s="2020" customFormat="1" ht="16.5" customHeight="1" x14ac:dyDescent="0.2">
      <c r="A116" s="780">
        <v>2</v>
      </c>
      <c r="B116" s="784">
        <f>'SAME R Results'!A20</f>
        <v>2</v>
      </c>
      <c r="C116" s="836" t="str">
        <f>'SAME R Results'!B20</f>
        <v>Silicone</v>
      </c>
      <c r="D116" s="784" t="str">
        <f>'SAME R Results'!C20</f>
        <v>S09</v>
      </c>
      <c r="E116" s="784" t="str">
        <f>'SAME R Results'!D20</f>
        <v>13 S</v>
      </c>
      <c r="F116" s="784">
        <f>'SAME R Results'!E20</f>
        <v>2</v>
      </c>
      <c r="G116" s="784">
        <f>'SAME R Results'!F20</f>
        <v>60</v>
      </c>
      <c r="H116" s="785" t="str">
        <f>'SAME R Results'!G20</f>
        <v>Htemp aging</v>
      </c>
      <c r="I116" s="784">
        <f>'SAME R Results'!H20</f>
        <v>211</v>
      </c>
      <c r="J116" s="786">
        <f>'SAME R Results'!I20</f>
        <v>40389</v>
      </c>
      <c r="K116" s="784">
        <f>'SAME R Results'!J20</f>
        <v>0</v>
      </c>
      <c r="L116" s="788"/>
      <c r="M116" s="788"/>
      <c r="N116" s="784">
        <f>'SAME R Results'!K20</f>
        <v>8.1</v>
      </c>
      <c r="O116" s="793">
        <f>'SAME R Results'!L20</f>
        <v>1.35</v>
      </c>
      <c r="P116" s="784">
        <f>'SAME R Results'!M20</f>
        <v>60</v>
      </c>
      <c r="Q116" s="784">
        <f>'SAME R Results'!N20</f>
        <v>11</v>
      </c>
      <c r="R116" s="784">
        <f>'SAME R Results'!O20</f>
        <v>8</v>
      </c>
      <c r="S116" s="784" t="str">
        <f>'SAME R Results'!P20</f>
        <v>n</v>
      </c>
      <c r="T116" s="784" t="str">
        <f>'SAME R Results'!Q20</f>
        <v>n</v>
      </c>
      <c r="U116" s="784">
        <f>'SAME R Results'!R20</f>
        <v>49.2</v>
      </c>
      <c r="V116" s="784" t="str">
        <f>'SAME R Results'!S20</f>
        <v>y</v>
      </c>
      <c r="W116" s="784">
        <f>'SAME R Results'!T20</f>
        <v>720</v>
      </c>
      <c r="X116" s="784" t="str">
        <f>'SAME R Results'!U20</f>
        <v>n</v>
      </c>
      <c r="Y116" s="784" t="str">
        <f>'SAME R Results'!V20</f>
        <v>y</v>
      </c>
      <c r="Z116" s="784" t="str">
        <f>'SAME R Results'!W20</f>
        <v>y</v>
      </c>
      <c r="AA116" s="784" t="str">
        <f>'SAME R Results'!X20</f>
        <v>y</v>
      </c>
      <c r="AB116" s="784" t="str">
        <f>'SAME R Results'!Y20</f>
        <v>y</v>
      </c>
      <c r="AC116" s="789"/>
      <c r="AD116" s="784" t="str">
        <f>'SAME R Results'!Z20</f>
        <v>y</v>
      </c>
      <c r="AE116" s="784">
        <f>'SAME R Results'!AA20</f>
        <v>10</v>
      </c>
      <c r="AF116" s="784" t="str">
        <f>'SAME R Results'!AB20</f>
        <v>y</v>
      </c>
      <c r="AG116" s="817">
        <f>'SAME R Results'!AC20</f>
        <v>3.1809999999999998E-2</v>
      </c>
      <c r="AH116" s="819">
        <f>'SAME R Results'!AD20</f>
        <v>0</v>
      </c>
      <c r="AI116" s="784">
        <f>'SAME R Results'!AE20</f>
        <v>0</v>
      </c>
      <c r="AJ116" s="784">
        <f>'SAME R Results'!AF20</f>
        <v>0</v>
      </c>
      <c r="AK116" s="784">
        <f>'SAME R Results'!AG20</f>
        <v>0</v>
      </c>
      <c r="AL116" s="784">
        <f>'SAME R Results'!AH20</f>
        <v>0</v>
      </c>
      <c r="AM116" s="784">
        <f>'SAME R Results'!AI20</f>
        <v>0</v>
      </c>
      <c r="AN116" s="784">
        <f>'SAME R Results'!AJ20</f>
        <v>0</v>
      </c>
      <c r="AO116" s="784">
        <f>'SAME R Results'!AK20</f>
        <v>0</v>
      </c>
      <c r="AP116" s="784">
        <f>'SAME R Results'!AL20</f>
        <v>0</v>
      </c>
      <c r="AQ116" s="784">
        <f>'SAME R Results'!AM20</f>
        <v>0</v>
      </c>
      <c r="AR116" s="817">
        <f>'SAME R Results'!AN20</f>
        <v>0</v>
      </c>
      <c r="AS116" s="819">
        <f>'SAME R Results'!AO20</f>
        <v>0</v>
      </c>
      <c r="AT116" s="784">
        <f>'SAME R Results'!AP20</f>
        <v>0</v>
      </c>
      <c r="AU116" s="789"/>
      <c r="AV116" s="821">
        <f>'SAME R Results'!AQ20</f>
        <v>0</v>
      </c>
      <c r="AW116" s="821">
        <f>'SAME R Results'!AR20</f>
        <v>6.25</v>
      </c>
      <c r="AX116" s="821">
        <f>'SAME R Results'!AS20</f>
        <v>0</v>
      </c>
      <c r="AY116" s="821">
        <f>'SAME R Results'!AT20</f>
        <v>0</v>
      </c>
      <c r="AZ116" s="824"/>
      <c r="BA116" s="824"/>
      <c r="BB116" s="821">
        <f>'SAME R Results'!AU20</f>
        <v>5.7524109999999995</v>
      </c>
      <c r="BC116" s="821">
        <f>'SAME R Results'!AV20</f>
        <v>2.6800000000000001E-2</v>
      </c>
      <c r="BD116" s="821">
        <f>'SAME R Results'!AW20</f>
        <v>7.7552029999999998</v>
      </c>
      <c r="BE116" s="821">
        <f>'SAME R Results'!AX20</f>
        <v>4.6898499999999999</v>
      </c>
      <c r="BF116" s="827">
        <f>'SAME R Results'!AY20</f>
        <v>87435</v>
      </c>
      <c r="BG116" s="784">
        <f>'SAME R Results'!AZ20</f>
        <v>5.4193280000000001</v>
      </c>
      <c r="BH116" s="784">
        <f>'SAME R Results'!BA20</f>
        <v>8.2000000000000003E-2</v>
      </c>
      <c r="BI116" s="789"/>
      <c r="BJ116" s="784">
        <f>'SAME R Results'!BB20</f>
        <v>208.57105000000001</v>
      </c>
      <c r="BK116" s="784">
        <f>'SAME R Results'!BC20</f>
        <v>3.065353</v>
      </c>
      <c r="BL116" s="784">
        <f>'SAME R Results'!BD20</f>
        <v>4278212.966048412</v>
      </c>
      <c r="BM116" s="784">
        <f>'SAME R Results'!BE20</f>
        <v>1029.5132551137249</v>
      </c>
      <c r="BN116" s="784">
        <f>'SAME R Results'!BF20</f>
        <v>15.324040297806702</v>
      </c>
      <c r="BO116" s="784">
        <f>'SAME R Results'!BG20</f>
        <v>3.5712096645498645</v>
      </c>
      <c r="BP116" s="789"/>
      <c r="BQ116" s="784">
        <f>'SAME R Results'!BH20</f>
        <v>305.50649671782014</v>
      </c>
      <c r="BR116" s="817">
        <f>'SAME R Results'!BI20</f>
        <v>0.24064095529695867</v>
      </c>
      <c r="BS116" s="817">
        <f>'SAME R Results'!BJ20</f>
        <v>0.5331371830040863</v>
      </c>
      <c r="BT116" s="817">
        <f>'SAME R Results'!BL20</f>
        <v>4.2909942952728404</v>
      </c>
      <c r="BU116" s="817">
        <f>'SAME R Results'!BM20</f>
        <v>2.4397432197330469</v>
      </c>
      <c r="BV116" s="817">
        <f>'SAME R Results'!BN20</f>
        <v>0.16167200637296847</v>
      </c>
      <c r="BW116" s="784">
        <f>'SAME R Results'!BO20</f>
        <v>4278212.966048412</v>
      </c>
      <c r="BX116" s="784">
        <f>'SAME R Results'!BP20</f>
        <v>4214993.695378812</v>
      </c>
      <c r="BY116" s="784">
        <f>'SAME R Results'!BQ20</f>
        <v>3810569.0262496071</v>
      </c>
      <c r="BZ116" s="784">
        <f>'SAME R Results'!BR20</f>
        <v>1029.5132551137249</v>
      </c>
      <c r="CA116" s="784">
        <f>'SAME R Results'!BS20</f>
        <v>0.68040331172866908</v>
      </c>
      <c r="CB116" s="784">
        <f>'SAME R Results'!BT20</f>
        <v>0.55000000000000004</v>
      </c>
      <c r="CC116" s="784">
        <f>'SAME R Results'!BV20</f>
        <v>2.6631996994250344</v>
      </c>
      <c r="CD116" s="880">
        <f>'SAME R Results'!BW20</f>
        <v>0.9</v>
      </c>
      <c r="CE116" s="1086">
        <f>'SAME R Results'!BZ20</f>
        <v>379.84692208150824</v>
      </c>
      <c r="CF116" s="1777">
        <f>'SAME R Results'!CA20</f>
        <v>3.4566666666666634</v>
      </c>
      <c r="CG116" s="1777" t="str">
        <f>'SAME R Results'!CB20</f>
        <v xml:space="preserve"> 13S</v>
      </c>
      <c r="CH116" s="1777">
        <f>'SAME R Results'!CC20</f>
        <v>211</v>
      </c>
      <c r="CI116" s="1777">
        <f>'SAME R Results'!CD20</f>
        <v>0.53029092969342029</v>
      </c>
      <c r="CJ116" s="1777"/>
      <c r="CK116" s="1777"/>
      <c r="CL116" s="2015">
        <f>'SAME R Results'!CI20</f>
        <v>20</v>
      </c>
      <c r="CM116" s="2015" t="str">
        <f>'SAME R Results'!CJ20</f>
        <v>Silicone</v>
      </c>
      <c r="CN116" s="2016">
        <f>'SAME R Results'!CK20</f>
        <v>0.24064095529695867</v>
      </c>
      <c r="CO116" s="2016">
        <f>'SAME R Results'!CL20</f>
        <v>5.0159458022788601E-2</v>
      </c>
      <c r="CP116" s="2016">
        <f>'SAME R Results'!CM20</f>
        <v>3.0607152670349733E-2</v>
      </c>
    </row>
    <row r="117" spans="1:94" s="2020" customFormat="1" ht="16.5" customHeight="1" x14ac:dyDescent="0.2">
      <c r="A117" s="780">
        <v>2</v>
      </c>
      <c r="B117" s="784">
        <f>'SAME R Results'!A21</f>
        <v>2</v>
      </c>
      <c r="C117" s="836" t="str">
        <f>'SAME R Results'!B21</f>
        <v>Silicone</v>
      </c>
      <c r="D117" s="784" t="str">
        <f>'SAME R Results'!C21</f>
        <v>S09</v>
      </c>
      <c r="E117" s="784" t="str">
        <f>'SAME R Results'!D21</f>
        <v>13Sa</v>
      </c>
      <c r="F117" s="784">
        <f>'SAME R Results'!E21</f>
        <v>2</v>
      </c>
      <c r="G117" s="784" t="str">
        <f>'SAME R Results'!F21</f>
        <v>60a</v>
      </c>
      <c r="H117" s="785" t="str">
        <f>'SAME R Results'!G21</f>
        <v>aged</v>
      </c>
      <c r="I117" s="784">
        <f>'SAME R Results'!H21</f>
        <v>211</v>
      </c>
      <c r="J117" s="786">
        <f>'SAME R Results'!I21</f>
        <v>40389</v>
      </c>
      <c r="K117" s="784">
        <f>'SAME R Results'!J21</f>
        <v>0</v>
      </c>
      <c r="L117" s="790"/>
      <c r="M117" s="790"/>
      <c r="N117" s="784">
        <f>'SAME R Results'!K21</f>
        <v>8.1</v>
      </c>
      <c r="O117" s="793">
        <f>'SAME R Results'!L21</f>
        <v>1.35</v>
      </c>
      <c r="P117" s="784">
        <f>'SAME R Results'!M21</f>
        <v>0</v>
      </c>
      <c r="Q117" s="784">
        <f>'SAME R Results'!N21</f>
        <v>0</v>
      </c>
      <c r="R117" s="784">
        <f>'SAME R Results'!O21</f>
        <v>0</v>
      </c>
      <c r="S117" s="784">
        <f>'SAME R Results'!P21</f>
        <v>0</v>
      </c>
      <c r="T117" s="784">
        <f>'SAME R Results'!Q21</f>
        <v>0</v>
      </c>
      <c r="U117" s="784">
        <f>'SAME R Results'!R21</f>
        <v>856</v>
      </c>
      <c r="V117" s="784">
        <f>'SAME R Results'!S21</f>
        <v>0</v>
      </c>
      <c r="W117" s="784">
        <f>'SAME R Results'!T21</f>
        <v>0</v>
      </c>
      <c r="X117" s="784" t="str">
        <f>'SAME R Results'!U21</f>
        <v>n</v>
      </c>
      <c r="Y117" s="784" t="str">
        <f>'SAME R Results'!V21</f>
        <v>y</v>
      </c>
      <c r="Z117" s="784" t="str">
        <f>'SAME R Results'!W21</f>
        <v>y</v>
      </c>
      <c r="AA117" s="784" t="str">
        <f>'SAME R Results'!X21</f>
        <v>y</v>
      </c>
      <c r="AB117" s="784" t="str">
        <f>'SAME R Results'!Y21</f>
        <v>y</v>
      </c>
      <c r="AC117" s="809"/>
      <c r="AD117" s="784" t="str">
        <f>'SAME R Results'!Z21</f>
        <v>y</v>
      </c>
      <c r="AE117" s="784">
        <f>'SAME R Results'!AA21</f>
        <v>10</v>
      </c>
      <c r="AF117" s="784" t="str">
        <f>'SAME R Results'!AB21</f>
        <v>y</v>
      </c>
      <c r="AG117" s="817">
        <f>'SAME R Results'!AC21</f>
        <v>3.1809999999999998E-2</v>
      </c>
      <c r="AH117" s="819">
        <f>'SAME R Results'!AD21</f>
        <v>0</v>
      </c>
      <c r="AI117" s="784">
        <f>'SAME R Results'!AE21</f>
        <v>70</v>
      </c>
      <c r="AJ117" s="784">
        <f>'SAME R Results'!AF21</f>
        <v>720</v>
      </c>
      <c r="AK117" s="784">
        <f>'SAME R Results'!AG21</f>
        <v>0</v>
      </c>
      <c r="AL117" s="784" t="str">
        <f>'SAME R Results'!AH21</f>
        <v>n</v>
      </c>
      <c r="AM117" s="784" t="str">
        <f>'SAME R Results'!AI21</f>
        <v>y</v>
      </c>
      <c r="AN117" s="784" t="str">
        <f>'SAME R Results'!AJ21</f>
        <v>y</v>
      </c>
      <c r="AO117" s="784" t="str">
        <f>'SAME R Results'!AK21</f>
        <v>y</v>
      </c>
      <c r="AP117" s="784" t="str">
        <f>'SAME R Results'!AL21</f>
        <v>y</v>
      </c>
      <c r="AQ117" s="784" t="str">
        <f>'SAME R Results'!AM21</f>
        <v>y</v>
      </c>
      <c r="AR117" s="817">
        <f>'SAME R Results'!AN21</f>
        <v>3.1809999999999998E-2</v>
      </c>
      <c r="AS117" s="819">
        <f>'SAME R Results'!AO21</f>
        <v>0</v>
      </c>
      <c r="AT117" s="784">
        <f>'SAME R Results'!AP21</f>
        <v>0</v>
      </c>
      <c r="AU117" s="809"/>
      <c r="AV117" s="821">
        <f>'SAME R Results'!AQ21</f>
        <v>0</v>
      </c>
      <c r="AW117" s="821">
        <f>'SAME R Results'!AR21</f>
        <v>6.25</v>
      </c>
      <c r="AX117" s="821">
        <f>'SAME R Results'!AS21</f>
        <v>0</v>
      </c>
      <c r="AY117" s="821">
        <f>'SAME R Results'!AT21</f>
        <v>0</v>
      </c>
      <c r="AZ117" s="825"/>
      <c r="BA117" s="825"/>
      <c r="BB117" s="821">
        <f>'SAME R Results'!AU21</f>
        <v>5.1241454999999991</v>
      </c>
      <c r="BC117" s="821">
        <f>'SAME R Results'!AV21</f>
        <v>2.6800000000000001E-2</v>
      </c>
      <c r="BD117" s="821">
        <f>'SAME R Results'!AW21</f>
        <v>7.2423695000000006</v>
      </c>
      <c r="BE117" s="821">
        <f>'SAME R Results'!AX21</f>
        <v>4.640504</v>
      </c>
      <c r="BF117" s="827">
        <f>'SAME R Results'!AY21</f>
        <v>33460</v>
      </c>
      <c r="BG117" s="784">
        <f>'SAME R Results'!AZ21</f>
        <v>4.8401190000000005</v>
      </c>
      <c r="BH117" s="784">
        <f>'SAME R Results'!BA21</f>
        <v>8.2000000000000003E-2</v>
      </c>
      <c r="BI117" s="809"/>
      <c r="BJ117" s="784">
        <f>'SAME R Results'!BB21</f>
        <v>183.79400000000001</v>
      </c>
      <c r="BK117" s="784">
        <f>'SAME R Results'!BC21</f>
        <v>2.6018655000000006</v>
      </c>
      <c r="BL117" s="784">
        <f>'SAME R Results'!BD21</f>
        <v>1523655.4291103429</v>
      </c>
      <c r="BM117" s="784">
        <f>'SAME R Results'!BE21</f>
        <v>712.59201459586927</v>
      </c>
      <c r="BN117" s="784">
        <f>'SAME R Results'!BF21</f>
        <v>15.270789713164884</v>
      </c>
      <c r="BO117" s="784">
        <f>'SAME R Results'!BG21</f>
        <v>3.5636310447866641</v>
      </c>
      <c r="BP117" s="809"/>
      <c r="BQ117" s="784">
        <f>'SAME R Results'!BH21</f>
        <v>301.06183061912731</v>
      </c>
      <c r="BR117" s="817">
        <f>'SAME R Results'!BI21</f>
        <v>0.46768580414007993</v>
      </c>
      <c r="BS117" s="817">
        <f>'SAME R Results'!BJ21</f>
        <v>0.74847264808873848</v>
      </c>
      <c r="BT117" s="817">
        <f>'SAME R Results'!BL21</f>
        <v>4.2851769785497158</v>
      </c>
      <c r="BU117" s="817">
        <f>'SAME R Results'!BM21</f>
        <v>1.985238345650711</v>
      </c>
      <c r="BV117" s="817">
        <f>'SAME R Results'!BN21</f>
        <v>0.36969477664981848</v>
      </c>
      <c r="BW117" s="784">
        <f>'SAME R Results'!BO21</f>
        <v>1523655.4291103429</v>
      </c>
      <c r="BX117" s="784">
        <f>'SAME R Results'!BP21</f>
        <v>1499462.4080477841</v>
      </c>
      <c r="BY117" s="784">
        <f>'SAME R Results'!BQ21</f>
        <v>1401470.1540396102</v>
      </c>
      <c r="BZ117" s="784">
        <f>'SAME R Results'!BR21</f>
        <v>712.59201459586927</v>
      </c>
      <c r="CA117" s="784">
        <f>'SAME R Results'!BS21</f>
        <v>0.57752497114445545</v>
      </c>
      <c r="CB117" s="784">
        <f>'SAME R Results'!BT21</f>
        <v>0.55000000000000004</v>
      </c>
      <c r="CC117" s="784">
        <f>'SAME R Results'!BV21</f>
        <v>2.9782536240586275</v>
      </c>
      <c r="CD117" s="880">
        <f>'SAME R Results'!BW21</f>
        <v>0.9</v>
      </c>
      <c r="CE117" s="1086">
        <f>'SAME R Results'!BZ21</f>
        <v>379.84692208150824</v>
      </c>
      <c r="CF117" s="1777">
        <f>'SAME R Results'!CA21</f>
        <v>3.4566666666666634</v>
      </c>
      <c r="CG117" s="1777">
        <f>'SAME R Results'!CB21</f>
        <v>0</v>
      </c>
      <c r="CH117" s="1777">
        <f>'SAME R Results'!CC21</f>
        <v>0</v>
      </c>
      <c r="CI117" s="1777">
        <f>'SAME R Results'!CD21</f>
        <v>0.52257598371690417</v>
      </c>
      <c r="CJ117" s="1777"/>
      <c r="CK117" s="1777"/>
      <c r="CL117" s="2015">
        <f>'SAME R Results'!CI21</f>
        <v>21</v>
      </c>
      <c r="CM117" s="2015" t="str">
        <f>'SAME R Results'!CJ21</f>
        <v>Silicone</v>
      </c>
      <c r="CN117" s="2016">
        <f>'SAME R Results'!CK21</f>
        <v>0.46768580414007993</v>
      </c>
      <c r="CO117" s="2016">
        <f>'SAME R Results'!CL21</f>
        <v>5.0723101237246937E-2</v>
      </c>
      <c r="CP117" s="2016">
        <f>'SAME R Results'!CM21</f>
        <v>3.0297409236764994E-2</v>
      </c>
    </row>
    <row r="118" spans="1:94" s="2020" customFormat="1" ht="16.5" customHeight="1" x14ac:dyDescent="0.2">
      <c r="A118" s="780">
        <v>2</v>
      </c>
      <c r="B118" s="784">
        <f>'SAME R Results'!A31</f>
        <v>3</v>
      </c>
      <c r="C118" s="836" t="str">
        <f>'SAME R Results'!B31</f>
        <v>Silicone</v>
      </c>
      <c r="D118" s="784" t="str">
        <f>'SAME R Results'!C31</f>
        <v>S12</v>
      </c>
      <c r="E118" s="784" t="str">
        <f>'SAME R Results'!D31</f>
        <v>18 S</v>
      </c>
      <c r="F118" s="784">
        <f>'SAME R Results'!E31</f>
        <v>5</v>
      </c>
      <c r="G118" s="784">
        <f>'SAME R Results'!F31</f>
        <v>65</v>
      </c>
      <c r="H118" s="785" t="str">
        <f>'SAME R Results'!G31</f>
        <v>Baseline long Aging</v>
      </c>
      <c r="I118" s="784">
        <f>'SAME R Results'!H31</f>
        <v>235</v>
      </c>
      <c r="J118" s="786">
        <f>'SAME R Results'!I31</f>
        <v>40413</v>
      </c>
      <c r="K118" s="784">
        <f>'SAME R Results'!J31</f>
        <v>0</v>
      </c>
      <c r="L118" s="788"/>
      <c r="M118" s="788"/>
      <c r="N118" s="784">
        <f>'SAME R Results'!K31</f>
        <v>8.1</v>
      </c>
      <c r="O118" s="793">
        <f>'SAME R Results'!L31</f>
        <v>1.327</v>
      </c>
      <c r="P118" s="784">
        <f>'SAME R Results'!M31</f>
        <v>60</v>
      </c>
      <c r="Q118" s="784">
        <f>'SAME R Results'!N31</f>
        <v>11</v>
      </c>
      <c r="R118" s="784">
        <f>'SAME R Results'!O31</f>
        <v>8</v>
      </c>
      <c r="S118" s="784" t="str">
        <f>'SAME R Results'!P31</f>
        <v>n</v>
      </c>
      <c r="T118" s="784" t="str">
        <f>'SAME R Results'!Q31</f>
        <v>n</v>
      </c>
      <c r="U118" s="784">
        <f>'SAME R Results'!R31</f>
        <v>49.8</v>
      </c>
      <c r="V118" s="784" t="str">
        <f>'SAME R Results'!S31</f>
        <v>n</v>
      </c>
      <c r="W118" s="784">
        <f>'SAME R Results'!T31</f>
        <v>0</v>
      </c>
      <c r="X118" s="784" t="str">
        <f>'SAME R Results'!U31</f>
        <v>n</v>
      </c>
      <c r="Y118" s="784" t="str">
        <f>'SAME R Results'!V31</f>
        <v>y</v>
      </c>
      <c r="Z118" s="784" t="str">
        <f>'SAME R Results'!W31</f>
        <v>y</v>
      </c>
      <c r="AA118" s="784" t="str">
        <f>'SAME R Results'!X31</f>
        <v>y</v>
      </c>
      <c r="AB118" s="784" t="str">
        <f>'SAME R Results'!Y31</f>
        <v>y</v>
      </c>
      <c r="AC118" s="789"/>
      <c r="AD118" s="784" t="str">
        <f>'SAME R Results'!Z31</f>
        <v>y</v>
      </c>
      <c r="AE118" s="784">
        <f>'SAME R Results'!AA31</f>
        <v>10</v>
      </c>
      <c r="AF118" s="784" t="str">
        <f>'SAME R Results'!AB31</f>
        <v>y</v>
      </c>
      <c r="AG118" s="817">
        <f>'SAME R Results'!AC31</f>
        <v>3.1809999999999998E-2</v>
      </c>
      <c r="AH118" s="819">
        <f>'SAME R Results'!AD31</f>
        <v>0</v>
      </c>
      <c r="AI118" s="784">
        <f>'SAME R Results'!AE31</f>
        <v>0</v>
      </c>
      <c r="AJ118" s="784">
        <f>'SAME R Results'!AF31</f>
        <v>0</v>
      </c>
      <c r="AK118" s="784">
        <f>'SAME R Results'!AG31</f>
        <v>0</v>
      </c>
      <c r="AL118" s="784">
        <f>'SAME R Results'!AH31</f>
        <v>0</v>
      </c>
      <c r="AM118" s="784">
        <f>'SAME R Results'!AI31</f>
        <v>0</v>
      </c>
      <c r="AN118" s="784">
        <f>'SAME R Results'!AJ31</f>
        <v>0</v>
      </c>
      <c r="AO118" s="784">
        <f>'SAME R Results'!AK31</f>
        <v>0</v>
      </c>
      <c r="AP118" s="784">
        <f>'SAME R Results'!AL31</f>
        <v>0</v>
      </c>
      <c r="AQ118" s="784">
        <f>'SAME R Results'!AM31</f>
        <v>0</v>
      </c>
      <c r="AR118" s="817">
        <f>'SAME R Results'!AN31</f>
        <v>0</v>
      </c>
      <c r="AS118" s="819">
        <f>'SAME R Results'!AO31</f>
        <v>0</v>
      </c>
      <c r="AT118" s="784">
        <f>'SAME R Results'!AP31</f>
        <v>0</v>
      </c>
      <c r="AU118" s="789"/>
      <c r="AV118" s="821">
        <f>'SAME R Results'!AQ31</f>
        <v>0</v>
      </c>
      <c r="AW118" s="821">
        <f>'SAME R Results'!AR31</f>
        <v>6.2439999999999998</v>
      </c>
      <c r="AX118" s="821">
        <f>'SAME R Results'!AS31</f>
        <v>0</v>
      </c>
      <c r="AY118" s="821">
        <f>'SAME R Results'!AT31</f>
        <v>0</v>
      </c>
      <c r="AZ118" s="824"/>
      <c r="BA118" s="824"/>
      <c r="BB118" s="821">
        <f>'SAME R Results'!AU31</f>
        <v>4.096724</v>
      </c>
      <c r="BC118" s="821">
        <f>'SAME R Results'!AV31</f>
        <v>2.6800000000000001E-2</v>
      </c>
      <c r="BD118" s="821">
        <f>'SAME R Results'!AW31</f>
        <v>7.2552954999999999</v>
      </c>
      <c r="BE118" s="821">
        <f>'SAME R Results'!AX31</f>
        <v>4.6513514999999996</v>
      </c>
      <c r="BF118" s="827">
        <f>'SAME R Results'!AY31</f>
        <v>75875</v>
      </c>
      <c r="BG118" s="784">
        <f>'SAME R Results'!AZ31</f>
        <v>3.7672274999999997</v>
      </c>
      <c r="BH118" s="784">
        <f>'SAME R Results'!BA31</f>
        <v>8.2000000000000003E-2</v>
      </c>
      <c r="BI118" s="789"/>
      <c r="BJ118" s="784">
        <f>'SAME R Results'!BB31</f>
        <v>116.28614999999998</v>
      </c>
      <c r="BK118" s="784">
        <f>'SAME R Results'!BC31</f>
        <v>2.6039440000000003</v>
      </c>
      <c r="BL118" s="784">
        <f>'SAME R Results'!BD31</f>
        <v>3657432.6076705437</v>
      </c>
      <c r="BM118" s="784">
        <f>'SAME R Results'!BE31</f>
        <v>713.70935947796227</v>
      </c>
      <c r="BN118" s="784">
        <f>'SAME R Results'!BF31</f>
        <v>10.858580639234834</v>
      </c>
      <c r="BO118" s="784">
        <f>'SAME R Results'!BG31</f>
        <v>2.4580520411852764</v>
      </c>
      <c r="BP118" s="789"/>
      <c r="BQ118" s="784">
        <f>'SAME R Results'!BH31</f>
        <v>169.80108483736078</v>
      </c>
      <c r="BR118" s="817">
        <f>'SAME R Results'!BI31</f>
        <v>0.19513944234574185</v>
      </c>
      <c r="BS118" s="817">
        <f>'SAME R Results'!BJ31</f>
        <v>0.46185714375132125</v>
      </c>
      <c r="BT118" s="817">
        <f>'SAME R Results'!BL31</f>
        <v>4.4175552255593455</v>
      </c>
      <c r="BU118" s="817">
        <f>'SAME R Results'!BM31</f>
        <v>2.5299320831158894</v>
      </c>
      <c r="BV118" s="817">
        <f>'SAME R Results'!BN31</f>
        <v>0.12684219726451437</v>
      </c>
      <c r="BW118" s="784">
        <f>'SAME R Results'!BO31</f>
        <v>3657432.6076705437</v>
      </c>
      <c r="BX118" s="784">
        <f>'SAME R Results'!BP31</f>
        <v>3602571.7148695383</v>
      </c>
      <c r="BY118" s="784">
        <f>'SAME R Results'!BQ31</f>
        <v>3279190.6043696948</v>
      </c>
      <c r="BZ118" s="784">
        <f>'SAME R Results'!BR31</f>
        <v>713.70935947796227</v>
      </c>
      <c r="CA118" s="784">
        <f>'SAME R Results'!BS31</f>
        <v>0.57798632691112495</v>
      </c>
      <c r="CB118" s="784">
        <f>'SAME R Results'!BT31</f>
        <v>0.55000000000000004</v>
      </c>
      <c r="CC118" s="784">
        <f>'SAME R Results'!BV31</f>
        <v>2.6549098509051832</v>
      </c>
      <c r="CD118" s="880">
        <f>'SAME R Results'!BW31</f>
        <v>0.9</v>
      </c>
      <c r="CE118" s="1086">
        <f>'SAME R Results'!BZ31</f>
        <v>349.07108469408809</v>
      </c>
      <c r="CF118" s="1777">
        <f>'SAME R Results'!CA31</f>
        <v>1.5100000000000113</v>
      </c>
      <c r="CG118" s="1777" t="str">
        <f>'SAME R Results'!CB31</f>
        <v xml:space="preserve"> 18S</v>
      </c>
      <c r="CH118" s="1777">
        <f>'SAME R Results'!CC31</f>
        <v>235</v>
      </c>
      <c r="CI118" s="1777">
        <f>'SAME R Results'!CD31</f>
        <v>0.67470629736699139</v>
      </c>
      <c r="CJ118" s="1777"/>
      <c r="CK118" s="1777"/>
      <c r="CL118" s="2015">
        <f>'SAME R Results'!CI31</f>
        <v>31</v>
      </c>
      <c r="CM118" s="2015" t="str">
        <f>'SAME R Results'!CJ31</f>
        <v>Silicone</v>
      </c>
      <c r="CN118" s="2016">
        <f>'SAME R Results'!CK31</f>
        <v>0.19513944234574185</v>
      </c>
      <c r="CO118" s="2016">
        <f>'SAME R Results'!CL31</f>
        <v>6.3948829594554252E-2</v>
      </c>
      <c r="CP118" s="2016">
        <f>'SAME R Results'!CM31</f>
        <v>3.1702446440490251E-2</v>
      </c>
    </row>
    <row r="119" spans="1:94" s="2020" customFormat="1" ht="16.5" customHeight="1" x14ac:dyDescent="0.2">
      <c r="A119" s="780">
        <v>2</v>
      </c>
      <c r="B119" s="784">
        <f>'SAME R Results'!A32</f>
        <v>3</v>
      </c>
      <c r="C119" s="836" t="str">
        <f>'SAME R Results'!B32</f>
        <v>Silicone</v>
      </c>
      <c r="D119" s="784" t="str">
        <f>'SAME R Results'!C32</f>
        <v>S12</v>
      </c>
      <c r="E119" s="784" t="str">
        <f>'SAME R Results'!D32</f>
        <v>18Sa</v>
      </c>
      <c r="F119" s="784">
        <f>'SAME R Results'!E32</f>
        <v>5</v>
      </c>
      <c r="G119" s="784" t="str">
        <f>'SAME R Results'!F32</f>
        <v>65a</v>
      </c>
      <c r="H119" s="785" t="str">
        <f>'SAME R Results'!G32</f>
        <v>aged</v>
      </c>
      <c r="I119" s="784">
        <f>'SAME R Results'!H32</f>
        <v>235</v>
      </c>
      <c r="J119" s="786">
        <f>'SAME R Results'!I32</f>
        <v>40413</v>
      </c>
      <c r="K119" s="784">
        <f>'SAME R Results'!J32</f>
        <v>0</v>
      </c>
      <c r="L119" s="788"/>
      <c r="M119" s="788"/>
      <c r="N119" s="784">
        <f>'SAME R Results'!K32</f>
        <v>8.1</v>
      </c>
      <c r="O119" s="793">
        <f>'SAME R Results'!L32</f>
        <v>1.327</v>
      </c>
      <c r="P119" s="784">
        <f>'SAME R Results'!M32</f>
        <v>0</v>
      </c>
      <c r="Q119" s="784">
        <f>'SAME R Results'!N32</f>
        <v>0</v>
      </c>
      <c r="R119" s="784">
        <f>'SAME R Results'!O32</f>
        <v>0</v>
      </c>
      <c r="S119" s="784">
        <f>'SAME R Results'!P32</f>
        <v>0</v>
      </c>
      <c r="T119" s="784">
        <f>'SAME R Results'!Q32</f>
        <v>0</v>
      </c>
      <c r="U119" s="784">
        <f>'SAME R Results'!R32</f>
        <v>1922.8</v>
      </c>
      <c r="V119" s="784">
        <f>'SAME R Results'!S32</f>
        <v>0</v>
      </c>
      <c r="W119" s="784">
        <f>'SAME R Results'!T32</f>
        <v>0</v>
      </c>
      <c r="X119" s="784" t="str">
        <f>'SAME R Results'!U32</f>
        <v>n</v>
      </c>
      <c r="Y119" s="784" t="str">
        <f>'SAME R Results'!V32</f>
        <v>y</v>
      </c>
      <c r="Z119" s="784" t="str">
        <f>'SAME R Results'!W32</f>
        <v>y</v>
      </c>
      <c r="AA119" s="784" t="str">
        <f>'SAME R Results'!X32</f>
        <v>y</v>
      </c>
      <c r="AB119" s="784" t="str">
        <f>'SAME R Results'!Y32</f>
        <v>y</v>
      </c>
      <c r="AC119" s="789"/>
      <c r="AD119" s="784" t="str">
        <f>'SAME R Results'!Z32</f>
        <v>y</v>
      </c>
      <c r="AE119" s="784">
        <f>'SAME R Results'!AA32</f>
        <v>10</v>
      </c>
      <c r="AF119" s="784" t="str">
        <f>'SAME R Results'!AB32</f>
        <v>y</v>
      </c>
      <c r="AG119" s="817">
        <f>'SAME R Results'!AC32</f>
        <v>3.1809999999999998E-2</v>
      </c>
      <c r="AH119" s="819">
        <f>'SAME R Results'!AD32</f>
        <v>0</v>
      </c>
      <c r="AI119" s="784">
        <f>'SAME R Results'!AE32</f>
        <v>70</v>
      </c>
      <c r="AJ119" s="784">
        <f>'SAME R Results'!AF32</f>
        <v>1800</v>
      </c>
      <c r="AK119" s="784">
        <f>'SAME R Results'!AG32</f>
        <v>0</v>
      </c>
      <c r="AL119" s="784" t="str">
        <f>'SAME R Results'!AH32</f>
        <v>n</v>
      </c>
      <c r="AM119" s="784" t="str">
        <f>'SAME R Results'!AI32</f>
        <v>y</v>
      </c>
      <c r="AN119" s="784" t="str">
        <f>'SAME R Results'!AJ32</f>
        <v>y</v>
      </c>
      <c r="AO119" s="784" t="str">
        <f>'SAME R Results'!AK32</f>
        <v>y</v>
      </c>
      <c r="AP119" s="784" t="str">
        <f>'SAME R Results'!AL32</f>
        <v>y</v>
      </c>
      <c r="AQ119" s="784" t="str">
        <f>'SAME R Results'!AM32</f>
        <v>y</v>
      </c>
      <c r="AR119" s="817">
        <f>'SAME R Results'!AN32</f>
        <v>3.1809999999999998E-2</v>
      </c>
      <c r="AS119" s="819">
        <f>'SAME R Results'!AO32</f>
        <v>0</v>
      </c>
      <c r="AT119" s="784">
        <f>'SAME R Results'!AP32</f>
        <v>0</v>
      </c>
      <c r="AU119" s="789"/>
      <c r="AV119" s="821">
        <f>'SAME R Results'!AQ32</f>
        <v>0</v>
      </c>
      <c r="AW119" s="821">
        <f>'SAME R Results'!AR32</f>
        <v>6.2469999999999999</v>
      </c>
      <c r="AX119" s="821">
        <f>'SAME R Results'!AS32</f>
        <v>0</v>
      </c>
      <c r="AY119" s="821">
        <f>'SAME R Results'!AT32</f>
        <v>0</v>
      </c>
      <c r="AZ119" s="824"/>
      <c r="BA119" s="824"/>
      <c r="BB119" s="821">
        <f>'SAME R Results'!AU32</f>
        <v>3.7448719999999995</v>
      </c>
      <c r="BC119" s="821">
        <f>'SAME R Results'!AV32</f>
        <v>2.6800000000000001E-2</v>
      </c>
      <c r="BD119" s="821">
        <f>'SAME R Results'!AW32</f>
        <v>6.4597160000000002</v>
      </c>
      <c r="BE119" s="821">
        <f>'SAME R Results'!AX32</f>
        <v>4.651154</v>
      </c>
      <c r="BF119" s="827">
        <f>'SAME R Results'!AY32</f>
        <v>19050</v>
      </c>
      <c r="BG119" s="784">
        <f>'SAME R Results'!AZ32</f>
        <v>3.2542115000000003</v>
      </c>
      <c r="BH119" s="784">
        <f>'SAME R Results'!BA32</f>
        <v>8.2000000000000003E-2</v>
      </c>
      <c r="BI119" s="789"/>
      <c r="BJ119" s="784">
        <f>'SAME R Results'!BB32</f>
        <v>97.737300000000019</v>
      </c>
      <c r="BK119" s="784">
        <f>'SAME R Results'!BC32</f>
        <v>1.8085620000000002</v>
      </c>
      <c r="BL119" s="784">
        <f>'SAME R Results'!BD32</f>
        <v>850213.29770512425</v>
      </c>
      <c r="BM119" s="784">
        <f>'SAME R Results'!BE32</f>
        <v>392.88604316583246</v>
      </c>
      <c r="BN119" s="784">
        <f>'SAME R Results'!BF32</f>
        <v>9.7802278466566275</v>
      </c>
      <c r="BO119" s="784">
        <f>'SAME R Results'!BG32</f>
        <v>2.0860913430256596</v>
      </c>
      <c r="BP119" s="789"/>
      <c r="BQ119" s="784">
        <f>'SAME R Results'!BH32</f>
        <v>140.72304115770493</v>
      </c>
      <c r="BR119" s="817">
        <f>'SAME R Results'!BI32</f>
        <v>0.46210291491123606</v>
      </c>
      <c r="BS119" s="817">
        <f>'SAME R Results'!BJ32</f>
        <v>0.70555693079205239</v>
      </c>
      <c r="BT119" s="817">
        <f>'SAME R Results'!BL32</f>
        <v>4.6883027818290159</v>
      </c>
      <c r="BU119" s="817">
        <f>'SAME R Results'!BM32</f>
        <v>1.9165718859067358</v>
      </c>
      <c r="BV119" s="817">
        <f>'SAME R Results'!BN32</f>
        <v>0.37397453500803451</v>
      </c>
      <c r="BW119" s="784">
        <f>'SAME R Results'!BO32</f>
        <v>850213.29770512425</v>
      </c>
      <c r="BX119" s="784">
        <f>'SAME R Results'!BP32</f>
        <v>836439.32725558011</v>
      </c>
      <c r="BY119" s="784">
        <f>'SAME R Results'!BQ32</f>
        <v>789278.45017290162</v>
      </c>
      <c r="BZ119" s="784">
        <f>'SAME R Results'!BR32</f>
        <v>392.88604316583246</v>
      </c>
      <c r="CA119" s="784">
        <f>'SAME R Results'!BS32</f>
        <v>0.40143878185208204</v>
      </c>
      <c r="CB119" s="784">
        <f>'SAME R Results'!BT32</f>
        <v>0.55000000000000004</v>
      </c>
      <c r="CC119" s="784">
        <f>'SAME R Results'!BV32</f>
        <v>2.6178344893115599</v>
      </c>
      <c r="CD119" s="880">
        <f>'SAME R Results'!BW32</f>
        <v>0.9</v>
      </c>
      <c r="CE119" s="1086">
        <f>'SAME R Results'!BZ32</f>
        <v>349.07108469408809</v>
      </c>
      <c r="CF119" s="1777">
        <f>'SAME R Results'!CA32</f>
        <v>1.5100000000000113</v>
      </c>
      <c r="CG119" s="1777">
        <f>'SAME R Results'!CB32</f>
        <v>0</v>
      </c>
      <c r="CH119" s="1777">
        <f>'SAME R Results'!CC32</f>
        <v>0</v>
      </c>
      <c r="CI119" s="1777">
        <f>'SAME R Results'!CD32</f>
        <v>0.55916440195114125</v>
      </c>
      <c r="CJ119" s="1777"/>
      <c r="CK119" s="1777"/>
      <c r="CL119" s="2015">
        <f>'SAME R Results'!CI32</f>
        <v>32</v>
      </c>
      <c r="CM119" s="2015" t="str">
        <f>'SAME R Results'!CJ32</f>
        <v>Silicone</v>
      </c>
      <c r="CN119" s="2016">
        <f>'SAME R Results'!CK32</f>
        <v>0.46210291491123606</v>
      </c>
      <c r="CO119" s="2016">
        <f>'SAME R Results'!CL32</f>
        <v>6.9499832907222073E-2</v>
      </c>
      <c r="CP119" s="2016">
        <f>'SAME R Results'!CM32</f>
        <v>3.4706741022678456E-2</v>
      </c>
    </row>
    <row r="120" spans="1:94" s="2020" customFormat="1" ht="16.5" customHeight="1" x14ac:dyDescent="0.2">
      <c r="A120" s="780">
        <v>2</v>
      </c>
      <c r="B120" s="784">
        <f>'SAME R Results'!A33</f>
        <v>3</v>
      </c>
      <c r="C120" s="836" t="str">
        <f>'SAME R Results'!B33</f>
        <v>Silicone</v>
      </c>
      <c r="D120" s="784" t="str">
        <f>'SAME R Results'!C33</f>
        <v>S13</v>
      </c>
      <c r="E120" s="784" t="str">
        <f>'SAME R Results'!D33</f>
        <v>19s</v>
      </c>
      <c r="F120" s="784">
        <f>'SAME R Results'!E33</f>
        <v>6</v>
      </c>
      <c r="G120" s="784">
        <f>'SAME R Results'!F33</f>
        <v>66</v>
      </c>
      <c r="H120" s="785" t="str">
        <f>'SAME R Results'!G33</f>
        <v>High Temp aging</v>
      </c>
      <c r="I120" s="784">
        <f>'SAME R Results'!H33</f>
        <v>235</v>
      </c>
      <c r="J120" s="786">
        <f>'SAME R Results'!I33</f>
        <v>40413</v>
      </c>
      <c r="K120" s="784">
        <f>'SAME R Results'!J33</f>
        <v>0</v>
      </c>
      <c r="L120" s="788"/>
      <c r="M120" s="788"/>
      <c r="N120" s="784">
        <f>'SAME R Results'!K33</f>
        <v>8.1</v>
      </c>
      <c r="O120" s="793">
        <f>'SAME R Results'!L33</f>
        <v>1.36</v>
      </c>
      <c r="P120" s="784">
        <f>'SAME R Results'!M33</f>
        <v>60</v>
      </c>
      <c r="Q120" s="784">
        <f>'SAME R Results'!N33</f>
        <v>11</v>
      </c>
      <c r="R120" s="784">
        <f>'SAME R Results'!O33</f>
        <v>8</v>
      </c>
      <c r="S120" s="784" t="str">
        <f>'SAME R Results'!P33</f>
        <v>n</v>
      </c>
      <c r="T120" s="784" t="str">
        <f>'SAME R Results'!Q33</f>
        <v>n</v>
      </c>
      <c r="U120" s="784">
        <f>'SAME R Results'!R33</f>
        <v>41.6</v>
      </c>
      <c r="V120" s="784" t="str">
        <f>'SAME R Results'!S33</f>
        <v>n</v>
      </c>
      <c r="W120" s="784">
        <f>'SAME R Results'!T33</f>
        <v>0</v>
      </c>
      <c r="X120" s="784" t="str">
        <f>'SAME R Results'!U33</f>
        <v>n</v>
      </c>
      <c r="Y120" s="784" t="str">
        <f>'SAME R Results'!V33</f>
        <v>y</v>
      </c>
      <c r="Z120" s="784" t="str">
        <f>'SAME R Results'!W33</f>
        <v>y</v>
      </c>
      <c r="AA120" s="784" t="str">
        <f>'SAME R Results'!X33</f>
        <v>y</v>
      </c>
      <c r="AB120" s="784" t="str">
        <f>'SAME R Results'!Y33</f>
        <v>y</v>
      </c>
      <c r="AC120" s="789"/>
      <c r="AD120" s="784" t="str">
        <f>'SAME R Results'!Z33</f>
        <v>y</v>
      </c>
      <c r="AE120" s="784">
        <f>'SAME R Results'!AA33</f>
        <v>10</v>
      </c>
      <c r="AF120" s="784" t="str">
        <f>'SAME R Results'!AB33</f>
        <v>y</v>
      </c>
      <c r="AG120" s="817">
        <f>'SAME R Results'!AC33</f>
        <v>3.1809999999999998E-2</v>
      </c>
      <c r="AH120" s="819">
        <f>'SAME R Results'!AD33</f>
        <v>0</v>
      </c>
      <c r="AI120" s="784">
        <f>'SAME R Results'!AE33</f>
        <v>0</v>
      </c>
      <c r="AJ120" s="784">
        <f>'SAME R Results'!AF33</f>
        <v>0</v>
      </c>
      <c r="AK120" s="784">
        <f>'SAME R Results'!AG33</f>
        <v>0</v>
      </c>
      <c r="AL120" s="784">
        <f>'SAME R Results'!AH33</f>
        <v>0</v>
      </c>
      <c r="AM120" s="784">
        <f>'SAME R Results'!AI33</f>
        <v>0</v>
      </c>
      <c r="AN120" s="784">
        <f>'SAME R Results'!AJ33</f>
        <v>0</v>
      </c>
      <c r="AO120" s="784">
        <f>'SAME R Results'!AK33</f>
        <v>0</v>
      </c>
      <c r="AP120" s="784">
        <f>'SAME R Results'!AL33</f>
        <v>0</v>
      </c>
      <c r="AQ120" s="784">
        <f>'SAME R Results'!AM33</f>
        <v>0</v>
      </c>
      <c r="AR120" s="817">
        <f>'SAME R Results'!AN33</f>
        <v>0</v>
      </c>
      <c r="AS120" s="819">
        <f>'SAME R Results'!AO33</f>
        <v>0</v>
      </c>
      <c r="AT120" s="784">
        <f>'SAME R Results'!AP33</f>
        <v>0</v>
      </c>
      <c r="AU120" s="789"/>
      <c r="AV120" s="821">
        <f>'SAME R Results'!AQ33</f>
        <v>0</v>
      </c>
      <c r="AW120" s="821">
        <f>'SAME R Results'!AR33</f>
        <v>6.2490080000000008</v>
      </c>
      <c r="AX120" s="821">
        <f>'SAME R Results'!AS33</f>
        <v>0</v>
      </c>
      <c r="AY120" s="821">
        <f>'SAME R Results'!AT33</f>
        <v>0</v>
      </c>
      <c r="AZ120" s="824"/>
      <c r="BA120" s="824"/>
      <c r="BB120" s="821">
        <f>'SAME R Results'!AU33</f>
        <v>8.5042875000000002</v>
      </c>
      <c r="BC120" s="821">
        <f>'SAME R Results'!AV33</f>
        <v>2.6870724999999995E-2</v>
      </c>
      <c r="BD120" s="821">
        <f>'SAME R Results'!AW33</f>
        <v>7.7265775000000003</v>
      </c>
      <c r="BE120" s="821">
        <f>'SAME R Results'!AX33</f>
        <v>4.627410499999999</v>
      </c>
      <c r="BF120" s="827">
        <f>'SAME R Results'!AY33</f>
        <v>89130</v>
      </c>
      <c r="BG120" s="784">
        <f>'SAME R Results'!AZ33</f>
        <v>8.0702514999999977</v>
      </c>
      <c r="BH120" s="784">
        <f>'SAME R Results'!BA33</f>
        <v>8.5662840000000004E-2</v>
      </c>
      <c r="BI120" s="789"/>
      <c r="BJ120" s="784">
        <f>'SAME R Results'!BB33</f>
        <v>239.0016</v>
      </c>
      <c r="BK120" s="784">
        <f>'SAME R Results'!BC33</f>
        <v>3.0991670000000013</v>
      </c>
      <c r="BL120" s="784">
        <f>'SAME R Results'!BD33</f>
        <v>4370648.2804149641</v>
      </c>
      <c r="BM120" s="784">
        <f>'SAME R Results'!BE33</f>
        <v>1059.8393621840767</v>
      </c>
      <c r="BN120" s="784">
        <f>'SAME R Results'!BF33</f>
        <v>22.611607761715209</v>
      </c>
      <c r="BO120" s="784">
        <f>'SAME R Results'!BG33</f>
        <v>5.3242748265894715</v>
      </c>
      <c r="BP120" s="789"/>
      <c r="BQ120" s="784">
        <f>'SAME R Results'!BH33</f>
        <v>348.89549092151992</v>
      </c>
      <c r="BR120" s="817">
        <f>'SAME R Results'!BI33</f>
        <v>0.24249019691958648</v>
      </c>
      <c r="BS120" s="817">
        <f>'SAME R Results'!BJ33</f>
        <v>0.55331119257415973</v>
      </c>
      <c r="BT120" s="817">
        <f>'SAME R Results'!BL33</f>
        <v>4.2468896700810141</v>
      </c>
      <c r="BU120" s="817">
        <f>'SAME R Results'!BM33</f>
        <v>2.480035062107834</v>
      </c>
      <c r="BV120" s="817">
        <f>'SAME R Results'!BN33</f>
        <v>0.16053012786342269</v>
      </c>
      <c r="BW120" s="784">
        <f>'SAME R Results'!BO33</f>
        <v>4370648.2804149641</v>
      </c>
      <c r="BX120" s="784">
        <f>'SAME R Results'!BP33</f>
        <v>4306203.4517447352</v>
      </c>
      <c r="BY120" s="784">
        <f>'SAME R Results'!BQ33</f>
        <v>3889189.3712668968</v>
      </c>
      <c r="BZ120" s="784">
        <f>'SAME R Results'!BR33</f>
        <v>1059.8393621840767</v>
      </c>
      <c r="CA120" s="784">
        <f>'SAME R Results'!BS33</f>
        <v>0.68790886087188163</v>
      </c>
      <c r="CB120" s="784">
        <f>'SAME R Results'!BT33</f>
        <v>0.55000000000000004</v>
      </c>
      <c r="CC120" s="784">
        <f>'SAME R Results'!BV33</f>
        <v>2.6541890850903385</v>
      </c>
      <c r="CD120" s="880">
        <f>'SAME R Results'!BW33</f>
        <v>0.9</v>
      </c>
      <c r="CE120" s="1086">
        <f>'SAME R Results'!BZ33</f>
        <v>391.70103302710129</v>
      </c>
      <c r="CF120" s="1777">
        <f>'SAME R Results'!CA33</f>
        <v>4.7333333333333671</v>
      </c>
      <c r="CG120" s="1777" t="str">
        <f>'SAME R Results'!CB33</f>
        <v xml:space="preserve"> 19S</v>
      </c>
      <c r="CH120" s="1777">
        <f>'SAME R Results'!CC33</f>
        <v>235</v>
      </c>
      <c r="CI120" s="1777">
        <f>'SAME R Results'!CD33</f>
        <v>0.44226188990051502</v>
      </c>
      <c r="CJ120" s="1777"/>
      <c r="CK120" s="1777"/>
      <c r="CL120" s="2015">
        <f>'SAME R Results'!CI33</f>
        <v>33</v>
      </c>
      <c r="CM120" s="2015" t="str">
        <f>'SAME R Results'!CJ33</f>
        <v>Silicone</v>
      </c>
      <c r="CN120" s="2016">
        <f>'SAME R Results'!CK33</f>
        <v>0.24249019691958648</v>
      </c>
      <c r="CO120" s="2016">
        <f>'SAME R Results'!CL33</f>
        <v>6.4809114333900728E-2</v>
      </c>
      <c r="CP120" s="2016">
        <f>'SAME R Results'!CM33</f>
        <v>3.4490007092545627E-2</v>
      </c>
    </row>
    <row r="121" spans="1:94" s="2020" customFormat="1" ht="16.5" customHeight="1" x14ac:dyDescent="0.2">
      <c r="A121" s="780">
        <v>2</v>
      </c>
      <c r="B121" s="784">
        <f>'SAME R Results'!A34</f>
        <v>3</v>
      </c>
      <c r="C121" s="836" t="str">
        <f>'SAME R Results'!B34</f>
        <v>Silicone</v>
      </c>
      <c r="D121" s="784" t="str">
        <f>'SAME R Results'!C34</f>
        <v>S13</v>
      </c>
      <c r="E121" s="784" t="str">
        <f>'SAME R Results'!D34</f>
        <v>19Sa</v>
      </c>
      <c r="F121" s="784">
        <f>'SAME R Results'!E34</f>
        <v>6</v>
      </c>
      <c r="G121" s="784" t="str">
        <f>'SAME R Results'!F34</f>
        <v>66a</v>
      </c>
      <c r="H121" s="785" t="str">
        <f>'SAME R Results'!G34</f>
        <v>aged</v>
      </c>
      <c r="I121" s="784">
        <f>'SAME R Results'!H34</f>
        <v>235</v>
      </c>
      <c r="J121" s="786">
        <f>'SAME R Results'!I34</f>
        <v>40413</v>
      </c>
      <c r="K121" s="784">
        <f>'SAME R Results'!J34</f>
        <v>0</v>
      </c>
      <c r="L121" s="790"/>
      <c r="M121" s="790"/>
      <c r="N121" s="784">
        <f>'SAME R Results'!K34</f>
        <v>8.1</v>
      </c>
      <c r="O121" s="793">
        <f>'SAME R Results'!L34</f>
        <v>1.36</v>
      </c>
      <c r="P121" s="784">
        <f>'SAME R Results'!M34</f>
        <v>0</v>
      </c>
      <c r="Q121" s="784">
        <f>'SAME R Results'!N34</f>
        <v>0</v>
      </c>
      <c r="R121" s="784">
        <f>'SAME R Results'!O34</f>
        <v>0</v>
      </c>
      <c r="S121" s="784">
        <f>'SAME R Results'!P34</f>
        <v>0</v>
      </c>
      <c r="T121" s="784">
        <f>'SAME R Results'!Q34</f>
        <v>0</v>
      </c>
      <c r="U121" s="784">
        <f>'SAME R Results'!R34</f>
        <v>836.6</v>
      </c>
      <c r="V121" s="784">
        <f>'SAME R Results'!S34</f>
        <v>0</v>
      </c>
      <c r="W121" s="784">
        <f>'SAME R Results'!T34</f>
        <v>0</v>
      </c>
      <c r="X121" s="784" t="str">
        <f>'SAME R Results'!U34</f>
        <v>n</v>
      </c>
      <c r="Y121" s="784" t="str">
        <f>'SAME R Results'!V34</f>
        <v>y</v>
      </c>
      <c r="Z121" s="784" t="str">
        <f>'SAME R Results'!W34</f>
        <v>y</v>
      </c>
      <c r="AA121" s="784" t="str">
        <f>'SAME R Results'!X34</f>
        <v>y</v>
      </c>
      <c r="AB121" s="784" t="str">
        <f>'SAME R Results'!Y34</f>
        <v>y</v>
      </c>
      <c r="AC121" s="809"/>
      <c r="AD121" s="784" t="str">
        <f>'SAME R Results'!Z34</f>
        <v>y</v>
      </c>
      <c r="AE121" s="784">
        <f>'SAME R Results'!AA34</f>
        <v>10</v>
      </c>
      <c r="AF121" s="784" t="str">
        <f>'SAME R Results'!AB34</f>
        <v>y</v>
      </c>
      <c r="AG121" s="817">
        <f>'SAME R Results'!AC34</f>
        <v>3.1809999999999998E-2</v>
      </c>
      <c r="AH121" s="819">
        <f>'SAME R Results'!AD34</f>
        <v>0</v>
      </c>
      <c r="AI121" s="784">
        <f>'SAME R Results'!AE34</f>
        <v>70</v>
      </c>
      <c r="AJ121" s="784">
        <f>'SAME R Results'!AF34</f>
        <v>720</v>
      </c>
      <c r="AK121" s="784">
        <f>'SAME R Results'!AG34</f>
        <v>0</v>
      </c>
      <c r="AL121" s="784" t="str">
        <f>'SAME R Results'!AH34</f>
        <v>n</v>
      </c>
      <c r="AM121" s="784" t="str">
        <f>'SAME R Results'!AI34</f>
        <v>y</v>
      </c>
      <c r="AN121" s="784" t="str">
        <f>'SAME R Results'!AJ34</f>
        <v>y</v>
      </c>
      <c r="AO121" s="784" t="str">
        <f>'SAME R Results'!AK34</f>
        <v>y</v>
      </c>
      <c r="AP121" s="784" t="str">
        <f>'SAME R Results'!AL34</f>
        <v>y</v>
      </c>
      <c r="AQ121" s="784" t="str">
        <f>'SAME R Results'!AM34</f>
        <v>y</v>
      </c>
      <c r="AR121" s="817">
        <f>'SAME R Results'!AN34</f>
        <v>3.1809999999999998E-2</v>
      </c>
      <c r="AS121" s="819">
        <f>'SAME R Results'!AO34</f>
        <v>0</v>
      </c>
      <c r="AT121" s="784">
        <f>'SAME R Results'!AP34</f>
        <v>0</v>
      </c>
      <c r="AU121" s="809"/>
      <c r="AV121" s="821">
        <f>'SAME R Results'!AQ34</f>
        <v>0</v>
      </c>
      <c r="AW121" s="821">
        <f>'SAME R Results'!AR34</f>
        <v>6.2502130000000005</v>
      </c>
      <c r="AX121" s="821">
        <f>'SAME R Results'!AS34</f>
        <v>0</v>
      </c>
      <c r="AY121" s="821">
        <f>'SAME R Results'!AT34</f>
        <v>0</v>
      </c>
      <c r="AZ121" s="825"/>
      <c r="BA121" s="825"/>
      <c r="BB121" s="821">
        <f>'SAME R Results'!AU34</f>
        <v>5.6179365000000008</v>
      </c>
      <c r="BC121" s="821">
        <f>'SAME R Results'!AV34</f>
        <v>0.15069580499999999</v>
      </c>
      <c r="BD121" s="821">
        <f>'SAME R Results'!AW34</f>
        <v>7.1696314999999995</v>
      </c>
      <c r="BE121" s="821">
        <f>'SAME R Results'!AX34</f>
        <v>4.6351180000000003</v>
      </c>
      <c r="BF121" s="827">
        <f>'SAME R Results'!AY34</f>
        <v>32750</v>
      </c>
      <c r="BG121" s="784">
        <f>'SAME R Results'!AZ34</f>
        <v>5.7104030000000003</v>
      </c>
      <c r="BH121" s="784">
        <f>'SAME R Results'!BA34</f>
        <v>0.19427495</v>
      </c>
      <c r="BI121" s="809"/>
      <c r="BJ121" s="784">
        <f>'SAME R Results'!BB34</f>
        <v>217.52354999999997</v>
      </c>
      <c r="BK121" s="784">
        <f>'SAME R Results'!BC34</f>
        <v>2.5345134999999992</v>
      </c>
      <c r="BL121" s="784">
        <f>'SAME R Results'!BD34</f>
        <v>1489862.4646337628</v>
      </c>
      <c r="BM121" s="784">
        <f>'SAME R Results'!BE34</f>
        <v>677.46801769063723</v>
      </c>
      <c r="BN121" s="784">
        <f>'SAME R Results'!BF34</f>
        <v>14.408670126353368</v>
      </c>
      <c r="BO121" s="784">
        <f>'SAME R Results'!BG34</f>
        <v>3.6343776450094105</v>
      </c>
      <c r="BP121" s="809"/>
      <c r="BQ121" s="784">
        <f>'SAME R Results'!BH34</f>
        <v>313.78291660585643</v>
      </c>
      <c r="BR121" s="817">
        <f>'SAME R Results'!BI34</f>
        <v>0.45471849501032435</v>
      </c>
      <c r="BS121" s="817">
        <f>'SAME R Results'!BJ34</f>
        <v>0.76456426382863152</v>
      </c>
      <c r="BT121" s="817">
        <f>'SAME R Results'!BL34</f>
        <v>3.964549514038203</v>
      </c>
      <c r="BU121" s="817">
        <f>'SAME R Results'!BM34</f>
        <v>2.0561842490103599</v>
      </c>
      <c r="BV121" s="817">
        <f>'SAME R Results'!BN34</f>
        <v>0.35067671596166072</v>
      </c>
      <c r="BW121" s="784">
        <f>'SAME R Results'!BO34</f>
        <v>1489862.4646337628</v>
      </c>
      <c r="BX121" s="784">
        <f>'SAME R Results'!BP34</f>
        <v>1466182.8041496386</v>
      </c>
      <c r="BY121" s="784">
        <f>'SAME R Results'!BQ34</f>
        <v>1371000.8645080165</v>
      </c>
      <c r="BZ121" s="784">
        <f>'SAME R Results'!BR34</f>
        <v>677.46801769063723</v>
      </c>
      <c r="CA121" s="784">
        <f>'SAME R Results'!BS34</f>
        <v>0.56257513539909421</v>
      </c>
      <c r="CB121" s="784">
        <f>'SAME R Results'!BT34</f>
        <v>0.55000000000000004</v>
      </c>
      <c r="CC121" s="784">
        <f>'SAME R Results'!BV34</f>
        <v>2.6227707015117669</v>
      </c>
      <c r="CD121" s="880">
        <f>'SAME R Results'!BW34</f>
        <v>0.9</v>
      </c>
      <c r="CE121" s="1086">
        <f>'SAME R Results'!BZ34</f>
        <v>391.70103302710129</v>
      </c>
      <c r="CF121" s="1777">
        <f>'SAME R Results'!CA34</f>
        <v>4.7333333333333671</v>
      </c>
      <c r="CG121" s="1777">
        <f>'SAME R Results'!CB34</f>
        <v>0</v>
      </c>
      <c r="CH121" s="1777">
        <f>'SAME R Results'!CC34</f>
        <v>0</v>
      </c>
      <c r="CI121" s="1777">
        <f>'SAME R Results'!CD34</f>
        <v>0.39775299288066024</v>
      </c>
      <c r="CJ121" s="1777"/>
      <c r="CK121" s="1777"/>
      <c r="CL121" s="2015">
        <f>'SAME R Results'!CI34</f>
        <v>34</v>
      </c>
      <c r="CM121" s="2015" t="str">
        <f>'SAME R Results'!CJ34</f>
        <v>Silicone</v>
      </c>
      <c r="CN121" s="2016">
        <f>'SAME R Results'!CK34</f>
        <v>0.45471849501032435</v>
      </c>
      <c r="CO121" s="2016">
        <f>'SAME R Results'!CL34</f>
        <v>4.5919230664976378E-2</v>
      </c>
      <c r="CP121" s="2016">
        <f>'SAME R Results'!CM34</f>
        <v>3.0550936325312014E-2</v>
      </c>
    </row>
    <row r="122" spans="1:94" s="2020" customFormat="1" ht="16.5" customHeight="1" x14ac:dyDescent="0.2">
      <c r="A122" s="780">
        <v>2</v>
      </c>
      <c r="B122" s="784">
        <f>'SAME R Results'!A36</f>
        <v>6</v>
      </c>
      <c r="C122" s="836" t="str">
        <f>'SAME R Results'!B36</f>
        <v>Silicone</v>
      </c>
      <c r="D122" s="784" t="str">
        <f>'SAME R Results'!C36</f>
        <v>S02</v>
      </c>
      <c r="E122" s="784" t="str">
        <f>'SAME R Results'!D36</f>
        <v>20 S</v>
      </c>
      <c r="F122" s="784">
        <f>'SAME R Results'!E36</f>
        <v>1</v>
      </c>
      <c r="G122" s="784">
        <f>'SAME R Results'!F36</f>
        <v>67</v>
      </c>
      <c r="H122" s="785" t="str">
        <f>'SAME R Results'!G36</f>
        <v>High temp aged STS det</v>
      </c>
      <c r="I122" s="784">
        <f>'SAME R Results'!H36</f>
        <v>236</v>
      </c>
      <c r="J122" s="786">
        <f>'SAME R Results'!I36</f>
        <v>40414</v>
      </c>
      <c r="K122" s="784">
        <f>'SAME R Results'!J36</f>
        <v>0</v>
      </c>
      <c r="L122" s="788"/>
      <c r="M122" s="788"/>
      <c r="N122" s="784">
        <f>'SAME R Results'!K36</f>
        <v>8.1</v>
      </c>
      <c r="O122" s="793">
        <f>'SAME R Results'!L36</f>
        <v>1.35</v>
      </c>
      <c r="P122" s="784">
        <f>'SAME R Results'!M36</f>
        <v>60</v>
      </c>
      <c r="Q122" s="784">
        <f>'SAME R Results'!N36</f>
        <v>720</v>
      </c>
      <c r="R122" s="784">
        <f>'SAME R Results'!O36</f>
        <v>8</v>
      </c>
      <c r="S122" s="784" t="str">
        <f>'SAME R Results'!P36</f>
        <v>n</v>
      </c>
      <c r="T122" s="784" t="str">
        <f>'SAME R Results'!Q36</f>
        <v>n</v>
      </c>
      <c r="U122" s="784">
        <f>'SAME R Results'!R36</f>
        <v>750.85714285714289</v>
      </c>
      <c r="V122" s="784" t="str">
        <f>'SAME R Results'!S36</f>
        <v>y</v>
      </c>
      <c r="W122" s="784">
        <f>'SAME R Results'!T36</f>
        <v>300</v>
      </c>
      <c r="X122" s="784" t="str">
        <f>'SAME R Results'!U36</f>
        <v>y</v>
      </c>
      <c r="Y122" s="784" t="str">
        <f>'SAME R Results'!V36</f>
        <v>y</v>
      </c>
      <c r="Z122" s="784" t="str">
        <f>'SAME R Results'!W36</f>
        <v>y</v>
      </c>
      <c r="AA122" s="784" t="str">
        <f>'SAME R Results'!X36</f>
        <v>y</v>
      </c>
      <c r="AB122" s="784" t="str">
        <f>'SAME R Results'!Y36</f>
        <v>y</v>
      </c>
      <c r="AC122" s="789"/>
      <c r="AD122" s="784" t="str">
        <f>'SAME R Results'!Z36</f>
        <v>y</v>
      </c>
      <c r="AE122" s="784">
        <f>'SAME R Results'!AA36</f>
        <v>10</v>
      </c>
      <c r="AF122" s="784" t="str">
        <f>'SAME R Results'!AB36</f>
        <v>y</v>
      </c>
      <c r="AG122" s="817">
        <f>'SAME R Results'!AC36</f>
        <v>3.1809999999999998E-2</v>
      </c>
      <c r="AH122" s="819">
        <f>'SAME R Results'!AD36</f>
        <v>0</v>
      </c>
      <c r="AI122" s="784">
        <f>'SAME R Results'!AE36</f>
        <v>0</v>
      </c>
      <c r="AJ122" s="784">
        <f>'SAME R Results'!AF36</f>
        <v>0</v>
      </c>
      <c r="AK122" s="784">
        <f>'SAME R Results'!AG36</f>
        <v>0</v>
      </c>
      <c r="AL122" s="784">
        <f>'SAME R Results'!AH36</f>
        <v>0</v>
      </c>
      <c r="AM122" s="784">
        <f>'SAME R Results'!AI36</f>
        <v>0</v>
      </c>
      <c r="AN122" s="784">
        <f>'SAME R Results'!AJ36</f>
        <v>0</v>
      </c>
      <c r="AO122" s="784">
        <f>'SAME R Results'!AK36</f>
        <v>0</v>
      </c>
      <c r="AP122" s="784">
        <f>'SAME R Results'!AL36</f>
        <v>0</v>
      </c>
      <c r="AQ122" s="784">
        <f>'SAME R Results'!AM36</f>
        <v>0</v>
      </c>
      <c r="AR122" s="817">
        <f>'SAME R Results'!AN36</f>
        <v>0</v>
      </c>
      <c r="AS122" s="819">
        <f>'SAME R Results'!AO36</f>
        <v>0</v>
      </c>
      <c r="AT122" s="784">
        <f>'SAME R Results'!AP36</f>
        <v>0</v>
      </c>
      <c r="AU122" s="789"/>
      <c r="AV122" s="821">
        <f>'SAME R Results'!AQ36</f>
        <v>0</v>
      </c>
      <c r="AW122" s="821">
        <f>'SAME R Results'!AR36</f>
        <v>6.2453619999999983</v>
      </c>
      <c r="AX122" s="821">
        <f>'SAME R Results'!AS36</f>
        <v>4.4173289999999996</v>
      </c>
      <c r="AY122" s="821">
        <f>'SAME R Results'!AT36</f>
        <v>5.0926355000000001</v>
      </c>
      <c r="AZ122" s="824"/>
      <c r="BA122" s="824"/>
      <c r="BB122" s="821">
        <f>'SAME R Results'!AU36</f>
        <v>5.843048500000001</v>
      </c>
      <c r="BC122" s="821">
        <f>'SAME R Results'!AV36</f>
        <v>5.2383415000000003E-2</v>
      </c>
      <c r="BD122" s="821">
        <f>'SAME R Results'!AW36</f>
        <v>6.8808900000000008</v>
      </c>
      <c r="BE122" s="821">
        <f>'SAME R Results'!AX36</f>
        <v>4.7017359999999986</v>
      </c>
      <c r="BF122" s="827">
        <f>'SAME R Results'!AY36</f>
        <v>29840</v>
      </c>
      <c r="BG122" s="784">
        <f>'SAME R Results'!AZ36</f>
        <v>5.0561219999999993</v>
      </c>
      <c r="BH122" s="784">
        <f>'SAME R Results'!BA36</f>
        <v>9.678645000000001E-2</v>
      </c>
      <c r="BI122" s="789"/>
      <c r="BJ122" s="784">
        <f>'SAME R Results'!BB36</f>
        <v>150.76660000000001</v>
      </c>
      <c r="BK122" s="784">
        <f>'SAME R Results'!BC36</f>
        <v>2.1791540000000023</v>
      </c>
      <c r="BL122" s="784">
        <f>'SAME R Results'!BD36</f>
        <v>1352021.2260295507</v>
      </c>
      <c r="BM122" s="784">
        <f>'SAME R Results'!BE36</f>
        <v>520.57349289091769</v>
      </c>
      <c r="BN122" s="784">
        <f>'SAME R Results'!BF36</f>
        <v>5.7906650850000005</v>
      </c>
      <c r="BO122" s="784">
        <f>'SAME R Results'!BG36</f>
        <v>1.2398338874999999</v>
      </c>
      <c r="BP122" s="789"/>
      <c r="BQ122" s="784">
        <f>'SAME R Results'!BH36</f>
        <v>189.82535759302968</v>
      </c>
      <c r="BR122" s="817">
        <f>'SAME R Results'!BI36</f>
        <v>0.38503352082694281</v>
      </c>
      <c r="BS122" s="817">
        <f>'SAME R Results'!BJ36</f>
        <v>0.66789756739767003</v>
      </c>
      <c r="BT122" s="817">
        <f>'SAME R Results'!BL36</f>
        <v>4.6705168679300204</v>
      </c>
      <c r="BU122" s="817">
        <f>'SAME R Results'!BM36</f>
        <v>2.1004718117092902</v>
      </c>
      <c r="BV122" s="817">
        <f>'SAME R Results'!BN36</f>
        <v>0.29234312166121146</v>
      </c>
      <c r="BW122" s="784">
        <f>'SAME R Results'!BO36</f>
        <v>1352021.2260295507</v>
      </c>
      <c r="BX122" s="784">
        <f>'SAME R Results'!BP36</f>
        <v>1330445.620873939</v>
      </c>
      <c r="BY122" s="784">
        <f>'SAME R Results'!BQ36</f>
        <v>1246450.8519333545</v>
      </c>
      <c r="BZ122" s="784">
        <f>'SAME R Results'!BR36</f>
        <v>520.57349289091769</v>
      </c>
      <c r="CA122" s="784">
        <f>'SAME R Results'!BS36</f>
        <v>0.4836975051052122</v>
      </c>
      <c r="CB122" s="784">
        <f>'SAME R Results'!BT36</f>
        <v>0.55000000000000004</v>
      </c>
      <c r="CC122" s="784">
        <f>'SAME R Results'!BV36</f>
        <v>2.2892140156076244</v>
      </c>
      <c r="CD122" s="880">
        <f>'SAME R Results'!BW36</f>
        <v>0.9</v>
      </c>
      <c r="CE122" s="1086">
        <f>'SAME R Results'!BZ36</f>
        <v>380.48331224437908</v>
      </c>
      <c r="CF122" s="1777">
        <f>'SAME R Results'!CA36</f>
        <v>0</v>
      </c>
      <c r="CG122" s="1777">
        <f>'SAME R Results'!CB36</f>
        <v>0</v>
      </c>
      <c r="CH122" s="1777">
        <f>'SAME R Results'!CC36</f>
        <v>0</v>
      </c>
      <c r="CI122" s="1777">
        <f>'SAME R Results'!CD36</f>
        <v>0</v>
      </c>
      <c r="CJ122" s="1777"/>
      <c r="CK122" s="1777"/>
      <c r="CL122" s="2015">
        <f>'SAME R Results'!CI36</f>
        <v>36</v>
      </c>
      <c r="CM122" s="2015" t="str">
        <f>'SAME R Results'!CJ36</f>
        <v>Silicone</v>
      </c>
      <c r="CN122" s="2016">
        <f>'SAME R Results'!CK36</f>
        <v>0.38503352082694281</v>
      </c>
      <c r="CO122" s="2016">
        <f>'SAME R Results'!CL36</f>
        <v>3.0505224161962184E-2</v>
      </c>
      <c r="CP122" s="2016">
        <f>'SAME R Results'!CM36</f>
        <v>4.7439301101104864E-2</v>
      </c>
    </row>
    <row r="123" spans="1:94" s="2020" customFormat="1" ht="16.5" customHeight="1" x14ac:dyDescent="0.2">
      <c r="A123" s="780">
        <v>2</v>
      </c>
      <c r="B123" s="784">
        <f>'SAME R Results'!A41</f>
        <v>6</v>
      </c>
      <c r="C123" s="836" t="str">
        <f>'SAME R Results'!B41</f>
        <v>Silicone</v>
      </c>
      <c r="D123" s="784" t="str">
        <f>'SAME R Results'!C41</f>
        <v>S05</v>
      </c>
      <c r="E123" s="784" t="str">
        <f>'SAME R Results'!D41</f>
        <v>25 S</v>
      </c>
      <c r="F123" s="784">
        <f>'SAME R Results'!E41</f>
        <v>6</v>
      </c>
      <c r="G123" s="784">
        <f>'SAME R Results'!F41</f>
        <v>72</v>
      </c>
      <c r="H123" s="785" t="str">
        <f>'SAME R Results'!G41</f>
        <v>Baseline STS det</v>
      </c>
      <c r="I123" s="784">
        <f>'SAME R Results'!H41</f>
        <v>237</v>
      </c>
      <c r="J123" s="786">
        <f>'SAME R Results'!I41</f>
        <v>40415</v>
      </c>
      <c r="K123" s="784">
        <f>'SAME R Results'!J41</f>
        <v>0</v>
      </c>
      <c r="L123" s="790"/>
      <c r="M123" s="790"/>
      <c r="N123" s="784">
        <f>'SAME R Results'!K41</f>
        <v>8.1</v>
      </c>
      <c r="O123" s="793">
        <f>'SAME R Results'!L41</f>
        <v>1.327</v>
      </c>
      <c r="P123" s="784">
        <f>'SAME R Results'!M41</f>
        <v>60</v>
      </c>
      <c r="Q123" s="784">
        <f>'SAME R Results'!N41</f>
        <v>11</v>
      </c>
      <c r="R123" s="784">
        <f>'SAME R Results'!O41</f>
        <v>8</v>
      </c>
      <c r="S123" s="784" t="str">
        <f>'SAME R Results'!P41</f>
        <v>n</v>
      </c>
      <c r="T123" s="784" t="str">
        <f>'SAME R Results'!Q41</f>
        <v>n</v>
      </c>
      <c r="U123" s="784">
        <f>'SAME R Results'!R41</f>
        <v>42.428571428571431</v>
      </c>
      <c r="V123" s="784" t="str">
        <f>'SAME R Results'!S41</f>
        <v>y</v>
      </c>
      <c r="W123" s="784">
        <f>'SAME R Results'!T41</f>
        <v>60</v>
      </c>
      <c r="X123" s="784" t="str">
        <f>'SAME R Results'!U41</f>
        <v>y</v>
      </c>
      <c r="Y123" s="784" t="str">
        <f>'SAME R Results'!V41</f>
        <v>n</v>
      </c>
      <c r="Z123" s="784" t="str">
        <f>'SAME R Results'!W41</f>
        <v>y</v>
      </c>
      <c r="AA123" s="784" t="str">
        <f>'SAME R Results'!X41</f>
        <v>n</v>
      </c>
      <c r="AB123" s="784" t="str">
        <f>'SAME R Results'!Y41</f>
        <v>y</v>
      </c>
      <c r="AC123" s="809"/>
      <c r="AD123" s="784" t="str">
        <f>'SAME R Results'!Z41</f>
        <v>y</v>
      </c>
      <c r="AE123" s="784">
        <f>'SAME R Results'!AA41</f>
        <v>10</v>
      </c>
      <c r="AF123" s="784" t="str">
        <f>'SAME R Results'!AB41</f>
        <v>y</v>
      </c>
      <c r="AG123" s="817">
        <f>'SAME R Results'!AC41</f>
        <v>3.1809999999999998E-2</v>
      </c>
      <c r="AH123" s="819">
        <f>'SAME R Results'!AD41</f>
        <v>0</v>
      </c>
      <c r="AI123" s="784">
        <f>'SAME R Results'!AE41</f>
        <v>0</v>
      </c>
      <c r="AJ123" s="784">
        <f>'SAME R Results'!AF41</f>
        <v>0</v>
      </c>
      <c r="AK123" s="784">
        <f>'SAME R Results'!AG41</f>
        <v>0</v>
      </c>
      <c r="AL123" s="784">
        <f>'SAME R Results'!AH41</f>
        <v>0</v>
      </c>
      <c r="AM123" s="784">
        <f>'SAME R Results'!AI41</f>
        <v>0</v>
      </c>
      <c r="AN123" s="784">
        <f>'SAME R Results'!AJ41</f>
        <v>0</v>
      </c>
      <c r="AO123" s="784">
        <f>'SAME R Results'!AK41</f>
        <v>0</v>
      </c>
      <c r="AP123" s="784">
        <f>'SAME R Results'!AL41</f>
        <v>0</v>
      </c>
      <c r="AQ123" s="784">
        <f>'SAME R Results'!AM41</f>
        <v>0</v>
      </c>
      <c r="AR123" s="817">
        <f>'SAME R Results'!AN41</f>
        <v>0</v>
      </c>
      <c r="AS123" s="819">
        <f>'SAME R Results'!AO41</f>
        <v>0</v>
      </c>
      <c r="AT123" s="784">
        <f>'SAME R Results'!AP41</f>
        <v>0</v>
      </c>
      <c r="AU123" s="809"/>
      <c r="AV123" s="821">
        <f>'SAME R Results'!AQ41</f>
        <v>0</v>
      </c>
      <c r="AW123" s="821">
        <f>'SAME R Results'!AR41</f>
        <v>6.2547449999999998</v>
      </c>
      <c r="AX123" s="821">
        <f>'SAME R Results'!AS41</f>
        <v>4.3222510000000005</v>
      </c>
      <c r="AY123" s="821">
        <f>'SAME R Results'!AT41</f>
        <v>5.1131440000000001</v>
      </c>
      <c r="AZ123" s="825"/>
      <c r="BA123" s="825"/>
      <c r="BB123" s="821">
        <f>'SAME R Results'!AU41</f>
        <v>0</v>
      </c>
      <c r="BC123" s="821">
        <f>'SAME R Results'!AV41</f>
        <v>0</v>
      </c>
      <c r="BD123" s="821">
        <f>'SAME R Results'!AW41</f>
        <v>6.9565724999999983</v>
      </c>
      <c r="BE123" s="821">
        <f>'SAME R Results'!AX41</f>
        <v>4.7165220000000003</v>
      </c>
      <c r="BF123" s="827">
        <f>'SAME R Results'!AY41</f>
        <v>63040</v>
      </c>
      <c r="BG123" s="784">
        <f>'SAME R Results'!AZ41</f>
        <v>0</v>
      </c>
      <c r="BH123" s="784">
        <f>'SAME R Results'!BA41</f>
        <v>0</v>
      </c>
      <c r="BI123" s="809"/>
      <c r="BJ123" s="784">
        <f>'SAME R Results'!BB41</f>
        <v>79.944850000000002</v>
      </c>
      <c r="BK123" s="784">
        <f>'SAME R Results'!BC41</f>
        <v>2.2400504999999979</v>
      </c>
      <c r="BL123" s="784">
        <f>'SAME R Results'!BD41</f>
        <v>2987870.0785916378</v>
      </c>
      <c r="BM123" s="784">
        <f>'SAME R Results'!BE41</f>
        <v>544.60864227797083</v>
      </c>
      <c r="BN123" s="784">
        <f>'SAME R Results'!BF41</f>
        <v>0</v>
      </c>
      <c r="BO123" s="784">
        <f>'SAME R Results'!BG41</f>
        <v>0</v>
      </c>
      <c r="BP123" s="809"/>
      <c r="BQ123" s="784">
        <f>'SAME R Results'!BH41</f>
        <v>103.70373886777141</v>
      </c>
      <c r="BR123" s="817">
        <f>'SAME R Results'!BI41</f>
        <v>0.18227320062546948</v>
      </c>
      <c r="BS123" s="817">
        <f>'SAME R Results'!BJ41</f>
        <v>0.41917675488054462</v>
      </c>
      <c r="BT123" s="817">
        <f>'SAME R Results'!BL41</f>
        <v>0</v>
      </c>
      <c r="BU123" s="817">
        <f>'SAME R Results'!BM41</f>
        <v>2.4907181987680542</v>
      </c>
      <c r="BV123" s="817">
        <f>'SAME R Results'!BN41</f>
        <v>0.12019478746766346</v>
      </c>
      <c r="BW123" s="784">
        <f>'SAME R Results'!BO41</f>
        <v>2987870.0785916378</v>
      </c>
      <c r="BX123" s="784">
        <f>'SAME R Results'!BP41</f>
        <v>2942289.4435712039</v>
      </c>
      <c r="BY123" s="784">
        <f>'SAME R Results'!BQ41</f>
        <v>2699047.393901289</v>
      </c>
      <c r="BZ123" s="784">
        <f>'SAME R Results'!BR41</f>
        <v>544.60864227797083</v>
      </c>
      <c r="CA123" s="784">
        <f>'SAME R Results'!BS41</f>
        <v>0.49721444109029517</v>
      </c>
      <c r="CB123" s="784">
        <f>'SAME R Results'!BT41</f>
        <v>0.55000000000000004</v>
      </c>
      <c r="CC123" s="784">
        <f>'SAME R Results'!BV41</f>
        <v>2.358529067061319</v>
      </c>
      <c r="CD123" s="880">
        <f>'SAME R Results'!BW41</f>
        <v>0.9</v>
      </c>
      <c r="CE123" s="1086">
        <f>'SAME R Results'!BZ41</f>
        <v>350.60084952585379</v>
      </c>
      <c r="CF123" s="1777">
        <f>'SAME R Results'!CA41</f>
        <v>0</v>
      </c>
      <c r="CG123" s="1777">
        <f>'SAME R Results'!CB41</f>
        <v>0</v>
      </c>
      <c r="CH123" s="1777">
        <f>'SAME R Results'!CC41</f>
        <v>0</v>
      </c>
      <c r="CI123" s="1777">
        <f>'SAME R Results'!CD41</f>
        <v>0</v>
      </c>
      <c r="CJ123" s="1777"/>
      <c r="CK123" s="1777"/>
      <c r="CL123" s="2015"/>
      <c r="CM123" s="2015"/>
      <c r="CN123" s="2016"/>
      <c r="CO123" s="2016"/>
      <c r="CP123" s="2016"/>
    </row>
    <row r="124" spans="1:94" s="2020" customFormat="1" ht="16.5" customHeight="1" x14ac:dyDescent="0.2">
      <c r="A124" s="780">
        <v>2</v>
      </c>
      <c r="B124" s="784" t="str">
        <f>'SAME R Results'!A71</f>
        <v>7 (4)</v>
      </c>
      <c r="C124" s="836" t="str">
        <f>'SAME R Results'!B71</f>
        <v>Silicone</v>
      </c>
      <c r="D124" s="784" t="str">
        <f>'SAME R Results'!C71</f>
        <v>S01</v>
      </c>
      <c r="E124" s="784" t="str">
        <f>'SAME R Results'!D71</f>
        <v>39 S</v>
      </c>
      <c r="F124" s="784">
        <f>'SAME R Results'!E71</f>
        <v>0</v>
      </c>
      <c r="G124" s="784">
        <f>'SAME R Results'!F71</f>
        <v>86</v>
      </c>
      <c r="H124" s="785" t="str">
        <f>'SAME R Results'!G71</f>
        <v>Mid temp aging</v>
      </c>
      <c r="I124" s="784">
        <f>'SAME R Results'!H71</f>
        <v>242</v>
      </c>
      <c r="J124" s="786">
        <f>'SAME R Results'!I71</f>
        <v>40420.277777777781</v>
      </c>
      <c r="K124" s="784">
        <f>'SAME R Results'!J71</f>
        <v>0</v>
      </c>
      <c r="L124" s="788"/>
      <c r="M124" s="788"/>
      <c r="N124" s="784">
        <f>'SAME R Results'!K71</f>
        <v>8.1</v>
      </c>
      <c r="O124" s="793">
        <f>'SAME R Results'!L71</f>
        <v>1.345</v>
      </c>
      <c r="P124" s="784">
        <f>'SAME R Results'!M71</f>
        <v>60</v>
      </c>
      <c r="Q124" s="784">
        <f>'SAME R Results'!N71</f>
        <v>11</v>
      </c>
      <c r="R124" s="784">
        <f>'SAME R Results'!O71</f>
        <v>8</v>
      </c>
      <c r="S124" s="784" t="str">
        <f>'SAME R Results'!P71</f>
        <v>n</v>
      </c>
      <c r="T124" s="784" t="str">
        <f>'SAME R Results'!Q71</f>
        <v>n</v>
      </c>
      <c r="U124" s="784">
        <f>'SAME R Results'!R71</f>
        <v>50.428571428571431</v>
      </c>
      <c r="V124" s="784" t="str">
        <f>'SAME R Results'!S71</f>
        <v>n</v>
      </c>
      <c r="W124" s="784">
        <f>'SAME R Results'!T71</f>
        <v>0</v>
      </c>
      <c r="X124" s="784" t="str">
        <f>'SAME R Results'!U71</f>
        <v>n</v>
      </c>
      <c r="Y124" s="784" t="str">
        <f>'SAME R Results'!V71</f>
        <v>y</v>
      </c>
      <c r="Z124" s="784" t="str">
        <f>'SAME R Results'!W71</f>
        <v>y</v>
      </c>
      <c r="AA124" s="784" t="str">
        <f>'SAME R Results'!X71</f>
        <v>y</v>
      </c>
      <c r="AB124" s="784" t="str">
        <f>'SAME R Results'!Y71</f>
        <v>y</v>
      </c>
      <c r="AC124" s="789"/>
      <c r="AD124" s="784" t="str">
        <f>'SAME R Results'!Z71</f>
        <v>y</v>
      </c>
      <c r="AE124" s="784">
        <f>'SAME R Results'!AA71</f>
        <v>10</v>
      </c>
      <c r="AF124" s="784" t="str">
        <f>'SAME R Results'!AB71</f>
        <v>y</v>
      </c>
      <c r="AG124" s="817">
        <f>'SAME R Results'!AC71</f>
        <v>3.1809999999999998E-2</v>
      </c>
      <c r="AH124" s="819">
        <f>'SAME R Results'!AD71</f>
        <v>0</v>
      </c>
      <c r="AI124" s="784">
        <f>'SAME R Results'!AE71</f>
        <v>58</v>
      </c>
      <c r="AJ124" s="784">
        <f>'SAME R Results'!AF71</f>
        <v>480</v>
      </c>
      <c r="AK124" s="784">
        <f>'SAME R Results'!AG71</f>
        <v>0</v>
      </c>
      <c r="AL124" s="784" t="str">
        <f>'SAME R Results'!AH71</f>
        <v>n</v>
      </c>
      <c r="AM124" s="784" t="str">
        <f>'SAME R Results'!AI71</f>
        <v>y</v>
      </c>
      <c r="AN124" s="784" t="str">
        <f>'SAME R Results'!AJ71</f>
        <v>y</v>
      </c>
      <c r="AO124" s="784" t="str">
        <f>'SAME R Results'!AK71</f>
        <v>y</v>
      </c>
      <c r="AP124" s="784" t="str">
        <f>'SAME R Results'!AL71</f>
        <v>y</v>
      </c>
      <c r="AQ124" s="784" t="str">
        <f>'SAME R Results'!AM71</f>
        <v>y</v>
      </c>
      <c r="AR124" s="817">
        <f>'SAME R Results'!AN71</f>
        <v>3.1809999999999998E-2</v>
      </c>
      <c r="AS124" s="819">
        <f>'SAME R Results'!AO71</f>
        <v>0</v>
      </c>
      <c r="AT124" s="784">
        <f>'SAME R Results'!AP71</f>
        <v>0</v>
      </c>
      <c r="AU124" s="789"/>
      <c r="AV124" s="821">
        <f>'SAME R Results'!AQ71</f>
        <v>0</v>
      </c>
      <c r="AW124" s="821">
        <f>'SAME R Results'!AR71</f>
        <v>6.2489929999999996</v>
      </c>
      <c r="AX124" s="821">
        <f>'SAME R Results'!AS71</f>
        <v>0</v>
      </c>
      <c r="AY124" s="821">
        <f>'SAME R Results'!AT71</f>
        <v>0</v>
      </c>
      <c r="AZ124" s="824"/>
      <c r="BA124" s="824"/>
      <c r="BB124" s="821">
        <f>'SAME R Results'!AU71</f>
        <v>5.2296149999999999</v>
      </c>
      <c r="BC124" s="821">
        <f>'SAME R Results'!AV71</f>
        <v>2.7297974999999995E-2</v>
      </c>
      <c r="BD124" s="821">
        <f>'SAME R Results'!AW71</f>
        <v>7.7728269999999995</v>
      </c>
      <c r="BE124" s="821">
        <f>'SAME R Results'!AX71</f>
        <v>4.7200300000000013</v>
      </c>
      <c r="BF124" s="827">
        <f>'SAME R Results'!AY71</f>
        <v>85240</v>
      </c>
      <c r="BG124" s="784">
        <f>'SAME R Results'!AZ71</f>
        <v>4.5558784999999995</v>
      </c>
      <c r="BH124" s="784">
        <f>'SAME R Results'!BA71</f>
        <v>8.7402329999999986E-2</v>
      </c>
      <c r="BI124" s="789"/>
      <c r="BJ124" s="784">
        <f>'SAME R Results'!BB71</f>
        <v>197.77789999999999</v>
      </c>
      <c r="BK124" s="784">
        <f>'SAME R Results'!BC71</f>
        <v>3.0527969999999982</v>
      </c>
      <c r="BL124" s="784">
        <f>'SAME R Results'!BD71</f>
        <v>4159047.4441999369</v>
      </c>
      <c r="BM124" s="784">
        <f>'SAME R Results'!BE71</f>
        <v>1018.5793100474913</v>
      </c>
      <c r="BN124" s="784">
        <f>'SAME R Results'!BF71</f>
        <v>13.907765212551418</v>
      </c>
      <c r="BO124" s="784">
        <f>'SAME R Results'!BG71</f>
        <v>2.9864826158994506</v>
      </c>
      <c r="BP124" s="789"/>
      <c r="BQ124" s="784">
        <f>'SAME R Results'!BH71</f>
        <v>289.37242074179574</v>
      </c>
      <c r="BR124" s="817">
        <f>'SAME R Results'!BI71</f>
        <v>0.24490687440172548</v>
      </c>
      <c r="BS124" s="817">
        <f>'SAME R Results'!BJ71</f>
        <v>0.52853535507968596</v>
      </c>
      <c r="BT124" s="817">
        <f>'SAME R Results'!BL71</f>
        <v>4.6569047944592716</v>
      </c>
      <c r="BU124" s="817">
        <f>'SAME R Results'!BM71</f>
        <v>2.403818538602768</v>
      </c>
      <c r="BV124" s="817">
        <f>'SAME R Results'!BN71</f>
        <v>0.1667110710643826</v>
      </c>
      <c r="BW124" s="784">
        <f>'SAME R Results'!BO71</f>
        <v>4159047.4441999369</v>
      </c>
      <c r="BX124" s="784">
        <f>'SAME R Results'!BP71</f>
        <v>4097415.2530650743</v>
      </c>
      <c r="BY124" s="784">
        <f>'SAME R Results'!BQ71</f>
        <v>3709025.2624960705</v>
      </c>
      <c r="BZ124" s="784">
        <f>'SAME R Results'!BR71</f>
        <v>1018.5793100474913</v>
      </c>
      <c r="CA124" s="784">
        <f>'SAME R Results'!BS71</f>
        <v>0.67761631004172906</v>
      </c>
      <c r="CB124" s="784">
        <f>'SAME R Results'!BT71</f>
        <v>0.55000000000000004</v>
      </c>
      <c r="CC124" s="784">
        <f>'SAME R Results'!BV71</f>
        <v>2.6602146856448181</v>
      </c>
      <c r="CD124" s="880">
        <f>'SAME R Results'!BW71</f>
        <v>0.9</v>
      </c>
      <c r="CE124" s="1086">
        <f>'SAME R Results'!BZ71</f>
        <v>377.25377334902771</v>
      </c>
      <c r="CF124" s="1777">
        <f>'SAME R Results'!CA71</f>
        <v>2.4766666666666826</v>
      </c>
      <c r="CG124" s="1777" t="str">
        <f>'SAME R Results'!CB71</f>
        <v xml:space="preserve"> 39S</v>
      </c>
      <c r="CH124" s="1777">
        <f>'SAME R Results'!CC71</f>
        <v>242</v>
      </c>
      <c r="CI124" s="1777">
        <f>'SAME R Results'!CD71</f>
        <v>0.70103682010125035</v>
      </c>
      <c r="CJ124" s="1777"/>
      <c r="CK124" s="1777"/>
      <c r="CL124" s="2015">
        <f>'SAME R Results'!CI71</f>
        <v>71</v>
      </c>
      <c r="CM124" s="2015" t="str">
        <f>'SAME R Results'!CJ71</f>
        <v>Silicone</v>
      </c>
      <c r="CN124" s="2016">
        <f>'SAME R Results'!CK71</f>
        <v>0.24490687440172548</v>
      </c>
      <c r="CO124" s="2016">
        <f>'SAME R Results'!CL71</f>
        <v>4.8061820048017581E-2</v>
      </c>
      <c r="CP124" s="2016">
        <f>'SAME R Results'!CM71</f>
        <v>3.4828289751823602E-2</v>
      </c>
    </row>
    <row r="125" spans="1:94" s="2020" customFormat="1" ht="16.5" customHeight="1" x14ac:dyDescent="0.2">
      <c r="A125" s="780">
        <v>2</v>
      </c>
      <c r="B125" s="784" t="str">
        <f>'SAME R Results'!A72</f>
        <v>7 (4)</v>
      </c>
      <c r="C125" s="836" t="str">
        <f>'SAME R Results'!B72</f>
        <v>Silicone</v>
      </c>
      <c r="D125" s="784" t="str">
        <f>'SAME R Results'!C72</f>
        <v>S01</v>
      </c>
      <c r="E125" s="784" t="str">
        <f>'SAME R Results'!D72</f>
        <v>39Sa</v>
      </c>
      <c r="F125" s="784">
        <f>'SAME R Results'!E72</f>
        <v>0</v>
      </c>
      <c r="G125" s="784" t="str">
        <f>'SAME R Results'!F72</f>
        <v>86a</v>
      </c>
      <c r="H125" s="785" t="str">
        <f>'SAME R Results'!G72</f>
        <v>aged</v>
      </c>
      <c r="I125" s="784">
        <f>'SAME R Results'!H72</f>
        <v>242</v>
      </c>
      <c r="J125" s="786">
        <f>'SAME R Results'!I72</f>
        <v>40420.277777777781</v>
      </c>
      <c r="K125" s="784">
        <f>'SAME R Results'!J72</f>
        <v>0</v>
      </c>
      <c r="L125" s="788"/>
      <c r="M125" s="788"/>
      <c r="N125" s="784">
        <f>'SAME R Results'!K72</f>
        <v>8.1</v>
      </c>
      <c r="O125" s="793">
        <f>'SAME R Results'!L72</f>
        <v>1.345</v>
      </c>
      <c r="P125" s="784">
        <f>'SAME R Results'!M72</f>
        <v>0</v>
      </c>
      <c r="Q125" s="784">
        <f>'SAME R Results'!N72</f>
        <v>0</v>
      </c>
      <c r="R125" s="784">
        <f>'SAME R Results'!O72</f>
        <v>0</v>
      </c>
      <c r="S125" s="784">
        <f>'SAME R Results'!P72</f>
        <v>0</v>
      </c>
      <c r="T125" s="784">
        <f>'SAME R Results'!Q72</f>
        <v>0</v>
      </c>
      <c r="U125" s="784">
        <f>'SAME R Results'!R72</f>
        <v>628</v>
      </c>
      <c r="V125" s="784">
        <f>'SAME R Results'!S72</f>
        <v>0</v>
      </c>
      <c r="W125" s="784">
        <f>'SAME R Results'!T72</f>
        <v>0</v>
      </c>
      <c r="X125" s="784" t="str">
        <f>'SAME R Results'!U72</f>
        <v>n</v>
      </c>
      <c r="Y125" s="784" t="str">
        <f>'SAME R Results'!V72</f>
        <v>y</v>
      </c>
      <c r="Z125" s="784" t="str">
        <f>'SAME R Results'!W72</f>
        <v>y</v>
      </c>
      <c r="AA125" s="784" t="str">
        <f>'SAME R Results'!X72</f>
        <v>y</v>
      </c>
      <c r="AB125" s="784" t="str">
        <f>'SAME R Results'!Y72</f>
        <v>y</v>
      </c>
      <c r="AC125" s="789"/>
      <c r="AD125" s="784" t="str">
        <f>'SAME R Results'!Z72</f>
        <v>y</v>
      </c>
      <c r="AE125" s="784">
        <f>'SAME R Results'!AA72</f>
        <v>10</v>
      </c>
      <c r="AF125" s="784" t="str">
        <f>'SAME R Results'!AB72</f>
        <v>y</v>
      </c>
      <c r="AG125" s="817">
        <f>'SAME R Results'!AC72</f>
        <v>3.1809999999999998E-2</v>
      </c>
      <c r="AH125" s="819">
        <f>'SAME R Results'!AD72</f>
        <v>0</v>
      </c>
      <c r="AI125" s="784">
        <f>'SAME R Results'!AE72</f>
        <v>0</v>
      </c>
      <c r="AJ125" s="784">
        <f>'SAME R Results'!AF72</f>
        <v>0</v>
      </c>
      <c r="AK125" s="784">
        <f>'SAME R Results'!AG72</f>
        <v>0</v>
      </c>
      <c r="AL125" s="784">
        <f>'SAME R Results'!AH72</f>
        <v>0</v>
      </c>
      <c r="AM125" s="784">
        <f>'SAME R Results'!AI72</f>
        <v>0</v>
      </c>
      <c r="AN125" s="784">
        <f>'SAME R Results'!AJ72</f>
        <v>0</v>
      </c>
      <c r="AO125" s="784">
        <f>'SAME R Results'!AK72</f>
        <v>0</v>
      </c>
      <c r="AP125" s="784">
        <f>'SAME R Results'!AL72</f>
        <v>0</v>
      </c>
      <c r="AQ125" s="784">
        <f>'SAME R Results'!AM72</f>
        <v>0</v>
      </c>
      <c r="AR125" s="817">
        <f>'SAME R Results'!AN72</f>
        <v>0</v>
      </c>
      <c r="AS125" s="819">
        <f>'SAME R Results'!AO72</f>
        <v>0</v>
      </c>
      <c r="AT125" s="784">
        <f>'SAME R Results'!AP72</f>
        <v>0</v>
      </c>
      <c r="AU125" s="789"/>
      <c r="AV125" s="821">
        <f>'SAME R Results'!AQ72</f>
        <v>0</v>
      </c>
      <c r="AW125" s="821">
        <f>'SAME R Results'!AR72</f>
        <v>6.2518004999999999</v>
      </c>
      <c r="AX125" s="821">
        <f>'SAME R Results'!AS72</f>
        <v>0</v>
      </c>
      <c r="AY125" s="821">
        <f>'SAME R Results'!AT72</f>
        <v>0</v>
      </c>
      <c r="AZ125" s="824"/>
      <c r="BA125" s="824"/>
      <c r="BB125" s="821">
        <f>'SAME R Results'!AU72</f>
        <v>4.8573609999999992</v>
      </c>
      <c r="BC125" s="821">
        <f>'SAME R Results'!AV72</f>
        <v>0.14717096499999996</v>
      </c>
      <c r="BD125" s="821">
        <f>'SAME R Results'!AW72</f>
        <v>7.206237999999999</v>
      </c>
      <c r="BE125" s="821">
        <f>'SAME R Results'!AX72</f>
        <v>4.6690209999999999</v>
      </c>
      <c r="BF125" s="827">
        <f>'SAME R Results'!AY72</f>
        <v>36450</v>
      </c>
      <c r="BG125" s="784">
        <f>'SAME R Results'!AZ72</f>
        <v>4.1108700000000002</v>
      </c>
      <c r="BH125" s="784">
        <f>'SAME R Results'!BA72</f>
        <v>0.17510975000000001</v>
      </c>
      <c r="BI125" s="789"/>
      <c r="BJ125" s="784">
        <f>'SAME R Results'!BB72</f>
        <v>172.09205000000003</v>
      </c>
      <c r="BK125" s="784">
        <f>'SAME R Results'!BC72</f>
        <v>2.5372169999999992</v>
      </c>
      <c r="BL125" s="784">
        <f>'SAME R Results'!BD72</f>
        <v>1666662.2131405217</v>
      </c>
      <c r="BM125" s="784">
        <f>'SAME R Results'!BE72</f>
        <v>678.83879956439739</v>
      </c>
      <c r="BN125" s="784">
        <f>'SAME R Results'!BF72</f>
        <v>12.486765719447009</v>
      </c>
      <c r="BO125" s="784">
        <f>'SAME R Results'!BG72</f>
        <v>2.6084359550507075</v>
      </c>
      <c r="BP125" s="789"/>
      <c r="BQ125" s="784">
        <f>'SAME R Results'!BH72</f>
        <v>249.70070536738518</v>
      </c>
      <c r="BR125" s="817">
        <f>'SAME R Results'!BI72</f>
        <v>0.40730436810302983</v>
      </c>
      <c r="BS125" s="817">
        <f>'SAME R Results'!BJ72</f>
        <v>0.68251209089439391</v>
      </c>
      <c r="BT125" s="817">
        <f>'SAME R Results'!BL72</f>
        <v>4.7870700813140221</v>
      </c>
      <c r="BU125" s="817">
        <f>'SAME R Results'!BM72</f>
        <v>2.0513213994146504</v>
      </c>
      <c r="BV125" s="817">
        <f>'SAME R Results'!BN72</f>
        <v>0.31464687789311779</v>
      </c>
      <c r="BW125" s="784">
        <f>'SAME R Results'!BO72</f>
        <v>1666662.2131405217</v>
      </c>
      <c r="BX125" s="784">
        <f>'SAME R Results'!BP72</f>
        <v>1640307.2933039926</v>
      </c>
      <c r="BY125" s="784">
        <f>'SAME R Results'!BQ72</f>
        <v>1530132.2697265011</v>
      </c>
      <c r="BZ125" s="784">
        <f>'SAME R Results'!BR72</f>
        <v>678.83879956439739</v>
      </c>
      <c r="CA125" s="784">
        <f>'SAME R Results'!BS72</f>
        <v>0.56317521974607099</v>
      </c>
      <c r="CB125" s="784">
        <f>'SAME R Results'!BT72</f>
        <v>0.55000000000000004</v>
      </c>
      <c r="CC125" s="784">
        <f>'SAME R Results'!BV72</f>
        <v>2.6381304800898979</v>
      </c>
      <c r="CD125" s="880">
        <f>'SAME R Results'!BW72</f>
        <v>0.9</v>
      </c>
      <c r="CE125" s="1086">
        <f>'SAME R Results'!BZ72</f>
        <v>377.25377334902771</v>
      </c>
      <c r="CF125" s="1777">
        <f>'SAME R Results'!CA72</f>
        <v>2.4766666666666826</v>
      </c>
      <c r="CG125" s="1777">
        <f>'SAME R Results'!CB72</f>
        <v>0</v>
      </c>
      <c r="CH125" s="1777">
        <f>'SAME R Results'!CC72</f>
        <v>0</v>
      </c>
      <c r="CI125" s="1777">
        <f>'SAME R Results'!CD72</f>
        <v>0.60492768460469781</v>
      </c>
      <c r="CJ125" s="1777"/>
      <c r="CK125" s="1777"/>
      <c r="CL125" s="2015">
        <f>'SAME R Results'!CI72</f>
        <v>72</v>
      </c>
      <c r="CM125" s="2015" t="str">
        <f>'SAME R Results'!CJ72</f>
        <v>Silicone</v>
      </c>
      <c r="CN125" s="2016">
        <f>'SAME R Results'!CK72</f>
        <v>0.40730436810302983</v>
      </c>
      <c r="CO125" s="2016">
        <f>'SAME R Results'!CL72</f>
        <v>5.0006930100878984E-2</v>
      </c>
      <c r="CP125" s="2016">
        <f>'SAME R Results'!CM72</f>
        <v>3.4494962911374744E-2</v>
      </c>
    </row>
    <row r="126" spans="1:94" s="2020" customFormat="1" ht="16.5" customHeight="1" x14ac:dyDescent="0.2">
      <c r="A126" s="780">
        <v>2</v>
      </c>
      <c r="B126" s="784" t="str">
        <f>'SAME R Results'!A79</f>
        <v>8(4)</v>
      </c>
      <c r="C126" s="836" t="str">
        <f>'SAME R Results'!B79</f>
        <v>Silicone</v>
      </c>
      <c r="D126" s="784" t="str">
        <f>'SAME R Results'!C79</f>
        <v>S06</v>
      </c>
      <c r="E126" s="784" t="str">
        <f>'SAME R Results'!D79</f>
        <v>44 S</v>
      </c>
      <c r="F126" s="784">
        <f>'SAME R Results'!E79</f>
        <v>0</v>
      </c>
      <c r="G126" s="784">
        <f>'SAME R Results'!F79</f>
        <v>91</v>
      </c>
      <c r="H126" s="785" t="str">
        <f>'SAME R Results'!G79</f>
        <v>Baseline STS det</v>
      </c>
      <c r="I126" s="784">
        <f>'SAME R Results'!H79</f>
        <v>250</v>
      </c>
      <c r="J126" s="786">
        <f>'SAME R Results'!I79</f>
        <v>40428.354166666664</v>
      </c>
      <c r="K126" s="784">
        <f>'SAME R Results'!J79</f>
        <v>0</v>
      </c>
      <c r="L126" s="788"/>
      <c r="M126" s="788"/>
      <c r="N126" s="784">
        <f>'SAME R Results'!K79</f>
        <v>8.1</v>
      </c>
      <c r="O126" s="793">
        <f>'SAME R Results'!L79</f>
        <v>1.327</v>
      </c>
      <c r="P126" s="784">
        <f>'SAME R Results'!M79</f>
        <v>60</v>
      </c>
      <c r="Q126" s="784">
        <f>'SAME R Results'!N79</f>
        <v>11</v>
      </c>
      <c r="R126" s="784">
        <f>'SAME R Results'!O79</f>
        <v>8</v>
      </c>
      <c r="S126" s="784" t="str">
        <f>'SAME R Results'!P79</f>
        <v>n</v>
      </c>
      <c r="T126" s="784" t="str">
        <f>'SAME R Results'!Q79</f>
        <v>n</v>
      </c>
      <c r="U126" s="784">
        <f>'SAME R Results'!R79</f>
        <v>46.428571428571431</v>
      </c>
      <c r="V126" s="784" t="str">
        <f>'SAME R Results'!S79</f>
        <v>n</v>
      </c>
      <c r="W126" s="784">
        <f>'SAME R Results'!T79</f>
        <v>0</v>
      </c>
      <c r="X126" s="784" t="str">
        <f>'SAME R Results'!U79</f>
        <v>y</v>
      </c>
      <c r="Y126" s="784" t="str">
        <f>'SAME R Results'!V79</f>
        <v>n</v>
      </c>
      <c r="Z126" s="784" t="str">
        <f>'SAME R Results'!W79</f>
        <v>y</v>
      </c>
      <c r="AA126" s="784" t="str">
        <f>'SAME R Results'!X79</f>
        <v>n</v>
      </c>
      <c r="AB126" s="784" t="str">
        <f>'SAME R Results'!Y79</f>
        <v>y</v>
      </c>
      <c r="AC126" s="789"/>
      <c r="AD126" s="784" t="str">
        <f>'SAME R Results'!Z79</f>
        <v>y</v>
      </c>
      <c r="AE126" s="784">
        <f>'SAME R Results'!AA79</f>
        <v>10</v>
      </c>
      <c r="AF126" s="784" t="str">
        <f>'SAME R Results'!AB79</f>
        <v>y</v>
      </c>
      <c r="AG126" s="817">
        <f>'SAME R Results'!AC79</f>
        <v>3.1809999999999998E-2</v>
      </c>
      <c r="AH126" s="819">
        <f>'SAME R Results'!AD79</f>
        <v>0</v>
      </c>
      <c r="AI126" s="784">
        <f>'SAME R Results'!AE79</f>
        <v>0</v>
      </c>
      <c r="AJ126" s="784">
        <f>'SAME R Results'!AF79</f>
        <v>0</v>
      </c>
      <c r="AK126" s="784">
        <f>'SAME R Results'!AG79</f>
        <v>0</v>
      </c>
      <c r="AL126" s="784">
        <f>'SAME R Results'!AH79</f>
        <v>0</v>
      </c>
      <c r="AM126" s="784">
        <f>'SAME R Results'!AI79</f>
        <v>0</v>
      </c>
      <c r="AN126" s="784">
        <f>'SAME R Results'!AJ79</f>
        <v>0</v>
      </c>
      <c r="AO126" s="784">
        <f>'SAME R Results'!AK79</f>
        <v>0</v>
      </c>
      <c r="AP126" s="784">
        <f>'SAME R Results'!AL79</f>
        <v>0</v>
      </c>
      <c r="AQ126" s="784">
        <f>'SAME R Results'!AM79</f>
        <v>0</v>
      </c>
      <c r="AR126" s="817">
        <f>'SAME R Results'!AN79</f>
        <v>0</v>
      </c>
      <c r="AS126" s="819">
        <f>'SAME R Results'!AO79</f>
        <v>0</v>
      </c>
      <c r="AT126" s="784">
        <f>'SAME R Results'!AP79</f>
        <v>0</v>
      </c>
      <c r="AU126" s="789"/>
      <c r="AV126" s="821">
        <f>'SAME R Results'!AQ79</f>
        <v>0</v>
      </c>
      <c r="AW126" s="821">
        <f>'SAME R Results'!AR79</f>
        <v>6.2384049999999993</v>
      </c>
      <c r="AX126" s="821">
        <f>'SAME R Results'!AS79</f>
        <v>4.1504974999999993</v>
      </c>
      <c r="AY126" s="821">
        <f>'SAME R Results'!AT79</f>
        <v>5.1456149999999985</v>
      </c>
      <c r="AZ126" s="824"/>
      <c r="BA126" s="824"/>
      <c r="BB126" s="821">
        <f>'SAME R Results'!AU79</f>
        <v>0</v>
      </c>
      <c r="BC126" s="821">
        <f>'SAME R Results'!AV79</f>
        <v>0</v>
      </c>
      <c r="BD126" s="821">
        <f>'SAME R Results'!AW79</f>
        <v>7.8385314999999993</v>
      </c>
      <c r="BE126" s="821">
        <f>'SAME R Results'!AX79</f>
        <v>4.7351070000000002</v>
      </c>
      <c r="BF126" s="827">
        <f>'SAME R Results'!AY79</f>
        <v>106445</v>
      </c>
      <c r="BG126" s="784">
        <f>'SAME R Results'!AZ79</f>
        <v>0</v>
      </c>
      <c r="BH126" s="784">
        <f>'SAME R Results'!BA79</f>
        <v>0</v>
      </c>
      <c r="BI126" s="789"/>
      <c r="BJ126" s="784">
        <f>'SAME R Results'!BB79</f>
        <v>215.26005000000001</v>
      </c>
      <c r="BK126" s="784">
        <f>'SAME R Results'!BC79</f>
        <v>3.1034244999999991</v>
      </c>
      <c r="BL126" s="784">
        <f>'SAME R Results'!BD79</f>
        <v>5719472.6548255282</v>
      </c>
      <c r="BM126" s="784">
        <f>'SAME R Results'!BE79</f>
        <v>1063.7520022654714</v>
      </c>
      <c r="BN126" s="784">
        <f>'SAME R Results'!BF79</f>
        <v>0</v>
      </c>
      <c r="BO126" s="784">
        <f>'SAME R Results'!BG79</f>
        <v>0</v>
      </c>
      <c r="BP126" s="789"/>
      <c r="BQ126" s="784">
        <f>'SAME R Results'!BH79</f>
        <v>281.59157618919068</v>
      </c>
      <c r="BR126" s="817">
        <f>'SAME R Results'!BI79</f>
        <v>0.18598777657726576</v>
      </c>
      <c r="BS126" s="817">
        <f>'SAME R Results'!BJ79</f>
        <v>0.47098547407496355</v>
      </c>
      <c r="BT126" s="817">
        <f>'SAME R Results'!BL79</f>
        <v>0</v>
      </c>
      <c r="BU126" s="817">
        <f>'SAME R Results'!BM79</f>
        <v>2.621960580186387</v>
      </c>
      <c r="BV126" s="817">
        <f>'SAME R Results'!BN79</f>
        <v>0.11687532926820664</v>
      </c>
      <c r="BW126" s="784">
        <f>'SAME R Results'!BO79</f>
        <v>5719472.6548255282</v>
      </c>
      <c r="BX126" s="784">
        <f>'SAME R Results'!BP79</f>
        <v>5346459.2926752595</v>
      </c>
      <c r="BY126" s="784">
        <f>'SAME R Results'!BQ79</f>
        <v>4681183.0092738131</v>
      </c>
      <c r="BZ126" s="784">
        <f>'SAME R Results'!BR79</f>
        <v>1063.7520022654714</v>
      </c>
      <c r="CA126" s="784">
        <f>'SAME R Results'!BS79</f>
        <v>0.68885387996093383</v>
      </c>
      <c r="CB126" s="784">
        <f>'SAME R Results'!BT79</f>
        <v>0.55000000000000004</v>
      </c>
      <c r="CC126" s="784">
        <f>'SAME R Results'!BV79</f>
        <v>2.3784472965622121</v>
      </c>
      <c r="CD126" s="880">
        <f>'SAME R Results'!BW79</f>
        <v>0.9</v>
      </c>
      <c r="CE126" s="1086">
        <f>'SAME R Results'!BZ79</f>
        <v>360.56642992458728</v>
      </c>
      <c r="CF126" s="1777">
        <f>'SAME R Results'!CA79</f>
        <v>2.1666666666666501</v>
      </c>
      <c r="CG126" s="1777" t="str">
        <f>'SAME R Results'!CB79</f>
        <v xml:space="preserve"> 44S</v>
      </c>
      <c r="CH126" s="1777">
        <f>'SAME R Results'!CC79</f>
        <v>250</v>
      </c>
      <c r="CI126" s="1777">
        <f>'SAME R Results'!CD79</f>
        <v>0.77979205713930322</v>
      </c>
      <c r="CJ126" s="1777"/>
      <c r="CK126" s="1777"/>
      <c r="CL126" s="2015"/>
      <c r="CM126" s="2015"/>
      <c r="CN126" s="2016"/>
      <c r="CO126" s="2016"/>
      <c r="CP126" s="2016"/>
    </row>
    <row r="127" spans="1:94" s="2020" customFormat="1" ht="16.5" customHeight="1" x14ac:dyDescent="0.2">
      <c r="A127" s="780">
        <v>2</v>
      </c>
      <c r="B127" s="784" t="str">
        <f>'SAME R Results'!A95</f>
        <v>9(4)</v>
      </c>
      <c r="C127" s="836" t="str">
        <f>'SAME R Results'!B95</f>
        <v>Silicone</v>
      </c>
      <c r="D127" s="784" t="str">
        <f>'SAME R Results'!C95</f>
        <v>S08</v>
      </c>
      <c r="E127" s="784" t="str">
        <f>'SAME R Results'!D95</f>
        <v>52 S</v>
      </c>
      <c r="F127" s="784">
        <f>'SAME R Results'!E95</f>
        <v>0</v>
      </c>
      <c r="G127" s="784">
        <f>'SAME R Results'!F95</f>
        <v>99</v>
      </c>
      <c r="H127" s="785" t="str">
        <f>'SAME R Results'!G95</f>
        <v>No flow run w/ aging</v>
      </c>
      <c r="I127" s="784">
        <f>'SAME R Results'!H95</f>
        <v>251</v>
      </c>
      <c r="J127" s="786">
        <f>'SAME R Results'!I95</f>
        <v>40429.354166666664</v>
      </c>
      <c r="K127" s="784">
        <f>'SAME R Results'!J95</f>
        <v>0</v>
      </c>
      <c r="L127" s="788"/>
      <c r="M127" s="788"/>
      <c r="N127" s="784">
        <f>'SAME R Results'!K95</f>
        <v>0</v>
      </c>
      <c r="O127" s="793">
        <f>'SAME R Results'!L95</f>
        <v>1.35</v>
      </c>
      <c r="P127" s="784">
        <f>'SAME R Results'!M95</f>
        <v>60</v>
      </c>
      <c r="Q127" s="784">
        <f>'SAME R Results'!N95</f>
        <v>11</v>
      </c>
      <c r="R127" s="784">
        <f>'SAME R Results'!O95</f>
        <v>8</v>
      </c>
      <c r="S127" s="784" t="str">
        <f>'SAME R Results'!P95</f>
        <v>n</v>
      </c>
      <c r="T127" s="784" t="str">
        <f>'SAME R Results'!Q95</f>
        <v>N</v>
      </c>
      <c r="U127" s="784">
        <f>'SAME R Results'!R95</f>
        <v>47.714285714285715</v>
      </c>
      <c r="V127" s="784">
        <f>'SAME R Results'!S95</f>
        <v>0</v>
      </c>
      <c r="W127" s="784">
        <f>'SAME R Results'!T95</f>
        <v>0</v>
      </c>
      <c r="X127" s="784" t="str">
        <f>'SAME R Results'!U95</f>
        <v>n</v>
      </c>
      <c r="Y127" s="784" t="str">
        <f>'SAME R Results'!V95</f>
        <v>y</v>
      </c>
      <c r="Z127" s="784" t="str">
        <f>'SAME R Results'!W95</f>
        <v>y</v>
      </c>
      <c r="AA127" s="784" t="str">
        <f>'SAME R Results'!X95</f>
        <v>y</v>
      </c>
      <c r="AB127" s="784" t="str">
        <f>'SAME R Results'!Y95</f>
        <v>y</v>
      </c>
      <c r="AC127" s="789"/>
      <c r="AD127" s="784" t="str">
        <f>'SAME R Results'!Z95</f>
        <v>y</v>
      </c>
      <c r="AE127" s="784">
        <f>'SAME R Results'!AA95</f>
        <v>10</v>
      </c>
      <c r="AF127" s="784" t="str">
        <f>'SAME R Results'!AB95</f>
        <v>y</v>
      </c>
      <c r="AG127" s="817">
        <f>'SAME R Results'!AC95</f>
        <v>3.1809999999999998E-2</v>
      </c>
      <c r="AH127" s="819">
        <f>'SAME R Results'!AD95</f>
        <v>0</v>
      </c>
      <c r="AI127" s="784">
        <f>'SAME R Results'!AE95</f>
        <v>58</v>
      </c>
      <c r="AJ127" s="784">
        <f>'SAME R Results'!AF95</f>
        <v>480</v>
      </c>
      <c r="AK127" s="784">
        <f>'SAME R Results'!AG95</f>
        <v>0</v>
      </c>
      <c r="AL127" s="784" t="str">
        <f>'SAME R Results'!AH95</f>
        <v>n</v>
      </c>
      <c r="AM127" s="784" t="str">
        <f>'SAME R Results'!AI95</f>
        <v>y</v>
      </c>
      <c r="AN127" s="784" t="str">
        <f>'SAME R Results'!AJ95</f>
        <v>y</v>
      </c>
      <c r="AO127" s="784" t="str">
        <f>'SAME R Results'!AK95</f>
        <v>y</v>
      </c>
      <c r="AP127" s="784" t="str">
        <f>'SAME R Results'!AL95</f>
        <v>y</v>
      </c>
      <c r="AQ127" s="784" t="str">
        <f>'SAME R Results'!AM95</f>
        <v>y</v>
      </c>
      <c r="AR127" s="817">
        <f>'SAME R Results'!AN95</f>
        <v>3.1809999999999998E-2</v>
      </c>
      <c r="AS127" s="819">
        <f>'SAME R Results'!AO95</f>
        <v>0</v>
      </c>
      <c r="AT127" s="784">
        <f>'SAME R Results'!AP95</f>
        <v>0</v>
      </c>
      <c r="AU127" s="789"/>
      <c r="AV127" s="821">
        <f>'SAME R Results'!AQ95</f>
        <v>0</v>
      </c>
      <c r="AW127" s="821">
        <f>'SAME R Results'!AR95</f>
        <v>6.2520449999999999</v>
      </c>
      <c r="AX127" s="821">
        <f>'SAME R Results'!AS95</f>
        <v>0</v>
      </c>
      <c r="AY127" s="821">
        <f>'SAME R Results'!AT95</f>
        <v>0</v>
      </c>
      <c r="AZ127" s="824"/>
      <c r="BA127" s="824"/>
      <c r="BB127" s="821">
        <f>'SAME R Results'!AU95</f>
        <v>2.3479775000000003</v>
      </c>
      <c r="BC127" s="821">
        <f>'SAME R Results'!AV95</f>
        <v>2.7191155000000002E-2</v>
      </c>
      <c r="BD127" s="821">
        <f>'SAME R Results'!AW95</f>
        <v>6.1162870000000007</v>
      </c>
      <c r="BE127" s="821">
        <f>'SAME R Results'!AX95</f>
        <v>4.7249914999999998</v>
      </c>
      <c r="BF127" s="827">
        <f>'SAME R Results'!AY95</f>
        <v>14786</v>
      </c>
      <c r="BG127" s="784">
        <f>'SAME R Results'!AZ95</f>
        <v>2.1961355</v>
      </c>
      <c r="BH127" s="784">
        <f>'SAME R Results'!BA95</f>
        <v>8.4365844999999995E-2</v>
      </c>
      <c r="BI127" s="789"/>
      <c r="BJ127" s="784">
        <f>'SAME R Results'!BB95</f>
        <v>90.776200000000017</v>
      </c>
      <c r="BK127" s="784">
        <f>'SAME R Results'!BC95</f>
        <v>1.3912955000000009</v>
      </c>
      <c r="BL127" s="784">
        <f>'SAME R Results'!BD95</f>
        <v>655944.33171958511</v>
      </c>
      <c r="BM127" s="784">
        <f>'SAME R Results'!BE95</f>
        <v>276.90482504565301</v>
      </c>
      <c r="BN127" s="784">
        <f>'SAME R Results'!BF95</f>
        <v>6.811156391889476</v>
      </c>
      <c r="BO127" s="784">
        <f>'SAME R Results'!BG95</f>
        <v>1.5494310166508976</v>
      </c>
      <c r="BP127" s="789"/>
      <c r="BQ127" s="784">
        <f>'SAME R Results'!BH95</f>
        <v>145.69428037442378</v>
      </c>
      <c r="BR127" s="817">
        <f>'SAME R Results'!BI95</f>
        <v>0.42214683724720298</v>
      </c>
      <c r="BS127" s="817">
        <f>'SAME R Results'!BJ95</f>
        <v>0.77823626118310629</v>
      </c>
      <c r="BT127" s="817">
        <f>'SAME R Results'!BL95</f>
        <v>4.3959081228487493</v>
      </c>
      <c r="BU127" s="817">
        <f>'SAME R Results'!BM95</f>
        <v>2.1860533304930478</v>
      </c>
      <c r="BV127" s="817">
        <f>'SAME R Results'!BN95</f>
        <v>0.31091349916789301</v>
      </c>
      <c r="BW127" s="784">
        <f>'SAME R Results'!BO95</f>
        <v>655944.33171958511</v>
      </c>
      <c r="BX127" s="784">
        <f>'SAME R Results'!BP95</f>
        <v>645253.41691292042</v>
      </c>
      <c r="BY127" s="784">
        <f>'SAME R Results'!BQ95</f>
        <v>610630.65690034581</v>
      </c>
      <c r="BZ127" s="784">
        <f>'SAME R Results'!BR95</f>
        <v>276.90482504565301</v>
      </c>
      <c r="CA127" s="784">
        <f>'SAME R Results'!BS95</f>
        <v>0.30881991920447499</v>
      </c>
      <c r="CB127" s="784">
        <f>'SAME R Results'!BT95</f>
        <v>0.55000000000000004</v>
      </c>
      <c r="CC127" s="784">
        <f>'SAME R Results'!BV95</f>
        <v>2.9181513611482015</v>
      </c>
      <c r="CD127" s="880">
        <f>'SAME R Results'!BW95</f>
        <v>0.9</v>
      </c>
      <c r="CE127" s="1086">
        <f>'SAME R Results'!BZ95</f>
        <v>388.21292827763835</v>
      </c>
      <c r="CF127" s="1777">
        <f>'SAME R Results'!CA95</f>
        <v>3.3299999999999441</v>
      </c>
      <c r="CG127" s="1777" t="str">
        <f>'SAME R Results'!CB95</f>
        <v xml:space="preserve"> 52S</v>
      </c>
      <c r="CH127" s="1777">
        <f>'SAME R Results'!CC95</f>
        <v>251</v>
      </c>
      <c r="CI127" s="1777">
        <f>'SAME R Results'!CD95</f>
        <v>0.26251221689085807</v>
      </c>
      <c r="CJ127" s="1777"/>
      <c r="CK127" s="1777"/>
      <c r="CL127" s="2015">
        <f>'SAME R Results'!CI95</f>
        <v>95</v>
      </c>
      <c r="CM127" s="2015" t="str">
        <f>'SAME R Results'!CJ95</f>
        <v>Silicone</v>
      </c>
      <c r="CN127" s="2016">
        <f>'SAME R Results'!CK95</f>
        <v>0.42214683724720298</v>
      </c>
      <c r="CO127" s="2016">
        <f>'SAME R Results'!CL95</f>
        <v>4.6749648472028525E-2</v>
      </c>
      <c r="CP127" s="2016">
        <f>'SAME R Results'!CM95</f>
        <v>3.3564307200940724E-2</v>
      </c>
    </row>
    <row r="128" spans="1:94" s="2020" customFormat="1" ht="16.5" customHeight="1" x14ac:dyDescent="0.2">
      <c r="A128" s="780">
        <v>2</v>
      </c>
      <c r="B128" s="784" t="str">
        <f>'SAME R Results'!A96</f>
        <v>9(4)</v>
      </c>
      <c r="C128" s="836" t="str">
        <f>'SAME R Results'!B96</f>
        <v>Silicone</v>
      </c>
      <c r="D128" s="784" t="str">
        <f>'SAME R Results'!C96</f>
        <v>S08</v>
      </c>
      <c r="E128" s="784" t="str">
        <f>'SAME R Results'!D96</f>
        <v>52SA</v>
      </c>
      <c r="F128" s="784">
        <f>'SAME R Results'!E96</f>
        <v>0</v>
      </c>
      <c r="G128" s="784" t="str">
        <f>'SAME R Results'!F96</f>
        <v>99a</v>
      </c>
      <c r="H128" s="785" t="str">
        <f>'SAME R Results'!G96</f>
        <v>aged</v>
      </c>
      <c r="I128" s="784">
        <f>'SAME R Results'!H96</f>
        <v>251</v>
      </c>
      <c r="J128" s="786">
        <f>'SAME R Results'!I96</f>
        <v>40429.354166666664</v>
      </c>
      <c r="K128" s="784">
        <f>'SAME R Results'!J96</f>
        <v>0</v>
      </c>
      <c r="L128" s="788"/>
      <c r="M128" s="788"/>
      <c r="N128" s="784">
        <f>'SAME R Results'!K96</f>
        <v>0</v>
      </c>
      <c r="O128" s="793">
        <f>'SAME R Results'!L96</f>
        <v>1.35</v>
      </c>
      <c r="P128" s="784">
        <f>'SAME R Results'!M96</f>
        <v>0</v>
      </c>
      <c r="Q128" s="784">
        <f>'SAME R Results'!N96</f>
        <v>0</v>
      </c>
      <c r="R128" s="784">
        <f>'SAME R Results'!O96</f>
        <v>0</v>
      </c>
      <c r="S128" s="784">
        <f>'SAME R Results'!P96</f>
        <v>0</v>
      </c>
      <c r="T128" s="784">
        <f>'SAME R Results'!Q96</f>
        <v>0</v>
      </c>
      <c r="U128" s="784">
        <f>'SAME R Results'!R96</f>
        <v>627.14285714285711</v>
      </c>
      <c r="V128" s="784">
        <f>'SAME R Results'!S96</f>
        <v>0</v>
      </c>
      <c r="W128" s="784">
        <f>'SAME R Results'!T96</f>
        <v>0</v>
      </c>
      <c r="X128" s="784" t="str">
        <f>'SAME R Results'!U96</f>
        <v>n</v>
      </c>
      <c r="Y128" s="784" t="str">
        <f>'SAME R Results'!V96</f>
        <v>y</v>
      </c>
      <c r="Z128" s="784" t="str">
        <f>'SAME R Results'!W96</f>
        <v>y</v>
      </c>
      <c r="AA128" s="784" t="str">
        <f>'SAME R Results'!X96</f>
        <v>y</v>
      </c>
      <c r="AB128" s="784" t="str">
        <f>'SAME R Results'!Y96</f>
        <v>y</v>
      </c>
      <c r="AC128" s="789"/>
      <c r="AD128" s="784" t="str">
        <f>'SAME R Results'!Z96</f>
        <v>y</v>
      </c>
      <c r="AE128" s="784">
        <f>'SAME R Results'!AA96</f>
        <v>10</v>
      </c>
      <c r="AF128" s="784" t="str">
        <f>'SAME R Results'!AB96</f>
        <v>y</v>
      </c>
      <c r="AG128" s="817">
        <f>'SAME R Results'!AC96</f>
        <v>3.1809999999999998E-2</v>
      </c>
      <c r="AH128" s="819">
        <f>'SAME R Results'!AD96</f>
        <v>0</v>
      </c>
      <c r="AI128" s="784">
        <f>'SAME R Results'!AE96</f>
        <v>0</v>
      </c>
      <c r="AJ128" s="784">
        <f>'SAME R Results'!AF96</f>
        <v>0</v>
      </c>
      <c r="AK128" s="784">
        <f>'SAME R Results'!AG96</f>
        <v>0</v>
      </c>
      <c r="AL128" s="784">
        <f>'SAME R Results'!AH96</f>
        <v>0</v>
      </c>
      <c r="AM128" s="784">
        <f>'SAME R Results'!AI96</f>
        <v>0</v>
      </c>
      <c r="AN128" s="784">
        <f>'SAME R Results'!AJ96</f>
        <v>0</v>
      </c>
      <c r="AO128" s="784">
        <f>'SAME R Results'!AK96</f>
        <v>0</v>
      </c>
      <c r="AP128" s="784">
        <f>'SAME R Results'!AL96</f>
        <v>0</v>
      </c>
      <c r="AQ128" s="784">
        <f>'SAME R Results'!AM96</f>
        <v>0</v>
      </c>
      <c r="AR128" s="817">
        <f>'SAME R Results'!AN96</f>
        <v>0</v>
      </c>
      <c r="AS128" s="819">
        <f>'SAME R Results'!AO96</f>
        <v>0</v>
      </c>
      <c r="AT128" s="784">
        <f>'SAME R Results'!AP96</f>
        <v>0</v>
      </c>
      <c r="AU128" s="789"/>
      <c r="AV128" s="821">
        <f>'SAME R Results'!AQ96</f>
        <v>0</v>
      </c>
      <c r="AW128" s="821">
        <f>'SAME R Results'!AR96</f>
        <v>6.2521819999999995</v>
      </c>
      <c r="AX128" s="821">
        <f>'SAME R Results'!AS96</f>
        <v>0</v>
      </c>
      <c r="AY128" s="821">
        <f>'SAME R Results'!AT96</f>
        <v>0</v>
      </c>
      <c r="AZ128" s="824"/>
      <c r="BA128" s="824"/>
      <c r="BB128" s="821">
        <f>'SAME R Results'!AU96</f>
        <v>2.3856505000000001</v>
      </c>
      <c r="BC128" s="821">
        <f>'SAME R Results'!AV96</f>
        <v>8.2397474999999998E-2</v>
      </c>
      <c r="BD128" s="821">
        <f>'SAME R Results'!AW96</f>
        <v>6.0130305000000011</v>
      </c>
      <c r="BE128" s="821">
        <f>'SAME R Results'!AX96</f>
        <v>4.7014925000000005</v>
      </c>
      <c r="BF128" s="827">
        <f>'SAME R Results'!AY96</f>
        <v>10940</v>
      </c>
      <c r="BG128" s="784">
        <f>'SAME R Results'!AZ96</f>
        <v>2.4015349999999995</v>
      </c>
      <c r="BH128" s="784">
        <f>'SAME R Results'!BA96</f>
        <v>0.13282769999999999</v>
      </c>
      <c r="BI128" s="789"/>
      <c r="BJ128" s="784">
        <f>'SAME R Results'!BB96</f>
        <v>90.949950000000015</v>
      </c>
      <c r="BK128" s="784">
        <f>'SAME R Results'!BC96</f>
        <v>1.3115380000000005</v>
      </c>
      <c r="BL128" s="784">
        <f>'SAME R Results'!BD96</f>
        <v>482680.64130776486</v>
      </c>
      <c r="BM128" s="784">
        <f>'SAME R Results'!BE96</f>
        <v>257.17631210006039</v>
      </c>
      <c r="BN128" s="784">
        <f>'SAME R Results'!BF96</f>
        <v>6.1549312908349894</v>
      </c>
      <c r="BO128" s="784">
        <f>'SAME R Results'!BG96</f>
        <v>1.5156538815916414</v>
      </c>
      <c r="BP128" s="789"/>
      <c r="BQ128" s="784">
        <f>'SAME R Results'!BH96</f>
        <v>133.01611866641571</v>
      </c>
      <c r="BR128" s="817">
        <f>'SAME R Results'!BI96</f>
        <v>0.53280842464133693</v>
      </c>
      <c r="BS128" s="817">
        <f>'SAME R Results'!BJ96</f>
        <v>0.83624670481089458</v>
      </c>
      <c r="BT128" s="817">
        <f>'SAME R Results'!BL96</f>
        <v>4.0609082097104388</v>
      </c>
      <c r="BU128" s="817">
        <f>'SAME R Results'!BM96</f>
        <v>1.956951529924229</v>
      </c>
      <c r="BV128" s="817">
        <f>'SAME R Results'!BN96</f>
        <v>0.42529415595640968</v>
      </c>
      <c r="BW128" s="784">
        <f>'SAME R Results'!BO96</f>
        <v>482680.64130776486</v>
      </c>
      <c r="BX128" s="784">
        <f>'SAME R Results'!BP96</f>
        <v>474770.55014146498</v>
      </c>
      <c r="BY128" s="784">
        <f>'SAME R Results'!BQ96</f>
        <v>450476.25275070732</v>
      </c>
      <c r="BZ128" s="784">
        <f>'SAME R Results'!BR96</f>
        <v>257.17631210006039</v>
      </c>
      <c r="CA128" s="784">
        <f>'SAME R Results'!BS96</f>
        <v>0.29111648761431247</v>
      </c>
      <c r="CB128" s="784">
        <f>'SAME R Results'!BT96</f>
        <v>0.55000000000000004</v>
      </c>
      <c r="CC128" s="784">
        <f>'SAME R Results'!BV96</f>
        <v>2.6591272285954215</v>
      </c>
      <c r="CD128" s="880">
        <f>'SAME R Results'!BW96</f>
        <v>0.9</v>
      </c>
      <c r="CE128" s="1086">
        <f>'SAME R Results'!BZ96</f>
        <v>388.21292827763835</v>
      </c>
      <c r="CF128" s="1777">
        <f>'SAME R Results'!CA96</f>
        <v>3.3299999999999441</v>
      </c>
      <c r="CG128" s="1777">
        <f>'SAME R Results'!CB96</f>
        <v>0</v>
      </c>
      <c r="CH128" s="1777">
        <f>'SAME R Results'!CC96</f>
        <v>0</v>
      </c>
      <c r="CI128" s="1777">
        <f>'SAME R Results'!CD96</f>
        <v>0.23966868228183413</v>
      </c>
      <c r="CJ128" s="1777"/>
      <c r="CK128" s="1777"/>
      <c r="CL128" s="2015">
        <f>'SAME R Results'!CI96</f>
        <v>96</v>
      </c>
      <c r="CM128" s="2015" t="str">
        <f>'SAME R Results'!CJ96</f>
        <v>Silicone</v>
      </c>
      <c r="CN128" s="2016">
        <f>'SAME R Results'!CK96</f>
        <v>0.53280842464133693</v>
      </c>
      <c r="CO128" s="2016">
        <f>'SAME R Results'!CL96</f>
        <v>4.6272071028253543E-2</v>
      </c>
      <c r="CP128" s="2016">
        <f>'SAME R Results'!CM96</f>
        <v>3.1090030277124064E-2</v>
      </c>
    </row>
    <row r="129" spans="1:95" s="2020" customFormat="1" ht="16.5" customHeight="1" x14ac:dyDescent="0.2">
      <c r="A129" s="780">
        <v>2</v>
      </c>
      <c r="B129" s="784" t="str">
        <f>'SAME R Results'!A104</f>
        <v>10 (4)</v>
      </c>
      <c r="C129" s="836" t="str">
        <f>'SAME R Results'!B104</f>
        <v>Silicone</v>
      </c>
      <c r="D129" s="784" t="str">
        <f>'SAME R Results'!C104</f>
        <v>S11</v>
      </c>
      <c r="E129" s="784" t="str">
        <f>'SAME R Results'!D104</f>
        <v>56 S</v>
      </c>
      <c r="F129" s="784">
        <f>'SAME R Results'!E104</f>
        <v>0</v>
      </c>
      <c r="G129" s="784">
        <f>'SAME R Results'!F104</f>
        <v>103</v>
      </c>
      <c r="H129" s="785" t="str">
        <f>'SAME R Results'!G104</f>
        <v>low flow run w/ aging</v>
      </c>
      <c r="I129" s="784">
        <f>'SAME R Results'!H104</f>
        <v>252</v>
      </c>
      <c r="J129" s="786">
        <f>'SAME R Results'!I104</f>
        <v>40430.305555555555</v>
      </c>
      <c r="K129" s="784">
        <f>'SAME R Results'!J104</f>
        <v>0</v>
      </c>
      <c r="L129" s="788"/>
      <c r="M129" s="788"/>
      <c r="N129" s="784">
        <f>'SAME R Results'!K104</f>
        <v>1</v>
      </c>
      <c r="O129" s="793">
        <f>'SAME R Results'!L104</f>
        <v>1.35</v>
      </c>
      <c r="P129" s="784">
        <f>'SAME R Results'!M104</f>
        <v>60</v>
      </c>
      <c r="Q129" s="784">
        <f>'SAME R Results'!N104</f>
        <v>11</v>
      </c>
      <c r="R129" s="784">
        <f>'SAME R Results'!O104</f>
        <v>8</v>
      </c>
      <c r="S129" s="784" t="str">
        <f>'SAME R Results'!P104</f>
        <v>n</v>
      </c>
      <c r="T129" s="784" t="str">
        <f>'SAME R Results'!Q104</f>
        <v>N</v>
      </c>
      <c r="U129" s="784">
        <f>'SAME R Results'!R104</f>
        <v>47.714285714285715</v>
      </c>
      <c r="V129" s="784">
        <f>'SAME R Results'!S104</f>
        <v>0</v>
      </c>
      <c r="W129" s="784">
        <f>'SAME R Results'!T104</f>
        <v>0</v>
      </c>
      <c r="X129" s="784" t="str">
        <f>'SAME R Results'!U104</f>
        <v>n</v>
      </c>
      <c r="Y129" s="784" t="str">
        <f>'SAME R Results'!V104</f>
        <v>y</v>
      </c>
      <c r="Z129" s="784" t="str">
        <f>'SAME R Results'!W104</f>
        <v>y</v>
      </c>
      <c r="AA129" s="784" t="str">
        <f>'SAME R Results'!X104</f>
        <v>y</v>
      </c>
      <c r="AB129" s="784" t="str">
        <f>'SAME R Results'!Y104</f>
        <v>y</v>
      </c>
      <c r="AC129" s="789"/>
      <c r="AD129" s="784" t="str">
        <f>'SAME R Results'!Z104</f>
        <v>y</v>
      </c>
      <c r="AE129" s="784">
        <f>'SAME R Results'!AA104</f>
        <v>10</v>
      </c>
      <c r="AF129" s="784" t="str">
        <f>'SAME R Results'!AB104</f>
        <v>y</v>
      </c>
      <c r="AG129" s="817">
        <f>'SAME R Results'!AC104</f>
        <v>3.1809999999999998E-2</v>
      </c>
      <c r="AH129" s="819">
        <f>'SAME R Results'!AD104</f>
        <v>0</v>
      </c>
      <c r="AI129" s="784">
        <f>'SAME R Results'!AE104</f>
        <v>58</v>
      </c>
      <c r="AJ129" s="784">
        <f>'SAME R Results'!AF104</f>
        <v>480</v>
      </c>
      <c r="AK129" s="784">
        <f>'SAME R Results'!AG104</f>
        <v>0</v>
      </c>
      <c r="AL129" s="784" t="str">
        <f>'SAME R Results'!AH104</f>
        <v>n</v>
      </c>
      <c r="AM129" s="784" t="str">
        <f>'SAME R Results'!AI104</f>
        <v>y</v>
      </c>
      <c r="AN129" s="784" t="str">
        <f>'SAME R Results'!AJ104</f>
        <v>y</v>
      </c>
      <c r="AO129" s="784" t="str">
        <f>'SAME R Results'!AK104</f>
        <v>y</v>
      </c>
      <c r="AP129" s="784" t="str">
        <f>'SAME R Results'!AL104</f>
        <v>y</v>
      </c>
      <c r="AQ129" s="784" t="str">
        <f>'SAME R Results'!AM104</f>
        <v>y</v>
      </c>
      <c r="AR129" s="817">
        <f>'SAME R Results'!AN104</f>
        <v>3.1809999999999998E-2</v>
      </c>
      <c r="AS129" s="819">
        <f>'SAME R Results'!AO104</f>
        <v>0</v>
      </c>
      <c r="AT129" s="784">
        <f>'SAME R Results'!AP104</f>
        <v>0</v>
      </c>
      <c r="AU129" s="789"/>
      <c r="AV129" s="821">
        <f>'SAME R Results'!AQ104</f>
        <v>0</v>
      </c>
      <c r="AW129" s="821">
        <f>'SAME R Results'!AR104</f>
        <v>6.2606215000000001</v>
      </c>
      <c r="AX129" s="821">
        <f>'SAME R Results'!AS104</f>
        <v>0</v>
      </c>
      <c r="AY129" s="821">
        <f>'SAME R Results'!AT104</f>
        <v>0</v>
      </c>
      <c r="AZ129" s="824"/>
      <c r="BA129" s="824"/>
      <c r="BB129" s="821">
        <f>'SAME R Results'!AU104</f>
        <v>1.8158734999999999</v>
      </c>
      <c r="BC129" s="821">
        <f>'SAME R Results'!AV104</f>
        <v>2.6916505E-2</v>
      </c>
      <c r="BD129" s="821">
        <f>'SAME R Results'!AW104</f>
        <v>5.3931425000000006</v>
      </c>
      <c r="BE129" s="821">
        <f>'SAME R Results'!AX104</f>
        <v>4.7072904999999992</v>
      </c>
      <c r="BF129" s="827">
        <f>'SAME R Results'!AY104</f>
        <v>7112.5</v>
      </c>
      <c r="BG129" s="784">
        <f>'SAME R Results'!AZ104</f>
        <v>1.9678810000000002</v>
      </c>
      <c r="BH129" s="784">
        <f>'SAME R Results'!BA104</f>
        <v>7.2998055000000006E-2</v>
      </c>
      <c r="BI129" s="789"/>
      <c r="BJ129" s="784">
        <f>'SAME R Results'!BB104</f>
        <v>71.238799999999998</v>
      </c>
      <c r="BK129" s="784">
        <f>'SAME R Results'!BC104</f>
        <v>0.68585200000000146</v>
      </c>
      <c r="BL129" s="784">
        <f>'SAME R Results'!BD104</f>
        <v>312096.9919050613</v>
      </c>
      <c r="BM129" s="784">
        <f>'SAME R Results'!BE104</f>
        <v>121.59461504277496</v>
      </c>
      <c r="BN129" s="784">
        <f>'SAME R Results'!BF104</f>
        <v>4.7561933868386106</v>
      </c>
      <c r="BO129" s="784">
        <f>'SAME R Results'!BG104</f>
        <v>1.2594530999111959</v>
      </c>
      <c r="BP129" s="789"/>
      <c r="BQ129" s="784">
        <f>'SAME R Results'!BH104</f>
        <v>103.66063754039537</v>
      </c>
      <c r="BR129" s="817">
        <f>'SAME R Results'!BI104</f>
        <v>0.38960521311196605</v>
      </c>
      <c r="BS129" s="817">
        <f>'SAME R Results'!BJ104</f>
        <v>0.88994066860296439</v>
      </c>
      <c r="BT129" s="817">
        <f>'SAME R Results'!BL104</f>
        <v>3.7763957920894158</v>
      </c>
      <c r="BU129" s="817">
        <f>'SAME R Results'!BM104</f>
        <v>2.4814842980856899</v>
      </c>
      <c r="BV129" s="817">
        <f>'SAME R Results'!BN104</f>
        <v>0.25778438811066695</v>
      </c>
      <c r="BW129" s="784">
        <f>'SAME R Results'!BO104</f>
        <v>312096.9919050613</v>
      </c>
      <c r="BX129" s="784">
        <f>'SAME R Results'!BP104</f>
        <v>306954.34808236401</v>
      </c>
      <c r="BY129" s="784">
        <f>'SAME R Results'!BQ104</f>
        <v>292015.52676045272</v>
      </c>
      <c r="BZ129" s="784">
        <f>'SAME R Results'!BR104</f>
        <v>121.59461504277496</v>
      </c>
      <c r="CA129" s="784">
        <f>'SAME R Results'!BS104</f>
        <v>0.1522356388173669</v>
      </c>
      <c r="CB129" s="784">
        <f>'SAME R Results'!BT104</f>
        <v>0.55000000000000004</v>
      </c>
      <c r="CC129" s="784">
        <f>'SAME R Results'!BV104</f>
        <v>2.6456634086632915</v>
      </c>
      <c r="CD129" s="880">
        <f>'SAME R Results'!BW104</f>
        <v>0.9</v>
      </c>
      <c r="CE129" s="1086">
        <f>'SAME R Results'!BZ104</f>
        <v>381.50843411618837</v>
      </c>
      <c r="CF129" s="1777">
        <f>'SAME R Results'!CA104</f>
        <v>2.8599999999999737</v>
      </c>
      <c r="CG129" s="1777" t="str">
        <f>'SAME R Results'!CB104</f>
        <v xml:space="preserve"> 56S</v>
      </c>
      <c r="CH129" s="1777">
        <f>'SAME R Results'!CC104</f>
        <v>252</v>
      </c>
      <c r="CI129" s="1777">
        <f>'SAME R Results'!CD104</f>
        <v>0.21746986896586643</v>
      </c>
      <c r="CJ129" s="1777"/>
      <c r="CK129" s="1777"/>
      <c r="CL129" s="2015">
        <f>'SAME R Results'!CI104</f>
        <v>104</v>
      </c>
      <c r="CM129" s="2015" t="str">
        <f>'SAME R Results'!CJ104</f>
        <v>Silicone</v>
      </c>
      <c r="CN129" s="2016">
        <f>'SAME R Results'!CK104</f>
        <v>0.38960521311196605</v>
      </c>
      <c r="CO129" s="2016">
        <f>'SAME R Results'!CL104</f>
        <v>4.5882347433809444E-2</v>
      </c>
      <c r="CP129" s="2016">
        <f>'SAME R Results'!CM104</f>
        <v>2.9279829758068268E-2</v>
      </c>
    </row>
    <row r="130" spans="1:95" s="2020" customFormat="1" ht="16.5" customHeight="1" x14ac:dyDescent="0.2">
      <c r="A130" s="780">
        <v>2</v>
      </c>
      <c r="B130" s="784" t="str">
        <f>'SAME R Results'!A105</f>
        <v>10 (4)</v>
      </c>
      <c r="C130" s="836" t="str">
        <f>'SAME R Results'!B105</f>
        <v>Silicone</v>
      </c>
      <c r="D130" s="784" t="str">
        <f>'SAME R Results'!C105</f>
        <v>S11</v>
      </c>
      <c r="E130" s="784" t="str">
        <f>'SAME R Results'!D105</f>
        <v>56SA</v>
      </c>
      <c r="F130" s="784">
        <f>'SAME R Results'!E105</f>
        <v>0</v>
      </c>
      <c r="G130" s="784" t="str">
        <f>'SAME R Results'!F105</f>
        <v>103a</v>
      </c>
      <c r="H130" s="785" t="str">
        <f>'SAME R Results'!G105</f>
        <v>aged</v>
      </c>
      <c r="I130" s="784">
        <f>'SAME R Results'!H105</f>
        <v>252</v>
      </c>
      <c r="J130" s="786">
        <f>'SAME R Results'!I105</f>
        <v>40430.305555555555</v>
      </c>
      <c r="K130" s="784">
        <f>'SAME R Results'!J105</f>
        <v>0</v>
      </c>
      <c r="L130" s="788"/>
      <c r="M130" s="788"/>
      <c r="N130" s="784">
        <f>'SAME R Results'!K105</f>
        <v>1</v>
      </c>
      <c r="O130" s="793">
        <f>'SAME R Results'!L105</f>
        <v>1.35</v>
      </c>
      <c r="P130" s="784">
        <f>'SAME R Results'!M105</f>
        <v>0</v>
      </c>
      <c r="Q130" s="784">
        <f>'SAME R Results'!N105</f>
        <v>0</v>
      </c>
      <c r="R130" s="784">
        <f>'SAME R Results'!O105</f>
        <v>0</v>
      </c>
      <c r="S130" s="784">
        <f>'SAME R Results'!P105</f>
        <v>0</v>
      </c>
      <c r="T130" s="784">
        <f>'SAME R Results'!Q105</f>
        <v>0</v>
      </c>
      <c r="U130" s="784">
        <f>'SAME R Results'!R105</f>
        <v>619</v>
      </c>
      <c r="V130" s="784">
        <f>'SAME R Results'!S105</f>
        <v>0</v>
      </c>
      <c r="W130" s="784">
        <f>'SAME R Results'!T105</f>
        <v>0</v>
      </c>
      <c r="X130" s="784" t="str">
        <f>'SAME R Results'!U105</f>
        <v>n</v>
      </c>
      <c r="Y130" s="784" t="str">
        <f>'SAME R Results'!V105</f>
        <v>y</v>
      </c>
      <c r="Z130" s="784" t="str">
        <f>'SAME R Results'!W105</f>
        <v>y</v>
      </c>
      <c r="AA130" s="784" t="str">
        <f>'SAME R Results'!X105</f>
        <v>y</v>
      </c>
      <c r="AB130" s="784" t="str">
        <f>'SAME R Results'!Y105</f>
        <v>y</v>
      </c>
      <c r="AC130" s="789"/>
      <c r="AD130" s="784" t="str">
        <f>'SAME R Results'!Z105</f>
        <v>y</v>
      </c>
      <c r="AE130" s="784">
        <f>'SAME R Results'!AA105</f>
        <v>10</v>
      </c>
      <c r="AF130" s="784" t="str">
        <f>'SAME R Results'!AB105</f>
        <v>y</v>
      </c>
      <c r="AG130" s="817">
        <f>'SAME R Results'!AC105</f>
        <v>3.1809999999999998E-2</v>
      </c>
      <c r="AH130" s="819">
        <f>'SAME R Results'!AD105</f>
        <v>0</v>
      </c>
      <c r="AI130" s="784">
        <f>'SAME R Results'!AE105</f>
        <v>0</v>
      </c>
      <c r="AJ130" s="784">
        <f>'SAME R Results'!AF105</f>
        <v>0</v>
      </c>
      <c r="AK130" s="784">
        <f>'SAME R Results'!AG105</f>
        <v>0</v>
      </c>
      <c r="AL130" s="784">
        <f>'SAME R Results'!AH105</f>
        <v>0</v>
      </c>
      <c r="AM130" s="784">
        <f>'SAME R Results'!AI105</f>
        <v>0</v>
      </c>
      <c r="AN130" s="784">
        <f>'SAME R Results'!AJ105</f>
        <v>0</v>
      </c>
      <c r="AO130" s="784">
        <f>'SAME R Results'!AK105</f>
        <v>0</v>
      </c>
      <c r="AP130" s="784">
        <f>'SAME R Results'!AL105</f>
        <v>0</v>
      </c>
      <c r="AQ130" s="784">
        <f>'SAME R Results'!AM105</f>
        <v>0</v>
      </c>
      <c r="AR130" s="817">
        <f>'SAME R Results'!AN105</f>
        <v>0</v>
      </c>
      <c r="AS130" s="819">
        <f>'SAME R Results'!AO105</f>
        <v>0</v>
      </c>
      <c r="AT130" s="784">
        <f>'SAME R Results'!AP105</f>
        <v>0</v>
      </c>
      <c r="AU130" s="789"/>
      <c r="AV130" s="821">
        <f>'SAME R Results'!AQ105</f>
        <v>0</v>
      </c>
      <c r="AW130" s="821">
        <f>'SAME R Results'!AR105</f>
        <v>6.2601764999999991</v>
      </c>
      <c r="AX130" s="821">
        <f>'SAME R Results'!AS105</f>
        <v>0</v>
      </c>
      <c r="AY130" s="821">
        <f>'SAME R Results'!AT105</f>
        <v>0</v>
      </c>
      <c r="AZ130" s="824"/>
      <c r="BA130" s="824"/>
      <c r="BB130" s="821">
        <f>'SAME R Results'!AU105</f>
        <v>1.852279</v>
      </c>
      <c r="BC130" s="821">
        <f>'SAME R Results'!AV105</f>
        <v>6.5734845E-2</v>
      </c>
      <c r="BD130" s="821">
        <f>'SAME R Results'!AW105</f>
        <v>5.3928839999999996</v>
      </c>
      <c r="BE130" s="821">
        <f>'SAME R Results'!AX105</f>
        <v>4.664061499999999</v>
      </c>
      <c r="BF130" s="827">
        <f>'SAME R Results'!AY105</f>
        <v>6686</v>
      </c>
      <c r="BG130" s="784">
        <f>'SAME R Results'!AZ105</f>
        <v>1.9778424999999995</v>
      </c>
      <c r="BH130" s="784">
        <f>'SAME R Results'!BA105</f>
        <v>0.11837764000000002</v>
      </c>
      <c r="BI130" s="789"/>
      <c r="BJ130" s="784">
        <f>'SAME R Results'!BB105</f>
        <v>64.542350000000013</v>
      </c>
      <c r="BK130" s="784">
        <f>'SAME R Results'!BC105</f>
        <v>0.72882250000000059</v>
      </c>
      <c r="BL130" s="784">
        <f>'SAME R Results'!BD105</f>
        <v>293202.85419679346</v>
      </c>
      <c r="BM130" s="784">
        <f>'SAME R Results'!BE105</f>
        <v>130.00855832868439</v>
      </c>
      <c r="BN130" s="784">
        <f>'SAME R Results'!BF105</f>
        <v>4.7043451370904972</v>
      </c>
      <c r="BO130" s="784">
        <f>'SAME R Results'!BG105</f>
        <v>1.2240901585401425</v>
      </c>
      <c r="BP130" s="789"/>
      <c r="BQ130" s="784">
        <f>'SAME R Results'!BH105</f>
        <v>93.025149253985816</v>
      </c>
      <c r="BR130" s="817">
        <f>'SAME R Results'!BI105</f>
        <v>0.44340822903935495</v>
      </c>
      <c r="BS130" s="817">
        <f>'SAME R Results'!BJ105</f>
        <v>0.87645646736377714</v>
      </c>
      <c r="BT130" s="817">
        <f>'SAME R Results'!BL105</f>
        <v>3.8431361483217286</v>
      </c>
      <c r="BU130" s="817">
        <f>'SAME R Results'!BM105</f>
        <v>2.2829472231124459</v>
      </c>
      <c r="BV130" s="817">
        <f>'SAME R Results'!BN105</f>
        <v>0.31538457450106333</v>
      </c>
      <c r="BW130" s="784">
        <f>'SAME R Results'!BO105</f>
        <v>293202.85419679346</v>
      </c>
      <c r="BX130" s="784">
        <f>'SAME R Results'!BP105</f>
        <v>288368.58824269101</v>
      </c>
      <c r="BY130" s="784">
        <f>'SAME R Results'!BQ105</f>
        <v>274415.21521534107</v>
      </c>
      <c r="BZ130" s="784">
        <f>'SAME R Results'!BR105</f>
        <v>130.00855832868439</v>
      </c>
      <c r="CA130" s="784">
        <f>'SAME R Results'!BS105</f>
        <v>0.16177361715351163</v>
      </c>
      <c r="CB130" s="784">
        <f>'SAME R Results'!BT105</f>
        <v>0.55000000000000004</v>
      </c>
      <c r="CC130" s="784">
        <f>'SAME R Results'!BV105</f>
        <v>2.6205527844469079</v>
      </c>
      <c r="CD130" s="880">
        <f>'SAME R Results'!BW105</f>
        <v>0.9</v>
      </c>
      <c r="CE130" s="1086">
        <f>'SAME R Results'!BZ105</f>
        <v>381.50843411618837</v>
      </c>
      <c r="CF130" s="1777">
        <f>'SAME R Results'!CA105</f>
        <v>2.8599999999999737</v>
      </c>
      <c r="CG130" s="1777">
        <f>'SAME R Results'!CB105</f>
        <v>0</v>
      </c>
      <c r="CH130" s="1777">
        <f>'SAME R Results'!CC105</f>
        <v>0</v>
      </c>
      <c r="CI130" s="1777">
        <f>'SAME R Results'!CD105</f>
        <v>0.19515765577759445</v>
      </c>
      <c r="CJ130" s="1777"/>
      <c r="CK130" s="1777"/>
      <c r="CL130" s="2015">
        <f>'SAME R Results'!CI105</f>
        <v>105</v>
      </c>
      <c r="CM130" s="2015" t="str">
        <f>'SAME R Results'!CJ105</f>
        <v>Silicone</v>
      </c>
      <c r="CN130" s="2016">
        <f>'SAME R Results'!CK105</f>
        <v>0.44340822903935495</v>
      </c>
      <c r="CO130" s="2016">
        <f>'SAME R Results'!CL105</f>
        <v>5.0570680883792636E-2</v>
      </c>
      <c r="CP130" s="2016">
        <f>'SAME R Results'!CM105</f>
        <v>2.8532280276545557E-2</v>
      </c>
    </row>
    <row r="131" spans="1:95" s="2020" customFormat="1" ht="16.5" customHeight="1" x14ac:dyDescent="0.2">
      <c r="A131" s="780">
        <v>2</v>
      </c>
      <c r="B131" s="784" t="str">
        <f>'SAME R Results'!A106</f>
        <v>10 (4)</v>
      </c>
      <c r="C131" s="836" t="str">
        <f>'SAME R Results'!B106</f>
        <v>Silicone</v>
      </c>
      <c r="D131" s="784" t="str">
        <f>'SAME R Results'!C106</f>
        <v>S10</v>
      </c>
      <c r="E131" s="784" t="str">
        <f>'SAME R Results'!D106</f>
        <v>57 S</v>
      </c>
      <c r="F131" s="784">
        <f>'SAME R Results'!E106</f>
        <v>0</v>
      </c>
      <c r="G131" s="784">
        <f>'SAME R Results'!F106</f>
        <v>104</v>
      </c>
      <c r="H131" s="785" t="str">
        <f>'SAME R Results'!G106</f>
        <v>No flow run w/ aging</v>
      </c>
      <c r="I131" s="784">
        <f>'SAME R Results'!H106</f>
        <v>252</v>
      </c>
      <c r="J131" s="786">
        <f>'SAME R Results'!I106</f>
        <v>40430.305555555555</v>
      </c>
      <c r="K131" s="784">
        <f>'SAME R Results'!J106</f>
        <v>0</v>
      </c>
      <c r="L131" s="788"/>
      <c r="M131" s="788"/>
      <c r="N131" s="784">
        <f>'SAME R Results'!K106</f>
        <v>0</v>
      </c>
      <c r="O131" s="793">
        <f>'SAME R Results'!L106</f>
        <v>1.35</v>
      </c>
      <c r="P131" s="784">
        <f>'SAME R Results'!M106</f>
        <v>60</v>
      </c>
      <c r="Q131" s="784">
        <f>'SAME R Results'!N106</f>
        <v>11</v>
      </c>
      <c r="R131" s="784">
        <f>'SAME R Results'!O106</f>
        <v>8</v>
      </c>
      <c r="S131" s="784" t="str">
        <f>'SAME R Results'!P106</f>
        <v>n</v>
      </c>
      <c r="T131" s="784" t="str">
        <f>'SAME R Results'!Q106</f>
        <v>N</v>
      </c>
      <c r="U131" s="784">
        <f>'SAME R Results'!R106</f>
        <v>50.571428571428569</v>
      </c>
      <c r="V131" s="784">
        <f>'SAME R Results'!S106</f>
        <v>0</v>
      </c>
      <c r="W131" s="784">
        <f>'SAME R Results'!T106</f>
        <v>0</v>
      </c>
      <c r="X131" s="784" t="str">
        <f>'SAME R Results'!U106</f>
        <v>n</v>
      </c>
      <c r="Y131" s="784" t="str">
        <f>'SAME R Results'!V106</f>
        <v>y</v>
      </c>
      <c r="Z131" s="784" t="str">
        <f>'SAME R Results'!W106</f>
        <v>y</v>
      </c>
      <c r="AA131" s="784" t="str">
        <f>'SAME R Results'!X106</f>
        <v>y</v>
      </c>
      <c r="AB131" s="784" t="str">
        <f>'SAME R Results'!Y106</f>
        <v>y</v>
      </c>
      <c r="AC131" s="789"/>
      <c r="AD131" s="784" t="str">
        <f>'SAME R Results'!Z106</f>
        <v>y</v>
      </c>
      <c r="AE131" s="784">
        <f>'SAME R Results'!AA106</f>
        <v>10</v>
      </c>
      <c r="AF131" s="784" t="str">
        <f>'SAME R Results'!AB106</f>
        <v>y</v>
      </c>
      <c r="AG131" s="817">
        <f>'SAME R Results'!AC106</f>
        <v>7.8816036857303803E-2</v>
      </c>
      <c r="AH131" s="819">
        <f>'SAME R Results'!AD106</f>
        <v>0</v>
      </c>
      <c r="AI131" s="784">
        <f>'SAME R Results'!AE106</f>
        <v>58</v>
      </c>
      <c r="AJ131" s="784">
        <f>'SAME R Results'!AF106</f>
        <v>480</v>
      </c>
      <c r="AK131" s="784">
        <f>'SAME R Results'!AG106</f>
        <v>0</v>
      </c>
      <c r="AL131" s="784" t="str">
        <f>'SAME R Results'!AH106</f>
        <v>n</v>
      </c>
      <c r="AM131" s="784" t="str">
        <f>'SAME R Results'!AI106</f>
        <v>y</v>
      </c>
      <c r="AN131" s="784" t="str">
        <f>'SAME R Results'!AJ106</f>
        <v>y</v>
      </c>
      <c r="AO131" s="784" t="str">
        <f>'SAME R Results'!AK106</f>
        <v>y</v>
      </c>
      <c r="AP131" s="784" t="str">
        <f>'SAME R Results'!AL106</f>
        <v>y</v>
      </c>
      <c r="AQ131" s="784" t="str">
        <f>'SAME R Results'!AM106</f>
        <v>y</v>
      </c>
      <c r="AR131" s="817">
        <f>'SAME R Results'!AN106</f>
        <v>7.8816036857303803E-2</v>
      </c>
      <c r="AS131" s="819">
        <f>'SAME R Results'!AO106</f>
        <v>0</v>
      </c>
      <c r="AT131" s="784">
        <f>'SAME R Results'!AP106</f>
        <v>0</v>
      </c>
      <c r="AU131" s="789"/>
      <c r="AV131" s="821">
        <f>'SAME R Results'!AQ106</f>
        <v>0</v>
      </c>
      <c r="AW131" s="821">
        <f>'SAME R Results'!AR106</f>
        <v>6.2529599999999999</v>
      </c>
      <c r="AX131" s="821">
        <f>'SAME R Results'!AS106</f>
        <v>0</v>
      </c>
      <c r="AY131" s="821">
        <f>'SAME R Results'!AT106</f>
        <v>0</v>
      </c>
      <c r="AZ131" s="824"/>
      <c r="BA131" s="824"/>
      <c r="BB131" s="821">
        <f>'SAME R Results'!AU106</f>
        <v>2.3500999999999994</v>
      </c>
      <c r="BC131" s="821">
        <f>'SAME R Results'!AV106</f>
        <v>2.6077264999999999E-2</v>
      </c>
      <c r="BD131" s="821">
        <f>'SAME R Results'!AW106</f>
        <v>5.5471035000000004</v>
      </c>
      <c r="BE131" s="821">
        <f>'SAME R Results'!AX106</f>
        <v>4.7081150000000012</v>
      </c>
      <c r="BF131" s="827">
        <f>'SAME R Results'!AY106</f>
        <v>9112</v>
      </c>
      <c r="BG131" s="784">
        <f>'SAME R Results'!AZ106</f>
        <v>2.6166071428571431</v>
      </c>
      <c r="BH131" s="784">
        <f>'SAME R Results'!BA106</f>
        <v>8.2000745000000014E-2</v>
      </c>
      <c r="BI131" s="789"/>
      <c r="BJ131" s="784">
        <f>'SAME R Results'!BB106</f>
        <v>86.248199999999997</v>
      </c>
      <c r="BK131" s="784">
        <f>'SAME R Results'!BC106</f>
        <v>0.83898849999999925</v>
      </c>
      <c r="BL131" s="784">
        <f>'SAME R Results'!BD106</f>
        <v>161835.03759638718</v>
      </c>
      <c r="BM131" s="784">
        <f>'SAME R Results'!BE106</f>
        <v>152.1066060136182</v>
      </c>
      <c r="BN131" s="784">
        <f>'SAME R Results'!BF106</f>
        <v>6.7707304279384832</v>
      </c>
      <c r="BO131" s="784">
        <f>'SAME R Results'!BG106</f>
        <v>1.8460594643041344</v>
      </c>
      <c r="BP131" s="789"/>
      <c r="BQ131" s="784">
        <f>'SAME R Results'!BH106</f>
        <v>137.42237072527996</v>
      </c>
      <c r="BR131" s="817">
        <f>'SAME R Results'!BI106</f>
        <v>0.93988674067582656</v>
      </c>
      <c r="BS131" s="817">
        <f>'SAME R Results'!BJ106</f>
        <v>1.2168804592172662</v>
      </c>
      <c r="BT131" s="817">
        <f>'SAME R Results'!BL106</f>
        <v>3.6676664857546646</v>
      </c>
      <c r="BU131" s="817">
        <f>'SAME R Results'!BM106</f>
        <v>1.6623278381210085</v>
      </c>
      <c r="BV131" s="817">
        <f>'SAME R Results'!BN106</f>
        <v>0.82601764712833703</v>
      </c>
      <c r="BW131" s="784">
        <f>'SAME R Results'!BO106</f>
        <v>161835.03759638718</v>
      </c>
      <c r="BX131" s="784">
        <f>'SAME R Results'!BP106</f>
        <v>159175.98484067153</v>
      </c>
      <c r="BY131" s="784">
        <f>'SAME R Results'!BQ106</f>
        <v>151220.56143952784</v>
      </c>
      <c r="BZ131" s="784">
        <f>'SAME R Results'!BR106</f>
        <v>152.1066060136182</v>
      </c>
      <c r="CA131" s="784">
        <f>'SAME R Results'!BS106</f>
        <v>0.18622669359850821</v>
      </c>
      <c r="CB131" s="784">
        <f>'SAME R Results'!BT106</f>
        <v>0.55000000000000004</v>
      </c>
      <c r="CC131" s="784">
        <f>'SAME R Results'!BV106</f>
        <v>2.8969747294916921</v>
      </c>
      <c r="CD131" s="880">
        <f>'SAME R Results'!BW106</f>
        <v>0.9</v>
      </c>
      <c r="CE131" s="1086">
        <f>'SAME R Results'!BZ106</f>
        <v>335.53181792685871</v>
      </c>
      <c r="CF131" s="1777">
        <f>'SAME R Results'!CA106</f>
        <v>3.9700000000001401</v>
      </c>
      <c r="CG131" s="1777" t="str">
        <f>'SAME R Results'!CB106</f>
        <v xml:space="preserve"> 57S</v>
      </c>
      <c r="CH131" s="1777">
        <f>'SAME R Results'!CC106</f>
        <v>252</v>
      </c>
      <c r="CI131" s="1777">
        <f>'SAME R Results'!CD106</f>
        <v>0.207691240390844</v>
      </c>
      <c r="CJ131" s="1777"/>
      <c r="CK131" s="1777"/>
      <c r="CL131" s="2015">
        <f>'SAME R Results'!CI106</f>
        <v>106</v>
      </c>
      <c r="CM131" s="2015" t="str">
        <f>'SAME R Results'!CJ106</f>
        <v>Silicone</v>
      </c>
      <c r="CN131" s="2016">
        <f>'SAME R Results'!CK106</f>
        <v>0.93988674067582656</v>
      </c>
      <c r="CO131" s="2016">
        <f>'SAME R Results'!CL106</f>
        <v>4.9269492239176982E-2</v>
      </c>
      <c r="CP131" s="2016">
        <f>'SAME R Results'!CM106</f>
        <v>2.8432251960285537E-2</v>
      </c>
    </row>
    <row r="132" spans="1:95" s="2020" customFormat="1" ht="16.5" customHeight="1" x14ac:dyDescent="0.2">
      <c r="A132" s="780">
        <v>2</v>
      </c>
      <c r="B132" s="784" t="str">
        <f>'SAME R Results'!A107</f>
        <v>10 (4)</v>
      </c>
      <c r="C132" s="836" t="str">
        <f>'SAME R Results'!B107</f>
        <v>Silicone</v>
      </c>
      <c r="D132" s="784" t="str">
        <f>'SAME R Results'!C107</f>
        <v>S10</v>
      </c>
      <c r="E132" s="784" t="str">
        <f>'SAME R Results'!D107</f>
        <v>57SA</v>
      </c>
      <c r="F132" s="784">
        <f>'SAME R Results'!E107</f>
        <v>0</v>
      </c>
      <c r="G132" s="784" t="str">
        <f>'SAME R Results'!F107</f>
        <v>104a</v>
      </c>
      <c r="H132" s="785" t="str">
        <f>'SAME R Results'!G107</f>
        <v>aged</v>
      </c>
      <c r="I132" s="784">
        <f>'SAME R Results'!H107</f>
        <v>252</v>
      </c>
      <c r="J132" s="786">
        <f>'SAME R Results'!I107</f>
        <v>40430.305555555555</v>
      </c>
      <c r="K132" s="784">
        <f>'SAME R Results'!J107</f>
        <v>0</v>
      </c>
      <c r="L132" s="790"/>
      <c r="M132" s="790"/>
      <c r="N132" s="784">
        <f>'SAME R Results'!K107</f>
        <v>0</v>
      </c>
      <c r="O132" s="793">
        <f>'SAME R Results'!L107</f>
        <v>1.35</v>
      </c>
      <c r="P132" s="784">
        <f>'SAME R Results'!M107</f>
        <v>0</v>
      </c>
      <c r="Q132" s="784">
        <f>'SAME R Results'!N107</f>
        <v>0</v>
      </c>
      <c r="R132" s="784">
        <f>'SAME R Results'!O107</f>
        <v>0</v>
      </c>
      <c r="S132" s="784">
        <f>'SAME R Results'!P107</f>
        <v>0</v>
      </c>
      <c r="T132" s="784">
        <f>'SAME R Results'!Q107</f>
        <v>0</v>
      </c>
      <c r="U132" s="784">
        <f>'SAME R Results'!R107</f>
        <v>636.14285714285711</v>
      </c>
      <c r="V132" s="784">
        <f>'SAME R Results'!S107</f>
        <v>0</v>
      </c>
      <c r="W132" s="784">
        <f>'SAME R Results'!T107</f>
        <v>0</v>
      </c>
      <c r="X132" s="784" t="str">
        <f>'SAME R Results'!U107</f>
        <v>n</v>
      </c>
      <c r="Y132" s="784" t="str">
        <f>'SAME R Results'!V107</f>
        <v>y</v>
      </c>
      <c r="Z132" s="784" t="str">
        <f>'SAME R Results'!W107</f>
        <v>y</v>
      </c>
      <c r="AA132" s="784" t="str">
        <f>'SAME R Results'!X107</f>
        <v>y</v>
      </c>
      <c r="AB132" s="784" t="str">
        <f>'SAME R Results'!Y107</f>
        <v>y</v>
      </c>
      <c r="AC132" s="809"/>
      <c r="AD132" s="784" t="str">
        <f>'SAME R Results'!Z107</f>
        <v>y</v>
      </c>
      <c r="AE132" s="784">
        <f>'SAME R Results'!AA107</f>
        <v>10</v>
      </c>
      <c r="AF132" s="784" t="str">
        <f>'SAME R Results'!AB107</f>
        <v>y</v>
      </c>
      <c r="AG132" s="817">
        <f>'SAME R Results'!AC107</f>
        <v>7.8816036857303803E-2</v>
      </c>
      <c r="AH132" s="819">
        <f>'SAME R Results'!AD107</f>
        <v>0</v>
      </c>
      <c r="AI132" s="784">
        <f>'SAME R Results'!AE107</f>
        <v>0</v>
      </c>
      <c r="AJ132" s="784">
        <f>'SAME R Results'!AF107</f>
        <v>0</v>
      </c>
      <c r="AK132" s="784">
        <f>'SAME R Results'!AG107</f>
        <v>0</v>
      </c>
      <c r="AL132" s="784">
        <f>'SAME R Results'!AH107</f>
        <v>0</v>
      </c>
      <c r="AM132" s="784">
        <f>'SAME R Results'!AI107</f>
        <v>0</v>
      </c>
      <c r="AN132" s="784">
        <f>'SAME R Results'!AJ107</f>
        <v>0</v>
      </c>
      <c r="AO132" s="784">
        <f>'SAME R Results'!AK107</f>
        <v>0</v>
      </c>
      <c r="AP132" s="784">
        <f>'SAME R Results'!AL107</f>
        <v>0</v>
      </c>
      <c r="AQ132" s="784">
        <f>'SAME R Results'!AM107</f>
        <v>0</v>
      </c>
      <c r="AR132" s="817">
        <f>'SAME R Results'!AN107</f>
        <v>0</v>
      </c>
      <c r="AS132" s="819">
        <f>'SAME R Results'!AO107</f>
        <v>0</v>
      </c>
      <c r="AT132" s="784">
        <f>'SAME R Results'!AP107</f>
        <v>0</v>
      </c>
      <c r="AU132" s="809"/>
      <c r="AV132" s="821">
        <f>'SAME R Results'!AQ107</f>
        <v>0</v>
      </c>
      <c r="AW132" s="821">
        <f>'SAME R Results'!AR107</f>
        <v>6.2513584999999985</v>
      </c>
      <c r="AX132" s="821">
        <f>'SAME R Results'!AS107</f>
        <v>0</v>
      </c>
      <c r="AY132" s="821">
        <f>'SAME R Results'!AT107</f>
        <v>0</v>
      </c>
      <c r="AZ132" s="825"/>
      <c r="BA132" s="825"/>
      <c r="BB132" s="821">
        <f>'SAME R Results'!AU107</f>
        <v>2.3126975000000001</v>
      </c>
      <c r="BC132" s="821">
        <f>'SAME R Results'!AV107</f>
        <v>7.4279755000000003E-2</v>
      </c>
      <c r="BD132" s="821">
        <f>'SAME R Results'!AW107</f>
        <v>5.5124820000000003</v>
      </c>
      <c r="BE132" s="821">
        <f>'SAME R Results'!AX107</f>
        <v>4.6363214999999993</v>
      </c>
      <c r="BF132" s="827">
        <f>'SAME R Results'!AY107</f>
        <v>8168</v>
      </c>
      <c r="BG132" s="784">
        <f>'SAME R Results'!AZ107</f>
        <v>2.4848319999999999</v>
      </c>
      <c r="BH132" s="784">
        <f>'SAME R Results'!BA107</f>
        <v>0.13284289499999999</v>
      </c>
      <c r="BI132" s="809"/>
      <c r="BJ132" s="784">
        <f>'SAME R Results'!BB107</f>
        <v>81.520199999999974</v>
      </c>
      <c r="BK132" s="784">
        <f>'SAME R Results'!BC107</f>
        <v>0.87616050000000101</v>
      </c>
      <c r="BL132" s="784">
        <f>'SAME R Results'!BD107</f>
        <v>144873.32405044511</v>
      </c>
      <c r="BM132" s="784">
        <f>'SAME R Results'!BE107</f>
        <v>159.74285125148558</v>
      </c>
      <c r="BN132" s="784">
        <f>'SAME R Results'!BF107</f>
        <v>5.9374594452505498</v>
      </c>
      <c r="BO132" s="784">
        <f>'SAME R Results'!BG107</f>
        <v>1.5596775845127868</v>
      </c>
      <c r="BP132" s="809"/>
      <c r="BQ132" s="784">
        <f>'SAME R Results'!BH107</f>
        <v>118.35054019742921</v>
      </c>
      <c r="BR132" s="817">
        <f>'SAME R Results'!BI107</f>
        <v>1.1026381309223143</v>
      </c>
      <c r="BS132" s="817">
        <f>'SAME R Results'!BJ107</f>
        <v>1.2012873282774046</v>
      </c>
      <c r="BT132" s="817">
        <f>'SAME R Results'!BL107</f>
        <v>3.8068505338590843</v>
      </c>
      <c r="BU132" s="817">
        <f>'SAME R Results'!BM107</f>
        <v>1.3400747238642703</v>
      </c>
      <c r="BV132" s="817">
        <f>'SAME R Results'!BN107</f>
        <v>1.0563943322697535</v>
      </c>
      <c r="BW132" s="784">
        <f>'SAME R Results'!BO107</f>
        <v>144873.32405044511</v>
      </c>
      <c r="BX132" s="784">
        <f>'SAME R Results'!BP107</f>
        <v>142489.74822640148</v>
      </c>
      <c r="BY132" s="784">
        <f>'SAME R Results'!BQ107</f>
        <v>135456.33413830618</v>
      </c>
      <c r="BZ132" s="784">
        <f>'SAME R Results'!BR107</f>
        <v>159.74285125148558</v>
      </c>
      <c r="CA132" s="784">
        <f>'SAME R Results'!BS107</f>
        <v>0.19447760365799541</v>
      </c>
      <c r="CB132" s="784">
        <f>'SAME R Results'!BT107</f>
        <v>0.55000000000000004</v>
      </c>
      <c r="CC132" s="784">
        <f>'SAME R Results'!BV107</f>
        <v>2.6396255205330981</v>
      </c>
      <c r="CD132" s="880">
        <f>'SAME R Results'!BW107</f>
        <v>0.9</v>
      </c>
      <c r="CE132" s="1086">
        <f>'SAME R Results'!BZ107</f>
        <v>335.53181792685871</v>
      </c>
      <c r="CF132" s="1777">
        <f>'SAME R Results'!CA107</f>
        <v>3.9700000000001401</v>
      </c>
      <c r="CG132" s="1777">
        <f>'SAME R Results'!CB107</f>
        <v>0</v>
      </c>
      <c r="CH132" s="1777">
        <f>'SAME R Results'!CC107</f>
        <v>0</v>
      </c>
      <c r="CI132" s="1777">
        <f>'SAME R Results'!CD107</f>
        <v>0.17886731515983631</v>
      </c>
      <c r="CJ132" s="1777"/>
      <c r="CK132" s="1777"/>
      <c r="CL132" s="2015">
        <f>'SAME R Results'!CI107</f>
        <v>107</v>
      </c>
      <c r="CM132" s="2015" t="str">
        <f>'SAME R Results'!CJ107</f>
        <v>Silicone</v>
      </c>
      <c r="CN132" s="2016">
        <f>'SAME R Results'!CK107</f>
        <v>1.1026381309223143</v>
      </c>
      <c r="CO132" s="2016">
        <f>'SAME R Results'!CL107</f>
        <v>5.0168418626107145E-2</v>
      </c>
      <c r="CP132" s="2016">
        <f>'SAME R Results'!CM107</f>
        <v>2.8498923729618431E-2</v>
      </c>
    </row>
    <row r="133" spans="1:95" s="2020" customFormat="1" ht="16.5" customHeight="1" x14ac:dyDescent="0.2">
      <c r="A133" s="780">
        <v>2</v>
      </c>
      <c r="B133" s="784" t="str">
        <f>'SAME R Results'!A117</f>
        <v>11(4)</v>
      </c>
      <c r="C133" s="836" t="str">
        <f>'SAME R Results'!B117</f>
        <v>Silicone</v>
      </c>
      <c r="D133" s="784" t="str">
        <f>'SAME R Results'!C117</f>
        <v>S14</v>
      </c>
      <c r="E133" s="784" t="str">
        <f>'SAME R Results'!D117</f>
        <v>62 S</v>
      </c>
      <c r="F133" s="784">
        <f>'SAME R Results'!E117</f>
        <v>0</v>
      </c>
      <c r="G133" s="784">
        <f>'SAME R Results'!F117</f>
        <v>109</v>
      </c>
      <c r="H133" s="785" t="str">
        <f>'SAME R Results'!G117</f>
        <v>low flow run w STS</v>
      </c>
      <c r="I133" s="784">
        <f>'SAME R Results'!H117</f>
        <v>253</v>
      </c>
      <c r="J133" s="786">
        <f>'SAME R Results'!I117</f>
        <v>40431.305555555555</v>
      </c>
      <c r="K133" s="784">
        <f>'SAME R Results'!J117</f>
        <v>0</v>
      </c>
      <c r="L133" s="788"/>
      <c r="M133" s="788"/>
      <c r="N133" s="784">
        <f>'SAME R Results'!K117</f>
        <v>2</v>
      </c>
      <c r="O133" s="793">
        <f>'SAME R Results'!L117</f>
        <v>1.35</v>
      </c>
      <c r="P133" s="784">
        <f>'SAME R Results'!M117</f>
        <v>60</v>
      </c>
      <c r="Q133" s="784">
        <f>'SAME R Results'!N117</f>
        <v>11</v>
      </c>
      <c r="R133" s="784">
        <f>'SAME R Results'!O117</f>
        <v>8</v>
      </c>
      <c r="S133" s="784" t="str">
        <f>'SAME R Results'!P117</f>
        <v>n</v>
      </c>
      <c r="T133" s="784" t="str">
        <f>'SAME R Results'!Q117</f>
        <v>n</v>
      </c>
      <c r="U133" s="784">
        <f>'SAME R Results'!R117</f>
        <v>28.142857142857142</v>
      </c>
      <c r="V133" s="784" t="str">
        <f>'SAME R Results'!S117</f>
        <v>n</v>
      </c>
      <c r="W133" s="784">
        <f>'SAME R Results'!T117</f>
        <v>0</v>
      </c>
      <c r="X133" s="784" t="str">
        <f>'SAME R Results'!U117</f>
        <v>y</v>
      </c>
      <c r="Y133" s="784" t="str">
        <f>'SAME R Results'!V117</f>
        <v>n</v>
      </c>
      <c r="Z133" s="784" t="str">
        <f>'SAME R Results'!W117</f>
        <v>y</v>
      </c>
      <c r="AA133" s="784" t="str">
        <f>'SAME R Results'!X117</f>
        <v>n</v>
      </c>
      <c r="AB133" s="784" t="str">
        <f>'SAME R Results'!Y117</f>
        <v>y</v>
      </c>
      <c r="AC133" s="789"/>
      <c r="AD133" s="784" t="str">
        <f>'SAME R Results'!Z117</f>
        <v>y</v>
      </c>
      <c r="AE133" s="784">
        <f>'SAME R Results'!AA117</f>
        <v>10</v>
      </c>
      <c r="AF133" s="784" t="str">
        <f>'SAME R Results'!AB117</f>
        <v>y</v>
      </c>
      <c r="AG133" s="817">
        <f>'SAME R Results'!AC117</f>
        <v>3.1809999999999998E-2</v>
      </c>
      <c r="AH133" s="819">
        <f>'SAME R Results'!AD117</f>
        <v>0</v>
      </c>
      <c r="AI133" s="784">
        <f>'SAME R Results'!AE117</f>
        <v>0</v>
      </c>
      <c r="AJ133" s="784">
        <f>'SAME R Results'!AF117</f>
        <v>0</v>
      </c>
      <c r="AK133" s="784">
        <f>'SAME R Results'!AG117</f>
        <v>0</v>
      </c>
      <c r="AL133" s="784">
        <f>'SAME R Results'!AH117</f>
        <v>0</v>
      </c>
      <c r="AM133" s="784">
        <f>'SAME R Results'!AI117</f>
        <v>0</v>
      </c>
      <c r="AN133" s="784">
        <f>'SAME R Results'!AJ117</f>
        <v>0</v>
      </c>
      <c r="AO133" s="784">
        <f>'SAME R Results'!AK117</f>
        <v>0</v>
      </c>
      <c r="AP133" s="784">
        <f>'SAME R Results'!AL117</f>
        <v>0</v>
      </c>
      <c r="AQ133" s="784">
        <f>'SAME R Results'!AM117</f>
        <v>0</v>
      </c>
      <c r="AR133" s="817">
        <f>'SAME R Results'!AN117</f>
        <v>0</v>
      </c>
      <c r="AS133" s="819">
        <f>'SAME R Results'!AO117</f>
        <v>0</v>
      </c>
      <c r="AT133" s="784">
        <f>'SAME R Results'!AP117</f>
        <v>0</v>
      </c>
      <c r="AU133" s="789"/>
      <c r="AV133" s="821">
        <f>'SAME R Results'!AQ117</f>
        <v>0</v>
      </c>
      <c r="AW133" s="821">
        <f>'SAME R Results'!AR117</f>
        <v>6.2771294999999991</v>
      </c>
      <c r="AX133" s="821">
        <f>'SAME R Results'!AS117</f>
        <v>4.556986666666667</v>
      </c>
      <c r="AY133" s="821">
        <f>'SAME R Results'!AT117</f>
        <v>5.1367805000000004</v>
      </c>
      <c r="AZ133" s="824"/>
      <c r="BA133" s="824"/>
      <c r="BB133" s="821">
        <f>'SAME R Results'!AU117</f>
        <v>0</v>
      </c>
      <c r="BC133" s="821">
        <f>'SAME R Results'!AV117</f>
        <v>0</v>
      </c>
      <c r="BD133" s="821">
        <f>'SAME R Results'!AW117</f>
        <v>6.8323664999999991</v>
      </c>
      <c r="BE133" s="821">
        <f>'SAME R Results'!AX117</f>
        <v>4.6743775000000003</v>
      </c>
      <c r="BF133" s="827">
        <f>'SAME R Results'!AY117</f>
        <v>43210</v>
      </c>
      <c r="BG133" s="784">
        <f>'SAME R Results'!AZ117</f>
        <v>0</v>
      </c>
      <c r="BH133" s="784">
        <f>'SAME R Results'!BA117</f>
        <v>0</v>
      </c>
      <c r="BI133" s="789"/>
      <c r="BJ133" s="784">
        <f>'SAME R Results'!BB117</f>
        <v>118.88454999999999</v>
      </c>
      <c r="BK133" s="784">
        <f>'SAME R Results'!BC117</f>
        <v>2.1579889999999988</v>
      </c>
      <c r="BL133" s="784">
        <f>'SAME R Results'!BD117</f>
        <v>1994125.8786545112</v>
      </c>
      <c r="BM133" s="784">
        <f>'SAME R Results'!BE117</f>
        <v>512.45177318923925</v>
      </c>
      <c r="BN133" s="784">
        <f>'SAME R Results'!BF117</f>
        <v>0</v>
      </c>
      <c r="BO133" s="784">
        <f>'SAME R Results'!BG117</f>
        <v>0</v>
      </c>
      <c r="BP133" s="789"/>
      <c r="BQ133" s="784">
        <f>'SAME R Results'!BH117</f>
        <v>150.921491760213</v>
      </c>
      <c r="BR133" s="817">
        <f>'SAME R Results'!BI117</f>
        <v>0.25698065436822065</v>
      </c>
      <c r="BS133" s="817">
        <f>'SAME R Results'!BJ117</f>
        <v>0.5435662238110599</v>
      </c>
      <c r="BT133" s="817">
        <f>'SAME R Results'!BL117</f>
        <v>0</v>
      </c>
      <c r="BU133" s="817">
        <f>'SAME R Results'!BM117</f>
        <v>2.3762769205137761</v>
      </c>
      <c r="BV133" s="817">
        <f>'SAME R Results'!BN117</f>
        <v>0.17669506280256947</v>
      </c>
      <c r="BW133" s="784">
        <f>'SAME R Results'!BO117</f>
        <v>1994125.8786545112</v>
      </c>
      <c r="BX133" s="784">
        <f>'SAME R Results'!BP117</f>
        <v>1962883.1876768314</v>
      </c>
      <c r="BY133" s="784">
        <f>'SAME R Results'!BQ117</f>
        <v>1823092.5212197423</v>
      </c>
      <c r="BZ133" s="784">
        <f>'SAME R Results'!BR117</f>
        <v>512.45177318923925</v>
      </c>
      <c r="CA133" s="784">
        <f>'SAME R Results'!BS117</f>
        <v>0.47899960046168844</v>
      </c>
      <c r="CB133" s="784">
        <f>'SAME R Results'!BT117</f>
        <v>0.55000000000000004</v>
      </c>
      <c r="CC133" s="784">
        <f>'SAME R Results'!BV117</f>
        <v>2.3081444333287746</v>
      </c>
      <c r="CD133" s="880">
        <f>'SAME R Results'!BW117</f>
        <v>0.9</v>
      </c>
      <c r="CE133" s="1086">
        <f>'SAME R Results'!BZ117</f>
        <v>382.57380885286187</v>
      </c>
      <c r="CF133" s="1777">
        <f>'SAME R Results'!CA117</f>
        <v>2.8799999999999937</v>
      </c>
      <c r="CG133" s="1777" t="str">
        <f>'SAME R Results'!CB117</f>
        <v xml:space="preserve"> 62S</v>
      </c>
      <c r="CH133" s="1777">
        <f>'SAME R Results'!CC117</f>
        <v>253</v>
      </c>
      <c r="CI133" s="1777">
        <f>'SAME R Results'!CD117</f>
        <v>0.31441977450044445</v>
      </c>
      <c r="CJ133" s="1777"/>
      <c r="CK133" s="1777"/>
      <c r="CL133" s="2015"/>
      <c r="CM133" s="2015"/>
      <c r="CN133" s="2015"/>
      <c r="CO133" s="2015"/>
      <c r="CP133" s="2015"/>
    </row>
    <row r="134" spans="1:95" s="2020" customFormat="1" ht="16.5" customHeight="1" x14ac:dyDescent="0.25">
      <c r="A134" s="778">
        <v>1</v>
      </c>
      <c r="B134" s="779">
        <f>'SAME1 Flight Tests 8-27-09'!A29</f>
        <v>3</v>
      </c>
      <c r="C134" s="779" t="str">
        <f>'SAME1 Flight Tests 8-27-09'!B29</f>
        <v>Teflon</v>
      </c>
      <c r="D134" s="782"/>
      <c r="E134" s="779" t="str">
        <f>'SAME1 Flight Tests 8-27-09'!C29</f>
        <v>25 T</v>
      </c>
      <c r="F134" s="779">
        <f>'SAME1 Flight Tests 8-27-09'!D29</f>
        <v>4</v>
      </c>
      <c r="G134" s="779">
        <f>'SAME1 Flight Tests 8-27-09'!E29</f>
        <v>25</v>
      </c>
      <c r="H134" s="779" t="str">
        <f>'SAME1 Flight Tests 8-27-09'!F29</f>
        <v>Air flow down</v>
      </c>
      <c r="I134" s="779">
        <f>'SAME1 Flight Tests 8-27-09'!G29</f>
        <v>268</v>
      </c>
      <c r="J134" s="791">
        <f>'SAME1 Flight Tests 8-27-09'!H29</f>
        <v>39350</v>
      </c>
      <c r="K134" s="779">
        <f>'SAME1 Flight Tests 8-27-09'!I29</f>
        <v>0</v>
      </c>
      <c r="L134" s="779" t="str">
        <f>'SAME1 Flight Tests 8-27-09'!J29</f>
        <v>n</v>
      </c>
      <c r="M134" s="779" t="str">
        <f>'SAME1 Flight Tests 8-27-09'!K29</f>
        <v>n</v>
      </c>
      <c r="N134" s="779">
        <f>'SAME1 Flight Tests 8-27-09'!L29</f>
        <v>4</v>
      </c>
      <c r="O134" s="804">
        <f>'SAME1 Flight Tests 8-27-09'!M29</f>
        <v>1.4450000000000001</v>
      </c>
      <c r="P134" s="805">
        <f>'SAME1 Flight Tests 8-27-09'!N29</f>
        <v>60</v>
      </c>
      <c r="Q134" s="805">
        <f>'SAME1 Flight Tests 8-27-09'!O29</f>
        <v>11</v>
      </c>
      <c r="R134" s="805">
        <f>'SAME1 Flight Tests 8-27-09'!P29</f>
        <v>8</v>
      </c>
      <c r="S134" s="806"/>
      <c r="T134" s="806"/>
      <c r="U134" s="805">
        <f>'SAME1 Flight Tests 8-27-09'!Q29</f>
        <v>33.5</v>
      </c>
      <c r="V134" s="806"/>
      <c r="W134" s="806"/>
      <c r="X134" s="806"/>
      <c r="Y134" s="806"/>
      <c r="Z134" s="806"/>
      <c r="AA134" s="805" t="str">
        <f>'SAME1 Flight Tests 8-27-09'!R29</f>
        <v>n</v>
      </c>
      <c r="AB134" s="805" t="str">
        <f>'SAME1 Flight Tests 8-27-09'!S29</f>
        <v>n</v>
      </c>
      <c r="AC134" s="805">
        <f>'SAME1 Flight Tests 8-27-09'!T29</f>
        <v>1</v>
      </c>
      <c r="AD134" s="806"/>
      <c r="AE134" s="805">
        <f>'SAME1 Flight Tests 8-27-09'!U29</f>
        <v>10</v>
      </c>
      <c r="AF134" s="806"/>
      <c r="AG134" s="816">
        <f>'SAME1 Flight Tests 8-27-09'!V29</f>
        <v>5.19567251427413E-2</v>
      </c>
      <c r="AH134" s="818">
        <f>'SAME1 Flight Tests 8-27-09'!W29</f>
        <v>0</v>
      </c>
      <c r="AI134" s="806"/>
      <c r="AJ134" s="806"/>
      <c r="AK134" s="806"/>
      <c r="AL134" s="806"/>
      <c r="AM134" s="806"/>
      <c r="AN134" s="806"/>
      <c r="AO134" s="806"/>
      <c r="AP134" s="806"/>
      <c r="AQ134" s="806"/>
      <c r="AR134" s="806"/>
      <c r="AS134" s="806"/>
      <c r="AT134" s="806"/>
      <c r="AU134" s="805">
        <f>'SAME1 Flight Tests 8-27-09'!X29</f>
        <v>1.63</v>
      </c>
      <c r="AV134" s="820">
        <f>'SAME1 Flight Tests 8-27-09'!Y29</f>
        <v>3.4152369999999999</v>
      </c>
      <c r="AW134" s="820">
        <f>'SAME1 Flight Tests 8-27-09'!Z29</f>
        <v>1.6403656500000001</v>
      </c>
      <c r="AX134" s="820">
        <f>'SAME1 Flight Tests 8-27-09'!AA29</f>
        <v>4.5407105000000003</v>
      </c>
      <c r="AY134" s="822"/>
      <c r="AZ134" s="822"/>
      <c r="BA134" s="820">
        <f>'SAME1 Flight Tests 8-27-09'!AC29</f>
        <v>4.9711755000000002</v>
      </c>
      <c r="BB134" s="822"/>
      <c r="BC134" s="822"/>
      <c r="BD134" s="820">
        <f>'SAME1 Flight Tests 8-27-09'!AB29</f>
        <v>5.8821555000000005</v>
      </c>
      <c r="BE134" s="820">
        <f>'SAME1 Flight Tests 8-27-09'!AD29</f>
        <v>4.6703039999999998</v>
      </c>
      <c r="BF134" s="826">
        <f>'SAME1 Flight Tests 8-27-09'!AE29</f>
        <v>60120</v>
      </c>
      <c r="BG134" s="806"/>
      <c r="BH134" s="806"/>
      <c r="BI134" s="805">
        <f>'SAME1 Flight Tests 8-27-09'!AF29</f>
        <v>19.292899999999996</v>
      </c>
      <c r="BJ134" s="805">
        <f>'SAME1 Flight Tests 8-27-09'!AG29</f>
        <v>24.178900000000006</v>
      </c>
      <c r="BK134" s="805">
        <f>'SAME1 Flight Tests 8-27-09'!AH29</f>
        <v>1.2118515000000007</v>
      </c>
      <c r="BL134" s="805">
        <f>'SAME1 Flight Tests 8-27-09'!AK29</f>
        <v>1737804.3083343599</v>
      </c>
      <c r="BM134" s="805">
        <f>'SAME1 Flight Tests 8-27-09'!AL29</f>
        <v>232.37147658869438</v>
      </c>
      <c r="BN134" s="806"/>
      <c r="BO134" s="805"/>
      <c r="BP134" s="806"/>
      <c r="BQ134" s="805">
        <f>'SAME1 Flight Tests 8-27-09'!AM29</f>
        <v>54.644314000000008</v>
      </c>
      <c r="BR134" s="816">
        <f>'SAME1 Flight Tests 8-27-09'!AP29</f>
        <v>0.13371556018952235</v>
      </c>
      <c r="BS134" s="816">
        <f>'SAME1 Flight Tests 8-27-09'!AQ29</f>
        <v>0.30215438008227241</v>
      </c>
      <c r="BT134" s="816"/>
      <c r="BU134" s="816">
        <f>'SAME1 Flight Tests 8-27-09'!AS29</f>
        <v>2.4667392237221515</v>
      </c>
      <c r="BV134" s="816">
        <f>'SAME1 Flight Tests 8-27-09'!AT29</f>
        <v>8.895256485759552E-2</v>
      </c>
      <c r="BW134" s="807">
        <f>'SAME1 Flight Tests 8-27-09'!BB29</f>
        <v>1737804.3083343599</v>
      </c>
      <c r="BX134" s="807">
        <f>'SAME1 Flight Tests 8-27-09'!BC29</f>
        <v>1711190.6217288026</v>
      </c>
      <c r="BY134" s="807">
        <f>'SAME1 Flight Tests 8-27-09'!BD29</f>
        <v>1572544.8856819381</v>
      </c>
      <c r="BZ134" s="806"/>
      <c r="CA134" s="805">
        <f>'SAME1 Flight Tests 8-27-09'!BG29</f>
        <v>0.26005396995708169</v>
      </c>
      <c r="CB134" s="805">
        <f>'SAME1 Flight Tests 8-27-09'!BF29</f>
        <v>2.2599999999999998</v>
      </c>
      <c r="CC134" s="783"/>
      <c r="CD134" s="805"/>
      <c r="CE134" s="805">
        <f>'SAME1 Flight Tests 8-27-09'!BH29</f>
        <v>516.30303768525073</v>
      </c>
      <c r="CF134" s="1804">
        <f>'SAME1 Flight Tests 8-27-09'!BI29</f>
        <v>1.6299999999999093</v>
      </c>
      <c r="CG134" s="1804">
        <f>'SAME1 Flight Tests 8-27-09'!BJ29</f>
        <v>25</v>
      </c>
      <c r="CH134" s="1804">
        <f>'SAME1 Flight Tests 8-27-09'!BK29</f>
        <v>0</v>
      </c>
      <c r="CI134" s="1804">
        <f>'SAME1 Flight Tests 8-27-09'!BL29</f>
        <v>0.20114471411044066</v>
      </c>
      <c r="CJ134" s="1804">
        <f>'SAME1 Flight Tests 8-27-09'!BM29</f>
        <v>0.48850578171632197</v>
      </c>
      <c r="CK134" s="1804">
        <f>'SAME1 Flight Tests 8-27-09'!BN29</f>
        <v>0.99415560402459691</v>
      </c>
      <c r="CL134" s="2014"/>
      <c r="CM134" s="2"/>
      <c r="CN134" s="2"/>
      <c r="CO134" s="2"/>
      <c r="CP134" s="2"/>
      <c r="CQ134" s="2018"/>
    </row>
    <row r="135" spans="1:95" s="2020" customFormat="1" ht="16.5" customHeight="1" x14ac:dyDescent="0.25">
      <c r="A135" s="778">
        <v>1</v>
      </c>
      <c r="B135" s="779">
        <f>'SAME1 Flight Tests 8-27-09'!A30</f>
        <v>3</v>
      </c>
      <c r="C135" s="779" t="str">
        <f>'SAME1 Flight Tests 8-27-09'!B30</f>
        <v>Teflon</v>
      </c>
      <c r="D135" s="782"/>
      <c r="E135" s="779" t="str">
        <f>'SAME1 Flight Tests 8-27-09'!C30</f>
        <v>26 T</v>
      </c>
      <c r="F135" s="779">
        <f>'SAME1 Flight Tests 8-27-09'!D30</f>
        <v>5</v>
      </c>
      <c r="G135" s="779">
        <f>'SAME1 Flight Tests 8-27-09'!E30</f>
        <v>26</v>
      </c>
      <c r="H135" s="779" t="str">
        <f>'SAME1 Flight Tests 8-27-09'!F30</f>
        <v>Base line / Aging</v>
      </c>
      <c r="I135" s="779">
        <f>'SAME1 Flight Tests 8-27-09'!G30</f>
        <v>268</v>
      </c>
      <c r="J135" s="791">
        <f>'SAME1 Flight Tests 8-27-09'!H30</f>
        <v>39350</v>
      </c>
      <c r="K135" s="779">
        <f>'SAME1 Flight Tests 8-27-09'!I30</f>
        <v>0</v>
      </c>
      <c r="L135" s="779" t="str">
        <f>'SAME1 Flight Tests 8-27-09'!J30</f>
        <v>n</v>
      </c>
      <c r="M135" s="779" t="str">
        <f>'SAME1 Flight Tests 8-27-09'!K30</f>
        <v>n</v>
      </c>
      <c r="N135" s="779">
        <f>'SAME1 Flight Tests 8-27-09'!L30</f>
        <v>8</v>
      </c>
      <c r="O135" s="804">
        <f>'SAME1 Flight Tests 8-27-09'!M30</f>
        <v>1.4450000000000001</v>
      </c>
      <c r="P135" s="805">
        <f>'SAME1 Flight Tests 8-27-09'!N30</f>
        <v>60</v>
      </c>
      <c r="Q135" s="805">
        <f>'SAME1 Flight Tests 8-27-09'!O30</f>
        <v>11</v>
      </c>
      <c r="R135" s="805">
        <f>'SAME1 Flight Tests 8-27-09'!P30</f>
        <v>8</v>
      </c>
      <c r="S135" s="806"/>
      <c r="T135" s="806"/>
      <c r="U135" s="805">
        <f>'SAME1 Flight Tests 8-27-09'!Q30</f>
        <v>35.166666666666664</v>
      </c>
      <c r="V135" s="806"/>
      <c r="W135" s="806"/>
      <c r="X135" s="806"/>
      <c r="Y135" s="806"/>
      <c r="Z135" s="806"/>
      <c r="AA135" s="805" t="str">
        <f>'SAME1 Flight Tests 8-27-09'!R30</f>
        <v>n</v>
      </c>
      <c r="AB135" s="805" t="str">
        <f>'SAME1 Flight Tests 8-27-09'!S30</f>
        <v>n</v>
      </c>
      <c r="AC135" s="805">
        <f>'SAME1 Flight Tests 8-27-09'!T30</f>
        <v>1</v>
      </c>
      <c r="AD135" s="806"/>
      <c r="AE135" s="805">
        <f>'SAME1 Flight Tests 8-27-09'!U30</f>
        <v>10</v>
      </c>
      <c r="AF135" s="806"/>
      <c r="AG135" s="816">
        <f>'SAME1 Flight Tests 8-27-09'!V30</f>
        <v>5.19567251427413E-2</v>
      </c>
      <c r="AH135" s="818">
        <f>'SAME1 Flight Tests 8-27-09'!W30</f>
        <v>0</v>
      </c>
      <c r="AI135" s="806"/>
      <c r="AJ135" s="806"/>
      <c r="AK135" s="806"/>
      <c r="AL135" s="806"/>
      <c r="AM135" s="806"/>
      <c r="AN135" s="806"/>
      <c r="AO135" s="806"/>
      <c r="AP135" s="806"/>
      <c r="AQ135" s="806"/>
      <c r="AR135" s="806"/>
      <c r="AS135" s="806"/>
      <c r="AT135" s="806"/>
      <c r="AU135" s="805">
        <f>'SAME1 Flight Tests 8-27-09'!X30</f>
        <v>3.4</v>
      </c>
      <c r="AV135" s="820">
        <f>'SAME1 Flight Tests 8-27-09'!Y30</f>
        <v>3.4348439999999996</v>
      </c>
      <c r="AW135" s="820">
        <f>'SAME1 Flight Tests 8-27-09'!Z30</f>
        <v>0.81913770000000008</v>
      </c>
      <c r="AX135" s="820">
        <f>'SAME1 Flight Tests 8-27-09'!AA30</f>
        <v>-5.0353999999999991E-4</v>
      </c>
      <c r="AY135" s="822"/>
      <c r="AZ135" s="822"/>
      <c r="BA135" s="820">
        <f>'SAME1 Flight Tests 8-27-09'!AC30</f>
        <v>4.9309689999999993</v>
      </c>
      <c r="BB135" s="822"/>
      <c r="BC135" s="822"/>
      <c r="BD135" s="820">
        <f>'SAME1 Flight Tests 8-27-09'!AB30</f>
        <v>6.0437455</v>
      </c>
      <c r="BE135" s="820">
        <f>'SAME1 Flight Tests 8-27-09'!AD30</f>
        <v>4.700469</v>
      </c>
      <c r="BF135" s="826">
        <f>'SAME1 Flight Tests 8-27-09'!AE30</f>
        <v>49480</v>
      </c>
      <c r="BG135" s="806"/>
      <c r="BH135" s="806"/>
      <c r="BI135" s="805">
        <f>'SAME1 Flight Tests 8-27-09'!AF30</f>
        <v>4.7793000000000001</v>
      </c>
      <c r="BJ135" s="805">
        <f>'SAME1 Flight Tests 8-27-09'!AG30</f>
        <v>5.9073499999999992</v>
      </c>
      <c r="BK135" s="805">
        <f>'SAME1 Flight Tests 8-27-09'!AH30</f>
        <v>1.3432765</v>
      </c>
      <c r="BL135" s="805">
        <f>'SAME1 Flight Tests 8-27-09'!AK30</f>
        <v>1409983.1850205562</v>
      </c>
      <c r="BM135" s="805">
        <f>'SAME1 Flight Tests 8-27-09'!AL30</f>
        <v>263.43796766269088</v>
      </c>
      <c r="BN135" s="806"/>
      <c r="BO135" s="805"/>
      <c r="BP135" s="806"/>
      <c r="BQ135" s="805">
        <f>'SAME1 Flight Tests 8-27-09'!AM30</f>
        <v>13.350610999999997</v>
      </c>
      <c r="BR135" s="816">
        <f>'SAME1 Flight Tests 8-27-09'!AP30</f>
        <v>0.18683766619447323</v>
      </c>
      <c r="BS135" s="816">
        <f>'SAME1 Flight Tests 8-27-09'!AQ30</f>
        <v>0.20260508750416512</v>
      </c>
      <c r="BT135" s="816"/>
      <c r="BU135" s="816">
        <f>'SAME1 Flight Tests 8-27-09'!AS30</f>
        <v>1.329280197104588</v>
      </c>
      <c r="BV135" s="816">
        <f>'SAME1 Flight Tests 8-27-09'!AT30</f>
        <v>0.17942025827856098</v>
      </c>
      <c r="BW135" s="807">
        <f>'SAME1 Flight Tests 8-27-09'!BB30</f>
        <v>1409983.1850205562</v>
      </c>
      <c r="BX135" s="807">
        <f>'SAME1 Flight Tests 8-27-09'!BC30</f>
        <v>1388079.5720258295</v>
      </c>
      <c r="BY135" s="807">
        <f>'SAME1 Flight Tests 8-27-09'!BD30</f>
        <v>1284104.0734708607</v>
      </c>
      <c r="BZ135" s="806"/>
      <c r="CA135" s="805">
        <f>'SAME1 Flight Tests 8-27-09'!BG30</f>
        <v>0.28825675965665237</v>
      </c>
      <c r="CB135" s="805">
        <f>'SAME1 Flight Tests 8-27-09'!BF30</f>
        <v>2.2599999999999998</v>
      </c>
      <c r="CC135" s="783"/>
      <c r="CD135" s="805"/>
      <c r="CE135" s="805">
        <f>'SAME1 Flight Tests 8-27-09'!BH30</f>
        <v>517.61263896959224</v>
      </c>
      <c r="CF135" s="1804">
        <f>'SAME1 Flight Tests 8-27-09'!BI30</f>
        <v>3.3999999999999586</v>
      </c>
      <c r="CG135" s="1804">
        <f>'SAME1 Flight Tests 8-27-09'!BJ30</f>
        <v>26</v>
      </c>
      <c r="CH135" s="1804">
        <f>'SAME1 Flight Tests 8-27-09'!BK30</f>
        <v>0</v>
      </c>
      <c r="CI135" s="1804">
        <f>'SAME1 Flight Tests 8-27-09'!BL30</f>
        <v>2.3559901764706168E-2</v>
      </c>
      <c r="CJ135" s="1804">
        <f>'SAME1 Flight Tests 8-27-09'!BM30</f>
        <v>0.99999989019229296</v>
      </c>
      <c r="CK135" s="1804">
        <f>'SAME1 Flight Tests 8-27-09'!BN30</f>
        <v>1</v>
      </c>
      <c r="CL135" s="2014"/>
      <c r="CM135" s="2"/>
      <c r="CN135" s="2"/>
      <c r="CO135" s="2"/>
      <c r="CP135" s="2"/>
      <c r="CQ135" s="2018"/>
    </row>
    <row r="136" spans="1:95" ht="16.5" customHeight="1" x14ac:dyDescent="0.25">
      <c r="A136" s="778">
        <v>1</v>
      </c>
      <c r="B136" s="779">
        <f>'SAME1 Flight Tests 8-27-09'!A31</f>
        <v>3</v>
      </c>
      <c r="C136" s="779" t="str">
        <f>'SAME1 Flight Tests 8-27-09'!B31</f>
        <v>Teflon</v>
      </c>
      <c r="D136" s="782"/>
      <c r="E136" s="779" t="str">
        <f>'SAME1 Flight Tests 8-27-09'!C31</f>
        <v>26 Ta</v>
      </c>
      <c r="F136" s="779">
        <f>'SAME1 Flight Tests 8-27-09'!D31</f>
        <v>5</v>
      </c>
      <c r="G136" s="779" t="str">
        <f>'SAME1 Flight Tests 8-27-09'!E31</f>
        <v>26a</v>
      </c>
      <c r="H136" s="779" t="str">
        <f>'SAME1 Flight Tests 8-27-09'!F31</f>
        <v>after secondary aging</v>
      </c>
      <c r="I136" s="779">
        <f>'SAME1 Flight Tests 8-27-09'!G31</f>
        <v>268</v>
      </c>
      <c r="J136" s="791">
        <f>'SAME1 Flight Tests 8-27-09'!H31</f>
        <v>39350</v>
      </c>
      <c r="K136" s="779">
        <f>'SAME1 Flight Tests 8-27-09'!I31</f>
        <v>0</v>
      </c>
      <c r="L136" s="779" t="str">
        <f>'SAME1 Flight Tests 8-27-09'!J31</f>
        <v>n</v>
      </c>
      <c r="M136" s="779" t="str">
        <f>'SAME1 Flight Tests 8-27-09'!K31</f>
        <v>n</v>
      </c>
      <c r="N136" s="779">
        <f>'SAME1 Flight Tests 8-27-09'!L31</f>
        <v>8</v>
      </c>
      <c r="O136" s="804">
        <f>'SAME1 Flight Tests 8-27-09'!M31</f>
        <v>1.4450000000000001</v>
      </c>
      <c r="P136" s="805" t="str">
        <f>'SAME1 Flight Tests 8-27-09'!N31</f>
        <v>NA</v>
      </c>
      <c r="Q136" s="805">
        <f>'SAME1 Flight Tests 8-27-09'!O31</f>
        <v>720</v>
      </c>
      <c r="R136" s="805">
        <f>'SAME1 Flight Tests 8-27-09'!P31</f>
        <v>8</v>
      </c>
      <c r="S136" s="806"/>
      <c r="T136" s="806"/>
      <c r="U136" s="805">
        <f>'SAME1 Flight Tests 8-27-09'!Q31</f>
        <v>801</v>
      </c>
      <c r="V136" s="806"/>
      <c r="W136" s="806"/>
      <c r="X136" s="806"/>
      <c r="Y136" s="806"/>
      <c r="Z136" s="806"/>
      <c r="AA136" s="805" t="str">
        <f>'SAME1 Flight Tests 8-27-09'!R31</f>
        <v>n</v>
      </c>
      <c r="AB136" s="805" t="str">
        <f>'SAME1 Flight Tests 8-27-09'!S31</f>
        <v>n</v>
      </c>
      <c r="AC136" s="805">
        <f>'SAME1 Flight Tests 8-27-09'!T31</f>
        <v>1</v>
      </c>
      <c r="AD136" s="806"/>
      <c r="AE136" s="805">
        <f>'SAME1 Flight Tests 8-27-09'!U31</f>
        <v>10</v>
      </c>
      <c r="AF136" s="806"/>
      <c r="AG136" s="816">
        <f>'SAME1 Flight Tests 8-27-09'!V31</f>
        <v>5.19567251427413E-2</v>
      </c>
      <c r="AH136" s="818">
        <f>'SAME1 Flight Tests 8-27-09'!W31</f>
        <v>0</v>
      </c>
      <c r="AI136" s="806"/>
      <c r="AJ136" s="806"/>
      <c r="AK136" s="806"/>
      <c r="AL136" s="806"/>
      <c r="AM136" s="806"/>
      <c r="AN136" s="806"/>
      <c r="AO136" s="806"/>
      <c r="AP136" s="806"/>
      <c r="AQ136" s="806"/>
      <c r="AR136" s="806"/>
      <c r="AS136" s="806"/>
      <c r="AT136" s="806"/>
      <c r="AU136" s="805">
        <f>'SAME1 Flight Tests 8-27-09'!X31</f>
        <v>3.4</v>
      </c>
      <c r="AV136" s="820">
        <f>'SAME1 Flight Tests 8-27-09'!Y31</f>
        <v>3.4342635000000001</v>
      </c>
      <c r="AW136" s="820">
        <f>'SAME1 Flight Tests 8-27-09'!Z31</f>
        <v>0.93556209999999995</v>
      </c>
      <c r="AX136" s="820">
        <f>'SAME1 Flight Tests 8-27-09'!AA31</f>
        <v>-5.9509264999999987E-4</v>
      </c>
      <c r="AY136" s="822"/>
      <c r="AZ136" s="822"/>
      <c r="BA136" s="820">
        <f>'SAME1 Flight Tests 8-27-09'!AC31</f>
        <v>4.9389489999999983</v>
      </c>
      <c r="BB136" s="822"/>
      <c r="BC136" s="822"/>
      <c r="BD136" s="820">
        <f>'SAME1 Flight Tests 8-27-09'!AB31</f>
        <v>5.6081389999999995</v>
      </c>
      <c r="BE136" s="820">
        <f>'SAME1 Flight Tests 8-27-09'!AD31</f>
        <v>4.7239370000000003</v>
      </c>
      <c r="BF136" s="826">
        <f>'SAME1 Flight Tests 8-27-09'!AE31</f>
        <v>23505</v>
      </c>
      <c r="BG136" s="806"/>
      <c r="BH136" s="806"/>
      <c r="BI136" s="805">
        <f>'SAME1 Flight Tests 8-27-09'!AF31</f>
        <v>5.0347500000000007</v>
      </c>
      <c r="BJ136" s="805">
        <f>'SAME1 Flight Tests 8-27-09'!AG31</f>
        <v>6.2168499999999991</v>
      </c>
      <c r="BK136" s="805">
        <f>'SAME1 Flight Tests 8-27-09'!AH31</f>
        <v>0.88420199999999927</v>
      </c>
      <c r="BL136" s="805">
        <f>'SAME1 Flight Tests 8-27-09'!AK31</f>
        <v>646297.04735521181</v>
      </c>
      <c r="BM136" s="805">
        <f>'SAME1 Flight Tests 8-27-09'!AL31</f>
        <v>161.08926223441955</v>
      </c>
      <c r="BN136" s="806"/>
      <c r="BO136" s="805"/>
      <c r="BP136" s="806"/>
      <c r="BQ136" s="805">
        <f>'SAME1 Flight Tests 8-27-09'!AM31</f>
        <v>14.050080999999997</v>
      </c>
      <c r="BR136" s="816">
        <f>'SAME1 Flight Tests 8-27-09'!AP31</f>
        <v>0.24924957168477233</v>
      </c>
      <c r="BS136" s="816">
        <f>'SAME1 Flight Tests 8-27-09'!AQ31</f>
        <v>0.2672082375696318</v>
      </c>
      <c r="BT136" s="816"/>
      <c r="BU136" s="816">
        <f>'SAME1 Flight Tests 8-27-09'!AS31</f>
        <v>1.3018261923011838</v>
      </c>
      <c r="BV136" s="816">
        <f>'SAME1 Flight Tests 8-27-09'!AT31</f>
        <v>0.2407280565775852</v>
      </c>
      <c r="BW136" s="807">
        <f>'SAME1 Flight Tests 8-27-09'!BB31</f>
        <v>646297.04735521181</v>
      </c>
      <c r="BX136" s="807">
        <f>'SAME1 Flight Tests 8-27-09'!BC31</f>
        <v>635891.9458305341</v>
      </c>
      <c r="BY136" s="807">
        <f>'SAME1 Flight Tests 8-27-09'!BD31</f>
        <v>598250.36007571616</v>
      </c>
      <c r="BZ136" s="806"/>
      <c r="CA136" s="805">
        <f>'SAME1 Flight Tests 8-27-09'!BG31</f>
        <v>0.18974291845493546</v>
      </c>
      <c r="CB136" s="805">
        <f>'SAME1 Flight Tests 8-27-09'!BF31</f>
        <v>2.2599999999999998</v>
      </c>
      <c r="CC136" s="783"/>
      <c r="CD136" s="805"/>
      <c r="CE136" s="805">
        <f>'SAME1 Flight Tests 8-27-09'!BH31</f>
        <v>517.61263896959224</v>
      </c>
      <c r="CF136" s="1804">
        <f>'SAME1 Flight Tests 8-27-09'!BI31</f>
        <v>3.3999999999999586</v>
      </c>
      <c r="CG136" s="1804">
        <f>'SAME1 Flight Tests 8-27-09'!BJ31</f>
        <v>26</v>
      </c>
      <c r="CH136" s="1804">
        <f>'SAME1 Flight Tests 8-27-09'!BK31</f>
        <v>0</v>
      </c>
      <c r="CI136" s="1804">
        <f>'SAME1 Flight Tests 8-27-09'!BL31</f>
        <v>2.4794260588235591E-2</v>
      </c>
      <c r="CJ136" s="1804">
        <f>'SAME1 Flight Tests 8-27-09'!BM31</f>
        <v>0.99999796436005317</v>
      </c>
      <c r="CK136" s="1804">
        <f>'SAME1 Flight Tests 8-27-09'!BN31</f>
        <v>1</v>
      </c>
      <c r="CL136" s="2014"/>
      <c r="CM136" s="2"/>
      <c r="CN136" s="2"/>
      <c r="CO136" s="2"/>
      <c r="CP136" s="2"/>
      <c r="CQ136" s="2018"/>
    </row>
    <row r="137" spans="1:95" ht="16.5" customHeight="1" x14ac:dyDescent="0.25">
      <c r="A137" s="778">
        <v>1</v>
      </c>
      <c r="B137" s="779">
        <f>'SAME1 Flight Tests 8-27-09'!A33</f>
        <v>3</v>
      </c>
      <c r="C137" s="779" t="str">
        <f>'SAME1 Flight Tests 8-27-09'!B33</f>
        <v>Teflon</v>
      </c>
      <c r="D137" s="782"/>
      <c r="E137" s="779" t="str">
        <f>'SAME1 Flight Tests 8-27-09'!C33</f>
        <v>28T</v>
      </c>
      <c r="F137" s="779">
        <f>'SAME1 Flight Tests 8-27-09'!D33</f>
        <v>6</v>
      </c>
      <c r="G137" s="779">
        <f>'SAME1 Flight Tests 8-27-09'!E33</f>
        <v>28</v>
      </c>
      <c r="H137" s="779" t="str">
        <f>'SAME1 Flight Tests 8-27-09'!F33</f>
        <v>Heat down</v>
      </c>
      <c r="I137" s="779">
        <f>'SAME1 Flight Tests 8-27-09'!G33</f>
        <v>269</v>
      </c>
      <c r="J137" s="791">
        <f>'SAME1 Flight Tests 8-27-09'!H33</f>
        <v>39351</v>
      </c>
      <c r="K137" s="779">
        <f>'SAME1 Flight Tests 8-27-09'!I33</f>
        <v>0</v>
      </c>
      <c r="L137" s="779" t="str">
        <f>'SAME1 Flight Tests 8-27-09'!J33</f>
        <v>n</v>
      </c>
      <c r="M137" s="779" t="str">
        <f>'SAME1 Flight Tests 8-27-09'!K33</f>
        <v>n</v>
      </c>
      <c r="N137" s="779">
        <f>'SAME1 Flight Tests 8-27-09'!L33</f>
        <v>8</v>
      </c>
      <c r="O137" s="804">
        <f>'SAME1 Flight Tests 8-27-09'!M33</f>
        <v>1.44</v>
      </c>
      <c r="P137" s="805">
        <f>'SAME1 Flight Tests 8-27-09'!N33</f>
        <v>60</v>
      </c>
      <c r="Q137" s="805">
        <f>'SAME1 Flight Tests 8-27-09'!O33</f>
        <v>11</v>
      </c>
      <c r="R137" s="805">
        <f>'SAME1 Flight Tests 8-27-09'!P33</f>
        <v>8</v>
      </c>
      <c r="S137" s="806"/>
      <c r="T137" s="806"/>
      <c r="U137" s="805">
        <f>'SAME1 Flight Tests 8-27-09'!Q33</f>
        <v>41.333333333333336</v>
      </c>
      <c r="V137" s="806"/>
      <c r="W137" s="806"/>
      <c r="X137" s="806"/>
      <c r="Y137" s="806"/>
      <c r="Z137" s="806"/>
      <c r="AA137" s="805" t="str">
        <f>'SAME1 Flight Tests 8-27-09'!R33</f>
        <v>n</v>
      </c>
      <c r="AB137" s="805" t="str">
        <f>'SAME1 Flight Tests 8-27-09'!S33</f>
        <v>n</v>
      </c>
      <c r="AC137" s="805">
        <f>'SAME1 Flight Tests 8-27-09'!T33</f>
        <v>1</v>
      </c>
      <c r="AD137" s="806"/>
      <c r="AE137" s="805">
        <f>'SAME1 Flight Tests 8-27-09'!U33</f>
        <v>10</v>
      </c>
      <c r="AF137" s="806"/>
      <c r="AG137" s="816">
        <f>'SAME1 Flight Tests 8-27-09'!V33</f>
        <v>5.19567251427413E-2</v>
      </c>
      <c r="AH137" s="818">
        <f>'SAME1 Flight Tests 8-27-09'!W33</f>
        <v>0</v>
      </c>
      <c r="AI137" s="806"/>
      <c r="AJ137" s="806"/>
      <c r="AK137" s="806"/>
      <c r="AL137" s="806"/>
      <c r="AM137" s="806"/>
      <c r="AN137" s="806"/>
      <c r="AO137" s="806"/>
      <c r="AP137" s="806"/>
      <c r="AQ137" s="806"/>
      <c r="AR137" s="806"/>
      <c r="AS137" s="806"/>
      <c r="AT137" s="806"/>
      <c r="AU137" s="805">
        <f>'SAME1 Flight Tests 8-27-09'!X33</f>
        <v>2.1</v>
      </c>
      <c r="AV137" s="820">
        <f>'SAME1 Flight Tests 8-27-09'!Y33</f>
        <v>3.432862000000001</v>
      </c>
      <c r="AW137" s="820">
        <f>'SAME1 Flight Tests 8-27-09'!Z33</f>
        <v>0.86352554999999975</v>
      </c>
      <c r="AX137" s="820">
        <f>'SAME1 Flight Tests 8-27-09'!AA33</f>
        <v>4.6410369999999999</v>
      </c>
      <c r="AY137" s="822"/>
      <c r="AZ137" s="822"/>
      <c r="BA137" s="820">
        <f>'SAME1 Flight Tests 8-27-09'!AC33</f>
        <v>4.9983979999999999</v>
      </c>
      <c r="BB137" s="822"/>
      <c r="BC137" s="822"/>
      <c r="BD137" s="820">
        <f>'SAME1 Flight Tests 8-27-09'!AB33</f>
        <v>5.7739715</v>
      </c>
      <c r="BE137" s="820">
        <f>'SAME1 Flight Tests 8-27-09'!AD33</f>
        <v>4.7225805000000012</v>
      </c>
      <c r="BF137" s="826">
        <f>'SAME1 Flight Tests 8-27-09'!AE33</f>
        <v>45575</v>
      </c>
      <c r="BG137" s="806"/>
      <c r="BH137" s="806"/>
      <c r="BI137" s="805">
        <f>'SAME1 Flight Tests 8-27-09'!AF33</f>
        <v>4.594949999999999</v>
      </c>
      <c r="BJ137" s="805">
        <f>'SAME1 Flight Tests 8-27-09'!AG33</f>
        <v>5.7398999999999996</v>
      </c>
      <c r="BK137" s="805">
        <f>'SAME1 Flight Tests 8-27-09'!AH33</f>
        <v>1.0513909999999989</v>
      </c>
      <c r="BL137" s="805">
        <f>'SAME1 Flight Tests 8-27-09'!AK33</f>
        <v>1291855.5021625953</v>
      </c>
      <c r="BM137" s="805">
        <f>'SAME1 Flight Tests 8-27-09'!AL33</f>
        <v>196.45114432072162</v>
      </c>
      <c r="BN137" s="806"/>
      <c r="BO137" s="805"/>
      <c r="BP137" s="806"/>
      <c r="BQ137" s="805">
        <f>'SAME1 Flight Tests 8-27-09'!AM33</f>
        <v>12.972173999999997</v>
      </c>
      <c r="BR137" s="816">
        <f>'SAME1 Flight Tests 8-27-09'!AP33</f>
        <v>0.15206897674845057</v>
      </c>
      <c r="BS137" s="816">
        <f>'SAME1 Flight Tests 8-27-09'!AQ33</f>
        <v>0.2066073251604415</v>
      </c>
      <c r="BT137" s="816"/>
      <c r="BU137" s="816">
        <f>'SAME1 Flight Tests 8-27-09'!AS33</f>
        <v>1.7395241455507557</v>
      </c>
      <c r="BV137" s="816">
        <f>'SAME1 Flight Tests 8-27-09'!AT33</f>
        <v>0.13046321538133326</v>
      </c>
      <c r="BW137" s="807">
        <f>'SAME1 Flight Tests 8-27-09'!BB33</f>
        <v>1291855.5021625953</v>
      </c>
      <c r="BX137" s="807">
        <f>'SAME1 Flight Tests 8-27-09'!BC33</f>
        <v>1271680.539304174</v>
      </c>
      <c r="BY137" s="807">
        <f>'SAME1 Flight Tests 8-27-09'!BD33</f>
        <v>1179336.2256119878</v>
      </c>
      <c r="BZ137" s="806"/>
      <c r="CA137" s="805">
        <f>'SAME1 Flight Tests 8-27-09'!BG33</f>
        <v>0.22562038626609418</v>
      </c>
      <c r="CB137" s="805">
        <f>'SAME1 Flight Tests 8-27-09'!BF33</f>
        <v>2.2599999999999998</v>
      </c>
      <c r="CC137" s="783"/>
      <c r="CD137" s="805"/>
      <c r="CE137" s="805">
        <f>'SAME1 Flight Tests 8-27-09'!BH33</f>
        <v>511.74122532819257</v>
      </c>
      <c r="CF137" s="1804">
        <f>'SAME1 Flight Tests 8-27-09'!BI33</f>
        <v>2.0999999999999908</v>
      </c>
      <c r="CG137" s="1804">
        <f>'SAME1 Flight Tests 8-27-09'!BJ33</f>
        <v>28</v>
      </c>
      <c r="CH137" s="1804">
        <f>'SAME1 Flight Tests 8-27-09'!BK33</f>
        <v>0</v>
      </c>
      <c r="CI137" s="1804">
        <f>'SAME1 Flight Tests 8-27-09'!BL33</f>
        <v>3.7063354285714445E-2</v>
      </c>
      <c r="CJ137" s="1804">
        <f>'SAME1 Flight Tests 8-27-09'!BM33</f>
        <v>0.97820609687076043</v>
      </c>
      <c r="CK137" s="1804">
        <f>'SAME1 Flight Tests 8-27-09'!BN33</f>
        <v>0.99999999967384046</v>
      </c>
      <c r="CL137" s="2014"/>
      <c r="CM137" s="2"/>
      <c r="CN137" s="2"/>
      <c r="CO137" s="2"/>
      <c r="CP137" s="2"/>
      <c r="CQ137" s="2018"/>
    </row>
    <row r="138" spans="1:95" ht="16.5" customHeight="1" x14ac:dyDescent="0.25">
      <c r="A138" s="778">
        <v>1</v>
      </c>
      <c r="B138" s="779">
        <f>'SAME1 Flight Tests 8-27-09'!A53</f>
        <v>5</v>
      </c>
      <c r="C138" s="779" t="str">
        <f>'SAME1 Flight Tests 8-27-09'!B53</f>
        <v>Teflon</v>
      </c>
      <c r="D138" s="782"/>
      <c r="E138" s="779" t="str">
        <f>'SAME1 Flight Tests 8-27-09'!C53</f>
        <v>41 T</v>
      </c>
      <c r="F138" s="779">
        <f>'SAME1 Flight Tests 8-27-09'!D53</f>
        <v>2</v>
      </c>
      <c r="G138" s="779">
        <f>'SAME1 Flight Tests 8-27-09'!E53</f>
        <v>41</v>
      </c>
      <c r="H138" s="779" t="str">
        <f>'SAME1 Flight Tests 8-27-09'!F53</f>
        <v>low flow aging</v>
      </c>
      <c r="I138" s="779">
        <f>'SAME1 Flight Tests 8-27-09'!G53</f>
        <v>277</v>
      </c>
      <c r="J138" s="791">
        <f>'SAME1 Flight Tests 8-27-09'!H53</f>
        <v>39359</v>
      </c>
      <c r="K138" s="779">
        <f>'SAME1 Flight Tests 8-27-09'!I53</f>
        <v>0</v>
      </c>
      <c r="L138" s="779" t="str">
        <f>'SAME1 Flight Tests 8-27-09'!J53</f>
        <v>n</v>
      </c>
      <c r="M138" s="779" t="str">
        <f>'SAME1 Flight Tests 8-27-09'!K53</f>
        <v>n</v>
      </c>
      <c r="N138" s="779">
        <f>'SAME1 Flight Tests 8-27-09'!L53</f>
        <v>2</v>
      </c>
      <c r="O138" s="804">
        <f>'SAME1 Flight Tests 8-27-09'!M53</f>
        <v>1.44</v>
      </c>
      <c r="P138" s="805">
        <f>'SAME1 Flight Tests 8-27-09'!N53</f>
        <v>60</v>
      </c>
      <c r="Q138" s="805">
        <f>'SAME1 Flight Tests 8-27-09'!O53</f>
        <v>11</v>
      </c>
      <c r="R138" s="805">
        <f>'SAME1 Flight Tests 8-27-09'!P53</f>
        <v>8</v>
      </c>
      <c r="S138" s="806"/>
      <c r="T138" s="806"/>
      <c r="U138" s="805">
        <f>'SAME1 Flight Tests 8-27-09'!Q53</f>
        <v>36.166666666666664</v>
      </c>
      <c r="V138" s="806"/>
      <c r="W138" s="806"/>
      <c r="X138" s="806"/>
      <c r="Y138" s="806"/>
      <c r="Z138" s="806"/>
      <c r="AA138" s="805" t="str">
        <f>'SAME1 Flight Tests 8-27-09'!R53</f>
        <v>n</v>
      </c>
      <c r="AB138" s="805" t="str">
        <f>'SAME1 Flight Tests 8-27-09'!S53</f>
        <v>n</v>
      </c>
      <c r="AC138" s="805">
        <f>'SAME1 Flight Tests 8-27-09'!T53</f>
        <v>1</v>
      </c>
      <c r="AD138" s="806"/>
      <c r="AE138" s="805">
        <f>'SAME1 Flight Tests 8-27-09'!U53</f>
        <v>10</v>
      </c>
      <c r="AF138" s="806"/>
      <c r="AG138" s="816">
        <f>'SAME1 Flight Tests 8-27-09'!V53</f>
        <v>5.19567251427413E-2</v>
      </c>
      <c r="AH138" s="818">
        <f>'SAME1 Flight Tests 8-27-09'!W53</f>
        <v>0</v>
      </c>
      <c r="AI138" s="806"/>
      <c r="AJ138" s="806"/>
      <c r="AK138" s="806"/>
      <c r="AL138" s="806"/>
      <c r="AM138" s="806"/>
      <c r="AN138" s="806"/>
      <c r="AO138" s="806"/>
      <c r="AP138" s="806"/>
      <c r="AQ138" s="806"/>
      <c r="AR138" s="806"/>
      <c r="AS138" s="806"/>
      <c r="AT138" s="806"/>
      <c r="AU138" s="805">
        <f>'SAME1 Flight Tests 8-27-09'!X53</f>
        <v>1.52</v>
      </c>
      <c r="AV138" s="820">
        <f>'SAME1 Flight Tests 8-27-09'!Y53</f>
        <v>3.4109799999999999</v>
      </c>
      <c r="AW138" s="820">
        <f>'SAME1 Flight Tests 8-27-09'!Z53</f>
        <v>6.8664520000000001E-4</v>
      </c>
      <c r="AX138" s="820">
        <f>'SAME1 Flight Tests 8-27-09'!AA53</f>
        <v>-6.8664520000000001E-4</v>
      </c>
      <c r="AY138" s="822"/>
      <c r="AZ138" s="822"/>
      <c r="BA138" s="820">
        <f>'SAME1 Flight Tests 8-27-09'!AC53</f>
        <v>4.8838045000000001</v>
      </c>
      <c r="BB138" s="822"/>
      <c r="BC138" s="822"/>
      <c r="BD138" s="820">
        <f>'SAME1 Flight Tests 8-27-09'!AB53</f>
        <v>5.6414489999999997</v>
      </c>
      <c r="BE138" s="820">
        <f>'SAME1 Flight Tests 8-27-09'!AD53</f>
        <v>4.6681819999999998</v>
      </c>
      <c r="BF138" s="826">
        <f>'SAME1 Flight Tests 8-27-09'!AE53</f>
        <v>36115</v>
      </c>
      <c r="BG138" s="806"/>
      <c r="BH138" s="806"/>
      <c r="BI138" s="805">
        <f>'SAME1 Flight Tests 8-27-09'!AF53</f>
        <v>26.416450000000005</v>
      </c>
      <c r="BJ138" s="805">
        <f>'SAME1 Flight Tests 8-27-09'!AG53</f>
        <v>30.194600000000001</v>
      </c>
      <c r="BK138" s="805">
        <f>'SAME1 Flight Tests 8-27-09'!AH53</f>
        <v>0.97326699999999988</v>
      </c>
      <c r="BL138" s="805">
        <f>'SAME1 Flight Tests 8-27-09'!AK53</f>
        <v>1010553.8850986513</v>
      </c>
      <c r="BM138" s="805">
        <f>'SAME1 Flight Tests 8-27-09'!AL53</f>
        <v>179.6819752300683</v>
      </c>
      <c r="BN138" s="806"/>
      <c r="BO138" s="805"/>
      <c r="BP138" s="806"/>
      <c r="BQ138" s="805">
        <f>'SAME1 Flight Tests 8-27-09'!AM53</f>
        <v>68.239795999999998</v>
      </c>
      <c r="BR138" s="816">
        <f>'SAME1 Flight Tests 8-27-09'!AP53</f>
        <v>0.17780543707723964</v>
      </c>
      <c r="BS138" s="816">
        <f>'SAME1 Flight Tests 8-27-09'!AQ53</f>
        <v>0.38972921366338154</v>
      </c>
      <c r="BT138" s="816"/>
      <c r="BU138" s="816">
        <f>'SAME1 Flight Tests 8-27-09'!AS53</f>
        <v>2.4250886715837647</v>
      </c>
      <c r="BV138" s="816">
        <f>'SAME1 Flight Tests 8-27-09'!AT53</f>
        <v>0.12009808290984868</v>
      </c>
      <c r="BW138" s="807">
        <f>'SAME1 Flight Tests 8-27-09'!BB53</f>
        <v>1010553.8850986513</v>
      </c>
      <c r="BX138" s="807">
        <f>'SAME1 Flight Tests 8-27-09'!BC53</f>
        <v>994566.63806339353</v>
      </c>
      <c r="BY138" s="807">
        <f>'SAME1 Flight Tests 8-27-09'!BD53</f>
        <v>927965.8522076006</v>
      </c>
      <c r="BZ138" s="806"/>
      <c r="CA138" s="805">
        <f>'SAME1 Flight Tests 8-27-09'!BG53</f>
        <v>0.20885557939914159</v>
      </c>
      <c r="CB138" s="805">
        <f>'SAME1 Flight Tests 8-27-09'!BF53</f>
        <v>2.2599999999999998</v>
      </c>
      <c r="CC138" s="783"/>
      <c r="CD138" s="805"/>
      <c r="CE138" s="805">
        <f>'SAME1 Flight Tests 8-27-09'!BH53</f>
        <v>517.69385314585145</v>
      </c>
      <c r="CF138" s="1804">
        <f>'SAME1 Flight Tests 8-27-09'!BI53</f>
        <v>1.5200000000000768</v>
      </c>
      <c r="CG138" s="1804">
        <f>'SAME1 Flight Tests 8-27-09'!BJ53</f>
        <v>41</v>
      </c>
      <c r="CH138" s="1804">
        <f>'SAME1 Flight Tests 8-27-09'!BK53</f>
        <v>0</v>
      </c>
      <c r="CI138" s="1804">
        <f>'SAME1 Flight Tests 8-27-09'!BL53</f>
        <v>0.26936761578946006</v>
      </c>
      <c r="CJ138" s="1804">
        <f>'SAME1 Flight Tests 8-27-09'!BM53</f>
        <v>0.39546766061512001</v>
      </c>
      <c r="CK138" s="1804">
        <f>'SAME1 Flight Tests 8-27-09'!BN53</f>
        <v>0.99020594113323446</v>
      </c>
      <c r="CL138" s="2014"/>
      <c r="CM138" s="2"/>
      <c r="CN138" s="2"/>
      <c r="CO138" s="2"/>
      <c r="CP138" s="2"/>
      <c r="CQ138" s="2018"/>
    </row>
    <row r="139" spans="1:95" ht="16.5" customHeight="1" x14ac:dyDescent="0.25">
      <c r="A139" s="778">
        <v>1</v>
      </c>
      <c r="B139" s="779">
        <f>'SAME1 Flight Tests 8-27-09'!A54</f>
        <v>5</v>
      </c>
      <c r="C139" s="779" t="str">
        <f>'SAME1 Flight Tests 8-27-09'!B54</f>
        <v>Teflon</v>
      </c>
      <c r="D139" s="782"/>
      <c r="E139" s="779" t="str">
        <f>'SAME1 Flight Tests 8-27-09'!C54</f>
        <v>41 Ta</v>
      </c>
      <c r="F139" s="779">
        <f>'SAME1 Flight Tests 8-27-09'!D54</f>
        <v>2</v>
      </c>
      <c r="G139" s="779" t="str">
        <f>'SAME1 Flight Tests 8-27-09'!E54</f>
        <v>41a</v>
      </c>
      <c r="H139" s="779" t="str">
        <f>'SAME1 Flight Tests 8-27-09'!F54</f>
        <v xml:space="preserve">     Aging</v>
      </c>
      <c r="I139" s="779">
        <f>'SAME1 Flight Tests 8-27-09'!G54</f>
        <v>277</v>
      </c>
      <c r="J139" s="791">
        <f>'SAME1 Flight Tests 8-27-09'!H54</f>
        <v>39359</v>
      </c>
      <c r="K139" s="779">
        <f>'SAME1 Flight Tests 8-27-09'!I54</f>
        <v>0</v>
      </c>
      <c r="L139" s="779" t="str">
        <f>'SAME1 Flight Tests 8-27-09'!J54</f>
        <v>n</v>
      </c>
      <c r="M139" s="779" t="str">
        <f>'SAME1 Flight Tests 8-27-09'!K54</f>
        <v>n</v>
      </c>
      <c r="N139" s="779">
        <f>'SAME1 Flight Tests 8-27-09'!L54</f>
        <v>2</v>
      </c>
      <c r="O139" s="804">
        <f>'SAME1 Flight Tests 8-27-09'!M54</f>
        <v>1.44</v>
      </c>
      <c r="P139" s="805">
        <f>'SAME1 Flight Tests 8-27-09'!N54</f>
        <v>60</v>
      </c>
      <c r="Q139" s="805">
        <f>'SAME1 Flight Tests 8-27-09'!O54</f>
        <v>720</v>
      </c>
      <c r="R139" s="805">
        <f>'SAME1 Flight Tests 8-27-09'!P54</f>
        <v>8</v>
      </c>
      <c r="S139" s="806"/>
      <c r="T139" s="806"/>
      <c r="U139" s="805">
        <f>'SAME1 Flight Tests 8-27-09'!Q54</f>
        <v>807.16666666666663</v>
      </c>
      <c r="V139" s="806"/>
      <c r="W139" s="806"/>
      <c r="X139" s="806"/>
      <c r="Y139" s="806"/>
      <c r="Z139" s="806"/>
      <c r="AA139" s="805" t="str">
        <f>'SAME1 Flight Tests 8-27-09'!R54</f>
        <v>n</v>
      </c>
      <c r="AB139" s="805" t="str">
        <f>'SAME1 Flight Tests 8-27-09'!S54</f>
        <v>n</v>
      </c>
      <c r="AC139" s="805">
        <f>'SAME1 Flight Tests 8-27-09'!T54</f>
        <v>1</v>
      </c>
      <c r="AD139" s="806"/>
      <c r="AE139" s="805">
        <f>'SAME1 Flight Tests 8-27-09'!U54</f>
        <v>10</v>
      </c>
      <c r="AF139" s="806"/>
      <c r="AG139" s="816">
        <f>'SAME1 Flight Tests 8-27-09'!V54</f>
        <v>5.19567251427413E-2</v>
      </c>
      <c r="AH139" s="818">
        <f>'SAME1 Flight Tests 8-27-09'!W54</f>
        <v>0</v>
      </c>
      <c r="AI139" s="806"/>
      <c r="AJ139" s="806"/>
      <c r="AK139" s="806"/>
      <c r="AL139" s="806"/>
      <c r="AM139" s="806"/>
      <c r="AN139" s="806"/>
      <c r="AO139" s="806"/>
      <c r="AP139" s="806"/>
      <c r="AQ139" s="806"/>
      <c r="AR139" s="806"/>
      <c r="AS139" s="806"/>
      <c r="AT139" s="806"/>
      <c r="AU139" s="805">
        <f>'SAME1 Flight Tests 8-27-09'!X54</f>
        <v>1.52</v>
      </c>
      <c r="AV139" s="820">
        <f>'SAME1 Flight Tests 8-27-09'!Y54</f>
        <v>3.4151094736842111</v>
      </c>
      <c r="AW139" s="820">
        <f>'SAME1 Flight Tests 8-27-09'!Z54</f>
        <v>7.0672257894736836E-4</v>
      </c>
      <c r="AX139" s="820">
        <f>'SAME1 Flight Tests 8-27-09'!AA54</f>
        <v>-7.0672257894736836E-4</v>
      </c>
      <c r="AY139" s="822"/>
      <c r="AZ139" s="822"/>
      <c r="BA139" s="820">
        <f>'SAME1 Flight Tests 8-27-09'!AC54</f>
        <v>4.8614654999999996</v>
      </c>
      <c r="BB139" s="822"/>
      <c r="BC139" s="822"/>
      <c r="BD139" s="820">
        <f>'SAME1 Flight Tests 8-27-09'!AB54</f>
        <v>5.2670768421052632</v>
      </c>
      <c r="BE139" s="820">
        <f>'SAME1 Flight Tests 8-27-09'!AD54</f>
        <v>4.6800230000000003</v>
      </c>
      <c r="BF139" s="826">
        <f>'SAME1 Flight Tests 8-27-09'!AE54</f>
        <v>20590</v>
      </c>
      <c r="BG139" s="806"/>
      <c r="BH139" s="806"/>
      <c r="BI139" s="805">
        <f>'SAME1 Flight Tests 8-27-09'!AF54</f>
        <v>13.155899999999999</v>
      </c>
      <c r="BJ139" s="805">
        <f>'SAME1 Flight Tests 8-27-09'!AG54</f>
        <v>19.547599999999999</v>
      </c>
      <c r="BK139" s="805">
        <f>'SAME1 Flight Tests 8-27-09'!AH54</f>
        <v>0.5870538421052629</v>
      </c>
      <c r="BL139" s="805">
        <f>'SAME1 Flight Tests 8-27-09'!AK54</f>
        <v>563835.38645896956</v>
      </c>
      <c r="BM139" s="805">
        <f>'SAME1 Flight Tests 8-27-09'!AL54</f>
        <v>102.64261980254548</v>
      </c>
      <c r="BN139" s="806"/>
      <c r="BO139" s="805"/>
      <c r="BP139" s="806"/>
      <c r="BQ139" s="805">
        <f>'SAME1 Flight Tests 8-27-09'!AM54</f>
        <v>44.177575999999995</v>
      </c>
      <c r="BR139" s="816">
        <f>'SAME1 Flight Tests 8-27-09'!AP54</f>
        <v>0.18204359333877107</v>
      </c>
      <c r="BS139" s="816">
        <f>'SAME1 Flight Tests 8-27-09'!AQ54</f>
        <v>0.4095106563201677</v>
      </c>
      <c r="BT139" s="816"/>
      <c r="BU139" s="816">
        <f>'SAME1 Flight Tests 8-27-09'!AS54</f>
        <v>2.4605824809110279</v>
      </c>
      <c r="BV139" s="816">
        <f>'SAME1 Flight Tests 8-27-09'!AT54</f>
        <v>0.12137535003189111</v>
      </c>
      <c r="BW139" s="807">
        <f>'SAME1 Flight Tests 8-27-09'!BB54</f>
        <v>563835.38645896956</v>
      </c>
      <c r="BX139" s="807">
        <f>'SAME1 Flight Tests 8-27-09'!BC54</f>
        <v>554720.68574026646</v>
      </c>
      <c r="BY139" s="807">
        <f>'SAME1 Flight Tests 8-27-09'!BD54</f>
        <v>522902.45440528099</v>
      </c>
      <c r="BZ139" s="806"/>
      <c r="CA139" s="805">
        <f>'SAME1 Flight Tests 8-27-09'!BG54</f>
        <v>0.12597721933589331</v>
      </c>
      <c r="CB139" s="805">
        <f>'SAME1 Flight Tests 8-27-09'!BF54</f>
        <v>2.2599999999999998</v>
      </c>
      <c r="CC139" s="783"/>
      <c r="CD139" s="805"/>
      <c r="CE139" s="805">
        <f>'SAME1 Flight Tests 8-27-09'!BH54</f>
        <v>517.69385314585145</v>
      </c>
      <c r="CF139" s="1804">
        <f>'SAME1 Flight Tests 8-27-09'!BI54</f>
        <v>1.5200000000000768</v>
      </c>
      <c r="CG139" s="1804">
        <f>'SAME1 Flight Tests 8-27-09'!BJ54</f>
        <v>41</v>
      </c>
      <c r="CH139" s="1804">
        <f>'SAME1 Flight Tests 8-27-09'!BK54</f>
        <v>0</v>
      </c>
      <c r="CI139" s="1804">
        <f>'SAME1 Flight Tests 8-27-09'!BL54</f>
        <v>0.17438516842104379</v>
      </c>
      <c r="CJ139" s="1804">
        <f>'SAME1 Flight Tests 8-27-09'!BM54</f>
        <v>0.35978099309246014</v>
      </c>
      <c r="CK139" s="1804">
        <f>'SAME1 Flight Tests 8-27-09'!BN54</f>
        <v>0.98603443939760194</v>
      </c>
      <c r="CL139" s="2014"/>
      <c r="CM139" s="2"/>
      <c r="CN139" s="2"/>
      <c r="CO139" s="2"/>
      <c r="CP139" s="2"/>
      <c r="CQ139" s="2018"/>
    </row>
    <row r="140" spans="1:95" ht="16.5" customHeight="1" x14ac:dyDescent="0.2">
      <c r="A140" s="780">
        <v>2</v>
      </c>
      <c r="B140" s="784">
        <f>'SAME R Results'!A5</f>
        <v>1</v>
      </c>
      <c r="C140" s="785" t="str">
        <f>'SAME R Results'!B5</f>
        <v>Teflon</v>
      </c>
      <c r="D140" s="784" t="str">
        <f>'SAME R Results'!C5</f>
        <v>T01</v>
      </c>
      <c r="E140" s="784" t="str">
        <f>'SAME R Results'!D5</f>
        <v>3T</v>
      </c>
      <c r="F140" s="784">
        <f>'SAME R Results'!E5</f>
        <v>3</v>
      </c>
      <c r="G140" s="784">
        <f>'SAME R Results'!F5</f>
        <v>50</v>
      </c>
      <c r="H140" s="785" t="str">
        <f>'SAME R Results'!G5</f>
        <v>Baseline High RT/R0</v>
      </c>
      <c r="I140" s="784" t="str">
        <f>'SAME R Results'!H5</f>
        <v>201 11:00</v>
      </c>
      <c r="J140" s="786">
        <f>'SAME R Results'!I5</f>
        <v>40379.291666666664</v>
      </c>
      <c r="K140" s="784">
        <f>'SAME R Results'!J5</f>
        <v>0</v>
      </c>
      <c r="L140" s="788"/>
      <c r="M140" s="788"/>
      <c r="N140" s="784">
        <f>'SAME R Results'!K5</f>
        <v>8.1</v>
      </c>
      <c r="O140" s="793">
        <f>'SAME R Results'!L5</f>
        <v>1.4524143054229013</v>
      </c>
      <c r="P140" s="784">
        <f>'SAME R Results'!M5</f>
        <v>60</v>
      </c>
      <c r="Q140" s="784">
        <f>'SAME R Results'!N5</f>
        <v>11</v>
      </c>
      <c r="R140" s="784">
        <f>'SAME R Results'!O5</f>
        <v>8</v>
      </c>
      <c r="S140" s="784" t="str">
        <f>'SAME R Results'!P5</f>
        <v>n</v>
      </c>
      <c r="T140" s="784">
        <f>'SAME R Results'!Q5</f>
        <v>0</v>
      </c>
      <c r="U140" s="784">
        <f>'SAME R Results'!R5</f>
        <v>33.200000000000003</v>
      </c>
      <c r="V140" s="784" t="str">
        <f>'SAME R Results'!S5</f>
        <v>y</v>
      </c>
      <c r="W140" s="784">
        <f>'SAME R Results'!T5</f>
        <v>75</v>
      </c>
      <c r="X140" s="784" t="str">
        <f>'SAME R Results'!U5</f>
        <v>n</v>
      </c>
      <c r="Y140" s="784" t="str">
        <f>'SAME R Results'!V5</f>
        <v>y</v>
      </c>
      <c r="Z140" s="784" t="str">
        <f>'SAME R Results'!W5</f>
        <v>y</v>
      </c>
      <c r="AA140" s="784" t="str">
        <f>'SAME R Results'!X5</f>
        <v>n</v>
      </c>
      <c r="AB140" s="784" t="str">
        <f>'SAME R Results'!Y5</f>
        <v>n</v>
      </c>
      <c r="AC140" s="789"/>
      <c r="AD140" s="784" t="str">
        <f>'SAME R Results'!Z5</f>
        <v>y</v>
      </c>
      <c r="AE140" s="784">
        <f>'SAME R Results'!AA5</f>
        <v>10</v>
      </c>
      <c r="AF140" s="784" t="str">
        <f>'SAME R Results'!AB5</f>
        <v>y</v>
      </c>
      <c r="AG140" s="817">
        <f>'SAME R Results'!AC5</f>
        <v>5.19567251427413E-2</v>
      </c>
      <c r="AH140" s="819">
        <f>'SAME R Results'!AD5</f>
        <v>0</v>
      </c>
      <c r="AI140" s="784">
        <f>'SAME R Results'!AE5</f>
        <v>0</v>
      </c>
      <c r="AJ140" s="784">
        <f>'SAME R Results'!AF5</f>
        <v>0</v>
      </c>
      <c r="AK140" s="784">
        <f>'SAME R Results'!AG5</f>
        <v>0</v>
      </c>
      <c r="AL140" s="784">
        <f>'SAME R Results'!AH5</f>
        <v>0</v>
      </c>
      <c r="AM140" s="784">
        <f>'SAME R Results'!AI5</f>
        <v>0</v>
      </c>
      <c r="AN140" s="784">
        <f>'SAME R Results'!AJ5</f>
        <v>0</v>
      </c>
      <c r="AO140" s="784">
        <f>'SAME R Results'!AK5</f>
        <v>0</v>
      </c>
      <c r="AP140" s="784">
        <f>'SAME R Results'!AL5</f>
        <v>0</v>
      </c>
      <c r="AQ140" s="784">
        <f>'SAME R Results'!AM5</f>
        <v>0</v>
      </c>
      <c r="AR140" s="817">
        <f>'SAME R Results'!AN5</f>
        <v>0</v>
      </c>
      <c r="AS140" s="819">
        <f>'SAME R Results'!AO5</f>
        <v>0</v>
      </c>
      <c r="AT140" s="784">
        <f>'SAME R Results'!AP5</f>
        <v>0</v>
      </c>
      <c r="AU140" s="789"/>
      <c r="AV140" s="821">
        <f>'SAME R Results'!AQ5</f>
        <v>0</v>
      </c>
      <c r="AW140" s="821">
        <f>'SAME R Results'!AR5</f>
        <v>3.4159999999999999</v>
      </c>
      <c r="AX140" s="821">
        <f>'SAME R Results'!AS5</f>
        <v>0</v>
      </c>
      <c r="AY140" s="821">
        <f>'SAME R Results'!AT5</f>
        <v>0</v>
      </c>
      <c r="AZ140" s="824"/>
      <c r="BA140" s="824"/>
      <c r="BB140" s="821">
        <f>'SAME R Results'!AU5</f>
        <v>0.37197884999999997</v>
      </c>
      <c r="BC140" s="821">
        <f>'SAME R Results'!AV5</f>
        <v>2.6800000000000001E-2</v>
      </c>
      <c r="BD140" s="821">
        <f>'SAME R Results'!AW5</f>
        <v>6.9054574999999998</v>
      </c>
      <c r="BE140" s="821">
        <f>'SAME R Results'!AX5</f>
        <v>4.6738274999999998</v>
      </c>
      <c r="BF140" s="827">
        <f>'SAME R Results'!AY5</f>
        <v>111735</v>
      </c>
      <c r="BG140" s="784">
        <f>'SAME R Results'!AZ5</f>
        <v>0.46403510000000009</v>
      </c>
      <c r="BH140" s="784">
        <f>'SAME R Results'!BA5</f>
        <v>8.2000000000000003E-2</v>
      </c>
      <c r="BI140" s="789"/>
      <c r="BJ140" s="784">
        <f>'SAME R Results'!BB5</f>
        <v>30.150949999999995</v>
      </c>
      <c r="BK140" s="784">
        <f>'SAME R Results'!BC5</f>
        <v>2.23163</v>
      </c>
      <c r="BL140" s="784">
        <f>'SAME R Results'!BD5</f>
        <v>3654789.4777492345</v>
      </c>
      <c r="BM140" s="784">
        <f>'SAME R Results'!BE5</f>
        <v>541.22426782057232</v>
      </c>
      <c r="BN140" s="784">
        <f>'SAME R Results'!BF5</f>
        <v>0.34517884999999998</v>
      </c>
      <c r="BO140" s="784">
        <f>'SAME R Results'!BG5</f>
        <v>9.5508775000000018E-2</v>
      </c>
      <c r="BP140" s="789"/>
      <c r="BQ140" s="784">
        <f>'SAME R Results'!BH5</f>
        <v>68.141146999999975</v>
      </c>
      <c r="BR140" s="817">
        <f>'SAME R Results'!BI5</f>
        <v>0.14808630459171615</v>
      </c>
      <c r="BS140" s="817">
        <f>'SAME R Results'!BJ5</f>
        <v>0.25295421677328306</v>
      </c>
      <c r="BT140" s="817">
        <f>'SAME R Results'!BL5</f>
        <v>3.6141061384150297</v>
      </c>
      <c r="BU140" s="817">
        <f>'SAME R Results'!BM5</f>
        <v>2.0786515528876603</v>
      </c>
      <c r="BV140" s="817">
        <f>'SAME R Results'!BN5</f>
        <v>0.11330560179039686</v>
      </c>
      <c r="BW140" s="784">
        <f>'SAME R Results'!BO5</f>
        <v>3654789.4777492345</v>
      </c>
      <c r="BX140" s="784">
        <f>'SAME R Results'!BP5</f>
        <v>3408235.496242383</v>
      </c>
      <c r="BY140" s="784">
        <f>'SAME R Results'!BQ5</f>
        <v>3023464.4368640776</v>
      </c>
      <c r="BZ140" s="784">
        <f>'SAME R Results'!BR5</f>
        <v>541.22426782057232</v>
      </c>
      <c r="CA140" s="784">
        <f>'SAME R Results'!BS5</f>
        <v>0.49534537867353279</v>
      </c>
      <c r="CB140" s="784">
        <f>'SAME R Results'!BT5</f>
        <v>2.2599999999999998</v>
      </c>
      <c r="CC140" s="784">
        <f>'SAME R Results'!BV5</f>
        <v>1</v>
      </c>
      <c r="CD140" s="880">
        <f>'SAME R Results'!BW5</f>
        <v>2.2000000000000002</v>
      </c>
      <c r="CE140" s="1086">
        <f>'SAME R Results'!BZ5</f>
        <v>529.63562470856755</v>
      </c>
      <c r="CF140" s="1777">
        <f>'SAME R Results'!CA5</f>
        <v>0</v>
      </c>
      <c r="CG140" s="1777">
        <f>'SAME R Results'!CB5</f>
        <v>0</v>
      </c>
      <c r="CH140" s="1777">
        <f>'SAME R Results'!CC5</f>
        <v>0</v>
      </c>
      <c r="CI140" s="1777">
        <f>'SAME R Results'!CD5</f>
        <v>0</v>
      </c>
      <c r="CJ140" s="1777"/>
      <c r="CK140" s="1777"/>
      <c r="CL140" s="2015">
        <f>'SAME R Results'!CI5</f>
        <v>5</v>
      </c>
      <c r="CM140" s="2015" t="str">
        <f>'SAME R Results'!CJ5</f>
        <v>Teflon</v>
      </c>
      <c r="CN140" s="2016">
        <f>'SAME R Results'!CK5</f>
        <v>0.14808630459171615</v>
      </c>
      <c r="CO140" s="2016">
        <f>'SAME R Results'!CL5</f>
        <v>5.0656448445166339E-3</v>
      </c>
      <c r="CP140" s="2016">
        <f>'SAME R Results'!CM5</f>
        <v>2.0410251144542601E-2</v>
      </c>
    </row>
    <row r="141" spans="1:95" ht="16.5" customHeight="1" x14ac:dyDescent="0.2">
      <c r="A141" s="780">
        <v>2</v>
      </c>
      <c r="B141" s="784">
        <f>'SAME R Results'!A14</f>
        <v>2</v>
      </c>
      <c r="C141" s="785" t="str">
        <f>'SAME R Results'!B14</f>
        <v>Teflon</v>
      </c>
      <c r="D141" s="784" t="str">
        <f>'SAME R Results'!C14</f>
        <v>T02</v>
      </c>
      <c r="E141" s="784" t="str">
        <f>'SAME R Results'!D14</f>
        <v>9 T</v>
      </c>
      <c r="F141" s="784">
        <f>'SAME R Results'!E14</f>
        <v>5</v>
      </c>
      <c r="G141" s="784">
        <f>'SAME R Results'!F14</f>
        <v>56</v>
      </c>
      <c r="H141" s="785" t="str">
        <f>'SAME R Results'!G14</f>
        <v>Baseline</v>
      </c>
      <c r="I141" s="784">
        <f>'SAME R Results'!H14</f>
        <v>210</v>
      </c>
      <c r="J141" s="786">
        <f>'SAME R Results'!I14</f>
        <v>40388</v>
      </c>
      <c r="K141" s="784">
        <f>'SAME R Results'!J14</f>
        <v>0</v>
      </c>
      <c r="L141" s="788"/>
      <c r="M141" s="788"/>
      <c r="N141" s="784">
        <f>'SAME R Results'!K14</f>
        <v>8.1</v>
      </c>
      <c r="O141" s="793">
        <f>'SAME R Results'!L14</f>
        <v>1.4450000000000001</v>
      </c>
      <c r="P141" s="784">
        <f>'SAME R Results'!M14</f>
        <v>60</v>
      </c>
      <c r="Q141" s="784">
        <f>'SAME R Results'!N14</f>
        <v>11</v>
      </c>
      <c r="R141" s="784">
        <f>'SAME R Results'!O14</f>
        <v>8</v>
      </c>
      <c r="S141" s="784" t="str">
        <f>'SAME R Results'!P14</f>
        <v>n</v>
      </c>
      <c r="T141" s="784" t="str">
        <f>'SAME R Results'!Q14</f>
        <v>n</v>
      </c>
      <c r="U141" s="784">
        <f>'SAME R Results'!R14</f>
        <v>40.6</v>
      </c>
      <c r="V141" s="784" t="str">
        <f>'SAME R Results'!S14</f>
        <v>y</v>
      </c>
      <c r="W141" s="784">
        <f>'SAME R Results'!T14</f>
        <v>75</v>
      </c>
      <c r="X141" s="784" t="str">
        <f>'SAME R Results'!U14</f>
        <v>n</v>
      </c>
      <c r="Y141" s="784" t="str">
        <f>'SAME R Results'!V14</f>
        <v>y</v>
      </c>
      <c r="Z141" s="784" t="str">
        <f>'SAME R Results'!W14</f>
        <v>y</v>
      </c>
      <c r="AA141" s="784" t="str">
        <f>'SAME R Results'!X14</f>
        <v>n</v>
      </c>
      <c r="AB141" s="784" t="str">
        <f>'SAME R Results'!Y14</f>
        <v>n</v>
      </c>
      <c r="AC141" s="789"/>
      <c r="AD141" s="784" t="str">
        <f>'SAME R Results'!Z14</f>
        <v>y</v>
      </c>
      <c r="AE141" s="784">
        <f>'SAME R Results'!AA14</f>
        <v>10</v>
      </c>
      <c r="AF141" s="784" t="str">
        <f>'SAME R Results'!AB14</f>
        <v>y</v>
      </c>
      <c r="AG141" s="817">
        <f>'SAME R Results'!AC14</f>
        <v>5.19567251427413E-2</v>
      </c>
      <c r="AH141" s="819">
        <f>'SAME R Results'!AD14</f>
        <v>0</v>
      </c>
      <c r="AI141" s="784">
        <f>'SAME R Results'!AE14</f>
        <v>0</v>
      </c>
      <c r="AJ141" s="784">
        <f>'SAME R Results'!AF14</f>
        <v>0</v>
      </c>
      <c r="AK141" s="784">
        <f>'SAME R Results'!AG14</f>
        <v>0</v>
      </c>
      <c r="AL141" s="784">
        <f>'SAME R Results'!AH14</f>
        <v>0</v>
      </c>
      <c r="AM141" s="784">
        <f>'SAME R Results'!AI14</f>
        <v>0</v>
      </c>
      <c r="AN141" s="784">
        <f>'SAME R Results'!AJ14</f>
        <v>0</v>
      </c>
      <c r="AO141" s="784">
        <f>'SAME R Results'!AK14</f>
        <v>0</v>
      </c>
      <c r="AP141" s="784">
        <f>'SAME R Results'!AL14</f>
        <v>0</v>
      </c>
      <c r="AQ141" s="784">
        <f>'SAME R Results'!AM14</f>
        <v>0</v>
      </c>
      <c r="AR141" s="817">
        <f>'SAME R Results'!AN14</f>
        <v>0</v>
      </c>
      <c r="AS141" s="819">
        <f>'SAME R Results'!AO14</f>
        <v>0</v>
      </c>
      <c r="AT141" s="784">
        <f>'SAME R Results'!AP14</f>
        <v>0</v>
      </c>
      <c r="AU141" s="789"/>
      <c r="AV141" s="821">
        <f>'SAME R Results'!AQ14</f>
        <v>0</v>
      </c>
      <c r="AW141" s="821">
        <f>'SAME R Results'!AR14</f>
        <v>0.1842</v>
      </c>
      <c r="AX141" s="821">
        <f>'SAME R Results'!AS14</f>
        <v>0</v>
      </c>
      <c r="AY141" s="821">
        <f>'SAME R Results'!AT14</f>
        <v>0</v>
      </c>
      <c r="AZ141" s="824"/>
      <c r="BA141" s="824"/>
      <c r="BB141" s="821">
        <f>'SAME R Results'!AU14</f>
        <v>0.14634710000000001</v>
      </c>
      <c r="BC141" s="821">
        <f>'SAME R Results'!AV14</f>
        <v>2.6800000000000001E-2</v>
      </c>
      <c r="BD141" s="821">
        <f>'SAME R Results'!AW14</f>
        <v>6.4934835000000009</v>
      </c>
      <c r="BE141" s="821">
        <f>'SAME R Results'!AX14</f>
        <v>4.660736</v>
      </c>
      <c r="BF141" s="827">
        <f>'SAME R Results'!AY14</f>
        <v>99795</v>
      </c>
      <c r="BG141" s="784">
        <f>'SAME R Results'!AZ14</f>
        <v>0.22479245000000003</v>
      </c>
      <c r="BH141" s="784">
        <f>'SAME R Results'!BA14</f>
        <v>8.2000000000000003E-2</v>
      </c>
      <c r="BI141" s="789"/>
      <c r="BJ141" s="784">
        <f>'SAME R Results'!BB14</f>
        <v>9.7255000000000003</v>
      </c>
      <c r="BK141" s="784">
        <f>'SAME R Results'!BC14</f>
        <v>1.8327475000000009</v>
      </c>
      <c r="BL141" s="784">
        <f>'SAME R Results'!BD14</f>
        <v>3037043.9171539079</v>
      </c>
      <c r="BM141" s="784">
        <f>'SAME R Results'!BE14</f>
        <v>400.39400960857876</v>
      </c>
      <c r="BN141" s="784">
        <f>'SAME R Results'!BF14</f>
        <v>0.1195471</v>
      </c>
      <c r="BO141" s="784">
        <f>'SAME R Results'!BG14</f>
        <v>3.5698112500000004E-2</v>
      </c>
      <c r="BP141" s="789"/>
      <c r="BQ141" s="784">
        <f>'SAME R Results'!BH14</f>
        <v>21.97963</v>
      </c>
      <c r="BR141" s="817">
        <f>'SAME R Results'!BI14</f>
        <v>0.13183675328073566</v>
      </c>
      <c r="BS141" s="817">
        <f>'SAME R Results'!BJ14</f>
        <v>0.18452250171432627</v>
      </c>
      <c r="BT141" s="817">
        <f>'SAME R Results'!BL14</f>
        <v>3.3488353200746954</v>
      </c>
      <c r="BU141" s="817">
        <f>'SAME R Results'!BM14</f>
        <v>1.7857412174371969</v>
      </c>
      <c r="BV141" s="817">
        <f>'SAME R Results'!BN14</f>
        <v>0.11143717188099855</v>
      </c>
      <c r="BW141" s="784">
        <f>'SAME R Results'!BO14</f>
        <v>3037043.9171539079</v>
      </c>
      <c r="BX141" s="784">
        <f>'SAME R Results'!BP14</f>
        <v>2992867.0566282663</v>
      </c>
      <c r="BY141" s="784">
        <f>'SAME R Results'!BQ14</f>
        <v>2686519.7362136026</v>
      </c>
      <c r="BZ141" s="784">
        <f>'SAME R Results'!BR14</f>
        <v>400.39400960857876</v>
      </c>
      <c r="CA141" s="784">
        <f>'SAME R Results'!BS14</f>
        <v>0.40680713397851387</v>
      </c>
      <c r="CB141" s="784">
        <f>'SAME R Results'!BT14</f>
        <v>2.2599999999999998</v>
      </c>
      <c r="CC141" s="784">
        <f>'SAME R Results'!BV14</f>
        <v>1</v>
      </c>
      <c r="CD141" s="880">
        <f>'SAME R Results'!BW14</f>
        <v>2.2000000000000002</v>
      </c>
      <c r="CE141" s="1086">
        <f>'SAME R Results'!BZ14</f>
        <v>514.13740453829121</v>
      </c>
      <c r="CF141" s="1777">
        <f>'SAME R Results'!CA14</f>
        <v>4.9966666666667603</v>
      </c>
      <c r="CG141" s="1777" t="str">
        <f>'SAME R Results'!CB14</f>
        <v xml:space="preserve"> 09T</v>
      </c>
      <c r="CH141" s="1777">
        <f>'SAME R Results'!CC14</f>
        <v>210</v>
      </c>
      <c r="CI141" s="1777">
        <f>'SAME R Results'!CD14</f>
        <v>2.6393151434289032E-2</v>
      </c>
      <c r="CJ141" s="1777"/>
      <c r="CK141" s="1777"/>
      <c r="CL141" s="2015">
        <f>'SAME R Results'!CI14</f>
        <v>14</v>
      </c>
      <c r="CM141" s="2015" t="str">
        <f>'SAME R Results'!CJ14</f>
        <v>Teflon</v>
      </c>
      <c r="CN141" s="2016">
        <f>'SAME R Results'!CK14</f>
        <v>0.13183675328073566</v>
      </c>
      <c r="CO141" s="2016">
        <f>'SAME R Results'!CL14</f>
        <v>5.4389951059230753E-3</v>
      </c>
      <c r="CP141" s="2016">
        <f>'SAME R Results'!CM14</f>
        <v>2.1988858698260273E-2</v>
      </c>
    </row>
    <row r="142" spans="1:95" s="11" customFormat="1" ht="16.5" customHeight="1" x14ac:dyDescent="0.2">
      <c r="A142" s="780">
        <v>2</v>
      </c>
      <c r="B142" s="784">
        <f>'SAME R Results'!A16</f>
        <v>2</v>
      </c>
      <c r="C142" s="785" t="str">
        <f>'SAME R Results'!B16</f>
        <v>Teflon</v>
      </c>
      <c r="D142" s="784" t="str">
        <f>'SAME R Results'!C16</f>
        <v>T03</v>
      </c>
      <c r="E142" s="784" t="str">
        <f>'SAME R Results'!D16</f>
        <v>11 T</v>
      </c>
      <c r="F142" s="784">
        <f>'SAME R Results'!E16</f>
        <v>6</v>
      </c>
      <c r="G142" s="784">
        <f>'SAME R Results'!F16</f>
        <v>58</v>
      </c>
      <c r="H142" s="785" t="str">
        <f>'SAME R Results'!G16</f>
        <v>Baseline aging</v>
      </c>
      <c r="I142" s="784">
        <f>'SAME R Results'!H16</f>
        <v>211</v>
      </c>
      <c r="J142" s="786">
        <f>'SAME R Results'!I16</f>
        <v>40389</v>
      </c>
      <c r="K142" s="784">
        <f>'SAME R Results'!J16</f>
        <v>0</v>
      </c>
      <c r="L142" s="788"/>
      <c r="M142" s="788"/>
      <c r="N142" s="784">
        <f>'SAME R Results'!K16</f>
        <v>8.1</v>
      </c>
      <c r="O142" s="793">
        <f>'SAME R Results'!L16</f>
        <v>1.4450000000000001</v>
      </c>
      <c r="P142" s="784">
        <f>'SAME R Results'!M16</f>
        <v>60</v>
      </c>
      <c r="Q142" s="784">
        <f>'SAME R Results'!N16</f>
        <v>11</v>
      </c>
      <c r="R142" s="784">
        <f>'SAME R Results'!O16</f>
        <v>8</v>
      </c>
      <c r="S142" s="784" t="str">
        <f>'SAME R Results'!P16</f>
        <v>n</v>
      </c>
      <c r="T142" s="784" t="str">
        <f>'SAME R Results'!Q16</f>
        <v>n</v>
      </c>
      <c r="U142" s="784">
        <f>'SAME R Results'!R16</f>
        <v>34.4</v>
      </c>
      <c r="V142" s="784" t="str">
        <f>'SAME R Results'!S16</f>
        <v>y</v>
      </c>
      <c r="W142" s="784">
        <f>'SAME R Results'!T16</f>
        <v>75</v>
      </c>
      <c r="X142" s="784" t="str">
        <f>'SAME R Results'!U16</f>
        <v>n</v>
      </c>
      <c r="Y142" s="784" t="str">
        <f>'SAME R Results'!V16</f>
        <v>y</v>
      </c>
      <c r="Z142" s="784" t="str">
        <f>'SAME R Results'!W16</f>
        <v>y</v>
      </c>
      <c r="AA142" s="784" t="str">
        <f>'SAME R Results'!X16</f>
        <v>n</v>
      </c>
      <c r="AB142" s="784" t="str">
        <f>'SAME R Results'!Y16</f>
        <v>n</v>
      </c>
      <c r="AC142" s="789"/>
      <c r="AD142" s="784" t="str">
        <f>'SAME R Results'!Z16</f>
        <v>y</v>
      </c>
      <c r="AE142" s="784">
        <f>'SAME R Results'!AA16</f>
        <v>10</v>
      </c>
      <c r="AF142" s="784" t="str">
        <f>'SAME R Results'!AB16</f>
        <v>y</v>
      </c>
      <c r="AG142" s="817">
        <f>'SAME R Results'!AC16</f>
        <v>5.19567251427413E-2</v>
      </c>
      <c r="AH142" s="819">
        <f>'SAME R Results'!AD16</f>
        <v>0</v>
      </c>
      <c r="AI142" s="784">
        <f>'SAME R Results'!AE16</f>
        <v>0</v>
      </c>
      <c r="AJ142" s="784">
        <f>'SAME R Results'!AF16</f>
        <v>0</v>
      </c>
      <c r="AK142" s="784">
        <f>'SAME R Results'!AG16</f>
        <v>0</v>
      </c>
      <c r="AL142" s="784">
        <f>'SAME R Results'!AH16</f>
        <v>0</v>
      </c>
      <c r="AM142" s="784">
        <f>'SAME R Results'!AI16</f>
        <v>0</v>
      </c>
      <c r="AN142" s="784">
        <f>'SAME R Results'!AJ16</f>
        <v>0</v>
      </c>
      <c r="AO142" s="784">
        <f>'SAME R Results'!AK16</f>
        <v>0</v>
      </c>
      <c r="AP142" s="784">
        <f>'SAME R Results'!AL16</f>
        <v>0</v>
      </c>
      <c r="AQ142" s="784">
        <f>'SAME R Results'!AM16</f>
        <v>0</v>
      </c>
      <c r="AR142" s="817">
        <f>'SAME R Results'!AN16</f>
        <v>0</v>
      </c>
      <c r="AS142" s="819">
        <f>'SAME R Results'!AO16</f>
        <v>0</v>
      </c>
      <c r="AT142" s="784">
        <f>'SAME R Results'!AP16</f>
        <v>0</v>
      </c>
      <c r="AU142" s="789"/>
      <c r="AV142" s="821">
        <f>'SAME R Results'!AQ16</f>
        <v>0</v>
      </c>
      <c r="AW142" s="821">
        <f>'SAME R Results'!AR16</f>
        <v>0.188</v>
      </c>
      <c r="AX142" s="821">
        <f>'SAME R Results'!AS16</f>
        <v>0</v>
      </c>
      <c r="AY142" s="821">
        <f>'SAME R Results'!AT16</f>
        <v>0</v>
      </c>
      <c r="AZ142" s="824"/>
      <c r="BA142" s="824"/>
      <c r="BB142" s="821">
        <f>'SAME R Results'!AU16</f>
        <v>8.422855999999998E-2</v>
      </c>
      <c r="BC142" s="821">
        <f>'SAME R Results'!AV16</f>
        <v>2.6800000000000001E-2</v>
      </c>
      <c r="BD142" s="821">
        <f>'SAME R Results'!AW16</f>
        <v>5.3473210000000009</v>
      </c>
      <c r="BE142" s="821">
        <f>'SAME R Results'!AX16</f>
        <v>4.7119444999999995</v>
      </c>
      <c r="BF142" s="827">
        <f>'SAME R Results'!AY16</f>
        <v>71725</v>
      </c>
      <c r="BG142" s="784">
        <f>'SAME R Results'!AZ16</f>
        <v>0.1441955</v>
      </c>
      <c r="BH142" s="784">
        <f>'SAME R Results'!BA16</f>
        <v>8.2000000000000003E-2</v>
      </c>
      <c r="BI142" s="789"/>
      <c r="BJ142" s="784">
        <f>'SAME R Results'!BB16</f>
        <v>3.5743500000000004</v>
      </c>
      <c r="BK142" s="784">
        <f>'SAME R Results'!BC16</f>
        <v>0.63537650000000134</v>
      </c>
      <c r="BL142" s="784">
        <f>'SAME R Results'!BD16</f>
        <v>2105294.5686913007</v>
      </c>
      <c r="BM142" s="784">
        <f>'SAME R Results'!BE16</f>
        <v>111.85065367881325</v>
      </c>
      <c r="BN142" s="784">
        <f>'SAME R Results'!BF16</f>
        <v>5.7428559999999976E-2</v>
      </c>
      <c r="BO142" s="784">
        <f>'SAME R Results'!BG16</f>
        <v>1.5548875E-2</v>
      </c>
      <c r="BP142" s="789"/>
      <c r="BQ142" s="784">
        <f>'SAME R Results'!BH16</f>
        <v>8.0780309999999993</v>
      </c>
      <c r="BR142" s="817">
        <f>'SAME R Results'!BI16</f>
        <v>5.3128267816860503E-2</v>
      </c>
      <c r="BS142" s="817">
        <f>'SAME R Results'!BJ16</f>
        <v>0.14934491754394455</v>
      </c>
      <c r="BT142" s="817">
        <f>'SAME R Results'!BL16</f>
        <v>3.6934221929239239</v>
      </c>
      <c r="BU142" s="817">
        <f>'SAME R Results'!BM16</f>
        <v>2.7638822532432576</v>
      </c>
      <c r="BV142" s="817">
        <f>'SAME R Results'!BN16</f>
        <v>3.1687885565052865E-2</v>
      </c>
      <c r="BW142" s="784">
        <f>'SAME R Results'!BO16</f>
        <v>2105294.5686913007</v>
      </c>
      <c r="BX142" s="784">
        <f>'SAME R Results'!BP16</f>
        <v>2073543.6260468629</v>
      </c>
      <c r="BY142" s="784">
        <f>'SAME R Results'!BQ16</f>
        <v>1892114.5983492436</v>
      </c>
      <c r="BZ142" s="784">
        <f>'SAME R Results'!BR16</f>
        <v>111.85065367881325</v>
      </c>
      <c r="CA142" s="784">
        <f>'SAME R Results'!BS16</f>
        <v>0.14103180768889312</v>
      </c>
      <c r="CB142" s="784">
        <f>'SAME R Results'!BT16</f>
        <v>2.2599999999999998</v>
      </c>
      <c r="CC142" s="784">
        <f>'SAME R Results'!BV16</f>
        <v>1</v>
      </c>
      <c r="CD142" s="880">
        <f>'SAME R Results'!BW16</f>
        <v>2.2000000000000002</v>
      </c>
      <c r="CE142" s="1086">
        <f>'SAME R Results'!BZ16</f>
        <v>516.33842203068309</v>
      </c>
      <c r="CF142" s="1777">
        <f>'SAME R Results'!CA16</f>
        <v>0.91333333333332156</v>
      </c>
      <c r="CG142" s="1777" t="str">
        <f>'SAME R Results'!CB16</f>
        <v xml:space="preserve"> 11T</v>
      </c>
      <c r="CH142" s="1777">
        <f>'SAME R Results'!CC16</f>
        <v>211</v>
      </c>
      <c r="CI142" s="1777">
        <f>'SAME R Results'!CD16</f>
        <v>5.3067356934307253E-2</v>
      </c>
      <c r="CJ142" s="1777"/>
      <c r="CK142" s="1777"/>
      <c r="CL142" s="2015">
        <f>'SAME R Results'!CI16</f>
        <v>16</v>
      </c>
      <c r="CM142" s="2015" t="str">
        <f>'SAME R Results'!CJ16</f>
        <v>Teflon</v>
      </c>
      <c r="CN142" s="2016">
        <f>'SAME R Results'!CK16</f>
        <v>5.3128267816860503E-2</v>
      </c>
      <c r="CO142" s="2016">
        <f>'SAME R Results'!CL16</f>
        <v>7.1092274837766751E-3</v>
      </c>
      <c r="CP142" s="2016">
        <f>'SAME R Results'!CM16</f>
        <v>2.6428476894092549E-2</v>
      </c>
      <c r="CQ142" s="2020"/>
    </row>
    <row r="143" spans="1:95" ht="16.5" customHeight="1" x14ac:dyDescent="0.2">
      <c r="A143" s="780">
        <v>2</v>
      </c>
      <c r="B143" s="784">
        <f>'SAME R Results'!A17</f>
        <v>2</v>
      </c>
      <c r="C143" s="785" t="str">
        <f>'SAME R Results'!B17</f>
        <v>Teflon</v>
      </c>
      <c r="D143" s="784" t="str">
        <f>'SAME R Results'!C17</f>
        <v>T03</v>
      </c>
      <c r="E143" s="784" t="str">
        <f>'SAME R Results'!D17</f>
        <v>11Ta</v>
      </c>
      <c r="F143" s="784">
        <f>'SAME R Results'!E17</f>
        <v>6</v>
      </c>
      <c r="G143" s="784" t="str">
        <f>'SAME R Results'!F17</f>
        <v>58a</v>
      </c>
      <c r="H143" s="785" t="str">
        <f>'SAME R Results'!G17</f>
        <v>aged</v>
      </c>
      <c r="I143" s="784">
        <f>'SAME R Results'!H17</f>
        <v>211</v>
      </c>
      <c r="J143" s="786">
        <f>'SAME R Results'!I17</f>
        <v>40389</v>
      </c>
      <c r="K143" s="784">
        <f>'SAME R Results'!J17</f>
        <v>0</v>
      </c>
      <c r="L143" s="788"/>
      <c r="M143" s="788"/>
      <c r="N143" s="784">
        <f>'SAME R Results'!K17</f>
        <v>8.1</v>
      </c>
      <c r="O143" s="793">
        <f>'SAME R Results'!L17</f>
        <v>1.4450000000000001</v>
      </c>
      <c r="P143" s="784">
        <f>'SAME R Results'!M17</f>
        <v>0</v>
      </c>
      <c r="Q143" s="784">
        <f>'SAME R Results'!N17</f>
        <v>0</v>
      </c>
      <c r="R143" s="784">
        <f>'SAME R Results'!O17</f>
        <v>0</v>
      </c>
      <c r="S143" s="784">
        <f>'SAME R Results'!P17</f>
        <v>0</v>
      </c>
      <c r="T143" s="784">
        <f>'SAME R Results'!Q17</f>
        <v>0</v>
      </c>
      <c r="U143" s="784">
        <f>'SAME R Results'!R17</f>
        <v>805.4</v>
      </c>
      <c r="V143" s="784">
        <f>'SAME R Results'!S17</f>
        <v>0</v>
      </c>
      <c r="W143" s="784">
        <f>'SAME R Results'!T17</f>
        <v>0</v>
      </c>
      <c r="X143" s="784" t="str">
        <f>'SAME R Results'!U17</f>
        <v>n</v>
      </c>
      <c r="Y143" s="784" t="str">
        <f>'SAME R Results'!V17</f>
        <v>y</v>
      </c>
      <c r="Z143" s="784" t="str">
        <f>'SAME R Results'!W17</f>
        <v>y</v>
      </c>
      <c r="AA143" s="784" t="str">
        <f>'SAME R Results'!X17</f>
        <v>n</v>
      </c>
      <c r="AB143" s="784" t="str">
        <f>'SAME R Results'!Y17</f>
        <v>n</v>
      </c>
      <c r="AC143" s="789"/>
      <c r="AD143" s="784" t="str">
        <f>'SAME R Results'!Z17</f>
        <v>y</v>
      </c>
      <c r="AE143" s="784">
        <f>'SAME R Results'!AA17</f>
        <v>10</v>
      </c>
      <c r="AF143" s="784" t="str">
        <f>'SAME R Results'!AB17</f>
        <v>y</v>
      </c>
      <c r="AG143" s="817">
        <f>'SAME R Results'!AC17</f>
        <v>5.19567251427413E-2</v>
      </c>
      <c r="AH143" s="819">
        <f>'SAME R Results'!AD17</f>
        <v>0</v>
      </c>
      <c r="AI143" s="784">
        <f>'SAME R Results'!AE17</f>
        <v>50</v>
      </c>
      <c r="AJ143" s="784">
        <f>'SAME R Results'!AF17</f>
        <v>720</v>
      </c>
      <c r="AK143" s="784">
        <f>'SAME R Results'!AG17</f>
        <v>0</v>
      </c>
      <c r="AL143" s="784" t="str">
        <f>'SAME R Results'!AH17</f>
        <v>n</v>
      </c>
      <c r="AM143" s="784" t="str">
        <f>'SAME R Results'!AI17</f>
        <v>y</v>
      </c>
      <c r="AN143" s="784" t="str">
        <f>'SAME R Results'!AJ17</f>
        <v>y</v>
      </c>
      <c r="AO143" s="784" t="str">
        <f>'SAME R Results'!AK17</f>
        <v>n</v>
      </c>
      <c r="AP143" s="784" t="str">
        <f>'SAME R Results'!AL17</f>
        <v>n</v>
      </c>
      <c r="AQ143" s="784" t="str">
        <f>'SAME R Results'!AM17</f>
        <v>y</v>
      </c>
      <c r="AR143" s="817">
        <f>'SAME R Results'!AN17</f>
        <v>5.19567251427413E-2</v>
      </c>
      <c r="AS143" s="819">
        <f>'SAME R Results'!AO17</f>
        <v>0</v>
      </c>
      <c r="AT143" s="784">
        <f>'SAME R Results'!AP17</f>
        <v>0</v>
      </c>
      <c r="AU143" s="789"/>
      <c r="AV143" s="821">
        <f>'SAME R Results'!AQ17</f>
        <v>0</v>
      </c>
      <c r="AW143" s="821">
        <f>'SAME R Results'!AR17</f>
        <v>0.78200000000000003</v>
      </c>
      <c r="AX143" s="821">
        <f>'SAME R Results'!AS17</f>
        <v>0</v>
      </c>
      <c r="AY143" s="821">
        <f>'SAME R Results'!AT17</f>
        <v>0</v>
      </c>
      <c r="AZ143" s="824"/>
      <c r="BA143" s="824"/>
      <c r="BB143" s="821">
        <f>'SAME R Results'!AU17</f>
        <v>8.644104499999998E-2</v>
      </c>
      <c r="BC143" s="821">
        <f>'SAME R Results'!AV17</f>
        <v>2.6800000000000001E-2</v>
      </c>
      <c r="BD143" s="821">
        <f>'SAME R Results'!AW17</f>
        <v>5.0834199999999994</v>
      </c>
      <c r="BE143" s="821">
        <f>'SAME R Results'!AX17</f>
        <v>4.7389840000000003</v>
      </c>
      <c r="BF143" s="827">
        <f>'SAME R Results'!AY17</f>
        <v>20380</v>
      </c>
      <c r="BG143" s="784">
        <f>'SAME R Results'!AZ17</f>
        <v>0.14796445</v>
      </c>
      <c r="BH143" s="784">
        <f>'SAME R Results'!BA17</f>
        <v>8.2000000000000003E-2</v>
      </c>
      <c r="BI143" s="789"/>
      <c r="BJ143" s="784">
        <f>'SAME R Results'!BB17</f>
        <v>3.5562999999999994</v>
      </c>
      <c r="BK143" s="784">
        <f>'SAME R Results'!BC17</f>
        <v>0.34443599999999908</v>
      </c>
      <c r="BL143" s="784">
        <f>'SAME R Results'!BD17</f>
        <v>557920.01363368786</v>
      </c>
      <c r="BM143" s="784">
        <f>'SAME R Results'!BE17</f>
        <v>58.353221390514022</v>
      </c>
      <c r="BN143" s="784">
        <f>'SAME R Results'!BF17</f>
        <v>5.9641044999999976E-2</v>
      </c>
      <c r="BO143" s="784">
        <f>'SAME R Results'!BG17</f>
        <v>1.6491112499999998E-2</v>
      </c>
      <c r="BP143" s="789"/>
      <c r="BQ143" s="784">
        <f>'SAME R Results'!BH17</f>
        <v>8.0372379999999986</v>
      </c>
      <c r="BR143" s="817">
        <f>'SAME R Results'!BI17</f>
        <v>0.10459065809534994</v>
      </c>
      <c r="BS143" s="817">
        <f>'SAME R Results'!BJ17</f>
        <v>0.23211570631965311</v>
      </c>
      <c r="BT143" s="817">
        <f>'SAME R Results'!BL17</f>
        <v>3.6165567968807428</v>
      </c>
      <c r="BU143" s="817">
        <f>'SAME R Results'!BM17</f>
        <v>2.4420805206174716</v>
      </c>
      <c r="BV143" s="817">
        <f>'SAME R Results'!BN17</f>
        <v>7.0208077224969093E-2</v>
      </c>
      <c r="BW143" s="784">
        <f>'SAME R Results'!BO17</f>
        <v>557920.01363368786</v>
      </c>
      <c r="BX143" s="784">
        <f>'SAME R Results'!BP17</f>
        <v>548898.27489414602</v>
      </c>
      <c r="BY143" s="784">
        <f>'SAME R Results'!BQ17</f>
        <v>517486.93410012359</v>
      </c>
      <c r="BZ143" s="784">
        <f>'SAME R Results'!BR17</f>
        <v>58.353221390514022</v>
      </c>
      <c r="CA143" s="784">
        <f>'SAME R Results'!BS17</f>
        <v>7.6452987658705285E-2</v>
      </c>
      <c r="CB143" s="784">
        <f>'SAME R Results'!BT17</f>
        <v>2.2599999999999998</v>
      </c>
      <c r="CC143" s="784">
        <f>'SAME R Results'!BV17</f>
        <v>1</v>
      </c>
      <c r="CD143" s="880">
        <f>'SAME R Results'!BW17</f>
        <v>2.2000000000000002</v>
      </c>
      <c r="CE143" s="1086">
        <f>'SAME R Results'!BZ17</f>
        <v>516.33842203068309</v>
      </c>
      <c r="CF143" s="1777">
        <f>'SAME R Results'!CA17</f>
        <v>0.91333333333332156</v>
      </c>
      <c r="CG143" s="1777">
        <f>'SAME R Results'!CB17</f>
        <v>0</v>
      </c>
      <c r="CH143" s="1777">
        <f>'SAME R Results'!CC17</f>
        <v>0</v>
      </c>
      <c r="CI143" s="1777">
        <f>'SAME R Results'!CD17</f>
        <v>5.2799373722628412E-2</v>
      </c>
      <c r="CJ143" s="1777"/>
      <c r="CK143" s="1777"/>
      <c r="CL143" s="2015">
        <f>'SAME R Results'!CI17</f>
        <v>17</v>
      </c>
      <c r="CM143" s="2015" t="str">
        <f>'SAME R Results'!CJ17</f>
        <v>Teflon</v>
      </c>
      <c r="CN143" s="2016">
        <f>'SAME R Results'!CK17</f>
        <v>0.10459065809534994</v>
      </c>
      <c r="CO143" s="2016">
        <f>'SAME R Results'!CL17</f>
        <v>7.4205896353946449E-3</v>
      </c>
      <c r="CP143" s="2016">
        <f>'SAME R Results'!CM17</f>
        <v>2.7355694976311538E-2</v>
      </c>
    </row>
    <row r="144" spans="1:95" ht="16.5" customHeight="1" x14ac:dyDescent="0.2">
      <c r="A144" s="780">
        <v>2</v>
      </c>
      <c r="B144" s="784">
        <f>'SAME R Results'!A38</f>
        <v>6</v>
      </c>
      <c r="C144" s="785" t="str">
        <f>'SAME R Results'!B38</f>
        <v>Teflon</v>
      </c>
      <c r="D144" s="784" t="str">
        <f>'SAME R Results'!C38</f>
        <v>T07</v>
      </c>
      <c r="E144" s="784" t="str">
        <f>'SAME R Results'!D38</f>
        <v>22 T</v>
      </c>
      <c r="F144" s="784">
        <f>'SAME R Results'!E38</f>
        <v>3</v>
      </c>
      <c r="G144" s="784">
        <f>'SAME R Results'!F38</f>
        <v>69</v>
      </c>
      <c r="H144" s="785" t="str">
        <f>'SAME R Results'!G38</f>
        <v>High temp aged STS det</v>
      </c>
      <c r="I144" s="784">
        <f>'SAME R Results'!H38</f>
        <v>236</v>
      </c>
      <c r="J144" s="786">
        <f>'SAME R Results'!I38</f>
        <v>40414</v>
      </c>
      <c r="K144" s="784">
        <f>'SAME R Results'!J38</f>
        <v>0</v>
      </c>
      <c r="L144" s="788"/>
      <c r="M144" s="788"/>
      <c r="N144" s="784">
        <f>'SAME R Results'!K38</f>
        <v>8.1</v>
      </c>
      <c r="O144" s="793">
        <f>'SAME R Results'!L38</f>
        <v>1.45</v>
      </c>
      <c r="P144" s="784">
        <f>'SAME R Results'!M38</f>
        <v>60</v>
      </c>
      <c r="Q144" s="784">
        <f>'SAME R Results'!N38</f>
        <v>720</v>
      </c>
      <c r="R144" s="784">
        <f>'SAME R Results'!O38</f>
        <v>8</v>
      </c>
      <c r="S144" s="784" t="str">
        <f>'SAME R Results'!P38</f>
        <v>n</v>
      </c>
      <c r="T144" s="784" t="str">
        <f>'SAME R Results'!Q38</f>
        <v>n</v>
      </c>
      <c r="U144" s="784">
        <f>'SAME R Results'!R38</f>
        <v>744.57142857142856</v>
      </c>
      <c r="V144" s="784" t="str">
        <f>'SAME R Results'!S38</f>
        <v>y</v>
      </c>
      <c r="W144" s="784">
        <f>'SAME R Results'!T38</f>
        <v>45</v>
      </c>
      <c r="X144" s="784" t="str">
        <f>'SAME R Results'!U38</f>
        <v>y</v>
      </c>
      <c r="Y144" s="784" t="str">
        <f>'SAME R Results'!V38</f>
        <v>n</v>
      </c>
      <c r="Z144" s="784" t="str">
        <f>'SAME R Results'!W38</f>
        <v>y</v>
      </c>
      <c r="AA144" s="784" t="str">
        <f>'SAME R Results'!X38</f>
        <v>n</v>
      </c>
      <c r="AB144" s="784" t="str">
        <f>'SAME R Results'!Y38</f>
        <v>n</v>
      </c>
      <c r="AC144" s="789"/>
      <c r="AD144" s="784" t="str">
        <f>'SAME R Results'!Z38</f>
        <v>y</v>
      </c>
      <c r="AE144" s="784">
        <f>'SAME R Results'!AA38</f>
        <v>10</v>
      </c>
      <c r="AF144" s="784" t="str">
        <f>'SAME R Results'!AB38</f>
        <v>y</v>
      </c>
      <c r="AG144" s="817">
        <f>'SAME R Results'!AC38</f>
        <v>5.19567251427413E-2</v>
      </c>
      <c r="AH144" s="819">
        <f>'SAME R Results'!AD38</f>
        <v>0</v>
      </c>
      <c r="AI144" s="784">
        <f>'SAME R Results'!AE38</f>
        <v>0</v>
      </c>
      <c r="AJ144" s="784">
        <f>'SAME R Results'!AF38</f>
        <v>0</v>
      </c>
      <c r="AK144" s="784">
        <f>'SAME R Results'!AG38</f>
        <v>0</v>
      </c>
      <c r="AL144" s="784">
        <f>'SAME R Results'!AH38</f>
        <v>0</v>
      </c>
      <c r="AM144" s="784">
        <f>'SAME R Results'!AI38</f>
        <v>0</v>
      </c>
      <c r="AN144" s="784">
        <f>'SAME R Results'!AJ38</f>
        <v>0</v>
      </c>
      <c r="AO144" s="784">
        <f>'SAME R Results'!AK38</f>
        <v>0</v>
      </c>
      <c r="AP144" s="784">
        <f>'SAME R Results'!AL38</f>
        <v>0</v>
      </c>
      <c r="AQ144" s="784">
        <f>'SAME R Results'!AM38</f>
        <v>0</v>
      </c>
      <c r="AR144" s="817">
        <f>'SAME R Results'!AN38</f>
        <v>0</v>
      </c>
      <c r="AS144" s="819">
        <f>'SAME R Results'!AO38</f>
        <v>0</v>
      </c>
      <c r="AT144" s="784">
        <f>'SAME R Results'!AP38</f>
        <v>0</v>
      </c>
      <c r="AU144" s="789"/>
      <c r="AV144" s="821">
        <f>'SAME R Results'!AQ38</f>
        <v>0</v>
      </c>
      <c r="AW144" s="821">
        <f>'SAME R Results'!AR38</f>
        <v>5.0415189999999992</v>
      </c>
      <c r="AX144" s="821">
        <f>'SAME R Results'!AS38</f>
        <v>4.6750034999999999</v>
      </c>
      <c r="AY144" s="821">
        <f>'SAME R Results'!AT38</f>
        <v>5.1367965</v>
      </c>
      <c r="AZ144" s="824"/>
      <c r="BA144" s="824"/>
      <c r="BB144" s="821">
        <f>'SAME R Results'!AU38</f>
        <v>0</v>
      </c>
      <c r="BC144" s="821">
        <f>'SAME R Results'!AV38</f>
        <v>0</v>
      </c>
      <c r="BD144" s="821">
        <f>'SAME R Results'!AW38</f>
        <v>6.5043949999999997</v>
      </c>
      <c r="BE144" s="821">
        <f>'SAME R Results'!AX38</f>
        <v>4.6807259999999999</v>
      </c>
      <c r="BF144" s="827">
        <f>'SAME R Results'!AY38</f>
        <v>30275</v>
      </c>
      <c r="BG144" s="784">
        <f>'SAME R Results'!AZ38</f>
        <v>0</v>
      </c>
      <c r="BH144" s="784">
        <f>'SAME R Results'!BA38</f>
        <v>0</v>
      </c>
      <c r="BI144" s="789"/>
      <c r="BJ144" s="784">
        <f>'SAME R Results'!BB38</f>
        <v>37.934999999999995</v>
      </c>
      <c r="BK144" s="784">
        <f>'SAME R Results'!BC38</f>
        <v>1.8236689999999998</v>
      </c>
      <c r="BL144" s="784">
        <f>'SAME R Results'!BD38</f>
        <v>840335.70495541021</v>
      </c>
      <c r="BM144" s="784">
        <f>'SAME R Results'!BE38</f>
        <v>397.56403067241467</v>
      </c>
      <c r="BN144" s="784">
        <f>'SAME R Results'!BF38</f>
        <v>0</v>
      </c>
      <c r="BO144" s="784">
        <f>'SAME R Results'!BG38</f>
        <v>0</v>
      </c>
      <c r="BP144" s="789"/>
      <c r="BQ144" s="784">
        <f>'SAME R Results'!BH38</f>
        <v>85.733099999999979</v>
      </c>
      <c r="BR144" s="817">
        <f>'SAME R Results'!BI38</f>
        <v>0.47310143830376716</v>
      </c>
      <c r="BS144" s="817">
        <f>'SAME R Results'!BJ38</f>
        <v>0.44575012050849505</v>
      </c>
      <c r="BT144" s="817">
        <f>'SAME R Results'!BL38</f>
        <v>0</v>
      </c>
      <c r="BU144" s="817" t="e">
        <f>'SAME R Results'!BM38</f>
        <v>#NUM!</v>
      </c>
      <c r="BV144" s="817" t="e">
        <f>'SAME R Results'!BN38</f>
        <v>#NUM!</v>
      </c>
      <c r="BW144" s="784">
        <f>'SAME R Results'!BO38</f>
        <v>840335.70495541021</v>
      </c>
      <c r="BX144" s="784">
        <f>'SAME R Results'!BP38</f>
        <v>826933.68629301421</v>
      </c>
      <c r="BY144" s="784">
        <f>'SAME R Results'!BQ38</f>
        <v>774505.57198218454</v>
      </c>
      <c r="BZ144" s="784">
        <f>'SAME R Results'!BR38</f>
        <v>397.56403067241467</v>
      </c>
      <c r="CA144" s="784">
        <f>'SAME R Results'!BS38</f>
        <v>0.40479201811240334</v>
      </c>
      <c r="CB144" s="784">
        <f>'SAME R Results'!BT38</f>
        <v>2.2599999999999998</v>
      </c>
      <c r="CC144" s="784">
        <f>'SAME R Results'!BV38</f>
        <v>1</v>
      </c>
      <c r="CD144" s="880">
        <f>'SAME R Results'!BW38</f>
        <v>2.2000000000000002</v>
      </c>
      <c r="CE144" s="1086">
        <f>'SAME R Results'!BZ38</f>
        <v>527.99672644531518</v>
      </c>
      <c r="CF144" s="1777">
        <f>'SAME R Results'!CA38</f>
        <v>0</v>
      </c>
      <c r="CG144" s="1777">
        <f>'SAME R Results'!CB38</f>
        <v>0</v>
      </c>
      <c r="CH144" s="1777">
        <f>'SAME R Results'!CC38</f>
        <v>0</v>
      </c>
      <c r="CI144" s="1777">
        <f>'SAME R Results'!CD38</f>
        <v>0</v>
      </c>
      <c r="CJ144" s="1777"/>
      <c r="CK144" s="1777"/>
      <c r="CL144" s="2015"/>
      <c r="CM144" s="2015"/>
      <c r="CN144" s="2016"/>
      <c r="CO144" s="2016"/>
      <c r="CP144" s="2016"/>
    </row>
    <row r="145" spans="1:95" ht="16.5" customHeight="1" x14ac:dyDescent="0.2">
      <c r="A145" s="780">
        <v>2</v>
      </c>
      <c r="B145" s="784">
        <f>'SAME R Results'!A56</f>
        <v>4</v>
      </c>
      <c r="C145" s="785" t="str">
        <f>'SAME R Results'!B56</f>
        <v>Teflon</v>
      </c>
      <c r="D145" s="784" t="str">
        <f>'SAME R Results'!C56</f>
        <v>T04</v>
      </c>
      <c r="E145" s="784" t="str">
        <f>'SAME R Results'!D56</f>
        <v>32 T</v>
      </c>
      <c r="F145" s="784">
        <f>'SAME R Results'!E56</f>
        <v>4</v>
      </c>
      <c r="G145" s="784">
        <f>'SAME R Results'!F56</f>
        <v>79</v>
      </c>
      <c r="H145" s="785" t="str">
        <f>'SAME R Results'!G56</f>
        <v>Baseline aging</v>
      </c>
      <c r="I145" s="784">
        <f>'SAME R Results'!H56</f>
        <v>239</v>
      </c>
      <c r="J145" s="786">
        <f>'SAME R Results'!I56</f>
        <v>40416</v>
      </c>
      <c r="K145" s="784">
        <f>'SAME R Results'!J56</f>
        <v>0</v>
      </c>
      <c r="L145" s="788"/>
      <c r="M145" s="788"/>
      <c r="N145" s="784">
        <f>'SAME R Results'!K56</f>
        <v>8.1</v>
      </c>
      <c r="O145" s="793">
        <f>'SAME R Results'!L56</f>
        <v>1.4450000000000001</v>
      </c>
      <c r="P145" s="784">
        <f>'SAME R Results'!M56</f>
        <v>60</v>
      </c>
      <c r="Q145" s="784">
        <f>'SAME R Results'!N56</f>
        <v>11</v>
      </c>
      <c r="R145" s="784">
        <f>'SAME R Results'!O56</f>
        <v>8</v>
      </c>
      <c r="S145" s="784" t="str">
        <f>'SAME R Results'!P56</f>
        <v>n</v>
      </c>
      <c r="T145" s="784" t="str">
        <f>'SAME R Results'!Q56</f>
        <v>n</v>
      </c>
      <c r="U145" s="784">
        <f>'SAME R Results'!R56</f>
        <v>33</v>
      </c>
      <c r="V145" s="784" t="str">
        <f>'SAME R Results'!S56</f>
        <v>y</v>
      </c>
      <c r="W145" s="784">
        <f>'SAME R Results'!T56</f>
        <v>75</v>
      </c>
      <c r="X145" s="784" t="str">
        <f>'SAME R Results'!U56</f>
        <v>n</v>
      </c>
      <c r="Y145" s="784" t="str">
        <f>'SAME R Results'!V56</f>
        <v>y</v>
      </c>
      <c r="Z145" s="784" t="str">
        <f>'SAME R Results'!W56</f>
        <v>y</v>
      </c>
      <c r="AA145" s="784" t="str">
        <f>'SAME R Results'!X56</f>
        <v>n</v>
      </c>
      <c r="AB145" s="784" t="str">
        <f>'SAME R Results'!Y56</f>
        <v>n</v>
      </c>
      <c r="AC145" s="789"/>
      <c r="AD145" s="784" t="str">
        <f>'SAME R Results'!Z56</f>
        <v>y</v>
      </c>
      <c r="AE145" s="784">
        <f>'SAME R Results'!AA56</f>
        <v>10</v>
      </c>
      <c r="AF145" s="784" t="str">
        <f>'SAME R Results'!AB56</f>
        <v>y</v>
      </c>
      <c r="AG145" s="817">
        <f>'SAME R Results'!AC56</f>
        <v>5.19567251427413E-2</v>
      </c>
      <c r="AH145" s="819">
        <f>'SAME R Results'!AD56</f>
        <v>0</v>
      </c>
      <c r="AI145" s="784">
        <f>'SAME R Results'!AE56</f>
        <v>58</v>
      </c>
      <c r="AJ145" s="784">
        <f>'SAME R Results'!AF56</f>
        <v>480</v>
      </c>
      <c r="AK145" s="784">
        <f>'SAME R Results'!AG56</f>
        <v>0</v>
      </c>
      <c r="AL145" s="784" t="str">
        <f>'SAME R Results'!AH56</f>
        <v>n</v>
      </c>
      <c r="AM145" s="784" t="str">
        <f>'SAME R Results'!AI56</f>
        <v>y</v>
      </c>
      <c r="AN145" s="784" t="str">
        <f>'SAME R Results'!AJ56</f>
        <v>y</v>
      </c>
      <c r="AO145" s="784" t="str">
        <f>'SAME R Results'!AK56</f>
        <v>n</v>
      </c>
      <c r="AP145" s="784" t="str">
        <f>'SAME R Results'!AL56</f>
        <v>n</v>
      </c>
      <c r="AQ145" s="784" t="str">
        <f>'SAME R Results'!AM56</f>
        <v>y</v>
      </c>
      <c r="AR145" s="817">
        <f>'SAME R Results'!AN56</f>
        <v>5.19567251427413E-2</v>
      </c>
      <c r="AS145" s="819">
        <f>'SAME R Results'!AO56</f>
        <v>0</v>
      </c>
      <c r="AT145" s="784">
        <f>'SAME R Results'!AP56</f>
        <v>0</v>
      </c>
      <c r="AU145" s="789"/>
      <c r="AV145" s="821">
        <f>'SAME R Results'!AQ56</f>
        <v>0</v>
      </c>
      <c r="AW145" s="821">
        <f>'SAME R Results'!AR56</f>
        <v>1.1039280000000002</v>
      </c>
      <c r="AX145" s="821">
        <f>'SAME R Results'!AS56</f>
        <v>0</v>
      </c>
      <c r="AY145" s="821">
        <f>'SAME R Results'!AT56</f>
        <v>0</v>
      </c>
      <c r="AZ145" s="824"/>
      <c r="BA145" s="824"/>
      <c r="BB145" s="821">
        <f>'SAME R Results'!AU56</f>
        <v>0.13360604999999998</v>
      </c>
      <c r="BC145" s="821">
        <f>'SAME R Results'!AV56</f>
        <v>2.6016234999999999E-2</v>
      </c>
      <c r="BD145" s="821">
        <f>'SAME R Results'!AW56</f>
        <v>6.5771334999999995</v>
      </c>
      <c r="BE145" s="821">
        <f>'SAME R Results'!AX56</f>
        <v>4.6742254999999995</v>
      </c>
      <c r="BF145" s="827">
        <f>'SAME R Results'!AY56</f>
        <v>86740</v>
      </c>
      <c r="BG145" s="784">
        <f>'SAME R Results'!AZ56</f>
        <v>0.20437635000000004</v>
      </c>
      <c r="BH145" s="784">
        <f>'SAME R Results'!BA56</f>
        <v>8.772278E-2</v>
      </c>
      <c r="BI145" s="789"/>
      <c r="BJ145" s="784">
        <f>'SAME R Results'!BB56</f>
        <v>9.5280000000000005</v>
      </c>
      <c r="BK145" s="784">
        <f>'SAME R Results'!BC56</f>
        <v>1.902908</v>
      </c>
      <c r="BL145" s="784">
        <f>'SAME R Results'!BD56</f>
        <v>2596153.6033963198</v>
      </c>
      <c r="BM145" s="784">
        <f>'SAME R Results'!BE56</f>
        <v>422.75684358189562</v>
      </c>
      <c r="BN145" s="784">
        <f>'SAME R Results'!BF56</f>
        <v>0.10758981499999998</v>
      </c>
      <c r="BO145" s="784">
        <f>'SAME R Results'!BG56</f>
        <v>2.916339250000001E-2</v>
      </c>
      <c r="BP145" s="789"/>
      <c r="BQ145" s="784">
        <f>'SAME R Results'!BH56</f>
        <v>21.533279999999998</v>
      </c>
      <c r="BR145" s="817">
        <f>'SAME R Results'!BI56</f>
        <v>0.16283968830998286</v>
      </c>
      <c r="BS145" s="817">
        <f>'SAME R Results'!BJ56</f>
        <v>0.19310173093440533</v>
      </c>
      <c r="BT145" s="817">
        <f>'SAME R Results'!BL56</f>
        <v>3.6892077970695603</v>
      </c>
      <c r="BU145" s="817">
        <f>'SAME R Results'!BM56</f>
        <v>1.5111289946801014</v>
      </c>
      <c r="BV145" s="817">
        <f>'SAME R Results'!BN56</f>
        <v>0.14953653401481964</v>
      </c>
      <c r="BW145" s="784">
        <f>'SAME R Results'!BO56</f>
        <v>2596153.6033963198</v>
      </c>
      <c r="BX145" s="784">
        <f>'SAME R Results'!BP56</f>
        <v>2557755.8792418619</v>
      </c>
      <c r="BY145" s="784">
        <f>'SAME R Results'!BQ56</f>
        <v>2313279.2390166917</v>
      </c>
      <c r="BZ145" s="784">
        <f>'SAME R Results'!BR56</f>
        <v>422.75684358189562</v>
      </c>
      <c r="CA145" s="784">
        <f>'SAME R Results'!BS56</f>
        <v>0.42238036047234306</v>
      </c>
      <c r="CB145" s="784">
        <f>'SAME R Results'!BT56</f>
        <v>2.2599999999999998</v>
      </c>
      <c r="CC145" s="784">
        <f>'SAME R Results'!BV56</f>
        <v>1</v>
      </c>
      <c r="CD145" s="880">
        <f>'SAME R Results'!BW56</f>
        <v>2.2000000000000002</v>
      </c>
      <c r="CE145" s="1086">
        <f>'SAME R Results'!BZ56</f>
        <v>513.37523874459316</v>
      </c>
      <c r="CF145" s="1777">
        <f>'SAME R Results'!CA56</f>
        <v>96.153333333333308</v>
      </c>
      <c r="CG145" s="1777" t="str">
        <f>'SAME R Results'!CB56</f>
        <v xml:space="preserve"> 32T</v>
      </c>
      <c r="CH145" s="1777">
        <f>'SAME R Results'!CC56</f>
        <v>239</v>
      </c>
      <c r="CI145" s="1777">
        <f>'SAME R Results'!CD56</f>
        <v>1.3436838383138045E-3</v>
      </c>
      <c r="CJ145" s="1777"/>
      <c r="CK145" s="1777"/>
      <c r="CL145" s="2015">
        <f>'SAME R Results'!CI56</f>
        <v>56</v>
      </c>
      <c r="CM145" s="2015" t="str">
        <f>'SAME R Results'!CJ56</f>
        <v>Teflon</v>
      </c>
      <c r="CN145" s="2016">
        <f>'SAME R Results'!CK56</f>
        <v>0.16283968830998286</v>
      </c>
      <c r="CO145" s="2016">
        <f>'SAME R Results'!CL56</f>
        <v>4.9964434122437449E-3</v>
      </c>
      <c r="CP145" s="2016">
        <f>'SAME R Results'!CM56</f>
        <v>2.0081180143113744E-2</v>
      </c>
    </row>
    <row r="146" spans="1:95" s="4" customFormat="1" ht="16.5" customHeight="1" x14ac:dyDescent="0.2">
      <c r="A146" s="780">
        <v>2</v>
      </c>
      <c r="B146" s="784">
        <f>'SAME R Results'!A57</f>
        <v>4</v>
      </c>
      <c r="C146" s="785" t="str">
        <f>'SAME R Results'!B57</f>
        <v>Teflon</v>
      </c>
      <c r="D146" s="784" t="str">
        <f>'SAME R Results'!C57</f>
        <v>T04</v>
      </c>
      <c r="E146" s="784" t="str">
        <f>'SAME R Results'!D57</f>
        <v>32 Ta</v>
      </c>
      <c r="F146" s="784">
        <f>'SAME R Results'!E57</f>
        <v>4</v>
      </c>
      <c r="G146" s="784" t="str">
        <f>'SAME R Results'!F57</f>
        <v>79a</v>
      </c>
      <c r="H146" s="785" t="str">
        <f>'SAME R Results'!G57</f>
        <v>aged</v>
      </c>
      <c r="I146" s="784">
        <f>'SAME R Results'!H57</f>
        <v>239</v>
      </c>
      <c r="J146" s="786">
        <f>'SAME R Results'!I57</f>
        <v>40416</v>
      </c>
      <c r="K146" s="784">
        <f>'SAME R Results'!J57</f>
        <v>0</v>
      </c>
      <c r="L146" s="788"/>
      <c r="M146" s="788"/>
      <c r="N146" s="784">
        <f>'SAME R Results'!K57</f>
        <v>8.1</v>
      </c>
      <c r="O146" s="793">
        <f>'SAME R Results'!L57</f>
        <v>1.4450000000000001</v>
      </c>
      <c r="P146" s="784">
        <f>'SAME R Results'!M57</f>
        <v>0</v>
      </c>
      <c r="Q146" s="784">
        <f>'SAME R Results'!N57</f>
        <v>0</v>
      </c>
      <c r="R146" s="784">
        <f>'SAME R Results'!O57</f>
        <v>0</v>
      </c>
      <c r="S146" s="784">
        <f>'SAME R Results'!P57</f>
        <v>0</v>
      </c>
      <c r="T146" s="784">
        <f>'SAME R Results'!Q57</f>
        <v>0</v>
      </c>
      <c r="U146" s="784">
        <f>'SAME R Results'!R57</f>
        <v>560</v>
      </c>
      <c r="V146" s="784">
        <f>'SAME R Results'!S57</f>
        <v>0</v>
      </c>
      <c r="W146" s="784">
        <f>'SAME R Results'!T57</f>
        <v>0</v>
      </c>
      <c r="X146" s="784" t="str">
        <f>'SAME R Results'!U57</f>
        <v>n</v>
      </c>
      <c r="Y146" s="784" t="str">
        <f>'SAME R Results'!V57</f>
        <v>y</v>
      </c>
      <c r="Z146" s="784" t="str">
        <f>'SAME R Results'!W57</f>
        <v>y</v>
      </c>
      <c r="AA146" s="784" t="str">
        <f>'SAME R Results'!X57</f>
        <v>n</v>
      </c>
      <c r="AB146" s="784" t="str">
        <f>'SAME R Results'!Y57</f>
        <v>n</v>
      </c>
      <c r="AC146" s="789"/>
      <c r="AD146" s="784" t="str">
        <f>'SAME R Results'!Z57</f>
        <v>y</v>
      </c>
      <c r="AE146" s="784">
        <f>'SAME R Results'!AA57</f>
        <v>10</v>
      </c>
      <c r="AF146" s="784" t="str">
        <f>'SAME R Results'!AB57</f>
        <v>y</v>
      </c>
      <c r="AG146" s="817">
        <f>'SAME R Results'!AC57</f>
        <v>5.19567251427413E-2</v>
      </c>
      <c r="AH146" s="819">
        <f>'SAME R Results'!AD57</f>
        <v>0</v>
      </c>
      <c r="AI146" s="784">
        <f>'SAME R Results'!AE57</f>
        <v>0</v>
      </c>
      <c r="AJ146" s="784">
        <f>'SAME R Results'!AF57</f>
        <v>0</v>
      </c>
      <c r="AK146" s="784">
        <f>'SAME R Results'!AG57</f>
        <v>0</v>
      </c>
      <c r="AL146" s="784">
        <f>'SAME R Results'!AH57</f>
        <v>0</v>
      </c>
      <c r="AM146" s="784">
        <f>'SAME R Results'!AI57</f>
        <v>0</v>
      </c>
      <c r="AN146" s="784">
        <f>'SAME R Results'!AJ57</f>
        <v>0</v>
      </c>
      <c r="AO146" s="784">
        <f>'SAME R Results'!AK57</f>
        <v>0</v>
      </c>
      <c r="AP146" s="784">
        <f>'SAME R Results'!AL57</f>
        <v>0</v>
      </c>
      <c r="AQ146" s="784">
        <f>'SAME R Results'!AM57</f>
        <v>0</v>
      </c>
      <c r="AR146" s="817">
        <f>'SAME R Results'!AN57</f>
        <v>0</v>
      </c>
      <c r="AS146" s="819">
        <f>'SAME R Results'!AO57</f>
        <v>0</v>
      </c>
      <c r="AT146" s="784">
        <f>'SAME R Results'!AP57</f>
        <v>75</v>
      </c>
      <c r="AU146" s="789"/>
      <c r="AV146" s="821">
        <f>'SAME R Results'!AQ57</f>
        <v>0</v>
      </c>
      <c r="AW146" s="821">
        <f>'SAME R Results'!AR57</f>
        <v>1.1247265</v>
      </c>
      <c r="AX146" s="821">
        <f>'SAME R Results'!AS57</f>
        <v>0</v>
      </c>
      <c r="AY146" s="821">
        <f>'SAME R Results'!AT57</f>
        <v>0</v>
      </c>
      <c r="AZ146" s="824"/>
      <c r="BA146" s="824"/>
      <c r="BB146" s="821">
        <f>'SAME R Results'!AU57</f>
        <v>0.12048334999999999</v>
      </c>
      <c r="BC146" s="821">
        <f>'SAME R Results'!AV57</f>
        <v>2.7542105000000001E-2</v>
      </c>
      <c r="BD146" s="821">
        <f>'SAME R Results'!AW57</f>
        <v>6.0513774999999992</v>
      </c>
      <c r="BE146" s="821">
        <f>'SAME R Results'!AX57</f>
        <v>4.7287134999999996</v>
      </c>
      <c r="BF146" s="827">
        <f>'SAME R Results'!AY57</f>
        <v>34885</v>
      </c>
      <c r="BG146" s="784">
        <f>'SAME R Results'!AZ57</f>
        <v>0.18905644999999999</v>
      </c>
      <c r="BH146" s="784">
        <f>'SAME R Results'!BA57</f>
        <v>8.4350620000000015E-2</v>
      </c>
      <c r="BI146" s="789"/>
      <c r="BJ146" s="784">
        <f>'SAME R Results'!BB57</f>
        <v>9.057850000000002</v>
      </c>
      <c r="BK146" s="784">
        <f>'SAME R Results'!BC57</f>
        <v>1.3226639999999996</v>
      </c>
      <c r="BL146" s="784">
        <f>'SAME R Results'!BD57</f>
        <v>974484.86814557225</v>
      </c>
      <c r="BM146" s="784">
        <f>'SAME R Results'!BE57</f>
        <v>259.88856497328499</v>
      </c>
      <c r="BN146" s="784">
        <f>'SAME R Results'!BF57</f>
        <v>9.2941244999999992E-2</v>
      </c>
      <c r="BO146" s="784">
        <f>'SAME R Results'!BG57</f>
        <v>2.6176457499999993E-2</v>
      </c>
      <c r="BP146" s="789"/>
      <c r="BQ146" s="784">
        <f>'SAME R Results'!BH57</f>
        <v>20.470741000000004</v>
      </c>
      <c r="BR146" s="817">
        <f>'SAME R Results'!BI57</f>
        <v>0.26669327915563062</v>
      </c>
      <c r="BS146" s="817">
        <f>'SAME R Results'!BJ57</f>
        <v>0.26321606173734746</v>
      </c>
      <c r="BT146" s="817">
        <f>'SAME R Results'!BL57</f>
        <v>3.5505661910134334</v>
      </c>
      <c r="BU146" s="817" t="e">
        <f>'SAME R Results'!BM57</f>
        <v>#NUM!</v>
      </c>
      <c r="BV146" s="817" t="e">
        <f>'SAME R Results'!BN57</f>
        <v>#NUM!</v>
      </c>
      <c r="BW146" s="784">
        <f>'SAME R Results'!BO57</f>
        <v>974484.86814557225</v>
      </c>
      <c r="BX146" s="784">
        <f>'SAME R Results'!BP57</f>
        <v>959042.11270254408</v>
      </c>
      <c r="BY146" s="784">
        <f>'SAME R Results'!BQ57</f>
        <v>895535.4595034637</v>
      </c>
      <c r="BZ146" s="784">
        <f>'SAME R Results'!BR57</f>
        <v>259.88856497328499</v>
      </c>
      <c r="CA146" s="784">
        <f>'SAME R Results'!BS57</f>
        <v>0.29358607830950889</v>
      </c>
      <c r="CB146" s="784">
        <f>'SAME R Results'!BT57</f>
        <v>2.2599999999999998</v>
      </c>
      <c r="CC146" s="784">
        <f>'SAME R Results'!BV57</f>
        <v>1</v>
      </c>
      <c r="CD146" s="880">
        <f>'SAME R Results'!BW57</f>
        <v>2.2000000000000002</v>
      </c>
      <c r="CE146" s="1086">
        <f>'SAME R Results'!BZ57</f>
        <v>513.37523874459316</v>
      </c>
      <c r="CF146" s="1777">
        <f>'SAME R Results'!CA57</f>
        <v>96.153333333333308</v>
      </c>
      <c r="CG146" s="1777">
        <f>'SAME R Results'!CB57</f>
        <v>0</v>
      </c>
      <c r="CH146" s="1777">
        <f>'SAME R Results'!CC57</f>
        <v>0</v>
      </c>
      <c r="CI146" s="1777">
        <f>'SAME R Results'!CD57</f>
        <v>1.2773810510989399E-3</v>
      </c>
      <c r="CJ146" s="1777"/>
      <c r="CK146" s="1777"/>
      <c r="CL146" s="2015">
        <f>'SAME R Results'!CI57</f>
        <v>57</v>
      </c>
      <c r="CM146" s="2015" t="str">
        <f>'SAME R Results'!CJ57</f>
        <v>Teflon</v>
      </c>
      <c r="CN146" s="2016">
        <f>'SAME R Results'!CK57</f>
        <v>0.26669327915563062</v>
      </c>
      <c r="CO146" s="2016">
        <f>'SAME R Results'!CL57</f>
        <v>4.5401993508686362E-3</v>
      </c>
      <c r="CP146" s="2016">
        <f>'SAME R Results'!CM57</f>
        <v>1.8737837849237843E-2</v>
      </c>
      <c r="CQ146" s="2020"/>
    </row>
    <row r="147" spans="1:95" ht="16.5" customHeight="1" x14ac:dyDescent="0.2">
      <c r="A147" s="780">
        <v>2</v>
      </c>
      <c r="B147" s="784">
        <f>'SAME R Results'!A60</f>
        <v>4</v>
      </c>
      <c r="C147" s="785" t="str">
        <f>'SAME R Results'!B60</f>
        <v>Teflon</v>
      </c>
      <c r="D147" s="784" t="str">
        <f>'SAME R Results'!C60</f>
        <v>T06</v>
      </c>
      <c r="E147" s="784" t="str">
        <f>'SAME R Results'!D60</f>
        <v>34 T</v>
      </c>
      <c r="F147" s="784">
        <f>'SAME R Results'!E60</f>
        <v>6</v>
      </c>
      <c r="G147" s="784">
        <f>'SAME R Results'!F60</f>
        <v>81</v>
      </c>
      <c r="H147" s="785" t="str">
        <f>'SAME R Results'!G60</f>
        <v>High temp  aging</v>
      </c>
      <c r="I147" s="784">
        <f>'SAME R Results'!H60</f>
        <v>239</v>
      </c>
      <c r="J147" s="786">
        <f>'SAME R Results'!I60</f>
        <v>40416</v>
      </c>
      <c r="K147" s="784">
        <f>'SAME R Results'!J60</f>
        <v>0</v>
      </c>
      <c r="L147" s="788"/>
      <c r="M147" s="788"/>
      <c r="N147" s="784">
        <f>'SAME R Results'!K60</f>
        <v>8.1</v>
      </c>
      <c r="O147" s="793">
        <f>'SAME R Results'!L60</f>
        <v>1.45</v>
      </c>
      <c r="P147" s="784">
        <f>'SAME R Results'!M60</f>
        <v>60</v>
      </c>
      <c r="Q147" s="784">
        <f>'SAME R Results'!N60</f>
        <v>11</v>
      </c>
      <c r="R147" s="784">
        <f>'SAME R Results'!O60</f>
        <v>8</v>
      </c>
      <c r="S147" s="784" t="str">
        <f>'SAME R Results'!P60</f>
        <v>n</v>
      </c>
      <c r="T147" s="784" t="str">
        <f>'SAME R Results'!Q60</f>
        <v>n</v>
      </c>
      <c r="U147" s="784">
        <f>'SAME R Results'!R60</f>
        <v>30.166666666666668</v>
      </c>
      <c r="V147" s="784" t="str">
        <f>'SAME R Results'!S60</f>
        <v>y</v>
      </c>
      <c r="W147" s="784">
        <f>'SAME R Results'!T60</f>
        <v>45</v>
      </c>
      <c r="X147" s="784" t="str">
        <f>'SAME R Results'!U60</f>
        <v>n</v>
      </c>
      <c r="Y147" s="784" t="str">
        <f>'SAME R Results'!V60</f>
        <v>y</v>
      </c>
      <c r="Z147" s="784" t="str">
        <f>'SAME R Results'!W60</f>
        <v>y</v>
      </c>
      <c r="AA147" s="784" t="str">
        <f>'SAME R Results'!X60</f>
        <v>n</v>
      </c>
      <c r="AB147" s="784" t="str">
        <f>'SAME R Results'!Y60</f>
        <v>n</v>
      </c>
      <c r="AC147" s="789"/>
      <c r="AD147" s="784" t="str">
        <f>'SAME R Results'!Z60</f>
        <v>y</v>
      </c>
      <c r="AE147" s="784">
        <f>'SAME R Results'!AA60</f>
        <v>10</v>
      </c>
      <c r="AF147" s="784" t="str">
        <f>'SAME R Results'!AB60</f>
        <v>y</v>
      </c>
      <c r="AG147" s="817">
        <f>'SAME R Results'!AC60</f>
        <v>5.19567251427413E-2</v>
      </c>
      <c r="AH147" s="819">
        <f>'SAME R Results'!AD60</f>
        <v>0</v>
      </c>
      <c r="AI147" s="784">
        <f>'SAME R Results'!AE60</f>
        <v>58</v>
      </c>
      <c r="AJ147" s="784">
        <f>'SAME R Results'!AF60</f>
        <v>480</v>
      </c>
      <c r="AK147" s="784">
        <f>'SAME R Results'!AG60</f>
        <v>0</v>
      </c>
      <c r="AL147" s="784" t="str">
        <f>'SAME R Results'!AH60</f>
        <v>n</v>
      </c>
      <c r="AM147" s="784" t="str">
        <f>'SAME R Results'!AI60</f>
        <v>y</v>
      </c>
      <c r="AN147" s="784" t="str">
        <f>'SAME R Results'!AJ60</f>
        <v>y</v>
      </c>
      <c r="AO147" s="784" t="str">
        <f>'SAME R Results'!AK60</f>
        <v>n</v>
      </c>
      <c r="AP147" s="784" t="str">
        <f>'SAME R Results'!AL60</f>
        <v>n</v>
      </c>
      <c r="AQ147" s="784" t="str">
        <f>'SAME R Results'!AM60</f>
        <v>y</v>
      </c>
      <c r="AR147" s="817">
        <f>'SAME R Results'!AN60</f>
        <v>5.19567251427413E-2</v>
      </c>
      <c r="AS147" s="819">
        <f>'SAME R Results'!AO60</f>
        <v>0</v>
      </c>
      <c r="AT147" s="784">
        <f>'SAME R Results'!AP60</f>
        <v>0</v>
      </c>
      <c r="AU147" s="789"/>
      <c r="AV147" s="821">
        <f>'SAME R Results'!AQ60</f>
        <v>0</v>
      </c>
      <c r="AW147" s="821">
        <f>'SAME R Results'!AR60</f>
        <v>2.1625675000000006</v>
      </c>
      <c r="AX147" s="821">
        <f>'SAME R Results'!AS60</f>
        <v>0</v>
      </c>
      <c r="AY147" s="821">
        <f>'SAME R Results'!AT60</f>
        <v>0</v>
      </c>
      <c r="AZ147" s="824"/>
      <c r="BA147" s="824"/>
      <c r="BB147" s="821">
        <f>'SAME R Results'!AU60</f>
        <v>0.25022875</v>
      </c>
      <c r="BC147" s="821">
        <f>'SAME R Results'!AV60</f>
        <v>2.6962295000000004E-2</v>
      </c>
      <c r="BD147" s="821">
        <f>'SAME R Results'!AW60</f>
        <v>6.9776150000000001</v>
      </c>
      <c r="BE147" s="821">
        <f>'SAME R Results'!AX60</f>
        <v>4.7162929999999994</v>
      </c>
      <c r="BF147" s="827">
        <f>'SAME R Results'!AY60</f>
        <v>88505</v>
      </c>
      <c r="BG147" s="784">
        <f>'SAME R Results'!AZ60</f>
        <v>0.33628839999999993</v>
      </c>
      <c r="BH147" s="784">
        <f>'SAME R Results'!BA60</f>
        <v>8.1741344999999993E-2</v>
      </c>
      <c r="BI147" s="789"/>
      <c r="BJ147" s="784">
        <f>'SAME R Results'!BB60</f>
        <v>21.487300000000005</v>
      </c>
      <c r="BK147" s="784">
        <f>'SAME R Results'!BC60</f>
        <v>2.2613220000000007</v>
      </c>
      <c r="BL147" s="784">
        <f>'SAME R Results'!BD60</f>
        <v>2654993.7023748658</v>
      </c>
      <c r="BM147" s="784">
        <f>'SAME R Results'!BE60</f>
        <v>553.24833622876997</v>
      </c>
      <c r="BN147" s="784">
        <f>'SAME R Results'!BF60</f>
        <v>0.223266455</v>
      </c>
      <c r="BO147" s="784">
        <f>'SAME R Results'!BG60</f>
        <v>6.3636763749999992E-2</v>
      </c>
      <c r="BP147" s="789"/>
      <c r="BQ147" s="784">
        <f>'SAME R Results'!BH60</f>
        <v>48.561298000000008</v>
      </c>
      <c r="BR147" s="817">
        <f>'SAME R Results'!BI60</f>
        <v>0.20838028193207944</v>
      </c>
      <c r="BS147" s="817">
        <f>'SAME R Results'!BJ60</f>
        <v>0.25134398476976683</v>
      </c>
      <c r="BT147" s="817">
        <f>'SAME R Results'!BL60</f>
        <v>3.5084508049012788</v>
      </c>
      <c r="BU147" s="817">
        <f>'SAME R Results'!BM60</f>
        <v>1.541820614289457</v>
      </c>
      <c r="BV147" s="817">
        <f>'SAME R Results'!BN60</f>
        <v>0.18973641212359585</v>
      </c>
      <c r="BW147" s="784">
        <f>'SAME R Results'!BO60</f>
        <v>2654993.7023748658</v>
      </c>
      <c r="BX147" s="784">
        <f>'SAME R Results'!BP60</f>
        <v>2615814.6549193626</v>
      </c>
      <c r="BY147" s="784">
        <f>'SAME R Results'!BQ60</f>
        <v>2363356.7971740211</v>
      </c>
      <c r="BZ147" s="784">
        <f>'SAME R Results'!BR60</f>
        <v>553.24833622876997</v>
      </c>
      <c r="CA147" s="784">
        <f>'SAME R Results'!BS60</f>
        <v>0.50193598508390314</v>
      </c>
      <c r="CB147" s="784">
        <f>'SAME R Results'!BT60</f>
        <v>2.2599999999999998</v>
      </c>
      <c r="CC147" s="784">
        <f>'SAME R Results'!BV60</f>
        <v>1</v>
      </c>
      <c r="CD147" s="880">
        <f>'SAME R Results'!BW60</f>
        <v>2.2000000000000002</v>
      </c>
      <c r="CE147" s="1086">
        <f>'SAME R Results'!BZ60</f>
        <v>538.43096293819656</v>
      </c>
      <c r="CF147" s="1777">
        <f>'SAME R Results'!CA60</f>
        <v>9.7133333333332406</v>
      </c>
      <c r="CG147" s="1777" t="str">
        <f>'SAME R Results'!CB60</f>
        <v xml:space="preserve"> 34T</v>
      </c>
      <c r="CH147" s="1777">
        <f>'SAME R Results'!CC60</f>
        <v>239</v>
      </c>
      <c r="CI147" s="1777">
        <f>'SAME R Results'!CD60</f>
        <v>2.9996683733699677E-2</v>
      </c>
      <c r="CJ147" s="1777"/>
      <c r="CK147" s="1777"/>
      <c r="CL147" s="2015">
        <f>'SAME R Results'!CI60</f>
        <v>60</v>
      </c>
      <c r="CM147" s="2015" t="str">
        <f>'SAME R Results'!CJ60</f>
        <v>Teflon</v>
      </c>
      <c r="CN147" s="2016">
        <f>'SAME R Results'!CK60</f>
        <v>0.20838028193207944</v>
      </c>
      <c r="CO147" s="2016">
        <f>'SAME R Results'!CL60</f>
        <v>4.597621237389494E-3</v>
      </c>
      <c r="CP147" s="2016">
        <f>'SAME R Results'!CM60</f>
        <v>1.8992864421797373E-2</v>
      </c>
    </row>
    <row r="148" spans="1:95" ht="16.5" customHeight="1" x14ac:dyDescent="0.2">
      <c r="A148" s="780">
        <v>2</v>
      </c>
      <c r="B148" s="784">
        <f>'SAME R Results'!A61</f>
        <v>4</v>
      </c>
      <c r="C148" s="785" t="str">
        <f>'SAME R Results'!B61</f>
        <v>Teflon</v>
      </c>
      <c r="D148" s="784" t="str">
        <f>'SAME R Results'!C61</f>
        <v>T06</v>
      </c>
      <c r="E148" s="784" t="str">
        <f>'SAME R Results'!D61</f>
        <v>34TA</v>
      </c>
      <c r="F148" s="784">
        <f>'SAME R Results'!E61</f>
        <v>6</v>
      </c>
      <c r="G148" s="784" t="str">
        <f>'SAME R Results'!F61</f>
        <v>81a</v>
      </c>
      <c r="H148" s="785" t="str">
        <f>'SAME R Results'!G61</f>
        <v>aged</v>
      </c>
      <c r="I148" s="784">
        <f>'SAME R Results'!H61</f>
        <v>239</v>
      </c>
      <c r="J148" s="786">
        <f>'SAME R Results'!I61</f>
        <v>40417</v>
      </c>
      <c r="K148" s="784">
        <f>'SAME R Results'!J61</f>
        <v>0</v>
      </c>
      <c r="L148" s="788"/>
      <c r="M148" s="788"/>
      <c r="N148" s="784">
        <f>'SAME R Results'!K61</f>
        <v>8.1</v>
      </c>
      <c r="O148" s="793">
        <f>'SAME R Results'!L61</f>
        <v>1.45</v>
      </c>
      <c r="P148" s="784">
        <f>'SAME R Results'!M61</f>
        <v>0</v>
      </c>
      <c r="Q148" s="784">
        <f>'SAME R Results'!N61</f>
        <v>0</v>
      </c>
      <c r="R148" s="784">
        <f>'SAME R Results'!O61</f>
        <v>0</v>
      </c>
      <c r="S148" s="784">
        <f>'SAME R Results'!P61</f>
        <v>0</v>
      </c>
      <c r="T148" s="784">
        <f>'SAME R Results'!Q61</f>
        <v>0</v>
      </c>
      <c r="U148" s="784">
        <f>'SAME R Results'!R61</f>
        <v>559</v>
      </c>
      <c r="V148" s="784">
        <f>'SAME R Results'!S61</f>
        <v>0</v>
      </c>
      <c r="W148" s="784">
        <f>'SAME R Results'!T61</f>
        <v>0</v>
      </c>
      <c r="X148" s="784" t="str">
        <f>'SAME R Results'!U61</f>
        <v>n</v>
      </c>
      <c r="Y148" s="784" t="str">
        <f>'SAME R Results'!V61</f>
        <v>y</v>
      </c>
      <c r="Z148" s="784" t="str">
        <f>'SAME R Results'!W61</f>
        <v>y</v>
      </c>
      <c r="AA148" s="784" t="str">
        <f>'SAME R Results'!X61</f>
        <v>n</v>
      </c>
      <c r="AB148" s="784" t="str">
        <f>'SAME R Results'!Y61</f>
        <v>n</v>
      </c>
      <c r="AC148" s="789"/>
      <c r="AD148" s="784" t="str">
        <f>'SAME R Results'!Z61</f>
        <v>y</v>
      </c>
      <c r="AE148" s="784">
        <f>'SAME R Results'!AA61</f>
        <v>10</v>
      </c>
      <c r="AF148" s="784" t="str">
        <f>'SAME R Results'!AB61</f>
        <v>y</v>
      </c>
      <c r="AG148" s="817">
        <f>'SAME R Results'!AC61</f>
        <v>5.19567251427413E-2</v>
      </c>
      <c r="AH148" s="819">
        <f>'SAME R Results'!AD61</f>
        <v>0</v>
      </c>
      <c r="AI148" s="784">
        <f>'SAME R Results'!AE61</f>
        <v>0</v>
      </c>
      <c r="AJ148" s="784">
        <f>'SAME R Results'!AF61</f>
        <v>0</v>
      </c>
      <c r="AK148" s="784">
        <f>'SAME R Results'!AG61</f>
        <v>0</v>
      </c>
      <c r="AL148" s="784">
        <f>'SAME R Results'!AH61</f>
        <v>0</v>
      </c>
      <c r="AM148" s="784">
        <f>'SAME R Results'!AI61</f>
        <v>0</v>
      </c>
      <c r="AN148" s="784">
        <f>'SAME R Results'!AJ61</f>
        <v>0</v>
      </c>
      <c r="AO148" s="784">
        <f>'SAME R Results'!AK61</f>
        <v>0</v>
      </c>
      <c r="AP148" s="784">
        <f>'SAME R Results'!AL61</f>
        <v>0</v>
      </c>
      <c r="AQ148" s="784">
        <f>'SAME R Results'!AM61</f>
        <v>0</v>
      </c>
      <c r="AR148" s="817">
        <f>'SAME R Results'!AN61</f>
        <v>0</v>
      </c>
      <c r="AS148" s="819">
        <f>'SAME R Results'!AO61</f>
        <v>0</v>
      </c>
      <c r="AT148" s="784">
        <f>'SAME R Results'!AP61</f>
        <v>45</v>
      </c>
      <c r="AU148" s="789"/>
      <c r="AV148" s="821">
        <f>'SAME R Results'!AQ61</f>
        <v>0</v>
      </c>
      <c r="AW148" s="821">
        <f>'SAME R Results'!AR61</f>
        <v>2.1021720000000004</v>
      </c>
      <c r="AX148" s="821">
        <f>'SAME R Results'!AS61</f>
        <v>0</v>
      </c>
      <c r="AY148" s="821">
        <f>'SAME R Results'!AT61</f>
        <v>0</v>
      </c>
      <c r="AZ148" s="824"/>
      <c r="BA148" s="824"/>
      <c r="BB148" s="821">
        <f>'SAME R Results'!AU61</f>
        <v>0.23783875000000002</v>
      </c>
      <c r="BC148" s="821">
        <f>'SAME R Results'!AV61</f>
        <v>2.9037475E-2</v>
      </c>
      <c r="BD148" s="821">
        <f>'SAME R Results'!AW61</f>
        <v>6.4018399999999982</v>
      </c>
      <c r="BE148" s="821">
        <f>'SAME R Results'!AX61</f>
        <v>4.7223504999999992</v>
      </c>
      <c r="BF148" s="827">
        <f>'SAME R Results'!AY61</f>
        <v>33040</v>
      </c>
      <c r="BG148" s="784">
        <f>'SAME R Results'!AZ61</f>
        <v>0.33061214999999999</v>
      </c>
      <c r="BH148" s="784">
        <f>'SAME R Results'!BA61</f>
        <v>8.5174565000000008E-2</v>
      </c>
      <c r="BI148" s="789"/>
      <c r="BJ148" s="784">
        <f>'SAME R Results'!BB61</f>
        <v>19.779400000000003</v>
      </c>
      <c r="BK148" s="784">
        <f>'SAME R Results'!BC61</f>
        <v>1.679489499999999</v>
      </c>
      <c r="BL148" s="784">
        <f>'SAME R Results'!BD61</f>
        <v>920599.7311915328</v>
      </c>
      <c r="BM148" s="784">
        <f>'SAME R Results'!BE61</f>
        <v>354.42148985691654</v>
      </c>
      <c r="BN148" s="784">
        <f>'SAME R Results'!BF61</f>
        <v>0.20880127500000001</v>
      </c>
      <c r="BO148" s="784">
        <f>'SAME R Results'!BG61</f>
        <v>6.1359396249999996E-2</v>
      </c>
      <c r="BP148" s="789"/>
      <c r="BQ148" s="784">
        <f>'SAME R Results'!BH61</f>
        <v>44.701444000000002</v>
      </c>
      <c r="BR148" s="817">
        <f>'SAME R Results'!BI61</f>
        <v>0.38498978203935447</v>
      </c>
      <c r="BS148" s="817">
        <f>'SAME R Results'!BJ61</f>
        <v>0.34802448690651788</v>
      </c>
      <c r="BT148" s="817">
        <f>'SAME R Results'!BL61</f>
        <v>3.4029225800930205</v>
      </c>
      <c r="BU148" s="817" t="e">
        <f>'SAME R Results'!BM61</f>
        <v>#NUM!</v>
      </c>
      <c r="BV148" s="817" t="e">
        <f>'SAME R Results'!BN61</f>
        <v>#NUM!</v>
      </c>
      <c r="BW148" s="784">
        <f>'SAME R Results'!BO61</f>
        <v>920599.7311915328</v>
      </c>
      <c r="BX148" s="784">
        <f>'SAME R Results'!BP61</f>
        <v>905973.71313684864</v>
      </c>
      <c r="BY148" s="784">
        <f>'SAME R Results'!BQ61</f>
        <v>846999.06468504795</v>
      </c>
      <c r="BZ148" s="784">
        <f>'SAME R Results'!BR61</f>
        <v>354.42148985691654</v>
      </c>
      <c r="CA148" s="784">
        <f>'SAME R Results'!BS61</f>
        <v>0.37278911036135998</v>
      </c>
      <c r="CB148" s="784">
        <f>'SAME R Results'!BT61</f>
        <v>2.2599999999999998</v>
      </c>
      <c r="CC148" s="784">
        <f>'SAME R Results'!BV61</f>
        <v>1</v>
      </c>
      <c r="CD148" s="880">
        <f>'SAME R Results'!BW61</f>
        <v>2.2000000000000002</v>
      </c>
      <c r="CE148" s="1086">
        <f>'SAME R Results'!BZ61</f>
        <v>538.43096293819656</v>
      </c>
      <c r="CF148" s="1777">
        <f>'SAME R Results'!CA61</f>
        <v>9.7133333333332406</v>
      </c>
      <c r="CG148" s="1777">
        <f>'SAME R Results'!CB61</f>
        <v>0</v>
      </c>
      <c r="CH148" s="1777">
        <f>'SAME R Results'!CC61</f>
        <v>0</v>
      </c>
      <c r="CI148" s="1777">
        <f>'SAME R Results'!CD61</f>
        <v>2.761242251201125E-2</v>
      </c>
      <c r="CJ148" s="1777"/>
      <c r="CK148" s="1777"/>
      <c r="CL148" s="2015">
        <f>'SAME R Results'!CI61</f>
        <v>61</v>
      </c>
      <c r="CM148" s="2015" t="str">
        <f>'SAME R Results'!CJ61</f>
        <v>Teflon</v>
      </c>
      <c r="CN148" s="2016">
        <f>'SAME R Results'!CK61</f>
        <v>0.38498978203935447</v>
      </c>
      <c r="CO148" s="2016">
        <f>'SAME R Results'!CL61</f>
        <v>4.6710185693330172E-3</v>
      </c>
      <c r="CP148" s="2016">
        <f>'SAME R Results'!CM61</f>
        <v>1.9393567644119859E-2</v>
      </c>
    </row>
    <row r="149" spans="1:95" ht="16.5" customHeight="1" x14ac:dyDescent="0.2">
      <c r="A149" s="780">
        <v>2</v>
      </c>
      <c r="B149" s="784">
        <f>'SAME R Results'!A64</f>
        <v>4</v>
      </c>
      <c r="C149" s="785" t="str">
        <f>'SAME R Results'!B64</f>
        <v>Teflon</v>
      </c>
      <c r="D149" s="784" t="str">
        <f>'SAME R Results'!C64</f>
        <v>T05</v>
      </c>
      <c r="E149" s="784" t="str">
        <f>'SAME R Results'!D64</f>
        <v>36 T</v>
      </c>
      <c r="F149" s="784">
        <f>'SAME R Results'!E64</f>
        <v>5</v>
      </c>
      <c r="G149" s="784">
        <f>'SAME R Results'!F64</f>
        <v>83</v>
      </c>
      <c r="H149" s="785" t="str">
        <f>'SAME R Results'!G64</f>
        <v>Mid temp aging</v>
      </c>
      <c r="I149" s="784">
        <f>'SAME R Results'!H64</f>
        <v>239</v>
      </c>
      <c r="J149" s="786">
        <f>'SAME R Results'!I64</f>
        <v>40416</v>
      </c>
      <c r="K149" s="784">
        <f>'SAME R Results'!J64</f>
        <v>0</v>
      </c>
      <c r="L149" s="788"/>
      <c r="M149" s="788"/>
      <c r="N149" s="784">
        <f>'SAME R Results'!K64</f>
        <v>8.1</v>
      </c>
      <c r="O149" s="793">
        <f>'SAME R Results'!L64</f>
        <v>1.448</v>
      </c>
      <c r="P149" s="784">
        <f>'SAME R Results'!M64</f>
        <v>60</v>
      </c>
      <c r="Q149" s="784">
        <f>'SAME R Results'!N64</f>
        <v>11</v>
      </c>
      <c r="R149" s="784">
        <f>'SAME R Results'!O64</f>
        <v>8</v>
      </c>
      <c r="S149" s="784" t="str">
        <f>'SAME R Results'!P64</f>
        <v>n</v>
      </c>
      <c r="T149" s="784" t="str">
        <f>'SAME R Results'!Q64</f>
        <v>n</v>
      </c>
      <c r="U149" s="784">
        <f>'SAME R Results'!R64</f>
        <v>30.333333333333332</v>
      </c>
      <c r="V149" s="784" t="str">
        <f>'SAME R Results'!S64</f>
        <v>y</v>
      </c>
      <c r="W149" s="784">
        <f>'SAME R Results'!T64</f>
        <v>60</v>
      </c>
      <c r="X149" s="784" t="str">
        <f>'SAME R Results'!U64</f>
        <v>n</v>
      </c>
      <c r="Y149" s="784" t="str">
        <f>'SAME R Results'!V64</f>
        <v>y</v>
      </c>
      <c r="Z149" s="784" t="str">
        <f>'SAME R Results'!W64</f>
        <v>y</v>
      </c>
      <c r="AA149" s="784" t="str">
        <f>'SAME R Results'!X64</f>
        <v>n</v>
      </c>
      <c r="AB149" s="784" t="str">
        <f>'SAME R Results'!Y64</f>
        <v>n</v>
      </c>
      <c r="AC149" s="789"/>
      <c r="AD149" s="784" t="str">
        <f>'SAME R Results'!Z64</f>
        <v>y</v>
      </c>
      <c r="AE149" s="784">
        <f>'SAME R Results'!AA64</f>
        <v>10</v>
      </c>
      <c r="AF149" s="784" t="str">
        <f>'SAME R Results'!AB64</f>
        <v>y</v>
      </c>
      <c r="AG149" s="817">
        <f>'SAME R Results'!AC64</f>
        <v>5.19567251427413E-2</v>
      </c>
      <c r="AH149" s="819">
        <f>'SAME R Results'!AD64</f>
        <v>0</v>
      </c>
      <c r="AI149" s="784">
        <f>'SAME R Results'!AE64</f>
        <v>58</v>
      </c>
      <c r="AJ149" s="784">
        <f>'SAME R Results'!AF64</f>
        <v>480</v>
      </c>
      <c r="AK149" s="784">
        <f>'SAME R Results'!AG64</f>
        <v>0</v>
      </c>
      <c r="AL149" s="784" t="str">
        <f>'SAME R Results'!AH64</f>
        <v>n</v>
      </c>
      <c r="AM149" s="784" t="str">
        <f>'SAME R Results'!AI64</f>
        <v>y</v>
      </c>
      <c r="AN149" s="784" t="str">
        <f>'SAME R Results'!AJ64</f>
        <v>y</v>
      </c>
      <c r="AO149" s="784" t="str">
        <f>'SAME R Results'!AK64</f>
        <v>n</v>
      </c>
      <c r="AP149" s="784" t="str">
        <f>'SAME R Results'!AL64</f>
        <v>n</v>
      </c>
      <c r="AQ149" s="784" t="str">
        <f>'SAME R Results'!AM64</f>
        <v>y</v>
      </c>
      <c r="AR149" s="817">
        <f>'SAME R Results'!AN64</f>
        <v>5.19567251427413E-2</v>
      </c>
      <c r="AS149" s="819">
        <f>'SAME R Results'!AO64</f>
        <v>0</v>
      </c>
      <c r="AT149" s="784">
        <f>'SAME R Results'!AP64</f>
        <v>0</v>
      </c>
      <c r="AU149" s="789"/>
      <c r="AV149" s="821">
        <f>'SAME R Results'!AQ64</f>
        <v>0</v>
      </c>
      <c r="AW149" s="821">
        <f>'SAME R Results'!AR64</f>
        <v>1.7692875000000003</v>
      </c>
      <c r="AX149" s="821">
        <f>'SAME R Results'!AS64</f>
        <v>0</v>
      </c>
      <c r="AY149" s="821">
        <f>'SAME R Results'!AT64</f>
        <v>0</v>
      </c>
      <c r="AZ149" s="824"/>
      <c r="BA149" s="824"/>
      <c r="BB149" s="821">
        <f>'SAME R Results'!AU64</f>
        <v>0.20867914999999998</v>
      </c>
      <c r="BC149" s="821">
        <f>'SAME R Results'!AV64</f>
        <v>2.6794425E-2</v>
      </c>
      <c r="BD149" s="821">
        <f>'SAME R Results'!AW64</f>
        <v>6.8408974999999996</v>
      </c>
      <c r="BE149" s="821">
        <f>'SAME R Results'!AX64</f>
        <v>4.7303164999999989</v>
      </c>
      <c r="BF149" s="827">
        <f>'SAME R Results'!AY64</f>
        <v>107645</v>
      </c>
      <c r="BG149" s="784">
        <f>'SAME R Results'!AZ64</f>
        <v>0.27722160000000001</v>
      </c>
      <c r="BH149" s="784">
        <f>'SAME R Results'!BA64</f>
        <v>7.8613274999999996E-2</v>
      </c>
      <c r="BI149" s="789"/>
      <c r="BJ149" s="784">
        <f>'SAME R Results'!BB64</f>
        <v>17.034399999999994</v>
      </c>
      <c r="BK149" s="784">
        <f>'SAME R Results'!BC64</f>
        <v>2.1105810000000007</v>
      </c>
      <c r="BL149" s="784">
        <f>'SAME R Results'!BD64</f>
        <v>3535853.9755014894</v>
      </c>
      <c r="BM149" s="784">
        <f>'SAME R Results'!BE64</f>
        <v>494.67025905930427</v>
      </c>
      <c r="BN149" s="784">
        <f>'SAME R Results'!BF64</f>
        <v>0.18188472499999997</v>
      </c>
      <c r="BO149" s="784">
        <f>'SAME R Results'!BG64</f>
        <v>4.9652081250000007E-2</v>
      </c>
      <c r="BP149" s="789"/>
      <c r="BQ149" s="784">
        <f>'SAME R Results'!BH64</f>
        <v>38.497743999999983</v>
      </c>
      <c r="BR149" s="817">
        <f>'SAME R Results'!BI64</f>
        <v>0.13990121268770589</v>
      </c>
      <c r="BS149" s="817">
        <f>'SAME R Results'!BJ64</f>
        <v>0.21143321745634569</v>
      </c>
      <c r="BT149" s="817">
        <f>'SAME R Results'!BL64</f>
        <v>3.6631843101239578</v>
      </c>
      <c r="BU149" s="817">
        <f>'SAME R Results'!BM64</f>
        <v>1.9014741902301655</v>
      </c>
      <c r="BV149" s="817">
        <f>'SAME R Results'!BN64</f>
        <v>0.11380087707932458</v>
      </c>
      <c r="BW149" s="784">
        <f>'SAME R Results'!BO64</f>
        <v>3535853.9755014894</v>
      </c>
      <c r="BX149" s="784">
        <f>'SAME R Results'!BP64</f>
        <v>3303545.048854555</v>
      </c>
      <c r="BY149" s="784">
        <f>'SAME R Results'!BQ64</f>
        <v>2901632.0622752355</v>
      </c>
      <c r="BZ149" s="784">
        <f>'SAME R Results'!BR64</f>
        <v>494.67025905930427</v>
      </c>
      <c r="CA149" s="784">
        <f>'SAME R Results'!BS64</f>
        <v>0.46847664920536281</v>
      </c>
      <c r="CB149" s="784">
        <f>'SAME R Results'!BT64</f>
        <v>2.2599999999999998</v>
      </c>
      <c r="CC149" s="784">
        <f>'SAME R Results'!BV64</f>
        <v>1</v>
      </c>
      <c r="CD149" s="880">
        <f>'SAME R Results'!BW64</f>
        <v>2.2000000000000002</v>
      </c>
      <c r="CE149" s="1086">
        <f>'SAME R Results'!BZ64</f>
        <v>532.36353982539481</v>
      </c>
      <c r="CF149" s="1777">
        <f>'SAME R Results'!CA64</f>
        <v>8.0700000000000216</v>
      </c>
      <c r="CG149" s="1777" t="str">
        <f>'SAME R Results'!CB64</f>
        <v xml:space="preserve"> 36T</v>
      </c>
      <c r="CH149" s="1777">
        <f>'SAME R Results'!CC64</f>
        <v>239</v>
      </c>
      <c r="CI149" s="1777">
        <f>'SAME R Results'!CD64</f>
        <v>2.8622857992564966E-2</v>
      </c>
      <c r="CJ149" s="1777"/>
      <c r="CK149" s="1777"/>
      <c r="CL149" s="2015">
        <f>'SAME R Results'!CI64</f>
        <v>64</v>
      </c>
      <c r="CM149" s="2015" t="str">
        <f>'SAME R Results'!CJ64</f>
        <v>Teflon</v>
      </c>
      <c r="CN149" s="2016">
        <f>'SAME R Results'!CK64</f>
        <v>0.13990121268770589</v>
      </c>
      <c r="CO149" s="2016">
        <f>'SAME R Results'!CL64</f>
        <v>4.7245554181045007E-3</v>
      </c>
      <c r="CP149" s="2016">
        <f>'SAME R Results'!CM64</f>
        <v>1.9210829485215231E-2</v>
      </c>
    </row>
    <row r="150" spans="1:95" ht="16.5" customHeight="1" x14ac:dyDescent="0.2">
      <c r="A150" s="780">
        <v>2</v>
      </c>
      <c r="B150" s="784">
        <f>'SAME R Results'!A65</f>
        <v>4</v>
      </c>
      <c r="C150" s="785" t="str">
        <f>'SAME R Results'!B65</f>
        <v>Teflon</v>
      </c>
      <c r="D150" s="784" t="str">
        <f>'SAME R Results'!C65</f>
        <v>T05</v>
      </c>
      <c r="E150" s="784" t="str">
        <f>'SAME R Results'!D65</f>
        <v>36TA</v>
      </c>
      <c r="F150" s="784">
        <f>'SAME R Results'!E65</f>
        <v>5</v>
      </c>
      <c r="G150" s="784" t="str">
        <f>'SAME R Results'!F65</f>
        <v>83a</v>
      </c>
      <c r="H150" s="785" t="str">
        <f>'SAME R Results'!G65</f>
        <v>aged</v>
      </c>
      <c r="I150" s="784">
        <f>'SAME R Results'!H65</f>
        <v>239</v>
      </c>
      <c r="J150" s="786">
        <f>'SAME R Results'!I65</f>
        <v>40417</v>
      </c>
      <c r="K150" s="784">
        <f>'SAME R Results'!J65</f>
        <v>0</v>
      </c>
      <c r="L150" s="788"/>
      <c r="M150" s="788"/>
      <c r="N150" s="784">
        <f>'SAME R Results'!K65</f>
        <v>8.1</v>
      </c>
      <c r="O150" s="793">
        <f>'SAME R Results'!L65</f>
        <v>1.448</v>
      </c>
      <c r="P150" s="784">
        <f>'SAME R Results'!M65</f>
        <v>0</v>
      </c>
      <c r="Q150" s="784">
        <f>'SAME R Results'!N65</f>
        <v>0</v>
      </c>
      <c r="R150" s="784">
        <f>'SAME R Results'!O65</f>
        <v>0</v>
      </c>
      <c r="S150" s="784">
        <f>'SAME R Results'!P65</f>
        <v>0</v>
      </c>
      <c r="T150" s="784">
        <f>'SAME R Results'!Q65</f>
        <v>0</v>
      </c>
      <c r="U150" s="784">
        <f>'SAME R Results'!R65</f>
        <v>557.33333333333337</v>
      </c>
      <c r="V150" s="784">
        <f>'SAME R Results'!S65</f>
        <v>0</v>
      </c>
      <c r="W150" s="784">
        <f>'SAME R Results'!T65</f>
        <v>0</v>
      </c>
      <c r="X150" s="784" t="str">
        <f>'SAME R Results'!U65</f>
        <v>n</v>
      </c>
      <c r="Y150" s="784" t="str">
        <f>'SAME R Results'!V65</f>
        <v>y</v>
      </c>
      <c r="Z150" s="784" t="str">
        <f>'SAME R Results'!W65</f>
        <v>y</v>
      </c>
      <c r="AA150" s="784" t="str">
        <f>'SAME R Results'!X65</f>
        <v>n</v>
      </c>
      <c r="AB150" s="784" t="str">
        <f>'SAME R Results'!Y65</f>
        <v>n</v>
      </c>
      <c r="AC150" s="789"/>
      <c r="AD150" s="784" t="str">
        <f>'SAME R Results'!Z65</f>
        <v>y</v>
      </c>
      <c r="AE150" s="784">
        <f>'SAME R Results'!AA65</f>
        <v>10</v>
      </c>
      <c r="AF150" s="784" t="str">
        <f>'SAME R Results'!AB65</f>
        <v>y</v>
      </c>
      <c r="AG150" s="817">
        <f>'SAME R Results'!AC65</f>
        <v>5.19567251427413E-2</v>
      </c>
      <c r="AH150" s="819">
        <f>'SAME R Results'!AD65</f>
        <v>0</v>
      </c>
      <c r="AI150" s="784">
        <f>'SAME R Results'!AE65</f>
        <v>0</v>
      </c>
      <c r="AJ150" s="784">
        <f>'SAME R Results'!AF65</f>
        <v>0</v>
      </c>
      <c r="AK150" s="784">
        <f>'SAME R Results'!AG65</f>
        <v>0</v>
      </c>
      <c r="AL150" s="784">
        <f>'SAME R Results'!AH65</f>
        <v>0</v>
      </c>
      <c r="AM150" s="784">
        <f>'SAME R Results'!AI65</f>
        <v>0</v>
      </c>
      <c r="AN150" s="784">
        <f>'SAME R Results'!AJ65</f>
        <v>0</v>
      </c>
      <c r="AO150" s="784">
        <f>'SAME R Results'!AK65</f>
        <v>0</v>
      </c>
      <c r="AP150" s="784">
        <f>'SAME R Results'!AL65</f>
        <v>0</v>
      </c>
      <c r="AQ150" s="784">
        <f>'SAME R Results'!AM65</f>
        <v>0</v>
      </c>
      <c r="AR150" s="817">
        <f>'SAME R Results'!AN65</f>
        <v>0</v>
      </c>
      <c r="AS150" s="819">
        <f>'SAME R Results'!AO65</f>
        <v>0</v>
      </c>
      <c r="AT150" s="784">
        <f>'SAME R Results'!AP65</f>
        <v>60</v>
      </c>
      <c r="AU150" s="789"/>
      <c r="AV150" s="821">
        <f>'SAME R Results'!AQ65</f>
        <v>0</v>
      </c>
      <c r="AW150" s="821">
        <f>'SAME R Results'!AR65</f>
        <v>1.8084105000000001</v>
      </c>
      <c r="AX150" s="821">
        <f>'SAME R Results'!AS65</f>
        <v>0</v>
      </c>
      <c r="AY150" s="821">
        <f>'SAME R Results'!AT65</f>
        <v>0</v>
      </c>
      <c r="AZ150" s="824"/>
      <c r="BA150" s="824"/>
      <c r="BB150" s="821">
        <f>'SAME R Results'!AU65</f>
        <v>0.1945191</v>
      </c>
      <c r="BC150" s="821">
        <f>'SAME R Results'!AV65</f>
        <v>3.1631470000000009E-2</v>
      </c>
      <c r="BD150" s="821">
        <f>'SAME R Results'!AW65</f>
        <v>6.2427220000000005</v>
      </c>
      <c r="BE150" s="821">
        <f>'SAME R Results'!AX65</f>
        <v>4.7371219999999985</v>
      </c>
      <c r="BF150" s="827">
        <f>'SAME R Results'!AY65</f>
        <v>32650</v>
      </c>
      <c r="BG150" s="784">
        <f>'SAME R Results'!AZ65</f>
        <v>0.27603149999999999</v>
      </c>
      <c r="BH150" s="784">
        <f>'SAME R Results'!BA65</f>
        <v>8.1985459999999996E-2</v>
      </c>
      <c r="BI150" s="789"/>
      <c r="BJ150" s="784">
        <f>'SAME R Results'!BB65</f>
        <v>15.891600000000002</v>
      </c>
      <c r="BK150" s="784">
        <f>'SAME R Results'!BC65</f>
        <v>1.505600000000002</v>
      </c>
      <c r="BL150" s="784">
        <f>'SAME R Results'!BD65</f>
        <v>909242.92996168404</v>
      </c>
      <c r="BM150" s="784">
        <f>'SAME R Results'!BE65</f>
        <v>306.40643784651229</v>
      </c>
      <c r="BN150" s="784">
        <f>'SAME R Results'!BF65</f>
        <v>0.16288763000000001</v>
      </c>
      <c r="BO150" s="784">
        <f>'SAME R Results'!BG65</f>
        <v>4.8511509999999994E-2</v>
      </c>
      <c r="BP150" s="789"/>
      <c r="BQ150" s="784">
        <f>'SAME R Results'!BH65</f>
        <v>35.915016000000001</v>
      </c>
      <c r="BR150" s="817">
        <f>'SAME R Results'!BI65</f>
        <v>0.3369907290446838</v>
      </c>
      <c r="BS150" s="817">
        <f>'SAME R Results'!BJ65</f>
        <v>0.32488147091855835</v>
      </c>
      <c r="BT150" s="817">
        <f>'SAME R Results'!BL65</f>
        <v>3.3577109844653368</v>
      </c>
      <c r="BU150" s="817" t="e">
        <f>'SAME R Results'!BM65</f>
        <v>#NUM!</v>
      </c>
      <c r="BV150" s="817" t="e">
        <f>'SAME R Results'!BN65</f>
        <v>#NUM!</v>
      </c>
      <c r="BW150" s="784">
        <f>'SAME R Results'!BO65</f>
        <v>909242.92996168404</v>
      </c>
      <c r="BX150" s="784">
        <f>'SAME R Results'!BP65</f>
        <v>894789.55558258481</v>
      </c>
      <c r="BY150" s="784">
        <f>'SAME R Results'!BQ65</f>
        <v>836756.11541259277</v>
      </c>
      <c r="BZ150" s="784">
        <f>'SAME R Results'!BR65</f>
        <v>306.40643784651229</v>
      </c>
      <c r="CA150" s="784">
        <f>'SAME R Results'!BS65</f>
        <v>0.3341916008168343</v>
      </c>
      <c r="CB150" s="784">
        <f>'SAME R Results'!BT65</f>
        <v>2.2599999999999998</v>
      </c>
      <c r="CC150" s="784">
        <f>'SAME R Results'!BV65</f>
        <v>1</v>
      </c>
      <c r="CD150" s="880">
        <f>'SAME R Results'!BW65</f>
        <v>2.2000000000000002</v>
      </c>
      <c r="CE150" s="1086">
        <f>'SAME R Results'!BZ65</f>
        <v>532.36353982539481</v>
      </c>
      <c r="CF150" s="1777">
        <f>'SAME R Results'!CA65</f>
        <v>8.0700000000000216</v>
      </c>
      <c r="CG150" s="1777">
        <f>'SAME R Results'!CB65</f>
        <v>0</v>
      </c>
      <c r="CH150" s="1777">
        <f>'SAME R Results'!CC65</f>
        <v>0</v>
      </c>
      <c r="CI150" s="1777">
        <f>'SAME R Results'!CD65</f>
        <v>2.6702614126393982E-2</v>
      </c>
      <c r="CJ150" s="1777"/>
      <c r="CK150" s="1777"/>
      <c r="CL150" s="2015">
        <f>'SAME R Results'!CI65</f>
        <v>65</v>
      </c>
      <c r="CM150" s="2015" t="str">
        <f>'SAME R Results'!CJ65</f>
        <v>Teflon</v>
      </c>
      <c r="CN150" s="2016">
        <f>'SAME R Results'!CK65</f>
        <v>0.3369907290446838</v>
      </c>
      <c r="CO150" s="2016">
        <f>'SAME R Results'!CL65</f>
        <v>4.5353628688345844E-3</v>
      </c>
      <c r="CP150" s="2016">
        <f>'SAME R Results'!CM65</f>
        <v>1.8996434874645505E-2</v>
      </c>
    </row>
    <row r="151" spans="1:95" s="2020" customFormat="1" ht="16.5" customHeight="1" x14ac:dyDescent="0.2">
      <c r="A151" s="780">
        <v>2</v>
      </c>
      <c r="B151" s="784" t="str">
        <f>'SAME R Results'!A75</f>
        <v>7 (4)</v>
      </c>
      <c r="C151" s="785" t="str">
        <f>'SAME R Results'!B75</f>
        <v>Teflon</v>
      </c>
      <c r="D151" s="784" t="str">
        <f>'SAME R Results'!C75</f>
        <v>T08</v>
      </c>
      <c r="E151" s="784" t="str">
        <f>'SAME R Results'!D75</f>
        <v>42 T</v>
      </c>
      <c r="F151" s="784">
        <f>'SAME R Results'!E75</f>
        <v>0</v>
      </c>
      <c r="G151" s="784">
        <f>'SAME R Results'!F75</f>
        <v>89</v>
      </c>
      <c r="H151" s="785" t="str">
        <f>'SAME R Results'!G75</f>
        <v>Baseline STS det</v>
      </c>
      <c r="I151" s="784">
        <f>'SAME R Results'!H75</f>
        <v>242</v>
      </c>
      <c r="J151" s="786">
        <f>'SAME R Results'!I75</f>
        <v>40420.277777777781</v>
      </c>
      <c r="K151" s="784">
        <f>'SAME R Results'!J75</f>
        <v>0</v>
      </c>
      <c r="L151" s="788"/>
      <c r="M151" s="788"/>
      <c r="N151" s="784">
        <f>'SAME R Results'!K75</f>
        <v>8.1</v>
      </c>
      <c r="O151" s="793">
        <f>'SAME R Results'!L75</f>
        <v>1.4450000000000001</v>
      </c>
      <c r="P151" s="784">
        <f>'SAME R Results'!M75</f>
        <v>60</v>
      </c>
      <c r="Q151" s="784">
        <f>'SAME R Results'!N75</f>
        <v>11</v>
      </c>
      <c r="R151" s="784">
        <f>'SAME R Results'!O75</f>
        <v>8</v>
      </c>
      <c r="S151" s="784" t="str">
        <f>'SAME R Results'!P75</f>
        <v>n</v>
      </c>
      <c r="T151" s="784" t="str">
        <f>'SAME R Results'!Q75</f>
        <v>n</v>
      </c>
      <c r="U151" s="784">
        <f>'SAME R Results'!R75</f>
        <v>31.285714285714285</v>
      </c>
      <c r="V151" s="784" t="str">
        <f>'SAME R Results'!S75</f>
        <v>y</v>
      </c>
      <c r="W151" s="784">
        <f>'SAME R Results'!T75</f>
        <v>75</v>
      </c>
      <c r="X151" s="784" t="str">
        <f>'SAME R Results'!U75</f>
        <v>y</v>
      </c>
      <c r="Y151" s="784" t="str">
        <f>'SAME R Results'!V75</f>
        <v>n</v>
      </c>
      <c r="Z151" s="784" t="str">
        <f>'SAME R Results'!W75</f>
        <v>y</v>
      </c>
      <c r="AA151" s="784" t="str">
        <f>'SAME R Results'!X75</f>
        <v>n</v>
      </c>
      <c r="AB151" s="784" t="str">
        <f>'SAME R Results'!Y75</f>
        <v>n</v>
      </c>
      <c r="AC151" s="789"/>
      <c r="AD151" s="784" t="str">
        <f>'SAME R Results'!Z75</f>
        <v>y</v>
      </c>
      <c r="AE151" s="784">
        <f>'SAME R Results'!AA75</f>
        <v>10</v>
      </c>
      <c r="AF151" s="784" t="str">
        <f>'SAME R Results'!AB75</f>
        <v>y</v>
      </c>
      <c r="AG151" s="817">
        <f>'SAME R Results'!AC75</f>
        <v>5.19567251427413E-2</v>
      </c>
      <c r="AH151" s="819">
        <f>'SAME R Results'!AD75</f>
        <v>0</v>
      </c>
      <c r="AI151" s="784">
        <f>'SAME R Results'!AE75</f>
        <v>0</v>
      </c>
      <c r="AJ151" s="784">
        <f>'SAME R Results'!AF75</f>
        <v>0</v>
      </c>
      <c r="AK151" s="784">
        <f>'SAME R Results'!AG75</f>
        <v>0</v>
      </c>
      <c r="AL151" s="784">
        <f>'SAME R Results'!AH75</f>
        <v>0</v>
      </c>
      <c r="AM151" s="784">
        <f>'SAME R Results'!AI75</f>
        <v>0</v>
      </c>
      <c r="AN151" s="784">
        <f>'SAME R Results'!AJ75</f>
        <v>0</v>
      </c>
      <c r="AO151" s="784">
        <f>'SAME R Results'!AK75</f>
        <v>0</v>
      </c>
      <c r="AP151" s="784">
        <f>'SAME R Results'!AL75</f>
        <v>0</v>
      </c>
      <c r="AQ151" s="784">
        <f>'SAME R Results'!AM75</f>
        <v>0</v>
      </c>
      <c r="AR151" s="817">
        <f>'SAME R Results'!AN75</f>
        <v>0</v>
      </c>
      <c r="AS151" s="819">
        <f>'SAME R Results'!AO75</f>
        <v>0</v>
      </c>
      <c r="AT151" s="784">
        <f>'SAME R Results'!AP75</f>
        <v>0</v>
      </c>
      <c r="AU151" s="789"/>
      <c r="AV151" s="821">
        <f>'SAME R Results'!AQ75</f>
        <v>0</v>
      </c>
      <c r="AW151" s="821">
        <f>'SAME R Results'!AR75</f>
        <v>0.96562269999999994</v>
      </c>
      <c r="AX151" s="821">
        <f>'SAME R Results'!AS75</f>
        <v>4.8666369999999999</v>
      </c>
      <c r="AY151" s="821">
        <f>'SAME R Results'!AT75</f>
        <v>5.1071314999999995</v>
      </c>
      <c r="AZ151" s="824"/>
      <c r="BA151" s="824"/>
      <c r="BB151" s="821">
        <f>'SAME R Results'!AU75</f>
        <v>0</v>
      </c>
      <c r="BC151" s="821">
        <f>'SAME R Results'!AV75</f>
        <v>0</v>
      </c>
      <c r="BD151" s="821">
        <f>'SAME R Results'!AW75</f>
        <v>5.5377190000000001</v>
      </c>
      <c r="BE151" s="821">
        <f>'SAME R Results'!AX75</f>
        <v>4.695174999999999</v>
      </c>
      <c r="BF151" s="827">
        <f>'SAME R Results'!AY75</f>
        <v>70225</v>
      </c>
      <c r="BG151" s="784">
        <f>'SAME R Results'!AZ75</f>
        <v>0</v>
      </c>
      <c r="BH151" s="784">
        <f>'SAME R Results'!BA75</f>
        <v>0</v>
      </c>
      <c r="BI151" s="789"/>
      <c r="BJ151" s="784">
        <f>'SAME R Results'!BB75</f>
        <v>4.9000499999999985</v>
      </c>
      <c r="BK151" s="784">
        <f>'SAME R Results'!BC75</f>
        <v>0.84254400000000107</v>
      </c>
      <c r="BL151" s="784">
        <f>'SAME R Results'!BD75</f>
        <v>2774308.1223761402</v>
      </c>
      <c r="BM151" s="784">
        <f>'SAME R Results'!BE75</f>
        <v>152.83296312126674</v>
      </c>
      <c r="BN151" s="784">
        <f>'SAME R Results'!BF75</f>
        <v>0</v>
      </c>
      <c r="BO151" s="784">
        <f>'SAME R Results'!BG75</f>
        <v>0</v>
      </c>
      <c r="BP151" s="789"/>
      <c r="BQ151" s="784">
        <f>'SAME R Results'!BH75</f>
        <v>11.074112999999995</v>
      </c>
      <c r="BR151" s="817">
        <f>'SAME R Results'!BI75</f>
        <v>5.5088676664496919E-2</v>
      </c>
      <c r="BS151" s="817">
        <f>'SAME R Results'!BJ75</f>
        <v>0.15132510528359466</v>
      </c>
      <c r="BT151" s="817">
        <f>'SAME R Results'!BL75</f>
        <v>0</v>
      </c>
      <c r="BU151" s="817">
        <f>'SAME R Results'!BM75</f>
        <v>2.7325343174873762</v>
      </c>
      <c r="BV151" s="817">
        <f>'SAME R Results'!BN75</f>
        <v>3.3238239856937329E-2</v>
      </c>
      <c r="BW151" s="784">
        <f>'SAME R Results'!BO75</f>
        <v>2774308.1223761402</v>
      </c>
      <c r="BX151" s="784">
        <f>'SAME R Results'!BP75</f>
        <v>2732385.0010498692</v>
      </c>
      <c r="BY151" s="784">
        <f>'SAME R Results'!BQ75</f>
        <v>2495564.9341665735</v>
      </c>
      <c r="BZ151" s="784">
        <f>'SAME R Results'!BR75</f>
        <v>152.83296312126674</v>
      </c>
      <c r="CA151" s="784">
        <f>'SAME R Results'!BS75</f>
        <v>0.18701589274616021</v>
      </c>
      <c r="CB151" s="784">
        <f>'SAME R Results'!BT75</f>
        <v>2.2599999999999998</v>
      </c>
      <c r="CC151" s="784">
        <f>'SAME R Results'!BV75</f>
        <v>1</v>
      </c>
      <c r="CD151" s="880">
        <f>'SAME R Results'!BW75</f>
        <v>2.2000000000000002</v>
      </c>
      <c r="CE151" s="1086">
        <f>'SAME R Results'!BZ75</f>
        <v>515.16984376150162</v>
      </c>
      <c r="CF151" s="1777">
        <f>'SAME R Results'!CA75</f>
        <v>1.3300000000000534</v>
      </c>
      <c r="CG151" s="1777" t="str">
        <f>'SAME R Results'!CB75</f>
        <v xml:space="preserve"> 42T</v>
      </c>
      <c r="CH151" s="1777">
        <f>'SAME R Results'!CC75</f>
        <v>242</v>
      </c>
      <c r="CI151" s="1777">
        <f>'SAME R Results'!CD75</f>
        <v>4.9958404511276172E-2</v>
      </c>
      <c r="CJ151" s="1777"/>
      <c r="CK151" s="1777"/>
      <c r="CL151" s="2015"/>
      <c r="CM151" s="2015"/>
      <c r="CN151" s="2016"/>
      <c r="CO151" s="2016"/>
      <c r="CP151" s="2016"/>
    </row>
    <row r="152" spans="1:95" s="2020" customFormat="1" ht="16.5" customHeight="1" x14ac:dyDescent="0.2">
      <c r="A152" s="780">
        <v>2</v>
      </c>
      <c r="B152" s="784" t="str">
        <f>'SAME R Results'!A97</f>
        <v>9(4)</v>
      </c>
      <c r="C152" s="785" t="str">
        <f>'SAME R Results'!B97</f>
        <v>Teflon</v>
      </c>
      <c r="D152" s="784" t="str">
        <f>'SAME R Results'!C97</f>
        <v>T09</v>
      </c>
      <c r="E152" s="784" t="str">
        <f>'SAME R Results'!D97</f>
        <v>53 T</v>
      </c>
      <c r="F152" s="784">
        <f>'SAME R Results'!E97</f>
        <v>0</v>
      </c>
      <c r="G152" s="784">
        <f>'SAME R Results'!F97</f>
        <v>100</v>
      </c>
      <c r="H152" s="785" t="str">
        <f>'SAME R Results'!G97</f>
        <v>No flow run w/ aging</v>
      </c>
      <c r="I152" s="784">
        <f>'SAME R Results'!H97</f>
        <v>251</v>
      </c>
      <c r="J152" s="786">
        <f>'SAME R Results'!I97</f>
        <v>40429.354166666664</v>
      </c>
      <c r="K152" s="784">
        <f>'SAME R Results'!J97</f>
        <v>0</v>
      </c>
      <c r="L152" s="788"/>
      <c r="M152" s="788"/>
      <c r="N152" s="784">
        <f>'SAME R Results'!K97</f>
        <v>0</v>
      </c>
      <c r="O152" s="793">
        <f>'SAME R Results'!L97</f>
        <v>1.45</v>
      </c>
      <c r="P152" s="784">
        <f>'SAME R Results'!M97</f>
        <v>60</v>
      </c>
      <c r="Q152" s="784">
        <f>'SAME R Results'!N97</f>
        <v>11</v>
      </c>
      <c r="R152" s="784">
        <f>'SAME R Results'!O97</f>
        <v>8</v>
      </c>
      <c r="S152" s="784" t="str">
        <f>'SAME R Results'!P97</f>
        <v>n</v>
      </c>
      <c r="T152" s="784" t="str">
        <f>'SAME R Results'!Q97</f>
        <v>N</v>
      </c>
      <c r="U152" s="784">
        <f>'SAME R Results'!R97</f>
        <v>28.714285714285715</v>
      </c>
      <c r="V152" s="784" t="str">
        <f>'SAME R Results'!S97</f>
        <v>Y</v>
      </c>
      <c r="W152" s="784">
        <f>'SAME R Results'!T97</f>
        <v>75</v>
      </c>
      <c r="X152" s="784" t="str">
        <f>'SAME R Results'!U97</f>
        <v>n</v>
      </c>
      <c r="Y152" s="784" t="str">
        <f>'SAME R Results'!V97</f>
        <v>y</v>
      </c>
      <c r="Z152" s="784" t="str">
        <f>'SAME R Results'!W97</f>
        <v>y</v>
      </c>
      <c r="AA152" s="784" t="str">
        <f>'SAME R Results'!X97</f>
        <v>n</v>
      </c>
      <c r="AB152" s="784" t="str">
        <f>'SAME R Results'!Y97</f>
        <v>n</v>
      </c>
      <c r="AC152" s="789"/>
      <c r="AD152" s="784" t="str">
        <f>'SAME R Results'!Z97</f>
        <v>y</v>
      </c>
      <c r="AE152" s="784">
        <f>'SAME R Results'!AA97</f>
        <v>10</v>
      </c>
      <c r="AF152" s="784" t="str">
        <f>'SAME R Results'!AB97</f>
        <v>y</v>
      </c>
      <c r="AG152" s="817">
        <f>'SAME R Results'!AC97</f>
        <v>5.19567251427413E-2</v>
      </c>
      <c r="AH152" s="819">
        <f>'SAME R Results'!AD97</f>
        <v>0</v>
      </c>
      <c r="AI152" s="784">
        <f>'SAME R Results'!AE97</f>
        <v>58</v>
      </c>
      <c r="AJ152" s="784">
        <f>'SAME R Results'!AF97</f>
        <v>480</v>
      </c>
      <c r="AK152" s="784">
        <f>'SAME R Results'!AG97</f>
        <v>0</v>
      </c>
      <c r="AL152" s="784" t="str">
        <f>'SAME R Results'!AH97</f>
        <v>n</v>
      </c>
      <c r="AM152" s="784" t="str">
        <f>'SAME R Results'!AI97</f>
        <v>y</v>
      </c>
      <c r="AN152" s="784" t="str">
        <f>'SAME R Results'!AJ97</f>
        <v>y</v>
      </c>
      <c r="AO152" s="784" t="str">
        <f>'SAME R Results'!AK97</f>
        <v>n</v>
      </c>
      <c r="AP152" s="784" t="str">
        <f>'SAME R Results'!AL97</f>
        <v>n</v>
      </c>
      <c r="AQ152" s="784" t="str">
        <f>'SAME R Results'!AM97</f>
        <v>y</v>
      </c>
      <c r="AR152" s="817">
        <f>'SAME R Results'!AN97</f>
        <v>5.19567251427413E-2</v>
      </c>
      <c r="AS152" s="819">
        <f>'SAME R Results'!AO97</f>
        <v>0</v>
      </c>
      <c r="AT152" s="784">
        <f>'SAME R Results'!AP97</f>
        <v>0</v>
      </c>
      <c r="AU152" s="789"/>
      <c r="AV152" s="821">
        <f>'SAME R Results'!AQ97</f>
        <v>0</v>
      </c>
      <c r="AW152" s="821">
        <f>'SAME R Results'!AR97</f>
        <v>0.94950894999999991</v>
      </c>
      <c r="AX152" s="821">
        <f>'SAME R Results'!AS97</f>
        <v>0</v>
      </c>
      <c r="AY152" s="821">
        <f>'SAME R Results'!AT97</f>
        <v>0</v>
      </c>
      <c r="AZ152" s="824"/>
      <c r="BA152" s="824"/>
      <c r="BB152" s="821">
        <f>'SAME R Results'!AU97</f>
        <v>9.9487275E-2</v>
      </c>
      <c r="BC152" s="821">
        <f>'SAME R Results'!AV97</f>
        <v>4.5669559999999998E-2</v>
      </c>
      <c r="BD152" s="821">
        <f>'SAME R Results'!AW97</f>
        <v>5.3802945000000006</v>
      </c>
      <c r="BE152" s="821">
        <f>'SAME R Results'!AX97</f>
        <v>4.7662969999999998</v>
      </c>
      <c r="BF152" s="827">
        <f>'SAME R Results'!AY97</f>
        <v>20005</v>
      </c>
      <c r="BG152" s="784">
        <f>'SAME R Results'!AZ97</f>
        <v>0.16552729999999999</v>
      </c>
      <c r="BH152" s="784">
        <f>'SAME R Results'!BA97</f>
        <v>0.10591135</v>
      </c>
      <c r="BI152" s="789"/>
      <c r="BJ152" s="784">
        <f>'SAME R Results'!BB97</f>
        <v>6.1547000000000001</v>
      </c>
      <c r="BK152" s="784">
        <f>'SAME R Results'!BC97</f>
        <v>0.61399750000000086</v>
      </c>
      <c r="BL152" s="784">
        <f>'SAME R Results'!BD97</f>
        <v>547365.29240186652</v>
      </c>
      <c r="BM152" s="784">
        <f>'SAME R Results'!BE97</f>
        <v>107.76767704558564</v>
      </c>
      <c r="BN152" s="784">
        <f>'SAME R Results'!BF97</f>
        <v>5.3817715000000002E-2</v>
      </c>
      <c r="BO152" s="784">
        <f>'SAME R Results'!BG97</f>
        <v>1.4903987499999997E-2</v>
      </c>
      <c r="BP152" s="789"/>
      <c r="BQ152" s="784">
        <f>'SAME R Results'!BH97</f>
        <v>13.909621999999999</v>
      </c>
      <c r="BR152" s="817">
        <f>'SAME R Results'!BI97</f>
        <v>0.19688438149356463</v>
      </c>
      <c r="BS152" s="817">
        <f>'SAME R Results'!BJ97</f>
        <v>0.28046085669391252</v>
      </c>
      <c r="BT152" s="817">
        <f>'SAME R Results'!BL97</f>
        <v>3.6109608250812082</v>
      </c>
      <c r="BU152" s="817">
        <f>'SAME R Results'!BM97</f>
        <v>1.8127147982276335</v>
      </c>
      <c r="BV152" s="817">
        <f>'SAME R Results'!BN97</f>
        <v>0.16496080616084327</v>
      </c>
      <c r="BW152" s="784">
        <f>'SAME R Results'!BO97</f>
        <v>547365.29240186652</v>
      </c>
      <c r="BX152" s="784">
        <f>'SAME R Results'!BP97</f>
        <v>538509.55719654087</v>
      </c>
      <c r="BY152" s="784">
        <f>'SAME R Results'!BQ97</f>
        <v>507820.58439043316</v>
      </c>
      <c r="BZ152" s="784">
        <f>'SAME R Results'!BR97</f>
        <v>107.76767704558564</v>
      </c>
      <c r="CA152" s="784">
        <f>'SAME R Results'!BS97</f>
        <v>0.13628640237947279</v>
      </c>
      <c r="CB152" s="784">
        <f>'SAME R Results'!BT97</f>
        <v>2.2599999999999998</v>
      </c>
      <c r="CC152" s="784">
        <f>'SAME R Results'!BV97</f>
        <v>1</v>
      </c>
      <c r="CD152" s="880">
        <f>'SAME R Results'!BW97</f>
        <v>2.2000000000000002</v>
      </c>
      <c r="CE152" s="1086">
        <f>'SAME R Results'!BZ97</f>
        <v>524.94478411670389</v>
      </c>
      <c r="CF152" s="1777">
        <f>'SAME R Results'!CA97</f>
        <v>4.4466666666664878</v>
      </c>
      <c r="CG152" s="1777" t="str">
        <f>'SAME R Results'!CB97</f>
        <v xml:space="preserve"> 53T</v>
      </c>
      <c r="CH152" s="1777">
        <f>'SAME R Results'!CC97</f>
        <v>251</v>
      </c>
      <c r="CI152" s="1777">
        <f>'SAME R Results'!CD97</f>
        <v>1.8768605397302102E-2</v>
      </c>
      <c r="CJ152" s="1777"/>
      <c r="CK152" s="1777"/>
      <c r="CL152" s="2015">
        <f>'SAME R Results'!CI97</f>
        <v>97</v>
      </c>
      <c r="CM152" s="2015" t="str">
        <f>'SAME R Results'!CJ97</f>
        <v>Teflon</v>
      </c>
      <c r="CN152" s="2016">
        <f>'SAME R Results'!CK97</f>
        <v>0.19688438149356463</v>
      </c>
      <c r="CO152" s="2016">
        <f>'SAME R Results'!CL97</f>
        <v>3.8690997497990965E-3</v>
      </c>
      <c r="CP152" s="2016">
        <f>'SAME R Results'!CM97</f>
        <v>1.6292626409072614E-2</v>
      </c>
    </row>
    <row r="153" spans="1:95" s="2020" customFormat="1" ht="16.5" customHeight="1" x14ac:dyDescent="0.2">
      <c r="A153" s="780">
        <v>2</v>
      </c>
      <c r="B153" s="784" t="str">
        <f>'SAME R Results'!A98</f>
        <v>9(4)</v>
      </c>
      <c r="C153" s="785" t="str">
        <f>'SAME R Results'!B98</f>
        <v>Teflon</v>
      </c>
      <c r="D153" s="784" t="str">
        <f>'SAME R Results'!C98</f>
        <v>T09</v>
      </c>
      <c r="E153" s="784" t="str">
        <f>'SAME R Results'!D98</f>
        <v>53TA</v>
      </c>
      <c r="F153" s="784">
        <f>'SAME R Results'!E98</f>
        <v>0</v>
      </c>
      <c r="G153" s="784" t="str">
        <f>'SAME R Results'!F98</f>
        <v>100a</v>
      </c>
      <c r="H153" s="785" t="str">
        <f>'SAME R Results'!G98</f>
        <v>aged</v>
      </c>
      <c r="I153" s="784">
        <f>'SAME R Results'!H98</f>
        <v>251</v>
      </c>
      <c r="J153" s="786">
        <f>'SAME R Results'!I98</f>
        <v>40429.354166666664</v>
      </c>
      <c r="K153" s="784">
        <f>'SAME R Results'!J98</f>
        <v>0</v>
      </c>
      <c r="L153" s="788"/>
      <c r="M153" s="788"/>
      <c r="N153" s="784">
        <f>'SAME R Results'!K98</f>
        <v>0</v>
      </c>
      <c r="O153" s="793">
        <f>'SAME R Results'!L98</f>
        <v>1.45</v>
      </c>
      <c r="P153" s="784">
        <f>'SAME R Results'!M98</f>
        <v>0</v>
      </c>
      <c r="Q153" s="784">
        <f>'SAME R Results'!N98</f>
        <v>0</v>
      </c>
      <c r="R153" s="784">
        <f>'SAME R Results'!O98</f>
        <v>0</v>
      </c>
      <c r="S153" s="784">
        <f>'SAME R Results'!P98</f>
        <v>0</v>
      </c>
      <c r="T153" s="784">
        <f>'SAME R Results'!Q98</f>
        <v>0</v>
      </c>
      <c r="U153" s="784">
        <f>'SAME R Results'!R98</f>
        <v>560.42857142857144</v>
      </c>
      <c r="V153" s="784">
        <f>'SAME R Results'!S98</f>
        <v>0</v>
      </c>
      <c r="W153" s="784">
        <f>'SAME R Results'!T98</f>
        <v>0</v>
      </c>
      <c r="X153" s="784" t="str">
        <f>'SAME R Results'!U98</f>
        <v>n</v>
      </c>
      <c r="Y153" s="784" t="str">
        <f>'SAME R Results'!V98</f>
        <v>y</v>
      </c>
      <c r="Z153" s="784" t="str">
        <f>'SAME R Results'!W98</f>
        <v>y</v>
      </c>
      <c r="AA153" s="784" t="str">
        <f>'SAME R Results'!X98</f>
        <v>n</v>
      </c>
      <c r="AB153" s="784" t="str">
        <f>'SAME R Results'!Y98</f>
        <v>n</v>
      </c>
      <c r="AC153" s="789"/>
      <c r="AD153" s="784" t="str">
        <f>'SAME R Results'!Z98</f>
        <v>y</v>
      </c>
      <c r="AE153" s="784">
        <f>'SAME R Results'!AA98</f>
        <v>10</v>
      </c>
      <c r="AF153" s="784" t="str">
        <f>'SAME R Results'!AB98</f>
        <v>y</v>
      </c>
      <c r="AG153" s="817">
        <f>'SAME R Results'!AC98</f>
        <v>5.19567251427413E-2</v>
      </c>
      <c r="AH153" s="819">
        <f>'SAME R Results'!AD98</f>
        <v>0</v>
      </c>
      <c r="AI153" s="784">
        <f>'SAME R Results'!AE98</f>
        <v>0</v>
      </c>
      <c r="AJ153" s="784">
        <f>'SAME R Results'!AF98</f>
        <v>0</v>
      </c>
      <c r="AK153" s="784">
        <f>'SAME R Results'!AG98</f>
        <v>0</v>
      </c>
      <c r="AL153" s="784">
        <f>'SAME R Results'!AH98</f>
        <v>0</v>
      </c>
      <c r="AM153" s="784">
        <f>'SAME R Results'!AI98</f>
        <v>0</v>
      </c>
      <c r="AN153" s="784">
        <f>'SAME R Results'!AJ98</f>
        <v>0</v>
      </c>
      <c r="AO153" s="784">
        <f>'SAME R Results'!AK98</f>
        <v>0</v>
      </c>
      <c r="AP153" s="784">
        <f>'SAME R Results'!AL98</f>
        <v>0</v>
      </c>
      <c r="AQ153" s="784">
        <f>'SAME R Results'!AM98</f>
        <v>0</v>
      </c>
      <c r="AR153" s="817">
        <f>'SAME R Results'!AN98</f>
        <v>0</v>
      </c>
      <c r="AS153" s="819">
        <f>'SAME R Results'!AO98</f>
        <v>0</v>
      </c>
      <c r="AT153" s="784">
        <f>'SAME R Results'!AP98</f>
        <v>0</v>
      </c>
      <c r="AU153" s="789"/>
      <c r="AV153" s="821">
        <f>'SAME R Results'!AQ98</f>
        <v>0</v>
      </c>
      <c r="AW153" s="821">
        <f>'SAME R Results'!AR98</f>
        <v>0.94136045000000002</v>
      </c>
      <c r="AX153" s="821">
        <f>'SAME R Results'!AS98</f>
        <v>0</v>
      </c>
      <c r="AY153" s="821">
        <f>'SAME R Results'!AT98</f>
        <v>0</v>
      </c>
      <c r="AZ153" s="824"/>
      <c r="BA153" s="824"/>
      <c r="BB153" s="821">
        <f>'SAME R Results'!AU98</f>
        <v>9.6603485000000003E-2</v>
      </c>
      <c r="BC153" s="821">
        <f>'SAME R Results'!AV98</f>
        <v>2.8198234999999999E-2</v>
      </c>
      <c r="BD153" s="821">
        <f>'SAME R Results'!AW98</f>
        <v>5.2430104999999987</v>
      </c>
      <c r="BE153" s="821">
        <f>'SAME R Results'!AX98</f>
        <v>4.7216490000000002</v>
      </c>
      <c r="BF153" s="827">
        <f>'SAME R Results'!AY98</f>
        <v>14470</v>
      </c>
      <c r="BG153" s="784">
        <f>'SAME R Results'!AZ98</f>
        <v>0.15423579999999998</v>
      </c>
      <c r="BH153" s="784">
        <f>'SAME R Results'!BA98</f>
        <v>8.006286999999998E-2</v>
      </c>
      <c r="BI153" s="789"/>
      <c r="BJ153" s="784">
        <f>'SAME R Results'!BB98</f>
        <v>5.9327000000000014</v>
      </c>
      <c r="BK153" s="784">
        <f>'SAME R Results'!BC98</f>
        <v>0.52136149999999848</v>
      </c>
      <c r="BL153" s="784">
        <f>'SAME R Results'!BD98</f>
        <v>392836.80301108205</v>
      </c>
      <c r="BM153" s="784">
        <f>'SAME R Results'!BE98</f>
        <v>90.366661536283615</v>
      </c>
      <c r="BN153" s="784">
        <f>'SAME R Results'!BF98</f>
        <v>6.8405250000000001E-2</v>
      </c>
      <c r="BO153" s="784">
        <f>'SAME R Results'!BG98</f>
        <v>1.85432325E-2</v>
      </c>
      <c r="BP153" s="789"/>
      <c r="BQ153" s="784">
        <f>'SAME R Results'!BH98</f>
        <v>13.407902000000002</v>
      </c>
      <c r="BR153" s="817">
        <f>'SAME R Results'!BI98</f>
        <v>0.23003613929149694</v>
      </c>
      <c r="BS153" s="817">
        <f>'SAME R Results'!BJ98</f>
        <v>0.30943952466942082</v>
      </c>
      <c r="BT153" s="817">
        <f>'SAME R Results'!BL98</f>
        <v>3.6889603794807622</v>
      </c>
      <c r="BU153" s="817">
        <f>'SAME R Results'!BM98</f>
        <v>1.7238191080253453</v>
      </c>
      <c r="BV153" s="817">
        <f>'SAME R Results'!BN98</f>
        <v>0.19833812927809957</v>
      </c>
      <c r="BW153" s="784">
        <f>'SAME R Results'!BO98</f>
        <v>392836.80301108205</v>
      </c>
      <c r="BX153" s="784">
        <f>'SAME R Results'!BP98</f>
        <v>386431.2799707891</v>
      </c>
      <c r="BY153" s="784">
        <f>'SAME R Results'!BQ98</f>
        <v>365774.86067085288</v>
      </c>
      <c r="BZ153" s="784">
        <f>'SAME R Results'!BR98</f>
        <v>90.366661536283615</v>
      </c>
      <c r="CA153" s="784">
        <f>'SAME R Results'!BS98</f>
        <v>0.11572438515493173</v>
      </c>
      <c r="CB153" s="784">
        <f>'SAME R Results'!BT98</f>
        <v>2.2599999999999998</v>
      </c>
      <c r="CC153" s="784">
        <f>'SAME R Results'!BV98</f>
        <v>1</v>
      </c>
      <c r="CD153" s="880">
        <f>'SAME R Results'!BW98</f>
        <v>2.2000000000000002</v>
      </c>
      <c r="CE153" s="1086">
        <f>'SAME R Results'!BZ98</f>
        <v>524.94478411670389</v>
      </c>
      <c r="CF153" s="1777">
        <f>'SAME R Results'!CA98</f>
        <v>4.4466666666664878</v>
      </c>
      <c r="CG153" s="1777">
        <f>'SAME R Results'!CB98</f>
        <v>0</v>
      </c>
      <c r="CH153" s="1777">
        <f>'SAME R Results'!CC98</f>
        <v>0</v>
      </c>
      <c r="CI153" s="1777">
        <f>'SAME R Results'!CD98</f>
        <v>1.8091621889056202E-2</v>
      </c>
      <c r="CJ153" s="1777"/>
      <c r="CK153" s="1777"/>
      <c r="CL153" s="2015">
        <f>'SAME R Results'!CI98</f>
        <v>98</v>
      </c>
      <c r="CM153" s="2015" t="str">
        <f>'SAME R Results'!CJ98</f>
        <v>Teflon</v>
      </c>
      <c r="CN153" s="2016">
        <f>'SAME R Results'!CK98</f>
        <v>0.23003613929149694</v>
      </c>
      <c r="CO153" s="2016">
        <f>'SAME R Results'!CL98</f>
        <v>5.1018608280400607E-3</v>
      </c>
      <c r="CP153" s="2016">
        <f>'SAME R Results'!CM98</f>
        <v>2.0426946963692932E-2</v>
      </c>
    </row>
    <row r="154" spans="1:95" s="2020" customFormat="1" ht="16.5" customHeight="1" x14ac:dyDescent="0.2">
      <c r="A154" s="780">
        <v>2</v>
      </c>
      <c r="B154" s="784" t="str">
        <f>'SAME R Results'!A108</f>
        <v>10 (4)</v>
      </c>
      <c r="C154" s="785" t="str">
        <f>'SAME R Results'!B108</f>
        <v>Teflon</v>
      </c>
      <c r="D154" s="784" t="str">
        <f>'SAME R Results'!C108</f>
        <v>T10</v>
      </c>
      <c r="E154" s="784" t="str">
        <f>'SAME R Results'!D108</f>
        <v>58 T</v>
      </c>
      <c r="F154" s="784">
        <f>'SAME R Results'!E108</f>
        <v>0</v>
      </c>
      <c r="G154" s="784">
        <f>'SAME R Results'!F108</f>
        <v>105</v>
      </c>
      <c r="H154" s="785" t="str">
        <f>'SAME R Results'!G108</f>
        <v>No flow run w/ aging</v>
      </c>
      <c r="I154" s="784">
        <f>'SAME R Results'!H108</f>
        <v>252</v>
      </c>
      <c r="J154" s="786">
        <f>'SAME R Results'!I108</f>
        <v>40430.305555555555</v>
      </c>
      <c r="K154" s="784">
        <f>'SAME R Results'!J108</f>
        <v>0</v>
      </c>
      <c r="L154" s="788"/>
      <c r="M154" s="788"/>
      <c r="N154" s="784">
        <f>'SAME R Results'!K108</f>
        <v>0</v>
      </c>
      <c r="O154" s="793">
        <f>'SAME R Results'!L108</f>
        <v>1.45</v>
      </c>
      <c r="P154" s="784">
        <f>'SAME R Results'!M108</f>
        <v>60</v>
      </c>
      <c r="Q154" s="784">
        <f>'SAME R Results'!N108</f>
        <v>11</v>
      </c>
      <c r="R154" s="784">
        <f>'SAME R Results'!O108</f>
        <v>8</v>
      </c>
      <c r="S154" s="784" t="str">
        <f>'SAME R Results'!P108</f>
        <v>n</v>
      </c>
      <c r="T154" s="784" t="str">
        <f>'SAME R Results'!Q108</f>
        <v>N</v>
      </c>
      <c r="U154" s="784">
        <f>'SAME R Results'!R108</f>
        <v>24.142857142857142</v>
      </c>
      <c r="V154" s="784" t="str">
        <f>'SAME R Results'!S108</f>
        <v>Y</v>
      </c>
      <c r="W154" s="784">
        <f>'SAME R Results'!T108</f>
        <v>75</v>
      </c>
      <c r="X154" s="784" t="str">
        <f>'SAME R Results'!U108</f>
        <v>n</v>
      </c>
      <c r="Y154" s="784" t="str">
        <f>'SAME R Results'!V108</f>
        <v>y</v>
      </c>
      <c r="Z154" s="784" t="str">
        <f>'SAME R Results'!W108</f>
        <v>y</v>
      </c>
      <c r="AA154" s="784" t="str">
        <f>'SAME R Results'!X108</f>
        <v>n</v>
      </c>
      <c r="AB154" s="784" t="str">
        <f>'SAME R Results'!Y108</f>
        <v>n</v>
      </c>
      <c r="AC154" s="789"/>
      <c r="AD154" s="784" t="str">
        <f>'SAME R Results'!Z108</f>
        <v>y</v>
      </c>
      <c r="AE154" s="784">
        <f>'SAME R Results'!AA108</f>
        <v>10</v>
      </c>
      <c r="AF154" s="784" t="str">
        <f>'SAME R Results'!AB108</f>
        <v>y</v>
      </c>
      <c r="AG154" s="817">
        <f>'SAME R Results'!AC108</f>
        <v>7.8816036857303803E-2</v>
      </c>
      <c r="AH154" s="819">
        <f>'SAME R Results'!AD108</f>
        <v>0</v>
      </c>
      <c r="AI154" s="784">
        <f>'SAME R Results'!AE108</f>
        <v>58</v>
      </c>
      <c r="AJ154" s="784">
        <f>'SAME R Results'!AF108</f>
        <v>480</v>
      </c>
      <c r="AK154" s="784">
        <f>'SAME R Results'!AG108</f>
        <v>0</v>
      </c>
      <c r="AL154" s="784" t="str">
        <f>'SAME R Results'!AH108</f>
        <v>n</v>
      </c>
      <c r="AM154" s="784" t="str">
        <f>'SAME R Results'!AI108</f>
        <v>y</v>
      </c>
      <c r="AN154" s="784" t="str">
        <f>'SAME R Results'!AJ108</f>
        <v>y</v>
      </c>
      <c r="AO154" s="784" t="str">
        <f>'SAME R Results'!AK108</f>
        <v>n</v>
      </c>
      <c r="AP154" s="784" t="str">
        <f>'SAME R Results'!AL108</f>
        <v>n</v>
      </c>
      <c r="AQ154" s="784" t="str">
        <f>'SAME R Results'!AM108</f>
        <v>y</v>
      </c>
      <c r="AR154" s="817">
        <f>'SAME R Results'!AN108</f>
        <v>7.8816036857303803E-2</v>
      </c>
      <c r="AS154" s="819">
        <f>'SAME R Results'!AO108</f>
        <v>0</v>
      </c>
      <c r="AT154" s="784">
        <f>'SAME R Results'!AP108</f>
        <v>0</v>
      </c>
      <c r="AU154" s="789"/>
      <c r="AV154" s="821">
        <f>'SAME R Results'!AQ108</f>
        <v>0</v>
      </c>
      <c r="AW154" s="821">
        <f>'SAME R Results'!AR108</f>
        <v>0.72790545000000006</v>
      </c>
      <c r="AX154" s="821">
        <f>'SAME R Results'!AS108</f>
        <v>0</v>
      </c>
      <c r="AY154" s="821">
        <f>'SAME R Results'!AT108</f>
        <v>0</v>
      </c>
      <c r="AZ154" s="824"/>
      <c r="BA154" s="824"/>
      <c r="BB154" s="821">
        <f>'SAME R Results'!AU108</f>
        <v>7.0968630000000005E-2</v>
      </c>
      <c r="BC154" s="821">
        <f>'SAME R Results'!AV108</f>
        <v>3.3172600000000003E-2</v>
      </c>
      <c r="BD154" s="821">
        <f>'SAME R Results'!AW108</f>
        <v>4.9005119999999991</v>
      </c>
      <c r="BE154" s="821">
        <f>'SAME R Results'!AX108</f>
        <v>4.6981969999999995</v>
      </c>
      <c r="BF154" s="827">
        <f>'SAME R Results'!AY108</f>
        <v>10972.5</v>
      </c>
      <c r="BG154" s="784">
        <f>'SAME R Results'!AZ108</f>
        <v>0.11625669499999998</v>
      </c>
      <c r="BH154" s="784">
        <f>'SAME R Results'!BA108</f>
        <v>7.9238889999999992E-2</v>
      </c>
      <c r="BI154" s="789"/>
      <c r="BJ154" s="784">
        <f>'SAME R Results'!BB108</f>
        <v>2.8476999999999997</v>
      </c>
      <c r="BK154" s="784">
        <f>'SAME R Results'!BC108</f>
        <v>0.20231499999999958</v>
      </c>
      <c r="BL154" s="784">
        <f>'SAME R Results'!BD108</f>
        <v>195396.75079555667</v>
      </c>
      <c r="BM154" s="784">
        <f>'SAME R Results'!BE108</f>
        <v>33.687000501383118</v>
      </c>
      <c r="BN154" s="784">
        <f>'SAME R Results'!BF108</f>
        <v>3.7796030000000001E-2</v>
      </c>
      <c r="BO154" s="784">
        <f>'SAME R Results'!BG108</f>
        <v>9.2544512499999967E-3</v>
      </c>
      <c r="BP154" s="789"/>
      <c r="BQ154" s="784">
        <f>'SAME R Results'!BH108</f>
        <v>6.4358019999999989</v>
      </c>
      <c r="BR154" s="817">
        <f>'SAME R Results'!BI108</f>
        <v>0.17240307407480779</v>
      </c>
      <c r="BS154" s="817">
        <f>'SAME R Results'!BJ108</f>
        <v>0.30578863797657757</v>
      </c>
      <c r="BT154" s="817">
        <f>'SAME R Results'!BL108</f>
        <v>4.0840919660147339</v>
      </c>
      <c r="BU154" s="817">
        <f>'SAME R Results'!BM108</f>
        <v>2.1318850131134703</v>
      </c>
      <c r="BV154" s="817">
        <f>'SAME R Results'!BN108</f>
        <v>0.1294514250758422</v>
      </c>
      <c r="BW154" s="784">
        <f>'SAME R Results'!BO108</f>
        <v>195396.75079555667</v>
      </c>
      <c r="BX154" s="784">
        <f>'SAME R Results'!BP108</f>
        <v>192194.7691930446</v>
      </c>
      <c r="BY154" s="784">
        <f>'SAME R Results'!BQ108</f>
        <v>182355.98463636919</v>
      </c>
      <c r="BZ154" s="784">
        <f>'SAME R Results'!BR108</f>
        <v>33.687000501383118</v>
      </c>
      <c r="CA154" s="784">
        <f>'SAME R Results'!BS108</f>
        <v>4.4906996359761954E-2</v>
      </c>
      <c r="CB154" s="784">
        <f>'SAME R Results'!BT108</f>
        <v>2.2599999999999998</v>
      </c>
      <c r="CC154" s="784">
        <f>'SAME R Results'!BV108</f>
        <v>1</v>
      </c>
      <c r="CD154" s="880">
        <f>'SAME R Results'!BW108</f>
        <v>2.2000000000000002</v>
      </c>
      <c r="CE154" s="1086">
        <f>'SAME R Results'!BZ108</f>
        <v>527.87656862261747</v>
      </c>
      <c r="CF154" s="1777">
        <f>'SAME R Results'!CA108</f>
        <v>0.7499999999999174</v>
      </c>
      <c r="CG154" s="1777" t="str">
        <f>'SAME R Results'!CB108</f>
        <v xml:space="preserve"> 58T</v>
      </c>
      <c r="CH154" s="1777">
        <f>'SAME R Results'!CC108</f>
        <v>252</v>
      </c>
      <c r="CI154" s="1777">
        <f>'SAME R Results'!CD108</f>
        <v>5.1486416000005662E-2</v>
      </c>
      <c r="CJ154" s="1777"/>
      <c r="CK154" s="1777"/>
      <c r="CL154" s="2015">
        <f>'SAME R Results'!CI108</f>
        <v>108</v>
      </c>
      <c r="CM154" s="2015" t="str">
        <f>'SAME R Results'!CJ108</f>
        <v>Teflon</v>
      </c>
      <c r="CN154" s="2016">
        <f>'SAME R Results'!CK108</f>
        <v>0.17240307407480779</v>
      </c>
      <c r="CO154" s="2016">
        <f>'SAME R Results'!CL108</f>
        <v>5.8727770058805426E-3</v>
      </c>
      <c r="CP154" s="2016">
        <f>'SAME R Results'!CM108</f>
        <v>2.2357195411544878E-2</v>
      </c>
    </row>
    <row r="155" spans="1:95" s="2020" customFormat="1" ht="16.5" customHeight="1" x14ac:dyDescent="0.2">
      <c r="A155" s="780">
        <v>2</v>
      </c>
      <c r="B155" s="784" t="str">
        <f>'SAME R Results'!A109</f>
        <v>10 (4)</v>
      </c>
      <c r="C155" s="785" t="str">
        <f>'SAME R Results'!B109</f>
        <v>Teflon</v>
      </c>
      <c r="D155" s="784" t="str">
        <f>'SAME R Results'!C109</f>
        <v>T10</v>
      </c>
      <c r="E155" s="784" t="str">
        <f>'SAME R Results'!D109</f>
        <v>58TA</v>
      </c>
      <c r="F155" s="784">
        <f>'SAME R Results'!E109</f>
        <v>0</v>
      </c>
      <c r="G155" s="784" t="str">
        <f>'SAME R Results'!F109</f>
        <v>105a</v>
      </c>
      <c r="H155" s="785" t="str">
        <f>'SAME R Results'!G109</f>
        <v>aged</v>
      </c>
      <c r="I155" s="784">
        <f>'SAME R Results'!H109</f>
        <v>252</v>
      </c>
      <c r="J155" s="786">
        <f>'SAME R Results'!I109</f>
        <v>40430.305555555555</v>
      </c>
      <c r="K155" s="784">
        <f>'SAME R Results'!J109</f>
        <v>0</v>
      </c>
      <c r="L155" s="788"/>
      <c r="M155" s="788"/>
      <c r="N155" s="784">
        <f>'SAME R Results'!K109</f>
        <v>0</v>
      </c>
      <c r="O155" s="793">
        <f>'SAME R Results'!L109</f>
        <v>1.45</v>
      </c>
      <c r="P155" s="784">
        <f>'SAME R Results'!M109</f>
        <v>0</v>
      </c>
      <c r="Q155" s="784">
        <f>'SAME R Results'!N109</f>
        <v>0</v>
      </c>
      <c r="R155" s="784">
        <f>'SAME R Results'!O109</f>
        <v>0</v>
      </c>
      <c r="S155" s="784">
        <f>'SAME R Results'!P109</f>
        <v>0</v>
      </c>
      <c r="T155" s="784">
        <f>'SAME R Results'!Q109</f>
        <v>0</v>
      </c>
      <c r="U155" s="784">
        <f>'SAME R Results'!R109</f>
        <v>558.71428571428567</v>
      </c>
      <c r="V155" s="784">
        <f>'SAME R Results'!S109</f>
        <v>0</v>
      </c>
      <c r="W155" s="784">
        <f>'SAME R Results'!T109</f>
        <v>0</v>
      </c>
      <c r="X155" s="784" t="str">
        <f>'SAME R Results'!U109</f>
        <v>n</v>
      </c>
      <c r="Y155" s="784" t="str">
        <f>'SAME R Results'!V109</f>
        <v>y</v>
      </c>
      <c r="Z155" s="784" t="str">
        <f>'SAME R Results'!W109</f>
        <v>y</v>
      </c>
      <c r="AA155" s="784" t="str">
        <f>'SAME R Results'!X109</f>
        <v>n</v>
      </c>
      <c r="AB155" s="784" t="str">
        <f>'SAME R Results'!Y109</f>
        <v>n</v>
      </c>
      <c r="AC155" s="789"/>
      <c r="AD155" s="784" t="str">
        <f>'SAME R Results'!Z109</f>
        <v>y</v>
      </c>
      <c r="AE155" s="784">
        <f>'SAME R Results'!AA109</f>
        <v>10</v>
      </c>
      <c r="AF155" s="784" t="str">
        <f>'SAME R Results'!AB109</f>
        <v>y</v>
      </c>
      <c r="AG155" s="817">
        <f>'SAME R Results'!AC109</f>
        <v>7.8816036857303803E-2</v>
      </c>
      <c r="AH155" s="819">
        <f>'SAME R Results'!AD109</f>
        <v>0</v>
      </c>
      <c r="AI155" s="784">
        <f>'SAME R Results'!AE109</f>
        <v>0</v>
      </c>
      <c r="AJ155" s="784">
        <f>'SAME R Results'!AF109</f>
        <v>0</v>
      </c>
      <c r="AK155" s="784">
        <f>'SAME R Results'!AG109</f>
        <v>0</v>
      </c>
      <c r="AL155" s="784">
        <f>'SAME R Results'!AH109</f>
        <v>0</v>
      </c>
      <c r="AM155" s="784">
        <f>'SAME R Results'!AI109</f>
        <v>0</v>
      </c>
      <c r="AN155" s="784">
        <f>'SAME R Results'!AJ109</f>
        <v>0</v>
      </c>
      <c r="AO155" s="784">
        <f>'SAME R Results'!AK109</f>
        <v>0</v>
      </c>
      <c r="AP155" s="784">
        <f>'SAME R Results'!AL109</f>
        <v>0</v>
      </c>
      <c r="AQ155" s="784">
        <f>'SAME R Results'!AM109</f>
        <v>0</v>
      </c>
      <c r="AR155" s="817">
        <f>'SAME R Results'!AN109</f>
        <v>0</v>
      </c>
      <c r="AS155" s="819">
        <f>'SAME R Results'!AO109</f>
        <v>0</v>
      </c>
      <c r="AT155" s="784">
        <f>'SAME R Results'!AP109</f>
        <v>75</v>
      </c>
      <c r="AU155" s="789"/>
      <c r="AV155" s="821">
        <f>'SAME R Results'!AQ109</f>
        <v>0</v>
      </c>
      <c r="AW155" s="821">
        <f>'SAME R Results'!AR109</f>
        <v>0.69680799999999998</v>
      </c>
      <c r="AX155" s="821">
        <f>'SAME R Results'!AS109</f>
        <v>0</v>
      </c>
      <c r="AY155" s="821">
        <f>'SAME R Results'!AT109</f>
        <v>0</v>
      </c>
      <c r="AZ155" s="824"/>
      <c r="BA155" s="824"/>
      <c r="BB155" s="821">
        <f>'SAME R Results'!AU109</f>
        <v>6.3903805000000008E-2</v>
      </c>
      <c r="BC155" s="821">
        <f>'SAME R Results'!AV109</f>
        <v>2.6962280000000005E-2</v>
      </c>
      <c r="BD155" s="821">
        <f>'SAME R Results'!AW109</f>
        <v>4.8481904999999994</v>
      </c>
      <c r="BE155" s="821">
        <f>'SAME R Results'!AX109</f>
        <v>4.7044519999999999</v>
      </c>
      <c r="BF155" s="827">
        <f>'SAME R Results'!AY109</f>
        <v>8263</v>
      </c>
      <c r="BG155" s="784">
        <f>'SAME R Results'!AZ109</f>
        <v>0.11189272000000001</v>
      </c>
      <c r="BH155" s="784">
        <f>'SAME R Results'!BA109</f>
        <v>7.5668350000000023E-2</v>
      </c>
      <c r="BI155" s="789"/>
      <c r="BJ155" s="784">
        <f>'SAME R Results'!BB109</f>
        <v>2.5410500000000007</v>
      </c>
      <c r="BK155" s="784">
        <f>'SAME R Results'!BC109</f>
        <v>0.14373849999999955</v>
      </c>
      <c r="BL155" s="784">
        <f>'SAME R Results'!BD109</f>
        <v>146578.22949047992</v>
      </c>
      <c r="BM155" s="784">
        <f>'SAME R Results'!BE109</f>
        <v>23.76915243829556</v>
      </c>
      <c r="BN155" s="784">
        <f>'SAME R Results'!BF109</f>
        <v>3.6941525000000003E-2</v>
      </c>
      <c r="BO155" s="784">
        <f>'SAME R Results'!BG109</f>
        <v>9.056092499999998E-3</v>
      </c>
      <c r="BP155" s="789"/>
      <c r="BQ155" s="784">
        <f>'SAME R Results'!BH109</f>
        <v>5.7427730000000015</v>
      </c>
      <c r="BR155" s="817">
        <f>'SAME R Results'!BI109</f>
        <v>0.16216018245628583</v>
      </c>
      <c r="BS155" s="817">
        <f>'SAME R Results'!BJ109</f>
        <v>0.32399896662237215</v>
      </c>
      <c r="BT155" s="817">
        <f>'SAME R Results'!BL109</f>
        <v>4.0791903351252223</v>
      </c>
      <c r="BU155" s="817">
        <f>'SAME R Results'!BM109</f>
        <v>2.2978156464703408</v>
      </c>
      <c r="BV155" s="817">
        <f>'SAME R Results'!BN109</f>
        <v>0.11472142264367631</v>
      </c>
      <c r="BW155" s="784">
        <f>'SAME R Results'!BO109</f>
        <v>146578.22949047992</v>
      </c>
      <c r="BX155" s="784">
        <f>'SAME R Results'!BP109</f>
        <v>144166.93088199897</v>
      </c>
      <c r="BY155" s="784">
        <f>'SAME R Results'!BQ109</f>
        <v>137041.75317207762</v>
      </c>
      <c r="BZ155" s="784">
        <f>'SAME R Results'!BR109</f>
        <v>23.76915243829556</v>
      </c>
      <c r="CA155" s="784">
        <f>'SAME R Results'!BS109</f>
        <v>3.1905020864778373E-2</v>
      </c>
      <c r="CB155" s="784">
        <f>'SAME R Results'!BT109</f>
        <v>2.2599999999999998</v>
      </c>
      <c r="CC155" s="784">
        <f>'SAME R Results'!BV109</f>
        <v>1</v>
      </c>
      <c r="CD155" s="880">
        <f>'SAME R Results'!BW109</f>
        <v>2.2000000000000002</v>
      </c>
      <c r="CE155" s="1086">
        <f>'SAME R Results'!BZ109</f>
        <v>527.87656862261747</v>
      </c>
      <c r="CF155" s="1777">
        <f>'SAME R Results'!CA109</f>
        <v>0.7499999999999174</v>
      </c>
      <c r="CG155" s="1777">
        <f>'SAME R Results'!CB109</f>
        <v>0</v>
      </c>
      <c r="CH155" s="1777">
        <f>'SAME R Results'!CC109</f>
        <v>0</v>
      </c>
      <c r="CI155" s="1777">
        <f>'SAME R Results'!CD109</f>
        <v>4.5942184000005076E-2</v>
      </c>
      <c r="CJ155" s="1777"/>
      <c r="CK155" s="1777"/>
      <c r="CL155" s="2015">
        <f>'SAME R Results'!CI109</f>
        <v>109</v>
      </c>
      <c r="CM155" s="2015" t="str">
        <f>'SAME R Results'!CJ109</f>
        <v>Teflon</v>
      </c>
      <c r="CN155" s="2016">
        <f>'SAME R Results'!CK109</f>
        <v>0.16216018245628583</v>
      </c>
      <c r="CO155" s="2016">
        <f>'SAME R Results'!CL109</f>
        <v>6.4326981059498597E-3</v>
      </c>
      <c r="CP155" s="2016">
        <f>'SAME R Results'!CM109</f>
        <v>2.4039607061326192E-2</v>
      </c>
    </row>
    <row r="156" spans="1:95" s="2020" customFormat="1" ht="16.5" customHeight="1" x14ac:dyDescent="0.2">
      <c r="A156" s="780">
        <v>2</v>
      </c>
      <c r="B156" s="784" t="str">
        <f>'SAME R Results'!A119</f>
        <v>11(4)</v>
      </c>
      <c r="C156" s="785" t="str">
        <f>'SAME R Results'!B119</f>
        <v>Teflon</v>
      </c>
      <c r="D156" s="784" t="str">
        <f>'SAME R Results'!C119</f>
        <v>T11</v>
      </c>
      <c r="E156" s="784" t="str">
        <f>'SAME R Results'!D119</f>
        <v>64 T</v>
      </c>
      <c r="F156" s="784">
        <f>'SAME R Results'!E119</f>
        <v>0</v>
      </c>
      <c r="G156" s="784">
        <f>'SAME R Results'!F119</f>
        <v>111</v>
      </c>
      <c r="H156" s="785" t="str">
        <f>'SAME R Results'!G119</f>
        <v>low flow run w STS</v>
      </c>
      <c r="I156" s="784">
        <f>'SAME R Results'!H119</f>
        <v>253</v>
      </c>
      <c r="J156" s="786">
        <f>'SAME R Results'!I119</f>
        <v>40430.305555555555</v>
      </c>
      <c r="K156" s="784">
        <f>'SAME R Results'!J119</f>
        <v>0</v>
      </c>
      <c r="L156" s="788"/>
      <c r="M156" s="788"/>
      <c r="N156" s="784">
        <f>'SAME R Results'!K119</f>
        <v>2</v>
      </c>
      <c r="O156" s="793">
        <f>'SAME R Results'!L119</f>
        <v>1.45</v>
      </c>
      <c r="P156" s="784">
        <f>'SAME R Results'!M119</f>
        <v>60</v>
      </c>
      <c r="Q156" s="784">
        <f>'SAME R Results'!N119</f>
        <v>11</v>
      </c>
      <c r="R156" s="784">
        <f>'SAME R Results'!O119</f>
        <v>8</v>
      </c>
      <c r="S156" s="784" t="str">
        <f>'SAME R Results'!P119</f>
        <v>n</v>
      </c>
      <c r="T156" s="784" t="str">
        <f>'SAME R Results'!Q119</f>
        <v>n</v>
      </c>
      <c r="U156" s="784">
        <f>'SAME R Results'!R119</f>
        <v>42.571428571428569</v>
      </c>
      <c r="V156" s="784" t="str">
        <f>'SAME R Results'!S119</f>
        <v>n</v>
      </c>
      <c r="W156" s="784">
        <f>'SAME R Results'!T119</f>
        <v>0</v>
      </c>
      <c r="X156" s="784" t="str">
        <f>'SAME R Results'!U119</f>
        <v>y</v>
      </c>
      <c r="Y156" s="784" t="str">
        <f>'SAME R Results'!V119</f>
        <v>n</v>
      </c>
      <c r="Z156" s="784" t="str">
        <f>'SAME R Results'!W119</f>
        <v>y</v>
      </c>
      <c r="AA156" s="784" t="str">
        <f>'SAME R Results'!X119</f>
        <v>n</v>
      </c>
      <c r="AB156" s="784" t="str">
        <f>'SAME R Results'!Y119</f>
        <v>n</v>
      </c>
      <c r="AC156" s="789"/>
      <c r="AD156" s="784" t="str">
        <f>'SAME R Results'!Z119</f>
        <v>y</v>
      </c>
      <c r="AE156" s="784">
        <f>'SAME R Results'!AA119</f>
        <v>10</v>
      </c>
      <c r="AF156" s="784" t="str">
        <f>'SAME R Results'!AB119</f>
        <v>y</v>
      </c>
      <c r="AG156" s="817">
        <f>'SAME R Results'!AC119</f>
        <v>5.19567251427413E-2</v>
      </c>
      <c r="AH156" s="819">
        <f>'SAME R Results'!AD119</f>
        <v>0</v>
      </c>
      <c r="AI156" s="784">
        <f>'SAME R Results'!AE119</f>
        <v>0</v>
      </c>
      <c r="AJ156" s="784">
        <f>'SAME R Results'!AF119</f>
        <v>0</v>
      </c>
      <c r="AK156" s="784">
        <f>'SAME R Results'!AG119</f>
        <v>0</v>
      </c>
      <c r="AL156" s="784">
        <f>'SAME R Results'!AH119</f>
        <v>0</v>
      </c>
      <c r="AM156" s="784">
        <f>'SAME R Results'!AI119</f>
        <v>0</v>
      </c>
      <c r="AN156" s="784">
        <f>'SAME R Results'!AJ119</f>
        <v>0</v>
      </c>
      <c r="AO156" s="784">
        <f>'SAME R Results'!AK119</f>
        <v>0</v>
      </c>
      <c r="AP156" s="784">
        <f>'SAME R Results'!AL119</f>
        <v>0</v>
      </c>
      <c r="AQ156" s="784">
        <f>'SAME R Results'!AM119</f>
        <v>0</v>
      </c>
      <c r="AR156" s="817">
        <f>'SAME R Results'!AN119</f>
        <v>0</v>
      </c>
      <c r="AS156" s="819">
        <f>'SAME R Results'!AO119</f>
        <v>0</v>
      </c>
      <c r="AT156" s="784">
        <f>'SAME R Results'!AP119</f>
        <v>0</v>
      </c>
      <c r="AU156" s="789"/>
      <c r="AV156" s="821">
        <f>'SAME R Results'!AQ119</f>
        <v>0</v>
      </c>
      <c r="AW156" s="821">
        <f>'SAME R Results'!AR119</f>
        <v>4.0240935000000002</v>
      </c>
      <c r="AX156" s="821">
        <f>'SAME R Results'!AS119</f>
        <v>8.3923319999999984E-4</v>
      </c>
      <c r="AY156" s="821">
        <f>'SAME R Results'!AT119</f>
        <v>5.0353989999999999E-4</v>
      </c>
      <c r="AZ156" s="824"/>
      <c r="BA156" s="824"/>
      <c r="BB156" s="821">
        <f>'SAME R Results'!AU119</f>
        <v>0</v>
      </c>
      <c r="BC156" s="821">
        <f>'SAME R Results'!AV119</f>
        <v>0</v>
      </c>
      <c r="BD156" s="821">
        <f>'SAME R Results'!AW119</f>
        <v>6.3572225000000007</v>
      </c>
      <c r="BE156" s="821">
        <f>'SAME R Results'!AX119</f>
        <v>4.6339724999999996</v>
      </c>
      <c r="BF156" s="827">
        <f>'SAME R Results'!AY119</f>
        <v>46965</v>
      </c>
      <c r="BG156" s="784">
        <f>'SAME R Results'!AZ119</f>
        <v>0</v>
      </c>
      <c r="BH156" s="784">
        <f>'SAME R Results'!BA119</f>
        <v>0</v>
      </c>
      <c r="BI156" s="789"/>
      <c r="BJ156" s="784">
        <f>'SAME R Results'!BB119</f>
        <v>31.824649999999998</v>
      </c>
      <c r="BK156" s="784">
        <f>'SAME R Results'!BC119</f>
        <v>1.7232500000000011</v>
      </c>
      <c r="BL156" s="784">
        <f>'SAME R Results'!BD119</f>
        <v>1333768.9444362801</v>
      </c>
      <c r="BM156" s="784">
        <f>'SAME R Results'!BE119</f>
        <v>367.17168120282838</v>
      </c>
      <c r="BN156" s="784">
        <f>'SAME R Results'!BF119</f>
        <v>0</v>
      </c>
      <c r="BO156" s="784">
        <f>'SAME R Results'!BG119</f>
        <v>0</v>
      </c>
      <c r="BP156" s="789"/>
      <c r="BQ156" s="784">
        <f>'SAME R Results'!BH119</f>
        <v>71.923708999999988</v>
      </c>
      <c r="BR156" s="817">
        <f>'SAME R Results'!BI119</f>
        <v>0.27528882175166719</v>
      </c>
      <c r="BS156" s="817">
        <f>'SAME R Results'!BJ119</f>
        <v>0.3604043772501847</v>
      </c>
      <c r="BT156" s="817">
        <f>'SAME R Results'!BL119</f>
        <v>0</v>
      </c>
      <c r="BU156" s="817">
        <f>'SAME R Results'!BM119</f>
        <v>1.680419088152735</v>
      </c>
      <c r="BV156" s="817">
        <f>'SAME R Results'!BN119</f>
        <v>0.24059568656859387</v>
      </c>
      <c r="BW156" s="784">
        <f>'SAME R Results'!BO119</f>
        <v>1333768.9444362801</v>
      </c>
      <c r="BX156" s="784">
        <f>'SAME R Results'!BP119</f>
        <v>1312978.6618110307</v>
      </c>
      <c r="BY156" s="784">
        <f>'SAME R Results'!BQ119</f>
        <v>1216561.466323107</v>
      </c>
      <c r="BZ156" s="784">
        <f>'SAME R Results'!BR119</f>
        <v>367.17168120282838</v>
      </c>
      <c r="CA156" s="784">
        <f>'SAME R Results'!BS119</f>
        <v>0.38250244162301361</v>
      </c>
      <c r="CB156" s="784">
        <f>'SAME R Results'!BT119</f>
        <v>2.2599999999999998</v>
      </c>
      <c r="CC156" s="784">
        <f>'SAME R Results'!BV119</f>
        <v>1</v>
      </c>
      <c r="CD156" s="880">
        <f>'SAME R Results'!BW119</f>
        <v>2.2000000000000002</v>
      </c>
      <c r="CE156" s="1086">
        <f>'SAME R Results'!BZ119</f>
        <v>528.55724747805561</v>
      </c>
      <c r="CF156" s="1777">
        <f>'SAME R Results'!CA119</f>
        <v>9.9466666666667702</v>
      </c>
      <c r="CG156" s="1777" t="str">
        <f>'SAME R Results'!CB119</f>
        <v xml:space="preserve"> 64T</v>
      </c>
      <c r="CH156" s="1777">
        <f>'SAME R Results'!CC119</f>
        <v>253</v>
      </c>
      <c r="CI156" s="1777">
        <f>'SAME R Results'!CD119</f>
        <v>4.338561534852501E-2</v>
      </c>
      <c r="CJ156" s="1777"/>
      <c r="CK156" s="1777"/>
      <c r="CL156" s="2015"/>
      <c r="CM156" s="2015"/>
      <c r="CN156" s="2015"/>
      <c r="CO156" s="2015"/>
      <c r="CP156" s="2015"/>
    </row>
    <row r="157" spans="1:95" s="2020" customFormat="1" ht="16.5" customHeight="1" x14ac:dyDescent="0.2">
      <c r="A157" s="2040"/>
      <c r="B157" s="2041"/>
      <c r="C157" s="2042"/>
      <c r="D157" s="2041"/>
      <c r="E157" s="2041"/>
      <c r="F157" s="2041"/>
      <c r="G157" s="2041"/>
      <c r="H157" s="2042"/>
      <c r="I157" s="2041"/>
      <c r="J157" s="2043"/>
      <c r="K157" s="2041"/>
      <c r="L157" s="2044"/>
      <c r="M157" s="2044"/>
      <c r="N157" s="2041"/>
      <c r="O157" s="2045"/>
      <c r="P157" s="2041"/>
      <c r="Q157" s="2041"/>
      <c r="R157" s="2041"/>
      <c r="S157" s="2041"/>
      <c r="T157" s="2041"/>
      <c r="U157" s="2041"/>
      <c r="V157" s="2041"/>
      <c r="W157" s="2041"/>
      <c r="X157" s="2041"/>
      <c r="Y157" s="2041"/>
      <c r="Z157" s="2041"/>
      <c r="AA157" s="2041"/>
      <c r="AB157" s="2041"/>
      <c r="AC157" s="2046"/>
      <c r="AD157" s="2041"/>
      <c r="AE157" s="2041"/>
      <c r="AF157" s="2041"/>
      <c r="AG157" s="2047"/>
      <c r="AH157" s="2048"/>
      <c r="AI157" s="2041"/>
      <c r="AJ157" s="2041"/>
      <c r="AK157" s="2041"/>
      <c r="AL157" s="2041"/>
      <c r="AM157" s="2041"/>
      <c r="AN157" s="2041"/>
      <c r="AO157" s="2041"/>
      <c r="AP157" s="2041"/>
      <c r="AQ157" s="2041"/>
      <c r="AR157" s="2047"/>
      <c r="AS157" s="2048"/>
      <c r="AT157" s="2041"/>
      <c r="AU157" s="2046"/>
      <c r="AV157" s="2049"/>
      <c r="AW157" s="2049"/>
      <c r="AX157" s="2049"/>
      <c r="AY157" s="2049"/>
      <c r="AZ157" s="2050"/>
      <c r="BA157" s="2050"/>
      <c r="BB157" s="2049"/>
      <c r="BC157" s="2049"/>
      <c r="BD157" s="2049"/>
      <c r="BE157" s="2049"/>
      <c r="BF157" s="2051"/>
      <c r="BG157" s="2041"/>
      <c r="BH157" s="2041"/>
      <c r="BI157" s="2046"/>
      <c r="BJ157" s="2041"/>
      <c r="BK157" s="2041"/>
      <c r="BL157" s="2041"/>
      <c r="BM157" s="2041"/>
      <c r="BN157" s="2041"/>
      <c r="BO157" s="2041"/>
      <c r="BP157" s="2046"/>
      <c r="BQ157" s="2041"/>
      <c r="BR157" s="2047"/>
      <c r="BS157" s="2047"/>
      <c r="BT157" s="2047"/>
      <c r="BU157" s="2047"/>
      <c r="BV157" s="2047"/>
      <c r="BW157" s="2041"/>
      <c r="BX157" s="2041"/>
      <c r="BY157" s="2041"/>
      <c r="BZ157" s="2041"/>
      <c r="CA157" s="2041"/>
      <c r="CB157" s="2041"/>
      <c r="CC157" s="2041"/>
      <c r="CD157" s="2052"/>
      <c r="CE157" s="2053"/>
      <c r="CF157" s="1777"/>
      <c r="CG157" s="1777"/>
      <c r="CH157" s="1777"/>
      <c r="CI157" s="1777"/>
      <c r="CJ157" s="1777"/>
      <c r="CK157" s="1777"/>
      <c r="CL157" s="2015"/>
      <c r="CM157" s="2015"/>
      <c r="CN157" s="2015"/>
      <c r="CO157" s="2015"/>
      <c r="CP157" s="2015"/>
    </row>
    <row r="158" spans="1:95" s="2020" customFormat="1" ht="23.25" x14ac:dyDescent="0.35">
      <c r="A158" s="762"/>
      <c r="B158" s="27"/>
      <c r="C158" s="752"/>
      <c r="D158" s="28"/>
      <c r="E158" s="29"/>
      <c r="F158" s="29"/>
      <c r="G158" s="29"/>
      <c r="H158" s="751"/>
      <c r="I158" s="2104" t="s">
        <v>71</v>
      </c>
      <c r="J158" s="2104"/>
      <c r="K158" s="2104"/>
      <c r="L158" s="2104"/>
      <c r="M158" s="2104"/>
      <c r="N158" s="2104"/>
      <c r="O158" s="2104"/>
      <c r="P158" s="2104"/>
      <c r="Q158" s="2104"/>
      <c r="R158" s="2104"/>
      <c r="S158" s="2104"/>
      <c r="T158" s="2104"/>
      <c r="U158" s="2104"/>
      <c r="V158" s="2104"/>
      <c r="W158" s="35"/>
      <c r="X158" s="35"/>
      <c r="Y158" s="35"/>
      <c r="Z158" s="35"/>
      <c r="AA158" s="35"/>
      <c r="AB158" s="35"/>
      <c r="AC158" s="35"/>
      <c r="AD158" s="35"/>
      <c r="AE158" s="35"/>
      <c r="AF158" s="810"/>
      <c r="AG158" s="1389"/>
      <c r="AH158" s="811"/>
      <c r="AI158" s="812"/>
      <c r="AJ158" s="812"/>
      <c r="AK158" s="812"/>
      <c r="AL158" s="812"/>
      <c r="AM158" s="813"/>
      <c r="AN158" s="814"/>
      <c r="AO158" s="814"/>
      <c r="AP158" s="814"/>
      <c r="AQ158" s="814"/>
      <c r="AR158" s="814"/>
      <c r="AS158" s="814"/>
      <c r="AT158" s="814"/>
      <c r="AU158" s="814"/>
      <c r="AV158" s="35"/>
      <c r="AW158" s="35"/>
      <c r="AX158" s="35"/>
      <c r="AY158" s="35"/>
      <c r="AZ158" s="35"/>
      <c r="BA158" s="35"/>
      <c r="BB158" s="35"/>
      <c r="BC158" s="35"/>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929"/>
      <c r="CG158" s="929"/>
      <c r="CH158" s="929"/>
      <c r="CI158" s="929"/>
      <c r="CJ158" s="929"/>
      <c r="CK158" s="929"/>
      <c r="CL158" s="11"/>
      <c r="CM158" s="3"/>
      <c r="CN158" s="3"/>
      <c r="CO158" s="3"/>
      <c r="CP158" s="3"/>
    </row>
    <row r="159" spans="1:95" s="2020" customFormat="1" ht="12.75" customHeight="1" x14ac:dyDescent="0.25">
      <c r="A159" s="762"/>
      <c r="B159" s="3"/>
      <c r="C159" s="750"/>
      <c r="D159" s="4"/>
      <c r="E159" s="5"/>
      <c r="F159" s="24"/>
      <c r="G159" s="24"/>
      <c r="H159" s="749"/>
      <c r="I159" s="3"/>
      <c r="J159" s="792"/>
      <c r="K159" s="3"/>
      <c r="L159" s="3"/>
      <c r="M159" s="3"/>
      <c r="N159" s="3"/>
      <c r="O159" s="6"/>
      <c r="P159" s="6"/>
      <c r="Q159" s="6"/>
      <c r="R159" s="6"/>
      <c r="S159" s="6"/>
      <c r="T159" s="6"/>
      <c r="U159" s="6"/>
      <c r="V159" s="6"/>
      <c r="W159" s="6"/>
      <c r="X159" s="6"/>
      <c r="Y159" s="6"/>
      <c r="Z159" s="6"/>
      <c r="AA159" s="6"/>
      <c r="AB159" s="6"/>
      <c r="AC159" s="6"/>
      <c r="AD159" s="6"/>
      <c r="AE159" s="6"/>
      <c r="AF159" s="6"/>
      <c r="AG159" s="6"/>
      <c r="AH159" s="815"/>
      <c r="AI159" s="6"/>
      <c r="AJ159" s="6"/>
      <c r="AK159" s="6"/>
      <c r="AL159" s="6"/>
      <c r="AM159" s="6"/>
      <c r="AN159" s="6"/>
      <c r="AO159" s="6"/>
      <c r="AP159" s="6"/>
      <c r="AQ159" s="1418"/>
      <c r="AR159" s="1418"/>
      <c r="AS159" s="1418"/>
      <c r="AT159" s="1418"/>
      <c r="AU159" s="1418"/>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930"/>
      <c r="CG159" s="930"/>
      <c r="CH159" s="930"/>
      <c r="CI159" s="930"/>
      <c r="CJ159" s="930"/>
      <c r="CK159" s="930"/>
      <c r="CL159" s="11"/>
      <c r="CM159" s="3"/>
      <c r="CN159" s="3"/>
      <c r="CO159" s="3"/>
      <c r="CP159" s="3"/>
    </row>
    <row r="160" spans="1:95" s="2020" customFormat="1" ht="12.75" customHeight="1" x14ac:dyDescent="0.25">
      <c r="A160" s="762"/>
      <c r="B160" s="3"/>
      <c r="C160" s="750"/>
      <c r="D160" s="4"/>
      <c r="E160" s="5"/>
      <c r="F160" s="5"/>
      <c r="G160" s="5"/>
      <c r="H160" s="749"/>
      <c r="I160" s="3"/>
      <c r="J160" s="792"/>
      <c r="K160" s="3"/>
      <c r="L160" s="3"/>
      <c r="M160" s="3"/>
      <c r="N160" s="3"/>
      <c r="O160" s="6"/>
      <c r="P160" s="6"/>
      <c r="Q160" s="6"/>
      <c r="R160" s="6"/>
      <c r="S160" s="6"/>
      <c r="T160" s="6"/>
      <c r="U160" s="6"/>
      <c r="V160" s="6"/>
      <c r="W160" s="6"/>
      <c r="X160" s="6"/>
      <c r="Y160" s="6"/>
      <c r="Z160" s="6"/>
      <c r="AA160" s="6"/>
      <c r="AB160" s="6"/>
      <c r="AC160" s="6"/>
      <c r="AD160" s="6"/>
      <c r="AE160" s="6"/>
      <c r="AF160" s="6"/>
      <c r="AG160" s="6"/>
      <c r="AH160" s="815"/>
      <c r="AI160" s="6"/>
      <c r="AJ160" s="6"/>
      <c r="AK160" s="6"/>
      <c r="AL160" s="6"/>
      <c r="AM160" s="6"/>
      <c r="AN160" s="6"/>
      <c r="AO160" s="6"/>
      <c r="AP160" s="6"/>
      <c r="AQ160" s="1418"/>
      <c r="AR160" s="1418"/>
      <c r="AS160" s="1418"/>
      <c r="AT160" s="1418"/>
      <c r="AU160" s="1418"/>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930"/>
      <c r="CG160" s="930"/>
      <c r="CH160" s="930"/>
      <c r="CI160" s="930"/>
      <c r="CJ160" s="930"/>
      <c r="CK160" s="930"/>
      <c r="CL160" s="11"/>
      <c r="CM160" s="3"/>
      <c r="CN160" s="3"/>
      <c r="CO160" s="3"/>
      <c r="CP160" s="3"/>
    </row>
    <row r="161" spans="1:95" s="2020" customFormat="1" ht="13.5" customHeight="1" x14ac:dyDescent="0.25">
      <c r="A161" s="762"/>
      <c r="B161" s="3"/>
      <c r="C161" s="750"/>
      <c r="D161" s="4"/>
      <c r="E161" s="4"/>
      <c r="F161" s="4"/>
      <c r="G161" s="4"/>
      <c r="H161" s="750"/>
      <c r="I161" s="3"/>
      <c r="J161" s="792"/>
      <c r="K161" s="3"/>
      <c r="L161" s="3"/>
      <c r="M161" s="3"/>
      <c r="N161" s="3"/>
      <c r="O161" s="6"/>
      <c r="P161" s="6"/>
      <c r="Q161" s="6"/>
      <c r="R161" s="6"/>
      <c r="S161" s="6"/>
      <c r="T161" s="6"/>
      <c r="U161" s="6"/>
      <c r="V161" s="6"/>
      <c r="W161" s="6"/>
      <c r="X161" s="6"/>
      <c r="Y161" s="6"/>
      <c r="Z161" s="6"/>
      <c r="AA161" s="6"/>
      <c r="AB161" s="6"/>
      <c r="AC161" s="6"/>
      <c r="AD161" s="6"/>
      <c r="AE161" s="6"/>
      <c r="AF161" s="6"/>
      <c r="AG161" s="6"/>
      <c r="AH161" s="815"/>
      <c r="AI161" s="6"/>
      <c r="AJ161" s="6"/>
      <c r="AK161" s="6"/>
      <c r="AL161" s="6"/>
      <c r="AM161" s="6"/>
      <c r="AN161" s="6"/>
      <c r="AO161" s="6"/>
      <c r="AP161" s="6"/>
      <c r="AQ161" s="1418"/>
      <c r="AR161" s="1418"/>
      <c r="AS161" s="1418"/>
      <c r="AT161" s="1418"/>
      <c r="AU161" s="1418"/>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930"/>
      <c r="CG161" s="930"/>
      <c r="CH161" s="930"/>
      <c r="CI161" s="930"/>
      <c r="CJ161" s="930"/>
      <c r="CK161" s="930"/>
      <c r="CL161" s="11"/>
      <c r="CM161" s="3"/>
      <c r="CN161" s="3"/>
      <c r="CO161" s="3"/>
      <c r="CP161" s="3"/>
    </row>
    <row r="162" spans="1:95" s="2020" customFormat="1" ht="13.5" customHeight="1" x14ac:dyDescent="0.25">
      <c r="A162" s="762"/>
      <c r="B162" s="3"/>
      <c r="C162" s="750"/>
      <c r="D162" s="4"/>
      <c r="E162" s="4"/>
      <c r="F162" s="4"/>
      <c r="G162" s="4"/>
      <c r="H162" s="750"/>
      <c r="I162" s="3"/>
      <c r="J162" s="792"/>
      <c r="K162" s="3"/>
      <c r="L162" s="3"/>
      <c r="M162" s="3"/>
      <c r="N162" s="3"/>
      <c r="O162" s="6"/>
      <c r="P162" s="6"/>
      <c r="Q162" s="6"/>
      <c r="R162" s="6"/>
      <c r="S162" s="6"/>
      <c r="T162" s="6"/>
      <c r="U162" s="6"/>
      <c r="V162" s="6"/>
      <c r="W162" s="6"/>
      <c r="X162" s="6"/>
      <c r="Y162" s="6"/>
      <c r="Z162" s="6"/>
      <c r="AA162" s="6"/>
      <c r="AB162" s="6"/>
      <c r="AC162" s="6"/>
      <c r="AD162" s="6"/>
      <c r="AE162" s="6"/>
      <c r="AF162" s="6"/>
      <c r="AG162" s="6"/>
      <c r="AH162" s="815"/>
      <c r="AI162" s="6"/>
      <c r="AJ162" s="6"/>
      <c r="AK162" s="6"/>
      <c r="AL162" s="6"/>
      <c r="AM162" s="6"/>
      <c r="AN162" s="6"/>
      <c r="AO162" s="6"/>
      <c r="AP162" s="6"/>
      <c r="AQ162" s="1418"/>
      <c r="AR162" s="1418"/>
      <c r="AS162" s="1418"/>
      <c r="AT162" s="1418"/>
      <c r="AU162" s="1418"/>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930"/>
      <c r="CG162" s="930"/>
      <c r="CH162" s="930"/>
      <c r="CI162" s="930"/>
      <c r="CJ162" s="930"/>
      <c r="CK162" s="930"/>
      <c r="CL162" s="11"/>
      <c r="CM162" s="3"/>
      <c r="CN162" s="3"/>
      <c r="CO162" s="3"/>
      <c r="CP162" s="3"/>
    </row>
    <row r="163" spans="1:95" s="2020" customFormat="1" ht="12.75" customHeight="1" x14ac:dyDescent="0.25">
      <c r="A163" s="762"/>
      <c r="B163" s="3"/>
      <c r="C163" s="750"/>
      <c r="D163" s="4"/>
      <c r="E163" s="4"/>
      <c r="F163" s="4"/>
      <c r="G163" s="4"/>
      <c r="H163" s="750"/>
      <c r="I163" s="3"/>
      <c r="J163" s="792"/>
      <c r="K163" s="3"/>
      <c r="L163" s="3"/>
      <c r="M163" s="3"/>
      <c r="N163" s="3"/>
      <c r="O163" s="6"/>
      <c r="P163" s="6"/>
      <c r="Q163" s="6"/>
      <c r="R163" s="6"/>
      <c r="S163" s="6"/>
      <c r="T163" s="6"/>
      <c r="U163" s="6"/>
      <c r="V163" s="6"/>
      <c r="W163" s="6"/>
      <c r="X163" s="6"/>
      <c r="Y163" s="6"/>
      <c r="Z163" s="6"/>
      <c r="AA163" s="6"/>
      <c r="AB163" s="6"/>
      <c r="AC163" s="6"/>
      <c r="AD163" s="6"/>
      <c r="AE163" s="6"/>
      <c r="AF163" s="6"/>
      <c r="AG163" s="6"/>
      <c r="AH163" s="815"/>
      <c r="AI163" s="6"/>
      <c r="AJ163" s="6"/>
      <c r="AK163" s="6"/>
      <c r="AL163" s="6"/>
      <c r="AM163" s="6"/>
      <c r="AN163" s="6"/>
      <c r="AO163" s="6"/>
      <c r="AP163" s="6"/>
      <c r="AQ163" s="1418"/>
      <c r="AR163" s="1418"/>
      <c r="AS163" s="1418"/>
      <c r="AT163" s="1418"/>
      <c r="AU163" s="1418"/>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930"/>
      <c r="CG163" s="930"/>
      <c r="CH163" s="930"/>
      <c r="CI163" s="930"/>
      <c r="CJ163" s="930"/>
      <c r="CK163" s="930"/>
      <c r="CL163" s="11"/>
      <c r="CM163" s="3"/>
      <c r="CN163" s="3"/>
      <c r="CO163" s="3"/>
      <c r="CP163" s="3"/>
    </row>
    <row r="164" spans="1:95" s="2020" customFormat="1" ht="12.75" customHeight="1" x14ac:dyDescent="0.25">
      <c r="A164" s="762"/>
      <c r="B164" s="3"/>
      <c r="C164" s="750"/>
      <c r="D164" s="4"/>
      <c r="E164" s="4"/>
      <c r="F164" s="4"/>
      <c r="G164" s="4"/>
      <c r="H164" s="750"/>
      <c r="I164" s="3"/>
      <c r="J164" s="792"/>
      <c r="K164" s="3"/>
      <c r="L164" s="3"/>
      <c r="M164" s="3"/>
      <c r="N164" s="3"/>
      <c r="O164" s="6"/>
      <c r="P164" s="6"/>
      <c r="Q164" s="6"/>
      <c r="R164" s="6"/>
      <c r="S164" s="6"/>
      <c r="T164" s="6"/>
      <c r="U164" s="6"/>
      <c r="V164" s="6"/>
      <c r="W164" s="6"/>
      <c r="X164" s="6"/>
      <c r="Y164" s="6"/>
      <c r="Z164" s="6"/>
      <c r="AA164" s="6"/>
      <c r="AB164" s="6"/>
      <c r="AC164" s="6"/>
      <c r="AD164" s="6"/>
      <c r="AE164" s="6"/>
      <c r="AF164" s="6"/>
      <c r="AG164" s="6"/>
      <c r="AH164" s="815"/>
      <c r="AI164" s="6"/>
      <c r="AJ164" s="6"/>
      <c r="AK164" s="6"/>
      <c r="AL164" s="6"/>
      <c r="AM164" s="6"/>
      <c r="AN164" s="6"/>
      <c r="AO164" s="6"/>
      <c r="AP164" s="6"/>
      <c r="AQ164" s="1418"/>
      <c r="AR164" s="1418"/>
      <c r="AS164" s="1418"/>
      <c r="AT164" s="1418"/>
      <c r="AU164" s="1418"/>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930"/>
      <c r="CG164" s="930"/>
      <c r="CH164" s="930"/>
      <c r="CI164" s="930"/>
      <c r="CJ164" s="930"/>
      <c r="CK164" s="930"/>
      <c r="CL164" s="11"/>
      <c r="CM164" s="3"/>
      <c r="CN164" s="3"/>
      <c r="CO164" s="3"/>
      <c r="CP164" s="3"/>
    </row>
    <row r="165" spans="1:95" s="2020" customFormat="1" ht="13.5" customHeight="1" x14ac:dyDescent="0.25">
      <c r="A165" s="762"/>
      <c r="B165" s="3"/>
      <c r="C165" s="750"/>
      <c r="D165" s="4"/>
      <c r="E165" s="4"/>
      <c r="F165" s="4"/>
      <c r="G165" s="4"/>
      <c r="H165" s="750"/>
      <c r="I165" s="3"/>
      <c r="J165" s="792"/>
      <c r="K165" s="3"/>
      <c r="L165" s="3"/>
      <c r="M165" s="3"/>
      <c r="N165" s="3"/>
      <c r="O165" s="6"/>
      <c r="P165" s="6"/>
      <c r="Q165" s="6"/>
      <c r="R165" s="6"/>
      <c r="S165" s="6"/>
      <c r="T165" s="6"/>
      <c r="U165" s="6"/>
      <c r="V165" s="6"/>
      <c r="W165" s="6"/>
      <c r="X165" s="6"/>
      <c r="Y165" s="6"/>
      <c r="Z165" s="6"/>
      <c r="AA165" s="6"/>
      <c r="AB165" s="6"/>
      <c r="AC165" s="6"/>
      <c r="AD165" s="6"/>
      <c r="AE165" s="6"/>
      <c r="AF165" s="6"/>
      <c r="AG165" s="6"/>
      <c r="AH165" s="815"/>
      <c r="AI165" s="6"/>
      <c r="AJ165" s="6"/>
      <c r="AK165" s="6"/>
      <c r="AL165" s="6"/>
      <c r="AM165" s="6"/>
      <c r="AN165" s="6"/>
      <c r="AO165" s="6"/>
      <c r="AP165" s="6"/>
      <c r="AQ165" s="1418"/>
      <c r="AR165" s="1418"/>
      <c r="AS165" s="1418"/>
      <c r="AT165" s="1418"/>
      <c r="AU165" s="1418"/>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930"/>
      <c r="CG165" s="930"/>
      <c r="CH165" s="930"/>
      <c r="CI165" s="930"/>
      <c r="CJ165" s="930"/>
      <c r="CK165" s="930"/>
      <c r="CL165" s="11"/>
      <c r="CM165" s="3"/>
      <c r="CN165" s="3"/>
      <c r="CO165" s="3"/>
      <c r="CP165" s="3"/>
    </row>
    <row r="166" spans="1:95" s="2020" customFormat="1" ht="13.5" customHeight="1" x14ac:dyDescent="0.25">
      <c r="A166" s="762"/>
      <c r="B166" s="3"/>
      <c r="C166" s="750"/>
      <c r="D166" s="4"/>
      <c r="E166" s="4"/>
      <c r="F166" s="4"/>
      <c r="G166" s="4"/>
      <c r="H166" s="750"/>
      <c r="I166" s="3"/>
      <c r="J166" s="792"/>
      <c r="K166" s="3"/>
      <c r="L166" s="3"/>
      <c r="M166" s="3"/>
      <c r="N166" s="3"/>
      <c r="O166" s="6"/>
      <c r="P166" s="6"/>
      <c r="Q166" s="6"/>
      <c r="R166" s="6"/>
      <c r="S166" s="6"/>
      <c r="T166" s="6"/>
      <c r="U166" s="6"/>
      <c r="V166" s="6"/>
      <c r="W166" s="6"/>
      <c r="X166" s="6"/>
      <c r="Y166" s="6"/>
      <c r="Z166" s="6"/>
      <c r="AA166" s="6"/>
      <c r="AB166" s="6"/>
      <c r="AC166" s="6"/>
      <c r="AD166" s="6"/>
      <c r="AE166" s="6"/>
      <c r="AF166" s="6"/>
      <c r="AG166" s="6"/>
      <c r="AH166" s="815"/>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930"/>
      <c r="CG166" s="930"/>
      <c r="CH166" s="930"/>
      <c r="CI166" s="930"/>
      <c r="CJ166" s="930"/>
      <c r="CK166" s="930"/>
      <c r="CL166" s="11"/>
      <c r="CM166" s="3"/>
      <c r="CN166" s="3"/>
      <c r="CO166" s="3"/>
      <c r="CP166" s="3"/>
    </row>
    <row r="167" spans="1:95" s="762" customFormat="1" ht="12.75" customHeight="1" x14ac:dyDescent="0.25">
      <c r="B167" s="3"/>
      <c r="C167" s="750"/>
      <c r="D167" s="4"/>
      <c r="E167" s="4"/>
      <c r="F167" s="4"/>
      <c r="G167" s="4"/>
      <c r="H167" s="750"/>
      <c r="I167" s="3"/>
      <c r="J167" s="792"/>
      <c r="K167" s="3"/>
      <c r="L167" s="3"/>
      <c r="M167" s="3"/>
      <c r="N167" s="3"/>
      <c r="O167" s="6"/>
      <c r="P167" s="6"/>
      <c r="Q167" s="6"/>
      <c r="R167" s="6"/>
      <c r="S167" s="6"/>
      <c r="T167" s="6"/>
      <c r="U167" s="6"/>
      <c r="V167" s="6"/>
      <c r="W167" s="6"/>
      <c r="X167" s="6"/>
      <c r="Y167" s="6"/>
      <c r="Z167" s="6"/>
      <c r="AA167" s="6"/>
      <c r="AB167" s="6"/>
      <c r="AC167" s="6"/>
      <c r="AD167" s="6"/>
      <c r="AE167" s="6"/>
      <c r="AF167" s="6"/>
      <c r="AG167" s="6"/>
      <c r="AH167" s="815"/>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930"/>
      <c r="CG167" s="930"/>
      <c r="CH167" s="930"/>
      <c r="CI167" s="930"/>
      <c r="CJ167" s="930"/>
      <c r="CK167" s="930"/>
      <c r="CL167" s="11"/>
      <c r="CM167" s="3"/>
      <c r="CN167" s="3"/>
      <c r="CO167" s="3"/>
      <c r="CP167" s="3"/>
      <c r="CQ167" s="2020"/>
    </row>
    <row r="168" spans="1:95" s="762" customFormat="1" ht="12.75" customHeight="1" x14ac:dyDescent="0.25">
      <c r="B168" s="3"/>
      <c r="C168" s="750"/>
      <c r="D168" s="4"/>
      <c r="E168" s="4"/>
      <c r="F168" s="4"/>
      <c r="G168" s="4"/>
      <c r="H168" s="750"/>
      <c r="I168" s="3"/>
      <c r="J168" s="792"/>
      <c r="K168" s="3"/>
      <c r="L168" s="3"/>
      <c r="M168" s="3"/>
      <c r="N168" s="3"/>
      <c r="O168" s="6"/>
      <c r="P168" s="6"/>
      <c r="Q168" s="6"/>
      <c r="R168" s="6"/>
      <c r="S168" s="6"/>
      <c r="T168" s="6"/>
      <c r="U168" s="6"/>
      <c r="V168" s="6"/>
      <c r="W168" s="6"/>
      <c r="X168" s="6"/>
      <c r="Y168" s="6"/>
      <c r="Z168" s="6"/>
      <c r="AA168" s="6"/>
      <c r="AB168" s="6"/>
      <c r="AC168" s="6"/>
      <c r="AD168" s="6"/>
      <c r="AE168" s="6"/>
      <c r="AF168" s="6"/>
      <c r="AG168" s="6"/>
      <c r="AH168" s="815"/>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930"/>
      <c r="CG168" s="930"/>
      <c r="CH168" s="930"/>
      <c r="CI168" s="930"/>
      <c r="CJ168" s="930"/>
      <c r="CK168" s="930"/>
      <c r="CL168" s="11"/>
      <c r="CM168" s="3"/>
      <c r="CN168" s="3"/>
      <c r="CO168" s="3"/>
      <c r="CP168" s="3"/>
      <c r="CQ168" s="2020"/>
    </row>
    <row r="169" spans="1:95" s="762" customFormat="1" ht="12.75" customHeight="1" x14ac:dyDescent="0.25">
      <c r="B169" s="3"/>
      <c r="C169" s="750"/>
      <c r="D169" s="4"/>
      <c r="E169" s="4"/>
      <c r="F169" s="4"/>
      <c r="G169" s="4"/>
      <c r="H169" s="750"/>
      <c r="I169" s="3"/>
      <c r="J169" s="792"/>
      <c r="K169" s="3"/>
      <c r="L169" s="3"/>
      <c r="M169" s="3"/>
      <c r="N169" s="3"/>
      <c r="O169" s="6"/>
      <c r="P169" s="6"/>
      <c r="Q169" s="6"/>
      <c r="R169" s="6"/>
      <c r="S169" s="6"/>
      <c r="T169" s="6"/>
      <c r="U169" s="6"/>
      <c r="V169" s="6"/>
      <c r="W169" s="6"/>
      <c r="X169" s="6"/>
      <c r="Y169" s="6"/>
      <c r="Z169" s="6"/>
      <c r="AA169" s="6"/>
      <c r="AB169" s="6"/>
      <c r="AC169" s="6"/>
      <c r="AD169" s="6"/>
      <c r="AE169" s="6"/>
      <c r="AF169" s="6"/>
      <c r="AG169" s="6"/>
      <c r="AH169" s="815"/>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930"/>
      <c r="CG169" s="930"/>
      <c r="CH169" s="930"/>
      <c r="CI169" s="930"/>
      <c r="CJ169" s="930"/>
      <c r="CK169" s="930"/>
      <c r="CL169" s="11"/>
      <c r="CM169" s="3"/>
      <c r="CN169" s="3"/>
      <c r="CO169" s="3"/>
      <c r="CP169" s="3"/>
      <c r="CQ169" s="2020"/>
    </row>
    <row r="170" spans="1:95" s="762" customFormat="1" ht="13.5" customHeight="1" x14ac:dyDescent="0.25">
      <c r="B170" s="3"/>
      <c r="C170" s="750"/>
      <c r="D170" s="4"/>
      <c r="E170" s="4"/>
      <c r="F170" s="4"/>
      <c r="G170" s="4"/>
      <c r="H170" s="750"/>
      <c r="I170" s="3"/>
      <c r="J170" s="792"/>
      <c r="K170" s="3"/>
      <c r="L170" s="3"/>
      <c r="M170" s="3"/>
      <c r="N170" s="3"/>
      <c r="O170" s="6"/>
      <c r="P170" s="6"/>
      <c r="Q170" s="6"/>
      <c r="R170" s="6"/>
      <c r="S170" s="6"/>
      <c r="T170" s="6"/>
      <c r="U170" s="6"/>
      <c r="V170" s="6"/>
      <c r="W170" s="6"/>
      <c r="X170" s="6"/>
      <c r="Y170" s="6"/>
      <c r="Z170" s="6"/>
      <c r="AA170" s="6"/>
      <c r="AB170" s="6"/>
      <c r="AC170" s="6"/>
      <c r="AD170" s="6"/>
      <c r="AE170" s="6"/>
      <c r="AF170" s="6"/>
      <c r="AG170" s="6"/>
      <c r="AH170" s="815"/>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930"/>
      <c r="CG170" s="930"/>
      <c r="CH170" s="930"/>
      <c r="CI170" s="930"/>
      <c r="CJ170" s="930"/>
      <c r="CK170" s="930"/>
      <c r="CL170" s="11"/>
      <c r="CM170" s="3"/>
      <c r="CN170" s="3"/>
      <c r="CO170" s="3"/>
      <c r="CP170" s="3"/>
      <c r="CQ170" s="2020"/>
    </row>
    <row r="171" spans="1:95" s="762" customFormat="1" ht="13.5" customHeight="1" x14ac:dyDescent="0.25">
      <c r="B171" s="3"/>
      <c r="C171" s="750"/>
      <c r="D171" s="4"/>
      <c r="E171" s="4"/>
      <c r="F171" s="4"/>
      <c r="G171" s="4"/>
      <c r="H171" s="750"/>
      <c r="I171" s="3"/>
      <c r="J171" s="792"/>
      <c r="K171" s="3"/>
      <c r="L171" s="3"/>
      <c r="M171" s="3"/>
      <c r="N171" s="3"/>
      <c r="O171" s="6"/>
      <c r="P171" s="6"/>
      <c r="Q171" s="6"/>
      <c r="R171" s="6"/>
      <c r="S171" s="6"/>
      <c r="T171" s="6"/>
      <c r="U171" s="6"/>
      <c r="V171" s="6"/>
      <c r="W171" s="6"/>
      <c r="X171" s="6"/>
      <c r="Y171" s="6"/>
      <c r="Z171" s="6"/>
      <c r="AA171" s="6"/>
      <c r="AB171" s="6"/>
      <c r="AC171" s="6"/>
      <c r="AD171" s="6"/>
      <c r="AE171" s="6"/>
      <c r="AF171" s="6"/>
      <c r="AG171" s="6"/>
      <c r="AH171" s="815"/>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930"/>
      <c r="CG171" s="930"/>
      <c r="CH171" s="930"/>
      <c r="CI171" s="930"/>
      <c r="CJ171" s="930"/>
      <c r="CK171" s="930"/>
      <c r="CL171" s="11"/>
      <c r="CM171" s="3"/>
      <c r="CN171" s="3"/>
      <c r="CO171" s="3"/>
      <c r="CP171" s="3"/>
      <c r="CQ171" s="2020"/>
    </row>
    <row r="172" spans="1:95" s="762" customFormat="1" ht="12.75" customHeight="1" x14ac:dyDescent="0.25">
      <c r="B172" s="3"/>
      <c r="C172" s="750"/>
      <c r="D172" s="4"/>
      <c r="E172" s="4"/>
      <c r="F172" s="4"/>
      <c r="G172" s="4"/>
      <c r="H172" s="750"/>
      <c r="I172" s="3"/>
      <c r="J172" s="792"/>
      <c r="K172" s="3"/>
      <c r="L172" s="3"/>
      <c r="M172" s="3"/>
      <c r="N172" s="3"/>
      <c r="O172" s="6"/>
      <c r="P172" s="6"/>
      <c r="Q172" s="6"/>
      <c r="R172" s="6"/>
      <c r="S172" s="6"/>
      <c r="T172" s="6"/>
      <c r="U172" s="6"/>
      <c r="V172" s="6"/>
      <c r="W172" s="6"/>
      <c r="X172" s="6"/>
      <c r="Y172" s="6"/>
      <c r="Z172" s="6"/>
      <c r="AA172" s="6"/>
      <c r="AB172" s="6"/>
      <c r="AC172" s="6"/>
      <c r="AD172" s="6"/>
      <c r="AE172" s="6"/>
      <c r="AF172" s="6"/>
      <c r="AG172" s="6"/>
      <c r="AH172" s="815"/>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930"/>
      <c r="CG172" s="930"/>
      <c r="CH172" s="930"/>
      <c r="CI172" s="930"/>
      <c r="CJ172" s="930"/>
      <c r="CK172" s="930"/>
      <c r="CL172" s="11"/>
      <c r="CM172" s="3"/>
      <c r="CN172" s="3"/>
      <c r="CO172" s="3"/>
      <c r="CP172" s="3"/>
      <c r="CQ172" s="2020"/>
    </row>
    <row r="173" spans="1:95" s="762" customFormat="1" ht="12.75" customHeight="1" x14ac:dyDescent="0.25">
      <c r="B173" s="3"/>
      <c r="C173" s="750"/>
      <c r="D173" s="4"/>
      <c r="E173" s="4"/>
      <c r="F173" s="4"/>
      <c r="G173" s="4"/>
      <c r="H173" s="750"/>
      <c r="I173" s="3"/>
      <c r="J173" s="792"/>
      <c r="K173" s="3"/>
      <c r="L173" s="3"/>
      <c r="M173" s="3"/>
      <c r="N173" s="3"/>
      <c r="O173" s="6"/>
      <c r="P173" s="6"/>
      <c r="Q173" s="6"/>
      <c r="R173" s="6"/>
      <c r="S173" s="6"/>
      <c r="T173" s="6"/>
      <c r="U173" s="6"/>
      <c r="V173" s="6"/>
      <c r="W173" s="6"/>
      <c r="X173" s="6"/>
      <c r="Y173" s="6"/>
      <c r="Z173" s="6"/>
      <c r="AA173" s="6"/>
      <c r="AB173" s="6"/>
      <c r="AC173" s="6"/>
      <c r="AD173" s="6"/>
      <c r="AE173" s="6"/>
      <c r="AF173" s="6"/>
      <c r="AG173" s="6"/>
      <c r="AH173" s="815"/>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930"/>
      <c r="CG173" s="930"/>
      <c r="CH173" s="930"/>
      <c r="CI173" s="930"/>
      <c r="CJ173" s="930"/>
      <c r="CK173" s="930"/>
      <c r="CL173" s="11"/>
      <c r="CM173" s="3"/>
      <c r="CN173" s="3"/>
      <c r="CO173" s="3"/>
      <c r="CP173" s="3"/>
      <c r="CQ173" s="2020"/>
    </row>
    <row r="174" spans="1:95" s="762" customFormat="1" ht="13.5" customHeight="1" x14ac:dyDescent="0.25">
      <c r="B174" s="3"/>
      <c r="C174" s="750"/>
      <c r="D174" s="4"/>
      <c r="E174" s="4"/>
      <c r="F174" s="4"/>
      <c r="G174" s="4"/>
      <c r="H174" s="750"/>
      <c r="I174" s="3"/>
      <c r="J174" s="792"/>
      <c r="K174" s="3"/>
      <c r="L174" s="3"/>
      <c r="M174" s="3"/>
      <c r="N174" s="3"/>
      <c r="O174" s="6"/>
      <c r="P174" s="6"/>
      <c r="Q174" s="6"/>
      <c r="R174" s="6"/>
      <c r="S174" s="6"/>
      <c r="T174" s="6"/>
      <c r="U174" s="6"/>
      <c r="V174" s="6"/>
      <c r="W174" s="6"/>
      <c r="X174" s="6"/>
      <c r="Y174" s="6"/>
      <c r="Z174" s="6"/>
      <c r="AA174" s="6"/>
      <c r="AB174" s="6"/>
      <c r="AC174" s="6"/>
      <c r="AD174" s="6"/>
      <c r="AE174" s="6"/>
      <c r="AF174" s="6"/>
      <c r="AG174" s="6"/>
      <c r="AH174" s="815"/>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930"/>
      <c r="CG174" s="930"/>
      <c r="CH174" s="930"/>
      <c r="CI174" s="930"/>
      <c r="CJ174" s="930"/>
      <c r="CK174" s="930"/>
      <c r="CL174" s="11"/>
      <c r="CM174" s="3"/>
      <c r="CN174" s="3"/>
      <c r="CO174" s="3"/>
      <c r="CP174" s="3"/>
      <c r="CQ174" s="2020"/>
    </row>
    <row r="175" spans="1:95" s="762" customFormat="1" ht="13.5" customHeight="1" x14ac:dyDescent="0.25">
      <c r="B175" s="3"/>
      <c r="C175" s="750"/>
      <c r="D175" s="4"/>
      <c r="E175" s="4"/>
      <c r="F175" s="4"/>
      <c r="G175" s="4"/>
      <c r="H175" s="750"/>
      <c r="I175" s="3"/>
      <c r="J175" s="792"/>
      <c r="K175" s="3"/>
      <c r="L175" s="3"/>
      <c r="M175" s="3"/>
      <c r="N175" s="3"/>
      <c r="O175" s="6"/>
      <c r="P175" s="6"/>
      <c r="Q175" s="6"/>
      <c r="R175" s="6"/>
      <c r="S175" s="6"/>
      <c r="T175" s="6"/>
      <c r="U175" s="6"/>
      <c r="V175" s="6"/>
      <c r="W175" s="6"/>
      <c r="X175" s="6"/>
      <c r="Y175" s="6"/>
      <c r="Z175" s="6"/>
      <c r="AA175" s="6"/>
      <c r="AB175" s="6"/>
      <c r="AC175" s="6"/>
      <c r="AD175" s="6"/>
      <c r="AE175" s="6"/>
      <c r="AF175" s="6"/>
      <c r="AG175" s="6"/>
      <c r="AH175" s="815"/>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930"/>
      <c r="CG175" s="930"/>
      <c r="CH175" s="930"/>
      <c r="CI175" s="930"/>
      <c r="CJ175" s="930"/>
      <c r="CK175" s="930"/>
      <c r="CL175" s="11"/>
      <c r="CM175" s="3"/>
      <c r="CN175" s="3"/>
      <c r="CO175" s="3"/>
      <c r="CP175" s="3"/>
      <c r="CQ175" s="2020"/>
    </row>
    <row r="176" spans="1:95" s="762" customFormat="1" ht="12.75" customHeight="1" x14ac:dyDescent="0.25">
      <c r="B176" s="3"/>
      <c r="C176" s="750"/>
      <c r="D176" s="4"/>
      <c r="E176" s="4"/>
      <c r="F176" s="4"/>
      <c r="G176" s="4"/>
      <c r="H176" s="750"/>
      <c r="I176" s="3"/>
      <c r="J176" s="792"/>
      <c r="K176" s="3"/>
      <c r="L176" s="3"/>
      <c r="M176" s="3"/>
      <c r="N176" s="3"/>
      <c r="O176" s="6"/>
      <c r="P176" s="6"/>
      <c r="Q176" s="6"/>
      <c r="R176" s="6"/>
      <c r="S176" s="6"/>
      <c r="T176" s="6"/>
      <c r="U176" s="6"/>
      <c r="V176" s="6"/>
      <c r="W176" s="6"/>
      <c r="X176" s="6"/>
      <c r="Y176" s="6"/>
      <c r="Z176" s="6"/>
      <c r="AA176" s="6"/>
      <c r="AB176" s="6"/>
      <c r="AC176" s="6"/>
      <c r="AD176" s="6"/>
      <c r="AE176" s="6"/>
      <c r="AF176" s="6"/>
      <c r="AG176" s="6"/>
      <c r="AH176" s="815"/>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930"/>
      <c r="CG176" s="930"/>
      <c r="CH176" s="930"/>
      <c r="CI176" s="930"/>
      <c r="CJ176" s="930"/>
      <c r="CK176" s="930"/>
      <c r="CL176" s="11"/>
      <c r="CM176" s="3"/>
      <c r="CN176" s="3"/>
      <c r="CO176" s="3"/>
      <c r="CP176" s="3"/>
      <c r="CQ176" s="2020"/>
    </row>
    <row r="177" spans="2:95" s="762" customFormat="1" ht="12.75" customHeight="1" x14ac:dyDescent="0.25">
      <c r="B177" s="3"/>
      <c r="C177" s="750"/>
      <c r="D177" s="4"/>
      <c r="E177" s="4"/>
      <c r="F177" s="4"/>
      <c r="G177" s="4"/>
      <c r="H177" s="750"/>
      <c r="I177" s="3"/>
      <c r="J177" s="792"/>
      <c r="K177" s="3"/>
      <c r="L177" s="3"/>
      <c r="M177" s="3"/>
      <c r="N177" s="3"/>
      <c r="O177" s="6"/>
      <c r="P177" s="6"/>
      <c r="Q177" s="6"/>
      <c r="R177" s="6"/>
      <c r="S177" s="6"/>
      <c r="T177" s="6"/>
      <c r="U177" s="6"/>
      <c r="V177" s="6"/>
      <c r="W177" s="6"/>
      <c r="X177" s="6"/>
      <c r="Y177" s="6"/>
      <c r="Z177" s="6"/>
      <c r="AA177" s="6"/>
      <c r="AB177" s="6"/>
      <c r="AC177" s="6"/>
      <c r="AD177" s="6"/>
      <c r="AE177" s="6"/>
      <c r="AF177" s="6"/>
      <c r="AG177" s="6"/>
      <c r="AH177" s="815"/>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930"/>
      <c r="CG177" s="930"/>
      <c r="CH177" s="930"/>
      <c r="CI177" s="930"/>
      <c r="CJ177" s="930"/>
      <c r="CK177" s="930"/>
      <c r="CL177" s="11"/>
      <c r="CM177" s="3"/>
      <c r="CN177" s="3"/>
      <c r="CO177" s="3"/>
      <c r="CP177" s="3"/>
      <c r="CQ177" s="2020"/>
    </row>
    <row r="178" spans="2:95" s="762" customFormat="1" ht="13.5" customHeight="1" x14ac:dyDescent="0.25">
      <c r="B178" s="3"/>
      <c r="C178" s="750"/>
      <c r="D178" s="4"/>
      <c r="E178" s="4"/>
      <c r="F178" s="4"/>
      <c r="G178" s="4"/>
      <c r="H178" s="750"/>
      <c r="I178" s="3"/>
      <c r="J178" s="792"/>
      <c r="K178" s="3"/>
      <c r="L178" s="3"/>
      <c r="M178" s="3"/>
      <c r="N178" s="3"/>
      <c r="O178" s="6"/>
      <c r="P178" s="6"/>
      <c r="Q178" s="6"/>
      <c r="R178" s="6"/>
      <c r="S178" s="6"/>
      <c r="T178" s="6"/>
      <c r="U178" s="6"/>
      <c r="V178" s="6"/>
      <c r="W178" s="6"/>
      <c r="X178" s="6"/>
      <c r="Y178" s="6"/>
      <c r="Z178" s="6"/>
      <c r="AA178" s="6"/>
      <c r="AB178" s="6"/>
      <c r="AC178" s="6"/>
      <c r="AD178" s="6"/>
      <c r="AE178" s="6"/>
      <c r="AF178" s="6"/>
      <c r="AG178" s="6"/>
      <c r="AH178" s="815"/>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930"/>
      <c r="CG178" s="930"/>
      <c r="CH178" s="930"/>
      <c r="CI178" s="930"/>
      <c r="CJ178" s="930"/>
      <c r="CK178" s="930"/>
      <c r="CL178" s="11"/>
      <c r="CM178" s="3"/>
      <c r="CN178" s="3"/>
      <c r="CO178" s="3"/>
      <c r="CP178" s="3"/>
      <c r="CQ178" s="2020"/>
    </row>
  </sheetData>
  <autoFilter ref="A2:CQ2">
    <sortState ref="A3:CQ156">
      <sortCondition ref="C2"/>
    </sortState>
  </autoFilter>
  <mergeCells count="5">
    <mergeCell ref="B1:K1"/>
    <mergeCell ref="N1:T1"/>
    <mergeCell ref="V1:AH1"/>
    <mergeCell ref="AI1:AT1"/>
    <mergeCell ref="I158:V158"/>
  </mergeCells>
  <conditionalFormatting sqref="D1:J2 D48:J1048576">
    <cfRule type="cellIs" dxfId="2" priority="1" operator="equal">
      <formula>0</formula>
    </cfRule>
  </conditionalFormatting>
  <printOptions gridLines="1"/>
  <pageMargins left="0.5" right="0.5" top="1" bottom="0.5" header="0.5" footer="0.5"/>
  <pageSetup paperSize="17" scale="62" fitToWidth="3" fitToHeight="3" orientation="landscape" r:id="rId1"/>
  <headerFooter alignWithMargins="0">
    <oddFooter>&amp;L&amp;D&amp;C&amp;T&amp;R&amp;F</oddFooter>
  </headerFooter>
  <colBreaks count="1" manualBreakCount="1">
    <brk id="54" min="1" max="156" man="1"/>
  </col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C00000"/>
    <pageSetUpPr fitToPage="1"/>
  </sheetPr>
  <dimension ref="A1:GC178"/>
  <sheetViews>
    <sheetView topLeftCell="U2" zoomScale="60" zoomScaleNormal="60" workbookViewId="0">
      <pane ySplit="1" topLeftCell="A31" activePane="bottomLeft" state="frozen"/>
      <selection activeCell="A2" sqref="A2"/>
      <selection pane="bottomLeft" activeCell="BT80" sqref="BT80"/>
    </sheetView>
  </sheetViews>
  <sheetFormatPr defaultRowHeight="15.75" x14ac:dyDescent="0.25"/>
  <cols>
    <col min="1" max="1" width="5" style="762" customWidth="1"/>
    <col min="2" max="2" width="8.42578125" style="3" customWidth="1"/>
    <col min="3" max="3" width="9.7109375" style="750" bestFit="1" customWidth="1"/>
    <col min="4" max="4" width="4.42578125" style="4" hidden="1" customWidth="1"/>
    <col min="5" max="5" width="6.85546875" style="4" hidden="1" customWidth="1"/>
    <col min="6" max="6" width="3.42578125" style="4" hidden="1" customWidth="1"/>
    <col min="7" max="7" width="5" style="4" bestFit="1" customWidth="1"/>
    <col min="8" max="8" width="39.85546875" style="750" bestFit="1" customWidth="1"/>
    <col min="9" max="9" width="6.42578125" style="3" customWidth="1"/>
    <col min="10" max="10" width="16.42578125" style="792" customWidth="1"/>
    <col min="11" max="11" width="4.5703125" style="3" customWidth="1"/>
    <col min="12" max="13" width="3.7109375" style="3" customWidth="1"/>
    <col min="14" max="14" width="4.7109375" style="3" customWidth="1"/>
    <col min="15" max="15" width="7.5703125" style="6" customWidth="1"/>
    <col min="16" max="16" width="4.7109375" style="6" customWidth="1"/>
    <col min="17" max="17" width="7.140625" style="6" hidden="1" customWidth="1"/>
    <col min="18" max="18" width="6.5703125" style="6" hidden="1" customWidth="1"/>
    <col min="19" max="19" width="7.140625" style="6" hidden="1" customWidth="1"/>
    <col min="20" max="20" width="6.85546875" style="6" hidden="1" customWidth="1"/>
    <col min="21" max="21" width="6.85546875" style="6" customWidth="1"/>
    <col min="22" max="22" width="7.140625" style="6" hidden="1" customWidth="1"/>
    <col min="23" max="23" width="10.28515625" style="6" hidden="1" customWidth="1"/>
    <col min="24" max="28" width="5.28515625" style="6" hidden="1" customWidth="1"/>
    <col min="29" max="29" width="7.28515625" style="6" hidden="1" customWidth="1"/>
    <col min="30" max="30" width="4.85546875" style="6" hidden="1" customWidth="1"/>
    <col min="31" max="31" width="6.42578125" style="6" hidden="1" customWidth="1"/>
    <col min="32" max="32" width="5.28515625" style="6" hidden="1" customWidth="1"/>
    <col min="33" max="33" width="10.85546875" style="6" hidden="1" customWidth="1"/>
    <col min="34" max="34" width="8" style="815" hidden="1" customWidth="1"/>
    <col min="35" max="35" width="10.28515625" style="6" hidden="1" customWidth="1"/>
    <col min="36" max="37" width="7.140625" style="6" hidden="1" customWidth="1"/>
    <col min="38" max="38" width="4.5703125" style="6" hidden="1" customWidth="1"/>
    <col min="39" max="39" width="5" style="6" hidden="1" customWidth="1"/>
    <col min="40" max="40" width="9" style="6" hidden="1" customWidth="1"/>
    <col min="41" max="41" width="5" style="6" hidden="1" customWidth="1"/>
    <col min="42" max="42" width="8.42578125" style="6" hidden="1" customWidth="1"/>
    <col min="43" max="43" width="5" style="6" hidden="1" customWidth="1"/>
    <col min="44" max="44" width="10.28515625" style="6" hidden="1" customWidth="1"/>
    <col min="45" max="45" width="9.5703125" style="6" hidden="1" customWidth="1"/>
    <col min="46" max="47" width="9.7109375" style="6" hidden="1" customWidth="1"/>
    <col min="48" max="48" width="9.140625" style="6" hidden="1" customWidth="1"/>
    <col min="49" max="49" width="9.140625" style="6" customWidth="1"/>
    <col min="50" max="50" width="9.85546875" style="6" customWidth="1"/>
    <col min="51" max="57" width="9.140625" style="6" hidden="1" customWidth="1"/>
    <col min="58" max="58" width="10.28515625" style="6" hidden="1" customWidth="1"/>
    <col min="59" max="61" width="9.140625" style="6" hidden="1" customWidth="1"/>
    <col min="62" max="62" width="15.42578125" style="6" hidden="1" customWidth="1"/>
    <col min="63" max="63" width="17" style="6" customWidth="1"/>
    <col min="64" max="64" width="13.7109375" style="6" customWidth="1"/>
    <col min="65" max="65" width="14" style="6" customWidth="1"/>
    <col min="66" max="68" width="9.85546875" style="6" customWidth="1"/>
    <col min="69" max="74" width="9.140625" style="6" customWidth="1"/>
    <col min="75" max="76" width="13.7109375" style="6" hidden="1" customWidth="1"/>
    <col min="77" max="78" width="14" style="6" hidden="1" customWidth="1"/>
    <col min="79" max="79" width="13.42578125" style="6" hidden="1" customWidth="1"/>
    <col min="80" max="80" width="14" style="6" hidden="1" customWidth="1"/>
    <col min="81" max="82" width="9.28515625" style="6" hidden="1" customWidth="1"/>
    <col min="83" max="83" width="9.28515625" style="6" customWidth="1"/>
    <col min="84" max="89" width="9.28515625" style="930" customWidth="1"/>
    <col min="90" max="90" width="9.140625" style="11"/>
    <col min="91" max="91" width="9.140625" style="3"/>
    <col min="92" max="92" width="6.42578125" style="3" bestFit="1" customWidth="1"/>
    <col min="93" max="93" width="6.5703125" style="3" customWidth="1"/>
    <col min="94" max="94" width="7" style="3" customWidth="1"/>
    <col min="95" max="95" width="9.140625" style="2020"/>
    <col min="96" max="16384" width="9.140625" style="3"/>
  </cols>
  <sheetData>
    <row r="1" spans="1:95" s="1" customFormat="1" ht="64.5" customHeight="1" x14ac:dyDescent="0.6">
      <c r="A1" s="763"/>
      <c r="B1" s="2098" t="s">
        <v>431</v>
      </c>
      <c r="C1" s="2099"/>
      <c r="D1" s="2099"/>
      <c r="E1" s="2099"/>
      <c r="F1" s="2099"/>
      <c r="G1" s="2099"/>
      <c r="H1" s="2099"/>
      <c r="I1" s="2099"/>
      <c r="J1" s="2099"/>
      <c r="K1" s="2099"/>
      <c r="L1" s="2054"/>
      <c r="M1" s="2054"/>
      <c r="N1" s="2100" t="s">
        <v>2</v>
      </c>
      <c r="O1" s="2100"/>
      <c r="P1" s="2100"/>
      <c r="Q1" s="2100"/>
      <c r="R1" s="2100"/>
      <c r="S1" s="2100"/>
      <c r="T1" s="2100"/>
      <c r="U1" s="2055"/>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2056"/>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766"/>
      <c r="CF1" s="1088"/>
      <c r="CG1" s="1088"/>
      <c r="CH1" s="1088"/>
      <c r="CI1" s="1088"/>
      <c r="CJ1" s="1088"/>
      <c r="CK1" s="1088"/>
      <c r="CL1" s="2013"/>
      <c r="CQ1" s="2017"/>
    </row>
    <row r="2" spans="1:95" s="2" customFormat="1" ht="156.75" customHeight="1" thickBot="1" x14ac:dyDescent="0.3">
      <c r="A2" s="781" t="s">
        <v>475</v>
      </c>
      <c r="B2" s="768" t="s">
        <v>25</v>
      </c>
      <c r="C2" s="769" t="s">
        <v>1</v>
      </c>
      <c r="D2" s="769" t="s">
        <v>33</v>
      </c>
      <c r="E2" s="769" t="s">
        <v>0</v>
      </c>
      <c r="F2" s="769" t="s">
        <v>26</v>
      </c>
      <c r="G2" s="769"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482</v>
      </c>
      <c r="BN2" s="36" t="s">
        <v>585</v>
      </c>
      <c r="BO2" s="47" t="s">
        <v>584</v>
      </c>
      <c r="BP2" s="774" t="s">
        <v>91</v>
      </c>
      <c r="BQ2" s="774" t="s">
        <v>67</v>
      </c>
      <c r="BR2" s="775" t="s">
        <v>528</v>
      </c>
      <c r="BS2" s="775" t="s">
        <v>77</v>
      </c>
      <c r="BT2" s="775" t="s">
        <v>75</v>
      </c>
      <c r="BU2" s="775" t="s">
        <v>79</v>
      </c>
      <c r="BV2" s="775" t="s">
        <v>80</v>
      </c>
      <c r="BW2" s="776" t="s">
        <v>62</v>
      </c>
      <c r="BX2" s="776" t="s">
        <v>63</v>
      </c>
      <c r="BY2" s="776" t="s">
        <v>64</v>
      </c>
      <c r="BZ2" s="777" t="s">
        <v>483</v>
      </c>
      <c r="CA2" s="777" t="s">
        <v>65</v>
      </c>
      <c r="CB2" s="777" t="s">
        <v>68</v>
      </c>
      <c r="CC2" s="777" t="s">
        <v>66</v>
      </c>
      <c r="CD2" s="777" t="s">
        <v>72</v>
      </c>
      <c r="CE2" s="1087" t="s">
        <v>916</v>
      </c>
      <c r="CF2" s="1776" t="s">
        <v>660</v>
      </c>
      <c r="CG2" s="1104" t="s">
        <v>606</v>
      </c>
      <c r="CH2" s="1104" t="s">
        <v>28</v>
      </c>
      <c r="CI2" s="1808" t="s">
        <v>881</v>
      </c>
      <c r="CJ2" s="1808" t="s">
        <v>925</v>
      </c>
      <c r="CK2" s="1808" t="s">
        <v>926</v>
      </c>
      <c r="CL2" s="2014" t="str">
        <f>'SAME R Results'!CI2</f>
        <v>run</v>
      </c>
      <c r="CM2" s="2014" t="str">
        <f>'SAME R Results'!CJ2</f>
        <v>material</v>
      </c>
      <c r="CN2" s="2014" t="str">
        <f>'SAME R Results'!CK2</f>
        <v>AMD</v>
      </c>
      <c r="CO2" s="2014" t="str">
        <f>'SAME R Results'!CL2</f>
        <v>mass1 caculated with dector 3</v>
      </c>
      <c r="CP2" s="2014" t="str">
        <f>'SAME R Results'!CM2</f>
        <v>mass2 both detectors</v>
      </c>
      <c r="CQ2" s="2018">
        <f>'SAME R Results'!CN2</f>
        <v>0</v>
      </c>
    </row>
    <row r="3" spans="1:95" s="2" customFormat="1" ht="16.5" customHeight="1" x14ac:dyDescent="0.25">
      <c r="A3" s="778">
        <v>1</v>
      </c>
      <c r="B3" s="779">
        <f>'SAME1 Flight Tests 8-27-09'!A21</f>
        <v>2</v>
      </c>
      <c r="C3" s="779" t="str">
        <f>'SAME1 Flight Tests 8-27-09'!B21</f>
        <v>DBP</v>
      </c>
      <c r="D3" s="782"/>
      <c r="E3" s="779" t="str">
        <f>'SAME1 Flight Tests 8-27-09'!C21</f>
        <v>18 D</v>
      </c>
      <c r="F3" s="779">
        <f>'SAME1 Flight Tests 8-27-09'!D21</f>
        <v>6</v>
      </c>
      <c r="G3" s="779">
        <f>'SAME1 Flight Tests 8-27-09'!E21</f>
        <v>18</v>
      </c>
      <c r="H3" s="779" t="str">
        <f>'SAME1 Flight Tests 8-27-09'!F21</f>
        <v>Repeat</v>
      </c>
      <c r="I3" s="779">
        <f>'SAME1 Flight Tests 8-27-09'!G21</f>
        <v>264</v>
      </c>
      <c r="J3" s="791">
        <f>'SAME1 Flight Tests 8-27-09'!H21</f>
        <v>39346</v>
      </c>
      <c r="K3" s="779">
        <f>'SAME1 Flight Tests 8-27-09'!I21</f>
        <v>0</v>
      </c>
      <c r="L3" s="779" t="str">
        <f>'SAME1 Flight Tests 8-27-09'!J21</f>
        <v>n</v>
      </c>
      <c r="M3" s="779" t="str">
        <f>'SAME1 Flight Tests 8-27-09'!K21</f>
        <v>n</v>
      </c>
      <c r="N3" s="779">
        <f>'SAME1 Flight Tests 8-27-09'!L21</f>
        <v>8</v>
      </c>
      <c r="O3" s="804">
        <f>'SAME1 Flight Tests 8-27-09'!M21</f>
        <v>1.18</v>
      </c>
      <c r="P3" s="805">
        <f>'SAME1 Flight Tests 8-27-09'!N21</f>
        <v>60</v>
      </c>
      <c r="Q3" s="805">
        <f>'SAME1 Flight Tests 8-27-09'!O21</f>
        <v>40</v>
      </c>
      <c r="R3" s="805">
        <f>'SAME1 Flight Tests 8-27-09'!P21</f>
        <v>40</v>
      </c>
      <c r="S3" s="806"/>
      <c r="T3" s="806"/>
      <c r="U3" s="805">
        <f>'SAME1 Flight Tests 8-27-09'!Q21</f>
        <v>49.666666666666664</v>
      </c>
      <c r="V3" s="806"/>
      <c r="W3" s="806"/>
      <c r="X3" s="806"/>
      <c r="Y3" s="806"/>
      <c r="Z3" s="806"/>
      <c r="AA3" s="805" t="str">
        <f>'SAME1 Flight Tests 8-27-09'!R21</f>
        <v>y</v>
      </c>
      <c r="AB3" s="805" t="str">
        <f>'SAME1 Flight Tests 8-27-09'!S21</f>
        <v>y</v>
      </c>
      <c r="AC3" s="805">
        <f>'SAME1 Flight Tests 8-27-09'!T21</f>
        <v>1</v>
      </c>
      <c r="AD3" s="806"/>
      <c r="AE3" s="805">
        <f>'SAME1 Flight Tests 8-27-09'!U21</f>
        <v>10</v>
      </c>
      <c r="AF3" s="806"/>
      <c r="AG3" s="816">
        <f>'SAME1 Flight Tests 8-27-09'!V21</f>
        <v>0.13253466028642899</v>
      </c>
      <c r="AH3" s="818">
        <f>'SAME1 Flight Tests 8-27-09'!W21</f>
        <v>0.37471482477991147</v>
      </c>
      <c r="AI3" s="806"/>
      <c r="AJ3" s="806"/>
      <c r="AK3" s="806"/>
      <c r="AL3" s="806"/>
      <c r="AM3" s="806"/>
      <c r="AN3" s="806"/>
      <c r="AO3" s="806"/>
      <c r="AP3" s="806"/>
      <c r="AQ3" s="806"/>
      <c r="AR3" s="806"/>
      <c r="AS3" s="806"/>
      <c r="AT3" s="806"/>
      <c r="AU3" s="805" t="str">
        <f>'SAME1 Flight Tests 8-27-09'!X21</f>
        <v>n/a</v>
      </c>
      <c r="AV3" s="820">
        <f>'SAME1 Flight Tests 8-27-09'!Y21</f>
        <v>3.2196505000000002</v>
      </c>
      <c r="AW3" s="820">
        <f>'SAME1 Flight Tests 8-27-09'!Z21</f>
        <v>6.2411950000000003</v>
      </c>
      <c r="AX3" s="820">
        <f>'SAME1 Flight Tests 8-27-09'!AA21</f>
        <v>-7.0190399999999994E-4</v>
      </c>
      <c r="AY3" s="822"/>
      <c r="AZ3" s="822"/>
      <c r="BA3" s="820">
        <f>'SAME1 Flight Tests 8-27-09'!AC21</f>
        <v>4.8455355000000004</v>
      </c>
      <c r="BB3" s="822"/>
      <c r="BC3" s="822"/>
      <c r="BD3" s="820">
        <f>'SAME1 Flight Tests 8-27-09'!AB21</f>
        <v>5.0585329999999988</v>
      </c>
      <c r="BE3" s="820">
        <f>'SAME1 Flight Tests 8-27-09'!AD21</f>
        <v>4.6774439999999995</v>
      </c>
      <c r="BF3" s="826">
        <f>'SAME1 Flight Tests 8-27-09'!AE21</f>
        <v>6168</v>
      </c>
      <c r="BG3" s="806"/>
      <c r="BH3" s="806"/>
      <c r="BI3" s="805">
        <f>'SAME1 Flight Tests 8-27-09'!AF21</f>
        <v>1.7444999999999999</v>
      </c>
      <c r="BJ3" s="805">
        <f>'SAME1 Flight Tests 8-27-09'!AG21</f>
        <v>36.6584</v>
      </c>
      <c r="BK3" s="805">
        <f>'SAME1 Flight Tests 8-27-09'!AH21</f>
        <v>0.38108899999999934</v>
      </c>
      <c r="BL3" s="805">
        <f>'SAME1 Flight Tests 8-27-09'!AK21</f>
        <v>0</v>
      </c>
      <c r="BM3" s="805">
        <f>'SAME1 Flight Tests 8-27-09'!AL21</f>
        <v>0</v>
      </c>
      <c r="BN3" s="806"/>
      <c r="BO3" s="805"/>
      <c r="BP3" s="806"/>
      <c r="BQ3" s="805">
        <f>'SAME1 Flight Tests 8-27-09'!AM21</f>
        <v>0</v>
      </c>
      <c r="BR3" s="816">
        <f>'SAME1 Flight Tests 8-27-09'!AP21</f>
        <v>0</v>
      </c>
      <c r="BS3" s="816">
        <f>'SAME1 Flight Tests 8-27-09'!AQ21</f>
        <v>0</v>
      </c>
      <c r="BT3" s="816"/>
      <c r="BU3" s="816">
        <f>'SAME1 Flight Tests 8-27-09'!AS21</f>
        <v>0</v>
      </c>
      <c r="BV3" s="816">
        <f>'SAME1 Flight Tests 8-27-09'!AT21</f>
        <v>0</v>
      </c>
      <c r="BW3" s="807">
        <f>'SAME1 Flight Tests 8-27-09'!BB21</f>
        <v>64872.066140425144</v>
      </c>
      <c r="BX3" s="807">
        <f>'SAME1 Flight Tests 8-27-09'!BC21</f>
        <v>63801.674442937045</v>
      </c>
      <c r="BY3" s="807">
        <f>'SAME1 Flight Tests 8-27-09'!BD21</f>
        <v>60736.258776408933</v>
      </c>
      <c r="BZ3" s="806"/>
      <c r="CA3" s="805">
        <f>'SAME1 Flight Tests 8-27-09'!BG21</f>
        <v>0</v>
      </c>
      <c r="CB3" s="805">
        <f>'SAME1 Flight Tests 8-27-09'!BF21</f>
        <v>0</v>
      </c>
      <c r="CC3" s="783"/>
      <c r="CD3" s="805"/>
      <c r="CE3" s="805">
        <f>'SAME1 Flight Tests 8-27-09'!BH21</f>
        <v>194.95095826573194</v>
      </c>
      <c r="CF3" s="818" t="str">
        <f>'SAME1 Flight Tests 8-27-09'!BI21</f>
        <v>NA</v>
      </c>
      <c r="CG3" s="818">
        <f>'SAME1 Flight Tests 8-27-09'!BJ21</f>
        <v>18</v>
      </c>
      <c r="CH3" s="818">
        <f>'SAME1 Flight Tests 8-27-09'!BK21</f>
        <v>0</v>
      </c>
      <c r="CI3" s="818">
        <f>'SAME1 Flight Tests 8-27-09'!BL21</f>
        <v>0</v>
      </c>
      <c r="CJ3" s="818">
        <f>'SAME1 Flight Tests 8-27-09'!BM21</f>
        <v>0</v>
      </c>
      <c r="CK3" s="818">
        <f>'SAME1 Flight Tests 8-27-09'!BN21</f>
        <v>0</v>
      </c>
      <c r="CL3" s="2014"/>
      <c r="CQ3" s="2018"/>
    </row>
    <row r="4" spans="1:95" s="2" customFormat="1" ht="16.5" customHeight="1" x14ac:dyDescent="0.25">
      <c r="A4" s="778">
        <v>1</v>
      </c>
      <c r="B4" s="779">
        <f>'SAME1 Flight Tests 8-27-09'!A22</f>
        <v>2</v>
      </c>
      <c r="C4" s="779" t="str">
        <f>'SAME1 Flight Tests 8-27-09'!B22</f>
        <v>DBP</v>
      </c>
      <c r="D4" s="782"/>
      <c r="E4" s="779" t="str">
        <f>'SAME1 Flight Tests 8-27-09'!C22</f>
        <v>19 D</v>
      </c>
      <c r="F4" s="779">
        <f>'SAME1 Flight Tests 8-27-09'!D22</f>
        <v>6</v>
      </c>
      <c r="G4" s="779">
        <f>'SAME1 Flight Tests 8-27-09'!E22</f>
        <v>19</v>
      </c>
      <c r="H4" s="779" t="str">
        <f>'SAME1 Flight Tests 8-27-09'!F22</f>
        <v>Repeat</v>
      </c>
      <c r="I4" s="779">
        <f>'SAME1 Flight Tests 8-27-09'!G22</f>
        <v>264</v>
      </c>
      <c r="J4" s="791">
        <f>'SAME1 Flight Tests 8-27-09'!H22</f>
        <v>39346</v>
      </c>
      <c r="K4" s="779">
        <f>'SAME1 Flight Tests 8-27-09'!I22</f>
        <v>0</v>
      </c>
      <c r="L4" s="779" t="str">
        <f>'SAME1 Flight Tests 8-27-09'!J22</f>
        <v>n</v>
      </c>
      <c r="M4" s="779" t="str">
        <f>'SAME1 Flight Tests 8-27-09'!K22</f>
        <v>n</v>
      </c>
      <c r="N4" s="779">
        <f>'SAME1 Flight Tests 8-27-09'!L22</f>
        <v>8</v>
      </c>
      <c r="O4" s="804">
        <f>'SAME1 Flight Tests 8-27-09'!M22</f>
        <v>1.18</v>
      </c>
      <c r="P4" s="805">
        <f>'SAME1 Flight Tests 8-27-09'!N22</f>
        <v>60</v>
      </c>
      <c r="Q4" s="805">
        <f>'SAME1 Flight Tests 8-27-09'!O22</f>
        <v>60</v>
      </c>
      <c r="R4" s="805">
        <f>'SAME1 Flight Tests 8-27-09'!P22</f>
        <v>20</v>
      </c>
      <c r="S4" s="806"/>
      <c r="T4" s="806"/>
      <c r="U4" s="805">
        <f>'SAME1 Flight Tests 8-27-09'!Q25</f>
        <v>41</v>
      </c>
      <c r="V4" s="806"/>
      <c r="W4" s="806"/>
      <c r="X4" s="806"/>
      <c r="Y4" s="806"/>
      <c r="Z4" s="806"/>
      <c r="AA4" s="805" t="str">
        <f>'SAME1 Flight Tests 8-27-09'!R22</f>
        <v>y</v>
      </c>
      <c r="AB4" s="805" t="str">
        <f>'SAME1 Flight Tests 8-27-09'!S22</f>
        <v>y</v>
      </c>
      <c r="AC4" s="805">
        <f>'SAME1 Flight Tests 8-27-09'!T22</f>
        <v>1</v>
      </c>
      <c r="AD4" s="806"/>
      <c r="AE4" s="805">
        <f>'SAME1 Flight Tests 8-27-09'!U22</f>
        <v>10</v>
      </c>
      <c r="AF4" s="806"/>
      <c r="AG4" s="816">
        <f>'SAME1 Flight Tests 8-27-09'!V22</f>
        <v>0.13253466028642899</v>
      </c>
      <c r="AH4" s="818">
        <f>'SAME1 Flight Tests 8-27-09'!W22</f>
        <v>0.37581528055883112</v>
      </c>
      <c r="AI4" s="806"/>
      <c r="AJ4" s="806"/>
      <c r="AK4" s="806"/>
      <c r="AL4" s="806"/>
      <c r="AM4" s="806"/>
      <c r="AN4" s="806"/>
      <c r="AO4" s="806"/>
      <c r="AP4" s="806"/>
      <c r="AQ4" s="806"/>
      <c r="AR4" s="806"/>
      <c r="AS4" s="806"/>
      <c r="AT4" s="806"/>
      <c r="AU4" s="805" t="str">
        <f>'SAME1 Flight Tests 8-27-09'!X22</f>
        <v>n/a</v>
      </c>
      <c r="AV4" s="820">
        <f>'SAME1 Flight Tests 8-27-09'!Y22</f>
        <v>3.1876514999999999</v>
      </c>
      <c r="AW4" s="820">
        <f>'SAME1 Flight Tests 8-27-09'!Z22</f>
        <v>6.2453004999999999</v>
      </c>
      <c r="AX4" s="820">
        <f>'SAME1 Flight Tests 8-27-09'!AA22</f>
        <v>-7.3242174999999974E-4</v>
      </c>
      <c r="AY4" s="822"/>
      <c r="AZ4" s="822"/>
      <c r="BA4" s="820">
        <f>'SAME1 Flight Tests 8-27-09'!AC22</f>
        <v>4.8596029999999999</v>
      </c>
      <c r="BB4" s="822"/>
      <c r="BC4" s="822"/>
      <c r="BD4" s="820">
        <f>'SAME1 Flight Tests 8-27-09'!AB22</f>
        <v>5.0035859999999994</v>
      </c>
      <c r="BE4" s="820">
        <f>'SAME1 Flight Tests 8-27-09'!AD22</f>
        <v>4.6701670000000011</v>
      </c>
      <c r="BF4" s="826">
        <f>'SAME1 Flight Tests 8-27-09'!AE22</f>
        <v>2106.5</v>
      </c>
      <c r="BG4" s="806"/>
      <c r="BH4" s="806"/>
      <c r="BI4" s="805">
        <f>'SAME1 Flight Tests 8-27-09'!AF22</f>
        <v>0.40955000000000003</v>
      </c>
      <c r="BJ4" s="805">
        <f>'SAME1 Flight Tests 8-27-09'!AG22</f>
        <v>40.71575</v>
      </c>
      <c r="BK4" s="805">
        <f>'SAME1 Flight Tests 8-27-09'!AH22</f>
        <v>0.33341899999999836</v>
      </c>
      <c r="BL4" s="805">
        <f>'SAME1 Flight Tests 8-27-09'!AK22</f>
        <v>0</v>
      </c>
      <c r="BM4" s="805">
        <f>'SAME1 Flight Tests 8-27-09'!AL22</f>
        <v>0</v>
      </c>
      <c r="BN4" s="806"/>
      <c r="BO4" s="805"/>
      <c r="BP4" s="806"/>
      <c r="BQ4" s="805">
        <f>'SAME1 Flight Tests 8-27-09'!AM22</f>
        <v>0</v>
      </c>
      <c r="BR4" s="816">
        <f>'SAME1 Flight Tests 8-27-09'!AP22</f>
        <v>0</v>
      </c>
      <c r="BS4" s="816">
        <f>'SAME1 Flight Tests 8-27-09'!AQ22</f>
        <v>0</v>
      </c>
      <c r="BT4" s="816"/>
      <c r="BU4" s="816">
        <f>'SAME1 Flight Tests 8-27-09'!AS22</f>
        <v>0</v>
      </c>
      <c r="BV4" s="816">
        <f>'SAME1 Flight Tests 8-27-09'!AT22</f>
        <v>0</v>
      </c>
      <c r="BW4" s="807">
        <f>'SAME1 Flight Tests 8-27-09'!BB22</f>
        <v>22026.050228605112</v>
      </c>
      <c r="BX4" s="807">
        <f>'SAME1 Flight Tests 8-27-09'!BC22</f>
        <v>21660.489250855648</v>
      </c>
      <c r="BY4" s="807">
        <f>'SAME1 Flight Tests 8-27-09'!BD22</f>
        <v>20678.139486887289</v>
      </c>
      <c r="BZ4" s="806"/>
      <c r="CA4" s="805">
        <f>'SAME1 Flight Tests 8-27-09'!BG22</f>
        <v>0</v>
      </c>
      <c r="CB4" s="805">
        <f>'SAME1 Flight Tests 8-27-09'!BF22</f>
        <v>0</v>
      </c>
      <c r="CC4" s="783"/>
      <c r="CD4" s="805"/>
      <c r="CE4" s="805">
        <f>'SAME1 Flight Tests 8-27-09'!BH22</f>
        <v>195.75371353389622</v>
      </c>
      <c r="CF4" s="818" t="str">
        <f>'SAME1 Flight Tests 8-27-09'!BI22</f>
        <v>NA</v>
      </c>
      <c r="CG4" s="818">
        <f>'SAME1 Flight Tests 8-27-09'!BJ22</f>
        <v>0</v>
      </c>
      <c r="CH4" s="818">
        <f>'SAME1 Flight Tests 8-27-09'!BK22</f>
        <v>0</v>
      </c>
      <c r="CI4" s="818">
        <f>'SAME1 Flight Tests 8-27-09'!BL22</f>
        <v>0</v>
      </c>
      <c r="CJ4" s="818">
        <f>'SAME1 Flight Tests 8-27-09'!BM22</f>
        <v>0</v>
      </c>
      <c r="CK4" s="818">
        <f>'SAME1 Flight Tests 8-27-09'!BN22</f>
        <v>0</v>
      </c>
      <c r="CL4" s="2014"/>
      <c r="CQ4" s="2018"/>
    </row>
    <row r="5" spans="1:95" s="2" customFormat="1" ht="16.5" customHeight="1" x14ac:dyDescent="0.25">
      <c r="A5" s="778">
        <v>1</v>
      </c>
      <c r="B5" s="779">
        <f>'SAME1 Flight Tests 8-27-09'!A25</f>
        <v>2</v>
      </c>
      <c r="C5" s="779" t="str">
        <f>'SAME1 Flight Tests 8-27-09'!B25</f>
        <v>DBP</v>
      </c>
      <c r="D5" s="782"/>
      <c r="E5" s="779" t="str">
        <f>'SAME1 Flight Tests 8-27-09'!C25</f>
        <v>22 D</v>
      </c>
      <c r="F5" s="779">
        <f>'SAME1 Flight Tests 8-27-09'!D25</f>
        <v>6</v>
      </c>
      <c r="G5" s="779">
        <f>'SAME1 Flight Tests 8-27-09'!E25</f>
        <v>22</v>
      </c>
      <c r="H5" s="779" t="str">
        <f>'SAME1 Flight Tests 8-27-09'!F25</f>
        <v>Repeat</v>
      </c>
      <c r="I5" s="779">
        <f>'SAME1 Flight Tests 8-27-09'!G25</f>
        <v>264</v>
      </c>
      <c r="J5" s="791">
        <f>'SAME1 Flight Tests 8-27-09'!H25</f>
        <v>39346</v>
      </c>
      <c r="K5" s="779">
        <f>'SAME1 Flight Tests 8-27-09'!I25</f>
        <v>0</v>
      </c>
      <c r="L5" s="779" t="str">
        <f>'SAME1 Flight Tests 8-27-09'!J25</f>
        <v>n</v>
      </c>
      <c r="M5" s="779" t="str">
        <f>'SAME1 Flight Tests 8-27-09'!K25</f>
        <v>n</v>
      </c>
      <c r="N5" s="779">
        <f>'SAME1 Flight Tests 8-27-09'!L25</f>
        <v>8</v>
      </c>
      <c r="O5" s="804">
        <f>'SAME1 Flight Tests 8-27-09'!M25</f>
        <v>1.18</v>
      </c>
      <c r="P5" s="805">
        <f>'SAME1 Flight Tests 8-27-09'!N25</f>
        <v>60</v>
      </c>
      <c r="Q5" s="805">
        <f>'SAME1 Flight Tests 8-27-09'!O25</f>
        <v>40</v>
      </c>
      <c r="R5" s="805">
        <f>'SAME1 Flight Tests 8-27-09'!P25</f>
        <v>40</v>
      </c>
      <c r="S5" s="806"/>
      <c r="T5" s="806"/>
      <c r="U5" s="805">
        <f>'SAME1 Flight Tests 8-27-09'!Q25</f>
        <v>41</v>
      </c>
      <c r="V5" s="806"/>
      <c r="W5" s="806"/>
      <c r="X5" s="806"/>
      <c r="Y5" s="806"/>
      <c r="Z5" s="806"/>
      <c r="AA5" s="805" t="str">
        <f>'SAME1 Flight Tests 8-27-09'!R25</f>
        <v>y</v>
      </c>
      <c r="AB5" s="805" t="str">
        <f>'SAME1 Flight Tests 8-27-09'!S25</f>
        <v>y</v>
      </c>
      <c r="AC5" s="805">
        <f>'SAME1 Flight Tests 8-27-09'!T25</f>
        <v>1</v>
      </c>
      <c r="AD5" s="806"/>
      <c r="AE5" s="805">
        <f>'SAME1 Flight Tests 8-27-09'!U25</f>
        <v>10</v>
      </c>
      <c r="AF5" s="806"/>
      <c r="AG5" s="816">
        <f>'SAME1 Flight Tests 8-27-09'!V25</f>
        <v>0.13253466028642899</v>
      </c>
      <c r="AH5" s="818">
        <f>'SAME1 Flight Tests 8-27-09'!W25</f>
        <v>0.37712100478024319</v>
      </c>
      <c r="AI5" s="806"/>
      <c r="AJ5" s="806"/>
      <c r="AK5" s="806"/>
      <c r="AL5" s="806"/>
      <c r="AM5" s="806"/>
      <c r="AN5" s="806"/>
      <c r="AO5" s="806"/>
      <c r="AP5" s="806"/>
      <c r="AQ5" s="806"/>
      <c r="AR5" s="806"/>
      <c r="AS5" s="806"/>
      <c r="AT5" s="806"/>
      <c r="AU5" s="805">
        <f>'SAME1 Flight Tests 8-27-09'!X25</f>
        <v>14.56</v>
      </c>
      <c r="AV5" s="820">
        <f>'SAME1 Flight Tests 8-27-09'!Y25</f>
        <v>3.2622525000000002</v>
      </c>
      <c r="AW5" s="820">
        <f>'SAME1 Flight Tests 8-27-09'!Z25</f>
        <v>6.2579045000000004</v>
      </c>
      <c r="AX5" s="820">
        <f>'SAME1 Flight Tests 8-27-09'!AA25</f>
        <v>-6.8664534999999995E-4</v>
      </c>
      <c r="AY5" s="822"/>
      <c r="AZ5" s="822"/>
      <c r="BA5" s="820">
        <f>'SAME1 Flight Tests 8-27-09'!AC25</f>
        <v>4.8670552631578943</v>
      </c>
      <c r="BB5" s="822"/>
      <c r="BC5" s="822"/>
      <c r="BD5" s="820">
        <f>'SAME1 Flight Tests 8-27-09'!AB25</f>
        <v>4.9152214999999995</v>
      </c>
      <c r="BE5" s="820">
        <f>'SAME1 Flight Tests 8-27-09'!AD25</f>
        <v>4.6375326315789467</v>
      </c>
      <c r="BF5" s="826">
        <f>'SAME1 Flight Tests 8-27-09'!AE25</f>
        <v>1106</v>
      </c>
      <c r="BG5" s="806"/>
      <c r="BH5" s="806"/>
      <c r="BI5" s="805">
        <f>'SAME1 Flight Tests 8-27-09'!AF25</f>
        <v>5.4550000000000022E-2</v>
      </c>
      <c r="BJ5" s="805">
        <f>'SAME1 Flight Tests 8-27-09'!AG25</f>
        <v>29.296949999999999</v>
      </c>
      <c r="BK5" s="805">
        <f>'SAME1 Flight Tests 8-27-09'!AH25</f>
        <v>0.27768886842105278</v>
      </c>
      <c r="BL5" s="805">
        <f>'SAME1 Flight Tests 8-27-09'!AK25</f>
        <v>0</v>
      </c>
      <c r="BM5" s="805">
        <f>'SAME1 Flight Tests 8-27-09'!AL25</f>
        <v>0</v>
      </c>
      <c r="BN5" s="806"/>
      <c r="BO5" s="805"/>
      <c r="BP5" s="806"/>
      <c r="BQ5" s="805">
        <f>'SAME1 Flight Tests 8-27-09'!AM25</f>
        <v>0</v>
      </c>
      <c r="BR5" s="816">
        <f>'SAME1 Flight Tests 8-27-09'!AP25</f>
        <v>0</v>
      </c>
      <c r="BS5" s="816">
        <f>'SAME1 Flight Tests 8-27-09'!AQ25</f>
        <v>0</v>
      </c>
      <c r="BT5" s="816"/>
      <c r="BU5" s="816">
        <f>'SAME1 Flight Tests 8-27-09'!AS25</f>
        <v>0</v>
      </c>
      <c r="BV5" s="816">
        <f>'SAME1 Flight Tests 8-27-09'!AT25</f>
        <v>0</v>
      </c>
      <c r="BW5" s="807">
        <f>'SAME1 Flight Tests 8-27-09'!BB25</f>
        <v>11547.892971486468</v>
      </c>
      <c r="BX5" s="807">
        <f>'SAME1 Flight Tests 8-27-09'!BC25</f>
        <v>11355.958273460878</v>
      </c>
      <c r="BY5" s="807">
        <f>'SAME1 Flight Tests 8-27-09'!BD25</f>
        <v>10848.53300180244</v>
      </c>
      <c r="BZ5" s="806"/>
      <c r="CA5" s="805">
        <f>'SAME1 Flight Tests 8-27-09'!BG25</f>
        <v>0</v>
      </c>
      <c r="CB5" s="805">
        <f>'SAME1 Flight Tests 8-27-09'!BF25</f>
        <v>0</v>
      </c>
      <c r="CC5" s="783"/>
      <c r="CD5" s="805"/>
      <c r="CE5" s="805">
        <f>'SAME1 Flight Tests 8-27-09'!BH25</f>
        <v>196.05879372416334</v>
      </c>
      <c r="CF5" s="818" t="str">
        <f>'SAME1 Flight Tests 8-27-09'!BI25</f>
        <v>NA</v>
      </c>
      <c r="CG5" s="818">
        <f>'SAME1 Flight Tests 8-27-09'!BJ25</f>
        <v>0</v>
      </c>
      <c r="CH5" s="818">
        <f>'SAME1 Flight Tests 8-27-09'!BK25</f>
        <v>0</v>
      </c>
      <c r="CI5" s="818">
        <f>'SAME1 Flight Tests 8-27-09'!BL25</f>
        <v>0</v>
      </c>
      <c r="CJ5" s="818">
        <f>'SAME1 Flight Tests 8-27-09'!BM25</f>
        <v>0</v>
      </c>
      <c r="CK5" s="818">
        <f>'SAME1 Flight Tests 8-27-09'!BN25</f>
        <v>0</v>
      </c>
      <c r="CL5" s="2014"/>
      <c r="CQ5" s="2018"/>
    </row>
    <row r="6" spans="1:95" s="2" customFormat="1" ht="16.5" customHeight="1" x14ac:dyDescent="0.25">
      <c r="A6" s="778">
        <v>1</v>
      </c>
      <c r="B6" s="779">
        <f>'SAME1 Flight Tests 8-27-09'!A44</f>
        <v>5</v>
      </c>
      <c r="C6" s="779" t="str">
        <f>'SAME1 Flight Tests 8-27-09'!B44</f>
        <v>DBP</v>
      </c>
      <c r="D6" s="782"/>
      <c r="E6" s="779" t="str">
        <f>'SAME1 Flight Tests 8-27-09'!C44</f>
        <v>36 D</v>
      </c>
      <c r="F6" s="779">
        <f>'SAME1 Flight Tests 8-27-09'!D44</f>
        <v>6</v>
      </c>
      <c r="G6" s="779">
        <f>'SAME1 Flight Tests 8-27-09'!E44</f>
        <v>36</v>
      </c>
      <c r="H6" s="779" t="str">
        <f>'SAME1 Flight Tests 8-27-09'!F44</f>
        <v>baseline</v>
      </c>
      <c r="I6" s="779">
        <f>'SAME1 Flight Tests 8-27-09'!G44</f>
        <v>276</v>
      </c>
      <c r="J6" s="791">
        <f>'SAME1 Flight Tests 8-27-09'!H44</f>
        <v>39358</v>
      </c>
      <c r="K6" s="779">
        <f>'SAME1 Flight Tests 8-27-09'!I44</f>
        <v>0</v>
      </c>
      <c r="L6" s="779" t="str">
        <f>'SAME1 Flight Tests 8-27-09'!J44</f>
        <v>n</v>
      </c>
      <c r="M6" s="779" t="str">
        <f>'SAME1 Flight Tests 8-27-09'!K44</f>
        <v>n</v>
      </c>
      <c r="N6" s="779">
        <f>'SAME1 Flight Tests 8-27-09'!L44</f>
        <v>8</v>
      </c>
      <c r="O6" s="804">
        <f>'SAME1 Flight Tests 8-27-09'!M44</f>
        <v>1.18</v>
      </c>
      <c r="P6" s="805">
        <f>'SAME1 Flight Tests 8-27-09'!N44</f>
        <v>60</v>
      </c>
      <c r="Q6" s="805">
        <f>'SAME1 Flight Tests 8-27-09'!O44</f>
        <v>11</v>
      </c>
      <c r="R6" s="805">
        <f>'SAME1 Flight Tests 8-27-09'!P44</f>
        <v>8</v>
      </c>
      <c r="S6" s="806"/>
      <c r="T6" s="806"/>
      <c r="U6" s="805">
        <f>'SAME1 Flight Tests 8-27-09'!Q44</f>
        <v>50</v>
      </c>
      <c r="V6" s="806"/>
      <c r="W6" s="806"/>
      <c r="X6" s="806"/>
      <c r="Y6" s="806"/>
      <c r="Z6" s="806"/>
      <c r="AA6" s="805" t="str">
        <f>'SAME1 Flight Tests 8-27-09'!R44</f>
        <v>y</v>
      </c>
      <c r="AB6" s="805" t="str">
        <f>'SAME1 Flight Tests 8-27-09'!S44</f>
        <v>y</v>
      </c>
      <c r="AC6" s="805">
        <f>'SAME1 Flight Tests 8-27-09'!T44</f>
        <v>1</v>
      </c>
      <c r="AD6" s="806"/>
      <c r="AE6" s="805">
        <f>'SAME1 Flight Tests 8-27-09'!U44</f>
        <v>10</v>
      </c>
      <c r="AF6" s="806"/>
      <c r="AG6" s="816">
        <f>'SAME1 Flight Tests 8-27-09'!V44</f>
        <v>0.13253466028642899</v>
      </c>
      <c r="AH6" s="818">
        <f>'SAME1 Flight Tests 8-27-09'!W44</f>
        <v>0.37034409823253078</v>
      </c>
      <c r="AI6" s="806"/>
      <c r="AJ6" s="806"/>
      <c r="AK6" s="806"/>
      <c r="AL6" s="806"/>
      <c r="AM6" s="806"/>
      <c r="AN6" s="806"/>
      <c r="AO6" s="806"/>
      <c r="AP6" s="806"/>
      <c r="AQ6" s="806"/>
      <c r="AR6" s="806"/>
      <c r="AS6" s="806"/>
      <c r="AT6" s="806"/>
      <c r="AU6" s="805" t="str">
        <f>'SAME1 Flight Tests 8-27-09'!X44</f>
        <v>n/a</v>
      </c>
      <c r="AV6" s="820">
        <f>'SAME1 Flight Tests 8-27-09'!Y44</f>
        <v>3.0152894999999997</v>
      </c>
      <c r="AW6" s="820">
        <f>'SAME1 Flight Tests 8-27-09'!Z44</f>
        <v>6.243179500000001</v>
      </c>
      <c r="AX6" s="820">
        <f>'SAME1 Flight Tests 8-27-09'!AA44</f>
        <v>-6.7138659999999993E-4</v>
      </c>
      <c r="AY6" s="822"/>
      <c r="AZ6" s="822"/>
      <c r="BA6" s="820">
        <f>'SAME1 Flight Tests 8-27-09'!AC44</f>
        <v>4.8207255</v>
      </c>
      <c r="BB6" s="822"/>
      <c r="BC6" s="822"/>
      <c r="BD6" s="820">
        <f>'SAME1 Flight Tests 8-27-09'!AB44</f>
        <v>5.4151310000000006</v>
      </c>
      <c r="BE6" s="820">
        <f>'SAME1 Flight Tests 8-27-09'!AD44</f>
        <v>4.6674955000000011</v>
      </c>
      <c r="BF6" s="826">
        <f>'SAME1 Flight Tests 8-27-09'!AE44</f>
        <v>10465</v>
      </c>
      <c r="BG6" s="806"/>
      <c r="BH6" s="806"/>
      <c r="BI6" s="805">
        <f>'SAME1 Flight Tests 8-27-09'!AF44</f>
        <v>1.8262499999999999</v>
      </c>
      <c r="BJ6" s="805">
        <f>'SAME1 Flight Tests 8-27-09'!AG44</f>
        <v>84.914100000000005</v>
      </c>
      <c r="BK6" s="805">
        <f>'SAME1 Flight Tests 8-27-09'!AH44</f>
        <v>0.74763549999999945</v>
      </c>
      <c r="BL6" s="805">
        <f>'SAME1 Flight Tests 8-27-09'!AK44</f>
        <v>0</v>
      </c>
      <c r="BM6" s="805">
        <f>'SAME1 Flight Tests 8-27-09'!AL44</f>
        <v>0</v>
      </c>
      <c r="BN6" s="806"/>
      <c r="BO6" s="805"/>
      <c r="BP6" s="806"/>
      <c r="BQ6" s="805">
        <f>'SAME1 Flight Tests 8-27-09'!AM44</f>
        <v>0</v>
      </c>
      <c r="BR6" s="816">
        <f>'SAME1 Flight Tests 8-27-09'!AP44</f>
        <v>0</v>
      </c>
      <c r="BS6" s="816">
        <f>'SAME1 Flight Tests 8-27-09'!AQ44</f>
        <v>0</v>
      </c>
      <c r="BT6" s="816"/>
      <c r="BU6" s="816">
        <f>'SAME1 Flight Tests 8-27-09'!AS44</f>
        <v>0</v>
      </c>
      <c r="BV6" s="816">
        <f>'SAME1 Flight Tests 8-27-09'!AT44</f>
        <v>0</v>
      </c>
      <c r="BW6" s="807">
        <f>'SAME1 Flight Tests 8-27-09'!BB44</f>
        <v>110744.43785708268</v>
      </c>
      <c r="BX6" s="807">
        <f>'SAME1 Flight Tests 8-27-09'!BC44</f>
        <v>108928.34688525826</v>
      </c>
      <c r="BY6" s="807">
        <f>'SAME1 Flight Tests 8-27-09'!BD44</f>
        <v>103388.08501403824</v>
      </c>
      <c r="BZ6" s="806"/>
      <c r="CA6" s="805">
        <f>'SAME1 Flight Tests 8-27-09'!BG44</f>
        <v>0</v>
      </c>
      <c r="CB6" s="805">
        <f>'SAME1 Flight Tests 8-27-09'!BF44</f>
        <v>0</v>
      </c>
      <c r="CC6" s="783"/>
      <c r="CD6" s="805"/>
      <c r="CE6" s="805">
        <f>'SAME1 Flight Tests 8-27-09'!BH44</f>
        <v>194.2741402886966</v>
      </c>
      <c r="CF6" s="818" t="str">
        <f>'SAME1 Flight Tests 8-27-09'!BI44</f>
        <v>NA</v>
      </c>
      <c r="CG6" s="818">
        <f>'SAME1 Flight Tests 8-27-09'!BJ44</f>
        <v>36</v>
      </c>
      <c r="CH6" s="818">
        <f>'SAME1 Flight Tests 8-27-09'!BK44</f>
        <v>0</v>
      </c>
      <c r="CI6" s="818">
        <f>'SAME1 Flight Tests 8-27-09'!BL44</f>
        <v>0</v>
      </c>
      <c r="CJ6" s="818">
        <f>'SAME1 Flight Tests 8-27-09'!BM44</f>
        <v>0</v>
      </c>
      <c r="CK6" s="818">
        <f>'SAME1 Flight Tests 8-27-09'!BN44</f>
        <v>0</v>
      </c>
      <c r="CL6" s="2014"/>
      <c r="CQ6" s="2018"/>
    </row>
    <row r="7" spans="1:95" s="2" customFormat="1" ht="16.5" hidden="1" customHeight="1" x14ac:dyDescent="0.25">
      <c r="A7" s="778">
        <v>1</v>
      </c>
      <c r="B7" s="779">
        <f>'SAME1 Flight Tests 8-27-09'!A45</f>
        <v>5</v>
      </c>
      <c r="C7" s="779" t="str">
        <f>'SAME1 Flight Tests 8-27-09'!B45</f>
        <v>DBP</v>
      </c>
      <c r="D7" s="782"/>
      <c r="E7" s="779" t="str">
        <f>'SAME1 Flight Tests 8-27-09'!C45</f>
        <v>36 D a</v>
      </c>
      <c r="F7" s="779">
        <f>'SAME1 Flight Tests 8-27-09'!D45</f>
        <v>6</v>
      </c>
      <c r="G7" s="779" t="str">
        <f>'SAME1 Flight Tests 8-27-09'!E45</f>
        <v>36a</v>
      </c>
      <c r="H7" s="779" t="str">
        <f>'SAME1 Flight Tests 8-27-09'!F45</f>
        <v xml:space="preserve">     Aging</v>
      </c>
      <c r="I7" s="779">
        <f>'SAME1 Flight Tests 8-27-09'!G45</f>
        <v>0</v>
      </c>
      <c r="J7" s="791">
        <f>'SAME1 Flight Tests 8-27-09'!H45</f>
        <v>0</v>
      </c>
      <c r="K7" s="779">
        <f>'SAME1 Flight Tests 8-27-09'!I45</f>
        <v>0</v>
      </c>
      <c r="L7" s="779" t="str">
        <f>'SAME1 Flight Tests 8-27-09'!J45</f>
        <v>n</v>
      </c>
      <c r="M7" s="779" t="str">
        <f>'SAME1 Flight Tests 8-27-09'!K45</f>
        <v>n</v>
      </c>
      <c r="N7" s="779">
        <f>'SAME1 Flight Tests 8-27-09'!L45</f>
        <v>8</v>
      </c>
      <c r="O7" s="804">
        <f>'SAME1 Flight Tests 8-27-09'!M45</f>
        <v>1.18</v>
      </c>
      <c r="P7" s="805">
        <f>'SAME1 Flight Tests 8-27-09'!N45</f>
        <v>0</v>
      </c>
      <c r="Q7" s="805">
        <f>'SAME1 Flight Tests 8-27-09'!O45</f>
        <v>720</v>
      </c>
      <c r="R7" s="805">
        <f>'SAME1 Flight Tests 8-27-09'!P45</f>
        <v>8</v>
      </c>
      <c r="S7" s="806"/>
      <c r="T7" s="806"/>
      <c r="U7" s="805">
        <f>'SAME1 Flight Tests 8-27-09'!Q45</f>
        <v>869</v>
      </c>
      <c r="V7" s="806"/>
      <c r="W7" s="806"/>
      <c r="X7" s="806"/>
      <c r="Y7" s="806"/>
      <c r="Z7" s="806"/>
      <c r="AA7" s="805" t="str">
        <f>'SAME1 Flight Tests 8-27-09'!R45</f>
        <v>y</v>
      </c>
      <c r="AB7" s="805" t="str">
        <f>'SAME1 Flight Tests 8-27-09'!S45</f>
        <v>y</v>
      </c>
      <c r="AC7" s="805">
        <f>'SAME1 Flight Tests 8-27-09'!T45</f>
        <v>1</v>
      </c>
      <c r="AD7" s="806"/>
      <c r="AE7" s="805">
        <f>'SAME1 Flight Tests 8-27-09'!U45</f>
        <v>10</v>
      </c>
      <c r="AF7" s="806"/>
      <c r="AG7" s="816">
        <f>'SAME1 Flight Tests 8-27-09'!V45</f>
        <v>0.13253466028642899</v>
      </c>
      <c r="AH7" s="818">
        <f>'SAME1 Flight Tests 8-27-09'!W45</f>
        <v>0.37495251580705413</v>
      </c>
      <c r="AI7" s="806"/>
      <c r="AJ7" s="806"/>
      <c r="AK7" s="806"/>
      <c r="AL7" s="806"/>
      <c r="AM7" s="806"/>
      <c r="AN7" s="806"/>
      <c r="AO7" s="806"/>
      <c r="AP7" s="806"/>
      <c r="AQ7" s="806"/>
      <c r="AR7" s="806"/>
      <c r="AS7" s="806"/>
      <c r="AT7" s="806"/>
      <c r="AU7" s="805" t="str">
        <f>'SAME1 Flight Tests 8-27-09'!X45</f>
        <v>n/a</v>
      </c>
      <c r="AV7" s="820">
        <f>'SAME1 Flight Tests 8-27-09'!Y45</f>
        <v>3.0097505</v>
      </c>
      <c r="AW7" s="820">
        <f>'SAME1 Flight Tests 8-27-09'!Z45</f>
        <v>6.2457580000000004</v>
      </c>
      <c r="AX7" s="820">
        <f>'SAME1 Flight Tests 8-27-09'!AA45</f>
        <v>-6.7138599999999994E-4</v>
      </c>
      <c r="AY7" s="822"/>
      <c r="AZ7" s="822"/>
      <c r="BA7" s="820">
        <f>'SAME1 Flight Tests 8-27-09'!AC45</f>
        <v>4.8875265000000008</v>
      </c>
      <c r="BB7" s="822"/>
      <c r="BC7" s="822"/>
      <c r="BD7" s="820">
        <f>'SAME1 Flight Tests 8-27-09'!AB45</f>
        <v>5.3468634999999995</v>
      </c>
      <c r="BE7" s="820">
        <f>'SAME1 Flight Tests 8-27-09'!AD45</f>
        <v>4.7010044999999998</v>
      </c>
      <c r="BF7" s="826">
        <f>'SAME1 Flight Tests 8-27-09'!AE45</f>
        <v>9022</v>
      </c>
      <c r="BG7" s="806"/>
      <c r="BH7" s="806"/>
      <c r="BI7" s="805">
        <f>'SAME1 Flight Tests 8-27-09'!AF45</f>
        <v>1.5462499999999999</v>
      </c>
      <c r="BJ7" s="805">
        <f>'SAME1 Flight Tests 8-27-09'!AG45</f>
        <v>77.796649999999985</v>
      </c>
      <c r="BK7" s="805">
        <f>'SAME1 Flight Tests 8-27-09'!AH45</f>
        <v>0.64585899999999974</v>
      </c>
      <c r="BL7" s="805">
        <f>'SAME1 Flight Tests 8-27-09'!AK45</f>
        <v>0</v>
      </c>
      <c r="BM7" s="805">
        <f>'SAME1 Flight Tests 8-27-09'!AL45</f>
        <v>0</v>
      </c>
      <c r="BN7" s="806"/>
      <c r="BO7" s="805"/>
      <c r="BP7" s="806"/>
      <c r="BQ7" s="805">
        <f>'SAME1 Flight Tests 8-27-09'!AM45</f>
        <v>0</v>
      </c>
      <c r="BR7" s="816">
        <f>'SAME1 Flight Tests 8-27-09'!AP45</f>
        <v>0</v>
      </c>
      <c r="BS7" s="816">
        <f>'SAME1 Flight Tests 8-27-09'!AQ45</f>
        <v>0</v>
      </c>
      <c r="BT7" s="816"/>
      <c r="BU7" s="816">
        <f>'SAME1 Flight Tests 8-27-09'!AS45</f>
        <v>0</v>
      </c>
      <c r="BV7" s="816">
        <f>'SAME1 Flight Tests 8-27-09'!AT45</f>
        <v>0</v>
      </c>
      <c r="BW7" s="807">
        <f>'SAME1 Flight Tests 8-27-09'!BB45</f>
        <v>95277.628815811069</v>
      </c>
      <c r="BX7" s="807">
        <f>'SAME1 Flight Tests 8-27-09'!BC45</f>
        <v>93711.955356871767</v>
      </c>
      <c r="BY7" s="807">
        <f>'SAME1 Flight Tests 8-27-09'!BD45</f>
        <v>89033.85920707928</v>
      </c>
      <c r="BZ7" s="806"/>
      <c r="CA7" s="805">
        <f>'SAME1 Flight Tests 8-27-09'!BG45</f>
        <v>0</v>
      </c>
      <c r="CB7" s="805">
        <f>'SAME1 Flight Tests 8-27-09'!BF45</f>
        <v>0</v>
      </c>
      <c r="CC7" s="783"/>
      <c r="CD7" s="805"/>
      <c r="CE7" s="805">
        <f>'SAME1 Flight Tests 8-27-09'!BH45</f>
        <v>194.2741402886966</v>
      </c>
      <c r="CF7" s="818" t="str">
        <f>'SAME1 Flight Tests 8-27-09'!BI45</f>
        <v>NA</v>
      </c>
      <c r="CG7" s="818">
        <f>'SAME1 Flight Tests 8-27-09'!BJ45</f>
        <v>0</v>
      </c>
      <c r="CH7" s="818">
        <f>'SAME1 Flight Tests 8-27-09'!BK45</f>
        <v>0</v>
      </c>
      <c r="CI7" s="818">
        <f>'SAME1 Flight Tests 8-27-09'!BL45</f>
        <v>0</v>
      </c>
      <c r="CJ7" s="818">
        <f>'SAME1 Flight Tests 8-27-09'!BM45</f>
        <v>0</v>
      </c>
      <c r="CK7" s="818">
        <f>'SAME1 Flight Tests 8-27-09'!BN45</f>
        <v>0</v>
      </c>
      <c r="CL7" s="2014"/>
      <c r="CQ7" s="2018"/>
    </row>
    <row r="8" spans="1:95" s="2" customFormat="1" ht="16.5" customHeight="1" x14ac:dyDescent="0.25">
      <c r="A8" s="778">
        <v>1</v>
      </c>
      <c r="B8" s="779">
        <f>'SAME1 Flight Tests 8-27-09'!A46</f>
        <v>5</v>
      </c>
      <c r="C8" s="779" t="str">
        <f>'SAME1 Flight Tests 8-27-09'!B46</f>
        <v>DBP</v>
      </c>
      <c r="D8" s="782"/>
      <c r="E8" s="779" t="str">
        <f>'SAME1 Flight Tests 8-27-09'!C46</f>
        <v>37 D</v>
      </c>
      <c r="F8" s="779">
        <f>'SAME1 Flight Tests 8-27-09'!D46</f>
        <v>6</v>
      </c>
      <c r="G8" s="779">
        <f>'SAME1 Flight Tests 8-27-09'!E46</f>
        <v>37</v>
      </c>
      <c r="H8" s="779" t="str">
        <f>'SAME1 Flight Tests 8-27-09'!F46</f>
        <v>baseline repeat</v>
      </c>
      <c r="I8" s="779">
        <f>'SAME1 Flight Tests 8-27-09'!G46</f>
        <v>276</v>
      </c>
      <c r="J8" s="791">
        <f>'SAME1 Flight Tests 8-27-09'!H46</f>
        <v>39358</v>
      </c>
      <c r="K8" s="779">
        <f>'SAME1 Flight Tests 8-27-09'!I46</f>
        <v>0</v>
      </c>
      <c r="L8" s="779" t="str">
        <f>'SAME1 Flight Tests 8-27-09'!J46</f>
        <v>n</v>
      </c>
      <c r="M8" s="779" t="str">
        <f>'SAME1 Flight Tests 8-27-09'!K46</f>
        <v>n</v>
      </c>
      <c r="N8" s="779">
        <f>'SAME1 Flight Tests 8-27-09'!L46</f>
        <v>8</v>
      </c>
      <c r="O8" s="804">
        <f>'SAME1 Flight Tests 8-27-09'!M46</f>
        <v>1.18</v>
      </c>
      <c r="P8" s="805">
        <f>'SAME1 Flight Tests 8-27-09'!N46</f>
        <v>60</v>
      </c>
      <c r="Q8" s="805">
        <f>'SAME1 Flight Tests 8-27-09'!O46</f>
        <v>11</v>
      </c>
      <c r="R8" s="805">
        <f>'SAME1 Flight Tests 8-27-09'!P46</f>
        <v>8</v>
      </c>
      <c r="S8" s="806"/>
      <c r="T8" s="806"/>
      <c r="U8" s="805">
        <f>'SAME1 Flight Tests 8-27-09'!Q46</f>
        <v>39</v>
      </c>
      <c r="V8" s="806"/>
      <c r="W8" s="806"/>
      <c r="X8" s="806"/>
      <c r="Y8" s="806"/>
      <c r="Z8" s="806"/>
      <c r="AA8" s="805" t="str">
        <f>'SAME1 Flight Tests 8-27-09'!R46</f>
        <v>y</v>
      </c>
      <c r="AB8" s="805" t="str">
        <f>'SAME1 Flight Tests 8-27-09'!S46</f>
        <v>y</v>
      </c>
      <c r="AC8" s="805">
        <f>'SAME1 Flight Tests 8-27-09'!T46</f>
        <v>1</v>
      </c>
      <c r="AD8" s="806"/>
      <c r="AE8" s="805">
        <f>'SAME1 Flight Tests 8-27-09'!U46</f>
        <v>10</v>
      </c>
      <c r="AF8" s="806"/>
      <c r="AG8" s="816">
        <f>'SAME1 Flight Tests 8-27-09'!V46</f>
        <v>0.13253466028642899</v>
      </c>
      <c r="AH8" s="818">
        <f>'SAME1 Flight Tests 8-27-09'!W46</f>
        <v>0</v>
      </c>
      <c r="AI8" s="806"/>
      <c r="AJ8" s="806"/>
      <c r="AK8" s="806"/>
      <c r="AL8" s="806"/>
      <c r="AM8" s="806"/>
      <c r="AN8" s="806"/>
      <c r="AO8" s="806"/>
      <c r="AP8" s="806"/>
      <c r="AQ8" s="806"/>
      <c r="AR8" s="806"/>
      <c r="AS8" s="806"/>
      <c r="AT8" s="806"/>
      <c r="AU8" s="805" t="str">
        <f>'SAME1 Flight Tests 8-27-09'!X46</f>
        <v>n/a</v>
      </c>
      <c r="AV8" s="820">
        <f>'SAME1 Flight Tests 8-27-09'!Y46</f>
        <v>2.9050600000000002</v>
      </c>
      <c r="AW8" s="820">
        <f>'SAME1 Flight Tests 8-27-09'!Z46</f>
        <v>6.2468570000000003</v>
      </c>
      <c r="AX8" s="820">
        <f>'SAME1 Flight Tests 8-27-09'!AA46</f>
        <v>5.1331790000000002</v>
      </c>
      <c r="AY8" s="822"/>
      <c r="AZ8" s="822"/>
      <c r="BA8" s="820">
        <f>'SAME1 Flight Tests 8-27-09'!AC46</f>
        <v>4.9285279999999991</v>
      </c>
      <c r="BB8" s="822"/>
      <c r="BC8" s="822"/>
      <c r="BD8" s="820">
        <f>'SAME1 Flight Tests 8-27-09'!AB46</f>
        <v>5.3823694999999994</v>
      </c>
      <c r="BE8" s="820">
        <f>'SAME1 Flight Tests 8-27-09'!AD46</f>
        <v>4.6990210000000001</v>
      </c>
      <c r="BF8" s="826">
        <f>'SAME1 Flight Tests 8-27-09'!AE46</f>
        <v>5336</v>
      </c>
      <c r="BG8" s="806"/>
      <c r="BH8" s="806"/>
      <c r="BI8" s="805">
        <f>'SAME1 Flight Tests 8-27-09'!AF46</f>
        <v>0.13735</v>
      </c>
      <c r="BJ8" s="805">
        <f>'SAME1 Flight Tests 8-27-09'!AG46</f>
        <v>95.78285000000001</v>
      </c>
      <c r="BK8" s="805">
        <f>'SAME1 Flight Tests 8-27-09'!AH46</f>
        <v>0.68334849999999925</v>
      </c>
      <c r="BL8" s="805">
        <f>'SAME1 Flight Tests 8-27-09'!AK46</f>
        <v>0</v>
      </c>
      <c r="BM8" s="805">
        <f>'SAME1 Flight Tests 8-27-09'!AL46</f>
        <v>0</v>
      </c>
      <c r="BN8" s="806"/>
      <c r="BO8" s="805"/>
      <c r="BP8" s="806"/>
      <c r="BQ8" s="805">
        <f>'SAME1 Flight Tests 8-27-09'!AM46</f>
        <v>0</v>
      </c>
      <c r="BR8" s="816">
        <f>'SAME1 Flight Tests 8-27-09'!AP46</f>
        <v>0</v>
      </c>
      <c r="BS8" s="816">
        <f>'SAME1 Flight Tests 8-27-09'!AQ46</f>
        <v>0</v>
      </c>
      <c r="BT8" s="816"/>
      <c r="BU8" s="816">
        <f>'SAME1 Flight Tests 8-27-09'!AS46</f>
        <v>0</v>
      </c>
      <c r="BV8" s="816">
        <f>'SAME1 Flight Tests 8-27-09'!AT46</f>
        <v>0</v>
      </c>
      <c r="BW8" s="807">
        <f>'SAME1 Flight Tests 8-27-09'!BB46</f>
        <v>56054.494544629815</v>
      </c>
      <c r="BX8" s="807">
        <f>'SAME1 Flight Tests 8-27-09'!BC46</f>
        <v>55128.487719435834</v>
      </c>
      <c r="BY8" s="807">
        <f>'SAME1 Flight Tests 8-27-09'!BD46</f>
        <v>52510.062507117727</v>
      </c>
      <c r="BZ8" s="806"/>
      <c r="CA8" s="805">
        <f>'SAME1 Flight Tests 8-27-09'!BG46</f>
        <v>0</v>
      </c>
      <c r="CB8" s="805">
        <f>'SAME1 Flight Tests 8-27-09'!BF46</f>
        <v>0</v>
      </c>
      <c r="CC8" s="783"/>
      <c r="CD8" s="805"/>
      <c r="CE8" s="805">
        <f>'SAME1 Flight Tests 8-27-09'!BH46</f>
        <v>194.83569166039581</v>
      </c>
      <c r="CF8" s="818" t="str">
        <f>'SAME1 Flight Tests 8-27-09'!BI46</f>
        <v>NA</v>
      </c>
      <c r="CG8" s="818">
        <f>'SAME1 Flight Tests 8-27-09'!BJ46</f>
        <v>0</v>
      </c>
      <c r="CH8" s="818">
        <f>'SAME1 Flight Tests 8-27-09'!BK46</f>
        <v>0</v>
      </c>
      <c r="CI8" s="818">
        <f>'SAME1 Flight Tests 8-27-09'!BL46</f>
        <v>0</v>
      </c>
      <c r="CJ8" s="818">
        <f>'SAME1 Flight Tests 8-27-09'!BM46</f>
        <v>0</v>
      </c>
      <c r="CK8" s="818">
        <f>'SAME1 Flight Tests 8-27-09'!BN46</f>
        <v>0</v>
      </c>
      <c r="CL8" s="2014"/>
      <c r="CQ8" s="2018"/>
    </row>
    <row r="9" spans="1:95" s="2" customFormat="1" ht="16.5" customHeight="1" x14ac:dyDescent="0.25">
      <c r="A9" s="778">
        <v>1</v>
      </c>
      <c r="B9" s="779">
        <f>'SAME1 Flight Tests 8-27-09'!A47</f>
        <v>5</v>
      </c>
      <c r="C9" s="779" t="str">
        <f>'SAME1 Flight Tests 8-27-09'!B47</f>
        <v>DBP</v>
      </c>
      <c r="D9" s="782"/>
      <c r="E9" s="779" t="str">
        <f>'SAME1 Flight Tests 8-27-09'!C47</f>
        <v>38 D</v>
      </c>
      <c r="F9" s="779">
        <f>'SAME1 Flight Tests 8-27-09'!D47</f>
        <v>6</v>
      </c>
      <c r="G9" s="779">
        <f>'SAME1 Flight Tests 8-27-09'!E47</f>
        <v>38</v>
      </c>
      <c r="H9" s="779" t="str">
        <f>'SAME1 Flight Tests 8-27-09'!F47</f>
        <v>low flow aging</v>
      </c>
      <c r="I9" s="779">
        <f>'SAME1 Flight Tests 8-27-09'!G47</f>
        <v>276</v>
      </c>
      <c r="J9" s="791">
        <f>'SAME1 Flight Tests 8-27-09'!H47</f>
        <v>39358</v>
      </c>
      <c r="K9" s="779">
        <f>'SAME1 Flight Tests 8-27-09'!I47</f>
        <v>0</v>
      </c>
      <c r="L9" s="779" t="str">
        <f>'SAME1 Flight Tests 8-27-09'!J47</f>
        <v>n</v>
      </c>
      <c r="M9" s="779" t="str">
        <f>'SAME1 Flight Tests 8-27-09'!K47</f>
        <v>n</v>
      </c>
      <c r="N9" s="779">
        <f>'SAME1 Flight Tests 8-27-09'!L47</f>
        <v>4</v>
      </c>
      <c r="O9" s="804">
        <f>'SAME1 Flight Tests 8-27-09'!M47</f>
        <v>1.18</v>
      </c>
      <c r="P9" s="805">
        <f>'SAME1 Flight Tests 8-27-09'!N47</f>
        <v>60</v>
      </c>
      <c r="Q9" s="805">
        <f>'SAME1 Flight Tests 8-27-09'!O47</f>
        <v>11</v>
      </c>
      <c r="R9" s="805">
        <f>'SAME1 Flight Tests 8-27-09'!P47</f>
        <v>8</v>
      </c>
      <c r="S9" s="806"/>
      <c r="T9" s="806"/>
      <c r="U9" s="805">
        <f>'SAME1 Flight Tests 8-27-09'!Q47</f>
        <v>49</v>
      </c>
      <c r="V9" s="806"/>
      <c r="W9" s="806"/>
      <c r="X9" s="806"/>
      <c r="Y9" s="806"/>
      <c r="Z9" s="806"/>
      <c r="AA9" s="805" t="str">
        <f>'SAME1 Flight Tests 8-27-09'!R47</f>
        <v>y</v>
      </c>
      <c r="AB9" s="805" t="str">
        <f>'SAME1 Flight Tests 8-27-09'!S47</f>
        <v>y</v>
      </c>
      <c r="AC9" s="805">
        <f>'SAME1 Flight Tests 8-27-09'!T47</f>
        <v>1</v>
      </c>
      <c r="AD9" s="806"/>
      <c r="AE9" s="805">
        <f>'SAME1 Flight Tests 8-27-09'!U47</f>
        <v>10</v>
      </c>
      <c r="AF9" s="806"/>
      <c r="AG9" s="816">
        <f>'SAME1 Flight Tests 8-27-09'!V47</f>
        <v>0.13253466028642899</v>
      </c>
      <c r="AH9" s="818">
        <f>'SAME1 Flight Tests 8-27-09'!W47</f>
        <v>0.37128114935661094</v>
      </c>
      <c r="AI9" s="806"/>
      <c r="AJ9" s="806"/>
      <c r="AK9" s="806"/>
      <c r="AL9" s="806"/>
      <c r="AM9" s="806"/>
      <c r="AN9" s="806"/>
      <c r="AO9" s="806"/>
      <c r="AP9" s="806"/>
      <c r="AQ9" s="806"/>
      <c r="AR9" s="806"/>
      <c r="AS9" s="806"/>
      <c r="AT9" s="806"/>
      <c r="AU9" s="805" t="str">
        <f>'SAME1 Flight Tests 8-27-09'!X47</f>
        <v>n/a</v>
      </c>
      <c r="AV9" s="820">
        <f>'SAME1 Flight Tests 8-27-09'!Y47</f>
        <v>3.1960584210526317</v>
      </c>
      <c r="AW9" s="820">
        <f>'SAME1 Flight Tests 8-27-09'!Z47</f>
        <v>6.2530373684210536</v>
      </c>
      <c r="AX9" s="820">
        <f>'SAME1 Flight Tests 8-27-09'!AA47</f>
        <v>-6.7459884210526323E-4</v>
      </c>
      <c r="AY9" s="822"/>
      <c r="AZ9" s="822"/>
      <c r="BA9" s="820">
        <f>'SAME1 Flight Tests 8-27-09'!AC47</f>
        <v>4.8452450000000002</v>
      </c>
      <c r="BB9" s="822"/>
      <c r="BC9" s="822"/>
      <c r="BD9" s="820">
        <f>'SAME1 Flight Tests 8-27-09'!AB47</f>
        <v>4.9743642105263151</v>
      </c>
      <c r="BE9" s="820">
        <f>'SAME1 Flight Tests 8-27-09'!AD47</f>
        <v>4.6632540000000002</v>
      </c>
      <c r="BF9" s="826">
        <f>'SAME1 Flight Tests 8-27-09'!AE47</f>
        <v>1221.0999999999999</v>
      </c>
      <c r="BG9" s="806"/>
      <c r="BH9" s="806"/>
      <c r="BI9" s="805">
        <f>'SAME1 Flight Tests 8-27-09'!AF47</f>
        <v>1.2947368421052634E-2</v>
      </c>
      <c r="BJ9" s="805">
        <f>'SAME1 Flight Tests 8-27-09'!AG47</f>
        <v>42.715736842105258</v>
      </c>
      <c r="BK9" s="805">
        <f>'SAME1 Flight Tests 8-27-09'!AH47</f>
        <v>0.31111021052631482</v>
      </c>
      <c r="BL9" s="805">
        <f>'SAME1 Flight Tests 8-27-09'!AK47</f>
        <v>0</v>
      </c>
      <c r="BM9" s="805">
        <f>'SAME1 Flight Tests 8-27-09'!AL47</f>
        <v>0</v>
      </c>
      <c r="BN9" s="806"/>
      <c r="BO9" s="805"/>
      <c r="BP9" s="806"/>
      <c r="BQ9" s="805">
        <f>'SAME1 Flight Tests 8-27-09'!AM47</f>
        <v>0</v>
      </c>
      <c r="BR9" s="816">
        <f>'SAME1 Flight Tests 8-27-09'!AP47</f>
        <v>0</v>
      </c>
      <c r="BS9" s="816">
        <f>'SAME1 Flight Tests 8-27-09'!AQ47</f>
        <v>0</v>
      </c>
      <c r="BT9" s="816"/>
      <c r="BU9" s="816">
        <f>'SAME1 Flight Tests 8-27-09'!AS47</f>
        <v>0</v>
      </c>
      <c r="BV9" s="816">
        <f>'SAME1 Flight Tests 8-27-09'!AT47</f>
        <v>0</v>
      </c>
      <c r="BW9" s="807">
        <f>'SAME1 Flight Tests 8-27-09'!BB47</f>
        <v>12751.788300264383</v>
      </c>
      <c r="BX9" s="807">
        <f>'SAME1 Flight Tests 8-27-09'!BC47</f>
        <v>12539.879204641375</v>
      </c>
      <c r="BY9" s="807">
        <f>'SAME1 Flight Tests 8-27-09'!BD47</f>
        <v>11978.586369625767</v>
      </c>
      <c r="BZ9" s="806"/>
      <c r="CA9" s="805">
        <f>'SAME1 Flight Tests 8-27-09'!BG47</f>
        <v>0</v>
      </c>
      <c r="CB9" s="805">
        <f>'SAME1 Flight Tests 8-27-09'!BF47</f>
        <v>0</v>
      </c>
      <c r="CC9" s="783"/>
      <c r="CD9" s="805"/>
      <c r="CE9" s="805">
        <f>'SAME1 Flight Tests 8-27-09'!BH47</f>
        <v>194.81059937263933</v>
      </c>
      <c r="CF9" s="818" t="str">
        <f>'SAME1 Flight Tests 8-27-09'!BI47</f>
        <v>NA</v>
      </c>
      <c r="CG9" s="818">
        <f>'SAME1 Flight Tests 8-27-09'!BJ47</f>
        <v>0</v>
      </c>
      <c r="CH9" s="818">
        <f>'SAME1 Flight Tests 8-27-09'!BK47</f>
        <v>0</v>
      </c>
      <c r="CI9" s="818">
        <f>'SAME1 Flight Tests 8-27-09'!BL47</f>
        <v>0</v>
      </c>
      <c r="CJ9" s="818">
        <f>'SAME1 Flight Tests 8-27-09'!BM47</f>
        <v>0</v>
      </c>
      <c r="CK9" s="818">
        <f>'SAME1 Flight Tests 8-27-09'!BN47</f>
        <v>0</v>
      </c>
      <c r="CL9" s="2014"/>
      <c r="CQ9" s="2018"/>
    </row>
    <row r="10" spans="1:95" s="2" customFormat="1" ht="16.5" hidden="1" customHeight="1" x14ac:dyDescent="0.25">
      <c r="A10" s="778">
        <v>1</v>
      </c>
      <c r="B10" s="779">
        <f>'SAME1 Flight Tests 8-27-09'!A48</f>
        <v>5</v>
      </c>
      <c r="C10" s="779" t="str">
        <f>'SAME1 Flight Tests 8-27-09'!B48</f>
        <v>DBP</v>
      </c>
      <c r="D10" s="782"/>
      <c r="E10" s="779" t="str">
        <f>'SAME1 Flight Tests 8-27-09'!C48</f>
        <v>38 D a</v>
      </c>
      <c r="F10" s="779">
        <f>'SAME1 Flight Tests 8-27-09'!D48</f>
        <v>6</v>
      </c>
      <c r="G10" s="779" t="str">
        <f>'SAME1 Flight Tests 8-27-09'!E48</f>
        <v>38a</v>
      </c>
      <c r="H10" s="779" t="str">
        <f>'SAME1 Flight Tests 8-27-09'!F48</f>
        <v xml:space="preserve">     Aging</v>
      </c>
      <c r="I10" s="779">
        <f>'SAME1 Flight Tests 8-27-09'!G48</f>
        <v>276</v>
      </c>
      <c r="J10" s="791">
        <f>'SAME1 Flight Tests 8-27-09'!H48</f>
        <v>39358</v>
      </c>
      <c r="K10" s="779">
        <f>'SAME1 Flight Tests 8-27-09'!I48</f>
        <v>0</v>
      </c>
      <c r="L10" s="779" t="str">
        <f>'SAME1 Flight Tests 8-27-09'!J48</f>
        <v>n</v>
      </c>
      <c r="M10" s="779" t="str">
        <f>'SAME1 Flight Tests 8-27-09'!K48</f>
        <v>n</v>
      </c>
      <c r="N10" s="779">
        <f>'SAME1 Flight Tests 8-27-09'!L48</f>
        <v>4</v>
      </c>
      <c r="O10" s="804">
        <f>'SAME1 Flight Tests 8-27-09'!M48</f>
        <v>1.18</v>
      </c>
      <c r="P10" s="805">
        <f>'SAME1 Flight Tests 8-27-09'!N48</f>
        <v>60</v>
      </c>
      <c r="Q10" s="805">
        <f>'SAME1 Flight Tests 8-27-09'!O48</f>
        <v>720</v>
      </c>
      <c r="R10" s="805">
        <f>'SAME1 Flight Tests 8-27-09'!P48</f>
        <v>8</v>
      </c>
      <c r="S10" s="806"/>
      <c r="T10" s="806"/>
      <c r="U10" s="805">
        <f>'SAME1 Flight Tests 8-27-09'!Q48</f>
        <v>859</v>
      </c>
      <c r="V10" s="806"/>
      <c r="W10" s="806"/>
      <c r="X10" s="806"/>
      <c r="Y10" s="806"/>
      <c r="Z10" s="806"/>
      <c r="AA10" s="805" t="str">
        <f>'SAME1 Flight Tests 8-27-09'!R48</f>
        <v>y</v>
      </c>
      <c r="AB10" s="805" t="str">
        <f>'SAME1 Flight Tests 8-27-09'!S48</f>
        <v>y</v>
      </c>
      <c r="AC10" s="805">
        <f>'SAME1 Flight Tests 8-27-09'!T48</f>
        <v>1</v>
      </c>
      <c r="AD10" s="806"/>
      <c r="AE10" s="805">
        <f>'SAME1 Flight Tests 8-27-09'!U48</f>
        <v>10</v>
      </c>
      <c r="AF10" s="806"/>
      <c r="AG10" s="816">
        <f>'SAME1 Flight Tests 8-27-09'!V48</f>
        <v>0.13253466028642899</v>
      </c>
      <c r="AH10" s="818">
        <f>'SAME1 Flight Tests 8-27-09'!W48</f>
        <v>0.31509757263874055</v>
      </c>
      <c r="AI10" s="806"/>
      <c r="AJ10" s="806"/>
      <c r="AK10" s="806"/>
      <c r="AL10" s="806"/>
      <c r="AM10" s="806"/>
      <c r="AN10" s="806"/>
      <c r="AO10" s="806"/>
      <c r="AP10" s="806"/>
      <c r="AQ10" s="806"/>
      <c r="AR10" s="806"/>
      <c r="AS10" s="806"/>
      <c r="AT10" s="806"/>
      <c r="AU10" s="805" t="str">
        <f>'SAME1 Flight Tests 8-27-09'!X48</f>
        <v>n/a</v>
      </c>
      <c r="AV10" s="820">
        <f>'SAME1 Flight Tests 8-27-09'!Y48</f>
        <v>3.2435454999999997</v>
      </c>
      <c r="AW10" s="820">
        <f>'SAME1 Flight Tests 8-27-09'!Z48</f>
        <v>6.2565770000000001</v>
      </c>
      <c r="AX10" s="820">
        <f>'SAME1 Flight Tests 8-27-09'!AA48</f>
        <v>-5.7983379999999982E-4</v>
      </c>
      <c r="AY10" s="822"/>
      <c r="AZ10" s="822"/>
      <c r="BA10" s="820">
        <f>'SAME1 Flight Tests 8-27-09'!AC48</f>
        <v>4.8681944999999995</v>
      </c>
      <c r="BB10" s="822"/>
      <c r="BC10" s="822"/>
      <c r="BD10" s="820">
        <f>'SAME1 Flight Tests 8-27-09'!AB48</f>
        <v>4.9144435</v>
      </c>
      <c r="BE10" s="820">
        <f>'SAME1 Flight Tests 8-27-09'!AD48</f>
        <v>4.6818555000000002</v>
      </c>
      <c r="BF10" s="826">
        <f>'SAME1 Flight Tests 8-27-09'!AE48</f>
        <v>973.2</v>
      </c>
      <c r="BG10" s="806"/>
      <c r="BH10" s="806"/>
      <c r="BI10" s="805">
        <f>'SAME1 Flight Tests 8-27-09'!AF48</f>
        <v>1.2150000000000005E-2</v>
      </c>
      <c r="BJ10" s="805">
        <f>'SAME1 Flight Tests 8-27-09'!AG48</f>
        <v>29.357199999999995</v>
      </c>
      <c r="BK10" s="805">
        <f>'SAME1 Flight Tests 8-27-09'!AH48</f>
        <v>0.23258799999999979</v>
      </c>
      <c r="BL10" s="805">
        <f>'SAME1 Flight Tests 8-27-09'!AK48</f>
        <v>0</v>
      </c>
      <c r="BM10" s="805">
        <f>'SAME1 Flight Tests 8-27-09'!AL48</f>
        <v>0</v>
      </c>
      <c r="BN10" s="806"/>
      <c r="BO10" s="805"/>
      <c r="BP10" s="806"/>
      <c r="BQ10" s="805">
        <f>'SAME1 Flight Tests 8-27-09'!AM48</f>
        <v>0</v>
      </c>
      <c r="BR10" s="816">
        <f>'SAME1 Flight Tests 8-27-09'!AP48</f>
        <v>0</v>
      </c>
      <c r="BS10" s="816">
        <f>'SAME1 Flight Tests 8-27-09'!AQ48</f>
        <v>0</v>
      </c>
      <c r="BT10" s="816"/>
      <c r="BU10" s="816">
        <f>'SAME1 Flight Tests 8-27-09'!AS48</f>
        <v>0</v>
      </c>
      <c r="BV10" s="816">
        <f>'SAME1 Flight Tests 8-27-09'!AT48</f>
        <v>0</v>
      </c>
      <c r="BW10" s="807">
        <f>'SAME1 Flight Tests 8-27-09'!BB48</f>
        <v>10159.36022750626</v>
      </c>
      <c r="BX10" s="807">
        <f>'SAME1 Flight Tests 8-27-09'!BC48</f>
        <v>9990.4715764045377</v>
      </c>
      <c r="BY10" s="807">
        <f>'SAME1 Flight Tests 8-27-09'!BD48</f>
        <v>9544.949189186058</v>
      </c>
      <c r="BZ10" s="806"/>
      <c r="CA10" s="805">
        <f>'SAME1 Flight Tests 8-27-09'!BG48</f>
        <v>0</v>
      </c>
      <c r="CB10" s="805">
        <f>'SAME1 Flight Tests 8-27-09'!BF48</f>
        <v>0</v>
      </c>
      <c r="CC10" s="783"/>
      <c r="CD10" s="805"/>
      <c r="CE10" s="805">
        <f>'SAME1 Flight Tests 8-27-09'!BH48</f>
        <v>194.81059937263933</v>
      </c>
      <c r="CF10" s="818" t="str">
        <f>'SAME1 Flight Tests 8-27-09'!BI48</f>
        <v>NA</v>
      </c>
      <c r="CG10" s="818">
        <f>'SAME1 Flight Tests 8-27-09'!BJ48</f>
        <v>0</v>
      </c>
      <c r="CH10" s="818">
        <f>'SAME1 Flight Tests 8-27-09'!BK48</f>
        <v>0</v>
      </c>
      <c r="CI10" s="818">
        <f>'SAME1 Flight Tests 8-27-09'!BL48</f>
        <v>0</v>
      </c>
      <c r="CJ10" s="818">
        <f>'SAME1 Flight Tests 8-27-09'!BM48</f>
        <v>0</v>
      </c>
      <c r="CK10" s="818">
        <f>'SAME1 Flight Tests 8-27-09'!BN48</f>
        <v>0</v>
      </c>
      <c r="CL10" s="2014"/>
      <c r="CQ10" s="2018"/>
    </row>
    <row r="11" spans="1:95" s="2" customFormat="1" ht="16.5" customHeight="1" x14ac:dyDescent="0.25">
      <c r="A11" s="778">
        <v>1</v>
      </c>
      <c r="B11" s="779">
        <f>'SAME1 Flight Tests 8-27-09'!A49</f>
        <v>5</v>
      </c>
      <c r="C11" s="779" t="str">
        <f>'SAME1 Flight Tests 8-27-09'!B49</f>
        <v>DBP</v>
      </c>
      <c r="D11" s="782"/>
      <c r="E11" s="779" t="str">
        <f>'SAME1 Flight Tests 8-27-09'!C49</f>
        <v>39 D</v>
      </c>
      <c r="F11" s="779">
        <f>'SAME1 Flight Tests 8-27-09'!D49</f>
        <v>6</v>
      </c>
      <c r="G11" s="779">
        <f>'SAME1 Flight Tests 8-27-09'!E49</f>
        <v>39</v>
      </c>
      <c r="H11" s="779" t="str">
        <f>'SAME1 Flight Tests 8-27-09'!F49</f>
        <v>baseline repeat</v>
      </c>
      <c r="I11" s="779">
        <f>'SAME1 Flight Tests 8-27-09'!G49</f>
        <v>276</v>
      </c>
      <c r="J11" s="791">
        <f>'SAME1 Flight Tests 8-27-09'!H49</f>
        <v>39358</v>
      </c>
      <c r="K11" s="779">
        <f>'SAME1 Flight Tests 8-27-09'!I49</f>
        <v>0</v>
      </c>
      <c r="L11" s="779" t="str">
        <f>'SAME1 Flight Tests 8-27-09'!J49</f>
        <v>n</v>
      </c>
      <c r="M11" s="779" t="str">
        <f>'SAME1 Flight Tests 8-27-09'!K49</f>
        <v>n</v>
      </c>
      <c r="N11" s="779">
        <f>'SAME1 Flight Tests 8-27-09'!L49</f>
        <v>8</v>
      </c>
      <c r="O11" s="804">
        <f>'SAME1 Flight Tests 8-27-09'!M49</f>
        <v>1.18</v>
      </c>
      <c r="P11" s="805">
        <f>'SAME1 Flight Tests 8-27-09'!N49</f>
        <v>60</v>
      </c>
      <c r="Q11" s="805">
        <f>'SAME1 Flight Tests 8-27-09'!O49</f>
        <v>11</v>
      </c>
      <c r="R11" s="805">
        <f>'SAME1 Flight Tests 8-27-09'!P49</f>
        <v>8</v>
      </c>
      <c r="S11" s="806"/>
      <c r="T11" s="806"/>
      <c r="U11" s="805">
        <f>'SAME1 Flight Tests 8-27-09'!Q49</f>
        <v>58</v>
      </c>
      <c r="V11" s="806"/>
      <c r="W11" s="806"/>
      <c r="X11" s="806"/>
      <c r="Y11" s="806"/>
      <c r="Z11" s="806"/>
      <c r="AA11" s="805" t="str">
        <f>'SAME1 Flight Tests 8-27-09'!R49</f>
        <v>y</v>
      </c>
      <c r="AB11" s="805" t="str">
        <f>'SAME1 Flight Tests 8-27-09'!S49</f>
        <v>y</v>
      </c>
      <c r="AC11" s="805">
        <f>'SAME1 Flight Tests 8-27-09'!T49</f>
        <v>1</v>
      </c>
      <c r="AD11" s="806"/>
      <c r="AE11" s="805">
        <f>'SAME1 Flight Tests 8-27-09'!U49</f>
        <v>10</v>
      </c>
      <c r="AF11" s="806"/>
      <c r="AG11" s="816">
        <f>'SAME1 Flight Tests 8-27-09'!V49</f>
        <v>0.13253466028642899</v>
      </c>
      <c r="AH11" s="818">
        <f>'SAME1 Flight Tests 8-27-09'!W49</f>
        <v>0.3698668387090201</v>
      </c>
      <c r="AI11" s="806"/>
      <c r="AJ11" s="806"/>
      <c r="AK11" s="806"/>
      <c r="AL11" s="806"/>
      <c r="AM11" s="806"/>
      <c r="AN11" s="806"/>
      <c r="AO11" s="806"/>
      <c r="AP11" s="806"/>
      <c r="AQ11" s="806"/>
      <c r="AR11" s="806"/>
      <c r="AS11" s="806"/>
      <c r="AT11" s="806"/>
      <c r="AU11" s="805" t="str">
        <f>'SAME1 Flight Tests 8-27-09'!X49</f>
        <v>n/a</v>
      </c>
      <c r="AV11" s="820">
        <f>'SAME1 Flight Tests 8-27-09'!Y49</f>
        <v>3.0281380000000002</v>
      </c>
      <c r="AW11" s="820">
        <f>'SAME1 Flight Tests 8-27-09'!Z49</f>
        <v>6.2357650000000007</v>
      </c>
      <c r="AX11" s="820">
        <f>'SAME1 Flight Tests 8-27-09'!AA49</f>
        <v>-5.6457529999999999E-4</v>
      </c>
      <c r="AY11" s="822"/>
      <c r="AZ11" s="822"/>
      <c r="BA11" s="820">
        <f>'SAME1 Flight Tests 8-27-09'!AC49</f>
        <v>4.8626704999999992</v>
      </c>
      <c r="BB11" s="822"/>
      <c r="BC11" s="822"/>
      <c r="BD11" s="820">
        <f>'SAME1 Flight Tests 8-27-09'!AB49</f>
        <v>5.2797084999999999</v>
      </c>
      <c r="BE11" s="820">
        <f>'SAME1 Flight Tests 8-27-09'!AD49</f>
        <v>4.6674345000000006</v>
      </c>
      <c r="BF11" s="826">
        <f>'SAME1 Flight Tests 8-27-09'!AE49</f>
        <v>4181</v>
      </c>
      <c r="BG11" s="806"/>
      <c r="BH11" s="806"/>
      <c r="BI11" s="805">
        <f>'SAME1 Flight Tests 8-27-09'!AF49</f>
        <v>5.7349999999999998E-2</v>
      </c>
      <c r="BJ11" s="805">
        <f>'SAME1 Flight Tests 8-27-09'!AG49</f>
        <v>73.892599999999987</v>
      </c>
      <c r="BK11" s="805">
        <f>'SAME1 Flight Tests 8-27-09'!AH49</f>
        <v>0.61227399999999932</v>
      </c>
      <c r="BL11" s="805">
        <f>'SAME1 Flight Tests 8-27-09'!AK49</f>
        <v>0</v>
      </c>
      <c r="BM11" s="805">
        <f>'SAME1 Flight Tests 8-27-09'!AL49</f>
        <v>0</v>
      </c>
      <c r="BN11" s="806"/>
      <c r="BO11" s="805"/>
      <c r="BP11" s="806"/>
      <c r="BQ11" s="805">
        <f>'SAME1 Flight Tests 8-27-09'!AM49</f>
        <v>0</v>
      </c>
      <c r="BR11" s="816">
        <f>'SAME1 Flight Tests 8-27-09'!AP49</f>
        <v>0</v>
      </c>
      <c r="BS11" s="816">
        <f>'SAME1 Flight Tests 8-27-09'!AQ49</f>
        <v>0</v>
      </c>
      <c r="BT11" s="816"/>
      <c r="BU11" s="816">
        <f>'SAME1 Flight Tests 8-27-09'!AS49</f>
        <v>0</v>
      </c>
      <c r="BV11" s="816">
        <f>'SAME1 Flight Tests 8-27-09'!AT49</f>
        <v>0</v>
      </c>
      <c r="BW11" s="807">
        <f>'SAME1 Flight Tests 8-27-09'!BB49</f>
        <v>43848.387353470789</v>
      </c>
      <c r="BX11" s="807">
        <f>'SAME1 Flight Tests 8-27-09'!BC49</f>
        <v>43122.818662290869</v>
      </c>
      <c r="BY11" s="807">
        <f>'SAME1 Flight Tests 8-27-09'!BD49</f>
        <v>41107.598942235876</v>
      </c>
      <c r="BZ11" s="806"/>
      <c r="CA11" s="805">
        <f>'SAME1 Flight Tests 8-27-09'!BG49</f>
        <v>0</v>
      </c>
      <c r="CB11" s="805">
        <f>'SAME1 Flight Tests 8-27-09'!BF49</f>
        <v>0</v>
      </c>
      <c r="CC11" s="783"/>
      <c r="CD11" s="805"/>
      <c r="CE11" s="805" t="str">
        <f>'SAME1 Flight Tests 8-27-09'!BH49</f>
        <v>??</v>
      </c>
      <c r="CF11" s="818" t="str">
        <f>'SAME1 Flight Tests 8-27-09'!BI49</f>
        <v>NA</v>
      </c>
      <c r="CG11" s="818">
        <f>'SAME1 Flight Tests 8-27-09'!BJ49</f>
        <v>0</v>
      </c>
      <c r="CH11" s="818">
        <f>'SAME1 Flight Tests 8-27-09'!BK49</f>
        <v>0</v>
      </c>
      <c r="CI11" s="818">
        <f>'SAME1 Flight Tests 8-27-09'!BL49</f>
        <v>0</v>
      </c>
      <c r="CJ11" s="818">
        <f>'SAME1 Flight Tests 8-27-09'!BM49</f>
        <v>0</v>
      </c>
      <c r="CK11" s="818">
        <f>'SAME1 Flight Tests 8-27-09'!BN49</f>
        <v>0</v>
      </c>
      <c r="CL11" s="2014"/>
      <c r="CQ11" s="2018"/>
    </row>
    <row r="12" spans="1:95" s="2" customFormat="1" ht="16.5" hidden="1" customHeight="1" x14ac:dyDescent="0.25">
      <c r="A12" s="778">
        <v>1</v>
      </c>
      <c r="B12" s="779">
        <f>'SAME1 Flight Tests 8-27-09'!A50</f>
        <v>5</v>
      </c>
      <c r="C12" s="779" t="str">
        <f>'SAME1 Flight Tests 8-27-09'!B50</f>
        <v>DBP</v>
      </c>
      <c r="D12" s="782"/>
      <c r="E12" s="779" t="str">
        <f>'SAME1 Flight Tests 8-27-09'!C50</f>
        <v>39 D a</v>
      </c>
      <c r="F12" s="779">
        <f>'SAME1 Flight Tests 8-27-09'!D50</f>
        <v>6</v>
      </c>
      <c r="G12" s="779" t="str">
        <f>'SAME1 Flight Tests 8-27-09'!E50</f>
        <v>39a</v>
      </c>
      <c r="H12" s="779" t="str">
        <f>'SAME1 Flight Tests 8-27-09'!F50</f>
        <v xml:space="preserve">     Aging</v>
      </c>
      <c r="I12" s="779">
        <f>'SAME1 Flight Tests 8-27-09'!G50</f>
        <v>276</v>
      </c>
      <c r="J12" s="791">
        <f>'SAME1 Flight Tests 8-27-09'!H50</f>
        <v>39358</v>
      </c>
      <c r="K12" s="779">
        <f>'SAME1 Flight Tests 8-27-09'!I50</f>
        <v>0</v>
      </c>
      <c r="L12" s="779" t="str">
        <f>'SAME1 Flight Tests 8-27-09'!J50</f>
        <v>n</v>
      </c>
      <c r="M12" s="779" t="str">
        <f>'SAME1 Flight Tests 8-27-09'!K50</f>
        <v>n</v>
      </c>
      <c r="N12" s="779">
        <f>'SAME1 Flight Tests 8-27-09'!L50</f>
        <v>8</v>
      </c>
      <c r="O12" s="804">
        <f>'SAME1 Flight Tests 8-27-09'!M50</f>
        <v>1.18</v>
      </c>
      <c r="P12" s="805">
        <f>'SAME1 Flight Tests 8-27-09'!N50</f>
        <v>60</v>
      </c>
      <c r="Q12" s="805">
        <f>'SAME1 Flight Tests 8-27-09'!O50</f>
        <v>720</v>
      </c>
      <c r="R12" s="805">
        <f>'SAME1 Flight Tests 8-27-09'!P50</f>
        <v>8</v>
      </c>
      <c r="S12" s="806"/>
      <c r="T12" s="806"/>
      <c r="U12" s="805">
        <f>'SAME1 Flight Tests 8-27-09'!Q50</f>
        <v>883</v>
      </c>
      <c r="V12" s="806"/>
      <c r="W12" s="806"/>
      <c r="X12" s="806"/>
      <c r="Y12" s="806"/>
      <c r="Z12" s="806"/>
      <c r="AA12" s="805" t="str">
        <f>'SAME1 Flight Tests 8-27-09'!R50</f>
        <v>y</v>
      </c>
      <c r="AB12" s="805" t="str">
        <f>'SAME1 Flight Tests 8-27-09'!S50</f>
        <v>y</v>
      </c>
      <c r="AC12" s="805">
        <f>'SAME1 Flight Tests 8-27-09'!T50</f>
        <v>1</v>
      </c>
      <c r="AD12" s="806"/>
      <c r="AE12" s="805">
        <f>'SAME1 Flight Tests 8-27-09'!U50</f>
        <v>10</v>
      </c>
      <c r="AF12" s="806"/>
      <c r="AG12" s="816">
        <f>'SAME1 Flight Tests 8-27-09'!V50</f>
        <v>0.13253466028642899</v>
      </c>
      <c r="AH12" s="818">
        <f>'SAME1 Flight Tests 8-27-09'!W50</f>
        <v>0.33978426065133077</v>
      </c>
      <c r="AI12" s="806"/>
      <c r="AJ12" s="806"/>
      <c r="AK12" s="806"/>
      <c r="AL12" s="806"/>
      <c r="AM12" s="806"/>
      <c r="AN12" s="806"/>
      <c r="AO12" s="806"/>
      <c r="AP12" s="806"/>
      <c r="AQ12" s="806"/>
      <c r="AR12" s="806"/>
      <c r="AS12" s="806"/>
      <c r="AT12" s="806"/>
      <c r="AU12" s="805" t="str">
        <f>'SAME1 Flight Tests 8-27-09'!X50</f>
        <v>n/a</v>
      </c>
      <c r="AV12" s="820">
        <f>'SAME1 Flight Tests 8-27-09'!Y50</f>
        <v>3.0268099999999998</v>
      </c>
      <c r="AW12" s="820">
        <f>'SAME1 Flight Tests 8-27-09'!Z50</f>
        <v>6.2445834999999992</v>
      </c>
      <c r="AX12" s="820">
        <f>'SAME1 Flight Tests 8-27-09'!AA50</f>
        <v>-5.493163499999999E-4</v>
      </c>
      <c r="AY12" s="822"/>
      <c r="AZ12" s="822"/>
      <c r="BA12" s="820">
        <f>'SAME1 Flight Tests 8-27-09'!AC50</f>
        <v>4.8774255000000002</v>
      </c>
      <c r="BB12" s="822"/>
      <c r="BC12" s="822"/>
      <c r="BD12" s="820">
        <f>'SAME1 Flight Tests 8-27-09'!AB50</f>
        <v>5.2061149999999996</v>
      </c>
      <c r="BE12" s="820">
        <f>'SAME1 Flight Tests 8-27-09'!AD50</f>
        <v>4.6884005000000002</v>
      </c>
      <c r="BF12" s="826">
        <f>'SAME1 Flight Tests 8-27-09'!AE50</f>
        <v>3788</v>
      </c>
      <c r="BG12" s="806"/>
      <c r="BH12" s="806"/>
      <c r="BI12" s="805">
        <f>'SAME1 Flight Tests 8-27-09'!AF50</f>
        <v>6.1149999999999982E-2</v>
      </c>
      <c r="BJ12" s="805">
        <f>'SAME1 Flight Tests 8-27-09'!AG50</f>
        <v>64.930800000000005</v>
      </c>
      <c r="BK12" s="805">
        <f>'SAME1 Flight Tests 8-27-09'!AH50</f>
        <v>0.51771449999999941</v>
      </c>
      <c r="BL12" s="805">
        <f>'SAME1 Flight Tests 8-27-09'!AK50</f>
        <v>0</v>
      </c>
      <c r="BM12" s="805">
        <f>'SAME1 Flight Tests 8-27-09'!AL50</f>
        <v>0</v>
      </c>
      <c r="BN12" s="806"/>
      <c r="BO12" s="805"/>
      <c r="BP12" s="806"/>
      <c r="BQ12" s="805">
        <f>'SAME1 Flight Tests 8-27-09'!AM50</f>
        <v>0</v>
      </c>
      <c r="BR12" s="816">
        <f>'SAME1 Flight Tests 8-27-09'!AP50</f>
        <v>0</v>
      </c>
      <c r="BS12" s="816">
        <f>'SAME1 Flight Tests 8-27-09'!AQ50</f>
        <v>0</v>
      </c>
      <c r="BT12" s="816"/>
      <c r="BU12" s="816">
        <f>'SAME1 Flight Tests 8-27-09'!AS50</f>
        <v>0</v>
      </c>
      <c r="BV12" s="816">
        <f>'SAME1 Flight Tests 8-27-09'!AT50</f>
        <v>0</v>
      </c>
      <c r="BW12" s="807">
        <f>'SAME1 Flight Tests 8-27-09'!BB50</f>
        <v>39704.320942367311</v>
      </c>
      <c r="BX12" s="807">
        <f>'SAME1 Flight Tests 8-27-09'!BC50</f>
        <v>39046.953278605171</v>
      </c>
      <c r="BY12" s="807">
        <f>'SAME1 Flight Tests 8-27-09'!BD50</f>
        <v>37232.389876999441</v>
      </c>
      <c r="BZ12" s="806"/>
      <c r="CA12" s="805">
        <f>'SAME1 Flight Tests 8-27-09'!BG50</f>
        <v>0</v>
      </c>
      <c r="CB12" s="805">
        <f>'SAME1 Flight Tests 8-27-09'!BF50</f>
        <v>0</v>
      </c>
      <c r="CC12" s="783"/>
      <c r="CD12" s="805"/>
      <c r="CE12" s="805" t="str">
        <f>'SAME1 Flight Tests 8-27-09'!BH50</f>
        <v>??</v>
      </c>
      <c r="CF12" s="818" t="str">
        <f>'SAME1 Flight Tests 8-27-09'!BI50</f>
        <v>NA</v>
      </c>
      <c r="CG12" s="818">
        <f>'SAME1 Flight Tests 8-27-09'!BJ50</f>
        <v>0</v>
      </c>
      <c r="CH12" s="818">
        <f>'SAME1 Flight Tests 8-27-09'!BK50</f>
        <v>0</v>
      </c>
      <c r="CI12" s="818">
        <f>'SAME1 Flight Tests 8-27-09'!BL50</f>
        <v>0</v>
      </c>
      <c r="CJ12" s="818">
        <f>'SAME1 Flight Tests 8-27-09'!BM50</f>
        <v>0</v>
      </c>
      <c r="CK12" s="818">
        <f>'SAME1 Flight Tests 8-27-09'!BN50</f>
        <v>0</v>
      </c>
      <c r="CL12" s="2014"/>
      <c r="CQ12" s="2018"/>
    </row>
    <row r="13" spans="1:95" s="2" customFormat="1" ht="16.5" customHeight="1" x14ac:dyDescent="0.25">
      <c r="A13" s="778">
        <v>1</v>
      </c>
      <c r="B13" s="779">
        <f>'SAME1 Flight Tests 8-27-09'!A51</f>
        <v>5</v>
      </c>
      <c r="C13" s="779" t="str">
        <f>'SAME1 Flight Tests 8-27-09'!B51</f>
        <v>DBP</v>
      </c>
      <c r="D13" s="782"/>
      <c r="E13" s="779" t="str">
        <f>'SAME1 Flight Tests 8-27-09'!C51</f>
        <v>40 D</v>
      </c>
      <c r="F13" s="779">
        <f>'SAME1 Flight Tests 8-27-09'!D51</f>
        <v>6</v>
      </c>
      <c r="G13" s="779">
        <f>'SAME1 Flight Tests 8-27-09'!E51</f>
        <v>40</v>
      </c>
      <c r="H13" s="779" t="str">
        <f>'SAME1 Flight Tests 8-27-09'!F51</f>
        <v>low flow aging</v>
      </c>
      <c r="I13" s="779">
        <f>'SAME1 Flight Tests 8-27-09'!G51</f>
        <v>276</v>
      </c>
      <c r="J13" s="791">
        <f>'SAME1 Flight Tests 8-27-09'!H51</f>
        <v>39358</v>
      </c>
      <c r="K13" s="779">
        <f>'SAME1 Flight Tests 8-27-09'!I51</f>
        <v>0</v>
      </c>
      <c r="L13" s="779" t="str">
        <f>'SAME1 Flight Tests 8-27-09'!J51</f>
        <v>n</v>
      </c>
      <c r="M13" s="779" t="str">
        <f>'SAME1 Flight Tests 8-27-09'!K51</f>
        <v>n</v>
      </c>
      <c r="N13" s="779">
        <f>'SAME1 Flight Tests 8-27-09'!L51</f>
        <v>2</v>
      </c>
      <c r="O13" s="804">
        <f>'SAME1 Flight Tests 8-27-09'!M51</f>
        <v>1.18</v>
      </c>
      <c r="P13" s="805">
        <f>'SAME1 Flight Tests 8-27-09'!N51</f>
        <v>60</v>
      </c>
      <c r="Q13" s="805">
        <f>'SAME1 Flight Tests 8-27-09'!O51</f>
        <v>11</v>
      </c>
      <c r="R13" s="805">
        <f>'SAME1 Flight Tests 8-27-09'!P51</f>
        <v>8</v>
      </c>
      <c r="S13" s="806"/>
      <c r="T13" s="806"/>
      <c r="U13" s="805">
        <f>'SAME1 Flight Tests 8-27-09'!Q51</f>
        <v>44</v>
      </c>
      <c r="V13" s="806"/>
      <c r="W13" s="806"/>
      <c r="X13" s="806"/>
      <c r="Y13" s="806"/>
      <c r="Z13" s="806"/>
      <c r="AA13" s="805" t="str">
        <f>'SAME1 Flight Tests 8-27-09'!R51</f>
        <v>y</v>
      </c>
      <c r="AB13" s="805" t="str">
        <f>'SAME1 Flight Tests 8-27-09'!S51</f>
        <v>y</v>
      </c>
      <c r="AC13" s="805">
        <f>'SAME1 Flight Tests 8-27-09'!T51</f>
        <v>1</v>
      </c>
      <c r="AD13" s="806"/>
      <c r="AE13" s="805">
        <f>'SAME1 Flight Tests 8-27-09'!U51</f>
        <v>10</v>
      </c>
      <c r="AF13" s="806"/>
      <c r="AG13" s="816">
        <f>'SAME1 Flight Tests 8-27-09'!V51</f>
        <v>0.13253466028642899</v>
      </c>
      <c r="AH13" s="818">
        <f>'SAME1 Flight Tests 8-27-09'!W51</f>
        <v>0.37159331180319777</v>
      </c>
      <c r="AI13" s="806"/>
      <c r="AJ13" s="806"/>
      <c r="AK13" s="806"/>
      <c r="AL13" s="806"/>
      <c r="AM13" s="806"/>
      <c r="AN13" s="806"/>
      <c r="AO13" s="806"/>
      <c r="AP13" s="806"/>
      <c r="AQ13" s="806"/>
      <c r="AR13" s="806"/>
      <c r="AS13" s="806"/>
      <c r="AT13" s="806"/>
      <c r="AU13" s="805">
        <f>'SAME1 Flight Tests 8-27-09'!X51</f>
        <v>13.28</v>
      </c>
      <c r="AV13" s="820">
        <f>'SAME1 Flight Tests 8-27-09'!Y51</f>
        <v>3.2722790000000002</v>
      </c>
      <c r="AW13" s="820">
        <f>'SAME1 Flight Tests 8-27-09'!Z51</f>
        <v>6.2543949999999997</v>
      </c>
      <c r="AX13" s="820">
        <f>'SAME1 Flight Tests 8-27-09'!AA51</f>
        <v>-6.1035164999999976E-4</v>
      </c>
      <c r="AY13" s="822"/>
      <c r="AZ13" s="822"/>
      <c r="BA13" s="820">
        <f>'SAME1 Flight Tests 8-27-09'!AC51</f>
        <v>4.8564145000000005</v>
      </c>
      <c r="BB13" s="822"/>
      <c r="BC13" s="822"/>
      <c r="BD13" s="820">
        <f>'SAME1 Flight Tests 8-27-09'!AB51</f>
        <v>4.8485715000000003</v>
      </c>
      <c r="BE13" s="820">
        <f>'SAME1 Flight Tests 8-27-09'!AD51</f>
        <v>4.6706400000000006</v>
      </c>
      <c r="BF13" s="826">
        <f>'SAME1 Flight Tests 8-27-09'!AE51</f>
        <v>580.65</v>
      </c>
      <c r="BG13" s="806"/>
      <c r="BH13" s="806"/>
      <c r="BI13" s="805">
        <f>'SAME1 Flight Tests 8-27-09'!AF51</f>
        <v>1.5750000000000007E-2</v>
      </c>
      <c r="BJ13" s="805">
        <f>'SAME1 Flight Tests 8-27-09'!AG51</f>
        <v>25.545899999999996</v>
      </c>
      <c r="BK13" s="805">
        <f>'SAME1 Flight Tests 8-27-09'!AH51</f>
        <v>0.17793149999999969</v>
      </c>
      <c r="BL13" s="805">
        <f>'SAME1 Flight Tests 8-27-09'!AK51</f>
        <v>0</v>
      </c>
      <c r="BM13" s="805">
        <f>'SAME1 Flight Tests 8-27-09'!AL51</f>
        <v>0</v>
      </c>
      <c r="BN13" s="806"/>
      <c r="BO13" s="805"/>
      <c r="BP13" s="806"/>
      <c r="BQ13" s="805">
        <f>'SAME1 Flight Tests 8-27-09'!AM51</f>
        <v>0</v>
      </c>
      <c r="BR13" s="816">
        <f>'SAME1 Flight Tests 8-27-09'!AP51</f>
        <v>0</v>
      </c>
      <c r="BS13" s="816">
        <f>'SAME1 Flight Tests 8-27-09'!AQ51</f>
        <v>0</v>
      </c>
      <c r="BT13" s="816"/>
      <c r="BU13" s="816">
        <f>'SAME1 Flight Tests 8-27-09'!AS51</f>
        <v>0</v>
      </c>
      <c r="BV13" s="816">
        <f>'SAME1 Flight Tests 8-27-09'!AT51</f>
        <v>0</v>
      </c>
      <c r="BW13" s="807">
        <f>'SAME1 Flight Tests 8-27-09'!BB51</f>
        <v>6058.0405692352588</v>
      </c>
      <c r="BX13" s="807">
        <f>'SAME1 Flight Tests 8-27-09'!BC51</f>
        <v>5957.2748527718231</v>
      </c>
      <c r="BY13" s="807">
        <f>'SAME1 Flight Tests 8-27-09'!BD51</f>
        <v>5693.1782055487129</v>
      </c>
      <c r="BZ13" s="806"/>
      <c r="CA13" s="805">
        <f>'SAME1 Flight Tests 8-27-09'!BG51</f>
        <v>0</v>
      </c>
      <c r="CB13" s="805">
        <f>'SAME1 Flight Tests 8-27-09'!BF51</f>
        <v>0</v>
      </c>
      <c r="CC13" s="783"/>
      <c r="CD13" s="805"/>
      <c r="CE13" s="805">
        <f>'SAME1 Flight Tests 8-27-09'!BH51</f>
        <v>194.73118500342022</v>
      </c>
      <c r="CF13" s="818" t="str">
        <f>'SAME1 Flight Tests 8-27-09'!BI51</f>
        <v>NA</v>
      </c>
      <c r="CG13" s="818">
        <f>'SAME1 Flight Tests 8-27-09'!BJ51</f>
        <v>0</v>
      </c>
      <c r="CH13" s="818">
        <f>'SAME1 Flight Tests 8-27-09'!BK51</f>
        <v>0</v>
      </c>
      <c r="CI13" s="818">
        <f>'SAME1 Flight Tests 8-27-09'!BL51</f>
        <v>0</v>
      </c>
      <c r="CJ13" s="818">
        <f>'SAME1 Flight Tests 8-27-09'!BM51</f>
        <v>0</v>
      </c>
      <c r="CK13" s="818">
        <f>'SAME1 Flight Tests 8-27-09'!BN51</f>
        <v>0</v>
      </c>
      <c r="CL13" s="2014"/>
      <c r="CQ13" s="2018"/>
    </row>
    <row r="14" spans="1:95" s="2" customFormat="1" ht="16.5" hidden="1" customHeight="1" x14ac:dyDescent="0.25">
      <c r="A14" s="778">
        <v>1</v>
      </c>
      <c r="B14" s="779">
        <f>'SAME1 Flight Tests 8-27-09'!A52</f>
        <v>5</v>
      </c>
      <c r="C14" s="779" t="str">
        <f>'SAME1 Flight Tests 8-27-09'!B52</f>
        <v>DBP</v>
      </c>
      <c r="D14" s="782"/>
      <c r="E14" s="779" t="str">
        <f>'SAME1 Flight Tests 8-27-09'!C52</f>
        <v>40 D a</v>
      </c>
      <c r="F14" s="779">
        <f>'SAME1 Flight Tests 8-27-09'!D52</f>
        <v>6</v>
      </c>
      <c r="G14" s="779" t="str">
        <f>'SAME1 Flight Tests 8-27-09'!E52</f>
        <v>40a</v>
      </c>
      <c r="H14" s="779" t="str">
        <f>'SAME1 Flight Tests 8-27-09'!F52</f>
        <v xml:space="preserve">     Aging</v>
      </c>
      <c r="I14" s="779">
        <f>'SAME1 Flight Tests 8-27-09'!G52</f>
        <v>276</v>
      </c>
      <c r="J14" s="791">
        <f>'SAME1 Flight Tests 8-27-09'!H52</f>
        <v>39358</v>
      </c>
      <c r="K14" s="779">
        <f>'SAME1 Flight Tests 8-27-09'!I52</f>
        <v>0</v>
      </c>
      <c r="L14" s="779" t="str">
        <f>'SAME1 Flight Tests 8-27-09'!J52</f>
        <v>n</v>
      </c>
      <c r="M14" s="779" t="str">
        <f>'SAME1 Flight Tests 8-27-09'!K52</f>
        <v>n</v>
      </c>
      <c r="N14" s="779">
        <f>'SAME1 Flight Tests 8-27-09'!L52</f>
        <v>2</v>
      </c>
      <c r="O14" s="804">
        <f>'SAME1 Flight Tests 8-27-09'!M52</f>
        <v>1.18</v>
      </c>
      <c r="P14" s="805">
        <f>'SAME1 Flight Tests 8-27-09'!N52</f>
        <v>60</v>
      </c>
      <c r="Q14" s="805">
        <f>'SAME1 Flight Tests 8-27-09'!O52</f>
        <v>720</v>
      </c>
      <c r="R14" s="805">
        <f>'SAME1 Flight Tests 8-27-09'!P52</f>
        <v>8</v>
      </c>
      <c r="S14" s="806"/>
      <c r="T14" s="806"/>
      <c r="U14" s="805">
        <f>'SAME1 Flight Tests 8-27-09'!Q52</f>
        <v>860</v>
      </c>
      <c r="V14" s="806"/>
      <c r="W14" s="806"/>
      <c r="X14" s="806"/>
      <c r="Y14" s="806"/>
      <c r="Z14" s="806"/>
      <c r="AA14" s="805" t="str">
        <f>'SAME1 Flight Tests 8-27-09'!R52</f>
        <v>y</v>
      </c>
      <c r="AB14" s="805" t="str">
        <f>'SAME1 Flight Tests 8-27-09'!S52</f>
        <v>y</v>
      </c>
      <c r="AC14" s="805">
        <f>'SAME1 Flight Tests 8-27-09'!T52</f>
        <v>1</v>
      </c>
      <c r="AD14" s="806"/>
      <c r="AE14" s="805">
        <f>'SAME1 Flight Tests 8-27-09'!U52</f>
        <v>10</v>
      </c>
      <c r="AF14" s="806"/>
      <c r="AG14" s="816">
        <f>'SAME1 Flight Tests 8-27-09'!V52</f>
        <v>0.13253466028642899</v>
      </c>
      <c r="AH14" s="818">
        <f>'SAME1 Flight Tests 8-27-09'!W52</f>
        <v>0.28657150597538239</v>
      </c>
      <c r="AI14" s="806"/>
      <c r="AJ14" s="806"/>
      <c r="AK14" s="806"/>
      <c r="AL14" s="806"/>
      <c r="AM14" s="806"/>
      <c r="AN14" s="806"/>
      <c r="AO14" s="806"/>
      <c r="AP14" s="806"/>
      <c r="AQ14" s="806"/>
      <c r="AR14" s="806"/>
      <c r="AS14" s="806"/>
      <c r="AT14" s="806"/>
      <c r="AU14" s="805">
        <f>'SAME1 Flight Tests 8-27-09'!X52</f>
        <v>13.28</v>
      </c>
      <c r="AV14" s="820">
        <f>'SAME1 Flight Tests 8-27-09'!Y52</f>
        <v>3.3204340000000001</v>
      </c>
      <c r="AW14" s="820">
        <f>'SAME1 Flight Tests 8-27-09'!Z52</f>
        <v>6.2063900000000016</v>
      </c>
      <c r="AX14" s="820">
        <f>'SAME1 Flight Tests 8-27-09'!AA52</f>
        <v>-7.9345639999999981E-4</v>
      </c>
      <c r="AY14" s="822"/>
      <c r="AZ14" s="822"/>
      <c r="BA14" s="820">
        <f>'SAME1 Flight Tests 8-27-09'!AC52</f>
        <v>4.8695364999999997</v>
      </c>
      <c r="BB14" s="822"/>
      <c r="BC14" s="822"/>
      <c r="BD14" s="820">
        <f>'SAME1 Flight Tests 8-27-09'!AB52</f>
        <v>4.7945104999999995</v>
      </c>
      <c r="BE14" s="820">
        <f>'SAME1 Flight Tests 8-27-09'!AD52</f>
        <v>4.6776580000000001</v>
      </c>
      <c r="BF14" s="826">
        <f>'SAME1 Flight Tests 8-27-09'!AE52</f>
        <v>473.25</v>
      </c>
      <c r="BG14" s="806"/>
      <c r="BH14" s="806"/>
      <c r="BI14" s="805">
        <f>'SAME1 Flight Tests 8-27-09'!AF52</f>
        <v>1.7250000000000008E-2</v>
      </c>
      <c r="BJ14" s="805">
        <f>'SAME1 Flight Tests 8-27-09'!AG52</f>
        <v>17.528699999999997</v>
      </c>
      <c r="BK14" s="805">
        <f>'SAME1 Flight Tests 8-27-09'!AH52</f>
        <v>0.11685249999999936</v>
      </c>
      <c r="BL14" s="805">
        <f>'SAME1 Flight Tests 8-27-09'!AK52</f>
        <v>0</v>
      </c>
      <c r="BM14" s="805">
        <f>'SAME1 Flight Tests 8-27-09'!AL52</f>
        <v>0</v>
      </c>
      <c r="BN14" s="806"/>
      <c r="BO14" s="805"/>
      <c r="BP14" s="806"/>
      <c r="BQ14" s="805">
        <f>'SAME1 Flight Tests 8-27-09'!AM52</f>
        <v>0</v>
      </c>
      <c r="BR14" s="816">
        <f>'SAME1 Flight Tests 8-27-09'!AP52</f>
        <v>0</v>
      </c>
      <c r="BS14" s="816">
        <f>'SAME1 Flight Tests 8-27-09'!AQ52</f>
        <v>0</v>
      </c>
      <c r="BT14" s="816"/>
      <c r="BU14" s="816">
        <f>'SAME1 Flight Tests 8-27-09'!AS52</f>
        <v>0</v>
      </c>
      <c r="BV14" s="816">
        <f>'SAME1 Flight Tests 8-27-09'!AT52</f>
        <v>0</v>
      </c>
      <c r="BW14" s="807">
        <f>'SAME1 Flight Tests 8-27-09'!BB52</f>
        <v>4936.7473362135788</v>
      </c>
      <c r="BX14" s="807">
        <f>'SAME1 Flight Tests 8-27-09'!BC52</f>
        <v>4854.6197631208024</v>
      </c>
      <c r="BY14" s="807">
        <f>'SAME1 Flight Tests 8-27-09'!BD52</f>
        <v>4639.75528539885</v>
      </c>
      <c r="BZ14" s="806"/>
      <c r="CA14" s="805">
        <f>'SAME1 Flight Tests 8-27-09'!BG52</f>
        <v>0</v>
      </c>
      <c r="CB14" s="805">
        <f>'SAME1 Flight Tests 8-27-09'!BF52</f>
        <v>0</v>
      </c>
      <c r="CC14" s="783"/>
      <c r="CD14" s="805"/>
      <c r="CE14" s="805">
        <f>'SAME1 Flight Tests 8-27-09'!BH52</f>
        <v>194.73118500342022</v>
      </c>
      <c r="CF14" s="818" t="str">
        <f>'SAME1 Flight Tests 8-27-09'!BI52</f>
        <v>NA</v>
      </c>
      <c r="CG14" s="818">
        <f>'SAME1 Flight Tests 8-27-09'!BJ52</f>
        <v>0</v>
      </c>
      <c r="CH14" s="818">
        <f>'SAME1 Flight Tests 8-27-09'!BK52</f>
        <v>0</v>
      </c>
      <c r="CI14" s="818">
        <f>'SAME1 Flight Tests 8-27-09'!BL52</f>
        <v>0</v>
      </c>
      <c r="CJ14" s="818">
        <f>'SAME1 Flight Tests 8-27-09'!BM52</f>
        <v>0</v>
      </c>
      <c r="CK14" s="818">
        <f>'SAME1 Flight Tests 8-27-09'!BN52</f>
        <v>0</v>
      </c>
      <c r="CL14" s="2014"/>
      <c r="CQ14" s="2018"/>
    </row>
    <row r="15" spans="1:95" s="2" customFormat="1" ht="16.5" customHeight="1" x14ac:dyDescent="0.25">
      <c r="A15" s="778">
        <v>1</v>
      </c>
      <c r="B15" s="779">
        <f>'SAME1 Flight Tests 8-27-09'!A55</f>
        <v>5</v>
      </c>
      <c r="C15" s="779" t="str">
        <f>'SAME1 Flight Tests 8-27-09'!B55</f>
        <v>DBP</v>
      </c>
      <c r="D15" s="782"/>
      <c r="E15" s="779" t="str">
        <f>'SAME1 Flight Tests 8-27-09'!C55</f>
        <v>42 D</v>
      </c>
      <c r="F15" s="779">
        <f>'SAME1 Flight Tests 8-27-09'!D55</f>
        <v>5</v>
      </c>
      <c r="G15" s="779">
        <f>'SAME1 Flight Tests 8-27-09'!E55</f>
        <v>42</v>
      </c>
      <c r="H15" s="779" t="str">
        <f>'SAME1 Flight Tests 8-27-09'!F55</f>
        <v>low flow aging</v>
      </c>
      <c r="I15" s="779">
        <f>'SAME1 Flight Tests 8-27-09'!G55</f>
        <v>277</v>
      </c>
      <c r="J15" s="791">
        <f>'SAME1 Flight Tests 8-27-09'!H55</f>
        <v>39359</v>
      </c>
      <c r="K15" s="779">
        <f>'SAME1 Flight Tests 8-27-09'!I55</f>
        <v>0</v>
      </c>
      <c r="L15" s="779" t="str">
        <f>'SAME1 Flight Tests 8-27-09'!J55</f>
        <v>n</v>
      </c>
      <c r="M15" s="779" t="str">
        <f>'SAME1 Flight Tests 8-27-09'!K55</f>
        <v>n</v>
      </c>
      <c r="N15" s="779">
        <f>'SAME1 Flight Tests 8-27-09'!L55</f>
        <v>7.5</v>
      </c>
      <c r="O15" s="804">
        <f>'SAME1 Flight Tests 8-27-09'!M55</f>
        <v>1.1599999999999999</v>
      </c>
      <c r="P15" s="805">
        <f>'SAME1 Flight Tests 8-27-09'!N55</f>
        <v>74</v>
      </c>
      <c r="Q15" s="805">
        <f>'SAME1 Flight Tests 8-27-09'!O55</f>
        <v>11</v>
      </c>
      <c r="R15" s="805">
        <f>'SAME1 Flight Tests 8-27-09'!P55</f>
        <v>8</v>
      </c>
      <c r="S15" s="806"/>
      <c r="T15" s="806"/>
      <c r="U15" s="805">
        <f>'SAME1 Flight Tests 8-27-09'!Q55</f>
        <v>65</v>
      </c>
      <c r="V15" s="806"/>
      <c r="W15" s="806"/>
      <c r="X15" s="806"/>
      <c r="Y15" s="806"/>
      <c r="Z15" s="806"/>
      <c r="AA15" s="805" t="str">
        <f>'SAME1 Flight Tests 8-27-09'!R55</f>
        <v>y</v>
      </c>
      <c r="AB15" s="805" t="str">
        <f>'SAME1 Flight Tests 8-27-09'!S55</f>
        <v>y</v>
      </c>
      <c r="AC15" s="805">
        <f>'SAME1 Flight Tests 8-27-09'!T55</f>
        <v>1</v>
      </c>
      <c r="AD15" s="806"/>
      <c r="AE15" s="805">
        <f>'SAME1 Flight Tests 8-27-09'!U55</f>
        <v>10</v>
      </c>
      <c r="AF15" s="806"/>
      <c r="AG15" s="816">
        <f>'SAME1 Flight Tests 8-27-09'!V55</f>
        <v>0.13253466028642899</v>
      </c>
      <c r="AH15" s="818">
        <f>'SAME1 Flight Tests 8-27-09'!W55</f>
        <v>0.37038215551998899</v>
      </c>
      <c r="AI15" s="806"/>
      <c r="AJ15" s="806"/>
      <c r="AK15" s="806"/>
      <c r="AL15" s="806"/>
      <c r="AM15" s="806"/>
      <c r="AN15" s="806"/>
      <c r="AO15" s="806"/>
      <c r="AP15" s="806"/>
      <c r="AQ15" s="806"/>
      <c r="AR15" s="806"/>
      <c r="AS15" s="806"/>
      <c r="AT15" s="806"/>
      <c r="AU15" s="805" t="str">
        <f>'SAME1 Flight Tests 8-27-09'!X55</f>
        <v>n/a</v>
      </c>
      <c r="AV15" s="820">
        <f>'SAME1 Flight Tests 8-27-09'!Y55</f>
        <v>3.1597300000000001</v>
      </c>
      <c r="AW15" s="820">
        <f>'SAME1 Flight Tests 8-27-09'!Z55</f>
        <v>6.240723</v>
      </c>
      <c r="AX15" s="820">
        <f>'SAME1 Flight Tests 8-27-09'!AA55</f>
        <v>-8.2397419999999996E-4</v>
      </c>
      <c r="AY15" s="822"/>
      <c r="AZ15" s="822"/>
      <c r="BA15" s="820">
        <f>'SAME1 Flight Tests 8-27-09'!AC55</f>
        <v>4.8665014999999991</v>
      </c>
      <c r="BB15" s="822"/>
      <c r="BC15" s="822"/>
      <c r="BD15" s="820">
        <f>'SAME1 Flight Tests 8-27-09'!AB55</f>
        <v>5.2604235000000017</v>
      </c>
      <c r="BE15" s="820">
        <f>'SAME1 Flight Tests 8-27-09'!AD55</f>
        <v>4.6894519999999993</v>
      </c>
      <c r="BF15" s="826">
        <f>'SAME1 Flight Tests 8-27-09'!AE55</f>
        <v>6631.5</v>
      </c>
      <c r="BG15" s="806"/>
      <c r="BH15" s="806"/>
      <c r="BI15" s="805">
        <f>'SAME1 Flight Tests 8-27-09'!AF55</f>
        <v>1.5378000000000003</v>
      </c>
      <c r="BJ15" s="805">
        <f>'SAME1 Flight Tests 8-27-09'!AG55</f>
        <v>56.625099999999996</v>
      </c>
      <c r="BK15" s="805">
        <f>'SAME1 Flight Tests 8-27-09'!AH55</f>
        <v>0.57097150000000241</v>
      </c>
      <c r="BL15" s="805">
        <f>'SAME1 Flight Tests 8-27-09'!AK55</f>
        <v>0</v>
      </c>
      <c r="BM15" s="805">
        <f>'SAME1 Flight Tests 8-27-09'!AL55</f>
        <v>0</v>
      </c>
      <c r="BN15" s="806"/>
      <c r="BO15" s="805"/>
      <c r="BP15" s="806"/>
      <c r="BQ15" s="805">
        <f>'SAME1 Flight Tests 8-27-09'!AM55</f>
        <v>0</v>
      </c>
      <c r="BR15" s="816">
        <f>'SAME1 Flight Tests 8-27-09'!AP55</f>
        <v>0</v>
      </c>
      <c r="BS15" s="816">
        <f>'SAME1 Flight Tests 8-27-09'!AQ55</f>
        <v>0</v>
      </c>
      <c r="BT15" s="816"/>
      <c r="BU15" s="816">
        <f>'SAME1 Flight Tests 8-27-09'!AS55</f>
        <v>0</v>
      </c>
      <c r="BV15" s="816">
        <f>'SAME1 Flight Tests 8-27-09'!AT55</f>
        <v>0</v>
      </c>
      <c r="BW15" s="807">
        <f>'SAME1 Flight Tests 8-27-09'!BB55</f>
        <v>69793.320211551982</v>
      </c>
      <c r="BX15" s="807">
        <f>'SAME1 Flight Tests 8-27-09'!BC55</f>
        <v>68642.492951193301</v>
      </c>
      <c r="BY15" s="807">
        <f>'SAME1 Flight Tests 8-27-09'!BD55</f>
        <v>65323.532150302759</v>
      </c>
      <c r="BZ15" s="806"/>
      <c r="CA15" s="805">
        <f>'SAME1 Flight Tests 8-27-09'!BG55</f>
        <v>0</v>
      </c>
      <c r="CB15" s="805">
        <f>'SAME1 Flight Tests 8-27-09'!BF55</f>
        <v>0</v>
      </c>
      <c r="CC15" s="783"/>
      <c r="CD15" s="805"/>
      <c r="CE15" s="805">
        <f>'SAME1 Flight Tests 8-27-09'!BH55</f>
        <v>176.76435508982723</v>
      </c>
      <c r="CF15" s="818" t="str">
        <f>'SAME1 Flight Tests 8-27-09'!BI55</f>
        <v>NA</v>
      </c>
      <c r="CG15" s="818">
        <f>'SAME1 Flight Tests 8-27-09'!BJ55</f>
        <v>42</v>
      </c>
      <c r="CH15" s="818">
        <f>'SAME1 Flight Tests 8-27-09'!BK55</f>
        <v>0</v>
      </c>
      <c r="CI15" s="818">
        <f>'SAME1 Flight Tests 8-27-09'!BL55</f>
        <v>0</v>
      </c>
      <c r="CJ15" s="818">
        <f>'SAME1 Flight Tests 8-27-09'!BM55</f>
        <v>0</v>
      </c>
      <c r="CK15" s="818">
        <f>'SAME1 Flight Tests 8-27-09'!BN55</f>
        <v>0</v>
      </c>
      <c r="CL15" s="2014"/>
      <c r="CQ15" s="2018"/>
    </row>
    <row r="16" spans="1:95" s="2" customFormat="1" ht="16.5" hidden="1" customHeight="1" x14ac:dyDescent="0.25">
      <c r="A16" s="778">
        <v>1</v>
      </c>
      <c r="B16" s="779">
        <f>'SAME1 Flight Tests 8-27-09'!A56</f>
        <v>5</v>
      </c>
      <c r="C16" s="779" t="str">
        <f>'SAME1 Flight Tests 8-27-09'!B56</f>
        <v>DBP</v>
      </c>
      <c r="D16" s="782"/>
      <c r="E16" s="779" t="str">
        <f>'SAME1 Flight Tests 8-27-09'!C56</f>
        <v>42 D a</v>
      </c>
      <c r="F16" s="779">
        <f>'SAME1 Flight Tests 8-27-09'!D56</f>
        <v>5</v>
      </c>
      <c r="G16" s="779" t="str">
        <f>'SAME1 Flight Tests 8-27-09'!E56</f>
        <v>42a</v>
      </c>
      <c r="H16" s="779" t="str">
        <f>'SAME1 Flight Tests 8-27-09'!F56</f>
        <v xml:space="preserve">     Aging</v>
      </c>
      <c r="I16" s="779">
        <f>'SAME1 Flight Tests 8-27-09'!G56</f>
        <v>277</v>
      </c>
      <c r="J16" s="791">
        <f>'SAME1 Flight Tests 8-27-09'!H56</f>
        <v>39359</v>
      </c>
      <c r="K16" s="779">
        <f>'SAME1 Flight Tests 8-27-09'!I56</f>
        <v>0</v>
      </c>
      <c r="L16" s="779" t="str">
        <f>'SAME1 Flight Tests 8-27-09'!J56</f>
        <v>n</v>
      </c>
      <c r="M16" s="779" t="str">
        <f>'SAME1 Flight Tests 8-27-09'!K56</f>
        <v>n</v>
      </c>
      <c r="N16" s="779">
        <f>'SAME1 Flight Tests 8-27-09'!L56</f>
        <v>7.5</v>
      </c>
      <c r="O16" s="804">
        <f>'SAME1 Flight Tests 8-27-09'!M56</f>
        <v>1.1599999999999999</v>
      </c>
      <c r="P16" s="805">
        <f>'SAME1 Flight Tests 8-27-09'!N56</f>
        <v>74</v>
      </c>
      <c r="Q16" s="805">
        <f>'SAME1 Flight Tests 8-27-09'!O56</f>
        <v>720</v>
      </c>
      <c r="R16" s="805">
        <f>'SAME1 Flight Tests 8-27-09'!P56</f>
        <v>8</v>
      </c>
      <c r="S16" s="806"/>
      <c r="T16" s="806"/>
      <c r="U16" s="805">
        <f>'SAME1 Flight Tests 8-27-09'!Q56</f>
        <v>871</v>
      </c>
      <c r="V16" s="806"/>
      <c r="W16" s="806"/>
      <c r="X16" s="806"/>
      <c r="Y16" s="806"/>
      <c r="Z16" s="806"/>
      <c r="AA16" s="805" t="str">
        <f>'SAME1 Flight Tests 8-27-09'!R56</f>
        <v>y</v>
      </c>
      <c r="AB16" s="805" t="str">
        <f>'SAME1 Flight Tests 8-27-09'!S56</f>
        <v>y</v>
      </c>
      <c r="AC16" s="805">
        <f>'SAME1 Flight Tests 8-27-09'!T56</f>
        <v>1</v>
      </c>
      <c r="AD16" s="806"/>
      <c r="AE16" s="805">
        <f>'SAME1 Flight Tests 8-27-09'!U56</f>
        <v>10</v>
      </c>
      <c r="AF16" s="806"/>
      <c r="AG16" s="816">
        <f>'SAME1 Flight Tests 8-27-09'!V56</f>
        <v>0.13253466028642899</v>
      </c>
      <c r="AH16" s="818">
        <f>'SAME1 Flight Tests 8-27-09'!W56</f>
        <v>0.37487607852829929</v>
      </c>
      <c r="AI16" s="806"/>
      <c r="AJ16" s="806"/>
      <c r="AK16" s="806"/>
      <c r="AL16" s="806"/>
      <c r="AM16" s="806"/>
      <c r="AN16" s="806"/>
      <c r="AO16" s="806"/>
      <c r="AP16" s="806"/>
      <c r="AQ16" s="806"/>
      <c r="AR16" s="806"/>
      <c r="AS16" s="806"/>
      <c r="AT16" s="806"/>
      <c r="AU16" s="805" t="str">
        <f>'SAME1 Flight Tests 8-27-09'!X56</f>
        <v>n/a</v>
      </c>
      <c r="AV16" s="820">
        <f>'SAME1 Flight Tests 8-27-09'!Y56</f>
        <v>3.1739950000000001</v>
      </c>
      <c r="AW16" s="820">
        <f>'SAME1 Flight Tests 8-27-09'!Z56</f>
        <v>6.2468414999999995</v>
      </c>
      <c r="AX16" s="820">
        <f>'SAME1 Flight Tests 8-27-09'!AA56</f>
        <v>-7.476805999999999E-4</v>
      </c>
      <c r="AY16" s="822"/>
      <c r="AZ16" s="822"/>
      <c r="BA16" s="820">
        <f>'SAME1 Flight Tests 8-27-09'!AC56</f>
        <v>4.8921345000000001</v>
      </c>
      <c r="BB16" s="822"/>
      <c r="BC16" s="822"/>
      <c r="BD16" s="820">
        <f>'SAME1 Flight Tests 8-27-09'!AB56</f>
        <v>5.1761459999999992</v>
      </c>
      <c r="BE16" s="820">
        <f>'SAME1 Flight Tests 8-27-09'!AD56</f>
        <v>4.699187499999999</v>
      </c>
      <c r="BF16" s="826">
        <f>'SAME1 Flight Tests 8-27-09'!AE56</f>
        <v>5762</v>
      </c>
      <c r="BG16" s="806"/>
      <c r="BH16" s="806"/>
      <c r="BI16" s="805">
        <f>'SAME1 Flight Tests 8-27-09'!AF56</f>
        <v>1.2407999999999999</v>
      </c>
      <c r="BJ16" s="805">
        <f>'SAME1 Flight Tests 8-27-09'!AG56</f>
        <v>50.4482</v>
      </c>
      <c r="BK16" s="805">
        <f>'SAME1 Flight Tests 8-27-09'!AH56</f>
        <v>0.47695850000000029</v>
      </c>
      <c r="BL16" s="805">
        <f>'SAME1 Flight Tests 8-27-09'!AK56</f>
        <v>0</v>
      </c>
      <c r="BM16" s="805">
        <f>'SAME1 Flight Tests 8-27-09'!AL56</f>
        <v>0</v>
      </c>
      <c r="BN16" s="806"/>
      <c r="BO16" s="805"/>
      <c r="BP16" s="806"/>
      <c r="BQ16" s="805">
        <f>'SAME1 Flight Tests 8-27-09'!AM56</f>
        <v>0</v>
      </c>
      <c r="BR16" s="816">
        <f>'SAME1 Flight Tests 8-27-09'!AP56</f>
        <v>0</v>
      </c>
      <c r="BS16" s="816">
        <f>'SAME1 Flight Tests 8-27-09'!AQ56</f>
        <v>0</v>
      </c>
      <c r="BT16" s="816"/>
      <c r="BU16" s="816">
        <f>'SAME1 Flight Tests 8-27-09'!AS56</f>
        <v>0</v>
      </c>
      <c r="BV16" s="816">
        <f>'SAME1 Flight Tests 8-27-09'!AT56</f>
        <v>0</v>
      </c>
      <c r="BW16" s="807">
        <f>'SAME1 Flight Tests 8-27-09'!BB56</f>
        <v>60566.650796493203</v>
      </c>
      <c r="BX16" s="807">
        <f>'SAME1 Flight Tests 8-27-09'!BC56</f>
        <v>59566.716140052471</v>
      </c>
      <c r="BY16" s="807">
        <f>'SAME1 Flight Tests 8-27-09'!BD56</f>
        <v>56720.728206142747</v>
      </c>
      <c r="BZ16" s="806"/>
      <c r="CA16" s="805">
        <f>'SAME1 Flight Tests 8-27-09'!BG56</f>
        <v>0</v>
      </c>
      <c r="CB16" s="805">
        <f>'SAME1 Flight Tests 8-27-09'!BF56</f>
        <v>0</v>
      </c>
      <c r="CC16" s="783"/>
      <c r="CD16" s="805"/>
      <c r="CE16" s="805">
        <f>'SAME1 Flight Tests 8-27-09'!BH56</f>
        <v>176.76435508982723</v>
      </c>
      <c r="CF16" s="818" t="str">
        <f>'SAME1 Flight Tests 8-27-09'!BI56</f>
        <v>NA</v>
      </c>
      <c r="CG16" s="818">
        <f>'SAME1 Flight Tests 8-27-09'!BJ56</f>
        <v>0</v>
      </c>
      <c r="CH16" s="818">
        <f>'SAME1 Flight Tests 8-27-09'!BK56</f>
        <v>0</v>
      </c>
      <c r="CI16" s="818">
        <f>'SAME1 Flight Tests 8-27-09'!BL56</f>
        <v>0</v>
      </c>
      <c r="CJ16" s="818">
        <f>'SAME1 Flight Tests 8-27-09'!BM56</f>
        <v>0</v>
      </c>
      <c r="CK16" s="818">
        <f>'SAME1 Flight Tests 8-27-09'!BN56</f>
        <v>0</v>
      </c>
      <c r="CL16" s="2014"/>
      <c r="CQ16" s="2018"/>
    </row>
    <row r="17" spans="1:95" s="2" customFormat="1" ht="16.5" customHeight="1" x14ac:dyDescent="0.25">
      <c r="A17" s="778">
        <v>1</v>
      </c>
      <c r="B17" s="779">
        <f>'SAME1 Flight Tests 8-27-09'!A57</f>
        <v>5</v>
      </c>
      <c r="C17" s="779" t="str">
        <f>'SAME1 Flight Tests 8-27-09'!B57</f>
        <v>DBP</v>
      </c>
      <c r="D17" s="782"/>
      <c r="E17" s="779" t="str">
        <f>'SAME1 Flight Tests 8-27-09'!C57</f>
        <v>43 D</v>
      </c>
      <c r="F17" s="779">
        <f>'SAME1 Flight Tests 8-27-09'!D57</f>
        <v>5</v>
      </c>
      <c r="G17" s="779">
        <f>'SAME1 Flight Tests 8-27-09'!E57</f>
        <v>43</v>
      </c>
      <c r="H17" s="779" t="str">
        <f>'SAME1 Flight Tests 8-27-09'!F57</f>
        <v>low tempng</v>
      </c>
      <c r="I17" s="779">
        <f>'SAME1 Flight Tests 8-27-09'!G57</f>
        <v>277</v>
      </c>
      <c r="J17" s="791">
        <f>'SAME1 Flight Tests 8-27-09'!H57</f>
        <v>39359</v>
      </c>
      <c r="K17" s="779">
        <f>'SAME1 Flight Tests 8-27-09'!I57</f>
        <v>0</v>
      </c>
      <c r="L17" s="779" t="str">
        <f>'SAME1 Flight Tests 8-27-09'!J57</f>
        <v>n</v>
      </c>
      <c r="M17" s="779" t="str">
        <f>'SAME1 Flight Tests 8-27-09'!K57</f>
        <v>n</v>
      </c>
      <c r="N17" s="779">
        <f>'SAME1 Flight Tests 8-27-09'!L57</f>
        <v>8</v>
      </c>
      <c r="O17" s="804">
        <f>'SAME1 Flight Tests 8-27-09'!M57</f>
        <v>1.18</v>
      </c>
      <c r="P17" s="805">
        <f>'SAME1 Flight Tests 8-27-09'!N57</f>
        <v>60</v>
      </c>
      <c r="Q17" s="805">
        <f>'SAME1 Flight Tests 8-27-09'!O57</f>
        <v>11</v>
      </c>
      <c r="R17" s="805">
        <f>'SAME1 Flight Tests 8-27-09'!P57</f>
        <v>8</v>
      </c>
      <c r="S17" s="806"/>
      <c r="T17" s="806"/>
      <c r="U17" s="805">
        <f>'SAME1 Flight Tests 8-27-09'!Q57</f>
        <v>60</v>
      </c>
      <c r="V17" s="806"/>
      <c r="W17" s="806"/>
      <c r="X17" s="806"/>
      <c r="Y17" s="806"/>
      <c r="Z17" s="806"/>
      <c r="AA17" s="805" t="str">
        <f>'SAME1 Flight Tests 8-27-09'!R57</f>
        <v>y</v>
      </c>
      <c r="AB17" s="805" t="str">
        <f>'SAME1 Flight Tests 8-27-09'!S57</f>
        <v>y</v>
      </c>
      <c r="AC17" s="805">
        <f>'SAME1 Flight Tests 8-27-09'!T57</f>
        <v>1</v>
      </c>
      <c r="AD17" s="806"/>
      <c r="AE17" s="805">
        <f>'SAME1 Flight Tests 8-27-09'!U57</f>
        <v>10</v>
      </c>
      <c r="AF17" s="806"/>
      <c r="AG17" s="816">
        <f>'SAME1 Flight Tests 8-27-09'!V57</f>
        <v>0.13253466028642899</v>
      </c>
      <c r="AH17" s="818">
        <f>'SAME1 Flight Tests 8-27-09'!W57</f>
        <v>0.37166499916549534</v>
      </c>
      <c r="AI17" s="806"/>
      <c r="AJ17" s="806"/>
      <c r="AK17" s="806"/>
      <c r="AL17" s="806"/>
      <c r="AM17" s="806"/>
      <c r="AN17" s="806"/>
      <c r="AO17" s="806"/>
      <c r="AP17" s="806"/>
      <c r="AQ17" s="806"/>
      <c r="AR17" s="806"/>
      <c r="AS17" s="806"/>
      <c r="AT17" s="806"/>
      <c r="AU17" s="805" t="str">
        <f>'SAME1 Flight Tests 8-27-09'!X57</f>
        <v>n/a</v>
      </c>
      <c r="AV17" s="820">
        <f>'SAME1 Flight Tests 8-27-09'!Y57</f>
        <v>2.9458624999999996</v>
      </c>
      <c r="AW17" s="820">
        <f>'SAME1 Flight Tests 8-27-09'!Z57</f>
        <v>6.2579499999999992</v>
      </c>
      <c r="AX17" s="820">
        <f>'SAME1 Flight Tests 8-27-09'!AA57</f>
        <v>-4.8828149999999998E-4</v>
      </c>
      <c r="AY17" s="822"/>
      <c r="AZ17" s="822"/>
      <c r="BA17" s="820">
        <f>'SAME1 Flight Tests 8-27-09'!AC57</f>
        <v>4.8381359999999995</v>
      </c>
      <c r="BB17" s="822"/>
      <c r="BC17" s="822"/>
      <c r="BD17" s="820">
        <f>'SAME1 Flight Tests 8-27-09'!AB57</f>
        <v>5.4415284999999995</v>
      </c>
      <c r="BE17" s="820">
        <f>'SAME1 Flight Tests 8-27-09'!AD57</f>
        <v>4.6604760000000001</v>
      </c>
      <c r="BF17" s="826">
        <f>'SAME1 Flight Tests 8-27-09'!AE57</f>
        <v>7059</v>
      </c>
      <c r="BG17" s="806"/>
      <c r="BH17" s="806"/>
      <c r="BI17" s="805">
        <f>'SAME1 Flight Tests 8-27-09'!AF57</f>
        <v>1.02735</v>
      </c>
      <c r="BJ17" s="805">
        <f>'SAME1 Flight Tests 8-27-09'!AG57</f>
        <v>91.588499999999982</v>
      </c>
      <c r="BK17" s="805">
        <f>'SAME1 Flight Tests 8-27-09'!AH57</f>
        <v>0.78105249999999948</v>
      </c>
      <c r="BL17" s="805">
        <f>'SAME1 Flight Tests 8-27-09'!AK57</f>
        <v>0</v>
      </c>
      <c r="BM17" s="805">
        <f>'SAME1 Flight Tests 8-27-09'!AL57</f>
        <v>0</v>
      </c>
      <c r="BN17" s="806"/>
      <c r="BO17" s="805"/>
      <c r="BP17" s="806"/>
      <c r="BQ17" s="805">
        <f>'SAME1 Flight Tests 8-27-09'!AM57</f>
        <v>0</v>
      </c>
      <c r="BR17" s="816">
        <f>'SAME1 Flight Tests 8-27-09'!AP57</f>
        <v>0</v>
      </c>
      <c r="BS17" s="816">
        <f>'SAME1 Flight Tests 8-27-09'!AQ57</f>
        <v>0</v>
      </c>
      <c r="BT17" s="816"/>
      <c r="BU17" s="816">
        <f>'SAME1 Flight Tests 8-27-09'!AS57</f>
        <v>0</v>
      </c>
      <c r="BV17" s="816">
        <f>'SAME1 Flight Tests 8-27-09'!AT57</f>
        <v>0</v>
      </c>
      <c r="BW17" s="807">
        <f>'SAME1 Flight Tests 8-27-09'!BB57</f>
        <v>74338.088924870041</v>
      </c>
      <c r="BX17" s="807">
        <f>'SAME1 Flight Tests 8-27-09'!BC57</f>
        <v>73113.073523999657</v>
      </c>
      <c r="BY17" s="807">
        <f>'SAME1 Flight Tests 8-27-09'!BD57</f>
        <v>69557.386430664614</v>
      </c>
      <c r="BZ17" s="806"/>
      <c r="CA17" s="805">
        <f>'SAME1 Flight Tests 8-27-09'!BG57</f>
        <v>0</v>
      </c>
      <c r="CB17" s="805">
        <f>'SAME1 Flight Tests 8-27-09'!BF57</f>
        <v>0</v>
      </c>
      <c r="CC17" s="783"/>
      <c r="CD17" s="805"/>
      <c r="CE17" s="805">
        <f>'SAME1 Flight Tests 8-27-09'!BH57</f>
        <v>197.50144008901975</v>
      </c>
      <c r="CF17" s="818" t="str">
        <f>'SAME1 Flight Tests 8-27-09'!BI57</f>
        <v>NA</v>
      </c>
      <c r="CG17" s="818">
        <f>'SAME1 Flight Tests 8-27-09'!BJ57</f>
        <v>0</v>
      </c>
      <c r="CH17" s="818">
        <f>'SAME1 Flight Tests 8-27-09'!BK57</f>
        <v>0</v>
      </c>
      <c r="CI17" s="818">
        <f>'SAME1 Flight Tests 8-27-09'!BL57</f>
        <v>0</v>
      </c>
      <c r="CJ17" s="818">
        <f>'SAME1 Flight Tests 8-27-09'!BM57</f>
        <v>0</v>
      </c>
      <c r="CK17" s="818">
        <f>'SAME1 Flight Tests 8-27-09'!BN57</f>
        <v>0</v>
      </c>
      <c r="CL17" s="2014"/>
      <c r="CQ17" s="2018"/>
    </row>
    <row r="18" spans="1:95" s="2" customFormat="1" ht="16.5" hidden="1" customHeight="1" x14ac:dyDescent="0.25">
      <c r="A18" s="778">
        <v>1</v>
      </c>
      <c r="B18" s="779">
        <f>'SAME1 Flight Tests 8-27-09'!A58</f>
        <v>5</v>
      </c>
      <c r="C18" s="779" t="str">
        <f>'SAME1 Flight Tests 8-27-09'!B58</f>
        <v>DBP</v>
      </c>
      <c r="D18" s="782"/>
      <c r="E18" s="779" t="str">
        <f>'SAME1 Flight Tests 8-27-09'!C58</f>
        <v>43 D a</v>
      </c>
      <c r="F18" s="779">
        <f>'SAME1 Flight Tests 8-27-09'!D58</f>
        <v>5</v>
      </c>
      <c r="G18" s="779" t="str">
        <f>'SAME1 Flight Tests 8-27-09'!E58</f>
        <v>43a</v>
      </c>
      <c r="H18" s="779" t="str">
        <f>'SAME1 Flight Tests 8-27-09'!F58</f>
        <v xml:space="preserve">     Aging</v>
      </c>
      <c r="I18" s="779">
        <f>'SAME1 Flight Tests 8-27-09'!G58</f>
        <v>277</v>
      </c>
      <c r="J18" s="791">
        <f>'SAME1 Flight Tests 8-27-09'!H58</f>
        <v>39359</v>
      </c>
      <c r="K18" s="779">
        <f>'SAME1 Flight Tests 8-27-09'!I58</f>
        <v>0</v>
      </c>
      <c r="L18" s="779" t="str">
        <f>'SAME1 Flight Tests 8-27-09'!J58</f>
        <v>n</v>
      </c>
      <c r="M18" s="779" t="str">
        <f>'SAME1 Flight Tests 8-27-09'!K58</f>
        <v>n</v>
      </c>
      <c r="N18" s="779">
        <f>'SAME1 Flight Tests 8-27-09'!L58</f>
        <v>8</v>
      </c>
      <c r="O18" s="804">
        <f>'SAME1 Flight Tests 8-27-09'!M58</f>
        <v>1.18</v>
      </c>
      <c r="P18" s="805">
        <f>'SAME1 Flight Tests 8-27-09'!N58</f>
        <v>60</v>
      </c>
      <c r="Q18" s="805">
        <f>'SAME1 Flight Tests 8-27-09'!O58</f>
        <v>720</v>
      </c>
      <c r="R18" s="805">
        <f>'SAME1 Flight Tests 8-27-09'!P58</f>
        <v>8</v>
      </c>
      <c r="S18" s="806"/>
      <c r="T18" s="806"/>
      <c r="U18" s="805">
        <f>'SAME1 Flight Tests 8-27-09'!Q58</f>
        <v>879</v>
      </c>
      <c r="V18" s="806"/>
      <c r="W18" s="806"/>
      <c r="X18" s="806"/>
      <c r="Y18" s="806"/>
      <c r="Z18" s="806"/>
      <c r="AA18" s="805" t="str">
        <f>'SAME1 Flight Tests 8-27-09'!R58</f>
        <v>y</v>
      </c>
      <c r="AB18" s="805" t="str">
        <f>'SAME1 Flight Tests 8-27-09'!S58</f>
        <v>y</v>
      </c>
      <c r="AC18" s="805">
        <f>'SAME1 Flight Tests 8-27-09'!T58</f>
        <v>1</v>
      </c>
      <c r="AD18" s="806"/>
      <c r="AE18" s="805">
        <f>'SAME1 Flight Tests 8-27-09'!U58</f>
        <v>10</v>
      </c>
      <c r="AF18" s="806"/>
      <c r="AG18" s="816">
        <f>'SAME1 Flight Tests 8-27-09'!V58</f>
        <v>0.13253466028642899</v>
      </c>
      <c r="AH18" s="818">
        <f>'SAME1 Flight Tests 8-27-09'!W58</f>
        <v>0</v>
      </c>
      <c r="AI18" s="806"/>
      <c r="AJ18" s="806"/>
      <c r="AK18" s="806"/>
      <c r="AL18" s="806"/>
      <c r="AM18" s="806"/>
      <c r="AN18" s="806"/>
      <c r="AO18" s="806"/>
      <c r="AP18" s="806"/>
      <c r="AQ18" s="806"/>
      <c r="AR18" s="806"/>
      <c r="AS18" s="806"/>
      <c r="AT18" s="806"/>
      <c r="AU18" s="805" t="str">
        <f>'SAME1 Flight Tests 8-27-09'!X58</f>
        <v>n/a</v>
      </c>
      <c r="AV18" s="820">
        <f>'SAME1 Flight Tests 8-27-09'!Y58</f>
        <v>2.9606769999999996</v>
      </c>
      <c r="AW18" s="820">
        <f>'SAME1 Flight Tests 8-27-09'!Z58</f>
        <v>6.2573239999999988</v>
      </c>
      <c r="AX18" s="820">
        <f>'SAME1 Flight Tests 8-27-09'!AA58</f>
        <v>-7.7819744999999994E-4</v>
      </c>
      <c r="AY18" s="822"/>
      <c r="AZ18" s="822"/>
      <c r="BA18" s="820">
        <f>'SAME1 Flight Tests 8-27-09'!AC58</f>
        <v>4.8957829999999998</v>
      </c>
      <c r="BB18" s="822"/>
      <c r="BC18" s="822"/>
      <c r="BD18" s="820">
        <f>'SAME1 Flight Tests 8-27-09'!AB58</f>
        <v>5.3406210000000005</v>
      </c>
      <c r="BE18" s="820">
        <f>'SAME1 Flight Tests 8-27-09'!AD58</f>
        <v>4.6857304999999991</v>
      </c>
      <c r="BF18" s="826">
        <f>'SAME1 Flight Tests 8-27-09'!AE58</f>
        <v>6318</v>
      </c>
      <c r="BG18" s="806"/>
      <c r="BH18" s="806"/>
      <c r="BI18" s="805">
        <f>'SAME1 Flight Tests 8-27-09'!AF58</f>
        <v>0.84245000000000003</v>
      </c>
      <c r="BJ18" s="805">
        <f>'SAME1 Flight Tests 8-27-09'!AG58</f>
        <v>80.297600000000003</v>
      </c>
      <c r="BK18" s="805">
        <f>'SAME1 Flight Tests 8-27-09'!AH58</f>
        <v>0.65489050000000137</v>
      </c>
      <c r="BL18" s="805">
        <f>'SAME1 Flight Tests 8-27-09'!AK58</f>
        <v>0</v>
      </c>
      <c r="BM18" s="805">
        <f>'SAME1 Flight Tests 8-27-09'!AL58</f>
        <v>0</v>
      </c>
      <c r="BN18" s="806"/>
      <c r="BO18" s="805"/>
      <c r="BP18" s="806"/>
      <c r="BQ18" s="805">
        <f>'SAME1 Flight Tests 8-27-09'!AM58</f>
        <v>0</v>
      </c>
      <c r="BR18" s="816">
        <f>'SAME1 Flight Tests 8-27-09'!AP58</f>
        <v>0</v>
      </c>
      <c r="BS18" s="816">
        <f>'SAME1 Flight Tests 8-27-09'!AQ58</f>
        <v>0</v>
      </c>
      <c r="BT18" s="816"/>
      <c r="BU18" s="816">
        <f>'SAME1 Flight Tests 8-27-09'!AS58</f>
        <v>0</v>
      </c>
      <c r="BV18" s="816">
        <f>'SAME1 Flight Tests 8-27-09'!AT58</f>
        <v>0</v>
      </c>
      <c r="BW18" s="807">
        <f>'SAME1 Flight Tests 8-27-09'!BB58</f>
        <v>66463.995372703139</v>
      </c>
      <c r="BX18" s="807">
        <f>'SAME1 Flight Tests 8-27-09'!BC58</f>
        <v>65367.572748719715</v>
      </c>
      <c r="BY18" s="807">
        <f>'SAME1 Flight Tests 8-27-09'!BD58</f>
        <v>62220.4584534963</v>
      </c>
      <c r="BZ18" s="806"/>
      <c r="CA18" s="805">
        <f>'SAME1 Flight Tests 8-27-09'!BG58</f>
        <v>0</v>
      </c>
      <c r="CB18" s="805">
        <f>'SAME1 Flight Tests 8-27-09'!BF58</f>
        <v>0</v>
      </c>
      <c r="CC18" s="783"/>
      <c r="CD18" s="805"/>
      <c r="CE18" s="805">
        <f>'SAME1 Flight Tests 8-27-09'!BH58</f>
        <v>197.50144008901975</v>
      </c>
      <c r="CF18" s="818" t="str">
        <f>'SAME1 Flight Tests 8-27-09'!BI58</f>
        <v>NA</v>
      </c>
      <c r="CG18" s="818">
        <f>'SAME1 Flight Tests 8-27-09'!BJ58</f>
        <v>0</v>
      </c>
      <c r="CH18" s="818">
        <f>'SAME1 Flight Tests 8-27-09'!BK58</f>
        <v>0</v>
      </c>
      <c r="CI18" s="818">
        <f>'SAME1 Flight Tests 8-27-09'!BL58</f>
        <v>0</v>
      </c>
      <c r="CJ18" s="818">
        <f>'SAME1 Flight Tests 8-27-09'!BM58</f>
        <v>0</v>
      </c>
      <c r="CK18" s="818">
        <f>'SAME1 Flight Tests 8-27-09'!BN58</f>
        <v>0</v>
      </c>
      <c r="CL18" s="2014"/>
      <c r="CQ18" s="2018"/>
    </row>
    <row r="19" spans="1:95" s="2" customFormat="1" ht="16.5" customHeight="1" x14ac:dyDescent="0.25">
      <c r="A19" s="778">
        <v>1</v>
      </c>
      <c r="B19" s="779">
        <f>'SAME1 Flight Tests 8-27-09'!A59</f>
        <v>5</v>
      </c>
      <c r="C19" s="779" t="str">
        <f>'SAME1 Flight Tests 8-27-09'!B59</f>
        <v>DBP</v>
      </c>
      <c r="D19" s="782"/>
      <c r="E19" s="779" t="str">
        <f>'SAME1 Flight Tests 8-27-09'!C59</f>
        <v>44 D</v>
      </c>
      <c r="F19" s="779">
        <f>'SAME1 Flight Tests 8-27-09'!D59</f>
        <v>5</v>
      </c>
      <c r="G19" s="779">
        <f>'SAME1 Flight Tests 8-27-09'!E59</f>
        <v>44</v>
      </c>
      <c r="H19" s="779" t="str">
        <f>'SAME1 Flight Tests 8-27-09'!F59</f>
        <v>low temp aging</v>
      </c>
      <c r="I19" s="779">
        <f>'SAME1 Flight Tests 8-27-09'!G59</f>
        <v>277</v>
      </c>
      <c r="J19" s="791">
        <f>'SAME1 Flight Tests 8-27-09'!H59</f>
        <v>39359</v>
      </c>
      <c r="K19" s="779">
        <f>'SAME1 Flight Tests 8-27-09'!I59</f>
        <v>0</v>
      </c>
      <c r="L19" s="779" t="str">
        <f>'SAME1 Flight Tests 8-27-09'!J59</f>
        <v>n</v>
      </c>
      <c r="M19" s="779" t="str">
        <f>'SAME1 Flight Tests 8-27-09'!K59</f>
        <v>n</v>
      </c>
      <c r="N19" s="779">
        <f>'SAME1 Flight Tests 8-27-09'!L59</f>
        <v>7.5</v>
      </c>
      <c r="O19" s="804">
        <f>'SAME1 Flight Tests 8-27-09'!M59</f>
        <v>1.1599999999999999</v>
      </c>
      <c r="P19" s="805">
        <f>'SAME1 Flight Tests 8-27-09'!N59</f>
        <v>74</v>
      </c>
      <c r="Q19" s="805">
        <f>'SAME1 Flight Tests 8-27-09'!O59</f>
        <v>11</v>
      </c>
      <c r="R19" s="805">
        <f>'SAME1 Flight Tests 8-27-09'!P59</f>
        <v>8</v>
      </c>
      <c r="S19" s="806"/>
      <c r="T19" s="806"/>
      <c r="U19" s="805">
        <f>'SAME1 Flight Tests 8-27-09'!Q59</f>
        <v>62</v>
      </c>
      <c r="V19" s="806"/>
      <c r="W19" s="806"/>
      <c r="X19" s="806"/>
      <c r="Y19" s="806"/>
      <c r="Z19" s="806"/>
      <c r="AA19" s="805" t="str">
        <f>'SAME1 Flight Tests 8-27-09'!R59</f>
        <v>y</v>
      </c>
      <c r="AB19" s="805" t="str">
        <f>'SAME1 Flight Tests 8-27-09'!S59</f>
        <v>y</v>
      </c>
      <c r="AC19" s="805">
        <f>'SAME1 Flight Tests 8-27-09'!T59</f>
        <v>1</v>
      </c>
      <c r="AD19" s="806"/>
      <c r="AE19" s="805">
        <f>'SAME1 Flight Tests 8-27-09'!U59</f>
        <v>10</v>
      </c>
      <c r="AF19" s="806"/>
      <c r="AG19" s="816">
        <f>'SAME1 Flight Tests 8-27-09'!V59</f>
        <v>0.13253466028642899</v>
      </c>
      <c r="AH19" s="818">
        <f>'SAME1 Flight Tests 8-27-09'!W59</f>
        <v>0</v>
      </c>
      <c r="AI19" s="806"/>
      <c r="AJ19" s="806"/>
      <c r="AK19" s="806"/>
      <c r="AL19" s="806"/>
      <c r="AM19" s="806"/>
      <c r="AN19" s="806"/>
      <c r="AO19" s="806"/>
      <c r="AP19" s="806"/>
      <c r="AQ19" s="806"/>
      <c r="AR19" s="806"/>
      <c r="AS19" s="806"/>
      <c r="AT19" s="806"/>
      <c r="AU19" s="805" t="str">
        <f>'SAME1 Flight Tests 8-27-09'!X59</f>
        <v>n/a</v>
      </c>
      <c r="AV19" s="820">
        <f>'SAME1 Flight Tests 8-27-09'!Y59</f>
        <v>3.1862650000000001</v>
      </c>
      <c r="AW19" s="820">
        <f>'SAME1 Flight Tests 8-27-09'!Z59</f>
        <v>6.2593695</v>
      </c>
      <c r="AX19" s="820">
        <f>'SAME1 Flight Tests 8-27-09'!AA59</f>
        <v>-5.6457510000000003E-4</v>
      </c>
      <c r="AY19" s="822"/>
      <c r="AZ19" s="822"/>
      <c r="BA19" s="820">
        <f>'SAME1 Flight Tests 8-27-09'!AC59</f>
        <v>4.8722225000000003</v>
      </c>
      <c r="BB19" s="822"/>
      <c r="BC19" s="822"/>
      <c r="BD19" s="820">
        <f>'SAME1 Flight Tests 8-27-09'!AB59</f>
        <v>5.1195819999999994</v>
      </c>
      <c r="BE19" s="820">
        <f>'SAME1 Flight Tests 8-27-09'!AD59</f>
        <v>4.6912835000000008</v>
      </c>
      <c r="BF19" s="826">
        <f>'SAME1 Flight Tests 8-27-09'!AE59</f>
        <v>2670</v>
      </c>
      <c r="BG19" s="806"/>
      <c r="BH19" s="806"/>
      <c r="BI19" s="805">
        <f>'SAME1 Flight Tests 8-27-09'!AF59</f>
        <v>2.6500000000000004E-3</v>
      </c>
      <c r="BJ19" s="805">
        <f>'SAME1 Flight Tests 8-27-09'!AG59</f>
        <v>47.521349999999998</v>
      </c>
      <c r="BK19" s="805">
        <f>'SAME1 Flight Tests 8-27-09'!AH59</f>
        <v>0.42829849999999858</v>
      </c>
      <c r="BL19" s="805">
        <f>'SAME1 Flight Tests 8-27-09'!AK59</f>
        <v>0</v>
      </c>
      <c r="BM19" s="805">
        <f>'SAME1 Flight Tests 8-27-09'!AL59</f>
        <v>0</v>
      </c>
      <c r="BN19" s="806"/>
      <c r="BO19" s="805"/>
      <c r="BP19" s="806"/>
      <c r="BQ19" s="805">
        <f>'SAME1 Flight Tests 8-27-09'!AM59</f>
        <v>0</v>
      </c>
      <c r="BR19" s="816">
        <f>'SAME1 Flight Tests 8-27-09'!AP59</f>
        <v>0</v>
      </c>
      <c r="BS19" s="816">
        <f>'SAME1 Flight Tests 8-27-09'!AQ59</f>
        <v>0</v>
      </c>
      <c r="BT19" s="816"/>
      <c r="BU19" s="816">
        <f>'SAME1 Flight Tests 8-27-09'!AS59</f>
        <v>0</v>
      </c>
      <c r="BV19" s="816">
        <f>'SAME1 Flight Tests 8-27-09'!AT59</f>
        <v>0</v>
      </c>
      <c r="BW19" s="807">
        <f>'SAME1 Flight Tests 8-27-09'!BB59</f>
        <v>27940.840471442963</v>
      </c>
      <c r="BX19" s="807">
        <f>'SAME1 Flight Tests 8-27-09'!BC59</f>
        <v>27477.489979826034</v>
      </c>
      <c r="BY19" s="807">
        <f>'SAME1 Flight Tests 8-27-09'!BD59</f>
        <v>26221.004320602202</v>
      </c>
      <c r="BZ19" s="806"/>
      <c r="CA19" s="805">
        <f>'SAME1 Flight Tests 8-27-09'!BG59</f>
        <v>0</v>
      </c>
      <c r="CB19" s="805">
        <f>'SAME1 Flight Tests 8-27-09'!BF59</f>
        <v>0</v>
      </c>
      <c r="CC19" s="783"/>
      <c r="CD19" s="805"/>
      <c r="CE19" s="805">
        <f>'SAME1 Flight Tests 8-27-09'!BH59</f>
        <v>178.19628801490302</v>
      </c>
      <c r="CF19" s="818" t="str">
        <f>'SAME1 Flight Tests 8-27-09'!BI59</f>
        <v>NA</v>
      </c>
      <c r="CG19" s="818">
        <f>'SAME1 Flight Tests 8-27-09'!BJ59</f>
        <v>0</v>
      </c>
      <c r="CH19" s="818">
        <f>'SAME1 Flight Tests 8-27-09'!BK59</f>
        <v>0</v>
      </c>
      <c r="CI19" s="818">
        <f>'SAME1 Flight Tests 8-27-09'!BL59</f>
        <v>0</v>
      </c>
      <c r="CJ19" s="818">
        <f>'SAME1 Flight Tests 8-27-09'!BM59</f>
        <v>0</v>
      </c>
      <c r="CK19" s="818">
        <f>'SAME1 Flight Tests 8-27-09'!BN59</f>
        <v>0</v>
      </c>
      <c r="CL19" s="2014"/>
      <c r="CQ19" s="2018"/>
    </row>
    <row r="20" spans="1:95" s="2" customFormat="1" ht="16.5" hidden="1" customHeight="1" x14ac:dyDescent="0.25">
      <c r="A20" s="778">
        <v>1</v>
      </c>
      <c r="B20" s="779">
        <f>'SAME1 Flight Tests 8-27-09'!A60</f>
        <v>5</v>
      </c>
      <c r="C20" s="779" t="str">
        <f>'SAME1 Flight Tests 8-27-09'!B60</f>
        <v>DBP</v>
      </c>
      <c r="D20" s="782"/>
      <c r="E20" s="779" t="str">
        <f>'SAME1 Flight Tests 8-27-09'!C60</f>
        <v>44 D1</v>
      </c>
      <c r="F20" s="779">
        <f>'SAME1 Flight Tests 8-27-09'!D60</f>
        <v>5</v>
      </c>
      <c r="G20" s="779" t="str">
        <f>'SAME1 Flight Tests 8-27-09'!E60</f>
        <v>44a</v>
      </c>
      <c r="H20" s="779" t="str">
        <f>'SAME1 Flight Tests 8-27-09'!F60</f>
        <v xml:space="preserve">     Aging</v>
      </c>
      <c r="I20" s="779">
        <f>'SAME1 Flight Tests 8-27-09'!G60</f>
        <v>277</v>
      </c>
      <c r="J20" s="791">
        <f>'SAME1 Flight Tests 8-27-09'!H60</f>
        <v>39359</v>
      </c>
      <c r="K20" s="779">
        <f>'SAME1 Flight Tests 8-27-09'!I60</f>
        <v>0</v>
      </c>
      <c r="L20" s="779" t="str">
        <f>'SAME1 Flight Tests 8-27-09'!J60</f>
        <v>n</v>
      </c>
      <c r="M20" s="779" t="str">
        <f>'SAME1 Flight Tests 8-27-09'!K60</f>
        <v>n</v>
      </c>
      <c r="N20" s="779">
        <f>'SAME1 Flight Tests 8-27-09'!L60</f>
        <v>7.5</v>
      </c>
      <c r="O20" s="804">
        <f>'SAME1 Flight Tests 8-27-09'!M60</f>
        <v>1.1599999999999999</v>
      </c>
      <c r="P20" s="805">
        <f>'SAME1 Flight Tests 8-27-09'!N60</f>
        <v>74</v>
      </c>
      <c r="Q20" s="805">
        <f>'SAME1 Flight Tests 8-27-09'!O60</f>
        <v>1800</v>
      </c>
      <c r="R20" s="805">
        <f>'SAME1 Flight Tests 8-27-09'!P60</f>
        <v>8</v>
      </c>
      <c r="S20" s="806"/>
      <c r="T20" s="806"/>
      <c r="U20" s="805">
        <f>'SAME1 Flight Tests 8-27-09'!Q60</f>
        <v>1958</v>
      </c>
      <c r="V20" s="806"/>
      <c r="W20" s="806"/>
      <c r="X20" s="806"/>
      <c r="Y20" s="806"/>
      <c r="Z20" s="806"/>
      <c r="AA20" s="805" t="str">
        <f>'SAME1 Flight Tests 8-27-09'!R60</f>
        <v>y</v>
      </c>
      <c r="AB20" s="805" t="str">
        <f>'SAME1 Flight Tests 8-27-09'!S60</f>
        <v>y</v>
      </c>
      <c r="AC20" s="805">
        <f>'SAME1 Flight Tests 8-27-09'!T60</f>
        <v>1</v>
      </c>
      <c r="AD20" s="806"/>
      <c r="AE20" s="805">
        <f>'SAME1 Flight Tests 8-27-09'!U60</f>
        <v>10</v>
      </c>
      <c r="AF20" s="806"/>
      <c r="AG20" s="816">
        <f>'SAME1 Flight Tests 8-27-09'!V60</f>
        <v>0.13253466028642899</v>
      </c>
      <c r="AH20" s="818">
        <f>'SAME1 Flight Tests 8-27-09'!W60</f>
        <v>0.37602999417613525</v>
      </c>
      <c r="AI20" s="806"/>
      <c r="AJ20" s="806"/>
      <c r="AK20" s="806"/>
      <c r="AL20" s="806"/>
      <c r="AM20" s="806"/>
      <c r="AN20" s="806"/>
      <c r="AO20" s="806"/>
      <c r="AP20" s="806"/>
      <c r="AQ20" s="806"/>
      <c r="AR20" s="806"/>
      <c r="AS20" s="806"/>
      <c r="AT20" s="806"/>
      <c r="AU20" s="805" t="str">
        <f>'SAME1 Flight Tests 8-27-09'!X60</f>
        <v>n/a</v>
      </c>
      <c r="AV20" s="820">
        <f>'SAME1 Flight Tests 8-27-09'!Y60</f>
        <v>3.2127380000000003</v>
      </c>
      <c r="AW20" s="820">
        <f>'SAME1 Flight Tests 8-27-09'!Z60</f>
        <v>6.2593224999999988</v>
      </c>
      <c r="AX20" s="820">
        <f>'SAME1 Flight Tests 8-27-09'!AA60</f>
        <v>-6.7138674999999977E-4</v>
      </c>
      <c r="AY20" s="822"/>
      <c r="AZ20" s="822"/>
      <c r="BA20" s="820">
        <f>'SAME1 Flight Tests 8-27-09'!AC60</f>
        <v>4.8959057142857159</v>
      </c>
      <c r="BB20" s="822"/>
      <c r="BC20" s="822"/>
      <c r="BD20" s="820">
        <f>'SAME1 Flight Tests 8-27-09'!AB60</f>
        <v>5.0606080000000002</v>
      </c>
      <c r="BE20" s="820">
        <f>'SAME1 Flight Tests 8-27-09'!AD60</f>
        <v>4.7004780952380942</v>
      </c>
      <c r="BF20" s="826">
        <f>'SAME1 Flight Tests 8-27-09'!AE60</f>
        <v>2452</v>
      </c>
      <c r="BG20" s="806"/>
      <c r="BH20" s="806"/>
      <c r="BI20" s="805">
        <f>'SAME1 Flight Tests 8-27-09'!AF60</f>
        <v>6.3500000000000015E-3</v>
      </c>
      <c r="BJ20" s="805">
        <f>'SAME1 Flight Tests 8-27-09'!AG60</f>
        <v>42.271100000000004</v>
      </c>
      <c r="BK20" s="805">
        <f>'SAME1 Flight Tests 8-27-09'!AH60</f>
        <v>0.36012990476190598</v>
      </c>
      <c r="BL20" s="805">
        <f>'SAME1 Flight Tests 8-27-09'!AK60</f>
        <v>0</v>
      </c>
      <c r="BM20" s="805">
        <f>'SAME1 Flight Tests 8-27-09'!AL60</f>
        <v>0</v>
      </c>
      <c r="BN20" s="806"/>
      <c r="BO20" s="805"/>
      <c r="BP20" s="806"/>
      <c r="BQ20" s="805">
        <f>'SAME1 Flight Tests 8-27-09'!AM60</f>
        <v>0</v>
      </c>
      <c r="BR20" s="816">
        <f>'SAME1 Flight Tests 8-27-09'!AP60</f>
        <v>0</v>
      </c>
      <c r="BS20" s="816">
        <f>'SAME1 Flight Tests 8-27-09'!AQ60</f>
        <v>0</v>
      </c>
      <c r="BT20" s="816"/>
      <c r="BU20" s="816">
        <f>'SAME1 Flight Tests 8-27-09'!AS60</f>
        <v>0</v>
      </c>
      <c r="BV20" s="816">
        <f>'SAME1 Flight Tests 8-27-09'!AT60</f>
        <v>0</v>
      </c>
      <c r="BW20" s="807">
        <f>'SAME1 Flight Tests 8-27-09'!BB60</f>
        <v>25651.462045118446</v>
      </c>
      <c r="BX20" s="807">
        <f>'SAME1 Flight Tests 8-27-09'!BC60</f>
        <v>25225.94316667473</v>
      </c>
      <c r="BY20" s="807">
        <f>'SAME1 Flight Tests 8-27-09'!BD60</f>
        <v>24076.080152194998</v>
      </c>
      <c r="BZ20" s="806"/>
      <c r="CA20" s="805">
        <f>'SAME1 Flight Tests 8-27-09'!BG60</f>
        <v>0</v>
      </c>
      <c r="CB20" s="805">
        <f>'SAME1 Flight Tests 8-27-09'!BF60</f>
        <v>0</v>
      </c>
      <c r="CC20" s="783"/>
      <c r="CD20" s="805"/>
      <c r="CE20" s="805">
        <f>'SAME1 Flight Tests 8-27-09'!BH60</f>
        <v>178.19628801490302</v>
      </c>
      <c r="CF20" s="818" t="str">
        <f>'SAME1 Flight Tests 8-27-09'!BI60</f>
        <v>NA</v>
      </c>
      <c r="CG20" s="818">
        <f>'SAME1 Flight Tests 8-27-09'!BJ60</f>
        <v>0</v>
      </c>
      <c r="CH20" s="818">
        <f>'SAME1 Flight Tests 8-27-09'!BK60</f>
        <v>0</v>
      </c>
      <c r="CI20" s="818">
        <f>'SAME1 Flight Tests 8-27-09'!BL60</f>
        <v>0</v>
      </c>
      <c r="CJ20" s="818">
        <f>'SAME1 Flight Tests 8-27-09'!BM60</f>
        <v>0</v>
      </c>
      <c r="CK20" s="818">
        <f>'SAME1 Flight Tests 8-27-09'!BN60</f>
        <v>0</v>
      </c>
      <c r="CL20" s="2014"/>
      <c r="CQ20" s="2018"/>
    </row>
    <row r="21" spans="1:95" s="2" customFormat="1" ht="16.5" customHeight="1" x14ac:dyDescent="0.25">
      <c r="A21" s="778">
        <v>1</v>
      </c>
      <c r="B21" s="779">
        <f>'SAME1 Flight Tests 8-27-09'!A61</f>
        <v>5</v>
      </c>
      <c r="C21" s="779" t="str">
        <f>'SAME1 Flight Tests 8-27-09'!B61</f>
        <v>DBP</v>
      </c>
      <c r="D21" s="782"/>
      <c r="E21" s="779" t="str">
        <f>'SAME1 Flight Tests 8-27-09'!C61</f>
        <v>45 D</v>
      </c>
      <c r="F21" s="779">
        <f>'SAME1 Flight Tests 8-27-09'!D61</f>
        <v>5</v>
      </c>
      <c r="G21" s="779">
        <f>'SAME1 Flight Tests 8-27-09'!E61</f>
        <v>45</v>
      </c>
      <c r="H21" s="779" t="str">
        <f>'SAME1 Flight Tests 8-27-09'!F61</f>
        <v>high temp aging</v>
      </c>
      <c r="I21" s="779">
        <f>'SAME1 Flight Tests 8-27-09'!G61</f>
        <v>278</v>
      </c>
      <c r="J21" s="791">
        <f>'SAME1 Flight Tests 8-27-09'!H61</f>
        <v>39360</v>
      </c>
      <c r="K21" s="779">
        <f>'SAME1 Flight Tests 8-27-09'!I61</f>
        <v>0</v>
      </c>
      <c r="L21" s="779" t="str">
        <f>'SAME1 Flight Tests 8-27-09'!J61</f>
        <v>n</v>
      </c>
      <c r="M21" s="779" t="str">
        <f>'SAME1 Flight Tests 8-27-09'!K61</f>
        <v>n</v>
      </c>
      <c r="N21" s="779">
        <f>'SAME1 Flight Tests 8-27-09'!L61</f>
        <v>8</v>
      </c>
      <c r="O21" s="804">
        <f>'SAME1 Flight Tests 8-27-09'!M61</f>
        <v>1.19</v>
      </c>
      <c r="P21" s="805">
        <f>'SAME1 Flight Tests 8-27-09'!N61</f>
        <v>45</v>
      </c>
      <c r="Q21" s="805">
        <f>'SAME1 Flight Tests 8-27-09'!O61</f>
        <v>11</v>
      </c>
      <c r="R21" s="805">
        <f>'SAME1 Flight Tests 8-27-09'!P61</f>
        <v>8</v>
      </c>
      <c r="S21" s="806"/>
      <c r="T21" s="806"/>
      <c r="U21" s="805">
        <f>'SAME1 Flight Tests 8-27-09'!Q61</f>
        <v>86</v>
      </c>
      <c r="V21" s="806"/>
      <c r="W21" s="806"/>
      <c r="X21" s="806"/>
      <c r="Y21" s="806"/>
      <c r="Z21" s="806"/>
      <c r="AA21" s="805" t="str">
        <f>'SAME1 Flight Tests 8-27-09'!R61</f>
        <v>y</v>
      </c>
      <c r="AB21" s="805" t="str">
        <f>'SAME1 Flight Tests 8-27-09'!S61</f>
        <v>y</v>
      </c>
      <c r="AC21" s="805">
        <f>'SAME1 Flight Tests 8-27-09'!T61</f>
        <v>1</v>
      </c>
      <c r="AD21" s="806"/>
      <c r="AE21" s="805">
        <f>'SAME1 Flight Tests 8-27-09'!U61</f>
        <v>10</v>
      </c>
      <c r="AF21" s="806"/>
      <c r="AG21" s="816">
        <f>'SAME1 Flight Tests 8-27-09'!V61</f>
        <v>0.13253466028642899</v>
      </c>
      <c r="AH21" s="818">
        <f>'SAME1 Flight Tests 8-27-09'!W61</f>
        <v>0.37232466818376009</v>
      </c>
      <c r="AI21" s="806"/>
      <c r="AJ21" s="806"/>
      <c r="AK21" s="806"/>
      <c r="AL21" s="806"/>
      <c r="AM21" s="806"/>
      <c r="AN21" s="806"/>
      <c r="AO21" s="806"/>
      <c r="AP21" s="806"/>
      <c r="AQ21" s="806"/>
      <c r="AR21" s="806"/>
      <c r="AS21" s="806"/>
      <c r="AT21" s="806"/>
      <c r="AU21" s="805">
        <f>'SAME1 Flight Tests 8-27-09'!X61</f>
        <v>8.5399999999999991</v>
      </c>
      <c r="AV21" s="820">
        <f>'SAME1 Flight Tests 8-27-09'!Y61</f>
        <v>2.992845</v>
      </c>
      <c r="AW21" s="820">
        <f>'SAME1 Flight Tests 8-27-09'!Z61</f>
        <v>6.246277000000001</v>
      </c>
      <c r="AX21" s="820">
        <f>'SAME1 Flight Tests 8-27-09'!AA61</f>
        <v>-6.4086900000000018E-4</v>
      </c>
      <c r="AY21" s="822"/>
      <c r="AZ21" s="822"/>
      <c r="BA21" s="820">
        <f>'SAME1 Flight Tests 8-27-09'!AC61</f>
        <v>4.8697975000000016</v>
      </c>
      <c r="BB21" s="822"/>
      <c r="BC21" s="822"/>
      <c r="BD21" s="820">
        <f>'SAME1 Flight Tests 8-27-09'!AB61</f>
        <v>5.4054559999999992</v>
      </c>
      <c r="BE21" s="820">
        <f>'SAME1 Flight Tests 8-27-09'!AD61</f>
        <v>4.7024245000000002</v>
      </c>
      <c r="BF21" s="826">
        <f>'SAME1 Flight Tests 8-27-09'!AE61</f>
        <v>6791</v>
      </c>
      <c r="BG21" s="806"/>
      <c r="BH21" s="806"/>
      <c r="BI21" s="805">
        <f>'SAME1 Flight Tests 8-27-09'!AF61</f>
        <v>1.2176000000000002</v>
      </c>
      <c r="BJ21" s="805">
        <f>'SAME1 Flight Tests 8-27-09'!AG61</f>
        <v>77.623499999999979</v>
      </c>
      <c r="BK21" s="805">
        <f>'SAME1 Flight Tests 8-27-09'!AH61</f>
        <v>0.70303149999999892</v>
      </c>
      <c r="BL21" s="805">
        <f>'SAME1 Flight Tests 8-27-09'!AK61</f>
        <v>0</v>
      </c>
      <c r="BM21" s="805">
        <f>'SAME1 Flight Tests 8-27-09'!AL61</f>
        <v>0</v>
      </c>
      <c r="BN21" s="806"/>
      <c r="BO21" s="805"/>
      <c r="BP21" s="806"/>
      <c r="BQ21" s="805">
        <f>'SAME1 Flight Tests 8-27-09'!AM61</f>
        <v>0</v>
      </c>
      <c r="BR21" s="816">
        <f>'SAME1 Flight Tests 8-27-09'!AP61</f>
        <v>0</v>
      </c>
      <c r="BS21" s="816">
        <f>'SAME1 Flight Tests 8-27-09'!AQ61</f>
        <v>0</v>
      </c>
      <c r="BT21" s="816"/>
      <c r="BU21" s="816">
        <f>'SAME1 Flight Tests 8-27-09'!AS61</f>
        <v>0</v>
      </c>
      <c r="BV21" s="816">
        <f>'SAME1 Flight Tests 8-27-09'!AT61</f>
        <v>0</v>
      </c>
      <c r="BW21" s="807">
        <f>'SAME1 Flight Tests 8-27-09'!BB61</f>
        <v>71488.325706827716</v>
      </c>
      <c r="BX21" s="807">
        <f>'SAME1 Flight Tests 8-27-09'!BC61</f>
        <v>70309.818894628988</v>
      </c>
      <c r="BY21" s="807">
        <f>'SAME1 Flight Tests 8-27-09'!BD61</f>
        <v>66902.858179415722</v>
      </c>
      <c r="BZ21" s="806"/>
      <c r="CA21" s="805">
        <f>'SAME1 Flight Tests 8-27-09'!BG61</f>
        <v>0</v>
      </c>
      <c r="CB21" s="805">
        <f>'SAME1 Flight Tests 8-27-09'!BF61</f>
        <v>0</v>
      </c>
      <c r="CC21" s="783"/>
      <c r="CD21" s="805"/>
      <c r="CE21" s="805">
        <f>'SAME1 Flight Tests 8-27-09'!BH61</f>
        <v>203.61293584296271</v>
      </c>
      <c r="CF21" s="818" t="str">
        <f>'SAME1 Flight Tests 8-27-09'!BI61</f>
        <v>NA</v>
      </c>
      <c r="CG21" s="818">
        <f>'SAME1 Flight Tests 8-27-09'!BJ61</f>
        <v>0</v>
      </c>
      <c r="CH21" s="818">
        <f>'SAME1 Flight Tests 8-27-09'!BK61</f>
        <v>0</v>
      </c>
      <c r="CI21" s="818">
        <f>'SAME1 Flight Tests 8-27-09'!BL61</f>
        <v>0</v>
      </c>
      <c r="CJ21" s="818">
        <f>'SAME1 Flight Tests 8-27-09'!BM61</f>
        <v>0</v>
      </c>
      <c r="CK21" s="818">
        <f>'SAME1 Flight Tests 8-27-09'!BN61</f>
        <v>0</v>
      </c>
      <c r="CL21" s="2014"/>
      <c r="CQ21" s="2018"/>
    </row>
    <row r="22" spans="1:95" s="2" customFormat="1" ht="16.5" hidden="1" customHeight="1" x14ac:dyDescent="0.25">
      <c r="A22" s="778">
        <v>1</v>
      </c>
      <c r="B22" s="779">
        <f>'SAME1 Flight Tests 8-27-09'!A62</f>
        <v>5</v>
      </c>
      <c r="C22" s="779" t="str">
        <f>'SAME1 Flight Tests 8-27-09'!B62</f>
        <v>DBP</v>
      </c>
      <c r="D22" s="782"/>
      <c r="E22" s="779" t="str">
        <f>'SAME1 Flight Tests 8-27-09'!C62</f>
        <v xml:space="preserve">45 D a </v>
      </c>
      <c r="F22" s="779">
        <f>'SAME1 Flight Tests 8-27-09'!D62</f>
        <v>5</v>
      </c>
      <c r="G22" s="779" t="str">
        <f>'SAME1 Flight Tests 8-27-09'!E62</f>
        <v>45a</v>
      </c>
      <c r="H22" s="779" t="str">
        <f>'SAME1 Flight Tests 8-27-09'!F62</f>
        <v xml:space="preserve">     Aging</v>
      </c>
      <c r="I22" s="779">
        <f>'SAME1 Flight Tests 8-27-09'!G62</f>
        <v>278</v>
      </c>
      <c r="J22" s="791">
        <f>'SAME1 Flight Tests 8-27-09'!H62</f>
        <v>39360</v>
      </c>
      <c r="K22" s="779">
        <f>'SAME1 Flight Tests 8-27-09'!I62</f>
        <v>0</v>
      </c>
      <c r="L22" s="779" t="str">
        <f>'SAME1 Flight Tests 8-27-09'!J62</f>
        <v>n</v>
      </c>
      <c r="M22" s="779" t="str">
        <f>'SAME1 Flight Tests 8-27-09'!K62</f>
        <v>n</v>
      </c>
      <c r="N22" s="779">
        <f>'SAME1 Flight Tests 8-27-09'!L62</f>
        <v>8</v>
      </c>
      <c r="O22" s="804">
        <f>'SAME1 Flight Tests 8-27-09'!M62</f>
        <v>1.19</v>
      </c>
      <c r="P22" s="805">
        <f>'SAME1 Flight Tests 8-27-09'!N62</f>
        <v>45</v>
      </c>
      <c r="Q22" s="805">
        <f>'SAME1 Flight Tests 8-27-09'!O62</f>
        <v>360</v>
      </c>
      <c r="R22" s="805">
        <f>'SAME1 Flight Tests 8-27-09'!P62</f>
        <v>8</v>
      </c>
      <c r="S22" s="806"/>
      <c r="T22" s="806"/>
      <c r="U22" s="805">
        <f>'SAME1 Flight Tests 8-27-09'!Q62</f>
        <v>554.16666666666663</v>
      </c>
      <c r="V22" s="806"/>
      <c r="W22" s="806"/>
      <c r="X22" s="806"/>
      <c r="Y22" s="806"/>
      <c r="Z22" s="806"/>
      <c r="AA22" s="805" t="str">
        <f>'SAME1 Flight Tests 8-27-09'!R62</f>
        <v>y</v>
      </c>
      <c r="AB22" s="805" t="str">
        <f>'SAME1 Flight Tests 8-27-09'!S62</f>
        <v>y</v>
      </c>
      <c r="AC22" s="805">
        <f>'SAME1 Flight Tests 8-27-09'!T62</f>
        <v>1</v>
      </c>
      <c r="AD22" s="806"/>
      <c r="AE22" s="805">
        <f>'SAME1 Flight Tests 8-27-09'!U62</f>
        <v>10</v>
      </c>
      <c r="AF22" s="806"/>
      <c r="AG22" s="816">
        <f>'SAME1 Flight Tests 8-27-09'!V62</f>
        <v>0.13253466028642899</v>
      </c>
      <c r="AH22" s="818">
        <f>'SAME1 Flight Tests 8-27-09'!W62</f>
        <v>0.37661071405561064</v>
      </c>
      <c r="AI22" s="806"/>
      <c r="AJ22" s="806"/>
      <c r="AK22" s="806"/>
      <c r="AL22" s="806"/>
      <c r="AM22" s="806"/>
      <c r="AN22" s="806"/>
      <c r="AO22" s="806"/>
      <c r="AP22" s="806"/>
      <c r="AQ22" s="806"/>
      <c r="AR22" s="806"/>
      <c r="AS22" s="806"/>
      <c r="AT22" s="806"/>
      <c r="AU22" s="805">
        <f>'SAME1 Flight Tests 8-27-09'!X62</f>
        <v>8.5399999999999991</v>
      </c>
      <c r="AV22" s="820">
        <f>'SAME1 Flight Tests 8-27-09'!Y62</f>
        <v>3.2190433333333335</v>
      </c>
      <c r="AW22" s="820">
        <f>'SAME1 Flight Tests 8-27-09'!Z62</f>
        <v>4.8937483333333329</v>
      </c>
      <c r="AX22" s="820">
        <f>'SAME1 Flight Tests 8-27-09'!AA62</f>
        <v>-7.629393333333334E-4</v>
      </c>
      <c r="AY22" s="822"/>
      <c r="AZ22" s="822"/>
      <c r="BA22" s="820">
        <f>'SAME1 Flight Tests 8-27-09'!AC62</f>
        <v>4.90158</v>
      </c>
      <c r="BB22" s="822"/>
      <c r="BC22" s="822"/>
      <c r="BD22" s="820">
        <f>'SAME1 Flight Tests 8-27-09'!AB62</f>
        <v>5.0084433333333331</v>
      </c>
      <c r="BE22" s="820">
        <f>'SAME1 Flight Tests 8-27-09'!AD62</f>
        <v>4.7215783333333334</v>
      </c>
      <c r="BF22" s="826">
        <f>'SAME1 Flight Tests 8-27-09'!AE62</f>
        <v>3538</v>
      </c>
      <c r="BG22" s="806"/>
      <c r="BH22" s="806"/>
      <c r="BI22" s="805">
        <f>'SAME1 Flight Tests 8-27-09'!AF62</f>
        <v>0.73383333333333323</v>
      </c>
      <c r="BJ22" s="805">
        <f>'SAME1 Flight Tests 8-27-09'!AG62</f>
        <v>44.691000000000003</v>
      </c>
      <c r="BK22" s="805">
        <f>'SAME1 Flight Tests 8-27-09'!AH62</f>
        <v>0.2868649999999997</v>
      </c>
      <c r="BL22" s="805">
        <f>'SAME1 Flight Tests 8-27-09'!AK62</f>
        <v>0</v>
      </c>
      <c r="BM22" s="805">
        <f>'SAME1 Flight Tests 8-27-09'!AL62</f>
        <v>0</v>
      </c>
      <c r="BN22" s="806"/>
      <c r="BO22" s="805"/>
      <c r="BP22" s="806"/>
      <c r="BQ22" s="805">
        <f>'SAME1 Flight Tests 8-27-09'!AM62</f>
        <v>0</v>
      </c>
      <c r="BR22" s="816">
        <f>'SAME1 Flight Tests 8-27-09'!AP62</f>
        <v>0</v>
      </c>
      <c r="BS22" s="816">
        <f>'SAME1 Flight Tests 8-27-09'!AQ62</f>
        <v>0</v>
      </c>
      <c r="BT22" s="816"/>
      <c r="BU22" s="816">
        <f>'SAME1 Flight Tests 8-27-09'!AS62</f>
        <v>0</v>
      </c>
      <c r="BV22" s="816">
        <f>'SAME1 Flight Tests 8-27-09'!AT62</f>
        <v>0</v>
      </c>
      <c r="BW22" s="807">
        <f>'SAME1 Flight Tests 8-27-09'!BB62</f>
        <v>37070.572161138181</v>
      </c>
      <c r="BX22" s="807">
        <f>'SAME1 Flight Tests 8-27-09'!BC62</f>
        <v>36456.58937486825</v>
      </c>
      <c r="BY22" s="807">
        <f>'SAME1 Flight Tests 8-27-09'!BD62</f>
        <v>34768.457051470963</v>
      </c>
      <c r="BZ22" s="806"/>
      <c r="CA22" s="805">
        <f>'SAME1 Flight Tests 8-27-09'!BG62</f>
        <v>0</v>
      </c>
      <c r="CB22" s="805">
        <f>'SAME1 Flight Tests 8-27-09'!BF62</f>
        <v>0</v>
      </c>
      <c r="CC22" s="783"/>
      <c r="CD22" s="805"/>
      <c r="CE22" s="805">
        <f>'SAME1 Flight Tests 8-27-09'!BH62</f>
        <v>203.61293584296271</v>
      </c>
      <c r="CF22" s="818" t="str">
        <f>'SAME1 Flight Tests 8-27-09'!BI62</f>
        <v>NA</v>
      </c>
      <c r="CG22" s="818">
        <f>'SAME1 Flight Tests 8-27-09'!BJ62</f>
        <v>0</v>
      </c>
      <c r="CH22" s="818">
        <f>'SAME1 Flight Tests 8-27-09'!BK62</f>
        <v>0</v>
      </c>
      <c r="CI22" s="818">
        <f>'SAME1 Flight Tests 8-27-09'!BL62</f>
        <v>0</v>
      </c>
      <c r="CJ22" s="818">
        <f>'SAME1 Flight Tests 8-27-09'!BM62</f>
        <v>0</v>
      </c>
      <c r="CK22" s="818">
        <f>'SAME1 Flight Tests 8-27-09'!BN62</f>
        <v>0</v>
      </c>
      <c r="CL22" s="2014"/>
      <c r="CQ22" s="2018"/>
    </row>
    <row r="23" spans="1:95" s="2" customFormat="1" ht="16.5" customHeight="1" x14ac:dyDescent="0.25">
      <c r="A23" s="778">
        <v>1</v>
      </c>
      <c r="B23" s="779">
        <f>'SAME1 Flight Tests 8-27-09'!A34</f>
        <v>4</v>
      </c>
      <c r="C23" s="830" t="str">
        <f>'SAME1 Flight Tests 8-27-09'!B34</f>
        <v>Kapton</v>
      </c>
      <c r="D23" s="782"/>
      <c r="E23" s="779" t="str">
        <f>'SAME1 Flight Tests 8-27-09'!C34</f>
        <v>29 K</v>
      </c>
      <c r="F23" s="779">
        <f>'SAME1 Flight Tests 8-27-09'!D34</f>
        <v>4</v>
      </c>
      <c r="G23" s="779">
        <f>'SAME1 Flight Tests 8-27-09'!E34</f>
        <v>29</v>
      </c>
      <c r="H23" s="779" t="str">
        <f>'SAME1 Flight Tests 8-27-09'!F34</f>
        <v>Baseline</v>
      </c>
      <c r="I23" s="779">
        <f>'SAME1 Flight Tests 8-27-09'!G34</f>
        <v>271</v>
      </c>
      <c r="J23" s="791">
        <f>'SAME1 Flight Tests 8-27-09'!H34</f>
        <v>39353</v>
      </c>
      <c r="K23" s="779">
        <f>'SAME1 Flight Tests 8-27-09'!I34</f>
        <v>0</v>
      </c>
      <c r="L23" s="779" t="str">
        <f>'SAME1 Flight Tests 8-27-09'!J34</f>
        <v>n</v>
      </c>
      <c r="M23" s="779" t="str">
        <f>'SAME1 Flight Tests 8-27-09'!K34</f>
        <v>n</v>
      </c>
      <c r="N23" s="779">
        <f>'SAME1 Flight Tests 8-27-09'!L34</f>
        <v>8</v>
      </c>
      <c r="O23" s="804">
        <f>'SAME1 Flight Tests 8-27-09'!M34</f>
        <v>1.38</v>
      </c>
      <c r="P23" s="805">
        <f>'SAME1 Flight Tests 8-27-09'!N34</f>
        <v>60</v>
      </c>
      <c r="Q23" s="805">
        <f>'SAME1 Flight Tests 8-27-09'!O34</f>
        <v>11</v>
      </c>
      <c r="R23" s="805">
        <f>'SAME1 Flight Tests 8-27-09'!P34</f>
        <v>8</v>
      </c>
      <c r="S23" s="806"/>
      <c r="T23" s="806"/>
      <c r="U23" s="805">
        <f>'SAME1 Flight Tests 8-27-09'!Q34</f>
        <v>38.166666666666664</v>
      </c>
      <c r="V23" s="806"/>
      <c r="W23" s="806"/>
      <c r="X23" s="806"/>
      <c r="Y23" s="806"/>
      <c r="Z23" s="806"/>
      <c r="AA23" s="805" t="str">
        <f>'SAME1 Flight Tests 8-27-09'!R34</f>
        <v>n</v>
      </c>
      <c r="AB23" s="805" t="str">
        <f>'SAME1 Flight Tests 8-27-09'!S34</f>
        <v>n</v>
      </c>
      <c r="AC23" s="805">
        <f>'SAME1 Flight Tests 8-27-09'!T34</f>
        <v>1</v>
      </c>
      <c r="AD23" s="806"/>
      <c r="AE23" s="805">
        <f>'SAME1 Flight Tests 8-27-09'!U34</f>
        <v>10</v>
      </c>
      <c r="AF23" s="806"/>
      <c r="AG23" s="816">
        <f>'SAME1 Flight Tests 8-27-09'!V34</f>
        <v>3.852706928546E-2</v>
      </c>
      <c r="AH23" s="818">
        <f>'SAME1 Flight Tests 8-27-09'!W34</f>
        <v>0</v>
      </c>
      <c r="AI23" s="806"/>
      <c r="AJ23" s="806"/>
      <c r="AK23" s="806"/>
      <c r="AL23" s="806"/>
      <c r="AM23" s="806"/>
      <c r="AN23" s="806"/>
      <c r="AO23" s="806"/>
      <c r="AP23" s="806"/>
      <c r="AQ23" s="806"/>
      <c r="AR23" s="806"/>
      <c r="AS23" s="806"/>
      <c r="AT23" s="806"/>
      <c r="AU23" s="805">
        <f>'SAME1 Flight Tests 8-27-09'!X34</f>
        <v>1.1599999999999999</v>
      </c>
      <c r="AV23" s="820">
        <f>'SAME1 Flight Tests 8-27-09'!Y34</f>
        <v>3.414307</v>
      </c>
      <c r="AW23" s="820">
        <f>'SAME1 Flight Tests 8-27-09'!Z34</f>
        <v>3.6637120000000003</v>
      </c>
      <c r="AX23" s="820">
        <f>'SAME1 Flight Tests 8-27-09'!AA34</f>
        <v>-6.4086874999999988E-4</v>
      </c>
      <c r="AY23" s="822"/>
      <c r="AZ23" s="822"/>
      <c r="BA23" s="820">
        <f>'SAME1 Flight Tests 8-27-09'!AC34</f>
        <v>4.9554546666666663</v>
      </c>
      <c r="BB23" s="822"/>
      <c r="BC23" s="822"/>
      <c r="BD23" s="820">
        <f>'SAME1 Flight Tests 8-27-09'!AB34</f>
        <v>5.9674839999999998</v>
      </c>
      <c r="BE23" s="820">
        <f>'SAME1 Flight Tests 8-27-09'!AD34</f>
        <v>4.7121579999999996</v>
      </c>
      <c r="BF23" s="826">
        <f>'SAME1 Flight Tests 8-27-09'!AE34</f>
        <v>65575</v>
      </c>
      <c r="BG23" s="806"/>
      <c r="BH23" s="806"/>
      <c r="BI23" s="805">
        <f>'SAME1 Flight Tests 8-27-09'!AF34</f>
        <v>20.278299999999998</v>
      </c>
      <c r="BJ23" s="805">
        <f>'SAME1 Flight Tests 8-27-09'!AG34</f>
        <v>25.268750000000001</v>
      </c>
      <c r="BK23" s="805">
        <f>'SAME1 Flight Tests 8-27-09'!AH34</f>
        <v>1.2553260000000002</v>
      </c>
      <c r="BL23" s="805">
        <f>'SAME1 Flight Tests 8-27-09'!AK34</f>
        <v>2574776.2051404528</v>
      </c>
      <c r="BM23" s="805">
        <f>'SAME1 Flight Tests 8-27-09'!AL34</f>
        <v>242.4741726367576</v>
      </c>
      <c r="BN23" s="806"/>
      <c r="BO23" s="805"/>
      <c r="BP23" s="806"/>
      <c r="BQ23" s="805">
        <f>'SAME1 Flight Tests 8-27-09'!AM34</f>
        <v>11.3709375</v>
      </c>
      <c r="BR23" s="816">
        <f>'SAME1 Flight Tests 8-27-09'!AP34</f>
        <v>9.4172911864210257E-2</v>
      </c>
      <c r="BS23" s="816">
        <f>'SAME1 Flight Tests 8-27-09'!AQ34</f>
        <v>0.18182992084451238</v>
      </c>
      <c r="BT23" s="816"/>
      <c r="BU23" s="816">
        <f>'SAME1 Flight Tests 8-27-09'!AS34</f>
        <v>2.2504596741074545</v>
      </c>
      <c r="BV23" s="816">
        <f>'SAME1 Flight Tests 8-27-09'!AT34</f>
        <v>6.7772939709597191E-2</v>
      </c>
      <c r="BW23" s="807">
        <f>'SAME1 Flight Tests 8-27-09'!BB34</f>
        <v>2574776.2051404528</v>
      </c>
      <c r="BX23" s="807">
        <f>'SAME1 Flight Tests 8-27-09'!BC34</f>
        <v>2535629.0541120409</v>
      </c>
      <c r="BY23" s="807">
        <f>'SAME1 Flight Tests 8-27-09'!BD34</f>
        <v>2322404.7347605485</v>
      </c>
      <c r="BZ23" s="806"/>
      <c r="CA23" s="805">
        <f>'SAME1 Flight Tests 8-27-09'!BG34</f>
        <v>0.26938326180257516</v>
      </c>
      <c r="CB23" s="805">
        <f>'SAME1 Flight Tests 8-27-09'!BF34</f>
        <v>0.45</v>
      </c>
      <c r="CC23" s="783"/>
      <c r="CD23" s="805"/>
      <c r="CE23" s="805">
        <f>'SAME1 Flight Tests 8-27-09'!BH34</f>
        <v>418.31918332608569</v>
      </c>
      <c r="CF23" s="818">
        <f>'SAME1 Flight Tests 8-27-09'!BI34</f>
        <v>1.1600000000000499</v>
      </c>
      <c r="CG23" s="818">
        <f>'SAME1 Flight Tests 8-27-09'!BJ34</f>
        <v>29</v>
      </c>
      <c r="CH23" s="818">
        <f>'SAME1 Flight Tests 8-27-09'!BK34</f>
        <v>0</v>
      </c>
      <c r="CI23" s="818">
        <f>'SAME1 Flight Tests 8-27-09'!BL34</f>
        <v>5.8815193965514712E-2</v>
      </c>
      <c r="CJ23" s="818">
        <f>'SAME1 Flight Tests 8-27-09'!BM34</f>
        <v>0.81189533499591737</v>
      </c>
      <c r="CK23" s="818">
        <f>'SAME1 Flight Tests 8-27-09'!BN34</f>
        <v>0.99990180832973863</v>
      </c>
      <c r="CL23" s="2014"/>
      <c r="CQ23" s="2018"/>
    </row>
    <row r="24" spans="1:95" s="2" customFormat="1" ht="16.5" hidden="1" customHeight="1" x14ac:dyDescent="0.25">
      <c r="A24" s="778">
        <v>1</v>
      </c>
      <c r="B24" s="779">
        <f>'SAME1 Flight Tests 8-27-09'!A35</f>
        <v>4</v>
      </c>
      <c r="C24" s="830" t="str">
        <f>'SAME1 Flight Tests 8-27-09'!B35</f>
        <v>Kapton</v>
      </c>
      <c r="D24" s="782"/>
      <c r="E24" s="779" t="str">
        <f>'SAME1 Flight Tests 8-27-09'!C35</f>
        <v>29 K a</v>
      </c>
      <c r="F24" s="779">
        <f>'SAME1 Flight Tests 8-27-09'!D35</f>
        <v>4</v>
      </c>
      <c r="G24" s="779" t="str">
        <f>'SAME1 Flight Tests 8-27-09'!E35</f>
        <v>29a</v>
      </c>
      <c r="H24" s="779" t="str">
        <f>'SAME1 Flight Tests 8-27-09'!F35</f>
        <v>after secondary aging</v>
      </c>
      <c r="I24" s="779">
        <f>'SAME1 Flight Tests 8-27-09'!G35</f>
        <v>271</v>
      </c>
      <c r="J24" s="791">
        <f>'SAME1 Flight Tests 8-27-09'!H35</f>
        <v>39353</v>
      </c>
      <c r="K24" s="779">
        <f>'SAME1 Flight Tests 8-27-09'!I35</f>
        <v>0</v>
      </c>
      <c r="L24" s="779" t="str">
        <f>'SAME1 Flight Tests 8-27-09'!J35</f>
        <v>n</v>
      </c>
      <c r="M24" s="779" t="str">
        <f>'SAME1 Flight Tests 8-27-09'!K35</f>
        <v>n</v>
      </c>
      <c r="N24" s="779">
        <f>'SAME1 Flight Tests 8-27-09'!L35</f>
        <v>8</v>
      </c>
      <c r="O24" s="804">
        <f>'SAME1 Flight Tests 8-27-09'!M35</f>
        <v>1.38</v>
      </c>
      <c r="P24" s="805">
        <f>'SAME1 Flight Tests 8-27-09'!N35</f>
        <v>60</v>
      </c>
      <c r="Q24" s="805">
        <f>'SAME1 Flight Tests 8-27-09'!O35</f>
        <v>720</v>
      </c>
      <c r="R24" s="805">
        <f>'SAME1 Flight Tests 8-27-09'!P35</f>
        <v>8</v>
      </c>
      <c r="S24" s="806"/>
      <c r="T24" s="806"/>
      <c r="U24" s="805">
        <f>'SAME1 Flight Tests 8-27-09'!Q35</f>
        <v>802.66666666666663</v>
      </c>
      <c r="V24" s="806"/>
      <c r="W24" s="806"/>
      <c r="X24" s="806"/>
      <c r="Y24" s="806"/>
      <c r="Z24" s="806"/>
      <c r="AA24" s="805" t="str">
        <f>'SAME1 Flight Tests 8-27-09'!R35</f>
        <v>n</v>
      </c>
      <c r="AB24" s="805" t="str">
        <f>'SAME1 Flight Tests 8-27-09'!S35</f>
        <v>n</v>
      </c>
      <c r="AC24" s="805">
        <f>'SAME1 Flight Tests 8-27-09'!T35</f>
        <v>1</v>
      </c>
      <c r="AD24" s="806"/>
      <c r="AE24" s="805">
        <f>'SAME1 Flight Tests 8-27-09'!U35</f>
        <v>10</v>
      </c>
      <c r="AF24" s="806"/>
      <c r="AG24" s="816">
        <f>'SAME1 Flight Tests 8-27-09'!V35</f>
        <v>3.852706928546E-2</v>
      </c>
      <c r="AH24" s="818">
        <f>'SAME1 Flight Tests 8-27-09'!W35</f>
        <v>0</v>
      </c>
      <c r="AI24" s="806"/>
      <c r="AJ24" s="806"/>
      <c r="AK24" s="806"/>
      <c r="AL24" s="806"/>
      <c r="AM24" s="806"/>
      <c r="AN24" s="806"/>
      <c r="AO24" s="806"/>
      <c r="AP24" s="806"/>
      <c r="AQ24" s="806"/>
      <c r="AR24" s="806"/>
      <c r="AS24" s="806"/>
      <c r="AT24" s="806"/>
      <c r="AU24" s="805">
        <f>'SAME1 Flight Tests 8-27-09'!X35</f>
        <v>1.1599999999999999</v>
      </c>
      <c r="AV24" s="820">
        <f>'SAME1 Flight Tests 8-27-09'!Y35</f>
        <v>3.4089354999999997</v>
      </c>
      <c r="AW24" s="820">
        <f>'SAME1 Flight Tests 8-27-09'!Z35</f>
        <v>4.826384</v>
      </c>
      <c r="AX24" s="820">
        <f>'SAME1 Flight Tests 8-27-09'!AA35</f>
        <v>-6.7138655000000002E-4</v>
      </c>
      <c r="AY24" s="822"/>
      <c r="AZ24" s="822"/>
      <c r="BA24" s="820">
        <f>'SAME1 Flight Tests 8-27-09'!AC35</f>
        <v>4.8267365</v>
      </c>
      <c r="BB24" s="822"/>
      <c r="BC24" s="822"/>
      <c r="BD24" s="820">
        <f>'SAME1 Flight Tests 8-27-09'!AB35</f>
        <v>5.4728638095238091</v>
      </c>
      <c r="BE24" s="820">
        <f>'SAME1 Flight Tests 8-27-09'!AD35</f>
        <v>4.6391295000000001</v>
      </c>
      <c r="BF24" s="826">
        <f>'SAME1 Flight Tests 8-27-09'!AE35</f>
        <v>24438.0952380952</v>
      </c>
      <c r="BG24" s="806"/>
      <c r="BH24" s="806"/>
      <c r="BI24" s="805">
        <f>'SAME1 Flight Tests 8-27-09'!AF35</f>
        <v>23.405499999999996</v>
      </c>
      <c r="BJ24" s="805">
        <f>'SAME1 Flight Tests 8-27-09'!AG35</f>
        <v>29.428500000000003</v>
      </c>
      <c r="BK24" s="805">
        <f>'SAME1 Flight Tests 8-27-09'!AH35</f>
        <v>0.833734309523809</v>
      </c>
      <c r="BL24" s="805">
        <f>'SAME1 Flight Tests 8-27-09'!AK35</f>
        <v>907364.97810586996</v>
      </c>
      <c r="BM24" s="805">
        <f>'SAME1 Flight Tests 8-27-09'!AL35</f>
        <v>150.78802566833693</v>
      </c>
      <c r="BN24" s="806"/>
      <c r="BO24" s="805"/>
      <c r="BP24" s="806"/>
      <c r="BQ24" s="805">
        <f>'SAME1 Flight Tests 8-27-09'!AM35</f>
        <v>13.242825000000002</v>
      </c>
      <c r="BR24" s="816">
        <f>'SAME1 Flight Tests 8-27-09'!AP35</f>
        <v>0.1661823293897764</v>
      </c>
      <c r="BS24" s="816">
        <f>'SAME1 Flight Tests 8-27-09'!AQ35</f>
        <v>0.27073199466111803</v>
      </c>
      <c r="BT24" s="816"/>
      <c r="BU24" s="816">
        <f>'SAME1 Flight Tests 8-27-09'!AS35</f>
        <v>2.010938112687044</v>
      </c>
      <c r="BV24" s="816">
        <f>'SAME1 Flight Tests 8-27-09'!AT35</f>
        <v>0.13019894699337761</v>
      </c>
      <c r="BW24" s="807">
        <f>'SAME1 Flight Tests 8-27-09'!BB35</f>
        <v>907364.97810586996</v>
      </c>
      <c r="BX24" s="807">
        <f>'SAME1 Flight Tests 8-27-09'!BC35</f>
        <v>892775.85412367515</v>
      </c>
      <c r="BY24" s="807">
        <f>'SAME1 Flight Tests 8-27-09'!BD35</f>
        <v>839406.24094740138</v>
      </c>
      <c r="BZ24" s="806"/>
      <c r="CA24" s="805">
        <f>'SAME1 Flight Tests 8-27-09'!BG35</f>
        <v>0.17891294195789892</v>
      </c>
      <c r="CB24" s="805">
        <f>'SAME1 Flight Tests 8-27-09'!BF35</f>
        <v>0.45</v>
      </c>
      <c r="CC24" s="783"/>
      <c r="CD24" s="805"/>
      <c r="CE24" s="805">
        <f>'SAME1 Flight Tests 8-27-09'!BH35</f>
        <v>418.31918332608569</v>
      </c>
      <c r="CF24" s="818">
        <f>'SAME1 Flight Tests 8-27-09'!BI35</f>
        <v>1.1600000000000499</v>
      </c>
      <c r="CG24" s="818">
        <f>'SAME1 Flight Tests 8-27-09'!BJ35</f>
        <v>29</v>
      </c>
      <c r="CH24" s="818">
        <f>'SAME1 Flight Tests 8-27-09'!BK35</f>
        <v>0</v>
      </c>
      <c r="CI24" s="818">
        <f>'SAME1 Flight Tests 8-27-09'!BL35</f>
        <v>6.849737068965224E-2</v>
      </c>
      <c r="CJ24" s="818">
        <f>'SAME1 Flight Tests 8-27-09'!BM35</f>
        <v>0.7945877467304856</v>
      </c>
      <c r="CK24" s="818">
        <f>'SAME1 Flight Tests 8-27-09'!BN35</f>
        <v>0.99998092741874123</v>
      </c>
      <c r="CL24" s="2014"/>
      <c r="CQ24" s="2018"/>
    </row>
    <row r="25" spans="1:95" s="2" customFormat="1" ht="16.5" customHeight="1" x14ac:dyDescent="0.25">
      <c r="A25" s="778">
        <v>1</v>
      </c>
      <c r="B25" s="779">
        <f>'SAME1 Flight Tests 8-27-09'!A36</f>
        <v>4</v>
      </c>
      <c r="C25" s="830" t="str">
        <f>'SAME1 Flight Tests 8-27-09'!B36</f>
        <v>Kapton</v>
      </c>
      <c r="D25" s="782"/>
      <c r="E25" s="779" t="str">
        <f>'SAME1 Flight Tests 8-27-09'!C36</f>
        <v>30 K</v>
      </c>
      <c r="F25" s="779">
        <f>'SAME1 Flight Tests 8-27-09'!D36</f>
        <v>5</v>
      </c>
      <c r="G25" s="779">
        <f>'SAME1 Flight Tests 8-27-09'!E36</f>
        <v>30</v>
      </c>
      <c r="H25" s="779" t="str">
        <f>'SAME1 Flight Tests 8-27-09'!F36</f>
        <v>Air flow down (4)</v>
      </c>
      <c r="I25" s="779">
        <f>'SAME1 Flight Tests 8-27-09'!G36</f>
        <v>272</v>
      </c>
      <c r="J25" s="791">
        <f>'SAME1 Flight Tests 8-27-09'!H36</f>
        <v>39354</v>
      </c>
      <c r="K25" s="779">
        <f>'SAME1 Flight Tests 8-27-09'!I36</f>
        <v>0</v>
      </c>
      <c r="L25" s="779" t="str">
        <f>'SAME1 Flight Tests 8-27-09'!J36</f>
        <v>n</v>
      </c>
      <c r="M25" s="779" t="str">
        <f>'SAME1 Flight Tests 8-27-09'!K36</f>
        <v>n</v>
      </c>
      <c r="N25" s="779">
        <f>'SAME1 Flight Tests 8-27-09'!L36</f>
        <v>4</v>
      </c>
      <c r="O25" s="804">
        <f>'SAME1 Flight Tests 8-27-09'!M36</f>
        <v>1.38</v>
      </c>
      <c r="P25" s="805">
        <f>'SAME1 Flight Tests 8-27-09'!N36</f>
        <v>60</v>
      </c>
      <c r="Q25" s="805">
        <f>'SAME1 Flight Tests 8-27-09'!O36</f>
        <v>11</v>
      </c>
      <c r="R25" s="805">
        <f>'SAME1 Flight Tests 8-27-09'!P36</f>
        <v>8</v>
      </c>
      <c r="S25" s="806"/>
      <c r="T25" s="806"/>
      <c r="U25" s="805">
        <f>'SAME1 Flight Tests 8-27-09'!Q36</f>
        <v>11</v>
      </c>
      <c r="V25" s="806"/>
      <c r="W25" s="806"/>
      <c r="X25" s="806"/>
      <c r="Y25" s="806"/>
      <c r="Z25" s="806"/>
      <c r="AA25" s="805" t="str">
        <f>'SAME1 Flight Tests 8-27-09'!R36</f>
        <v>n</v>
      </c>
      <c r="AB25" s="805" t="str">
        <f>'SAME1 Flight Tests 8-27-09'!S36</f>
        <v>n</v>
      </c>
      <c r="AC25" s="805">
        <f>'SAME1 Flight Tests 8-27-09'!T36</f>
        <v>1</v>
      </c>
      <c r="AD25" s="806"/>
      <c r="AE25" s="805">
        <f>'SAME1 Flight Tests 8-27-09'!U36</f>
        <v>10</v>
      </c>
      <c r="AF25" s="806"/>
      <c r="AG25" s="816">
        <f>'SAME1 Flight Tests 8-27-09'!V36</f>
        <v>3.852706928546E-2</v>
      </c>
      <c r="AH25" s="818">
        <f>'SAME1 Flight Tests 8-27-09'!W36</f>
        <v>0</v>
      </c>
      <c r="AI25" s="806"/>
      <c r="AJ25" s="806"/>
      <c r="AK25" s="806"/>
      <c r="AL25" s="806"/>
      <c r="AM25" s="806"/>
      <c r="AN25" s="806"/>
      <c r="AO25" s="806"/>
      <c r="AP25" s="806"/>
      <c r="AQ25" s="806"/>
      <c r="AR25" s="806"/>
      <c r="AS25" s="806"/>
      <c r="AT25" s="806"/>
      <c r="AU25" s="805">
        <f>'SAME1 Flight Tests 8-27-09'!X36</f>
        <v>1.0900000000000001</v>
      </c>
      <c r="AV25" s="820">
        <f>'SAME1 Flight Tests 8-27-09'!Y36</f>
        <v>3.3880618181818183</v>
      </c>
      <c r="AW25" s="820">
        <f>'SAME1 Flight Tests 8-27-09'!Z36</f>
        <v>4.2031577272727265</v>
      </c>
      <c r="AX25" s="820">
        <f>'SAME1 Flight Tests 8-27-09'!AA36</f>
        <v>4.559117727272727</v>
      </c>
      <c r="AY25" s="822"/>
      <c r="AZ25" s="822"/>
      <c r="BA25" s="820">
        <f>'SAME1 Flight Tests 8-27-09'!AC36</f>
        <v>4.9302524999999999</v>
      </c>
      <c r="BB25" s="822"/>
      <c r="BC25" s="822"/>
      <c r="BD25" s="820">
        <f>'SAME1 Flight Tests 8-27-09'!AB36</f>
        <v>5.8861463636363647</v>
      </c>
      <c r="BE25" s="820">
        <f>'SAME1 Flight Tests 8-27-09'!AD36</f>
        <v>4.6907199999999998</v>
      </c>
      <c r="BF25" s="826">
        <f>'SAME1 Flight Tests 8-27-09'!AE36</f>
        <v>51736.363636363603</v>
      </c>
      <c r="BG25" s="806"/>
      <c r="BH25" s="806"/>
      <c r="BI25" s="805">
        <f>'SAME1 Flight Tests 8-27-09'!AF36</f>
        <v>26.32386363636364</v>
      </c>
      <c r="BJ25" s="805">
        <f>'SAME1 Flight Tests 8-27-09'!AG36</f>
        <v>31.334590909090913</v>
      </c>
      <c r="BK25" s="805">
        <f>'SAME1 Flight Tests 8-27-09'!AH36</f>
        <v>1.1954263636363649</v>
      </c>
      <c r="BL25" s="805">
        <f>'SAME1 Flight Tests 8-27-09'!AK36</f>
        <v>1994241.0380439789</v>
      </c>
      <c r="BM25" s="805">
        <f>'SAME1 Flight Tests 8-27-09'!AL36</f>
        <v>228.59740301299937</v>
      </c>
      <c r="BN25" s="806"/>
      <c r="BO25" s="805"/>
      <c r="BP25" s="806"/>
      <c r="BQ25" s="805">
        <f>'SAME1 Flight Tests 8-27-09'!AM36</f>
        <v>14.100565909090911</v>
      </c>
      <c r="BR25" s="816">
        <f>'SAME1 Flight Tests 8-27-09'!AP36</f>
        <v>0.11462877287753323</v>
      </c>
      <c r="BS25" s="816">
        <f>'SAME1 Flight Tests 8-27-09'!AQ36</f>
        <v>0.21268225274370534</v>
      </c>
      <c r="BT25" s="816"/>
      <c r="BU25" s="816">
        <f>'SAME1 Flight Tests 8-27-09'!AS36</f>
        <v>2.1950254424894462</v>
      </c>
      <c r="BV25" s="816">
        <f>'SAME1 Flight Tests 8-27-09'!AT36</f>
        <v>8.4154014596173179E-2</v>
      </c>
      <c r="BW25" s="807">
        <f>'SAME1 Flight Tests 8-27-09'!BB36</f>
        <v>1994241.0380439789</v>
      </c>
      <c r="BX25" s="807">
        <f>'SAME1 Flight Tests 8-27-09'!BC36</f>
        <v>1963355.3157270353</v>
      </c>
      <c r="BY25" s="807">
        <f>'SAME1 Flight Tests 8-27-09'!BD36</f>
        <v>1813712.1599321368</v>
      </c>
      <c r="BZ25" s="806"/>
      <c r="CA25" s="805">
        <f>'SAME1 Flight Tests 8-27-09'!BG36</f>
        <v>0.25652926258291092</v>
      </c>
      <c r="CB25" s="805">
        <f>'SAME1 Flight Tests 8-27-09'!BF36</f>
        <v>0.45</v>
      </c>
      <c r="CC25" s="783"/>
      <c r="CD25" s="805"/>
      <c r="CE25" s="805" t="str">
        <f>'SAME1 Flight Tests 8-27-09'!BH36</f>
        <v>??</v>
      </c>
      <c r="CF25" s="818">
        <f>'SAME1 Flight Tests 8-27-09'!BI36</f>
        <v>1.0899999999999244</v>
      </c>
      <c r="CG25" s="818">
        <f>'SAME1 Flight Tests 8-27-09'!BJ36</f>
        <v>30</v>
      </c>
      <c r="CH25" s="818">
        <f>'SAME1 Flight Tests 8-27-09'!BK36</f>
        <v>0</v>
      </c>
      <c r="CI25" s="818">
        <f>'SAME1 Flight Tests 8-27-09'!BL36</f>
        <v>7.7617793995001225E-2</v>
      </c>
      <c r="CJ25" s="818">
        <f>'SAME1 Flight Tests 8-27-09'!BM36</f>
        <v>0.78512927076149452</v>
      </c>
      <c r="CK25" s="818">
        <f>'SAME1 Flight Tests 8-27-09'!BN36</f>
        <v>0.99989975973059164</v>
      </c>
      <c r="CL25" s="2014"/>
      <c r="CQ25" s="2018"/>
    </row>
    <row r="26" spans="1:95" s="2" customFormat="1" ht="16.5" customHeight="1" x14ac:dyDescent="0.25">
      <c r="A26" s="778">
        <v>1</v>
      </c>
      <c r="B26" s="779">
        <f>'SAME1 Flight Tests 8-27-09'!A40</f>
        <v>4</v>
      </c>
      <c r="C26" s="830" t="str">
        <f>'SAME1 Flight Tests 8-27-09'!B40</f>
        <v>Kapton</v>
      </c>
      <c r="D26" s="782"/>
      <c r="E26" s="779" t="str">
        <f>'SAME1 Flight Tests 8-27-09'!C40</f>
        <v>33 K</v>
      </c>
      <c r="F26" s="779">
        <f>'SAME1 Flight Tests 8-27-09'!D40</f>
        <v>6</v>
      </c>
      <c r="G26" s="779">
        <f>'SAME1 Flight Tests 8-27-09'!E40</f>
        <v>33</v>
      </c>
      <c r="H26" s="779" t="str">
        <f>'SAME1 Flight Tests 8-27-09'!F40</f>
        <v>lower flow (2)</v>
      </c>
      <c r="I26" s="779">
        <f>'SAME1 Flight Tests 8-27-09'!G40</f>
        <v>273</v>
      </c>
      <c r="J26" s="791">
        <f>'SAME1 Flight Tests 8-27-09'!H40</f>
        <v>39355</v>
      </c>
      <c r="K26" s="779">
        <f>'SAME1 Flight Tests 8-27-09'!I40</f>
        <v>0</v>
      </c>
      <c r="L26" s="779" t="str">
        <f>'SAME1 Flight Tests 8-27-09'!J40</f>
        <v>n</v>
      </c>
      <c r="M26" s="779" t="str">
        <f>'SAME1 Flight Tests 8-27-09'!K40</f>
        <v>n</v>
      </c>
      <c r="N26" s="779">
        <f>'SAME1 Flight Tests 8-27-09'!L40</f>
        <v>2</v>
      </c>
      <c r="O26" s="804">
        <f>'SAME1 Flight Tests 8-27-09'!M40</f>
        <v>1.38</v>
      </c>
      <c r="P26" s="805">
        <f>'SAME1 Flight Tests 8-27-09'!N40</f>
        <v>60</v>
      </c>
      <c r="Q26" s="805">
        <f>'SAME1 Flight Tests 8-27-09'!O40</f>
        <v>11</v>
      </c>
      <c r="R26" s="805">
        <f>'SAME1 Flight Tests 8-27-09'!P40</f>
        <v>8</v>
      </c>
      <c r="S26" s="806"/>
      <c r="T26" s="806"/>
      <c r="U26" s="805">
        <f>'SAME1 Flight Tests 8-27-09'!Q40</f>
        <v>11</v>
      </c>
      <c r="V26" s="806"/>
      <c r="W26" s="806"/>
      <c r="X26" s="806"/>
      <c r="Y26" s="806"/>
      <c r="Z26" s="806"/>
      <c r="AA26" s="805" t="str">
        <f>'SAME1 Flight Tests 8-27-09'!R40</f>
        <v>n</v>
      </c>
      <c r="AB26" s="805" t="str">
        <f>'SAME1 Flight Tests 8-27-09'!S40</f>
        <v>n</v>
      </c>
      <c r="AC26" s="805">
        <f>'SAME1 Flight Tests 8-27-09'!T40</f>
        <v>1</v>
      </c>
      <c r="AD26" s="806"/>
      <c r="AE26" s="805">
        <f>'SAME1 Flight Tests 8-27-09'!U40</f>
        <v>10</v>
      </c>
      <c r="AF26" s="806"/>
      <c r="AG26" s="816">
        <f>'SAME1 Flight Tests 8-27-09'!V40</f>
        <v>3.852706928546E-2</v>
      </c>
      <c r="AH26" s="818">
        <f>'SAME1 Flight Tests 8-27-09'!W40</f>
        <v>0</v>
      </c>
      <c r="AI26" s="806"/>
      <c r="AJ26" s="806"/>
      <c r="AK26" s="806"/>
      <c r="AL26" s="806"/>
      <c r="AM26" s="806"/>
      <c r="AN26" s="806"/>
      <c r="AO26" s="806"/>
      <c r="AP26" s="806"/>
      <c r="AQ26" s="806"/>
      <c r="AR26" s="806"/>
      <c r="AS26" s="806"/>
      <c r="AT26" s="806"/>
      <c r="AU26" s="805">
        <f>'SAME1 Flight Tests 8-27-09'!X40</f>
        <v>1.08</v>
      </c>
      <c r="AV26" s="820">
        <f>'SAME1 Flight Tests 8-27-09'!Y40</f>
        <v>3.3642119999999998</v>
      </c>
      <c r="AW26" s="820">
        <f>'SAME1 Flight Tests 8-27-09'!Z40</f>
        <v>5.0839389999999991</v>
      </c>
      <c r="AX26" s="820">
        <f>'SAME1 Flight Tests 8-27-09'!AA40</f>
        <v>4.6117100000000004</v>
      </c>
      <c r="AY26" s="822"/>
      <c r="AZ26" s="822"/>
      <c r="BA26" s="820">
        <f>'SAME1 Flight Tests 8-27-09'!AC40</f>
        <v>4.8924564999999998</v>
      </c>
      <c r="BB26" s="822"/>
      <c r="BC26" s="822"/>
      <c r="BD26" s="820">
        <f>'SAME1 Flight Tests 8-27-09'!AB40</f>
        <v>5.7856904999999994</v>
      </c>
      <c r="BE26" s="820">
        <f>'SAME1 Flight Tests 8-27-09'!AD40</f>
        <v>4.6646415000000001</v>
      </c>
      <c r="BF26" s="826">
        <f>'SAME1 Flight Tests 8-27-09'!AE40</f>
        <v>36820</v>
      </c>
      <c r="BG26" s="806"/>
      <c r="BH26" s="806"/>
      <c r="BI26" s="805">
        <f>'SAME1 Flight Tests 8-27-09'!AF40</f>
        <v>29.332799999999999</v>
      </c>
      <c r="BJ26" s="805">
        <f>'SAME1 Flight Tests 8-27-09'!AG40</f>
        <v>39.795949999999998</v>
      </c>
      <c r="BK26" s="805">
        <f>'SAME1 Flight Tests 8-27-09'!AH40</f>
        <v>1.1210489999999993</v>
      </c>
      <c r="BL26" s="805">
        <f>'SAME1 Flight Tests 8-27-09'!AK40</f>
        <v>1390760.7766112036</v>
      </c>
      <c r="BM26" s="805">
        <f>'SAME1 Flight Tests 8-27-09'!AL40</f>
        <v>211.79027632252951</v>
      </c>
      <c r="BN26" s="806"/>
      <c r="BO26" s="805"/>
      <c r="BP26" s="806"/>
      <c r="BQ26" s="805">
        <f>'SAME1 Flight Tests 8-27-09'!AM40</f>
        <v>17.908177500000001</v>
      </c>
      <c r="BR26" s="816">
        <f>'SAME1 Flight Tests 8-27-09'!AP40</f>
        <v>0.15228375712362852</v>
      </c>
      <c r="BS26" s="816">
        <f>'SAME1 Flight Tests 8-27-09'!AQ40</f>
        <v>0.25967162312878556</v>
      </c>
      <c r="BT26" s="816"/>
      <c r="BU26" s="816">
        <f>'SAME1 Flight Tests 8-27-09'!AS40</f>
        <v>2.0761780775587804</v>
      </c>
      <c r="BV26" s="816">
        <f>'SAME1 Flight Tests 8-27-09'!AT40</f>
        <v>0.11661868188901976</v>
      </c>
      <c r="BW26" s="807">
        <f>'SAME1 Flight Tests 8-27-09'!BB40</f>
        <v>1390760.7766112036</v>
      </c>
      <c r="BX26" s="807">
        <f>'SAME1 Flight Tests 8-27-09'!BC40</f>
        <v>1368779.8677150367</v>
      </c>
      <c r="BY26" s="807">
        <f>'SAME1 Flight Tests 8-27-09'!BD40</f>
        <v>1276536.5056864277</v>
      </c>
      <c r="BZ26" s="806"/>
      <c r="CA26" s="805">
        <f>'SAME1 Flight Tests 8-27-09'!BG40</f>
        <v>0.24056845493562215</v>
      </c>
      <c r="CB26" s="805">
        <f>'SAME1 Flight Tests 8-27-09'!BF40</f>
        <v>0.45</v>
      </c>
      <c r="CC26" s="783"/>
      <c r="CD26" s="805"/>
      <c r="CE26" s="805">
        <f>'SAME1 Flight Tests 8-27-09'!BH40</f>
        <v>417.30093380418288</v>
      </c>
      <c r="CF26" s="818">
        <f>'SAME1 Flight Tests 8-27-09'!BI40</f>
        <v>1.0800000000000809</v>
      </c>
      <c r="CG26" s="818">
        <f>'SAME1 Flight Tests 8-27-09'!BJ40</f>
        <v>33</v>
      </c>
      <c r="CH26" s="818">
        <f>'SAME1 Flight Tests 8-27-09'!BK40</f>
        <v>0</v>
      </c>
      <c r="CI26" s="818">
        <f>'SAME1 Flight Tests 8-27-09'!BL40</f>
        <v>9.9489874999992553E-2</v>
      </c>
      <c r="CJ26" s="818">
        <f>'SAME1 Flight Tests 8-27-09'!BM40</f>
        <v>0.77334482887366651</v>
      </c>
      <c r="CK26" s="818">
        <f>'SAME1 Flight Tests 8-27-09'!BN40</f>
        <v>0.99995227000727827</v>
      </c>
      <c r="CL26" s="2014"/>
      <c r="CQ26" s="2018"/>
    </row>
    <row r="27" spans="1:95" s="2" customFormat="1" ht="16.5" customHeight="1" x14ac:dyDescent="0.25">
      <c r="A27" s="778">
        <v>1</v>
      </c>
      <c r="B27" s="779">
        <f>'SAME1 Flight Tests 8-27-09'!A65</f>
        <v>5</v>
      </c>
      <c r="C27" s="830" t="str">
        <f>'SAME1 Flight Tests 8-27-09'!B65</f>
        <v>Kapton</v>
      </c>
      <c r="D27" s="782"/>
      <c r="E27" s="779" t="str">
        <f>'SAME1 Flight Tests 8-27-09'!C65</f>
        <v>47 K</v>
      </c>
      <c r="F27" s="779">
        <f>'SAME1 Flight Tests 8-27-09'!D65</f>
        <v>4</v>
      </c>
      <c r="G27" s="779">
        <f>'SAME1 Flight Tests 8-27-09'!E65</f>
        <v>47</v>
      </c>
      <c r="H27" s="779" t="str">
        <f>'SAME1 Flight Tests 8-27-09'!F65</f>
        <v>High Temp Aging</v>
      </c>
      <c r="I27" s="779">
        <f>'SAME1 Flight Tests 8-27-09'!G65</f>
        <v>278</v>
      </c>
      <c r="J27" s="791">
        <f>'SAME1 Flight Tests 8-27-09'!H65</f>
        <v>39360</v>
      </c>
      <c r="K27" s="779">
        <f>'SAME1 Flight Tests 8-27-09'!I65</f>
        <v>0</v>
      </c>
      <c r="L27" s="779" t="str">
        <f>'SAME1 Flight Tests 8-27-09'!J65</f>
        <v>n</v>
      </c>
      <c r="M27" s="779" t="str">
        <f>'SAME1 Flight Tests 8-27-09'!K65</f>
        <v>n</v>
      </c>
      <c r="N27" s="779">
        <f>'SAME1 Flight Tests 8-27-09'!L65</f>
        <v>8</v>
      </c>
      <c r="O27" s="804">
        <f>'SAME1 Flight Tests 8-27-09'!M65</f>
        <v>1.48</v>
      </c>
      <c r="P27" s="805">
        <f>'SAME1 Flight Tests 8-27-09'!N65</f>
        <v>20</v>
      </c>
      <c r="Q27" s="805">
        <f>'SAME1 Flight Tests 8-27-09'!O65</f>
        <v>11</v>
      </c>
      <c r="R27" s="805">
        <f>'SAME1 Flight Tests 8-27-09'!P65</f>
        <v>8</v>
      </c>
      <c r="S27" s="806"/>
      <c r="T27" s="806"/>
      <c r="U27" s="805">
        <f>'SAME1 Flight Tests 8-27-09'!Q65</f>
        <v>11</v>
      </c>
      <c r="V27" s="806"/>
      <c r="W27" s="806"/>
      <c r="X27" s="806"/>
      <c r="Y27" s="806"/>
      <c r="Z27" s="806"/>
      <c r="AA27" s="805" t="str">
        <f>'SAME1 Flight Tests 8-27-09'!R65</f>
        <v>n</v>
      </c>
      <c r="AB27" s="805" t="str">
        <f>'SAME1 Flight Tests 8-27-09'!S65</f>
        <v>n</v>
      </c>
      <c r="AC27" s="805">
        <f>'SAME1 Flight Tests 8-27-09'!T65</f>
        <v>1</v>
      </c>
      <c r="AD27" s="806"/>
      <c r="AE27" s="805">
        <f>'SAME1 Flight Tests 8-27-09'!U65</f>
        <v>10</v>
      </c>
      <c r="AF27" s="806"/>
      <c r="AG27" s="816">
        <f>'SAME1 Flight Tests 8-27-09'!V65</f>
        <v>3.852706928546E-2</v>
      </c>
      <c r="AH27" s="818">
        <f>'SAME1 Flight Tests 8-27-09'!W65</f>
        <v>0</v>
      </c>
      <c r="AI27" s="806"/>
      <c r="AJ27" s="806"/>
      <c r="AK27" s="806"/>
      <c r="AL27" s="806"/>
      <c r="AM27" s="806"/>
      <c r="AN27" s="806"/>
      <c r="AO27" s="806"/>
      <c r="AP27" s="806"/>
      <c r="AQ27" s="806"/>
      <c r="AR27" s="806"/>
      <c r="AS27" s="806"/>
      <c r="AT27" s="806"/>
      <c r="AU27" s="805">
        <f>'SAME1 Flight Tests 8-27-09'!X65</f>
        <v>1.99</v>
      </c>
      <c r="AV27" s="820">
        <f>'SAME1 Flight Tests 8-27-09'!Y65</f>
        <v>3.3899690000000007</v>
      </c>
      <c r="AW27" s="820">
        <f>'SAME1 Flight Tests 8-27-09'!Z65</f>
        <v>5.6411435000000001</v>
      </c>
      <c r="AX27" s="820">
        <f>'SAME1 Flight Tests 8-27-09'!AA65</f>
        <v>-6.5612754999999981E-4</v>
      </c>
      <c r="AY27" s="822"/>
      <c r="AZ27" s="822"/>
      <c r="BA27" s="820">
        <f>'SAME1 Flight Tests 8-27-09'!AC65</f>
        <v>4.898957499999999</v>
      </c>
      <c r="BB27" s="822"/>
      <c r="BC27" s="822"/>
      <c r="BD27" s="820">
        <f>'SAME1 Flight Tests 8-27-09'!AB65</f>
        <v>6.4548480000000001</v>
      </c>
      <c r="BE27" s="820">
        <f>'SAME1 Flight Tests 8-27-09'!AD65</f>
        <v>4.6911924999999997</v>
      </c>
      <c r="BF27" s="826">
        <f>'SAME1 Flight Tests 8-27-09'!AE65</f>
        <v>44955</v>
      </c>
      <c r="BG27" s="806"/>
      <c r="BH27" s="806"/>
      <c r="BI27" s="805">
        <f>'SAME1 Flight Tests 8-27-09'!AF65</f>
        <v>47.363099999999996</v>
      </c>
      <c r="BJ27" s="805">
        <f>'SAME1 Flight Tests 8-27-09'!AG65</f>
        <v>60.055600000000005</v>
      </c>
      <c r="BK27" s="805">
        <f>'SAME1 Flight Tests 8-27-09'!AH65</f>
        <v>1.7636555000000005</v>
      </c>
      <c r="BL27" s="805">
        <f>'SAME1 Flight Tests 8-27-09'!AK65</f>
        <v>1717019.5729101424</v>
      </c>
      <c r="BM27" s="805">
        <f>'SAME1 Flight Tests 8-27-09'!AL65</f>
        <v>375.20876029198155</v>
      </c>
      <c r="BN27" s="806"/>
      <c r="BO27" s="805"/>
      <c r="BP27" s="806"/>
      <c r="BQ27" s="805">
        <f>'SAME1 Flight Tests 8-27-09'!AM65</f>
        <v>27.025020000000001</v>
      </c>
      <c r="BR27" s="816">
        <f>'SAME1 Flight Tests 8-27-09'!AP65</f>
        <v>0.21852328663676657</v>
      </c>
      <c r="BS27" s="816">
        <f>'SAME1 Flight Tests 8-27-09'!AQ65</f>
        <v>0.2776255099104501</v>
      </c>
      <c r="BT27" s="816"/>
      <c r="BU27" s="816">
        <f>'SAME1 Flight Tests 8-27-09'!AS65</f>
        <v>1.6311173997752317</v>
      </c>
      <c r="BV27" s="816">
        <f>'SAME1 Flight Tests 8-27-09'!AT65</f>
        <v>0.19387280822319733</v>
      </c>
      <c r="BW27" s="807">
        <f>'SAME1 Flight Tests 8-27-09'!BB65</f>
        <v>1717019.5729101424</v>
      </c>
      <c r="BX27" s="807">
        <f>'SAME1 Flight Tests 8-27-09'!BC65</f>
        <v>1690182.2084498715</v>
      </c>
      <c r="BY27" s="807">
        <f>'SAME1 Flight Tests 8-27-09'!BD65</f>
        <v>1568066.3659459737</v>
      </c>
      <c r="BZ27" s="806"/>
      <c r="CA27" s="805">
        <f>'SAME1 Flight Tests 8-27-09'!BG65</f>
        <v>0.3784668454935623</v>
      </c>
      <c r="CB27" s="805">
        <f>'SAME1 Flight Tests 8-27-09'!BF65</f>
        <v>0.45</v>
      </c>
      <c r="CC27" s="783"/>
      <c r="CD27" s="805"/>
      <c r="CE27" s="805">
        <f>'SAME1 Flight Tests 8-27-09'!BH65</f>
        <v>581.04830756229353</v>
      </c>
      <c r="CF27" s="818">
        <f>'SAME1 Flight Tests 8-27-09'!BI65</f>
        <v>1.9899999999999363</v>
      </c>
      <c r="CG27" s="818">
        <f>'SAME1 Flight Tests 8-27-09'!BJ65</f>
        <v>47</v>
      </c>
      <c r="CH27" s="818">
        <f>'SAME1 Flight Tests 8-27-09'!BK65</f>
        <v>0</v>
      </c>
      <c r="CI27" s="818">
        <f>'SAME1 Flight Tests 8-27-09'!BL65</f>
        <v>8.1482472361811664E-2</v>
      </c>
      <c r="CJ27" s="818">
        <f>'SAME1 Flight Tests 8-27-09'!BM65</f>
        <v>0.97030525590101413</v>
      </c>
      <c r="CK27" s="818">
        <f>'SAME1 Flight Tests 8-27-09'!BN65</f>
        <v>0.99999999997823097</v>
      </c>
      <c r="CL27" s="2014"/>
      <c r="CQ27" s="2018"/>
    </row>
    <row r="28" spans="1:95" s="2" customFormat="1" ht="16.5" hidden="1" customHeight="1" x14ac:dyDescent="0.25">
      <c r="A28" s="778">
        <v>1</v>
      </c>
      <c r="B28" s="779">
        <f>'SAME1 Flight Tests 8-27-09'!A66</f>
        <v>5</v>
      </c>
      <c r="C28" s="830" t="str">
        <f>'SAME1 Flight Tests 8-27-09'!B66</f>
        <v>Kapton</v>
      </c>
      <c r="D28" s="782"/>
      <c r="E28" s="779" t="str">
        <f>'SAME1 Flight Tests 8-27-09'!C66</f>
        <v>47 Ka</v>
      </c>
      <c r="F28" s="779">
        <f>'SAME1 Flight Tests 8-27-09'!D66</f>
        <v>4</v>
      </c>
      <c r="G28" s="779" t="str">
        <f>'SAME1 Flight Tests 8-27-09'!E66</f>
        <v>47a</v>
      </c>
      <c r="H28" s="779" t="str">
        <f>'SAME1 Flight Tests 8-27-09'!F66</f>
        <v>Aging</v>
      </c>
      <c r="I28" s="779">
        <f>'SAME1 Flight Tests 8-27-09'!G66</f>
        <v>278</v>
      </c>
      <c r="J28" s="791">
        <f>'SAME1 Flight Tests 8-27-09'!H66</f>
        <v>39360</v>
      </c>
      <c r="K28" s="779">
        <f>'SAME1 Flight Tests 8-27-09'!I66</f>
        <v>0</v>
      </c>
      <c r="L28" s="779" t="str">
        <f>'SAME1 Flight Tests 8-27-09'!J66</f>
        <v>n</v>
      </c>
      <c r="M28" s="779" t="str">
        <f>'SAME1 Flight Tests 8-27-09'!K66</f>
        <v>n</v>
      </c>
      <c r="N28" s="779">
        <f>'SAME1 Flight Tests 8-27-09'!L66</f>
        <v>8</v>
      </c>
      <c r="O28" s="804">
        <f>'SAME1 Flight Tests 8-27-09'!M66</f>
        <v>1.48</v>
      </c>
      <c r="P28" s="805">
        <f>'SAME1 Flight Tests 8-27-09'!N66</f>
        <v>20</v>
      </c>
      <c r="Q28" s="805">
        <f>'SAME1 Flight Tests 8-27-09'!O66</f>
        <v>720</v>
      </c>
      <c r="R28" s="805">
        <f>'SAME1 Flight Tests 8-27-09'!P66</f>
        <v>8</v>
      </c>
      <c r="S28" s="806"/>
      <c r="T28" s="806"/>
      <c r="U28" s="805">
        <f>'SAME1 Flight Tests 8-27-09'!Q66</f>
        <v>731</v>
      </c>
      <c r="V28" s="806"/>
      <c r="W28" s="806"/>
      <c r="X28" s="806"/>
      <c r="Y28" s="806"/>
      <c r="Z28" s="806"/>
      <c r="AA28" s="805" t="str">
        <f>'SAME1 Flight Tests 8-27-09'!R66</f>
        <v>n</v>
      </c>
      <c r="AB28" s="805" t="str">
        <f>'SAME1 Flight Tests 8-27-09'!S66</f>
        <v>n</v>
      </c>
      <c r="AC28" s="805">
        <f>'SAME1 Flight Tests 8-27-09'!T66</f>
        <v>1</v>
      </c>
      <c r="AD28" s="806"/>
      <c r="AE28" s="805">
        <f>'SAME1 Flight Tests 8-27-09'!U66</f>
        <v>10</v>
      </c>
      <c r="AF28" s="806"/>
      <c r="AG28" s="816">
        <f>'SAME1 Flight Tests 8-27-09'!V66</f>
        <v>3.852706928546E-2</v>
      </c>
      <c r="AH28" s="818">
        <f>'SAME1 Flight Tests 8-27-09'!W66</f>
        <v>0</v>
      </c>
      <c r="AI28" s="806"/>
      <c r="AJ28" s="806"/>
      <c r="AK28" s="806"/>
      <c r="AL28" s="806"/>
      <c r="AM28" s="806"/>
      <c r="AN28" s="806"/>
      <c r="AO28" s="806"/>
      <c r="AP28" s="806"/>
      <c r="AQ28" s="806"/>
      <c r="AR28" s="806"/>
      <c r="AS28" s="806"/>
      <c r="AT28" s="806"/>
      <c r="AU28" s="805">
        <f>'SAME1 Flight Tests 8-27-09'!X66</f>
        <v>1.99</v>
      </c>
      <c r="AV28" s="820">
        <f>'SAME1 Flight Tests 8-27-09'!Y66</f>
        <v>3.3815460000000002</v>
      </c>
      <c r="AW28" s="820">
        <f>'SAME1 Flight Tests 8-27-09'!Z66</f>
        <v>5.8833320000000011</v>
      </c>
      <c r="AX28" s="820">
        <f>'SAME1 Flight Tests 8-27-09'!AA66</f>
        <v>-6.2561029999999985E-4</v>
      </c>
      <c r="AY28" s="822"/>
      <c r="AZ28" s="822"/>
      <c r="BA28" s="820">
        <f>'SAME1 Flight Tests 8-27-09'!AC66</f>
        <v>4.8104844999999994</v>
      </c>
      <c r="BB28" s="822"/>
      <c r="BC28" s="822"/>
      <c r="BD28" s="820">
        <f>'SAME1 Flight Tests 8-27-09'!AB66</f>
        <v>5.8091734999999991</v>
      </c>
      <c r="BE28" s="820">
        <f>'SAME1 Flight Tests 8-27-09'!AD66</f>
        <v>4.6514144999999996</v>
      </c>
      <c r="BF28" s="826">
        <f>'SAME1 Flight Tests 8-27-09'!AE66</f>
        <v>23400</v>
      </c>
      <c r="BG28" s="806"/>
      <c r="BH28" s="806"/>
      <c r="BI28" s="805">
        <f>'SAME1 Flight Tests 8-27-09'!AF66</f>
        <v>50.152600000000007</v>
      </c>
      <c r="BJ28" s="805">
        <f>'SAME1 Flight Tests 8-27-09'!AG66</f>
        <v>63.725150000000021</v>
      </c>
      <c r="BK28" s="805">
        <f>'SAME1 Flight Tests 8-27-09'!AH66</f>
        <v>1.1577589999999995</v>
      </c>
      <c r="BL28" s="805">
        <f>'SAME1 Flight Tests 8-27-09'!AK66</f>
        <v>867560.40934092866</v>
      </c>
      <c r="BM28" s="805">
        <f>'SAME1 Flight Tests 8-27-09'!AL66</f>
        <v>220.02864863456827</v>
      </c>
      <c r="BN28" s="806"/>
      <c r="BO28" s="805"/>
      <c r="BP28" s="806"/>
      <c r="BQ28" s="805">
        <f>'SAME1 Flight Tests 8-27-09'!AM66</f>
        <v>28.67631750000001</v>
      </c>
      <c r="BR28" s="816">
        <f>'SAME1 Flight Tests 8-27-09'!AP66</f>
        <v>0.25361766888569798</v>
      </c>
      <c r="BS28" s="816">
        <f>'SAME1 Flight Tests 8-27-09'!AQ66</f>
        <v>0.35543723128901628</v>
      </c>
      <c r="BT28" s="816"/>
      <c r="BU28" s="816">
        <f>'SAME1 Flight Tests 8-27-09'!AS66</f>
        <v>1.7877634750699363</v>
      </c>
      <c r="BV28" s="816">
        <f>'SAME1 Flight Tests 8-27-09'!AT66</f>
        <v>0.21423370617576701</v>
      </c>
      <c r="BW28" s="807">
        <f>'SAME1 Flight Tests 8-27-09'!BB66</f>
        <v>867560.40934092866</v>
      </c>
      <c r="BX28" s="807">
        <f>'SAME1 Flight Tests 8-27-09'!BC66</f>
        <v>853591.01042266958</v>
      </c>
      <c r="BY28" s="807">
        <f>'SAME1 Flight Tests 8-27-09'!BD66</f>
        <v>803118.96476582892</v>
      </c>
      <c r="BZ28" s="806"/>
      <c r="CA28" s="805">
        <f>'SAME1 Flight Tests 8-27-09'!BG66</f>
        <v>0.24844613733905568</v>
      </c>
      <c r="CB28" s="805">
        <f>'SAME1 Flight Tests 8-27-09'!BF66</f>
        <v>0.45</v>
      </c>
      <c r="CC28" s="783"/>
      <c r="CD28" s="805"/>
      <c r="CE28" s="805">
        <f>'SAME1 Flight Tests 8-27-09'!BH66</f>
        <v>581.04830756229353</v>
      </c>
      <c r="CF28" s="818">
        <f>'SAME1 Flight Tests 8-27-09'!BI66</f>
        <v>1.9899999999999363</v>
      </c>
      <c r="CG28" s="818">
        <f>'SAME1 Flight Tests 8-27-09'!BJ66</f>
        <v>47</v>
      </c>
      <c r="CH28" s="818">
        <f>'SAME1 Flight Tests 8-27-09'!BK66</f>
        <v>0</v>
      </c>
      <c r="CI28" s="818">
        <f>'SAME1 Flight Tests 8-27-09'!BL66</f>
        <v>8.6461258793972651E-2</v>
      </c>
      <c r="CJ28" s="818">
        <f>'SAME1 Flight Tests 8-27-09'!BM66</f>
        <v>0.81833761676324279</v>
      </c>
      <c r="CK28" s="818">
        <f>'SAME1 Flight Tests 8-27-09'!BN66</f>
        <v>0.99999944881779568</v>
      </c>
      <c r="CL28" s="2014"/>
      <c r="CQ28" s="2018"/>
    </row>
    <row r="29" spans="1:95" s="2" customFormat="1" ht="16.5" customHeight="1" x14ac:dyDescent="0.25">
      <c r="A29" s="780">
        <v>2</v>
      </c>
      <c r="B29" s="784">
        <f>'SAME R Results'!A6</f>
        <v>1</v>
      </c>
      <c r="C29" s="831" t="str">
        <f>'SAME R Results'!B6</f>
        <v>Kapton</v>
      </c>
      <c r="D29" s="784" t="str">
        <f>'SAME R Results'!C6</f>
        <v>K01</v>
      </c>
      <c r="E29" s="784" t="str">
        <f>'SAME R Results'!D6</f>
        <v>4K</v>
      </c>
      <c r="F29" s="784">
        <f>'SAME R Results'!E6</f>
        <v>4</v>
      </c>
      <c r="G29" s="784">
        <f>'SAME R Results'!F6</f>
        <v>51</v>
      </c>
      <c r="H29" s="785" t="str">
        <f>'SAME R Results'!G6</f>
        <v>Baseline new formula</v>
      </c>
      <c r="I29" s="784" t="str">
        <f>'SAME R Results'!H6</f>
        <v>202 12:00</v>
      </c>
      <c r="J29" s="786">
        <f>'SAME R Results'!I6</f>
        <v>40380.333333333336</v>
      </c>
      <c r="K29" s="784">
        <f>'SAME R Results'!J6</f>
        <v>0</v>
      </c>
      <c r="L29" s="788"/>
      <c r="M29" s="788"/>
      <c r="N29" s="784">
        <f>'SAME R Results'!K6</f>
        <v>8.1</v>
      </c>
      <c r="O29" s="793">
        <f>'SAME R Results'!L6</f>
        <v>1.38</v>
      </c>
      <c r="P29" s="784">
        <f>'SAME R Results'!M6</f>
        <v>60</v>
      </c>
      <c r="Q29" s="784">
        <f>'SAME R Results'!N6</f>
        <v>11</v>
      </c>
      <c r="R29" s="784">
        <f>'SAME R Results'!O6</f>
        <v>8</v>
      </c>
      <c r="S29" s="784" t="str">
        <f>'SAME R Results'!P6</f>
        <v>n</v>
      </c>
      <c r="T29" s="784">
        <f>'SAME R Results'!Q6</f>
        <v>0</v>
      </c>
      <c r="U29" s="784">
        <f>'SAME R Results'!R6</f>
        <v>38.142857142857146</v>
      </c>
      <c r="V29" s="784" t="str">
        <f>'SAME R Results'!S6</f>
        <v>y</v>
      </c>
      <c r="W29" s="784" t="str">
        <f>'SAME R Results'!T6</f>
        <v>?</v>
      </c>
      <c r="X29" s="784" t="str">
        <f>'SAME R Results'!U6</f>
        <v>n</v>
      </c>
      <c r="Y29" s="784" t="str">
        <f>'SAME R Results'!V6</f>
        <v>y</v>
      </c>
      <c r="Z29" s="784" t="str">
        <f>'SAME R Results'!W6</f>
        <v>y</v>
      </c>
      <c r="AA29" s="784" t="str">
        <f>'SAME R Results'!X6</f>
        <v>n</v>
      </c>
      <c r="AB29" s="784" t="str">
        <f>'SAME R Results'!Y6</f>
        <v>n</v>
      </c>
      <c r="AC29" s="789"/>
      <c r="AD29" s="784" t="str">
        <f>'SAME R Results'!Z6</f>
        <v>y</v>
      </c>
      <c r="AE29" s="784">
        <f>'SAME R Results'!AA6</f>
        <v>10</v>
      </c>
      <c r="AF29" s="784" t="str">
        <f>'SAME R Results'!AB6</f>
        <v>y</v>
      </c>
      <c r="AG29" s="817">
        <f>'SAME R Results'!AC6</f>
        <v>3.852706928546E-2</v>
      </c>
      <c r="AH29" s="819">
        <f>'SAME R Results'!AD6</f>
        <v>0</v>
      </c>
      <c r="AI29" s="784">
        <f>'SAME R Results'!AE6</f>
        <v>0</v>
      </c>
      <c r="AJ29" s="784">
        <f>'SAME R Results'!AF6</f>
        <v>180</v>
      </c>
      <c r="AK29" s="784">
        <f>'SAME R Results'!AG6</f>
        <v>0</v>
      </c>
      <c r="AL29" s="784" t="str">
        <f>'SAME R Results'!AH6</f>
        <v>n</v>
      </c>
      <c r="AM29" s="784" t="str">
        <f>'SAME R Results'!AI6</f>
        <v>y</v>
      </c>
      <c r="AN29" s="784" t="str">
        <f>'SAME R Results'!AJ6</f>
        <v>y</v>
      </c>
      <c r="AO29" s="784" t="str">
        <f>'SAME R Results'!AK6</f>
        <v>n</v>
      </c>
      <c r="AP29" s="784" t="str">
        <f>'SAME R Results'!AL6</f>
        <v>n</v>
      </c>
      <c r="AQ29" s="784" t="str">
        <f>'SAME R Results'!AM6</f>
        <v>y</v>
      </c>
      <c r="AR29" s="817">
        <f>'SAME R Results'!AN6</f>
        <v>3.852706928546E-2</v>
      </c>
      <c r="AS29" s="819">
        <f>'SAME R Results'!AO6</f>
        <v>0</v>
      </c>
      <c r="AT29" s="784">
        <f>'SAME R Results'!AP6</f>
        <v>0</v>
      </c>
      <c r="AU29" s="789"/>
      <c r="AV29" s="821">
        <f>'SAME R Results'!AQ6</f>
        <v>0</v>
      </c>
      <c r="AW29" s="821">
        <f>'SAME R Results'!AR6</f>
        <v>0.4175567</v>
      </c>
      <c r="AX29" s="821">
        <f>'SAME R Results'!AS6</f>
        <v>0</v>
      </c>
      <c r="AY29" s="821">
        <f>'SAME R Results'!AT6</f>
        <v>0</v>
      </c>
      <c r="AZ29" s="824"/>
      <c r="BA29" s="824"/>
      <c r="BB29" s="821">
        <f>'SAME R Results'!AU6</f>
        <v>5.9158320000000007E-2</v>
      </c>
      <c r="BC29" s="821">
        <f>'SAME R Results'!AV6</f>
        <v>2.5772090000000004E-2</v>
      </c>
      <c r="BD29" s="821">
        <f>'SAME R Results'!AW6</f>
        <v>5.2833100000000002</v>
      </c>
      <c r="BE29" s="821">
        <f>'SAME R Results'!AX6</f>
        <v>4.6948999999999996</v>
      </c>
      <c r="BF29" s="827">
        <f>'SAME R Results'!AY6</f>
        <v>47624.95</v>
      </c>
      <c r="BG29" s="784">
        <f>'SAME R Results'!AZ6</f>
        <v>0.12976084999999998</v>
      </c>
      <c r="BH29" s="784">
        <f>'SAME R Results'!BA6</f>
        <v>7.8816036857303803E-2</v>
      </c>
      <c r="BI29" s="789"/>
      <c r="BJ29" s="784">
        <f>'SAME R Results'!BB6</f>
        <v>2.7621500000000001</v>
      </c>
      <c r="BK29" s="784">
        <f>'SAME R Results'!BC6</f>
        <v>0.58841000000000054</v>
      </c>
      <c r="BL29" s="784">
        <f>'SAME R Results'!BD6</f>
        <v>1825597.0139817814</v>
      </c>
      <c r="BM29" s="784">
        <f>'SAME R Results'!BE6</f>
        <v>102.91459773449184</v>
      </c>
      <c r="BN29" s="784">
        <f>'SAME R Results'!BF6</f>
        <v>3.3386230000000003E-2</v>
      </c>
      <c r="BO29" s="784">
        <f>'SAME R Results'!BG6</f>
        <v>1.2736203285674045E-2</v>
      </c>
      <c r="BP29" s="789"/>
      <c r="BQ29" s="784">
        <f>'SAME R Results'!BH6</f>
        <v>1.2429675</v>
      </c>
      <c r="BR29" s="817">
        <f>'SAME R Results'!BI6</f>
        <v>5.6373119010545703E-2</v>
      </c>
      <c r="BS29" s="817">
        <f>'SAME R Results'!BJ6</f>
        <v>9.7108213230960166E-2</v>
      </c>
      <c r="BT29" s="817">
        <f>'SAME R Results'!BL6</f>
        <v>2.6213644090899169</v>
      </c>
      <c r="BU29" s="817">
        <f>'SAME R Results'!BM6</f>
        <v>2.090599137468832</v>
      </c>
      <c r="BV29" s="817">
        <f>'SAME R Results'!BN6</f>
        <v>4.2951675961784321E-2</v>
      </c>
      <c r="BW29" s="784">
        <f>'SAME R Results'!BO6</f>
        <v>1825597.0139817814</v>
      </c>
      <c r="BX29" s="784">
        <f>'SAME R Results'!BP6</f>
        <v>1797165.7351351089</v>
      </c>
      <c r="BY29" s="784">
        <f>'SAME R Results'!BQ6</f>
        <v>1664496.7968457509</v>
      </c>
      <c r="BZ29" s="784">
        <f>'SAME R Results'!BR6</f>
        <v>102.91459773449184</v>
      </c>
      <c r="CA29" s="784">
        <f>'SAME R Results'!BS6</f>
        <v>0.13060685430169594</v>
      </c>
      <c r="CB29" s="784">
        <f>'SAME R Results'!BT6</f>
        <v>0.45</v>
      </c>
      <c r="CC29" s="784">
        <f>'SAME R Results'!BV6</f>
        <v>1</v>
      </c>
      <c r="CD29" s="880">
        <f>'SAME R Results'!BW6</f>
        <v>1.42</v>
      </c>
      <c r="CE29" s="1086">
        <f>'SAME R Results'!BZ6</f>
        <v>419.92824630174431</v>
      </c>
      <c r="CF29" s="1803">
        <f>'SAME R Results'!CA6</f>
        <v>0</v>
      </c>
      <c r="CG29" s="1803">
        <f>'SAME R Results'!CB6</f>
        <v>0</v>
      </c>
      <c r="CH29" s="1803">
        <f>'SAME R Results'!CC6</f>
        <v>0</v>
      </c>
      <c r="CI29" s="1803">
        <f>'SAME R Results'!CD6</f>
        <v>0</v>
      </c>
      <c r="CJ29" s="1803"/>
      <c r="CK29" s="1803"/>
      <c r="CL29" s="2015">
        <f>'SAME R Results'!CI6</f>
        <v>6</v>
      </c>
      <c r="CM29" s="2015" t="str">
        <f>'SAME R Results'!CJ6</f>
        <v>Kapton</v>
      </c>
      <c r="CN29" s="2016">
        <f>'SAME R Results'!CK6</f>
        <v>5.6373119010545703E-2</v>
      </c>
      <c r="CO29" s="2016">
        <f>'SAME R Results'!CL6</f>
        <v>2.6860098916504257E-2</v>
      </c>
      <c r="CP29" s="2016">
        <f>'SAME R Results'!CM6</f>
        <v>2.8993357454059898E-2</v>
      </c>
      <c r="CQ29" s="2020"/>
    </row>
    <row r="30" spans="1:95" s="2" customFormat="1" ht="16.5" hidden="1" customHeight="1" x14ac:dyDescent="0.25">
      <c r="A30" s="780">
        <v>2</v>
      </c>
      <c r="B30" s="784">
        <f>'SAME R Results'!A7</f>
        <v>1</v>
      </c>
      <c r="C30" s="831" t="str">
        <f>'SAME R Results'!B7</f>
        <v>Kapton</v>
      </c>
      <c r="D30" s="784" t="str">
        <f>'SAME R Results'!C7</f>
        <v>K02</v>
      </c>
      <c r="E30" s="784" t="str">
        <f>'SAME R Results'!D7</f>
        <v>4K</v>
      </c>
      <c r="F30" s="784">
        <f>'SAME R Results'!E7</f>
        <v>4</v>
      </c>
      <c r="G30" s="784" t="str">
        <f>'SAME R Results'!F7</f>
        <v>51a</v>
      </c>
      <c r="H30" s="785" t="str">
        <f>'SAME R Results'!G7</f>
        <v>Baseline new formula</v>
      </c>
      <c r="I30" s="784" t="str">
        <f>'SAME R Results'!H7</f>
        <v>203 12:00</v>
      </c>
      <c r="J30" s="786">
        <f>'SAME R Results'!I7</f>
        <v>40381.333333333336</v>
      </c>
      <c r="K30" s="784">
        <f>'SAME R Results'!J7</f>
        <v>0</v>
      </c>
      <c r="L30" s="788"/>
      <c r="M30" s="788"/>
      <c r="N30" s="784">
        <f>'SAME R Results'!K7</f>
        <v>8.1</v>
      </c>
      <c r="O30" s="793">
        <f>'SAME R Results'!L7</f>
        <v>1.38</v>
      </c>
      <c r="P30" s="784">
        <f>'SAME R Results'!M7</f>
        <v>60</v>
      </c>
      <c r="Q30" s="784">
        <f>'SAME R Results'!N7</f>
        <v>0</v>
      </c>
      <c r="R30" s="784">
        <f>'SAME R Results'!O7</f>
        <v>0</v>
      </c>
      <c r="S30" s="784">
        <f>'SAME R Results'!P7</f>
        <v>0</v>
      </c>
      <c r="T30" s="784">
        <f>'SAME R Results'!Q7</f>
        <v>0</v>
      </c>
      <c r="U30" s="784">
        <f>'SAME R Results'!R7</f>
        <v>261.14285714285717</v>
      </c>
      <c r="V30" s="784">
        <f>'SAME R Results'!S7</f>
        <v>0</v>
      </c>
      <c r="W30" s="784">
        <f>'SAME R Results'!T7</f>
        <v>0</v>
      </c>
      <c r="X30" s="784" t="str">
        <f>'SAME R Results'!U7</f>
        <v>n</v>
      </c>
      <c r="Y30" s="784" t="str">
        <f>'SAME R Results'!V7</f>
        <v>y</v>
      </c>
      <c r="Z30" s="784" t="str">
        <f>'SAME R Results'!W7</f>
        <v>y</v>
      </c>
      <c r="AA30" s="784" t="str">
        <f>'SAME R Results'!X7</f>
        <v>n</v>
      </c>
      <c r="AB30" s="784" t="str">
        <f>'SAME R Results'!Y7</f>
        <v>n</v>
      </c>
      <c r="AC30" s="789"/>
      <c r="AD30" s="784" t="str">
        <f>'SAME R Results'!Z7</f>
        <v>y</v>
      </c>
      <c r="AE30" s="784">
        <f>'SAME R Results'!AA7</f>
        <v>10</v>
      </c>
      <c r="AF30" s="784" t="str">
        <f>'SAME R Results'!AB7</f>
        <v>y</v>
      </c>
      <c r="AG30" s="817">
        <f>'SAME R Results'!AC7</f>
        <v>3.852706928546E-2</v>
      </c>
      <c r="AH30" s="819">
        <f>'SAME R Results'!AD7</f>
        <v>0</v>
      </c>
      <c r="AI30" s="784">
        <f>'SAME R Results'!AE7</f>
        <v>0</v>
      </c>
      <c r="AJ30" s="784">
        <f>'SAME R Results'!AF7</f>
        <v>0</v>
      </c>
      <c r="AK30" s="784">
        <f>'SAME R Results'!AG7</f>
        <v>0</v>
      </c>
      <c r="AL30" s="784">
        <f>'SAME R Results'!AH7</f>
        <v>0</v>
      </c>
      <c r="AM30" s="784">
        <f>'SAME R Results'!AI7</f>
        <v>0</v>
      </c>
      <c r="AN30" s="784">
        <f>'SAME R Results'!AJ7</f>
        <v>0</v>
      </c>
      <c r="AO30" s="784">
        <f>'SAME R Results'!AK7</f>
        <v>0</v>
      </c>
      <c r="AP30" s="784">
        <f>'SAME R Results'!AL7</f>
        <v>0</v>
      </c>
      <c r="AQ30" s="784">
        <f>'SAME R Results'!AM7</f>
        <v>0</v>
      </c>
      <c r="AR30" s="817">
        <f>'SAME R Results'!AN7</f>
        <v>0</v>
      </c>
      <c r="AS30" s="819">
        <f>'SAME R Results'!AO7</f>
        <v>0</v>
      </c>
      <c r="AT30" s="784">
        <f>'SAME R Results'!AP7</f>
        <v>0</v>
      </c>
      <c r="AU30" s="789"/>
      <c r="AV30" s="821">
        <f>'SAME R Results'!AQ7</f>
        <v>0</v>
      </c>
      <c r="AW30" s="821">
        <f>'SAME R Results'!AR7</f>
        <v>0.40887450000000003</v>
      </c>
      <c r="AX30" s="821">
        <f>'SAME R Results'!AS7</f>
        <v>0</v>
      </c>
      <c r="AY30" s="821">
        <f>'SAME R Results'!AT7</f>
        <v>0</v>
      </c>
      <c r="AZ30" s="824"/>
      <c r="BA30" s="824"/>
      <c r="BB30" s="821">
        <f>'SAME R Results'!AU7</f>
        <v>5.1452640000000008E-2</v>
      </c>
      <c r="BC30" s="821">
        <f>'SAME R Results'!AV7</f>
        <v>3.01056E-2</v>
      </c>
      <c r="BD30" s="821">
        <f>'SAME R Results'!AW7</f>
        <v>5.093612499999999</v>
      </c>
      <c r="BE30" s="821">
        <f>'SAME R Results'!AX7</f>
        <v>4.6792749999999996</v>
      </c>
      <c r="BF30" s="827">
        <f>'SAME R Results'!AY7</f>
        <v>28390</v>
      </c>
      <c r="BG30" s="784">
        <f>'SAME R Results'!AZ7</f>
        <v>0.12408455</v>
      </c>
      <c r="BH30" s="784">
        <f>'SAME R Results'!BA7</f>
        <v>9.0270984999999998E-2</v>
      </c>
      <c r="BI30" s="789"/>
      <c r="BJ30" s="784">
        <f>'SAME R Results'!BB7</f>
        <v>2.6983499999999996</v>
      </c>
      <c r="BK30" s="784">
        <f>'SAME R Results'!BC7</f>
        <v>0.41433749999999936</v>
      </c>
      <c r="BL30" s="784">
        <f>'SAME R Results'!BD7</f>
        <v>1059919.9201329139</v>
      </c>
      <c r="BM30" s="784">
        <f>'SAME R Results'!BE7</f>
        <v>70.819266638717124</v>
      </c>
      <c r="BN30" s="784">
        <f>'SAME R Results'!BF7</f>
        <v>2.1347040000000008E-2</v>
      </c>
      <c r="BO30" s="784">
        <f>'SAME R Results'!BG7</f>
        <v>8.4533912500000009E-3</v>
      </c>
      <c r="BP30" s="789"/>
      <c r="BQ30" s="784">
        <f>'SAME R Results'!BH7</f>
        <v>1.2142574999999998</v>
      </c>
      <c r="BR30" s="817">
        <f>'SAME R Results'!BI7</f>
        <v>6.6815676631340595E-2</v>
      </c>
      <c r="BS30" s="817">
        <f>'SAME R Results'!BJ7</f>
        <v>0.11550042736986271</v>
      </c>
      <c r="BT30" s="817">
        <f>'SAME R Results'!BL7</f>
        <v>2.5252634556575155</v>
      </c>
      <c r="BU30" s="817">
        <f>'SAME R Results'!BM7</f>
        <v>2.0955623370880416</v>
      </c>
      <c r="BV30" s="817">
        <f>'SAME R Results'!BN7</f>
        <v>5.0818958542366073E-2</v>
      </c>
      <c r="BW30" s="784">
        <f>'SAME R Results'!BO7</f>
        <v>1059919.9201329139</v>
      </c>
      <c r="BX30" s="784">
        <f>'SAME R Results'!BP7</f>
        <v>1042971.5767444789</v>
      </c>
      <c r="BY30" s="784">
        <f>'SAME R Results'!BQ7</f>
        <v>978059.42156677309</v>
      </c>
      <c r="BZ30" s="784">
        <f>'SAME R Results'!BR7</f>
        <v>70.819266638717124</v>
      </c>
      <c r="CA30" s="784">
        <f>'SAME R Results'!BS7</f>
        <v>9.1968725028855391E-2</v>
      </c>
      <c r="CB30" s="784">
        <f>'SAME R Results'!BT7</f>
        <v>0.45</v>
      </c>
      <c r="CC30" s="784">
        <f>'SAME R Results'!BV7</f>
        <v>1</v>
      </c>
      <c r="CD30" s="880">
        <f>'SAME R Results'!BW7</f>
        <v>1.42</v>
      </c>
      <c r="CE30" s="1086">
        <f>'SAME R Results'!BZ7</f>
        <v>419.92824630174431</v>
      </c>
      <c r="CF30" s="1803">
        <f>'SAME R Results'!CA7</f>
        <v>0</v>
      </c>
      <c r="CG30" s="1803">
        <f>'SAME R Results'!CB7</f>
        <v>0</v>
      </c>
      <c r="CH30" s="1803">
        <f>'SAME R Results'!CC7</f>
        <v>0</v>
      </c>
      <c r="CI30" s="1803">
        <f>'SAME R Results'!CD7</f>
        <v>0</v>
      </c>
      <c r="CJ30" s="1803"/>
      <c r="CK30" s="1803"/>
      <c r="CL30" s="2015">
        <f>'SAME R Results'!CI7</f>
        <v>7</v>
      </c>
      <c r="CM30" s="2015" t="str">
        <f>'SAME R Results'!CJ7</f>
        <v>Kapton</v>
      </c>
      <c r="CN30" s="2016">
        <f>'SAME R Results'!CK7</f>
        <v>6.6815676631340595E-2</v>
      </c>
      <c r="CO30" s="2016">
        <f>'SAME R Results'!CL7</f>
        <v>1.7580323778111324E-2</v>
      </c>
      <c r="CP30" s="2016">
        <f>'SAME R Results'!CM7</f>
        <v>3.4853850095922234E-2</v>
      </c>
      <c r="CQ30" s="2020"/>
    </row>
    <row r="31" spans="1:95" s="2" customFormat="1" ht="16.5" customHeight="1" x14ac:dyDescent="0.25">
      <c r="A31" s="780">
        <v>2</v>
      </c>
      <c r="B31" s="784">
        <f>'SAME R Results'!A23</f>
        <v>3</v>
      </c>
      <c r="C31" s="831" t="str">
        <f>'SAME R Results'!B23</f>
        <v>Kapton</v>
      </c>
      <c r="D31" s="784" t="str">
        <f>'SAME R Results'!C23</f>
        <v>K02</v>
      </c>
      <c r="E31" s="784" t="str">
        <f>'SAME R Results'!D23</f>
        <v>14k</v>
      </c>
      <c r="F31" s="784">
        <f>'SAME R Results'!E23</f>
        <v>1</v>
      </c>
      <c r="G31" s="784">
        <f>'SAME R Results'!F23</f>
        <v>61</v>
      </c>
      <c r="H31" s="785" t="str">
        <f>'SAME R Results'!G23</f>
        <v>Baseline Aging</v>
      </c>
      <c r="I31" s="784">
        <f>'SAME R Results'!H23</f>
        <v>214</v>
      </c>
      <c r="J31" s="786">
        <f>'SAME R Results'!I23</f>
        <v>40392</v>
      </c>
      <c r="K31" s="784">
        <f>'SAME R Results'!J23</f>
        <v>0</v>
      </c>
      <c r="L31" s="788"/>
      <c r="M31" s="788"/>
      <c r="N31" s="784">
        <f>'SAME R Results'!K23</f>
        <v>8.1</v>
      </c>
      <c r="O31" s="793">
        <f>'SAME R Results'!L23</f>
        <v>1.38</v>
      </c>
      <c r="P31" s="784">
        <f>'SAME R Results'!M23</f>
        <v>60</v>
      </c>
      <c r="Q31" s="784">
        <f>'SAME R Results'!N23</f>
        <v>11</v>
      </c>
      <c r="R31" s="784">
        <f>'SAME R Results'!O23</f>
        <v>8</v>
      </c>
      <c r="S31" s="784" t="str">
        <f>'SAME R Results'!P23</f>
        <v>n</v>
      </c>
      <c r="T31" s="784">
        <f>'SAME R Results'!Q23</f>
        <v>0</v>
      </c>
      <c r="U31" s="784">
        <f>'SAME R Results'!R23</f>
        <v>38</v>
      </c>
      <c r="V31" s="784" t="str">
        <f>'SAME R Results'!S23</f>
        <v>n</v>
      </c>
      <c r="W31" s="784">
        <f>'SAME R Results'!T23</f>
        <v>0</v>
      </c>
      <c r="X31" s="784" t="str">
        <f>'SAME R Results'!U23</f>
        <v>n</v>
      </c>
      <c r="Y31" s="784" t="str">
        <f>'SAME R Results'!V23</f>
        <v>y</v>
      </c>
      <c r="Z31" s="784" t="str">
        <f>'SAME R Results'!W23</f>
        <v>y</v>
      </c>
      <c r="AA31" s="784" t="str">
        <f>'SAME R Results'!X23</f>
        <v>n</v>
      </c>
      <c r="AB31" s="784" t="str">
        <f>'SAME R Results'!Y23</f>
        <v>n</v>
      </c>
      <c r="AC31" s="789"/>
      <c r="AD31" s="784" t="str">
        <f>'SAME R Results'!Z23</f>
        <v>y</v>
      </c>
      <c r="AE31" s="784">
        <f>'SAME R Results'!AA23</f>
        <v>10</v>
      </c>
      <c r="AF31" s="784" t="str">
        <f>'SAME R Results'!AB23</f>
        <v>y</v>
      </c>
      <c r="AG31" s="817">
        <f>'SAME R Results'!AC23</f>
        <v>3.852706928546E-2</v>
      </c>
      <c r="AH31" s="819">
        <f>'SAME R Results'!AD23</f>
        <v>0</v>
      </c>
      <c r="AI31" s="784">
        <f>'SAME R Results'!AE23</f>
        <v>0</v>
      </c>
      <c r="AJ31" s="784">
        <f>'SAME R Results'!AF23</f>
        <v>720</v>
      </c>
      <c r="AK31" s="784">
        <f>'SAME R Results'!AG23</f>
        <v>0</v>
      </c>
      <c r="AL31" s="784">
        <f>'SAME R Results'!AH23</f>
        <v>0</v>
      </c>
      <c r="AM31" s="784">
        <f>'SAME R Results'!AI23</f>
        <v>0</v>
      </c>
      <c r="AN31" s="784">
        <f>'SAME R Results'!AJ23</f>
        <v>0</v>
      </c>
      <c r="AO31" s="784">
        <f>'SAME R Results'!AK23</f>
        <v>0</v>
      </c>
      <c r="AP31" s="784">
        <f>'SAME R Results'!AL23</f>
        <v>0</v>
      </c>
      <c r="AQ31" s="784">
        <f>'SAME R Results'!AM23</f>
        <v>0</v>
      </c>
      <c r="AR31" s="817">
        <f>'SAME R Results'!AN23</f>
        <v>0</v>
      </c>
      <c r="AS31" s="819">
        <f>'SAME R Results'!AO23</f>
        <v>0</v>
      </c>
      <c r="AT31" s="784">
        <f>'SAME R Results'!AP23</f>
        <v>0</v>
      </c>
      <c r="AU31" s="789"/>
      <c r="AV31" s="821">
        <f>'SAME R Results'!AQ23</f>
        <v>0</v>
      </c>
      <c r="AW31" s="821">
        <f>'SAME R Results'!AR23</f>
        <v>0.67800000000000005</v>
      </c>
      <c r="AX31" s="821">
        <f>'SAME R Results'!AS23</f>
        <v>0</v>
      </c>
      <c r="AY31" s="821">
        <f>'SAME R Results'!AT23</f>
        <v>0</v>
      </c>
      <c r="AZ31" s="824"/>
      <c r="BA31" s="824"/>
      <c r="BB31" s="821">
        <f>'SAME R Results'!AU23</f>
        <v>7.9864505000000002E-2</v>
      </c>
      <c r="BC31" s="821">
        <f>'SAME R Results'!AV23</f>
        <v>2.6800000000000001E-2</v>
      </c>
      <c r="BD31" s="821">
        <f>'SAME R Results'!AW23</f>
        <v>5.6014710000000001</v>
      </c>
      <c r="BE31" s="821">
        <f>'SAME R Results'!AX23</f>
        <v>4.7176113333333332</v>
      </c>
      <c r="BF31" s="827">
        <f>'SAME R Results'!AY23</f>
        <v>69755</v>
      </c>
      <c r="BG31" s="784">
        <f>'SAME R Results'!AZ23</f>
        <v>0.16317759999999998</v>
      </c>
      <c r="BH31" s="784">
        <f>'SAME R Results'!BA23</f>
        <v>8.2000000000000003E-2</v>
      </c>
      <c r="BI31" s="789"/>
      <c r="BJ31" s="784">
        <f>'SAME R Results'!BB23</f>
        <v>5.4066500000000008</v>
      </c>
      <c r="BK31" s="784">
        <f>'SAME R Results'!BC23</f>
        <v>0.88385966666666693</v>
      </c>
      <c r="BL31" s="784">
        <f>'SAME R Results'!BD23</f>
        <v>2754038.3947668634</v>
      </c>
      <c r="BM31" s="784">
        <f>'SAME R Results'!BE23</f>
        <v>161.3363291840426</v>
      </c>
      <c r="BN31" s="784">
        <f>'SAME R Results'!BF23</f>
        <v>5.3064504999999998E-2</v>
      </c>
      <c r="BO31" s="784">
        <f>'SAME R Results'!BG23</f>
        <v>2.0294399999999994E-2</v>
      </c>
      <c r="BP31" s="789"/>
      <c r="BQ31" s="784">
        <f>'SAME R Results'!BH23</f>
        <v>2.4329925000000006</v>
      </c>
      <c r="BR31" s="817">
        <f>'SAME R Results'!BI23</f>
        <v>5.8581728377719348E-2</v>
      </c>
      <c r="BS31" s="817">
        <f>'SAME R Results'!BJ23</f>
        <v>0.10591592684287916</v>
      </c>
      <c r="BT31" s="817">
        <f>'SAME R Results'!BL23</f>
        <v>2.6147363312046679</v>
      </c>
      <c r="BU31" s="817">
        <f>'SAME R Results'!BM23</f>
        <v>2.1588164423810263</v>
      </c>
      <c r="BV31" s="817">
        <f>'SAME R Results'!BN23</f>
        <v>4.3567499587897025E-2</v>
      </c>
      <c r="BW31" s="784">
        <f>'SAME R Results'!BO23</f>
        <v>2754038.3947668634</v>
      </c>
      <c r="BX31" s="784">
        <f>'SAME R Results'!BP23</f>
        <v>2712395.8553846772</v>
      </c>
      <c r="BY31" s="784">
        <f>'SAME R Results'!BQ23</f>
        <v>2478011.7277446347</v>
      </c>
      <c r="BZ31" s="784">
        <f>'SAME R Results'!BR23</f>
        <v>161.3363291840426</v>
      </c>
      <c r="CA31" s="784">
        <f>'SAME R Results'!BS23</f>
        <v>0.19618655479593955</v>
      </c>
      <c r="CB31" s="784">
        <f>'SAME R Results'!BT23</f>
        <v>0.45</v>
      </c>
      <c r="CC31" s="784">
        <f>'SAME R Results'!BV23</f>
        <v>1</v>
      </c>
      <c r="CD31" s="880">
        <f>'SAME R Results'!BW23</f>
        <v>1.42</v>
      </c>
      <c r="CE31" s="1086">
        <f>'SAME R Results'!BZ23</f>
        <v>417.28565622998752</v>
      </c>
      <c r="CF31" s="1803">
        <f>'SAME R Results'!CA23</f>
        <v>0.8799999999999919</v>
      </c>
      <c r="CG31" s="1803" t="str">
        <f>'SAME R Results'!CB23</f>
        <v xml:space="preserve"> 14K</v>
      </c>
      <c r="CH31" s="1803">
        <f>'SAME R Results'!CC23</f>
        <v>214</v>
      </c>
      <c r="CI31" s="1803">
        <f>'SAME R Results'!CD23</f>
        <v>1.6588585227272884E-2</v>
      </c>
      <c r="CJ31" s="1803"/>
      <c r="CK31" s="1803"/>
      <c r="CL31" s="2015">
        <f>'SAME R Results'!CI23</f>
        <v>23</v>
      </c>
      <c r="CM31" s="2015" t="str">
        <f>'SAME R Results'!CJ23</f>
        <v>Kapton</v>
      </c>
      <c r="CN31" s="2016">
        <f>'SAME R Results'!CK23</f>
        <v>5.8581728377719348E-2</v>
      </c>
      <c r="CO31" s="2016">
        <f>'SAME R Results'!CL23</f>
        <v>2.181038576978761E-2</v>
      </c>
      <c r="CP31" s="2016">
        <f>'SAME R Results'!CM23</f>
        <v>3.32123064989025E-2</v>
      </c>
      <c r="CQ31" s="2020"/>
    </row>
    <row r="32" spans="1:95" s="2" customFormat="1" ht="16.5" hidden="1" customHeight="1" x14ac:dyDescent="0.25">
      <c r="A32" s="780">
        <v>2</v>
      </c>
      <c r="B32" s="784">
        <f>'SAME R Results'!A24</f>
        <v>3</v>
      </c>
      <c r="C32" s="831" t="str">
        <f>'SAME R Results'!B24</f>
        <v>Kapton</v>
      </c>
      <c r="D32" s="784" t="str">
        <f>'SAME R Results'!C24</f>
        <v>K02</v>
      </c>
      <c r="E32" s="784" t="str">
        <f>'SAME R Results'!D24</f>
        <v>14Ka</v>
      </c>
      <c r="F32" s="784">
        <f>'SAME R Results'!E24</f>
        <v>1</v>
      </c>
      <c r="G32" s="784" t="str">
        <f>'SAME R Results'!F24</f>
        <v>61a</v>
      </c>
      <c r="H32" s="785" t="str">
        <f>'SAME R Results'!G24</f>
        <v>aged</v>
      </c>
      <c r="I32" s="784">
        <f>'SAME R Results'!H24</f>
        <v>214</v>
      </c>
      <c r="J32" s="786">
        <f>'SAME R Results'!I24</f>
        <v>40392</v>
      </c>
      <c r="K32" s="784">
        <f>'SAME R Results'!J24</f>
        <v>0</v>
      </c>
      <c r="L32" s="788"/>
      <c r="M32" s="788"/>
      <c r="N32" s="784">
        <f>'SAME R Results'!K24</f>
        <v>8.1</v>
      </c>
      <c r="O32" s="793">
        <f>'SAME R Results'!L24</f>
        <v>1.38</v>
      </c>
      <c r="P32" s="784">
        <f>'SAME R Results'!M24</f>
        <v>0</v>
      </c>
      <c r="Q32" s="784">
        <f>'SAME R Results'!N24</f>
        <v>0</v>
      </c>
      <c r="R32" s="784">
        <f>'SAME R Results'!O24</f>
        <v>0</v>
      </c>
      <c r="S32" s="784">
        <f>'SAME R Results'!P24</f>
        <v>0</v>
      </c>
      <c r="T32" s="784">
        <f>'SAME R Results'!Q24</f>
        <v>0</v>
      </c>
      <c r="U32" s="784">
        <f>'SAME R Results'!R24</f>
        <v>807</v>
      </c>
      <c r="V32" s="784">
        <f>'SAME R Results'!S24</f>
        <v>0</v>
      </c>
      <c r="W32" s="784">
        <f>'SAME R Results'!T24</f>
        <v>0</v>
      </c>
      <c r="X32" s="784" t="str">
        <f>'SAME R Results'!U24</f>
        <v>n</v>
      </c>
      <c r="Y32" s="784" t="str">
        <f>'SAME R Results'!V24</f>
        <v>y</v>
      </c>
      <c r="Z32" s="784" t="str">
        <f>'SAME R Results'!W24</f>
        <v>y</v>
      </c>
      <c r="AA32" s="784" t="str">
        <f>'SAME R Results'!X24</f>
        <v>n</v>
      </c>
      <c r="AB32" s="784" t="str">
        <f>'SAME R Results'!Y24</f>
        <v>n</v>
      </c>
      <c r="AC32" s="789"/>
      <c r="AD32" s="784" t="str">
        <f>'SAME R Results'!Z24</f>
        <v>y</v>
      </c>
      <c r="AE32" s="784">
        <f>'SAME R Results'!AA24</f>
        <v>10</v>
      </c>
      <c r="AF32" s="784" t="str">
        <f>'SAME R Results'!AB24</f>
        <v>y</v>
      </c>
      <c r="AG32" s="817">
        <f>'SAME R Results'!AC24</f>
        <v>3.852706928546E-2</v>
      </c>
      <c r="AH32" s="819">
        <f>'SAME R Results'!AD24</f>
        <v>0</v>
      </c>
      <c r="AI32" s="784">
        <f>'SAME R Results'!AE24</f>
        <v>0</v>
      </c>
      <c r="AJ32" s="784">
        <f>'SAME R Results'!AF24</f>
        <v>0</v>
      </c>
      <c r="AK32" s="784">
        <f>'SAME R Results'!AG24</f>
        <v>0</v>
      </c>
      <c r="AL32" s="784">
        <f>'SAME R Results'!AH24</f>
        <v>0</v>
      </c>
      <c r="AM32" s="784">
        <f>'SAME R Results'!AI24</f>
        <v>0</v>
      </c>
      <c r="AN32" s="784">
        <f>'SAME R Results'!AJ24</f>
        <v>0</v>
      </c>
      <c r="AO32" s="784">
        <f>'SAME R Results'!AK24</f>
        <v>0</v>
      </c>
      <c r="AP32" s="784">
        <f>'SAME R Results'!AL24</f>
        <v>0</v>
      </c>
      <c r="AQ32" s="784">
        <f>'SAME R Results'!AM24</f>
        <v>0</v>
      </c>
      <c r="AR32" s="817">
        <f>'SAME R Results'!AN24</f>
        <v>0</v>
      </c>
      <c r="AS32" s="819">
        <f>'SAME R Results'!AO24</f>
        <v>0</v>
      </c>
      <c r="AT32" s="784">
        <f>'SAME R Results'!AP24</f>
        <v>0</v>
      </c>
      <c r="AU32" s="789"/>
      <c r="AV32" s="821">
        <f>'SAME R Results'!AQ24</f>
        <v>0</v>
      </c>
      <c r="AW32" s="821">
        <f>'SAME R Results'!AR24</f>
        <v>0.623</v>
      </c>
      <c r="AX32" s="821">
        <f>'SAME R Results'!AS24</f>
        <v>0</v>
      </c>
      <c r="AY32" s="821">
        <f>'SAME R Results'!AT24</f>
        <v>0</v>
      </c>
      <c r="AZ32" s="824"/>
      <c r="BA32" s="824"/>
      <c r="BB32" s="821">
        <f>'SAME R Results'!AU24</f>
        <v>8.3435095000000001E-2</v>
      </c>
      <c r="BC32" s="821">
        <f>'SAME R Results'!AV24</f>
        <v>2.6800000000000001E-2</v>
      </c>
      <c r="BD32" s="821">
        <f>'SAME R Results'!AW24</f>
        <v>5.1411434999999992</v>
      </c>
      <c r="BE32" s="821">
        <f>'SAME R Results'!AX24</f>
        <v>4.6551214999999999</v>
      </c>
      <c r="BF32" s="827">
        <f>'SAME R Results'!AY24</f>
        <v>20870</v>
      </c>
      <c r="BG32" s="784">
        <f>'SAME R Results'!AZ24</f>
        <v>0.16290284999999999</v>
      </c>
      <c r="BH32" s="784">
        <f>'SAME R Results'!BA24</f>
        <v>8.2000000000000003E-2</v>
      </c>
      <c r="BI32" s="789"/>
      <c r="BJ32" s="784">
        <f>'SAME R Results'!BB24</f>
        <v>5.3295000000000003</v>
      </c>
      <c r="BK32" s="784">
        <f>'SAME R Results'!BC24</f>
        <v>0.48602199999999929</v>
      </c>
      <c r="BL32" s="784">
        <f>'SAME R Results'!BD24</f>
        <v>771019.08738255932</v>
      </c>
      <c r="BM32" s="784">
        <f>'SAME R Results'!BE24</f>
        <v>83.848228041429067</v>
      </c>
      <c r="BN32" s="784">
        <f>'SAME R Results'!BF24</f>
        <v>5.6635094999999996E-2</v>
      </c>
      <c r="BO32" s="784">
        <f>'SAME R Results'!BG24</f>
        <v>2.0225712499999996E-2</v>
      </c>
      <c r="BP32" s="789"/>
      <c r="BQ32" s="784">
        <f>'SAME R Results'!BH24</f>
        <v>2.3982750000000004</v>
      </c>
      <c r="BR32" s="817">
        <f>'SAME R Results'!BI24</f>
        <v>0.10874987326977262</v>
      </c>
      <c r="BS32" s="817">
        <f>'SAME R Results'!BJ24</f>
        <v>0.16113218439894053</v>
      </c>
      <c r="BT32" s="817">
        <f>'SAME R Results'!BL24</f>
        <v>2.8001532702494414</v>
      </c>
      <c r="BU32" s="817">
        <f>'SAME R Results'!BM24</f>
        <v>1.8720541771345789</v>
      </c>
      <c r="BV32" s="817">
        <f>'SAME R Results'!BN24</f>
        <v>8.9341243300171097E-2</v>
      </c>
      <c r="BW32" s="784">
        <f>'SAME R Results'!BO24</f>
        <v>771019.08738255932</v>
      </c>
      <c r="BX32" s="784">
        <f>'SAME R Results'!BP24</f>
        <v>758560.05509947939</v>
      </c>
      <c r="BY32" s="784">
        <f>'SAME R Results'!BQ24</f>
        <v>714915.52331479487</v>
      </c>
      <c r="BZ32" s="784">
        <f>'SAME R Results'!BR24</f>
        <v>83.848228041429067</v>
      </c>
      <c r="CA32" s="784">
        <f>'SAME R Results'!BS24</f>
        <v>0.10788022729290581</v>
      </c>
      <c r="CB32" s="784">
        <f>'SAME R Results'!BT24</f>
        <v>0.45</v>
      </c>
      <c r="CC32" s="784">
        <f>'SAME R Results'!BV24</f>
        <v>1</v>
      </c>
      <c r="CD32" s="880">
        <f>'SAME R Results'!BW24</f>
        <v>1.42</v>
      </c>
      <c r="CE32" s="1086">
        <f>'SAME R Results'!BZ24</f>
        <v>417.28565622998752</v>
      </c>
      <c r="CF32" s="1803">
        <f>'SAME R Results'!CA24</f>
        <v>0.8799999999999919</v>
      </c>
      <c r="CG32" s="1803">
        <f>'SAME R Results'!CB24</f>
        <v>0</v>
      </c>
      <c r="CH32" s="1803">
        <f>'SAME R Results'!CC24</f>
        <v>0</v>
      </c>
      <c r="CI32" s="1803">
        <f>'SAME R Results'!CD24</f>
        <v>1.6351875000000154E-2</v>
      </c>
      <c r="CJ32" s="1803"/>
      <c r="CK32" s="1803"/>
      <c r="CL32" s="2015">
        <f>'SAME R Results'!CI24</f>
        <v>24</v>
      </c>
      <c r="CM32" s="2015" t="str">
        <f>'SAME R Results'!CJ24</f>
        <v>Kapton</v>
      </c>
      <c r="CN32" s="2016">
        <f>'SAME R Results'!CK24</f>
        <v>0.10874987326977262</v>
      </c>
      <c r="CO32" s="2016">
        <f>'SAME R Results'!CL24</f>
        <v>2.3614929480564151E-2</v>
      </c>
      <c r="CP32" s="2016">
        <f>'SAME R Results'!CM24</f>
        <v>3.4405043016007122E-2</v>
      </c>
      <c r="CQ32" s="2020"/>
    </row>
    <row r="33" spans="1:95" s="2" customFormat="1" ht="16.5" customHeight="1" x14ac:dyDescent="0.25">
      <c r="A33" s="780">
        <v>2</v>
      </c>
      <c r="B33" s="784">
        <f>'SAME R Results'!A25</f>
        <v>3</v>
      </c>
      <c r="C33" s="831" t="str">
        <f>'SAME R Results'!B25</f>
        <v>Kapton</v>
      </c>
      <c r="D33" s="784" t="str">
        <f>'SAME R Results'!C25</f>
        <v>K03</v>
      </c>
      <c r="E33" s="784" t="str">
        <f>'SAME R Results'!D25</f>
        <v>15k</v>
      </c>
      <c r="F33" s="784">
        <f>'SAME R Results'!E25</f>
        <v>2</v>
      </c>
      <c r="G33" s="784">
        <f>'SAME R Results'!F25</f>
        <v>62</v>
      </c>
      <c r="H33" s="785" t="str">
        <f>'SAME R Results'!G25</f>
        <v>High Temp aging</v>
      </c>
      <c r="I33" s="784">
        <f>'SAME R Results'!H25</f>
        <v>214</v>
      </c>
      <c r="J33" s="786">
        <f>'SAME R Results'!I25</f>
        <v>40392</v>
      </c>
      <c r="K33" s="784">
        <f>'SAME R Results'!J25</f>
        <v>0</v>
      </c>
      <c r="L33" s="788"/>
      <c r="M33" s="788"/>
      <c r="N33" s="784">
        <f>'SAME R Results'!K25</f>
        <v>8.1</v>
      </c>
      <c r="O33" s="793">
        <f>'SAME R Results'!L25</f>
        <v>1.48</v>
      </c>
      <c r="P33" s="784">
        <f>'SAME R Results'!M25</f>
        <v>60</v>
      </c>
      <c r="Q33" s="784">
        <f>'SAME R Results'!N25</f>
        <v>11</v>
      </c>
      <c r="R33" s="784">
        <f>'SAME R Results'!O25</f>
        <v>8</v>
      </c>
      <c r="S33" s="784" t="str">
        <f>'SAME R Results'!P25</f>
        <v>n</v>
      </c>
      <c r="T33" s="784">
        <f>'SAME R Results'!Q25</f>
        <v>0</v>
      </c>
      <c r="U33" s="784">
        <f>'SAME R Results'!R25</f>
        <v>38.799999999999997</v>
      </c>
      <c r="V33" s="784" t="str">
        <f>'SAME R Results'!S25</f>
        <v>y, 60</v>
      </c>
      <c r="W33" s="784" t="str">
        <f>'SAME R Results'!T25</f>
        <v>?</v>
      </c>
      <c r="X33" s="784" t="str">
        <f>'SAME R Results'!U25</f>
        <v>n</v>
      </c>
      <c r="Y33" s="784" t="str">
        <f>'SAME R Results'!V25</f>
        <v>y</v>
      </c>
      <c r="Z33" s="784" t="str">
        <f>'SAME R Results'!W25</f>
        <v>y</v>
      </c>
      <c r="AA33" s="784" t="str">
        <f>'SAME R Results'!X25</f>
        <v>n</v>
      </c>
      <c r="AB33" s="784" t="str">
        <f>'SAME R Results'!Y25</f>
        <v>n</v>
      </c>
      <c r="AC33" s="789"/>
      <c r="AD33" s="784" t="str">
        <f>'SAME R Results'!Z25</f>
        <v>y</v>
      </c>
      <c r="AE33" s="784">
        <f>'SAME R Results'!AA25</f>
        <v>10</v>
      </c>
      <c r="AF33" s="784" t="str">
        <f>'SAME R Results'!AB25</f>
        <v>y</v>
      </c>
      <c r="AG33" s="817">
        <f>'SAME R Results'!AC25</f>
        <v>3.852706928546E-2</v>
      </c>
      <c r="AH33" s="819">
        <f>'SAME R Results'!AD25</f>
        <v>0</v>
      </c>
      <c r="AI33" s="784">
        <f>'SAME R Results'!AE25</f>
        <v>0</v>
      </c>
      <c r="AJ33" s="784">
        <f>'SAME R Results'!AF25</f>
        <v>0</v>
      </c>
      <c r="AK33" s="784">
        <f>'SAME R Results'!AG25</f>
        <v>0</v>
      </c>
      <c r="AL33" s="784">
        <f>'SAME R Results'!AH25</f>
        <v>0</v>
      </c>
      <c r="AM33" s="784">
        <f>'SAME R Results'!AI25</f>
        <v>0</v>
      </c>
      <c r="AN33" s="784">
        <f>'SAME R Results'!AJ25</f>
        <v>0</v>
      </c>
      <c r="AO33" s="784">
        <f>'SAME R Results'!AK25</f>
        <v>0</v>
      </c>
      <c r="AP33" s="784">
        <f>'SAME R Results'!AL25</f>
        <v>0</v>
      </c>
      <c r="AQ33" s="784">
        <f>'SAME R Results'!AM25</f>
        <v>0</v>
      </c>
      <c r="AR33" s="817">
        <f>'SAME R Results'!AN25</f>
        <v>0</v>
      </c>
      <c r="AS33" s="819">
        <f>'SAME R Results'!AO25</f>
        <v>0</v>
      </c>
      <c r="AT33" s="784">
        <f>'SAME R Results'!AP25</f>
        <v>0</v>
      </c>
      <c r="AU33" s="789"/>
      <c r="AV33" s="821">
        <f>'SAME R Results'!AQ25</f>
        <v>0</v>
      </c>
      <c r="AW33" s="821">
        <f>'SAME R Results'!AR25</f>
        <v>6.242</v>
      </c>
      <c r="AX33" s="821">
        <f>'SAME R Results'!AS25</f>
        <v>0</v>
      </c>
      <c r="AY33" s="821">
        <f>'SAME R Results'!AT25</f>
        <v>0</v>
      </c>
      <c r="AZ33" s="824"/>
      <c r="BA33" s="824"/>
      <c r="BB33" s="821">
        <f>'SAME R Results'!AU25</f>
        <v>1.8512279999999997</v>
      </c>
      <c r="BC33" s="821">
        <f>'SAME R Results'!AV25</f>
        <v>2.6800000000000001E-2</v>
      </c>
      <c r="BD33" s="821">
        <f>'SAME R Results'!AW25</f>
        <v>7.4879160000000002</v>
      </c>
      <c r="BE33" s="821">
        <f>'SAME R Results'!AX25</f>
        <v>4.6306145000000001</v>
      </c>
      <c r="BF33" s="827">
        <f>'SAME R Results'!AY25</f>
        <v>133080</v>
      </c>
      <c r="BG33" s="784">
        <f>'SAME R Results'!AZ25</f>
        <v>2.7725520000000001</v>
      </c>
      <c r="BH33" s="784">
        <f>'SAME R Results'!BA25</f>
        <v>8.2000000000000003E-2</v>
      </c>
      <c r="BI33" s="789"/>
      <c r="BJ33" s="784">
        <f>'SAME R Results'!BB25</f>
        <v>153.16074999999995</v>
      </c>
      <c r="BK33" s="784">
        <f>'SAME R Results'!BC25</f>
        <v>2.8573015000000002</v>
      </c>
      <c r="BL33" s="784">
        <f>'SAME R Results'!BD25</f>
        <v>5850382.3566217786</v>
      </c>
      <c r="BM33" s="784">
        <f>'SAME R Results'!BE25</f>
        <v>867.82464634749272</v>
      </c>
      <c r="BN33" s="784">
        <f>'SAME R Results'!BF25</f>
        <v>1.8244279999999997</v>
      </c>
      <c r="BO33" s="784">
        <f>'SAME R Results'!BG25</f>
        <v>0.67263800000000007</v>
      </c>
      <c r="BP33" s="789"/>
      <c r="BQ33" s="784">
        <f>'SAME R Results'!BH25</f>
        <v>68.922337499999983</v>
      </c>
      <c r="BR33" s="817">
        <f>'SAME R Results'!BI25</f>
        <v>0.14833639810998711</v>
      </c>
      <c r="BS33" s="817">
        <f>'SAME R Results'!BJ25</f>
        <v>0.25116720161368244</v>
      </c>
      <c r="BT33" s="817">
        <f>'SAME R Results'!BL25</f>
        <v>2.7123475034119386</v>
      </c>
      <c r="BU33" s="817">
        <f>'SAME R Results'!BM25</f>
        <v>2.0661708170425976</v>
      </c>
      <c r="BV33" s="817">
        <f>'SAME R Results'!BN25</f>
        <v>0.11399613592531087</v>
      </c>
      <c r="BW33" s="784">
        <f>'SAME R Results'!BO25</f>
        <v>5850382.3566217786</v>
      </c>
      <c r="BX33" s="784">
        <f>'SAME R Results'!BP25</f>
        <v>5389445.4328080062</v>
      </c>
      <c r="BY33" s="784">
        <f>'SAME R Results'!BQ25</f>
        <v>4948921.7305183746</v>
      </c>
      <c r="BZ33" s="784">
        <f>'SAME R Results'!BR25</f>
        <v>867.82464634749272</v>
      </c>
      <c r="CA33" s="784">
        <f>'SAME R Results'!BS25</f>
        <v>0.63422300896741546</v>
      </c>
      <c r="CB33" s="784">
        <f>'SAME R Results'!BT25</f>
        <v>0.45</v>
      </c>
      <c r="CC33" s="784">
        <f>'SAME R Results'!BV25</f>
        <v>1</v>
      </c>
      <c r="CD33" s="880">
        <f>'SAME R Results'!BW25</f>
        <v>1.42</v>
      </c>
      <c r="CE33" s="1086">
        <f>'SAME R Results'!BZ25</f>
        <v>574.26697593037989</v>
      </c>
      <c r="CF33" s="1803">
        <f>'SAME R Results'!CA25</f>
        <v>3.7500000000000311</v>
      </c>
      <c r="CG33" s="1803" t="str">
        <f>'SAME R Results'!CB25</f>
        <v xml:space="preserve"> 15K</v>
      </c>
      <c r="CH33" s="1803">
        <f>'SAME R Results'!CC25</f>
        <v>214</v>
      </c>
      <c r="CI33" s="1803">
        <f>'SAME R Results'!CD25</f>
        <v>0.11027573999999907</v>
      </c>
      <c r="CJ33" s="1803"/>
      <c r="CK33" s="1803"/>
      <c r="CL33" s="2015">
        <f>'SAME R Results'!CI25</f>
        <v>25</v>
      </c>
      <c r="CM33" s="2015" t="str">
        <f>'SAME R Results'!CJ25</f>
        <v>Kapton</v>
      </c>
      <c r="CN33" s="2016">
        <f>'SAME R Results'!CK25</f>
        <v>0.14833639810998711</v>
      </c>
      <c r="CO33" s="2016">
        <f>'SAME R Results'!CL25</f>
        <v>2.647077952050016E-2</v>
      </c>
      <c r="CP33" s="2016">
        <f>'SAME R Results'!CM25</f>
        <v>3.0694749630656319E-2</v>
      </c>
      <c r="CQ33" s="2020"/>
    </row>
    <row r="34" spans="1:95" s="2" customFormat="1" ht="16.5" hidden="1" customHeight="1" x14ac:dyDescent="0.25">
      <c r="A34" s="780">
        <v>2</v>
      </c>
      <c r="B34" s="784">
        <f>'SAME R Results'!A26</f>
        <v>3</v>
      </c>
      <c r="C34" s="831" t="str">
        <f>'SAME R Results'!B26</f>
        <v>Kapton</v>
      </c>
      <c r="D34" s="784" t="str">
        <f>'SAME R Results'!C26</f>
        <v>K03</v>
      </c>
      <c r="E34" s="784" t="str">
        <f>'SAME R Results'!D26</f>
        <v>15Ka</v>
      </c>
      <c r="F34" s="784">
        <f>'SAME R Results'!E26</f>
        <v>2</v>
      </c>
      <c r="G34" s="784" t="str">
        <f>'SAME R Results'!F26</f>
        <v>62a</v>
      </c>
      <c r="H34" s="785" t="str">
        <f>'SAME R Results'!G26</f>
        <v>aged</v>
      </c>
      <c r="I34" s="784">
        <f>'SAME R Results'!H26</f>
        <v>214</v>
      </c>
      <c r="J34" s="786">
        <f>'SAME R Results'!I26</f>
        <v>40392</v>
      </c>
      <c r="K34" s="784">
        <f>'SAME R Results'!J26</f>
        <v>0</v>
      </c>
      <c r="L34" s="788"/>
      <c r="M34" s="788"/>
      <c r="N34" s="784">
        <f>'SAME R Results'!K26</f>
        <v>8.1</v>
      </c>
      <c r="O34" s="793">
        <f>'SAME R Results'!L26</f>
        <v>1.48</v>
      </c>
      <c r="P34" s="784">
        <f>'SAME R Results'!M26</f>
        <v>0</v>
      </c>
      <c r="Q34" s="784">
        <f>'SAME R Results'!N26</f>
        <v>0</v>
      </c>
      <c r="R34" s="784">
        <f>'SAME R Results'!O26</f>
        <v>0</v>
      </c>
      <c r="S34" s="784">
        <f>'SAME R Results'!P26</f>
        <v>0</v>
      </c>
      <c r="T34" s="784">
        <f>'SAME R Results'!Q26</f>
        <v>0</v>
      </c>
      <c r="U34" s="784">
        <f>'SAME R Results'!R26</f>
        <v>807.6</v>
      </c>
      <c r="V34" s="784">
        <f>'SAME R Results'!S26</f>
        <v>0</v>
      </c>
      <c r="W34" s="784">
        <f>'SAME R Results'!T26</f>
        <v>0</v>
      </c>
      <c r="X34" s="784" t="str">
        <f>'SAME R Results'!U26</f>
        <v>n</v>
      </c>
      <c r="Y34" s="784" t="str">
        <f>'SAME R Results'!V26</f>
        <v>y</v>
      </c>
      <c r="Z34" s="784" t="str">
        <f>'SAME R Results'!W26</f>
        <v>y</v>
      </c>
      <c r="AA34" s="784" t="str">
        <f>'SAME R Results'!X26</f>
        <v>n</v>
      </c>
      <c r="AB34" s="784" t="str">
        <f>'SAME R Results'!Y26</f>
        <v>n</v>
      </c>
      <c r="AC34" s="789"/>
      <c r="AD34" s="784" t="str">
        <f>'SAME R Results'!Z26</f>
        <v>y</v>
      </c>
      <c r="AE34" s="784">
        <f>'SAME R Results'!AA26</f>
        <v>10</v>
      </c>
      <c r="AF34" s="784" t="str">
        <f>'SAME R Results'!AB26</f>
        <v>y</v>
      </c>
      <c r="AG34" s="817">
        <f>'SAME R Results'!AC26</f>
        <v>3.852706928546E-2</v>
      </c>
      <c r="AH34" s="819">
        <f>'SAME R Results'!AD26</f>
        <v>0</v>
      </c>
      <c r="AI34" s="784">
        <f>'SAME R Results'!AE26</f>
        <v>50</v>
      </c>
      <c r="AJ34" s="784">
        <f>'SAME R Results'!AF26</f>
        <v>720</v>
      </c>
      <c r="AK34" s="784">
        <f>'SAME R Results'!AG26</f>
        <v>0</v>
      </c>
      <c r="AL34" s="784" t="str">
        <f>'SAME R Results'!AH26</f>
        <v>n</v>
      </c>
      <c r="AM34" s="784" t="str">
        <f>'SAME R Results'!AI26</f>
        <v>y</v>
      </c>
      <c r="AN34" s="784" t="str">
        <f>'SAME R Results'!AJ26</f>
        <v>y</v>
      </c>
      <c r="AO34" s="784" t="str">
        <f>'SAME R Results'!AK26</f>
        <v>n</v>
      </c>
      <c r="AP34" s="784" t="str">
        <f>'SAME R Results'!AL26</f>
        <v>n</v>
      </c>
      <c r="AQ34" s="784" t="str">
        <f>'SAME R Results'!AM26</f>
        <v>y</v>
      </c>
      <c r="AR34" s="817">
        <f>'SAME R Results'!AN26</f>
        <v>3.852706928546E-2</v>
      </c>
      <c r="AS34" s="819">
        <f>'SAME R Results'!AO26</f>
        <v>0</v>
      </c>
      <c r="AT34" s="784">
        <f>'SAME R Results'!AP26</f>
        <v>60</v>
      </c>
      <c r="AU34" s="789"/>
      <c r="AV34" s="821">
        <f>'SAME R Results'!AQ26</f>
        <v>0</v>
      </c>
      <c r="AW34" s="821">
        <f>'SAME R Results'!AR26</f>
        <v>6.2480000000000002</v>
      </c>
      <c r="AX34" s="821">
        <f>'SAME R Results'!AS26</f>
        <v>0</v>
      </c>
      <c r="AY34" s="821">
        <f>'SAME R Results'!AT26</f>
        <v>0</v>
      </c>
      <c r="AZ34" s="824"/>
      <c r="BA34" s="824"/>
      <c r="BB34" s="821">
        <f>'SAME R Results'!AU26</f>
        <v>2.6282805000000002</v>
      </c>
      <c r="BC34" s="821">
        <f>'SAME R Results'!AV26</f>
        <v>2.6800000000000001E-2</v>
      </c>
      <c r="BD34" s="821">
        <f>'SAME R Results'!AW26</f>
        <v>6.5433649999999997</v>
      </c>
      <c r="BE34" s="821">
        <f>'SAME R Results'!AX26</f>
        <v>4.5969426315789486</v>
      </c>
      <c r="BF34" s="827">
        <f>'SAME R Results'!AY26</f>
        <v>46945</v>
      </c>
      <c r="BG34" s="784">
        <f>'SAME R Results'!AZ26</f>
        <v>3.4077610000000007</v>
      </c>
      <c r="BH34" s="784">
        <f>'SAME R Results'!BA26</f>
        <v>8.2000000000000003E-2</v>
      </c>
      <c r="BI34" s="789"/>
      <c r="BJ34" s="784">
        <f>'SAME R Results'!BB26</f>
        <v>166.78314999999998</v>
      </c>
      <c r="BK34" s="784">
        <f>'SAME R Results'!BC26</f>
        <v>1.9464223684210511</v>
      </c>
      <c r="BL34" s="784">
        <f>'SAME R Results'!BD26</f>
        <v>1797875.6062855036</v>
      </c>
      <c r="BM34" s="784">
        <f>'SAME R Results'!BE26</f>
        <v>437.08545896503455</v>
      </c>
      <c r="BN34" s="784">
        <f>'SAME R Results'!BF26</f>
        <v>2.6014805000000001</v>
      </c>
      <c r="BO34" s="784">
        <f>'SAME R Results'!BG26</f>
        <v>0.83144025000000021</v>
      </c>
      <c r="BP34" s="789"/>
      <c r="BQ34" s="784">
        <f>'SAME R Results'!BH26</f>
        <v>75.05241749999999</v>
      </c>
      <c r="BR34" s="817">
        <f>'SAME R Results'!BI26</f>
        <v>0.24311218052959396</v>
      </c>
      <c r="BS34" s="817">
        <f>'SAME R Results'!BJ26</f>
        <v>0.38291821556498301</v>
      </c>
      <c r="BT34" s="817">
        <f>'SAME R Results'!BL26</f>
        <v>3.1288844868888646</v>
      </c>
      <c r="BU34" s="817">
        <f>'SAME R Results'!BM26</f>
        <v>1.9621025940506183</v>
      </c>
      <c r="BV34" s="817">
        <f>'SAME R Results'!BN26</f>
        <v>0.19371224071885487</v>
      </c>
      <c r="BW34" s="784">
        <f>'SAME R Results'!BO26</f>
        <v>1797875.6062855036</v>
      </c>
      <c r="BX34" s="784">
        <f>'SAME R Results'!BP26</f>
        <v>1769850.2459343208</v>
      </c>
      <c r="BY34" s="784">
        <f>'SAME R Results'!BQ26</f>
        <v>1639903.9609494563</v>
      </c>
      <c r="BZ34" s="784">
        <f>'SAME R Results'!BR26</f>
        <v>437.08545896503455</v>
      </c>
      <c r="CA34" s="784">
        <f>'SAME R Results'!BS26</f>
        <v>0.43203905895877009</v>
      </c>
      <c r="CB34" s="784">
        <f>'SAME R Results'!BT26</f>
        <v>0.45</v>
      </c>
      <c r="CC34" s="784">
        <f>'SAME R Results'!BV26</f>
        <v>1</v>
      </c>
      <c r="CD34" s="880">
        <f>'SAME R Results'!BW26</f>
        <v>1.42</v>
      </c>
      <c r="CE34" s="1086">
        <f>'SAME R Results'!BZ26</f>
        <v>574.26697593037989</v>
      </c>
      <c r="CF34" s="1803">
        <f>'SAME R Results'!CA26</f>
        <v>3.7500000000000311</v>
      </c>
      <c r="CG34" s="1803">
        <f>'SAME R Results'!CB26</f>
        <v>0</v>
      </c>
      <c r="CH34" s="1803">
        <f>'SAME R Results'!CC26</f>
        <v>0</v>
      </c>
      <c r="CI34" s="1803">
        <f>'SAME R Results'!CD26</f>
        <v>0.120083867999999</v>
      </c>
      <c r="CJ34" s="1803"/>
      <c r="CK34" s="1803"/>
      <c r="CL34" s="2015">
        <f>'SAME R Results'!CI26</f>
        <v>26</v>
      </c>
      <c r="CM34" s="2015" t="str">
        <f>'SAME R Results'!CJ26</f>
        <v>Kapton</v>
      </c>
      <c r="CN34" s="2016">
        <f>'SAME R Results'!CK26</f>
        <v>0.24311218052959396</v>
      </c>
      <c r="CO34" s="2016">
        <f>'SAME R Results'!CL26</f>
        <v>3.4662181268178341E-2</v>
      </c>
      <c r="CP34" s="2016">
        <f>'SAME R Results'!CM26</f>
        <v>2.9871795112720353E-2</v>
      </c>
      <c r="CQ34" s="2020"/>
    </row>
    <row r="35" spans="1:95" s="2" customFormat="1" ht="16.5" hidden="1" customHeight="1" x14ac:dyDescent="0.25">
      <c r="A35" s="780">
        <v>2</v>
      </c>
      <c r="B35" s="784">
        <f>'SAME R Results'!A39</f>
        <v>6</v>
      </c>
      <c r="C35" s="831" t="str">
        <f>'SAME R Results'!B39</f>
        <v>Kapton</v>
      </c>
      <c r="D35" s="784" t="str">
        <f>'SAME R Results'!C39</f>
        <v>K07</v>
      </c>
      <c r="E35" s="784" t="str">
        <f>'SAME R Results'!D39</f>
        <v>23 K</v>
      </c>
      <c r="F35" s="784">
        <f>'SAME R Results'!E39</f>
        <v>4</v>
      </c>
      <c r="G35" s="784">
        <f>'SAME R Results'!F39</f>
        <v>70</v>
      </c>
      <c r="H35" s="785" t="str">
        <f>'SAME R Results'!G39</f>
        <v>High temp aged STS det</v>
      </c>
      <c r="I35" s="784">
        <f>'SAME R Results'!H39</f>
        <v>236</v>
      </c>
      <c r="J35" s="786">
        <f>'SAME R Results'!I39</f>
        <v>40414</v>
      </c>
      <c r="K35" s="784">
        <f>'SAME R Results'!J39</f>
        <v>0</v>
      </c>
      <c r="L35" s="788"/>
      <c r="M35" s="788"/>
      <c r="N35" s="784">
        <f>'SAME R Results'!K39</f>
        <v>8.1</v>
      </c>
      <c r="O35" s="793">
        <f>'SAME R Results'!L39</f>
        <v>1.48</v>
      </c>
      <c r="P35" s="784">
        <f>'SAME R Results'!M39</f>
        <v>60</v>
      </c>
      <c r="Q35" s="784">
        <f>'SAME R Results'!N39</f>
        <v>720</v>
      </c>
      <c r="R35" s="784">
        <f>'SAME R Results'!O39</f>
        <v>8</v>
      </c>
      <c r="S35" s="784" t="str">
        <f>'SAME R Results'!P39</f>
        <v>n</v>
      </c>
      <c r="T35" s="784" t="str">
        <f>'SAME R Results'!Q39</f>
        <v>n</v>
      </c>
      <c r="U35" s="784">
        <f>'SAME R Results'!R39</f>
        <v>747</v>
      </c>
      <c r="V35" s="784" t="str">
        <f>'SAME R Results'!S39</f>
        <v>y</v>
      </c>
      <c r="W35" s="784">
        <f>'SAME R Results'!T39</f>
        <v>60</v>
      </c>
      <c r="X35" s="784" t="str">
        <f>'SAME R Results'!U39</f>
        <v>y</v>
      </c>
      <c r="Y35" s="784" t="str">
        <f>'SAME R Results'!V39</f>
        <v>n</v>
      </c>
      <c r="Z35" s="784" t="str">
        <f>'SAME R Results'!W39</f>
        <v>y</v>
      </c>
      <c r="AA35" s="784" t="str">
        <f>'SAME R Results'!X39</f>
        <v>n</v>
      </c>
      <c r="AB35" s="784" t="str">
        <f>'SAME R Results'!Y39</f>
        <v>n</v>
      </c>
      <c r="AC35" s="789"/>
      <c r="AD35" s="784" t="str">
        <f>'SAME R Results'!Z39</f>
        <v>y</v>
      </c>
      <c r="AE35" s="784">
        <f>'SAME R Results'!AA39</f>
        <v>10</v>
      </c>
      <c r="AF35" s="784" t="str">
        <f>'SAME R Results'!AB39</f>
        <v>y</v>
      </c>
      <c r="AG35" s="817">
        <f>'SAME R Results'!AC39</f>
        <v>3.852706928546E-2</v>
      </c>
      <c r="AH35" s="819">
        <f>'SAME R Results'!AD39</f>
        <v>0</v>
      </c>
      <c r="AI35" s="784">
        <f>'SAME R Results'!AE39</f>
        <v>0</v>
      </c>
      <c r="AJ35" s="784">
        <f>'SAME R Results'!AF39</f>
        <v>0</v>
      </c>
      <c r="AK35" s="784">
        <f>'SAME R Results'!AG39</f>
        <v>0</v>
      </c>
      <c r="AL35" s="784">
        <f>'SAME R Results'!AH39</f>
        <v>0</v>
      </c>
      <c r="AM35" s="784">
        <f>'SAME R Results'!AI39</f>
        <v>0</v>
      </c>
      <c r="AN35" s="784">
        <f>'SAME R Results'!AJ39</f>
        <v>0</v>
      </c>
      <c r="AO35" s="784">
        <f>'SAME R Results'!AK39</f>
        <v>0</v>
      </c>
      <c r="AP35" s="784">
        <f>'SAME R Results'!AL39</f>
        <v>0</v>
      </c>
      <c r="AQ35" s="784">
        <f>'SAME R Results'!AM39</f>
        <v>0</v>
      </c>
      <c r="AR35" s="817">
        <f>'SAME R Results'!AN39</f>
        <v>0</v>
      </c>
      <c r="AS35" s="819">
        <f>'SAME R Results'!AO39</f>
        <v>0</v>
      </c>
      <c r="AT35" s="784">
        <f>'SAME R Results'!AP39</f>
        <v>0</v>
      </c>
      <c r="AU35" s="789"/>
      <c r="AV35" s="821">
        <f>'SAME R Results'!AQ39</f>
        <v>0</v>
      </c>
      <c r="AW35" s="821">
        <f>'SAME R Results'!AR39</f>
        <v>0.89775074999999982</v>
      </c>
      <c r="AX35" s="821">
        <f>'SAME R Results'!AS39</f>
        <v>4.8226310000000003</v>
      </c>
      <c r="AY35" s="821">
        <f>'SAME R Results'!AT39</f>
        <v>5.140595499999999</v>
      </c>
      <c r="AZ35" s="824"/>
      <c r="BA35" s="824"/>
      <c r="BB35" s="821">
        <f>'SAME R Results'!AU39</f>
        <v>0</v>
      </c>
      <c r="BC35" s="821">
        <f>'SAME R Results'!AV39</f>
        <v>0</v>
      </c>
      <c r="BD35" s="821">
        <f>'SAME R Results'!AW39</f>
        <v>5.7099604999999993</v>
      </c>
      <c r="BE35" s="821">
        <f>'SAME R Results'!AX39</f>
        <v>4.7415919999999989</v>
      </c>
      <c r="BF35" s="827">
        <f>'SAME R Results'!AY39</f>
        <v>29740</v>
      </c>
      <c r="BG35" s="784">
        <f>'SAME R Results'!AZ39</f>
        <v>0</v>
      </c>
      <c r="BH35" s="784">
        <f>'SAME R Results'!BA39</f>
        <v>0</v>
      </c>
      <c r="BI35" s="789"/>
      <c r="BJ35" s="784">
        <f>'SAME R Results'!BB39</f>
        <v>16.565649999999998</v>
      </c>
      <c r="BK35" s="784">
        <f>'SAME R Results'!BC39</f>
        <v>0.96836850000000041</v>
      </c>
      <c r="BL35" s="784">
        <f>'SAME R Results'!BD39</f>
        <v>1112405.3813294948</v>
      </c>
      <c r="BM35" s="784">
        <f>'SAME R Results'!BE39</f>
        <v>179.10369913787741</v>
      </c>
      <c r="BN35" s="784">
        <f>'SAME R Results'!BF39</f>
        <v>0</v>
      </c>
      <c r="BO35" s="784">
        <f>'SAME R Results'!BG39</f>
        <v>0</v>
      </c>
      <c r="BP35" s="789"/>
      <c r="BQ35" s="784">
        <f>'SAME R Results'!BH39</f>
        <v>7.4545424999999996</v>
      </c>
      <c r="BR35" s="817">
        <f>'SAME R Results'!BI39</f>
        <v>0.16100578273346813</v>
      </c>
      <c r="BS35" s="817">
        <f>'SAME R Results'!BJ39</f>
        <v>0.20810873807384611</v>
      </c>
      <c r="BT35" s="817">
        <f>'SAME R Results'!BL39</f>
        <v>0</v>
      </c>
      <c r="BU35" s="817">
        <f>'SAME R Results'!BM39</f>
        <v>1.6596009485865952</v>
      </c>
      <c r="BV35" s="817">
        <f>'SAME R Results'!BN39</f>
        <v>0.14161754256505463</v>
      </c>
      <c r="BW35" s="784">
        <f>'SAME R Results'!BO39</f>
        <v>1112405.3813294948</v>
      </c>
      <c r="BX35" s="784">
        <f>'SAME R Results'!BP39</f>
        <v>1094651.1110803911</v>
      </c>
      <c r="BY35" s="784">
        <f>'SAME R Results'!BQ39</f>
        <v>1025610.157555181</v>
      </c>
      <c r="BZ35" s="784">
        <f>'SAME R Results'!BR39</f>
        <v>179.10369913787741</v>
      </c>
      <c r="CA35" s="784">
        <f>'SAME R Results'!BS39</f>
        <v>0.21494461955074143</v>
      </c>
      <c r="CB35" s="784">
        <f>'SAME R Results'!BT39</f>
        <v>0.45</v>
      </c>
      <c r="CC35" s="784">
        <f>'SAME R Results'!BV39</f>
        <v>1</v>
      </c>
      <c r="CD35" s="880">
        <f>'SAME R Results'!BW39</f>
        <v>1.42</v>
      </c>
      <c r="CE35" s="1086">
        <f>'SAME R Results'!BZ39</f>
        <v>576.76029004518568</v>
      </c>
      <c r="CF35" s="1803">
        <f>'SAME R Results'!CA39</f>
        <v>0</v>
      </c>
      <c r="CG35" s="1803">
        <f>'SAME R Results'!CB39</f>
        <v>0</v>
      </c>
      <c r="CH35" s="1803">
        <f>'SAME R Results'!CC39</f>
        <v>0</v>
      </c>
      <c r="CI35" s="1803">
        <f>'SAME R Results'!CD39</f>
        <v>0</v>
      </c>
      <c r="CJ35" s="1803"/>
      <c r="CK35" s="1803"/>
      <c r="CL35" s="2015"/>
      <c r="CM35" s="2015"/>
      <c r="CN35" s="2016"/>
      <c r="CO35" s="2016"/>
      <c r="CP35" s="2016"/>
      <c r="CQ35" s="2020"/>
    </row>
    <row r="36" spans="1:95" s="2" customFormat="1" ht="16.5" customHeight="1" x14ac:dyDescent="0.25">
      <c r="A36" s="780">
        <v>2</v>
      </c>
      <c r="B36" s="784">
        <f>'SAME R Results'!A43</f>
        <v>5</v>
      </c>
      <c r="C36" s="831" t="str">
        <f>'SAME R Results'!B43</f>
        <v>Kapton</v>
      </c>
      <c r="D36" s="784" t="str">
        <f>'SAME R Results'!C43</f>
        <v>K04</v>
      </c>
      <c r="E36" s="784" t="str">
        <f>'SAME R Results'!D43</f>
        <v>26 K</v>
      </c>
      <c r="F36" s="784">
        <f>'SAME R Results'!E43</f>
        <v>1</v>
      </c>
      <c r="G36" s="784">
        <f>'SAME R Results'!F43</f>
        <v>73</v>
      </c>
      <c r="H36" s="785" t="str">
        <f>'SAME R Results'!G43</f>
        <v>Baseline Aging</v>
      </c>
      <c r="I36" s="784">
        <f>'SAME R Results'!H43</f>
        <v>238</v>
      </c>
      <c r="J36" s="786">
        <f>'SAME R Results'!I43</f>
        <v>40416</v>
      </c>
      <c r="K36" s="784">
        <f>'SAME R Results'!J43</f>
        <v>0</v>
      </c>
      <c r="L36" s="788"/>
      <c r="M36" s="788"/>
      <c r="N36" s="784">
        <f>'SAME R Results'!K43</f>
        <v>8.1</v>
      </c>
      <c r="O36" s="793">
        <f>'SAME R Results'!L43</f>
        <v>1.38</v>
      </c>
      <c r="P36" s="784">
        <f>'SAME R Results'!M43</f>
        <v>60</v>
      </c>
      <c r="Q36" s="784">
        <f>'SAME R Results'!N43</f>
        <v>11</v>
      </c>
      <c r="R36" s="784">
        <f>'SAME R Results'!O43</f>
        <v>8</v>
      </c>
      <c r="S36" s="784" t="str">
        <f>'SAME R Results'!P43</f>
        <v>n</v>
      </c>
      <c r="T36" s="784">
        <f>'SAME R Results'!Q43</f>
        <v>0</v>
      </c>
      <c r="U36" s="784">
        <f>'SAME R Results'!R43</f>
        <v>33.285714285714285</v>
      </c>
      <c r="V36" s="784" t="str">
        <f>'SAME R Results'!S43</f>
        <v>y</v>
      </c>
      <c r="W36" s="784">
        <f>'SAME R Results'!T43</f>
        <v>60</v>
      </c>
      <c r="X36" s="784" t="str">
        <f>'SAME R Results'!U43</f>
        <v>n</v>
      </c>
      <c r="Y36" s="784" t="str">
        <f>'SAME R Results'!V43</f>
        <v>y</v>
      </c>
      <c r="Z36" s="784" t="str">
        <f>'SAME R Results'!W43</f>
        <v>y</v>
      </c>
      <c r="AA36" s="784" t="str">
        <f>'SAME R Results'!X43</f>
        <v>n</v>
      </c>
      <c r="AB36" s="784" t="str">
        <f>'SAME R Results'!Y43</f>
        <v>n</v>
      </c>
      <c r="AC36" s="789"/>
      <c r="AD36" s="784" t="str">
        <f>'SAME R Results'!Z43</f>
        <v>y</v>
      </c>
      <c r="AE36" s="784">
        <f>'SAME R Results'!AA43</f>
        <v>10</v>
      </c>
      <c r="AF36" s="784" t="str">
        <f>'SAME R Results'!AB43</f>
        <v>y</v>
      </c>
      <c r="AG36" s="817">
        <f>'SAME R Results'!AC43</f>
        <v>3.852706928546E-2</v>
      </c>
      <c r="AH36" s="819">
        <f>'SAME R Results'!AD43</f>
        <v>0</v>
      </c>
      <c r="AI36" s="784">
        <f>'SAME R Results'!AE43</f>
        <v>58</v>
      </c>
      <c r="AJ36" s="784">
        <f>'SAME R Results'!AF43</f>
        <v>480</v>
      </c>
      <c r="AK36" s="784">
        <f>'SAME R Results'!AG43</f>
        <v>0</v>
      </c>
      <c r="AL36" s="784" t="str">
        <f>'SAME R Results'!AH43</f>
        <v>n</v>
      </c>
      <c r="AM36" s="784" t="str">
        <f>'SAME R Results'!AI43</f>
        <v>y</v>
      </c>
      <c r="AN36" s="784" t="str">
        <f>'SAME R Results'!AJ43</f>
        <v>y</v>
      </c>
      <c r="AO36" s="784" t="str">
        <f>'SAME R Results'!AK43</f>
        <v>n</v>
      </c>
      <c r="AP36" s="784" t="str">
        <f>'SAME R Results'!AL43</f>
        <v>n</v>
      </c>
      <c r="AQ36" s="784" t="str">
        <f>'SAME R Results'!AM43</f>
        <v>y</v>
      </c>
      <c r="AR36" s="817">
        <f>'SAME R Results'!AN43</f>
        <v>3.852706928546E-2</v>
      </c>
      <c r="AS36" s="819">
        <f>'SAME R Results'!AO43</f>
        <v>0</v>
      </c>
      <c r="AT36" s="784">
        <f>'SAME R Results'!AP43</f>
        <v>0</v>
      </c>
      <c r="AU36" s="789"/>
      <c r="AV36" s="821">
        <f>'SAME R Results'!AQ43</f>
        <v>0</v>
      </c>
      <c r="AW36" s="821">
        <f>'SAME R Results'!AR43</f>
        <v>0.43725589999999998</v>
      </c>
      <c r="AX36" s="821">
        <f>'SAME R Results'!AS43</f>
        <v>0</v>
      </c>
      <c r="AY36" s="821">
        <f>'SAME R Results'!AT43</f>
        <v>0</v>
      </c>
      <c r="AZ36" s="824"/>
      <c r="BA36" s="824"/>
      <c r="BB36" s="821">
        <f>'SAME R Results'!AU43</f>
        <v>5.1956175000000007E-2</v>
      </c>
      <c r="BC36" s="821">
        <f>'SAME R Results'!AV43</f>
        <v>3.2562264999999993E-2</v>
      </c>
      <c r="BD36" s="821">
        <f>'SAME R Results'!AW43</f>
        <v>5.6292564999999994</v>
      </c>
      <c r="BE36" s="821">
        <f>'SAME R Results'!AX43</f>
        <v>4.7853700000000003</v>
      </c>
      <c r="BF36" s="827">
        <f>'SAME R Results'!AY43</f>
        <v>66274.5</v>
      </c>
      <c r="BG36" s="784">
        <f>'SAME R Results'!AZ43</f>
        <v>0.12284855000000001</v>
      </c>
      <c r="BH36" s="784">
        <f>'SAME R Results'!BA43</f>
        <v>8.7844829999999985E-2</v>
      </c>
      <c r="BI36" s="789"/>
      <c r="BJ36" s="784">
        <f>'SAME R Results'!BB43</f>
        <v>3.0072999999999999</v>
      </c>
      <c r="BK36" s="784">
        <f>'SAME R Results'!BC43</f>
        <v>0.8438864999999991</v>
      </c>
      <c r="BL36" s="784">
        <f>'SAME R Results'!BD43</f>
        <v>2604648.3618304073</v>
      </c>
      <c r="BM36" s="784">
        <f>'SAME R Results'!BE43</f>
        <v>153.1074447736288</v>
      </c>
      <c r="BN36" s="784">
        <f>'SAME R Results'!BF43</f>
        <v>1.9393910000000014E-2</v>
      </c>
      <c r="BO36" s="784">
        <f>'SAME R Results'!BG43</f>
        <v>8.7509300000000075E-3</v>
      </c>
      <c r="BP36" s="789"/>
      <c r="BQ36" s="784">
        <f>'SAME R Results'!BH43</f>
        <v>1.3532850000000001</v>
      </c>
      <c r="BR36" s="817">
        <f>'SAME R Results'!BI43</f>
        <v>5.8782385759754953E-2</v>
      </c>
      <c r="BS36" s="817">
        <f>'SAME R Results'!BJ43</f>
        <v>8.8739654555589506E-2</v>
      </c>
      <c r="BT36" s="817">
        <f>'SAME R Results'!BL43</f>
        <v>2.2162113055412394</v>
      </c>
      <c r="BU36" s="817">
        <f>'SAME R Results'!BM43</f>
        <v>1.8998345130936856</v>
      </c>
      <c r="BV36" s="817">
        <f>'SAME R Results'!BN43</f>
        <v>4.7842288526491916E-2</v>
      </c>
      <c r="BW36" s="784">
        <f>'SAME R Results'!BO43</f>
        <v>2604648.3618304073</v>
      </c>
      <c r="BX36" s="784">
        <f>'SAME R Results'!BP43</f>
        <v>2565083.6212915974</v>
      </c>
      <c r="BY36" s="784">
        <f>'SAME R Results'!BQ43</f>
        <v>2348381.5166391456</v>
      </c>
      <c r="BZ36" s="784">
        <f>'SAME R Results'!BR43</f>
        <v>153.1074447736288</v>
      </c>
      <c r="CA36" s="784">
        <f>'SAME R Results'!BS43</f>
        <v>0.18731388173665964</v>
      </c>
      <c r="CB36" s="784">
        <f>'SAME R Results'!BT43</f>
        <v>0.45</v>
      </c>
      <c r="CC36" s="784">
        <f>'SAME R Results'!BV43</f>
        <v>1</v>
      </c>
      <c r="CD36" s="880">
        <f>'SAME R Results'!BW43</f>
        <v>1.42</v>
      </c>
      <c r="CE36" s="1086">
        <f>'SAME R Results'!BZ43</f>
        <v>425.41768860835083</v>
      </c>
      <c r="CF36" s="1803">
        <f>'SAME R Results'!CA43</f>
        <v>1.0766666666667257</v>
      </c>
      <c r="CG36" s="1803" t="str">
        <f>'SAME R Results'!CB43</f>
        <v xml:space="preserve"> 26K</v>
      </c>
      <c r="CH36" s="1803">
        <f>'SAME R Results'!CC43</f>
        <v>238</v>
      </c>
      <c r="CI36" s="1803">
        <f>'SAME R Results'!CD43</f>
        <v>7.5415263157890605E-3</v>
      </c>
      <c r="CJ36" s="1803"/>
      <c r="CK36" s="1803"/>
      <c r="CL36" s="2015">
        <f>'SAME R Results'!CI43</f>
        <v>43</v>
      </c>
      <c r="CM36" s="2015" t="str">
        <f>'SAME R Results'!CJ43</f>
        <v>Kapton</v>
      </c>
      <c r="CN36" s="2016">
        <f>'SAME R Results'!CK43</f>
        <v>5.8782385759754953E-2</v>
      </c>
      <c r="CO36" s="2016">
        <f>'SAME R Results'!CL43</f>
        <v>1.4330987190429224E-2</v>
      </c>
      <c r="CP36" s="2016">
        <f>'SAME R Results'!CM43</f>
        <v>3.2549022484673361E-2</v>
      </c>
      <c r="CQ36" s="2020"/>
    </row>
    <row r="37" spans="1:95" s="2" customFormat="1" ht="16.5" hidden="1" customHeight="1" x14ac:dyDescent="0.25">
      <c r="A37" s="780">
        <v>2</v>
      </c>
      <c r="B37" s="784">
        <f>'SAME R Results'!A44</f>
        <v>5</v>
      </c>
      <c r="C37" s="831" t="str">
        <f>'SAME R Results'!B44</f>
        <v>Kapton</v>
      </c>
      <c r="D37" s="784" t="str">
        <f>'SAME R Results'!C44</f>
        <v>K04</v>
      </c>
      <c r="E37" s="784" t="str">
        <f>'SAME R Results'!D44</f>
        <v>26 Ka</v>
      </c>
      <c r="F37" s="784">
        <f>'SAME R Results'!E44</f>
        <v>1</v>
      </c>
      <c r="G37" s="784" t="str">
        <f>'SAME R Results'!F44</f>
        <v>73a</v>
      </c>
      <c r="H37" s="785" t="str">
        <f>'SAME R Results'!G44</f>
        <v>aged</v>
      </c>
      <c r="I37" s="784">
        <f>'SAME R Results'!H44</f>
        <v>238</v>
      </c>
      <c r="J37" s="786">
        <f>'SAME R Results'!I44</f>
        <v>40416</v>
      </c>
      <c r="K37" s="784">
        <f>'SAME R Results'!J44</f>
        <v>0</v>
      </c>
      <c r="L37" s="788"/>
      <c r="M37" s="788"/>
      <c r="N37" s="784">
        <f>'SAME R Results'!K44</f>
        <v>8.1</v>
      </c>
      <c r="O37" s="793">
        <f>'SAME R Results'!L44</f>
        <v>1.38</v>
      </c>
      <c r="P37" s="784">
        <f>'SAME R Results'!M44</f>
        <v>0</v>
      </c>
      <c r="Q37" s="784">
        <f>'SAME R Results'!N44</f>
        <v>0</v>
      </c>
      <c r="R37" s="784">
        <f>'SAME R Results'!O44</f>
        <v>0</v>
      </c>
      <c r="S37" s="784">
        <f>'SAME R Results'!P44</f>
        <v>0</v>
      </c>
      <c r="T37" s="784">
        <f>'SAME R Results'!Q44</f>
        <v>0</v>
      </c>
      <c r="U37" s="784">
        <f>'SAME R Results'!R44</f>
        <v>559.85714285714289</v>
      </c>
      <c r="V37" s="784">
        <f>'SAME R Results'!S44</f>
        <v>0</v>
      </c>
      <c r="W37" s="784">
        <f>'SAME R Results'!T44</f>
        <v>0</v>
      </c>
      <c r="X37" s="784" t="str">
        <f>'SAME R Results'!U44</f>
        <v>n</v>
      </c>
      <c r="Y37" s="784" t="str">
        <f>'SAME R Results'!V44</f>
        <v>y</v>
      </c>
      <c r="Z37" s="784" t="str">
        <f>'SAME R Results'!W44</f>
        <v>y</v>
      </c>
      <c r="AA37" s="784" t="str">
        <f>'SAME R Results'!X44</f>
        <v>n</v>
      </c>
      <c r="AB37" s="784" t="str">
        <f>'SAME R Results'!Y44</f>
        <v>n</v>
      </c>
      <c r="AC37" s="789"/>
      <c r="AD37" s="784" t="str">
        <f>'SAME R Results'!Z44</f>
        <v>y</v>
      </c>
      <c r="AE37" s="784">
        <f>'SAME R Results'!AA44</f>
        <v>10</v>
      </c>
      <c r="AF37" s="784" t="str">
        <f>'SAME R Results'!AB44</f>
        <v>y</v>
      </c>
      <c r="AG37" s="817">
        <f>'SAME R Results'!AC44</f>
        <v>3.852706928546E-2</v>
      </c>
      <c r="AH37" s="819">
        <f>'SAME R Results'!AD44</f>
        <v>0</v>
      </c>
      <c r="AI37" s="784">
        <f>'SAME R Results'!AE44</f>
        <v>0</v>
      </c>
      <c r="AJ37" s="784">
        <f>'SAME R Results'!AF44</f>
        <v>0</v>
      </c>
      <c r="AK37" s="784">
        <f>'SAME R Results'!AG44</f>
        <v>0</v>
      </c>
      <c r="AL37" s="784">
        <f>'SAME R Results'!AH44</f>
        <v>0</v>
      </c>
      <c r="AM37" s="784">
        <f>'SAME R Results'!AI44</f>
        <v>0</v>
      </c>
      <c r="AN37" s="784">
        <f>'SAME R Results'!AJ44</f>
        <v>0</v>
      </c>
      <c r="AO37" s="784">
        <f>'SAME R Results'!AK44</f>
        <v>0</v>
      </c>
      <c r="AP37" s="784">
        <f>'SAME R Results'!AL44</f>
        <v>0</v>
      </c>
      <c r="AQ37" s="784">
        <f>'SAME R Results'!AM44</f>
        <v>0</v>
      </c>
      <c r="AR37" s="817">
        <f>'SAME R Results'!AN44</f>
        <v>0</v>
      </c>
      <c r="AS37" s="819">
        <f>'SAME R Results'!AO44</f>
        <v>0</v>
      </c>
      <c r="AT37" s="784">
        <f>'SAME R Results'!AP44</f>
        <v>60</v>
      </c>
      <c r="AU37" s="789"/>
      <c r="AV37" s="821">
        <f>'SAME R Results'!AQ44</f>
        <v>0</v>
      </c>
      <c r="AW37" s="821">
        <f>'SAME R Results'!AR44</f>
        <v>0.49409475000000008</v>
      </c>
      <c r="AX37" s="821">
        <f>'SAME R Results'!AS44</f>
        <v>0</v>
      </c>
      <c r="AY37" s="821">
        <f>'SAME R Results'!AT44</f>
        <v>0</v>
      </c>
      <c r="AZ37" s="824"/>
      <c r="BA37" s="824"/>
      <c r="BB37" s="821">
        <f>'SAME R Results'!AU44</f>
        <v>5.7250975000000003E-2</v>
      </c>
      <c r="BC37" s="821">
        <f>'SAME R Results'!AV44</f>
        <v>2.6229865000000002E-2</v>
      </c>
      <c r="BD37" s="821">
        <f>'SAME R Results'!AW44</f>
        <v>5.2117314999999991</v>
      </c>
      <c r="BE37" s="821">
        <f>'SAME R Results'!AX44</f>
        <v>4.6352390000000003</v>
      </c>
      <c r="BF37" s="827">
        <f>'SAME R Results'!AY44</f>
        <v>28235</v>
      </c>
      <c r="BG37" s="784">
        <f>'SAME R Results'!AZ44</f>
        <v>0.12185680000000002</v>
      </c>
      <c r="BH37" s="784">
        <f>'SAME R Results'!BA44</f>
        <v>7.8414915000000002E-2</v>
      </c>
      <c r="BI37" s="789"/>
      <c r="BJ37" s="784">
        <f>'SAME R Results'!BB44</f>
        <v>3.3358999999999988</v>
      </c>
      <c r="BK37" s="784">
        <f>'SAME R Results'!BC44</f>
        <v>0.57649249999999874</v>
      </c>
      <c r="BL37" s="784">
        <f>'SAME R Results'!BD44</f>
        <v>1053905.9212926894</v>
      </c>
      <c r="BM37" s="784">
        <f>'SAME R Results'!BE44</f>
        <v>100.666576914988</v>
      </c>
      <c r="BN37" s="784">
        <f>'SAME R Results'!BF44</f>
        <v>3.1021110000000001E-2</v>
      </c>
      <c r="BO37" s="784">
        <f>'SAME R Results'!BG44</f>
        <v>1.0860471250000003E-2</v>
      </c>
      <c r="BP37" s="789"/>
      <c r="BQ37" s="784">
        <f>'SAME R Results'!BH44</f>
        <v>1.5011549999999996</v>
      </c>
      <c r="BR37" s="817">
        <f>'SAME R Results'!BI44</f>
        <v>9.5517612038381369E-2</v>
      </c>
      <c r="BS37" s="817">
        <f>'SAME R Results'!BJ44</f>
        <v>0.12419732499439015</v>
      </c>
      <c r="BT37" s="817">
        <f>'SAME R Results'!BL44</f>
        <v>2.856331855765466</v>
      </c>
      <c r="BU37" s="817">
        <f>'SAME R Results'!BM44</f>
        <v>1.6693044569636455</v>
      </c>
      <c r="BV37" s="817">
        <f>'SAME R Results'!BN44</f>
        <v>8.376624808810354E-2</v>
      </c>
      <c r="BW37" s="784">
        <f>'SAME R Results'!BO44</f>
        <v>1053905.9212926894</v>
      </c>
      <c r="BX37" s="784">
        <f>'SAME R Results'!BP44</f>
        <v>1037050.1102475165</v>
      </c>
      <c r="BY37" s="784">
        <f>'SAME R Results'!BQ44</f>
        <v>972605.94745372166</v>
      </c>
      <c r="BZ37" s="784">
        <f>'SAME R Results'!BR44</f>
        <v>100.666576914988</v>
      </c>
      <c r="CA37" s="784">
        <f>'SAME R Results'!BS44</f>
        <v>0.12796157773239783</v>
      </c>
      <c r="CB37" s="784">
        <f>'SAME R Results'!BT44</f>
        <v>0.45</v>
      </c>
      <c r="CC37" s="784">
        <f>'SAME R Results'!BV44</f>
        <v>1</v>
      </c>
      <c r="CD37" s="880">
        <f>'SAME R Results'!BW44</f>
        <v>1.42</v>
      </c>
      <c r="CE37" s="1086">
        <f>'SAME R Results'!BZ44</f>
        <v>425.41768860835083</v>
      </c>
      <c r="CF37" s="1803">
        <f>'SAME R Results'!CA44</f>
        <v>1.0766666666667257</v>
      </c>
      <c r="CG37" s="1803">
        <f>'SAME R Results'!CB44</f>
        <v>0</v>
      </c>
      <c r="CH37" s="1803">
        <f>'SAME R Results'!CC44</f>
        <v>0</v>
      </c>
      <c r="CI37" s="1803">
        <f>'SAME R Results'!CD44</f>
        <v>8.3655696594422645E-3</v>
      </c>
      <c r="CJ37" s="1803"/>
      <c r="CK37" s="1803"/>
      <c r="CL37" s="2015">
        <f>'SAME R Results'!CI44</f>
        <v>44</v>
      </c>
      <c r="CM37" s="2015" t="str">
        <f>'SAME R Results'!CJ44</f>
        <v>Kapton</v>
      </c>
      <c r="CN37" s="2016">
        <f>'SAME R Results'!CK44</f>
        <v>9.5517612038381369E-2</v>
      </c>
      <c r="CO37" s="2016">
        <f>'SAME R Results'!CL44</f>
        <v>2.0664828082376577E-2</v>
      </c>
      <c r="CP37" s="2016">
        <f>'SAME R Results'!CM44</f>
        <v>3.7127759836464547E-2</v>
      </c>
      <c r="CQ37" s="2020"/>
    </row>
    <row r="38" spans="1:95" s="2" customFormat="1" ht="16.5" customHeight="1" x14ac:dyDescent="0.25">
      <c r="A38" s="780">
        <v>2</v>
      </c>
      <c r="B38" s="784">
        <f>'SAME R Results'!A47</f>
        <v>5</v>
      </c>
      <c r="C38" s="831" t="str">
        <f>'SAME R Results'!B47</f>
        <v>Kapton</v>
      </c>
      <c r="D38" s="784" t="str">
        <f>'SAME R Results'!C47</f>
        <v>K05</v>
      </c>
      <c r="E38" s="784" t="str">
        <f>'SAME R Results'!D47</f>
        <v>28 K</v>
      </c>
      <c r="F38" s="784">
        <f>'SAME R Results'!E47</f>
        <v>3</v>
      </c>
      <c r="G38" s="784">
        <f>'SAME R Results'!F47</f>
        <v>75</v>
      </c>
      <c r="H38" s="785" t="str">
        <f>'SAME R Results'!G47</f>
        <v>Mid Temp aging (no Ptrak)</v>
      </c>
      <c r="I38" s="784">
        <f>'SAME R Results'!H47</f>
        <v>238</v>
      </c>
      <c r="J38" s="786">
        <f>'SAME R Results'!I47</f>
        <v>40416</v>
      </c>
      <c r="K38" s="784">
        <f>'SAME R Results'!J47</f>
        <v>0</v>
      </c>
      <c r="L38" s="788"/>
      <c r="M38" s="788"/>
      <c r="N38" s="784">
        <f>'SAME R Results'!K47</f>
        <v>8.1</v>
      </c>
      <c r="O38" s="793">
        <f>'SAME R Results'!L47</f>
        <v>1.43</v>
      </c>
      <c r="P38" s="784">
        <f>'SAME R Results'!M47</f>
        <v>60</v>
      </c>
      <c r="Q38" s="784">
        <f>'SAME R Results'!N47</f>
        <v>11</v>
      </c>
      <c r="R38" s="784">
        <f>'SAME R Results'!O47</f>
        <v>8</v>
      </c>
      <c r="S38" s="784" t="str">
        <f>'SAME R Results'!P47</f>
        <v>n</v>
      </c>
      <c r="T38" s="784">
        <f>'SAME R Results'!Q47</f>
        <v>0</v>
      </c>
      <c r="U38" s="784">
        <f>'SAME R Results'!R47</f>
        <v>31.714285714285715</v>
      </c>
      <c r="V38" s="784" t="str">
        <f>'SAME R Results'!S47</f>
        <v>y</v>
      </c>
      <c r="W38" s="784">
        <f>'SAME R Results'!T47</f>
        <v>60</v>
      </c>
      <c r="X38" s="784" t="str">
        <f>'SAME R Results'!U47</f>
        <v>n</v>
      </c>
      <c r="Y38" s="784" t="str">
        <f>'SAME R Results'!V47</f>
        <v>y</v>
      </c>
      <c r="Z38" s="784" t="str">
        <f>'SAME R Results'!W47</f>
        <v>y</v>
      </c>
      <c r="AA38" s="784" t="str">
        <f>'SAME R Results'!X47</f>
        <v>n</v>
      </c>
      <c r="AB38" s="784" t="str">
        <f>'SAME R Results'!Y47</f>
        <v>n</v>
      </c>
      <c r="AC38" s="789"/>
      <c r="AD38" s="784" t="str">
        <f>'SAME R Results'!Z47</f>
        <v>y</v>
      </c>
      <c r="AE38" s="784">
        <f>'SAME R Results'!AA47</f>
        <v>10</v>
      </c>
      <c r="AF38" s="784" t="str">
        <f>'SAME R Results'!AB47</f>
        <v>y</v>
      </c>
      <c r="AG38" s="817">
        <f>'SAME R Results'!AC47</f>
        <v>3.852706928546E-2</v>
      </c>
      <c r="AH38" s="819">
        <f>'SAME R Results'!AD47</f>
        <v>0</v>
      </c>
      <c r="AI38" s="784">
        <f>'SAME R Results'!AE47</f>
        <v>58</v>
      </c>
      <c r="AJ38" s="784">
        <f>'SAME R Results'!AF47</f>
        <v>480</v>
      </c>
      <c r="AK38" s="784">
        <f>'SAME R Results'!AG47</f>
        <v>0</v>
      </c>
      <c r="AL38" s="784" t="str">
        <f>'SAME R Results'!AH47</f>
        <v>n</v>
      </c>
      <c r="AM38" s="784" t="str">
        <f>'SAME R Results'!AI47</f>
        <v>y</v>
      </c>
      <c r="AN38" s="784" t="str">
        <f>'SAME R Results'!AJ47</f>
        <v>y</v>
      </c>
      <c r="AO38" s="784" t="str">
        <f>'SAME R Results'!AK47</f>
        <v>n</v>
      </c>
      <c r="AP38" s="784" t="str">
        <f>'SAME R Results'!AL47</f>
        <v>n</v>
      </c>
      <c r="AQ38" s="784" t="str">
        <f>'SAME R Results'!AM47</f>
        <v>y</v>
      </c>
      <c r="AR38" s="817">
        <f>'SAME R Results'!AN47</f>
        <v>3.852706928546E-2</v>
      </c>
      <c r="AS38" s="819">
        <f>'SAME R Results'!AO47</f>
        <v>0</v>
      </c>
      <c r="AT38" s="784">
        <f>'SAME R Results'!AP47</f>
        <v>0</v>
      </c>
      <c r="AU38" s="789"/>
      <c r="AV38" s="821">
        <f>'SAME R Results'!AQ47</f>
        <v>0</v>
      </c>
      <c r="AW38" s="821">
        <f>'SAME R Results'!AR47</f>
        <v>0.67108155000000003</v>
      </c>
      <c r="AX38" s="821">
        <f>'SAME R Results'!AS47</f>
        <v>0</v>
      </c>
      <c r="AY38" s="821">
        <f>'SAME R Results'!AT47</f>
        <v>0</v>
      </c>
      <c r="AZ38" s="824"/>
      <c r="BA38" s="824"/>
      <c r="BB38" s="821">
        <f>'SAME R Results'!AU47</f>
        <v>8.2748420000000003E-2</v>
      </c>
      <c r="BC38" s="821">
        <f>'SAME R Results'!AV47</f>
        <v>2.8671285000000001E-2</v>
      </c>
      <c r="BD38" s="821">
        <f>'SAME R Results'!AW47</f>
        <v>5.775649500000001</v>
      </c>
      <c r="BE38" s="821">
        <f>'SAME R Results'!AX47</f>
        <v>4.6388539999999985</v>
      </c>
      <c r="BF38" s="827">
        <f>'SAME R Results'!AY47</f>
        <v>999</v>
      </c>
      <c r="BG38" s="784">
        <f>'SAME R Results'!AZ47</f>
        <v>0.15835569999999996</v>
      </c>
      <c r="BH38" s="784">
        <f>'SAME R Results'!BA47</f>
        <v>8.1115724999999986E-2</v>
      </c>
      <c r="BI38" s="789"/>
      <c r="BJ38" s="784">
        <f>'SAME R Results'!BB47</f>
        <v>5.4232000000000005</v>
      </c>
      <c r="BK38" s="784">
        <f>'SAME R Results'!BC47</f>
        <v>1.1367955000000025</v>
      </c>
      <c r="BL38" s="784">
        <f>'SAME R Results'!BD47</f>
        <v>0</v>
      </c>
      <c r="BM38" s="784">
        <f>'SAME R Results'!BE47</f>
        <v>216.14450778493114</v>
      </c>
      <c r="BN38" s="784">
        <f>'SAME R Results'!BF47</f>
        <v>5.4077134999999998E-2</v>
      </c>
      <c r="BO38" s="784">
        <f>'SAME R Results'!BG47</f>
        <v>1.9309993749999994E-2</v>
      </c>
      <c r="BP38" s="789"/>
      <c r="BQ38" s="784">
        <f>'SAME R Results'!BH47</f>
        <v>2.4404400000000002</v>
      </c>
      <c r="BR38" s="817">
        <f>'SAME R Results'!BI47</f>
        <v>0</v>
      </c>
      <c r="BS38" s="817">
        <f>'SAME R Results'!BJ47</f>
        <v>0</v>
      </c>
      <c r="BT38" s="817">
        <f>'SAME R Results'!BL47</f>
        <v>2.8004739773672904</v>
      </c>
      <c r="BU38" s="817">
        <f>'SAME R Results'!BM47</f>
        <v>0</v>
      </c>
      <c r="BV38" s="817">
        <f>'SAME R Results'!BN47</f>
        <v>0</v>
      </c>
      <c r="BW38" s="784">
        <f>'SAME R Results'!BO47</f>
        <v>0</v>
      </c>
      <c r="BX38" s="784">
        <f>'SAME R Results'!BP47</f>
        <v>0</v>
      </c>
      <c r="BY38" s="784">
        <f>'SAME R Results'!BQ47</f>
        <v>0</v>
      </c>
      <c r="BZ38" s="784">
        <f>'SAME R Results'!BR47</f>
        <v>216.14450778493114</v>
      </c>
      <c r="CA38" s="784">
        <f>'SAME R Results'!BS47</f>
        <v>0.25232964130338331</v>
      </c>
      <c r="CB38" s="784">
        <f>'SAME R Results'!BT47</f>
        <v>0.45</v>
      </c>
      <c r="CC38" s="784">
        <f>'SAME R Results'!BV47</f>
        <v>1</v>
      </c>
      <c r="CD38" s="880">
        <f>'SAME R Results'!BW47</f>
        <v>1.42</v>
      </c>
      <c r="CE38" s="1086">
        <f>'SAME R Results'!BZ47</f>
        <v>500.25380703397519</v>
      </c>
      <c r="CF38" s="1803">
        <f>'SAME R Results'!CA47</f>
        <v>0.40666666666666629</v>
      </c>
      <c r="CG38" s="1803" t="str">
        <f>'SAME R Results'!CB47</f>
        <v xml:space="preserve"> 28K</v>
      </c>
      <c r="CH38" s="1803">
        <f>'SAME R Results'!CC47</f>
        <v>238</v>
      </c>
      <c r="CI38" s="1803">
        <f>'SAME R Results'!CD47</f>
        <v>3.600649180327873E-2</v>
      </c>
      <c r="CJ38" s="1803"/>
      <c r="CK38" s="1803"/>
      <c r="CL38" s="2015"/>
      <c r="CM38" s="2015"/>
      <c r="CN38" s="2016"/>
      <c r="CO38" s="2016"/>
      <c r="CP38" s="2016"/>
      <c r="CQ38" s="2020"/>
    </row>
    <row r="39" spans="1:95" s="2" customFormat="1" ht="16.5" hidden="1" customHeight="1" x14ac:dyDescent="0.25">
      <c r="A39" s="780">
        <v>2</v>
      </c>
      <c r="B39" s="784">
        <f>'SAME R Results'!A48</f>
        <v>5</v>
      </c>
      <c r="C39" s="831" t="str">
        <f>'SAME R Results'!B48</f>
        <v>Kapton</v>
      </c>
      <c r="D39" s="784" t="str">
        <f>'SAME R Results'!C48</f>
        <v>K05</v>
      </c>
      <c r="E39" s="784" t="str">
        <f>'SAME R Results'!D48</f>
        <v>28 Ka</v>
      </c>
      <c r="F39" s="784">
        <f>'SAME R Results'!E48</f>
        <v>3</v>
      </c>
      <c r="G39" s="784" t="str">
        <f>'SAME R Results'!F48</f>
        <v>75a</v>
      </c>
      <c r="H39" s="785" t="str">
        <f>'SAME R Results'!G48</f>
        <v>aged</v>
      </c>
      <c r="I39" s="784">
        <f>'SAME R Results'!H48</f>
        <v>238</v>
      </c>
      <c r="J39" s="786">
        <f>'SAME R Results'!I48</f>
        <v>40416</v>
      </c>
      <c r="K39" s="784">
        <f>'SAME R Results'!J48</f>
        <v>0</v>
      </c>
      <c r="L39" s="788"/>
      <c r="M39" s="788"/>
      <c r="N39" s="784">
        <f>'SAME R Results'!K48</f>
        <v>8.1</v>
      </c>
      <c r="O39" s="793">
        <f>'SAME R Results'!L48</f>
        <v>1.43</v>
      </c>
      <c r="P39" s="784">
        <f>'SAME R Results'!M48</f>
        <v>0</v>
      </c>
      <c r="Q39" s="784">
        <f>'SAME R Results'!N48</f>
        <v>0</v>
      </c>
      <c r="R39" s="784">
        <f>'SAME R Results'!O48</f>
        <v>0</v>
      </c>
      <c r="S39" s="784">
        <f>'SAME R Results'!P48</f>
        <v>0</v>
      </c>
      <c r="T39" s="784">
        <f>'SAME R Results'!Q48</f>
        <v>0</v>
      </c>
      <c r="U39" s="784">
        <f>'SAME R Results'!R48</f>
        <v>562.57142857142856</v>
      </c>
      <c r="V39" s="784">
        <f>'SAME R Results'!S48</f>
        <v>0</v>
      </c>
      <c r="W39" s="784">
        <f>'SAME R Results'!T48</f>
        <v>0</v>
      </c>
      <c r="X39" s="784" t="str">
        <f>'SAME R Results'!U48</f>
        <v>n</v>
      </c>
      <c r="Y39" s="784" t="str">
        <f>'SAME R Results'!V48</f>
        <v>y</v>
      </c>
      <c r="Z39" s="784" t="str">
        <f>'SAME R Results'!W48</f>
        <v>y</v>
      </c>
      <c r="AA39" s="784" t="str">
        <f>'SAME R Results'!X48</f>
        <v>n</v>
      </c>
      <c r="AB39" s="784" t="str">
        <f>'SAME R Results'!Y48</f>
        <v>n</v>
      </c>
      <c r="AC39" s="789"/>
      <c r="AD39" s="784" t="str">
        <f>'SAME R Results'!Z48</f>
        <v>y</v>
      </c>
      <c r="AE39" s="784">
        <f>'SAME R Results'!AA48</f>
        <v>10</v>
      </c>
      <c r="AF39" s="784" t="str">
        <f>'SAME R Results'!AB48</f>
        <v>y</v>
      </c>
      <c r="AG39" s="817">
        <f>'SAME R Results'!AC48</f>
        <v>3.852706928546E-2</v>
      </c>
      <c r="AH39" s="819">
        <f>'SAME R Results'!AD48</f>
        <v>0</v>
      </c>
      <c r="AI39" s="784">
        <f>'SAME R Results'!AE48</f>
        <v>0</v>
      </c>
      <c r="AJ39" s="784">
        <f>'SAME R Results'!AF48</f>
        <v>0</v>
      </c>
      <c r="AK39" s="784">
        <f>'SAME R Results'!AG48</f>
        <v>0</v>
      </c>
      <c r="AL39" s="784">
        <f>'SAME R Results'!AH48</f>
        <v>0</v>
      </c>
      <c r="AM39" s="784">
        <f>'SAME R Results'!AI48</f>
        <v>0</v>
      </c>
      <c r="AN39" s="784">
        <f>'SAME R Results'!AJ48</f>
        <v>0</v>
      </c>
      <c r="AO39" s="784">
        <f>'SAME R Results'!AK48</f>
        <v>0</v>
      </c>
      <c r="AP39" s="784">
        <f>'SAME R Results'!AL48</f>
        <v>0</v>
      </c>
      <c r="AQ39" s="784">
        <f>'SAME R Results'!AM48</f>
        <v>0</v>
      </c>
      <c r="AR39" s="817">
        <f>'SAME R Results'!AN48</f>
        <v>0</v>
      </c>
      <c r="AS39" s="819">
        <f>'SAME R Results'!AO48</f>
        <v>0</v>
      </c>
      <c r="AT39" s="784">
        <f>'SAME R Results'!AP48</f>
        <v>60</v>
      </c>
      <c r="AU39" s="789"/>
      <c r="AV39" s="821">
        <f>'SAME R Results'!AQ48</f>
        <v>0</v>
      </c>
      <c r="AW39" s="821">
        <f>'SAME R Results'!AR48</f>
        <v>0.72169489999999992</v>
      </c>
      <c r="AX39" s="821">
        <f>'SAME R Results'!AS48</f>
        <v>0</v>
      </c>
      <c r="AY39" s="821">
        <f>'SAME R Results'!AT48</f>
        <v>0</v>
      </c>
      <c r="AZ39" s="824"/>
      <c r="BA39" s="824"/>
      <c r="BB39" s="821">
        <f>'SAME R Results'!AU48</f>
        <v>9.164425000000001E-2</v>
      </c>
      <c r="BC39" s="821">
        <f>'SAME R Results'!AV48</f>
        <v>2.7626442105263157E-2</v>
      </c>
      <c r="BD39" s="821">
        <f>'SAME R Results'!AW48</f>
        <v>5.3254704999999998</v>
      </c>
      <c r="BE39" s="821">
        <f>'SAME R Results'!AX48</f>
        <v>4.6329368421052637</v>
      </c>
      <c r="BF39" s="827">
        <f>'SAME R Results'!AY48</f>
        <v>27920</v>
      </c>
      <c r="BG39" s="784">
        <f>'SAME R Results'!AZ48</f>
        <v>0.17077645</v>
      </c>
      <c r="BH39" s="784">
        <f>'SAME R Results'!BA48</f>
        <v>8.0196984210526318E-2</v>
      </c>
      <c r="BI39" s="789"/>
      <c r="BJ39" s="784">
        <f>'SAME R Results'!BB48</f>
        <v>6.07775</v>
      </c>
      <c r="BK39" s="784">
        <f>'SAME R Results'!BC48</f>
        <v>0.69253365789473609</v>
      </c>
      <c r="BL39" s="784">
        <f>'SAME R Results'!BD48</f>
        <v>1041691.6091550778</v>
      </c>
      <c r="BM39" s="784">
        <f>'SAME R Results'!BE48</f>
        <v>122.89565377062094</v>
      </c>
      <c r="BN39" s="784">
        <f>'SAME R Results'!BF48</f>
        <v>6.401780789473685E-2</v>
      </c>
      <c r="BO39" s="784">
        <f>'SAME R Results'!BG48</f>
        <v>2.264486644736842E-2</v>
      </c>
      <c r="BP39" s="789"/>
      <c r="BQ39" s="784">
        <f>'SAME R Results'!BH48</f>
        <v>2.7349874999999999</v>
      </c>
      <c r="BR39" s="817">
        <f>'SAME R Results'!BI48</f>
        <v>0.11797700268537473</v>
      </c>
      <c r="BS39" s="817">
        <f>'SAME R Results'!BJ48</f>
        <v>0.15228007114746611</v>
      </c>
      <c r="BT39" s="817">
        <f>'SAME R Results'!BL48</f>
        <v>2.8270340230766262</v>
      </c>
      <c r="BU39" s="817">
        <f>'SAME R Results'!BM48</f>
        <v>1.6573245709263189</v>
      </c>
      <c r="BV39" s="817">
        <f>'SAME R Results'!BN48</f>
        <v>0.10384234859058263</v>
      </c>
      <c r="BW39" s="784">
        <f>'SAME R Results'!BO48</f>
        <v>1041691.6091550778</v>
      </c>
      <c r="BX39" s="784">
        <f>'SAME R Results'!BP48</f>
        <v>1025023.8477107275</v>
      </c>
      <c r="BY39" s="784">
        <f>'SAME R Results'!BQ48</f>
        <v>961526.92346055491</v>
      </c>
      <c r="BZ39" s="784">
        <f>'SAME R Results'!BR48</f>
        <v>122.89565377062094</v>
      </c>
      <c r="CA39" s="784">
        <f>'SAME R Results'!BS48</f>
        <v>0.1537187378795028</v>
      </c>
      <c r="CB39" s="784">
        <f>'SAME R Results'!BT48</f>
        <v>0.45</v>
      </c>
      <c r="CC39" s="784">
        <f>'SAME R Results'!BV48</f>
        <v>1</v>
      </c>
      <c r="CD39" s="880">
        <f>'SAME R Results'!BW48</f>
        <v>1.42</v>
      </c>
      <c r="CE39" s="1086">
        <f>'SAME R Results'!BZ48</f>
        <v>500.25380703397519</v>
      </c>
      <c r="CF39" s="1803">
        <f>'SAME R Results'!CA48</f>
        <v>0.40666666666666629</v>
      </c>
      <c r="CG39" s="1803">
        <f>'SAME R Results'!CB48</f>
        <v>0</v>
      </c>
      <c r="CH39" s="1803">
        <f>'SAME R Results'!CC48</f>
        <v>0</v>
      </c>
      <c r="CI39" s="1803">
        <f>'SAME R Results'!CD48</f>
        <v>4.0352274590163967E-2</v>
      </c>
      <c r="CJ39" s="1803"/>
      <c r="CK39" s="1803"/>
      <c r="CL39" s="2015">
        <f>'SAME R Results'!CI48</f>
        <v>48</v>
      </c>
      <c r="CM39" s="2015" t="str">
        <f>'SAME R Results'!CJ48</f>
        <v>Kapton</v>
      </c>
      <c r="CN39" s="2016">
        <f>'SAME R Results'!CK48</f>
        <v>0.11797700268537473</v>
      </c>
      <c r="CO39" s="2016">
        <f>'SAME R Results'!CL48</f>
        <v>2.3406983722864129E-2</v>
      </c>
      <c r="CP39" s="2016">
        <f>'SAME R Results'!CM48</f>
        <v>3.4936315927614141E-2</v>
      </c>
      <c r="CQ39" s="2020"/>
    </row>
    <row r="40" spans="1:95" s="2" customFormat="1" ht="16.5" customHeight="1" x14ac:dyDescent="0.25">
      <c r="A40" s="780">
        <v>2</v>
      </c>
      <c r="B40" s="784">
        <f>'SAME R Results'!A51</f>
        <v>5</v>
      </c>
      <c r="C40" s="831" t="str">
        <f>'SAME R Results'!B51</f>
        <v>Kapton</v>
      </c>
      <c r="D40" s="784" t="str">
        <f>'SAME R Results'!C51</f>
        <v>K06</v>
      </c>
      <c r="E40" s="784" t="str">
        <f>'SAME R Results'!D51</f>
        <v>30 K</v>
      </c>
      <c r="F40" s="784">
        <f>'SAME R Results'!E51</f>
        <v>2</v>
      </c>
      <c r="G40" s="784">
        <f>'SAME R Results'!F51</f>
        <v>77</v>
      </c>
      <c r="H40" s="785" t="str">
        <f>'SAME R Results'!G51</f>
        <v>High Temp aging</v>
      </c>
      <c r="I40" s="784">
        <f>'SAME R Results'!H51</f>
        <v>238</v>
      </c>
      <c r="J40" s="786">
        <f>'SAME R Results'!I51</f>
        <v>40416</v>
      </c>
      <c r="K40" s="784">
        <f>'SAME R Results'!J51</f>
        <v>0</v>
      </c>
      <c r="L40" s="788"/>
      <c r="M40" s="788"/>
      <c r="N40" s="784">
        <f>'SAME R Results'!K51</f>
        <v>8.1</v>
      </c>
      <c r="O40" s="793">
        <f>'SAME R Results'!L51</f>
        <v>1.48</v>
      </c>
      <c r="P40" s="784">
        <f>'SAME R Results'!M51</f>
        <v>60</v>
      </c>
      <c r="Q40" s="784">
        <f>'SAME R Results'!N51</f>
        <v>11</v>
      </c>
      <c r="R40" s="784">
        <f>'SAME R Results'!O51</f>
        <v>8</v>
      </c>
      <c r="S40" s="784" t="str">
        <f>'SAME R Results'!P51</f>
        <v>n</v>
      </c>
      <c r="T40" s="784">
        <f>'SAME R Results'!Q51</f>
        <v>0</v>
      </c>
      <c r="U40" s="784">
        <f>'SAME R Results'!R51</f>
        <v>31.285714285714285</v>
      </c>
      <c r="V40" s="784" t="str">
        <f>'SAME R Results'!S51</f>
        <v>y</v>
      </c>
      <c r="W40" s="784">
        <f>'SAME R Results'!T51</f>
        <v>60</v>
      </c>
      <c r="X40" s="784" t="str">
        <f>'SAME R Results'!U51</f>
        <v>n</v>
      </c>
      <c r="Y40" s="784" t="str">
        <f>'SAME R Results'!V51</f>
        <v>y</v>
      </c>
      <c r="Z40" s="784" t="str">
        <f>'SAME R Results'!W51</f>
        <v>y</v>
      </c>
      <c r="AA40" s="784" t="str">
        <f>'SAME R Results'!X51</f>
        <v>n</v>
      </c>
      <c r="AB40" s="784" t="str">
        <f>'SAME R Results'!Y51</f>
        <v>n</v>
      </c>
      <c r="AC40" s="789"/>
      <c r="AD40" s="784" t="str">
        <f>'SAME R Results'!Z51</f>
        <v>y</v>
      </c>
      <c r="AE40" s="784">
        <f>'SAME R Results'!AA51</f>
        <v>10</v>
      </c>
      <c r="AF40" s="784" t="str">
        <f>'SAME R Results'!AB51</f>
        <v>y</v>
      </c>
      <c r="AG40" s="817">
        <f>'SAME R Results'!AC51</f>
        <v>3.852706928546E-2</v>
      </c>
      <c r="AH40" s="819">
        <f>'SAME R Results'!AD51</f>
        <v>0</v>
      </c>
      <c r="AI40" s="784">
        <f>'SAME R Results'!AE51</f>
        <v>58</v>
      </c>
      <c r="AJ40" s="784">
        <f>'SAME R Results'!AF51</f>
        <v>480</v>
      </c>
      <c r="AK40" s="784">
        <f>'SAME R Results'!AG51</f>
        <v>0</v>
      </c>
      <c r="AL40" s="784" t="str">
        <f>'SAME R Results'!AH51</f>
        <v>n</v>
      </c>
      <c r="AM40" s="784" t="str">
        <f>'SAME R Results'!AI51</f>
        <v>y</v>
      </c>
      <c r="AN40" s="784" t="str">
        <f>'SAME R Results'!AJ51</f>
        <v>y</v>
      </c>
      <c r="AO40" s="784" t="str">
        <f>'SAME R Results'!AK51</f>
        <v>n</v>
      </c>
      <c r="AP40" s="784" t="str">
        <f>'SAME R Results'!AL51</f>
        <v>n</v>
      </c>
      <c r="AQ40" s="784" t="str">
        <f>'SAME R Results'!AM51</f>
        <v>y</v>
      </c>
      <c r="AR40" s="817">
        <f>'SAME R Results'!AN51</f>
        <v>3.852706928546E-2</v>
      </c>
      <c r="AS40" s="819">
        <f>'SAME R Results'!AO51</f>
        <v>0</v>
      </c>
      <c r="AT40" s="784">
        <f>'SAME R Results'!AP51</f>
        <v>0</v>
      </c>
      <c r="AU40" s="789"/>
      <c r="AV40" s="821">
        <f>'SAME R Results'!AQ51</f>
        <v>0</v>
      </c>
      <c r="AW40" s="821">
        <f>'SAME R Results'!AR51</f>
        <v>0.65225210000000011</v>
      </c>
      <c r="AX40" s="821">
        <f>'SAME R Results'!AS51</f>
        <v>0</v>
      </c>
      <c r="AY40" s="821">
        <f>'SAME R Results'!AT51</f>
        <v>0</v>
      </c>
      <c r="AZ40" s="824"/>
      <c r="BA40" s="824"/>
      <c r="BB40" s="821">
        <f>'SAME R Results'!AU51</f>
        <v>8.4121685000000002E-2</v>
      </c>
      <c r="BC40" s="821">
        <f>'SAME R Results'!AV51</f>
        <v>3.2028185000000001E-2</v>
      </c>
      <c r="BD40" s="821">
        <f>'SAME R Results'!AW51</f>
        <v>6.2035524999999998</v>
      </c>
      <c r="BE40" s="821">
        <f>'SAME R Results'!AX51</f>
        <v>4.699936000000001</v>
      </c>
      <c r="BF40" s="827">
        <f>'SAME R Results'!AY51</f>
        <v>85830</v>
      </c>
      <c r="BG40" s="784">
        <f>'SAME R Results'!AZ51</f>
        <v>0.1690063</v>
      </c>
      <c r="BH40" s="784">
        <f>'SAME R Results'!BA51</f>
        <v>8.7356560000000014E-2</v>
      </c>
      <c r="BI40" s="789"/>
      <c r="BJ40" s="784">
        <f>'SAME R Results'!BB51</f>
        <v>6.9188999999999989</v>
      </c>
      <c r="BK40" s="784">
        <f>'SAME R Results'!BC51</f>
        <v>1.5036164999999988</v>
      </c>
      <c r="BL40" s="784">
        <f>'SAME R Results'!BD51</f>
        <v>3460328.2386265798</v>
      </c>
      <c r="BM40" s="784">
        <f>'SAME R Results'!BE51</f>
        <v>305.88138364350294</v>
      </c>
      <c r="BN40" s="784">
        <f>'SAME R Results'!BF51</f>
        <v>5.2093500000000001E-2</v>
      </c>
      <c r="BO40" s="784">
        <f>'SAME R Results'!BG51</f>
        <v>2.0412434999999996E-2</v>
      </c>
      <c r="BP40" s="789"/>
      <c r="BQ40" s="784">
        <f>'SAME R Results'!BH51</f>
        <v>3.1135049999999995</v>
      </c>
      <c r="BR40" s="817">
        <f>'SAME R Results'!BI51</f>
        <v>8.83966382810287E-2</v>
      </c>
      <c r="BS40" s="817">
        <f>'SAME R Results'!BJ51</f>
        <v>0.10656512563679277</v>
      </c>
      <c r="BT40" s="817">
        <f>'SAME R Results'!BL51</f>
        <v>2.5520473182155881</v>
      </c>
      <c r="BU40" s="817">
        <f>'SAME R Results'!BM51</f>
        <v>1.5408669202805201</v>
      </c>
      <c r="BV40" s="817">
        <f>'SAME R Results'!BN51</f>
        <v>8.0509304157939804E-2</v>
      </c>
      <c r="BW40" s="784">
        <f>'SAME R Results'!BO51</f>
        <v>3460328.2386265798</v>
      </c>
      <c r="BX40" s="784">
        <f>'SAME R Results'!BP51</f>
        <v>3409089.1997738369</v>
      </c>
      <c r="BY40" s="784">
        <f>'SAME R Results'!BQ51</f>
        <v>3084879.7508938513</v>
      </c>
      <c r="BZ40" s="784">
        <f>'SAME R Results'!BR51</f>
        <v>305.88138364350294</v>
      </c>
      <c r="CA40" s="784">
        <f>'SAME R Results'!BS51</f>
        <v>0.33375133179437066</v>
      </c>
      <c r="CB40" s="784">
        <f>'SAME R Results'!BT51</f>
        <v>0.45</v>
      </c>
      <c r="CC40" s="784">
        <f>'SAME R Results'!BV51</f>
        <v>1</v>
      </c>
      <c r="CD40" s="880">
        <f>'SAME R Results'!BW51</f>
        <v>1.42</v>
      </c>
      <c r="CE40" s="1086">
        <f>'SAME R Results'!BZ51</f>
        <v>527.51193106525511</v>
      </c>
      <c r="CF40" s="1803">
        <f>'SAME R Results'!CA51</f>
        <v>0.58666666666662426</v>
      </c>
      <c r="CG40" s="1803" t="str">
        <f>'SAME R Results'!CB51</f>
        <v xml:space="preserve"> 30K</v>
      </c>
      <c r="CH40" s="1803">
        <f>'SAME R Results'!CC51</f>
        <v>238</v>
      </c>
      <c r="CI40" s="1803">
        <f>'SAME R Results'!CD51</f>
        <v>3.1842664772729568E-2</v>
      </c>
      <c r="CJ40" s="1803"/>
      <c r="CK40" s="1803"/>
      <c r="CL40" s="2015">
        <f>'SAME R Results'!CI51</f>
        <v>51</v>
      </c>
      <c r="CM40" s="2015" t="str">
        <f>'SAME R Results'!CJ51</f>
        <v>Kapton</v>
      </c>
      <c r="CN40" s="2016">
        <f>'SAME R Results'!CK51</f>
        <v>8.83966382810287E-2</v>
      </c>
      <c r="CO40" s="2016">
        <f>'SAME R Results'!CL51</f>
        <v>1.6731465020933003E-2</v>
      </c>
      <c r="CP40" s="2016">
        <f>'SAME R Results'!CM51</f>
        <v>3.5501588885370736E-2</v>
      </c>
      <c r="CQ40" s="2020"/>
    </row>
    <row r="41" spans="1:95" s="2" customFormat="1" ht="16.5" hidden="1" customHeight="1" x14ac:dyDescent="0.25">
      <c r="A41" s="780">
        <v>2</v>
      </c>
      <c r="B41" s="784">
        <f>'SAME R Results'!A52</f>
        <v>5</v>
      </c>
      <c r="C41" s="831" t="str">
        <f>'SAME R Results'!B52</f>
        <v>Kapton</v>
      </c>
      <c r="D41" s="784" t="str">
        <f>'SAME R Results'!C52</f>
        <v>K06</v>
      </c>
      <c r="E41" s="784" t="str">
        <f>'SAME R Results'!D52</f>
        <v>30 Ka</v>
      </c>
      <c r="F41" s="784">
        <f>'SAME R Results'!E52</f>
        <v>2</v>
      </c>
      <c r="G41" s="784" t="str">
        <f>'SAME R Results'!F52</f>
        <v>77a</v>
      </c>
      <c r="H41" s="785" t="str">
        <f>'SAME R Results'!G52</f>
        <v>aged</v>
      </c>
      <c r="I41" s="784">
        <f>'SAME R Results'!H52</f>
        <v>238</v>
      </c>
      <c r="J41" s="786">
        <f>'SAME R Results'!I52</f>
        <v>40416</v>
      </c>
      <c r="K41" s="784">
        <f>'SAME R Results'!J52</f>
        <v>0</v>
      </c>
      <c r="L41" s="790"/>
      <c r="M41" s="790"/>
      <c r="N41" s="784">
        <f>'SAME R Results'!K52</f>
        <v>8.1</v>
      </c>
      <c r="O41" s="793">
        <f>'SAME R Results'!L52</f>
        <v>1.48</v>
      </c>
      <c r="P41" s="784">
        <f>'SAME R Results'!M52</f>
        <v>0</v>
      </c>
      <c r="Q41" s="784">
        <f>'SAME R Results'!N52</f>
        <v>0</v>
      </c>
      <c r="R41" s="784">
        <f>'SAME R Results'!O52</f>
        <v>0</v>
      </c>
      <c r="S41" s="784">
        <f>'SAME R Results'!P52</f>
        <v>0</v>
      </c>
      <c r="T41" s="784">
        <f>'SAME R Results'!Q52</f>
        <v>0</v>
      </c>
      <c r="U41" s="784">
        <f>'SAME R Results'!R52</f>
        <v>558.85714285714289</v>
      </c>
      <c r="V41" s="784">
        <f>'SAME R Results'!S52</f>
        <v>0</v>
      </c>
      <c r="W41" s="784">
        <f>'SAME R Results'!T52</f>
        <v>0</v>
      </c>
      <c r="X41" s="784" t="str">
        <f>'SAME R Results'!U52</f>
        <v>n</v>
      </c>
      <c r="Y41" s="784" t="str">
        <f>'SAME R Results'!V52</f>
        <v>y</v>
      </c>
      <c r="Z41" s="784" t="str">
        <f>'SAME R Results'!W52</f>
        <v>y</v>
      </c>
      <c r="AA41" s="784" t="str">
        <f>'SAME R Results'!X52</f>
        <v>n</v>
      </c>
      <c r="AB41" s="784" t="str">
        <f>'SAME R Results'!Y52</f>
        <v>n</v>
      </c>
      <c r="AC41" s="809"/>
      <c r="AD41" s="784" t="str">
        <f>'SAME R Results'!Z52</f>
        <v>y</v>
      </c>
      <c r="AE41" s="784">
        <f>'SAME R Results'!AA52</f>
        <v>10</v>
      </c>
      <c r="AF41" s="784" t="str">
        <f>'SAME R Results'!AB52</f>
        <v>y</v>
      </c>
      <c r="AG41" s="817">
        <f>'SAME R Results'!AC52</f>
        <v>3.852706928546E-2</v>
      </c>
      <c r="AH41" s="819">
        <f>'SAME R Results'!AD52</f>
        <v>0</v>
      </c>
      <c r="AI41" s="784">
        <f>'SAME R Results'!AE52</f>
        <v>0</v>
      </c>
      <c r="AJ41" s="784">
        <f>'SAME R Results'!AF52</f>
        <v>0</v>
      </c>
      <c r="AK41" s="784">
        <f>'SAME R Results'!AG52</f>
        <v>0</v>
      </c>
      <c r="AL41" s="784">
        <f>'SAME R Results'!AH52</f>
        <v>0</v>
      </c>
      <c r="AM41" s="784">
        <f>'SAME R Results'!AI52</f>
        <v>0</v>
      </c>
      <c r="AN41" s="784">
        <f>'SAME R Results'!AJ52</f>
        <v>0</v>
      </c>
      <c r="AO41" s="784">
        <f>'SAME R Results'!AK52</f>
        <v>0</v>
      </c>
      <c r="AP41" s="784">
        <f>'SAME R Results'!AL52</f>
        <v>0</v>
      </c>
      <c r="AQ41" s="784">
        <f>'SAME R Results'!AM52</f>
        <v>0</v>
      </c>
      <c r="AR41" s="817">
        <f>'SAME R Results'!AN52</f>
        <v>0</v>
      </c>
      <c r="AS41" s="819">
        <f>'SAME R Results'!AO52</f>
        <v>0</v>
      </c>
      <c r="AT41" s="784">
        <f>'SAME R Results'!AP52</f>
        <v>60</v>
      </c>
      <c r="AU41" s="809"/>
      <c r="AV41" s="821">
        <f>'SAME R Results'!AQ52</f>
        <v>0</v>
      </c>
      <c r="AW41" s="821">
        <f>'SAME R Results'!AR52</f>
        <v>0.74058540000000006</v>
      </c>
      <c r="AX41" s="821">
        <f>'SAME R Results'!AS52</f>
        <v>0</v>
      </c>
      <c r="AY41" s="821">
        <f>'SAME R Results'!AT52</f>
        <v>0</v>
      </c>
      <c r="AZ41" s="825"/>
      <c r="BA41" s="825"/>
      <c r="BB41" s="821">
        <f>'SAME R Results'!AU52</f>
        <v>0.10549928000000004</v>
      </c>
      <c r="BC41" s="821">
        <f>'SAME R Results'!AV52</f>
        <v>2.8045654999999996E-2</v>
      </c>
      <c r="BD41" s="821">
        <f>'SAME R Results'!AW52</f>
        <v>5.5774995000000001</v>
      </c>
      <c r="BE41" s="821">
        <f>'SAME R Results'!AX52</f>
        <v>4.6472010000000008</v>
      </c>
      <c r="BF41" s="827">
        <f>'SAME R Results'!AY52</f>
        <v>32945</v>
      </c>
      <c r="BG41" s="784">
        <f>'SAME R Results'!AZ52</f>
        <v>0.20123294999999999</v>
      </c>
      <c r="BH41" s="784">
        <f>'SAME R Results'!BA52</f>
        <v>7.8506465000000011E-2</v>
      </c>
      <c r="BI41" s="809"/>
      <c r="BJ41" s="784">
        <f>'SAME R Results'!BB52</f>
        <v>9.2403500000000012</v>
      </c>
      <c r="BK41" s="784">
        <f>'SAME R Results'!BC52</f>
        <v>0.93029849999999925</v>
      </c>
      <c r="BL41" s="784">
        <f>'SAME R Results'!BD52</f>
        <v>1237767.5991045895</v>
      </c>
      <c r="BM41" s="784">
        <f>'SAME R Results'!BE52</f>
        <v>171.03601084781371</v>
      </c>
      <c r="BN41" s="784">
        <f>'SAME R Results'!BF52</f>
        <v>7.7453625000000054E-2</v>
      </c>
      <c r="BO41" s="784">
        <f>'SAME R Results'!BG52</f>
        <v>3.0681621249999996E-2</v>
      </c>
      <c r="BP41" s="809"/>
      <c r="BQ41" s="784">
        <f>'SAME R Results'!BH52</f>
        <v>4.1581575000000006</v>
      </c>
      <c r="BR41" s="817">
        <f>'SAME R Results'!BI52</f>
        <v>0.13818103735430015</v>
      </c>
      <c r="BS41" s="817">
        <f>'SAME R Results'!BJ52</f>
        <v>0.16531983107175491</v>
      </c>
      <c r="BT41" s="817">
        <f>'SAME R Results'!BL52</f>
        <v>2.5244306475493064</v>
      </c>
      <c r="BU41" s="817">
        <f>'SAME R Results'!BM52</f>
        <v>1.5272346903307832</v>
      </c>
      <c r="BV41" s="817">
        <f>'SAME R Results'!BN52</f>
        <v>0.12633107642464864</v>
      </c>
      <c r="BW41" s="784">
        <f>'SAME R Results'!BO52</f>
        <v>1237767.5991045895</v>
      </c>
      <c r="BX41" s="784">
        <f>'SAME R Results'!BP52</f>
        <v>1218099.9987899722</v>
      </c>
      <c r="BY41" s="784">
        <f>'SAME R Results'!BQ52</f>
        <v>1138878.049609636</v>
      </c>
      <c r="BZ41" s="784">
        <f>'SAME R Results'!BR52</f>
        <v>171.03601084781371</v>
      </c>
      <c r="CA41" s="784">
        <f>'SAME R Results'!BS52</f>
        <v>0.20649438426706898</v>
      </c>
      <c r="CB41" s="784">
        <f>'SAME R Results'!BT52</f>
        <v>0.45</v>
      </c>
      <c r="CC41" s="784">
        <f>'SAME R Results'!BV52</f>
        <v>1</v>
      </c>
      <c r="CD41" s="880">
        <f>'SAME R Results'!BW52</f>
        <v>1.42</v>
      </c>
      <c r="CE41" s="1086">
        <f>'SAME R Results'!BZ52</f>
        <v>527.51193106525511</v>
      </c>
      <c r="CF41" s="1803">
        <f>'SAME R Results'!CA52</f>
        <v>0.58666666666662426</v>
      </c>
      <c r="CG41" s="1803">
        <f>'SAME R Results'!CB52</f>
        <v>0</v>
      </c>
      <c r="CH41" s="1803">
        <f>'SAME R Results'!CC52</f>
        <v>0</v>
      </c>
      <c r="CI41" s="1803">
        <f>'SAME R Results'!CD52</f>
        <v>4.2526610795457623E-2</v>
      </c>
      <c r="CJ41" s="1803"/>
      <c r="CK41" s="1803"/>
      <c r="CL41" s="2015">
        <f>'SAME R Results'!CI52</f>
        <v>52</v>
      </c>
      <c r="CM41" s="2015" t="str">
        <f>'SAME R Results'!CJ52</f>
        <v>Kapton</v>
      </c>
      <c r="CN41" s="2016">
        <f>'SAME R Results'!CK52</f>
        <v>0.13818103735430015</v>
      </c>
      <c r="CO41" s="2016">
        <f>'SAME R Results'!CL52</f>
        <v>1.8626909875347444E-2</v>
      </c>
      <c r="CP41" s="2016">
        <f>'SAME R Results'!CM52</f>
        <v>3.4263202936463177E-2</v>
      </c>
      <c r="CQ41" s="2020"/>
    </row>
    <row r="42" spans="1:95" s="2" customFormat="1" ht="16.5" customHeight="1" x14ac:dyDescent="0.25">
      <c r="A42" s="780">
        <v>2</v>
      </c>
      <c r="B42" s="784" t="str">
        <f>'SAME R Results'!A69</f>
        <v>7 (4)</v>
      </c>
      <c r="C42" s="831" t="str">
        <f>'SAME R Results'!B69</f>
        <v>Kapton</v>
      </c>
      <c r="D42" s="784" t="str">
        <f>'SAME R Results'!C69</f>
        <v>K08</v>
      </c>
      <c r="E42" s="784" t="str">
        <f>'SAME R Results'!D69</f>
        <v>38 K</v>
      </c>
      <c r="F42" s="784">
        <f>'SAME R Results'!E69</f>
        <v>0</v>
      </c>
      <c r="G42" s="784">
        <f>'SAME R Results'!F69</f>
        <v>85</v>
      </c>
      <c r="H42" s="785" t="str">
        <f>'SAME R Results'!G69</f>
        <v>Mid Temp aging run 75 repeat, low ptrack on peak one</v>
      </c>
      <c r="I42" s="784">
        <f>'SAME R Results'!H69</f>
        <v>242</v>
      </c>
      <c r="J42" s="786">
        <f>'SAME R Results'!I69</f>
        <v>40420.277777777781</v>
      </c>
      <c r="K42" s="784">
        <f>'SAME R Results'!J69</f>
        <v>0</v>
      </c>
      <c r="L42" s="788"/>
      <c r="M42" s="788"/>
      <c r="N42" s="784">
        <f>'SAME R Results'!K69</f>
        <v>8.1</v>
      </c>
      <c r="O42" s="793">
        <f>'SAME R Results'!L69</f>
        <v>1.43</v>
      </c>
      <c r="P42" s="784">
        <f>'SAME R Results'!M69</f>
        <v>60</v>
      </c>
      <c r="Q42" s="784">
        <f>'SAME R Results'!N69</f>
        <v>11</v>
      </c>
      <c r="R42" s="784">
        <f>'SAME R Results'!O69</f>
        <v>8</v>
      </c>
      <c r="S42" s="784" t="str">
        <f>'SAME R Results'!P69</f>
        <v>n</v>
      </c>
      <c r="T42" s="784">
        <f>'SAME R Results'!Q69</f>
        <v>0</v>
      </c>
      <c r="U42" s="784">
        <f>'SAME R Results'!R69</f>
        <v>33</v>
      </c>
      <c r="V42" s="784" t="str">
        <f>'SAME R Results'!S69</f>
        <v>y</v>
      </c>
      <c r="W42" s="784">
        <f>'SAME R Results'!T69</f>
        <v>60</v>
      </c>
      <c r="X42" s="784" t="str">
        <f>'SAME R Results'!U69</f>
        <v>n</v>
      </c>
      <c r="Y42" s="784" t="str">
        <f>'SAME R Results'!V69</f>
        <v>y</v>
      </c>
      <c r="Z42" s="784" t="str">
        <f>'SAME R Results'!W69</f>
        <v>y</v>
      </c>
      <c r="AA42" s="784" t="str">
        <f>'SAME R Results'!X69</f>
        <v>n</v>
      </c>
      <c r="AB42" s="784" t="str">
        <f>'SAME R Results'!Y69</f>
        <v>n</v>
      </c>
      <c r="AC42" s="789"/>
      <c r="AD42" s="784" t="str">
        <f>'SAME R Results'!Z69</f>
        <v>y</v>
      </c>
      <c r="AE42" s="784">
        <f>'SAME R Results'!AA69</f>
        <v>10</v>
      </c>
      <c r="AF42" s="784" t="str">
        <f>'SAME R Results'!AB69</f>
        <v>y</v>
      </c>
      <c r="AG42" s="817">
        <f>'SAME R Results'!AC69</f>
        <v>3.852706928546E-2</v>
      </c>
      <c r="AH42" s="819">
        <f>'SAME R Results'!AD69</f>
        <v>0</v>
      </c>
      <c r="AI42" s="784">
        <f>'SAME R Results'!AE69</f>
        <v>58</v>
      </c>
      <c r="AJ42" s="784">
        <f>'SAME R Results'!AF69</f>
        <v>480</v>
      </c>
      <c r="AK42" s="784">
        <f>'SAME R Results'!AG69</f>
        <v>0</v>
      </c>
      <c r="AL42" s="784" t="str">
        <f>'SAME R Results'!AH69</f>
        <v>n</v>
      </c>
      <c r="AM42" s="784" t="str">
        <f>'SAME R Results'!AI69</f>
        <v>y</v>
      </c>
      <c r="AN42" s="784" t="str">
        <f>'SAME R Results'!AJ69</f>
        <v>y</v>
      </c>
      <c r="AO42" s="784" t="str">
        <f>'SAME R Results'!AK69</f>
        <v>n</v>
      </c>
      <c r="AP42" s="784" t="str">
        <f>'SAME R Results'!AL69</f>
        <v>n</v>
      </c>
      <c r="AQ42" s="784" t="str">
        <f>'SAME R Results'!AM69</f>
        <v>y</v>
      </c>
      <c r="AR42" s="817">
        <f>'SAME R Results'!AN69</f>
        <v>3.852706928546E-2</v>
      </c>
      <c r="AS42" s="819">
        <f>'SAME R Results'!AO69</f>
        <v>0</v>
      </c>
      <c r="AT42" s="784">
        <f>'SAME R Results'!AP69</f>
        <v>0</v>
      </c>
      <c r="AU42" s="789"/>
      <c r="AV42" s="821">
        <f>'SAME R Results'!AQ69</f>
        <v>0</v>
      </c>
      <c r="AW42" s="821">
        <f>'SAME R Results'!AR69</f>
        <v>0.9827577999999999</v>
      </c>
      <c r="AX42" s="821">
        <f>'SAME R Results'!AS69</f>
        <v>0</v>
      </c>
      <c r="AY42" s="821">
        <f>'SAME R Results'!AT69</f>
        <v>0</v>
      </c>
      <c r="AZ42" s="824"/>
      <c r="BA42" s="824"/>
      <c r="BB42" s="821">
        <f>'SAME R Results'!AU69</f>
        <v>0.10746770999999999</v>
      </c>
      <c r="BC42" s="821">
        <f>'SAME R Results'!AV69</f>
        <v>2.6138314999999995E-2</v>
      </c>
      <c r="BD42" s="821">
        <f>'SAME R Results'!AW69</f>
        <v>5.6980750000000011</v>
      </c>
      <c r="BE42" s="821">
        <f>'SAME R Results'!AX69</f>
        <v>4.7271559999999999</v>
      </c>
      <c r="BF42" s="827">
        <f>'SAME R Results'!AY69</f>
        <v>623.25</v>
      </c>
      <c r="BG42" s="784">
        <f>'SAME R Results'!AZ69</f>
        <v>0.19158935000000002</v>
      </c>
      <c r="BH42" s="784">
        <f>'SAME R Results'!BA69</f>
        <v>9.0484619999999988E-2</v>
      </c>
      <c r="BI42" s="789"/>
      <c r="BJ42" s="784">
        <f>'SAME R Results'!BB69</f>
        <v>7.408850000000001</v>
      </c>
      <c r="BK42" s="784">
        <f>'SAME R Results'!BC69</f>
        <v>0.9709190000000012</v>
      </c>
      <c r="BL42" s="784">
        <f>'SAME R Results'!BD69</f>
        <v>0</v>
      </c>
      <c r="BM42" s="784">
        <f>'SAME R Results'!BE69</f>
        <v>179.64802163463835</v>
      </c>
      <c r="BN42" s="784">
        <f>'SAME R Results'!BF69</f>
        <v>8.1329394999999999E-2</v>
      </c>
      <c r="BO42" s="784">
        <f>'SAME R Results'!BG69</f>
        <v>2.5276182500000008E-2</v>
      </c>
      <c r="BP42" s="789"/>
      <c r="BQ42" s="784">
        <f>'SAME R Results'!BH69</f>
        <v>3.3339825000000007</v>
      </c>
      <c r="BR42" s="817">
        <f>'SAME R Results'!BI69</f>
        <v>0</v>
      </c>
      <c r="BS42" s="817">
        <f>'SAME R Results'!BJ69</f>
        <v>0</v>
      </c>
      <c r="BT42" s="817">
        <f>'SAME R Results'!BL69</f>
        <v>3.2176296796401109</v>
      </c>
      <c r="BU42" s="817">
        <f>'SAME R Results'!BM69</f>
        <v>0</v>
      </c>
      <c r="BV42" s="817">
        <f>'SAME R Results'!BN69</f>
        <v>0</v>
      </c>
      <c r="BW42" s="784">
        <f>'SAME R Results'!BO69</f>
        <v>22370.221693718679</v>
      </c>
      <c r="BX42" s="784">
        <f>'SAME R Results'!BP69</f>
        <v>21998.152126376586</v>
      </c>
      <c r="BY42" s="784">
        <f>'SAME R Results'!BQ69</f>
        <v>21022.306668630106</v>
      </c>
      <c r="BZ42" s="784">
        <f>'SAME R Results'!BR69</f>
        <v>179.64802163463835</v>
      </c>
      <c r="CA42" s="784">
        <f>'SAME R Results'!BS69</f>
        <v>0.21551074314125923</v>
      </c>
      <c r="CB42" s="784">
        <f>'SAME R Results'!BT69</f>
        <v>0.45</v>
      </c>
      <c r="CC42" s="784">
        <f>'SAME R Results'!BV69</f>
        <v>1</v>
      </c>
      <c r="CD42" s="880">
        <f>'SAME R Results'!BW69</f>
        <v>1.42</v>
      </c>
      <c r="CE42" s="1086">
        <f>'SAME R Results'!BZ69</f>
        <v>493.52026976410559</v>
      </c>
      <c r="CF42" s="1803">
        <f>'SAME R Results'!CA69</f>
        <v>0</v>
      </c>
      <c r="CG42" s="1803" t="str">
        <f>'SAME R Results'!CB69</f>
        <v xml:space="preserve"> 38K    43K</v>
      </c>
      <c r="CH42" s="1803">
        <f>'SAME R Results'!CC69</f>
        <v>242</v>
      </c>
      <c r="CI42" s="1803">
        <f>'SAME R Results'!CD69</f>
        <v>0</v>
      </c>
      <c r="CJ42" s="1803"/>
      <c r="CK42" s="1803"/>
      <c r="CL42" s="2015"/>
      <c r="CM42" s="2015"/>
      <c r="CN42" s="2016"/>
      <c r="CO42" s="2016"/>
      <c r="CP42" s="2016"/>
      <c r="CQ42" s="2020"/>
    </row>
    <row r="43" spans="1:95" s="2" customFormat="1" ht="16.5" hidden="1" customHeight="1" x14ac:dyDescent="0.25">
      <c r="A43" s="780">
        <v>2</v>
      </c>
      <c r="B43" s="784" t="str">
        <f>'SAME R Results'!A70</f>
        <v>7 (4)</v>
      </c>
      <c r="C43" s="831" t="str">
        <f>'SAME R Results'!B70</f>
        <v>Kapton</v>
      </c>
      <c r="D43" s="784" t="str">
        <f>'SAME R Results'!C70</f>
        <v>K08</v>
      </c>
      <c r="E43" s="784" t="str">
        <f>'SAME R Results'!D70</f>
        <v>38Ka</v>
      </c>
      <c r="F43" s="784">
        <f>'SAME R Results'!E70</f>
        <v>0</v>
      </c>
      <c r="G43" s="784" t="str">
        <f>'SAME R Results'!F70</f>
        <v>85a</v>
      </c>
      <c r="H43" s="785" t="str">
        <f>'SAME R Results'!G70</f>
        <v>aged</v>
      </c>
      <c r="I43" s="784">
        <f>'SAME R Results'!H70</f>
        <v>242</v>
      </c>
      <c r="J43" s="786">
        <f>'SAME R Results'!I70</f>
        <v>40420.277777777781</v>
      </c>
      <c r="K43" s="784">
        <f>'SAME R Results'!J70</f>
        <v>0</v>
      </c>
      <c r="L43" s="788"/>
      <c r="M43" s="788"/>
      <c r="N43" s="784">
        <f>'SAME R Results'!K70</f>
        <v>8.1</v>
      </c>
      <c r="O43" s="793">
        <f>'SAME R Results'!L70</f>
        <v>1.43</v>
      </c>
      <c r="P43" s="784">
        <f>'SAME R Results'!M70</f>
        <v>0</v>
      </c>
      <c r="Q43" s="784">
        <f>'SAME R Results'!N70</f>
        <v>0</v>
      </c>
      <c r="R43" s="784">
        <f>'SAME R Results'!O70</f>
        <v>0</v>
      </c>
      <c r="S43" s="784">
        <f>'SAME R Results'!P70</f>
        <v>0</v>
      </c>
      <c r="T43" s="784">
        <f>'SAME R Results'!Q70</f>
        <v>0</v>
      </c>
      <c r="U43" s="784">
        <f>'SAME R Results'!R70</f>
        <v>562.57142857142856</v>
      </c>
      <c r="V43" s="784">
        <f>'SAME R Results'!S70</f>
        <v>0</v>
      </c>
      <c r="W43" s="784">
        <f>'SAME R Results'!T70</f>
        <v>0</v>
      </c>
      <c r="X43" s="784" t="str">
        <f>'SAME R Results'!U70</f>
        <v>n</v>
      </c>
      <c r="Y43" s="784" t="str">
        <f>'SAME R Results'!V70</f>
        <v>y</v>
      </c>
      <c r="Z43" s="784" t="str">
        <f>'SAME R Results'!W70</f>
        <v>y</v>
      </c>
      <c r="AA43" s="784" t="str">
        <f>'SAME R Results'!X70</f>
        <v>n</v>
      </c>
      <c r="AB43" s="784" t="str">
        <f>'SAME R Results'!Y70</f>
        <v>n</v>
      </c>
      <c r="AC43" s="789"/>
      <c r="AD43" s="784" t="str">
        <f>'SAME R Results'!Z70</f>
        <v>y</v>
      </c>
      <c r="AE43" s="784">
        <f>'SAME R Results'!AA70</f>
        <v>10</v>
      </c>
      <c r="AF43" s="784" t="str">
        <f>'SAME R Results'!AB70</f>
        <v>y</v>
      </c>
      <c r="AG43" s="817">
        <f>'SAME R Results'!AC70</f>
        <v>3.852706928546E-2</v>
      </c>
      <c r="AH43" s="819">
        <f>'SAME R Results'!AD70</f>
        <v>0</v>
      </c>
      <c r="AI43" s="784">
        <f>'SAME R Results'!AE70</f>
        <v>0</v>
      </c>
      <c r="AJ43" s="784">
        <f>'SAME R Results'!AF70</f>
        <v>0</v>
      </c>
      <c r="AK43" s="784">
        <f>'SAME R Results'!AG70</f>
        <v>0</v>
      </c>
      <c r="AL43" s="784">
        <f>'SAME R Results'!AH70</f>
        <v>0</v>
      </c>
      <c r="AM43" s="784">
        <f>'SAME R Results'!AI70</f>
        <v>0</v>
      </c>
      <c r="AN43" s="784">
        <f>'SAME R Results'!AJ70</f>
        <v>0</v>
      </c>
      <c r="AO43" s="784">
        <f>'SAME R Results'!AK70</f>
        <v>0</v>
      </c>
      <c r="AP43" s="784">
        <f>'SAME R Results'!AL70</f>
        <v>0</v>
      </c>
      <c r="AQ43" s="784">
        <f>'SAME R Results'!AM70</f>
        <v>0</v>
      </c>
      <c r="AR43" s="817">
        <f>'SAME R Results'!AN70</f>
        <v>3.852706928546E-2</v>
      </c>
      <c r="AS43" s="819">
        <f>'SAME R Results'!AO70</f>
        <v>0</v>
      </c>
      <c r="AT43" s="784">
        <f>'SAME R Results'!AP70</f>
        <v>0</v>
      </c>
      <c r="AU43" s="789"/>
      <c r="AV43" s="821">
        <f>'SAME R Results'!AQ70</f>
        <v>0</v>
      </c>
      <c r="AW43" s="821">
        <f>'SAME R Results'!AR70</f>
        <v>1.1677094999999995</v>
      </c>
      <c r="AX43" s="821">
        <f>'SAME R Results'!AS70</f>
        <v>0</v>
      </c>
      <c r="AY43" s="821">
        <f>'SAME R Results'!AT70</f>
        <v>0</v>
      </c>
      <c r="AZ43" s="824"/>
      <c r="BA43" s="824"/>
      <c r="BB43" s="821">
        <f>'SAME R Results'!AU70</f>
        <v>0.13549792499999996</v>
      </c>
      <c r="BC43" s="821">
        <f>'SAME R Results'!AV70</f>
        <v>2.6306145000000003E-2</v>
      </c>
      <c r="BD43" s="821">
        <f>'SAME R Results'!AW70</f>
        <v>5.3258659999999995</v>
      </c>
      <c r="BE43" s="821">
        <f>'SAME R Results'!AX70</f>
        <v>4.7153780000000003</v>
      </c>
      <c r="BF43" s="827">
        <f>'SAME R Results'!AY70</f>
        <v>25665</v>
      </c>
      <c r="BG43" s="784">
        <f>'SAME R Results'!AZ70</f>
        <v>0.21681214999999998</v>
      </c>
      <c r="BH43" s="784">
        <f>'SAME R Results'!BA70</f>
        <v>8.4304810000000008E-2</v>
      </c>
      <c r="BI43" s="789"/>
      <c r="BJ43" s="784">
        <f>'SAME R Results'!BB70</f>
        <v>8.2464500000000012</v>
      </c>
      <c r="BK43" s="784">
        <f>'SAME R Results'!BC70</f>
        <v>0.61048799999999925</v>
      </c>
      <c r="BL43" s="784">
        <f>'SAME R Results'!BD70</f>
        <v>954553.49010622012</v>
      </c>
      <c r="BM43" s="784">
        <f>'SAME R Results'!BE70</f>
        <v>107.0998891009646</v>
      </c>
      <c r="BN43" s="784">
        <f>'SAME R Results'!BF70</f>
        <v>0.10919177999999996</v>
      </c>
      <c r="BO43" s="784">
        <f>'SAME R Results'!BG70</f>
        <v>3.3126834999999993E-2</v>
      </c>
      <c r="BP43" s="789"/>
      <c r="BQ43" s="784">
        <f>'SAME R Results'!BH70</f>
        <v>3.7109025000000004</v>
      </c>
      <c r="BR43" s="817">
        <f>'SAME R Results'!BI70</f>
        <v>0.11219893930621616</v>
      </c>
      <c r="BS43" s="817">
        <f>'SAME R Results'!BJ70</f>
        <v>0.17356577923315275</v>
      </c>
      <c r="BT43" s="817">
        <f>'SAME R Results'!BL70</f>
        <v>3.2961730270941967</v>
      </c>
      <c r="BU43" s="817">
        <f>'SAME R Results'!BM70</f>
        <v>1.9357934841342599</v>
      </c>
      <c r="BV43" s="817">
        <f>'SAME R Results'!BN70</f>
        <v>9.0209250738542343E-2</v>
      </c>
      <c r="BW43" s="784">
        <f>'SAME R Results'!BO70</f>
        <v>954553.49010622012</v>
      </c>
      <c r="BX43" s="784">
        <f>'SAME R Results'!BP70</f>
        <v>939231.92501061677</v>
      </c>
      <c r="BY43" s="784">
        <f>'SAME R Results'!BQ70</f>
        <v>882365.60308078234</v>
      </c>
      <c r="BZ43" s="784">
        <f>'SAME R Results'!BR70</f>
        <v>107.0998891009646</v>
      </c>
      <c r="CA43" s="784">
        <f>'SAME R Results'!BS70</f>
        <v>0.13550741365533145</v>
      </c>
      <c r="CB43" s="784">
        <f>'SAME R Results'!BT70</f>
        <v>0.45</v>
      </c>
      <c r="CC43" s="784">
        <f>'SAME R Results'!BV70</f>
        <v>1</v>
      </c>
      <c r="CD43" s="880">
        <f>'SAME R Results'!BW70</f>
        <v>1.42</v>
      </c>
      <c r="CE43" s="1086">
        <f>'SAME R Results'!BZ70</f>
        <v>493.52026976410559</v>
      </c>
      <c r="CF43" s="1803">
        <f>'SAME R Results'!CA70</f>
        <v>0</v>
      </c>
      <c r="CG43" s="1803">
        <f>'SAME R Results'!CB70</f>
        <v>0</v>
      </c>
      <c r="CH43" s="1803">
        <f>'SAME R Results'!CC70</f>
        <v>0</v>
      </c>
      <c r="CI43" s="1803">
        <f>'SAME R Results'!CD70</f>
        <v>0</v>
      </c>
      <c r="CJ43" s="1803"/>
      <c r="CK43" s="1803"/>
      <c r="CL43" s="2015">
        <f>'SAME R Results'!CI70</f>
        <v>70</v>
      </c>
      <c r="CM43" s="2015" t="str">
        <f>'SAME R Results'!CJ70</f>
        <v>Kapton</v>
      </c>
      <c r="CN43" s="2016">
        <f>'SAME R Results'!CK70</f>
        <v>0.11219893930621616</v>
      </c>
      <c r="CO43" s="2016">
        <f>'SAME R Results'!CL70</f>
        <v>2.9424588762437157E-2</v>
      </c>
      <c r="CP43" s="2016">
        <f>'SAME R Results'!CM70</f>
        <v>3.613825237492406E-2</v>
      </c>
      <c r="CQ43" s="2020"/>
    </row>
    <row r="44" spans="1:95" s="2" customFormat="1" ht="16.5" customHeight="1" x14ac:dyDescent="0.25">
      <c r="A44" s="780">
        <v>2</v>
      </c>
      <c r="B44" s="784" t="str">
        <f>'SAME R Results'!A76</f>
        <v>7 (4)</v>
      </c>
      <c r="C44" s="831" t="str">
        <f>'SAME R Results'!B76</f>
        <v>Kapton</v>
      </c>
      <c r="D44" s="784" t="str">
        <f>'SAME R Results'!C76</f>
        <v>K08</v>
      </c>
      <c r="E44" s="784" t="str">
        <f>'SAME R Results'!D76</f>
        <v>43 K</v>
      </c>
      <c r="F44" s="784">
        <f>'SAME R Results'!E76</f>
        <v>0</v>
      </c>
      <c r="G44" s="784">
        <f>'SAME R Results'!F76</f>
        <v>90</v>
      </c>
      <c r="H44" s="785" t="str">
        <f>'SAME R Results'!G76</f>
        <v>Mid Temp aging reburn 85</v>
      </c>
      <c r="I44" s="784">
        <f>'SAME R Results'!H76</f>
        <v>242</v>
      </c>
      <c r="J44" s="786">
        <f>'SAME R Results'!I76</f>
        <v>40420.277777777781</v>
      </c>
      <c r="K44" s="784">
        <f>'SAME R Results'!J76</f>
        <v>0</v>
      </c>
      <c r="L44" s="788"/>
      <c r="M44" s="788"/>
      <c r="N44" s="784">
        <f>'SAME R Results'!K76</f>
        <v>8.1</v>
      </c>
      <c r="O44" s="793">
        <f>'SAME R Results'!L76</f>
        <v>1.43</v>
      </c>
      <c r="P44" s="784">
        <f>'SAME R Results'!M76</f>
        <v>60</v>
      </c>
      <c r="Q44" s="784">
        <f>'SAME R Results'!N76</f>
        <v>11</v>
      </c>
      <c r="R44" s="784">
        <f>'SAME R Results'!O76</f>
        <v>8</v>
      </c>
      <c r="S44" s="784" t="str">
        <f>'SAME R Results'!P76</f>
        <v>n</v>
      </c>
      <c r="T44" s="784">
        <f>'SAME R Results'!Q76</f>
        <v>0</v>
      </c>
      <c r="U44" s="784">
        <f>'SAME R Results'!R76</f>
        <v>38</v>
      </c>
      <c r="V44" s="784" t="str">
        <f>'SAME R Results'!S76</f>
        <v>n</v>
      </c>
      <c r="W44" s="784">
        <f>'SAME R Results'!T76</f>
        <v>60</v>
      </c>
      <c r="X44" s="784" t="str">
        <f>'SAME R Results'!U76</f>
        <v>n</v>
      </c>
      <c r="Y44" s="784" t="str">
        <f>'SAME R Results'!V76</f>
        <v>y</v>
      </c>
      <c r="Z44" s="784" t="str">
        <f>'SAME R Results'!W76</f>
        <v>y</v>
      </c>
      <c r="AA44" s="784" t="str">
        <f>'SAME R Results'!X76</f>
        <v>n</v>
      </c>
      <c r="AB44" s="784" t="str">
        <f>'SAME R Results'!Y76</f>
        <v>n</v>
      </c>
      <c r="AC44" s="789"/>
      <c r="AD44" s="784" t="str">
        <f>'SAME R Results'!Z76</f>
        <v>y</v>
      </c>
      <c r="AE44" s="784">
        <f>'SAME R Results'!AA76</f>
        <v>10</v>
      </c>
      <c r="AF44" s="784" t="str">
        <f>'SAME R Results'!AB76</f>
        <v>y</v>
      </c>
      <c r="AG44" s="817">
        <f>'SAME R Results'!AC76</f>
        <v>3.852706928546E-2</v>
      </c>
      <c r="AH44" s="819">
        <f>'SAME R Results'!AD76</f>
        <v>0</v>
      </c>
      <c r="AI44" s="784">
        <f>'SAME R Results'!AE76</f>
        <v>58</v>
      </c>
      <c r="AJ44" s="784">
        <f>'SAME R Results'!AF76</f>
        <v>480</v>
      </c>
      <c r="AK44" s="784">
        <f>'SAME R Results'!AG76</f>
        <v>0</v>
      </c>
      <c r="AL44" s="784" t="str">
        <f>'SAME R Results'!AH76</f>
        <v>n</v>
      </c>
      <c r="AM44" s="784" t="str">
        <f>'SAME R Results'!AI76</f>
        <v>y</v>
      </c>
      <c r="AN44" s="784" t="str">
        <f>'SAME R Results'!AJ76</f>
        <v>y</v>
      </c>
      <c r="AO44" s="784" t="str">
        <f>'SAME R Results'!AK76</f>
        <v>n</v>
      </c>
      <c r="AP44" s="784" t="str">
        <f>'SAME R Results'!AL76</f>
        <v>n</v>
      </c>
      <c r="AQ44" s="784" t="str">
        <f>'SAME R Results'!AM76</f>
        <v>y</v>
      </c>
      <c r="AR44" s="817">
        <f>'SAME R Results'!AN76</f>
        <v>3.852706928546E-2</v>
      </c>
      <c r="AS44" s="819">
        <f>'SAME R Results'!AO76</f>
        <v>0</v>
      </c>
      <c r="AT44" s="784">
        <f>'SAME R Results'!AP76</f>
        <v>0</v>
      </c>
      <c r="AU44" s="789"/>
      <c r="AV44" s="821">
        <f>'SAME R Results'!AQ76</f>
        <v>0</v>
      </c>
      <c r="AW44" s="821">
        <f>'SAME R Results'!AR76</f>
        <v>0.18647764999999999</v>
      </c>
      <c r="AX44" s="821">
        <f>'SAME R Results'!AS76</f>
        <v>0</v>
      </c>
      <c r="AY44" s="821">
        <f>'SAME R Results'!AT76</f>
        <v>0</v>
      </c>
      <c r="AZ44" s="824"/>
      <c r="BA44" s="824"/>
      <c r="BB44" s="821">
        <f>'SAME R Results'!AU76</f>
        <v>2.7252200000000004E-2</v>
      </c>
      <c r="BC44" s="821">
        <f>'SAME R Results'!AV76</f>
        <v>2.5772099999999999E-2</v>
      </c>
      <c r="BD44" s="821">
        <f>'SAME R Results'!AW76</f>
        <v>5.2543179999999996</v>
      </c>
      <c r="BE44" s="821">
        <f>'SAME R Results'!AX76</f>
        <v>4.6569510000000012</v>
      </c>
      <c r="BF44" s="827">
        <f>'SAME R Results'!AY76</f>
        <v>54970</v>
      </c>
      <c r="BG44" s="784">
        <f>'SAME R Results'!AZ76</f>
        <v>8.9004525000000015E-2</v>
      </c>
      <c r="BH44" s="784">
        <f>'SAME R Results'!BA76</f>
        <v>8.8699344999999999E-2</v>
      </c>
      <c r="BI44" s="789"/>
      <c r="BJ44" s="784">
        <f>'SAME R Results'!BB76</f>
        <v>7.3649999999999993E-2</v>
      </c>
      <c r="BK44" s="784">
        <f>'SAME R Results'!BC76</f>
        <v>0.59736699999999843</v>
      </c>
      <c r="BL44" s="784">
        <f>'SAME R Results'!BD76</f>
        <v>1578043.1421485487</v>
      </c>
      <c r="BM44" s="784">
        <f>'SAME R Results'!BE76</f>
        <v>104.60930715546857</v>
      </c>
      <c r="BN44" s="784">
        <f>'SAME R Results'!BF76</f>
        <v>1.480100000000005E-3</v>
      </c>
      <c r="BO44" s="784">
        <f>'SAME R Results'!BG76</f>
        <v>7.6295000000003999E-5</v>
      </c>
      <c r="BP44" s="789"/>
      <c r="BQ44" s="784">
        <f>'SAME R Results'!BH76</f>
        <v>3.3142499999999998E-2</v>
      </c>
      <c r="BR44" s="817">
        <f>'SAME R Results'!BI76</f>
        <v>6.6290524233095519E-2</v>
      </c>
      <c r="BS44" s="817">
        <f>'SAME R Results'!BJ76</f>
        <v>3.0455084489988071E-2</v>
      </c>
      <c r="BT44" s="817">
        <f>'SAME R Results'!BL76</f>
        <v>0</v>
      </c>
      <c r="BU44" s="817" t="e">
        <f>'SAME R Results'!BM76</f>
        <v>#NUM!</v>
      </c>
      <c r="BV44" s="817" t="e">
        <f>'SAME R Results'!BN76</f>
        <v>#NUM!</v>
      </c>
      <c r="BW44" s="784">
        <f>'SAME R Results'!BO76</f>
        <v>1578043.1421485487</v>
      </c>
      <c r="BX44" s="784">
        <f>'SAME R Results'!BP76</f>
        <v>1553709.2374128953</v>
      </c>
      <c r="BY44" s="784">
        <f>'SAME R Results'!BQ76</f>
        <v>1432388.8523677916</v>
      </c>
      <c r="BZ44" s="784">
        <f>'SAME R Results'!BR76</f>
        <v>104.60930715546857</v>
      </c>
      <c r="CA44" s="784">
        <f>'SAME R Results'!BS76</f>
        <v>0.132595001331794</v>
      </c>
      <c r="CB44" s="784">
        <f>'SAME R Results'!BT76</f>
        <v>0.45</v>
      </c>
      <c r="CC44" s="784">
        <f>'SAME R Results'!BV76</f>
        <v>1</v>
      </c>
      <c r="CD44" s="880">
        <f>'SAME R Results'!BW76</f>
        <v>1.42</v>
      </c>
      <c r="CE44" s="1086">
        <f>'SAME R Results'!BZ76</f>
        <v>492.34226541017085</v>
      </c>
      <c r="CF44" s="1803">
        <f>'SAME R Results'!CA76</f>
        <v>0</v>
      </c>
      <c r="CG44" s="1803" t="str">
        <f>'SAME R Results'!CB76</f>
        <v>43K</v>
      </c>
      <c r="CH44" s="1803">
        <f>'SAME R Results'!CC76</f>
        <v>0</v>
      </c>
      <c r="CI44" s="1803">
        <f>'SAME R Results'!CD76</f>
        <v>0</v>
      </c>
      <c r="CJ44" s="1803"/>
      <c r="CK44" s="1803"/>
      <c r="CL44" s="2015"/>
      <c r="CM44" s="2015"/>
      <c r="CN44" s="2016"/>
      <c r="CO44" s="2016"/>
      <c r="CP44" s="2016"/>
      <c r="CQ44" s="2020"/>
    </row>
    <row r="45" spans="1:95" s="2" customFormat="1" ht="16.5" hidden="1" customHeight="1" x14ac:dyDescent="0.25">
      <c r="A45" s="780">
        <v>2</v>
      </c>
      <c r="B45" s="784" t="str">
        <f>'SAME R Results'!A77</f>
        <v>7 (4)</v>
      </c>
      <c r="C45" s="831" t="str">
        <f>'SAME R Results'!B77</f>
        <v>Kapton</v>
      </c>
      <c r="D45" s="784" t="str">
        <f>'SAME R Results'!C77</f>
        <v>K08</v>
      </c>
      <c r="E45" s="784" t="str">
        <f>'SAME R Results'!D77</f>
        <v>43Ka</v>
      </c>
      <c r="F45" s="784">
        <f>'SAME R Results'!E77</f>
        <v>0</v>
      </c>
      <c r="G45" s="784" t="str">
        <f>'SAME R Results'!F77</f>
        <v>90a</v>
      </c>
      <c r="H45" s="785" t="str">
        <f>'SAME R Results'!G77</f>
        <v>aged</v>
      </c>
      <c r="I45" s="784">
        <f>'SAME R Results'!H77</f>
        <v>242</v>
      </c>
      <c r="J45" s="786">
        <f>'SAME R Results'!I77</f>
        <v>40420.277777777781</v>
      </c>
      <c r="K45" s="784">
        <f>'SAME R Results'!J77</f>
        <v>0</v>
      </c>
      <c r="L45" s="788"/>
      <c r="M45" s="788"/>
      <c r="N45" s="784">
        <f>'SAME R Results'!K77</f>
        <v>8.1</v>
      </c>
      <c r="O45" s="793">
        <f>'SAME R Results'!L77</f>
        <v>1.43</v>
      </c>
      <c r="P45" s="784">
        <f>'SAME R Results'!M77</f>
        <v>0</v>
      </c>
      <c r="Q45" s="784">
        <f>'SAME R Results'!N77</f>
        <v>0</v>
      </c>
      <c r="R45" s="784">
        <f>'SAME R Results'!O77</f>
        <v>0</v>
      </c>
      <c r="S45" s="784">
        <f>'SAME R Results'!P77</f>
        <v>0</v>
      </c>
      <c r="T45" s="784">
        <f>'SAME R Results'!Q77</f>
        <v>0</v>
      </c>
      <c r="U45" s="784">
        <f>'SAME R Results'!R77</f>
        <v>569.28571428571433</v>
      </c>
      <c r="V45" s="784">
        <f>'SAME R Results'!S77</f>
        <v>0</v>
      </c>
      <c r="W45" s="784">
        <f>'SAME R Results'!T77</f>
        <v>0</v>
      </c>
      <c r="X45" s="784" t="str">
        <f>'SAME R Results'!U77</f>
        <v>n</v>
      </c>
      <c r="Y45" s="784" t="str">
        <f>'SAME R Results'!V77</f>
        <v>y</v>
      </c>
      <c r="Z45" s="784" t="str">
        <f>'SAME R Results'!W77</f>
        <v>y</v>
      </c>
      <c r="AA45" s="784" t="str">
        <f>'SAME R Results'!X77</f>
        <v>n</v>
      </c>
      <c r="AB45" s="784" t="str">
        <f>'SAME R Results'!Y77</f>
        <v>n</v>
      </c>
      <c r="AC45" s="789"/>
      <c r="AD45" s="784" t="str">
        <f>'SAME R Results'!Z77</f>
        <v>y</v>
      </c>
      <c r="AE45" s="784">
        <f>'SAME R Results'!AA77</f>
        <v>10</v>
      </c>
      <c r="AF45" s="784" t="str">
        <f>'SAME R Results'!AB77</f>
        <v>y</v>
      </c>
      <c r="AG45" s="817">
        <f>'SAME R Results'!AC77</f>
        <v>3.852706928546E-2</v>
      </c>
      <c r="AH45" s="819">
        <f>'SAME R Results'!AD77</f>
        <v>0</v>
      </c>
      <c r="AI45" s="784">
        <f>'SAME R Results'!AE77</f>
        <v>0</v>
      </c>
      <c r="AJ45" s="784">
        <f>'SAME R Results'!AF77</f>
        <v>0</v>
      </c>
      <c r="AK45" s="784">
        <f>'SAME R Results'!AG77</f>
        <v>0</v>
      </c>
      <c r="AL45" s="784">
        <f>'SAME R Results'!AH77</f>
        <v>0</v>
      </c>
      <c r="AM45" s="784">
        <f>'SAME R Results'!AI77</f>
        <v>0</v>
      </c>
      <c r="AN45" s="784">
        <f>'SAME R Results'!AJ77</f>
        <v>0</v>
      </c>
      <c r="AO45" s="784">
        <f>'SAME R Results'!AK77</f>
        <v>0</v>
      </c>
      <c r="AP45" s="784">
        <f>'SAME R Results'!AL77</f>
        <v>0</v>
      </c>
      <c r="AQ45" s="784">
        <f>'SAME R Results'!AM77</f>
        <v>0</v>
      </c>
      <c r="AR45" s="817">
        <f>'SAME R Results'!AN77</f>
        <v>3.852706928546E-2</v>
      </c>
      <c r="AS45" s="819">
        <f>'SAME R Results'!AO77</f>
        <v>0</v>
      </c>
      <c r="AT45" s="784">
        <f>'SAME R Results'!AP77</f>
        <v>0</v>
      </c>
      <c r="AU45" s="789"/>
      <c r="AV45" s="821">
        <f>'SAME R Results'!AQ77</f>
        <v>0</v>
      </c>
      <c r="AW45" s="821">
        <f>'SAME R Results'!AR77</f>
        <v>0.18695069999999997</v>
      </c>
      <c r="AX45" s="821">
        <f>'SAME R Results'!AS77</f>
        <v>0</v>
      </c>
      <c r="AY45" s="821">
        <f>'SAME R Results'!AT77</f>
        <v>0</v>
      </c>
      <c r="AZ45" s="824"/>
      <c r="BA45" s="824"/>
      <c r="BB45" s="821">
        <f>'SAME R Results'!AU77</f>
        <v>2.674866E-2</v>
      </c>
      <c r="BC45" s="821">
        <f>'SAME R Results'!AV77</f>
        <v>2.9586800000000003E-2</v>
      </c>
      <c r="BD45" s="821">
        <f>'SAME R Results'!AW77</f>
        <v>5.0176534999999998</v>
      </c>
      <c r="BE45" s="821">
        <f>'SAME R Results'!AX77</f>
        <v>4.6584625000000006</v>
      </c>
      <c r="BF45" s="827">
        <f>'SAME R Results'!AY77</f>
        <v>19920</v>
      </c>
      <c r="BG45" s="784">
        <f>'SAME R Results'!AZ77</f>
        <v>8.4869389999999989E-2</v>
      </c>
      <c r="BH45" s="784">
        <f>'SAME R Results'!BA77</f>
        <v>8.3877565000000015E-2</v>
      </c>
      <c r="BI45" s="789"/>
      <c r="BJ45" s="784">
        <f>'SAME R Results'!BB77</f>
        <v>0.10575000000000004</v>
      </c>
      <c r="BK45" s="784">
        <f>'SAME R Results'!BC77</f>
        <v>0.35919099999999915</v>
      </c>
      <c r="BL45" s="784">
        <f>'SAME R Results'!BD77</f>
        <v>734940.01296086202</v>
      </c>
      <c r="BM45" s="784">
        <f>'SAME R Results'!BE77</f>
        <v>60.965552179944517</v>
      </c>
      <c r="BN45" s="784">
        <f>'SAME R Results'!BF77</f>
        <v>-2.8381400000000029E-3</v>
      </c>
      <c r="BO45" s="784">
        <f>'SAME R Results'!BG77</f>
        <v>2.4795624999999349E-4</v>
      </c>
      <c r="BP45" s="789"/>
      <c r="BQ45" s="784">
        <f>'SAME R Results'!BH77</f>
        <v>4.7587500000000019E-2</v>
      </c>
      <c r="BR45" s="817">
        <f>'SAME R Results'!BI77</f>
        <v>8.2953099715352058E-2</v>
      </c>
      <c r="BS45" s="817">
        <f>'SAME R Results'!BJ77</f>
        <v>4.432526528140724E-2</v>
      </c>
      <c r="BT45" s="817">
        <f>'SAME R Results'!BL77</f>
        <v>0</v>
      </c>
      <c r="BU45" s="817" t="e">
        <f>'SAME R Results'!BM77</f>
        <v>#NUM!</v>
      </c>
      <c r="BV45" s="817" t="e">
        <f>'SAME R Results'!BN77</f>
        <v>#NUM!</v>
      </c>
      <c r="BW45" s="784">
        <f>'SAME R Results'!BO77</f>
        <v>734940.01296086202</v>
      </c>
      <c r="BX45" s="784">
        <f>'SAME R Results'!BP77</f>
        <v>723048.11439454916</v>
      </c>
      <c r="BY45" s="784">
        <f>'SAME R Results'!BQ77</f>
        <v>681881.46379238227</v>
      </c>
      <c r="BZ45" s="784">
        <f>'SAME R Results'!BR77</f>
        <v>60.965552179944517</v>
      </c>
      <c r="CA45" s="784">
        <f>'SAME R Results'!BS77</f>
        <v>7.9728091982597699E-2</v>
      </c>
      <c r="CB45" s="784">
        <f>'SAME R Results'!BT77</f>
        <v>0.45</v>
      </c>
      <c r="CC45" s="784">
        <f>'SAME R Results'!BV77</f>
        <v>1</v>
      </c>
      <c r="CD45" s="880">
        <f>'SAME R Results'!BW77</f>
        <v>1.42</v>
      </c>
      <c r="CE45" s="1086">
        <f>'SAME R Results'!BZ77</f>
        <v>492.34226541017085</v>
      </c>
      <c r="CF45" s="1803">
        <f>'SAME R Results'!CA77</f>
        <v>0</v>
      </c>
      <c r="CG45" s="1803">
        <f>'SAME R Results'!CB77</f>
        <v>0</v>
      </c>
      <c r="CH45" s="1803">
        <f>'SAME R Results'!CC77</f>
        <v>0</v>
      </c>
      <c r="CI45" s="1803">
        <f>'SAME R Results'!CD77</f>
        <v>0</v>
      </c>
      <c r="CJ45" s="1803"/>
      <c r="CK45" s="1803"/>
      <c r="CL45" s="2015"/>
      <c r="CM45" s="2015"/>
      <c r="CN45" s="2016"/>
      <c r="CO45" s="2016"/>
      <c r="CP45" s="2016"/>
      <c r="CQ45" s="2020"/>
    </row>
    <row r="46" spans="1:95" s="2" customFormat="1" ht="16.5" customHeight="1" x14ac:dyDescent="0.25">
      <c r="A46" s="780">
        <v>2</v>
      </c>
      <c r="B46" s="784" t="str">
        <f>'SAME R Results'!A80</f>
        <v>8(4)</v>
      </c>
      <c r="C46" s="831" t="str">
        <f>'SAME R Results'!B80</f>
        <v>Kapton</v>
      </c>
      <c r="D46" s="784" t="str">
        <f>'SAME R Results'!C80</f>
        <v>K09</v>
      </c>
      <c r="E46" s="784" t="str">
        <f>'SAME R Results'!D80</f>
        <v>45 K</v>
      </c>
      <c r="F46" s="784">
        <f>'SAME R Results'!E80</f>
        <v>0</v>
      </c>
      <c r="G46" s="784">
        <f>'SAME R Results'!F80</f>
        <v>92</v>
      </c>
      <c r="H46" s="785" t="str">
        <f>'SAME R Results'!G80</f>
        <v>Baseline STS det</v>
      </c>
      <c r="I46" s="784">
        <f>'SAME R Results'!H80</f>
        <v>250</v>
      </c>
      <c r="J46" s="786">
        <f>'SAME R Results'!I80</f>
        <v>40428.354166666664</v>
      </c>
      <c r="K46" s="784">
        <f>'SAME R Results'!J80</f>
        <v>0</v>
      </c>
      <c r="L46" s="788"/>
      <c r="M46" s="788"/>
      <c r="N46" s="784">
        <f>'SAME R Results'!K80</f>
        <v>8.1</v>
      </c>
      <c r="O46" s="793">
        <f>'SAME R Results'!L80</f>
        <v>1.38</v>
      </c>
      <c r="P46" s="784">
        <f>'SAME R Results'!M80</f>
        <v>60</v>
      </c>
      <c r="Q46" s="784">
        <f>'SAME R Results'!N80</f>
        <v>11</v>
      </c>
      <c r="R46" s="784">
        <f>'SAME R Results'!O80</f>
        <v>8</v>
      </c>
      <c r="S46" s="784" t="str">
        <f>'SAME R Results'!P80</f>
        <v>n</v>
      </c>
      <c r="T46" s="784" t="str">
        <f>'SAME R Results'!Q80</f>
        <v>n</v>
      </c>
      <c r="U46" s="784">
        <f>'SAME R Results'!R80</f>
        <v>35.285714285714285</v>
      </c>
      <c r="V46" s="784" t="str">
        <f>'SAME R Results'!S80</f>
        <v>n</v>
      </c>
      <c r="W46" s="784">
        <f>'SAME R Results'!T80</f>
        <v>0</v>
      </c>
      <c r="X46" s="784" t="str">
        <f>'SAME R Results'!U80</f>
        <v>y</v>
      </c>
      <c r="Y46" s="784" t="str">
        <f>'SAME R Results'!V80</f>
        <v>n</v>
      </c>
      <c r="Z46" s="784" t="str">
        <f>'SAME R Results'!W80</f>
        <v>y</v>
      </c>
      <c r="AA46" s="784" t="str">
        <f>'SAME R Results'!X80</f>
        <v>n</v>
      </c>
      <c r="AB46" s="784" t="str">
        <f>'SAME R Results'!Y80</f>
        <v>n</v>
      </c>
      <c r="AC46" s="789"/>
      <c r="AD46" s="784" t="str">
        <f>'SAME R Results'!Z80</f>
        <v>y</v>
      </c>
      <c r="AE46" s="784">
        <f>'SAME R Results'!AA80</f>
        <v>10</v>
      </c>
      <c r="AF46" s="784" t="str">
        <f>'SAME R Results'!AB80</f>
        <v>y</v>
      </c>
      <c r="AG46" s="817">
        <f>'SAME R Results'!AC80</f>
        <v>3.852706928546E-2</v>
      </c>
      <c r="AH46" s="819">
        <f>'SAME R Results'!AD80</f>
        <v>0</v>
      </c>
      <c r="AI46" s="784">
        <f>'SAME R Results'!AE80</f>
        <v>0</v>
      </c>
      <c r="AJ46" s="784">
        <f>'SAME R Results'!AF80</f>
        <v>0</v>
      </c>
      <c r="AK46" s="784">
        <f>'SAME R Results'!AG80</f>
        <v>0</v>
      </c>
      <c r="AL46" s="784">
        <f>'SAME R Results'!AH80</f>
        <v>0</v>
      </c>
      <c r="AM46" s="784">
        <f>'SAME R Results'!AI80</f>
        <v>0</v>
      </c>
      <c r="AN46" s="784">
        <f>'SAME R Results'!AJ80</f>
        <v>0</v>
      </c>
      <c r="AO46" s="784">
        <f>'SAME R Results'!AK80</f>
        <v>0</v>
      </c>
      <c r="AP46" s="784">
        <f>'SAME R Results'!AL80</f>
        <v>0</v>
      </c>
      <c r="AQ46" s="784">
        <f>'SAME R Results'!AM80</f>
        <v>0</v>
      </c>
      <c r="AR46" s="817">
        <f>'SAME R Results'!AN80</f>
        <v>0</v>
      </c>
      <c r="AS46" s="819">
        <f>'SAME R Results'!AO80</f>
        <v>0</v>
      </c>
      <c r="AT46" s="784">
        <f>'SAME R Results'!AP80</f>
        <v>0</v>
      </c>
      <c r="AU46" s="789"/>
      <c r="AV46" s="821">
        <f>'SAME R Results'!AQ80</f>
        <v>0</v>
      </c>
      <c r="AW46" s="821">
        <f>'SAME R Results'!AR80</f>
        <v>0.74995434999999999</v>
      </c>
      <c r="AX46" s="821">
        <f>'SAME R Results'!AS80</f>
        <v>4.9005890000000001</v>
      </c>
      <c r="AY46" s="821">
        <f>'SAME R Results'!AT80</f>
        <v>5.1032875000000004</v>
      </c>
      <c r="AZ46" s="824"/>
      <c r="BA46" s="824"/>
      <c r="BB46" s="821">
        <f>'SAME R Results'!AU80</f>
        <v>0</v>
      </c>
      <c r="BC46" s="821">
        <f>'SAME R Results'!AV80</f>
        <v>0</v>
      </c>
      <c r="BD46" s="821">
        <f>'SAME R Results'!AW80</f>
        <v>5.1792145000000005</v>
      </c>
      <c r="BE46" s="821">
        <f>'SAME R Results'!AX80</f>
        <v>4.6861270000000008</v>
      </c>
      <c r="BF46" s="827">
        <f>'SAME R Results'!AY80</f>
        <v>45460</v>
      </c>
      <c r="BG46" s="784">
        <f>'SAME R Results'!AZ80</f>
        <v>0</v>
      </c>
      <c r="BH46" s="784">
        <f>'SAME R Results'!BA80</f>
        <v>0</v>
      </c>
      <c r="BI46" s="789"/>
      <c r="BJ46" s="784">
        <f>'SAME R Results'!BB80</f>
        <v>3.8962500000000002</v>
      </c>
      <c r="BK46" s="784">
        <f>'SAME R Results'!BC80</f>
        <v>0.49308749999999968</v>
      </c>
      <c r="BL46" s="784">
        <f>'SAME R Results'!BD80</f>
        <v>1737499.3852767106</v>
      </c>
      <c r="BM46" s="784">
        <f>'SAME R Results'!BE80</f>
        <v>85.146338022144931</v>
      </c>
      <c r="BN46" s="784">
        <f>'SAME R Results'!BF80</f>
        <v>0</v>
      </c>
      <c r="BO46" s="784">
        <f>'SAME R Results'!BG80</f>
        <v>0</v>
      </c>
      <c r="BP46" s="789"/>
      <c r="BQ46" s="784">
        <f>'SAME R Results'!BH80</f>
        <v>1.7533125000000001</v>
      </c>
      <c r="BR46" s="817">
        <f>'SAME R Results'!BI80</f>
        <v>4.9005103969337348E-2</v>
      </c>
      <c r="BS46" s="817">
        <f>'SAME R Results'!BJ80</f>
        <v>0.1107174056889626</v>
      </c>
      <c r="BT46" s="817">
        <f>'SAME R Results'!BL80</f>
        <v>0</v>
      </c>
      <c r="BU46" s="817">
        <f>'SAME R Results'!BM80</f>
        <v>2.4665116237361828</v>
      </c>
      <c r="BV46" s="817">
        <f>'SAME R Results'!BN80</f>
        <v>3.2602734095945066E-2</v>
      </c>
      <c r="BW46" s="784">
        <f>'SAME R Results'!BO80</f>
        <v>1737499.3852767106</v>
      </c>
      <c r="BX46" s="784">
        <f>'SAME R Results'!BP80</f>
        <v>1710360.5444722641</v>
      </c>
      <c r="BY46" s="784">
        <f>'SAME R Results'!BQ80</f>
        <v>1586277.0445159313</v>
      </c>
      <c r="BZ46" s="784">
        <f>'SAME R Results'!BR80</f>
        <v>85.146338022144931</v>
      </c>
      <c r="CA46" s="784">
        <f>'SAME R Results'!BS80</f>
        <v>0.10944852614756274</v>
      </c>
      <c r="CB46" s="784">
        <f>'SAME R Results'!BT80</f>
        <v>0.45</v>
      </c>
      <c r="CC46" s="784">
        <f>'SAME R Results'!BV80</f>
        <v>1</v>
      </c>
      <c r="CD46" s="880">
        <f>'SAME R Results'!BW80</f>
        <v>1.42</v>
      </c>
      <c r="CE46" s="1086">
        <f>'SAME R Results'!BZ80</f>
        <v>424.84905390857256</v>
      </c>
      <c r="CF46" s="1803">
        <f>'SAME R Results'!CA80</f>
        <v>6.0000000000060005E-2</v>
      </c>
      <c r="CG46" s="1803" t="str">
        <f>'SAME R Results'!CB80</f>
        <v xml:space="preserve"> 45K</v>
      </c>
      <c r="CH46" s="1803">
        <f>'SAME R Results'!CC80</f>
        <v>250</v>
      </c>
      <c r="CI46" s="1803">
        <f>'SAME R Results'!CD80</f>
        <v>0.17533124999982466</v>
      </c>
      <c r="CJ46" s="1803"/>
      <c r="CK46" s="1803"/>
      <c r="CL46" s="2015"/>
      <c r="CM46" s="2015"/>
      <c r="CN46" s="2016"/>
      <c r="CO46" s="2016"/>
      <c r="CP46" s="2016"/>
      <c r="CQ46" s="2020"/>
    </row>
    <row r="47" spans="1:95" s="2" customFormat="1" ht="16.5" customHeight="1" x14ac:dyDescent="0.25">
      <c r="A47" s="780">
        <v>2</v>
      </c>
      <c r="B47" s="784" t="str">
        <f>'SAME R Results'!A81</f>
        <v>8(4)</v>
      </c>
      <c r="C47" s="831" t="str">
        <f>'SAME R Results'!B81</f>
        <v>Kapton</v>
      </c>
      <c r="D47" s="784" t="str">
        <f>'SAME R Results'!C81</f>
        <v>K10</v>
      </c>
      <c r="E47" s="784" t="str">
        <f>'SAME R Results'!D81</f>
        <v>46 K</v>
      </c>
      <c r="F47" s="784">
        <f>'SAME R Results'!E81</f>
        <v>0</v>
      </c>
      <c r="G47" s="784">
        <f>'SAME R Results'!F81</f>
        <v>93</v>
      </c>
      <c r="H47" s="785" t="str">
        <f>'SAME R Results'!G81</f>
        <v>Mid Temp aging run 75 repeat</v>
      </c>
      <c r="I47" s="784">
        <f>'SAME R Results'!H81</f>
        <v>250</v>
      </c>
      <c r="J47" s="786">
        <f>'SAME R Results'!I81</f>
        <v>40428.354166666664</v>
      </c>
      <c r="K47" s="784">
        <f>'SAME R Results'!J81</f>
        <v>0</v>
      </c>
      <c r="L47" s="788"/>
      <c r="M47" s="788"/>
      <c r="N47" s="784">
        <f>'SAME R Results'!K81</f>
        <v>8.1</v>
      </c>
      <c r="O47" s="793">
        <f>'SAME R Results'!L81</f>
        <v>1.43</v>
      </c>
      <c r="P47" s="784">
        <f>'SAME R Results'!M81</f>
        <v>60</v>
      </c>
      <c r="Q47" s="784">
        <f>'SAME R Results'!N81</f>
        <v>11</v>
      </c>
      <c r="R47" s="784">
        <f>'SAME R Results'!O81</f>
        <v>8</v>
      </c>
      <c r="S47" s="784" t="str">
        <f>'SAME R Results'!P81</f>
        <v>n</v>
      </c>
      <c r="T47" s="784">
        <f>'SAME R Results'!Q81</f>
        <v>0</v>
      </c>
      <c r="U47" s="784">
        <f>'SAME R Results'!R81</f>
        <v>35.714285714285715</v>
      </c>
      <c r="V47" s="784" t="str">
        <f>'SAME R Results'!S81</f>
        <v>y</v>
      </c>
      <c r="W47" s="784">
        <f>'SAME R Results'!T81</f>
        <v>60</v>
      </c>
      <c r="X47" s="784" t="str">
        <f>'SAME R Results'!U81</f>
        <v>n</v>
      </c>
      <c r="Y47" s="784" t="str">
        <f>'SAME R Results'!V81</f>
        <v>y</v>
      </c>
      <c r="Z47" s="784" t="str">
        <f>'SAME R Results'!W81</f>
        <v>y</v>
      </c>
      <c r="AA47" s="784" t="str">
        <f>'SAME R Results'!X81</f>
        <v>n</v>
      </c>
      <c r="AB47" s="784" t="str">
        <f>'SAME R Results'!Y81</f>
        <v>n</v>
      </c>
      <c r="AC47" s="789"/>
      <c r="AD47" s="784" t="str">
        <f>'SAME R Results'!Z81</f>
        <v>y</v>
      </c>
      <c r="AE47" s="784">
        <f>'SAME R Results'!AA81</f>
        <v>10</v>
      </c>
      <c r="AF47" s="784" t="str">
        <f>'SAME R Results'!AB81</f>
        <v>y</v>
      </c>
      <c r="AG47" s="817">
        <f>'SAME R Results'!AC81</f>
        <v>3.852706928546E-2</v>
      </c>
      <c r="AH47" s="819">
        <f>'SAME R Results'!AD81</f>
        <v>0</v>
      </c>
      <c r="AI47" s="784">
        <f>'SAME R Results'!AE81</f>
        <v>58</v>
      </c>
      <c r="AJ47" s="784">
        <f>'SAME R Results'!AF81</f>
        <v>480</v>
      </c>
      <c r="AK47" s="784">
        <f>'SAME R Results'!AG81</f>
        <v>0</v>
      </c>
      <c r="AL47" s="784" t="str">
        <f>'SAME R Results'!AH81</f>
        <v>n</v>
      </c>
      <c r="AM47" s="784" t="str">
        <f>'SAME R Results'!AI81</f>
        <v>y</v>
      </c>
      <c r="AN47" s="784" t="str">
        <f>'SAME R Results'!AJ81</f>
        <v>y</v>
      </c>
      <c r="AO47" s="784" t="str">
        <f>'SAME R Results'!AK81</f>
        <v>n</v>
      </c>
      <c r="AP47" s="784" t="str">
        <f>'SAME R Results'!AL81</f>
        <v>n</v>
      </c>
      <c r="AQ47" s="784" t="str">
        <f>'SAME R Results'!AM81</f>
        <v>y</v>
      </c>
      <c r="AR47" s="817">
        <f>'SAME R Results'!AN81</f>
        <v>3.852706928546E-2</v>
      </c>
      <c r="AS47" s="819">
        <f>'SAME R Results'!AO81</f>
        <v>0</v>
      </c>
      <c r="AT47" s="784">
        <f>'SAME R Results'!AP81</f>
        <v>0</v>
      </c>
      <c r="AU47" s="789"/>
      <c r="AV47" s="821">
        <f>'SAME R Results'!AQ81</f>
        <v>0</v>
      </c>
      <c r="AW47" s="821">
        <f>'SAME R Results'!AR81</f>
        <v>0.71632394999999993</v>
      </c>
      <c r="AX47" s="821">
        <f>'SAME R Results'!AS81</f>
        <v>0</v>
      </c>
      <c r="AY47" s="821">
        <f>'SAME R Results'!AT81</f>
        <v>0</v>
      </c>
      <c r="AZ47" s="824"/>
      <c r="BA47" s="824"/>
      <c r="BB47" s="821">
        <f>'SAME R Results'!AU81</f>
        <v>9.4268800000000014E-2</v>
      </c>
      <c r="BC47" s="821">
        <f>'SAME R Results'!AV81</f>
        <v>2.7206414999999994E-2</v>
      </c>
      <c r="BD47" s="821">
        <f>'SAME R Results'!AW81</f>
        <v>5.700210499999999</v>
      </c>
      <c r="BE47" s="821">
        <f>'SAME R Results'!AX81</f>
        <v>4.68161</v>
      </c>
      <c r="BF47" s="827">
        <f>'SAME R Results'!AY81</f>
        <v>74315</v>
      </c>
      <c r="BG47" s="784">
        <f>'SAME R Results'!AZ81</f>
        <v>0.16212465000000001</v>
      </c>
      <c r="BH47" s="784">
        <f>'SAME R Results'!BA81</f>
        <v>8.8195800000000019E-2</v>
      </c>
      <c r="BI47" s="789"/>
      <c r="BJ47" s="784">
        <f>'SAME R Results'!BB81</f>
        <v>4.8229000000000006</v>
      </c>
      <c r="BK47" s="784">
        <f>'SAME R Results'!BC81</f>
        <v>1.0186004999999989</v>
      </c>
      <c r="BL47" s="784">
        <f>'SAME R Results'!BD81</f>
        <v>2951666.0508853504</v>
      </c>
      <c r="BM47" s="784">
        <f>'SAME R Results'!BE81</f>
        <v>189.91484044897103</v>
      </c>
      <c r="BN47" s="784">
        <f>'SAME R Results'!BF81</f>
        <v>6.7062385000000016E-2</v>
      </c>
      <c r="BO47" s="784">
        <f>'SAME R Results'!BG81</f>
        <v>1.8482212499999998E-2</v>
      </c>
      <c r="BP47" s="789"/>
      <c r="BQ47" s="784">
        <f>'SAME R Results'!BH81</f>
        <v>2.1703050000000004</v>
      </c>
      <c r="BR47" s="817">
        <f>'SAME R Results'!BI81</f>
        <v>6.4341574275316893E-2</v>
      </c>
      <c r="BS47" s="817">
        <f>'SAME R Results'!BJ81</f>
        <v>9.9629708891046054E-2</v>
      </c>
      <c r="BT47" s="817">
        <f>'SAME R Results'!BL81</f>
        <v>3.6284825206938849</v>
      </c>
      <c r="BU47" s="817">
        <f>'SAME R Results'!BM81</f>
        <v>1.9372165118252334</v>
      </c>
      <c r="BV47" s="817">
        <f>'SAME R Results'!BN81</f>
        <v>5.1706256170254025E-2</v>
      </c>
      <c r="BW47" s="784">
        <f>'SAME R Results'!BO81</f>
        <v>2951666.0508853504</v>
      </c>
      <c r="BX47" s="784">
        <f>'SAME R Results'!BP81</f>
        <v>2907301.2696626824</v>
      </c>
      <c r="BY47" s="784">
        <f>'SAME R Results'!BQ81</f>
        <v>2648799.2628993848</v>
      </c>
      <c r="BZ47" s="784">
        <f>'SAME R Results'!BR81</f>
        <v>189.91484044897103</v>
      </c>
      <c r="CA47" s="784">
        <f>'SAME R Results'!BS81</f>
        <v>0.22609440202432718</v>
      </c>
      <c r="CB47" s="784">
        <f>'SAME R Results'!BT81</f>
        <v>0.45</v>
      </c>
      <c r="CC47" s="784">
        <f>'SAME R Results'!BV81</f>
        <v>1</v>
      </c>
      <c r="CD47" s="880">
        <f>'SAME R Results'!BW81</f>
        <v>1.42</v>
      </c>
      <c r="CE47" s="1086">
        <f>'SAME R Results'!BZ81</f>
        <v>494.14786984146389</v>
      </c>
      <c r="CF47" s="1803">
        <f>'SAME R Results'!CA81</f>
        <v>0.36000000000002697</v>
      </c>
      <c r="CG47" s="1803" t="str">
        <f>'SAME R Results'!CB81</f>
        <v xml:space="preserve"> 46K</v>
      </c>
      <c r="CH47" s="1803">
        <f>'SAME R Results'!CC81</f>
        <v>250</v>
      </c>
      <c r="CI47" s="1803">
        <f>'SAME R Results'!CD81</f>
        <v>3.6171749999997303E-2</v>
      </c>
      <c r="CJ47" s="1803"/>
      <c r="CK47" s="1803"/>
      <c r="CL47" s="2015">
        <f>'SAME R Results'!CI81</f>
        <v>81</v>
      </c>
      <c r="CM47" s="2015" t="str">
        <f>'SAME R Results'!CJ81</f>
        <v>Kapton</v>
      </c>
      <c r="CN47" s="2016">
        <f>'SAME R Results'!CK81</f>
        <v>6.4341574275316893E-2</v>
      </c>
      <c r="CO47" s="2016">
        <f>'SAME R Results'!CL81</f>
        <v>3.0899981799793117E-2</v>
      </c>
      <c r="CP47" s="2016">
        <f>'SAME R Results'!CM81</f>
        <v>3.8762293814106064E-2</v>
      </c>
      <c r="CQ47" s="2020"/>
    </row>
    <row r="48" spans="1:95" s="747" customFormat="1" ht="16.5" hidden="1" customHeight="1" x14ac:dyDescent="0.2">
      <c r="A48" s="780">
        <v>2</v>
      </c>
      <c r="B48" s="784" t="str">
        <f>'SAME R Results'!A82</f>
        <v>8(4)</v>
      </c>
      <c r="C48" s="831" t="str">
        <f>'SAME R Results'!B82</f>
        <v>Kapton</v>
      </c>
      <c r="D48" s="784" t="str">
        <f>'SAME R Results'!C82</f>
        <v>K10</v>
      </c>
      <c r="E48" s="784" t="str">
        <f>'SAME R Results'!D82</f>
        <v>46 KA</v>
      </c>
      <c r="F48" s="784">
        <f>'SAME R Results'!E82</f>
        <v>0</v>
      </c>
      <c r="G48" s="784" t="str">
        <f>'SAME R Results'!F82</f>
        <v>93a</v>
      </c>
      <c r="H48" s="785" t="str">
        <f>'SAME R Results'!G82</f>
        <v>aged</v>
      </c>
      <c r="I48" s="784">
        <f>'SAME R Results'!H82</f>
        <v>250</v>
      </c>
      <c r="J48" s="786">
        <f>'SAME R Results'!I82</f>
        <v>40428.354166666664</v>
      </c>
      <c r="K48" s="784">
        <f>'SAME R Results'!J82</f>
        <v>0</v>
      </c>
      <c r="L48" s="788"/>
      <c r="M48" s="788"/>
      <c r="N48" s="784">
        <f>'SAME R Results'!K82</f>
        <v>8.1</v>
      </c>
      <c r="O48" s="793">
        <f>'SAME R Results'!L82</f>
        <v>1.43</v>
      </c>
      <c r="P48" s="784">
        <f>'SAME R Results'!M82</f>
        <v>0</v>
      </c>
      <c r="Q48" s="784">
        <f>'SAME R Results'!N82</f>
        <v>0</v>
      </c>
      <c r="R48" s="784">
        <f>'SAME R Results'!O82</f>
        <v>0</v>
      </c>
      <c r="S48" s="784">
        <f>'SAME R Results'!P82</f>
        <v>0</v>
      </c>
      <c r="T48" s="784">
        <f>'SAME R Results'!Q82</f>
        <v>0</v>
      </c>
      <c r="U48" s="784">
        <f>'SAME R Results'!R82</f>
        <v>567.71428571428567</v>
      </c>
      <c r="V48" s="784">
        <f>'SAME R Results'!S82</f>
        <v>0</v>
      </c>
      <c r="W48" s="784">
        <f>'SAME R Results'!T82</f>
        <v>0</v>
      </c>
      <c r="X48" s="784" t="str">
        <f>'SAME R Results'!U82</f>
        <v>n</v>
      </c>
      <c r="Y48" s="784" t="str">
        <f>'SAME R Results'!V82</f>
        <v>y</v>
      </c>
      <c r="Z48" s="784" t="str">
        <f>'SAME R Results'!W82</f>
        <v>y</v>
      </c>
      <c r="AA48" s="784" t="str">
        <f>'SAME R Results'!X82</f>
        <v>n</v>
      </c>
      <c r="AB48" s="784" t="str">
        <f>'SAME R Results'!Y82</f>
        <v>n</v>
      </c>
      <c r="AC48" s="789"/>
      <c r="AD48" s="784" t="str">
        <f>'SAME R Results'!Z82</f>
        <v>y</v>
      </c>
      <c r="AE48" s="784">
        <f>'SAME R Results'!AA82</f>
        <v>10</v>
      </c>
      <c r="AF48" s="784" t="str">
        <f>'SAME R Results'!AB82</f>
        <v>y</v>
      </c>
      <c r="AG48" s="817">
        <f>'SAME R Results'!AC82</f>
        <v>3.852706928546E-2</v>
      </c>
      <c r="AH48" s="819">
        <f>'SAME R Results'!AD82</f>
        <v>0</v>
      </c>
      <c r="AI48" s="784">
        <f>'SAME R Results'!AE82</f>
        <v>0</v>
      </c>
      <c r="AJ48" s="784">
        <f>'SAME R Results'!AF82</f>
        <v>0</v>
      </c>
      <c r="AK48" s="784">
        <f>'SAME R Results'!AG82</f>
        <v>0</v>
      </c>
      <c r="AL48" s="784">
        <f>'SAME R Results'!AH82</f>
        <v>0</v>
      </c>
      <c r="AM48" s="784">
        <f>'SAME R Results'!AI82</f>
        <v>0</v>
      </c>
      <c r="AN48" s="784">
        <f>'SAME R Results'!AJ82</f>
        <v>0</v>
      </c>
      <c r="AO48" s="784">
        <f>'SAME R Results'!AK82</f>
        <v>0</v>
      </c>
      <c r="AP48" s="784">
        <f>'SAME R Results'!AL82</f>
        <v>0</v>
      </c>
      <c r="AQ48" s="784">
        <f>'SAME R Results'!AM82</f>
        <v>0</v>
      </c>
      <c r="AR48" s="817">
        <f>'SAME R Results'!AN82</f>
        <v>0</v>
      </c>
      <c r="AS48" s="819">
        <f>'SAME R Results'!AO82</f>
        <v>0</v>
      </c>
      <c r="AT48" s="784">
        <f>'SAME R Results'!AP82</f>
        <v>60</v>
      </c>
      <c r="AU48" s="789"/>
      <c r="AV48" s="821">
        <f>'SAME R Results'!AQ82</f>
        <v>0</v>
      </c>
      <c r="AW48" s="821">
        <f>'SAME R Results'!AR82</f>
        <v>0.7473449499999999</v>
      </c>
      <c r="AX48" s="821">
        <f>'SAME R Results'!AS82</f>
        <v>0</v>
      </c>
      <c r="AY48" s="821">
        <f>'SAME R Results'!AT82</f>
        <v>0</v>
      </c>
      <c r="AZ48" s="824"/>
      <c r="BA48" s="824"/>
      <c r="BB48" s="821">
        <f>'SAME R Results'!AU82</f>
        <v>8.7951664999999998E-2</v>
      </c>
      <c r="BC48" s="821">
        <f>'SAME R Results'!AV82</f>
        <v>2.6687625E-2</v>
      </c>
      <c r="BD48" s="821">
        <f>'SAME R Results'!AW82</f>
        <v>5.2675324999999997</v>
      </c>
      <c r="BE48" s="821">
        <f>'SAME R Results'!AX82</f>
        <v>4.6730350000000005</v>
      </c>
      <c r="BF48" s="827">
        <f>'SAME R Results'!AY82</f>
        <v>26590</v>
      </c>
      <c r="BG48" s="784">
        <f>'SAME R Results'!AZ82</f>
        <v>0.16003419999999999</v>
      </c>
      <c r="BH48" s="784">
        <f>'SAME R Results'!BA82</f>
        <v>8.631896E-2</v>
      </c>
      <c r="BI48" s="789"/>
      <c r="BJ48" s="784">
        <f>'SAME R Results'!BB82</f>
        <v>6.074349999999999</v>
      </c>
      <c r="BK48" s="784">
        <f>'SAME R Results'!BC82</f>
        <v>0.59449749999999923</v>
      </c>
      <c r="BL48" s="784">
        <f>'SAME R Results'!BD82</f>
        <v>990233.64370977459</v>
      </c>
      <c r="BM48" s="784">
        <f>'SAME R Results'!BE82</f>
        <v>104.06590153459113</v>
      </c>
      <c r="BN48" s="784">
        <f>'SAME R Results'!BF82</f>
        <v>6.1264039999999999E-2</v>
      </c>
      <c r="BO48" s="784">
        <f>'SAME R Results'!BG82</f>
        <v>1.8428809999999997E-2</v>
      </c>
      <c r="BP48" s="789"/>
      <c r="BQ48" s="784">
        <f>'SAME R Results'!BH82</f>
        <v>2.7334574999999997</v>
      </c>
      <c r="BR48" s="817">
        <f>'SAME R Results'!BI82</f>
        <v>0.10509227008761539</v>
      </c>
      <c r="BS48" s="817">
        <f>'SAME R Results'!BJ82</f>
        <v>0.154844539147029</v>
      </c>
      <c r="BT48" s="817">
        <f>'SAME R Results'!BL82</f>
        <v>3.3243622350005242</v>
      </c>
      <c r="BU48" s="817">
        <f>'SAME R Results'!BM82</f>
        <v>1.8636959275172889</v>
      </c>
      <c r="BV48" s="817">
        <f>'SAME R Results'!BN82</f>
        <v>8.6578132344292139E-2</v>
      </c>
      <c r="BW48" s="784">
        <f>'SAME R Results'!BO82</f>
        <v>990233.64370977459</v>
      </c>
      <c r="BX48" s="784">
        <f>'SAME R Results'!BP82</f>
        <v>974359.86946889805</v>
      </c>
      <c r="BY48" s="784">
        <f>'SAME R Results'!BQ82</f>
        <v>914805.60950171377</v>
      </c>
      <c r="BZ48" s="784">
        <f>'SAME R Results'!BR82</f>
        <v>104.06590153459113</v>
      </c>
      <c r="CA48" s="784">
        <f>'SAME R Results'!BS82</f>
        <v>0.13195807067388776</v>
      </c>
      <c r="CB48" s="784">
        <f>'SAME R Results'!BT82</f>
        <v>0.45</v>
      </c>
      <c r="CC48" s="784">
        <f>'SAME R Results'!BV82</f>
        <v>1</v>
      </c>
      <c r="CD48" s="880">
        <f>'SAME R Results'!BW82</f>
        <v>1.42</v>
      </c>
      <c r="CE48" s="1086">
        <f>'SAME R Results'!BZ82</f>
        <v>494.14786984146389</v>
      </c>
      <c r="CF48" s="1777">
        <f>'SAME R Results'!CA82</f>
        <v>0.36000000000002697</v>
      </c>
      <c r="CG48" s="1777">
        <f>'SAME R Results'!CB82</f>
        <v>0</v>
      </c>
      <c r="CH48" s="1777">
        <f>'SAME R Results'!CC82</f>
        <v>0</v>
      </c>
      <c r="CI48" s="1777">
        <f>'SAME R Results'!CD82</f>
        <v>4.5557624999996583E-2</v>
      </c>
      <c r="CJ48" s="1777"/>
      <c r="CK48" s="1777"/>
      <c r="CL48" s="2015">
        <f>'SAME R Results'!CI82</f>
        <v>82</v>
      </c>
      <c r="CM48" s="2015" t="str">
        <f>'SAME R Results'!CJ82</f>
        <v>Kapton</v>
      </c>
      <c r="CN48" s="2016">
        <f>'SAME R Results'!CK82</f>
        <v>0.10509227008761539</v>
      </c>
      <c r="CO48" s="2016">
        <f>'SAME R Results'!CL82</f>
        <v>2.2412655034877989E-2</v>
      </c>
      <c r="CP48" s="2016">
        <f>'SAME R Results'!CM82</f>
        <v>4.0960478988366078E-2</v>
      </c>
      <c r="CQ48" s="2020"/>
    </row>
    <row r="49" spans="1:95" ht="16.5" customHeight="1" x14ac:dyDescent="0.2">
      <c r="A49" s="780">
        <v>2</v>
      </c>
      <c r="B49" s="784" t="str">
        <f>'SAME R Results'!A83</f>
        <v>8(4)</v>
      </c>
      <c r="C49" s="831" t="str">
        <f>'SAME R Results'!B83</f>
        <v>Kapton</v>
      </c>
      <c r="D49" s="784" t="str">
        <f>'SAME R Results'!C83</f>
        <v>K11</v>
      </c>
      <c r="E49" s="784" t="str">
        <f>'SAME R Results'!D83</f>
        <v>47 K</v>
      </c>
      <c r="F49" s="784">
        <f>'SAME R Results'!E83</f>
        <v>0</v>
      </c>
      <c r="G49" s="784">
        <f>'SAME R Results'!F83</f>
        <v>94</v>
      </c>
      <c r="H49" s="785" t="str">
        <f>'SAME R Results'!G83</f>
        <v>Mid Temp aging run mid high</v>
      </c>
      <c r="I49" s="784">
        <f>'SAME R Results'!H83</f>
        <v>250</v>
      </c>
      <c r="J49" s="786">
        <f>'SAME R Results'!I83</f>
        <v>40428.354166666664</v>
      </c>
      <c r="K49" s="784">
        <f>'SAME R Results'!J83</f>
        <v>0</v>
      </c>
      <c r="L49" s="788"/>
      <c r="M49" s="788"/>
      <c r="N49" s="784">
        <f>'SAME R Results'!K83</f>
        <v>8.1</v>
      </c>
      <c r="O49" s="793">
        <f>'SAME R Results'!L83</f>
        <v>1.45</v>
      </c>
      <c r="P49" s="784">
        <f>'SAME R Results'!M83</f>
        <v>60</v>
      </c>
      <c r="Q49" s="784">
        <f>'SAME R Results'!N83</f>
        <v>11</v>
      </c>
      <c r="R49" s="784">
        <f>'SAME R Results'!O83</f>
        <v>8</v>
      </c>
      <c r="S49" s="784" t="str">
        <f>'SAME R Results'!P83</f>
        <v>n</v>
      </c>
      <c r="T49" s="784">
        <f>'SAME R Results'!Q83</f>
        <v>0</v>
      </c>
      <c r="U49" s="784">
        <f>'SAME R Results'!R83</f>
        <v>42.142857142857146</v>
      </c>
      <c r="V49" s="784" t="str">
        <f>'SAME R Results'!S83</f>
        <v>y</v>
      </c>
      <c r="W49" s="784">
        <f>'SAME R Results'!T83</f>
        <v>60</v>
      </c>
      <c r="X49" s="784" t="str">
        <f>'SAME R Results'!U83</f>
        <v>n</v>
      </c>
      <c r="Y49" s="784" t="str">
        <f>'SAME R Results'!V83</f>
        <v>y</v>
      </c>
      <c r="Z49" s="784" t="str">
        <f>'SAME R Results'!W83</f>
        <v>y</v>
      </c>
      <c r="AA49" s="784" t="str">
        <f>'SAME R Results'!X83</f>
        <v>n</v>
      </c>
      <c r="AB49" s="784" t="str">
        <f>'SAME R Results'!Y83</f>
        <v>n</v>
      </c>
      <c r="AC49" s="789"/>
      <c r="AD49" s="784" t="str">
        <f>'SAME R Results'!Z83</f>
        <v>y</v>
      </c>
      <c r="AE49" s="784">
        <f>'SAME R Results'!AA83</f>
        <v>10</v>
      </c>
      <c r="AF49" s="784" t="str">
        <f>'SAME R Results'!AB83</f>
        <v>y</v>
      </c>
      <c r="AG49" s="817">
        <f>'SAME R Results'!AC83</f>
        <v>3.852706928546E-2</v>
      </c>
      <c r="AH49" s="819">
        <f>'SAME R Results'!AD83</f>
        <v>0</v>
      </c>
      <c r="AI49" s="784">
        <f>'SAME R Results'!AE83</f>
        <v>58</v>
      </c>
      <c r="AJ49" s="784">
        <f>'SAME R Results'!AF83</f>
        <v>480</v>
      </c>
      <c r="AK49" s="784">
        <f>'SAME R Results'!AG83</f>
        <v>0</v>
      </c>
      <c r="AL49" s="784" t="str">
        <f>'SAME R Results'!AH83</f>
        <v>n</v>
      </c>
      <c r="AM49" s="784" t="str">
        <f>'SAME R Results'!AI83</f>
        <v>y</v>
      </c>
      <c r="AN49" s="784" t="str">
        <f>'SAME R Results'!AJ83</f>
        <v>y</v>
      </c>
      <c r="AO49" s="784" t="str">
        <f>'SAME R Results'!AK83</f>
        <v>n</v>
      </c>
      <c r="AP49" s="784" t="str">
        <f>'SAME R Results'!AL83</f>
        <v>n</v>
      </c>
      <c r="AQ49" s="784" t="str">
        <f>'SAME R Results'!AM83</f>
        <v>y</v>
      </c>
      <c r="AR49" s="817">
        <f>'SAME R Results'!AN83</f>
        <v>3.852706928546E-2</v>
      </c>
      <c r="AS49" s="819">
        <f>'SAME R Results'!AO83</f>
        <v>0</v>
      </c>
      <c r="AT49" s="784">
        <f>'SAME R Results'!AP83</f>
        <v>0</v>
      </c>
      <c r="AU49" s="789"/>
      <c r="AV49" s="821">
        <f>'SAME R Results'!AQ83</f>
        <v>0</v>
      </c>
      <c r="AW49" s="821">
        <f>'SAME R Results'!AR83</f>
        <v>0.7454529000000002</v>
      </c>
      <c r="AX49" s="821">
        <f>'SAME R Results'!AS83</f>
        <v>0</v>
      </c>
      <c r="AY49" s="821">
        <f>'SAME R Results'!AT83</f>
        <v>0</v>
      </c>
      <c r="AZ49" s="824"/>
      <c r="BA49" s="824"/>
      <c r="BB49" s="821">
        <f>'SAME R Results'!AU83</f>
        <v>0.10324098999999998</v>
      </c>
      <c r="BC49" s="821">
        <f>'SAME R Results'!AV83</f>
        <v>2.8869634999999998E-2</v>
      </c>
      <c r="BD49" s="821">
        <f>'SAME R Results'!AW83</f>
        <v>6.0749664999999995</v>
      </c>
      <c r="BE49" s="821">
        <f>'SAME R Results'!AX83</f>
        <v>4.6810754999999995</v>
      </c>
      <c r="BF49" s="827">
        <f>'SAME R Results'!AY83</f>
        <v>75855</v>
      </c>
      <c r="BG49" s="784">
        <f>'SAME R Results'!AZ83</f>
        <v>0.18572995000000003</v>
      </c>
      <c r="BH49" s="784">
        <f>'SAME R Results'!BA83</f>
        <v>8.1817625000000005E-2</v>
      </c>
      <c r="BI49" s="789"/>
      <c r="BJ49" s="784">
        <f>'SAME R Results'!BB83</f>
        <v>7.88</v>
      </c>
      <c r="BK49" s="784">
        <f>'SAME R Results'!BC83</f>
        <v>1.393891</v>
      </c>
      <c r="BL49" s="784">
        <f>'SAME R Results'!BD83</f>
        <v>3018896.3813527012</v>
      </c>
      <c r="BM49" s="784">
        <f>'SAME R Results'!BE83</f>
        <v>277.55824331110045</v>
      </c>
      <c r="BN49" s="784">
        <f>'SAME R Results'!BF83</f>
        <v>7.4371354999999972E-2</v>
      </c>
      <c r="BO49" s="784">
        <f>'SAME R Results'!BG83</f>
        <v>2.5978081250000007E-2</v>
      </c>
      <c r="BP49" s="789"/>
      <c r="BQ49" s="784">
        <f>'SAME R Results'!BH83</f>
        <v>3.5459999999999998</v>
      </c>
      <c r="BR49" s="817">
        <f>'SAME R Results'!BI83</f>
        <v>9.1940301437816396E-2</v>
      </c>
      <c r="BS49" s="817">
        <f>'SAME R Results'!BJ83</f>
        <v>0.11646654330236111</v>
      </c>
      <c r="BT49" s="817">
        <f>'SAME R Results'!BL83</f>
        <v>2.8628501960667303</v>
      </c>
      <c r="BU49" s="817">
        <f>'SAME R Results'!BM83</f>
        <v>1.6262491679176359</v>
      </c>
      <c r="BV49" s="817">
        <f>'SAME R Results'!BN83</f>
        <v>8.1688005420539944E-2</v>
      </c>
      <c r="BW49" s="784">
        <f>'SAME R Results'!BO83</f>
        <v>3018896.3813527012</v>
      </c>
      <c r="BX49" s="784">
        <f>'SAME R Results'!BP83</f>
        <v>2973612.2465260113</v>
      </c>
      <c r="BY49" s="784">
        <f>'SAME R Results'!BQ83</f>
        <v>2706721.3379854904</v>
      </c>
      <c r="BZ49" s="784">
        <f>'SAME R Results'!BR83</f>
        <v>277.55824331110045</v>
      </c>
      <c r="CA49" s="784">
        <f>'SAME R Results'!BS83</f>
        <v>0.30939603125277454</v>
      </c>
      <c r="CB49" s="784">
        <f>'SAME R Results'!BT83</f>
        <v>0.45</v>
      </c>
      <c r="CC49" s="784">
        <f>'SAME R Results'!BV83</f>
        <v>1</v>
      </c>
      <c r="CD49" s="880">
        <f>'SAME R Results'!BW83</f>
        <v>1.42</v>
      </c>
      <c r="CE49" s="1086">
        <f>'SAME R Results'!BZ83</f>
        <v>527.34367563845251</v>
      </c>
      <c r="CF49" s="1777">
        <f>'SAME R Results'!CA83</f>
        <v>0.57000000000007045</v>
      </c>
      <c r="CG49" s="1777" t="str">
        <f>'SAME R Results'!CB83</f>
        <v xml:space="preserve"> 47K</v>
      </c>
      <c r="CH49" s="1777">
        <f>'SAME R Results'!CC83</f>
        <v>250</v>
      </c>
      <c r="CI49" s="1777">
        <f>'SAME R Results'!CD83</f>
        <v>3.7326315789469072E-2</v>
      </c>
      <c r="CJ49" s="1777"/>
      <c r="CK49" s="1777"/>
      <c r="CL49" s="2015">
        <f>'SAME R Results'!CI83</f>
        <v>83</v>
      </c>
      <c r="CM49" s="2015" t="str">
        <f>'SAME R Results'!CJ83</f>
        <v>Kapton</v>
      </c>
      <c r="CN49" s="2016">
        <f>'SAME R Results'!CK83</f>
        <v>9.1940301437816396E-2</v>
      </c>
      <c r="CO49" s="2016">
        <f>'SAME R Results'!CL83</f>
        <v>2.0973309362662149E-2</v>
      </c>
      <c r="CP49" s="2016">
        <f>'SAME R Results'!CM83</f>
        <v>3.7033329392250972E-2</v>
      </c>
    </row>
    <row r="50" spans="1:95" ht="16.5" hidden="1" customHeight="1" x14ac:dyDescent="0.2">
      <c r="A50" s="780">
        <v>2</v>
      </c>
      <c r="B50" s="784" t="str">
        <f>'SAME R Results'!A84</f>
        <v>8(4)</v>
      </c>
      <c r="C50" s="831" t="str">
        <f>'SAME R Results'!B84</f>
        <v>Kapton</v>
      </c>
      <c r="D50" s="784" t="str">
        <f>'SAME R Results'!C84</f>
        <v>K11</v>
      </c>
      <c r="E50" s="784" t="str">
        <f>'SAME R Results'!D84</f>
        <v>47KA</v>
      </c>
      <c r="F50" s="784">
        <f>'SAME R Results'!E84</f>
        <v>0</v>
      </c>
      <c r="G50" s="784" t="str">
        <f>'SAME R Results'!F84</f>
        <v>94a</v>
      </c>
      <c r="H50" s="785" t="str">
        <f>'SAME R Results'!G84</f>
        <v>aged</v>
      </c>
      <c r="I50" s="784">
        <f>'SAME R Results'!H84</f>
        <v>250</v>
      </c>
      <c r="J50" s="786">
        <f>'SAME R Results'!I84</f>
        <v>40428.354166666664</v>
      </c>
      <c r="K50" s="784">
        <f>'SAME R Results'!J84</f>
        <v>0</v>
      </c>
      <c r="L50" s="788"/>
      <c r="M50" s="788"/>
      <c r="N50" s="784">
        <f>'SAME R Results'!K84</f>
        <v>8.1</v>
      </c>
      <c r="O50" s="793">
        <f>'SAME R Results'!L84</f>
        <v>1.45</v>
      </c>
      <c r="P50" s="784">
        <f>'SAME R Results'!M84</f>
        <v>0</v>
      </c>
      <c r="Q50" s="784">
        <f>'SAME R Results'!N84</f>
        <v>0</v>
      </c>
      <c r="R50" s="784">
        <f>'SAME R Results'!O84</f>
        <v>0</v>
      </c>
      <c r="S50" s="784">
        <f>'SAME R Results'!P84</f>
        <v>0</v>
      </c>
      <c r="T50" s="784">
        <f>'SAME R Results'!Q84</f>
        <v>0</v>
      </c>
      <c r="U50" s="784">
        <f>'SAME R Results'!R84</f>
        <v>567.42857142857144</v>
      </c>
      <c r="V50" s="784">
        <f>'SAME R Results'!S84</f>
        <v>0</v>
      </c>
      <c r="W50" s="784">
        <f>'SAME R Results'!T84</f>
        <v>0</v>
      </c>
      <c r="X50" s="784" t="str">
        <f>'SAME R Results'!U84</f>
        <v>n</v>
      </c>
      <c r="Y50" s="784" t="str">
        <f>'SAME R Results'!V84</f>
        <v>y</v>
      </c>
      <c r="Z50" s="784" t="str">
        <f>'SAME R Results'!W84</f>
        <v>y</v>
      </c>
      <c r="AA50" s="784" t="str">
        <f>'SAME R Results'!X84</f>
        <v>n</v>
      </c>
      <c r="AB50" s="784" t="str">
        <f>'SAME R Results'!Y84</f>
        <v>n</v>
      </c>
      <c r="AC50" s="789"/>
      <c r="AD50" s="784" t="str">
        <f>'SAME R Results'!Z84</f>
        <v>y</v>
      </c>
      <c r="AE50" s="784">
        <f>'SAME R Results'!AA84</f>
        <v>10</v>
      </c>
      <c r="AF50" s="784" t="str">
        <f>'SAME R Results'!AB84</f>
        <v>y</v>
      </c>
      <c r="AG50" s="817">
        <f>'SAME R Results'!AC84</f>
        <v>3.852706928546E-2</v>
      </c>
      <c r="AH50" s="819">
        <f>'SAME R Results'!AD84</f>
        <v>0</v>
      </c>
      <c r="AI50" s="784">
        <f>'SAME R Results'!AE84</f>
        <v>0</v>
      </c>
      <c r="AJ50" s="784">
        <f>'SAME R Results'!AF84</f>
        <v>0</v>
      </c>
      <c r="AK50" s="784">
        <f>'SAME R Results'!AG84</f>
        <v>0</v>
      </c>
      <c r="AL50" s="784">
        <f>'SAME R Results'!AH84</f>
        <v>0</v>
      </c>
      <c r="AM50" s="784">
        <f>'SAME R Results'!AI84</f>
        <v>0</v>
      </c>
      <c r="AN50" s="784">
        <f>'SAME R Results'!AJ84</f>
        <v>0</v>
      </c>
      <c r="AO50" s="784">
        <f>'SAME R Results'!AK84</f>
        <v>0</v>
      </c>
      <c r="AP50" s="784">
        <f>'SAME R Results'!AL84</f>
        <v>0</v>
      </c>
      <c r="AQ50" s="784">
        <f>'SAME R Results'!AM84</f>
        <v>0</v>
      </c>
      <c r="AR50" s="817">
        <f>'SAME R Results'!AN84</f>
        <v>0</v>
      </c>
      <c r="AS50" s="819">
        <f>'SAME R Results'!AO84</f>
        <v>0</v>
      </c>
      <c r="AT50" s="784">
        <f>'SAME R Results'!AP84</f>
        <v>60</v>
      </c>
      <c r="AU50" s="789"/>
      <c r="AV50" s="821">
        <f>'SAME R Results'!AQ84</f>
        <v>0</v>
      </c>
      <c r="AW50" s="821">
        <f>'SAME R Results'!AR84</f>
        <v>0.84228519999999985</v>
      </c>
      <c r="AX50" s="821">
        <f>'SAME R Results'!AS84</f>
        <v>0</v>
      </c>
      <c r="AY50" s="821">
        <f>'SAME R Results'!AT84</f>
        <v>0</v>
      </c>
      <c r="AZ50" s="824"/>
      <c r="BA50" s="824"/>
      <c r="BB50" s="821">
        <f>'SAME R Results'!AU84</f>
        <v>0.11454768499999998</v>
      </c>
      <c r="BC50" s="821">
        <f>'SAME R Results'!AV84</f>
        <v>2.7988971428571426E-2</v>
      </c>
      <c r="BD50" s="821">
        <f>'SAME R Results'!AW84</f>
        <v>5.5408479999999987</v>
      </c>
      <c r="BE50" s="821">
        <f>'SAME R Results'!AX84</f>
        <v>4.6827623809523802</v>
      </c>
      <c r="BF50" s="827">
        <f>'SAME R Results'!AY84</f>
        <v>30740</v>
      </c>
      <c r="BG50" s="784">
        <f>'SAME R Results'!AZ84</f>
        <v>0.21058654999999998</v>
      </c>
      <c r="BH50" s="784">
        <f>'SAME R Results'!BA84</f>
        <v>7.9636342857142856E-2</v>
      </c>
      <c r="BI50" s="789"/>
      <c r="BJ50" s="784">
        <f>'SAME R Results'!BB84</f>
        <v>10.396850000000001</v>
      </c>
      <c r="BK50" s="784">
        <f>'SAME R Results'!BC84</f>
        <v>0.85808561904761849</v>
      </c>
      <c r="BL50" s="784">
        <f>'SAME R Results'!BD84</f>
        <v>1151405.4928839717</v>
      </c>
      <c r="BM50" s="784">
        <f>'SAME R Results'!BE84</f>
        <v>156.01798358413714</v>
      </c>
      <c r="BN50" s="784">
        <f>'SAME R Results'!BF84</f>
        <v>8.6558713571428553E-2</v>
      </c>
      <c r="BO50" s="784">
        <f>'SAME R Results'!BG84</f>
        <v>3.2737551785714282E-2</v>
      </c>
      <c r="BP50" s="789"/>
      <c r="BQ50" s="784">
        <f>'SAME R Results'!BH84</f>
        <v>4.6785825000000001</v>
      </c>
      <c r="BR50" s="817">
        <f>'SAME R Results'!BI84</f>
        <v>0.13550220539017285</v>
      </c>
      <c r="BS50" s="817">
        <f>'SAME R Results'!BJ84</f>
        <v>0.17614338692128539</v>
      </c>
      <c r="BT50" s="817">
        <f>'SAME R Results'!BL84</f>
        <v>2.6440191416268415</v>
      </c>
      <c r="BU50" s="817">
        <f>'SAME R Results'!BM84</f>
        <v>1.6688963150865648</v>
      </c>
      <c r="BV50" s="817">
        <f>'SAME R Results'!BN84</f>
        <v>0.118846493917783</v>
      </c>
      <c r="BW50" s="784">
        <f>'SAME R Results'!BO84</f>
        <v>1151405.4928839717</v>
      </c>
      <c r="BX50" s="784">
        <f>'SAME R Results'!BP84</f>
        <v>1133054.2397751133</v>
      </c>
      <c r="BY50" s="784">
        <f>'SAME R Results'!BQ84</f>
        <v>1060893.9210288024</v>
      </c>
      <c r="BZ50" s="784">
        <f>'SAME R Results'!BR84</f>
        <v>156.01798358413714</v>
      </c>
      <c r="CA50" s="784">
        <f>'SAME R Results'!BS84</f>
        <v>0.19046559954000231</v>
      </c>
      <c r="CB50" s="784">
        <f>'SAME R Results'!BT84</f>
        <v>0.45</v>
      </c>
      <c r="CC50" s="784">
        <f>'SAME R Results'!BV84</f>
        <v>1</v>
      </c>
      <c r="CD50" s="880">
        <f>'SAME R Results'!BW84</f>
        <v>1.42</v>
      </c>
      <c r="CE50" s="1086">
        <f>'SAME R Results'!BZ84</f>
        <v>527.34367563845251</v>
      </c>
      <c r="CF50" s="1777">
        <f>'SAME R Results'!CA84</f>
        <v>0.57000000000007045</v>
      </c>
      <c r="CG50" s="1777">
        <f>'SAME R Results'!CB84</f>
        <v>0</v>
      </c>
      <c r="CH50" s="1777">
        <f>'SAME R Results'!CC84</f>
        <v>0</v>
      </c>
      <c r="CI50" s="1777">
        <f>'SAME R Results'!CD84</f>
        <v>4.9248236842099183E-2</v>
      </c>
      <c r="CJ50" s="1777"/>
      <c r="CK50" s="1777"/>
      <c r="CL50" s="2015">
        <f>'SAME R Results'!CI84</f>
        <v>84</v>
      </c>
      <c r="CM50" s="2015" t="str">
        <f>'SAME R Results'!CJ84</f>
        <v>Kapton</v>
      </c>
      <c r="CN50" s="2016">
        <f>'SAME R Results'!CK84</f>
        <v>0.13550220539017285</v>
      </c>
      <c r="CO50" s="2016">
        <f>'SAME R Results'!CL84</f>
        <v>1.8501055302846226E-2</v>
      </c>
      <c r="CP50" s="2016">
        <f>'SAME R Results'!CM84</f>
        <v>3.5804107773837288E-2</v>
      </c>
    </row>
    <row r="51" spans="1:95" ht="16.5" customHeight="1" x14ac:dyDescent="0.2">
      <c r="A51" s="780">
        <v>2</v>
      </c>
      <c r="B51" s="784" t="str">
        <f>'SAME R Results'!A99</f>
        <v>9(4)</v>
      </c>
      <c r="C51" s="831" t="str">
        <f>'SAME R Results'!B99</f>
        <v>Kapton</v>
      </c>
      <c r="D51" s="784" t="str">
        <f>'SAME R Results'!C99</f>
        <v>K12</v>
      </c>
      <c r="E51" s="784" t="str">
        <f>'SAME R Results'!D99</f>
        <v>54 K</v>
      </c>
      <c r="F51" s="784">
        <f>'SAME R Results'!E99</f>
        <v>0</v>
      </c>
      <c r="G51" s="784">
        <f>'SAME R Results'!F99</f>
        <v>101</v>
      </c>
      <c r="H51" s="785" t="str">
        <f>'SAME R Results'!G99</f>
        <v>No flow run w/ aging</v>
      </c>
      <c r="I51" s="784">
        <f>'SAME R Results'!H99</f>
        <v>251</v>
      </c>
      <c r="J51" s="786">
        <f>'SAME R Results'!I99</f>
        <v>40429.354166666664</v>
      </c>
      <c r="K51" s="784">
        <f>'SAME R Results'!J99</f>
        <v>0</v>
      </c>
      <c r="L51" s="788"/>
      <c r="M51" s="788"/>
      <c r="N51" s="784">
        <f>'SAME R Results'!K99</f>
        <v>0</v>
      </c>
      <c r="O51" s="793">
        <f>'SAME R Results'!L99</f>
        <v>1.48</v>
      </c>
      <c r="P51" s="784">
        <f>'SAME R Results'!M99</f>
        <v>60</v>
      </c>
      <c r="Q51" s="784">
        <f>'SAME R Results'!N99</f>
        <v>11</v>
      </c>
      <c r="R51" s="784">
        <f>'SAME R Results'!O99</f>
        <v>8</v>
      </c>
      <c r="S51" s="784" t="str">
        <f>'SAME R Results'!P99</f>
        <v>n</v>
      </c>
      <c r="T51" s="784" t="str">
        <f>'SAME R Results'!Q99</f>
        <v>N</v>
      </c>
      <c r="U51" s="784">
        <f>'SAME R Results'!R99</f>
        <v>29.428571428571427</v>
      </c>
      <c r="V51" s="784" t="str">
        <f>'SAME R Results'!S99</f>
        <v>Y</v>
      </c>
      <c r="W51" s="784">
        <f>'SAME R Results'!T99</f>
        <v>90</v>
      </c>
      <c r="X51" s="784" t="str">
        <f>'SAME R Results'!U99</f>
        <v>n</v>
      </c>
      <c r="Y51" s="784" t="str">
        <f>'SAME R Results'!V99</f>
        <v>y</v>
      </c>
      <c r="Z51" s="784" t="str">
        <f>'SAME R Results'!W99</f>
        <v>y</v>
      </c>
      <c r="AA51" s="784" t="str">
        <f>'SAME R Results'!X99</f>
        <v>n</v>
      </c>
      <c r="AB51" s="784" t="str">
        <f>'SAME R Results'!Y99</f>
        <v>n</v>
      </c>
      <c r="AC51" s="789"/>
      <c r="AD51" s="784" t="str">
        <f>'SAME R Results'!Z99</f>
        <v>y</v>
      </c>
      <c r="AE51" s="784">
        <f>'SAME R Results'!AA99</f>
        <v>10</v>
      </c>
      <c r="AF51" s="784" t="str">
        <f>'SAME R Results'!AB99</f>
        <v>y</v>
      </c>
      <c r="AG51" s="817">
        <f>'SAME R Results'!AC99</f>
        <v>3.852706928546E-2</v>
      </c>
      <c r="AH51" s="819">
        <f>'SAME R Results'!AD99</f>
        <v>0</v>
      </c>
      <c r="AI51" s="784">
        <f>'SAME R Results'!AE99</f>
        <v>58</v>
      </c>
      <c r="AJ51" s="784">
        <f>'SAME R Results'!AF99</f>
        <v>480</v>
      </c>
      <c r="AK51" s="784">
        <f>'SAME R Results'!AG99</f>
        <v>0</v>
      </c>
      <c r="AL51" s="784" t="str">
        <f>'SAME R Results'!AH99</f>
        <v>n</v>
      </c>
      <c r="AM51" s="784" t="str">
        <f>'SAME R Results'!AI99</f>
        <v>y</v>
      </c>
      <c r="AN51" s="784" t="str">
        <f>'SAME R Results'!AJ99</f>
        <v>y</v>
      </c>
      <c r="AO51" s="784" t="str">
        <f>'SAME R Results'!AK99</f>
        <v>n</v>
      </c>
      <c r="AP51" s="784" t="str">
        <f>'SAME R Results'!AL99</f>
        <v>n</v>
      </c>
      <c r="AQ51" s="784" t="str">
        <f>'SAME R Results'!AM99</f>
        <v>y</v>
      </c>
      <c r="AR51" s="817">
        <f>'SAME R Results'!AN99</f>
        <v>3.852706928546E-2</v>
      </c>
      <c r="AS51" s="819">
        <f>'SAME R Results'!AO99</f>
        <v>0</v>
      </c>
      <c r="AT51" s="784">
        <f>'SAME R Results'!AP99</f>
        <v>0</v>
      </c>
      <c r="AU51" s="789"/>
      <c r="AV51" s="821">
        <f>'SAME R Results'!AQ99</f>
        <v>0</v>
      </c>
      <c r="AW51" s="821">
        <f>'SAME R Results'!AR99</f>
        <v>2.7684004999999998</v>
      </c>
      <c r="AX51" s="821">
        <f>'SAME R Results'!AS99</f>
        <v>0</v>
      </c>
      <c r="AY51" s="821">
        <f>'SAME R Results'!AT99</f>
        <v>0</v>
      </c>
      <c r="AZ51" s="824"/>
      <c r="BA51" s="824"/>
      <c r="BB51" s="821">
        <f>'SAME R Results'!AU99</f>
        <v>0.24699400000000002</v>
      </c>
      <c r="BC51" s="821">
        <f>'SAME R Results'!AV99</f>
        <v>3.4469605E-2</v>
      </c>
      <c r="BD51" s="821">
        <f>'SAME R Results'!AW99</f>
        <v>5.080413000000001</v>
      </c>
      <c r="BE51" s="821">
        <f>'SAME R Results'!AX99</f>
        <v>4.7153630000000009</v>
      </c>
      <c r="BF51" s="827">
        <f>'SAME R Results'!AY99</f>
        <v>7657.5</v>
      </c>
      <c r="BG51" s="784">
        <f>'SAME R Results'!AZ99</f>
        <v>0.31900019999999996</v>
      </c>
      <c r="BH51" s="784">
        <f>'SAME R Results'!BA99</f>
        <v>9.0896630000000006E-2</v>
      </c>
      <c r="BI51" s="789"/>
      <c r="BJ51" s="784">
        <f>'SAME R Results'!BB99</f>
        <v>18.921150000000001</v>
      </c>
      <c r="BK51" s="784">
        <f>'SAME R Results'!BC99</f>
        <v>0.3650500000000001</v>
      </c>
      <c r="BL51" s="784">
        <f>'SAME R Results'!BD99</f>
        <v>277645.73872056679</v>
      </c>
      <c r="BM51" s="784">
        <f>'SAME R Results'!BE99</f>
        <v>62.00566341405532</v>
      </c>
      <c r="BN51" s="784">
        <f>'SAME R Results'!BF99</f>
        <v>0.21252439500000003</v>
      </c>
      <c r="BO51" s="784">
        <f>'SAME R Results'!BG99</f>
        <v>5.7025892499999987E-2</v>
      </c>
      <c r="BP51" s="789"/>
      <c r="BQ51" s="784">
        <f>'SAME R Results'!BH99</f>
        <v>8.5145175000000002</v>
      </c>
      <c r="BR51" s="817">
        <f>'SAME R Results'!BI99</f>
        <v>0.22332654446557226</v>
      </c>
      <c r="BS51" s="817">
        <f>'SAME R Results'!BJ99</f>
        <v>0.34551005269730162</v>
      </c>
      <c r="BT51" s="817">
        <f>'SAME R Results'!BL99</f>
        <v>3.7268052402687091</v>
      </c>
      <c r="BU51" s="817">
        <f>'SAME R Results'!BM99</f>
        <v>1.9359452843564022</v>
      </c>
      <c r="BV51" s="817">
        <f>'SAME R Results'!BN99</f>
        <v>0.17954783605894736</v>
      </c>
      <c r="BW51" s="784">
        <f>'SAME R Results'!BO99</f>
        <v>277645.73872056679</v>
      </c>
      <c r="BX51" s="784">
        <f>'SAME R Results'!BP99</f>
        <v>273074.34247199545</v>
      </c>
      <c r="BY51" s="784">
        <f>'SAME R Results'!BQ99</f>
        <v>259686.61104533699</v>
      </c>
      <c r="BZ51" s="784">
        <f>'SAME R Results'!BR99</f>
        <v>62.00566341405532</v>
      </c>
      <c r="CA51" s="784">
        <f>'SAME R Results'!BS99</f>
        <v>8.1028589185829725E-2</v>
      </c>
      <c r="CB51" s="784">
        <f>'SAME R Results'!BT99</f>
        <v>0.45</v>
      </c>
      <c r="CC51" s="784">
        <f>'SAME R Results'!BV99</f>
        <v>1</v>
      </c>
      <c r="CD51" s="880">
        <f>'SAME R Results'!BW99</f>
        <v>1.42</v>
      </c>
      <c r="CE51" s="1086">
        <f>'SAME R Results'!BZ99</f>
        <v>578.19370520881728</v>
      </c>
      <c r="CF51" s="1777">
        <f>'SAME R Results'!CA99</f>
        <v>1.2966666666666127</v>
      </c>
      <c r="CG51" s="1777" t="str">
        <f>'SAME R Results'!CB99</f>
        <v xml:space="preserve"> 54K</v>
      </c>
      <c r="CH51" s="1777">
        <f>'SAME R Results'!CC99</f>
        <v>251</v>
      </c>
      <c r="CI51" s="1777">
        <f>'SAME R Results'!CD99</f>
        <v>3.9398795629821695E-2</v>
      </c>
      <c r="CJ51" s="1777"/>
      <c r="CK51" s="1777"/>
      <c r="CL51" s="2015">
        <f>'SAME R Results'!CI99</f>
        <v>99</v>
      </c>
      <c r="CM51" s="2015" t="str">
        <f>'SAME R Results'!CJ99</f>
        <v>Kapton</v>
      </c>
      <c r="CN51" s="2016">
        <f>'SAME R Results'!CK99</f>
        <v>0.22332654446557226</v>
      </c>
      <c r="CO51" s="2016">
        <f>'SAME R Results'!CL99</f>
        <v>2.4960239379389383E-2</v>
      </c>
      <c r="CP51" s="2016">
        <f>'SAME R Results'!CM99</f>
        <v>4.3284807245664844E-2</v>
      </c>
    </row>
    <row r="52" spans="1:95" ht="16.5" hidden="1" customHeight="1" x14ac:dyDescent="0.2">
      <c r="A52" s="780">
        <v>2</v>
      </c>
      <c r="B52" s="784" t="str">
        <f>'SAME R Results'!A100</f>
        <v>9(4)</v>
      </c>
      <c r="C52" s="831" t="str">
        <f>'SAME R Results'!B100</f>
        <v>Kapton</v>
      </c>
      <c r="D52" s="784" t="str">
        <f>'SAME R Results'!C100</f>
        <v>K12</v>
      </c>
      <c r="E52" s="784" t="str">
        <f>'SAME R Results'!D100</f>
        <v>54KA</v>
      </c>
      <c r="F52" s="784">
        <f>'SAME R Results'!E100</f>
        <v>0</v>
      </c>
      <c r="G52" s="784" t="str">
        <f>'SAME R Results'!F100</f>
        <v>101a</v>
      </c>
      <c r="H52" s="785" t="str">
        <f>'SAME R Results'!G100</f>
        <v>aged</v>
      </c>
      <c r="I52" s="784">
        <f>'SAME R Results'!H100</f>
        <v>251</v>
      </c>
      <c r="J52" s="786">
        <f>'SAME R Results'!I100</f>
        <v>40429.354166666664</v>
      </c>
      <c r="K52" s="784">
        <f>'SAME R Results'!J100</f>
        <v>0</v>
      </c>
      <c r="L52" s="788"/>
      <c r="M52" s="788"/>
      <c r="N52" s="784">
        <f>'SAME R Results'!K100</f>
        <v>0</v>
      </c>
      <c r="O52" s="793">
        <f>'SAME R Results'!L100</f>
        <v>1.48</v>
      </c>
      <c r="P52" s="784">
        <f>'SAME R Results'!M100</f>
        <v>0</v>
      </c>
      <c r="Q52" s="784">
        <f>'SAME R Results'!N100</f>
        <v>0</v>
      </c>
      <c r="R52" s="784">
        <f>'SAME R Results'!O100</f>
        <v>0</v>
      </c>
      <c r="S52" s="784">
        <f>'SAME R Results'!P100</f>
        <v>0</v>
      </c>
      <c r="T52" s="784">
        <f>'SAME R Results'!Q100</f>
        <v>0</v>
      </c>
      <c r="U52" s="784">
        <f>'SAME R Results'!R100</f>
        <v>560.57142857142856</v>
      </c>
      <c r="V52" s="784">
        <f>'SAME R Results'!S100</f>
        <v>0</v>
      </c>
      <c r="W52" s="784">
        <f>'SAME R Results'!T100</f>
        <v>0</v>
      </c>
      <c r="X52" s="784" t="str">
        <f>'SAME R Results'!U100</f>
        <v>n</v>
      </c>
      <c r="Y52" s="784" t="str">
        <f>'SAME R Results'!V100</f>
        <v>y</v>
      </c>
      <c r="Z52" s="784" t="str">
        <f>'SAME R Results'!W100</f>
        <v>y</v>
      </c>
      <c r="AA52" s="784" t="str">
        <f>'SAME R Results'!X100</f>
        <v>n</v>
      </c>
      <c r="AB52" s="784" t="str">
        <f>'SAME R Results'!Y100</f>
        <v>n</v>
      </c>
      <c r="AC52" s="789"/>
      <c r="AD52" s="784" t="str">
        <f>'SAME R Results'!Z100</f>
        <v>y</v>
      </c>
      <c r="AE52" s="784">
        <f>'SAME R Results'!AA100</f>
        <v>10</v>
      </c>
      <c r="AF52" s="784" t="str">
        <f>'SAME R Results'!AB100</f>
        <v>y</v>
      </c>
      <c r="AG52" s="817">
        <f>'SAME R Results'!AC100</f>
        <v>3.852706928546E-2</v>
      </c>
      <c r="AH52" s="819">
        <f>'SAME R Results'!AD100</f>
        <v>0</v>
      </c>
      <c r="AI52" s="784">
        <f>'SAME R Results'!AE100</f>
        <v>0</v>
      </c>
      <c r="AJ52" s="784">
        <f>'SAME R Results'!AF100</f>
        <v>0</v>
      </c>
      <c r="AK52" s="784">
        <f>'SAME R Results'!AG100</f>
        <v>0</v>
      </c>
      <c r="AL52" s="784">
        <f>'SAME R Results'!AH100</f>
        <v>0</v>
      </c>
      <c r="AM52" s="784">
        <f>'SAME R Results'!AI100</f>
        <v>0</v>
      </c>
      <c r="AN52" s="784">
        <f>'SAME R Results'!AJ100</f>
        <v>0</v>
      </c>
      <c r="AO52" s="784">
        <f>'SAME R Results'!AK100</f>
        <v>0</v>
      </c>
      <c r="AP52" s="784">
        <f>'SAME R Results'!AL100</f>
        <v>0</v>
      </c>
      <c r="AQ52" s="784">
        <f>'SAME R Results'!AM100</f>
        <v>0</v>
      </c>
      <c r="AR52" s="817">
        <f>'SAME R Results'!AN100</f>
        <v>0</v>
      </c>
      <c r="AS52" s="819">
        <f>'SAME R Results'!AO100</f>
        <v>0</v>
      </c>
      <c r="AT52" s="784">
        <f>'SAME R Results'!AP100</f>
        <v>90</v>
      </c>
      <c r="AU52" s="789"/>
      <c r="AV52" s="821">
        <f>'SAME R Results'!AQ100</f>
        <v>0</v>
      </c>
      <c r="AW52" s="821">
        <f>'SAME R Results'!AR100</f>
        <v>2.4593499999999997</v>
      </c>
      <c r="AX52" s="821">
        <f>'SAME R Results'!AS100</f>
        <v>0</v>
      </c>
      <c r="AY52" s="821">
        <f>'SAME R Results'!AT100</f>
        <v>0</v>
      </c>
      <c r="AZ52" s="824"/>
      <c r="BA52" s="824"/>
      <c r="BB52" s="821">
        <f>'SAME R Results'!AU100</f>
        <v>0.24140934999999999</v>
      </c>
      <c r="BC52" s="821">
        <f>'SAME R Results'!AV100</f>
        <v>2.7633670000000006E-2</v>
      </c>
      <c r="BD52" s="821">
        <f>'SAME R Results'!AW100</f>
        <v>5.0475170000000009</v>
      </c>
      <c r="BE52" s="821">
        <f>'SAME R Results'!AX100</f>
        <v>4.6985919999999997</v>
      </c>
      <c r="BF52" s="827">
        <f>'SAME R Results'!AY100</f>
        <v>6987.5</v>
      </c>
      <c r="BG52" s="784">
        <f>'SAME R Results'!AZ100</f>
        <v>0.31419369999999991</v>
      </c>
      <c r="BH52" s="784">
        <f>'SAME R Results'!BA100</f>
        <v>7.9284674999999999E-2</v>
      </c>
      <c r="BI52" s="789"/>
      <c r="BJ52" s="784">
        <f>'SAME R Results'!BB100</f>
        <v>18.121100000000002</v>
      </c>
      <c r="BK52" s="784">
        <f>'SAME R Results'!BC100</f>
        <v>0.34892500000000126</v>
      </c>
      <c r="BL52" s="784">
        <f>'SAME R Results'!BD100</f>
        <v>253109.83922102317</v>
      </c>
      <c r="BM52" s="784">
        <f>'SAME R Results'!BE100</f>
        <v>59.146924907156333</v>
      </c>
      <c r="BN52" s="784">
        <f>'SAME R Results'!BF100</f>
        <v>0.21377568</v>
      </c>
      <c r="BO52" s="784">
        <f>'SAME R Results'!BG100</f>
        <v>5.8727256249999978E-2</v>
      </c>
      <c r="BP52" s="789"/>
      <c r="BQ52" s="784">
        <f>'SAME R Results'!BH100</f>
        <v>8.1544950000000007</v>
      </c>
      <c r="BR52" s="817">
        <f>'SAME R Results'!BI100</f>
        <v>0.23368086001393035</v>
      </c>
      <c r="BS52" s="817">
        <f>'SAME R Results'!BJ100</f>
        <v>0.35123708057095632</v>
      </c>
      <c r="BT52" s="817">
        <f>'SAME R Results'!BL100</f>
        <v>3.6401441792200204</v>
      </c>
      <c r="BU52" s="817">
        <f>'SAME R Results'!BM100</f>
        <v>1.8933755883208117</v>
      </c>
      <c r="BV52" s="817">
        <f>'SAME R Results'!BN100</f>
        <v>0.19060510757829099</v>
      </c>
      <c r="BW52" s="784">
        <f>'SAME R Results'!BO100</f>
        <v>253109.83922102317</v>
      </c>
      <c r="BX52" s="784">
        <f>'SAME R Results'!BP100</f>
        <v>248938.42148848745</v>
      </c>
      <c r="BY52" s="784">
        <f>'SAME R Results'!BQ100</f>
        <v>236843.57713898845</v>
      </c>
      <c r="BZ52" s="784">
        <f>'SAME R Results'!BR100</f>
        <v>59.146924907156333</v>
      </c>
      <c r="CA52" s="784">
        <f>'SAME R Results'!BS100</f>
        <v>7.7449391813904214E-2</v>
      </c>
      <c r="CB52" s="784">
        <f>'SAME R Results'!BT100</f>
        <v>0.45</v>
      </c>
      <c r="CC52" s="784">
        <f>'SAME R Results'!BV100</f>
        <v>1</v>
      </c>
      <c r="CD52" s="880">
        <f>'SAME R Results'!BW100</f>
        <v>1.42</v>
      </c>
      <c r="CE52" s="1086">
        <f>'SAME R Results'!BZ100</f>
        <v>578.19370520881728</v>
      </c>
      <c r="CF52" s="1777">
        <f>'SAME R Results'!CA100</f>
        <v>1.2966666666666127</v>
      </c>
      <c r="CG52" s="1777">
        <f>'SAME R Results'!CB100</f>
        <v>0</v>
      </c>
      <c r="CH52" s="1777">
        <f>'SAME R Results'!CC100</f>
        <v>0</v>
      </c>
      <c r="CI52" s="1777">
        <f>'SAME R Results'!CD100</f>
        <v>3.7732881748073557E-2</v>
      </c>
      <c r="CJ52" s="1777"/>
      <c r="CK52" s="1777"/>
      <c r="CL52" s="2015">
        <f>'SAME R Results'!CI100</f>
        <v>100</v>
      </c>
      <c r="CM52" s="2015" t="str">
        <f>'SAME R Results'!CJ100</f>
        <v>Kapton</v>
      </c>
      <c r="CN52" s="2016">
        <f>'SAME R Results'!CK100</f>
        <v>0.23368086001393035</v>
      </c>
      <c r="CO52" s="2016">
        <f>'SAME R Results'!CL100</f>
        <v>2.6215685949896341E-2</v>
      </c>
      <c r="CP52" s="2016">
        <f>'SAME R Results'!CM100</f>
        <v>4.2021161295630868E-2</v>
      </c>
    </row>
    <row r="53" spans="1:95" ht="16.5" customHeight="1" x14ac:dyDescent="0.2">
      <c r="A53" s="780">
        <v>2</v>
      </c>
      <c r="B53" s="784" t="str">
        <f>'SAME R Results'!A101</f>
        <v>9(4)</v>
      </c>
      <c r="C53" s="831" t="str">
        <f>'SAME R Results'!B101</f>
        <v>Kapton</v>
      </c>
      <c r="D53" s="784" t="str">
        <f>'SAME R Results'!C101</f>
        <v>K13</v>
      </c>
      <c r="E53" s="784" t="str">
        <f>'SAME R Results'!D101</f>
        <v>55 K</v>
      </c>
      <c r="F53" s="784">
        <f>'SAME R Results'!E101</f>
        <v>0</v>
      </c>
      <c r="G53" s="784">
        <f>'SAME R Results'!F101</f>
        <v>102</v>
      </c>
      <c r="H53" s="785" t="str">
        <f>'SAME R Results'!G101</f>
        <v>No flow run w/ aging</v>
      </c>
      <c r="I53" s="784">
        <f>'SAME R Results'!H101</f>
        <v>251</v>
      </c>
      <c r="J53" s="786">
        <f>'SAME R Results'!I101</f>
        <v>40429.354166666664</v>
      </c>
      <c r="K53" s="784">
        <f>'SAME R Results'!J101</f>
        <v>0</v>
      </c>
      <c r="L53" s="788"/>
      <c r="M53" s="788"/>
      <c r="N53" s="784">
        <f>'SAME R Results'!K101</f>
        <v>0</v>
      </c>
      <c r="O53" s="793">
        <f>'SAME R Results'!L101</f>
        <v>1.48</v>
      </c>
      <c r="P53" s="784">
        <f>'SAME R Results'!M101</f>
        <v>120</v>
      </c>
      <c r="Q53" s="784">
        <f>'SAME R Results'!N101</f>
        <v>11</v>
      </c>
      <c r="R53" s="784">
        <f>'SAME R Results'!O101</f>
        <v>8</v>
      </c>
      <c r="S53" s="784" t="str">
        <f>'SAME R Results'!P101</f>
        <v>n</v>
      </c>
      <c r="T53" s="784" t="str">
        <f>'SAME R Results'!Q101</f>
        <v>N</v>
      </c>
      <c r="U53" s="784">
        <f>'SAME R Results'!R101</f>
        <v>27.571428571428573</v>
      </c>
      <c r="V53" s="784" t="str">
        <f>'SAME R Results'!S101</f>
        <v>N</v>
      </c>
      <c r="W53" s="784">
        <f>'SAME R Results'!T101</f>
        <v>0</v>
      </c>
      <c r="X53" s="784" t="str">
        <f>'SAME R Results'!U101</f>
        <v>n</v>
      </c>
      <c r="Y53" s="784" t="str">
        <f>'SAME R Results'!V101</f>
        <v>y</v>
      </c>
      <c r="Z53" s="784" t="str">
        <f>'SAME R Results'!W101</f>
        <v>y</v>
      </c>
      <c r="AA53" s="784" t="str">
        <f>'SAME R Results'!X101</f>
        <v>n</v>
      </c>
      <c r="AB53" s="784" t="str">
        <f>'SAME R Results'!Y101</f>
        <v>n</v>
      </c>
      <c r="AC53" s="789"/>
      <c r="AD53" s="784" t="str">
        <f>'SAME R Results'!Z101</f>
        <v>y</v>
      </c>
      <c r="AE53" s="784">
        <f>'SAME R Results'!AA101</f>
        <v>10</v>
      </c>
      <c r="AF53" s="784" t="str">
        <f>'SAME R Results'!AB101</f>
        <v>y</v>
      </c>
      <c r="AG53" s="817">
        <f>'SAME R Results'!AC101</f>
        <v>3.852706928546E-2</v>
      </c>
      <c r="AH53" s="819">
        <f>'SAME R Results'!AD101</f>
        <v>0</v>
      </c>
      <c r="AI53" s="784">
        <f>'SAME R Results'!AE101</f>
        <v>58</v>
      </c>
      <c r="AJ53" s="784">
        <f>'SAME R Results'!AF101</f>
        <v>480</v>
      </c>
      <c r="AK53" s="784">
        <f>'SAME R Results'!AG101</f>
        <v>0</v>
      </c>
      <c r="AL53" s="784" t="str">
        <f>'SAME R Results'!AH101</f>
        <v>n</v>
      </c>
      <c r="AM53" s="784" t="str">
        <f>'SAME R Results'!AI101</f>
        <v>y</v>
      </c>
      <c r="AN53" s="784" t="str">
        <f>'SAME R Results'!AJ101</f>
        <v>y</v>
      </c>
      <c r="AO53" s="784" t="str">
        <f>'SAME R Results'!AK101</f>
        <v>n</v>
      </c>
      <c r="AP53" s="784" t="str">
        <f>'SAME R Results'!AL101</f>
        <v>n</v>
      </c>
      <c r="AQ53" s="784" t="str">
        <f>'SAME R Results'!AM101</f>
        <v>y</v>
      </c>
      <c r="AR53" s="817">
        <f>'SAME R Results'!AN101</f>
        <v>3.852706928546E-2</v>
      </c>
      <c r="AS53" s="819">
        <f>'SAME R Results'!AO101</f>
        <v>0</v>
      </c>
      <c r="AT53" s="784">
        <f>'SAME R Results'!AP101</f>
        <v>0</v>
      </c>
      <c r="AU53" s="789"/>
      <c r="AV53" s="821">
        <f>'SAME R Results'!AQ101</f>
        <v>0</v>
      </c>
      <c r="AW53" s="821">
        <f>'SAME R Results'!AR101</f>
        <v>5.4696210000000018</v>
      </c>
      <c r="AX53" s="821">
        <f>'SAME R Results'!AS101</f>
        <v>0</v>
      </c>
      <c r="AY53" s="821">
        <f>'SAME R Results'!AT101</f>
        <v>0</v>
      </c>
      <c r="AZ53" s="824"/>
      <c r="BA53" s="824"/>
      <c r="BB53" s="821">
        <f>'SAME R Results'!AU101</f>
        <v>0.5754089</v>
      </c>
      <c r="BC53" s="821">
        <f>'SAME R Results'!AV101</f>
        <v>4.9285889999999999E-2</v>
      </c>
      <c r="BD53" s="821">
        <f>'SAME R Results'!AW101</f>
        <v>5.1784979999999994</v>
      </c>
      <c r="BE53" s="821">
        <f>'SAME R Results'!AX101</f>
        <v>4.7215885000000002</v>
      </c>
      <c r="BF53" s="827">
        <f>'SAME R Results'!AY101</f>
        <v>7124.5</v>
      </c>
      <c r="BG53" s="784">
        <f>'SAME R Results'!AZ101</f>
        <v>0.67291259999999997</v>
      </c>
      <c r="BH53" s="784">
        <f>'SAME R Results'!BA101</f>
        <v>0.10229490999999999</v>
      </c>
      <c r="BI53" s="789"/>
      <c r="BJ53" s="784">
        <f>'SAME R Results'!BB101</f>
        <v>38.379599999999996</v>
      </c>
      <c r="BK53" s="784">
        <f>'SAME R Results'!BC101</f>
        <v>0.45690949999999919</v>
      </c>
      <c r="BL53" s="784">
        <f>'SAME R Results'!BD101</f>
        <v>258123.09072398374</v>
      </c>
      <c r="BM53" s="784">
        <f>'SAME R Results'!BE101</f>
        <v>78.526166726178445</v>
      </c>
      <c r="BN53" s="784">
        <f>'SAME R Results'!BF101</f>
        <v>0.52612301000000006</v>
      </c>
      <c r="BO53" s="784">
        <f>'SAME R Results'!BG101</f>
        <v>0.14265442249999999</v>
      </c>
      <c r="BP53" s="789"/>
      <c r="BQ53" s="784">
        <f>'SAME R Results'!BH101</f>
        <v>17.270820000000001</v>
      </c>
      <c r="BR53" s="817">
        <f>'SAME R Results'!BI101</f>
        <v>0.30421984529136165</v>
      </c>
      <c r="BS53" s="817">
        <f>'SAME R Results'!BJ101</f>
        <v>0.44812555565829937</v>
      </c>
      <c r="BT53" s="817">
        <f>'SAME R Results'!BL101</f>
        <v>3.6880946330282898</v>
      </c>
      <c r="BU53" s="817">
        <f>'SAME R Results'!BM101</f>
        <v>1.8633066199621118</v>
      </c>
      <c r="BV53" s="817">
        <f>'SAME R Results'!BN101</f>
        <v>0.25065793411164244</v>
      </c>
      <c r="BW53" s="784">
        <f>'SAME R Results'!BO101</f>
        <v>258123.09072398374</v>
      </c>
      <c r="BX53" s="784">
        <f>'SAME R Results'!BP101</f>
        <v>253869.88633966167</v>
      </c>
      <c r="BY53" s="784">
        <f>'SAME R Results'!BQ101</f>
        <v>241512.57084487329</v>
      </c>
      <c r="BZ53" s="784">
        <f>'SAME R Results'!BR101</f>
        <v>78.526166726178445</v>
      </c>
      <c r="CA53" s="784">
        <f>'SAME R Results'!BS101</f>
        <v>0.10141825002219639</v>
      </c>
      <c r="CB53" s="784">
        <f>'SAME R Results'!BT101</f>
        <v>0.45</v>
      </c>
      <c r="CC53" s="784">
        <f>'SAME R Results'!BV101</f>
        <v>1</v>
      </c>
      <c r="CD53" s="880">
        <f>'SAME R Results'!BW101</f>
        <v>1.42</v>
      </c>
      <c r="CE53" s="1086">
        <f>'SAME R Results'!BZ101</f>
        <v>578.7984573834824</v>
      </c>
      <c r="CF53" s="1777">
        <f>'SAME R Results'!CA101</f>
        <v>1.4366666666666417</v>
      </c>
      <c r="CG53" s="1777" t="str">
        <f>'SAME R Results'!CB101</f>
        <v xml:space="preserve"> 55K</v>
      </c>
      <c r="CH53" s="1777">
        <f>'SAME R Results'!CC101</f>
        <v>251</v>
      </c>
      <c r="CI53" s="1777">
        <f>'SAME R Results'!CD101</f>
        <v>7.2128714617170631E-2</v>
      </c>
      <c r="CJ53" s="1777"/>
      <c r="CK53" s="1777"/>
      <c r="CL53" s="2015">
        <f>'SAME R Results'!CI101</f>
        <v>101</v>
      </c>
      <c r="CM53" s="2015" t="str">
        <f>'SAME R Results'!CJ101</f>
        <v>Kapton</v>
      </c>
      <c r="CN53" s="2016">
        <f>'SAME R Results'!CK101</f>
        <v>0.30421984529136165</v>
      </c>
      <c r="CO53" s="2016">
        <f>'SAME R Results'!CL101</f>
        <v>3.0463116979969684E-2</v>
      </c>
      <c r="CP53" s="2016">
        <f>'SAME R Results'!CM101</f>
        <v>3.9727881450433204E-2</v>
      </c>
    </row>
    <row r="54" spans="1:95" s="11" customFormat="1" ht="16.5" hidden="1" customHeight="1" x14ac:dyDescent="0.2">
      <c r="A54" s="780">
        <v>2</v>
      </c>
      <c r="B54" s="784" t="str">
        <f>'SAME R Results'!A102</f>
        <v>9(4)</v>
      </c>
      <c r="C54" s="831" t="str">
        <f>'SAME R Results'!B102</f>
        <v>Kapton</v>
      </c>
      <c r="D54" s="784" t="str">
        <f>'SAME R Results'!C102</f>
        <v>K13</v>
      </c>
      <c r="E54" s="784" t="str">
        <f>'SAME R Results'!D102</f>
        <v>55KA</v>
      </c>
      <c r="F54" s="784">
        <f>'SAME R Results'!E102</f>
        <v>0</v>
      </c>
      <c r="G54" s="784" t="str">
        <f>'SAME R Results'!F102</f>
        <v>102a</v>
      </c>
      <c r="H54" s="785" t="str">
        <f>'SAME R Results'!G102</f>
        <v>aged</v>
      </c>
      <c r="I54" s="784">
        <f>'SAME R Results'!H102</f>
        <v>251</v>
      </c>
      <c r="J54" s="786">
        <f>'SAME R Results'!I102</f>
        <v>40429.354166666664</v>
      </c>
      <c r="K54" s="784">
        <f>'SAME R Results'!J102</f>
        <v>0</v>
      </c>
      <c r="L54" s="788"/>
      <c r="M54" s="788"/>
      <c r="N54" s="784">
        <f>'SAME R Results'!K102</f>
        <v>0</v>
      </c>
      <c r="O54" s="793">
        <f>'SAME R Results'!L102</f>
        <v>1.48</v>
      </c>
      <c r="P54" s="784">
        <f>'SAME R Results'!M102</f>
        <v>0</v>
      </c>
      <c r="Q54" s="784">
        <f>'SAME R Results'!N102</f>
        <v>0</v>
      </c>
      <c r="R54" s="784">
        <f>'SAME R Results'!O102</f>
        <v>0</v>
      </c>
      <c r="S54" s="784">
        <f>'SAME R Results'!P102</f>
        <v>0</v>
      </c>
      <c r="T54" s="784">
        <f>'SAME R Results'!Q102</f>
        <v>0</v>
      </c>
      <c r="U54" s="784">
        <f>'SAME R Results'!R102</f>
        <v>562.71428571428567</v>
      </c>
      <c r="V54" s="784">
        <f>'SAME R Results'!S102</f>
        <v>0</v>
      </c>
      <c r="W54" s="784">
        <f>'SAME R Results'!T102</f>
        <v>0</v>
      </c>
      <c r="X54" s="784" t="str">
        <f>'SAME R Results'!U102</f>
        <v>n</v>
      </c>
      <c r="Y54" s="784" t="str">
        <f>'SAME R Results'!V102</f>
        <v>y</v>
      </c>
      <c r="Z54" s="784" t="str">
        <f>'SAME R Results'!W102</f>
        <v>y</v>
      </c>
      <c r="AA54" s="784" t="str">
        <f>'SAME R Results'!X102</f>
        <v>n</v>
      </c>
      <c r="AB54" s="784" t="str">
        <f>'SAME R Results'!Y102</f>
        <v>n</v>
      </c>
      <c r="AC54" s="789"/>
      <c r="AD54" s="784" t="str">
        <f>'SAME R Results'!Z102</f>
        <v>y</v>
      </c>
      <c r="AE54" s="784">
        <f>'SAME R Results'!AA102</f>
        <v>10</v>
      </c>
      <c r="AF54" s="784" t="str">
        <f>'SAME R Results'!AB102</f>
        <v>y</v>
      </c>
      <c r="AG54" s="817">
        <f>'SAME R Results'!AC102</f>
        <v>3.852706928546E-2</v>
      </c>
      <c r="AH54" s="819">
        <f>'SAME R Results'!AD102</f>
        <v>0</v>
      </c>
      <c r="AI54" s="784">
        <f>'SAME R Results'!AE102</f>
        <v>0</v>
      </c>
      <c r="AJ54" s="784">
        <f>'SAME R Results'!AF102</f>
        <v>0</v>
      </c>
      <c r="AK54" s="784">
        <f>'SAME R Results'!AG102</f>
        <v>0</v>
      </c>
      <c r="AL54" s="784">
        <f>'SAME R Results'!AH102</f>
        <v>0</v>
      </c>
      <c r="AM54" s="784">
        <f>'SAME R Results'!AI102</f>
        <v>0</v>
      </c>
      <c r="AN54" s="784">
        <f>'SAME R Results'!AJ102</f>
        <v>0</v>
      </c>
      <c r="AO54" s="784">
        <f>'SAME R Results'!AK102</f>
        <v>0</v>
      </c>
      <c r="AP54" s="784">
        <f>'SAME R Results'!AL102</f>
        <v>0</v>
      </c>
      <c r="AQ54" s="784">
        <f>'SAME R Results'!AM102</f>
        <v>0</v>
      </c>
      <c r="AR54" s="817">
        <f>'SAME R Results'!AN102</f>
        <v>0</v>
      </c>
      <c r="AS54" s="819">
        <f>'SAME R Results'!AO102</f>
        <v>0</v>
      </c>
      <c r="AT54" s="784">
        <f>'SAME R Results'!AP102</f>
        <v>0</v>
      </c>
      <c r="AU54" s="789"/>
      <c r="AV54" s="821">
        <f>'SAME R Results'!AQ102</f>
        <v>0</v>
      </c>
      <c r="AW54" s="821">
        <f>'SAME R Results'!AR102</f>
        <v>5.1269247619047622</v>
      </c>
      <c r="AX54" s="821">
        <f>'SAME R Results'!AS102</f>
        <v>0</v>
      </c>
      <c r="AY54" s="821">
        <f>'SAME R Results'!AT102</f>
        <v>0</v>
      </c>
      <c r="AZ54" s="824"/>
      <c r="BA54" s="824"/>
      <c r="BB54" s="821">
        <f>'SAME R Results'!AU102</f>
        <v>0.52292585714285722</v>
      </c>
      <c r="BC54" s="821">
        <f>'SAME R Results'!AV102</f>
        <v>3.4881599999999999E-2</v>
      </c>
      <c r="BD54" s="821">
        <f>'SAME R Results'!AW102</f>
        <v>5.1096040000000009</v>
      </c>
      <c r="BE54" s="821">
        <f>'SAME R Results'!AX102</f>
        <v>4.7008985000000001</v>
      </c>
      <c r="BF54" s="827">
        <f>'SAME R Results'!AY102</f>
        <v>5855.5</v>
      </c>
      <c r="BG54" s="784">
        <f>'SAME R Results'!AZ102</f>
        <v>0.59019538095238111</v>
      </c>
      <c r="BH54" s="784">
        <f>'SAME R Results'!BA102</f>
        <v>8.3618164999999994E-2</v>
      </c>
      <c r="BI54" s="789"/>
      <c r="BJ54" s="784">
        <f>'SAME R Results'!BB102</f>
        <v>34.066571428571429</v>
      </c>
      <c r="BK54" s="784">
        <f>'SAME R Results'!BC102</f>
        <v>0.40870550000000083</v>
      </c>
      <c r="BL54" s="784">
        <f>'SAME R Results'!BD102</f>
        <v>211761.04779864493</v>
      </c>
      <c r="BM54" s="784">
        <f>'SAME R Results'!BE102</f>
        <v>69.806300393142521</v>
      </c>
      <c r="BN54" s="784">
        <f>'SAME R Results'!BF102</f>
        <v>0.48804425714285721</v>
      </c>
      <c r="BO54" s="784">
        <f>'SAME R Results'!BG102</f>
        <v>0.12664430398809529</v>
      </c>
      <c r="BP54" s="789"/>
      <c r="BQ54" s="784">
        <f>'SAME R Results'!BH102</f>
        <v>15.329957142857143</v>
      </c>
      <c r="BR54" s="817">
        <f>'SAME R Results'!BI102</f>
        <v>0.32964655737592746</v>
      </c>
      <c r="BS54" s="817">
        <f>'SAME R Results'!BJ102</f>
        <v>0.460047454751769</v>
      </c>
      <c r="BT54" s="817">
        <f>'SAME R Results'!BL102</f>
        <v>3.8536613315726695</v>
      </c>
      <c r="BU54" s="817">
        <f>'SAME R Results'!BM102</f>
        <v>1.7812740254848882</v>
      </c>
      <c r="BV54" s="817">
        <f>'SAME R Results'!BN102</f>
        <v>0.27904323668687664</v>
      </c>
      <c r="BW54" s="784">
        <f>'SAME R Results'!BO102</f>
        <v>211761.04779864493</v>
      </c>
      <c r="BX54" s="784">
        <f>'SAME R Results'!BP102</f>
        <v>208265.41466335149</v>
      </c>
      <c r="BY54" s="784">
        <f>'SAME R Results'!BQ102</f>
        <v>198302.02431549371</v>
      </c>
      <c r="BZ54" s="784">
        <f>'SAME R Results'!BR102</f>
        <v>69.806300393142521</v>
      </c>
      <c r="CA54" s="784">
        <f>'SAME R Results'!BS102</f>
        <v>9.0718614045991477E-2</v>
      </c>
      <c r="CB54" s="784">
        <f>'SAME R Results'!BT102</f>
        <v>0.45</v>
      </c>
      <c r="CC54" s="784">
        <f>'SAME R Results'!BV102</f>
        <v>1</v>
      </c>
      <c r="CD54" s="880">
        <f>'SAME R Results'!BW102</f>
        <v>1.42</v>
      </c>
      <c r="CE54" s="1086">
        <f>'SAME R Results'!BZ102</f>
        <v>578.7984573834824</v>
      </c>
      <c r="CF54" s="1777">
        <f>'SAME R Results'!CA102</f>
        <v>1.4366666666666417</v>
      </c>
      <c r="CG54" s="1777">
        <f>'SAME R Results'!CB102</f>
        <v>0</v>
      </c>
      <c r="CH54" s="1777">
        <f>'SAME R Results'!CC102</f>
        <v>0</v>
      </c>
      <c r="CI54" s="1777">
        <f>'SAME R Results'!CD102</f>
        <v>6.402302287040218E-2</v>
      </c>
      <c r="CJ54" s="1777"/>
      <c r="CK54" s="1777"/>
      <c r="CL54" s="2015">
        <f>'SAME R Results'!CI102</f>
        <v>102</v>
      </c>
      <c r="CM54" s="2015" t="str">
        <f>'SAME R Results'!CJ102</f>
        <v>Kapton</v>
      </c>
      <c r="CN54" s="2016">
        <f>'SAME R Results'!CK102</f>
        <v>0.32964655737592746</v>
      </c>
      <c r="CO54" s="2016">
        <f>'SAME R Results'!CL102</f>
        <v>3.1835983140387124E-2</v>
      </c>
      <c r="CP54" s="2016">
        <f>'SAME R Results'!CM102</f>
        <v>4.0362711070848795E-2</v>
      </c>
      <c r="CQ54" s="2020"/>
    </row>
    <row r="55" spans="1:95" ht="16.5" customHeight="1" x14ac:dyDescent="0.2">
      <c r="A55" s="780">
        <v>2</v>
      </c>
      <c r="B55" s="784" t="str">
        <f>'SAME R Results'!A114</f>
        <v>10 (4)</v>
      </c>
      <c r="C55" s="831" t="str">
        <f>'SAME R Results'!B114</f>
        <v>Kapton</v>
      </c>
      <c r="D55" s="784" t="str">
        <f>'SAME R Results'!C114</f>
        <v>K14</v>
      </c>
      <c r="E55" s="784" t="str">
        <f>'SAME R Results'!D114</f>
        <v>61 K</v>
      </c>
      <c r="F55" s="784">
        <f>'SAME R Results'!E114</f>
        <v>0</v>
      </c>
      <c r="G55" s="784">
        <f>'SAME R Results'!F114</f>
        <v>108</v>
      </c>
      <c r="H55" s="785" t="str">
        <f>'SAME R Results'!G114</f>
        <v>Low flow run w/ aging</v>
      </c>
      <c r="I55" s="784">
        <f>'SAME R Results'!H114</f>
        <v>252</v>
      </c>
      <c r="J55" s="786">
        <f>'SAME R Results'!I114</f>
        <v>40430.305555555555</v>
      </c>
      <c r="K55" s="784">
        <f>'SAME R Results'!J114</f>
        <v>0</v>
      </c>
      <c r="L55" s="788"/>
      <c r="M55" s="788"/>
      <c r="N55" s="784">
        <f>'SAME R Results'!K114</f>
        <v>1</v>
      </c>
      <c r="O55" s="793">
        <f>'SAME R Results'!L114</f>
        <v>1.48</v>
      </c>
      <c r="P55" s="784">
        <f>'SAME R Results'!M114</f>
        <v>60</v>
      </c>
      <c r="Q55" s="784">
        <f>'SAME R Results'!N114</f>
        <v>11</v>
      </c>
      <c r="R55" s="784">
        <f>'SAME R Results'!O114</f>
        <v>8</v>
      </c>
      <c r="S55" s="784" t="str">
        <f>'SAME R Results'!P114</f>
        <v>n</v>
      </c>
      <c r="T55" s="784" t="str">
        <f>'SAME R Results'!Q114</f>
        <v>N</v>
      </c>
      <c r="U55" s="784">
        <f>'SAME R Results'!R114</f>
        <v>29.571428571428573</v>
      </c>
      <c r="V55" s="784" t="str">
        <f>'SAME R Results'!S114</f>
        <v>Y</v>
      </c>
      <c r="W55" s="784">
        <f>'SAME R Results'!T114</f>
        <v>90</v>
      </c>
      <c r="X55" s="784" t="str">
        <f>'SAME R Results'!U114</f>
        <v>n</v>
      </c>
      <c r="Y55" s="784" t="str">
        <f>'SAME R Results'!V114</f>
        <v>y</v>
      </c>
      <c r="Z55" s="784" t="str">
        <f>'SAME R Results'!W114</f>
        <v>y</v>
      </c>
      <c r="AA55" s="784" t="str">
        <f>'SAME R Results'!X114</f>
        <v>n</v>
      </c>
      <c r="AB55" s="784" t="str">
        <f>'SAME R Results'!Y114</f>
        <v>n</v>
      </c>
      <c r="AC55" s="789"/>
      <c r="AD55" s="784" t="str">
        <f>'SAME R Results'!Z114</f>
        <v>y</v>
      </c>
      <c r="AE55" s="784">
        <f>'SAME R Results'!AA114</f>
        <v>10</v>
      </c>
      <c r="AF55" s="784" t="str">
        <f>'SAME R Results'!AB114</f>
        <v>y</v>
      </c>
      <c r="AG55" s="817">
        <f>'SAME R Results'!AC114</f>
        <v>3.852706928546E-2</v>
      </c>
      <c r="AH55" s="819">
        <f>'SAME R Results'!AD114</f>
        <v>0</v>
      </c>
      <c r="AI55" s="784">
        <f>'SAME R Results'!AE114</f>
        <v>58</v>
      </c>
      <c r="AJ55" s="784">
        <f>'SAME R Results'!AF114</f>
        <v>480</v>
      </c>
      <c r="AK55" s="784">
        <f>'SAME R Results'!AG114</f>
        <v>0</v>
      </c>
      <c r="AL55" s="784" t="str">
        <f>'SAME R Results'!AH114</f>
        <v>n</v>
      </c>
      <c r="AM55" s="784" t="str">
        <f>'SAME R Results'!AI114</f>
        <v>y</v>
      </c>
      <c r="AN55" s="784" t="str">
        <f>'SAME R Results'!AJ114</f>
        <v>y</v>
      </c>
      <c r="AO55" s="784" t="str">
        <f>'SAME R Results'!AK114</f>
        <v>n</v>
      </c>
      <c r="AP55" s="784" t="str">
        <f>'SAME R Results'!AL114</f>
        <v>n</v>
      </c>
      <c r="AQ55" s="784" t="str">
        <f>'SAME R Results'!AM114</f>
        <v>y</v>
      </c>
      <c r="AR55" s="817">
        <f>'SAME R Results'!AN114</f>
        <v>3.852706928546E-2</v>
      </c>
      <c r="AS55" s="819">
        <f>'SAME R Results'!AO114</f>
        <v>0</v>
      </c>
      <c r="AT55" s="784">
        <f>'SAME R Results'!AP114</f>
        <v>0</v>
      </c>
      <c r="AU55" s="789"/>
      <c r="AV55" s="821">
        <f>'SAME R Results'!AQ114</f>
        <v>0</v>
      </c>
      <c r="AW55" s="821">
        <f>'SAME R Results'!AR114</f>
        <v>4.6021415000000001</v>
      </c>
      <c r="AX55" s="821">
        <f>'SAME R Results'!AS114</f>
        <v>0</v>
      </c>
      <c r="AY55" s="821">
        <f>'SAME R Results'!AT114</f>
        <v>0</v>
      </c>
      <c r="AZ55" s="824"/>
      <c r="BA55" s="824"/>
      <c r="BB55" s="821">
        <f>'SAME R Results'!AU114</f>
        <v>0.46356204999999989</v>
      </c>
      <c r="BC55" s="821">
        <f>'SAME R Results'!AV114</f>
        <v>7.0114144999999989E-2</v>
      </c>
      <c r="BD55" s="821">
        <f>'SAME R Results'!AW114</f>
        <v>5.1120915000000009</v>
      </c>
      <c r="BE55" s="821">
        <f>'SAME R Results'!AX114</f>
        <v>4.7208705000000002</v>
      </c>
      <c r="BF55" s="827">
        <f>'SAME R Results'!AY114</f>
        <v>13540</v>
      </c>
      <c r="BG55" s="784">
        <f>'SAME R Results'!AZ114</f>
        <v>0.56076055000000002</v>
      </c>
      <c r="BH55" s="784">
        <f>'SAME R Results'!BA114</f>
        <v>0.12005624500000001</v>
      </c>
      <c r="BI55" s="789"/>
      <c r="BJ55" s="784">
        <f>'SAME R Results'!BB114</f>
        <v>33.148649999999996</v>
      </c>
      <c r="BK55" s="784">
        <f>'SAME R Results'!BC114</f>
        <v>0.39122100000000071</v>
      </c>
      <c r="BL55" s="784">
        <f>'SAME R Results'!BD114</f>
        <v>495068.20928105974</v>
      </c>
      <c r="BM55" s="784">
        <f>'SAME R Results'!BE114</f>
        <v>66.67123351132058</v>
      </c>
      <c r="BN55" s="784">
        <f>'SAME R Results'!BF114</f>
        <v>0.39344790499999993</v>
      </c>
      <c r="BO55" s="784">
        <f>'SAME R Results'!BG114</f>
        <v>0.11017607625</v>
      </c>
      <c r="BP55" s="789"/>
      <c r="BQ55" s="784">
        <f>'SAME R Results'!BH114</f>
        <v>14.916892499999999</v>
      </c>
      <c r="BR55" s="817">
        <f>'SAME R Results'!BI114</f>
        <v>0.1346708034598724</v>
      </c>
      <c r="BS55" s="817">
        <f>'SAME R Results'!BJ114</f>
        <v>0.34348579768208154</v>
      </c>
      <c r="BT55" s="817">
        <f>'SAME R Results'!BL114</f>
        <v>3.5710829282686487</v>
      </c>
      <c r="BU55" s="817">
        <f>'SAME R Results'!BM114</f>
        <v>2.6317062440357741</v>
      </c>
      <c r="BV55" s="817">
        <f>'SAME R Results'!BN114</f>
        <v>8.432489020675428E-2</v>
      </c>
      <c r="BW55" s="784">
        <f>'SAME R Results'!BO114</f>
        <v>495068.20928105974</v>
      </c>
      <c r="BX55" s="784">
        <f>'SAME R Results'!BP114</f>
        <v>486985.06135998154</v>
      </c>
      <c r="BY55" s="784">
        <f>'SAME R Results'!BQ114</f>
        <v>461245.5068495571</v>
      </c>
      <c r="BZ55" s="784">
        <f>'SAME R Results'!BR114</f>
        <v>66.67123351132058</v>
      </c>
      <c r="CA55" s="784">
        <f>'SAME R Results'!BS114</f>
        <v>8.6837654266181452E-2</v>
      </c>
      <c r="CB55" s="784">
        <f>'SAME R Results'!BT114</f>
        <v>0.45</v>
      </c>
      <c r="CC55" s="784">
        <f>'SAME R Results'!BV114</f>
        <v>1</v>
      </c>
      <c r="CD55" s="880">
        <f>'SAME R Results'!BW114</f>
        <v>1.42</v>
      </c>
      <c r="CE55" s="1086">
        <f>'SAME R Results'!BZ114</f>
        <v>579.39177547442239</v>
      </c>
      <c r="CF55" s="1777">
        <f>'SAME R Results'!CA114</f>
        <v>1.3933333333333575</v>
      </c>
      <c r="CG55" s="1777" t="str">
        <f>'SAME R Results'!CB114</f>
        <v xml:space="preserve"> 61K</v>
      </c>
      <c r="CH55" s="1777">
        <f>'SAME R Results'!CC114</f>
        <v>252</v>
      </c>
      <c r="CI55" s="1777">
        <f>'SAME R Results'!CD114</f>
        <v>6.4235422248802715E-2</v>
      </c>
      <c r="CJ55" s="1777"/>
      <c r="CK55" s="1777"/>
      <c r="CL55" s="2015">
        <f>'SAME R Results'!CI114</f>
        <v>114</v>
      </c>
      <c r="CM55" s="2015" t="str">
        <f>'SAME R Results'!CJ114</f>
        <v>Kapton</v>
      </c>
      <c r="CN55" s="2016">
        <f>'SAME R Results'!CK114</f>
        <v>0.1346708034598724</v>
      </c>
      <c r="CO55" s="2016">
        <f>'SAME R Results'!CL114</f>
        <v>2.6375996542175251E-2</v>
      </c>
      <c r="CP55" s="2016">
        <f>'SAME R Results'!CM114</f>
        <v>4.1310703596435322E-2</v>
      </c>
    </row>
    <row r="56" spans="1:95" ht="16.5" hidden="1" customHeight="1" x14ac:dyDescent="0.2">
      <c r="A56" s="780">
        <v>2</v>
      </c>
      <c r="B56" s="784" t="str">
        <f>'SAME R Results'!A115</f>
        <v>10 (4)</v>
      </c>
      <c r="C56" s="831" t="str">
        <f>'SAME R Results'!B115</f>
        <v>Kapton</v>
      </c>
      <c r="D56" s="784" t="str">
        <f>'SAME R Results'!C115</f>
        <v>K14</v>
      </c>
      <c r="E56" s="784" t="str">
        <f>'SAME R Results'!D115</f>
        <v>61KA</v>
      </c>
      <c r="F56" s="784">
        <f>'SAME R Results'!E115</f>
        <v>0</v>
      </c>
      <c r="G56" s="784" t="str">
        <f>'SAME R Results'!F115</f>
        <v>108a</v>
      </c>
      <c r="H56" s="785" t="str">
        <f>'SAME R Results'!G115</f>
        <v>aged</v>
      </c>
      <c r="I56" s="784">
        <f>'SAME R Results'!H115</f>
        <v>252</v>
      </c>
      <c r="J56" s="786">
        <f>'SAME R Results'!I115</f>
        <v>40430.305555555555</v>
      </c>
      <c r="K56" s="784">
        <f>'SAME R Results'!J115</f>
        <v>0</v>
      </c>
      <c r="L56" s="788"/>
      <c r="M56" s="788"/>
      <c r="N56" s="784">
        <f>'SAME R Results'!K115</f>
        <v>1</v>
      </c>
      <c r="O56" s="793">
        <f>'SAME R Results'!L115</f>
        <v>1.48</v>
      </c>
      <c r="P56" s="784">
        <f>'SAME R Results'!M115</f>
        <v>0</v>
      </c>
      <c r="Q56" s="784">
        <f>'SAME R Results'!N115</f>
        <v>0</v>
      </c>
      <c r="R56" s="784">
        <f>'SAME R Results'!O115</f>
        <v>0</v>
      </c>
      <c r="S56" s="784">
        <f>'SAME R Results'!P115</f>
        <v>0</v>
      </c>
      <c r="T56" s="784">
        <f>'SAME R Results'!Q115</f>
        <v>0</v>
      </c>
      <c r="U56" s="784">
        <f>'SAME R Results'!R115</f>
        <v>559.71428571428567</v>
      </c>
      <c r="V56" s="784">
        <f>'SAME R Results'!S115</f>
        <v>0</v>
      </c>
      <c r="W56" s="784">
        <f>'SAME R Results'!T115</f>
        <v>0</v>
      </c>
      <c r="X56" s="784" t="str">
        <f>'SAME R Results'!U115</f>
        <v>n</v>
      </c>
      <c r="Y56" s="784" t="str">
        <f>'SAME R Results'!V115</f>
        <v>y</v>
      </c>
      <c r="Z56" s="784" t="str">
        <f>'SAME R Results'!W115</f>
        <v>y</v>
      </c>
      <c r="AA56" s="784" t="str">
        <f>'SAME R Results'!X115</f>
        <v>n</v>
      </c>
      <c r="AB56" s="784" t="str">
        <f>'SAME R Results'!Y115</f>
        <v>n</v>
      </c>
      <c r="AC56" s="789"/>
      <c r="AD56" s="784" t="str">
        <f>'SAME R Results'!Z115</f>
        <v>y</v>
      </c>
      <c r="AE56" s="784">
        <f>'SAME R Results'!AA115</f>
        <v>10</v>
      </c>
      <c r="AF56" s="784" t="str">
        <f>'SAME R Results'!AB115</f>
        <v>y</v>
      </c>
      <c r="AG56" s="817">
        <f>'SAME R Results'!AC115</f>
        <v>3.852706928546E-2</v>
      </c>
      <c r="AH56" s="819">
        <f>'SAME R Results'!AD115</f>
        <v>0</v>
      </c>
      <c r="AI56" s="784">
        <f>'SAME R Results'!AE115</f>
        <v>0</v>
      </c>
      <c r="AJ56" s="784">
        <f>'SAME R Results'!AF115</f>
        <v>0</v>
      </c>
      <c r="AK56" s="784">
        <f>'SAME R Results'!AG115</f>
        <v>0</v>
      </c>
      <c r="AL56" s="784">
        <f>'SAME R Results'!AH115</f>
        <v>0</v>
      </c>
      <c r="AM56" s="784">
        <f>'SAME R Results'!AI115</f>
        <v>0</v>
      </c>
      <c r="AN56" s="784">
        <f>'SAME R Results'!AJ115</f>
        <v>0</v>
      </c>
      <c r="AO56" s="784">
        <f>'SAME R Results'!AK115</f>
        <v>0</v>
      </c>
      <c r="AP56" s="784">
        <f>'SAME R Results'!AL115</f>
        <v>0</v>
      </c>
      <c r="AQ56" s="784">
        <f>'SAME R Results'!AM115</f>
        <v>0</v>
      </c>
      <c r="AR56" s="817">
        <f>'SAME R Results'!AN115</f>
        <v>0</v>
      </c>
      <c r="AS56" s="819">
        <f>'SAME R Results'!AO115</f>
        <v>0</v>
      </c>
      <c r="AT56" s="784">
        <f>'SAME R Results'!AP115</f>
        <v>90</v>
      </c>
      <c r="AU56" s="789"/>
      <c r="AV56" s="821">
        <f>'SAME R Results'!AQ115</f>
        <v>0</v>
      </c>
      <c r="AW56" s="821">
        <f>'SAME R Results'!AR115</f>
        <v>4.4236300000000002</v>
      </c>
      <c r="AX56" s="821">
        <f>'SAME R Results'!AS115</f>
        <v>0</v>
      </c>
      <c r="AY56" s="821">
        <f>'SAME R Results'!AT115</f>
        <v>0</v>
      </c>
      <c r="AZ56" s="824"/>
      <c r="BA56" s="824"/>
      <c r="BB56" s="821">
        <f>'SAME R Results'!AU115</f>
        <v>0.45486455000000003</v>
      </c>
      <c r="BC56" s="821">
        <f>'SAME R Results'!AV115</f>
        <v>3.2669070000000001E-2</v>
      </c>
      <c r="BD56" s="821">
        <f>'SAME R Results'!AW115</f>
        <v>5.0758205000000007</v>
      </c>
      <c r="BE56" s="821">
        <f>'SAME R Results'!AX115</f>
        <v>4.6911620000000003</v>
      </c>
      <c r="BF56" s="827">
        <f>'SAME R Results'!AY115</f>
        <v>12375</v>
      </c>
      <c r="BG56" s="784">
        <f>'SAME R Results'!AZ115</f>
        <v>0.56849660000000002</v>
      </c>
      <c r="BH56" s="784">
        <f>'SAME R Results'!BA115</f>
        <v>7.8445445000000003E-2</v>
      </c>
      <c r="BI56" s="789"/>
      <c r="BJ56" s="784">
        <f>'SAME R Results'!BB115</f>
        <v>32.295349999999999</v>
      </c>
      <c r="BK56" s="784">
        <f>'SAME R Results'!BC115</f>
        <v>0.38465850000000046</v>
      </c>
      <c r="BL56" s="784">
        <f>'SAME R Results'!BD115</f>
        <v>451723.46541728929</v>
      </c>
      <c r="BM56" s="784">
        <f>'SAME R Results'!BE115</f>
        <v>65.498293038665565</v>
      </c>
      <c r="BN56" s="784">
        <f>'SAME R Results'!BF115</f>
        <v>0.42219548000000001</v>
      </c>
      <c r="BO56" s="784">
        <f>'SAME R Results'!BG115</f>
        <v>0.12251278875</v>
      </c>
      <c r="BP56" s="789"/>
      <c r="BQ56" s="784">
        <f>'SAME R Results'!BH115</f>
        <v>14.5329075</v>
      </c>
      <c r="BR56" s="817">
        <f>'SAME R Results'!BI115</f>
        <v>0.14499643709710786</v>
      </c>
      <c r="BS56" s="817">
        <f>'SAME R Results'!BJ115</f>
        <v>0.35107316171962338</v>
      </c>
      <c r="BT56" s="817">
        <f>'SAME R Results'!BL115</f>
        <v>3.4461339449347896</v>
      </c>
      <c r="BU56" s="817">
        <f>'SAME R Results'!BM115</f>
        <v>2.5609148057473199</v>
      </c>
      <c r="BV56" s="817">
        <f>'SAME R Results'!BN115</f>
        <v>9.3183105678405501E-2</v>
      </c>
      <c r="BW56" s="784">
        <f>'SAME R Results'!BO115</f>
        <v>451723.46541728929</v>
      </c>
      <c r="BX56" s="784">
        <f>'SAME R Results'!BP115</f>
        <v>444335.80252782535</v>
      </c>
      <c r="BY56" s="784">
        <f>'SAME R Results'!BQ115</f>
        <v>421185.1154513855</v>
      </c>
      <c r="BZ56" s="784">
        <f>'SAME R Results'!BR115</f>
        <v>65.498293038665565</v>
      </c>
      <c r="CA56" s="784">
        <f>'SAME R Results'!BS115</f>
        <v>8.5381004172955785E-2</v>
      </c>
      <c r="CB56" s="784">
        <f>'SAME R Results'!BT115</f>
        <v>0.45</v>
      </c>
      <c r="CC56" s="784">
        <f>'SAME R Results'!BV115</f>
        <v>1</v>
      </c>
      <c r="CD56" s="880">
        <f>'SAME R Results'!BW115</f>
        <v>1.42</v>
      </c>
      <c r="CE56" s="1086">
        <f>'SAME R Results'!BZ115</f>
        <v>579.39177547442239</v>
      </c>
      <c r="CF56" s="1777">
        <f>'SAME R Results'!CA115</f>
        <v>1.3933333333333575</v>
      </c>
      <c r="CG56" s="1777">
        <f>'SAME R Results'!CB115</f>
        <v>0</v>
      </c>
      <c r="CH56" s="1777">
        <f>'SAME R Results'!CC115</f>
        <v>0</v>
      </c>
      <c r="CI56" s="1777">
        <f>'SAME R Results'!CD115</f>
        <v>6.2581898325357765E-2</v>
      </c>
      <c r="CJ56" s="1777"/>
      <c r="CK56" s="1777"/>
      <c r="CL56" s="2015">
        <f>'SAME R Results'!CI115</f>
        <v>115</v>
      </c>
      <c r="CM56" s="2015" t="str">
        <f>'SAME R Results'!CJ115</f>
        <v>Kapton</v>
      </c>
      <c r="CN56" s="2016">
        <f>'SAME R Results'!CK115</f>
        <v>0.14499643709710786</v>
      </c>
      <c r="CO56" s="2016">
        <f>'SAME R Results'!CL115</f>
        <v>2.9050998914016347E-2</v>
      </c>
      <c r="CP56" s="2016">
        <f>'SAME R Results'!CM115</f>
        <v>3.8200174530760529E-2</v>
      </c>
    </row>
    <row r="57" spans="1:95" ht="16.5" customHeight="1" x14ac:dyDescent="0.2">
      <c r="A57" s="780">
        <v>2</v>
      </c>
      <c r="B57" s="784" t="str">
        <f>'SAME R Results'!A120</f>
        <v>11(4)</v>
      </c>
      <c r="C57" s="831" t="str">
        <f>'SAME R Results'!B120</f>
        <v>Kapton</v>
      </c>
      <c r="D57" s="784" t="str">
        <f>'SAME R Results'!C120</f>
        <v>K15</v>
      </c>
      <c r="E57" s="784" t="str">
        <f>'SAME R Results'!D120</f>
        <v>65 K</v>
      </c>
      <c r="F57" s="784">
        <f>'SAME R Results'!E120</f>
        <v>0</v>
      </c>
      <c r="G57" s="784">
        <f>'SAME R Results'!F120</f>
        <v>112</v>
      </c>
      <c r="H57" s="785" t="str">
        <f>'SAME R Results'!G120</f>
        <v>low flow run w STS</v>
      </c>
      <c r="I57" s="784">
        <f>'SAME R Results'!H120</f>
        <v>253</v>
      </c>
      <c r="J57" s="786">
        <f>'SAME R Results'!I120</f>
        <v>40430.305555555555</v>
      </c>
      <c r="K57" s="784">
        <f>'SAME R Results'!J120</f>
        <v>0</v>
      </c>
      <c r="L57" s="788"/>
      <c r="M57" s="788"/>
      <c r="N57" s="784">
        <f>'SAME R Results'!K120</f>
        <v>2</v>
      </c>
      <c r="O57" s="793">
        <f>'SAME R Results'!L120</f>
        <v>1.48</v>
      </c>
      <c r="P57" s="784">
        <f>'SAME R Results'!M120</f>
        <v>60</v>
      </c>
      <c r="Q57" s="784">
        <f>'SAME R Results'!N120</f>
        <v>11</v>
      </c>
      <c r="R57" s="784">
        <f>'SAME R Results'!O120</f>
        <v>8</v>
      </c>
      <c r="S57" s="784" t="str">
        <f>'SAME R Results'!P120</f>
        <v>n</v>
      </c>
      <c r="T57" s="784" t="str">
        <f>'SAME R Results'!Q120</f>
        <v>n</v>
      </c>
      <c r="U57" s="784">
        <f>'SAME R Results'!R120</f>
        <v>22.285714285714285</v>
      </c>
      <c r="V57" s="784" t="str">
        <f>'SAME R Results'!S120</f>
        <v>n</v>
      </c>
      <c r="W57" s="784">
        <f>'SAME R Results'!T120</f>
        <v>0</v>
      </c>
      <c r="X57" s="784" t="str">
        <f>'SAME R Results'!U120</f>
        <v>y</v>
      </c>
      <c r="Y57" s="784" t="str">
        <f>'SAME R Results'!V120</f>
        <v>n</v>
      </c>
      <c r="Z57" s="784" t="str">
        <f>'SAME R Results'!W120</f>
        <v>y</v>
      </c>
      <c r="AA57" s="784" t="str">
        <f>'SAME R Results'!X120</f>
        <v>n</v>
      </c>
      <c r="AB57" s="784" t="str">
        <f>'SAME R Results'!Y120</f>
        <v>n</v>
      </c>
      <c r="AC57" s="789"/>
      <c r="AD57" s="784" t="str">
        <f>'SAME R Results'!Z120</f>
        <v>y</v>
      </c>
      <c r="AE57" s="784">
        <f>'SAME R Results'!AA120</f>
        <v>10</v>
      </c>
      <c r="AF57" s="784" t="str">
        <f>'SAME R Results'!AB120</f>
        <v>y</v>
      </c>
      <c r="AG57" s="817">
        <f>'SAME R Results'!AC120</f>
        <v>3.852706928546E-2</v>
      </c>
      <c r="AH57" s="819">
        <f>'SAME R Results'!AD120</f>
        <v>0</v>
      </c>
      <c r="AI57" s="784">
        <f>'SAME R Results'!AE120</f>
        <v>0</v>
      </c>
      <c r="AJ57" s="784">
        <f>'SAME R Results'!AF120</f>
        <v>0</v>
      </c>
      <c r="AK57" s="784">
        <f>'SAME R Results'!AG120</f>
        <v>0</v>
      </c>
      <c r="AL57" s="784">
        <f>'SAME R Results'!AH120</f>
        <v>0</v>
      </c>
      <c r="AM57" s="784">
        <f>'SAME R Results'!AI120</f>
        <v>0</v>
      </c>
      <c r="AN57" s="784">
        <f>'SAME R Results'!AJ120</f>
        <v>0</v>
      </c>
      <c r="AO57" s="784">
        <f>'SAME R Results'!AK120</f>
        <v>0</v>
      </c>
      <c r="AP57" s="784">
        <f>'SAME R Results'!AL120</f>
        <v>0</v>
      </c>
      <c r="AQ57" s="784">
        <f>'SAME R Results'!AM120</f>
        <v>0</v>
      </c>
      <c r="AR57" s="817">
        <f>'SAME R Results'!AN120</f>
        <v>0</v>
      </c>
      <c r="AS57" s="819">
        <f>'SAME R Results'!AO120</f>
        <v>0</v>
      </c>
      <c r="AT57" s="784">
        <f>'SAME R Results'!AP120</f>
        <v>0</v>
      </c>
      <c r="AU57" s="789"/>
      <c r="AV57" s="821">
        <f>'SAME R Results'!AQ120</f>
        <v>0</v>
      </c>
      <c r="AW57" s="821">
        <f>'SAME R Results'!AR120</f>
        <v>5.4159850000000009</v>
      </c>
      <c r="AX57" s="821">
        <f>'SAME R Results'!AS120</f>
        <v>4.5750275</v>
      </c>
      <c r="AY57" s="821">
        <f>'SAME R Results'!AT120</f>
        <v>5.1413255000000007</v>
      </c>
      <c r="AZ57" s="824"/>
      <c r="BA57" s="824"/>
      <c r="BB57" s="821">
        <f>'SAME R Results'!AU120</f>
        <v>0</v>
      </c>
      <c r="BC57" s="821">
        <f>'SAME R Results'!AV120</f>
        <v>0</v>
      </c>
      <c r="BD57" s="821">
        <f>'SAME R Results'!AW120</f>
        <v>6.2289425000000005</v>
      </c>
      <c r="BE57" s="821">
        <f>'SAME R Results'!AX120</f>
        <v>4.7178950000000004</v>
      </c>
      <c r="BF57" s="827">
        <f>'SAME R Results'!AY120</f>
        <v>42430</v>
      </c>
      <c r="BG57" s="784">
        <f>'SAME R Results'!AZ120</f>
        <v>0</v>
      </c>
      <c r="BH57" s="784">
        <f>'SAME R Results'!BA120</f>
        <v>0</v>
      </c>
      <c r="BI57" s="789"/>
      <c r="BJ57" s="784">
        <f>'SAME R Results'!BB120</f>
        <v>62.8611</v>
      </c>
      <c r="BK57" s="784">
        <f>'SAME R Results'!BC120</f>
        <v>1.5110475000000001</v>
      </c>
      <c r="BL57" s="784">
        <f>'SAME R Results'!BD120</f>
        <v>1615017.6733915848</v>
      </c>
      <c r="BM57" s="784">
        <f>'SAME R Results'!BE120</f>
        <v>307.8509299586508</v>
      </c>
      <c r="BN57" s="784">
        <f>'SAME R Results'!BF120</f>
        <v>0</v>
      </c>
      <c r="BO57" s="784">
        <f>'SAME R Results'!BG120</f>
        <v>0</v>
      </c>
      <c r="BP57" s="789"/>
      <c r="BQ57" s="784">
        <f>'SAME R Results'!BH120</f>
        <v>28.287495</v>
      </c>
      <c r="BR57" s="817">
        <f>'SAME R Results'!BI120</f>
        <v>0.19061768489019365</v>
      </c>
      <c r="BS57" s="817">
        <f>'SAME R Results'!BJ120</f>
        <v>0.28666637066468903</v>
      </c>
      <c r="BT57" s="817">
        <f>'SAME R Results'!BL120</f>
        <v>0</v>
      </c>
      <c r="BU57" s="817">
        <f>'SAME R Results'!BM120</f>
        <v>1.8941825311333986</v>
      </c>
      <c r="BV57" s="817">
        <f>'SAME R Results'!BN120</f>
        <v>0.15543771805529163</v>
      </c>
      <c r="BW57" s="784">
        <f>'SAME R Results'!BO120</f>
        <v>1615017.6733915848</v>
      </c>
      <c r="BX57" s="784">
        <f>'SAME R Results'!BP120</f>
        <v>1589687.6906521944</v>
      </c>
      <c r="BY57" s="784">
        <f>'SAME R Results'!BQ120</f>
        <v>1477211.5542533272</v>
      </c>
      <c r="BZ57" s="784">
        <f>'SAME R Results'!BR120</f>
        <v>307.8509299586508</v>
      </c>
      <c r="CA57" s="784">
        <f>'SAME R Results'!BS120</f>
        <v>0.33540075912279144</v>
      </c>
      <c r="CB57" s="784">
        <f>'SAME R Results'!BT120</f>
        <v>0.45</v>
      </c>
      <c r="CC57" s="784">
        <f>'SAME R Results'!BV120</f>
        <v>1</v>
      </c>
      <c r="CD57" s="880">
        <f>'SAME R Results'!BW120</f>
        <v>1.42</v>
      </c>
      <c r="CE57" s="1086">
        <f>'SAME R Results'!BZ120</f>
        <v>583.20436719326278</v>
      </c>
      <c r="CF57" s="1777">
        <f>'SAME R Results'!CA120</f>
        <v>2.4199999999999777</v>
      </c>
      <c r="CG57" s="1777" t="str">
        <f>'SAME R Results'!CB120</f>
        <v xml:space="preserve"> 65K</v>
      </c>
      <c r="CH57" s="1777">
        <f>'SAME R Results'!CC120</f>
        <v>253</v>
      </c>
      <c r="CI57" s="1777">
        <f>'SAME R Results'!CD120</f>
        <v>7.0134285123967591E-2</v>
      </c>
      <c r="CJ57" s="1777"/>
      <c r="CK57" s="1777"/>
      <c r="CL57" s="2015"/>
      <c r="CM57" s="2015"/>
      <c r="CN57" s="2015"/>
      <c r="CO57" s="2015"/>
      <c r="CP57" s="2015"/>
    </row>
    <row r="58" spans="1:95" ht="16.5" customHeight="1" x14ac:dyDescent="0.2">
      <c r="A58" s="780">
        <v>2</v>
      </c>
      <c r="B58" s="784" t="str">
        <f>'SAME R Results'!A122</f>
        <v>11(4)</v>
      </c>
      <c r="C58" s="831" t="str">
        <f>'SAME R Results'!B122</f>
        <v>Kapton</v>
      </c>
      <c r="D58" s="784" t="str">
        <f>'SAME R Results'!C122</f>
        <v>K16</v>
      </c>
      <c r="E58" s="784" t="str">
        <f>'SAME R Results'!D122</f>
        <v>67 K</v>
      </c>
      <c r="F58" s="784">
        <f>'SAME R Results'!E122</f>
        <v>0</v>
      </c>
      <c r="G58" s="784">
        <f>'SAME R Results'!F122</f>
        <v>114</v>
      </c>
      <c r="H58" s="785" t="str">
        <f>'SAME R Results'!G122</f>
        <v>low flow run w STS no Ptrak</v>
      </c>
      <c r="I58" s="784">
        <f>'SAME R Results'!H122</f>
        <v>253</v>
      </c>
      <c r="J58" s="786">
        <f>'SAME R Results'!I122</f>
        <v>40430.305555555555</v>
      </c>
      <c r="K58" s="784">
        <f>'SAME R Results'!J122</f>
        <v>0</v>
      </c>
      <c r="L58" s="788"/>
      <c r="M58" s="788"/>
      <c r="N58" s="784">
        <f>'SAME R Results'!K122</f>
        <v>2</v>
      </c>
      <c r="O58" s="793">
        <f>'SAME R Results'!L122</f>
        <v>1.43</v>
      </c>
      <c r="P58" s="784">
        <f>'SAME R Results'!M122</f>
        <v>60</v>
      </c>
      <c r="Q58" s="784">
        <f>'SAME R Results'!N122</f>
        <v>11</v>
      </c>
      <c r="R58" s="784">
        <f>'SAME R Results'!O122</f>
        <v>8</v>
      </c>
      <c r="S58" s="784" t="str">
        <f>'SAME R Results'!P122</f>
        <v>n</v>
      </c>
      <c r="T58" s="784" t="str">
        <f>'SAME R Results'!Q122</f>
        <v>n</v>
      </c>
      <c r="U58" s="784">
        <f>'SAME R Results'!R122</f>
        <v>28.285714285714285</v>
      </c>
      <c r="V58" s="784" t="str">
        <f>'SAME R Results'!S122</f>
        <v>n</v>
      </c>
      <c r="W58" s="784">
        <f>'SAME R Results'!T122</f>
        <v>0</v>
      </c>
      <c r="X58" s="784" t="str">
        <f>'SAME R Results'!U122</f>
        <v>y</v>
      </c>
      <c r="Y58" s="784" t="str">
        <f>'SAME R Results'!V122</f>
        <v>n</v>
      </c>
      <c r="Z58" s="784" t="str">
        <f>'SAME R Results'!W122</f>
        <v>y</v>
      </c>
      <c r="AA58" s="784" t="str">
        <f>'SAME R Results'!X122</f>
        <v>n</v>
      </c>
      <c r="AB58" s="784" t="str">
        <f>'SAME R Results'!Y122</f>
        <v>n</v>
      </c>
      <c r="AC58" s="789"/>
      <c r="AD58" s="784" t="str">
        <f>'SAME R Results'!Z122</f>
        <v>y</v>
      </c>
      <c r="AE58" s="784">
        <f>'SAME R Results'!AA122</f>
        <v>10</v>
      </c>
      <c r="AF58" s="784" t="str">
        <f>'SAME R Results'!AB122</f>
        <v>y</v>
      </c>
      <c r="AG58" s="817">
        <f>'SAME R Results'!AC122</f>
        <v>3.852706928546E-2</v>
      </c>
      <c r="AH58" s="819">
        <f>'SAME R Results'!AD122</f>
        <v>0</v>
      </c>
      <c r="AI58" s="784">
        <f>'SAME R Results'!AE122</f>
        <v>0</v>
      </c>
      <c r="AJ58" s="784">
        <f>'SAME R Results'!AF122</f>
        <v>0</v>
      </c>
      <c r="AK58" s="784">
        <f>'SAME R Results'!AG122</f>
        <v>0</v>
      </c>
      <c r="AL58" s="784">
        <f>'SAME R Results'!AH122</f>
        <v>0</v>
      </c>
      <c r="AM58" s="784">
        <f>'SAME R Results'!AI122</f>
        <v>0</v>
      </c>
      <c r="AN58" s="784">
        <f>'SAME R Results'!AJ122</f>
        <v>0</v>
      </c>
      <c r="AO58" s="784">
        <f>'SAME R Results'!AK122</f>
        <v>0</v>
      </c>
      <c r="AP58" s="784">
        <f>'SAME R Results'!AL122</f>
        <v>0</v>
      </c>
      <c r="AQ58" s="784">
        <f>'SAME R Results'!AM122</f>
        <v>0</v>
      </c>
      <c r="AR58" s="817">
        <f>'SAME R Results'!AN122</f>
        <v>0</v>
      </c>
      <c r="AS58" s="819">
        <f>'SAME R Results'!AO122</f>
        <v>0</v>
      </c>
      <c r="AT58" s="784">
        <f>'SAME R Results'!AP122</f>
        <v>0</v>
      </c>
      <c r="AU58" s="789"/>
      <c r="AV58" s="821">
        <f>'SAME R Results'!AQ122</f>
        <v>0</v>
      </c>
      <c r="AW58" s="821">
        <f>'SAME R Results'!AR122</f>
        <v>0.76524354999999988</v>
      </c>
      <c r="AX58" s="821">
        <f>'SAME R Results'!AS122</f>
        <v>4.9595634999999998</v>
      </c>
      <c r="AY58" s="821">
        <f>'SAME R Results'!AT122</f>
        <v>5.1737520000000021</v>
      </c>
      <c r="AZ58" s="824"/>
      <c r="BA58" s="824"/>
      <c r="BB58" s="821">
        <f>'SAME R Results'!AU122</f>
        <v>0</v>
      </c>
      <c r="BC58" s="821">
        <f>'SAME R Results'!AV122</f>
        <v>0</v>
      </c>
      <c r="BD58" s="821">
        <f>'SAME R Results'!AW122</f>
        <v>5.1720425000000008</v>
      </c>
      <c r="BE58" s="821">
        <f>'SAME R Results'!AX122</f>
        <v>4.7013859999999994</v>
      </c>
      <c r="BF58" s="827" t="str">
        <f>'SAME R Results'!AY122</f>
        <v>n/a</v>
      </c>
      <c r="BG58" s="784">
        <f>'SAME R Results'!AZ122</f>
        <v>0</v>
      </c>
      <c r="BH58" s="784">
        <f>'SAME R Results'!BA122</f>
        <v>0</v>
      </c>
      <c r="BI58" s="789"/>
      <c r="BJ58" s="784">
        <f>'SAME R Results'!BB122</f>
        <v>5.2118999999999991</v>
      </c>
      <c r="BK58" s="784">
        <f>'SAME R Results'!BC122</f>
        <v>0.47065650000000137</v>
      </c>
      <c r="BL58" s="784" t="e">
        <f>'SAME R Results'!BD122</f>
        <v>#VALUE!</v>
      </c>
      <c r="BM58" s="784">
        <f>'SAME R Results'!BE122</f>
        <v>81.033945832324562</v>
      </c>
      <c r="BN58" s="784">
        <f>'SAME R Results'!BF122</f>
        <v>0</v>
      </c>
      <c r="BO58" s="784">
        <f>'SAME R Results'!BG122</f>
        <v>0</v>
      </c>
      <c r="BP58" s="789"/>
      <c r="BQ58" s="784">
        <f>'SAME R Results'!BH122</f>
        <v>2.3453549999999996</v>
      </c>
      <c r="BR58" s="817">
        <f>'SAME R Results'!BI122</f>
        <v>0</v>
      </c>
      <c r="BS58" s="817">
        <f>'SAME R Results'!BJ122</f>
        <v>0</v>
      </c>
      <c r="BT58" s="817">
        <f>'SAME R Results'!BL122</f>
        <v>0</v>
      </c>
      <c r="BU58" s="817">
        <f>'SAME R Results'!BM122</f>
        <v>0</v>
      </c>
      <c r="BV58" s="817">
        <f>'SAME R Results'!BN122</f>
        <v>0</v>
      </c>
      <c r="BW58" s="784" t="e">
        <f>'SAME R Results'!BO122</f>
        <v>#VALUE!</v>
      </c>
      <c r="BX58" s="784" t="e">
        <f>'SAME R Results'!BP122</f>
        <v>#VALUE!</v>
      </c>
      <c r="BY58" s="784" t="e">
        <f>'SAME R Results'!BQ122</f>
        <v>#VALUE!</v>
      </c>
      <c r="BZ58" s="784">
        <f>'SAME R Results'!BR122</f>
        <v>81.033945832324562</v>
      </c>
      <c r="CA58" s="784">
        <f>'SAME R Results'!BS122</f>
        <v>0.1044696128917698</v>
      </c>
      <c r="CB58" s="784">
        <f>'SAME R Results'!BT122</f>
        <v>0.45</v>
      </c>
      <c r="CC58" s="784">
        <f>'SAME R Results'!BV122</f>
        <v>1</v>
      </c>
      <c r="CD58" s="880">
        <f>'SAME R Results'!BW122</f>
        <v>1.42</v>
      </c>
      <c r="CE58" s="1086">
        <f>'SAME R Results'!BZ122</f>
        <v>497.24008696531865</v>
      </c>
      <c r="CF58" s="1777">
        <f>'SAME R Results'!CA122</f>
        <v>0.50333333333341113</v>
      </c>
      <c r="CG58" s="1777" t="str">
        <f>'SAME R Results'!CB122</f>
        <v xml:space="preserve"> 67K</v>
      </c>
      <c r="CH58" s="1777">
        <f>'SAME R Results'!CC122</f>
        <v>253</v>
      </c>
      <c r="CI58" s="1777">
        <f>'SAME R Results'!CD122</f>
        <v>2.7957874172181107E-2</v>
      </c>
      <c r="CJ58" s="1777"/>
      <c r="CK58" s="1777"/>
      <c r="CL58" s="2015"/>
      <c r="CM58" s="2015"/>
      <c r="CN58" s="2015"/>
      <c r="CO58" s="2015"/>
      <c r="CP58" s="2015"/>
    </row>
    <row r="59" spans="1:95" ht="16.5" customHeight="1" x14ac:dyDescent="0.25">
      <c r="A59" s="778">
        <v>1</v>
      </c>
      <c r="B59" s="779">
        <f>'SAME1 Flight Tests 8-27-09'!A37</f>
        <v>4</v>
      </c>
      <c r="C59" s="1805" t="str">
        <f>'SAME1 Flight Tests 8-27-09'!B37</f>
        <v>Lampwick</v>
      </c>
      <c r="D59" s="782"/>
      <c r="E59" s="779" t="str">
        <f>'SAME1 Flight Tests 8-27-09'!C37</f>
        <v>31 L</v>
      </c>
      <c r="F59" s="779">
        <f>'SAME1 Flight Tests 8-27-09'!D37</f>
        <v>1</v>
      </c>
      <c r="G59" s="779">
        <f>'SAME1 Flight Tests 8-27-09'!E37</f>
        <v>31</v>
      </c>
      <c r="H59" s="779" t="str">
        <f>'SAME1 Flight Tests 8-27-09'!F37</f>
        <v>Air flow down (4)</v>
      </c>
      <c r="I59" s="779">
        <f>'SAME1 Flight Tests 8-27-09'!G37</f>
        <v>272</v>
      </c>
      <c r="J59" s="791">
        <f>'SAME1 Flight Tests 8-27-09'!H37</f>
        <v>39354</v>
      </c>
      <c r="K59" s="779">
        <f>'SAME1 Flight Tests 8-27-09'!I37</f>
        <v>0</v>
      </c>
      <c r="L59" s="779" t="str">
        <f>'SAME1 Flight Tests 8-27-09'!J37</f>
        <v>n</v>
      </c>
      <c r="M59" s="779" t="str">
        <f>'SAME1 Flight Tests 8-27-09'!K37</f>
        <v>n</v>
      </c>
      <c r="N59" s="779">
        <f>'SAME1 Flight Tests 8-27-09'!L37</f>
        <v>4</v>
      </c>
      <c r="O59" s="804">
        <f>'SAME1 Flight Tests 8-27-09'!M37</f>
        <v>1.2450000000000001</v>
      </c>
      <c r="P59" s="805">
        <f>'SAME1 Flight Tests 8-27-09'!N37</f>
        <v>60</v>
      </c>
      <c r="Q59" s="805">
        <f>'SAME1 Flight Tests 8-27-09'!O37</f>
        <v>11</v>
      </c>
      <c r="R59" s="805">
        <f>'SAME1 Flight Tests 8-27-09'!P37</f>
        <v>8</v>
      </c>
      <c r="S59" s="806"/>
      <c r="T59" s="806"/>
      <c r="U59" s="805">
        <f>'SAME1 Flight Tests 8-27-09'!Q37</f>
        <v>11</v>
      </c>
      <c r="V59" s="806"/>
      <c r="W59" s="806"/>
      <c r="X59" s="806"/>
      <c r="Y59" s="806"/>
      <c r="Z59" s="806"/>
      <c r="AA59" s="805" t="str">
        <f>'SAME1 Flight Tests 8-27-09'!R37</f>
        <v>y</v>
      </c>
      <c r="AB59" s="805" t="str">
        <f>'SAME1 Flight Tests 8-27-09'!S37</f>
        <v>y</v>
      </c>
      <c r="AC59" s="805">
        <f>'SAME1 Flight Tests 8-27-09'!T37</f>
        <v>1</v>
      </c>
      <c r="AD59" s="806"/>
      <c r="AE59" s="805">
        <f>'SAME1 Flight Tests 8-27-09'!U37</f>
        <v>10</v>
      </c>
      <c r="AF59" s="806"/>
      <c r="AG59" s="816">
        <f>'SAME1 Flight Tests 8-27-09'!V37</f>
        <v>3.852706928546E-2</v>
      </c>
      <c r="AH59" s="818">
        <f>'SAME1 Flight Tests 8-27-09'!W37</f>
        <v>0</v>
      </c>
      <c r="AI59" s="806"/>
      <c r="AJ59" s="806"/>
      <c r="AK59" s="806"/>
      <c r="AL59" s="806"/>
      <c r="AM59" s="806"/>
      <c r="AN59" s="806"/>
      <c r="AO59" s="806"/>
      <c r="AP59" s="806"/>
      <c r="AQ59" s="806"/>
      <c r="AR59" s="806"/>
      <c r="AS59" s="806"/>
      <c r="AT59" s="806"/>
      <c r="AU59" s="805">
        <f>'SAME1 Flight Tests 8-27-09'!X37</f>
        <v>0.79</v>
      </c>
      <c r="AV59" s="820">
        <f>'SAME1 Flight Tests 8-27-09'!Y37</f>
        <v>3.3346863333333334</v>
      </c>
      <c r="AW59" s="820">
        <f>'SAME1 Flight Tests 8-27-09'!Z37</f>
        <v>6.2319949999999986</v>
      </c>
      <c r="AX59" s="820">
        <f>'SAME1 Flight Tests 8-27-09'!AA37</f>
        <v>4.5496626666666673</v>
      </c>
      <c r="AY59" s="822"/>
      <c r="AZ59" s="822"/>
      <c r="BA59" s="820">
        <f>'SAME1 Flight Tests 8-27-09'!AC37</f>
        <v>4.8548895000000005</v>
      </c>
      <c r="BB59" s="822"/>
      <c r="BC59" s="822"/>
      <c r="BD59" s="820">
        <f>'SAME1 Flight Tests 8-27-09'!AB37</f>
        <v>5.9095920000000008</v>
      </c>
      <c r="BE59" s="820">
        <f>'SAME1 Flight Tests 8-27-09'!AD37</f>
        <v>4.6461334999999995</v>
      </c>
      <c r="BF59" s="826">
        <f>'SAME1 Flight Tests 8-27-09'!AE37</f>
        <v>43170</v>
      </c>
      <c r="BG59" s="806"/>
      <c r="BH59" s="806"/>
      <c r="BI59" s="805">
        <f>'SAME1 Flight Tests 8-27-09'!AF37</f>
        <v>19.1495</v>
      </c>
      <c r="BJ59" s="805">
        <f>'SAME1 Flight Tests 8-27-09'!AG37</f>
        <v>32.946449999999999</v>
      </c>
      <c r="BK59" s="805">
        <f>'SAME1 Flight Tests 8-27-09'!AH37</f>
        <v>1.2634585000000014</v>
      </c>
      <c r="BL59" s="805">
        <f>'SAME1 Flight Tests 8-27-09'!AK37</f>
        <v>1644842.7294187157</v>
      </c>
      <c r="BM59" s="805">
        <f>'SAME1 Flight Tests 8-27-09'!AL37</f>
        <v>244.38265833948313</v>
      </c>
      <c r="BN59" s="806"/>
      <c r="BO59" s="805"/>
      <c r="BP59" s="806"/>
      <c r="BQ59" s="805" t="e">
        <f>'SAME1 Flight Tests 8-27-09'!AM37</f>
        <v>#DIV/0!</v>
      </c>
      <c r="BR59" s="816">
        <f>'SAME1 Flight Tests 8-27-09'!AP37</f>
        <v>0.14857509108232342</v>
      </c>
      <c r="BS59" s="816" t="e">
        <f>'SAME1 Flight Tests 8-27-09'!AQ37</f>
        <v>#DIV/0!</v>
      </c>
      <c r="BT59" s="816"/>
      <c r="BU59" s="816" t="e">
        <f>'SAME1 Flight Tests 8-27-09'!AS37</f>
        <v>#DIV/0!</v>
      </c>
      <c r="BV59" s="816" t="e">
        <f>'SAME1 Flight Tests 8-27-09'!AT37</f>
        <v>#DIV/0!</v>
      </c>
      <c r="BW59" s="807">
        <f>'SAME1 Flight Tests 8-27-09'!BB37</f>
        <v>1644842.7294187157</v>
      </c>
      <c r="BX59" s="807">
        <f>'SAME1 Flight Tests 8-27-09'!BC37</f>
        <v>1619070.9793631071</v>
      </c>
      <c r="BY59" s="807">
        <f>'SAME1 Flight Tests 8-27-09'!BD37</f>
        <v>1503804.0259622161</v>
      </c>
      <c r="BZ59" s="806"/>
      <c r="CA59" s="805">
        <f>'SAME1 Flight Tests 8-27-09'!BG37</f>
        <v>0.27112843347639515</v>
      </c>
      <c r="CB59" s="805">
        <f>'SAME1 Flight Tests 8-27-09'!BF37</f>
        <v>0.28000000000000003</v>
      </c>
      <c r="CC59" s="783"/>
      <c r="CD59" s="805"/>
      <c r="CE59" s="805" t="str">
        <f>'SAME1 Flight Tests 8-27-09'!BH37</f>
        <v>??</v>
      </c>
      <c r="CF59" s="1804">
        <f>'SAME1 Flight Tests 8-27-09'!BI37</f>
        <v>0.7899999999999574</v>
      </c>
      <c r="CG59" s="1804">
        <f>'SAME1 Flight Tests 8-27-09'!BJ37</f>
        <v>31</v>
      </c>
      <c r="CH59" s="1804">
        <f>'SAME1 Flight Tests 8-27-09'!BK37</f>
        <v>0</v>
      </c>
      <c r="CI59" s="1804">
        <f>'SAME1 Flight Tests 8-27-09'!BL37</f>
        <v>0</v>
      </c>
      <c r="CJ59" s="1804" t="e">
        <f>'SAME1 Flight Tests 8-27-09'!BM37</f>
        <v>#DIV/0!</v>
      </c>
      <c r="CK59" s="1804" t="e">
        <f>'SAME1 Flight Tests 8-27-09'!BN37</f>
        <v>#DIV/0!</v>
      </c>
      <c r="CL59" s="2014"/>
      <c r="CM59" s="2"/>
      <c r="CN59" s="2"/>
      <c r="CO59" s="2"/>
      <c r="CP59" s="2"/>
      <c r="CQ59" s="2018"/>
    </row>
    <row r="60" spans="1:95" ht="16.5" customHeight="1" x14ac:dyDescent="0.25">
      <c r="A60" s="778">
        <v>1</v>
      </c>
      <c r="B60" s="779">
        <f>'SAME1 Flight Tests 8-27-09'!A38</f>
        <v>4</v>
      </c>
      <c r="C60" s="1805" t="str">
        <f>'SAME1 Flight Tests 8-27-09'!B38</f>
        <v>Lampwick</v>
      </c>
      <c r="D60" s="782"/>
      <c r="E60" s="779" t="str">
        <f>'SAME1 Flight Tests 8-27-09'!C38</f>
        <v>32 L</v>
      </c>
      <c r="F60" s="779">
        <f>'SAME1 Flight Tests 8-27-09'!D38</f>
        <v>2</v>
      </c>
      <c r="G60" s="779">
        <f>'SAME1 Flight Tests 8-27-09'!E38</f>
        <v>32</v>
      </c>
      <c r="H60" s="779" t="str">
        <f>'SAME1 Flight Tests 8-27-09'!F38</f>
        <v>Baseline</v>
      </c>
      <c r="I60" s="779">
        <f>'SAME1 Flight Tests 8-27-09'!G38</f>
        <v>272</v>
      </c>
      <c r="J60" s="791">
        <f>'SAME1 Flight Tests 8-27-09'!H38</f>
        <v>39354</v>
      </c>
      <c r="K60" s="779">
        <f>'SAME1 Flight Tests 8-27-09'!I38</f>
        <v>0</v>
      </c>
      <c r="L60" s="779" t="str">
        <f>'SAME1 Flight Tests 8-27-09'!J38</f>
        <v>n</v>
      </c>
      <c r="M60" s="779" t="str">
        <f>'SAME1 Flight Tests 8-27-09'!K38</f>
        <v>n</v>
      </c>
      <c r="N60" s="779">
        <f>'SAME1 Flight Tests 8-27-09'!L38</f>
        <v>8</v>
      </c>
      <c r="O60" s="804">
        <f>'SAME1 Flight Tests 8-27-09'!M38</f>
        <v>1.2450000000000001</v>
      </c>
      <c r="P60" s="805">
        <f>'SAME1 Flight Tests 8-27-09'!N38</f>
        <v>60</v>
      </c>
      <c r="Q60" s="805">
        <f>'SAME1 Flight Tests 8-27-09'!O38</f>
        <v>11</v>
      </c>
      <c r="R60" s="805">
        <f>'SAME1 Flight Tests 8-27-09'!P38</f>
        <v>8</v>
      </c>
      <c r="S60" s="806"/>
      <c r="T60" s="806"/>
      <c r="U60" s="805">
        <f>'SAME1 Flight Tests 8-27-09'!Q38</f>
        <v>62.666666666666664</v>
      </c>
      <c r="V60" s="806"/>
      <c r="W60" s="806"/>
      <c r="X60" s="806"/>
      <c r="Y60" s="806"/>
      <c r="Z60" s="806"/>
      <c r="AA60" s="805" t="str">
        <f>'SAME1 Flight Tests 8-27-09'!R38</f>
        <v>y</v>
      </c>
      <c r="AB60" s="805" t="str">
        <f>'SAME1 Flight Tests 8-27-09'!S38</f>
        <v>y</v>
      </c>
      <c r="AC60" s="805">
        <f>'SAME1 Flight Tests 8-27-09'!T38</f>
        <v>1</v>
      </c>
      <c r="AD60" s="806"/>
      <c r="AE60" s="805">
        <f>'SAME1 Flight Tests 8-27-09'!U38</f>
        <v>10</v>
      </c>
      <c r="AF60" s="806"/>
      <c r="AG60" s="816">
        <f>'SAME1 Flight Tests 8-27-09'!V38</f>
        <v>3.852706928546E-2</v>
      </c>
      <c r="AH60" s="818">
        <f>'SAME1 Flight Tests 8-27-09'!W38</f>
        <v>0.37564557512692559</v>
      </c>
      <c r="AI60" s="806"/>
      <c r="AJ60" s="806"/>
      <c r="AK60" s="806"/>
      <c r="AL60" s="806"/>
      <c r="AM60" s="806"/>
      <c r="AN60" s="806"/>
      <c r="AO60" s="806"/>
      <c r="AP60" s="806"/>
      <c r="AQ60" s="806"/>
      <c r="AR60" s="806"/>
      <c r="AS60" s="806"/>
      <c r="AT60" s="806"/>
      <c r="AU60" s="805">
        <f>'SAME1 Flight Tests 8-27-09'!X38</f>
        <v>0.86</v>
      </c>
      <c r="AV60" s="820">
        <f>'SAME1 Flight Tests 8-27-09'!Y38</f>
        <v>3.3386225000000005</v>
      </c>
      <c r="AW60" s="820">
        <f>'SAME1 Flight Tests 8-27-09'!Z38</f>
        <v>6.2419269999999996</v>
      </c>
      <c r="AX60" s="820">
        <f>'SAME1 Flight Tests 8-27-09'!AA38</f>
        <v>-7.0190420000000001E-4</v>
      </c>
      <c r="AY60" s="822"/>
      <c r="AZ60" s="822"/>
      <c r="BA60" s="820">
        <f>'SAME1 Flight Tests 8-27-09'!AC38</f>
        <v>4.7862400000000012</v>
      </c>
      <c r="BB60" s="822"/>
      <c r="BC60" s="822"/>
      <c r="BD60" s="820">
        <f>'SAME1 Flight Tests 8-27-09'!AB38</f>
        <v>6.422347499999999</v>
      </c>
      <c r="BE60" s="820">
        <f>'SAME1 Flight Tests 8-27-09'!AD38</f>
        <v>4.6355740000000001</v>
      </c>
      <c r="BF60" s="826">
        <f>'SAME1 Flight Tests 8-27-09'!AE38</f>
        <v>48865</v>
      </c>
      <c r="BG60" s="806"/>
      <c r="BH60" s="806"/>
      <c r="BI60" s="805">
        <f>'SAME1 Flight Tests 8-27-09'!AF38</f>
        <v>22.630800000000001</v>
      </c>
      <c r="BJ60" s="805">
        <f>'SAME1 Flight Tests 8-27-09'!AG38</f>
        <v>39.243200000000002</v>
      </c>
      <c r="BK60" s="805">
        <f>'SAME1 Flight Tests 8-27-09'!AH38</f>
        <v>1.7867734999999989</v>
      </c>
      <c r="BL60" s="805">
        <f>'SAME1 Flight Tests 8-27-09'!AK38</f>
        <v>1876277.1679931821</v>
      </c>
      <c r="BM60" s="805">
        <f>'SAME1 Flight Tests 8-27-09'!AL38</f>
        <v>382.01317813143794</v>
      </c>
      <c r="BN60" s="806"/>
      <c r="BO60" s="805"/>
      <c r="BP60" s="806"/>
      <c r="BQ60" s="805">
        <f>'SAME1 Flight Tests 8-27-09'!AM38</f>
        <v>29.251232351897851</v>
      </c>
      <c r="BR60" s="816">
        <f>'SAME1 Flight Tests 8-27-09'!AP38</f>
        <v>0.20360167711257149</v>
      </c>
      <c r="BS60" s="816">
        <f>'SAME1 Flight Tests 8-27-09'!AQ38</f>
        <v>0.31102232794081452</v>
      </c>
      <c r="BT60" s="816"/>
      <c r="BU60" s="816">
        <f>'SAME1 Flight Tests 8-27-09'!AS38</f>
        <v>1.9173073768130833</v>
      </c>
      <c r="BV60" s="816">
        <f>'SAME1 Flight Tests 8-27-09'!AT38</f>
        <v>0.16473134438845458</v>
      </c>
      <c r="BW60" s="807">
        <f>'SAME1 Flight Tests 8-27-09'!BB38</f>
        <v>1876277.1679931821</v>
      </c>
      <c r="BX60" s="807">
        <f>'SAME1 Flight Tests 8-27-09'!BC38</f>
        <v>1847105.6005512706</v>
      </c>
      <c r="BY60" s="807">
        <f>'SAME1 Flight Tests 8-27-09'!BD38</f>
        <v>1709409.4605803513</v>
      </c>
      <c r="BZ60" s="806"/>
      <c r="CA60" s="805">
        <f>'SAME1 Flight Tests 8-27-09'!BG38</f>
        <v>0.38342778969957059</v>
      </c>
      <c r="CB60" s="805">
        <f>'SAME1 Flight Tests 8-27-09'!BF38</f>
        <v>0.28000000000000003</v>
      </c>
      <c r="CC60" s="783"/>
      <c r="CD60" s="805"/>
      <c r="CE60" s="805">
        <f>'SAME1 Flight Tests 8-27-09'!BH38</f>
        <v>258.64706119544206</v>
      </c>
      <c r="CF60" s="1804">
        <f>'SAME1 Flight Tests 8-27-09'!BI38</f>
        <v>0.8599999999999719</v>
      </c>
      <c r="CG60" s="1804">
        <f>'SAME1 Flight Tests 8-27-09'!BJ38</f>
        <v>32</v>
      </c>
      <c r="CH60" s="1804">
        <f>'SAME1 Flight Tests 8-27-09'!BK38</f>
        <v>0</v>
      </c>
      <c r="CI60" s="1804">
        <f>'SAME1 Flight Tests 8-27-09'!BL38</f>
        <v>0.20407836524580564</v>
      </c>
      <c r="CJ60" s="1804">
        <f>'SAME1 Flight Tests 8-27-09'!BM38</f>
        <v>0.7932721796018497</v>
      </c>
      <c r="CK60" s="1804">
        <f>'SAME1 Flight Tests 8-27-09'!BN38</f>
        <v>0.99999335423175051</v>
      </c>
      <c r="CL60" s="2014"/>
      <c r="CM60" s="2"/>
      <c r="CN60" s="2"/>
      <c r="CO60" s="2"/>
      <c r="CP60" s="2"/>
      <c r="CQ60" s="2018"/>
    </row>
    <row r="61" spans="1:95" ht="16.5" hidden="1" customHeight="1" x14ac:dyDescent="0.25">
      <c r="A61" s="778">
        <v>1</v>
      </c>
      <c r="B61" s="779">
        <f>'SAME1 Flight Tests 8-27-09'!A39</f>
        <v>4</v>
      </c>
      <c r="C61" s="1805" t="str">
        <f>'SAME1 Flight Tests 8-27-09'!B39</f>
        <v>Lampwick</v>
      </c>
      <c r="D61" s="782"/>
      <c r="E61" s="779" t="str">
        <f>'SAME1 Flight Tests 8-27-09'!C39</f>
        <v>32 La</v>
      </c>
      <c r="F61" s="779">
        <f>'SAME1 Flight Tests 8-27-09'!D39</f>
        <v>2</v>
      </c>
      <c r="G61" s="779" t="str">
        <f>'SAME1 Flight Tests 8-27-09'!E39</f>
        <v>32a</v>
      </c>
      <c r="H61" s="779" t="str">
        <f>'SAME1 Flight Tests 8-27-09'!F39</f>
        <v>after secondary aging</v>
      </c>
      <c r="I61" s="779">
        <f>'SAME1 Flight Tests 8-27-09'!G39</f>
        <v>272</v>
      </c>
      <c r="J61" s="791">
        <f>'SAME1 Flight Tests 8-27-09'!H39</f>
        <v>39354</v>
      </c>
      <c r="K61" s="779">
        <f>'SAME1 Flight Tests 8-27-09'!I39</f>
        <v>0</v>
      </c>
      <c r="L61" s="779" t="str">
        <f>'SAME1 Flight Tests 8-27-09'!J39</f>
        <v>n</v>
      </c>
      <c r="M61" s="779" t="str">
        <f>'SAME1 Flight Tests 8-27-09'!K39</f>
        <v>n</v>
      </c>
      <c r="N61" s="779">
        <f>'SAME1 Flight Tests 8-27-09'!L39</f>
        <v>8</v>
      </c>
      <c r="O61" s="804">
        <f>'SAME1 Flight Tests 8-27-09'!M39</f>
        <v>1.2450000000000001</v>
      </c>
      <c r="P61" s="805">
        <f>'SAME1 Flight Tests 8-27-09'!N39</f>
        <v>0</v>
      </c>
      <c r="Q61" s="805">
        <f>'SAME1 Flight Tests 8-27-09'!O39</f>
        <v>720</v>
      </c>
      <c r="R61" s="805">
        <f>'SAME1 Flight Tests 8-27-09'!P39</f>
        <v>0</v>
      </c>
      <c r="S61" s="806"/>
      <c r="T61" s="806"/>
      <c r="U61" s="805">
        <f>'SAME1 Flight Tests 8-27-09'!Q39</f>
        <v>893</v>
      </c>
      <c r="V61" s="806"/>
      <c r="W61" s="806"/>
      <c r="X61" s="806"/>
      <c r="Y61" s="806"/>
      <c r="Z61" s="806"/>
      <c r="AA61" s="805" t="str">
        <f>'SAME1 Flight Tests 8-27-09'!R39</f>
        <v>y</v>
      </c>
      <c r="AB61" s="805" t="str">
        <f>'SAME1 Flight Tests 8-27-09'!S39</f>
        <v>y</v>
      </c>
      <c r="AC61" s="805">
        <f>'SAME1 Flight Tests 8-27-09'!T39</f>
        <v>1</v>
      </c>
      <c r="AD61" s="806"/>
      <c r="AE61" s="805">
        <f>'SAME1 Flight Tests 8-27-09'!U39</f>
        <v>10</v>
      </c>
      <c r="AF61" s="806"/>
      <c r="AG61" s="816">
        <f>'SAME1 Flight Tests 8-27-09'!V39</f>
        <v>3.852706928546E-2</v>
      </c>
      <c r="AH61" s="818">
        <f>'SAME1 Flight Tests 8-27-09'!W39</f>
        <v>0.37944916679731622</v>
      </c>
      <c r="AI61" s="806"/>
      <c r="AJ61" s="806"/>
      <c r="AK61" s="806"/>
      <c r="AL61" s="806"/>
      <c r="AM61" s="806"/>
      <c r="AN61" s="806"/>
      <c r="AO61" s="806"/>
      <c r="AP61" s="806"/>
      <c r="AQ61" s="806"/>
      <c r="AR61" s="806"/>
      <c r="AS61" s="806"/>
      <c r="AT61" s="806"/>
      <c r="AU61" s="805">
        <f>'SAME1 Flight Tests 8-27-09'!X39</f>
        <v>0.86</v>
      </c>
      <c r="AV61" s="820">
        <f>'SAME1 Flight Tests 8-27-09'!Y39</f>
        <v>3.3158105</v>
      </c>
      <c r="AW61" s="820">
        <f>'SAME1 Flight Tests 8-27-09'!Z39</f>
        <v>6.2466120000000007</v>
      </c>
      <c r="AX61" s="820">
        <f>'SAME1 Flight Tests 8-27-09'!AA39</f>
        <v>-7.4768044999999985E-4</v>
      </c>
      <c r="AY61" s="822"/>
      <c r="AZ61" s="822"/>
      <c r="BA61" s="820">
        <f>'SAME1 Flight Tests 8-27-09'!AC39</f>
        <v>4.792068500000001</v>
      </c>
      <c r="BB61" s="822"/>
      <c r="BC61" s="822"/>
      <c r="BD61" s="820">
        <f>'SAME1 Flight Tests 8-27-09'!AB39</f>
        <v>5.8868574999999996</v>
      </c>
      <c r="BE61" s="820">
        <f>'SAME1 Flight Tests 8-27-09'!AD39</f>
        <v>4.6369315000000011</v>
      </c>
      <c r="BF61" s="826">
        <f>'SAME1 Flight Tests 8-27-09'!AE39</f>
        <v>23590</v>
      </c>
      <c r="BG61" s="806"/>
      <c r="BH61" s="806"/>
      <c r="BI61" s="805">
        <f>'SAME1 Flight Tests 8-27-09'!AF39</f>
        <v>21.661850000000001</v>
      </c>
      <c r="BJ61" s="805">
        <f>'SAME1 Flight Tests 8-27-09'!AG39</f>
        <v>38.873300000000008</v>
      </c>
      <c r="BK61" s="805">
        <f>'SAME1 Flight Tests 8-27-09'!AH39</f>
        <v>1.2499259999999985</v>
      </c>
      <c r="BL61" s="805">
        <f>'SAME1 Flight Tests 8-27-09'!AK39</f>
        <v>874837.37603472825</v>
      </c>
      <c r="BM61" s="805">
        <f>'SAME1 Flight Tests 8-27-09'!AL39</f>
        <v>241.21021488103753</v>
      </c>
      <c r="BN61" s="806"/>
      <c r="BO61" s="805"/>
      <c r="BP61" s="806"/>
      <c r="BQ61" s="805">
        <f>'SAME1 Flight Tests 8-27-09'!AM39</f>
        <v>28.68506496369249</v>
      </c>
      <c r="BR61" s="816">
        <f>'SAME1 Flight Tests 8-27-09'!AP39</f>
        <v>0.27572006122365567</v>
      </c>
      <c r="BS61" s="816">
        <f>'SAME1 Flight Tests 8-27-09'!AQ39</f>
        <v>0.39839240656225133</v>
      </c>
      <c r="BT61" s="816"/>
      <c r="BU61" s="816">
        <f>'SAME1 Flight Tests 8-27-09'!AS39</f>
        <v>1.8343173343211712</v>
      </c>
      <c r="BV61" s="816">
        <f>'SAME1 Flight Tests 8-27-09'!AT39</f>
        <v>0.2293754973875925</v>
      </c>
      <c r="BW61" s="807">
        <f>'SAME1 Flight Tests 8-27-09'!BB39</f>
        <v>874837.37603472825</v>
      </c>
      <c r="BX61" s="807">
        <f>'SAME1 Flight Tests 8-27-09'!BC39</f>
        <v>860754.55037311581</v>
      </c>
      <c r="BY61" s="807">
        <f>'SAME1 Flight Tests 8-27-09'!BD39</f>
        <v>809756.35257504147</v>
      </c>
      <c r="BZ61" s="806"/>
      <c r="CA61" s="805">
        <f>'SAME1 Flight Tests 8-27-09'!BG39</f>
        <v>0.26822446351931301</v>
      </c>
      <c r="CB61" s="805">
        <f>'SAME1 Flight Tests 8-27-09'!BF39</f>
        <v>0.28000000000000003</v>
      </c>
      <c r="CC61" s="783"/>
      <c r="CD61" s="805"/>
      <c r="CE61" s="805">
        <f>'SAME1 Flight Tests 8-27-09'!BH39</f>
        <v>258.64706119544206</v>
      </c>
      <c r="CF61" s="1804">
        <f>'SAME1 Flight Tests 8-27-09'!BI39</f>
        <v>0.8599999999999719</v>
      </c>
      <c r="CG61" s="1804">
        <f>'SAME1 Flight Tests 8-27-09'!BJ39</f>
        <v>32</v>
      </c>
      <c r="CH61" s="1804">
        <f>'SAME1 Flight Tests 8-27-09'!BK39</f>
        <v>0</v>
      </c>
      <c r="CI61" s="1804">
        <f>'SAME1 Flight Tests 8-27-09'!BL39</f>
        <v>0.20012836021181463</v>
      </c>
      <c r="CJ61" s="1804">
        <f>'SAME1 Flight Tests 8-27-09'!BM39</f>
        <v>0.72806940021577404</v>
      </c>
      <c r="CK61" s="1804">
        <f>'SAME1 Flight Tests 8-27-09'!BN39</f>
        <v>0.99999464746307742</v>
      </c>
      <c r="CL61" s="2014"/>
      <c r="CM61" s="2"/>
      <c r="CN61" s="2"/>
      <c r="CO61" s="2"/>
      <c r="CP61" s="2"/>
      <c r="CQ61" s="2018"/>
    </row>
    <row r="62" spans="1:95" ht="16.5" customHeight="1" x14ac:dyDescent="0.25">
      <c r="A62" s="778">
        <v>1</v>
      </c>
      <c r="B62" s="779">
        <f>'SAME1 Flight Tests 8-27-09'!A41</f>
        <v>4</v>
      </c>
      <c r="C62" s="1805" t="str">
        <f>'SAME1 Flight Tests 8-27-09'!B41</f>
        <v>Lampwick</v>
      </c>
      <c r="D62" s="782"/>
      <c r="E62" s="779" t="str">
        <f>'SAME1 Flight Tests 8-27-09'!C41</f>
        <v>34 L</v>
      </c>
      <c r="F62" s="779">
        <f>'SAME1 Flight Tests 8-27-09'!D41</f>
        <v>3</v>
      </c>
      <c r="G62" s="779">
        <f>'SAME1 Flight Tests 8-27-09'!E41</f>
        <v>34</v>
      </c>
      <c r="H62" s="779" t="str">
        <f>'SAME1 Flight Tests 8-27-09'!F41</f>
        <v>lower flow (2)</v>
      </c>
      <c r="I62" s="779">
        <f>'SAME1 Flight Tests 8-27-09'!G41</f>
        <v>273</v>
      </c>
      <c r="J62" s="791">
        <f>'SAME1 Flight Tests 8-27-09'!H41</f>
        <v>39355</v>
      </c>
      <c r="K62" s="779">
        <f>'SAME1 Flight Tests 8-27-09'!I41</f>
        <v>0</v>
      </c>
      <c r="L62" s="779" t="str">
        <f>'SAME1 Flight Tests 8-27-09'!J41</f>
        <v>n</v>
      </c>
      <c r="M62" s="779" t="str">
        <f>'SAME1 Flight Tests 8-27-09'!K41</f>
        <v>n</v>
      </c>
      <c r="N62" s="779">
        <f>'SAME1 Flight Tests 8-27-09'!L41</f>
        <v>2</v>
      </c>
      <c r="O62" s="804">
        <f>'SAME1 Flight Tests 8-27-09'!M41</f>
        <v>1.2450000000000001</v>
      </c>
      <c r="P62" s="805">
        <f>'SAME1 Flight Tests 8-27-09'!N41</f>
        <v>60</v>
      </c>
      <c r="Q62" s="805">
        <f>'SAME1 Flight Tests 8-27-09'!O41</f>
        <v>11</v>
      </c>
      <c r="R62" s="805">
        <f>'SAME1 Flight Tests 8-27-09'!P41</f>
        <v>8</v>
      </c>
      <c r="S62" s="806"/>
      <c r="T62" s="806"/>
      <c r="U62" s="805">
        <f>'SAME1 Flight Tests 8-27-09'!Q41</f>
        <v>45.666666666666664</v>
      </c>
      <c r="V62" s="806"/>
      <c r="W62" s="806"/>
      <c r="X62" s="806"/>
      <c r="Y62" s="806"/>
      <c r="Z62" s="806"/>
      <c r="AA62" s="805" t="str">
        <f>'SAME1 Flight Tests 8-27-09'!R41</f>
        <v>y</v>
      </c>
      <c r="AB62" s="805" t="str">
        <f>'SAME1 Flight Tests 8-27-09'!S41</f>
        <v>y</v>
      </c>
      <c r="AC62" s="805">
        <f>'SAME1 Flight Tests 8-27-09'!T41</f>
        <v>1</v>
      </c>
      <c r="AD62" s="806"/>
      <c r="AE62" s="805">
        <f>'SAME1 Flight Tests 8-27-09'!U41</f>
        <v>10</v>
      </c>
      <c r="AF62" s="806"/>
      <c r="AG62" s="816">
        <f>'SAME1 Flight Tests 8-27-09'!V41</f>
        <v>3.852706928546E-2</v>
      </c>
      <c r="AH62" s="818">
        <f>'SAME1 Flight Tests 8-27-09'!W41</f>
        <v>0.45384257500294073</v>
      </c>
      <c r="AI62" s="806"/>
      <c r="AJ62" s="806"/>
      <c r="AK62" s="806"/>
      <c r="AL62" s="806"/>
      <c r="AM62" s="806"/>
      <c r="AN62" s="806"/>
      <c r="AO62" s="806"/>
      <c r="AP62" s="806"/>
      <c r="AQ62" s="806"/>
      <c r="AR62" s="806"/>
      <c r="AS62" s="806"/>
      <c r="AT62" s="806"/>
      <c r="AU62" s="805">
        <f>'SAME1 Flight Tests 8-27-09'!X41</f>
        <v>0.8</v>
      </c>
      <c r="AV62" s="820">
        <f>'SAME1 Flight Tests 8-27-09'!Y41</f>
        <v>3.322661500000001</v>
      </c>
      <c r="AW62" s="820">
        <f>'SAME1 Flight Tests 8-27-09'!Z41</f>
        <v>6.2472994999999996</v>
      </c>
      <c r="AX62" s="820">
        <f>'SAME1 Flight Tests 8-27-09'!AA41</f>
        <v>4.6678009999999999</v>
      </c>
      <c r="AY62" s="822"/>
      <c r="AZ62" s="822"/>
      <c r="BA62" s="820">
        <f>'SAME1 Flight Tests 8-27-09'!AC41</f>
        <v>4.8072664999999999</v>
      </c>
      <c r="BB62" s="822"/>
      <c r="BC62" s="822"/>
      <c r="BD62" s="820">
        <f>'SAME1 Flight Tests 8-27-09'!AB41</f>
        <v>5.6470329999999995</v>
      </c>
      <c r="BE62" s="820">
        <f>'SAME1 Flight Tests 8-27-09'!AD41</f>
        <v>4.6248480000000001</v>
      </c>
      <c r="BF62" s="826">
        <f>'SAME1 Flight Tests 8-27-09'!AE41</f>
        <v>31015</v>
      </c>
      <c r="BG62" s="806"/>
      <c r="BH62" s="806"/>
      <c r="BI62" s="805">
        <f>'SAME1 Flight Tests 8-27-09'!AF41</f>
        <v>12.873099999999999</v>
      </c>
      <c r="BJ62" s="805">
        <f>'SAME1 Flight Tests 8-27-09'!AG41</f>
        <v>29.414750000000005</v>
      </c>
      <c r="BK62" s="805">
        <f>'SAME1 Flight Tests 8-27-09'!AH41</f>
        <v>1.0221849999999995</v>
      </c>
      <c r="BL62" s="805">
        <f>'SAME1 Flight Tests 8-27-09'!AK41</f>
        <v>1162148.7250497313</v>
      </c>
      <c r="BM62" s="805">
        <f>'SAME1 Flight Tests 8-27-09'!AL41</f>
        <v>190.12985727339534</v>
      </c>
      <c r="BN62" s="806"/>
      <c r="BO62" s="805"/>
      <c r="BP62" s="806"/>
      <c r="BQ62" s="805">
        <f>'SAME1 Flight Tests 8-27-09'!AM41</f>
        <v>18.14754818881114</v>
      </c>
      <c r="BR62" s="816">
        <f>'SAME1 Flight Tests 8-27-09'!AP41</f>
        <v>0.16360200134045599</v>
      </c>
      <c r="BS62" s="816">
        <f>'SAME1 Flight Tests 8-27-09'!AQ41</f>
        <v>0.31119147379012313</v>
      </c>
      <c r="BT62" s="816"/>
      <c r="BU62" s="816">
        <f>'SAME1 Flight Tests 8-27-09'!AS41</f>
        <v>2.22967354965495</v>
      </c>
      <c r="BV62" s="816">
        <f>'SAME1 Flight Tests 8-27-09'!AT41</f>
        <v>0.11862304648393515</v>
      </c>
      <c r="BW62" s="807">
        <f>'SAME1 Flight Tests 8-27-09'!BB41</f>
        <v>1162148.7250497313</v>
      </c>
      <c r="BX62" s="807">
        <f>'SAME1 Flight Tests 8-27-09'!BC41</f>
        <v>1143633.3016544404</v>
      </c>
      <c r="BY62" s="807">
        <f>'SAME1 Flight Tests 8-27-09'!BD41</f>
        <v>1070606.0567281875</v>
      </c>
      <c r="BZ62" s="806"/>
      <c r="CA62" s="805">
        <f>'SAME1 Flight Tests 8-27-09'!BG41</f>
        <v>0.21935300429184537</v>
      </c>
      <c r="CB62" s="805">
        <f>'SAME1 Flight Tests 8-27-09'!BF41</f>
        <v>0.28000000000000003</v>
      </c>
      <c r="CC62" s="783"/>
      <c r="CD62" s="805"/>
      <c r="CE62" s="805">
        <f>'SAME1 Flight Tests 8-27-09'!BH41</f>
        <v>258.45198005359714</v>
      </c>
      <c r="CF62" s="1804">
        <f>'SAME1 Flight Tests 8-27-09'!BI41</f>
        <v>0.79999999999991189</v>
      </c>
      <c r="CG62" s="1804">
        <f>'SAME1 Flight Tests 8-27-09'!BJ41</f>
        <v>34</v>
      </c>
      <c r="CH62" s="1804">
        <f>'SAME1 Flight Tests 8-27-09'!BK41</f>
        <v>0</v>
      </c>
      <c r="CI62" s="1804">
        <f>'SAME1 Flight Tests 8-27-09'!BL41</f>
        <v>0.13610661141609853</v>
      </c>
      <c r="CJ62" s="1804">
        <f>'SAME1 Flight Tests 8-27-09'!BM41</f>
        <v>0.59987549089710435</v>
      </c>
      <c r="CK62" s="1804">
        <f>'SAME1 Flight Tests 8-27-09'!BN41</f>
        <v>0.99910975622327891</v>
      </c>
      <c r="CL62" s="2014"/>
      <c r="CM62" s="2"/>
      <c r="CN62" s="2"/>
      <c r="CO62" s="2"/>
      <c r="CP62" s="2"/>
      <c r="CQ62" s="2018"/>
    </row>
    <row r="63" spans="1:95" ht="16.5" customHeight="1" x14ac:dyDescent="0.25">
      <c r="A63" s="778">
        <v>1</v>
      </c>
      <c r="B63" s="779">
        <f>'SAME1 Flight Tests 8-27-09'!A63</f>
        <v>5</v>
      </c>
      <c r="C63" s="1805" t="str">
        <f>'SAME1 Flight Tests 8-27-09'!B63</f>
        <v>Lampwick</v>
      </c>
      <c r="D63" s="782"/>
      <c r="E63" s="779" t="str">
        <f>'SAME1 Flight Tests 8-27-09'!C63</f>
        <v>46 L</v>
      </c>
      <c r="F63" s="779">
        <f>'SAME1 Flight Tests 8-27-09'!D63</f>
        <v>3</v>
      </c>
      <c r="G63" s="779">
        <f>'SAME1 Flight Tests 8-27-09'!E63</f>
        <v>46</v>
      </c>
      <c r="H63" s="779" t="str">
        <f>'SAME1 Flight Tests 8-27-09'!F63</f>
        <v>high temp aging</v>
      </c>
      <c r="I63" s="779">
        <f>'SAME1 Flight Tests 8-27-09'!G63</f>
        <v>278</v>
      </c>
      <c r="J63" s="791">
        <f>'SAME1 Flight Tests 8-27-09'!H63</f>
        <v>39360</v>
      </c>
      <c r="K63" s="779">
        <f>'SAME1 Flight Tests 8-27-09'!I63</f>
        <v>0</v>
      </c>
      <c r="L63" s="779" t="str">
        <f>'SAME1 Flight Tests 8-27-09'!J63</f>
        <v>n</v>
      </c>
      <c r="M63" s="779" t="str">
        <f>'SAME1 Flight Tests 8-27-09'!K63</f>
        <v>n</v>
      </c>
      <c r="N63" s="779">
        <f>'SAME1 Flight Tests 8-27-09'!L63</f>
        <v>8</v>
      </c>
      <c r="O63" s="804">
        <f>'SAME1 Flight Tests 8-27-09'!M63</f>
        <v>1.32</v>
      </c>
      <c r="P63" s="805">
        <f>'SAME1 Flight Tests 8-27-09'!N63</f>
        <v>20</v>
      </c>
      <c r="Q63" s="805">
        <f>'SAME1 Flight Tests 8-27-09'!O63</f>
        <v>11</v>
      </c>
      <c r="R63" s="805">
        <f>'SAME1 Flight Tests 8-27-09'!P63</f>
        <v>8</v>
      </c>
      <c r="S63" s="806"/>
      <c r="T63" s="806"/>
      <c r="U63" s="805">
        <f>'SAME1 Flight Tests 8-27-09'!Q63</f>
        <v>82</v>
      </c>
      <c r="V63" s="806"/>
      <c r="W63" s="806"/>
      <c r="X63" s="806"/>
      <c r="Y63" s="806"/>
      <c r="Z63" s="806"/>
      <c r="AA63" s="805" t="str">
        <f>'SAME1 Flight Tests 8-27-09'!R63</f>
        <v>y</v>
      </c>
      <c r="AB63" s="805" t="str">
        <f>'SAME1 Flight Tests 8-27-09'!S63</f>
        <v>y</v>
      </c>
      <c r="AC63" s="805">
        <f>'SAME1 Flight Tests 8-27-09'!T63</f>
        <v>1</v>
      </c>
      <c r="AD63" s="806"/>
      <c r="AE63" s="805">
        <f>'SAME1 Flight Tests 8-27-09'!U63</f>
        <v>10</v>
      </c>
      <c r="AF63" s="806"/>
      <c r="AG63" s="816">
        <f>'SAME1 Flight Tests 8-27-09'!V63</f>
        <v>3.852706928546E-2</v>
      </c>
      <c r="AH63" s="818">
        <f>'SAME1 Flight Tests 8-27-09'!W63</f>
        <v>0.37362618264053032</v>
      </c>
      <c r="AI63" s="806"/>
      <c r="AJ63" s="806"/>
      <c r="AK63" s="806"/>
      <c r="AL63" s="806"/>
      <c r="AM63" s="806"/>
      <c r="AN63" s="806"/>
      <c r="AO63" s="806"/>
      <c r="AP63" s="806"/>
      <c r="AQ63" s="806"/>
      <c r="AR63" s="806"/>
      <c r="AS63" s="806"/>
      <c r="AT63" s="806"/>
      <c r="AU63" s="805">
        <f>'SAME1 Flight Tests 8-27-09'!X63</f>
        <v>1.42</v>
      </c>
      <c r="AV63" s="820">
        <f>'SAME1 Flight Tests 8-27-09'!Y63</f>
        <v>3.3276659999999998</v>
      </c>
      <c r="AW63" s="820">
        <f>'SAME1 Flight Tests 8-27-09'!Z63</f>
        <v>6.2510685000000006</v>
      </c>
      <c r="AX63" s="820">
        <f>'SAME1 Flight Tests 8-27-09'!AA63</f>
        <v>-7.6293924999999989E-4</v>
      </c>
      <c r="AY63" s="822"/>
      <c r="AZ63" s="822"/>
      <c r="BA63" s="820">
        <f>'SAME1 Flight Tests 8-27-09'!AC63</f>
        <v>4.8711089999999997</v>
      </c>
      <c r="BB63" s="822"/>
      <c r="BC63" s="822"/>
      <c r="BD63" s="820">
        <f>'SAME1 Flight Tests 8-27-09'!AB63</f>
        <v>6.5386664999999997</v>
      </c>
      <c r="BE63" s="820">
        <f>'SAME1 Flight Tests 8-27-09'!AD63</f>
        <v>4.6788790000000002</v>
      </c>
      <c r="BF63" s="826">
        <f>'SAME1 Flight Tests 8-27-09'!AE63</f>
        <v>39755</v>
      </c>
      <c r="BG63" s="806"/>
      <c r="BH63" s="806"/>
      <c r="BI63" s="805">
        <f>'SAME1 Flight Tests 8-27-09'!AF63</f>
        <v>27.512100000000004</v>
      </c>
      <c r="BJ63" s="805">
        <f>'SAME1 Flight Tests 8-27-09'!AG63</f>
        <v>46.162449999999993</v>
      </c>
      <c r="BK63" s="805">
        <f>'SAME1 Flight Tests 8-27-09'!AH63</f>
        <v>1.8597874999999995</v>
      </c>
      <c r="BL63" s="805">
        <f>'SAME1 Flight Tests 8-27-09'!AK63</f>
        <v>1507678.3447922845</v>
      </c>
      <c r="BM63" s="805">
        <f>'SAME1 Flight Tests 8-27-09'!AL63</f>
        <v>404.03706967599447</v>
      </c>
      <c r="BN63" s="806"/>
      <c r="BO63" s="805"/>
      <c r="BP63" s="806"/>
      <c r="BQ63" s="805">
        <f>'SAME1 Flight Tests 8-27-09'!AM63</f>
        <v>34.594700801350811</v>
      </c>
      <c r="BR63" s="816">
        <f>'SAME1 Flight Tests 8-27-09'!AP63</f>
        <v>0.26798625255286757</v>
      </c>
      <c r="BS63" s="816">
        <f>'SAME1 Flight Tests 8-27-09'!AQ63</f>
        <v>0.35374218369207788</v>
      </c>
      <c r="BT63" s="816"/>
      <c r="BU63" s="816">
        <f>'SAME1 Flight Tests 8-27-09'!AS63</f>
        <v>1.69368833526457</v>
      </c>
      <c r="BV63" s="816">
        <f>'SAME1 Flight Tests 8-27-09'!AT63</f>
        <v>0.23325198445905801</v>
      </c>
      <c r="BW63" s="807">
        <f>'SAME1 Flight Tests 8-27-09'!BB63</f>
        <v>1507678.3447922845</v>
      </c>
      <c r="BX63" s="807">
        <f>'SAME1 Flight Tests 8-27-09'!BC63</f>
        <v>1483945.2912027379</v>
      </c>
      <c r="BY63" s="807">
        <f>'SAME1 Flight Tests 8-27-09'!BD63</f>
        <v>1381320.4718658524</v>
      </c>
      <c r="BZ63" s="806"/>
      <c r="CA63" s="805">
        <f>'SAME1 Flight Tests 8-27-09'!BG63</f>
        <v>0.39909603004291833</v>
      </c>
      <c r="CB63" s="805">
        <f>'SAME1 Flight Tests 8-27-09'!BF63</f>
        <v>0.28000000000000003</v>
      </c>
      <c r="CC63" s="783"/>
      <c r="CD63" s="805"/>
      <c r="CE63" s="805">
        <f>'SAME1 Flight Tests 8-27-09'!BH63</f>
        <v>343.55957860374446</v>
      </c>
      <c r="CF63" s="1804">
        <f>'SAME1 Flight Tests 8-27-09'!BI63</f>
        <v>1.4199999999999768</v>
      </c>
      <c r="CG63" s="1804">
        <f>'SAME1 Flight Tests 8-27-09'!BJ63</f>
        <v>46</v>
      </c>
      <c r="CH63" s="1804">
        <f>'SAME1 Flight Tests 8-27-09'!BK63</f>
        <v>0</v>
      </c>
      <c r="CI63" s="1804">
        <f>'SAME1 Flight Tests 8-27-09'!BL63</f>
        <v>0.1461747921183861</v>
      </c>
      <c r="CJ63" s="1804">
        <f>'SAME1 Flight Tests 8-27-09'!BM63</f>
        <v>0.88137152802691288</v>
      </c>
      <c r="CK63" s="1804">
        <f>'SAME1 Flight Tests 8-27-09'!BN63</f>
        <v>0.99999998586774153</v>
      </c>
      <c r="CL63" s="2014"/>
      <c r="CM63" s="2"/>
      <c r="CN63" s="2"/>
      <c r="CO63" s="2"/>
      <c r="CP63" s="2"/>
      <c r="CQ63" s="2018"/>
    </row>
    <row r="64" spans="1:95" ht="16.5" hidden="1" customHeight="1" x14ac:dyDescent="0.25">
      <c r="A64" s="778">
        <v>1</v>
      </c>
      <c r="B64" s="779">
        <f>'SAME1 Flight Tests 8-27-09'!A64</f>
        <v>5</v>
      </c>
      <c r="C64" s="1805" t="str">
        <f>'SAME1 Flight Tests 8-27-09'!B64</f>
        <v>Lampwick</v>
      </c>
      <c r="D64" s="782"/>
      <c r="E64" s="779" t="str">
        <f>'SAME1 Flight Tests 8-27-09'!C64</f>
        <v>46 La</v>
      </c>
      <c r="F64" s="779">
        <f>'SAME1 Flight Tests 8-27-09'!D64</f>
        <v>3</v>
      </c>
      <c r="G64" s="779" t="str">
        <f>'SAME1 Flight Tests 8-27-09'!E64</f>
        <v>46a</v>
      </c>
      <c r="H64" s="779" t="str">
        <f>'SAME1 Flight Tests 8-27-09'!F64</f>
        <v>aging</v>
      </c>
      <c r="I64" s="779">
        <f>'SAME1 Flight Tests 8-27-09'!G64</f>
        <v>278</v>
      </c>
      <c r="J64" s="791">
        <f>'SAME1 Flight Tests 8-27-09'!H64</f>
        <v>39360</v>
      </c>
      <c r="K64" s="779">
        <f>'SAME1 Flight Tests 8-27-09'!I64</f>
        <v>0</v>
      </c>
      <c r="L64" s="779" t="str">
        <f>'SAME1 Flight Tests 8-27-09'!J64</f>
        <v>n</v>
      </c>
      <c r="M64" s="779" t="str">
        <f>'SAME1 Flight Tests 8-27-09'!K64</f>
        <v>n</v>
      </c>
      <c r="N64" s="779">
        <f>'SAME1 Flight Tests 8-27-09'!L64</f>
        <v>8</v>
      </c>
      <c r="O64" s="804">
        <f>'SAME1 Flight Tests 8-27-09'!M64</f>
        <v>1.32</v>
      </c>
      <c r="P64" s="805">
        <f>'SAME1 Flight Tests 8-27-09'!N64</f>
        <v>20</v>
      </c>
      <c r="Q64" s="805">
        <f>'SAME1 Flight Tests 8-27-09'!O64</f>
        <v>1800</v>
      </c>
      <c r="R64" s="805">
        <f>'SAME1 Flight Tests 8-27-09'!P64</f>
        <v>8</v>
      </c>
      <c r="S64" s="806"/>
      <c r="T64" s="806"/>
      <c r="U64" s="805">
        <f>'SAME1 Flight Tests 8-27-09'!Q64</f>
        <v>1963.6666666666667</v>
      </c>
      <c r="V64" s="806"/>
      <c r="W64" s="806"/>
      <c r="X64" s="806"/>
      <c r="Y64" s="806"/>
      <c r="Z64" s="806"/>
      <c r="AA64" s="805" t="str">
        <f>'SAME1 Flight Tests 8-27-09'!R64</f>
        <v>y</v>
      </c>
      <c r="AB64" s="805" t="str">
        <f>'SAME1 Flight Tests 8-27-09'!S64</f>
        <v>y</v>
      </c>
      <c r="AC64" s="805">
        <f>'SAME1 Flight Tests 8-27-09'!T64</f>
        <v>1</v>
      </c>
      <c r="AD64" s="806"/>
      <c r="AE64" s="805">
        <f>'SAME1 Flight Tests 8-27-09'!U64</f>
        <v>10</v>
      </c>
      <c r="AF64" s="806"/>
      <c r="AG64" s="816">
        <f>'SAME1 Flight Tests 8-27-09'!V64</f>
        <v>3.852706928546E-2</v>
      </c>
      <c r="AH64" s="818">
        <f>'SAME1 Flight Tests 8-27-09'!W64</f>
        <v>0.37858220684754784</v>
      </c>
      <c r="AI64" s="806"/>
      <c r="AJ64" s="806"/>
      <c r="AK64" s="806"/>
      <c r="AL64" s="806"/>
      <c r="AM64" s="806"/>
      <c r="AN64" s="806"/>
      <c r="AO64" s="806"/>
      <c r="AP64" s="806"/>
      <c r="AQ64" s="806"/>
      <c r="AR64" s="806"/>
      <c r="AS64" s="806"/>
      <c r="AT64" s="806"/>
      <c r="AU64" s="805">
        <f>'SAME1 Flight Tests 8-27-09'!X64</f>
        <v>1.42</v>
      </c>
      <c r="AV64" s="820">
        <f>'SAME1 Flight Tests 8-27-09'!Y64</f>
        <v>3.3119959999999997</v>
      </c>
      <c r="AW64" s="820">
        <f>'SAME1 Flight Tests 8-27-09'!Z64</f>
        <v>6.2547760000000006</v>
      </c>
      <c r="AX64" s="820">
        <f>'SAME1 Flight Tests 8-27-09'!AA64</f>
        <v>-4.5776364999999992E-4</v>
      </c>
      <c r="AY64" s="822"/>
      <c r="AZ64" s="822"/>
      <c r="BA64" s="820">
        <f>'SAME1 Flight Tests 8-27-09'!AC64</f>
        <v>4.8867345000000011</v>
      </c>
      <c r="BB64" s="822"/>
      <c r="BC64" s="822"/>
      <c r="BD64" s="820">
        <f>'SAME1 Flight Tests 8-27-09'!AB64</f>
        <v>5.7651214999999985</v>
      </c>
      <c r="BE64" s="820">
        <f>'SAME1 Flight Tests 8-27-09'!AD64</f>
        <v>4.7017509999999989</v>
      </c>
      <c r="BF64" s="826">
        <f>'SAME1 Flight Tests 8-27-09'!AE64</f>
        <v>15745</v>
      </c>
      <c r="BG64" s="806"/>
      <c r="BH64" s="806"/>
      <c r="BI64" s="805">
        <f>'SAME1 Flight Tests 8-27-09'!AF64</f>
        <v>27.556799999999999</v>
      </c>
      <c r="BJ64" s="805">
        <f>'SAME1 Flight Tests 8-27-09'!AG64</f>
        <v>46.382450000000006</v>
      </c>
      <c r="BK64" s="805">
        <f>'SAME1 Flight Tests 8-27-09'!AH64</f>
        <v>1.0633704999999996</v>
      </c>
      <c r="BL64" s="805">
        <f>'SAME1 Flight Tests 8-27-09'!AK64</f>
        <v>577492.72038184176</v>
      </c>
      <c r="BM64" s="805">
        <f>'SAME1 Flight Tests 8-27-09'!AL64</f>
        <v>199.06246731712528</v>
      </c>
      <c r="BN64" s="806"/>
      <c r="BO64" s="805"/>
      <c r="BP64" s="806"/>
      <c r="BQ64" s="805">
        <f>'SAME1 Flight Tests 8-27-09'!AM64</f>
        <v>34.304533507117</v>
      </c>
      <c r="BR64" s="816">
        <f>'SAME1 Flight Tests 8-27-09'!AP64</f>
        <v>0.34470125820028336</v>
      </c>
      <c r="BS64" s="816">
        <f>'SAME1 Flight Tests 8-27-09'!AQ64</f>
        <v>0.48556852213690521</v>
      </c>
      <c r="BT64" s="816"/>
      <c r="BU64" s="816">
        <f>'SAME1 Flight Tests 8-27-09'!AS64</f>
        <v>1.7956311049383042</v>
      </c>
      <c r="BV64" s="816">
        <f>'SAME1 Flight Tests 8-27-09'!AT64</f>
        <v>0.29042837201600924</v>
      </c>
      <c r="BW64" s="807">
        <f>'SAME1 Flight Tests 8-27-09'!BB64</f>
        <v>577492.72038184176</v>
      </c>
      <c r="BX64" s="807">
        <f>'SAME1 Flight Tests 8-27-09'!BC64</f>
        <v>568093.22525500471</v>
      </c>
      <c r="BY64" s="807">
        <f>'SAME1 Flight Tests 8-27-09'!BD64</f>
        <v>537260.83787047281</v>
      </c>
      <c r="BZ64" s="806"/>
      <c r="CA64" s="805">
        <f>'SAME1 Flight Tests 8-27-09'!BG64</f>
        <v>0.22819109442060076</v>
      </c>
      <c r="CB64" s="805">
        <f>'SAME1 Flight Tests 8-27-09'!BF64</f>
        <v>0.28000000000000003</v>
      </c>
      <c r="CC64" s="783"/>
      <c r="CD64" s="805"/>
      <c r="CE64" s="805">
        <f>'SAME1 Flight Tests 8-27-09'!BH64</f>
        <v>343.55957860374446</v>
      </c>
      <c r="CF64" s="1804">
        <f>'SAME1 Flight Tests 8-27-09'!BI64</f>
        <v>1.4199999999999768</v>
      </c>
      <c r="CG64" s="1804">
        <f>'SAME1 Flight Tests 8-27-09'!BJ64</f>
        <v>46</v>
      </c>
      <c r="CH64" s="1804">
        <f>'SAME1 Flight Tests 8-27-09'!BK64</f>
        <v>0</v>
      </c>
      <c r="CI64" s="1804">
        <f>'SAME1 Flight Tests 8-27-09'!BL64</f>
        <v>0.14494873312866574</v>
      </c>
      <c r="CJ64" s="1804">
        <f>'SAME1 Flight Tests 8-27-09'!BM64</f>
        <v>0.63913376649286679</v>
      </c>
      <c r="CK64" s="1804">
        <f>'SAME1 Flight Tests 8-27-09'!BN64</f>
        <v>0.99999105788191622</v>
      </c>
      <c r="CL64" s="2014"/>
      <c r="CM64" s="2"/>
      <c r="CN64" s="2"/>
      <c r="CO64" s="2"/>
      <c r="CP64" s="2"/>
      <c r="CQ64" s="2018"/>
    </row>
    <row r="65" spans="1:95" s="11" customFormat="1" ht="16.5" customHeight="1" x14ac:dyDescent="0.2">
      <c r="A65" s="780">
        <v>2</v>
      </c>
      <c r="B65" s="784">
        <f>'SAME R Results'!A4</f>
        <v>1</v>
      </c>
      <c r="C65" s="1806" t="str">
        <f>'SAME R Results'!B4</f>
        <v>Lampwick</v>
      </c>
      <c r="D65" s="784" t="str">
        <f>'SAME R Results'!C4</f>
        <v>L13</v>
      </c>
      <c r="E65" s="784" t="str">
        <f>'SAME R Results'!D4</f>
        <v>2L</v>
      </c>
      <c r="F65" s="784">
        <f>'SAME R Results'!E4</f>
        <v>2</v>
      </c>
      <c r="G65" s="784">
        <f>'SAME R Results'!F4</f>
        <v>49</v>
      </c>
      <c r="H65" s="785" t="str">
        <f>'SAME R Results'!G4</f>
        <v>Baseline High RT/R0</v>
      </c>
      <c r="I65" s="784" t="str">
        <f>'SAME R Results'!H4</f>
        <v>200 11:00</v>
      </c>
      <c r="J65" s="786">
        <f>'SAME R Results'!I4</f>
        <v>40378.291666666664</v>
      </c>
      <c r="K65" s="784">
        <f>'SAME R Results'!J4</f>
        <v>0</v>
      </c>
      <c r="L65" s="788"/>
      <c r="M65" s="788"/>
      <c r="N65" s="784">
        <f>'SAME R Results'!K4</f>
        <v>8</v>
      </c>
      <c r="O65" s="793">
        <f>'SAME R Results'!L4</f>
        <v>1.2514430209035738</v>
      </c>
      <c r="P65" s="784">
        <f>'SAME R Results'!M4</f>
        <v>60</v>
      </c>
      <c r="Q65" s="784">
        <f>'SAME R Results'!N4</f>
        <v>11</v>
      </c>
      <c r="R65" s="784">
        <f>'SAME R Results'!O4</f>
        <v>8</v>
      </c>
      <c r="S65" s="784" t="str">
        <f>'SAME R Results'!P4</f>
        <v>n</v>
      </c>
      <c r="T65" s="784">
        <f>'SAME R Results'!Q4</f>
        <v>0</v>
      </c>
      <c r="U65" s="784">
        <f>'SAME R Results'!R4</f>
        <v>51.4</v>
      </c>
      <c r="V65" s="784" t="str">
        <f>'SAME R Results'!S4</f>
        <v>y</v>
      </c>
      <c r="W65" s="784">
        <f>'SAME R Results'!T4</f>
        <v>90</v>
      </c>
      <c r="X65" s="784" t="str">
        <f>'SAME R Results'!U4</f>
        <v>n</v>
      </c>
      <c r="Y65" s="784" t="str">
        <f>'SAME R Results'!V4</f>
        <v>y</v>
      </c>
      <c r="Z65" s="784" t="str">
        <f>'SAME R Results'!W4</f>
        <v>y</v>
      </c>
      <c r="AA65" s="784" t="str">
        <f>'SAME R Results'!X4</f>
        <v>y</v>
      </c>
      <c r="AB65" s="784" t="str">
        <f>'SAME R Results'!Y4</f>
        <v>y</v>
      </c>
      <c r="AC65" s="789"/>
      <c r="AD65" s="784" t="str">
        <f>'SAME R Results'!Z4</f>
        <v>y</v>
      </c>
      <c r="AE65" s="784">
        <f>'SAME R Results'!AA4</f>
        <v>10</v>
      </c>
      <c r="AF65" s="784" t="str">
        <f>'SAME R Results'!AB4</f>
        <v>y</v>
      </c>
      <c r="AG65" s="817">
        <f>'SAME R Results'!AC4</f>
        <v>3.852706928546E-2</v>
      </c>
      <c r="AH65" s="819">
        <f>'SAME R Results'!AD4</f>
        <v>0</v>
      </c>
      <c r="AI65" s="784">
        <f>'SAME R Results'!AE4</f>
        <v>0</v>
      </c>
      <c r="AJ65" s="784">
        <f>'SAME R Results'!AF4</f>
        <v>0</v>
      </c>
      <c r="AK65" s="784">
        <f>'SAME R Results'!AG4</f>
        <v>0</v>
      </c>
      <c r="AL65" s="784">
        <f>'SAME R Results'!AH4</f>
        <v>0</v>
      </c>
      <c r="AM65" s="784">
        <f>'SAME R Results'!AI4</f>
        <v>0</v>
      </c>
      <c r="AN65" s="784">
        <f>'SAME R Results'!AJ4</f>
        <v>0</v>
      </c>
      <c r="AO65" s="784">
        <f>'SAME R Results'!AK4</f>
        <v>0</v>
      </c>
      <c r="AP65" s="784">
        <f>'SAME R Results'!AL4</f>
        <v>0</v>
      </c>
      <c r="AQ65" s="784">
        <f>'SAME R Results'!AM4</f>
        <v>0</v>
      </c>
      <c r="AR65" s="817">
        <f>'SAME R Results'!AN4</f>
        <v>0</v>
      </c>
      <c r="AS65" s="819">
        <f>'SAME R Results'!AO4</f>
        <v>0</v>
      </c>
      <c r="AT65" s="784">
        <f>'SAME R Results'!AP4</f>
        <v>0</v>
      </c>
      <c r="AU65" s="789"/>
      <c r="AV65" s="821">
        <f>'SAME R Results'!AQ4</f>
        <v>0</v>
      </c>
      <c r="AW65" s="821">
        <f>'SAME R Results'!AR4</f>
        <v>6.2560000000000002</v>
      </c>
      <c r="AX65" s="821">
        <f>'SAME R Results'!AS4</f>
        <v>0</v>
      </c>
      <c r="AY65" s="821">
        <f>'SAME R Results'!AT4</f>
        <v>0</v>
      </c>
      <c r="AZ65" s="824"/>
      <c r="BA65" s="824"/>
      <c r="BB65" s="821">
        <f>'SAME R Results'!AU4</f>
        <v>0.7695616999999999</v>
      </c>
      <c r="BC65" s="821">
        <f>'SAME R Results'!AV4</f>
        <v>2.6800000000000001E-2</v>
      </c>
      <c r="BD65" s="821">
        <f>'SAME R Results'!AW4</f>
        <v>6.5377960000000002</v>
      </c>
      <c r="BE65" s="821">
        <f>'SAME R Results'!AX4</f>
        <v>4.6396940000000004</v>
      </c>
      <c r="BF65" s="827">
        <f>'SAME R Results'!AY4</f>
        <v>71280</v>
      </c>
      <c r="BG65" s="784">
        <f>'SAME R Results'!AZ4</f>
        <v>0.92272894999999999</v>
      </c>
      <c r="BH65" s="784">
        <f>'SAME R Results'!BA4</f>
        <v>8.2000000000000003E-2</v>
      </c>
      <c r="BI65" s="789"/>
      <c r="BJ65" s="784">
        <f>'SAME R Results'!BB4</f>
        <v>47.296599999999998</v>
      </c>
      <c r="BK65" s="784">
        <f>'SAME R Results'!BC4</f>
        <v>1.8981019999999997</v>
      </c>
      <c r="BL65" s="784">
        <f>'SAME R Results'!BD4</f>
        <v>2819890.7109968318</v>
      </c>
      <c r="BM65" s="784">
        <f>'SAME R Results'!BE4</f>
        <v>421.19638693020511</v>
      </c>
      <c r="BN65" s="784">
        <f>'SAME R Results'!BF4</f>
        <v>1.9476177736518814</v>
      </c>
      <c r="BO65" s="784">
        <f>'SAME R Results'!BG4</f>
        <v>0.55112516095124597</v>
      </c>
      <c r="BP65" s="789"/>
      <c r="BQ65" s="784">
        <f>'SAME R Results'!BH4</f>
        <v>34.559212052422055</v>
      </c>
      <c r="BR65" s="817">
        <f>'SAME R Results'!BI4</f>
        <v>0.14936620957955926</v>
      </c>
      <c r="BS65" s="817">
        <f>'SAME R Results'!BJ4</f>
        <v>0.28605155365931773</v>
      </c>
      <c r="BT65" s="817">
        <f>'SAME R Results'!BL4</f>
        <v>3.5338937715895229</v>
      </c>
      <c r="BU65" s="817">
        <f>'SAME R Results'!BM4</f>
        <v>2.2391217870301241</v>
      </c>
      <c r="BV65" s="817">
        <f>'SAME R Results'!BN4</f>
        <v>0.10793353093663659</v>
      </c>
      <c r="BW65" s="784">
        <f>'SAME R Results'!BO4</f>
        <v>2819890.7109968318</v>
      </c>
      <c r="BX65" s="784">
        <f>'SAME R Results'!BP4</f>
        <v>2777337.7727535195</v>
      </c>
      <c r="BY65" s="784">
        <f>'SAME R Results'!BQ4</f>
        <v>2535008.0400966033</v>
      </c>
      <c r="BZ65" s="784">
        <f>'SAME R Results'!BR4</f>
        <v>421.19638693020511</v>
      </c>
      <c r="CA65" s="784">
        <f>'SAME R Results'!BS4</f>
        <v>0.42131359318121275</v>
      </c>
      <c r="CB65" s="784">
        <f>'SAME R Results'!BT4</f>
        <v>0.28000000000000003</v>
      </c>
      <c r="CC65" s="784">
        <f>'SAME R Results'!BV4</f>
        <v>2.6096116281102395</v>
      </c>
      <c r="CD65" s="880">
        <f>'SAME R Results'!BW4</f>
        <v>1</v>
      </c>
      <c r="CE65" s="1086">
        <f>'SAME R Results'!BZ4</f>
        <v>268.93865858906793</v>
      </c>
      <c r="CF65" s="1777">
        <f>'SAME R Results'!CA4</f>
        <v>0</v>
      </c>
      <c r="CG65" s="1777">
        <f>'SAME R Results'!CB4</f>
        <v>0</v>
      </c>
      <c r="CH65" s="1777">
        <f>'SAME R Results'!CC4</f>
        <v>0</v>
      </c>
      <c r="CI65" s="1777">
        <f>'SAME R Results'!CD4</f>
        <v>0</v>
      </c>
      <c r="CJ65" s="1777"/>
      <c r="CK65" s="1777"/>
      <c r="CL65" s="2015">
        <f>'SAME R Results'!CI4</f>
        <v>4</v>
      </c>
      <c r="CM65" s="2015" t="str">
        <f>'SAME R Results'!CJ4</f>
        <v>Lampwick</v>
      </c>
      <c r="CN65" s="2016">
        <f>'SAME R Results'!CK4</f>
        <v>0.14936620957955926</v>
      </c>
      <c r="CO65" s="2016">
        <f>'SAME R Results'!CL4</f>
        <v>5.6355965833294636E-2</v>
      </c>
      <c r="CP65" s="2016">
        <f>'SAME R Results'!CM4</f>
        <v>3.6325575930246212E-2</v>
      </c>
      <c r="CQ65" s="2020"/>
    </row>
    <row r="66" spans="1:95" ht="16.5" customHeight="1" x14ac:dyDescent="0.2">
      <c r="A66" s="780">
        <v>2</v>
      </c>
      <c r="B66" s="784">
        <f>'SAME R Results'!A11</f>
        <v>2</v>
      </c>
      <c r="C66" s="1806" t="str">
        <f>'SAME R Results'!B11</f>
        <v>Lampwick</v>
      </c>
      <c r="D66" s="784" t="str">
        <f>'SAME R Results'!C11</f>
        <v>L14</v>
      </c>
      <c r="E66" s="784" t="str">
        <f>'SAME R Results'!D11</f>
        <v>7L</v>
      </c>
      <c r="F66" s="784">
        <f>'SAME R Results'!E11</f>
        <v>3</v>
      </c>
      <c r="G66" s="784">
        <f>'SAME R Results'!F11</f>
        <v>54</v>
      </c>
      <c r="H66" s="785" t="str">
        <f>'SAME R Results'!G11</f>
        <v>Baseline</v>
      </c>
      <c r="I66" s="784">
        <f>'SAME R Results'!H11</f>
        <v>210</v>
      </c>
      <c r="J66" s="786">
        <f>'SAME R Results'!I11</f>
        <v>40388</v>
      </c>
      <c r="K66" s="784">
        <f>'SAME R Results'!J11</f>
        <v>0</v>
      </c>
      <c r="L66" s="788"/>
      <c r="M66" s="788"/>
      <c r="N66" s="784">
        <f>'SAME R Results'!K11</f>
        <v>8.1</v>
      </c>
      <c r="O66" s="793">
        <f>'SAME R Results'!L11</f>
        <v>1.2450000000000001</v>
      </c>
      <c r="P66" s="784">
        <f>'SAME R Results'!M11</f>
        <v>60</v>
      </c>
      <c r="Q66" s="784">
        <f>'SAME R Results'!N11</f>
        <v>11</v>
      </c>
      <c r="R66" s="784">
        <f>'SAME R Results'!O11</f>
        <v>8</v>
      </c>
      <c r="S66" s="784" t="str">
        <f>'SAME R Results'!P11</f>
        <v>n</v>
      </c>
      <c r="T66" s="784" t="str">
        <f>'SAME R Results'!Q11</f>
        <v>n</v>
      </c>
      <c r="U66" s="784">
        <f>'SAME R Results'!R11</f>
        <v>56.8</v>
      </c>
      <c r="V66" s="784" t="str">
        <f>'SAME R Results'!S11</f>
        <v>y</v>
      </c>
      <c r="W66" s="784">
        <f>'SAME R Results'!T11</f>
        <v>120</v>
      </c>
      <c r="X66" s="784" t="str">
        <f>'SAME R Results'!U11</f>
        <v>n</v>
      </c>
      <c r="Y66" s="784" t="str">
        <f>'SAME R Results'!V11</f>
        <v>n</v>
      </c>
      <c r="Z66" s="784" t="str">
        <f>'SAME R Results'!W11</f>
        <v>y</v>
      </c>
      <c r="AA66" s="784" t="str">
        <f>'SAME R Results'!X11</f>
        <v>n</v>
      </c>
      <c r="AB66" s="784" t="str">
        <f>'SAME R Results'!Y11</f>
        <v>y</v>
      </c>
      <c r="AC66" s="789"/>
      <c r="AD66" s="784" t="str">
        <f>'SAME R Results'!Z11</f>
        <v>y</v>
      </c>
      <c r="AE66" s="784">
        <f>'SAME R Results'!AA11</f>
        <v>10</v>
      </c>
      <c r="AF66" s="784" t="str">
        <f>'SAME R Results'!AB11</f>
        <v>y</v>
      </c>
      <c r="AG66" s="817">
        <f>'SAME R Results'!AC11</f>
        <v>3.852706928546E-2</v>
      </c>
      <c r="AH66" s="819">
        <f>'SAME R Results'!AD11</f>
        <v>0</v>
      </c>
      <c r="AI66" s="784">
        <f>'SAME R Results'!AE11</f>
        <v>0</v>
      </c>
      <c r="AJ66" s="784">
        <f>'SAME R Results'!AF11</f>
        <v>0</v>
      </c>
      <c r="AK66" s="784">
        <f>'SAME R Results'!AG11</f>
        <v>0</v>
      </c>
      <c r="AL66" s="784">
        <f>'SAME R Results'!AH11</f>
        <v>0</v>
      </c>
      <c r="AM66" s="784">
        <f>'SAME R Results'!AI11</f>
        <v>0</v>
      </c>
      <c r="AN66" s="784">
        <f>'SAME R Results'!AJ11</f>
        <v>0</v>
      </c>
      <c r="AO66" s="784">
        <f>'SAME R Results'!AK11</f>
        <v>0</v>
      </c>
      <c r="AP66" s="784">
        <f>'SAME R Results'!AL11</f>
        <v>0</v>
      </c>
      <c r="AQ66" s="784">
        <f>'SAME R Results'!AM11</f>
        <v>0</v>
      </c>
      <c r="AR66" s="817">
        <f>'SAME R Results'!AN11</f>
        <v>0</v>
      </c>
      <c r="AS66" s="819">
        <f>'SAME R Results'!AO11</f>
        <v>0</v>
      </c>
      <c r="AT66" s="784">
        <f>'SAME R Results'!AP11</f>
        <v>0</v>
      </c>
      <c r="AU66" s="789"/>
      <c r="AV66" s="821">
        <f>'SAME R Results'!AQ11</f>
        <v>0</v>
      </c>
      <c r="AW66" s="821">
        <f>'SAME R Results'!AR11</f>
        <v>6.2525025000000003</v>
      </c>
      <c r="AX66" s="821">
        <f>'SAME R Results'!AS11</f>
        <v>0</v>
      </c>
      <c r="AY66" s="821">
        <f>'SAME R Results'!AT11</f>
        <v>0</v>
      </c>
      <c r="AZ66" s="824"/>
      <c r="BA66" s="824"/>
      <c r="BB66" s="821">
        <f>'SAME R Results'!AU11</f>
        <v>0</v>
      </c>
      <c r="BC66" s="821">
        <f>'SAME R Results'!AV11</f>
        <v>0</v>
      </c>
      <c r="BD66" s="821">
        <f>'SAME R Results'!AW11</f>
        <v>6.3695219999999999</v>
      </c>
      <c r="BE66" s="821">
        <f>'SAME R Results'!AX11</f>
        <v>4.7034919999999989</v>
      </c>
      <c r="BF66" s="827">
        <f>'SAME R Results'!AY11</f>
        <v>79925</v>
      </c>
      <c r="BG66" s="784">
        <f>'SAME R Results'!AZ11</f>
        <v>0</v>
      </c>
      <c r="BH66" s="784">
        <f>'SAME R Results'!BA11</f>
        <v>0</v>
      </c>
      <c r="BI66" s="789"/>
      <c r="BJ66" s="784">
        <f>'SAME R Results'!BB11</f>
        <v>34.255299999999998</v>
      </c>
      <c r="BK66" s="784">
        <f>'SAME R Results'!BC11</f>
        <v>1.666030000000001</v>
      </c>
      <c r="BL66" s="784">
        <f>'SAME R Results'!BD11</f>
        <v>3197761.8213616745</v>
      </c>
      <c r="BM66" s="784">
        <f>'SAME R Results'!BE11</f>
        <v>350.55685968846421</v>
      </c>
      <c r="BN66" s="784">
        <f>'SAME R Results'!BF11</f>
        <v>0</v>
      </c>
      <c r="BO66" s="784">
        <f>'SAME R Results'!BG11</f>
        <v>0</v>
      </c>
      <c r="BP66" s="789"/>
      <c r="BQ66" s="784">
        <f>'SAME R Results'!BH11</f>
        <v>26.963747165480513</v>
      </c>
      <c r="BR66" s="817">
        <f>'SAME R Results'!BI11</f>
        <v>0.10962569424235284</v>
      </c>
      <c r="BS66" s="817">
        <f>'SAME R Results'!BJ11</f>
        <v>0.25252933607121358</v>
      </c>
      <c r="BT66" s="817">
        <f>'SAME R Results'!BL11</f>
        <v>0</v>
      </c>
      <c r="BU66" s="817">
        <f>'SAME R Results'!BM11</f>
        <v>2.492996586982887</v>
      </c>
      <c r="BV66" s="817">
        <f>'SAME R Results'!BN11</f>
        <v>7.2229168713861147E-2</v>
      </c>
      <c r="BW66" s="784">
        <f>'SAME R Results'!BO11</f>
        <v>3197761.8213616745</v>
      </c>
      <c r="BX66" s="784">
        <f>'SAME R Results'!BP11</f>
        <v>3150047.9662957834</v>
      </c>
      <c r="BY66" s="784">
        <f>'SAME R Results'!BQ11</f>
        <v>2860393.7483142563</v>
      </c>
      <c r="BZ66" s="784">
        <f>'SAME R Results'!BR11</f>
        <v>350.55685968846421</v>
      </c>
      <c r="CA66" s="784">
        <f>'SAME R Results'!BS11</f>
        <v>0.36980156263872876</v>
      </c>
      <c r="CB66" s="784">
        <f>'SAME R Results'!BT11</f>
        <v>0.28000000000000003</v>
      </c>
      <c r="CC66" s="784">
        <f>'SAME R Results'!BV11</f>
        <v>2.8112174472146867</v>
      </c>
      <c r="CD66" s="880">
        <f>'SAME R Results'!BW11</f>
        <v>1</v>
      </c>
      <c r="CE66" s="1086">
        <f>'SAME R Results'!BZ11</f>
        <v>264.66873011764068</v>
      </c>
      <c r="CF66" s="1777">
        <f>'SAME R Results'!CA11</f>
        <v>0</v>
      </c>
      <c r="CG66" s="1777">
        <f>'SAME R Results'!CB11</f>
        <v>0</v>
      </c>
      <c r="CH66" s="1777">
        <f>'SAME R Results'!CC11</f>
        <v>0</v>
      </c>
      <c r="CI66" s="1777">
        <f>'SAME R Results'!CD11</f>
        <v>0</v>
      </c>
      <c r="CJ66" s="1777"/>
      <c r="CK66" s="1777"/>
      <c r="CL66" s="2015"/>
      <c r="CM66" s="2015"/>
      <c r="CN66" s="2016"/>
      <c r="CO66" s="2016"/>
      <c r="CP66" s="2016"/>
    </row>
    <row r="67" spans="1:95" ht="16.5" customHeight="1" x14ac:dyDescent="0.2">
      <c r="A67" s="780">
        <v>2</v>
      </c>
      <c r="B67" s="784">
        <f>'SAME R Results'!A12</f>
        <v>2</v>
      </c>
      <c r="C67" s="1806" t="str">
        <f>'SAME R Results'!B12</f>
        <v>Lampwick</v>
      </c>
      <c r="D67" s="784" t="str">
        <f>'SAME R Results'!C12</f>
        <v>L15</v>
      </c>
      <c r="E67" s="784" t="str">
        <f>'SAME R Results'!D12</f>
        <v>8L</v>
      </c>
      <c r="F67" s="784">
        <f>'SAME R Results'!E12</f>
        <v>4</v>
      </c>
      <c r="G67" s="784">
        <f>'SAME R Results'!F12</f>
        <v>55</v>
      </c>
      <c r="H67" s="785" t="str">
        <f>'SAME R Results'!G12</f>
        <v>High RT/R0 test aging</v>
      </c>
      <c r="I67" s="784">
        <f>'SAME R Results'!H12</f>
        <v>210</v>
      </c>
      <c r="J67" s="786">
        <f>'SAME R Results'!I12</f>
        <v>40388</v>
      </c>
      <c r="K67" s="784">
        <f>'SAME R Results'!J12</f>
        <v>0</v>
      </c>
      <c r="L67" s="788"/>
      <c r="M67" s="788"/>
      <c r="N67" s="784">
        <f>'SAME R Results'!K12</f>
        <v>8.1</v>
      </c>
      <c r="O67" s="793">
        <f>'SAME R Results'!L12</f>
        <v>1.2450000000000001</v>
      </c>
      <c r="P67" s="784">
        <f>'SAME R Results'!M12</f>
        <v>60</v>
      </c>
      <c r="Q67" s="784">
        <f>'SAME R Results'!N12</f>
        <v>11</v>
      </c>
      <c r="R67" s="784">
        <f>'SAME R Results'!O12</f>
        <v>8</v>
      </c>
      <c r="S67" s="784" t="str">
        <f>'SAME R Results'!P12</f>
        <v>n</v>
      </c>
      <c r="T67" s="784" t="str">
        <f>'SAME R Results'!Q12</f>
        <v>n</v>
      </c>
      <c r="U67" s="784">
        <f>'SAME R Results'!R12</f>
        <v>47.2</v>
      </c>
      <c r="V67" s="784" t="str">
        <f>'SAME R Results'!S12</f>
        <v>y</v>
      </c>
      <c r="W67" s="784">
        <f>'SAME R Results'!T12</f>
        <v>60</v>
      </c>
      <c r="X67" s="784" t="str">
        <f>'SAME R Results'!U12</f>
        <v>n</v>
      </c>
      <c r="Y67" s="784" t="str">
        <f>'SAME R Results'!V12</f>
        <v>n</v>
      </c>
      <c r="Z67" s="784" t="str">
        <f>'SAME R Results'!W12</f>
        <v>y</v>
      </c>
      <c r="AA67" s="784" t="str">
        <f>'SAME R Results'!X12</f>
        <v>n</v>
      </c>
      <c r="AB67" s="784" t="str">
        <f>'SAME R Results'!Y12</f>
        <v>y</v>
      </c>
      <c r="AC67" s="789"/>
      <c r="AD67" s="784" t="str">
        <f>'SAME R Results'!Z12</f>
        <v>y</v>
      </c>
      <c r="AE67" s="784">
        <f>'SAME R Results'!AA12</f>
        <v>10</v>
      </c>
      <c r="AF67" s="784" t="str">
        <f>'SAME R Results'!AB12</f>
        <v>y</v>
      </c>
      <c r="AG67" s="817">
        <f>'SAME R Results'!AC12</f>
        <v>3.852706928546E-2</v>
      </c>
      <c r="AH67" s="819">
        <f>'SAME R Results'!AD12</f>
        <v>0</v>
      </c>
      <c r="AI67" s="784">
        <f>'SAME R Results'!AE12</f>
        <v>0</v>
      </c>
      <c r="AJ67" s="784">
        <f>'SAME R Results'!AF12</f>
        <v>0</v>
      </c>
      <c r="AK67" s="784">
        <f>'SAME R Results'!AG12</f>
        <v>0</v>
      </c>
      <c r="AL67" s="784">
        <f>'SAME R Results'!AH12</f>
        <v>0</v>
      </c>
      <c r="AM67" s="784">
        <f>'SAME R Results'!AI12</f>
        <v>0</v>
      </c>
      <c r="AN67" s="784">
        <f>'SAME R Results'!AJ12</f>
        <v>0</v>
      </c>
      <c r="AO67" s="784">
        <f>'SAME R Results'!AK12</f>
        <v>0</v>
      </c>
      <c r="AP67" s="784">
        <f>'SAME R Results'!AL12</f>
        <v>0</v>
      </c>
      <c r="AQ67" s="784">
        <f>'SAME R Results'!AM12</f>
        <v>0</v>
      </c>
      <c r="AR67" s="817">
        <f>'SAME R Results'!AN12</f>
        <v>0</v>
      </c>
      <c r="AS67" s="819">
        <f>'SAME R Results'!AO12</f>
        <v>0</v>
      </c>
      <c r="AT67" s="784">
        <f>'SAME R Results'!AP12</f>
        <v>0</v>
      </c>
      <c r="AU67" s="789"/>
      <c r="AV67" s="821">
        <f>'SAME R Results'!AQ12</f>
        <v>0</v>
      </c>
      <c r="AW67" s="821">
        <f>'SAME R Results'!AR12</f>
        <v>6.2489999999999997</v>
      </c>
      <c r="AX67" s="821">
        <f>'SAME R Results'!AS12</f>
        <v>0</v>
      </c>
      <c r="AY67" s="821">
        <f>'SAME R Results'!AT12</f>
        <v>0</v>
      </c>
      <c r="AZ67" s="824"/>
      <c r="BA67" s="824"/>
      <c r="BB67" s="821">
        <f>'SAME R Results'!AU12</f>
        <v>0</v>
      </c>
      <c r="BC67" s="821">
        <f>'SAME R Results'!AV12</f>
        <v>0</v>
      </c>
      <c r="BD67" s="821">
        <f>'SAME R Results'!AW12</f>
        <v>6.4745474999999999</v>
      </c>
      <c r="BE67" s="821">
        <f>'SAME R Results'!AX12</f>
        <v>4.6680449999999993</v>
      </c>
      <c r="BF67" s="827">
        <f>'SAME R Results'!AY12</f>
        <v>83895</v>
      </c>
      <c r="BG67" s="784">
        <f>'SAME R Results'!AZ12</f>
        <v>0</v>
      </c>
      <c r="BH67" s="784">
        <f>'SAME R Results'!BA12</f>
        <v>0</v>
      </c>
      <c r="BI67" s="789"/>
      <c r="BJ67" s="784">
        <f>'SAME R Results'!BB12</f>
        <v>46.388549999999995</v>
      </c>
      <c r="BK67" s="784">
        <f>'SAME R Results'!BC12</f>
        <v>1.8065025000000006</v>
      </c>
      <c r="BL67" s="784">
        <f>'SAME R Results'!BD12</f>
        <v>3373889.4875935018</v>
      </c>
      <c r="BM67" s="784">
        <f>'SAME R Results'!BE12</f>
        <v>392.25129573824915</v>
      </c>
      <c r="BN67" s="784">
        <f>'SAME R Results'!BF12</f>
        <v>0</v>
      </c>
      <c r="BO67" s="784">
        <f>'SAME R Results'!BG12</f>
        <v>0</v>
      </c>
      <c r="BP67" s="789"/>
      <c r="BQ67" s="784">
        <f>'SAME R Results'!BH12</f>
        <v>36.637405105047137</v>
      </c>
      <c r="BR67" s="817">
        <f>'SAME R Results'!BI12</f>
        <v>0.11626086070116975</v>
      </c>
      <c r="BS67" s="817">
        <f>'SAME R Results'!BJ12</f>
        <v>0.27474623118441571</v>
      </c>
      <c r="BT67" s="817">
        <f>'SAME R Results'!BL12</f>
        <v>0</v>
      </c>
      <c r="BU67" s="817">
        <f>'SAME R Results'!BM12</f>
        <v>2.5278471246933618</v>
      </c>
      <c r="BV67" s="817">
        <f>'SAME R Results'!BN12</f>
        <v>7.5628315768853746E-2</v>
      </c>
      <c r="BW67" s="784">
        <f>'SAME R Results'!BO12</f>
        <v>3373889.4875935018</v>
      </c>
      <c r="BX67" s="784">
        <f>'SAME R Results'!BP12</f>
        <v>3323805.6105743852</v>
      </c>
      <c r="BY67" s="784">
        <f>'SAME R Results'!BQ12</f>
        <v>3011118.9009848116</v>
      </c>
      <c r="BZ67" s="784">
        <f>'SAME R Results'!BR12</f>
        <v>392.25129573824915</v>
      </c>
      <c r="CA67" s="784">
        <f>'SAME R Results'!BS12</f>
        <v>0.40098164343425385</v>
      </c>
      <c r="CB67" s="784">
        <f>'SAME R Results'!BT12</f>
        <v>0.28000000000000003</v>
      </c>
      <c r="CC67" s="784">
        <f>'SAME R Results'!BV12</f>
        <v>2.8206933688414133</v>
      </c>
      <c r="CD67" s="880">
        <f>'SAME R Results'!BW12</f>
        <v>1</v>
      </c>
      <c r="CE67" s="1086">
        <f>'SAME R Results'!BZ12</f>
        <v>262.89926572283059</v>
      </c>
      <c r="CF67" s="1777">
        <f>'SAME R Results'!CA12</f>
        <v>1.2266666666667092</v>
      </c>
      <c r="CG67" s="1777" t="str">
        <f>'SAME R Results'!CB12</f>
        <v xml:space="preserve"> 08L</v>
      </c>
      <c r="CH67" s="1777">
        <f>'SAME R Results'!CC12</f>
        <v>210</v>
      </c>
      <c r="CI67" s="1777">
        <f>'SAME R Results'!CD12</f>
        <v>0.17920469888337651</v>
      </c>
      <c r="CJ67" s="1777"/>
      <c r="CK67" s="1777"/>
      <c r="CL67" s="2015"/>
      <c r="CM67" s="2015"/>
      <c r="CN67" s="2016"/>
      <c r="CO67" s="2016"/>
      <c r="CP67" s="2016"/>
    </row>
    <row r="68" spans="1:95" ht="16.5" hidden="1" customHeight="1" x14ac:dyDescent="0.2">
      <c r="A68" s="780">
        <v>2</v>
      </c>
      <c r="B68" s="784">
        <f>'SAME R Results'!A13</f>
        <v>2</v>
      </c>
      <c r="C68" s="1806" t="str">
        <f>'SAME R Results'!B13</f>
        <v>Lampwick</v>
      </c>
      <c r="D68" s="784" t="str">
        <f>'SAME R Results'!C13</f>
        <v>L15</v>
      </c>
      <c r="E68" s="784" t="str">
        <f>'SAME R Results'!D13</f>
        <v>8La</v>
      </c>
      <c r="F68" s="784">
        <f>'SAME R Results'!E13</f>
        <v>4</v>
      </c>
      <c r="G68" s="784" t="str">
        <f>'SAME R Results'!F13</f>
        <v>55a</v>
      </c>
      <c r="H68" s="785" t="str">
        <f>'SAME R Results'!G13</f>
        <v>aged</v>
      </c>
      <c r="I68" s="784">
        <f>'SAME R Results'!H13</f>
        <v>210</v>
      </c>
      <c r="J68" s="786">
        <f>'SAME R Results'!I13</f>
        <v>40388</v>
      </c>
      <c r="K68" s="784">
        <f>'SAME R Results'!J13</f>
        <v>0</v>
      </c>
      <c r="L68" s="788"/>
      <c r="M68" s="788"/>
      <c r="N68" s="784">
        <f>'SAME R Results'!K13</f>
        <v>8.1</v>
      </c>
      <c r="O68" s="793">
        <f>'SAME R Results'!L13</f>
        <v>1.2450000000000001</v>
      </c>
      <c r="P68" s="784">
        <f>'SAME R Results'!M13</f>
        <v>0</v>
      </c>
      <c r="Q68" s="784">
        <f>'SAME R Results'!N13</f>
        <v>0</v>
      </c>
      <c r="R68" s="784">
        <f>'SAME R Results'!O13</f>
        <v>0</v>
      </c>
      <c r="S68" s="784">
        <f>'SAME R Results'!P13</f>
        <v>0</v>
      </c>
      <c r="T68" s="784">
        <f>'SAME R Results'!Q13</f>
        <v>0</v>
      </c>
      <c r="U68" s="784">
        <f>'SAME R Results'!R13</f>
        <v>218</v>
      </c>
      <c r="V68" s="784">
        <f>'SAME R Results'!S13</f>
        <v>0</v>
      </c>
      <c r="W68" s="784">
        <f>'SAME R Results'!T13</f>
        <v>0</v>
      </c>
      <c r="X68" s="784" t="str">
        <f>'SAME R Results'!U13</f>
        <v>n</v>
      </c>
      <c r="Y68" s="784" t="str">
        <f>'SAME R Results'!V13</f>
        <v>n</v>
      </c>
      <c r="Z68" s="784" t="str">
        <f>'SAME R Results'!W13</f>
        <v>y</v>
      </c>
      <c r="AA68" s="784" t="str">
        <f>'SAME R Results'!X13</f>
        <v>n</v>
      </c>
      <c r="AB68" s="784" t="str">
        <f>'SAME R Results'!Y13</f>
        <v>y</v>
      </c>
      <c r="AC68" s="789"/>
      <c r="AD68" s="784" t="str">
        <f>'SAME R Results'!Z13</f>
        <v>y</v>
      </c>
      <c r="AE68" s="784">
        <f>'SAME R Results'!AA13</f>
        <v>10</v>
      </c>
      <c r="AF68" s="784" t="str">
        <f>'SAME R Results'!AB13</f>
        <v>y</v>
      </c>
      <c r="AG68" s="817">
        <f>'SAME R Results'!AC13</f>
        <v>3.852706928546E-2</v>
      </c>
      <c r="AH68" s="819">
        <f>'SAME R Results'!AD13</f>
        <v>0</v>
      </c>
      <c r="AI68" s="784">
        <f>'SAME R Results'!AE13</f>
        <v>0</v>
      </c>
      <c r="AJ68" s="784">
        <f>'SAME R Results'!AF13</f>
        <v>0</v>
      </c>
      <c r="AK68" s="784">
        <f>'SAME R Results'!AG13</f>
        <v>0</v>
      </c>
      <c r="AL68" s="784">
        <f>'SAME R Results'!AH13</f>
        <v>0</v>
      </c>
      <c r="AM68" s="784">
        <f>'SAME R Results'!AI13</f>
        <v>0</v>
      </c>
      <c r="AN68" s="784">
        <f>'SAME R Results'!AJ13</f>
        <v>0</v>
      </c>
      <c r="AO68" s="784">
        <f>'SAME R Results'!AK13</f>
        <v>0</v>
      </c>
      <c r="AP68" s="784">
        <f>'SAME R Results'!AL13</f>
        <v>0</v>
      </c>
      <c r="AQ68" s="784">
        <f>'SAME R Results'!AM13</f>
        <v>0</v>
      </c>
      <c r="AR68" s="817">
        <f>'SAME R Results'!AN13</f>
        <v>0</v>
      </c>
      <c r="AS68" s="819">
        <f>'SAME R Results'!AO13</f>
        <v>0</v>
      </c>
      <c r="AT68" s="784">
        <f>'SAME R Results'!AP13</f>
        <v>0</v>
      </c>
      <c r="AU68" s="789"/>
      <c r="AV68" s="821">
        <f>'SAME R Results'!AQ13</f>
        <v>0</v>
      </c>
      <c r="AW68" s="821">
        <f>'SAME R Results'!AR13</f>
        <v>6.2489999999999997</v>
      </c>
      <c r="AX68" s="821">
        <f>'SAME R Results'!AS13</f>
        <v>0</v>
      </c>
      <c r="AY68" s="821">
        <f>'SAME R Results'!AT13</f>
        <v>0</v>
      </c>
      <c r="AZ68" s="824"/>
      <c r="BA68" s="824"/>
      <c r="BB68" s="821">
        <f>'SAME R Results'!AU13</f>
        <v>0</v>
      </c>
      <c r="BC68" s="821">
        <f>'SAME R Results'!AV13</f>
        <v>0</v>
      </c>
      <c r="BD68" s="821">
        <f>'SAME R Results'!AW13</f>
        <v>6.3311170000000008</v>
      </c>
      <c r="BE68" s="821">
        <f>'SAME R Results'!AX13</f>
        <v>4.8189699999999993</v>
      </c>
      <c r="BF68" s="827">
        <f>'SAME R Results'!AY13</f>
        <v>53540</v>
      </c>
      <c r="BG68" s="784">
        <f>'SAME R Results'!AZ13</f>
        <v>0</v>
      </c>
      <c r="BH68" s="784">
        <f>'SAME R Results'!BA13</f>
        <v>0</v>
      </c>
      <c r="BI68" s="789"/>
      <c r="BJ68" s="784">
        <f>'SAME R Results'!BB13</f>
        <v>45.308650000000007</v>
      </c>
      <c r="BK68" s="784">
        <f>'SAME R Results'!BC13</f>
        <v>1.5121470000000015</v>
      </c>
      <c r="BL68" s="784">
        <f>'SAME R Results'!BD13</f>
        <v>2068777.3214579814</v>
      </c>
      <c r="BM68" s="784">
        <f>'SAME R Results'!BE13</f>
        <v>308.14292214783211</v>
      </c>
      <c r="BN68" s="784">
        <f>'SAME R Results'!BF13</f>
        <v>0</v>
      </c>
      <c r="BO68" s="784">
        <f>'SAME R Results'!BG13</f>
        <v>0</v>
      </c>
      <c r="BP68" s="789"/>
      <c r="BQ68" s="784">
        <f>'SAME R Results'!BH13</f>
        <v>35.6499301662937</v>
      </c>
      <c r="BR68" s="817">
        <f>'SAME R Results'!BI13</f>
        <v>0.14894929432553272</v>
      </c>
      <c r="BS68" s="817">
        <f>'SAME R Results'!BJ13</f>
        <v>0.32046610714872392</v>
      </c>
      <c r="BT68" s="817">
        <f>'SAME R Results'!BL13</f>
        <v>0</v>
      </c>
      <c r="BU68" s="817">
        <f>'SAME R Results'!BM13</f>
        <v>2.3996231498083622</v>
      </c>
      <c r="BV68" s="817">
        <f>'SAME R Results'!BN13</f>
        <v>0.10154688893994045</v>
      </c>
      <c r="BW68" s="784">
        <f>'SAME R Results'!BO13</f>
        <v>2068777.3214579814</v>
      </c>
      <c r="BX68" s="784">
        <f>'SAME R Results'!BP13</f>
        <v>2036814.8591467168</v>
      </c>
      <c r="BY68" s="784">
        <f>'SAME R Results'!BQ13</f>
        <v>1879448.3707933417</v>
      </c>
      <c r="BZ68" s="784">
        <f>'SAME R Results'!BR13</f>
        <v>308.14292214783211</v>
      </c>
      <c r="CA68" s="784">
        <f>'SAME R Results'!BS13</f>
        <v>0.33564481044126815</v>
      </c>
      <c r="CB68" s="784">
        <f>'SAME R Results'!BT13</f>
        <v>0.28000000000000003</v>
      </c>
      <c r="CC68" s="784">
        <f>'SAME R Results'!BV13</f>
        <v>2.8100854729799853</v>
      </c>
      <c r="CD68" s="880">
        <f>'SAME R Results'!BW13</f>
        <v>1</v>
      </c>
      <c r="CE68" s="1086">
        <f>'SAME R Results'!BZ13</f>
        <v>262.89926572283059</v>
      </c>
      <c r="CF68" s="1777">
        <f>'SAME R Results'!CA13</f>
        <v>1.2266666666667092</v>
      </c>
      <c r="CG68" s="1777">
        <f>'SAME R Results'!CB13</f>
        <v>0</v>
      </c>
      <c r="CH68" s="1777">
        <f>'SAME R Results'!CC13</f>
        <v>0</v>
      </c>
      <c r="CI68" s="1777">
        <f>'SAME R Results'!CD13</f>
        <v>0.17437465842208272</v>
      </c>
      <c r="CJ68" s="1777"/>
      <c r="CK68" s="1777"/>
      <c r="CL68" s="2015"/>
      <c r="CM68" s="2015"/>
      <c r="CN68" s="2016"/>
      <c r="CO68" s="2016"/>
      <c r="CP68" s="2016"/>
    </row>
    <row r="69" spans="1:95" ht="16.5" hidden="1" customHeight="1" x14ac:dyDescent="0.2">
      <c r="A69" s="780">
        <v>2</v>
      </c>
      <c r="B69" s="784">
        <f>'SAME R Results'!A15</f>
        <v>2</v>
      </c>
      <c r="C69" s="1806" t="str">
        <f>'SAME R Results'!B15</f>
        <v>Lampwick</v>
      </c>
      <c r="D69" s="784" t="str">
        <f>'SAME R Results'!C15</f>
        <v>L14</v>
      </c>
      <c r="E69" s="784" t="str">
        <f>'SAME R Results'!D15</f>
        <v>10 L</v>
      </c>
      <c r="F69" s="784">
        <f>'SAME R Results'!E15</f>
        <v>3</v>
      </c>
      <c r="G69" s="784">
        <f>'SAME R Results'!F15</f>
        <v>57</v>
      </c>
      <c r="H69" s="785" t="str">
        <f>'SAME R Results'!G15</f>
        <v>High RT/R0 reburn sample</v>
      </c>
      <c r="I69" s="784">
        <f>'SAME R Results'!H15</f>
        <v>210</v>
      </c>
      <c r="J69" s="786">
        <f>'SAME R Results'!I15</f>
        <v>40388</v>
      </c>
      <c r="K69" s="784">
        <f>'SAME R Results'!J15</f>
        <v>0</v>
      </c>
      <c r="L69" s="788"/>
      <c r="M69" s="788"/>
      <c r="N69" s="784">
        <f>'SAME R Results'!K15</f>
        <v>8.1</v>
      </c>
      <c r="O69" s="793">
        <f>'SAME R Results'!L15</f>
        <v>1.2528990314448718</v>
      </c>
      <c r="P69" s="784">
        <f>'SAME R Results'!M15</f>
        <v>60</v>
      </c>
      <c r="Q69" s="784">
        <f>'SAME R Results'!N15</f>
        <v>11</v>
      </c>
      <c r="R69" s="784">
        <f>'SAME R Results'!O15</f>
        <v>8</v>
      </c>
      <c r="S69" s="784" t="str">
        <f>'SAME R Results'!P15</f>
        <v>n</v>
      </c>
      <c r="T69" s="784" t="str">
        <f>'SAME R Results'!Q15</f>
        <v>n</v>
      </c>
      <c r="U69" s="784" t="str">
        <f>'SAME R Results'!R15</f>
        <v>n/a</v>
      </c>
      <c r="V69" s="784" t="str">
        <f>'SAME R Results'!S15</f>
        <v>n</v>
      </c>
      <c r="W69" s="784">
        <f>'SAME R Results'!T15</f>
        <v>0</v>
      </c>
      <c r="X69" s="784" t="str">
        <f>'SAME R Results'!U15</f>
        <v>n</v>
      </c>
      <c r="Y69" s="784" t="str">
        <f>'SAME R Results'!V15</f>
        <v>n</v>
      </c>
      <c r="Z69" s="784" t="str">
        <f>'SAME R Results'!W15</f>
        <v>y</v>
      </c>
      <c r="AA69" s="784" t="str">
        <f>'SAME R Results'!X15</f>
        <v>n</v>
      </c>
      <c r="AB69" s="784" t="str">
        <f>'SAME R Results'!Y15</f>
        <v>y</v>
      </c>
      <c r="AC69" s="789"/>
      <c r="AD69" s="784" t="str">
        <f>'SAME R Results'!Z15</f>
        <v>y</v>
      </c>
      <c r="AE69" s="784">
        <f>'SAME R Results'!AA15</f>
        <v>10</v>
      </c>
      <c r="AF69" s="784" t="str">
        <f>'SAME R Results'!AB15</f>
        <v>y</v>
      </c>
      <c r="AG69" s="817">
        <f>'SAME R Results'!AC15</f>
        <v>3.852706928546E-2</v>
      </c>
      <c r="AH69" s="819">
        <f>'SAME R Results'!AD15</f>
        <v>0</v>
      </c>
      <c r="AI69" s="784">
        <f>'SAME R Results'!AE15</f>
        <v>0</v>
      </c>
      <c r="AJ69" s="784">
        <f>'SAME R Results'!AF15</f>
        <v>0</v>
      </c>
      <c r="AK69" s="784">
        <f>'SAME R Results'!AG15</f>
        <v>0</v>
      </c>
      <c r="AL69" s="784">
        <f>'SAME R Results'!AH15</f>
        <v>0</v>
      </c>
      <c r="AM69" s="784">
        <f>'SAME R Results'!AI15</f>
        <v>0</v>
      </c>
      <c r="AN69" s="784">
        <f>'SAME R Results'!AJ15</f>
        <v>0</v>
      </c>
      <c r="AO69" s="784">
        <f>'SAME R Results'!AK15</f>
        <v>0</v>
      </c>
      <c r="AP69" s="784">
        <f>'SAME R Results'!AL15</f>
        <v>0</v>
      </c>
      <c r="AQ69" s="784">
        <f>'SAME R Results'!AM15</f>
        <v>0</v>
      </c>
      <c r="AR69" s="817">
        <f>'SAME R Results'!AN15</f>
        <v>0</v>
      </c>
      <c r="AS69" s="819">
        <f>'SAME R Results'!AO15</f>
        <v>0</v>
      </c>
      <c r="AT69" s="784">
        <f>'SAME R Results'!AP15</f>
        <v>0</v>
      </c>
      <c r="AU69" s="789"/>
      <c r="AV69" s="821">
        <f>'SAME R Results'!AQ15</f>
        <v>0</v>
      </c>
      <c r="AW69" s="821">
        <f>'SAME R Results'!AR15</f>
        <v>5.6770474999999996</v>
      </c>
      <c r="AX69" s="821">
        <f>'SAME R Results'!AS15</f>
        <v>0</v>
      </c>
      <c r="AY69" s="821">
        <f>'SAME R Results'!AT15</f>
        <v>0</v>
      </c>
      <c r="AZ69" s="824"/>
      <c r="BA69" s="824"/>
      <c r="BB69" s="821">
        <f>'SAME R Results'!AU15</f>
        <v>0</v>
      </c>
      <c r="BC69" s="821">
        <f>'SAME R Results'!AV15</f>
        <v>0</v>
      </c>
      <c r="BD69" s="821">
        <f>'SAME R Results'!AW15</f>
        <v>5.9602509999999995</v>
      </c>
      <c r="BE69" s="821">
        <f>'SAME R Results'!AX15</f>
        <v>4.7012930000000015</v>
      </c>
      <c r="BF69" s="827">
        <f>'SAME R Results'!AY15</f>
        <v>72415</v>
      </c>
      <c r="BG69" s="784">
        <f>'SAME R Results'!AZ15</f>
        <v>0</v>
      </c>
      <c r="BH69" s="784">
        <f>'SAME R Results'!BA15</f>
        <v>0</v>
      </c>
      <c r="BI69" s="789"/>
      <c r="BJ69" s="784">
        <f>'SAME R Results'!BB15</f>
        <v>16.871749999999999</v>
      </c>
      <c r="BK69" s="784">
        <f>'SAME R Results'!BC15</f>
        <v>1.258957999999998</v>
      </c>
      <c r="BL69" s="784">
        <f>'SAME R Results'!BD15</f>
        <v>2869058.83318034</v>
      </c>
      <c r="BM69" s="784">
        <f>'SAME R Results'!BE15</f>
        <v>244.52617424712432</v>
      </c>
      <c r="BN69" s="784">
        <f>'SAME R Results'!BF15</f>
        <v>0</v>
      </c>
      <c r="BO69" s="784">
        <f>'SAME R Results'!BG15</f>
        <v>0</v>
      </c>
      <c r="BP69" s="789"/>
      <c r="BQ69" s="784">
        <f>'SAME R Results'!BH15</f>
        <v>13.244788199256673</v>
      </c>
      <c r="BR69" s="817">
        <f>'SAME R Results'!BI15</f>
        <v>8.5228706856480888E-2</v>
      </c>
      <c r="BS69" s="817">
        <f>'SAME R Results'!BJ15</f>
        <v>0.20658667883299123</v>
      </c>
      <c r="BT69" s="817">
        <f>'SAME R Results'!BL15</f>
        <v>0</v>
      </c>
      <c r="BU69" s="817">
        <f>'SAME R Results'!BM15</f>
        <v>2.5624075603162524</v>
      </c>
      <c r="BV69" s="817">
        <f>'SAME R Results'!BN15</f>
        <v>5.4742886305248775E-2</v>
      </c>
      <c r="BW69" s="784">
        <f>'SAME R Results'!BO15</f>
        <v>2869058.83318034</v>
      </c>
      <c r="BX69" s="784">
        <f>'SAME R Results'!BP15</f>
        <v>2825828.3193912068</v>
      </c>
      <c r="BY69" s="784">
        <f>'SAME R Results'!BQ15</f>
        <v>2577506.6094237519</v>
      </c>
      <c r="BZ69" s="784">
        <f>'SAME R Results'!BR15</f>
        <v>244.52617424712432</v>
      </c>
      <c r="CA69" s="784">
        <f>'SAME R Results'!BS15</f>
        <v>0.27944552961022773</v>
      </c>
      <c r="CB69" s="784">
        <f>'SAME R Results'!BT15</f>
        <v>0.28000000000000003</v>
      </c>
      <c r="CC69" s="784">
        <f>'SAME R Results'!BV15</f>
        <v>2.8036697436451621</v>
      </c>
      <c r="CD69" s="880">
        <f>'SAME R Results'!BW15</f>
        <v>1</v>
      </c>
      <c r="CE69" s="1086">
        <f>'SAME R Results'!BZ15</f>
        <v>0</v>
      </c>
      <c r="CF69" s="1777">
        <f>'SAME R Results'!CA15</f>
        <v>0</v>
      </c>
      <c r="CG69" s="1777" t="str">
        <f>'SAME R Results'!CB15</f>
        <v xml:space="preserve"> 07L    10L</v>
      </c>
      <c r="CH69" s="1777">
        <f>'SAME R Results'!CC15</f>
        <v>210</v>
      </c>
      <c r="CI69" s="1777">
        <f>'SAME R Results'!CD15</f>
        <v>0</v>
      </c>
      <c r="CJ69" s="1777"/>
      <c r="CK69" s="1777"/>
      <c r="CL69" s="2015"/>
      <c r="CM69" s="2015"/>
      <c r="CN69" s="2016"/>
      <c r="CO69" s="2016"/>
      <c r="CP69" s="2016"/>
    </row>
    <row r="70" spans="1:95" ht="16.5" hidden="1" customHeight="1" x14ac:dyDescent="0.2">
      <c r="A70" s="780">
        <v>2</v>
      </c>
      <c r="B70" s="784">
        <f>'SAME R Results'!A37</f>
        <v>6</v>
      </c>
      <c r="C70" s="1806" t="str">
        <f>'SAME R Results'!B37</f>
        <v>Lampwick</v>
      </c>
      <c r="D70" s="784" t="str">
        <f>'SAME R Results'!C37</f>
        <v>L25</v>
      </c>
      <c r="E70" s="784" t="str">
        <f>'SAME R Results'!D37</f>
        <v>21 L</v>
      </c>
      <c r="F70" s="784">
        <f>'SAME R Results'!E37</f>
        <v>2</v>
      </c>
      <c r="G70" s="784">
        <f>'SAME R Results'!F37</f>
        <v>68</v>
      </c>
      <c r="H70" s="785" t="str">
        <f>'SAME R Results'!G37</f>
        <v>High temp aged STS det</v>
      </c>
      <c r="I70" s="784">
        <f>'SAME R Results'!H37</f>
        <v>236</v>
      </c>
      <c r="J70" s="786">
        <f>'SAME R Results'!I37</f>
        <v>40414</v>
      </c>
      <c r="K70" s="784">
        <f>'SAME R Results'!J37</f>
        <v>0</v>
      </c>
      <c r="L70" s="788"/>
      <c r="M70" s="788"/>
      <c r="N70" s="784">
        <f>'SAME R Results'!K37</f>
        <v>8.1</v>
      </c>
      <c r="O70" s="793">
        <f>'SAME R Results'!L37</f>
        <v>1.28</v>
      </c>
      <c r="P70" s="784">
        <f>'SAME R Results'!M37</f>
        <v>60</v>
      </c>
      <c r="Q70" s="784">
        <f>'SAME R Results'!N37</f>
        <v>720</v>
      </c>
      <c r="R70" s="784">
        <f>'SAME R Results'!O37</f>
        <v>8</v>
      </c>
      <c r="S70" s="784" t="str">
        <f>'SAME R Results'!P37</f>
        <v>n</v>
      </c>
      <c r="T70" s="784" t="str">
        <f>'SAME R Results'!Q37</f>
        <v>n</v>
      </c>
      <c r="U70" s="784">
        <f>'SAME R Results'!R37</f>
        <v>747.14285714285711</v>
      </c>
      <c r="V70" s="784" t="str">
        <f>'SAME R Results'!S37</f>
        <v>y</v>
      </c>
      <c r="W70" s="784">
        <f>'SAME R Results'!T37</f>
        <v>90</v>
      </c>
      <c r="X70" s="784" t="str">
        <f>'SAME R Results'!U37</f>
        <v>y</v>
      </c>
      <c r="Y70" s="784" t="str">
        <f>'SAME R Results'!V37</f>
        <v>y</v>
      </c>
      <c r="Z70" s="784" t="str">
        <f>'SAME R Results'!W37</f>
        <v>y</v>
      </c>
      <c r="AA70" s="784" t="str">
        <f>'SAME R Results'!X37</f>
        <v>n</v>
      </c>
      <c r="AB70" s="784" t="str">
        <f>'SAME R Results'!Y37</f>
        <v>y</v>
      </c>
      <c r="AC70" s="789"/>
      <c r="AD70" s="784" t="str">
        <f>'SAME R Results'!Z37</f>
        <v>y</v>
      </c>
      <c r="AE70" s="784">
        <f>'SAME R Results'!AA37</f>
        <v>10</v>
      </c>
      <c r="AF70" s="784" t="str">
        <f>'SAME R Results'!AB37</f>
        <v>y</v>
      </c>
      <c r="AG70" s="817">
        <f>'SAME R Results'!AC37</f>
        <v>3.852706928546E-2</v>
      </c>
      <c r="AH70" s="819">
        <f>'SAME R Results'!AD37</f>
        <v>0</v>
      </c>
      <c r="AI70" s="784">
        <f>'SAME R Results'!AE37</f>
        <v>0</v>
      </c>
      <c r="AJ70" s="784">
        <f>'SAME R Results'!AF37</f>
        <v>0</v>
      </c>
      <c r="AK70" s="784">
        <f>'SAME R Results'!AG37</f>
        <v>0</v>
      </c>
      <c r="AL70" s="784">
        <f>'SAME R Results'!AH37</f>
        <v>0</v>
      </c>
      <c r="AM70" s="784">
        <f>'SAME R Results'!AI37</f>
        <v>0</v>
      </c>
      <c r="AN70" s="784">
        <f>'SAME R Results'!AJ37</f>
        <v>0</v>
      </c>
      <c r="AO70" s="784">
        <f>'SAME R Results'!AK37</f>
        <v>0</v>
      </c>
      <c r="AP70" s="784">
        <f>'SAME R Results'!AL37</f>
        <v>0</v>
      </c>
      <c r="AQ70" s="784">
        <f>'SAME R Results'!AM37</f>
        <v>0</v>
      </c>
      <c r="AR70" s="817">
        <f>'SAME R Results'!AN37</f>
        <v>0</v>
      </c>
      <c r="AS70" s="819">
        <f>'SAME R Results'!AO37</f>
        <v>0</v>
      </c>
      <c r="AT70" s="784">
        <f>'SAME R Results'!AP37</f>
        <v>0</v>
      </c>
      <c r="AU70" s="789"/>
      <c r="AV70" s="821">
        <f>'SAME R Results'!AQ37</f>
        <v>0</v>
      </c>
      <c r="AW70" s="821">
        <f>'SAME R Results'!AR37</f>
        <v>6.2574299999999994</v>
      </c>
      <c r="AX70" s="821">
        <f>'SAME R Results'!AS37</f>
        <v>4.5798335000000003</v>
      </c>
      <c r="AY70" s="821">
        <f>'SAME R Results'!AT37</f>
        <v>5.1029809999999989</v>
      </c>
      <c r="AZ70" s="824"/>
      <c r="BA70" s="824"/>
      <c r="BB70" s="821">
        <f>'SAME R Results'!AU37</f>
        <v>1.903838575</v>
      </c>
      <c r="BC70" s="821">
        <f>'SAME R Results'!AV37</f>
        <v>3.7948599999999985E-2</v>
      </c>
      <c r="BD70" s="821">
        <f>'SAME R Results'!AW37</f>
        <v>6.1075134999999996</v>
      </c>
      <c r="BE70" s="821">
        <f>'SAME R Results'!AX37</f>
        <v>4.6727299999999996</v>
      </c>
      <c r="BF70" s="827">
        <f>'SAME R Results'!AY37</f>
        <v>33300</v>
      </c>
      <c r="BG70" s="784">
        <f>'SAME R Results'!AZ37</f>
        <v>1.7997059249999996</v>
      </c>
      <c r="BH70" s="784">
        <f>'SAME R Results'!BA37</f>
        <v>8.7646505E-2</v>
      </c>
      <c r="BI70" s="789"/>
      <c r="BJ70" s="784">
        <f>'SAME R Results'!BB37</f>
        <v>56.926549999999999</v>
      </c>
      <c r="BK70" s="784">
        <f>'SAME R Results'!BC37</f>
        <v>1.4347835</v>
      </c>
      <c r="BL70" s="784">
        <f>'SAME R Results'!BD37</f>
        <v>1251718.8795930552</v>
      </c>
      <c r="BM70" s="784">
        <f>'SAME R Results'!BE37</f>
        <v>287.95164607953711</v>
      </c>
      <c r="BN70" s="784">
        <f>'SAME R Results'!BF37</f>
        <v>1.865889975</v>
      </c>
      <c r="BO70" s="784">
        <f>'SAME R Results'!BG37</f>
        <v>0.42801485499999992</v>
      </c>
      <c r="BP70" s="789"/>
      <c r="BQ70" s="784">
        <f>'SAME R Results'!BH37</f>
        <v>35.147288413873866</v>
      </c>
      <c r="BR70" s="817">
        <f>'SAME R Results'!BI37</f>
        <v>0.23004498116474259</v>
      </c>
      <c r="BS70" s="817">
        <f>'SAME R Results'!BJ37</f>
        <v>0.3771048633840024</v>
      </c>
      <c r="BT70" s="817">
        <f>'SAME R Results'!BL37</f>
        <v>4.3594047103809057</v>
      </c>
      <c r="BU70" s="817">
        <f>'SAME R Results'!BM37</f>
        <v>2.0198596954229169</v>
      </c>
      <c r="BV70" s="817">
        <f>'SAME R Results'!BN37</f>
        <v>0.17967517541300185</v>
      </c>
      <c r="BW70" s="784">
        <f>'SAME R Results'!BO37</f>
        <v>1251718.8795930552</v>
      </c>
      <c r="BX70" s="784">
        <f>'SAME R Results'!BP37</f>
        <v>1231839.350363225</v>
      </c>
      <c r="BY70" s="784">
        <f>'SAME R Results'!BQ37</f>
        <v>1151456.9060860847</v>
      </c>
      <c r="BZ70" s="784">
        <f>'SAME R Results'!BR37</f>
        <v>287.95164607953711</v>
      </c>
      <c r="CA70" s="784">
        <f>'SAME R Results'!BS37</f>
        <v>0.31847276480511405</v>
      </c>
      <c r="CB70" s="784">
        <f>'SAME R Results'!BT37</f>
        <v>0.28000000000000003</v>
      </c>
      <c r="CC70" s="784">
        <f>'SAME R Results'!BV37</f>
        <v>2.2050524763849122</v>
      </c>
      <c r="CD70" s="880">
        <f>'SAME R Results'!BW37</f>
        <v>1</v>
      </c>
      <c r="CE70" s="1086">
        <f>'SAME R Results'!BZ37</f>
        <v>297.38147020835208</v>
      </c>
      <c r="CF70" s="1777">
        <f>'SAME R Results'!CA37</f>
        <v>0</v>
      </c>
      <c r="CG70" s="1777">
        <f>'SAME R Results'!CB37</f>
        <v>0</v>
      </c>
      <c r="CH70" s="1777">
        <f>'SAME R Results'!CC37</f>
        <v>0</v>
      </c>
      <c r="CI70" s="1777">
        <f>'SAME R Results'!CD37</f>
        <v>0</v>
      </c>
      <c r="CJ70" s="1777"/>
      <c r="CK70" s="1777"/>
      <c r="CL70" s="2015">
        <f>'SAME R Results'!CI37</f>
        <v>37</v>
      </c>
      <c r="CM70" s="2015" t="str">
        <f>'SAME R Results'!CJ37</f>
        <v>Lampwick</v>
      </c>
      <c r="CN70" s="2016">
        <f>'SAME R Results'!CK37</f>
        <v>0.23004498116474259</v>
      </c>
      <c r="CO70" s="2016">
        <f>'SAME R Results'!CL37</f>
        <v>5.3087736186882284E-2</v>
      </c>
      <c r="CP70" s="2016">
        <f>'SAME R Results'!CM37</f>
        <v>2.9772658351645803E-2</v>
      </c>
    </row>
    <row r="71" spans="1:95" ht="16.5" customHeight="1" x14ac:dyDescent="0.2">
      <c r="A71" s="780">
        <v>2</v>
      </c>
      <c r="B71" s="784">
        <f>'SAME R Results'!A54</f>
        <v>4</v>
      </c>
      <c r="C71" s="1806" t="str">
        <f>'SAME R Results'!B54</f>
        <v>Lampwick</v>
      </c>
      <c r="D71" s="784" t="str">
        <f>'SAME R Results'!C54</f>
        <v>L16</v>
      </c>
      <c r="E71" s="784" t="str">
        <f>'SAME R Results'!D54</f>
        <v>31 L</v>
      </c>
      <c r="F71" s="784">
        <f>'SAME R Results'!E54</f>
        <v>1</v>
      </c>
      <c r="G71" s="784">
        <f>'SAME R Results'!F54</f>
        <v>78</v>
      </c>
      <c r="H71" s="785" t="str">
        <f>'SAME R Results'!G54</f>
        <v>Baseline aging</v>
      </c>
      <c r="I71" s="784">
        <f>'SAME R Results'!H54</f>
        <v>239</v>
      </c>
      <c r="J71" s="786">
        <f>'SAME R Results'!I54</f>
        <v>40416</v>
      </c>
      <c r="K71" s="784">
        <f>'SAME R Results'!J54</f>
        <v>0</v>
      </c>
      <c r="L71" s="788"/>
      <c r="M71" s="788"/>
      <c r="N71" s="784">
        <f>'SAME R Results'!K54</f>
        <v>8.1</v>
      </c>
      <c r="O71" s="793">
        <f>'SAME R Results'!L54</f>
        <v>1.2450000000000001</v>
      </c>
      <c r="P71" s="784">
        <f>'SAME R Results'!M54</f>
        <v>60</v>
      </c>
      <c r="Q71" s="784">
        <f>'SAME R Results'!N54</f>
        <v>11</v>
      </c>
      <c r="R71" s="784">
        <f>'SAME R Results'!O54</f>
        <v>8</v>
      </c>
      <c r="S71" s="784" t="str">
        <f>'SAME R Results'!P54</f>
        <v>n</v>
      </c>
      <c r="T71" s="784" t="str">
        <f>'SAME R Results'!Q54</f>
        <v>n</v>
      </c>
      <c r="U71" s="784">
        <f>'SAME R Results'!R54</f>
        <v>37.333333333333336</v>
      </c>
      <c r="V71" s="784" t="str">
        <f>'SAME R Results'!S54</f>
        <v>y</v>
      </c>
      <c r="W71" s="784">
        <f>'SAME R Results'!T54</f>
        <v>90</v>
      </c>
      <c r="X71" s="784" t="str">
        <f>'SAME R Results'!U54</f>
        <v>n</v>
      </c>
      <c r="Y71" s="784" t="str">
        <f>'SAME R Results'!V54</f>
        <v>y</v>
      </c>
      <c r="Z71" s="784" t="str">
        <f>'SAME R Results'!W54</f>
        <v>y</v>
      </c>
      <c r="AA71" s="784" t="str">
        <f>'SAME R Results'!X54</f>
        <v>n</v>
      </c>
      <c r="AB71" s="784" t="str">
        <f>'SAME R Results'!Y54</f>
        <v>y</v>
      </c>
      <c r="AC71" s="789"/>
      <c r="AD71" s="784" t="str">
        <f>'SAME R Results'!Z54</f>
        <v>y</v>
      </c>
      <c r="AE71" s="784">
        <f>'SAME R Results'!AA54</f>
        <v>10</v>
      </c>
      <c r="AF71" s="784" t="str">
        <f>'SAME R Results'!AB54</f>
        <v>y</v>
      </c>
      <c r="AG71" s="817">
        <f>'SAME R Results'!AC54</f>
        <v>3.852706928546E-2</v>
      </c>
      <c r="AH71" s="819">
        <f>'SAME R Results'!AD54</f>
        <v>0</v>
      </c>
      <c r="AI71" s="784">
        <f>'SAME R Results'!AE54</f>
        <v>58</v>
      </c>
      <c r="AJ71" s="784">
        <f>'SAME R Results'!AF54</f>
        <v>480</v>
      </c>
      <c r="AK71" s="784">
        <f>'SAME R Results'!AG54</f>
        <v>0</v>
      </c>
      <c r="AL71" s="784" t="str">
        <f>'SAME R Results'!AH54</f>
        <v>n</v>
      </c>
      <c r="AM71" s="784" t="str">
        <f>'SAME R Results'!AI54</f>
        <v>y</v>
      </c>
      <c r="AN71" s="784" t="str">
        <f>'SAME R Results'!AJ54</f>
        <v>y</v>
      </c>
      <c r="AO71" s="784" t="str">
        <f>'SAME R Results'!AK54</f>
        <v>n</v>
      </c>
      <c r="AP71" s="784" t="str">
        <f>'SAME R Results'!AL54</f>
        <v>y</v>
      </c>
      <c r="AQ71" s="784" t="str">
        <f>'SAME R Results'!AM54</f>
        <v>y</v>
      </c>
      <c r="AR71" s="817">
        <f>'SAME R Results'!AN54</f>
        <v>3.852706928546E-2</v>
      </c>
      <c r="AS71" s="819">
        <f>'SAME R Results'!AO54</f>
        <v>0</v>
      </c>
      <c r="AT71" s="784">
        <f>'SAME R Results'!AP54</f>
        <v>0</v>
      </c>
      <c r="AU71" s="789"/>
      <c r="AV71" s="821">
        <f>'SAME R Results'!AQ54</f>
        <v>0</v>
      </c>
      <c r="AW71" s="821">
        <f>'SAME R Results'!AR54</f>
        <v>6.2357344999999995</v>
      </c>
      <c r="AX71" s="821">
        <f>'SAME R Results'!AS54</f>
        <v>0</v>
      </c>
      <c r="AY71" s="821">
        <f>'SAME R Results'!AT54</f>
        <v>0</v>
      </c>
      <c r="AZ71" s="824"/>
      <c r="BA71" s="824"/>
      <c r="BB71" s="821">
        <f>'SAME R Results'!AU54</f>
        <v>1.6757659999999999</v>
      </c>
      <c r="BC71" s="821">
        <f>'SAME R Results'!AV54</f>
        <v>2.7755744999999998E-2</v>
      </c>
      <c r="BD71" s="821">
        <f>'SAME R Results'!AW54</f>
        <v>6.4490194999999986</v>
      </c>
      <c r="BE71" s="821">
        <f>'SAME R Results'!AX54</f>
        <v>4.6564184999999991</v>
      </c>
      <c r="BF71" s="827">
        <f>'SAME R Results'!AY54</f>
        <v>75130</v>
      </c>
      <c r="BG71" s="784">
        <f>'SAME R Results'!AZ54</f>
        <v>1.5975955000000002</v>
      </c>
      <c r="BH71" s="784">
        <f>'SAME R Results'!BA54</f>
        <v>8.6288455000000014E-2</v>
      </c>
      <c r="BI71" s="789"/>
      <c r="BJ71" s="784">
        <f>'SAME R Results'!BB54</f>
        <v>39.573999999999998</v>
      </c>
      <c r="BK71" s="784">
        <f>'SAME R Results'!BC54</f>
        <v>1.7926009999999994</v>
      </c>
      <c r="BL71" s="784">
        <f>'SAME R Results'!BD54</f>
        <v>2987215.0655236603</v>
      </c>
      <c r="BM71" s="784">
        <f>'SAME R Results'!BE54</f>
        <v>387.98534579403099</v>
      </c>
      <c r="BN71" s="784">
        <f>'SAME R Results'!BF54</f>
        <v>1.648010255</v>
      </c>
      <c r="BO71" s="784">
        <f>'SAME R Results'!BG54</f>
        <v>0.37782676125000003</v>
      </c>
      <c r="BP71" s="789"/>
      <c r="BQ71" s="784">
        <f>'SAME R Results'!BH54</f>
        <v>28.967369521896455</v>
      </c>
      <c r="BR71" s="817">
        <f>'SAME R Results'!BI54</f>
        <v>0.12988195937811292</v>
      </c>
      <c r="BS71" s="817">
        <f>'SAME R Results'!BJ54</f>
        <v>0.26457449879290013</v>
      </c>
      <c r="BT71" s="817">
        <f>'SAME R Results'!BL54</f>
        <v>4.3618145245925186</v>
      </c>
      <c r="BU71" s="817">
        <f>'SAME R Results'!BM54</f>
        <v>2.3244947864218388</v>
      </c>
      <c r="BV71" s="817">
        <f>'SAME R Results'!BN54</f>
        <v>9.1001647839796321E-2</v>
      </c>
      <c r="BW71" s="784">
        <f>'SAME R Results'!BO54</f>
        <v>2987215.0655236603</v>
      </c>
      <c r="BX71" s="784">
        <f>'SAME R Results'!BP54</f>
        <v>2942363.7432702929</v>
      </c>
      <c r="BY71" s="784">
        <f>'SAME R Results'!BQ54</f>
        <v>2679437.4919910925</v>
      </c>
      <c r="BZ71" s="784">
        <f>'SAME R Results'!BR54</f>
        <v>387.98534579403099</v>
      </c>
      <c r="CA71" s="784">
        <f>'SAME R Results'!BS54</f>
        <v>0.39789598685962874</v>
      </c>
      <c r="CB71" s="784">
        <f>'SAME R Results'!BT54</f>
        <v>0.28000000000000003</v>
      </c>
      <c r="CC71" s="784">
        <f>'SAME R Results'!BV54</f>
        <v>2.6142136541575325</v>
      </c>
      <c r="CD71" s="880">
        <f>'SAME R Results'!BW54</f>
        <v>1</v>
      </c>
      <c r="CE71" s="1086">
        <f>'SAME R Results'!BZ54</f>
        <v>259.49131380277208</v>
      </c>
      <c r="CF71" s="1777">
        <f>'SAME R Results'!CA54</f>
        <v>1.25</v>
      </c>
      <c r="CG71" s="1777" t="str">
        <f>'SAME R Results'!CB54</f>
        <v xml:space="preserve"> 31L</v>
      </c>
      <c r="CH71" s="1777">
        <f>'SAME R Results'!CC54</f>
        <v>239</v>
      </c>
      <c r="CI71" s="1777">
        <f>'SAME R Results'!CD54</f>
        <v>0.13904337370510297</v>
      </c>
      <c r="CJ71" s="1777"/>
      <c r="CK71" s="1777"/>
      <c r="CL71" s="2015">
        <f>'SAME R Results'!CI54</f>
        <v>54</v>
      </c>
      <c r="CM71" s="2015" t="str">
        <f>'SAME R Results'!CJ54</f>
        <v>Lampwick</v>
      </c>
      <c r="CN71" s="2016">
        <f>'SAME R Results'!CK54</f>
        <v>0.12988195937811292</v>
      </c>
      <c r="CO71" s="2016">
        <f>'SAME R Results'!CL54</f>
        <v>5.689195402275888E-2</v>
      </c>
      <c r="CP71" s="2016">
        <f>'SAME R Results'!CM54</f>
        <v>2.9127729173865385E-2</v>
      </c>
    </row>
    <row r="72" spans="1:95" ht="16.5" hidden="1" customHeight="1" x14ac:dyDescent="0.2">
      <c r="A72" s="780">
        <v>2</v>
      </c>
      <c r="B72" s="784">
        <f>'SAME R Results'!A55</f>
        <v>4</v>
      </c>
      <c r="C72" s="1806" t="str">
        <f>'SAME R Results'!B55</f>
        <v>Lampwick</v>
      </c>
      <c r="D72" s="784" t="str">
        <f>'SAME R Results'!C55</f>
        <v>L16</v>
      </c>
      <c r="E72" s="784" t="str">
        <f>'SAME R Results'!D55</f>
        <v>31 La</v>
      </c>
      <c r="F72" s="784">
        <f>'SAME R Results'!E55</f>
        <v>1</v>
      </c>
      <c r="G72" s="784" t="str">
        <f>'SAME R Results'!F55</f>
        <v>78a</v>
      </c>
      <c r="H72" s="785" t="str">
        <f>'SAME R Results'!G55</f>
        <v>aged</v>
      </c>
      <c r="I72" s="784">
        <f>'SAME R Results'!H55</f>
        <v>239</v>
      </c>
      <c r="J72" s="786">
        <f>'SAME R Results'!I55</f>
        <v>40416</v>
      </c>
      <c r="K72" s="784">
        <f>'SAME R Results'!J55</f>
        <v>0</v>
      </c>
      <c r="L72" s="788"/>
      <c r="M72" s="788"/>
      <c r="N72" s="784">
        <f>'SAME R Results'!K55</f>
        <v>8.1</v>
      </c>
      <c r="O72" s="793">
        <f>'SAME R Results'!L55</f>
        <v>1.2450000000000001</v>
      </c>
      <c r="P72" s="784">
        <f>'SAME R Results'!M55</f>
        <v>0</v>
      </c>
      <c r="Q72" s="784">
        <f>'SAME R Results'!N55</f>
        <v>0</v>
      </c>
      <c r="R72" s="784">
        <f>'SAME R Results'!O55</f>
        <v>0</v>
      </c>
      <c r="S72" s="784">
        <f>'SAME R Results'!P55</f>
        <v>0</v>
      </c>
      <c r="T72" s="784">
        <f>'SAME R Results'!Q55</f>
        <v>0</v>
      </c>
      <c r="U72" s="784">
        <f>'SAME R Results'!R55</f>
        <v>581.16666666666663</v>
      </c>
      <c r="V72" s="784">
        <f>'SAME R Results'!S55</f>
        <v>0</v>
      </c>
      <c r="W72" s="784">
        <f>'SAME R Results'!T55</f>
        <v>0</v>
      </c>
      <c r="X72" s="784" t="str">
        <f>'SAME R Results'!U55</f>
        <v>n</v>
      </c>
      <c r="Y72" s="784" t="str">
        <f>'SAME R Results'!V55</f>
        <v>y</v>
      </c>
      <c r="Z72" s="784" t="str">
        <f>'SAME R Results'!W55</f>
        <v>y</v>
      </c>
      <c r="AA72" s="784" t="str">
        <f>'SAME R Results'!X55</f>
        <v>n</v>
      </c>
      <c r="AB72" s="784" t="str">
        <f>'SAME R Results'!Y55</f>
        <v>y</v>
      </c>
      <c r="AC72" s="789"/>
      <c r="AD72" s="784" t="str">
        <f>'SAME R Results'!Z55</f>
        <v>y</v>
      </c>
      <c r="AE72" s="784">
        <f>'SAME R Results'!AA55</f>
        <v>10</v>
      </c>
      <c r="AF72" s="784" t="str">
        <f>'SAME R Results'!AB55</f>
        <v>y</v>
      </c>
      <c r="AG72" s="817">
        <f>'SAME R Results'!AC55</f>
        <v>3.852706928546E-2</v>
      </c>
      <c r="AH72" s="819">
        <f>'SAME R Results'!AD55</f>
        <v>0</v>
      </c>
      <c r="AI72" s="784">
        <f>'SAME R Results'!AE55</f>
        <v>0</v>
      </c>
      <c r="AJ72" s="784">
        <f>'SAME R Results'!AF55</f>
        <v>0</v>
      </c>
      <c r="AK72" s="784">
        <f>'SAME R Results'!AG55</f>
        <v>0</v>
      </c>
      <c r="AL72" s="784">
        <f>'SAME R Results'!AH55</f>
        <v>0</v>
      </c>
      <c r="AM72" s="784">
        <f>'SAME R Results'!AI55</f>
        <v>0</v>
      </c>
      <c r="AN72" s="784">
        <f>'SAME R Results'!AJ55</f>
        <v>0</v>
      </c>
      <c r="AO72" s="784">
        <f>'SAME R Results'!AK55</f>
        <v>0</v>
      </c>
      <c r="AP72" s="784">
        <f>'SAME R Results'!AL55</f>
        <v>0</v>
      </c>
      <c r="AQ72" s="784">
        <f>'SAME R Results'!AM55</f>
        <v>0</v>
      </c>
      <c r="AR72" s="817">
        <f>'SAME R Results'!AN55</f>
        <v>0</v>
      </c>
      <c r="AS72" s="819">
        <f>'SAME R Results'!AO55</f>
        <v>0</v>
      </c>
      <c r="AT72" s="784">
        <f>'SAME R Results'!AP55</f>
        <v>90</v>
      </c>
      <c r="AU72" s="789"/>
      <c r="AV72" s="821">
        <f>'SAME R Results'!AQ55</f>
        <v>0</v>
      </c>
      <c r="AW72" s="821">
        <f>'SAME R Results'!AR55</f>
        <v>6.2396854999999993</v>
      </c>
      <c r="AX72" s="821">
        <f>'SAME R Results'!AS55</f>
        <v>0</v>
      </c>
      <c r="AY72" s="821">
        <f>'SAME R Results'!AT55</f>
        <v>0</v>
      </c>
      <c r="AZ72" s="824"/>
      <c r="BA72" s="824"/>
      <c r="BB72" s="821">
        <f>'SAME R Results'!AU55</f>
        <v>1.5938710000000003</v>
      </c>
      <c r="BC72" s="821">
        <f>'SAME R Results'!AV55</f>
        <v>5.8166515000000009E-2</v>
      </c>
      <c r="BD72" s="821">
        <f>'SAME R Results'!AW55</f>
        <v>5.9977885000000004</v>
      </c>
      <c r="BE72" s="821">
        <f>'SAME R Results'!AX55</f>
        <v>4.6788794999999999</v>
      </c>
      <c r="BF72" s="827">
        <f>'SAME R Results'!AY55</f>
        <v>30925</v>
      </c>
      <c r="BG72" s="784">
        <f>'SAME R Results'!AZ55</f>
        <v>1.5262455000000001</v>
      </c>
      <c r="BH72" s="784">
        <f>'SAME R Results'!BA55</f>
        <v>0.11311343500000001</v>
      </c>
      <c r="BI72" s="789"/>
      <c r="BJ72" s="784">
        <f>'SAME R Results'!BB55</f>
        <v>37.662449999999993</v>
      </c>
      <c r="BK72" s="784">
        <f>'SAME R Results'!BC55</f>
        <v>1.3189090000000006</v>
      </c>
      <c r="BL72" s="784">
        <f>'SAME R Results'!BD55</f>
        <v>1158631.8938317611</v>
      </c>
      <c r="BM72" s="784">
        <f>'SAME R Results'!BE55</f>
        <v>258.97177471557052</v>
      </c>
      <c r="BN72" s="784">
        <f>'SAME R Results'!BF55</f>
        <v>1.5357044850000003</v>
      </c>
      <c r="BO72" s="784">
        <f>'SAME R Results'!BG55</f>
        <v>0.35328301625000003</v>
      </c>
      <c r="BP72" s="789"/>
      <c r="BQ72" s="784">
        <f>'SAME R Results'!BH55</f>
        <v>27.169015751638309</v>
      </c>
      <c r="BR72" s="817">
        <f>'SAME R Results'!BI55</f>
        <v>0.22351514410596268</v>
      </c>
      <c r="BS72" s="817">
        <f>'SAME R Results'!BJ55</f>
        <v>0.35512120146580972</v>
      </c>
      <c r="BT72" s="817">
        <f>'SAME R Results'!BL55</f>
        <v>4.346952483878427</v>
      </c>
      <c r="BU72" s="817">
        <f>'SAME R Results'!BM55</f>
        <v>1.9747194096960874</v>
      </c>
      <c r="BV72" s="817">
        <f>'SAME R Results'!BN55</f>
        <v>0.17732588253993828</v>
      </c>
      <c r="BW72" s="784">
        <f>'SAME R Results'!BO55</f>
        <v>1158631.8938317611</v>
      </c>
      <c r="BX72" s="784">
        <f>'SAME R Results'!BP55</f>
        <v>1140170.1988938483</v>
      </c>
      <c r="BY72" s="784">
        <f>'SAME R Results'!BQ55</f>
        <v>1067427.1074265281</v>
      </c>
      <c r="BZ72" s="784">
        <f>'SAME R Results'!BR55</f>
        <v>258.97177471557052</v>
      </c>
      <c r="CA72" s="784">
        <f>'SAME R Results'!BS55</f>
        <v>0.29275259699902345</v>
      </c>
      <c r="CB72" s="784">
        <f>'SAME R Results'!BT55</f>
        <v>0.28000000000000003</v>
      </c>
      <c r="CC72" s="784">
        <f>'SAME R Results'!BV55</f>
        <v>2.5763644986715937</v>
      </c>
      <c r="CD72" s="880">
        <f>'SAME R Results'!BW55</f>
        <v>1</v>
      </c>
      <c r="CE72" s="1086">
        <f>'SAME R Results'!BZ55</f>
        <v>259.49131380277208</v>
      </c>
      <c r="CF72" s="1777">
        <f>'SAME R Results'!CA55</f>
        <v>1.25</v>
      </c>
      <c r="CG72" s="1777">
        <f>'SAME R Results'!CB55</f>
        <v>0</v>
      </c>
      <c r="CH72" s="1777">
        <f>'SAME R Results'!CC55</f>
        <v>0</v>
      </c>
      <c r="CI72" s="1777">
        <f>'SAME R Results'!CD55</f>
        <v>0.13041127560786386</v>
      </c>
      <c r="CJ72" s="1777"/>
      <c r="CK72" s="1777"/>
      <c r="CL72" s="2015">
        <f>'SAME R Results'!CI55</f>
        <v>55</v>
      </c>
      <c r="CM72" s="2015" t="str">
        <f>'SAME R Results'!CJ55</f>
        <v>Lampwick</v>
      </c>
      <c r="CN72" s="2016">
        <f>'SAME R Results'!CK55</f>
        <v>0.22351514410596268</v>
      </c>
      <c r="CO72" s="2016">
        <f>'SAME R Results'!CL55</f>
        <v>5.6524111842638114E-2</v>
      </c>
      <c r="CP72" s="2016">
        <f>'SAME R Results'!CM55</f>
        <v>2.9105328195547231E-2</v>
      </c>
    </row>
    <row r="73" spans="1:95" ht="16.5" customHeight="1" x14ac:dyDescent="0.2">
      <c r="A73" s="780">
        <v>2</v>
      </c>
      <c r="B73" s="784">
        <f>'SAME R Results'!A58</f>
        <v>4</v>
      </c>
      <c r="C73" s="1806" t="str">
        <f>'SAME R Results'!B58</f>
        <v>Lampwick</v>
      </c>
      <c r="D73" s="784" t="str">
        <f>'SAME R Results'!C58</f>
        <v>L18</v>
      </c>
      <c r="E73" s="784" t="str">
        <f>'SAME R Results'!D58</f>
        <v>33 L</v>
      </c>
      <c r="F73" s="784">
        <f>'SAME R Results'!E58</f>
        <v>3</v>
      </c>
      <c r="G73" s="784">
        <f>'SAME R Results'!F58</f>
        <v>80</v>
      </c>
      <c r="H73" s="785" t="str">
        <f>'SAME R Results'!G58</f>
        <v>High temp  aging</v>
      </c>
      <c r="I73" s="784">
        <f>'SAME R Results'!H58</f>
        <v>239</v>
      </c>
      <c r="J73" s="786">
        <f>'SAME R Results'!I58</f>
        <v>40416</v>
      </c>
      <c r="K73" s="784">
        <f>'SAME R Results'!J58</f>
        <v>0</v>
      </c>
      <c r="L73" s="788"/>
      <c r="M73" s="788"/>
      <c r="N73" s="784">
        <f>'SAME R Results'!K58</f>
        <v>8.1</v>
      </c>
      <c r="O73" s="793">
        <f>'SAME R Results'!L58</f>
        <v>1.28</v>
      </c>
      <c r="P73" s="784">
        <f>'SAME R Results'!M58</f>
        <v>60</v>
      </c>
      <c r="Q73" s="784">
        <f>'SAME R Results'!N58</f>
        <v>11</v>
      </c>
      <c r="R73" s="784">
        <f>'SAME R Results'!O58</f>
        <v>8</v>
      </c>
      <c r="S73" s="784" t="str">
        <f>'SAME R Results'!P58</f>
        <v>n</v>
      </c>
      <c r="T73" s="784" t="str">
        <f>'SAME R Results'!Q58</f>
        <v>n</v>
      </c>
      <c r="U73" s="784">
        <f>'SAME R Results'!R58</f>
        <v>40.166666666666664</v>
      </c>
      <c r="V73" s="784" t="str">
        <f>'SAME R Results'!S58</f>
        <v>y</v>
      </c>
      <c r="W73" s="784">
        <f>'SAME R Results'!T58</f>
        <v>90</v>
      </c>
      <c r="X73" s="784" t="str">
        <f>'SAME R Results'!U58</f>
        <v>n</v>
      </c>
      <c r="Y73" s="784" t="str">
        <f>'SAME R Results'!V58</f>
        <v>y</v>
      </c>
      <c r="Z73" s="784" t="str">
        <f>'SAME R Results'!W58</f>
        <v>y</v>
      </c>
      <c r="AA73" s="784" t="str">
        <f>'SAME R Results'!X58</f>
        <v>n</v>
      </c>
      <c r="AB73" s="784" t="str">
        <f>'SAME R Results'!Y58</f>
        <v>y</v>
      </c>
      <c r="AC73" s="789"/>
      <c r="AD73" s="784" t="str">
        <f>'SAME R Results'!Z58</f>
        <v>y</v>
      </c>
      <c r="AE73" s="784">
        <f>'SAME R Results'!AA58</f>
        <v>10</v>
      </c>
      <c r="AF73" s="784" t="str">
        <f>'SAME R Results'!AB58</f>
        <v>y</v>
      </c>
      <c r="AG73" s="817">
        <f>'SAME R Results'!AC58</f>
        <v>3.852706928546E-2</v>
      </c>
      <c r="AH73" s="819">
        <f>'SAME R Results'!AD58</f>
        <v>0</v>
      </c>
      <c r="AI73" s="784">
        <f>'SAME R Results'!AE58</f>
        <v>58</v>
      </c>
      <c r="AJ73" s="784">
        <f>'SAME R Results'!AF58</f>
        <v>480</v>
      </c>
      <c r="AK73" s="784">
        <f>'SAME R Results'!AG58</f>
        <v>0</v>
      </c>
      <c r="AL73" s="784" t="str">
        <f>'SAME R Results'!AH58</f>
        <v>n</v>
      </c>
      <c r="AM73" s="784" t="str">
        <f>'SAME R Results'!AI58</f>
        <v>y</v>
      </c>
      <c r="AN73" s="784" t="str">
        <f>'SAME R Results'!AJ58</f>
        <v>y</v>
      </c>
      <c r="AO73" s="784" t="str">
        <f>'SAME R Results'!AK58</f>
        <v>n</v>
      </c>
      <c r="AP73" s="784" t="str">
        <f>'SAME R Results'!AL58</f>
        <v>y</v>
      </c>
      <c r="AQ73" s="784" t="str">
        <f>'SAME R Results'!AM58</f>
        <v>y</v>
      </c>
      <c r="AR73" s="817">
        <f>'SAME R Results'!AN58</f>
        <v>3.852706928546E-2</v>
      </c>
      <c r="AS73" s="819">
        <f>'SAME R Results'!AO58</f>
        <v>0</v>
      </c>
      <c r="AT73" s="784">
        <f>'SAME R Results'!AP58</f>
        <v>0</v>
      </c>
      <c r="AU73" s="789"/>
      <c r="AV73" s="821">
        <f>'SAME R Results'!AQ58</f>
        <v>0</v>
      </c>
      <c r="AW73" s="821">
        <f>'SAME R Results'!AR58</f>
        <v>6.2501534999999988</v>
      </c>
      <c r="AX73" s="821">
        <f>'SAME R Results'!AS58</f>
        <v>0</v>
      </c>
      <c r="AY73" s="821">
        <f>'SAME R Results'!AT58</f>
        <v>0</v>
      </c>
      <c r="AZ73" s="824"/>
      <c r="BA73" s="824"/>
      <c r="BB73" s="821">
        <f>'SAME R Results'!AU58</f>
        <v>3.7334894999999997</v>
      </c>
      <c r="BC73" s="821">
        <f>'SAME R Results'!AV58</f>
        <v>2.5939949999999996E-2</v>
      </c>
      <c r="BD73" s="821">
        <f>'SAME R Results'!AW58</f>
        <v>7.1035614999999996</v>
      </c>
      <c r="BE73" s="821">
        <f>'SAME R Results'!AX58</f>
        <v>4.6862034999999995</v>
      </c>
      <c r="BF73" s="827">
        <f>'SAME R Results'!AY58</f>
        <v>113400</v>
      </c>
      <c r="BG73" s="784">
        <f>'SAME R Results'!AZ58</f>
        <v>3.4145969999999997</v>
      </c>
      <c r="BH73" s="784">
        <f>'SAME R Results'!BA58</f>
        <v>8.1069945000000004E-2</v>
      </c>
      <c r="BI73" s="789"/>
      <c r="BJ73" s="784">
        <f>'SAME R Results'!BB58</f>
        <v>86.891199999999998</v>
      </c>
      <c r="BK73" s="784">
        <f>'SAME R Results'!BC58</f>
        <v>2.4173580000000001</v>
      </c>
      <c r="BL73" s="784">
        <f>'SAME R Results'!BD58</f>
        <v>4995552.5704270303</v>
      </c>
      <c r="BM73" s="784">
        <f>'SAME R Results'!BE58</f>
        <v>620.92863246302545</v>
      </c>
      <c r="BN73" s="784">
        <f>'SAME R Results'!BF58</f>
        <v>3.7075495499999995</v>
      </c>
      <c r="BO73" s="784">
        <f>'SAME R Results'!BG58</f>
        <v>0.83338176374999995</v>
      </c>
      <c r="BP73" s="789"/>
      <c r="BQ73" s="784">
        <f>'SAME R Results'!BH58</f>
        <v>63.431299809344594</v>
      </c>
      <c r="BR73" s="817">
        <f>'SAME R Results'!BI58</f>
        <v>0.12429628628849503</v>
      </c>
      <c r="BS73" s="817">
        <f>'SAME R Results'!BJ58</f>
        <v>0.28945017623069236</v>
      </c>
      <c r="BT73" s="817">
        <f>'SAME R Results'!BL58</f>
        <v>4.4488009112618405</v>
      </c>
      <c r="BU73" s="817">
        <f>'SAME R Results'!BM58</f>
        <v>2.5078107683239019</v>
      </c>
      <c r="BV73" s="817">
        <f>'SAME R Results'!BN58</f>
        <v>8.1451731390200885E-2</v>
      </c>
      <c r="BW73" s="784">
        <f>'SAME R Results'!BO58</f>
        <v>4995552.5704270303</v>
      </c>
      <c r="BX73" s="784">
        <f>'SAME R Results'!BP58</f>
        <v>4654737.6513707442</v>
      </c>
      <c r="BY73" s="784">
        <f>'SAME R Results'!BQ58</f>
        <v>4144508.8599111577</v>
      </c>
      <c r="BZ73" s="784">
        <f>'SAME R Results'!BR58</f>
        <v>620.92863246302545</v>
      </c>
      <c r="CA73" s="784">
        <f>'SAME R Results'!BS58</f>
        <v>0.53657062949480594</v>
      </c>
      <c r="CB73" s="784">
        <f>'SAME R Results'!BT58</f>
        <v>0.28000000000000003</v>
      </c>
      <c r="CC73" s="784">
        <f>'SAME R Results'!BV58</f>
        <v>2.607172607375027</v>
      </c>
      <c r="CD73" s="880">
        <f>'SAME R Results'!BW58</f>
        <v>1</v>
      </c>
      <c r="CE73" s="1086">
        <f>'SAME R Results'!BZ58</f>
        <v>293.02156386703371</v>
      </c>
      <c r="CF73" s="1777">
        <f>'SAME R Results'!CA58</f>
        <v>3.4299999999999331</v>
      </c>
      <c r="CG73" s="1777" t="str">
        <f>'SAME R Results'!CB58</f>
        <v xml:space="preserve"> 33L</v>
      </c>
      <c r="CH73" s="1777">
        <f>'SAME R Results'!CC58</f>
        <v>239</v>
      </c>
      <c r="CI73" s="1777">
        <f>'SAME R Results'!CD58</f>
        <v>0.11095854194054665</v>
      </c>
      <c r="CJ73" s="1777"/>
      <c r="CK73" s="1777"/>
      <c r="CL73" s="2015">
        <f>'SAME R Results'!CI58</f>
        <v>58</v>
      </c>
      <c r="CM73" s="2015" t="str">
        <f>'SAME R Results'!CJ58</f>
        <v>Lampwick</v>
      </c>
      <c r="CN73" s="2016">
        <f>'SAME R Results'!CK58</f>
        <v>0.12429628628849503</v>
      </c>
      <c r="CO73" s="2016">
        <f>'SAME R Results'!CL58</f>
        <v>5.84498435495375E-2</v>
      </c>
      <c r="CP73" s="2016">
        <f>'SAME R Results'!CM58</f>
        <v>2.929457975941771E-2</v>
      </c>
    </row>
    <row r="74" spans="1:95" ht="16.5" hidden="1" customHeight="1" x14ac:dyDescent="0.2">
      <c r="A74" s="780">
        <v>2</v>
      </c>
      <c r="B74" s="784">
        <f>'SAME R Results'!A59</f>
        <v>4</v>
      </c>
      <c r="C74" s="1806" t="str">
        <f>'SAME R Results'!B59</f>
        <v>Lampwick</v>
      </c>
      <c r="D74" s="784" t="str">
        <f>'SAME R Results'!C59</f>
        <v>L18</v>
      </c>
      <c r="E74" s="784" t="str">
        <f>'SAME R Results'!D59</f>
        <v>33LA</v>
      </c>
      <c r="F74" s="784">
        <f>'SAME R Results'!E59</f>
        <v>3</v>
      </c>
      <c r="G74" s="784" t="str">
        <f>'SAME R Results'!F59</f>
        <v>80a</v>
      </c>
      <c r="H74" s="785" t="str">
        <f>'SAME R Results'!G59</f>
        <v>aged</v>
      </c>
      <c r="I74" s="784">
        <f>'SAME R Results'!H59</f>
        <v>239</v>
      </c>
      <c r="J74" s="786">
        <f>'SAME R Results'!I59</f>
        <v>40416</v>
      </c>
      <c r="K74" s="784">
        <f>'SAME R Results'!J59</f>
        <v>0</v>
      </c>
      <c r="L74" s="788"/>
      <c r="M74" s="788"/>
      <c r="N74" s="784">
        <f>'SAME R Results'!K59</f>
        <v>8.1</v>
      </c>
      <c r="O74" s="793">
        <f>'SAME R Results'!L59</f>
        <v>1.28</v>
      </c>
      <c r="P74" s="784">
        <f>'SAME R Results'!M59</f>
        <v>0</v>
      </c>
      <c r="Q74" s="784">
        <f>'SAME R Results'!N59</f>
        <v>0</v>
      </c>
      <c r="R74" s="784">
        <f>'SAME R Results'!O59</f>
        <v>0</v>
      </c>
      <c r="S74" s="784">
        <f>'SAME R Results'!P59</f>
        <v>0</v>
      </c>
      <c r="T74" s="784">
        <f>'SAME R Results'!Q59</f>
        <v>0</v>
      </c>
      <c r="U74" s="784">
        <f>'SAME R Results'!R59</f>
        <v>580.33333333333337</v>
      </c>
      <c r="V74" s="784">
        <f>'SAME R Results'!S59</f>
        <v>0</v>
      </c>
      <c r="W74" s="784">
        <f>'SAME R Results'!T59</f>
        <v>0</v>
      </c>
      <c r="X74" s="784" t="str">
        <f>'SAME R Results'!U59</f>
        <v>n</v>
      </c>
      <c r="Y74" s="784" t="str">
        <f>'SAME R Results'!V59</f>
        <v>y</v>
      </c>
      <c r="Z74" s="784" t="str">
        <f>'SAME R Results'!W59</f>
        <v>y</v>
      </c>
      <c r="AA74" s="784" t="str">
        <f>'SAME R Results'!X59</f>
        <v>n</v>
      </c>
      <c r="AB74" s="784" t="str">
        <f>'SAME R Results'!Y59</f>
        <v>y</v>
      </c>
      <c r="AC74" s="789"/>
      <c r="AD74" s="784" t="str">
        <f>'SAME R Results'!Z59</f>
        <v>y</v>
      </c>
      <c r="AE74" s="784">
        <f>'SAME R Results'!AA59</f>
        <v>10</v>
      </c>
      <c r="AF74" s="784" t="str">
        <f>'SAME R Results'!AB59</f>
        <v>y</v>
      </c>
      <c r="AG74" s="817">
        <f>'SAME R Results'!AC59</f>
        <v>3.852706928546E-2</v>
      </c>
      <c r="AH74" s="819">
        <f>'SAME R Results'!AD59</f>
        <v>0</v>
      </c>
      <c r="AI74" s="784">
        <f>'SAME R Results'!AE59</f>
        <v>0</v>
      </c>
      <c r="AJ74" s="784">
        <f>'SAME R Results'!AF59</f>
        <v>0</v>
      </c>
      <c r="AK74" s="784">
        <f>'SAME R Results'!AG59</f>
        <v>0</v>
      </c>
      <c r="AL74" s="784">
        <f>'SAME R Results'!AH59</f>
        <v>0</v>
      </c>
      <c r="AM74" s="784">
        <f>'SAME R Results'!AI59</f>
        <v>0</v>
      </c>
      <c r="AN74" s="784">
        <f>'SAME R Results'!AJ59</f>
        <v>0</v>
      </c>
      <c r="AO74" s="784">
        <f>'SAME R Results'!AK59</f>
        <v>0</v>
      </c>
      <c r="AP74" s="784">
        <f>'SAME R Results'!AL59</f>
        <v>0</v>
      </c>
      <c r="AQ74" s="784">
        <f>'SAME R Results'!AM59</f>
        <v>0</v>
      </c>
      <c r="AR74" s="817">
        <f>'SAME R Results'!AN59</f>
        <v>0</v>
      </c>
      <c r="AS74" s="819">
        <f>'SAME R Results'!AO59</f>
        <v>0</v>
      </c>
      <c r="AT74" s="784">
        <f>'SAME R Results'!AP59</f>
        <v>90</v>
      </c>
      <c r="AU74" s="789"/>
      <c r="AV74" s="821">
        <f>'SAME R Results'!AQ59</f>
        <v>0</v>
      </c>
      <c r="AW74" s="821">
        <f>'SAME R Results'!AR59</f>
        <v>6.2508695000000012</v>
      </c>
      <c r="AX74" s="821">
        <f>'SAME R Results'!AS59</f>
        <v>0</v>
      </c>
      <c r="AY74" s="821">
        <f>'SAME R Results'!AT59</f>
        <v>0</v>
      </c>
      <c r="AZ74" s="824"/>
      <c r="BA74" s="824"/>
      <c r="BB74" s="821">
        <f>'SAME R Results'!AU59</f>
        <v>3.2887709999999997</v>
      </c>
      <c r="BC74" s="821">
        <f>'SAME R Results'!AV59</f>
        <v>9.8617549999999998E-2</v>
      </c>
      <c r="BD74" s="821">
        <f>'SAME R Results'!AW59</f>
        <v>6.5057074999999998</v>
      </c>
      <c r="BE74" s="821">
        <f>'SAME R Results'!AX59</f>
        <v>4.750794</v>
      </c>
      <c r="BF74" s="827">
        <f>'SAME R Results'!AY59</f>
        <v>39135</v>
      </c>
      <c r="BG74" s="784">
        <f>'SAME R Results'!AZ59</f>
        <v>3.0089870000000003</v>
      </c>
      <c r="BH74" s="784">
        <f>'SAME R Results'!BA59</f>
        <v>0.14303590500000002</v>
      </c>
      <c r="BI74" s="789"/>
      <c r="BJ74" s="784">
        <f>'SAME R Results'!BB59</f>
        <v>76.599000000000004</v>
      </c>
      <c r="BK74" s="784">
        <f>'SAME R Results'!BC59</f>
        <v>1.7549134999999998</v>
      </c>
      <c r="BL74" s="784">
        <f>'SAME R Results'!BD59</f>
        <v>1482905.7467800037</v>
      </c>
      <c r="BM74" s="784">
        <f>'SAME R Results'!BE59</f>
        <v>376.57962446178351</v>
      </c>
      <c r="BN74" s="784">
        <f>'SAME R Results'!BF59</f>
        <v>3.1901534499999995</v>
      </c>
      <c r="BO74" s="784">
        <f>'SAME R Results'!BG59</f>
        <v>0.71648777375000006</v>
      </c>
      <c r="BP74" s="789"/>
      <c r="BQ74" s="784">
        <f>'SAME R Results'!BH59</f>
        <v>55.126606662080725</v>
      </c>
      <c r="BR74" s="817">
        <f>'SAME R Results'!BI59</f>
        <v>0.25394710707642226</v>
      </c>
      <c r="BS74" s="817">
        <f>'SAME R Results'!BJ59</f>
        <v>0.41407883222812808</v>
      </c>
      <c r="BT74" s="817">
        <f>'SAME R Results'!BL59</f>
        <v>4.4524883283118255</v>
      </c>
      <c r="BU74" s="817">
        <f>'SAME R Results'!BM59</f>
        <v>2.0122138995127745</v>
      </c>
      <c r="BV74" s="817">
        <f>'SAME R Results'!BN59</f>
        <v>0.19887188478739723</v>
      </c>
      <c r="BW74" s="784">
        <f>'SAME R Results'!BO59</f>
        <v>1482905.7467800037</v>
      </c>
      <c r="BX74" s="784">
        <f>'SAME R Results'!BP59</f>
        <v>1459542.822563505</v>
      </c>
      <c r="BY74" s="784">
        <f>'SAME R Results'!BQ59</f>
        <v>1359148.2740879543</v>
      </c>
      <c r="BZ74" s="784">
        <f>'SAME R Results'!BR59</f>
        <v>376.57962446178351</v>
      </c>
      <c r="CA74" s="784">
        <f>'SAME R Results'!BS59</f>
        <v>0.38953065346710458</v>
      </c>
      <c r="CB74" s="784">
        <f>'SAME R Results'!BT59</f>
        <v>0.28000000000000003</v>
      </c>
      <c r="CC74" s="784">
        <f>'SAME R Results'!BV59</f>
        <v>2.5702781769848131</v>
      </c>
      <c r="CD74" s="880">
        <f>'SAME R Results'!BW59</f>
        <v>1</v>
      </c>
      <c r="CE74" s="1086">
        <f>'SAME R Results'!BZ59</f>
        <v>293.02156386703371</v>
      </c>
      <c r="CF74" s="1777">
        <f>'SAME R Results'!CA59</f>
        <v>3.4299999999999331</v>
      </c>
      <c r="CG74" s="1777">
        <f>'SAME R Results'!CB59</f>
        <v>0</v>
      </c>
      <c r="CH74" s="1777">
        <f>'SAME R Results'!CC59</f>
        <v>0</v>
      </c>
      <c r="CI74" s="1777">
        <f>'SAME R Results'!CD59</f>
        <v>9.6431381916178074E-2</v>
      </c>
      <c r="CJ74" s="1777"/>
      <c r="CK74" s="1777"/>
      <c r="CL74" s="2015">
        <f>'SAME R Results'!CI59</f>
        <v>59</v>
      </c>
      <c r="CM74" s="2015" t="str">
        <f>'SAME R Results'!CJ59</f>
        <v>Lampwick</v>
      </c>
      <c r="CN74" s="2016">
        <f>'SAME R Results'!CK59</f>
        <v>0.25394710707642226</v>
      </c>
      <c r="CO74" s="2016">
        <f>'SAME R Results'!CL59</f>
        <v>5.7869577744105408E-2</v>
      </c>
      <c r="CP74" s="2016">
        <f>'SAME R Results'!CM59</f>
        <v>2.9274870450336082E-2</v>
      </c>
    </row>
    <row r="75" spans="1:95" ht="16.5" customHeight="1" x14ac:dyDescent="0.2">
      <c r="A75" s="780">
        <v>2</v>
      </c>
      <c r="B75" s="784">
        <f>'SAME R Results'!A62</f>
        <v>4</v>
      </c>
      <c r="C75" s="1806" t="str">
        <f>'SAME R Results'!B62</f>
        <v>Lampwick</v>
      </c>
      <c r="D75" s="784" t="str">
        <f>'SAME R Results'!C62</f>
        <v>L17</v>
      </c>
      <c r="E75" s="784" t="str">
        <f>'SAME R Results'!D62</f>
        <v>35 L</v>
      </c>
      <c r="F75" s="784">
        <f>'SAME R Results'!E62</f>
        <v>2</v>
      </c>
      <c r="G75" s="784">
        <f>'SAME R Results'!F62</f>
        <v>82</v>
      </c>
      <c r="H75" s="785" t="str">
        <f>'SAME R Results'!G62</f>
        <v>Mid temp aging</v>
      </c>
      <c r="I75" s="784">
        <f>'SAME R Results'!H62</f>
        <v>239</v>
      </c>
      <c r="J75" s="786">
        <f>'SAME R Results'!I62</f>
        <v>40416</v>
      </c>
      <c r="K75" s="784">
        <f>'SAME R Results'!J62</f>
        <v>0</v>
      </c>
      <c r="L75" s="788"/>
      <c r="M75" s="788"/>
      <c r="N75" s="784">
        <f>'SAME R Results'!K62</f>
        <v>8.1</v>
      </c>
      <c r="O75" s="793">
        <f>'SAME R Results'!L62</f>
        <v>1.2649999999999999</v>
      </c>
      <c r="P75" s="784">
        <f>'SAME R Results'!M62</f>
        <v>60</v>
      </c>
      <c r="Q75" s="784">
        <f>'SAME R Results'!N62</f>
        <v>11</v>
      </c>
      <c r="R75" s="784">
        <f>'SAME R Results'!O62</f>
        <v>8</v>
      </c>
      <c r="S75" s="784" t="str">
        <f>'SAME R Results'!P62</f>
        <v>n</v>
      </c>
      <c r="T75" s="784" t="str">
        <f>'SAME R Results'!Q62</f>
        <v>n</v>
      </c>
      <c r="U75" s="784">
        <f>'SAME R Results'!R62</f>
        <v>39</v>
      </c>
      <c r="V75" s="784" t="str">
        <f>'SAME R Results'!S62</f>
        <v>y</v>
      </c>
      <c r="W75" s="784">
        <f>'SAME R Results'!T62</f>
        <v>90</v>
      </c>
      <c r="X75" s="784" t="str">
        <f>'SAME R Results'!U62</f>
        <v>n</v>
      </c>
      <c r="Y75" s="784" t="str">
        <f>'SAME R Results'!V62</f>
        <v>y</v>
      </c>
      <c r="Z75" s="784" t="str">
        <f>'SAME R Results'!W62</f>
        <v>y</v>
      </c>
      <c r="AA75" s="784" t="str">
        <f>'SAME R Results'!X62</f>
        <v>n</v>
      </c>
      <c r="AB75" s="784" t="str">
        <f>'SAME R Results'!Y62</f>
        <v>y</v>
      </c>
      <c r="AC75" s="789"/>
      <c r="AD75" s="784" t="str">
        <f>'SAME R Results'!Z62</f>
        <v>y</v>
      </c>
      <c r="AE75" s="784">
        <f>'SAME R Results'!AA62</f>
        <v>10</v>
      </c>
      <c r="AF75" s="784" t="str">
        <f>'SAME R Results'!AB62</f>
        <v>y</v>
      </c>
      <c r="AG75" s="817">
        <f>'SAME R Results'!AC62</f>
        <v>3.852706928546E-2</v>
      </c>
      <c r="AH75" s="819">
        <f>'SAME R Results'!AD62</f>
        <v>0</v>
      </c>
      <c r="AI75" s="784">
        <f>'SAME R Results'!AE62</f>
        <v>58</v>
      </c>
      <c r="AJ75" s="784">
        <f>'SAME R Results'!AF62</f>
        <v>480</v>
      </c>
      <c r="AK75" s="784">
        <f>'SAME R Results'!AG62</f>
        <v>0</v>
      </c>
      <c r="AL75" s="784" t="str">
        <f>'SAME R Results'!AH62</f>
        <v>n</v>
      </c>
      <c r="AM75" s="784" t="str">
        <f>'SAME R Results'!AI62</f>
        <v>y</v>
      </c>
      <c r="AN75" s="784" t="str">
        <f>'SAME R Results'!AJ62</f>
        <v>y</v>
      </c>
      <c r="AO75" s="784" t="str">
        <f>'SAME R Results'!AK62</f>
        <v>n</v>
      </c>
      <c r="AP75" s="784" t="str">
        <f>'SAME R Results'!AL62</f>
        <v>y</v>
      </c>
      <c r="AQ75" s="784" t="str">
        <f>'SAME R Results'!AM62</f>
        <v>y</v>
      </c>
      <c r="AR75" s="817">
        <f>'SAME R Results'!AN62</f>
        <v>3.852706928546E-2</v>
      </c>
      <c r="AS75" s="819">
        <f>'SAME R Results'!AO62</f>
        <v>0</v>
      </c>
      <c r="AT75" s="784">
        <f>'SAME R Results'!AP62</f>
        <v>0</v>
      </c>
      <c r="AU75" s="789"/>
      <c r="AV75" s="821">
        <f>'SAME R Results'!AQ62</f>
        <v>0</v>
      </c>
      <c r="AW75" s="821">
        <f>'SAME R Results'!AR62</f>
        <v>6.2503665000000002</v>
      </c>
      <c r="AX75" s="821">
        <f>'SAME R Results'!AS62</f>
        <v>0</v>
      </c>
      <c r="AY75" s="821">
        <f>'SAME R Results'!AT62</f>
        <v>0</v>
      </c>
      <c r="AZ75" s="824"/>
      <c r="BA75" s="824"/>
      <c r="BB75" s="821">
        <f>'SAME R Results'!AU62</f>
        <v>2.6140444999999994</v>
      </c>
      <c r="BC75" s="821">
        <f>'SAME R Results'!AV62</f>
        <v>2.6229855000000003E-2</v>
      </c>
      <c r="BD75" s="821">
        <f>'SAME R Results'!AW62</f>
        <v>6.7840579999999999</v>
      </c>
      <c r="BE75" s="821">
        <f>'SAME R Results'!AX62</f>
        <v>4.7105094999999997</v>
      </c>
      <c r="BF75" s="827">
        <f>'SAME R Results'!AY62</f>
        <v>85905</v>
      </c>
      <c r="BG75" s="784">
        <f>'SAME R Results'!AZ62</f>
        <v>2.3956139999999997</v>
      </c>
      <c r="BH75" s="784">
        <f>'SAME R Results'!BA62</f>
        <v>8.0520639999999991E-2</v>
      </c>
      <c r="BI75" s="789"/>
      <c r="BJ75" s="784">
        <f>'SAME R Results'!BB62</f>
        <v>60.405999999999985</v>
      </c>
      <c r="BK75" s="784">
        <f>'SAME R Results'!BC62</f>
        <v>2.0735485000000002</v>
      </c>
      <c r="BL75" s="784">
        <f>'SAME R Results'!BD62</f>
        <v>3463686.4034805261</v>
      </c>
      <c r="BM75" s="784">
        <f>'SAME R Results'!BE62</f>
        <v>481.15805922365632</v>
      </c>
      <c r="BN75" s="784">
        <f>'SAME R Results'!BF62</f>
        <v>2.5878146449999995</v>
      </c>
      <c r="BO75" s="784">
        <f>'SAME R Results'!BG62</f>
        <v>0.57877333999999991</v>
      </c>
      <c r="BP75" s="789"/>
      <c r="BQ75" s="784">
        <f>'SAME R Results'!BH62</f>
        <v>44.111273060196602</v>
      </c>
      <c r="BR75" s="817">
        <f>'SAME R Results'!BI62</f>
        <v>0.13891501803978532</v>
      </c>
      <c r="BS75" s="817">
        <f>'SAME R Results'!BJ62</f>
        <v>0.28973711732419516</v>
      </c>
      <c r="BT75" s="817">
        <f>'SAME R Results'!BL62</f>
        <v>4.4712056795843429</v>
      </c>
      <c r="BU75" s="817">
        <f>'SAME R Results'!BM62</f>
        <v>2.3569926978092739</v>
      </c>
      <c r="BV75" s="817">
        <f>'SAME R Results'!BN62</f>
        <v>9.6188185452663361E-2</v>
      </c>
      <c r="BW75" s="784">
        <f>'SAME R Results'!BO62</f>
        <v>3463686.4034805261</v>
      </c>
      <c r="BX75" s="784">
        <f>'SAME R Results'!BP62</f>
        <v>3412402.5909133023</v>
      </c>
      <c r="BY75" s="784">
        <f>'SAME R Results'!BQ62</f>
        <v>3087742.6113980534</v>
      </c>
      <c r="BZ75" s="784">
        <f>'SAME R Results'!BR62</f>
        <v>481.15805922365632</v>
      </c>
      <c r="CA75" s="784">
        <f>'SAME R Results'!BS62</f>
        <v>0.46025670336500046</v>
      </c>
      <c r="CB75" s="784">
        <f>'SAME R Results'!BT62</f>
        <v>0.28000000000000003</v>
      </c>
      <c r="CC75" s="784">
        <f>'SAME R Results'!BV62</f>
        <v>2.6080233905452039</v>
      </c>
      <c r="CD75" s="880">
        <f>'SAME R Results'!BW62</f>
        <v>1</v>
      </c>
      <c r="CE75" s="1086">
        <f>'SAME R Results'!BZ62</f>
        <v>282.5836772631244</v>
      </c>
      <c r="CF75" s="1777">
        <f>'SAME R Results'!CA62</f>
        <v>1.583333333333381</v>
      </c>
      <c r="CG75" s="1777" t="str">
        <f>'SAME R Results'!CB62</f>
        <v xml:space="preserve"> 35L</v>
      </c>
      <c r="CH75" s="1777">
        <f>'SAME R Results'!CC62</f>
        <v>239</v>
      </c>
      <c r="CI75" s="1777">
        <f>'SAME R Results'!CD62</f>
        <v>0.16715850843863472</v>
      </c>
      <c r="CJ75" s="1777"/>
      <c r="CK75" s="1777"/>
      <c r="CL75" s="2015">
        <f>'SAME R Results'!CI62</f>
        <v>62</v>
      </c>
      <c r="CM75" s="2015" t="str">
        <f>'SAME R Results'!CJ62</f>
        <v>Lampwick</v>
      </c>
      <c r="CN75" s="2016">
        <f>'SAME R Results'!CK62</f>
        <v>0.13891501803978532</v>
      </c>
      <c r="CO75" s="2016">
        <f>'SAME R Results'!CL62</f>
        <v>5.8665607802081098E-2</v>
      </c>
      <c r="CP75" s="2016">
        <f>'SAME R Results'!CM62</f>
        <v>2.9331836379530463E-2</v>
      </c>
    </row>
    <row r="76" spans="1:95" ht="16.5" hidden="1" customHeight="1" x14ac:dyDescent="0.2">
      <c r="A76" s="780">
        <v>2</v>
      </c>
      <c r="B76" s="784">
        <f>'SAME R Results'!A63</f>
        <v>4</v>
      </c>
      <c r="C76" s="1806" t="str">
        <f>'SAME R Results'!B63</f>
        <v>Lampwick</v>
      </c>
      <c r="D76" s="784" t="str">
        <f>'SAME R Results'!C63</f>
        <v>L17</v>
      </c>
      <c r="E76" s="784" t="str">
        <f>'SAME R Results'!D63</f>
        <v>35LA</v>
      </c>
      <c r="F76" s="784">
        <f>'SAME R Results'!E63</f>
        <v>2</v>
      </c>
      <c r="G76" s="784" t="str">
        <f>'SAME R Results'!F63</f>
        <v>82a</v>
      </c>
      <c r="H76" s="785" t="str">
        <f>'SAME R Results'!G63</f>
        <v>aged</v>
      </c>
      <c r="I76" s="784">
        <f>'SAME R Results'!H63</f>
        <v>239</v>
      </c>
      <c r="J76" s="786">
        <f>'SAME R Results'!I63</f>
        <v>40417</v>
      </c>
      <c r="K76" s="784">
        <f>'SAME R Results'!J63</f>
        <v>0</v>
      </c>
      <c r="L76" s="788"/>
      <c r="M76" s="788"/>
      <c r="N76" s="784">
        <f>'SAME R Results'!K63</f>
        <v>8.1</v>
      </c>
      <c r="O76" s="793">
        <f>'SAME R Results'!L63</f>
        <v>1.2649999999999999</v>
      </c>
      <c r="P76" s="784">
        <f>'SAME R Results'!M63</f>
        <v>0</v>
      </c>
      <c r="Q76" s="784">
        <f>'SAME R Results'!N63</f>
        <v>0</v>
      </c>
      <c r="R76" s="784">
        <f>'SAME R Results'!O63</f>
        <v>0</v>
      </c>
      <c r="S76" s="784">
        <f>'SAME R Results'!P63</f>
        <v>0</v>
      </c>
      <c r="T76" s="784">
        <f>'SAME R Results'!Q63</f>
        <v>0</v>
      </c>
      <c r="U76" s="784">
        <f>'SAME R Results'!R63</f>
        <v>579.33333333333337</v>
      </c>
      <c r="V76" s="784">
        <f>'SAME R Results'!S63</f>
        <v>0</v>
      </c>
      <c r="W76" s="784">
        <f>'SAME R Results'!T63</f>
        <v>0</v>
      </c>
      <c r="X76" s="784" t="str">
        <f>'SAME R Results'!U63</f>
        <v>n</v>
      </c>
      <c r="Y76" s="784" t="str">
        <f>'SAME R Results'!V63</f>
        <v>y</v>
      </c>
      <c r="Z76" s="784" t="str">
        <f>'SAME R Results'!W63</f>
        <v>y</v>
      </c>
      <c r="AA76" s="784" t="str">
        <f>'SAME R Results'!X63</f>
        <v>n</v>
      </c>
      <c r="AB76" s="784" t="str">
        <f>'SAME R Results'!Y63</f>
        <v>y</v>
      </c>
      <c r="AC76" s="789"/>
      <c r="AD76" s="784" t="str">
        <f>'SAME R Results'!Z63</f>
        <v>y</v>
      </c>
      <c r="AE76" s="784">
        <f>'SAME R Results'!AA63</f>
        <v>10</v>
      </c>
      <c r="AF76" s="784" t="str">
        <f>'SAME R Results'!AB63</f>
        <v>y</v>
      </c>
      <c r="AG76" s="817">
        <f>'SAME R Results'!AC63</f>
        <v>3.852706928546E-2</v>
      </c>
      <c r="AH76" s="819">
        <f>'SAME R Results'!AD63</f>
        <v>0</v>
      </c>
      <c r="AI76" s="784">
        <f>'SAME R Results'!AE63</f>
        <v>0</v>
      </c>
      <c r="AJ76" s="784">
        <f>'SAME R Results'!AF63</f>
        <v>0</v>
      </c>
      <c r="AK76" s="784">
        <f>'SAME R Results'!AG63</f>
        <v>0</v>
      </c>
      <c r="AL76" s="784">
        <f>'SAME R Results'!AH63</f>
        <v>0</v>
      </c>
      <c r="AM76" s="784">
        <f>'SAME R Results'!AI63</f>
        <v>0</v>
      </c>
      <c r="AN76" s="784">
        <f>'SAME R Results'!AJ63</f>
        <v>0</v>
      </c>
      <c r="AO76" s="784">
        <f>'SAME R Results'!AK63</f>
        <v>0</v>
      </c>
      <c r="AP76" s="784">
        <f>'SAME R Results'!AL63</f>
        <v>0</v>
      </c>
      <c r="AQ76" s="784">
        <f>'SAME R Results'!AM63</f>
        <v>0</v>
      </c>
      <c r="AR76" s="817">
        <f>'SAME R Results'!AN63</f>
        <v>0</v>
      </c>
      <c r="AS76" s="819">
        <f>'SAME R Results'!AO63</f>
        <v>0</v>
      </c>
      <c r="AT76" s="784">
        <f>'SAME R Results'!AP63</f>
        <v>90</v>
      </c>
      <c r="AU76" s="789"/>
      <c r="AV76" s="821">
        <f>'SAME R Results'!AQ63</f>
        <v>0</v>
      </c>
      <c r="AW76" s="821">
        <f>'SAME R Results'!AR63</f>
        <v>6.2532045000000007</v>
      </c>
      <c r="AX76" s="821">
        <f>'SAME R Results'!AS63</f>
        <v>0</v>
      </c>
      <c r="AY76" s="821">
        <f>'SAME R Results'!AT63</f>
        <v>0</v>
      </c>
      <c r="AZ76" s="824"/>
      <c r="BA76" s="824"/>
      <c r="BB76" s="821">
        <f>'SAME R Results'!AU63</f>
        <v>2.4960774999999997</v>
      </c>
      <c r="BC76" s="821">
        <f>'SAME R Results'!AV63</f>
        <v>8.370973000000001E-2</v>
      </c>
      <c r="BD76" s="821">
        <f>'SAME R Results'!AW63</f>
        <v>6.268324999999999</v>
      </c>
      <c r="BE76" s="821">
        <f>'SAME R Results'!AX63</f>
        <v>4.7524560000000005</v>
      </c>
      <c r="BF76" s="827">
        <f>'SAME R Results'!AY63</f>
        <v>35625</v>
      </c>
      <c r="BG76" s="784">
        <f>'SAME R Results'!AZ63</f>
        <v>2.2586815000000002</v>
      </c>
      <c r="BH76" s="784">
        <f>'SAME R Results'!BA63</f>
        <v>0.13061530000000002</v>
      </c>
      <c r="BI76" s="789"/>
      <c r="BJ76" s="784">
        <f>'SAME R Results'!BB63</f>
        <v>55.973349999999996</v>
      </c>
      <c r="BK76" s="784">
        <f>'SAME R Results'!BC63</f>
        <v>1.5158689999999986</v>
      </c>
      <c r="BL76" s="784">
        <f>'SAME R Results'!BD63</f>
        <v>1343413.4028339714</v>
      </c>
      <c r="BM76" s="784">
        <f>'SAME R Results'!BE63</f>
        <v>309.1324727835684</v>
      </c>
      <c r="BN76" s="784">
        <f>'SAME R Results'!BF63</f>
        <v>2.4123677699999999</v>
      </c>
      <c r="BO76" s="784">
        <f>'SAME R Results'!BG63</f>
        <v>0.53201655000000003</v>
      </c>
      <c r="BP76" s="789"/>
      <c r="BQ76" s="784">
        <f>'SAME R Results'!BH63</f>
        <v>40.264613381119567</v>
      </c>
      <c r="BR76" s="817">
        <f>'SAME R Results'!BI63</f>
        <v>0.2301097131615957</v>
      </c>
      <c r="BS76" s="817">
        <f>'SAME R Results'!BJ63</f>
        <v>0.38539411449136129</v>
      </c>
      <c r="BT76" s="817">
        <f>'SAME R Results'!BL63</f>
        <v>4.5343848231789021</v>
      </c>
      <c r="BU76" s="817">
        <f>'SAME R Results'!BM63</f>
        <v>2.0505944091004547</v>
      </c>
      <c r="BV76" s="817">
        <f>'SAME R Results'!BN63</f>
        <v>0.17780742294482293</v>
      </c>
      <c r="BW76" s="784">
        <f>'SAME R Results'!BO63</f>
        <v>1343413.4028339714</v>
      </c>
      <c r="BX76" s="784">
        <f>'SAME R Results'!BP63</f>
        <v>1322145.8884552114</v>
      </c>
      <c r="BY76" s="784">
        <f>'SAME R Results'!BQ63</f>
        <v>1234001.2881006338</v>
      </c>
      <c r="BZ76" s="784">
        <f>'SAME R Results'!BR63</f>
        <v>309.1324727835684</v>
      </c>
      <c r="CA76" s="784">
        <f>'SAME R Results'!BS63</f>
        <v>0.336470966882713</v>
      </c>
      <c r="CB76" s="784">
        <f>'SAME R Results'!BT63</f>
        <v>0.28000000000000003</v>
      </c>
      <c r="CC76" s="784">
        <f>'SAME R Results'!BV63</f>
        <v>2.5691188868784089</v>
      </c>
      <c r="CD76" s="880">
        <f>'SAME R Results'!BW63</f>
        <v>1</v>
      </c>
      <c r="CE76" s="1086">
        <f>'SAME R Results'!BZ63</f>
        <v>282.5836772631244</v>
      </c>
      <c r="CF76" s="1777">
        <f>'SAME R Results'!CA63</f>
        <v>1.583333333333381</v>
      </c>
      <c r="CG76" s="1777">
        <f>'SAME R Results'!CB63</f>
        <v>0</v>
      </c>
      <c r="CH76" s="1777">
        <f>'SAME R Results'!CC63</f>
        <v>0</v>
      </c>
      <c r="CI76" s="1777">
        <f>'SAME R Results'!CD63</f>
        <v>0.15258169281265901</v>
      </c>
      <c r="CJ76" s="1777"/>
      <c r="CK76" s="1777"/>
      <c r="CL76" s="2015">
        <f>'SAME R Results'!CI63</f>
        <v>63</v>
      </c>
      <c r="CM76" s="2015" t="str">
        <f>'SAME R Results'!CJ63</f>
        <v>Lampwick</v>
      </c>
      <c r="CN76" s="2016">
        <f>'SAME R Results'!CK63</f>
        <v>0.2301097131615957</v>
      </c>
      <c r="CO76" s="2016">
        <f>'SAME R Results'!CL63</f>
        <v>5.991285070009341E-2</v>
      </c>
      <c r="CP76" s="2016">
        <f>'SAME R Results'!CM63</f>
        <v>2.9507601227128227E-2</v>
      </c>
    </row>
    <row r="77" spans="1:95" s="11" customFormat="1" ht="16.5" hidden="1" customHeight="1" x14ac:dyDescent="0.2">
      <c r="A77" s="780">
        <v>2</v>
      </c>
      <c r="B77" s="784" t="str">
        <f>'SAME R Results'!A74</f>
        <v>7 (4)</v>
      </c>
      <c r="C77" s="1806" t="str">
        <f>'SAME R Results'!B74</f>
        <v>Lampwick</v>
      </c>
      <c r="D77" s="784" t="str">
        <f>'SAME R Results'!C74</f>
        <v>L02</v>
      </c>
      <c r="E77" s="784" t="str">
        <f>'SAME R Results'!D74</f>
        <v>41 L</v>
      </c>
      <c r="F77" s="784">
        <f>'SAME R Results'!E74</f>
        <v>0</v>
      </c>
      <c r="G77" s="784">
        <f>'SAME R Results'!F74</f>
        <v>88</v>
      </c>
      <c r="H77" s="785" t="str">
        <f>'SAME R Results'!G74</f>
        <v>Baseline STS det</v>
      </c>
      <c r="I77" s="784">
        <f>'SAME R Results'!H74</f>
        <v>242</v>
      </c>
      <c r="J77" s="786">
        <f>'SAME R Results'!I74</f>
        <v>40420.277777777781</v>
      </c>
      <c r="K77" s="784">
        <f>'SAME R Results'!J74</f>
        <v>0</v>
      </c>
      <c r="L77" s="788"/>
      <c r="M77" s="788"/>
      <c r="N77" s="784">
        <f>'SAME R Results'!K74</f>
        <v>8.1</v>
      </c>
      <c r="O77" s="793">
        <f>'SAME R Results'!L74</f>
        <v>1.2450000000000001</v>
      </c>
      <c r="P77" s="784">
        <f>'SAME R Results'!M74</f>
        <v>60</v>
      </c>
      <c r="Q77" s="784">
        <f>'SAME R Results'!N74</f>
        <v>11</v>
      </c>
      <c r="R77" s="784">
        <f>'SAME R Results'!O74</f>
        <v>8</v>
      </c>
      <c r="S77" s="784" t="str">
        <f>'SAME R Results'!P74</f>
        <v>n</v>
      </c>
      <c r="T77" s="784" t="str">
        <f>'SAME R Results'!Q74</f>
        <v>n</v>
      </c>
      <c r="U77" s="784" t="str">
        <f>'SAME R Results'!R74</f>
        <v>n/a</v>
      </c>
      <c r="V77" s="784" t="str">
        <f>'SAME R Results'!S74</f>
        <v>n</v>
      </c>
      <c r="W77" s="784">
        <f>'SAME R Results'!T74</f>
        <v>90</v>
      </c>
      <c r="X77" s="784" t="str">
        <f>'SAME R Results'!U74</f>
        <v>y</v>
      </c>
      <c r="Y77" s="784" t="str">
        <f>'SAME R Results'!V74</f>
        <v>n</v>
      </c>
      <c r="Z77" s="784" t="str">
        <f>'SAME R Results'!W74</f>
        <v>y</v>
      </c>
      <c r="AA77" s="784" t="str">
        <f>'SAME R Results'!X74</f>
        <v>n</v>
      </c>
      <c r="AB77" s="784" t="str">
        <f>'SAME R Results'!Y74</f>
        <v>y</v>
      </c>
      <c r="AC77" s="789"/>
      <c r="AD77" s="784" t="str">
        <f>'SAME R Results'!Z74</f>
        <v>y</v>
      </c>
      <c r="AE77" s="784">
        <f>'SAME R Results'!AA74</f>
        <v>10</v>
      </c>
      <c r="AF77" s="784" t="str">
        <f>'SAME R Results'!AB74</f>
        <v>y</v>
      </c>
      <c r="AG77" s="817">
        <f>'SAME R Results'!AC74</f>
        <v>3.852706928546E-2</v>
      </c>
      <c r="AH77" s="819">
        <f>'SAME R Results'!AD74</f>
        <v>0</v>
      </c>
      <c r="AI77" s="784">
        <f>'SAME R Results'!AE74</f>
        <v>0</v>
      </c>
      <c r="AJ77" s="784">
        <f>'SAME R Results'!AF74</f>
        <v>0</v>
      </c>
      <c r="AK77" s="784">
        <f>'SAME R Results'!AG74</f>
        <v>0</v>
      </c>
      <c r="AL77" s="784">
        <f>'SAME R Results'!AH74</f>
        <v>0</v>
      </c>
      <c r="AM77" s="784">
        <f>'SAME R Results'!AI74</f>
        <v>0</v>
      </c>
      <c r="AN77" s="784">
        <f>'SAME R Results'!AJ74</f>
        <v>0</v>
      </c>
      <c r="AO77" s="784">
        <f>'SAME R Results'!AK74</f>
        <v>0</v>
      </c>
      <c r="AP77" s="784">
        <f>'SAME R Results'!AL74</f>
        <v>0</v>
      </c>
      <c r="AQ77" s="784">
        <f>'SAME R Results'!AM74</f>
        <v>0</v>
      </c>
      <c r="AR77" s="817">
        <f>'SAME R Results'!AN74</f>
        <v>0</v>
      </c>
      <c r="AS77" s="819">
        <f>'SAME R Results'!AO74</f>
        <v>0</v>
      </c>
      <c r="AT77" s="784">
        <f>'SAME R Results'!AP74</f>
        <v>0</v>
      </c>
      <c r="AU77" s="789"/>
      <c r="AV77" s="821">
        <f>'SAME R Results'!AQ74</f>
        <v>0</v>
      </c>
      <c r="AW77" s="821">
        <f>'SAME R Results'!AR74</f>
        <v>6.2472694999999998</v>
      </c>
      <c r="AX77" s="821">
        <f>'SAME R Results'!AS74</f>
        <v>4.5754394999999999</v>
      </c>
      <c r="AY77" s="821">
        <f>'SAME R Results'!AT74</f>
        <v>5.1099209523809508</v>
      </c>
      <c r="AZ77" s="824"/>
      <c r="BA77" s="824"/>
      <c r="BB77" s="821">
        <f>'SAME R Results'!AU74</f>
        <v>0</v>
      </c>
      <c r="BC77" s="821">
        <f>'SAME R Results'!AV74</f>
        <v>0</v>
      </c>
      <c r="BD77" s="821">
        <f>'SAME R Results'!AW74</f>
        <v>6.2722309999999988</v>
      </c>
      <c r="BE77" s="821">
        <f>'SAME R Results'!AX74</f>
        <v>4.5754857142857146</v>
      </c>
      <c r="BF77" s="827">
        <f>'SAME R Results'!AY74</f>
        <v>72165</v>
      </c>
      <c r="BG77" s="784">
        <f>'SAME R Results'!AZ74</f>
        <v>0</v>
      </c>
      <c r="BH77" s="784">
        <f>'SAME R Results'!BA74</f>
        <v>0</v>
      </c>
      <c r="BI77" s="789"/>
      <c r="BJ77" s="784">
        <f>'SAME R Results'!BB74</f>
        <v>36.46220000000001</v>
      </c>
      <c r="BK77" s="784">
        <f>'SAME R Results'!BC74</f>
        <v>1.6967452857142842</v>
      </c>
      <c r="BL77" s="784">
        <f>'SAME R Results'!BD74</f>
        <v>2858217.3648894308</v>
      </c>
      <c r="BM77" s="784">
        <f>'SAME R Results'!BE74</f>
        <v>359.41498545413867</v>
      </c>
      <c r="BN77" s="784">
        <f>'SAME R Results'!BF74</f>
        <v>0</v>
      </c>
      <c r="BO77" s="784">
        <f>'SAME R Results'!BG74</f>
        <v>0</v>
      </c>
      <c r="BP77" s="789"/>
      <c r="BQ77" s="784">
        <f>'SAME R Results'!BH74</f>
        <v>23.80550088853709</v>
      </c>
      <c r="BR77" s="817">
        <f>'SAME R Results'!BI74</f>
        <v>0.12574795390624272</v>
      </c>
      <c r="BS77" s="817">
        <f>'SAME R Results'!BJ74</f>
        <v>0.25149410867769556</v>
      </c>
      <c r="BT77" s="817">
        <f>'SAME R Results'!BL74</f>
        <v>0</v>
      </c>
      <c r="BU77" s="817">
        <f>'SAME R Results'!BM74</f>
        <v>2.2991748895015811</v>
      </c>
      <c r="BV77" s="817">
        <f>'SAME R Results'!BN74</f>
        <v>8.8917548974246613E-2</v>
      </c>
      <c r="BW77" s="784">
        <f>'SAME R Results'!BO74</f>
        <v>2858217.3648894308</v>
      </c>
      <c r="BX77" s="784">
        <f>'SAME R Results'!BP74</f>
        <v>2815136.0968152354</v>
      </c>
      <c r="BY77" s="784">
        <f>'SAME R Results'!BQ74</f>
        <v>2568139.9483542019</v>
      </c>
      <c r="BZ77" s="784">
        <f>'SAME R Results'!BR74</f>
        <v>359.41498545413867</v>
      </c>
      <c r="CA77" s="784">
        <f>'SAME R Results'!BS74</f>
        <v>0.37661930340812483</v>
      </c>
      <c r="CB77" s="784">
        <f>'SAME R Results'!BT74</f>
        <v>0.28000000000000003</v>
      </c>
      <c r="CC77" s="784">
        <f>'SAME R Results'!BV74</f>
        <v>2.331720138403321</v>
      </c>
      <c r="CD77" s="880">
        <f>'SAME R Results'!BW74</f>
        <v>1</v>
      </c>
      <c r="CE77" s="1086">
        <f>'SAME R Results'!BZ74</f>
        <v>255.1113352889854</v>
      </c>
      <c r="CF77" s="1777">
        <f>'SAME R Results'!CA74</f>
        <v>1.0033333333333561</v>
      </c>
      <c r="CG77" s="1777" t="str">
        <f>'SAME R Results'!CB74</f>
        <v xml:space="preserve"> 41L</v>
      </c>
      <c r="CH77" s="1777">
        <f>'SAME R Results'!CC74</f>
        <v>242</v>
      </c>
      <c r="CI77" s="1777">
        <f>'SAME R Results'!CD74</f>
        <v>0.14235847707430496</v>
      </c>
      <c r="CJ77" s="1777"/>
      <c r="CK77" s="1777"/>
      <c r="CL77" s="2015"/>
      <c r="CM77" s="2015"/>
      <c r="CN77" s="2016"/>
      <c r="CO77" s="2016"/>
      <c r="CP77" s="2016"/>
      <c r="CQ77" s="2020"/>
    </row>
    <row r="78" spans="1:95" ht="16.5" customHeight="1" x14ac:dyDescent="0.2">
      <c r="A78" s="780">
        <v>2</v>
      </c>
      <c r="B78" s="784" t="str">
        <f>'SAME R Results'!A87</f>
        <v>8(4)</v>
      </c>
      <c r="C78" s="1806" t="str">
        <f>'SAME R Results'!B87</f>
        <v>Lampwick</v>
      </c>
      <c r="D78" s="784" t="str">
        <f>'SAME R Results'!C87</f>
        <v>L03</v>
      </c>
      <c r="E78" s="784" t="str">
        <f>'SAME R Results'!D87</f>
        <v>49 L</v>
      </c>
      <c r="F78" s="784">
        <f>'SAME R Results'!E87</f>
        <v>0</v>
      </c>
      <c r="G78" s="784">
        <f>'SAME R Results'!F87</f>
        <v>96</v>
      </c>
      <c r="H78" s="785" t="str">
        <f>'SAME R Results'!G87</f>
        <v>No flow run w/aging</v>
      </c>
      <c r="I78" s="784">
        <f>'SAME R Results'!H87</f>
        <v>250</v>
      </c>
      <c r="J78" s="786">
        <f>'SAME R Results'!I87</f>
        <v>40428.354166666664</v>
      </c>
      <c r="K78" s="784">
        <f>'SAME R Results'!J87</f>
        <v>0</v>
      </c>
      <c r="L78" s="788"/>
      <c r="M78" s="788"/>
      <c r="N78" s="784">
        <f>'SAME R Results'!K87</f>
        <v>0</v>
      </c>
      <c r="O78" s="793">
        <f>'SAME R Results'!L87</f>
        <v>1.2450000000000001</v>
      </c>
      <c r="P78" s="784">
        <f>'SAME R Results'!M87</f>
        <v>60</v>
      </c>
      <c r="Q78" s="784">
        <f>'SAME R Results'!N87</f>
        <v>11</v>
      </c>
      <c r="R78" s="784">
        <f>'SAME R Results'!O87</f>
        <v>8</v>
      </c>
      <c r="S78" s="784" t="str">
        <f>'SAME R Results'!P87</f>
        <v>n</v>
      </c>
      <c r="T78" s="784" t="str">
        <f>'SAME R Results'!Q87</f>
        <v>N</v>
      </c>
      <c r="U78" s="784">
        <f>'SAME R Results'!R87</f>
        <v>33.571428571428569</v>
      </c>
      <c r="V78" s="784" t="str">
        <f>'SAME R Results'!S87</f>
        <v>y</v>
      </c>
      <c r="W78" s="784">
        <f>'SAME R Results'!T87</f>
        <v>90</v>
      </c>
      <c r="X78" s="784" t="str">
        <f>'SAME R Results'!U87</f>
        <v>n</v>
      </c>
      <c r="Y78" s="784" t="str">
        <f>'SAME R Results'!V87</f>
        <v>y</v>
      </c>
      <c r="Z78" s="784" t="str">
        <f>'SAME R Results'!W87</f>
        <v>y</v>
      </c>
      <c r="AA78" s="784" t="str">
        <f>'SAME R Results'!X87</f>
        <v>n</v>
      </c>
      <c r="AB78" s="784" t="str">
        <f>'SAME R Results'!Y87</f>
        <v>y</v>
      </c>
      <c r="AC78" s="789"/>
      <c r="AD78" s="784" t="str">
        <f>'SAME R Results'!Z87</f>
        <v>y</v>
      </c>
      <c r="AE78" s="784">
        <f>'SAME R Results'!AA87</f>
        <v>10</v>
      </c>
      <c r="AF78" s="784" t="str">
        <f>'SAME R Results'!AB87</f>
        <v>y</v>
      </c>
      <c r="AG78" s="817">
        <f>'SAME R Results'!AC87</f>
        <v>3.852706928546E-2</v>
      </c>
      <c r="AH78" s="819">
        <f>'SAME R Results'!AD87</f>
        <v>0</v>
      </c>
      <c r="AI78" s="784">
        <f>'SAME R Results'!AE87</f>
        <v>58</v>
      </c>
      <c r="AJ78" s="784">
        <f>'SAME R Results'!AF87</f>
        <v>480</v>
      </c>
      <c r="AK78" s="784">
        <f>'SAME R Results'!AG87</f>
        <v>0</v>
      </c>
      <c r="AL78" s="784" t="str">
        <f>'SAME R Results'!AH87</f>
        <v>n</v>
      </c>
      <c r="AM78" s="784" t="str">
        <f>'SAME R Results'!AI87</f>
        <v>y</v>
      </c>
      <c r="AN78" s="784" t="str">
        <f>'SAME R Results'!AJ87</f>
        <v>y</v>
      </c>
      <c r="AO78" s="784" t="str">
        <f>'SAME R Results'!AK87</f>
        <v>n</v>
      </c>
      <c r="AP78" s="784" t="str">
        <f>'SAME R Results'!AL87</f>
        <v>y</v>
      </c>
      <c r="AQ78" s="784" t="str">
        <f>'SAME R Results'!AM87</f>
        <v>y</v>
      </c>
      <c r="AR78" s="817">
        <f>'SAME R Results'!AN87</f>
        <v>3.852706928546E-2</v>
      </c>
      <c r="AS78" s="819">
        <f>'SAME R Results'!AO87</f>
        <v>0</v>
      </c>
      <c r="AT78" s="784">
        <f>'SAME R Results'!AP87</f>
        <v>0</v>
      </c>
      <c r="AU78" s="789"/>
      <c r="AV78" s="821">
        <f>'SAME R Results'!AQ87</f>
        <v>0</v>
      </c>
      <c r="AW78" s="821">
        <f>'SAME R Results'!AR87</f>
        <v>5.7956835</v>
      </c>
      <c r="AX78" s="821">
        <f>'SAME R Results'!AS87</f>
        <v>0</v>
      </c>
      <c r="AY78" s="821">
        <f>'SAME R Results'!AT87</f>
        <v>0</v>
      </c>
      <c r="AZ78" s="824"/>
      <c r="BA78" s="824"/>
      <c r="BB78" s="821">
        <f>'SAME R Results'!AU87</f>
        <v>0.40611259999999999</v>
      </c>
      <c r="BC78" s="821">
        <f>'SAME R Results'!AV87</f>
        <v>2.5314330000000003E-2</v>
      </c>
      <c r="BD78" s="821">
        <f>'SAME R Results'!AW87</f>
        <v>4.9042215000000002</v>
      </c>
      <c r="BE78" s="821">
        <f>'SAME R Results'!AX87</f>
        <v>4.6696165000000009</v>
      </c>
      <c r="BF78" s="827">
        <f>'SAME R Results'!AY87</f>
        <v>5869.5</v>
      </c>
      <c r="BG78" s="784">
        <f>'SAME R Results'!AZ87</f>
        <v>0.46261579999999991</v>
      </c>
      <c r="BH78" s="784">
        <f>'SAME R Results'!BA87</f>
        <v>7.1228030000000012E-2</v>
      </c>
      <c r="BI78" s="789"/>
      <c r="BJ78" s="784">
        <f>'SAME R Results'!BB87</f>
        <v>11.2028</v>
      </c>
      <c r="BK78" s="784">
        <f>'SAME R Results'!BC87</f>
        <v>0.23460499999999929</v>
      </c>
      <c r="BL78" s="784">
        <f>'SAME R Results'!BD87</f>
        <v>212271.61609166127</v>
      </c>
      <c r="BM78" s="784">
        <f>'SAME R Results'!BE87</f>
        <v>39.214605288208624</v>
      </c>
      <c r="BN78" s="784">
        <f>'SAME R Results'!BF87</f>
        <v>0.38079826999999999</v>
      </c>
      <c r="BO78" s="784">
        <f>'SAME R Results'!BG87</f>
        <v>9.7846942499999978E-2</v>
      </c>
      <c r="BP78" s="789"/>
      <c r="BQ78" s="784">
        <f>'SAME R Results'!BH87</f>
        <v>8.236688129758063</v>
      </c>
      <c r="BR78" s="817">
        <f>'SAME R Results'!BI87</f>
        <v>0.18473786561871428</v>
      </c>
      <c r="BS78" s="817">
        <f>'SAME R Results'!BJ87</f>
        <v>0.4200368161556266</v>
      </c>
      <c r="BT78" s="817">
        <f>'SAME R Results'!BL87</f>
        <v>3.8917748502974439</v>
      </c>
      <c r="BU78" s="817">
        <f>'SAME R Results'!BM87</f>
        <v>2.4751813854914384</v>
      </c>
      <c r="BV78" s="817">
        <f>'SAME R Results'!BN87</f>
        <v>0.12251526494556801</v>
      </c>
      <c r="BW78" s="784">
        <f>'SAME R Results'!BO87</f>
        <v>212271.61609166127</v>
      </c>
      <c r="BX78" s="784">
        <f>'SAME R Results'!BP87</f>
        <v>208767.62519633127</v>
      </c>
      <c r="BY78" s="784">
        <f>'SAME R Results'!BQ87</f>
        <v>198778.28036975124</v>
      </c>
      <c r="BZ78" s="784">
        <f>'SAME R Results'!BR87</f>
        <v>39.214605288208624</v>
      </c>
      <c r="CA78" s="784">
        <f>'SAME R Results'!BS87</f>
        <v>5.2074269732753101E-2</v>
      </c>
      <c r="CB78" s="784">
        <f>'SAME R Results'!BT87</f>
        <v>0.28000000000000003</v>
      </c>
      <c r="CC78" s="784">
        <f>'SAME R Results'!BV87</f>
        <v>2.625838479716188</v>
      </c>
      <c r="CD78" s="880">
        <f>'SAME R Results'!BW87</f>
        <v>1</v>
      </c>
      <c r="CE78" s="1086">
        <f>'SAME R Results'!BZ87</f>
        <v>260.32493766036879</v>
      </c>
      <c r="CF78" s="1777">
        <f>'SAME R Results'!CA87</f>
        <v>1.3766666666666927</v>
      </c>
      <c r="CG78" s="1777" t="str">
        <f>'SAME R Results'!CB87</f>
        <v xml:space="preserve"> 49L</v>
      </c>
      <c r="CH78" s="1777">
        <f>'SAME R Results'!CC87</f>
        <v>250</v>
      </c>
      <c r="CI78" s="1777">
        <f>'SAME R Results'!CD87</f>
        <v>3.5898398628484825E-2</v>
      </c>
      <c r="CJ78" s="1777"/>
      <c r="CK78" s="1777"/>
      <c r="CL78" s="2015">
        <f>'SAME R Results'!CI87</f>
        <v>87</v>
      </c>
      <c r="CM78" s="2015" t="str">
        <f>'SAME R Results'!CJ87</f>
        <v>Lampwick</v>
      </c>
      <c r="CN78" s="2016">
        <f>'SAME R Results'!CK87</f>
        <v>0.18473786561871428</v>
      </c>
      <c r="CO78" s="2016">
        <f>'SAME R Results'!CL87</f>
        <v>4.623196410997113E-2</v>
      </c>
      <c r="CP78" s="2016">
        <f>'SAME R Results'!CM87</f>
        <v>2.9863245582978343E-2</v>
      </c>
    </row>
    <row r="79" spans="1:95" ht="16.5" hidden="1" customHeight="1" x14ac:dyDescent="0.2">
      <c r="A79" s="780">
        <v>2</v>
      </c>
      <c r="B79" s="784" t="str">
        <f>'SAME R Results'!A88</f>
        <v>8(4)</v>
      </c>
      <c r="C79" s="1806" t="str">
        <f>'SAME R Results'!B88</f>
        <v>Lampwick</v>
      </c>
      <c r="D79" s="784" t="str">
        <f>'SAME R Results'!C88</f>
        <v>L03</v>
      </c>
      <c r="E79" s="784" t="str">
        <f>'SAME R Results'!D88</f>
        <v>49LA</v>
      </c>
      <c r="F79" s="784">
        <f>'SAME R Results'!E88</f>
        <v>0</v>
      </c>
      <c r="G79" s="784" t="str">
        <f>'SAME R Results'!F88</f>
        <v>96a</v>
      </c>
      <c r="H79" s="785" t="str">
        <f>'SAME R Results'!G88</f>
        <v>aged</v>
      </c>
      <c r="I79" s="784">
        <f>'SAME R Results'!H88</f>
        <v>250</v>
      </c>
      <c r="J79" s="786">
        <f>'SAME R Results'!I88</f>
        <v>40428.354166666664</v>
      </c>
      <c r="K79" s="784">
        <f>'SAME R Results'!J88</f>
        <v>0</v>
      </c>
      <c r="L79" s="788"/>
      <c r="M79" s="788"/>
      <c r="N79" s="784">
        <f>'SAME R Results'!K88</f>
        <v>0</v>
      </c>
      <c r="O79" s="793">
        <f>'SAME R Results'!L88</f>
        <v>1.2450000000000001</v>
      </c>
      <c r="P79" s="784">
        <f>'SAME R Results'!M88</f>
        <v>0</v>
      </c>
      <c r="Q79" s="784">
        <f>'SAME R Results'!N88</f>
        <v>0</v>
      </c>
      <c r="R79" s="784">
        <f>'SAME R Results'!O88</f>
        <v>0</v>
      </c>
      <c r="S79" s="784">
        <f>'SAME R Results'!P88</f>
        <v>0</v>
      </c>
      <c r="T79" s="784">
        <f>'SAME R Results'!Q88</f>
        <v>0</v>
      </c>
      <c r="U79" s="784">
        <f>'SAME R Results'!R88</f>
        <v>581.71428571428567</v>
      </c>
      <c r="V79" s="784">
        <f>'SAME R Results'!S88</f>
        <v>0</v>
      </c>
      <c r="W79" s="784">
        <f>'SAME R Results'!T88</f>
        <v>0</v>
      </c>
      <c r="X79" s="784" t="str">
        <f>'SAME R Results'!U88</f>
        <v>n</v>
      </c>
      <c r="Y79" s="784" t="str">
        <f>'SAME R Results'!V88</f>
        <v>y</v>
      </c>
      <c r="Z79" s="784" t="str">
        <f>'SAME R Results'!W88</f>
        <v>y</v>
      </c>
      <c r="AA79" s="784" t="str">
        <f>'SAME R Results'!X88</f>
        <v>n</v>
      </c>
      <c r="AB79" s="784" t="str">
        <f>'SAME R Results'!Y88</f>
        <v>y</v>
      </c>
      <c r="AC79" s="789"/>
      <c r="AD79" s="784" t="str">
        <f>'SAME R Results'!Z88</f>
        <v>y</v>
      </c>
      <c r="AE79" s="784">
        <f>'SAME R Results'!AA88</f>
        <v>10</v>
      </c>
      <c r="AF79" s="784" t="str">
        <f>'SAME R Results'!AB88</f>
        <v>y</v>
      </c>
      <c r="AG79" s="817">
        <f>'SAME R Results'!AC88</f>
        <v>3.852706928546E-2</v>
      </c>
      <c r="AH79" s="819">
        <f>'SAME R Results'!AD88</f>
        <v>0</v>
      </c>
      <c r="AI79" s="784">
        <f>'SAME R Results'!AE88</f>
        <v>0</v>
      </c>
      <c r="AJ79" s="784">
        <f>'SAME R Results'!AF88</f>
        <v>0</v>
      </c>
      <c r="AK79" s="784">
        <f>'SAME R Results'!AG88</f>
        <v>0</v>
      </c>
      <c r="AL79" s="784">
        <f>'SAME R Results'!AH88</f>
        <v>0</v>
      </c>
      <c r="AM79" s="784">
        <f>'SAME R Results'!AI88</f>
        <v>0</v>
      </c>
      <c r="AN79" s="784">
        <f>'SAME R Results'!AJ88</f>
        <v>0</v>
      </c>
      <c r="AO79" s="784">
        <f>'SAME R Results'!AK88</f>
        <v>0</v>
      </c>
      <c r="AP79" s="784">
        <f>'SAME R Results'!AL88</f>
        <v>0</v>
      </c>
      <c r="AQ79" s="784">
        <f>'SAME R Results'!AM88</f>
        <v>0</v>
      </c>
      <c r="AR79" s="817">
        <f>'SAME R Results'!AN88</f>
        <v>0</v>
      </c>
      <c r="AS79" s="819">
        <f>'SAME R Results'!AO88</f>
        <v>0</v>
      </c>
      <c r="AT79" s="784">
        <f>'SAME R Results'!AP88</f>
        <v>0</v>
      </c>
      <c r="AU79" s="789"/>
      <c r="AV79" s="821">
        <f>'SAME R Results'!AQ88</f>
        <v>0</v>
      </c>
      <c r="AW79" s="821">
        <f>'SAME R Results'!AR88</f>
        <v>5.7411044999999996</v>
      </c>
      <c r="AX79" s="821">
        <f>'SAME R Results'!AS88</f>
        <v>0</v>
      </c>
      <c r="AY79" s="821">
        <f>'SAME R Results'!AT88</f>
        <v>0</v>
      </c>
      <c r="AZ79" s="824"/>
      <c r="BA79" s="824"/>
      <c r="BB79" s="821">
        <f>'SAME R Results'!AU88</f>
        <v>0.41401670000000002</v>
      </c>
      <c r="BC79" s="821">
        <f>'SAME R Results'!AV88</f>
        <v>3.3813469999999991E-2</v>
      </c>
      <c r="BD79" s="821">
        <f>'SAME R Results'!AW88</f>
        <v>4.910217499999999</v>
      </c>
      <c r="BE79" s="821">
        <f>'SAME R Results'!AX88</f>
        <v>4.662155499999999</v>
      </c>
      <c r="BF79" s="827">
        <f>'SAME R Results'!AY88</f>
        <v>4853.5</v>
      </c>
      <c r="BG79" s="784">
        <f>'SAME R Results'!AZ88</f>
        <v>0.47521970000000013</v>
      </c>
      <c r="BH79" s="784">
        <f>'SAME R Results'!BA88</f>
        <v>8.4564200000000006E-2</v>
      </c>
      <c r="BI79" s="789"/>
      <c r="BJ79" s="784">
        <f>'SAME R Results'!BB88</f>
        <v>11.335000000000001</v>
      </c>
      <c r="BK79" s="784">
        <f>'SAME R Results'!BC88</f>
        <v>0.248062</v>
      </c>
      <c r="BL79" s="784">
        <f>'SAME R Results'!BD88</f>
        <v>175271.79330633517</v>
      </c>
      <c r="BM79" s="784">
        <f>'SAME R Results'!BE88</f>
        <v>41.531251266067784</v>
      </c>
      <c r="BN79" s="784">
        <f>'SAME R Results'!BF88</f>
        <v>0.38020323</v>
      </c>
      <c r="BO79" s="784">
        <f>'SAME R Results'!BG88</f>
        <v>9.7663875000000039E-2</v>
      </c>
      <c r="BP79" s="789"/>
      <c r="BQ79" s="784">
        <f>'SAME R Results'!BH88</f>
        <v>8.4419364904923988</v>
      </c>
      <c r="BR79" s="817">
        <f>'SAME R Results'!BI88</f>
        <v>0.23695342235404995</v>
      </c>
      <c r="BS79" s="817">
        <f>'SAME R Results'!BJ88</f>
        <v>0.45141620220360806</v>
      </c>
      <c r="BT79" s="817">
        <f>'SAME R Results'!BL88</f>
        <v>3.892977111547129</v>
      </c>
      <c r="BU79" s="817">
        <f>'SAME R Results'!BM88</f>
        <v>2.2318344473036289</v>
      </c>
      <c r="BV79" s="817">
        <f>'SAME R Results'!BN88</f>
        <v>0.17167454583651137</v>
      </c>
      <c r="BW79" s="784">
        <f>'SAME R Results'!BO88</f>
        <v>175271.79330633517</v>
      </c>
      <c r="BX79" s="784">
        <f>'SAME R Results'!BP88</f>
        <v>172374.33699651592</v>
      </c>
      <c r="BY79" s="784">
        <f>'SAME R Results'!BQ88</f>
        <v>164242.12195756298</v>
      </c>
      <c r="BZ79" s="784">
        <f>'SAME R Results'!BR88</f>
        <v>41.531251266067784</v>
      </c>
      <c r="CA79" s="784">
        <f>'SAME R Results'!BS88</f>
        <v>5.5061262541063659E-2</v>
      </c>
      <c r="CB79" s="784">
        <f>'SAME R Results'!BT88</f>
        <v>0.28000000000000003</v>
      </c>
      <c r="CC79" s="784">
        <f>'SAME R Results'!BV88</f>
        <v>2.6598829448901626</v>
      </c>
      <c r="CD79" s="880">
        <f>'SAME R Results'!BW88</f>
        <v>1</v>
      </c>
      <c r="CE79" s="1086">
        <f>'SAME R Results'!BZ88</f>
        <v>260.32493766036879</v>
      </c>
      <c r="CF79" s="1777">
        <f>'SAME R Results'!CA88</f>
        <v>1.3766666666666927</v>
      </c>
      <c r="CG79" s="1777">
        <f>'SAME R Results'!CB88</f>
        <v>0</v>
      </c>
      <c r="CH79" s="1777">
        <f>'SAME R Results'!CC88</f>
        <v>0</v>
      </c>
      <c r="CI79" s="1777">
        <f>'SAME R Results'!CD88</f>
        <v>3.6792943542096924E-2</v>
      </c>
      <c r="CJ79" s="1777"/>
      <c r="CK79" s="1777"/>
      <c r="CL79" s="2015">
        <f>'SAME R Results'!CI88</f>
        <v>88</v>
      </c>
      <c r="CM79" s="2015" t="str">
        <f>'SAME R Results'!CJ88</f>
        <v>Lampwick</v>
      </c>
      <c r="CN79" s="2016">
        <f>'SAME R Results'!CK88</f>
        <v>0.23695342235404995</v>
      </c>
      <c r="CO79" s="2016">
        <f>'SAME R Results'!CL88</f>
        <v>4.5037442585382871E-2</v>
      </c>
      <c r="CP79" s="2016">
        <f>'SAME R Results'!CM88</f>
        <v>3.0502607650178828E-2</v>
      </c>
    </row>
    <row r="80" spans="1:95" ht="16.5" customHeight="1" x14ac:dyDescent="0.2">
      <c r="A80" s="780">
        <v>2</v>
      </c>
      <c r="B80" s="784" t="str">
        <f>'SAME R Results'!A93</f>
        <v>9(4)</v>
      </c>
      <c r="C80" s="1806" t="str">
        <f>'SAME R Results'!B93</f>
        <v>Lampwick</v>
      </c>
      <c r="D80" s="784" t="str">
        <f>'SAME R Results'!C93</f>
        <v>L04</v>
      </c>
      <c r="E80" s="784" t="str">
        <f>'SAME R Results'!D93</f>
        <v>51 L</v>
      </c>
      <c r="F80" s="784">
        <f>'SAME R Results'!E93</f>
        <v>0</v>
      </c>
      <c r="G80" s="784">
        <f>'SAME R Results'!F93</f>
        <v>98</v>
      </c>
      <c r="H80" s="785" t="str">
        <f>'SAME R Results'!G93</f>
        <v>No flow run w/ aging</v>
      </c>
      <c r="I80" s="784">
        <f>'SAME R Results'!H93</f>
        <v>251</v>
      </c>
      <c r="J80" s="786">
        <f>'SAME R Results'!I93</f>
        <v>40429.354166666664</v>
      </c>
      <c r="K80" s="784">
        <f>'SAME R Results'!J93</f>
        <v>0</v>
      </c>
      <c r="L80" s="788"/>
      <c r="M80" s="788"/>
      <c r="N80" s="784">
        <f>'SAME R Results'!K93</f>
        <v>0</v>
      </c>
      <c r="O80" s="793">
        <f>'SAME R Results'!L93</f>
        <v>1.28</v>
      </c>
      <c r="P80" s="784">
        <f>'SAME R Results'!M93</f>
        <v>60</v>
      </c>
      <c r="Q80" s="784">
        <f>'SAME R Results'!N93</f>
        <v>11</v>
      </c>
      <c r="R80" s="784">
        <f>'SAME R Results'!O93</f>
        <v>8</v>
      </c>
      <c r="S80" s="784" t="str">
        <f>'SAME R Results'!P93</f>
        <v>n</v>
      </c>
      <c r="T80" s="784" t="str">
        <f>'SAME R Results'!Q93</f>
        <v>N</v>
      </c>
      <c r="U80" s="784">
        <f>'SAME R Results'!R93</f>
        <v>37.142857142857146</v>
      </c>
      <c r="V80" s="784" t="str">
        <f>'SAME R Results'!S93</f>
        <v>Y</v>
      </c>
      <c r="W80" s="784">
        <f>'SAME R Results'!T93</f>
        <v>90</v>
      </c>
      <c r="X80" s="784" t="str">
        <f>'SAME R Results'!U93</f>
        <v>n</v>
      </c>
      <c r="Y80" s="784" t="str">
        <f>'SAME R Results'!V93</f>
        <v>y</v>
      </c>
      <c r="Z80" s="784" t="str">
        <f>'SAME R Results'!W93</f>
        <v>y</v>
      </c>
      <c r="AA80" s="784" t="str">
        <f>'SAME R Results'!X93</f>
        <v>n</v>
      </c>
      <c r="AB80" s="784" t="str">
        <f>'SAME R Results'!Y93</f>
        <v>y</v>
      </c>
      <c r="AC80" s="789"/>
      <c r="AD80" s="784" t="str">
        <f>'SAME R Results'!Z93</f>
        <v>y</v>
      </c>
      <c r="AE80" s="784">
        <f>'SAME R Results'!AA93</f>
        <v>10</v>
      </c>
      <c r="AF80" s="784" t="str">
        <f>'SAME R Results'!AB93</f>
        <v>y</v>
      </c>
      <c r="AG80" s="817">
        <f>'SAME R Results'!AC93</f>
        <v>3.852706928546E-2</v>
      </c>
      <c r="AH80" s="819">
        <f>'SAME R Results'!AD93</f>
        <v>0</v>
      </c>
      <c r="AI80" s="784">
        <f>'SAME R Results'!AE93</f>
        <v>58</v>
      </c>
      <c r="AJ80" s="784">
        <f>'SAME R Results'!AF93</f>
        <v>480</v>
      </c>
      <c r="AK80" s="784">
        <f>'SAME R Results'!AG93</f>
        <v>0</v>
      </c>
      <c r="AL80" s="784" t="str">
        <f>'SAME R Results'!AH93</f>
        <v>n</v>
      </c>
      <c r="AM80" s="784" t="str">
        <f>'SAME R Results'!AI93</f>
        <v>y</v>
      </c>
      <c r="AN80" s="784" t="str">
        <f>'SAME R Results'!AJ93</f>
        <v>y</v>
      </c>
      <c r="AO80" s="784" t="str">
        <f>'SAME R Results'!AK93</f>
        <v>n</v>
      </c>
      <c r="AP80" s="784" t="str">
        <f>'SAME R Results'!AL93</f>
        <v>y</v>
      </c>
      <c r="AQ80" s="784" t="str">
        <f>'SAME R Results'!AM93</f>
        <v>y</v>
      </c>
      <c r="AR80" s="817">
        <f>'SAME R Results'!AN93</f>
        <v>3.852706928546E-2</v>
      </c>
      <c r="AS80" s="819">
        <f>'SAME R Results'!AO93</f>
        <v>0</v>
      </c>
      <c r="AT80" s="784">
        <f>'SAME R Results'!AP93</f>
        <v>0</v>
      </c>
      <c r="AU80" s="789"/>
      <c r="AV80" s="821">
        <f>'SAME R Results'!AQ93</f>
        <v>0</v>
      </c>
      <c r="AW80" s="821">
        <f>'SAME R Results'!AR93</f>
        <v>6.222127619047618</v>
      </c>
      <c r="AX80" s="821">
        <f>'SAME R Results'!AS93</f>
        <v>0</v>
      </c>
      <c r="AY80" s="821">
        <f>'SAME R Results'!AT93</f>
        <v>0</v>
      </c>
      <c r="AZ80" s="824"/>
      <c r="BA80" s="824"/>
      <c r="BB80" s="821">
        <f>'SAME R Results'!AU93</f>
        <v>0.71681428571428563</v>
      </c>
      <c r="BC80" s="821">
        <f>'SAME R Results'!AV93</f>
        <v>2.661965909090909E-2</v>
      </c>
      <c r="BD80" s="821">
        <f>'SAME R Results'!AW93</f>
        <v>5.1033095238095241</v>
      </c>
      <c r="BE80" s="821">
        <f>'SAME R Results'!AX93</f>
        <v>4.6722686363636363</v>
      </c>
      <c r="BF80" s="827">
        <f>'SAME R Results'!AY93</f>
        <v>12025</v>
      </c>
      <c r="BG80" s="784">
        <f>'SAME R Results'!AZ93</f>
        <v>0.8369228571428573</v>
      </c>
      <c r="BH80" s="784">
        <f>'SAME R Results'!BA93</f>
        <v>8.5615677272727286E-2</v>
      </c>
      <c r="BI80" s="789"/>
      <c r="BJ80" s="784">
        <f>'SAME R Results'!BB93</f>
        <v>20.479333333333333</v>
      </c>
      <c r="BK80" s="784">
        <f>'SAME R Results'!BC93</f>
        <v>0.43104088744588775</v>
      </c>
      <c r="BL80" s="784">
        <f>'SAME R Results'!BD93</f>
        <v>438728.96546478604</v>
      </c>
      <c r="BM80" s="784">
        <f>'SAME R Results'!BE93</f>
        <v>73.832543651750925</v>
      </c>
      <c r="BN80" s="784">
        <f>'SAME R Results'!BF93</f>
        <v>0.69019462662337649</v>
      </c>
      <c r="BO80" s="784">
        <f>'SAME R Results'!BG93</f>
        <v>0.18782679496753252</v>
      </c>
      <c r="BP80" s="789"/>
      <c r="BQ80" s="784">
        <f>'SAME R Results'!BH93</f>
        <v>15.029824068911578</v>
      </c>
      <c r="BR80" s="817">
        <f>'SAME R Results'!BI93</f>
        <v>0.16828736979682504</v>
      </c>
      <c r="BS80" s="817">
        <f>'SAME R Results'!BJ93</f>
        <v>0.40295169678721698</v>
      </c>
      <c r="BT80" s="817">
        <f>'SAME R Results'!BL93</f>
        <v>3.6746334661286353</v>
      </c>
      <c r="BU80" s="817">
        <f>'SAME R Results'!BM93</f>
        <v>2.5457404617536565</v>
      </c>
      <c r="BV80" s="817">
        <f>'SAME R Results'!BN93</f>
        <v>0.1087553899042086</v>
      </c>
      <c r="BW80" s="784">
        <f>'SAME R Results'!BO93</f>
        <v>438728.96546478604</v>
      </c>
      <c r="BX80" s="784">
        <f>'SAME R Results'!BP93</f>
        <v>431550.24657623621</v>
      </c>
      <c r="BY80" s="784">
        <f>'SAME R Results'!BQ93</f>
        <v>409163.56778139976</v>
      </c>
      <c r="BZ80" s="784">
        <f>'SAME R Results'!BR93</f>
        <v>73.832543651750925</v>
      </c>
      <c r="CA80" s="784">
        <f>'SAME R Results'!BS93</f>
        <v>9.5676304591558139E-2</v>
      </c>
      <c r="CB80" s="784">
        <f>'SAME R Results'!BT93</f>
        <v>0.28000000000000003</v>
      </c>
      <c r="CC80" s="784">
        <f>'SAME R Results'!BV93</f>
        <v>2.6210786371588739</v>
      </c>
      <c r="CD80" s="880">
        <f>'SAME R Results'!BW93</f>
        <v>1</v>
      </c>
      <c r="CE80" s="1086">
        <f>'SAME R Results'!BZ93</f>
        <v>295.6786559110368</v>
      </c>
      <c r="CF80" s="1777">
        <f>'SAME R Results'!CA93</f>
        <v>3.7666666666666959</v>
      </c>
      <c r="CG80" s="1777" t="str">
        <f>'SAME R Results'!CB93</f>
        <v xml:space="preserve"> 51L</v>
      </c>
      <c r="CH80" s="1777">
        <f>'SAME R Results'!CC93</f>
        <v>251</v>
      </c>
      <c r="CI80" s="1777">
        <f>'SAME R Results'!CD93</f>
        <v>2.3941312676142152E-2</v>
      </c>
      <c r="CJ80" s="1777"/>
      <c r="CK80" s="1777"/>
      <c r="CL80" s="2015">
        <f>'SAME R Results'!CI93</f>
        <v>93</v>
      </c>
      <c r="CM80" s="2015" t="str">
        <f>'SAME R Results'!CJ93</f>
        <v>Lampwick</v>
      </c>
      <c r="CN80" s="2016">
        <f>'SAME R Results'!CK93</f>
        <v>0.16828736979682504</v>
      </c>
      <c r="CO80" s="2016">
        <f>'SAME R Results'!CL93</f>
        <v>4.5921670370780238E-2</v>
      </c>
      <c r="CP80" s="2016">
        <f>'SAME R Results'!CM93</f>
        <v>2.8724451584369801E-2</v>
      </c>
    </row>
    <row r="81" spans="1:95" ht="16.5" hidden="1" customHeight="1" x14ac:dyDescent="0.2">
      <c r="A81" s="780">
        <v>2</v>
      </c>
      <c r="B81" s="784" t="str">
        <f>'SAME R Results'!A94</f>
        <v>9(4)</v>
      </c>
      <c r="C81" s="1806" t="str">
        <f>'SAME R Results'!B94</f>
        <v>Lampwick</v>
      </c>
      <c r="D81" s="784" t="str">
        <f>'SAME R Results'!C94</f>
        <v>L04</v>
      </c>
      <c r="E81" s="784" t="str">
        <f>'SAME R Results'!D94</f>
        <v>51LA</v>
      </c>
      <c r="F81" s="784">
        <f>'SAME R Results'!E94</f>
        <v>0</v>
      </c>
      <c r="G81" s="784" t="str">
        <f>'SAME R Results'!F94</f>
        <v>98a</v>
      </c>
      <c r="H81" s="785" t="str">
        <f>'SAME R Results'!G94</f>
        <v>aged</v>
      </c>
      <c r="I81" s="784">
        <f>'SAME R Results'!H94</f>
        <v>251</v>
      </c>
      <c r="J81" s="786">
        <f>'SAME R Results'!I94</f>
        <v>40429.354166666664</v>
      </c>
      <c r="K81" s="784">
        <f>'SAME R Results'!J94</f>
        <v>0</v>
      </c>
      <c r="L81" s="788"/>
      <c r="M81" s="788"/>
      <c r="N81" s="784">
        <f>'SAME R Results'!K94</f>
        <v>0</v>
      </c>
      <c r="O81" s="793">
        <f>'SAME R Results'!L94</f>
        <v>1.28</v>
      </c>
      <c r="P81" s="784">
        <f>'SAME R Results'!M94</f>
        <v>0</v>
      </c>
      <c r="Q81" s="784">
        <f>'SAME R Results'!N94</f>
        <v>0</v>
      </c>
      <c r="R81" s="784">
        <f>'SAME R Results'!O94</f>
        <v>0</v>
      </c>
      <c r="S81" s="784">
        <f>'SAME R Results'!P94</f>
        <v>0</v>
      </c>
      <c r="T81" s="784">
        <f>'SAME R Results'!Q94</f>
        <v>0</v>
      </c>
      <c r="U81" s="784">
        <f>'SAME R Results'!R94</f>
        <v>585.28571428571433</v>
      </c>
      <c r="V81" s="784">
        <f>'SAME R Results'!S94</f>
        <v>0</v>
      </c>
      <c r="W81" s="784">
        <f>'SAME R Results'!T94</f>
        <v>0</v>
      </c>
      <c r="X81" s="784" t="str">
        <f>'SAME R Results'!U94</f>
        <v>n</v>
      </c>
      <c r="Y81" s="784" t="str">
        <f>'SAME R Results'!V94</f>
        <v>y</v>
      </c>
      <c r="Z81" s="784" t="str">
        <f>'SAME R Results'!W94</f>
        <v>y</v>
      </c>
      <c r="AA81" s="784" t="str">
        <f>'SAME R Results'!X94</f>
        <v>n</v>
      </c>
      <c r="AB81" s="784" t="str">
        <f>'SAME R Results'!Y94</f>
        <v>y</v>
      </c>
      <c r="AC81" s="789"/>
      <c r="AD81" s="784" t="str">
        <f>'SAME R Results'!Z94</f>
        <v>y</v>
      </c>
      <c r="AE81" s="784">
        <f>'SAME R Results'!AA94</f>
        <v>10</v>
      </c>
      <c r="AF81" s="784" t="str">
        <f>'SAME R Results'!AB94</f>
        <v>y</v>
      </c>
      <c r="AG81" s="817">
        <f>'SAME R Results'!AC94</f>
        <v>3.852706928546E-2</v>
      </c>
      <c r="AH81" s="819">
        <f>'SAME R Results'!AD94</f>
        <v>0</v>
      </c>
      <c r="AI81" s="784">
        <f>'SAME R Results'!AE94</f>
        <v>0</v>
      </c>
      <c r="AJ81" s="784">
        <f>'SAME R Results'!AF94</f>
        <v>0</v>
      </c>
      <c r="AK81" s="784">
        <f>'SAME R Results'!AG94</f>
        <v>0</v>
      </c>
      <c r="AL81" s="784">
        <f>'SAME R Results'!AH94</f>
        <v>0</v>
      </c>
      <c r="AM81" s="784">
        <f>'SAME R Results'!AI94</f>
        <v>0</v>
      </c>
      <c r="AN81" s="784">
        <f>'SAME R Results'!AJ94</f>
        <v>0</v>
      </c>
      <c r="AO81" s="784">
        <f>'SAME R Results'!AK94</f>
        <v>0</v>
      </c>
      <c r="AP81" s="784">
        <f>'SAME R Results'!AL94</f>
        <v>0</v>
      </c>
      <c r="AQ81" s="784">
        <f>'SAME R Results'!AM94</f>
        <v>0</v>
      </c>
      <c r="AR81" s="817">
        <f>'SAME R Results'!AN94</f>
        <v>0</v>
      </c>
      <c r="AS81" s="819">
        <f>'SAME R Results'!AO94</f>
        <v>0</v>
      </c>
      <c r="AT81" s="784">
        <f>'SAME R Results'!AP94</f>
        <v>90</v>
      </c>
      <c r="AU81" s="789"/>
      <c r="AV81" s="821">
        <f>'SAME R Results'!AQ94</f>
        <v>0</v>
      </c>
      <c r="AW81" s="821">
        <f>'SAME R Results'!AR94</f>
        <v>6.1840814999999996</v>
      </c>
      <c r="AX81" s="821">
        <f>'SAME R Results'!AS94</f>
        <v>0</v>
      </c>
      <c r="AY81" s="821">
        <f>'SAME R Results'!AT94</f>
        <v>0</v>
      </c>
      <c r="AZ81" s="824"/>
      <c r="BA81" s="824"/>
      <c r="BB81" s="821">
        <f>'SAME R Results'!AU94</f>
        <v>0.67301940000000005</v>
      </c>
      <c r="BC81" s="821">
        <f>'SAME R Results'!AV94</f>
        <v>4.1351330000000006E-2</v>
      </c>
      <c r="BD81" s="821">
        <f>'SAME R Results'!AW94</f>
        <v>5.0563070000000003</v>
      </c>
      <c r="BE81" s="821">
        <f>'SAME R Results'!AX94</f>
        <v>4.6961969999999997</v>
      </c>
      <c r="BF81" s="827">
        <f>'SAME R Results'!AY94</f>
        <v>9058</v>
      </c>
      <c r="BG81" s="784">
        <f>'SAME R Results'!AZ94</f>
        <v>0.78460679999999994</v>
      </c>
      <c r="BH81" s="784">
        <f>'SAME R Results'!BA94</f>
        <v>9.6283004999999977E-2</v>
      </c>
      <c r="BI81" s="789"/>
      <c r="BJ81" s="784">
        <f>'SAME R Results'!BB94</f>
        <v>18.903399999999998</v>
      </c>
      <c r="BK81" s="784">
        <f>'SAME R Results'!BC94</f>
        <v>0.3601100000000006</v>
      </c>
      <c r="BL81" s="784">
        <f>'SAME R Results'!BD94</f>
        <v>329083.62258389778</v>
      </c>
      <c r="BM81" s="784">
        <f>'SAME R Results'!BE94</f>
        <v>61.128591098456731</v>
      </c>
      <c r="BN81" s="784">
        <f>'SAME R Results'!BF94</f>
        <v>0.63166807000000003</v>
      </c>
      <c r="BO81" s="784">
        <f>'SAME R Results'!BG94</f>
        <v>0.17208094874999999</v>
      </c>
      <c r="BP81" s="789"/>
      <c r="BQ81" s="784">
        <f>'SAME R Results'!BH94</f>
        <v>13.793562403036354</v>
      </c>
      <c r="BR81" s="817">
        <f>'SAME R Results'!BI94</f>
        <v>0.18575397529201682</v>
      </c>
      <c r="BS81" s="817">
        <f>'SAME R Results'!BJ94</f>
        <v>0.43098006676055478</v>
      </c>
      <c r="BT81" s="817">
        <f>'SAME R Results'!BL94</f>
        <v>3.6707612004027848</v>
      </c>
      <c r="BU81" s="817">
        <f>'SAME R Results'!BM94</f>
        <v>2.5027965278330568</v>
      </c>
      <c r="BV81" s="817">
        <f>'SAME R Results'!BN94</f>
        <v>0.12194909540707573</v>
      </c>
      <c r="BW81" s="784">
        <f>'SAME R Results'!BO94</f>
        <v>329083.62258389778</v>
      </c>
      <c r="BX81" s="784">
        <f>'SAME R Results'!BP94</f>
        <v>323676.15184024005</v>
      </c>
      <c r="BY81" s="784">
        <f>'SAME R Results'!BQ94</f>
        <v>307510.63560578704</v>
      </c>
      <c r="BZ81" s="784">
        <f>'SAME R Results'!BR94</f>
        <v>61.128591098456731</v>
      </c>
      <c r="CA81" s="784">
        <f>'SAME R Results'!BS94</f>
        <v>7.9932078487081726E-2</v>
      </c>
      <c r="CB81" s="784">
        <f>'SAME R Results'!BT94</f>
        <v>0.28000000000000003</v>
      </c>
      <c r="CC81" s="784">
        <f>'SAME R Results'!BV94</f>
        <v>2.6060244648045843</v>
      </c>
      <c r="CD81" s="880">
        <f>'SAME R Results'!BW94</f>
        <v>1</v>
      </c>
      <c r="CE81" s="1086">
        <f>'SAME R Results'!BZ94</f>
        <v>295.6786559110368</v>
      </c>
      <c r="CF81" s="1777">
        <f>'SAME R Results'!CA94</f>
        <v>3.7666666666666959</v>
      </c>
      <c r="CG81" s="1777">
        <f>'SAME R Results'!CB94</f>
        <v>0</v>
      </c>
      <c r="CH81" s="1777">
        <f>'SAME R Results'!CC94</f>
        <v>0</v>
      </c>
      <c r="CI81" s="1777">
        <f>'SAME R Results'!CD94</f>
        <v>2.1972046305721457E-2</v>
      </c>
      <c r="CJ81" s="1777"/>
      <c r="CK81" s="1777"/>
      <c r="CL81" s="2015">
        <f>'SAME R Results'!CI94</f>
        <v>94</v>
      </c>
      <c r="CM81" s="2015" t="str">
        <f>'SAME R Results'!CJ94</f>
        <v>Lampwick</v>
      </c>
      <c r="CN81" s="2016">
        <f>'SAME R Results'!CK94</f>
        <v>0.18575397529201682</v>
      </c>
      <c r="CO81" s="2016">
        <f>'SAME R Results'!CL94</f>
        <v>4.5794411301677364E-2</v>
      </c>
      <c r="CP81" s="2016">
        <f>'SAME R Results'!CM94</f>
        <v>2.8742320322663092E-2</v>
      </c>
    </row>
    <row r="82" spans="1:95" ht="16.5" customHeight="1" x14ac:dyDescent="0.2">
      <c r="A82" s="780">
        <v>2</v>
      </c>
      <c r="B82" s="784" t="str">
        <f>'SAME R Results'!A110</f>
        <v>10 (4)</v>
      </c>
      <c r="C82" s="1806" t="str">
        <f>'SAME R Results'!B110</f>
        <v>Lampwick</v>
      </c>
      <c r="D82" s="784" t="str">
        <f>'SAME R Results'!C110</f>
        <v>L05</v>
      </c>
      <c r="E82" s="784" t="str">
        <f>'SAME R Results'!D110</f>
        <v>59 L</v>
      </c>
      <c r="F82" s="784">
        <f>'SAME R Results'!E110</f>
        <v>0</v>
      </c>
      <c r="G82" s="784">
        <f>'SAME R Results'!F110</f>
        <v>106</v>
      </c>
      <c r="H82" s="785" t="str">
        <f>'SAME R Results'!G110</f>
        <v>No flow run w/ aging</v>
      </c>
      <c r="I82" s="784">
        <f>'SAME R Results'!H110</f>
        <v>252</v>
      </c>
      <c r="J82" s="786">
        <f>'SAME R Results'!I110</f>
        <v>40430.305555555555</v>
      </c>
      <c r="K82" s="784">
        <f>'SAME R Results'!J110</f>
        <v>0</v>
      </c>
      <c r="L82" s="788"/>
      <c r="M82" s="788"/>
      <c r="N82" s="784">
        <f>'SAME R Results'!K110</f>
        <v>0</v>
      </c>
      <c r="O82" s="793">
        <f>'SAME R Results'!L110</f>
        <v>1.28</v>
      </c>
      <c r="P82" s="784">
        <f>'SAME R Results'!M110</f>
        <v>60</v>
      </c>
      <c r="Q82" s="784">
        <f>'SAME R Results'!N110</f>
        <v>11</v>
      </c>
      <c r="R82" s="784">
        <f>'SAME R Results'!O110</f>
        <v>8</v>
      </c>
      <c r="S82" s="784" t="str">
        <f>'SAME R Results'!P110</f>
        <v>n</v>
      </c>
      <c r="T82" s="784" t="str">
        <f>'SAME R Results'!Q110</f>
        <v>N</v>
      </c>
      <c r="U82" s="784">
        <f>'SAME R Results'!R110</f>
        <v>29.714285714285715</v>
      </c>
      <c r="V82" s="784" t="str">
        <f>'SAME R Results'!S110</f>
        <v>Y</v>
      </c>
      <c r="W82" s="784">
        <f>'SAME R Results'!T110</f>
        <v>90</v>
      </c>
      <c r="X82" s="784" t="str">
        <f>'SAME R Results'!U110</f>
        <v>n</v>
      </c>
      <c r="Y82" s="784" t="str">
        <f>'SAME R Results'!V110</f>
        <v>y</v>
      </c>
      <c r="Z82" s="784" t="str">
        <f>'SAME R Results'!W110</f>
        <v>y</v>
      </c>
      <c r="AA82" s="784" t="str">
        <f>'SAME R Results'!X110</f>
        <v>n</v>
      </c>
      <c r="AB82" s="784" t="str">
        <f>'SAME R Results'!Y110</f>
        <v>n</v>
      </c>
      <c r="AC82" s="789"/>
      <c r="AD82" s="784" t="str">
        <f>'SAME R Results'!Z110</f>
        <v>y</v>
      </c>
      <c r="AE82" s="784">
        <f>'SAME R Results'!AA110</f>
        <v>10</v>
      </c>
      <c r="AF82" s="784" t="str">
        <f>'SAME R Results'!AB110</f>
        <v>y</v>
      </c>
      <c r="AG82" s="817">
        <f>'SAME R Results'!AC110</f>
        <v>7.8816036857303803E-2</v>
      </c>
      <c r="AH82" s="819">
        <f>'SAME R Results'!AD110</f>
        <v>0</v>
      </c>
      <c r="AI82" s="784">
        <f>'SAME R Results'!AE110</f>
        <v>58</v>
      </c>
      <c r="AJ82" s="784">
        <f>'SAME R Results'!AF110</f>
        <v>480</v>
      </c>
      <c r="AK82" s="784">
        <f>'SAME R Results'!AG110</f>
        <v>0</v>
      </c>
      <c r="AL82" s="784" t="str">
        <f>'SAME R Results'!AH110</f>
        <v>n</v>
      </c>
      <c r="AM82" s="784" t="str">
        <f>'SAME R Results'!AI110</f>
        <v>y</v>
      </c>
      <c r="AN82" s="784" t="str">
        <f>'SAME R Results'!AJ110</f>
        <v>y</v>
      </c>
      <c r="AO82" s="784" t="str">
        <f>'SAME R Results'!AK110</f>
        <v>n</v>
      </c>
      <c r="AP82" s="784" t="str">
        <f>'SAME R Results'!AL110</f>
        <v>n</v>
      </c>
      <c r="AQ82" s="784" t="str">
        <f>'SAME R Results'!AM110</f>
        <v>y</v>
      </c>
      <c r="AR82" s="817">
        <f>'SAME R Results'!AN110</f>
        <v>7.8816036857303803E-2</v>
      </c>
      <c r="AS82" s="819">
        <f>'SAME R Results'!AO110</f>
        <v>0</v>
      </c>
      <c r="AT82" s="784">
        <f>'SAME R Results'!AP110</f>
        <v>0</v>
      </c>
      <c r="AU82" s="789"/>
      <c r="AV82" s="821">
        <f>'SAME R Results'!AQ110</f>
        <v>0</v>
      </c>
      <c r="AW82" s="821">
        <f>'SAME R Results'!AR110</f>
        <v>6.2560419999999999</v>
      </c>
      <c r="AX82" s="821">
        <f>'SAME R Results'!AS110</f>
        <v>0</v>
      </c>
      <c r="AY82" s="821">
        <f>'SAME R Results'!AT110</f>
        <v>0</v>
      </c>
      <c r="AZ82" s="824"/>
      <c r="BA82" s="824"/>
      <c r="BB82" s="821">
        <f>'SAME R Results'!AU110</f>
        <v>0.83120744999999974</v>
      </c>
      <c r="BC82" s="821">
        <f>'SAME R Results'!AV110</f>
        <v>3.5980234999999999E-2</v>
      </c>
      <c r="BD82" s="821">
        <f>'SAME R Results'!AW110</f>
        <v>4.9518899999999997</v>
      </c>
      <c r="BE82" s="821">
        <f>'SAME R Results'!AX110</f>
        <v>4.6689910000000001</v>
      </c>
      <c r="BF82" s="827">
        <f>'SAME R Results'!AY110</f>
        <v>6080</v>
      </c>
      <c r="BG82" s="784">
        <f>'SAME R Results'!AZ110</f>
        <v>0.90042085000000027</v>
      </c>
      <c r="BH82" s="784">
        <f>'SAME R Results'!BA110</f>
        <v>8.2290639999999998E-2</v>
      </c>
      <c r="BI82" s="789"/>
      <c r="BJ82" s="784">
        <f>'SAME R Results'!BB110</f>
        <v>43.326299999999996</v>
      </c>
      <c r="BK82" s="784">
        <f>'SAME R Results'!BC110</f>
        <v>0.28289899999999957</v>
      </c>
      <c r="BL82" s="784">
        <f>'SAME R Results'!BD110</f>
        <v>107516.96149531422</v>
      </c>
      <c r="BM82" s="784">
        <f>'SAME R Results'!BE110</f>
        <v>47.564685690088332</v>
      </c>
      <c r="BN82" s="784">
        <f>'SAME R Results'!BF110</f>
        <v>0.79522721499999971</v>
      </c>
      <c r="BO82" s="784">
        <f>'SAME R Results'!BG110</f>
        <v>0.20453255250000008</v>
      </c>
      <c r="BP82" s="789"/>
      <c r="BQ82" s="784">
        <f>'SAME R Results'!BH110</f>
        <v>12.131364</v>
      </c>
      <c r="BR82" s="817">
        <f>'SAME R Results'!BI110</f>
        <v>0.44239239119644658</v>
      </c>
      <c r="BS82" s="817">
        <f>'SAME R Results'!BJ110</f>
        <v>0.59953058438413609</v>
      </c>
      <c r="BT82" s="817">
        <f>'SAME R Results'!BL110</f>
        <v>3.8880227390698576</v>
      </c>
      <c r="BU82" s="817">
        <f>'SAME R Results'!BM110</f>
        <v>1.7355361204504993</v>
      </c>
      <c r="BV82" s="817">
        <f>'SAME R Results'!BN110</f>
        <v>0.38001942957695506</v>
      </c>
      <c r="BW82" s="784">
        <f>'SAME R Results'!BO110</f>
        <v>107516.96149531422</v>
      </c>
      <c r="BX82" s="784">
        <f>'SAME R Results'!BP110</f>
        <v>105742.70329132484</v>
      </c>
      <c r="BY82" s="784">
        <f>'SAME R Results'!BQ110</f>
        <v>100668.32482791525</v>
      </c>
      <c r="BZ82" s="784">
        <f>'SAME R Results'!BR110</f>
        <v>47.564685690088332</v>
      </c>
      <c r="CA82" s="784">
        <f>'SAME R Results'!BS110</f>
        <v>6.2793882624522679E-2</v>
      </c>
      <c r="CB82" s="784">
        <f>'SAME R Results'!BT110</f>
        <v>0.28000000000000003</v>
      </c>
      <c r="CC82" s="784">
        <f>'SAME R Results'!BV110</f>
        <v>1</v>
      </c>
      <c r="CD82" s="880">
        <f>'SAME R Results'!BW110</f>
        <v>1</v>
      </c>
      <c r="CE82" s="1086">
        <f>'SAME R Results'!BZ110</f>
        <v>296.85201609236873</v>
      </c>
      <c r="CF82" s="1777">
        <f>'SAME R Results'!CA110</f>
        <v>2.9300000000000992</v>
      </c>
      <c r="CG82" s="1777" t="str">
        <f>'SAME R Results'!CB110</f>
        <v xml:space="preserve"> 59L</v>
      </c>
      <c r="CH82" s="1777">
        <f>'SAME R Results'!CC110</f>
        <v>252</v>
      </c>
      <c r="CI82" s="1777">
        <f>'SAME R Results'!CD110</f>
        <v>2.48423836177466E-2</v>
      </c>
      <c r="CJ82" s="1777"/>
      <c r="CK82" s="1777"/>
      <c r="CL82" s="2015">
        <f>'SAME R Results'!CI110</f>
        <v>110</v>
      </c>
      <c r="CM82" s="2015" t="str">
        <f>'SAME R Results'!CJ110</f>
        <v>Lampwick</v>
      </c>
      <c r="CN82" s="2016">
        <f>'SAME R Results'!CK110</f>
        <v>0.44239239119644658</v>
      </c>
      <c r="CO82" s="2016">
        <f>'SAME R Results'!CL110</f>
        <v>6.5551344020342614E-2</v>
      </c>
      <c r="CP82" s="2016">
        <f>'SAME R Results'!CM110</f>
        <v>4.4827524993743983E-2</v>
      </c>
    </row>
    <row r="83" spans="1:95" s="11" customFormat="1" ht="16.5" hidden="1" customHeight="1" x14ac:dyDescent="0.2">
      <c r="A83" s="780">
        <v>2</v>
      </c>
      <c r="B83" s="784" t="str">
        <f>'SAME R Results'!A111</f>
        <v>10 (4)</v>
      </c>
      <c r="C83" s="1806" t="str">
        <f>'SAME R Results'!B111</f>
        <v>Lampwick</v>
      </c>
      <c r="D83" s="784" t="str">
        <f>'SAME R Results'!C111</f>
        <v>L05</v>
      </c>
      <c r="E83" s="784" t="str">
        <f>'SAME R Results'!D111</f>
        <v>59LA</v>
      </c>
      <c r="F83" s="784">
        <f>'SAME R Results'!E111</f>
        <v>0</v>
      </c>
      <c r="G83" s="784" t="str">
        <f>'SAME R Results'!F111</f>
        <v>106a</v>
      </c>
      <c r="H83" s="785" t="str">
        <f>'SAME R Results'!G111</f>
        <v>aged</v>
      </c>
      <c r="I83" s="784">
        <f>'SAME R Results'!H111</f>
        <v>252</v>
      </c>
      <c r="J83" s="786">
        <f>'SAME R Results'!I111</f>
        <v>40430.305555555555</v>
      </c>
      <c r="K83" s="784">
        <f>'SAME R Results'!J111</f>
        <v>0</v>
      </c>
      <c r="L83" s="787"/>
      <c r="M83" s="787"/>
      <c r="N83" s="784">
        <f>'SAME R Results'!K111</f>
        <v>0</v>
      </c>
      <c r="O83" s="793">
        <f>'SAME R Results'!L111</f>
        <v>1.28</v>
      </c>
      <c r="P83" s="784">
        <f>'SAME R Results'!M111</f>
        <v>0</v>
      </c>
      <c r="Q83" s="784">
        <f>'SAME R Results'!N111</f>
        <v>0</v>
      </c>
      <c r="R83" s="784">
        <f>'SAME R Results'!O111</f>
        <v>0</v>
      </c>
      <c r="S83" s="784">
        <f>'SAME R Results'!P111</f>
        <v>0</v>
      </c>
      <c r="T83" s="784">
        <f>'SAME R Results'!Q111</f>
        <v>0</v>
      </c>
      <c r="U83" s="784">
        <f>'SAME R Results'!R111</f>
        <v>558.28571428571433</v>
      </c>
      <c r="V83" s="784">
        <f>'SAME R Results'!S111</f>
        <v>0</v>
      </c>
      <c r="W83" s="784">
        <f>'SAME R Results'!T111</f>
        <v>0</v>
      </c>
      <c r="X83" s="784" t="str">
        <f>'SAME R Results'!U111</f>
        <v>n</v>
      </c>
      <c r="Y83" s="784" t="str">
        <f>'SAME R Results'!V111</f>
        <v>y</v>
      </c>
      <c r="Z83" s="784" t="str">
        <f>'SAME R Results'!W111</f>
        <v>y</v>
      </c>
      <c r="AA83" s="784" t="str">
        <f>'SAME R Results'!X111</f>
        <v>n</v>
      </c>
      <c r="AB83" s="784" t="str">
        <f>'SAME R Results'!Y111</f>
        <v>n</v>
      </c>
      <c r="AC83" s="808"/>
      <c r="AD83" s="784" t="str">
        <f>'SAME R Results'!Z111</f>
        <v>y</v>
      </c>
      <c r="AE83" s="784">
        <f>'SAME R Results'!AA111</f>
        <v>10</v>
      </c>
      <c r="AF83" s="784" t="str">
        <f>'SAME R Results'!AB111</f>
        <v>y</v>
      </c>
      <c r="AG83" s="817">
        <f>'SAME R Results'!AC111</f>
        <v>7.8816036857303803E-2</v>
      </c>
      <c r="AH83" s="819">
        <f>'SAME R Results'!AD111</f>
        <v>0</v>
      </c>
      <c r="AI83" s="784">
        <f>'SAME R Results'!AE111</f>
        <v>0</v>
      </c>
      <c r="AJ83" s="784">
        <f>'SAME R Results'!AF111</f>
        <v>0</v>
      </c>
      <c r="AK83" s="784">
        <f>'SAME R Results'!AG111</f>
        <v>0</v>
      </c>
      <c r="AL83" s="784">
        <f>'SAME R Results'!AH111</f>
        <v>0</v>
      </c>
      <c r="AM83" s="784">
        <f>'SAME R Results'!AI111</f>
        <v>0</v>
      </c>
      <c r="AN83" s="784">
        <f>'SAME R Results'!AJ111</f>
        <v>0</v>
      </c>
      <c r="AO83" s="784">
        <f>'SAME R Results'!AK111</f>
        <v>0</v>
      </c>
      <c r="AP83" s="784">
        <f>'SAME R Results'!AL111</f>
        <v>0</v>
      </c>
      <c r="AQ83" s="784">
        <f>'SAME R Results'!AM111</f>
        <v>0</v>
      </c>
      <c r="AR83" s="817">
        <f>'SAME R Results'!AN111</f>
        <v>0</v>
      </c>
      <c r="AS83" s="819">
        <f>'SAME R Results'!AO111</f>
        <v>0</v>
      </c>
      <c r="AT83" s="784">
        <f>'SAME R Results'!AP111</f>
        <v>0</v>
      </c>
      <c r="AU83" s="808"/>
      <c r="AV83" s="821">
        <f>'SAME R Results'!AQ111</f>
        <v>0</v>
      </c>
      <c r="AW83" s="821">
        <f>'SAME R Results'!AR111</f>
        <v>6.2467810000000012</v>
      </c>
      <c r="AX83" s="821">
        <f>'SAME R Results'!AS111</f>
        <v>0</v>
      </c>
      <c r="AY83" s="821">
        <f>'SAME R Results'!AT111</f>
        <v>0</v>
      </c>
      <c r="AZ83" s="823"/>
      <c r="BA83" s="823"/>
      <c r="BB83" s="821">
        <f>'SAME R Results'!AU111</f>
        <v>0.74006645000000004</v>
      </c>
      <c r="BC83" s="821">
        <f>'SAME R Results'!AV111</f>
        <v>3.2775885000000005E-2</v>
      </c>
      <c r="BD83" s="821">
        <f>'SAME R Results'!AW111</f>
        <v>4.9339899999999997</v>
      </c>
      <c r="BE83" s="821">
        <f>'SAME R Results'!AX111</f>
        <v>4.7002110000000004</v>
      </c>
      <c r="BF83" s="827">
        <f>'SAME R Results'!AY111</f>
        <v>5490</v>
      </c>
      <c r="BG83" s="784">
        <f>'SAME R Results'!AZ111</f>
        <v>0.79734800000000006</v>
      </c>
      <c r="BH83" s="784">
        <f>'SAME R Results'!BA111</f>
        <v>8.1817620000000008E-2</v>
      </c>
      <c r="BI83" s="808"/>
      <c r="BJ83" s="784">
        <f>'SAME R Results'!BB111</f>
        <v>38.541799999999995</v>
      </c>
      <c r="BK83" s="784">
        <f>'SAME R Results'!BC111</f>
        <v>0.23377899999999929</v>
      </c>
      <c r="BL83" s="784">
        <f>'SAME R Results'!BD111</f>
        <v>97001.378207353002</v>
      </c>
      <c r="BM83" s="784">
        <f>'SAME R Results'!BE111</f>
        <v>39.072658769889138</v>
      </c>
      <c r="BN83" s="784">
        <f>'SAME R Results'!BF111</f>
        <v>0.70729056500000009</v>
      </c>
      <c r="BO83" s="784">
        <f>'SAME R Results'!BG111</f>
        <v>0.17888259500000001</v>
      </c>
      <c r="BP83" s="808"/>
      <c r="BQ83" s="784">
        <f>'SAME R Results'!BH111</f>
        <v>10.791703999999999</v>
      </c>
      <c r="BR83" s="817">
        <f>'SAME R Results'!BI111</f>
        <v>0.40280519196713138</v>
      </c>
      <c r="BS83" s="817">
        <f>'SAME R Results'!BJ111</f>
        <v>0.59672078557518438</v>
      </c>
      <c r="BT83" s="817">
        <f>'SAME R Results'!BL111</f>
        <v>3.9539373017257495</v>
      </c>
      <c r="BU83" s="817">
        <f>'SAME R Results'!BM111</f>
        <v>1.8717880227738097</v>
      </c>
      <c r="BV83" s="817">
        <f>'SAME R Results'!BN111</f>
        <v>0.3309459012244117</v>
      </c>
      <c r="BW83" s="784">
        <f>'SAME R Results'!BO111</f>
        <v>97001.378207353002</v>
      </c>
      <c r="BX83" s="784">
        <f>'SAME R Results'!BP111</f>
        <v>95399.293085658646</v>
      </c>
      <c r="BY83" s="784">
        <f>'SAME R Results'!BQ111</f>
        <v>90858.426603778003</v>
      </c>
      <c r="BZ83" s="784">
        <f>'SAME R Results'!BR111</f>
        <v>39.072658769889138</v>
      </c>
      <c r="CA83" s="784">
        <f>'SAME R Results'!BS111</f>
        <v>5.1890926041019109E-2</v>
      </c>
      <c r="CB83" s="784">
        <f>'SAME R Results'!BT111</f>
        <v>0.28000000000000003</v>
      </c>
      <c r="CC83" s="784">
        <f>'SAME R Results'!BV111</f>
        <v>1</v>
      </c>
      <c r="CD83" s="880">
        <f>'SAME R Results'!BW111</f>
        <v>1</v>
      </c>
      <c r="CE83" s="1086">
        <f>'SAME R Results'!BZ111</f>
        <v>296.85201609236873</v>
      </c>
      <c r="CF83" s="1777">
        <f>'SAME R Results'!CA111</f>
        <v>2.9300000000000992</v>
      </c>
      <c r="CG83" s="1777">
        <f>'SAME R Results'!CB111</f>
        <v>0</v>
      </c>
      <c r="CH83" s="1777">
        <f>'SAME R Results'!CC111</f>
        <v>0</v>
      </c>
      <c r="CI83" s="1777">
        <f>'SAME R Results'!CD111</f>
        <v>2.2099052559726214E-2</v>
      </c>
      <c r="CJ83" s="1777"/>
      <c r="CK83" s="1777"/>
      <c r="CL83" s="2015">
        <f>'SAME R Results'!CI111</f>
        <v>111</v>
      </c>
      <c r="CM83" s="2015" t="str">
        <f>'SAME R Results'!CJ111</f>
        <v>Lampwick</v>
      </c>
      <c r="CN83" s="2016">
        <f>'SAME R Results'!CK111</f>
        <v>0.40280519196713138</v>
      </c>
      <c r="CO83" s="2016">
        <f>'SAME R Results'!CL111</f>
        <v>6.5540211721893046E-2</v>
      </c>
      <c r="CP83" s="2016">
        <f>'SAME R Results'!CM111</f>
        <v>4.2501922569073425E-2</v>
      </c>
      <c r="CQ83" s="2021"/>
    </row>
    <row r="84" spans="1:95" ht="16.5" customHeight="1" x14ac:dyDescent="0.2">
      <c r="A84" s="780">
        <v>2</v>
      </c>
      <c r="B84" s="784" t="str">
        <f>'SAME R Results'!A118</f>
        <v>11(4)</v>
      </c>
      <c r="C84" s="1806" t="str">
        <f>'SAME R Results'!B118</f>
        <v>Lampwick</v>
      </c>
      <c r="D84" s="784" t="str">
        <f>'SAME R Results'!C118</f>
        <v>L06</v>
      </c>
      <c r="E84" s="784" t="str">
        <f>'SAME R Results'!D118</f>
        <v>63 L</v>
      </c>
      <c r="F84" s="784">
        <f>'SAME R Results'!E118</f>
        <v>0</v>
      </c>
      <c r="G84" s="784">
        <f>'SAME R Results'!F118</f>
        <v>110</v>
      </c>
      <c r="H84" s="785" t="str">
        <f>'SAME R Results'!G118</f>
        <v>low flow run w STS</v>
      </c>
      <c r="I84" s="784">
        <f>'SAME R Results'!H118</f>
        <v>253</v>
      </c>
      <c r="J84" s="786">
        <f>'SAME R Results'!I118</f>
        <v>40430.305555555555</v>
      </c>
      <c r="K84" s="784">
        <f>'SAME R Results'!J118</f>
        <v>0</v>
      </c>
      <c r="L84" s="788"/>
      <c r="M84" s="788"/>
      <c r="N84" s="784">
        <f>'SAME R Results'!K118</f>
        <v>2</v>
      </c>
      <c r="O84" s="793">
        <f>'SAME R Results'!L118</f>
        <v>1.28</v>
      </c>
      <c r="P84" s="784">
        <f>'SAME R Results'!M118</f>
        <v>60</v>
      </c>
      <c r="Q84" s="784">
        <f>'SAME R Results'!N118</f>
        <v>11</v>
      </c>
      <c r="R84" s="784">
        <f>'SAME R Results'!O118</f>
        <v>8</v>
      </c>
      <c r="S84" s="784" t="str">
        <f>'SAME R Results'!P118</f>
        <v>n</v>
      </c>
      <c r="T84" s="784" t="str">
        <f>'SAME R Results'!Q118</f>
        <v>n</v>
      </c>
      <c r="U84" s="784">
        <f>'SAME R Results'!R118</f>
        <v>21.428571428571427</v>
      </c>
      <c r="V84" s="784" t="str">
        <f>'SAME R Results'!S118</f>
        <v>n</v>
      </c>
      <c r="W84" s="784">
        <f>'SAME R Results'!T118</f>
        <v>0</v>
      </c>
      <c r="X84" s="784" t="str">
        <f>'SAME R Results'!U118</f>
        <v>y</v>
      </c>
      <c r="Y84" s="784" t="str">
        <f>'SAME R Results'!V118</f>
        <v>n</v>
      </c>
      <c r="Z84" s="784" t="str">
        <f>'SAME R Results'!W118</f>
        <v>y</v>
      </c>
      <c r="AA84" s="784" t="str">
        <f>'SAME R Results'!X118</f>
        <v>n</v>
      </c>
      <c r="AB84" s="784" t="str">
        <f>'SAME R Results'!Y118</f>
        <v>y</v>
      </c>
      <c r="AC84" s="789"/>
      <c r="AD84" s="784" t="str">
        <f>'SAME R Results'!Z118</f>
        <v>y</v>
      </c>
      <c r="AE84" s="784">
        <f>'SAME R Results'!AA118</f>
        <v>10</v>
      </c>
      <c r="AF84" s="784" t="str">
        <f>'SAME R Results'!AB118</f>
        <v>y</v>
      </c>
      <c r="AG84" s="817">
        <f>'SAME R Results'!AC118</f>
        <v>3.852706928546E-2</v>
      </c>
      <c r="AH84" s="819">
        <f>'SAME R Results'!AD118</f>
        <v>0</v>
      </c>
      <c r="AI84" s="784">
        <f>'SAME R Results'!AE118</f>
        <v>0</v>
      </c>
      <c r="AJ84" s="784">
        <f>'SAME R Results'!AF118</f>
        <v>0</v>
      </c>
      <c r="AK84" s="784">
        <f>'SAME R Results'!AG118</f>
        <v>0</v>
      </c>
      <c r="AL84" s="784">
        <f>'SAME R Results'!AH118</f>
        <v>0</v>
      </c>
      <c r="AM84" s="784">
        <f>'SAME R Results'!AI118</f>
        <v>0</v>
      </c>
      <c r="AN84" s="784">
        <f>'SAME R Results'!AJ118</f>
        <v>0</v>
      </c>
      <c r="AO84" s="784">
        <f>'SAME R Results'!AK118</f>
        <v>0</v>
      </c>
      <c r="AP84" s="784">
        <f>'SAME R Results'!AL118</f>
        <v>0</v>
      </c>
      <c r="AQ84" s="784">
        <f>'SAME R Results'!AM118</f>
        <v>0</v>
      </c>
      <c r="AR84" s="817">
        <f>'SAME R Results'!AN118</f>
        <v>0</v>
      </c>
      <c r="AS84" s="819">
        <f>'SAME R Results'!AO118</f>
        <v>0</v>
      </c>
      <c r="AT84" s="784">
        <f>'SAME R Results'!AP118</f>
        <v>0</v>
      </c>
      <c r="AU84" s="789"/>
      <c r="AV84" s="821">
        <f>'SAME R Results'!AQ118</f>
        <v>0</v>
      </c>
      <c r="AW84" s="821">
        <f>'SAME R Results'!AR118</f>
        <v>6.2793880000000009</v>
      </c>
      <c r="AX84" s="821">
        <f>'SAME R Results'!AS118</f>
        <v>4.8928252380952379</v>
      </c>
      <c r="AY84" s="821">
        <f>'SAME R Results'!AT118</f>
        <v>5.1263119999999986</v>
      </c>
      <c r="AZ84" s="824"/>
      <c r="BA84" s="824"/>
      <c r="BB84" s="821">
        <f>'SAME R Results'!AU118</f>
        <v>0</v>
      </c>
      <c r="BC84" s="821">
        <f>'SAME R Results'!AV118</f>
        <v>0</v>
      </c>
      <c r="BD84" s="821">
        <f>'SAME R Results'!AW118</f>
        <v>5.9777834999999984</v>
      </c>
      <c r="BE84" s="821">
        <f>'SAME R Results'!AX118</f>
        <v>4.6155244999999994</v>
      </c>
      <c r="BF84" s="827">
        <f>'SAME R Results'!AY118</f>
        <v>24645</v>
      </c>
      <c r="BG84" s="784">
        <f>'SAME R Results'!AZ118</f>
        <v>0</v>
      </c>
      <c r="BH84" s="784">
        <f>'SAME R Results'!BA118</f>
        <v>0</v>
      </c>
      <c r="BI84" s="789"/>
      <c r="BJ84" s="784">
        <f>'SAME R Results'!BB118</f>
        <v>82.399200000000008</v>
      </c>
      <c r="BK84" s="784">
        <f>'SAME R Results'!BC118</f>
        <v>1.362258999999999</v>
      </c>
      <c r="BL84" s="784">
        <f>'SAME R Results'!BD118</f>
        <v>915311.87562477367</v>
      </c>
      <c r="BM84" s="784">
        <f>'SAME R Results'!BE118</f>
        <v>269.64467313300628</v>
      </c>
      <c r="BN84" s="784">
        <f>'SAME R Results'!BF118</f>
        <v>0</v>
      </c>
      <c r="BO84" s="784">
        <f>'SAME R Results'!BG118</f>
        <v>0</v>
      </c>
      <c r="BP84" s="789"/>
      <c r="BQ84" s="784">
        <f>'SAME R Results'!BH118</f>
        <v>52.899787351939423</v>
      </c>
      <c r="BR84" s="817">
        <f>'SAME R Results'!BI118</f>
        <v>0.29459322042440694</v>
      </c>
      <c r="BS84" s="817">
        <f>'SAME R Results'!BJ118</f>
        <v>0.47969155079332726</v>
      </c>
      <c r="BT84" s="817">
        <f>'SAME R Results'!BL118</f>
        <v>0</v>
      </c>
      <c r="BU84" s="817">
        <f>'SAME R Results'!BM118</f>
        <v>2.0102241523207525</v>
      </c>
      <c r="BV84" s="817">
        <f>'SAME R Results'!BN118</f>
        <v>0.2308623369659521</v>
      </c>
      <c r="BW84" s="784">
        <f>'SAME R Results'!BO118</f>
        <v>915311.87562477367</v>
      </c>
      <c r="BX84" s="784">
        <f>'SAME R Results'!BP118</f>
        <v>900599.23304612003</v>
      </c>
      <c r="BY84" s="784">
        <f>'SAME R Results'!BQ118</f>
        <v>846645.41398974834</v>
      </c>
      <c r="BZ84" s="784">
        <f>'SAME R Results'!BR118</f>
        <v>269.64467313300628</v>
      </c>
      <c r="CA84" s="784">
        <f>'SAME R Results'!BS118</f>
        <v>0.30237481132913052</v>
      </c>
      <c r="CB84" s="784">
        <f>'SAME R Results'!BT118</f>
        <v>0.28000000000000003</v>
      </c>
      <c r="CC84" s="784">
        <f>'SAME R Results'!BV118</f>
        <v>2.2928355126167754</v>
      </c>
      <c r="CD84" s="880">
        <f>'SAME R Results'!BW118</f>
        <v>1</v>
      </c>
      <c r="CE84" s="1086">
        <f>'SAME R Results'!BZ118</f>
        <v>299.07317141986238</v>
      </c>
      <c r="CF84" s="1777">
        <f>'SAME R Results'!CA118</f>
        <v>5.713333333333348</v>
      </c>
      <c r="CG84" s="1777" t="str">
        <f>'SAME R Results'!CB118</f>
        <v xml:space="preserve"> 63L</v>
      </c>
      <c r="CH84" s="1777">
        <f>'SAME R Results'!CC118</f>
        <v>253</v>
      </c>
      <c r="CI84" s="1777">
        <f>'SAME R Results'!CD118</f>
        <v>5.5554035725490503E-2</v>
      </c>
      <c r="CJ84" s="1777"/>
      <c r="CK84" s="1777"/>
      <c r="CL84" s="2015"/>
      <c r="CM84" s="2015"/>
      <c r="CN84" s="2015"/>
      <c r="CO84" s="2015"/>
      <c r="CP84" s="2015"/>
    </row>
    <row r="85" spans="1:95" ht="16.5" hidden="1" customHeight="1" x14ac:dyDescent="0.2">
      <c r="A85" s="780">
        <v>2</v>
      </c>
      <c r="B85" s="784">
        <f>'SAME R Results'!A8</f>
        <v>1</v>
      </c>
      <c r="C85" s="839" t="str">
        <f>'SAME R Results'!B8</f>
        <v>Pyrell</v>
      </c>
      <c r="D85" s="784" t="str">
        <f>'SAME R Results'!C8</f>
        <v>P02</v>
      </c>
      <c r="E85" s="784" t="str">
        <f>'SAME R Results'!D8</f>
        <v>5p</v>
      </c>
      <c r="F85" s="784">
        <f>'SAME R Results'!E8</f>
        <v>5</v>
      </c>
      <c r="G85" s="784">
        <f>'SAME R Results'!F8</f>
        <v>52</v>
      </c>
      <c r="H85" s="785" t="str">
        <f>'SAME R Results'!G8</f>
        <v>Baseline</v>
      </c>
      <c r="I85" s="784" t="str">
        <f>'SAME R Results'!H8</f>
        <v>203</v>
      </c>
      <c r="J85" s="786">
        <f>'SAME R Results'!I8</f>
        <v>40381</v>
      </c>
      <c r="K85" s="784">
        <f>'SAME R Results'!J8</f>
        <v>0</v>
      </c>
      <c r="L85" s="788"/>
      <c r="M85" s="788"/>
      <c r="N85" s="784">
        <f>'SAME R Results'!K8</f>
        <v>8.1</v>
      </c>
      <c r="O85" s="793">
        <f>'SAME R Results'!L8</f>
        <v>1.22</v>
      </c>
      <c r="P85" s="784">
        <f>'SAME R Results'!M8</f>
        <v>60</v>
      </c>
      <c r="Q85" s="784">
        <f>'SAME R Results'!N8</f>
        <v>11</v>
      </c>
      <c r="R85" s="784">
        <f>'SAME R Results'!O8</f>
        <v>8</v>
      </c>
      <c r="S85" s="784" t="str">
        <f>'SAME R Results'!P8</f>
        <v>n</v>
      </c>
      <c r="T85" s="784">
        <f>'SAME R Results'!Q8</f>
        <v>0</v>
      </c>
      <c r="U85" s="784" t="str">
        <f>'SAME R Results'!R8</f>
        <v>n/a</v>
      </c>
      <c r="V85" s="784" t="str">
        <f>'SAME R Results'!S8</f>
        <v>y</v>
      </c>
      <c r="W85" s="784">
        <f>'SAME R Results'!T8</f>
        <v>60</v>
      </c>
      <c r="X85" s="784" t="str">
        <f>'SAME R Results'!U8</f>
        <v>n</v>
      </c>
      <c r="Y85" s="784" t="str">
        <f>'SAME R Results'!V8</f>
        <v>y</v>
      </c>
      <c r="Z85" s="784" t="str">
        <f>'SAME R Results'!W8</f>
        <v>y</v>
      </c>
      <c r="AA85" s="784" t="str">
        <f>'SAME R Results'!X8</f>
        <v>y</v>
      </c>
      <c r="AB85" s="784" t="str">
        <f>'SAME R Results'!Y8</f>
        <v>y</v>
      </c>
      <c r="AC85" s="789"/>
      <c r="AD85" s="784" t="str">
        <f>'SAME R Results'!Z8</f>
        <v>y</v>
      </c>
      <c r="AE85" s="784">
        <f>'SAME R Results'!AA8</f>
        <v>10</v>
      </c>
      <c r="AF85" s="784" t="str">
        <f>'SAME R Results'!AB8</f>
        <v>y</v>
      </c>
      <c r="AG85" s="817">
        <f>'SAME R Results'!AC8</f>
        <v>3.852706928546E-2</v>
      </c>
      <c r="AH85" s="819">
        <f>'SAME R Results'!AD8</f>
        <v>0</v>
      </c>
      <c r="AI85" s="784">
        <f>'SAME R Results'!AE8</f>
        <v>0</v>
      </c>
      <c r="AJ85" s="784">
        <f>'SAME R Results'!AF8</f>
        <v>0</v>
      </c>
      <c r="AK85" s="784">
        <f>'SAME R Results'!AG8</f>
        <v>0</v>
      </c>
      <c r="AL85" s="784">
        <f>'SAME R Results'!AH8</f>
        <v>0</v>
      </c>
      <c r="AM85" s="784">
        <f>'SAME R Results'!AI8</f>
        <v>0</v>
      </c>
      <c r="AN85" s="784">
        <f>'SAME R Results'!AJ8</f>
        <v>0</v>
      </c>
      <c r="AO85" s="784">
        <f>'SAME R Results'!AK8</f>
        <v>0</v>
      </c>
      <c r="AP85" s="784">
        <f>'SAME R Results'!AL8</f>
        <v>0</v>
      </c>
      <c r="AQ85" s="784">
        <f>'SAME R Results'!AM8</f>
        <v>0</v>
      </c>
      <c r="AR85" s="817">
        <f>'SAME R Results'!AN8</f>
        <v>0</v>
      </c>
      <c r="AS85" s="819">
        <f>'SAME R Results'!AO8</f>
        <v>0</v>
      </c>
      <c r="AT85" s="784">
        <f>'SAME R Results'!AP8</f>
        <v>0</v>
      </c>
      <c r="AU85" s="789"/>
      <c r="AV85" s="821">
        <f>'SAME R Results'!AQ8</f>
        <v>0</v>
      </c>
      <c r="AW85" s="821">
        <f>'SAME R Results'!AR8</f>
        <v>6.2439999999999998</v>
      </c>
      <c r="AX85" s="821">
        <f>'SAME R Results'!AS8</f>
        <v>0</v>
      </c>
      <c r="AY85" s="821">
        <f>'SAME R Results'!AT8</f>
        <v>0</v>
      </c>
      <c r="AZ85" s="824"/>
      <c r="BA85" s="824"/>
      <c r="BB85" s="821">
        <f>'SAME R Results'!AU8</f>
        <v>1.0733951000000002</v>
      </c>
      <c r="BC85" s="821">
        <f>'SAME R Results'!AV8</f>
        <v>2.6800000000000001E-2</v>
      </c>
      <c r="BD85" s="821">
        <f>'SAME R Results'!AW8</f>
        <v>7.1744545000000004</v>
      </c>
      <c r="BE85" s="821">
        <f>'SAME R Results'!AX8</f>
        <v>4.7012175000000003</v>
      </c>
      <c r="BF85" s="827">
        <f>'SAME R Results'!AY8</f>
        <v>77955</v>
      </c>
      <c r="BG85" s="784">
        <f>'SAME R Results'!AZ8</f>
        <v>1.4183340000000002</v>
      </c>
      <c r="BH85" s="784">
        <f>'SAME R Results'!BA8</f>
        <v>8.2000000000000003E-2</v>
      </c>
      <c r="BI85" s="789"/>
      <c r="BJ85" s="784">
        <f>'SAME R Results'!BB8</f>
        <v>84.70040000000003</v>
      </c>
      <c r="BK85" s="784">
        <f>'SAME R Results'!BC8</f>
        <v>2.4732370000000001</v>
      </c>
      <c r="BL85" s="784">
        <f>'SAME R Results'!BD8</f>
        <v>3110970.9166285717</v>
      </c>
      <c r="BM85" s="784">
        <f>'SAME R Results'!BE8</f>
        <v>647.21974074117884</v>
      </c>
      <c r="BN85" s="784">
        <f>'SAME R Results'!BF8</f>
        <v>2.8033341747583633</v>
      </c>
      <c r="BO85" s="784">
        <f>'SAME R Results'!BG8</f>
        <v>0.89485197548974349</v>
      </c>
      <c r="BP85" s="789"/>
      <c r="BQ85" s="784">
        <f>'SAME R Results'!BH8</f>
        <v>108.36086003496634</v>
      </c>
      <c r="BR85" s="817">
        <f>'SAME R Results'!BI8</f>
        <v>0.2080442916652481</v>
      </c>
      <c r="BS85" s="817">
        <f>'SAME R Results'!BJ8</f>
        <v>0.40519053314258846</v>
      </c>
      <c r="BT85" s="817">
        <f>'SAME R Results'!BL8</f>
        <v>3.1327350797031284</v>
      </c>
      <c r="BU85" s="817">
        <f>'SAME R Results'!BM8</f>
        <v>2.262475756453556</v>
      </c>
      <c r="BV85" s="817">
        <f>'SAME R Results'!BN8</f>
        <v>0.14907474019917849</v>
      </c>
      <c r="BW85" s="784">
        <f>'SAME R Results'!BO8</f>
        <v>3110970.9166285717</v>
      </c>
      <c r="BX85" s="784">
        <f>'SAME R Results'!BP8</f>
        <v>3064433.1177963968</v>
      </c>
      <c r="BY85" s="784">
        <f>'SAME R Results'!BQ8</f>
        <v>2785904.3917858307</v>
      </c>
      <c r="BZ85" s="784">
        <f>'SAME R Results'!BR8</f>
        <v>647.21974074117884</v>
      </c>
      <c r="CA85" s="784">
        <f>'SAME R Results'!BS8</f>
        <v>0.54897385243718366</v>
      </c>
      <c r="CB85" s="784">
        <f>'SAME R Results'!BT8</f>
        <v>0.48</v>
      </c>
      <c r="CC85" s="784">
        <f>'SAME R Results'!BV8</f>
        <v>2.6652978231450279</v>
      </c>
      <c r="CD85" s="880">
        <f>'SAME R Results'!BW8</f>
        <v>1</v>
      </c>
      <c r="CE85" s="1086">
        <f>'SAME R Results'!BZ8</f>
        <v>230.42121123513496</v>
      </c>
      <c r="CF85" s="1777">
        <f>'SAME R Results'!CA8</f>
        <v>0</v>
      </c>
      <c r="CG85" s="1777">
        <f>'SAME R Results'!CB8</f>
        <v>0</v>
      </c>
      <c r="CH85" s="1777">
        <f>'SAME R Results'!CC8</f>
        <v>0</v>
      </c>
      <c r="CI85" s="1777">
        <f>'SAME R Results'!CD8</f>
        <v>0</v>
      </c>
      <c r="CJ85" s="1777"/>
      <c r="CK85" s="1777"/>
      <c r="CL85" s="2015">
        <f>'SAME R Results'!CI8</f>
        <v>8</v>
      </c>
      <c r="CM85" s="2015" t="str">
        <f>'SAME R Results'!CJ8</f>
        <v>Pyrell</v>
      </c>
      <c r="CN85" s="2016">
        <f>'SAME R Results'!CK8</f>
        <v>0.2080442916652481</v>
      </c>
      <c r="CO85" s="2016">
        <f>'SAME R Results'!CL8</f>
        <v>2.587035737676659E-2</v>
      </c>
      <c r="CP85" s="2016">
        <f>'SAME R Results'!CM8</f>
        <v>3.6968546838285758E-2</v>
      </c>
    </row>
    <row r="86" spans="1:95" ht="16.5" customHeight="1" x14ac:dyDescent="0.2">
      <c r="A86" s="780">
        <v>2</v>
      </c>
      <c r="B86" s="784">
        <f>'SAME R Results'!A27</f>
        <v>3</v>
      </c>
      <c r="C86" s="839" t="str">
        <f>'SAME R Results'!B27</f>
        <v>Pyrell</v>
      </c>
      <c r="D86" s="784" t="str">
        <f>'SAME R Results'!C27</f>
        <v>P03</v>
      </c>
      <c r="E86" s="784" t="str">
        <f>'SAME R Results'!D27</f>
        <v>16P</v>
      </c>
      <c r="F86" s="784">
        <f>'SAME R Results'!E27</f>
        <v>3</v>
      </c>
      <c r="G86" s="784">
        <f>'SAME R Results'!F27</f>
        <v>63</v>
      </c>
      <c r="H86" s="785" t="str">
        <f>'SAME R Results'!G27</f>
        <v>Baseline Aging</v>
      </c>
      <c r="I86" s="784">
        <f>'SAME R Results'!H27</f>
        <v>235</v>
      </c>
      <c r="J86" s="786">
        <f>'SAME R Results'!I27</f>
        <v>40413</v>
      </c>
      <c r="K86" s="784">
        <f>'SAME R Results'!J27</f>
        <v>0</v>
      </c>
      <c r="L86" s="788"/>
      <c r="M86" s="788"/>
      <c r="N86" s="784">
        <f>'SAME R Results'!K27</f>
        <v>8.1</v>
      </c>
      <c r="O86" s="793">
        <f>'SAME R Results'!L27</f>
        <v>1.22</v>
      </c>
      <c r="P86" s="784">
        <f>'SAME R Results'!M27</f>
        <v>60</v>
      </c>
      <c r="Q86" s="784">
        <f>'SAME R Results'!N27</f>
        <v>11</v>
      </c>
      <c r="R86" s="784">
        <f>'SAME R Results'!O27</f>
        <v>8</v>
      </c>
      <c r="S86" s="784" t="str">
        <f>'SAME R Results'!P27</f>
        <v>n</v>
      </c>
      <c r="T86" s="784">
        <f>'SAME R Results'!Q27</f>
        <v>0</v>
      </c>
      <c r="U86" s="784">
        <f>'SAME R Results'!R27</f>
        <v>55.6</v>
      </c>
      <c r="V86" s="784" t="str">
        <f>'SAME R Results'!S27</f>
        <v>y</v>
      </c>
      <c r="W86" s="784">
        <f>'SAME R Results'!T27</f>
        <v>60</v>
      </c>
      <c r="X86" s="784" t="str">
        <f>'SAME R Results'!U27</f>
        <v>n</v>
      </c>
      <c r="Y86" s="784" t="str">
        <f>'SAME R Results'!V27</f>
        <v>y</v>
      </c>
      <c r="Z86" s="784" t="str">
        <f>'SAME R Results'!W27</f>
        <v>y</v>
      </c>
      <c r="AA86" s="784" t="str">
        <f>'SAME R Results'!X27</f>
        <v>y</v>
      </c>
      <c r="AB86" s="784" t="str">
        <f>'SAME R Results'!Y27</f>
        <v>y</v>
      </c>
      <c r="AC86" s="789"/>
      <c r="AD86" s="784" t="str">
        <f>'SAME R Results'!Z27</f>
        <v>y</v>
      </c>
      <c r="AE86" s="784">
        <f>'SAME R Results'!AA27</f>
        <v>10</v>
      </c>
      <c r="AF86" s="784" t="str">
        <f>'SAME R Results'!AB27</f>
        <v>y</v>
      </c>
      <c r="AG86" s="817">
        <f>'SAME R Results'!AC27</f>
        <v>3.852706928546E-2</v>
      </c>
      <c r="AH86" s="819">
        <f>'SAME R Results'!AD27</f>
        <v>0</v>
      </c>
      <c r="AI86" s="784">
        <f>'SAME R Results'!AE27</f>
        <v>0</v>
      </c>
      <c r="AJ86" s="784">
        <f>'SAME R Results'!AF27</f>
        <v>0</v>
      </c>
      <c r="AK86" s="784">
        <f>'SAME R Results'!AG27</f>
        <v>0</v>
      </c>
      <c r="AL86" s="784">
        <f>'SAME R Results'!AH27</f>
        <v>0</v>
      </c>
      <c r="AM86" s="784">
        <f>'SAME R Results'!AI27</f>
        <v>0</v>
      </c>
      <c r="AN86" s="784">
        <f>'SAME R Results'!AJ27</f>
        <v>0</v>
      </c>
      <c r="AO86" s="784">
        <f>'SAME R Results'!AK27</f>
        <v>0</v>
      </c>
      <c r="AP86" s="784">
        <f>'SAME R Results'!AL27</f>
        <v>0</v>
      </c>
      <c r="AQ86" s="784">
        <f>'SAME R Results'!AM27</f>
        <v>0</v>
      </c>
      <c r="AR86" s="817">
        <f>'SAME R Results'!AN27</f>
        <v>0</v>
      </c>
      <c r="AS86" s="819">
        <f>'SAME R Results'!AO27</f>
        <v>0</v>
      </c>
      <c r="AT86" s="784">
        <f>'SAME R Results'!AP27</f>
        <v>0</v>
      </c>
      <c r="AU86" s="789"/>
      <c r="AV86" s="821">
        <f>'SAME R Results'!AQ27</f>
        <v>0</v>
      </c>
      <c r="AW86" s="821">
        <f>'SAME R Results'!AR27</f>
        <v>6.2380000000000004</v>
      </c>
      <c r="AX86" s="821">
        <f>'SAME R Results'!AS27</f>
        <v>0</v>
      </c>
      <c r="AY86" s="821">
        <f>'SAME R Results'!AT27</f>
        <v>0</v>
      </c>
      <c r="AZ86" s="824"/>
      <c r="BA86" s="824"/>
      <c r="BB86" s="821">
        <f>'SAME R Results'!AU27</f>
        <v>1.2618104999999997</v>
      </c>
      <c r="BC86" s="821">
        <f>'SAME R Results'!AV27</f>
        <v>2.6800000000000001E-2</v>
      </c>
      <c r="BD86" s="821">
        <f>'SAME R Results'!AW27</f>
        <v>7.4841774999999995</v>
      </c>
      <c r="BE86" s="821">
        <f>'SAME R Results'!AX27</f>
        <v>4.7311394999999994</v>
      </c>
      <c r="BF86" s="827">
        <f>'SAME R Results'!AY27</f>
        <v>94725</v>
      </c>
      <c r="BG86" s="784">
        <f>'SAME R Results'!AZ27</f>
        <v>1.7443859999999998</v>
      </c>
      <c r="BH86" s="784">
        <f>'SAME R Results'!BA27</f>
        <v>8.2000000000000003E-2</v>
      </c>
      <c r="BI86" s="789"/>
      <c r="BJ86" s="784">
        <f>'SAME R Results'!BB27</f>
        <v>95.160750000000021</v>
      </c>
      <c r="BK86" s="784">
        <f>'SAME R Results'!BC27</f>
        <v>2.7530380000000001</v>
      </c>
      <c r="BL86" s="784">
        <f>'SAME R Results'!BD27</f>
        <v>3862679.2540942985</v>
      </c>
      <c r="BM86" s="784">
        <f>'SAME R Results'!BE27</f>
        <v>799.72694879565961</v>
      </c>
      <c r="BN86" s="784">
        <f>'SAME R Results'!BF27</f>
        <v>3.3011901906079455</v>
      </c>
      <c r="BO86" s="784">
        <f>'SAME R Results'!BG27</f>
        <v>1.110891841851543</v>
      </c>
      <c r="BP86" s="789"/>
      <c r="BQ86" s="784">
        <f>'SAME R Results'!BH27</f>
        <v>121.49421996324</v>
      </c>
      <c r="BR86" s="817">
        <f>'SAME R Results'!BI27</f>
        <v>0.20703943977434275</v>
      </c>
      <c r="BS86" s="817">
        <f>'SAME R Results'!BJ27</f>
        <v>0.39164217089803754</v>
      </c>
      <c r="BT86" s="817">
        <f>'SAME R Results'!BL27</f>
        <v>2.9716576053936929</v>
      </c>
      <c r="BU86" s="817">
        <f>'SAME R Results'!BM27</f>
        <v>2.2219783573112184</v>
      </c>
      <c r="BV86" s="817">
        <f>'SAME R Results'!BN27</f>
        <v>0.15053410372740142</v>
      </c>
      <c r="BW86" s="784">
        <f>'SAME R Results'!BO27</f>
        <v>3862679.2540942985</v>
      </c>
      <c r="BX86" s="784">
        <f>'SAME R Results'!BP27</f>
        <v>3806130.0527040381</v>
      </c>
      <c r="BY86" s="784">
        <f>'SAME R Results'!BQ27</f>
        <v>3426451.3385870382</v>
      </c>
      <c r="BZ86" s="784">
        <f>'SAME R Results'!BR27</f>
        <v>799.72694879565961</v>
      </c>
      <c r="CA86" s="784">
        <f>'SAME R Results'!BS27</f>
        <v>0.6110800852348397</v>
      </c>
      <c r="CB86" s="784">
        <f>'SAME R Results'!BT27</f>
        <v>0.48</v>
      </c>
      <c r="CC86" s="784">
        <f>'SAME R Results'!BV27</f>
        <v>2.6598461892823453</v>
      </c>
      <c r="CD86" s="880">
        <f>'SAME R Results'!BW27</f>
        <v>1</v>
      </c>
      <c r="CE86" s="1086">
        <f>'SAME R Results'!BZ27</f>
        <v>225.3</v>
      </c>
      <c r="CF86" s="1777">
        <f>'SAME R Results'!CA27</f>
        <v>0.5633333333333046</v>
      </c>
      <c r="CG86" s="1777" t="str">
        <f>'SAME R Results'!CB27</f>
        <v xml:space="preserve"> 16P</v>
      </c>
      <c r="CH86" s="1777">
        <f>'SAME R Results'!CC27</f>
        <v>235</v>
      </c>
      <c r="CI86" s="1777">
        <f>'SAME R Results'!CD27</f>
        <v>1.2940212777150484</v>
      </c>
      <c r="CJ86" s="1777"/>
      <c r="CK86" s="1777"/>
      <c r="CL86" s="2015">
        <f>'SAME R Results'!CI27</f>
        <v>27</v>
      </c>
      <c r="CM86" s="2015" t="str">
        <f>'SAME R Results'!CJ27</f>
        <v>Pyrell</v>
      </c>
      <c r="CN86" s="2016">
        <f>'SAME R Results'!CK27</f>
        <v>0.20703943977434275</v>
      </c>
      <c r="CO86" s="2016">
        <f>'SAME R Results'!CL27</f>
        <v>2.7171582249812153E-2</v>
      </c>
      <c r="CP86" s="2016">
        <f>'SAME R Results'!CM27</f>
        <v>3.3826477741329367E-2</v>
      </c>
    </row>
    <row r="87" spans="1:95" ht="16.5" hidden="1" customHeight="1" x14ac:dyDescent="0.2">
      <c r="A87" s="780">
        <v>2</v>
      </c>
      <c r="B87" s="784">
        <f>'SAME R Results'!A28</f>
        <v>3</v>
      </c>
      <c r="C87" s="839" t="str">
        <f>'SAME R Results'!B28</f>
        <v>Pyrell</v>
      </c>
      <c r="D87" s="784" t="str">
        <f>'SAME R Results'!C28</f>
        <v>P03</v>
      </c>
      <c r="E87" s="784" t="str">
        <f>'SAME R Results'!D28</f>
        <v>16Pa</v>
      </c>
      <c r="F87" s="784">
        <f>'SAME R Results'!E28</f>
        <v>3</v>
      </c>
      <c r="G87" s="784" t="str">
        <f>'SAME R Results'!F28</f>
        <v>63a</v>
      </c>
      <c r="H87" s="785" t="str">
        <f>'SAME R Results'!G28</f>
        <v>aged</v>
      </c>
      <c r="I87" s="784">
        <f>'SAME R Results'!H28</f>
        <v>235</v>
      </c>
      <c r="J87" s="786">
        <f>'SAME R Results'!I28</f>
        <v>40413</v>
      </c>
      <c r="K87" s="784">
        <f>'SAME R Results'!J28</f>
        <v>0</v>
      </c>
      <c r="L87" s="788"/>
      <c r="M87" s="788"/>
      <c r="N87" s="784">
        <f>'SAME R Results'!K28</f>
        <v>8.1</v>
      </c>
      <c r="O87" s="793">
        <f>'SAME R Results'!L28</f>
        <v>1.22</v>
      </c>
      <c r="P87" s="784">
        <f>'SAME R Results'!M28</f>
        <v>0</v>
      </c>
      <c r="Q87" s="784">
        <f>'SAME R Results'!N28</f>
        <v>0</v>
      </c>
      <c r="R87" s="784">
        <f>'SAME R Results'!O28</f>
        <v>0</v>
      </c>
      <c r="S87" s="784">
        <f>'SAME R Results'!P28</f>
        <v>0</v>
      </c>
      <c r="T87" s="784">
        <f>'SAME R Results'!Q28</f>
        <v>0</v>
      </c>
      <c r="U87" s="784">
        <f>'SAME R Results'!R28</f>
        <v>839.6</v>
      </c>
      <c r="V87" s="784">
        <f>'SAME R Results'!S28</f>
        <v>0</v>
      </c>
      <c r="W87" s="784">
        <f>'SAME R Results'!T28</f>
        <v>0</v>
      </c>
      <c r="X87" s="784" t="str">
        <f>'SAME R Results'!U28</f>
        <v>n</v>
      </c>
      <c r="Y87" s="784" t="str">
        <f>'SAME R Results'!V28</f>
        <v>y</v>
      </c>
      <c r="Z87" s="784" t="str">
        <f>'SAME R Results'!W28</f>
        <v>y</v>
      </c>
      <c r="AA87" s="784" t="str">
        <f>'SAME R Results'!X28</f>
        <v>y</v>
      </c>
      <c r="AB87" s="784" t="str">
        <f>'SAME R Results'!Y28</f>
        <v>y</v>
      </c>
      <c r="AC87" s="789"/>
      <c r="AD87" s="784" t="str">
        <f>'SAME R Results'!Z28</f>
        <v>y</v>
      </c>
      <c r="AE87" s="784">
        <f>'SAME R Results'!AA28</f>
        <v>10</v>
      </c>
      <c r="AF87" s="784" t="str">
        <f>'SAME R Results'!AB28</f>
        <v>y</v>
      </c>
      <c r="AG87" s="817">
        <f>'SAME R Results'!AC28</f>
        <v>3.852706928546E-2</v>
      </c>
      <c r="AH87" s="819">
        <f>'SAME R Results'!AD28</f>
        <v>0</v>
      </c>
      <c r="AI87" s="784">
        <f>'SAME R Results'!AE28</f>
        <v>70</v>
      </c>
      <c r="AJ87" s="784">
        <f>'SAME R Results'!AF28</f>
        <v>720</v>
      </c>
      <c r="AK87" s="784">
        <f>'SAME R Results'!AG28</f>
        <v>0</v>
      </c>
      <c r="AL87" s="784" t="str">
        <f>'SAME R Results'!AH28</f>
        <v>n</v>
      </c>
      <c r="AM87" s="784" t="str">
        <f>'SAME R Results'!AI28</f>
        <v>y</v>
      </c>
      <c r="AN87" s="784" t="str">
        <f>'SAME R Results'!AJ28</f>
        <v>y</v>
      </c>
      <c r="AO87" s="784" t="str">
        <f>'SAME R Results'!AK28</f>
        <v>y</v>
      </c>
      <c r="AP87" s="784" t="str">
        <f>'SAME R Results'!AL28</f>
        <v>y</v>
      </c>
      <c r="AQ87" s="784" t="str">
        <f>'SAME R Results'!AM28</f>
        <v>y</v>
      </c>
      <c r="AR87" s="817">
        <f>'SAME R Results'!AN28</f>
        <v>3.852706928546E-2</v>
      </c>
      <c r="AS87" s="819">
        <f>'SAME R Results'!AO28</f>
        <v>0</v>
      </c>
      <c r="AT87" s="784">
        <f>'SAME R Results'!AP28</f>
        <v>60</v>
      </c>
      <c r="AU87" s="789"/>
      <c r="AV87" s="821">
        <f>'SAME R Results'!AQ28</f>
        <v>0</v>
      </c>
      <c r="AW87" s="821">
        <f>'SAME R Results'!AR28</f>
        <v>6.24</v>
      </c>
      <c r="AX87" s="821">
        <f>'SAME R Results'!AS28</f>
        <v>0</v>
      </c>
      <c r="AY87" s="821">
        <f>'SAME R Results'!AT28</f>
        <v>0</v>
      </c>
      <c r="AZ87" s="824"/>
      <c r="BA87" s="824"/>
      <c r="BB87" s="821">
        <f>'SAME R Results'!AU28</f>
        <v>1.7016754999999997</v>
      </c>
      <c r="BC87" s="821">
        <f>'SAME R Results'!AV28</f>
        <v>2.6800000000000001E-2</v>
      </c>
      <c r="BD87" s="821">
        <f>'SAME R Results'!AW28</f>
        <v>6.8619834999999991</v>
      </c>
      <c r="BE87" s="821">
        <f>'SAME R Results'!AX28</f>
        <v>4.7158055000000001</v>
      </c>
      <c r="BF87" s="827">
        <f>'SAME R Results'!AY28</f>
        <v>37425</v>
      </c>
      <c r="BG87" s="784">
        <f>'SAME R Results'!AZ28</f>
        <v>2.2644654999999996</v>
      </c>
      <c r="BH87" s="784">
        <f>'SAME R Results'!BA28</f>
        <v>8.2000000000000003E-2</v>
      </c>
      <c r="BI87" s="789"/>
      <c r="BJ87" s="784">
        <f>'SAME R Results'!BB28</f>
        <v>92.137049999999988</v>
      </c>
      <c r="BK87" s="784">
        <f>'SAME R Results'!BC28</f>
        <v>2.146177999999999</v>
      </c>
      <c r="BL87" s="784">
        <f>'SAME R Results'!BD28</f>
        <v>1414788.1544307088</v>
      </c>
      <c r="BM87" s="784">
        <f>'SAME R Results'!BE28</f>
        <v>507.96942227546441</v>
      </c>
      <c r="BN87" s="784">
        <f>'SAME R Results'!BF28</f>
        <v>4.4202531833917549</v>
      </c>
      <c r="BO87" s="784">
        <f>'SAME R Results'!BG28</f>
        <v>1.439965250255568</v>
      </c>
      <c r="BP87" s="789"/>
      <c r="BQ87" s="784">
        <f>'SAME R Results'!BH28</f>
        <v>116.15557237178292</v>
      </c>
      <c r="BR87" s="817">
        <f>'SAME R Results'!BI28</f>
        <v>0.35904274479868281</v>
      </c>
      <c r="BS87" s="817">
        <f>'SAME R Results'!BJ28</f>
        <v>0.53924153627656501</v>
      </c>
      <c r="BT87" s="817">
        <f>'SAME R Results'!BL28</f>
        <v>3.0696943433928281</v>
      </c>
      <c r="BU87" s="817">
        <f>'SAME R Results'!BM28</f>
        <v>1.8922142617359956</v>
      </c>
      <c r="BV87" s="817">
        <f>'SAME R Results'!BN28</f>
        <v>0.29297297716135123</v>
      </c>
      <c r="BW87" s="784">
        <f>'SAME R Results'!BO28</f>
        <v>1414788.1544307088</v>
      </c>
      <c r="BX87" s="784">
        <f>'SAME R Results'!BP28</f>
        <v>1392446.0709043907</v>
      </c>
      <c r="BY87" s="784">
        <f>'SAME R Results'!BQ28</f>
        <v>1298099.3377524919</v>
      </c>
      <c r="BZ87" s="784">
        <f>'SAME R Results'!BR28</f>
        <v>507.96942227546441</v>
      </c>
      <c r="CA87" s="784">
        <f>'SAME R Results'!BS28</f>
        <v>0.47637796324247511</v>
      </c>
      <c r="CB87" s="784">
        <f>'SAME R Results'!BT28</f>
        <v>0.48</v>
      </c>
      <c r="CC87" s="784">
        <f>'SAME R Results'!BV28</f>
        <v>2.6264220069401807</v>
      </c>
      <c r="CD87" s="880">
        <f>'SAME R Results'!BW28</f>
        <v>1</v>
      </c>
      <c r="CE87" s="1086">
        <f>'SAME R Results'!BZ28</f>
        <v>225.3</v>
      </c>
      <c r="CF87" s="1777">
        <f>'SAME R Results'!CA28</f>
        <v>0.5633333333333046</v>
      </c>
      <c r="CG87" s="1777">
        <f>'SAME R Results'!CB28</f>
        <v>0</v>
      </c>
      <c r="CH87" s="1777">
        <f>'SAME R Results'!CC28</f>
        <v>0</v>
      </c>
      <c r="CI87" s="1777">
        <f>'SAME R Results'!CD28</f>
        <v>1.2371599424214197</v>
      </c>
      <c r="CJ87" s="1777"/>
      <c r="CK87" s="1777"/>
      <c r="CL87" s="2015">
        <f>'SAME R Results'!CI28</f>
        <v>28</v>
      </c>
      <c r="CM87" s="2015" t="str">
        <f>'SAME R Results'!CJ28</f>
        <v>Pyrell</v>
      </c>
      <c r="CN87" s="2016">
        <f>'SAME R Results'!CK28</f>
        <v>0.35904274479868281</v>
      </c>
      <c r="CO87" s="2016">
        <f>'SAME R Results'!CL28</f>
        <v>3.805459430946375E-2</v>
      </c>
      <c r="CP87" s="2016">
        <f>'SAME R Results'!CM28</f>
        <v>2.7689566236748064E-2</v>
      </c>
    </row>
    <row r="88" spans="1:95" ht="16.5" customHeight="1" x14ac:dyDescent="0.2">
      <c r="A88" s="780">
        <v>2</v>
      </c>
      <c r="B88" s="784">
        <f>'SAME R Results'!A29</f>
        <v>3</v>
      </c>
      <c r="C88" s="839" t="str">
        <f>'SAME R Results'!B29</f>
        <v>Pyrell</v>
      </c>
      <c r="D88" s="784" t="str">
        <f>'SAME R Results'!C29</f>
        <v>P04</v>
      </c>
      <c r="E88" s="784" t="str">
        <f>'SAME R Results'!D29</f>
        <v>17P</v>
      </c>
      <c r="F88" s="784">
        <f>'SAME R Results'!E29</f>
        <v>4</v>
      </c>
      <c r="G88" s="784">
        <f>'SAME R Results'!F29</f>
        <v>64</v>
      </c>
      <c r="H88" s="785" t="str">
        <f>'SAME R Results'!G29</f>
        <v>High Temp aging</v>
      </c>
      <c r="I88" s="784">
        <f>'SAME R Results'!H29</f>
        <v>235</v>
      </c>
      <c r="J88" s="786">
        <f>'SAME R Results'!I29</f>
        <v>40413</v>
      </c>
      <c r="K88" s="784">
        <f>'SAME R Results'!J29</f>
        <v>0</v>
      </c>
      <c r="L88" s="788"/>
      <c r="M88" s="788"/>
      <c r="N88" s="784">
        <f>'SAME R Results'!K29</f>
        <v>8.1</v>
      </c>
      <c r="O88" s="793">
        <f>'SAME R Results'!L29</f>
        <v>1.23</v>
      </c>
      <c r="P88" s="784">
        <f>'SAME R Results'!M29</f>
        <v>60</v>
      </c>
      <c r="Q88" s="784">
        <f>'SAME R Results'!N29</f>
        <v>11</v>
      </c>
      <c r="R88" s="784">
        <f>'SAME R Results'!O29</f>
        <v>8</v>
      </c>
      <c r="S88" s="784" t="str">
        <f>'SAME R Results'!P29</f>
        <v>n</v>
      </c>
      <c r="T88" s="784">
        <f>'SAME R Results'!Q29</f>
        <v>0</v>
      </c>
      <c r="U88" s="784">
        <f>'SAME R Results'!R29</f>
        <v>47</v>
      </c>
      <c r="V88" s="784" t="str">
        <f>'SAME R Results'!S29</f>
        <v>y</v>
      </c>
      <c r="W88" s="784">
        <f>'SAME R Results'!T29</f>
        <v>45</v>
      </c>
      <c r="X88" s="784" t="str">
        <f>'SAME R Results'!U29</f>
        <v>n</v>
      </c>
      <c r="Y88" s="784" t="str">
        <f>'SAME R Results'!V29</f>
        <v>y</v>
      </c>
      <c r="Z88" s="784" t="str">
        <f>'SAME R Results'!W29</f>
        <v>y</v>
      </c>
      <c r="AA88" s="784" t="str">
        <f>'SAME R Results'!X29</f>
        <v>y</v>
      </c>
      <c r="AB88" s="784" t="str">
        <f>'SAME R Results'!Y29</f>
        <v>y</v>
      </c>
      <c r="AC88" s="789"/>
      <c r="AD88" s="784" t="str">
        <f>'SAME R Results'!Z29</f>
        <v>y</v>
      </c>
      <c r="AE88" s="784">
        <f>'SAME R Results'!AA29</f>
        <v>10</v>
      </c>
      <c r="AF88" s="784" t="str">
        <f>'SAME R Results'!AB29</f>
        <v>y</v>
      </c>
      <c r="AG88" s="817">
        <f>'SAME R Results'!AC29</f>
        <v>3.852706928546E-2</v>
      </c>
      <c r="AH88" s="819">
        <f>'SAME R Results'!AD29</f>
        <v>0</v>
      </c>
      <c r="AI88" s="784">
        <f>'SAME R Results'!AE29</f>
        <v>0</v>
      </c>
      <c r="AJ88" s="784">
        <f>'SAME R Results'!AF29</f>
        <v>0</v>
      </c>
      <c r="AK88" s="784">
        <f>'SAME R Results'!AG29</f>
        <v>0</v>
      </c>
      <c r="AL88" s="784">
        <f>'SAME R Results'!AH29</f>
        <v>0</v>
      </c>
      <c r="AM88" s="784">
        <f>'SAME R Results'!AI29</f>
        <v>0</v>
      </c>
      <c r="AN88" s="784">
        <f>'SAME R Results'!AJ29</f>
        <v>0</v>
      </c>
      <c r="AO88" s="784">
        <f>'SAME R Results'!AK29</f>
        <v>0</v>
      </c>
      <c r="AP88" s="784">
        <f>'SAME R Results'!AL29</f>
        <v>0</v>
      </c>
      <c r="AQ88" s="784">
        <f>'SAME R Results'!AM29</f>
        <v>0</v>
      </c>
      <c r="AR88" s="817">
        <f>'SAME R Results'!AN29</f>
        <v>0</v>
      </c>
      <c r="AS88" s="819">
        <f>'SAME R Results'!AO29</f>
        <v>0</v>
      </c>
      <c r="AT88" s="784">
        <f>'SAME R Results'!AP29</f>
        <v>0</v>
      </c>
      <c r="AU88" s="789"/>
      <c r="AV88" s="821">
        <f>'SAME R Results'!AQ29</f>
        <v>0</v>
      </c>
      <c r="AW88" s="821">
        <f>'SAME R Results'!AR29</f>
        <v>6.2480000000000002</v>
      </c>
      <c r="AX88" s="821">
        <f>'SAME R Results'!AS29</f>
        <v>0</v>
      </c>
      <c r="AY88" s="821">
        <f>'SAME R Results'!AT29</f>
        <v>0</v>
      </c>
      <c r="AZ88" s="824"/>
      <c r="BA88" s="824"/>
      <c r="BB88" s="821">
        <f>'SAME R Results'!AU29</f>
        <v>2.4593354999999999</v>
      </c>
      <c r="BC88" s="821">
        <f>'SAME R Results'!AV29</f>
        <v>2.6800000000000001E-2</v>
      </c>
      <c r="BD88" s="821">
        <f>'SAME R Results'!AW29</f>
        <v>7.6602935000000016</v>
      </c>
      <c r="BE88" s="821">
        <f>'SAME R Results'!AX29</f>
        <v>4.6471244999999994</v>
      </c>
      <c r="BF88" s="827">
        <f>'SAME R Results'!AY29</f>
        <v>95130</v>
      </c>
      <c r="BG88" s="784">
        <f>'SAME R Results'!AZ29</f>
        <v>3.3332830000000002</v>
      </c>
      <c r="BH88" s="784">
        <f>'SAME R Results'!BA29</f>
        <v>8.2000000000000003E-2</v>
      </c>
      <c r="BI88" s="789"/>
      <c r="BJ88" s="784">
        <f>'SAME R Results'!BB29</f>
        <v>140.37214999999998</v>
      </c>
      <c r="BK88" s="784">
        <f>'SAME R Results'!BC29</f>
        <v>3.0131690000000022</v>
      </c>
      <c r="BL88" s="784">
        <f>'SAME R Results'!BD29</f>
        <v>3881194.302428619</v>
      </c>
      <c r="BM88" s="784">
        <f>'SAME R Results'!BE29</f>
        <v>985.16488408159614</v>
      </c>
      <c r="BN88" s="784">
        <f>'SAME R Results'!BF29</f>
        <v>6.4844087888161575</v>
      </c>
      <c r="BO88" s="784">
        <f>'SAME R Results'!BG29</f>
        <v>2.1667359078756063</v>
      </c>
      <c r="BP88" s="789"/>
      <c r="BQ88" s="784">
        <f>'SAME R Results'!BH29</f>
        <v>178.73078086905704</v>
      </c>
      <c r="BR88" s="817">
        <f>'SAME R Results'!BI29</f>
        <v>0.2538303437849373</v>
      </c>
      <c r="BS88" s="817">
        <f>'SAME R Results'!BJ29</f>
        <v>0.44471159033705637</v>
      </c>
      <c r="BT88" s="817">
        <f>'SAME R Results'!BL29</f>
        <v>2.992708416954168</v>
      </c>
      <c r="BU88" s="817">
        <f>'SAME R Results'!BM29</f>
        <v>2.1145436150408896</v>
      </c>
      <c r="BV88" s="817">
        <f>'SAME R Results'!BN29</f>
        <v>0.19176797520354047</v>
      </c>
      <c r="BW88" s="784">
        <f>'SAME R Results'!BO29</f>
        <v>3881194.302428619</v>
      </c>
      <c r="BX88" s="784">
        <f>'SAME R Results'!BP29</f>
        <v>3824403.3229801576</v>
      </c>
      <c r="BY88" s="784">
        <f>'SAME R Results'!BQ29</f>
        <v>3442101.2643712335</v>
      </c>
      <c r="BZ88" s="784">
        <f>'SAME R Results'!BR29</f>
        <v>985.16488408159614</v>
      </c>
      <c r="CA88" s="784">
        <f>'SAME R Results'!BS29</f>
        <v>0.66882025215306806</v>
      </c>
      <c r="CB88" s="784">
        <f>'SAME R Results'!BT29</f>
        <v>0.48</v>
      </c>
      <c r="CC88" s="784">
        <f>'SAME R Results'!BV29</f>
        <v>2.6526329722612516</v>
      </c>
      <c r="CD88" s="880">
        <f>'SAME R Results'!BW29</f>
        <v>1</v>
      </c>
      <c r="CE88" s="1086">
        <f>'SAME R Results'!BZ29</f>
        <v>242.10308472492756</v>
      </c>
      <c r="CF88" s="1777">
        <f>'SAME R Results'!CA29</f>
        <v>0.66666666666664876</v>
      </c>
      <c r="CG88" s="1777" t="str">
        <f>'SAME R Results'!CB29</f>
        <v xml:space="preserve"> 17P</v>
      </c>
      <c r="CH88" s="1777">
        <f>'SAME R Results'!CC29</f>
        <v>235</v>
      </c>
      <c r="CI88" s="1777">
        <f>'SAME R Results'!CD29</f>
        <v>1.6085770278215568</v>
      </c>
      <c r="CJ88" s="1777"/>
      <c r="CK88" s="1777"/>
      <c r="CL88" s="2015">
        <f>'SAME R Results'!CI29</f>
        <v>29</v>
      </c>
      <c r="CM88" s="2015" t="str">
        <f>'SAME R Results'!CJ29</f>
        <v>Pyrell</v>
      </c>
      <c r="CN88" s="2016">
        <f>'SAME R Results'!CK29</f>
        <v>0.2538303437849373</v>
      </c>
      <c r="CO88" s="2016">
        <f>'SAME R Results'!CL29</f>
        <v>3.6280313649873261E-2</v>
      </c>
      <c r="CP88" s="2016">
        <f>'SAME R Results'!CM29</f>
        <v>2.770117210271078E-2</v>
      </c>
    </row>
    <row r="89" spans="1:95" ht="16.5" hidden="1" customHeight="1" x14ac:dyDescent="0.2">
      <c r="A89" s="780">
        <v>2</v>
      </c>
      <c r="B89" s="784">
        <f>'SAME R Results'!A30</f>
        <v>3</v>
      </c>
      <c r="C89" s="839" t="str">
        <f>'SAME R Results'!B30</f>
        <v>Pyrell</v>
      </c>
      <c r="D89" s="784" t="str">
        <f>'SAME R Results'!C30</f>
        <v>P04</v>
      </c>
      <c r="E89" s="784" t="str">
        <f>'SAME R Results'!D30</f>
        <v>17Pa</v>
      </c>
      <c r="F89" s="784">
        <f>'SAME R Results'!E30</f>
        <v>4</v>
      </c>
      <c r="G89" s="784" t="str">
        <f>'SAME R Results'!F30</f>
        <v>64a</v>
      </c>
      <c r="H89" s="785" t="str">
        <f>'SAME R Results'!G30</f>
        <v>aged</v>
      </c>
      <c r="I89" s="784">
        <f>'SAME R Results'!H30</f>
        <v>235</v>
      </c>
      <c r="J89" s="786">
        <f>'SAME R Results'!I30</f>
        <v>40413</v>
      </c>
      <c r="K89" s="784">
        <f>'SAME R Results'!J30</f>
        <v>0</v>
      </c>
      <c r="L89" s="788"/>
      <c r="M89" s="788"/>
      <c r="N89" s="784">
        <f>'SAME R Results'!K30</f>
        <v>8.1</v>
      </c>
      <c r="O89" s="793">
        <f>'SAME R Results'!L30</f>
        <v>1.23</v>
      </c>
      <c r="P89" s="784">
        <f>'SAME R Results'!M30</f>
        <v>0</v>
      </c>
      <c r="Q89" s="784">
        <f>'SAME R Results'!N30</f>
        <v>0</v>
      </c>
      <c r="R89" s="784">
        <f>'SAME R Results'!O30</f>
        <v>0</v>
      </c>
      <c r="S89" s="784">
        <f>'SAME R Results'!P30</f>
        <v>0</v>
      </c>
      <c r="T89" s="784">
        <f>'SAME R Results'!Q30</f>
        <v>0</v>
      </c>
      <c r="U89" s="784">
        <f>'SAME R Results'!R30</f>
        <v>842.4</v>
      </c>
      <c r="V89" s="784">
        <f>'SAME R Results'!S30</f>
        <v>0</v>
      </c>
      <c r="W89" s="784">
        <f>'SAME R Results'!T30</f>
        <v>0</v>
      </c>
      <c r="X89" s="784" t="str">
        <f>'SAME R Results'!U30</f>
        <v>n</v>
      </c>
      <c r="Y89" s="784" t="str">
        <f>'SAME R Results'!V30</f>
        <v>y</v>
      </c>
      <c r="Z89" s="784" t="str">
        <f>'SAME R Results'!W30</f>
        <v>y</v>
      </c>
      <c r="AA89" s="784" t="str">
        <f>'SAME R Results'!X30</f>
        <v>y</v>
      </c>
      <c r="AB89" s="784" t="str">
        <f>'SAME R Results'!Y30</f>
        <v>y</v>
      </c>
      <c r="AC89" s="789"/>
      <c r="AD89" s="784" t="str">
        <f>'SAME R Results'!Z30</f>
        <v>y</v>
      </c>
      <c r="AE89" s="784">
        <f>'SAME R Results'!AA30</f>
        <v>10</v>
      </c>
      <c r="AF89" s="784" t="str">
        <f>'SAME R Results'!AB30</f>
        <v>y</v>
      </c>
      <c r="AG89" s="817">
        <f>'SAME R Results'!AC30</f>
        <v>3.852706928546E-2</v>
      </c>
      <c r="AH89" s="819">
        <f>'SAME R Results'!AD30</f>
        <v>0</v>
      </c>
      <c r="AI89" s="784">
        <f>'SAME R Results'!AE30</f>
        <v>70</v>
      </c>
      <c r="AJ89" s="784">
        <f>'SAME R Results'!AF30</f>
        <v>720</v>
      </c>
      <c r="AK89" s="784">
        <f>'SAME R Results'!AG30</f>
        <v>0</v>
      </c>
      <c r="AL89" s="784" t="str">
        <f>'SAME R Results'!AH30</f>
        <v>n</v>
      </c>
      <c r="AM89" s="784" t="str">
        <f>'SAME R Results'!AI30</f>
        <v>y</v>
      </c>
      <c r="AN89" s="784" t="str">
        <f>'SAME R Results'!AJ30</f>
        <v>y</v>
      </c>
      <c r="AO89" s="784" t="str">
        <f>'SAME R Results'!AK30</f>
        <v>y</v>
      </c>
      <c r="AP89" s="784" t="str">
        <f>'SAME R Results'!AL30</f>
        <v>y</v>
      </c>
      <c r="AQ89" s="784" t="str">
        <f>'SAME R Results'!AM30</f>
        <v>y</v>
      </c>
      <c r="AR89" s="817">
        <f>'SAME R Results'!AN30</f>
        <v>3.852706928546E-2</v>
      </c>
      <c r="AS89" s="819">
        <f>'SAME R Results'!AO30</f>
        <v>0</v>
      </c>
      <c r="AT89" s="784">
        <f>'SAME R Results'!AP30</f>
        <v>45</v>
      </c>
      <c r="AU89" s="789"/>
      <c r="AV89" s="821">
        <f>'SAME R Results'!AQ30</f>
        <v>0</v>
      </c>
      <c r="AW89" s="821">
        <f>'SAME R Results'!AR30</f>
        <v>6.2489999999999997</v>
      </c>
      <c r="AX89" s="821">
        <f>'SAME R Results'!AS30</f>
        <v>0</v>
      </c>
      <c r="AY89" s="821">
        <f>'SAME R Results'!AT30</f>
        <v>0</v>
      </c>
      <c r="AZ89" s="824"/>
      <c r="BA89" s="824"/>
      <c r="BB89" s="821">
        <f>'SAME R Results'!AU30</f>
        <v>2.4697265000000006</v>
      </c>
      <c r="BC89" s="821">
        <f>'SAME R Results'!AV30</f>
        <v>2.6800000000000001E-2</v>
      </c>
      <c r="BD89" s="821">
        <f>'SAME R Results'!AW30</f>
        <v>7.1536854999999999</v>
      </c>
      <c r="BE89" s="821">
        <f>'SAME R Results'!AX30</f>
        <v>4.6995234999999997</v>
      </c>
      <c r="BF89" s="827">
        <f>'SAME R Results'!AY30</f>
        <v>37495</v>
      </c>
      <c r="BG89" s="784">
        <f>'SAME R Results'!AZ30</f>
        <v>3.2575235</v>
      </c>
      <c r="BH89" s="784">
        <f>'SAME R Results'!BA30</f>
        <v>8.2000000000000003E-2</v>
      </c>
      <c r="BI89" s="789"/>
      <c r="BJ89" s="784">
        <f>'SAME R Results'!BB30</f>
        <v>137.74324999999999</v>
      </c>
      <c r="BK89" s="784">
        <f>'SAME R Results'!BC30</f>
        <v>2.4541620000000002</v>
      </c>
      <c r="BL89" s="784">
        <f>'SAME R Results'!BD30</f>
        <v>1417570.6344373168</v>
      </c>
      <c r="BM89" s="784">
        <f>'SAME R Results'!BE30</f>
        <v>638.11173728499091</v>
      </c>
      <c r="BN89" s="784">
        <f>'SAME R Results'!BF30</f>
        <v>6.4328391320488816</v>
      </c>
      <c r="BO89" s="784">
        <f>'SAME R Results'!BG30</f>
        <v>2.090487764934887</v>
      </c>
      <c r="BP89" s="789"/>
      <c r="BQ89" s="784">
        <f>'SAME R Results'!BH30</f>
        <v>173.26517841275452</v>
      </c>
      <c r="BR89" s="817">
        <f>'SAME R Results'!BI30</f>
        <v>0.45014457959499116</v>
      </c>
      <c r="BS89" s="817">
        <f>'SAME R Results'!BJ30</f>
        <v>0.61572859049642992</v>
      </c>
      <c r="BT89" s="817">
        <f>'SAME R Results'!BL30</f>
        <v>3.0771953033885597</v>
      </c>
      <c r="BU89" s="817">
        <f>'SAME R Results'!BM30</f>
        <v>1.7501057221171064</v>
      </c>
      <c r="BV89" s="817">
        <f>'SAME R Results'!BN30</f>
        <v>0.38488711959034433</v>
      </c>
      <c r="BW89" s="784">
        <f>'SAME R Results'!BO30</f>
        <v>1417570.6344373168</v>
      </c>
      <c r="BX89" s="784">
        <f>'SAME R Results'!BP30</f>
        <v>1395186.7621108158</v>
      </c>
      <c r="BY89" s="784">
        <f>'SAME R Results'!BQ30</f>
        <v>1300595.4372945428</v>
      </c>
      <c r="BZ89" s="784">
        <f>'SAME R Results'!BR30</f>
        <v>638.11173728499091</v>
      </c>
      <c r="CA89" s="784">
        <f>'SAME R Results'!BS30</f>
        <v>0.5447398561662079</v>
      </c>
      <c r="CB89" s="784">
        <f>'SAME R Results'!BT30</f>
        <v>0.48</v>
      </c>
      <c r="CC89" s="784">
        <f>'SAME R Results'!BV30</f>
        <v>2.6205939070933684</v>
      </c>
      <c r="CD89" s="880">
        <f>'SAME R Results'!BW30</f>
        <v>1</v>
      </c>
      <c r="CE89" s="1086">
        <f>'SAME R Results'!BZ30</f>
        <v>242.10308472492756</v>
      </c>
      <c r="CF89" s="1777">
        <f>'SAME R Results'!CA30</f>
        <v>0.66666666666664876</v>
      </c>
      <c r="CG89" s="1777">
        <f>'SAME R Results'!CB30</f>
        <v>0</v>
      </c>
      <c r="CH89" s="1777">
        <f>'SAME R Results'!CC30</f>
        <v>0</v>
      </c>
      <c r="CI89" s="1777">
        <f>'SAME R Results'!CD30</f>
        <v>1.5593866057148327</v>
      </c>
      <c r="CJ89" s="1777"/>
      <c r="CK89" s="1777"/>
      <c r="CL89" s="2015">
        <f>'SAME R Results'!CI30</f>
        <v>30</v>
      </c>
      <c r="CM89" s="2015" t="str">
        <f>'SAME R Results'!CJ30</f>
        <v>Pyrell</v>
      </c>
      <c r="CN89" s="2016">
        <f>'SAME R Results'!CK30</f>
        <v>0.45014457959499116</v>
      </c>
      <c r="CO89" s="2016">
        <f>'SAME R Results'!CL30</f>
        <v>3.7127131896776688E-2</v>
      </c>
      <c r="CP89" s="2016">
        <f>'SAME R Results'!CM30</f>
        <v>2.80409938319751E-2</v>
      </c>
    </row>
    <row r="90" spans="1:95" ht="16.5" hidden="1" customHeight="1" x14ac:dyDescent="0.2">
      <c r="A90" s="780">
        <v>2</v>
      </c>
      <c r="B90" s="784">
        <f>'SAME R Results'!A40</f>
        <v>6</v>
      </c>
      <c r="C90" s="839" t="str">
        <f>'SAME R Results'!B40</f>
        <v>Pyrell</v>
      </c>
      <c r="D90" s="784" t="str">
        <f>'SAME R Results'!C40</f>
        <v>P08</v>
      </c>
      <c r="E90" s="784" t="str">
        <f>'SAME R Results'!D40</f>
        <v>24 P</v>
      </c>
      <c r="F90" s="784">
        <f>'SAME R Results'!E40</f>
        <v>5</v>
      </c>
      <c r="G90" s="784">
        <f>'SAME R Results'!F40</f>
        <v>71</v>
      </c>
      <c r="H90" s="785" t="str">
        <f>'SAME R Results'!G40</f>
        <v>High temp aged STS det</v>
      </c>
      <c r="I90" s="784">
        <f>'SAME R Results'!H40</f>
        <v>236</v>
      </c>
      <c r="J90" s="786">
        <f>'SAME R Results'!I40</f>
        <v>40414</v>
      </c>
      <c r="K90" s="784">
        <f>'SAME R Results'!J40</f>
        <v>0</v>
      </c>
      <c r="L90" s="788"/>
      <c r="M90" s="788"/>
      <c r="N90" s="784">
        <f>'SAME R Results'!K40</f>
        <v>8.1</v>
      </c>
      <c r="O90" s="793">
        <f>'SAME R Results'!L40</f>
        <v>1.23</v>
      </c>
      <c r="P90" s="784">
        <f>'SAME R Results'!M40</f>
        <v>60</v>
      </c>
      <c r="Q90" s="784">
        <f>'SAME R Results'!N40</f>
        <v>720</v>
      </c>
      <c r="R90" s="784">
        <f>'SAME R Results'!O40</f>
        <v>8</v>
      </c>
      <c r="S90" s="784" t="str">
        <f>'SAME R Results'!P40</f>
        <v>n</v>
      </c>
      <c r="T90" s="784" t="str">
        <f>'SAME R Results'!Q40</f>
        <v>n</v>
      </c>
      <c r="U90" s="784">
        <f>'SAME R Results'!R40</f>
        <v>750.42857142857144</v>
      </c>
      <c r="V90" s="784" t="str">
        <f>'SAME R Results'!S40</f>
        <v>y</v>
      </c>
      <c r="W90" s="784">
        <f>'SAME R Results'!T40</f>
        <v>45</v>
      </c>
      <c r="X90" s="784" t="str">
        <f>'SAME R Results'!U40</f>
        <v>y</v>
      </c>
      <c r="Y90" s="784" t="str">
        <f>'SAME R Results'!V40</f>
        <v>n</v>
      </c>
      <c r="Z90" s="784" t="str">
        <f>'SAME R Results'!W40</f>
        <v>y</v>
      </c>
      <c r="AA90" s="784" t="str">
        <f>'SAME R Results'!X40</f>
        <v>y</v>
      </c>
      <c r="AB90" s="784" t="str">
        <f>'SAME R Results'!Y40</f>
        <v>y</v>
      </c>
      <c r="AC90" s="789"/>
      <c r="AD90" s="784" t="str">
        <f>'SAME R Results'!Z40</f>
        <v>y</v>
      </c>
      <c r="AE90" s="784">
        <f>'SAME R Results'!AA40</f>
        <v>10</v>
      </c>
      <c r="AF90" s="784" t="str">
        <f>'SAME R Results'!AB40</f>
        <v>y</v>
      </c>
      <c r="AG90" s="817">
        <f>'SAME R Results'!AC40</f>
        <v>3.852706928546E-2</v>
      </c>
      <c r="AH90" s="819">
        <f>'SAME R Results'!AD40</f>
        <v>0</v>
      </c>
      <c r="AI90" s="784">
        <f>'SAME R Results'!AE40</f>
        <v>0</v>
      </c>
      <c r="AJ90" s="784">
        <f>'SAME R Results'!AF40</f>
        <v>0</v>
      </c>
      <c r="AK90" s="784">
        <f>'SAME R Results'!AG40</f>
        <v>0</v>
      </c>
      <c r="AL90" s="784">
        <f>'SAME R Results'!AH40</f>
        <v>0</v>
      </c>
      <c r="AM90" s="784">
        <f>'SAME R Results'!AI40</f>
        <v>0</v>
      </c>
      <c r="AN90" s="784">
        <f>'SAME R Results'!AJ40</f>
        <v>0</v>
      </c>
      <c r="AO90" s="784">
        <f>'SAME R Results'!AK40</f>
        <v>0</v>
      </c>
      <c r="AP90" s="784">
        <f>'SAME R Results'!AL40</f>
        <v>0</v>
      </c>
      <c r="AQ90" s="784">
        <f>'SAME R Results'!AM40</f>
        <v>0</v>
      </c>
      <c r="AR90" s="817">
        <f>'SAME R Results'!AN40</f>
        <v>0</v>
      </c>
      <c r="AS90" s="819">
        <f>'SAME R Results'!AO40</f>
        <v>0</v>
      </c>
      <c r="AT90" s="784">
        <f>'SAME R Results'!AP40</f>
        <v>0</v>
      </c>
      <c r="AU90" s="789"/>
      <c r="AV90" s="821">
        <f>'SAME R Results'!AQ40</f>
        <v>0</v>
      </c>
      <c r="AW90" s="821">
        <f>'SAME R Results'!AR40</f>
        <v>6.1209414999999989</v>
      </c>
      <c r="AX90" s="821">
        <f>'SAME R Results'!AS40</f>
        <v>4.5073549999999996</v>
      </c>
      <c r="AY90" s="821">
        <f>'SAME R Results'!AT40</f>
        <v>5.1140445000000003</v>
      </c>
      <c r="AZ90" s="824"/>
      <c r="BA90" s="824"/>
      <c r="BB90" s="821">
        <f>'SAME R Results'!AU40</f>
        <v>0</v>
      </c>
      <c r="BC90" s="821">
        <f>'SAME R Results'!AV40</f>
        <v>0</v>
      </c>
      <c r="BD90" s="821">
        <f>'SAME R Results'!AW40</f>
        <v>6.6638030000000015</v>
      </c>
      <c r="BE90" s="821">
        <f>'SAME R Results'!AX40</f>
        <v>4.7256469999999995</v>
      </c>
      <c r="BF90" s="827">
        <f>'SAME R Results'!AY40</f>
        <v>35850</v>
      </c>
      <c r="BG90" s="784">
        <f>'SAME R Results'!AZ40</f>
        <v>0</v>
      </c>
      <c r="BH90" s="784">
        <f>'SAME R Results'!BA40</f>
        <v>0</v>
      </c>
      <c r="BI90" s="789"/>
      <c r="BJ90" s="784">
        <f>'SAME R Results'!BB40</f>
        <v>51.400150000000011</v>
      </c>
      <c r="BK90" s="784">
        <f>'SAME R Results'!BC40</f>
        <v>1.938156000000002</v>
      </c>
      <c r="BL90" s="784">
        <f>'SAME R Results'!BD40</f>
        <v>1352316.8506269613</v>
      </c>
      <c r="BM90" s="784">
        <f>'SAME R Results'!BE40</f>
        <v>434.3353275439394</v>
      </c>
      <c r="BN90" s="784">
        <f>'SAME R Results'!BF40</f>
        <v>0</v>
      </c>
      <c r="BO90" s="784">
        <f>'SAME R Results'!BG40</f>
        <v>0</v>
      </c>
      <c r="BP90" s="789"/>
      <c r="BQ90" s="784">
        <f>'SAME R Results'!BH40</f>
        <v>57.835264772096366</v>
      </c>
      <c r="BR90" s="817">
        <f>'SAME R Results'!BI40</f>
        <v>0.32117867003030603</v>
      </c>
      <c r="BS90" s="817">
        <f>'SAME R Results'!BJ40</f>
        <v>0.43388224844250989</v>
      </c>
      <c r="BT90" s="817">
        <f>'SAME R Results'!BL40</f>
        <v>0</v>
      </c>
      <c r="BU90" s="817">
        <f>'SAME R Results'!BM40</f>
        <v>1.7305341707926598</v>
      </c>
      <c r="BV90" s="817">
        <f>'SAME R Results'!BN40</f>
        <v>0.27633385905082264</v>
      </c>
      <c r="BW90" s="784">
        <f>'SAME R Results'!BO40</f>
        <v>1352316.8506269613</v>
      </c>
      <c r="BX90" s="784">
        <f>'SAME R Results'!BP40</f>
        <v>1330915.0151047567</v>
      </c>
      <c r="BY90" s="784">
        <f>'SAME R Results'!BQ40</f>
        <v>1242004.3462288149</v>
      </c>
      <c r="BZ90" s="784">
        <f>'SAME R Results'!BR40</f>
        <v>434.3353275439394</v>
      </c>
      <c r="CA90" s="784">
        <f>'SAME R Results'!BS40</f>
        <v>0.43020420847021262</v>
      </c>
      <c r="CB90" s="784">
        <f>'SAME R Results'!BT40</f>
        <v>0.48</v>
      </c>
      <c r="CC90" s="784">
        <f>'SAME R Results'!BV40</f>
        <v>2.3441592085211309</v>
      </c>
      <c r="CD90" s="880">
        <f>'SAME R Results'!BW40</f>
        <v>1</v>
      </c>
      <c r="CE90" s="1086">
        <f>'SAME R Results'!BZ40</f>
        <v>245.32659055169475</v>
      </c>
      <c r="CF90" s="1777">
        <f>'SAME R Results'!CA40</f>
        <v>0</v>
      </c>
      <c r="CG90" s="1777">
        <f>'SAME R Results'!CB40</f>
        <v>0</v>
      </c>
      <c r="CH90" s="1777">
        <f>'SAME R Results'!CC40</f>
        <v>0</v>
      </c>
      <c r="CI90" s="1777">
        <f>'SAME R Results'!CD40</f>
        <v>0</v>
      </c>
      <c r="CJ90" s="1777"/>
      <c r="CK90" s="1777"/>
      <c r="CL90" s="2015"/>
      <c r="CM90" s="2015"/>
      <c r="CN90" s="2016"/>
      <c r="CO90" s="2016"/>
      <c r="CP90" s="2016"/>
    </row>
    <row r="91" spans="1:95" ht="16.5" customHeight="1" x14ac:dyDescent="0.2">
      <c r="A91" s="780">
        <v>2</v>
      </c>
      <c r="B91" s="784">
        <f>'SAME R Results'!A45</f>
        <v>5</v>
      </c>
      <c r="C91" s="839" t="str">
        <f>'SAME R Results'!B45</f>
        <v>Pyrell</v>
      </c>
      <c r="D91" s="784" t="str">
        <f>'SAME R Results'!C45</f>
        <v>P05</v>
      </c>
      <c r="E91" s="784" t="str">
        <f>'SAME R Results'!D45</f>
        <v>27 P</v>
      </c>
      <c r="F91" s="784">
        <f>'SAME R Results'!E45</f>
        <v>4</v>
      </c>
      <c r="G91" s="784">
        <f>'SAME R Results'!F45</f>
        <v>74</v>
      </c>
      <c r="H91" s="785" t="str">
        <f>'SAME R Results'!G45</f>
        <v>Baseline Aging</v>
      </c>
      <c r="I91" s="784">
        <f>'SAME R Results'!H45</f>
        <v>238</v>
      </c>
      <c r="J91" s="786">
        <f>'SAME R Results'!I45</f>
        <v>40416</v>
      </c>
      <c r="K91" s="784">
        <f>'SAME R Results'!J45</f>
        <v>0</v>
      </c>
      <c r="L91" s="788"/>
      <c r="M91" s="788"/>
      <c r="N91" s="784">
        <f>'SAME R Results'!K45</f>
        <v>8.1</v>
      </c>
      <c r="O91" s="793">
        <f>'SAME R Results'!L45</f>
        <v>1.22</v>
      </c>
      <c r="P91" s="784">
        <f>'SAME R Results'!M45</f>
        <v>60</v>
      </c>
      <c r="Q91" s="784">
        <f>'SAME R Results'!N45</f>
        <v>11</v>
      </c>
      <c r="R91" s="784">
        <f>'SAME R Results'!O45</f>
        <v>8</v>
      </c>
      <c r="S91" s="784" t="str">
        <f>'SAME R Results'!P45</f>
        <v>n</v>
      </c>
      <c r="T91" s="784">
        <f>'SAME R Results'!Q45</f>
        <v>0</v>
      </c>
      <c r="U91" s="784">
        <f>'SAME R Results'!R45</f>
        <v>48.428571428571431</v>
      </c>
      <c r="V91" s="784" t="str">
        <f>'SAME R Results'!S45</f>
        <v>y</v>
      </c>
      <c r="W91" s="784">
        <f>'SAME R Results'!T45</f>
        <v>60</v>
      </c>
      <c r="X91" s="784" t="str">
        <f>'SAME R Results'!U45</f>
        <v>n</v>
      </c>
      <c r="Y91" s="784" t="str">
        <f>'SAME R Results'!V45</f>
        <v>y</v>
      </c>
      <c r="Z91" s="784" t="str">
        <f>'SAME R Results'!W45</f>
        <v>y</v>
      </c>
      <c r="AA91" s="784" t="str">
        <f>'SAME R Results'!X45</f>
        <v>y</v>
      </c>
      <c r="AB91" s="784" t="str">
        <f>'SAME R Results'!Y45</f>
        <v>y</v>
      </c>
      <c r="AC91" s="789"/>
      <c r="AD91" s="784" t="str">
        <f>'SAME R Results'!Z45</f>
        <v>y</v>
      </c>
      <c r="AE91" s="784">
        <f>'SAME R Results'!AA45</f>
        <v>10</v>
      </c>
      <c r="AF91" s="784" t="str">
        <f>'SAME R Results'!AB45</f>
        <v>y</v>
      </c>
      <c r="AG91" s="817">
        <f>'SAME R Results'!AC45</f>
        <v>3.852706928546E-2</v>
      </c>
      <c r="AH91" s="819">
        <f>'SAME R Results'!AD45</f>
        <v>0</v>
      </c>
      <c r="AI91" s="784">
        <f>'SAME R Results'!AE45</f>
        <v>58</v>
      </c>
      <c r="AJ91" s="784">
        <f>'SAME R Results'!AF45</f>
        <v>480</v>
      </c>
      <c r="AK91" s="784">
        <f>'SAME R Results'!AG45</f>
        <v>0</v>
      </c>
      <c r="AL91" s="784" t="str">
        <f>'SAME R Results'!AH45</f>
        <v>n</v>
      </c>
      <c r="AM91" s="784" t="str">
        <f>'SAME R Results'!AI45</f>
        <v>y</v>
      </c>
      <c r="AN91" s="784" t="str">
        <f>'SAME R Results'!AJ45</f>
        <v>y</v>
      </c>
      <c r="AO91" s="784" t="str">
        <f>'SAME R Results'!AK45</f>
        <v>y</v>
      </c>
      <c r="AP91" s="784" t="str">
        <f>'SAME R Results'!AL45</f>
        <v>y</v>
      </c>
      <c r="AQ91" s="784" t="str">
        <f>'SAME R Results'!AM45</f>
        <v>y</v>
      </c>
      <c r="AR91" s="817">
        <f>'SAME R Results'!AN45</f>
        <v>3.852706928546E-2</v>
      </c>
      <c r="AS91" s="819">
        <f>'SAME R Results'!AO45</f>
        <v>0</v>
      </c>
      <c r="AT91" s="784">
        <f>'SAME R Results'!AP45</f>
        <v>0</v>
      </c>
      <c r="AU91" s="789"/>
      <c r="AV91" s="821">
        <f>'SAME R Results'!AQ45</f>
        <v>0</v>
      </c>
      <c r="AW91" s="821">
        <f>'SAME R Results'!AR45</f>
        <v>6.2568344999999992</v>
      </c>
      <c r="AX91" s="821">
        <f>'SAME R Results'!AS45</f>
        <v>0</v>
      </c>
      <c r="AY91" s="821">
        <f>'SAME R Results'!AT45</f>
        <v>0</v>
      </c>
      <c r="AZ91" s="824"/>
      <c r="BA91" s="824"/>
      <c r="BB91" s="821">
        <f>'SAME R Results'!AU45</f>
        <v>1.0560769999999999</v>
      </c>
      <c r="BC91" s="821">
        <f>'SAME R Results'!AV45</f>
        <v>2.6779190000000001E-2</v>
      </c>
      <c r="BD91" s="821">
        <f>'SAME R Results'!AW45</f>
        <v>7.6243590000000001</v>
      </c>
      <c r="BE91" s="821">
        <f>'SAME R Results'!AX45</f>
        <v>4.6188954999999989</v>
      </c>
      <c r="BF91" s="827">
        <f>'SAME R Results'!AY45</f>
        <v>112350</v>
      </c>
      <c r="BG91" s="784">
        <f>'SAME R Results'!AZ45</f>
        <v>1.5103150000000001</v>
      </c>
      <c r="BH91" s="784">
        <f>'SAME R Results'!BA45</f>
        <v>7.855224999999999E-2</v>
      </c>
      <c r="BI91" s="789"/>
      <c r="BJ91" s="784">
        <f>'SAME R Results'!BB45</f>
        <v>91.655199999999994</v>
      </c>
      <c r="BK91" s="784">
        <f>'SAME R Results'!BC45</f>
        <v>3.0054635000000012</v>
      </c>
      <c r="BL91" s="784">
        <f>'SAME R Results'!BD45</f>
        <v>4953334.072364063</v>
      </c>
      <c r="BM91" s="784">
        <f>'SAME R Results'!BE45</f>
        <v>978.85286843014046</v>
      </c>
      <c r="BN91" s="784">
        <f>'SAME R Results'!BF45</f>
        <v>2.7216529795782987</v>
      </c>
      <c r="BO91" s="784">
        <f>'SAME R Results'!BG45</f>
        <v>0.94646110113328596</v>
      </c>
      <c r="BP91" s="789"/>
      <c r="BQ91" s="784">
        <f>'SAME R Results'!BH45</f>
        <v>115.76666203673778</v>
      </c>
      <c r="BR91" s="817">
        <f>'SAME R Results'!BI45</f>
        <v>0.1976149506837051</v>
      </c>
      <c r="BS91" s="817">
        <f>'SAME R Results'!BJ45</f>
        <v>0.35472823373879336</v>
      </c>
      <c r="BT91" s="817">
        <f>'SAME R Results'!BL45</f>
        <v>2.8756099709955434</v>
      </c>
      <c r="BU91" s="817">
        <f>'SAME R Results'!BM45</f>
        <v>2.1487226040778928</v>
      </c>
      <c r="BV91" s="817">
        <f>'SAME R Results'!BN45</f>
        <v>0.14749653543696306</v>
      </c>
      <c r="BW91" s="784">
        <f>'SAME R Results'!BO45</f>
        <v>4953334.072364063</v>
      </c>
      <c r="BX91" s="784">
        <f>'SAME R Results'!BP45</f>
        <v>4617798.1689134808</v>
      </c>
      <c r="BY91" s="784">
        <f>'SAME R Results'!BQ45</f>
        <v>4102155.4566997737</v>
      </c>
      <c r="BZ91" s="784">
        <f>'SAME R Results'!BR45</f>
        <v>978.85286843014046</v>
      </c>
      <c r="CA91" s="784">
        <f>'SAME R Results'!BS45</f>
        <v>0.66710989523217634</v>
      </c>
      <c r="CB91" s="784">
        <f>'SAME R Results'!BT45</f>
        <v>0.48</v>
      </c>
      <c r="CC91" s="784">
        <f>'SAME R Results'!BV45</f>
        <v>2.6313896637601624</v>
      </c>
      <c r="CD91" s="880">
        <f>'SAME R Results'!BW45</f>
        <v>1</v>
      </c>
      <c r="CE91" s="1086">
        <f>'SAME R Results'!BZ45</f>
        <v>234.18212761794004</v>
      </c>
      <c r="CF91" s="1777">
        <f>'SAME R Results'!CA45</f>
        <v>0.5733333333333146</v>
      </c>
      <c r="CG91" s="1777" t="str">
        <f>'SAME R Results'!CB45</f>
        <v xml:space="preserve"> 27P</v>
      </c>
      <c r="CH91" s="1777">
        <f>'SAME R Results'!CC45</f>
        <v>238</v>
      </c>
      <c r="CI91" s="1777">
        <f>'SAME R Results'!CD45</f>
        <v>1.2115115794542721</v>
      </c>
      <c r="CJ91" s="1777"/>
      <c r="CK91" s="1777"/>
      <c r="CL91" s="2015">
        <f>'SAME R Results'!CI45</f>
        <v>45</v>
      </c>
      <c r="CM91" s="2015" t="str">
        <f>'SAME R Results'!CJ45</f>
        <v>Pyrell</v>
      </c>
      <c r="CN91" s="2016">
        <f>'SAME R Results'!CK45</f>
        <v>0.1976149506837051</v>
      </c>
      <c r="CO91" s="2016">
        <f>'SAME R Results'!CL45</f>
        <v>2.3509816485117279E-2</v>
      </c>
      <c r="CP91" s="2016">
        <f>'SAME R Results'!CM45</f>
        <v>3.550349974789041E-2</v>
      </c>
    </row>
    <row r="92" spans="1:95" ht="16.5" hidden="1" customHeight="1" x14ac:dyDescent="0.2">
      <c r="A92" s="780">
        <v>2</v>
      </c>
      <c r="B92" s="784">
        <f>'SAME R Results'!A46</f>
        <v>5</v>
      </c>
      <c r="C92" s="839" t="str">
        <f>'SAME R Results'!B46</f>
        <v>Pyrell</v>
      </c>
      <c r="D92" s="784" t="str">
        <f>'SAME R Results'!C46</f>
        <v>P05</v>
      </c>
      <c r="E92" s="784" t="str">
        <f>'SAME R Results'!D46</f>
        <v>27 Pa</v>
      </c>
      <c r="F92" s="784">
        <f>'SAME R Results'!E46</f>
        <v>4</v>
      </c>
      <c r="G92" s="784" t="str">
        <f>'SAME R Results'!F46</f>
        <v>74a</v>
      </c>
      <c r="H92" s="785" t="str">
        <f>'SAME R Results'!G46</f>
        <v>aged</v>
      </c>
      <c r="I92" s="784">
        <f>'SAME R Results'!H46</f>
        <v>238</v>
      </c>
      <c r="J92" s="786">
        <f>'SAME R Results'!I46</f>
        <v>40416</v>
      </c>
      <c r="K92" s="784">
        <f>'SAME R Results'!J46</f>
        <v>0</v>
      </c>
      <c r="L92" s="788"/>
      <c r="M92" s="788"/>
      <c r="N92" s="784">
        <f>'SAME R Results'!K46</f>
        <v>8.1</v>
      </c>
      <c r="O92" s="793">
        <f>'SAME R Results'!L46</f>
        <v>1.22</v>
      </c>
      <c r="P92" s="784">
        <f>'SAME R Results'!M46</f>
        <v>0</v>
      </c>
      <c r="Q92" s="784">
        <f>'SAME R Results'!N46</f>
        <v>0</v>
      </c>
      <c r="R92" s="784">
        <f>'SAME R Results'!O46</f>
        <v>0</v>
      </c>
      <c r="S92" s="784">
        <f>'SAME R Results'!P46</f>
        <v>0</v>
      </c>
      <c r="T92" s="784">
        <f>'SAME R Results'!Q46</f>
        <v>0</v>
      </c>
      <c r="U92" s="784">
        <f>'SAME R Results'!R46</f>
        <v>622.57142857142856</v>
      </c>
      <c r="V92" s="784">
        <f>'SAME R Results'!S46</f>
        <v>0</v>
      </c>
      <c r="W92" s="784">
        <f>'SAME R Results'!T46</f>
        <v>0</v>
      </c>
      <c r="X92" s="784" t="str">
        <f>'SAME R Results'!U46</f>
        <v>n</v>
      </c>
      <c r="Y92" s="784" t="str">
        <f>'SAME R Results'!V46</f>
        <v>y</v>
      </c>
      <c r="Z92" s="784" t="str">
        <f>'SAME R Results'!W46</f>
        <v>y</v>
      </c>
      <c r="AA92" s="784" t="str">
        <f>'SAME R Results'!X46</f>
        <v>y</v>
      </c>
      <c r="AB92" s="784" t="str">
        <f>'SAME R Results'!Y46</f>
        <v>y</v>
      </c>
      <c r="AC92" s="789"/>
      <c r="AD92" s="784" t="str">
        <f>'SAME R Results'!Z46</f>
        <v>y</v>
      </c>
      <c r="AE92" s="784">
        <f>'SAME R Results'!AA46</f>
        <v>10</v>
      </c>
      <c r="AF92" s="784" t="str">
        <f>'SAME R Results'!AB46</f>
        <v>y</v>
      </c>
      <c r="AG92" s="817">
        <f>'SAME R Results'!AC46</f>
        <v>3.852706928546E-2</v>
      </c>
      <c r="AH92" s="819">
        <f>'SAME R Results'!AD46</f>
        <v>0</v>
      </c>
      <c r="AI92" s="784">
        <f>'SAME R Results'!AE46</f>
        <v>0</v>
      </c>
      <c r="AJ92" s="784">
        <f>'SAME R Results'!AF46</f>
        <v>0</v>
      </c>
      <c r="AK92" s="784">
        <f>'SAME R Results'!AG46</f>
        <v>0</v>
      </c>
      <c r="AL92" s="784">
        <f>'SAME R Results'!AH46</f>
        <v>0</v>
      </c>
      <c r="AM92" s="784">
        <f>'SAME R Results'!AI46</f>
        <v>0</v>
      </c>
      <c r="AN92" s="784">
        <f>'SAME R Results'!AJ46</f>
        <v>0</v>
      </c>
      <c r="AO92" s="784">
        <f>'SAME R Results'!AK46</f>
        <v>0</v>
      </c>
      <c r="AP92" s="784">
        <f>'SAME R Results'!AL46</f>
        <v>0</v>
      </c>
      <c r="AQ92" s="784">
        <f>'SAME R Results'!AM46</f>
        <v>0</v>
      </c>
      <c r="AR92" s="817">
        <f>'SAME R Results'!AN46</f>
        <v>0</v>
      </c>
      <c r="AS92" s="819">
        <f>'SAME R Results'!AO46</f>
        <v>0</v>
      </c>
      <c r="AT92" s="784">
        <f>'SAME R Results'!AP46</f>
        <v>60</v>
      </c>
      <c r="AU92" s="789"/>
      <c r="AV92" s="821">
        <f>'SAME R Results'!AQ46</f>
        <v>0</v>
      </c>
      <c r="AW92" s="821">
        <f>'SAME R Results'!AR46</f>
        <v>6.2590780000000006</v>
      </c>
      <c r="AX92" s="821">
        <f>'SAME R Results'!AS46</f>
        <v>0</v>
      </c>
      <c r="AY92" s="821">
        <f>'SAME R Results'!AT46</f>
        <v>0</v>
      </c>
      <c r="AZ92" s="824"/>
      <c r="BA92" s="824"/>
      <c r="BB92" s="821">
        <f>'SAME R Results'!AU46</f>
        <v>1.3465120000000002</v>
      </c>
      <c r="BC92" s="821">
        <f>'SAME R Results'!AV46</f>
        <v>5.2841199999999998E-2</v>
      </c>
      <c r="BD92" s="821">
        <f>'SAME R Results'!AW46</f>
        <v>7.1362909999999999</v>
      </c>
      <c r="BE92" s="821">
        <f>'SAME R Results'!AX46</f>
        <v>4.6989445000000005</v>
      </c>
      <c r="BF92" s="827">
        <f>'SAME R Results'!AY46</f>
        <v>43615</v>
      </c>
      <c r="BG92" s="784">
        <f>'SAME R Results'!AZ46</f>
        <v>1.8497319999999999</v>
      </c>
      <c r="BH92" s="784">
        <f>'SAME R Results'!BA46</f>
        <v>0.11183162500000002</v>
      </c>
      <c r="BI92" s="789"/>
      <c r="BJ92" s="784">
        <f>'SAME R Results'!BB46</f>
        <v>93.744</v>
      </c>
      <c r="BK92" s="784">
        <f>'SAME R Results'!BC46</f>
        <v>2.4373464999999994</v>
      </c>
      <c r="BL92" s="784">
        <f>'SAME R Results'!BD46</f>
        <v>1662805.4414244581</v>
      </c>
      <c r="BM92" s="784">
        <f>'SAME R Results'!BE46</f>
        <v>630.19822520017613</v>
      </c>
      <c r="BN92" s="784">
        <f>'SAME R Results'!BF46</f>
        <v>3.3793622103748389</v>
      </c>
      <c r="BO92" s="784">
        <f>'SAME R Results'!BG46</f>
        <v>1.1349477109383741</v>
      </c>
      <c r="BP92" s="789"/>
      <c r="BQ92" s="784">
        <f>'SAME R Results'!BH46</f>
        <v>116.98495023057832</v>
      </c>
      <c r="BR92" s="817">
        <f>'SAME R Results'!BI46</f>
        <v>0.37899697072214944</v>
      </c>
      <c r="BS92" s="817">
        <f>'SAME R Results'!BJ46</f>
        <v>0.51218868310446886</v>
      </c>
      <c r="BT92" s="817">
        <f>'SAME R Results'!BL46</f>
        <v>2.9775488137517669</v>
      </c>
      <c r="BU92" s="817">
        <f>'SAME R Results'!BM46</f>
        <v>1.731148221373688</v>
      </c>
      <c r="BV92" s="817">
        <f>'SAME R Results'!BN46</f>
        <v>0.32601577798716497</v>
      </c>
      <c r="BW92" s="784">
        <f>'SAME R Results'!BO46</f>
        <v>1662805.4414244581</v>
      </c>
      <c r="BX92" s="784">
        <f>'SAME R Results'!BP46</f>
        <v>1636768.0339962584</v>
      </c>
      <c r="BY92" s="784">
        <f>'SAME R Results'!BQ46</f>
        <v>1519809.131889978</v>
      </c>
      <c r="BZ92" s="784">
        <f>'SAME R Results'!BR46</f>
        <v>630.19822520017613</v>
      </c>
      <c r="CA92" s="784">
        <f>'SAME R Results'!BS46</f>
        <v>0.54100739145875865</v>
      </c>
      <c r="CB92" s="784">
        <f>'SAME R Results'!BT46</f>
        <v>0.48</v>
      </c>
      <c r="CC92" s="784">
        <f>'SAME R Results'!BV46</f>
        <v>2.5998319499243134</v>
      </c>
      <c r="CD92" s="880">
        <f>'SAME R Results'!BW46</f>
        <v>1</v>
      </c>
      <c r="CE92" s="1086">
        <f>'SAME R Results'!BZ46</f>
        <v>234.18212761794004</v>
      </c>
      <c r="CF92" s="1777">
        <f>'SAME R Results'!CA46</f>
        <v>0.5733333333333146</v>
      </c>
      <c r="CG92" s="1777">
        <f>'SAME R Results'!CB46</f>
        <v>0</v>
      </c>
      <c r="CH92" s="1777">
        <f>'SAME R Results'!CC46</f>
        <v>0</v>
      </c>
      <c r="CI92" s="1777">
        <f>'SAME R Results'!CD46</f>
        <v>1.2242611070642317</v>
      </c>
      <c r="CJ92" s="1777"/>
      <c r="CK92" s="1777"/>
      <c r="CL92" s="2015">
        <f>'SAME R Results'!CI46</f>
        <v>46</v>
      </c>
      <c r="CM92" s="2015" t="str">
        <f>'SAME R Results'!CJ46</f>
        <v>Pyrell</v>
      </c>
      <c r="CN92" s="2016">
        <f>'SAME R Results'!CK46</f>
        <v>0.37899697072214944</v>
      </c>
      <c r="CO92" s="2016">
        <f>'SAME R Results'!CL46</f>
        <v>2.8887153464732751E-2</v>
      </c>
      <c r="CP92" s="2016">
        <f>'SAME R Results'!CM46</f>
        <v>3.2446875249857704E-2</v>
      </c>
    </row>
    <row r="93" spans="1:95" s="11" customFormat="1" ht="16.5" customHeight="1" x14ac:dyDescent="0.2">
      <c r="A93" s="780">
        <v>2</v>
      </c>
      <c r="B93" s="784">
        <f>'SAME R Results'!A49</f>
        <v>5</v>
      </c>
      <c r="C93" s="839" t="str">
        <f>'SAME R Results'!B49</f>
        <v>Pyrell</v>
      </c>
      <c r="D93" s="784" t="str">
        <f>'SAME R Results'!C49</f>
        <v>P06</v>
      </c>
      <c r="E93" s="784" t="str">
        <f>'SAME R Results'!D49</f>
        <v>29 P</v>
      </c>
      <c r="F93" s="784">
        <f>'SAME R Results'!E49</f>
        <v>5</v>
      </c>
      <c r="G93" s="784">
        <f>'SAME R Results'!F49</f>
        <v>76</v>
      </c>
      <c r="H93" s="785" t="str">
        <f>'SAME R Results'!G49</f>
        <v>High Temp aging</v>
      </c>
      <c r="I93" s="784">
        <f>'SAME R Results'!H49</f>
        <v>238</v>
      </c>
      <c r="J93" s="786">
        <f>'SAME R Results'!I49</f>
        <v>40416</v>
      </c>
      <c r="K93" s="784">
        <f>'SAME R Results'!J49</f>
        <v>0</v>
      </c>
      <c r="L93" s="788"/>
      <c r="M93" s="788"/>
      <c r="N93" s="784">
        <f>'SAME R Results'!K49</f>
        <v>8.1</v>
      </c>
      <c r="O93" s="793">
        <f>'SAME R Results'!L49</f>
        <v>1.23</v>
      </c>
      <c r="P93" s="784">
        <f>'SAME R Results'!M49</f>
        <v>60</v>
      </c>
      <c r="Q93" s="784">
        <f>'SAME R Results'!N49</f>
        <v>11</v>
      </c>
      <c r="R93" s="784">
        <f>'SAME R Results'!O49</f>
        <v>8</v>
      </c>
      <c r="S93" s="784" t="str">
        <f>'SAME R Results'!P49</f>
        <v>n</v>
      </c>
      <c r="T93" s="784">
        <f>'SAME R Results'!Q49</f>
        <v>0</v>
      </c>
      <c r="U93" s="784">
        <f>'SAME R Results'!R49</f>
        <v>51.428571428571431</v>
      </c>
      <c r="V93" s="784" t="str">
        <f>'SAME R Results'!S49</f>
        <v>y</v>
      </c>
      <c r="W93" s="784">
        <f>'SAME R Results'!T49</f>
        <v>45</v>
      </c>
      <c r="X93" s="784" t="str">
        <f>'SAME R Results'!U49</f>
        <v>n</v>
      </c>
      <c r="Y93" s="784" t="str">
        <f>'SAME R Results'!V49</f>
        <v>y</v>
      </c>
      <c r="Z93" s="784" t="str">
        <f>'SAME R Results'!W49</f>
        <v>y</v>
      </c>
      <c r="AA93" s="784" t="str">
        <f>'SAME R Results'!X49</f>
        <v>y</v>
      </c>
      <c r="AB93" s="784" t="str">
        <f>'SAME R Results'!Y49</f>
        <v>y</v>
      </c>
      <c r="AC93" s="789"/>
      <c r="AD93" s="784" t="str">
        <f>'SAME R Results'!Z49</f>
        <v>y</v>
      </c>
      <c r="AE93" s="784">
        <f>'SAME R Results'!AA49</f>
        <v>10</v>
      </c>
      <c r="AF93" s="784" t="str">
        <f>'SAME R Results'!AB49</f>
        <v>y</v>
      </c>
      <c r="AG93" s="817">
        <f>'SAME R Results'!AC49</f>
        <v>3.852706928546E-2</v>
      </c>
      <c r="AH93" s="819">
        <f>'SAME R Results'!AD49</f>
        <v>0</v>
      </c>
      <c r="AI93" s="784">
        <f>'SAME R Results'!AE49</f>
        <v>58</v>
      </c>
      <c r="AJ93" s="784">
        <f>'SAME R Results'!AF49</f>
        <v>480</v>
      </c>
      <c r="AK93" s="784">
        <f>'SAME R Results'!AG49</f>
        <v>0</v>
      </c>
      <c r="AL93" s="784" t="str">
        <f>'SAME R Results'!AH49</f>
        <v>n</v>
      </c>
      <c r="AM93" s="784" t="str">
        <f>'SAME R Results'!AI49</f>
        <v>y</v>
      </c>
      <c r="AN93" s="784" t="str">
        <f>'SAME R Results'!AJ49</f>
        <v>y</v>
      </c>
      <c r="AO93" s="784" t="str">
        <f>'SAME R Results'!AK49</f>
        <v>y</v>
      </c>
      <c r="AP93" s="784" t="str">
        <f>'SAME R Results'!AL49</f>
        <v>y</v>
      </c>
      <c r="AQ93" s="784" t="str">
        <f>'SAME R Results'!AM49</f>
        <v>y</v>
      </c>
      <c r="AR93" s="817">
        <f>'SAME R Results'!AN49</f>
        <v>3.852706928546E-2</v>
      </c>
      <c r="AS93" s="819">
        <f>'SAME R Results'!AO49</f>
        <v>0</v>
      </c>
      <c r="AT93" s="784">
        <f>'SAME R Results'!AP49</f>
        <v>0</v>
      </c>
      <c r="AU93" s="789"/>
      <c r="AV93" s="821">
        <f>'SAME R Results'!AQ49</f>
        <v>0</v>
      </c>
      <c r="AW93" s="821">
        <f>'SAME R Results'!AR49</f>
        <v>6.2617504999999998</v>
      </c>
      <c r="AX93" s="821">
        <f>'SAME R Results'!AS49</f>
        <v>0</v>
      </c>
      <c r="AY93" s="821">
        <f>'SAME R Results'!AT49</f>
        <v>0</v>
      </c>
      <c r="AZ93" s="824"/>
      <c r="BA93" s="824"/>
      <c r="BB93" s="821">
        <f>'SAME R Results'!AU49</f>
        <v>2.6423810000000003</v>
      </c>
      <c r="BC93" s="821">
        <f>'SAME R Results'!AV49</f>
        <v>2.7664190000000005E-2</v>
      </c>
      <c r="BD93" s="821">
        <f>'SAME R Results'!AW49</f>
        <v>7.8387760000000002</v>
      </c>
      <c r="BE93" s="821">
        <f>'SAME R Results'!AX49</f>
        <v>4.6380309999999998</v>
      </c>
      <c r="BF93" s="827">
        <f>'SAME R Results'!AY49</f>
        <v>81685</v>
      </c>
      <c r="BG93" s="784">
        <f>'SAME R Results'!AZ49</f>
        <v>3.3800660000000002</v>
      </c>
      <c r="BH93" s="784">
        <f>'SAME R Results'!BA49</f>
        <v>7.9345705000000002E-2</v>
      </c>
      <c r="BI93" s="789"/>
      <c r="BJ93" s="784">
        <f>'SAME R Results'!BB49</f>
        <v>187.29170000000002</v>
      </c>
      <c r="BK93" s="784">
        <f>'SAME R Results'!BC49</f>
        <v>3.2007450000000004</v>
      </c>
      <c r="BL93" s="784">
        <f>'SAME R Results'!BD49</f>
        <v>3275641.6927261017</v>
      </c>
      <c r="BM93" s="784">
        <f>'SAME R Results'!BE49</f>
        <v>1159.5375543457283</v>
      </c>
      <c r="BN93" s="784">
        <f>'SAME R Results'!BF49</f>
        <v>6.8282270331857937</v>
      </c>
      <c r="BO93" s="784">
        <f>'SAME R Results'!BG49</f>
        <v>2.1549243364622712</v>
      </c>
      <c r="BP93" s="789"/>
      <c r="BQ93" s="784">
        <f>'SAME R Results'!BH49</f>
        <v>233.65676151505821</v>
      </c>
      <c r="BR93" s="817">
        <f>'SAME R Results'!BI49</f>
        <v>0.35398790927609708</v>
      </c>
      <c r="BS93" s="817">
        <f>'SAME R Results'!BJ49</f>
        <v>0.5145502341662288</v>
      </c>
      <c r="BT93" s="817">
        <f>'SAME R Results'!BL49</f>
        <v>3.1686620813776045</v>
      </c>
      <c r="BU93" s="817">
        <f>'SAME R Results'!BM49</f>
        <v>1.843342080682528</v>
      </c>
      <c r="BV93" s="817">
        <f>'SAME R Results'!BN49</f>
        <v>0.29360858690347513</v>
      </c>
      <c r="BW93" s="784">
        <f>'SAME R Results'!BO49</f>
        <v>3275641.6927261017</v>
      </c>
      <c r="BX93" s="784">
        <f>'SAME R Results'!BP49</f>
        <v>3226877.1478270418</v>
      </c>
      <c r="BY93" s="784">
        <f>'SAME R Results'!BQ49</f>
        <v>2927113.0095421043</v>
      </c>
      <c r="BZ93" s="784">
        <f>'SAME R Results'!BR49</f>
        <v>1159.5375543457283</v>
      </c>
      <c r="CA93" s="784">
        <f>'SAME R Results'!BS49</f>
        <v>0.71045569564059308</v>
      </c>
      <c r="CB93" s="784">
        <f>'SAME R Results'!BT49</f>
        <v>0.48</v>
      </c>
      <c r="CC93" s="784">
        <f>'SAME R Results'!BV49</f>
        <v>2.5990736365948832</v>
      </c>
      <c r="CD93" s="880">
        <f>'SAME R Results'!BW49</f>
        <v>1</v>
      </c>
      <c r="CE93" s="1086">
        <f>'SAME R Results'!BZ49</f>
        <v>240.92870800332065</v>
      </c>
      <c r="CF93" s="1777">
        <f>'SAME R Results'!CA49</f>
        <v>0.6633333333333491</v>
      </c>
      <c r="CG93" s="1777" t="str">
        <f>'SAME R Results'!CB49</f>
        <v xml:space="preserve"> 29P</v>
      </c>
      <c r="CH93" s="1777">
        <f>'SAME R Results'!CC49</f>
        <v>238</v>
      </c>
      <c r="CI93" s="1777">
        <f>'SAME R Results'!CD49</f>
        <v>2.1134782448597726</v>
      </c>
      <c r="CJ93" s="1777"/>
      <c r="CK93" s="1777"/>
      <c r="CL93" s="2015">
        <f>'SAME R Results'!CI49</f>
        <v>49</v>
      </c>
      <c r="CM93" s="2015" t="str">
        <f>'SAME R Results'!CJ49</f>
        <v>Pyrell</v>
      </c>
      <c r="CN93" s="2016">
        <f>'SAME R Results'!CK49</f>
        <v>0.35398790927609708</v>
      </c>
      <c r="CO93" s="2016">
        <f>'SAME R Results'!CL49</f>
        <v>2.9223323086867925E-2</v>
      </c>
      <c r="CP93" s="2016">
        <f>'SAME R Results'!CM49</f>
        <v>3.4705972021085954E-2</v>
      </c>
      <c r="CQ93" s="2020"/>
    </row>
    <row r="94" spans="1:95" ht="16.5" hidden="1" customHeight="1" x14ac:dyDescent="0.2">
      <c r="A94" s="780">
        <v>2</v>
      </c>
      <c r="B94" s="784">
        <f>'SAME R Results'!A50</f>
        <v>5</v>
      </c>
      <c r="C94" s="839" t="str">
        <f>'SAME R Results'!B50</f>
        <v>Pyrell</v>
      </c>
      <c r="D94" s="784" t="str">
        <f>'SAME R Results'!C50</f>
        <v>P06</v>
      </c>
      <c r="E94" s="784" t="str">
        <f>'SAME R Results'!D50</f>
        <v>29 Pa</v>
      </c>
      <c r="F94" s="784">
        <f>'SAME R Results'!E50</f>
        <v>5</v>
      </c>
      <c r="G94" s="784" t="str">
        <f>'SAME R Results'!F50</f>
        <v>76a</v>
      </c>
      <c r="H94" s="785" t="str">
        <f>'SAME R Results'!G50</f>
        <v>aged</v>
      </c>
      <c r="I94" s="784">
        <f>'SAME R Results'!H50</f>
        <v>238</v>
      </c>
      <c r="J94" s="786">
        <f>'SAME R Results'!I50</f>
        <v>40416</v>
      </c>
      <c r="K94" s="784">
        <f>'SAME R Results'!J50</f>
        <v>0</v>
      </c>
      <c r="L94" s="788"/>
      <c r="M94" s="788"/>
      <c r="N94" s="784">
        <f>'SAME R Results'!K50</f>
        <v>8.1</v>
      </c>
      <c r="O94" s="793">
        <f>'SAME R Results'!L50</f>
        <v>1.23</v>
      </c>
      <c r="P94" s="784">
        <f>'SAME R Results'!M50</f>
        <v>0</v>
      </c>
      <c r="Q94" s="784">
        <f>'SAME R Results'!N50</f>
        <v>0</v>
      </c>
      <c r="R94" s="784">
        <f>'SAME R Results'!O50</f>
        <v>0</v>
      </c>
      <c r="S94" s="784">
        <f>'SAME R Results'!P50</f>
        <v>0</v>
      </c>
      <c r="T94" s="784">
        <f>'SAME R Results'!Q50</f>
        <v>0</v>
      </c>
      <c r="U94" s="784">
        <f>'SAME R Results'!R50</f>
        <v>625.42857142857144</v>
      </c>
      <c r="V94" s="784">
        <f>'SAME R Results'!S50</f>
        <v>0</v>
      </c>
      <c r="W94" s="784">
        <f>'SAME R Results'!T50</f>
        <v>0</v>
      </c>
      <c r="X94" s="784" t="str">
        <f>'SAME R Results'!U50</f>
        <v>n</v>
      </c>
      <c r="Y94" s="784" t="str">
        <f>'SAME R Results'!V50</f>
        <v>y</v>
      </c>
      <c r="Z94" s="784" t="str">
        <f>'SAME R Results'!W50</f>
        <v>y</v>
      </c>
      <c r="AA94" s="784" t="str">
        <f>'SAME R Results'!X50</f>
        <v>y</v>
      </c>
      <c r="AB94" s="784" t="str">
        <f>'SAME R Results'!Y50</f>
        <v>y</v>
      </c>
      <c r="AC94" s="789"/>
      <c r="AD94" s="784" t="str">
        <f>'SAME R Results'!Z50</f>
        <v>y</v>
      </c>
      <c r="AE94" s="784">
        <f>'SAME R Results'!AA50</f>
        <v>10</v>
      </c>
      <c r="AF94" s="784" t="str">
        <f>'SAME R Results'!AB50</f>
        <v>y</v>
      </c>
      <c r="AG94" s="817">
        <f>'SAME R Results'!AC50</f>
        <v>3.852706928546E-2</v>
      </c>
      <c r="AH94" s="819">
        <f>'SAME R Results'!AD50</f>
        <v>0</v>
      </c>
      <c r="AI94" s="784">
        <f>'SAME R Results'!AE50</f>
        <v>0</v>
      </c>
      <c r="AJ94" s="784">
        <f>'SAME R Results'!AF50</f>
        <v>0</v>
      </c>
      <c r="AK94" s="784">
        <f>'SAME R Results'!AG50</f>
        <v>0</v>
      </c>
      <c r="AL94" s="784">
        <f>'SAME R Results'!AH50</f>
        <v>0</v>
      </c>
      <c r="AM94" s="784">
        <f>'SAME R Results'!AI50</f>
        <v>0</v>
      </c>
      <c r="AN94" s="784">
        <f>'SAME R Results'!AJ50</f>
        <v>0</v>
      </c>
      <c r="AO94" s="784">
        <f>'SAME R Results'!AK50</f>
        <v>0</v>
      </c>
      <c r="AP94" s="784">
        <f>'SAME R Results'!AL50</f>
        <v>0</v>
      </c>
      <c r="AQ94" s="784">
        <f>'SAME R Results'!AM50</f>
        <v>0</v>
      </c>
      <c r="AR94" s="817">
        <f>'SAME R Results'!AN50</f>
        <v>0</v>
      </c>
      <c r="AS94" s="819">
        <f>'SAME R Results'!AO50</f>
        <v>0</v>
      </c>
      <c r="AT94" s="784">
        <f>'SAME R Results'!AP50</f>
        <v>45</v>
      </c>
      <c r="AU94" s="789"/>
      <c r="AV94" s="821">
        <f>'SAME R Results'!AQ50</f>
        <v>0</v>
      </c>
      <c r="AW94" s="821">
        <f>'SAME R Results'!AR50</f>
        <v>6.2638249999999998</v>
      </c>
      <c r="AX94" s="821">
        <f>'SAME R Results'!AS50</f>
        <v>0</v>
      </c>
      <c r="AY94" s="821">
        <f>'SAME R Results'!AT50</f>
        <v>0</v>
      </c>
      <c r="AZ94" s="824"/>
      <c r="BA94" s="824"/>
      <c r="BB94" s="821">
        <f>'SAME R Results'!AU50</f>
        <v>2.9929654999999999</v>
      </c>
      <c r="BC94" s="821">
        <f>'SAME R Results'!AV50</f>
        <v>0.10406490500000001</v>
      </c>
      <c r="BD94" s="821">
        <f>'SAME R Results'!AW50</f>
        <v>7.378616000000001</v>
      </c>
      <c r="BE94" s="821">
        <f>'SAME R Results'!AX50</f>
        <v>4.7520749999999996</v>
      </c>
      <c r="BF94" s="827">
        <f>'SAME R Results'!AY50</f>
        <v>42855</v>
      </c>
      <c r="BG94" s="784">
        <f>'SAME R Results'!AZ50</f>
        <v>3.7528845000000004</v>
      </c>
      <c r="BH94" s="784">
        <f>'SAME R Results'!BA50</f>
        <v>0.1647187</v>
      </c>
      <c r="BI94" s="789"/>
      <c r="BJ94" s="784">
        <f>'SAME R Results'!BB50</f>
        <v>182.25264999999996</v>
      </c>
      <c r="BK94" s="784">
        <f>'SAME R Results'!BC50</f>
        <v>2.6265410000000013</v>
      </c>
      <c r="BL94" s="784">
        <f>'SAME R Results'!BD50</f>
        <v>1632139.978883141</v>
      </c>
      <c r="BM94" s="784">
        <f>'SAME R Results'!BE50</f>
        <v>725.9923009845545</v>
      </c>
      <c r="BN94" s="784">
        <f>'SAME R Results'!BF50</f>
        <v>7.5308396368719723</v>
      </c>
      <c r="BO94" s="784">
        <f>'SAME R Results'!BG50</f>
        <v>2.3384242847501331</v>
      </c>
      <c r="BP94" s="789"/>
      <c r="BQ94" s="784">
        <f>'SAME R Results'!BH50</f>
        <v>226.969297357876</v>
      </c>
      <c r="BR94" s="817">
        <f>'SAME R Results'!BI50</f>
        <v>0.44481007167126968</v>
      </c>
      <c r="BS94" s="817">
        <f>'SAME R Results'!BJ50</f>
        <v>0.64279185147281492</v>
      </c>
      <c r="BT94" s="817">
        <f>'SAME R Results'!BL50</f>
        <v>3.2204761496807079</v>
      </c>
      <c r="BU94" s="817">
        <f>'SAME R Results'!BM50</f>
        <v>1.834502046916247</v>
      </c>
      <c r="BV94" s="817">
        <f>'SAME R Results'!BN50</f>
        <v>0.37002131058452192</v>
      </c>
      <c r="BW94" s="784">
        <f>'SAME R Results'!BO50</f>
        <v>1632139.978883141</v>
      </c>
      <c r="BX94" s="784">
        <f>'SAME R Results'!BP50</f>
        <v>1606556.278428355</v>
      </c>
      <c r="BY94" s="784">
        <f>'SAME R Results'!BQ50</f>
        <v>1492480.7827700684</v>
      </c>
      <c r="BZ94" s="784">
        <f>'SAME R Results'!BR50</f>
        <v>725.9923009845545</v>
      </c>
      <c r="CA94" s="784">
        <f>'SAME R Results'!BS50</f>
        <v>0.58300208647784812</v>
      </c>
      <c r="CB94" s="784">
        <f>'SAME R Results'!BT50</f>
        <v>0.48</v>
      </c>
      <c r="CC94" s="784">
        <f>'SAME R Results'!BV50</f>
        <v>2.5944901367903759</v>
      </c>
      <c r="CD94" s="880">
        <f>'SAME R Results'!BW50</f>
        <v>1</v>
      </c>
      <c r="CE94" s="1086">
        <f>'SAME R Results'!BZ50</f>
        <v>240.92870800332065</v>
      </c>
      <c r="CF94" s="1777">
        <f>'SAME R Results'!CA50</f>
        <v>0.6633333333333491</v>
      </c>
      <c r="CG94" s="1777">
        <f>'SAME R Results'!CB50</f>
        <v>0</v>
      </c>
      <c r="CH94" s="1777">
        <f>'SAME R Results'!CC50</f>
        <v>0</v>
      </c>
      <c r="CI94" s="1777">
        <f>'SAME R Results'!CD50</f>
        <v>2.0529886193174227</v>
      </c>
      <c r="CJ94" s="1777"/>
      <c r="CK94" s="1777"/>
      <c r="CL94" s="2015">
        <f>'SAME R Results'!CI50</f>
        <v>50</v>
      </c>
      <c r="CM94" s="2015" t="str">
        <f>'SAME R Results'!CJ50</f>
        <v>Pyrell</v>
      </c>
      <c r="CN94" s="2016">
        <f>'SAME R Results'!CK50</f>
        <v>0.44481007167126968</v>
      </c>
      <c r="CO94" s="2016">
        <f>'SAME R Results'!CL50</f>
        <v>3.3179992732663081E-2</v>
      </c>
      <c r="CP94" s="2016">
        <f>'SAME R Results'!CM50</f>
        <v>3.2056243404770396E-2</v>
      </c>
    </row>
    <row r="95" spans="1:95" ht="16.5" customHeight="1" x14ac:dyDescent="0.2">
      <c r="A95" s="780">
        <v>2</v>
      </c>
      <c r="B95" s="784" t="str">
        <f>'SAME R Results'!A67</f>
        <v>7 (4)</v>
      </c>
      <c r="C95" s="839" t="str">
        <f>'SAME R Results'!B67</f>
        <v>Pyrell</v>
      </c>
      <c r="D95" s="784" t="str">
        <f>'SAME R Results'!C67</f>
        <v>P01</v>
      </c>
      <c r="E95" s="784" t="str">
        <f>'SAME R Results'!D67</f>
        <v>37 P</v>
      </c>
      <c r="F95" s="784">
        <f>'SAME R Results'!E67</f>
        <v>0</v>
      </c>
      <c r="G95" s="784">
        <f>'SAME R Results'!F67</f>
        <v>84</v>
      </c>
      <c r="H95" s="785" t="str">
        <f>'SAME R Results'!G67</f>
        <v>Mid Temp aging retry</v>
      </c>
      <c r="I95" s="784">
        <f>'SAME R Results'!H67</f>
        <v>242</v>
      </c>
      <c r="J95" s="786">
        <f>'SAME R Results'!I67</f>
        <v>40420.277777777781</v>
      </c>
      <c r="K95" s="784">
        <f>'SAME R Results'!J67</f>
        <v>0</v>
      </c>
      <c r="L95" s="788"/>
      <c r="M95" s="788"/>
      <c r="N95" s="784">
        <f>'SAME R Results'!K67</f>
        <v>8.1</v>
      </c>
      <c r="O95" s="793">
        <f>'SAME R Results'!L67</f>
        <v>1.2250000000000001</v>
      </c>
      <c r="P95" s="784">
        <f>'SAME R Results'!M67</f>
        <v>60</v>
      </c>
      <c r="Q95" s="784">
        <f>'SAME R Results'!N67</f>
        <v>11</v>
      </c>
      <c r="R95" s="784">
        <f>'SAME R Results'!O67</f>
        <v>8</v>
      </c>
      <c r="S95" s="784" t="str">
        <f>'SAME R Results'!P67</f>
        <v>n</v>
      </c>
      <c r="T95" s="784">
        <f>'SAME R Results'!Q67</f>
        <v>0</v>
      </c>
      <c r="U95" s="784">
        <f>'SAME R Results'!R67</f>
        <v>53</v>
      </c>
      <c r="V95" s="784" t="str">
        <f>'SAME R Results'!S67</f>
        <v>y</v>
      </c>
      <c r="W95" s="784">
        <f>'SAME R Results'!T67</f>
        <v>60</v>
      </c>
      <c r="X95" s="784" t="str">
        <f>'SAME R Results'!U67</f>
        <v>n</v>
      </c>
      <c r="Y95" s="784" t="str">
        <f>'SAME R Results'!V67</f>
        <v>y</v>
      </c>
      <c r="Z95" s="784" t="str">
        <f>'SAME R Results'!W67</f>
        <v>y</v>
      </c>
      <c r="AA95" s="784" t="str">
        <f>'SAME R Results'!X67</f>
        <v>y</v>
      </c>
      <c r="AB95" s="784" t="str">
        <f>'SAME R Results'!Y67</f>
        <v>y</v>
      </c>
      <c r="AC95" s="789"/>
      <c r="AD95" s="784" t="str">
        <f>'SAME R Results'!Z67</f>
        <v>y</v>
      </c>
      <c r="AE95" s="784">
        <f>'SAME R Results'!AA67</f>
        <v>10</v>
      </c>
      <c r="AF95" s="784" t="str">
        <f>'SAME R Results'!AB67</f>
        <v>y</v>
      </c>
      <c r="AG95" s="817">
        <f>'SAME R Results'!AC67</f>
        <v>3.852706928546E-2</v>
      </c>
      <c r="AH95" s="819">
        <f>'SAME R Results'!AD67</f>
        <v>0</v>
      </c>
      <c r="AI95" s="784">
        <f>'SAME R Results'!AE67</f>
        <v>58</v>
      </c>
      <c r="AJ95" s="784">
        <f>'SAME R Results'!AF67</f>
        <v>480</v>
      </c>
      <c r="AK95" s="784">
        <f>'SAME R Results'!AG67</f>
        <v>0</v>
      </c>
      <c r="AL95" s="784" t="str">
        <f>'SAME R Results'!AH67</f>
        <v>n</v>
      </c>
      <c r="AM95" s="784" t="str">
        <f>'SAME R Results'!AI67</f>
        <v>y</v>
      </c>
      <c r="AN95" s="784" t="str">
        <f>'SAME R Results'!AJ67</f>
        <v>y</v>
      </c>
      <c r="AO95" s="784" t="str">
        <f>'SAME R Results'!AK67</f>
        <v>y</v>
      </c>
      <c r="AP95" s="784" t="str">
        <f>'SAME R Results'!AL67</f>
        <v>y</v>
      </c>
      <c r="AQ95" s="784" t="str">
        <f>'SAME R Results'!AM67</f>
        <v>y</v>
      </c>
      <c r="AR95" s="817">
        <f>'SAME R Results'!AN67</f>
        <v>3.852706928546E-2</v>
      </c>
      <c r="AS95" s="819">
        <f>'SAME R Results'!AO67</f>
        <v>0</v>
      </c>
      <c r="AT95" s="784">
        <f>'SAME R Results'!AP67</f>
        <v>0</v>
      </c>
      <c r="AU95" s="789"/>
      <c r="AV95" s="821">
        <f>'SAME R Results'!AQ67</f>
        <v>0</v>
      </c>
      <c r="AW95" s="821">
        <f>'SAME R Results'!AR67</f>
        <v>6.2280885000000001</v>
      </c>
      <c r="AX95" s="821">
        <f>'SAME R Results'!AS67</f>
        <v>0</v>
      </c>
      <c r="AY95" s="821">
        <f>'SAME R Results'!AT67</f>
        <v>0</v>
      </c>
      <c r="AZ95" s="824"/>
      <c r="BA95" s="824"/>
      <c r="BB95" s="821">
        <f>'SAME R Results'!AU67</f>
        <v>1.4112094999999998</v>
      </c>
      <c r="BC95" s="821">
        <f>'SAME R Results'!AV67</f>
        <v>2.6062010000000004E-2</v>
      </c>
      <c r="BD95" s="821">
        <f>'SAME R Results'!AW67</f>
        <v>7.5711679999999983</v>
      </c>
      <c r="BE95" s="821">
        <f>'SAME R Results'!AX67</f>
        <v>4.7164610000000016</v>
      </c>
      <c r="BF95" s="827">
        <f>'SAME R Results'!AY67</f>
        <v>91635</v>
      </c>
      <c r="BG95" s="784">
        <f>'SAME R Results'!AZ67</f>
        <v>1.8039394999999998</v>
      </c>
      <c r="BH95" s="784">
        <f>'SAME R Results'!BA67</f>
        <v>8.7524414999999994E-2</v>
      </c>
      <c r="BI95" s="789"/>
      <c r="BJ95" s="784">
        <f>'SAME R Results'!BB67</f>
        <v>106.89545000000001</v>
      </c>
      <c r="BK95" s="784">
        <f>'SAME R Results'!BC67</f>
        <v>2.8547069999999968</v>
      </c>
      <c r="BL95" s="784">
        <f>'SAME R Results'!BD67</f>
        <v>3721976.9141411837</v>
      </c>
      <c r="BM95" s="784">
        <f>'SAME R Results'!BE67</f>
        <v>866.03871582316174</v>
      </c>
      <c r="BN95" s="784">
        <f>'SAME R Results'!BF67</f>
        <v>3.7090515027022404</v>
      </c>
      <c r="BO95" s="784">
        <f>'SAME R Results'!BG67</f>
        <v>1.1490242007152689</v>
      </c>
      <c r="BP95" s="789"/>
      <c r="BQ95" s="784">
        <f>'SAME R Results'!BH67</f>
        <v>136.71554284022812</v>
      </c>
      <c r="BR95" s="817">
        <f>'SAME R Results'!BI67</f>
        <v>0.23268245230988843</v>
      </c>
      <c r="BS95" s="817">
        <f>'SAME R Results'!BJ67</f>
        <v>0.4124283695440798</v>
      </c>
      <c r="BT95" s="817">
        <f>'SAME R Results'!BL67</f>
        <v>3.2280012034501548</v>
      </c>
      <c r="BU95" s="817">
        <f>'SAME R Results'!BM67</f>
        <v>2.1309400165728798</v>
      </c>
      <c r="BV95" s="817">
        <f>'SAME R Results'!BN67</f>
        <v>0.17477172905433233</v>
      </c>
      <c r="BW95" s="784">
        <f>'SAME R Results'!BO67</f>
        <v>3721976.9141411837</v>
      </c>
      <c r="BX95" s="784">
        <f>'SAME R Results'!BP67</f>
        <v>3667272.3897875655</v>
      </c>
      <c r="BY95" s="784">
        <f>'SAME R Results'!BQ67</f>
        <v>3307328.5118286572</v>
      </c>
      <c r="BZ95" s="784">
        <f>'SAME R Results'!BR67</f>
        <v>866.03871582316174</v>
      </c>
      <c r="CA95" s="784">
        <f>'SAME R Results'!BS67</f>
        <v>0.63364711888484337</v>
      </c>
      <c r="CB95" s="784">
        <f>'SAME R Results'!BT67</f>
        <v>0.48</v>
      </c>
      <c r="CC95" s="784">
        <f>'SAME R Results'!BV67</f>
        <v>2.6645104874324264</v>
      </c>
      <c r="CD95" s="880">
        <f>'SAME R Results'!BW67</f>
        <v>1</v>
      </c>
      <c r="CE95" s="1086">
        <f>'SAME R Results'!BZ67</f>
        <v>236.85307598302919</v>
      </c>
      <c r="CF95" s="1777">
        <f>'SAME R Results'!CA67</f>
        <v>0.50000000000000044</v>
      </c>
      <c r="CG95" s="1777" t="str">
        <f>'SAME R Results'!CB67</f>
        <v xml:space="preserve"> 37P</v>
      </c>
      <c r="CH95" s="1777">
        <f>'SAME R Results'!CC67</f>
        <v>242</v>
      </c>
      <c r="CI95" s="1777">
        <f>'SAME R Results'!CD67</f>
        <v>1.640586514082736</v>
      </c>
      <c r="CJ95" s="1777"/>
      <c r="CK95" s="1777"/>
      <c r="CL95" s="2015">
        <f>'SAME R Results'!CI67</f>
        <v>67</v>
      </c>
      <c r="CM95" s="2015" t="str">
        <f>'SAME R Results'!CJ67</f>
        <v>Pyrell</v>
      </c>
      <c r="CN95" s="2016">
        <f>'SAME R Results'!CK67</f>
        <v>0.23268245230988843</v>
      </c>
      <c r="CO95" s="2016">
        <f>'SAME R Results'!CL67</f>
        <v>2.7129698830489254E-2</v>
      </c>
      <c r="CP95" s="2016">
        <f>'SAME R Results'!CM67</f>
        <v>3.7155848502301053E-2</v>
      </c>
    </row>
    <row r="96" spans="1:95" ht="16.5" hidden="1" customHeight="1" x14ac:dyDescent="0.2">
      <c r="A96" s="780">
        <v>2</v>
      </c>
      <c r="B96" s="784" t="str">
        <f>'SAME R Results'!A68</f>
        <v>7 (4)</v>
      </c>
      <c r="C96" s="839" t="str">
        <f>'SAME R Results'!B68</f>
        <v>Pyrell</v>
      </c>
      <c r="D96" s="784" t="str">
        <f>'SAME R Results'!C68</f>
        <v>P01</v>
      </c>
      <c r="E96" s="784" t="str">
        <f>'SAME R Results'!D68</f>
        <v>37Pa</v>
      </c>
      <c r="F96" s="784">
        <f>'SAME R Results'!E68</f>
        <v>0</v>
      </c>
      <c r="G96" s="784" t="str">
        <f>'SAME R Results'!F68</f>
        <v>84a</v>
      </c>
      <c r="H96" s="785" t="str">
        <f>'SAME R Results'!G68</f>
        <v>aged</v>
      </c>
      <c r="I96" s="784">
        <f>'SAME R Results'!H68</f>
        <v>242</v>
      </c>
      <c r="J96" s="786">
        <f>'SAME R Results'!I68</f>
        <v>40420.277777777781</v>
      </c>
      <c r="K96" s="784">
        <f>'SAME R Results'!J68</f>
        <v>0</v>
      </c>
      <c r="L96" s="788"/>
      <c r="M96" s="788"/>
      <c r="N96" s="784">
        <f>'SAME R Results'!K68</f>
        <v>8.1</v>
      </c>
      <c r="O96" s="793">
        <f>'SAME R Results'!L68</f>
        <v>1.2250000000000001</v>
      </c>
      <c r="P96" s="784">
        <f>'SAME R Results'!M68</f>
        <v>0</v>
      </c>
      <c r="Q96" s="784">
        <f>'SAME R Results'!N68</f>
        <v>0</v>
      </c>
      <c r="R96" s="784">
        <f>'SAME R Results'!O68</f>
        <v>0</v>
      </c>
      <c r="S96" s="784">
        <f>'SAME R Results'!P68</f>
        <v>0</v>
      </c>
      <c r="T96" s="784">
        <f>'SAME R Results'!Q68</f>
        <v>0</v>
      </c>
      <c r="U96" s="784">
        <f>'SAME R Results'!R68</f>
        <v>632.14285714285711</v>
      </c>
      <c r="V96" s="784">
        <f>'SAME R Results'!S68</f>
        <v>0</v>
      </c>
      <c r="W96" s="784">
        <f>'SAME R Results'!T68</f>
        <v>0</v>
      </c>
      <c r="X96" s="784" t="str">
        <f>'SAME R Results'!U68</f>
        <v>n</v>
      </c>
      <c r="Y96" s="784" t="str">
        <f>'SAME R Results'!V68</f>
        <v>y</v>
      </c>
      <c r="Z96" s="784" t="str">
        <f>'SAME R Results'!W68</f>
        <v>y</v>
      </c>
      <c r="AA96" s="784" t="str">
        <f>'SAME R Results'!X68</f>
        <v>y</v>
      </c>
      <c r="AB96" s="784" t="str">
        <f>'SAME R Results'!Y68</f>
        <v>y</v>
      </c>
      <c r="AC96" s="789"/>
      <c r="AD96" s="784" t="str">
        <f>'SAME R Results'!Z68</f>
        <v>y</v>
      </c>
      <c r="AE96" s="784">
        <f>'SAME R Results'!AA68</f>
        <v>10</v>
      </c>
      <c r="AF96" s="784" t="str">
        <f>'SAME R Results'!AB68</f>
        <v>y</v>
      </c>
      <c r="AG96" s="817">
        <f>'SAME R Results'!AC68</f>
        <v>3.852706928546E-2</v>
      </c>
      <c r="AH96" s="819">
        <f>'SAME R Results'!AD68</f>
        <v>0</v>
      </c>
      <c r="AI96" s="784">
        <f>'SAME R Results'!AE68</f>
        <v>0</v>
      </c>
      <c r="AJ96" s="784">
        <f>'SAME R Results'!AF68</f>
        <v>0</v>
      </c>
      <c r="AK96" s="784">
        <f>'SAME R Results'!AG68</f>
        <v>0</v>
      </c>
      <c r="AL96" s="784">
        <f>'SAME R Results'!AH68</f>
        <v>0</v>
      </c>
      <c r="AM96" s="784">
        <f>'SAME R Results'!AI68</f>
        <v>0</v>
      </c>
      <c r="AN96" s="784">
        <f>'SAME R Results'!AJ68</f>
        <v>0</v>
      </c>
      <c r="AO96" s="784">
        <f>'SAME R Results'!AK68</f>
        <v>0</v>
      </c>
      <c r="AP96" s="784">
        <f>'SAME R Results'!AL68</f>
        <v>0</v>
      </c>
      <c r="AQ96" s="784">
        <f>'SAME R Results'!AM68</f>
        <v>0</v>
      </c>
      <c r="AR96" s="817">
        <f>'SAME R Results'!AN68</f>
        <v>3.852706928546E-2</v>
      </c>
      <c r="AS96" s="819">
        <f>'SAME R Results'!AO68</f>
        <v>0</v>
      </c>
      <c r="AT96" s="784">
        <f>'SAME R Results'!AP68</f>
        <v>60</v>
      </c>
      <c r="AU96" s="789"/>
      <c r="AV96" s="821">
        <f>'SAME R Results'!AQ68</f>
        <v>0</v>
      </c>
      <c r="AW96" s="821">
        <f>'SAME R Results'!AR68</f>
        <v>6.2334444999999992</v>
      </c>
      <c r="AX96" s="821">
        <f>'SAME R Results'!AS68</f>
        <v>0</v>
      </c>
      <c r="AY96" s="821">
        <f>'SAME R Results'!AT68</f>
        <v>0</v>
      </c>
      <c r="AZ96" s="824"/>
      <c r="BA96" s="824"/>
      <c r="BB96" s="821">
        <f>'SAME R Results'!AU68</f>
        <v>1.4658659999999999</v>
      </c>
      <c r="BC96" s="821">
        <f>'SAME R Results'!AV68</f>
        <v>5.7357785000000008E-2</v>
      </c>
      <c r="BD96" s="821">
        <f>'SAME R Results'!AW68</f>
        <v>7.1149744999999998</v>
      </c>
      <c r="BE96" s="821">
        <f>'SAME R Results'!AX68</f>
        <v>4.750411999999999</v>
      </c>
      <c r="BF96" s="827">
        <f>'SAME R Results'!AY68</f>
        <v>44120</v>
      </c>
      <c r="BG96" s="784">
        <f>'SAME R Results'!AZ68</f>
        <v>1.7928004999999998</v>
      </c>
      <c r="BH96" s="784">
        <f>'SAME R Results'!BA68</f>
        <v>0.12527461499999998</v>
      </c>
      <c r="BI96" s="789"/>
      <c r="BJ96" s="784">
        <f>'SAME R Results'!BB68</f>
        <v>105.30194999999999</v>
      </c>
      <c r="BK96" s="784">
        <f>'SAME R Results'!BC68</f>
        <v>2.3645625000000008</v>
      </c>
      <c r="BL96" s="784">
        <f>'SAME R Results'!BD68</f>
        <v>1683214.9966951662</v>
      </c>
      <c r="BM96" s="784">
        <f>'SAME R Results'!BE68</f>
        <v>597.13137154948447</v>
      </c>
      <c r="BN96" s="784">
        <f>'SAME R Results'!BF68</f>
        <v>3.7357685933051719</v>
      </c>
      <c r="BO96" s="784">
        <f>'SAME R Results'!BG68</f>
        <v>1.1056894740415859</v>
      </c>
      <c r="BP96" s="789"/>
      <c r="BQ96" s="784">
        <f>'SAME R Results'!BH68</f>
        <v>133.40783599555164</v>
      </c>
      <c r="BR96" s="817">
        <f>'SAME R Results'!BI68</f>
        <v>0.3547564468721438</v>
      </c>
      <c r="BS96" s="817">
        <f>'SAME R Results'!BJ68</f>
        <v>0.53294334298712609</v>
      </c>
      <c r="BT96" s="817">
        <f>'SAME R Results'!BL68</f>
        <v>3.3786779028020906</v>
      </c>
      <c r="BU96" s="817">
        <f>'SAME R Results'!BM68</f>
        <v>1.8926021618490523</v>
      </c>
      <c r="BV96" s="817">
        <f>'SAME R Results'!BN68</f>
        <v>0.28943758364257055</v>
      </c>
      <c r="BW96" s="784">
        <f>'SAME R Results'!BO68</f>
        <v>1683214.9966951662</v>
      </c>
      <c r="BX96" s="784">
        <f>'SAME R Results'!BP68</f>
        <v>1656876.1129227907</v>
      </c>
      <c r="BY96" s="784">
        <f>'SAME R Results'!BQ68</f>
        <v>1537984.6819120054</v>
      </c>
      <c r="BZ96" s="784">
        <f>'SAME R Results'!BR68</f>
        <v>597.13137154948447</v>
      </c>
      <c r="CA96" s="784">
        <f>'SAME R Results'!BS68</f>
        <v>0.52485183787623202</v>
      </c>
      <c r="CB96" s="784">
        <f>'SAME R Results'!BT68</f>
        <v>0.48</v>
      </c>
      <c r="CC96" s="784">
        <f>'SAME R Results'!BV68</f>
        <v>2.6393907392731024</v>
      </c>
      <c r="CD96" s="880">
        <f>'SAME R Results'!BW68</f>
        <v>1</v>
      </c>
      <c r="CE96" s="1086">
        <f>'SAME R Results'!BZ68</f>
        <v>236.85307598302919</v>
      </c>
      <c r="CF96" s="1777">
        <f>'SAME R Results'!CA68</f>
        <v>0.50000000000000044</v>
      </c>
      <c r="CG96" s="1777">
        <f>'SAME R Results'!CB68</f>
        <v>0</v>
      </c>
      <c r="CH96" s="1777">
        <f>'SAME R Results'!CC68</f>
        <v>0</v>
      </c>
      <c r="CI96" s="1777">
        <f>'SAME R Results'!CD68</f>
        <v>1.6008940319466183</v>
      </c>
      <c r="CJ96" s="1777"/>
      <c r="CK96" s="1777"/>
      <c r="CL96" s="2015">
        <f>'SAME R Results'!CI68</f>
        <v>68</v>
      </c>
      <c r="CM96" s="2015" t="str">
        <f>'SAME R Results'!CJ68</f>
        <v>Pyrell</v>
      </c>
      <c r="CN96" s="2016">
        <f>'SAME R Results'!CK68</f>
        <v>0.3547564468721438</v>
      </c>
      <c r="CO96" s="2016">
        <f>'SAME R Results'!CL68</f>
        <v>2.8002617428182688E-2</v>
      </c>
      <c r="CP96" s="2016">
        <f>'SAME R Results'!CM68</f>
        <v>3.8241893912054584E-2</v>
      </c>
    </row>
    <row r="97" spans="1:185" ht="16.5" customHeight="1" x14ac:dyDescent="0.2">
      <c r="A97" s="780">
        <v>2</v>
      </c>
      <c r="B97" s="784" t="str">
        <f>'SAME R Results'!A73</f>
        <v>7 (4)</v>
      </c>
      <c r="C97" s="839" t="str">
        <f>'SAME R Results'!B73</f>
        <v>Pyrell</v>
      </c>
      <c r="D97" s="784" t="str">
        <f>'SAME R Results'!C73</f>
        <v>P09</v>
      </c>
      <c r="E97" s="784" t="str">
        <f>'SAME R Results'!D73</f>
        <v>40 P</v>
      </c>
      <c r="F97" s="784">
        <f>'SAME R Results'!E73</f>
        <v>0</v>
      </c>
      <c r="G97" s="784">
        <f>'SAME R Results'!F73</f>
        <v>87</v>
      </c>
      <c r="H97" s="785" t="str">
        <f>'SAME R Results'!G73</f>
        <v>Baseline STS det</v>
      </c>
      <c r="I97" s="784">
        <f>'SAME R Results'!H73</f>
        <v>242</v>
      </c>
      <c r="J97" s="786">
        <f>'SAME R Results'!I73</f>
        <v>40420.277777777781</v>
      </c>
      <c r="K97" s="784">
        <f>'SAME R Results'!J73</f>
        <v>0</v>
      </c>
      <c r="L97" s="788"/>
      <c r="M97" s="788"/>
      <c r="N97" s="784">
        <f>'SAME R Results'!K73</f>
        <v>8.1</v>
      </c>
      <c r="O97" s="793">
        <f>'SAME R Results'!L73</f>
        <v>1.22</v>
      </c>
      <c r="P97" s="784">
        <f>'SAME R Results'!M73</f>
        <v>60</v>
      </c>
      <c r="Q97" s="784">
        <f>'SAME R Results'!N73</f>
        <v>11</v>
      </c>
      <c r="R97" s="784">
        <f>'SAME R Results'!O73</f>
        <v>8</v>
      </c>
      <c r="S97" s="784" t="str">
        <f>'SAME R Results'!P73</f>
        <v>n</v>
      </c>
      <c r="T97" s="784" t="str">
        <f>'SAME R Results'!Q73</f>
        <v>n</v>
      </c>
      <c r="U97" s="784">
        <f>'SAME R Results'!R73</f>
        <v>45</v>
      </c>
      <c r="V97" s="784" t="str">
        <f>'SAME R Results'!S73</f>
        <v>y</v>
      </c>
      <c r="W97" s="784">
        <f>'SAME R Results'!T73</f>
        <v>60</v>
      </c>
      <c r="X97" s="784" t="str">
        <f>'SAME R Results'!U73</f>
        <v>y</v>
      </c>
      <c r="Y97" s="784" t="str">
        <f>'SAME R Results'!V73</f>
        <v>n</v>
      </c>
      <c r="Z97" s="784" t="str">
        <f>'SAME R Results'!W73</f>
        <v>y</v>
      </c>
      <c r="AA97" s="784" t="str">
        <f>'SAME R Results'!X73</f>
        <v>y</v>
      </c>
      <c r="AB97" s="784" t="str">
        <f>'SAME R Results'!Y73</f>
        <v>y</v>
      </c>
      <c r="AC97" s="789"/>
      <c r="AD97" s="784" t="str">
        <f>'SAME R Results'!Z73</f>
        <v>y</v>
      </c>
      <c r="AE97" s="784">
        <f>'SAME R Results'!AA73</f>
        <v>10</v>
      </c>
      <c r="AF97" s="784" t="str">
        <f>'SAME R Results'!AB73</f>
        <v>y</v>
      </c>
      <c r="AG97" s="817">
        <f>'SAME R Results'!AC73</f>
        <v>3.852706928546E-2</v>
      </c>
      <c r="AH97" s="819">
        <f>'SAME R Results'!AD73</f>
        <v>0</v>
      </c>
      <c r="AI97" s="784">
        <f>'SAME R Results'!AE73</f>
        <v>0</v>
      </c>
      <c r="AJ97" s="784">
        <f>'SAME R Results'!AF73</f>
        <v>0</v>
      </c>
      <c r="AK97" s="784">
        <f>'SAME R Results'!AG73</f>
        <v>0</v>
      </c>
      <c r="AL97" s="784">
        <f>'SAME R Results'!AH73</f>
        <v>0</v>
      </c>
      <c r="AM97" s="784">
        <f>'SAME R Results'!AI73</f>
        <v>0</v>
      </c>
      <c r="AN97" s="784">
        <f>'SAME R Results'!AJ73</f>
        <v>0</v>
      </c>
      <c r="AO97" s="784">
        <f>'SAME R Results'!AK73</f>
        <v>0</v>
      </c>
      <c r="AP97" s="784">
        <f>'SAME R Results'!AL73</f>
        <v>0</v>
      </c>
      <c r="AQ97" s="784">
        <f>'SAME R Results'!AM73</f>
        <v>0</v>
      </c>
      <c r="AR97" s="817">
        <f>'SAME R Results'!AN73</f>
        <v>0</v>
      </c>
      <c r="AS97" s="819">
        <f>'SAME R Results'!AO73</f>
        <v>0</v>
      </c>
      <c r="AT97" s="784">
        <f>'SAME R Results'!AP73</f>
        <v>0</v>
      </c>
      <c r="AU97" s="789"/>
      <c r="AV97" s="821">
        <f>'SAME R Results'!AQ73</f>
        <v>0</v>
      </c>
      <c r="AW97" s="821">
        <f>'SAME R Results'!AR73</f>
        <v>6.2421274999999996</v>
      </c>
      <c r="AX97" s="821">
        <f>'SAME R Results'!AS73</f>
        <v>4.2430114999999997</v>
      </c>
      <c r="AY97" s="821">
        <f>'SAME R Results'!AT73</f>
        <v>5.0547639999999996</v>
      </c>
      <c r="AZ97" s="824"/>
      <c r="BA97" s="824"/>
      <c r="BB97" s="821">
        <f>'SAME R Results'!AU73</f>
        <v>0</v>
      </c>
      <c r="BC97" s="821">
        <f>'SAME R Results'!AV73</f>
        <v>0</v>
      </c>
      <c r="BD97" s="821">
        <f>'SAME R Results'!AW73</f>
        <v>7.3783874999999997</v>
      </c>
      <c r="BE97" s="821">
        <f>'SAME R Results'!AX73</f>
        <v>4.9153150000000014</v>
      </c>
      <c r="BF97" s="827">
        <f>'SAME R Results'!AY73</f>
        <v>73700</v>
      </c>
      <c r="BG97" s="784">
        <f>'SAME R Results'!AZ73</f>
        <v>0</v>
      </c>
      <c r="BH97" s="784">
        <f>'SAME R Results'!BA73</f>
        <v>0</v>
      </c>
      <c r="BI97" s="789"/>
      <c r="BJ97" s="784">
        <f>'SAME R Results'!BB73</f>
        <v>101.71744999999999</v>
      </c>
      <c r="BK97" s="784">
        <f>'SAME R Results'!BC73</f>
        <v>2.4630724999999982</v>
      </c>
      <c r="BL97" s="784">
        <f>'SAME R Results'!BD73</f>
        <v>2924886.3744361638</v>
      </c>
      <c r="BM97" s="784">
        <f>'SAME R Results'!BE73</f>
        <v>642.34878729323918</v>
      </c>
      <c r="BN97" s="784">
        <f>'SAME R Results'!BF73</f>
        <v>0</v>
      </c>
      <c r="BO97" s="784">
        <f>'SAME R Results'!BG73</f>
        <v>0</v>
      </c>
      <c r="BP97" s="789"/>
      <c r="BQ97" s="784">
        <f>'SAME R Results'!BH73</f>
        <v>114.3512942532013</v>
      </c>
      <c r="BR97" s="817">
        <f>'SAME R Results'!BI73</f>
        <v>0.2196149542448691</v>
      </c>
      <c r="BS97" s="817">
        <f>'SAME R Results'!BJ73</f>
        <v>0.42109280500794605</v>
      </c>
      <c r="BT97" s="817">
        <f>'SAME R Results'!BL73</f>
        <v>0</v>
      </c>
      <c r="BU97" s="817">
        <f>'SAME R Results'!BM73</f>
        <v>2.2407972821379709</v>
      </c>
      <c r="BV97" s="817">
        <f>'SAME R Results'!BN73</f>
        <v>0.15860028133077586</v>
      </c>
      <c r="BW97" s="784">
        <f>'SAME R Results'!BO73</f>
        <v>2924886.3744361638</v>
      </c>
      <c r="BX97" s="784">
        <f>'SAME R Results'!BP73</f>
        <v>2880888.7376722456</v>
      </c>
      <c r="BY97" s="784">
        <f>'SAME R Results'!BQ73</f>
        <v>2625702.4444415169</v>
      </c>
      <c r="BZ97" s="784">
        <f>'SAME R Results'!BR73</f>
        <v>642.34878729323918</v>
      </c>
      <c r="CA97" s="784">
        <f>'SAME R Results'!BS73</f>
        <v>0.54671768178993119</v>
      </c>
      <c r="CB97" s="784">
        <f>'SAME R Results'!BT73</f>
        <v>0.48</v>
      </c>
      <c r="CC97" s="784">
        <f>'SAME R Results'!BV73</f>
        <v>2.3420943311841063</v>
      </c>
      <c r="CD97" s="880">
        <f>'SAME R Results'!BW73</f>
        <v>1</v>
      </c>
      <c r="CE97" s="1086">
        <f>'SAME R Results'!BZ73</f>
        <v>232.47862240899161</v>
      </c>
      <c r="CF97" s="1777">
        <f>'SAME R Results'!CA73</f>
        <v>0.49000000000004595</v>
      </c>
      <c r="CG97" s="1777" t="str">
        <f>'SAME R Results'!CB73</f>
        <v xml:space="preserve"> 40P</v>
      </c>
      <c r="CH97" s="1777">
        <f>'SAME R Results'!CC73</f>
        <v>242</v>
      </c>
      <c r="CI97" s="1777">
        <f>'SAME R Results'!CD73</f>
        <v>1.400219929630905</v>
      </c>
      <c r="CJ97" s="1777"/>
      <c r="CK97" s="1777"/>
      <c r="CL97" s="2015"/>
      <c r="CM97" s="2015"/>
      <c r="CN97" s="2016"/>
      <c r="CO97" s="2016"/>
      <c r="CP97" s="2016"/>
    </row>
    <row r="98" spans="1:185" ht="16.5" customHeight="1" x14ac:dyDescent="0.2">
      <c r="A98" s="780">
        <v>2</v>
      </c>
      <c r="B98" s="784" t="str">
        <f>'SAME R Results'!A85</f>
        <v>8(4)</v>
      </c>
      <c r="C98" s="839" t="str">
        <f>'SAME R Results'!B85</f>
        <v>Pyrell</v>
      </c>
      <c r="D98" s="784" t="str">
        <f>'SAME R Results'!C85</f>
        <v>P10</v>
      </c>
      <c r="E98" s="784" t="str">
        <f>'SAME R Results'!D85</f>
        <v>48 P</v>
      </c>
      <c r="F98" s="784">
        <f>'SAME R Results'!E85</f>
        <v>0</v>
      </c>
      <c r="G98" s="784">
        <f>'SAME R Results'!F85</f>
        <v>95</v>
      </c>
      <c r="H98" s="785" t="str">
        <f>'SAME R Results'!G85</f>
        <v>No flow run w/ aging</v>
      </c>
      <c r="I98" s="784">
        <f>'SAME R Results'!H85</f>
        <v>250</v>
      </c>
      <c r="J98" s="786">
        <f>'SAME R Results'!I85</f>
        <v>40428.354166666664</v>
      </c>
      <c r="K98" s="784">
        <f>'SAME R Results'!J85</f>
        <v>0</v>
      </c>
      <c r="L98" s="788"/>
      <c r="M98" s="788"/>
      <c r="N98" s="784">
        <f>'SAME R Results'!K85</f>
        <v>0</v>
      </c>
      <c r="O98" s="793">
        <f>'SAME R Results'!L85</f>
        <v>1.22</v>
      </c>
      <c r="P98" s="784">
        <f>'SAME R Results'!M85</f>
        <v>60</v>
      </c>
      <c r="Q98" s="784">
        <f>'SAME R Results'!N85</f>
        <v>11</v>
      </c>
      <c r="R98" s="784">
        <f>'SAME R Results'!O85</f>
        <v>8</v>
      </c>
      <c r="S98" s="784" t="str">
        <f>'SAME R Results'!P85</f>
        <v>n</v>
      </c>
      <c r="T98" s="784" t="str">
        <f>'SAME R Results'!Q85</f>
        <v>N</v>
      </c>
      <c r="U98" s="784">
        <f>'SAME R Results'!R85</f>
        <v>38</v>
      </c>
      <c r="V98" s="784" t="str">
        <f>'SAME R Results'!S85</f>
        <v>y</v>
      </c>
      <c r="W98" s="784">
        <f>'SAME R Results'!T85</f>
        <v>60</v>
      </c>
      <c r="X98" s="784" t="str">
        <f>'SAME R Results'!U85</f>
        <v>n</v>
      </c>
      <c r="Y98" s="784" t="str">
        <f>'SAME R Results'!V85</f>
        <v>y</v>
      </c>
      <c r="Z98" s="784" t="str">
        <f>'SAME R Results'!W85</f>
        <v>y</v>
      </c>
      <c r="AA98" s="784" t="str">
        <f>'SAME R Results'!X85</f>
        <v>y</v>
      </c>
      <c r="AB98" s="784" t="str">
        <f>'SAME R Results'!Y85</f>
        <v>y</v>
      </c>
      <c r="AC98" s="789"/>
      <c r="AD98" s="784" t="str">
        <f>'SAME R Results'!Z85</f>
        <v>y</v>
      </c>
      <c r="AE98" s="784">
        <f>'SAME R Results'!AA85</f>
        <v>10</v>
      </c>
      <c r="AF98" s="784" t="str">
        <f>'SAME R Results'!AB85</f>
        <v>y</v>
      </c>
      <c r="AG98" s="817">
        <f>'SAME R Results'!AC85</f>
        <v>3.852706928546E-2</v>
      </c>
      <c r="AH98" s="819">
        <f>'SAME R Results'!AD85</f>
        <v>0</v>
      </c>
      <c r="AI98" s="784">
        <f>'SAME R Results'!AE85</f>
        <v>58</v>
      </c>
      <c r="AJ98" s="784">
        <f>'SAME R Results'!AF85</f>
        <v>480</v>
      </c>
      <c r="AK98" s="784">
        <f>'SAME R Results'!AG85</f>
        <v>0</v>
      </c>
      <c r="AL98" s="784" t="str">
        <f>'SAME R Results'!AH85</f>
        <v>n</v>
      </c>
      <c r="AM98" s="784" t="str">
        <f>'SAME R Results'!AI85</f>
        <v>y</v>
      </c>
      <c r="AN98" s="784" t="str">
        <f>'SAME R Results'!AJ85</f>
        <v>y</v>
      </c>
      <c r="AO98" s="784" t="str">
        <f>'SAME R Results'!AK85</f>
        <v>y</v>
      </c>
      <c r="AP98" s="784" t="str">
        <f>'SAME R Results'!AL85</f>
        <v>y</v>
      </c>
      <c r="AQ98" s="784" t="str">
        <f>'SAME R Results'!AM85</f>
        <v>y</v>
      </c>
      <c r="AR98" s="817">
        <f>'SAME R Results'!AN85</f>
        <v>3.852706928546E-2</v>
      </c>
      <c r="AS98" s="819">
        <f>'SAME R Results'!AO85</f>
        <v>0</v>
      </c>
      <c r="AT98" s="784">
        <f>'SAME R Results'!AP85</f>
        <v>0</v>
      </c>
      <c r="AU98" s="789"/>
      <c r="AV98" s="821">
        <f>'SAME R Results'!AQ85</f>
        <v>0</v>
      </c>
      <c r="AW98" s="821">
        <f>'SAME R Results'!AR85</f>
        <v>4.8198089999999993</v>
      </c>
      <c r="AX98" s="821">
        <f>'SAME R Results'!AS85</f>
        <v>0</v>
      </c>
      <c r="AY98" s="821">
        <f>'SAME R Results'!AT85</f>
        <v>0</v>
      </c>
      <c r="AZ98" s="824"/>
      <c r="BA98" s="824"/>
      <c r="BB98" s="821">
        <f>'SAME R Results'!AU85</f>
        <v>0.16464243999999997</v>
      </c>
      <c r="BC98" s="821">
        <f>'SAME R Results'!AV85</f>
        <v>2.6260390000000005E-2</v>
      </c>
      <c r="BD98" s="821">
        <f>'SAME R Results'!AW85</f>
        <v>4.7402505000000001</v>
      </c>
      <c r="BE98" s="821">
        <f>'SAME R Results'!AX85</f>
        <v>4.6792449999999999</v>
      </c>
      <c r="BF98" s="827">
        <f>'SAME R Results'!AY85</f>
        <v>1985</v>
      </c>
      <c r="BG98" s="784">
        <f>'SAME R Results'!AZ85</f>
        <v>0.26197819999999999</v>
      </c>
      <c r="BH98" s="784">
        <f>'SAME R Results'!BA85</f>
        <v>7.5515749999999993E-2</v>
      </c>
      <c r="BI98" s="789"/>
      <c r="BJ98" s="784">
        <f>'SAME R Results'!BB85</f>
        <v>9.1852</v>
      </c>
      <c r="BK98" s="784">
        <f>'SAME R Results'!BC85</f>
        <v>6.1005500000000268E-2</v>
      </c>
      <c r="BL98" s="784">
        <f>'SAME R Results'!BD85</f>
        <v>71387.637341986352</v>
      </c>
      <c r="BM98" s="784">
        <f>'SAME R Results'!BE85</f>
        <v>9.9926824825918477</v>
      </c>
      <c r="BN98" s="784">
        <f>'SAME R Results'!BF85</f>
        <v>0.37536620957706895</v>
      </c>
      <c r="BO98" s="784">
        <f>'SAME R Results'!BG85</f>
        <v>0.12644649917556822</v>
      </c>
      <c r="BP98" s="789"/>
      <c r="BQ98" s="784">
        <f>'SAME R Results'!BH85</f>
        <v>11.899025115222525</v>
      </c>
      <c r="BR98" s="817">
        <f>'SAME R Results'!BI85</f>
        <v>0.13997777282810692</v>
      </c>
      <c r="BS98" s="817">
        <f>'SAME R Results'!BJ85</f>
        <v>0.6828048281760063</v>
      </c>
      <c r="BT98" s="817">
        <f>'SAME R Results'!BL85</f>
        <v>2.9685773194549352</v>
      </c>
      <c r="BU98" s="817">
        <f>'SAME R Results'!BM85</f>
        <v>3.5214004861099841</v>
      </c>
      <c r="BV98" s="817">
        <f>'SAME R Results'!BN85</f>
        <v>6.3378262236454569E-2</v>
      </c>
      <c r="BW98" s="784">
        <f>'SAME R Results'!BO85</f>
        <v>71387.637341986352</v>
      </c>
      <c r="BX98" s="784">
        <f>'SAME R Results'!BP85</f>
        <v>70202.626365373348</v>
      </c>
      <c r="BY98" s="784">
        <f>'SAME R Results'!BQ85</f>
        <v>67024.478448313632</v>
      </c>
      <c r="BZ98" s="784">
        <f>'SAME R Results'!BR85</f>
        <v>9.9926824825918477</v>
      </c>
      <c r="CA98" s="784">
        <f>'SAME R Results'!BS85</f>
        <v>1.3541130249489537E-2</v>
      </c>
      <c r="CB98" s="784">
        <f>'SAME R Results'!BT85</f>
        <v>0.48</v>
      </c>
      <c r="CC98" s="784">
        <f>'SAME R Results'!BV85</f>
        <v>2.6988672709046719</v>
      </c>
      <c r="CD98" s="880">
        <f>'SAME R Results'!BW85</f>
        <v>1</v>
      </c>
      <c r="CE98" s="1086">
        <f>'SAME R Results'!BZ85</f>
        <v>236.14679358180084</v>
      </c>
      <c r="CF98" s="1777">
        <f>'SAME R Results'!CA85</f>
        <v>0.42333333333338663</v>
      </c>
      <c r="CG98" s="1777" t="str">
        <f>'SAME R Results'!CB85</f>
        <v xml:space="preserve"> 48P</v>
      </c>
      <c r="CH98" s="1777">
        <f>'SAME R Results'!CC85</f>
        <v>250</v>
      </c>
      <c r="CI98" s="1777">
        <f>'SAME R Results'!CD85</f>
        <v>0.16864760005825077</v>
      </c>
      <c r="CJ98" s="1777"/>
      <c r="CK98" s="1777"/>
      <c r="CL98" s="2015">
        <f>'SAME R Results'!CI85</f>
        <v>85</v>
      </c>
      <c r="CM98" s="2015" t="str">
        <f>'SAME R Results'!CJ85</f>
        <v>Pyrell</v>
      </c>
      <c r="CN98" s="2016">
        <f>'SAME R Results'!CK85</f>
        <v>0.13997777282810692</v>
      </c>
      <c r="CO98" s="2016">
        <f>'SAME R Results'!CL85</f>
        <v>3.1545963298863847E-2</v>
      </c>
      <c r="CP98" s="2016">
        <f>'SAME R Results'!CM85</f>
        <v>3.0173965984118589E-2</v>
      </c>
    </row>
    <row r="99" spans="1:185" ht="16.5" hidden="1" customHeight="1" x14ac:dyDescent="0.2">
      <c r="A99" s="780">
        <v>2</v>
      </c>
      <c r="B99" s="784" t="str">
        <f>'SAME R Results'!A86</f>
        <v>8(4)</v>
      </c>
      <c r="C99" s="839" t="str">
        <f>'SAME R Results'!B86</f>
        <v>Pyrell</v>
      </c>
      <c r="D99" s="784" t="str">
        <f>'SAME R Results'!C86</f>
        <v>P10</v>
      </c>
      <c r="E99" s="784" t="str">
        <f>'SAME R Results'!D86</f>
        <v>48PA</v>
      </c>
      <c r="F99" s="784">
        <f>'SAME R Results'!E86</f>
        <v>0</v>
      </c>
      <c r="G99" s="784" t="str">
        <f>'SAME R Results'!F86</f>
        <v>95a</v>
      </c>
      <c r="H99" s="785" t="str">
        <f>'SAME R Results'!G86</f>
        <v>aged</v>
      </c>
      <c r="I99" s="784">
        <f>'SAME R Results'!H86</f>
        <v>250</v>
      </c>
      <c r="J99" s="786">
        <f>'SAME R Results'!I86</f>
        <v>40428.354166666664</v>
      </c>
      <c r="K99" s="784">
        <f>'SAME R Results'!J86</f>
        <v>0</v>
      </c>
      <c r="L99" s="788"/>
      <c r="M99" s="788"/>
      <c r="N99" s="784">
        <f>'SAME R Results'!K86</f>
        <v>0</v>
      </c>
      <c r="O99" s="793">
        <f>'SAME R Results'!L86</f>
        <v>1.22</v>
      </c>
      <c r="P99" s="784">
        <f>'SAME R Results'!M86</f>
        <v>0</v>
      </c>
      <c r="Q99" s="784">
        <f>'SAME R Results'!N86</f>
        <v>0</v>
      </c>
      <c r="R99" s="784">
        <f>'SAME R Results'!O86</f>
        <v>0</v>
      </c>
      <c r="S99" s="784">
        <f>'SAME R Results'!P86</f>
        <v>0</v>
      </c>
      <c r="T99" s="784">
        <f>'SAME R Results'!Q86</f>
        <v>0</v>
      </c>
      <c r="U99" s="784" t="str">
        <f>'SAME R Results'!R86</f>
        <v>n/a</v>
      </c>
      <c r="V99" s="784">
        <f>'SAME R Results'!S86</f>
        <v>0</v>
      </c>
      <c r="W99" s="784">
        <f>'SAME R Results'!T86</f>
        <v>0</v>
      </c>
      <c r="X99" s="784" t="str">
        <f>'SAME R Results'!U86</f>
        <v>n</v>
      </c>
      <c r="Y99" s="784" t="str">
        <f>'SAME R Results'!V86</f>
        <v>y</v>
      </c>
      <c r="Z99" s="784" t="str">
        <f>'SAME R Results'!W86</f>
        <v>y</v>
      </c>
      <c r="AA99" s="784" t="str">
        <f>'SAME R Results'!X86</f>
        <v>y</v>
      </c>
      <c r="AB99" s="784" t="str">
        <f>'SAME R Results'!Y86</f>
        <v>y</v>
      </c>
      <c r="AC99" s="789"/>
      <c r="AD99" s="784" t="str">
        <f>'SAME R Results'!Z86</f>
        <v>y</v>
      </c>
      <c r="AE99" s="784">
        <f>'SAME R Results'!AA86</f>
        <v>10</v>
      </c>
      <c r="AF99" s="784" t="str">
        <f>'SAME R Results'!AB86</f>
        <v>y</v>
      </c>
      <c r="AG99" s="817">
        <f>'SAME R Results'!AC86</f>
        <v>3.852706928546E-2</v>
      </c>
      <c r="AH99" s="819">
        <f>'SAME R Results'!AD86</f>
        <v>0</v>
      </c>
      <c r="AI99" s="784">
        <f>'SAME R Results'!AE86</f>
        <v>0</v>
      </c>
      <c r="AJ99" s="784">
        <f>'SAME R Results'!AF86</f>
        <v>0</v>
      </c>
      <c r="AK99" s="784">
        <f>'SAME R Results'!AG86</f>
        <v>0</v>
      </c>
      <c r="AL99" s="784">
        <f>'SAME R Results'!AH86</f>
        <v>0</v>
      </c>
      <c r="AM99" s="784">
        <f>'SAME R Results'!AI86</f>
        <v>0</v>
      </c>
      <c r="AN99" s="784">
        <f>'SAME R Results'!AJ86</f>
        <v>0</v>
      </c>
      <c r="AO99" s="784">
        <f>'SAME R Results'!AK86</f>
        <v>0</v>
      </c>
      <c r="AP99" s="784">
        <f>'SAME R Results'!AL86</f>
        <v>0</v>
      </c>
      <c r="AQ99" s="784">
        <f>'SAME R Results'!AM86</f>
        <v>0</v>
      </c>
      <c r="AR99" s="817">
        <f>'SAME R Results'!AN86</f>
        <v>0</v>
      </c>
      <c r="AS99" s="819">
        <f>'SAME R Results'!AO86</f>
        <v>0</v>
      </c>
      <c r="AT99" s="784">
        <f>'SAME R Results'!AP86</f>
        <v>0</v>
      </c>
      <c r="AU99" s="789"/>
      <c r="AV99" s="821">
        <f>'SAME R Results'!AQ86</f>
        <v>0</v>
      </c>
      <c r="AW99" s="821">
        <f>'SAME R Results'!AR86</f>
        <v>4.3817289999999991</v>
      </c>
      <c r="AX99" s="821">
        <f>'SAME R Results'!AS86</f>
        <v>0</v>
      </c>
      <c r="AY99" s="821">
        <f>'SAME R Results'!AT86</f>
        <v>0</v>
      </c>
      <c r="AZ99" s="824"/>
      <c r="BA99" s="824"/>
      <c r="BB99" s="821">
        <f>'SAME R Results'!AU86</f>
        <v>0.15617359999999997</v>
      </c>
      <c r="BC99" s="821">
        <f>'SAME R Results'!AV86</f>
        <v>2.9205314999999999E-2</v>
      </c>
      <c r="BD99" s="821">
        <f>'SAME R Results'!AW86</f>
        <v>4.7462305000000002</v>
      </c>
      <c r="BE99" s="821">
        <f>'SAME R Results'!AX86</f>
        <v>4.6675719999999989</v>
      </c>
      <c r="BF99" s="827">
        <f>'SAME R Results'!AY86</f>
        <v>999</v>
      </c>
      <c r="BG99" s="784">
        <f>'SAME R Results'!AZ86</f>
        <v>0.27084355000000004</v>
      </c>
      <c r="BH99" s="784">
        <f>'SAME R Results'!BA86</f>
        <v>8.0139160000000001E-2</v>
      </c>
      <c r="BI99" s="789"/>
      <c r="BJ99" s="784">
        <f>'SAME R Results'!BB86</f>
        <v>8.7778999999999989</v>
      </c>
      <c r="BK99" s="784">
        <f>'SAME R Results'!BC86</f>
        <v>7.8658500000001297E-2</v>
      </c>
      <c r="BL99" s="784">
        <f>'SAME R Results'!BD86</f>
        <v>35876.448108697521</v>
      </c>
      <c r="BM99" s="784">
        <f>'SAME R Results'!BE86</f>
        <v>12.910104784744156</v>
      </c>
      <c r="BN99" s="784">
        <f>'SAME R Results'!BF86</f>
        <v>0.34105657832218012</v>
      </c>
      <c r="BO99" s="784">
        <f>'SAME R Results'!BG86</f>
        <v>0.12806541949514919</v>
      </c>
      <c r="BP99" s="789"/>
      <c r="BQ99" s="784">
        <f>'SAME R Results'!BH86</f>
        <v>11.261671781275142</v>
      </c>
      <c r="BR99" s="817">
        <f>'SAME R Results'!BI86</f>
        <v>0.35984902255734624</v>
      </c>
      <c r="BS99" s="817">
        <f>'SAME R Results'!BJ86</f>
        <v>0.84320194801804194</v>
      </c>
      <c r="BT99" s="817">
        <f>'SAME R Results'!BL86</f>
        <v>2.6631434126922806</v>
      </c>
      <c r="BU99" s="817">
        <f>'SAME R Results'!BM86</f>
        <v>2.5162745563990132</v>
      </c>
      <c r="BV99" s="817">
        <f>'SAME R Results'!BN86</f>
        <v>0.23507946326104442</v>
      </c>
      <c r="BW99" s="784">
        <f>'SAME R Results'!BO86</f>
        <v>35876.448108697521</v>
      </c>
      <c r="BX99" s="784">
        <f>'SAME R Results'!BP86</f>
        <v>35280.062231802614</v>
      </c>
      <c r="BY99" s="784">
        <f>'SAME R Results'!BQ86</f>
        <v>33706.148043035486</v>
      </c>
      <c r="BZ99" s="784">
        <f>'SAME R Results'!BR86</f>
        <v>12.910104784744156</v>
      </c>
      <c r="CA99" s="784">
        <f>'SAME R Results'!BS86</f>
        <v>1.7459491254550583E-2</v>
      </c>
      <c r="CB99" s="784">
        <f>'SAME R Results'!BT86</f>
        <v>0.48</v>
      </c>
      <c r="CC99" s="784">
        <f>'SAME R Results'!BV86</f>
        <v>2.6728279213695627</v>
      </c>
      <c r="CD99" s="880">
        <f>'SAME R Results'!BW86</f>
        <v>1</v>
      </c>
      <c r="CE99" s="1086">
        <f>'SAME R Results'!BZ86</f>
        <v>236.14679358180084</v>
      </c>
      <c r="CF99" s="1777">
        <f>'SAME R Results'!CA86</f>
        <v>0.42333333333338663</v>
      </c>
      <c r="CG99" s="1777">
        <f>'SAME R Results'!CB86</f>
        <v>0</v>
      </c>
      <c r="CH99" s="1777">
        <f>'SAME R Results'!CC86</f>
        <v>0</v>
      </c>
      <c r="CI99" s="1777">
        <f>'SAME R Results'!CD86</f>
        <v>0.1596142457188402</v>
      </c>
      <c r="CJ99" s="1777"/>
      <c r="CK99" s="1777"/>
      <c r="CL99" s="2015">
        <f>'SAME R Results'!CI86</f>
        <v>86</v>
      </c>
      <c r="CM99" s="2015" t="str">
        <f>'SAME R Results'!CJ86</f>
        <v>Pyrell</v>
      </c>
      <c r="CN99" s="2016">
        <f>'SAME R Results'!CK86</f>
        <v>0.35984902255734624</v>
      </c>
      <c r="CO99" s="2016">
        <f>'SAME R Results'!CL86</f>
        <v>3.0284720150453789E-2</v>
      </c>
      <c r="CP99" s="2016">
        <f>'SAME R Results'!CM86</f>
        <v>2.7173950395280269E-2</v>
      </c>
    </row>
    <row r="100" spans="1:185" ht="16.5" customHeight="1" x14ac:dyDescent="0.2">
      <c r="A100" s="780">
        <v>2</v>
      </c>
      <c r="B100" s="784" t="str">
        <f>'SAME R Results'!A91</f>
        <v>9(4)</v>
      </c>
      <c r="C100" s="839" t="str">
        <f>'SAME R Results'!B91</f>
        <v>Pyrell</v>
      </c>
      <c r="D100" s="784" t="str">
        <f>'SAME R Results'!C91</f>
        <v>P11</v>
      </c>
      <c r="E100" s="784" t="str">
        <f>'SAME R Results'!D91</f>
        <v>50 P</v>
      </c>
      <c r="F100" s="784">
        <f>'SAME R Results'!E91</f>
        <v>0</v>
      </c>
      <c r="G100" s="784">
        <f>'SAME R Results'!F91</f>
        <v>97</v>
      </c>
      <c r="H100" s="785" t="str">
        <f>'SAME R Results'!G91</f>
        <v>No flow run w/ aging</v>
      </c>
      <c r="I100" s="784">
        <f>'SAME R Results'!H91</f>
        <v>251</v>
      </c>
      <c r="J100" s="786">
        <f>'SAME R Results'!I91</f>
        <v>40429.354166666664</v>
      </c>
      <c r="K100" s="784">
        <f>'SAME R Results'!J91</f>
        <v>0</v>
      </c>
      <c r="L100" s="788"/>
      <c r="M100" s="788"/>
      <c r="N100" s="784">
        <f>'SAME R Results'!K91</f>
        <v>0</v>
      </c>
      <c r="O100" s="793">
        <f>'SAME R Results'!L91</f>
        <v>1.23</v>
      </c>
      <c r="P100" s="784">
        <f>'SAME R Results'!M91</f>
        <v>60</v>
      </c>
      <c r="Q100" s="784">
        <f>'SAME R Results'!N91</f>
        <v>11</v>
      </c>
      <c r="R100" s="784">
        <f>'SAME R Results'!O91</f>
        <v>8</v>
      </c>
      <c r="S100" s="784" t="str">
        <f>'SAME R Results'!P91</f>
        <v>n</v>
      </c>
      <c r="T100" s="784" t="str">
        <f>'SAME R Results'!Q91</f>
        <v>N</v>
      </c>
      <c r="U100" s="784">
        <f>'SAME R Results'!R91</f>
        <v>48.142857142857146</v>
      </c>
      <c r="V100" s="784" t="str">
        <f>'SAME R Results'!S91</f>
        <v>Y</v>
      </c>
      <c r="W100" s="784">
        <f>'SAME R Results'!T91</f>
        <v>60</v>
      </c>
      <c r="X100" s="784" t="str">
        <f>'SAME R Results'!U91</f>
        <v>n</v>
      </c>
      <c r="Y100" s="784" t="str">
        <f>'SAME R Results'!V91</f>
        <v>y</v>
      </c>
      <c r="Z100" s="784" t="str">
        <f>'SAME R Results'!W91</f>
        <v>y</v>
      </c>
      <c r="AA100" s="784" t="str">
        <f>'SAME R Results'!X91</f>
        <v>y</v>
      </c>
      <c r="AB100" s="784" t="str">
        <f>'SAME R Results'!Y91</f>
        <v>y</v>
      </c>
      <c r="AC100" s="789"/>
      <c r="AD100" s="784" t="str">
        <f>'SAME R Results'!Z91</f>
        <v>y</v>
      </c>
      <c r="AE100" s="784">
        <f>'SAME R Results'!AA91</f>
        <v>10</v>
      </c>
      <c r="AF100" s="784" t="str">
        <f>'SAME R Results'!AB91</f>
        <v>y</v>
      </c>
      <c r="AG100" s="817">
        <f>'SAME R Results'!AC91</f>
        <v>3.852706928546E-2</v>
      </c>
      <c r="AH100" s="819">
        <f>'SAME R Results'!AD91</f>
        <v>0</v>
      </c>
      <c r="AI100" s="784">
        <f>'SAME R Results'!AE91</f>
        <v>58</v>
      </c>
      <c r="AJ100" s="784">
        <f>'SAME R Results'!AF91</f>
        <v>480</v>
      </c>
      <c r="AK100" s="784">
        <f>'SAME R Results'!AG91</f>
        <v>0</v>
      </c>
      <c r="AL100" s="784" t="str">
        <f>'SAME R Results'!AH91</f>
        <v>n</v>
      </c>
      <c r="AM100" s="784" t="str">
        <f>'SAME R Results'!AI91</f>
        <v>y</v>
      </c>
      <c r="AN100" s="784" t="str">
        <f>'SAME R Results'!AJ91</f>
        <v>y</v>
      </c>
      <c r="AO100" s="784" t="str">
        <f>'SAME R Results'!AK91</f>
        <v>y</v>
      </c>
      <c r="AP100" s="784" t="str">
        <f>'SAME R Results'!AL91</f>
        <v>y</v>
      </c>
      <c r="AQ100" s="784" t="str">
        <f>'SAME R Results'!AM91</f>
        <v>y</v>
      </c>
      <c r="AR100" s="817">
        <f>'SAME R Results'!AN91</f>
        <v>3.852706928546E-2</v>
      </c>
      <c r="AS100" s="819">
        <f>'SAME R Results'!AO91</f>
        <v>0</v>
      </c>
      <c r="AT100" s="784">
        <f>'SAME R Results'!AP91</f>
        <v>0</v>
      </c>
      <c r="AU100" s="789"/>
      <c r="AV100" s="821">
        <f>'SAME R Results'!AQ91</f>
        <v>0</v>
      </c>
      <c r="AW100" s="821">
        <f>'SAME R Results'!AR91</f>
        <v>5.5750130000000011</v>
      </c>
      <c r="AX100" s="821">
        <f>'SAME R Results'!AS91</f>
        <v>0</v>
      </c>
      <c r="AY100" s="821">
        <f>'SAME R Results'!AT91</f>
        <v>0</v>
      </c>
      <c r="AZ100" s="824"/>
      <c r="BA100" s="824"/>
      <c r="BB100" s="821">
        <f>'SAME R Results'!AU91</f>
        <v>0.15550230000000001</v>
      </c>
      <c r="BC100" s="821">
        <f>'SAME R Results'!AV91</f>
        <v>2.8244029999999996E-2</v>
      </c>
      <c r="BD100" s="821">
        <f>'SAME R Results'!AW91</f>
        <v>4.7581319999999998</v>
      </c>
      <c r="BE100" s="821">
        <f>'SAME R Results'!AX91</f>
        <v>4.6959835000000005</v>
      </c>
      <c r="BF100" s="827">
        <f>'SAME R Results'!AY91</f>
        <v>1175.5</v>
      </c>
      <c r="BG100" s="784">
        <f>'SAME R Results'!AZ91</f>
        <v>0.29139700000000002</v>
      </c>
      <c r="BH100" s="784">
        <f>'SAME R Results'!BA91</f>
        <v>8.8974024999999998E-2</v>
      </c>
      <c r="BI100" s="789"/>
      <c r="BJ100" s="784">
        <f>'SAME R Results'!BB91</f>
        <v>12.943950000000001</v>
      </c>
      <c r="BK100" s="784">
        <f>'SAME R Results'!BC91</f>
        <v>6.2148499999999274E-2</v>
      </c>
      <c r="BL100" s="784">
        <f>'SAME R Results'!BD91</f>
        <v>42225.750119902383</v>
      </c>
      <c r="BM100" s="784">
        <f>'SAME R Results'!BE91</f>
        <v>10.18122388245464</v>
      </c>
      <c r="BN100" s="784">
        <f>'SAME R Results'!BF91</f>
        <v>0.34367639103697178</v>
      </c>
      <c r="BO100" s="784">
        <f>'SAME R Results'!BG91</f>
        <v>0.13666694807136534</v>
      </c>
      <c r="BP100" s="789"/>
      <c r="BQ100" s="784">
        <f>'SAME R Results'!BH91</f>
        <v>16.695256072834521</v>
      </c>
      <c r="BR100" s="817">
        <f>'SAME R Results'!BI91</f>
        <v>0.24111410344504206</v>
      </c>
      <c r="BS100" s="817">
        <f>'SAME R Results'!BJ91</f>
        <v>0.91062386890871427</v>
      </c>
      <c r="BT100" s="817">
        <f>'SAME R Results'!BL91</f>
        <v>2.5147001223551824</v>
      </c>
      <c r="BU100" s="817">
        <f>'SAME R Results'!BM91</f>
        <v>3.1669271081639283</v>
      </c>
      <c r="BV100" s="817">
        <f>'SAME R Results'!BN91</f>
        <v>0.12406932130264109</v>
      </c>
      <c r="BW100" s="784">
        <f>'SAME R Results'!BO91</f>
        <v>42225.750119902383</v>
      </c>
      <c r="BX100" s="784">
        <f>'SAME R Results'!BP91</f>
        <v>41523.996768260775</v>
      </c>
      <c r="BY100" s="784">
        <f>'SAME R Results'!BQ91</f>
        <v>39666.623457049522</v>
      </c>
      <c r="BZ100" s="784">
        <f>'SAME R Results'!BR91</f>
        <v>10.18122388245464</v>
      </c>
      <c r="CA100" s="784">
        <f>'SAME R Results'!BS91</f>
        <v>1.3794837077155125E-2</v>
      </c>
      <c r="CB100" s="784">
        <f>'SAME R Results'!BT91</f>
        <v>0.48</v>
      </c>
      <c r="CC100" s="784">
        <f>'SAME R Results'!BV91</f>
        <v>2.6871073733344084</v>
      </c>
      <c r="CD100" s="880">
        <f>'SAME R Results'!BW91</f>
        <v>1</v>
      </c>
      <c r="CE100" s="1086">
        <f>'SAME R Results'!BZ91</f>
        <v>242.39387965391558</v>
      </c>
      <c r="CF100" s="1777">
        <f>'SAME R Results'!CA91</f>
        <v>0.43000000000004146</v>
      </c>
      <c r="CG100" s="1777" t="str">
        <f>'SAME R Results'!CB91</f>
        <v xml:space="preserve"> 50P</v>
      </c>
      <c r="CH100" s="1777">
        <f>'SAME R Results'!CC91</f>
        <v>251</v>
      </c>
      <c r="CI100" s="1777">
        <f>'SAME R Results'!CD91</f>
        <v>0.23295706148138948</v>
      </c>
      <c r="CJ100" s="1777"/>
      <c r="CK100" s="1777"/>
      <c r="CL100" s="2015">
        <f>'SAME R Results'!CI91</f>
        <v>91</v>
      </c>
      <c r="CM100" s="2015" t="str">
        <f>'SAME R Results'!CJ91</f>
        <v>Pyrell</v>
      </c>
      <c r="CN100" s="2016">
        <f>'SAME R Results'!CK91</f>
        <v>0.24111410344504206</v>
      </c>
      <c r="CO100" s="2016">
        <f>'SAME R Results'!CL91</f>
        <v>2.0585272219704409E-2</v>
      </c>
      <c r="CP100" s="2016">
        <f>'SAME R Results'!CM91</f>
        <v>3.2716229222399286E-2</v>
      </c>
    </row>
    <row r="101" spans="1:185" ht="16.5" hidden="1" customHeight="1" x14ac:dyDescent="0.2">
      <c r="A101" s="780">
        <v>2</v>
      </c>
      <c r="B101" s="784" t="str">
        <f>'SAME R Results'!A92</f>
        <v>9(4)</v>
      </c>
      <c r="C101" s="839" t="str">
        <f>'SAME R Results'!B92</f>
        <v>Pyrell</v>
      </c>
      <c r="D101" s="784" t="str">
        <f>'SAME R Results'!C92</f>
        <v>P11</v>
      </c>
      <c r="E101" s="784" t="str">
        <f>'SAME R Results'!D92</f>
        <v>50PA</v>
      </c>
      <c r="F101" s="784">
        <f>'SAME R Results'!E92</f>
        <v>0</v>
      </c>
      <c r="G101" s="784" t="str">
        <f>'SAME R Results'!F92</f>
        <v>97a</v>
      </c>
      <c r="H101" s="785" t="str">
        <f>'SAME R Results'!G92</f>
        <v>aged</v>
      </c>
      <c r="I101" s="784">
        <f>'SAME R Results'!H92</f>
        <v>251</v>
      </c>
      <c r="J101" s="786">
        <f>'SAME R Results'!I92</f>
        <v>40429.354166666664</v>
      </c>
      <c r="K101" s="784">
        <f>'SAME R Results'!J92</f>
        <v>0</v>
      </c>
      <c r="L101" s="788"/>
      <c r="M101" s="788"/>
      <c r="N101" s="784">
        <f>'SAME R Results'!K92</f>
        <v>0</v>
      </c>
      <c r="O101" s="793">
        <f>'SAME R Results'!L92</f>
        <v>1.23</v>
      </c>
      <c r="P101" s="784">
        <f>'SAME R Results'!M92</f>
        <v>0</v>
      </c>
      <c r="Q101" s="784">
        <f>'SAME R Results'!N92</f>
        <v>0</v>
      </c>
      <c r="R101" s="784">
        <f>'SAME R Results'!O92</f>
        <v>0</v>
      </c>
      <c r="S101" s="784">
        <f>'SAME R Results'!P92</f>
        <v>0</v>
      </c>
      <c r="T101" s="784">
        <f>'SAME R Results'!Q92</f>
        <v>0</v>
      </c>
      <c r="U101" s="784">
        <f>'SAME R Results'!R92</f>
        <v>623.85714285714289</v>
      </c>
      <c r="V101" s="784">
        <f>'SAME R Results'!S92</f>
        <v>0</v>
      </c>
      <c r="W101" s="784">
        <f>'SAME R Results'!T92</f>
        <v>0</v>
      </c>
      <c r="X101" s="784" t="str">
        <f>'SAME R Results'!U92</f>
        <v>n</v>
      </c>
      <c r="Y101" s="784" t="str">
        <f>'SAME R Results'!V92</f>
        <v>y</v>
      </c>
      <c r="Z101" s="784" t="str">
        <f>'SAME R Results'!W92</f>
        <v>y</v>
      </c>
      <c r="AA101" s="784" t="str">
        <f>'SAME R Results'!X92</f>
        <v>y</v>
      </c>
      <c r="AB101" s="784" t="str">
        <f>'SAME R Results'!Y92</f>
        <v>y</v>
      </c>
      <c r="AC101" s="789"/>
      <c r="AD101" s="784" t="str">
        <f>'SAME R Results'!Z92</f>
        <v>y</v>
      </c>
      <c r="AE101" s="784">
        <f>'SAME R Results'!AA92</f>
        <v>10</v>
      </c>
      <c r="AF101" s="784" t="str">
        <f>'SAME R Results'!AB92</f>
        <v>y</v>
      </c>
      <c r="AG101" s="817">
        <f>'SAME R Results'!AC92</f>
        <v>3.852706928546E-2</v>
      </c>
      <c r="AH101" s="819">
        <f>'SAME R Results'!AD92</f>
        <v>0</v>
      </c>
      <c r="AI101" s="784">
        <f>'SAME R Results'!AE92</f>
        <v>0</v>
      </c>
      <c r="AJ101" s="784">
        <f>'SAME R Results'!AF92</f>
        <v>0</v>
      </c>
      <c r="AK101" s="784">
        <f>'SAME R Results'!AG92</f>
        <v>0</v>
      </c>
      <c r="AL101" s="784">
        <f>'SAME R Results'!AH92</f>
        <v>0</v>
      </c>
      <c r="AM101" s="784">
        <f>'SAME R Results'!AI92</f>
        <v>0</v>
      </c>
      <c r="AN101" s="784">
        <f>'SAME R Results'!AJ92</f>
        <v>0</v>
      </c>
      <c r="AO101" s="784">
        <f>'SAME R Results'!AK92</f>
        <v>0</v>
      </c>
      <c r="AP101" s="784">
        <f>'SAME R Results'!AL92</f>
        <v>0</v>
      </c>
      <c r="AQ101" s="784">
        <f>'SAME R Results'!AM92</f>
        <v>0</v>
      </c>
      <c r="AR101" s="817">
        <f>'SAME R Results'!AN92</f>
        <v>0</v>
      </c>
      <c r="AS101" s="819">
        <f>'SAME R Results'!AO92</f>
        <v>0</v>
      </c>
      <c r="AT101" s="784">
        <f>'SAME R Results'!AP92</f>
        <v>0</v>
      </c>
      <c r="AU101" s="789"/>
      <c r="AV101" s="821">
        <f>'SAME R Results'!AQ92</f>
        <v>0</v>
      </c>
      <c r="AW101" s="821">
        <f>'SAME R Results'!AR92</f>
        <v>5.2804570000000011</v>
      </c>
      <c r="AX101" s="821">
        <f>'SAME R Results'!AS92</f>
        <v>0</v>
      </c>
      <c r="AY101" s="821">
        <f>'SAME R Results'!AT92</f>
        <v>0</v>
      </c>
      <c r="AZ101" s="824"/>
      <c r="BA101" s="824"/>
      <c r="BB101" s="821">
        <f>'SAME R Results'!AU92</f>
        <v>0.16293330499999997</v>
      </c>
      <c r="BC101" s="821">
        <f>'SAME R Results'!AV92</f>
        <v>3.1524654999999999E-2</v>
      </c>
      <c r="BD101" s="821">
        <f>'SAME R Results'!AW92</f>
        <v>4.7554929999999995</v>
      </c>
      <c r="BE101" s="821">
        <f>'SAME R Results'!AX92</f>
        <v>4.6810145000000016</v>
      </c>
      <c r="BF101" s="827">
        <f>'SAME R Results'!AY92</f>
        <v>974.3</v>
      </c>
      <c r="BG101" s="784">
        <f>'SAME R Results'!AZ92</f>
        <v>0.29670709999999995</v>
      </c>
      <c r="BH101" s="784">
        <f>'SAME R Results'!BA92</f>
        <v>9.5581094999999977E-2</v>
      </c>
      <c r="BI101" s="789"/>
      <c r="BJ101" s="784">
        <f>'SAME R Results'!BB92</f>
        <v>11.96435</v>
      </c>
      <c r="BK101" s="784">
        <f>'SAME R Results'!BC92</f>
        <v>7.4478499999997894E-2</v>
      </c>
      <c r="BL101" s="784">
        <f>'SAME R Results'!BD92</f>
        <v>34988.163542684197</v>
      </c>
      <c r="BM101" s="784">
        <f>'SAME R Results'!BE92</f>
        <v>12.21823054369557</v>
      </c>
      <c r="BN101" s="784">
        <f>'SAME R Results'!BF92</f>
        <v>0.35177459779881148</v>
      </c>
      <c r="BO101" s="784">
        <f>'SAME R Results'!BG92</f>
        <v>0.13460114595910688</v>
      </c>
      <c r="BP101" s="789"/>
      <c r="BQ101" s="784">
        <f>'SAME R Results'!BH92</f>
        <v>15.29757012775975</v>
      </c>
      <c r="BR101" s="817">
        <f>'SAME R Results'!BI92</f>
        <v>0.34921039879071691</v>
      </c>
      <c r="BS101" s="817">
        <f>'SAME R Results'!BJ92</f>
        <v>0.9416746822921217</v>
      </c>
      <c r="BT101" s="817">
        <f>'SAME R Results'!BL92</f>
        <v>2.6134591595950005</v>
      </c>
      <c r="BU101" s="817">
        <f>'SAME R Results'!BM92</f>
        <v>2.707388644393232</v>
      </c>
      <c r="BV101" s="817">
        <f>'SAME R Results'!BN92</f>
        <v>0.21265730431399044</v>
      </c>
      <c r="BW101" s="784">
        <f>'SAME R Results'!BO92</f>
        <v>34988.163542684197</v>
      </c>
      <c r="BX101" s="784">
        <f>'SAME R Results'!BP92</f>
        <v>34406.523142425234</v>
      </c>
      <c r="BY101" s="784">
        <f>'SAME R Results'!BQ92</f>
        <v>32872.148179928154</v>
      </c>
      <c r="BZ101" s="784">
        <f>'SAME R Results'!BR92</f>
        <v>12.21823054369557</v>
      </c>
      <c r="CA101" s="784">
        <f>'SAME R Results'!BS92</f>
        <v>1.6531674509455273E-2</v>
      </c>
      <c r="CB101" s="784">
        <f>'SAME R Results'!BT92</f>
        <v>0.48</v>
      </c>
      <c r="CC101" s="784">
        <f>'SAME R Results'!BV92</f>
        <v>2.6637416797541151</v>
      </c>
      <c r="CD101" s="880">
        <f>'SAME R Results'!BW92</f>
        <v>1</v>
      </c>
      <c r="CE101" s="1086">
        <f>'SAME R Results'!BZ92</f>
        <v>242.39387965391558</v>
      </c>
      <c r="CF101" s="1777">
        <f>'SAME R Results'!CA92</f>
        <v>0.43000000000004146</v>
      </c>
      <c r="CG101" s="1777">
        <f>'SAME R Results'!CB92</f>
        <v>0</v>
      </c>
      <c r="CH101" s="1777">
        <f>'SAME R Results'!CC92</f>
        <v>0</v>
      </c>
      <c r="CI101" s="1777">
        <f>'SAME R Results'!CD92</f>
        <v>0.21345446689895267</v>
      </c>
      <c r="CJ101" s="1777"/>
      <c r="CK101" s="1777"/>
      <c r="CL101" s="2015">
        <f>'SAME R Results'!CI92</f>
        <v>92</v>
      </c>
      <c r="CM101" s="2015" t="str">
        <f>'SAME R Results'!CJ92</f>
        <v>Pyrell</v>
      </c>
      <c r="CN101" s="2016">
        <f>'SAME R Results'!CK92</f>
        <v>0.34921039879071691</v>
      </c>
      <c r="CO101" s="2016">
        <f>'SAME R Results'!CL92</f>
        <v>2.2995455805132306E-2</v>
      </c>
      <c r="CP101" s="2016">
        <f>'SAME R Results'!CM92</f>
        <v>3.2200220527640336E-2</v>
      </c>
    </row>
    <row r="102" spans="1:185" ht="16.5" customHeight="1" x14ac:dyDescent="0.2">
      <c r="A102" s="780">
        <v>2</v>
      </c>
      <c r="B102" s="784" t="str">
        <f>'SAME R Results'!A112</f>
        <v>10 (4)</v>
      </c>
      <c r="C102" s="839" t="str">
        <f>'SAME R Results'!B112</f>
        <v>Pyrell</v>
      </c>
      <c r="D102" s="784" t="str">
        <f>'SAME R Results'!C112</f>
        <v>P12</v>
      </c>
      <c r="E102" s="784" t="str">
        <f>'SAME R Results'!D112</f>
        <v>60 P</v>
      </c>
      <c r="F102" s="784">
        <f>'SAME R Results'!E112</f>
        <v>0</v>
      </c>
      <c r="G102" s="784">
        <f>'SAME R Results'!F112</f>
        <v>107</v>
      </c>
      <c r="H102" s="785" t="str">
        <f>'SAME R Results'!G112</f>
        <v>Low flow run w/ aging</v>
      </c>
      <c r="I102" s="784">
        <f>'SAME R Results'!H112</f>
        <v>252</v>
      </c>
      <c r="J102" s="786">
        <f>'SAME R Results'!I112</f>
        <v>40430.305555555555</v>
      </c>
      <c r="K102" s="784">
        <f>'SAME R Results'!J112</f>
        <v>0</v>
      </c>
      <c r="L102" s="788"/>
      <c r="M102" s="788"/>
      <c r="N102" s="784">
        <f>'SAME R Results'!K112</f>
        <v>1</v>
      </c>
      <c r="O102" s="793">
        <f>'SAME R Results'!L112</f>
        <v>1.23</v>
      </c>
      <c r="P102" s="784">
        <f>'SAME R Results'!M112</f>
        <v>60</v>
      </c>
      <c r="Q102" s="784">
        <f>'SAME R Results'!N112</f>
        <v>11</v>
      </c>
      <c r="R102" s="784">
        <f>'SAME R Results'!O112</f>
        <v>8</v>
      </c>
      <c r="S102" s="784" t="str">
        <f>'SAME R Results'!P112</f>
        <v>n</v>
      </c>
      <c r="T102" s="784" t="str">
        <f>'SAME R Results'!Q112</f>
        <v>N</v>
      </c>
      <c r="U102" s="784">
        <f>'SAME R Results'!R112</f>
        <v>32</v>
      </c>
      <c r="V102" s="784" t="str">
        <f>'SAME R Results'!S112</f>
        <v>Y</v>
      </c>
      <c r="W102" s="784">
        <f>'SAME R Results'!T112</f>
        <v>60</v>
      </c>
      <c r="X102" s="784" t="str">
        <f>'SAME R Results'!U112</f>
        <v>n</v>
      </c>
      <c r="Y102" s="784" t="str">
        <f>'SAME R Results'!V112</f>
        <v>y</v>
      </c>
      <c r="Z102" s="784" t="str">
        <f>'SAME R Results'!W112</f>
        <v>y</v>
      </c>
      <c r="AA102" s="784" t="str">
        <f>'SAME R Results'!X112</f>
        <v>y</v>
      </c>
      <c r="AB102" s="784" t="str">
        <f>'SAME R Results'!Y112</f>
        <v>y</v>
      </c>
      <c r="AC102" s="789"/>
      <c r="AD102" s="784" t="str">
        <f>'SAME R Results'!Z112</f>
        <v>y</v>
      </c>
      <c r="AE102" s="784">
        <f>'SAME R Results'!AA112</f>
        <v>10</v>
      </c>
      <c r="AF102" s="784" t="str">
        <f>'SAME R Results'!AB112</f>
        <v>y</v>
      </c>
      <c r="AG102" s="817">
        <f>'SAME R Results'!AC112</f>
        <v>3.852706928546E-2</v>
      </c>
      <c r="AH102" s="819">
        <f>'SAME R Results'!AD112</f>
        <v>0</v>
      </c>
      <c r="AI102" s="784">
        <f>'SAME R Results'!AE112</f>
        <v>58</v>
      </c>
      <c r="AJ102" s="784">
        <f>'SAME R Results'!AF112</f>
        <v>480</v>
      </c>
      <c r="AK102" s="784">
        <f>'SAME R Results'!AG112</f>
        <v>0</v>
      </c>
      <c r="AL102" s="784" t="str">
        <f>'SAME R Results'!AH112</f>
        <v>n</v>
      </c>
      <c r="AM102" s="784" t="str">
        <f>'SAME R Results'!AI112</f>
        <v>y</v>
      </c>
      <c r="AN102" s="784" t="str">
        <f>'SAME R Results'!AJ112</f>
        <v>y</v>
      </c>
      <c r="AO102" s="784" t="str">
        <f>'SAME R Results'!AK112</f>
        <v>y</v>
      </c>
      <c r="AP102" s="784" t="str">
        <f>'SAME R Results'!AL112</f>
        <v>y</v>
      </c>
      <c r="AQ102" s="784" t="str">
        <f>'SAME R Results'!AM112</f>
        <v>y</v>
      </c>
      <c r="AR102" s="817">
        <f>'SAME R Results'!AN112</f>
        <v>3.852706928546E-2</v>
      </c>
      <c r="AS102" s="819">
        <f>'SAME R Results'!AO112</f>
        <v>0</v>
      </c>
      <c r="AT102" s="784">
        <f>'SAME R Results'!AP112</f>
        <v>0</v>
      </c>
      <c r="AU102" s="789"/>
      <c r="AV102" s="821">
        <f>'SAME R Results'!AQ112</f>
        <v>0</v>
      </c>
      <c r="AW102" s="821">
        <f>'SAME R Results'!AR112</f>
        <v>6.2564994999999985</v>
      </c>
      <c r="AX102" s="821">
        <f>'SAME R Results'!AS112</f>
        <v>0</v>
      </c>
      <c r="AY102" s="821">
        <f>'SAME R Results'!AT112</f>
        <v>0</v>
      </c>
      <c r="AZ102" s="824"/>
      <c r="BA102" s="824"/>
      <c r="BB102" s="821">
        <f>'SAME R Results'!AU112</f>
        <v>1.03875685</v>
      </c>
      <c r="BC102" s="821">
        <f>'SAME R Results'!AV112</f>
        <v>4.8187250000000001E-2</v>
      </c>
      <c r="BD102" s="821">
        <f>'SAME R Results'!AW112</f>
        <v>4.9907990000000009</v>
      </c>
      <c r="BE102" s="821">
        <f>'SAME R Results'!AX112</f>
        <v>4.6742700000000008</v>
      </c>
      <c r="BF102" s="827">
        <f>'SAME R Results'!AY112</f>
        <v>5698</v>
      </c>
      <c r="BG102" s="784">
        <f>'SAME R Results'!AZ112</f>
        <v>1.2753899999999998</v>
      </c>
      <c r="BH102" s="784">
        <f>'SAME R Results'!BA112</f>
        <v>9.5474234999999991E-2</v>
      </c>
      <c r="BI102" s="789"/>
      <c r="BJ102" s="784">
        <f>'SAME R Results'!BB112</f>
        <v>68.191050000000004</v>
      </c>
      <c r="BK102" s="784">
        <f>'SAME R Results'!BC112</f>
        <v>0.31652900000000006</v>
      </c>
      <c r="BL102" s="784">
        <f>'SAME R Results'!BD112</f>
        <v>206018.55669814753</v>
      </c>
      <c r="BM102" s="784">
        <f>'SAME R Results'!BE112</f>
        <v>53.439569317905381</v>
      </c>
      <c r="BN102" s="784">
        <f>'SAME R Results'!BF112</f>
        <v>2.5745938350210387</v>
      </c>
      <c r="BO102" s="784">
        <f>'SAME R Results'!BG112</f>
        <v>0.76668107279214215</v>
      </c>
      <c r="BP102" s="789"/>
      <c r="BQ102" s="784">
        <f>'SAME R Results'!BH112</f>
        <v>84.672703734474837</v>
      </c>
      <c r="BR102" s="817">
        <f>'SAME R Results'!BI112</f>
        <v>0.25939201873064038</v>
      </c>
      <c r="BS102" s="817">
        <f>'SAME R Results'!BJ112</f>
        <v>0.92245705141344825</v>
      </c>
      <c r="BT102" s="817">
        <f>'SAME R Results'!BL112</f>
        <v>3.3581027710058611</v>
      </c>
      <c r="BU102" s="817">
        <f>'SAME R Results'!BM112</f>
        <v>3.0844272302867841</v>
      </c>
      <c r="BV102" s="817">
        <f>'SAME R Results'!BN112</f>
        <v>0.13755039317404683</v>
      </c>
      <c r="BW102" s="784">
        <f>'SAME R Results'!BO112</f>
        <v>206018.55669814753</v>
      </c>
      <c r="BX102" s="784">
        <f>'SAME R Results'!BP112</f>
        <v>202616.94836326546</v>
      </c>
      <c r="BY102" s="784">
        <f>'SAME R Results'!BQ112</f>
        <v>192944.84480306468</v>
      </c>
      <c r="BZ102" s="784">
        <f>'SAME R Results'!BR112</f>
        <v>53.439569317905381</v>
      </c>
      <c r="CA102" s="784">
        <f>'SAME R Results'!BS112</f>
        <v>7.0258590073692631E-2</v>
      </c>
      <c r="CB102" s="784">
        <f>'SAME R Results'!BT112</f>
        <v>0.48</v>
      </c>
      <c r="CC102" s="784">
        <f>'SAME R Results'!BV112</f>
        <v>2.5868712406318606</v>
      </c>
      <c r="CD102" s="880">
        <f>'SAME R Results'!BW112</f>
        <v>1</v>
      </c>
      <c r="CE102" s="1086">
        <f>'SAME R Results'!BZ112</f>
        <v>245.41410083875152</v>
      </c>
      <c r="CF102" s="1777">
        <f>'SAME R Results'!CA112</f>
        <v>0.52000000000002045</v>
      </c>
      <c r="CG102" s="1777" t="str">
        <f>'SAME R Results'!CB112</f>
        <v xml:space="preserve"> 60P</v>
      </c>
      <c r="CH102" s="1777">
        <f>'SAME R Results'!CC112</f>
        <v>252</v>
      </c>
      <c r="CI102" s="1777">
        <f>'SAME R Results'!CD112</f>
        <v>0.97699273539774811</v>
      </c>
      <c r="CJ102" s="1777"/>
      <c r="CK102" s="1777"/>
      <c r="CL102" s="2015">
        <f>'SAME R Results'!CI112</f>
        <v>112</v>
      </c>
      <c r="CM102" s="2015" t="str">
        <f>'SAME R Results'!CJ112</f>
        <v>Pyrell</v>
      </c>
      <c r="CN102" s="2016">
        <f>'SAME R Results'!CK112</f>
        <v>0.25939201873064038</v>
      </c>
      <c r="CO102" s="2016">
        <f>'SAME R Results'!CL112</f>
        <v>3.0406420504708442E-2</v>
      </c>
      <c r="CP102" s="2016">
        <f>'SAME R Results'!CM112</f>
        <v>3.6074243800038569E-2</v>
      </c>
    </row>
    <row r="103" spans="1:185" ht="16.5" hidden="1" customHeight="1" x14ac:dyDescent="0.2">
      <c r="A103" s="780">
        <v>2</v>
      </c>
      <c r="B103" s="784" t="str">
        <f>'SAME R Results'!A113</f>
        <v>10 (4)</v>
      </c>
      <c r="C103" s="839" t="str">
        <f>'SAME R Results'!B113</f>
        <v>Pyrell</v>
      </c>
      <c r="D103" s="784" t="str">
        <f>'SAME R Results'!C113</f>
        <v>P12</v>
      </c>
      <c r="E103" s="784" t="str">
        <f>'SAME R Results'!D113</f>
        <v>60PA</v>
      </c>
      <c r="F103" s="784">
        <f>'SAME R Results'!E113</f>
        <v>0</v>
      </c>
      <c r="G103" s="784" t="str">
        <f>'SAME R Results'!F113</f>
        <v>107a</v>
      </c>
      <c r="H103" s="785" t="str">
        <f>'SAME R Results'!G113</f>
        <v>aged</v>
      </c>
      <c r="I103" s="784">
        <f>'SAME R Results'!H113</f>
        <v>252</v>
      </c>
      <c r="J103" s="786">
        <f>'SAME R Results'!I113</f>
        <v>40430.305555555555</v>
      </c>
      <c r="K103" s="784">
        <f>'SAME R Results'!J113</f>
        <v>0</v>
      </c>
      <c r="L103" s="788"/>
      <c r="M103" s="788"/>
      <c r="N103" s="784">
        <f>'SAME R Results'!K113</f>
        <v>1</v>
      </c>
      <c r="O103" s="793">
        <f>'SAME R Results'!L113</f>
        <v>1.23</v>
      </c>
      <c r="P103" s="784">
        <f>'SAME R Results'!M113</f>
        <v>0</v>
      </c>
      <c r="Q103" s="784">
        <f>'SAME R Results'!N113</f>
        <v>0</v>
      </c>
      <c r="R103" s="784">
        <f>'SAME R Results'!O113</f>
        <v>0</v>
      </c>
      <c r="S103" s="784">
        <f>'SAME R Results'!P113</f>
        <v>0</v>
      </c>
      <c r="T103" s="784">
        <f>'SAME R Results'!Q113</f>
        <v>0</v>
      </c>
      <c r="U103" s="784">
        <f>'SAME R Results'!R113</f>
        <v>558.71428571428567</v>
      </c>
      <c r="V103" s="784">
        <f>'SAME R Results'!S113</f>
        <v>0</v>
      </c>
      <c r="W103" s="784">
        <f>'SAME R Results'!T113</f>
        <v>0</v>
      </c>
      <c r="X103" s="784" t="str">
        <f>'SAME R Results'!U113</f>
        <v>n</v>
      </c>
      <c r="Y103" s="784" t="str">
        <f>'SAME R Results'!V113</f>
        <v>y</v>
      </c>
      <c r="Z103" s="784" t="str">
        <f>'SAME R Results'!W113</f>
        <v>y</v>
      </c>
      <c r="AA103" s="784" t="str">
        <f>'SAME R Results'!X113</f>
        <v>y</v>
      </c>
      <c r="AB103" s="784" t="str">
        <f>'SAME R Results'!Y113</f>
        <v>y</v>
      </c>
      <c r="AC103" s="789"/>
      <c r="AD103" s="784" t="str">
        <f>'SAME R Results'!Z113</f>
        <v>y</v>
      </c>
      <c r="AE103" s="784">
        <f>'SAME R Results'!AA113</f>
        <v>10</v>
      </c>
      <c r="AF103" s="784" t="str">
        <f>'SAME R Results'!AB113</f>
        <v>y</v>
      </c>
      <c r="AG103" s="817">
        <f>'SAME R Results'!AC113</f>
        <v>3.852706928546E-2</v>
      </c>
      <c r="AH103" s="819">
        <f>'SAME R Results'!AD113</f>
        <v>0</v>
      </c>
      <c r="AI103" s="784">
        <f>'SAME R Results'!AE113</f>
        <v>0</v>
      </c>
      <c r="AJ103" s="784">
        <f>'SAME R Results'!AF113</f>
        <v>0</v>
      </c>
      <c r="AK103" s="784">
        <f>'SAME R Results'!AG113</f>
        <v>0</v>
      </c>
      <c r="AL103" s="784">
        <f>'SAME R Results'!AH113</f>
        <v>0</v>
      </c>
      <c r="AM103" s="784">
        <f>'SAME R Results'!AI113</f>
        <v>0</v>
      </c>
      <c r="AN103" s="784">
        <f>'SAME R Results'!AJ113</f>
        <v>0</v>
      </c>
      <c r="AO103" s="784">
        <f>'SAME R Results'!AK113</f>
        <v>0</v>
      </c>
      <c r="AP103" s="784">
        <f>'SAME R Results'!AL113</f>
        <v>0</v>
      </c>
      <c r="AQ103" s="784">
        <f>'SAME R Results'!AM113</f>
        <v>0</v>
      </c>
      <c r="AR103" s="817">
        <f>'SAME R Results'!AN113</f>
        <v>0</v>
      </c>
      <c r="AS103" s="819">
        <f>'SAME R Results'!AO113</f>
        <v>0</v>
      </c>
      <c r="AT103" s="784">
        <f>'SAME R Results'!AP113</f>
        <v>60</v>
      </c>
      <c r="AU103" s="789"/>
      <c r="AV103" s="821">
        <f>'SAME R Results'!AQ113</f>
        <v>0</v>
      </c>
      <c r="AW103" s="821">
        <f>'SAME R Results'!AR113</f>
        <v>6.2575835</v>
      </c>
      <c r="AX103" s="821">
        <f>'SAME R Results'!AS113</f>
        <v>0</v>
      </c>
      <c r="AY103" s="821">
        <f>'SAME R Results'!AT113</f>
        <v>0</v>
      </c>
      <c r="AZ103" s="824"/>
      <c r="BA103" s="824"/>
      <c r="BB103" s="821">
        <f>'SAME R Results'!AU113</f>
        <v>1.0220040000000001</v>
      </c>
      <c r="BC103" s="821">
        <f>'SAME R Results'!AV113</f>
        <v>3.4500119999999995E-2</v>
      </c>
      <c r="BD103" s="821">
        <f>'SAME R Results'!AW113</f>
        <v>4.9970245000000002</v>
      </c>
      <c r="BE103" s="821">
        <f>'SAME R Results'!AX113</f>
        <v>4.6750179999999997</v>
      </c>
      <c r="BF103" s="827">
        <f>'SAME R Results'!AY113</f>
        <v>5337</v>
      </c>
      <c r="BG103" s="784">
        <f>'SAME R Results'!AZ113</f>
        <v>1.282119</v>
      </c>
      <c r="BH103" s="784">
        <f>'SAME R Results'!BA113</f>
        <v>8.6364745000000007E-2</v>
      </c>
      <c r="BI103" s="789"/>
      <c r="BJ103" s="784">
        <f>'SAME R Results'!BB113</f>
        <v>67.131200000000007</v>
      </c>
      <c r="BK103" s="784">
        <f>'SAME R Results'!BC113</f>
        <v>0.32200650000000053</v>
      </c>
      <c r="BL103" s="784">
        <f>'SAME R Results'!BD113</f>
        <v>192866.11921982534</v>
      </c>
      <c r="BM103" s="784">
        <f>'SAME R Results'!BE113</f>
        <v>54.401223630766857</v>
      </c>
      <c r="BN103" s="784">
        <f>'SAME R Results'!BF113</f>
        <v>2.5255440396033637</v>
      </c>
      <c r="BO103" s="784">
        <f>'SAME R Results'!BG113</f>
        <v>0.76453624454255564</v>
      </c>
      <c r="BP103" s="789"/>
      <c r="BQ103" s="784">
        <f>'SAME R Results'!BH113</f>
        <v>82.032518989165652</v>
      </c>
      <c r="BR103" s="817">
        <f>'SAME R Results'!BI113</f>
        <v>0.28206729025724481</v>
      </c>
      <c r="BS103" s="817">
        <f>'SAME R Results'!BJ113</f>
        <v>0.9330619825160229</v>
      </c>
      <c r="BT103" s="817">
        <f>'SAME R Results'!BL113</f>
        <v>3.3033673127092498</v>
      </c>
      <c r="BU103" s="817">
        <f>'SAME R Results'!BM113</f>
        <v>2.9854989123443998</v>
      </c>
      <c r="BV103" s="817">
        <f>'SAME R Results'!BN113</f>
        <v>0.15508644552312029</v>
      </c>
      <c r="BW103" s="784">
        <f>'SAME R Results'!BO113</f>
        <v>192866.11921982534</v>
      </c>
      <c r="BX103" s="784">
        <f>'SAME R Results'!BP113</f>
        <v>189680.02169731472</v>
      </c>
      <c r="BY103" s="784">
        <f>'SAME R Results'!BQ113</f>
        <v>180670.70758550926</v>
      </c>
      <c r="BZ103" s="784">
        <f>'SAME R Results'!BR113</f>
        <v>54.401223630766857</v>
      </c>
      <c r="CA103" s="784">
        <f>'SAME R Results'!BS113</f>
        <v>7.1474407351505037E-2</v>
      </c>
      <c r="CB103" s="784">
        <f>'SAME R Results'!BT113</f>
        <v>0.48</v>
      </c>
      <c r="CC103" s="784">
        <f>'SAME R Results'!BV113</f>
        <v>2.5457772425850935</v>
      </c>
      <c r="CD103" s="880">
        <f>'SAME R Results'!BW113</f>
        <v>1</v>
      </c>
      <c r="CE103" s="1086">
        <f>'SAME R Results'!BZ113</f>
        <v>245.41410083875152</v>
      </c>
      <c r="CF103" s="1777">
        <f>'SAME R Results'!CA113</f>
        <v>0.52000000000002045</v>
      </c>
      <c r="CG103" s="1777">
        <f>'SAME R Results'!CB113</f>
        <v>0</v>
      </c>
      <c r="CH103" s="1777">
        <f>'SAME R Results'!CC113</f>
        <v>0</v>
      </c>
      <c r="CI103" s="1777">
        <f>'SAME R Results'!CD113</f>
        <v>0.94652906525956648</v>
      </c>
      <c r="CJ103" s="1777"/>
      <c r="CK103" s="1777"/>
      <c r="CL103" s="2015">
        <f>'SAME R Results'!CI113</f>
        <v>113</v>
      </c>
      <c r="CM103" s="2015" t="str">
        <f>'SAME R Results'!CJ113</f>
        <v>Pyrell</v>
      </c>
      <c r="CN103" s="2016">
        <f>'SAME R Results'!CK113</f>
        <v>0.28206729025724481</v>
      </c>
      <c r="CO103" s="2016">
        <f>'SAME R Results'!CL113</f>
        <v>3.0787108219082263E-2</v>
      </c>
      <c r="CP103" s="2016">
        <f>'SAME R Results'!CM113</f>
        <v>3.5084392047817249E-2</v>
      </c>
    </row>
    <row r="104" spans="1:185" ht="16.5" customHeight="1" x14ac:dyDescent="0.2">
      <c r="A104" s="780">
        <v>2</v>
      </c>
      <c r="B104" s="784" t="str">
        <f>'SAME R Results'!A121</f>
        <v>11(4)</v>
      </c>
      <c r="C104" s="839" t="str">
        <f>'SAME R Results'!B121</f>
        <v>Pyrell</v>
      </c>
      <c r="D104" s="784" t="str">
        <f>'SAME R Results'!C121</f>
        <v>P13</v>
      </c>
      <c r="E104" s="784" t="str">
        <f>'SAME R Results'!D121</f>
        <v>66 P</v>
      </c>
      <c r="F104" s="784">
        <f>'SAME R Results'!E121</f>
        <v>0</v>
      </c>
      <c r="G104" s="784">
        <f>'SAME R Results'!F121</f>
        <v>113</v>
      </c>
      <c r="H104" s="785" t="str">
        <f>'SAME R Results'!G121</f>
        <v>low flow run w STS</v>
      </c>
      <c r="I104" s="784">
        <f>'SAME R Results'!H121</f>
        <v>253</v>
      </c>
      <c r="J104" s="786">
        <f>'SAME R Results'!I121</f>
        <v>40430.305555555555</v>
      </c>
      <c r="K104" s="784">
        <f>'SAME R Results'!J121</f>
        <v>0</v>
      </c>
      <c r="L104" s="788"/>
      <c r="M104" s="788"/>
      <c r="N104" s="784">
        <f>'SAME R Results'!K121</f>
        <v>2</v>
      </c>
      <c r="O104" s="793">
        <f>'SAME R Results'!L121</f>
        <v>1.23</v>
      </c>
      <c r="P104" s="784">
        <f>'SAME R Results'!M121</f>
        <v>60</v>
      </c>
      <c r="Q104" s="784">
        <f>'SAME R Results'!N121</f>
        <v>11</v>
      </c>
      <c r="R104" s="784">
        <f>'SAME R Results'!O121</f>
        <v>8</v>
      </c>
      <c r="S104" s="784" t="str">
        <f>'SAME R Results'!P121</f>
        <v>n</v>
      </c>
      <c r="T104" s="784" t="str">
        <f>'SAME R Results'!Q121</f>
        <v>n</v>
      </c>
      <c r="U104" s="784">
        <f>'SAME R Results'!R121</f>
        <v>31</v>
      </c>
      <c r="V104" s="784" t="str">
        <f>'SAME R Results'!S121</f>
        <v>n</v>
      </c>
      <c r="W104" s="784">
        <f>'SAME R Results'!T121</f>
        <v>0</v>
      </c>
      <c r="X104" s="784" t="str">
        <f>'SAME R Results'!U121</f>
        <v>y</v>
      </c>
      <c r="Y104" s="784" t="str">
        <f>'SAME R Results'!V121</f>
        <v>n</v>
      </c>
      <c r="Z104" s="784" t="str">
        <f>'SAME R Results'!W121</f>
        <v>y</v>
      </c>
      <c r="AA104" s="784" t="str">
        <f>'SAME R Results'!X121</f>
        <v>n</v>
      </c>
      <c r="AB104" s="784" t="str">
        <f>'SAME R Results'!Y121</f>
        <v>y</v>
      </c>
      <c r="AC104" s="789"/>
      <c r="AD104" s="784" t="str">
        <f>'SAME R Results'!Z121</f>
        <v>y</v>
      </c>
      <c r="AE104" s="784">
        <f>'SAME R Results'!AA121</f>
        <v>10</v>
      </c>
      <c r="AF104" s="784" t="str">
        <f>'SAME R Results'!AB121</f>
        <v>y</v>
      </c>
      <c r="AG104" s="817">
        <f>'SAME R Results'!AC121</f>
        <v>3.852706928546E-2</v>
      </c>
      <c r="AH104" s="819">
        <f>'SAME R Results'!AD121</f>
        <v>0</v>
      </c>
      <c r="AI104" s="784">
        <f>'SAME R Results'!AE121</f>
        <v>0</v>
      </c>
      <c r="AJ104" s="784">
        <f>'SAME R Results'!AF121</f>
        <v>0</v>
      </c>
      <c r="AK104" s="784">
        <f>'SAME R Results'!AG121</f>
        <v>0</v>
      </c>
      <c r="AL104" s="784">
        <f>'SAME R Results'!AH121</f>
        <v>0</v>
      </c>
      <c r="AM104" s="784">
        <f>'SAME R Results'!AI121</f>
        <v>0</v>
      </c>
      <c r="AN104" s="784">
        <f>'SAME R Results'!AJ121</f>
        <v>0</v>
      </c>
      <c r="AO104" s="784">
        <f>'SAME R Results'!AK121</f>
        <v>0</v>
      </c>
      <c r="AP104" s="784">
        <f>'SAME R Results'!AL121</f>
        <v>0</v>
      </c>
      <c r="AQ104" s="784">
        <f>'SAME R Results'!AM121</f>
        <v>0</v>
      </c>
      <c r="AR104" s="817">
        <f>'SAME R Results'!AN121</f>
        <v>0</v>
      </c>
      <c r="AS104" s="819">
        <f>'SAME R Results'!AO121</f>
        <v>0</v>
      </c>
      <c r="AT104" s="784">
        <f>'SAME R Results'!AP121</f>
        <v>0</v>
      </c>
      <c r="AU104" s="789"/>
      <c r="AV104" s="821">
        <f>'SAME R Results'!AQ121</f>
        <v>0</v>
      </c>
      <c r="AW104" s="821">
        <f>'SAME R Results'!AR121</f>
        <v>6.2836770000000017</v>
      </c>
      <c r="AX104" s="821">
        <f>'SAME R Results'!AS121</f>
        <v>4.6147464999999999</v>
      </c>
      <c r="AY104" s="821">
        <f>'SAME R Results'!AT121</f>
        <v>5.155837</v>
      </c>
      <c r="AZ104" s="824"/>
      <c r="BA104" s="824"/>
      <c r="BB104" s="821">
        <f>'SAME R Results'!AU121</f>
        <v>0</v>
      </c>
      <c r="BC104" s="821">
        <f>'SAME R Results'!AV121</f>
        <v>0</v>
      </c>
      <c r="BD104" s="821">
        <f>'SAME R Results'!AW121</f>
        <v>6.7188720000000002</v>
      </c>
      <c r="BE104" s="821">
        <f>'SAME R Results'!AX121</f>
        <v>4.7057790000000006</v>
      </c>
      <c r="BF104" s="827">
        <f>'SAME R Results'!AY121</f>
        <v>31375</v>
      </c>
      <c r="BG104" s="784">
        <f>'SAME R Results'!AZ121</f>
        <v>0</v>
      </c>
      <c r="BH104" s="784">
        <f>'SAME R Results'!BA121</f>
        <v>0</v>
      </c>
      <c r="BI104" s="789"/>
      <c r="BJ104" s="784">
        <f>'SAME R Results'!BB121</f>
        <v>154.35554999999997</v>
      </c>
      <c r="BK104" s="784">
        <f>'SAME R Results'!BC121</f>
        <v>2.0130929999999996</v>
      </c>
      <c r="BL104" s="784">
        <f>'SAME R Results'!BD121</f>
        <v>1176224.4595932008</v>
      </c>
      <c r="BM104" s="784">
        <f>'SAME R Results'!BE121</f>
        <v>459.76995119843087</v>
      </c>
      <c r="BN104" s="784">
        <f>'SAME R Results'!BF121</f>
        <v>0</v>
      </c>
      <c r="BO104" s="784">
        <f>'SAME R Results'!BG121</f>
        <v>0</v>
      </c>
      <c r="BP104" s="789"/>
      <c r="BQ104" s="784">
        <f>'SAME R Results'!BH121</f>
        <v>169.19487997801508</v>
      </c>
      <c r="BR104" s="817">
        <f>'SAME R Results'!BI121</f>
        <v>0.39088623557228447</v>
      </c>
      <c r="BS104" s="817">
        <f>'SAME R Results'!BJ121</f>
        <v>0.6500789886706958</v>
      </c>
      <c r="BT104" s="817">
        <f>'SAME R Results'!BL121</f>
        <v>0</v>
      </c>
      <c r="BU104" s="817">
        <f>'SAME R Results'!BM121</f>
        <v>2.0405434673921752</v>
      </c>
      <c r="BV104" s="817">
        <f>'SAME R Results'!BN121</f>
        <v>0.30310458221467135</v>
      </c>
      <c r="BW104" s="784">
        <f>'SAME R Results'!BO121</f>
        <v>1176224.4595932008</v>
      </c>
      <c r="BX104" s="784">
        <f>'SAME R Results'!BP121</f>
        <v>1157494.1223683986</v>
      </c>
      <c r="BY104" s="784">
        <f>'SAME R Results'!BQ121</f>
        <v>1083326.0587706203</v>
      </c>
      <c r="BZ104" s="784">
        <f>'SAME R Results'!BR121</f>
        <v>459.76995119843087</v>
      </c>
      <c r="CA104" s="784">
        <f>'SAME R Results'!BS121</f>
        <v>0.44683765426618116</v>
      </c>
      <c r="CB104" s="784">
        <f>'SAME R Results'!BT121</f>
        <v>0.48</v>
      </c>
      <c r="CC104" s="784">
        <f>'SAME R Results'!BV121</f>
        <v>2.2836194311609237</v>
      </c>
      <c r="CD104" s="880">
        <f>'SAME R Results'!BW121</f>
        <v>1</v>
      </c>
      <c r="CE104" s="1086">
        <f>'SAME R Results'!BZ121</f>
        <v>245.37087876588521</v>
      </c>
      <c r="CF104" s="1777">
        <f>'SAME R Results'!CA121</f>
        <v>0.87333333333328156</v>
      </c>
      <c r="CG104" s="1777" t="str">
        <f>'SAME R Results'!CB121</f>
        <v xml:space="preserve"> 66P</v>
      </c>
      <c r="CH104" s="1777">
        <f>'SAME R Results'!CC121</f>
        <v>253</v>
      </c>
      <c r="CI104" s="1777">
        <f>'SAME R Results'!CD121</f>
        <v>1.1624075723681115</v>
      </c>
      <c r="CJ104" s="1777"/>
      <c r="CK104" s="1777"/>
      <c r="CL104" s="2015"/>
      <c r="CM104" s="2015"/>
      <c r="CN104" s="2015"/>
      <c r="CO104" s="2015"/>
      <c r="CP104" s="2015"/>
    </row>
    <row r="105" spans="1:185" ht="16.5" hidden="1" customHeight="1" x14ac:dyDescent="0.25">
      <c r="A105" s="778">
        <v>1</v>
      </c>
      <c r="B105" s="779">
        <f>'SAME1 Flight Tests 8-27-09'!A7</f>
        <v>1</v>
      </c>
      <c r="C105" s="835" t="str">
        <f>'SAME1 Flight Tests 8-27-09'!B7</f>
        <v>Silicone</v>
      </c>
      <c r="D105" s="782"/>
      <c r="E105" s="779" t="str">
        <f>'SAME1 Flight Tests 8-27-09'!C7</f>
        <v>5S</v>
      </c>
      <c r="F105" s="779">
        <f>'SAME1 Flight Tests 8-27-09'!D7</f>
        <v>6</v>
      </c>
      <c r="G105" s="779">
        <f>'SAME1 Flight Tests 8-27-09'!E7</f>
        <v>5</v>
      </c>
      <c r="H105" s="779" t="str">
        <f>'SAME1 Flight Tests 8-27-09'!F7</f>
        <v>Aging up</v>
      </c>
      <c r="I105" s="779" t="str">
        <f>'SAME1 Flight Tests 8-27-09'!G7</f>
        <v>255 13:30</v>
      </c>
      <c r="J105" s="791">
        <f>'SAME1 Flight Tests 8-27-09'!H7</f>
        <v>39337.395833333336</v>
      </c>
      <c r="K105" s="779">
        <f>'SAME1 Flight Tests 8-27-09'!I7</f>
        <v>3</v>
      </c>
      <c r="L105" s="779" t="str">
        <f>'SAME1 Flight Tests 8-27-09'!J7</f>
        <v>n</v>
      </c>
      <c r="M105" s="779" t="str">
        <f>'SAME1 Flight Tests 8-27-09'!K7</f>
        <v>n</v>
      </c>
      <c r="N105" s="779">
        <f>'SAME1 Flight Tests 8-27-09'!L7</f>
        <v>8</v>
      </c>
      <c r="O105" s="804">
        <f>'SAME1 Flight Tests 8-27-09'!M7</f>
        <v>1.327</v>
      </c>
      <c r="P105" s="805">
        <f>'SAME1 Flight Tests 8-27-09'!N7</f>
        <v>45</v>
      </c>
      <c r="Q105" s="805">
        <f>'SAME1 Flight Tests 8-27-09'!O7</f>
        <v>720</v>
      </c>
      <c r="R105" s="805">
        <f>'SAME1 Flight Tests 8-27-09'!P7</f>
        <v>0</v>
      </c>
      <c r="S105" s="806"/>
      <c r="T105" s="806"/>
      <c r="U105" s="805">
        <f>'SAME1 Flight Tests 8-27-09'!Q7</f>
        <v>755</v>
      </c>
      <c r="V105" s="806"/>
      <c r="W105" s="806"/>
      <c r="X105" s="806"/>
      <c r="Y105" s="806"/>
      <c r="Z105" s="806"/>
      <c r="AA105" s="805" t="str">
        <f>'SAME1 Flight Tests 8-27-09'!R7</f>
        <v>y</v>
      </c>
      <c r="AB105" s="805" t="str">
        <f>'SAME1 Flight Tests 8-27-09'!S7</f>
        <v>y</v>
      </c>
      <c r="AC105" s="805">
        <f>'SAME1 Flight Tests 8-27-09'!T7</f>
        <v>1</v>
      </c>
      <c r="AD105" s="806"/>
      <c r="AE105" s="805">
        <f>'SAME1 Flight Tests 8-27-09'!U7</f>
        <v>10</v>
      </c>
      <c r="AF105" s="806"/>
      <c r="AG105" s="816">
        <f>'SAME1 Flight Tests 8-27-09'!V7</f>
        <v>3.1812241356819398E-2</v>
      </c>
      <c r="AH105" s="818">
        <f>'SAME1 Flight Tests 8-27-09'!W7</f>
        <v>0.45912275840214306</v>
      </c>
      <c r="AI105" s="806"/>
      <c r="AJ105" s="806"/>
      <c r="AK105" s="806"/>
      <c r="AL105" s="806"/>
      <c r="AM105" s="806"/>
      <c r="AN105" s="806"/>
      <c r="AO105" s="806"/>
      <c r="AP105" s="806"/>
      <c r="AQ105" s="806"/>
      <c r="AR105" s="806"/>
      <c r="AS105" s="806"/>
      <c r="AT105" s="806"/>
      <c r="AU105" s="805">
        <f>'SAME1 Flight Tests 8-27-09'!X7</f>
        <v>1.21</v>
      </c>
      <c r="AV105" s="820">
        <f>'SAME1 Flight Tests 8-27-09'!Y7</f>
        <v>2.8774000000000002</v>
      </c>
      <c r="AW105" s="820">
        <f>'SAME1 Flight Tests 8-27-09'!Z7</f>
        <v>6.2938999999999998</v>
      </c>
      <c r="AX105" s="820">
        <f>'SAME1 Flight Tests 8-27-09'!AA7</f>
        <v>4.3936000000000002</v>
      </c>
      <c r="AY105" s="822"/>
      <c r="AZ105" s="822"/>
      <c r="BA105" s="820">
        <f>'SAME1 Flight Tests 8-27-09'!AC7</f>
        <v>4.9352</v>
      </c>
      <c r="BB105" s="822"/>
      <c r="BC105" s="822"/>
      <c r="BD105" s="820">
        <f>'SAME1 Flight Tests 8-27-09'!AB7</f>
        <v>6.4202000000000004</v>
      </c>
      <c r="BE105" s="820">
        <f>'SAME1 Flight Tests 8-27-09'!AD7</f>
        <v>4.6092000000000004</v>
      </c>
      <c r="BF105" s="826">
        <f>'SAME1 Flight Tests 8-27-09'!AE7</f>
        <v>26480</v>
      </c>
      <c r="BG105" s="806"/>
      <c r="BH105" s="806"/>
      <c r="BI105" s="805">
        <f>'SAME1 Flight Tests 8-27-09'!AF7</f>
        <v>48.5747</v>
      </c>
      <c r="BJ105" s="805">
        <f>'SAME1 Flight Tests 8-27-09'!AG7</f>
        <v>104.0436</v>
      </c>
      <c r="BK105" s="805">
        <f>'SAME1 Flight Tests 8-27-09'!AH7</f>
        <v>1.8109999999999999</v>
      </c>
      <c r="BL105" s="805">
        <f>'SAME1 Flight Tests 8-27-09'!AK7</f>
        <v>1194104.7590429184</v>
      </c>
      <c r="BM105" s="805">
        <f>'SAME1 Flight Tests 8-27-09'!AL7</f>
        <v>389.22953313940434</v>
      </c>
      <c r="BN105" s="806"/>
      <c r="BO105" s="805"/>
      <c r="BP105" s="806"/>
      <c r="BQ105" s="805">
        <f>'SAME1 Flight Tests 8-27-09'!AM7</f>
        <v>124.63764636532751</v>
      </c>
      <c r="BR105" s="816">
        <f>'SAME1 Flight Tests 8-27-09'!AP7</f>
        <v>0.32595928472085983</v>
      </c>
      <c r="BS105" s="816">
        <f>'SAME1 Flight Tests 8-27-09'!AQ7</f>
        <v>0.6067457889995036</v>
      </c>
      <c r="BT105" s="816"/>
      <c r="BU105" s="816">
        <f>'SAME1 Flight Tests 8-27-09'!AS7</f>
        <v>2.1995429640078377</v>
      </c>
      <c r="BV105" s="816">
        <f>'SAME1 Flight Tests 8-27-09'!AT7</f>
        <v>0.23891402709415155</v>
      </c>
      <c r="BW105" s="807">
        <f>'SAME1 Flight Tests 8-27-09'!BB7</f>
        <v>1194104.7590429184</v>
      </c>
      <c r="BX105" s="807">
        <f>'SAME1 Flight Tests 8-27-09'!BC7</f>
        <v>1174959.927555921</v>
      </c>
      <c r="BY105" s="807">
        <f>'SAME1 Flight Tests 8-27-09'!BD7</f>
        <v>1103225.0763581193</v>
      </c>
      <c r="BZ105" s="806"/>
      <c r="CA105" s="805">
        <f>'SAME1 Flight Tests 8-27-09'!BG7</f>
        <v>0.38862660944206007</v>
      </c>
      <c r="CB105" s="805">
        <f>'SAME1 Flight Tests 8-27-09'!BF7</f>
        <v>0.55000000000000004</v>
      </c>
      <c r="CC105" s="805">
        <f>'SAME1 Flight Tests 8-27-09'!CN7</f>
        <v>0</v>
      </c>
      <c r="CD105" s="805"/>
      <c r="CE105" s="805">
        <f>'SAME1 Flight Tests 8-27-09'!BH7</f>
        <v>356.59621492639405</v>
      </c>
      <c r="CF105" s="1804">
        <f>'SAME1 Flight Tests 8-27-09'!BI7</f>
        <v>1.2099999999999334</v>
      </c>
      <c r="CG105" s="1804">
        <f>'SAME1 Flight Tests 8-27-09'!BJ7</f>
        <v>5</v>
      </c>
      <c r="CH105" s="1804">
        <f>'SAME1 Flight Tests 8-27-09'!BK7</f>
        <v>0</v>
      </c>
      <c r="CI105" s="1804">
        <f>'SAME1 Flight Tests 8-27-09'!BL7</f>
        <v>0.61803791586116219</v>
      </c>
      <c r="CJ105" s="1804">
        <f>'SAME1 Flight Tests 8-27-09'!BM7</f>
        <v>0</v>
      </c>
      <c r="CK105" s="1804">
        <f>'SAME1 Flight Tests 8-27-09'!BN7</f>
        <v>0</v>
      </c>
      <c r="CL105" s="2014"/>
      <c r="CM105" s="2"/>
      <c r="CN105" s="2"/>
      <c r="CO105" s="2"/>
      <c r="CP105" s="2"/>
      <c r="CQ105" s="2018"/>
    </row>
    <row r="106" spans="1:185" ht="16.5" customHeight="1" x14ac:dyDescent="0.25">
      <c r="A106" s="778">
        <v>1</v>
      </c>
      <c r="B106" s="779">
        <f>'SAME1 Flight Tests 8-27-09'!A26</f>
        <v>3</v>
      </c>
      <c r="C106" s="835" t="str">
        <f>'SAME1 Flight Tests 8-27-09'!B26</f>
        <v>Silicone</v>
      </c>
      <c r="D106" s="782"/>
      <c r="E106" s="779" t="str">
        <f>'SAME1 Flight Tests 8-27-09'!C26</f>
        <v>23 S</v>
      </c>
      <c r="F106" s="779">
        <f>'SAME1 Flight Tests 8-27-09'!D26</f>
        <v>1</v>
      </c>
      <c r="G106" s="779">
        <f>'SAME1 Flight Tests 8-27-09'!E26</f>
        <v>23</v>
      </c>
      <c r="H106" s="779" t="str">
        <f>'SAME1 Flight Tests 8-27-09'!F26</f>
        <v>Baseline</v>
      </c>
      <c r="I106" s="779">
        <f>'SAME1 Flight Tests 8-27-09'!G26</f>
        <v>267</v>
      </c>
      <c r="J106" s="791">
        <f>'SAME1 Flight Tests 8-27-09'!H26</f>
        <v>39349</v>
      </c>
      <c r="K106" s="779">
        <f>'SAME1 Flight Tests 8-27-09'!I26</f>
        <v>0</v>
      </c>
      <c r="L106" s="779" t="str">
        <f>'SAME1 Flight Tests 8-27-09'!J26</f>
        <v>n</v>
      </c>
      <c r="M106" s="779" t="str">
        <f>'SAME1 Flight Tests 8-27-09'!K26</f>
        <v>n</v>
      </c>
      <c r="N106" s="779">
        <f>'SAME1 Flight Tests 8-27-09'!L26</f>
        <v>8</v>
      </c>
      <c r="O106" s="804">
        <f>'SAME1 Flight Tests 8-27-09'!M26</f>
        <v>1.327</v>
      </c>
      <c r="P106" s="805">
        <f>'SAME1 Flight Tests 8-27-09'!N26</f>
        <v>45</v>
      </c>
      <c r="Q106" s="805">
        <f>'SAME1 Flight Tests 8-27-09'!O26</f>
        <v>11</v>
      </c>
      <c r="R106" s="805">
        <f>'SAME1 Flight Tests 8-27-09'!P26</f>
        <v>8</v>
      </c>
      <c r="S106" s="806"/>
      <c r="T106" s="806"/>
      <c r="U106" s="805">
        <f>'SAME1 Flight Tests 8-27-09'!Q26</f>
        <v>57</v>
      </c>
      <c r="V106" s="806"/>
      <c r="W106" s="806"/>
      <c r="X106" s="806"/>
      <c r="Y106" s="806"/>
      <c r="Z106" s="806"/>
      <c r="AA106" s="805" t="str">
        <f>'SAME1 Flight Tests 8-27-09'!R26</f>
        <v>y</v>
      </c>
      <c r="AB106" s="805" t="str">
        <f>'SAME1 Flight Tests 8-27-09'!S26</f>
        <v>y</v>
      </c>
      <c r="AC106" s="805">
        <f>'SAME1 Flight Tests 8-27-09'!T26</f>
        <v>1</v>
      </c>
      <c r="AD106" s="806"/>
      <c r="AE106" s="805">
        <f>'SAME1 Flight Tests 8-27-09'!U26</f>
        <v>10</v>
      </c>
      <c r="AF106" s="806"/>
      <c r="AG106" s="816">
        <f>'SAME1 Flight Tests 8-27-09'!V26</f>
        <v>3.1812241356819398E-2</v>
      </c>
      <c r="AH106" s="818">
        <f>'SAME1 Flight Tests 8-27-09'!W26</f>
        <v>0.31345852096810495</v>
      </c>
      <c r="AI106" s="806"/>
      <c r="AJ106" s="806"/>
      <c r="AK106" s="806"/>
      <c r="AL106" s="806"/>
      <c r="AM106" s="806"/>
      <c r="AN106" s="806"/>
      <c r="AO106" s="806"/>
      <c r="AP106" s="806"/>
      <c r="AQ106" s="806"/>
      <c r="AR106" s="806"/>
      <c r="AS106" s="806"/>
      <c r="AT106" s="806"/>
      <c r="AU106" s="805">
        <f>'SAME1 Flight Tests 8-27-09'!X26</f>
        <v>0.93</v>
      </c>
      <c r="AV106" s="820">
        <f>'SAME1 Flight Tests 8-27-09'!Y26</f>
        <v>3.0313725000000002</v>
      </c>
      <c r="AW106" s="820">
        <f>'SAME1 Flight Tests 8-27-09'!Z26</f>
        <v>6.2417600000000011</v>
      </c>
      <c r="AX106" s="820">
        <f>'SAME1 Flight Tests 8-27-09'!AA26</f>
        <v>-7.6293889999999977E-4</v>
      </c>
      <c r="AY106" s="822"/>
      <c r="AZ106" s="822"/>
      <c r="BA106" s="820">
        <f>'SAME1 Flight Tests 8-27-09'!AC26</f>
        <v>4.9069969999999996</v>
      </c>
      <c r="BB106" s="822"/>
      <c r="BC106" s="822"/>
      <c r="BD106" s="820">
        <f>'SAME1 Flight Tests 8-27-09'!AB26</f>
        <v>7.2729334999999988</v>
      </c>
      <c r="BE106" s="820">
        <f>'SAME1 Flight Tests 8-27-09'!AD26</f>
        <v>4.6939860000000007</v>
      </c>
      <c r="BF106" s="826">
        <f>'SAME1 Flight Tests 8-27-09'!AE26</f>
        <v>63370</v>
      </c>
      <c r="BG106" s="806"/>
      <c r="BH106" s="806"/>
      <c r="BI106" s="805">
        <f>'SAME1 Flight Tests 8-27-09'!AF26</f>
        <v>57.540999999999983</v>
      </c>
      <c r="BJ106" s="805">
        <f>'SAME1 Flight Tests 8-27-09'!AG26</f>
        <v>110.132534660286</v>
      </c>
      <c r="BK106" s="805">
        <f>'SAME1 Flight Tests 8-27-09'!AH26</f>
        <v>2.5789474999999982</v>
      </c>
      <c r="BL106" s="805">
        <f>'SAME1 Flight Tests 8-27-09'!AK26</f>
        <v>3004614.0015063835</v>
      </c>
      <c r="BM106" s="805">
        <f>'SAME1 Flight Tests 8-27-09'!AL26</f>
        <v>681.21602229375139</v>
      </c>
      <c r="BN106" s="806"/>
      <c r="BO106" s="805"/>
      <c r="BP106" s="806"/>
      <c r="BQ106" s="805">
        <f>'SAME1 Flight Tests 8-27-09'!AM26</f>
        <v>193.24054064978097</v>
      </c>
      <c r="BR106" s="816">
        <f>'SAME1 Flight Tests 8-27-09'!AP26</f>
        <v>0.2267233068714381</v>
      </c>
      <c r="BS106" s="816">
        <f>'SAME1 Flight Tests 8-27-09'!AQ26</f>
        <v>0.51638995504203222</v>
      </c>
      <c r="BT106" s="816"/>
      <c r="BU106" s="816">
        <f>'SAME1 Flight Tests 8-27-09'!AS26</f>
        <v>2.4775400141285822</v>
      </c>
      <c r="BV106" s="816">
        <f>'SAME1 Flight Tests 8-27-09'!AT26</f>
        <v>0.15022954717667703</v>
      </c>
      <c r="BW106" s="807">
        <f>'SAME1 Flight Tests 8-27-09'!BB26</f>
        <v>3004614.0015063835</v>
      </c>
      <c r="BX106" s="807">
        <f>'SAME1 Flight Tests 8-27-09'!BC26</f>
        <v>2958797.9905044567</v>
      </c>
      <c r="BY106" s="807">
        <f>'SAME1 Flight Tests 8-27-09'!BD26</f>
        <v>2713642.4916345794</v>
      </c>
      <c r="BZ106" s="806"/>
      <c r="CA106" s="805">
        <f>'SAME1 Flight Tests 8-27-09'!BG26</f>
        <v>0.55342221030042882</v>
      </c>
      <c r="CB106" s="805">
        <f>'SAME1 Flight Tests 8-27-09'!BF26</f>
        <v>0.55000000000000004</v>
      </c>
      <c r="CC106" s="783"/>
      <c r="CD106" s="805"/>
      <c r="CE106" s="805">
        <f>'SAME1 Flight Tests 8-27-09'!BH26</f>
        <v>349.13822663445927</v>
      </c>
      <c r="CF106" s="1804">
        <f>'SAME1 Flight Tests 8-27-09'!BI26</f>
        <v>0.92999999999998639</v>
      </c>
      <c r="CG106" s="1804">
        <f>'SAME1 Flight Tests 8-27-09'!BJ26</f>
        <v>23</v>
      </c>
      <c r="CH106" s="1804">
        <f>'SAME1 Flight Tests 8-27-09'!BK26</f>
        <v>0</v>
      </c>
      <c r="CI106" s="1804">
        <f>'SAME1 Flight Tests 8-27-09'!BL26</f>
        <v>1.2467131654824761</v>
      </c>
      <c r="CJ106" s="1804">
        <f>'SAME1 Flight Tests 8-27-09'!BM26</f>
        <v>0.26354491361317378</v>
      </c>
      <c r="CK106" s="1804">
        <f>'SAME1 Flight Tests 8-27-09'!BN26</f>
        <v>0.9716413563188746</v>
      </c>
      <c r="CL106" s="2014"/>
      <c r="CM106" s="2"/>
      <c r="CN106" s="2"/>
      <c r="CO106" s="2"/>
      <c r="CP106" s="2"/>
      <c r="CQ106" s="2018"/>
    </row>
    <row r="107" spans="1:185" s="2020" customFormat="1" ht="16.5" hidden="1" customHeight="1" x14ac:dyDescent="0.25">
      <c r="A107" s="778">
        <v>1</v>
      </c>
      <c r="B107" s="779">
        <f>'SAME1 Flight Tests 8-27-09'!A27</f>
        <v>3</v>
      </c>
      <c r="C107" s="835" t="str">
        <f>'SAME1 Flight Tests 8-27-09'!B27</f>
        <v>Silicone</v>
      </c>
      <c r="D107" s="782"/>
      <c r="E107" s="779" t="str">
        <f>'SAME1 Flight Tests 8-27-09'!C27</f>
        <v>23 S a</v>
      </c>
      <c r="F107" s="779">
        <f>'SAME1 Flight Tests 8-27-09'!D27</f>
        <v>1</v>
      </c>
      <c r="G107" s="779" t="str">
        <f>'SAME1 Flight Tests 8-27-09'!E27</f>
        <v>23a</v>
      </c>
      <c r="H107" s="779" t="str">
        <f>'SAME1 Flight Tests 8-27-09'!F27</f>
        <v>after secondary aging</v>
      </c>
      <c r="I107" s="779">
        <f>'SAME1 Flight Tests 8-27-09'!G27</f>
        <v>267</v>
      </c>
      <c r="J107" s="791">
        <f>'SAME1 Flight Tests 8-27-09'!H27</f>
        <v>39349</v>
      </c>
      <c r="K107" s="779">
        <f>'SAME1 Flight Tests 8-27-09'!I27</f>
        <v>0</v>
      </c>
      <c r="L107" s="779" t="str">
        <f>'SAME1 Flight Tests 8-27-09'!J27</f>
        <v>n</v>
      </c>
      <c r="M107" s="779" t="str">
        <f>'SAME1 Flight Tests 8-27-09'!K27</f>
        <v>n</v>
      </c>
      <c r="N107" s="779">
        <f>'SAME1 Flight Tests 8-27-09'!L27</f>
        <v>8</v>
      </c>
      <c r="O107" s="804">
        <f>'SAME1 Flight Tests 8-27-09'!M27</f>
        <v>1.327</v>
      </c>
      <c r="P107" s="805">
        <f>'SAME1 Flight Tests 8-27-09'!N27</f>
        <v>0</v>
      </c>
      <c r="Q107" s="805">
        <f>'SAME1 Flight Tests 8-27-09'!O27</f>
        <v>720</v>
      </c>
      <c r="R107" s="805">
        <f>'SAME1 Flight Tests 8-27-09'!P27</f>
        <v>8</v>
      </c>
      <c r="S107" s="806"/>
      <c r="T107" s="806"/>
      <c r="U107" s="805">
        <f>'SAME1 Flight Tests 8-27-09'!Q27</f>
        <v>890</v>
      </c>
      <c r="V107" s="806"/>
      <c r="W107" s="806"/>
      <c r="X107" s="806"/>
      <c r="Y107" s="806"/>
      <c r="Z107" s="806"/>
      <c r="AA107" s="805" t="str">
        <f>'SAME1 Flight Tests 8-27-09'!R27</f>
        <v>y</v>
      </c>
      <c r="AB107" s="805" t="str">
        <f>'SAME1 Flight Tests 8-27-09'!S27</f>
        <v>y</v>
      </c>
      <c r="AC107" s="805">
        <f>'SAME1 Flight Tests 8-27-09'!T27</f>
        <v>1</v>
      </c>
      <c r="AD107" s="806"/>
      <c r="AE107" s="805">
        <f>'SAME1 Flight Tests 8-27-09'!U27</f>
        <v>10</v>
      </c>
      <c r="AF107" s="806"/>
      <c r="AG107" s="816">
        <f>'SAME1 Flight Tests 8-27-09'!V27</f>
        <v>3.1812241356819398E-2</v>
      </c>
      <c r="AH107" s="818">
        <f>'SAME1 Flight Tests 8-27-09'!W27</f>
        <v>0.37873889934501642</v>
      </c>
      <c r="AI107" s="806"/>
      <c r="AJ107" s="806"/>
      <c r="AK107" s="806"/>
      <c r="AL107" s="806"/>
      <c r="AM107" s="806"/>
      <c r="AN107" s="806"/>
      <c r="AO107" s="806"/>
      <c r="AP107" s="806"/>
      <c r="AQ107" s="806"/>
      <c r="AR107" s="806"/>
      <c r="AS107" s="806"/>
      <c r="AT107" s="806"/>
      <c r="AU107" s="805">
        <f>'SAME1 Flight Tests 8-27-09'!X27</f>
        <v>0.93</v>
      </c>
      <c r="AV107" s="820">
        <f>'SAME1 Flight Tests 8-27-09'!Y27</f>
        <v>2.9691765000000006</v>
      </c>
      <c r="AW107" s="820">
        <f>'SAME1 Flight Tests 8-27-09'!Z27</f>
        <v>6.2438805000000004</v>
      </c>
      <c r="AX107" s="820">
        <f>'SAME1 Flight Tests 8-27-09'!AA27</f>
        <v>-6.8664509999999998E-4</v>
      </c>
      <c r="AY107" s="822"/>
      <c r="AZ107" s="822"/>
      <c r="BA107" s="820">
        <f>'SAME1 Flight Tests 8-27-09'!AC27</f>
        <v>4.8843080000000008</v>
      </c>
      <c r="BB107" s="822"/>
      <c r="BC107" s="822"/>
      <c r="BD107" s="820">
        <f>'SAME1 Flight Tests 8-27-09'!AB27</f>
        <v>6.5975190000000001</v>
      </c>
      <c r="BE107" s="820">
        <f>'SAME1 Flight Tests 8-27-09'!AD27</f>
        <v>4.6310120000000001</v>
      </c>
      <c r="BF107" s="826">
        <f>'SAME1 Flight Tests 8-27-09'!AE27</f>
        <v>26080</v>
      </c>
      <c r="BG107" s="806"/>
      <c r="BH107" s="806"/>
      <c r="BI107" s="805">
        <f>'SAME1 Flight Tests 8-27-09'!AF27</f>
        <v>44.263400000000004</v>
      </c>
      <c r="BJ107" s="805">
        <f>'SAME1 Flight Tests 8-27-09'!AG27</f>
        <v>91.490199999999987</v>
      </c>
      <c r="BK107" s="805">
        <f>'SAME1 Flight Tests 8-27-09'!AH27</f>
        <v>1.966507</v>
      </c>
      <c r="BL107" s="805">
        <f>'SAME1 Flight Tests 8-27-09'!AK27</f>
        <v>1175411.0746423218</v>
      </c>
      <c r="BM107" s="805">
        <f>'SAME1 Flight Tests 8-27-09'!AL27</f>
        <v>437.79521318459678</v>
      </c>
      <c r="BN107" s="806"/>
      <c r="BO107" s="805"/>
      <c r="BP107" s="806"/>
      <c r="BQ107" s="805">
        <f>'SAME1 Flight Tests 8-27-09'!AM27</f>
        <v>132.86095008202679</v>
      </c>
      <c r="BR107" s="816">
        <f>'SAME1 Flight Tests 8-27-09'!AP27</f>
        <v>0.37246136490403414</v>
      </c>
      <c r="BS107" s="816">
        <f>'SAME1 Flight Tests 8-27-09'!AQ27</f>
        <v>0.62305850078142455</v>
      </c>
      <c r="BT107" s="816"/>
      <c r="BU107" s="816">
        <f>'SAME1 Flight Tests 8-27-09'!AS27</f>
        <v>2.0488763158107242</v>
      </c>
      <c r="BV107" s="816">
        <f>'SAME1 Flight Tests 8-27-09'!AT27</f>
        <v>0.28797675441329762</v>
      </c>
      <c r="BW107" s="807">
        <f>'SAME1 Flight Tests 8-27-09'!BB27</f>
        <v>1175411.0746423218</v>
      </c>
      <c r="BX107" s="807">
        <f>'SAME1 Flight Tests 8-27-09'!BC27</f>
        <v>1156555.4400055809</v>
      </c>
      <c r="BY107" s="807">
        <f>'SAME1 Flight Tests 8-27-09'!BD27</f>
        <v>1086232.120912554</v>
      </c>
      <c r="BZ107" s="806"/>
      <c r="CA107" s="805">
        <f>'SAME1 Flight Tests 8-27-09'!BG27</f>
        <v>0.42199721030042919</v>
      </c>
      <c r="CB107" s="805">
        <f>'SAME1 Flight Tests 8-27-09'!BF27</f>
        <v>0.55000000000000004</v>
      </c>
      <c r="CC107" s="783"/>
      <c r="CD107" s="805"/>
      <c r="CE107" s="805">
        <f>'SAME1 Flight Tests 8-27-09'!BH27</f>
        <v>349.13822663445927</v>
      </c>
      <c r="CF107" s="1804">
        <f>'SAME1 Flight Tests 8-27-09'!BI27</f>
        <v>0.92999999999998639</v>
      </c>
      <c r="CG107" s="1804">
        <f>'SAME1 Flight Tests 8-27-09'!BJ27</f>
        <v>23</v>
      </c>
      <c r="CH107" s="1804">
        <f>'SAME1 Flight Tests 8-27-09'!BK27</f>
        <v>0</v>
      </c>
      <c r="CI107" s="1804">
        <f>'SAME1 Flight Tests 8-27-09'!BL27</f>
        <v>0.85716741988405631</v>
      </c>
      <c r="CJ107" s="1804">
        <f>'SAME1 Flight Tests 8-27-09'!BM27</f>
        <v>0.33857620412762202</v>
      </c>
      <c r="CK107" s="1804">
        <f>'SAME1 Flight Tests 8-27-09'!BN27</f>
        <v>0.99739503221736392</v>
      </c>
      <c r="CL107" s="2014"/>
      <c r="CM107" s="2"/>
      <c r="CN107" s="2"/>
      <c r="CO107" s="2"/>
      <c r="CP107" s="2"/>
      <c r="CQ107" s="2018"/>
    </row>
    <row r="108" spans="1:185" s="2020" customFormat="1" ht="16.5" customHeight="1" x14ac:dyDescent="0.25">
      <c r="A108" s="778">
        <v>1</v>
      </c>
      <c r="B108" s="779">
        <f>'SAME1 Flight Tests 8-27-09'!A28</f>
        <v>3</v>
      </c>
      <c r="C108" s="835" t="str">
        <f>'SAME1 Flight Tests 8-27-09'!B28</f>
        <v>Silicone</v>
      </c>
      <c r="D108" s="782"/>
      <c r="E108" s="779" t="str">
        <f>'SAME1 Flight Tests 8-27-09'!C28</f>
        <v>24 S</v>
      </c>
      <c r="F108" s="779">
        <f>'SAME1 Flight Tests 8-27-09'!D28</f>
        <v>2</v>
      </c>
      <c r="G108" s="779">
        <f>'SAME1 Flight Tests 8-27-09'!E28</f>
        <v>24</v>
      </c>
      <c r="H108" s="779" t="str">
        <f>'SAME1 Flight Tests 8-27-09'!F28</f>
        <v>Flow Down</v>
      </c>
      <c r="I108" s="779">
        <f>'SAME1 Flight Tests 8-27-09'!G28</f>
        <v>267</v>
      </c>
      <c r="J108" s="791">
        <f>'SAME1 Flight Tests 8-27-09'!H28</f>
        <v>39349</v>
      </c>
      <c r="K108" s="779">
        <f>'SAME1 Flight Tests 8-27-09'!I28</f>
        <v>0</v>
      </c>
      <c r="L108" s="779" t="str">
        <f>'SAME1 Flight Tests 8-27-09'!J28</f>
        <v>n</v>
      </c>
      <c r="M108" s="779" t="str">
        <f>'SAME1 Flight Tests 8-27-09'!K28</f>
        <v>n</v>
      </c>
      <c r="N108" s="779">
        <f>'SAME1 Flight Tests 8-27-09'!L28</f>
        <v>4</v>
      </c>
      <c r="O108" s="804">
        <f>'SAME1 Flight Tests 8-27-09'!M28</f>
        <v>1.327</v>
      </c>
      <c r="P108" s="805">
        <f>'SAME1 Flight Tests 8-27-09'!N28</f>
        <v>38</v>
      </c>
      <c r="Q108" s="805">
        <f>'SAME1 Flight Tests 8-27-09'!O28</f>
        <v>8</v>
      </c>
      <c r="R108" s="805">
        <f>'SAME1 Flight Tests 8-27-09'!P28</f>
        <v>8</v>
      </c>
      <c r="S108" s="806"/>
      <c r="T108" s="806"/>
      <c r="U108" s="805">
        <f>'SAME1 Flight Tests 8-27-09'!Q28</f>
        <v>35.666666666666664</v>
      </c>
      <c r="V108" s="806"/>
      <c r="W108" s="806"/>
      <c r="X108" s="806"/>
      <c r="Y108" s="806"/>
      <c r="Z108" s="806"/>
      <c r="AA108" s="805" t="str">
        <f>'SAME1 Flight Tests 8-27-09'!R28</f>
        <v>y</v>
      </c>
      <c r="AB108" s="805" t="str">
        <f>'SAME1 Flight Tests 8-27-09'!S28</f>
        <v>y</v>
      </c>
      <c r="AC108" s="805">
        <f>'SAME1 Flight Tests 8-27-09'!T28</f>
        <v>1</v>
      </c>
      <c r="AD108" s="806"/>
      <c r="AE108" s="805">
        <f>'SAME1 Flight Tests 8-27-09'!U28</f>
        <v>10</v>
      </c>
      <c r="AF108" s="806"/>
      <c r="AG108" s="816">
        <f>'SAME1 Flight Tests 8-27-09'!V28</f>
        <v>3.1812241356819398E-2</v>
      </c>
      <c r="AH108" s="818">
        <f>'SAME1 Flight Tests 8-27-09'!W28</f>
        <v>0.45559533159976062</v>
      </c>
      <c r="AI108" s="806"/>
      <c r="AJ108" s="806"/>
      <c r="AK108" s="806"/>
      <c r="AL108" s="806"/>
      <c r="AM108" s="806"/>
      <c r="AN108" s="806"/>
      <c r="AO108" s="806"/>
      <c r="AP108" s="806"/>
      <c r="AQ108" s="806"/>
      <c r="AR108" s="806"/>
      <c r="AS108" s="806"/>
      <c r="AT108" s="806"/>
      <c r="AU108" s="805">
        <f>'SAME1 Flight Tests 8-27-09'!X28</f>
        <v>0.62</v>
      </c>
      <c r="AV108" s="820">
        <f>'SAME1 Flight Tests 8-27-09'!Y28</f>
        <v>3.1337739999999998</v>
      </c>
      <c r="AW108" s="820">
        <f>'SAME1 Flight Tests 8-27-09'!Z28</f>
        <v>6.2492080000000003</v>
      </c>
      <c r="AX108" s="820">
        <f>'SAME1 Flight Tests 8-27-09'!AA28</f>
        <v>4.2740175000000011</v>
      </c>
      <c r="AY108" s="822"/>
      <c r="AZ108" s="822"/>
      <c r="BA108" s="820">
        <f>'SAME1 Flight Tests 8-27-09'!AC28</f>
        <v>4.9375160000000005</v>
      </c>
      <c r="BB108" s="822"/>
      <c r="BC108" s="822"/>
      <c r="BD108" s="820">
        <f>'SAME1 Flight Tests 8-27-09'!AB28</f>
        <v>6.4803015000000004</v>
      </c>
      <c r="BE108" s="820">
        <f>'SAME1 Flight Tests 8-27-09'!AD28</f>
        <v>4.6543585000000016</v>
      </c>
      <c r="BF108" s="826">
        <f>'SAME1 Flight Tests 8-27-09'!AE28</f>
        <v>41615</v>
      </c>
      <c r="BG108" s="806"/>
      <c r="BH108" s="806"/>
      <c r="BI108" s="805">
        <f>'SAME1 Flight Tests 8-27-09'!AF28</f>
        <v>39.203749999999999</v>
      </c>
      <c r="BJ108" s="805">
        <f>'SAME1 Flight Tests 8-27-09'!AG28</f>
        <v>73.787950000000009</v>
      </c>
      <c r="BK108" s="805">
        <f>'SAME1 Flight Tests 8-27-09'!AH28</f>
        <v>1.8259429999999988</v>
      </c>
      <c r="BL108" s="805">
        <f>'SAME1 Flight Tests 8-27-09'!AK28</f>
        <v>1916208.9136147145</v>
      </c>
      <c r="BM108" s="805">
        <f>'SAME1 Flight Tests 8-27-09'!AL28</f>
        <v>393.72528619180156</v>
      </c>
      <c r="BN108" s="806"/>
      <c r="BO108" s="805"/>
      <c r="BP108" s="806"/>
      <c r="BQ108" s="805">
        <f>'SAME1 Flight Tests 8-27-09'!AM28</f>
        <v>89.077674166451743</v>
      </c>
      <c r="BR108" s="816">
        <f>'SAME1 Flight Tests 8-27-09'!AP28</f>
        <v>0.20547096060057599</v>
      </c>
      <c r="BS108" s="816">
        <f>'SAME1 Flight Tests 8-27-09'!AQ28</f>
        <v>0.46347921790423513</v>
      </c>
      <c r="BT108" s="816"/>
      <c r="BU108" s="816">
        <f>'SAME1 Flight Tests 8-27-09'!AS28</f>
        <v>2.4643261883080352</v>
      </c>
      <c r="BV108" s="816">
        <f>'SAME1 Flight Tests 8-27-09'!AT28</f>
        <v>0.13680770082229526</v>
      </c>
      <c r="BW108" s="807">
        <f>'SAME1 Flight Tests 8-27-09'!BB28</f>
        <v>1916208.9136147145</v>
      </c>
      <c r="BX108" s="807">
        <f>'SAME1 Flight Tests 8-27-09'!BC28</f>
        <v>1886121.596306127</v>
      </c>
      <c r="BY108" s="807">
        <f>'SAME1 Flight Tests 8-27-09'!BD28</f>
        <v>1753586.9635617984</v>
      </c>
      <c r="BZ108" s="806"/>
      <c r="CA108" s="805">
        <f>'SAME1 Flight Tests 8-27-09'!BG28</f>
        <v>0.39183326180257483</v>
      </c>
      <c r="CB108" s="805">
        <f>'SAME1 Flight Tests 8-27-09'!BF28</f>
        <v>0.55000000000000004</v>
      </c>
      <c r="CC108" s="783"/>
      <c r="CD108" s="805"/>
      <c r="CE108" s="805">
        <f>'SAME1 Flight Tests 8-27-09'!BH28</f>
        <v>340.62561231431681</v>
      </c>
      <c r="CF108" s="1804">
        <f>'SAME1 Flight Tests 8-27-09'!BI28</f>
        <v>0.62000000000006494</v>
      </c>
      <c r="CG108" s="1804">
        <f>'SAME1 Flight Tests 8-27-09'!BJ28</f>
        <v>24</v>
      </c>
      <c r="CH108" s="1804">
        <f>'SAME1 Flight Tests 8-27-09'!BK28</f>
        <v>0</v>
      </c>
      <c r="CI108" s="1804">
        <f>'SAME1 Flight Tests 8-27-09'!BL28</f>
        <v>0.86204200806234588</v>
      </c>
      <c r="CJ108" s="1804">
        <f>'SAME1 Flight Tests 8-27-09'!BM28</f>
        <v>0.3084468623845954</v>
      </c>
      <c r="CK108" s="1804">
        <f>'SAME1 Flight Tests 8-27-09'!BN28</f>
        <v>0.97995053818458511</v>
      </c>
      <c r="CL108" s="2014"/>
      <c r="CM108" s="2"/>
      <c r="CN108" s="2"/>
      <c r="CO108" s="2"/>
      <c r="CP108" s="2"/>
      <c r="CQ108" s="2018"/>
      <c r="CR108" s="11"/>
      <c r="CS108" s="11"/>
      <c r="CT108" s="11"/>
      <c r="CU108" s="11"/>
      <c r="CV108" s="11"/>
      <c r="CW108" s="11"/>
      <c r="CX108" s="11"/>
      <c r="CY108" s="11"/>
      <c r="CZ108" s="11"/>
      <c r="DA108" s="11"/>
      <c r="DB108" s="11"/>
      <c r="DC108" s="11"/>
      <c r="DD108" s="11"/>
      <c r="DE108" s="11"/>
      <c r="DF108" s="11"/>
      <c r="DG108" s="11"/>
      <c r="DH108" s="11"/>
      <c r="DI108" s="11"/>
      <c r="DJ108" s="11"/>
      <c r="DK108" s="11"/>
      <c r="DL108" s="11"/>
      <c r="DM108" s="11"/>
      <c r="DN108" s="11"/>
      <c r="DO108" s="11"/>
      <c r="DP108" s="11"/>
      <c r="DQ108" s="11"/>
      <c r="DR108" s="11"/>
      <c r="DS108" s="11"/>
      <c r="DT108" s="11"/>
      <c r="DU108" s="11"/>
      <c r="DV108" s="11"/>
      <c r="DW108" s="11"/>
      <c r="DX108" s="11"/>
      <c r="DY108" s="11"/>
      <c r="DZ108" s="11"/>
      <c r="EA108" s="11"/>
      <c r="EB108" s="11"/>
      <c r="EC108" s="11"/>
      <c r="ED108" s="11"/>
      <c r="EE108" s="11"/>
      <c r="EF108" s="11"/>
      <c r="EG108" s="11"/>
      <c r="EH108" s="11"/>
      <c r="EI108" s="11"/>
      <c r="EJ108" s="11"/>
      <c r="EK108" s="11"/>
      <c r="EL108" s="11"/>
      <c r="EM108" s="11"/>
      <c r="EN108" s="11"/>
      <c r="EO108" s="11"/>
      <c r="EP108" s="11"/>
      <c r="EQ108" s="11"/>
      <c r="ER108" s="11"/>
      <c r="ES108" s="11"/>
      <c r="ET108" s="11"/>
      <c r="EU108" s="11"/>
      <c r="EV108" s="11"/>
      <c r="EW108" s="11"/>
      <c r="EX108" s="11"/>
      <c r="EY108" s="11"/>
      <c r="EZ108" s="11"/>
      <c r="FA108" s="11"/>
      <c r="FB108" s="11"/>
      <c r="FC108" s="11"/>
      <c r="FD108" s="11"/>
      <c r="FE108" s="11"/>
      <c r="FF108" s="11"/>
      <c r="FG108" s="11"/>
      <c r="FH108" s="11"/>
      <c r="FI108" s="11"/>
      <c r="FJ108" s="11"/>
      <c r="FK108" s="11"/>
      <c r="FL108" s="11"/>
      <c r="FM108" s="11"/>
      <c r="FN108" s="11"/>
      <c r="FO108" s="11"/>
      <c r="FP108" s="11"/>
      <c r="FQ108" s="11"/>
      <c r="FR108" s="11"/>
      <c r="FS108" s="11"/>
      <c r="FT108" s="11"/>
      <c r="FU108" s="11"/>
      <c r="FV108" s="11"/>
      <c r="FW108" s="11"/>
      <c r="FX108" s="11"/>
      <c r="FY108" s="11"/>
      <c r="FZ108" s="11"/>
      <c r="GA108" s="11"/>
      <c r="GB108" s="11"/>
      <c r="GC108" s="11"/>
    </row>
    <row r="109" spans="1:185" s="2020" customFormat="1" ht="16.5" customHeight="1" x14ac:dyDescent="0.25">
      <c r="A109" s="778">
        <v>1</v>
      </c>
      <c r="B109" s="779">
        <f>'SAME1 Flight Tests 8-27-09'!A32</f>
        <v>3</v>
      </c>
      <c r="C109" s="835" t="str">
        <f>'SAME1 Flight Tests 8-27-09'!B32</f>
        <v>Silicone</v>
      </c>
      <c r="D109" s="782"/>
      <c r="E109" s="779" t="str">
        <f>'SAME1 Flight Tests 8-27-09'!C32</f>
        <v>27S</v>
      </c>
      <c r="F109" s="779">
        <f>'SAME1 Flight Tests 8-27-09'!D32</f>
        <v>3</v>
      </c>
      <c r="G109" s="779">
        <f>'SAME1 Flight Tests 8-27-09'!E32</f>
        <v>27</v>
      </c>
      <c r="H109" s="779" t="str">
        <f>'SAME1 Flight Tests 8-27-09'!F32</f>
        <v>Heat down</v>
      </c>
      <c r="I109" s="779">
        <f>'SAME1 Flight Tests 8-27-09'!G32</f>
        <v>269</v>
      </c>
      <c r="J109" s="791">
        <f>'SAME1 Flight Tests 8-27-09'!H32</f>
        <v>39351</v>
      </c>
      <c r="K109" s="779">
        <f>'SAME1 Flight Tests 8-27-09'!I32</f>
        <v>0</v>
      </c>
      <c r="L109" s="779" t="str">
        <f>'SAME1 Flight Tests 8-27-09'!J32</f>
        <v>n</v>
      </c>
      <c r="M109" s="779" t="str">
        <f>'SAME1 Flight Tests 8-27-09'!K32</f>
        <v>n</v>
      </c>
      <c r="N109" s="779">
        <f>'SAME1 Flight Tests 8-27-09'!L32</f>
        <v>8</v>
      </c>
      <c r="O109" s="804">
        <f>'SAME1 Flight Tests 8-27-09'!M32</f>
        <v>1.32</v>
      </c>
      <c r="P109" s="805">
        <f>'SAME1 Flight Tests 8-27-09'!N32</f>
        <v>40</v>
      </c>
      <c r="Q109" s="805">
        <f>'SAME1 Flight Tests 8-27-09'!O32</f>
        <v>11</v>
      </c>
      <c r="R109" s="805">
        <f>'SAME1 Flight Tests 8-27-09'!P32</f>
        <v>8</v>
      </c>
      <c r="S109" s="806"/>
      <c r="T109" s="806"/>
      <c r="U109" s="805">
        <f>'SAME1 Flight Tests 8-27-09'!Q32</f>
        <v>38.5</v>
      </c>
      <c r="V109" s="806"/>
      <c r="W109" s="806"/>
      <c r="X109" s="806"/>
      <c r="Y109" s="806"/>
      <c r="Z109" s="806"/>
      <c r="AA109" s="805" t="str">
        <f>'SAME1 Flight Tests 8-27-09'!R32</f>
        <v>y</v>
      </c>
      <c r="AB109" s="805" t="str">
        <f>'SAME1 Flight Tests 8-27-09'!S32</f>
        <v>y</v>
      </c>
      <c r="AC109" s="805">
        <f>'SAME1 Flight Tests 8-27-09'!T32</f>
        <v>1</v>
      </c>
      <c r="AD109" s="806"/>
      <c r="AE109" s="805">
        <f>'SAME1 Flight Tests 8-27-09'!U32</f>
        <v>10</v>
      </c>
      <c r="AF109" s="806"/>
      <c r="AG109" s="816">
        <f>'SAME1 Flight Tests 8-27-09'!V32</f>
        <v>3.1812241356819398E-2</v>
      </c>
      <c r="AH109" s="818">
        <f>'SAME1 Flight Tests 8-27-09'!W32</f>
        <v>0.46138037604437165</v>
      </c>
      <c r="AI109" s="806"/>
      <c r="AJ109" s="806"/>
      <c r="AK109" s="806"/>
      <c r="AL109" s="806"/>
      <c r="AM109" s="806"/>
      <c r="AN109" s="806"/>
      <c r="AO109" s="806"/>
      <c r="AP109" s="806"/>
      <c r="AQ109" s="806"/>
      <c r="AR109" s="806"/>
      <c r="AS109" s="806"/>
      <c r="AT109" s="806"/>
      <c r="AU109" s="805">
        <f>'SAME1 Flight Tests 8-27-09'!X32</f>
        <v>0.56999999999999995</v>
      </c>
      <c r="AV109" s="820">
        <f>'SAME1 Flight Tests 8-27-09'!Y32</f>
        <v>3.1291964999999999</v>
      </c>
      <c r="AW109" s="820">
        <f>'SAME1 Flight Tests 8-27-09'!Z32</f>
        <v>6.2365714999999993</v>
      </c>
      <c r="AX109" s="820">
        <f>'SAME1 Flight Tests 8-27-09'!AA32</f>
        <v>4.2092904999999998</v>
      </c>
      <c r="AY109" s="822"/>
      <c r="AZ109" s="822"/>
      <c r="BA109" s="820">
        <f>'SAME1 Flight Tests 8-27-09'!AC32</f>
        <v>4.9961700000000002</v>
      </c>
      <c r="BB109" s="822"/>
      <c r="BC109" s="822"/>
      <c r="BD109" s="820">
        <f>'SAME1 Flight Tests 8-27-09'!AB32</f>
        <v>6.8151250000000001</v>
      </c>
      <c r="BE109" s="820">
        <f>'SAME1 Flight Tests 8-27-09'!AD32</f>
        <v>4.7281809999999993</v>
      </c>
      <c r="BF109" s="826">
        <f>'SAME1 Flight Tests 8-27-09'!AE32</f>
        <v>54962</v>
      </c>
      <c r="BG109" s="806"/>
      <c r="BH109" s="806"/>
      <c r="BI109" s="805">
        <f>'SAME1 Flight Tests 8-27-09'!AF32</f>
        <v>45.909105263157905</v>
      </c>
      <c r="BJ109" s="805">
        <f>'SAME1 Flight Tests 8-27-09'!AG32</f>
        <v>83.506684210526331</v>
      </c>
      <c r="BK109" s="805">
        <f>'SAME1 Flight Tests 8-27-09'!AH32</f>
        <v>2.0869440000000008</v>
      </c>
      <c r="BL109" s="805">
        <f>'SAME1 Flight Tests 8-27-09'!AK32</f>
        <v>2576905.5744457017</v>
      </c>
      <c r="BM109" s="805">
        <f>'SAME1 Flight Tests 8-27-09'!AL32</f>
        <v>478.38886752070903</v>
      </c>
      <c r="BN109" s="806"/>
      <c r="BO109" s="805"/>
      <c r="BP109" s="806"/>
      <c r="BQ109" s="805">
        <f>'SAME1 Flight Tests 8-27-09'!AM32</f>
        <v>99.546228449413846</v>
      </c>
      <c r="BR109" s="816">
        <f>'SAME1 Flight Tests 8-27-09'!AP32</f>
        <v>0.18564470202739639</v>
      </c>
      <c r="BS109" s="816">
        <f>'SAME1 Flight Tests 8-27-09'!AQ32</f>
        <v>0.43576983373814704</v>
      </c>
      <c r="BT109" s="816"/>
      <c r="BU109" s="816">
        <f>'SAME1 Flight Tests 8-27-09'!AS32</f>
        <v>2.5186708524997536</v>
      </c>
      <c r="BV109" s="816">
        <f>'SAME1 Flight Tests 8-27-09'!AT32</f>
        <v>0.1211700419371388</v>
      </c>
      <c r="BW109" s="807">
        <f>'SAME1 Flight Tests 8-27-09'!BB32</f>
        <v>2576905.5744457017</v>
      </c>
      <c r="BX109" s="807">
        <f>'SAME1 Flight Tests 8-27-09'!BC32</f>
        <v>2537168.4812361719</v>
      </c>
      <c r="BY109" s="807">
        <f>'SAME1 Flight Tests 8-27-09'!BD32</f>
        <v>2339066.9776887307</v>
      </c>
      <c r="BZ109" s="806"/>
      <c r="CA109" s="805">
        <f>'SAME1 Flight Tests 8-27-09'!BG32</f>
        <v>0.44784206008583705</v>
      </c>
      <c r="CB109" s="805">
        <f>'SAME1 Flight Tests 8-27-09'!BF32</f>
        <v>0.55000000000000004</v>
      </c>
      <c r="CC109" s="783"/>
      <c r="CD109" s="805"/>
      <c r="CE109" s="805">
        <f>'SAME1 Flight Tests 8-27-09'!BH32</f>
        <v>340.75520692087099</v>
      </c>
      <c r="CF109" s="1804">
        <f>'SAME1 Flight Tests 8-27-09'!BI32</f>
        <v>0.57000000000007045</v>
      </c>
      <c r="CG109" s="1804">
        <f>'SAME1 Flight Tests 8-27-09'!BJ32</f>
        <v>27</v>
      </c>
      <c r="CH109" s="1804">
        <f>'SAME1 Flight Tests 8-27-09'!BK32</f>
        <v>0</v>
      </c>
      <c r="CI109" s="1804">
        <f>'SAME1 Flight Tests 8-27-09'!BL32</f>
        <v>1.0478550363094901</v>
      </c>
      <c r="CJ109" s="1804">
        <f>'SAME1 Flight Tests 8-27-09'!BM32</f>
        <v>0.31335125713225903</v>
      </c>
      <c r="CK109" s="1804">
        <f>'SAME1 Flight Tests 8-27-09'!BN32</f>
        <v>0.97758929959074692</v>
      </c>
      <c r="CL109" s="2014"/>
      <c r="CM109" s="2"/>
      <c r="CN109" s="2"/>
      <c r="CO109" s="2"/>
      <c r="CP109" s="2"/>
      <c r="CQ109" s="2018"/>
      <c r="CR109" s="11"/>
      <c r="CS109" s="11"/>
      <c r="CT109" s="11"/>
      <c r="CU109" s="11"/>
      <c r="CV109" s="11"/>
      <c r="CW109" s="11"/>
      <c r="CX109" s="11"/>
      <c r="CY109" s="11"/>
      <c r="CZ109" s="11"/>
      <c r="DA109" s="11"/>
      <c r="DB109" s="11"/>
      <c r="DC109" s="11"/>
      <c r="DD109" s="11"/>
      <c r="DE109" s="11"/>
      <c r="DF109" s="11"/>
      <c r="DG109" s="11"/>
      <c r="DH109" s="11"/>
      <c r="DI109" s="11"/>
      <c r="DJ109" s="11"/>
      <c r="DK109" s="11"/>
      <c r="DL109" s="11"/>
      <c r="DM109" s="11"/>
      <c r="DN109" s="11"/>
      <c r="DO109" s="11"/>
      <c r="DP109" s="11"/>
      <c r="DQ109" s="11"/>
      <c r="DR109" s="11"/>
      <c r="DS109" s="11"/>
      <c r="DT109" s="11"/>
      <c r="DU109" s="11"/>
      <c r="DV109" s="11"/>
      <c r="DW109" s="11"/>
      <c r="DX109" s="11"/>
      <c r="DY109" s="11"/>
      <c r="DZ109" s="11"/>
      <c r="EA109" s="11"/>
      <c r="EB109" s="11"/>
      <c r="EC109" s="11"/>
      <c r="ED109" s="11"/>
      <c r="EE109" s="11"/>
      <c r="EF109" s="11"/>
      <c r="EG109" s="11"/>
      <c r="EH109" s="11"/>
      <c r="EI109" s="11"/>
      <c r="EJ109" s="11"/>
      <c r="EK109" s="11"/>
      <c r="EL109" s="11"/>
      <c r="EM109" s="11"/>
      <c r="EN109" s="11"/>
      <c r="EO109" s="11"/>
      <c r="EP109" s="11"/>
      <c r="EQ109" s="11"/>
      <c r="ER109" s="11"/>
      <c r="ES109" s="11"/>
      <c r="ET109" s="11"/>
      <c r="EU109" s="11"/>
      <c r="EV109" s="11"/>
      <c r="EW109" s="11"/>
      <c r="EX109" s="11"/>
      <c r="EY109" s="11"/>
      <c r="EZ109" s="11"/>
      <c r="FA109" s="11"/>
      <c r="FB109" s="11"/>
      <c r="FC109" s="11"/>
      <c r="FD109" s="11"/>
      <c r="FE109" s="11"/>
      <c r="FF109" s="11"/>
      <c r="FG109" s="11"/>
      <c r="FH109" s="11"/>
      <c r="FI109" s="11"/>
      <c r="FJ109" s="11"/>
      <c r="FK109" s="11"/>
      <c r="FL109" s="11"/>
      <c r="FM109" s="11"/>
      <c r="FN109" s="11"/>
      <c r="FO109" s="11"/>
      <c r="FP109" s="11"/>
      <c r="FQ109" s="11"/>
      <c r="FR109" s="11"/>
      <c r="FS109" s="11"/>
      <c r="FT109" s="11"/>
      <c r="FU109" s="11"/>
      <c r="FV109" s="11"/>
      <c r="FW109" s="11"/>
      <c r="FX109" s="11"/>
      <c r="FY109" s="11"/>
      <c r="FZ109" s="11"/>
      <c r="GA109" s="11"/>
      <c r="GB109" s="11"/>
      <c r="GC109" s="11"/>
    </row>
    <row r="110" spans="1:185" s="2020" customFormat="1" ht="16.5" customHeight="1" x14ac:dyDescent="0.25">
      <c r="A110" s="778">
        <v>1</v>
      </c>
      <c r="B110" s="779">
        <f>'SAME1 Flight Tests 8-27-09'!A42</f>
        <v>5</v>
      </c>
      <c r="C110" s="835" t="str">
        <f>'SAME1 Flight Tests 8-27-09'!B42</f>
        <v>Silicone</v>
      </c>
      <c r="D110" s="782"/>
      <c r="E110" s="779" t="str">
        <f>'SAME1 Flight Tests 8-27-09'!C42</f>
        <v>35 S</v>
      </c>
      <c r="F110" s="779">
        <f>'SAME1 Flight Tests 8-27-09'!D42</f>
        <v>1</v>
      </c>
      <c r="G110" s="779">
        <f>'SAME1 Flight Tests 8-27-09'!E42</f>
        <v>35</v>
      </c>
      <c r="H110" s="779" t="str">
        <f>'SAME1 Flight Tests 8-27-09'!F42</f>
        <v>High temp  aging</v>
      </c>
      <c r="I110" s="779">
        <f>'SAME1 Flight Tests 8-27-09'!G42</f>
        <v>276</v>
      </c>
      <c r="J110" s="791">
        <f>'SAME1 Flight Tests 8-27-09'!H42</f>
        <v>39358</v>
      </c>
      <c r="K110" s="779">
        <f>'SAME1 Flight Tests 8-27-09'!I42</f>
        <v>0</v>
      </c>
      <c r="L110" s="779" t="str">
        <f>'SAME1 Flight Tests 8-27-09'!J42</f>
        <v>n</v>
      </c>
      <c r="M110" s="779" t="str">
        <f>'SAME1 Flight Tests 8-27-09'!K42</f>
        <v>n</v>
      </c>
      <c r="N110" s="779">
        <f>'SAME1 Flight Tests 8-27-09'!L42</f>
        <v>8</v>
      </c>
      <c r="O110" s="804">
        <f>'SAME1 Flight Tests 8-27-09'!M42</f>
        <v>1.38</v>
      </c>
      <c r="P110" s="805">
        <f>'SAME1 Flight Tests 8-27-09'!N42</f>
        <v>10</v>
      </c>
      <c r="Q110" s="805">
        <f>'SAME1 Flight Tests 8-27-09'!O42</f>
        <v>11</v>
      </c>
      <c r="R110" s="805">
        <f>'SAME1 Flight Tests 8-27-09'!P42</f>
        <v>8</v>
      </c>
      <c r="S110" s="806"/>
      <c r="T110" s="806"/>
      <c r="U110" s="805">
        <f>'SAME1 Flight Tests 8-27-09'!Q42</f>
        <v>70</v>
      </c>
      <c r="V110" s="806"/>
      <c r="W110" s="806"/>
      <c r="X110" s="806"/>
      <c r="Y110" s="806"/>
      <c r="Z110" s="806"/>
      <c r="AA110" s="805" t="str">
        <f>'SAME1 Flight Tests 8-27-09'!R42</f>
        <v>y</v>
      </c>
      <c r="AB110" s="805" t="str">
        <f>'SAME1 Flight Tests 8-27-09'!S42</f>
        <v>y</v>
      </c>
      <c r="AC110" s="805">
        <f>'SAME1 Flight Tests 8-27-09'!T42</f>
        <v>1</v>
      </c>
      <c r="AD110" s="806"/>
      <c r="AE110" s="805">
        <f>'SAME1 Flight Tests 8-27-09'!U42</f>
        <v>10</v>
      </c>
      <c r="AF110" s="806"/>
      <c r="AG110" s="816">
        <f>'SAME1 Flight Tests 8-27-09'!V42</f>
        <v>3.1812241356819398E-2</v>
      </c>
      <c r="AH110" s="818">
        <f>'SAME1 Flight Tests 8-27-09'!W42</f>
        <v>0.36888842328539412</v>
      </c>
      <c r="AI110" s="806"/>
      <c r="AJ110" s="806"/>
      <c r="AK110" s="806"/>
      <c r="AL110" s="806"/>
      <c r="AM110" s="806"/>
      <c r="AN110" s="806"/>
      <c r="AO110" s="806"/>
      <c r="AP110" s="806"/>
      <c r="AQ110" s="806"/>
      <c r="AR110" s="806"/>
      <c r="AS110" s="806"/>
      <c r="AT110" s="806"/>
      <c r="AU110" s="805">
        <f>'SAME1 Flight Tests 8-27-09'!X42</f>
        <v>0.13</v>
      </c>
      <c r="AV110" s="820">
        <f>'SAME1 Flight Tests 8-27-09'!Y42</f>
        <v>3.3152094444444438</v>
      </c>
      <c r="AW110" s="820">
        <f>'SAME1 Flight Tests 8-27-09'!Z42</f>
        <v>6.2120555555555566</v>
      </c>
      <c r="AX110" s="820">
        <f>'SAME1 Flight Tests 8-27-09'!AA42</f>
        <v>-7.9684738888888891E-4</v>
      </c>
      <c r="AY110" s="822"/>
      <c r="AZ110" s="822"/>
      <c r="BA110" s="820">
        <f>'SAME1 Flight Tests 8-27-09'!AC42</f>
        <v>4.8118124999999994</v>
      </c>
      <c r="BB110" s="822"/>
      <c r="BC110" s="822"/>
      <c r="BD110" s="820">
        <f>'SAME1 Flight Tests 8-27-09'!AB42</f>
        <v>6.5235905555555549</v>
      </c>
      <c r="BE110" s="820">
        <f>'SAME1 Flight Tests 8-27-09'!AD42</f>
        <v>4.6687620000000001</v>
      </c>
      <c r="BF110" s="826">
        <f>'SAME1 Flight Tests 8-27-09'!AE42</f>
        <v>42050</v>
      </c>
      <c r="BG110" s="806"/>
      <c r="BH110" s="806"/>
      <c r="BI110" s="805">
        <f>'SAME1 Flight Tests 8-27-09'!AF42</f>
        <v>25.600499999999997</v>
      </c>
      <c r="BJ110" s="805">
        <f>'SAME1 Flight Tests 8-27-09'!AG42</f>
        <v>43.908611111111114</v>
      </c>
      <c r="BK110" s="805">
        <f>'SAME1 Flight Tests 8-27-09'!AH42</f>
        <v>1.8548285555555548</v>
      </c>
      <c r="BL110" s="805">
        <f>'SAME1 Flight Tests 8-27-09'!AK42</f>
        <v>1937388.9537898961</v>
      </c>
      <c r="BM110" s="805">
        <f>'SAME1 Flight Tests 8-27-09'!AL42</f>
        <v>402.51477832999217</v>
      </c>
      <c r="BN110" s="806"/>
      <c r="BO110" s="805"/>
      <c r="BP110" s="806"/>
      <c r="BQ110" s="805">
        <f>'SAME1 Flight Tests 8-27-09'!AM42</f>
        <v>65.466234738484687</v>
      </c>
      <c r="BR110" s="816">
        <f>'SAME1 Flight Tests 8-27-09'!AP42</f>
        <v>0.20776147068589287</v>
      </c>
      <c r="BS110" s="816">
        <f>'SAME1 Flight Tests 8-27-09'!AQ42</f>
        <v>0.41677463931388736</v>
      </c>
      <c r="BT110" s="816"/>
      <c r="BU110" s="816">
        <f>'SAME1 Flight Tests 8-27-09'!AS42</f>
        <v>2.3033372123912739</v>
      </c>
      <c r="BV110" s="816">
        <f>'SAME1 Flight Tests 8-27-09'!AT42</f>
        <v>0.14668877242225253</v>
      </c>
      <c r="BW110" s="807">
        <f>'SAME1 Flight Tests 8-27-09'!BB42</f>
        <v>1937388.9537898961</v>
      </c>
      <c r="BX110" s="807">
        <f>'SAME1 Flight Tests 8-27-09'!BC42</f>
        <v>1906987.1349066545</v>
      </c>
      <c r="BY110" s="807">
        <f>'SAME1 Flight Tests 8-27-09'!BD42</f>
        <v>1772492.1318036166</v>
      </c>
      <c r="BZ110" s="806"/>
      <c r="CA110" s="805">
        <f>'SAME1 Flight Tests 8-27-09'!BG42</f>
        <v>0.39803187887458258</v>
      </c>
      <c r="CB110" s="805">
        <f>'SAME1 Flight Tests 8-27-09'!BF42</f>
        <v>0.55000000000000004</v>
      </c>
      <c r="CC110" s="783"/>
      <c r="CD110" s="805"/>
      <c r="CE110" s="805">
        <f>'SAME1 Flight Tests 8-27-09'!BH42</f>
        <v>414.40573439849373</v>
      </c>
      <c r="CF110" s="1804">
        <f>'SAME1 Flight Tests 8-27-09'!BI42</f>
        <v>0.12999999999996348</v>
      </c>
      <c r="CG110" s="1804">
        <f>'SAME1 Flight Tests 8-27-09'!BJ42</f>
        <v>35</v>
      </c>
      <c r="CH110" s="1804">
        <f>'SAME1 Flight Tests 8-27-09'!BK42</f>
        <v>0</v>
      </c>
      <c r="CI110" s="1804">
        <f>'SAME1 Flight Tests 8-27-09'!BL42</f>
        <v>3.0215185263924496</v>
      </c>
      <c r="CJ110" s="1804">
        <f>'SAME1 Flight Tests 8-27-09'!BM42</f>
        <v>0.4197324089514336</v>
      </c>
      <c r="CK110" s="1804">
        <f>'SAME1 Flight Tests 8-27-09'!BN42</f>
        <v>0.99472297018368372</v>
      </c>
      <c r="CL110" s="2014"/>
      <c r="CM110" s="2"/>
      <c r="CN110" s="2"/>
      <c r="CO110" s="2"/>
      <c r="CP110" s="2"/>
      <c r="CQ110" s="2018"/>
      <c r="CR110" s="11"/>
      <c r="CS110" s="11"/>
      <c r="CT110" s="11"/>
      <c r="CU110" s="11"/>
      <c r="CV110" s="11"/>
      <c r="CW110" s="11"/>
      <c r="CX110" s="11"/>
      <c r="CY110" s="11"/>
      <c r="CZ110" s="11"/>
      <c r="DA110" s="11"/>
      <c r="DB110" s="11"/>
      <c r="DC110" s="11"/>
      <c r="DD110" s="11"/>
      <c r="DE110" s="11"/>
      <c r="DF110" s="11"/>
      <c r="DG110" s="11"/>
      <c r="DH110" s="11"/>
      <c r="DI110" s="11"/>
      <c r="DJ110" s="11"/>
      <c r="DK110" s="11"/>
      <c r="DL110" s="11"/>
      <c r="DM110" s="11"/>
      <c r="DN110" s="11"/>
      <c r="DO110" s="11"/>
      <c r="DP110" s="11"/>
      <c r="DQ110" s="11"/>
      <c r="DR110" s="11"/>
      <c r="DS110" s="11"/>
      <c r="DT110" s="11"/>
      <c r="DU110" s="11"/>
      <c r="DV110" s="11"/>
      <c r="DW110" s="11"/>
      <c r="DX110" s="11"/>
      <c r="DY110" s="11"/>
      <c r="DZ110" s="11"/>
      <c r="EA110" s="11"/>
      <c r="EB110" s="11"/>
      <c r="EC110" s="11"/>
      <c r="ED110" s="11"/>
      <c r="EE110" s="11"/>
      <c r="EF110" s="11"/>
      <c r="EG110" s="11"/>
      <c r="EH110" s="11"/>
      <c r="EI110" s="11"/>
      <c r="EJ110" s="11"/>
      <c r="EK110" s="11"/>
      <c r="EL110" s="11"/>
      <c r="EM110" s="11"/>
      <c r="EN110" s="11"/>
      <c r="EO110" s="11"/>
      <c r="EP110" s="11"/>
      <c r="EQ110" s="11"/>
      <c r="ER110" s="11"/>
      <c r="ES110" s="11"/>
      <c r="ET110" s="11"/>
      <c r="EU110" s="11"/>
      <c r="EV110" s="11"/>
      <c r="EW110" s="11"/>
      <c r="EX110" s="11"/>
      <c r="EY110" s="11"/>
      <c r="EZ110" s="11"/>
      <c r="FA110" s="11"/>
      <c r="FB110" s="11"/>
      <c r="FC110" s="11"/>
      <c r="FD110" s="11"/>
      <c r="FE110" s="11"/>
      <c r="FF110" s="11"/>
      <c r="FG110" s="11"/>
      <c r="FH110" s="11"/>
      <c r="FI110" s="11"/>
      <c r="FJ110" s="11"/>
      <c r="FK110" s="11"/>
      <c r="FL110" s="11"/>
      <c r="FM110" s="11"/>
      <c r="FN110" s="11"/>
      <c r="FO110" s="11"/>
      <c r="FP110" s="11"/>
      <c r="FQ110" s="11"/>
      <c r="FR110" s="11"/>
      <c r="FS110" s="11"/>
      <c r="FT110" s="11"/>
      <c r="FU110" s="11"/>
      <c r="FV110" s="11"/>
      <c r="FW110" s="11"/>
      <c r="FX110" s="11"/>
      <c r="FY110" s="11"/>
      <c r="FZ110" s="11"/>
      <c r="GA110" s="11"/>
      <c r="GB110" s="11"/>
      <c r="GC110" s="11"/>
    </row>
    <row r="111" spans="1:185" s="2020" customFormat="1" ht="16.5" hidden="1" customHeight="1" x14ac:dyDescent="0.25">
      <c r="A111" s="778">
        <v>1</v>
      </c>
      <c r="B111" s="779">
        <f>'SAME1 Flight Tests 8-27-09'!A43</f>
        <v>5</v>
      </c>
      <c r="C111" s="835" t="str">
        <f>'SAME1 Flight Tests 8-27-09'!B43</f>
        <v>Silicone</v>
      </c>
      <c r="D111" s="782"/>
      <c r="E111" s="779" t="str">
        <f>'SAME1 Flight Tests 8-27-09'!C43</f>
        <v>35 s a</v>
      </c>
      <c r="F111" s="779">
        <f>'SAME1 Flight Tests 8-27-09'!D43</f>
        <v>1</v>
      </c>
      <c r="G111" s="779" t="str">
        <f>'SAME1 Flight Tests 8-27-09'!E43</f>
        <v>35a</v>
      </c>
      <c r="H111" s="779" t="str">
        <f>'SAME1 Flight Tests 8-27-09'!F43</f>
        <v xml:space="preserve">     Aging</v>
      </c>
      <c r="I111" s="779">
        <f>'SAME1 Flight Tests 8-27-09'!G43</f>
        <v>276</v>
      </c>
      <c r="J111" s="791">
        <f>'SAME1 Flight Tests 8-27-09'!H43</f>
        <v>39358</v>
      </c>
      <c r="K111" s="779">
        <f>'SAME1 Flight Tests 8-27-09'!I43</f>
        <v>0</v>
      </c>
      <c r="L111" s="779" t="str">
        <f>'SAME1 Flight Tests 8-27-09'!J43</f>
        <v>n</v>
      </c>
      <c r="M111" s="779" t="str">
        <f>'SAME1 Flight Tests 8-27-09'!K43</f>
        <v>n</v>
      </c>
      <c r="N111" s="779">
        <f>'SAME1 Flight Tests 8-27-09'!L43</f>
        <v>8</v>
      </c>
      <c r="O111" s="804">
        <f>'SAME1 Flight Tests 8-27-09'!M43</f>
        <v>1.38</v>
      </c>
      <c r="P111" s="805">
        <f>'SAME1 Flight Tests 8-27-09'!N43</f>
        <v>0</v>
      </c>
      <c r="Q111" s="805">
        <f>'SAME1 Flight Tests 8-27-09'!O43</f>
        <v>720</v>
      </c>
      <c r="R111" s="805">
        <f>'SAME1 Flight Tests 8-27-09'!P43</f>
        <v>8</v>
      </c>
      <c r="S111" s="806"/>
      <c r="T111" s="806"/>
      <c r="U111" s="805">
        <f>'SAME1 Flight Tests 8-27-09'!Q43</f>
        <v>890</v>
      </c>
      <c r="V111" s="806"/>
      <c r="W111" s="806"/>
      <c r="X111" s="806"/>
      <c r="Y111" s="806"/>
      <c r="Z111" s="806"/>
      <c r="AA111" s="805" t="str">
        <f>'SAME1 Flight Tests 8-27-09'!R43</f>
        <v>y</v>
      </c>
      <c r="AB111" s="805" t="str">
        <f>'SAME1 Flight Tests 8-27-09'!S43</f>
        <v>y</v>
      </c>
      <c r="AC111" s="805">
        <f>'SAME1 Flight Tests 8-27-09'!T43</f>
        <v>1</v>
      </c>
      <c r="AD111" s="806"/>
      <c r="AE111" s="805">
        <f>'SAME1 Flight Tests 8-27-09'!U43</f>
        <v>10</v>
      </c>
      <c r="AF111" s="806"/>
      <c r="AG111" s="816">
        <f>'SAME1 Flight Tests 8-27-09'!V43</f>
        <v>3.1812241356819398E-2</v>
      </c>
      <c r="AH111" s="818">
        <f>'SAME1 Flight Tests 8-27-09'!W43</f>
        <v>0.37327255277633048</v>
      </c>
      <c r="AI111" s="806"/>
      <c r="AJ111" s="806"/>
      <c r="AK111" s="806"/>
      <c r="AL111" s="806"/>
      <c r="AM111" s="806"/>
      <c r="AN111" s="806"/>
      <c r="AO111" s="806"/>
      <c r="AP111" s="806"/>
      <c r="AQ111" s="806"/>
      <c r="AR111" s="806"/>
      <c r="AS111" s="806"/>
      <c r="AT111" s="806"/>
      <c r="AU111" s="805">
        <f>'SAME1 Flight Tests 8-27-09'!X43</f>
        <v>0.13</v>
      </c>
      <c r="AV111" s="820">
        <f>'SAME1 Flight Tests 8-27-09'!Y43</f>
        <v>3.3016975000000004</v>
      </c>
      <c r="AW111" s="820">
        <f>'SAME1 Flight Tests 8-27-09'!Z43</f>
        <v>6.2213280000000006</v>
      </c>
      <c r="AX111" s="820">
        <f>'SAME1 Flight Tests 8-27-09'!AA43</f>
        <v>-7.6293924999999989E-4</v>
      </c>
      <c r="AY111" s="822"/>
      <c r="AZ111" s="822"/>
      <c r="BA111" s="820">
        <f>'SAME1 Flight Tests 8-27-09'!AC43</f>
        <v>4.8304750000000007</v>
      </c>
      <c r="BB111" s="822"/>
      <c r="BC111" s="822"/>
      <c r="BD111" s="820">
        <f>'SAME1 Flight Tests 8-27-09'!AB43</f>
        <v>6.1315005000000005</v>
      </c>
      <c r="BE111" s="820">
        <f>'SAME1 Flight Tests 8-27-09'!AD43</f>
        <v>4.6585695000000005</v>
      </c>
      <c r="BF111" s="826">
        <f>'SAME1 Flight Tests 8-27-09'!AE43</f>
        <v>23840</v>
      </c>
      <c r="BG111" s="806"/>
      <c r="BH111" s="806"/>
      <c r="BI111" s="805">
        <f>'SAME1 Flight Tests 8-27-09'!AF43</f>
        <v>23.238350000000004</v>
      </c>
      <c r="BJ111" s="805">
        <f>'SAME1 Flight Tests 8-27-09'!AG43</f>
        <v>40.49015</v>
      </c>
      <c r="BK111" s="805">
        <f>'SAME1 Flight Tests 8-27-09'!AH43</f>
        <v>1.472931</v>
      </c>
      <c r="BL111" s="805">
        <f>'SAME1 Flight Tests 8-27-09'!AK43</f>
        <v>1071098.2234106481</v>
      </c>
      <c r="BM111" s="805">
        <f>'SAME1 Flight Tests 8-27-09'!AL43</f>
        <v>295.73047982834879</v>
      </c>
      <c r="BN111" s="806"/>
      <c r="BO111" s="805"/>
      <c r="BP111" s="806"/>
      <c r="BQ111" s="805">
        <f>'SAME1 Flight Tests 8-27-09'!AM43</f>
        <v>59.660380422731514</v>
      </c>
      <c r="BR111" s="816">
        <f>'SAME1 Flight Tests 8-27-09'!AP43</f>
        <v>0.27610024306330005</v>
      </c>
      <c r="BS111" s="816">
        <f>'SAME1 Flight Tests 8-27-09'!AQ43</f>
        <v>0.49224463412617764</v>
      </c>
      <c r="BT111" s="816"/>
      <c r="BU111" s="816">
        <f>'SAME1 Flight Tests 8-27-09'!AS43</f>
        <v>2.1391368466041962</v>
      </c>
      <c r="BV111" s="816">
        <f>'SAME1 Flight Tests 8-27-09'!AT43</f>
        <v>0.20678055094271619</v>
      </c>
      <c r="BW111" s="807">
        <f>'SAME1 Flight Tests 8-27-09'!BB43</f>
        <v>1071098.2234106481</v>
      </c>
      <c r="BX111" s="807">
        <f>'SAME1 Flight Tests 8-27-09'!BC43</f>
        <v>1053862.0911353452</v>
      </c>
      <c r="BY111" s="807">
        <f>'SAME1 Flight Tests 8-27-09'!BD43</f>
        <v>991257.4611232233</v>
      </c>
      <c r="BZ111" s="806"/>
      <c r="CA111" s="805">
        <f>'SAME1 Flight Tests 8-27-09'!BG43</f>
        <v>0.31607961373390558</v>
      </c>
      <c r="CB111" s="805">
        <f>'SAME1 Flight Tests 8-27-09'!BF43</f>
        <v>0.55000000000000004</v>
      </c>
      <c r="CC111" s="783"/>
      <c r="CD111" s="805"/>
      <c r="CE111" s="805">
        <f>'SAME1 Flight Tests 8-27-09'!BH43</f>
        <v>414.40573439849373</v>
      </c>
      <c r="CF111" s="1804">
        <f>'SAME1 Flight Tests 8-27-09'!BI43</f>
        <v>0.12999999999996348</v>
      </c>
      <c r="CG111" s="1804">
        <f>'SAME1 Flight Tests 8-27-09'!BJ43</f>
        <v>35</v>
      </c>
      <c r="CH111" s="1804">
        <f>'SAME1 Flight Tests 8-27-09'!BK43</f>
        <v>0</v>
      </c>
      <c r="CI111" s="1804">
        <f>'SAME1 Flight Tests 8-27-09'!BL43</f>
        <v>2.7535560195114588</v>
      </c>
      <c r="CJ111" s="1804">
        <f>'SAME1 Flight Tests 8-27-09'!BM43</f>
        <v>0.41742218539846676</v>
      </c>
      <c r="CK111" s="1804">
        <f>'SAME1 Flight Tests 8-27-09'!BN43</f>
        <v>0.99759598236088409</v>
      </c>
      <c r="CL111" s="2014"/>
      <c r="CM111" s="2"/>
      <c r="CN111" s="2"/>
      <c r="CO111" s="2"/>
      <c r="CP111" s="2"/>
      <c r="CQ111" s="2018"/>
    </row>
    <row r="112" spans="1:185" s="2020" customFormat="1" ht="16.5" customHeight="1" x14ac:dyDescent="0.2">
      <c r="A112" s="780">
        <v>2</v>
      </c>
      <c r="B112" s="784">
        <f>'SAME R Results'!A3</f>
        <v>1</v>
      </c>
      <c r="C112" s="836" t="str">
        <f>'SAME R Results'!B3</f>
        <v>Silicone</v>
      </c>
      <c r="D112" s="784" t="str">
        <f>'SAME R Results'!C3</f>
        <v>S03</v>
      </c>
      <c r="E112" s="784" t="str">
        <f>'SAME R Results'!D3</f>
        <v>1S</v>
      </c>
      <c r="F112" s="784">
        <f>'SAME R Results'!E3</f>
        <v>1</v>
      </c>
      <c r="G112" s="784">
        <f>'SAME R Results'!F3</f>
        <v>48</v>
      </c>
      <c r="H112" s="785" t="str">
        <f>'SAME R Results'!G3</f>
        <v>Low Temp</v>
      </c>
      <c r="I112" s="784" t="str">
        <f>'SAME R Results'!H3</f>
        <v xml:space="preserve">197 10:00 </v>
      </c>
      <c r="J112" s="786">
        <f>'SAME R Results'!I3</f>
        <v>40375.416666666664</v>
      </c>
      <c r="K112" s="784">
        <f>'SAME R Results'!J3</f>
        <v>0</v>
      </c>
      <c r="L112" s="787"/>
      <c r="M112" s="787"/>
      <c r="N112" s="784">
        <f>'SAME R Results'!K3</f>
        <v>8</v>
      </c>
      <c r="O112" s="793">
        <f>'SAME R Results'!L3</f>
        <v>1.304</v>
      </c>
      <c r="P112" s="784">
        <f>'SAME R Results'!M3</f>
        <v>60</v>
      </c>
      <c r="Q112" s="784">
        <f>'SAME R Results'!N3</f>
        <v>11</v>
      </c>
      <c r="R112" s="784">
        <f>'SAME R Results'!O3</f>
        <v>8</v>
      </c>
      <c r="S112" s="784" t="str">
        <f>'SAME R Results'!P3</f>
        <v>n</v>
      </c>
      <c r="T112" s="784">
        <f>'SAME R Results'!Q3</f>
        <v>0</v>
      </c>
      <c r="U112" s="784">
        <f>'SAME R Results'!R3</f>
        <v>61.666666666666664</v>
      </c>
      <c r="V112" s="784" t="str">
        <f>'SAME R Results'!S3</f>
        <v>y</v>
      </c>
      <c r="W112" s="784">
        <f>'SAME R Results'!T3</f>
        <v>60</v>
      </c>
      <c r="X112" s="784" t="str">
        <f>'SAME R Results'!U3</f>
        <v>n</v>
      </c>
      <c r="Y112" s="784" t="str">
        <f>'SAME R Results'!V3</f>
        <v>y</v>
      </c>
      <c r="Z112" s="784" t="str">
        <f>'SAME R Results'!W3</f>
        <v>y</v>
      </c>
      <c r="AA112" s="784" t="str">
        <f>'SAME R Results'!X3</f>
        <v>y</v>
      </c>
      <c r="AB112" s="784" t="str">
        <f>'SAME R Results'!Y3</f>
        <v>y</v>
      </c>
      <c r="AC112" s="808"/>
      <c r="AD112" s="784" t="str">
        <f>'SAME R Results'!Z3</f>
        <v>y</v>
      </c>
      <c r="AE112" s="784">
        <f>'SAME R Results'!AA3</f>
        <v>10</v>
      </c>
      <c r="AF112" s="784" t="str">
        <f>'SAME R Results'!AB3</f>
        <v>y</v>
      </c>
      <c r="AG112" s="817">
        <f>'SAME R Results'!AC3</f>
        <v>3.1809999999999998E-2</v>
      </c>
      <c r="AH112" s="819">
        <f>'SAME R Results'!AD3</f>
        <v>0</v>
      </c>
      <c r="AI112" s="784">
        <f>'SAME R Results'!AE3</f>
        <v>0</v>
      </c>
      <c r="AJ112" s="784">
        <f>'SAME R Results'!AF3</f>
        <v>0</v>
      </c>
      <c r="AK112" s="784">
        <f>'SAME R Results'!AG3</f>
        <v>0</v>
      </c>
      <c r="AL112" s="784">
        <f>'SAME R Results'!AH3</f>
        <v>0</v>
      </c>
      <c r="AM112" s="784">
        <f>'SAME R Results'!AI3</f>
        <v>0</v>
      </c>
      <c r="AN112" s="784">
        <f>'SAME R Results'!AJ3</f>
        <v>0</v>
      </c>
      <c r="AO112" s="784">
        <f>'SAME R Results'!AK3</f>
        <v>0</v>
      </c>
      <c r="AP112" s="784">
        <f>'SAME R Results'!AL3</f>
        <v>0</v>
      </c>
      <c r="AQ112" s="784">
        <f>'SAME R Results'!AM3</f>
        <v>0</v>
      </c>
      <c r="AR112" s="817">
        <f>'SAME R Results'!AN3</f>
        <v>0</v>
      </c>
      <c r="AS112" s="819">
        <f>'SAME R Results'!AO3</f>
        <v>0</v>
      </c>
      <c r="AT112" s="784">
        <f>'SAME R Results'!AP3</f>
        <v>0</v>
      </c>
      <c r="AU112" s="808"/>
      <c r="AV112" s="821">
        <f>'SAME R Results'!AQ3</f>
        <v>0</v>
      </c>
      <c r="AW112" s="821">
        <f>'SAME R Results'!AR3</f>
        <v>6.2647500000000003</v>
      </c>
      <c r="AX112" s="821">
        <f>'SAME R Results'!AS3</f>
        <v>0</v>
      </c>
      <c r="AY112" s="821">
        <f>'SAME R Results'!AT3</f>
        <v>0</v>
      </c>
      <c r="AZ112" s="823"/>
      <c r="BA112" s="823"/>
      <c r="BB112" s="821">
        <f>'SAME R Results'!AU3</f>
        <v>1.9261238095238091</v>
      </c>
      <c r="BC112" s="821">
        <f>'SAME R Results'!AV3</f>
        <v>2.6800000000000001E-2</v>
      </c>
      <c r="BD112" s="821">
        <f>'SAME R Results'!AW3</f>
        <v>6.997711500000003</v>
      </c>
      <c r="BE112" s="821">
        <f>'SAME R Results'!AX3</f>
        <v>4.5921775</v>
      </c>
      <c r="BF112" s="827">
        <f>'SAME R Results'!AY3</f>
        <v>53904.9</v>
      </c>
      <c r="BG112" s="784">
        <f>'SAME R Results'!AZ3</f>
        <v>1.7174561904761902</v>
      </c>
      <c r="BH112" s="784">
        <f>'SAME R Results'!BA3</f>
        <v>8.2000000000000003E-2</v>
      </c>
      <c r="BI112" s="808"/>
      <c r="BJ112" s="784">
        <f>'SAME R Results'!BB3</f>
        <v>75.758799999999994</v>
      </c>
      <c r="BK112" s="784">
        <f>'SAME R Results'!BC3</f>
        <v>2.4055340000000029</v>
      </c>
      <c r="BL112" s="784">
        <f>'SAME R Results'!BD3</f>
        <v>2523938.5830877088</v>
      </c>
      <c r="BM112" s="784">
        <f>'SAME R Results'!BE3</f>
        <v>615.51380336758314</v>
      </c>
      <c r="BN112" s="784">
        <f>'SAME R Results'!BF3</f>
        <v>4.9691332442250085</v>
      </c>
      <c r="BO112" s="784">
        <f>'SAME R Results'!BG3</f>
        <v>1.0696964473380586</v>
      </c>
      <c r="BP112" s="808"/>
      <c r="BQ112" s="784">
        <f>'SAME R Results'!BH3</f>
        <v>108.49420825246703</v>
      </c>
      <c r="BR112" s="817">
        <f>'SAME R Results'!BI3</f>
        <v>0.24387035702532131</v>
      </c>
      <c r="BS112" s="817">
        <f>'SAME R Results'!BJ3</f>
        <v>0.4501551400693799</v>
      </c>
      <c r="BT112" s="817">
        <f>'SAME R Results'!BL3</f>
        <v>4.6453676242364876</v>
      </c>
      <c r="BU112" s="817">
        <f>'SAME R Results'!BM3</f>
        <v>2.1878400054141345</v>
      </c>
      <c r="BV112" s="817">
        <f>'SAME R Results'!BN3</f>
        <v>0.1794970908990223</v>
      </c>
      <c r="BW112" s="784">
        <f>'SAME R Results'!BO3</f>
        <v>2523938.5830877088</v>
      </c>
      <c r="BX112" s="784">
        <f>'SAME R Results'!BP3</f>
        <v>2484963.0187997492</v>
      </c>
      <c r="BY112" s="784">
        <f>'SAME R Results'!BQ3</f>
        <v>2292449.3195224772</v>
      </c>
      <c r="BZ112" s="784">
        <f>'SAME R Results'!BR3</f>
        <v>615.51380336758314</v>
      </c>
      <c r="CA112" s="784">
        <f>'SAME R Results'!BS3</f>
        <v>0.53394610672112286</v>
      </c>
      <c r="CB112" s="784">
        <f>'SAME R Results'!BT3</f>
        <v>0.55000000000000004</v>
      </c>
      <c r="CC112" s="784">
        <f>'SAME R Results'!BV3</f>
        <v>2.6038189203454558</v>
      </c>
      <c r="CD112" s="880">
        <f>'SAME R Results'!BW3</f>
        <v>0.9</v>
      </c>
      <c r="CE112" s="1086">
        <f>'SAME R Results'!BZ3</f>
        <v>324.81390228810591</v>
      </c>
      <c r="CF112" s="1777">
        <f>'SAME R Results'!CA3</f>
        <v>0</v>
      </c>
      <c r="CG112" s="1777">
        <f>'SAME R Results'!CB3</f>
        <v>0</v>
      </c>
      <c r="CH112" s="1777">
        <f>'SAME R Results'!CC3</f>
        <v>0</v>
      </c>
      <c r="CI112" s="1777">
        <f>'SAME R Results'!CD3</f>
        <v>0</v>
      </c>
      <c r="CJ112" s="1777"/>
      <c r="CK112" s="1777"/>
      <c r="CL112" s="2015">
        <f>'SAME R Results'!CI3</f>
        <v>3</v>
      </c>
      <c r="CM112" s="2015" t="str">
        <f>'SAME R Results'!CJ3</f>
        <v>Silicone</v>
      </c>
      <c r="CN112" s="2016">
        <f>'SAME R Results'!CK3</f>
        <v>0.24387035702532131</v>
      </c>
      <c r="CO112" s="2016">
        <f>'SAME R Results'!CL3</f>
        <v>4.5800907940281833E-2</v>
      </c>
      <c r="CP112" s="2016">
        <f>'SAME R Results'!CM3</f>
        <v>3.6474673145305288E-2</v>
      </c>
      <c r="CQ112" s="2019"/>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c r="DV112" s="11"/>
      <c r="DW112" s="11"/>
      <c r="DX112" s="11"/>
      <c r="DY112" s="11"/>
      <c r="DZ112" s="11"/>
      <c r="EA112" s="11"/>
      <c r="EB112" s="11"/>
      <c r="EC112" s="11"/>
      <c r="ED112" s="11"/>
      <c r="EE112" s="11"/>
      <c r="EF112" s="11"/>
      <c r="EG112" s="11"/>
      <c r="EH112" s="11"/>
      <c r="EI112" s="11"/>
      <c r="EJ112" s="11"/>
      <c r="EK112" s="11"/>
      <c r="EL112" s="11"/>
      <c r="EM112" s="11"/>
      <c r="EN112" s="11"/>
      <c r="EO112" s="11"/>
      <c r="EP112" s="11"/>
      <c r="EQ112" s="11"/>
      <c r="ER112" s="11"/>
      <c r="ES112" s="11"/>
      <c r="ET112" s="11"/>
      <c r="EU112" s="11"/>
      <c r="EV112" s="11"/>
      <c r="EW112" s="11"/>
      <c r="EX112" s="11"/>
      <c r="EY112" s="11"/>
      <c r="EZ112" s="11"/>
      <c r="FA112" s="11"/>
      <c r="FB112" s="11"/>
      <c r="FC112" s="11"/>
      <c r="FD112" s="11"/>
      <c r="FE112" s="11"/>
      <c r="FF112" s="11"/>
      <c r="FG112" s="11"/>
      <c r="FH112" s="11"/>
      <c r="FI112" s="11"/>
      <c r="FJ112" s="11"/>
      <c r="FK112" s="11"/>
      <c r="FL112" s="11"/>
      <c r="FM112" s="11"/>
      <c r="FN112" s="11"/>
      <c r="FO112" s="11"/>
      <c r="FP112" s="11"/>
      <c r="FQ112" s="11"/>
      <c r="FR112" s="11"/>
      <c r="FS112" s="11"/>
      <c r="FT112" s="11"/>
      <c r="FU112" s="11"/>
      <c r="FV112" s="11"/>
      <c r="FW112" s="11"/>
      <c r="FX112" s="11"/>
      <c r="FY112" s="11"/>
      <c r="FZ112" s="11"/>
      <c r="GA112" s="11"/>
      <c r="GB112" s="11"/>
      <c r="GC112" s="11"/>
    </row>
    <row r="113" spans="1:185" s="2020" customFormat="1" ht="16.5" customHeight="1" x14ac:dyDescent="0.2">
      <c r="A113" s="780">
        <v>2</v>
      </c>
      <c r="B113" s="784">
        <f>'SAME R Results'!A9</f>
        <v>1</v>
      </c>
      <c r="C113" s="836" t="str">
        <f>'SAME R Results'!B9</f>
        <v>Silicone</v>
      </c>
      <c r="D113" s="784" t="str">
        <f>'SAME R Results'!C9</f>
        <v>S04</v>
      </c>
      <c r="E113" s="784" t="str">
        <f>'SAME R Results'!D9</f>
        <v>6S</v>
      </c>
      <c r="F113" s="784">
        <f>'SAME R Results'!E9</f>
        <v>6</v>
      </c>
      <c r="G113" s="784">
        <f>'SAME R Results'!F9</f>
        <v>53</v>
      </c>
      <c r="H113" s="785" t="str">
        <f>'SAME R Results'!G9</f>
        <v>HighTemp</v>
      </c>
      <c r="I113" s="784" t="str">
        <f>'SAME R Results'!H9</f>
        <v>203</v>
      </c>
      <c r="J113" s="786">
        <f>'SAME R Results'!I9</f>
        <v>40381</v>
      </c>
      <c r="K113" s="784">
        <f>'SAME R Results'!J9</f>
        <v>0</v>
      </c>
      <c r="L113" s="790"/>
      <c r="M113" s="790"/>
      <c r="N113" s="784">
        <f>'SAME R Results'!K9</f>
        <v>8.1</v>
      </c>
      <c r="O113" s="793">
        <f>'SAME R Results'!L9</f>
        <v>1.35</v>
      </c>
      <c r="P113" s="784">
        <f>'SAME R Results'!M9</f>
        <v>60</v>
      </c>
      <c r="Q113" s="784">
        <f>'SAME R Results'!N9</f>
        <v>1</v>
      </c>
      <c r="R113" s="784">
        <f>'SAME R Results'!O9</f>
        <v>8</v>
      </c>
      <c r="S113" s="784" t="str">
        <f>'SAME R Results'!P9</f>
        <v>n</v>
      </c>
      <c r="T113" s="784">
        <f>'SAME R Results'!Q9</f>
        <v>0</v>
      </c>
      <c r="U113" s="784">
        <f>'SAME R Results'!R9</f>
        <v>52.2</v>
      </c>
      <c r="V113" s="784" t="str">
        <f>'SAME R Results'!S9</f>
        <v>y</v>
      </c>
      <c r="W113" s="784" t="str">
        <f>'SAME R Results'!T9</f>
        <v>?</v>
      </c>
      <c r="X113" s="784" t="str">
        <f>'SAME R Results'!U9</f>
        <v>n</v>
      </c>
      <c r="Y113" s="784" t="str">
        <f>'SAME R Results'!V9</f>
        <v>y</v>
      </c>
      <c r="Z113" s="784" t="str">
        <f>'SAME R Results'!W9</f>
        <v>y</v>
      </c>
      <c r="AA113" s="784" t="str">
        <f>'SAME R Results'!X9</f>
        <v>y</v>
      </c>
      <c r="AB113" s="784" t="str">
        <f>'SAME R Results'!Y9</f>
        <v>y</v>
      </c>
      <c r="AC113" s="809"/>
      <c r="AD113" s="784" t="str">
        <f>'SAME R Results'!Z9</f>
        <v>y</v>
      </c>
      <c r="AE113" s="784">
        <f>'SAME R Results'!AA9</f>
        <v>10</v>
      </c>
      <c r="AF113" s="784" t="str">
        <f>'SAME R Results'!AB9</f>
        <v>y</v>
      </c>
      <c r="AG113" s="817">
        <f>'SAME R Results'!AC9</f>
        <v>3.1809999999999998E-2</v>
      </c>
      <c r="AH113" s="819">
        <f>'SAME R Results'!AD9</f>
        <v>0</v>
      </c>
      <c r="AI113" s="784">
        <f>'SAME R Results'!AE9</f>
        <v>0</v>
      </c>
      <c r="AJ113" s="784">
        <f>'SAME R Results'!AF9</f>
        <v>0</v>
      </c>
      <c r="AK113" s="784">
        <f>'SAME R Results'!AG9</f>
        <v>0</v>
      </c>
      <c r="AL113" s="784">
        <f>'SAME R Results'!AH9</f>
        <v>0</v>
      </c>
      <c r="AM113" s="784">
        <f>'SAME R Results'!AI9</f>
        <v>0</v>
      </c>
      <c r="AN113" s="784">
        <f>'SAME R Results'!AJ9</f>
        <v>0</v>
      </c>
      <c r="AO113" s="784">
        <f>'SAME R Results'!AK9</f>
        <v>0</v>
      </c>
      <c r="AP113" s="784">
        <f>'SAME R Results'!AL9</f>
        <v>0</v>
      </c>
      <c r="AQ113" s="784">
        <f>'SAME R Results'!AM9</f>
        <v>0</v>
      </c>
      <c r="AR113" s="817">
        <f>'SAME R Results'!AN9</f>
        <v>0</v>
      </c>
      <c r="AS113" s="819">
        <f>'SAME R Results'!AO9</f>
        <v>0</v>
      </c>
      <c r="AT113" s="784">
        <f>'SAME R Results'!AP9</f>
        <v>0</v>
      </c>
      <c r="AU113" s="809"/>
      <c r="AV113" s="821">
        <f>'SAME R Results'!AQ9</f>
        <v>0</v>
      </c>
      <c r="AW113" s="821">
        <f>'SAME R Results'!AR9</f>
        <v>6.2450000000000001</v>
      </c>
      <c r="AX113" s="821">
        <f>'SAME R Results'!AS9</f>
        <v>0</v>
      </c>
      <c r="AY113" s="821">
        <f>'SAME R Results'!AT9</f>
        <v>0</v>
      </c>
      <c r="AZ113" s="825"/>
      <c r="BA113" s="825"/>
      <c r="BB113" s="821">
        <f>'SAME R Results'!AU9</f>
        <v>4.6397705</v>
      </c>
      <c r="BC113" s="821">
        <f>'SAME R Results'!AV9</f>
        <v>2.6800000000000001E-2</v>
      </c>
      <c r="BD113" s="821">
        <f>'SAME R Results'!AW9</f>
        <v>7.6578974999999998</v>
      </c>
      <c r="BE113" s="821">
        <f>'SAME R Results'!AX9</f>
        <v>4.6589204999999998</v>
      </c>
      <c r="BF113" s="827">
        <f>'SAME R Results'!AY9</f>
        <v>80225</v>
      </c>
      <c r="BG113" s="784">
        <f>'SAME R Results'!AZ9</f>
        <v>4.5200650000000007</v>
      </c>
      <c r="BH113" s="784">
        <f>'SAME R Results'!BA9</f>
        <v>8.2000000000000003E-2</v>
      </c>
      <c r="BI113" s="809"/>
      <c r="BJ113" s="784">
        <f>'SAME R Results'!BB9</f>
        <v>205.9342</v>
      </c>
      <c r="BK113" s="784">
        <f>'SAME R Results'!BC9</f>
        <v>2.998977</v>
      </c>
      <c r="BL113" s="784">
        <f>'SAME R Results'!BD9</f>
        <v>3889058.8258409305</v>
      </c>
      <c r="BM113" s="784">
        <f>'SAME R Results'!BE9</f>
        <v>973.58449874105634</v>
      </c>
      <c r="BN113" s="784">
        <f>'SAME R Results'!BF9</f>
        <v>12.304744891662349</v>
      </c>
      <c r="BO113" s="784">
        <f>'SAME R Results'!BG9</f>
        <v>2.9595494723852811</v>
      </c>
      <c r="BP113" s="809"/>
      <c r="BQ113" s="784">
        <f>'SAME R Results'!BH9</f>
        <v>300.64007090501514</v>
      </c>
      <c r="BR113" s="817">
        <f>'SAME R Results'!BI9</f>
        <v>0.25033936032853354</v>
      </c>
      <c r="BS113" s="817">
        <f>'SAME R Results'!BJ9</f>
        <v>0.54741968073790781</v>
      </c>
      <c r="BT113" s="817">
        <f>'SAME R Results'!BL9</f>
        <v>4.1576412242722895</v>
      </c>
      <c r="BU113" s="817">
        <f>'SAME R Results'!BM9</f>
        <v>2.4218526870226071</v>
      </c>
      <c r="BV113" s="817">
        <f>'SAME R Results'!BN9</f>
        <v>0.1692908570902574</v>
      </c>
      <c r="BW113" s="784">
        <f>'SAME R Results'!BO9</f>
        <v>3889058.8258409305</v>
      </c>
      <c r="BX113" s="784">
        <f>'SAME R Results'!BP9</f>
        <v>3831052.6956931786</v>
      </c>
      <c r="BY113" s="784">
        <f>'SAME R Results'!BQ9</f>
        <v>3478161.0539138634</v>
      </c>
      <c r="BZ113" s="784">
        <f>'SAME R Results'!BR9</f>
        <v>973.58449874105634</v>
      </c>
      <c r="CA113" s="784">
        <f>'SAME R Results'!BS9</f>
        <v>0.6656701145343159</v>
      </c>
      <c r="CB113" s="784">
        <f>'SAME R Results'!BT9</f>
        <v>0.55000000000000004</v>
      </c>
      <c r="CC113" s="784">
        <f>'SAME R Results'!BV9</f>
        <v>2.6543347862394446</v>
      </c>
      <c r="CD113" s="880">
        <f>'SAME R Results'!BW9</f>
        <v>0.9</v>
      </c>
      <c r="CE113" s="1086">
        <f>'SAME R Results'!BZ9</f>
        <v>379.72816734596341</v>
      </c>
      <c r="CF113" s="1777">
        <f>'SAME R Results'!CA9</f>
        <v>0</v>
      </c>
      <c r="CG113" s="1777">
        <f>'SAME R Results'!CB9</f>
        <v>0</v>
      </c>
      <c r="CH113" s="1777">
        <f>'SAME R Results'!CC9</f>
        <v>0</v>
      </c>
      <c r="CI113" s="1777">
        <f>'SAME R Results'!CD9</f>
        <v>0</v>
      </c>
      <c r="CJ113" s="1777"/>
      <c r="CK113" s="1777"/>
      <c r="CL113" s="2015">
        <f>'SAME R Results'!CI9</f>
        <v>9</v>
      </c>
      <c r="CM113" s="2015" t="str">
        <f>'SAME R Results'!CJ9</f>
        <v>Silicone</v>
      </c>
      <c r="CN113" s="2016">
        <f>'SAME R Results'!CK9</f>
        <v>0.25033936032853354</v>
      </c>
      <c r="CO113" s="2016">
        <f>'SAME R Results'!CL9</f>
        <v>4.0928492514725141E-2</v>
      </c>
      <c r="CP113" s="2016">
        <f>'SAME R Results'!CM9</f>
        <v>3.5935600032160911E-2</v>
      </c>
      <c r="CR113" s="11"/>
      <c r="CS113" s="11"/>
      <c r="CT113" s="11"/>
      <c r="CU113" s="11"/>
      <c r="CV113" s="11"/>
      <c r="CW113" s="11"/>
      <c r="CX113" s="11"/>
      <c r="CY113" s="11"/>
      <c r="CZ113" s="11"/>
      <c r="DA113" s="11"/>
      <c r="DB113" s="11"/>
      <c r="DC113" s="11"/>
      <c r="DD113" s="11"/>
      <c r="DE113" s="11"/>
      <c r="DF113" s="11"/>
      <c r="DG113" s="11"/>
      <c r="DH113" s="11"/>
      <c r="DI113" s="11"/>
      <c r="DJ113" s="11"/>
      <c r="DK113" s="11"/>
      <c r="DL113" s="11"/>
      <c r="DM113" s="11"/>
      <c r="DN113" s="11"/>
      <c r="DO113" s="11"/>
      <c r="DP113" s="11"/>
      <c r="DQ113" s="11"/>
      <c r="DR113" s="11"/>
      <c r="DS113" s="11"/>
      <c r="DT113" s="11"/>
      <c r="DU113" s="11"/>
      <c r="DV113" s="11"/>
      <c r="DW113" s="11"/>
      <c r="DX113" s="11"/>
      <c r="DY113" s="11"/>
      <c r="DZ113" s="11"/>
      <c r="EA113" s="11"/>
      <c r="EB113" s="11"/>
      <c r="EC113" s="11"/>
      <c r="ED113" s="11"/>
      <c r="EE113" s="11"/>
      <c r="EF113" s="11"/>
      <c r="EG113" s="11"/>
      <c r="EH113" s="11"/>
      <c r="EI113" s="11"/>
      <c r="EJ113" s="11"/>
      <c r="EK113" s="11"/>
      <c r="EL113" s="11"/>
      <c r="EM113" s="11"/>
      <c r="EN113" s="11"/>
      <c r="EO113" s="11"/>
      <c r="EP113" s="11"/>
      <c r="EQ113" s="11"/>
      <c r="ER113" s="11"/>
      <c r="ES113" s="11"/>
      <c r="ET113" s="11"/>
      <c r="EU113" s="11"/>
      <c r="EV113" s="11"/>
      <c r="EW113" s="11"/>
      <c r="EX113" s="11"/>
      <c r="EY113" s="11"/>
      <c r="EZ113" s="11"/>
      <c r="FA113" s="11"/>
      <c r="FB113" s="11"/>
      <c r="FC113" s="11"/>
      <c r="FD113" s="11"/>
      <c r="FE113" s="11"/>
      <c r="FF113" s="11"/>
      <c r="FG113" s="11"/>
      <c r="FH113" s="11"/>
      <c r="FI113" s="11"/>
      <c r="FJ113" s="11"/>
      <c r="FK113" s="11"/>
      <c r="FL113" s="11"/>
      <c r="FM113" s="11"/>
      <c r="FN113" s="11"/>
      <c r="FO113" s="11"/>
      <c r="FP113" s="11"/>
      <c r="FQ113" s="11"/>
      <c r="FR113" s="11"/>
      <c r="FS113" s="11"/>
      <c r="FT113" s="11"/>
      <c r="FU113" s="11"/>
      <c r="FV113" s="11"/>
      <c r="FW113" s="11"/>
      <c r="FX113" s="11"/>
      <c r="FY113" s="11"/>
      <c r="FZ113" s="11"/>
      <c r="GA113" s="11"/>
      <c r="GB113" s="11"/>
      <c r="GC113" s="11"/>
    </row>
    <row r="114" spans="1:185" s="2020" customFormat="1" ht="16.5" customHeight="1" x14ac:dyDescent="0.2">
      <c r="A114" s="780">
        <v>2</v>
      </c>
      <c r="B114" s="784">
        <f>'SAME R Results'!A18</f>
        <v>2</v>
      </c>
      <c r="C114" s="836" t="str">
        <f>'SAME R Results'!B18</f>
        <v>Silicone</v>
      </c>
      <c r="D114" s="784" t="str">
        <f>'SAME R Results'!C18</f>
        <v>S07</v>
      </c>
      <c r="E114" s="784" t="str">
        <f>'SAME R Results'!D18</f>
        <v>12 S</v>
      </c>
      <c r="F114" s="784">
        <f>'SAME R Results'!E18</f>
        <v>1</v>
      </c>
      <c r="G114" s="784">
        <f>'SAME R Results'!F18</f>
        <v>59</v>
      </c>
      <c r="H114" s="785" t="str">
        <f>'SAME R Results'!G18</f>
        <v>Baseline aging</v>
      </c>
      <c r="I114" s="784">
        <f>'SAME R Results'!H18</f>
        <v>211</v>
      </c>
      <c r="J114" s="786">
        <f>'SAME R Results'!I18</f>
        <v>40389</v>
      </c>
      <c r="K114" s="784">
        <f>'SAME R Results'!J18</f>
        <v>0</v>
      </c>
      <c r="L114" s="788"/>
      <c r="M114" s="788"/>
      <c r="N114" s="784">
        <f>'SAME R Results'!K18</f>
        <v>8.1</v>
      </c>
      <c r="O114" s="793">
        <f>'SAME R Results'!L18</f>
        <v>1.327</v>
      </c>
      <c r="P114" s="784">
        <f>'SAME R Results'!M18</f>
        <v>60</v>
      </c>
      <c r="Q114" s="784">
        <f>'SAME R Results'!N18</f>
        <v>11</v>
      </c>
      <c r="R114" s="784">
        <f>'SAME R Results'!O18</f>
        <v>8</v>
      </c>
      <c r="S114" s="784" t="str">
        <f>'SAME R Results'!P18</f>
        <v>n</v>
      </c>
      <c r="T114" s="784" t="str">
        <f>'SAME R Results'!Q18</f>
        <v>n</v>
      </c>
      <c r="U114" s="784">
        <f>'SAME R Results'!R18</f>
        <v>24.2</v>
      </c>
      <c r="V114" s="784" t="str">
        <f>'SAME R Results'!S18</f>
        <v>n</v>
      </c>
      <c r="W114" s="784">
        <f>'SAME R Results'!T18</f>
        <v>0</v>
      </c>
      <c r="X114" s="784" t="str">
        <f>'SAME R Results'!U18</f>
        <v>n</v>
      </c>
      <c r="Y114" s="784" t="str">
        <f>'SAME R Results'!V18</f>
        <v>y</v>
      </c>
      <c r="Z114" s="784" t="str">
        <f>'SAME R Results'!W18</f>
        <v>y</v>
      </c>
      <c r="AA114" s="784" t="str">
        <f>'SAME R Results'!X18</f>
        <v>y</v>
      </c>
      <c r="AB114" s="784" t="str">
        <f>'SAME R Results'!Y18</f>
        <v>y</v>
      </c>
      <c r="AC114" s="789"/>
      <c r="AD114" s="784" t="str">
        <f>'SAME R Results'!Z18</f>
        <v>y</v>
      </c>
      <c r="AE114" s="784">
        <f>'SAME R Results'!AA18</f>
        <v>10</v>
      </c>
      <c r="AF114" s="784" t="str">
        <f>'SAME R Results'!AB18</f>
        <v>y</v>
      </c>
      <c r="AG114" s="817">
        <f>'SAME R Results'!AC18</f>
        <v>3.1809999999999998E-2</v>
      </c>
      <c r="AH114" s="819">
        <f>'SAME R Results'!AD18</f>
        <v>0</v>
      </c>
      <c r="AI114" s="784">
        <f>'SAME R Results'!AE18</f>
        <v>0</v>
      </c>
      <c r="AJ114" s="784">
        <f>'SAME R Results'!AF18</f>
        <v>0</v>
      </c>
      <c r="AK114" s="784">
        <f>'SAME R Results'!AG18</f>
        <v>0</v>
      </c>
      <c r="AL114" s="784">
        <f>'SAME R Results'!AH18</f>
        <v>0</v>
      </c>
      <c r="AM114" s="784">
        <f>'SAME R Results'!AI18</f>
        <v>0</v>
      </c>
      <c r="AN114" s="784">
        <f>'SAME R Results'!AJ18</f>
        <v>0</v>
      </c>
      <c r="AO114" s="784">
        <f>'SAME R Results'!AK18</f>
        <v>0</v>
      </c>
      <c r="AP114" s="784">
        <f>'SAME R Results'!AL18</f>
        <v>0</v>
      </c>
      <c r="AQ114" s="784">
        <f>'SAME R Results'!AM18</f>
        <v>0</v>
      </c>
      <c r="AR114" s="817">
        <f>'SAME R Results'!AN18</f>
        <v>0</v>
      </c>
      <c r="AS114" s="819">
        <f>'SAME R Results'!AO18</f>
        <v>0</v>
      </c>
      <c r="AT114" s="784">
        <f>'SAME R Results'!AP18</f>
        <v>0</v>
      </c>
      <c r="AU114" s="789"/>
      <c r="AV114" s="821">
        <f>'SAME R Results'!AQ18</f>
        <v>0</v>
      </c>
      <c r="AW114" s="821">
        <f>'SAME R Results'!AR18</f>
        <v>6.2460000000000004</v>
      </c>
      <c r="AX114" s="821">
        <f>'SAME R Results'!AS18</f>
        <v>0</v>
      </c>
      <c r="AY114" s="821">
        <f>'SAME R Results'!AT18</f>
        <v>0</v>
      </c>
      <c r="AZ114" s="824"/>
      <c r="BA114" s="824"/>
      <c r="BB114" s="821">
        <f>'SAME R Results'!AU18</f>
        <v>3.0206605</v>
      </c>
      <c r="BC114" s="821">
        <f>'SAME R Results'!AV18</f>
        <v>2.6199344999999995E-2</v>
      </c>
      <c r="BD114" s="821">
        <f>'SAME R Results'!AW18</f>
        <v>7.279646500000001</v>
      </c>
      <c r="BE114" s="821">
        <f>'SAME R Results'!AX18</f>
        <v>4.7241069999999992</v>
      </c>
      <c r="BF114" s="827">
        <f>'SAME R Results'!AY18</f>
        <v>74405</v>
      </c>
      <c r="BG114" s="784">
        <f>'SAME R Results'!AZ18</f>
        <v>2.7095650000000004</v>
      </c>
      <c r="BH114" s="784">
        <f>'SAME R Results'!BA18</f>
        <v>8.5983280000000023E-2</v>
      </c>
      <c r="BI114" s="789"/>
      <c r="BJ114" s="784">
        <f>'SAME R Results'!BB18</f>
        <v>108.50449999999998</v>
      </c>
      <c r="BK114" s="784">
        <f>'SAME R Results'!BC18</f>
        <v>2.5555395000000019</v>
      </c>
      <c r="BL114" s="784">
        <f>'SAME R Results'!BD18</f>
        <v>3579696.8264696635</v>
      </c>
      <c r="BM114" s="784">
        <f>'SAME R Results'!BE18</f>
        <v>688.21315184702462</v>
      </c>
      <c r="BN114" s="784">
        <f>'SAME R Results'!BF18</f>
        <v>8.019714976735683</v>
      </c>
      <c r="BO114" s="784">
        <f>'SAME R Results'!BG18</f>
        <v>1.7566079941830108</v>
      </c>
      <c r="BP114" s="789"/>
      <c r="BQ114" s="784">
        <f>'SAME R Results'!BH18</f>
        <v>159.03792489513376</v>
      </c>
      <c r="BR114" s="817">
        <f>'SAME R Results'!BI18</f>
        <v>0.19225459171796622</v>
      </c>
      <c r="BS114" s="817">
        <f>'SAME R Results'!BJ18</f>
        <v>0.45513242180855784</v>
      </c>
      <c r="BT114" s="817">
        <f>'SAME R Results'!BL18</f>
        <v>4.5654551290287229</v>
      </c>
      <c r="BU114" s="817">
        <f>'SAME R Results'!BM18</f>
        <v>2.5302410110434193</v>
      </c>
      <c r="BV114" s="817">
        <f>'SAME R Results'!BN18</f>
        <v>0.12495285816934183</v>
      </c>
      <c r="BW114" s="784">
        <f>'SAME R Results'!BO18</f>
        <v>3579696.8264696635</v>
      </c>
      <c r="BX114" s="784">
        <f>'SAME R Results'!BP18</f>
        <v>3525898.8069789382</v>
      </c>
      <c r="BY114" s="784">
        <f>'SAME R Results'!BQ18</f>
        <v>3212221.2676831186</v>
      </c>
      <c r="BZ114" s="784">
        <f>'SAME R Results'!BR18</f>
        <v>688.21315184702462</v>
      </c>
      <c r="CA114" s="784">
        <f>'SAME R Results'!BS18</f>
        <v>0.56724218680635752</v>
      </c>
      <c r="CB114" s="784">
        <f>'SAME R Results'!BT18</f>
        <v>0.55000000000000004</v>
      </c>
      <c r="CC114" s="784">
        <f>'SAME R Results'!BV18</f>
        <v>2.664957337674454</v>
      </c>
      <c r="CD114" s="880">
        <f>'SAME R Results'!BW18</f>
        <v>0.9</v>
      </c>
      <c r="CE114" s="1086">
        <f>'SAME R Results'!BZ18</f>
        <v>351.91040989334482</v>
      </c>
      <c r="CF114" s="1777">
        <f>'SAME R Results'!CA18</f>
        <v>1.223333333333354</v>
      </c>
      <c r="CG114" s="1777" t="str">
        <f>'SAME R Results'!CB18</f>
        <v xml:space="preserve"> 12S</v>
      </c>
      <c r="CH114" s="1777">
        <f>'SAME R Results'!CC18</f>
        <v>211</v>
      </c>
      <c r="CI114" s="1777">
        <f>'SAME R Results'!CD18</f>
        <v>0.78002251992162375</v>
      </c>
      <c r="CJ114" s="1777"/>
      <c r="CK114" s="1777"/>
      <c r="CL114" s="2015">
        <f>'SAME R Results'!CI18</f>
        <v>18</v>
      </c>
      <c r="CM114" s="2015" t="str">
        <f>'SAME R Results'!CJ18</f>
        <v>Silicone</v>
      </c>
      <c r="CN114" s="2016">
        <f>'SAME R Results'!CK18</f>
        <v>0.19225459171796622</v>
      </c>
      <c r="CO114" s="2016">
        <f>'SAME R Results'!CL18</f>
        <v>5.0426431192583235E-2</v>
      </c>
      <c r="CP114" s="2016">
        <f>'SAME R Results'!CM18</f>
        <v>3.2451687661120096E-2</v>
      </c>
      <c r="CR114" s="11"/>
      <c r="CS114" s="11"/>
      <c r="CT114" s="11"/>
      <c r="CU114" s="11"/>
      <c r="CV114" s="11"/>
      <c r="CW114" s="11"/>
      <c r="CX114" s="11"/>
      <c r="CY114" s="11"/>
      <c r="CZ114" s="11"/>
      <c r="DA114" s="11"/>
      <c r="DB114" s="11"/>
      <c r="DC114" s="11"/>
      <c r="DD114" s="11"/>
      <c r="DE114" s="11"/>
      <c r="DF114" s="11"/>
      <c r="DG114" s="11"/>
      <c r="DH114" s="11"/>
      <c r="DI114" s="11"/>
      <c r="DJ114" s="11"/>
      <c r="DK114" s="11"/>
      <c r="DL114" s="11"/>
      <c r="DM114" s="11"/>
      <c r="DN114" s="11"/>
      <c r="DO114" s="11"/>
      <c r="DP114" s="11"/>
      <c r="DQ114" s="11"/>
      <c r="DR114" s="11"/>
      <c r="DS114" s="11"/>
      <c r="DT114" s="11"/>
      <c r="DU114" s="11"/>
      <c r="DV114" s="11"/>
      <c r="DW114" s="11"/>
      <c r="DX114" s="11"/>
      <c r="DY114" s="11"/>
      <c r="DZ114" s="11"/>
      <c r="EA114" s="11"/>
      <c r="EB114" s="11"/>
      <c r="EC114" s="11"/>
      <c r="ED114" s="11"/>
      <c r="EE114" s="11"/>
      <c r="EF114" s="11"/>
      <c r="EG114" s="11"/>
      <c r="EH114" s="11"/>
      <c r="EI114" s="11"/>
      <c r="EJ114" s="11"/>
      <c r="EK114" s="11"/>
      <c r="EL114" s="11"/>
      <c r="EM114" s="11"/>
      <c r="EN114" s="11"/>
      <c r="EO114" s="11"/>
      <c r="EP114" s="11"/>
      <c r="EQ114" s="11"/>
      <c r="ER114" s="11"/>
      <c r="ES114" s="11"/>
      <c r="ET114" s="11"/>
      <c r="EU114" s="11"/>
      <c r="EV114" s="11"/>
      <c r="EW114" s="11"/>
      <c r="EX114" s="11"/>
      <c r="EY114" s="11"/>
      <c r="EZ114" s="11"/>
      <c r="FA114" s="11"/>
      <c r="FB114" s="11"/>
      <c r="FC114" s="11"/>
      <c r="FD114" s="11"/>
      <c r="FE114" s="11"/>
      <c r="FF114" s="11"/>
      <c r="FG114" s="11"/>
      <c r="FH114" s="11"/>
      <c r="FI114" s="11"/>
      <c r="FJ114" s="11"/>
      <c r="FK114" s="11"/>
      <c r="FL114" s="11"/>
      <c r="FM114" s="11"/>
      <c r="FN114" s="11"/>
      <c r="FO114" s="11"/>
      <c r="FP114" s="11"/>
      <c r="FQ114" s="11"/>
      <c r="FR114" s="11"/>
      <c r="FS114" s="11"/>
      <c r="FT114" s="11"/>
      <c r="FU114" s="11"/>
      <c r="FV114" s="11"/>
      <c r="FW114" s="11"/>
      <c r="FX114" s="11"/>
      <c r="FY114" s="11"/>
      <c r="FZ114" s="11"/>
      <c r="GA114" s="11"/>
      <c r="GB114" s="11"/>
      <c r="GC114" s="11"/>
    </row>
    <row r="115" spans="1:185" s="2020" customFormat="1" ht="16.5" hidden="1" customHeight="1" x14ac:dyDescent="0.2">
      <c r="A115" s="780">
        <v>2</v>
      </c>
      <c r="B115" s="784">
        <f>'SAME R Results'!A19</f>
        <v>2</v>
      </c>
      <c r="C115" s="836" t="str">
        <f>'SAME R Results'!B19</f>
        <v>Silicone</v>
      </c>
      <c r="D115" s="784" t="str">
        <f>'SAME R Results'!C19</f>
        <v>S07</v>
      </c>
      <c r="E115" s="784" t="str">
        <f>'SAME R Results'!D19</f>
        <v>12Sa</v>
      </c>
      <c r="F115" s="784">
        <f>'SAME R Results'!E19</f>
        <v>1</v>
      </c>
      <c r="G115" s="784" t="str">
        <f>'SAME R Results'!F19</f>
        <v>59a</v>
      </c>
      <c r="H115" s="785" t="str">
        <f>'SAME R Results'!G19</f>
        <v>aged</v>
      </c>
      <c r="I115" s="784">
        <f>'SAME R Results'!H19</f>
        <v>211</v>
      </c>
      <c r="J115" s="786">
        <f>'SAME R Results'!I19</f>
        <v>40389</v>
      </c>
      <c r="K115" s="784">
        <f>'SAME R Results'!J19</f>
        <v>0</v>
      </c>
      <c r="L115" s="788"/>
      <c r="M115" s="788"/>
      <c r="N115" s="784">
        <f>'SAME R Results'!K19</f>
        <v>8.1</v>
      </c>
      <c r="O115" s="793">
        <f>'SAME R Results'!L19</f>
        <v>1.327</v>
      </c>
      <c r="P115" s="784">
        <f>'SAME R Results'!M19</f>
        <v>0</v>
      </c>
      <c r="Q115" s="784">
        <f>'SAME R Results'!N19</f>
        <v>0</v>
      </c>
      <c r="R115" s="784">
        <f>'SAME R Results'!O19</f>
        <v>0</v>
      </c>
      <c r="S115" s="784">
        <f>'SAME R Results'!P19</f>
        <v>0</v>
      </c>
      <c r="T115" s="784">
        <f>'SAME R Results'!Q19</f>
        <v>0</v>
      </c>
      <c r="U115" s="784">
        <f>'SAME R Results'!R19</f>
        <v>855.6</v>
      </c>
      <c r="V115" s="784">
        <f>'SAME R Results'!S19</f>
        <v>0</v>
      </c>
      <c r="W115" s="784">
        <f>'SAME R Results'!T19</f>
        <v>0</v>
      </c>
      <c r="X115" s="784" t="str">
        <f>'SAME R Results'!U19</f>
        <v>n</v>
      </c>
      <c r="Y115" s="784" t="str">
        <f>'SAME R Results'!V19</f>
        <v>y</v>
      </c>
      <c r="Z115" s="784" t="str">
        <f>'SAME R Results'!W19</f>
        <v>y</v>
      </c>
      <c r="AA115" s="784" t="str">
        <f>'SAME R Results'!X19</f>
        <v>y</v>
      </c>
      <c r="AB115" s="784" t="str">
        <f>'SAME R Results'!Y19</f>
        <v>y</v>
      </c>
      <c r="AC115" s="789"/>
      <c r="AD115" s="784" t="str">
        <f>'SAME R Results'!Z19</f>
        <v>y</v>
      </c>
      <c r="AE115" s="784">
        <f>'SAME R Results'!AA19</f>
        <v>10</v>
      </c>
      <c r="AF115" s="784" t="str">
        <f>'SAME R Results'!AB19</f>
        <v>y</v>
      </c>
      <c r="AG115" s="817">
        <f>'SAME R Results'!AC19</f>
        <v>3.1809999999999998E-2</v>
      </c>
      <c r="AH115" s="819">
        <f>'SAME R Results'!AD19</f>
        <v>0</v>
      </c>
      <c r="AI115" s="784">
        <f>'SAME R Results'!AE19</f>
        <v>70</v>
      </c>
      <c r="AJ115" s="784">
        <f>'SAME R Results'!AF19</f>
        <v>720</v>
      </c>
      <c r="AK115" s="784">
        <f>'SAME R Results'!AG19</f>
        <v>0</v>
      </c>
      <c r="AL115" s="784" t="str">
        <f>'SAME R Results'!AH19</f>
        <v>n</v>
      </c>
      <c r="AM115" s="784" t="str">
        <f>'SAME R Results'!AI19</f>
        <v>y</v>
      </c>
      <c r="AN115" s="784" t="str">
        <f>'SAME R Results'!AJ19</f>
        <v>y</v>
      </c>
      <c r="AO115" s="784" t="str">
        <f>'SAME R Results'!AK19</f>
        <v>y</v>
      </c>
      <c r="AP115" s="784" t="str">
        <f>'SAME R Results'!AL19</f>
        <v>y</v>
      </c>
      <c r="AQ115" s="784" t="str">
        <f>'SAME R Results'!AM19</f>
        <v>y</v>
      </c>
      <c r="AR115" s="817">
        <f>'SAME R Results'!AN19</f>
        <v>3.1809999999999998E-2</v>
      </c>
      <c r="AS115" s="819">
        <f>'SAME R Results'!AO19</f>
        <v>0</v>
      </c>
      <c r="AT115" s="784">
        <f>'SAME R Results'!AP19</f>
        <v>0</v>
      </c>
      <c r="AU115" s="789"/>
      <c r="AV115" s="821">
        <f>'SAME R Results'!AQ19</f>
        <v>0</v>
      </c>
      <c r="AW115" s="821">
        <f>'SAME R Results'!AR19</f>
        <v>6.2489999999999997</v>
      </c>
      <c r="AX115" s="821">
        <f>'SAME R Results'!AS19</f>
        <v>0</v>
      </c>
      <c r="AY115" s="821">
        <f>'SAME R Results'!AT19</f>
        <v>0</v>
      </c>
      <c r="AZ115" s="824"/>
      <c r="BA115" s="824"/>
      <c r="BB115" s="821">
        <f>'SAME R Results'!AU19</f>
        <v>2.6970060000000005</v>
      </c>
      <c r="BC115" s="821">
        <f>'SAME R Results'!AV19</f>
        <v>8.3206175000000007E-2</v>
      </c>
      <c r="BD115" s="821">
        <f>'SAME R Results'!AW19</f>
        <v>6.7254940000000003</v>
      </c>
      <c r="BE115" s="821">
        <f>'SAME R Results'!AX19</f>
        <v>4.718307499999999</v>
      </c>
      <c r="BF115" s="827">
        <f>'SAME R Results'!AY19</f>
        <v>29880</v>
      </c>
      <c r="BG115" s="784">
        <f>'SAME R Results'!AZ19</f>
        <v>2.3000949999999998</v>
      </c>
      <c r="BH115" s="784">
        <f>'SAME R Results'!BA19</f>
        <v>0.12911993999999999</v>
      </c>
      <c r="BI115" s="789"/>
      <c r="BJ115" s="784">
        <f>'SAME R Results'!BB19</f>
        <v>90.332549999999998</v>
      </c>
      <c r="BK115" s="784">
        <f>'SAME R Results'!BC19</f>
        <v>2.0071865000000013</v>
      </c>
      <c r="BL115" s="784">
        <f>'SAME R Results'!BD19</f>
        <v>1353908.7331027978</v>
      </c>
      <c r="BM115" s="784">
        <f>'SAME R Results'!BE19</f>
        <v>457.72308303012852</v>
      </c>
      <c r="BN115" s="784">
        <f>'SAME R Results'!BF19</f>
        <v>7.8427258028568954</v>
      </c>
      <c r="BO115" s="784">
        <f>'SAME R Results'!BG19</f>
        <v>1.6285067010076788</v>
      </c>
      <c r="BP115" s="789"/>
      <c r="BQ115" s="784">
        <f>'SAME R Results'!BH19</f>
        <v>148.19718360984319</v>
      </c>
      <c r="BR115" s="817">
        <f>'SAME R Results'!BI19</f>
        <v>0.3380752866414779</v>
      </c>
      <c r="BS115" s="817">
        <f>'SAME R Results'!BJ19</f>
        <v>0.61470933677630357</v>
      </c>
      <c r="BT115" s="817">
        <f>'SAME R Results'!BL19</f>
        <v>4.8159002342477404</v>
      </c>
      <c r="BU115" s="817">
        <f>'SAME R Results'!BM19</f>
        <v>2.1667483760997981</v>
      </c>
      <c r="BV115" s="817">
        <f>'SAME R Results'!BN19</f>
        <v>0.25071783710999912</v>
      </c>
      <c r="BW115" s="784">
        <f>'SAME R Results'!BO19</f>
        <v>1353908.7331027978</v>
      </c>
      <c r="BX115" s="784">
        <f>'SAME R Results'!BP19</f>
        <v>1332304.2062244578</v>
      </c>
      <c r="BY115" s="784">
        <f>'SAME R Results'!BQ19</f>
        <v>1248159.2706696007</v>
      </c>
      <c r="BZ115" s="784">
        <f>'SAME R Results'!BR19</f>
        <v>457.72308303012852</v>
      </c>
      <c r="CA115" s="784">
        <f>'SAME R Results'!BS19</f>
        <v>0.4455266136908464</v>
      </c>
      <c r="CB115" s="784">
        <f>'SAME R Results'!BT19</f>
        <v>0.55000000000000004</v>
      </c>
      <c r="CC115" s="784">
        <f>'SAME R Results'!BV19</f>
        <v>2.9828608264149459</v>
      </c>
      <c r="CD115" s="880">
        <f>'SAME R Results'!BW19</f>
        <v>0.9</v>
      </c>
      <c r="CE115" s="1086">
        <f>'SAME R Results'!BZ19</f>
        <v>351.91040989334482</v>
      </c>
      <c r="CF115" s="1777">
        <f>'SAME R Results'!CA19</f>
        <v>1.223333333333354</v>
      </c>
      <c r="CG115" s="1777">
        <f>'SAME R Results'!CB19</f>
        <v>0</v>
      </c>
      <c r="CH115" s="1777">
        <f>'SAME R Results'!CC19</f>
        <v>0</v>
      </c>
      <c r="CI115" s="1777">
        <f>'SAME R Results'!CD19</f>
        <v>0.7268526716558944</v>
      </c>
      <c r="CJ115" s="1777"/>
      <c r="CK115" s="1777"/>
      <c r="CL115" s="2015">
        <f>'SAME R Results'!CI19</f>
        <v>19</v>
      </c>
      <c r="CM115" s="2015" t="str">
        <f>'SAME R Results'!CJ19</f>
        <v>Silicone</v>
      </c>
      <c r="CN115" s="2016">
        <f>'SAME R Results'!CK19</f>
        <v>0.3380752866414779</v>
      </c>
      <c r="CO115" s="2016">
        <f>'SAME R Results'!CL19</f>
        <v>5.2920882919774898E-2</v>
      </c>
      <c r="CP115" s="2016">
        <f>'SAME R Results'!CM19</f>
        <v>3.2815186569133112E-2</v>
      </c>
    </row>
    <row r="116" spans="1:185" s="2020" customFormat="1" ht="16.5" customHeight="1" x14ac:dyDescent="0.2">
      <c r="A116" s="780">
        <v>2</v>
      </c>
      <c r="B116" s="784">
        <f>'SAME R Results'!A20</f>
        <v>2</v>
      </c>
      <c r="C116" s="836" t="str">
        <f>'SAME R Results'!B20</f>
        <v>Silicone</v>
      </c>
      <c r="D116" s="784" t="str">
        <f>'SAME R Results'!C20</f>
        <v>S09</v>
      </c>
      <c r="E116" s="784" t="str">
        <f>'SAME R Results'!D20</f>
        <v>13 S</v>
      </c>
      <c r="F116" s="784">
        <f>'SAME R Results'!E20</f>
        <v>2</v>
      </c>
      <c r="G116" s="784">
        <f>'SAME R Results'!F20</f>
        <v>60</v>
      </c>
      <c r="H116" s="785" t="str">
        <f>'SAME R Results'!G20</f>
        <v>Htemp aging</v>
      </c>
      <c r="I116" s="784">
        <f>'SAME R Results'!H20</f>
        <v>211</v>
      </c>
      <c r="J116" s="786">
        <f>'SAME R Results'!I20</f>
        <v>40389</v>
      </c>
      <c r="K116" s="784">
        <f>'SAME R Results'!J20</f>
        <v>0</v>
      </c>
      <c r="L116" s="788"/>
      <c r="M116" s="788"/>
      <c r="N116" s="784">
        <f>'SAME R Results'!K20</f>
        <v>8.1</v>
      </c>
      <c r="O116" s="793">
        <f>'SAME R Results'!L20</f>
        <v>1.35</v>
      </c>
      <c r="P116" s="784">
        <f>'SAME R Results'!M20</f>
        <v>60</v>
      </c>
      <c r="Q116" s="784">
        <f>'SAME R Results'!N20</f>
        <v>11</v>
      </c>
      <c r="R116" s="784">
        <f>'SAME R Results'!O20</f>
        <v>8</v>
      </c>
      <c r="S116" s="784" t="str">
        <f>'SAME R Results'!P20</f>
        <v>n</v>
      </c>
      <c r="T116" s="784" t="str">
        <f>'SAME R Results'!Q20</f>
        <v>n</v>
      </c>
      <c r="U116" s="784">
        <f>'SAME R Results'!R20</f>
        <v>49.2</v>
      </c>
      <c r="V116" s="784" t="str">
        <f>'SAME R Results'!S20</f>
        <v>y</v>
      </c>
      <c r="W116" s="784">
        <f>'SAME R Results'!T20</f>
        <v>720</v>
      </c>
      <c r="X116" s="784" t="str">
        <f>'SAME R Results'!U20</f>
        <v>n</v>
      </c>
      <c r="Y116" s="784" t="str">
        <f>'SAME R Results'!V20</f>
        <v>y</v>
      </c>
      <c r="Z116" s="784" t="str">
        <f>'SAME R Results'!W20</f>
        <v>y</v>
      </c>
      <c r="AA116" s="784" t="str">
        <f>'SAME R Results'!X20</f>
        <v>y</v>
      </c>
      <c r="AB116" s="784" t="str">
        <f>'SAME R Results'!Y20</f>
        <v>y</v>
      </c>
      <c r="AC116" s="789"/>
      <c r="AD116" s="784" t="str">
        <f>'SAME R Results'!Z20</f>
        <v>y</v>
      </c>
      <c r="AE116" s="784">
        <f>'SAME R Results'!AA20</f>
        <v>10</v>
      </c>
      <c r="AF116" s="784" t="str">
        <f>'SAME R Results'!AB20</f>
        <v>y</v>
      </c>
      <c r="AG116" s="817">
        <f>'SAME R Results'!AC20</f>
        <v>3.1809999999999998E-2</v>
      </c>
      <c r="AH116" s="819">
        <f>'SAME R Results'!AD20</f>
        <v>0</v>
      </c>
      <c r="AI116" s="784">
        <f>'SAME R Results'!AE20</f>
        <v>0</v>
      </c>
      <c r="AJ116" s="784">
        <f>'SAME R Results'!AF20</f>
        <v>0</v>
      </c>
      <c r="AK116" s="784">
        <f>'SAME R Results'!AG20</f>
        <v>0</v>
      </c>
      <c r="AL116" s="784">
        <f>'SAME R Results'!AH20</f>
        <v>0</v>
      </c>
      <c r="AM116" s="784">
        <f>'SAME R Results'!AI20</f>
        <v>0</v>
      </c>
      <c r="AN116" s="784">
        <f>'SAME R Results'!AJ20</f>
        <v>0</v>
      </c>
      <c r="AO116" s="784">
        <f>'SAME R Results'!AK20</f>
        <v>0</v>
      </c>
      <c r="AP116" s="784">
        <f>'SAME R Results'!AL20</f>
        <v>0</v>
      </c>
      <c r="AQ116" s="784">
        <f>'SAME R Results'!AM20</f>
        <v>0</v>
      </c>
      <c r="AR116" s="817">
        <f>'SAME R Results'!AN20</f>
        <v>0</v>
      </c>
      <c r="AS116" s="819">
        <f>'SAME R Results'!AO20</f>
        <v>0</v>
      </c>
      <c r="AT116" s="784">
        <f>'SAME R Results'!AP20</f>
        <v>0</v>
      </c>
      <c r="AU116" s="789"/>
      <c r="AV116" s="821">
        <f>'SAME R Results'!AQ20</f>
        <v>0</v>
      </c>
      <c r="AW116" s="821">
        <f>'SAME R Results'!AR20</f>
        <v>6.25</v>
      </c>
      <c r="AX116" s="821">
        <f>'SAME R Results'!AS20</f>
        <v>0</v>
      </c>
      <c r="AY116" s="821">
        <f>'SAME R Results'!AT20</f>
        <v>0</v>
      </c>
      <c r="AZ116" s="824"/>
      <c r="BA116" s="824"/>
      <c r="BB116" s="821">
        <f>'SAME R Results'!AU20</f>
        <v>5.7524109999999995</v>
      </c>
      <c r="BC116" s="821">
        <f>'SAME R Results'!AV20</f>
        <v>2.6800000000000001E-2</v>
      </c>
      <c r="BD116" s="821">
        <f>'SAME R Results'!AW20</f>
        <v>7.7552029999999998</v>
      </c>
      <c r="BE116" s="821">
        <f>'SAME R Results'!AX20</f>
        <v>4.6898499999999999</v>
      </c>
      <c r="BF116" s="827">
        <f>'SAME R Results'!AY20</f>
        <v>87435</v>
      </c>
      <c r="BG116" s="784">
        <f>'SAME R Results'!AZ20</f>
        <v>5.4193280000000001</v>
      </c>
      <c r="BH116" s="784">
        <f>'SAME R Results'!BA20</f>
        <v>8.2000000000000003E-2</v>
      </c>
      <c r="BI116" s="789"/>
      <c r="BJ116" s="784">
        <f>'SAME R Results'!BB20</f>
        <v>208.57105000000001</v>
      </c>
      <c r="BK116" s="784">
        <f>'SAME R Results'!BC20</f>
        <v>3.065353</v>
      </c>
      <c r="BL116" s="784">
        <f>'SAME R Results'!BD20</f>
        <v>4278212.966048412</v>
      </c>
      <c r="BM116" s="784">
        <f>'SAME R Results'!BE20</f>
        <v>1029.5132551137249</v>
      </c>
      <c r="BN116" s="784">
        <f>'SAME R Results'!BF20</f>
        <v>15.324040297806702</v>
      </c>
      <c r="BO116" s="784">
        <f>'SAME R Results'!BG20</f>
        <v>3.5712096645498645</v>
      </c>
      <c r="BP116" s="789"/>
      <c r="BQ116" s="784">
        <f>'SAME R Results'!BH20</f>
        <v>305.50649671782014</v>
      </c>
      <c r="BR116" s="817">
        <f>'SAME R Results'!BI20</f>
        <v>0.24064095529695867</v>
      </c>
      <c r="BS116" s="817">
        <f>'SAME R Results'!BJ20</f>
        <v>0.5331371830040863</v>
      </c>
      <c r="BT116" s="817">
        <f>'SAME R Results'!BL20</f>
        <v>4.2909942952728404</v>
      </c>
      <c r="BU116" s="817">
        <f>'SAME R Results'!BM20</f>
        <v>2.4397432197330469</v>
      </c>
      <c r="BV116" s="817">
        <f>'SAME R Results'!BN20</f>
        <v>0.16167200637296847</v>
      </c>
      <c r="BW116" s="784">
        <f>'SAME R Results'!BO20</f>
        <v>4278212.966048412</v>
      </c>
      <c r="BX116" s="784">
        <f>'SAME R Results'!BP20</f>
        <v>4214993.695378812</v>
      </c>
      <c r="BY116" s="784">
        <f>'SAME R Results'!BQ20</f>
        <v>3810569.0262496071</v>
      </c>
      <c r="BZ116" s="784">
        <f>'SAME R Results'!BR20</f>
        <v>1029.5132551137249</v>
      </c>
      <c r="CA116" s="784">
        <f>'SAME R Results'!BS20</f>
        <v>0.68040331172866908</v>
      </c>
      <c r="CB116" s="784">
        <f>'SAME R Results'!BT20</f>
        <v>0.55000000000000004</v>
      </c>
      <c r="CC116" s="784">
        <f>'SAME R Results'!BV20</f>
        <v>2.6631996994250344</v>
      </c>
      <c r="CD116" s="880">
        <f>'SAME R Results'!BW20</f>
        <v>0.9</v>
      </c>
      <c r="CE116" s="1086">
        <f>'SAME R Results'!BZ20</f>
        <v>379.84692208150824</v>
      </c>
      <c r="CF116" s="1777">
        <f>'SAME R Results'!CA20</f>
        <v>3.4566666666666634</v>
      </c>
      <c r="CG116" s="1777" t="str">
        <f>'SAME R Results'!CB20</f>
        <v xml:space="preserve"> 13S</v>
      </c>
      <c r="CH116" s="1777">
        <f>'SAME R Results'!CC20</f>
        <v>211</v>
      </c>
      <c r="CI116" s="1777">
        <f>'SAME R Results'!CD20</f>
        <v>0.53029092969342029</v>
      </c>
      <c r="CJ116" s="1777"/>
      <c r="CK116" s="1777"/>
      <c r="CL116" s="2015">
        <f>'SAME R Results'!CI20</f>
        <v>20</v>
      </c>
      <c r="CM116" s="2015" t="str">
        <f>'SAME R Results'!CJ20</f>
        <v>Silicone</v>
      </c>
      <c r="CN116" s="2016">
        <f>'SAME R Results'!CK20</f>
        <v>0.24064095529695867</v>
      </c>
      <c r="CO116" s="2016">
        <f>'SAME R Results'!CL20</f>
        <v>5.0159458022788601E-2</v>
      </c>
      <c r="CP116" s="2016">
        <f>'SAME R Results'!CM20</f>
        <v>3.0607152670349733E-2</v>
      </c>
      <c r="CR116" s="11"/>
      <c r="CS116" s="11"/>
      <c r="CT116" s="11"/>
      <c r="CU116" s="11"/>
      <c r="CV116" s="11"/>
      <c r="CW116" s="11"/>
      <c r="CX116" s="11"/>
      <c r="CY116" s="11"/>
      <c r="CZ116" s="11"/>
      <c r="DA116" s="11"/>
      <c r="DB116" s="11"/>
      <c r="DC116" s="11"/>
      <c r="DD116" s="11"/>
      <c r="DE116" s="11"/>
      <c r="DF116" s="11"/>
      <c r="DG116" s="11"/>
      <c r="DH116" s="11"/>
      <c r="DI116" s="11"/>
      <c r="DJ116" s="11"/>
      <c r="DK116" s="11"/>
      <c r="DL116" s="11"/>
      <c r="DM116" s="11"/>
      <c r="DN116" s="11"/>
      <c r="DO116" s="11"/>
      <c r="DP116" s="11"/>
      <c r="DQ116" s="11"/>
      <c r="DR116" s="11"/>
      <c r="DS116" s="11"/>
      <c r="DT116" s="11"/>
      <c r="DU116" s="11"/>
      <c r="DV116" s="11"/>
      <c r="DW116" s="11"/>
      <c r="DX116" s="11"/>
      <c r="DY116" s="11"/>
      <c r="DZ116" s="11"/>
      <c r="EA116" s="11"/>
      <c r="EB116" s="11"/>
      <c r="EC116" s="11"/>
      <c r="ED116" s="11"/>
      <c r="EE116" s="11"/>
      <c r="EF116" s="11"/>
      <c r="EG116" s="11"/>
      <c r="EH116" s="11"/>
      <c r="EI116" s="11"/>
      <c r="EJ116" s="11"/>
      <c r="EK116" s="11"/>
      <c r="EL116" s="11"/>
      <c r="EM116" s="11"/>
      <c r="EN116" s="11"/>
      <c r="EO116" s="11"/>
      <c r="EP116" s="11"/>
      <c r="EQ116" s="11"/>
      <c r="ER116" s="11"/>
      <c r="ES116" s="11"/>
      <c r="ET116" s="11"/>
      <c r="EU116" s="11"/>
      <c r="EV116" s="11"/>
      <c r="EW116" s="11"/>
      <c r="EX116" s="11"/>
      <c r="EY116" s="11"/>
      <c r="EZ116" s="11"/>
      <c r="FA116" s="11"/>
      <c r="FB116" s="11"/>
      <c r="FC116" s="11"/>
      <c r="FD116" s="11"/>
      <c r="FE116" s="11"/>
      <c r="FF116" s="11"/>
      <c r="FG116" s="11"/>
      <c r="FH116" s="11"/>
      <c r="FI116" s="11"/>
      <c r="FJ116" s="11"/>
      <c r="FK116" s="11"/>
      <c r="FL116" s="11"/>
      <c r="FM116" s="11"/>
      <c r="FN116" s="11"/>
      <c r="FO116" s="11"/>
      <c r="FP116" s="11"/>
      <c r="FQ116" s="11"/>
      <c r="FR116" s="11"/>
      <c r="FS116" s="11"/>
      <c r="FT116" s="11"/>
      <c r="FU116" s="11"/>
      <c r="FV116" s="11"/>
      <c r="FW116" s="11"/>
      <c r="FX116" s="11"/>
      <c r="FY116" s="11"/>
      <c r="FZ116" s="11"/>
      <c r="GA116" s="11"/>
      <c r="GB116" s="11"/>
      <c r="GC116" s="11"/>
    </row>
    <row r="117" spans="1:185" s="2020" customFormat="1" ht="16.5" hidden="1" customHeight="1" x14ac:dyDescent="0.2">
      <c r="A117" s="780">
        <v>2</v>
      </c>
      <c r="B117" s="784">
        <f>'SAME R Results'!A21</f>
        <v>2</v>
      </c>
      <c r="C117" s="836" t="str">
        <f>'SAME R Results'!B21</f>
        <v>Silicone</v>
      </c>
      <c r="D117" s="784" t="str">
        <f>'SAME R Results'!C21</f>
        <v>S09</v>
      </c>
      <c r="E117" s="784" t="str">
        <f>'SAME R Results'!D21</f>
        <v>13Sa</v>
      </c>
      <c r="F117" s="784">
        <f>'SAME R Results'!E21</f>
        <v>2</v>
      </c>
      <c r="G117" s="784" t="str">
        <f>'SAME R Results'!F21</f>
        <v>60a</v>
      </c>
      <c r="H117" s="785" t="str">
        <f>'SAME R Results'!G21</f>
        <v>aged</v>
      </c>
      <c r="I117" s="784">
        <f>'SAME R Results'!H21</f>
        <v>211</v>
      </c>
      <c r="J117" s="786">
        <f>'SAME R Results'!I21</f>
        <v>40389</v>
      </c>
      <c r="K117" s="784">
        <f>'SAME R Results'!J21</f>
        <v>0</v>
      </c>
      <c r="L117" s="790"/>
      <c r="M117" s="790"/>
      <c r="N117" s="784">
        <f>'SAME R Results'!K21</f>
        <v>8.1</v>
      </c>
      <c r="O117" s="793">
        <f>'SAME R Results'!L21</f>
        <v>1.35</v>
      </c>
      <c r="P117" s="784">
        <f>'SAME R Results'!M21</f>
        <v>0</v>
      </c>
      <c r="Q117" s="784">
        <f>'SAME R Results'!N21</f>
        <v>0</v>
      </c>
      <c r="R117" s="784">
        <f>'SAME R Results'!O21</f>
        <v>0</v>
      </c>
      <c r="S117" s="784">
        <f>'SAME R Results'!P21</f>
        <v>0</v>
      </c>
      <c r="T117" s="784">
        <f>'SAME R Results'!Q21</f>
        <v>0</v>
      </c>
      <c r="U117" s="784">
        <f>'SAME R Results'!R21</f>
        <v>856</v>
      </c>
      <c r="V117" s="784">
        <f>'SAME R Results'!S21</f>
        <v>0</v>
      </c>
      <c r="W117" s="784">
        <f>'SAME R Results'!T21</f>
        <v>0</v>
      </c>
      <c r="X117" s="784" t="str">
        <f>'SAME R Results'!U21</f>
        <v>n</v>
      </c>
      <c r="Y117" s="784" t="str">
        <f>'SAME R Results'!V21</f>
        <v>y</v>
      </c>
      <c r="Z117" s="784" t="str">
        <f>'SAME R Results'!W21</f>
        <v>y</v>
      </c>
      <c r="AA117" s="784" t="str">
        <f>'SAME R Results'!X21</f>
        <v>y</v>
      </c>
      <c r="AB117" s="784" t="str">
        <f>'SAME R Results'!Y21</f>
        <v>y</v>
      </c>
      <c r="AC117" s="809"/>
      <c r="AD117" s="784" t="str">
        <f>'SAME R Results'!Z21</f>
        <v>y</v>
      </c>
      <c r="AE117" s="784">
        <f>'SAME R Results'!AA21</f>
        <v>10</v>
      </c>
      <c r="AF117" s="784" t="str">
        <f>'SAME R Results'!AB21</f>
        <v>y</v>
      </c>
      <c r="AG117" s="817">
        <f>'SAME R Results'!AC21</f>
        <v>3.1809999999999998E-2</v>
      </c>
      <c r="AH117" s="819">
        <f>'SAME R Results'!AD21</f>
        <v>0</v>
      </c>
      <c r="AI117" s="784">
        <f>'SAME R Results'!AE21</f>
        <v>70</v>
      </c>
      <c r="AJ117" s="784">
        <f>'SAME R Results'!AF21</f>
        <v>720</v>
      </c>
      <c r="AK117" s="784">
        <f>'SAME R Results'!AG21</f>
        <v>0</v>
      </c>
      <c r="AL117" s="784" t="str">
        <f>'SAME R Results'!AH21</f>
        <v>n</v>
      </c>
      <c r="AM117" s="784" t="str">
        <f>'SAME R Results'!AI21</f>
        <v>y</v>
      </c>
      <c r="AN117" s="784" t="str">
        <f>'SAME R Results'!AJ21</f>
        <v>y</v>
      </c>
      <c r="AO117" s="784" t="str">
        <f>'SAME R Results'!AK21</f>
        <v>y</v>
      </c>
      <c r="AP117" s="784" t="str">
        <f>'SAME R Results'!AL21</f>
        <v>y</v>
      </c>
      <c r="AQ117" s="784" t="str">
        <f>'SAME R Results'!AM21</f>
        <v>y</v>
      </c>
      <c r="AR117" s="817">
        <f>'SAME R Results'!AN21</f>
        <v>3.1809999999999998E-2</v>
      </c>
      <c r="AS117" s="819">
        <f>'SAME R Results'!AO21</f>
        <v>0</v>
      </c>
      <c r="AT117" s="784">
        <f>'SAME R Results'!AP21</f>
        <v>0</v>
      </c>
      <c r="AU117" s="809"/>
      <c r="AV117" s="821">
        <f>'SAME R Results'!AQ21</f>
        <v>0</v>
      </c>
      <c r="AW117" s="821">
        <f>'SAME R Results'!AR21</f>
        <v>6.25</v>
      </c>
      <c r="AX117" s="821">
        <f>'SAME R Results'!AS21</f>
        <v>0</v>
      </c>
      <c r="AY117" s="821">
        <f>'SAME R Results'!AT21</f>
        <v>0</v>
      </c>
      <c r="AZ117" s="825"/>
      <c r="BA117" s="825"/>
      <c r="BB117" s="821">
        <f>'SAME R Results'!AU21</f>
        <v>5.1241454999999991</v>
      </c>
      <c r="BC117" s="821">
        <f>'SAME R Results'!AV21</f>
        <v>2.6800000000000001E-2</v>
      </c>
      <c r="BD117" s="821">
        <f>'SAME R Results'!AW21</f>
        <v>7.2423695000000006</v>
      </c>
      <c r="BE117" s="821">
        <f>'SAME R Results'!AX21</f>
        <v>4.640504</v>
      </c>
      <c r="BF117" s="827">
        <f>'SAME R Results'!AY21</f>
        <v>33460</v>
      </c>
      <c r="BG117" s="784">
        <f>'SAME R Results'!AZ21</f>
        <v>4.8401190000000005</v>
      </c>
      <c r="BH117" s="784">
        <f>'SAME R Results'!BA21</f>
        <v>8.2000000000000003E-2</v>
      </c>
      <c r="BI117" s="809"/>
      <c r="BJ117" s="784">
        <f>'SAME R Results'!BB21</f>
        <v>183.79400000000001</v>
      </c>
      <c r="BK117" s="784">
        <f>'SAME R Results'!BC21</f>
        <v>2.6018655000000006</v>
      </c>
      <c r="BL117" s="784">
        <f>'SAME R Results'!BD21</f>
        <v>1523655.4291103429</v>
      </c>
      <c r="BM117" s="784">
        <f>'SAME R Results'!BE21</f>
        <v>712.59201459586927</v>
      </c>
      <c r="BN117" s="784">
        <f>'SAME R Results'!BF21</f>
        <v>15.270789713164884</v>
      </c>
      <c r="BO117" s="784">
        <f>'SAME R Results'!BG21</f>
        <v>3.5636310447866641</v>
      </c>
      <c r="BP117" s="809"/>
      <c r="BQ117" s="784">
        <f>'SAME R Results'!BH21</f>
        <v>301.06183061912731</v>
      </c>
      <c r="BR117" s="817">
        <f>'SAME R Results'!BI21</f>
        <v>0.46768580414007993</v>
      </c>
      <c r="BS117" s="817">
        <f>'SAME R Results'!BJ21</f>
        <v>0.74847264808873848</v>
      </c>
      <c r="BT117" s="817">
        <f>'SAME R Results'!BL21</f>
        <v>4.2851769785497158</v>
      </c>
      <c r="BU117" s="817">
        <f>'SAME R Results'!BM21</f>
        <v>1.985238345650711</v>
      </c>
      <c r="BV117" s="817">
        <f>'SAME R Results'!BN21</f>
        <v>0.36969477664981848</v>
      </c>
      <c r="BW117" s="784">
        <f>'SAME R Results'!BO21</f>
        <v>1523655.4291103429</v>
      </c>
      <c r="BX117" s="784">
        <f>'SAME R Results'!BP21</f>
        <v>1499462.4080477841</v>
      </c>
      <c r="BY117" s="784">
        <f>'SAME R Results'!BQ21</f>
        <v>1401470.1540396102</v>
      </c>
      <c r="BZ117" s="784">
        <f>'SAME R Results'!BR21</f>
        <v>712.59201459586927</v>
      </c>
      <c r="CA117" s="784">
        <f>'SAME R Results'!BS21</f>
        <v>0.57752497114445545</v>
      </c>
      <c r="CB117" s="784">
        <f>'SAME R Results'!BT21</f>
        <v>0.55000000000000004</v>
      </c>
      <c r="CC117" s="784">
        <f>'SAME R Results'!BV21</f>
        <v>2.9782536240586275</v>
      </c>
      <c r="CD117" s="880">
        <f>'SAME R Results'!BW21</f>
        <v>0.9</v>
      </c>
      <c r="CE117" s="1086">
        <f>'SAME R Results'!BZ21</f>
        <v>379.84692208150824</v>
      </c>
      <c r="CF117" s="1777">
        <f>'SAME R Results'!CA21</f>
        <v>3.4566666666666634</v>
      </c>
      <c r="CG117" s="1777">
        <f>'SAME R Results'!CB21</f>
        <v>0</v>
      </c>
      <c r="CH117" s="1777">
        <f>'SAME R Results'!CC21</f>
        <v>0</v>
      </c>
      <c r="CI117" s="1777">
        <f>'SAME R Results'!CD21</f>
        <v>0.52257598371690417</v>
      </c>
      <c r="CJ117" s="1777"/>
      <c r="CK117" s="1777"/>
      <c r="CL117" s="2015">
        <f>'SAME R Results'!CI21</f>
        <v>21</v>
      </c>
      <c r="CM117" s="2015" t="str">
        <f>'SAME R Results'!CJ21</f>
        <v>Silicone</v>
      </c>
      <c r="CN117" s="2016">
        <f>'SAME R Results'!CK21</f>
        <v>0.46768580414007993</v>
      </c>
      <c r="CO117" s="2016">
        <f>'SAME R Results'!CL21</f>
        <v>5.0723101237246937E-2</v>
      </c>
      <c r="CP117" s="2016">
        <f>'SAME R Results'!CM21</f>
        <v>3.0297409236764994E-2</v>
      </c>
    </row>
    <row r="118" spans="1:185" s="2020" customFormat="1" ht="16.5" customHeight="1" x14ac:dyDescent="0.2">
      <c r="A118" s="780">
        <v>2</v>
      </c>
      <c r="B118" s="784">
        <f>'SAME R Results'!A31</f>
        <v>3</v>
      </c>
      <c r="C118" s="836" t="str">
        <f>'SAME R Results'!B31</f>
        <v>Silicone</v>
      </c>
      <c r="D118" s="784" t="str">
        <f>'SAME R Results'!C31</f>
        <v>S12</v>
      </c>
      <c r="E118" s="784" t="str">
        <f>'SAME R Results'!D31</f>
        <v>18 S</v>
      </c>
      <c r="F118" s="784">
        <f>'SAME R Results'!E31</f>
        <v>5</v>
      </c>
      <c r="G118" s="784">
        <f>'SAME R Results'!F31</f>
        <v>65</v>
      </c>
      <c r="H118" s="785" t="str">
        <f>'SAME R Results'!G31</f>
        <v>Baseline long Aging</v>
      </c>
      <c r="I118" s="784">
        <f>'SAME R Results'!H31</f>
        <v>235</v>
      </c>
      <c r="J118" s="786">
        <f>'SAME R Results'!I31</f>
        <v>40413</v>
      </c>
      <c r="K118" s="784">
        <f>'SAME R Results'!J31</f>
        <v>0</v>
      </c>
      <c r="L118" s="788"/>
      <c r="M118" s="788"/>
      <c r="N118" s="784">
        <f>'SAME R Results'!K31</f>
        <v>8.1</v>
      </c>
      <c r="O118" s="793">
        <f>'SAME R Results'!L31</f>
        <v>1.327</v>
      </c>
      <c r="P118" s="784">
        <f>'SAME R Results'!M31</f>
        <v>60</v>
      </c>
      <c r="Q118" s="784">
        <f>'SAME R Results'!N31</f>
        <v>11</v>
      </c>
      <c r="R118" s="784">
        <f>'SAME R Results'!O31</f>
        <v>8</v>
      </c>
      <c r="S118" s="784" t="str">
        <f>'SAME R Results'!P31</f>
        <v>n</v>
      </c>
      <c r="T118" s="784" t="str">
        <f>'SAME R Results'!Q31</f>
        <v>n</v>
      </c>
      <c r="U118" s="784">
        <f>'SAME R Results'!R31</f>
        <v>49.8</v>
      </c>
      <c r="V118" s="784" t="str">
        <f>'SAME R Results'!S31</f>
        <v>n</v>
      </c>
      <c r="W118" s="784">
        <f>'SAME R Results'!T31</f>
        <v>0</v>
      </c>
      <c r="X118" s="784" t="str">
        <f>'SAME R Results'!U31</f>
        <v>n</v>
      </c>
      <c r="Y118" s="784" t="str">
        <f>'SAME R Results'!V31</f>
        <v>y</v>
      </c>
      <c r="Z118" s="784" t="str">
        <f>'SAME R Results'!W31</f>
        <v>y</v>
      </c>
      <c r="AA118" s="784" t="str">
        <f>'SAME R Results'!X31</f>
        <v>y</v>
      </c>
      <c r="AB118" s="784" t="str">
        <f>'SAME R Results'!Y31</f>
        <v>y</v>
      </c>
      <c r="AC118" s="789"/>
      <c r="AD118" s="784" t="str">
        <f>'SAME R Results'!Z31</f>
        <v>y</v>
      </c>
      <c r="AE118" s="784">
        <f>'SAME R Results'!AA31</f>
        <v>10</v>
      </c>
      <c r="AF118" s="784" t="str">
        <f>'SAME R Results'!AB31</f>
        <v>y</v>
      </c>
      <c r="AG118" s="817">
        <f>'SAME R Results'!AC31</f>
        <v>3.1809999999999998E-2</v>
      </c>
      <c r="AH118" s="819">
        <f>'SAME R Results'!AD31</f>
        <v>0</v>
      </c>
      <c r="AI118" s="784">
        <f>'SAME R Results'!AE31</f>
        <v>0</v>
      </c>
      <c r="AJ118" s="784">
        <f>'SAME R Results'!AF31</f>
        <v>0</v>
      </c>
      <c r="AK118" s="784">
        <f>'SAME R Results'!AG31</f>
        <v>0</v>
      </c>
      <c r="AL118" s="784">
        <f>'SAME R Results'!AH31</f>
        <v>0</v>
      </c>
      <c r="AM118" s="784">
        <f>'SAME R Results'!AI31</f>
        <v>0</v>
      </c>
      <c r="AN118" s="784">
        <f>'SAME R Results'!AJ31</f>
        <v>0</v>
      </c>
      <c r="AO118" s="784">
        <f>'SAME R Results'!AK31</f>
        <v>0</v>
      </c>
      <c r="AP118" s="784">
        <f>'SAME R Results'!AL31</f>
        <v>0</v>
      </c>
      <c r="AQ118" s="784">
        <f>'SAME R Results'!AM31</f>
        <v>0</v>
      </c>
      <c r="AR118" s="817">
        <f>'SAME R Results'!AN31</f>
        <v>0</v>
      </c>
      <c r="AS118" s="819">
        <f>'SAME R Results'!AO31</f>
        <v>0</v>
      </c>
      <c r="AT118" s="784">
        <f>'SAME R Results'!AP31</f>
        <v>0</v>
      </c>
      <c r="AU118" s="789"/>
      <c r="AV118" s="821">
        <f>'SAME R Results'!AQ31</f>
        <v>0</v>
      </c>
      <c r="AW118" s="821">
        <f>'SAME R Results'!AR31</f>
        <v>6.2439999999999998</v>
      </c>
      <c r="AX118" s="821">
        <f>'SAME R Results'!AS31</f>
        <v>0</v>
      </c>
      <c r="AY118" s="821">
        <f>'SAME R Results'!AT31</f>
        <v>0</v>
      </c>
      <c r="AZ118" s="824"/>
      <c r="BA118" s="824"/>
      <c r="BB118" s="821">
        <f>'SAME R Results'!AU31</f>
        <v>4.096724</v>
      </c>
      <c r="BC118" s="821">
        <f>'SAME R Results'!AV31</f>
        <v>2.6800000000000001E-2</v>
      </c>
      <c r="BD118" s="821">
        <f>'SAME R Results'!AW31</f>
        <v>7.2552954999999999</v>
      </c>
      <c r="BE118" s="821">
        <f>'SAME R Results'!AX31</f>
        <v>4.6513514999999996</v>
      </c>
      <c r="BF118" s="827">
        <f>'SAME R Results'!AY31</f>
        <v>75875</v>
      </c>
      <c r="BG118" s="784">
        <f>'SAME R Results'!AZ31</f>
        <v>3.7672274999999997</v>
      </c>
      <c r="BH118" s="784">
        <f>'SAME R Results'!BA31</f>
        <v>8.2000000000000003E-2</v>
      </c>
      <c r="BI118" s="789"/>
      <c r="BJ118" s="784">
        <f>'SAME R Results'!BB31</f>
        <v>116.28614999999998</v>
      </c>
      <c r="BK118" s="784">
        <f>'SAME R Results'!BC31</f>
        <v>2.6039440000000003</v>
      </c>
      <c r="BL118" s="784">
        <f>'SAME R Results'!BD31</f>
        <v>3657432.6076705437</v>
      </c>
      <c r="BM118" s="784">
        <f>'SAME R Results'!BE31</f>
        <v>713.70935947796227</v>
      </c>
      <c r="BN118" s="784">
        <f>'SAME R Results'!BF31</f>
        <v>10.858580639234834</v>
      </c>
      <c r="BO118" s="784">
        <f>'SAME R Results'!BG31</f>
        <v>2.4580520411852764</v>
      </c>
      <c r="BP118" s="789"/>
      <c r="BQ118" s="784">
        <f>'SAME R Results'!BH31</f>
        <v>169.80108483736078</v>
      </c>
      <c r="BR118" s="817">
        <f>'SAME R Results'!BI31</f>
        <v>0.19513944234574185</v>
      </c>
      <c r="BS118" s="817">
        <f>'SAME R Results'!BJ31</f>
        <v>0.46185714375132125</v>
      </c>
      <c r="BT118" s="817">
        <f>'SAME R Results'!BL31</f>
        <v>4.4175552255593455</v>
      </c>
      <c r="BU118" s="817">
        <f>'SAME R Results'!BM31</f>
        <v>2.5299320831158894</v>
      </c>
      <c r="BV118" s="817">
        <f>'SAME R Results'!BN31</f>
        <v>0.12684219726451437</v>
      </c>
      <c r="BW118" s="784">
        <f>'SAME R Results'!BO31</f>
        <v>3657432.6076705437</v>
      </c>
      <c r="BX118" s="784">
        <f>'SAME R Results'!BP31</f>
        <v>3602571.7148695383</v>
      </c>
      <c r="BY118" s="784">
        <f>'SAME R Results'!BQ31</f>
        <v>3279190.6043696948</v>
      </c>
      <c r="BZ118" s="784">
        <f>'SAME R Results'!BR31</f>
        <v>713.70935947796227</v>
      </c>
      <c r="CA118" s="784">
        <f>'SAME R Results'!BS31</f>
        <v>0.57798632691112495</v>
      </c>
      <c r="CB118" s="784">
        <f>'SAME R Results'!BT31</f>
        <v>0.55000000000000004</v>
      </c>
      <c r="CC118" s="784">
        <f>'SAME R Results'!BV31</f>
        <v>2.6549098509051832</v>
      </c>
      <c r="CD118" s="880">
        <f>'SAME R Results'!BW31</f>
        <v>0.9</v>
      </c>
      <c r="CE118" s="1086">
        <f>'SAME R Results'!BZ31</f>
        <v>349.07108469408809</v>
      </c>
      <c r="CF118" s="1777">
        <f>'SAME R Results'!CA31</f>
        <v>1.5100000000000113</v>
      </c>
      <c r="CG118" s="1777" t="str">
        <f>'SAME R Results'!CB31</f>
        <v xml:space="preserve"> 18S</v>
      </c>
      <c r="CH118" s="1777">
        <f>'SAME R Results'!CC31</f>
        <v>235</v>
      </c>
      <c r="CI118" s="1777">
        <f>'SAME R Results'!CD31</f>
        <v>0.67470629736699139</v>
      </c>
      <c r="CJ118" s="1777"/>
      <c r="CK118" s="1777"/>
      <c r="CL118" s="2015">
        <f>'SAME R Results'!CI31</f>
        <v>31</v>
      </c>
      <c r="CM118" s="2015" t="str">
        <f>'SAME R Results'!CJ31</f>
        <v>Silicone</v>
      </c>
      <c r="CN118" s="2016">
        <f>'SAME R Results'!CK31</f>
        <v>0.19513944234574185</v>
      </c>
      <c r="CO118" s="2016">
        <f>'SAME R Results'!CL31</f>
        <v>6.3948829594554252E-2</v>
      </c>
      <c r="CP118" s="2016">
        <f>'SAME R Results'!CM31</f>
        <v>3.1702446440490251E-2</v>
      </c>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c r="DV118" s="11"/>
      <c r="DW118" s="11"/>
      <c r="DX118" s="11"/>
      <c r="DY118" s="11"/>
      <c r="DZ118" s="11"/>
      <c r="EA118" s="11"/>
      <c r="EB118" s="11"/>
      <c r="EC118" s="11"/>
      <c r="ED118" s="11"/>
      <c r="EE118" s="11"/>
      <c r="EF118" s="11"/>
      <c r="EG118" s="11"/>
      <c r="EH118" s="11"/>
      <c r="EI118" s="11"/>
      <c r="EJ118" s="11"/>
      <c r="EK118" s="11"/>
      <c r="EL118" s="11"/>
      <c r="EM118" s="11"/>
      <c r="EN118" s="11"/>
      <c r="EO118" s="11"/>
      <c r="EP118" s="11"/>
      <c r="EQ118" s="11"/>
      <c r="ER118" s="11"/>
      <c r="ES118" s="11"/>
      <c r="ET118" s="11"/>
      <c r="EU118" s="11"/>
      <c r="EV118" s="11"/>
      <c r="EW118" s="11"/>
      <c r="EX118" s="11"/>
      <c r="EY118" s="11"/>
      <c r="EZ118" s="11"/>
      <c r="FA118" s="11"/>
      <c r="FB118" s="11"/>
      <c r="FC118" s="11"/>
      <c r="FD118" s="11"/>
      <c r="FE118" s="11"/>
      <c r="FF118" s="11"/>
      <c r="FG118" s="11"/>
      <c r="FH118" s="11"/>
      <c r="FI118" s="11"/>
      <c r="FJ118" s="11"/>
      <c r="FK118" s="11"/>
      <c r="FL118" s="11"/>
      <c r="FM118" s="11"/>
      <c r="FN118" s="11"/>
      <c r="FO118" s="11"/>
      <c r="FP118" s="11"/>
      <c r="FQ118" s="11"/>
      <c r="FR118" s="11"/>
      <c r="FS118" s="11"/>
      <c r="FT118" s="11"/>
      <c r="FU118" s="11"/>
      <c r="FV118" s="11"/>
      <c r="FW118" s="11"/>
      <c r="FX118" s="11"/>
      <c r="FY118" s="11"/>
      <c r="FZ118" s="11"/>
      <c r="GA118" s="11"/>
      <c r="GB118" s="11"/>
      <c r="GC118" s="11"/>
    </row>
    <row r="119" spans="1:185" s="2020" customFormat="1" ht="16.5" hidden="1" customHeight="1" x14ac:dyDescent="0.2">
      <c r="A119" s="780">
        <v>2</v>
      </c>
      <c r="B119" s="784">
        <f>'SAME R Results'!A32</f>
        <v>3</v>
      </c>
      <c r="C119" s="836" t="str">
        <f>'SAME R Results'!B32</f>
        <v>Silicone</v>
      </c>
      <c r="D119" s="784" t="str">
        <f>'SAME R Results'!C32</f>
        <v>S12</v>
      </c>
      <c r="E119" s="784" t="str">
        <f>'SAME R Results'!D32</f>
        <v>18Sa</v>
      </c>
      <c r="F119" s="784">
        <f>'SAME R Results'!E32</f>
        <v>5</v>
      </c>
      <c r="G119" s="784" t="str">
        <f>'SAME R Results'!F32</f>
        <v>65a</v>
      </c>
      <c r="H119" s="785" t="str">
        <f>'SAME R Results'!G32</f>
        <v>aged</v>
      </c>
      <c r="I119" s="784">
        <f>'SAME R Results'!H32</f>
        <v>235</v>
      </c>
      <c r="J119" s="786">
        <f>'SAME R Results'!I32</f>
        <v>40413</v>
      </c>
      <c r="K119" s="784">
        <f>'SAME R Results'!J32</f>
        <v>0</v>
      </c>
      <c r="L119" s="788"/>
      <c r="M119" s="788"/>
      <c r="N119" s="784">
        <f>'SAME R Results'!K32</f>
        <v>8.1</v>
      </c>
      <c r="O119" s="793">
        <f>'SAME R Results'!L32</f>
        <v>1.327</v>
      </c>
      <c r="P119" s="784">
        <f>'SAME R Results'!M32</f>
        <v>0</v>
      </c>
      <c r="Q119" s="784">
        <f>'SAME R Results'!N32</f>
        <v>0</v>
      </c>
      <c r="R119" s="784">
        <f>'SAME R Results'!O32</f>
        <v>0</v>
      </c>
      <c r="S119" s="784">
        <f>'SAME R Results'!P32</f>
        <v>0</v>
      </c>
      <c r="T119" s="784">
        <f>'SAME R Results'!Q32</f>
        <v>0</v>
      </c>
      <c r="U119" s="784">
        <f>'SAME R Results'!R32</f>
        <v>1922.8</v>
      </c>
      <c r="V119" s="784">
        <f>'SAME R Results'!S32</f>
        <v>0</v>
      </c>
      <c r="W119" s="784">
        <f>'SAME R Results'!T32</f>
        <v>0</v>
      </c>
      <c r="X119" s="784" t="str">
        <f>'SAME R Results'!U32</f>
        <v>n</v>
      </c>
      <c r="Y119" s="784" t="str">
        <f>'SAME R Results'!V32</f>
        <v>y</v>
      </c>
      <c r="Z119" s="784" t="str">
        <f>'SAME R Results'!W32</f>
        <v>y</v>
      </c>
      <c r="AA119" s="784" t="str">
        <f>'SAME R Results'!X32</f>
        <v>y</v>
      </c>
      <c r="AB119" s="784" t="str">
        <f>'SAME R Results'!Y32</f>
        <v>y</v>
      </c>
      <c r="AC119" s="789"/>
      <c r="AD119" s="784" t="str">
        <f>'SAME R Results'!Z32</f>
        <v>y</v>
      </c>
      <c r="AE119" s="784">
        <f>'SAME R Results'!AA32</f>
        <v>10</v>
      </c>
      <c r="AF119" s="784" t="str">
        <f>'SAME R Results'!AB32</f>
        <v>y</v>
      </c>
      <c r="AG119" s="817">
        <f>'SAME R Results'!AC32</f>
        <v>3.1809999999999998E-2</v>
      </c>
      <c r="AH119" s="819">
        <f>'SAME R Results'!AD32</f>
        <v>0</v>
      </c>
      <c r="AI119" s="784">
        <f>'SAME R Results'!AE32</f>
        <v>70</v>
      </c>
      <c r="AJ119" s="784">
        <f>'SAME R Results'!AF32</f>
        <v>1800</v>
      </c>
      <c r="AK119" s="784">
        <f>'SAME R Results'!AG32</f>
        <v>0</v>
      </c>
      <c r="AL119" s="784" t="str">
        <f>'SAME R Results'!AH32</f>
        <v>n</v>
      </c>
      <c r="AM119" s="784" t="str">
        <f>'SAME R Results'!AI32</f>
        <v>y</v>
      </c>
      <c r="AN119" s="784" t="str">
        <f>'SAME R Results'!AJ32</f>
        <v>y</v>
      </c>
      <c r="AO119" s="784" t="str">
        <f>'SAME R Results'!AK32</f>
        <v>y</v>
      </c>
      <c r="AP119" s="784" t="str">
        <f>'SAME R Results'!AL32</f>
        <v>y</v>
      </c>
      <c r="AQ119" s="784" t="str">
        <f>'SAME R Results'!AM32</f>
        <v>y</v>
      </c>
      <c r="AR119" s="817">
        <f>'SAME R Results'!AN32</f>
        <v>3.1809999999999998E-2</v>
      </c>
      <c r="AS119" s="819">
        <f>'SAME R Results'!AO32</f>
        <v>0</v>
      </c>
      <c r="AT119" s="784">
        <f>'SAME R Results'!AP32</f>
        <v>0</v>
      </c>
      <c r="AU119" s="789"/>
      <c r="AV119" s="821">
        <f>'SAME R Results'!AQ32</f>
        <v>0</v>
      </c>
      <c r="AW119" s="821">
        <f>'SAME R Results'!AR32</f>
        <v>6.2469999999999999</v>
      </c>
      <c r="AX119" s="821">
        <f>'SAME R Results'!AS32</f>
        <v>0</v>
      </c>
      <c r="AY119" s="821">
        <f>'SAME R Results'!AT32</f>
        <v>0</v>
      </c>
      <c r="AZ119" s="824"/>
      <c r="BA119" s="824"/>
      <c r="BB119" s="821">
        <f>'SAME R Results'!AU32</f>
        <v>3.7448719999999995</v>
      </c>
      <c r="BC119" s="821">
        <f>'SAME R Results'!AV32</f>
        <v>2.6800000000000001E-2</v>
      </c>
      <c r="BD119" s="821">
        <f>'SAME R Results'!AW32</f>
        <v>6.4597160000000002</v>
      </c>
      <c r="BE119" s="821">
        <f>'SAME R Results'!AX32</f>
        <v>4.651154</v>
      </c>
      <c r="BF119" s="827">
        <f>'SAME R Results'!AY32</f>
        <v>19050</v>
      </c>
      <c r="BG119" s="784">
        <f>'SAME R Results'!AZ32</f>
        <v>3.2542115000000003</v>
      </c>
      <c r="BH119" s="784">
        <f>'SAME R Results'!BA32</f>
        <v>8.2000000000000003E-2</v>
      </c>
      <c r="BI119" s="789"/>
      <c r="BJ119" s="784">
        <f>'SAME R Results'!BB32</f>
        <v>97.737300000000019</v>
      </c>
      <c r="BK119" s="784">
        <f>'SAME R Results'!BC32</f>
        <v>1.8085620000000002</v>
      </c>
      <c r="BL119" s="784">
        <f>'SAME R Results'!BD32</f>
        <v>850213.29770512425</v>
      </c>
      <c r="BM119" s="784">
        <f>'SAME R Results'!BE32</f>
        <v>392.88604316583246</v>
      </c>
      <c r="BN119" s="784">
        <f>'SAME R Results'!BF32</f>
        <v>9.7802278466566275</v>
      </c>
      <c r="BO119" s="784">
        <f>'SAME R Results'!BG32</f>
        <v>2.0860913430256596</v>
      </c>
      <c r="BP119" s="789"/>
      <c r="BQ119" s="784">
        <f>'SAME R Results'!BH32</f>
        <v>140.72304115770493</v>
      </c>
      <c r="BR119" s="817">
        <f>'SAME R Results'!BI32</f>
        <v>0.46210291491123606</v>
      </c>
      <c r="BS119" s="817">
        <f>'SAME R Results'!BJ32</f>
        <v>0.70555693079205239</v>
      </c>
      <c r="BT119" s="817">
        <f>'SAME R Results'!BL32</f>
        <v>4.6883027818290159</v>
      </c>
      <c r="BU119" s="817">
        <f>'SAME R Results'!BM32</f>
        <v>1.9165718859067358</v>
      </c>
      <c r="BV119" s="817">
        <f>'SAME R Results'!BN32</f>
        <v>0.37397453500803451</v>
      </c>
      <c r="BW119" s="784">
        <f>'SAME R Results'!BO32</f>
        <v>850213.29770512425</v>
      </c>
      <c r="BX119" s="784">
        <f>'SAME R Results'!BP32</f>
        <v>836439.32725558011</v>
      </c>
      <c r="BY119" s="784">
        <f>'SAME R Results'!BQ32</f>
        <v>789278.45017290162</v>
      </c>
      <c r="BZ119" s="784">
        <f>'SAME R Results'!BR32</f>
        <v>392.88604316583246</v>
      </c>
      <c r="CA119" s="784">
        <f>'SAME R Results'!BS32</f>
        <v>0.40143878185208204</v>
      </c>
      <c r="CB119" s="784">
        <f>'SAME R Results'!BT32</f>
        <v>0.55000000000000004</v>
      </c>
      <c r="CC119" s="784">
        <f>'SAME R Results'!BV32</f>
        <v>2.6178344893115599</v>
      </c>
      <c r="CD119" s="880">
        <f>'SAME R Results'!BW32</f>
        <v>0.9</v>
      </c>
      <c r="CE119" s="1086">
        <f>'SAME R Results'!BZ32</f>
        <v>349.07108469408809</v>
      </c>
      <c r="CF119" s="1777">
        <f>'SAME R Results'!CA32</f>
        <v>1.5100000000000113</v>
      </c>
      <c r="CG119" s="1777">
        <f>'SAME R Results'!CB32</f>
        <v>0</v>
      </c>
      <c r="CH119" s="1777">
        <f>'SAME R Results'!CC32</f>
        <v>0</v>
      </c>
      <c r="CI119" s="1777">
        <f>'SAME R Results'!CD32</f>
        <v>0.55916440195114125</v>
      </c>
      <c r="CJ119" s="1777"/>
      <c r="CK119" s="1777"/>
      <c r="CL119" s="2015">
        <f>'SAME R Results'!CI32</f>
        <v>32</v>
      </c>
      <c r="CM119" s="2015" t="str">
        <f>'SAME R Results'!CJ32</f>
        <v>Silicone</v>
      </c>
      <c r="CN119" s="2016">
        <f>'SAME R Results'!CK32</f>
        <v>0.46210291491123606</v>
      </c>
      <c r="CO119" s="2016">
        <f>'SAME R Results'!CL32</f>
        <v>6.9499832907222073E-2</v>
      </c>
      <c r="CP119" s="2016">
        <f>'SAME R Results'!CM32</f>
        <v>3.4706741022678456E-2</v>
      </c>
    </row>
    <row r="120" spans="1:185" s="2020" customFormat="1" ht="16.5" customHeight="1" x14ac:dyDescent="0.2">
      <c r="A120" s="780">
        <v>2</v>
      </c>
      <c r="B120" s="784">
        <f>'SAME R Results'!A33</f>
        <v>3</v>
      </c>
      <c r="C120" s="836" t="str">
        <f>'SAME R Results'!B33</f>
        <v>Silicone</v>
      </c>
      <c r="D120" s="784" t="str">
        <f>'SAME R Results'!C33</f>
        <v>S13</v>
      </c>
      <c r="E120" s="784" t="str">
        <f>'SAME R Results'!D33</f>
        <v>19s</v>
      </c>
      <c r="F120" s="784">
        <f>'SAME R Results'!E33</f>
        <v>6</v>
      </c>
      <c r="G120" s="784">
        <f>'SAME R Results'!F33</f>
        <v>66</v>
      </c>
      <c r="H120" s="785" t="str">
        <f>'SAME R Results'!G33</f>
        <v>High Temp aging</v>
      </c>
      <c r="I120" s="784">
        <f>'SAME R Results'!H33</f>
        <v>235</v>
      </c>
      <c r="J120" s="786">
        <f>'SAME R Results'!I33</f>
        <v>40413</v>
      </c>
      <c r="K120" s="784">
        <f>'SAME R Results'!J33</f>
        <v>0</v>
      </c>
      <c r="L120" s="788"/>
      <c r="M120" s="788"/>
      <c r="N120" s="784">
        <f>'SAME R Results'!K33</f>
        <v>8.1</v>
      </c>
      <c r="O120" s="793">
        <f>'SAME R Results'!L33</f>
        <v>1.36</v>
      </c>
      <c r="P120" s="784">
        <f>'SAME R Results'!M33</f>
        <v>60</v>
      </c>
      <c r="Q120" s="784">
        <f>'SAME R Results'!N33</f>
        <v>11</v>
      </c>
      <c r="R120" s="784">
        <f>'SAME R Results'!O33</f>
        <v>8</v>
      </c>
      <c r="S120" s="784" t="str">
        <f>'SAME R Results'!P33</f>
        <v>n</v>
      </c>
      <c r="T120" s="784" t="str">
        <f>'SAME R Results'!Q33</f>
        <v>n</v>
      </c>
      <c r="U120" s="784">
        <f>'SAME R Results'!R33</f>
        <v>41.6</v>
      </c>
      <c r="V120" s="784" t="str">
        <f>'SAME R Results'!S33</f>
        <v>n</v>
      </c>
      <c r="W120" s="784">
        <f>'SAME R Results'!T33</f>
        <v>0</v>
      </c>
      <c r="X120" s="784" t="str">
        <f>'SAME R Results'!U33</f>
        <v>n</v>
      </c>
      <c r="Y120" s="784" t="str">
        <f>'SAME R Results'!V33</f>
        <v>y</v>
      </c>
      <c r="Z120" s="784" t="str">
        <f>'SAME R Results'!W33</f>
        <v>y</v>
      </c>
      <c r="AA120" s="784" t="str">
        <f>'SAME R Results'!X33</f>
        <v>y</v>
      </c>
      <c r="AB120" s="784" t="str">
        <f>'SAME R Results'!Y33</f>
        <v>y</v>
      </c>
      <c r="AC120" s="789"/>
      <c r="AD120" s="784" t="str">
        <f>'SAME R Results'!Z33</f>
        <v>y</v>
      </c>
      <c r="AE120" s="784">
        <f>'SAME R Results'!AA33</f>
        <v>10</v>
      </c>
      <c r="AF120" s="784" t="str">
        <f>'SAME R Results'!AB33</f>
        <v>y</v>
      </c>
      <c r="AG120" s="817">
        <f>'SAME R Results'!AC33</f>
        <v>3.1809999999999998E-2</v>
      </c>
      <c r="AH120" s="819">
        <f>'SAME R Results'!AD33</f>
        <v>0</v>
      </c>
      <c r="AI120" s="784">
        <f>'SAME R Results'!AE33</f>
        <v>0</v>
      </c>
      <c r="AJ120" s="784">
        <f>'SAME R Results'!AF33</f>
        <v>0</v>
      </c>
      <c r="AK120" s="784">
        <f>'SAME R Results'!AG33</f>
        <v>0</v>
      </c>
      <c r="AL120" s="784">
        <f>'SAME R Results'!AH33</f>
        <v>0</v>
      </c>
      <c r="AM120" s="784">
        <f>'SAME R Results'!AI33</f>
        <v>0</v>
      </c>
      <c r="AN120" s="784">
        <f>'SAME R Results'!AJ33</f>
        <v>0</v>
      </c>
      <c r="AO120" s="784">
        <f>'SAME R Results'!AK33</f>
        <v>0</v>
      </c>
      <c r="AP120" s="784">
        <f>'SAME R Results'!AL33</f>
        <v>0</v>
      </c>
      <c r="AQ120" s="784">
        <f>'SAME R Results'!AM33</f>
        <v>0</v>
      </c>
      <c r="AR120" s="817">
        <f>'SAME R Results'!AN33</f>
        <v>0</v>
      </c>
      <c r="AS120" s="819">
        <f>'SAME R Results'!AO33</f>
        <v>0</v>
      </c>
      <c r="AT120" s="784">
        <f>'SAME R Results'!AP33</f>
        <v>0</v>
      </c>
      <c r="AU120" s="789"/>
      <c r="AV120" s="821">
        <f>'SAME R Results'!AQ33</f>
        <v>0</v>
      </c>
      <c r="AW120" s="821">
        <f>'SAME R Results'!AR33</f>
        <v>6.2490080000000008</v>
      </c>
      <c r="AX120" s="821">
        <f>'SAME R Results'!AS33</f>
        <v>0</v>
      </c>
      <c r="AY120" s="821">
        <f>'SAME R Results'!AT33</f>
        <v>0</v>
      </c>
      <c r="AZ120" s="824"/>
      <c r="BA120" s="824"/>
      <c r="BB120" s="821">
        <f>'SAME R Results'!AU33</f>
        <v>8.5042875000000002</v>
      </c>
      <c r="BC120" s="821">
        <f>'SAME R Results'!AV33</f>
        <v>2.6870724999999995E-2</v>
      </c>
      <c r="BD120" s="821">
        <f>'SAME R Results'!AW33</f>
        <v>7.7265775000000003</v>
      </c>
      <c r="BE120" s="821">
        <f>'SAME R Results'!AX33</f>
        <v>4.627410499999999</v>
      </c>
      <c r="BF120" s="827">
        <f>'SAME R Results'!AY33</f>
        <v>89130</v>
      </c>
      <c r="BG120" s="784">
        <f>'SAME R Results'!AZ33</f>
        <v>8.0702514999999977</v>
      </c>
      <c r="BH120" s="784">
        <f>'SAME R Results'!BA33</f>
        <v>8.5662840000000004E-2</v>
      </c>
      <c r="BI120" s="789"/>
      <c r="BJ120" s="784">
        <f>'SAME R Results'!BB33</f>
        <v>239.0016</v>
      </c>
      <c r="BK120" s="784">
        <f>'SAME R Results'!BC33</f>
        <v>3.0991670000000013</v>
      </c>
      <c r="BL120" s="784">
        <f>'SAME R Results'!BD33</f>
        <v>4370648.2804149641</v>
      </c>
      <c r="BM120" s="784">
        <f>'SAME R Results'!BE33</f>
        <v>1059.8393621840767</v>
      </c>
      <c r="BN120" s="784">
        <f>'SAME R Results'!BF33</f>
        <v>22.611607761715209</v>
      </c>
      <c r="BO120" s="784">
        <f>'SAME R Results'!BG33</f>
        <v>5.3242748265894715</v>
      </c>
      <c r="BP120" s="789"/>
      <c r="BQ120" s="784">
        <f>'SAME R Results'!BH33</f>
        <v>348.89549092151992</v>
      </c>
      <c r="BR120" s="817">
        <f>'SAME R Results'!BI33</f>
        <v>0.24249019691958648</v>
      </c>
      <c r="BS120" s="817">
        <f>'SAME R Results'!BJ33</f>
        <v>0.55331119257415973</v>
      </c>
      <c r="BT120" s="817">
        <f>'SAME R Results'!BL33</f>
        <v>4.2468896700810141</v>
      </c>
      <c r="BU120" s="817">
        <f>'SAME R Results'!BM33</f>
        <v>2.480035062107834</v>
      </c>
      <c r="BV120" s="817">
        <f>'SAME R Results'!BN33</f>
        <v>0.16053012786342269</v>
      </c>
      <c r="BW120" s="784">
        <f>'SAME R Results'!BO33</f>
        <v>4370648.2804149641</v>
      </c>
      <c r="BX120" s="784">
        <f>'SAME R Results'!BP33</f>
        <v>4306203.4517447352</v>
      </c>
      <c r="BY120" s="784">
        <f>'SAME R Results'!BQ33</f>
        <v>3889189.3712668968</v>
      </c>
      <c r="BZ120" s="784">
        <f>'SAME R Results'!BR33</f>
        <v>1059.8393621840767</v>
      </c>
      <c r="CA120" s="784">
        <f>'SAME R Results'!BS33</f>
        <v>0.68790886087188163</v>
      </c>
      <c r="CB120" s="784">
        <f>'SAME R Results'!BT33</f>
        <v>0.55000000000000004</v>
      </c>
      <c r="CC120" s="784">
        <f>'SAME R Results'!BV33</f>
        <v>2.6541890850903385</v>
      </c>
      <c r="CD120" s="880">
        <f>'SAME R Results'!BW33</f>
        <v>0.9</v>
      </c>
      <c r="CE120" s="1086">
        <f>'SAME R Results'!BZ33</f>
        <v>391.70103302710129</v>
      </c>
      <c r="CF120" s="1777">
        <f>'SAME R Results'!CA33</f>
        <v>4.7333333333333671</v>
      </c>
      <c r="CG120" s="1777" t="str">
        <f>'SAME R Results'!CB33</f>
        <v xml:space="preserve"> 19S</v>
      </c>
      <c r="CH120" s="1777">
        <f>'SAME R Results'!CC33</f>
        <v>235</v>
      </c>
      <c r="CI120" s="1777">
        <f>'SAME R Results'!CD33</f>
        <v>0.44226188990051502</v>
      </c>
      <c r="CJ120" s="1777"/>
      <c r="CK120" s="1777"/>
      <c r="CL120" s="2015">
        <f>'SAME R Results'!CI33</f>
        <v>33</v>
      </c>
      <c r="CM120" s="2015" t="str">
        <f>'SAME R Results'!CJ33</f>
        <v>Silicone</v>
      </c>
      <c r="CN120" s="2016">
        <f>'SAME R Results'!CK33</f>
        <v>0.24249019691958648</v>
      </c>
      <c r="CO120" s="2016">
        <f>'SAME R Results'!CL33</f>
        <v>6.4809114333900728E-2</v>
      </c>
      <c r="CP120" s="2016">
        <f>'SAME R Results'!CM33</f>
        <v>3.4490007092545627E-2</v>
      </c>
      <c r="CR120" s="11"/>
      <c r="CS120" s="11"/>
      <c r="CT120" s="11"/>
      <c r="CU120" s="11"/>
      <c r="CV120" s="11"/>
      <c r="CW120" s="11"/>
      <c r="CX120" s="11"/>
      <c r="CY120" s="11"/>
      <c r="CZ120" s="11"/>
      <c r="DA120" s="11"/>
      <c r="DB120" s="11"/>
      <c r="DC120" s="11"/>
      <c r="DD120" s="11"/>
      <c r="DE120" s="11"/>
      <c r="DF120" s="11"/>
      <c r="DG120" s="11"/>
      <c r="DH120" s="11"/>
      <c r="DI120" s="11"/>
      <c r="DJ120" s="11"/>
      <c r="DK120" s="11"/>
      <c r="DL120" s="11"/>
      <c r="DM120" s="11"/>
      <c r="DN120" s="11"/>
      <c r="DO120" s="11"/>
      <c r="DP120" s="11"/>
      <c r="DQ120" s="11"/>
      <c r="DR120" s="11"/>
      <c r="DS120" s="11"/>
      <c r="DT120" s="11"/>
      <c r="DU120" s="11"/>
      <c r="DV120" s="11"/>
      <c r="DW120" s="11"/>
      <c r="DX120" s="11"/>
      <c r="DY120" s="11"/>
      <c r="DZ120" s="11"/>
      <c r="EA120" s="11"/>
      <c r="EB120" s="11"/>
      <c r="EC120" s="11"/>
      <c r="ED120" s="11"/>
      <c r="EE120" s="11"/>
      <c r="EF120" s="11"/>
      <c r="EG120" s="11"/>
      <c r="EH120" s="11"/>
      <c r="EI120" s="11"/>
      <c r="EJ120" s="11"/>
      <c r="EK120" s="11"/>
      <c r="EL120" s="11"/>
      <c r="EM120" s="11"/>
      <c r="EN120" s="11"/>
      <c r="EO120" s="11"/>
      <c r="EP120" s="11"/>
      <c r="EQ120" s="11"/>
      <c r="ER120" s="11"/>
      <c r="ES120" s="11"/>
      <c r="ET120" s="11"/>
      <c r="EU120" s="11"/>
      <c r="EV120" s="11"/>
      <c r="EW120" s="11"/>
      <c r="EX120" s="11"/>
      <c r="EY120" s="11"/>
      <c r="EZ120" s="11"/>
      <c r="FA120" s="11"/>
      <c r="FB120" s="11"/>
      <c r="FC120" s="11"/>
      <c r="FD120" s="11"/>
      <c r="FE120" s="11"/>
      <c r="FF120" s="11"/>
      <c r="FG120" s="11"/>
      <c r="FH120" s="11"/>
      <c r="FI120" s="11"/>
      <c r="FJ120" s="11"/>
      <c r="FK120" s="11"/>
      <c r="FL120" s="11"/>
      <c r="FM120" s="11"/>
      <c r="FN120" s="11"/>
      <c r="FO120" s="11"/>
      <c r="FP120" s="11"/>
      <c r="FQ120" s="11"/>
      <c r="FR120" s="11"/>
      <c r="FS120" s="11"/>
      <c r="FT120" s="11"/>
      <c r="FU120" s="11"/>
      <c r="FV120" s="11"/>
      <c r="FW120" s="11"/>
      <c r="FX120" s="11"/>
      <c r="FY120" s="11"/>
      <c r="FZ120" s="11"/>
      <c r="GA120" s="11"/>
      <c r="GB120" s="11"/>
      <c r="GC120" s="11"/>
    </row>
    <row r="121" spans="1:185" s="2020" customFormat="1" ht="16.5" hidden="1" customHeight="1" x14ac:dyDescent="0.2">
      <c r="A121" s="780">
        <v>2</v>
      </c>
      <c r="B121" s="784">
        <f>'SAME R Results'!A34</f>
        <v>3</v>
      </c>
      <c r="C121" s="836" t="str">
        <f>'SAME R Results'!B34</f>
        <v>Silicone</v>
      </c>
      <c r="D121" s="784" t="str">
        <f>'SAME R Results'!C34</f>
        <v>S13</v>
      </c>
      <c r="E121" s="784" t="str">
        <f>'SAME R Results'!D34</f>
        <v>19Sa</v>
      </c>
      <c r="F121" s="784">
        <f>'SAME R Results'!E34</f>
        <v>6</v>
      </c>
      <c r="G121" s="784" t="str">
        <f>'SAME R Results'!F34</f>
        <v>66a</v>
      </c>
      <c r="H121" s="785" t="str">
        <f>'SAME R Results'!G34</f>
        <v>aged</v>
      </c>
      <c r="I121" s="784">
        <f>'SAME R Results'!H34</f>
        <v>235</v>
      </c>
      <c r="J121" s="786">
        <f>'SAME R Results'!I34</f>
        <v>40413</v>
      </c>
      <c r="K121" s="784">
        <f>'SAME R Results'!J34</f>
        <v>0</v>
      </c>
      <c r="L121" s="790"/>
      <c r="M121" s="790"/>
      <c r="N121" s="784">
        <f>'SAME R Results'!K34</f>
        <v>8.1</v>
      </c>
      <c r="O121" s="793">
        <f>'SAME R Results'!L34</f>
        <v>1.36</v>
      </c>
      <c r="P121" s="784">
        <f>'SAME R Results'!M34</f>
        <v>0</v>
      </c>
      <c r="Q121" s="784">
        <f>'SAME R Results'!N34</f>
        <v>0</v>
      </c>
      <c r="R121" s="784">
        <f>'SAME R Results'!O34</f>
        <v>0</v>
      </c>
      <c r="S121" s="784">
        <f>'SAME R Results'!P34</f>
        <v>0</v>
      </c>
      <c r="T121" s="784">
        <f>'SAME R Results'!Q34</f>
        <v>0</v>
      </c>
      <c r="U121" s="784">
        <f>'SAME R Results'!R34</f>
        <v>836.6</v>
      </c>
      <c r="V121" s="784">
        <f>'SAME R Results'!S34</f>
        <v>0</v>
      </c>
      <c r="W121" s="784">
        <f>'SAME R Results'!T34</f>
        <v>0</v>
      </c>
      <c r="X121" s="784" t="str">
        <f>'SAME R Results'!U34</f>
        <v>n</v>
      </c>
      <c r="Y121" s="784" t="str">
        <f>'SAME R Results'!V34</f>
        <v>y</v>
      </c>
      <c r="Z121" s="784" t="str">
        <f>'SAME R Results'!W34</f>
        <v>y</v>
      </c>
      <c r="AA121" s="784" t="str">
        <f>'SAME R Results'!X34</f>
        <v>y</v>
      </c>
      <c r="AB121" s="784" t="str">
        <f>'SAME R Results'!Y34</f>
        <v>y</v>
      </c>
      <c r="AC121" s="809"/>
      <c r="AD121" s="784" t="str">
        <f>'SAME R Results'!Z34</f>
        <v>y</v>
      </c>
      <c r="AE121" s="784">
        <f>'SAME R Results'!AA34</f>
        <v>10</v>
      </c>
      <c r="AF121" s="784" t="str">
        <f>'SAME R Results'!AB34</f>
        <v>y</v>
      </c>
      <c r="AG121" s="817">
        <f>'SAME R Results'!AC34</f>
        <v>3.1809999999999998E-2</v>
      </c>
      <c r="AH121" s="819">
        <f>'SAME R Results'!AD34</f>
        <v>0</v>
      </c>
      <c r="AI121" s="784">
        <f>'SAME R Results'!AE34</f>
        <v>70</v>
      </c>
      <c r="AJ121" s="784">
        <f>'SAME R Results'!AF34</f>
        <v>720</v>
      </c>
      <c r="AK121" s="784">
        <f>'SAME R Results'!AG34</f>
        <v>0</v>
      </c>
      <c r="AL121" s="784" t="str">
        <f>'SAME R Results'!AH34</f>
        <v>n</v>
      </c>
      <c r="AM121" s="784" t="str">
        <f>'SAME R Results'!AI34</f>
        <v>y</v>
      </c>
      <c r="AN121" s="784" t="str">
        <f>'SAME R Results'!AJ34</f>
        <v>y</v>
      </c>
      <c r="AO121" s="784" t="str">
        <f>'SAME R Results'!AK34</f>
        <v>y</v>
      </c>
      <c r="AP121" s="784" t="str">
        <f>'SAME R Results'!AL34</f>
        <v>y</v>
      </c>
      <c r="AQ121" s="784" t="str">
        <f>'SAME R Results'!AM34</f>
        <v>y</v>
      </c>
      <c r="AR121" s="817">
        <f>'SAME R Results'!AN34</f>
        <v>3.1809999999999998E-2</v>
      </c>
      <c r="AS121" s="819">
        <f>'SAME R Results'!AO34</f>
        <v>0</v>
      </c>
      <c r="AT121" s="784">
        <f>'SAME R Results'!AP34</f>
        <v>0</v>
      </c>
      <c r="AU121" s="809"/>
      <c r="AV121" s="821">
        <f>'SAME R Results'!AQ34</f>
        <v>0</v>
      </c>
      <c r="AW121" s="821">
        <f>'SAME R Results'!AR34</f>
        <v>6.2502130000000005</v>
      </c>
      <c r="AX121" s="821">
        <f>'SAME R Results'!AS34</f>
        <v>0</v>
      </c>
      <c r="AY121" s="821">
        <f>'SAME R Results'!AT34</f>
        <v>0</v>
      </c>
      <c r="AZ121" s="825"/>
      <c r="BA121" s="825"/>
      <c r="BB121" s="821">
        <f>'SAME R Results'!AU34</f>
        <v>5.6179365000000008</v>
      </c>
      <c r="BC121" s="821">
        <f>'SAME R Results'!AV34</f>
        <v>0.15069580499999999</v>
      </c>
      <c r="BD121" s="821">
        <f>'SAME R Results'!AW34</f>
        <v>7.1696314999999995</v>
      </c>
      <c r="BE121" s="821">
        <f>'SAME R Results'!AX34</f>
        <v>4.6351180000000003</v>
      </c>
      <c r="BF121" s="827">
        <f>'SAME R Results'!AY34</f>
        <v>32750</v>
      </c>
      <c r="BG121" s="784">
        <f>'SAME R Results'!AZ34</f>
        <v>5.7104030000000003</v>
      </c>
      <c r="BH121" s="784">
        <f>'SAME R Results'!BA34</f>
        <v>0.19427495</v>
      </c>
      <c r="BI121" s="809"/>
      <c r="BJ121" s="784">
        <f>'SAME R Results'!BB34</f>
        <v>217.52354999999997</v>
      </c>
      <c r="BK121" s="784">
        <f>'SAME R Results'!BC34</f>
        <v>2.5345134999999992</v>
      </c>
      <c r="BL121" s="784">
        <f>'SAME R Results'!BD34</f>
        <v>1489862.4646337628</v>
      </c>
      <c r="BM121" s="784">
        <f>'SAME R Results'!BE34</f>
        <v>677.46801769063723</v>
      </c>
      <c r="BN121" s="784">
        <f>'SAME R Results'!BF34</f>
        <v>14.408670126353368</v>
      </c>
      <c r="BO121" s="784">
        <f>'SAME R Results'!BG34</f>
        <v>3.6343776450094105</v>
      </c>
      <c r="BP121" s="809"/>
      <c r="BQ121" s="784">
        <f>'SAME R Results'!BH34</f>
        <v>313.78291660585643</v>
      </c>
      <c r="BR121" s="817">
        <f>'SAME R Results'!BI34</f>
        <v>0.45471849501032435</v>
      </c>
      <c r="BS121" s="817">
        <f>'SAME R Results'!BJ34</f>
        <v>0.76456426382863152</v>
      </c>
      <c r="BT121" s="817">
        <f>'SAME R Results'!BL34</f>
        <v>3.964549514038203</v>
      </c>
      <c r="BU121" s="817">
        <f>'SAME R Results'!BM34</f>
        <v>2.0561842490103599</v>
      </c>
      <c r="BV121" s="817">
        <f>'SAME R Results'!BN34</f>
        <v>0.35067671596166072</v>
      </c>
      <c r="BW121" s="784">
        <f>'SAME R Results'!BO34</f>
        <v>1489862.4646337628</v>
      </c>
      <c r="BX121" s="784">
        <f>'SAME R Results'!BP34</f>
        <v>1466182.8041496386</v>
      </c>
      <c r="BY121" s="784">
        <f>'SAME R Results'!BQ34</f>
        <v>1371000.8645080165</v>
      </c>
      <c r="BZ121" s="784">
        <f>'SAME R Results'!BR34</f>
        <v>677.46801769063723</v>
      </c>
      <c r="CA121" s="784">
        <f>'SAME R Results'!BS34</f>
        <v>0.56257513539909421</v>
      </c>
      <c r="CB121" s="784">
        <f>'SAME R Results'!BT34</f>
        <v>0.55000000000000004</v>
      </c>
      <c r="CC121" s="784">
        <f>'SAME R Results'!BV34</f>
        <v>2.6227707015117669</v>
      </c>
      <c r="CD121" s="880">
        <f>'SAME R Results'!BW34</f>
        <v>0.9</v>
      </c>
      <c r="CE121" s="1086">
        <f>'SAME R Results'!BZ34</f>
        <v>391.70103302710129</v>
      </c>
      <c r="CF121" s="1777">
        <f>'SAME R Results'!CA34</f>
        <v>4.7333333333333671</v>
      </c>
      <c r="CG121" s="1777">
        <f>'SAME R Results'!CB34</f>
        <v>0</v>
      </c>
      <c r="CH121" s="1777">
        <f>'SAME R Results'!CC34</f>
        <v>0</v>
      </c>
      <c r="CI121" s="1777">
        <f>'SAME R Results'!CD34</f>
        <v>0.39775299288066024</v>
      </c>
      <c r="CJ121" s="1777"/>
      <c r="CK121" s="1777"/>
      <c r="CL121" s="2015">
        <f>'SAME R Results'!CI34</f>
        <v>34</v>
      </c>
      <c r="CM121" s="2015" t="str">
        <f>'SAME R Results'!CJ34</f>
        <v>Silicone</v>
      </c>
      <c r="CN121" s="2016">
        <f>'SAME R Results'!CK34</f>
        <v>0.45471849501032435</v>
      </c>
      <c r="CO121" s="2016">
        <f>'SAME R Results'!CL34</f>
        <v>4.5919230664976378E-2</v>
      </c>
      <c r="CP121" s="2016">
        <f>'SAME R Results'!CM34</f>
        <v>3.0550936325312014E-2</v>
      </c>
    </row>
    <row r="122" spans="1:185" s="2020" customFormat="1" ht="16.5" hidden="1" customHeight="1" x14ac:dyDescent="0.2">
      <c r="A122" s="780">
        <v>2</v>
      </c>
      <c r="B122" s="784">
        <f>'SAME R Results'!A36</f>
        <v>6</v>
      </c>
      <c r="C122" s="836" t="str">
        <f>'SAME R Results'!B36</f>
        <v>Silicone</v>
      </c>
      <c r="D122" s="784" t="str">
        <f>'SAME R Results'!C36</f>
        <v>S02</v>
      </c>
      <c r="E122" s="784" t="str">
        <f>'SAME R Results'!D36</f>
        <v>20 S</v>
      </c>
      <c r="F122" s="784">
        <f>'SAME R Results'!E36</f>
        <v>1</v>
      </c>
      <c r="G122" s="784">
        <f>'SAME R Results'!F36</f>
        <v>67</v>
      </c>
      <c r="H122" s="785" t="str">
        <f>'SAME R Results'!G36</f>
        <v>High temp aged STS det</v>
      </c>
      <c r="I122" s="784">
        <f>'SAME R Results'!H36</f>
        <v>236</v>
      </c>
      <c r="J122" s="786">
        <f>'SAME R Results'!I36</f>
        <v>40414</v>
      </c>
      <c r="K122" s="784">
        <f>'SAME R Results'!J36</f>
        <v>0</v>
      </c>
      <c r="L122" s="788"/>
      <c r="M122" s="788"/>
      <c r="N122" s="784">
        <f>'SAME R Results'!K36</f>
        <v>8.1</v>
      </c>
      <c r="O122" s="793">
        <f>'SAME R Results'!L36</f>
        <v>1.35</v>
      </c>
      <c r="P122" s="784">
        <f>'SAME R Results'!M36</f>
        <v>60</v>
      </c>
      <c r="Q122" s="784">
        <f>'SAME R Results'!N36</f>
        <v>720</v>
      </c>
      <c r="R122" s="784">
        <f>'SAME R Results'!O36</f>
        <v>8</v>
      </c>
      <c r="S122" s="784" t="str">
        <f>'SAME R Results'!P36</f>
        <v>n</v>
      </c>
      <c r="T122" s="784" t="str">
        <f>'SAME R Results'!Q36</f>
        <v>n</v>
      </c>
      <c r="U122" s="784">
        <f>'SAME R Results'!R36</f>
        <v>750.85714285714289</v>
      </c>
      <c r="V122" s="784" t="str">
        <f>'SAME R Results'!S36</f>
        <v>y</v>
      </c>
      <c r="W122" s="784">
        <f>'SAME R Results'!T36</f>
        <v>300</v>
      </c>
      <c r="X122" s="784" t="str">
        <f>'SAME R Results'!U36</f>
        <v>y</v>
      </c>
      <c r="Y122" s="784" t="str">
        <f>'SAME R Results'!V36</f>
        <v>y</v>
      </c>
      <c r="Z122" s="784" t="str">
        <f>'SAME R Results'!W36</f>
        <v>y</v>
      </c>
      <c r="AA122" s="784" t="str">
        <f>'SAME R Results'!X36</f>
        <v>y</v>
      </c>
      <c r="AB122" s="784" t="str">
        <f>'SAME R Results'!Y36</f>
        <v>y</v>
      </c>
      <c r="AC122" s="789"/>
      <c r="AD122" s="784" t="str">
        <f>'SAME R Results'!Z36</f>
        <v>y</v>
      </c>
      <c r="AE122" s="784">
        <f>'SAME R Results'!AA36</f>
        <v>10</v>
      </c>
      <c r="AF122" s="784" t="str">
        <f>'SAME R Results'!AB36</f>
        <v>y</v>
      </c>
      <c r="AG122" s="817">
        <f>'SAME R Results'!AC36</f>
        <v>3.1809999999999998E-2</v>
      </c>
      <c r="AH122" s="819">
        <f>'SAME R Results'!AD36</f>
        <v>0</v>
      </c>
      <c r="AI122" s="784">
        <f>'SAME R Results'!AE36</f>
        <v>0</v>
      </c>
      <c r="AJ122" s="784">
        <f>'SAME R Results'!AF36</f>
        <v>0</v>
      </c>
      <c r="AK122" s="784">
        <f>'SAME R Results'!AG36</f>
        <v>0</v>
      </c>
      <c r="AL122" s="784">
        <f>'SAME R Results'!AH36</f>
        <v>0</v>
      </c>
      <c r="AM122" s="784">
        <f>'SAME R Results'!AI36</f>
        <v>0</v>
      </c>
      <c r="AN122" s="784">
        <f>'SAME R Results'!AJ36</f>
        <v>0</v>
      </c>
      <c r="AO122" s="784">
        <f>'SAME R Results'!AK36</f>
        <v>0</v>
      </c>
      <c r="AP122" s="784">
        <f>'SAME R Results'!AL36</f>
        <v>0</v>
      </c>
      <c r="AQ122" s="784">
        <f>'SAME R Results'!AM36</f>
        <v>0</v>
      </c>
      <c r="AR122" s="817">
        <f>'SAME R Results'!AN36</f>
        <v>0</v>
      </c>
      <c r="AS122" s="819">
        <f>'SAME R Results'!AO36</f>
        <v>0</v>
      </c>
      <c r="AT122" s="784">
        <f>'SAME R Results'!AP36</f>
        <v>0</v>
      </c>
      <c r="AU122" s="789"/>
      <c r="AV122" s="821">
        <f>'SAME R Results'!AQ36</f>
        <v>0</v>
      </c>
      <c r="AW122" s="821">
        <f>'SAME R Results'!AR36</f>
        <v>6.2453619999999983</v>
      </c>
      <c r="AX122" s="821">
        <f>'SAME R Results'!AS36</f>
        <v>4.4173289999999996</v>
      </c>
      <c r="AY122" s="821">
        <f>'SAME R Results'!AT36</f>
        <v>5.0926355000000001</v>
      </c>
      <c r="AZ122" s="824"/>
      <c r="BA122" s="824"/>
      <c r="BB122" s="821">
        <f>'SAME R Results'!AU36</f>
        <v>5.843048500000001</v>
      </c>
      <c r="BC122" s="821">
        <f>'SAME R Results'!AV36</f>
        <v>5.2383415000000003E-2</v>
      </c>
      <c r="BD122" s="821">
        <f>'SAME R Results'!AW36</f>
        <v>6.8808900000000008</v>
      </c>
      <c r="BE122" s="821">
        <f>'SAME R Results'!AX36</f>
        <v>4.7017359999999986</v>
      </c>
      <c r="BF122" s="827">
        <f>'SAME R Results'!AY36</f>
        <v>29840</v>
      </c>
      <c r="BG122" s="784">
        <f>'SAME R Results'!AZ36</f>
        <v>5.0561219999999993</v>
      </c>
      <c r="BH122" s="784">
        <f>'SAME R Results'!BA36</f>
        <v>9.678645000000001E-2</v>
      </c>
      <c r="BI122" s="789"/>
      <c r="BJ122" s="784">
        <f>'SAME R Results'!BB36</f>
        <v>150.76660000000001</v>
      </c>
      <c r="BK122" s="784">
        <f>'SAME R Results'!BC36</f>
        <v>2.1791540000000023</v>
      </c>
      <c r="BL122" s="784">
        <f>'SAME R Results'!BD36</f>
        <v>1352021.2260295507</v>
      </c>
      <c r="BM122" s="784">
        <f>'SAME R Results'!BE36</f>
        <v>520.57349289091769</v>
      </c>
      <c r="BN122" s="784">
        <f>'SAME R Results'!BF36</f>
        <v>5.7906650850000005</v>
      </c>
      <c r="BO122" s="784">
        <f>'SAME R Results'!BG36</f>
        <v>1.2398338874999999</v>
      </c>
      <c r="BP122" s="789"/>
      <c r="BQ122" s="784">
        <f>'SAME R Results'!BH36</f>
        <v>189.82535759302968</v>
      </c>
      <c r="BR122" s="817">
        <f>'SAME R Results'!BI36</f>
        <v>0.38503352082694281</v>
      </c>
      <c r="BS122" s="817">
        <f>'SAME R Results'!BJ36</f>
        <v>0.66789756739767003</v>
      </c>
      <c r="BT122" s="817">
        <f>'SAME R Results'!BL36</f>
        <v>4.6705168679300204</v>
      </c>
      <c r="BU122" s="817">
        <f>'SAME R Results'!BM36</f>
        <v>2.1004718117092902</v>
      </c>
      <c r="BV122" s="817">
        <f>'SAME R Results'!BN36</f>
        <v>0.29234312166121146</v>
      </c>
      <c r="BW122" s="784">
        <f>'SAME R Results'!BO36</f>
        <v>1352021.2260295507</v>
      </c>
      <c r="BX122" s="784">
        <f>'SAME R Results'!BP36</f>
        <v>1330445.620873939</v>
      </c>
      <c r="BY122" s="784">
        <f>'SAME R Results'!BQ36</f>
        <v>1246450.8519333545</v>
      </c>
      <c r="BZ122" s="784">
        <f>'SAME R Results'!BR36</f>
        <v>520.57349289091769</v>
      </c>
      <c r="CA122" s="784">
        <f>'SAME R Results'!BS36</f>
        <v>0.4836975051052122</v>
      </c>
      <c r="CB122" s="784">
        <f>'SAME R Results'!BT36</f>
        <v>0.55000000000000004</v>
      </c>
      <c r="CC122" s="784">
        <f>'SAME R Results'!BV36</f>
        <v>2.2892140156076244</v>
      </c>
      <c r="CD122" s="880">
        <f>'SAME R Results'!BW36</f>
        <v>0.9</v>
      </c>
      <c r="CE122" s="1086">
        <f>'SAME R Results'!BZ36</f>
        <v>380.48331224437908</v>
      </c>
      <c r="CF122" s="1777">
        <f>'SAME R Results'!CA36</f>
        <v>0</v>
      </c>
      <c r="CG122" s="1777">
        <f>'SAME R Results'!CB36</f>
        <v>0</v>
      </c>
      <c r="CH122" s="1777">
        <f>'SAME R Results'!CC36</f>
        <v>0</v>
      </c>
      <c r="CI122" s="1777">
        <f>'SAME R Results'!CD36</f>
        <v>0</v>
      </c>
      <c r="CJ122" s="1777"/>
      <c r="CK122" s="1777"/>
      <c r="CL122" s="2015">
        <f>'SAME R Results'!CI36</f>
        <v>36</v>
      </c>
      <c r="CM122" s="2015" t="str">
        <f>'SAME R Results'!CJ36</f>
        <v>Silicone</v>
      </c>
      <c r="CN122" s="2016">
        <f>'SAME R Results'!CK36</f>
        <v>0.38503352082694281</v>
      </c>
      <c r="CO122" s="2016">
        <f>'SAME R Results'!CL36</f>
        <v>3.0505224161962184E-2</v>
      </c>
      <c r="CP122" s="2016">
        <f>'SAME R Results'!CM36</f>
        <v>4.7439301101104864E-2</v>
      </c>
    </row>
    <row r="123" spans="1:185" s="2020" customFormat="1" ht="16.5" customHeight="1" x14ac:dyDescent="0.2">
      <c r="A123" s="780">
        <v>2</v>
      </c>
      <c r="B123" s="784">
        <f>'SAME R Results'!A41</f>
        <v>6</v>
      </c>
      <c r="C123" s="836" t="str">
        <f>'SAME R Results'!B41</f>
        <v>Silicone</v>
      </c>
      <c r="D123" s="784" t="str">
        <f>'SAME R Results'!C41</f>
        <v>S05</v>
      </c>
      <c r="E123" s="784" t="str">
        <f>'SAME R Results'!D41</f>
        <v>25 S</v>
      </c>
      <c r="F123" s="784">
        <f>'SAME R Results'!E41</f>
        <v>6</v>
      </c>
      <c r="G123" s="784">
        <f>'SAME R Results'!F41</f>
        <v>72</v>
      </c>
      <c r="H123" s="785" t="str">
        <f>'SAME R Results'!G41</f>
        <v>Baseline STS det</v>
      </c>
      <c r="I123" s="784">
        <f>'SAME R Results'!H41</f>
        <v>237</v>
      </c>
      <c r="J123" s="786">
        <f>'SAME R Results'!I41</f>
        <v>40415</v>
      </c>
      <c r="K123" s="784">
        <f>'SAME R Results'!J41</f>
        <v>0</v>
      </c>
      <c r="L123" s="790"/>
      <c r="M123" s="790"/>
      <c r="N123" s="784">
        <f>'SAME R Results'!K41</f>
        <v>8.1</v>
      </c>
      <c r="O123" s="793">
        <f>'SAME R Results'!L41</f>
        <v>1.327</v>
      </c>
      <c r="P123" s="784">
        <f>'SAME R Results'!M41</f>
        <v>60</v>
      </c>
      <c r="Q123" s="784">
        <f>'SAME R Results'!N41</f>
        <v>11</v>
      </c>
      <c r="R123" s="784">
        <f>'SAME R Results'!O41</f>
        <v>8</v>
      </c>
      <c r="S123" s="784" t="str">
        <f>'SAME R Results'!P41</f>
        <v>n</v>
      </c>
      <c r="T123" s="784" t="str">
        <f>'SAME R Results'!Q41</f>
        <v>n</v>
      </c>
      <c r="U123" s="784">
        <f>'SAME R Results'!R41</f>
        <v>42.428571428571431</v>
      </c>
      <c r="V123" s="784" t="str">
        <f>'SAME R Results'!S41</f>
        <v>y</v>
      </c>
      <c r="W123" s="784">
        <f>'SAME R Results'!T41</f>
        <v>60</v>
      </c>
      <c r="X123" s="784" t="str">
        <f>'SAME R Results'!U41</f>
        <v>y</v>
      </c>
      <c r="Y123" s="784" t="str">
        <f>'SAME R Results'!V41</f>
        <v>n</v>
      </c>
      <c r="Z123" s="784" t="str">
        <f>'SAME R Results'!W41</f>
        <v>y</v>
      </c>
      <c r="AA123" s="784" t="str">
        <f>'SAME R Results'!X41</f>
        <v>n</v>
      </c>
      <c r="AB123" s="784" t="str">
        <f>'SAME R Results'!Y41</f>
        <v>y</v>
      </c>
      <c r="AC123" s="809"/>
      <c r="AD123" s="784" t="str">
        <f>'SAME R Results'!Z41</f>
        <v>y</v>
      </c>
      <c r="AE123" s="784">
        <f>'SAME R Results'!AA41</f>
        <v>10</v>
      </c>
      <c r="AF123" s="784" t="str">
        <f>'SAME R Results'!AB41</f>
        <v>y</v>
      </c>
      <c r="AG123" s="817">
        <f>'SAME R Results'!AC41</f>
        <v>3.1809999999999998E-2</v>
      </c>
      <c r="AH123" s="819">
        <f>'SAME R Results'!AD41</f>
        <v>0</v>
      </c>
      <c r="AI123" s="784">
        <f>'SAME R Results'!AE41</f>
        <v>0</v>
      </c>
      <c r="AJ123" s="784">
        <f>'SAME R Results'!AF41</f>
        <v>0</v>
      </c>
      <c r="AK123" s="784">
        <f>'SAME R Results'!AG41</f>
        <v>0</v>
      </c>
      <c r="AL123" s="784">
        <f>'SAME R Results'!AH41</f>
        <v>0</v>
      </c>
      <c r="AM123" s="784">
        <f>'SAME R Results'!AI41</f>
        <v>0</v>
      </c>
      <c r="AN123" s="784">
        <f>'SAME R Results'!AJ41</f>
        <v>0</v>
      </c>
      <c r="AO123" s="784">
        <f>'SAME R Results'!AK41</f>
        <v>0</v>
      </c>
      <c r="AP123" s="784">
        <f>'SAME R Results'!AL41</f>
        <v>0</v>
      </c>
      <c r="AQ123" s="784">
        <f>'SAME R Results'!AM41</f>
        <v>0</v>
      </c>
      <c r="AR123" s="817">
        <f>'SAME R Results'!AN41</f>
        <v>0</v>
      </c>
      <c r="AS123" s="819">
        <f>'SAME R Results'!AO41</f>
        <v>0</v>
      </c>
      <c r="AT123" s="784">
        <f>'SAME R Results'!AP41</f>
        <v>0</v>
      </c>
      <c r="AU123" s="809"/>
      <c r="AV123" s="821">
        <f>'SAME R Results'!AQ41</f>
        <v>0</v>
      </c>
      <c r="AW123" s="821">
        <f>'SAME R Results'!AR41</f>
        <v>6.2547449999999998</v>
      </c>
      <c r="AX123" s="821">
        <f>'SAME R Results'!AS41</f>
        <v>4.3222510000000005</v>
      </c>
      <c r="AY123" s="821">
        <f>'SAME R Results'!AT41</f>
        <v>5.1131440000000001</v>
      </c>
      <c r="AZ123" s="825"/>
      <c r="BA123" s="825"/>
      <c r="BB123" s="821">
        <f>'SAME R Results'!AU41</f>
        <v>0</v>
      </c>
      <c r="BC123" s="821">
        <f>'SAME R Results'!AV41</f>
        <v>0</v>
      </c>
      <c r="BD123" s="821">
        <f>'SAME R Results'!AW41</f>
        <v>6.9565724999999983</v>
      </c>
      <c r="BE123" s="821">
        <f>'SAME R Results'!AX41</f>
        <v>4.7165220000000003</v>
      </c>
      <c r="BF123" s="827">
        <f>'SAME R Results'!AY41</f>
        <v>63040</v>
      </c>
      <c r="BG123" s="784">
        <f>'SAME R Results'!AZ41</f>
        <v>0</v>
      </c>
      <c r="BH123" s="784">
        <f>'SAME R Results'!BA41</f>
        <v>0</v>
      </c>
      <c r="BI123" s="809"/>
      <c r="BJ123" s="784">
        <f>'SAME R Results'!BB41</f>
        <v>79.944850000000002</v>
      </c>
      <c r="BK123" s="784">
        <f>'SAME R Results'!BC41</f>
        <v>2.2400504999999979</v>
      </c>
      <c r="BL123" s="784">
        <f>'SAME R Results'!BD41</f>
        <v>2987870.0785916378</v>
      </c>
      <c r="BM123" s="784">
        <f>'SAME R Results'!BE41</f>
        <v>544.60864227797083</v>
      </c>
      <c r="BN123" s="784">
        <f>'SAME R Results'!BF41</f>
        <v>0</v>
      </c>
      <c r="BO123" s="784">
        <f>'SAME R Results'!BG41</f>
        <v>0</v>
      </c>
      <c r="BP123" s="809"/>
      <c r="BQ123" s="784">
        <f>'SAME R Results'!BH41</f>
        <v>103.70373886777141</v>
      </c>
      <c r="BR123" s="817">
        <f>'SAME R Results'!BI41</f>
        <v>0.18227320062546948</v>
      </c>
      <c r="BS123" s="817">
        <f>'SAME R Results'!BJ41</f>
        <v>0.41917675488054462</v>
      </c>
      <c r="BT123" s="817">
        <f>'SAME R Results'!BL41</f>
        <v>0</v>
      </c>
      <c r="BU123" s="817">
        <f>'SAME R Results'!BM41</f>
        <v>2.4907181987680542</v>
      </c>
      <c r="BV123" s="817">
        <f>'SAME R Results'!BN41</f>
        <v>0.12019478746766346</v>
      </c>
      <c r="BW123" s="784">
        <f>'SAME R Results'!BO41</f>
        <v>2987870.0785916378</v>
      </c>
      <c r="BX123" s="784">
        <f>'SAME R Results'!BP41</f>
        <v>2942289.4435712039</v>
      </c>
      <c r="BY123" s="784">
        <f>'SAME R Results'!BQ41</f>
        <v>2699047.393901289</v>
      </c>
      <c r="BZ123" s="784">
        <f>'SAME R Results'!BR41</f>
        <v>544.60864227797083</v>
      </c>
      <c r="CA123" s="784">
        <f>'SAME R Results'!BS41</f>
        <v>0.49721444109029517</v>
      </c>
      <c r="CB123" s="784">
        <f>'SAME R Results'!BT41</f>
        <v>0.55000000000000004</v>
      </c>
      <c r="CC123" s="784">
        <f>'SAME R Results'!BV41</f>
        <v>2.358529067061319</v>
      </c>
      <c r="CD123" s="880">
        <f>'SAME R Results'!BW41</f>
        <v>0.9</v>
      </c>
      <c r="CE123" s="1086">
        <f>'SAME R Results'!BZ41</f>
        <v>350.60084952585379</v>
      </c>
      <c r="CF123" s="1777">
        <f>'SAME R Results'!CA41</f>
        <v>0</v>
      </c>
      <c r="CG123" s="1777">
        <f>'SAME R Results'!CB41</f>
        <v>0</v>
      </c>
      <c r="CH123" s="1777">
        <f>'SAME R Results'!CC41</f>
        <v>0</v>
      </c>
      <c r="CI123" s="1777">
        <f>'SAME R Results'!CD41</f>
        <v>0</v>
      </c>
      <c r="CJ123" s="1777"/>
      <c r="CK123" s="1777"/>
      <c r="CL123" s="2015"/>
      <c r="CM123" s="2015"/>
      <c r="CN123" s="2016"/>
      <c r="CO123" s="2016"/>
      <c r="CP123" s="2016"/>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c r="DV123" s="11"/>
      <c r="DW123" s="11"/>
      <c r="DX123" s="11"/>
      <c r="DY123" s="11"/>
      <c r="DZ123" s="11"/>
      <c r="EA123" s="11"/>
      <c r="EB123" s="11"/>
      <c r="EC123" s="11"/>
      <c r="ED123" s="11"/>
      <c r="EE123" s="11"/>
      <c r="EF123" s="11"/>
      <c r="EG123" s="11"/>
      <c r="EH123" s="11"/>
      <c r="EI123" s="11"/>
      <c r="EJ123" s="11"/>
      <c r="EK123" s="11"/>
      <c r="EL123" s="11"/>
      <c r="EM123" s="11"/>
      <c r="EN123" s="11"/>
      <c r="EO123" s="11"/>
      <c r="EP123" s="11"/>
      <c r="EQ123" s="11"/>
      <c r="ER123" s="11"/>
      <c r="ES123" s="11"/>
      <c r="ET123" s="11"/>
      <c r="EU123" s="11"/>
      <c r="EV123" s="11"/>
      <c r="EW123" s="11"/>
      <c r="EX123" s="11"/>
      <c r="EY123" s="11"/>
      <c r="EZ123" s="11"/>
      <c r="FA123" s="11"/>
      <c r="FB123" s="11"/>
      <c r="FC123" s="11"/>
      <c r="FD123" s="11"/>
      <c r="FE123" s="11"/>
      <c r="FF123" s="11"/>
      <c r="FG123" s="11"/>
      <c r="FH123" s="11"/>
      <c r="FI123" s="11"/>
      <c r="FJ123" s="11"/>
      <c r="FK123" s="11"/>
      <c r="FL123" s="11"/>
      <c r="FM123" s="11"/>
      <c r="FN123" s="11"/>
      <c r="FO123" s="11"/>
      <c r="FP123" s="11"/>
      <c r="FQ123" s="11"/>
      <c r="FR123" s="11"/>
      <c r="FS123" s="11"/>
      <c r="FT123" s="11"/>
      <c r="FU123" s="11"/>
      <c r="FV123" s="11"/>
      <c r="FW123" s="11"/>
      <c r="FX123" s="11"/>
      <c r="FY123" s="11"/>
      <c r="FZ123" s="11"/>
      <c r="GA123" s="11"/>
      <c r="GB123" s="11"/>
      <c r="GC123" s="11"/>
    </row>
    <row r="124" spans="1:185" s="2020" customFormat="1" ht="16.5" customHeight="1" x14ac:dyDescent="0.2">
      <c r="A124" s="780">
        <v>2</v>
      </c>
      <c r="B124" s="784" t="str">
        <f>'SAME R Results'!A71</f>
        <v>7 (4)</v>
      </c>
      <c r="C124" s="836" t="str">
        <f>'SAME R Results'!B71</f>
        <v>Silicone</v>
      </c>
      <c r="D124" s="784" t="str">
        <f>'SAME R Results'!C71</f>
        <v>S01</v>
      </c>
      <c r="E124" s="784" t="str">
        <f>'SAME R Results'!D71</f>
        <v>39 S</v>
      </c>
      <c r="F124" s="784">
        <f>'SAME R Results'!E71</f>
        <v>0</v>
      </c>
      <c r="G124" s="784">
        <f>'SAME R Results'!F71</f>
        <v>86</v>
      </c>
      <c r="H124" s="785" t="str">
        <f>'SAME R Results'!G71</f>
        <v>Mid temp aging</v>
      </c>
      <c r="I124" s="784">
        <f>'SAME R Results'!H71</f>
        <v>242</v>
      </c>
      <c r="J124" s="786">
        <f>'SAME R Results'!I71</f>
        <v>40420.277777777781</v>
      </c>
      <c r="K124" s="784">
        <f>'SAME R Results'!J71</f>
        <v>0</v>
      </c>
      <c r="L124" s="788"/>
      <c r="M124" s="788"/>
      <c r="N124" s="784">
        <f>'SAME R Results'!K71</f>
        <v>8.1</v>
      </c>
      <c r="O124" s="793">
        <f>'SAME R Results'!L71</f>
        <v>1.345</v>
      </c>
      <c r="P124" s="784">
        <f>'SAME R Results'!M71</f>
        <v>60</v>
      </c>
      <c r="Q124" s="784">
        <f>'SAME R Results'!N71</f>
        <v>11</v>
      </c>
      <c r="R124" s="784">
        <f>'SAME R Results'!O71</f>
        <v>8</v>
      </c>
      <c r="S124" s="784" t="str">
        <f>'SAME R Results'!P71</f>
        <v>n</v>
      </c>
      <c r="T124" s="784" t="str">
        <f>'SAME R Results'!Q71</f>
        <v>n</v>
      </c>
      <c r="U124" s="784">
        <f>'SAME R Results'!R71</f>
        <v>50.428571428571431</v>
      </c>
      <c r="V124" s="784" t="str">
        <f>'SAME R Results'!S71</f>
        <v>n</v>
      </c>
      <c r="W124" s="784">
        <f>'SAME R Results'!T71</f>
        <v>0</v>
      </c>
      <c r="X124" s="784" t="str">
        <f>'SAME R Results'!U71</f>
        <v>n</v>
      </c>
      <c r="Y124" s="784" t="str">
        <f>'SAME R Results'!V71</f>
        <v>y</v>
      </c>
      <c r="Z124" s="784" t="str">
        <f>'SAME R Results'!W71</f>
        <v>y</v>
      </c>
      <c r="AA124" s="784" t="str">
        <f>'SAME R Results'!X71</f>
        <v>y</v>
      </c>
      <c r="AB124" s="784" t="str">
        <f>'SAME R Results'!Y71</f>
        <v>y</v>
      </c>
      <c r="AC124" s="789"/>
      <c r="AD124" s="784" t="str">
        <f>'SAME R Results'!Z71</f>
        <v>y</v>
      </c>
      <c r="AE124" s="784">
        <f>'SAME R Results'!AA71</f>
        <v>10</v>
      </c>
      <c r="AF124" s="784" t="str">
        <f>'SAME R Results'!AB71</f>
        <v>y</v>
      </c>
      <c r="AG124" s="817">
        <f>'SAME R Results'!AC71</f>
        <v>3.1809999999999998E-2</v>
      </c>
      <c r="AH124" s="819">
        <f>'SAME R Results'!AD71</f>
        <v>0</v>
      </c>
      <c r="AI124" s="784">
        <f>'SAME R Results'!AE71</f>
        <v>58</v>
      </c>
      <c r="AJ124" s="784">
        <f>'SAME R Results'!AF71</f>
        <v>480</v>
      </c>
      <c r="AK124" s="784">
        <f>'SAME R Results'!AG71</f>
        <v>0</v>
      </c>
      <c r="AL124" s="784" t="str">
        <f>'SAME R Results'!AH71</f>
        <v>n</v>
      </c>
      <c r="AM124" s="784" t="str">
        <f>'SAME R Results'!AI71</f>
        <v>y</v>
      </c>
      <c r="AN124" s="784" t="str">
        <f>'SAME R Results'!AJ71</f>
        <v>y</v>
      </c>
      <c r="AO124" s="784" t="str">
        <f>'SAME R Results'!AK71</f>
        <v>y</v>
      </c>
      <c r="AP124" s="784" t="str">
        <f>'SAME R Results'!AL71</f>
        <v>y</v>
      </c>
      <c r="AQ124" s="784" t="str">
        <f>'SAME R Results'!AM71</f>
        <v>y</v>
      </c>
      <c r="AR124" s="817">
        <f>'SAME R Results'!AN71</f>
        <v>3.1809999999999998E-2</v>
      </c>
      <c r="AS124" s="819">
        <f>'SAME R Results'!AO71</f>
        <v>0</v>
      </c>
      <c r="AT124" s="784">
        <f>'SAME R Results'!AP71</f>
        <v>0</v>
      </c>
      <c r="AU124" s="789"/>
      <c r="AV124" s="821">
        <f>'SAME R Results'!AQ71</f>
        <v>0</v>
      </c>
      <c r="AW124" s="821">
        <f>'SAME R Results'!AR71</f>
        <v>6.2489929999999996</v>
      </c>
      <c r="AX124" s="821">
        <f>'SAME R Results'!AS71</f>
        <v>0</v>
      </c>
      <c r="AY124" s="821">
        <f>'SAME R Results'!AT71</f>
        <v>0</v>
      </c>
      <c r="AZ124" s="824"/>
      <c r="BA124" s="824"/>
      <c r="BB124" s="821">
        <f>'SAME R Results'!AU71</f>
        <v>5.2296149999999999</v>
      </c>
      <c r="BC124" s="821">
        <f>'SAME R Results'!AV71</f>
        <v>2.7297974999999995E-2</v>
      </c>
      <c r="BD124" s="821">
        <f>'SAME R Results'!AW71</f>
        <v>7.7728269999999995</v>
      </c>
      <c r="BE124" s="821">
        <f>'SAME R Results'!AX71</f>
        <v>4.7200300000000013</v>
      </c>
      <c r="BF124" s="827">
        <f>'SAME R Results'!AY71</f>
        <v>85240</v>
      </c>
      <c r="BG124" s="784">
        <f>'SAME R Results'!AZ71</f>
        <v>4.5558784999999995</v>
      </c>
      <c r="BH124" s="784">
        <f>'SAME R Results'!BA71</f>
        <v>8.7402329999999986E-2</v>
      </c>
      <c r="BI124" s="789"/>
      <c r="BJ124" s="784">
        <f>'SAME R Results'!BB71</f>
        <v>197.77789999999999</v>
      </c>
      <c r="BK124" s="784">
        <f>'SAME R Results'!BC71</f>
        <v>3.0527969999999982</v>
      </c>
      <c r="BL124" s="784">
        <f>'SAME R Results'!BD71</f>
        <v>4159047.4441999369</v>
      </c>
      <c r="BM124" s="784">
        <f>'SAME R Results'!BE71</f>
        <v>1018.5793100474913</v>
      </c>
      <c r="BN124" s="784">
        <f>'SAME R Results'!BF71</f>
        <v>13.907765212551418</v>
      </c>
      <c r="BO124" s="784">
        <f>'SAME R Results'!BG71</f>
        <v>2.9864826158994506</v>
      </c>
      <c r="BP124" s="789"/>
      <c r="BQ124" s="784">
        <f>'SAME R Results'!BH71</f>
        <v>289.37242074179574</v>
      </c>
      <c r="BR124" s="817">
        <f>'SAME R Results'!BI71</f>
        <v>0.24490687440172548</v>
      </c>
      <c r="BS124" s="817">
        <f>'SAME R Results'!BJ71</f>
        <v>0.52853535507968596</v>
      </c>
      <c r="BT124" s="817">
        <f>'SAME R Results'!BL71</f>
        <v>4.6569047944592716</v>
      </c>
      <c r="BU124" s="817">
        <f>'SAME R Results'!BM71</f>
        <v>2.403818538602768</v>
      </c>
      <c r="BV124" s="817">
        <f>'SAME R Results'!BN71</f>
        <v>0.1667110710643826</v>
      </c>
      <c r="BW124" s="784">
        <f>'SAME R Results'!BO71</f>
        <v>4159047.4441999369</v>
      </c>
      <c r="BX124" s="784">
        <f>'SAME R Results'!BP71</f>
        <v>4097415.2530650743</v>
      </c>
      <c r="BY124" s="784">
        <f>'SAME R Results'!BQ71</f>
        <v>3709025.2624960705</v>
      </c>
      <c r="BZ124" s="784">
        <f>'SAME R Results'!BR71</f>
        <v>1018.5793100474913</v>
      </c>
      <c r="CA124" s="784">
        <f>'SAME R Results'!BS71</f>
        <v>0.67761631004172906</v>
      </c>
      <c r="CB124" s="784">
        <f>'SAME R Results'!BT71</f>
        <v>0.55000000000000004</v>
      </c>
      <c r="CC124" s="784">
        <f>'SAME R Results'!BV71</f>
        <v>2.6602146856448181</v>
      </c>
      <c r="CD124" s="880">
        <f>'SAME R Results'!BW71</f>
        <v>0.9</v>
      </c>
      <c r="CE124" s="1086">
        <f>'SAME R Results'!BZ71</f>
        <v>377.25377334902771</v>
      </c>
      <c r="CF124" s="1777">
        <f>'SAME R Results'!CA71</f>
        <v>2.4766666666666826</v>
      </c>
      <c r="CG124" s="1777" t="str">
        <f>'SAME R Results'!CB71</f>
        <v xml:space="preserve"> 39S</v>
      </c>
      <c r="CH124" s="1777">
        <f>'SAME R Results'!CC71</f>
        <v>242</v>
      </c>
      <c r="CI124" s="1777">
        <f>'SAME R Results'!CD71</f>
        <v>0.70103682010125035</v>
      </c>
      <c r="CJ124" s="1777"/>
      <c r="CK124" s="1777"/>
      <c r="CL124" s="2015">
        <f>'SAME R Results'!CI71</f>
        <v>71</v>
      </c>
      <c r="CM124" s="2015" t="str">
        <f>'SAME R Results'!CJ71</f>
        <v>Silicone</v>
      </c>
      <c r="CN124" s="2016">
        <f>'SAME R Results'!CK71</f>
        <v>0.24490687440172548</v>
      </c>
      <c r="CO124" s="2016">
        <f>'SAME R Results'!CL71</f>
        <v>4.8061820048017581E-2</v>
      </c>
      <c r="CP124" s="2016">
        <f>'SAME R Results'!CM71</f>
        <v>3.4828289751823602E-2</v>
      </c>
      <c r="CR124" s="11"/>
      <c r="CS124" s="11"/>
      <c r="CT124" s="11"/>
      <c r="CU124" s="11"/>
      <c r="CV124" s="11"/>
      <c r="CW124" s="11"/>
      <c r="CX124" s="11"/>
      <c r="CY124" s="11"/>
      <c r="CZ124" s="11"/>
      <c r="DA124" s="11"/>
      <c r="DB124" s="11"/>
      <c r="DC124" s="11"/>
      <c r="DD124" s="11"/>
      <c r="DE124" s="11"/>
      <c r="DF124" s="11"/>
      <c r="DG124" s="11"/>
      <c r="DH124" s="11"/>
      <c r="DI124" s="11"/>
      <c r="DJ124" s="11"/>
      <c r="DK124" s="11"/>
      <c r="DL124" s="11"/>
      <c r="DM124" s="11"/>
      <c r="DN124" s="11"/>
      <c r="DO124" s="11"/>
      <c r="DP124" s="11"/>
      <c r="DQ124" s="11"/>
      <c r="DR124" s="11"/>
      <c r="DS124" s="11"/>
      <c r="DT124" s="11"/>
      <c r="DU124" s="11"/>
      <c r="DV124" s="11"/>
      <c r="DW124" s="11"/>
      <c r="DX124" s="11"/>
      <c r="DY124" s="11"/>
      <c r="DZ124" s="11"/>
      <c r="EA124" s="11"/>
      <c r="EB124" s="11"/>
      <c r="EC124" s="11"/>
      <c r="ED124" s="11"/>
      <c r="EE124" s="11"/>
      <c r="EF124" s="11"/>
      <c r="EG124" s="11"/>
      <c r="EH124" s="11"/>
      <c r="EI124" s="11"/>
      <c r="EJ124" s="11"/>
      <c r="EK124" s="11"/>
      <c r="EL124" s="11"/>
      <c r="EM124" s="11"/>
      <c r="EN124" s="11"/>
      <c r="EO124" s="11"/>
      <c r="EP124" s="11"/>
      <c r="EQ124" s="11"/>
      <c r="ER124" s="11"/>
      <c r="ES124" s="11"/>
      <c r="ET124" s="11"/>
      <c r="EU124" s="11"/>
      <c r="EV124" s="11"/>
      <c r="EW124" s="11"/>
      <c r="EX124" s="11"/>
      <c r="EY124" s="11"/>
      <c r="EZ124" s="11"/>
      <c r="FA124" s="11"/>
      <c r="FB124" s="11"/>
      <c r="FC124" s="11"/>
      <c r="FD124" s="11"/>
      <c r="FE124" s="11"/>
      <c r="FF124" s="11"/>
      <c r="FG124" s="11"/>
      <c r="FH124" s="11"/>
      <c r="FI124" s="11"/>
      <c r="FJ124" s="11"/>
      <c r="FK124" s="11"/>
      <c r="FL124" s="11"/>
      <c r="FM124" s="11"/>
      <c r="FN124" s="11"/>
      <c r="FO124" s="11"/>
      <c r="FP124" s="11"/>
      <c r="FQ124" s="11"/>
      <c r="FR124" s="11"/>
      <c r="FS124" s="11"/>
      <c r="FT124" s="11"/>
      <c r="FU124" s="11"/>
      <c r="FV124" s="11"/>
      <c r="FW124" s="11"/>
      <c r="FX124" s="11"/>
      <c r="FY124" s="11"/>
      <c r="FZ124" s="11"/>
      <c r="GA124" s="11"/>
      <c r="GB124" s="11"/>
      <c r="GC124" s="11"/>
    </row>
    <row r="125" spans="1:185" s="2020" customFormat="1" ht="16.5" hidden="1" customHeight="1" x14ac:dyDescent="0.2">
      <c r="A125" s="780">
        <v>2</v>
      </c>
      <c r="B125" s="784" t="str">
        <f>'SAME R Results'!A72</f>
        <v>7 (4)</v>
      </c>
      <c r="C125" s="836" t="str">
        <f>'SAME R Results'!B72</f>
        <v>Silicone</v>
      </c>
      <c r="D125" s="784" t="str">
        <f>'SAME R Results'!C72</f>
        <v>S01</v>
      </c>
      <c r="E125" s="784" t="str">
        <f>'SAME R Results'!D72</f>
        <v>39Sa</v>
      </c>
      <c r="F125" s="784">
        <f>'SAME R Results'!E72</f>
        <v>0</v>
      </c>
      <c r="G125" s="784" t="str">
        <f>'SAME R Results'!F72</f>
        <v>86a</v>
      </c>
      <c r="H125" s="785" t="str">
        <f>'SAME R Results'!G72</f>
        <v>aged</v>
      </c>
      <c r="I125" s="784">
        <f>'SAME R Results'!H72</f>
        <v>242</v>
      </c>
      <c r="J125" s="786">
        <f>'SAME R Results'!I72</f>
        <v>40420.277777777781</v>
      </c>
      <c r="K125" s="784">
        <f>'SAME R Results'!J72</f>
        <v>0</v>
      </c>
      <c r="L125" s="788"/>
      <c r="M125" s="788"/>
      <c r="N125" s="784">
        <f>'SAME R Results'!K72</f>
        <v>8.1</v>
      </c>
      <c r="O125" s="793">
        <f>'SAME R Results'!L72</f>
        <v>1.345</v>
      </c>
      <c r="P125" s="784">
        <f>'SAME R Results'!M72</f>
        <v>0</v>
      </c>
      <c r="Q125" s="784">
        <f>'SAME R Results'!N72</f>
        <v>0</v>
      </c>
      <c r="R125" s="784">
        <f>'SAME R Results'!O72</f>
        <v>0</v>
      </c>
      <c r="S125" s="784">
        <f>'SAME R Results'!P72</f>
        <v>0</v>
      </c>
      <c r="T125" s="784">
        <f>'SAME R Results'!Q72</f>
        <v>0</v>
      </c>
      <c r="U125" s="784">
        <f>'SAME R Results'!R72</f>
        <v>628</v>
      </c>
      <c r="V125" s="784">
        <f>'SAME R Results'!S72</f>
        <v>0</v>
      </c>
      <c r="W125" s="784">
        <f>'SAME R Results'!T72</f>
        <v>0</v>
      </c>
      <c r="X125" s="784" t="str">
        <f>'SAME R Results'!U72</f>
        <v>n</v>
      </c>
      <c r="Y125" s="784" t="str">
        <f>'SAME R Results'!V72</f>
        <v>y</v>
      </c>
      <c r="Z125" s="784" t="str">
        <f>'SAME R Results'!W72</f>
        <v>y</v>
      </c>
      <c r="AA125" s="784" t="str">
        <f>'SAME R Results'!X72</f>
        <v>y</v>
      </c>
      <c r="AB125" s="784" t="str">
        <f>'SAME R Results'!Y72</f>
        <v>y</v>
      </c>
      <c r="AC125" s="789"/>
      <c r="AD125" s="784" t="str">
        <f>'SAME R Results'!Z72</f>
        <v>y</v>
      </c>
      <c r="AE125" s="784">
        <f>'SAME R Results'!AA72</f>
        <v>10</v>
      </c>
      <c r="AF125" s="784" t="str">
        <f>'SAME R Results'!AB72</f>
        <v>y</v>
      </c>
      <c r="AG125" s="817">
        <f>'SAME R Results'!AC72</f>
        <v>3.1809999999999998E-2</v>
      </c>
      <c r="AH125" s="819">
        <f>'SAME R Results'!AD72</f>
        <v>0</v>
      </c>
      <c r="AI125" s="784">
        <f>'SAME R Results'!AE72</f>
        <v>0</v>
      </c>
      <c r="AJ125" s="784">
        <f>'SAME R Results'!AF72</f>
        <v>0</v>
      </c>
      <c r="AK125" s="784">
        <f>'SAME R Results'!AG72</f>
        <v>0</v>
      </c>
      <c r="AL125" s="784">
        <f>'SAME R Results'!AH72</f>
        <v>0</v>
      </c>
      <c r="AM125" s="784">
        <f>'SAME R Results'!AI72</f>
        <v>0</v>
      </c>
      <c r="AN125" s="784">
        <f>'SAME R Results'!AJ72</f>
        <v>0</v>
      </c>
      <c r="AO125" s="784">
        <f>'SAME R Results'!AK72</f>
        <v>0</v>
      </c>
      <c r="AP125" s="784">
        <f>'SAME R Results'!AL72</f>
        <v>0</v>
      </c>
      <c r="AQ125" s="784">
        <f>'SAME R Results'!AM72</f>
        <v>0</v>
      </c>
      <c r="AR125" s="817">
        <f>'SAME R Results'!AN72</f>
        <v>0</v>
      </c>
      <c r="AS125" s="819">
        <f>'SAME R Results'!AO72</f>
        <v>0</v>
      </c>
      <c r="AT125" s="784">
        <f>'SAME R Results'!AP72</f>
        <v>0</v>
      </c>
      <c r="AU125" s="789"/>
      <c r="AV125" s="821">
        <f>'SAME R Results'!AQ72</f>
        <v>0</v>
      </c>
      <c r="AW125" s="821">
        <f>'SAME R Results'!AR72</f>
        <v>6.2518004999999999</v>
      </c>
      <c r="AX125" s="821">
        <f>'SAME R Results'!AS72</f>
        <v>0</v>
      </c>
      <c r="AY125" s="821">
        <f>'SAME R Results'!AT72</f>
        <v>0</v>
      </c>
      <c r="AZ125" s="824"/>
      <c r="BA125" s="824"/>
      <c r="BB125" s="821">
        <f>'SAME R Results'!AU72</f>
        <v>4.8573609999999992</v>
      </c>
      <c r="BC125" s="821">
        <f>'SAME R Results'!AV72</f>
        <v>0.14717096499999996</v>
      </c>
      <c r="BD125" s="821">
        <f>'SAME R Results'!AW72</f>
        <v>7.206237999999999</v>
      </c>
      <c r="BE125" s="821">
        <f>'SAME R Results'!AX72</f>
        <v>4.6690209999999999</v>
      </c>
      <c r="BF125" s="827">
        <f>'SAME R Results'!AY72</f>
        <v>36450</v>
      </c>
      <c r="BG125" s="784">
        <f>'SAME R Results'!AZ72</f>
        <v>4.1108700000000002</v>
      </c>
      <c r="BH125" s="784">
        <f>'SAME R Results'!BA72</f>
        <v>0.17510975000000001</v>
      </c>
      <c r="BI125" s="789"/>
      <c r="BJ125" s="784">
        <f>'SAME R Results'!BB72</f>
        <v>172.09205000000003</v>
      </c>
      <c r="BK125" s="784">
        <f>'SAME R Results'!BC72</f>
        <v>2.5372169999999992</v>
      </c>
      <c r="BL125" s="784">
        <f>'SAME R Results'!BD72</f>
        <v>1666662.2131405217</v>
      </c>
      <c r="BM125" s="784">
        <f>'SAME R Results'!BE72</f>
        <v>678.83879956439739</v>
      </c>
      <c r="BN125" s="784">
        <f>'SAME R Results'!BF72</f>
        <v>12.486765719447009</v>
      </c>
      <c r="BO125" s="784">
        <f>'SAME R Results'!BG72</f>
        <v>2.6084359550507075</v>
      </c>
      <c r="BP125" s="789"/>
      <c r="BQ125" s="784">
        <f>'SAME R Results'!BH72</f>
        <v>249.70070536738518</v>
      </c>
      <c r="BR125" s="817">
        <f>'SAME R Results'!BI72</f>
        <v>0.40730436810302983</v>
      </c>
      <c r="BS125" s="817">
        <f>'SAME R Results'!BJ72</f>
        <v>0.68251209089439391</v>
      </c>
      <c r="BT125" s="817">
        <f>'SAME R Results'!BL72</f>
        <v>4.7870700813140221</v>
      </c>
      <c r="BU125" s="817">
        <f>'SAME R Results'!BM72</f>
        <v>2.0513213994146504</v>
      </c>
      <c r="BV125" s="817">
        <f>'SAME R Results'!BN72</f>
        <v>0.31464687789311779</v>
      </c>
      <c r="BW125" s="784">
        <f>'SAME R Results'!BO72</f>
        <v>1666662.2131405217</v>
      </c>
      <c r="BX125" s="784">
        <f>'SAME R Results'!BP72</f>
        <v>1640307.2933039926</v>
      </c>
      <c r="BY125" s="784">
        <f>'SAME R Results'!BQ72</f>
        <v>1530132.2697265011</v>
      </c>
      <c r="BZ125" s="784">
        <f>'SAME R Results'!BR72</f>
        <v>678.83879956439739</v>
      </c>
      <c r="CA125" s="784">
        <f>'SAME R Results'!BS72</f>
        <v>0.56317521974607099</v>
      </c>
      <c r="CB125" s="784">
        <f>'SAME R Results'!BT72</f>
        <v>0.55000000000000004</v>
      </c>
      <c r="CC125" s="784">
        <f>'SAME R Results'!BV72</f>
        <v>2.6381304800898979</v>
      </c>
      <c r="CD125" s="880">
        <f>'SAME R Results'!BW72</f>
        <v>0.9</v>
      </c>
      <c r="CE125" s="1086">
        <f>'SAME R Results'!BZ72</f>
        <v>377.25377334902771</v>
      </c>
      <c r="CF125" s="1777">
        <f>'SAME R Results'!CA72</f>
        <v>2.4766666666666826</v>
      </c>
      <c r="CG125" s="1777">
        <f>'SAME R Results'!CB72</f>
        <v>0</v>
      </c>
      <c r="CH125" s="1777">
        <f>'SAME R Results'!CC72</f>
        <v>0</v>
      </c>
      <c r="CI125" s="1777">
        <f>'SAME R Results'!CD72</f>
        <v>0.60492768460469781</v>
      </c>
      <c r="CJ125" s="1777"/>
      <c r="CK125" s="1777"/>
      <c r="CL125" s="2015">
        <f>'SAME R Results'!CI72</f>
        <v>72</v>
      </c>
      <c r="CM125" s="2015" t="str">
        <f>'SAME R Results'!CJ72</f>
        <v>Silicone</v>
      </c>
      <c r="CN125" s="2016">
        <f>'SAME R Results'!CK72</f>
        <v>0.40730436810302983</v>
      </c>
      <c r="CO125" s="2016">
        <f>'SAME R Results'!CL72</f>
        <v>5.0006930100878984E-2</v>
      </c>
      <c r="CP125" s="2016">
        <f>'SAME R Results'!CM72</f>
        <v>3.4494962911374744E-2</v>
      </c>
    </row>
    <row r="126" spans="1:185" s="2020" customFormat="1" ht="16.5" customHeight="1" x14ac:dyDescent="0.2">
      <c r="A126" s="780">
        <v>2</v>
      </c>
      <c r="B126" s="784" t="str">
        <f>'SAME R Results'!A79</f>
        <v>8(4)</v>
      </c>
      <c r="C126" s="836" t="str">
        <f>'SAME R Results'!B79</f>
        <v>Silicone</v>
      </c>
      <c r="D126" s="784" t="str">
        <f>'SAME R Results'!C79</f>
        <v>S06</v>
      </c>
      <c r="E126" s="784" t="str">
        <f>'SAME R Results'!D79</f>
        <v>44 S</v>
      </c>
      <c r="F126" s="784">
        <f>'SAME R Results'!E79</f>
        <v>0</v>
      </c>
      <c r="G126" s="784">
        <f>'SAME R Results'!F79</f>
        <v>91</v>
      </c>
      <c r="H126" s="785" t="str">
        <f>'SAME R Results'!G79</f>
        <v>Baseline STS det</v>
      </c>
      <c r="I126" s="784">
        <f>'SAME R Results'!H79</f>
        <v>250</v>
      </c>
      <c r="J126" s="786">
        <f>'SAME R Results'!I79</f>
        <v>40428.354166666664</v>
      </c>
      <c r="K126" s="784">
        <f>'SAME R Results'!J79</f>
        <v>0</v>
      </c>
      <c r="L126" s="788"/>
      <c r="M126" s="788"/>
      <c r="N126" s="784">
        <f>'SAME R Results'!K79</f>
        <v>8.1</v>
      </c>
      <c r="O126" s="793">
        <f>'SAME R Results'!L79</f>
        <v>1.327</v>
      </c>
      <c r="P126" s="784">
        <f>'SAME R Results'!M79</f>
        <v>60</v>
      </c>
      <c r="Q126" s="784">
        <f>'SAME R Results'!N79</f>
        <v>11</v>
      </c>
      <c r="R126" s="784">
        <f>'SAME R Results'!O79</f>
        <v>8</v>
      </c>
      <c r="S126" s="784" t="str">
        <f>'SAME R Results'!P79</f>
        <v>n</v>
      </c>
      <c r="T126" s="784" t="str">
        <f>'SAME R Results'!Q79</f>
        <v>n</v>
      </c>
      <c r="U126" s="784">
        <f>'SAME R Results'!R79</f>
        <v>46.428571428571431</v>
      </c>
      <c r="V126" s="784" t="str">
        <f>'SAME R Results'!S79</f>
        <v>n</v>
      </c>
      <c r="W126" s="784">
        <f>'SAME R Results'!T79</f>
        <v>0</v>
      </c>
      <c r="X126" s="784" t="str">
        <f>'SAME R Results'!U79</f>
        <v>y</v>
      </c>
      <c r="Y126" s="784" t="str">
        <f>'SAME R Results'!V79</f>
        <v>n</v>
      </c>
      <c r="Z126" s="784" t="str">
        <f>'SAME R Results'!W79</f>
        <v>y</v>
      </c>
      <c r="AA126" s="784" t="str">
        <f>'SAME R Results'!X79</f>
        <v>n</v>
      </c>
      <c r="AB126" s="784" t="str">
        <f>'SAME R Results'!Y79</f>
        <v>y</v>
      </c>
      <c r="AC126" s="789"/>
      <c r="AD126" s="784" t="str">
        <f>'SAME R Results'!Z79</f>
        <v>y</v>
      </c>
      <c r="AE126" s="784">
        <f>'SAME R Results'!AA79</f>
        <v>10</v>
      </c>
      <c r="AF126" s="784" t="str">
        <f>'SAME R Results'!AB79</f>
        <v>y</v>
      </c>
      <c r="AG126" s="817">
        <f>'SAME R Results'!AC79</f>
        <v>3.1809999999999998E-2</v>
      </c>
      <c r="AH126" s="819">
        <f>'SAME R Results'!AD79</f>
        <v>0</v>
      </c>
      <c r="AI126" s="784">
        <f>'SAME R Results'!AE79</f>
        <v>0</v>
      </c>
      <c r="AJ126" s="784">
        <f>'SAME R Results'!AF79</f>
        <v>0</v>
      </c>
      <c r="AK126" s="784">
        <f>'SAME R Results'!AG79</f>
        <v>0</v>
      </c>
      <c r="AL126" s="784">
        <f>'SAME R Results'!AH79</f>
        <v>0</v>
      </c>
      <c r="AM126" s="784">
        <f>'SAME R Results'!AI79</f>
        <v>0</v>
      </c>
      <c r="AN126" s="784">
        <f>'SAME R Results'!AJ79</f>
        <v>0</v>
      </c>
      <c r="AO126" s="784">
        <f>'SAME R Results'!AK79</f>
        <v>0</v>
      </c>
      <c r="AP126" s="784">
        <f>'SAME R Results'!AL79</f>
        <v>0</v>
      </c>
      <c r="AQ126" s="784">
        <f>'SAME R Results'!AM79</f>
        <v>0</v>
      </c>
      <c r="AR126" s="817">
        <f>'SAME R Results'!AN79</f>
        <v>0</v>
      </c>
      <c r="AS126" s="819">
        <f>'SAME R Results'!AO79</f>
        <v>0</v>
      </c>
      <c r="AT126" s="784">
        <f>'SAME R Results'!AP79</f>
        <v>0</v>
      </c>
      <c r="AU126" s="789"/>
      <c r="AV126" s="821">
        <f>'SAME R Results'!AQ79</f>
        <v>0</v>
      </c>
      <c r="AW126" s="821">
        <f>'SAME R Results'!AR79</f>
        <v>6.2384049999999993</v>
      </c>
      <c r="AX126" s="821">
        <f>'SAME R Results'!AS79</f>
        <v>4.1504974999999993</v>
      </c>
      <c r="AY126" s="821">
        <f>'SAME R Results'!AT79</f>
        <v>5.1456149999999985</v>
      </c>
      <c r="AZ126" s="824"/>
      <c r="BA126" s="824"/>
      <c r="BB126" s="821">
        <f>'SAME R Results'!AU79</f>
        <v>0</v>
      </c>
      <c r="BC126" s="821">
        <f>'SAME R Results'!AV79</f>
        <v>0</v>
      </c>
      <c r="BD126" s="821">
        <f>'SAME R Results'!AW79</f>
        <v>7.8385314999999993</v>
      </c>
      <c r="BE126" s="821">
        <f>'SAME R Results'!AX79</f>
        <v>4.7351070000000002</v>
      </c>
      <c r="BF126" s="827">
        <f>'SAME R Results'!AY79</f>
        <v>106445</v>
      </c>
      <c r="BG126" s="784">
        <f>'SAME R Results'!AZ79</f>
        <v>0</v>
      </c>
      <c r="BH126" s="784">
        <f>'SAME R Results'!BA79</f>
        <v>0</v>
      </c>
      <c r="BI126" s="789"/>
      <c r="BJ126" s="784">
        <f>'SAME R Results'!BB79</f>
        <v>215.26005000000001</v>
      </c>
      <c r="BK126" s="784">
        <f>'SAME R Results'!BC79</f>
        <v>3.1034244999999991</v>
      </c>
      <c r="BL126" s="784">
        <f>'SAME R Results'!BD79</f>
        <v>5719472.6548255282</v>
      </c>
      <c r="BM126" s="784">
        <f>'SAME R Results'!BE79</f>
        <v>1063.7520022654714</v>
      </c>
      <c r="BN126" s="784">
        <f>'SAME R Results'!BF79</f>
        <v>0</v>
      </c>
      <c r="BO126" s="784">
        <f>'SAME R Results'!BG79</f>
        <v>0</v>
      </c>
      <c r="BP126" s="789"/>
      <c r="BQ126" s="784">
        <f>'SAME R Results'!BH79</f>
        <v>281.59157618919068</v>
      </c>
      <c r="BR126" s="817">
        <f>'SAME R Results'!BI79</f>
        <v>0.18598777657726576</v>
      </c>
      <c r="BS126" s="817">
        <f>'SAME R Results'!BJ79</f>
        <v>0.47098547407496355</v>
      </c>
      <c r="BT126" s="817">
        <f>'SAME R Results'!BL79</f>
        <v>0</v>
      </c>
      <c r="BU126" s="817">
        <f>'SAME R Results'!BM79</f>
        <v>2.621960580186387</v>
      </c>
      <c r="BV126" s="817">
        <f>'SAME R Results'!BN79</f>
        <v>0.11687532926820664</v>
      </c>
      <c r="BW126" s="784">
        <f>'SAME R Results'!BO79</f>
        <v>5719472.6548255282</v>
      </c>
      <c r="BX126" s="784">
        <f>'SAME R Results'!BP79</f>
        <v>5346459.2926752595</v>
      </c>
      <c r="BY126" s="784">
        <f>'SAME R Results'!BQ79</f>
        <v>4681183.0092738131</v>
      </c>
      <c r="BZ126" s="784">
        <f>'SAME R Results'!BR79</f>
        <v>1063.7520022654714</v>
      </c>
      <c r="CA126" s="784">
        <f>'SAME R Results'!BS79</f>
        <v>0.68885387996093383</v>
      </c>
      <c r="CB126" s="784">
        <f>'SAME R Results'!BT79</f>
        <v>0.55000000000000004</v>
      </c>
      <c r="CC126" s="784">
        <f>'SAME R Results'!BV79</f>
        <v>2.3784472965622121</v>
      </c>
      <c r="CD126" s="880">
        <f>'SAME R Results'!BW79</f>
        <v>0.9</v>
      </c>
      <c r="CE126" s="1086">
        <f>'SAME R Results'!BZ79</f>
        <v>360.56642992458728</v>
      </c>
      <c r="CF126" s="1777">
        <f>'SAME R Results'!CA79</f>
        <v>2.1666666666666501</v>
      </c>
      <c r="CG126" s="1777" t="str">
        <f>'SAME R Results'!CB79</f>
        <v xml:space="preserve"> 44S</v>
      </c>
      <c r="CH126" s="1777">
        <f>'SAME R Results'!CC79</f>
        <v>250</v>
      </c>
      <c r="CI126" s="1777">
        <f>'SAME R Results'!CD79</f>
        <v>0.77979205713930322</v>
      </c>
      <c r="CJ126" s="1777"/>
      <c r="CK126" s="1777"/>
      <c r="CL126" s="2015"/>
      <c r="CM126" s="2015"/>
      <c r="CN126" s="2016"/>
      <c r="CO126" s="2016"/>
      <c r="CP126" s="2016"/>
      <c r="CR126" s="11"/>
      <c r="CS126" s="11"/>
      <c r="CT126" s="11"/>
      <c r="CU126" s="11"/>
      <c r="CV126" s="11"/>
      <c r="CW126" s="11"/>
      <c r="CX126" s="11"/>
      <c r="CY126" s="11"/>
      <c r="CZ126" s="11"/>
      <c r="DA126" s="11"/>
      <c r="DB126" s="11"/>
      <c r="DC126" s="11"/>
      <c r="DD126" s="11"/>
      <c r="DE126" s="11"/>
      <c r="DF126" s="11"/>
      <c r="DG126" s="11"/>
      <c r="DH126" s="11"/>
      <c r="DI126" s="11"/>
      <c r="DJ126" s="11"/>
      <c r="DK126" s="11"/>
      <c r="DL126" s="11"/>
      <c r="DM126" s="11"/>
      <c r="DN126" s="11"/>
      <c r="DO126" s="11"/>
      <c r="DP126" s="11"/>
      <c r="DQ126" s="11"/>
      <c r="DR126" s="11"/>
      <c r="DS126" s="11"/>
      <c r="DT126" s="11"/>
      <c r="DU126" s="11"/>
      <c r="DV126" s="11"/>
      <c r="DW126" s="11"/>
      <c r="DX126" s="11"/>
      <c r="DY126" s="11"/>
      <c r="DZ126" s="11"/>
      <c r="EA126" s="11"/>
      <c r="EB126" s="11"/>
      <c r="EC126" s="11"/>
      <c r="ED126" s="11"/>
      <c r="EE126" s="11"/>
      <c r="EF126" s="11"/>
      <c r="EG126" s="11"/>
      <c r="EH126" s="11"/>
      <c r="EI126" s="11"/>
      <c r="EJ126" s="11"/>
      <c r="EK126" s="11"/>
      <c r="EL126" s="11"/>
      <c r="EM126" s="11"/>
      <c r="EN126" s="11"/>
      <c r="EO126" s="11"/>
      <c r="EP126" s="11"/>
      <c r="EQ126" s="11"/>
      <c r="ER126" s="11"/>
      <c r="ES126" s="11"/>
      <c r="ET126" s="11"/>
      <c r="EU126" s="11"/>
      <c r="EV126" s="11"/>
      <c r="EW126" s="11"/>
      <c r="EX126" s="11"/>
      <c r="EY126" s="11"/>
      <c r="EZ126" s="11"/>
      <c r="FA126" s="11"/>
      <c r="FB126" s="11"/>
      <c r="FC126" s="11"/>
      <c r="FD126" s="11"/>
      <c r="FE126" s="11"/>
      <c r="FF126" s="11"/>
      <c r="FG126" s="11"/>
      <c r="FH126" s="11"/>
      <c r="FI126" s="11"/>
      <c r="FJ126" s="11"/>
      <c r="FK126" s="11"/>
      <c r="FL126" s="11"/>
      <c r="FM126" s="11"/>
      <c r="FN126" s="11"/>
      <c r="FO126" s="11"/>
      <c r="FP126" s="11"/>
      <c r="FQ126" s="11"/>
      <c r="FR126" s="11"/>
      <c r="FS126" s="11"/>
      <c r="FT126" s="11"/>
      <c r="FU126" s="11"/>
      <c r="FV126" s="11"/>
      <c r="FW126" s="11"/>
      <c r="FX126" s="11"/>
      <c r="FY126" s="11"/>
      <c r="FZ126" s="11"/>
      <c r="GA126" s="11"/>
      <c r="GB126" s="11"/>
      <c r="GC126" s="11"/>
    </row>
    <row r="127" spans="1:185" s="2020" customFormat="1" ht="16.5" customHeight="1" x14ac:dyDescent="0.2">
      <c r="A127" s="780">
        <v>2</v>
      </c>
      <c r="B127" s="784" t="str">
        <f>'SAME R Results'!A95</f>
        <v>9(4)</v>
      </c>
      <c r="C127" s="836" t="str">
        <f>'SAME R Results'!B95</f>
        <v>Silicone</v>
      </c>
      <c r="D127" s="784" t="str">
        <f>'SAME R Results'!C95</f>
        <v>S08</v>
      </c>
      <c r="E127" s="784" t="str">
        <f>'SAME R Results'!D95</f>
        <v>52 S</v>
      </c>
      <c r="F127" s="784">
        <f>'SAME R Results'!E95</f>
        <v>0</v>
      </c>
      <c r="G127" s="784">
        <f>'SAME R Results'!F95</f>
        <v>99</v>
      </c>
      <c r="H127" s="785" t="str">
        <f>'SAME R Results'!G95</f>
        <v>No flow run w/ aging</v>
      </c>
      <c r="I127" s="784">
        <f>'SAME R Results'!H95</f>
        <v>251</v>
      </c>
      <c r="J127" s="786">
        <f>'SAME R Results'!I95</f>
        <v>40429.354166666664</v>
      </c>
      <c r="K127" s="784">
        <f>'SAME R Results'!J95</f>
        <v>0</v>
      </c>
      <c r="L127" s="788"/>
      <c r="M127" s="788"/>
      <c r="N127" s="784">
        <f>'SAME R Results'!K95</f>
        <v>0</v>
      </c>
      <c r="O127" s="793">
        <f>'SAME R Results'!L95</f>
        <v>1.35</v>
      </c>
      <c r="P127" s="784">
        <f>'SAME R Results'!M95</f>
        <v>60</v>
      </c>
      <c r="Q127" s="784">
        <f>'SAME R Results'!N95</f>
        <v>11</v>
      </c>
      <c r="R127" s="784">
        <f>'SAME R Results'!O95</f>
        <v>8</v>
      </c>
      <c r="S127" s="784" t="str">
        <f>'SAME R Results'!P95</f>
        <v>n</v>
      </c>
      <c r="T127" s="784" t="str">
        <f>'SAME R Results'!Q95</f>
        <v>N</v>
      </c>
      <c r="U127" s="784">
        <f>'SAME R Results'!R95</f>
        <v>47.714285714285715</v>
      </c>
      <c r="V127" s="784">
        <f>'SAME R Results'!S95</f>
        <v>0</v>
      </c>
      <c r="W127" s="784">
        <f>'SAME R Results'!T95</f>
        <v>0</v>
      </c>
      <c r="X127" s="784" t="str">
        <f>'SAME R Results'!U95</f>
        <v>n</v>
      </c>
      <c r="Y127" s="784" t="str">
        <f>'SAME R Results'!V95</f>
        <v>y</v>
      </c>
      <c r="Z127" s="784" t="str">
        <f>'SAME R Results'!W95</f>
        <v>y</v>
      </c>
      <c r="AA127" s="784" t="str">
        <f>'SAME R Results'!X95</f>
        <v>y</v>
      </c>
      <c r="AB127" s="784" t="str">
        <f>'SAME R Results'!Y95</f>
        <v>y</v>
      </c>
      <c r="AC127" s="789"/>
      <c r="AD127" s="784" t="str">
        <f>'SAME R Results'!Z95</f>
        <v>y</v>
      </c>
      <c r="AE127" s="784">
        <f>'SAME R Results'!AA95</f>
        <v>10</v>
      </c>
      <c r="AF127" s="784" t="str">
        <f>'SAME R Results'!AB95</f>
        <v>y</v>
      </c>
      <c r="AG127" s="817">
        <f>'SAME R Results'!AC95</f>
        <v>3.1809999999999998E-2</v>
      </c>
      <c r="AH127" s="819">
        <f>'SAME R Results'!AD95</f>
        <v>0</v>
      </c>
      <c r="AI127" s="784">
        <f>'SAME R Results'!AE95</f>
        <v>58</v>
      </c>
      <c r="AJ127" s="784">
        <f>'SAME R Results'!AF95</f>
        <v>480</v>
      </c>
      <c r="AK127" s="784">
        <f>'SAME R Results'!AG95</f>
        <v>0</v>
      </c>
      <c r="AL127" s="784" t="str">
        <f>'SAME R Results'!AH95</f>
        <v>n</v>
      </c>
      <c r="AM127" s="784" t="str">
        <f>'SAME R Results'!AI95</f>
        <v>y</v>
      </c>
      <c r="AN127" s="784" t="str">
        <f>'SAME R Results'!AJ95</f>
        <v>y</v>
      </c>
      <c r="AO127" s="784" t="str">
        <f>'SAME R Results'!AK95</f>
        <v>y</v>
      </c>
      <c r="AP127" s="784" t="str">
        <f>'SAME R Results'!AL95</f>
        <v>y</v>
      </c>
      <c r="AQ127" s="784" t="str">
        <f>'SAME R Results'!AM95</f>
        <v>y</v>
      </c>
      <c r="AR127" s="817">
        <f>'SAME R Results'!AN95</f>
        <v>3.1809999999999998E-2</v>
      </c>
      <c r="AS127" s="819">
        <f>'SAME R Results'!AO95</f>
        <v>0</v>
      </c>
      <c r="AT127" s="784">
        <f>'SAME R Results'!AP95</f>
        <v>0</v>
      </c>
      <c r="AU127" s="789"/>
      <c r="AV127" s="821">
        <f>'SAME R Results'!AQ95</f>
        <v>0</v>
      </c>
      <c r="AW127" s="821">
        <f>'SAME R Results'!AR95</f>
        <v>6.2520449999999999</v>
      </c>
      <c r="AX127" s="821">
        <f>'SAME R Results'!AS95</f>
        <v>0</v>
      </c>
      <c r="AY127" s="821">
        <f>'SAME R Results'!AT95</f>
        <v>0</v>
      </c>
      <c r="AZ127" s="824"/>
      <c r="BA127" s="824"/>
      <c r="BB127" s="821">
        <f>'SAME R Results'!AU95</f>
        <v>2.3479775000000003</v>
      </c>
      <c r="BC127" s="821">
        <f>'SAME R Results'!AV95</f>
        <v>2.7191155000000002E-2</v>
      </c>
      <c r="BD127" s="821">
        <f>'SAME R Results'!AW95</f>
        <v>6.1162870000000007</v>
      </c>
      <c r="BE127" s="821">
        <f>'SAME R Results'!AX95</f>
        <v>4.7249914999999998</v>
      </c>
      <c r="BF127" s="827">
        <f>'SAME R Results'!AY95</f>
        <v>14786</v>
      </c>
      <c r="BG127" s="784">
        <f>'SAME R Results'!AZ95</f>
        <v>2.1961355</v>
      </c>
      <c r="BH127" s="784">
        <f>'SAME R Results'!BA95</f>
        <v>8.4365844999999995E-2</v>
      </c>
      <c r="BI127" s="789"/>
      <c r="BJ127" s="784">
        <f>'SAME R Results'!BB95</f>
        <v>90.776200000000017</v>
      </c>
      <c r="BK127" s="784">
        <f>'SAME R Results'!BC95</f>
        <v>1.3912955000000009</v>
      </c>
      <c r="BL127" s="784">
        <f>'SAME R Results'!BD95</f>
        <v>655944.33171958511</v>
      </c>
      <c r="BM127" s="784">
        <f>'SAME R Results'!BE95</f>
        <v>276.90482504565301</v>
      </c>
      <c r="BN127" s="784">
        <f>'SAME R Results'!BF95</f>
        <v>6.811156391889476</v>
      </c>
      <c r="BO127" s="784">
        <f>'SAME R Results'!BG95</f>
        <v>1.5494310166508976</v>
      </c>
      <c r="BP127" s="789"/>
      <c r="BQ127" s="784">
        <f>'SAME R Results'!BH95</f>
        <v>145.69428037442378</v>
      </c>
      <c r="BR127" s="817">
        <f>'SAME R Results'!BI95</f>
        <v>0.42214683724720298</v>
      </c>
      <c r="BS127" s="817">
        <f>'SAME R Results'!BJ95</f>
        <v>0.77823626118310629</v>
      </c>
      <c r="BT127" s="817">
        <f>'SAME R Results'!BL95</f>
        <v>4.3959081228487493</v>
      </c>
      <c r="BU127" s="817">
        <f>'SAME R Results'!BM95</f>
        <v>2.1860533304930478</v>
      </c>
      <c r="BV127" s="817">
        <f>'SAME R Results'!BN95</f>
        <v>0.31091349916789301</v>
      </c>
      <c r="BW127" s="784">
        <f>'SAME R Results'!BO95</f>
        <v>655944.33171958511</v>
      </c>
      <c r="BX127" s="784">
        <f>'SAME R Results'!BP95</f>
        <v>645253.41691292042</v>
      </c>
      <c r="BY127" s="784">
        <f>'SAME R Results'!BQ95</f>
        <v>610630.65690034581</v>
      </c>
      <c r="BZ127" s="784">
        <f>'SAME R Results'!BR95</f>
        <v>276.90482504565301</v>
      </c>
      <c r="CA127" s="784">
        <f>'SAME R Results'!BS95</f>
        <v>0.30881991920447499</v>
      </c>
      <c r="CB127" s="784">
        <f>'SAME R Results'!BT95</f>
        <v>0.55000000000000004</v>
      </c>
      <c r="CC127" s="784">
        <f>'SAME R Results'!BV95</f>
        <v>2.9181513611482015</v>
      </c>
      <c r="CD127" s="880">
        <f>'SAME R Results'!BW95</f>
        <v>0.9</v>
      </c>
      <c r="CE127" s="1086">
        <f>'SAME R Results'!BZ95</f>
        <v>388.21292827763835</v>
      </c>
      <c r="CF127" s="1777">
        <f>'SAME R Results'!CA95</f>
        <v>3.3299999999999441</v>
      </c>
      <c r="CG127" s="1777" t="str">
        <f>'SAME R Results'!CB95</f>
        <v xml:space="preserve"> 52S</v>
      </c>
      <c r="CH127" s="1777">
        <f>'SAME R Results'!CC95</f>
        <v>251</v>
      </c>
      <c r="CI127" s="1777">
        <f>'SAME R Results'!CD95</f>
        <v>0.26251221689085807</v>
      </c>
      <c r="CJ127" s="1777"/>
      <c r="CK127" s="1777"/>
      <c r="CL127" s="2015">
        <f>'SAME R Results'!CI95</f>
        <v>95</v>
      </c>
      <c r="CM127" s="2015" t="str">
        <f>'SAME R Results'!CJ95</f>
        <v>Silicone</v>
      </c>
      <c r="CN127" s="2016">
        <f>'SAME R Results'!CK95</f>
        <v>0.42214683724720298</v>
      </c>
      <c r="CO127" s="2016">
        <f>'SAME R Results'!CL95</f>
        <v>4.6749648472028525E-2</v>
      </c>
      <c r="CP127" s="2016">
        <f>'SAME R Results'!CM95</f>
        <v>3.3564307200940724E-2</v>
      </c>
      <c r="CR127" s="11"/>
      <c r="CS127" s="11"/>
      <c r="CT127" s="11"/>
      <c r="CU127" s="11"/>
      <c r="CV127" s="11"/>
      <c r="CW127" s="11"/>
      <c r="CX127" s="11"/>
      <c r="CY127" s="11"/>
      <c r="CZ127" s="11"/>
      <c r="DA127" s="11"/>
      <c r="DB127" s="11"/>
      <c r="DC127" s="11"/>
      <c r="DD127" s="11"/>
      <c r="DE127" s="11"/>
      <c r="DF127" s="11"/>
      <c r="DG127" s="11"/>
      <c r="DH127" s="11"/>
      <c r="DI127" s="11"/>
      <c r="DJ127" s="11"/>
      <c r="DK127" s="11"/>
      <c r="DL127" s="11"/>
      <c r="DM127" s="11"/>
      <c r="DN127" s="11"/>
      <c r="DO127" s="11"/>
      <c r="DP127" s="11"/>
      <c r="DQ127" s="11"/>
      <c r="DR127" s="11"/>
      <c r="DS127" s="11"/>
      <c r="DT127" s="11"/>
      <c r="DU127" s="11"/>
      <c r="DV127" s="11"/>
      <c r="DW127" s="11"/>
      <c r="DX127" s="11"/>
      <c r="DY127" s="11"/>
      <c r="DZ127" s="11"/>
      <c r="EA127" s="11"/>
      <c r="EB127" s="11"/>
      <c r="EC127" s="11"/>
      <c r="ED127" s="11"/>
      <c r="EE127" s="11"/>
      <c r="EF127" s="11"/>
      <c r="EG127" s="11"/>
      <c r="EH127" s="11"/>
      <c r="EI127" s="11"/>
      <c r="EJ127" s="11"/>
      <c r="EK127" s="11"/>
      <c r="EL127" s="11"/>
      <c r="EM127" s="11"/>
      <c r="EN127" s="11"/>
      <c r="EO127" s="11"/>
      <c r="EP127" s="11"/>
      <c r="EQ127" s="11"/>
      <c r="ER127" s="11"/>
      <c r="ES127" s="11"/>
      <c r="ET127" s="11"/>
      <c r="EU127" s="11"/>
      <c r="EV127" s="11"/>
      <c r="EW127" s="11"/>
      <c r="EX127" s="11"/>
      <c r="EY127" s="11"/>
      <c r="EZ127" s="11"/>
      <c r="FA127" s="11"/>
      <c r="FB127" s="11"/>
      <c r="FC127" s="11"/>
      <c r="FD127" s="11"/>
      <c r="FE127" s="11"/>
      <c r="FF127" s="11"/>
      <c r="FG127" s="11"/>
      <c r="FH127" s="11"/>
      <c r="FI127" s="11"/>
      <c r="FJ127" s="11"/>
      <c r="FK127" s="11"/>
      <c r="FL127" s="11"/>
      <c r="FM127" s="11"/>
      <c r="FN127" s="11"/>
      <c r="FO127" s="11"/>
      <c r="FP127" s="11"/>
      <c r="FQ127" s="11"/>
      <c r="FR127" s="11"/>
      <c r="FS127" s="11"/>
      <c r="FT127" s="11"/>
      <c r="FU127" s="11"/>
      <c r="FV127" s="11"/>
      <c r="FW127" s="11"/>
      <c r="FX127" s="11"/>
      <c r="FY127" s="11"/>
      <c r="FZ127" s="11"/>
      <c r="GA127" s="11"/>
      <c r="GB127" s="11"/>
      <c r="GC127" s="11"/>
    </row>
    <row r="128" spans="1:185" s="2020" customFormat="1" ht="16.5" hidden="1" customHeight="1" x14ac:dyDescent="0.2">
      <c r="A128" s="780">
        <v>2</v>
      </c>
      <c r="B128" s="784" t="str">
        <f>'SAME R Results'!A96</f>
        <v>9(4)</v>
      </c>
      <c r="C128" s="836" t="str">
        <f>'SAME R Results'!B96</f>
        <v>Silicone</v>
      </c>
      <c r="D128" s="784" t="str">
        <f>'SAME R Results'!C96</f>
        <v>S08</v>
      </c>
      <c r="E128" s="784" t="str">
        <f>'SAME R Results'!D96</f>
        <v>52SA</v>
      </c>
      <c r="F128" s="784">
        <f>'SAME R Results'!E96</f>
        <v>0</v>
      </c>
      <c r="G128" s="784" t="str">
        <f>'SAME R Results'!F96</f>
        <v>99a</v>
      </c>
      <c r="H128" s="785" t="str">
        <f>'SAME R Results'!G96</f>
        <v>aged</v>
      </c>
      <c r="I128" s="784">
        <f>'SAME R Results'!H96</f>
        <v>251</v>
      </c>
      <c r="J128" s="786">
        <f>'SAME R Results'!I96</f>
        <v>40429.354166666664</v>
      </c>
      <c r="K128" s="784">
        <f>'SAME R Results'!J96</f>
        <v>0</v>
      </c>
      <c r="L128" s="788"/>
      <c r="M128" s="788"/>
      <c r="N128" s="784">
        <f>'SAME R Results'!K96</f>
        <v>0</v>
      </c>
      <c r="O128" s="793">
        <f>'SAME R Results'!L96</f>
        <v>1.35</v>
      </c>
      <c r="P128" s="784">
        <f>'SAME R Results'!M96</f>
        <v>0</v>
      </c>
      <c r="Q128" s="784">
        <f>'SAME R Results'!N96</f>
        <v>0</v>
      </c>
      <c r="R128" s="784">
        <f>'SAME R Results'!O96</f>
        <v>0</v>
      </c>
      <c r="S128" s="784">
        <f>'SAME R Results'!P96</f>
        <v>0</v>
      </c>
      <c r="T128" s="784">
        <f>'SAME R Results'!Q96</f>
        <v>0</v>
      </c>
      <c r="U128" s="784">
        <f>'SAME R Results'!R96</f>
        <v>627.14285714285711</v>
      </c>
      <c r="V128" s="784">
        <f>'SAME R Results'!S96</f>
        <v>0</v>
      </c>
      <c r="W128" s="784">
        <f>'SAME R Results'!T96</f>
        <v>0</v>
      </c>
      <c r="X128" s="784" t="str">
        <f>'SAME R Results'!U96</f>
        <v>n</v>
      </c>
      <c r="Y128" s="784" t="str">
        <f>'SAME R Results'!V96</f>
        <v>y</v>
      </c>
      <c r="Z128" s="784" t="str">
        <f>'SAME R Results'!W96</f>
        <v>y</v>
      </c>
      <c r="AA128" s="784" t="str">
        <f>'SAME R Results'!X96</f>
        <v>y</v>
      </c>
      <c r="AB128" s="784" t="str">
        <f>'SAME R Results'!Y96</f>
        <v>y</v>
      </c>
      <c r="AC128" s="789"/>
      <c r="AD128" s="784" t="str">
        <f>'SAME R Results'!Z96</f>
        <v>y</v>
      </c>
      <c r="AE128" s="784">
        <f>'SAME R Results'!AA96</f>
        <v>10</v>
      </c>
      <c r="AF128" s="784" t="str">
        <f>'SAME R Results'!AB96</f>
        <v>y</v>
      </c>
      <c r="AG128" s="817">
        <f>'SAME R Results'!AC96</f>
        <v>3.1809999999999998E-2</v>
      </c>
      <c r="AH128" s="819">
        <f>'SAME R Results'!AD96</f>
        <v>0</v>
      </c>
      <c r="AI128" s="784">
        <f>'SAME R Results'!AE96</f>
        <v>0</v>
      </c>
      <c r="AJ128" s="784">
        <f>'SAME R Results'!AF96</f>
        <v>0</v>
      </c>
      <c r="AK128" s="784">
        <f>'SAME R Results'!AG96</f>
        <v>0</v>
      </c>
      <c r="AL128" s="784">
        <f>'SAME R Results'!AH96</f>
        <v>0</v>
      </c>
      <c r="AM128" s="784">
        <f>'SAME R Results'!AI96</f>
        <v>0</v>
      </c>
      <c r="AN128" s="784">
        <f>'SAME R Results'!AJ96</f>
        <v>0</v>
      </c>
      <c r="AO128" s="784">
        <f>'SAME R Results'!AK96</f>
        <v>0</v>
      </c>
      <c r="AP128" s="784">
        <f>'SAME R Results'!AL96</f>
        <v>0</v>
      </c>
      <c r="AQ128" s="784">
        <f>'SAME R Results'!AM96</f>
        <v>0</v>
      </c>
      <c r="AR128" s="817">
        <f>'SAME R Results'!AN96</f>
        <v>0</v>
      </c>
      <c r="AS128" s="819">
        <f>'SAME R Results'!AO96</f>
        <v>0</v>
      </c>
      <c r="AT128" s="784">
        <f>'SAME R Results'!AP96</f>
        <v>0</v>
      </c>
      <c r="AU128" s="789"/>
      <c r="AV128" s="821">
        <f>'SAME R Results'!AQ96</f>
        <v>0</v>
      </c>
      <c r="AW128" s="821">
        <f>'SAME R Results'!AR96</f>
        <v>6.2521819999999995</v>
      </c>
      <c r="AX128" s="821">
        <f>'SAME R Results'!AS96</f>
        <v>0</v>
      </c>
      <c r="AY128" s="821">
        <f>'SAME R Results'!AT96</f>
        <v>0</v>
      </c>
      <c r="AZ128" s="824"/>
      <c r="BA128" s="824"/>
      <c r="BB128" s="821">
        <f>'SAME R Results'!AU96</f>
        <v>2.3856505000000001</v>
      </c>
      <c r="BC128" s="821">
        <f>'SAME R Results'!AV96</f>
        <v>8.2397474999999998E-2</v>
      </c>
      <c r="BD128" s="821">
        <f>'SAME R Results'!AW96</f>
        <v>6.0130305000000011</v>
      </c>
      <c r="BE128" s="821">
        <f>'SAME R Results'!AX96</f>
        <v>4.7014925000000005</v>
      </c>
      <c r="BF128" s="827">
        <f>'SAME R Results'!AY96</f>
        <v>10940</v>
      </c>
      <c r="BG128" s="784">
        <f>'SAME R Results'!AZ96</f>
        <v>2.4015349999999995</v>
      </c>
      <c r="BH128" s="784">
        <f>'SAME R Results'!BA96</f>
        <v>0.13282769999999999</v>
      </c>
      <c r="BI128" s="789"/>
      <c r="BJ128" s="784">
        <f>'SAME R Results'!BB96</f>
        <v>90.949950000000015</v>
      </c>
      <c r="BK128" s="784">
        <f>'SAME R Results'!BC96</f>
        <v>1.3115380000000005</v>
      </c>
      <c r="BL128" s="784">
        <f>'SAME R Results'!BD96</f>
        <v>482680.64130776486</v>
      </c>
      <c r="BM128" s="784">
        <f>'SAME R Results'!BE96</f>
        <v>257.17631210006039</v>
      </c>
      <c r="BN128" s="784">
        <f>'SAME R Results'!BF96</f>
        <v>6.1549312908349894</v>
      </c>
      <c r="BO128" s="784">
        <f>'SAME R Results'!BG96</f>
        <v>1.5156538815916414</v>
      </c>
      <c r="BP128" s="789"/>
      <c r="BQ128" s="784">
        <f>'SAME R Results'!BH96</f>
        <v>133.01611866641571</v>
      </c>
      <c r="BR128" s="817">
        <f>'SAME R Results'!BI96</f>
        <v>0.53280842464133693</v>
      </c>
      <c r="BS128" s="817">
        <f>'SAME R Results'!BJ96</f>
        <v>0.83624670481089458</v>
      </c>
      <c r="BT128" s="817">
        <f>'SAME R Results'!BL96</f>
        <v>4.0609082097104388</v>
      </c>
      <c r="BU128" s="817">
        <f>'SAME R Results'!BM96</f>
        <v>1.956951529924229</v>
      </c>
      <c r="BV128" s="817">
        <f>'SAME R Results'!BN96</f>
        <v>0.42529415595640968</v>
      </c>
      <c r="BW128" s="784">
        <f>'SAME R Results'!BO96</f>
        <v>482680.64130776486</v>
      </c>
      <c r="BX128" s="784">
        <f>'SAME R Results'!BP96</f>
        <v>474770.55014146498</v>
      </c>
      <c r="BY128" s="784">
        <f>'SAME R Results'!BQ96</f>
        <v>450476.25275070732</v>
      </c>
      <c r="BZ128" s="784">
        <f>'SAME R Results'!BR96</f>
        <v>257.17631210006039</v>
      </c>
      <c r="CA128" s="784">
        <f>'SAME R Results'!BS96</f>
        <v>0.29111648761431247</v>
      </c>
      <c r="CB128" s="784">
        <f>'SAME R Results'!BT96</f>
        <v>0.55000000000000004</v>
      </c>
      <c r="CC128" s="784">
        <f>'SAME R Results'!BV96</f>
        <v>2.6591272285954215</v>
      </c>
      <c r="CD128" s="880">
        <f>'SAME R Results'!BW96</f>
        <v>0.9</v>
      </c>
      <c r="CE128" s="1086">
        <f>'SAME R Results'!BZ96</f>
        <v>388.21292827763835</v>
      </c>
      <c r="CF128" s="1777">
        <f>'SAME R Results'!CA96</f>
        <v>3.3299999999999441</v>
      </c>
      <c r="CG128" s="1777">
        <f>'SAME R Results'!CB96</f>
        <v>0</v>
      </c>
      <c r="CH128" s="1777">
        <f>'SAME R Results'!CC96</f>
        <v>0</v>
      </c>
      <c r="CI128" s="1777">
        <f>'SAME R Results'!CD96</f>
        <v>0.23966868228183413</v>
      </c>
      <c r="CJ128" s="1777"/>
      <c r="CK128" s="1777"/>
      <c r="CL128" s="2015">
        <f>'SAME R Results'!CI96</f>
        <v>96</v>
      </c>
      <c r="CM128" s="2015" t="str">
        <f>'SAME R Results'!CJ96</f>
        <v>Silicone</v>
      </c>
      <c r="CN128" s="2016">
        <f>'SAME R Results'!CK96</f>
        <v>0.53280842464133693</v>
      </c>
      <c r="CO128" s="2016">
        <f>'SAME R Results'!CL96</f>
        <v>4.6272071028253543E-2</v>
      </c>
      <c r="CP128" s="2016">
        <f>'SAME R Results'!CM96</f>
        <v>3.1090030277124064E-2</v>
      </c>
    </row>
    <row r="129" spans="1:185" s="2020" customFormat="1" ht="16.5" customHeight="1" x14ac:dyDescent="0.2">
      <c r="A129" s="780">
        <v>2</v>
      </c>
      <c r="B129" s="784" t="str">
        <f>'SAME R Results'!A104</f>
        <v>10 (4)</v>
      </c>
      <c r="C129" s="836" t="str">
        <f>'SAME R Results'!B104</f>
        <v>Silicone</v>
      </c>
      <c r="D129" s="784" t="str">
        <f>'SAME R Results'!C104</f>
        <v>S11</v>
      </c>
      <c r="E129" s="784" t="str">
        <f>'SAME R Results'!D104</f>
        <v>56 S</v>
      </c>
      <c r="F129" s="784">
        <f>'SAME R Results'!E104</f>
        <v>0</v>
      </c>
      <c r="G129" s="784">
        <f>'SAME R Results'!F104</f>
        <v>103</v>
      </c>
      <c r="H129" s="785" t="str">
        <f>'SAME R Results'!G104</f>
        <v>low flow run w/ aging</v>
      </c>
      <c r="I129" s="784">
        <f>'SAME R Results'!H104</f>
        <v>252</v>
      </c>
      <c r="J129" s="786">
        <f>'SAME R Results'!I104</f>
        <v>40430.305555555555</v>
      </c>
      <c r="K129" s="784">
        <f>'SAME R Results'!J104</f>
        <v>0</v>
      </c>
      <c r="L129" s="788"/>
      <c r="M129" s="788"/>
      <c r="N129" s="784">
        <f>'SAME R Results'!K104</f>
        <v>1</v>
      </c>
      <c r="O129" s="793">
        <f>'SAME R Results'!L104</f>
        <v>1.35</v>
      </c>
      <c r="P129" s="784">
        <f>'SAME R Results'!M104</f>
        <v>60</v>
      </c>
      <c r="Q129" s="784">
        <f>'SAME R Results'!N104</f>
        <v>11</v>
      </c>
      <c r="R129" s="784">
        <f>'SAME R Results'!O104</f>
        <v>8</v>
      </c>
      <c r="S129" s="784" t="str">
        <f>'SAME R Results'!P104</f>
        <v>n</v>
      </c>
      <c r="T129" s="784" t="str">
        <f>'SAME R Results'!Q104</f>
        <v>N</v>
      </c>
      <c r="U129" s="784">
        <f>'SAME R Results'!R104</f>
        <v>47.714285714285715</v>
      </c>
      <c r="V129" s="784">
        <f>'SAME R Results'!S104</f>
        <v>0</v>
      </c>
      <c r="W129" s="784">
        <f>'SAME R Results'!T104</f>
        <v>0</v>
      </c>
      <c r="X129" s="784" t="str">
        <f>'SAME R Results'!U104</f>
        <v>n</v>
      </c>
      <c r="Y129" s="784" t="str">
        <f>'SAME R Results'!V104</f>
        <v>y</v>
      </c>
      <c r="Z129" s="784" t="str">
        <f>'SAME R Results'!W104</f>
        <v>y</v>
      </c>
      <c r="AA129" s="784" t="str">
        <f>'SAME R Results'!X104</f>
        <v>y</v>
      </c>
      <c r="AB129" s="784" t="str">
        <f>'SAME R Results'!Y104</f>
        <v>y</v>
      </c>
      <c r="AC129" s="789"/>
      <c r="AD129" s="784" t="str">
        <f>'SAME R Results'!Z104</f>
        <v>y</v>
      </c>
      <c r="AE129" s="784">
        <f>'SAME R Results'!AA104</f>
        <v>10</v>
      </c>
      <c r="AF129" s="784" t="str">
        <f>'SAME R Results'!AB104</f>
        <v>y</v>
      </c>
      <c r="AG129" s="817">
        <f>'SAME R Results'!AC104</f>
        <v>3.1809999999999998E-2</v>
      </c>
      <c r="AH129" s="819">
        <f>'SAME R Results'!AD104</f>
        <v>0</v>
      </c>
      <c r="AI129" s="784">
        <f>'SAME R Results'!AE104</f>
        <v>58</v>
      </c>
      <c r="AJ129" s="784">
        <f>'SAME R Results'!AF104</f>
        <v>480</v>
      </c>
      <c r="AK129" s="784">
        <f>'SAME R Results'!AG104</f>
        <v>0</v>
      </c>
      <c r="AL129" s="784" t="str">
        <f>'SAME R Results'!AH104</f>
        <v>n</v>
      </c>
      <c r="AM129" s="784" t="str">
        <f>'SAME R Results'!AI104</f>
        <v>y</v>
      </c>
      <c r="AN129" s="784" t="str">
        <f>'SAME R Results'!AJ104</f>
        <v>y</v>
      </c>
      <c r="AO129" s="784" t="str">
        <f>'SAME R Results'!AK104</f>
        <v>y</v>
      </c>
      <c r="AP129" s="784" t="str">
        <f>'SAME R Results'!AL104</f>
        <v>y</v>
      </c>
      <c r="AQ129" s="784" t="str">
        <f>'SAME R Results'!AM104</f>
        <v>y</v>
      </c>
      <c r="AR129" s="817">
        <f>'SAME R Results'!AN104</f>
        <v>3.1809999999999998E-2</v>
      </c>
      <c r="AS129" s="819">
        <f>'SAME R Results'!AO104</f>
        <v>0</v>
      </c>
      <c r="AT129" s="784">
        <f>'SAME R Results'!AP104</f>
        <v>0</v>
      </c>
      <c r="AU129" s="789"/>
      <c r="AV129" s="821">
        <f>'SAME R Results'!AQ104</f>
        <v>0</v>
      </c>
      <c r="AW129" s="821">
        <f>'SAME R Results'!AR104</f>
        <v>6.2606215000000001</v>
      </c>
      <c r="AX129" s="821">
        <f>'SAME R Results'!AS104</f>
        <v>0</v>
      </c>
      <c r="AY129" s="821">
        <f>'SAME R Results'!AT104</f>
        <v>0</v>
      </c>
      <c r="AZ129" s="824"/>
      <c r="BA129" s="824"/>
      <c r="BB129" s="821">
        <f>'SAME R Results'!AU104</f>
        <v>1.8158734999999999</v>
      </c>
      <c r="BC129" s="821">
        <f>'SAME R Results'!AV104</f>
        <v>2.6916505E-2</v>
      </c>
      <c r="BD129" s="821">
        <f>'SAME R Results'!AW104</f>
        <v>5.3931425000000006</v>
      </c>
      <c r="BE129" s="821">
        <f>'SAME R Results'!AX104</f>
        <v>4.7072904999999992</v>
      </c>
      <c r="BF129" s="827">
        <f>'SAME R Results'!AY104</f>
        <v>7112.5</v>
      </c>
      <c r="BG129" s="784">
        <f>'SAME R Results'!AZ104</f>
        <v>1.9678810000000002</v>
      </c>
      <c r="BH129" s="784">
        <f>'SAME R Results'!BA104</f>
        <v>7.2998055000000006E-2</v>
      </c>
      <c r="BI129" s="789"/>
      <c r="BJ129" s="784">
        <f>'SAME R Results'!BB104</f>
        <v>71.238799999999998</v>
      </c>
      <c r="BK129" s="784">
        <f>'SAME R Results'!BC104</f>
        <v>0.68585200000000146</v>
      </c>
      <c r="BL129" s="784">
        <f>'SAME R Results'!BD104</f>
        <v>312096.9919050613</v>
      </c>
      <c r="BM129" s="784">
        <f>'SAME R Results'!BE104</f>
        <v>121.59461504277496</v>
      </c>
      <c r="BN129" s="784">
        <f>'SAME R Results'!BF104</f>
        <v>4.7561933868386106</v>
      </c>
      <c r="BO129" s="784">
        <f>'SAME R Results'!BG104</f>
        <v>1.2594530999111959</v>
      </c>
      <c r="BP129" s="789"/>
      <c r="BQ129" s="784">
        <f>'SAME R Results'!BH104</f>
        <v>103.66063754039537</v>
      </c>
      <c r="BR129" s="817">
        <f>'SAME R Results'!BI104</f>
        <v>0.38960521311196605</v>
      </c>
      <c r="BS129" s="817">
        <f>'SAME R Results'!BJ104</f>
        <v>0.88994066860296439</v>
      </c>
      <c r="BT129" s="817">
        <f>'SAME R Results'!BL104</f>
        <v>3.7763957920894158</v>
      </c>
      <c r="BU129" s="817">
        <f>'SAME R Results'!BM104</f>
        <v>2.4814842980856899</v>
      </c>
      <c r="BV129" s="817">
        <f>'SAME R Results'!BN104</f>
        <v>0.25778438811066695</v>
      </c>
      <c r="BW129" s="784">
        <f>'SAME R Results'!BO104</f>
        <v>312096.9919050613</v>
      </c>
      <c r="BX129" s="784">
        <f>'SAME R Results'!BP104</f>
        <v>306954.34808236401</v>
      </c>
      <c r="BY129" s="784">
        <f>'SAME R Results'!BQ104</f>
        <v>292015.52676045272</v>
      </c>
      <c r="BZ129" s="784">
        <f>'SAME R Results'!BR104</f>
        <v>121.59461504277496</v>
      </c>
      <c r="CA129" s="784">
        <f>'SAME R Results'!BS104</f>
        <v>0.1522356388173669</v>
      </c>
      <c r="CB129" s="784">
        <f>'SAME R Results'!BT104</f>
        <v>0.55000000000000004</v>
      </c>
      <c r="CC129" s="784">
        <f>'SAME R Results'!BV104</f>
        <v>2.6456634086632915</v>
      </c>
      <c r="CD129" s="880">
        <f>'SAME R Results'!BW104</f>
        <v>0.9</v>
      </c>
      <c r="CE129" s="1086">
        <f>'SAME R Results'!BZ104</f>
        <v>381.50843411618837</v>
      </c>
      <c r="CF129" s="1777">
        <f>'SAME R Results'!CA104</f>
        <v>2.8599999999999737</v>
      </c>
      <c r="CG129" s="1777" t="str">
        <f>'SAME R Results'!CB104</f>
        <v xml:space="preserve"> 56S</v>
      </c>
      <c r="CH129" s="1777">
        <f>'SAME R Results'!CC104</f>
        <v>252</v>
      </c>
      <c r="CI129" s="1777">
        <f>'SAME R Results'!CD104</f>
        <v>0.21746986896586643</v>
      </c>
      <c r="CJ129" s="1777"/>
      <c r="CK129" s="1777"/>
      <c r="CL129" s="2015">
        <f>'SAME R Results'!CI104</f>
        <v>104</v>
      </c>
      <c r="CM129" s="2015" t="str">
        <f>'SAME R Results'!CJ104</f>
        <v>Silicone</v>
      </c>
      <c r="CN129" s="2016">
        <f>'SAME R Results'!CK104</f>
        <v>0.38960521311196605</v>
      </c>
      <c r="CO129" s="2016">
        <f>'SAME R Results'!CL104</f>
        <v>4.5882347433809444E-2</v>
      </c>
      <c r="CP129" s="2016">
        <f>'SAME R Results'!CM104</f>
        <v>2.9279829758068268E-2</v>
      </c>
      <c r="CR129" s="11"/>
      <c r="CS129" s="11"/>
      <c r="CT129" s="11"/>
      <c r="CU129" s="11"/>
      <c r="CV129" s="11"/>
      <c r="CW129" s="11"/>
      <c r="CX129" s="11"/>
      <c r="CY129" s="11"/>
      <c r="CZ129" s="11"/>
      <c r="DA129" s="11"/>
      <c r="DB129" s="11"/>
      <c r="DC129" s="11"/>
      <c r="DD129" s="11"/>
      <c r="DE129" s="11"/>
      <c r="DF129" s="11"/>
      <c r="DG129" s="11"/>
      <c r="DH129" s="11"/>
      <c r="DI129" s="11"/>
      <c r="DJ129" s="11"/>
      <c r="DK129" s="11"/>
      <c r="DL129" s="11"/>
      <c r="DM129" s="11"/>
      <c r="DN129" s="11"/>
      <c r="DO129" s="11"/>
      <c r="DP129" s="11"/>
      <c r="DQ129" s="11"/>
      <c r="DR129" s="11"/>
      <c r="DS129" s="11"/>
      <c r="DT129" s="11"/>
      <c r="DU129" s="11"/>
      <c r="DV129" s="11"/>
      <c r="DW129" s="11"/>
      <c r="DX129" s="11"/>
      <c r="DY129" s="11"/>
      <c r="DZ129" s="11"/>
      <c r="EA129" s="11"/>
      <c r="EB129" s="11"/>
      <c r="EC129" s="11"/>
      <c r="ED129" s="11"/>
      <c r="EE129" s="11"/>
      <c r="EF129" s="11"/>
      <c r="EG129" s="11"/>
      <c r="EH129" s="11"/>
      <c r="EI129" s="11"/>
      <c r="EJ129" s="11"/>
      <c r="EK129" s="11"/>
      <c r="EL129" s="11"/>
      <c r="EM129" s="11"/>
      <c r="EN129" s="11"/>
      <c r="EO129" s="11"/>
      <c r="EP129" s="11"/>
      <c r="EQ129" s="11"/>
      <c r="ER129" s="11"/>
      <c r="ES129" s="11"/>
      <c r="ET129" s="11"/>
      <c r="EU129" s="11"/>
      <c r="EV129" s="11"/>
      <c r="EW129" s="11"/>
      <c r="EX129" s="11"/>
      <c r="EY129" s="11"/>
      <c r="EZ129" s="11"/>
      <c r="FA129" s="11"/>
      <c r="FB129" s="11"/>
      <c r="FC129" s="11"/>
      <c r="FD129" s="11"/>
      <c r="FE129" s="11"/>
      <c r="FF129" s="11"/>
      <c r="FG129" s="11"/>
      <c r="FH129" s="11"/>
      <c r="FI129" s="11"/>
      <c r="FJ129" s="11"/>
      <c r="FK129" s="11"/>
      <c r="FL129" s="11"/>
      <c r="FM129" s="11"/>
      <c r="FN129" s="11"/>
      <c r="FO129" s="11"/>
      <c r="FP129" s="11"/>
      <c r="FQ129" s="11"/>
      <c r="FR129" s="11"/>
      <c r="FS129" s="11"/>
      <c r="FT129" s="11"/>
      <c r="FU129" s="11"/>
      <c r="FV129" s="11"/>
      <c r="FW129" s="11"/>
      <c r="FX129" s="11"/>
      <c r="FY129" s="11"/>
      <c r="FZ129" s="11"/>
      <c r="GA129" s="11"/>
      <c r="GB129" s="11"/>
      <c r="GC129" s="11"/>
    </row>
    <row r="130" spans="1:185" s="2020" customFormat="1" ht="16.5" hidden="1" customHeight="1" x14ac:dyDescent="0.2">
      <c r="A130" s="780">
        <v>2</v>
      </c>
      <c r="B130" s="784" t="str">
        <f>'SAME R Results'!A105</f>
        <v>10 (4)</v>
      </c>
      <c r="C130" s="836" t="str">
        <f>'SAME R Results'!B105</f>
        <v>Silicone</v>
      </c>
      <c r="D130" s="784" t="str">
        <f>'SAME R Results'!C105</f>
        <v>S11</v>
      </c>
      <c r="E130" s="784" t="str">
        <f>'SAME R Results'!D105</f>
        <v>56SA</v>
      </c>
      <c r="F130" s="784">
        <f>'SAME R Results'!E105</f>
        <v>0</v>
      </c>
      <c r="G130" s="784" t="str">
        <f>'SAME R Results'!F105</f>
        <v>103a</v>
      </c>
      <c r="H130" s="785" t="str">
        <f>'SAME R Results'!G105</f>
        <v>aged</v>
      </c>
      <c r="I130" s="784">
        <f>'SAME R Results'!H105</f>
        <v>252</v>
      </c>
      <c r="J130" s="786">
        <f>'SAME R Results'!I105</f>
        <v>40430.305555555555</v>
      </c>
      <c r="K130" s="784">
        <f>'SAME R Results'!J105</f>
        <v>0</v>
      </c>
      <c r="L130" s="788"/>
      <c r="M130" s="788"/>
      <c r="N130" s="784">
        <f>'SAME R Results'!K105</f>
        <v>1</v>
      </c>
      <c r="O130" s="793">
        <f>'SAME R Results'!L105</f>
        <v>1.35</v>
      </c>
      <c r="P130" s="784">
        <f>'SAME R Results'!M105</f>
        <v>0</v>
      </c>
      <c r="Q130" s="784">
        <f>'SAME R Results'!N105</f>
        <v>0</v>
      </c>
      <c r="R130" s="784">
        <f>'SAME R Results'!O105</f>
        <v>0</v>
      </c>
      <c r="S130" s="784">
        <f>'SAME R Results'!P105</f>
        <v>0</v>
      </c>
      <c r="T130" s="784">
        <f>'SAME R Results'!Q105</f>
        <v>0</v>
      </c>
      <c r="U130" s="784">
        <f>'SAME R Results'!R105</f>
        <v>619</v>
      </c>
      <c r="V130" s="784">
        <f>'SAME R Results'!S105</f>
        <v>0</v>
      </c>
      <c r="W130" s="784">
        <f>'SAME R Results'!T105</f>
        <v>0</v>
      </c>
      <c r="X130" s="784" t="str">
        <f>'SAME R Results'!U105</f>
        <v>n</v>
      </c>
      <c r="Y130" s="784" t="str">
        <f>'SAME R Results'!V105</f>
        <v>y</v>
      </c>
      <c r="Z130" s="784" t="str">
        <f>'SAME R Results'!W105</f>
        <v>y</v>
      </c>
      <c r="AA130" s="784" t="str">
        <f>'SAME R Results'!X105</f>
        <v>y</v>
      </c>
      <c r="AB130" s="784" t="str">
        <f>'SAME R Results'!Y105</f>
        <v>y</v>
      </c>
      <c r="AC130" s="789"/>
      <c r="AD130" s="784" t="str">
        <f>'SAME R Results'!Z105</f>
        <v>y</v>
      </c>
      <c r="AE130" s="784">
        <f>'SAME R Results'!AA105</f>
        <v>10</v>
      </c>
      <c r="AF130" s="784" t="str">
        <f>'SAME R Results'!AB105</f>
        <v>y</v>
      </c>
      <c r="AG130" s="817">
        <f>'SAME R Results'!AC105</f>
        <v>3.1809999999999998E-2</v>
      </c>
      <c r="AH130" s="819">
        <f>'SAME R Results'!AD105</f>
        <v>0</v>
      </c>
      <c r="AI130" s="784">
        <f>'SAME R Results'!AE105</f>
        <v>0</v>
      </c>
      <c r="AJ130" s="784">
        <f>'SAME R Results'!AF105</f>
        <v>0</v>
      </c>
      <c r="AK130" s="784">
        <f>'SAME R Results'!AG105</f>
        <v>0</v>
      </c>
      <c r="AL130" s="784">
        <f>'SAME R Results'!AH105</f>
        <v>0</v>
      </c>
      <c r="AM130" s="784">
        <f>'SAME R Results'!AI105</f>
        <v>0</v>
      </c>
      <c r="AN130" s="784">
        <f>'SAME R Results'!AJ105</f>
        <v>0</v>
      </c>
      <c r="AO130" s="784">
        <f>'SAME R Results'!AK105</f>
        <v>0</v>
      </c>
      <c r="AP130" s="784">
        <f>'SAME R Results'!AL105</f>
        <v>0</v>
      </c>
      <c r="AQ130" s="784">
        <f>'SAME R Results'!AM105</f>
        <v>0</v>
      </c>
      <c r="AR130" s="817">
        <f>'SAME R Results'!AN105</f>
        <v>0</v>
      </c>
      <c r="AS130" s="819">
        <f>'SAME R Results'!AO105</f>
        <v>0</v>
      </c>
      <c r="AT130" s="784">
        <f>'SAME R Results'!AP105</f>
        <v>0</v>
      </c>
      <c r="AU130" s="789"/>
      <c r="AV130" s="821">
        <f>'SAME R Results'!AQ105</f>
        <v>0</v>
      </c>
      <c r="AW130" s="821">
        <f>'SAME R Results'!AR105</f>
        <v>6.2601764999999991</v>
      </c>
      <c r="AX130" s="821">
        <f>'SAME R Results'!AS105</f>
        <v>0</v>
      </c>
      <c r="AY130" s="821">
        <f>'SAME R Results'!AT105</f>
        <v>0</v>
      </c>
      <c r="AZ130" s="824"/>
      <c r="BA130" s="824"/>
      <c r="BB130" s="821">
        <f>'SAME R Results'!AU105</f>
        <v>1.852279</v>
      </c>
      <c r="BC130" s="821">
        <f>'SAME R Results'!AV105</f>
        <v>6.5734845E-2</v>
      </c>
      <c r="BD130" s="821">
        <f>'SAME R Results'!AW105</f>
        <v>5.3928839999999996</v>
      </c>
      <c r="BE130" s="821">
        <f>'SAME R Results'!AX105</f>
        <v>4.664061499999999</v>
      </c>
      <c r="BF130" s="827">
        <f>'SAME R Results'!AY105</f>
        <v>6686</v>
      </c>
      <c r="BG130" s="784">
        <f>'SAME R Results'!AZ105</f>
        <v>1.9778424999999995</v>
      </c>
      <c r="BH130" s="784">
        <f>'SAME R Results'!BA105</f>
        <v>0.11837764000000002</v>
      </c>
      <c r="BI130" s="789"/>
      <c r="BJ130" s="784">
        <f>'SAME R Results'!BB105</f>
        <v>64.542350000000013</v>
      </c>
      <c r="BK130" s="784">
        <f>'SAME R Results'!BC105</f>
        <v>0.72882250000000059</v>
      </c>
      <c r="BL130" s="784">
        <f>'SAME R Results'!BD105</f>
        <v>293202.85419679346</v>
      </c>
      <c r="BM130" s="784">
        <f>'SAME R Results'!BE105</f>
        <v>130.00855832868439</v>
      </c>
      <c r="BN130" s="784">
        <f>'SAME R Results'!BF105</f>
        <v>4.7043451370904972</v>
      </c>
      <c r="BO130" s="784">
        <f>'SAME R Results'!BG105</f>
        <v>1.2240901585401425</v>
      </c>
      <c r="BP130" s="789"/>
      <c r="BQ130" s="784">
        <f>'SAME R Results'!BH105</f>
        <v>93.025149253985816</v>
      </c>
      <c r="BR130" s="817">
        <f>'SAME R Results'!BI105</f>
        <v>0.44340822903935495</v>
      </c>
      <c r="BS130" s="817">
        <f>'SAME R Results'!BJ105</f>
        <v>0.87645646736377714</v>
      </c>
      <c r="BT130" s="817">
        <f>'SAME R Results'!BL105</f>
        <v>3.8431361483217286</v>
      </c>
      <c r="BU130" s="817">
        <f>'SAME R Results'!BM105</f>
        <v>2.2829472231124459</v>
      </c>
      <c r="BV130" s="817">
        <f>'SAME R Results'!BN105</f>
        <v>0.31538457450106333</v>
      </c>
      <c r="BW130" s="784">
        <f>'SAME R Results'!BO105</f>
        <v>293202.85419679346</v>
      </c>
      <c r="BX130" s="784">
        <f>'SAME R Results'!BP105</f>
        <v>288368.58824269101</v>
      </c>
      <c r="BY130" s="784">
        <f>'SAME R Results'!BQ105</f>
        <v>274415.21521534107</v>
      </c>
      <c r="BZ130" s="784">
        <f>'SAME R Results'!BR105</f>
        <v>130.00855832868439</v>
      </c>
      <c r="CA130" s="784">
        <f>'SAME R Results'!BS105</f>
        <v>0.16177361715351163</v>
      </c>
      <c r="CB130" s="784">
        <f>'SAME R Results'!BT105</f>
        <v>0.55000000000000004</v>
      </c>
      <c r="CC130" s="784">
        <f>'SAME R Results'!BV105</f>
        <v>2.6205527844469079</v>
      </c>
      <c r="CD130" s="880">
        <f>'SAME R Results'!BW105</f>
        <v>0.9</v>
      </c>
      <c r="CE130" s="1086">
        <f>'SAME R Results'!BZ105</f>
        <v>381.50843411618837</v>
      </c>
      <c r="CF130" s="1777">
        <f>'SAME R Results'!CA105</f>
        <v>2.8599999999999737</v>
      </c>
      <c r="CG130" s="1777">
        <f>'SAME R Results'!CB105</f>
        <v>0</v>
      </c>
      <c r="CH130" s="1777">
        <f>'SAME R Results'!CC105</f>
        <v>0</v>
      </c>
      <c r="CI130" s="1777">
        <f>'SAME R Results'!CD105</f>
        <v>0.19515765577759445</v>
      </c>
      <c r="CJ130" s="1777"/>
      <c r="CK130" s="1777"/>
      <c r="CL130" s="2015">
        <f>'SAME R Results'!CI105</f>
        <v>105</v>
      </c>
      <c r="CM130" s="2015" t="str">
        <f>'SAME R Results'!CJ105</f>
        <v>Silicone</v>
      </c>
      <c r="CN130" s="2016">
        <f>'SAME R Results'!CK105</f>
        <v>0.44340822903935495</v>
      </c>
      <c r="CO130" s="2016">
        <f>'SAME R Results'!CL105</f>
        <v>5.0570680883792636E-2</v>
      </c>
      <c r="CP130" s="2016">
        <f>'SAME R Results'!CM105</f>
        <v>2.8532280276545557E-2</v>
      </c>
    </row>
    <row r="131" spans="1:185" s="2020" customFormat="1" ht="16.5" customHeight="1" x14ac:dyDescent="0.2">
      <c r="A131" s="780">
        <v>2</v>
      </c>
      <c r="B131" s="784" t="str">
        <f>'SAME R Results'!A106</f>
        <v>10 (4)</v>
      </c>
      <c r="C131" s="836" t="str">
        <f>'SAME R Results'!B106</f>
        <v>Silicone</v>
      </c>
      <c r="D131" s="784" t="str">
        <f>'SAME R Results'!C106</f>
        <v>S10</v>
      </c>
      <c r="E131" s="784" t="str">
        <f>'SAME R Results'!D106</f>
        <v>57 S</v>
      </c>
      <c r="F131" s="784">
        <f>'SAME R Results'!E106</f>
        <v>0</v>
      </c>
      <c r="G131" s="784">
        <f>'SAME R Results'!F106</f>
        <v>104</v>
      </c>
      <c r="H131" s="785" t="str">
        <f>'SAME R Results'!G106</f>
        <v>No flow run w/ aging</v>
      </c>
      <c r="I131" s="784">
        <f>'SAME R Results'!H106</f>
        <v>252</v>
      </c>
      <c r="J131" s="786">
        <f>'SAME R Results'!I106</f>
        <v>40430.305555555555</v>
      </c>
      <c r="K131" s="784">
        <f>'SAME R Results'!J106</f>
        <v>0</v>
      </c>
      <c r="L131" s="788"/>
      <c r="M131" s="788"/>
      <c r="N131" s="784">
        <f>'SAME R Results'!K106</f>
        <v>0</v>
      </c>
      <c r="O131" s="793">
        <f>'SAME R Results'!L106</f>
        <v>1.35</v>
      </c>
      <c r="P131" s="784">
        <f>'SAME R Results'!M106</f>
        <v>60</v>
      </c>
      <c r="Q131" s="784">
        <f>'SAME R Results'!N106</f>
        <v>11</v>
      </c>
      <c r="R131" s="784">
        <f>'SAME R Results'!O106</f>
        <v>8</v>
      </c>
      <c r="S131" s="784" t="str">
        <f>'SAME R Results'!P106</f>
        <v>n</v>
      </c>
      <c r="T131" s="784" t="str">
        <f>'SAME R Results'!Q106</f>
        <v>N</v>
      </c>
      <c r="U131" s="784">
        <f>'SAME R Results'!R106</f>
        <v>50.571428571428569</v>
      </c>
      <c r="V131" s="784">
        <f>'SAME R Results'!S106</f>
        <v>0</v>
      </c>
      <c r="W131" s="784">
        <f>'SAME R Results'!T106</f>
        <v>0</v>
      </c>
      <c r="X131" s="784" t="str">
        <f>'SAME R Results'!U106</f>
        <v>n</v>
      </c>
      <c r="Y131" s="784" t="str">
        <f>'SAME R Results'!V106</f>
        <v>y</v>
      </c>
      <c r="Z131" s="784" t="str">
        <f>'SAME R Results'!W106</f>
        <v>y</v>
      </c>
      <c r="AA131" s="784" t="str">
        <f>'SAME R Results'!X106</f>
        <v>y</v>
      </c>
      <c r="AB131" s="784" t="str">
        <f>'SAME R Results'!Y106</f>
        <v>y</v>
      </c>
      <c r="AC131" s="789"/>
      <c r="AD131" s="784" t="str">
        <f>'SAME R Results'!Z106</f>
        <v>y</v>
      </c>
      <c r="AE131" s="784">
        <f>'SAME R Results'!AA106</f>
        <v>10</v>
      </c>
      <c r="AF131" s="784" t="str">
        <f>'SAME R Results'!AB106</f>
        <v>y</v>
      </c>
      <c r="AG131" s="817">
        <f>'SAME R Results'!AC106</f>
        <v>7.8816036857303803E-2</v>
      </c>
      <c r="AH131" s="819">
        <f>'SAME R Results'!AD106</f>
        <v>0</v>
      </c>
      <c r="AI131" s="784">
        <f>'SAME R Results'!AE106</f>
        <v>58</v>
      </c>
      <c r="AJ131" s="784">
        <f>'SAME R Results'!AF106</f>
        <v>480</v>
      </c>
      <c r="AK131" s="784">
        <f>'SAME R Results'!AG106</f>
        <v>0</v>
      </c>
      <c r="AL131" s="784" t="str">
        <f>'SAME R Results'!AH106</f>
        <v>n</v>
      </c>
      <c r="AM131" s="784" t="str">
        <f>'SAME R Results'!AI106</f>
        <v>y</v>
      </c>
      <c r="AN131" s="784" t="str">
        <f>'SAME R Results'!AJ106</f>
        <v>y</v>
      </c>
      <c r="AO131" s="784" t="str">
        <f>'SAME R Results'!AK106</f>
        <v>y</v>
      </c>
      <c r="AP131" s="784" t="str">
        <f>'SAME R Results'!AL106</f>
        <v>y</v>
      </c>
      <c r="AQ131" s="784" t="str">
        <f>'SAME R Results'!AM106</f>
        <v>y</v>
      </c>
      <c r="AR131" s="817">
        <f>'SAME R Results'!AN106</f>
        <v>7.8816036857303803E-2</v>
      </c>
      <c r="AS131" s="819">
        <f>'SAME R Results'!AO106</f>
        <v>0</v>
      </c>
      <c r="AT131" s="784">
        <f>'SAME R Results'!AP106</f>
        <v>0</v>
      </c>
      <c r="AU131" s="789"/>
      <c r="AV131" s="821">
        <f>'SAME R Results'!AQ106</f>
        <v>0</v>
      </c>
      <c r="AW131" s="821">
        <f>'SAME R Results'!AR106</f>
        <v>6.2529599999999999</v>
      </c>
      <c r="AX131" s="821">
        <f>'SAME R Results'!AS106</f>
        <v>0</v>
      </c>
      <c r="AY131" s="821">
        <f>'SAME R Results'!AT106</f>
        <v>0</v>
      </c>
      <c r="AZ131" s="824"/>
      <c r="BA131" s="824"/>
      <c r="BB131" s="821">
        <f>'SAME R Results'!AU106</f>
        <v>2.3500999999999994</v>
      </c>
      <c r="BC131" s="821">
        <f>'SAME R Results'!AV106</f>
        <v>2.6077264999999999E-2</v>
      </c>
      <c r="BD131" s="821">
        <f>'SAME R Results'!AW106</f>
        <v>5.5471035000000004</v>
      </c>
      <c r="BE131" s="821">
        <f>'SAME R Results'!AX106</f>
        <v>4.7081150000000012</v>
      </c>
      <c r="BF131" s="827">
        <f>'SAME R Results'!AY106</f>
        <v>9112</v>
      </c>
      <c r="BG131" s="784">
        <f>'SAME R Results'!AZ106</f>
        <v>2.6166071428571431</v>
      </c>
      <c r="BH131" s="784">
        <f>'SAME R Results'!BA106</f>
        <v>8.2000745000000014E-2</v>
      </c>
      <c r="BI131" s="789"/>
      <c r="BJ131" s="784">
        <f>'SAME R Results'!BB106</f>
        <v>86.248199999999997</v>
      </c>
      <c r="BK131" s="784">
        <f>'SAME R Results'!BC106</f>
        <v>0.83898849999999925</v>
      </c>
      <c r="BL131" s="784">
        <f>'SAME R Results'!BD106</f>
        <v>161835.03759638718</v>
      </c>
      <c r="BM131" s="784">
        <f>'SAME R Results'!BE106</f>
        <v>152.1066060136182</v>
      </c>
      <c r="BN131" s="784">
        <f>'SAME R Results'!BF106</f>
        <v>6.7707304279384832</v>
      </c>
      <c r="BO131" s="784">
        <f>'SAME R Results'!BG106</f>
        <v>1.8460594643041344</v>
      </c>
      <c r="BP131" s="789"/>
      <c r="BQ131" s="784">
        <f>'SAME R Results'!BH106</f>
        <v>137.42237072527996</v>
      </c>
      <c r="BR131" s="817">
        <f>'SAME R Results'!BI106</f>
        <v>0.93988674067582656</v>
      </c>
      <c r="BS131" s="817">
        <f>'SAME R Results'!BJ106</f>
        <v>1.2168804592172662</v>
      </c>
      <c r="BT131" s="817">
        <f>'SAME R Results'!BL106</f>
        <v>3.6676664857546646</v>
      </c>
      <c r="BU131" s="817">
        <f>'SAME R Results'!BM106</f>
        <v>1.6623278381210085</v>
      </c>
      <c r="BV131" s="817">
        <f>'SAME R Results'!BN106</f>
        <v>0.82601764712833703</v>
      </c>
      <c r="BW131" s="784">
        <f>'SAME R Results'!BO106</f>
        <v>161835.03759638718</v>
      </c>
      <c r="BX131" s="784">
        <f>'SAME R Results'!BP106</f>
        <v>159175.98484067153</v>
      </c>
      <c r="BY131" s="784">
        <f>'SAME R Results'!BQ106</f>
        <v>151220.56143952784</v>
      </c>
      <c r="BZ131" s="784">
        <f>'SAME R Results'!BR106</f>
        <v>152.1066060136182</v>
      </c>
      <c r="CA131" s="784">
        <f>'SAME R Results'!BS106</f>
        <v>0.18622669359850821</v>
      </c>
      <c r="CB131" s="784">
        <f>'SAME R Results'!BT106</f>
        <v>0.55000000000000004</v>
      </c>
      <c r="CC131" s="784">
        <f>'SAME R Results'!BV106</f>
        <v>2.8969747294916921</v>
      </c>
      <c r="CD131" s="880">
        <f>'SAME R Results'!BW106</f>
        <v>0.9</v>
      </c>
      <c r="CE131" s="1086">
        <f>'SAME R Results'!BZ106</f>
        <v>335.53181792685871</v>
      </c>
      <c r="CF131" s="1777">
        <f>'SAME R Results'!CA106</f>
        <v>3.9700000000001401</v>
      </c>
      <c r="CG131" s="1777" t="str">
        <f>'SAME R Results'!CB106</f>
        <v xml:space="preserve"> 57S</v>
      </c>
      <c r="CH131" s="1777">
        <f>'SAME R Results'!CC106</f>
        <v>252</v>
      </c>
      <c r="CI131" s="1777">
        <f>'SAME R Results'!CD106</f>
        <v>0.207691240390844</v>
      </c>
      <c r="CJ131" s="1777"/>
      <c r="CK131" s="1777"/>
      <c r="CL131" s="2015">
        <f>'SAME R Results'!CI106</f>
        <v>106</v>
      </c>
      <c r="CM131" s="2015" t="str">
        <f>'SAME R Results'!CJ106</f>
        <v>Silicone</v>
      </c>
      <c r="CN131" s="2016">
        <f>'SAME R Results'!CK106</f>
        <v>0.93988674067582656</v>
      </c>
      <c r="CO131" s="2016">
        <f>'SAME R Results'!CL106</f>
        <v>4.9269492239176982E-2</v>
      </c>
      <c r="CP131" s="2016">
        <f>'SAME R Results'!CM106</f>
        <v>2.8432251960285537E-2</v>
      </c>
      <c r="CR131" s="11"/>
      <c r="CS131" s="11"/>
      <c r="CT131" s="11"/>
      <c r="CU131" s="11"/>
      <c r="CV131" s="11"/>
      <c r="CW131" s="11"/>
      <c r="CX131" s="11"/>
      <c r="CY131" s="11"/>
      <c r="CZ131" s="11"/>
      <c r="DA131" s="11"/>
      <c r="DB131" s="11"/>
      <c r="DC131" s="11"/>
      <c r="DD131" s="11"/>
      <c r="DE131" s="11"/>
      <c r="DF131" s="11"/>
      <c r="DG131" s="11"/>
      <c r="DH131" s="11"/>
      <c r="DI131" s="11"/>
      <c r="DJ131" s="11"/>
      <c r="DK131" s="11"/>
      <c r="DL131" s="11"/>
      <c r="DM131" s="11"/>
      <c r="DN131" s="11"/>
      <c r="DO131" s="11"/>
      <c r="DP131" s="11"/>
      <c r="DQ131" s="11"/>
      <c r="DR131" s="11"/>
      <c r="DS131" s="11"/>
      <c r="DT131" s="11"/>
      <c r="DU131" s="11"/>
      <c r="DV131" s="11"/>
      <c r="DW131" s="11"/>
      <c r="DX131" s="11"/>
      <c r="DY131" s="11"/>
      <c r="DZ131" s="11"/>
      <c r="EA131" s="11"/>
      <c r="EB131" s="11"/>
      <c r="EC131" s="11"/>
      <c r="ED131" s="11"/>
      <c r="EE131" s="11"/>
      <c r="EF131" s="11"/>
      <c r="EG131" s="11"/>
      <c r="EH131" s="11"/>
      <c r="EI131" s="11"/>
      <c r="EJ131" s="11"/>
      <c r="EK131" s="11"/>
      <c r="EL131" s="11"/>
      <c r="EM131" s="11"/>
      <c r="EN131" s="11"/>
      <c r="EO131" s="11"/>
      <c r="EP131" s="11"/>
      <c r="EQ131" s="11"/>
      <c r="ER131" s="11"/>
      <c r="ES131" s="11"/>
      <c r="ET131" s="11"/>
      <c r="EU131" s="11"/>
      <c r="EV131" s="11"/>
      <c r="EW131" s="11"/>
      <c r="EX131" s="11"/>
      <c r="EY131" s="11"/>
      <c r="EZ131" s="11"/>
      <c r="FA131" s="11"/>
      <c r="FB131" s="11"/>
      <c r="FC131" s="11"/>
      <c r="FD131" s="11"/>
      <c r="FE131" s="11"/>
      <c r="FF131" s="11"/>
      <c r="FG131" s="11"/>
      <c r="FH131" s="11"/>
      <c r="FI131" s="11"/>
      <c r="FJ131" s="11"/>
      <c r="FK131" s="11"/>
      <c r="FL131" s="11"/>
      <c r="FM131" s="11"/>
      <c r="FN131" s="11"/>
      <c r="FO131" s="11"/>
      <c r="FP131" s="11"/>
      <c r="FQ131" s="11"/>
      <c r="FR131" s="11"/>
      <c r="FS131" s="11"/>
      <c r="FT131" s="11"/>
      <c r="FU131" s="11"/>
      <c r="FV131" s="11"/>
      <c r="FW131" s="11"/>
      <c r="FX131" s="11"/>
      <c r="FY131" s="11"/>
      <c r="FZ131" s="11"/>
      <c r="GA131" s="11"/>
      <c r="GB131" s="11"/>
      <c r="GC131" s="11"/>
    </row>
    <row r="132" spans="1:185" s="2020" customFormat="1" ht="16.5" hidden="1" customHeight="1" x14ac:dyDescent="0.2">
      <c r="A132" s="780">
        <v>2</v>
      </c>
      <c r="B132" s="784" t="str">
        <f>'SAME R Results'!A107</f>
        <v>10 (4)</v>
      </c>
      <c r="C132" s="836" t="str">
        <f>'SAME R Results'!B107</f>
        <v>Silicone</v>
      </c>
      <c r="D132" s="784" t="str">
        <f>'SAME R Results'!C107</f>
        <v>S10</v>
      </c>
      <c r="E132" s="784" t="str">
        <f>'SAME R Results'!D107</f>
        <v>57SA</v>
      </c>
      <c r="F132" s="784">
        <f>'SAME R Results'!E107</f>
        <v>0</v>
      </c>
      <c r="G132" s="784" t="str">
        <f>'SAME R Results'!F107</f>
        <v>104a</v>
      </c>
      <c r="H132" s="785" t="str">
        <f>'SAME R Results'!G107</f>
        <v>aged</v>
      </c>
      <c r="I132" s="784">
        <f>'SAME R Results'!H107</f>
        <v>252</v>
      </c>
      <c r="J132" s="786">
        <f>'SAME R Results'!I107</f>
        <v>40430.305555555555</v>
      </c>
      <c r="K132" s="784">
        <f>'SAME R Results'!J107</f>
        <v>0</v>
      </c>
      <c r="L132" s="790"/>
      <c r="M132" s="790"/>
      <c r="N132" s="784">
        <f>'SAME R Results'!K107</f>
        <v>0</v>
      </c>
      <c r="O132" s="793">
        <f>'SAME R Results'!L107</f>
        <v>1.35</v>
      </c>
      <c r="P132" s="784">
        <f>'SAME R Results'!M107</f>
        <v>0</v>
      </c>
      <c r="Q132" s="784">
        <f>'SAME R Results'!N107</f>
        <v>0</v>
      </c>
      <c r="R132" s="784">
        <f>'SAME R Results'!O107</f>
        <v>0</v>
      </c>
      <c r="S132" s="784">
        <f>'SAME R Results'!P107</f>
        <v>0</v>
      </c>
      <c r="T132" s="784">
        <f>'SAME R Results'!Q107</f>
        <v>0</v>
      </c>
      <c r="U132" s="784">
        <f>'SAME R Results'!R107</f>
        <v>636.14285714285711</v>
      </c>
      <c r="V132" s="784">
        <f>'SAME R Results'!S107</f>
        <v>0</v>
      </c>
      <c r="W132" s="784">
        <f>'SAME R Results'!T107</f>
        <v>0</v>
      </c>
      <c r="X132" s="784" t="str">
        <f>'SAME R Results'!U107</f>
        <v>n</v>
      </c>
      <c r="Y132" s="784" t="str">
        <f>'SAME R Results'!V107</f>
        <v>y</v>
      </c>
      <c r="Z132" s="784" t="str">
        <f>'SAME R Results'!W107</f>
        <v>y</v>
      </c>
      <c r="AA132" s="784" t="str">
        <f>'SAME R Results'!X107</f>
        <v>y</v>
      </c>
      <c r="AB132" s="784" t="str">
        <f>'SAME R Results'!Y107</f>
        <v>y</v>
      </c>
      <c r="AC132" s="809"/>
      <c r="AD132" s="784" t="str">
        <f>'SAME R Results'!Z107</f>
        <v>y</v>
      </c>
      <c r="AE132" s="784">
        <f>'SAME R Results'!AA107</f>
        <v>10</v>
      </c>
      <c r="AF132" s="784" t="str">
        <f>'SAME R Results'!AB107</f>
        <v>y</v>
      </c>
      <c r="AG132" s="817">
        <f>'SAME R Results'!AC107</f>
        <v>7.8816036857303803E-2</v>
      </c>
      <c r="AH132" s="819">
        <f>'SAME R Results'!AD107</f>
        <v>0</v>
      </c>
      <c r="AI132" s="784">
        <f>'SAME R Results'!AE107</f>
        <v>0</v>
      </c>
      <c r="AJ132" s="784">
        <f>'SAME R Results'!AF107</f>
        <v>0</v>
      </c>
      <c r="AK132" s="784">
        <f>'SAME R Results'!AG107</f>
        <v>0</v>
      </c>
      <c r="AL132" s="784">
        <f>'SAME R Results'!AH107</f>
        <v>0</v>
      </c>
      <c r="AM132" s="784">
        <f>'SAME R Results'!AI107</f>
        <v>0</v>
      </c>
      <c r="AN132" s="784">
        <f>'SAME R Results'!AJ107</f>
        <v>0</v>
      </c>
      <c r="AO132" s="784">
        <f>'SAME R Results'!AK107</f>
        <v>0</v>
      </c>
      <c r="AP132" s="784">
        <f>'SAME R Results'!AL107</f>
        <v>0</v>
      </c>
      <c r="AQ132" s="784">
        <f>'SAME R Results'!AM107</f>
        <v>0</v>
      </c>
      <c r="AR132" s="817">
        <f>'SAME R Results'!AN107</f>
        <v>0</v>
      </c>
      <c r="AS132" s="819">
        <f>'SAME R Results'!AO107</f>
        <v>0</v>
      </c>
      <c r="AT132" s="784">
        <f>'SAME R Results'!AP107</f>
        <v>0</v>
      </c>
      <c r="AU132" s="809"/>
      <c r="AV132" s="821">
        <f>'SAME R Results'!AQ107</f>
        <v>0</v>
      </c>
      <c r="AW132" s="821">
        <f>'SAME R Results'!AR107</f>
        <v>6.2513584999999985</v>
      </c>
      <c r="AX132" s="821">
        <f>'SAME R Results'!AS107</f>
        <v>0</v>
      </c>
      <c r="AY132" s="821">
        <f>'SAME R Results'!AT107</f>
        <v>0</v>
      </c>
      <c r="AZ132" s="825"/>
      <c r="BA132" s="825"/>
      <c r="BB132" s="821">
        <f>'SAME R Results'!AU107</f>
        <v>2.3126975000000001</v>
      </c>
      <c r="BC132" s="821">
        <f>'SAME R Results'!AV107</f>
        <v>7.4279755000000003E-2</v>
      </c>
      <c r="BD132" s="821">
        <f>'SAME R Results'!AW107</f>
        <v>5.5124820000000003</v>
      </c>
      <c r="BE132" s="821">
        <f>'SAME R Results'!AX107</f>
        <v>4.6363214999999993</v>
      </c>
      <c r="BF132" s="827">
        <f>'SAME R Results'!AY107</f>
        <v>8168</v>
      </c>
      <c r="BG132" s="784">
        <f>'SAME R Results'!AZ107</f>
        <v>2.4848319999999999</v>
      </c>
      <c r="BH132" s="784">
        <f>'SAME R Results'!BA107</f>
        <v>0.13284289499999999</v>
      </c>
      <c r="BI132" s="809"/>
      <c r="BJ132" s="784">
        <f>'SAME R Results'!BB107</f>
        <v>81.520199999999974</v>
      </c>
      <c r="BK132" s="784">
        <f>'SAME R Results'!BC107</f>
        <v>0.87616050000000101</v>
      </c>
      <c r="BL132" s="784">
        <f>'SAME R Results'!BD107</f>
        <v>144873.32405044511</v>
      </c>
      <c r="BM132" s="784">
        <f>'SAME R Results'!BE107</f>
        <v>159.74285125148558</v>
      </c>
      <c r="BN132" s="784">
        <f>'SAME R Results'!BF107</f>
        <v>5.9374594452505498</v>
      </c>
      <c r="BO132" s="784">
        <f>'SAME R Results'!BG107</f>
        <v>1.5596775845127868</v>
      </c>
      <c r="BP132" s="809"/>
      <c r="BQ132" s="784">
        <f>'SAME R Results'!BH107</f>
        <v>118.35054019742921</v>
      </c>
      <c r="BR132" s="817">
        <f>'SAME R Results'!BI107</f>
        <v>1.1026381309223143</v>
      </c>
      <c r="BS132" s="817">
        <f>'SAME R Results'!BJ107</f>
        <v>1.2012873282774046</v>
      </c>
      <c r="BT132" s="817">
        <f>'SAME R Results'!BL107</f>
        <v>3.8068505338590843</v>
      </c>
      <c r="BU132" s="817">
        <f>'SAME R Results'!BM107</f>
        <v>1.3400747238642703</v>
      </c>
      <c r="BV132" s="817">
        <f>'SAME R Results'!BN107</f>
        <v>1.0563943322697535</v>
      </c>
      <c r="BW132" s="784">
        <f>'SAME R Results'!BO107</f>
        <v>144873.32405044511</v>
      </c>
      <c r="BX132" s="784">
        <f>'SAME R Results'!BP107</f>
        <v>142489.74822640148</v>
      </c>
      <c r="BY132" s="784">
        <f>'SAME R Results'!BQ107</f>
        <v>135456.33413830618</v>
      </c>
      <c r="BZ132" s="784">
        <f>'SAME R Results'!BR107</f>
        <v>159.74285125148558</v>
      </c>
      <c r="CA132" s="784">
        <f>'SAME R Results'!BS107</f>
        <v>0.19447760365799541</v>
      </c>
      <c r="CB132" s="784">
        <f>'SAME R Results'!BT107</f>
        <v>0.55000000000000004</v>
      </c>
      <c r="CC132" s="784">
        <f>'SAME R Results'!BV107</f>
        <v>2.6396255205330981</v>
      </c>
      <c r="CD132" s="880">
        <f>'SAME R Results'!BW107</f>
        <v>0.9</v>
      </c>
      <c r="CE132" s="1086">
        <f>'SAME R Results'!BZ107</f>
        <v>335.53181792685871</v>
      </c>
      <c r="CF132" s="1777">
        <f>'SAME R Results'!CA107</f>
        <v>3.9700000000001401</v>
      </c>
      <c r="CG132" s="1777">
        <f>'SAME R Results'!CB107</f>
        <v>0</v>
      </c>
      <c r="CH132" s="1777">
        <f>'SAME R Results'!CC107</f>
        <v>0</v>
      </c>
      <c r="CI132" s="1777">
        <f>'SAME R Results'!CD107</f>
        <v>0.17886731515983631</v>
      </c>
      <c r="CJ132" s="1777"/>
      <c r="CK132" s="1777"/>
      <c r="CL132" s="2015">
        <f>'SAME R Results'!CI107</f>
        <v>107</v>
      </c>
      <c r="CM132" s="2015" t="str">
        <f>'SAME R Results'!CJ107</f>
        <v>Silicone</v>
      </c>
      <c r="CN132" s="2016">
        <f>'SAME R Results'!CK107</f>
        <v>1.1026381309223143</v>
      </c>
      <c r="CO132" s="2016">
        <f>'SAME R Results'!CL107</f>
        <v>5.0168418626107145E-2</v>
      </c>
      <c r="CP132" s="2016">
        <f>'SAME R Results'!CM107</f>
        <v>2.8498923729618431E-2</v>
      </c>
    </row>
    <row r="133" spans="1:185" s="2020" customFormat="1" ht="16.5" customHeight="1" x14ac:dyDescent="0.2">
      <c r="A133" s="780">
        <v>2</v>
      </c>
      <c r="B133" s="784" t="str">
        <f>'SAME R Results'!A117</f>
        <v>11(4)</v>
      </c>
      <c r="C133" s="836" t="str">
        <f>'SAME R Results'!B117</f>
        <v>Silicone</v>
      </c>
      <c r="D133" s="784" t="str">
        <f>'SAME R Results'!C117</f>
        <v>S14</v>
      </c>
      <c r="E133" s="784" t="str">
        <f>'SAME R Results'!D117</f>
        <v>62 S</v>
      </c>
      <c r="F133" s="784">
        <f>'SAME R Results'!E117</f>
        <v>0</v>
      </c>
      <c r="G133" s="784">
        <f>'SAME R Results'!F117</f>
        <v>109</v>
      </c>
      <c r="H133" s="785" t="str">
        <f>'SAME R Results'!G117</f>
        <v>low flow run w STS</v>
      </c>
      <c r="I133" s="784">
        <f>'SAME R Results'!H117</f>
        <v>253</v>
      </c>
      <c r="J133" s="786">
        <f>'SAME R Results'!I117</f>
        <v>40431.305555555555</v>
      </c>
      <c r="K133" s="784">
        <f>'SAME R Results'!J117</f>
        <v>0</v>
      </c>
      <c r="L133" s="788"/>
      <c r="M133" s="788"/>
      <c r="N133" s="784">
        <f>'SAME R Results'!K117</f>
        <v>2</v>
      </c>
      <c r="O133" s="793">
        <f>'SAME R Results'!L117</f>
        <v>1.35</v>
      </c>
      <c r="P133" s="784">
        <f>'SAME R Results'!M117</f>
        <v>60</v>
      </c>
      <c r="Q133" s="784">
        <f>'SAME R Results'!N117</f>
        <v>11</v>
      </c>
      <c r="R133" s="784">
        <f>'SAME R Results'!O117</f>
        <v>8</v>
      </c>
      <c r="S133" s="784" t="str">
        <f>'SAME R Results'!P117</f>
        <v>n</v>
      </c>
      <c r="T133" s="784" t="str">
        <f>'SAME R Results'!Q117</f>
        <v>n</v>
      </c>
      <c r="U133" s="784">
        <f>'SAME R Results'!R117</f>
        <v>28.142857142857142</v>
      </c>
      <c r="V133" s="784" t="str">
        <f>'SAME R Results'!S117</f>
        <v>n</v>
      </c>
      <c r="W133" s="784">
        <f>'SAME R Results'!T117</f>
        <v>0</v>
      </c>
      <c r="X133" s="784" t="str">
        <f>'SAME R Results'!U117</f>
        <v>y</v>
      </c>
      <c r="Y133" s="784" t="str">
        <f>'SAME R Results'!V117</f>
        <v>n</v>
      </c>
      <c r="Z133" s="784" t="str">
        <f>'SAME R Results'!W117</f>
        <v>y</v>
      </c>
      <c r="AA133" s="784" t="str">
        <f>'SAME R Results'!X117</f>
        <v>n</v>
      </c>
      <c r="AB133" s="784" t="str">
        <f>'SAME R Results'!Y117</f>
        <v>y</v>
      </c>
      <c r="AC133" s="789"/>
      <c r="AD133" s="784" t="str">
        <f>'SAME R Results'!Z117</f>
        <v>y</v>
      </c>
      <c r="AE133" s="784">
        <f>'SAME R Results'!AA117</f>
        <v>10</v>
      </c>
      <c r="AF133" s="784" t="str">
        <f>'SAME R Results'!AB117</f>
        <v>y</v>
      </c>
      <c r="AG133" s="817">
        <f>'SAME R Results'!AC117</f>
        <v>3.1809999999999998E-2</v>
      </c>
      <c r="AH133" s="819">
        <f>'SAME R Results'!AD117</f>
        <v>0</v>
      </c>
      <c r="AI133" s="784">
        <f>'SAME R Results'!AE117</f>
        <v>0</v>
      </c>
      <c r="AJ133" s="784">
        <f>'SAME R Results'!AF117</f>
        <v>0</v>
      </c>
      <c r="AK133" s="784">
        <f>'SAME R Results'!AG117</f>
        <v>0</v>
      </c>
      <c r="AL133" s="784">
        <f>'SAME R Results'!AH117</f>
        <v>0</v>
      </c>
      <c r="AM133" s="784">
        <f>'SAME R Results'!AI117</f>
        <v>0</v>
      </c>
      <c r="AN133" s="784">
        <f>'SAME R Results'!AJ117</f>
        <v>0</v>
      </c>
      <c r="AO133" s="784">
        <f>'SAME R Results'!AK117</f>
        <v>0</v>
      </c>
      <c r="AP133" s="784">
        <f>'SAME R Results'!AL117</f>
        <v>0</v>
      </c>
      <c r="AQ133" s="784">
        <f>'SAME R Results'!AM117</f>
        <v>0</v>
      </c>
      <c r="AR133" s="817">
        <f>'SAME R Results'!AN117</f>
        <v>0</v>
      </c>
      <c r="AS133" s="819">
        <f>'SAME R Results'!AO117</f>
        <v>0</v>
      </c>
      <c r="AT133" s="784">
        <f>'SAME R Results'!AP117</f>
        <v>0</v>
      </c>
      <c r="AU133" s="789"/>
      <c r="AV133" s="821">
        <f>'SAME R Results'!AQ117</f>
        <v>0</v>
      </c>
      <c r="AW133" s="821">
        <f>'SAME R Results'!AR117</f>
        <v>6.2771294999999991</v>
      </c>
      <c r="AX133" s="821">
        <f>'SAME R Results'!AS117</f>
        <v>4.556986666666667</v>
      </c>
      <c r="AY133" s="821">
        <f>'SAME R Results'!AT117</f>
        <v>5.1367805000000004</v>
      </c>
      <c r="AZ133" s="824"/>
      <c r="BA133" s="824"/>
      <c r="BB133" s="821">
        <f>'SAME R Results'!AU117</f>
        <v>0</v>
      </c>
      <c r="BC133" s="821">
        <f>'SAME R Results'!AV117</f>
        <v>0</v>
      </c>
      <c r="BD133" s="821">
        <f>'SAME R Results'!AW117</f>
        <v>6.8323664999999991</v>
      </c>
      <c r="BE133" s="821">
        <f>'SAME R Results'!AX117</f>
        <v>4.6743775000000003</v>
      </c>
      <c r="BF133" s="827">
        <f>'SAME R Results'!AY117</f>
        <v>43210</v>
      </c>
      <c r="BG133" s="784">
        <f>'SAME R Results'!AZ117</f>
        <v>0</v>
      </c>
      <c r="BH133" s="784">
        <f>'SAME R Results'!BA117</f>
        <v>0</v>
      </c>
      <c r="BI133" s="789"/>
      <c r="BJ133" s="784">
        <f>'SAME R Results'!BB117</f>
        <v>118.88454999999999</v>
      </c>
      <c r="BK133" s="784">
        <f>'SAME R Results'!BC117</f>
        <v>2.1579889999999988</v>
      </c>
      <c r="BL133" s="784">
        <f>'SAME R Results'!BD117</f>
        <v>1994125.8786545112</v>
      </c>
      <c r="BM133" s="784">
        <f>'SAME R Results'!BE117</f>
        <v>512.45177318923925</v>
      </c>
      <c r="BN133" s="784">
        <f>'SAME R Results'!BF117</f>
        <v>0</v>
      </c>
      <c r="BO133" s="784">
        <f>'SAME R Results'!BG117</f>
        <v>0</v>
      </c>
      <c r="BP133" s="789"/>
      <c r="BQ133" s="784">
        <f>'SAME R Results'!BH117</f>
        <v>150.921491760213</v>
      </c>
      <c r="BR133" s="817">
        <f>'SAME R Results'!BI117</f>
        <v>0.25698065436822065</v>
      </c>
      <c r="BS133" s="817">
        <f>'SAME R Results'!BJ117</f>
        <v>0.5435662238110599</v>
      </c>
      <c r="BT133" s="817">
        <f>'SAME R Results'!BL117</f>
        <v>0</v>
      </c>
      <c r="BU133" s="817">
        <f>'SAME R Results'!BM117</f>
        <v>2.3762769205137761</v>
      </c>
      <c r="BV133" s="817">
        <f>'SAME R Results'!BN117</f>
        <v>0.17669506280256947</v>
      </c>
      <c r="BW133" s="784">
        <f>'SAME R Results'!BO117</f>
        <v>1994125.8786545112</v>
      </c>
      <c r="BX133" s="784">
        <f>'SAME R Results'!BP117</f>
        <v>1962883.1876768314</v>
      </c>
      <c r="BY133" s="784">
        <f>'SAME R Results'!BQ117</f>
        <v>1823092.5212197423</v>
      </c>
      <c r="BZ133" s="784">
        <f>'SAME R Results'!BR117</f>
        <v>512.45177318923925</v>
      </c>
      <c r="CA133" s="784">
        <f>'SAME R Results'!BS117</f>
        <v>0.47899960046168844</v>
      </c>
      <c r="CB133" s="784">
        <f>'SAME R Results'!BT117</f>
        <v>0.55000000000000004</v>
      </c>
      <c r="CC133" s="784">
        <f>'SAME R Results'!BV117</f>
        <v>2.3081444333287746</v>
      </c>
      <c r="CD133" s="880">
        <f>'SAME R Results'!BW117</f>
        <v>0.9</v>
      </c>
      <c r="CE133" s="1086">
        <f>'SAME R Results'!BZ117</f>
        <v>382.57380885286187</v>
      </c>
      <c r="CF133" s="1777">
        <f>'SAME R Results'!CA117</f>
        <v>2.8799999999999937</v>
      </c>
      <c r="CG133" s="1777" t="str">
        <f>'SAME R Results'!CB117</f>
        <v xml:space="preserve"> 62S</v>
      </c>
      <c r="CH133" s="1777">
        <f>'SAME R Results'!CC117</f>
        <v>253</v>
      </c>
      <c r="CI133" s="1777">
        <f>'SAME R Results'!CD117</f>
        <v>0.31441977450044445</v>
      </c>
      <c r="CJ133" s="1777"/>
      <c r="CK133" s="1777"/>
      <c r="CL133" s="2015"/>
      <c r="CM133" s="2015"/>
      <c r="CN133" s="2015"/>
      <c r="CO133" s="2015"/>
      <c r="CP133" s="2015"/>
      <c r="CR133" s="11"/>
      <c r="CS133" s="11"/>
      <c r="CT133" s="11"/>
      <c r="CU133" s="11"/>
      <c r="CV133" s="11"/>
      <c r="CW133" s="11"/>
      <c r="CX133" s="11"/>
      <c r="CY133" s="11"/>
      <c r="CZ133" s="11"/>
      <c r="DA133" s="11"/>
      <c r="DB133" s="11"/>
      <c r="DC133" s="11"/>
      <c r="DD133" s="11"/>
      <c r="DE133" s="11"/>
      <c r="DF133" s="11"/>
      <c r="DG133" s="11"/>
      <c r="DH133" s="11"/>
      <c r="DI133" s="11"/>
      <c r="DJ133" s="11"/>
      <c r="DK133" s="11"/>
      <c r="DL133" s="11"/>
      <c r="DM133" s="11"/>
      <c r="DN133" s="11"/>
      <c r="DO133" s="11"/>
      <c r="DP133" s="11"/>
      <c r="DQ133" s="11"/>
      <c r="DR133" s="11"/>
      <c r="DS133" s="11"/>
      <c r="DT133" s="11"/>
      <c r="DU133" s="11"/>
      <c r="DV133" s="11"/>
      <c r="DW133" s="11"/>
      <c r="DX133" s="11"/>
      <c r="DY133" s="11"/>
      <c r="DZ133" s="11"/>
      <c r="EA133" s="11"/>
      <c r="EB133" s="11"/>
      <c r="EC133" s="11"/>
      <c r="ED133" s="11"/>
      <c r="EE133" s="11"/>
      <c r="EF133" s="11"/>
      <c r="EG133" s="11"/>
      <c r="EH133" s="11"/>
      <c r="EI133" s="11"/>
      <c r="EJ133" s="11"/>
      <c r="EK133" s="11"/>
      <c r="EL133" s="11"/>
      <c r="EM133" s="11"/>
      <c r="EN133" s="11"/>
      <c r="EO133" s="11"/>
      <c r="EP133" s="11"/>
      <c r="EQ133" s="11"/>
      <c r="ER133" s="11"/>
      <c r="ES133" s="11"/>
      <c r="ET133" s="11"/>
      <c r="EU133" s="11"/>
      <c r="EV133" s="11"/>
      <c r="EW133" s="11"/>
      <c r="EX133" s="11"/>
      <c r="EY133" s="11"/>
      <c r="EZ133" s="11"/>
      <c r="FA133" s="11"/>
      <c r="FB133" s="11"/>
      <c r="FC133" s="11"/>
      <c r="FD133" s="11"/>
      <c r="FE133" s="11"/>
      <c r="FF133" s="11"/>
      <c r="FG133" s="11"/>
      <c r="FH133" s="11"/>
      <c r="FI133" s="11"/>
      <c r="FJ133" s="11"/>
      <c r="FK133" s="11"/>
      <c r="FL133" s="11"/>
      <c r="FM133" s="11"/>
      <c r="FN133" s="11"/>
      <c r="FO133" s="11"/>
      <c r="FP133" s="11"/>
      <c r="FQ133" s="11"/>
      <c r="FR133" s="11"/>
      <c r="FS133" s="11"/>
      <c r="FT133" s="11"/>
      <c r="FU133" s="11"/>
      <c r="FV133" s="11"/>
      <c r="FW133" s="11"/>
      <c r="FX133" s="11"/>
      <c r="FY133" s="11"/>
      <c r="FZ133" s="11"/>
      <c r="GA133" s="11"/>
      <c r="GB133" s="11"/>
      <c r="GC133" s="11"/>
    </row>
    <row r="134" spans="1:185" s="2020" customFormat="1" ht="16.5" customHeight="1" x14ac:dyDescent="0.25">
      <c r="A134" s="778">
        <v>1</v>
      </c>
      <c r="B134" s="779">
        <f>'SAME1 Flight Tests 8-27-09'!A29</f>
        <v>3</v>
      </c>
      <c r="C134" s="779" t="str">
        <f>'SAME1 Flight Tests 8-27-09'!B29</f>
        <v>Teflon</v>
      </c>
      <c r="D134" s="782"/>
      <c r="E134" s="779" t="str">
        <f>'SAME1 Flight Tests 8-27-09'!C29</f>
        <v>25 T</v>
      </c>
      <c r="F134" s="779">
        <f>'SAME1 Flight Tests 8-27-09'!D29</f>
        <v>4</v>
      </c>
      <c r="G134" s="779">
        <f>'SAME1 Flight Tests 8-27-09'!E29</f>
        <v>25</v>
      </c>
      <c r="H134" s="779" t="str">
        <f>'SAME1 Flight Tests 8-27-09'!F29</f>
        <v>Air flow down</v>
      </c>
      <c r="I134" s="779">
        <f>'SAME1 Flight Tests 8-27-09'!G29</f>
        <v>268</v>
      </c>
      <c r="J134" s="791">
        <f>'SAME1 Flight Tests 8-27-09'!H29</f>
        <v>39350</v>
      </c>
      <c r="K134" s="779">
        <f>'SAME1 Flight Tests 8-27-09'!I29</f>
        <v>0</v>
      </c>
      <c r="L134" s="779" t="str">
        <f>'SAME1 Flight Tests 8-27-09'!J29</f>
        <v>n</v>
      </c>
      <c r="M134" s="779" t="str">
        <f>'SAME1 Flight Tests 8-27-09'!K29</f>
        <v>n</v>
      </c>
      <c r="N134" s="779">
        <f>'SAME1 Flight Tests 8-27-09'!L29</f>
        <v>4</v>
      </c>
      <c r="O134" s="804">
        <f>'SAME1 Flight Tests 8-27-09'!M29</f>
        <v>1.4450000000000001</v>
      </c>
      <c r="P134" s="805">
        <f>'SAME1 Flight Tests 8-27-09'!N29</f>
        <v>60</v>
      </c>
      <c r="Q134" s="805">
        <f>'SAME1 Flight Tests 8-27-09'!O29</f>
        <v>11</v>
      </c>
      <c r="R134" s="805">
        <f>'SAME1 Flight Tests 8-27-09'!P29</f>
        <v>8</v>
      </c>
      <c r="S134" s="806"/>
      <c r="T134" s="806"/>
      <c r="U134" s="805">
        <f>'SAME1 Flight Tests 8-27-09'!Q29</f>
        <v>33.5</v>
      </c>
      <c r="V134" s="806"/>
      <c r="W134" s="806"/>
      <c r="X134" s="806"/>
      <c r="Y134" s="806"/>
      <c r="Z134" s="806"/>
      <c r="AA134" s="805" t="str">
        <f>'SAME1 Flight Tests 8-27-09'!R29</f>
        <v>n</v>
      </c>
      <c r="AB134" s="805" t="str">
        <f>'SAME1 Flight Tests 8-27-09'!S29</f>
        <v>n</v>
      </c>
      <c r="AC134" s="805">
        <f>'SAME1 Flight Tests 8-27-09'!T29</f>
        <v>1</v>
      </c>
      <c r="AD134" s="806"/>
      <c r="AE134" s="805">
        <f>'SAME1 Flight Tests 8-27-09'!U29</f>
        <v>10</v>
      </c>
      <c r="AF134" s="806"/>
      <c r="AG134" s="816">
        <f>'SAME1 Flight Tests 8-27-09'!V29</f>
        <v>5.19567251427413E-2</v>
      </c>
      <c r="AH134" s="818">
        <f>'SAME1 Flight Tests 8-27-09'!W29</f>
        <v>0</v>
      </c>
      <c r="AI134" s="806"/>
      <c r="AJ134" s="806"/>
      <c r="AK134" s="806"/>
      <c r="AL134" s="806"/>
      <c r="AM134" s="806"/>
      <c r="AN134" s="806"/>
      <c r="AO134" s="806"/>
      <c r="AP134" s="806"/>
      <c r="AQ134" s="806"/>
      <c r="AR134" s="806"/>
      <c r="AS134" s="806"/>
      <c r="AT134" s="806"/>
      <c r="AU134" s="805">
        <f>'SAME1 Flight Tests 8-27-09'!X29</f>
        <v>1.63</v>
      </c>
      <c r="AV134" s="820">
        <f>'SAME1 Flight Tests 8-27-09'!Y29</f>
        <v>3.4152369999999999</v>
      </c>
      <c r="AW134" s="820">
        <f>'SAME1 Flight Tests 8-27-09'!Z29</f>
        <v>1.6403656500000001</v>
      </c>
      <c r="AX134" s="820">
        <f>'SAME1 Flight Tests 8-27-09'!AA29</f>
        <v>4.5407105000000003</v>
      </c>
      <c r="AY134" s="822"/>
      <c r="AZ134" s="822"/>
      <c r="BA134" s="820">
        <f>'SAME1 Flight Tests 8-27-09'!AC29</f>
        <v>4.9711755000000002</v>
      </c>
      <c r="BB134" s="822"/>
      <c r="BC134" s="822"/>
      <c r="BD134" s="820">
        <f>'SAME1 Flight Tests 8-27-09'!AB29</f>
        <v>5.8821555000000005</v>
      </c>
      <c r="BE134" s="820">
        <f>'SAME1 Flight Tests 8-27-09'!AD29</f>
        <v>4.6703039999999998</v>
      </c>
      <c r="BF134" s="826">
        <f>'SAME1 Flight Tests 8-27-09'!AE29</f>
        <v>60120</v>
      </c>
      <c r="BG134" s="806"/>
      <c r="BH134" s="806"/>
      <c r="BI134" s="805">
        <f>'SAME1 Flight Tests 8-27-09'!AF29</f>
        <v>19.292899999999996</v>
      </c>
      <c r="BJ134" s="805">
        <f>'SAME1 Flight Tests 8-27-09'!AG29</f>
        <v>24.178900000000006</v>
      </c>
      <c r="BK134" s="805">
        <f>'SAME1 Flight Tests 8-27-09'!AH29</f>
        <v>1.2118515000000007</v>
      </c>
      <c r="BL134" s="805">
        <f>'SAME1 Flight Tests 8-27-09'!AK29</f>
        <v>1737804.3083343599</v>
      </c>
      <c r="BM134" s="805">
        <f>'SAME1 Flight Tests 8-27-09'!AL29</f>
        <v>232.37147658869438</v>
      </c>
      <c r="BN134" s="806"/>
      <c r="BO134" s="805"/>
      <c r="BP134" s="806"/>
      <c r="BQ134" s="805">
        <f>'SAME1 Flight Tests 8-27-09'!AM29</f>
        <v>54.644314000000008</v>
      </c>
      <c r="BR134" s="816">
        <f>'SAME1 Flight Tests 8-27-09'!AP29</f>
        <v>0.13371556018952235</v>
      </c>
      <c r="BS134" s="816">
        <f>'SAME1 Flight Tests 8-27-09'!AQ29</f>
        <v>0.30215438008227241</v>
      </c>
      <c r="BT134" s="816"/>
      <c r="BU134" s="816">
        <f>'SAME1 Flight Tests 8-27-09'!AS29</f>
        <v>2.4667392237221515</v>
      </c>
      <c r="BV134" s="816">
        <f>'SAME1 Flight Tests 8-27-09'!AT29</f>
        <v>8.895256485759552E-2</v>
      </c>
      <c r="BW134" s="807">
        <f>'SAME1 Flight Tests 8-27-09'!BB29</f>
        <v>1737804.3083343599</v>
      </c>
      <c r="BX134" s="807">
        <f>'SAME1 Flight Tests 8-27-09'!BC29</f>
        <v>1711190.6217288026</v>
      </c>
      <c r="BY134" s="807">
        <f>'SAME1 Flight Tests 8-27-09'!BD29</f>
        <v>1572544.8856819381</v>
      </c>
      <c r="BZ134" s="806"/>
      <c r="CA134" s="805">
        <f>'SAME1 Flight Tests 8-27-09'!BG29</f>
        <v>0.26005396995708169</v>
      </c>
      <c r="CB134" s="805">
        <f>'SAME1 Flight Tests 8-27-09'!BF29</f>
        <v>2.2599999999999998</v>
      </c>
      <c r="CC134" s="783"/>
      <c r="CD134" s="805"/>
      <c r="CE134" s="805">
        <f>'SAME1 Flight Tests 8-27-09'!BH29</f>
        <v>516.30303768525073</v>
      </c>
      <c r="CF134" s="1804">
        <f>'SAME1 Flight Tests 8-27-09'!BI29</f>
        <v>1.6299999999999093</v>
      </c>
      <c r="CG134" s="1804">
        <f>'SAME1 Flight Tests 8-27-09'!BJ29</f>
        <v>25</v>
      </c>
      <c r="CH134" s="1804">
        <f>'SAME1 Flight Tests 8-27-09'!BK29</f>
        <v>0</v>
      </c>
      <c r="CI134" s="1804">
        <f>'SAME1 Flight Tests 8-27-09'!BL29</f>
        <v>0.20114471411044066</v>
      </c>
      <c r="CJ134" s="1804">
        <f>'SAME1 Flight Tests 8-27-09'!BM29</f>
        <v>0.48850578171632197</v>
      </c>
      <c r="CK134" s="1804">
        <f>'SAME1 Flight Tests 8-27-09'!BN29</f>
        <v>0.99415560402459691</v>
      </c>
      <c r="CL134" s="2014"/>
      <c r="CM134" s="2"/>
      <c r="CN134" s="2"/>
      <c r="CO134" s="2"/>
      <c r="CP134" s="2"/>
      <c r="CQ134" s="2018"/>
      <c r="CR134" s="11"/>
      <c r="CS134" s="11"/>
      <c r="CT134" s="11"/>
      <c r="CU134" s="11"/>
      <c r="CV134" s="11"/>
      <c r="CW134" s="11"/>
      <c r="CX134" s="11"/>
      <c r="CY134" s="11"/>
      <c r="CZ134" s="11"/>
      <c r="DA134" s="11"/>
      <c r="DB134" s="11"/>
      <c r="DC134" s="11"/>
      <c r="DD134" s="11"/>
      <c r="DE134" s="11"/>
      <c r="DF134" s="11"/>
      <c r="DG134" s="11"/>
      <c r="DH134" s="11"/>
      <c r="DI134" s="11"/>
      <c r="DJ134" s="11"/>
      <c r="DK134" s="11"/>
      <c r="DL134" s="11"/>
      <c r="DM134" s="11"/>
      <c r="DN134" s="11"/>
      <c r="DO134" s="11"/>
      <c r="DP134" s="11"/>
      <c r="DQ134" s="11"/>
      <c r="DR134" s="11"/>
      <c r="DS134" s="11"/>
      <c r="DT134" s="11"/>
      <c r="DU134" s="11"/>
      <c r="DV134" s="11"/>
      <c r="DW134" s="11"/>
      <c r="DX134" s="11"/>
      <c r="DY134" s="11"/>
      <c r="DZ134" s="11"/>
      <c r="EA134" s="11"/>
      <c r="EB134" s="11"/>
      <c r="EC134" s="11"/>
      <c r="ED134" s="11"/>
      <c r="EE134" s="11"/>
      <c r="EF134" s="11"/>
      <c r="EG134" s="11"/>
      <c r="EH134" s="11"/>
      <c r="EI134" s="11"/>
      <c r="EJ134" s="11"/>
      <c r="EK134" s="11"/>
      <c r="EL134" s="11"/>
      <c r="EM134" s="11"/>
      <c r="EN134" s="11"/>
      <c r="EO134" s="11"/>
      <c r="EP134" s="11"/>
      <c r="EQ134" s="11"/>
      <c r="ER134" s="11"/>
      <c r="ES134" s="11"/>
      <c r="ET134" s="11"/>
      <c r="EU134" s="11"/>
      <c r="EV134" s="11"/>
      <c r="EW134" s="11"/>
      <c r="EX134" s="11"/>
      <c r="EY134" s="11"/>
      <c r="EZ134" s="11"/>
      <c r="FA134" s="11"/>
      <c r="FB134" s="11"/>
      <c r="FC134" s="11"/>
      <c r="FD134" s="11"/>
      <c r="FE134" s="11"/>
      <c r="FF134" s="11"/>
      <c r="FG134" s="11"/>
      <c r="FH134" s="11"/>
      <c r="FI134" s="11"/>
      <c r="FJ134" s="11"/>
      <c r="FK134" s="11"/>
      <c r="FL134" s="11"/>
      <c r="FM134" s="11"/>
      <c r="FN134" s="11"/>
      <c r="FO134" s="11"/>
      <c r="FP134" s="11"/>
      <c r="FQ134" s="11"/>
      <c r="FR134" s="11"/>
      <c r="FS134" s="11"/>
      <c r="FT134" s="11"/>
      <c r="FU134" s="11"/>
      <c r="FV134" s="11"/>
      <c r="FW134" s="11"/>
      <c r="FX134" s="11"/>
      <c r="FY134" s="11"/>
      <c r="FZ134" s="11"/>
      <c r="GA134" s="11"/>
      <c r="GB134" s="11"/>
      <c r="GC134" s="11"/>
    </row>
    <row r="135" spans="1:185" s="2020" customFormat="1" ht="16.5" customHeight="1" x14ac:dyDescent="0.25">
      <c r="A135" s="778">
        <v>1</v>
      </c>
      <c r="B135" s="779">
        <f>'SAME1 Flight Tests 8-27-09'!A30</f>
        <v>3</v>
      </c>
      <c r="C135" s="779" t="str">
        <f>'SAME1 Flight Tests 8-27-09'!B30</f>
        <v>Teflon</v>
      </c>
      <c r="D135" s="782"/>
      <c r="E135" s="779" t="str">
        <f>'SAME1 Flight Tests 8-27-09'!C30</f>
        <v>26 T</v>
      </c>
      <c r="F135" s="779">
        <f>'SAME1 Flight Tests 8-27-09'!D30</f>
        <v>5</v>
      </c>
      <c r="G135" s="779">
        <f>'SAME1 Flight Tests 8-27-09'!E30</f>
        <v>26</v>
      </c>
      <c r="H135" s="779" t="str">
        <f>'SAME1 Flight Tests 8-27-09'!F30</f>
        <v>Base line / Aging</v>
      </c>
      <c r="I135" s="779">
        <f>'SAME1 Flight Tests 8-27-09'!G30</f>
        <v>268</v>
      </c>
      <c r="J135" s="791">
        <f>'SAME1 Flight Tests 8-27-09'!H30</f>
        <v>39350</v>
      </c>
      <c r="K135" s="779">
        <f>'SAME1 Flight Tests 8-27-09'!I30</f>
        <v>0</v>
      </c>
      <c r="L135" s="779" t="str">
        <f>'SAME1 Flight Tests 8-27-09'!J30</f>
        <v>n</v>
      </c>
      <c r="M135" s="779" t="str">
        <f>'SAME1 Flight Tests 8-27-09'!K30</f>
        <v>n</v>
      </c>
      <c r="N135" s="779">
        <f>'SAME1 Flight Tests 8-27-09'!L30</f>
        <v>8</v>
      </c>
      <c r="O135" s="804">
        <f>'SAME1 Flight Tests 8-27-09'!M30</f>
        <v>1.4450000000000001</v>
      </c>
      <c r="P135" s="805">
        <f>'SAME1 Flight Tests 8-27-09'!N30</f>
        <v>60</v>
      </c>
      <c r="Q135" s="805">
        <f>'SAME1 Flight Tests 8-27-09'!O30</f>
        <v>11</v>
      </c>
      <c r="R135" s="805">
        <f>'SAME1 Flight Tests 8-27-09'!P30</f>
        <v>8</v>
      </c>
      <c r="S135" s="806"/>
      <c r="T135" s="806"/>
      <c r="U135" s="805">
        <f>'SAME1 Flight Tests 8-27-09'!Q30</f>
        <v>35.166666666666664</v>
      </c>
      <c r="V135" s="806"/>
      <c r="W135" s="806"/>
      <c r="X135" s="806"/>
      <c r="Y135" s="806"/>
      <c r="Z135" s="806"/>
      <c r="AA135" s="805" t="str">
        <f>'SAME1 Flight Tests 8-27-09'!R30</f>
        <v>n</v>
      </c>
      <c r="AB135" s="805" t="str">
        <f>'SAME1 Flight Tests 8-27-09'!S30</f>
        <v>n</v>
      </c>
      <c r="AC135" s="805">
        <f>'SAME1 Flight Tests 8-27-09'!T30</f>
        <v>1</v>
      </c>
      <c r="AD135" s="806"/>
      <c r="AE135" s="805">
        <f>'SAME1 Flight Tests 8-27-09'!U30</f>
        <v>10</v>
      </c>
      <c r="AF135" s="806"/>
      <c r="AG135" s="816">
        <f>'SAME1 Flight Tests 8-27-09'!V30</f>
        <v>5.19567251427413E-2</v>
      </c>
      <c r="AH135" s="818">
        <f>'SAME1 Flight Tests 8-27-09'!W30</f>
        <v>0</v>
      </c>
      <c r="AI135" s="806"/>
      <c r="AJ135" s="806"/>
      <c r="AK135" s="806"/>
      <c r="AL135" s="806"/>
      <c r="AM135" s="806"/>
      <c r="AN135" s="806"/>
      <c r="AO135" s="806"/>
      <c r="AP135" s="806"/>
      <c r="AQ135" s="806"/>
      <c r="AR135" s="806"/>
      <c r="AS135" s="806"/>
      <c r="AT135" s="806"/>
      <c r="AU135" s="805">
        <f>'SAME1 Flight Tests 8-27-09'!X30</f>
        <v>3.4</v>
      </c>
      <c r="AV135" s="820">
        <f>'SAME1 Flight Tests 8-27-09'!Y30</f>
        <v>3.4348439999999996</v>
      </c>
      <c r="AW135" s="820">
        <f>'SAME1 Flight Tests 8-27-09'!Z30</f>
        <v>0.81913770000000008</v>
      </c>
      <c r="AX135" s="820">
        <f>'SAME1 Flight Tests 8-27-09'!AA30</f>
        <v>-5.0353999999999991E-4</v>
      </c>
      <c r="AY135" s="822"/>
      <c r="AZ135" s="822"/>
      <c r="BA135" s="820">
        <f>'SAME1 Flight Tests 8-27-09'!AC30</f>
        <v>4.9309689999999993</v>
      </c>
      <c r="BB135" s="822"/>
      <c r="BC135" s="822"/>
      <c r="BD135" s="820">
        <f>'SAME1 Flight Tests 8-27-09'!AB30</f>
        <v>6.0437455</v>
      </c>
      <c r="BE135" s="820">
        <f>'SAME1 Flight Tests 8-27-09'!AD30</f>
        <v>4.700469</v>
      </c>
      <c r="BF135" s="826">
        <f>'SAME1 Flight Tests 8-27-09'!AE30</f>
        <v>49480</v>
      </c>
      <c r="BG135" s="806"/>
      <c r="BH135" s="806"/>
      <c r="BI135" s="805">
        <f>'SAME1 Flight Tests 8-27-09'!AF30</f>
        <v>4.7793000000000001</v>
      </c>
      <c r="BJ135" s="805">
        <f>'SAME1 Flight Tests 8-27-09'!AG30</f>
        <v>5.9073499999999992</v>
      </c>
      <c r="BK135" s="805">
        <f>'SAME1 Flight Tests 8-27-09'!AH30</f>
        <v>1.3432765</v>
      </c>
      <c r="BL135" s="805">
        <f>'SAME1 Flight Tests 8-27-09'!AK30</f>
        <v>1409983.1850205562</v>
      </c>
      <c r="BM135" s="805">
        <f>'SAME1 Flight Tests 8-27-09'!AL30</f>
        <v>263.43796766269088</v>
      </c>
      <c r="BN135" s="806"/>
      <c r="BO135" s="805"/>
      <c r="BP135" s="806"/>
      <c r="BQ135" s="805">
        <f>'SAME1 Flight Tests 8-27-09'!AM30</f>
        <v>13.350610999999997</v>
      </c>
      <c r="BR135" s="816">
        <f>'SAME1 Flight Tests 8-27-09'!AP30</f>
        <v>0.18683766619447323</v>
      </c>
      <c r="BS135" s="816">
        <f>'SAME1 Flight Tests 8-27-09'!AQ30</f>
        <v>0.20260508750416512</v>
      </c>
      <c r="BT135" s="816"/>
      <c r="BU135" s="816">
        <f>'SAME1 Flight Tests 8-27-09'!AS30</f>
        <v>1.329280197104588</v>
      </c>
      <c r="BV135" s="816">
        <f>'SAME1 Flight Tests 8-27-09'!AT30</f>
        <v>0.17942025827856098</v>
      </c>
      <c r="BW135" s="807">
        <f>'SAME1 Flight Tests 8-27-09'!BB30</f>
        <v>1409983.1850205562</v>
      </c>
      <c r="BX135" s="807">
        <f>'SAME1 Flight Tests 8-27-09'!BC30</f>
        <v>1388079.5720258295</v>
      </c>
      <c r="BY135" s="807">
        <f>'SAME1 Flight Tests 8-27-09'!BD30</f>
        <v>1284104.0734708607</v>
      </c>
      <c r="BZ135" s="806"/>
      <c r="CA135" s="805">
        <f>'SAME1 Flight Tests 8-27-09'!BG30</f>
        <v>0.28825675965665237</v>
      </c>
      <c r="CB135" s="805">
        <f>'SAME1 Flight Tests 8-27-09'!BF30</f>
        <v>2.2599999999999998</v>
      </c>
      <c r="CC135" s="783"/>
      <c r="CD135" s="805"/>
      <c r="CE135" s="805">
        <f>'SAME1 Flight Tests 8-27-09'!BH30</f>
        <v>517.61263896959224</v>
      </c>
      <c r="CF135" s="1804">
        <f>'SAME1 Flight Tests 8-27-09'!BI30</f>
        <v>3.3999999999999586</v>
      </c>
      <c r="CG135" s="1804">
        <f>'SAME1 Flight Tests 8-27-09'!BJ30</f>
        <v>26</v>
      </c>
      <c r="CH135" s="1804">
        <f>'SAME1 Flight Tests 8-27-09'!BK30</f>
        <v>0</v>
      </c>
      <c r="CI135" s="1804">
        <f>'SAME1 Flight Tests 8-27-09'!BL30</f>
        <v>2.3559901764706168E-2</v>
      </c>
      <c r="CJ135" s="1804">
        <f>'SAME1 Flight Tests 8-27-09'!BM30</f>
        <v>0.99999989019229296</v>
      </c>
      <c r="CK135" s="1804">
        <f>'SAME1 Flight Tests 8-27-09'!BN30</f>
        <v>1</v>
      </c>
      <c r="CL135" s="2014"/>
      <c r="CM135" s="2"/>
      <c r="CN135" s="2"/>
      <c r="CO135" s="2"/>
      <c r="CP135" s="2"/>
      <c r="CQ135" s="2018"/>
      <c r="CR135" s="11"/>
      <c r="CS135" s="11"/>
      <c r="CT135" s="11"/>
      <c r="CU135" s="11"/>
      <c r="CV135" s="11"/>
      <c r="CW135" s="11"/>
      <c r="CX135" s="11"/>
      <c r="CY135" s="11"/>
      <c r="CZ135" s="11"/>
      <c r="DA135" s="11"/>
      <c r="DB135" s="11"/>
      <c r="DC135" s="11"/>
      <c r="DD135" s="11"/>
      <c r="DE135" s="11"/>
      <c r="DF135" s="11"/>
      <c r="DG135" s="11"/>
      <c r="DH135" s="11"/>
      <c r="DI135" s="11"/>
      <c r="DJ135" s="11"/>
      <c r="DK135" s="11"/>
      <c r="DL135" s="11"/>
      <c r="DM135" s="11"/>
      <c r="DN135" s="11"/>
      <c r="DO135" s="11"/>
      <c r="DP135" s="11"/>
      <c r="DQ135" s="11"/>
      <c r="DR135" s="11"/>
      <c r="DS135" s="11"/>
      <c r="DT135" s="11"/>
      <c r="DU135" s="11"/>
      <c r="DV135" s="11"/>
      <c r="DW135" s="11"/>
      <c r="DX135" s="11"/>
      <c r="DY135" s="11"/>
      <c r="DZ135" s="11"/>
      <c r="EA135" s="11"/>
      <c r="EB135" s="11"/>
      <c r="EC135" s="11"/>
      <c r="ED135" s="11"/>
      <c r="EE135" s="11"/>
      <c r="EF135" s="11"/>
      <c r="EG135" s="11"/>
      <c r="EH135" s="11"/>
      <c r="EI135" s="11"/>
      <c r="EJ135" s="11"/>
      <c r="EK135" s="11"/>
      <c r="EL135" s="11"/>
      <c r="EM135" s="11"/>
      <c r="EN135" s="11"/>
      <c r="EO135" s="11"/>
      <c r="EP135" s="11"/>
      <c r="EQ135" s="11"/>
      <c r="ER135" s="11"/>
      <c r="ES135" s="11"/>
      <c r="ET135" s="11"/>
      <c r="EU135" s="11"/>
      <c r="EV135" s="11"/>
      <c r="EW135" s="11"/>
      <c r="EX135" s="11"/>
      <c r="EY135" s="11"/>
      <c r="EZ135" s="11"/>
      <c r="FA135" s="11"/>
      <c r="FB135" s="11"/>
      <c r="FC135" s="11"/>
      <c r="FD135" s="11"/>
      <c r="FE135" s="11"/>
      <c r="FF135" s="11"/>
      <c r="FG135" s="11"/>
      <c r="FH135" s="11"/>
      <c r="FI135" s="11"/>
      <c r="FJ135" s="11"/>
      <c r="FK135" s="11"/>
      <c r="FL135" s="11"/>
      <c r="FM135" s="11"/>
      <c r="FN135" s="11"/>
      <c r="FO135" s="11"/>
      <c r="FP135" s="11"/>
      <c r="FQ135" s="11"/>
      <c r="FR135" s="11"/>
      <c r="FS135" s="11"/>
      <c r="FT135" s="11"/>
      <c r="FU135" s="11"/>
      <c r="FV135" s="11"/>
      <c r="FW135" s="11"/>
      <c r="FX135" s="11"/>
      <c r="FY135" s="11"/>
      <c r="FZ135" s="11"/>
      <c r="GA135" s="11"/>
      <c r="GB135" s="11"/>
      <c r="GC135" s="11"/>
    </row>
    <row r="136" spans="1:185" ht="16.5" hidden="1" customHeight="1" x14ac:dyDescent="0.25">
      <c r="A136" s="778">
        <v>1</v>
      </c>
      <c r="B136" s="779">
        <f>'SAME1 Flight Tests 8-27-09'!A31</f>
        <v>3</v>
      </c>
      <c r="C136" s="779" t="str">
        <f>'SAME1 Flight Tests 8-27-09'!B31</f>
        <v>Teflon</v>
      </c>
      <c r="D136" s="782"/>
      <c r="E136" s="779" t="str">
        <f>'SAME1 Flight Tests 8-27-09'!C31</f>
        <v>26 Ta</v>
      </c>
      <c r="F136" s="779">
        <f>'SAME1 Flight Tests 8-27-09'!D31</f>
        <v>5</v>
      </c>
      <c r="G136" s="779" t="str">
        <f>'SAME1 Flight Tests 8-27-09'!E31</f>
        <v>26a</v>
      </c>
      <c r="H136" s="779" t="str">
        <f>'SAME1 Flight Tests 8-27-09'!F31</f>
        <v>after secondary aging</v>
      </c>
      <c r="I136" s="779">
        <f>'SAME1 Flight Tests 8-27-09'!G31</f>
        <v>268</v>
      </c>
      <c r="J136" s="791">
        <f>'SAME1 Flight Tests 8-27-09'!H31</f>
        <v>39350</v>
      </c>
      <c r="K136" s="779">
        <f>'SAME1 Flight Tests 8-27-09'!I31</f>
        <v>0</v>
      </c>
      <c r="L136" s="779" t="str">
        <f>'SAME1 Flight Tests 8-27-09'!J31</f>
        <v>n</v>
      </c>
      <c r="M136" s="779" t="str">
        <f>'SAME1 Flight Tests 8-27-09'!K31</f>
        <v>n</v>
      </c>
      <c r="N136" s="779">
        <f>'SAME1 Flight Tests 8-27-09'!L31</f>
        <v>8</v>
      </c>
      <c r="O136" s="804">
        <f>'SAME1 Flight Tests 8-27-09'!M31</f>
        <v>1.4450000000000001</v>
      </c>
      <c r="P136" s="805" t="str">
        <f>'SAME1 Flight Tests 8-27-09'!N31</f>
        <v>NA</v>
      </c>
      <c r="Q136" s="805">
        <f>'SAME1 Flight Tests 8-27-09'!O31</f>
        <v>720</v>
      </c>
      <c r="R136" s="805">
        <f>'SAME1 Flight Tests 8-27-09'!P31</f>
        <v>8</v>
      </c>
      <c r="S136" s="806"/>
      <c r="T136" s="806"/>
      <c r="U136" s="805">
        <f>'SAME1 Flight Tests 8-27-09'!Q31</f>
        <v>801</v>
      </c>
      <c r="V136" s="806"/>
      <c r="W136" s="806"/>
      <c r="X136" s="806"/>
      <c r="Y136" s="806"/>
      <c r="Z136" s="806"/>
      <c r="AA136" s="805" t="str">
        <f>'SAME1 Flight Tests 8-27-09'!R31</f>
        <v>n</v>
      </c>
      <c r="AB136" s="805" t="str">
        <f>'SAME1 Flight Tests 8-27-09'!S31</f>
        <v>n</v>
      </c>
      <c r="AC136" s="805">
        <f>'SAME1 Flight Tests 8-27-09'!T31</f>
        <v>1</v>
      </c>
      <c r="AD136" s="806"/>
      <c r="AE136" s="805">
        <f>'SAME1 Flight Tests 8-27-09'!U31</f>
        <v>10</v>
      </c>
      <c r="AF136" s="806"/>
      <c r="AG136" s="816">
        <f>'SAME1 Flight Tests 8-27-09'!V31</f>
        <v>5.19567251427413E-2</v>
      </c>
      <c r="AH136" s="818">
        <f>'SAME1 Flight Tests 8-27-09'!W31</f>
        <v>0</v>
      </c>
      <c r="AI136" s="806"/>
      <c r="AJ136" s="806"/>
      <c r="AK136" s="806"/>
      <c r="AL136" s="806"/>
      <c r="AM136" s="806"/>
      <c r="AN136" s="806"/>
      <c r="AO136" s="806"/>
      <c r="AP136" s="806"/>
      <c r="AQ136" s="806"/>
      <c r="AR136" s="806"/>
      <c r="AS136" s="806"/>
      <c r="AT136" s="806"/>
      <c r="AU136" s="805">
        <f>'SAME1 Flight Tests 8-27-09'!X31</f>
        <v>3.4</v>
      </c>
      <c r="AV136" s="820">
        <f>'SAME1 Flight Tests 8-27-09'!Y31</f>
        <v>3.4342635000000001</v>
      </c>
      <c r="AW136" s="820">
        <f>'SAME1 Flight Tests 8-27-09'!Z31</f>
        <v>0.93556209999999995</v>
      </c>
      <c r="AX136" s="820">
        <f>'SAME1 Flight Tests 8-27-09'!AA31</f>
        <v>-5.9509264999999987E-4</v>
      </c>
      <c r="AY136" s="822"/>
      <c r="AZ136" s="822"/>
      <c r="BA136" s="820">
        <f>'SAME1 Flight Tests 8-27-09'!AC31</f>
        <v>4.9389489999999983</v>
      </c>
      <c r="BB136" s="822"/>
      <c r="BC136" s="822"/>
      <c r="BD136" s="820">
        <f>'SAME1 Flight Tests 8-27-09'!AB31</f>
        <v>5.6081389999999995</v>
      </c>
      <c r="BE136" s="820">
        <f>'SAME1 Flight Tests 8-27-09'!AD31</f>
        <v>4.7239370000000003</v>
      </c>
      <c r="BF136" s="826">
        <f>'SAME1 Flight Tests 8-27-09'!AE31</f>
        <v>23505</v>
      </c>
      <c r="BG136" s="806"/>
      <c r="BH136" s="806"/>
      <c r="BI136" s="805">
        <f>'SAME1 Flight Tests 8-27-09'!AF31</f>
        <v>5.0347500000000007</v>
      </c>
      <c r="BJ136" s="805">
        <f>'SAME1 Flight Tests 8-27-09'!AG31</f>
        <v>6.2168499999999991</v>
      </c>
      <c r="BK136" s="805">
        <f>'SAME1 Flight Tests 8-27-09'!AH31</f>
        <v>0.88420199999999927</v>
      </c>
      <c r="BL136" s="805">
        <f>'SAME1 Flight Tests 8-27-09'!AK31</f>
        <v>646297.04735521181</v>
      </c>
      <c r="BM136" s="805">
        <f>'SAME1 Flight Tests 8-27-09'!AL31</f>
        <v>161.08926223441955</v>
      </c>
      <c r="BN136" s="806"/>
      <c r="BO136" s="805"/>
      <c r="BP136" s="806"/>
      <c r="BQ136" s="805">
        <f>'SAME1 Flight Tests 8-27-09'!AM31</f>
        <v>14.050080999999997</v>
      </c>
      <c r="BR136" s="816">
        <f>'SAME1 Flight Tests 8-27-09'!AP31</f>
        <v>0.24924957168477233</v>
      </c>
      <c r="BS136" s="816">
        <f>'SAME1 Flight Tests 8-27-09'!AQ31</f>
        <v>0.2672082375696318</v>
      </c>
      <c r="BT136" s="816"/>
      <c r="BU136" s="816">
        <f>'SAME1 Flight Tests 8-27-09'!AS31</f>
        <v>1.3018261923011838</v>
      </c>
      <c r="BV136" s="816">
        <f>'SAME1 Flight Tests 8-27-09'!AT31</f>
        <v>0.2407280565775852</v>
      </c>
      <c r="BW136" s="807">
        <f>'SAME1 Flight Tests 8-27-09'!BB31</f>
        <v>646297.04735521181</v>
      </c>
      <c r="BX136" s="807">
        <f>'SAME1 Flight Tests 8-27-09'!BC31</f>
        <v>635891.9458305341</v>
      </c>
      <c r="BY136" s="807">
        <f>'SAME1 Flight Tests 8-27-09'!BD31</f>
        <v>598250.36007571616</v>
      </c>
      <c r="BZ136" s="806"/>
      <c r="CA136" s="805">
        <f>'SAME1 Flight Tests 8-27-09'!BG31</f>
        <v>0.18974291845493546</v>
      </c>
      <c r="CB136" s="805">
        <f>'SAME1 Flight Tests 8-27-09'!BF31</f>
        <v>2.2599999999999998</v>
      </c>
      <c r="CC136" s="783"/>
      <c r="CD136" s="805"/>
      <c r="CE136" s="805">
        <f>'SAME1 Flight Tests 8-27-09'!BH31</f>
        <v>517.61263896959224</v>
      </c>
      <c r="CF136" s="1804">
        <f>'SAME1 Flight Tests 8-27-09'!BI31</f>
        <v>3.3999999999999586</v>
      </c>
      <c r="CG136" s="1804">
        <f>'SAME1 Flight Tests 8-27-09'!BJ31</f>
        <v>26</v>
      </c>
      <c r="CH136" s="1804">
        <f>'SAME1 Flight Tests 8-27-09'!BK31</f>
        <v>0</v>
      </c>
      <c r="CI136" s="1804">
        <f>'SAME1 Flight Tests 8-27-09'!BL31</f>
        <v>2.4794260588235591E-2</v>
      </c>
      <c r="CJ136" s="1804">
        <f>'SAME1 Flight Tests 8-27-09'!BM31</f>
        <v>0.99999796436005317</v>
      </c>
      <c r="CK136" s="1804">
        <f>'SAME1 Flight Tests 8-27-09'!BN31</f>
        <v>1</v>
      </c>
      <c r="CL136" s="2014"/>
      <c r="CM136" s="2"/>
      <c r="CN136" s="2"/>
      <c r="CO136" s="2"/>
      <c r="CP136" s="2"/>
      <c r="CQ136" s="2018"/>
    </row>
    <row r="137" spans="1:185" ht="16.5" customHeight="1" x14ac:dyDescent="0.25">
      <c r="A137" s="778">
        <v>1</v>
      </c>
      <c r="B137" s="779">
        <f>'SAME1 Flight Tests 8-27-09'!A33</f>
        <v>3</v>
      </c>
      <c r="C137" s="779" t="str">
        <f>'SAME1 Flight Tests 8-27-09'!B33</f>
        <v>Teflon</v>
      </c>
      <c r="D137" s="782"/>
      <c r="E137" s="779" t="str">
        <f>'SAME1 Flight Tests 8-27-09'!C33</f>
        <v>28T</v>
      </c>
      <c r="F137" s="779">
        <f>'SAME1 Flight Tests 8-27-09'!D33</f>
        <v>6</v>
      </c>
      <c r="G137" s="779">
        <f>'SAME1 Flight Tests 8-27-09'!E33</f>
        <v>28</v>
      </c>
      <c r="H137" s="779" t="str">
        <f>'SAME1 Flight Tests 8-27-09'!F33</f>
        <v>Heat down</v>
      </c>
      <c r="I137" s="779">
        <f>'SAME1 Flight Tests 8-27-09'!G33</f>
        <v>269</v>
      </c>
      <c r="J137" s="791">
        <f>'SAME1 Flight Tests 8-27-09'!H33</f>
        <v>39351</v>
      </c>
      <c r="K137" s="779">
        <f>'SAME1 Flight Tests 8-27-09'!I33</f>
        <v>0</v>
      </c>
      <c r="L137" s="779" t="str">
        <f>'SAME1 Flight Tests 8-27-09'!J33</f>
        <v>n</v>
      </c>
      <c r="M137" s="779" t="str">
        <f>'SAME1 Flight Tests 8-27-09'!K33</f>
        <v>n</v>
      </c>
      <c r="N137" s="779">
        <f>'SAME1 Flight Tests 8-27-09'!L33</f>
        <v>8</v>
      </c>
      <c r="O137" s="804">
        <f>'SAME1 Flight Tests 8-27-09'!M33</f>
        <v>1.44</v>
      </c>
      <c r="P137" s="805">
        <f>'SAME1 Flight Tests 8-27-09'!N33</f>
        <v>60</v>
      </c>
      <c r="Q137" s="805">
        <f>'SAME1 Flight Tests 8-27-09'!O33</f>
        <v>11</v>
      </c>
      <c r="R137" s="805">
        <f>'SAME1 Flight Tests 8-27-09'!P33</f>
        <v>8</v>
      </c>
      <c r="S137" s="806"/>
      <c r="T137" s="806"/>
      <c r="U137" s="805">
        <f>'SAME1 Flight Tests 8-27-09'!Q33</f>
        <v>41.333333333333336</v>
      </c>
      <c r="V137" s="806"/>
      <c r="W137" s="806"/>
      <c r="X137" s="806"/>
      <c r="Y137" s="806"/>
      <c r="Z137" s="806"/>
      <c r="AA137" s="805" t="str">
        <f>'SAME1 Flight Tests 8-27-09'!R33</f>
        <v>n</v>
      </c>
      <c r="AB137" s="805" t="str">
        <f>'SAME1 Flight Tests 8-27-09'!S33</f>
        <v>n</v>
      </c>
      <c r="AC137" s="805">
        <f>'SAME1 Flight Tests 8-27-09'!T33</f>
        <v>1</v>
      </c>
      <c r="AD137" s="806"/>
      <c r="AE137" s="805">
        <f>'SAME1 Flight Tests 8-27-09'!U33</f>
        <v>10</v>
      </c>
      <c r="AF137" s="806"/>
      <c r="AG137" s="816">
        <f>'SAME1 Flight Tests 8-27-09'!V33</f>
        <v>5.19567251427413E-2</v>
      </c>
      <c r="AH137" s="818">
        <f>'SAME1 Flight Tests 8-27-09'!W33</f>
        <v>0</v>
      </c>
      <c r="AI137" s="806"/>
      <c r="AJ137" s="806"/>
      <c r="AK137" s="806"/>
      <c r="AL137" s="806"/>
      <c r="AM137" s="806"/>
      <c r="AN137" s="806"/>
      <c r="AO137" s="806"/>
      <c r="AP137" s="806"/>
      <c r="AQ137" s="806"/>
      <c r="AR137" s="806"/>
      <c r="AS137" s="806"/>
      <c r="AT137" s="806"/>
      <c r="AU137" s="805">
        <f>'SAME1 Flight Tests 8-27-09'!X33</f>
        <v>2.1</v>
      </c>
      <c r="AV137" s="820">
        <f>'SAME1 Flight Tests 8-27-09'!Y33</f>
        <v>3.432862000000001</v>
      </c>
      <c r="AW137" s="820">
        <f>'SAME1 Flight Tests 8-27-09'!Z33</f>
        <v>0.86352554999999975</v>
      </c>
      <c r="AX137" s="820">
        <f>'SAME1 Flight Tests 8-27-09'!AA33</f>
        <v>4.6410369999999999</v>
      </c>
      <c r="AY137" s="822"/>
      <c r="AZ137" s="822"/>
      <c r="BA137" s="820">
        <f>'SAME1 Flight Tests 8-27-09'!AC33</f>
        <v>4.9983979999999999</v>
      </c>
      <c r="BB137" s="822"/>
      <c r="BC137" s="822"/>
      <c r="BD137" s="820">
        <f>'SAME1 Flight Tests 8-27-09'!AB33</f>
        <v>5.7739715</v>
      </c>
      <c r="BE137" s="820">
        <f>'SAME1 Flight Tests 8-27-09'!AD33</f>
        <v>4.7225805000000012</v>
      </c>
      <c r="BF137" s="826">
        <f>'SAME1 Flight Tests 8-27-09'!AE33</f>
        <v>45575</v>
      </c>
      <c r="BG137" s="806"/>
      <c r="BH137" s="806"/>
      <c r="BI137" s="805">
        <f>'SAME1 Flight Tests 8-27-09'!AF33</f>
        <v>4.594949999999999</v>
      </c>
      <c r="BJ137" s="805">
        <f>'SAME1 Flight Tests 8-27-09'!AG33</f>
        <v>5.7398999999999996</v>
      </c>
      <c r="BK137" s="805">
        <f>'SAME1 Flight Tests 8-27-09'!AH33</f>
        <v>1.0513909999999989</v>
      </c>
      <c r="BL137" s="805">
        <f>'SAME1 Flight Tests 8-27-09'!AK33</f>
        <v>1291855.5021625953</v>
      </c>
      <c r="BM137" s="805">
        <f>'SAME1 Flight Tests 8-27-09'!AL33</f>
        <v>196.45114432072162</v>
      </c>
      <c r="BN137" s="806"/>
      <c r="BO137" s="805"/>
      <c r="BP137" s="806"/>
      <c r="BQ137" s="805">
        <f>'SAME1 Flight Tests 8-27-09'!AM33</f>
        <v>12.972173999999997</v>
      </c>
      <c r="BR137" s="816">
        <f>'SAME1 Flight Tests 8-27-09'!AP33</f>
        <v>0.15206897674845057</v>
      </c>
      <c r="BS137" s="816">
        <f>'SAME1 Flight Tests 8-27-09'!AQ33</f>
        <v>0.2066073251604415</v>
      </c>
      <c r="BT137" s="816"/>
      <c r="BU137" s="816">
        <f>'SAME1 Flight Tests 8-27-09'!AS33</f>
        <v>1.7395241455507557</v>
      </c>
      <c r="BV137" s="816">
        <f>'SAME1 Flight Tests 8-27-09'!AT33</f>
        <v>0.13046321538133326</v>
      </c>
      <c r="BW137" s="807">
        <f>'SAME1 Flight Tests 8-27-09'!BB33</f>
        <v>1291855.5021625953</v>
      </c>
      <c r="BX137" s="807">
        <f>'SAME1 Flight Tests 8-27-09'!BC33</f>
        <v>1271680.539304174</v>
      </c>
      <c r="BY137" s="807">
        <f>'SAME1 Flight Tests 8-27-09'!BD33</f>
        <v>1179336.2256119878</v>
      </c>
      <c r="BZ137" s="806"/>
      <c r="CA137" s="805">
        <f>'SAME1 Flight Tests 8-27-09'!BG33</f>
        <v>0.22562038626609418</v>
      </c>
      <c r="CB137" s="805">
        <f>'SAME1 Flight Tests 8-27-09'!BF33</f>
        <v>2.2599999999999998</v>
      </c>
      <c r="CC137" s="783"/>
      <c r="CD137" s="805"/>
      <c r="CE137" s="805">
        <f>'SAME1 Flight Tests 8-27-09'!BH33</f>
        <v>511.74122532819257</v>
      </c>
      <c r="CF137" s="1804">
        <f>'SAME1 Flight Tests 8-27-09'!BI33</f>
        <v>2.0999999999999908</v>
      </c>
      <c r="CG137" s="1804">
        <f>'SAME1 Flight Tests 8-27-09'!BJ33</f>
        <v>28</v>
      </c>
      <c r="CH137" s="1804">
        <f>'SAME1 Flight Tests 8-27-09'!BK33</f>
        <v>0</v>
      </c>
      <c r="CI137" s="1804">
        <f>'SAME1 Flight Tests 8-27-09'!BL33</f>
        <v>3.7063354285714445E-2</v>
      </c>
      <c r="CJ137" s="1804">
        <f>'SAME1 Flight Tests 8-27-09'!BM33</f>
        <v>0.97820609687076043</v>
      </c>
      <c r="CK137" s="1804">
        <f>'SAME1 Flight Tests 8-27-09'!BN33</f>
        <v>0.99999999967384046</v>
      </c>
      <c r="CL137" s="2014"/>
      <c r="CM137" s="2"/>
      <c r="CN137" s="2"/>
      <c r="CO137" s="2"/>
      <c r="CP137" s="2"/>
      <c r="CQ137" s="2018"/>
      <c r="CR137" s="11"/>
      <c r="CS137" s="11"/>
      <c r="CT137" s="11"/>
      <c r="CU137" s="11"/>
      <c r="CV137" s="11"/>
      <c r="CW137" s="11"/>
      <c r="CX137" s="11"/>
      <c r="CY137" s="11"/>
      <c r="CZ137" s="11"/>
      <c r="DA137" s="11"/>
      <c r="DB137" s="11"/>
      <c r="DC137" s="11"/>
      <c r="DD137" s="11"/>
      <c r="DE137" s="11"/>
      <c r="DF137" s="11"/>
      <c r="DG137" s="11"/>
      <c r="DH137" s="11"/>
      <c r="DI137" s="11"/>
      <c r="DJ137" s="11"/>
      <c r="DK137" s="11"/>
      <c r="DL137" s="11"/>
      <c r="DM137" s="11"/>
      <c r="DN137" s="11"/>
      <c r="DO137" s="11"/>
      <c r="DP137" s="11"/>
      <c r="DQ137" s="11"/>
      <c r="DR137" s="11"/>
      <c r="DS137" s="11"/>
      <c r="DT137" s="11"/>
      <c r="DU137" s="11"/>
      <c r="DV137" s="11"/>
      <c r="DW137" s="11"/>
      <c r="DX137" s="11"/>
      <c r="DY137" s="11"/>
      <c r="DZ137" s="11"/>
      <c r="EA137" s="11"/>
      <c r="EB137" s="11"/>
      <c r="EC137" s="11"/>
      <c r="ED137" s="11"/>
      <c r="EE137" s="11"/>
      <c r="EF137" s="11"/>
      <c r="EG137" s="11"/>
      <c r="EH137" s="11"/>
      <c r="EI137" s="11"/>
      <c r="EJ137" s="11"/>
      <c r="EK137" s="11"/>
      <c r="EL137" s="11"/>
      <c r="EM137" s="11"/>
      <c r="EN137" s="11"/>
      <c r="EO137" s="11"/>
      <c r="EP137" s="11"/>
      <c r="EQ137" s="11"/>
      <c r="ER137" s="11"/>
      <c r="ES137" s="11"/>
      <c r="ET137" s="11"/>
      <c r="EU137" s="11"/>
      <c r="EV137" s="11"/>
      <c r="EW137" s="11"/>
      <c r="EX137" s="11"/>
      <c r="EY137" s="11"/>
      <c r="EZ137" s="11"/>
      <c r="FA137" s="11"/>
      <c r="FB137" s="11"/>
      <c r="FC137" s="11"/>
      <c r="FD137" s="11"/>
      <c r="FE137" s="11"/>
      <c r="FF137" s="11"/>
      <c r="FG137" s="11"/>
      <c r="FH137" s="11"/>
      <c r="FI137" s="11"/>
      <c r="FJ137" s="11"/>
      <c r="FK137" s="11"/>
      <c r="FL137" s="11"/>
      <c r="FM137" s="11"/>
      <c r="FN137" s="11"/>
      <c r="FO137" s="11"/>
      <c r="FP137" s="11"/>
      <c r="FQ137" s="11"/>
      <c r="FR137" s="11"/>
      <c r="FS137" s="11"/>
      <c r="FT137" s="11"/>
      <c r="FU137" s="11"/>
      <c r="FV137" s="11"/>
      <c r="FW137" s="11"/>
      <c r="FX137" s="11"/>
      <c r="FY137" s="11"/>
      <c r="FZ137" s="11"/>
      <c r="GA137" s="11"/>
      <c r="GB137" s="11"/>
      <c r="GC137" s="11"/>
    </row>
    <row r="138" spans="1:185" ht="16.5" customHeight="1" x14ac:dyDescent="0.25">
      <c r="A138" s="778">
        <v>1</v>
      </c>
      <c r="B138" s="779">
        <f>'SAME1 Flight Tests 8-27-09'!A53</f>
        <v>5</v>
      </c>
      <c r="C138" s="779" t="str">
        <f>'SAME1 Flight Tests 8-27-09'!B53</f>
        <v>Teflon</v>
      </c>
      <c r="D138" s="782"/>
      <c r="E138" s="779" t="str">
        <f>'SAME1 Flight Tests 8-27-09'!C53</f>
        <v>41 T</v>
      </c>
      <c r="F138" s="779">
        <f>'SAME1 Flight Tests 8-27-09'!D53</f>
        <v>2</v>
      </c>
      <c r="G138" s="779">
        <f>'SAME1 Flight Tests 8-27-09'!E53</f>
        <v>41</v>
      </c>
      <c r="H138" s="779" t="str">
        <f>'SAME1 Flight Tests 8-27-09'!F53</f>
        <v>low flow aging</v>
      </c>
      <c r="I138" s="779">
        <f>'SAME1 Flight Tests 8-27-09'!G53</f>
        <v>277</v>
      </c>
      <c r="J138" s="791">
        <f>'SAME1 Flight Tests 8-27-09'!H53</f>
        <v>39359</v>
      </c>
      <c r="K138" s="779">
        <f>'SAME1 Flight Tests 8-27-09'!I53</f>
        <v>0</v>
      </c>
      <c r="L138" s="779" t="str">
        <f>'SAME1 Flight Tests 8-27-09'!J53</f>
        <v>n</v>
      </c>
      <c r="M138" s="779" t="str">
        <f>'SAME1 Flight Tests 8-27-09'!K53</f>
        <v>n</v>
      </c>
      <c r="N138" s="779">
        <f>'SAME1 Flight Tests 8-27-09'!L53</f>
        <v>2</v>
      </c>
      <c r="O138" s="804">
        <f>'SAME1 Flight Tests 8-27-09'!M53</f>
        <v>1.44</v>
      </c>
      <c r="P138" s="805">
        <f>'SAME1 Flight Tests 8-27-09'!N53</f>
        <v>60</v>
      </c>
      <c r="Q138" s="805">
        <f>'SAME1 Flight Tests 8-27-09'!O53</f>
        <v>11</v>
      </c>
      <c r="R138" s="805">
        <f>'SAME1 Flight Tests 8-27-09'!P53</f>
        <v>8</v>
      </c>
      <c r="S138" s="806"/>
      <c r="T138" s="806"/>
      <c r="U138" s="805">
        <f>'SAME1 Flight Tests 8-27-09'!Q53</f>
        <v>36.166666666666664</v>
      </c>
      <c r="V138" s="806"/>
      <c r="W138" s="806"/>
      <c r="X138" s="806"/>
      <c r="Y138" s="806"/>
      <c r="Z138" s="806"/>
      <c r="AA138" s="805" t="str">
        <f>'SAME1 Flight Tests 8-27-09'!R53</f>
        <v>n</v>
      </c>
      <c r="AB138" s="805" t="str">
        <f>'SAME1 Flight Tests 8-27-09'!S53</f>
        <v>n</v>
      </c>
      <c r="AC138" s="805">
        <f>'SAME1 Flight Tests 8-27-09'!T53</f>
        <v>1</v>
      </c>
      <c r="AD138" s="806"/>
      <c r="AE138" s="805">
        <f>'SAME1 Flight Tests 8-27-09'!U53</f>
        <v>10</v>
      </c>
      <c r="AF138" s="806"/>
      <c r="AG138" s="816">
        <f>'SAME1 Flight Tests 8-27-09'!V53</f>
        <v>5.19567251427413E-2</v>
      </c>
      <c r="AH138" s="818">
        <f>'SAME1 Flight Tests 8-27-09'!W53</f>
        <v>0</v>
      </c>
      <c r="AI138" s="806"/>
      <c r="AJ138" s="806"/>
      <c r="AK138" s="806"/>
      <c r="AL138" s="806"/>
      <c r="AM138" s="806"/>
      <c r="AN138" s="806"/>
      <c r="AO138" s="806"/>
      <c r="AP138" s="806"/>
      <c r="AQ138" s="806"/>
      <c r="AR138" s="806"/>
      <c r="AS138" s="806"/>
      <c r="AT138" s="806"/>
      <c r="AU138" s="805">
        <f>'SAME1 Flight Tests 8-27-09'!X53</f>
        <v>1.52</v>
      </c>
      <c r="AV138" s="820">
        <f>'SAME1 Flight Tests 8-27-09'!Y53</f>
        <v>3.4109799999999999</v>
      </c>
      <c r="AW138" s="820">
        <f>'SAME1 Flight Tests 8-27-09'!Z53</f>
        <v>6.8664520000000001E-4</v>
      </c>
      <c r="AX138" s="820">
        <f>'SAME1 Flight Tests 8-27-09'!AA53</f>
        <v>-6.8664520000000001E-4</v>
      </c>
      <c r="AY138" s="822"/>
      <c r="AZ138" s="822"/>
      <c r="BA138" s="820">
        <f>'SAME1 Flight Tests 8-27-09'!AC53</f>
        <v>4.8838045000000001</v>
      </c>
      <c r="BB138" s="822"/>
      <c r="BC138" s="822"/>
      <c r="BD138" s="820">
        <f>'SAME1 Flight Tests 8-27-09'!AB53</f>
        <v>5.6414489999999997</v>
      </c>
      <c r="BE138" s="820">
        <f>'SAME1 Flight Tests 8-27-09'!AD53</f>
        <v>4.6681819999999998</v>
      </c>
      <c r="BF138" s="826">
        <f>'SAME1 Flight Tests 8-27-09'!AE53</f>
        <v>36115</v>
      </c>
      <c r="BG138" s="806"/>
      <c r="BH138" s="806"/>
      <c r="BI138" s="805">
        <f>'SAME1 Flight Tests 8-27-09'!AF53</f>
        <v>26.416450000000005</v>
      </c>
      <c r="BJ138" s="805">
        <f>'SAME1 Flight Tests 8-27-09'!AG53</f>
        <v>30.194600000000001</v>
      </c>
      <c r="BK138" s="805">
        <f>'SAME1 Flight Tests 8-27-09'!AH53</f>
        <v>0.97326699999999988</v>
      </c>
      <c r="BL138" s="805">
        <f>'SAME1 Flight Tests 8-27-09'!AK53</f>
        <v>1010553.8850986513</v>
      </c>
      <c r="BM138" s="805">
        <f>'SAME1 Flight Tests 8-27-09'!AL53</f>
        <v>179.6819752300683</v>
      </c>
      <c r="BN138" s="806"/>
      <c r="BO138" s="805"/>
      <c r="BP138" s="806"/>
      <c r="BQ138" s="805">
        <f>'SAME1 Flight Tests 8-27-09'!AM53</f>
        <v>68.239795999999998</v>
      </c>
      <c r="BR138" s="816">
        <f>'SAME1 Flight Tests 8-27-09'!AP53</f>
        <v>0.17780543707723964</v>
      </c>
      <c r="BS138" s="816">
        <f>'SAME1 Flight Tests 8-27-09'!AQ53</f>
        <v>0.38972921366338154</v>
      </c>
      <c r="BT138" s="816"/>
      <c r="BU138" s="816">
        <f>'SAME1 Flight Tests 8-27-09'!AS53</f>
        <v>2.4250886715837647</v>
      </c>
      <c r="BV138" s="816">
        <f>'SAME1 Flight Tests 8-27-09'!AT53</f>
        <v>0.12009808290984868</v>
      </c>
      <c r="BW138" s="807">
        <f>'SAME1 Flight Tests 8-27-09'!BB53</f>
        <v>1010553.8850986513</v>
      </c>
      <c r="BX138" s="807">
        <f>'SAME1 Flight Tests 8-27-09'!BC53</f>
        <v>994566.63806339353</v>
      </c>
      <c r="BY138" s="807">
        <f>'SAME1 Flight Tests 8-27-09'!BD53</f>
        <v>927965.8522076006</v>
      </c>
      <c r="BZ138" s="806"/>
      <c r="CA138" s="805">
        <f>'SAME1 Flight Tests 8-27-09'!BG53</f>
        <v>0.20885557939914159</v>
      </c>
      <c r="CB138" s="805">
        <f>'SAME1 Flight Tests 8-27-09'!BF53</f>
        <v>2.2599999999999998</v>
      </c>
      <c r="CC138" s="783"/>
      <c r="CD138" s="805"/>
      <c r="CE138" s="805">
        <f>'SAME1 Flight Tests 8-27-09'!BH53</f>
        <v>517.69385314585145</v>
      </c>
      <c r="CF138" s="1804">
        <f>'SAME1 Flight Tests 8-27-09'!BI53</f>
        <v>1.5200000000000768</v>
      </c>
      <c r="CG138" s="1804">
        <f>'SAME1 Flight Tests 8-27-09'!BJ53</f>
        <v>41</v>
      </c>
      <c r="CH138" s="1804">
        <f>'SAME1 Flight Tests 8-27-09'!BK53</f>
        <v>0</v>
      </c>
      <c r="CI138" s="1804">
        <f>'SAME1 Flight Tests 8-27-09'!BL53</f>
        <v>0.26936761578946006</v>
      </c>
      <c r="CJ138" s="1804">
        <f>'SAME1 Flight Tests 8-27-09'!BM53</f>
        <v>0.39546766061512001</v>
      </c>
      <c r="CK138" s="1804">
        <f>'SAME1 Flight Tests 8-27-09'!BN53</f>
        <v>0.99020594113323446</v>
      </c>
      <c r="CL138" s="2014"/>
      <c r="CM138" s="2"/>
      <c r="CN138" s="2"/>
      <c r="CO138" s="2"/>
      <c r="CP138" s="2"/>
      <c r="CQ138" s="2018"/>
      <c r="CR138" s="11"/>
      <c r="CS138" s="11"/>
      <c r="CT138" s="11"/>
      <c r="CU138" s="11"/>
      <c r="CV138" s="11"/>
      <c r="CW138" s="11"/>
      <c r="CX138" s="11"/>
      <c r="CY138" s="11"/>
      <c r="CZ138" s="11"/>
      <c r="DA138" s="11"/>
      <c r="DB138" s="11"/>
      <c r="DC138" s="11"/>
      <c r="DD138" s="11"/>
      <c r="DE138" s="11"/>
      <c r="DF138" s="11"/>
      <c r="DG138" s="11"/>
      <c r="DH138" s="11"/>
      <c r="DI138" s="11"/>
      <c r="DJ138" s="11"/>
      <c r="DK138" s="11"/>
      <c r="DL138" s="11"/>
      <c r="DM138" s="11"/>
      <c r="DN138" s="11"/>
      <c r="DO138" s="11"/>
      <c r="DP138" s="11"/>
      <c r="DQ138" s="11"/>
      <c r="DR138" s="11"/>
      <c r="DS138" s="11"/>
      <c r="DT138" s="11"/>
      <c r="DU138" s="11"/>
      <c r="DV138" s="11"/>
      <c r="DW138" s="11"/>
      <c r="DX138" s="11"/>
      <c r="DY138" s="11"/>
      <c r="DZ138" s="11"/>
      <c r="EA138" s="11"/>
      <c r="EB138" s="11"/>
      <c r="EC138" s="11"/>
      <c r="ED138" s="11"/>
      <c r="EE138" s="11"/>
      <c r="EF138" s="11"/>
      <c r="EG138" s="11"/>
      <c r="EH138" s="11"/>
      <c r="EI138" s="11"/>
      <c r="EJ138" s="11"/>
      <c r="EK138" s="11"/>
      <c r="EL138" s="11"/>
      <c r="EM138" s="11"/>
      <c r="EN138" s="11"/>
      <c r="EO138" s="11"/>
      <c r="EP138" s="11"/>
      <c r="EQ138" s="11"/>
      <c r="ER138" s="11"/>
      <c r="ES138" s="11"/>
      <c r="ET138" s="11"/>
      <c r="EU138" s="11"/>
      <c r="EV138" s="11"/>
      <c r="EW138" s="11"/>
      <c r="EX138" s="11"/>
      <c r="EY138" s="11"/>
      <c r="EZ138" s="11"/>
      <c r="FA138" s="11"/>
      <c r="FB138" s="11"/>
      <c r="FC138" s="11"/>
      <c r="FD138" s="11"/>
      <c r="FE138" s="11"/>
      <c r="FF138" s="11"/>
      <c r="FG138" s="11"/>
      <c r="FH138" s="11"/>
      <c r="FI138" s="11"/>
      <c r="FJ138" s="11"/>
      <c r="FK138" s="11"/>
      <c r="FL138" s="11"/>
      <c r="FM138" s="11"/>
      <c r="FN138" s="11"/>
      <c r="FO138" s="11"/>
      <c r="FP138" s="11"/>
      <c r="FQ138" s="11"/>
      <c r="FR138" s="11"/>
      <c r="FS138" s="11"/>
      <c r="FT138" s="11"/>
      <c r="FU138" s="11"/>
      <c r="FV138" s="11"/>
      <c r="FW138" s="11"/>
      <c r="FX138" s="11"/>
      <c r="FY138" s="11"/>
      <c r="FZ138" s="11"/>
      <c r="GA138" s="11"/>
      <c r="GB138" s="11"/>
      <c r="GC138" s="11"/>
    </row>
    <row r="139" spans="1:185" ht="16.5" hidden="1" customHeight="1" x14ac:dyDescent="0.25">
      <c r="A139" s="778">
        <v>1</v>
      </c>
      <c r="B139" s="779">
        <f>'SAME1 Flight Tests 8-27-09'!A54</f>
        <v>5</v>
      </c>
      <c r="C139" s="779" t="str">
        <f>'SAME1 Flight Tests 8-27-09'!B54</f>
        <v>Teflon</v>
      </c>
      <c r="D139" s="782"/>
      <c r="E139" s="779" t="str">
        <f>'SAME1 Flight Tests 8-27-09'!C54</f>
        <v>41 Ta</v>
      </c>
      <c r="F139" s="779">
        <f>'SAME1 Flight Tests 8-27-09'!D54</f>
        <v>2</v>
      </c>
      <c r="G139" s="779" t="str">
        <f>'SAME1 Flight Tests 8-27-09'!E54</f>
        <v>41a</v>
      </c>
      <c r="H139" s="779" t="str">
        <f>'SAME1 Flight Tests 8-27-09'!F54</f>
        <v xml:space="preserve">     Aging</v>
      </c>
      <c r="I139" s="779">
        <f>'SAME1 Flight Tests 8-27-09'!G54</f>
        <v>277</v>
      </c>
      <c r="J139" s="791">
        <f>'SAME1 Flight Tests 8-27-09'!H54</f>
        <v>39359</v>
      </c>
      <c r="K139" s="779">
        <f>'SAME1 Flight Tests 8-27-09'!I54</f>
        <v>0</v>
      </c>
      <c r="L139" s="779" t="str">
        <f>'SAME1 Flight Tests 8-27-09'!J54</f>
        <v>n</v>
      </c>
      <c r="M139" s="779" t="str">
        <f>'SAME1 Flight Tests 8-27-09'!K54</f>
        <v>n</v>
      </c>
      <c r="N139" s="779">
        <f>'SAME1 Flight Tests 8-27-09'!L54</f>
        <v>2</v>
      </c>
      <c r="O139" s="804">
        <f>'SAME1 Flight Tests 8-27-09'!M54</f>
        <v>1.44</v>
      </c>
      <c r="P139" s="805">
        <f>'SAME1 Flight Tests 8-27-09'!N54</f>
        <v>60</v>
      </c>
      <c r="Q139" s="805">
        <f>'SAME1 Flight Tests 8-27-09'!O54</f>
        <v>720</v>
      </c>
      <c r="R139" s="805">
        <f>'SAME1 Flight Tests 8-27-09'!P54</f>
        <v>8</v>
      </c>
      <c r="S139" s="806"/>
      <c r="T139" s="806"/>
      <c r="U139" s="805">
        <f>'SAME1 Flight Tests 8-27-09'!Q54</f>
        <v>807.16666666666663</v>
      </c>
      <c r="V139" s="806"/>
      <c r="W139" s="806"/>
      <c r="X139" s="806"/>
      <c r="Y139" s="806"/>
      <c r="Z139" s="806"/>
      <c r="AA139" s="805" t="str">
        <f>'SAME1 Flight Tests 8-27-09'!R54</f>
        <v>n</v>
      </c>
      <c r="AB139" s="805" t="str">
        <f>'SAME1 Flight Tests 8-27-09'!S54</f>
        <v>n</v>
      </c>
      <c r="AC139" s="805">
        <f>'SAME1 Flight Tests 8-27-09'!T54</f>
        <v>1</v>
      </c>
      <c r="AD139" s="806"/>
      <c r="AE139" s="805">
        <f>'SAME1 Flight Tests 8-27-09'!U54</f>
        <v>10</v>
      </c>
      <c r="AF139" s="806"/>
      <c r="AG139" s="816">
        <f>'SAME1 Flight Tests 8-27-09'!V54</f>
        <v>5.19567251427413E-2</v>
      </c>
      <c r="AH139" s="818">
        <f>'SAME1 Flight Tests 8-27-09'!W54</f>
        <v>0</v>
      </c>
      <c r="AI139" s="806"/>
      <c r="AJ139" s="806"/>
      <c r="AK139" s="806"/>
      <c r="AL139" s="806"/>
      <c r="AM139" s="806"/>
      <c r="AN139" s="806"/>
      <c r="AO139" s="806"/>
      <c r="AP139" s="806"/>
      <c r="AQ139" s="806"/>
      <c r="AR139" s="806"/>
      <c r="AS139" s="806"/>
      <c r="AT139" s="806"/>
      <c r="AU139" s="805">
        <f>'SAME1 Flight Tests 8-27-09'!X54</f>
        <v>1.52</v>
      </c>
      <c r="AV139" s="820">
        <f>'SAME1 Flight Tests 8-27-09'!Y54</f>
        <v>3.4151094736842111</v>
      </c>
      <c r="AW139" s="820">
        <f>'SAME1 Flight Tests 8-27-09'!Z54</f>
        <v>7.0672257894736836E-4</v>
      </c>
      <c r="AX139" s="820">
        <f>'SAME1 Flight Tests 8-27-09'!AA54</f>
        <v>-7.0672257894736836E-4</v>
      </c>
      <c r="AY139" s="822"/>
      <c r="AZ139" s="822"/>
      <c r="BA139" s="820">
        <f>'SAME1 Flight Tests 8-27-09'!AC54</f>
        <v>4.8614654999999996</v>
      </c>
      <c r="BB139" s="822"/>
      <c r="BC139" s="822"/>
      <c r="BD139" s="820">
        <f>'SAME1 Flight Tests 8-27-09'!AB54</f>
        <v>5.2670768421052632</v>
      </c>
      <c r="BE139" s="820">
        <f>'SAME1 Flight Tests 8-27-09'!AD54</f>
        <v>4.6800230000000003</v>
      </c>
      <c r="BF139" s="826">
        <f>'SAME1 Flight Tests 8-27-09'!AE54</f>
        <v>20590</v>
      </c>
      <c r="BG139" s="806"/>
      <c r="BH139" s="806"/>
      <c r="BI139" s="805">
        <f>'SAME1 Flight Tests 8-27-09'!AF54</f>
        <v>13.155899999999999</v>
      </c>
      <c r="BJ139" s="805">
        <f>'SAME1 Flight Tests 8-27-09'!AG54</f>
        <v>19.547599999999999</v>
      </c>
      <c r="BK139" s="805">
        <f>'SAME1 Flight Tests 8-27-09'!AH54</f>
        <v>0.5870538421052629</v>
      </c>
      <c r="BL139" s="805">
        <f>'SAME1 Flight Tests 8-27-09'!AK54</f>
        <v>563835.38645896956</v>
      </c>
      <c r="BM139" s="805">
        <f>'SAME1 Flight Tests 8-27-09'!AL54</f>
        <v>102.64261980254548</v>
      </c>
      <c r="BN139" s="806"/>
      <c r="BO139" s="805"/>
      <c r="BP139" s="806"/>
      <c r="BQ139" s="805">
        <f>'SAME1 Flight Tests 8-27-09'!AM54</f>
        <v>44.177575999999995</v>
      </c>
      <c r="BR139" s="816">
        <f>'SAME1 Flight Tests 8-27-09'!AP54</f>
        <v>0.18204359333877107</v>
      </c>
      <c r="BS139" s="816">
        <f>'SAME1 Flight Tests 8-27-09'!AQ54</f>
        <v>0.4095106563201677</v>
      </c>
      <c r="BT139" s="816"/>
      <c r="BU139" s="816">
        <f>'SAME1 Flight Tests 8-27-09'!AS54</f>
        <v>2.4605824809110279</v>
      </c>
      <c r="BV139" s="816">
        <f>'SAME1 Flight Tests 8-27-09'!AT54</f>
        <v>0.12137535003189111</v>
      </c>
      <c r="BW139" s="807">
        <f>'SAME1 Flight Tests 8-27-09'!BB54</f>
        <v>563835.38645896956</v>
      </c>
      <c r="BX139" s="807">
        <f>'SAME1 Flight Tests 8-27-09'!BC54</f>
        <v>554720.68574026646</v>
      </c>
      <c r="BY139" s="807">
        <f>'SAME1 Flight Tests 8-27-09'!BD54</f>
        <v>522902.45440528099</v>
      </c>
      <c r="BZ139" s="806"/>
      <c r="CA139" s="805">
        <f>'SAME1 Flight Tests 8-27-09'!BG54</f>
        <v>0.12597721933589331</v>
      </c>
      <c r="CB139" s="805">
        <f>'SAME1 Flight Tests 8-27-09'!BF54</f>
        <v>2.2599999999999998</v>
      </c>
      <c r="CC139" s="783"/>
      <c r="CD139" s="805"/>
      <c r="CE139" s="805">
        <f>'SAME1 Flight Tests 8-27-09'!BH54</f>
        <v>517.69385314585145</v>
      </c>
      <c r="CF139" s="1804">
        <f>'SAME1 Flight Tests 8-27-09'!BI54</f>
        <v>1.5200000000000768</v>
      </c>
      <c r="CG139" s="1804">
        <f>'SAME1 Flight Tests 8-27-09'!BJ54</f>
        <v>41</v>
      </c>
      <c r="CH139" s="1804">
        <f>'SAME1 Flight Tests 8-27-09'!BK54</f>
        <v>0</v>
      </c>
      <c r="CI139" s="1804">
        <f>'SAME1 Flight Tests 8-27-09'!BL54</f>
        <v>0.17438516842104379</v>
      </c>
      <c r="CJ139" s="1804">
        <f>'SAME1 Flight Tests 8-27-09'!BM54</f>
        <v>0.35978099309246014</v>
      </c>
      <c r="CK139" s="1804">
        <f>'SAME1 Flight Tests 8-27-09'!BN54</f>
        <v>0.98603443939760194</v>
      </c>
      <c r="CL139" s="2014"/>
      <c r="CM139" s="2"/>
      <c r="CN139" s="2"/>
      <c r="CO139" s="2"/>
      <c r="CP139" s="2"/>
      <c r="CQ139" s="2018"/>
    </row>
    <row r="140" spans="1:185" ht="16.5" customHeight="1" x14ac:dyDescent="0.2">
      <c r="A140" s="780">
        <v>2</v>
      </c>
      <c r="B140" s="784">
        <f>'SAME R Results'!A5</f>
        <v>1</v>
      </c>
      <c r="C140" s="785" t="str">
        <f>'SAME R Results'!B5</f>
        <v>Teflon</v>
      </c>
      <c r="D140" s="784" t="str">
        <f>'SAME R Results'!C5</f>
        <v>T01</v>
      </c>
      <c r="E140" s="784" t="str">
        <f>'SAME R Results'!D5</f>
        <v>3T</v>
      </c>
      <c r="F140" s="784">
        <f>'SAME R Results'!E5</f>
        <v>3</v>
      </c>
      <c r="G140" s="784">
        <f>'SAME R Results'!F5</f>
        <v>50</v>
      </c>
      <c r="H140" s="785" t="str">
        <f>'SAME R Results'!G5</f>
        <v>Baseline High RT/R0</v>
      </c>
      <c r="I140" s="784" t="str">
        <f>'SAME R Results'!H5</f>
        <v>201 11:00</v>
      </c>
      <c r="J140" s="786">
        <f>'SAME R Results'!I5</f>
        <v>40379.291666666664</v>
      </c>
      <c r="K140" s="784">
        <f>'SAME R Results'!J5</f>
        <v>0</v>
      </c>
      <c r="L140" s="788"/>
      <c r="M140" s="788"/>
      <c r="N140" s="784">
        <f>'SAME R Results'!K5</f>
        <v>8.1</v>
      </c>
      <c r="O140" s="793">
        <f>'SAME R Results'!L5</f>
        <v>1.4524143054229013</v>
      </c>
      <c r="P140" s="784">
        <f>'SAME R Results'!M5</f>
        <v>60</v>
      </c>
      <c r="Q140" s="784">
        <f>'SAME R Results'!N5</f>
        <v>11</v>
      </c>
      <c r="R140" s="784">
        <f>'SAME R Results'!O5</f>
        <v>8</v>
      </c>
      <c r="S140" s="784" t="str">
        <f>'SAME R Results'!P5</f>
        <v>n</v>
      </c>
      <c r="T140" s="784">
        <f>'SAME R Results'!Q5</f>
        <v>0</v>
      </c>
      <c r="U140" s="784">
        <f>'SAME R Results'!R5</f>
        <v>33.200000000000003</v>
      </c>
      <c r="V140" s="784" t="str">
        <f>'SAME R Results'!S5</f>
        <v>y</v>
      </c>
      <c r="W140" s="784">
        <f>'SAME R Results'!T5</f>
        <v>75</v>
      </c>
      <c r="X140" s="784" t="str">
        <f>'SAME R Results'!U5</f>
        <v>n</v>
      </c>
      <c r="Y140" s="784" t="str">
        <f>'SAME R Results'!V5</f>
        <v>y</v>
      </c>
      <c r="Z140" s="784" t="str">
        <f>'SAME R Results'!W5</f>
        <v>y</v>
      </c>
      <c r="AA140" s="784" t="str">
        <f>'SAME R Results'!X5</f>
        <v>n</v>
      </c>
      <c r="AB140" s="784" t="str">
        <f>'SAME R Results'!Y5</f>
        <v>n</v>
      </c>
      <c r="AC140" s="789"/>
      <c r="AD140" s="784" t="str">
        <f>'SAME R Results'!Z5</f>
        <v>y</v>
      </c>
      <c r="AE140" s="784">
        <f>'SAME R Results'!AA5</f>
        <v>10</v>
      </c>
      <c r="AF140" s="784" t="str">
        <f>'SAME R Results'!AB5</f>
        <v>y</v>
      </c>
      <c r="AG140" s="817">
        <f>'SAME R Results'!AC5</f>
        <v>5.19567251427413E-2</v>
      </c>
      <c r="AH140" s="819">
        <f>'SAME R Results'!AD5</f>
        <v>0</v>
      </c>
      <c r="AI140" s="784">
        <f>'SAME R Results'!AE5</f>
        <v>0</v>
      </c>
      <c r="AJ140" s="784">
        <f>'SAME R Results'!AF5</f>
        <v>0</v>
      </c>
      <c r="AK140" s="784">
        <f>'SAME R Results'!AG5</f>
        <v>0</v>
      </c>
      <c r="AL140" s="784">
        <f>'SAME R Results'!AH5</f>
        <v>0</v>
      </c>
      <c r="AM140" s="784">
        <f>'SAME R Results'!AI5</f>
        <v>0</v>
      </c>
      <c r="AN140" s="784">
        <f>'SAME R Results'!AJ5</f>
        <v>0</v>
      </c>
      <c r="AO140" s="784">
        <f>'SAME R Results'!AK5</f>
        <v>0</v>
      </c>
      <c r="AP140" s="784">
        <f>'SAME R Results'!AL5</f>
        <v>0</v>
      </c>
      <c r="AQ140" s="784">
        <f>'SAME R Results'!AM5</f>
        <v>0</v>
      </c>
      <c r="AR140" s="817">
        <f>'SAME R Results'!AN5</f>
        <v>0</v>
      </c>
      <c r="AS140" s="819">
        <f>'SAME R Results'!AO5</f>
        <v>0</v>
      </c>
      <c r="AT140" s="784">
        <f>'SAME R Results'!AP5</f>
        <v>0</v>
      </c>
      <c r="AU140" s="789"/>
      <c r="AV140" s="821">
        <f>'SAME R Results'!AQ5</f>
        <v>0</v>
      </c>
      <c r="AW140" s="821">
        <f>'SAME R Results'!AR5</f>
        <v>3.4159999999999999</v>
      </c>
      <c r="AX140" s="821">
        <f>'SAME R Results'!AS5</f>
        <v>0</v>
      </c>
      <c r="AY140" s="821">
        <f>'SAME R Results'!AT5</f>
        <v>0</v>
      </c>
      <c r="AZ140" s="824"/>
      <c r="BA140" s="824"/>
      <c r="BB140" s="821">
        <f>'SAME R Results'!AU5</f>
        <v>0.37197884999999997</v>
      </c>
      <c r="BC140" s="821">
        <f>'SAME R Results'!AV5</f>
        <v>2.6800000000000001E-2</v>
      </c>
      <c r="BD140" s="821">
        <f>'SAME R Results'!AW5</f>
        <v>6.9054574999999998</v>
      </c>
      <c r="BE140" s="821">
        <f>'SAME R Results'!AX5</f>
        <v>4.6738274999999998</v>
      </c>
      <c r="BF140" s="827">
        <f>'SAME R Results'!AY5</f>
        <v>111735</v>
      </c>
      <c r="BG140" s="784">
        <f>'SAME R Results'!AZ5</f>
        <v>0.46403510000000009</v>
      </c>
      <c r="BH140" s="784">
        <f>'SAME R Results'!BA5</f>
        <v>8.2000000000000003E-2</v>
      </c>
      <c r="BI140" s="789"/>
      <c r="BJ140" s="784">
        <f>'SAME R Results'!BB5</f>
        <v>30.150949999999995</v>
      </c>
      <c r="BK140" s="784">
        <f>'SAME R Results'!BC5</f>
        <v>2.23163</v>
      </c>
      <c r="BL140" s="784">
        <f>'SAME R Results'!BD5</f>
        <v>3654789.4777492345</v>
      </c>
      <c r="BM140" s="784">
        <f>'SAME R Results'!BE5</f>
        <v>541.22426782057232</v>
      </c>
      <c r="BN140" s="784">
        <f>'SAME R Results'!BF5</f>
        <v>0.34517884999999998</v>
      </c>
      <c r="BO140" s="784">
        <f>'SAME R Results'!BG5</f>
        <v>9.5508775000000018E-2</v>
      </c>
      <c r="BP140" s="789"/>
      <c r="BQ140" s="784">
        <f>'SAME R Results'!BH5</f>
        <v>68.141146999999975</v>
      </c>
      <c r="BR140" s="817">
        <f>'SAME R Results'!BI5</f>
        <v>0.14808630459171615</v>
      </c>
      <c r="BS140" s="817">
        <f>'SAME R Results'!BJ5</f>
        <v>0.25295421677328306</v>
      </c>
      <c r="BT140" s="817">
        <f>'SAME R Results'!BL5</f>
        <v>3.6141061384150297</v>
      </c>
      <c r="BU140" s="817">
        <f>'SAME R Results'!BM5</f>
        <v>2.0786515528876603</v>
      </c>
      <c r="BV140" s="817">
        <f>'SAME R Results'!BN5</f>
        <v>0.11330560179039686</v>
      </c>
      <c r="BW140" s="784">
        <f>'SAME R Results'!BO5</f>
        <v>3654789.4777492345</v>
      </c>
      <c r="BX140" s="784">
        <f>'SAME R Results'!BP5</f>
        <v>3408235.496242383</v>
      </c>
      <c r="BY140" s="784">
        <f>'SAME R Results'!BQ5</f>
        <v>3023464.4368640776</v>
      </c>
      <c r="BZ140" s="784">
        <f>'SAME R Results'!BR5</f>
        <v>541.22426782057232</v>
      </c>
      <c r="CA140" s="784">
        <f>'SAME R Results'!BS5</f>
        <v>0.49534537867353279</v>
      </c>
      <c r="CB140" s="784">
        <f>'SAME R Results'!BT5</f>
        <v>2.2599999999999998</v>
      </c>
      <c r="CC140" s="784">
        <f>'SAME R Results'!BV5</f>
        <v>1</v>
      </c>
      <c r="CD140" s="880">
        <f>'SAME R Results'!BW5</f>
        <v>2.2000000000000002</v>
      </c>
      <c r="CE140" s="1086">
        <f>'SAME R Results'!BZ5</f>
        <v>529.63562470856755</v>
      </c>
      <c r="CF140" s="1777">
        <f>'SAME R Results'!CA5</f>
        <v>0</v>
      </c>
      <c r="CG140" s="1777">
        <f>'SAME R Results'!CB5</f>
        <v>0</v>
      </c>
      <c r="CH140" s="1777">
        <f>'SAME R Results'!CC5</f>
        <v>0</v>
      </c>
      <c r="CI140" s="1777">
        <f>'SAME R Results'!CD5</f>
        <v>0</v>
      </c>
      <c r="CJ140" s="1777"/>
      <c r="CK140" s="1777"/>
      <c r="CL140" s="2015">
        <f>'SAME R Results'!CI5</f>
        <v>5</v>
      </c>
      <c r="CM140" s="2015" t="str">
        <f>'SAME R Results'!CJ5</f>
        <v>Teflon</v>
      </c>
      <c r="CN140" s="2016">
        <f>'SAME R Results'!CK5</f>
        <v>0.14808630459171615</v>
      </c>
      <c r="CO140" s="2016">
        <f>'SAME R Results'!CL5</f>
        <v>5.0656448445166339E-3</v>
      </c>
      <c r="CP140" s="2016">
        <f>'SAME R Results'!CM5</f>
        <v>2.0410251144542601E-2</v>
      </c>
      <c r="CR140" s="11"/>
      <c r="CS140" s="11"/>
      <c r="CT140" s="11"/>
      <c r="CU140" s="11"/>
      <c r="CV140" s="11"/>
      <c r="CW140" s="11"/>
      <c r="CX140" s="11"/>
      <c r="CY140" s="11"/>
      <c r="CZ140" s="11"/>
      <c r="DA140" s="11"/>
      <c r="DB140" s="11"/>
      <c r="DC140" s="11"/>
      <c r="DD140" s="11"/>
      <c r="DE140" s="11"/>
      <c r="DF140" s="11"/>
      <c r="DG140" s="11"/>
      <c r="DH140" s="11"/>
      <c r="DI140" s="11"/>
      <c r="DJ140" s="11"/>
      <c r="DK140" s="11"/>
      <c r="DL140" s="11"/>
      <c r="DM140" s="11"/>
      <c r="DN140" s="11"/>
      <c r="DO140" s="11"/>
      <c r="DP140" s="11"/>
      <c r="DQ140" s="11"/>
      <c r="DR140" s="11"/>
      <c r="DS140" s="11"/>
      <c r="DT140" s="11"/>
      <c r="DU140" s="11"/>
      <c r="DV140" s="11"/>
      <c r="DW140" s="11"/>
      <c r="DX140" s="11"/>
      <c r="DY140" s="11"/>
      <c r="DZ140" s="11"/>
      <c r="EA140" s="11"/>
      <c r="EB140" s="11"/>
      <c r="EC140" s="11"/>
      <c r="ED140" s="11"/>
      <c r="EE140" s="11"/>
      <c r="EF140" s="11"/>
      <c r="EG140" s="11"/>
      <c r="EH140" s="11"/>
      <c r="EI140" s="11"/>
      <c r="EJ140" s="11"/>
      <c r="EK140" s="11"/>
      <c r="EL140" s="11"/>
      <c r="EM140" s="11"/>
      <c r="EN140" s="11"/>
      <c r="EO140" s="11"/>
      <c r="EP140" s="11"/>
      <c r="EQ140" s="11"/>
      <c r="ER140" s="11"/>
      <c r="ES140" s="11"/>
      <c r="ET140" s="11"/>
      <c r="EU140" s="11"/>
      <c r="EV140" s="11"/>
      <c r="EW140" s="11"/>
      <c r="EX140" s="11"/>
      <c r="EY140" s="11"/>
      <c r="EZ140" s="11"/>
      <c r="FA140" s="11"/>
      <c r="FB140" s="11"/>
      <c r="FC140" s="11"/>
      <c r="FD140" s="11"/>
      <c r="FE140" s="11"/>
      <c r="FF140" s="11"/>
      <c r="FG140" s="11"/>
      <c r="FH140" s="11"/>
      <c r="FI140" s="11"/>
      <c r="FJ140" s="11"/>
      <c r="FK140" s="11"/>
      <c r="FL140" s="11"/>
      <c r="FM140" s="11"/>
      <c r="FN140" s="11"/>
      <c r="FO140" s="11"/>
      <c r="FP140" s="11"/>
      <c r="FQ140" s="11"/>
      <c r="FR140" s="11"/>
      <c r="FS140" s="11"/>
      <c r="FT140" s="11"/>
      <c r="FU140" s="11"/>
      <c r="FV140" s="11"/>
      <c r="FW140" s="11"/>
      <c r="FX140" s="11"/>
      <c r="FY140" s="11"/>
      <c r="FZ140" s="11"/>
      <c r="GA140" s="11"/>
      <c r="GB140" s="11"/>
      <c r="GC140" s="11"/>
    </row>
    <row r="141" spans="1:185" ht="16.5" customHeight="1" x14ac:dyDescent="0.2">
      <c r="A141" s="780">
        <v>2</v>
      </c>
      <c r="B141" s="784">
        <f>'SAME R Results'!A14</f>
        <v>2</v>
      </c>
      <c r="C141" s="785" t="str">
        <f>'SAME R Results'!B14</f>
        <v>Teflon</v>
      </c>
      <c r="D141" s="784" t="str">
        <f>'SAME R Results'!C14</f>
        <v>T02</v>
      </c>
      <c r="E141" s="784" t="str">
        <f>'SAME R Results'!D14</f>
        <v>9 T</v>
      </c>
      <c r="F141" s="784">
        <f>'SAME R Results'!E14</f>
        <v>5</v>
      </c>
      <c r="G141" s="784">
        <f>'SAME R Results'!F14</f>
        <v>56</v>
      </c>
      <c r="H141" s="785" t="str">
        <f>'SAME R Results'!G14</f>
        <v>Baseline</v>
      </c>
      <c r="I141" s="784">
        <f>'SAME R Results'!H14</f>
        <v>210</v>
      </c>
      <c r="J141" s="786">
        <f>'SAME R Results'!I14</f>
        <v>40388</v>
      </c>
      <c r="K141" s="784">
        <f>'SAME R Results'!J14</f>
        <v>0</v>
      </c>
      <c r="L141" s="788"/>
      <c r="M141" s="788"/>
      <c r="N141" s="784">
        <f>'SAME R Results'!K14</f>
        <v>8.1</v>
      </c>
      <c r="O141" s="793">
        <f>'SAME R Results'!L14</f>
        <v>1.4450000000000001</v>
      </c>
      <c r="P141" s="784">
        <f>'SAME R Results'!M14</f>
        <v>60</v>
      </c>
      <c r="Q141" s="784">
        <f>'SAME R Results'!N14</f>
        <v>11</v>
      </c>
      <c r="R141" s="784">
        <f>'SAME R Results'!O14</f>
        <v>8</v>
      </c>
      <c r="S141" s="784" t="str">
        <f>'SAME R Results'!P14</f>
        <v>n</v>
      </c>
      <c r="T141" s="784" t="str">
        <f>'SAME R Results'!Q14</f>
        <v>n</v>
      </c>
      <c r="U141" s="784">
        <f>'SAME R Results'!R14</f>
        <v>40.6</v>
      </c>
      <c r="V141" s="784" t="str">
        <f>'SAME R Results'!S14</f>
        <v>y</v>
      </c>
      <c r="W141" s="784">
        <f>'SAME R Results'!T14</f>
        <v>75</v>
      </c>
      <c r="X141" s="784" t="str">
        <f>'SAME R Results'!U14</f>
        <v>n</v>
      </c>
      <c r="Y141" s="784" t="str">
        <f>'SAME R Results'!V14</f>
        <v>y</v>
      </c>
      <c r="Z141" s="784" t="str">
        <f>'SAME R Results'!W14</f>
        <v>y</v>
      </c>
      <c r="AA141" s="784" t="str">
        <f>'SAME R Results'!X14</f>
        <v>n</v>
      </c>
      <c r="AB141" s="784" t="str">
        <f>'SAME R Results'!Y14</f>
        <v>n</v>
      </c>
      <c r="AC141" s="789"/>
      <c r="AD141" s="784" t="str">
        <f>'SAME R Results'!Z14</f>
        <v>y</v>
      </c>
      <c r="AE141" s="784">
        <f>'SAME R Results'!AA14</f>
        <v>10</v>
      </c>
      <c r="AF141" s="784" t="str">
        <f>'SAME R Results'!AB14</f>
        <v>y</v>
      </c>
      <c r="AG141" s="817">
        <f>'SAME R Results'!AC14</f>
        <v>5.19567251427413E-2</v>
      </c>
      <c r="AH141" s="819">
        <f>'SAME R Results'!AD14</f>
        <v>0</v>
      </c>
      <c r="AI141" s="784">
        <f>'SAME R Results'!AE14</f>
        <v>0</v>
      </c>
      <c r="AJ141" s="784">
        <f>'SAME R Results'!AF14</f>
        <v>0</v>
      </c>
      <c r="AK141" s="784">
        <f>'SAME R Results'!AG14</f>
        <v>0</v>
      </c>
      <c r="AL141" s="784">
        <f>'SAME R Results'!AH14</f>
        <v>0</v>
      </c>
      <c r="AM141" s="784">
        <f>'SAME R Results'!AI14</f>
        <v>0</v>
      </c>
      <c r="AN141" s="784">
        <f>'SAME R Results'!AJ14</f>
        <v>0</v>
      </c>
      <c r="AO141" s="784">
        <f>'SAME R Results'!AK14</f>
        <v>0</v>
      </c>
      <c r="AP141" s="784">
        <f>'SAME R Results'!AL14</f>
        <v>0</v>
      </c>
      <c r="AQ141" s="784">
        <f>'SAME R Results'!AM14</f>
        <v>0</v>
      </c>
      <c r="AR141" s="817">
        <f>'SAME R Results'!AN14</f>
        <v>0</v>
      </c>
      <c r="AS141" s="819">
        <f>'SAME R Results'!AO14</f>
        <v>0</v>
      </c>
      <c r="AT141" s="784">
        <f>'SAME R Results'!AP14</f>
        <v>0</v>
      </c>
      <c r="AU141" s="789"/>
      <c r="AV141" s="821">
        <f>'SAME R Results'!AQ14</f>
        <v>0</v>
      </c>
      <c r="AW141" s="821">
        <f>'SAME R Results'!AR14</f>
        <v>0.1842</v>
      </c>
      <c r="AX141" s="821">
        <f>'SAME R Results'!AS14</f>
        <v>0</v>
      </c>
      <c r="AY141" s="821">
        <f>'SAME R Results'!AT14</f>
        <v>0</v>
      </c>
      <c r="AZ141" s="824"/>
      <c r="BA141" s="824"/>
      <c r="BB141" s="821">
        <f>'SAME R Results'!AU14</f>
        <v>0.14634710000000001</v>
      </c>
      <c r="BC141" s="821">
        <f>'SAME R Results'!AV14</f>
        <v>2.6800000000000001E-2</v>
      </c>
      <c r="BD141" s="821">
        <f>'SAME R Results'!AW14</f>
        <v>6.4934835000000009</v>
      </c>
      <c r="BE141" s="821">
        <f>'SAME R Results'!AX14</f>
        <v>4.660736</v>
      </c>
      <c r="BF141" s="827">
        <f>'SAME R Results'!AY14</f>
        <v>99795</v>
      </c>
      <c r="BG141" s="784">
        <f>'SAME R Results'!AZ14</f>
        <v>0.22479245000000003</v>
      </c>
      <c r="BH141" s="784">
        <f>'SAME R Results'!BA14</f>
        <v>8.2000000000000003E-2</v>
      </c>
      <c r="BI141" s="789"/>
      <c r="BJ141" s="784">
        <f>'SAME R Results'!BB14</f>
        <v>9.7255000000000003</v>
      </c>
      <c r="BK141" s="784">
        <f>'SAME R Results'!BC14</f>
        <v>1.8327475000000009</v>
      </c>
      <c r="BL141" s="784">
        <f>'SAME R Results'!BD14</f>
        <v>3037043.9171539079</v>
      </c>
      <c r="BM141" s="784">
        <f>'SAME R Results'!BE14</f>
        <v>400.39400960857876</v>
      </c>
      <c r="BN141" s="784">
        <f>'SAME R Results'!BF14</f>
        <v>0.1195471</v>
      </c>
      <c r="BO141" s="784">
        <f>'SAME R Results'!BG14</f>
        <v>3.5698112500000004E-2</v>
      </c>
      <c r="BP141" s="789"/>
      <c r="BQ141" s="784">
        <f>'SAME R Results'!BH14</f>
        <v>21.97963</v>
      </c>
      <c r="BR141" s="817">
        <f>'SAME R Results'!BI14</f>
        <v>0.13183675328073566</v>
      </c>
      <c r="BS141" s="817">
        <f>'SAME R Results'!BJ14</f>
        <v>0.18452250171432627</v>
      </c>
      <c r="BT141" s="817">
        <f>'SAME R Results'!BL14</f>
        <v>3.3488353200746954</v>
      </c>
      <c r="BU141" s="817">
        <f>'SAME R Results'!BM14</f>
        <v>1.7857412174371969</v>
      </c>
      <c r="BV141" s="817">
        <f>'SAME R Results'!BN14</f>
        <v>0.11143717188099855</v>
      </c>
      <c r="BW141" s="784">
        <f>'SAME R Results'!BO14</f>
        <v>3037043.9171539079</v>
      </c>
      <c r="BX141" s="784">
        <f>'SAME R Results'!BP14</f>
        <v>2992867.0566282663</v>
      </c>
      <c r="BY141" s="784">
        <f>'SAME R Results'!BQ14</f>
        <v>2686519.7362136026</v>
      </c>
      <c r="BZ141" s="784">
        <f>'SAME R Results'!BR14</f>
        <v>400.39400960857876</v>
      </c>
      <c r="CA141" s="784">
        <f>'SAME R Results'!BS14</f>
        <v>0.40680713397851387</v>
      </c>
      <c r="CB141" s="784">
        <f>'SAME R Results'!BT14</f>
        <v>2.2599999999999998</v>
      </c>
      <c r="CC141" s="784">
        <f>'SAME R Results'!BV14</f>
        <v>1</v>
      </c>
      <c r="CD141" s="880">
        <f>'SAME R Results'!BW14</f>
        <v>2.2000000000000002</v>
      </c>
      <c r="CE141" s="1086">
        <f>'SAME R Results'!BZ14</f>
        <v>514.13740453829121</v>
      </c>
      <c r="CF141" s="1777">
        <f>'SAME R Results'!CA14</f>
        <v>4.9966666666667603</v>
      </c>
      <c r="CG141" s="1777" t="str">
        <f>'SAME R Results'!CB14</f>
        <v xml:space="preserve"> 09T</v>
      </c>
      <c r="CH141" s="1777">
        <f>'SAME R Results'!CC14</f>
        <v>210</v>
      </c>
      <c r="CI141" s="1777">
        <f>'SAME R Results'!CD14</f>
        <v>2.6393151434289032E-2</v>
      </c>
      <c r="CJ141" s="1777"/>
      <c r="CK141" s="1777"/>
      <c r="CL141" s="2015">
        <f>'SAME R Results'!CI14</f>
        <v>14</v>
      </c>
      <c r="CM141" s="2015" t="str">
        <f>'SAME R Results'!CJ14</f>
        <v>Teflon</v>
      </c>
      <c r="CN141" s="2016">
        <f>'SAME R Results'!CK14</f>
        <v>0.13183675328073566</v>
      </c>
      <c r="CO141" s="2016">
        <f>'SAME R Results'!CL14</f>
        <v>5.4389951059230753E-3</v>
      </c>
      <c r="CP141" s="2016">
        <f>'SAME R Results'!CM14</f>
        <v>2.1988858698260273E-2</v>
      </c>
      <c r="CR141" s="11"/>
      <c r="CS141" s="11"/>
      <c r="CT141" s="11"/>
      <c r="CU141" s="11"/>
      <c r="CV141" s="11"/>
      <c r="CW141" s="11"/>
      <c r="CX141" s="11"/>
      <c r="CY141" s="11"/>
      <c r="CZ141" s="11"/>
      <c r="DA141" s="11"/>
      <c r="DB141" s="11"/>
      <c r="DC141" s="11"/>
      <c r="DD141" s="11"/>
      <c r="DE141" s="11"/>
      <c r="DF141" s="11"/>
      <c r="DG141" s="11"/>
      <c r="DH141" s="11"/>
      <c r="DI141" s="11"/>
      <c r="DJ141" s="11"/>
      <c r="DK141" s="11"/>
      <c r="DL141" s="11"/>
      <c r="DM141" s="11"/>
      <c r="DN141" s="11"/>
      <c r="DO141" s="11"/>
      <c r="DP141" s="11"/>
      <c r="DQ141" s="11"/>
      <c r="DR141" s="11"/>
      <c r="DS141" s="11"/>
      <c r="DT141" s="11"/>
      <c r="DU141" s="11"/>
      <c r="DV141" s="11"/>
      <c r="DW141" s="11"/>
      <c r="DX141" s="11"/>
      <c r="DY141" s="11"/>
      <c r="DZ141" s="11"/>
      <c r="EA141" s="11"/>
      <c r="EB141" s="11"/>
      <c r="EC141" s="11"/>
      <c r="ED141" s="11"/>
      <c r="EE141" s="11"/>
      <c r="EF141" s="11"/>
      <c r="EG141" s="11"/>
      <c r="EH141" s="11"/>
      <c r="EI141" s="11"/>
      <c r="EJ141" s="11"/>
      <c r="EK141" s="11"/>
      <c r="EL141" s="11"/>
      <c r="EM141" s="11"/>
      <c r="EN141" s="11"/>
      <c r="EO141" s="11"/>
      <c r="EP141" s="11"/>
      <c r="EQ141" s="11"/>
      <c r="ER141" s="11"/>
      <c r="ES141" s="11"/>
      <c r="ET141" s="11"/>
      <c r="EU141" s="11"/>
      <c r="EV141" s="11"/>
      <c r="EW141" s="11"/>
      <c r="EX141" s="11"/>
      <c r="EY141" s="11"/>
      <c r="EZ141" s="11"/>
      <c r="FA141" s="11"/>
      <c r="FB141" s="11"/>
      <c r="FC141" s="11"/>
      <c r="FD141" s="11"/>
      <c r="FE141" s="11"/>
      <c r="FF141" s="11"/>
      <c r="FG141" s="11"/>
      <c r="FH141" s="11"/>
      <c r="FI141" s="11"/>
      <c r="FJ141" s="11"/>
      <c r="FK141" s="11"/>
      <c r="FL141" s="11"/>
      <c r="FM141" s="11"/>
      <c r="FN141" s="11"/>
      <c r="FO141" s="11"/>
      <c r="FP141" s="11"/>
      <c r="FQ141" s="11"/>
      <c r="FR141" s="11"/>
      <c r="FS141" s="11"/>
      <c r="FT141" s="11"/>
      <c r="FU141" s="11"/>
      <c r="FV141" s="11"/>
      <c r="FW141" s="11"/>
      <c r="FX141" s="11"/>
      <c r="FY141" s="11"/>
      <c r="FZ141" s="11"/>
      <c r="GA141" s="11"/>
      <c r="GB141" s="11"/>
      <c r="GC141" s="11"/>
    </row>
    <row r="142" spans="1:185" s="11" customFormat="1" ht="16.5" customHeight="1" x14ac:dyDescent="0.2">
      <c r="A142" s="780">
        <v>2</v>
      </c>
      <c r="B142" s="784">
        <f>'SAME R Results'!A16</f>
        <v>2</v>
      </c>
      <c r="C142" s="785" t="str">
        <f>'SAME R Results'!B16</f>
        <v>Teflon</v>
      </c>
      <c r="D142" s="784" t="str">
        <f>'SAME R Results'!C16</f>
        <v>T03</v>
      </c>
      <c r="E142" s="784" t="str">
        <f>'SAME R Results'!D16</f>
        <v>11 T</v>
      </c>
      <c r="F142" s="784">
        <f>'SAME R Results'!E16</f>
        <v>6</v>
      </c>
      <c r="G142" s="784">
        <f>'SAME R Results'!F16</f>
        <v>58</v>
      </c>
      <c r="H142" s="785" t="str">
        <f>'SAME R Results'!G16</f>
        <v>Baseline aging</v>
      </c>
      <c r="I142" s="784">
        <f>'SAME R Results'!H16</f>
        <v>211</v>
      </c>
      <c r="J142" s="786">
        <f>'SAME R Results'!I16</f>
        <v>40389</v>
      </c>
      <c r="K142" s="784">
        <f>'SAME R Results'!J16</f>
        <v>0</v>
      </c>
      <c r="L142" s="788"/>
      <c r="M142" s="788"/>
      <c r="N142" s="784">
        <f>'SAME R Results'!K16</f>
        <v>8.1</v>
      </c>
      <c r="O142" s="793">
        <f>'SAME R Results'!L16</f>
        <v>1.4450000000000001</v>
      </c>
      <c r="P142" s="784">
        <f>'SAME R Results'!M16</f>
        <v>60</v>
      </c>
      <c r="Q142" s="784">
        <f>'SAME R Results'!N16</f>
        <v>11</v>
      </c>
      <c r="R142" s="784">
        <f>'SAME R Results'!O16</f>
        <v>8</v>
      </c>
      <c r="S142" s="784" t="str">
        <f>'SAME R Results'!P16</f>
        <v>n</v>
      </c>
      <c r="T142" s="784" t="str">
        <f>'SAME R Results'!Q16</f>
        <v>n</v>
      </c>
      <c r="U142" s="784">
        <f>'SAME R Results'!R16</f>
        <v>34.4</v>
      </c>
      <c r="V142" s="784" t="str">
        <f>'SAME R Results'!S16</f>
        <v>y</v>
      </c>
      <c r="W142" s="784">
        <f>'SAME R Results'!T16</f>
        <v>75</v>
      </c>
      <c r="X142" s="784" t="str">
        <f>'SAME R Results'!U16</f>
        <v>n</v>
      </c>
      <c r="Y142" s="784" t="str">
        <f>'SAME R Results'!V16</f>
        <v>y</v>
      </c>
      <c r="Z142" s="784" t="str">
        <f>'SAME R Results'!W16</f>
        <v>y</v>
      </c>
      <c r="AA142" s="784" t="str">
        <f>'SAME R Results'!X16</f>
        <v>n</v>
      </c>
      <c r="AB142" s="784" t="str">
        <f>'SAME R Results'!Y16</f>
        <v>n</v>
      </c>
      <c r="AC142" s="789"/>
      <c r="AD142" s="784" t="str">
        <f>'SAME R Results'!Z16</f>
        <v>y</v>
      </c>
      <c r="AE142" s="784">
        <f>'SAME R Results'!AA16</f>
        <v>10</v>
      </c>
      <c r="AF142" s="784" t="str">
        <f>'SAME R Results'!AB16</f>
        <v>y</v>
      </c>
      <c r="AG142" s="817">
        <f>'SAME R Results'!AC16</f>
        <v>5.19567251427413E-2</v>
      </c>
      <c r="AH142" s="819">
        <f>'SAME R Results'!AD16</f>
        <v>0</v>
      </c>
      <c r="AI142" s="784">
        <f>'SAME R Results'!AE16</f>
        <v>0</v>
      </c>
      <c r="AJ142" s="784">
        <f>'SAME R Results'!AF16</f>
        <v>0</v>
      </c>
      <c r="AK142" s="784">
        <f>'SAME R Results'!AG16</f>
        <v>0</v>
      </c>
      <c r="AL142" s="784">
        <f>'SAME R Results'!AH16</f>
        <v>0</v>
      </c>
      <c r="AM142" s="784">
        <f>'SAME R Results'!AI16</f>
        <v>0</v>
      </c>
      <c r="AN142" s="784">
        <f>'SAME R Results'!AJ16</f>
        <v>0</v>
      </c>
      <c r="AO142" s="784">
        <f>'SAME R Results'!AK16</f>
        <v>0</v>
      </c>
      <c r="AP142" s="784">
        <f>'SAME R Results'!AL16</f>
        <v>0</v>
      </c>
      <c r="AQ142" s="784">
        <f>'SAME R Results'!AM16</f>
        <v>0</v>
      </c>
      <c r="AR142" s="817">
        <f>'SAME R Results'!AN16</f>
        <v>0</v>
      </c>
      <c r="AS142" s="819">
        <f>'SAME R Results'!AO16</f>
        <v>0</v>
      </c>
      <c r="AT142" s="784">
        <f>'SAME R Results'!AP16</f>
        <v>0</v>
      </c>
      <c r="AU142" s="789"/>
      <c r="AV142" s="821">
        <f>'SAME R Results'!AQ16</f>
        <v>0</v>
      </c>
      <c r="AW142" s="821">
        <f>'SAME R Results'!AR16</f>
        <v>0.188</v>
      </c>
      <c r="AX142" s="821">
        <f>'SAME R Results'!AS16</f>
        <v>0</v>
      </c>
      <c r="AY142" s="821">
        <f>'SAME R Results'!AT16</f>
        <v>0</v>
      </c>
      <c r="AZ142" s="824"/>
      <c r="BA142" s="824"/>
      <c r="BB142" s="821">
        <f>'SAME R Results'!AU16</f>
        <v>8.422855999999998E-2</v>
      </c>
      <c r="BC142" s="821">
        <f>'SAME R Results'!AV16</f>
        <v>2.6800000000000001E-2</v>
      </c>
      <c r="BD142" s="821">
        <f>'SAME R Results'!AW16</f>
        <v>5.3473210000000009</v>
      </c>
      <c r="BE142" s="821">
        <f>'SAME R Results'!AX16</f>
        <v>4.7119444999999995</v>
      </c>
      <c r="BF142" s="827">
        <f>'SAME R Results'!AY16</f>
        <v>71725</v>
      </c>
      <c r="BG142" s="784">
        <f>'SAME R Results'!AZ16</f>
        <v>0.1441955</v>
      </c>
      <c r="BH142" s="784">
        <f>'SAME R Results'!BA16</f>
        <v>8.2000000000000003E-2</v>
      </c>
      <c r="BI142" s="789"/>
      <c r="BJ142" s="784">
        <f>'SAME R Results'!BB16</f>
        <v>3.5743500000000004</v>
      </c>
      <c r="BK142" s="784">
        <f>'SAME R Results'!BC16</f>
        <v>0.63537650000000134</v>
      </c>
      <c r="BL142" s="784">
        <f>'SAME R Results'!BD16</f>
        <v>2105294.5686913007</v>
      </c>
      <c r="BM142" s="784">
        <f>'SAME R Results'!BE16</f>
        <v>111.85065367881325</v>
      </c>
      <c r="BN142" s="784">
        <f>'SAME R Results'!BF16</f>
        <v>5.7428559999999976E-2</v>
      </c>
      <c r="BO142" s="784">
        <f>'SAME R Results'!BG16</f>
        <v>1.5548875E-2</v>
      </c>
      <c r="BP142" s="789"/>
      <c r="BQ142" s="784">
        <f>'SAME R Results'!BH16</f>
        <v>8.0780309999999993</v>
      </c>
      <c r="BR142" s="817">
        <f>'SAME R Results'!BI16</f>
        <v>5.3128267816860503E-2</v>
      </c>
      <c r="BS142" s="817">
        <f>'SAME R Results'!BJ16</f>
        <v>0.14934491754394455</v>
      </c>
      <c r="BT142" s="817">
        <f>'SAME R Results'!BL16</f>
        <v>3.6934221929239239</v>
      </c>
      <c r="BU142" s="817">
        <f>'SAME R Results'!BM16</f>
        <v>2.7638822532432576</v>
      </c>
      <c r="BV142" s="817">
        <f>'SAME R Results'!BN16</f>
        <v>3.1687885565052865E-2</v>
      </c>
      <c r="BW142" s="784">
        <f>'SAME R Results'!BO16</f>
        <v>2105294.5686913007</v>
      </c>
      <c r="BX142" s="784">
        <f>'SAME R Results'!BP16</f>
        <v>2073543.6260468629</v>
      </c>
      <c r="BY142" s="784">
        <f>'SAME R Results'!BQ16</f>
        <v>1892114.5983492436</v>
      </c>
      <c r="BZ142" s="784">
        <f>'SAME R Results'!BR16</f>
        <v>111.85065367881325</v>
      </c>
      <c r="CA142" s="784">
        <f>'SAME R Results'!BS16</f>
        <v>0.14103180768889312</v>
      </c>
      <c r="CB142" s="784">
        <f>'SAME R Results'!BT16</f>
        <v>2.2599999999999998</v>
      </c>
      <c r="CC142" s="784">
        <f>'SAME R Results'!BV16</f>
        <v>1</v>
      </c>
      <c r="CD142" s="880">
        <f>'SAME R Results'!BW16</f>
        <v>2.2000000000000002</v>
      </c>
      <c r="CE142" s="1086">
        <f>'SAME R Results'!BZ16</f>
        <v>516.33842203068309</v>
      </c>
      <c r="CF142" s="1777">
        <f>'SAME R Results'!CA16</f>
        <v>0.91333333333332156</v>
      </c>
      <c r="CG142" s="1777" t="str">
        <f>'SAME R Results'!CB16</f>
        <v xml:space="preserve"> 11T</v>
      </c>
      <c r="CH142" s="1777">
        <f>'SAME R Results'!CC16</f>
        <v>211</v>
      </c>
      <c r="CI142" s="1777">
        <f>'SAME R Results'!CD16</f>
        <v>5.3067356934307253E-2</v>
      </c>
      <c r="CJ142" s="1777"/>
      <c r="CK142" s="1777"/>
      <c r="CL142" s="2015">
        <f>'SAME R Results'!CI16</f>
        <v>16</v>
      </c>
      <c r="CM142" s="2015" t="str">
        <f>'SAME R Results'!CJ16</f>
        <v>Teflon</v>
      </c>
      <c r="CN142" s="2016">
        <f>'SAME R Results'!CK16</f>
        <v>5.3128267816860503E-2</v>
      </c>
      <c r="CO142" s="2016">
        <f>'SAME R Results'!CL16</f>
        <v>7.1092274837766751E-3</v>
      </c>
      <c r="CP142" s="2016">
        <f>'SAME R Results'!CM16</f>
        <v>2.6428476894092549E-2</v>
      </c>
      <c r="CQ142" s="2020"/>
    </row>
    <row r="143" spans="1:185" ht="16.5" hidden="1" customHeight="1" x14ac:dyDescent="0.2">
      <c r="A143" s="780">
        <v>2</v>
      </c>
      <c r="B143" s="784">
        <f>'SAME R Results'!A17</f>
        <v>2</v>
      </c>
      <c r="C143" s="785" t="str">
        <f>'SAME R Results'!B17</f>
        <v>Teflon</v>
      </c>
      <c r="D143" s="784" t="str">
        <f>'SAME R Results'!C17</f>
        <v>T03</v>
      </c>
      <c r="E143" s="784" t="str">
        <f>'SAME R Results'!D17</f>
        <v>11Ta</v>
      </c>
      <c r="F143" s="784">
        <f>'SAME R Results'!E17</f>
        <v>6</v>
      </c>
      <c r="G143" s="784" t="str">
        <f>'SAME R Results'!F17</f>
        <v>58a</v>
      </c>
      <c r="H143" s="785" t="str">
        <f>'SAME R Results'!G17</f>
        <v>aged</v>
      </c>
      <c r="I143" s="784">
        <f>'SAME R Results'!H17</f>
        <v>211</v>
      </c>
      <c r="J143" s="786">
        <f>'SAME R Results'!I17</f>
        <v>40389</v>
      </c>
      <c r="K143" s="784">
        <f>'SAME R Results'!J17</f>
        <v>0</v>
      </c>
      <c r="L143" s="788"/>
      <c r="M143" s="788"/>
      <c r="N143" s="784">
        <f>'SAME R Results'!K17</f>
        <v>8.1</v>
      </c>
      <c r="O143" s="793">
        <f>'SAME R Results'!L17</f>
        <v>1.4450000000000001</v>
      </c>
      <c r="P143" s="784">
        <f>'SAME R Results'!M17</f>
        <v>0</v>
      </c>
      <c r="Q143" s="784">
        <f>'SAME R Results'!N17</f>
        <v>0</v>
      </c>
      <c r="R143" s="784">
        <f>'SAME R Results'!O17</f>
        <v>0</v>
      </c>
      <c r="S143" s="784">
        <f>'SAME R Results'!P17</f>
        <v>0</v>
      </c>
      <c r="T143" s="784">
        <f>'SAME R Results'!Q17</f>
        <v>0</v>
      </c>
      <c r="U143" s="784">
        <f>'SAME R Results'!R17</f>
        <v>805.4</v>
      </c>
      <c r="V143" s="784">
        <f>'SAME R Results'!S17</f>
        <v>0</v>
      </c>
      <c r="W143" s="784">
        <f>'SAME R Results'!T17</f>
        <v>0</v>
      </c>
      <c r="X143" s="784" t="str">
        <f>'SAME R Results'!U17</f>
        <v>n</v>
      </c>
      <c r="Y143" s="784" t="str">
        <f>'SAME R Results'!V17</f>
        <v>y</v>
      </c>
      <c r="Z143" s="784" t="str">
        <f>'SAME R Results'!W17</f>
        <v>y</v>
      </c>
      <c r="AA143" s="784" t="str">
        <f>'SAME R Results'!X17</f>
        <v>n</v>
      </c>
      <c r="AB143" s="784" t="str">
        <f>'SAME R Results'!Y17</f>
        <v>n</v>
      </c>
      <c r="AC143" s="789"/>
      <c r="AD143" s="784" t="str">
        <f>'SAME R Results'!Z17</f>
        <v>y</v>
      </c>
      <c r="AE143" s="784">
        <f>'SAME R Results'!AA17</f>
        <v>10</v>
      </c>
      <c r="AF143" s="784" t="str">
        <f>'SAME R Results'!AB17</f>
        <v>y</v>
      </c>
      <c r="AG143" s="817">
        <f>'SAME R Results'!AC17</f>
        <v>5.19567251427413E-2</v>
      </c>
      <c r="AH143" s="819">
        <f>'SAME R Results'!AD17</f>
        <v>0</v>
      </c>
      <c r="AI143" s="784">
        <f>'SAME R Results'!AE17</f>
        <v>50</v>
      </c>
      <c r="AJ143" s="784">
        <f>'SAME R Results'!AF17</f>
        <v>720</v>
      </c>
      <c r="AK143" s="784">
        <f>'SAME R Results'!AG17</f>
        <v>0</v>
      </c>
      <c r="AL143" s="784" t="str">
        <f>'SAME R Results'!AH17</f>
        <v>n</v>
      </c>
      <c r="AM143" s="784" t="str">
        <f>'SAME R Results'!AI17</f>
        <v>y</v>
      </c>
      <c r="AN143" s="784" t="str">
        <f>'SAME R Results'!AJ17</f>
        <v>y</v>
      </c>
      <c r="AO143" s="784" t="str">
        <f>'SAME R Results'!AK17</f>
        <v>n</v>
      </c>
      <c r="AP143" s="784" t="str">
        <f>'SAME R Results'!AL17</f>
        <v>n</v>
      </c>
      <c r="AQ143" s="784" t="str">
        <f>'SAME R Results'!AM17</f>
        <v>y</v>
      </c>
      <c r="AR143" s="817">
        <f>'SAME R Results'!AN17</f>
        <v>5.19567251427413E-2</v>
      </c>
      <c r="AS143" s="819">
        <f>'SAME R Results'!AO17</f>
        <v>0</v>
      </c>
      <c r="AT143" s="784">
        <f>'SAME R Results'!AP17</f>
        <v>0</v>
      </c>
      <c r="AU143" s="789"/>
      <c r="AV143" s="821">
        <f>'SAME R Results'!AQ17</f>
        <v>0</v>
      </c>
      <c r="AW143" s="821">
        <f>'SAME R Results'!AR17</f>
        <v>0.78200000000000003</v>
      </c>
      <c r="AX143" s="821">
        <f>'SAME R Results'!AS17</f>
        <v>0</v>
      </c>
      <c r="AY143" s="821">
        <f>'SAME R Results'!AT17</f>
        <v>0</v>
      </c>
      <c r="AZ143" s="824"/>
      <c r="BA143" s="824"/>
      <c r="BB143" s="821">
        <f>'SAME R Results'!AU17</f>
        <v>8.644104499999998E-2</v>
      </c>
      <c r="BC143" s="821">
        <f>'SAME R Results'!AV17</f>
        <v>2.6800000000000001E-2</v>
      </c>
      <c r="BD143" s="821">
        <f>'SAME R Results'!AW17</f>
        <v>5.0834199999999994</v>
      </c>
      <c r="BE143" s="821">
        <f>'SAME R Results'!AX17</f>
        <v>4.7389840000000003</v>
      </c>
      <c r="BF143" s="827">
        <f>'SAME R Results'!AY17</f>
        <v>20380</v>
      </c>
      <c r="BG143" s="784">
        <f>'SAME R Results'!AZ17</f>
        <v>0.14796445</v>
      </c>
      <c r="BH143" s="784">
        <f>'SAME R Results'!BA17</f>
        <v>8.2000000000000003E-2</v>
      </c>
      <c r="BI143" s="789"/>
      <c r="BJ143" s="784">
        <f>'SAME R Results'!BB17</f>
        <v>3.5562999999999994</v>
      </c>
      <c r="BK143" s="784">
        <f>'SAME R Results'!BC17</f>
        <v>0.34443599999999908</v>
      </c>
      <c r="BL143" s="784">
        <f>'SAME R Results'!BD17</f>
        <v>557920.01363368786</v>
      </c>
      <c r="BM143" s="784">
        <f>'SAME R Results'!BE17</f>
        <v>58.353221390514022</v>
      </c>
      <c r="BN143" s="784">
        <f>'SAME R Results'!BF17</f>
        <v>5.9641044999999976E-2</v>
      </c>
      <c r="BO143" s="784">
        <f>'SAME R Results'!BG17</f>
        <v>1.6491112499999998E-2</v>
      </c>
      <c r="BP143" s="789"/>
      <c r="BQ143" s="784">
        <f>'SAME R Results'!BH17</f>
        <v>8.0372379999999986</v>
      </c>
      <c r="BR143" s="817">
        <f>'SAME R Results'!BI17</f>
        <v>0.10459065809534994</v>
      </c>
      <c r="BS143" s="817">
        <f>'SAME R Results'!BJ17</f>
        <v>0.23211570631965311</v>
      </c>
      <c r="BT143" s="817">
        <f>'SAME R Results'!BL17</f>
        <v>3.6165567968807428</v>
      </c>
      <c r="BU143" s="817">
        <f>'SAME R Results'!BM17</f>
        <v>2.4420805206174716</v>
      </c>
      <c r="BV143" s="817">
        <f>'SAME R Results'!BN17</f>
        <v>7.0208077224969093E-2</v>
      </c>
      <c r="BW143" s="784">
        <f>'SAME R Results'!BO17</f>
        <v>557920.01363368786</v>
      </c>
      <c r="BX143" s="784">
        <f>'SAME R Results'!BP17</f>
        <v>548898.27489414602</v>
      </c>
      <c r="BY143" s="784">
        <f>'SAME R Results'!BQ17</f>
        <v>517486.93410012359</v>
      </c>
      <c r="BZ143" s="784">
        <f>'SAME R Results'!BR17</f>
        <v>58.353221390514022</v>
      </c>
      <c r="CA143" s="784">
        <f>'SAME R Results'!BS17</f>
        <v>7.6452987658705285E-2</v>
      </c>
      <c r="CB143" s="784">
        <f>'SAME R Results'!BT17</f>
        <v>2.2599999999999998</v>
      </c>
      <c r="CC143" s="784">
        <f>'SAME R Results'!BV17</f>
        <v>1</v>
      </c>
      <c r="CD143" s="880">
        <f>'SAME R Results'!BW17</f>
        <v>2.2000000000000002</v>
      </c>
      <c r="CE143" s="1086">
        <f>'SAME R Results'!BZ17</f>
        <v>516.33842203068309</v>
      </c>
      <c r="CF143" s="1777">
        <f>'SAME R Results'!CA17</f>
        <v>0.91333333333332156</v>
      </c>
      <c r="CG143" s="1777">
        <f>'SAME R Results'!CB17</f>
        <v>0</v>
      </c>
      <c r="CH143" s="1777">
        <f>'SAME R Results'!CC17</f>
        <v>0</v>
      </c>
      <c r="CI143" s="1777">
        <f>'SAME R Results'!CD17</f>
        <v>5.2799373722628412E-2</v>
      </c>
      <c r="CJ143" s="1777"/>
      <c r="CK143" s="1777"/>
      <c r="CL143" s="2015">
        <f>'SAME R Results'!CI17</f>
        <v>17</v>
      </c>
      <c r="CM143" s="2015" t="str">
        <f>'SAME R Results'!CJ17</f>
        <v>Teflon</v>
      </c>
      <c r="CN143" s="2016">
        <f>'SAME R Results'!CK17</f>
        <v>0.10459065809534994</v>
      </c>
      <c r="CO143" s="2016">
        <f>'SAME R Results'!CL17</f>
        <v>7.4205896353946449E-3</v>
      </c>
      <c r="CP143" s="2016">
        <f>'SAME R Results'!CM17</f>
        <v>2.7355694976311538E-2</v>
      </c>
    </row>
    <row r="144" spans="1:185" ht="16.5" hidden="1" customHeight="1" x14ac:dyDescent="0.2">
      <c r="A144" s="780">
        <v>2</v>
      </c>
      <c r="B144" s="784">
        <f>'SAME R Results'!A38</f>
        <v>6</v>
      </c>
      <c r="C144" s="785" t="str">
        <f>'SAME R Results'!B38</f>
        <v>Teflon</v>
      </c>
      <c r="D144" s="784" t="str">
        <f>'SAME R Results'!C38</f>
        <v>T07</v>
      </c>
      <c r="E144" s="784" t="str">
        <f>'SAME R Results'!D38</f>
        <v>22 T</v>
      </c>
      <c r="F144" s="784">
        <f>'SAME R Results'!E38</f>
        <v>3</v>
      </c>
      <c r="G144" s="784">
        <f>'SAME R Results'!F38</f>
        <v>69</v>
      </c>
      <c r="H144" s="785" t="str">
        <f>'SAME R Results'!G38</f>
        <v>High temp aged STS det</v>
      </c>
      <c r="I144" s="784">
        <f>'SAME R Results'!H38</f>
        <v>236</v>
      </c>
      <c r="J144" s="786">
        <f>'SAME R Results'!I38</f>
        <v>40414</v>
      </c>
      <c r="K144" s="784">
        <f>'SAME R Results'!J38</f>
        <v>0</v>
      </c>
      <c r="L144" s="788"/>
      <c r="M144" s="788"/>
      <c r="N144" s="784">
        <f>'SAME R Results'!K38</f>
        <v>8.1</v>
      </c>
      <c r="O144" s="793">
        <f>'SAME R Results'!L38</f>
        <v>1.45</v>
      </c>
      <c r="P144" s="784">
        <f>'SAME R Results'!M38</f>
        <v>60</v>
      </c>
      <c r="Q144" s="784">
        <f>'SAME R Results'!N38</f>
        <v>720</v>
      </c>
      <c r="R144" s="784">
        <f>'SAME R Results'!O38</f>
        <v>8</v>
      </c>
      <c r="S144" s="784" t="str">
        <f>'SAME R Results'!P38</f>
        <v>n</v>
      </c>
      <c r="T144" s="784" t="str">
        <f>'SAME R Results'!Q38</f>
        <v>n</v>
      </c>
      <c r="U144" s="784">
        <f>'SAME R Results'!R38</f>
        <v>744.57142857142856</v>
      </c>
      <c r="V144" s="784" t="str">
        <f>'SAME R Results'!S38</f>
        <v>y</v>
      </c>
      <c r="W144" s="784">
        <f>'SAME R Results'!T38</f>
        <v>45</v>
      </c>
      <c r="X144" s="784" t="str">
        <f>'SAME R Results'!U38</f>
        <v>y</v>
      </c>
      <c r="Y144" s="784" t="str">
        <f>'SAME R Results'!V38</f>
        <v>n</v>
      </c>
      <c r="Z144" s="784" t="str">
        <f>'SAME R Results'!W38</f>
        <v>y</v>
      </c>
      <c r="AA144" s="784" t="str">
        <f>'SAME R Results'!X38</f>
        <v>n</v>
      </c>
      <c r="AB144" s="784" t="str">
        <f>'SAME R Results'!Y38</f>
        <v>n</v>
      </c>
      <c r="AC144" s="789"/>
      <c r="AD144" s="784" t="str">
        <f>'SAME R Results'!Z38</f>
        <v>y</v>
      </c>
      <c r="AE144" s="784">
        <f>'SAME R Results'!AA38</f>
        <v>10</v>
      </c>
      <c r="AF144" s="784" t="str">
        <f>'SAME R Results'!AB38</f>
        <v>y</v>
      </c>
      <c r="AG144" s="817">
        <f>'SAME R Results'!AC38</f>
        <v>5.19567251427413E-2</v>
      </c>
      <c r="AH144" s="819">
        <f>'SAME R Results'!AD38</f>
        <v>0</v>
      </c>
      <c r="AI144" s="784">
        <f>'SAME R Results'!AE38</f>
        <v>0</v>
      </c>
      <c r="AJ144" s="784">
        <f>'SAME R Results'!AF38</f>
        <v>0</v>
      </c>
      <c r="AK144" s="784">
        <f>'SAME R Results'!AG38</f>
        <v>0</v>
      </c>
      <c r="AL144" s="784">
        <f>'SAME R Results'!AH38</f>
        <v>0</v>
      </c>
      <c r="AM144" s="784">
        <f>'SAME R Results'!AI38</f>
        <v>0</v>
      </c>
      <c r="AN144" s="784">
        <f>'SAME R Results'!AJ38</f>
        <v>0</v>
      </c>
      <c r="AO144" s="784">
        <f>'SAME R Results'!AK38</f>
        <v>0</v>
      </c>
      <c r="AP144" s="784">
        <f>'SAME R Results'!AL38</f>
        <v>0</v>
      </c>
      <c r="AQ144" s="784">
        <f>'SAME R Results'!AM38</f>
        <v>0</v>
      </c>
      <c r="AR144" s="817">
        <f>'SAME R Results'!AN38</f>
        <v>0</v>
      </c>
      <c r="AS144" s="819">
        <f>'SAME R Results'!AO38</f>
        <v>0</v>
      </c>
      <c r="AT144" s="784">
        <f>'SAME R Results'!AP38</f>
        <v>0</v>
      </c>
      <c r="AU144" s="789"/>
      <c r="AV144" s="821">
        <f>'SAME R Results'!AQ38</f>
        <v>0</v>
      </c>
      <c r="AW144" s="821">
        <f>'SAME R Results'!AR38</f>
        <v>5.0415189999999992</v>
      </c>
      <c r="AX144" s="821">
        <f>'SAME R Results'!AS38</f>
        <v>4.6750034999999999</v>
      </c>
      <c r="AY144" s="821">
        <f>'SAME R Results'!AT38</f>
        <v>5.1367965</v>
      </c>
      <c r="AZ144" s="824"/>
      <c r="BA144" s="824"/>
      <c r="BB144" s="821">
        <f>'SAME R Results'!AU38</f>
        <v>0</v>
      </c>
      <c r="BC144" s="821">
        <f>'SAME R Results'!AV38</f>
        <v>0</v>
      </c>
      <c r="BD144" s="821">
        <f>'SAME R Results'!AW38</f>
        <v>6.5043949999999997</v>
      </c>
      <c r="BE144" s="821">
        <f>'SAME R Results'!AX38</f>
        <v>4.6807259999999999</v>
      </c>
      <c r="BF144" s="827">
        <f>'SAME R Results'!AY38</f>
        <v>30275</v>
      </c>
      <c r="BG144" s="784">
        <f>'SAME R Results'!AZ38</f>
        <v>0</v>
      </c>
      <c r="BH144" s="784">
        <f>'SAME R Results'!BA38</f>
        <v>0</v>
      </c>
      <c r="BI144" s="789"/>
      <c r="BJ144" s="784">
        <f>'SAME R Results'!BB38</f>
        <v>37.934999999999995</v>
      </c>
      <c r="BK144" s="784">
        <f>'SAME R Results'!BC38</f>
        <v>1.8236689999999998</v>
      </c>
      <c r="BL144" s="784">
        <f>'SAME R Results'!BD38</f>
        <v>840335.70495541021</v>
      </c>
      <c r="BM144" s="784">
        <f>'SAME R Results'!BE38</f>
        <v>397.56403067241467</v>
      </c>
      <c r="BN144" s="784">
        <f>'SAME R Results'!BF38</f>
        <v>0</v>
      </c>
      <c r="BO144" s="784">
        <f>'SAME R Results'!BG38</f>
        <v>0</v>
      </c>
      <c r="BP144" s="789"/>
      <c r="BQ144" s="784">
        <f>'SAME R Results'!BH38</f>
        <v>85.733099999999979</v>
      </c>
      <c r="BR144" s="817">
        <f>'SAME R Results'!BI38</f>
        <v>0.47310143830376716</v>
      </c>
      <c r="BS144" s="817">
        <f>'SAME R Results'!BJ38</f>
        <v>0.44575012050849505</v>
      </c>
      <c r="BT144" s="817">
        <f>'SAME R Results'!BL38</f>
        <v>0</v>
      </c>
      <c r="BU144" s="817" t="e">
        <f>'SAME R Results'!BM38</f>
        <v>#NUM!</v>
      </c>
      <c r="BV144" s="817" t="e">
        <f>'SAME R Results'!BN38</f>
        <v>#NUM!</v>
      </c>
      <c r="BW144" s="784">
        <f>'SAME R Results'!BO38</f>
        <v>840335.70495541021</v>
      </c>
      <c r="BX144" s="784">
        <f>'SAME R Results'!BP38</f>
        <v>826933.68629301421</v>
      </c>
      <c r="BY144" s="784">
        <f>'SAME R Results'!BQ38</f>
        <v>774505.57198218454</v>
      </c>
      <c r="BZ144" s="784">
        <f>'SAME R Results'!BR38</f>
        <v>397.56403067241467</v>
      </c>
      <c r="CA144" s="784">
        <f>'SAME R Results'!BS38</f>
        <v>0.40479201811240334</v>
      </c>
      <c r="CB144" s="784">
        <f>'SAME R Results'!BT38</f>
        <v>2.2599999999999998</v>
      </c>
      <c r="CC144" s="784">
        <f>'SAME R Results'!BV38</f>
        <v>1</v>
      </c>
      <c r="CD144" s="880">
        <f>'SAME R Results'!BW38</f>
        <v>2.2000000000000002</v>
      </c>
      <c r="CE144" s="1086">
        <f>'SAME R Results'!BZ38</f>
        <v>527.99672644531518</v>
      </c>
      <c r="CF144" s="1777">
        <f>'SAME R Results'!CA38</f>
        <v>0</v>
      </c>
      <c r="CG144" s="1777">
        <f>'SAME R Results'!CB38</f>
        <v>0</v>
      </c>
      <c r="CH144" s="1777">
        <f>'SAME R Results'!CC38</f>
        <v>0</v>
      </c>
      <c r="CI144" s="1777">
        <f>'SAME R Results'!CD38</f>
        <v>0</v>
      </c>
      <c r="CJ144" s="1777"/>
      <c r="CK144" s="1777"/>
      <c r="CL144" s="2015"/>
      <c r="CM144" s="2015"/>
      <c r="CN144" s="2016"/>
      <c r="CO144" s="2016"/>
      <c r="CP144" s="2016"/>
    </row>
    <row r="145" spans="1:185" ht="16.5" customHeight="1" x14ac:dyDescent="0.2">
      <c r="A145" s="780">
        <v>2</v>
      </c>
      <c r="B145" s="784">
        <f>'SAME R Results'!A56</f>
        <v>4</v>
      </c>
      <c r="C145" s="785" t="str">
        <f>'SAME R Results'!B56</f>
        <v>Teflon</v>
      </c>
      <c r="D145" s="784" t="str">
        <f>'SAME R Results'!C56</f>
        <v>T04</v>
      </c>
      <c r="E145" s="784" t="str">
        <f>'SAME R Results'!D56</f>
        <v>32 T</v>
      </c>
      <c r="F145" s="784">
        <f>'SAME R Results'!E56</f>
        <v>4</v>
      </c>
      <c r="G145" s="784">
        <f>'SAME R Results'!F56</f>
        <v>79</v>
      </c>
      <c r="H145" s="785" t="str">
        <f>'SAME R Results'!G56</f>
        <v>Baseline aging</v>
      </c>
      <c r="I145" s="784">
        <f>'SAME R Results'!H56</f>
        <v>239</v>
      </c>
      <c r="J145" s="786">
        <f>'SAME R Results'!I56</f>
        <v>40416</v>
      </c>
      <c r="K145" s="784">
        <f>'SAME R Results'!J56</f>
        <v>0</v>
      </c>
      <c r="L145" s="788"/>
      <c r="M145" s="788"/>
      <c r="N145" s="784">
        <f>'SAME R Results'!K56</f>
        <v>8.1</v>
      </c>
      <c r="O145" s="793">
        <f>'SAME R Results'!L56</f>
        <v>1.4450000000000001</v>
      </c>
      <c r="P145" s="784">
        <f>'SAME R Results'!M56</f>
        <v>60</v>
      </c>
      <c r="Q145" s="784">
        <f>'SAME R Results'!N56</f>
        <v>11</v>
      </c>
      <c r="R145" s="784">
        <f>'SAME R Results'!O56</f>
        <v>8</v>
      </c>
      <c r="S145" s="784" t="str">
        <f>'SAME R Results'!P56</f>
        <v>n</v>
      </c>
      <c r="T145" s="784" t="str">
        <f>'SAME R Results'!Q56</f>
        <v>n</v>
      </c>
      <c r="U145" s="784">
        <f>'SAME R Results'!R56</f>
        <v>33</v>
      </c>
      <c r="V145" s="784" t="str">
        <f>'SAME R Results'!S56</f>
        <v>y</v>
      </c>
      <c r="W145" s="784">
        <f>'SAME R Results'!T56</f>
        <v>75</v>
      </c>
      <c r="X145" s="784" t="str">
        <f>'SAME R Results'!U56</f>
        <v>n</v>
      </c>
      <c r="Y145" s="784" t="str">
        <f>'SAME R Results'!V56</f>
        <v>y</v>
      </c>
      <c r="Z145" s="784" t="str">
        <f>'SAME R Results'!W56</f>
        <v>y</v>
      </c>
      <c r="AA145" s="784" t="str">
        <f>'SAME R Results'!X56</f>
        <v>n</v>
      </c>
      <c r="AB145" s="784" t="str">
        <f>'SAME R Results'!Y56</f>
        <v>n</v>
      </c>
      <c r="AC145" s="789"/>
      <c r="AD145" s="784" t="str">
        <f>'SAME R Results'!Z56</f>
        <v>y</v>
      </c>
      <c r="AE145" s="784">
        <f>'SAME R Results'!AA56</f>
        <v>10</v>
      </c>
      <c r="AF145" s="784" t="str">
        <f>'SAME R Results'!AB56</f>
        <v>y</v>
      </c>
      <c r="AG145" s="817">
        <f>'SAME R Results'!AC56</f>
        <v>5.19567251427413E-2</v>
      </c>
      <c r="AH145" s="819">
        <f>'SAME R Results'!AD56</f>
        <v>0</v>
      </c>
      <c r="AI145" s="784">
        <f>'SAME R Results'!AE56</f>
        <v>58</v>
      </c>
      <c r="AJ145" s="784">
        <f>'SAME R Results'!AF56</f>
        <v>480</v>
      </c>
      <c r="AK145" s="784">
        <f>'SAME R Results'!AG56</f>
        <v>0</v>
      </c>
      <c r="AL145" s="784" t="str">
        <f>'SAME R Results'!AH56</f>
        <v>n</v>
      </c>
      <c r="AM145" s="784" t="str">
        <f>'SAME R Results'!AI56</f>
        <v>y</v>
      </c>
      <c r="AN145" s="784" t="str">
        <f>'SAME R Results'!AJ56</f>
        <v>y</v>
      </c>
      <c r="AO145" s="784" t="str">
        <f>'SAME R Results'!AK56</f>
        <v>n</v>
      </c>
      <c r="AP145" s="784" t="str">
        <f>'SAME R Results'!AL56</f>
        <v>n</v>
      </c>
      <c r="AQ145" s="784" t="str">
        <f>'SAME R Results'!AM56</f>
        <v>y</v>
      </c>
      <c r="AR145" s="817">
        <f>'SAME R Results'!AN56</f>
        <v>5.19567251427413E-2</v>
      </c>
      <c r="AS145" s="819">
        <f>'SAME R Results'!AO56</f>
        <v>0</v>
      </c>
      <c r="AT145" s="784">
        <f>'SAME R Results'!AP56</f>
        <v>0</v>
      </c>
      <c r="AU145" s="789"/>
      <c r="AV145" s="821">
        <f>'SAME R Results'!AQ56</f>
        <v>0</v>
      </c>
      <c r="AW145" s="821">
        <f>'SAME R Results'!AR56</f>
        <v>1.1039280000000002</v>
      </c>
      <c r="AX145" s="821">
        <f>'SAME R Results'!AS56</f>
        <v>0</v>
      </c>
      <c r="AY145" s="821">
        <f>'SAME R Results'!AT56</f>
        <v>0</v>
      </c>
      <c r="AZ145" s="824"/>
      <c r="BA145" s="824"/>
      <c r="BB145" s="821">
        <f>'SAME R Results'!AU56</f>
        <v>0.13360604999999998</v>
      </c>
      <c r="BC145" s="821">
        <f>'SAME R Results'!AV56</f>
        <v>2.6016234999999999E-2</v>
      </c>
      <c r="BD145" s="821">
        <f>'SAME R Results'!AW56</f>
        <v>6.5771334999999995</v>
      </c>
      <c r="BE145" s="821">
        <f>'SAME R Results'!AX56</f>
        <v>4.6742254999999995</v>
      </c>
      <c r="BF145" s="827">
        <f>'SAME R Results'!AY56</f>
        <v>86740</v>
      </c>
      <c r="BG145" s="784">
        <f>'SAME R Results'!AZ56</f>
        <v>0.20437635000000004</v>
      </c>
      <c r="BH145" s="784">
        <f>'SAME R Results'!BA56</f>
        <v>8.772278E-2</v>
      </c>
      <c r="BI145" s="789"/>
      <c r="BJ145" s="784">
        <f>'SAME R Results'!BB56</f>
        <v>9.5280000000000005</v>
      </c>
      <c r="BK145" s="784">
        <f>'SAME R Results'!BC56</f>
        <v>1.902908</v>
      </c>
      <c r="BL145" s="784">
        <f>'SAME R Results'!BD56</f>
        <v>2596153.6033963198</v>
      </c>
      <c r="BM145" s="784">
        <f>'SAME R Results'!BE56</f>
        <v>422.75684358189562</v>
      </c>
      <c r="BN145" s="784">
        <f>'SAME R Results'!BF56</f>
        <v>0.10758981499999998</v>
      </c>
      <c r="BO145" s="784">
        <f>'SAME R Results'!BG56</f>
        <v>2.916339250000001E-2</v>
      </c>
      <c r="BP145" s="789"/>
      <c r="BQ145" s="784">
        <f>'SAME R Results'!BH56</f>
        <v>21.533279999999998</v>
      </c>
      <c r="BR145" s="817">
        <f>'SAME R Results'!BI56</f>
        <v>0.16283968830998286</v>
      </c>
      <c r="BS145" s="817">
        <f>'SAME R Results'!BJ56</f>
        <v>0.19310173093440533</v>
      </c>
      <c r="BT145" s="817">
        <f>'SAME R Results'!BL56</f>
        <v>3.6892077970695603</v>
      </c>
      <c r="BU145" s="817">
        <f>'SAME R Results'!BM56</f>
        <v>1.5111289946801014</v>
      </c>
      <c r="BV145" s="817">
        <f>'SAME R Results'!BN56</f>
        <v>0.14953653401481964</v>
      </c>
      <c r="BW145" s="784">
        <f>'SAME R Results'!BO56</f>
        <v>2596153.6033963198</v>
      </c>
      <c r="BX145" s="784">
        <f>'SAME R Results'!BP56</f>
        <v>2557755.8792418619</v>
      </c>
      <c r="BY145" s="784">
        <f>'SAME R Results'!BQ56</f>
        <v>2313279.2390166917</v>
      </c>
      <c r="BZ145" s="784">
        <f>'SAME R Results'!BR56</f>
        <v>422.75684358189562</v>
      </c>
      <c r="CA145" s="784">
        <f>'SAME R Results'!BS56</f>
        <v>0.42238036047234306</v>
      </c>
      <c r="CB145" s="784">
        <f>'SAME R Results'!BT56</f>
        <v>2.2599999999999998</v>
      </c>
      <c r="CC145" s="784">
        <f>'SAME R Results'!BV56</f>
        <v>1</v>
      </c>
      <c r="CD145" s="880">
        <f>'SAME R Results'!BW56</f>
        <v>2.2000000000000002</v>
      </c>
      <c r="CE145" s="1086">
        <f>'SAME R Results'!BZ56</f>
        <v>513.37523874459316</v>
      </c>
      <c r="CF145" s="1777">
        <f>'SAME R Results'!CA56</f>
        <v>96.153333333333308</v>
      </c>
      <c r="CG145" s="1777" t="str">
        <f>'SAME R Results'!CB56</f>
        <v xml:space="preserve"> 32T</v>
      </c>
      <c r="CH145" s="1777">
        <f>'SAME R Results'!CC56</f>
        <v>239</v>
      </c>
      <c r="CI145" s="1777">
        <f>'SAME R Results'!CD56</f>
        <v>1.3436838383138045E-3</v>
      </c>
      <c r="CJ145" s="1777"/>
      <c r="CK145" s="1777"/>
      <c r="CL145" s="2015">
        <f>'SAME R Results'!CI56</f>
        <v>56</v>
      </c>
      <c r="CM145" s="2015" t="str">
        <f>'SAME R Results'!CJ56</f>
        <v>Teflon</v>
      </c>
      <c r="CN145" s="2016">
        <f>'SAME R Results'!CK56</f>
        <v>0.16283968830998286</v>
      </c>
      <c r="CO145" s="2016">
        <f>'SAME R Results'!CL56</f>
        <v>4.9964434122437449E-3</v>
      </c>
      <c r="CP145" s="2016">
        <f>'SAME R Results'!CM56</f>
        <v>2.0081180143113744E-2</v>
      </c>
      <c r="CR145" s="11"/>
      <c r="CS145" s="11"/>
      <c r="CT145" s="11"/>
      <c r="CU145" s="11"/>
      <c r="CV145" s="11"/>
      <c r="CW145" s="11"/>
      <c r="CX145" s="11"/>
      <c r="CY145" s="11"/>
      <c r="CZ145" s="11"/>
      <c r="DA145" s="11"/>
      <c r="DB145" s="11"/>
      <c r="DC145" s="11"/>
      <c r="DD145" s="11"/>
      <c r="DE145" s="11"/>
      <c r="DF145" s="11"/>
      <c r="DG145" s="11"/>
      <c r="DH145" s="11"/>
      <c r="DI145" s="11"/>
      <c r="DJ145" s="11"/>
      <c r="DK145" s="11"/>
      <c r="DL145" s="11"/>
      <c r="DM145" s="11"/>
      <c r="DN145" s="11"/>
      <c r="DO145" s="11"/>
      <c r="DP145" s="11"/>
      <c r="DQ145" s="11"/>
      <c r="DR145" s="11"/>
      <c r="DS145" s="11"/>
      <c r="DT145" s="11"/>
      <c r="DU145" s="11"/>
      <c r="DV145" s="11"/>
      <c r="DW145" s="11"/>
      <c r="DX145" s="11"/>
      <c r="DY145" s="11"/>
      <c r="DZ145" s="11"/>
      <c r="EA145" s="11"/>
      <c r="EB145" s="11"/>
      <c r="EC145" s="11"/>
      <c r="ED145" s="11"/>
      <c r="EE145" s="11"/>
      <c r="EF145" s="11"/>
      <c r="EG145" s="11"/>
      <c r="EH145" s="11"/>
      <c r="EI145" s="11"/>
      <c r="EJ145" s="11"/>
      <c r="EK145" s="11"/>
      <c r="EL145" s="11"/>
      <c r="EM145" s="11"/>
      <c r="EN145" s="11"/>
      <c r="EO145" s="11"/>
      <c r="EP145" s="11"/>
      <c r="EQ145" s="11"/>
      <c r="ER145" s="11"/>
      <c r="ES145" s="11"/>
      <c r="ET145" s="11"/>
      <c r="EU145" s="11"/>
      <c r="EV145" s="11"/>
      <c r="EW145" s="11"/>
      <c r="EX145" s="11"/>
      <c r="EY145" s="11"/>
      <c r="EZ145" s="11"/>
      <c r="FA145" s="11"/>
      <c r="FB145" s="11"/>
      <c r="FC145" s="11"/>
      <c r="FD145" s="11"/>
      <c r="FE145" s="11"/>
      <c r="FF145" s="11"/>
      <c r="FG145" s="11"/>
      <c r="FH145" s="11"/>
      <c r="FI145" s="11"/>
      <c r="FJ145" s="11"/>
      <c r="FK145" s="11"/>
      <c r="FL145" s="11"/>
      <c r="FM145" s="11"/>
      <c r="FN145" s="11"/>
      <c r="FO145" s="11"/>
      <c r="FP145" s="11"/>
      <c r="FQ145" s="11"/>
      <c r="FR145" s="11"/>
      <c r="FS145" s="11"/>
      <c r="FT145" s="11"/>
      <c r="FU145" s="11"/>
      <c r="FV145" s="11"/>
      <c r="FW145" s="11"/>
      <c r="FX145" s="11"/>
      <c r="FY145" s="11"/>
      <c r="FZ145" s="11"/>
      <c r="GA145" s="11"/>
      <c r="GB145" s="11"/>
      <c r="GC145" s="11"/>
    </row>
    <row r="146" spans="1:185" s="4" customFormat="1" ht="16.5" hidden="1" customHeight="1" x14ac:dyDescent="0.2">
      <c r="A146" s="780">
        <v>2</v>
      </c>
      <c r="B146" s="784">
        <f>'SAME R Results'!A57</f>
        <v>4</v>
      </c>
      <c r="C146" s="785" t="str">
        <f>'SAME R Results'!B57</f>
        <v>Teflon</v>
      </c>
      <c r="D146" s="784" t="str">
        <f>'SAME R Results'!C57</f>
        <v>T04</v>
      </c>
      <c r="E146" s="784" t="str">
        <f>'SAME R Results'!D57</f>
        <v>32 Ta</v>
      </c>
      <c r="F146" s="784">
        <f>'SAME R Results'!E57</f>
        <v>4</v>
      </c>
      <c r="G146" s="784" t="str">
        <f>'SAME R Results'!F57</f>
        <v>79a</v>
      </c>
      <c r="H146" s="785" t="str">
        <f>'SAME R Results'!G57</f>
        <v>aged</v>
      </c>
      <c r="I146" s="784">
        <f>'SAME R Results'!H57</f>
        <v>239</v>
      </c>
      <c r="J146" s="786">
        <f>'SAME R Results'!I57</f>
        <v>40416</v>
      </c>
      <c r="K146" s="784">
        <f>'SAME R Results'!J57</f>
        <v>0</v>
      </c>
      <c r="L146" s="788"/>
      <c r="M146" s="788"/>
      <c r="N146" s="784">
        <f>'SAME R Results'!K57</f>
        <v>8.1</v>
      </c>
      <c r="O146" s="793">
        <f>'SAME R Results'!L57</f>
        <v>1.4450000000000001</v>
      </c>
      <c r="P146" s="784">
        <f>'SAME R Results'!M57</f>
        <v>0</v>
      </c>
      <c r="Q146" s="784">
        <f>'SAME R Results'!N57</f>
        <v>0</v>
      </c>
      <c r="R146" s="784">
        <f>'SAME R Results'!O57</f>
        <v>0</v>
      </c>
      <c r="S146" s="784">
        <f>'SAME R Results'!P57</f>
        <v>0</v>
      </c>
      <c r="T146" s="784">
        <f>'SAME R Results'!Q57</f>
        <v>0</v>
      </c>
      <c r="U146" s="784">
        <f>'SAME R Results'!R57</f>
        <v>560</v>
      </c>
      <c r="V146" s="784">
        <f>'SAME R Results'!S57</f>
        <v>0</v>
      </c>
      <c r="W146" s="784">
        <f>'SAME R Results'!T57</f>
        <v>0</v>
      </c>
      <c r="X146" s="784" t="str">
        <f>'SAME R Results'!U57</f>
        <v>n</v>
      </c>
      <c r="Y146" s="784" t="str">
        <f>'SAME R Results'!V57</f>
        <v>y</v>
      </c>
      <c r="Z146" s="784" t="str">
        <f>'SAME R Results'!W57</f>
        <v>y</v>
      </c>
      <c r="AA146" s="784" t="str">
        <f>'SAME R Results'!X57</f>
        <v>n</v>
      </c>
      <c r="AB146" s="784" t="str">
        <f>'SAME R Results'!Y57</f>
        <v>n</v>
      </c>
      <c r="AC146" s="789"/>
      <c r="AD146" s="784" t="str">
        <f>'SAME R Results'!Z57</f>
        <v>y</v>
      </c>
      <c r="AE146" s="784">
        <f>'SAME R Results'!AA57</f>
        <v>10</v>
      </c>
      <c r="AF146" s="784" t="str">
        <f>'SAME R Results'!AB57</f>
        <v>y</v>
      </c>
      <c r="AG146" s="817">
        <f>'SAME R Results'!AC57</f>
        <v>5.19567251427413E-2</v>
      </c>
      <c r="AH146" s="819">
        <f>'SAME R Results'!AD57</f>
        <v>0</v>
      </c>
      <c r="AI146" s="784">
        <f>'SAME R Results'!AE57</f>
        <v>0</v>
      </c>
      <c r="AJ146" s="784">
        <f>'SAME R Results'!AF57</f>
        <v>0</v>
      </c>
      <c r="AK146" s="784">
        <f>'SAME R Results'!AG57</f>
        <v>0</v>
      </c>
      <c r="AL146" s="784">
        <f>'SAME R Results'!AH57</f>
        <v>0</v>
      </c>
      <c r="AM146" s="784">
        <f>'SAME R Results'!AI57</f>
        <v>0</v>
      </c>
      <c r="AN146" s="784">
        <f>'SAME R Results'!AJ57</f>
        <v>0</v>
      </c>
      <c r="AO146" s="784">
        <f>'SAME R Results'!AK57</f>
        <v>0</v>
      </c>
      <c r="AP146" s="784">
        <f>'SAME R Results'!AL57</f>
        <v>0</v>
      </c>
      <c r="AQ146" s="784">
        <f>'SAME R Results'!AM57</f>
        <v>0</v>
      </c>
      <c r="AR146" s="817">
        <f>'SAME R Results'!AN57</f>
        <v>0</v>
      </c>
      <c r="AS146" s="819">
        <f>'SAME R Results'!AO57</f>
        <v>0</v>
      </c>
      <c r="AT146" s="784">
        <f>'SAME R Results'!AP57</f>
        <v>75</v>
      </c>
      <c r="AU146" s="789"/>
      <c r="AV146" s="821">
        <f>'SAME R Results'!AQ57</f>
        <v>0</v>
      </c>
      <c r="AW146" s="821">
        <f>'SAME R Results'!AR57</f>
        <v>1.1247265</v>
      </c>
      <c r="AX146" s="821">
        <f>'SAME R Results'!AS57</f>
        <v>0</v>
      </c>
      <c r="AY146" s="821">
        <f>'SAME R Results'!AT57</f>
        <v>0</v>
      </c>
      <c r="AZ146" s="824"/>
      <c r="BA146" s="824"/>
      <c r="BB146" s="821">
        <f>'SAME R Results'!AU57</f>
        <v>0.12048334999999999</v>
      </c>
      <c r="BC146" s="821">
        <f>'SAME R Results'!AV57</f>
        <v>2.7542105000000001E-2</v>
      </c>
      <c r="BD146" s="821">
        <f>'SAME R Results'!AW57</f>
        <v>6.0513774999999992</v>
      </c>
      <c r="BE146" s="821">
        <f>'SAME R Results'!AX57</f>
        <v>4.7287134999999996</v>
      </c>
      <c r="BF146" s="827">
        <f>'SAME R Results'!AY57</f>
        <v>34885</v>
      </c>
      <c r="BG146" s="784">
        <f>'SAME R Results'!AZ57</f>
        <v>0.18905644999999999</v>
      </c>
      <c r="BH146" s="784">
        <f>'SAME R Results'!BA57</f>
        <v>8.4350620000000015E-2</v>
      </c>
      <c r="BI146" s="789"/>
      <c r="BJ146" s="784">
        <f>'SAME R Results'!BB57</f>
        <v>9.057850000000002</v>
      </c>
      <c r="BK146" s="784">
        <f>'SAME R Results'!BC57</f>
        <v>1.3226639999999996</v>
      </c>
      <c r="BL146" s="784">
        <f>'SAME R Results'!BD57</f>
        <v>974484.86814557225</v>
      </c>
      <c r="BM146" s="784">
        <f>'SAME R Results'!BE57</f>
        <v>259.88856497328499</v>
      </c>
      <c r="BN146" s="784">
        <f>'SAME R Results'!BF57</f>
        <v>9.2941244999999992E-2</v>
      </c>
      <c r="BO146" s="784">
        <f>'SAME R Results'!BG57</f>
        <v>2.6176457499999993E-2</v>
      </c>
      <c r="BP146" s="789"/>
      <c r="BQ146" s="784">
        <f>'SAME R Results'!BH57</f>
        <v>20.470741000000004</v>
      </c>
      <c r="BR146" s="817">
        <f>'SAME R Results'!BI57</f>
        <v>0.26669327915563062</v>
      </c>
      <c r="BS146" s="817">
        <f>'SAME R Results'!BJ57</f>
        <v>0.26321606173734746</v>
      </c>
      <c r="BT146" s="817">
        <f>'SAME R Results'!BL57</f>
        <v>3.5505661910134334</v>
      </c>
      <c r="BU146" s="817" t="e">
        <f>'SAME R Results'!BM57</f>
        <v>#NUM!</v>
      </c>
      <c r="BV146" s="817" t="e">
        <f>'SAME R Results'!BN57</f>
        <v>#NUM!</v>
      </c>
      <c r="BW146" s="784">
        <f>'SAME R Results'!BO57</f>
        <v>974484.86814557225</v>
      </c>
      <c r="BX146" s="784">
        <f>'SAME R Results'!BP57</f>
        <v>959042.11270254408</v>
      </c>
      <c r="BY146" s="784">
        <f>'SAME R Results'!BQ57</f>
        <v>895535.4595034637</v>
      </c>
      <c r="BZ146" s="784">
        <f>'SAME R Results'!BR57</f>
        <v>259.88856497328499</v>
      </c>
      <c r="CA146" s="784">
        <f>'SAME R Results'!BS57</f>
        <v>0.29358607830950889</v>
      </c>
      <c r="CB146" s="784">
        <f>'SAME R Results'!BT57</f>
        <v>2.2599999999999998</v>
      </c>
      <c r="CC146" s="784">
        <f>'SAME R Results'!BV57</f>
        <v>1</v>
      </c>
      <c r="CD146" s="880">
        <f>'SAME R Results'!BW57</f>
        <v>2.2000000000000002</v>
      </c>
      <c r="CE146" s="1086">
        <f>'SAME R Results'!BZ57</f>
        <v>513.37523874459316</v>
      </c>
      <c r="CF146" s="1777">
        <f>'SAME R Results'!CA57</f>
        <v>96.153333333333308</v>
      </c>
      <c r="CG146" s="1777">
        <f>'SAME R Results'!CB57</f>
        <v>0</v>
      </c>
      <c r="CH146" s="1777">
        <f>'SAME R Results'!CC57</f>
        <v>0</v>
      </c>
      <c r="CI146" s="1777">
        <f>'SAME R Results'!CD57</f>
        <v>1.2773810510989399E-3</v>
      </c>
      <c r="CJ146" s="1777"/>
      <c r="CK146" s="1777"/>
      <c r="CL146" s="2015">
        <f>'SAME R Results'!CI57</f>
        <v>57</v>
      </c>
      <c r="CM146" s="2015" t="str">
        <f>'SAME R Results'!CJ57</f>
        <v>Teflon</v>
      </c>
      <c r="CN146" s="2016">
        <f>'SAME R Results'!CK57</f>
        <v>0.26669327915563062</v>
      </c>
      <c r="CO146" s="2016">
        <f>'SAME R Results'!CL57</f>
        <v>4.5401993508686362E-3</v>
      </c>
      <c r="CP146" s="2016">
        <f>'SAME R Results'!CM57</f>
        <v>1.8737837849237843E-2</v>
      </c>
      <c r="CQ146" s="2020"/>
    </row>
    <row r="147" spans="1:185" ht="16.5" customHeight="1" x14ac:dyDescent="0.2">
      <c r="A147" s="780">
        <v>2</v>
      </c>
      <c r="B147" s="784">
        <f>'SAME R Results'!A60</f>
        <v>4</v>
      </c>
      <c r="C147" s="785" t="str">
        <f>'SAME R Results'!B60</f>
        <v>Teflon</v>
      </c>
      <c r="D147" s="784" t="str">
        <f>'SAME R Results'!C60</f>
        <v>T06</v>
      </c>
      <c r="E147" s="784" t="str">
        <f>'SAME R Results'!D60</f>
        <v>34 T</v>
      </c>
      <c r="F147" s="784">
        <f>'SAME R Results'!E60</f>
        <v>6</v>
      </c>
      <c r="G147" s="784">
        <f>'SAME R Results'!F60</f>
        <v>81</v>
      </c>
      <c r="H147" s="785" t="str">
        <f>'SAME R Results'!G60</f>
        <v>High temp  aging</v>
      </c>
      <c r="I147" s="784">
        <f>'SAME R Results'!H60</f>
        <v>239</v>
      </c>
      <c r="J147" s="786">
        <f>'SAME R Results'!I60</f>
        <v>40416</v>
      </c>
      <c r="K147" s="784">
        <f>'SAME R Results'!J60</f>
        <v>0</v>
      </c>
      <c r="L147" s="788"/>
      <c r="M147" s="788"/>
      <c r="N147" s="784">
        <f>'SAME R Results'!K60</f>
        <v>8.1</v>
      </c>
      <c r="O147" s="793">
        <f>'SAME R Results'!L60</f>
        <v>1.45</v>
      </c>
      <c r="P147" s="784">
        <f>'SAME R Results'!M60</f>
        <v>60</v>
      </c>
      <c r="Q147" s="784">
        <f>'SAME R Results'!N60</f>
        <v>11</v>
      </c>
      <c r="R147" s="784">
        <f>'SAME R Results'!O60</f>
        <v>8</v>
      </c>
      <c r="S147" s="784" t="str">
        <f>'SAME R Results'!P60</f>
        <v>n</v>
      </c>
      <c r="T147" s="784" t="str">
        <f>'SAME R Results'!Q60</f>
        <v>n</v>
      </c>
      <c r="U147" s="784">
        <f>'SAME R Results'!R60</f>
        <v>30.166666666666668</v>
      </c>
      <c r="V147" s="784" t="str">
        <f>'SAME R Results'!S60</f>
        <v>y</v>
      </c>
      <c r="W147" s="784">
        <f>'SAME R Results'!T60</f>
        <v>45</v>
      </c>
      <c r="X147" s="784" t="str">
        <f>'SAME R Results'!U60</f>
        <v>n</v>
      </c>
      <c r="Y147" s="784" t="str">
        <f>'SAME R Results'!V60</f>
        <v>y</v>
      </c>
      <c r="Z147" s="784" t="str">
        <f>'SAME R Results'!W60</f>
        <v>y</v>
      </c>
      <c r="AA147" s="784" t="str">
        <f>'SAME R Results'!X60</f>
        <v>n</v>
      </c>
      <c r="AB147" s="784" t="str">
        <f>'SAME R Results'!Y60</f>
        <v>n</v>
      </c>
      <c r="AC147" s="789"/>
      <c r="AD147" s="784" t="str">
        <f>'SAME R Results'!Z60</f>
        <v>y</v>
      </c>
      <c r="AE147" s="784">
        <f>'SAME R Results'!AA60</f>
        <v>10</v>
      </c>
      <c r="AF147" s="784" t="str">
        <f>'SAME R Results'!AB60</f>
        <v>y</v>
      </c>
      <c r="AG147" s="817">
        <f>'SAME R Results'!AC60</f>
        <v>5.19567251427413E-2</v>
      </c>
      <c r="AH147" s="819">
        <f>'SAME R Results'!AD60</f>
        <v>0</v>
      </c>
      <c r="AI147" s="784">
        <f>'SAME R Results'!AE60</f>
        <v>58</v>
      </c>
      <c r="AJ147" s="784">
        <f>'SAME R Results'!AF60</f>
        <v>480</v>
      </c>
      <c r="AK147" s="784">
        <f>'SAME R Results'!AG60</f>
        <v>0</v>
      </c>
      <c r="AL147" s="784" t="str">
        <f>'SAME R Results'!AH60</f>
        <v>n</v>
      </c>
      <c r="AM147" s="784" t="str">
        <f>'SAME R Results'!AI60</f>
        <v>y</v>
      </c>
      <c r="AN147" s="784" t="str">
        <f>'SAME R Results'!AJ60</f>
        <v>y</v>
      </c>
      <c r="AO147" s="784" t="str">
        <f>'SAME R Results'!AK60</f>
        <v>n</v>
      </c>
      <c r="AP147" s="784" t="str">
        <f>'SAME R Results'!AL60</f>
        <v>n</v>
      </c>
      <c r="AQ147" s="784" t="str">
        <f>'SAME R Results'!AM60</f>
        <v>y</v>
      </c>
      <c r="AR147" s="817">
        <f>'SAME R Results'!AN60</f>
        <v>5.19567251427413E-2</v>
      </c>
      <c r="AS147" s="819">
        <f>'SAME R Results'!AO60</f>
        <v>0</v>
      </c>
      <c r="AT147" s="784">
        <f>'SAME R Results'!AP60</f>
        <v>0</v>
      </c>
      <c r="AU147" s="789"/>
      <c r="AV147" s="821">
        <f>'SAME R Results'!AQ60</f>
        <v>0</v>
      </c>
      <c r="AW147" s="821">
        <f>'SAME R Results'!AR60</f>
        <v>2.1625675000000006</v>
      </c>
      <c r="AX147" s="821">
        <f>'SAME R Results'!AS60</f>
        <v>0</v>
      </c>
      <c r="AY147" s="821">
        <f>'SAME R Results'!AT60</f>
        <v>0</v>
      </c>
      <c r="AZ147" s="824"/>
      <c r="BA147" s="824"/>
      <c r="BB147" s="821">
        <f>'SAME R Results'!AU60</f>
        <v>0.25022875</v>
      </c>
      <c r="BC147" s="821">
        <f>'SAME R Results'!AV60</f>
        <v>2.6962295000000004E-2</v>
      </c>
      <c r="BD147" s="821">
        <f>'SAME R Results'!AW60</f>
        <v>6.9776150000000001</v>
      </c>
      <c r="BE147" s="821">
        <f>'SAME R Results'!AX60</f>
        <v>4.7162929999999994</v>
      </c>
      <c r="BF147" s="827">
        <f>'SAME R Results'!AY60</f>
        <v>88505</v>
      </c>
      <c r="BG147" s="784">
        <f>'SAME R Results'!AZ60</f>
        <v>0.33628839999999993</v>
      </c>
      <c r="BH147" s="784">
        <f>'SAME R Results'!BA60</f>
        <v>8.1741344999999993E-2</v>
      </c>
      <c r="BI147" s="789"/>
      <c r="BJ147" s="784">
        <f>'SAME R Results'!BB60</f>
        <v>21.487300000000005</v>
      </c>
      <c r="BK147" s="784">
        <f>'SAME R Results'!BC60</f>
        <v>2.2613220000000007</v>
      </c>
      <c r="BL147" s="784">
        <f>'SAME R Results'!BD60</f>
        <v>2654993.7023748658</v>
      </c>
      <c r="BM147" s="784">
        <f>'SAME R Results'!BE60</f>
        <v>553.24833622876997</v>
      </c>
      <c r="BN147" s="784">
        <f>'SAME R Results'!BF60</f>
        <v>0.223266455</v>
      </c>
      <c r="BO147" s="784">
        <f>'SAME R Results'!BG60</f>
        <v>6.3636763749999992E-2</v>
      </c>
      <c r="BP147" s="789"/>
      <c r="BQ147" s="784">
        <f>'SAME R Results'!BH60</f>
        <v>48.561298000000008</v>
      </c>
      <c r="BR147" s="817">
        <f>'SAME R Results'!BI60</f>
        <v>0.20838028193207944</v>
      </c>
      <c r="BS147" s="817">
        <f>'SAME R Results'!BJ60</f>
        <v>0.25134398476976683</v>
      </c>
      <c r="BT147" s="817">
        <f>'SAME R Results'!BL60</f>
        <v>3.5084508049012788</v>
      </c>
      <c r="BU147" s="817">
        <f>'SAME R Results'!BM60</f>
        <v>1.541820614289457</v>
      </c>
      <c r="BV147" s="817">
        <f>'SAME R Results'!BN60</f>
        <v>0.18973641212359585</v>
      </c>
      <c r="BW147" s="784">
        <f>'SAME R Results'!BO60</f>
        <v>2654993.7023748658</v>
      </c>
      <c r="BX147" s="784">
        <f>'SAME R Results'!BP60</f>
        <v>2615814.6549193626</v>
      </c>
      <c r="BY147" s="784">
        <f>'SAME R Results'!BQ60</f>
        <v>2363356.7971740211</v>
      </c>
      <c r="BZ147" s="784">
        <f>'SAME R Results'!BR60</f>
        <v>553.24833622876997</v>
      </c>
      <c r="CA147" s="784">
        <f>'SAME R Results'!BS60</f>
        <v>0.50193598508390314</v>
      </c>
      <c r="CB147" s="784">
        <f>'SAME R Results'!BT60</f>
        <v>2.2599999999999998</v>
      </c>
      <c r="CC147" s="784">
        <f>'SAME R Results'!BV60</f>
        <v>1</v>
      </c>
      <c r="CD147" s="880">
        <f>'SAME R Results'!BW60</f>
        <v>2.2000000000000002</v>
      </c>
      <c r="CE147" s="1086">
        <f>'SAME R Results'!BZ60</f>
        <v>538.43096293819656</v>
      </c>
      <c r="CF147" s="1777">
        <f>'SAME R Results'!CA60</f>
        <v>9.7133333333332406</v>
      </c>
      <c r="CG147" s="1777" t="str">
        <f>'SAME R Results'!CB60</f>
        <v xml:space="preserve"> 34T</v>
      </c>
      <c r="CH147" s="1777">
        <f>'SAME R Results'!CC60</f>
        <v>239</v>
      </c>
      <c r="CI147" s="1777">
        <f>'SAME R Results'!CD60</f>
        <v>2.9996683733699677E-2</v>
      </c>
      <c r="CJ147" s="1777"/>
      <c r="CK147" s="1777"/>
      <c r="CL147" s="2015">
        <f>'SAME R Results'!CI60</f>
        <v>60</v>
      </c>
      <c r="CM147" s="2015" t="str">
        <f>'SAME R Results'!CJ60</f>
        <v>Teflon</v>
      </c>
      <c r="CN147" s="2016">
        <f>'SAME R Results'!CK60</f>
        <v>0.20838028193207944</v>
      </c>
      <c r="CO147" s="2016">
        <f>'SAME R Results'!CL60</f>
        <v>4.597621237389494E-3</v>
      </c>
      <c r="CP147" s="2016">
        <f>'SAME R Results'!CM60</f>
        <v>1.8992864421797373E-2</v>
      </c>
      <c r="CR147" s="11"/>
      <c r="CS147" s="11"/>
      <c r="CT147" s="11"/>
      <c r="CU147" s="11"/>
      <c r="CV147" s="11"/>
      <c r="CW147" s="11"/>
      <c r="CX147" s="11"/>
      <c r="CY147" s="11"/>
      <c r="CZ147" s="11"/>
      <c r="DA147" s="11"/>
      <c r="DB147" s="11"/>
      <c r="DC147" s="11"/>
      <c r="DD147" s="11"/>
      <c r="DE147" s="11"/>
      <c r="DF147" s="11"/>
      <c r="DG147" s="11"/>
      <c r="DH147" s="11"/>
      <c r="DI147" s="11"/>
      <c r="DJ147" s="11"/>
      <c r="DK147" s="11"/>
      <c r="DL147" s="11"/>
      <c r="DM147" s="11"/>
      <c r="DN147" s="11"/>
      <c r="DO147" s="11"/>
      <c r="DP147" s="11"/>
      <c r="DQ147" s="11"/>
      <c r="DR147" s="11"/>
      <c r="DS147" s="11"/>
      <c r="DT147" s="11"/>
      <c r="DU147" s="11"/>
      <c r="DV147" s="11"/>
      <c r="DW147" s="11"/>
      <c r="DX147" s="11"/>
      <c r="DY147" s="11"/>
      <c r="DZ147" s="11"/>
      <c r="EA147" s="11"/>
      <c r="EB147" s="11"/>
      <c r="EC147" s="11"/>
      <c r="ED147" s="11"/>
      <c r="EE147" s="11"/>
      <c r="EF147" s="11"/>
      <c r="EG147" s="11"/>
      <c r="EH147" s="11"/>
      <c r="EI147" s="11"/>
      <c r="EJ147" s="11"/>
      <c r="EK147" s="11"/>
      <c r="EL147" s="11"/>
      <c r="EM147" s="11"/>
      <c r="EN147" s="11"/>
      <c r="EO147" s="11"/>
      <c r="EP147" s="11"/>
      <c r="EQ147" s="11"/>
      <c r="ER147" s="11"/>
      <c r="ES147" s="11"/>
      <c r="ET147" s="11"/>
      <c r="EU147" s="11"/>
      <c r="EV147" s="11"/>
      <c r="EW147" s="11"/>
      <c r="EX147" s="11"/>
      <c r="EY147" s="11"/>
      <c r="EZ147" s="11"/>
      <c r="FA147" s="11"/>
      <c r="FB147" s="11"/>
      <c r="FC147" s="11"/>
      <c r="FD147" s="11"/>
      <c r="FE147" s="11"/>
      <c r="FF147" s="11"/>
      <c r="FG147" s="11"/>
      <c r="FH147" s="11"/>
      <c r="FI147" s="11"/>
      <c r="FJ147" s="11"/>
      <c r="FK147" s="11"/>
      <c r="FL147" s="11"/>
      <c r="FM147" s="11"/>
      <c r="FN147" s="11"/>
      <c r="FO147" s="11"/>
      <c r="FP147" s="11"/>
      <c r="FQ147" s="11"/>
      <c r="FR147" s="11"/>
      <c r="FS147" s="11"/>
      <c r="FT147" s="11"/>
      <c r="FU147" s="11"/>
      <c r="FV147" s="11"/>
      <c r="FW147" s="11"/>
      <c r="FX147" s="11"/>
      <c r="FY147" s="11"/>
      <c r="FZ147" s="11"/>
      <c r="GA147" s="11"/>
      <c r="GB147" s="11"/>
      <c r="GC147" s="11"/>
    </row>
    <row r="148" spans="1:185" ht="16.5" hidden="1" customHeight="1" x14ac:dyDescent="0.2">
      <c r="A148" s="780">
        <v>2</v>
      </c>
      <c r="B148" s="784">
        <f>'SAME R Results'!A61</f>
        <v>4</v>
      </c>
      <c r="C148" s="785" t="str">
        <f>'SAME R Results'!B61</f>
        <v>Teflon</v>
      </c>
      <c r="D148" s="784" t="str">
        <f>'SAME R Results'!C61</f>
        <v>T06</v>
      </c>
      <c r="E148" s="784" t="str">
        <f>'SAME R Results'!D61</f>
        <v>34TA</v>
      </c>
      <c r="F148" s="784">
        <f>'SAME R Results'!E61</f>
        <v>6</v>
      </c>
      <c r="G148" s="784" t="str">
        <f>'SAME R Results'!F61</f>
        <v>81a</v>
      </c>
      <c r="H148" s="785" t="str">
        <f>'SAME R Results'!G61</f>
        <v>aged</v>
      </c>
      <c r="I148" s="784">
        <f>'SAME R Results'!H61</f>
        <v>239</v>
      </c>
      <c r="J148" s="786">
        <f>'SAME R Results'!I61</f>
        <v>40417</v>
      </c>
      <c r="K148" s="784">
        <f>'SAME R Results'!J61</f>
        <v>0</v>
      </c>
      <c r="L148" s="788"/>
      <c r="M148" s="788"/>
      <c r="N148" s="784">
        <f>'SAME R Results'!K61</f>
        <v>8.1</v>
      </c>
      <c r="O148" s="793">
        <f>'SAME R Results'!L61</f>
        <v>1.45</v>
      </c>
      <c r="P148" s="784">
        <f>'SAME R Results'!M61</f>
        <v>0</v>
      </c>
      <c r="Q148" s="784">
        <f>'SAME R Results'!N61</f>
        <v>0</v>
      </c>
      <c r="R148" s="784">
        <f>'SAME R Results'!O61</f>
        <v>0</v>
      </c>
      <c r="S148" s="784">
        <f>'SAME R Results'!P61</f>
        <v>0</v>
      </c>
      <c r="T148" s="784">
        <f>'SAME R Results'!Q61</f>
        <v>0</v>
      </c>
      <c r="U148" s="784">
        <f>'SAME R Results'!R61</f>
        <v>559</v>
      </c>
      <c r="V148" s="784">
        <f>'SAME R Results'!S61</f>
        <v>0</v>
      </c>
      <c r="W148" s="784">
        <f>'SAME R Results'!T61</f>
        <v>0</v>
      </c>
      <c r="X148" s="784" t="str">
        <f>'SAME R Results'!U61</f>
        <v>n</v>
      </c>
      <c r="Y148" s="784" t="str">
        <f>'SAME R Results'!V61</f>
        <v>y</v>
      </c>
      <c r="Z148" s="784" t="str">
        <f>'SAME R Results'!W61</f>
        <v>y</v>
      </c>
      <c r="AA148" s="784" t="str">
        <f>'SAME R Results'!X61</f>
        <v>n</v>
      </c>
      <c r="AB148" s="784" t="str">
        <f>'SAME R Results'!Y61</f>
        <v>n</v>
      </c>
      <c r="AC148" s="789"/>
      <c r="AD148" s="784" t="str">
        <f>'SAME R Results'!Z61</f>
        <v>y</v>
      </c>
      <c r="AE148" s="784">
        <f>'SAME R Results'!AA61</f>
        <v>10</v>
      </c>
      <c r="AF148" s="784" t="str">
        <f>'SAME R Results'!AB61</f>
        <v>y</v>
      </c>
      <c r="AG148" s="817">
        <f>'SAME R Results'!AC61</f>
        <v>5.19567251427413E-2</v>
      </c>
      <c r="AH148" s="819">
        <f>'SAME R Results'!AD61</f>
        <v>0</v>
      </c>
      <c r="AI148" s="784">
        <f>'SAME R Results'!AE61</f>
        <v>0</v>
      </c>
      <c r="AJ148" s="784">
        <f>'SAME R Results'!AF61</f>
        <v>0</v>
      </c>
      <c r="AK148" s="784">
        <f>'SAME R Results'!AG61</f>
        <v>0</v>
      </c>
      <c r="AL148" s="784">
        <f>'SAME R Results'!AH61</f>
        <v>0</v>
      </c>
      <c r="AM148" s="784">
        <f>'SAME R Results'!AI61</f>
        <v>0</v>
      </c>
      <c r="AN148" s="784">
        <f>'SAME R Results'!AJ61</f>
        <v>0</v>
      </c>
      <c r="AO148" s="784">
        <f>'SAME R Results'!AK61</f>
        <v>0</v>
      </c>
      <c r="AP148" s="784">
        <f>'SAME R Results'!AL61</f>
        <v>0</v>
      </c>
      <c r="AQ148" s="784">
        <f>'SAME R Results'!AM61</f>
        <v>0</v>
      </c>
      <c r="AR148" s="817">
        <f>'SAME R Results'!AN61</f>
        <v>0</v>
      </c>
      <c r="AS148" s="819">
        <f>'SAME R Results'!AO61</f>
        <v>0</v>
      </c>
      <c r="AT148" s="784">
        <f>'SAME R Results'!AP61</f>
        <v>45</v>
      </c>
      <c r="AU148" s="789"/>
      <c r="AV148" s="821">
        <f>'SAME R Results'!AQ61</f>
        <v>0</v>
      </c>
      <c r="AW148" s="821">
        <f>'SAME R Results'!AR61</f>
        <v>2.1021720000000004</v>
      </c>
      <c r="AX148" s="821">
        <f>'SAME R Results'!AS61</f>
        <v>0</v>
      </c>
      <c r="AY148" s="821">
        <f>'SAME R Results'!AT61</f>
        <v>0</v>
      </c>
      <c r="AZ148" s="824"/>
      <c r="BA148" s="824"/>
      <c r="BB148" s="821">
        <f>'SAME R Results'!AU61</f>
        <v>0.23783875000000002</v>
      </c>
      <c r="BC148" s="821">
        <f>'SAME R Results'!AV61</f>
        <v>2.9037475E-2</v>
      </c>
      <c r="BD148" s="821">
        <f>'SAME R Results'!AW61</f>
        <v>6.4018399999999982</v>
      </c>
      <c r="BE148" s="821">
        <f>'SAME R Results'!AX61</f>
        <v>4.7223504999999992</v>
      </c>
      <c r="BF148" s="827">
        <f>'SAME R Results'!AY61</f>
        <v>33040</v>
      </c>
      <c r="BG148" s="784">
        <f>'SAME R Results'!AZ61</f>
        <v>0.33061214999999999</v>
      </c>
      <c r="BH148" s="784">
        <f>'SAME R Results'!BA61</f>
        <v>8.5174565000000008E-2</v>
      </c>
      <c r="BI148" s="789"/>
      <c r="BJ148" s="784">
        <f>'SAME R Results'!BB61</f>
        <v>19.779400000000003</v>
      </c>
      <c r="BK148" s="784">
        <f>'SAME R Results'!BC61</f>
        <v>1.679489499999999</v>
      </c>
      <c r="BL148" s="784">
        <f>'SAME R Results'!BD61</f>
        <v>920599.7311915328</v>
      </c>
      <c r="BM148" s="784">
        <f>'SAME R Results'!BE61</f>
        <v>354.42148985691654</v>
      </c>
      <c r="BN148" s="784">
        <f>'SAME R Results'!BF61</f>
        <v>0.20880127500000001</v>
      </c>
      <c r="BO148" s="784">
        <f>'SAME R Results'!BG61</f>
        <v>6.1359396249999996E-2</v>
      </c>
      <c r="BP148" s="789"/>
      <c r="BQ148" s="784">
        <f>'SAME R Results'!BH61</f>
        <v>44.701444000000002</v>
      </c>
      <c r="BR148" s="817">
        <f>'SAME R Results'!BI61</f>
        <v>0.38498978203935447</v>
      </c>
      <c r="BS148" s="817">
        <f>'SAME R Results'!BJ61</f>
        <v>0.34802448690651788</v>
      </c>
      <c r="BT148" s="817">
        <f>'SAME R Results'!BL61</f>
        <v>3.4029225800930205</v>
      </c>
      <c r="BU148" s="817" t="e">
        <f>'SAME R Results'!BM61</f>
        <v>#NUM!</v>
      </c>
      <c r="BV148" s="817" t="e">
        <f>'SAME R Results'!BN61</f>
        <v>#NUM!</v>
      </c>
      <c r="BW148" s="784">
        <f>'SAME R Results'!BO61</f>
        <v>920599.7311915328</v>
      </c>
      <c r="BX148" s="784">
        <f>'SAME R Results'!BP61</f>
        <v>905973.71313684864</v>
      </c>
      <c r="BY148" s="784">
        <f>'SAME R Results'!BQ61</f>
        <v>846999.06468504795</v>
      </c>
      <c r="BZ148" s="784">
        <f>'SAME R Results'!BR61</f>
        <v>354.42148985691654</v>
      </c>
      <c r="CA148" s="784">
        <f>'SAME R Results'!BS61</f>
        <v>0.37278911036135998</v>
      </c>
      <c r="CB148" s="784">
        <f>'SAME R Results'!BT61</f>
        <v>2.2599999999999998</v>
      </c>
      <c r="CC148" s="784">
        <f>'SAME R Results'!BV61</f>
        <v>1</v>
      </c>
      <c r="CD148" s="880">
        <f>'SAME R Results'!BW61</f>
        <v>2.2000000000000002</v>
      </c>
      <c r="CE148" s="1086">
        <f>'SAME R Results'!BZ61</f>
        <v>538.43096293819656</v>
      </c>
      <c r="CF148" s="1777">
        <f>'SAME R Results'!CA61</f>
        <v>9.7133333333332406</v>
      </c>
      <c r="CG148" s="1777">
        <f>'SAME R Results'!CB61</f>
        <v>0</v>
      </c>
      <c r="CH148" s="1777">
        <f>'SAME R Results'!CC61</f>
        <v>0</v>
      </c>
      <c r="CI148" s="1777">
        <f>'SAME R Results'!CD61</f>
        <v>2.761242251201125E-2</v>
      </c>
      <c r="CJ148" s="1777"/>
      <c r="CK148" s="1777"/>
      <c r="CL148" s="2015">
        <f>'SAME R Results'!CI61</f>
        <v>61</v>
      </c>
      <c r="CM148" s="2015" t="str">
        <f>'SAME R Results'!CJ61</f>
        <v>Teflon</v>
      </c>
      <c r="CN148" s="2016">
        <f>'SAME R Results'!CK61</f>
        <v>0.38498978203935447</v>
      </c>
      <c r="CO148" s="2016">
        <f>'SAME R Results'!CL61</f>
        <v>4.6710185693330172E-3</v>
      </c>
      <c r="CP148" s="2016">
        <f>'SAME R Results'!CM61</f>
        <v>1.9393567644119859E-2</v>
      </c>
    </row>
    <row r="149" spans="1:185" ht="16.5" customHeight="1" x14ac:dyDescent="0.2">
      <c r="A149" s="780">
        <v>2</v>
      </c>
      <c r="B149" s="784">
        <f>'SAME R Results'!A64</f>
        <v>4</v>
      </c>
      <c r="C149" s="785" t="str">
        <f>'SAME R Results'!B64</f>
        <v>Teflon</v>
      </c>
      <c r="D149" s="784" t="str">
        <f>'SAME R Results'!C64</f>
        <v>T05</v>
      </c>
      <c r="E149" s="784" t="str">
        <f>'SAME R Results'!D64</f>
        <v>36 T</v>
      </c>
      <c r="F149" s="784">
        <f>'SAME R Results'!E64</f>
        <v>5</v>
      </c>
      <c r="G149" s="784">
        <f>'SAME R Results'!F64</f>
        <v>83</v>
      </c>
      <c r="H149" s="785" t="str">
        <f>'SAME R Results'!G64</f>
        <v>Mid temp aging</v>
      </c>
      <c r="I149" s="784">
        <f>'SAME R Results'!H64</f>
        <v>239</v>
      </c>
      <c r="J149" s="786">
        <f>'SAME R Results'!I64</f>
        <v>40416</v>
      </c>
      <c r="K149" s="784">
        <f>'SAME R Results'!J64</f>
        <v>0</v>
      </c>
      <c r="L149" s="788"/>
      <c r="M149" s="788"/>
      <c r="N149" s="784">
        <f>'SAME R Results'!K64</f>
        <v>8.1</v>
      </c>
      <c r="O149" s="793">
        <f>'SAME R Results'!L64</f>
        <v>1.448</v>
      </c>
      <c r="P149" s="784">
        <f>'SAME R Results'!M64</f>
        <v>60</v>
      </c>
      <c r="Q149" s="784">
        <f>'SAME R Results'!N64</f>
        <v>11</v>
      </c>
      <c r="R149" s="784">
        <f>'SAME R Results'!O64</f>
        <v>8</v>
      </c>
      <c r="S149" s="784" t="str">
        <f>'SAME R Results'!P64</f>
        <v>n</v>
      </c>
      <c r="T149" s="784" t="str">
        <f>'SAME R Results'!Q64</f>
        <v>n</v>
      </c>
      <c r="U149" s="784">
        <f>'SAME R Results'!R64</f>
        <v>30.333333333333332</v>
      </c>
      <c r="V149" s="784" t="str">
        <f>'SAME R Results'!S64</f>
        <v>y</v>
      </c>
      <c r="W149" s="784">
        <f>'SAME R Results'!T64</f>
        <v>60</v>
      </c>
      <c r="X149" s="784" t="str">
        <f>'SAME R Results'!U64</f>
        <v>n</v>
      </c>
      <c r="Y149" s="784" t="str">
        <f>'SAME R Results'!V64</f>
        <v>y</v>
      </c>
      <c r="Z149" s="784" t="str">
        <f>'SAME R Results'!W64</f>
        <v>y</v>
      </c>
      <c r="AA149" s="784" t="str">
        <f>'SAME R Results'!X64</f>
        <v>n</v>
      </c>
      <c r="AB149" s="784" t="str">
        <f>'SAME R Results'!Y64</f>
        <v>n</v>
      </c>
      <c r="AC149" s="789"/>
      <c r="AD149" s="784" t="str">
        <f>'SAME R Results'!Z64</f>
        <v>y</v>
      </c>
      <c r="AE149" s="784">
        <f>'SAME R Results'!AA64</f>
        <v>10</v>
      </c>
      <c r="AF149" s="784" t="str">
        <f>'SAME R Results'!AB64</f>
        <v>y</v>
      </c>
      <c r="AG149" s="817">
        <f>'SAME R Results'!AC64</f>
        <v>5.19567251427413E-2</v>
      </c>
      <c r="AH149" s="819">
        <f>'SAME R Results'!AD64</f>
        <v>0</v>
      </c>
      <c r="AI149" s="784">
        <f>'SAME R Results'!AE64</f>
        <v>58</v>
      </c>
      <c r="AJ149" s="784">
        <f>'SAME R Results'!AF64</f>
        <v>480</v>
      </c>
      <c r="AK149" s="784">
        <f>'SAME R Results'!AG64</f>
        <v>0</v>
      </c>
      <c r="AL149" s="784" t="str">
        <f>'SAME R Results'!AH64</f>
        <v>n</v>
      </c>
      <c r="AM149" s="784" t="str">
        <f>'SAME R Results'!AI64</f>
        <v>y</v>
      </c>
      <c r="AN149" s="784" t="str">
        <f>'SAME R Results'!AJ64</f>
        <v>y</v>
      </c>
      <c r="AO149" s="784" t="str">
        <f>'SAME R Results'!AK64</f>
        <v>n</v>
      </c>
      <c r="AP149" s="784" t="str">
        <f>'SAME R Results'!AL64</f>
        <v>n</v>
      </c>
      <c r="AQ149" s="784" t="str">
        <f>'SAME R Results'!AM64</f>
        <v>y</v>
      </c>
      <c r="AR149" s="817">
        <f>'SAME R Results'!AN64</f>
        <v>5.19567251427413E-2</v>
      </c>
      <c r="AS149" s="819">
        <f>'SAME R Results'!AO64</f>
        <v>0</v>
      </c>
      <c r="AT149" s="784">
        <f>'SAME R Results'!AP64</f>
        <v>0</v>
      </c>
      <c r="AU149" s="789"/>
      <c r="AV149" s="821">
        <f>'SAME R Results'!AQ64</f>
        <v>0</v>
      </c>
      <c r="AW149" s="821">
        <f>'SAME R Results'!AR64</f>
        <v>1.7692875000000003</v>
      </c>
      <c r="AX149" s="821">
        <f>'SAME R Results'!AS64</f>
        <v>0</v>
      </c>
      <c r="AY149" s="821">
        <f>'SAME R Results'!AT64</f>
        <v>0</v>
      </c>
      <c r="AZ149" s="824"/>
      <c r="BA149" s="824"/>
      <c r="BB149" s="821">
        <f>'SAME R Results'!AU64</f>
        <v>0.20867914999999998</v>
      </c>
      <c r="BC149" s="821">
        <f>'SAME R Results'!AV64</f>
        <v>2.6794425E-2</v>
      </c>
      <c r="BD149" s="821">
        <f>'SAME R Results'!AW64</f>
        <v>6.8408974999999996</v>
      </c>
      <c r="BE149" s="821">
        <f>'SAME R Results'!AX64</f>
        <v>4.7303164999999989</v>
      </c>
      <c r="BF149" s="827">
        <f>'SAME R Results'!AY64</f>
        <v>107645</v>
      </c>
      <c r="BG149" s="784">
        <f>'SAME R Results'!AZ64</f>
        <v>0.27722160000000001</v>
      </c>
      <c r="BH149" s="784">
        <f>'SAME R Results'!BA64</f>
        <v>7.8613274999999996E-2</v>
      </c>
      <c r="BI149" s="789"/>
      <c r="BJ149" s="784">
        <f>'SAME R Results'!BB64</f>
        <v>17.034399999999994</v>
      </c>
      <c r="BK149" s="784">
        <f>'SAME R Results'!BC64</f>
        <v>2.1105810000000007</v>
      </c>
      <c r="BL149" s="784">
        <f>'SAME R Results'!BD64</f>
        <v>3535853.9755014894</v>
      </c>
      <c r="BM149" s="784">
        <f>'SAME R Results'!BE64</f>
        <v>494.67025905930427</v>
      </c>
      <c r="BN149" s="784">
        <f>'SAME R Results'!BF64</f>
        <v>0.18188472499999997</v>
      </c>
      <c r="BO149" s="784">
        <f>'SAME R Results'!BG64</f>
        <v>4.9652081250000007E-2</v>
      </c>
      <c r="BP149" s="789"/>
      <c r="BQ149" s="784">
        <f>'SAME R Results'!BH64</f>
        <v>38.497743999999983</v>
      </c>
      <c r="BR149" s="817">
        <f>'SAME R Results'!BI64</f>
        <v>0.13990121268770589</v>
      </c>
      <c r="BS149" s="817">
        <f>'SAME R Results'!BJ64</f>
        <v>0.21143321745634569</v>
      </c>
      <c r="BT149" s="817">
        <f>'SAME R Results'!BL64</f>
        <v>3.6631843101239578</v>
      </c>
      <c r="BU149" s="817">
        <f>'SAME R Results'!BM64</f>
        <v>1.9014741902301655</v>
      </c>
      <c r="BV149" s="817">
        <f>'SAME R Results'!BN64</f>
        <v>0.11380087707932458</v>
      </c>
      <c r="BW149" s="784">
        <f>'SAME R Results'!BO64</f>
        <v>3535853.9755014894</v>
      </c>
      <c r="BX149" s="784">
        <f>'SAME R Results'!BP64</f>
        <v>3303545.048854555</v>
      </c>
      <c r="BY149" s="784">
        <f>'SAME R Results'!BQ64</f>
        <v>2901632.0622752355</v>
      </c>
      <c r="BZ149" s="784">
        <f>'SAME R Results'!BR64</f>
        <v>494.67025905930427</v>
      </c>
      <c r="CA149" s="784">
        <f>'SAME R Results'!BS64</f>
        <v>0.46847664920536281</v>
      </c>
      <c r="CB149" s="784">
        <f>'SAME R Results'!BT64</f>
        <v>2.2599999999999998</v>
      </c>
      <c r="CC149" s="784">
        <f>'SAME R Results'!BV64</f>
        <v>1</v>
      </c>
      <c r="CD149" s="880">
        <f>'SAME R Results'!BW64</f>
        <v>2.2000000000000002</v>
      </c>
      <c r="CE149" s="1086">
        <f>'SAME R Results'!BZ64</f>
        <v>532.36353982539481</v>
      </c>
      <c r="CF149" s="1777">
        <f>'SAME R Results'!CA64</f>
        <v>8.0700000000000216</v>
      </c>
      <c r="CG149" s="1777" t="str">
        <f>'SAME R Results'!CB64</f>
        <v xml:space="preserve"> 36T</v>
      </c>
      <c r="CH149" s="1777">
        <f>'SAME R Results'!CC64</f>
        <v>239</v>
      </c>
      <c r="CI149" s="1777">
        <f>'SAME R Results'!CD64</f>
        <v>2.8622857992564966E-2</v>
      </c>
      <c r="CJ149" s="1777"/>
      <c r="CK149" s="1777"/>
      <c r="CL149" s="2015">
        <f>'SAME R Results'!CI64</f>
        <v>64</v>
      </c>
      <c r="CM149" s="2015" t="str">
        <f>'SAME R Results'!CJ64</f>
        <v>Teflon</v>
      </c>
      <c r="CN149" s="2016">
        <f>'SAME R Results'!CK64</f>
        <v>0.13990121268770589</v>
      </c>
      <c r="CO149" s="2016">
        <f>'SAME R Results'!CL64</f>
        <v>4.7245554181045007E-3</v>
      </c>
      <c r="CP149" s="2016">
        <f>'SAME R Results'!CM64</f>
        <v>1.9210829485215231E-2</v>
      </c>
      <c r="CR149" s="11"/>
      <c r="CS149" s="11"/>
      <c r="CT149" s="11"/>
      <c r="CU149" s="11"/>
      <c r="CV149" s="11"/>
      <c r="CW149" s="11"/>
      <c r="CX149" s="11"/>
      <c r="CY149" s="11"/>
      <c r="CZ149" s="11"/>
      <c r="DA149" s="11"/>
      <c r="DB149" s="11"/>
      <c r="DC149" s="11"/>
      <c r="DD149" s="11"/>
      <c r="DE149" s="11"/>
      <c r="DF149" s="11"/>
      <c r="DG149" s="11"/>
      <c r="DH149" s="11"/>
      <c r="DI149" s="11"/>
      <c r="DJ149" s="11"/>
      <c r="DK149" s="11"/>
      <c r="DL149" s="11"/>
      <c r="DM149" s="11"/>
      <c r="DN149" s="11"/>
      <c r="DO149" s="11"/>
      <c r="DP149" s="11"/>
      <c r="DQ149" s="11"/>
      <c r="DR149" s="11"/>
      <c r="DS149" s="11"/>
      <c r="DT149" s="11"/>
      <c r="DU149" s="11"/>
      <c r="DV149" s="11"/>
      <c r="DW149" s="11"/>
      <c r="DX149" s="11"/>
      <c r="DY149" s="11"/>
      <c r="DZ149" s="11"/>
      <c r="EA149" s="11"/>
      <c r="EB149" s="11"/>
      <c r="EC149" s="11"/>
      <c r="ED149" s="11"/>
      <c r="EE149" s="11"/>
      <c r="EF149" s="11"/>
      <c r="EG149" s="11"/>
      <c r="EH149" s="11"/>
      <c r="EI149" s="11"/>
      <c r="EJ149" s="11"/>
      <c r="EK149" s="11"/>
      <c r="EL149" s="11"/>
      <c r="EM149" s="11"/>
      <c r="EN149" s="11"/>
      <c r="EO149" s="11"/>
      <c r="EP149" s="11"/>
      <c r="EQ149" s="11"/>
      <c r="ER149" s="11"/>
      <c r="ES149" s="11"/>
      <c r="ET149" s="11"/>
      <c r="EU149" s="11"/>
      <c r="EV149" s="11"/>
      <c r="EW149" s="11"/>
      <c r="EX149" s="11"/>
      <c r="EY149" s="11"/>
      <c r="EZ149" s="11"/>
      <c r="FA149" s="11"/>
      <c r="FB149" s="11"/>
      <c r="FC149" s="11"/>
      <c r="FD149" s="11"/>
      <c r="FE149" s="11"/>
      <c r="FF149" s="11"/>
      <c r="FG149" s="11"/>
      <c r="FH149" s="11"/>
      <c r="FI149" s="11"/>
      <c r="FJ149" s="11"/>
      <c r="FK149" s="11"/>
      <c r="FL149" s="11"/>
      <c r="FM149" s="11"/>
      <c r="FN149" s="11"/>
      <c r="FO149" s="11"/>
      <c r="FP149" s="11"/>
      <c r="FQ149" s="11"/>
      <c r="FR149" s="11"/>
      <c r="FS149" s="11"/>
      <c r="FT149" s="11"/>
      <c r="FU149" s="11"/>
      <c r="FV149" s="11"/>
      <c r="FW149" s="11"/>
      <c r="FX149" s="11"/>
      <c r="FY149" s="11"/>
      <c r="FZ149" s="11"/>
      <c r="GA149" s="11"/>
      <c r="GB149" s="11"/>
      <c r="GC149" s="11"/>
    </row>
    <row r="150" spans="1:185" ht="16.5" hidden="1" customHeight="1" x14ac:dyDescent="0.2">
      <c r="A150" s="780">
        <v>2</v>
      </c>
      <c r="B150" s="784">
        <f>'SAME R Results'!A65</f>
        <v>4</v>
      </c>
      <c r="C150" s="785" t="str">
        <f>'SAME R Results'!B65</f>
        <v>Teflon</v>
      </c>
      <c r="D150" s="784" t="str">
        <f>'SAME R Results'!C65</f>
        <v>T05</v>
      </c>
      <c r="E150" s="784" t="str">
        <f>'SAME R Results'!D65</f>
        <v>36TA</v>
      </c>
      <c r="F150" s="784">
        <f>'SAME R Results'!E65</f>
        <v>5</v>
      </c>
      <c r="G150" s="784" t="str">
        <f>'SAME R Results'!F65</f>
        <v>83a</v>
      </c>
      <c r="H150" s="785" t="str">
        <f>'SAME R Results'!G65</f>
        <v>aged</v>
      </c>
      <c r="I150" s="784">
        <f>'SAME R Results'!H65</f>
        <v>239</v>
      </c>
      <c r="J150" s="786">
        <f>'SAME R Results'!I65</f>
        <v>40417</v>
      </c>
      <c r="K150" s="784">
        <f>'SAME R Results'!J65</f>
        <v>0</v>
      </c>
      <c r="L150" s="788"/>
      <c r="M150" s="788"/>
      <c r="N150" s="784">
        <f>'SAME R Results'!K65</f>
        <v>8.1</v>
      </c>
      <c r="O150" s="793">
        <f>'SAME R Results'!L65</f>
        <v>1.448</v>
      </c>
      <c r="P150" s="784">
        <f>'SAME R Results'!M65</f>
        <v>0</v>
      </c>
      <c r="Q150" s="784">
        <f>'SAME R Results'!N65</f>
        <v>0</v>
      </c>
      <c r="R150" s="784">
        <f>'SAME R Results'!O65</f>
        <v>0</v>
      </c>
      <c r="S150" s="784">
        <f>'SAME R Results'!P65</f>
        <v>0</v>
      </c>
      <c r="T150" s="784">
        <f>'SAME R Results'!Q65</f>
        <v>0</v>
      </c>
      <c r="U150" s="784">
        <f>'SAME R Results'!R65</f>
        <v>557.33333333333337</v>
      </c>
      <c r="V150" s="784">
        <f>'SAME R Results'!S65</f>
        <v>0</v>
      </c>
      <c r="W150" s="784">
        <f>'SAME R Results'!T65</f>
        <v>0</v>
      </c>
      <c r="X150" s="784" t="str">
        <f>'SAME R Results'!U65</f>
        <v>n</v>
      </c>
      <c r="Y150" s="784" t="str">
        <f>'SAME R Results'!V65</f>
        <v>y</v>
      </c>
      <c r="Z150" s="784" t="str">
        <f>'SAME R Results'!W65</f>
        <v>y</v>
      </c>
      <c r="AA150" s="784" t="str">
        <f>'SAME R Results'!X65</f>
        <v>n</v>
      </c>
      <c r="AB150" s="784" t="str">
        <f>'SAME R Results'!Y65</f>
        <v>n</v>
      </c>
      <c r="AC150" s="789"/>
      <c r="AD150" s="784" t="str">
        <f>'SAME R Results'!Z65</f>
        <v>y</v>
      </c>
      <c r="AE150" s="784">
        <f>'SAME R Results'!AA65</f>
        <v>10</v>
      </c>
      <c r="AF150" s="784" t="str">
        <f>'SAME R Results'!AB65</f>
        <v>y</v>
      </c>
      <c r="AG150" s="817">
        <f>'SAME R Results'!AC65</f>
        <v>5.19567251427413E-2</v>
      </c>
      <c r="AH150" s="819">
        <f>'SAME R Results'!AD65</f>
        <v>0</v>
      </c>
      <c r="AI150" s="784">
        <f>'SAME R Results'!AE65</f>
        <v>0</v>
      </c>
      <c r="AJ150" s="784">
        <f>'SAME R Results'!AF65</f>
        <v>0</v>
      </c>
      <c r="AK150" s="784">
        <f>'SAME R Results'!AG65</f>
        <v>0</v>
      </c>
      <c r="AL150" s="784">
        <f>'SAME R Results'!AH65</f>
        <v>0</v>
      </c>
      <c r="AM150" s="784">
        <f>'SAME R Results'!AI65</f>
        <v>0</v>
      </c>
      <c r="AN150" s="784">
        <f>'SAME R Results'!AJ65</f>
        <v>0</v>
      </c>
      <c r="AO150" s="784">
        <f>'SAME R Results'!AK65</f>
        <v>0</v>
      </c>
      <c r="AP150" s="784">
        <f>'SAME R Results'!AL65</f>
        <v>0</v>
      </c>
      <c r="AQ150" s="784">
        <f>'SAME R Results'!AM65</f>
        <v>0</v>
      </c>
      <c r="AR150" s="817">
        <f>'SAME R Results'!AN65</f>
        <v>0</v>
      </c>
      <c r="AS150" s="819">
        <f>'SAME R Results'!AO65</f>
        <v>0</v>
      </c>
      <c r="AT150" s="784">
        <f>'SAME R Results'!AP65</f>
        <v>60</v>
      </c>
      <c r="AU150" s="789"/>
      <c r="AV150" s="821">
        <f>'SAME R Results'!AQ65</f>
        <v>0</v>
      </c>
      <c r="AW150" s="821">
        <f>'SAME R Results'!AR65</f>
        <v>1.8084105000000001</v>
      </c>
      <c r="AX150" s="821">
        <f>'SAME R Results'!AS65</f>
        <v>0</v>
      </c>
      <c r="AY150" s="821">
        <f>'SAME R Results'!AT65</f>
        <v>0</v>
      </c>
      <c r="AZ150" s="824"/>
      <c r="BA150" s="824"/>
      <c r="BB150" s="821">
        <f>'SAME R Results'!AU65</f>
        <v>0.1945191</v>
      </c>
      <c r="BC150" s="821">
        <f>'SAME R Results'!AV65</f>
        <v>3.1631470000000009E-2</v>
      </c>
      <c r="BD150" s="821">
        <f>'SAME R Results'!AW65</f>
        <v>6.2427220000000005</v>
      </c>
      <c r="BE150" s="821">
        <f>'SAME R Results'!AX65</f>
        <v>4.7371219999999985</v>
      </c>
      <c r="BF150" s="827">
        <f>'SAME R Results'!AY65</f>
        <v>32650</v>
      </c>
      <c r="BG150" s="784">
        <f>'SAME R Results'!AZ65</f>
        <v>0.27603149999999999</v>
      </c>
      <c r="BH150" s="784">
        <f>'SAME R Results'!BA65</f>
        <v>8.1985459999999996E-2</v>
      </c>
      <c r="BI150" s="789"/>
      <c r="BJ150" s="784">
        <f>'SAME R Results'!BB65</f>
        <v>15.891600000000002</v>
      </c>
      <c r="BK150" s="784">
        <f>'SAME R Results'!BC65</f>
        <v>1.505600000000002</v>
      </c>
      <c r="BL150" s="784">
        <f>'SAME R Results'!BD65</f>
        <v>909242.92996168404</v>
      </c>
      <c r="BM150" s="784">
        <f>'SAME R Results'!BE65</f>
        <v>306.40643784651229</v>
      </c>
      <c r="BN150" s="784">
        <f>'SAME R Results'!BF65</f>
        <v>0.16288763000000001</v>
      </c>
      <c r="BO150" s="784">
        <f>'SAME R Results'!BG65</f>
        <v>4.8511509999999994E-2</v>
      </c>
      <c r="BP150" s="789"/>
      <c r="BQ150" s="784">
        <f>'SAME R Results'!BH65</f>
        <v>35.915016000000001</v>
      </c>
      <c r="BR150" s="817">
        <f>'SAME R Results'!BI65</f>
        <v>0.3369907290446838</v>
      </c>
      <c r="BS150" s="817">
        <f>'SAME R Results'!BJ65</f>
        <v>0.32488147091855835</v>
      </c>
      <c r="BT150" s="817">
        <f>'SAME R Results'!BL65</f>
        <v>3.3577109844653368</v>
      </c>
      <c r="BU150" s="817" t="e">
        <f>'SAME R Results'!BM65</f>
        <v>#NUM!</v>
      </c>
      <c r="BV150" s="817" t="e">
        <f>'SAME R Results'!BN65</f>
        <v>#NUM!</v>
      </c>
      <c r="BW150" s="784">
        <f>'SAME R Results'!BO65</f>
        <v>909242.92996168404</v>
      </c>
      <c r="BX150" s="784">
        <f>'SAME R Results'!BP65</f>
        <v>894789.55558258481</v>
      </c>
      <c r="BY150" s="784">
        <f>'SAME R Results'!BQ65</f>
        <v>836756.11541259277</v>
      </c>
      <c r="BZ150" s="784">
        <f>'SAME R Results'!BR65</f>
        <v>306.40643784651229</v>
      </c>
      <c r="CA150" s="784">
        <f>'SAME R Results'!BS65</f>
        <v>0.3341916008168343</v>
      </c>
      <c r="CB150" s="784">
        <f>'SAME R Results'!BT65</f>
        <v>2.2599999999999998</v>
      </c>
      <c r="CC150" s="784">
        <f>'SAME R Results'!BV65</f>
        <v>1</v>
      </c>
      <c r="CD150" s="880">
        <f>'SAME R Results'!BW65</f>
        <v>2.2000000000000002</v>
      </c>
      <c r="CE150" s="1086">
        <f>'SAME R Results'!BZ65</f>
        <v>532.36353982539481</v>
      </c>
      <c r="CF150" s="1777">
        <f>'SAME R Results'!CA65</f>
        <v>8.0700000000000216</v>
      </c>
      <c r="CG150" s="1777">
        <f>'SAME R Results'!CB65</f>
        <v>0</v>
      </c>
      <c r="CH150" s="1777">
        <f>'SAME R Results'!CC65</f>
        <v>0</v>
      </c>
      <c r="CI150" s="1777">
        <f>'SAME R Results'!CD65</f>
        <v>2.6702614126393982E-2</v>
      </c>
      <c r="CJ150" s="1777"/>
      <c r="CK150" s="1777"/>
      <c r="CL150" s="2015">
        <f>'SAME R Results'!CI65</f>
        <v>65</v>
      </c>
      <c r="CM150" s="2015" t="str">
        <f>'SAME R Results'!CJ65</f>
        <v>Teflon</v>
      </c>
      <c r="CN150" s="2016">
        <f>'SAME R Results'!CK65</f>
        <v>0.3369907290446838</v>
      </c>
      <c r="CO150" s="2016">
        <f>'SAME R Results'!CL65</f>
        <v>4.5353628688345844E-3</v>
      </c>
      <c r="CP150" s="2016">
        <f>'SAME R Results'!CM65</f>
        <v>1.8996434874645505E-2</v>
      </c>
    </row>
    <row r="151" spans="1:185" s="2020" customFormat="1" ht="16.5" customHeight="1" x14ac:dyDescent="0.2">
      <c r="A151" s="780">
        <v>2</v>
      </c>
      <c r="B151" s="784" t="str">
        <f>'SAME R Results'!A75</f>
        <v>7 (4)</v>
      </c>
      <c r="C151" s="785" t="str">
        <f>'SAME R Results'!B75</f>
        <v>Teflon</v>
      </c>
      <c r="D151" s="784" t="str">
        <f>'SAME R Results'!C75</f>
        <v>T08</v>
      </c>
      <c r="E151" s="784" t="str">
        <f>'SAME R Results'!D75</f>
        <v>42 T</v>
      </c>
      <c r="F151" s="784">
        <f>'SAME R Results'!E75</f>
        <v>0</v>
      </c>
      <c r="G151" s="784">
        <f>'SAME R Results'!F75</f>
        <v>89</v>
      </c>
      <c r="H151" s="785" t="str">
        <f>'SAME R Results'!G75</f>
        <v>Baseline STS det</v>
      </c>
      <c r="I151" s="784">
        <f>'SAME R Results'!H75</f>
        <v>242</v>
      </c>
      <c r="J151" s="786">
        <f>'SAME R Results'!I75</f>
        <v>40420.277777777781</v>
      </c>
      <c r="K151" s="784">
        <f>'SAME R Results'!J75</f>
        <v>0</v>
      </c>
      <c r="L151" s="788"/>
      <c r="M151" s="788"/>
      <c r="N151" s="784">
        <f>'SAME R Results'!K75</f>
        <v>8.1</v>
      </c>
      <c r="O151" s="793">
        <f>'SAME R Results'!L75</f>
        <v>1.4450000000000001</v>
      </c>
      <c r="P151" s="784">
        <f>'SAME R Results'!M75</f>
        <v>60</v>
      </c>
      <c r="Q151" s="784">
        <f>'SAME R Results'!N75</f>
        <v>11</v>
      </c>
      <c r="R151" s="784">
        <f>'SAME R Results'!O75</f>
        <v>8</v>
      </c>
      <c r="S151" s="784" t="str">
        <f>'SAME R Results'!P75</f>
        <v>n</v>
      </c>
      <c r="T151" s="784" t="str">
        <f>'SAME R Results'!Q75</f>
        <v>n</v>
      </c>
      <c r="U151" s="784">
        <f>'SAME R Results'!R75</f>
        <v>31.285714285714285</v>
      </c>
      <c r="V151" s="784" t="str">
        <f>'SAME R Results'!S75</f>
        <v>y</v>
      </c>
      <c r="W151" s="784">
        <f>'SAME R Results'!T75</f>
        <v>75</v>
      </c>
      <c r="X151" s="784" t="str">
        <f>'SAME R Results'!U75</f>
        <v>y</v>
      </c>
      <c r="Y151" s="784" t="str">
        <f>'SAME R Results'!V75</f>
        <v>n</v>
      </c>
      <c r="Z151" s="784" t="str">
        <f>'SAME R Results'!W75</f>
        <v>y</v>
      </c>
      <c r="AA151" s="784" t="str">
        <f>'SAME R Results'!X75</f>
        <v>n</v>
      </c>
      <c r="AB151" s="784" t="str">
        <f>'SAME R Results'!Y75</f>
        <v>n</v>
      </c>
      <c r="AC151" s="789"/>
      <c r="AD151" s="784" t="str">
        <f>'SAME R Results'!Z75</f>
        <v>y</v>
      </c>
      <c r="AE151" s="784">
        <f>'SAME R Results'!AA75</f>
        <v>10</v>
      </c>
      <c r="AF151" s="784" t="str">
        <f>'SAME R Results'!AB75</f>
        <v>y</v>
      </c>
      <c r="AG151" s="817">
        <f>'SAME R Results'!AC75</f>
        <v>5.19567251427413E-2</v>
      </c>
      <c r="AH151" s="819">
        <f>'SAME R Results'!AD75</f>
        <v>0</v>
      </c>
      <c r="AI151" s="784">
        <f>'SAME R Results'!AE75</f>
        <v>0</v>
      </c>
      <c r="AJ151" s="784">
        <f>'SAME R Results'!AF75</f>
        <v>0</v>
      </c>
      <c r="AK151" s="784">
        <f>'SAME R Results'!AG75</f>
        <v>0</v>
      </c>
      <c r="AL151" s="784">
        <f>'SAME R Results'!AH75</f>
        <v>0</v>
      </c>
      <c r="AM151" s="784">
        <f>'SAME R Results'!AI75</f>
        <v>0</v>
      </c>
      <c r="AN151" s="784">
        <f>'SAME R Results'!AJ75</f>
        <v>0</v>
      </c>
      <c r="AO151" s="784">
        <f>'SAME R Results'!AK75</f>
        <v>0</v>
      </c>
      <c r="AP151" s="784">
        <f>'SAME R Results'!AL75</f>
        <v>0</v>
      </c>
      <c r="AQ151" s="784">
        <f>'SAME R Results'!AM75</f>
        <v>0</v>
      </c>
      <c r="AR151" s="817">
        <f>'SAME R Results'!AN75</f>
        <v>0</v>
      </c>
      <c r="AS151" s="819">
        <f>'SAME R Results'!AO75</f>
        <v>0</v>
      </c>
      <c r="AT151" s="784">
        <f>'SAME R Results'!AP75</f>
        <v>0</v>
      </c>
      <c r="AU151" s="789"/>
      <c r="AV151" s="821">
        <f>'SAME R Results'!AQ75</f>
        <v>0</v>
      </c>
      <c r="AW151" s="821">
        <f>'SAME R Results'!AR75</f>
        <v>0.96562269999999994</v>
      </c>
      <c r="AX151" s="821">
        <f>'SAME R Results'!AS75</f>
        <v>4.8666369999999999</v>
      </c>
      <c r="AY151" s="821">
        <f>'SAME R Results'!AT75</f>
        <v>5.1071314999999995</v>
      </c>
      <c r="AZ151" s="824"/>
      <c r="BA151" s="824"/>
      <c r="BB151" s="821">
        <f>'SAME R Results'!AU75</f>
        <v>0</v>
      </c>
      <c r="BC151" s="821">
        <f>'SAME R Results'!AV75</f>
        <v>0</v>
      </c>
      <c r="BD151" s="821">
        <f>'SAME R Results'!AW75</f>
        <v>5.5377190000000001</v>
      </c>
      <c r="BE151" s="821">
        <f>'SAME R Results'!AX75</f>
        <v>4.695174999999999</v>
      </c>
      <c r="BF151" s="827">
        <f>'SAME R Results'!AY75</f>
        <v>70225</v>
      </c>
      <c r="BG151" s="784">
        <f>'SAME R Results'!AZ75</f>
        <v>0</v>
      </c>
      <c r="BH151" s="784">
        <f>'SAME R Results'!BA75</f>
        <v>0</v>
      </c>
      <c r="BI151" s="789"/>
      <c r="BJ151" s="784">
        <f>'SAME R Results'!BB75</f>
        <v>4.9000499999999985</v>
      </c>
      <c r="BK151" s="784">
        <f>'SAME R Results'!BC75</f>
        <v>0.84254400000000107</v>
      </c>
      <c r="BL151" s="784">
        <f>'SAME R Results'!BD75</f>
        <v>2774308.1223761402</v>
      </c>
      <c r="BM151" s="784">
        <f>'SAME R Results'!BE75</f>
        <v>152.83296312126674</v>
      </c>
      <c r="BN151" s="784">
        <f>'SAME R Results'!BF75</f>
        <v>0</v>
      </c>
      <c r="BO151" s="784">
        <f>'SAME R Results'!BG75</f>
        <v>0</v>
      </c>
      <c r="BP151" s="789"/>
      <c r="BQ151" s="784">
        <f>'SAME R Results'!BH75</f>
        <v>11.074112999999995</v>
      </c>
      <c r="BR151" s="817">
        <f>'SAME R Results'!BI75</f>
        <v>5.5088676664496919E-2</v>
      </c>
      <c r="BS151" s="817">
        <f>'SAME R Results'!BJ75</f>
        <v>0.15132510528359466</v>
      </c>
      <c r="BT151" s="817">
        <f>'SAME R Results'!BL75</f>
        <v>0</v>
      </c>
      <c r="BU151" s="817">
        <f>'SAME R Results'!BM75</f>
        <v>2.7325343174873762</v>
      </c>
      <c r="BV151" s="817">
        <f>'SAME R Results'!BN75</f>
        <v>3.3238239856937329E-2</v>
      </c>
      <c r="BW151" s="784">
        <f>'SAME R Results'!BO75</f>
        <v>2774308.1223761402</v>
      </c>
      <c r="BX151" s="784">
        <f>'SAME R Results'!BP75</f>
        <v>2732385.0010498692</v>
      </c>
      <c r="BY151" s="784">
        <f>'SAME R Results'!BQ75</f>
        <v>2495564.9341665735</v>
      </c>
      <c r="BZ151" s="784">
        <f>'SAME R Results'!BR75</f>
        <v>152.83296312126674</v>
      </c>
      <c r="CA151" s="784">
        <f>'SAME R Results'!BS75</f>
        <v>0.18701589274616021</v>
      </c>
      <c r="CB151" s="784">
        <f>'SAME R Results'!BT75</f>
        <v>2.2599999999999998</v>
      </c>
      <c r="CC151" s="784">
        <f>'SAME R Results'!BV75</f>
        <v>1</v>
      </c>
      <c r="CD151" s="880">
        <f>'SAME R Results'!BW75</f>
        <v>2.2000000000000002</v>
      </c>
      <c r="CE151" s="1086">
        <f>'SAME R Results'!BZ75</f>
        <v>515.16984376150162</v>
      </c>
      <c r="CF151" s="1777">
        <f>'SAME R Results'!CA75</f>
        <v>1.3300000000000534</v>
      </c>
      <c r="CG151" s="1777" t="str">
        <f>'SAME R Results'!CB75</f>
        <v xml:space="preserve"> 42T</v>
      </c>
      <c r="CH151" s="1777">
        <f>'SAME R Results'!CC75</f>
        <v>242</v>
      </c>
      <c r="CI151" s="1777">
        <f>'SAME R Results'!CD75</f>
        <v>4.9958404511276172E-2</v>
      </c>
      <c r="CJ151" s="1777"/>
      <c r="CK151" s="1777"/>
      <c r="CL151" s="2015"/>
      <c r="CM151" s="2015"/>
      <c r="CN151" s="2016"/>
      <c r="CO151" s="2016"/>
      <c r="CP151" s="2016"/>
      <c r="CR151" s="11"/>
      <c r="CS151" s="11"/>
      <c r="CT151" s="11"/>
      <c r="CU151" s="11"/>
      <c r="CV151" s="11"/>
      <c r="CW151" s="11"/>
      <c r="CX151" s="11"/>
      <c r="CY151" s="11"/>
      <c r="CZ151" s="11"/>
      <c r="DA151" s="11"/>
      <c r="DB151" s="11"/>
      <c r="DC151" s="11"/>
      <c r="DD151" s="11"/>
      <c r="DE151" s="11"/>
      <c r="DF151" s="11"/>
      <c r="DG151" s="11"/>
      <c r="DH151" s="11"/>
      <c r="DI151" s="11"/>
      <c r="DJ151" s="11"/>
      <c r="DK151" s="11"/>
      <c r="DL151" s="11"/>
      <c r="DM151" s="11"/>
      <c r="DN151" s="11"/>
      <c r="DO151" s="11"/>
      <c r="DP151" s="11"/>
      <c r="DQ151" s="11"/>
      <c r="DR151" s="11"/>
      <c r="DS151" s="11"/>
      <c r="DT151" s="11"/>
      <c r="DU151" s="11"/>
      <c r="DV151" s="11"/>
      <c r="DW151" s="11"/>
      <c r="DX151" s="11"/>
      <c r="DY151" s="11"/>
      <c r="DZ151" s="11"/>
      <c r="EA151" s="11"/>
      <c r="EB151" s="11"/>
      <c r="EC151" s="11"/>
      <c r="ED151" s="11"/>
      <c r="EE151" s="11"/>
      <c r="EF151" s="11"/>
      <c r="EG151" s="11"/>
      <c r="EH151" s="11"/>
      <c r="EI151" s="11"/>
      <c r="EJ151" s="11"/>
      <c r="EK151" s="11"/>
      <c r="EL151" s="11"/>
      <c r="EM151" s="11"/>
      <c r="EN151" s="11"/>
      <c r="EO151" s="11"/>
      <c r="EP151" s="11"/>
      <c r="EQ151" s="11"/>
      <c r="ER151" s="11"/>
      <c r="ES151" s="11"/>
      <c r="ET151" s="11"/>
      <c r="EU151" s="11"/>
      <c r="EV151" s="11"/>
      <c r="EW151" s="11"/>
      <c r="EX151" s="11"/>
      <c r="EY151" s="11"/>
      <c r="EZ151" s="11"/>
      <c r="FA151" s="11"/>
      <c r="FB151" s="11"/>
      <c r="FC151" s="11"/>
      <c r="FD151" s="11"/>
      <c r="FE151" s="11"/>
      <c r="FF151" s="11"/>
      <c r="FG151" s="11"/>
      <c r="FH151" s="11"/>
      <c r="FI151" s="11"/>
      <c r="FJ151" s="11"/>
      <c r="FK151" s="11"/>
      <c r="FL151" s="11"/>
      <c r="FM151" s="11"/>
      <c r="FN151" s="11"/>
      <c r="FO151" s="11"/>
      <c r="FP151" s="11"/>
      <c r="FQ151" s="11"/>
      <c r="FR151" s="11"/>
      <c r="FS151" s="11"/>
      <c r="FT151" s="11"/>
      <c r="FU151" s="11"/>
      <c r="FV151" s="11"/>
      <c r="FW151" s="11"/>
      <c r="FX151" s="11"/>
      <c r="FY151" s="11"/>
      <c r="FZ151" s="11"/>
      <c r="GA151" s="11"/>
      <c r="GB151" s="11"/>
      <c r="GC151" s="11"/>
    </row>
    <row r="152" spans="1:185" s="2020" customFormat="1" ht="16.5" customHeight="1" x14ac:dyDescent="0.2">
      <c r="A152" s="780">
        <v>2</v>
      </c>
      <c r="B152" s="784" t="str">
        <f>'SAME R Results'!A97</f>
        <v>9(4)</v>
      </c>
      <c r="C152" s="785" t="str">
        <f>'SAME R Results'!B97</f>
        <v>Teflon</v>
      </c>
      <c r="D152" s="784" t="str">
        <f>'SAME R Results'!C97</f>
        <v>T09</v>
      </c>
      <c r="E152" s="784" t="str">
        <f>'SAME R Results'!D97</f>
        <v>53 T</v>
      </c>
      <c r="F152" s="784">
        <f>'SAME R Results'!E97</f>
        <v>0</v>
      </c>
      <c r="G152" s="784">
        <f>'SAME R Results'!F97</f>
        <v>100</v>
      </c>
      <c r="H152" s="785" t="str">
        <f>'SAME R Results'!G97</f>
        <v>No flow run w/ aging</v>
      </c>
      <c r="I152" s="784">
        <f>'SAME R Results'!H97</f>
        <v>251</v>
      </c>
      <c r="J152" s="786">
        <f>'SAME R Results'!I97</f>
        <v>40429.354166666664</v>
      </c>
      <c r="K152" s="784">
        <f>'SAME R Results'!J97</f>
        <v>0</v>
      </c>
      <c r="L152" s="788"/>
      <c r="M152" s="788"/>
      <c r="N152" s="784">
        <f>'SAME R Results'!K97</f>
        <v>0</v>
      </c>
      <c r="O152" s="793">
        <f>'SAME R Results'!L97</f>
        <v>1.45</v>
      </c>
      <c r="P152" s="784">
        <f>'SAME R Results'!M97</f>
        <v>60</v>
      </c>
      <c r="Q152" s="784">
        <f>'SAME R Results'!N97</f>
        <v>11</v>
      </c>
      <c r="R152" s="784">
        <f>'SAME R Results'!O97</f>
        <v>8</v>
      </c>
      <c r="S152" s="784" t="str">
        <f>'SAME R Results'!P97</f>
        <v>n</v>
      </c>
      <c r="T152" s="784" t="str">
        <f>'SAME R Results'!Q97</f>
        <v>N</v>
      </c>
      <c r="U152" s="784">
        <f>'SAME R Results'!R97</f>
        <v>28.714285714285715</v>
      </c>
      <c r="V152" s="784" t="str">
        <f>'SAME R Results'!S97</f>
        <v>Y</v>
      </c>
      <c r="W152" s="784">
        <f>'SAME R Results'!T97</f>
        <v>75</v>
      </c>
      <c r="X152" s="784" t="str">
        <f>'SAME R Results'!U97</f>
        <v>n</v>
      </c>
      <c r="Y152" s="784" t="str">
        <f>'SAME R Results'!V97</f>
        <v>y</v>
      </c>
      <c r="Z152" s="784" t="str">
        <f>'SAME R Results'!W97</f>
        <v>y</v>
      </c>
      <c r="AA152" s="784" t="str">
        <f>'SAME R Results'!X97</f>
        <v>n</v>
      </c>
      <c r="AB152" s="784" t="str">
        <f>'SAME R Results'!Y97</f>
        <v>n</v>
      </c>
      <c r="AC152" s="789"/>
      <c r="AD152" s="784" t="str">
        <f>'SAME R Results'!Z97</f>
        <v>y</v>
      </c>
      <c r="AE152" s="784">
        <f>'SAME R Results'!AA97</f>
        <v>10</v>
      </c>
      <c r="AF152" s="784" t="str">
        <f>'SAME R Results'!AB97</f>
        <v>y</v>
      </c>
      <c r="AG152" s="817">
        <f>'SAME R Results'!AC97</f>
        <v>5.19567251427413E-2</v>
      </c>
      <c r="AH152" s="819">
        <f>'SAME R Results'!AD97</f>
        <v>0</v>
      </c>
      <c r="AI152" s="784">
        <f>'SAME R Results'!AE97</f>
        <v>58</v>
      </c>
      <c r="AJ152" s="784">
        <f>'SAME R Results'!AF97</f>
        <v>480</v>
      </c>
      <c r="AK152" s="784">
        <f>'SAME R Results'!AG97</f>
        <v>0</v>
      </c>
      <c r="AL152" s="784" t="str">
        <f>'SAME R Results'!AH97</f>
        <v>n</v>
      </c>
      <c r="AM152" s="784" t="str">
        <f>'SAME R Results'!AI97</f>
        <v>y</v>
      </c>
      <c r="AN152" s="784" t="str">
        <f>'SAME R Results'!AJ97</f>
        <v>y</v>
      </c>
      <c r="AO152" s="784" t="str">
        <f>'SAME R Results'!AK97</f>
        <v>n</v>
      </c>
      <c r="AP152" s="784" t="str">
        <f>'SAME R Results'!AL97</f>
        <v>n</v>
      </c>
      <c r="AQ152" s="784" t="str">
        <f>'SAME R Results'!AM97</f>
        <v>y</v>
      </c>
      <c r="AR152" s="817">
        <f>'SAME R Results'!AN97</f>
        <v>5.19567251427413E-2</v>
      </c>
      <c r="AS152" s="819">
        <f>'SAME R Results'!AO97</f>
        <v>0</v>
      </c>
      <c r="AT152" s="784">
        <f>'SAME R Results'!AP97</f>
        <v>0</v>
      </c>
      <c r="AU152" s="789"/>
      <c r="AV152" s="821">
        <f>'SAME R Results'!AQ97</f>
        <v>0</v>
      </c>
      <c r="AW152" s="821">
        <f>'SAME R Results'!AR97</f>
        <v>0.94950894999999991</v>
      </c>
      <c r="AX152" s="821">
        <f>'SAME R Results'!AS97</f>
        <v>0</v>
      </c>
      <c r="AY152" s="821">
        <f>'SAME R Results'!AT97</f>
        <v>0</v>
      </c>
      <c r="AZ152" s="824"/>
      <c r="BA152" s="824"/>
      <c r="BB152" s="821">
        <f>'SAME R Results'!AU97</f>
        <v>9.9487275E-2</v>
      </c>
      <c r="BC152" s="821">
        <f>'SAME R Results'!AV97</f>
        <v>4.5669559999999998E-2</v>
      </c>
      <c r="BD152" s="821">
        <f>'SAME R Results'!AW97</f>
        <v>5.3802945000000006</v>
      </c>
      <c r="BE152" s="821">
        <f>'SAME R Results'!AX97</f>
        <v>4.7662969999999998</v>
      </c>
      <c r="BF152" s="827">
        <f>'SAME R Results'!AY97</f>
        <v>20005</v>
      </c>
      <c r="BG152" s="784">
        <f>'SAME R Results'!AZ97</f>
        <v>0.16552729999999999</v>
      </c>
      <c r="BH152" s="784">
        <f>'SAME R Results'!BA97</f>
        <v>0.10591135</v>
      </c>
      <c r="BI152" s="789"/>
      <c r="BJ152" s="784">
        <f>'SAME R Results'!BB97</f>
        <v>6.1547000000000001</v>
      </c>
      <c r="BK152" s="784">
        <f>'SAME R Results'!BC97</f>
        <v>0.61399750000000086</v>
      </c>
      <c r="BL152" s="784">
        <f>'SAME R Results'!BD97</f>
        <v>547365.29240186652</v>
      </c>
      <c r="BM152" s="784">
        <f>'SAME R Results'!BE97</f>
        <v>107.76767704558564</v>
      </c>
      <c r="BN152" s="784">
        <f>'SAME R Results'!BF97</f>
        <v>5.3817715000000002E-2</v>
      </c>
      <c r="BO152" s="784">
        <f>'SAME R Results'!BG97</f>
        <v>1.4903987499999997E-2</v>
      </c>
      <c r="BP152" s="789"/>
      <c r="BQ152" s="784">
        <f>'SAME R Results'!BH97</f>
        <v>13.909621999999999</v>
      </c>
      <c r="BR152" s="817">
        <f>'SAME R Results'!BI97</f>
        <v>0.19688438149356463</v>
      </c>
      <c r="BS152" s="817">
        <f>'SAME R Results'!BJ97</f>
        <v>0.28046085669391252</v>
      </c>
      <c r="BT152" s="817">
        <f>'SAME R Results'!BL97</f>
        <v>3.6109608250812082</v>
      </c>
      <c r="BU152" s="817">
        <f>'SAME R Results'!BM97</f>
        <v>1.8127147982276335</v>
      </c>
      <c r="BV152" s="817">
        <f>'SAME R Results'!BN97</f>
        <v>0.16496080616084327</v>
      </c>
      <c r="BW152" s="784">
        <f>'SAME R Results'!BO97</f>
        <v>547365.29240186652</v>
      </c>
      <c r="BX152" s="784">
        <f>'SAME R Results'!BP97</f>
        <v>538509.55719654087</v>
      </c>
      <c r="BY152" s="784">
        <f>'SAME R Results'!BQ97</f>
        <v>507820.58439043316</v>
      </c>
      <c r="BZ152" s="784">
        <f>'SAME R Results'!BR97</f>
        <v>107.76767704558564</v>
      </c>
      <c r="CA152" s="784">
        <f>'SAME R Results'!BS97</f>
        <v>0.13628640237947279</v>
      </c>
      <c r="CB152" s="784">
        <f>'SAME R Results'!BT97</f>
        <v>2.2599999999999998</v>
      </c>
      <c r="CC152" s="784">
        <f>'SAME R Results'!BV97</f>
        <v>1</v>
      </c>
      <c r="CD152" s="880">
        <f>'SAME R Results'!BW97</f>
        <v>2.2000000000000002</v>
      </c>
      <c r="CE152" s="1086">
        <f>'SAME R Results'!BZ97</f>
        <v>524.94478411670389</v>
      </c>
      <c r="CF152" s="1777">
        <f>'SAME R Results'!CA97</f>
        <v>4.4466666666664878</v>
      </c>
      <c r="CG152" s="1777" t="str">
        <f>'SAME R Results'!CB97</f>
        <v xml:space="preserve"> 53T</v>
      </c>
      <c r="CH152" s="1777">
        <f>'SAME R Results'!CC97</f>
        <v>251</v>
      </c>
      <c r="CI152" s="1777">
        <f>'SAME R Results'!CD97</f>
        <v>1.8768605397302102E-2</v>
      </c>
      <c r="CJ152" s="1777"/>
      <c r="CK152" s="1777"/>
      <c r="CL152" s="2015">
        <f>'SAME R Results'!CI97</f>
        <v>97</v>
      </c>
      <c r="CM152" s="2015" t="str">
        <f>'SAME R Results'!CJ97</f>
        <v>Teflon</v>
      </c>
      <c r="CN152" s="2016">
        <f>'SAME R Results'!CK97</f>
        <v>0.19688438149356463</v>
      </c>
      <c r="CO152" s="2016">
        <f>'SAME R Results'!CL97</f>
        <v>3.8690997497990965E-3</v>
      </c>
      <c r="CP152" s="2016">
        <f>'SAME R Results'!CM97</f>
        <v>1.6292626409072614E-2</v>
      </c>
      <c r="CR152" s="11"/>
      <c r="CS152" s="11"/>
      <c r="CT152" s="11"/>
      <c r="CU152" s="11"/>
      <c r="CV152" s="11"/>
      <c r="CW152" s="11"/>
      <c r="CX152" s="11"/>
      <c r="CY152" s="11"/>
      <c r="CZ152" s="11"/>
      <c r="DA152" s="11"/>
      <c r="DB152" s="11"/>
      <c r="DC152" s="11"/>
      <c r="DD152" s="11"/>
      <c r="DE152" s="11"/>
      <c r="DF152" s="11"/>
      <c r="DG152" s="11"/>
      <c r="DH152" s="11"/>
      <c r="DI152" s="11"/>
      <c r="DJ152" s="11"/>
      <c r="DK152" s="11"/>
      <c r="DL152" s="11"/>
      <c r="DM152" s="11"/>
      <c r="DN152" s="11"/>
      <c r="DO152" s="11"/>
      <c r="DP152" s="11"/>
      <c r="DQ152" s="11"/>
      <c r="DR152" s="11"/>
      <c r="DS152" s="11"/>
      <c r="DT152" s="11"/>
      <c r="DU152" s="11"/>
      <c r="DV152" s="11"/>
      <c r="DW152" s="11"/>
      <c r="DX152" s="11"/>
      <c r="DY152" s="11"/>
      <c r="DZ152" s="11"/>
      <c r="EA152" s="11"/>
      <c r="EB152" s="11"/>
      <c r="EC152" s="11"/>
      <c r="ED152" s="11"/>
      <c r="EE152" s="11"/>
      <c r="EF152" s="11"/>
      <c r="EG152" s="11"/>
      <c r="EH152" s="11"/>
      <c r="EI152" s="11"/>
      <c r="EJ152" s="11"/>
      <c r="EK152" s="11"/>
      <c r="EL152" s="11"/>
      <c r="EM152" s="11"/>
      <c r="EN152" s="11"/>
      <c r="EO152" s="11"/>
      <c r="EP152" s="11"/>
      <c r="EQ152" s="11"/>
      <c r="ER152" s="11"/>
      <c r="ES152" s="11"/>
      <c r="ET152" s="11"/>
      <c r="EU152" s="11"/>
      <c r="EV152" s="11"/>
      <c r="EW152" s="11"/>
      <c r="EX152" s="11"/>
      <c r="EY152" s="11"/>
      <c r="EZ152" s="11"/>
      <c r="FA152" s="11"/>
      <c r="FB152" s="11"/>
      <c r="FC152" s="11"/>
      <c r="FD152" s="11"/>
      <c r="FE152" s="11"/>
      <c r="FF152" s="11"/>
      <c r="FG152" s="11"/>
      <c r="FH152" s="11"/>
      <c r="FI152" s="11"/>
      <c r="FJ152" s="11"/>
      <c r="FK152" s="11"/>
      <c r="FL152" s="11"/>
      <c r="FM152" s="11"/>
      <c r="FN152" s="11"/>
      <c r="FO152" s="11"/>
      <c r="FP152" s="11"/>
      <c r="FQ152" s="11"/>
      <c r="FR152" s="11"/>
      <c r="FS152" s="11"/>
      <c r="FT152" s="11"/>
      <c r="FU152" s="11"/>
      <c r="FV152" s="11"/>
      <c r="FW152" s="11"/>
      <c r="FX152" s="11"/>
      <c r="FY152" s="11"/>
      <c r="FZ152" s="11"/>
      <c r="GA152" s="11"/>
      <c r="GB152" s="11"/>
      <c r="GC152" s="11"/>
    </row>
    <row r="153" spans="1:185" s="2020" customFormat="1" ht="16.5" hidden="1" customHeight="1" x14ac:dyDescent="0.2">
      <c r="A153" s="780">
        <v>2</v>
      </c>
      <c r="B153" s="784" t="str">
        <f>'SAME R Results'!A98</f>
        <v>9(4)</v>
      </c>
      <c r="C153" s="785" t="str">
        <f>'SAME R Results'!B98</f>
        <v>Teflon</v>
      </c>
      <c r="D153" s="784" t="str">
        <f>'SAME R Results'!C98</f>
        <v>T09</v>
      </c>
      <c r="E153" s="784" t="str">
        <f>'SAME R Results'!D98</f>
        <v>53TA</v>
      </c>
      <c r="F153" s="784">
        <f>'SAME R Results'!E98</f>
        <v>0</v>
      </c>
      <c r="G153" s="784" t="str">
        <f>'SAME R Results'!F98</f>
        <v>100a</v>
      </c>
      <c r="H153" s="785" t="str">
        <f>'SAME R Results'!G98</f>
        <v>aged</v>
      </c>
      <c r="I153" s="784">
        <f>'SAME R Results'!H98</f>
        <v>251</v>
      </c>
      <c r="J153" s="786">
        <f>'SAME R Results'!I98</f>
        <v>40429.354166666664</v>
      </c>
      <c r="K153" s="784">
        <f>'SAME R Results'!J98</f>
        <v>0</v>
      </c>
      <c r="L153" s="788"/>
      <c r="M153" s="788"/>
      <c r="N153" s="784">
        <f>'SAME R Results'!K98</f>
        <v>0</v>
      </c>
      <c r="O153" s="793">
        <f>'SAME R Results'!L98</f>
        <v>1.45</v>
      </c>
      <c r="P153" s="784">
        <f>'SAME R Results'!M98</f>
        <v>0</v>
      </c>
      <c r="Q153" s="784">
        <f>'SAME R Results'!N98</f>
        <v>0</v>
      </c>
      <c r="R153" s="784">
        <f>'SAME R Results'!O98</f>
        <v>0</v>
      </c>
      <c r="S153" s="784">
        <f>'SAME R Results'!P98</f>
        <v>0</v>
      </c>
      <c r="T153" s="784">
        <f>'SAME R Results'!Q98</f>
        <v>0</v>
      </c>
      <c r="U153" s="784">
        <f>'SAME R Results'!R98</f>
        <v>560.42857142857144</v>
      </c>
      <c r="V153" s="784">
        <f>'SAME R Results'!S98</f>
        <v>0</v>
      </c>
      <c r="W153" s="784">
        <f>'SAME R Results'!T98</f>
        <v>0</v>
      </c>
      <c r="X153" s="784" t="str">
        <f>'SAME R Results'!U98</f>
        <v>n</v>
      </c>
      <c r="Y153" s="784" t="str">
        <f>'SAME R Results'!V98</f>
        <v>y</v>
      </c>
      <c r="Z153" s="784" t="str">
        <f>'SAME R Results'!W98</f>
        <v>y</v>
      </c>
      <c r="AA153" s="784" t="str">
        <f>'SAME R Results'!X98</f>
        <v>n</v>
      </c>
      <c r="AB153" s="784" t="str">
        <f>'SAME R Results'!Y98</f>
        <v>n</v>
      </c>
      <c r="AC153" s="789"/>
      <c r="AD153" s="784" t="str">
        <f>'SAME R Results'!Z98</f>
        <v>y</v>
      </c>
      <c r="AE153" s="784">
        <f>'SAME R Results'!AA98</f>
        <v>10</v>
      </c>
      <c r="AF153" s="784" t="str">
        <f>'SAME R Results'!AB98</f>
        <v>y</v>
      </c>
      <c r="AG153" s="817">
        <f>'SAME R Results'!AC98</f>
        <v>5.19567251427413E-2</v>
      </c>
      <c r="AH153" s="819">
        <f>'SAME R Results'!AD98</f>
        <v>0</v>
      </c>
      <c r="AI153" s="784">
        <f>'SAME R Results'!AE98</f>
        <v>0</v>
      </c>
      <c r="AJ153" s="784">
        <f>'SAME R Results'!AF98</f>
        <v>0</v>
      </c>
      <c r="AK153" s="784">
        <f>'SAME R Results'!AG98</f>
        <v>0</v>
      </c>
      <c r="AL153" s="784">
        <f>'SAME R Results'!AH98</f>
        <v>0</v>
      </c>
      <c r="AM153" s="784">
        <f>'SAME R Results'!AI98</f>
        <v>0</v>
      </c>
      <c r="AN153" s="784">
        <f>'SAME R Results'!AJ98</f>
        <v>0</v>
      </c>
      <c r="AO153" s="784">
        <f>'SAME R Results'!AK98</f>
        <v>0</v>
      </c>
      <c r="AP153" s="784">
        <f>'SAME R Results'!AL98</f>
        <v>0</v>
      </c>
      <c r="AQ153" s="784">
        <f>'SAME R Results'!AM98</f>
        <v>0</v>
      </c>
      <c r="AR153" s="817">
        <f>'SAME R Results'!AN98</f>
        <v>0</v>
      </c>
      <c r="AS153" s="819">
        <f>'SAME R Results'!AO98</f>
        <v>0</v>
      </c>
      <c r="AT153" s="784">
        <f>'SAME R Results'!AP98</f>
        <v>0</v>
      </c>
      <c r="AU153" s="789"/>
      <c r="AV153" s="821">
        <f>'SAME R Results'!AQ98</f>
        <v>0</v>
      </c>
      <c r="AW153" s="821">
        <f>'SAME R Results'!AR98</f>
        <v>0.94136045000000002</v>
      </c>
      <c r="AX153" s="821">
        <f>'SAME R Results'!AS98</f>
        <v>0</v>
      </c>
      <c r="AY153" s="821">
        <f>'SAME R Results'!AT98</f>
        <v>0</v>
      </c>
      <c r="AZ153" s="824"/>
      <c r="BA153" s="824"/>
      <c r="BB153" s="821">
        <f>'SAME R Results'!AU98</f>
        <v>9.6603485000000003E-2</v>
      </c>
      <c r="BC153" s="821">
        <f>'SAME R Results'!AV98</f>
        <v>2.8198234999999999E-2</v>
      </c>
      <c r="BD153" s="821">
        <f>'SAME R Results'!AW98</f>
        <v>5.2430104999999987</v>
      </c>
      <c r="BE153" s="821">
        <f>'SAME R Results'!AX98</f>
        <v>4.7216490000000002</v>
      </c>
      <c r="BF153" s="827">
        <f>'SAME R Results'!AY98</f>
        <v>14470</v>
      </c>
      <c r="BG153" s="784">
        <f>'SAME R Results'!AZ98</f>
        <v>0.15423579999999998</v>
      </c>
      <c r="BH153" s="784">
        <f>'SAME R Results'!BA98</f>
        <v>8.006286999999998E-2</v>
      </c>
      <c r="BI153" s="789"/>
      <c r="BJ153" s="784">
        <f>'SAME R Results'!BB98</f>
        <v>5.9327000000000014</v>
      </c>
      <c r="BK153" s="784">
        <f>'SAME R Results'!BC98</f>
        <v>0.52136149999999848</v>
      </c>
      <c r="BL153" s="784">
        <f>'SAME R Results'!BD98</f>
        <v>392836.80301108205</v>
      </c>
      <c r="BM153" s="784">
        <f>'SAME R Results'!BE98</f>
        <v>90.366661536283615</v>
      </c>
      <c r="BN153" s="784">
        <f>'SAME R Results'!BF98</f>
        <v>6.8405250000000001E-2</v>
      </c>
      <c r="BO153" s="784">
        <f>'SAME R Results'!BG98</f>
        <v>1.85432325E-2</v>
      </c>
      <c r="BP153" s="789"/>
      <c r="BQ153" s="784">
        <f>'SAME R Results'!BH98</f>
        <v>13.407902000000002</v>
      </c>
      <c r="BR153" s="817">
        <f>'SAME R Results'!BI98</f>
        <v>0.23003613929149694</v>
      </c>
      <c r="BS153" s="817">
        <f>'SAME R Results'!BJ98</f>
        <v>0.30943952466942082</v>
      </c>
      <c r="BT153" s="817">
        <f>'SAME R Results'!BL98</f>
        <v>3.6889603794807622</v>
      </c>
      <c r="BU153" s="817">
        <f>'SAME R Results'!BM98</f>
        <v>1.7238191080253453</v>
      </c>
      <c r="BV153" s="817">
        <f>'SAME R Results'!BN98</f>
        <v>0.19833812927809957</v>
      </c>
      <c r="BW153" s="784">
        <f>'SAME R Results'!BO98</f>
        <v>392836.80301108205</v>
      </c>
      <c r="BX153" s="784">
        <f>'SAME R Results'!BP98</f>
        <v>386431.2799707891</v>
      </c>
      <c r="BY153" s="784">
        <f>'SAME R Results'!BQ98</f>
        <v>365774.86067085288</v>
      </c>
      <c r="BZ153" s="784">
        <f>'SAME R Results'!BR98</f>
        <v>90.366661536283615</v>
      </c>
      <c r="CA153" s="784">
        <f>'SAME R Results'!BS98</f>
        <v>0.11572438515493173</v>
      </c>
      <c r="CB153" s="784">
        <f>'SAME R Results'!BT98</f>
        <v>2.2599999999999998</v>
      </c>
      <c r="CC153" s="784">
        <f>'SAME R Results'!BV98</f>
        <v>1</v>
      </c>
      <c r="CD153" s="880">
        <f>'SAME R Results'!BW98</f>
        <v>2.2000000000000002</v>
      </c>
      <c r="CE153" s="1086">
        <f>'SAME R Results'!BZ98</f>
        <v>524.94478411670389</v>
      </c>
      <c r="CF153" s="1777">
        <f>'SAME R Results'!CA98</f>
        <v>4.4466666666664878</v>
      </c>
      <c r="CG153" s="1777">
        <f>'SAME R Results'!CB98</f>
        <v>0</v>
      </c>
      <c r="CH153" s="1777">
        <f>'SAME R Results'!CC98</f>
        <v>0</v>
      </c>
      <c r="CI153" s="1777">
        <f>'SAME R Results'!CD98</f>
        <v>1.8091621889056202E-2</v>
      </c>
      <c r="CJ153" s="1777"/>
      <c r="CK153" s="1777"/>
      <c r="CL153" s="2015">
        <f>'SAME R Results'!CI98</f>
        <v>98</v>
      </c>
      <c r="CM153" s="2015" t="str">
        <f>'SAME R Results'!CJ98</f>
        <v>Teflon</v>
      </c>
      <c r="CN153" s="2016">
        <f>'SAME R Results'!CK98</f>
        <v>0.23003613929149694</v>
      </c>
      <c r="CO153" s="2016">
        <f>'SAME R Results'!CL98</f>
        <v>5.1018608280400607E-3</v>
      </c>
      <c r="CP153" s="2016">
        <f>'SAME R Results'!CM98</f>
        <v>2.0426946963692932E-2</v>
      </c>
    </row>
    <row r="154" spans="1:185" s="2020" customFormat="1" ht="16.5" customHeight="1" x14ac:dyDescent="0.2">
      <c r="A154" s="780">
        <v>2</v>
      </c>
      <c r="B154" s="784" t="str">
        <f>'SAME R Results'!A108</f>
        <v>10 (4)</v>
      </c>
      <c r="C154" s="785" t="str">
        <f>'SAME R Results'!B108</f>
        <v>Teflon</v>
      </c>
      <c r="D154" s="784" t="str">
        <f>'SAME R Results'!C108</f>
        <v>T10</v>
      </c>
      <c r="E154" s="784" t="str">
        <f>'SAME R Results'!D108</f>
        <v>58 T</v>
      </c>
      <c r="F154" s="784">
        <f>'SAME R Results'!E108</f>
        <v>0</v>
      </c>
      <c r="G154" s="784">
        <f>'SAME R Results'!F108</f>
        <v>105</v>
      </c>
      <c r="H154" s="785" t="str">
        <f>'SAME R Results'!G108</f>
        <v>No flow run w/ aging</v>
      </c>
      <c r="I154" s="784">
        <f>'SAME R Results'!H108</f>
        <v>252</v>
      </c>
      <c r="J154" s="786">
        <f>'SAME R Results'!I108</f>
        <v>40430.305555555555</v>
      </c>
      <c r="K154" s="784">
        <f>'SAME R Results'!J108</f>
        <v>0</v>
      </c>
      <c r="L154" s="788"/>
      <c r="M154" s="788"/>
      <c r="N154" s="784">
        <f>'SAME R Results'!K108</f>
        <v>0</v>
      </c>
      <c r="O154" s="793">
        <f>'SAME R Results'!L108</f>
        <v>1.45</v>
      </c>
      <c r="P154" s="784">
        <f>'SAME R Results'!M108</f>
        <v>60</v>
      </c>
      <c r="Q154" s="784">
        <f>'SAME R Results'!N108</f>
        <v>11</v>
      </c>
      <c r="R154" s="784">
        <f>'SAME R Results'!O108</f>
        <v>8</v>
      </c>
      <c r="S154" s="784" t="str">
        <f>'SAME R Results'!P108</f>
        <v>n</v>
      </c>
      <c r="T154" s="784" t="str">
        <f>'SAME R Results'!Q108</f>
        <v>N</v>
      </c>
      <c r="U154" s="784">
        <f>'SAME R Results'!R108</f>
        <v>24.142857142857142</v>
      </c>
      <c r="V154" s="784" t="str">
        <f>'SAME R Results'!S108</f>
        <v>Y</v>
      </c>
      <c r="W154" s="784">
        <f>'SAME R Results'!T108</f>
        <v>75</v>
      </c>
      <c r="X154" s="784" t="str">
        <f>'SAME R Results'!U108</f>
        <v>n</v>
      </c>
      <c r="Y154" s="784" t="str">
        <f>'SAME R Results'!V108</f>
        <v>y</v>
      </c>
      <c r="Z154" s="784" t="str">
        <f>'SAME R Results'!W108</f>
        <v>y</v>
      </c>
      <c r="AA154" s="784" t="str">
        <f>'SAME R Results'!X108</f>
        <v>n</v>
      </c>
      <c r="AB154" s="784" t="str">
        <f>'SAME R Results'!Y108</f>
        <v>n</v>
      </c>
      <c r="AC154" s="789"/>
      <c r="AD154" s="784" t="str">
        <f>'SAME R Results'!Z108</f>
        <v>y</v>
      </c>
      <c r="AE154" s="784">
        <f>'SAME R Results'!AA108</f>
        <v>10</v>
      </c>
      <c r="AF154" s="784" t="str">
        <f>'SAME R Results'!AB108</f>
        <v>y</v>
      </c>
      <c r="AG154" s="817">
        <f>'SAME R Results'!AC108</f>
        <v>7.8816036857303803E-2</v>
      </c>
      <c r="AH154" s="819">
        <f>'SAME R Results'!AD108</f>
        <v>0</v>
      </c>
      <c r="AI154" s="784">
        <f>'SAME R Results'!AE108</f>
        <v>58</v>
      </c>
      <c r="AJ154" s="784">
        <f>'SAME R Results'!AF108</f>
        <v>480</v>
      </c>
      <c r="AK154" s="784">
        <f>'SAME R Results'!AG108</f>
        <v>0</v>
      </c>
      <c r="AL154" s="784" t="str">
        <f>'SAME R Results'!AH108</f>
        <v>n</v>
      </c>
      <c r="AM154" s="784" t="str">
        <f>'SAME R Results'!AI108</f>
        <v>y</v>
      </c>
      <c r="AN154" s="784" t="str">
        <f>'SAME R Results'!AJ108</f>
        <v>y</v>
      </c>
      <c r="AO154" s="784" t="str">
        <f>'SAME R Results'!AK108</f>
        <v>n</v>
      </c>
      <c r="AP154" s="784" t="str">
        <f>'SAME R Results'!AL108</f>
        <v>n</v>
      </c>
      <c r="AQ154" s="784" t="str">
        <f>'SAME R Results'!AM108</f>
        <v>y</v>
      </c>
      <c r="AR154" s="817">
        <f>'SAME R Results'!AN108</f>
        <v>7.8816036857303803E-2</v>
      </c>
      <c r="AS154" s="819">
        <f>'SAME R Results'!AO108</f>
        <v>0</v>
      </c>
      <c r="AT154" s="784">
        <f>'SAME R Results'!AP108</f>
        <v>0</v>
      </c>
      <c r="AU154" s="789"/>
      <c r="AV154" s="821">
        <f>'SAME R Results'!AQ108</f>
        <v>0</v>
      </c>
      <c r="AW154" s="821">
        <f>'SAME R Results'!AR108</f>
        <v>0.72790545000000006</v>
      </c>
      <c r="AX154" s="821">
        <f>'SAME R Results'!AS108</f>
        <v>0</v>
      </c>
      <c r="AY154" s="821">
        <f>'SAME R Results'!AT108</f>
        <v>0</v>
      </c>
      <c r="AZ154" s="824"/>
      <c r="BA154" s="824"/>
      <c r="BB154" s="821">
        <f>'SAME R Results'!AU108</f>
        <v>7.0968630000000005E-2</v>
      </c>
      <c r="BC154" s="821">
        <f>'SAME R Results'!AV108</f>
        <v>3.3172600000000003E-2</v>
      </c>
      <c r="BD154" s="821">
        <f>'SAME R Results'!AW108</f>
        <v>4.9005119999999991</v>
      </c>
      <c r="BE154" s="821">
        <f>'SAME R Results'!AX108</f>
        <v>4.6981969999999995</v>
      </c>
      <c r="BF154" s="827">
        <f>'SAME R Results'!AY108</f>
        <v>10972.5</v>
      </c>
      <c r="BG154" s="784">
        <f>'SAME R Results'!AZ108</f>
        <v>0.11625669499999998</v>
      </c>
      <c r="BH154" s="784">
        <f>'SAME R Results'!BA108</f>
        <v>7.9238889999999992E-2</v>
      </c>
      <c r="BI154" s="789"/>
      <c r="BJ154" s="784">
        <f>'SAME R Results'!BB108</f>
        <v>2.8476999999999997</v>
      </c>
      <c r="BK154" s="784">
        <f>'SAME R Results'!BC108</f>
        <v>0.20231499999999958</v>
      </c>
      <c r="BL154" s="784">
        <f>'SAME R Results'!BD108</f>
        <v>195396.75079555667</v>
      </c>
      <c r="BM154" s="784">
        <f>'SAME R Results'!BE108</f>
        <v>33.687000501383118</v>
      </c>
      <c r="BN154" s="784">
        <f>'SAME R Results'!BF108</f>
        <v>3.7796030000000001E-2</v>
      </c>
      <c r="BO154" s="784">
        <f>'SAME R Results'!BG108</f>
        <v>9.2544512499999967E-3</v>
      </c>
      <c r="BP154" s="789"/>
      <c r="BQ154" s="784">
        <f>'SAME R Results'!BH108</f>
        <v>6.4358019999999989</v>
      </c>
      <c r="BR154" s="817">
        <f>'SAME R Results'!BI108</f>
        <v>0.17240307407480779</v>
      </c>
      <c r="BS154" s="817">
        <f>'SAME R Results'!BJ108</f>
        <v>0.30578863797657757</v>
      </c>
      <c r="BT154" s="817">
        <f>'SAME R Results'!BL108</f>
        <v>4.0840919660147339</v>
      </c>
      <c r="BU154" s="817">
        <f>'SAME R Results'!BM108</f>
        <v>2.1318850131134703</v>
      </c>
      <c r="BV154" s="817">
        <f>'SAME R Results'!BN108</f>
        <v>0.1294514250758422</v>
      </c>
      <c r="BW154" s="784">
        <f>'SAME R Results'!BO108</f>
        <v>195396.75079555667</v>
      </c>
      <c r="BX154" s="784">
        <f>'SAME R Results'!BP108</f>
        <v>192194.7691930446</v>
      </c>
      <c r="BY154" s="784">
        <f>'SAME R Results'!BQ108</f>
        <v>182355.98463636919</v>
      </c>
      <c r="BZ154" s="784">
        <f>'SAME R Results'!BR108</f>
        <v>33.687000501383118</v>
      </c>
      <c r="CA154" s="784">
        <f>'SAME R Results'!BS108</f>
        <v>4.4906996359761954E-2</v>
      </c>
      <c r="CB154" s="784">
        <f>'SAME R Results'!BT108</f>
        <v>2.2599999999999998</v>
      </c>
      <c r="CC154" s="784">
        <f>'SAME R Results'!BV108</f>
        <v>1</v>
      </c>
      <c r="CD154" s="880">
        <f>'SAME R Results'!BW108</f>
        <v>2.2000000000000002</v>
      </c>
      <c r="CE154" s="1086">
        <f>'SAME R Results'!BZ108</f>
        <v>527.87656862261747</v>
      </c>
      <c r="CF154" s="1777">
        <f>'SAME R Results'!CA108</f>
        <v>0.7499999999999174</v>
      </c>
      <c r="CG154" s="1777" t="str">
        <f>'SAME R Results'!CB108</f>
        <v xml:space="preserve"> 58T</v>
      </c>
      <c r="CH154" s="1777">
        <f>'SAME R Results'!CC108</f>
        <v>252</v>
      </c>
      <c r="CI154" s="1777">
        <f>'SAME R Results'!CD108</f>
        <v>5.1486416000005662E-2</v>
      </c>
      <c r="CJ154" s="1777"/>
      <c r="CK154" s="1777"/>
      <c r="CL154" s="2015">
        <f>'SAME R Results'!CI108</f>
        <v>108</v>
      </c>
      <c r="CM154" s="2015" t="str">
        <f>'SAME R Results'!CJ108</f>
        <v>Teflon</v>
      </c>
      <c r="CN154" s="2016">
        <f>'SAME R Results'!CK108</f>
        <v>0.17240307407480779</v>
      </c>
      <c r="CO154" s="2016">
        <f>'SAME R Results'!CL108</f>
        <v>5.8727770058805426E-3</v>
      </c>
      <c r="CP154" s="2016">
        <f>'SAME R Results'!CM108</f>
        <v>2.2357195411544878E-2</v>
      </c>
      <c r="CR154" s="11"/>
      <c r="CS154" s="11"/>
      <c r="CT154" s="11"/>
      <c r="CU154" s="11"/>
      <c r="CV154" s="11"/>
      <c r="CW154" s="11"/>
      <c r="CX154" s="11"/>
      <c r="CY154" s="11"/>
      <c r="CZ154" s="11"/>
      <c r="DA154" s="11"/>
      <c r="DB154" s="11"/>
      <c r="DC154" s="11"/>
      <c r="DD154" s="11"/>
      <c r="DE154" s="11"/>
      <c r="DF154" s="11"/>
      <c r="DG154" s="11"/>
      <c r="DH154" s="11"/>
      <c r="DI154" s="11"/>
      <c r="DJ154" s="11"/>
      <c r="DK154" s="11"/>
      <c r="DL154" s="11"/>
      <c r="DM154" s="11"/>
      <c r="DN154" s="11"/>
      <c r="DO154" s="11"/>
      <c r="DP154" s="11"/>
      <c r="DQ154" s="11"/>
      <c r="DR154" s="11"/>
      <c r="DS154" s="11"/>
      <c r="DT154" s="11"/>
      <c r="DU154" s="11"/>
      <c r="DV154" s="11"/>
      <c r="DW154" s="11"/>
      <c r="DX154" s="11"/>
      <c r="DY154" s="11"/>
      <c r="DZ154" s="11"/>
      <c r="EA154" s="11"/>
      <c r="EB154" s="11"/>
      <c r="EC154" s="11"/>
      <c r="ED154" s="11"/>
      <c r="EE154" s="11"/>
      <c r="EF154" s="11"/>
      <c r="EG154" s="11"/>
      <c r="EH154" s="11"/>
      <c r="EI154" s="11"/>
      <c r="EJ154" s="11"/>
      <c r="EK154" s="11"/>
      <c r="EL154" s="11"/>
      <c r="EM154" s="11"/>
      <c r="EN154" s="11"/>
      <c r="EO154" s="11"/>
      <c r="EP154" s="11"/>
      <c r="EQ154" s="11"/>
      <c r="ER154" s="11"/>
      <c r="ES154" s="11"/>
      <c r="ET154" s="11"/>
      <c r="EU154" s="11"/>
      <c r="EV154" s="11"/>
      <c r="EW154" s="11"/>
      <c r="EX154" s="11"/>
      <c r="EY154" s="11"/>
      <c r="EZ154" s="11"/>
      <c r="FA154" s="11"/>
      <c r="FB154" s="11"/>
      <c r="FC154" s="11"/>
      <c r="FD154" s="11"/>
      <c r="FE154" s="11"/>
      <c r="FF154" s="11"/>
      <c r="FG154" s="11"/>
      <c r="FH154" s="11"/>
      <c r="FI154" s="11"/>
      <c r="FJ154" s="11"/>
      <c r="FK154" s="11"/>
      <c r="FL154" s="11"/>
      <c r="FM154" s="11"/>
      <c r="FN154" s="11"/>
      <c r="FO154" s="11"/>
      <c r="FP154" s="11"/>
      <c r="FQ154" s="11"/>
      <c r="FR154" s="11"/>
      <c r="FS154" s="11"/>
      <c r="FT154" s="11"/>
      <c r="FU154" s="11"/>
      <c r="FV154" s="11"/>
      <c r="FW154" s="11"/>
      <c r="FX154" s="11"/>
      <c r="FY154" s="11"/>
      <c r="FZ154" s="11"/>
      <c r="GA154" s="11"/>
      <c r="GB154" s="11"/>
      <c r="GC154" s="11"/>
    </row>
    <row r="155" spans="1:185" s="2020" customFormat="1" ht="16.5" hidden="1" customHeight="1" x14ac:dyDescent="0.2">
      <c r="A155" s="780">
        <v>2</v>
      </c>
      <c r="B155" s="784" t="str">
        <f>'SAME R Results'!A109</f>
        <v>10 (4)</v>
      </c>
      <c r="C155" s="785" t="str">
        <f>'SAME R Results'!B109</f>
        <v>Teflon</v>
      </c>
      <c r="D155" s="784" t="str">
        <f>'SAME R Results'!C109</f>
        <v>T10</v>
      </c>
      <c r="E155" s="784" t="str">
        <f>'SAME R Results'!D109</f>
        <v>58TA</v>
      </c>
      <c r="F155" s="784">
        <f>'SAME R Results'!E109</f>
        <v>0</v>
      </c>
      <c r="G155" s="784" t="str">
        <f>'SAME R Results'!F109</f>
        <v>105a</v>
      </c>
      <c r="H155" s="785" t="str">
        <f>'SAME R Results'!G109</f>
        <v>aged</v>
      </c>
      <c r="I155" s="784">
        <f>'SAME R Results'!H109</f>
        <v>252</v>
      </c>
      <c r="J155" s="786">
        <f>'SAME R Results'!I109</f>
        <v>40430.305555555555</v>
      </c>
      <c r="K155" s="784">
        <f>'SAME R Results'!J109</f>
        <v>0</v>
      </c>
      <c r="L155" s="788"/>
      <c r="M155" s="788"/>
      <c r="N155" s="784">
        <f>'SAME R Results'!K109</f>
        <v>0</v>
      </c>
      <c r="O155" s="793">
        <f>'SAME R Results'!L109</f>
        <v>1.45</v>
      </c>
      <c r="P155" s="784">
        <f>'SAME R Results'!M109</f>
        <v>0</v>
      </c>
      <c r="Q155" s="784">
        <f>'SAME R Results'!N109</f>
        <v>0</v>
      </c>
      <c r="R155" s="784">
        <f>'SAME R Results'!O109</f>
        <v>0</v>
      </c>
      <c r="S155" s="784">
        <f>'SAME R Results'!P109</f>
        <v>0</v>
      </c>
      <c r="T155" s="784">
        <f>'SAME R Results'!Q109</f>
        <v>0</v>
      </c>
      <c r="U155" s="784">
        <f>'SAME R Results'!R109</f>
        <v>558.71428571428567</v>
      </c>
      <c r="V155" s="784">
        <f>'SAME R Results'!S109</f>
        <v>0</v>
      </c>
      <c r="W155" s="784">
        <f>'SAME R Results'!T109</f>
        <v>0</v>
      </c>
      <c r="X155" s="784" t="str">
        <f>'SAME R Results'!U109</f>
        <v>n</v>
      </c>
      <c r="Y155" s="784" t="str">
        <f>'SAME R Results'!V109</f>
        <v>y</v>
      </c>
      <c r="Z155" s="784" t="str">
        <f>'SAME R Results'!W109</f>
        <v>y</v>
      </c>
      <c r="AA155" s="784" t="str">
        <f>'SAME R Results'!X109</f>
        <v>n</v>
      </c>
      <c r="AB155" s="784" t="str">
        <f>'SAME R Results'!Y109</f>
        <v>n</v>
      </c>
      <c r="AC155" s="789"/>
      <c r="AD155" s="784" t="str">
        <f>'SAME R Results'!Z109</f>
        <v>y</v>
      </c>
      <c r="AE155" s="784">
        <f>'SAME R Results'!AA109</f>
        <v>10</v>
      </c>
      <c r="AF155" s="784" t="str">
        <f>'SAME R Results'!AB109</f>
        <v>y</v>
      </c>
      <c r="AG155" s="817">
        <f>'SAME R Results'!AC109</f>
        <v>7.8816036857303803E-2</v>
      </c>
      <c r="AH155" s="819">
        <f>'SAME R Results'!AD109</f>
        <v>0</v>
      </c>
      <c r="AI155" s="784">
        <f>'SAME R Results'!AE109</f>
        <v>0</v>
      </c>
      <c r="AJ155" s="784">
        <f>'SAME R Results'!AF109</f>
        <v>0</v>
      </c>
      <c r="AK155" s="784">
        <f>'SAME R Results'!AG109</f>
        <v>0</v>
      </c>
      <c r="AL155" s="784">
        <f>'SAME R Results'!AH109</f>
        <v>0</v>
      </c>
      <c r="AM155" s="784">
        <f>'SAME R Results'!AI109</f>
        <v>0</v>
      </c>
      <c r="AN155" s="784">
        <f>'SAME R Results'!AJ109</f>
        <v>0</v>
      </c>
      <c r="AO155" s="784">
        <f>'SAME R Results'!AK109</f>
        <v>0</v>
      </c>
      <c r="AP155" s="784">
        <f>'SAME R Results'!AL109</f>
        <v>0</v>
      </c>
      <c r="AQ155" s="784">
        <f>'SAME R Results'!AM109</f>
        <v>0</v>
      </c>
      <c r="AR155" s="817">
        <f>'SAME R Results'!AN109</f>
        <v>0</v>
      </c>
      <c r="AS155" s="819">
        <f>'SAME R Results'!AO109</f>
        <v>0</v>
      </c>
      <c r="AT155" s="784">
        <f>'SAME R Results'!AP109</f>
        <v>75</v>
      </c>
      <c r="AU155" s="789"/>
      <c r="AV155" s="821">
        <f>'SAME R Results'!AQ109</f>
        <v>0</v>
      </c>
      <c r="AW155" s="821">
        <f>'SAME R Results'!AR109</f>
        <v>0.69680799999999998</v>
      </c>
      <c r="AX155" s="821">
        <f>'SAME R Results'!AS109</f>
        <v>0</v>
      </c>
      <c r="AY155" s="821">
        <f>'SAME R Results'!AT109</f>
        <v>0</v>
      </c>
      <c r="AZ155" s="824"/>
      <c r="BA155" s="824"/>
      <c r="BB155" s="821">
        <f>'SAME R Results'!AU109</f>
        <v>6.3903805000000008E-2</v>
      </c>
      <c r="BC155" s="821">
        <f>'SAME R Results'!AV109</f>
        <v>2.6962280000000005E-2</v>
      </c>
      <c r="BD155" s="821">
        <f>'SAME R Results'!AW109</f>
        <v>4.8481904999999994</v>
      </c>
      <c r="BE155" s="821">
        <f>'SAME R Results'!AX109</f>
        <v>4.7044519999999999</v>
      </c>
      <c r="BF155" s="827">
        <f>'SAME R Results'!AY109</f>
        <v>8263</v>
      </c>
      <c r="BG155" s="784">
        <f>'SAME R Results'!AZ109</f>
        <v>0.11189272000000001</v>
      </c>
      <c r="BH155" s="784">
        <f>'SAME R Results'!BA109</f>
        <v>7.5668350000000023E-2</v>
      </c>
      <c r="BI155" s="789"/>
      <c r="BJ155" s="784">
        <f>'SAME R Results'!BB109</f>
        <v>2.5410500000000007</v>
      </c>
      <c r="BK155" s="784">
        <f>'SAME R Results'!BC109</f>
        <v>0.14373849999999955</v>
      </c>
      <c r="BL155" s="784">
        <f>'SAME R Results'!BD109</f>
        <v>146578.22949047992</v>
      </c>
      <c r="BM155" s="784">
        <f>'SAME R Results'!BE109</f>
        <v>23.76915243829556</v>
      </c>
      <c r="BN155" s="784">
        <f>'SAME R Results'!BF109</f>
        <v>3.6941525000000003E-2</v>
      </c>
      <c r="BO155" s="784">
        <f>'SAME R Results'!BG109</f>
        <v>9.056092499999998E-3</v>
      </c>
      <c r="BP155" s="789"/>
      <c r="BQ155" s="784">
        <f>'SAME R Results'!BH109</f>
        <v>5.7427730000000015</v>
      </c>
      <c r="BR155" s="817">
        <f>'SAME R Results'!BI109</f>
        <v>0.16216018245628583</v>
      </c>
      <c r="BS155" s="817">
        <f>'SAME R Results'!BJ109</f>
        <v>0.32399896662237215</v>
      </c>
      <c r="BT155" s="817">
        <f>'SAME R Results'!BL109</f>
        <v>4.0791903351252223</v>
      </c>
      <c r="BU155" s="817">
        <f>'SAME R Results'!BM109</f>
        <v>2.2978156464703408</v>
      </c>
      <c r="BV155" s="817">
        <f>'SAME R Results'!BN109</f>
        <v>0.11472142264367631</v>
      </c>
      <c r="BW155" s="784">
        <f>'SAME R Results'!BO109</f>
        <v>146578.22949047992</v>
      </c>
      <c r="BX155" s="784">
        <f>'SAME R Results'!BP109</f>
        <v>144166.93088199897</v>
      </c>
      <c r="BY155" s="784">
        <f>'SAME R Results'!BQ109</f>
        <v>137041.75317207762</v>
      </c>
      <c r="BZ155" s="784">
        <f>'SAME R Results'!BR109</f>
        <v>23.76915243829556</v>
      </c>
      <c r="CA155" s="784">
        <f>'SAME R Results'!BS109</f>
        <v>3.1905020864778373E-2</v>
      </c>
      <c r="CB155" s="784">
        <f>'SAME R Results'!BT109</f>
        <v>2.2599999999999998</v>
      </c>
      <c r="CC155" s="784">
        <f>'SAME R Results'!BV109</f>
        <v>1</v>
      </c>
      <c r="CD155" s="880">
        <f>'SAME R Results'!BW109</f>
        <v>2.2000000000000002</v>
      </c>
      <c r="CE155" s="1086">
        <f>'SAME R Results'!BZ109</f>
        <v>527.87656862261747</v>
      </c>
      <c r="CF155" s="1777">
        <f>'SAME R Results'!CA109</f>
        <v>0.7499999999999174</v>
      </c>
      <c r="CG155" s="1777">
        <f>'SAME R Results'!CB109</f>
        <v>0</v>
      </c>
      <c r="CH155" s="1777">
        <f>'SAME R Results'!CC109</f>
        <v>0</v>
      </c>
      <c r="CI155" s="1777">
        <f>'SAME R Results'!CD109</f>
        <v>4.5942184000005076E-2</v>
      </c>
      <c r="CJ155" s="1777"/>
      <c r="CK155" s="1777"/>
      <c r="CL155" s="2015">
        <f>'SAME R Results'!CI109</f>
        <v>109</v>
      </c>
      <c r="CM155" s="2015" t="str">
        <f>'SAME R Results'!CJ109</f>
        <v>Teflon</v>
      </c>
      <c r="CN155" s="2016">
        <f>'SAME R Results'!CK109</f>
        <v>0.16216018245628583</v>
      </c>
      <c r="CO155" s="2016">
        <f>'SAME R Results'!CL109</f>
        <v>6.4326981059498597E-3</v>
      </c>
      <c r="CP155" s="2016">
        <f>'SAME R Results'!CM109</f>
        <v>2.4039607061326192E-2</v>
      </c>
    </row>
    <row r="156" spans="1:185" s="2020" customFormat="1" ht="16.5" customHeight="1" x14ac:dyDescent="0.2">
      <c r="A156" s="780">
        <v>2</v>
      </c>
      <c r="B156" s="784" t="str">
        <f>'SAME R Results'!A119</f>
        <v>11(4)</v>
      </c>
      <c r="C156" s="785" t="str">
        <f>'SAME R Results'!B119</f>
        <v>Teflon</v>
      </c>
      <c r="D156" s="784" t="str">
        <f>'SAME R Results'!C119</f>
        <v>T11</v>
      </c>
      <c r="E156" s="784" t="str">
        <f>'SAME R Results'!D119</f>
        <v>64 T</v>
      </c>
      <c r="F156" s="784">
        <f>'SAME R Results'!E119</f>
        <v>0</v>
      </c>
      <c r="G156" s="784">
        <f>'SAME R Results'!F119</f>
        <v>111</v>
      </c>
      <c r="H156" s="785" t="str">
        <f>'SAME R Results'!G119</f>
        <v>low flow run w STS</v>
      </c>
      <c r="I156" s="784">
        <f>'SAME R Results'!H119</f>
        <v>253</v>
      </c>
      <c r="J156" s="786">
        <f>'SAME R Results'!I119</f>
        <v>40430.305555555555</v>
      </c>
      <c r="K156" s="784">
        <f>'SAME R Results'!J119</f>
        <v>0</v>
      </c>
      <c r="L156" s="788"/>
      <c r="M156" s="788"/>
      <c r="N156" s="784">
        <f>'SAME R Results'!K119</f>
        <v>2</v>
      </c>
      <c r="O156" s="793">
        <f>'SAME R Results'!L119</f>
        <v>1.45</v>
      </c>
      <c r="P156" s="784">
        <f>'SAME R Results'!M119</f>
        <v>60</v>
      </c>
      <c r="Q156" s="784">
        <f>'SAME R Results'!N119</f>
        <v>11</v>
      </c>
      <c r="R156" s="784">
        <f>'SAME R Results'!O119</f>
        <v>8</v>
      </c>
      <c r="S156" s="784" t="str">
        <f>'SAME R Results'!P119</f>
        <v>n</v>
      </c>
      <c r="T156" s="784" t="str">
        <f>'SAME R Results'!Q119</f>
        <v>n</v>
      </c>
      <c r="U156" s="784">
        <f>'SAME R Results'!R119</f>
        <v>42.571428571428569</v>
      </c>
      <c r="V156" s="784" t="str">
        <f>'SAME R Results'!S119</f>
        <v>n</v>
      </c>
      <c r="W156" s="784">
        <f>'SAME R Results'!T119</f>
        <v>0</v>
      </c>
      <c r="X156" s="784" t="str">
        <f>'SAME R Results'!U119</f>
        <v>y</v>
      </c>
      <c r="Y156" s="784" t="str">
        <f>'SAME R Results'!V119</f>
        <v>n</v>
      </c>
      <c r="Z156" s="784" t="str">
        <f>'SAME R Results'!W119</f>
        <v>y</v>
      </c>
      <c r="AA156" s="784" t="str">
        <f>'SAME R Results'!X119</f>
        <v>n</v>
      </c>
      <c r="AB156" s="784" t="str">
        <f>'SAME R Results'!Y119</f>
        <v>n</v>
      </c>
      <c r="AC156" s="789"/>
      <c r="AD156" s="784" t="str">
        <f>'SAME R Results'!Z119</f>
        <v>y</v>
      </c>
      <c r="AE156" s="784">
        <f>'SAME R Results'!AA119</f>
        <v>10</v>
      </c>
      <c r="AF156" s="784" t="str">
        <f>'SAME R Results'!AB119</f>
        <v>y</v>
      </c>
      <c r="AG156" s="817">
        <f>'SAME R Results'!AC119</f>
        <v>5.19567251427413E-2</v>
      </c>
      <c r="AH156" s="819">
        <f>'SAME R Results'!AD119</f>
        <v>0</v>
      </c>
      <c r="AI156" s="784">
        <f>'SAME R Results'!AE119</f>
        <v>0</v>
      </c>
      <c r="AJ156" s="784">
        <f>'SAME R Results'!AF119</f>
        <v>0</v>
      </c>
      <c r="AK156" s="784">
        <f>'SAME R Results'!AG119</f>
        <v>0</v>
      </c>
      <c r="AL156" s="784">
        <f>'SAME R Results'!AH119</f>
        <v>0</v>
      </c>
      <c r="AM156" s="784">
        <f>'SAME R Results'!AI119</f>
        <v>0</v>
      </c>
      <c r="AN156" s="784">
        <f>'SAME R Results'!AJ119</f>
        <v>0</v>
      </c>
      <c r="AO156" s="784">
        <f>'SAME R Results'!AK119</f>
        <v>0</v>
      </c>
      <c r="AP156" s="784">
        <f>'SAME R Results'!AL119</f>
        <v>0</v>
      </c>
      <c r="AQ156" s="784">
        <f>'SAME R Results'!AM119</f>
        <v>0</v>
      </c>
      <c r="AR156" s="817">
        <f>'SAME R Results'!AN119</f>
        <v>0</v>
      </c>
      <c r="AS156" s="819">
        <f>'SAME R Results'!AO119</f>
        <v>0</v>
      </c>
      <c r="AT156" s="784">
        <f>'SAME R Results'!AP119</f>
        <v>0</v>
      </c>
      <c r="AU156" s="789"/>
      <c r="AV156" s="821">
        <f>'SAME R Results'!AQ119</f>
        <v>0</v>
      </c>
      <c r="AW156" s="821">
        <f>'SAME R Results'!AR119</f>
        <v>4.0240935000000002</v>
      </c>
      <c r="AX156" s="821">
        <f>'SAME R Results'!AS119</f>
        <v>8.3923319999999984E-4</v>
      </c>
      <c r="AY156" s="821">
        <f>'SAME R Results'!AT119</f>
        <v>5.0353989999999999E-4</v>
      </c>
      <c r="AZ156" s="824"/>
      <c r="BA156" s="824"/>
      <c r="BB156" s="821">
        <f>'SAME R Results'!AU119</f>
        <v>0</v>
      </c>
      <c r="BC156" s="821">
        <f>'SAME R Results'!AV119</f>
        <v>0</v>
      </c>
      <c r="BD156" s="821">
        <f>'SAME R Results'!AW119</f>
        <v>6.3572225000000007</v>
      </c>
      <c r="BE156" s="821">
        <f>'SAME R Results'!AX119</f>
        <v>4.6339724999999996</v>
      </c>
      <c r="BF156" s="827">
        <f>'SAME R Results'!AY119</f>
        <v>46965</v>
      </c>
      <c r="BG156" s="784">
        <f>'SAME R Results'!AZ119</f>
        <v>0</v>
      </c>
      <c r="BH156" s="784">
        <f>'SAME R Results'!BA119</f>
        <v>0</v>
      </c>
      <c r="BI156" s="789"/>
      <c r="BJ156" s="784">
        <f>'SAME R Results'!BB119</f>
        <v>31.824649999999998</v>
      </c>
      <c r="BK156" s="784">
        <f>'SAME R Results'!BC119</f>
        <v>1.7232500000000011</v>
      </c>
      <c r="BL156" s="784">
        <f>'SAME R Results'!BD119</f>
        <v>1333768.9444362801</v>
      </c>
      <c r="BM156" s="784">
        <f>'SAME R Results'!BE119</f>
        <v>367.17168120282838</v>
      </c>
      <c r="BN156" s="784">
        <f>'SAME R Results'!BF119</f>
        <v>0</v>
      </c>
      <c r="BO156" s="784">
        <f>'SAME R Results'!BG119</f>
        <v>0</v>
      </c>
      <c r="BP156" s="789"/>
      <c r="BQ156" s="784">
        <f>'SAME R Results'!BH119</f>
        <v>71.923708999999988</v>
      </c>
      <c r="BR156" s="817">
        <f>'SAME R Results'!BI119</f>
        <v>0.27528882175166719</v>
      </c>
      <c r="BS156" s="817">
        <f>'SAME R Results'!BJ119</f>
        <v>0.3604043772501847</v>
      </c>
      <c r="BT156" s="817">
        <f>'SAME R Results'!BL119</f>
        <v>0</v>
      </c>
      <c r="BU156" s="817">
        <f>'SAME R Results'!BM119</f>
        <v>1.680419088152735</v>
      </c>
      <c r="BV156" s="817">
        <f>'SAME R Results'!BN119</f>
        <v>0.24059568656859387</v>
      </c>
      <c r="BW156" s="784">
        <f>'SAME R Results'!BO119</f>
        <v>1333768.9444362801</v>
      </c>
      <c r="BX156" s="784">
        <f>'SAME R Results'!BP119</f>
        <v>1312978.6618110307</v>
      </c>
      <c r="BY156" s="784">
        <f>'SAME R Results'!BQ119</f>
        <v>1216561.466323107</v>
      </c>
      <c r="BZ156" s="784">
        <f>'SAME R Results'!BR119</f>
        <v>367.17168120282838</v>
      </c>
      <c r="CA156" s="784">
        <f>'SAME R Results'!BS119</f>
        <v>0.38250244162301361</v>
      </c>
      <c r="CB156" s="784">
        <f>'SAME R Results'!BT119</f>
        <v>2.2599999999999998</v>
      </c>
      <c r="CC156" s="784">
        <f>'SAME R Results'!BV119</f>
        <v>1</v>
      </c>
      <c r="CD156" s="880">
        <f>'SAME R Results'!BW119</f>
        <v>2.2000000000000002</v>
      </c>
      <c r="CE156" s="1086">
        <f>'SAME R Results'!BZ119</f>
        <v>528.55724747805561</v>
      </c>
      <c r="CF156" s="1777">
        <f>'SAME R Results'!CA119</f>
        <v>9.9466666666667702</v>
      </c>
      <c r="CG156" s="1777" t="str">
        <f>'SAME R Results'!CB119</f>
        <v xml:space="preserve"> 64T</v>
      </c>
      <c r="CH156" s="1777">
        <f>'SAME R Results'!CC119</f>
        <v>253</v>
      </c>
      <c r="CI156" s="1777">
        <f>'SAME R Results'!CD119</f>
        <v>4.338561534852501E-2</v>
      </c>
      <c r="CJ156" s="1777"/>
      <c r="CK156" s="1777"/>
      <c r="CL156" s="2015"/>
      <c r="CM156" s="2015"/>
      <c r="CN156" s="2015"/>
      <c r="CO156" s="2015"/>
      <c r="CP156" s="2015"/>
      <c r="CR156" s="11"/>
      <c r="CS156" s="11"/>
      <c r="CT156" s="11"/>
      <c r="CU156" s="11"/>
      <c r="CV156" s="11"/>
      <c r="CW156" s="11"/>
      <c r="CX156" s="11"/>
      <c r="CY156" s="11"/>
      <c r="CZ156" s="11"/>
      <c r="DA156" s="11"/>
      <c r="DB156" s="11"/>
      <c r="DC156" s="11"/>
      <c r="DD156" s="11"/>
      <c r="DE156" s="11"/>
      <c r="DF156" s="11"/>
      <c r="DG156" s="11"/>
      <c r="DH156" s="11"/>
      <c r="DI156" s="11"/>
      <c r="DJ156" s="11"/>
      <c r="DK156" s="11"/>
      <c r="DL156" s="11"/>
      <c r="DM156" s="11"/>
      <c r="DN156" s="11"/>
      <c r="DO156" s="11"/>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1"/>
      <c r="EY156" s="11"/>
      <c r="EZ156" s="11"/>
      <c r="FA156" s="11"/>
      <c r="FB156" s="11"/>
      <c r="FC156" s="11"/>
      <c r="FD156" s="11"/>
      <c r="FE156" s="11"/>
      <c r="FF156" s="11"/>
      <c r="FG156" s="11"/>
      <c r="FH156" s="11"/>
      <c r="FI156" s="11"/>
      <c r="FJ156" s="11"/>
      <c r="FK156" s="11"/>
      <c r="FL156" s="11"/>
      <c r="FM156" s="11"/>
      <c r="FN156" s="11"/>
      <c r="FO156" s="11"/>
      <c r="FP156" s="11"/>
      <c r="FQ156" s="11"/>
      <c r="FR156" s="11"/>
      <c r="FS156" s="11"/>
      <c r="FT156" s="11"/>
      <c r="FU156" s="11"/>
      <c r="FV156" s="11"/>
      <c r="FW156" s="11"/>
      <c r="FX156" s="11"/>
      <c r="FY156" s="11"/>
      <c r="FZ156" s="11"/>
      <c r="GA156" s="11"/>
      <c r="GB156" s="11"/>
      <c r="GC156" s="11"/>
    </row>
    <row r="157" spans="1:185" s="2020" customFormat="1" ht="16.5" customHeight="1" x14ac:dyDescent="0.2">
      <c r="A157" s="2040"/>
      <c r="B157" s="2041"/>
      <c r="C157" s="2042"/>
      <c r="D157" s="2041"/>
      <c r="E157" s="2041"/>
      <c r="F157" s="2041"/>
      <c r="G157" s="2041"/>
      <c r="H157" s="2042"/>
      <c r="I157" s="2041"/>
      <c r="J157" s="2043"/>
      <c r="K157" s="2041"/>
      <c r="L157" s="2044"/>
      <c r="M157" s="2044"/>
      <c r="N157" s="2041"/>
      <c r="O157" s="2045"/>
      <c r="P157" s="2041"/>
      <c r="Q157" s="2041"/>
      <c r="R157" s="2041"/>
      <c r="S157" s="2041"/>
      <c r="T157" s="2041"/>
      <c r="U157" s="2041"/>
      <c r="V157" s="2041"/>
      <c r="W157" s="2041"/>
      <c r="X157" s="2041"/>
      <c r="Y157" s="2041"/>
      <c r="Z157" s="2041"/>
      <c r="AA157" s="2041"/>
      <c r="AB157" s="2041"/>
      <c r="AC157" s="2046"/>
      <c r="AD157" s="2041"/>
      <c r="AE157" s="2041"/>
      <c r="AF157" s="2041"/>
      <c r="AG157" s="2047"/>
      <c r="AH157" s="2048"/>
      <c r="AI157" s="2041"/>
      <c r="AJ157" s="2041"/>
      <c r="AK157" s="2041"/>
      <c r="AL157" s="2041"/>
      <c r="AM157" s="2041"/>
      <c r="AN157" s="2041"/>
      <c r="AO157" s="2041"/>
      <c r="AP157" s="2041"/>
      <c r="AQ157" s="2041"/>
      <c r="AR157" s="2047"/>
      <c r="AS157" s="2048"/>
      <c r="AT157" s="2041"/>
      <c r="AU157" s="2046"/>
      <c r="AV157" s="2049"/>
      <c r="AW157" s="2049"/>
      <c r="AX157" s="2049"/>
      <c r="AY157" s="2049"/>
      <c r="AZ157" s="2050"/>
      <c r="BA157" s="2050"/>
      <c r="BB157" s="2049"/>
      <c r="BC157" s="2049"/>
      <c r="BD157" s="2049"/>
      <c r="BE157" s="2049"/>
      <c r="BF157" s="2051"/>
      <c r="BG157" s="2041"/>
      <c r="BH157" s="2041"/>
      <c r="BI157" s="2046"/>
      <c r="BJ157" s="2041"/>
      <c r="BK157" s="2041"/>
      <c r="BL157" s="2041"/>
      <c r="BM157" s="2041"/>
      <c r="BN157" s="2041"/>
      <c r="BO157" s="2041"/>
      <c r="BP157" s="2046"/>
      <c r="BQ157" s="2041"/>
      <c r="BR157" s="2047"/>
      <c r="BS157" s="2047"/>
      <c r="BT157" s="2047"/>
      <c r="BU157" s="2047"/>
      <c r="BV157" s="2047"/>
      <c r="BW157" s="2041"/>
      <c r="BX157" s="2041"/>
      <c r="BY157" s="2041"/>
      <c r="BZ157" s="2041"/>
      <c r="CA157" s="2041"/>
      <c r="CB157" s="2041"/>
      <c r="CC157" s="2041"/>
      <c r="CD157" s="2052"/>
      <c r="CE157" s="2053"/>
      <c r="CF157" s="1777"/>
      <c r="CG157" s="1777"/>
      <c r="CH157" s="1777"/>
      <c r="CI157" s="1777"/>
      <c r="CJ157" s="1777"/>
      <c r="CK157" s="1777"/>
      <c r="CL157" s="2015"/>
      <c r="CM157" s="2015"/>
      <c r="CN157" s="2015"/>
      <c r="CO157" s="2015"/>
      <c r="CP157" s="2015"/>
      <c r="CR157" s="11"/>
      <c r="CS157" s="11"/>
      <c r="CT157" s="11"/>
      <c r="CU157" s="11"/>
      <c r="CV157" s="11"/>
      <c r="CW157" s="11"/>
      <c r="CX157" s="11"/>
      <c r="CY157" s="11"/>
      <c r="CZ157" s="11"/>
      <c r="DA157" s="11"/>
      <c r="DB157" s="11"/>
      <c r="DC157" s="11"/>
      <c r="DD157" s="11"/>
      <c r="DE157" s="11"/>
      <c r="DF157" s="11"/>
      <c r="DG157" s="11"/>
      <c r="DH157" s="11"/>
      <c r="DI157" s="11"/>
      <c r="DJ157" s="11"/>
      <c r="DK157" s="11"/>
      <c r="DL157" s="11"/>
      <c r="DM157" s="11"/>
      <c r="DN157" s="11"/>
      <c r="DO157" s="11"/>
      <c r="DP157" s="11"/>
      <c r="DQ157" s="11"/>
      <c r="DR157" s="11"/>
      <c r="DS157" s="11"/>
      <c r="DT157" s="11"/>
      <c r="DU157" s="11"/>
      <c r="DV157" s="11"/>
      <c r="DW157" s="11"/>
      <c r="DX157" s="11"/>
      <c r="DY157" s="11"/>
      <c r="DZ157" s="11"/>
      <c r="EA157" s="11"/>
      <c r="EB157" s="11"/>
      <c r="EC157" s="11"/>
      <c r="ED157" s="11"/>
      <c r="EE157" s="11"/>
      <c r="EF157" s="11"/>
      <c r="EG157" s="11"/>
      <c r="EH157" s="11"/>
      <c r="EI157" s="11"/>
      <c r="EJ157" s="11"/>
      <c r="EK157" s="11"/>
      <c r="EL157" s="11"/>
      <c r="EM157" s="11"/>
      <c r="EN157" s="11"/>
      <c r="EO157" s="11"/>
      <c r="EP157" s="11"/>
      <c r="EQ157" s="11"/>
      <c r="ER157" s="11"/>
      <c r="ES157" s="11"/>
      <c r="ET157" s="11"/>
      <c r="EU157" s="11"/>
      <c r="EV157" s="11"/>
      <c r="EW157" s="11"/>
      <c r="EX157" s="11"/>
      <c r="EY157" s="11"/>
      <c r="EZ157" s="11"/>
      <c r="FA157" s="11"/>
      <c r="FB157" s="11"/>
      <c r="FC157" s="11"/>
      <c r="FD157" s="11"/>
      <c r="FE157" s="11"/>
      <c r="FF157" s="11"/>
      <c r="FG157" s="11"/>
      <c r="FH157" s="11"/>
      <c r="FI157" s="11"/>
      <c r="FJ157" s="11"/>
      <c r="FK157" s="11"/>
      <c r="FL157" s="11"/>
      <c r="FM157" s="11"/>
      <c r="FN157" s="11"/>
      <c r="FO157" s="11"/>
      <c r="FP157" s="11"/>
      <c r="FQ157" s="11"/>
      <c r="FR157" s="11"/>
      <c r="FS157" s="11"/>
      <c r="FT157" s="11"/>
      <c r="FU157" s="11"/>
      <c r="FV157" s="11"/>
      <c r="FW157" s="11"/>
      <c r="FX157" s="11"/>
      <c r="FY157" s="11"/>
      <c r="FZ157" s="11"/>
      <c r="GA157" s="11"/>
      <c r="GB157" s="11"/>
      <c r="GC157" s="11"/>
    </row>
    <row r="158" spans="1:185" s="2020" customFormat="1" ht="23.25" x14ac:dyDescent="0.35">
      <c r="A158" s="762"/>
      <c r="B158" s="27"/>
      <c r="C158" s="752"/>
      <c r="D158" s="28"/>
      <c r="E158" s="29"/>
      <c r="F158" s="29"/>
      <c r="G158" s="29"/>
      <c r="H158" s="751"/>
      <c r="I158" s="2104" t="s">
        <v>71</v>
      </c>
      <c r="J158" s="2104"/>
      <c r="K158" s="2104"/>
      <c r="L158" s="2104"/>
      <c r="M158" s="2104"/>
      <c r="N158" s="2104"/>
      <c r="O158" s="2104"/>
      <c r="P158" s="2104"/>
      <c r="Q158" s="2104"/>
      <c r="R158" s="2104"/>
      <c r="S158" s="2104"/>
      <c r="T158" s="2104"/>
      <c r="U158" s="2104"/>
      <c r="V158" s="2104"/>
      <c r="W158" s="35"/>
      <c r="X158" s="35"/>
      <c r="Y158" s="35"/>
      <c r="Z158" s="35"/>
      <c r="AA158" s="35"/>
      <c r="AB158" s="35"/>
      <c r="AC158" s="35"/>
      <c r="AD158" s="35"/>
      <c r="AE158" s="35"/>
      <c r="AF158" s="810"/>
      <c r="AG158" s="1389"/>
      <c r="AH158" s="811"/>
      <c r="AI158" s="812"/>
      <c r="AJ158" s="812"/>
      <c r="AK158" s="812"/>
      <c r="AL158" s="812"/>
      <c r="AM158" s="813"/>
      <c r="AN158" s="814"/>
      <c r="AO158" s="814"/>
      <c r="AP158" s="814"/>
      <c r="AQ158" s="814"/>
      <c r="AR158" s="814"/>
      <c r="AS158" s="814"/>
      <c r="AT158" s="814"/>
      <c r="AU158" s="814"/>
      <c r="AV158" s="35"/>
      <c r="AW158" s="35"/>
      <c r="AX158" s="35"/>
      <c r="AY158" s="35"/>
      <c r="AZ158" s="35"/>
      <c r="BA158" s="35"/>
      <c r="BB158" s="35"/>
      <c r="BC158" s="35"/>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929"/>
      <c r="CG158" s="929"/>
      <c r="CH158" s="929"/>
      <c r="CI158" s="929"/>
      <c r="CJ158" s="929"/>
      <c r="CK158" s="929"/>
      <c r="CL158" s="11"/>
      <c r="CM158" s="3"/>
      <c r="CN158" s="3"/>
      <c r="CO158" s="3"/>
      <c r="CP158" s="3"/>
      <c r="CR158" s="11"/>
      <c r="CS158" s="11"/>
      <c r="CT158" s="11"/>
      <c r="CU158" s="11"/>
      <c r="CV158" s="11"/>
      <c r="CW158" s="11"/>
      <c r="CX158" s="11"/>
      <c r="CY158" s="11"/>
      <c r="CZ158" s="11"/>
      <c r="DA158" s="11"/>
      <c r="DB158" s="11"/>
      <c r="DC158" s="11"/>
      <c r="DD158" s="11"/>
      <c r="DE158" s="11"/>
      <c r="DF158" s="11"/>
      <c r="DG158" s="11"/>
      <c r="DH158" s="11"/>
      <c r="DI158" s="11"/>
      <c r="DJ158" s="11"/>
      <c r="DK158" s="11"/>
      <c r="DL158" s="11"/>
      <c r="DM158" s="11"/>
      <c r="DN158" s="11"/>
      <c r="DO158" s="11"/>
      <c r="DP158" s="11"/>
      <c r="DQ158" s="11"/>
      <c r="DR158" s="11"/>
      <c r="DS158" s="11"/>
      <c r="DT158" s="11"/>
      <c r="DU158" s="11"/>
      <c r="DV158" s="11"/>
      <c r="DW158" s="11"/>
      <c r="DX158" s="11"/>
      <c r="DY158" s="11"/>
      <c r="DZ158" s="11"/>
      <c r="EA158" s="11"/>
      <c r="EB158" s="11"/>
      <c r="EC158" s="11"/>
      <c r="ED158" s="11"/>
      <c r="EE158" s="11"/>
      <c r="EF158" s="11"/>
      <c r="EG158" s="11"/>
      <c r="EH158" s="11"/>
      <c r="EI158" s="11"/>
      <c r="EJ158" s="11"/>
      <c r="EK158" s="11"/>
      <c r="EL158" s="11"/>
      <c r="EM158" s="11"/>
      <c r="EN158" s="11"/>
      <c r="EO158" s="11"/>
      <c r="EP158" s="11"/>
      <c r="EQ158" s="11"/>
      <c r="ER158" s="11"/>
      <c r="ES158" s="11"/>
      <c r="ET158" s="11"/>
      <c r="EU158" s="11"/>
      <c r="EV158" s="11"/>
      <c r="EW158" s="11"/>
      <c r="EX158" s="11"/>
      <c r="EY158" s="11"/>
      <c r="EZ158" s="11"/>
      <c r="FA158" s="11"/>
      <c r="FB158" s="11"/>
      <c r="FC158" s="11"/>
      <c r="FD158" s="11"/>
      <c r="FE158" s="11"/>
      <c r="FF158" s="11"/>
      <c r="FG158" s="11"/>
      <c r="FH158" s="11"/>
      <c r="FI158" s="11"/>
      <c r="FJ158" s="11"/>
      <c r="FK158" s="11"/>
      <c r="FL158" s="11"/>
      <c r="FM158" s="11"/>
      <c r="FN158" s="11"/>
      <c r="FO158" s="11"/>
      <c r="FP158" s="11"/>
      <c r="FQ158" s="11"/>
      <c r="FR158" s="11"/>
      <c r="FS158" s="11"/>
      <c r="FT158" s="11"/>
      <c r="FU158" s="11"/>
      <c r="FV158" s="11"/>
      <c r="FW158" s="11"/>
      <c r="FX158" s="11"/>
      <c r="FY158" s="11"/>
      <c r="FZ158" s="11"/>
      <c r="GA158" s="11"/>
      <c r="GB158" s="11"/>
      <c r="GC158" s="11"/>
    </row>
    <row r="159" spans="1:185" s="2020" customFormat="1" ht="12.75" customHeight="1" x14ac:dyDescent="0.25">
      <c r="A159" s="762"/>
      <c r="B159" s="3"/>
      <c r="C159" s="750"/>
      <c r="D159" s="4"/>
      <c r="E159" s="5"/>
      <c r="F159" s="24"/>
      <c r="G159" s="24"/>
      <c r="H159" s="749"/>
      <c r="I159" s="3"/>
      <c r="J159" s="792"/>
      <c r="K159" s="3"/>
      <c r="L159" s="3"/>
      <c r="M159" s="3"/>
      <c r="N159" s="3"/>
      <c r="O159" s="6"/>
      <c r="P159" s="6"/>
      <c r="Q159" s="6"/>
      <c r="R159" s="6"/>
      <c r="S159" s="6"/>
      <c r="T159" s="6"/>
      <c r="U159" s="6"/>
      <c r="V159" s="6"/>
      <c r="W159" s="6"/>
      <c r="X159" s="6"/>
      <c r="Y159" s="6"/>
      <c r="Z159" s="6"/>
      <c r="AA159" s="6"/>
      <c r="AB159" s="6"/>
      <c r="AC159" s="6"/>
      <c r="AD159" s="6"/>
      <c r="AE159" s="6"/>
      <c r="AF159" s="6"/>
      <c r="AG159" s="6"/>
      <c r="AH159" s="815"/>
      <c r="AI159" s="6"/>
      <c r="AJ159" s="6"/>
      <c r="AK159" s="6"/>
      <c r="AL159" s="6"/>
      <c r="AM159" s="6"/>
      <c r="AN159" s="6"/>
      <c r="AO159" s="6"/>
      <c r="AP159" s="6"/>
      <c r="AQ159" s="1418"/>
      <c r="AR159" s="1418"/>
      <c r="AS159" s="1418"/>
      <c r="AT159" s="1418"/>
      <c r="AU159" s="1418"/>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930"/>
      <c r="CG159" s="930"/>
      <c r="CH159" s="930"/>
      <c r="CI159" s="930"/>
      <c r="CJ159" s="930"/>
      <c r="CK159" s="930"/>
      <c r="CL159" s="11"/>
      <c r="CM159" s="3"/>
      <c r="CN159" s="3"/>
      <c r="CO159" s="3"/>
      <c r="CP159" s="3"/>
      <c r="CR159" s="11"/>
      <c r="CS159" s="11"/>
      <c r="CT159" s="11"/>
      <c r="CU159" s="11"/>
      <c r="CV159" s="11"/>
      <c r="CW159" s="11"/>
      <c r="CX159" s="11"/>
      <c r="CY159" s="11"/>
      <c r="CZ159" s="11"/>
      <c r="DA159" s="11"/>
      <c r="DB159" s="11"/>
      <c r="DC159" s="11"/>
      <c r="DD159" s="11"/>
      <c r="DE159" s="11"/>
      <c r="DF159" s="11"/>
      <c r="DG159" s="11"/>
      <c r="DH159" s="11"/>
      <c r="DI159" s="11"/>
      <c r="DJ159" s="11"/>
      <c r="DK159" s="11"/>
      <c r="DL159" s="11"/>
      <c r="DM159" s="11"/>
      <c r="DN159" s="11"/>
      <c r="DO159" s="11"/>
      <c r="DP159" s="11"/>
      <c r="DQ159" s="11"/>
      <c r="DR159" s="11"/>
      <c r="DS159" s="11"/>
      <c r="DT159" s="11"/>
      <c r="DU159" s="11"/>
      <c r="DV159" s="11"/>
      <c r="DW159" s="11"/>
      <c r="DX159" s="11"/>
      <c r="DY159" s="11"/>
      <c r="DZ159" s="11"/>
      <c r="EA159" s="11"/>
      <c r="EB159" s="11"/>
      <c r="EC159" s="11"/>
      <c r="ED159" s="11"/>
      <c r="EE159" s="11"/>
      <c r="EF159" s="11"/>
      <c r="EG159" s="11"/>
      <c r="EH159" s="11"/>
      <c r="EI159" s="11"/>
      <c r="EJ159" s="11"/>
      <c r="EK159" s="11"/>
      <c r="EL159" s="11"/>
      <c r="EM159" s="11"/>
      <c r="EN159" s="11"/>
      <c r="EO159" s="11"/>
      <c r="EP159" s="11"/>
      <c r="EQ159" s="11"/>
      <c r="ER159" s="11"/>
      <c r="ES159" s="11"/>
      <c r="ET159" s="11"/>
      <c r="EU159" s="11"/>
      <c r="EV159" s="11"/>
      <c r="EW159" s="11"/>
      <c r="EX159" s="11"/>
      <c r="EY159" s="11"/>
      <c r="EZ159" s="11"/>
      <c r="FA159" s="11"/>
      <c r="FB159" s="11"/>
      <c r="FC159" s="11"/>
      <c r="FD159" s="11"/>
      <c r="FE159" s="11"/>
      <c r="FF159" s="11"/>
      <c r="FG159" s="11"/>
      <c r="FH159" s="11"/>
      <c r="FI159" s="11"/>
      <c r="FJ159" s="11"/>
      <c r="FK159" s="11"/>
      <c r="FL159" s="11"/>
      <c r="FM159" s="11"/>
      <c r="FN159" s="11"/>
      <c r="FO159" s="11"/>
      <c r="FP159" s="11"/>
      <c r="FQ159" s="11"/>
      <c r="FR159" s="11"/>
      <c r="FS159" s="11"/>
      <c r="FT159" s="11"/>
      <c r="FU159" s="11"/>
      <c r="FV159" s="11"/>
      <c r="FW159" s="11"/>
      <c r="FX159" s="11"/>
      <c r="FY159" s="11"/>
      <c r="FZ159" s="11"/>
      <c r="GA159" s="11"/>
      <c r="GB159" s="11"/>
      <c r="GC159" s="11"/>
    </row>
    <row r="160" spans="1:185" s="2020" customFormat="1" ht="12.75" customHeight="1" x14ac:dyDescent="0.25">
      <c r="A160" s="762"/>
      <c r="B160" s="3"/>
      <c r="C160" s="750"/>
      <c r="D160" s="4"/>
      <c r="E160" s="5"/>
      <c r="F160" s="5"/>
      <c r="G160" s="5"/>
      <c r="H160" s="749"/>
      <c r="I160" s="3"/>
      <c r="J160" s="792"/>
      <c r="K160" s="3"/>
      <c r="L160" s="3"/>
      <c r="M160" s="3"/>
      <c r="N160" s="3"/>
      <c r="O160" s="6"/>
      <c r="P160" s="6"/>
      <c r="Q160" s="6"/>
      <c r="R160" s="6"/>
      <c r="S160" s="6"/>
      <c r="T160" s="6"/>
      <c r="U160" s="6"/>
      <c r="V160" s="6"/>
      <c r="W160" s="6"/>
      <c r="X160" s="6"/>
      <c r="Y160" s="6"/>
      <c r="Z160" s="6"/>
      <c r="AA160" s="6"/>
      <c r="AB160" s="6"/>
      <c r="AC160" s="6"/>
      <c r="AD160" s="6"/>
      <c r="AE160" s="6"/>
      <c r="AF160" s="6"/>
      <c r="AG160" s="6"/>
      <c r="AH160" s="815"/>
      <c r="AI160" s="6"/>
      <c r="AJ160" s="6"/>
      <c r="AK160" s="6"/>
      <c r="AL160" s="6"/>
      <c r="AM160" s="6"/>
      <c r="AN160" s="6"/>
      <c r="AO160" s="6"/>
      <c r="AP160" s="6"/>
      <c r="AQ160" s="1418"/>
      <c r="AR160" s="1418"/>
      <c r="AS160" s="1418"/>
      <c r="AT160" s="1418"/>
      <c r="AU160" s="1418"/>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930"/>
      <c r="CG160" s="930"/>
      <c r="CH160" s="930"/>
      <c r="CI160" s="930"/>
      <c r="CJ160" s="930"/>
      <c r="CK160" s="930"/>
      <c r="CL160" s="11"/>
      <c r="CM160" s="3"/>
      <c r="CN160" s="3"/>
      <c r="CO160" s="3"/>
      <c r="CP160" s="3"/>
      <c r="CR160" s="11"/>
      <c r="CS160" s="11"/>
      <c r="CT160" s="11"/>
      <c r="CU160" s="11"/>
      <c r="CV160" s="11"/>
      <c r="CW160" s="11"/>
      <c r="CX160" s="11"/>
      <c r="CY160" s="11"/>
      <c r="CZ160" s="11"/>
      <c r="DA160" s="11"/>
      <c r="DB160" s="11"/>
      <c r="DC160" s="11"/>
      <c r="DD160" s="11"/>
      <c r="DE160" s="11"/>
      <c r="DF160" s="11"/>
      <c r="DG160" s="11"/>
      <c r="DH160" s="11"/>
      <c r="DI160" s="11"/>
      <c r="DJ160" s="11"/>
      <c r="DK160" s="11"/>
      <c r="DL160" s="11"/>
      <c r="DM160" s="11"/>
      <c r="DN160" s="11"/>
      <c r="DO160" s="11"/>
      <c r="DP160" s="11"/>
      <c r="DQ160" s="11"/>
      <c r="DR160" s="11"/>
      <c r="DS160" s="11"/>
      <c r="DT160" s="11"/>
      <c r="DU160" s="11"/>
      <c r="DV160" s="11"/>
      <c r="DW160" s="11"/>
      <c r="DX160" s="11"/>
      <c r="DY160" s="11"/>
      <c r="DZ160" s="11"/>
      <c r="EA160" s="11"/>
      <c r="EB160" s="11"/>
      <c r="EC160" s="11"/>
      <c r="ED160" s="11"/>
      <c r="EE160" s="11"/>
      <c r="EF160" s="11"/>
      <c r="EG160" s="11"/>
      <c r="EH160" s="11"/>
      <c r="EI160" s="11"/>
      <c r="EJ160" s="11"/>
      <c r="EK160" s="11"/>
      <c r="EL160" s="11"/>
      <c r="EM160" s="11"/>
      <c r="EN160" s="11"/>
      <c r="EO160" s="11"/>
      <c r="EP160" s="11"/>
      <c r="EQ160" s="11"/>
      <c r="ER160" s="11"/>
      <c r="ES160" s="11"/>
      <c r="ET160" s="11"/>
      <c r="EU160" s="11"/>
      <c r="EV160" s="11"/>
      <c r="EW160" s="11"/>
      <c r="EX160" s="11"/>
      <c r="EY160" s="11"/>
      <c r="EZ160" s="11"/>
      <c r="FA160" s="11"/>
      <c r="FB160" s="11"/>
      <c r="FC160" s="11"/>
      <c r="FD160" s="11"/>
      <c r="FE160" s="11"/>
      <c r="FF160" s="11"/>
      <c r="FG160" s="11"/>
      <c r="FH160" s="11"/>
      <c r="FI160" s="11"/>
      <c r="FJ160" s="11"/>
      <c r="FK160" s="11"/>
      <c r="FL160" s="11"/>
      <c r="FM160" s="11"/>
      <c r="FN160" s="11"/>
      <c r="FO160" s="11"/>
      <c r="FP160" s="11"/>
      <c r="FQ160" s="11"/>
      <c r="FR160" s="11"/>
      <c r="FS160" s="11"/>
      <c r="FT160" s="11"/>
      <c r="FU160" s="11"/>
      <c r="FV160" s="11"/>
      <c r="FW160" s="11"/>
      <c r="FX160" s="11"/>
      <c r="FY160" s="11"/>
      <c r="FZ160" s="11"/>
      <c r="GA160" s="11"/>
      <c r="GB160" s="11"/>
      <c r="GC160" s="11"/>
    </row>
    <row r="161" spans="1:185" s="2020" customFormat="1" ht="13.5" customHeight="1" x14ac:dyDescent="0.25">
      <c r="A161" s="762"/>
      <c r="B161" s="3"/>
      <c r="C161" s="750"/>
      <c r="D161" s="4"/>
      <c r="E161" s="4"/>
      <c r="F161" s="4"/>
      <c r="G161" s="4"/>
      <c r="H161" s="750"/>
      <c r="I161" s="3"/>
      <c r="J161" s="792"/>
      <c r="K161" s="3"/>
      <c r="L161" s="3"/>
      <c r="M161" s="3"/>
      <c r="N161" s="3"/>
      <c r="O161" s="6"/>
      <c r="P161" s="6"/>
      <c r="Q161" s="6"/>
      <c r="R161" s="6"/>
      <c r="S161" s="6"/>
      <c r="T161" s="6"/>
      <c r="U161" s="6"/>
      <c r="V161" s="6"/>
      <c r="W161" s="6"/>
      <c r="X161" s="6"/>
      <c r="Y161" s="6"/>
      <c r="Z161" s="6"/>
      <c r="AA161" s="6"/>
      <c r="AB161" s="6"/>
      <c r="AC161" s="6"/>
      <c r="AD161" s="6"/>
      <c r="AE161" s="6"/>
      <c r="AF161" s="6"/>
      <c r="AG161" s="6"/>
      <c r="AH161" s="815"/>
      <c r="AI161" s="6"/>
      <c r="AJ161" s="6"/>
      <c r="AK161" s="6"/>
      <c r="AL161" s="6"/>
      <c r="AM161" s="6"/>
      <c r="AN161" s="6"/>
      <c r="AO161" s="6"/>
      <c r="AP161" s="6"/>
      <c r="AQ161" s="1418"/>
      <c r="AR161" s="1418"/>
      <c r="AS161" s="1418"/>
      <c r="AT161" s="1418"/>
      <c r="AU161" s="1418"/>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930"/>
      <c r="CG161" s="930"/>
      <c r="CH161" s="930"/>
      <c r="CI161" s="930"/>
      <c r="CJ161" s="930"/>
      <c r="CK161" s="930"/>
      <c r="CL161" s="11"/>
      <c r="CM161" s="3"/>
      <c r="CN161" s="3"/>
      <c r="CO161" s="3"/>
      <c r="CP161" s="3"/>
      <c r="CR161" s="11"/>
      <c r="CS161" s="11"/>
      <c r="CT161" s="11"/>
      <c r="CU161" s="11"/>
      <c r="CV161" s="11"/>
      <c r="CW161" s="11"/>
      <c r="CX161" s="11"/>
      <c r="CY161" s="11"/>
      <c r="CZ161" s="11"/>
      <c r="DA161" s="11"/>
      <c r="DB161" s="11"/>
      <c r="DC161" s="11"/>
      <c r="DD161" s="11"/>
      <c r="DE161" s="11"/>
      <c r="DF161" s="11"/>
      <c r="DG161" s="11"/>
      <c r="DH161" s="11"/>
      <c r="DI161" s="11"/>
      <c r="DJ161" s="11"/>
      <c r="DK161" s="11"/>
      <c r="DL161" s="11"/>
      <c r="DM161" s="11"/>
      <c r="DN161" s="11"/>
      <c r="DO161" s="11"/>
      <c r="DP161" s="11"/>
      <c r="DQ161" s="11"/>
      <c r="DR161" s="11"/>
      <c r="DS161" s="11"/>
      <c r="DT161" s="11"/>
      <c r="DU161" s="11"/>
      <c r="DV161" s="11"/>
      <c r="DW161" s="11"/>
      <c r="DX161" s="11"/>
      <c r="DY161" s="11"/>
      <c r="DZ161" s="11"/>
      <c r="EA161" s="11"/>
      <c r="EB161" s="11"/>
      <c r="EC161" s="11"/>
      <c r="ED161" s="11"/>
      <c r="EE161" s="11"/>
      <c r="EF161" s="11"/>
      <c r="EG161" s="11"/>
      <c r="EH161" s="11"/>
      <c r="EI161" s="11"/>
      <c r="EJ161" s="11"/>
      <c r="EK161" s="11"/>
      <c r="EL161" s="11"/>
      <c r="EM161" s="11"/>
      <c r="EN161" s="11"/>
      <c r="EO161" s="11"/>
      <c r="EP161" s="11"/>
      <c r="EQ161" s="11"/>
      <c r="ER161" s="11"/>
      <c r="ES161" s="11"/>
      <c r="ET161" s="11"/>
      <c r="EU161" s="11"/>
      <c r="EV161" s="11"/>
      <c r="EW161" s="11"/>
      <c r="EX161" s="11"/>
      <c r="EY161" s="11"/>
      <c r="EZ161" s="11"/>
      <c r="FA161" s="11"/>
      <c r="FB161" s="11"/>
      <c r="FC161" s="11"/>
      <c r="FD161" s="11"/>
      <c r="FE161" s="11"/>
      <c r="FF161" s="11"/>
      <c r="FG161" s="11"/>
      <c r="FH161" s="11"/>
      <c r="FI161" s="11"/>
      <c r="FJ161" s="11"/>
      <c r="FK161" s="11"/>
      <c r="FL161" s="11"/>
      <c r="FM161" s="11"/>
      <c r="FN161" s="11"/>
      <c r="FO161" s="11"/>
      <c r="FP161" s="11"/>
      <c r="FQ161" s="11"/>
      <c r="FR161" s="11"/>
      <c r="FS161" s="11"/>
      <c r="FT161" s="11"/>
      <c r="FU161" s="11"/>
      <c r="FV161" s="11"/>
      <c r="FW161" s="11"/>
      <c r="FX161" s="11"/>
      <c r="FY161" s="11"/>
      <c r="FZ161" s="11"/>
      <c r="GA161" s="11"/>
      <c r="GB161" s="11"/>
      <c r="GC161" s="11"/>
    </row>
    <row r="162" spans="1:185" s="2020" customFormat="1" ht="13.5" customHeight="1" x14ac:dyDescent="0.25">
      <c r="A162" s="762"/>
      <c r="B162" s="3"/>
      <c r="C162" s="750"/>
      <c r="D162" s="4"/>
      <c r="E162" s="4"/>
      <c r="F162" s="4"/>
      <c r="G162" s="4"/>
      <c r="H162" s="750"/>
      <c r="I162" s="3"/>
      <c r="J162" s="792"/>
      <c r="K162" s="3"/>
      <c r="L162" s="3"/>
      <c r="M162" s="3"/>
      <c r="N162" s="3"/>
      <c r="O162" s="6"/>
      <c r="P162" s="6"/>
      <c r="Q162" s="6"/>
      <c r="R162" s="6"/>
      <c r="S162" s="6"/>
      <c r="T162" s="6"/>
      <c r="U162" s="6"/>
      <c r="V162" s="6"/>
      <c r="W162" s="6"/>
      <c r="X162" s="6"/>
      <c r="Y162" s="6"/>
      <c r="Z162" s="6"/>
      <c r="AA162" s="6"/>
      <c r="AB162" s="6"/>
      <c r="AC162" s="6"/>
      <c r="AD162" s="6"/>
      <c r="AE162" s="6"/>
      <c r="AF162" s="6"/>
      <c r="AG162" s="6"/>
      <c r="AH162" s="815"/>
      <c r="AI162" s="6"/>
      <c r="AJ162" s="6"/>
      <c r="AK162" s="6"/>
      <c r="AL162" s="6"/>
      <c r="AM162" s="6"/>
      <c r="AN162" s="6"/>
      <c r="AO162" s="6"/>
      <c r="AP162" s="6"/>
      <c r="AQ162" s="1418"/>
      <c r="AR162" s="1418"/>
      <c r="AS162" s="1418"/>
      <c r="AT162" s="1418"/>
      <c r="AU162" s="1418"/>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930"/>
      <c r="CG162" s="930"/>
      <c r="CH162" s="930"/>
      <c r="CI162" s="930"/>
      <c r="CJ162" s="930"/>
      <c r="CK162" s="930"/>
      <c r="CL162" s="11"/>
      <c r="CM162" s="3"/>
      <c r="CN162" s="3"/>
      <c r="CO162" s="3"/>
      <c r="CP162" s="3"/>
      <c r="CR162" s="11"/>
      <c r="CS162" s="11"/>
      <c r="CT162" s="11"/>
      <c r="CU162" s="11"/>
      <c r="CV162" s="11"/>
      <c r="CW162" s="11"/>
      <c r="CX162" s="11"/>
      <c r="CY162" s="11"/>
      <c r="CZ162" s="11"/>
      <c r="DA162" s="11"/>
      <c r="DB162" s="11"/>
      <c r="DC162" s="11"/>
      <c r="DD162" s="11"/>
      <c r="DE162" s="11"/>
      <c r="DF162" s="11"/>
      <c r="DG162" s="11"/>
      <c r="DH162" s="11"/>
      <c r="DI162" s="11"/>
      <c r="DJ162" s="11"/>
      <c r="DK162" s="11"/>
      <c r="DL162" s="11"/>
      <c r="DM162" s="11"/>
      <c r="DN162" s="11"/>
      <c r="DO162" s="11"/>
      <c r="DP162" s="11"/>
      <c r="DQ162" s="11"/>
      <c r="DR162" s="11"/>
      <c r="DS162" s="11"/>
      <c r="DT162" s="11"/>
      <c r="DU162" s="11"/>
      <c r="DV162" s="11"/>
      <c r="DW162" s="11"/>
      <c r="DX162" s="11"/>
      <c r="DY162" s="11"/>
      <c r="DZ162" s="11"/>
      <c r="EA162" s="11"/>
      <c r="EB162" s="11"/>
      <c r="EC162" s="11"/>
      <c r="ED162" s="11"/>
      <c r="EE162" s="11"/>
      <c r="EF162" s="11"/>
      <c r="EG162" s="11"/>
      <c r="EH162" s="11"/>
      <c r="EI162" s="11"/>
      <c r="EJ162" s="11"/>
      <c r="EK162" s="11"/>
      <c r="EL162" s="11"/>
      <c r="EM162" s="11"/>
      <c r="EN162" s="11"/>
      <c r="EO162" s="11"/>
      <c r="EP162" s="11"/>
      <c r="EQ162" s="11"/>
      <c r="ER162" s="11"/>
      <c r="ES162" s="11"/>
      <c r="ET162" s="11"/>
      <c r="EU162" s="11"/>
      <c r="EV162" s="11"/>
      <c r="EW162" s="11"/>
      <c r="EX162" s="11"/>
      <c r="EY162" s="11"/>
      <c r="EZ162" s="11"/>
      <c r="FA162" s="11"/>
      <c r="FB162" s="11"/>
      <c r="FC162" s="11"/>
      <c r="FD162" s="11"/>
      <c r="FE162" s="11"/>
      <c r="FF162" s="11"/>
      <c r="FG162" s="11"/>
      <c r="FH162" s="11"/>
      <c r="FI162" s="11"/>
      <c r="FJ162" s="11"/>
      <c r="FK162" s="11"/>
      <c r="FL162" s="11"/>
      <c r="FM162" s="11"/>
      <c r="FN162" s="11"/>
      <c r="FO162" s="11"/>
      <c r="FP162" s="11"/>
      <c r="FQ162" s="11"/>
      <c r="FR162" s="11"/>
      <c r="FS162" s="11"/>
      <c r="FT162" s="11"/>
      <c r="FU162" s="11"/>
      <c r="FV162" s="11"/>
      <c r="FW162" s="11"/>
      <c r="FX162" s="11"/>
      <c r="FY162" s="11"/>
      <c r="FZ162" s="11"/>
      <c r="GA162" s="11"/>
      <c r="GB162" s="11"/>
      <c r="GC162" s="11"/>
    </row>
    <row r="163" spans="1:185" s="2020" customFormat="1" ht="12.75" customHeight="1" x14ac:dyDescent="0.25">
      <c r="A163" s="762"/>
      <c r="B163" s="3"/>
      <c r="C163" s="750"/>
      <c r="D163" s="4"/>
      <c r="E163" s="4"/>
      <c r="F163" s="4"/>
      <c r="G163" s="4"/>
      <c r="H163" s="750"/>
      <c r="I163" s="3"/>
      <c r="J163" s="792"/>
      <c r="K163" s="3"/>
      <c r="L163" s="3"/>
      <c r="M163" s="3"/>
      <c r="N163" s="3"/>
      <c r="O163" s="6"/>
      <c r="P163" s="6"/>
      <c r="Q163" s="6"/>
      <c r="R163" s="6"/>
      <c r="S163" s="6"/>
      <c r="T163" s="6"/>
      <c r="U163" s="6"/>
      <c r="V163" s="6"/>
      <c r="W163" s="6"/>
      <c r="X163" s="6"/>
      <c r="Y163" s="6"/>
      <c r="Z163" s="6"/>
      <c r="AA163" s="6"/>
      <c r="AB163" s="6"/>
      <c r="AC163" s="6"/>
      <c r="AD163" s="6"/>
      <c r="AE163" s="6"/>
      <c r="AF163" s="6"/>
      <c r="AG163" s="6"/>
      <c r="AH163" s="815"/>
      <c r="AI163" s="6"/>
      <c r="AJ163" s="6"/>
      <c r="AK163" s="6"/>
      <c r="AL163" s="6"/>
      <c r="AM163" s="6"/>
      <c r="AN163" s="6"/>
      <c r="AO163" s="6"/>
      <c r="AP163" s="6"/>
      <c r="AQ163" s="1418"/>
      <c r="AR163" s="1418"/>
      <c r="AS163" s="1418"/>
      <c r="AT163" s="1418"/>
      <c r="AU163" s="1418"/>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930"/>
      <c r="CG163" s="930"/>
      <c r="CH163" s="930"/>
      <c r="CI163" s="930"/>
      <c r="CJ163" s="930"/>
      <c r="CK163" s="930"/>
      <c r="CL163" s="11"/>
      <c r="CM163" s="3"/>
      <c r="CN163" s="3"/>
      <c r="CO163" s="3"/>
      <c r="CP163" s="3"/>
      <c r="CR163" s="11"/>
      <c r="CS163" s="11"/>
      <c r="CT163" s="11"/>
      <c r="CU163" s="11"/>
      <c r="CV163" s="11"/>
      <c r="CW163" s="11"/>
      <c r="CX163" s="11"/>
      <c r="CY163" s="11"/>
      <c r="CZ163" s="11"/>
      <c r="DA163" s="11"/>
      <c r="DB163" s="11"/>
      <c r="DC163" s="11"/>
      <c r="DD163" s="11"/>
      <c r="DE163" s="11"/>
      <c r="DF163" s="11"/>
      <c r="DG163" s="11"/>
      <c r="DH163" s="11"/>
      <c r="DI163" s="11"/>
      <c r="DJ163" s="11"/>
      <c r="DK163" s="11"/>
      <c r="DL163" s="11"/>
      <c r="DM163" s="11"/>
      <c r="DN163" s="11"/>
      <c r="DO163" s="11"/>
      <c r="DP163" s="11"/>
      <c r="DQ163" s="11"/>
      <c r="DR163" s="11"/>
      <c r="DS163" s="11"/>
      <c r="DT163" s="11"/>
      <c r="DU163" s="11"/>
      <c r="DV163" s="11"/>
      <c r="DW163" s="11"/>
      <c r="DX163" s="11"/>
      <c r="DY163" s="11"/>
      <c r="DZ163" s="11"/>
      <c r="EA163" s="11"/>
      <c r="EB163" s="11"/>
      <c r="EC163" s="11"/>
      <c r="ED163" s="11"/>
      <c r="EE163" s="11"/>
      <c r="EF163" s="11"/>
      <c r="EG163" s="11"/>
      <c r="EH163" s="11"/>
      <c r="EI163" s="11"/>
      <c r="EJ163" s="11"/>
      <c r="EK163" s="11"/>
      <c r="EL163" s="11"/>
      <c r="EM163" s="11"/>
      <c r="EN163" s="11"/>
      <c r="EO163" s="11"/>
      <c r="EP163" s="11"/>
      <c r="EQ163" s="11"/>
      <c r="ER163" s="11"/>
      <c r="ES163" s="11"/>
      <c r="ET163" s="11"/>
      <c r="EU163" s="11"/>
      <c r="EV163" s="11"/>
      <c r="EW163" s="11"/>
      <c r="EX163" s="11"/>
      <c r="EY163" s="11"/>
      <c r="EZ163" s="11"/>
      <c r="FA163" s="11"/>
      <c r="FB163" s="11"/>
      <c r="FC163" s="11"/>
      <c r="FD163" s="11"/>
      <c r="FE163" s="11"/>
      <c r="FF163" s="11"/>
      <c r="FG163" s="11"/>
      <c r="FH163" s="11"/>
      <c r="FI163" s="11"/>
      <c r="FJ163" s="11"/>
      <c r="FK163" s="11"/>
      <c r="FL163" s="11"/>
      <c r="FM163" s="11"/>
      <c r="FN163" s="11"/>
      <c r="FO163" s="11"/>
      <c r="FP163" s="11"/>
      <c r="FQ163" s="11"/>
      <c r="FR163" s="11"/>
      <c r="FS163" s="11"/>
      <c r="FT163" s="11"/>
      <c r="FU163" s="11"/>
      <c r="FV163" s="11"/>
      <c r="FW163" s="11"/>
      <c r="FX163" s="11"/>
      <c r="FY163" s="11"/>
      <c r="FZ163" s="11"/>
      <c r="GA163" s="11"/>
      <c r="GB163" s="11"/>
      <c r="GC163" s="11"/>
    </row>
    <row r="164" spans="1:185" s="2020" customFormat="1" ht="12.75" customHeight="1" x14ac:dyDescent="0.25">
      <c r="A164" s="762"/>
      <c r="B164" s="3"/>
      <c r="C164" s="750"/>
      <c r="D164" s="4"/>
      <c r="E164" s="4"/>
      <c r="F164" s="4"/>
      <c r="G164" s="4"/>
      <c r="H164" s="750"/>
      <c r="I164" s="3"/>
      <c r="J164" s="792"/>
      <c r="K164" s="3"/>
      <c r="L164" s="3"/>
      <c r="M164" s="3"/>
      <c r="N164" s="3"/>
      <c r="O164" s="6"/>
      <c r="P164" s="6"/>
      <c r="Q164" s="6"/>
      <c r="R164" s="6"/>
      <c r="S164" s="6"/>
      <c r="T164" s="6"/>
      <c r="U164" s="6"/>
      <c r="V164" s="6"/>
      <c r="W164" s="6"/>
      <c r="X164" s="6"/>
      <c r="Y164" s="6"/>
      <c r="Z164" s="6"/>
      <c r="AA164" s="6"/>
      <c r="AB164" s="6"/>
      <c r="AC164" s="6"/>
      <c r="AD164" s="6"/>
      <c r="AE164" s="6"/>
      <c r="AF164" s="6"/>
      <c r="AG164" s="6"/>
      <c r="AH164" s="815"/>
      <c r="AI164" s="6"/>
      <c r="AJ164" s="6"/>
      <c r="AK164" s="6"/>
      <c r="AL164" s="6"/>
      <c r="AM164" s="6"/>
      <c r="AN164" s="6"/>
      <c r="AO164" s="6"/>
      <c r="AP164" s="6"/>
      <c r="AQ164" s="1418"/>
      <c r="AR164" s="1418"/>
      <c r="AS164" s="1418"/>
      <c r="AT164" s="1418"/>
      <c r="AU164" s="1418"/>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930"/>
      <c r="CG164" s="930"/>
      <c r="CH164" s="930"/>
      <c r="CI164" s="930"/>
      <c r="CJ164" s="930"/>
      <c r="CK164" s="930"/>
      <c r="CL164" s="11"/>
      <c r="CM164" s="3"/>
      <c r="CN164" s="3"/>
      <c r="CO164" s="3"/>
      <c r="CP164" s="3"/>
      <c r="CR164" s="11"/>
      <c r="CS164" s="11"/>
      <c r="CT164" s="11"/>
      <c r="CU164" s="11"/>
      <c r="CV164" s="11"/>
      <c r="CW164" s="11"/>
      <c r="CX164" s="11"/>
      <c r="CY164" s="11"/>
      <c r="CZ164" s="11"/>
      <c r="DA164" s="11"/>
      <c r="DB164" s="11"/>
      <c r="DC164" s="11"/>
      <c r="DD164" s="11"/>
      <c r="DE164" s="11"/>
      <c r="DF164" s="11"/>
      <c r="DG164" s="11"/>
      <c r="DH164" s="11"/>
      <c r="DI164" s="11"/>
      <c r="DJ164" s="11"/>
      <c r="DK164" s="11"/>
      <c r="DL164" s="11"/>
      <c r="DM164" s="11"/>
      <c r="DN164" s="11"/>
      <c r="DO164" s="11"/>
      <c r="DP164" s="11"/>
      <c r="DQ164" s="11"/>
      <c r="DR164" s="11"/>
      <c r="DS164" s="11"/>
      <c r="DT164" s="11"/>
      <c r="DU164" s="11"/>
      <c r="DV164" s="11"/>
      <c r="DW164" s="11"/>
      <c r="DX164" s="11"/>
      <c r="DY164" s="11"/>
      <c r="DZ164" s="11"/>
      <c r="EA164" s="11"/>
      <c r="EB164" s="11"/>
      <c r="EC164" s="11"/>
      <c r="ED164" s="11"/>
      <c r="EE164" s="11"/>
      <c r="EF164" s="11"/>
      <c r="EG164" s="11"/>
      <c r="EH164" s="11"/>
      <c r="EI164" s="11"/>
      <c r="EJ164" s="11"/>
      <c r="EK164" s="11"/>
      <c r="EL164" s="11"/>
      <c r="EM164" s="11"/>
      <c r="EN164" s="11"/>
      <c r="EO164" s="11"/>
      <c r="EP164" s="11"/>
      <c r="EQ164" s="11"/>
      <c r="ER164" s="11"/>
      <c r="ES164" s="11"/>
      <c r="ET164" s="11"/>
      <c r="EU164" s="11"/>
      <c r="EV164" s="11"/>
      <c r="EW164" s="11"/>
      <c r="EX164" s="11"/>
      <c r="EY164" s="11"/>
      <c r="EZ164" s="11"/>
      <c r="FA164" s="11"/>
      <c r="FB164" s="11"/>
      <c r="FC164" s="11"/>
      <c r="FD164" s="11"/>
      <c r="FE164" s="11"/>
      <c r="FF164" s="11"/>
      <c r="FG164" s="11"/>
      <c r="FH164" s="11"/>
      <c r="FI164" s="11"/>
      <c r="FJ164" s="11"/>
      <c r="FK164" s="11"/>
      <c r="FL164" s="11"/>
      <c r="FM164" s="11"/>
      <c r="FN164" s="11"/>
      <c r="FO164" s="11"/>
      <c r="FP164" s="11"/>
      <c r="FQ164" s="11"/>
      <c r="FR164" s="11"/>
      <c r="FS164" s="11"/>
      <c r="FT164" s="11"/>
      <c r="FU164" s="11"/>
      <c r="FV164" s="11"/>
      <c r="FW164" s="11"/>
      <c r="FX164" s="11"/>
      <c r="FY164" s="11"/>
      <c r="FZ164" s="11"/>
      <c r="GA164" s="11"/>
      <c r="GB164" s="11"/>
      <c r="GC164" s="11"/>
    </row>
    <row r="165" spans="1:185" s="2020" customFormat="1" ht="13.5" customHeight="1" x14ac:dyDescent="0.25">
      <c r="A165" s="762"/>
      <c r="B165" s="3"/>
      <c r="C165" s="750"/>
      <c r="D165" s="4"/>
      <c r="E165" s="4"/>
      <c r="F165" s="4"/>
      <c r="G165" s="4"/>
      <c r="H165" s="750"/>
      <c r="I165" s="3"/>
      <c r="J165" s="792"/>
      <c r="K165" s="3"/>
      <c r="L165" s="3"/>
      <c r="M165" s="3"/>
      <c r="N165" s="3"/>
      <c r="O165" s="6"/>
      <c r="P165" s="6"/>
      <c r="Q165" s="6"/>
      <c r="R165" s="6"/>
      <c r="S165" s="6"/>
      <c r="T165" s="6"/>
      <c r="U165" s="6"/>
      <c r="V165" s="6"/>
      <c r="W165" s="6"/>
      <c r="X165" s="6"/>
      <c r="Y165" s="6"/>
      <c r="Z165" s="6"/>
      <c r="AA165" s="6"/>
      <c r="AB165" s="6"/>
      <c r="AC165" s="6"/>
      <c r="AD165" s="6"/>
      <c r="AE165" s="6"/>
      <c r="AF165" s="6"/>
      <c r="AG165" s="6"/>
      <c r="AH165" s="815"/>
      <c r="AI165" s="6"/>
      <c r="AJ165" s="6"/>
      <c r="AK165" s="6"/>
      <c r="AL165" s="6"/>
      <c r="AM165" s="6"/>
      <c r="AN165" s="6"/>
      <c r="AO165" s="6"/>
      <c r="AP165" s="6"/>
      <c r="AQ165" s="1418"/>
      <c r="AR165" s="1418"/>
      <c r="AS165" s="1418"/>
      <c r="AT165" s="1418"/>
      <c r="AU165" s="1418"/>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930"/>
      <c r="CG165" s="930"/>
      <c r="CH165" s="930"/>
      <c r="CI165" s="930"/>
      <c r="CJ165" s="930"/>
      <c r="CK165" s="930"/>
      <c r="CL165" s="11"/>
      <c r="CM165" s="3"/>
      <c r="CN165" s="3"/>
      <c r="CO165" s="3"/>
      <c r="CP165" s="3"/>
      <c r="CR165" s="11"/>
      <c r="CS165" s="11"/>
      <c r="CT165" s="11"/>
      <c r="CU165" s="11"/>
      <c r="CV165" s="11"/>
      <c r="CW165" s="11"/>
      <c r="CX165" s="11"/>
      <c r="CY165" s="11"/>
      <c r="CZ165" s="11"/>
      <c r="DA165" s="11"/>
      <c r="DB165" s="11"/>
      <c r="DC165" s="11"/>
      <c r="DD165" s="11"/>
      <c r="DE165" s="11"/>
      <c r="DF165" s="11"/>
      <c r="DG165" s="11"/>
      <c r="DH165" s="11"/>
      <c r="DI165" s="11"/>
      <c r="DJ165" s="11"/>
      <c r="DK165" s="11"/>
      <c r="DL165" s="11"/>
      <c r="DM165" s="11"/>
      <c r="DN165" s="11"/>
      <c r="DO165" s="11"/>
      <c r="DP165" s="11"/>
      <c r="DQ165" s="11"/>
      <c r="DR165" s="11"/>
      <c r="DS165" s="11"/>
      <c r="DT165" s="11"/>
      <c r="DU165" s="11"/>
      <c r="DV165" s="11"/>
      <c r="DW165" s="11"/>
      <c r="DX165" s="11"/>
      <c r="DY165" s="11"/>
      <c r="DZ165" s="11"/>
      <c r="EA165" s="11"/>
      <c r="EB165" s="11"/>
      <c r="EC165" s="11"/>
      <c r="ED165" s="11"/>
      <c r="EE165" s="11"/>
      <c r="EF165" s="11"/>
      <c r="EG165" s="11"/>
      <c r="EH165" s="11"/>
      <c r="EI165" s="11"/>
      <c r="EJ165" s="11"/>
      <c r="EK165" s="11"/>
      <c r="EL165" s="11"/>
      <c r="EM165" s="11"/>
      <c r="EN165" s="11"/>
      <c r="EO165" s="11"/>
      <c r="EP165" s="11"/>
      <c r="EQ165" s="11"/>
      <c r="ER165" s="11"/>
      <c r="ES165" s="11"/>
      <c r="ET165" s="11"/>
      <c r="EU165" s="11"/>
      <c r="EV165" s="11"/>
      <c r="EW165" s="11"/>
      <c r="EX165" s="11"/>
      <c r="EY165" s="11"/>
      <c r="EZ165" s="11"/>
      <c r="FA165" s="11"/>
      <c r="FB165" s="11"/>
      <c r="FC165" s="11"/>
      <c r="FD165" s="11"/>
      <c r="FE165" s="11"/>
      <c r="FF165" s="11"/>
      <c r="FG165" s="11"/>
      <c r="FH165" s="11"/>
      <c r="FI165" s="11"/>
      <c r="FJ165" s="11"/>
      <c r="FK165" s="11"/>
      <c r="FL165" s="11"/>
      <c r="FM165" s="11"/>
      <c r="FN165" s="11"/>
      <c r="FO165" s="11"/>
      <c r="FP165" s="11"/>
      <c r="FQ165" s="11"/>
      <c r="FR165" s="11"/>
      <c r="FS165" s="11"/>
      <c r="FT165" s="11"/>
      <c r="FU165" s="11"/>
      <c r="FV165" s="11"/>
      <c r="FW165" s="11"/>
      <c r="FX165" s="11"/>
      <c r="FY165" s="11"/>
      <c r="FZ165" s="11"/>
      <c r="GA165" s="11"/>
      <c r="GB165" s="11"/>
      <c r="GC165" s="11"/>
    </row>
    <row r="166" spans="1:185" s="2020" customFormat="1" ht="13.5" customHeight="1" x14ac:dyDescent="0.25">
      <c r="A166" s="762"/>
      <c r="B166" s="3"/>
      <c r="C166" s="750"/>
      <c r="D166" s="4"/>
      <c r="E166" s="4"/>
      <c r="F166" s="4"/>
      <c r="G166" s="4"/>
      <c r="H166" s="750"/>
      <c r="I166" s="3"/>
      <c r="J166" s="792"/>
      <c r="K166" s="3"/>
      <c r="L166" s="3"/>
      <c r="M166" s="3"/>
      <c r="N166" s="3"/>
      <c r="O166" s="6"/>
      <c r="P166" s="6"/>
      <c r="Q166" s="6"/>
      <c r="R166" s="6"/>
      <c r="S166" s="6"/>
      <c r="T166" s="6"/>
      <c r="U166" s="6"/>
      <c r="V166" s="6"/>
      <c r="W166" s="6"/>
      <c r="X166" s="6"/>
      <c r="Y166" s="6"/>
      <c r="Z166" s="6"/>
      <c r="AA166" s="6"/>
      <c r="AB166" s="6"/>
      <c r="AC166" s="6"/>
      <c r="AD166" s="6"/>
      <c r="AE166" s="6"/>
      <c r="AF166" s="6"/>
      <c r="AG166" s="6"/>
      <c r="AH166" s="815"/>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930"/>
      <c r="CG166" s="930"/>
      <c r="CH166" s="930"/>
      <c r="CI166" s="930"/>
      <c r="CJ166" s="930"/>
      <c r="CK166" s="930"/>
      <c r="CL166" s="11"/>
      <c r="CM166" s="3"/>
      <c r="CN166" s="3"/>
      <c r="CO166" s="3"/>
      <c r="CP166" s="3"/>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c r="EG166" s="11"/>
      <c r="EH166" s="11"/>
      <c r="EI166" s="11"/>
      <c r="EJ166" s="11"/>
      <c r="EK166" s="11"/>
      <c r="EL166" s="11"/>
      <c r="EM166" s="11"/>
      <c r="EN166" s="11"/>
      <c r="EO166" s="11"/>
      <c r="EP166" s="11"/>
      <c r="EQ166" s="11"/>
      <c r="ER166" s="11"/>
      <c r="ES166" s="11"/>
      <c r="ET166" s="11"/>
      <c r="EU166" s="11"/>
      <c r="EV166" s="11"/>
      <c r="EW166" s="11"/>
      <c r="EX166" s="11"/>
      <c r="EY166" s="11"/>
      <c r="EZ166" s="11"/>
      <c r="FA166" s="11"/>
      <c r="FB166" s="11"/>
      <c r="FC166" s="11"/>
      <c r="FD166" s="11"/>
      <c r="FE166" s="11"/>
      <c r="FF166" s="11"/>
      <c r="FG166" s="11"/>
      <c r="FH166" s="11"/>
      <c r="FI166" s="11"/>
      <c r="FJ166" s="11"/>
      <c r="FK166" s="11"/>
      <c r="FL166" s="11"/>
      <c r="FM166" s="11"/>
      <c r="FN166" s="11"/>
      <c r="FO166" s="11"/>
      <c r="FP166" s="11"/>
      <c r="FQ166" s="11"/>
      <c r="FR166" s="11"/>
      <c r="FS166" s="11"/>
      <c r="FT166" s="11"/>
      <c r="FU166" s="11"/>
      <c r="FV166" s="11"/>
      <c r="FW166" s="11"/>
      <c r="FX166" s="11"/>
      <c r="FY166" s="11"/>
      <c r="FZ166" s="11"/>
      <c r="GA166" s="11"/>
      <c r="GB166" s="11"/>
      <c r="GC166" s="11"/>
    </row>
    <row r="167" spans="1:185" s="762" customFormat="1" ht="12.75" customHeight="1" x14ac:dyDescent="0.25">
      <c r="B167" s="3"/>
      <c r="C167" s="750"/>
      <c r="D167" s="4"/>
      <c r="E167" s="4"/>
      <c r="F167" s="4"/>
      <c r="G167" s="4"/>
      <c r="H167" s="750"/>
      <c r="I167" s="3"/>
      <c r="J167" s="792"/>
      <c r="K167" s="3"/>
      <c r="L167" s="3"/>
      <c r="M167" s="3"/>
      <c r="N167" s="3"/>
      <c r="O167" s="6"/>
      <c r="P167" s="6"/>
      <c r="Q167" s="6"/>
      <c r="R167" s="6"/>
      <c r="S167" s="6"/>
      <c r="T167" s="6"/>
      <c r="U167" s="6"/>
      <c r="V167" s="6"/>
      <c r="W167" s="6"/>
      <c r="X167" s="6"/>
      <c r="Y167" s="6"/>
      <c r="Z167" s="6"/>
      <c r="AA167" s="6"/>
      <c r="AB167" s="6"/>
      <c r="AC167" s="6"/>
      <c r="AD167" s="6"/>
      <c r="AE167" s="6"/>
      <c r="AF167" s="6"/>
      <c r="AG167" s="6"/>
      <c r="AH167" s="815"/>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930"/>
      <c r="CG167" s="930"/>
      <c r="CH167" s="930"/>
      <c r="CI167" s="930"/>
      <c r="CJ167" s="930"/>
      <c r="CK167" s="930"/>
      <c r="CL167" s="11"/>
      <c r="CM167" s="3"/>
      <c r="CN167" s="3"/>
      <c r="CO167" s="3"/>
      <c r="CP167" s="3"/>
      <c r="CQ167" s="2020"/>
    </row>
    <row r="168" spans="1:185" s="762" customFormat="1" ht="12.75" customHeight="1" x14ac:dyDescent="0.25">
      <c r="B168" s="3"/>
      <c r="C168" s="750"/>
      <c r="D168" s="4"/>
      <c r="E168" s="4"/>
      <c r="F168" s="4"/>
      <c r="G168" s="4"/>
      <c r="H168" s="750"/>
      <c r="I168" s="3"/>
      <c r="J168" s="792"/>
      <c r="K168" s="3"/>
      <c r="L168" s="3"/>
      <c r="M168" s="3"/>
      <c r="N168" s="3"/>
      <c r="O168" s="6"/>
      <c r="P168" s="6"/>
      <c r="Q168" s="6"/>
      <c r="R168" s="6"/>
      <c r="S168" s="6"/>
      <c r="T168" s="6"/>
      <c r="U168" s="6"/>
      <c r="V168" s="6"/>
      <c r="W168" s="6"/>
      <c r="X168" s="6"/>
      <c r="Y168" s="6"/>
      <c r="Z168" s="6"/>
      <c r="AA168" s="6"/>
      <c r="AB168" s="6"/>
      <c r="AC168" s="6"/>
      <c r="AD168" s="6"/>
      <c r="AE168" s="6"/>
      <c r="AF168" s="6"/>
      <c r="AG168" s="6"/>
      <c r="AH168" s="815"/>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930"/>
      <c r="CG168" s="930"/>
      <c r="CH168" s="930"/>
      <c r="CI168" s="930"/>
      <c r="CJ168" s="930"/>
      <c r="CK168" s="930"/>
      <c r="CL168" s="11"/>
      <c r="CM168" s="3"/>
      <c r="CN168" s="3"/>
      <c r="CO168" s="3"/>
      <c r="CP168" s="3"/>
      <c r="CQ168" s="2020"/>
    </row>
    <row r="169" spans="1:185" s="762" customFormat="1" ht="12.75" customHeight="1" x14ac:dyDescent="0.25">
      <c r="B169" s="3"/>
      <c r="C169" s="750"/>
      <c r="D169" s="4"/>
      <c r="E169" s="4"/>
      <c r="F169" s="4"/>
      <c r="G169" s="4"/>
      <c r="H169" s="750"/>
      <c r="I169" s="3"/>
      <c r="J169" s="792"/>
      <c r="K169" s="3"/>
      <c r="L169" s="3"/>
      <c r="M169" s="3"/>
      <c r="N169" s="3"/>
      <c r="O169" s="6"/>
      <c r="P169" s="6"/>
      <c r="Q169" s="6"/>
      <c r="R169" s="6"/>
      <c r="S169" s="6"/>
      <c r="T169" s="6"/>
      <c r="U169" s="6"/>
      <c r="V169" s="6"/>
      <c r="W169" s="6"/>
      <c r="X169" s="6"/>
      <c r="Y169" s="6"/>
      <c r="Z169" s="6"/>
      <c r="AA169" s="6"/>
      <c r="AB169" s="6"/>
      <c r="AC169" s="6"/>
      <c r="AD169" s="6"/>
      <c r="AE169" s="6"/>
      <c r="AF169" s="6"/>
      <c r="AG169" s="6"/>
      <c r="AH169" s="815"/>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930"/>
      <c r="CG169" s="930"/>
      <c r="CH169" s="930"/>
      <c r="CI169" s="930"/>
      <c r="CJ169" s="930"/>
      <c r="CK169" s="930"/>
      <c r="CL169" s="11"/>
      <c r="CM169" s="3"/>
      <c r="CN169" s="3"/>
      <c r="CO169" s="3"/>
      <c r="CP169" s="3"/>
      <c r="CQ169" s="2020"/>
    </row>
    <row r="170" spans="1:185" s="762" customFormat="1" ht="13.5" customHeight="1" x14ac:dyDescent="0.25">
      <c r="B170" s="3"/>
      <c r="C170" s="750"/>
      <c r="D170" s="4"/>
      <c r="E170" s="4"/>
      <c r="F170" s="4"/>
      <c r="G170" s="4"/>
      <c r="H170" s="750"/>
      <c r="I170" s="3"/>
      <c r="J170" s="792"/>
      <c r="K170" s="3"/>
      <c r="L170" s="3"/>
      <c r="M170" s="3"/>
      <c r="N170" s="3"/>
      <c r="O170" s="6"/>
      <c r="P170" s="6"/>
      <c r="Q170" s="6"/>
      <c r="R170" s="6"/>
      <c r="S170" s="6"/>
      <c r="T170" s="6"/>
      <c r="U170" s="6"/>
      <c r="V170" s="6"/>
      <c r="W170" s="6"/>
      <c r="X170" s="6"/>
      <c r="Y170" s="6"/>
      <c r="Z170" s="6"/>
      <c r="AA170" s="6"/>
      <c r="AB170" s="6"/>
      <c r="AC170" s="6"/>
      <c r="AD170" s="6"/>
      <c r="AE170" s="6"/>
      <c r="AF170" s="6"/>
      <c r="AG170" s="6"/>
      <c r="AH170" s="815"/>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930"/>
      <c r="CG170" s="930"/>
      <c r="CH170" s="930"/>
      <c r="CI170" s="930"/>
      <c r="CJ170" s="930"/>
      <c r="CK170" s="930"/>
      <c r="CL170" s="11"/>
      <c r="CM170" s="3"/>
      <c r="CN170" s="3"/>
      <c r="CO170" s="3"/>
      <c r="CP170" s="3"/>
      <c r="CQ170" s="2020"/>
    </row>
    <row r="171" spans="1:185" s="762" customFormat="1" ht="13.5" customHeight="1" x14ac:dyDescent="0.25">
      <c r="B171" s="3"/>
      <c r="C171" s="750"/>
      <c r="D171" s="4"/>
      <c r="E171" s="4"/>
      <c r="F171" s="4"/>
      <c r="G171" s="4"/>
      <c r="H171" s="750"/>
      <c r="I171" s="3"/>
      <c r="J171" s="792"/>
      <c r="K171" s="3"/>
      <c r="L171" s="3"/>
      <c r="M171" s="3"/>
      <c r="N171" s="3"/>
      <c r="O171" s="6"/>
      <c r="P171" s="6"/>
      <c r="Q171" s="6"/>
      <c r="R171" s="6"/>
      <c r="S171" s="6"/>
      <c r="T171" s="6"/>
      <c r="U171" s="6"/>
      <c r="V171" s="6"/>
      <c r="W171" s="6"/>
      <c r="X171" s="6"/>
      <c r="Y171" s="6"/>
      <c r="Z171" s="6"/>
      <c r="AA171" s="6"/>
      <c r="AB171" s="6"/>
      <c r="AC171" s="6"/>
      <c r="AD171" s="6"/>
      <c r="AE171" s="6"/>
      <c r="AF171" s="6"/>
      <c r="AG171" s="6"/>
      <c r="AH171" s="815"/>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930"/>
      <c r="CG171" s="930"/>
      <c r="CH171" s="930"/>
      <c r="CI171" s="930"/>
      <c r="CJ171" s="930"/>
      <c r="CK171" s="930"/>
      <c r="CL171" s="11"/>
      <c r="CM171" s="3"/>
      <c r="CN171" s="3"/>
      <c r="CO171" s="3"/>
      <c r="CP171" s="3"/>
      <c r="CQ171" s="2020"/>
    </row>
    <row r="172" spans="1:185" s="762" customFormat="1" ht="12.75" customHeight="1" x14ac:dyDescent="0.25">
      <c r="B172" s="3"/>
      <c r="C172" s="750"/>
      <c r="D172" s="4"/>
      <c r="E172" s="4"/>
      <c r="F172" s="4"/>
      <c r="G172" s="4"/>
      <c r="H172" s="750"/>
      <c r="I172" s="3"/>
      <c r="J172" s="792"/>
      <c r="K172" s="3"/>
      <c r="L172" s="3"/>
      <c r="M172" s="3"/>
      <c r="N172" s="3"/>
      <c r="O172" s="6"/>
      <c r="P172" s="6"/>
      <c r="Q172" s="6"/>
      <c r="R172" s="6"/>
      <c r="S172" s="6"/>
      <c r="T172" s="6"/>
      <c r="U172" s="6"/>
      <c r="V172" s="6"/>
      <c r="W172" s="6"/>
      <c r="X172" s="6"/>
      <c r="Y172" s="6"/>
      <c r="Z172" s="6"/>
      <c r="AA172" s="6"/>
      <c r="AB172" s="6"/>
      <c r="AC172" s="6"/>
      <c r="AD172" s="6"/>
      <c r="AE172" s="6"/>
      <c r="AF172" s="6"/>
      <c r="AG172" s="6"/>
      <c r="AH172" s="815"/>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930"/>
      <c r="CG172" s="930"/>
      <c r="CH172" s="930"/>
      <c r="CI172" s="930"/>
      <c r="CJ172" s="930"/>
      <c r="CK172" s="930"/>
      <c r="CL172" s="11"/>
      <c r="CM172" s="3"/>
      <c r="CN172" s="3"/>
      <c r="CO172" s="3"/>
      <c r="CP172" s="3"/>
      <c r="CQ172" s="2020"/>
    </row>
    <row r="173" spans="1:185" s="762" customFormat="1" ht="12.75" customHeight="1" x14ac:dyDescent="0.25">
      <c r="B173" s="3"/>
      <c r="C173" s="750"/>
      <c r="D173" s="4"/>
      <c r="E173" s="4"/>
      <c r="F173" s="4"/>
      <c r="G173" s="4"/>
      <c r="H173" s="750"/>
      <c r="I173" s="3"/>
      <c r="J173" s="792"/>
      <c r="K173" s="3"/>
      <c r="L173" s="3"/>
      <c r="M173" s="3"/>
      <c r="N173" s="3"/>
      <c r="O173" s="6"/>
      <c r="P173" s="6"/>
      <c r="Q173" s="6"/>
      <c r="R173" s="6"/>
      <c r="S173" s="6"/>
      <c r="T173" s="6"/>
      <c r="U173" s="6"/>
      <c r="V173" s="6"/>
      <c r="W173" s="6"/>
      <c r="X173" s="6"/>
      <c r="Y173" s="6"/>
      <c r="Z173" s="6"/>
      <c r="AA173" s="6"/>
      <c r="AB173" s="6"/>
      <c r="AC173" s="6"/>
      <c r="AD173" s="6"/>
      <c r="AE173" s="6"/>
      <c r="AF173" s="6"/>
      <c r="AG173" s="6"/>
      <c r="AH173" s="815"/>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930"/>
      <c r="CG173" s="930"/>
      <c r="CH173" s="930"/>
      <c r="CI173" s="930"/>
      <c r="CJ173" s="930"/>
      <c r="CK173" s="930"/>
      <c r="CL173" s="11"/>
      <c r="CM173" s="3"/>
      <c r="CN173" s="3"/>
      <c r="CO173" s="3"/>
      <c r="CP173" s="3"/>
      <c r="CQ173" s="2020"/>
    </row>
    <row r="174" spans="1:185" s="762" customFormat="1" ht="13.5" customHeight="1" x14ac:dyDescent="0.25">
      <c r="B174" s="3"/>
      <c r="C174" s="750"/>
      <c r="D174" s="4"/>
      <c r="E174" s="4"/>
      <c r="F174" s="4"/>
      <c r="G174" s="4"/>
      <c r="H174" s="750"/>
      <c r="I174" s="3"/>
      <c r="J174" s="792"/>
      <c r="K174" s="3"/>
      <c r="L174" s="3"/>
      <c r="M174" s="3"/>
      <c r="N174" s="3"/>
      <c r="O174" s="6"/>
      <c r="P174" s="6"/>
      <c r="Q174" s="6"/>
      <c r="R174" s="6"/>
      <c r="S174" s="6"/>
      <c r="T174" s="6"/>
      <c r="U174" s="6"/>
      <c r="V174" s="6"/>
      <c r="W174" s="6"/>
      <c r="X174" s="6"/>
      <c r="Y174" s="6"/>
      <c r="Z174" s="6"/>
      <c r="AA174" s="6"/>
      <c r="AB174" s="6"/>
      <c r="AC174" s="6"/>
      <c r="AD174" s="6"/>
      <c r="AE174" s="6"/>
      <c r="AF174" s="6"/>
      <c r="AG174" s="6"/>
      <c r="AH174" s="815"/>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930"/>
      <c r="CG174" s="930"/>
      <c r="CH174" s="930"/>
      <c r="CI174" s="930"/>
      <c r="CJ174" s="930"/>
      <c r="CK174" s="930"/>
      <c r="CL174" s="11"/>
      <c r="CM174" s="3"/>
      <c r="CN174" s="3"/>
      <c r="CO174" s="3"/>
      <c r="CP174" s="3"/>
      <c r="CQ174" s="2020"/>
    </row>
    <row r="175" spans="1:185" s="762" customFormat="1" ht="13.5" customHeight="1" x14ac:dyDescent="0.25">
      <c r="B175" s="3"/>
      <c r="C175" s="750"/>
      <c r="D175" s="4"/>
      <c r="E175" s="4"/>
      <c r="F175" s="4"/>
      <c r="G175" s="4"/>
      <c r="H175" s="750"/>
      <c r="I175" s="3"/>
      <c r="J175" s="792"/>
      <c r="K175" s="3"/>
      <c r="L175" s="3"/>
      <c r="M175" s="3"/>
      <c r="N175" s="3"/>
      <c r="O175" s="6"/>
      <c r="P175" s="6"/>
      <c r="Q175" s="6"/>
      <c r="R175" s="6"/>
      <c r="S175" s="6"/>
      <c r="T175" s="6"/>
      <c r="U175" s="6"/>
      <c r="V175" s="6"/>
      <c r="W175" s="6"/>
      <c r="X175" s="6"/>
      <c r="Y175" s="6"/>
      <c r="Z175" s="6"/>
      <c r="AA175" s="6"/>
      <c r="AB175" s="6"/>
      <c r="AC175" s="6"/>
      <c r="AD175" s="6"/>
      <c r="AE175" s="6"/>
      <c r="AF175" s="6"/>
      <c r="AG175" s="6"/>
      <c r="AH175" s="815"/>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930"/>
      <c r="CG175" s="930"/>
      <c r="CH175" s="930"/>
      <c r="CI175" s="930"/>
      <c r="CJ175" s="930"/>
      <c r="CK175" s="930"/>
      <c r="CL175" s="11"/>
      <c r="CM175" s="3"/>
      <c r="CN175" s="3"/>
      <c r="CO175" s="3"/>
      <c r="CP175" s="3"/>
      <c r="CQ175" s="2020"/>
    </row>
    <row r="176" spans="1:185" s="762" customFormat="1" ht="12.75" customHeight="1" x14ac:dyDescent="0.25">
      <c r="B176" s="3"/>
      <c r="C176" s="750"/>
      <c r="D176" s="4"/>
      <c r="E176" s="4"/>
      <c r="F176" s="4"/>
      <c r="G176" s="4"/>
      <c r="H176" s="750"/>
      <c r="I176" s="3"/>
      <c r="J176" s="792"/>
      <c r="K176" s="3"/>
      <c r="L176" s="3"/>
      <c r="M176" s="3"/>
      <c r="N176" s="3"/>
      <c r="O176" s="6"/>
      <c r="P176" s="6"/>
      <c r="Q176" s="6"/>
      <c r="R176" s="6"/>
      <c r="S176" s="6"/>
      <c r="T176" s="6"/>
      <c r="U176" s="6"/>
      <c r="V176" s="6"/>
      <c r="W176" s="6"/>
      <c r="X176" s="6"/>
      <c r="Y176" s="6"/>
      <c r="Z176" s="6"/>
      <c r="AA176" s="6"/>
      <c r="AB176" s="6"/>
      <c r="AC176" s="6"/>
      <c r="AD176" s="6"/>
      <c r="AE176" s="6"/>
      <c r="AF176" s="6"/>
      <c r="AG176" s="6"/>
      <c r="AH176" s="815"/>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930"/>
      <c r="CG176" s="930"/>
      <c r="CH176" s="930"/>
      <c r="CI176" s="930"/>
      <c r="CJ176" s="930"/>
      <c r="CK176" s="930"/>
      <c r="CL176" s="11"/>
      <c r="CM176" s="3"/>
      <c r="CN176" s="3"/>
      <c r="CO176" s="3"/>
      <c r="CP176" s="3"/>
      <c r="CQ176" s="2020"/>
    </row>
    <row r="177" spans="2:95" s="762" customFormat="1" ht="12.75" customHeight="1" x14ac:dyDescent="0.25">
      <c r="B177" s="3"/>
      <c r="C177" s="750"/>
      <c r="D177" s="4"/>
      <c r="E177" s="4"/>
      <c r="F177" s="4"/>
      <c r="G177" s="4"/>
      <c r="H177" s="750"/>
      <c r="I177" s="3"/>
      <c r="J177" s="792"/>
      <c r="K177" s="3"/>
      <c r="L177" s="3"/>
      <c r="M177" s="3"/>
      <c r="N177" s="3"/>
      <c r="O177" s="6"/>
      <c r="P177" s="6"/>
      <c r="Q177" s="6"/>
      <c r="R177" s="6"/>
      <c r="S177" s="6"/>
      <c r="T177" s="6"/>
      <c r="U177" s="6"/>
      <c r="V177" s="6"/>
      <c r="W177" s="6"/>
      <c r="X177" s="6"/>
      <c r="Y177" s="6"/>
      <c r="Z177" s="6"/>
      <c r="AA177" s="6"/>
      <c r="AB177" s="6"/>
      <c r="AC177" s="6"/>
      <c r="AD177" s="6"/>
      <c r="AE177" s="6"/>
      <c r="AF177" s="6"/>
      <c r="AG177" s="6"/>
      <c r="AH177" s="815"/>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930"/>
      <c r="CG177" s="930"/>
      <c r="CH177" s="930"/>
      <c r="CI177" s="930"/>
      <c r="CJ177" s="930"/>
      <c r="CK177" s="930"/>
      <c r="CL177" s="11"/>
      <c r="CM177" s="3"/>
      <c r="CN177" s="3"/>
      <c r="CO177" s="3"/>
      <c r="CP177" s="3"/>
      <c r="CQ177" s="2020"/>
    </row>
    <row r="178" spans="2:95" s="762" customFormat="1" ht="13.5" customHeight="1" x14ac:dyDescent="0.25">
      <c r="B178" s="3"/>
      <c r="C178" s="750"/>
      <c r="D178" s="4"/>
      <c r="E178" s="4"/>
      <c r="F178" s="4"/>
      <c r="G178" s="4"/>
      <c r="H178" s="750"/>
      <c r="I178" s="3"/>
      <c r="J178" s="792"/>
      <c r="K178" s="3"/>
      <c r="L178" s="3"/>
      <c r="M178" s="3"/>
      <c r="N178" s="3"/>
      <c r="O178" s="6"/>
      <c r="P178" s="6"/>
      <c r="Q178" s="6"/>
      <c r="R178" s="6"/>
      <c r="S178" s="6"/>
      <c r="T178" s="6"/>
      <c r="U178" s="6"/>
      <c r="V178" s="6"/>
      <c r="W178" s="6"/>
      <c r="X178" s="6"/>
      <c r="Y178" s="6"/>
      <c r="Z178" s="6"/>
      <c r="AA178" s="6"/>
      <c r="AB178" s="6"/>
      <c r="AC178" s="6"/>
      <c r="AD178" s="6"/>
      <c r="AE178" s="6"/>
      <c r="AF178" s="6"/>
      <c r="AG178" s="6"/>
      <c r="AH178" s="815"/>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930"/>
      <c r="CG178" s="930"/>
      <c r="CH178" s="930"/>
      <c r="CI178" s="930"/>
      <c r="CJ178" s="930"/>
      <c r="CK178" s="930"/>
      <c r="CL178" s="11"/>
      <c r="CM178" s="3"/>
      <c r="CN178" s="3"/>
      <c r="CO178" s="3"/>
      <c r="CP178" s="3"/>
      <c r="CQ178" s="2020"/>
    </row>
  </sheetData>
  <autoFilter ref="A2:CQ156">
    <filterColumn colId="20">
      <filters>
        <filter val="11"/>
        <filter val="21.42857143"/>
        <filter val="22.28571429"/>
        <filter val="24.14285714"/>
        <filter val="24.2"/>
        <filter val="27.57142857"/>
        <filter val="28.14285714"/>
        <filter val="28.28571429"/>
        <filter val="28.71428571"/>
        <filter val="29.42857143"/>
        <filter val="29.57142857"/>
        <filter val="29.71428571"/>
        <filter val="30.16666667"/>
        <filter val="30.33333333"/>
        <filter val="31"/>
        <filter val="31.28571429"/>
        <filter val="31.71428571"/>
        <filter val="32"/>
        <filter val="33"/>
        <filter val="33.2"/>
        <filter val="33.28571429"/>
        <filter val="33.5"/>
        <filter val="33.57142857"/>
        <filter val="34.4"/>
        <filter val="35.16666667"/>
        <filter val="35.28571429"/>
        <filter val="35.66666667"/>
        <filter val="35.71428571"/>
        <filter val="36.16666667"/>
        <filter val="37.14285714"/>
        <filter val="37.33333333"/>
        <filter val="38"/>
        <filter val="38.14285714"/>
        <filter val="38.16666667"/>
        <filter val="38.5"/>
        <filter val="38.8"/>
        <filter val="39"/>
        <filter val="40.16666667"/>
        <filter val="40.6"/>
        <filter val="41"/>
        <filter val="41.33333333"/>
        <filter val="41.6"/>
        <filter val="42.14285714"/>
        <filter val="42.42857143"/>
        <filter val="42.57142857"/>
        <filter val="44"/>
        <filter val="45"/>
        <filter val="45.66666667"/>
        <filter val="46.42857143"/>
        <filter val="47"/>
        <filter val="47.2"/>
        <filter val="47.71428571"/>
        <filter val="48.14285714"/>
        <filter val="48.42857143"/>
        <filter val="49"/>
        <filter val="49.2"/>
        <filter val="49.66666667"/>
        <filter val="49.8"/>
        <filter val="50"/>
        <filter val="50.42857143"/>
        <filter val="50.57142857"/>
        <filter val="51.4"/>
        <filter val="51.42857143"/>
        <filter val="52.2"/>
        <filter val="53"/>
        <filter val="55.6"/>
        <filter val="56.8"/>
        <filter val="57"/>
        <filter val="58"/>
        <filter val="60"/>
        <filter val="61.66666667"/>
        <filter val="62"/>
        <filter val="62.66666667"/>
        <filter val="65"/>
        <filter val="70"/>
        <filter val="82"/>
        <filter val="86"/>
      </filters>
    </filterColumn>
    <sortState ref="A3:CQ156">
      <sortCondition ref="C2"/>
    </sortState>
  </autoFilter>
  <mergeCells count="5">
    <mergeCell ref="B1:K1"/>
    <mergeCell ref="N1:T1"/>
    <mergeCell ref="V1:AH1"/>
    <mergeCell ref="AI1:AT1"/>
    <mergeCell ref="I158:V158"/>
  </mergeCells>
  <conditionalFormatting sqref="D1:J2 D48:J1048576">
    <cfRule type="cellIs" dxfId="1" priority="1" operator="equal">
      <formula>0</formula>
    </cfRule>
  </conditionalFormatting>
  <printOptions gridLines="1"/>
  <pageMargins left="0.5" right="0.5" top="1" bottom="0.5" header="0.5" footer="0.5"/>
  <pageSetup paperSize="17" scale="90" fitToWidth="3" fitToHeight="3" orientation="landscape" r:id="rId1"/>
  <headerFooter alignWithMargins="0">
    <oddFooter>&amp;L&amp;D&amp;C&amp;T&amp;R&amp;F</oddFooter>
  </headerFooter>
  <colBreaks count="1" manualBreakCount="1">
    <brk id="54" max="166"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C00000"/>
    <pageSetUpPr fitToPage="1"/>
  </sheetPr>
  <dimension ref="A1:ET178"/>
  <sheetViews>
    <sheetView topLeftCell="AW2" zoomScale="50" zoomScaleNormal="50" workbookViewId="0">
      <pane ySplit="1" topLeftCell="A3" activePane="bottomLeft" state="frozen"/>
      <selection activeCell="A2" sqref="A2"/>
      <selection pane="bottomLeft" activeCell="CQ20" sqref="CQ20"/>
    </sheetView>
  </sheetViews>
  <sheetFormatPr defaultRowHeight="15.75" x14ac:dyDescent="0.25"/>
  <cols>
    <col min="1" max="1" width="5" style="762" customWidth="1"/>
    <col min="2" max="2" width="8.42578125" style="3" customWidth="1"/>
    <col min="3" max="3" width="9.7109375" style="750" bestFit="1" customWidth="1"/>
    <col min="4" max="4" width="4.42578125" style="4" hidden="1" customWidth="1"/>
    <col min="5" max="5" width="6.85546875" style="4" hidden="1" customWidth="1"/>
    <col min="6" max="6" width="3.42578125" style="4" hidden="1" customWidth="1"/>
    <col min="7" max="7" width="5" style="4" bestFit="1" customWidth="1"/>
    <col min="8" max="8" width="39.85546875" style="750" bestFit="1" customWidth="1"/>
    <col min="9" max="9" width="6.42578125" style="3" customWidth="1"/>
    <col min="10" max="10" width="16.42578125" style="792" customWidth="1"/>
    <col min="11" max="11" width="4.5703125" style="3" customWidth="1"/>
    <col min="12" max="13" width="3.7109375" style="3" customWidth="1"/>
    <col min="14" max="14" width="4.7109375" style="3" customWidth="1"/>
    <col min="15" max="15" width="7.5703125" style="6" customWidth="1"/>
    <col min="16" max="16" width="4.7109375" style="6" customWidth="1"/>
    <col min="17" max="17" width="7.140625" style="6" hidden="1" customWidth="1"/>
    <col min="18" max="18" width="6.5703125" style="6" hidden="1" customWidth="1"/>
    <col min="19" max="19" width="7.140625" style="6" hidden="1" customWidth="1"/>
    <col min="20" max="20" width="6.85546875" style="6" hidden="1" customWidth="1"/>
    <col min="21" max="21" width="6.85546875" style="6" customWidth="1"/>
    <col min="22" max="22" width="7.140625" style="6" hidden="1" customWidth="1"/>
    <col min="23" max="23" width="10.28515625" style="6" hidden="1" customWidth="1"/>
    <col min="24" max="28" width="5.28515625" style="6" hidden="1" customWidth="1"/>
    <col min="29" max="29" width="7.28515625" style="6" hidden="1" customWidth="1"/>
    <col min="30" max="30" width="4.85546875" style="6" hidden="1" customWidth="1"/>
    <col min="31" max="31" width="6.42578125" style="6" hidden="1" customWidth="1"/>
    <col min="32" max="32" width="5.28515625" style="6" hidden="1" customWidth="1"/>
    <col min="33" max="33" width="10.85546875" style="6" hidden="1" customWidth="1"/>
    <col min="34" max="34" width="8" style="815" hidden="1" customWidth="1"/>
    <col min="35" max="35" width="10.28515625" style="6" hidden="1" customWidth="1"/>
    <col min="36" max="37" width="7.140625" style="6" hidden="1" customWidth="1"/>
    <col min="38" max="38" width="4.5703125" style="6" hidden="1" customWidth="1"/>
    <col min="39" max="39" width="5" style="6" hidden="1" customWidth="1"/>
    <col min="40" max="40" width="9" style="6" hidden="1" customWidth="1"/>
    <col min="41" max="41" width="5" style="6" hidden="1" customWidth="1"/>
    <col min="42" max="42" width="8.42578125" style="6" hidden="1" customWidth="1"/>
    <col min="43" max="43" width="5" style="6" hidden="1" customWidth="1"/>
    <col min="44" max="44" width="10.28515625" style="6" hidden="1" customWidth="1"/>
    <col min="45" max="45" width="9.5703125" style="6" hidden="1" customWidth="1"/>
    <col min="46" max="47" width="9.7109375" style="6" hidden="1" customWidth="1"/>
    <col min="48" max="48" width="9.140625" style="6" hidden="1" customWidth="1"/>
    <col min="49" max="49" width="9.140625" style="6" customWidth="1"/>
    <col min="50" max="50" width="9.85546875" style="6" customWidth="1"/>
    <col min="51" max="57" width="9.140625" style="6" hidden="1" customWidth="1"/>
    <col min="58" max="58" width="10.28515625" style="6" hidden="1" customWidth="1"/>
    <col min="59" max="61" width="9.140625" style="6" hidden="1" customWidth="1"/>
    <col min="62" max="62" width="15.42578125" style="6" hidden="1" customWidth="1"/>
    <col min="63" max="63" width="17" style="6" customWidth="1"/>
    <col min="64" max="64" width="13.7109375" style="6" customWidth="1"/>
    <col min="65" max="65" width="14" style="6" customWidth="1"/>
    <col min="66" max="68" width="9.85546875" style="6" customWidth="1"/>
    <col min="69" max="74" width="9.140625" style="6" customWidth="1"/>
    <col min="75" max="76" width="13.7109375" style="6" hidden="1" customWidth="1"/>
    <col min="77" max="78" width="14" style="6" hidden="1" customWidth="1"/>
    <col min="79" max="79" width="13.42578125" style="6" hidden="1" customWidth="1"/>
    <col min="80" max="80" width="14" style="6" hidden="1" customWidth="1"/>
    <col min="81" max="82" width="9.28515625" style="6" hidden="1" customWidth="1"/>
    <col min="83" max="83" width="9.28515625" style="6" customWidth="1"/>
    <col min="84" max="89" width="9.28515625" style="930" customWidth="1"/>
    <col min="90" max="90" width="9.140625" style="11"/>
    <col min="91" max="91" width="9.140625" style="3"/>
    <col min="92" max="92" width="6.42578125" style="3" bestFit="1" customWidth="1"/>
    <col min="93" max="93" width="6.5703125" style="3" customWidth="1"/>
    <col min="94" max="94" width="7" style="3" customWidth="1"/>
    <col min="95" max="95" width="9.140625" style="2020"/>
    <col min="96" max="16384" width="9.140625" style="3"/>
  </cols>
  <sheetData>
    <row r="1" spans="1:95" s="1" customFormat="1" ht="64.5" customHeight="1" x14ac:dyDescent="0.6">
      <c r="A1" s="763"/>
      <c r="B1" s="2098" t="s">
        <v>431</v>
      </c>
      <c r="C1" s="2099"/>
      <c r="D1" s="2099"/>
      <c r="E1" s="2099"/>
      <c r="F1" s="2099"/>
      <c r="G1" s="2099"/>
      <c r="H1" s="2099"/>
      <c r="I1" s="2099"/>
      <c r="J1" s="2099"/>
      <c r="K1" s="2099"/>
      <c r="L1" s="2036"/>
      <c r="M1" s="2036"/>
      <c r="N1" s="2100" t="s">
        <v>2</v>
      </c>
      <c r="O1" s="2100"/>
      <c r="P1" s="2100"/>
      <c r="Q1" s="2100"/>
      <c r="R1" s="2100"/>
      <c r="S1" s="2100"/>
      <c r="T1" s="2100"/>
      <c r="U1" s="2037"/>
      <c r="V1" s="2101" t="s">
        <v>49</v>
      </c>
      <c r="W1" s="2100"/>
      <c r="X1" s="2100"/>
      <c r="Y1" s="2100"/>
      <c r="Z1" s="2100"/>
      <c r="AA1" s="2100"/>
      <c r="AB1" s="2100"/>
      <c r="AC1" s="2100"/>
      <c r="AD1" s="2100"/>
      <c r="AE1" s="2100"/>
      <c r="AF1" s="2100"/>
      <c r="AG1" s="2100"/>
      <c r="AH1" s="2100"/>
      <c r="AI1" s="2102" t="s">
        <v>48</v>
      </c>
      <c r="AJ1" s="2103"/>
      <c r="AK1" s="2103"/>
      <c r="AL1" s="2103"/>
      <c r="AM1" s="2103"/>
      <c r="AN1" s="2103"/>
      <c r="AO1" s="2103"/>
      <c r="AP1" s="2103"/>
      <c r="AQ1" s="2103"/>
      <c r="AR1" s="2103"/>
      <c r="AS1" s="2103"/>
      <c r="AT1" s="2103"/>
      <c r="AU1" s="2038"/>
      <c r="AV1" s="766"/>
      <c r="AW1" s="766"/>
      <c r="AX1" s="766"/>
      <c r="AY1" s="766"/>
      <c r="AZ1" s="766"/>
      <c r="BA1" s="766"/>
      <c r="BB1" s="766"/>
      <c r="BC1" s="766"/>
      <c r="BD1" s="766"/>
      <c r="BE1" s="766"/>
      <c r="BF1" s="766"/>
      <c r="BG1" s="766"/>
      <c r="BH1" s="766"/>
      <c r="BI1" s="766"/>
      <c r="BJ1" s="766"/>
      <c r="BK1" s="766"/>
      <c r="BL1" s="766"/>
      <c r="BM1" s="766"/>
      <c r="BN1" s="766"/>
      <c r="BO1" s="766"/>
      <c r="BP1" s="766"/>
      <c r="BQ1" s="766"/>
      <c r="BR1" s="766"/>
      <c r="BS1" s="766"/>
      <c r="BT1" s="766"/>
      <c r="BU1" s="766"/>
      <c r="BV1" s="766"/>
      <c r="BW1" s="766"/>
      <c r="BX1" s="766"/>
      <c r="BY1" s="766"/>
      <c r="BZ1" s="766"/>
      <c r="CA1" s="766"/>
      <c r="CB1" s="766"/>
      <c r="CC1" s="766"/>
      <c r="CD1" s="766"/>
      <c r="CE1" s="766"/>
      <c r="CF1" s="1088"/>
      <c r="CG1" s="1088"/>
      <c r="CH1" s="1088"/>
      <c r="CI1" s="1088"/>
      <c r="CJ1" s="1088"/>
      <c r="CK1" s="1088"/>
      <c r="CL1" s="2013"/>
      <c r="CQ1" s="2017"/>
    </row>
    <row r="2" spans="1:95" s="2" customFormat="1" ht="156.75" customHeight="1" thickBot="1" x14ac:dyDescent="0.3">
      <c r="A2" s="781" t="s">
        <v>475</v>
      </c>
      <c r="B2" s="768" t="s">
        <v>25</v>
      </c>
      <c r="C2" s="769" t="s">
        <v>1</v>
      </c>
      <c r="D2" s="769" t="s">
        <v>33</v>
      </c>
      <c r="E2" s="769" t="s">
        <v>0</v>
      </c>
      <c r="F2" s="769" t="s">
        <v>26</v>
      </c>
      <c r="G2" s="769" t="s">
        <v>35</v>
      </c>
      <c r="H2" s="769" t="s">
        <v>27</v>
      </c>
      <c r="I2" s="769" t="s">
        <v>28</v>
      </c>
      <c r="J2" s="767" t="s">
        <v>34</v>
      </c>
      <c r="K2" s="769" t="s">
        <v>29</v>
      </c>
      <c r="L2" s="770" t="s">
        <v>84</v>
      </c>
      <c r="M2" s="770" t="s">
        <v>85</v>
      </c>
      <c r="N2" s="771" t="s">
        <v>3</v>
      </c>
      <c r="O2" s="794" t="s">
        <v>4</v>
      </c>
      <c r="P2" s="795" t="s">
        <v>5</v>
      </c>
      <c r="Q2" s="795" t="s">
        <v>6</v>
      </c>
      <c r="R2" s="795" t="s">
        <v>7</v>
      </c>
      <c r="S2" s="795" t="s">
        <v>8</v>
      </c>
      <c r="T2" s="795" t="s">
        <v>30</v>
      </c>
      <c r="U2" s="834" t="s">
        <v>476</v>
      </c>
      <c r="V2" s="772" t="s">
        <v>9</v>
      </c>
      <c r="W2" s="772" t="s">
        <v>31</v>
      </c>
      <c r="X2" s="772" t="s">
        <v>10</v>
      </c>
      <c r="Y2" s="772" t="s">
        <v>11</v>
      </c>
      <c r="Z2" s="772" t="s">
        <v>12</v>
      </c>
      <c r="AA2" s="772" t="s">
        <v>13</v>
      </c>
      <c r="AB2" s="772" t="s">
        <v>14</v>
      </c>
      <c r="AC2" s="772" t="s">
        <v>87</v>
      </c>
      <c r="AD2" s="772" t="s">
        <v>36</v>
      </c>
      <c r="AE2" s="772" t="s">
        <v>15</v>
      </c>
      <c r="AF2" s="772" t="s">
        <v>16</v>
      </c>
      <c r="AG2" s="772" t="s">
        <v>17</v>
      </c>
      <c r="AH2" s="796" t="s">
        <v>47</v>
      </c>
      <c r="AI2" s="797" t="s">
        <v>18</v>
      </c>
      <c r="AJ2" s="797" t="s">
        <v>19</v>
      </c>
      <c r="AK2" s="797" t="s">
        <v>20</v>
      </c>
      <c r="AL2" s="797" t="s">
        <v>21</v>
      </c>
      <c r="AM2" s="797" t="s">
        <v>22</v>
      </c>
      <c r="AN2" s="797" t="s">
        <v>23</v>
      </c>
      <c r="AO2" s="797" t="s">
        <v>13</v>
      </c>
      <c r="AP2" s="797" t="s">
        <v>14</v>
      </c>
      <c r="AQ2" s="797" t="s">
        <v>24</v>
      </c>
      <c r="AR2" s="797" t="s">
        <v>17</v>
      </c>
      <c r="AS2" s="797" t="s">
        <v>47</v>
      </c>
      <c r="AT2" s="797" t="s">
        <v>32</v>
      </c>
      <c r="AU2" s="798" t="s">
        <v>86</v>
      </c>
      <c r="AV2" s="773" t="s">
        <v>37</v>
      </c>
      <c r="AW2" s="799" t="s">
        <v>38</v>
      </c>
      <c r="AX2" s="799" t="s">
        <v>39</v>
      </c>
      <c r="AY2" s="799" t="s">
        <v>78</v>
      </c>
      <c r="AZ2" s="800" t="s">
        <v>88</v>
      </c>
      <c r="BA2" s="800" t="s">
        <v>73</v>
      </c>
      <c r="BB2" s="800" t="s">
        <v>45</v>
      </c>
      <c r="BC2" s="800" t="s">
        <v>89</v>
      </c>
      <c r="BD2" s="800" t="s">
        <v>40</v>
      </c>
      <c r="BE2" s="800" t="s">
        <v>41</v>
      </c>
      <c r="BF2" s="801" t="s">
        <v>44</v>
      </c>
      <c r="BG2" s="802" t="s">
        <v>46</v>
      </c>
      <c r="BH2" s="802" t="s">
        <v>74</v>
      </c>
      <c r="BI2" s="802" t="s">
        <v>90</v>
      </c>
      <c r="BJ2" s="802" t="s">
        <v>42</v>
      </c>
      <c r="BK2" s="773" t="s">
        <v>43</v>
      </c>
      <c r="BL2" s="773" t="s">
        <v>69</v>
      </c>
      <c r="BM2" s="773" t="s">
        <v>482</v>
      </c>
      <c r="BN2" s="36" t="s">
        <v>585</v>
      </c>
      <c r="BO2" s="47" t="s">
        <v>584</v>
      </c>
      <c r="BP2" s="774" t="s">
        <v>91</v>
      </c>
      <c r="BQ2" s="774" t="s">
        <v>67</v>
      </c>
      <c r="BR2" s="775" t="s">
        <v>528</v>
      </c>
      <c r="BS2" s="775" t="s">
        <v>77</v>
      </c>
      <c r="BT2" s="775" t="s">
        <v>75</v>
      </c>
      <c r="BU2" s="775" t="s">
        <v>79</v>
      </c>
      <c r="BV2" s="775" t="s">
        <v>80</v>
      </c>
      <c r="BW2" s="776" t="s">
        <v>62</v>
      </c>
      <c r="BX2" s="776" t="s">
        <v>63</v>
      </c>
      <c r="BY2" s="776" t="s">
        <v>64</v>
      </c>
      <c r="BZ2" s="777" t="s">
        <v>483</v>
      </c>
      <c r="CA2" s="777" t="s">
        <v>65</v>
      </c>
      <c r="CB2" s="777" t="s">
        <v>68</v>
      </c>
      <c r="CC2" s="777" t="s">
        <v>66</v>
      </c>
      <c r="CD2" s="777" t="s">
        <v>72</v>
      </c>
      <c r="CE2" s="1087" t="s">
        <v>916</v>
      </c>
      <c r="CF2" s="1776" t="s">
        <v>660</v>
      </c>
      <c r="CG2" s="1104" t="s">
        <v>606</v>
      </c>
      <c r="CH2" s="1104" t="s">
        <v>28</v>
      </c>
      <c r="CI2" s="1808" t="s">
        <v>881</v>
      </c>
      <c r="CJ2" s="1808" t="s">
        <v>925</v>
      </c>
      <c r="CK2" s="1808" t="s">
        <v>926</v>
      </c>
      <c r="CL2" s="2014" t="str">
        <f>'SAME R Results'!CI2</f>
        <v>run</v>
      </c>
      <c r="CM2" s="2014" t="str">
        <f>'SAME R Results'!CJ2</f>
        <v>material</v>
      </c>
      <c r="CN2" s="2014" t="str">
        <f>'SAME R Results'!CK2</f>
        <v>AMD</v>
      </c>
      <c r="CO2" s="2014" t="str">
        <f>'SAME R Results'!CL2</f>
        <v>mass1 caculated with dector 3</v>
      </c>
      <c r="CP2" s="2014" t="str">
        <f>'SAME R Results'!CM2</f>
        <v>mass2 both detectors</v>
      </c>
      <c r="CQ2" s="2018">
        <f>'SAME R Results'!CN2</f>
        <v>0</v>
      </c>
    </row>
    <row r="3" spans="1:95" s="2" customFormat="1" ht="16.5" hidden="1" customHeight="1" x14ac:dyDescent="0.25">
      <c r="A3" s="778">
        <v>1</v>
      </c>
      <c r="B3" s="779">
        <f>'SAME1 Flight Tests 8-27-09'!A21</f>
        <v>2</v>
      </c>
      <c r="C3" s="779" t="str">
        <f>'SAME1 Flight Tests 8-27-09'!B21</f>
        <v>DBP</v>
      </c>
      <c r="D3" s="782"/>
      <c r="E3" s="779" t="str">
        <f>'SAME1 Flight Tests 8-27-09'!C21</f>
        <v>18 D</v>
      </c>
      <c r="F3" s="779">
        <f>'SAME1 Flight Tests 8-27-09'!D21</f>
        <v>6</v>
      </c>
      <c r="G3" s="779">
        <f>'SAME1 Flight Tests 8-27-09'!E21</f>
        <v>18</v>
      </c>
      <c r="H3" s="779" t="str">
        <f>'SAME1 Flight Tests 8-27-09'!F21</f>
        <v>Repeat</v>
      </c>
      <c r="I3" s="779">
        <f>'SAME1 Flight Tests 8-27-09'!G21</f>
        <v>264</v>
      </c>
      <c r="J3" s="791">
        <f>'SAME1 Flight Tests 8-27-09'!H21</f>
        <v>39346</v>
      </c>
      <c r="K3" s="779">
        <f>'SAME1 Flight Tests 8-27-09'!I21</f>
        <v>0</v>
      </c>
      <c r="L3" s="779" t="str">
        <f>'SAME1 Flight Tests 8-27-09'!J21</f>
        <v>n</v>
      </c>
      <c r="M3" s="779" t="str">
        <f>'SAME1 Flight Tests 8-27-09'!K21</f>
        <v>n</v>
      </c>
      <c r="N3" s="779">
        <f>'SAME1 Flight Tests 8-27-09'!L21</f>
        <v>8</v>
      </c>
      <c r="O3" s="804">
        <f>'SAME1 Flight Tests 8-27-09'!M21</f>
        <v>1.18</v>
      </c>
      <c r="P3" s="805">
        <f>'SAME1 Flight Tests 8-27-09'!N21</f>
        <v>60</v>
      </c>
      <c r="Q3" s="805">
        <f>'SAME1 Flight Tests 8-27-09'!O21</f>
        <v>40</v>
      </c>
      <c r="R3" s="805">
        <f>'SAME1 Flight Tests 8-27-09'!P21</f>
        <v>40</v>
      </c>
      <c r="S3" s="806"/>
      <c r="T3" s="806"/>
      <c r="U3" s="805">
        <f>'SAME1 Flight Tests 8-27-09'!Q21</f>
        <v>49.666666666666664</v>
      </c>
      <c r="V3" s="806"/>
      <c r="W3" s="806"/>
      <c r="X3" s="806"/>
      <c r="Y3" s="806"/>
      <c r="Z3" s="806"/>
      <c r="AA3" s="805" t="str">
        <f>'SAME1 Flight Tests 8-27-09'!R21</f>
        <v>y</v>
      </c>
      <c r="AB3" s="805" t="str">
        <f>'SAME1 Flight Tests 8-27-09'!S21</f>
        <v>y</v>
      </c>
      <c r="AC3" s="805">
        <f>'SAME1 Flight Tests 8-27-09'!T21</f>
        <v>1</v>
      </c>
      <c r="AD3" s="806"/>
      <c r="AE3" s="805">
        <f>'SAME1 Flight Tests 8-27-09'!U21</f>
        <v>10</v>
      </c>
      <c r="AF3" s="806"/>
      <c r="AG3" s="816">
        <f>'SAME1 Flight Tests 8-27-09'!V21</f>
        <v>0.13253466028642899</v>
      </c>
      <c r="AH3" s="818">
        <f>'SAME1 Flight Tests 8-27-09'!W21</f>
        <v>0.37471482477991147</v>
      </c>
      <c r="AI3" s="806"/>
      <c r="AJ3" s="806"/>
      <c r="AK3" s="806"/>
      <c r="AL3" s="806"/>
      <c r="AM3" s="806"/>
      <c r="AN3" s="806"/>
      <c r="AO3" s="806"/>
      <c r="AP3" s="806"/>
      <c r="AQ3" s="806"/>
      <c r="AR3" s="806"/>
      <c r="AS3" s="806"/>
      <c r="AT3" s="806"/>
      <c r="AU3" s="805" t="str">
        <f>'SAME1 Flight Tests 8-27-09'!X21</f>
        <v>n/a</v>
      </c>
      <c r="AV3" s="820">
        <f>'SAME1 Flight Tests 8-27-09'!Y21</f>
        <v>3.2196505000000002</v>
      </c>
      <c r="AW3" s="820">
        <f>'SAME1 Flight Tests 8-27-09'!Z21</f>
        <v>6.2411950000000003</v>
      </c>
      <c r="AX3" s="820">
        <f>'SAME1 Flight Tests 8-27-09'!AA21</f>
        <v>-7.0190399999999994E-4</v>
      </c>
      <c r="AY3" s="822"/>
      <c r="AZ3" s="822"/>
      <c r="BA3" s="820">
        <f>'SAME1 Flight Tests 8-27-09'!AC21</f>
        <v>4.8455355000000004</v>
      </c>
      <c r="BB3" s="822"/>
      <c r="BC3" s="822"/>
      <c r="BD3" s="820">
        <f>'SAME1 Flight Tests 8-27-09'!AB21</f>
        <v>5.0585329999999988</v>
      </c>
      <c r="BE3" s="820">
        <f>'SAME1 Flight Tests 8-27-09'!AD21</f>
        <v>4.6774439999999995</v>
      </c>
      <c r="BF3" s="826">
        <f>'SAME1 Flight Tests 8-27-09'!AE21</f>
        <v>6168</v>
      </c>
      <c r="BG3" s="806"/>
      <c r="BH3" s="806"/>
      <c r="BI3" s="805">
        <f>'SAME1 Flight Tests 8-27-09'!AF21</f>
        <v>1.7444999999999999</v>
      </c>
      <c r="BJ3" s="805">
        <f>'SAME1 Flight Tests 8-27-09'!AG21</f>
        <v>36.6584</v>
      </c>
      <c r="BK3" s="805">
        <f>'SAME1 Flight Tests 8-27-09'!AH21</f>
        <v>0.38108899999999934</v>
      </c>
      <c r="BL3" s="805">
        <f>'SAME1 Flight Tests 8-27-09'!AK21</f>
        <v>0</v>
      </c>
      <c r="BM3" s="805">
        <f>'SAME1 Flight Tests 8-27-09'!AL21</f>
        <v>0</v>
      </c>
      <c r="BN3" s="806"/>
      <c r="BO3" s="805"/>
      <c r="BP3" s="806"/>
      <c r="BQ3" s="805">
        <f>'SAME1 Flight Tests 8-27-09'!AM21</f>
        <v>0</v>
      </c>
      <c r="BR3" s="816">
        <f>'SAME1 Flight Tests 8-27-09'!AP21</f>
        <v>0</v>
      </c>
      <c r="BS3" s="816">
        <f>'SAME1 Flight Tests 8-27-09'!AQ21</f>
        <v>0</v>
      </c>
      <c r="BT3" s="816"/>
      <c r="BU3" s="816">
        <f>'SAME1 Flight Tests 8-27-09'!AS21</f>
        <v>0</v>
      </c>
      <c r="BV3" s="816">
        <f>'SAME1 Flight Tests 8-27-09'!AT21</f>
        <v>0</v>
      </c>
      <c r="BW3" s="807">
        <f>'SAME1 Flight Tests 8-27-09'!BB21</f>
        <v>64872.066140425144</v>
      </c>
      <c r="BX3" s="807">
        <f>'SAME1 Flight Tests 8-27-09'!BC21</f>
        <v>63801.674442937045</v>
      </c>
      <c r="BY3" s="807">
        <f>'SAME1 Flight Tests 8-27-09'!BD21</f>
        <v>60736.258776408933</v>
      </c>
      <c r="BZ3" s="806"/>
      <c r="CA3" s="805">
        <f>'SAME1 Flight Tests 8-27-09'!BG21</f>
        <v>0</v>
      </c>
      <c r="CB3" s="805">
        <f>'SAME1 Flight Tests 8-27-09'!BF21</f>
        <v>0</v>
      </c>
      <c r="CC3" s="783"/>
      <c r="CD3" s="805"/>
      <c r="CE3" s="805">
        <f>'SAME1 Flight Tests 8-27-09'!BH21</f>
        <v>194.95095826573194</v>
      </c>
      <c r="CF3" s="818" t="str">
        <f>'SAME1 Flight Tests 8-27-09'!BI21</f>
        <v>NA</v>
      </c>
      <c r="CG3" s="818">
        <f>'SAME1 Flight Tests 8-27-09'!BJ21</f>
        <v>18</v>
      </c>
      <c r="CH3" s="818">
        <f>'SAME1 Flight Tests 8-27-09'!BK21</f>
        <v>0</v>
      </c>
      <c r="CI3" s="818">
        <f>'SAME1 Flight Tests 8-27-09'!BL21</f>
        <v>0</v>
      </c>
      <c r="CJ3" s="818">
        <f>'SAME1 Flight Tests 8-27-09'!BM21</f>
        <v>0</v>
      </c>
      <c r="CK3" s="818">
        <f>'SAME1 Flight Tests 8-27-09'!BN21</f>
        <v>0</v>
      </c>
      <c r="CL3" s="2014"/>
      <c r="CQ3" s="2018"/>
    </row>
    <row r="4" spans="1:95" s="2" customFormat="1" ht="16.5" hidden="1" customHeight="1" x14ac:dyDescent="0.25">
      <c r="A4" s="778">
        <v>1</v>
      </c>
      <c r="B4" s="779">
        <f>'SAME1 Flight Tests 8-27-09'!A22</f>
        <v>2</v>
      </c>
      <c r="C4" s="779" t="str">
        <f>'SAME1 Flight Tests 8-27-09'!B22</f>
        <v>DBP</v>
      </c>
      <c r="D4" s="782"/>
      <c r="E4" s="779" t="str">
        <f>'SAME1 Flight Tests 8-27-09'!C22</f>
        <v>19 D</v>
      </c>
      <c r="F4" s="779">
        <f>'SAME1 Flight Tests 8-27-09'!D22</f>
        <v>6</v>
      </c>
      <c r="G4" s="779">
        <f>'SAME1 Flight Tests 8-27-09'!E22</f>
        <v>19</v>
      </c>
      <c r="H4" s="779" t="str">
        <f>'SAME1 Flight Tests 8-27-09'!F22</f>
        <v>Repeat</v>
      </c>
      <c r="I4" s="779">
        <f>'SAME1 Flight Tests 8-27-09'!G22</f>
        <v>264</v>
      </c>
      <c r="J4" s="791">
        <f>'SAME1 Flight Tests 8-27-09'!H22</f>
        <v>39346</v>
      </c>
      <c r="K4" s="779">
        <f>'SAME1 Flight Tests 8-27-09'!I22</f>
        <v>0</v>
      </c>
      <c r="L4" s="779" t="str">
        <f>'SAME1 Flight Tests 8-27-09'!J22</f>
        <v>n</v>
      </c>
      <c r="M4" s="779" t="str">
        <f>'SAME1 Flight Tests 8-27-09'!K22</f>
        <v>n</v>
      </c>
      <c r="N4" s="779">
        <f>'SAME1 Flight Tests 8-27-09'!L22</f>
        <v>8</v>
      </c>
      <c r="O4" s="804">
        <f>'SAME1 Flight Tests 8-27-09'!M22</f>
        <v>1.18</v>
      </c>
      <c r="P4" s="805">
        <f>'SAME1 Flight Tests 8-27-09'!N22</f>
        <v>60</v>
      </c>
      <c r="Q4" s="805">
        <f>'SAME1 Flight Tests 8-27-09'!O22</f>
        <v>60</v>
      </c>
      <c r="R4" s="805">
        <f>'SAME1 Flight Tests 8-27-09'!P22</f>
        <v>20</v>
      </c>
      <c r="S4" s="806"/>
      <c r="T4" s="806"/>
      <c r="U4" s="805">
        <f>'SAME1 Flight Tests 8-27-09'!Q25</f>
        <v>41</v>
      </c>
      <c r="V4" s="806"/>
      <c r="W4" s="806"/>
      <c r="X4" s="806"/>
      <c r="Y4" s="806"/>
      <c r="Z4" s="806"/>
      <c r="AA4" s="805" t="str">
        <f>'SAME1 Flight Tests 8-27-09'!R22</f>
        <v>y</v>
      </c>
      <c r="AB4" s="805" t="str">
        <f>'SAME1 Flight Tests 8-27-09'!S22</f>
        <v>y</v>
      </c>
      <c r="AC4" s="805">
        <f>'SAME1 Flight Tests 8-27-09'!T22</f>
        <v>1</v>
      </c>
      <c r="AD4" s="806"/>
      <c r="AE4" s="805">
        <f>'SAME1 Flight Tests 8-27-09'!U22</f>
        <v>10</v>
      </c>
      <c r="AF4" s="806"/>
      <c r="AG4" s="816">
        <f>'SAME1 Flight Tests 8-27-09'!V22</f>
        <v>0.13253466028642899</v>
      </c>
      <c r="AH4" s="818">
        <f>'SAME1 Flight Tests 8-27-09'!W22</f>
        <v>0.37581528055883112</v>
      </c>
      <c r="AI4" s="806"/>
      <c r="AJ4" s="806"/>
      <c r="AK4" s="806"/>
      <c r="AL4" s="806"/>
      <c r="AM4" s="806"/>
      <c r="AN4" s="806"/>
      <c r="AO4" s="806"/>
      <c r="AP4" s="806"/>
      <c r="AQ4" s="806"/>
      <c r="AR4" s="806"/>
      <c r="AS4" s="806"/>
      <c r="AT4" s="806"/>
      <c r="AU4" s="805" t="str">
        <f>'SAME1 Flight Tests 8-27-09'!X22</f>
        <v>n/a</v>
      </c>
      <c r="AV4" s="820">
        <f>'SAME1 Flight Tests 8-27-09'!Y22</f>
        <v>3.1876514999999999</v>
      </c>
      <c r="AW4" s="820">
        <f>'SAME1 Flight Tests 8-27-09'!Z22</f>
        <v>6.2453004999999999</v>
      </c>
      <c r="AX4" s="820">
        <f>'SAME1 Flight Tests 8-27-09'!AA22</f>
        <v>-7.3242174999999974E-4</v>
      </c>
      <c r="AY4" s="822"/>
      <c r="AZ4" s="822"/>
      <c r="BA4" s="820">
        <f>'SAME1 Flight Tests 8-27-09'!AC22</f>
        <v>4.8596029999999999</v>
      </c>
      <c r="BB4" s="822"/>
      <c r="BC4" s="822"/>
      <c r="BD4" s="820">
        <f>'SAME1 Flight Tests 8-27-09'!AB22</f>
        <v>5.0035859999999994</v>
      </c>
      <c r="BE4" s="820">
        <f>'SAME1 Flight Tests 8-27-09'!AD22</f>
        <v>4.6701670000000011</v>
      </c>
      <c r="BF4" s="826">
        <f>'SAME1 Flight Tests 8-27-09'!AE22</f>
        <v>2106.5</v>
      </c>
      <c r="BG4" s="806"/>
      <c r="BH4" s="806"/>
      <c r="BI4" s="805">
        <f>'SAME1 Flight Tests 8-27-09'!AF22</f>
        <v>0.40955000000000003</v>
      </c>
      <c r="BJ4" s="805">
        <f>'SAME1 Flight Tests 8-27-09'!AG22</f>
        <v>40.71575</v>
      </c>
      <c r="BK4" s="805">
        <f>'SAME1 Flight Tests 8-27-09'!AH22</f>
        <v>0.33341899999999836</v>
      </c>
      <c r="BL4" s="805">
        <f>'SAME1 Flight Tests 8-27-09'!AK22</f>
        <v>0</v>
      </c>
      <c r="BM4" s="805">
        <f>'SAME1 Flight Tests 8-27-09'!AL22</f>
        <v>0</v>
      </c>
      <c r="BN4" s="806"/>
      <c r="BO4" s="805"/>
      <c r="BP4" s="806"/>
      <c r="BQ4" s="805">
        <f>'SAME1 Flight Tests 8-27-09'!AM22</f>
        <v>0</v>
      </c>
      <c r="BR4" s="816">
        <f>'SAME1 Flight Tests 8-27-09'!AP22</f>
        <v>0</v>
      </c>
      <c r="BS4" s="816">
        <f>'SAME1 Flight Tests 8-27-09'!AQ22</f>
        <v>0</v>
      </c>
      <c r="BT4" s="816"/>
      <c r="BU4" s="816">
        <f>'SAME1 Flight Tests 8-27-09'!AS22</f>
        <v>0</v>
      </c>
      <c r="BV4" s="816">
        <f>'SAME1 Flight Tests 8-27-09'!AT22</f>
        <v>0</v>
      </c>
      <c r="BW4" s="807">
        <f>'SAME1 Flight Tests 8-27-09'!BB22</f>
        <v>22026.050228605112</v>
      </c>
      <c r="BX4" s="807">
        <f>'SAME1 Flight Tests 8-27-09'!BC22</f>
        <v>21660.489250855648</v>
      </c>
      <c r="BY4" s="807">
        <f>'SAME1 Flight Tests 8-27-09'!BD22</f>
        <v>20678.139486887289</v>
      </c>
      <c r="BZ4" s="806"/>
      <c r="CA4" s="805">
        <f>'SAME1 Flight Tests 8-27-09'!BG22</f>
        <v>0</v>
      </c>
      <c r="CB4" s="805">
        <f>'SAME1 Flight Tests 8-27-09'!BF22</f>
        <v>0</v>
      </c>
      <c r="CC4" s="783"/>
      <c r="CD4" s="805"/>
      <c r="CE4" s="805">
        <f>'SAME1 Flight Tests 8-27-09'!BH22</f>
        <v>195.75371353389622</v>
      </c>
      <c r="CF4" s="818" t="str">
        <f>'SAME1 Flight Tests 8-27-09'!BI22</f>
        <v>NA</v>
      </c>
      <c r="CG4" s="818">
        <f>'SAME1 Flight Tests 8-27-09'!BJ22</f>
        <v>0</v>
      </c>
      <c r="CH4" s="818">
        <f>'SAME1 Flight Tests 8-27-09'!BK22</f>
        <v>0</v>
      </c>
      <c r="CI4" s="818">
        <f>'SAME1 Flight Tests 8-27-09'!BL22</f>
        <v>0</v>
      </c>
      <c r="CJ4" s="818">
        <f>'SAME1 Flight Tests 8-27-09'!BM22</f>
        <v>0</v>
      </c>
      <c r="CK4" s="818">
        <f>'SAME1 Flight Tests 8-27-09'!BN22</f>
        <v>0</v>
      </c>
      <c r="CL4" s="2014"/>
      <c r="CQ4" s="2018"/>
    </row>
    <row r="5" spans="1:95" s="2" customFormat="1" ht="16.5" hidden="1" customHeight="1" x14ac:dyDescent="0.25">
      <c r="A5" s="778">
        <v>1</v>
      </c>
      <c r="B5" s="779">
        <f>'SAME1 Flight Tests 8-27-09'!A25</f>
        <v>2</v>
      </c>
      <c r="C5" s="779" t="str">
        <f>'SAME1 Flight Tests 8-27-09'!B25</f>
        <v>DBP</v>
      </c>
      <c r="D5" s="782"/>
      <c r="E5" s="779" t="str">
        <f>'SAME1 Flight Tests 8-27-09'!C25</f>
        <v>22 D</v>
      </c>
      <c r="F5" s="779">
        <f>'SAME1 Flight Tests 8-27-09'!D25</f>
        <v>6</v>
      </c>
      <c r="G5" s="779">
        <f>'SAME1 Flight Tests 8-27-09'!E25</f>
        <v>22</v>
      </c>
      <c r="H5" s="779" t="str">
        <f>'SAME1 Flight Tests 8-27-09'!F25</f>
        <v>Repeat</v>
      </c>
      <c r="I5" s="779">
        <f>'SAME1 Flight Tests 8-27-09'!G25</f>
        <v>264</v>
      </c>
      <c r="J5" s="791">
        <f>'SAME1 Flight Tests 8-27-09'!H25</f>
        <v>39346</v>
      </c>
      <c r="K5" s="779">
        <f>'SAME1 Flight Tests 8-27-09'!I25</f>
        <v>0</v>
      </c>
      <c r="L5" s="779" t="str">
        <f>'SAME1 Flight Tests 8-27-09'!J25</f>
        <v>n</v>
      </c>
      <c r="M5" s="779" t="str">
        <f>'SAME1 Flight Tests 8-27-09'!K25</f>
        <v>n</v>
      </c>
      <c r="N5" s="779">
        <f>'SAME1 Flight Tests 8-27-09'!L25</f>
        <v>8</v>
      </c>
      <c r="O5" s="804">
        <f>'SAME1 Flight Tests 8-27-09'!M25</f>
        <v>1.18</v>
      </c>
      <c r="P5" s="805">
        <f>'SAME1 Flight Tests 8-27-09'!N25</f>
        <v>60</v>
      </c>
      <c r="Q5" s="805">
        <f>'SAME1 Flight Tests 8-27-09'!O25</f>
        <v>40</v>
      </c>
      <c r="R5" s="805">
        <f>'SAME1 Flight Tests 8-27-09'!P25</f>
        <v>40</v>
      </c>
      <c r="S5" s="806"/>
      <c r="T5" s="806"/>
      <c r="U5" s="805">
        <f>'SAME1 Flight Tests 8-27-09'!Q25</f>
        <v>41</v>
      </c>
      <c r="V5" s="806"/>
      <c r="W5" s="806"/>
      <c r="X5" s="806"/>
      <c r="Y5" s="806"/>
      <c r="Z5" s="806"/>
      <c r="AA5" s="805" t="str">
        <f>'SAME1 Flight Tests 8-27-09'!R25</f>
        <v>y</v>
      </c>
      <c r="AB5" s="805" t="str">
        <f>'SAME1 Flight Tests 8-27-09'!S25</f>
        <v>y</v>
      </c>
      <c r="AC5" s="805">
        <f>'SAME1 Flight Tests 8-27-09'!T25</f>
        <v>1</v>
      </c>
      <c r="AD5" s="806"/>
      <c r="AE5" s="805">
        <f>'SAME1 Flight Tests 8-27-09'!U25</f>
        <v>10</v>
      </c>
      <c r="AF5" s="806"/>
      <c r="AG5" s="816">
        <f>'SAME1 Flight Tests 8-27-09'!V25</f>
        <v>0.13253466028642899</v>
      </c>
      <c r="AH5" s="818">
        <f>'SAME1 Flight Tests 8-27-09'!W25</f>
        <v>0.37712100478024319</v>
      </c>
      <c r="AI5" s="806"/>
      <c r="AJ5" s="806"/>
      <c r="AK5" s="806"/>
      <c r="AL5" s="806"/>
      <c r="AM5" s="806"/>
      <c r="AN5" s="806"/>
      <c r="AO5" s="806"/>
      <c r="AP5" s="806"/>
      <c r="AQ5" s="806"/>
      <c r="AR5" s="806"/>
      <c r="AS5" s="806"/>
      <c r="AT5" s="806"/>
      <c r="AU5" s="805">
        <f>'SAME1 Flight Tests 8-27-09'!X25</f>
        <v>14.56</v>
      </c>
      <c r="AV5" s="820">
        <f>'SAME1 Flight Tests 8-27-09'!Y25</f>
        <v>3.2622525000000002</v>
      </c>
      <c r="AW5" s="820">
        <f>'SAME1 Flight Tests 8-27-09'!Z25</f>
        <v>6.2579045000000004</v>
      </c>
      <c r="AX5" s="820">
        <f>'SAME1 Flight Tests 8-27-09'!AA25</f>
        <v>-6.8664534999999995E-4</v>
      </c>
      <c r="AY5" s="822"/>
      <c r="AZ5" s="822"/>
      <c r="BA5" s="820">
        <f>'SAME1 Flight Tests 8-27-09'!AC25</f>
        <v>4.8670552631578943</v>
      </c>
      <c r="BB5" s="822"/>
      <c r="BC5" s="822"/>
      <c r="BD5" s="820">
        <f>'SAME1 Flight Tests 8-27-09'!AB25</f>
        <v>4.9152214999999995</v>
      </c>
      <c r="BE5" s="820">
        <f>'SAME1 Flight Tests 8-27-09'!AD25</f>
        <v>4.6375326315789467</v>
      </c>
      <c r="BF5" s="826">
        <f>'SAME1 Flight Tests 8-27-09'!AE25</f>
        <v>1106</v>
      </c>
      <c r="BG5" s="806"/>
      <c r="BH5" s="806"/>
      <c r="BI5" s="805">
        <f>'SAME1 Flight Tests 8-27-09'!AF25</f>
        <v>5.4550000000000022E-2</v>
      </c>
      <c r="BJ5" s="805">
        <f>'SAME1 Flight Tests 8-27-09'!AG25</f>
        <v>29.296949999999999</v>
      </c>
      <c r="BK5" s="805">
        <f>'SAME1 Flight Tests 8-27-09'!AH25</f>
        <v>0.27768886842105278</v>
      </c>
      <c r="BL5" s="805">
        <f>'SAME1 Flight Tests 8-27-09'!AK25</f>
        <v>0</v>
      </c>
      <c r="BM5" s="805">
        <f>'SAME1 Flight Tests 8-27-09'!AL25</f>
        <v>0</v>
      </c>
      <c r="BN5" s="806"/>
      <c r="BO5" s="805"/>
      <c r="BP5" s="806"/>
      <c r="BQ5" s="805">
        <f>'SAME1 Flight Tests 8-27-09'!AM25</f>
        <v>0</v>
      </c>
      <c r="BR5" s="816">
        <f>'SAME1 Flight Tests 8-27-09'!AP25</f>
        <v>0</v>
      </c>
      <c r="BS5" s="816">
        <f>'SAME1 Flight Tests 8-27-09'!AQ25</f>
        <v>0</v>
      </c>
      <c r="BT5" s="816"/>
      <c r="BU5" s="816">
        <f>'SAME1 Flight Tests 8-27-09'!AS25</f>
        <v>0</v>
      </c>
      <c r="BV5" s="816">
        <f>'SAME1 Flight Tests 8-27-09'!AT25</f>
        <v>0</v>
      </c>
      <c r="BW5" s="807">
        <f>'SAME1 Flight Tests 8-27-09'!BB25</f>
        <v>11547.892971486468</v>
      </c>
      <c r="BX5" s="807">
        <f>'SAME1 Flight Tests 8-27-09'!BC25</f>
        <v>11355.958273460878</v>
      </c>
      <c r="BY5" s="807">
        <f>'SAME1 Flight Tests 8-27-09'!BD25</f>
        <v>10848.53300180244</v>
      </c>
      <c r="BZ5" s="806"/>
      <c r="CA5" s="805">
        <f>'SAME1 Flight Tests 8-27-09'!BG25</f>
        <v>0</v>
      </c>
      <c r="CB5" s="805">
        <f>'SAME1 Flight Tests 8-27-09'!BF25</f>
        <v>0</v>
      </c>
      <c r="CC5" s="783"/>
      <c r="CD5" s="805"/>
      <c r="CE5" s="805">
        <f>'SAME1 Flight Tests 8-27-09'!BH25</f>
        <v>196.05879372416334</v>
      </c>
      <c r="CF5" s="818" t="str">
        <f>'SAME1 Flight Tests 8-27-09'!BI25</f>
        <v>NA</v>
      </c>
      <c r="CG5" s="818">
        <f>'SAME1 Flight Tests 8-27-09'!BJ25</f>
        <v>0</v>
      </c>
      <c r="CH5" s="818">
        <f>'SAME1 Flight Tests 8-27-09'!BK25</f>
        <v>0</v>
      </c>
      <c r="CI5" s="818">
        <f>'SAME1 Flight Tests 8-27-09'!BL25</f>
        <v>0</v>
      </c>
      <c r="CJ5" s="818">
        <f>'SAME1 Flight Tests 8-27-09'!BM25</f>
        <v>0</v>
      </c>
      <c r="CK5" s="818">
        <f>'SAME1 Flight Tests 8-27-09'!BN25</f>
        <v>0</v>
      </c>
      <c r="CL5" s="2014"/>
      <c r="CQ5" s="2018"/>
    </row>
    <row r="6" spans="1:95" s="2" customFormat="1" ht="16.5" hidden="1" customHeight="1" x14ac:dyDescent="0.25">
      <c r="A6" s="778">
        <v>1</v>
      </c>
      <c r="B6" s="779">
        <f>'SAME1 Flight Tests 8-27-09'!A44</f>
        <v>5</v>
      </c>
      <c r="C6" s="779" t="str">
        <f>'SAME1 Flight Tests 8-27-09'!B44</f>
        <v>DBP</v>
      </c>
      <c r="D6" s="782"/>
      <c r="E6" s="779" t="str">
        <f>'SAME1 Flight Tests 8-27-09'!C44</f>
        <v>36 D</v>
      </c>
      <c r="F6" s="779">
        <f>'SAME1 Flight Tests 8-27-09'!D44</f>
        <v>6</v>
      </c>
      <c r="G6" s="779">
        <f>'SAME1 Flight Tests 8-27-09'!E44</f>
        <v>36</v>
      </c>
      <c r="H6" s="779" t="str">
        <f>'SAME1 Flight Tests 8-27-09'!F44</f>
        <v>baseline</v>
      </c>
      <c r="I6" s="779">
        <f>'SAME1 Flight Tests 8-27-09'!G44</f>
        <v>276</v>
      </c>
      <c r="J6" s="791">
        <f>'SAME1 Flight Tests 8-27-09'!H44</f>
        <v>39358</v>
      </c>
      <c r="K6" s="779">
        <f>'SAME1 Flight Tests 8-27-09'!I44</f>
        <v>0</v>
      </c>
      <c r="L6" s="779" t="str">
        <f>'SAME1 Flight Tests 8-27-09'!J44</f>
        <v>n</v>
      </c>
      <c r="M6" s="779" t="str">
        <f>'SAME1 Flight Tests 8-27-09'!K44</f>
        <v>n</v>
      </c>
      <c r="N6" s="779">
        <f>'SAME1 Flight Tests 8-27-09'!L44</f>
        <v>8</v>
      </c>
      <c r="O6" s="804">
        <f>'SAME1 Flight Tests 8-27-09'!M44</f>
        <v>1.18</v>
      </c>
      <c r="P6" s="805">
        <f>'SAME1 Flight Tests 8-27-09'!N44</f>
        <v>60</v>
      </c>
      <c r="Q6" s="805">
        <f>'SAME1 Flight Tests 8-27-09'!O44</f>
        <v>11</v>
      </c>
      <c r="R6" s="805">
        <f>'SAME1 Flight Tests 8-27-09'!P44</f>
        <v>8</v>
      </c>
      <c r="S6" s="806"/>
      <c r="T6" s="806"/>
      <c r="U6" s="805">
        <f>'SAME1 Flight Tests 8-27-09'!Q44</f>
        <v>50</v>
      </c>
      <c r="V6" s="806"/>
      <c r="W6" s="806"/>
      <c r="X6" s="806"/>
      <c r="Y6" s="806"/>
      <c r="Z6" s="806"/>
      <c r="AA6" s="805" t="str">
        <f>'SAME1 Flight Tests 8-27-09'!R44</f>
        <v>y</v>
      </c>
      <c r="AB6" s="805" t="str">
        <f>'SAME1 Flight Tests 8-27-09'!S44</f>
        <v>y</v>
      </c>
      <c r="AC6" s="805">
        <f>'SAME1 Flight Tests 8-27-09'!T44</f>
        <v>1</v>
      </c>
      <c r="AD6" s="806"/>
      <c r="AE6" s="805">
        <f>'SAME1 Flight Tests 8-27-09'!U44</f>
        <v>10</v>
      </c>
      <c r="AF6" s="806"/>
      <c r="AG6" s="816">
        <f>'SAME1 Flight Tests 8-27-09'!V44</f>
        <v>0.13253466028642899</v>
      </c>
      <c r="AH6" s="818">
        <f>'SAME1 Flight Tests 8-27-09'!W44</f>
        <v>0.37034409823253078</v>
      </c>
      <c r="AI6" s="806"/>
      <c r="AJ6" s="806"/>
      <c r="AK6" s="806"/>
      <c r="AL6" s="806"/>
      <c r="AM6" s="806"/>
      <c r="AN6" s="806"/>
      <c r="AO6" s="806"/>
      <c r="AP6" s="806"/>
      <c r="AQ6" s="806"/>
      <c r="AR6" s="806"/>
      <c r="AS6" s="806"/>
      <c r="AT6" s="806"/>
      <c r="AU6" s="805" t="str">
        <f>'SAME1 Flight Tests 8-27-09'!X44</f>
        <v>n/a</v>
      </c>
      <c r="AV6" s="820">
        <f>'SAME1 Flight Tests 8-27-09'!Y44</f>
        <v>3.0152894999999997</v>
      </c>
      <c r="AW6" s="820">
        <f>'SAME1 Flight Tests 8-27-09'!Z44</f>
        <v>6.243179500000001</v>
      </c>
      <c r="AX6" s="820">
        <f>'SAME1 Flight Tests 8-27-09'!AA44</f>
        <v>-6.7138659999999993E-4</v>
      </c>
      <c r="AY6" s="822"/>
      <c r="AZ6" s="822"/>
      <c r="BA6" s="820">
        <f>'SAME1 Flight Tests 8-27-09'!AC44</f>
        <v>4.8207255</v>
      </c>
      <c r="BB6" s="822"/>
      <c r="BC6" s="822"/>
      <c r="BD6" s="820">
        <f>'SAME1 Flight Tests 8-27-09'!AB44</f>
        <v>5.4151310000000006</v>
      </c>
      <c r="BE6" s="820">
        <f>'SAME1 Flight Tests 8-27-09'!AD44</f>
        <v>4.6674955000000011</v>
      </c>
      <c r="BF6" s="826">
        <f>'SAME1 Flight Tests 8-27-09'!AE44</f>
        <v>10465</v>
      </c>
      <c r="BG6" s="806"/>
      <c r="BH6" s="806"/>
      <c r="BI6" s="805">
        <f>'SAME1 Flight Tests 8-27-09'!AF44</f>
        <v>1.8262499999999999</v>
      </c>
      <c r="BJ6" s="805">
        <f>'SAME1 Flight Tests 8-27-09'!AG44</f>
        <v>84.914100000000005</v>
      </c>
      <c r="BK6" s="805">
        <f>'SAME1 Flight Tests 8-27-09'!AH44</f>
        <v>0.74763549999999945</v>
      </c>
      <c r="BL6" s="805">
        <f>'SAME1 Flight Tests 8-27-09'!AK44</f>
        <v>0</v>
      </c>
      <c r="BM6" s="805">
        <f>'SAME1 Flight Tests 8-27-09'!AL44</f>
        <v>0</v>
      </c>
      <c r="BN6" s="806"/>
      <c r="BO6" s="805"/>
      <c r="BP6" s="806"/>
      <c r="BQ6" s="805">
        <f>'SAME1 Flight Tests 8-27-09'!AM44</f>
        <v>0</v>
      </c>
      <c r="BR6" s="816">
        <f>'SAME1 Flight Tests 8-27-09'!AP44</f>
        <v>0</v>
      </c>
      <c r="BS6" s="816">
        <f>'SAME1 Flight Tests 8-27-09'!AQ44</f>
        <v>0</v>
      </c>
      <c r="BT6" s="816"/>
      <c r="BU6" s="816">
        <f>'SAME1 Flight Tests 8-27-09'!AS44</f>
        <v>0</v>
      </c>
      <c r="BV6" s="816">
        <f>'SAME1 Flight Tests 8-27-09'!AT44</f>
        <v>0</v>
      </c>
      <c r="BW6" s="807">
        <f>'SAME1 Flight Tests 8-27-09'!BB44</f>
        <v>110744.43785708268</v>
      </c>
      <c r="BX6" s="807">
        <f>'SAME1 Flight Tests 8-27-09'!BC44</f>
        <v>108928.34688525826</v>
      </c>
      <c r="BY6" s="807">
        <f>'SAME1 Flight Tests 8-27-09'!BD44</f>
        <v>103388.08501403824</v>
      </c>
      <c r="BZ6" s="806"/>
      <c r="CA6" s="805">
        <f>'SAME1 Flight Tests 8-27-09'!BG44</f>
        <v>0</v>
      </c>
      <c r="CB6" s="805">
        <f>'SAME1 Flight Tests 8-27-09'!BF44</f>
        <v>0</v>
      </c>
      <c r="CC6" s="783"/>
      <c r="CD6" s="805"/>
      <c r="CE6" s="805">
        <f>'SAME1 Flight Tests 8-27-09'!BH44</f>
        <v>194.2741402886966</v>
      </c>
      <c r="CF6" s="818" t="str">
        <f>'SAME1 Flight Tests 8-27-09'!BI44</f>
        <v>NA</v>
      </c>
      <c r="CG6" s="818">
        <f>'SAME1 Flight Tests 8-27-09'!BJ44</f>
        <v>36</v>
      </c>
      <c r="CH6" s="818">
        <f>'SAME1 Flight Tests 8-27-09'!BK44</f>
        <v>0</v>
      </c>
      <c r="CI6" s="818">
        <f>'SAME1 Flight Tests 8-27-09'!BL44</f>
        <v>0</v>
      </c>
      <c r="CJ6" s="818">
        <f>'SAME1 Flight Tests 8-27-09'!BM44</f>
        <v>0</v>
      </c>
      <c r="CK6" s="818">
        <f>'SAME1 Flight Tests 8-27-09'!BN44</f>
        <v>0</v>
      </c>
      <c r="CL6" s="2014"/>
      <c r="CQ6" s="2018"/>
    </row>
    <row r="7" spans="1:95" s="2" customFormat="1" ht="16.5" customHeight="1" x14ac:dyDescent="0.25">
      <c r="A7" s="778">
        <v>1</v>
      </c>
      <c r="B7" s="779">
        <f>'SAME1 Flight Tests 8-27-09'!A45</f>
        <v>5</v>
      </c>
      <c r="C7" s="779" t="str">
        <f>'SAME1 Flight Tests 8-27-09'!B45</f>
        <v>DBP</v>
      </c>
      <c r="D7" s="782"/>
      <c r="E7" s="779" t="str">
        <f>'SAME1 Flight Tests 8-27-09'!C45</f>
        <v>36 D a</v>
      </c>
      <c r="F7" s="779">
        <f>'SAME1 Flight Tests 8-27-09'!D45</f>
        <v>6</v>
      </c>
      <c r="G7" s="779" t="str">
        <f>'SAME1 Flight Tests 8-27-09'!E45</f>
        <v>36a</v>
      </c>
      <c r="H7" s="779" t="str">
        <f>'SAME1 Flight Tests 8-27-09'!F45</f>
        <v xml:space="preserve">     Aging</v>
      </c>
      <c r="I7" s="779">
        <f>'SAME1 Flight Tests 8-27-09'!G45</f>
        <v>0</v>
      </c>
      <c r="J7" s="791">
        <f>'SAME1 Flight Tests 8-27-09'!H45</f>
        <v>0</v>
      </c>
      <c r="K7" s="779">
        <f>'SAME1 Flight Tests 8-27-09'!I45</f>
        <v>0</v>
      </c>
      <c r="L7" s="779" t="str">
        <f>'SAME1 Flight Tests 8-27-09'!J45</f>
        <v>n</v>
      </c>
      <c r="M7" s="779" t="str">
        <f>'SAME1 Flight Tests 8-27-09'!K45</f>
        <v>n</v>
      </c>
      <c r="N7" s="779">
        <f>'SAME1 Flight Tests 8-27-09'!L45</f>
        <v>8</v>
      </c>
      <c r="O7" s="804">
        <f>'SAME1 Flight Tests 8-27-09'!M45</f>
        <v>1.18</v>
      </c>
      <c r="P7" s="805">
        <f>'SAME1 Flight Tests 8-27-09'!N45</f>
        <v>0</v>
      </c>
      <c r="Q7" s="805">
        <f>'SAME1 Flight Tests 8-27-09'!O45</f>
        <v>720</v>
      </c>
      <c r="R7" s="805">
        <f>'SAME1 Flight Tests 8-27-09'!P45</f>
        <v>8</v>
      </c>
      <c r="S7" s="806"/>
      <c r="T7" s="806"/>
      <c r="U7" s="805">
        <f>'SAME1 Flight Tests 8-27-09'!Q45</f>
        <v>869</v>
      </c>
      <c r="V7" s="806"/>
      <c r="W7" s="806"/>
      <c r="X7" s="806"/>
      <c r="Y7" s="806"/>
      <c r="Z7" s="806"/>
      <c r="AA7" s="805" t="str">
        <f>'SAME1 Flight Tests 8-27-09'!R45</f>
        <v>y</v>
      </c>
      <c r="AB7" s="805" t="str">
        <f>'SAME1 Flight Tests 8-27-09'!S45</f>
        <v>y</v>
      </c>
      <c r="AC7" s="805">
        <f>'SAME1 Flight Tests 8-27-09'!T45</f>
        <v>1</v>
      </c>
      <c r="AD7" s="806"/>
      <c r="AE7" s="805">
        <f>'SAME1 Flight Tests 8-27-09'!U45</f>
        <v>10</v>
      </c>
      <c r="AF7" s="806"/>
      <c r="AG7" s="816">
        <f>'SAME1 Flight Tests 8-27-09'!V45</f>
        <v>0.13253466028642899</v>
      </c>
      <c r="AH7" s="818">
        <f>'SAME1 Flight Tests 8-27-09'!W45</f>
        <v>0.37495251580705413</v>
      </c>
      <c r="AI7" s="806"/>
      <c r="AJ7" s="806"/>
      <c r="AK7" s="806"/>
      <c r="AL7" s="806"/>
      <c r="AM7" s="806"/>
      <c r="AN7" s="806"/>
      <c r="AO7" s="806"/>
      <c r="AP7" s="806"/>
      <c r="AQ7" s="806"/>
      <c r="AR7" s="806"/>
      <c r="AS7" s="806"/>
      <c r="AT7" s="806"/>
      <c r="AU7" s="805" t="str">
        <f>'SAME1 Flight Tests 8-27-09'!X45</f>
        <v>n/a</v>
      </c>
      <c r="AV7" s="820">
        <f>'SAME1 Flight Tests 8-27-09'!Y45</f>
        <v>3.0097505</v>
      </c>
      <c r="AW7" s="820">
        <f>'SAME1 Flight Tests 8-27-09'!Z45</f>
        <v>6.2457580000000004</v>
      </c>
      <c r="AX7" s="820">
        <f>'SAME1 Flight Tests 8-27-09'!AA45</f>
        <v>-6.7138599999999994E-4</v>
      </c>
      <c r="AY7" s="822"/>
      <c r="AZ7" s="822"/>
      <c r="BA7" s="820">
        <f>'SAME1 Flight Tests 8-27-09'!AC45</f>
        <v>4.8875265000000008</v>
      </c>
      <c r="BB7" s="822"/>
      <c r="BC7" s="822"/>
      <c r="BD7" s="820">
        <f>'SAME1 Flight Tests 8-27-09'!AB45</f>
        <v>5.3468634999999995</v>
      </c>
      <c r="BE7" s="820">
        <f>'SAME1 Flight Tests 8-27-09'!AD45</f>
        <v>4.7010044999999998</v>
      </c>
      <c r="BF7" s="826">
        <f>'SAME1 Flight Tests 8-27-09'!AE45</f>
        <v>9022</v>
      </c>
      <c r="BG7" s="806"/>
      <c r="BH7" s="806"/>
      <c r="BI7" s="805">
        <f>'SAME1 Flight Tests 8-27-09'!AF45</f>
        <v>1.5462499999999999</v>
      </c>
      <c r="BJ7" s="805">
        <f>'SAME1 Flight Tests 8-27-09'!AG45</f>
        <v>77.796649999999985</v>
      </c>
      <c r="BK7" s="805">
        <f>'SAME1 Flight Tests 8-27-09'!AH45</f>
        <v>0.64585899999999974</v>
      </c>
      <c r="BL7" s="805">
        <f>'SAME1 Flight Tests 8-27-09'!AK45</f>
        <v>0</v>
      </c>
      <c r="BM7" s="805">
        <f>'SAME1 Flight Tests 8-27-09'!AL45</f>
        <v>0</v>
      </c>
      <c r="BN7" s="806"/>
      <c r="BO7" s="805"/>
      <c r="BP7" s="806"/>
      <c r="BQ7" s="805">
        <f>'SAME1 Flight Tests 8-27-09'!AM45</f>
        <v>0</v>
      </c>
      <c r="BR7" s="816">
        <f>'SAME1 Flight Tests 8-27-09'!AP45</f>
        <v>0</v>
      </c>
      <c r="BS7" s="816">
        <f>'SAME1 Flight Tests 8-27-09'!AQ45</f>
        <v>0</v>
      </c>
      <c r="BT7" s="816"/>
      <c r="BU7" s="816">
        <f>'SAME1 Flight Tests 8-27-09'!AS45</f>
        <v>0</v>
      </c>
      <c r="BV7" s="816">
        <f>'SAME1 Flight Tests 8-27-09'!AT45</f>
        <v>0</v>
      </c>
      <c r="BW7" s="807">
        <f>'SAME1 Flight Tests 8-27-09'!BB45</f>
        <v>95277.628815811069</v>
      </c>
      <c r="BX7" s="807">
        <f>'SAME1 Flight Tests 8-27-09'!BC45</f>
        <v>93711.955356871767</v>
      </c>
      <c r="BY7" s="807">
        <f>'SAME1 Flight Tests 8-27-09'!BD45</f>
        <v>89033.85920707928</v>
      </c>
      <c r="BZ7" s="806"/>
      <c r="CA7" s="805">
        <f>'SAME1 Flight Tests 8-27-09'!BG45</f>
        <v>0</v>
      </c>
      <c r="CB7" s="805">
        <f>'SAME1 Flight Tests 8-27-09'!BF45</f>
        <v>0</v>
      </c>
      <c r="CC7" s="783"/>
      <c r="CD7" s="805"/>
      <c r="CE7" s="805">
        <f>'SAME1 Flight Tests 8-27-09'!BH45</f>
        <v>194.2741402886966</v>
      </c>
      <c r="CF7" s="818" t="str">
        <f>'SAME1 Flight Tests 8-27-09'!BI45</f>
        <v>NA</v>
      </c>
      <c r="CG7" s="818">
        <f>'SAME1 Flight Tests 8-27-09'!BJ45</f>
        <v>0</v>
      </c>
      <c r="CH7" s="818">
        <f>'SAME1 Flight Tests 8-27-09'!BK45</f>
        <v>0</v>
      </c>
      <c r="CI7" s="818">
        <f>'SAME1 Flight Tests 8-27-09'!BL45</f>
        <v>0</v>
      </c>
      <c r="CJ7" s="818">
        <f>'SAME1 Flight Tests 8-27-09'!BM45</f>
        <v>0</v>
      </c>
      <c r="CK7" s="818">
        <f>'SAME1 Flight Tests 8-27-09'!BN45</f>
        <v>0</v>
      </c>
      <c r="CL7" s="2014"/>
      <c r="CQ7" s="2018"/>
    </row>
    <row r="8" spans="1:95" s="2" customFormat="1" ht="16.5" hidden="1" customHeight="1" x14ac:dyDescent="0.25">
      <c r="A8" s="778">
        <v>1</v>
      </c>
      <c r="B8" s="779">
        <f>'SAME1 Flight Tests 8-27-09'!A46</f>
        <v>5</v>
      </c>
      <c r="C8" s="779" t="str">
        <f>'SAME1 Flight Tests 8-27-09'!B46</f>
        <v>DBP</v>
      </c>
      <c r="D8" s="782"/>
      <c r="E8" s="779" t="str">
        <f>'SAME1 Flight Tests 8-27-09'!C46</f>
        <v>37 D</v>
      </c>
      <c r="F8" s="779">
        <f>'SAME1 Flight Tests 8-27-09'!D46</f>
        <v>6</v>
      </c>
      <c r="G8" s="779">
        <f>'SAME1 Flight Tests 8-27-09'!E46</f>
        <v>37</v>
      </c>
      <c r="H8" s="779" t="str">
        <f>'SAME1 Flight Tests 8-27-09'!F46</f>
        <v>baseline repeat</v>
      </c>
      <c r="I8" s="779">
        <f>'SAME1 Flight Tests 8-27-09'!G46</f>
        <v>276</v>
      </c>
      <c r="J8" s="791">
        <f>'SAME1 Flight Tests 8-27-09'!H46</f>
        <v>39358</v>
      </c>
      <c r="K8" s="779">
        <f>'SAME1 Flight Tests 8-27-09'!I46</f>
        <v>0</v>
      </c>
      <c r="L8" s="779" t="str">
        <f>'SAME1 Flight Tests 8-27-09'!J46</f>
        <v>n</v>
      </c>
      <c r="M8" s="779" t="str">
        <f>'SAME1 Flight Tests 8-27-09'!K46</f>
        <v>n</v>
      </c>
      <c r="N8" s="779">
        <f>'SAME1 Flight Tests 8-27-09'!L46</f>
        <v>8</v>
      </c>
      <c r="O8" s="804">
        <f>'SAME1 Flight Tests 8-27-09'!M46</f>
        <v>1.18</v>
      </c>
      <c r="P8" s="805">
        <f>'SAME1 Flight Tests 8-27-09'!N46</f>
        <v>60</v>
      </c>
      <c r="Q8" s="805">
        <f>'SAME1 Flight Tests 8-27-09'!O46</f>
        <v>11</v>
      </c>
      <c r="R8" s="805">
        <f>'SAME1 Flight Tests 8-27-09'!P46</f>
        <v>8</v>
      </c>
      <c r="S8" s="806"/>
      <c r="T8" s="806"/>
      <c r="U8" s="805">
        <f>'SAME1 Flight Tests 8-27-09'!Q46</f>
        <v>39</v>
      </c>
      <c r="V8" s="806"/>
      <c r="W8" s="806"/>
      <c r="X8" s="806"/>
      <c r="Y8" s="806"/>
      <c r="Z8" s="806"/>
      <c r="AA8" s="805" t="str">
        <f>'SAME1 Flight Tests 8-27-09'!R46</f>
        <v>y</v>
      </c>
      <c r="AB8" s="805" t="str">
        <f>'SAME1 Flight Tests 8-27-09'!S46</f>
        <v>y</v>
      </c>
      <c r="AC8" s="805">
        <f>'SAME1 Flight Tests 8-27-09'!T46</f>
        <v>1</v>
      </c>
      <c r="AD8" s="806"/>
      <c r="AE8" s="805">
        <f>'SAME1 Flight Tests 8-27-09'!U46</f>
        <v>10</v>
      </c>
      <c r="AF8" s="806"/>
      <c r="AG8" s="816">
        <f>'SAME1 Flight Tests 8-27-09'!V46</f>
        <v>0.13253466028642899</v>
      </c>
      <c r="AH8" s="818">
        <f>'SAME1 Flight Tests 8-27-09'!W46</f>
        <v>0</v>
      </c>
      <c r="AI8" s="806"/>
      <c r="AJ8" s="806"/>
      <c r="AK8" s="806"/>
      <c r="AL8" s="806"/>
      <c r="AM8" s="806"/>
      <c r="AN8" s="806"/>
      <c r="AO8" s="806"/>
      <c r="AP8" s="806"/>
      <c r="AQ8" s="806"/>
      <c r="AR8" s="806"/>
      <c r="AS8" s="806"/>
      <c r="AT8" s="806"/>
      <c r="AU8" s="805" t="str">
        <f>'SAME1 Flight Tests 8-27-09'!X46</f>
        <v>n/a</v>
      </c>
      <c r="AV8" s="820">
        <f>'SAME1 Flight Tests 8-27-09'!Y46</f>
        <v>2.9050600000000002</v>
      </c>
      <c r="AW8" s="820">
        <f>'SAME1 Flight Tests 8-27-09'!Z46</f>
        <v>6.2468570000000003</v>
      </c>
      <c r="AX8" s="820">
        <f>'SAME1 Flight Tests 8-27-09'!AA46</f>
        <v>5.1331790000000002</v>
      </c>
      <c r="AY8" s="822"/>
      <c r="AZ8" s="822"/>
      <c r="BA8" s="820">
        <f>'SAME1 Flight Tests 8-27-09'!AC46</f>
        <v>4.9285279999999991</v>
      </c>
      <c r="BB8" s="822"/>
      <c r="BC8" s="822"/>
      <c r="BD8" s="820">
        <f>'SAME1 Flight Tests 8-27-09'!AB46</f>
        <v>5.3823694999999994</v>
      </c>
      <c r="BE8" s="820">
        <f>'SAME1 Flight Tests 8-27-09'!AD46</f>
        <v>4.6990210000000001</v>
      </c>
      <c r="BF8" s="826">
        <f>'SAME1 Flight Tests 8-27-09'!AE46</f>
        <v>5336</v>
      </c>
      <c r="BG8" s="806"/>
      <c r="BH8" s="806"/>
      <c r="BI8" s="805">
        <f>'SAME1 Flight Tests 8-27-09'!AF46</f>
        <v>0.13735</v>
      </c>
      <c r="BJ8" s="805">
        <f>'SAME1 Flight Tests 8-27-09'!AG46</f>
        <v>95.78285000000001</v>
      </c>
      <c r="BK8" s="805">
        <f>'SAME1 Flight Tests 8-27-09'!AH46</f>
        <v>0.68334849999999925</v>
      </c>
      <c r="BL8" s="805">
        <f>'SAME1 Flight Tests 8-27-09'!AK46</f>
        <v>0</v>
      </c>
      <c r="BM8" s="805">
        <f>'SAME1 Flight Tests 8-27-09'!AL46</f>
        <v>0</v>
      </c>
      <c r="BN8" s="806"/>
      <c r="BO8" s="805"/>
      <c r="BP8" s="806"/>
      <c r="BQ8" s="805">
        <f>'SAME1 Flight Tests 8-27-09'!AM46</f>
        <v>0</v>
      </c>
      <c r="BR8" s="816">
        <f>'SAME1 Flight Tests 8-27-09'!AP46</f>
        <v>0</v>
      </c>
      <c r="BS8" s="816">
        <f>'SAME1 Flight Tests 8-27-09'!AQ46</f>
        <v>0</v>
      </c>
      <c r="BT8" s="816"/>
      <c r="BU8" s="816">
        <f>'SAME1 Flight Tests 8-27-09'!AS46</f>
        <v>0</v>
      </c>
      <c r="BV8" s="816">
        <f>'SAME1 Flight Tests 8-27-09'!AT46</f>
        <v>0</v>
      </c>
      <c r="BW8" s="807">
        <f>'SAME1 Flight Tests 8-27-09'!BB46</f>
        <v>56054.494544629815</v>
      </c>
      <c r="BX8" s="807">
        <f>'SAME1 Flight Tests 8-27-09'!BC46</f>
        <v>55128.487719435834</v>
      </c>
      <c r="BY8" s="807">
        <f>'SAME1 Flight Tests 8-27-09'!BD46</f>
        <v>52510.062507117727</v>
      </c>
      <c r="BZ8" s="806"/>
      <c r="CA8" s="805">
        <f>'SAME1 Flight Tests 8-27-09'!BG46</f>
        <v>0</v>
      </c>
      <c r="CB8" s="805">
        <f>'SAME1 Flight Tests 8-27-09'!BF46</f>
        <v>0</v>
      </c>
      <c r="CC8" s="783"/>
      <c r="CD8" s="805"/>
      <c r="CE8" s="805">
        <f>'SAME1 Flight Tests 8-27-09'!BH46</f>
        <v>194.83569166039581</v>
      </c>
      <c r="CF8" s="818" t="str">
        <f>'SAME1 Flight Tests 8-27-09'!BI46</f>
        <v>NA</v>
      </c>
      <c r="CG8" s="818">
        <f>'SAME1 Flight Tests 8-27-09'!BJ46</f>
        <v>0</v>
      </c>
      <c r="CH8" s="818">
        <f>'SAME1 Flight Tests 8-27-09'!BK46</f>
        <v>0</v>
      </c>
      <c r="CI8" s="818">
        <f>'SAME1 Flight Tests 8-27-09'!BL46</f>
        <v>0</v>
      </c>
      <c r="CJ8" s="818">
        <f>'SAME1 Flight Tests 8-27-09'!BM46</f>
        <v>0</v>
      </c>
      <c r="CK8" s="818">
        <f>'SAME1 Flight Tests 8-27-09'!BN46</f>
        <v>0</v>
      </c>
      <c r="CL8" s="2014"/>
      <c r="CQ8" s="2018"/>
    </row>
    <row r="9" spans="1:95" s="2" customFormat="1" ht="16.5" hidden="1" customHeight="1" x14ac:dyDescent="0.25">
      <c r="A9" s="778">
        <v>1</v>
      </c>
      <c r="B9" s="779">
        <f>'SAME1 Flight Tests 8-27-09'!A47</f>
        <v>5</v>
      </c>
      <c r="C9" s="779" t="str">
        <f>'SAME1 Flight Tests 8-27-09'!B47</f>
        <v>DBP</v>
      </c>
      <c r="D9" s="782"/>
      <c r="E9" s="779" t="str">
        <f>'SAME1 Flight Tests 8-27-09'!C47</f>
        <v>38 D</v>
      </c>
      <c r="F9" s="779">
        <f>'SAME1 Flight Tests 8-27-09'!D47</f>
        <v>6</v>
      </c>
      <c r="G9" s="779">
        <f>'SAME1 Flight Tests 8-27-09'!E47</f>
        <v>38</v>
      </c>
      <c r="H9" s="779" t="str">
        <f>'SAME1 Flight Tests 8-27-09'!F47</f>
        <v>low flow aging</v>
      </c>
      <c r="I9" s="779">
        <f>'SAME1 Flight Tests 8-27-09'!G47</f>
        <v>276</v>
      </c>
      <c r="J9" s="791">
        <f>'SAME1 Flight Tests 8-27-09'!H47</f>
        <v>39358</v>
      </c>
      <c r="K9" s="779">
        <f>'SAME1 Flight Tests 8-27-09'!I47</f>
        <v>0</v>
      </c>
      <c r="L9" s="779" t="str">
        <f>'SAME1 Flight Tests 8-27-09'!J47</f>
        <v>n</v>
      </c>
      <c r="M9" s="779" t="str">
        <f>'SAME1 Flight Tests 8-27-09'!K47</f>
        <v>n</v>
      </c>
      <c r="N9" s="779">
        <f>'SAME1 Flight Tests 8-27-09'!L47</f>
        <v>4</v>
      </c>
      <c r="O9" s="804">
        <f>'SAME1 Flight Tests 8-27-09'!M47</f>
        <v>1.18</v>
      </c>
      <c r="P9" s="805">
        <f>'SAME1 Flight Tests 8-27-09'!N47</f>
        <v>60</v>
      </c>
      <c r="Q9" s="805">
        <f>'SAME1 Flight Tests 8-27-09'!O47</f>
        <v>11</v>
      </c>
      <c r="R9" s="805">
        <f>'SAME1 Flight Tests 8-27-09'!P47</f>
        <v>8</v>
      </c>
      <c r="S9" s="806"/>
      <c r="T9" s="806"/>
      <c r="U9" s="805">
        <f>'SAME1 Flight Tests 8-27-09'!Q47</f>
        <v>49</v>
      </c>
      <c r="V9" s="806"/>
      <c r="W9" s="806"/>
      <c r="X9" s="806"/>
      <c r="Y9" s="806"/>
      <c r="Z9" s="806"/>
      <c r="AA9" s="805" t="str">
        <f>'SAME1 Flight Tests 8-27-09'!R47</f>
        <v>y</v>
      </c>
      <c r="AB9" s="805" t="str">
        <f>'SAME1 Flight Tests 8-27-09'!S47</f>
        <v>y</v>
      </c>
      <c r="AC9" s="805">
        <f>'SAME1 Flight Tests 8-27-09'!T47</f>
        <v>1</v>
      </c>
      <c r="AD9" s="806"/>
      <c r="AE9" s="805">
        <f>'SAME1 Flight Tests 8-27-09'!U47</f>
        <v>10</v>
      </c>
      <c r="AF9" s="806"/>
      <c r="AG9" s="816">
        <f>'SAME1 Flight Tests 8-27-09'!V47</f>
        <v>0.13253466028642899</v>
      </c>
      <c r="AH9" s="818">
        <f>'SAME1 Flight Tests 8-27-09'!W47</f>
        <v>0.37128114935661094</v>
      </c>
      <c r="AI9" s="806"/>
      <c r="AJ9" s="806"/>
      <c r="AK9" s="806"/>
      <c r="AL9" s="806"/>
      <c r="AM9" s="806"/>
      <c r="AN9" s="806"/>
      <c r="AO9" s="806"/>
      <c r="AP9" s="806"/>
      <c r="AQ9" s="806"/>
      <c r="AR9" s="806"/>
      <c r="AS9" s="806"/>
      <c r="AT9" s="806"/>
      <c r="AU9" s="805" t="str">
        <f>'SAME1 Flight Tests 8-27-09'!X47</f>
        <v>n/a</v>
      </c>
      <c r="AV9" s="820">
        <f>'SAME1 Flight Tests 8-27-09'!Y47</f>
        <v>3.1960584210526317</v>
      </c>
      <c r="AW9" s="820">
        <f>'SAME1 Flight Tests 8-27-09'!Z47</f>
        <v>6.2530373684210536</v>
      </c>
      <c r="AX9" s="820">
        <f>'SAME1 Flight Tests 8-27-09'!AA47</f>
        <v>-6.7459884210526323E-4</v>
      </c>
      <c r="AY9" s="822"/>
      <c r="AZ9" s="822"/>
      <c r="BA9" s="820">
        <f>'SAME1 Flight Tests 8-27-09'!AC47</f>
        <v>4.8452450000000002</v>
      </c>
      <c r="BB9" s="822"/>
      <c r="BC9" s="822"/>
      <c r="BD9" s="820">
        <f>'SAME1 Flight Tests 8-27-09'!AB47</f>
        <v>4.9743642105263151</v>
      </c>
      <c r="BE9" s="820">
        <f>'SAME1 Flight Tests 8-27-09'!AD47</f>
        <v>4.6632540000000002</v>
      </c>
      <c r="BF9" s="826">
        <f>'SAME1 Flight Tests 8-27-09'!AE47</f>
        <v>1221.0999999999999</v>
      </c>
      <c r="BG9" s="806"/>
      <c r="BH9" s="806"/>
      <c r="BI9" s="805">
        <f>'SAME1 Flight Tests 8-27-09'!AF47</f>
        <v>1.2947368421052634E-2</v>
      </c>
      <c r="BJ9" s="805">
        <f>'SAME1 Flight Tests 8-27-09'!AG47</f>
        <v>42.715736842105258</v>
      </c>
      <c r="BK9" s="805">
        <f>'SAME1 Flight Tests 8-27-09'!AH47</f>
        <v>0.31111021052631482</v>
      </c>
      <c r="BL9" s="805">
        <f>'SAME1 Flight Tests 8-27-09'!AK47</f>
        <v>0</v>
      </c>
      <c r="BM9" s="805">
        <f>'SAME1 Flight Tests 8-27-09'!AL47</f>
        <v>0</v>
      </c>
      <c r="BN9" s="806"/>
      <c r="BO9" s="805"/>
      <c r="BP9" s="806"/>
      <c r="BQ9" s="805">
        <f>'SAME1 Flight Tests 8-27-09'!AM47</f>
        <v>0</v>
      </c>
      <c r="BR9" s="816">
        <f>'SAME1 Flight Tests 8-27-09'!AP47</f>
        <v>0</v>
      </c>
      <c r="BS9" s="816">
        <f>'SAME1 Flight Tests 8-27-09'!AQ47</f>
        <v>0</v>
      </c>
      <c r="BT9" s="816"/>
      <c r="BU9" s="816">
        <f>'SAME1 Flight Tests 8-27-09'!AS47</f>
        <v>0</v>
      </c>
      <c r="BV9" s="816">
        <f>'SAME1 Flight Tests 8-27-09'!AT47</f>
        <v>0</v>
      </c>
      <c r="BW9" s="807">
        <f>'SAME1 Flight Tests 8-27-09'!BB47</f>
        <v>12751.788300264383</v>
      </c>
      <c r="BX9" s="807">
        <f>'SAME1 Flight Tests 8-27-09'!BC47</f>
        <v>12539.879204641375</v>
      </c>
      <c r="BY9" s="807">
        <f>'SAME1 Flight Tests 8-27-09'!BD47</f>
        <v>11978.586369625767</v>
      </c>
      <c r="BZ9" s="806"/>
      <c r="CA9" s="805">
        <f>'SAME1 Flight Tests 8-27-09'!BG47</f>
        <v>0</v>
      </c>
      <c r="CB9" s="805">
        <f>'SAME1 Flight Tests 8-27-09'!BF47</f>
        <v>0</v>
      </c>
      <c r="CC9" s="783"/>
      <c r="CD9" s="805"/>
      <c r="CE9" s="805">
        <f>'SAME1 Flight Tests 8-27-09'!BH47</f>
        <v>194.81059937263933</v>
      </c>
      <c r="CF9" s="818" t="str">
        <f>'SAME1 Flight Tests 8-27-09'!BI47</f>
        <v>NA</v>
      </c>
      <c r="CG9" s="818">
        <f>'SAME1 Flight Tests 8-27-09'!BJ47</f>
        <v>0</v>
      </c>
      <c r="CH9" s="818">
        <f>'SAME1 Flight Tests 8-27-09'!BK47</f>
        <v>0</v>
      </c>
      <c r="CI9" s="818">
        <f>'SAME1 Flight Tests 8-27-09'!BL47</f>
        <v>0</v>
      </c>
      <c r="CJ9" s="818">
        <f>'SAME1 Flight Tests 8-27-09'!BM47</f>
        <v>0</v>
      </c>
      <c r="CK9" s="818">
        <f>'SAME1 Flight Tests 8-27-09'!BN47</f>
        <v>0</v>
      </c>
      <c r="CL9" s="2014"/>
      <c r="CQ9" s="2018"/>
    </row>
    <row r="10" spans="1:95" s="2" customFormat="1" ht="16.5" customHeight="1" x14ac:dyDescent="0.25">
      <c r="A10" s="778">
        <v>1</v>
      </c>
      <c r="B10" s="779">
        <f>'SAME1 Flight Tests 8-27-09'!A48</f>
        <v>5</v>
      </c>
      <c r="C10" s="779" t="str">
        <f>'SAME1 Flight Tests 8-27-09'!B48</f>
        <v>DBP</v>
      </c>
      <c r="D10" s="782"/>
      <c r="E10" s="779" t="str">
        <f>'SAME1 Flight Tests 8-27-09'!C48</f>
        <v>38 D a</v>
      </c>
      <c r="F10" s="779">
        <f>'SAME1 Flight Tests 8-27-09'!D48</f>
        <v>6</v>
      </c>
      <c r="G10" s="779" t="str">
        <f>'SAME1 Flight Tests 8-27-09'!E48</f>
        <v>38a</v>
      </c>
      <c r="H10" s="779" t="str">
        <f>'SAME1 Flight Tests 8-27-09'!F48</f>
        <v xml:space="preserve">     Aging</v>
      </c>
      <c r="I10" s="779">
        <f>'SAME1 Flight Tests 8-27-09'!G48</f>
        <v>276</v>
      </c>
      <c r="J10" s="791">
        <f>'SAME1 Flight Tests 8-27-09'!H48</f>
        <v>39358</v>
      </c>
      <c r="K10" s="779">
        <f>'SAME1 Flight Tests 8-27-09'!I48</f>
        <v>0</v>
      </c>
      <c r="L10" s="779" t="str">
        <f>'SAME1 Flight Tests 8-27-09'!J48</f>
        <v>n</v>
      </c>
      <c r="M10" s="779" t="str">
        <f>'SAME1 Flight Tests 8-27-09'!K48</f>
        <v>n</v>
      </c>
      <c r="N10" s="779">
        <f>'SAME1 Flight Tests 8-27-09'!L48</f>
        <v>4</v>
      </c>
      <c r="O10" s="804">
        <f>'SAME1 Flight Tests 8-27-09'!M48</f>
        <v>1.18</v>
      </c>
      <c r="P10" s="805">
        <f>'SAME1 Flight Tests 8-27-09'!N48</f>
        <v>60</v>
      </c>
      <c r="Q10" s="805">
        <f>'SAME1 Flight Tests 8-27-09'!O48</f>
        <v>720</v>
      </c>
      <c r="R10" s="805">
        <f>'SAME1 Flight Tests 8-27-09'!P48</f>
        <v>8</v>
      </c>
      <c r="S10" s="806"/>
      <c r="T10" s="806"/>
      <c r="U10" s="805">
        <f>'SAME1 Flight Tests 8-27-09'!Q48</f>
        <v>859</v>
      </c>
      <c r="V10" s="806"/>
      <c r="W10" s="806"/>
      <c r="X10" s="806"/>
      <c r="Y10" s="806"/>
      <c r="Z10" s="806"/>
      <c r="AA10" s="805" t="str">
        <f>'SAME1 Flight Tests 8-27-09'!R48</f>
        <v>y</v>
      </c>
      <c r="AB10" s="805" t="str">
        <f>'SAME1 Flight Tests 8-27-09'!S48</f>
        <v>y</v>
      </c>
      <c r="AC10" s="805">
        <f>'SAME1 Flight Tests 8-27-09'!T48</f>
        <v>1</v>
      </c>
      <c r="AD10" s="806"/>
      <c r="AE10" s="805">
        <f>'SAME1 Flight Tests 8-27-09'!U48</f>
        <v>10</v>
      </c>
      <c r="AF10" s="806"/>
      <c r="AG10" s="816">
        <f>'SAME1 Flight Tests 8-27-09'!V48</f>
        <v>0.13253466028642899</v>
      </c>
      <c r="AH10" s="818">
        <f>'SAME1 Flight Tests 8-27-09'!W48</f>
        <v>0.31509757263874055</v>
      </c>
      <c r="AI10" s="806"/>
      <c r="AJ10" s="806"/>
      <c r="AK10" s="806"/>
      <c r="AL10" s="806"/>
      <c r="AM10" s="806"/>
      <c r="AN10" s="806"/>
      <c r="AO10" s="806"/>
      <c r="AP10" s="806"/>
      <c r="AQ10" s="806"/>
      <c r="AR10" s="806"/>
      <c r="AS10" s="806"/>
      <c r="AT10" s="806"/>
      <c r="AU10" s="805" t="str">
        <f>'SAME1 Flight Tests 8-27-09'!X48</f>
        <v>n/a</v>
      </c>
      <c r="AV10" s="820">
        <f>'SAME1 Flight Tests 8-27-09'!Y48</f>
        <v>3.2435454999999997</v>
      </c>
      <c r="AW10" s="820">
        <f>'SAME1 Flight Tests 8-27-09'!Z48</f>
        <v>6.2565770000000001</v>
      </c>
      <c r="AX10" s="820">
        <f>'SAME1 Flight Tests 8-27-09'!AA48</f>
        <v>-5.7983379999999982E-4</v>
      </c>
      <c r="AY10" s="822"/>
      <c r="AZ10" s="822"/>
      <c r="BA10" s="820">
        <f>'SAME1 Flight Tests 8-27-09'!AC48</f>
        <v>4.8681944999999995</v>
      </c>
      <c r="BB10" s="822"/>
      <c r="BC10" s="822"/>
      <c r="BD10" s="820">
        <f>'SAME1 Flight Tests 8-27-09'!AB48</f>
        <v>4.9144435</v>
      </c>
      <c r="BE10" s="820">
        <f>'SAME1 Flight Tests 8-27-09'!AD48</f>
        <v>4.6818555000000002</v>
      </c>
      <c r="BF10" s="826">
        <f>'SAME1 Flight Tests 8-27-09'!AE48</f>
        <v>973.2</v>
      </c>
      <c r="BG10" s="806"/>
      <c r="BH10" s="806"/>
      <c r="BI10" s="805">
        <f>'SAME1 Flight Tests 8-27-09'!AF48</f>
        <v>1.2150000000000005E-2</v>
      </c>
      <c r="BJ10" s="805">
        <f>'SAME1 Flight Tests 8-27-09'!AG48</f>
        <v>29.357199999999995</v>
      </c>
      <c r="BK10" s="805">
        <f>'SAME1 Flight Tests 8-27-09'!AH48</f>
        <v>0.23258799999999979</v>
      </c>
      <c r="BL10" s="805">
        <f>'SAME1 Flight Tests 8-27-09'!AK48</f>
        <v>0</v>
      </c>
      <c r="BM10" s="805">
        <f>'SAME1 Flight Tests 8-27-09'!AL48</f>
        <v>0</v>
      </c>
      <c r="BN10" s="806"/>
      <c r="BO10" s="805"/>
      <c r="BP10" s="806"/>
      <c r="BQ10" s="805">
        <f>'SAME1 Flight Tests 8-27-09'!AM48</f>
        <v>0</v>
      </c>
      <c r="BR10" s="816">
        <f>'SAME1 Flight Tests 8-27-09'!AP48</f>
        <v>0</v>
      </c>
      <c r="BS10" s="816">
        <f>'SAME1 Flight Tests 8-27-09'!AQ48</f>
        <v>0</v>
      </c>
      <c r="BT10" s="816"/>
      <c r="BU10" s="816">
        <f>'SAME1 Flight Tests 8-27-09'!AS48</f>
        <v>0</v>
      </c>
      <c r="BV10" s="816">
        <f>'SAME1 Flight Tests 8-27-09'!AT48</f>
        <v>0</v>
      </c>
      <c r="BW10" s="807">
        <f>'SAME1 Flight Tests 8-27-09'!BB48</f>
        <v>10159.36022750626</v>
      </c>
      <c r="BX10" s="807">
        <f>'SAME1 Flight Tests 8-27-09'!BC48</f>
        <v>9990.4715764045377</v>
      </c>
      <c r="BY10" s="807">
        <f>'SAME1 Flight Tests 8-27-09'!BD48</f>
        <v>9544.949189186058</v>
      </c>
      <c r="BZ10" s="806"/>
      <c r="CA10" s="805">
        <f>'SAME1 Flight Tests 8-27-09'!BG48</f>
        <v>0</v>
      </c>
      <c r="CB10" s="805">
        <f>'SAME1 Flight Tests 8-27-09'!BF48</f>
        <v>0</v>
      </c>
      <c r="CC10" s="783"/>
      <c r="CD10" s="805"/>
      <c r="CE10" s="805">
        <f>'SAME1 Flight Tests 8-27-09'!BH48</f>
        <v>194.81059937263933</v>
      </c>
      <c r="CF10" s="818" t="str">
        <f>'SAME1 Flight Tests 8-27-09'!BI48</f>
        <v>NA</v>
      </c>
      <c r="CG10" s="818">
        <f>'SAME1 Flight Tests 8-27-09'!BJ48</f>
        <v>0</v>
      </c>
      <c r="CH10" s="818">
        <f>'SAME1 Flight Tests 8-27-09'!BK48</f>
        <v>0</v>
      </c>
      <c r="CI10" s="818">
        <f>'SAME1 Flight Tests 8-27-09'!BL48</f>
        <v>0</v>
      </c>
      <c r="CJ10" s="818">
        <f>'SAME1 Flight Tests 8-27-09'!BM48</f>
        <v>0</v>
      </c>
      <c r="CK10" s="818">
        <f>'SAME1 Flight Tests 8-27-09'!BN48</f>
        <v>0</v>
      </c>
      <c r="CL10" s="2014"/>
      <c r="CQ10" s="2018"/>
    </row>
    <row r="11" spans="1:95" s="2" customFormat="1" ht="16.5" hidden="1" customHeight="1" x14ac:dyDescent="0.25">
      <c r="A11" s="778">
        <v>1</v>
      </c>
      <c r="B11" s="779">
        <f>'SAME1 Flight Tests 8-27-09'!A49</f>
        <v>5</v>
      </c>
      <c r="C11" s="779" t="str">
        <f>'SAME1 Flight Tests 8-27-09'!B49</f>
        <v>DBP</v>
      </c>
      <c r="D11" s="782"/>
      <c r="E11" s="779" t="str">
        <f>'SAME1 Flight Tests 8-27-09'!C49</f>
        <v>39 D</v>
      </c>
      <c r="F11" s="779">
        <f>'SAME1 Flight Tests 8-27-09'!D49</f>
        <v>6</v>
      </c>
      <c r="G11" s="779">
        <f>'SAME1 Flight Tests 8-27-09'!E49</f>
        <v>39</v>
      </c>
      <c r="H11" s="779" t="str">
        <f>'SAME1 Flight Tests 8-27-09'!F49</f>
        <v>baseline repeat</v>
      </c>
      <c r="I11" s="779">
        <f>'SAME1 Flight Tests 8-27-09'!G49</f>
        <v>276</v>
      </c>
      <c r="J11" s="791">
        <f>'SAME1 Flight Tests 8-27-09'!H49</f>
        <v>39358</v>
      </c>
      <c r="K11" s="779">
        <f>'SAME1 Flight Tests 8-27-09'!I49</f>
        <v>0</v>
      </c>
      <c r="L11" s="779" t="str">
        <f>'SAME1 Flight Tests 8-27-09'!J49</f>
        <v>n</v>
      </c>
      <c r="M11" s="779" t="str">
        <f>'SAME1 Flight Tests 8-27-09'!K49</f>
        <v>n</v>
      </c>
      <c r="N11" s="779">
        <f>'SAME1 Flight Tests 8-27-09'!L49</f>
        <v>8</v>
      </c>
      <c r="O11" s="804">
        <f>'SAME1 Flight Tests 8-27-09'!M49</f>
        <v>1.18</v>
      </c>
      <c r="P11" s="805">
        <f>'SAME1 Flight Tests 8-27-09'!N49</f>
        <v>60</v>
      </c>
      <c r="Q11" s="805">
        <f>'SAME1 Flight Tests 8-27-09'!O49</f>
        <v>11</v>
      </c>
      <c r="R11" s="805">
        <f>'SAME1 Flight Tests 8-27-09'!P49</f>
        <v>8</v>
      </c>
      <c r="S11" s="806"/>
      <c r="T11" s="806"/>
      <c r="U11" s="805">
        <f>'SAME1 Flight Tests 8-27-09'!Q49</f>
        <v>58</v>
      </c>
      <c r="V11" s="806"/>
      <c r="W11" s="806"/>
      <c r="X11" s="806"/>
      <c r="Y11" s="806"/>
      <c r="Z11" s="806"/>
      <c r="AA11" s="805" t="str">
        <f>'SAME1 Flight Tests 8-27-09'!R49</f>
        <v>y</v>
      </c>
      <c r="AB11" s="805" t="str">
        <f>'SAME1 Flight Tests 8-27-09'!S49</f>
        <v>y</v>
      </c>
      <c r="AC11" s="805">
        <f>'SAME1 Flight Tests 8-27-09'!T49</f>
        <v>1</v>
      </c>
      <c r="AD11" s="806"/>
      <c r="AE11" s="805">
        <f>'SAME1 Flight Tests 8-27-09'!U49</f>
        <v>10</v>
      </c>
      <c r="AF11" s="806"/>
      <c r="AG11" s="816">
        <f>'SAME1 Flight Tests 8-27-09'!V49</f>
        <v>0.13253466028642899</v>
      </c>
      <c r="AH11" s="818">
        <f>'SAME1 Flight Tests 8-27-09'!W49</f>
        <v>0.3698668387090201</v>
      </c>
      <c r="AI11" s="806"/>
      <c r="AJ11" s="806"/>
      <c r="AK11" s="806"/>
      <c r="AL11" s="806"/>
      <c r="AM11" s="806"/>
      <c r="AN11" s="806"/>
      <c r="AO11" s="806"/>
      <c r="AP11" s="806"/>
      <c r="AQ11" s="806"/>
      <c r="AR11" s="806"/>
      <c r="AS11" s="806"/>
      <c r="AT11" s="806"/>
      <c r="AU11" s="805" t="str">
        <f>'SAME1 Flight Tests 8-27-09'!X49</f>
        <v>n/a</v>
      </c>
      <c r="AV11" s="820">
        <f>'SAME1 Flight Tests 8-27-09'!Y49</f>
        <v>3.0281380000000002</v>
      </c>
      <c r="AW11" s="820">
        <f>'SAME1 Flight Tests 8-27-09'!Z49</f>
        <v>6.2357650000000007</v>
      </c>
      <c r="AX11" s="820">
        <f>'SAME1 Flight Tests 8-27-09'!AA49</f>
        <v>-5.6457529999999999E-4</v>
      </c>
      <c r="AY11" s="822"/>
      <c r="AZ11" s="822"/>
      <c r="BA11" s="820">
        <f>'SAME1 Flight Tests 8-27-09'!AC49</f>
        <v>4.8626704999999992</v>
      </c>
      <c r="BB11" s="822"/>
      <c r="BC11" s="822"/>
      <c r="BD11" s="820">
        <f>'SAME1 Flight Tests 8-27-09'!AB49</f>
        <v>5.2797084999999999</v>
      </c>
      <c r="BE11" s="820">
        <f>'SAME1 Flight Tests 8-27-09'!AD49</f>
        <v>4.6674345000000006</v>
      </c>
      <c r="BF11" s="826">
        <f>'SAME1 Flight Tests 8-27-09'!AE49</f>
        <v>4181</v>
      </c>
      <c r="BG11" s="806"/>
      <c r="BH11" s="806"/>
      <c r="BI11" s="805">
        <f>'SAME1 Flight Tests 8-27-09'!AF49</f>
        <v>5.7349999999999998E-2</v>
      </c>
      <c r="BJ11" s="805">
        <f>'SAME1 Flight Tests 8-27-09'!AG49</f>
        <v>73.892599999999987</v>
      </c>
      <c r="BK11" s="805">
        <f>'SAME1 Flight Tests 8-27-09'!AH49</f>
        <v>0.61227399999999932</v>
      </c>
      <c r="BL11" s="805">
        <f>'SAME1 Flight Tests 8-27-09'!AK49</f>
        <v>0</v>
      </c>
      <c r="BM11" s="805">
        <f>'SAME1 Flight Tests 8-27-09'!AL49</f>
        <v>0</v>
      </c>
      <c r="BN11" s="806"/>
      <c r="BO11" s="805"/>
      <c r="BP11" s="806"/>
      <c r="BQ11" s="805">
        <f>'SAME1 Flight Tests 8-27-09'!AM49</f>
        <v>0</v>
      </c>
      <c r="BR11" s="816">
        <f>'SAME1 Flight Tests 8-27-09'!AP49</f>
        <v>0</v>
      </c>
      <c r="BS11" s="816">
        <f>'SAME1 Flight Tests 8-27-09'!AQ49</f>
        <v>0</v>
      </c>
      <c r="BT11" s="816"/>
      <c r="BU11" s="816">
        <f>'SAME1 Flight Tests 8-27-09'!AS49</f>
        <v>0</v>
      </c>
      <c r="BV11" s="816">
        <f>'SAME1 Flight Tests 8-27-09'!AT49</f>
        <v>0</v>
      </c>
      <c r="BW11" s="807">
        <f>'SAME1 Flight Tests 8-27-09'!BB49</f>
        <v>43848.387353470789</v>
      </c>
      <c r="BX11" s="807">
        <f>'SAME1 Flight Tests 8-27-09'!BC49</f>
        <v>43122.818662290869</v>
      </c>
      <c r="BY11" s="807">
        <f>'SAME1 Flight Tests 8-27-09'!BD49</f>
        <v>41107.598942235876</v>
      </c>
      <c r="BZ11" s="806"/>
      <c r="CA11" s="805">
        <f>'SAME1 Flight Tests 8-27-09'!BG49</f>
        <v>0</v>
      </c>
      <c r="CB11" s="805">
        <f>'SAME1 Flight Tests 8-27-09'!BF49</f>
        <v>0</v>
      </c>
      <c r="CC11" s="783"/>
      <c r="CD11" s="805"/>
      <c r="CE11" s="805" t="str">
        <f>'SAME1 Flight Tests 8-27-09'!BH49</f>
        <v>??</v>
      </c>
      <c r="CF11" s="818" t="str">
        <f>'SAME1 Flight Tests 8-27-09'!BI49</f>
        <v>NA</v>
      </c>
      <c r="CG11" s="818">
        <f>'SAME1 Flight Tests 8-27-09'!BJ49</f>
        <v>0</v>
      </c>
      <c r="CH11" s="818">
        <f>'SAME1 Flight Tests 8-27-09'!BK49</f>
        <v>0</v>
      </c>
      <c r="CI11" s="818">
        <f>'SAME1 Flight Tests 8-27-09'!BL49</f>
        <v>0</v>
      </c>
      <c r="CJ11" s="818">
        <f>'SAME1 Flight Tests 8-27-09'!BM49</f>
        <v>0</v>
      </c>
      <c r="CK11" s="818">
        <f>'SAME1 Flight Tests 8-27-09'!BN49</f>
        <v>0</v>
      </c>
      <c r="CL11" s="2014"/>
      <c r="CQ11" s="2018"/>
    </row>
    <row r="12" spans="1:95" s="2" customFormat="1" ht="16.5" customHeight="1" x14ac:dyDescent="0.25">
      <c r="A12" s="778">
        <v>1</v>
      </c>
      <c r="B12" s="779">
        <f>'SAME1 Flight Tests 8-27-09'!A50</f>
        <v>5</v>
      </c>
      <c r="C12" s="779" t="str">
        <f>'SAME1 Flight Tests 8-27-09'!B50</f>
        <v>DBP</v>
      </c>
      <c r="D12" s="782"/>
      <c r="E12" s="779" t="str">
        <f>'SAME1 Flight Tests 8-27-09'!C50</f>
        <v>39 D a</v>
      </c>
      <c r="F12" s="779">
        <f>'SAME1 Flight Tests 8-27-09'!D50</f>
        <v>6</v>
      </c>
      <c r="G12" s="779" t="str">
        <f>'SAME1 Flight Tests 8-27-09'!E50</f>
        <v>39a</v>
      </c>
      <c r="H12" s="779" t="str">
        <f>'SAME1 Flight Tests 8-27-09'!F50</f>
        <v xml:space="preserve">     Aging</v>
      </c>
      <c r="I12" s="779">
        <f>'SAME1 Flight Tests 8-27-09'!G50</f>
        <v>276</v>
      </c>
      <c r="J12" s="791">
        <f>'SAME1 Flight Tests 8-27-09'!H50</f>
        <v>39358</v>
      </c>
      <c r="K12" s="779">
        <f>'SAME1 Flight Tests 8-27-09'!I50</f>
        <v>0</v>
      </c>
      <c r="L12" s="779" t="str">
        <f>'SAME1 Flight Tests 8-27-09'!J50</f>
        <v>n</v>
      </c>
      <c r="M12" s="779" t="str">
        <f>'SAME1 Flight Tests 8-27-09'!K50</f>
        <v>n</v>
      </c>
      <c r="N12" s="779">
        <f>'SAME1 Flight Tests 8-27-09'!L50</f>
        <v>8</v>
      </c>
      <c r="O12" s="804">
        <f>'SAME1 Flight Tests 8-27-09'!M50</f>
        <v>1.18</v>
      </c>
      <c r="P12" s="805">
        <f>'SAME1 Flight Tests 8-27-09'!N50</f>
        <v>60</v>
      </c>
      <c r="Q12" s="805">
        <f>'SAME1 Flight Tests 8-27-09'!O50</f>
        <v>720</v>
      </c>
      <c r="R12" s="805">
        <f>'SAME1 Flight Tests 8-27-09'!P50</f>
        <v>8</v>
      </c>
      <c r="S12" s="806"/>
      <c r="T12" s="806"/>
      <c r="U12" s="805">
        <f>'SAME1 Flight Tests 8-27-09'!Q50</f>
        <v>883</v>
      </c>
      <c r="V12" s="806"/>
      <c r="W12" s="806"/>
      <c r="X12" s="806"/>
      <c r="Y12" s="806"/>
      <c r="Z12" s="806"/>
      <c r="AA12" s="805" t="str">
        <f>'SAME1 Flight Tests 8-27-09'!R50</f>
        <v>y</v>
      </c>
      <c r="AB12" s="805" t="str">
        <f>'SAME1 Flight Tests 8-27-09'!S50</f>
        <v>y</v>
      </c>
      <c r="AC12" s="805">
        <f>'SAME1 Flight Tests 8-27-09'!T50</f>
        <v>1</v>
      </c>
      <c r="AD12" s="806"/>
      <c r="AE12" s="805">
        <f>'SAME1 Flight Tests 8-27-09'!U50</f>
        <v>10</v>
      </c>
      <c r="AF12" s="806"/>
      <c r="AG12" s="816">
        <f>'SAME1 Flight Tests 8-27-09'!V50</f>
        <v>0.13253466028642899</v>
      </c>
      <c r="AH12" s="818">
        <f>'SAME1 Flight Tests 8-27-09'!W50</f>
        <v>0.33978426065133077</v>
      </c>
      <c r="AI12" s="806"/>
      <c r="AJ12" s="806"/>
      <c r="AK12" s="806"/>
      <c r="AL12" s="806"/>
      <c r="AM12" s="806"/>
      <c r="AN12" s="806"/>
      <c r="AO12" s="806"/>
      <c r="AP12" s="806"/>
      <c r="AQ12" s="806"/>
      <c r="AR12" s="806"/>
      <c r="AS12" s="806"/>
      <c r="AT12" s="806"/>
      <c r="AU12" s="805" t="str">
        <f>'SAME1 Flight Tests 8-27-09'!X50</f>
        <v>n/a</v>
      </c>
      <c r="AV12" s="820">
        <f>'SAME1 Flight Tests 8-27-09'!Y50</f>
        <v>3.0268099999999998</v>
      </c>
      <c r="AW12" s="820">
        <f>'SAME1 Flight Tests 8-27-09'!Z50</f>
        <v>6.2445834999999992</v>
      </c>
      <c r="AX12" s="820">
        <f>'SAME1 Flight Tests 8-27-09'!AA50</f>
        <v>-5.493163499999999E-4</v>
      </c>
      <c r="AY12" s="822"/>
      <c r="AZ12" s="822"/>
      <c r="BA12" s="820">
        <f>'SAME1 Flight Tests 8-27-09'!AC50</f>
        <v>4.8774255000000002</v>
      </c>
      <c r="BB12" s="822"/>
      <c r="BC12" s="822"/>
      <c r="BD12" s="820">
        <f>'SAME1 Flight Tests 8-27-09'!AB50</f>
        <v>5.2061149999999996</v>
      </c>
      <c r="BE12" s="820">
        <f>'SAME1 Flight Tests 8-27-09'!AD50</f>
        <v>4.6884005000000002</v>
      </c>
      <c r="BF12" s="826">
        <f>'SAME1 Flight Tests 8-27-09'!AE50</f>
        <v>3788</v>
      </c>
      <c r="BG12" s="806"/>
      <c r="BH12" s="806"/>
      <c r="BI12" s="805">
        <f>'SAME1 Flight Tests 8-27-09'!AF50</f>
        <v>6.1149999999999982E-2</v>
      </c>
      <c r="BJ12" s="805">
        <f>'SAME1 Flight Tests 8-27-09'!AG50</f>
        <v>64.930800000000005</v>
      </c>
      <c r="BK12" s="805">
        <f>'SAME1 Flight Tests 8-27-09'!AH50</f>
        <v>0.51771449999999941</v>
      </c>
      <c r="BL12" s="805">
        <f>'SAME1 Flight Tests 8-27-09'!AK50</f>
        <v>0</v>
      </c>
      <c r="BM12" s="805">
        <f>'SAME1 Flight Tests 8-27-09'!AL50</f>
        <v>0</v>
      </c>
      <c r="BN12" s="806"/>
      <c r="BO12" s="805"/>
      <c r="BP12" s="806"/>
      <c r="BQ12" s="805">
        <f>'SAME1 Flight Tests 8-27-09'!AM50</f>
        <v>0</v>
      </c>
      <c r="BR12" s="816">
        <f>'SAME1 Flight Tests 8-27-09'!AP50</f>
        <v>0</v>
      </c>
      <c r="BS12" s="816">
        <f>'SAME1 Flight Tests 8-27-09'!AQ50</f>
        <v>0</v>
      </c>
      <c r="BT12" s="816"/>
      <c r="BU12" s="816">
        <f>'SAME1 Flight Tests 8-27-09'!AS50</f>
        <v>0</v>
      </c>
      <c r="BV12" s="816">
        <f>'SAME1 Flight Tests 8-27-09'!AT50</f>
        <v>0</v>
      </c>
      <c r="BW12" s="807">
        <f>'SAME1 Flight Tests 8-27-09'!BB50</f>
        <v>39704.320942367311</v>
      </c>
      <c r="BX12" s="807">
        <f>'SAME1 Flight Tests 8-27-09'!BC50</f>
        <v>39046.953278605171</v>
      </c>
      <c r="BY12" s="807">
        <f>'SAME1 Flight Tests 8-27-09'!BD50</f>
        <v>37232.389876999441</v>
      </c>
      <c r="BZ12" s="806"/>
      <c r="CA12" s="805">
        <f>'SAME1 Flight Tests 8-27-09'!BG50</f>
        <v>0</v>
      </c>
      <c r="CB12" s="805">
        <f>'SAME1 Flight Tests 8-27-09'!BF50</f>
        <v>0</v>
      </c>
      <c r="CC12" s="783"/>
      <c r="CD12" s="805"/>
      <c r="CE12" s="805" t="str">
        <f>'SAME1 Flight Tests 8-27-09'!BH50</f>
        <v>??</v>
      </c>
      <c r="CF12" s="818" t="str">
        <f>'SAME1 Flight Tests 8-27-09'!BI50</f>
        <v>NA</v>
      </c>
      <c r="CG12" s="818">
        <f>'SAME1 Flight Tests 8-27-09'!BJ50</f>
        <v>0</v>
      </c>
      <c r="CH12" s="818">
        <f>'SAME1 Flight Tests 8-27-09'!BK50</f>
        <v>0</v>
      </c>
      <c r="CI12" s="818">
        <f>'SAME1 Flight Tests 8-27-09'!BL50</f>
        <v>0</v>
      </c>
      <c r="CJ12" s="818">
        <f>'SAME1 Flight Tests 8-27-09'!BM50</f>
        <v>0</v>
      </c>
      <c r="CK12" s="818">
        <f>'SAME1 Flight Tests 8-27-09'!BN50</f>
        <v>0</v>
      </c>
      <c r="CL12" s="2014"/>
      <c r="CQ12" s="2018"/>
    </row>
    <row r="13" spans="1:95" s="2" customFormat="1" ht="16.5" hidden="1" customHeight="1" x14ac:dyDescent="0.25">
      <c r="A13" s="778">
        <v>1</v>
      </c>
      <c r="B13" s="779">
        <f>'SAME1 Flight Tests 8-27-09'!A51</f>
        <v>5</v>
      </c>
      <c r="C13" s="779" t="str">
        <f>'SAME1 Flight Tests 8-27-09'!B51</f>
        <v>DBP</v>
      </c>
      <c r="D13" s="782"/>
      <c r="E13" s="779" t="str">
        <f>'SAME1 Flight Tests 8-27-09'!C51</f>
        <v>40 D</v>
      </c>
      <c r="F13" s="779">
        <f>'SAME1 Flight Tests 8-27-09'!D51</f>
        <v>6</v>
      </c>
      <c r="G13" s="779">
        <f>'SAME1 Flight Tests 8-27-09'!E51</f>
        <v>40</v>
      </c>
      <c r="H13" s="779" t="str">
        <f>'SAME1 Flight Tests 8-27-09'!F51</f>
        <v>low flow aging</v>
      </c>
      <c r="I13" s="779">
        <f>'SAME1 Flight Tests 8-27-09'!G51</f>
        <v>276</v>
      </c>
      <c r="J13" s="791">
        <f>'SAME1 Flight Tests 8-27-09'!H51</f>
        <v>39358</v>
      </c>
      <c r="K13" s="779">
        <f>'SAME1 Flight Tests 8-27-09'!I51</f>
        <v>0</v>
      </c>
      <c r="L13" s="779" t="str">
        <f>'SAME1 Flight Tests 8-27-09'!J51</f>
        <v>n</v>
      </c>
      <c r="M13" s="779" t="str">
        <f>'SAME1 Flight Tests 8-27-09'!K51</f>
        <v>n</v>
      </c>
      <c r="N13" s="779">
        <f>'SAME1 Flight Tests 8-27-09'!L51</f>
        <v>2</v>
      </c>
      <c r="O13" s="804">
        <f>'SAME1 Flight Tests 8-27-09'!M51</f>
        <v>1.18</v>
      </c>
      <c r="P13" s="805">
        <f>'SAME1 Flight Tests 8-27-09'!N51</f>
        <v>60</v>
      </c>
      <c r="Q13" s="805">
        <f>'SAME1 Flight Tests 8-27-09'!O51</f>
        <v>11</v>
      </c>
      <c r="R13" s="805">
        <f>'SAME1 Flight Tests 8-27-09'!P51</f>
        <v>8</v>
      </c>
      <c r="S13" s="806"/>
      <c r="T13" s="806"/>
      <c r="U13" s="805">
        <f>'SAME1 Flight Tests 8-27-09'!Q51</f>
        <v>44</v>
      </c>
      <c r="V13" s="806"/>
      <c r="W13" s="806"/>
      <c r="X13" s="806"/>
      <c r="Y13" s="806"/>
      <c r="Z13" s="806"/>
      <c r="AA13" s="805" t="str">
        <f>'SAME1 Flight Tests 8-27-09'!R51</f>
        <v>y</v>
      </c>
      <c r="AB13" s="805" t="str">
        <f>'SAME1 Flight Tests 8-27-09'!S51</f>
        <v>y</v>
      </c>
      <c r="AC13" s="805">
        <f>'SAME1 Flight Tests 8-27-09'!T51</f>
        <v>1</v>
      </c>
      <c r="AD13" s="806"/>
      <c r="AE13" s="805">
        <f>'SAME1 Flight Tests 8-27-09'!U51</f>
        <v>10</v>
      </c>
      <c r="AF13" s="806"/>
      <c r="AG13" s="816">
        <f>'SAME1 Flight Tests 8-27-09'!V51</f>
        <v>0.13253466028642899</v>
      </c>
      <c r="AH13" s="818">
        <f>'SAME1 Flight Tests 8-27-09'!W51</f>
        <v>0.37159331180319777</v>
      </c>
      <c r="AI13" s="806"/>
      <c r="AJ13" s="806"/>
      <c r="AK13" s="806"/>
      <c r="AL13" s="806"/>
      <c r="AM13" s="806"/>
      <c r="AN13" s="806"/>
      <c r="AO13" s="806"/>
      <c r="AP13" s="806"/>
      <c r="AQ13" s="806"/>
      <c r="AR13" s="806"/>
      <c r="AS13" s="806"/>
      <c r="AT13" s="806"/>
      <c r="AU13" s="805">
        <f>'SAME1 Flight Tests 8-27-09'!X51</f>
        <v>13.28</v>
      </c>
      <c r="AV13" s="820">
        <f>'SAME1 Flight Tests 8-27-09'!Y51</f>
        <v>3.2722790000000002</v>
      </c>
      <c r="AW13" s="820">
        <f>'SAME1 Flight Tests 8-27-09'!Z51</f>
        <v>6.2543949999999997</v>
      </c>
      <c r="AX13" s="820">
        <f>'SAME1 Flight Tests 8-27-09'!AA51</f>
        <v>-6.1035164999999976E-4</v>
      </c>
      <c r="AY13" s="822"/>
      <c r="AZ13" s="822"/>
      <c r="BA13" s="820">
        <f>'SAME1 Flight Tests 8-27-09'!AC51</f>
        <v>4.8564145000000005</v>
      </c>
      <c r="BB13" s="822"/>
      <c r="BC13" s="822"/>
      <c r="BD13" s="820">
        <f>'SAME1 Flight Tests 8-27-09'!AB51</f>
        <v>4.8485715000000003</v>
      </c>
      <c r="BE13" s="820">
        <f>'SAME1 Flight Tests 8-27-09'!AD51</f>
        <v>4.6706400000000006</v>
      </c>
      <c r="BF13" s="826">
        <f>'SAME1 Flight Tests 8-27-09'!AE51</f>
        <v>580.65</v>
      </c>
      <c r="BG13" s="806"/>
      <c r="BH13" s="806"/>
      <c r="BI13" s="805">
        <f>'SAME1 Flight Tests 8-27-09'!AF51</f>
        <v>1.5750000000000007E-2</v>
      </c>
      <c r="BJ13" s="805">
        <f>'SAME1 Flight Tests 8-27-09'!AG51</f>
        <v>25.545899999999996</v>
      </c>
      <c r="BK13" s="805">
        <f>'SAME1 Flight Tests 8-27-09'!AH51</f>
        <v>0.17793149999999969</v>
      </c>
      <c r="BL13" s="805">
        <f>'SAME1 Flight Tests 8-27-09'!AK51</f>
        <v>0</v>
      </c>
      <c r="BM13" s="805">
        <f>'SAME1 Flight Tests 8-27-09'!AL51</f>
        <v>0</v>
      </c>
      <c r="BN13" s="806"/>
      <c r="BO13" s="805"/>
      <c r="BP13" s="806"/>
      <c r="BQ13" s="805">
        <f>'SAME1 Flight Tests 8-27-09'!AM51</f>
        <v>0</v>
      </c>
      <c r="BR13" s="816">
        <f>'SAME1 Flight Tests 8-27-09'!AP51</f>
        <v>0</v>
      </c>
      <c r="BS13" s="816">
        <f>'SAME1 Flight Tests 8-27-09'!AQ51</f>
        <v>0</v>
      </c>
      <c r="BT13" s="816"/>
      <c r="BU13" s="816">
        <f>'SAME1 Flight Tests 8-27-09'!AS51</f>
        <v>0</v>
      </c>
      <c r="BV13" s="816">
        <f>'SAME1 Flight Tests 8-27-09'!AT51</f>
        <v>0</v>
      </c>
      <c r="BW13" s="807">
        <f>'SAME1 Flight Tests 8-27-09'!BB51</f>
        <v>6058.0405692352588</v>
      </c>
      <c r="BX13" s="807">
        <f>'SAME1 Flight Tests 8-27-09'!BC51</f>
        <v>5957.2748527718231</v>
      </c>
      <c r="BY13" s="807">
        <f>'SAME1 Flight Tests 8-27-09'!BD51</f>
        <v>5693.1782055487129</v>
      </c>
      <c r="BZ13" s="806"/>
      <c r="CA13" s="805">
        <f>'SAME1 Flight Tests 8-27-09'!BG51</f>
        <v>0</v>
      </c>
      <c r="CB13" s="805">
        <f>'SAME1 Flight Tests 8-27-09'!BF51</f>
        <v>0</v>
      </c>
      <c r="CC13" s="783"/>
      <c r="CD13" s="805"/>
      <c r="CE13" s="805">
        <f>'SAME1 Flight Tests 8-27-09'!BH51</f>
        <v>194.73118500342022</v>
      </c>
      <c r="CF13" s="818" t="str">
        <f>'SAME1 Flight Tests 8-27-09'!BI51</f>
        <v>NA</v>
      </c>
      <c r="CG13" s="818">
        <f>'SAME1 Flight Tests 8-27-09'!BJ51</f>
        <v>0</v>
      </c>
      <c r="CH13" s="818">
        <f>'SAME1 Flight Tests 8-27-09'!BK51</f>
        <v>0</v>
      </c>
      <c r="CI13" s="818">
        <f>'SAME1 Flight Tests 8-27-09'!BL51</f>
        <v>0</v>
      </c>
      <c r="CJ13" s="818">
        <f>'SAME1 Flight Tests 8-27-09'!BM51</f>
        <v>0</v>
      </c>
      <c r="CK13" s="818">
        <f>'SAME1 Flight Tests 8-27-09'!BN51</f>
        <v>0</v>
      </c>
      <c r="CL13" s="2014"/>
      <c r="CQ13" s="2018"/>
    </row>
    <row r="14" spans="1:95" s="2" customFormat="1" ht="16.5" customHeight="1" x14ac:dyDescent="0.25">
      <c r="A14" s="778">
        <v>1</v>
      </c>
      <c r="B14" s="779">
        <f>'SAME1 Flight Tests 8-27-09'!A52</f>
        <v>5</v>
      </c>
      <c r="C14" s="779" t="str">
        <f>'SAME1 Flight Tests 8-27-09'!B52</f>
        <v>DBP</v>
      </c>
      <c r="D14" s="782"/>
      <c r="E14" s="779" t="str">
        <f>'SAME1 Flight Tests 8-27-09'!C52</f>
        <v>40 D a</v>
      </c>
      <c r="F14" s="779">
        <f>'SAME1 Flight Tests 8-27-09'!D52</f>
        <v>6</v>
      </c>
      <c r="G14" s="779" t="str">
        <f>'SAME1 Flight Tests 8-27-09'!E52</f>
        <v>40a</v>
      </c>
      <c r="H14" s="779" t="str">
        <f>'SAME1 Flight Tests 8-27-09'!F52</f>
        <v xml:space="preserve">     Aging</v>
      </c>
      <c r="I14" s="779">
        <f>'SAME1 Flight Tests 8-27-09'!G52</f>
        <v>276</v>
      </c>
      <c r="J14" s="791">
        <f>'SAME1 Flight Tests 8-27-09'!H52</f>
        <v>39358</v>
      </c>
      <c r="K14" s="779">
        <f>'SAME1 Flight Tests 8-27-09'!I52</f>
        <v>0</v>
      </c>
      <c r="L14" s="779" t="str">
        <f>'SAME1 Flight Tests 8-27-09'!J52</f>
        <v>n</v>
      </c>
      <c r="M14" s="779" t="str">
        <f>'SAME1 Flight Tests 8-27-09'!K52</f>
        <v>n</v>
      </c>
      <c r="N14" s="779">
        <f>'SAME1 Flight Tests 8-27-09'!L52</f>
        <v>2</v>
      </c>
      <c r="O14" s="804">
        <f>'SAME1 Flight Tests 8-27-09'!M52</f>
        <v>1.18</v>
      </c>
      <c r="P14" s="805">
        <f>'SAME1 Flight Tests 8-27-09'!N52</f>
        <v>60</v>
      </c>
      <c r="Q14" s="805">
        <f>'SAME1 Flight Tests 8-27-09'!O52</f>
        <v>720</v>
      </c>
      <c r="R14" s="805">
        <f>'SAME1 Flight Tests 8-27-09'!P52</f>
        <v>8</v>
      </c>
      <c r="S14" s="806"/>
      <c r="T14" s="806"/>
      <c r="U14" s="805">
        <f>'SAME1 Flight Tests 8-27-09'!Q52</f>
        <v>860</v>
      </c>
      <c r="V14" s="806"/>
      <c r="W14" s="806"/>
      <c r="X14" s="806"/>
      <c r="Y14" s="806"/>
      <c r="Z14" s="806"/>
      <c r="AA14" s="805" t="str">
        <f>'SAME1 Flight Tests 8-27-09'!R52</f>
        <v>y</v>
      </c>
      <c r="AB14" s="805" t="str">
        <f>'SAME1 Flight Tests 8-27-09'!S52</f>
        <v>y</v>
      </c>
      <c r="AC14" s="805">
        <f>'SAME1 Flight Tests 8-27-09'!T52</f>
        <v>1</v>
      </c>
      <c r="AD14" s="806"/>
      <c r="AE14" s="805">
        <f>'SAME1 Flight Tests 8-27-09'!U52</f>
        <v>10</v>
      </c>
      <c r="AF14" s="806"/>
      <c r="AG14" s="816">
        <f>'SAME1 Flight Tests 8-27-09'!V52</f>
        <v>0.13253466028642899</v>
      </c>
      <c r="AH14" s="818">
        <f>'SAME1 Flight Tests 8-27-09'!W52</f>
        <v>0.28657150597538239</v>
      </c>
      <c r="AI14" s="806"/>
      <c r="AJ14" s="806"/>
      <c r="AK14" s="806"/>
      <c r="AL14" s="806"/>
      <c r="AM14" s="806"/>
      <c r="AN14" s="806"/>
      <c r="AO14" s="806"/>
      <c r="AP14" s="806"/>
      <c r="AQ14" s="806"/>
      <c r="AR14" s="806"/>
      <c r="AS14" s="806"/>
      <c r="AT14" s="806"/>
      <c r="AU14" s="805">
        <f>'SAME1 Flight Tests 8-27-09'!X52</f>
        <v>13.28</v>
      </c>
      <c r="AV14" s="820">
        <f>'SAME1 Flight Tests 8-27-09'!Y52</f>
        <v>3.3204340000000001</v>
      </c>
      <c r="AW14" s="820">
        <f>'SAME1 Flight Tests 8-27-09'!Z52</f>
        <v>6.2063900000000016</v>
      </c>
      <c r="AX14" s="820">
        <f>'SAME1 Flight Tests 8-27-09'!AA52</f>
        <v>-7.9345639999999981E-4</v>
      </c>
      <c r="AY14" s="822"/>
      <c r="AZ14" s="822"/>
      <c r="BA14" s="820">
        <f>'SAME1 Flight Tests 8-27-09'!AC52</f>
        <v>4.8695364999999997</v>
      </c>
      <c r="BB14" s="822"/>
      <c r="BC14" s="822"/>
      <c r="BD14" s="820">
        <f>'SAME1 Flight Tests 8-27-09'!AB52</f>
        <v>4.7945104999999995</v>
      </c>
      <c r="BE14" s="820">
        <f>'SAME1 Flight Tests 8-27-09'!AD52</f>
        <v>4.6776580000000001</v>
      </c>
      <c r="BF14" s="826">
        <f>'SAME1 Flight Tests 8-27-09'!AE52</f>
        <v>473.25</v>
      </c>
      <c r="BG14" s="806"/>
      <c r="BH14" s="806"/>
      <c r="BI14" s="805">
        <f>'SAME1 Flight Tests 8-27-09'!AF52</f>
        <v>1.7250000000000008E-2</v>
      </c>
      <c r="BJ14" s="805">
        <f>'SAME1 Flight Tests 8-27-09'!AG52</f>
        <v>17.528699999999997</v>
      </c>
      <c r="BK14" s="805">
        <f>'SAME1 Flight Tests 8-27-09'!AH52</f>
        <v>0.11685249999999936</v>
      </c>
      <c r="BL14" s="805">
        <f>'SAME1 Flight Tests 8-27-09'!AK52</f>
        <v>0</v>
      </c>
      <c r="BM14" s="805">
        <f>'SAME1 Flight Tests 8-27-09'!AL52</f>
        <v>0</v>
      </c>
      <c r="BN14" s="806"/>
      <c r="BO14" s="805"/>
      <c r="BP14" s="806"/>
      <c r="BQ14" s="805">
        <f>'SAME1 Flight Tests 8-27-09'!AM52</f>
        <v>0</v>
      </c>
      <c r="BR14" s="816">
        <f>'SAME1 Flight Tests 8-27-09'!AP52</f>
        <v>0</v>
      </c>
      <c r="BS14" s="816">
        <f>'SAME1 Flight Tests 8-27-09'!AQ52</f>
        <v>0</v>
      </c>
      <c r="BT14" s="816"/>
      <c r="BU14" s="816">
        <f>'SAME1 Flight Tests 8-27-09'!AS52</f>
        <v>0</v>
      </c>
      <c r="BV14" s="816">
        <f>'SAME1 Flight Tests 8-27-09'!AT52</f>
        <v>0</v>
      </c>
      <c r="BW14" s="807">
        <f>'SAME1 Flight Tests 8-27-09'!BB52</f>
        <v>4936.7473362135788</v>
      </c>
      <c r="BX14" s="807">
        <f>'SAME1 Flight Tests 8-27-09'!BC52</f>
        <v>4854.6197631208024</v>
      </c>
      <c r="BY14" s="807">
        <f>'SAME1 Flight Tests 8-27-09'!BD52</f>
        <v>4639.75528539885</v>
      </c>
      <c r="BZ14" s="806"/>
      <c r="CA14" s="805">
        <f>'SAME1 Flight Tests 8-27-09'!BG52</f>
        <v>0</v>
      </c>
      <c r="CB14" s="805">
        <f>'SAME1 Flight Tests 8-27-09'!BF52</f>
        <v>0</v>
      </c>
      <c r="CC14" s="783"/>
      <c r="CD14" s="805"/>
      <c r="CE14" s="805">
        <f>'SAME1 Flight Tests 8-27-09'!BH52</f>
        <v>194.73118500342022</v>
      </c>
      <c r="CF14" s="818" t="str">
        <f>'SAME1 Flight Tests 8-27-09'!BI52</f>
        <v>NA</v>
      </c>
      <c r="CG14" s="818">
        <f>'SAME1 Flight Tests 8-27-09'!BJ52</f>
        <v>0</v>
      </c>
      <c r="CH14" s="818">
        <f>'SAME1 Flight Tests 8-27-09'!BK52</f>
        <v>0</v>
      </c>
      <c r="CI14" s="818">
        <f>'SAME1 Flight Tests 8-27-09'!BL52</f>
        <v>0</v>
      </c>
      <c r="CJ14" s="818">
        <f>'SAME1 Flight Tests 8-27-09'!BM52</f>
        <v>0</v>
      </c>
      <c r="CK14" s="818">
        <f>'SAME1 Flight Tests 8-27-09'!BN52</f>
        <v>0</v>
      </c>
      <c r="CL14" s="2014"/>
      <c r="CQ14" s="2018"/>
    </row>
    <row r="15" spans="1:95" s="2" customFormat="1" ht="16.5" hidden="1" customHeight="1" x14ac:dyDescent="0.25">
      <c r="A15" s="778">
        <v>1</v>
      </c>
      <c r="B15" s="779">
        <f>'SAME1 Flight Tests 8-27-09'!A55</f>
        <v>5</v>
      </c>
      <c r="C15" s="779" t="str">
        <f>'SAME1 Flight Tests 8-27-09'!B55</f>
        <v>DBP</v>
      </c>
      <c r="D15" s="782"/>
      <c r="E15" s="779" t="str">
        <f>'SAME1 Flight Tests 8-27-09'!C55</f>
        <v>42 D</v>
      </c>
      <c r="F15" s="779">
        <f>'SAME1 Flight Tests 8-27-09'!D55</f>
        <v>5</v>
      </c>
      <c r="G15" s="779">
        <f>'SAME1 Flight Tests 8-27-09'!E55</f>
        <v>42</v>
      </c>
      <c r="H15" s="779" t="str">
        <f>'SAME1 Flight Tests 8-27-09'!F55</f>
        <v>low flow aging</v>
      </c>
      <c r="I15" s="779">
        <f>'SAME1 Flight Tests 8-27-09'!G55</f>
        <v>277</v>
      </c>
      <c r="J15" s="791">
        <f>'SAME1 Flight Tests 8-27-09'!H55</f>
        <v>39359</v>
      </c>
      <c r="K15" s="779">
        <f>'SAME1 Flight Tests 8-27-09'!I55</f>
        <v>0</v>
      </c>
      <c r="L15" s="779" t="str">
        <f>'SAME1 Flight Tests 8-27-09'!J55</f>
        <v>n</v>
      </c>
      <c r="M15" s="779" t="str">
        <f>'SAME1 Flight Tests 8-27-09'!K55</f>
        <v>n</v>
      </c>
      <c r="N15" s="779">
        <f>'SAME1 Flight Tests 8-27-09'!L55</f>
        <v>7.5</v>
      </c>
      <c r="O15" s="804">
        <f>'SAME1 Flight Tests 8-27-09'!M55</f>
        <v>1.1599999999999999</v>
      </c>
      <c r="P15" s="805">
        <f>'SAME1 Flight Tests 8-27-09'!N55</f>
        <v>74</v>
      </c>
      <c r="Q15" s="805">
        <f>'SAME1 Flight Tests 8-27-09'!O55</f>
        <v>11</v>
      </c>
      <c r="R15" s="805">
        <f>'SAME1 Flight Tests 8-27-09'!P55</f>
        <v>8</v>
      </c>
      <c r="S15" s="806"/>
      <c r="T15" s="806"/>
      <c r="U15" s="805">
        <f>'SAME1 Flight Tests 8-27-09'!Q55</f>
        <v>65</v>
      </c>
      <c r="V15" s="806"/>
      <c r="W15" s="806"/>
      <c r="X15" s="806"/>
      <c r="Y15" s="806"/>
      <c r="Z15" s="806"/>
      <c r="AA15" s="805" t="str">
        <f>'SAME1 Flight Tests 8-27-09'!R55</f>
        <v>y</v>
      </c>
      <c r="AB15" s="805" t="str">
        <f>'SAME1 Flight Tests 8-27-09'!S55</f>
        <v>y</v>
      </c>
      <c r="AC15" s="805">
        <f>'SAME1 Flight Tests 8-27-09'!T55</f>
        <v>1</v>
      </c>
      <c r="AD15" s="806"/>
      <c r="AE15" s="805">
        <f>'SAME1 Flight Tests 8-27-09'!U55</f>
        <v>10</v>
      </c>
      <c r="AF15" s="806"/>
      <c r="AG15" s="816">
        <f>'SAME1 Flight Tests 8-27-09'!V55</f>
        <v>0.13253466028642899</v>
      </c>
      <c r="AH15" s="818">
        <f>'SAME1 Flight Tests 8-27-09'!W55</f>
        <v>0.37038215551998899</v>
      </c>
      <c r="AI15" s="806"/>
      <c r="AJ15" s="806"/>
      <c r="AK15" s="806"/>
      <c r="AL15" s="806"/>
      <c r="AM15" s="806"/>
      <c r="AN15" s="806"/>
      <c r="AO15" s="806"/>
      <c r="AP15" s="806"/>
      <c r="AQ15" s="806"/>
      <c r="AR15" s="806"/>
      <c r="AS15" s="806"/>
      <c r="AT15" s="806"/>
      <c r="AU15" s="805" t="str">
        <f>'SAME1 Flight Tests 8-27-09'!X55</f>
        <v>n/a</v>
      </c>
      <c r="AV15" s="820">
        <f>'SAME1 Flight Tests 8-27-09'!Y55</f>
        <v>3.1597300000000001</v>
      </c>
      <c r="AW15" s="820">
        <f>'SAME1 Flight Tests 8-27-09'!Z55</f>
        <v>6.240723</v>
      </c>
      <c r="AX15" s="820">
        <f>'SAME1 Flight Tests 8-27-09'!AA55</f>
        <v>-8.2397419999999996E-4</v>
      </c>
      <c r="AY15" s="822"/>
      <c r="AZ15" s="822"/>
      <c r="BA15" s="820">
        <f>'SAME1 Flight Tests 8-27-09'!AC55</f>
        <v>4.8665014999999991</v>
      </c>
      <c r="BB15" s="822"/>
      <c r="BC15" s="822"/>
      <c r="BD15" s="820">
        <f>'SAME1 Flight Tests 8-27-09'!AB55</f>
        <v>5.2604235000000017</v>
      </c>
      <c r="BE15" s="820">
        <f>'SAME1 Flight Tests 8-27-09'!AD55</f>
        <v>4.6894519999999993</v>
      </c>
      <c r="BF15" s="826">
        <f>'SAME1 Flight Tests 8-27-09'!AE55</f>
        <v>6631.5</v>
      </c>
      <c r="BG15" s="806"/>
      <c r="BH15" s="806"/>
      <c r="BI15" s="805">
        <f>'SAME1 Flight Tests 8-27-09'!AF55</f>
        <v>1.5378000000000003</v>
      </c>
      <c r="BJ15" s="805">
        <f>'SAME1 Flight Tests 8-27-09'!AG55</f>
        <v>56.625099999999996</v>
      </c>
      <c r="BK15" s="805">
        <f>'SAME1 Flight Tests 8-27-09'!AH55</f>
        <v>0.57097150000000241</v>
      </c>
      <c r="BL15" s="805">
        <f>'SAME1 Flight Tests 8-27-09'!AK55</f>
        <v>0</v>
      </c>
      <c r="BM15" s="805">
        <f>'SAME1 Flight Tests 8-27-09'!AL55</f>
        <v>0</v>
      </c>
      <c r="BN15" s="806"/>
      <c r="BO15" s="805"/>
      <c r="BP15" s="806"/>
      <c r="BQ15" s="805">
        <f>'SAME1 Flight Tests 8-27-09'!AM55</f>
        <v>0</v>
      </c>
      <c r="BR15" s="816">
        <f>'SAME1 Flight Tests 8-27-09'!AP55</f>
        <v>0</v>
      </c>
      <c r="BS15" s="816">
        <f>'SAME1 Flight Tests 8-27-09'!AQ55</f>
        <v>0</v>
      </c>
      <c r="BT15" s="816"/>
      <c r="BU15" s="816">
        <f>'SAME1 Flight Tests 8-27-09'!AS55</f>
        <v>0</v>
      </c>
      <c r="BV15" s="816">
        <f>'SAME1 Flight Tests 8-27-09'!AT55</f>
        <v>0</v>
      </c>
      <c r="BW15" s="807">
        <f>'SAME1 Flight Tests 8-27-09'!BB55</f>
        <v>69793.320211551982</v>
      </c>
      <c r="BX15" s="807">
        <f>'SAME1 Flight Tests 8-27-09'!BC55</f>
        <v>68642.492951193301</v>
      </c>
      <c r="BY15" s="807">
        <f>'SAME1 Flight Tests 8-27-09'!BD55</f>
        <v>65323.532150302759</v>
      </c>
      <c r="BZ15" s="806"/>
      <c r="CA15" s="805">
        <f>'SAME1 Flight Tests 8-27-09'!BG55</f>
        <v>0</v>
      </c>
      <c r="CB15" s="805">
        <f>'SAME1 Flight Tests 8-27-09'!BF55</f>
        <v>0</v>
      </c>
      <c r="CC15" s="783"/>
      <c r="CD15" s="805"/>
      <c r="CE15" s="805">
        <f>'SAME1 Flight Tests 8-27-09'!BH55</f>
        <v>176.76435508982723</v>
      </c>
      <c r="CF15" s="818" t="str">
        <f>'SAME1 Flight Tests 8-27-09'!BI55</f>
        <v>NA</v>
      </c>
      <c r="CG15" s="818">
        <f>'SAME1 Flight Tests 8-27-09'!BJ55</f>
        <v>42</v>
      </c>
      <c r="CH15" s="818">
        <f>'SAME1 Flight Tests 8-27-09'!BK55</f>
        <v>0</v>
      </c>
      <c r="CI15" s="818">
        <f>'SAME1 Flight Tests 8-27-09'!BL55</f>
        <v>0</v>
      </c>
      <c r="CJ15" s="818">
        <f>'SAME1 Flight Tests 8-27-09'!BM55</f>
        <v>0</v>
      </c>
      <c r="CK15" s="818">
        <f>'SAME1 Flight Tests 8-27-09'!BN55</f>
        <v>0</v>
      </c>
      <c r="CL15" s="2014"/>
      <c r="CQ15" s="2018"/>
    </row>
    <row r="16" spans="1:95" s="2" customFormat="1" ht="16.5" customHeight="1" x14ac:dyDescent="0.25">
      <c r="A16" s="778">
        <v>1</v>
      </c>
      <c r="B16" s="779">
        <f>'SAME1 Flight Tests 8-27-09'!A56</f>
        <v>5</v>
      </c>
      <c r="C16" s="779" t="str">
        <f>'SAME1 Flight Tests 8-27-09'!B56</f>
        <v>DBP</v>
      </c>
      <c r="D16" s="782"/>
      <c r="E16" s="779" t="str">
        <f>'SAME1 Flight Tests 8-27-09'!C56</f>
        <v>42 D a</v>
      </c>
      <c r="F16" s="779">
        <f>'SAME1 Flight Tests 8-27-09'!D56</f>
        <v>5</v>
      </c>
      <c r="G16" s="779" t="str">
        <f>'SAME1 Flight Tests 8-27-09'!E56</f>
        <v>42a</v>
      </c>
      <c r="H16" s="779" t="str">
        <f>'SAME1 Flight Tests 8-27-09'!F56</f>
        <v xml:space="preserve">     Aging</v>
      </c>
      <c r="I16" s="779">
        <f>'SAME1 Flight Tests 8-27-09'!G56</f>
        <v>277</v>
      </c>
      <c r="J16" s="791">
        <f>'SAME1 Flight Tests 8-27-09'!H56</f>
        <v>39359</v>
      </c>
      <c r="K16" s="779">
        <f>'SAME1 Flight Tests 8-27-09'!I56</f>
        <v>0</v>
      </c>
      <c r="L16" s="779" t="str">
        <f>'SAME1 Flight Tests 8-27-09'!J56</f>
        <v>n</v>
      </c>
      <c r="M16" s="779" t="str">
        <f>'SAME1 Flight Tests 8-27-09'!K56</f>
        <v>n</v>
      </c>
      <c r="N16" s="779">
        <f>'SAME1 Flight Tests 8-27-09'!L56</f>
        <v>7.5</v>
      </c>
      <c r="O16" s="804">
        <f>'SAME1 Flight Tests 8-27-09'!M56</f>
        <v>1.1599999999999999</v>
      </c>
      <c r="P16" s="805">
        <f>'SAME1 Flight Tests 8-27-09'!N56</f>
        <v>74</v>
      </c>
      <c r="Q16" s="805">
        <f>'SAME1 Flight Tests 8-27-09'!O56</f>
        <v>720</v>
      </c>
      <c r="R16" s="805">
        <f>'SAME1 Flight Tests 8-27-09'!P56</f>
        <v>8</v>
      </c>
      <c r="S16" s="806"/>
      <c r="T16" s="806"/>
      <c r="U16" s="805">
        <f>'SAME1 Flight Tests 8-27-09'!Q56</f>
        <v>871</v>
      </c>
      <c r="V16" s="806"/>
      <c r="W16" s="806"/>
      <c r="X16" s="806"/>
      <c r="Y16" s="806"/>
      <c r="Z16" s="806"/>
      <c r="AA16" s="805" t="str">
        <f>'SAME1 Flight Tests 8-27-09'!R56</f>
        <v>y</v>
      </c>
      <c r="AB16" s="805" t="str">
        <f>'SAME1 Flight Tests 8-27-09'!S56</f>
        <v>y</v>
      </c>
      <c r="AC16" s="805">
        <f>'SAME1 Flight Tests 8-27-09'!T56</f>
        <v>1</v>
      </c>
      <c r="AD16" s="806"/>
      <c r="AE16" s="805">
        <f>'SAME1 Flight Tests 8-27-09'!U56</f>
        <v>10</v>
      </c>
      <c r="AF16" s="806"/>
      <c r="AG16" s="816">
        <f>'SAME1 Flight Tests 8-27-09'!V56</f>
        <v>0.13253466028642899</v>
      </c>
      <c r="AH16" s="818">
        <f>'SAME1 Flight Tests 8-27-09'!W56</f>
        <v>0.37487607852829929</v>
      </c>
      <c r="AI16" s="806"/>
      <c r="AJ16" s="806"/>
      <c r="AK16" s="806"/>
      <c r="AL16" s="806"/>
      <c r="AM16" s="806"/>
      <c r="AN16" s="806"/>
      <c r="AO16" s="806"/>
      <c r="AP16" s="806"/>
      <c r="AQ16" s="806"/>
      <c r="AR16" s="806"/>
      <c r="AS16" s="806"/>
      <c r="AT16" s="806"/>
      <c r="AU16" s="805" t="str">
        <f>'SAME1 Flight Tests 8-27-09'!X56</f>
        <v>n/a</v>
      </c>
      <c r="AV16" s="820">
        <f>'SAME1 Flight Tests 8-27-09'!Y56</f>
        <v>3.1739950000000001</v>
      </c>
      <c r="AW16" s="820">
        <f>'SAME1 Flight Tests 8-27-09'!Z56</f>
        <v>6.2468414999999995</v>
      </c>
      <c r="AX16" s="820">
        <f>'SAME1 Flight Tests 8-27-09'!AA56</f>
        <v>-7.476805999999999E-4</v>
      </c>
      <c r="AY16" s="822"/>
      <c r="AZ16" s="822"/>
      <c r="BA16" s="820">
        <f>'SAME1 Flight Tests 8-27-09'!AC56</f>
        <v>4.8921345000000001</v>
      </c>
      <c r="BB16" s="822"/>
      <c r="BC16" s="822"/>
      <c r="BD16" s="820">
        <f>'SAME1 Flight Tests 8-27-09'!AB56</f>
        <v>5.1761459999999992</v>
      </c>
      <c r="BE16" s="820">
        <f>'SAME1 Flight Tests 8-27-09'!AD56</f>
        <v>4.699187499999999</v>
      </c>
      <c r="BF16" s="826">
        <f>'SAME1 Flight Tests 8-27-09'!AE56</f>
        <v>5762</v>
      </c>
      <c r="BG16" s="806"/>
      <c r="BH16" s="806"/>
      <c r="BI16" s="805">
        <f>'SAME1 Flight Tests 8-27-09'!AF56</f>
        <v>1.2407999999999999</v>
      </c>
      <c r="BJ16" s="805">
        <f>'SAME1 Flight Tests 8-27-09'!AG56</f>
        <v>50.4482</v>
      </c>
      <c r="BK16" s="805">
        <f>'SAME1 Flight Tests 8-27-09'!AH56</f>
        <v>0.47695850000000029</v>
      </c>
      <c r="BL16" s="805">
        <f>'SAME1 Flight Tests 8-27-09'!AK56</f>
        <v>0</v>
      </c>
      <c r="BM16" s="805">
        <f>'SAME1 Flight Tests 8-27-09'!AL56</f>
        <v>0</v>
      </c>
      <c r="BN16" s="806"/>
      <c r="BO16" s="805"/>
      <c r="BP16" s="806"/>
      <c r="BQ16" s="805">
        <f>'SAME1 Flight Tests 8-27-09'!AM56</f>
        <v>0</v>
      </c>
      <c r="BR16" s="816">
        <f>'SAME1 Flight Tests 8-27-09'!AP56</f>
        <v>0</v>
      </c>
      <c r="BS16" s="816">
        <f>'SAME1 Flight Tests 8-27-09'!AQ56</f>
        <v>0</v>
      </c>
      <c r="BT16" s="816"/>
      <c r="BU16" s="816">
        <f>'SAME1 Flight Tests 8-27-09'!AS56</f>
        <v>0</v>
      </c>
      <c r="BV16" s="816">
        <f>'SAME1 Flight Tests 8-27-09'!AT56</f>
        <v>0</v>
      </c>
      <c r="BW16" s="807">
        <f>'SAME1 Flight Tests 8-27-09'!BB56</f>
        <v>60566.650796493203</v>
      </c>
      <c r="BX16" s="807">
        <f>'SAME1 Flight Tests 8-27-09'!BC56</f>
        <v>59566.716140052471</v>
      </c>
      <c r="BY16" s="807">
        <f>'SAME1 Flight Tests 8-27-09'!BD56</f>
        <v>56720.728206142747</v>
      </c>
      <c r="BZ16" s="806"/>
      <c r="CA16" s="805">
        <f>'SAME1 Flight Tests 8-27-09'!BG56</f>
        <v>0</v>
      </c>
      <c r="CB16" s="805">
        <f>'SAME1 Flight Tests 8-27-09'!BF56</f>
        <v>0</v>
      </c>
      <c r="CC16" s="783"/>
      <c r="CD16" s="805"/>
      <c r="CE16" s="805">
        <f>'SAME1 Flight Tests 8-27-09'!BH56</f>
        <v>176.76435508982723</v>
      </c>
      <c r="CF16" s="818" t="str">
        <f>'SAME1 Flight Tests 8-27-09'!BI56</f>
        <v>NA</v>
      </c>
      <c r="CG16" s="818">
        <f>'SAME1 Flight Tests 8-27-09'!BJ56</f>
        <v>0</v>
      </c>
      <c r="CH16" s="818">
        <f>'SAME1 Flight Tests 8-27-09'!BK56</f>
        <v>0</v>
      </c>
      <c r="CI16" s="818">
        <f>'SAME1 Flight Tests 8-27-09'!BL56</f>
        <v>0</v>
      </c>
      <c r="CJ16" s="818">
        <f>'SAME1 Flight Tests 8-27-09'!BM56</f>
        <v>0</v>
      </c>
      <c r="CK16" s="818">
        <f>'SAME1 Flight Tests 8-27-09'!BN56</f>
        <v>0</v>
      </c>
      <c r="CL16" s="2014"/>
      <c r="CQ16" s="2018"/>
    </row>
    <row r="17" spans="1:95" s="2" customFormat="1" ht="16.5" hidden="1" customHeight="1" x14ac:dyDescent="0.25">
      <c r="A17" s="778">
        <v>1</v>
      </c>
      <c r="B17" s="779">
        <f>'SAME1 Flight Tests 8-27-09'!A57</f>
        <v>5</v>
      </c>
      <c r="C17" s="779" t="str">
        <f>'SAME1 Flight Tests 8-27-09'!B57</f>
        <v>DBP</v>
      </c>
      <c r="D17" s="782"/>
      <c r="E17" s="779" t="str">
        <f>'SAME1 Flight Tests 8-27-09'!C57</f>
        <v>43 D</v>
      </c>
      <c r="F17" s="779">
        <f>'SAME1 Flight Tests 8-27-09'!D57</f>
        <v>5</v>
      </c>
      <c r="G17" s="779">
        <f>'SAME1 Flight Tests 8-27-09'!E57</f>
        <v>43</v>
      </c>
      <c r="H17" s="779" t="str">
        <f>'SAME1 Flight Tests 8-27-09'!F57</f>
        <v>low tempng</v>
      </c>
      <c r="I17" s="779">
        <f>'SAME1 Flight Tests 8-27-09'!G57</f>
        <v>277</v>
      </c>
      <c r="J17" s="791">
        <f>'SAME1 Flight Tests 8-27-09'!H57</f>
        <v>39359</v>
      </c>
      <c r="K17" s="779">
        <f>'SAME1 Flight Tests 8-27-09'!I57</f>
        <v>0</v>
      </c>
      <c r="L17" s="779" t="str">
        <f>'SAME1 Flight Tests 8-27-09'!J57</f>
        <v>n</v>
      </c>
      <c r="M17" s="779" t="str">
        <f>'SAME1 Flight Tests 8-27-09'!K57</f>
        <v>n</v>
      </c>
      <c r="N17" s="779">
        <f>'SAME1 Flight Tests 8-27-09'!L57</f>
        <v>8</v>
      </c>
      <c r="O17" s="804">
        <f>'SAME1 Flight Tests 8-27-09'!M57</f>
        <v>1.18</v>
      </c>
      <c r="P17" s="805">
        <f>'SAME1 Flight Tests 8-27-09'!N57</f>
        <v>60</v>
      </c>
      <c r="Q17" s="805">
        <f>'SAME1 Flight Tests 8-27-09'!O57</f>
        <v>11</v>
      </c>
      <c r="R17" s="805">
        <f>'SAME1 Flight Tests 8-27-09'!P57</f>
        <v>8</v>
      </c>
      <c r="S17" s="806"/>
      <c r="T17" s="806"/>
      <c r="U17" s="805">
        <f>'SAME1 Flight Tests 8-27-09'!Q57</f>
        <v>60</v>
      </c>
      <c r="V17" s="806"/>
      <c r="W17" s="806"/>
      <c r="X17" s="806"/>
      <c r="Y17" s="806"/>
      <c r="Z17" s="806"/>
      <c r="AA17" s="805" t="str">
        <f>'SAME1 Flight Tests 8-27-09'!R57</f>
        <v>y</v>
      </c>
      <c r="AB17" s="805" t="str">
        <f>'SAME1 Flight Tests 8-27-09'!S57</f>
        <v>y</v>
      </c>
      <c r="AC17" s="805">
        <f>'SAME1 Flight Tests 8-27-09'!T57</f>
        <v>1</v>
      </c>
      <c r="AD17" s="806"/>
      <c r="AE17" s="805">
        <f>'SAME1 Flight Tests 8-27-09'!U57</f>
        <v>10</v>
      </c>
      <c r="AF17" s="806"/>
      <c r="AG17" s="816">
        <f>'SAME1 Flight Tests 8-27-09'!V57</f>
        <v>0.13253466028642899</v>
      </c>
      <c r="AH17" s="818">
        <f>'SAME1 Flight Tests 8-27-09'!W57</f>
        <v>0.37166499916549534</v>
      </c>
      <c r="AI17" s="806"/>
      <c r="AJ17" s="806"/>
      <c r="AK17" s="806"/>
      <c r="AL17" s="806"/>
      <c r="AM17" s="806"/>
      <c r="AN17" s="806"/>
      <c r="AO17" s="806"/>
      <c r="AP17" s="806"/>
      <c r="AQ17" s="806"/>
      <c r="AR17" s="806"/>
      <c r="AS17" s="806"/>
      <c r="AT17" s="806"/>
      <c r="AU17" s="805" t="str">
        <f>'SAME1 Flight Tests 8-27-09'!X57</f>
        <v>n/a</v>
      </c>
      <c r="AV17" s="820">
        <f>'SAME1 Flight Tests 8-27-09'!Y57</f>
        <v>2.9458624999999996</v>
      </c>
      <c r="AW17" s="820">
        <f>'SAME1 Flight Tests 8-27-09'!Z57</f>
        <v>6.2579499999999992</v>
      </c>
      <c r="AX17" s="820">
        <f>'SAME1 Flight Tests 8-27-09'!AA57</f>
        <v>-4.8828149999999998E-4</v>
      </c>
      <c r="AY17" s="822"/>
      <c r="AZ17" s="822"/>
      <c r="BA17" s="820">
        <f>'SAME1 Flight Tests 8-27-09'!AC57</f>
        <v>4.8381359999999995</v>
      </c>
      <c r="BB17" s="822"/>
      <c r="BC17" s="822"/>
      <c r="BD17" s="820">
        <f>'SAME1 Flight Tests 8-27-09'!AB57</f>
        <v>5.4415284999999995</v>
      </c>
      <c r="BE17" s="820">
        <f>'SAME1 Flight Tests 8-27-09'!AD57</f>
        <v>4.6604760000000001</v>
      </c>
      <c r="BF17" s="826">
        <f>'SAME1 Flight Tests 8-27-09'!AE57</f>
        <v>7059</v>
      </c>
      <c r="BG17" s="806"/>
      <c r="BH17" s="806"/>
      <c r="BI17" s="805">
        <f>'SAME1 Flight Tests 8-27-09'!AF57</f>
        <v>1.02735</v>
      </c>
      <c r="BJ17" s="805">
        <f>'SAME1 Flight Tests 8-27-09'!AG57</f>
        <v>91.588499999999982</v>
      </c>
      <c r="BK17" s="805">
        <f>'SAME1 Flight Tests 8-27-09'!AH57</f>
        <v>0.78105249999999948</v>
      </c>
      <c r="BL17" s="805">
        <f>'SAME1 Flight Tests 8-27-09'!AK57</f>
        <v>0</v>
      </c>
      <c r="BM17" s="805">
        <f>'SAME1 Flight Tests 8-27-09'!AL57</f>
        <v>0</v>
      </c>
      <c r="BN17" s="806"/>
      <c r="BO17" s="805"/>
      <c r="BP17" s="806"/>
      <c r="BQ17" s="805">
        <f>'SAME1 Flight Tests 8-27-09'!AM57</f>
        <v>0</v>
      </c>
      <c r="BR17" s="816">
        <f>'SAME1 Flight Tests 8-27-09'!AP57</f>
        <v>0</v>
      </c>
      <c r="BS17" s="816">
        <f>'SAME1 Flight Tests 8-27-09'!AQ57</f>
        <v>0</v>
      </c>
      <c r="BT17" s="816"/>
      <c r="BU17" s="816">
        <f>'SAME1 Flight Tests 8-27-09'!AS57</f>
        <v>0</v>
      </c>
      <c r="BV17" s="816">
        <f>'SAME1 Flight Tests 8-27-09'!AT57</f>
        <v>0</v>
      </c>
      <c r="BW17" s="807">
        <f>'SAME1 Flight Tests 8-27-09'!BB57</f>
        <v>74338.088924870041</v>
      </c>
      <c r="BX17" s="807">
        <f>'SAME1 Flight Tests 8-27-09'!BC57</f>
        <v>73113.073523999657</v>
      </c>
      <c r="BY17" s="807">
        <f>'SAME1 Flight Tests 8-27-09'!BD57</f>
        <v>69557.386430664614</v>
      </c>
      <c r="BZ17" s="806"/>
      <c r="CA17" s="805">
        <f>'SAME1 Flight Tests 8-27-09'!BG57</f>
        <v>0</v>
      </c>
      <c r="CB17" s="805">
        <f>'SAME1 Flight Tests 8-27-09'!BF57</f>
        <v>0</v>
      </c>
      <c r="CC17" s="783"/>
      <c r="CD17" s="805"/>
      <c r="CE17" s="805">
        <f>'SAME1 Flight Tests 8-27-09'!BH57</f>
        <v>197.50144008901975</v>
      </c>
      <c r="CF17" s="818" t="str">
        <f>'SAME1 Flight Tests 8-27-09'!BI57</f>
        <v>NA</v>
      </c>
      <c r="CG17" s="818">
        <f>'SAME1 Flight Tests 8-27-09'!BJ57</f>
        <v>0</v>
      </c>
      <c r="CH17" s="818">
        <f>'SAME1 Flight Tests 8-27-09'!BK57</f>
        <v>0</v>
      </c>
      <c r="CI17" s="818">
        <f>'SAME1 Flight Tests 8-27-09'!BL57</f>
        <v>0</v>
      </c>
      <c r="CJ17" s="818">
        <f>'SAME1 Flight Tests 8-27-09'!BM57</f>
        <v>0</v>
      </c>
      <c r="CK17" s="818">
        <f>'SAME1 Flight Tests 8-27-09'!BN57</f>
        <v>0</v>
      </c>
      <c r="CL17" s="2014"/>
      <c r="CQ17" s="2018"/>
    </row>
    <row r="18" spans="1:95" s="2" customFormat="1" ht="16.5" customHeight="1" x14ac:dyDescent="0.25">
      <c r="A18" s="778">
        <v>1</v>
      </c>
      <c r="B18" s="779">
        <f>'SAME1 Flight Tests 8-27-09'!A58</f>
        <v>5</v>
      </c>
      <c r="C18" s="779" t="str">
        <f>'SAME1 Flight Tests 8-27-09'!B58</f>
        <v>DBP</v>
      </c>
      <c r="D18" s="782"/>
      <c r="E18" s="779" t="str">
        <f>'SAME1 Flight Tests 8-27-09'!C58</f>
        <v>43 D a</v>
      </c>
      <c r="F18" s="779">
        <f>'SAME1 Flight Tests 8-27-09'!D58</f>
        <v>5</v>
      </c>
      <c r="G18" s="779" t="str">
        <f>'SAME1 Flight Tests 8-27-09'!E58</f>
        <v>43a</v>
      </c>
      <c r="H18" s="779" t="str">
        <f>'SAME1 Flight Tests 8-27-09'!F58</f>
        <v xml:space="preserve">     Aging</v>
      </c>
      <c r="I18" s="779">
        <f>'SAME1 Flight Tests 8-27-09'!G58</f>
        <v>277</v>
      </c>
      <c r="J18" s="791">
        <f>'SAME1 Flight Tests 8-27-09'!H58</f>
        <v>39359</v>
      </c>
      <c r="K18" s="779">
        <f>'SAME1 Flight Tests 8-27-09'!I58</f>
        <v>0</v>
      </c>
      <c r="L18" s="779" t="str">
        <f>'SAME1 Flight Tests 8-27-09'!J58</f>
        <v>n</v>
      </c>
      <c r="M18" s="779" t="str">
        <f>'SAME1 Flight Tests 8-27-09'!K58</f>
        <v>n</v>
      </c>
      <c r="N18" s="779">
        <f>'SAME1 Flight Tests 8-27-09'!L58</f>
        <v>8</v>
      </c>
      <c r="O18" s="804">
        <f>'SAME1 Flight Tests 8-27-09'!M58</f>
        <v>1.18</v>
      </c>
      <c r="P18" s="805">
        <f>'SAME1 Flight Tests 8-27-09'!N58</f>
        <v>60</v>
      </c>
      <c r="Q18" s="805">
        <f>'SAME1 Flight Tests 8-27-09'!O58</f>
        <v>720</v>
      </c>
      <c r="R18" s="805">
        <f>'SAME1 Flight Tests 8-27-09'!P58</f>
        <v>8</v>
      </c>
      <c r="S18" s="806"/>
      <c r="T18" s="806"/>
      <c r="U18" s="805">
        <f>'SAME1 Flight Tests 8-27-09'!Q58</f>
        <v>879</v>
      </c>
      <c r="V18" s="806"/>
      <c r="W18" s="806"/>
      <c r="X18" s="806"/>
      <c r="Y18" s="806"/>
      <c r="Z18" s="806"/>
      <c r="AA18" s="805" t="str">
        <f>'SAME1 Flight Tests 8-27-09'!R58</f>
        <v>y</v>
      </c>
      <c r="AB18" s="805" t="str">
        <f>'SAME1 Flight Tests 8-27-09'!S58</f>
        <v>y</v>
      </c>
      <c r="AC18" s="805">
        <f>'SAME1 Flight Tests 8-27-09'!T58</f>
        <v>1</v>
      </c>
      <c r="AD18" s="806"/>
      <c r="AE18" s="805">
        <f>'SAME1 Flight Tests 8-27-09'!U58</f>
        <v>10</v>
      </c>
      <c r="AF18" s="806"/>
      <c r="AG18" s="816">
        <f>'SAME1 Flight Tests 8-27-09'!V58</f>
        <v>0.13253466028642899</v>
      </c>
      <c r="AH18" s="818">
        <f>'SAME1 Flight Tests 8-27-09'!W58</f>
        <v>0</v>
      </c>
      <c r="AI18" s="806"/>
      <c r="AJ18" s="806"/>
      <c r="AK18" s="806"/>
      <c r="AL18" s="806"/>
      <c r="AM18" s="806"/>
      <c r="AN18" s="806"/>
      <c r="AO18" s="806"/>
      <c r="AP18" s="806"/>
      <c r="AQ18" s="806"/>
      <c r="AR18" s="806"/>
      <c r="AS18" s="806"/>
      <c r="AT18" s="806"/>
      <c r="AU18" s="805" t="str">
        <f>'SAME1 Flight Tests 8-27-09'!X58</f>
        <v>n/a</v>
      </c>
      <c r="AV18" s="820">
        <f>'SAME1 Flight Tests 8-27-09'!Y58</f>
        <v>2.9606769999999996</v>
      </c>
      <c r="AW18" s="820">
        <f>'SAME1 Flight Tests 8-27-09'!Z58</f>
        <v>6.2573239999999988</v>
      </c>
      <c r="AX18" s="820">
        <f>'SAME1 Flight Tests 8-27-09'!AA58</f>
        <v>-7.7819744999999994E-4</v>
      </c>
      <c r="AY18" s="822"/>
      <c r="AZ18" s="822"/>
      <c r="BA18" s="820">
        <f>'SAME1 Flight Tests 8-27-09'!AC58</f>
        <v>4.8957829999999998</v>
      </c>
      <c r="BB18" s="822"/>
      <c r="BC18" s="822"/>
      <c r="BD18" s="820">
        <f>'SAME1 Flight Tests 8-27-09'!AB58</f>
        <v>5.3406210000000005</v>
      </c>
      <c r="BE18" s="820">
        <f>'SAME1 Flight Tests 8-27-09'!AD58</f>
        <v>4.6857304999999991</v>
      </c>
      <c r="BF18" s="826">
        <f>'SAME1 Flight Tests 8-27-09'!AE58</f>
        <v>6318</v>
      </c>
      <c r="BG18" s="806"/>
      <c r="BH18" s="806"/>
      <c r="BI18" s="805">
        <f>'SAME1 Flight Tests 8-27-09'!AF58</f>
        <v>0.84245000000000003</v>
      </c>
      <c r="BJ18" s="805">
        <f>'SAME1 Flight Tests 8-27-09'!AG58</f>
        <v>80.297600000000003</v>
      </c>
      <c r="BK18" s="805">
        <f>'SAME1 Flight Tests 8-27-09'!AH58</f>
        <v>0.65489050000000137</v>
      </c>
      <c r="BL18" s="805">
        <f>'SAME1 Flight Tests 8-27-09'!AK58</f>
        <v>0</v>
      </c>
      <c r="BM18" s="805">
        <f>'SAME1 Flight Tests 8-27-09'!AL58</f>
        <v>0</v>
      </c>
      <c r="BN18" s="806"/>
      <c r="BO18" s="805"/>
      <c r="BP18" s="806"/>
      <c r="BQ18" s="805">
        <f>'SAME1 Flight Tests 8-27-09'!AM58</f>
        <v>0</v>
      </c>
      <c r="BR18" s="816">
        <f>'SAME1 Flight Tests 8-27-09'!AP58</f>
        <v>0</v>
      </c>
      <c r="BS18" s="816">
        <f>'SAME1 Flight Tests 8-27-09'!AQ58</f>
        <v>0</v>
      </c>
      <c r="BT18" s="816"/>
      <c r="BU18" s="816">
        <f>'SAME1 Flight Tests 8-27-09'!AS58</f>
        <v>0</v>
      </c>
      <c r="BV18" s="816">
        <f>'SAME1 Flight Tests 8-27-09'!AT58</f>
        <v>0</v>
      </c>
      <c r="BW18" s="807">
        <f>'SAME1 Flight Tests 8-27-09'!BB58</f>
        <v>66463.995372703139</v>
      </c>
      <c r="BX18" s="807">
        <f>'SAME1 Flight Tests 8-27-09'!BC58</f>
        <v>65367.572748719715</v>
      </c>
      <c r="BY18" s="807">
        <f>'SAME1 Flight Tests 8-27-09'!BD58</f>
        <v>62220.4584534963</v>
      </c>
      <c r="BZ18" s="806"/>
      <c r="CA18" s="805">
        <f>'SAME1 Flight Tests 8-27-09'!BG58</f>
        <v>0</v>
      </c>
      <c r="CB18" s="805">
        <f>'SAME1 Flight Tests 8-27-09'!BF58</f>
        <v>0</v>
      </c>
      <c r="CC18" s="783"/>
      <c r="CD18" s="805"/>
      <c r="CE18" s="805">
        <f>'SAME1 Flight Tests 8-27-09'!BH58</f>
        <v>197.50144008901975</v>
      </c>
      <c r="CF18" s="818" t="str">
        <f>'SAME1 Flight Tests 8-27-09'!BI58</f>
        <v>NA</v>
      </c>
      <c r="CG18" s="818">
        <f>'SAME1 Flight Tests 8-27-09'!BJ58</f>
        <v>0</v>
      </c>
      <c r="CH18" s="818">
        <f>'SAME1 Flight Tests 8-27-09'!BK58</f>
        <v>0</v>
      </c>
      <c r="CI18" s="818">
        <f>'SAME1 Flight Tests 8-27-09'!BL58</f>
        <v>0</v>
      </c>
      <c r="CJ18" s="818">
        <f>'SAME1 Flight Tests 8-27-09'!BM58</f>
        <v>0</v>
      </c>
      <c r="CK18" s="818">
        <f>'SAME1 Flight Tests 8-27-09'!BN58</f>
        <v>0</v>
      </c>
      <c r="CL18" s="2014"/>
      <c r="CQ18" s="2018"/>
    </row>
    <row r="19" spans="1:95" s="2" customFormat="1" ht="16.5" hidden="1" customHeight="1" x14ac:dyDescent="0.25">
      <c r="A19" s="778">
        <v>1</v>
      </c>
      <c r="B19" s="779">
        <f>'SAME1 Flight Tests 8-27-09'!A59</f>
        <v>5</v>
      </c>
      <c r="C19" s="779" t="str">
        <f>'SAME1 Flight Tests 8-27-09'!B59</f>
        <v>DBP</v>
      </c>
      <c r="D19" s="782"/>
      <c r="E19" s="779" t="str">
        <f>'SAME1 Flight Tests 8-27-09'!C59</f>
        <v>44 D</v>
      </c>
      <c r="F19" s="779">
        <f>'SAME1 Flight Tests 8-27-09'!D59</f>
        <v>5</v>
      </c>
      <c r="G19" s="779">
        <f>'SAME1 Flight Tests 8-27-09'!E59</f>
        <v>44</v>
      </c>
      <c r="H19" s="779" t="str">
        <f>'SAME1 Flight Tests 8-27-09'!F59</f>
        <v>low temp aging</v>
      </c>
      <c r="I19" s="779">
        <f>'SAME1 Flight Tests 8-27-09'!G59</f>
        <v>277</v>
      </c>
      <c r="J19" s="791">
        <f>'SAME1 Flight Tests 8-27-09'!H59</f>
        <v>39359</v>
      </c>
      <c r="K19" s="779">
        <f>'SAME1 Flight Tests 8-27-09'!I59</f>
        <v>0</v>
      </c>
      <c r="L19" s="779" t="str">
        <f>'SAME1 Flight Tests 8-27-09'!J59</f>
        <v>n</v>
      </c>
      <c r="M19" s="779" t="str">
        <f>'SAME1 Flight Tests 8-27-09'!K59</f>
        <v>n</v>
      </c>
      <c r="N19" s="779">
        <f>'SAME1 Flight Tests 8-27-09'!L59</f>
        <v>7.5</v>
      </c>
      <c r="O19" s="804">
        <f>'SAME1 Flight Tests 8-27-09'!M59</f>
        <v>1.1599999999999999</v>
      </c>
      <c r="P19" s="805">
        <f>'SAME1 Flight Tests 8-27-09'!N59</f>
        <v>74</v>
      </c>
      <c r="Q19" s="805">
        <f>'SAME1 Flight Tests 8-27-09'!O59</f>
        <v>11</v>
      </c>
      <c r="R19" s="805">
        <f>'SAME1 Flight Tests 8-27-09'!P59</f>
        <v>8</v>
      </c>
      <c r="S19" s="806"/>
      <c r="T19" s="806"/>
      <c r="U19" s="805">
        <f>'SAME1 Flight Tests 8-27-09'!Q59</f>
        <v>62</v>
      </c>
      <c r="V19" s="806"/>
      <c r="W19" s="806"/>
      <c r="X19" s="806"/>
      <c r="Y19" s="806"/>
      <c r="Z19" s="806"/>
      <c r="AA19" s="805" t="str">
        <f>'SAME1 Flight Tests 8-27-09'!R59</f>
        <v>y</v>
      </c>
      <c r="AB19" s="805" t="str">
        <f>'SAME1 Flight Tests 8-27-09'!S59</f>
        <v>y</v>
      </c>
      <c r="AC19" s="805">
        <f>'SAME1 Flight Tests 8-27-09'!T59</f>
        <v>1</v>
      </c>
      <c r="AD19" s="806"/>
      <c r="AE19" s="805">
        <f>'SAME1 Flight Tests 8-27-09'!U59</f>
        <v>10</v>
      </c>
      <c r="AF19" s="806"/>
      <c r="AG19" s="816">
        <f>'SAME1 Flight Tests 8-27-09'!V59</f>
        <v>0.13253466028642899</v>
      </c>
      <c r="AH19" s="818">
        <f>'SAME1 Flight Tests 8-27-09'!W59</f>
        <v>0</v>
      </c>
      <c r="AI19" s="806"/>
      <c r="AJ19" s="806"/>
      <c r="AK19" s="806"/>
      <c r="AL19" s="806"/>
      <c r="AM19" s="806"/>
      <c r="AN19" s="806"/>
      <c r="AO19" s="806"/>
      <c r="AP19" s="806"/>
      <c r="AQ19" s="806"/>
      <c r="AR19" s="806"/>
      <c r="AS19" s="806"/>
      <c r="AT19" s="806"/>
      <c r="AU19" s="805" t="str">
        <f>'SAME1 Flight Tests 8-27-09'!X59</f>
        <v>n/a</v>
      </c>
      <c r="AV19" s="820">
        <f>'SAME1 Flight Tests 8-27-09'!Y59</f>
        <v>3.1862650000000001</v>
      </c>
      <c r="AW19" s="820">
        <f>'SAME1 Flight Tests 8-27-09'!Z59</f>
        <v>6.2593695</v>
      </c>
      <c r="AX19" s="820">
        <f>'SAME1 Flight Tests 8-27-09'!AA59</f>
        <v>-5.6457510000000003E-4</v>
      </c>
      <c r="AY19" s="822"/>
      <c r="AZ19" s="822"/>
      <c r="BA19" s="820">
        <f>'SAME1 Flight Tests 8-27-09'!AC59</f>
        <v>4.8722225000000003</v>
      </c>
      <c r="BB19" s="822"/>
      <c r="BC19" s="822"/>
      <c r="BD19" s="820">
        <f>'SAME1 Flight Tests 8-27-09'!AB59</f>
        <v>5.1195819999999994</v>
      </c>
      <c r="BE19" s="820">
        <f>'SAME1 Flight Tests 8-27-09'!AD59</f>
        <v>4.6912835000000008</v>
      </c>
      <c r="BF19" s="826">
        <f>'SAME1 Flight Tests 8-27-09'!AE59</f>
        <v>2670</v>
      </c>
      <c r="BG19" s="806"/>
      <c r="BH19" s="806"/>
      <c r="BI19" s="805">
        <f>'SAME1 Flight Tests 8-27-09'!AF59</f>
        <v>2.6500000000000004E-3</v>
      </c>
      <c r="BJ19" s="805">
        <f>'SAME1 Flight Tests 8-27-09'!AG59</f>
        <v>47.521349999999998</v>
      </c>
      <c r="BK19" s="805">
        <f>'SAME1 Flight Tests 8-27-09'!AH59</f>
        <v>0.42829849999999858</v>
      </c>
      <c r="BL19" s="805">
        <f>'SAME1 Flight Tests 8-27-09'!AK59</f>
        <v>0</v>
      </c>
      <c r="BM19" s="805">
        <f>'SAME1 Flight Tests 8-27-09'!AL59</f>
        <v>0</v>
      </c>
      <c r="BN19" s="806"/>
      <c r="BO19" s="805"/>
      <c r="BP19" s="806"/>
      <c r="BQ19" s="805">
        <f>'SAME1 Flight Tests 8-27-09'!AM59</f>
        <v>0</v>
      </c>
      <c r="BR19" s="816">
        <f>'SAME1 Flight Tests 8-27-09'!AP59</f>
        <v>0</v>
      </c>
      <c r="BS19" s="816">
        <f>'SAME1 Flight Tests 8-27-09'!AQ59</f>
        <v>0</v>
      </c>
      <c r="BT19" s="816"/>
      <c r="BU19" s="816">
        <f>'SAME1 Flight Tests 8-27-09'!AS59</f>
        <v>0</v>
      </c>
      <c r="BV19" s="816">
        <f>'SAME1 Flight Tests 8-27-09'!AT59</f>
        <v>0</v>
      </c>
      <c r="BW19" s="807">
        <f>'SAME1 Flight Tests 8-27-09'!BB59</f>
        <v>27940.840471442963</v>
      </c>
      <c r="BX19" s="807">
        <f>'SAME1 Flight Tests 8-27-09'!BC59</f>
        <v>27477.489979826034</v>
      </c>
      <c r="BY19" s="807">
        <f>'SAME1 Flight Tests 8-27-09'!BD59</f>
        <v>26221.004320602202</v>
      </c>
      <c r="BZ19" s="806"/>
      <c r="CA19" s="805">
        <f>'SAME1 Flight Tests 8-27-09'!BG59</f>
        <v>0</v>
      </c>
      <c r="CB19" s="805">
        <f>'SAME1 Flight Tests 8-27-09'!BF59</f>
        <v>0</v>
      </c>
      <c r="CC19" s="783"/>
      <c r="CD19" s="805"/>
      <c r="CE19" s="805">
        <f>'SAME1 Flight Tests 8-27-09'!BH59</f>
        <v>178.19628801490302</v>
      </c>
      <c r="CF19" s="818" t="str">
        <f>'SAME1 Flight Tests 8-27-09'!BI59</f>
        <v>NA</v>
      </c>
      <c r="CG19" s="818">
        <f>'SAME1 Flight Tests 8-27-09'!BJ59</f>
        <v>0</v>
      </c>
      <c r="CH19" s="818">
        <f>'SAME1 Flight Tests 8-27-09'!BK59</f>
        <v>0</v>
      </c>
      <c r="CI19" s="818">
        <f>'SAME1 Flight Tests 8-27-09'!BL59</f>
        <v>0</v>
      </c>
      <c r="CJ19" s="818">
        <f>'SAME1 Flight Tests 8-27-09'!BM59</f>
        <v>0</v>
      </c>
      <c r="CK19" s="818">
        <f>'SAME1 Flight Tests 8-27-09'!BN59</f>
        <v>0</v>
      </c>
      <c r="CL19" s="2014"/>
      <c r="CQ19" s="2018"/>
    </row>
    <row r="20" spans="1:95" s="2" customFormat="1" ht="16.5" customHeight="1" x14ac:dyDescent="0.25">
      <c r="A20" s="778">
        <v>1</v>
      </c>
      <c r="B20" s="779">
        <f>'SAME1 Flight Tests 8-27-09'!A60</f>
        <v>5</v>
      </c>
      <c r="C20" s="779" t="str">
        <f>'SAME1 Flight Tests 8-27-09'!B60</f>
        <v>DBP</v>
      </c>
      <c r="D20" s="782"/>
      <c r="E20" s="779" t="str">
        <f>'SAME1 Flight Tests 8-27-09'!C60</f>
        <v>44 D1</v>
      </c>
      <c r="F20" s="779">
        <f>'SAME1 Flight Tests 8-27-09'!D60</f>
        <v>5</v>
      </c>
      <c r="G20" s="779" t="str">
        <f>'SAME1 Flight Tests 8-27-09'!E60</f>
        <v>44a</v>
      </c>
      <c r="H20" s="779" t="str">
        <f>'SAME1 Flight Tests 8-27-09'!F60</f>
        <v xml:space="preserve">     Aging</v>
      </c>
      <c r="I20" s="779">
        <f>'SAME1 Flight Tests 8-27-09'!G60</f>
        <v>277</v>
      </c>
      <c r="J20" s="791">
        <f>'SAME1 Flight Tests 8-27-09'!H60</f>
        <v>39359</v>
      </c>
      <c r="K20" s="779">
        <f>'SAME1 Flight Tests 8-27-09'!I60</f>
        <v>0</v>
      </c>
      <c r="L20" s="779" t="str">
        <f>'SAME1 Flight Tests 8-27-09'!J60</f>
        <v>n</v>
      </c>
      <c r="M20" s="779" t="str">
        <f>'SAME1 Flight Tests 8-27-09'!K60</f>
        <v>n</v>
      </c>
      <c r="N20" s="779">
        <f>'SAME1 Flight Tests 8-27-09'!L60</f>
        <v>7.5</v>
      </c>
      <c r="O20" s="804">
        <f>'SAME1 Flight Tests 8-27-09'!M60</f>
        <v>1.1599999999999999</v>
      </c>
      <c r="P20" s="805">
        <f>'SAME1 Flight Tests 8-27-09'!N60</f>
        <v>74</v>
      </c>
      <c r="Q20" s="805">
        <f>'SAME1 Flight Tests 8-27-09'!O60</f>
        <v>1800</v>
      </c>
      <c r="R20" s="805">
        <f>'SAME1 Flight Tests 8-27-09'!P60</f>
        <v>8</v>
      </c>
      <c r="S20" s="806"/>
      <c r="T20" s="806"/>
      <c r="U20" s="805">
        <f>'SAME1 Flight Tests 8-27-09'!Q60</f>
        <v>1958</v>
      </c>
      <c r="V20" s="806"/>
      <c r="W20" s="806"/>
      <c r="X20" s="806"/>
      <c r="Y20" s="806"/>
      <c r="Z20" s="806"/>
      <c r="AA20" s="805" t="str">
        <f>'SAME1 Flight Tests 8-27-09'!R60</f>
        <v>y</v>
      </c>
      <c r="AB20" s="805" t="str">
        <f>'SAME1 Flight Tests 8-27-09'!S60</f>
        <v>y</v>
      </c>
      <c r="AC20" s="805">
        <f>'SAME1 Flight Tests 8-27-09'!T60</f>
        <v>1</v>
      </c>
      <c r="AD20" s="806"/>
      <c r="AE20" s="805">
        <f>'SAME1 Flight Tests 8-27-09'!U60</f>
        <v>10</v>
      </c>
      <c r="AF20" s="806"/>
      <c r="AG20" s="816">
        <f>'SAME1 Flight Tests 8-27-09'!V60</f>
        <v>0.13253466028642899</v>
      </c>
      <c r="AH20" s="818">
        <f>'SAME1 Flight Tests 8-27-09'!W60</f>
        <v>0.37602999417613525</v>
      </c>
      <c r="AI20" s="806"/>
      <c r="AJ20" s="806"/>
      <c r="AK20" s="806"/>
      <c r="AL20" s="806"/>
      <c r="AM20" s="806"/>
      <c r="AN20" s="806"/>
      <c r="AO20" s="806"/>
      <c r="AP20" s="806"/>
      <c r="AQ20" s="806"/>
      <c r="AR20" s="806"/>
      <c r="AS20" s="806"/>
      <c r="AT20" s="806"/>
      <c r="AU20" s="805" t="str">
        <f>'SAME1 Flight Tests 8-27-09'!X60</f>
        <v>n/a</v>
      </c>
      <c r="AV20" s="820">
        <f>'SAME1 Flight Tests 8-27-09'!Y60</f>
        <v>3.2127380000000003</v>
      </c>
      <c r="AW20" s="820">
        <f>'SAME1 Flight Tests 8-27-09'!Z60</f>
        <v>6.2593224999999988</v>
      </c>
      <c r="AX20" s="820">
        <f>'SAME1 Flight Tests 8-27-09'!AA60</f>
        <v>-6.7138674999999977E-4</v>
      </c>
      <c r="AY20" s="822"/>
      <c r="AZ20" s="822"/>
      <c r="BA20" s="820">
        <f>'SAME1 Flight Tests 8-27-09'!AC60</f>
        <v>4.8959057142857159</v>
      </c>
      <c r="BB20" s="822"/>
      <c r="BC20" s="822"/>
      <c r="BD20" s="820">
        <f>'SAME1 Flight Tests 8-27-09'!AB60</f>
        <v>5.0606080000000002</v>
      </c>
      <c r="BE20" s="820">
        <f>'SAME1 Flight Tests 8-27-09'!AD60</f>
        <v>4.7004780952380942</v>
      </c>
      <c r="BF20" s="826">
        <f>'SAME1 Flight Tests 8-27-09'!AE60</f>
        <v>2452</v>
      </c>
      <c r="BG20" s="806"/>
      <c r="BH20" s="806"/>
      <c r="BI20" s="805">
        <f>'SAME1 Flight Tests 8-27-09'!AF60</f>
        <v>6.3500000000000015E-3</v>
      </c>
      <c r="BJ20" s="805">
        <f>'SAME1 Flight Tests 8-27-09'!AG60</f>
        <v>42.271100000000004</v>
      </c>
      <c r="BK20" s="805">
        <f>'SAME1 Flight Tests 8-27-09'!AH60</f>
        <v>0.36012990476190598</v>
      </c>
      <c r="BL20" s="805">
        <f>'SAME1 Flight Tests 8-27-09'!AK60</f>
        <v>0</v>
      </c>
      <c r="BM20" s="805">
        <f>'SAME1 Flight Tests 8-27-09'!AL60</f>
        <v>0</v>
      </c>
      <c r="BN20" s="806"/>
      <c r="BO20" s="805"/>
      <c r="BP20" s="806"/>
      <c r="BQ20" s="805">
        <f>'SAME1 Flight Tests 8-27-09'!AM60</f>
        <v>0</v>
      </c>
      <c r="BR20" s="816">
        <f>'SAME1 Flight Tests 8-27-09'!AP60</f>
        <v>0</v>
      </c>
      <c r="BS20" s="816">
        <f>'SAME1 Flight Tests 8-27-09'!AQ60</f>
        <v>0</v>
      </c>
      <c r="BT20" s="816"/>
      <c r="BU20" s="816">
        <f>'SAME1 Flight Tests 8-27-09'!AS60</f>
        <v>0</v>
      </c>
      <c r="BV20" s="816">
        <f>'SAME1 Flight Tests 8-27-09'!AT60</f>
        <v>0</v>
      </c>
      <c r="BW20" s="807">
        <f>'SAME1 Flight Tests 8-27-09'!BB60</f>
        <v>25651.462045118446</v>
      </c>
      <c r="BX20" s="807">
        <f>'SAME1 Flight Tests 8-27-09'!BC60</f>
        <v>25225.94316667473</v>
      </c>
      <c r="BY20" s="807">
        <f>'SAME1 Flight Tests 8-27-09'!BD60</f>
        <v>24076.080152194998</v>
      </c>
      <c r="BZ20" s="806"/>
      <c r="CA20" s="805">
        <f>'SAME1 Flight Tests 8-27-09'!BG60</f>
        <v>0</v>
      </c>
      <c r="CB20" s="805">
        <f>'SAME1 Flight Tests 8-27-09'!BF60</f>
        <v>0</v>
      </c>
      <c r="CC20" s="783"/>
      <c r="CD20" s="805"/>
      <c r="CE20" s="805">
        <f>'SAME1 Flight Tests 8-27-09'!BH60</f>
        <v>178.19628801490302</v>
      </c>
      <c r="CF20" s="818" t="str">
        <f>'SAME1 Flight Tests 8-27-09'!BI60</f>
        <v>NA</v>
      </c>
      <c r="CG20" s="818">
        <f>'SAME1 Flight Tests 8-27-09'!BJ60</f>
        <v>0</v>
      </c>
      <c r="CH20" s="818">
        <f>'SAME1 Flight Tests 8-27-09'!BK60</f>
        <v>0</v>
      </c>
      <c r="CI20" s="818">
        <f>'SAME1 Flight Tests 8-27-09'!BL60</f>
        <v>0</v>
      </c>
      <c r="CJ20" s="818">
        <f>'SAME1 Flight Tests 8-27-09'!BM60</f>
        <v>0</v>
      </c>
      <c r="CK20" s="818">
        <f>'SAME1 Flight Tests 8-27-09'!BN60</f>
        <v>0</v>
      </c>
      <c r="CL20" s="2014"/>
      <c r="CQ20" s="2018"/>
    </row>
    <row r="21" spans="1:95" s="2" customFormat="1" ht="16.5" hidden="1" customHeight="1" x14ac:dyDescent="0.25">
      <c r="A21" s="778">
        <v>1</v>
      </c>
      <c r="B21" s="779">
        <f>'SAME1 Flight Tests 8-27-09'!A61</f>
        <v>5</v>
      </c>
      <c r="C21" s="779" t="str">
        <f>'SAME1 Flight Tests 8-27-09'!B61</f>
        <v>DBP</v>
      </c>
      <c r="D21" s="782"/>
      <c r="E21" s="779" t="str">
        <f>'SAME1 Flight Tests 8-27-09'!C61</f>
        <v>45 D</v>
      </c>
      <c r="F21" s="779">
        <f>'SAME1 Flight Tests 8-27-09'!D61</f>
        <v>5</v>
      </c>
      <c r="G21" s="779">
        <f>'SAME1 Flight Tests 8-27-09'!E61</f>
        <v>45</v>
      </c>
      <c r="H21" s="779" t="str">
        <f>'SAME1 Flight Tests 8-27-09'!F61</f>
        <v>high temp aging</v>
      </c>
      <c r="I21" s="779">
        <f>'SAME1 Flight Tests 8-27-09'!G61</f>
        <v>278</v>
      </c>
      <c r="J21" s="791">
        <f>'SAME1 Flight Tests 8-27-09'!H61</f>
        <v>39360</v>
      </c>
      <c r="K21" s="779">
        <f>'SAME1 Flight Tests 8-27-09'!I61</f>
        <v>0</v>
      </c>
      <c r="L21" s="779" t="str">
        <f>'SAME1 Flight Tests 8-27-09'!J61</f>
        <v>n</v>
      </c>
      <c r="M21" s="779" t="str">
        <f>'SAME1 Flight Tests 8-27-09'!K61</f>
        <v>n</v>
      </c>
      <c r="N21" s="779">
        <f>'SAME1 Flight Tests 8-27-09'!L61</f>
        <v>8</v>
      </c>
      <c r="O21" s="804">
        <f>'SAME1 Flight Tests 8-27-09'!M61</f>
        <v>1.19</v>
      </c>
      <c r="P21" s="805">
        <f>'SAME1 Flight Tests 8-27-09'!N61</f>
        <v>45</v>
      </c>
      <c r="Q21" s="805">
        <f>'SAME1 Flight Tests 8-27-09'!O61</f>
        <v>11</v>
      </c>
      <c r="R21" s="805">
        <f>'SAME1 Flight Tests 8-27-09'!P61</f>
        <v>8</v>
      </c>
      <c r="S21" s="806"/>
      <c r="T21" s="806"/>
      <c r="U21" s="805">
        <f>'SAME1 Flight Tests 8-27-09'!Q61</f>
        <v>86</v>
      </c>
      <c r="V21" s="806"/>
      <c r="W21" s="806"/>
      <c r="X21" s="806"/>
      <c r="Y21" s="806"/>
      <c r="Z21" s="806"/>
      <c r="AA21" s="805" t="str">
        <f>'SAME1 Flight Tests 8-27-09'!R61</f>
        <v>y</v>
      </c>
      <c r="AB21" s="805" t="str">
        <f>'SAME1 Flight Tests 8-27-09'!S61</f>
        <v>y</v>
      </c>
      <c r="AC21" s="805">
        <f>'SAME1 Flight Tests 8-27-09'!T61</f>
        <v>1</v>
      </c>
      <c r="AD21" s="806"/>
      <c r="AE21" s="805">
        <f>'SAME1 Flight Tests 8-27-09'!U61</f>
        <v>10</v>
      </c>
      <c r="AF21" s="806"/>
      <c r="AG21" s="816">
        <f>'SAME1 Flight Tests 8-27-09'!V61</f>
        <v>0.13253466028642899</v>
      </c>
      <c r="AH21" s="818">
        <f>'SAME1 Flight Tests 8-27-09'!W61</f>
        <v>0.37232466818376009</v>
      </c>
      <c r="AI21" s="806"/>
      <c r="AJ21" s="806"/>
      <c r="AK21" s="806"/>
      <c r="AL21" s="806"/>
      <c r="AM21" s="806"/>
      <c r="AN21" s="806"/>
      <c r="AO21" s="806"/>
      <c r="AP21" s="806"/>
      <c r="AQ21" s="806"/>
      <c r="AR21" s="806"/>
      <c r="AS21" s="806"/>
      <c r="AT21" s="806"/>
      <c r="AU21" s="805">
        <f>'SAME1 Flight Tests 8-27-09'!X61</f>
        <v>8.5399999999999991</v>
      </c>
      <c r="AV21" s="820">
        <f>'SAME1 Flight Tests 8-27-09'!Y61</f>
        <v>2.992845</v>
      </c>
      <c r="AW21" s="820">
        <f>'SAME1 Flight Tests 8-27-09'!Z61</f>
        <v>6.246277000000001</v>
      </c>
      <c r="AX21" s="820">
        <f>'SAME1 Flight Tests 8-27-09'!AA61</f>
        <v>-6.4086900000000018E-4</v>
      </c>
      <c r="AY21" s="822"/>
      <c r="AZ21" s="822"/>
      <c r="BA21" s="820">
        <f>'SAME1 Flight Tests 8-27-09'!AC61</f>
        <v>4.8697975000000016</v>
      </c>
      <c r="BB21" s="822"/>
      <c r="BC21" s="822"/>
      <c r="BD21" s="820">
        <f>'SAME1 Flight Tests 8-27-09'!AB61</f>
        <v>5.4054559999999992</v>
      </c>
      <c r="BE21" s="820">
        <f>'SAME1 Flight Tests 8-27-09'!AD61</f>
        <v>4.7024245000000002</v>
      </c>
      <c r="BF21" s="826">
        <f>'SAME1 Flight Tests 8-27-09'!AE61</f>
        <v>6791</v>
      </c>
      <c r="BG21" s="806"/>
      <c r="BH21" s="806"/>
      <c r="BI21" s="805">
        <f>'SAME1 Flight Tests 8-27-09'!AF61</f>
        <v>1.2176000000000002</v>
      </c>
      <c r="BJ21" s="805">
        <f>'SAME1 Flight Tests 8-27-09'!AG61</f>
        <v>77.623499999999979</v>
      </c>
      <c r="BK21" s="805">
        <f>'SAME1 Flight Tests 8-27-09'!AH61</f>
        <v>0.70303149999999892</v>
      </c>
      <c r="BL21" s="805">
        <f>'SAME1 Flight Tests 8-27-09'!AK61</f>
        <v>0</v>
      </c>
      <c r="BM21" s="805">
        <f>'SAME1 Flight Tests 8-27-09'!AL61</f>
        <v>0</v>
      </c>
      <c r="BN21" s="806"/>
      <c r="BO21" s="805"/>
      <c r="BP21" s="806"/>
      <c r="BQ21" s="805">
        <f>'SAME1 Flight Tests 8-27-09'!AM61</f>
        <v>0</v>
      </c>
      <c r="BR21" s="816">
        <f>'SAME1 Flight Tests 8-27-09'!AP61</f>
        <v>0</v>
      </c>
      <c r="BS21" s="816">
        <f>'SAME1 Flight Tests 8-27-09'!AQ61</f>
        <v>0</v>
      </c>
      <c r="BT21" s="816"/>
      <c r="BU21" s="816">
        <f>'SAME1 Flight Tests 8-27-09'!AS61</f>
        <v>0</v>
      </c>
      <c r="BV21" s="816">
        <f>'SAME1 Flight Tests 8-27-09'!AT61</f>
        <v>0</v>
      </c>
      <c r="BW21" s="807">
        <f>'SAME1 Flight Tests 8-27-09'!BB61</f>
        <v>71488.325706827716</v>
      </c>
      <c r="BX21" s="807">
        <f>'SAME1 Flight Tests 8-27-09'!BC61</f>
        <v>70309.818894628988</v>
      </c>
      <c r="BY21" s="807">
        <f>'SAME1 Flight Tests 8-27-09'!BD61</f>
        <v>66902.858179415722</v>
      </c>
      <c r="BZ21" s="806"/>
      <c r="CA21" s="805">
        <f>'SAME1 Flight Tests 8-27-09'!BG61</f>
        <v>0</v>
      </c>
      <c r="CB21" s="805">
        <f>'SAME1 Flight Tests 8-27-09'!BF61</f>
        <v>0</v>
      </c>
      <c r="CC21" s="783"/>
      <c r="CD21" s="805"/>
      <c r="CE21" s="805">
        <f>'SAME1 Flight Tests 8-27-09'!BH61</f>
        <v>203.61293584296271</v>
      </c>
      <c r="CF21" s="818" t="str">
        <f>'SAME1 Flight Tests 8-27-09'!BI61</f>
        <v>NA</v>
      </c>
      <c r="CG21" s="818">
        <f>'SAME1 Flight Tests 8-27-09'!BJ61</f>
        <v>0</v>
      </c>
      <c r="CH21" s="818">
        <f>'SAME1 Flight Tests 8-27-09'!BK61</f>
        <v>0</v>
      </c>
      <c r="CI21" s="818">
        <f>'SAME1 Flight Tests 8-27-09'!BL61</f>
        <v>0</v>
      </c>
      <c r="CJ21" s="818">
        <f>'SAME1 Flight Tests 8-27-09'!BM61</f>
        <v>0</v>
      </c>
      <c r="CK21" s="818">
        <f>'SAME1 Flight Tests 8-27-09'!BN61</f>
        <v>0</v>
      </c>
      <c r="CL21" s="2014"/>
      <c r="CQ21" s="2018"/>
    </row>
    <row r="22" spans="1:95" s="2" customFormat="1" ht="16.5" customHeight="1" x14ac:dyDescent="0.25">
      <c r="A22" s="778">
        <v>1</v>
      </c>
      <c r="B22" s="779">
        <f>'SAME1 Flight Tests 8-27-09'!A62</f>
        <v>5</v>
      </c>
      <c r="C22" s="779" t="str">
        <f>'SAME1 Flight Tests 8-27-09'!B62</f>
        <v>DBP</v>
      </c>
      <c r="D22" s="782"/>
      <c r="E22" s="779" t="str">
        <f>'SAME1 Flight Tests 8-27-09'!C62</f>
        <v xml:space="preserve">45 D a </v>
      </c>
      <c r="F22" s="779">
        <f>'SAME1 Flight Tests 8-27-09'!D62</f>
        <v>5</v>
      </c>
      <c r="G22" s="779" t="str">
        <f>'SAME1 Flight Tests 8-27-09'!E62</f>
        <v>45a</v>
      </c>
      <c r="H22" s="779" t="str">
        <f>'SAME1 Flight Tests 8-27-09'!F62</f>
        <v xml:space="preserve">     Aging</v>
      </c>
      <c r="I22" s="779">
        <f>'SAME1 Flight Tests 8-27-09'!G62</f>
        <v>278</v>
      </c>
      <c r="J22" s="791">
        <f>'SAME1 Flight Tests 8-27-09'!H62</f>
        <v>39360</v>
      </c>
      <c r="K22" s="779">
        <f>'SAME1 Flight Tests 8-27-09'!I62</f>
        <v>0</v>
      </c>
      <c r="L22" s="779" t="str">
        <f>'SAME1 Flight Tests 8-27-09'!J62</f>
        <v>n</v>
      </c>
      <c r="M22" s="779" t="str">
        <f>'SAME1 Flight Tests 8-27-09'!K62</f>
        <v>n</v>
      </c>
      <c r="N22" s="779">
        <f>'SAME1 Flight Tests 8-27-09'!L62</f>
        <v>8</v>
      </c>
      <c r="O22" s="804">
        <f>'SAME1 Flight Tests 8-27-09'!M62</f>
        <v>1.19</v>
      </c>
      <c r="P22" s="805">
        <f>'SAME1 Flight Tests 8-27-09'!N62</f>
        <v>45</v>
      </c>
      <c r="Q22" s="805">
        <f>'SAME1 Flight Tests 8-27-09'!O62</f>
        <v>360</v>
      </c>
      <c r="R22" s="805">
        <f>'SAME1 Flight Tests 8-27-09'!P62</f>
        <v>8</v>
      </c>
      <c r="S22" s="806"/>
      <c r="T22" s="806"/>
      <c r="U22" s="805">
        <f>'SAME1 Flight Tests 8-27-09'!Q62</f>
        <v>554.16666666666663</v>
      </c>
      <c r="V22" s="806"/>
      <c r="W22" s="806"/>
      <c r="X22" s="806"/>
      <c r="Y22" s="806"/>
      <c r="Z22" s="806"/>
      <c r="AA22" s="805" t="str">
        <f>'SAME1 Flight Tests 8-27-09'!R62</f>
        <v>y</v>
      </c>
      <c r="AB22" s="805" t="str">
        <f>'SAME1 Flight Tests 8-27-09'!S62</f>
        <v>y</v>
      </c>
      <c r="AC22" s="805">
        <f>'SAME1 Flight Tests 8-27-09'!T62</f>
        <v>1</v>
      </c>
      <c r="AD22" s="806"/>
      <c r="AE22" s="805">
        <f>'SAME1 Flight Tests 8-27-09'!U62</f>
        <v>10</v>
      </c>
      <c r="AF22" s="806"/>
      <c r="AG22" s="816">
        <f>'SAME1 Flight Tests 8-27-09'!V62</f>
        <v>0.13253466028642899</v>
      </c>
      <c r="AH22" s="818">
        <f>'SAME1 Flight Tests 8-27-09'!W62</f>
        <v>0.37661071405561064</v>
      </c>
      <c r="AI22" s="806"/>
      <c r="AJ22" s="806"/>
      <c r="AK22" s="806"/>
      <c r="AL22" s="806"/>
      <c r="AM22" s="806"/>
      <c r="AN22" s="806"/>
      <c r="AO22" s="806"/>
      <c r="AP22" s="806"/>
      <c r="AQ22" s="806"/>
      <c r="AR22" s="806"/>
      <c r="AS22" s="806"/>
      <c r="AT22" s="806"/>
      <c r="AU22" s="805">
        <f>'SAME1 Flight Tests 8-27-09'!X62</f>
        <v>8.5399999999999991</v>
      </c>
      <c r="AV22" s="820">
        <f>'SAME1 Flight Tests 8-27-09'!Y62</f>
        <v>3.2190433333333335</v>
      </c>
      <c r="AW22" s="820">
        <f>'SAME1 Flight Tests 8-27-09'!Z62</f>
        <v>4.8937483333333329</v>
      </c>
      <c r="AX22" s="820">
        <f>'SAME1 Flight Tests 8-27-09'!AA62</f>
        <v>-7.629393333333334E-4</v>
      </c>
      <c r="AY22" s="822"/>
      <c r="AZ22" s="822"/>
      <c r="BA22" s="820">
        <f>'SAME1 Flight Tests 8-27-09'!AC62</f>
        <v>4.90158</v>
      </c>
      <c r="BB22" s="822"/>
      <c r="BC22" s="822"/>
      <c r="BD22" s="820">
        <f>'SAME1 Flight Tests 8-27-09'!AB62</f>
        <v>5.0084433333333331</v>
      </c>
      <c r="BE22" s="820">
        <f>'SAME1 Flight Tests 8-27-09'!AD62</f>
        <v>4.7215783333333334</v>
      </c>
      <c r="BF22" s="826">
        <f>'SAME1 Flight Tests 8-27-09'!AE62</f>
        <v>3538</v>
      </c>
      <c r="BG22" s="806"/>
      <c r="BH22" s="806"/>
      <c r="BI22" s="805">
        <f>'SAME1 Flight Tests 8-27-09'!AF62</f>
        <v>0.73383333333333323</v>
      </c>
      <c r="BJ22" s="805">
        <f>'SAME1 Flight Tests 8-27-09'!AG62</f>
        <v>44.691000000000003</v>
      </c>
      <c r="BK22" s="805">
        <f>'SAME1 Flight Tests 8-27-09'!AH62</f>
        <v>0.2868649999999997</v>
      </c>
      <c r="BL22" s="805">
        <f>'SAME1 Flight Tests 8-27-09'!AK62</f>
        <v>0</v>
      </c>
      <c r="BM22" s="805">
        <f>'SAME1 Flight Tests 8-27-09'!AL62</f>
        <v>0</v>
      </c>
      <c r="BN22" s="806"/>
      <c r="BO22" s="805"/>
      <c r="BP22" s="806"/>
      <c r="BQ22" s="805">
        <f>'SAME1 Flight Tests 8-27-09'!AM62</f>
        <v>0</v>
      </c>
      <c r="BR22" s="816">
        <f>'SAME1 Flight Tests 8-27-09'!AP62</f>
        <v>0</v>
      </c>
      <c r="BS22" s="816">
        <f>'SAME1 Flight Tests 8-27-09'!AQ62</f>
        <v>0</v>
      </c>
      <c r="BT22" s="816"/>
      <c r="BU22" s="816">
        <f>'SAME1 Flight Tests 8-27-09'!AS62</f>
        <v>0</v>
      </c>
      <c r="BV22" s="816">
        <f>'SAME1 Flight Tests 8-27-09'!AT62</f>
        <v>0</v>
      </c>
      <c r="BW22" s="807">
        <f>'SAME1 Flight Tests 8-27-09'!BB62</f>
        <v>37070.572161138181</v>
      </c>
      <c r="BX22" s="807">
        <f>'SAME1 Flight Tests 8-27-09'!BC62</f>
        <v>36456.58937486825</v>
      </c>
      <c r="BY22" s="807">
        <f>'SAME1 Flight Tests 8-27-09'!BD62</f>
        <v>34768.457051470963</v>
      </c>
      <c r="BZ22" s="806"/>
      <c r="CA22" s="805">
        <f>'SAME1 Flight Tests 8-27-09'!BG62</f>
        <v>0</v>
      </c>
      <c r="CB22" s="805">
        <f>'SAME1 Flight Tests 8-27-09'!BF62</f>
        <v>0</v>
      </c>
      <c r="CC22" s="783"/>
      <c r="CD22" s="805"/>
      <c r="CE22" s="805">
        <f>'SAME1 Flight Tests 8-27-09'!BH62</f>
        <v>203.61293584296271</v>
      </c>
      <c r="CF22" s="818" t="str">
        <f>'SAME1 Flight Tests 8-27-09'!BI62</f>
        <v>NA</v>
      </c>
      <c r="CG22" s="818">
        <f>'SAME1 Flight Tests 8-27-09'!BJ62</f>
        <v>0</v>
      </c>
      <c r="CH22" s="818">
        <f>'SAME1 Flight Tests 8-27-09'!BK62</f>
        <v>0</v>
      </c>
      <c r="CI22" s="818">
        <f>'SAME1 Flight Tests 8-27-09'!BL62</f>
        <v>0</v>
      </c>
      <c r="CJ22" s="818">
        <f>'SAME1 Flight Tests 8-27-09'!BM62</f>
        <v>0</v>
      </c>
      <c r="CK22" s="818">
        <f>'SAME1 Flight Tests 8-27-09'!BN62</f>
        <v>0</v>
      </c>
      <c r="CL22" s="2014"/>
      <c r="CQ22" s="2018"/>
    </row>
    <row r="23" spans="1:95" s="2" customFormat="1" ht="16.5" hidden="1" customHeight="1" x14ac:dyDescent="0.25">
      <c r="A23" s="778">
        <v>1</v>
      </c>
      <c r="B23" s="779">
        <f>'SAME1 Flight Tests 8-27-09'!A34</f>
        <v>4</v>
      </c>
      <c r="C23" s="830" t="str">
        <f>'SAME1 Flight Tests 8-27-09'!B34</f>
        <v>Kapton</v>
      </c>
      <c r="D23" s="782"/>
      <c r="E23" s="779" t="str">
        <f>'SAME1 Flight Tests 8-27-09'!C34</f>
        <v>29 K</v>
      </c>
      <c r="F23" s="779">
        <f>'SAME1 Flight Tests 8-27-09'!D34</f>
        <v>4</v>
      </c>
      <c r="G23" s="779">
        <f>'SAME1 Flight Tests 8-27-09'!E34</f>
        <v>29</v>
      </c>
      <c r="H23" s="779" t="str">
        <f>'SAME1 Flight Tests 8-27-09'!F34</f>
        <v>Baseline</v>
      </c>
      <c r="I23" s="779">
        <f>'SAME1 Flight Tests 8-27-09'!G34</f>
        <v>271</v>
      </c>
      <c r="J23" s="791">
        <f>'SAME1 Flight Tests 8-27-09'!H34</f>
        <v>39353</v>
      </c>
      <c r="K23" s="779">
        <f>'SAME1 Flight Tests 8-27-09'!I34</f>
        <v>0</v>
      </c>
      <c r="L23" s="779" t="str">
        <f>'SAME1 Flight Tests 8-27-09'!J34</f>
        <v>n</v>
      </c>
      <c r="M23" s="779" t="str">
        <f>'SAME1 Flight Tests 8-27-09'!K34</f>
        <v>n</v>
      </c>
      <c r="N23" s="779">
        <f>'SAME1 Flight Tests 8-27-09'!L34</f>
        <v>8</v>
      </c>
      <c r="O23" s="804">
        <f>'SAME1 Flight Tests 8-27-09'!M34</f>
        <v>1.38</v>
      </c>
      <c r="P23" s="805">
        <f>'SAME1 Flight Tests 8-27-09'!N34</f>
        <v>60</v>
      </c>
      <c r="Q23" s="805">
        <f>'SAME1 Flight Tests 8-27-09'!O34</f>
        <v>11</v>
      </c>
      <c r="R23" s="805">
        <f>'SAME1 Flight Tests 8-27-09'!P34</f>
        <v>8</v>
      </c>
      <c r="S23" s="806"/>
      <c r="T23" s="806"/>
      <c r="U23" s="805">
        <f>'SAME1 Flight Tests 8-27-09'!Q34</f>
        <v>38.166666666666664</v>
      </c>
      <c r="V23" s="806"/>
      <c r="W23" s="806"/>
      <c r="X23" s="806"/>
      <c r="Y23" s="806"/>
      <c r="Z23" s="806"/>
      <c r="AA23" s="805" t="str">
        <f>'SAME1 Flight Tests 8-27-09'!R34</f>
        <v>n</v>
      </c>
      <c r="AB23" s="805" t="str">
        <f>'SAME1 Flight Tests 8-27-09'!S34</f>
        <v>n</v>
      </c>
      <c r="AC23" s="805">
        <f>'SAME1 Flight Tests 8-27-09'!T34</f>
        <v>1</v>
      </c>
      <c r="AD23" s="806"/>
      <c r="AE23" s="805">
        <f>'SAME1 Flight Tests 8-27-09'!U34</f>
        <v>10</v>
      </c>
      <c r="AF23" s="806"/>
      <c r="AG23" s="816">
        <f>'SAME1 Flight Tests 8-27-09'!V34</f>
        <v>3.852706928546E-2</v>
      </c>
      <c r="AH23" s="818">
        <f>'SAME1 Flight Tests 8-27-09'!W34</f>
        <v>0</v>
      </c>
      <c r="AI23" s="806"/>
      <c r="AJ23" s="806"/>
      <c r="AK23" s="806"/>
      <c r="AL23" s="806"/>
      <c r="AM23" s="806"/>
      <c r="AN23" s="806"/>
      <c r="AO23" s="806"/>
      <c r="AP23" s="806"/>
      <c r="AQ23" s="806"/>
      <c r="AR23" s="806"/>
      <c r="AS23" s="806"/>
      <c r="AT23" s="806"/>
      <c r="AU23" s="805">
        <f>'SAME1 Flight Tests 8-27-09'!X34</f>
        <v>1.1599999999999999</v>
      </c>
      <c r="AV23" s="820">
        <f>'SAME1 Flight Tests 8-27-09'!Y34</f>
        <v>3.414307</v>
      </c>
      <c r="AW23" s="820">
        <f>'SAME1 Flight Tests 8-27-09'!Z34</f>
        <v>3.6637120000000003</v>
      </c>
      <c r="AX23" s="820">
        <f>'SAME1 Flight Tests 8-27-09'!AA34</f>
        <v>-6.4086874999999988E-4</v>
      </c>
      <c r="AY23" s="822"/>
      <c r="AZ23" s="822"/>
      <c r="BA23" s="820">
        <f>'SAME1 Flight Tests 8-27-09'!AC34</f>
        <v>4.9554546666666663</v>
      </c>
      <c r="BB23" s="822"/>
      <c r="BC23" s="822"/>
      <c r="BD23" s="820">
        <f>'SAME1 Flight Tests 8-27-09'!AB34</f>
        <v>5.9674839999999998</v>
      </c>
      <c r="BE23" s="820">
        <f>'SAME1 Flight Tests 8-27-09'!AD34</f>
        <v>4.7121579999999996</v>
      </c>
      <c r="BF23" s="826">
        <f>'SAME1 Flight Tests 8-27-09'!AE34</f>
        <v>65575</v>
      </c>
      <c r="BG23" s="806"/>
      <c r="BH23" s="806"/>
      <c r="BI23" s="805">
        <f>'SAME1 Flight Tests 8-27-09'!AF34</f>
        <v>20.278299999999998</v>
      </c>
      <c r="BJ23" s="805">
        <f>'SAME1 Flight Tests 8-27-09'!AG34</f>
        <v>25.268750000000001</v>
      </c>
      <c r="BK23" s="805">
        <f>'SAME1 Flight Tests 8-27-09'!AH34</f>
        <v>1.2553260000000002</v>
      </c>
      <c r="BL23" s="805">
        <f>'SAME1 Flight Tests 8-27-09'!AK34</f>
        <v>2574776.2051404528</v>
      </c>
      <c r="BM23" s="805">
        <f>'SAME1 Flight Tests 8-27-09'!AL34</f>
        <v>242.4741726367576</v>
      </c>
      <c r="BN23" s="806"/>
      <c r="BO23" s="805"/>
      <c r="BP23" s="806"/>
      <c r="BQ23" s="805">
        <f>'SAME1 Flight Tests 8-27-09'!AM34</f>
        <v>11.3709375</v>
      </c>
      <c r="BR23" s="816">
        <f>'SAME1 Flight Tests 8-27-09'!AP34</f>
        <v>9.4172911864210257E-2</v>
      </c>
      <c r="BS23" s="816">
        <f>'SAME1 Flight Tests 8-27-09'!AQ34</f>
        <v>0.18182992084451238</v>
      </c>
      <c r="BT23" s="816"/>
      <c r="BU23" s="816">
        <f>'SAME1 Flight Tests 8-27-09'!AS34</f>
        <v>2.2504596741074545</v>
      </c>
      <c r="BV23" s="816">
        <f>'SAME1 Flight Tests 8-27-09'!AT34</f>
        <v>6.7772939709597191E-2</v>
      </c>
      <c r="BW23" s="807">
        <f>'SAME1 Flight Tests 8-27-09'!BB34</f>
        <v>2574776.2051404528</v>
      </c>
      <c r="BX23" s="807">
        <f>'SAME1 Flight Tests 8-27-09'!BC34</f>
        <v>2535629.0541120409</v>
      </c>
      <c r="BY23" s="807">
        <f>'SAME1 Flight Tests 8-27-09'!BD34</f>
        <v>2322404.7347605485</v>
      </c>
      <c r="BZ23" s="806"/>
      <c r="CA23" s="805">
        <f>'SAME1 Flight Tests 8-27-09'!BG34</f>
        <v>0.26938326180257516</v>
      </c>
      <c r="CB23" s="805">
        <f>'SAME1 Flight Tests 8-27-09'!BF34</f>
        <v>0.45</v>
      </c>
      <c r="CC23" s="783"/>
      <c r="CD23" s="805"/>
      <c r="CE23" s="805">
        <f>'SAME1 Flight Tests 8-27-09'!BH34</f>
        <v>418.31918332608569</v>
      </c>
      <c r="CF23" s="818">
        <f>'SAME1 Flight Tests 8-27-09'!BI34</f>
        <v>1.1600000000000499</v>
      </c>
      <c r="CG23" s="818">
        <f>'SAME1 Flight Tests 8-27-09'!BJ34</f>
        <v>29</v>
      </c>
      <c r="CH23" s="818">
        <f>'SAME1 Flight Tests 8-27-09'!BK34</f>
        <v>0</v>
      </c>
      <c r="CI23" s="818">
        <f>'SAME1 Flight Tests 8-27-09'!BL34</f>
        <v>5.8815193965514712E-2</v>
      </c>
      <c r="CJ23" s="818">
        <f>'SAME1 Flight Tests 8-27-09'!BM34</f>
        <v>0.81189533499591737</v>
      </c>
      <c r="CK23" s="818">
        <f>'SAME1 Flight Tests 8-27-09'!BN34</f>
        <v>0.99990180832973863</v>
      </c>
      <c r="CL23" s="2014"/>
      <c r="CQ23" s="2018"/>
    </row>
    <row r="24" spans="1:95" s="2" customFormat="1" ht="16.5" customHeight="1" x14ac:dyDescent="0.25">
      <c r="A24" s="778">
        <v>1</v>
      </c>
      <c r="B24" s="779">
        <f>'SAME1 Flight Tests 8-27-09'!A35</f>
        <v>4</v>
      </c>
      <c r="C24" s="830" t="str">
        <f>'SAME1 Flight Tests 8-27-09'!B35</f>
        <v>Kapton</v>
      </c>
      <c r="D24" s="782"/>
      <c r="E24" s="779" t="str">
        <f>'SAME1 Flight Tests 8-27-09'!C35</f>
        <v>29 K a</v>
      </c>
      <c r="F24" s="779">
        <f>'SAME1 Flight Tests 8-27-09'!D35</f>
        <v>4</v>
      </c>
      <c r="G24" s="779" t="str">
        <f>'SAME1 Flight Tests 8-27-09'!E35</f>
        <v>29a</v>
      </c>
      <c r="H24" s="779" t="str">
        <f>'SAME1 Flight Tests 8-27-09'!F35</f>
        <v>after secondary aging</v>
      </c>
      <c r="I24" s="779">
        <f>'SAME1 Flight Tests 8-27-09'!G35</f>
        <v>271</v>
      </c>
      <c r="J24" s="791">
        <f>'SAME1 Flight Tests 8-27-09'!H35</f>
        <v>39353</v>
      </c>
      <c r="K24" s="779">
        <f>'SAME1 Flight Tests 8-27-09'!I35</f>
        <v>0</v>
      </c>
      <c r="L24" s="779" t="str">
        <f>'SAME1 Flight Tests 8-27-09'!J35</f>
        <v>n</v>
      </c>
      <c r="M24" s="779" t="str">
        <f>'SAME1 Flight Tests 8-27-09'!K35</f>
        <v>n</v>
      </c>
      <c r="N24" s="779">
        <f>'SAME1 Flight Tests 8-27-09'!L35</f>
        <v>8</v>
      </c>
      <c r="O24" s="804">
        <f>'SAME1 Flight Tests 8-27-09'!M35</f>
        <v>1.38</v>
      </c>
      <c r="P24" s="805">
        <f>'SAME1 Flight Tests 8-27-09'!N35</f>
        <v>60</v>
      </c>
      <c r="Q24" s="805">
        <f>'SAME1 Flight Tests 8-27-09'!O35</f>
        <v>720</v>
      </c>
      <c r="R24" s="805">
        <f>'SAME1 Flight Tests 8-27-09'!P35</f>
        <v>8</v>
      </c>
      <c r="S24" s="806"/>
      <c r="T24" s="806"/>
      <c r="U24" s="805">
        <f>'SAME1 Flight Tests 8-27-09'!Q35</f>
        <v>802.66666666666663</v>
      </c>
      <c r="V24" s="806"/>
      <c r="W24" s="806"/>
      <c r="X24" s="806"/>
      <c r="Y24" s="806"/>
      <c r="Z24" s="806"/>
      <c r="AA24" s="805" t="str">
        <f>'SAME1 Flight Tests 8-27-09'!R35</f>
        <v>n</v>
      </c>
      <c r="AB24" s="805" t="str">
        <f>'SAME1 Flight Tests 8-27-09'!S35</f>
        <v>n</v>
      </c>
      <c r="AC24" s="805">
        <f>'SAME1 Flight Tests 8-27-09'!T35</f>
        <v>1</v>
      </c>
      <c r="AD24" s="806"/>
      <c r="AE24" s="805">
        <f>'SAME1 Flight Tests 8-27-09'!U35</f>
        <v>10</v>
      </c>
      <c r="AF24" s="806"/>
      <c r="AG24" s="816">
        <f>'SAME1 Flight Tests 8-27-09'!V35</f>
        <v>3.852706928546E-2</v>
      </c>
      <c r="AH24" s="818">
        <f>'SAME1 Flight Tests 8-27-09'!W35</f>
        <v>0</v>
      </c>
      <c r="AI24" s="806"/>
      <c r="AJ24" s="806"/>
      <c r="AK24" s="806"/>
      <c r="AL24" s="806"/>
      <c r="AM24" s="806"/>
      <c r="AN24" s="806"/>
      <c r="AO24" s="806"/>
      <c r="AP24" s="806"/>
      <c r="AQ24" s="806"/>
      <c r="AR24" s="806"/>
      <c r="AS24" s="806"/>
      <c r="AT24" s="806"/>
      <c r="AU24" s="805">
        <f>'SAME1 Flight Tests 8-27-09'!X35</f>
        <v>1.1599999999999999</v>
      </c>
      <c r="AV24" s="820">
        <f>'SAME1 Flight Tests 8-27-09'!Y35</f>
        <v>3.4089354999999997</v>
      </c>
      <c r="AW24" s="820">
        <f>'SAME1 Flight Tests 8-27-09'!Z35</f>
        <v>4.826384</v>
      </c>
      <c r="AX24" s="820">
        <f>'SAME1 Flight Tests 8-27-09'!AA35</f>
        <v>-6.7138655000000002E-4</v>
      </c>
      <c r="AY24" s="822"/>
      <c r="AZ24" s="822"/>
      <c r="BA24" s="820">
        <f>'SAME1 Flight Tests 8-27-09'!AC35</f>
        <v>4.8267365</v>
      </c>
      <c r="BB24" s="822"/>
      <c r="BC24" s="822"/>
      <c r="BD24" s="820">
        <f>'SAME1 Flight Tests 8-27-09'!AB35</f>
        <v>5.4728638095238091</v>
      </c>
      <c r="BE24" s="820">
        <f>'SAME1 Flight Tests 8-27-09'!AD35</f>
        <v>4.6391295000000001</v>
      </c>
      <c r="BF24" s="826">
        <f>'SAME1 Flight Tests 8-27-09'!AE35</f>
        <v>24438.0952380952</v>
      </c>
      <c r="BG24" s="806"/>
      <c r="BH24" s="806"/>
      <c r="BI24" s="805">
        <f>'SAME1 Flight Tests 8-27-09'!AF35</f>
        <v>23.405499999999996</v>
      </c>
      <c r="BJ24" s="805">
        <f>'SAME1 Flight Tests 8-27-09'!AG35</f>
        <v>29.428500000000003</v>
      </c>
      <c r="BK24" s="805">
        <f>'SAME1 Flight Tests 8-27-09'!AH35</f>
        <v>0.833734309523809</v>
      </c>
      <c r="BL24" s="805">
        <f>'SAME1 Flight Tests 8-27-09'!AK35</f>
        <v>907364.97810586996</v>
      </c>
      <c r="BM24" s="805">
        <f>'SAME1 Flight Tests 8-27-09'!AL35</f>
        <v>150.78802566833693</v>
      </c>
      <c r="BN24" s="806"/>
      <c r="BO24" s="805"/>
      <c r="BP24" s="806"/>
      <c r="BQ24" s="805">
        <f>'SAME1 Flight Tests 8-27-09'!AM35</f>
        <v>13.242825000000002</v>
      </c>
      <c r="BR24" s="816">
        <f>'SAME1 Flight Tests 8-27-09'!AP35</f>
        <v>0.1661823293897764</v>
      </c>
      <c r="BS24" s="816">
        <f>'SAME1 Flight Tests 8-27-09'!AQ35</f>
        <v>0.27073199466111803</v>
      </c>
      <c r="BT24" s="816"/>
      <c r="BU24" s="816">
        <f>'SAME1 Flight Tests 8-27-09'!AS35</f>
        <v>2.010938112687044</v>
      </c>
      <c r="BV24" s="816">
        <f>'SAME1 Flight Tests 8-27-09'!AT35</f>
        <v>0.13019894699337761</v>
      </c>
      <c r="BW24" s="807">
        <f>'SAME1 Flight Tests 8-27-09'!BB35</f>
        <v>907364.97810586996</v>
      </c>
      <c r="BX24" s="807">
        <f>'SAME1 Flight Tests 8-27-09'!BC35</f>
        <v>892775.85412367515</v>
      </c>
      <c r="BY24" s="807">
        <f>'SAME1 Flight Tests 8-27-09'!BD35</f>
        <v>839406.24094740138</v>
      </c>
      <c r="BZ24" s="806"/>
      <c r="CA24" s="805">
        <f>'SAME1 Flight Tests 8-27-09'!BG35</f>
        <v>0.17891294195789892</v>
      </c>
      <c r="CB24" s="805">
        <f>'SAME1 Flight Tests 8-27-09'!BF35</f>
        <v>0.45</v>
      </c>
      <c r="CC24" s="783"/>
      <c r="CD24" s="805"/>
      <c r="CE24" s="805">
        <f>'SAME1 Flight Tests 8-27-09'!BH35</f>
        <v>418.31918332608569</v>
      </c>
      <c r="CF24" s="818">
        <f>'SAME1 Flight Tests 8-27-09'!BI35</f>
        <v>1.1600000000000499</v>
      </c>
      <c r="CG24" s="818">
        <f>'SAME1 Flight Tests 8-27-09'!BJ35</f>
        <v>29</v>
      </c>
      <c r="CH24" s="818">
        <f>'SAME1 Flight Tests 8-27-09'!BK35</f>
        <v>0</v>
      </c>
      <c r="CI24" s="818">
        <f>'SAME1 Flight Tests 8-27-09'!BL35</f>
        <v>6.849737068965224E-2</v>
      </c>
      <c r="CJ24" s="818">
        <f>'SAME1 Flight Tests 8-27-09'!BM35</f>
        <v>0.7945877467304856</v>
      </c>
      <c r="CK24" s="818">
        <f>'SAME1 Flight Tests 8-27-09'!BN35</f>
        <v>0.99998092741874123</v>
      </c>
      <c r="CL24" s="2014"/>
      <c r="CQ24" s="2018"/>
    </row>
    <row r="25" spans="1:95" s="2" customFormat="1" ht="16.5" hidden="1" customHeight="1" x14ac:dyDescent="0.25">
      <c r="A25" s="778">
        <v>1</v>
      </c>
      <c r="B25" s="779">
        <f>'SAME1 Flight Tests 8-27-09'!A36</f>
        <v>4</v>
      </c>
      <c r="C25" s="830" t="str">
        <f>'SAME1 Flight Tests 8-27-09'!B36</f>
        <v>Kapton</v>
      </c>
      <c r="D25" s="782"/>
      <c r="E25" s="779" t="str">
        <f>'SAME1 Flight Tests 8-27-09'!C36</f>
        <v>30 K</v>
      </c>
      <c r="F25" s="779">
        <f>'SAME1 Flight Tests 8-27-09'!D36</f>
        <v>5</v>
      </c>
      <c r="G25" s="779">
        <f>'SAME1 Flight Tests 8-27-09'!E36</f>
        <v>30</v>
      </c>
      <c r="H25" s="779" t="str">
        <f>'SAME1 Flight Tests 8-27-09'!F36</f>
        <v>Air flow down (4)</v>
      </c>
      <c r="I25" s="779">
        <f>'SAME1 Flight Tests 8-27-09'!G36</f>
        <v>272</v>
      </c>
      <c r="J25" s="791">
        <f>'SAME1 Flight Tests 8-27-09'!H36</f>
        <v>39354</v>
      </c>
      <c r="K25" s="779">
        <f>'SAME1 Flight Tests 8-27-09'!I36</f>
        <v>0</v>
      </c>
      <c r="L25" s="779" t="str">
        <f>'SAME1 Flight Tests 8-27-09'!J36</f>
        <v>n</v>
      </c>
      <c r="M25" s="779" t="str">
        <f>'SAME1 Flight Tests 8-27-09'!K36</f>
        <v>n</v>
      </c>
      <c r="N25" s="779">
        <f>'SAME1 Flight Tests 8-27-09'!L36</f>
        <v>4</v>
      </c>
      <c r="O25" s="804">
        <f>'SAME1 Flight Tests 8-27-09'!M36</f>
        <v>1.38</v>
      </c>
      <c r="P25" s="805">
        <f>'SAME1 Flight Tests 8-27-09'!N36</f>
        <v>60</v>
      </c>
      <c r="Q25" s="805">
        <f>'SAME1 Flight Tests 8-27-09'!O36</f>
        <v>11</v>
      </c>
      <c r="R25" s="805">
        <f>'SAME1 Flight Tests 8-27-09'!P36</f>
        <v>8</v>
      </c>
      <c r="S25" s="806"/>
      <c r="T25" s="806"/>
      <c r="U25" s="805">
        <f>'SAME1 Flight Tests 8-27-09'!Q36</f>
        <v>11</v>
      </c>
      <c r="V25" s="806"/>
      <c r="W25" s="806"/>
      <c r="X25" s="806"/>
      <c r="Y25" s="806"/>
      <c r="Z25" s="806"/>
      <c r="AA25" s="805" t="str">
        <f>'SAME1 Flight Tests 8-27-09'!R36</f>
        <v>n</v>
      </c>
      <c r="AB25" s="805" t="str">
        <f>'SAME1 Flight Tests 8-27-09'!S36</f>
        <v>n</v>
      </c>
      <c r="AC25" s="805">
        <f>'SAME1 Flight Tests 8-27-09'!T36</f>
        <v>1</v>
      </c>
      <c r="AD25" s="806"/>
      <c r="AE25" s="805">
        <f>'SAME1 Flight Tests 8-27-09'!U36</f>
        <v>10</v>
      </c>
      <c r="AF25" s="806"/>
      <c r="AG25" s="816">
        <f>'SAME1 Flight Tests 8-27-09'!V36</f>
        <v>3.852706928546E-2</v>
      </c>
      <c r="AH25" s="818">
        <f>'SAME1 Flight Tests 8-27-09'!W36</f>
        <v>0</v>
      </c>
      <c r="AI25" s="806"/>
      <c r="AJ25" s="806"/>
      <c r="AK25" s="806"/>
      <c r="AL25" s="806"/>
      <c r="AM25" s="806"/>
      <c r="AN25" s="806"/>
      <c r="AO25" s="806"/>
      <c r="AP25" s="806"/>
      <c r="AQ25" s="806"/>
      <c r="AR25" s="806"/>
      <c r="AS25" s="806"/>
      <c r="AT25" s="806"/>
      <c r="AU25" s="805">
        <f>'SAME1 Flight Tests 8-27-09'!X36</f>
        <v>1.0900000000000001</v>
      </c>
      <c r="AV25" s="820">
        <f>'SAME1 Flight Tests 8-27-09'!Y36</f>
        <v>3.3880618181818183</v>
      </c>
      <c r="AW25" s="820">
        <f>'SAME1 Flight Tests 8-27-09'!Z36</f>
        <v>4.2031577272727265</v>
      </c>
      <c r="AX25" s="820">
        <f>'SAME1 Flight Tests 8-27-09'!AA36</f>
        <v>4.559117727272727</v>
      </c>
      <c r="AY25" s="822"/>
      <c r="AZ25" s="822"/>
      <c r="BA25" s="820">
        <f>'SAME1 Flight Tests 8-27-09'!AC36</f>
        <v>4.9302524999999999</v>
      </c>
      <c r="BB25" s="822"/>
      <c r="BC25" s="822"/>
      <c r="BD25" s="820">
        <f>'SAME1 Flight Tests 8-27-09'!AB36</f>
        <v>5.8861463636363647</v>
      </c>
      <c r="BE25" s="820">
        <f>'SAME1 Flight Tests 8-27-09'!AD36</f>
        <v>4.6907199999999998</v>
      </c>
      <c r="BF25" s="826">
        <f>'SAME1 Flight Tests 8-27-09'!AE36</f>
        <v>51736.363636363603</v>
      </c>
      <c r="BG25" s="806"/>
      <c r="BH25" s="806"/>
      <c r="BI25" s="805">
        <f>'SAME1 Flight Tests 8-27-09'!AF36</f>
        <v>26.32386363636364</v>
      </c>
      <c r="BJ25" s="805">
        <f>'SAME1 Flight Tests 8-27-09'!AG36</f>
        <v>31.334590909090913</v>
      </c>
      <c r="BK25" s="805">
        <f>'SAME1 Flight Tests 8-27-09'!AH36</f>
        <v>1.1954263636363649</v>
      </c>
      <c r="BL25" s="805">
        <f>'SAME1 Flight Tests 8-27-09'!AK36</f>
        <v>1994241.0380439789</v>
      </c>
      <c r="BM25" s="805">
        <f>'SAME1 Flight Tests 8-27-09'!AL36</f>
        <v>228.59740301299937</v>
      </c>
      <c r="BN25" s="806"/>
      <c r="BO25" s="805"/>
      <c r="BP25" s="806"/>
      <c r="BQ25" s="805">
        <f>'SAME1 Flight Tests 8-27-09'!AM36</f>
        <v>14.100565909090911</v>
      </c>
      <c r="BR25" s="816">
        <f>'SAME1 Flight Tests 8-27-09'!AP36</f>
        <v>0.11462877287753323</v>
      </c>
      <c r="BS25" s="816">
        <f>'SAME1 Flight Tests 8-27-09'!AQ36</f>
        <v>0.21268225274370534</v>
      </c>
      <c r="BT25" s="816"/>
      <c r="BU25" s="816">
        <f>'SAME1 Flight Tests 8-27-09'!AS36</f>
        <v>2.1950254424894462</v>
      </c>
      <c r="BV25" s="816">
        <f>'SAME1 Flight Tests 8-27-09'!AT36</f>
        <v>8.4154014596173179E-2</v>
      </c>
      <c r="BW25" s="807">
        <f>'SAME1 Flight Tests 8-27-09'!BB36</f>
        <v>1994241.0380439789</v>
      </c>
      <c r="BX25" s="807">
        <f>'SAME1 Flight Tests 8-27-09'!BC36</f>
        <v>1963355.3157270353</v>
      </c>
      <c r="BY25" s="807">
        <f>'SAME1 Flight Tests 8-27-09'!BD36</f>
        <v>1813712.1599321368</v>
      </c>
      <c r="BZ25" s="806"/>
      <c r="CA25" s="805">
        <f>'SAME1 Flight Tests 8-27-09'!BG36</f>
        <v>0.25652926258291092</v>
      </c>
      <c r="CB25" s="805">
        <f>'SAME1 Flight Tests 8-27-09'!BF36</f>
        <v>0.45</v>
      </c>
      <c r="CC25" s="783"/>
      <c r="CD25" s="805"/>
      <c r="CE25" s="805" t="str">
        <f>'SAME1 Flight Tests 8-27-09'!BH36</f>
        <v>??</v>
      </c>
      <c r="CF25" s="818">
        <f>'SAME1 Flight Tests 8-27-09'!BI36</f>
        <v>1.0899999999999244</v>
      </c>
      <c r="CG25" s="818">
        <f>'SAME1 Flight Tests 8-27-09'!BJ36</f>
        <v>30</v>
      </c>
      <c r="CH25" s="818">
        <f>'SAME1 Flight Tests 8-27-09'!BK36</f>
        <v>0</v>
      </c>
      <c r="CI25" s="818">
        <f>'SAME1 Flight Tests 8-27-09'!BL36</f>
        <v>7.7617793995001225E-2</v>
      </c>
      <c r="CJ25" s="818">
        <f>'SAME1 Flight Tests 8-27-09'!BM36</f>
        <v>0.78512927076149452</v>
      </c>
      <c r="CK25" s="818">
        <f>'SAME1 Flight Tests 8-27-09'!BN36</f>
        <v>0.99989975973059164</v>
      </c>
      <c r="CL25" s="2014"/>
      <c r="CQ25" s="2018"/>
    </row>
    <row r="26" spans="1:95" s="2" customFormat="1" ht="16.5" hidden="1" customHeight="1" x14ac:dyDescent="0.25">
      <c r="A26" s="778">
        <v>1</v>
      </c>
      <c r="B26" s="779">
        <f>'SAME1 Flight Tests 8-27-09'!A40</f>
        <v>4</v>
      </c>
      <c r="C26" s="830" t="str">
        <f>'SAME1 Flight Tests 8-27-09'!B40</f>
        <v>Kapton</v>
      </c>
      <c r="D26" s="782"/>
      <c r="E26" s="779" t="str">
        <f>'SAME1 Flight Tests 8-27-09'!C40</f>
        <v>33 K</v>
      </c>
      <c r="F26" s="779">
        <f>'SAME1 Flight Tests 8-27-09'!D40</f>
        <v>6</v>
      </c>
      <c r="G26" s="779">
        <f>'SAME1 Flight Tests 8-27-09'!E40</f>
        <v>33</v>
      </c>
      <c r="H26" s="779" t="str">
        <f>'SAME1 Flight Tests 8-27-09'!F40</f>
        <v>lower flow (2)</v>
      </c>
      <c r="I26" s="779">
        <f>'SAME1 Flight Tests 8-27-09'!G40</f>
        <v>273</v>
      </c>
      <c r="J26" s="791">
        <f>'SAME1 Flight Tests 8-27-09'!H40</f>
        <v>39355</v>
      </c>
      <c r="K26" s="779">
        <f>'SAME1 Flight Tests 8-27-09'!I40</f>
        <v>0</v>
      </c>
      <c r="L26" s="779" t="str">
        <f>'SAME1 Flight Tests 8-27-09'!J40</f>
        <v>n</v>
      </c>
      <c r="M26" s="779" t="str">
        <f>'SAME1 Flight Tests 8-27-09'!K40</f>
        <v>n</v>
      </c>
      <c r="N26" s="779">
        <f>'SAME1 Flight Tests 8-27-09'!L40</f>
        <v>2</v>
      </c>
      <c r="O26" s="804">
        <f>'SAME1 Flight Tests 8-27-09'!M40</f>
        <v>1.38</v>
      </c>
      <c r="P26" s="805">
        <f>'SAME1 Flight Tests 8-27-09'!N40</f>
        <v>60</v>
      </c>
      <c r="Q26" s="805">
        <f>'SAME1 Flight Tests 8-27-09'!O40</f>
        <v>11</v>
      </c>
      <c r="R26" s="805">
        <f>'SAME1 Flight Tests 8-27-09'!P40</f>
        <v>8</v>
      </c>
      <c r="S26" s="806"/>
      <c r="T26" s="806"/>
      <c r="U26" s="805">
        <f>'SAME1 Flight Tests 8-27-09'!Q40</f>
        <v>11</v>
      </c>
      <c r="V26" s="806"/>
      <c r="W26" s="806"/>
      <c r="X26" s="806"/>
      <c r="Y26" s="806"/>
      <c r="Z26" s="806"/>
      <c r="AA26" s="805" t="str">
        <f>'SAME1 Flight Tests 8-27-09'!R40</f>
        <v>n</v>
      </c>
      <c r="AB26" s="805" t="str">
        <f>'SAME1 Flight Tests 8-27-09'!S40</f>
        <v>n</v>
      </c>
      <c r="AC26" s="805">
        <f>'SAME1 Flight Tests 8-27-09'!T40</f>
        <v>1</v>
      </c>
      <c r="AD26" s="806"/>
      <c r="AE26" s="805">
        <f>'SAME1 Flight Tests 8-27-09'!U40</f>
        <v>10</v>
      </c>
      <c r="AF26" s="806"/>
      <c r="AG26" s="816">
        <f>'SAME1 Flight Tests 8-27-09'!V40</f>
        <v>3.852706928546E-2</v>
      </c>
      <c r="AH26" s="818">
        <f>'SAME1 Flight Tests 8-27-09'!W40</f>
        <v>0</v>
      </c>
      <c r="AI26" s="806"/>
      <c r="AJ26" s="806"/>
      <c r="AK26" s="806"/>
      <c r="AL26" s="806"/>
      <c r="AM26" s="806"/>
      <c r="AN26" s="806"/>
      <c r="AO26" s="806"/>
      <c r="AP26" s="806"/>
      <c r="AQ26" s="806"/>
      <c r="AR26" s="806"/>
      <c r="AS26" s="806"/>
      <c r="AT26" s="806"/>
      <c r="AU26" s="805">
        <f>'SAME1 Flight Tests 8-27-09'!X40</f>
        <v>1.08</v>
      </c>
      <c r="AV26" s="820">
        <f>'SAME1 Flight Tests 8-27-09'!Y40</f>
        <v>3.3642119999999998</v>
      </c>
      <c r="AW26" s="820">
        <f>'SAME1 Flight Tests 8-27-09'!Z40</f>
        <v>5.0839389999999991</v>
      </c>
      <c r="AX26" s="820">
        <f>'SAME1 Flight Tests 8-27-09'!AA40</f>
        <v>4.6117100000000004</v>
      </c>
      <c r="AY26" s="822"/>
      <c r="AZ26" s="822"/>
      <c r="BA26" s="820">
        <f>'SAME1 Flight Tests 8-27-09'!AC40</f>
        <v>4.8924564999999998</v>
      </c>
      <c r="BB26" s="822"/>
      <c r="BC26" s="822"/>
      <c r="BD26" s="820">
        <f>'SAME1 Flight Tests 8-27-09'!AB40</f>
        <v>5.7856904999999994</v>
      </c>
      <c r="BE26" s="820">
        <f>'SAME1 Flight Tests 8-27-09'!AD40</f>
        <v>4.6646415000000001</v>
      </c>
      <c r="BF26" s="826">
        <f>'SAME1 Flight Tests 8-27-09'!AE40</f>
        <v>36820</v>
      </c>
      <c r="BG26" s="806"/>
      <c r="BH26" s="806"/>
      <c r="BI26" s="805">
        <f>'SAME1 Flight Tests 8-27-09'!AF40</f>
        <v>29.332799999999999</v>
      </c>
      <c r="BJ26" s="805">
        <f>'SAME1 Flight Tests 8-27-09'!AG40</f>
        <v>39.795949999999998</v>
      </c>
      <c r="BK26" s="805">
        <f>'SAME1 Flight Tests 8-27-09'!AH40</f>
        <v>1.1210489999999993</v>
      </c>
      <c r="BL26" s="805">
        <f>'SAME1 Flight Tests 8-27-09'!AK40</f>
        <v>1390760.7766112036</v>
      </c>
      <c r="BM26" s="805">
        <f>'SAME1 Flight Tests 8-27-09'!AL40</f>
        <v>211.79027632252951</v>
      </c>
      <c r="BN26" s="806"/>
      <c r="BO26" s="805"/>
      <c r="BP26" s="806"/>
      <c r="BQ26" s="805">
        <f>'SAME1 Flight Tests 8-27-09'!AM40</f>
        <v>17.908177500000001</v>
      </c>
      <c r="BR26" s="816">
        <f>'SAME1 Flight Tests 8-27-09'!AP40</f>
        <v>0.15228375712362852</v>
      </c>
      <c r="BS26" s="816">
        <f>'SAME1 Flight Tests 8-27-09'!AQ40</f>
        <v>0.25967162312878556</v>
      </c>
      <c r="BT26" s="816"/>
      <c r="BU26" s="816">
        <f>'SAME1 Flight Tests 8-27-09'!AS40</f>
        <v>2.0761780775587804</v>
      </c>
      <c r="BV26" s="816">
        <f>'SAME1 Flight Tests 8-27-09'!AT40</f>
        <v>0.11661868188901976</v>
      </c>
      <c r="BW26" s="807">
        <f>'SAME1 Flight Tests 8-27-09'!BB40</f>
        <v>1390760.7766112036</v>
      </c>
      <c r="BX26" s="807">
        <f>'SAME1 Flight Tests 8-27-09'!BC40</f>
        <v>1368779.8677150367</v>
      </c>
      <c r="BY26" s="807">
        <f>'SAME1 Flight Tests 8-27-09'!BD40</f>
        <v>1276536.5056864277</v>
      </c>
      <c r="BZ26" s="806"/>
      <c r="CA26" s="805">
        <f>'SAME1 Flight Tests 8-27-09'!BG40</f>
        <v>0.24056845493562215</v>
      </c>
      <c r="CB26" s="805">
        <f>'SAME1 Flight Tests 8-27-09'!BF40</f>
        <v>0.45</v>
      </c>
      <c r="CC26" s="783"/>
      <c r="CD26" s="805"/>
      <c r="CE26" s="805">
        <f>'SAME1 Flight Tests 8-27-09'!BH40</f>
        <v>417.30093380418288</v>
      </c>
      <c r="CF26" s="818">
        <f>'SAME1 Flight Tests 8-27-09'!BI40</f>
        <v>1.0800000000000809</v>
      </c>
      <c r="CG26" s="818">
        <f>'SAME1 Flight Tests 8-27-09'!BJ40</f>
        <v>33</v>
      </c>
      <c r="CH26" s="818">
        <f>'SAME1 Flight Tests 8-27-09'!BK40</f>
        <v>0</v>
      </c>
      <c r="CI26" s="818">
        <f>'SAME1 Flight Tests 8-27-09'!BL40</f>
        <v>9.9489874999992553E-2</v>
      </c>
      <c r="CJ26" s="818">
        <f>'SAME1 Flight Tests 8-27-09'!BM40</f>
        <v>0.77334482887366651</v>
      </c>
      <c r="CK26" s="818">
        <f>'SAME1 Flight Tests 8-27-09'!BN40</f>
        <v>0.99995227000727827</v>
      </c>
      <c r="CL26" s="2014"/>
      <c r="CQ26" s="2018"/>
    </row>
    <row r="27" spans="1:95" s="2" customFormat="1" ht="16.5" hidden="1" customHeight="1" x14ac:dyDescent="0.25">
      <c r="A27" s="778">
        <v>1</v>
      </c>
      <c r="B27" s="779">
        <f>'SAME1 Flight Tests 8-27-09'!A65</f>
        <v>5</v>
      </c>
      <c r="C27" s="830" t="str">
        <f>'SAME1 Flight Tests 8-27-09'!B65</f>
        <v>Kapton</v>
      </c>
      <c r="D27" s="782"/>
      <c r="E27" s="779" t="str">
        <f>'SAME1 Flight Tests 8-27-09'!C65</f>
        <v>47 K</v>
      </c>
      <c r="F27" s="779">
        <f>'SAME1 Flight Tests 8-27-09'!D65</f>
        <v>4</v>
      </c>
      <c r="G27" s="779">
        <f>'SAME1 Flight Tests 8-27-09'!E65</f>
        <v>47</v>
      </c>
      <c r="H27" s="779" t="str">
        <f>'SAME1 Flight Tests 8-27-09'!F65</f>
        <v>High Temp Aging</v>
      </c>
      <c r="I27" s="779">
        <f>'SAME1 Flight Tests 8-27-09'!G65</f>
        <v>278</v>
      </c>
      <c r="J27" s="791">
        <f>'SAME1 Flight Tests 8-27-09'!H65</f>
        <v>39360</v>
      </c>
      <c r="K27" s="779">
        <f>'SAME1 Flight Tests 8-27-09'!I65</f>
        <v>0</v>
      </c>
      <c r="L27" s="779" t="str">
        <f>'SAME1 Flight Tests 8-27-09'!J65</f>
        <v>n</v>
      </c>
      <c r="M27" s="779" t="str">
        <f>'SAME1 Flight Tests 8-27-09'!K65</f>
        <v>n</v>
      </c>
      <c r="N27" s="779">
        <f>'SAME1 Flight Tests 8-27-09'!L65</f>
        <v>8</v>
      </c>
      <c r="O27" s="804">
        <f>'SAME1 Flight Tests 8-27-09'!M65</f>
        <v>1.48</v>
      </c>
      <c r="P27" s="805">
        <f>'SAME1 Flight Tests 8-27-09'!N65</f>
        <v>20</v>
      </c>
      <c r="Q27" s="805">
        <f>'SAME1 Flight Tests 8-27-09'!O65</f>
        <v>11</v>
      </c>
      <c r="R27" s="805">
        <f>'SAME1 Flight Tests 8-27-09'!P65</f>
        <v>8</v>
      </c>
      <c r="S27" s="806"/>
      <c r="T27" s="806"/>
      <c r="U27" s="805">
        <f>'SAME1 Flight Tests 8-27-09'!Q65</f>
        <v>11</v>
      </c>
      <c r="V27" s="806"/>
      <c r="W27" s="806"/>
      <c r="X27" s="806"/>
      <c r="Y27" s="806"/>
      <c r="Z27" s="806"/>
      <c r="AA27" s="805" t="str">
        <f>'SAME1 Flight Tests 8-27-09'!R65</f>
        <v>n</v>
      </c>
      <c r="AB27" s="805" t="str">
        <f>'SAME1 Flight Tests 8-27-09'!S65</f>
        <v>n</v>
      </c>
      <c r="AC27" s="805">
        <f>'SAME1 Flight Tests 8-27-09'!T65</f>
        <v>1</v>
      </c>
      <c r="AD27" s="806"/>
      <c r="AE27" s="805">
        <f>'SAME1 Flight Tests 8-27-09'!U65</f>
        <v>10</v>
      </c>
      <c r="AF27" s="806"/>
      <c r="AG27" s="816">
        <f>'SAME1 Flight Tests 8-27-09'!V65</f>
        <v>3.852706928546E-2</v>
      </c>
      <c r="AH27" s="818">
        <f>'SAME1 Flight Tests 8-27-09'!W65</f>
        <v>0</v>
      </c>
      <c r="AI27" s="806"/>
      <c r="AJ27" s="806"/>
      <c r="AK27" s="806"/>
      <c r="AL27" s="806"/>
      <c r="AM27" s="806"/>
      <c r="AN27" s="806"/>
      <c r="AO27" s="806"/>
      <c r="AP27" s="806"/>
      <c r="AQ27" s="806"/>
      <c r="AR27" s="806"/>
      <c r="AS27" s="806"/>
      <c r="AT27" s="806"/>
      <c r="AU27" s="805">
        <f>'SAME1 Flight Tests 8-27-09'!X65</f>
        <v>1.99</v>
      </c>
      <c r="AV27" s="820">
        <f>'SAME1 Flight Tests 8-27-09'!Y65</f>
        <v>3.3899690000000007</v>
      </c>
      <c r="AW27" s="820">
        <f>'SAME1 Flight Tests 8-27-09'!Z65</f>
        <v>5.6411435000000001</v>
      </c>
      <c r="AX27" s="820">
        <f>'SAME1 Flight Tests 8-27-09'!AA65</f>
        <v>-6.5612754999999981E-4</v>
      </c>
      <c r="AY27" s="822"/>
      <c r="AZ27" s="822"/>
      <c r="BA27" s="820">
        <f>'SAME1 Flight Tests 8-27-09'!AC65</f>
        <v>4.898957499999999</v>
      </c>
      <c r="BB27" s="822"/>
      <c r="BC27" s="822"/>
      <c r="BD27" s="820">
        <f>'SAME1 Flight Tests 8-27-09'!AB65</f>
        <v>6.4548480000000001</v>
      </c>
      <c r="BE27" s="820">
        <f>'SAME1 Flight Tests 8-27-09'!AD65</f>
        <v>4.6911924999999997</v>
      </c>
      <c r="BF27" s="826">
        <f>'SAME1 Flight Tests 8-27-09'!AE65</f>
        <v>44955</v>
      </c>
      <c r="BG27" s="806"/>
      <c r="BH27" s="806"/>
      <c r="BI27" s="805">
        <f>'SAME1 Flight Tests 8-27-09'!AF65</f>
        <v>47.363099999999996</v>
      </c>
      <c r="BJ27" s="805">
        <f>'SAME1 Flight Tests 8-27-09'!AG65</f>
        <v>60.055600000000005</v>
      </c>
      <c r="BK27" s="805">
        <f>'SAME1 Flight Tests 8-27-09'!AH65</f>
        <v>1.7636555000000005</v>
      </c>
      <c r="BL27" s="805">
        <f>'SAME1 Flight Tests 8-27-09'!AK65</f>
        <v>1717019.5729101424</v>
      </c>
      <c r="BM27" s="805">
        <f>'SAME1 Flight Tests 8-27-09'!AL65</f>
        <v>375.20876029198155</v>
      </c>
      <c r="BN27" s="806"/>
      <c r="BO27" s="805"/>
      <c r="BP27" s="806"/>
      <c r="BQ27" s="805">
        <f>'SAME1 Flight Tests 8-27-09'!AM65</f>
        <v>27.025020000000001</v>
      </c>
      <c r="BR27" s="816">
        <f>'SAME1 Flight Tests 8-27-09'!AP65</f>
        <v>0.21852328663676657</v>
      </c>
      <c r="BS27" s="816">
        <f>'SAME1 Flight Tests 8-27-09'!AQ65</f>
        <v>0.2776255099104501</v>
      </c>
      <c r="BT27" s="816"/>
      <c r="BU27" s="816">
        <f>'SAME1 Flight Tests 8-27-09'!AS65</f>
        <v>1.6311173997752317</v>
      </c>
      <c r="BV27" s="816">
        <f>'SAME1 Flight Tests 8-27-09'!AT65</f>
        <v>0.19387280822319733</v>
      </c>
      <c r="BW27" s="807">
        <f>'SAME1 Flight Tests 8-27-09'!BB65</f>
        <v>1717019.5729101424</v>
      </c>
      <c r="BX27" s="807">
        <f>'SAME1 Flight Tests 8-27-09'!BC65</f>
        <v>1690182.2084498715</v>
      </c>
      <c r="BY27" s="807">
        <f>'SAME1 Flight Tests 8-27-09'!BD65</f>
        <v>1568066.3659459737</v>
      </c>
      <c r="BZ27" s="806"/>
      <c r="CA27" s="805">
        <f>'SAME1 Flight Tests 8-27-09'!BG65</f>
        <v>0.3784668454935623</v>
      </c>
      <c r="CB27" s="805">
        <f>'SAME1 Flight Tests 8-27-09'!BF65</f>
        <v>0.45</v>
      </c>
      <c r="CC27" s="783"/>
      <c r="CD27" s="805"/>
      <c r="CE27" s="805">
        <f>'SAME1 Flight Tests 8-27-09'!BH65</f>
        <v>581.04830756229353</v>
      </c>
      <c r="CF27" s="818">
        <f>'SAME1 Flight Tests 8-27-09'!BI65</f>
        <v>1.9899999999999363</v>
      </c>
      <c r="CG27" s="818">
        <f>'SAME1 Flight Tests 8-27-09'!BJ65</f>
        <v>47</v>
      </c>
      <c r="CH27" s="818">
        <f>'SAME1 Flight Tests 8-27-09'!BK65</f>
        <v>0</v>
      </c>
      <c r="CI27" s="818">
        <f>'SAME1 Flight Tests 8-27-09'!BL65</f>
        <v>8.1482472361811664E-2</v>
      </c>
      <c r="CJ27" s="818">
        <f>'SAME1 Flight Tests 8-27-09'!BM65</f>
        <v>0.97030525590101413</v>
      </c>
      <c r="CK27" s="818">
        <f>'SAME1 Flight Tests 8-27-09'!BN65</f>
        <v>0.99999999997823097</v>
      </c>
      <c r="CL27" s="2014"/>
      <c r="CQ27" s="2018"/>
    </row>
    <row r="28" spans="1:95" s="2" customFormat="1" ht="16.5" customHeight="1" x14ac:dyDescent="0.25">
      <c r="A28" s="778">
        <v>1</v>
      </c>
      <c r="B28" s="779">
        <f>'SAME1 Flight Tests 8-27-09'!A66</f>
        <v>5</v>
      </c>
      <c r="C28" s="830" t="str">
        <f>'SAME1 Flight Tests 8-27-09'!B66</f>
        <v>Kapton</v>
      </c>
      <c r="D28" s="782"/>
      <c r="E28" s="779" t="str">
        <f>'SAME1 Flight Tests 8-27-09'!C66</f>
        <v>47 Ka</v>
      </c>
      <c r="F28" s="779">
        <f>'SAME1 Flight Tests 8-27-09'!D66</f>
        <v>4</v>
      </c>
      <c r="G28" s="779" t="str">
        <f>'SAME1 Flight Tests 8-27-09'!E66</f>
        <v>47a</v>
      </c>
      <c r="H28" s="779" t="str">
        <f>'SAME1 Flight Tests 8-27-09'!F66</f>
        <v>Aging</v>
      </c>
      <c r="I28" s="779">
        <f>'SAME1 Flight Tests 8-27-09'!G66</f>
        <v>278</v>
      </c>
      <c r="J28" s="791">
        <f>'SAME1 Flight Tests 8-27-09'!H66</f>
        <v>39360</v>
      </c>
      <c r="K28" s="779">
        <f>'SAME1 Flight Tests 8-27-09'!I66</f>
        <v>0</v>
      </c>
      <c r="L28" s="779" t="str">
        <f>'SAME1 Flight Tests 8-27-09'!J66</f>
        <v>n</v>
      </c>
      <c r="M28" s="779" t="str">
        <f>'SAME1 Flight Tests 8-27-09'!K66</f>
        <v>n</v>
      </c>
      <c r="N28" s="779">
        <f>'SAME1 Flight Tests 8-27-09'!L66</f>
        <v>8</v>
      </c>
      <c r="O28" s="804">
        <f>'SAME1 Flight Tests 8-27-09'!M66</f>
        <v>1.48</v>
      </c>
      <c r="P28" s="805">
        <f>'SAME1 Flight Tests 8-27-09'!N66</f>
        <v>20</v>
      </c>
      <c r="Q28" s="805">
        <f>'SAME1 Flight Tests 8-27-09'!O66</f>
        <v>720</v>
      </c>
      <c r="R28" s="805">
        <f>'SAME1 Flight Tests 8-27-09'!P66</f>
        <v>8</v>
      </c>
      <c r="S28" s="806"/>
      <c r="T28" s="806"/>
      <c r="U28" s="805">
        <f>'SAME1 Flight Tests 8-27-09'!Q66</f>
        <v>731</v>
      </c>
      <c r="V28" s="806"/>
      <c r="W28" s="806"/>
      <c r="X28" s="806"/>
      <c r="Y28" s="806"/>
      <c r="Z28" s="806"/>
      <c r="AA28" s="805" t="str">
        <f>'SAME1 Flight Tests 8-27-09'!R66</f>
        <v>n</v>
      </c>
      <c r="AB28" s="805" t="str">
        <f>'SAME1 Flight Tests 8-27-09'!S66</f>
        <v>n</v>
      </c>
      <c r="AC28" s="805">
        <f>'SAME1 Flight Tests 8-27-09'!T66</f>
        <v>1</v>
      </c>
      <c r="AD28" s="806"/>
      <c r="AE28" s="805">
        <f>'SAME1 Flight Tests 8-27-09'!U66</f>
        <v>10</v>
      </c>
      <c r="AF28" s="806"/>
      <c r="AG28" s="816">
        <f>'SAME1 Flight Tests 8-27-09'!V66</f>
        <v>3.852706928546E-2</v>
      </c>
      <c r="AH28" s="818">
        <f>'SAME1 Flight Tests 8-27-09'!W66</f>
        <v>0</v>
      </c>
      <c r="AI28" s="806"/>
      <c r="AJ28" s="806"/>
      <c r="AK28" s="806"/>
      <c r="AL28" s="806"/>
      <c r="AM28" s="806"/>
      <c r="AN28" s="806"/>
      <c r="AO28" s="806"/>
      <c r="AP28" s="806"/>
      <c r="AQ28" s="806"/>
      <c r="AR28" s="806"/>
      <c r="AS28" s="806"/>
      <c r="AT28" s="806"/>
      <c r="AU28" s="805">
        <f>'SAME1 Flight Tests 8-27-09'!X66</f>
        <v>1.99</v>
      </c>
      <c r="AV28" s="820">
        <f>'SAME1 Flight Tests 8-27-09'!Y66</f>
        <v>3.3815460000000002</v>
      </c>
      <c r="AW28" s="820">
        <f>'SAME1 Flight Tests 8-27-09'!Z66</f>
        <v>5.8833320000000011</v>
      </c>
      <c r="AX28" s="820">
        <f>'SAME1 Flight Tests 8-27-09'!AA66</f>
        <v>-6.2561029999999985E-4</v>
      </c>
      <c r="AY28" s="822"/>
      <c r="AZ28" s="822"/>
      <c r="BA28" s="820">
        <f>'SAME1 Flight Tests 8-27-09'!AC66</f>
        <v>4.8104844999999994</v>
      </c>
      <c r="BB28" s="822"/>
      <c r="BC28" s="822"/>
      <c r="BD28" s="820">
        <f>'SAME1 Flight Tests 8-27-09'!AB66</f>
        <v>5.8091734999999991</v>
      </c>
      <c r="BE28" s="820">
        <f>'SAME1 Flight Tests 8-27-09'!AD66</f>
        <v>4.6514144999999996</v>
      </c>
      <c r="BF28" s="826">
        <f>'SAME1 Flight Tests 8-27-09'!AE66</f>
        <v>23400</v>
      </c>
      <c r="BG28" s="806"/>
      <c r="BH28" s="806"/>
      <c r="BI28" s="805">
        <f>'SAME1 Flight Tests 8-27-09'!AF66</f>
        <v>50.152600000000007</v>
      </c>
      <c r="BJ28" s="805">
        <f>'SAME1 Flight Tests 8-27-09'!AG66</f>
        <v>63.725150000000021</v>
      </c>
      <c r="BK28" s="805">
        <f>'SAME1 Flight Tests 8-27-09'!AH66</f>
        <v>1.1577589999999995</v>
      </c>
      <c r="BL28" s="805">
        <f>'SAME1 Flight Tests 8-27-09'!AK66</f>
        <v>867560.40934092866</v>
      </c>
      <c r="BM28" s="805">
        <f>'SAME1 Flight Tests 8-27-09'!AL66</f>
        <v>220.02864863456827</v>
      </c>
      <c r="BN28" s="806"/>
      <c r="BO28" s="805"/>
      <c r="BP28" s="806"/>
      <c r="BQ28" s="805">
        <f>'SAME1 Flight Tests 8-27-09'!AM66</f>
        <v>28.67631750000001</v>
      </c>
      <c r="BR28" s="816">
        <f>'SAME1 Flight Tests 8-27-09'!AP66</f>
        <v>0.25361766888569798</v>
      </c>
      <c r="BS28" s="816">
        <f>'SAME1 Flight Tests 8-27-09'!AQ66</f>
        <v>0.35543723128901628</v>
      </c>
      <c r="BT28" s="816"/>
      <c r="BU28" s="816">
        <f>'SAME1 Flight Tests 8-27-09'!AS66</f>
        <v>1.7877634750699363</v>
      </c>
      <c r="BV28" s="816">
        <f>'SAME1 Flight Tests 8-27-09'!AT66</f>
        <v>0.21423370617576701</v>
      </c>
      <c r="BW28" s="807">
        <f>'SAME1 Flight Tests 8-27-09'!BB66</f>
        <v>867560.40934092866</v>
      </c>
      <c r="BX28" s="807">
        <f>'SAME1 Flight Tests 8-27-09'!BC66</f>
        <v>853591.01042266958</v>
      </c>
      <c r="BY28" s="807">
        <f>'SAME1 Flight Tests 8-27-09'!BD66</f>
        <v>803118.96476582892</v>
      </c>
      <c r="BZ28" s="806"/>
      <c r="CA28" s="805">
        <f>'SAME1 Flight Tests 8-27-09'!BG66</f>
        <v>0.24844613733905568</v>
      </c>
      <c r="CB28" s="805">
        <f>'SAME1 Flight Tests 8-27-09'!BF66</f>
        <v>0.45</v>
      </c>
      <c r="CC28" s="783"/>
      <c r="CD28" s="805"/>
      <c r="CE28" s="805">
        <f>'SAME1 Flight Tests 8-27-09'!BH66</f>
        <v>581.04830756229353</v>
      </c>
      <c r="CF28" s="818">
        <f>'SAME1 Flight Tests 8-27-09'!BI66</f>
        <v>1.9899999999999363</v>
      </c>
      <c r="CG28" s="818">
        <f>'SAME1 Flight Tests 8-27-09'!BJ66</f>
        <v>47</v>
      </c>
      <c r="CH28" s="818">
        <f>'SAME1 Flight Tests 8-27-09'!BK66</f>
        <v>0</v>
      </c>
      <c r="CI28" s="818">
        <f>'SAME1 Flight Tests 8-27-09'!BL66</f>
        <v>8.6461258793972651E-2</v>
      </c>
      <c r="CJ28" s="818">
        <f>'SAME1 Flight Tests 8-27-09'!BM66</f>
        <v>0.81833761676324279</v>
      </c>
      <c r="CK28" s="818">
        <f>'SAME1 Flight Tests 8-27-09'!BN66</f>
        <v>0.99999944881779568</v>
      </c>
      <c r="CL28" s="2014"/>
      <c r="CQ28" s="2018"/>
    </row>
    <row r="29" spans="1:95" s="2" customFormat="1" ht="16.5" hidden="1" customHeight="1" x14ac:dyDescent="0.25">
      <c r="A29" s="780">
        <v>2</v>
      </c>
      <c r="B29" s="784">
        <f>'SAME R Results'!A6</f>
        <v>1</v>
      </c>
      <c r="C29" s="831" t="str">
        <f>'SAME R Results'!B6</f>
        <v>Kapton</v>
      </c>
      <c r="D29" s="784" t="str">
        <f>'SAME R Results'!C6</f>
        <v>K01</v>
      </c>
      <c r="E29" s="784" t="str">
        <f>'SAME R Results'!D6</f>
        <v>4K</v>
      </c>
      <c r="F29" s="784">
        <f>'SAME R Results'!E6</f>
        <v>4</v>
      </c>
      <c r="G29" s="784">
        <f>'SAME R Results'!F6</f>
        <v>51</v>
      </c>
      <c r="H29" s="785" t="str">
        <f>'SAME R Results'!G6</f>
        <v>Baseline new formula</v>
      </c>
      <c r="I29" s="784" t="str">
        <f>'SAME R Results'!H6</f>
        <v>202 12:00</v>
      </c>
      <c r="J29" s="786">
        <f>'SAME R Results'!I6</f>
        <v>40380.333333333336</v>
      </c>
      <c r="K29" s="784">
        <f>'SAME R Results'!J6</f>
        <v>0</v>
      </c>
      <c r="L29" s="788"/>
      <c r="M29" s="788"/>
      <c r="N29" s="784">
        <f>'SAME R Results'!K6</f>
        <v>8.1</v>
      </c>
      <c r="O29" s="793">
        <f>'SAME R Results'!L6</f>
        <v>1.38</v>
      </c>
      <c r="P29" s="784">
        <f>'SAME R Results'!M6</f>
        <v>60</v>
      </c>
      <c r="Q29" s="784">
        <f>'SAME R Results'!N6</f>
        <v>11</v>
      </c>
      <c r="R29" s="784">
        <f>'SAME R Results'!O6</f>
        <v>8</v>
      </c>
      <c r="S29" s="784" t="str">
        <f>'SAME R Results'!P6</f>
        <v>n</v>
      </c>
      <c r="T29" s="784">
        <f>'SAME R Results'!Q6</f>
        <v>0</v>
      </c>
      <c r="U29" s="784">
        <f>'SAME R Results'!R6</f>
        <v>38.142857142857146</v>
      </c>
      <c r="V29" s="784" t="str">
        <f>'SAME R Results'!S6</f>
        <v>y</v>
      </c>
      <c r="W29" s="784" t="str">
        <f>'SAME R Results'!T6</f>
        <v>?</v>
      </c>
      <c r="X29" s="784" t="str">
        <f>'SAME R Results'!U6</f>
        <v>n</v>
      </c>
      <c r="Y29" s="784" t="str">
        <f>'SAME R Results'!V6</f>
        <v>y</v>
      </c>
      <c r="Z29" s="784" t="str">
        <f>'SAME R Results'!W6</f>
        <v>y</v>
      </c>
      <c r="AA29" s="784" t="str">
        <f>'SAME R Results'!X6</f>
        <v>n</v>
      </c>
      <c r="AB29" s="784" t="str">
        <f>'SAME R Results'!Y6</f>
        <v>n</v>
      </c>
      <c r="AC29" s="789"/>
      <c r="AD29" s="784" t="str">
        <f>'SAME R Results'!Z6</f>
        <v>y</v>
      </c>
      <c r="AE29" s="784">
        <f>'SAME R Results'!AA6</f>
        <v>10</v>
      </c>
      <c r="AF29" s="784" t="str">
        <f>'SAME R Results'!AB6</f>
        <v>y</v>
      </c>
      <c r="AG29" s="817">
        <f>'SAME R Results'!AC6</f>
        <v>3.852706928546E-2</v>
      </c>
      <c r="AH29" s="819">
        <f>'SAME R Results'!AD6</f>
        <v>0</v>
      </c>
      <c r="AI29" s="784">
        <f>'SAME R Results'!AE6</f>
        <v>0</v>
      </c>
      <c r="AJ29" s="784">
        <f>'SAME R Results'!AF6</f>
        <v>180</v>
      </c>
      <c r="AK29" s="784">
        <f>'SAME R Results'!AG6</f>
        <v>0</v>
      </c>
      <c r="AL29" s="784" t="str">
        <f>'SAME R Results'!AH6</f>
        <v>n</v>
      </c>
      <c r="AM29" s="784" t="str">
        <f>'SAME R Results'!AI6</f>
        <v>y</v>
      </c>
      <c r="AN29" s="784" t="str">
        <f>'SAME R Results'!AJ6</f>
        <v>y</v>
      </c>
      <c r="AO29" s="784" t="str">
        <f>'SAME R Results'!AK6</f>
        <v>n</v>
      </c>
      <c r="AP29" s="784" t="str">
        <f>'SAME R Results'!AL6</f>
        <v>n</v>
      </c>
      <c r="AQ29" s="784" t="str">
        <f>'SAME R Results'!AM6</f>
        <v>y</v>
      </c>
      <c r="AR29" s="817">
        <f>'SAME R Results'!AN6</f>
        <v>3.852706928546E-2</v>
      </c>
      <c r="AS29" s="819">
        <f>'SAME R Results'!AO6</f>
        <v>0</v>
      </c>
      <c r="AT29" s="784">
        <f>'SAME R Results'!AP6</f>
        <v>0</v>
      </c>
      <c r="AU29" s="789"/>
      <c r="AV29" s="821">
        <f>'SAME R Results'!AQ6</f>
        <v>0</v>
      </c>
      <c r="AW29" s="821">
        <f>'SAME R Results'!AR6</f>
        <v>0.4175567</v>
      </c>
      <c r="AX29" s="821">
        <f>'SAME R Results'!AS6</f>
        <v>0</v>
      </c>
      <c r="AY29" s="821">
        <f>'SAME R Results'!AT6</f>
        <v>0</v>
      </c>
      <c r="AZ29" s="824"/>
      <c r="BA29" s="824"/>
      <c r="BB29" s="821">
        <f>'SAME R Results'!AU6</f>
        <v>5.9158320000000007E-2</v>
      </c>
      <c r="BC29" s="821">
        <f>'SAME R Results'!AV6</f>
        <v>2.5772090000000004E-2</v>
      </c>
      <c r="BD29" s="821">
        <f>'SAME R Results'!AW6</f>
        <v>5.2833100000000002</v>
      </c>
      <c r="BE29" s="821">
        <f>'SAME R Results'!AX6</f>
        <v>4.6948999999999996</v>
      </c>
      <c r="BF29" s="827">
        <f>'SAME R Results'!AY6</f>
        <v>47624.95</v>
      </c>
      <c r="BG29" s="784">
        <f>'SAME R Results'!AZ6</f>
        <v>0.12976084999999998</v>
      </c>
      <c r="BH29" s="784">
        <f>'SAME R Results'!BA6</f>
        <v>7.8816036857303803E-2</v>
      </c>
      <c r="BI29" s="789"/>
      <c r="BJ29" s="784">
        <f>'SAME R Results'!BB6</f>
        <v>2.7621500000000001</v>
      </c>
      <c r="BK29" s="784">
        <f>'SAME R Results'!BC6</f>
        <v>0.58841000000000054</v>
      </c>
      <c r="BL29" s="784">
        <f>'SAME R Results'!BD6</f>
        <v>1825597.0139817814</v>
      </c>
      <c r="BM29" s="784">
        <f>'SAME R Results'!BE6</f>
        <v>102.91459773449184</v>
      </c>
      <c r="BN29" s="784">
        <f>'SAME R Results'!BF6</f>
        <v>3.3386230000000003E-2</v>
      </c>
      <c r="BO29" s="784">
        <f>'SAME R Results'!BG6</f>
        <v>1.2736203285674045E-2</v>
      </c>
      <c r="BP29" s="789"/>
      <c r="BQ29" s="784">
        <f>'SAME R Results'!BH6</f>
        <v>1.2429675</v>
      </c>
      <c r="BR29" s="817">
        <f>'SAME R Results'!BI6</f>
        <v>5.6373119010545703E-2</v>
      </c>
      <c r="BS29" s="817">
        <f>'SAME R Results'!BJ6</f>
        <v>9.7108213230960166E-2</v>
      </c>
      <c r="BT29" s="817">
        <f>'SAME R Results'!BL6</f>
        <v>2.6213644090899169</v>
      </c>
      <c r="BU29" s="817">
        <f>'SAME R Results'!BM6</f>
        <v>2.090599137468832</v>
      </c>
      <c r="BV29" s="817">
        <f>'SAME R Results'!BN6</f>
        <v>4.2951675961784321E-2</v>
      </c>
      <c r="BW29" s="784">
        <f>'SAME R Results'!BO6</f>
        <v>1825597.0139817814</v>
      </c>
      <c r="BX29" s="784">
        <f>'SAME R Results'!BP6</f>
        <v>1797165.7351351089</v>
      </c>
      <c r="BY29" s="784">
        <f>'SAME R Results'!BQ6</f>
        <v>1664496.7968457509</v>
      </c>
      <c r="BZ29" s="784">
        <f>'SAME R Results'!BR6</f>
        <v>102.91459773449184</v>
      </c>
      <c r="CA29" s="784">
        <f>'SAME R Results'!BS6</f>
        <v>0.13060685430169594</v>
      </c>
      <c r="CB29" s="784">
        <f>'SAME R Results'!BT6</f>
        <v>0.45</v>
      </c>
      <c r="CC29" s="784">
        <f>'SAME R Results'!BV6</f>
        <v>1</v>
      </c>
      <c r="CD29" s="880">
        <f>'SAME R Results'!BW6</f>
        <v>1.42</v>
      </c>
      <c r="CE29" s="1086">
        <f>'SAME R Results'!BZ6</f>
        <v>419.92824630174431</v>
      </c>
      <c r="CF29" s="1803">
        <f>'SAME R Results'!CA6</f>
        <v>0</v>
      </c>
      <c r="CG29" s="1803">
        <f>'SAME R Results'!CB6</f>
        <v>0</v>
      </c>
      <c r="CH29" s="1803">
        <f>'SAME R Results'!CC6</f>
        <v>0</v>
      </c>
      <c r="CI29" s="1803">
        <f>'SAME R Results'!CD6</f>
        <v>0</v>
      </c>
      <c r="CJ29" s="1803"/>
      <c r="CK29" s="1803"/>
      <c r="CL29" s="2015">
        <f>'SAME R Results'!CI6</f>
        <v>6</v>
      </c>
      <c r="CM29" s="2015" t="str">
        <f>'SAME R Results'!CJ6</f>
        <v>Kapton</v>
      </c>
      <c r="CN29" s="2016">
        <f>'SAME R Results'!CK6</f>
        <v>5.6373119010545703E-2</v>
      </c>
      <c r="CO29" s="2016">
        <f>'SAME R Results'!CL6</f>
        <v>2.6860098916504257E-2</v>
      </c>
      <c r="CP29" s="2016">
        <f>'SAME R Results'!CM6</f>
        <v>2.8993357454059898E-2</v>
      </c>
      <c r="CQ29" s="2020"/>
    </row>
    <row r="30" spans="1:95" s="2" customFormat="1" ht="16.5" customHeight="1" x14ac:dyDescent="0.25">
      <c r="A30" s="780">
        <v>2</v>
      </c>
      <c r="B30" s="784">
        <f>'SAME R Results'!A7</f>
        <v>1</v>
      </c>
      <c r="C30" s="831" t="str">
        <f>'SAME R Results'!B7</f>
        <v>Kapton</v>
      </c>
      <c r="D30" s="784" t="str">
        <f>'SAME R Results'!C7</f>
        <v>K02</v>
      </c>
      <c r="E30" s="784" t="str">
        <f>'SAME R Results'!D7</f>
        <v>4K</v>
      </c>
      <c r="F30" s="784">
        <f>'SAME R Results'!E7</f>
        <v>4</v>
      </c>
      <c r="G30" s="784" t="str">
        <f>'SAME R Results'!F7</f>
        <v>51a</v>
      </c>
      <c r="H30" s="785" t="str">
        <f>'SAME R Results'!G7</f>
        <v>Baseline new formula</v>
      </c>
      <c r="I30" s="784" t="str">
        <f>'SAME R Results'!H7</f>
        <v>203 12:00</v>
      </c>
      <c r="J30" s="786">
        <f>'SAME R Results'!I7</f>
        <v>40381.333333333336</v>
      </c>
      <c r="K30" s="784">
        <f>'SAME R Results'!J7</f>
        <v>0</v>
      </c>
      <c r="L30" s="788"/>
      <c r="M30" s="788"/>
      <c r="N30" s="784">
        <f>'SAME R Results'!K7</f>
        <v>8.1</v>
      </c>
      <c r="O30" s="793">
        <f>'SAME R Results'!L7</f>
        <v>1.38</v>
      </c>
      <c r="P30" s="784">
        <f>'SAME R Results'!M7</f>
        <v>60</v>
      </c>
      <c r="Q30" s="784">
        <f>'SAME R Results'!N7</f>
        <v>0</v>
      </c>
      <c r="R30" s="784">
        <f>'SAME R Results'!O7</f>
        <v>0</v>
      </c>
      <c r="S30" s="784">
        <f>'SAME R Results'!P7</f>
        <v>0</v>
      </c>
      <c r="T30" s="784">
        <f>'SAME R Results'!Q7</f>
        <v>0</v>
      </c>
      <c r="U30" s="784">
        <f>'SAME R Results'!R7</f>
        <v>261.14285714285717</v>
      </c>
      <c r="V30" s="784">
        <f>'SAME R Results'!S7</f>
        <v>0</v>
      </c>
      <c r="W30" s="784">
        <f>'SAME R Results'!T7</f>
        <v>0</v>
      </c>
      <c r="X30" s="784" t="str">
        <f>'SAME R Results'!U7</f>
        <v>n</v>
      </c>
      <c r="Y30" s="784" t="str">
        <f>'SAME R Results'!V7</f>
        <v>y</v>
      </c>
      <c r="Z30" s="784" t="str">
        <f>'SAME R Results'!W7</f>
        <v>y</v>
      </c>
      <c r="AA30" s="784" t="str">
        <f>'SAME R Results'!X7</f>
        <v>n</v>
      </c>
      <c r="AB30" s="784" t="str">
        <f>'SAME R Results'!Y7</f>
        <v>n</v>
      </c>
      <c r="AC30" s="789"/>
      <c r="AD30" s="784" t="str">
        <f>'SAME R Results'!Z7</f>
        <v>y</v>
      </c>
      <c r="AE30" s="784">
        <f>'SAME R Results'!AA7</f>
        <v>10</v>
      </c>
      <c r="AF30" s="784" t="str">
        <f>'SAME R Results'!AB7</f>
        <v>y</v>
      </c>
      <c r="AG30" s="817">
        <f>'SAME R Results'!AC7</f>
        <v>3.852706928546E-2</v>
      </c>
      <c r="AH30" s="819">
        <f>'SAME R Results'!AD7</f>
        <v>0</v>
      </c>
      <c r="AI30" s="784">
        <f>'SAME R Results'!AE7</f>
        <v>0</v>
      </c>
      <c r="AJ30" s="784">
        <f>'SAME R Results'!AF7</f>
        <v>0</v>
      </c>
      <c r="AK30" s="784">
        <f>'SAME R Results'!AG7</f>
        <v>0</v>
      </c>
      <c r="AL30" s="784">
        <f>'SAME R Results'!AH7</f>
        <v>0</v>
      </c>
      <c r="AM30" s="784">
        <f>'SAME R Results'!AI7</f>
        <v>0</v>
      </c>
      <c r="AN30" s="784">
        <f>'SAME R Results'!AJ7</f>
        <v>0</v>
      </c>
      <c r="AO30" s="784">
        <f>'SAME R Results'!AK7</f>
        <v>0</v>
      </c>
      <c r="AP30" s="784">
        <f>'SAME R Results'!AL7</f>
        <v>0</v>
      </c>
      <c r="AQ30" s="784">
        <f>'SAME R Results'!AM7</f>
        <v>0</v>
      </c>
      <c r="AR30" s="817">
        <f>'SAME R Results'!AN7</f>
        <v>0</v>
      </c>
      <c r="AS30" s="819">
        <f>'SAME R Results'!AO7</f>
        <v>0</v>
      </c>
      <c r="AT30" s="784">
        <f>'SAME R Results'!AP7</f>
        <v>0</v>
      </c>
      <c r="AU30" s="789"/>
      <c r="AV30" s="821">
        <f>'SAME R Results'!AQ7</f>
        <v>0</v>
      </c>
      <c r="AW30" s="821">
        <f>'SAME R Results'!AR7</f>
        <v>0.40887450000000003</v>
      </c>
      <c r="AX30" s="821">
        <f>'SAME R Results'!AS7</f>
        <v>0</v>
      </c>
      <c r="AY30" s="821">
        <f>'SAME R Results'!AT7</f>
        <v>0</v>
      </c>
      <c r="AZ30" s="824"/>
      <c r="BA30" s="824"/>
      <c r="BB30" s="821">
        <f>'SAME R Results'!AU7</f>
        <v>5.1452640000000008E-2</v>
      </c>
      <c r="BC30" s="821">
        <f>'SAME R Results'!AV7</f>
        <v>3.01056E-2</v>
      </c>
      <c r="BD30" s="821">
        <f>'SAME R Results'!AW7</f>
        <v>5.093612499999999</v>
      </c>
      <c r="BE30" s="821">
        <f>'SAME R Results'!AX7</f>
        <v>4.6792749999999996</v>
      </c>
      <c r="BF30" s="827">
        <f>'SAME R Results'!AY7</f>
        <v>28390</v>
      </c>
      <c r="BG30" s="784">
        <f>'SAME R Results'!AZ7</f>
        <v>0.12408455</v>
      </c>
      <c r="BH30" s="784">
        <f>'SAME R Results'!BA7</f>
        <v>9.0270984999999998E-2</v>
      </c>
      <c r="BI30" s="789"/>
      <c r="BJ30" s="784">
        <f>'SAME R Results'!BB7</f>
        <v>2.6983499999999996</v>
      </c>
      <c r="BK30" s="784">
        <f>'SAME R Results'!BC7</f>
        <v>0.41433749999999936</v>
      </c>
      <c r="BL30" s="784">
        <f>'SAME R Results'!BD7</f>
        <v>1059919.9201329139</v>
      </c>
      <c r="BM30" s="784">
        <f>'SAME R Results'!BE7</f>
        <v>70.819266638717124</v>
      </c>
      <c r="BN30" s="784">
        <f>'SAME R Results'!BF7</f>
        <v>2.1347040000000008E-2</v>
      </c>
      <c r="BO30" s="784">
        <f>'SAME R Results'!BG7</f>
        <v>8.4533912500000009E-3</v>
      </c>
      <c r="BP30" s="789"/>
      <c r="BQ30" s="784">
        <f>'SAME R Results'!BH7</f>
        <v>1.2142574999999998</v>
      </c>
      <c r="BR30" s="817">
        <f>'SAME R Results'!BI7</f>
        <v>6.6815676631340595E-2</v>
      </c>
      <c r="BS30" s="817">
        <f>'SAME R Results'!BJ7</f>
        <v>0.11550042736986271</v>
      </c>
      <c r="BT30" s="817">
        <f>'SAME R Results'!BL7</f>
        <v>2.5252634556575155</v>
      </c>
      <c r="BU30" s="817">
        <f>'SAME R Results'!BM7</f>
        <v>2.0955623370880416</v>
      </c>
      <c r="BV30" s="817">
        <f>'SAME R Results'!BN7</f>
        <v>5.0818958542366073E-2</v>
      </c>
      <c r="BW30" s="784">
        <f>'SAME R Results'!BO7</f>
        <v>1059919.9201329139</v>
      </c>
      <c r="BX30" s="784">
        <f>'SAME R Results'!BP7</f>
        <v>1042971.5767444789</v>
      </c>
      <c r="BY30" s="784">
        <f>'SAME R Results'!BQ7</f>
        <v>978059.42156677309</v>
      </c>
      <c r="BZ30" s="784">
        <f>'SAME R Results'!BR7</f>
        <v>70.819266638717124</v>
      </c>
      <c r="CA30" s="784">
        <f>'SAME R Results'!BS7</f>
        <v>9.1968725028855391E-2</v>
      </c>
      <c r="CB30" s="784">
        <f>'SAME R Results'!BT7</f>
        <v>0.45</v>
      </c>
      <c r="CC30" s="784">
        <f>'SAME R Results'!BV7</f>
        <v>1</v>
      </c>
      <c r="CD30" s="880">
        <f>'SAME R Results'!BW7</f>
        <v>1.42</v>
      </c>
      <c r="CE30" s="1086">
        <f>'SAME R Results'!BZ7</f>
        <v>419.92824630174431</v>
      </c>
      <c r="CF30" s="1803">
        <f>'SAME R Results'!CA7</f>
        <v>0</v>
      </c>
      <c r="CG30" s="1803">
        <f>'SAME R Results'!CB7</f>
        <v>0</v>
      </c>
      <c r="CH30" s="1803">
        <f>'SAME R Results'!CC7</f>
        <v>0</v>
      </c>
      <c r="CI30" s="1803">
        <f>'SAME R Results'!CD7</f>
        <v>0</v>
      </c>
      <c r="CJ30" s="1803"/>
      <c r="CK30" s="1803"/>
      <c r="CL30" s="2015">
        <f>'SAME R Results'!CI7</f>
        <v>7</v>
      </c>
      <c r="CM30" s="2015" t="str">
        <f>'SAME R Results'!CJ7</f>
        <v>Kapton</v>
      </c>
      <c r="CN30" s="2016">
        <f>'SAME R Results'!CK7</f>
        <v>6.6815676631340595E-2</v>
      </c>
      <c r="CO30" s="2016">
        <f>'SAME R Results'!CL7</f>
        <v>1.7580323778111324E-2</v>
      </c>
      <c r="CP30" s="2016">
        <f>'SAME R Results'!CM7</f>
        <v>3.4853850095922234E-2</v>
      </c>
      <c r="CQ30" s="2020"/>
    </row>
    <row r="31" spans="1:95" s="2" customFormat="1" ht="16.5" hidden="1" customHeight="1" x14ac:dyDescent="0.25">
      <c r="A31" s="780">
        <v>2</v>
      </c>
      <c r="B31" s="784">
        <f>'SAME R Results'!A23</f>
        <v>3</v>
      </c>
      <c r="C31" s="831" t="str">
        <f>'SAME R Results'!B23</f>
        <v>Kapton</v>
      </c>
      <c r="D31" s="784" t="str">
        <f>'SAME R Results'!C23</f>
        <v>K02</v>
      </c>
      <c r="E31" s="784" t="str">
        <f>'SAME R Results'!D23</f>
        <v>14k</v>
      </c>
      <c r="F31" s="784">
        <f>'SAME R Results'!E23</f>
        <v>1</v>
      </c>
      <c r="G31" s="784">
        <f>'SAME R Results'!F23</f>
        <v>61</v>
      </c>
      <c r="H31" s="785" t="str">
        <f>'SAME R Results'!G23</f>
        <v>Baseline Aging</v>
      </c>
      <c r="I31" s="784">
        <f>'SAME R Results'!H23</f>
        <v>214</v>
      </c>
      <c r="J31" s="786">
        <f>'SAME R Results'!I23</f>
        <v>40392</v>
      </c>
      <c r="K31" s="784">
        <f>'SAME R Results'!J23</f>
        <v>0</v>
      </c>
      <c r="L31" s="788"/>
      <c r="M31" s="788"/>
      <c r="N31" s="784">
        <f>'SAME R Results'!K23</f>
        <v>8.1</v>
      </c>
      <c r="O31" s="793">
        <f>'SAME R Results'!L23</f>
        <v>1.38</v>
      </c>
      <c r="P31" s="784">
        <f>'SAME R Results'!M23</f>
        <v>60</v>
      </c>
      <c r="Q31" s="784">
        <f>'SAME R Results'!N23</f>
        <v>11</v>
      </c>
      <c r="R31" s="784">
        <f>'SAME R Results'!O23</f>
        <v>8</v>
      </c>
      <c r="S31" s="784" t="str">
        <f>'SAME R Results'!P23</f>
        <v>n</v>
      </c>
      <c r="T31" s="784">
        <f>'SAME R Results'!Q23</f>
        <v>0</v>
      </c>
      <c r="U31" s="784">
        <f>'SAME R Results'!R23</f>
        <v>38</v>
      </c>
      <c r="V31" s="784" t="str">
        <f>'SAME R Results'!S23</f>
        <v>n</v>
      </c>
      <c r="W31" s="784">
        <f>'SAME R Results'!T23</f>
        <v>0</v>
      </c>
      <c r="X31" s="784" t="str">
        <f>'SAME R Results'!U23</f>
        <v>n</v>
      </c>
      <c r="Y31" s="784" t="str">
        <f>'SAME R Results'!V23</f>
        <v>y</v>
      </c>
      <c r="Z31" s="784" t="str">
        <f>'SAME R Results'!W23</f>
        <v>y</v>
      </c>
      <c r="AA31" s="784" t="str">
        <f>'SAME R Results'!X23</f>
        <v>n</v>
      </c>
      <c r="AB31" s="784" t="str">
        <f>'SAME R Results'!Y23</f>
        <v>n</v>
      </c>
      <c r="AC31" s="789"/>
      <c r="AD31" s="784" t="str">
        <f>'SAME R Results'!Z23</f>
        <v>y</v>
      </c>
      <c r="AE31" s="784">
        <f>'SAME R Results'!AA23</f>
        <v>10</v>
      </c>
      <c r="AF31" s="784" t="str">
        <f>'SAME R Results'!AB23</f>
        <v>y</v>
      </c>
      <c r="AG31" s="817">
        <f>'SAME R Results'!AC23</f>
        <v>3.852706928546E-2</v>
      </c>
      <c r="AH31" s="819">
        <f>'SAME R Results'!AD23</f>
        <v>0</v>
      </c>
      <c r="AI31" s="784">
        <f>'SAME R Results'!AE23</f>
        <v>0</v>
      </c>
      <c r="AJ31" s="784">
        <f>'SAME R Results'!AF23</f>
        <v>720</v>
      </c>
      <c r="AK31" s="784">
        <f>'SAME R Results'!AG23</f>
        <v>0</v>
      </c>
      <c r="AL31" s="784">
        <f>'SAME R Results'!AH23</f>
        <v>0</v>
      </c>
      <c r="AM31" s="784">
        <f>'SAME R Results'!AI23</f>
        <v>0</v>
      </c>
      <c r="AN31" s="784">
        <f>'SAME R Results'!AJ23</f>
        <v>0</v>
      </c>
      <c r="AO31" s="784">
        <f>'SAME R Results'!AK23</f>
        <v>0</v>
      </c>
      <c r="AP31" s="784">
        <f>'SAME R Results'!AL23</f>
        <v>0</v>
      </c>
      <c r="AQ31" s="784">
        <f>'SAME R Results'!AM23</f>
        <v>0</v>
      </c>
      <c r="AR31" s="817">
        <f>'SAME R Results'!AN23</f>
        <v>0</v>
      </c>
      <c r="AS31" s="819">
        <f>'SAME R Results'!AO23</f>
        <v>0</v>
      </c>
      <c r="AT31" s="784">
        <f>'SAME R Results'!AP23</f>
        <v>0</v>
      </c>
      <c r="AU31" s="789"/>
      <c r="AV31" s="821">
        <f>'SAME R Results'!AQ23</f>
        <v>0</v>
      </c>
      <c r="AW31" s="821">
        <f>'SAME R Results'!AR23</f>
        <v>0.67800000000000005</v>
      </c>
      <c r="AX31" s="821">
        <f>'SAME R Results'!AS23</f>
        <v>0</v>
      </c>
      <c r="AY31" s="821">
        <f>'SAME R Results'!AT23</f>
        <v>0</v>
      </c>
      <c r="AZ31" s="824"/>
      <c r="BA31" s="824"/>
      <c r="BB31" s="821">
        <f>'SAME R Results'!AU23</f>
        <v>7.9864505000000002E-2</v>
      </c>
      <c r="BC31" s="821">
        <f>'SAME R Results'!AV23</f>
        <v>2.6800000000000001E-2</v>
      </c>
      <c r="BD31" s="821">
        <f>'SAME R Results'!AW23</f>
        <v>5.6014710000000001</v>
      </c>
      <c r="BE31" s="821">
        <f>'SAME R Results'!AX23</f>
        <v>4.7176113333333332</v>
      </c>
      <c r="BF31" s="827">
        <f>'SAME R Results'!AY23</f>
        <v>69755</v>
      </c>
      <c r="BG31" s="784">
        <f>'SAME R Results'!AZ23</f>
        <v>0.16317759999999998</v>
      </c>
      <c r="BH31" s="784">
        <f>'SAME R Results'!BA23</f>
        <v>8.2000000000000003E-2</v>
      </c>
      <c r="BI31" s="789"/>
      <c r="BJ31" s="784">
        <f>'SAME R Results'!BB23</f>
        <v>5.4066500000000008</v>
      </c>
      <c r="BK31" s="784">
        <f>'SAME R Results'!BC23</f>
        <v>0.88385966666666693</v>
      </c>
      <c r="BL31" s="784">
        <f>'SAME R Results'!BD23</f>
        <v>2754038.3947668634</v>
      </c>
      <c r="BM31" s="784">
        <f>'SAME R Results'!BE23</f>
        <v>161.3363291840426</v>
      </c>
      <c r="BN31" s="784">
        <f>'SAME R Results'!BF23</f>
        <v>5.3064504999999998E-2</v>
      </c>
      <c r="BO31" s="784">
        <f>'SAME R Results'!BG23</f>
        <v>2.0294399999999994E-2</v>
      </c>
      <c r="BP31" s="789"/>
      <c r="BQ31" s="784">
        <f>'SAME R Results'!BH23</f>
        <v>2.4329925000000006</v>
      </c>
      <c r="BR31" s="817">
        <f>'SAME R Results'!BI23</f>
        <v>5.8581728377719348E-2</v>
      </c>
      <c r="BS31" s="817">
        <f>'SAME R Results'!BJ23</f>
        <v>0.10591592684287916</v>
      </c>
      <c r="BT31" s="817">
        <f>'SAME R Results'!BL23</f>
        <v>2.6147363312046679</v>
      </c>
      <c r="BU31" s="817">
        <f>'SAME R Results'!BM23</f>
        <v>2.1588164423810263</v>
      </c>
      <c r="BV31" s="817">
        <f>'SAME R Results'!BN23</f>
        <v>4.3567499587897025E-2</v>
      </c>
      <c r="BW31" s="784">
        <f>'SAME R Results'!BO23</f>
        <v>2754038.3947668634</v>
      </c>
      <c r="BX31" s="784">
        <f>'SAME R Results'!BP23</f>
        <v>2712395.8553846772</v>
      </c>
      <c r="BY31" s="784">
        <f>'SAME R Results'!BQ23</f>
        <v>2478011.7277446347</v>
      </c>
      <c r="BZ31" s="784">
        <f>'SAME R Results'!BR23</f>
        <v>161.3363291840426</v>
      </c>
      <c r="CA31" s="784">
        <f>'SAME R Results'!BS23</f>
        <v>0.19618655479593955</v>
      </c>
      <c r="CB31" s="784">
        <f>'SAME R Results'!BT23</f>
        <v>0.45</v>
      </c>
      <c r="CC31" s="784">
        <f>'SAME R Results'!BV23</f>
        <v>1</v>
      </c>
      <c r="CD31" s="880">
        <f>'SAME R Results'!BW23</f>
        <v>1.42</v>
      </c>
      <c r="CE31" s="1086">
        <f>'SAME R Results'!BZ23</f>
        <v>417.28565622998752</v>
      </c>
      <c r="CF31" s="1803">
        <f>'SAME R Results'!CA23</f>
        <v>0.8799999999999919</v>
      </c>
      <c r="CG31" s="1803" t="str">
        <f>'SAME R Results'!CB23</f>
        <v xml:space="preserve"> 14K</v>
      </c>
      <c r="CH31" s="1803">
        <f>'SAME R Results'!CC23</f>
        <v>214</v>
      </c>
      <c r="CI31" s="1803">
        <f>'SAME R Results'!CD23</f>
        <v>1.6588585227272884E-2</v>
      </c>
      <c r="CJ31" s="1803"/>
      <c r="CK31" s="1803"/>
      <c r="CL31" s="2015">
        <f>'SAME R Results'!CI23</f>
        <v>23</v>
      </c>
      <c r="CM31" s="2015" t="str">
        <f>'SAME R Results'!CJ23</f>
        <v>Kapton</v>
      </c>
      <c r="CN31" s="2016">
        <f>'SAME R Results'!CK23</f>
        <v>5.8581728377719348E-2</v>
      </c>
      <c r="CO31" s="2016">
        <f>'SAME R Results'!CL23</f>
        <v>2.181038576978761E-2</v>
      </c>
      <c r="CP31" s="2016">
        <f>'SAME R Results'!CM23</f>
        <v>3.32123064989025E-2</v>
      </c>
      <c r="CQ31" s="2020"/>
    </row>
    <row r="32" spans="1:95" s="2" customFormat="1" ht="16.5" customHeight="1" x14ac:dyDescent="0.25">
      <c r="A32" s="780">
        <v>2</v>
      </c>
      <c r="B32" s="784">
        <f>'SAME R Results'!A24</f>
        <v>3</v>
      </c>
      <c r="C32" s="831" t="str">
        <f>'SAME R Results'!B24</f>
        <v>Kapton</v>
      </c>
      <c r="D32" s="784" t="str">
        <f>'SAME R Results'!C24</f>
        <v>K02</v>
      </c>
      <c r="E32" s="784" t="str">
        <f>'SAME R Results'!D24</f>
        <v>14Ka</v>
      </c>
      <c r="F32" s="784">
        <f>'SAME R Results'!E24</f>
        <v>1</v>
      </c>
      <c r="G32" s="784" t="str">
        <f>'SAME R Results'!F24</f>
        <v>61a</v>
      </c>
      <c r="H32" s="785" t="str">
        <f>'SAME R Results'!G24</f>
        <v>aged</v>
      </c>
      <c r="I32" s="784">
        <f>'SAME R Results'!H24</f>
        <v>214</v>
      </c>
      <c r="J32" s="786">
        <f>'SAME R Results'!I24</f>
        <v>40392</v>
      </c>
      <c r="K32" s="784">
        <f>'SAME R Results'!J24</f>
        <v>0</v>
      </c>
      <c r="L32" s="788"/>
      <c r="M32" s="788"/>
      <c r="N32" s="784">
        <f>'SAME R Results'!K24</f>
        <v>8.1</v>
      </c>
      <c r="O32" s="793">
        <f>'SAME R Results'!L24</f>
        <v>1.38</v>
      </c>
      <c r="P32" s="784">
        <f>'SAME R Results'!M24</f>
        <v>0</v>
      </c>
      <c r="Q32" s="784">
        <f>'SAME R Results'!N24</f>
        <v>0</v>
      </c>
      <c r="R32" s="784">
        <f>'SAME R Results'!O24</f>
        <v>0</v>
      </c>
      <c r="S32" s="784">
        <f>'SAME R Results'!P24</f>
        <v>0</v>
      </c>
      <c r="T32" s="784">
        <f>'SAME R Results'!Q24</f>
        <v>0</v>
      </c>
      <c r="U32" s="784">
        <f>'SAME R Results'!R24</f>
        <v>807</v>
      </c>
      <c r="V32" s="784">
        <f>'SAME R Results'!S24</f>
        <v>0</v>
      </c>
      <c r="W32" s="784">
        <f>'SAME R Results'!T24</f>
        <v>0</v>
      </c>
      <c r="X32" s="784" t="str">
        <f>'SAME R Results'!U24</f>
        <v>n</v>
      </c>
      <c r="Y32" s="784" t="str">
        <f>'SAME R Results'!V24</f>
        <v>y</v>
      </c>
      <c r="Z32" s="784" t="str">
        <f>'SAME R Results'!W24</f>
        <v>y</v>
      </c>
      <c r="AA32" s="784" t="str">
        <f>'SAME R Results'!X24</f>
        <v>n</v>
      </c>
      <c r="AB32" s="784" t="str">
        <f>'SAME R Results'!Y24</f>
        <v>n</v>
      </c>
      <c r="AC32" s="789"/>
      <c r="AD32" s="784" t="str">
        <f>'SAME R Results'!Z24</f>
        <v>y</v>
      </c>
      <c r="AE32" s="784">
        <f>'SAME R Results'!AA24</f>
        <v>10</v>
      </c>
      <c r="AF32" s="784" t="str">
        <f>'SAME R Results'!AB24</f>
        <v>y</v>
      </c>
      <c r="AG32" s="817">
        <f>'SAME R Results'!AC24</f>
        <v>3.852706928546E-2</v>
      </c>
      <c r="AH32" s="819">
        <f>'SAME R Results'!AD24</f>
        <v>0</v>
      </c>
      <c r="AI32" s="784">
        <f>'SAME R Results'!AE24</f>
        <v>0</v>
      </c>
      <c r="AJ32" s="784">
        <f>'SAME R Results'!AF24</f>
        <v>0</v>
      </c>
      <c r="AK32" s="784">
        <f>'SAME R Results'!AG24</f>
        <v>0</v>
      </c>
      <c r="AL32" s="784">
        <f>'SAME R Results'!AH24</f>
        <v>0</v>
      </c>
      <c r="AM32" s="784">
        <f>'SAME R Results'!AI24</f>
        <v>0</v>
      </c>
      <c r="AN32" s="784">
        <f>'SAME R Results'!AJ24</f>
        <v>0</v>
      </c>
      <c r="AO32" s="784">
        <f>'SAME R Results'!AK24</f>
        <v>0</v>
      </c>
      <c r="AP32" s="784">
        <f>'SAME R Results'!AL24</f>
        <v>0</v>
      </c>
      <c r="AQ32" s="784">
        <f>'SAME R Results'!AM24</f>
        <v>0</v>
      </c>
      <c r="AR32" s="817">
        <f>'SAME R Results'!AN24</f>
        <v>0</v>
      </c>
      <c r="AS32" s="819">
        <f>'SAME R Results'!AO24</f>
        <v>0</v>
      </c>
      <c r="AT32" s="784">
        <f>'SAME R Results'!AP24</f>
        <v>0</v>
      </c>
      <c r="AU32" s="789"/>
      <c r="AV32" s="821">
        <f>'SAME R Results'!AQ24</f>
        <v>0</v>
      </c>
      <c r="AW32" s="821">
        <f>'SAME R Results'!AR24</f>
        <v>0.623</v>
      </c>
      <c r="AX32" s="821">
        <f>'SAME R Results'!AS24</f>
        <v>0</v>
      </c>
      <c r="AY32" s="821">
        <f>'SAME R Results'!AT24</f>
        <v>0</v>
      </c>
      <c r="AZ32" s="824"/>
      <c r="BA32" s="824"/>
      <c r="BB32" s="821">
        <f>'SAME R Results'!AU24</f>
        <v>8.3435095000000001E-2</v>
      </c>
      <c r="BC32" s="821">
        <f>'SAME R Results'!AV24</f>
        <v>2.6800000000000001E-2</v>
      </c>
      <c r="BD32" s="821">
        <f>'SAME R Results'!AW24</f>
        <v>5.1411434999999992</v>
      </c>
      <c r="BE32" s="821">
        <f>'SAME R Results'!AX24</f>
        <v>4.6551214999999999</v>
      </c>
      <c r="BF32" s="827">
        <f>'SAME R Results'!AY24</f>
        <v>20870</v>
      </c>
      <c r="BG32" s="784">
        <f>'SAME R Results'!AZ24</f>
        <v>0.16290284999999999</v>
      </c>
      <c r="BH32" s="784">
        <f>'SAME R Results'!BA24</f>
        <v>8.2000000000000003E-2</v>
      </c>
      <c r="BI32" s="789"/>
      <c r="BJ32" s="784">
        <f>'SAME R Results'!BB24</f>
        <v>5.3295000000000003</v>
      </c>
      <c r="BK32" s="784">
        <f>'SAME R Results'!BC24</f>
        <v>0.48602199999999929</v>
      </c>
      <c r="BL32" s="784">
        <f>'SAME R Results'!BD24</f>
        <v>771019.08738255932</v>
      </c>
      <c r="BM32" s="784">
        <f>'SAME R Results'!BE24</f>
        <v>83.848228041429067</v>
      </c>
      <c r="BN32" s="784">
        <f>'SAME R Results'!BF24</f>
        <v>5.6635094999999996E-2</v>
      </c>
      <c r="BO32" s="784">
        <f>'SAME R Results'!BG24</f>
        <v>2.0225712499999996E-2</v>
      </c>
      <c r="BP32" s="789"/>
      <c r="BQ32" s="784">
        <f>'SAME R Results'!BH24</f>
        <v>2.3982750000000004</v>
      </c>
      <c r="BR32" s="817">
        <f>'SAME R Results'!BI24</f>
        <v>0.10874987326977262</v>
      </c>
      <c r="BS32" s="817">
        <f>'SAME R Results'!BJ24</f>
        <v>0.16113218439894053</v>
      </c>
      <c r="BT32" s="817">
        <f>'SAME R Results'!BL24</f>
        <v>2.8001532702494414</v>
      </c>
      <c r="BU32" s="817">
        <f>'SAME R Results'!BM24</f>
        <v>1.8720541771345789</v>
      </c>
      <c r="BV32" s="817">
        <f>'SAME R Results'!BN24</f>
        <v>8.9341243300171097E-2</v>
      </c>
      <c r="BW32" s="784">
        <f>'SAME R Results'!BO24</f>
        <v>771019.08738255932</v>
      </c>
      <c r="BX32" s="784">
        <f>'SAME R Results'!BP24</f>
        <v>758560.05509947939</v>
      </c>
      <c r="BY32" s="784">
        <f>'SAME R Results'!BQ24</f>
        <v>714915.52331479487</v>
      </c>
      <c r="BZ32" s="784">
        <f>'SAME R Results'!BR24</f>
        <v>83.848228041429067</v>
      </c>
      <c r="CA32" s="784">
        <f>'SAME R Results'!BS24</f>
        <v>0.10788022729290581</v>
      </c>
      <c r="CB32" s="784">
        <f>'SAME R Results'!BT24</f>
        <v>0.45</v>
      </c>
      <c r="CC32" s="784">
        <f>'SAME R Results'!BV24</f>
        <v>1</v>
      </c>
      <c r="CD32" s="880">
        <f>'SAME R Results'!BW24</f>
        <v>1.42</v>
      </c>
      <c r="CE32" s="1086">
        <f>'SAME R Results'!BZ24</f>
        <v>417.28565622998752</v>
      </c>
      <c r="CF32" s="1803">
        <f>'SAME R Results'!CA24</f>
        <v>0.8799999999999919</v>
      </c>
      <c r="CG32" s="1803">
        <f>'SAME R Results'!CB24</f>
        <v>0</v>
      </c>
      <c r="CH32" s="1803">
        <f>'SAME R Results'!CC24</f>
        <v>0</v>
      </c>
      <c r="CI32" s="1803">
        <f>'SAME R Results'!CD24</f>
        <v>1.6351875000000154E-2</v>
      </c>
      <c r="CJ32" s="1803"/>
      <c r="CK32" s="1803"/>
      <c r="CL32" s="2015">
        <f>'SAME R Results'!CI24</f>
        <v>24</v>
      </c>
      <c r="CM32" s="2015" t="str">
        <f>'SAME R Results'!CJ24</f>
        <v>Kapton</v>
      </c>
      <c r="CN32" s="2016">
        <f>'SAME R Results'!CK24</f>
        <v>0.10874987326977262</v>
      </c>
      <c r="CO32" s="2016">
        <f>'SAME R Results'!CL24</f>
        <v>2.3614929480564151E-2</v>
      </c>
      <c r="CP32" s="2016">
        <f>'SAME R Results'!CM24</f>
        <v>3.4405043016007122E-2</v>
      </c>
      <c r="CQ32" s="2020"/>
    </row>
    <row r="33" spans="1:95" s="2" customFormat="1" ht="16.5" hidden="1" customHeight="1" x14ac:dyDescent="0.25">
      <c r="A33" s="780">
        <v>2</v>
      </c>
      <c r="B33" s="784">
        <f>'SAME R Results'!A25</f>
        <v>3</v>
      </c>
      <c r="C33" s="831" t="str">
        <f>'SAME R Results'!B25</f>
        <v>Kapton</v>
      </c>
      <c r="D33" s="784" t="str">
        <f>'SAME R Results'!C25</f>
        <v>K03</v>
      </c>
      <c r="E33" s="784" t="str">
        <f>'SAME R Results'!D25</f>
        <v>15k</v>
      </c>
      <c r="F33" s="784">
        <f>'SAME R Results'!E25</f>
        <v>2</v>
      </c>
      <c r="G33" s="784">
        <f>'SAME R Results'!F25</f>
        <v>62</v>
      </c>
      <c r="H33" s="785" t="str">
        <f>'SAME R Results'!G25</f>
        <v>High Temp aging</v>
      </c>
      <c r="I33" s="784">
        <f>'SAME R Results'!H25</f>
        <v>214</v>
      </c>
      <c r="J33" s="786">
        <f>'SAME R Results'!I25</f>
        <v>40392</v>
      </c>
      <c r="K33" s="784">
        <f>'SAME R Results'!J25</f>
        <v>0</v>
      </c>
      <c r="L33" s="788"/>
      <c r="M33" s="788"/>
      <c r="N33" s="784">
        <f>'SAME R Results'!K25</f>
        <v>8.1</v>
      </c>
      <c r="O33" s="793">
        <f>'SAME R Results'!L25</f>
        <v>1.48</v>
      </c>
      <c r="P33" s="784">
        <f>'SAME R Results'!M25</f>
        <v>60</v>
      </c>
      <c r="Q33" s="784">
        <f>'SAME R Results'!N25</f>
        <v>11</v>
      </c>
      <c r="R33" s="784">
        <f>'SAME R Results'!O25</f>
        <v>8</v>
      </c>
      <c r="S33" s="784" t="str">
        <f>'SAME R Results'!P25</f>
        <v>n</v>
      </c>
      <c r="T33" s="784">
        <f>'SAME R Results'!Q25</f>
        <v>0</v>
      </c>
      <c r="U33" s="784">
        <f>'SAME R Results'!R25</f>
        <v>38.799999999999997</v>
      </c>
      <c r="V33" s="784" t="str">
        <f>'SAME R Results'!S25</f>
        <v>y, 60</v>
      </c>
      <c r="W33" s="784" t="str">
        <f>'SAME R Results'!T25</f>
        <v>?</v>
      </c>
      <c r="X33" s="784" t="str">
        <f>'SAME R Results'!U25</f>
        <v>n</v>
      </c>
      <c r="Y33" s="784" t="str">
        <f>'SAME R Results'!V25</f>
        <v>y</v>
      </c>
      <c r="Z33" s="784" t="str">
        <f>'SAME R Results'!W25</f>
        <v>y</v>
      </c>
      <c r="AA33" s="784" t="str">
        <f>'SAME R Results'!X25</f>
        <v>n</v>
      </c>
      <c r="AB33" s="784" t="str">
        <f>'SAME R Results'!Y25</f>
        <v>n</v>
      </c>
      <c r="AC33" s="789"/>
      <c r="AD33" s="784" t="str">
        <f>'SAME R Results'!Z25</f>
        <v>y</v>
      </c>
      <c r="AE33" s="784">
        <f>'SAME R Results'!AA25</f>
        <v>10</v>
      </c>
      <c r="AF33" s="784" t="str">
        <f>'SAME R Results'!AB25</f>
        <v>y</v>
      </c>
      <c r="AG33" s="817">
        <f>'SAME R Results'!AC25</f>
        <v>3.852706928546E-2</v>
      </c>
      <c r="AH33" s="819">
        <f>'SAME R Results'!AD25</f>
        <v>0</v>
      </c>
      <c r="AI33" s="784">
        <f>'SAME R Results'!AE25</f>
        <v>0</v>
      </c>
      <c r="AJ33" s="784">
        <f>'SAME R Results'!AF25</f>
        <v>0</v>
      </c>
      <c r="AK33" s="784">
        <f>'SAME R Results'!AG25</f>
        <v>0</v>
      </c>
      <c r="AL33" s="784">
        <f>'SAME R Results'!AH25</f>
        <v>0</v>
      </c>
      <c r="AM33" s="784">
        <f>'SAME R Results'!AI25</f>
        <v>0</v>
      </c>
      <c r="AN33" s="784">
        <f>'SAME R Results'!AJ25</f>
        <v>0</v>
      </c>
      <c r="AO33" s="784">
        <f>'SAME R Results'!AK25</f>
        <v>0</v>
      </c>
      <c r="AP33" s="784">
        <f>'SAME R Results'!AL25</f>
        <v>0</v>
      </c>
      <c r="AQ33" s="784">
        <f>'SAME R Results'!AM25</f>
        <v>0</v>
      </c>
      <c r="AR33" s="817">
        <f>'SAME R Results'!AN25</f>
        <v>0</v>
      </c>
      <c r="AS33" s="819">
        <f>'SAME R Results'!AO25</f>
        <v>0</v>
      </c>
      <c r="AT33" s="784">
        <f>'SAME R Results'!AP25</f>
        <v>0</v>
      </c>
      <c r="AU33" s="789"/>
      <c r="AV33" s="821">
        <f>'SAME R Results'!AQ25</f>
        <v>0</v>
      </c>
      <c r="AW33" s="821">
        <f>'SAME R Results'!AR25</f>
        <v>6.242</v>
      </c>
      <c r="AX33" s="821">
        <f>'SAME R Results'!AS25</f>
        <v>0</v>
      </c>
      <c r="AY33" s="821">
        <f>'SAME R Results'!AT25</f>
        <v>0</v>
      </c>
      <c r="AZ33" s="824"/>
      <c r="BA33" s="824"/>
      <c r="BB33" s="821">
        <f>'SAME R Results'!AU25</f>
        <v>1.8512279999999997</v>
      </c>
      <c r="BC33" s="821">
        <f>'SAME R Results'!AV25</f>
        <v>2.6800000000000001E-2</v>
      </c>
      <c r="BD33" s="821">
        <f>'SAME R Results'!AW25</f>
        <v>7.4879160000000002</v>
      </c>
      <c r="BE33" s="821">
        <f>'SAME R Results'!AX25</f>
        <v>4.6306145000000001</v>
      </c>
      <c r="BF33" s="827">
        <f>'SAME R Results'!AY25</f>
        <v>133080</v>
      </c>
      <c r="BG33" s="784">
        <f>'SAME R Results'!AZ25</f>
        <v>2.7725520000000001</v>
      </c>
      <c r="BH33" s="784">
        <f>'SAME R Results'!BA25</f>
        <v>8.2000000000000003E-2</v>
      </c>
      <c r="BI33" s="789"/>
      <c r="BJ33" s="784">
        <f>'SAME R Results'!BB25</f>
        <v>153.16074999999995</v>
      </c>
      <c r="BK33" s="784">
        <f>'SAME R Results'!BC25</f>
        <v>2.8573015000000002</v>
      </c>
      <c r="BL33" s="784">
        <f>'SAME R Results'!BD25</f>
        <v>5850382.3566217786</v>
      </c>
      <c r="BM33" s="784">
        <f>'SAME R Results'!BE25</f>
        <v>867.82464634749272</v>
      </c>
      <c r="BN33" s="784">
        <f>'SAME R Results'!BF25</f>
        <v>1.8244279999999997</v>
      </c>
      <c r="BO33" s="784">
        <f>'SAME R Results'!BG25</f>
        <v>0.67263800000000007</v>
      </c>
      <c r="BP33" s="789"/>
      <c r="BQ33" s="784">
        <f>'SAME R Results'!BH25</f>
        <v>68.922337499999983</v>
      </c>
      <c r="BR33" s="817">
        <f>'SAME R Results'!BI25</f>
        <v>0.14833639810998711</v>
      </c>
      <c r="BS33" s="817">
        <f>'SAME R Results'!BJ25</f>
        <v>0.25116720161368244</v>
      </c>
      <c r="BT33" s="817">
        <f>'SAME R Results'!BL25</f>
        <v>2.7123475034119386</v>
      </c>
      <c r="BU33" s="817">
        <f>'SAME R Results'!BM25</f>
        <v>2.0661708170425976</v>
      </c>
      <c r="BV33" s="817">
        <f>'SAME R Results'!BN25</f>
        <v>0.11399613592531087</v>
      </c>
      <c r="BW33" s="784">
        <f>'SAME R Results'!BO25</f>
        <v>5850382.3566217786</v>
      </c>
      <c r="BX33" s="784">
        <f>'SAME R Results'!BP25</f>
        <v>5389445.4328080062</v>
      </c>
      <c r="BY33" s="784">
        <f>'SAME R Results'!BQ25</f>
        <v>4948921.7305183746</v>
      </c>
      <c r="BZ33" s="784">
        <f>'SAME R Results'!BR25</f>
        <v>867.82464634749272</v>
      </c>
      <c r="CA33" s="784">
        <f>'SAME R Results'!BS25</f>
        <v>0.63422300896741546</v>
      </c>
      <c r="CB33" s="784">
        <f>'SAME R Results'!BT25</f>
        <v>0.45</v>
      </c>
      <c r="CC33" s="784">
        <f>'SAME R Results'!BV25</f>
        <v>1</v>
      </c>
      <c r="CD33" s="880">
        <f>'SAME R Results'!BW25</f>
        <v>1.42</v>
      </c>
      <c r="CE33" s="1086">
        <f>'SAME R Results'!BZ25</f>
        <v>574.26697593037989</v>
      </c>
      <c r="CF33" s="1803">
        <f>'SAME R Results'!CA25</f>
        <v>3.7500000000000311</v>
      </c>
      <c r="CG33" s="1803" t="str">
        <f>'SAME R Results'!CB25</f>
        <v xml:space="preserve"> 15K</v>
      </c>
      <c r="CH33" s="1803">
        <f>'SAME R Results'!CC25</f>
        <v>214</v>
      </c>
      <c r="CI33" s="1803">
        <f>'SAME R Results'!CD25</f>
        <v>0.11027573999999907</v>
      </c>
      <c r="CJ33" s="1803"/>
      <c r="CK33" s="1803"/>
      <c r="CL33" s="2015">
        <f>'SAME R Results'!CI25</f>
        <v>25</v>
      </c>
      <c r="CM33" s="2015" t="str">
        <f>'SAME R Results'!CJ25</f>
        <v>Kapton</v>
      </c>
      <c r="CN33" s="2016">
        <f>'SAME R Results'!CK25</f>
        <v>0.14833639810998711</v>
      </c>
      <c r="CO33" s="2016">
        <f>'SAME R Results'!CL25</f>
        <v>2.647077952050016E-2</v>
      </c>
      <c r="CP33" s="2016">
        <f>'SAME R Results'!CM25</f>
        <v>3.0694749630656319E-2</v>
      </c>
      <c r="CQ33" s="2020"/>
    </row>
    <row r="34" spans="1:95" s="2" customFormat="1" ht="16.5" customHeight="1" x14ac:dyDescent="0.25">
      <c r="A34" s="780">
        <v>2</v>
      </c>
      <c r="B34" s="784">
        <f>'SAME R Results'!A26</f>
        <v>3</v>
      </c>
      <c r="C34" s="831" t="str">
        <f>'SAME R Results'!B26</f>
        <v>Kapton</v>
      </c>
      <c r="D34" s="784" t="str">
        <f>'SAME R Results'!C26</f>
        <v>K03</v>
      </c>
      <c r="E34" s="784" t="str">
        <f>'SAME R Results'!D26</f>
        <v>15Ka</v>
      </c>
      <c r="F34" s="784">
        <f>'SAME R Results'!E26</f>
        <v>2</v>
      </c>
      <c r="G34" s="784" t="str">
        <f>'SAME R Results'!F26</f>
        <v>62a</v>
      </c>
      <c r="H34" s="785" t="str">
        <f>'SAME R Results'!G26</f>
        <v>aged</v>
      </c>
      <c r="I34" s="784">
        <f>'SAME R Results'!H26</f>
        <v>214</v>
      </c>
      <c r="J34" s="786">
        <f>'SAME R Results'!I26</f>
        <v>40392</v>
      </c>
      <c r="K34" s="784">
        <f>'SAME R Results'!J26</f>
        <v>0</v>
      </c>
      <c r="L34" s="788"/>
      <c r="M34" s="788"/>
      <c r="N34" s="784">
        <f>'SAME R Results'!K26</f>
        <v>8.1</v>
      </c>
      <c r="O34" s="793">
        <f>'SAME R Results'!L26</f>
        <v>1.48</v>
      </c>
      <c r="P34" s="784">
        <f>'SAME R Results'!M26</f>
        <v>0</v>
      </c>
      <c r="Q34" s="784">
        <f>'SAME R Results'!N26</f>
        <v>0</v>
      </c>
      <c r="R34" s="784">
        <f>'SAME R Results'!O26</f>
        <v>0</v>
      </c>
      <c r="S34" s="784">
        <f>'SAME R Results'!P26</f>
        <v>0</v>
      </c>
      <c r="T34" s="784">
        <f>'SAME R Results'!Q26</f>
        <v>0</v>
      </c>
      <c r="U34" s="784">
        <f>'SAME R Results'!R26</f>
        <v>807.6</v>
      </c>
      <c r="V34" s="784">
        <f>'SAME R Results'!S26</f>
        <v>0</v>
      </c>
      <c r="W34" s="784">
        <f>'SAME R Results'!T26</f>
        <v>0</v>
      </c>
      <c r="X34" s="784" t="str">
        <f>'SAME R Results'!U26</f>
        <v>n</v>
      </c>
      <c r="Y34" s="784" t="str">
        <f>'SAME R Results'!V26</f>
        <v>y</v>
      </c>
      <c r="Z34" s="784" t="str">
        <f>'SAME R Results'!W26</f>
        <v>y</v>
      </c>
      <c r="AA34" s="784" t="str">
        <f>'SAME R Results'!X26</f>
        <v>n</v>
      </c>
      <c r="AB34" s="784" t="str">
        <f>'SAME R Results'!Y26</f>
        <v>n</v>
      </c>
      <c r="AC34" s="789"/>
      <c r="AD34" s="784" t="str">
        <f>'SAME R Results'!Z26</f>
        <v>y</v>
      </c>
      <c r="AE34" s="784">
        <f>'SAME R Results'!AA26</f>
        <v>10</v>
      </c>
      <c r="AF34" s="784" t="str">
        <f>'SAME R Results'!AB26</f>
        <v>y</v>
      </c>
      <c r="AG34" s="817">
        <f>'SAME R Results'!AC26</f>
        <v>3.852706928546E-2</v>
      </c>
      <c r="AH34" s="819">
        <f>'SAME R Results'!AD26</f>
        <v>0</v>
      </c>
      <c r="AI34" s="784">
        <f>'SAME R Results'!AE26</f>
        <v>50</v>
      </c>
      <c r="AJ34" s="784">
        <f>'SAME R Results'!AF26</f>
        <v>720</v>
      </c>
      <c r="AK34" s="784">
        <f>'SAME R Results'!AG26</f>
        <v>0</v>
      </c>
      <c r="AL34" s="784" t="str">
        <f>'SAME R Results'!AH26</f>
        <v>n</v>
      </c>
      <c r="AM34" s="784" t="str">
        <f>'SAME R Results'!AI26</f>
        <v>y</v>
      </c>
      <c r="AN34" s="784" t="str">
        <f>'SAME R Results'!AJ26</f>
        <v>y</v>
      </c>
      <c r="AO34" s="784" t="str">
        <f>'SAME R Results'!AK26</f>
        <v>n</v>
      </c>
      <c r="AP34" s="784" t="str">
        <f>'SAME R Results'!AL26</f>
        <v>n</v>
      </c>
      <c r="AQ34" s="784" t="str">
        <f>'SAME R Results'!AM26</f>
        <v>y</v>
      </c>
      <c r="AR34" s="817">
        <f>'SAME R Results'!AN26</f>
        <v>3.852706928546E-2</v>
      </c>
      <c r="AS34" s="819">
        <f>'SAME R Results'!AO26</f>
        <v>0</v>
      </c>
      <c r="AT34" s="784">
        <f>'SAME R Results'!AP26</f>
        <v>60</v>
      </c>
      <c r="AU34" s="789"/>
      <c r="AV34" s="821">
        <f>'SAME R Results'!AQ26</f>
        <v>0</v>
      </c>
      <c r="AW34" s="821">
        <f>'SAME R Results'!AR26</f>
        <v>6.2480000000000002</v>
      </c>
      <c r="AX34" s="821">
        <f>'SAME R Results'!AS26</f>
        <v>0</v>
      </c>
      <c r="AY34" s="821">
        <f>'SAME R Results'!AT26</f>
        <v>0</v>
      </c>
      <c r="AZ34" s="824"/>
      <c r="BA34" s="824"/>
      <c r="BB34" s="821">
        <f>'SAME R Results'!AU26</f>
        <v>2.6282805000000002</v>
      </c>
      <c r="BC34" s="821">
        <f>'SAME R Results'!AV26</f>
        <v>2.6800000000000001E-2</v>
      </c>
      <c r="BD34" s="821">
        <f>'SAME R Results'!AW26</f>
        <v>6.5433649999999997</v>
      </c>
      <c r="BE34" s="821">
        <f>'SAME R Results'!AX26</f>
        <v>4.5969426315789486</v>
      </c>
      <c r="BF34" s="827">
        <f>'SAME R Results'!AY26</f>
        <v>46945</v>
      </c>
      <c r="BG34" s="784">
        <f>'SAME R Results'!AZ26</f>
        <v>3.4077610000000007</v>
      </c>
      <c r="BH34" s="784">
        <f>'SAME R Results'!BA26</f>
        <v>8.2000000000000003E-2</v>
      </c>
      <c r="BI34" s="789"/>
      <c r="BJ34" s="784">
        <f>'SAME R Results'!BB26</f>
        <v>166.78314999999998</v>
      </c>
      <c r="BK34" s="784">
        <f>'SAME R Results'!BC26</f>
        <v>1.9464223684210511</v>
      </c>
      <c r="BL34" s="784">
        <f>'SAME R Results'!BD26</f>
        <v>1797875.6062855036</v>
      </c>
      <c r="BM34" s="784">
        <f>'SAME R Results'!BE26</f>
        <v>437.08545896503455</v>
      </c>
      <c r="BN34" s="784">
        <f>'SAME R Results'!BF26</f>
        <v>2.6014805000000001</v>
      </c>
      <c r="BO34" s="784">
        <f>'SAME R Results'!BG26</f>
        <v>0.83144025000000021</v>
      </c>
      <c r="BP34" s="789"/>
      <c r="BQ34" s="784">
        <f>'SAME R Results'!BH26</f>
        <v>75.05241749999999</v>
      </c>
      <c r="BR34" s="817">
        <f>'SAME R Results'!BI26</f>
        <v>0.24311218052959396</v>
      </c>
      <c r="BS34" s="817">
        <f>'SAME R Results'!BJ26</f>
        <v>0.38291821556498301</v>
      </c>
      <c r="BT34" s="817">
        <f>'SAME R Results'!BL26</f>
        <v>3.1288844868888646</v>
      </c>
      <c r="BU34" s="817">
        <f>'SAME R Results'!BM26</f>
        <v>1.9621025940506183</v>
      </c>
      <c r="BV34" s="817">
        <f>'SAME R Results'!BN26</f>
        <v>0.19371224071885487</v>
      </c>
      <c r="BW34" s="784">
        <f>'SAME R Results'!BO26</f>
        <v>1797875.6062855036</v>
      </c>
      <c r="BX34" s="784">
        <f>'SAME R Results'!BP26</f>
        <v>1769850.2459343208</v>
      </c>
      <c r="BY34" s="784">
        <f>'SAME R Results'!BQ26</f>
        <v>1639903.9609494563</v>
      </c>
      <c r="BZ34" s="784">
        <f>'SAME R Results'!BR26</f>
        <v>437.08545896503455</v>
      </c>
      <c r="CA34" s="784">
        <f>'SAME R Results'!BS26</f>
        <v>0.43203905895877009</v>
      </c>
      <c r="CB34" s="784">
        <f>'SAME R Results'!BT26</f>
        <v>0.45</v>
      </c>
      <c r="CC34" s="784">
        <f>'SAME R Results'!BV26</f>
        <v>1</v>
      </c>
      <c r="CD34" s="880">
        <f>'SAME R Results'!BW26</f>
        <v>1.42</v>
      </c>
      <c r="CE34" s="1086">
        <f>'SAME R Results'!BZ26</f>
        <v>574.26697593037989</v>
      </c>
      <c r="CF34" s="1803">
        <f>'SAME R Results'!CA26</f>
        <v>3.7500000000000311</v>
      </c>
      <c r="CG34" s="1803">
        <f>'SAME R Results'!CB26</f>
        <v>0</v>
      </c>
      <c r="CH34" s="1803">
        <f>'SAME R Results'!CC26</f>
        <v>0</v>
      </c>
      <c r="CI34" s="1803">
        <f>'SAME R Results'!CD26</f>
        <v>0.120083867999999</v>
      </c>
      <c r="CJ34" s="1803"/>
      <c r="CK34" s="1803"/>
      <c r="CL34" s="2015">
        <f>'SAME R Results'!CI26</f>
        <v>26</v>
      </c>
      <c r="CM34" s="2015" t="str">
        <f>'SAME R Results'!CJ26</f>
        <v>Kapton</v>
      </c>
      <c r="CN34" s="2016">
        <f>'SAME R Results'!CK26</f>
        <v>0.24311218052959396</v>
      </c>
      <c r="CO34" s="2016">
        <f>'SAME R Results'!CL26</f>
        <v>3.4662181268178341E-2</v>
      </c>
      <c r="CP34" s="2016">
        <f>'SAME R Results'!CM26</f>
        <v>2.9871795112720353E-2</v>
      </c>
      <c r="CQ34" s="2020"/>
    </row>
    <row r="35" spans="1:95" s="2" customFormat="1" ht="16.5" customHeight="1" x14ac:dyDescent="0.25">
      <c r="A35" s="780">
        <v>2</v>
      </c>
      <c r="B35" s="784">
        <f>'SAME R Results'!A39</f>
        <v>6</v>
      </c>
      <c r="C35" s="831" t="str">
        <f>'SAME R Results'!B39</f>
        <v>Kapton</v>
      </c>
      <c r="D35" s="784" t="str">
        <f>'SAME R Results'!C39</f>
        <v>K07</v>
      </c>
      <c r="E35" s="784" t="str">
        <f>'SAME R Results'!D39</f>
        <v>23 K</v>
      </c>
      <c r="F35" s="784">
        <f>'SAME R Results'!E39</f>
        <v>4</v>
      </c>
      <c r="G35" s="784">
        <f>'SAME R Results'!F39</f>
        <v>70</v>
      </c>
      <c r="H35" s="785" t="str">
        <f>'SAME R Results'!G39</f>
        <v>High temp aged STS det</v>
      </c>
      <c r="I35" s="784">
        <f>'SAME R Results'!H39</f>
        <v>236</v>
      </c>
      <c r="J35" s="786">
        <f>'SAME R Results'!I39</f>
        <v>40414</v>
      </c>
      <c r="K35" s="784">
        <f>'SAME R Results'!J39</f>
        <v>0</v>
      </c>
      <c r="L35" s="788"/>
      <c r="M35" s="788"/>
      <c r="N35" s="784">
        <f>'SAME R Results'!K39</f>
        <v>8.1</v>
      </c>
      <c r="O35" s="793">
        <f>'SAME R Results'!L39</f>
        <v>1.48</v>
      </c>
      <c r="P35" s="784">
        <f>'SAME R Results'!M39</f>
        <v>60</v>
      </c>
      <c r="Q35" s="784">
        <f>'SAME R Results'!N39</f>
        <v>720</v>
      </c>
      <c r="R35" s="784">
        <f>'SAME R Results'!O39</f>
        <v>8</v>
      </c>
      <c r="S35" s="784" t="str">
        <f>'SAME R Results'!P39</f>
        <v>n</v>
      </c>
      <c r="T35" s="784" t="str">
        <f>'SAME R Results'!Q39</f>
        <v>n</v>
      </c>
      <c r="U35" s="784">
        <f>'SAME R Results'!R39</f>
        <v>747</v>
      </c>
      <c r="V35" s="784" t="str">
        <f>'SAME R Results'!S39</f>
        <v>y</v>
      </c>
      <c r="W35" s="784">
        <f>'SAME R Results'!T39</f>
        <v>60</v>
      </c>
      <c r="X35" s="784" t="str">
        <f>'SAME R Results'!U39</f>
        <v>y</v>
      </c>
      <c r="Y35" s="784" t="str">
        <f>'SAME R Results'!V39</f>
        <v>n</v>
      </c>
      <c r="Z35" s="784" t="str">
        <f>'SAME R Results'!W39</f>
        <v>y</v>
      </c>
      <c r="AA35" s="784" t="str">
        <f>'SAME R Results'!X39</f>
        <v>n</v>
      </c>
      <c r="AB35" s="784" t="str">
        <f>'SAME R Results'!Y39</f>
        <v>n</v>
      </c>
      <c r="AC35" s="789"/>
      <c r="AD35" s="784" t="str">
        <f>'SAME R Results'!Z39</f>
        <v>y</v>
      </c>
      <c r="AE35" s="784">
        <f>'SAME R Results'!AA39</f>
        <v>10</v>
      </c>
      <c r="AF35" s="784" t="str">
        <f>'SAME R Results'!AB39</f>
        <v>y</v>
      </c>
      <c r="AG35" s="817">
        <f>'SAME R Results'!AC39</f>
        <v>3.852706928546E-2</v>
      </c>
      <c r="AH35" s="819">
        <f>'SAME R Results'!AD39</f>
        <v>0</v>
      </c>
      <c r="AI35" s="784">
        <f>'SAME R Results'!AE39</f>
        <v>0</v>
      </c>
      <c r="AJ35" s="784">
        <f>'SAME R Results'!AF39</f>
        <v>0</v>
      </c>
      <c r="AK35" s="784">
        <f>'SAME R Results'!AG39</f>
        <v>0</v>
      </c>
      <c r="AL35" s="784">
        <f>'SAME R Results'!AH39</f>
        <v>0</v>
      </c>
      <c r="AM35" s="784">
        <f>'SAME R Results'!AI39</f>
        <v>0</v>
      </c>
      <c r="AN35" s="784">
        <f>'SAME R Results'!AJ39</f>
        <v>0</v>
      </c>
      <c r="AO35" s="784">
        <f>'SAME R Results'!AK39</f>
        <v>0</v>
      </c>
      <c r="AP35" s="784">
        <f>'SAME R Results'!AL39</f>
        <v>0</v>
      </c>
      <c r="AQ35" s="784">
        <f>'SAME R Results'!AM39</f>
        <v>0</v>
      </c>
      <c r="AR35" s="817">
        <f>'SAME R Results'!AN39</f>
        <v>0</v>
      </c>
      <c r="AS35" s="819">
        <f>'SAME R Results'!AO39</f>
        <v>0</v>
      </c>
      <c r="AT35" s="784">
        <f>'SAME R Results'!AP39</f>
        <v>0</v>
      </c>
      <c r="AU35" s="789"/>
      <c r="AV35" s="821">
        <f>'SAME R Results'!AQ39</f>
        <v>0</v>
      </c>
      <c r="AW35" s="821">
        <f>'SAME R Results'!AR39</f>
        <v>0.89775074999999982</v>
      </c>
      <c r="AX35" s="821">
        <f>'SAME R Results'!AS39</f>
        <v>4.8226310000000003</v>
      </c>
      <c r="AY35" s="821">
        <f>'SAME R Results'!AT39</f>
        <v>5.140595499999999</v>
      </c>
      <c r="AZ35" s="824"/>
      <c r="BA35" s="824"/>
      <c r="BB35" s="821">
        <f>'SAME R Results'!AU39</f>
        <v>0</v>
      </c>
      <c r="BC35" s="821">
        <f>'SAME R Results'!AV39</f>
        <v>0</v>
      </c>
      <c r="BD35" s="821">
        <f>'SAME R Results'!AW39</f>
        <v>5.7099604999999993</v>
      </c>
      <c r="BE35" s="821">
        <f>'SAME R Results'!AX39</f>
        <v>4.7415919999999989</v>
      </c>
      <c r="BF35" s="827">
        <f>'SAME R Results'!AY39</f>
        <v>29740</v>
      </c>
      <c r="BG35" s="784">
        <f>'SAME R Results'!AZ39</f>
        <v>0</v>
      </c>
      <c r="BH35" s="784">
        <f>'SAME R Results'!BA39</f>
        <v>0</v>
      </c>
      <c r="BI35" s="789"/>
      <c r="BJ35" s="784">
        <f>'SAME R Results'!BB39</f>
        <v>16.565649999999998</v>
      </c>
      <c r="BK35" s="784">
        <f>'SAME R Results'!BC39</f>
        <v>0.96836850000000041</v>
      </c>
      <c r="BL35" s="784">
        <f>'SAME R Results'!BD39</f>
        <v>1112405.3813294948</v>
      </c>
      <c r="BM35" s="784">
        <f>'SAME R Results'!BE39</f>
        <v>179.10369913787741</v>
      </c>
      <c r="BN35" s="784">
        <f>'SAME R Results'!BF39</f>
        <v>0</v>
      </c>
      <c r="BO35" s="784">
        <f>'SAME R Results'!BG39</f>
        <v>0</v>
      </c>
      <c r="BP35" s="789"/>
      <c r="BQ35" s="784">
        <f>'SAME R Results'!BH39</f>
        <v>7.4545424999999996</v>
      </c>
      <c r="BR35" s="817">
        <f>'SAME R Results'!BI39</f>
        <v>0.16100578273346813</v>
      </c>
      <c r="BS35" s="817">
        <f>'SAME R Results'!BJ39</f>
        <v>0.20810873807384611</v>
      </c>
      <c r="BT35" s="817">
        <f>'SAME R Results'!BL39</f>
        <v>0</v>
      </c>
      <c r="BU35" s="817">
        <f>'SAME R Results'!BM39</f>
        <v>1.6596009485865952</v>
      </c>
      <c r="BV35" s="817">
        <f>'SAME R Results'!BN39</f>
        <v>0.14161754256505463</v>
      </c>
      <c r="BW35" s="784">
        <f>'SAME R Results'!BO39</f>
        <v>1112405.3813294948</v>
      </c>
      <c r="BX35" s="784">
        <f>'SAME R Results'!BP39</f>
        <v>1094651.1110803911</v>
      </c>
      <c r="BY35" s="784">
        <f>'SAME R Results'!BQ39</f>
        <v>1025610.157555181</v>
      </c>
      <c r="BZ35" s="784">
        <f>'SAME R Results'!BR39</f>
        <v>179.10369913787741</v>
      </c>
      <c r="CA35" s="784">
        <f>'SAME R Results'!BS39</f>
        <v>0.21494461955074143</v>
      </c>
      <c r="CB35" s="784">
        <f>'SAME R Results'!BT39</f>
        <v>0.45</v>
      </c>
      <c r="CC35" s="784">
        <f>'SAME R Results'!BV39</f>
        <v>1</v>
      </c>
      <c r="CD35" s="880">
        <f>'SAME R Results'!BW39</f>
        <v>1.42</v>
      </c>
      <c r="CE35" s="1086">
        <f>'SAME R Results'!BZ39</f>
        <v>576.76029004518568</v>
      </c>
      <c r="CF35" s="1803">
        <f>'SAME R Results'!CA39</f>
        <v>0</v>
      </c>
      <c r="CG35" s="1803">
        <f>'SAME R Results'!CB39</f>
        <v>0</v>
      </c>
      <c r="CH35" s="1803">
        <f>'SAME R Results'!CC39</f>
        <v>0</v>
      </c>
      <c r="CI35" s="1803">
        <f>'SAME R Results'!CD39</f>
        <v>0</v>
      </c>
      <c r="CJ35" s="1803"/>
      <c r="CK35" s="1803"/>
      <c r="CL35" s="2015"/>
      <c r="CM35" s="2015"/>
      <c r="CN35" s="2016"/>
      <c r="CO35" s="2016"/>
      <c r="CP35" s="2016"/>
      <c r="CQ35" s="2020"/>
    </row>
    <row r="36" spans="1:95" s="2" customFormat="1" ht="16.5" hidden="1" customHeight="1" x14ac:dyDescent="0.25">
      <c r="A36" s="780">
        <v>2</v>
      </c>
      <c r="B36" s="784">
        <f>'SAME R Results'!A43</f>
        <v>5</v>
      </c>
      <c r="C36" s="831" t="str">
        <f>'SAME R Results'!B43</f>
        <v>Kapton</v>
      </c>
      <c r="D36" s="784" t="str">
        <f>'SAME R Results'!C43</f>
        <v>K04</v>
      </c>
      <c r="E36" s="784" t="str">
        <f>'SAME R Results'!D43</f>
        <v>26 K</v>
      </c>
      <c r="F36" s="784">
        <f>'SAME R Results'!E43</f>
        <v>1</v>
      </c>
      <c r="G36" s="784">
        <f>'SAME R Results'!F43</f>
        <v>73</v>
      </c>
      <c r="H36" s="785" t="str">
        <f>'SAME R Results'!G43</f>
        <v>Baseline Aging</v>
      </c>
      <c r="I36" s="784">
        <f>'SAME R Results'!H43</f>
        <v>238</v>
      </c>
      <c r="J36" s="786">
        <f>'SAME R Results'!I43</f>
        <v>40416</v>
      </c>
      <c r="K36" s="784">
        <f>'SAME R Results'!J43</f>
        <v>0</v>
      </c>
      <c r="L36" s="788"/>
      <c r="M36" s="788"/>
      <c r="N36" s="784">
        <f>'SAME R Results'!K43</f>
        <v>8.1</v>
      </c>
      <c r="O36" s="793">
        <f>'SAME R Results'!L43</f>
        <v>1.38</v>
      </c>
      <c r="P36" s="784">
        <f>'SAME R Results'!M43</f>
        <v>60</v>
      </c>
      <c r="Q36" s="784">
        <f>'SAME R Results'!N43</f>
        <v>11</v>
      </c>
      <c r="R36" s="784">
        <f>'SAME R Results'!O43</f>
        <v>8</v>
      </c>
      <c r="S36" s="784" t="str">
        <f>'SAME R Results'!P43</f>
        <v>n</v>
      </c>
      <c r="T36" s="784">
        <f>'SAME R Results'!Q43</f>
        <v>0</v>
      </c>
      <c r="U36" s="784">
        <f>'SAME R Results'!R43</f>
        <v>33.285714285714285</v>
      </c>
      <c r="V36" s="784" t="str">
        <f>'SAME R Results'!S43</f>
        <v>y</v>
      </c>
      <c r="W36" s="784">
        <f>'SAME R Results'!T43</f>
        <v>60</v>
      </c>
      <c r="X36" s="784" t="str">
        <f>'SAME R Results'!U43</f>
        <v>n</v>
      </c>
      <c r="Y36" s="784" t="str">
        <f>'SAME R Results'!V43</f>
        <v>y</v>
      </c>
      <c r="Z36" s="784" t="str">
        <f>'SAME R Results'!W43</f>
        <v>y</v>
      </c>
      <c r="AA36" s="784" t="str">
        <f>'SAME R Results'!X43</f>
        <v>n</v>
      </c>
      <c r="AB36" s="784" t="str">
        <f>'SAME R Results'!Y43</f>
        <v>n</v>
      </c>
      <c r="AC36" s="789"/>
      <c r="AD36" s="784" t="str">
        <f>'SAME R Results'!Z43</f>
        <v>y</v>
      </c>
      <c r="AE36" s="784">
        <f>'SAME R Results'!AA43</f>
        <v>10</v>
      </c>
      <c r="AF36" s="784" t="str">
        <f>'SAME R Results'!AB43</f>
        <v>y</v>
      </c>
      <c r="AG36" s="817">
        <f>'SAME R Results'!AC43</f>
        <v>3.852706928546E-2</v>
      </c>
      <c r="AH36" s="819">
        <f>'SAME R Results'!AD43</f>
        <v>0</v>
      </c>
      <c r="AI36" s="784">
        <f>'SAME R Results'!AE43</f>
        <v>58</v>
      </c>
      <c r="AJ36" s="784">
        <f>'SAME R Results'!AF43</f>
        <v>480</v>
      </c>
      <c r="AK36" s="784">
        <f>'SAME R Results'!AG43</f>
        <v>0</v>
      </c>
      <c r="AL36" s="784" t="str">
        <f>'SAME R Results'!AH43</f>
        <v>n</v>
      </c>
      <c r="AM36" s="784" t="str">
        <f>'SAME R Results'!AI43</f>
        <v>y</v>
      </c>
      <c r="AN36" s="784" t="str">
        <f>'SAME R Results'!AJ43</f>
        <v>y</v>
      </c>
      <c r="AO36" s="784" t="str">
        <f>'SAME R Results'!AK43</f>
        <v>n</v>
      </c>
      <c r="AP36" s="784" t="str">
        <f>'SAME R Results'!AL43</f>
        <v>n</v>
      </c>
      <c r="AQ36" s="784" t="str">
        <f>'SAME R Results'!AM43</f>
        <v>y</v>
      </c>
      <c r="AR36" s="817">
        <f>'SAME R Results'!AN43</f>
        <v>3.852706928546E-2</v>
      </c>
      <c r="AS36" s="819">
        <f>'SAME R Results'!AO43</f>
        <v>0</v>
      </c>
      <c r="AT36" s="784">
        <f>'SAME R Results'!AP43</f>
        <v>0</v>
      </c>
      <c r="AU36" s="789"/>
      <c r="AV36" s="821">
        <f>'SAME R Results'!AQ43</f>
        <v>0</v>
      </c>
      <c r="AW36" s="821">
        <f>'SAME R Results'!AR43</f>
        <v>0.43725589999999998</v>
      </c>
      <c r="AX36" s="821">
        <f>'SAME R Results'!AS43</f>
        <v>0</v>
      </c>
      <c r="AY36" s="821">
        <f>'SAME R Results'!AT43</f>
        <v>0</v>
      </c>
      <c r="AZ36" s="824"/>
      <c r="BA36" s="824"/>
      <c r="BB36" s="821">
        <f>'SAME R Results'!AU43</f>
        <v>5.1956175000000007E-2</v>
      </c>
      <c r="BC36" s="821">
        <f>'SAME R Results'!AV43</f>
        <v>3.2562264999999993E-2</v>
      </c>
      <c r="BD36" s="821">
        <f>'SAME R Results'!AW43</f>
        <v>5.6292564999999994</v>
      </c>
      <c r="BE36" s="821">
        <f>'SAME R Results'!AX43</f>
        <v>4.7853700000000003</v>
      </c>
      <c r="BF36" s="827">
        <f>'SAME R Results'!AY43</f>
        <v>66274.5</v>
      </c>
      <c r="BG36" s="784">
        <f>'SAME R Results'!AZ43</f>
        <v>0.12284855000000001</v>
      </c>
      <c r="BH36" s="784">
        <f>'SAME R Results'!BA43</f>
        <v>8.7844829999999985E-2</v>
      </c>
      <c r="BI36" s="789"/>
      <c r="BJ36" s="784">
        <f>'SAME R Results'!BB43</f>
        <v>3.0072999999999999</v>
      </c>
      <c r="BK36" s="784">
        <f>'SAME R Results'!BC43</f>
        <v>0.8438864999999991</v>
      </c>
      <c r="BL36" s="784">
        <f>'SAME R Results'!BD43</f>
        <v>2604648.3618304073</v>
      </c>
      <c r="BM36" s="784">
        <f>'SAME R Results'!BE43</f>
        <v>153.1074447736288</v>
      </c>
      <c r="BN36" s="784">
        <f>'SAME R Results'!BF43</f>
        <v>1.9393910000000014E-2</v>
      </c>
      <c r="BO36" s="784">
        <f>'SAME R Results'!BG43</f>
        <v>8.7509300000000075E-3</v>
      </c>
      <c r="BP36" s="789"/>
      <c r="BQ36" s="784">
        <f>'SAME R Results'!BH43</f>
        <v>1.3532850000000001</v>
      </c>
      <c r="BR36" s="817">
        <f>'SAME R Results'!BI43</f>
        <v>5.8782385759754953E-2</v>
      </c>
      <c r="BS36" s="817">
        <f>'SAME R Results'!BJ43</f>
        <v>8.8739654555589506E-2</v>
      </c>
      <c r="BT36" s="817">
        <f>'SAME R Results'!BL43</f>
        <v>2.2162113055412394</v>
      </c>
      <c r="BU36" s="817">
        <f>'SAME R Results'!BM43</f>
        <v>1.8998345130936856</v>
      </c>
      <c r="BV36" s="817">
        <f>'SAME R Results'!BN43</f>
        <v>4.7842288526491916E-2</v>
      </c>
      <c r="BW36" s="784">
        <f>'SAME R Results'!BO43</f>
        <v>2604648.3618304073</v>
      </c>
      <c r="BX36" s="784">
        <f>'SAME R Results'!BP43</f>
        <v>2565083.6212915974</v>
      </c>
      <c r="BY36" s="784">
        <f>'SAME R Results'!BQ43</f>
        <v>2348381.5166391456</v>
      </c>
      <c r="BZ36" s="784">
        <f>'SAME R Results'!BR43</f>
        <v>153.1074447736288</v>
      </c>
      <c r="CA36" s="784">
        <f>'SAME R Results'!BS43</f>
        <v>0.18731388173665964</v>
      </c>
      <c r="CB36" s="784">
        <f>'SAME R Results'!BT43</f>
        <v>0.45</v>
      </c>
      <c r="CC36" s="784">
        <f>'SAME R Results'!BV43</f>
        <v>1</v>
      </c>
      <c r="CD36" s="880">
        <f>'SAME R Results'!BW43</f>
        <v>1.42</v>
      </c>
      <c r="CE36" s="1086">
        <f>'SAME R Results'!BZ43</f>
        <v>425.41768860835083</v>
      </c>
      <c r="CF36" s="1803">
        <f>'SAME R Results'!CA43</f>
        <v>1.0766666666667257</v>
      </c>
      <c r="CG36" s="1803" t="str">
        <f>'SAME R Results'!CB43</f>
        <v xml:space="preserve"> 26K</v>
      </c>
      <c r="CH36" s="1803">
        <f>'SAME R Results'!CC43</f>
        <v>238</v>
      </c>
      <c r="CI36" s="1803">
        <f>'SAME R Results'!CD43</f>
        <v>7.5415263157890605E-3</v>
      </c>
      <c r="CJ36" s="1803"/>
      <c r="CK36" s="1803"/>
      <c r="CL36" s="2015">
        <f>'SAME R Results'!CI43</f>
        <v>43</v>
      </c>
      <c r="CM36" s="2015" t="str">
        <f>'SAME R Results'!CJ43</f>
        <v>Kapton</v>
      </c>
      <c r="CN36" s="2016">
        <f>'SAME R Results'!CK43</f>
        <v>5.8782385759754953E-2</v>
      </c>
      <c r="CO36" s="2016">
        <f>'SAME R Results'!CL43</f>
        <v>1.4330987190429224E-2</v>
      </c>
      <c r="CP36" s="2016">
        <f>'SAME R Results'!CM43</f>
        <v>3.2549022484673361E-2</v>
      </c>
      <c r="CQ36" s="2020"/>
    </row>
    <row r="37" spans="1:95" s="2" customFormat="1" ht="16.5" customHeight="1" x14ac:dyDescent="0.25">
      <c r="A37" s="780">
        <v>2</v>
      </c>
      <c r="B37" s="784">
        <f>'SAME R Results'!A44</f>
        <v>5</v>
      </c>
      <c r="C37" s="831" t="str">
        <f>'SAME R Results'!B44</f>
        <v>Kapton</v>
      </c>
      <c r="D37" s="784" t="str">
        <f>'SAME R Results'!C44</f>
        <v>K04</v>
      </c>
      <c r="E37" s="784" t="str">
        <f>'SAME R Results'!D44</f>
        <v>26 Ka</v>
      </c>
      <c r="F37" s="784">
        <f>'SAME R Results'!E44</f>
        <v>1</v>
      </c>
      <c r="G37" s="784" t="str">
        <f>'SAME R Results'!F44</f>
        <v>73a</v>
      </c>
      <c r="H37" s="785" t="str">
        <f>'SAME R Results'!G44</f>
        <v>aged</v>
      </c>
      <c r="I37" s="784">
        <f>'SAME R Results'!H44</f>
        <v>238</v>
      </c>
      <c r="J37" s="786">
        <f>'SAME R Results'!I44</f>
        <v>40416</v>
      </c>
      <c r="K37" s="784">
        <f>'SAME R Results'!J44</f>
        <v>0</v>
      </c>
      <c r="L37" s="788"/>
      <c r="M37" s="788"/>
      <c r="N37" s="784">
        <f>'SAME R Results'!K44</f>
        <v>8.1</v>
      </c>
      <c r="O37" s="793">
        <f>'SAME R Results'!L44</f>
        <v>1.38</v>
      </c>
      <c r="P37" s="784">
        <f>'SAME R Results'!M44</f>
        <v>0</v>
      </c>
      <c r="Q37" s="784">
        <f>'SAME R Results'!N44</f>
        <v>0</v>
      </c>
      <c r="R37" s="784">
        <f>'SAME R Results'!O44</f>
        <v>0</v>
      </c>
      <c r="S37" s="784">
        <f>'SAME R Results'!P44</f>
        <v>0</v>
      </c>
      <c r="T37" s="784">
        <f>'SAME R Results'!Q44</f>
        <v>0</v>
      </c>
      <c r="U37" s="784">
        <f>'SAME R Results'!R44</f>
        <v>559.85714285714289</v>
      </c>
      <c r="V37" s="784">
        <f>'SAME R Results'!S44</f>
        <v>0</v>
      </c>
      <c r="W37" s="784">
        <f>'SAME R Results'!T44</f>
        <v>0</v>
      </c>
      <c r="X37" s="784" t="str">
        <f>'SAME R Results'!U44</f>
        <v>n</v>
      </c>
      <c r="Y37" s="784" t="str">
        <f>'SAME R Results'!V44</f>
        <v>y</v>
      </c>
      <c r="Z37" s="784" t="str">
        <f>'SAME R Results'!W44</f>
        <v>y</v>
      </c>
      <c r="AA37" s="784" t="str">
        <f>'SAME R Results'!X44</f>
        <v>n</v>
      </c>
      <c r="AB37" s="784" t="str">
        <f>'SAME R Results'!Y44</f>
        <v>n</v>
      </c>
      <c r="AC37" s="789"/>
      <c r="AD37" s="784" t="str">
        <f>'SAME R Results'!Z44</f>
        <v>y</v>
      </c>
      <c r="AE37" s="784">
        <f>'SAME R Results'!AA44</f>
        <v>10</v>
      </c>
      <c r="AF37" s="784" t="str">
        <f>'SAME R Results'!AB44</f>
        <v>y</v>
      </c>
      <c r="AG37" s="817">
        <f>'SAME R Results'!AC44</f>
        <v>3.852706928546E-2</v>
      </c>
      <c r="AH37" s="819">
        <f>'SAME R Results'!AD44</f>
        <v>0</v>
      </c>
      <c r="AI37" s="784">
        <f>'SAME R Results'!AE44</f>
        <v>0</v>
      </c>
      <c r="AJ37" s="784">
        <f>'SAME R Results'!AF44</f>
        <v>0</v>
      </c>
      <c r="AK37" s="784">
        <f>'SAME R Results'!AG44</f>
        <v>0</v>
      </c>
      <c r="AL37" s="784">
        <f>'SAME R Results'!AH44</f>
        <v>0</v>
      </c>
      <c r="AM37" s="784">
        <f>'SAME R Results'!AI44</f>
        <v>0</v>
      </c>
      <c r="AN37" s="784">
        <f>'SAME R Results'!AJ44</f>
        <v>0</v>
      </c>
      <c r="AO37" s="784">
        <f>'SAME R Results'!AK44</f>
        <v>0</v>
      </c>
      <c r="AP37" s="784">
        <f>'SAME R Results'!AL44</f>
        <v>0</v>
      </c>
      <c r="AQ37" s="784">
        <f>'SAME R Results'!AM44</f>
        <v>0</v>
      </c>
      <c r="AR37" s="817">
        <f>'SAME R Results'!AN44</f>
        <v>0</v>
      </c>
      <c r="AS37" s="819">
        <f>'SAME R Results'!AO44</f>
        <v>0</v>
      </c>
      <c r="AT37" s="784">
        <f>'SAME R Results'!AP44</f>
        <v>60</v>
      </c>
      <c r="AU37" s="789"/>
      <c r="AV37" s="821">
        <f>'SAME R Results'!AQ44</f>
        <v>0</v>
      </c>
      <c r="AW37" s="821">
        <f>'SAME R Results'!AR44</f>
        <v>0.49409475000000008</v>
      </c>
      <c r="AX37" s="821">
        <f>'SAME R Results'!AS44</f>
        <v>0</v>
      </c>
      <c r="AY37" s="821">
        <f>'SAME R Results'!AT44</f>
        <v>0</v>
      </c>
      <c r="AZ37" s="824"/>
      <c r="BA37" s="824"/>
      <c r="BB37" s="821">
        <f>'SAME R Results'!AU44</f>
        <v>5.7250975000000003E-2</v>
      </c>
      <c r="BC37" s="821">
        <f>'SAME R Results'!AV44</f>
        <v>2.6229865000000002E-2</v>
      </c>
      <c r="BD37" s="821">
        <f>'SAME R Results'!AW44</f>
        <v>5.2117314999999991</v>
      </c>
      <c r="BE37" s="821">
        <f>'SAME R Results'!AX44</f>
        <v>4.6352390000000003</v>
      </c>
      <c r="BF37" s="827">
        <f>'SAME R Results'!AY44</f>
        <v>28235</v>
      </c>
      <c r="BG37" s="784">
        <f>'SAME R Results'!AZ44</f>
        <v>0.12185680000000002</v>
      </c>
      <c r="BH37" s="784">
        <f>'SAME R Results'!BA44</f>
        <v>7.8414915000000002E-2</v>
      </c>
      <c r="BI37" s="789"/>
      <c r="BJ37" s="784">
        <f>'SAME R Results'!BB44</f>
        <v>3.3358999999999988</v>
      </c>
      <c r="BK37" s="784">
        <f>'SAME R Results'!BC44</f>
        <v>0.57649249999999874</v>
      </c>
      <c r="BL37" s="784">
        <f>'SAME R Results'!BD44</f>
        <v>1053905.9212926894</v>
      </c>
      <c r="BM37" s="784">
        <f>'SAME R Results'!BE44</f>
        <v>100.666576914988</v>
      </c>
      <c r="BN37" s="784">
        <f>'SAME R Results'!BF44</f>
        <v>3.1021110000000001E-2</v>
      </c>
      <c r="BO37" s="784">
        <f>'SAME R Results'!BG44</f>
        <v>1.0860471250000003E-2</v>
      </c>
      <c r="BP37" s="789"/>
      <c r="BQ37" s="784">
        <f>'SAME R Results'!BH44</f>
        <v>1.5011549999999996</v>
      </c>
      <c r="BR37" s="817">
        <f>'SAME R Results'!BI44</f>
        <v>9.5517612038381369E-2</v>
      </c>
      <c r="BS37" s="817">
        <f>'SAME R Results'!BJ44</f>
        <v>0.12419732499439015</v>
      </c>
      <c r="BT37" s="817">
        <f>'SAME R Results'!BL44</f>
        <v>2.856331855765466</v>
      </c>
      <c r="BU37" s="817">
        <f>'SAME R Results'!BM44</f>
        <v>1.6693044569636455</v>
      </c>
      <c r="BV37" s="817">
        <f>'SAME R Results'!BN44</f>
        <v>8.376624808810354E-2</v>
      </c>
      <c r="BW37" s="784">
        <f>'SAME R Results'!BO44</f>
        <v>1053905.9212926894</v>
      </c>
      <c r="BX37" s="784">
        <f>'SAME R Results'!BP44</f>
        <v>1037050.1102475165</v>
      </c>
      <c r="BY37" s="784">
        <f>'SAME R Results'!BQ44</f>
        <v>972605.94745372166</v>
      </c>
      <c r="BZ37" s="784">
        <f>'SAME R Results'!BR44</f>
        <v>100.666576914988</v>
      </c>
      <c r="CA37" s="784">
        <f>'SAME R Results'!BS44</f>
        <v>0.12796157773239783</v>
      </c>
      <c r="CB37" s="784">
        <f>'SAME R Results'!BT44</f>
        <v>0.45</v>
      </c>
      <c r="CC37" s="784">
        <f>'SAME R Results'!BV44</f>
        <v>1</v>
      </c>
      <c r="CD37" s="880">
        <f>'SAME R Results'!BW44</f>
        <v>1.42</v>
      </c>
      <c r="CE37" s="1086">
        <f>'SAME R Results'!BZ44</f>
        <v>425.41768860835083</v>
      </c>
      <c r="CF37" s="1803">
        <f>'SAME R Results'!CA44</f>
        <v>1.0766666666667257</v>
      </c>
      <c r="CG37" s="1803">
        <f>'SAME R Results'!CB44</f>
        <v>0</v>
      </c>
      <c r="CH37" s="1803">
        <f>'SAME R Results'!CC44</f>
        <v>0</v>
      </c>
      <c r="CI37" s="1803">
        <f>'SAME R Results'!CD44</f>
        <v>8.3655696594422645E-3</v>
      </c>
      <c r="CJ37" s="1803"/>
      <c r="CK37" s="1803"/>
      <c r="CL37" s="2015">
        <f>'SAME R Results'!CI44</f>
        <v>44</v>
      </c>
      <c r="CM37" s="2015" t="str">
        <f>'SAME R Results'!CJ44</f>
        <v>Kapton</v>
      </c>
      <c r="CN37" s="2016">
        <f>'SAME R Results'!CK44</f>
        <v>9.5517612038381369E-2</v>
      </c>
      <c r="CO37" s="2016">
        <f>'SAME R Results'!CL44</f>
        <v>2.0664828082376577E-2</v>
      </c>
      <c r="CP37" s="2016">
        <f>'SAME R Results'!CM44</f>
        <v>3.7127759836464547E-2</v>
      </c>
      <c r="CQ37" s="2020"/>
    </row>
    <row r="38" spans="1:95" s="2" customFormat="1" ht="16.5" hidden="1" customHeight="1" x14ac:dyDescent="0.25">
      <c r="A38" s="780">
        <v>2</v>
      </c>
      <c r="B38" s="784">
        <f>'SAME R Results'!A47</f>
        <v>5</v>
      </c>
      <c r="C38" s="831" t="str">
        <f>'SAME R Results'!B47</f>
        <v>Kapton</v>
      </c>
      <c r="D38" s="784" t="str">
        <f>'SAME R Results'!C47</f>
        <v>K05</v>
      </c>
      <c r="E38" s="784" t="str">
        <f>'SAME R Results'!D47</f>
        <v>28 K</v>
      </c>
      <c r="F38" s="784">
        <f>'SAME R Results'!E47</f>
        <v>3</v>
      </c>
      <c r="G38" s="784">
        <f>'SAME R Results'!F47</f>
        <v>75</v>
      </c>
      <c r="H38" s="785" t="str">
        <f>'SAME R Results'!G47</f>
        <v>Mid Temp aging (no Ptrak)</v>
      </c>
      <c r="I38" s="784">
        <f>'SAME R Results'!H47</f>
        <v>238</v>
      </c>
      <c r="J38" s="786">
        <f>'SAME R Results'!I47</f>
        <v>40416</v>
      </c>
      <c r="K38" s="784">
        <f>'SAME R Results'!J47</f>
        <v>0</v>
      </c>
      <c r="L38" s="788"/>
      <c r="M38" s="788"/>
      <c r="N38" s="784">
        <f>'SAME R Results'!K47</f>
        <v>8.1</v>
      </c>
      <c r="O38" s="793">
        <f>'SAME R Results'!L47</f>
        <v>1.43</v>
      </c>
      <c r="P38" s="784">
        <f>'SAME R Results'!M47</f>
        <v>60</v>
      </c>
      <c r="Q38" s="784">
        <f>'SAME R Results'!N47</f>
        <v>11</v>
      </c>
      <c r="R38" s="784">
        <f>'SAME R Results'!O47</f>
        <v>8</v>
      </c>
      <c r="S38" s="784" t="str">
        <f>'SAME R Results'!P47</f>
        <v>n</v>
      </c>
      <c r="T38" s="784">
        <f>'SAME R Results'!Q47</f>
        <v>0</v>
      </c>
      <c r="U38" s="784">
        <f>'SAME R Results'!R47</f>
        <v>31.714285714285715</v>
      </c>
      <c r="V38" s="784" t="str">
        <f>'SAME R Results'!S47</f>
        <v>y</v>
      </c>
      <c r="W38" s="784">
        <f>'SAME R Results'!T47</f>
        <v>60</v>
      </c>
      <c r="X38" s="784" t="str">
        <f>'SAME R Results'!U47</f>
        <v>n</v>
      </c>
      <c r="Y38" s="784" t="str">
        <f>'SAME R Results'!V47</f>
        <v>y</v>
      </c>
      <c r="Z38" s="784" t="str">
        <f>'SAME R Results'!W47</f>
        <v>y</v>
      </c>
      <c r="AA38" s="784" t="str">
        <f>'SAME R Results'!X47</f>
        <v>n</v>
      </c>
      <c r="AB38" s="784" t="str">
        <f>'SAME R Results'!Y47</f>
        <v>n</v>
      </c>
      <c r="AC38" s="789"/>
      <c r="AD38" s="784" t="str">
        <f>'SAME R Results'!Z47</f>
        <v>y</v>
      </c>
      <c r="AE38" s="784">
        <f>'SAME R Results'!AA47</f>
        <v>10</v>
      </c>
      <c r="AF38" s="784" t="str">
        <f>'SAME R Results'!AB47</f>
        <v>y</v>
      </c>
      <c r="AG38" s="817">
        <f>'SAME R Results'!AC47</f>
        <v>3.852706928546E-2</v>
      </c>
      <c r="AH38" s="819">
        <f>'SAME R Results'!AD47</f>
        <v>0</v>
      </c>
      <c r="AI38" s="784">
        <f>'SAME R Results'!AE47</f>
        <v>58</v>
      </c>
      <c r="AJ38" s="784">
        <f>'SAME R Results'!AF47</f>
        <v>480</v>
      </c>
      <c r="AK38" s="784">
        <f>'SAME R Results'!AG47</f>
        <v>0</v>
      </c>
      <c r="AL38" s="784" t="str">
        <f>'SAME R Results'!AH47</f>
        <v>n</v>
      </c>
      <c r="AM38" s="784" t="str">
        <f>'SAME R Results'!AI47</f>
        <v>y</v>
      </c>
      <c r="AN38" s="784" t="str">
        <f>'SAME R Results'!AJ47</f>
        <v>y</v>
      </c>
      <c r="AO38" s="784" t="str">
        <f>'SAME R Results'!AK47</f>
        <v>n</v>
      </c>
      <c r="AP38" s="784" t="str">
        <f>'SAME R Results'!AL47</f>
        <v>n</v>
      </c>
      <c r="AQ38" s="784" t="str">
        <f>'SAME R Results'!AM47</f>
        <v>y</v>
      </c>
      <c r="AR38" s="817">
        <f>'SAME R Results'!AN47</f>
        <v>3.852706928546E-2</v>
      </c>
      <c r="AS38" s="819">
        <f>'SAME R Results'!AO47</f>
        <v>0</v>
      </c>
      <c r="AT38" s="784">
        <f>'SAME R Results'!AP47</f>
        <v>0</v>
      </c>
      <c r="AU38" s="789"/>
      <c r="AV38" s="821">
        <f>'SAME R Results'!AQ47</f>
        <v>0</v>
      </c>
      <c r="AW38" s="821">
        <f>'SAME R Results'!AR47</f>
        <v>0.67108155000000003</v>
      </c>
      <c r="AX38" s="821">
        <f>'SAME R Results'!AS47</f>
        <v>0</v>
      </c>
      <c r="AY38" s="821">
        <f>'SAME R Results'!AT47</f>
        <v>0</v>
      </c>
      <c r="AZ38" s="824"/>
      <c r="BA38" s="824"/>
      <c r="BB38" s="821">
        <f>'SAME R Results'!AU47</f>
        <v>8.2748420000000003E-2</v>
      </c>
      <c r="BC38" s="821">
        <f>'SAME R Results'!AV47</f>
        <v>2.8671285000000001E-2</v>
      </c>
      <c r="BD38" s="821">
        <f>'SAME R Results'!AW47</f>
        <v>5.775649500000001</v>
      </c>
      <c r="BE38" s="821">
        <f>'SAME R Results'!AX47</f>
        <v>4.6388539999999985</v>
      </c>
      <c r="BF38" s="827">
        <f>'SAME R Results'!AY47</f>
        <v>999</v>
      </c>
      <c r="BG38" s="784">
        <f>'SAME R Results'!AZ47</f>
        <v>0.15835569999999996</v>
      </c>
      <c r="BH38" s="784">
        <f>'SAME R Results'!BA47</f>
        <v>8.1115724999999986E-2</v>
      </c>
      <c r="BI38" s="789"/>
      <c r="BJ38" s="784">
        <f>'SAME R Results'!BB47</f>
        <v>5.4232000000000005</v>
      </c>
      <c r="BK38" s="784">
        <f>'SAME R Results'!BC47</f>
        <v>1.1367955000000025</v>
      </c>
      <c r="BL38" s="784">
        <f>'SAME R Results'!BD47</f>
        <v>0</v>
      </c>
      <c r="BM38" s="784">
        <f>'SAME R Results'!BE47</f>
        <v>216.14450778493114</v>
      </c>
      <c r="BN38" s="784">
        <f>'SAME R Results'!BF47</f>
        <v>5.4077134999999998E-2</v>
      </c>
      <c r="BO38" s="784">
        <f>'SAME R Results'!BG47</f>
        <v>1.9309993749999994E-2</v>
      </c>
      <c r="BP38" s="789"/>
      <c r="BQ38" s="784">
        <f>'SAME R Results'!BH47</f>
        <v>2.4404400000000002</v>
      </c>
      <c r="BR38" s="817">
        <f>'SAME R Results'!BI47</f>
        <v>0</v>
      </c>
      <c r="BS38" s="817">
        <f>'SAME R Results'!BJ47</f>
        <v>0</v>
      </c>
      <c r="BT38" s="817">
        <f>'SAME R Results'!BL47</f>
        <v>2.8004739773672904</v>
      </c>
      <c r="BU38" s="817">
        <f>'SAME R Results'!BM47</f>
        <v>0</v>
      </c>
      <c r="BV38" s="817">
        <f>'SAME R Results'!BN47</f>
        <v>0</v>
      </c>
      <c r="BW38" s="784">
        <f>'SAME R Results'!BO47</f>
        <v>0</v>
      </c>
      <c r="BX38" s="784">
        <f>'SAME R Results'!BP47</f>
        <v>0</v>
      </c>
      <c r="BY38" s="784">
        <f>'SAME R Results'!BQ47</f>
        <v>0</v>
      </c>
      <c r="BZ38" s="784">
        <f>'SAME R Results'!BR47</f>
        <v>216.14450778493114</v>
      </c>
      <c r="CA38" s="784">
        <f>'SAME R Results'!BS47</f>
        <v>0.25232964130338331</v>
      </c>
      <c r="CB38" s="784">
        <f>'SAME R Results'!BT47</f>
        <v>0.45</v>
      </c>
      <c r="CC38" s="784">
        <f>'SAME R Results'!BV47</f>
        <v>1</v>
      </c>
      <c r="CD38" s="880">
        <f>'SAME R Results'!BW47</f>
        <v>1.42</v>
      </c>
      <c r="CE38" s="1086">
        <f>'SAME R Results'!BZ47</f>
        <v>500.25380703397519</v>
      </c>
      <c r="CF38" s="1803">
        <f>'SAME R Results'!CA47</f>
        <v>0.40666666666666629</v>
      </c>
      <c r="CG38" s="1803" t="str">
        <f>'SAME R Results'!CB47</f>
        <v xml:space="preserve"> 28K</v>
      </c>
      <c r="CH38" s="1803">
        <f>'SAME R Results'!CC47</f>
        <v>238</v>
      </c>
      <c r="CI38" s="1803">
        <f>'SAME R Results'!CD47</f>
        <v>3.600649180327873E-2</v>
      </c>
      <c r="CJ38" s="1803"/>
      <c r="CK38" s="1803"/>
      <c r="CL38" s="2015"/>
      <c r="CM38" s="2015"/>
      <c r="CN38" s="2016"/>
      <c r="CO38" s="2016"/>
      <c r="CP38" s="2016"/>
      <c r="CQ38" s="2020"/>
    </row>
    <row r="39" spans="1:95" s="2" customFormat="1" ht="16.5" customHeight="1" x14ac:dyDescent="0.25">
      <c r="A39" s="780">
        <v>2</v>
      </c>
      <c r="B39" s="784">
        <f>'SAME R Results'!A48</f>
        <v>5</v>
      </c>
      <c r="C39" s="831" t="str">
        <f>'SAME R Results'!B48</f>
        <v>Kapton</v>
      </c>
      <c r="D39" s="784" t="str">
        <f>'SAME R Results'!C48</f>
        <v>K05</v>
      </c>
      <c r="E39" s="784" t="str">
        <f>'SAME R Results'!D48</f>
        <v>28 Ka</v>
      </c>
      <c r="F39" s="784">
        <f>'SAME R Results'!E48</f>
        <v>3</v>
      </c>
      <c r="G39" s="784" t="str">
        <f>'SAME R Results'!F48</f>
        <v>75a</v>
      </c>
      <c r="H39" s="785" t="str">
        <f>'SAME R Results'!G48</f>
        <v>aged</v>
      </c>
      <c r="I39" s="784">
        <f>'SAME R Results'!H48</f>
        <v>238</v>
      </c>
      <c r="J39" s="786">
        <f>'SAME R Results'!I48</f>
        <v>40416</v>
      </c>
      <c r="K39" s="784">
        <f>'SAME R Results'!J48</f>
        <v>0</v>
      </c>
      <c r="L39" s="788"/>
      <c r="M39" s="788"/>
      <c r="N39" s="784">
        <f>'SAME R Results'!K48</f>
        <v>8.1</v>
      </c>
      <c r="O39" s="793">
        <f>'SAME R Results'!L48</f>
        <v>1.43</v>
      </c>
      <c r="P39" s="784">
        <f>'SAME R Results'!M48</f>
        <v>0</v>
      </c>
      <c r="Q39" s="784">
        <f>'SAME R Results'!N48</f>
        <v>0</v>
      </c>
      <c r="R39" s="784">
        <f>'SAME R Results'!O48</f>
        <v>0</v>
      </c>
      <c r="S39" s="784">
        <f>'SAME R Results'!P48</f>
        <v>0</v>
      </c>
      <c r="T39" s="784">
        <f>'SAME R Results'!Q48</f>
        <v>0</v>
      </c>
      <c r="U39" s="784">
        <f>'SAME R Results'!R48</f>
        <v>562.57142857142856</v>
      </c>
      <c r="V39" s="784">
        <f>'SAME R Results'!S48</f>
        <v>0</v>
      </c>
      <c r="W39" s="784">
        <f>'SAME R Results'!T48</f>
        <v>0</v>
      </c>
      <c r="X39" s="784" t="str">
        <f>'SAME R Results'!U48</f>
        <v>n</v>
      </c>
      <c r="Y39" s="784" t="str">
        <f>'SAME R Results'!V48</f>
        <v>y</v>
      </c>
      <c r="Z39" s="784" t="str">
        <f>'SAME R Results'!W48</f>
        <v>y</v>
      </c>
      <c r="AA39" s="784" t="str">
        <f>'SAME R Results'!X48</f>
        <v>n</v>
      </c>
      <c r="AB39" s="784" t="str">
        <f>'SAME R Results'!Y48</f>
        <v>n</v>
      </c>
      <c r="AC39" s="789"/>
      <c r="AD39" s="784" t="str">
        <f>'SAME R Results'!Z48</f>
        <v>y</v>
      </c>
      <c r="AE39" s="784">
        <f>'SAME R Results'!AA48</f>
        <v>10</v>
      </c>
      <c r="AF39" s="784" t="str">
        <f>'SAME R Results'!AB48</f>
        <v>y</v>
      </c>
      <c r="AG39" s="817">
        <f>'SAME R Results'!AC48</f>
        <v>3.852706928546E-2</v>
      </c>
      <c r="AH39" s="819">
        <f>'SAME R Results'!AD48</f>
        <v>0</v>
      </c>
      <c r="AI39" s="784">
        <f>'SAME R Results'!AE48</f>
        <v>0</v>
      </c>
      <c r="AJ39" s="784">
        <f>'SAME R Results'!AF48</f>
        <v>0</v>
      </c>
      <c r="AK39" s="784">
        <f>'SAME R Results'!AG48</f>
        <v>0</v>
      </c>
      <c r="AL39" s="784">
        <f>'SAME R Results'!AH48</f>
        <v>0</v>
      </c>
      <c r="AM39" s="784">
        <f>'SAME R Results'!AI48</f>
        <v>0</v>
      </c>
      <c r="AN39" s="784">
        <f>'SAME R Results'!AJ48</f>
        <v>0</v>
      </c>
      <c r="AO39" s="784">
        <f>'SAME R Results'!AK48</f>
        <v>0</v>
      </c>
      <c r="AP39" s="784">
        <f>'SAME R Results'!AL48</f>
        <v>0</v>
      </c>
      <c r="AQ39" s="784">
        <f>'SAME R Results'!AM48</f>
        <v>0</v>
      </c>
      <c r="AR39" s="817">
        <f>'SAME R Results'!AN48</f>
        <v>0</v>
      </c>
      <c r="AS39" s="819">
        <f>'SAME R Results'!AO48</f>
        <v>0</v>
      </c>
      <c r="AT39" s="784">
        <f>'SAME R Results'!AP48</f>
        <v>60</v>
      </c>
      <c r="AU39" s="789"/>
      <c r="AV39" s="821">
        <f>'SAME R Results'!AQ48</f>
        <v>0</v>
      </c>
      <c r="AW39" s="821">
        <f>'SAME R Results'!AR48</f>
        <v>0.72169489999999992</v>
      </c>
      <c r="AX39" s="821">
        <f>'SAME R Results'!AS48</f>
        <v>0</v>
      </c>
      <c r="AY39" s="821">
        <f>'SAME R Results'!AT48</f>
        <v>0</v>
      </c>
      <c r="AZ39" s="824"/>
      <c r="BA39" s="824"/>
      <c r="BB39" s="821">
        <f>'SAME R Results'!AU48</f>
        <v>9.164425000000001E-2</v>
      </c>
      <c r="BC39" s="821">
        <f>'SAME R Results'!AV48</f>
        <v>2.7626442105263157E-2</v>
      </c>
      <c r="BD39" s="821">
        <f>'SAME R Results'!AW48</f>
        <v>5.3254704999999998</v>
      </c>
      <c r="BE39" s="821">
        <f>'SAME R Results'!AX48</f>
        <v>4.6329368421052637</v>
      </c>
      <c r="BF39" s="827">
        <f>'SAME R Results'!AY48</f>
        <v>27920</v>
      </c>
      <c r="BG39" s="784">
        <f>'SAME R Results'!AZ48</f>
        <v>0.17077645</v>
      </c>
      <c r="BH39" s="784">
        <f>'SAME R Results'!BA48</f>
        <v>8.0196984210526318E-2</v>
      </c>
      <c r="BI39" s="789"/>
      <c r="BJ39" s="784">
        <f>'SAME R Results'!BB48</f>
        <v>6.07775</v>
      </c>
      <c r="BK39" s="784">
        <f>'SAME R Results'!BC48</f>
        <v>0.69253365789473609</v>
      </c>
      <c r="BL39" s="784">
        <f>'SAME R Results'!BD48</f>
        <v>1041691.6091550778</v>
      </c>
      <c r="BM39" s="784">
        <f>'SAME R Results'!BE48</f>
        <v>122.89565377062094</v>
      </c>
      <c r="BN39" s="784">
        <f>'SAME R Results'!BF48</f>
        <v>6.401780789473685E-2</v>
      </c>
      <c r="BO39" s="784">
        <f>'SAME R Results'!BG48</f>
        <v>2.264486644736842E-2</v>
      </c>
      <c r="BP39" s="789"/>
      <c r="BQ39" s="784">
        <f>'SAME R Results'!BH48</f>
        <v>2.7349874999999999</v>
      </c>
      <c r="BR39" s="817">
        <f>'SAME R Results'!BI48</f>
        <v>0.11797700268537473</v>
      </c>
      <c r="BS39" s="817">
        <f>'SAME R Results'!BJ48</f>
        <v>0.15228007114746611</v>
      </c>
      <c r="BT39" s="817">
        <f>'SAME R Results'!BL48</f>
        <v>2.8270340230766262</v>
      </c>
      <c r="BU39" s="817">
        <f>'SAME R Results'!BM48</f>
        <v>1.6573245709263189</v>
      </c>
      <c r="BV39" s="817">
        <f>'SAME R Results'!BN48</f>
        <v>0.10384234859058263</v>
      </c>
      <c r="BW39" s="784">
        <f>'SAME R Results'!BO48</f>
        <v>1041691.6091550778</v>
      </c>
      <c r="BX39" s="784">
        <f>'SAME R Results'!BP48</f>
        <v>1025023.8477107275</v>
      </c>
      <c r="BY39" s="784">
        <f>'SAME R Results'!BQ48</f>
        <v>961526.92346055491</v>
      </c>
      <c r="BZ39" s="784">
        <f>'SAME R Results'!BR48</f>
        <v>122.89565377062094</v>
      </c>
      <c r="CA39" s="784">
        <f>'SAME R Results'!BS48</f>
        <v>0.1537187378795028</v>
      </c>
      <c r="CB39" s="784">
        <f>'SAME R Results'!BT48</f>
        <v>0.45</v>
      </c>
      <c r="CC39" s="784">
        <f>'SAME R Results'!BV48</f>
        <v>1</v>
      </c>
      <c r="CD39" s="880">
        <f>'SAME R Results'!BW48</f>
        <v>1.42</v>
      </c>
      <c r="CE39" s="1086">
        <f>'SAME R Results'!BZ48</f>
        <v>500.25380703397519</v>
      </c>
      <c r="CF39" s="1803">
        <f>'SAME R Results'!CA48</f>
        <v>0.40666666666666629</v>
      </c>
      <c r="CG39" s="1803">
        <f>'SAME R Results'!CB48</f>
        <v>0</v>
      </c>
      <c r="CH39" s="1803">
        <f>'SAME R Results'!CC48</f>
        <v>0</v>
      </c>
      <c r="CI39" s="1803">
        <f>'SAME R Results'!CD48</f>
        <v>4.0352274590163967E-2</v>
      </c>
      <c r="CJ39" s="1803"/>
      <c r="CK39" s="1803"/>
      <c r="CL39" s="2015">
        <f>'SAME R Results'!CI48</f>
        <v>48</v>
      </c>
      <c r="CM39" s="2015" t="str">
        <f>'SAME R Results'!CJ48</f>
        <v>Kapton</v>
      </c>
      <c r="CN39" s="2016">
        <f>'SAME R Results'!CK48</f>
        <v>0.11797700268537473</v>
      </c>
      <c r="CO39" s="2016">
        <f>'SAME R Results'!CL48</f>
        <v>2.3406983722864129E-2</v>
      </c>
      <c r="CP39" s="2016">
        <f>'SAME R Results'!CM48</f>
        <v>3.4936315927614141E-2</v>
      </c>
      <c r="CQ39" s="2020"/>
    </row>
    <row r="40" spans="1:95" s="2" customFormat="1" ht="16.5" hidden="1" customHeight="1" x14ac:dyDescent="0.25">
      <c r="A40" s="780">
        <v>2</v>
      </c>
      <c r="B40" s="784">
        <f>'SAME R Results'!A51</f>
        <v>5</v>
      </c>
      <c r="C40" s="831" t="str">
        <f>'SAME R Results'!B51</f>
        <v>Kapton</v>
      </c>
      <c r="D40" s="784" t="str">
        <f>'SAME R Results'!C51</f>
        <v>K06</v>
      </c>
      <c r="E40" s="784" t="str">
        <f>'SAME R Results'!D51</f>
        <v>30 K</v>
      </c>
      <c r="F40" s="784">
        <f>'SAME R Results'!E51</f>
        <v>2</v>
      </c>
      <c r="G40" s="784">
        <f>'SAME R Results'!F51</f>
        <v>77</v>
      </c>
      <c r="H40" s="785" t="str">
        <f>'SAME R Results'!G51</f>
        <v>High Temp aging</v>
      </c>
      <c r="I40" s="784">
        <f>'SAME R Results'!H51</f>
        <v>238</v>
      </c>
      <c r="J40" s="786">
        <f>'SAME R Results'!I51</f>
        <v>40416</v>
      </c>
      <c r="K40" s="784">
        <f>'SAME R Results'!J51</f>
        <v>0</v>
      </c>
      <c r="L40" s="788"/>
      <c r="M40" s="788"/>
      <c r="N40" s="784">
        <f>'SAME R Results'!K51</f>
        <v>8.1</v>
      </c>
      <c r="O40" s="793">
        <f>'SAME R Results'!L51</f>
        <v>1.48</v>
      </c>
      <c r="P40" s="784">
        <f>'SAME R Results'!M51</f>
        <v>60</v>
      </c>
      <c r="Q40" s="784">
        <f>'SAME R Results'!N51</f>
        <v>11</v>
      </c>
      <c r="R40" s="784">
        <f>'SAME R Results'!O51</f>
        <v>8</v>
      </c>
      <c r="S40" s="784" t="str">
        <f>'SAME R Results'!P51</f>
        <v>n</v>
      </c>
      <c r="T40" s="784">
        <f>'SAME R Results'!Q51</f>
        <v>0</v>
      </c>
      <c r="U40" s="784">
        <f>'SAME R Results'!R51</f>
        <v>31.285714285714285</v>
      </c>
      <c r="V40" s="784" t="str">
        <f>'SAME R Results'!S51</f>
        <v>y</v>
      </c>
      <c r="W40" s="784">
        <f>'SAME R Results'!T51</f>
        <v>60</v>
      </c>
      <c r="X40" s="784" t="str">
        <f>'SAME R Results'!U51</f>
        <v>n</v>
      </c>
      <c r="Y40" s="784" t="str">
        <f>'SAME R Results'!V51</f>
        <v>y</v>
      </c>
      <c r="Z40" s="784" t="str">
        <f>'SAME R Results'!W51</f>
        <v>y</v>
      </c>
      <c r="AA40" s="784" t="str">
        <f>'SAME R Results'!X51</f>
        <v>n</v>
      </c>
      <c r="AB40" s="784" t="str">
        <f>'SAME R Results'!Y51</f>
        <v>n</v>
      </c>
      <c r="AC40" s="789"/>
      <c r="AD40" s="784" t="str">
        <f>'SAME R Results'!Z51</f>
        <v>y</v>
      </c>
      <c r="AE40" s="784">
        <f>'SAME R Results'!AA51</f>
        <v>10</v>
      </c>
      <c r="AF40" s="784" t="str">
        <f>'SAME R Results'!AB51</f>
        <v>y</v>
      </c>
      <c r="AG40" s="817">
        <f>'SAME R Results'!AC51</f>
        <v>3.852706928546E-2</v>
      </c>
      <c r="AH40" s="819">
        <f>'SAME R Results'!AD51</f>
        <v>0</v>
      </c>
      <c r="AI40" s="784">
        <f>'SAME R Results'!AE51</f>
        <v>58</v>
      </c>
      <c r="AJ40" s="784">
        <f>'SAME R Results'!AF51</f>
        <v>480</v>
      </c>
      <c r="AK40" s="784">
        <f>'SAME R Results'!AG51</f>
        <v>0</v>
      </c>
      <c r="AL40" s="784" t="str">
        <f>'SAME R Results'!AH51</f>
        <v>n</v>
      </c>
      <c r="AM40" s="784" t="str">
        <f>'SAME R Results'!AI51</f>
        <v>y</v>
      </c>
      <c r="AN40" s="784" t="str">
        <f>'SAME R Results'!AJ51</f>
        <v>y</v>
      </c>
      <c r="AO40" s="784" t="str">
        <f>'SAME R Results'!AK51</f>
        <v>n</v>
      </c>
      <c r="AP40" s="784" t="str">
        <f>'SAME R Results'!AL51</f>
        <v>n</v>
      </c>
      <c r="AQ40" s="784" t="str">
        <f>'SAME R Results'!AM51</f>
        <v>y</v>
      </c>
      <c r="AR40" s="817">
        <f>'SAME R Results'!AN51</f>
        <v>3.852706928546E-2</v>
      </c>
      <c r="AS40" s="819">
        <f>'SAME R Results'!AO51</f>
        <v>0</v>
      </c>
      <c r="AT40" s="784">
        <f>'SAME R Results'!AP51</f>
        <v>0</v>
      </c>
      <c r="AU40" s="789"/>
      <c r="AV40" s="821">
        <f>'SAME R Results'!AQ51</f>
        <v>0</v>
      </c>
      <c r="AW40" s="821">
        <f>'SAME R Results'!AR51</f>
        <v>0.65225210000000011</v>
      </c>
      <c r="AX40" s="821">
        <f>'SAME R Results'!AS51</f>
        <v>0</v>
      </c>
      <c r="AY40" s="821">
        <f>'SAME R Results'!AT51</f>
        <v>0</v>
      </c>
      <c r="AZ40" s="824"/>
      <c r="BA40" s="824"/>
      <c r="BB40" s="821">
        <f>'SAME R Results'!AU51</f>
        <v>8.4121685000000002E-2</v>
      </c>
      <c r="BC40" s="821">
        <f>'SAME R Results'!AV51</f>
        <v>3.2028185000000001E-2</v>
      </c>
      <c r="BD40" s="821">
        <f>'SAME R Results'!AW51</f>
        <v>6.2035524999999998</v>
      </c>
      <c r="BE40" s="821">
        <f>'SAME R Results'!AX51</f>
        <v>4.699936000000001</v>
      </c>
      <c r="BF40" s="827">
        <f>'SAME R Results'!AY51</f>
        <v>85830</v>
      </c>
      <c r="BG40" s="784">
        <f>'SAME R Results'!AZ51</f>
        <v>0.1690063</v>
      </c>
      <c r="BH40" s="784">
        <f>'SAME R Results'!BA51</f>
        <v>8.7356560000000014E-2</v>
      </c>
      <c r="BI40" s="789"/>
      <c r="BJ40" s="784">
        <f>'SAME R Results'!BB51</f>
        <v>6.9188999999999989</v>
      </c>
      <c r="BK40" s="784">
        <f>'SAME R Results'!BC51</f>
        <v>1.5036164999999988</v>
      </c>
      <c r="BL40" s="784">
        <f>'SAME R Results'!BD51</f>
        <v>3460328.2386265798</v>
      </c>
      <c r="BM40" s="784">
        <f>'SAME R Results'!BE51</f>
        <v>305.88138364350294</v>
      </c>
      <c r="BN40" s="784">
        <f>'SAME R Results'!BF51</f>
        <v>5.2093500000000001E-2</v>
      </c>
      <c r="BO40" s="784">
        <f>'SAME R Results'!BG51</f>
        <v>2.0412434999999996E-2</v>
      </c>
      <c r="BP40" s="789"/>
      <c r="BQ40" s="784">
        <f>'SAME R Results'!BH51</f>
        <v>3.1135049999999995</v>
      </c>
      <c r="BR40" s="817">
        <f>'SAME R Results'!BI51</f>
        <v>8.83966382810287E-2</v>
      </c>
      <c r="BS40" s="817">
        <f>'SAME R Results'!BJ51</f>
        <v>0.10656512563679277</v>
      </c>
      <c r="BT40" s="817">
        <f>'SAME R Results'!BL51</f>
        <v>2.5520473182155881</v>
      </c>
      <c r="BU40" s="817">
        <f>'SAME R Results'!BM51</f>
        <v>1.5408669202805201</v>
      </c>
      <c r="BV40" s="817">
        <f>'SAME R Results'!BN51</f>
        <v>8.0509304157939804E-2</v>
      </c>
      <c r="BW40" s="784">
        <f>'SAME R Results'!BO51</f>
        <v>3460328.2386265798</v>
      </c>
      <c r="BX40" s="784">
        <f>'SAME R Results'!BP51</f>
        <v>3409089.1997738369</v>
      </c>
      <c r="BY40" s="784">
        <f>'SAME R Results'!BQ51</f>
        <v>3084879.7508938513</v>
      </c>
      <c r="BZ40" s="784">
        <f>'SAME R Results'!BR51</f>
        <v>305.88138364350294</v>
      </c>
      <c r="CA40" s="784">
        <f>'SAME R Results'!BS51</f>
        <v>0.33375133179437066</v>
      </c>
      <c r="CB40" s="784">
        <f>'SAME R Results'!BT51</f>
        <v>0.45</v>
      </c>
      <c r="CC40" s="784">
        <f>'SAME R Results'!BV51</f>
        <v>1</v>
      </c>
      <c r="CD40" s="880">
        <f>'SAME R Results'!BW51</f>
        <v>1.42</v>
      </c>
      <c r="CE40" s="1086">
        <f>'SAME R Results'!BZ51</f>
        <v>527.51193106525511</v>
      </c>
      <c r="CF40" s="1803">
        <f>'SAME R Results'!CA51</f>
        <v>0.58666666666662426</v>
      </c>
      <c r="CG40" s="1803" t="str">
        <f>'SAME R Results'!CB51</f>
        <v xml:space="preserve"> 30K</v>
      </c>
      <c r="CH40" s="1803">
        <f>'SAME R Results'!CC51</f>
        <v>238</v>
      </c>
      <c r="CI40" s="1803">
        <f>'SAME R Results'!CD51</f>
        <v>3.1842664772729568E-2</v>
      </c>
      <c r="CJ40" s="1803"/>
      <c r="CK40" s="1803"/>
      <c r="CL40" s="2015">
        <f>'SAME R Results'!CI51</f>
        <v>51</v>
      </c>
      <c r="CM40" s="2015" t="str">
        <f>'SAME R Results'!CJ51</f>
        <v>Kapton</v>
      </c>
      <c r="CN40" s="2016">
        <f>'SAME R Results'!CK51</f>
        <v>8.83966382810287E-2</v>
      </c>
      <c r="CO40" s="2016">
        <f>'SAME R Results'!CL51</f>
        <v>1.6731465020933003E-2</v>
      </c>
      <c r="CP40" s="2016">
        <f>'SAME R Results'!CM51</f>
        <v>3.5501588885370736E-2</v>
      </c>
      <c r="CQ40" s="2020"/>
    </row>
    <row r="41" spans="1:95" s="2" customFormat="1" ht="16.5" customHeight="1" x14ac:dyDescent="0.25">
      <c r="A41" s="780">
        <v>2</v>
      </c>
      <c r="B41" s="784">
        <f>'SAME R Results'!A52</f>
        <v>5</v>
      </c>
      <c r="C41" s="831" t="str">
        <f>'SAME R Results'!B52</f>
        <v>Kapton</v>
      </c>
      <c r="D41" s="784" t="str">
        <f>'SAME R Results'!C52</f>
        <v>K06</v>
      </c>
      <c r="E41" s="784" t="str">
        <f>'SAME R Results'!D52</f>
        <v>30 Ka</v>
      </c>
      <c r="F41" s="784">
        <f>'SAME R Results'!E52</f>
        <v>2</v>
      </c>
      <c r="G41" s="784" t="str">
        <f>'SAME R Results'!F52</f>
        <v>77a</v>
      </c>
      <c r="H41" s="785" t="str">
        <f>'SAME R Results'!G52</f>
        <v>aged</v>
      </c>
      <c r="I41" s="784">
        <f>'SAME R Results'!H52</f>
        <v>238</v>
      </c>
      <c r="J41" s="786">
        <f>'SAME R Results'!I52</f>
        <v>40416</v>
      </c>
      <c r="K41" s="784">
        <f>'SAME R Results'!J52</f>
        <v>0</v>
      </c>
      <c r="L41" s="790"/>
      <c r="M41" s="790"/>
      <c r="N41" s="784">
        <f>'SAME R Results'!K52</f>
        <v>8.1</v>
      </c>
      <c r="O41" s="793">
        <f>'SAME R Results'!L52</f>
        <v>1.48</v>
      </c>
      <c r="P41" s="784">
        <f>'SAME R Results'!M52</f>
        <v>0</v>
      </c>
      <c r="Q41" s="784">
        <f>'SAME R Results'!N52</f>
        <v>0</v>
      </c>
      <c r="R41" s="784">
        <f>'SAME R Results'!O52</f>
        <v>0</v>
      </c>
      <c r="S41" s="784">
        <f>'SAME R Results'!P52</f>
        <v>0</v>
      </c>
      <c r="T41" s="784">
        <f>'SAME R Results'!Q52</f>
        <v>0</v>
      </c>
      <c r="U41" s="784">
        <f>'SAME R Results'!R52</f>
        <v>558.85714285714289</v>
      </c>
      <c r="V41" s="784">
        <f>'SAME R Results'!S52</f>
        <v>0</v>
      </c>
      <c r="W41" s="784">
        <f>'SAME R Results'!T52</f>
        <v>0</v>
      </c>
      <c r="X41" s="784" t="str">
        <f>'SAME R Results'!U52</f>
        <v>n</v>
      </c>
      <c r="Y41" s="784" t="str">
        <f>'SAME R Results'!V52</f>
        <v>y</v>
      </c>
      <c r="Z41" s="784" t="str">
        <f>'SAME R Results'!W52</f>
        <v>y</v>
      </c>
      <c r="AA41" s="784" t="str">
        <f>'SAME R Results'!X52</f>
        <v>n</v>
      </c>
      <c r="AB41" s="784" t="str">
        <f>'SAME R Results'!Y52</f>
        <v>n</v>
      </c>
      <c r="AC41" s="809"/>
      <c r="AD41" s="784" t="str">
        <f>'SAME R Results'!Z52</f>
        <v>y</v>
      </c>
      <c r="AE41" s="784">
        <f>'SAME R Results'!AA52</f>
        <v>10</v>
      </c>
      <c r="AF41" s="784" t="str">
        <f>'SAME R Results'!AB52</f>
        <v>y</v>
      </c>
      <c r="AG41" s="817">
        <f>'SAME R Results'!AC52</f>
        <v>3.852706928546E-2</v>
      </c>
      <c r="AH41" s="819">
        <f>'SAME R Results'!AD52</f>
        <v>0</v>
      </c>
      <c r="AI41" s="784">
        <f>'SAME R Results'!AE52</f>
        <v>0</v>
      </c>
      <c r="AJ41" s="784">
        <f>'SAME R Results'!AF52</f>
        <v>0</v>
      </c>
      <c r="AK41" s="784">
        <f>'SAME R Results'!AG52</f>
        <v>0</v>
      </c>
      <c r="AL41" s="784">
        <f>'SAME R Results'!AH52</f>
        <v>0</v>
      </c>
      <c r="AM41" s="784">
        <f>'SAME R Results'!AI52</f>
        <v>0</v>
      </c>
      <c r="AN41" s="784">
        <f>'SAME R Results'!AJ52</f>
        <v>0</v>
      </c>
      <c r="AO41" s="784">
        <f>'SAME R Results'!AK52</f>
        <v>0</v>
      </c>
      <c r="AP41" s="784">
        <f>'SAME R Results'!AL52</f>
        <v>0</v>
      </c>
      <c r="AQ41" s="784">
        <f>'SAME R Results'!AM52</f>
        <v>0</v>
      </c>
      <c r="AR41" s="817">
        <f>'SAME R Results'!AN52</f>
        <v>0</v>
      </c>
      <c r="AS41" s="819">
        <f>'SAME R Results'!AO52</f>
        <v>0</v>
      </c>
      <c r="AT41" s="784">
        <f>'SAME R Results'!AP52</f>
        <v>60</v>
      </c>
      <c r="AU41" s="809"/>
      <c r="AV41" s="821">
        <f>'SAME R Results'!AQ52</f>
        <v>0</v>
      </c>
      <c r="AW41" s="821">
        <f>'SAME R Results'!AR52</f>
        <v>0.74058540000000006</v>
      </c>
      <c r="AX41" s="821">
        <f>'SAME R Results'!AS52</f>
        <v>0</v>
      </c>
      <c r="AY41" s="821">
        <f>'SAME R Results'!AT52</f>
        <v>0</v>
      </c>
      <c r="AZ41" s="825"/>
      <c r="BA41" s="825"/>
      <c r="BB41" s="821">
        <f>'SAME R Results'!AU52</f>
        <v>0.10549928000000004</v>
      </c>
      <c r="BC41" s="821">
        <f>'SAME R Results'!AV52</f>
        <v>2.8045654999999996E-2</v>
      </c>
      <c r="BD41" s="821">
        <f>'SAME R Results'!AW52</f>
        <v>5.5774995000000001</v>
      </c>
      <c r="BE41" s="821">
        <f>'SAME R Results'!AX52</f>
        <v>4.6472010000000008</v>
      </c>
      <c r="BF41" s="827">
        <f>'SAME R Results'!AY52</f>
        <v>32945</v>
      </c>
      <c r="BG41" s="784">
        <f>'SAME R Results'!AZ52</f>
        <v>0.20123294999999999</v>
      </c>
      <c r="BH41" s="784">
        <f>'SAME R Results'!BA52</f>
        <v>7.8506465000000011E-2</v>
      </c>
      <c r="BI41" s="809"/>
      <c r="BJ41" s="784">
        <f>'SAME R Results'!BB52</f>
        <v>9.2403500000000012</v>
      </c>
      <c r="BK41" s="784">
        <f>'SAME R Results'!BC52</f>
        <v>0.93029849999999925</v>
      </c>
      <c r="BL41" s="784">
        <f>'SAME R Results'!BD52</f>
        <v>1237767.5991045895</v>
      </c>
      <c r="BM41" s="784">
        <f>'SAME R Results'!BE52</f>
        <v>171.03601084781371</v>
      </c>
      <c r="BN41" s="784">
        <f>'SAME R Results'!BF52</f>
        <v>7.7453625000000054E-2</v>
      </c>
      <c r="BO41" s="784">
        <f>'SAME R Results'!BG52</f>
        <v>3.0681621249999996E-2</v>
      </c>
      <c r="BP41" s="809"/>
      <c r="BQ41" s="784">
        <f>'SAME R Results'!BH52</f>
        <v>4.1581575000000006</v>
      </c>
      <c r="BR41" s="817">
        <f>'SAME R Results'!BI52</f>
        <v>0.13818103735430015</v>
      </c>
      <c r="BS41" s="817">
        <f>'SAME R Results'!BJ52</f>
        <v>0.16531983107175491</v>
      </c>
      <c r="BT41" s="817">
        <f>'SAME R Results'!BL52</f>
        <v>2.5244306475493064</v>
      </c>
      <c r="BU41" s="817">
        <f>'SAME R Results'!BM52</f>
        <v>1.5272346903307832</v>
      </c>
      <c r="BV41" s="817">
        <f>'SAME R Results'!BN52</f>
        <v>0.12633107642464864</v>
      </c>
      <c r="BW41" s="784">
        <f>'SAME R Results'!BO52</f>
        <v>1237767.5991045895</v>
      </c>
      <c r="BX41" s="784">
        <f>'SAME R Results'!BP52</f>
        <v>1218099.9987899722</v>
      </c>
      <c r="BY41" s="784">
        <f>'SAME R Results'!BQ52</f>
        <v>1138878.049609636</v>
      </c>
      <c r="BZ41" s="784">
        <f>'SAME R Results'!BR52</f>
        <v>171.03601084781371</v>
      </c>
      <c r="CA41" s="784">
        <f>'SAME R Results'!BS52</f>
        <v>0.20649438426706898</v>
      </c>
      <c r="CB41" s="784">
        <f>'SAME R Results'!BT52</f>
        <v>0.45</v>
      </c>
      <c r="CC41" s="784">
        <f>'SAME R Results'!BV52</f>
        <v>1</v>
      </c>
      <c r="CD41" s="880">
        <f>'SAME R Results'!BW52</f>
        <v>1.42</v>
      </c>
      <c r="CE41" s="1086">
        <f>'SAME R Results'!BZ52</f>
        <v>527.51193106525511</v>
      </c>
      <c r="CF41" s="1803">
        <f>'SAME R Results'!CA52</f>
        <v>0.58666666666662426</v>
      </c>
      <c r="CG41" s="1803">
        <f>'SAME R Results'!CB52</f>
        <v>0</v>
      </c>
      <c r="CH41" s="1803">
        <f>'SAME R Results'!CC52</f>
        <v>0</v>
      </c>
      <c r="CI41" s="1803">
        <f>'SAME R Results'!CD52</f>
        <v>4.2526610795457623E-2</v>
      </c>
      <c r="CJ41" s="1803"/>
      <c r="CK41" s="1803"/>
      <c r="CL41" s="2015">
        <f>'SAME R Results'!CI52</f>
        <v>52</v>
      </c>
      <c r="CM41" s="2015" t="str">
        <f>'SAME R Results'!CJ52</f>
        <v>Kapton</v>
      </c>
      <c r="CN41" s="2016">
        <f>'SAME R Results'!CK52</f>
        <v>0.13818103735430015</v>
      </c>
      <c r="CO41" s="2016">
        <f>'SAME R Results'!CL52</f>
        <v>1.8626909875347444E-2</v>
      </c>
      <c r="CP41" s="2016">
        <f>'SAME R Results'!CM52</f>
        <v>3.4263202936463177E-2</v>
      </c>
      <c r="CQ41" s="2020"/>
    </row>
    <row r="42" spans="1:95" s="2" customFormat="1" ht="16.5" hidden="1" customHeight="1" x14ac:dyDescent="0.25">
      <c r="A42" s="780">
        <v>2</v>
      </c>
      <c r="B42" s="784" t="str">
        <f>'SAME R Results'!A69</f>
        <v>7 (4)</v>
      </c>
      <c r="C42" s="831" t="str">
        <f>'SAME R Results'!B69</f>
        <v>Kapton</v>
      </c>
      <c r="D42" s="784" t="str">
        <f>'SAME R Results'!C69</f>
        <v>K08</v>
      </c>
      <c r="E42" s="784" t="str">
        <f>'SAME R Results'!D69</f>
        <v>38 K</v>
      </c>
      <c r="F42" s="784">
        <f>'SAME R Results'!E69</f>
        <v>0</v>
      </c>
      <c r="G42" s="784">
        <f>'SAME R Results'!F69</f>
        <v>85</v>
      </c>
      <c r="H42" s="785" t="str">
        <f>'SAME R Results'!G69</f>
        <v>Mid Temp aging run 75 repeat, low ptrack on peak one</v>
      </c>
      <c r="I42" s="784">
        <f>'SAME R Results'!H69</f>
        <v>242</v>
      </c>
      <c r="J42" s="786">
        <f>'SAME R Results'!I69</f>
        <v>40420.277777777781</v>
      </c>
      <c r="K42" s="784">
        <f>'SAME R Results'!J69</f>
        <v>0</v>
      </c>
      <c r="L42" s="788"/>
      <c r="M42" s="788"/>
      <c r="N42" s="784">
        <f>'SAME R Results'!K69</f>
        <v>8.1</v>
      </c>
      <c r="O42" s="793">
        <f>'SAME R Results'!L69</f>
        <v>1.43</v>
      </c>
      <c r="P42" s="784">
        <f>'SAME R Results'!M69</f>
        <v>60</v>
      </c>
      <c r="Q42" s="784">
        <f>'SAME R Results'!N69</f>
        <v>11</v>
      </c>
      <c r="R42" s="784">
        <f>'SAME R Results'!O69</f>
        <v>8</v>
      </c>
      <c r="S42" s="784" t="str">
        <f>'SAME R Results'!P69</f>
        <v>n</v>
      </c>
      <c r="T42" s="784">
        <f>'SAME R Results'!Q69</f>
        <v>0</v>
      </c>
      <c r="U42" s="784">
        <f>'SAME R Results'!R69</f>
        <v>33</v>
      </c>
      <c r="V42" s="784" t="str">
        <f>'SAME R Results'!S69</f>
        <v>y</v>
      </c>
      <c r="W42" s="784">
        <f>'SAME R Results'!T69</f>
        <v>60</v>
      </c>
      <c r="X42" s="784" t="str">
        <f>'SAME R Results'!U69</f>
        <v>n</v>
      </c>
      <c r="Y42" s="784" t="str">
        <f>'SAME R Results'!V69</f>
        <v>y</v>
      </c>
      <c r="Z42" s="784" t="str">
        <f>'SAME R Results'!W69</f>
        <v>y</v>
      </c>
      <c r="AA42" s="784" t="str">
        <f>'SAME R Results'!X69</f>
        <v>n</v>
      </c>
      <c r="AB42" s="784" t="str">
        <f>'SAME R Results'!Y69</f>
        <v>n</v>
      </c>
      <c r="AC42" s="789"/>
      <c r="AD42" s="784" t="str">
        <f>'SAME R Results'!Z69</f>
        <v>y</v>
      </c>
      <c r="AE42" s="784">
        <f>'SAME R Results'!AA69</f>
        <v>10</v>
      </c>
      <c r="AF42" s="784" t="str">
        <f>'SAME R Results'!AB69</f>
        <v>y</v>
      </c>
      <c r="AG42" s="817">
        <f>'SAME R Results'!AC69</f>
        <v>3.852706928546E-2</v>
      </c>
      <c r="AH42" s="819">
        <f>'SAME R Results'!AD69</f>
        <v>0</v>
      </c>
      <c r="AI42" s="784">
        <f>'SAME R Results'!AE69</f>
        <v>58</v>
      </c>
      <c r="AJ42" s="784">
        <f>'SAME R Results'!AF69</f>
        <v>480</v>
      </c>
      <c r="AK42" s="784">
        <f>'SAME R Results'!AG69</f>
        <v>0</v>
      </c>
      <c r="AL42" s="784" t="str">
        <f>'SAME R Results'!AH69</f>
        <v>n</v>
      </c>
      <c r="AM42" s="784" t="str">
        <f>'SAME R Results'!AI69</f>
        <v>y</v>
      </c>
      <c r="AN42" s="784" t="str">
        <f>'SAME R Results'!AJ69</f>
        <v>y</v>
      </c>
      <c r="AO42" s="784" t="str">
        <f>'SAME R Results'!AK69</f>
        <v>n</v>
      </c>
      <c r="AP42" s="784" t="str">
        <f>'SAME R Results'!AL69</f>
        <v>n</v>
      </c>
      <c r="AQ42" s="784" t="str">
        <f>'SAME R Results'!AM69</f>
        <v>y</v>
      </c>
      <c r="AR42" s="817">
        <f>'SAME R Results'!AN69</f>
        <v>3.852706928546E-2</v>
      </c>
      <c r="AS42" s="819">
        <f>'SAME R Results'!AO69</f>
        <v>0</v>
      </c>
      <c r="AT42" s="784">
        <f>'SAME R Results'!AP69</f>
        <v>0</v>
      </c>
      <c r="AU42" s="789"/>
      <c r="AV42" s="821">
        <f>'SAME R Results'!AQ69</f>
        <v>0</v>
      </c>
      <c r="AW42" s="821">
        <f>'SAME R Results'!AR69</f>
        <v>0.9827577999999999</v>
      </c>
      <c r="AX42" s="821">
        <f>'SAME R Results'!AS69</f>
        <v>0</v>
      </c>
      <c r="AY42" s="821">
        <f>'SAME R Results'!AT69</f>
        <v>0</v>
      </c>
      <c r="AZ42" s="824"/>
      <c r="BA42" s="824"/>
      <c r="BB42" s="821">
        <f>'SAME R Results'!AU69</f>
        <v>0.10746770999999999</v>
      </c>
      <c r="BC42" s="821">
        <f>'SAME R Results'!AV69</f>
        <v>2.6138314999999995E-2</v>
      </c>
      <c r="BD42" s="821">
        <f>'SAME R Results'!AW69</f>
        <v>5.6980750000000011</v>
      </c>
      <c r="BE42" s="821">
        <f>'SAME R Results'!AX69</f>
        <v>4.7271559999999999</v>
      </c>
      <c r="BF42" s="827">
        <f>'SAME R Results'!AY69</f>
        <v>623.25</v>
      </c>
      <c r="BG42" s="784">
        <f>'SAME R Results'!AZ69</f>
        <v>0.19158935000000002</v>
      </c>
      <c r="BH42" s="784">
        <f>'SAME R Results'!BA69</f>
        <v>9.0484619999999988E-2</v>
      </c>
      <c r="BI42" s="789"/>
      <c r="BJ42" s="784">
        <f>'SAME R Results'!BB69</f>
        <v>7.408850000000001</v>
      </c>
      <c r="BK42" s="784">
        <f>'SAME R Results'!BC69</f>
        <v>0.9709190000000012</v>
      </c>
      <c r="BL42" s="784">
        <f>'SAME R Results'!BD69</f>
        <v>0</v>
      </c>
      <c r="BM42" s="784">
        <f>'SAME R Results'!BE69</f>
        <v>179.64802163463835</v>
      </c>
      <c r="BN42" s="784">
        <f>'SAME R Results'!BF69</f>
        <v>8.1329394999999999E-2</v>
      </c>
      <c r="BO42" s="784">
        <f>'SAME R Results'!BG69</f>
        <v>2.5276182500000008E-2</v>
      </c>
      <c r="BP42" s="789"/>
      <c r="BQ42" s="784">
        <f>'SAME R Results'!BH69</f>
        <v>3.3339825000000007</v>
      </c>
      <c r="BR42" s="817">
        <f>'SAME R Results'!BI69</f>
        <v>0</v>
      </c>
      <c r="BS42" s="817">
        <f>'SAME R Results'!BJ69</f>
        <v>0</v>
      </c>
      <c r="BT42" s="817">
        <f>'SAME R Results'!BL69</f>
        <v>3.2176296796401109</v>
      </c>
      <c r="BU42" s="817">
        <f>'SAME R Results'!BM69</f>
        <v>0</v>
      </c>
      <c r="BV42" s="817">
        <f>'SAME R Results'!BN69</f>
        <v>0</v>
      </c>
      <c r="BW42" s="784">
        <f>'SAME R Results'!BO69</f>
        <v>22370.221693718679</v>
      </c>
      <c r="BX42" s="784">
        <f>'SAME R Results'!BP69</f>
        <v>21998.152126376586</v>
      </c>
      <c r="BY42" s="784">
        <f>'SAME R Results'!BQ69</f>
        <v>21022.306668630106</v>
      </c>
      <c r="BZ42" s="784">
        <f>'SAME R Results'!BR69</f>
        <v>179.64802163463835</v>
      </c>
      <c r="CA42" s="784">
        <f>'SAME R Results'!BS69</f>
        <v>0.21551074314125923</v>
      </c>
      <c r="CB42" s="784">
        <f>'SAME R Results'!BT69</f>
        <v>0.45</v>
      </c>
      <c r="CC42" s="784">
        <f>'SAME R Results'!BV69</f>
        <v>1</v>
      </c>
      <c r="CD42" s="880">
        <f>'SAME R Results'!BW69</f>
        <v>1.42</v>
      </c>
      <c r="CE42" s="1086">
        <f>'SAME R Results'!BZ69</f>
        <v>493.52026976410559</v>
      </c>
      <c r="CF42" s="1803">
        <f>'SAME R Results'!CA69</f>
        <v>0</v>
      </c>
      <c r="CG42" s="1803" t="str">
        <f>'SAME R Results'!CB69</f>
        <v xml:space="preserve"> 38K    43K</v>
      </c>
      <c r="CH42" s="1803">
        <f>'SAME R Results'!CC69</f>
        <v>242</v>
      </c>
      <c r="CI42" s="1803">
        <f>'SAME R Results'!CD69</f>
        <v>0</v>
      </c>
      <c r="CJ42" s="1803"/>
      <c r="CK42" s="1803"/>
      <c r="CL42" s="2015"/>
      <c r="CM42" s="2015"/>
      <c r="CN42" s="2016"/>
      <c r="CO42" s="2016"/>
      <c r="CP42" s="2016"/>
      <c r="CQ42" s="2020"/>
    </row>
    <row r="43" spans="1:95" s="2" customFormat="1" ht="16.5" customHeight="1" x14ac:dyDescent="0.25">
      <c r="A43" s="780">
        <v>2</v>
      </c>
      <c r="B43" s="784" t="str">
        <f>'SAME R Results'!A70</f>
        <v>7 (4)</v>
      </c>
      <c r="C43" s="831" t="str">
        <f>'SAME R Results'!B70</f>
        <v>Kapton</v>
      </c>
      <c r="D43" s="784" t="str">
        <f>'SAME R Results'!C70</f>
        <v>K08</v>
      </c>
      <c r="E43" s="784" t="str">
        <f>'SAME R Results'!D70</f>
        <v>38Ka</v>
      </c>
      <c r="F43" s="784">
        <f>'SAME R Results'!E70</f>
        <v>0</v>
      </c>
      <c r="G43" s="784" t="str">
        <f>'SAME R Results'!F70</f>
        <v>85a</v>
      </c>
      <c r="H43" s="785" t="str">
        <f>'SAME R Results'!G70</f>
        <v>aged</v>
      </c>
      <c r="I43" s="784">
        <f>'SAME R Results'!H70</f>
        <v>242</v>
      </c>
      <c r="J43" s="786">
        <f>'SAME R Results'!I70</f>
        <v>40420.277777777781</v>
      </c>
      <c r="K43" s="784">
        <f>'SAME R Results'!J70</f>
        <v>0</v>
      </c>
      <c r="L43" s="788"/>
      <c r="M43" s="788"/>
      <c r="N43" s="784">
        <f>'SAME R Results'!K70</f>
        <v>8.1</v>
      </c>
      <c r="O43" s="793">
        <f>'SAME R Results'!L70</f>
        <v>1.43</v>
      </c>
      <c r="P43" s="784">
        <f>'SAME R Results'!M70</f>
        <v>0</v>
      </c>
      <c r="Q43" s="784">
        <f>'SAME R Results'!N70</f>
        <v>0</v>
      </c>
      <c r="R43" s="784">
        <f>'SAME R Results'!O70</f>
        <v>0</v>
      </c>
      <c r="S43" s="784">
        <f>'SAME R Results'!P70</f>
        <v>0</v>
      </c>
      <c r="T43" s="784">
        <f>'SAME R Results'!Q70</f>
        <v>0</v>
      </c>
      <c r="U43" s="784">
        <f>'SAME R Results'!R70</f>
        <v>562.57142857142856</v>
      </c>
      <c r="V43" s="784">
        <f>'SAME R Results'!S70</f>
        <v>0</v>
      </c>
      <c r="W43" s="784">
        <f>'SAME R Results'!T70</f>
        <v>0</v>
      </c>
      <c r="X43" s="784" t="str">
        <f>'SAME R Results'!U70</f>
        <v>n</v>
      </c>
      <c r="Y43" s="784" t="str">
        <f>'SAME R Results'!V70</f>
        <v>y</v>
      </c>
      <c r="Z43" s="784" t="str">
        <f>'SAME R Results'!W70</f>
        <v>y</v>
      </c>
      <c r="AA43" s="784" t="str">
        <f>'SAME R Results'!X70</f>
        <v>n</v>
      </c>
      <c r="AB43" s="784" t="str">
        <f>'SAME R Results'!Y70</f>
        <v>n</v>
      </c>
      <c r="AC43" s="789"/>
      <c r="AD43" s="784" t="str">
        <f>'SAME R Results'!Z70</f>
        <v>y</v>
      </c>
      <c r="AE43" s="784">
        <f>'SAME R Results'!AA70</f>
        <v>10</v>
      </c>
      <c r="AF43" s="784" t="str">
        <f>'SAME R Results'!AB70</f>
        <v>y</v>
      </c>
      <c r="AG43" s="817">
        <f>'SAME R Results'!AC70</f>
        <v>3.852706928546E-2</v>
      </c>
      <c r="AH43" s="819">
        <f>'SAME R Results'!AD70</f>
        <v>0</v>
      </c>
      <c r="AI43" s="784">
        <f>'SAME R Results'!AE70</f>
        <v>0</v>
      </c>
      <c r="AJ43" s="784">
        <f>'SAME R Results'!AF70</f>
        <v>0</v>
      </c>
      <c r="AK43" s="784">
        <f>'SAME R Results'!AG70</f>
        <v>0</v>
      </c>
      <c r="AL43" s="784">
        <f>'SAME R Results'!AH70</f>
        <v>0</v>
      </c>
      <c r="AM43" s="784">
        <f>'SAME R Results'!AI70</f>
        <v>0</v>
      </c>
      <c r="AN43" s="784">
        <f>'SAME R Results'!AJ70</f>
        <v>0</v>
      </c>
      <c r="AO43" s="784">
        <f>'SAME R Results'!AK70</f>
        <v>0</v>
      </c>
      <c r="AP43" s="784">
        <f>'SAME R Results'!AL70</f>
        <v>0</v>
      </c>
      <c r="AQ43" s="784">
        <f>'SAME R Results'!AM70</f>
        <v>0</v>
      </c>
      <c r="AR43" s="817">
        <f>'SAME R Results'!AN70</f>
        <v>3.852706928546E-2</v>
      </c>
      <c r="AS43" s="819">
        <f>'SAME R Results'!AO70</f>
        <v>0</v>
      </c>
      <c r="AT43" s="784">
        <f>'SAME R Results'!AP70</f>
        <v>0</v>
      </c>
      <c r="AU43" s="789"/>
      <c r="AV43" s="821">
        <f>'SAME R Results'!AQ70</f>
        <v>0</v>
      </c>
      <c r="AW43" s="821">
        <f>'SAME R Results'!AR70</f>
        <v>1.1677094999999995</v>
      </c>
      <c r="AX43" s="821">
        <f>'SAME R Results'!AS70</f>
        <v>0</v>
      </c>
      <c r="AY43" s="821">
        <f>'SAME R Results'!AT70</f>
        <v>0</v>
      </c>
      <c r="AZ43" s="824"/>
      <c r="BA43" s="824"/>
      <c r="BB43" s="821">
        <f>'SAME R Results'!AU70</f>
        <v>0.13549792499999996</v>
      </c>
      <c r="BC43" s="821">
        <f>'SAME R Results'!AV70</f>
        <v>2.6306145000000003E-2</v>
      </c>
      <c r="BD43" s="821">
        <f>'SAME R Results'!AW70</f>
        <v>5.3258659999999995</v>
      </c>
      <c r="BE43" s="821">
        <f>'SAME R Results'!AX70</f>
        <v>4.7153780000000003</v>
      </c>
      <c r="BF43" s="827">
        <f>'SAME R Results'!AY70</f>
        <v>25665</v>
      </c>
      <c r="BG43" s="784">
        <f>'SAME R Results'!AZ70</f>
        <v>0.21681214999999998</v>
      </c>
      <c r="BH43" s="784">
        <f>'SAME R Results'!BA70</f>
        <v>8.4304810000000008E-2</v>
      </c>
      <c r="BI43" s="789"/>
      <c r="BJ43" s="784">
        <f>'SAME R Results'!BB70</f>
        <v>8.2464500000000012</v>
      </c>
      <c r="BK43" s="784">
        <f>'SAME R Results'!BC70</f>
        <v>0.61048799999999925</v>
      </c>
      <c r="BL43" s="784">
        <f>'SAME R Results'!BD70</f>
        <v>954553.49010622012</v>
      </c>
      <c r="BM43" s="784">
        <f>'SAME R Results'!BE70</f>
        <v>107.0998891009646</v>
      </c>
      <c r="BN43" s="784">
        <f>'SAME R Results'!BF70</f>
        <v>0.10919177999999996</v>
      </c>
      <c r="BO43" s="784">
        <f>'SAME R Results'!BG70</f>
        <v>3.3126834999999993E-2</v>
      </c>
      <c r="BP43" s="789"/>
      <c r="BQ43" s="784">
        <f>'SAME R Results'!BH70</f>
        <v>3.7109025000000004</v>
      </c>
      <c r="BR43" s="817">
        <f>'SAME R Results'!BI70</f>
        <v>0.11219893930621616</v>
      </c>
      <c r="BS43" s="817">
        <f>'SAME R Results'!BJ70</f>
        <v>0.17356577923315275</v>
      </c>
      <c r="BT43" s="817">
        <f>'SAME R Results'!BL70</f>
        <v>3.2961730270941967</v>
      </c>
      <c r="BU43" s="817">
        <f>'SAME R Results'!BM70</f>
        <v>1.9357934841342599</v>
      </c>
      <c r="BV43" s="817">
        <f>'SAME R Results'!BN70</f>
        <v>9.0209250738542343E-2</v>
      </c>
      <c r="BW43" s="784">
        <f>'SAME R Results'!BO70</f>
        <v>954553.49010622012</v>
      </c>
      <c r="BX43" s="784">
        <f>'SAME R Results'!BP70</f>
        <v>939231.92501061677</v>
      </c>
      <c r="BY43" s="784">
        <f>'SAME R Results'!BQ70</f>
        <v>882365.60308078234</v>
      </c>
      <c r="BZ43" s="784">
        <f>'SAME R Results'!BR70</f>
        <v>107.0998891009646</v>
      </c>
      <c r="CA43" s="784">
        <f>'SAME R Results'!BS70</f>
        <v>0.13550741365533145</v>
      </c>
      <c r="CB43" s="784">
        <f>'SAME R Results'!BT70</f>
        <v>0.45</v>
      </c>
      <c r="CC43" s="784">
        <f>'SAME R Results'!BV70</f>
        <v>1</v>
      </c>
      <c r="CD43" s="880">
        <f>'SAME R Results'!BW70</f>
        <v>1.42</v>
      </c>
      <c r="CE43" s="1086">
        <f>'SAME R Results'!BZ70</f>
        <v>493.52026976410559</v>
      </c>
      <c r="CF43" s="1803">
        <f>'SAME R Results'!CA70</f>
        <v>0</v>
      </c>
      <c r="CG43" s="1803">
        <f>'SAME R Results'!CB70</f>
        <v>0</v>
      </c>
      <c r="CH43" s="1803">
        <f>'SAME R Results'!CC70</f>
        <v>0</v>
      </c>
      <c r="CI43" s="1803">
        <f>'SAME R Results'!CD70</f>
        <v>0</v>
      </c>
      <c r="CJ43" s="1803"/>
      <c r="CK43" s="1803"/>
      <c r="CL43" s="2015">
        <f>'SAME R Results'!CI70</f>
        <v>70</v>
      </c>
      <c r="CM43" s="2015" t="str">
        <f>'SAME R Results'!CJ70</f>
        <v>Kapton</v>
      </c>
      <c r="CN43" s="2016">
        <f>'SAME R Results'!CK70</f>
        <v>0.11219893930621616</v>
      </c>
      <c r="CO43" s="2016">
        <f>'SAME R Results'!CL70</f>
        <v>2.9424588762437157E-2</v>
      </c>
      <c r="CP43" s="2016">
        <f>'SAME R Results'!CM70</f>
        <v>3.613825237492406E-2</v>
      </c>
      <c r="CQ43" s="2020"/>
    </row>
    <row r="44" spans="1:95" s="2" customFormat="1" ht="16.5" hidden="1" customHeight="1" x14ac:dyDescent="0.25">
      <c r="A44" s="780">
        <v>2</v>
      </c>
      <c r="B44" s="784" t="str">
        <f>'SAME R Results'!A76</f>
        <v>7 (4)</v>
      </c>
      <c r="C44" s="831" t="str">
        <f>'SAME R Results'!B76</f>
        <v>Kapton</v>
      </c>
      <c r="D44" s="784" t="str">
        <f>'SAME R Results'!C76</f>
        <v>K08</v>
      </c>
      <c r="E44" s="784" t="str">
        <f>'SAME R Results'!D76</f>
        <v>43 K</v>
      </c>
      <c r="F44" s="784">
        <f>'SAME R Results'!E76</f>
        <v>0</v>
      </c>
      <c r="G44" s="784">
        <f>'SAME R Results'!F76</f>
        <v>90</v>
      </c>
      <c r="H44" s="785" t="str">
        <f>'SAME R Results'!G76</f>
        <v>Mid Temp aging reburn 85</v>
      </c>
      <c r="I44" s="784">
        <f>'SAME R Results'!H76</f>
        <v>242</v>
      </c>
      <c r="J44" s="786">
        <f>'SAME R Results'!I76</f>
        <v>40420.277777777781</v>
      </c>
      <c r="K44" s="784">
        <f>'SAME R Results'!J76</f>
        <v>0</v>
      </c>
      <c r="L44" s="788"/>
      <c r="M44" s="788"/>
      <c r="N44" s="784">
        <f>'SAME R Results'!K76</f>
        <v>8.1</v>
      </c>
      <c r="O44" s="793">
        <f>'SAME R Results'!L76</f>
        <v>1.43</v>
      </c>
      <c r="P44" s="784">
        <f>'SAME R Results'!M76</f>
        <v>60</v>
      </c>
      <c r="Q44" s="784">
        <f>'SAME R Results'!N76</f>
        <v>11</v>
      </c>
      <c r="R44" s="784">
        <f>'SAME R Results'!O76</f>
        <v>8</v>
      </c>
      <c r="S44" s="784" t="str">
        <f>'SAME R Results'!P76</f>
        <v>n</v>
      </c>
      <c r="T44" s="784">
        <f>'SAME R Results'!Q76</f>
        <v>0</v>
      </c>
      <c r="U44" s="784">
        <f>'SAME R Results'!R76</f>
        <v>38</v>
      </c>
      <c r="V44" s="784" t="str">
        <f>'SAME R Results'!S76</f>
        <v>n</v>
      </c>
      <c r="W44" s="784">
        <f>'SAME R Results'!T76</f>
        <v>60</v>
      </c>
      <c r="X44" s="784" t="str">
        <f>'SAME R Results'!U76</f>
        <v>n</v>
      </c>
      <c r="Y44" s="784" t="str">
        <f>'SAME R Results'!V76</f>
        <v>y</v>
      </c>
      <c r="Z44" s="784" t="str">
        <f>'SAME R Results'!W76</f>
        <v>y</v>
      </c>
      <c r="AA44" s="784" t="str">
        <f>'SAME R Results'!X76</f>
        <v>n</v>
      </c>
      <c r="AB44" s="784" t="str">
        <f>'SAME R Results'!Y76</f>
        <v>n</v>
      </c>
      <c r="AC44" s="789"/>
      <c r="AD44" s="784" t="str">
        <f>'SAME R Results'!Z76</f>
        <v>y</v>
      </c>
      <c r="AE44" s="784">
        <f>'SAME R Results'!AA76</f>
        <v>10</v>
      </c>
      <c r="AF44" s="784" t="str">
        <f>'SAME R Results'!AB76</f>
        <v>y</v>
      </c>
      <c r="AG44" s="817">
        <f>'SAME R Results'!AC76</f>
        <v>3.852706928546E-2</v>
      </c>
      <c r="AH44" s="819">
        <f>'SAME R Results'!AD76</f>
        <v>0</v>
      </c>
      <c r="AI44" s="784">
        <f>'SAME R Results'!AE76</f>
        <v>58</v>
      </c>
      <c r="AJ44" s="784">
        <f>'SAME R Results'!AF76</f>
        <v>480</v>
      </c>
      <c r="AK44" s="784">
        <f>'SAME R Results'!AG76</f>
        <v>0</v>
      </c>
      <c r="AL44" s="784" t="str">
        <f>'SAME R Results'!AH76</f>
        <v>n</v>
      </c>
      <c r="AM44" s="784" t="str">
        <f>'SAME R Results'!AI76</f>
        <v>y</v>
      </c>
      <c r="AN44" s="784" t="str">
        <f>'SAME R Results'!AJ76</f>
        <v>y</v>
      </c>
      <c r="AO44" s="784" t="str">
        <f>'SAME R Results'!AK76</f>
        <v>n</v>
      </c>
      <c r="AP44" s="784" t="str">
        <f>'SAME R Results'!AL76</f>
        <v>n</v>
      </c>
      <c r="AQ44" s="784" t="str">
        <f>'SAME R Results'!AM76</f>
        <v>y</v>
      </c>
      <c r="AR44" s="817">
        <f>'SAME R Results'!AN76</f>
        <v>3.852706928546E-2</v>
      </c>
      <c r="AS44" s="819">
        <f>'SAME R Results'!AO76</f>
        <v>0</v>
      </c>
      <c r="AT44" s="784">
        <f>'SAME R Results'!AP76</f>
        <v>0</v>
      </c>
      <c r="AU44" s="789"/>
      <c r="AV44" s="821">
        <f>'SAME R Results'!AQ76</f>
        <v>0</v>
      </c>
      <c r="AW44" s="821">
        <f>'SAME R Results'!AR76</f>
        <v>0.18647764999999999</v>
      </c>
      <c r="AX44" s="821">
        <f>'SAME R Results'!AS76</f>
        <v>0</v>
      </c>
      <c r="AY44" s="821">
        <f>'SAME R Results'!AT76</f>
        <v>0</v>
      </c>
      <c r="AZ44" s="824"/>
      <c r="BA44" s="824"/>
      <c r="BB44" s="821">
        <f>'SAME R Results'!AU76</f>
        <v>2.7252200000000004E-2</v>
      </c>
      <c r="BC44" s="821">
        <f>'SAME R Results'!AV76</f>
        <v>2.5772099999999999E-2</v>
      </c>
      <c r="BD44" s="821">
        <f>'SAME R Results'!AW76</f>
        <v>5.2543179999999996</v>
      </c>
      <c r="BE44" s="821">
        <f>'SAME R Results'!AX76</f>
        <v>4.6569510000000012</v>
      </c>
      <c r="BF44" s="827">
        <f>'SAME R Results'!AY76</f>
        <v>54970</v>
      </c>
      <c r="BG44" s="784">
        <f>'SAME R Results'!AZ76</f>
        <v>8.9004525000000015E-2</v>
      </c>
      <c r="BH44" s="784">
        <f>'SAME R Results'!BA76</f>
        <v>8.8699344999999999E-2</v>
      </c>
      <c r="BI44" s="789"/>
      <c r="BJ44" s="784">
        <f>'SAME R Results'!BB76</f>
        <v>7.3649999999999993E-2</v>
      </c>
      <c r="BK44" s="784">
        <f>'SAME R Results'!BC76</f>
        <v>0.59736699999999843</v>
      </c>
      <c r="BL44" s="784">
        <f>'SAME R Results'!BD76</f>
        <v>1578043.1421485487</v>
      </c>
      <c r="BM44" s="784">
        <f>'SAME R Results'!BE76</f>
        <v>104.60930715546857</v>
      </c>
      <c r="BN44" s="784">
        <f>'SAME R Results'!BF76</f>
        <v>1.480100000000005E-3</v>
      </c>
      <c r="BO44" s="784">
        <f>'SAME R Results'!BG76</f>
        <v>7.6295000000003999E-5</v>
      </c>
      <c r="BP44" s="789"/>
      <c r="BQ44" s="784">
        <f>'SAME R Results'!BH76</f>
        <v>3.3142499999999998E-2</v>
      </c>
      <c r="BR44" s="817">
        <f>'SAME R Results'!BI76</f>
        <v>6.6290524233095519E-2</v>
      </c>
      <c r="BS44" s="817">
        <f>'SAME R Results'!BJ76</f>
        <v>3.0455084489988071E-2</v>
      </c>
      <c r="BT44" s="817">
        <f>'SAME R Results'!BL76</f>
        <v>0</v>
      </c>
      <c r="BU44" s="817" t="e">
        <f>'SAME R Results'!BM76</f>
        <v>#NUM!</v>
      </c>
      <c r="BV44" s="817" t="e">
        <f>'SAME R Results'!BN76</f>
        <v>#NUM!</v>
      </c>
      <c r="BW44" s="784">
        <f>'SAME R Results'!BO76</f>
        <v>1578043.1421485487</v>
      </c>
      <c r="BX44" s="784">
        <f>'SAME R Results'!BP76</f>
        <v>1553709.2374128953</v>
      </c>
      <c r="BY44" s="784">
        <f>'SAME R Results'!BQ76</f>
        <v>1432388.8523677916</v>
      </c>
      <c r="BZ44" s="784">
        <f>'SAME R Results'!BR76</f>
        <v>104.60930715546857</v>
      </c>
      <c r="CA44" s="784">
        <f>'SAME R Results'!BS76</f>
        <v>0.132595001331794</v>
      </c>
      <c r="CB44" s="784">
        <f>'SAME R Results'!BT76</f>
        <v>0.45</v>
      </c>
      <c r="CC44" s="784">
        <f>'SAME R Results'!BV76</f>
        <v>1</v>
      </c>
      <c r="CD44" s="880">
        <f>'SAME R Results'!BW76</f>
        <v>1.42</v>
      </c>
      <c r="CE44" s="1086">
        <f>'SAME R Results'!BZ76</f>
        <v>492.34226541017085</v>
      </c>
      <c r="CF44" s="1803">
        <f>'SAME R Results'!CA76</f>
        <v>0</v>
      </c>
      <c r="CG44" s="1803" t="str">
        <f>'SAME R Results'!CB76</f>
        <v>43K</v>
      </c>
      <c r="CH44" s="1803">
        <f>'SAME R Results'!CC76</f>
        <v>0</v>
      </c>
      <c r="CI44" s="1803">
        <f>'SAME R Results'!CD76</f>
        <v>0</v>
      </c>
      <c r="CJ44" s="1803"/>
      <c r="CK44" s="1803"/>
      <c r="CL44" s="2015"/>
      <c r="CM44" s="2015"/>
      <c r="CN44" s="2016"/>
      <c r="CO44" s="2016"/>
      <c r="CP44" s="2016"/>
      <c r="CQ44" s="2020"/>
    </row>
    <row r="45" spans="1:95" s="2" customFormat="1" ht="16.5" customHeight="1" x14ac:dyDescent="0.25">
      <c r="A45" s="780">
        <v>2</v>
      </c>
      <c r="B45" s="784" t="str">
        <f>'SAME R Results'!A77</f>
        <v>7 (4)</v>
      </c>
      <c r="C45" s="831" t="str">
        <f>'SAME R Results'!B77</f>
        <v>Kapton</v>
      </c>
      <c r="D45" s="784" t="str">
        <f>'SAME R Results'!C77</f>
        <v>K08</v>
      </c>
      <c r="E45" s="784" t="str">
        <f>'SAME R Results'!D77</f>
        <v>43Ka</v>
      </c>
      <c r="F45" s="784">
        <f>'SAME R Results'!E77</f>
        <v>0</v>
      </c>
      <c r="G45" s="784" t="str">
        <f>'SAME R Results'!F77</f>
        <v>90a</v>
      </c>
      <c r="H45" s="785" t="str">
        <f>'SAME R Results'!G77</f>
        <v>aged</v>
      </c>
      <c r="I45" s="784">
        <f>'SAME R Results'!H77</f>
        <v>242</v>
      </c>
      <c r="J45" s="786">
        <f>'SAME R Results'!I77</f>
        <v>40420.277777777781</v>
      </c>
      <c r="K45" s="784">
        <f>'SAME R Results'!J77</f>
        <v>0</v>
      </c>
      <c r="L45" s="788"/>
      <c r="M45" s="788"/>
      <c r="N45" s="784">
        <f>'SAME R Results'!K77</f>
        <v>8.1</v>
      </c>
      <c r="O45" s="793">
        <f>'SAME R Results'!L77</f>
        <v>1.43</v>
      </c>
      <c r="P45" s="784">
        <f>'SAME R Results'!M77</f>
        <v>0</v>
      </c>
      <c r="Q45" s="784">
        <f>'SAME R Results'!N77</f>
        <v>0</v>
      </c>
      <c r="R45" s="784">
        <f>'SAME R Results'!O77</f>
        <v>0</v>
      </c>
      <c r="S45" s="784">
        <f>'SAME R Results'!P77</f>
        <v>0</v>
      </c>
      <c r="T45" s="784">
        <f>'SAME R Results'!Q77</f>
        <v>0</v>
      </c>
      <c r="U45" s="784">
        <f>'SAME R Results'!R77</f>
        <v>569.28571428571433</v>
      </c>
      <c r="V45" s="784">
        <f>'SAME R Results'!S77</f>
        <v>0</v>
      </c>
      <c r="W45" s="784">
        <f>'SAME R Results'!T77</f>
        <v>0</v>
      </c>
      <c r="X45" s="784" t="str">
        <f>'SAME R Results'!U77</f>
        <v>n</v>
      </c>
      <c r="Y45" s="784" t="str">
        <f>'SAME R Results'!V77</f>
        <v>y</v>
      </c>
      <c r="Z45" s="784" t="str">
        <f>'SAME R Results'!W77</f>
        <v>y</v>
      </c>
      <c r="AA45" s="784" t="str">
        <f>'SAME R Results'!X77</f>
        <v>n</v>
      </c>
      <c r="AB45" s="784" t="str">
        <f>'SAME R Results'!Y77</f>
        <v>n</v>
      </c>
      <c r="AC45" s="789"/>
      <c r="AD45" s="784" t="str">
        <f>'SAME R Results'!Z77</f>
        <v>y</v>
      </c>
      <c r="AE45" s="784">
        <f>'SAME R Results'!AA77</f>
        <v>10</v>
      </c>
      <c r="AF45" s="784" t="str">
        <f>'SAME R Results'!AB77</f>
        <v>y</v>
      </c>
      <c r="AG45" s="817">
        <f>'SAME R Results'!AC77</f>
        <v>3.852706928546E-2</v>
      </c>
      <c r="AH45" s="819">
        <f>'SAME R Results'!AD77</f>
        <v>0</v>
      </c>
      <c r="AI45" s="784">
        <f>'SAME R Results'!AE77</f>
        <v>0</v>
      </c>
      <c r="AJ45" s="784">
        <f>'SAME R Results'!AF77</f>
        <v>0</v>
      </c>
      <c r="AK45" s="784">
        <f>'SAME R Results'!AG77</f>
        <v>0</v>
      </c>
      <c r="AL45" s="784">
        <f>'SAME R Results'!AH77</f>
        <v>0</v>
      </c>
      <c r="AM45" s="784">
        <f>'SAME R Results'!AI77</f>
        <v>0</v>
      </c>
      <c r="AN45" s="784">
        <f>'SAME R Results'!AJ77</f>
        <v>0</v>
      </c>
      <c r="AO45" s="784">
        <f>'SAME R Results'!AK77</f>
        <v>0</v>
      </c>
      <c r="AP45" s="784">
        <f>'SAME R Results'!AL77</f>
        <v>0</v>
      </c>
      <c r="AQ45" s="784">
        <f>'SAME R Results'!AM77</f>
        <v>0</v>
      </c>
      <c r="AR45" s="817">
        <f>'SAME R Results'!AN77</f>
        <v>3.852706928546E-2</v>
      </c>
      <c r="AS45" s="819">
        <f>'SAME R Results'!AO77</f>
        <v>0</v>
      </c>
      <c r="AT45" s="784">
        <f>'SAME R Results'!AP77</f>
        <v>0</v>
      </c>
      <c r="AU45" s="789"/>
      <c r="AV45" s="821">
        <f>'SAME R Results'!AQ77</f>
        <v>0</v>
      </c>
      <c r="AW45" s="821">
        <f>'SAME R Results'!AR77</f>
        <v>0.18695069999999997</v>
      </c>
      <c r="AX45" s="821">
        <f>'SAME R Results'!AS77</f>
        <v>0</v>
      </c>
      <c r="AY45" s="821">
        <f>'SAME R Results'!AT77</f>
        <v>0</v>
      </c>
      <c r="AZ45" s="824"/>
      <c r="BA45" s="824"/>
      <c r="BB45" s="821">
        <f>'SAME R Results'!AU77</f>
        <v>2.674866E-2</v>
      </c>
      <c r="BC45" s="821">
        <f>'SAME R Results'!AV77</f>
        <v>2.9586800000000003E-2</v>
      </c>
      <c r="BD45" s="821">
        <f>'SAME R Results'!AW77</f>
        <v>5.0176534999999998</v>
      </c>
      <c r="BE45" s="821">
        <f>'SAME R Results'!AX77</f>
        <v>4.6584625000000006</v>
      </c>
      <c r="BF45" s="827">
        <f>'SAME R Results'!AY77</f>
        <v>19920</v>
      </c>
      <c r="BG45" s="784">
        <f>'SAME R Results'!AZ77</f>
        <v>8.4869389999999989E-2</v>
      </c>
      <c r="BH45" s="784">
        <f>'SAME R Results'!BA77</f>
        <v>8.3877565000000015E-2</v>
      </c>
      <c r="BI45" s="789"/>
      <c r="BJ45" s="784">
        <f>'SAME R Results'!BB77</f>
        <v>0.10575000000000004</v>
      </c>
      <c r="BK45" s="784">
        <f>'SAME R Results'!BC77</f>
        <v>0.35919099999999915</v>
      </c>
      <c r="BL45" s="784">
        <f>'SAME R Results'!BD77</f>
        <v>734940.01296086202</v>
      </c>
      <c r="BM45" s="784">
        <f>'SAME R Results'!BE77</f>
        <v>60.965552179944517</v>
      </c>
      <c r="BN45" s="784">
        <f>'SAME R Results'!BF77</f>
        <v>-2.8381400000000029E-3</v>
      </c>
      <c r="BO45" s="784">
        <f>'SAME R Results'!BG77</f>
        <v>2.4795624999999349E-4</v>
      </c>
      <c r="BP45" s="789"/>
      <c r="BQ45" s="784">
        <f>'SAME R Results'!BH77</f>
        <v>4.7587500000000019E-2</v>
      </c>
      <c r="BR45" s="817">
        <f>'SAME R Results'!BI77</f>
        <v>8.2953099715352058E-2</v>
      </c>
      <c r="BS45" s="817">
        <f>'SAME R Results'!BJ77</f>
        <v>4.432526528140724E-2</v>
      </c>
      <c r="BT45" s="817">
        <f>'SAME R Results'!BL77</f>
        <v>0</v>
      </c>
      <c r="BU45" s="817" t="e">
        <f>'SAME R Results'!BM77</f>
        <v>#NUM!</v>
      </c>
      <c r="BV45" s="817" t="e">
        <f>'SAME R Results'!BN77</f>
        <v>#NUM!</v>
      </c>
      <c r="BW45" s="784">
        <f>'SAME R Results'!BO77</f>
        <v>734940.01296086202</v>
      </c>
      <c r="BX45" s="784">
        <f>'SAME R Results'!BP77</f>
        <v>723048.11439454916</v>
      </c>
      <c r="BY45" s="784">
        <f>'SAME R Results'!BQ77</f>
        <v>681881.46379238227</v>
      </c>
      <c r="BZ45" s="784">
        <f>'SAME R Results'!BR77</f>
        <v>60.965552179944517</v>
      </c>
      <c r="CA45" s="784">
        <f>'SAME R Results'!BS77</f>
        <v>7.9728091982597699E-2</v>
      </c>
      <c r="CB45" s="784">
        <f>'SAME R Results'!BT77</f>
        <v>0.45</v>
      </c>
      <c r="CC45" s="784">
        <f>'SAME R Results'!BV77</f>
        <v>1</v>
      </c>
      <c r="CD45" s="880">
        <f>'SAME R Results'!BW77</f>
        <v>1.42</v>
      </c>
      <c r="CE45" s="1086">
        <f>'SAME R Results'!BZ77</f>
        <v>492.34226541017085</v>
      </c>
      <c r="CF45" s="1803">
        <f>'SAME R Results'!CA77</f>
        <v>0</v>
      </c>
      <c r="CG45" s="1803">
        <f>'SAME R Results'!CB77</f>
        <v>0</v>
      </c>
      <c r="CH45" s="1803">
        <f>'SAME R Results'!CC77</f>
        <v>0</v>
      </c>
      <c r="CI45" s="1803">
        <f>'SAME R Results'!CD77</f>
        <v>0</v>
      </c>
      <c r="CJ45" s="1803"/>
      <c r="CK45" s="1803"/>
      <c r="CL45" s="2015"/>
      <c r="CM45" s="2015"/>
      <c r="CN45" s="2016"/>
      <c r="CO45" s="2016"/>
      <c r="CP45" s="2016"/>
      <c r="CQ45" s="2020"/>
    </row>
    <row r="46" spans="1:95" s="2" customFormat="1" ht="16.5" hidden="1" customHeight="1" x14ac:dyDescent="0.25">
      <c r="A46" s="780">
        <v>2</v>
      </c>
      <c r="B46" s="784" t="str">
        <f>'SAME R Results'!A80</f>
        <v>8(4)</v>
      </c>
      <c r="C46" s="831" t="str">
        <f>'SAME R Results'!B80</f>
        <v>Kapton</v>
      </c>
      <c r="D46" s="784" t="str">
        <f>'SAME R Results'!C80</f>
        <v>K09</v>
      </c>
      <c r="E46" s="784" t="str">
        <f>'SAME R Results'!D80</f>
        <v>45 K</v>
      </c>
      <c r="F46" s="784">
        <f>'SAME R Results'!E80</f>
        <v>0</v>
      </c>
      <c r="G46" s="784">
        <f>'SAME R Results'!F80</f>
        <v>92</v>
      </c>
      <c r="H46" s="785" t="str">
        <f>'SAME R Results'!G80</f>
        <v>Baseline STS det</v>
      </c>
      <c r="I46" s="784">
        <f>'SAME R Results'!H80</f>
        <v>250</v>
      </c>
      <c r="J46" s="786">
        <f>'SAME R Results'!I80</f>
        <v>40428.354166666664</v>
      </c>
      <c r="K46" s="784">
        <f>'SAME R Results'!J80</f>
        <v>0</v>
      </c>
      <c r="L46" s="788"/>
      <c r="M46" s="788"/>
      <c r="N46" s="784">
        <f>'SAME R Results'!K80</f>
        <v>8.1</v>
      </c>
      <c r="O46" s="793">
        <f>'SAME R Results'!L80</f>
        <v>1.38</v>
      </c>
      <c r="P46" s="784">
        <f>'SAME R Results'!M80</f>
        <v>60</v>
      </c>
      <c r="Q46" s="784">
        <f>'SAME R Results'!N80</f>
        <v>11</v>
      </c>
      <c r="R46" s="784">
        <f>'SAME R Results'!O80</f>
        <v>8</v>
      </c>
      <c r="S46" s="784" t="str">
        <f>'SAME R Results'!P80</f>
        <v>n</v>
      </c>
      <c r="T46" s="784" t="str">
        <f>'SAME R Results'!Q80</f>
        <v>n</v>
      </c>
      <c r="U46" s="784">
        <f>'SAME R Results'!R80</f>
        <v>35.285714285714285</v>
      </c>
      <c r="V46" s="784" t="str">
        <f>'SAME R Results'!S80</f>
        <v>n</v>
      </c>
      <c r="W46" s="784">
        <f>'SAME R Results'!T80</f>
        <v>0</v>
      </c>
      <c r="X46" s="784" t="str">
        <f>'SAME R Results'!U80</f>
        <v>y</v>
      </c>
      <c r="Y46" s="784" t="str">
        <f>'SAME R Results'!V80</f>
        <v>n</v>
      </c>
      <c r="Z46" s="784" t="str">
        <f>'SAME R Results'!W80</f>
        <v>y</v>
      </c>
      <c r="AA46" s="784" t="str">
        <f>'SAME R Results'!X80</f>
        <v>n</v>
      </c>
      <c r="AB46" s="784" t="str">
        <f>'SAME R Results'!Y80</f>
        <v>n</v>
      </c>
      <c r="AC46" s="789"/>
      <c r="AD46" s="784" t="str">
        <f>'SAME R Results'!Z80</f>
        <v>y</v>
      </c>
      <c r="AE46" s="784">
        <f>'SAME R Results'!AA80</f>
        <v>10</v>
      </c>
      <c r="AF46" s="784" t="str">
        <f>'SAME R Results'!AB80</f>
        <v>y</v>
      </c>
      <c r="AG46" s="817">
        <f>'SAME R Results'!AC80</f>
        <v>3.852706928546E-2</v>
      </c>
      <c r="AH46" s="819">
        <f>'SAME R Results'!AD80</f>
        <v>0</v>
      </c>
      <c r="AI46" s="784">
        <f>'SAME R Results'!AE80</f>
        <v>0</v>
      </c>
      <c r="AJ46" s="784">
        <f>'SAME R Results'!AF80</f>
        <v>0</v>
      </c>
      <c r="AK46" s="784">
        <f>'SAME R Results'!AG80</f>
        <v>0</v>
      </c>
      <c r="AL46" s="784">
        <f>'SAME R Results'!AH80</f>
        <v>0</v>
      </c>
      <c r="AM46" s="784">
        <f>'SAME R Results'!AI80</f>
        <v>0</v>
      </c>
      <c r="AN46" s="784">
        <f>'SAME R Results'!AJ80</f>
        <v>0</v>
      </c>
      <c r="AO46" s="784">
        <f>'SAME R Results'!AK80</f>
        <v>0</v>
      </c>
      <c r="AP46" s="784">
        <f>'SAME R Results'!AL80</f>
        <v>0</v>
      </c>
      <c r="AQ46" s="784">
        <f>'SAME R Results'!AM80</f>
        <v>0</v>
      </c>
      <c r="AR46" s="817">
        <f>'SAME R Results'!AN80</f>
        <v>0</v>
      </c>
      <c r="AS46" s="819">
        <f>'SAME R Results'!AO80</f>
        <v>0</v>
      </c>
      <c r="AT46" s="784">
        <f>'SAME R Results'!AP80</f>
        <v>0</v>
      </c>
      <c r="AU46" s="789"/>
      <c r="AV46" s="821">
        <f>'SAME R Results'!AQ80</f>
        <v>0</v>
      </c>
      <c r="AW46" s="821">
        <f>'SAME R Results'!AR80</f>
        <v>0.74995434999999999</v>
      </c>
      <c r="AX46" s="821">
        <f>'SAME R Results'!AS80</f>
        <v>4.9005890000000001</v>
      </c>
      <c r="AY46" s="821">
        <f>'SAME R Results'!AT80</f>
        <v>5.1032875000000004</v>
      </c>
      <c r="AZ46" s="824"/>
      <c r="BA46" s="824"/>
      <c r="BB46" s="821">
        <f>'SAME R Results'!AU80</f>
        <v>0</v>
      </c>
      <c r="BC46" s="821">
        <f>'SAME R Results'!AV80</f>
        <v>0</v>
      </c>
      <c r="BD46" s="821">
        <f>'SAME R Results'!AW80</f>
        <v>5.1792145000000005</v>
      </c>
      <c r="BE46" s="821">
        <f>'SAME R Results'!AX80</f>
        <v>4.6861270000000008</v>
      </c>
      <c r="BF46" s="827">
        <f>'SAME R Results'!AY80</f>
        <v>45460</v>
      </c>
      <c r="BG46" s="784">
        <f>'SAME R Results'!AZ80</f>
        <v>0</v>
      </c>
      <c r="BH46" s="784">
        <f>'SAME R Results'!BA80</f>
        <v>0</v>
      </c>
      <c r="BI46" s="789"/>
      <c r="BJ46" s="784">
        <f>'SAME R Results'!BB80</f>
        <v>3.8962500000000002</v>
      </c>
      <c r="BK46" s="784">
        <f>'SAME R Results'!BC80</f>
        <v>0.49308749999999968</v>
      </c>
      <c r="BL46" s="784">
        <f>'SAME R Results'!BD80</f>
        <v>1737499.3852767106</v>
      </c>
      <c r="BM46" s="784">
        <f>'SAME R Results'!BE80</f>
        <v>85.146338022144931</v>
      </c>
      <c r="BN46" s="784">
        <f>'SAME R Results'!BF80</f>
        <v>0</v>
      </c>
      <c r="BO46" s="784">
        <f>'SAME R Results'!BG80</f>
        <v>0</v>
      </c>
      <c r="BP46" s="789"/>
      <c r="BQ46" s="784">
        <f>'SAME R Results'!BH80</f>
        <v>1.7533125000000001</v>
      </c>
      <c r="BR46" s="817">
        <f>'SAME R Results'!BI80</f>
        <v>4.9005103969337348E-2</v>
      </c>
      <c r="BS46" s="817">
        <f>'SAME R Results'!BJ80</f>
        <v>0.1107174056889626</v>
      </c>
      <c r="BT46" s="817">
        <f>'SAME R Results'!BL80</f>
        <v>0</v>
      </c>
      <c r="BU46" s="817">
        <f>'SAME R Results'!BM80</f>
        <v>2.4665116237361828</v>
      </c>
      <c r="BV46" s="817">
        <f>'SAME R Results'!BN80</f>
        <v>3.2602734095945066E-2</v>
      </c>
      <c r="BW46" s="784">
        <f>'SAME R Results'!BO80</f>
        <v>1737499.3852767106</v>
      </c>
      <c r="BX46" s="784">
        <f>'SAME R Results'!BP80</f>
        <v>1710360.5444722641</v>
      </c>
      <c r="BY46" s="784">
        <f>'SAME R Results'!BQ80</f>
        <v>1586277.0445159313</v>
      </c>
      <c r="BZ46" s="784">
        <f>'SAME R Results'!BR80</f>
        <v>85.146338022144931</v>
      </c>
      <c r="CA46" s="784">
        <f>'SAME R Results'!BS80</f>
        <v>0.10944852614756274</v>
      </c>
      <c r="CB46" s="784">
        <f>'SAME R Results'!BT80</f>
        <v>0.45</v>
      </c>
      <c r="CC46" s="784">
        <f>'SAME R Results'!BV80</f>
        <v>1</v>
      </c>
      <c r="CD46" s="880">
        <f>'SAME R Results'!BW80</f>
        <v>1.42</v>
      </c>
      <c r="CE46" s="1086">
        <f>'SAME R Results'!BZ80</f>
        <v>424.84905390857256</v>
      </c>
      <c r="CF46" s="1803">
        <f>'SAME R Results'!CA80</f>
        <v>6.0000000000060005E-2</v>
      </c>
      <c r="CG46" s="1803" t="str">
        <f>'SAME R Results'!CB80</f>
        <v xml:space="preserve"> 45K</v>
      </c>
      <c r="CH46" s="1803">
        <f>'SAME R Results'!CC80</f>
        <v>250</v>
      </c>
      <c r="CI46" s="1803">
        <f>'SAME R Results'!CD80</f>
        <v>0.17533124999982466</v>
      </c>
      <c r="CJ46" s="1803"/>
      <c r="CK46" s="1803"/>
      <c r="CL46" s="2015"/>
      <c r="CM46" s="2015"/>
      <c r="CN46" s="2016"/>
      <c r="CO46" s="2016"/>
      <c r="CP46" s="2016"/>
      <c r="CQ46" s="2020"/>
    </row>
    <row r="47" spans="1:95" s="2" customFormat="1" ht="16.5" hidden="1" customHeight="1" x14ac:dyDescent="0.25">
      <c r="A47" s="780">
        <v>2</v>
      </c>
      <c r="B47" s="784" t="str">
        <f>'SAME R Results'!A81</f>
        <v>8(4)</v>
      </c>
      <c r="C47" s="831" t="str">
        <f>'SAME R Results'!B81</f>
        <v>Kapton</v>
      </c>
      <c r="D47" s="784" t="str">
        <f>'SAME R Results'!C81</f>
        <v>K10</v>
      </c>
      <c r="E47" s="784" t="str">
        <f>'SAME R Results'!D81</f>
        <v>46 K</v>
      </c>
      <c r="F47" s="784">
        <f>'SAME R Results'!E81</f>
        <v>0</v>
      </c>
      <c r="G47" s="784">
        <f>'SAME R Results'!F81</f>
        <v>93</v>
      </c>
      <c r="H47" s="785" t="str">
        <f>'SAME R Results'!G81</f>
        <v>Mid Temp aging run 75 repeat</v>
      </c>
      <c r="I47" s="784">
        <f>'SAME R Results'!H81</f>
        <v>250</v>
      </c>
      <c r="J47" s="786">
        <f>'SAME R Results'!I81</f>
        <v>40428.354166666664</v>
      </c>
      <c r="K47" s="784">
        <f>'SAME R Results'!J81</f>
        <v>0</v>
      </c>
      <c r="L47" s="788"/>
      <c r="M47" s="788"/>
      <c r="N47" s="784">
        <f>'SAME R Results'!K81</f>
        <v>8.1</v>
      </c>
      <c r="O47" s="793">
        <f>'SAME R Results'!L81</f>
        <v>1.43</v>
      </c>
      <c r="P47" s="784">
        <f>'SAME R Results'!M81</f>
        <v>60</v>
      </c>
      <c r="Q47" s="784">
        <f>'SAME R Results'!N81</f>
        <v>11</v>
      </c>
      <c r="R47" s="784">
        <f>'SAME R Results'!O81</f>
        <v>8</v>
      </c>
      <c r="S47" s="784" t="str">
        <f>'SAME R Results'!P81</f>
        <v>n</v>
      </c>
      <c r="T47" s="784">
        <f>'SAME R Results'!Q81</f>
        <v>0</v>
      </c>
      <c r="U47" s="784">
        <f>'SAME R Results'!R81</f>
        <v>35.714285714285715</v>
      </c>
      <c r="V47" s="784" t="str">
        <f>'SAME R Results'!S81</f>
        <v>y</v>
      </c>
      <c r="W47" s="784">
        <f>'SAME R Results'!T81</f>
        <v>60</v>
      </c>
      <c r="X47" s="784" t="str">
        <f>'SAME R Results'!U81</f>
        <v>n</v>
      </c>
      <c r="Y47" s="784" t="str">
        <f>'SAME R Results'!V81</f>
        <v>y</v>
      </c>
      <c r="Z47" s="784" t="str">
        <f>'SAME R Results'!W81</f>
        <v>y</v>
      </c>
      <c r="AA47" s="784" t="str">
        <f>'SAME R Results'!X81</f>
        <v>n</v>
      </c>
      <c r="AB47" s="784" t="str">
        <f>'SAME R Results'!Y81</f>
        <v>n</v>
      </c>
      <c r="AC47" s="789"/>
      <c r="AD47" s="784" t="str">
        <f>'SAME R Results'!Z81</f>
        <v>y</v>
      </c>
      <c r="AE47" s="784">
        <f>'SAME R Results'!AA81</f>
        <v>10</v>
      </c>
      <c r="AF47" s="784" t="str">
        <f>'SAME R Results'!AB81</f>
        <v>y</v>
      </c>
      <c r="AG47" s="817">
        <f>'SAME R Results'!AC81</f>
        <v>3.852706928546E-2</v>
      </c>
      <c r="AH47" s="819">
        <f>'SAME R Results'!AD81</f>
        <v>0</v>
      </c>
      <c r="AI47" s="784">
        <f>'SAME R Results'!AE81</f>
        <v>58</v>
      </c>
      <c r="AJ47" s="784">
        <f>'SAME R Results'!AF81</f>
        <v>480</v>
      </c>
      <c r="AK47" s="784">
        <f>'SAME R Results'!AG81</f>
        <v>0</v>
      </c>
      <c r="AL47" s="784" t="str">
        <f>'SAME R Results'!AH81</f>
        <v>n</v>
      </c>
      <c r="AM47" s="784" t="str">
        <f>'SAME R Results'!AI81</f>
        <v>y</v>
      </c>
      <c r="AN47" s="784" t="str">
        <f>'SAME R Results'!AJ81</f>
        <v>y</v>
      </c>
      <c r="AO47" s="784" t="str">
        <f>'SAME R Results'!AK81</f>
        <v>n</v>
      </c>
      <c r="AP47" s="784" t="str">
        <f>'SAME R Results'!AL81</f>
        <v>n</v>
      </c>
      <c r="AQ47" s="784" t="str">
        <f>'SAME R Results'!AM81</f>
        <v>y</v>
      </c>
      <c r="AR47" s="817">
        <f>'SAME R Results'!AN81</f>
        <v>3.852706928546E-2</v>
      </c>
      <c r="AS47" s="819">
        <f>'SAME R Results'!AO81</f>
        <v>0</v>
      </c>
      <c r="AT47" s="784">
        <f>'SAME R Results'!AP81</f>
        <v>0</v>
      </c>
      <c r="AU47" s="789"/>
      <c r="AV47" s="821">
        <f>'SAME R Results'!AQ81</f>
        <v>0</v>
      </c>
      <c r="AW47" s="821">
        <f>'SAME R Results'!AR81</f>
        <v>0.71632394999999993</v>
      </c>
      <c r="AX47" s="821">
        <f>'SAME R Results'!AS81</f>
        <v>0</v>
      </c>
      <c r="AY47" s="821">
        <f>'SAME R Results'!AT81</f>
        <v>0</v>
      </c>
      <c r="AZ47" s="824"/>
      <c r="BA47" s="824"/>
      <c r="BB47" s="821">
        <f>'SAME R Results'!AU81</f>
        <v>9.4268800000000014E-2</v>
      </c>
      <c r="BC47" s="821">
        <f>'SAME R Results'!AV81</f>
        <v>2.7206414999999994E-2</v>
      </c>
      <c r="BD47" s="821">
        <f>'SAME R Results'!AW81</f>
        <v>5.700210499999999</v>
      </c>
      <c r="BE47" s="821">
        <f>'SAME R Results'!AX81</f>
        <v>4.68161</v>
      </c>
      <c r="BF47" s="827">
        <f>'SAME R Results'!AY81</f>
        <v>74315</v>
      </c>
      <c r="BG47" s="784">
        <f>'SAME R Results'!AZ81</f>
        <v>0.16212465000000001</v>
      </c>
      <c r="BH47" s="784">
        <f>'SAME R Results'!BA81</f>
        <v>8.8195800000000019E-2</v>
      </c>
      <c r="BI47" s="789"/>
      <c r="BJ47" s="784">
        <f>'SAME R Results'!BB81</f>
        <v>4.8229000000000006</v>
      </c>
      <c r="BK47" s="784">
        <f>'SAME R Results'!BC81</f>
        <v>1.0186004999999989</v>
      </c>
      <c r="BL47" s="784">
        <f>'SAME R Results'!BD81</f>
        <v>2951666.0508853504</v>
      </c>
      <c r="BM47" s="784">
        <f>'SAME R Results'!BE81</f>
        <v>189.91484044897103</v>
      </c>
      <c r="BN47" s="784">
        <f>'SAME R Results'!BF81</f>
        <v>6.7062385000000016E-2</v>
      </c>
      <c r="BO47" s="784">
        <f>'SAME R Results'!BG81</f>
        <v>1.8482212499999998E-2</v>
      </c>
      <c r="BP47" s="789"/>
      <c r="BQ47" s="784">
        <f>'SAME R Results'!BH81</f>
        <v>2.1703050000000004</v>
      </c>
      <c r="BR47" s="817">
        <f>'SAME R Results'!BI81</f>
        <v>6.4341574275316893E-2</v>
      </c>
      <c r="BS47" s="817">
        <f>'SAME R Results'!BJ81</f>
        <v>9.9629708891046054E-2</v>
      </c>
      <c r="BT47" s="817">
        <f>'SAME R Results'!BL81</f>
        <v>3.6284825206938849</v>
      </c>
      <c r="BU47" s="817">
        <f>'SAME R Results'!BM81</f>
        <v>1.9372165118252334</v>
      </c>
      <c r="BV47" s="817">
        <f>'SAME R Results'!BN81</f>
        <v>5.1706256170254025E-2</v>
      </c>
      <c r="BW47" s="784">
        <f>'SAME R Results'!BO81</f>
        <v>2951666.0508853504</v>
      </c>
      <c r="BX47" s="784">
        <f>'SAME R Results'!BP81</f>
        <v>2907301.2696626824</v>
      </c>
      <c r="BY47" s="784">
        <f>'SAME R Results'!BQ81</f>
        <v>2648799.2628993848</v>
      </c>
      <c r="BZ47" s="784">
        <f>'SAME R Results'!BR81</f>
        <v>189.91484044897103</v>
      </c>
      <c r="CA47" s="784">
        <f>'SAME R Results'!BS81</f>
        <v>0.22609440202432718</v>
      </c>
      <c r="CB47" s="784">
        <f>'SAME R Results'!BT81</f>
        <v>0.45</v>
      </c>
      <c r="CC47" s="784">
        <f>'SAME R Results'!BV81</f>
        <v>1</v>
      </c>
      <c r="CD47" s="880">
        <f>'SAME R Results'!BW81</f>
        <v>1.42</v>
      </c>
      <c r="CE47" s="1086">
        <f>'SAME R Results'!BZ81</f>
        <v>494.14786984146389</v>
      </c>
      <c r="CF47" s="1803">
        <f>'SAME R Results'!CA81</f>
        <v>0.36000000000002697</v>
      </c>
      <c r="CG47" s="1803" t="str">
        <f>'SAME R Results'!CB81</f>
        <v xml:space="preserve"> 46K</v>
      </c>
      <c r="CH47" s="1803">
        <f>'SAME R Results'!CC81</f>
        <v>250</v>
      </c>
      <c r="CI47" s="1803">
        <f>'SAME R Results'!CD81</f>
        <v>3.6171749999997303E-2</v>
      </c>
      <c r="CJ47" s="1803"/>
      <c r="CK47" s="1803"/>
      <c r="CL47" s="2015">
        <f>'SAME R Results'!CI81</f>
        <v>81</v>
      </c>
      <c r="CM47" s="2015" t="str">
        <f>'SAME R Results'!CJ81</f>
        <v>Kapton</v>
      </c>
      <c r="CN47" s="2016">
        <f>'SAME R Results'!CK81</f>
        <v>6.4341574275316893E-2</v>
      </c>
      <c r="CO47" s="2016">
        <f>'SAME R Results'!CL81</f>
        <v>3.0899981799793117E-2</v>
      </c>
      <c r="CP47" s="2016">
        <f>'SAME R Results'!CM81</f>
        <v>3.8762293814106064E-2</v>
      </c>
      <c r="CQ47" s="2020"/>
    </row>
    <row r="48" spans="1:95" s="747" customFormat="1" ht="16.5" customHeight="1" x14ac:dyDescent="0.2">
      <c r="A48" s="780">
        <v>2</v>
      </c>
      <c r="B48" s="784" t="str">
        <f>'SAME R Results'!A82</f>
        <v>8(4)</v>
      </c>
      <c r="C48" s="831" t="str">
        <f>'SAME R Results'!B82</f>
        <v>Kapton</v>
      </c>
      <c r="D48" s="784" t="str">
        <f>'SAME R Results'!C82</f>
        <v>K10</v>
      </c>
      <c r="E48" s="784" t="str">
        <f>'SAME R Results'!D82</f>
        <v>46 KA</v>
      </c>
      <c r="F48" s="784">
        <f>'SAME R Results'!E82</f>
        <v>0</v>
      </c>
      <c r="G48" s="784" t="str">
        <f>'SAME R Results'!F82</f>
        <v>93a</v>
      </c>
      <c r="H48" s="785" t="str">
        <f>'SAME R Results'!G82</f>
        <v>aged</v>
      </c>
      <c r="I48" s="784">
        <f>'SAME R Results'!H82</f>
        <v>250</v>
      </c>
      <c r="J48" s="786">
        <f>'SAME R Results'!I82</f>
        <v>40428.354166666664</v>
      </c>
      <c r="K48" s="784">
        <f>'SAME R Results'!J82</f>
        <v>0</v>
      </c>
      <c r="L48" s="788"/>
      <c r="M48" s="788"/>
      <c r="N48" s="784">
        <f>'SAME R Results'!K82</f>
        <v>8.1</v>
      </c>
      <c r="O48" s="793">
        <f>'SAME R Results'!L82</f>
        <v>1.43</v>
      </c>
      <c r="P48" s="784">
        <f>'SAME R Results'!M82</f>
        <v>0</v>
      </c>
      <c r="Q48" s="784">
        <f>'SAME R Results'!N82</f>
        <v>0</v>
      </c>
      <c r="R48" s="784">
        <f>'SAME R Results'!O82</f>
        <v>0</v>
      </c>
      <c r="S48" s="784">
        <f>'SAME R Results'!P82</f>
        <v>0</v>
      </c>
      <c r="T48" s="784">
        <f>'SAME R Results'!Q82</f>
        <v>0</v>
      </c>
      <c r="U48" s="784">
        <f>'SAME R Results'!R82</f>
        <v>567.71428571428567</v>
      </c>
      <c r="V48" s="784">
        <f>'SAME R Results'!S82</f>
        <v>0</v>
      </c>
      <c r="W48" s="784">
        <f>'SAME R Results'!T82</f>
        <v>0</v>
      </c>
      <c r="X48" s="784" t="str">
        <f>'SAME R Results'!U82</f>
        <v>n</v>
      </c>
      <c r="Y48" s="784" t="str">
        <f>'SAME R Results'!V82</f>
        <v>y</v>
      </c>
      <c r="Z48" s="784" t="str">
        <f>'SAME R Results'!W82</f>
        <v>y</v>
      </c>
      <c r="AA48" s="784" t="str">
        <f>'SAME R Results'!X82</f>
        <v>n</v>
      </c>
      <c r="AB48" s="784" t="str">
        <f>'SAME R Results'!Y82</f>
        <v>n</v>
      </c>
      <c r="AC48" s="789"/>
      <c r="AD48" s="784" t="str">
        <f>'SAME R Results'!Z82</f>
        <v>y</v>
      </c>
      <c r="AE48" s="784">
        <f>'SAME R Results'!AA82</f>
        <v>10</v>
      </c>
      <c r="AF48" s="784" t="str">
        <f>'SAME R Results'!AB82</f>
        <v>y</v>
      </c>
      <c r="AG48" s="817">
        <f>'SAME R Results'!AC82</f>
        <v>3.852706928546E-2</v>
      </c>
      <c r="AH48" s="819">
        <f>'SAME R Results'!AD82</f>
        <v>0</v>
      </c>
      <c r="AI48" s="784">
        <f>'SAME R Results'!AE82</f>
        <v>0</v>
      </c>
      <c r="AJ48" s="784">
        <f>'SAME R Results'!AF82</f>
        <v>0</v>
      </c>
      <c r="AK48" s="784">
        <f>'SAME R Results'!AG82</f>
        <v>0</v>
      </c>
      <c r="AL48" s="784">
        <f>'SAME R Results'!AH82</f>
        <v>0</v>
      </c>
      <c r="AM48" s="784">
        <f>'SAME R Results'!AI82</f>
        <v>0</v>
      </c>
      <c r="AN48" s="784">
        <f>'SAME R Results'!AJ82</f>
        <v>0</v>
      </c>
      <c r="AO48" s="784">
        <f>'SAME R Results'!AK82</f>
        <v>0</v>
      </c>
      <c r="AP48" s="784">
        <f>'SAME R Results'!AL82</f>
        <v>0</v>
      </c>
      <c r="AQ48" s="784">
        <f>'SAME R Results'!AM82</f>
        <v>0</v>
      </c>
      <c r="AR48" s="817">
        <f>'SAME R Results'!AN82</f>
        <v>0</v>
      </c>
      <c r="AS48" s="819">
        <f>'SAME R Results'!AO82</f>
        <v>0</v>
      </c>
      <c r="AT48" s="784">
        <f>'SAME R Results'!AP82</f>
        <v>60</v>
      </c>
      <c r="AU48" s="789"/>
      <c r="AV48" s="821">
        <f>'SAME R Results'!AQ82</f>
        <v>0</v>
      </c>
      <c r="AW48" s="821">
        <f>'SAME R Results'!AR82</f>
        <v>0.7473449499999999</v>
      </c>
      <c r="AX48" s="821">
        <f>'SAME R Results'!AS82</f>
        <v>0</v>
      </c>
      <c r="AY48" s="821">
        <f>'SAME R Results'!AT82</f>
        <v>0</v>
      </c>
      <c r="AZ48" s="824"/>
      <c r="BA48" s="824"/>
      <c r="BB48" s="821">
        <f>'SAME R Results'!AU82</f>
        <v>8.7951664999999998E-2</v>
      </c>
      <c r="BC48" s="821">
        <f>'SAME R Results'!AV82</f>
        <v>2.6687625E-2</v>
      </c>
      <c r="BD48" s="821">
        <f>'SAME R Results'!AW82</f>
        <v>5.2675324999999997</v>
      </c>
      <c r="BE48" s="821">
        <f>'SAME R Results'!AX82</f>
        <v>4.6730350000000005</v>
      </c>
      <c r="BF48" s="827">
        <f>'SAME R Results'!AY82</f>
        <v>26590</v>
      </c>
      <c r="BG48" s="784">
        <f>'SAME R Results'!AZ82</f>
        <v>0.16003419999999999</v>
      </c>
      <c r="BH48" s="784">
        <f>'SAME R Results'!BA82</f>
        <v>8.631896E-2</v>
      </c>
      <c r="BI48" s="789"/>
      <c r="BJ48" s="784">
        <f>'SAME R Results'!BB82</f>
        <v>6.074349999999999</v>
      </c>
      <c r="BK48" s="784">
        <f>'SAME R Results'!BC82</f>
        <v>0.59449749999999923</v>
      </c>
      <c r="BL48" s="784">
        <f>'SAME R Results'!BD82</f>
        <v>990233.64370977459</v>
      </c>
      <c r="BM48" s="784">
        <f>'SAME R Results'!BE82</f>
        <v>104.06590153459113</v>
      </c>
      <c r="BN48" s="784">
        <f>'SAME R Results'!BF82</f>
        <v>6.1264039999999999E-2</v>
      </c>
      <c r="BO48" s="784">
        <f>'SAME R Results'!BG82</f>
        <v>1.8428809999999997E-2</v>
      </c>
      <c r="BP48" s="789"/>
      <c r="BQ48" s="784">
        <f>'SAME R Results'!BH82</f>
        <v>2.7334574999999997</v>
      </c>
      <c r="BR48" s="817">
        <f>'SAME R Results'!BI82</f>
        <v>0.10509227008761539</v>
      </c>
      <c r="BS48" s="817">
        <f>'SAME R Results'!BJ82</f>
        <v>0.154844539147029</v>
      </c>
      <c r="BT48" s="817">
        <f>'SAME R Results'!BL82</f>
        <v>3.3243622350005242</v>
      </c>
      <c r="BU48" s="817">
        <f>'SAME R Results'!BM82</f>
        <v>1.8636959275172889</v>
      </c>
      <c r="BV48" s="817">
        <f>'SAME R Results'!BN82</f>
        <v>8.6578132344292139E-2</v>
      </c>
      <c r="BW48" s="784">
        <f>'SAME R Results'!BO82</f>
        <v>990233.64370977459</v>
      </c>
      <c r="BX48" s="784">
        <f>'SAME R Results'!BP82</f>
        <v>974359.86946889805</v>
      </c>
      <c r="BY48" s="784">
        <f>'SAME R Results'!BQ82</f>
        <v>914805.60950171377</v>
      </c>
      <c r="BZ48" s="784">
        <f>'SAME R Results'!BR82</f>
        <v>104.06590153459113</v>
      </c>
      <c r="CA48" s="784">
        <f>'SAME R Results'!BS82</f>
        <v>0.13195807067388776</v>
      </c>
      <c r="CB48" s="784">
        <f>'SAME R Results'!BT82</f>
        <v>0.45</v>
      </c>
      <c r="CC48" s="784">
        <f>'SAME R Results'!BV82</f>
        <v>1</v>
      </c>
      <c r="CD48" s="880">
        <f>'SAME R Results'!BW82</f>
        <v>1.42</v>
      </c>
      <c r="CE48" s="1086">
        <f>'SAME R Results'!BZ82</f>
        <v>494.14786984146389</v>
      </c>
      <c r="CF48" s="1777">
        <f>'SAME R Results'!CA82</f>
        <v>0.36000000000002697</v>
      </c>
      <c r="CG48" s="1777">
        <f>'SAME R Results'!CB82</f>
        <v>0</v>
      </c>
      <c r="CH48" s="1777">
        <f>'SAME R Results'!CC82</f>
        <v>0</v>
      </c>
      <c r="CI48" s="1777">
        <f>'SAME R Results'!CD82</f>
        <v>4.5557624999996583E-2</v>
      </c>
      <c r="CJ48" s="1777"/>
      <c r="CK48" s="1777"/>
      <c r="CL48" s="2015">
        <f>'SAME R Results'!CI82</f>
        <v>82</v>
      </c>
      <c r="CM48" s="2015" t="str">
        <f>'SAME R Results'!CJ82</f>
        <v>Kapton</v>
      </c>
      <c r="CN48" s="2016">
        <f>'SAME R Results'!CK82</f>
        <v>0.10509227008761539</v>
      </c>
      <c r="CO48" s="2016">
        <f>'SAME R Results'!CL82</f>
        <v>2.2412655034877989E-2</v>
      </c>
      <c r="CP48" s="2016">
        <f>'SAME R Results'!CM82</f>
        <v>4.0960478988366078E-2</v>
      </c>
      <c r="CQ48" s="2020"/>
    </row>
    <row r="49" spans="1:95" ht="16.5" hidden="1" customHeight="1" x14ac:dyDescent="0.2">
      <c r="A49" s="780">
        <v>2</v>
      </c>
      <c r="B49" s="784" t="str">
        <f>'SAME R Results'!A83</f>
        <v>8(4)</v>
      </c>
      <c r="C49" s="831" t="str">
        <f>'SAME R Results'!B83</f>
        <v>Kapton</v>
      </c>
      <c r="D49" s="784" t="str">
        <f>'SAME R Results'!C83</f>
        <v>K11</v>
      </c>
      <c r="E49" s="784" t="str">
        <f>'SAME R Results'!D83</f>
        <v>47 K</v>
      </c>
      <c r="F49" s="784">
        <f>'SAME R Results'!E83</f>
        <v>0</v>
      </c>
      <c r="G49" s="784">
        <f>'SAME R Results'!F83</f>
        <v>94</v>
      </c>
      <c r="H49" s="785" t="str">
        <f>'SAME R Results'!G83</f>
        <v>Mid Temp aging run mid high</v>
      </c>
      <c r="I49" s="784">
        <f>'SAME R Results'!H83</f>
        <v>250</v>
      </c>
      <c r="J49" s="786">
        <f>'SAME R Results'!I83</f>
        <v>40428.354166666664</v>
      </c>
      <c r="K49" s="784">
        <f>'SAME R Results'!J83</f>
        <v>0</v>
      </c>
      <c r="L49" s="788"/>
      <c r="M49" s="788"/>
      <c r="N49" s="784">
        <f>'SAME R Results'!K83</f>
        <v>8.1</v>
      </c>
      <c r="O49" s="793">
        <f>'SAME R Results'!L83</f>
        <v>1.45</v>
      </c>
      <c r="P49" s="784">
        <f>'SAME R Results'!M83</f>
        <v>60</v>
      </c>
      <c r="Q49" s="784">
        <f>'SAME R Results'!N83</f>
        <v>11</v>
      </c>
      <c r="R49" s="784">
        <f>'SAME R Results'!O83</f>
        <v>8</v>
      </c>
      <c r="S49" s="784" t="str">
        <f>'SAME R Results'!P83</f>
        <v>n</v>
      </c>
      <c r="T49" s="784">
        <f>'SAME R Results'!Q83</f>
        <v>0</v>
      </c>
      <c r="U49" s="784">
        <f>'SAME R Results'!R83</f>
        <v>42.142857142857146</v>
      </c>
      <c r="V49" s="784" t="str">
        <f>'SAME R Results'!S83</f>
        <v>y</v>
      </c>
      <c r="W49" s="784">
        <f>'SAME R Results'!T83</f>
        <v>60</v>
      </c>
      <c r="X49" s="784" t="str">
        <f>'SAME R Results'!U83</f>
        <v>n</v>
      </c>
      <c r="Y49" s="784" t="str">
        <f>'SAME R Results'!V83</f>
        <v>y</v>
      </c>
      <c r="Z49" s="784" t="str">
        <f>'SAME R Results'!W83</f>
        <v>y</v>
      </c>
      <c r="AA49" s="784" t="str">
        <f>'SAME R Results'!X83</f>
        <v>n</v>
      </c>
      <c r="AB49" s="784" t="str">
        <f>'SAME R Results'!Y83</f>
        <v>n</v>
      </c>
      <c r="AC49" s="789"/>
      <c r="AD49" s="784" t="str">
        <f>'SAME R Results'!Z83</f>
        <v>y</v>
      </c>
      <c r="AE49" s="784">
        <f>'SAME R Results'!AA83</f>
        <v>10</v>
      </c>
      <c r="AF49" s="784" t="str">
        <f>'SAME R Results'!AB83</f>
        <v>y</v>
      </c>
      <c r="AG49" s="817">
        <f>'SAME R Results'!AC83</f>
        <v>3.852706928546E-2</v>
      </c>
      <c r="AH49" s="819">
        <f>'SAME R Results'!AD83</f>
        <v>0</v>
      </c>
      <c r="AI49" s="784">
        <f>'SAME R Results'!AE83</f>
        <v>58</v>
      </c>
      <c r="AJ49" s="784">
        <f>'SAME R Results'!AF83</f>
        <v>480</v>
      </c>
      <c r="AK49" s="784">
        <f>'SAME R Results'!AG83</f>
        <v>0</v>
      </c>
      <c r="AL49" s="784" t="str">
        <f>'SAME R Results'!AH83</f>
        <v>n</v>
      </c>
      <c r="AM49" s="784" t="str">
        <f>'SAME R Results'!AI83</f>
        <v>y</v>
      </c>
      <c r="AN49" s="784" t="str">
        <f>'SAME R Results'!AJ83</f>
        <v>y</v>
      </c>
      <c r="AO49" s="784" t="str">
        <f>'SAME R Results'!AK83</f>
        <v>n</v>
      </c>
      <c r="AP49" s="784" t="str">
        <f>'SAME R Results'!AL83</f>
        <v>n</v>
      </c>
      <c r="AQ49" s="784" t="str">
        <f>'SAME R Results'!AM83</f>
        <v>y</v>
      </c>
      <c r="AR49" s="817">
        <f>'SAME R Results'!AN83</f>
        <v>3.852706928546E-2</v>
      </c>
      <c r="AS49" s="819">
        <f>'SAME R Results'!AO83</f>
        <v>0</v>
      </c>
      <c r="AT49" s="784">
        <f>'SAME R Results'!AP83</f>
        <v>0</v>
      </c>
      <c r="AU49" s="789"/>
      <c r="AV49" s="821">
        <f>'SAME R Results'!AQ83</f>
        <v>0</v>
      </c>
      <c r="AW49" s="821">
        <f>'SAME R Results'!AR83</f>
        <v>0.7454529000000002</v>
      </c>
      <c r="AX49" s="821">
        <f>'SAME R Results'!AS83</f>
        <v>0</v>
      </c>
      <c r="AY49" s="821">
        <f>'SAME R Results'!AT83</f>
        <v>0</v>
      </c>
      <c r="AZ49" s="824"/>
      <c r="BA49" s="824"/>
      <c r="BB49" s="821">
        <f>'SAME R Results'!AU83</f>
        <v>0.10324098999999998</v>
      </c>
      <c r="BC49" s="821">
        <f>'SAME R Results'!AV83</f>
        <v>2.8869634999999998E-2</v>
      </c>
      <c r="BD49" s="821">
        <f>'SAME R Results'!AW83</f>
        <v>6.0749664999999995</v>
      </c>
      <c r="BE49" s="821">
        <f>'SAME R Results'!AX83</f>
        <v>4.6810754999999995</v>
      </c>
      <c r="BF49" s="827">
        <f>'SAME R Results'!AY83</f>
        <v>75855</v>
      </c>
      <c r="BG49" s="784">
        <f>'SAME R Results'!AZ83</f>
        <v>0.18572995000000003</v>
      </c>
      <c r="BH49" s="784">
        <f>'SAME R Results'!BA83</f>
        <v>8.1817625000000005E-2</v>
      </c>
      <c r="BI49" s="789"/>
      <c r="BJ49" s="784">
        <f>'SAME R Results'!BB83</f>
        <v>7.88</v>
      </c>
      <c r="BK49" s="784">
        <f>'SAME R Results'!BC83</f>
        <v>1.393891</v>
      </c>
      <c r="BL49" s="784">
        <f>'SAME R Results'!BD83</f>
        <v>3018896.3813527012</v>
      </c>
      <c r="BM49" s="784">
        <f>'SAME R Results'!BE83</f>
        <v>277.55824331110045</v>
      </c>
      <c r="BN49" s="784">
        <f>'SAME R Results'!BF83</f>
        <v>7.4371354999999972E-2</v>
      </c>
      <c r="BO49" s="784">
        <f>'SAME R Results'!BG83</f>
        <v>2.5978081250000007E-2</v>
      </c>
      <c r="BP49" s="789"/>
      <c r="BQ49" s="784">
        <f>'SAME R Results'!BH83</f>
        <v>3.5459999999999998</v>
      </c>
      <c r="BR49" s="817">
        <f>'SAME R Results'!BI83</f>
        <v>9.1940301437816396E-2</v>
      </c>
      <c r="BS49" s="817">
        <f>'SAME R Results'!BJ83</f>
        <v>0.11646654330236111</v>
      </c>
      <c r="BT49" s="817">
        <f>'SAME R Results'!BL83</f>
        <v>2.8628501960667303</v>
      </c>
      <c r="BU49" s="817">
        <f>'SAME R Results'!BM83</f>
        <v>1.6262491679176359</v>
      </c>
      <c r="BV49" s="817">
        <f>'SAME R Results'!BN83</f>
        <v>8.1688005420539944E-2</v>
      </c>
      <c r="BW49" s="784">
        <f>'SAME R Results'!BO83</f>
        <v>3018896.3813527012</v>
      </c>
      <c r="BX49" s="784">
        <f>'SAME R Results'!BP83</f>
        <v>2973612.2465260113</v>
      </c>
      <c r="BY49" s="784">
        <f>'SAME R Results'!BQ83</f>
        <v>2706721.3379854904</v>
      </c>
      <c r="BZ49" s="784">
        <f>'SAME R Results'!BR83</f>
        <v>277.55824331110045</v>
      </c>
      <c r="CA49" s="784">
        <f>'SAME R Results'!BS83</f>
        <v>0.30939603125277454</v>
      </c>
      <c r="CB49" s="784">
        <f>'SAME R Results'!BT83</f>
        <v>0.45</v>
      </c>
      <c r="CC49" s="784">
        <f>'SAME R Results'!BV83</f>
        <v>1</v>
      </c>
      <c r="CD49" s="880">
        <f>'SAME R Results'!BW83</f>
        <v>1.42</v>
      </c>
      <c r="CE49" s="1086">
        <f>'SAME R Results'!BZ83</f>
        <v>527.34367563845251</v>
      </c>
      <c r="CF49" s="1777">
        <f>'SAME R Results'!CA83</f>
        <v>0.57000000000007045</v>
      </c>
      <c r="CG49" s="1777" t="str">
        <f>'SAME R Results'!CB83</f>
        <v xml:space="preserve"> 47K</v>
      </c>
      <c r="CH49" s="1777">
        <f>'SAME R Results'!CC83</f>
        <v>250</v>
      </c>
      <c r="CI49" s="1777">
        <f>'SAME R Results'!CD83</f>
        <v>3.7326315789469072E-2</v>
      </c>
      <c r="CJ49" s="1777"/>
      <c r="CK49" s="1777"/>
      <c r="CL49" s="2015">
        <f>'SAME R Results'!CI83</f>
        <v>83</v>
      </c>
      <c r="CM49" s="2015" t="str">
        <f>'SAME R Results'!CJ83</f>
        <v>Kapton</v>
      </c>
      <c r="CN49" s="2016">
        <f>'SAME R Results'!CK83</f>
        <v>9.1940301437816396E-2</v>
      </c>
      <c r="CO49" s="2016">
        <f>'SAME R Results'!CL83</f>
        <v>2.0973309362662149E-2</v>
      </c>
      <c r="CP49" s="2016">
        <f>'SAME R Results'!CM83</f>
        <v>3.7033329392250972E-2</v>
      </c>
    </row>
    <row r="50" spans="1:95" ht="16.5" customHeight="1" x14ac:dyDescent="0.2">
      <c r="A50" s="780">
        <v>2</v>
      </c>
      <c r="B50" s="784" t="str">
        <f>'SAME R Results'!A84</f>
        <v>8(4)</v>
      </c>
      <c r="C50" s="831" t="str">
        <f>'SAME R Results'!B84</f>
        <v>Kapton</v>
      </c>
      <c r="D50" s="784" t="str">
        <f>'SAME R Results'!C84</f>
        <v>K11</v>
      </c>
      <c r="E50" s="784" t="str">
        <f>'SAME R Results'!D84</f>
        <v>47KA</v>
      </c>
      <c r="F50" s="784">
        <f>'SAME R Results'!E84</f>
        <v>0</v>
      </c>
      <c r="G50" s="784" t="str">
        <f>'SAME R Results'!F84</f>
        <v>94a</v>
      </c>
      <c r="H50" s="785" t="str">
        <f>'SAME R Results'!G84</f>
        <v>aged</v>
      </c>
      <c r="I50" s="784">
        <f>'SAME R Results'!H84</f>
        <v>250</v>
      </c>
      <c r="J50" s="786">
        <f>'SAME R Results'!I84</f>
        <v>40428.354166666664</v>
      </c>
      <c r="K50" s="784">
        <f>'SAME R Results'!J84</f>
        <v>0</v>
      </c>
      <c r="L50" s="788"/>
      <c r="M50" s="788"/>
      <c r="N50" s="784">
        <f>'SAME R Results'!K84</f>
        <v>8.1</v>
      </c>
      <c r="O50" s="793">
        <f>'SAME R Results'!L84</f>
        <v>1.45</v>
      </c>
      <c r="P50" s="784">
        <f>'SAME R Results'!M84</f>
        <v>0</v>
      </c>
      <c r="Q50" s="784">
        <f>'SAME R Results'!N84</f>
        <v>0</v>
      </c>
      <c r="R50" s="784">
        <f>'SAME R Results'!O84</f>
        <v>0</v>
      </c>
      <c r="S50" s="784">
        <f>'SAME R Results'!P84</f>
        <v>0</v>
      </c>
      <c r="T50" s="784">
        <f>'SAME R Results'!Q84</f>
        <v>0</v>
      </c>
      <c r="U50" s="784">
        <f>'SAME R Results'!R84</f>
        <v>567.42857142857144</v>
      </c>
      <c r="V50" s="784">
        <f>'SAME R Results'!S84</f>
        <v>0</v>
      </c>
      <c r="W50" s="784">
        <f>'SAME R Results'!T84</f>
        <v>0</v>
      </c>
      <c r="X50" s="784" t="str">
        <f>'SAME R Results'!U84</f>
        <v>n</v>
      </c>
      <c r="Y50" s="784" t="str">
        <f>'SAME R Results'!V84</f>
        <v>y</v>
      </c>
      <c r="Z50" s="784" t="str">
        <f>'SAME R Results'!W84</f>
        <v>y</v>
      </c>
      <c r="AA50" s="784" t="str">
        <f>'SAME R Results'!X84</f>
        <v>n</v>
      </c>
      <c r="AB50" s="784" t="str">
        <f>'SAME R Results'!Y84</f>
        <v>n</v>
      </c>
      <c r="AC50" s="789"/>
      <c r="AD50" s="784" t="str">
        <f>'SAME R Results'!Z84</f>
        <v>y</v>
      </c>
      <c r="AE50" s="784">
        <f>'SAME R Results'!AA84</f>
        <v>10</v>
      </c>
      <c r="AF50" s="784" t="str">
        <f>'SAME R Results'!AB84</f>
        <v>y</v>
      </c>
      <c r="AG50" s="817">
        <f>'SAME R Results'!AC84</f>
        <v>3.852706928546E-2</v>
      </c>
      <c r="AH50" s="819">
        <f>'SAME R Results'!AD84</f>
        <v>0</v>
      </c>
      <c r="AI50" s="784">
        <f>'SAME R Results'!AE84</f>
        <v>0</v>
      </c>
      <c r="AJ50" s="784">
        <f>'SAME R Results'!AF84</f>
        <v>0</v>
      </c>
      <c r="AK50" s="784">
        <f>'SAME R Results'!AG84</f>
        <v>0</v>
      </c>
      <c r="AL50" s="784">
        <f>'SAME R Results'!AH84</f>
        <v>0</v>
      </c>
      <c r="AM50" s="784">
        <f>'SAME R Results'!AI84</f>
        <v>0</v>
      </c>
      <c r="AN50" s="784">
        <f>'SAME R Results'!AJ84</f>
        <v>0</v>
      </c>
      <c r="AO50" s="784">
        <f>'SAME R Results'!AK84</f>
        <v>0</v>
      </c>
      <c r="AP50" s="784">
        <f>'SAME R Results'!AL84</f>
        <v>0</v>
      </c>
      <c r="AQ50" s="784">
        <f>'SAME R Results'!AM84</f>
        <v>0</v>
      </c>
      <c r="AR50" s="817">
        <f>'SAME R Results'!AN84</f>
        <v>0</v>
      </c>
      <c r="AS50" s="819">
        <f>'SAME R Results'!AO84</f>
        <v>0</v>
      </c>
      <c r="AT50" s="784">
        <f>'SAME R Results'!AP84</f>
        <v>60</v>
      </c>
      <c r="AU50" s="789"/>
      <c r="AV50" s="821">
        <f>'SAME R Results'!AQ84</f>
        <v>0</v>
      </c>
      <c r="AW50" s="821">
        <f>'SAME R Results'!AR84</f>
        <v>0.84228519999999985</v>
      </c>
      <c r="AX50" s="821">
        <f>'SAME R Results'!AS84</f>
        <v>0</v>
      </c>
      <c r="AY50" s="821">
        <f>'SAME R Results'!AT84</f>
        <v>0</v>
      </c>
      <c r="AZ50" s="824"/>
      <c r="BA50" s="824"/>
      <c r="BB50" s="821">
        <f>'SAME R Results'!AU84</f>
        <v>0.11454768499999998</v>
      </c>
      <c r="BC50" s="821">
        <f>'SAME R Results'!AV84</f>
        <v>2.7988971428571426E-2</v>
      </c>
      <c r="BD50" s="821">
        <f>'SAME R Results'!AW84</f>
        <v>5.5408479999999987</v>
      </c>
      <c r="BE50" s="821">
        <f>'SAME R Results'!AX84</f>
        <v>4.6827623809523802</v>
      </c>
      <c r="BF50" s="827">
        <f>'SAME R Results'!AY84</f>
        <v>30740</v>
      </c>
      <c r="BG50" s="784">
        <f>'SAME R Results'!AZ84</f>
        <v>0.21058654999999998</v>
      </c>
      <c r="BH50" s="784">
        <f>'SAME R Results'!BA84</f>
        <v>7.9636342857142856E-2</v>
      </c>
      <c r="BI50" s="789"/>
      <c r="BJ50" s="784">
        <f>'SAME R Results'!BB84</f>
        <v>10.396850000000001</v>
      </c>
      <c r="BK50" s="784">
        <f>'SAME R Results'!BC84</f>
        <v>0.85808561904761849</v>
      </c>
      <c r="BL50" s="784">
        <f>'SAME R Results'!BD84</f>
        <v>1151405.4928839717</v>
      </c>
      <c r="BM50" s="784">
        <f>'SAME R Results'!BE84</f>
        <v>156.01798358413714</v>
      </c>
      <c r="BN50" s="784">
        <f>'SAME R Results'!BF84</f>
        <v>8.6558713571428553E-2</v>
      </c>
      <c r="BO50" s="784">
        <f>'SAME R Results'!BG84</f>
        <v>3.2737551785714282E-2</v>
      </c>
      <c r="BP50" s="789"/>
      <c r="BQ50" s="784">
        <f>'SAME R Results'!BH84</f>
        <v>4.6785825000000001</v>
      </c>
      <c r="BR50" s="817">
        <f>'SAME R Results'!BI84</f>
        <v>0.13550220539017285</v>
      </c>
      <c r="BS50" s="817">
        <f>'SAME R Results'!BJ84</f>
        <v>0.17614338692128539</v>
      </c>
      <c r="BT50" s="817">
        <f>'SAME R Results'!BL84</f>
        <v>2.6440191416268415</v>
      </c>
      <c r="BU50" s="817">
        <f>'SAME R Results'!BM84</f>
        <v>1.6688963150865648</v>
      </c>
      <c r="BV50" s="817">
        <f>'SAME R Results'!BN84</f>
        <v>0.118846493917783</v>
      </c>
      <c r="BW50" s="784">
        <f>'SAME R Results'!BO84</f>
        <v>1151405.4928839717</v>
      </c>
      <c r="BX50" s="784">
        <f>'SAME R Results'!BP84</f>
        <v>1133054.2397751133</v>
      </c>
      <c r="BY50" s="784">
        <f>'SAME R Results'!BQ84</f>
        <v>1060893.9210288024</v>
      </c>
      <c r="BZ50" s="784">
        <f>'SAME R Results'!BR84</f>
        <v>156.01798358413714</v>
      </c>
      <c r="CA50" s="784">
        <f>'SAME R Results'!BS84</f>
        <v>0.19046559954000231</v>
      </c>
      <c r="CB50" s="784">
        <f>'SAME R Results'!BT84</f>
        <v>0.45</v>
      </c>
      <c r="CC50" s="784">
        <f>'SAME R Results'!BV84</f>
        <v>1</v>
      </c>
      <c r="CD50" s="880">
        <f>'SAME R Results'!BW84</f>
        <v>1.42</v>
      </c>
      <c r="CE50" s="1086">
        <f>'SAME R Results'!BZ84</f>
        <v>527.34367563845251</v>
      </c>
      <c r="CF50" s="1777">
        <f>'SAME R Results'!CA84</f>
        <v>0.57000000000007045</v>
      </c>
      <c r="CG50" s="1777">
        <f>'SAME R Results'!CB84</f>
        <v>0</v>
      </c>
      <c r="CH50" s="1777">
        <f>'SAME R Results'!CC84</f>
        <v>0</v>
      </c>
      <c r="CI50" s="1777">
        <f>'SAME R Results'!CD84</f>
        <v>4.9248236842099183E-2</v>
      </c>
      <c r="CJ50" s="1777"/>
      <c r="CK50" s="1777"/>
      <c r="CL50" s="2015">
        <f>'SAME R Results'!CI84</f>
        <v>84</v>
      </c>
      <c r="CM50" s="2015" t="str">
        <f>'SAME R Results'!CJ84</f>
        <v>Kapton</v>
      </c>
      <c r="CN50" s="2016">
        <f>'SAME R Results'!CK84</f>
        <v>0.13550220539017285</v>
      </c>
      <c r="CO50" s="2016">
        <f>'SAME R Results'!CL84</f>
        <v>1.8501055302846226E-2</v>
      </c>
      <c r="CP50" s="2016">
        <f>'SAME R Results'!CM84</f>
        <v>3.5804107773837288E-2</v>
      </c>
    </row>
    <row r="51" spans="1:95" ht="16.5" hidden="1" customHeight="1" x14ac:dyDescent="0.2">
      <c r="A51" s="780">
        <v>2</v>
      </c>
      <c r="B51" s="784" t="str">
        <f>'SAME R Results'!A99</f>
        <v>9(4)</v>
      </c>
      <c r="C51" s="831" t="str">
        <f>'SAME R Results'!B99</f>
        <v>Kapton</v>
      </c>
      <c r="D51" s="784" t="str">
        <f>'SAME R Results'!C99</f>
        <v>K12</v>
      </c>
      <c r="E51" s="784" t="str">
        <f>'SAME R Results'!D99</f>
        <v>54 K</v>
      </c>
      <c r="F51" s="784">
        <f>'SAME R Results'!E99</f>
        <v>0</v>
      </c>
      <c r="G51" s="784">
        <f>'SAME R Results'!F99</f>
        <v>101</v>
      </c>
      <c r="H51" s="785" t="str">
        <f>'SAME R Results'!G99</f>
        <v>No flow run w/ aging</v>
      </c>
      <c r="I51" s="784">
        <f>'SAME R Results'!H99</f>
        <v>251</v>
      </c>
      <c r="J51" s="786">
        <f>'SAME R Results'!I99</f>
        <v>40429.354166666664</v>
      </c>
      <c r="K51" s="784">
        <f>'SAME R Results'!J99</f>
        <v>0</v>
      </c>
      <c r="L51" s="788"/>
      <c r="M51" s="788"/>
      <c r="N51" s="784">
        <f>'SAME R Results'!K99</f>
        <v>0</v>
      </c>
      <c r="O51" s="793">
        <f>'SAME R Results'!L99</f>
        <v>1.48</v>
      </c>
      <c r="P51" s="784">
        <f>'SAME R Results'!M99</f>
        <v>60</v>
      </c>
      <c r="Q51" s="784">
        <f>'SAME R Results'!N99</f>
        <v>11</v>
      </c>
      <c r="R51" s="784">
        <f>'SAME R Results'!O99</f>
        <v>8</v>
      </c>
      <c r="S51" s="784" t="str">
        <f>'SAME R Results'!P99</f>
        <v>n</v>
      </c>
      <c r="T51" s="784" t="str">
        <f>'SAME R Results'!Q99</f>
        <v>N</v>
      </c>
      <c r="U51" s="784">
        <f>'SAME R Results'!R99</f>
        <v>29.428571428571427</v>
      </c>
      <c r="V51" s="784" t="str">
        <f>'SAME R Results'!S99</f>
        <v>Y</v>
      </c>
      <c r="W51" s="784">
        <f>'SAME R Results'!T99</f>
        <v>90</v>
      </c>
      <c r="X51" s="784" t="str">
        <f>'SAME R Results'!U99</f>
        <v>n</v>
      </c>
      <c r="Y51" s="784" t="str">
        <f>'SAME R Results'!V99</f>
        <v>y</v>
      </c>
      <c r="Z51" s="784" t="str">
        <f>'SAME R Results'!W99</f>
        <v>y</v>
      </c>
      <c r="AA51" s="784" t="str">
        <f>'SAME R Results'!X99</f>
        <v>n</v>
      </c>
      <c r="AB51" s="784" t="str">
        <f>'SAME R Results'!Y99</f>
        <v>n</v>
      </c>
      <c r="AC51" s="789"/>
      <c r="AD51" s="784" t="str">
        <f>'SAME R Results'!Z99</f>
        <v>y</v>
      </c>
      <c r="AE51" s="784">
        <f>'SAME R Results'!AA99</f>
        <v>10</v>
      </c>
      <c r="AF51" s="784" t="str">
        <f>'SAME R Results'!AB99</f>
        <v>y</v>
      </c>
      <c r="AG51" s="817">
        <f>'SAME R Results'!AC99</f>
        <v>3.852706928546E-2</v>
      </c>
      <c r="AH51" s="819">
        <f>'SAME R Results'!AD99</f>
        <v>0</v>
      </c>
      <c r="AI51" s="784">
        <f>'SAME R Results'!AE99</f>
        <v>58</v>
      </c>
      <c r="AJ51" s="784">
        <f>'SAME R Results'!AF99</f>
        <v>480</v>
      </c>
      <c r="AK51" s="784">
        <f>'SAME R Results'!AG99</f>
        <v>0</v>
      </c>
      <c r="AL51" s="784" t="str">
        <f>'SAME R Results'!AH99</f>
        <v>n</v>
      </c>
      <c r="AM51" s="784" t="str">
        <f>'SAME R Results'!AI99</f>
        <v>y</v>
      </c>
      <c r="AN51" s="784" t="str">
        <f>'SAME R Results'!AJ99</f>
        <v>y</v>
      </c>
      <c r="AO51" s="784" t="str">
        <f>'SAME R Results'!AK99</f>
        <v>n</v>
      </c>
      <c r="AP51" s="784" t="str">
        <f>'SAME R Results'!AL99</f>
        <v>n</v>
      </c>
      <c r="AQ51" s="784" t="str">
        <f>'SAME R Results'!AM99</f>
        <v>y</v>
      </c>
      <c r="AR51" s="817">
        <f>'SAME R Results'!AN99</f>
        <v>3.852706928546E-2</v>
      </c>
      <c r="AS51" s="819">
        <f>'SAME R Results'!AO99</f>
        <v>0</v>
      </c>
      <c r="AT51" s="784">
        <f>'SAME R Results'!AP99</f>
        <v>0</v>
      </c>
      <c r="AU51" s="789"/>
      <c r="AV51" s="821">
        <f>'SAME R Results'!AQ99</f>
        <v>0</v>
      </c>
      <c r="AW51" s="821">
        <f>'SAME R Results'!AR99</f>
        <v>2.7684004999999998</v>
      </c>
      <c r="AX51" s="821">
        <f>'SAME R Results'!AS99</f>
        <v>0</v>
      </c>
      <c r="AY51" s="821">
        <f>'SAME R Results'!AT99</f>
        <v>0</v>
      </c>
      <c r="AZ51" s="824"/>
      <c r="BA51" s="824"/>
      <c r="BB51" s="821">
        <f>'SAME R Results'!AU99</f>
        <v>0.24699400000000002</v>
      </c>
      <c r="BC51" s="821">
        <f>'SAME R Results'!AV99</f>
        <v>3.4469605E-2</v>
      </c>
      <c r="BD51" s="821">
        <f>'SAME R Results'!AW99</f>
        <v>5.080413000000001</v>
      </c>
      <c r="BE51" s="821">
        <f>'SAME R Results'!AX99</f>
        <v>4.7153630000000009</v>
      </c>
      <c r="BF51" s="827">
        <f>'SAME R Results'!AY99</f>
        <v>7657.5</v>
      </c>
      <c r="BG51" s="784">
        <f>'SAME R Results'!AZ99</f>
        <v>0.31900019999999996</v>
      </c>
      <c r="BH51" s="784">
        <f>'SAME R Results'!BA99</f>
        <v>9.0896630000000006E-2</v>
      </c>
      <c r="BI51" s="789"/>
      <c r="BJ51" s="784">
        <f>'SAME R Results'!BB99</f>
        <v>18.921150000000001</v>
      </c>
      <c r="BK51" s="784">
        <f>'SAME R Results'!BC99</f>
        <v>0.3650500000000001</v>
      </c>
      <c r="BL51" s="784">
        <f>'SAME R Results'!BD99</f>
        <v>277645.73872056679</v>
      </c>
      <c r="BM51" s="784">
        <f>'SAME R Results'!BE99</f>
        <v>62.00566341405532</v>
      </c>
      <c r="BN51" s="784">
        <f>'SAME R Results'!BF99</f>
        <v>0.21252439500000003</v>
      </c>
      <c r="BO51" s="784">
        <f>'SAME R Results'!BG99</f>
        <v>5.7025892499999987E-2</v>
      </c>
      <c r="BP51" s="789"/>
      <c r="BQ51" s="784">
        <f>'SAME R Results'!BH99</f>
        <v>8.5145175000000002</v>
      </c>
      <c r="BR51" s="817">
        <f>'SAME R Results'!BI99</f>
        <v>0.22332654446557226</v>
      </c>
      <c r="BS51" s="817">
        <f>'SAME R Results'!BJ99</f>
        <v>0.34551005269730162</v>
      </c>
      <c r="BT51" s="817">
        <f>'SAME R Results'!BL99</f>
        <v>3.7268052402687091</v>
      </c>
      <c r="BU51" s="817">
        <f>'SAME R Results'!BM99</f>
        <v>1.9359452843564022</v>
      </c>
      <c r="BV51" s="817">
        <f>'SAME R Results'!BN99</f>
        <v>0.17954783605894736</v>
      </c>
      <c r="BW51" s="784">
        <f>'SAME R Results'!BO99</f>
        <v>277645.73872056679</v>
      </c>
      <c r="BX51" s="784">
        <f>'SAME R Results'!BP99</f>
        <v>273074.34247199545</v>
      </c>
      <c r="BY51" s="784">
        <f>'SAME R Results'!BQ99</f>
        <v>259686.61104533699</v>
      </c>
      <c r="BZ51" s="784">
        <f>'SAME R Results'!BR99</f>
        <v>62.00566341405532</v>
      </c>
      <c r="CA51" s="784">
        <f>'SAME R Results'!BS99</f>
        <v>8.1028589185829725E-2</v>
      </c>
      <c r="CB51" s="784">
        <f>'SAME R Results'!BT99</f>
        <v>0.45</v>
      </c>
      <c r="CC51" s="784">
        <f>'SAME R Results'!BV99</f>
        <v>1</v>
      </c>
      <c r="CD51" s="880">
        <f>'SAME R Results'!BW99</f>
        <v>1.42</v>
      </c>
      <c r="CE51" s="1086">
        <f>'SAME R Results'!BZ99</f>
        <v>578.19370520881728</v>
      </c>
      <c r="CF51" s="1777">
        <f>'SAME R Results'!CA99</f>
        <v>1.2966666666666127</v>
      </c>
      <c r="CG51" s="1777" t="str">
        <f>'SAME R Results'!CB99</f>
        <v xml:space="preserve"> 54K</v>
      </c>
      <c r="CH51" s="1777">
        <f>'SAME R Results'!CC99</f>
        <v>251</v>
      </c>
      <c r="CI51" s="1777">
        <f>'SAME R Results'!CD99</f>
        <v>3.9398795629821695E-2</v>
      </c>
      <c r="CJ51" s="1777"/>
      <c r="CK51" s="1777"/>
      <c r="CL51" s="2015">
        <f>'SAME R Results'!CI99</f>
        <v>99</v>
      </c>
      <c r="CM51" s="2015" t="str">
        <f>'SAME R Results'!CJ99</f>
        <v>Kapton</v>
      </c>
      <c r="CN51" s="2016">
        <f>'SAME R Results'!CK99</f>
        <v>0.22332654446557226</v>
      </c>
      <c r="CO51" s="2016">
        <f>'SAME R Results'!CL99</f>
        <v>2.4960239379389383E-2</v>
      </c>
      <c r="CP51" s="2016">
        <f>'SAME R Results'!CM99</f>
        <v>4.3284807245664844E-2</v>
      </c>
    </row>
    <row r="52" spans="1:95" ht="16.5" customHeight="1" x14ac:dyDescent="0.2">
      <c r="A52" s="780">
        <v>2</v>
      </c>
      <c r="B52" s="784" t="str">
        <f>'SAME R Results'!A100</f>
        <v>9(4)</v>
      </c>
      <c r="C52" s="831" t="str">
        <f>'SAME R Results'!B100</f>
        <v>Kapton</v>
      </c>
      <c r="D52" s="784" t="str">
        <f>'SAME R Results'!C100</f>
        <v>K12</v>
      </c>
      <c r="E52" s="784" t="str">
        <f>'SAME R Results'!D100</f>
        <v>54KA</v>
      </c>
      <c r="F52" s="784">
        <f>'SAME R Results'!E100</f>
        <v>0</v>
      </c>
      <c r="G52" s="784" t="str">
        <f>'SAME R Results'!F100</f>
        <v>101a</v>
      </c>
      <c r="H52" s="785" t="str">
        <f>'SAME R Results'!G100</f>
        <v>aged</v>
      </c>
      <c r="I52" s="784">
        <f>'SAME R Results'!H100</f>
        <v>251</v>
      </c>
      <c r="J52" s="786">
        <f>'SAME R Results'!I100</f>
        <v>40429.354166666664</v>
      </c>
      <c r="K52" s="784">
        <f>'SAME R Results'!J100</f>
        <v>0</v>
      </c>
      <c r="L52" s="788"/>
      <c r="M52" s="788"/>
      <c r="N52" s="784">
        <f>'SAME R Results'!K100</f>
        <v>0</v>
      </c>
      <c r="O52" s="793">
        <f>'SAME R Results'!L100</f>
        <v>1.48</v>
      </c>
      <c r="P52" s="784">
        <f>'SAME R Results'!M100</f>
        <v>0</v>
      </c>
      <c r="Q52" s="784">
        <f>'SAME R Results'!N100</f>
        <v>0</v>
      </c>
      <c r="R52" s="784">
        <f>'SAME R Results'!O100</f>
        <v>0</v>
      </c>
      <c r="S52" s="784">
        <f>'SAME R Results'!P100</f>
        <v>0</v>
      </c>
      <c r="T52" s="784">
        <f>'SAME R Results'!Q100</f>
        <v>0</v>
      </c>
      <c r="U52" s="784">
        <f>'SAME R Results'!R100</f>
        <v>560.57142857142856</v>
      </c>
      <c r="V52" s="784">
        <f>'SAME R Results'!S100</f>
        <v>0</v>
      </c>
      <c r="W52" s="784">
        <f>'SAME R Results'!T100</f>
        <v>0</v>
      </c>
      <c r="X52" s="784" t="str">
        <f>'SAME R Results'!U100</f>
        <v>n</v>
      </c>
      <c r="Y52" s="784" t="str">
        <f>'SAME R Results'!V100</f>
        <v>y</v>
      </c>
      <c r="Z52" s="784" t="str">
        <f>'SAME R Results'!W100</f>
        <v>y</v>
      </c>
      <c r="AA52" s="784" t="str">
        <f>'SAME R Results'!X100</f>
        <v>n</v>
      </c>
      <c r="AB52" s="784" t="str">
        <f>'SAME R Results'!Y100</f>
        <v>n</v>
      </c>
      <c r="AC52" s="789"/>
      <c r="AD52" s="784" t="str">
        <f>'SAME R Results'!Z100</f>
        <v>y</v>
      </c>
      <c r="AE52" s="784">
        <f>'SAME R Results'!AA100</f>
        <v>10</v>
      </c>
      <c r="AF52" s="784" t="str">
        <f>'SAME R Results'!AB100</f>
        <v>y</v>
      </c>
      <c r="AG52" s="817">
        <f>'SAME R Results'!AC100</f>
        <v>3.852706928546E-2</v>
      </c>
      <c r="AH52" s="819">
        <f>'SAME R Results'!AD100</f>
        <v>0</v>
      </c>
      <c r="AI52" s="784">
        <f>'SAME R Results'!AE100</f>
        <v>0</v>
      </c>
      <c r="AJ52" s="784">
        <f>'SAME R Results'!AF100</f>
        <v>0</v>
      </c>
      <c r="AK52" s="784">
        <f>'SAME R Results'!AG100</f>
        <v>0</v>
      </c>
      <c r="AL52" s="784">
        <f>'SAME R Results'!AH100</f>
        <v>0</v>
      </c>
      <c r="AM52" s="784">
        <f>'SAME R Results'!AI100</f>
        <v>0</v>
      </c>
      <c r="AN52" s="784">
        <f>'SAME R Results'!AJ100</f>
        <v>0</v>
      </c>
      <c r="AO52" s="784">
        <f>'SAME R Results'!AK100</f>
        <v>0</v>
      </c>
      <c r="AP52" s="784">
        <f>'SAME R Results'!AL100</f>
        <v>0</v>
      </c>
      <c r="AQ52" s="784">
        <f>'SAME R Results'!AM100</f>
        <v>0</v>
      </c>
      <c r="AR52" s="817">
        <f>'SAME R Results'!AN100</f>
        <v>0</v>
      </c>
      <c r="AS52" s="819">
        <f>'SAME R Results'!AO100</f>
        <v>0</v>
      </c>
      <c r="AT52" s="784">
        <f>'SAME R Results'!AP100</f>
        <v>90</v>
      </c>
      <c r="AU52" s="789"/>
      <c r="AV52" s="821">
        <f>'SAME R Results'!AQ100</f>
        <v>0</v>
      </c>
      <c r="AW52" s="821">
        <f>'SAME R Results'!AR100</f>
        <v>2.4593499999999997</v>
      </c>
      <c r="AX52" s="821">
        <f>'SAME R Results'!AS100</f>
        <v>0</v>
      </c>
      <c r="AY52" s="821">
        <f>'SAME R Results'!AT100</f>
        <v>0</v>
      </c>
      <c r="AZ52" s="824"/>
      <c r="BA52" s="824"/>
      <c r="BB52" s="821">
        <f>'SAME R Results'!AU100</f>
        <v>0.24140934999999999</v>
      </c>
      <c r="BC52" s="821">
        <f>'SAME R Results'!AV100</f>
        <v>2.7633670000000006E-2</v>
      </c>
      <c r="BD52" s="821">
        <f>'SAME R Results'!AW100</f>
        <v>5.0475170000000009</v>
      </c>
      <c r="BE52" s="821">
        <f>'SAME R Results'!AX100</f>
        <v>4.6985919999999997</v>
      </c>
      <c r="BF52" s="827">
        <f>'SAME R Results'!AY100</f>
        <v>6987.5</v>
      </c>
      <c r="BG52" s="784">
        <f>'SAME R Results'!AZ100</f>
        <v>0.31419369999999991</v>
      </c>
      <c r="BH52" s="784">
        <f>'SAME R Results'!BA100</f>
        <v>7.9284674999999999E-2</v>
      </c>
      <c r="BI52" s="789"/>
      <c r="BJ52" s="784">
        <f>'SAME R Results'!BB100</f>
        <v>18.121100000000002</v>
      </c>
      <c r="BK52" s="784">
        <f>'SAME R Results'!BC100</f>
        <v>0.34892500000000126</v>
      </c>
      <c r="BL52" s="784">
        <f>'SAME R Results'!BD100</f>
        <v>253109.83922102317</v>
      </c>
      <c r="BM52" s="784">
        <f>'SAME R Results'!BE100</f>
        <v>59.146924907156333</v>
      </c>
      <c r="BN52" s="784">
        <f>'SAME R Results'!BF100</f>
        <v>0.21377568</v>
      </c>
      <c r="BO52" s="784">
        <f>'SAME R Results'!BG100</f>
        <v>5.8727256249999978E-2</v>
      </c>
      <c r="BP52" s="789"/>
      <c r="BQ52" s="784">
        <f>'SAME R Results'!BH100</f>
        <v>8.1544950000000007</v>
      </c>
      <c r="BR52" s="817">
        <f>'SAME R Results'!BI100</f>
        <v>0.23368086001393035</v>
      </c>
      <c r="BS52" s="817">
        <f>'SAME R Results'!BJ100</f>
        <v>0.35123708057095632</v>
      </c>
      <c r="BT52" s="817">
        <f>'SAME R Results'!BL100</f>
        <v>3.6401441792200204</v>
      </c>
      <c r="BU52" s="817">
        <f>'SAME R Results'!BM100</f>
        <v>1.8933755883208117</v>
      </c>
      <c r="BV52" s="817">
        <f>'SAME R Results'!BN100</f>
        <v>0.19060510757829099</v>
      </c>
      <c r="BW52" s="784">
        <f>'SAME R Results'!BO100</f>
        <v>253109.83922102317</v>
      </c>
      <c r="BX52" s="784">
        <f>'SAME R Results'!BP100</f>
        <v>248938.42148848745</v>
      </c>
      <c r="BY52" s="784">
        <f>'SAME R Results'!BQ100</f>
        <v>236843.57713898845</v>
      </c>
      <c r="BZ52" s="784">
        <f>'SAME R Results'!BR100</f>
        <v>59.146924907156333</v>
      </c>
      <c r="CA52" s="784">
        <f>'SAME R Results'!BS100</f>
        <v>7.7449391813904214E-2</v>
      </c>
      <c r="CB52" s="784">
        <f>'SAME R Results'!BT100</f>
        <v>0.45</v>
      </c>
      <c r="CC52" s="784">
        <f>'SAME R Results'!BV100</f>
        <v>1</v>
      </c>
      <c r="CD52" s="880">
        <f>'SAME R Results'!BW100</f>
        <v>1.42</v>
      </c>
      <c r="CE52" s="1086">
        <f>'SAME R Results'!BZ100</f>
        <v>578.19370520881728</v>
      </c>
      <c r="CF52" s="1777">
        <f>'SAME R Results'!CA100</f>
        <v>1.2966666666666127</v>
      </c>
      <c r="CG52" s="1777">
        <f>'SAME R Results'!CB100</f>
        <v>0</v>
      </c>
      <c r="CH52" s="1777">
        <f>'SAME R Results'!CC100</f>
        <v>0</v>
      </c>
      <c r="CI52" s="1777">
        <f>'SAME R Results'!CD100</f>
        <v>3.7732881748073557E-2</v>
      </c>
      <c r="CJ52" s="1777"/>
      <c r="CK52" s="1777"/>
      <c r="CL52" s="2015">
        <f>'SAME R Results'!CI100</f>
        <v>100</v>
      </c>
      <c r="CM52" s="2015" t="str">
        <f>'SAME R Results'!CJ100</f>
        <v>Kapton</v>
      </c>
      <c r="CN52" s="2016">
        <f>'SAME R Results'!CK100</f>
        <v>0.23368086001393035</v>
      </c>
      <c r="CO52" s="2016">
        <f>'SAME R Results'!CL100</f>
        <v>2.6215685949896341E-2</v>
      </c>
      <c r="CP52" s="2016">
        <f>'SAME R Results'!CM100</f>
        <v>4.2021161295630868E-2</v>
      </c>
    </row>
    <row r="53" spans="1:95" ht="16.5" hidden="1" customHeight="1" x14ac:dyDescent="0.2">
      <c r="A53" s="780">
        <v>2</v>
      </c>
      <c r="B53" s="784" t="str">
        <f>'SAME R Results'!A101</f>
        <v>9(4)</v>
      </c>
      <c r="C53" s="831" t="str">
        <f>'SAME R Results'!B101</f>
        <v>Kapton</v>
      </c>
      <c r="D53" s="784" t="str">
        <f>'SAME R Results'!C101</f>
        <v>K13</v>
      </c>
      <c r="E53" s="784" t="str">
        <f>'SAME R Results'!D101</f>
        <v>55 K</v>
      </c>
      <c r="F53" s="784">
        <f>'SAME R Results'!E101</f>
        <v>0</v>
      </c>
      <c r="G53" s="784">
        <f>'SAME R Results'!F101</f>
        <v>102</v>
      </c>
      <c r="H53" s="785" t="str">
        <f>'SAME R Results'!G101</f>
        <v>No flow run w/ aging</v>
      </c>
      <c r="I53" s="784">
        <f>'SAME R Results'!H101</f>
        <v>251</v>
      </c>
      <c r="J53" s="786">
        <f>'SAME R Results'!I101</f>
        <v>40429.354166666664</v>
      </c>
      <c r="K53" s="784">
        <f>'SAME R Results'!J101</f>
        <v>0</v>
      </c>
      <c r="L53" s="788"/>
      <c r="M53" s="788"/>
      <c r="N53" s="784">
        <f>'SAME R Results'!K101</f>
        <v>0</v>
      </c>
      <c r="O53" s="793">
        <f>'SAME R Results'!L101</f>
        <v>1.48</v>
      </c>
      <c r="P53" s="784">
        <f>'SAME R Results'!M101</f>
        <v>120</v>
      </c>
      <c r="Q53" s="784">
        <f>'SAME R Results'!N101</f>
        <v>11</v>
      </c>
      <c r="R53" s="784">
        <f>'SAME R Results'!O101</f>
        <v>8</v>
      </c>
      <c r="S53" s="784" t="str">
        <f>'SAME R Results'!P101</f>
        <v>n</v>
      </c>
      <c r="T53" s="784" t="str">
        <f>'SAME R Results'!Q101</f>
        <v>N</v>
      </c>
      <c r="U53" s="784">
        <f>'SAME R Results'!R101</f>
        <v>27.571428571428573</v>
      </c>
      <c r="V53" s="784" t="str">
        <f>'SAME R Results'!S101</f>
        <v>N</v>
      </c>
      <c r="W53" s="784">
        <f>'SAME R Results'!T101</f>
        <v>0</v>
      </c>
      <c r="X53" s="784" t="str">
        <f>'SAME R Results'!U101</f>
        <v>n</v>
      </c>
      <c r="Y53" s="784" t="str">
        <f>'SAME R Results'!V101</f>
        <v>y</v>
      </c>
      <c r="Z53" s="784" t="str">
        <f>'SAME R Results'!W101</f>
        <v>y</v>
      </c>
      <c r="AA53" s="784" t="str">
        <f>'SAME R Results'!X101</f>
        <v>n</v>
      </c>
      <c r="AB53" s="784" t="str">
        <f>'SAME R Results'!Y101</f>
        <v>n</v>
      </c>
      <c r="AC53" s="789"/>
      <c r="AD53" s="784" t="str">
        <f>'SAME R Results'!Z101</f>
        <v>y</v>
      </c>
      <c r="AE53" s="784">
        <f>'SAME R Results'!AA101</f>
        <v>10</v>
      </c>
      <c r="AF53" s="784" t="str">
        <f>'SAME R Results'!AB101</f>
        <v>y</v>
      </c>
      <c r="AG53" s="817">
        <f>'SAME R Results'!AC101</f>
        <v>3.852706928546E-2</v>
      </c>
      <c r="AH53" s="819">
        <f>'SAME R Results'!AD101</f>
        <v>0</v>
      </c>
      <c r="AI53" s="784">
        <f>'SAME R Results'!AE101</f>
        <v>58</v>
      </c>
      <c r="AJ53" s="784">
        <f>'SAME R Results'!AF101</f>
        <v>480</v>
      </c>
      <c r="AK53" s="784">
        <f>'SAME R Results'!AG101</f>
        <v>0</v>
      </c>
      <c r="AL53" s="784" t="str">
        <f>'SAME R Results'!AH101</f>
        <v>n</v>
      </c>
      <c r="AM53" s="784" t="str">
        <f>'SAME R Results'!AI101</f>
        <v>y</v>
      </c>
      <c r="AN53" s="784" t="str">
        <f>'SAME R Results'!AJ101</f>
        <v>y</v>
      </c>
      <c r="AO53" s="784" t="str">
        <f>'SAME R Results'!AK101</f>
        <v>n</v>
      </c>
      <c r="AP53" s="784" t="str">
        <f>'SAME R Results'!AL101</f>
        <v>n</v>
      </c>
      <c r="AQ53" s="784" t="str">
        <f>'SAME R Results'!AM101</f>
        <v>y</v>
      </c>
      <c r="AR53" s="817">
        <f>'SAME R Results'!AN101</f>
        <v>3.852706928546E-2</v>
      </c>
      <c r="AS53" s="819">
        <f>'SAME R Results'!AO101</f>
        <v>0</v>
      </c>
      <c r="AT53" s="784">
        <f>'SAME R Results'!AP101</f>
        <v>0</v>
      </c>
      <c r="AU53" s="789"/>
      <c r="AV53" s="821">
        <f>'SAME R Results'!AQ101</f>
        <v>0</v>
      </c>
      <c r="AW53" s="821">
        <f>'SAME R Results'!AR101</f>
        <v>5.4696210000000018</v>
      </c>
      <c r="AX53" s="821">
        <f>'SAME R Results'!AS101</f>
        <v>0</v>
      </c>
      <c r="AY53" s="821">
        <f>'SAME R Results'!AT101</f>
        <v>0</v>
      </c>
      <c r="AZ53" s="824"/>
      <c r="BA53" s="824"/>
      <c r="BB53" s="821">
        <f>'SAME R Results'!AU101</f>
        <v>0.5754089</v>
      </c>
      <c r="BC53" s="821">
        <f>'SAME R Results'!AV101</f>
        <v>4.9285889999999999E-2</v>
      </c>
      <c r="BD53" s="821">
        <f>'SAME R Results'!AW101</f>
        <v>5.1784979999999994</v>
      </c>
      <c r="BE53" s="821">
        <f>'SAME R Results'!AX101</f>
        <v>4.7215885000000002</v>
      </c>
      <c r="BF53" s="827">
        <f>'SAME R Results'!AY101</f>
        <v>7124.5</v>
      </c>
      <c r="BG53" s="784">
        <f>'SAME R Results'!AZ101</f>
        <v>0.67291259999999997</v>
      </c>
      <c r="BH53" s="784">
        <f>'SAME R Results'!BA101</f>
        <v>0.10229490999999999</v>
      </c>
      <c r="BI53" s="789"/>
      <c r="BJ53" s="784">
        <f>'SAME R Results'!BB101</f>
        <v>38.379599999999996</v>
      </c>
      <c r="BK53" s="784">
        <f>'SAME R Results'!BC101</f>
        <v>0.45690949999999919</v>
      </c>
      <c r="BL53" s="784">
        <f>'SAME R Results'!BD101</f>
        <v>258123.09072398374</v>
      </c>
      <c r="BM53" s="784">
        <f>'SAME R Results'!BE101</f>
        <v>78.526166726178445</v>
      </c>
      <c r="BN53" s="784">
        <f>'SAME R Results'!BF101</f>
        <v>0.52612301000000006</v>
      </c>
      <c r="BO53" s="784">
        <f>'SAME R Results'!BG101</f>
        <v>0.14265442249999999</v>
      </c>
      <c r="BP53" s="789"/>
      <c r="BQ53" s="784">
        <f>'SAME R Results'!BH101</f>
        <v>17.270820000000001</v>
      </c>
      <c r="BR53" s="817">
        <f>'SAME R Results'!BI101</f>
        <v>0.30421984529136165</v>
      </c>
      <c r="BS53" s="817">
        <f>'SAME R Results'!BJ101</f>
        <v>0.44812555565829937</v>
      </c>
      <c r="BT53" s="817">
        <f>'SAME R Results'!BL101</f>
        <v>3.6880946330282898</v>
      </c>
      <c r="BU53" s="817">
        <f>'SAME R Results'!BM101</f>
        <v>1.8633066199621118</v>
      </c>
      <c r="BV53" s="817">
        <f>'SAME R Results'!BN101</f>
        <v>0.25065793411164244</v>
      </c>
      <c r="BW53" s="784">
        <f>'SAME R Results'!BO101</f>
        <v>258123.09072398374</v>
      </c>
      <c r="BX53" s="784">
        <f>'SAME R Results'!BP101</f>
        <v>253869.88633966167</v>
      </c>
      <c r="BY53" s="784">
        <f>'SAME R Results'!BQ101</f>
        <v>241512.57084487329</v>
      </c>
      <c r="BZ53" s="784">
        <f>'SAME R Results'!BR101</f>
        <v>78.526166726178445</v>
      </c>
      <c r="CA53" s="784">
        <f>'SAME R Results'!BS101</f>
        <v>0.10141825002219639</v>
      </c>
      <c r="CB53" s="784">
        <f>'SAME R Results'!BT101</f>
        <v>0.45</v>
      </c>
      <c r="CC53" s="784">
        <f>'SAME R Results'!BV101</f>
        <v>1</v>
      </c>
      <c r="CD53" s="880">
        <f>'SAME R Results'!BW101</f>
        <v>1.42</v>
      </c>
      <c r="CE53" s="1086">
        <f>'SAME R Results'!BZ101</f>
        <v>578.7984573834824</v>
      </c>
      <c r="CF53" s="1777">
        <f>'SAME R Results'!CA101</f>
        <v>1.4366666666666417</v>
      </c>
      <c r="CG53" s="1777" t="str">
        <f>'SAME R Results'!CB101</f>
        <v xml:space="preserve"> 55K</v>
      </c>
      <c r="CH53" s="1777">
        <f>'SAME R Results'!CC101</f>
        <v>251</v>
      </c>
      <c r="CI53" s="1777">
        <f>'SAME R Results'!CD101</f>
        <v>7.2128714617170631E-2</v>
      </c>
      <c r="CJ53" s="1777"/>
      <c r="CK53" s="1777"/>
      <c r="CL53" s="2015">
        <f>'SAME R Results'!CI101</f>
        <v>101</v>
      </c>
      <c r="CM53" s="2015" t="str">
        <f>'SAME R Results'!CJ101</f>
        <v>Kapton</v>
      </c>
      <c r="CN53" s="2016">
        <f>'SAME R Results'!CK101</f>
        <v>0.30421984529136165</v>
      </c>
      <c r="CO53" s="2016">
        <f>'SAME R Results'!CL101</f>
        <v>3.0463116979969684E-2</v>
      </c>
      <c r="CP53" s="2016">
        <f>'SAME R Results'!CM101</f>
        <v>3.9727881450433204E-2</v>
      </c>
    </row>
    <row r="54" spans="1:95" s="11" customFormat="1" ht="16.5" customHeight="1" x14ac:dyDescent="0.2">
      <c r="A54" s="780">
        <v>2</v>
      </c>
      <c r="B54" s="784" t="str">
        <f>'SAME R Results'!A102</f>
        <v>9(4)</v>
      </c>
      <c r="C54" s="831" t="str">
        <f>'SAME R Results'!B102</f>
        <v>Kapton</v>
      </c>
      <c r="D54" s="784" t="str">
        <f>'SAME R Results'!C102</f>
        <v>K13</v>
      </c>
      <c r="E54" s="784" t="str">
        <f>'SAME R Results'!D102</f>
        <v>55KA</v>
      </c>
      <c r="F54" s="784">
        <f>'SAME R Results'!E102</f>
        <v>0</v>
      </c>
      <c r="G54" s="784" t="str">
        <f>'SAME R Results'!F102</f>
        <v>102a</v>
      </c>
      <c r="H54" s="785" t="str">
        <f>'SAME R Results'!G102</f>
        <v>aged</v>
      </c>
      <c r="I54" s="784">
        <f>'SAME R Results'!H102</f>
        <v>251</v>
      </c>
      <c r="J54" s="786">
        <f>'SAME R Results'!I102</f>
        <v>40429.354166666664</v>
      </c>
      <c r="K54" s="784">
        <f>'SAME R Results'!J102</f>
        <v>0</v>
      </c>
      <c r="L54" s="788"/>
      <c r="M54" s="788"/>
      <c r="N54" s="784">
        <f>'SAME R Results'!K102</f>
        <v>0</v>
      </c>
      <c r="O54" s="793">
        <f>'SAME R Results'!L102</f>
        <v>1.48</v>
      </c>
      <c r="P54" s="784">
        <f>'SAME R Results'!M102</f>
        <v>0</v>
      </c>
      <c r="Q54" s="784">
        <f>'SAME R Results'!N102</f>
        <v>0</v>
      </c>
      <c r="R54" s="784">
        <f>'SAME R Results'!O102</f>
        <v>0</v>
      </c>
      <c r="S54" s="784">
        <f>'SAME R Results'!P102</f>
        <v>0</v>
      </c>
      <c r="T54" s="784">
        <f>'SAME R Results'!Q102</f>
        <v>0</v>
      </c>
      <c r="U54" s="784">
        <f>'SAME R Results'!R102</f>
        <v>562.71428571428567</v>
      </c>
      <c r="V54" s="784">
        <f>'SAME R Results'!S102</f>
        <v>0</v>
      </c>
      <c r="W54" s="784">
        <f>'SAME R Results'!T102</f>
        <v>0</v>
      </c>
      <c r="X54" s="784" t="str">
        <f>'SAME R Results'!U102</f>
        <v>n</v>
      </c>
      <c r="Y54" s="784" t="str">
        <f>'SAME R Results'!V102</f>
        <v>y</v>
      </c>
      <c r="Z54" s="784" t="str">
        <f>'SAME R Results'!W102</f>
        <v>y</v>
      </c>
      <c r="AA54" s="784" t="str">
        <f>'SAME R Results'!X102</f>
        <v>n</v>
      </c>
      <c r="AB54" s="784" t="str">
        <f>'SAME R Results'!Y102</f>
        <v>n</v>
      </c>
      <c r="AC54" s="789"/>
      <c r="AD54" s="784" t="str">
        <f>'SAME R Results'!Z102</f>
        <v>y</v>
      </c>
      <c r="AE54" s="784">
        <f>'SAME R Results'!AA102</f>
        <v>10</v>
      </c>
      <c r="AF54" s="784" t="str">
        <f>'SAME R Results'!AB102</f>
        <v>y</v>
      </c>
      <c r="AG54" s="817">
        <f>'SAME R Results'!AC102</f>
        <v>3.852706928546E-2</v>
      </c>
      <c r="AH54" s="819">
        <f>'SAME R Results'!AD102</f>
        <v>0</v>
      </c>
      <c r="AI54" s="784">
        <f>'SAME R Results'!AE102</f>
        <v>0</v>
      </c>
      <c r="AJ54" s="784">
        <f>'SAME R Results'!AF102</f>
        <v>0</v>
      </c>
      <c r="AK54" s="784">
        <f>'SAME R Results'!AG102</f>
        <v>0</v>
      </c>
      <c r="AL54" s="784">
        <f>'SAME R Results'!AH102</f>
        <v>0</v>
      </c>
      <c r="AM54" s="784">
        <f>'SAME R Results'!AI102</f>
        <v>0</v>
      </c>
      <c r="AN54" s="784">
        <f>'SAME R Results'!AJ102</f>
        <v>0</v>
      </c>
      <c r="AO54" s="784">
        <f>'SAME R Results'!AK102</f>
        <v>0</v>
      </c>
      <c r="AP54" s="784">
        <f>'SAME R Results'!AL102</f>
        <v>0</v>
      </c>
      <c r="AQ54" s="784">
        <f>'SAME R Results'!AM102</f>
        <v>0</v>
      </c>
      <c r="AR54" s="817">
        <f>'SAME R Results'!AN102</f>
        <v>0</v>
      </c>
      <c r="AS54" s="819">
        <f>'SAME R Results'!AO102</f>
        <v>0</v>
      </c>
      <c r="AT54" s="784">
        <f>'SAME R Results'!AP102</f>
        <v>0</v>
      </c>
      <c r="AU54" s="789"/>
      <c r="AV54" s="821">
        <f>'SAME R Results'!AQ102</f>
        <v>0</v>
      </c>
      <c r="AW54" s="821">
        <f>'SAME R Results'!AR102</f>
        <v>5.1269247619047622</v>
      </c>
      <c r="AX54" s="821">
        <f>'SAME R Results'!AS102</f>
        <v>0</v>
      </c>
      <c r="AY54" s="821">
        <f>'SAME R Results'!AT102</f>
        <v>0</v>
      </c>
      <c r="AZ54" s="824"/>
      <c r="BA54" s="824"/>
      <c r="BB54" s="821">
        <f>'SAME R Results'!AU102</f>
        <v>0.52292585714285722</v>
      </c>
      <c r="BC54" s="821">
        <f>'SAME R Results'!AV102</f>
        <v>3.4881599999999999E-2</v>
      </c>
      <c r="BD54" s="821">
        <f>'SAME R Results'!AW102</f>
        <v>5.1096040000000009</v>
      </c>
      <c r="BE54" s="821">
        <f>'SAME R Results'!AX102</f>
        <v>4.7008985000000001</v>
      </c>
      <c r="BF54" s="827">
        <f>'SAME R Results'!AY102</f>
        <v>5855.5</v>
      </c>
      <c r="BG54" s="784">
        <f>'SAME R Results'!AZ102</f>
        <v>0.59019538095238111</v>
      </c>
      <c r="BH54" s="784">
        <f>'SAME R Results'!BA102</f>
        <v>8.3618164999999994E-2</v>
      </c>
      <c r="BI54" s="789"/>
      <c r="BJ54" s="784">
        <f>'SAME R Results'!BB102</f>
        <v>34.066571428571429</v>
      </c>
      <c r="BK54" s="784">
        <f>'SAME R Results'!BC102</f>
        <v>0.40870550000000083</v>
      </c>
      <c r="BL54" s="784">
        <f>'SAME R Results'!BD102</f>
        <v>211761.04779864493</v>
      </c>
      <c r="BM54" s="784">
        <f>'SAME R Results'!BE102</f>
        <v>69.806300393142521</v>
      </c>
      <c r="BN54" s="784">
        <f>'SAME R Results'!BF102</f>
        <v>0.48804425714285721</v>
      </c>
      <c r="BO54" s="784">
        <f>'SAME R Results'!BG102</f>
        <v>0.12664430398809529</v>
      </c>
      <c r="BP54" s="789"/>
      <c r="BQ54" s="784">
        <f>'SAME R Results'!BH102</f>
        <v>15.329957142857143</v>
      </c>
      <c r="BR54" s="817">
        <f>'SAME R Results'!BI102</f>
        <v>0.32964655737592746</v>
      </c>
      <c r="BS54" s="817">
        <f>'SAME R Results'!BJ102</f>
        <v>0.460047454751769</v>
      </c>
      <c r="BT54" s="817">
        <f>'SAME R Results'!BL102</f>
        <v>3.8536613315726695</v>
      </c>
      <c r="BU54" s="817">
        <f>'SAME R Results'!BM102</f>
        <v>1.7812740254848882</v>
      </c>
      <c r="BV54" s="817">
        <f>'SAME R Results'!BN102</f>
        <v>0.27904323668687664</v>
      </c>
      <c r="BW54" s="784">
        <f>'SAME R Results'!BO102</f>
        <v>211761.04779864493</v>
      </c>
      <c r="BX54" s="784">
        <f>'SAME R Results'!BP102</f>
        <v>208265.41466335149</v>
      </c>
      <c r="BY54" s="784">
        <f>'SAME R Results'!BQ102</f>
        <v>198302.02431549371</v>
      </c>
      <c r="BZ54" s="784">
        <f>'SAME R Results'!BR102</f>
        <v>69.806300393142521</v>
      </c>
      <c r="CA54" s="784">
        <f>'SAME R Results'!BS102</f>
        <v>9.0718614045991477E-2</v>
      </c>
      <c r="CB54" s="784">
        <f>'SAME R Results'!BT102</f>
        <v>0.45</v>
      </c>
      <c r="CC54" s="784">
        <f>'SAME R Results'!BV102</f>
        <v>1</v>
      </c>
      <c r="CD54" s="880">
        <f>'SAME R Results'!BW102</f>
        <v>1.42</v>
      </c>
      <c r="CE54" s="1086">
        <f>'SAME R Results'!BZ102</f>
        <v>578.7984573834824</v>
      </c>
      <c r="CF54" s="1777">
        <f>'SAME R Results'!CA102</f>
        <v>1.4366666666666417</v>
      </c>
      <c r="CG54" s="1777">
        <f>'SAME R Results'!CB102</f>
        <v>0</v>
      </c>
      <c r="CH54" s="1777">
        <f>'SAME R Results'!CC102</f>
        <v>0</v>
      </c>
      <c r="CI54" s="1777">
        <f>'SAME R Results'!CD102</f>
        <v>6.402302287040218E-2</v>
      </c>
      <c r="CJ54" s="1777"/>
      <c r="CK54" s="1777"/>
      <c r="CL54" s="2015">
        <f>'SAME R Results'!CI102</f>
        <v>102</v>
      </c>
      <c r="CM54" s="2015" t="str">
        <f>'SAME R Results'!CJ102</f>
        <v>Kapton</v>
      </c>
      <c r="CN54" s="2016">
        <f>'SAME R Results'!CK102</f>
        <v>0.32964655737592746</v>
      </c>
      <c r="CO54" s="2016">
        <f>'SAME R Results'!CL102</f>
        <v>3.1835983140387124E-2</v>
      </c>
      <c r="CP54" s="2016">
        <f>'SAME R Results'!CM102</f>
        <v>4.0362711070848795E-2</v>
      </c>
      <c r="CQ54" s="2020"/>
    </row>
    <row r="55" spans="1:95" ht="16.5" hidden="1" customHeight="1" x14ac:dyDescent="0.2">
      <c r="A55" s="780">
        <v>2</v>
      </c>
      <c r="B55" s="784" t="str">
        <f>'SAME R Results'!A114</f>
        <v>10 (4)</v>
      </c>
      <c r="C55" s="831" t="str">
        <f>'SAME R Results'!B114</f>
        <v>Kapton</v>
      </c>
      <c r="D55" s="784" t="str">
        <f>'SAME R Results'!C114</f>
        <v>K14</v>
      </c>
      <c r="E55" s="784" t="str">
        <f>'SAME R Results'!D114</f>
        <v>61 K</v>
      </c>
      <c r="F55" s="784">
        <f>'SAME R Results'!E114</f>
        <v>0</v>
      </c>
      <c r="G55" s="784">
        <f>'SAME R Results'!F114</f>
        <v>108</v>
      </c>
      <c r="H55" s="785" t="str">
        <f>'SAME R Results'!G114</f>
        <v>Low flow run w/ aging</v>
      </c>
      <c r="I55" s="784">
        <f>'SAME R Results'!H114</f>
        <v>252</v>
      </c>
      <c r="J55" s="786">
        <f>'SAME R Results'!I114</f>
        <v>40430.305555555555</v>
      </c>
      <c r="K55" s="784">
        <f>'SAME R Results'!J114</f>
        <v>0</v>
      </c>
      <c r="L55" s="788"/>
      <c r="M55" s="788"/>
      <c r="N55" s="784">
        <f>'SAME R Results'!K114</f>
        <v>1</v>
      </c>
      <c r="O55" s="793">
        <f>'SAME R Results'!L114</f>
        <v>1.48</v>
      </c>
      <c r="P55" s="784">
        <f>'SAME R Results'!M114</f>
        <v>60</v>
      </c>
      <c r="Q55" s="784">
        <f>'SAME R Results'!N114</f>
        <v>11</v>
      </c>
      <c r="R55" s="784">
        <f>'SAME R Results'!O114</f>
        <v>8</v>
      </c>
      <c r="S55" s="784" t="str">
        <f>'SAME R Results'!P114</f>
        <v>n</v>
      </c>
      <c r="T55" s="784" t="str">
        <f>'SAME R Results'!Q114</f>
        <v>N</v>
      </c>
      <c r="U55" s="784">
        <f>'SAME R Results'!R114</f>
        <v>29.571428571428573</v>
      </c>
      <c r="V55" s="784" t="str">
        <f>'SAME R Results'!S114</f>
        <v>Y</v>
      </c>
      <c r="W55" s="784">
        <f>'SAME R Results'!T114</f>
        <v>90</v>
      </c>
      <c r="X55" s="784" t="str">
        <f>'SAME R Results'!U114</f>
        <v>n</v>
      </c>
      <c r="Y55" s="784" t="str">
        <f>'SAME R Results'!V114</f>
        <v>y</v>
      </c>
      <c r="Z55" s="784" t="str">
        <f>'SAME R Results'!W114</f>
        <v>y</v>
      </c>
      <c r="AA55" s="784" t="str">
        <f>'SAME R Results'!X114</f>
        <v>n</v>
      </c>
      <c r="AB55" s="784" t="str">
        <f>'SAME R Results'!Y114</f>
        <v>n</v>
      </c>
      <c r="AC55" s="789"/>
      <c r="AD55" s="784" t="str">
        <f>'SAME R Results'!Z114</f>
        <v>y</v>
      </c>
      <c r="AE55" s="784">
        <f>'SAME R Results'!AA114</f>
        <v>10</v>
      </c>
      <c r="AF55" s="784" t="str">
        <f>'SAME R Results'!AB114</f>
        <v>y</v>
      </c>
      <c r="AG55" s="817">
        <f>'SAME R Results'!AC114</f>
        <v>3.852706928546E-2</v>
      </c>
      <c r="AH55" s="819">
        <f>'SAME R Results'!AD114</f>
        <v>0</v>
      </c>
      <c r="AI55" s="784">
        <f>'SAME R Results'!AE114</f>
        <v>58</v>
      </c>
      <c r="AJ55" s="784">
        <f>'SAME R Results'!AF114</f>
        <v>480</v>
      </c>
      <c r="AK55" s="784">
        <f>'SAME R Results'!AG114</f>
        <v>0</v>
      </c>
      <c r="AL55" s="784" t="str">
        <f>'SAME R Results'!AH114</f>
        <v>n</v>
      </c>
      <c r="AM55" s="784" t="str">
        <f>'SAME R Results'!AI114</f>
        <v>y</v>
      </c>
      <c r="AN55" s="784" t="str">
        <f>'SAME R Results'!AJ114</f>
        <v>y</v>
      </c>
      <c r="AO55" s="784" t="str">
        <f>'SAME R Results'!AK114</f>
        <v>n</v>
      </c>
      <c r="AP55" s="784" t="str">
        <f>'SAME R Results'!AL114</f>
        <v>n</v>
      </c>
      <c r="AQ55" s="784" t="str">
        <f>'SAME R Results'!AM114</f>
        <v>y</v>
      </c>
      <c r="AR55" s="817">
        <f>'SAME R Results'!AN114</f>
        <v>3.852706928546E-2</v>
      </c>
      <c r="AS55" s="819">
        <f>'SAME R Results'!AO114</f>
        <v>0</v>
      </c>
      <c r="AT55" s="784">
        <f>'SAME R Results'!AP114</f>
        <v>0</v>
      </c>
      <c r="AU55" s="789"/>
      <c r="AV55" s="821">
        <f>'SAME R Results'!AQ114</f>
        <v>0</v>
      </c>
      <c r="AW55" s="821">
        <f>'SAME R Results'!AR114</f>
        <v>4.6021415000000001</v>
      </c>
      <c r="AX55" s="821">
        <f>'SAME R Results'!AS114</f>
        <v>0</v>
      </c>
      <c r="AY55" s="821">
        <f>'SAME R Results'!AT114</f>
        <v>0</v>
      </c>
      <c r="AZ55" s="824"/>
      <c r="BA55" s="824"/>
      <c r="BB55" s="821">
        <f>'SAME R Results'!AU114</f>
        <v>0.46356204999999989</v>
      </c>
      <c r="BC55" s="821">
        <f>'SAME R Results'!AV114</f>
        <v>7.0114144999999989E-2</v>
      </c>
      <c r="BD55" s="821">
        <f>'SAME R Results'!AW114</f>
        <v>5.1120915000000009</v>
      </c>
      <c r="BE55" s="821">
        <f>'SAME R Results'!AX114</f>
        <v>4.7208705000000002</v>
      </c>
      <c r="BF55" s="827">
        <f>'SAME R Results'!AY114</f>
        <v>13540</v>
      </c>
      <c r="BG55" s="784">
        <f>'SAME R Results'!AZ114</f>
        <v>0.56076055000000002</v>
      </c>
      <c r="BH55" s="784">
        <f>'SAME R Results'!BA114</f>
        <v>0.12005624500000001</v>
      </c>
      <c r="BI55" s="789"/>
      <c r="BJ55" s="784">
        <f>'SAME R Results'!BB114</f>
        <v>33.148649999999996</v>
      </c>
      <c r="BK55" s="784">
        <f>'SAME R Results'!BC114</f>
        <v>0.39122100000000071</v>
      </c>
      <c r="BL55" s="784">
        <f>'SAME R Results'!BD114</f>
        <v>495068.20928105974</v>
      </c>
      <c r="BM55" s="784">
        <f>'SAME R Results'!BE114</f>
        <v>66.67123351132058</v>
      </c>
      <c r="BN55" s="784">
        <f>'SAME R Results'!BF114</f>
        <v>0.39344790499999993</v>
      </c>
      <c r="BO55" s="784">
        <f>'SAME R Results'!BG114</f>
        <v>0.11017607625</v>
      </c>
      <c r="BP55" s="789"/>
      <c r="BQ55" s="784">
        <f>'SAME R Results'!BH114</f>
        <v>14.916892499999999</v>
      </c>
      <c r="BR55" s="817">
        <f>'SAME R Results'!BI114</f>
        <v>0.1346708034598724</v>
      </c>
      <c r="BS55" s="817">
        <f>'SAME R Results'!BJ114</f>
        <v>0.34348579768208154</v>
      </c>
      <c r="BT55" s="817">
        <f>'SAME R Results'!BL114</f>
        <v>3.5710829282686487</v>
      </c>
      <c r="BU55" s="817">
        <f>'SAME R Results'!BM114</f>
        <v>2.6317062440357741</v>
      </c>
      <c r="BV55" s="817">
        <f>'SAME R Results'!BN114</f>
        <v>8.432489020675428E-2</v>
      </c>
      <c r="BW55" s="784">
        <f>'SAME R Results'!BO114</f>
        <v>495068.20928105974</v>
      </c>
      <c r="BX55" s="784">
        <f>'SAME R Results'!BP114</f>
        <v>486985.06135998154</v>
      </c>
      <c r="BY55" s="784">
        <f>'SAME R Results'!BQ114</f>
        <v>461245.5068495571</v>
      </c>
      <c r="BZ55" s="784">
        <f>'SAME R Results'!BR114</f>
        <v>66.67123351132058</v>
      </c>
      <c r="CA55" s="784">
        <f>'SAME R Results'!BS114</f>
        <v>8.6837654266181452E-2</v>
      </c>
      <c r="CB55" s="784">
        <f>'SAME R Results'!BT114</f>
        <v>0.45</v>
      </c>
      <c r="CC55" s="784">
        <f>'SAME R Results'!BV114</f>
        <v>1</v>
      </c>
      <c r="CD55" s="880">
        <f>'SAME R Results'!BW114</f>
        <v>1.42</v>
      </c>
      <c r="CE55" s="1086">
        <f>'SAME R Results'!BZ114</f>
        <v>579.39177547442239</v>
      </c>
      <c r="CF55" s="1777">
        <f>'SAME R Results'!CA114</f>
        <v>1.3933333333333575</v>
      </c>
      <c r="CG55" s="1777" t="str">
        <f>'SAME R Results'!CB114</f>
        <v xml:space="preserve"> 61K</v>
      </c>
      <c r="CH55" s="1777">
        <f>'SAME R Results'!CC114</f>
        <v>252</v>
      </c>
      <c r="CI55" s="1777">
        <f>'SAME R Results'!CD114</f>
        <v>6.4235422248802715E-2</v>
      </c>
      <c r="CJ55" s="1777"/>
      <c r="CK55" s="1777"/>
      <c r="CL55" s="2015">
        <f>'SAME R Results'!CI114</f>
        <v>114</v>
      </c>
      <c r="CM55" s="2015" t="str">
        <f>'SAME R Results'!CJ114</f>
        <v>Kapton</v>
      </c>
      <c r="CN55" s="2016">
        <f>'SAME R Results'!CK114</f>
        <v>0.1346708034598724</v>
      </c>
      <c r="CO55" s="2016">
        <f>'SAME R Results'!CL114</f>
        <v>2.6375996542175251E-2</v>
      </c>
      <c r="CP55" s="2016">
        <f>'SAME R Results'!CM114</f>
        <v>4.1310703596435322E-2</v>
      </c>
    </row>
    <row r="56" spans="1:95" ht="16.5" customHeight="1" x14ac:dyDescent="0.2">
      <c r="A56" s="780">
        <v>2</v>
      </c>
      <c r="B56" s="784" t="str">
        <f>'SAME R Results'!A115</f>
        <v>10 (4)</v>
      </c>
      <c r="C56" s="831" t="str">
        <f>'SAME R Results'!B115</f>
        <v>Kapton</v>
      </c>
      <c r="D56" s="784" t="str">
        <f>'SAME R Results'!C115</f>
        <v>K14</v>
      </c>
      <c r="E56" s="784" t="str">
        <f>'SAME R Results'!D115</f>
        <v>61KA</v>
      </c>
      <c r="F56" s="784">
        <f>'SAME R Results'!E115</f>
        <v>0</v>
      </c>
      <c r="G56" s="784" t="str">
        <f>'SAME R Results'!F115</f>
        <v>108a</v>
      </c>
      <c r="H56" s="785" t="str">
        <f>'SAME R Results'!G115</f>
        <v>aged</v>
      </c>
      <c r="I56" s="784">
        <f>'SAME R Results'!H115</f>
        <v>252</v>
      </c>
      <c r="J56" s="786">
        <f>'SAME R Results'!I115</f>
        <v>40430.305555555555</v>
      </c>
      <c r="K56" s="784">
        <f>'SAME R Results'!J115</f>
        <v>0</v>
      </c>
      <c r="L56" s="788"/>
      <c r="M56" s="788"/>
      <c r="N56" s="784">
        <f>'SAME R Results'!K115</f>
        <v>1</v>
      </c>
      <c r="O56" s="793">
        <f>'SAME R Results'!L115</f>
        <v>1.48</v>
      </c>
      <c r="P56" s="784">
        <f>'SAME R Results'!M115</f>
        <v>0</v>
      </c>
      <c r="Q56" s="784">
        <f>'SAME R Results'!N115</f>
        <v>0</v>
      </c>
      <c r="R56" s="784">
        <f>'SAME R Results'!O115</f>
        <v>0</v>
      </c>
      <c r="S56" s="784">
        <f>'SAME R Results'!P115</f>
        <v>0</v>
      </c>
      <c r="T56" s="784">
        <f>'SAME R Results'!Q115</f>
        <v>0</v>
      </c>
      <c r="U56" s="784">
        <f>'SAME R Results'!R115</f>
        <v>559.71428571428567</v>
      </c>
      <c r="V56" s="784">
        <f>'SAME R Results'!S115</f>
        <v>0</v>
      </c>
      <c r="W56" s="784">
        <f>'SAME R Results'!T115</f>
        <v>0</v>
      </c>
      <c r="X56" s="784" t="str">
        <f>'SAME R Results'!U115</f>
        <v>n</v>
      </c>
      <c r="Y56" s="784" t="str">
        <f>'SAME R Results'!V115</f>
        <v>y</v>
      </c>
      <c r="Z56" s="784" t="str">
        <f>'SAME R Results'!W115</f>
        <v>y</v>
      </c>
      <c r="AA56" s="784" t="str">
        <f>'SAME R Results'!X115</f>
        <v>n</v>
      </c>
      <c r="AB56" s="784" t="str">
        <f>'SAME R Results'!Y115</f>
        <v>n</v>
      </c>
      <c r="AC56" s="789"/>
      <c r="AD56" s="784" t="str">
        <f>'SAME R Results'!Z115</f>
        <v>y</v>
      </c>
      <c r="AE56" s="784">
        <f>'SAME R Results'!AA115</f>
        <v>10</v>
      </c>
      <c r="AF56" s="784" t="str">
        <f>'SAME R Results'!AB115</f>
        <v>y</v>
      </c>
      <c r="AG56" s="817">
        <f>'SAME R Results'!AC115</f>
        <v>3.852706928546E-2</v>
      </c>
      <c r="AH56" s="819">
        <f>'SAME R Results'!AD115</f>
        <v>0</v>
      </c>
      <c r="AI56" s="784">
        <f>'SAME R Results'!AE115</f>
        <v>0</v>
      </c>
      <c r="AJ56" s="784">
        <f>'SAME R Results'!AF115</f>
        <v>0</v>
      </c>
      <c r="AK56" s="784">
        <f>'SAME R Results'!AG115</f>
        <v>0</v>
      </c>
      <c r="AL56" s="784">
        <f>'SAME R Results'!AH115</f>
        <v>0</v>
      </c>
      <c r="AM56" s="784">
        <f>'SAME R Results'!AI115</f>
        <v>0</v>
      </c>
      <c r="AN56" s="784">
        <f>'SAME R Results'!AJ115</f>
        <v>0</v>
      </c>
      <c r="AO56" s="784">
        <f>'SAME R Results'!AK115</f>
        <v>0</v>
      </c>
      <c r="AP56" s="784">
        <f>'SAME R Results'!AL115</f>
        <v>0</v>
      </c>
      <c r="AQ56" s="784">
        <f>'SAME R Results'!AM115</f>
        <v>0</v>
      </c>
      <c r="AR56" s="817">
        <f>'SAME R Results'!AN115</f>
        <v>0</v>
      </c>
      <c r="AS56" s="819">
        <f>'SAME R Results'!AO115</f>
        <v>0</v>
      </c>
      <c r="AT56" s="784">
        <f>'SAME R Results'!AP115</f>
        <v>90</v>
      </c>
      <c r="AU56" s="789"/>
      <c r="AV56" s="821">
        <f>'SAME R Results'!AQ115</f>
        <v>0</v>
      </c>
      <c r="AW56" s="821">
        <f>'SAME R Results'!AR115</f>
        <v>4.4236300000000002</v>
      </c>
      <c r="AX56" s="821">
        <f>'SAME R Results'!AS115</f>
        <v>0</v>
      </c>
      <c r="AY56" s="821">
        <f>'SAME R Results'!AT115</f>
        <v>0</v>
      </c>
      <c r="AZ56" s="824"/>
      <c r="BA56" s="824"/>
      <c r="BB56" s="821">
        <f>'SAME R Results'!AU115</f>
        <v>0.45486455000000003</v>
      </c>
      <c r="BC56" s="821">
        <f>'SAME R Results'!AV115</f>
        <v>3.2669070000000001E-2</v>
      </c>
      <c r="BD56" s="821">
        <f>'SAME R Results'!AW115</f>
        <v>5.0758205000000007</v>
      </c>
      <c r="BE56" s="821">
        <f>'SAME R Results'!AX115</f>
        <v>4.6911620000000003</v>
      </c>
      <c r="BF56" s="827">
        <f>'SAME R Results'!AY115</f>
        <v>12375</v>
      </c>
      <c r="BG56" s="784">
        <f>'SAME R Results'!AZ115</f>
        <v>0.56849660000000002</v>
      </c>
      <c r="BH56" s="784">
        <f>'SAME R Results'!BA115</f>
        <v>7.8445445000000003E-2</v>
      </c>
      <c r="BI56" s="789"/>
      <c r="BJ56" s="784">
        <f>'SAME R Results'!BB115</f>
        <v>32.295349999999999</v>
      </c>
      <c r="BK56" s="784">
        <f>'SAME R Results'!BC115</f>
        <v>0.38465850000000046</v>
      </c>
      <c r="BL56" s="784">
        <f>'SAME R Results'!BD115</f>
        <v>451723.46541728929</v>
      </c>
      <c r="BM56" s="784">
        <f>'SAME R Results'!BE115</f>
        <v>65.498293038665565</v>
      </c>
      <c r="BN56" s="784">
        <f>'SAME R Results'!BF115</f>
        <v>0.42219548000000001</v>
      </c>
      <c r="BO56" s="784">
        <f>'SAME R Results'!BG115</f>
        <v>0.12251278875</v>
      </c>
      <c r="BP56" s="789"/>
      <c r="BQ56" s="784">
        <f>'SAME R Results'!BH115</f>
        <v>14.5329075</v>
      </c>
      <c r="BR56" s="817">
        <f>'SAME R Results'!BI115</f>
        <v>0.14499643709710786</v>
      </c>
      <c r="BS56" s="817">
        <f>'SAME R Results'!BJ115</f>
        <v>0.35107316171962338</v>
      </c>
      <c r="BT56" s="817">
        <f>'SAME R Results'!BL115</f>
        <v>3.4461339449347896</v>
      </c>
      <c r="BU56" s="817">
        <f>'SAME R Results'!BM115</f>
        <v>2.5609148057473199</v>
      </c>
      <c r="BV56" s="817">
        <f>'SAME R Results'!BN115</f>
        <v>9.3183105678405501E-2</v>
      </c>
      <c r="BW56" s="784">
        <f>'SAME R Results'!BO115</f>
        <v>451723.46541728929</v>
      </c>
      <c r="BX56" s="784">
        <f>'SAME R Results'!BP115</f>
        <v>444335.80252782535</v>
      </c>
      <c r="BY56" s="784">
        <f>'SAME R Results'!BQ115</f>
        <v>421185.1154513855</v>
      </c>
      <c r="BZ56" s="784">
        <f>'SAME R Results'!BR115</f>
        <v>65.498293038665565</v>
      </c>
      <c r="CA56" s="784">
        <f>'SAME R Results'!BS115</f>
        <v>8.5381004172955785E-2</v>
      </c>
      <c r="CB56" s="784">
        <f>'SAME R Results'!BT115</f>
        <v>0.45</v>
      </c>
      <c r="CC56" s="784">
        <f>'SAME R Results'!BV115</f>
        <v>1</v>
      </c>
      <c r="CD56" s="880">
        <f>'SAME R Results'!BW115</f>
        <v>1.42</v>
      </c>
      <c r="CE56" s="1086">
        <f>'SAME R Results'!BZ115</f>
        <v>579.39177547442239</v>
      </c>
      <c r="CF56" s="1777">
        <f>'SAME R Results'!CA115</f>
        <v>1.3933333333333575</v>
      </c>
      <c r="CG56" s="1777">
        <f>'SAME R Results'!CB115</f>
        <v>0</v>
      </c>
      <c r="CH56" s="1777">
        <f>'SAME R Results'!CC115</f>
        <v>0</v>
      </c>
      <c r="CI56" s="1777">
        <f>'SAME R Results'!CD115</f>
        <v>6.2581898325357765E-2</v>
      </c>
      <c r="CJ56" s="1777"/>
      <c r="CK56" s="1777"/>
      <c r="CL56" s="2015">
        <f>'SAME R Results'!CI115</f>
        <v>115</v>
      </c>
      <c r="CM56" s="2015" t="str">
        <f>'SAME R Results'!CJ115</f>
        <v>Kapton</v>
      </c>
      <c r="CN56" s="2016">
        <f>'SAME R Results'!CK115</f>
        <v>0.14499643709710786</v>
      </c>
      <c r="CO56" s="2016">
        <f>'SAME R Results'!CL115</f>
        <v>2.9050998914016347E-2</v>
      </c>
      <c r="CP56" s="2016">
        <f>'SAME R Results'!CM115</f>
        <v>3.8200174530760529E-2</v>
      </c>
    </row>
    <row r="57" spans="1:95" ht="16.5" hidden="1" customHeight="1" x14ac:dyDescent="0.2">
      <c r="A57" s="780">
        <v>2</v>
      </c>
      <c r="B57" s="784" t="str">
        <f>'SAME R Results'!A120</f>
        <v>11(4)</v>
      </c>
      <c r="C57" s="831" t="str">
        <f>'SAME R Results'!B120</f>
        <v>Kapton</v>
      </c>
      <c r="D57" s="784" t="str">
        <f>'SAME R Results'!C120</f>
        <v>K15</v>
      </c>
      <c r="E57" s="784" t="str">
        <f>'SAME R Results'!D120</f>
        <v>65 K</v>
      </c>
      <c r="F57" s="784">
        <f>'SAME R Results'!E120</f>
        <v>0</v>
      </c>
      <c r="G57" s="784">
        <f>'SAME R Results'!F120</f>
        <v>112</v>
      </c>
      <c r="H57" s="785" t="str">
        <f>'SAME R Results'!G120</f>
        <v>low flow run w STS</v>
      </c>
      <c r="I57" s="784">
        <f>'SAME R Results'!H120</f>
        <v>253</v>
      </c>
      <c r="J57" s="786">
        <f>'SAME R Results'!I120</f>
        <v>40430.305555555555</v>
      </c>
      <c r="K57" s="784">
        <f>'SAME R Results'!J120</f>
        <v>0</v>
      </c>
      <c r="L57" s="788"/>
      <c r="M57" s="788"/>
      <c r="N57" s="784">
        <f>'SAME R Results'!K120</f>
        <v>2</v>
      </c>
      <c r="O57" s="793">
        <f>'SAME R Results'!L120</f>
        <v>1.48</v>
      </c>
      <c r="P57" s="784">
        <f>'SAME R Results'!M120</f>
        <v>60</v>
      </c>
      <c r="Q57" s="784">
        <f>'SAME R Results'!N120</f>
        <v>11</v>
      </c>
      <c r="R57" s="784">
        <f>'SAME R Results'!O120</f>
        <v>8</v>
      </c>
      <c r="S57" s="784" t="str">
        <f>'SAME R Results'!P120</f>
        <v>n</v>
      </c>
      <c r="T57" s="784" t="str">
        <f>'SAME R Results'!Q120</f>
        <v>n</v>
      </c>
      <c r="U57" s="784">
        <f>'SAME R Results'!R120</f>
        <v>22.285714285714285</v>
      </c>
      <c r="V57" s="784" t="str">
        <f>'SAME R Results'!S120</f>
        <v>n</v>
      </c>
      <c r="W57" s="784">
        <f>'SAME R Results'!T120</f>
        <v>0</v>
      </c>
      <c r="X57" s="784" t="str">
        <f>'SAME R Results'!U120</f>
        <v>y</v>
      </c>
      <c r="Y57" s="784" t="str">
        <f>'SAME R Results'!V120</f>
        <v>n</v>
      </c>
      <c r="Z57" s="784" t="str">
        <f>'SAME R Results'!W120</f>
        <v>y</v>
      </c>
      <c r="AA57" s="784" t="str">
        <f>'SAME R Results'!X120</f>
        <v>n</v>
      </c>
      <c r="AB57" s="784" t="str">
        <f>'SAME R Results'!Y120</f>
        <v>n</v>
      </c>
      <c r="AC57" s="789"/>
      <c r="AD57" s="784" t="str">
        <f>'SAME R Results'!Z120</f>
        <v>y</v>
      </c>
      <c r="AE57" s="784">
        <f>'SAME R Results'!AA120</f>
        <v>10</v>
      </c>
      <c r="AF57" s="784" t="str">
        <f>'SAME R Results'!AB120</f>
        <v>y</v>
      </c>
      <c r="AG57" s="817">
        <f>'SAME R Results'!AC120</f>
        <v>3.852706928546E-2</v>
      </c>
      <c r="AH57" s="819">
        <f>'SAME R Results'!AD120</f>
        <v>0</v>
      </c>
      <c r="AI57" s="784">
        <f>'SAME R Results'!AE120</f>
        <v>0</v>
      </c>
      <c r="AJ57" s="784">
        <f>'SAME R Results'!AF120</f>
        <v>0</v>
      </c>
      <c r="AK57" s="784">
        <f>'SAME R Results'!AG120</f>
        <v>0</v>
      </c>
      <c r="AL57" s="784">
        <f>'SAME R Results'!AH120</f>
        <v>0</v>
      </c>
      <c r="AM57" s="784">
        <f>'SAME R Results'!AI120</f>
        <v>0</v>
      </c>
      <c r="AN57" s="784">
        <f>'SAME R Results'!AJ120</f>
        <v>0</v>
      </c>
      <c r="AO57" s="784">
        <f>'SAME R Results'!AK120</f>
        <v>0</v>
      </c>
      <c r="AP57" s="784">
        <f>'SAME R Results'!AL120</f>
        <v>0</v>
      </c>
      <c r="AQ57" s="784">
        <f>'SAME R Results'!AM120</f>
        <v>0</v>
      </c>
      <c r="AR57" s="817">
        <f>'SAME R Results'!AN120</f>
        <v>0</v>
      </c>
      <c r="AS57" s="819">
        <f>'SAME R Results'!AO120</f>
        <v>0</v>
      </c>
      <c r="AT57" s="784">
        <f>'SAME R Results'!AP120</f>
        <v>0</v>
      </c>
      <c r="AU57" s="789"/>
      <c r="AV57" s="821">
        <f>'SAME R Results'!AQ120</f>
        <v>0</v>
      </c>
      <c r="AW57" s="821">
        <f>'SAME R Results'!AR120</f>
        <v>5.4159850000000009</v>
      </c>
      <c r="AX57" s="821">
        <f>'SAME R Results'!AS120</f>
        <v>4.5750275</v>
      </c>
      <c r="AY57" s="821">
        <f>'SAME R Results'!AT120</f>
        <v>5.1413255000000007</v>
      </c>
      <c r="AZ57" s="824"/>
      <c r="BA57" s="824"/>
      <c r="BB57" s="821">
        <f>'SAME R Results'!AU120</f>
        <v>0</v>
      </c>
      <c r="BC57" s="821">
        <f>'SAME R Results'!AV120</f>
        <v>0</v>
      </c>
      <c r="BD57" s="821">
        <f>'SAME R Results'!AW120</f>
        <v>6.2289425000000005</v>
      </c>
      <c r="BE57" s="821">
        <f>'SAME R Results'!AX120</f>
        <v>4.7178950000000004</v>
      </c>
      <c r="BF57" s="827">
        <f>'SAME R Results'!AY120</f>
        <v>42430</v>
      </c>
      <c r="BG57" s="784">
        <f>'SAME R Results'!AZ120</f>
        <v>0</v>
      </c>
      <c r="BH57" s="784">
        <f>'SAME R Results'!BA120</f>
        <v>0</v>
      </c>
      <c r="BI57" s="789"/>
      <c r="BJ57" s="784">
        <f>'SAME R Results'!BB120</f>
        <v>62.8611</v>
      </c>
      <c r="BK57" s="784">
        <f>'SAME R Results'!BC120</f>
        <v>1.5110475000000001</v>
      </c>
      <c r="BL57" s="784">
        <f>'SAME R Results'!BD120</f>
        <v>1615017.6733915848</v>
      </c>
      <c r="BM57" s="784">
        <f>'SAME R Results'!BE120</f>
        <v>307.8509299586508</v>
      </c>
      <c r="BN57" s="784">
        <f>'SAME R Results'!BF120</f>
        <v>0</v>
      </c>
      <c r="BO57" s="784">
        <f>'SAME R Results'!BG120</f>
        <v>0</v>
      </c>
      <c r="BP57" s="789"/>
      <c r="BQ57" s="784">
        <f>'SAME R Results'!BH120</f>
        <v>28.287495</v>
      </c>
      <c r="BR57" s="817">
        <f>'SAME R Results'!BI120</f>
        <v>0.19061768489019365</v>
      </c>
      <c r="BS57" s="817">
        <f>'SAME R Results'!BJ120</f>
        <v>0.28666637066468903</v>
      </c>
      <c r="BT57" s="817">
        <f>'SAME R Results'!BL120</f>
        <v>0</v>
      </c>
      <c r="BU57" s="817">
        <f>'SAME R Results'!BM120</f>
        <v>1.8941825311333986</v>
      </c>
      <c r="BV57" s="817">
        <f>'SAME R Results'!BN120</f>
        <v>0.15543771805529163</v>
      </c>
      <c r="BW57" s="784">
        <f>'SAME R Results'!BO120</f>
        <v>1615017.6733915848</v>
      </c>
      <c r="BX57" s="784">
        <f>'SAME R Results'!BP120</f>
        <v>1589687.6906521944</v>
      </c>
      <c r="BY57" s="784">
        <f>'SAME R Results'!BQ120</f>
        <v>1477211.5542533272</v>
      </c>
      <c r="BZ57" s="784">
        <f>'SAME R Results'!BR120</f>
        <v>307.8509299586508</v>
      </c>
      <c r="CA57" s="784">
        <f>'SAME R Results'!BS120</f>
        <v>0.33540075912279144</v>
      </c>
      <c r="CB57" s="784">
        <f>'SAME R Results'!BT120</f>
        <v>0.45</v>
      </c>
      <c r="CC57" s="784">
        <f>'SAME R Results'!BV120</f>
        <v>1</v>
      </c>
      <c r="CD57" s="880">
        <f>'SAME R Results'!BW120</f>
        <v>1.42</v>
      </c>
      <c r="CE57" s="1086">
        <f>'SAME R Results'!BZ120</f>
        <v>583.20436719326278</v>
      </c>
      <c r="CF57" s="1777">
        <f>'SAME R Results'!CA120</f>
        <v>2.4199999999999777</v>
      </c>
      <c r="CG57" s="1777" t="str">
        <f>'SAME R Results'!CB120</f>
        <v xml:space="preserve"> 65K</v>
      </c>
      <c r="CH57" s="1777">
        <f>'SAME R Results'!CC120</f>
        <v>253</v>
      </c>
      <c r="CI57" s="1777">
        <f>'SAME R Results'!CD120</f>
        <v>7.0134285123967591E-2</v>
      </c>
      <c r="CJ57" s="1777"/>
      <c r="CK57" s="1777"/>
      <c r="CL57" s="2015"/>
      <c r="CM57" s="2015"/>
      <c r="CN57" s="2015"/>
      <c r="CO57" s="2015"/>
      <c r="CP57" s="2015"/>
    </row>
    <row r="58" spans="1:95" ht="16.5" hidden="1" customHeight="1" x14ac:dyDescent="0.2">
      <c r="A58" s="780">
        <v>2</v>
      </c>
      <c r="B58" s="784" t="str">
        <f>'SAME R Results'!A122</f>
        <v>11(4)</v>
      </c>
      <c r="C58" s="831" t="str">
        <f>'SAME R Results'!B122</f>
        <v>Kapton</v>
      </c>
      <c r="D58" s="784" t="str">
        <f>'SAME R Results'!C122</f>
        <v>K16</v>
      </c>
      <c r="E58" s="784" t="str">
        <f>'SAME R Results'!D122</f>
        <v>67 K</v>
      </c>
      <c r="F58" s="784">
        <f>'SAME R Results'!E122</f>
        <v>0</v>
      </c>
      <c r="G58" s="784">
        <f>'SAME R Results'!F122</f>
        <v>114</v>
      </c>
      <c r="H58" s="785" t="str">
        <f>'SAME R Results'!G122</f>
        <v>low flow run w STS no Ptrak</v>
      </c>
      <c r="I58" s="784">
        <f>'SAME R Results'!H122</f>
        <v>253</v>
      </c>
      <c r="J58" s="786">
        <f>'SAME R Results'!I122</f>
        <v>40430.305555555555</v>
      </c>
      <c r="K58" s="784">
        <f>'SAME R Results'!J122</f>
        <v>0</v>
      </c>
      <c r="L58" s="788"/>
      <c r="M58" s="788"/>
      <c r="N58" s="784">
        <f>'SAME R Results'!K122</f>
        <v>2</v>
      </c>
      <c r="O58" s="793">
        <f>'SAME R Results'!L122</f>
        <v>1.43</v>
      </c>
      <c r="P58" s="784">
        <f>'SAME R Results'!M122</f>
        <v>60</v>
      </c>
      <c r="Q58" s="784">
        <f>'SAME R Results'!N122</f>
        <v>11</v>
      </c>
      <c r="R58" s="784">
        <f>'SAME R Results'!O122</f>
        <v>8</v>
      </c>
      <c r="S58" s="784" t="str">
        <f>'SAME R Results'!P122</f>
        <v>n</v>
      </c>
      <c r="T58" s="784" t="str">
        <f>'SAME R Results'!Q122</f>
        <v>n</v>
      </c>
      <c r="U58" s="784">
        <f>'SAME R Results'!R122</f>
        <v>28.285714285714285</v>
      </c>
      <c r="V58" s="784" t="str">
        <f>'SAME R Results'!S122</f>
        <v>n</v>
      </c>
      <c r="W58" s="784">
        <f>'SAME R Results'!T122</f>
        <v>0</v>
      </c>
      <c r="X58" s="784" t="str">
        <f>'SAME R Results'!U122</f>
        <v>y</v>
      </c>
      <c r="Y58" s="784" t="str">
        <f>'SAME R Results'!V122</f>
        <v>n</v>
      </c>
      <c r="Z58" s="784" t="str">
        <f>'SAME R Results'!W122</f>
        <v>y</v>
      </c>
      <c r="AA58" s="784" t="str">
        <f>'SAME R Results'!X122</f>
        <v>n</v>
      </c>
      <c r="AB58" s="784" t="str">
        <f>'SAME R Results'!Y122</f>
        <v>n</v>
      </c>
      <c r="AC58" s="789"/>
      <c r="AD58" s="784" t="str">
        <f>'SAME R Results'!Z122</f>
        <v>y</v>
      </c>
      <c r="AE58" s="784">
        <f>'SAME R Results'!AA122</f>
        <v>10</v>
      </c>
      <c r="AF58" s="784" t="str">
        <f>'SAME R Results'!AB122</f>
        <v>y</v>
      </c>
      <c r="AG58" s="817">
        <f>'SAME R Results'!AC122</f>
        <v>3.852706928546E-2</v>
      </c>
      <c r="AH58" s="819">
        <f>'SAME R Results'!AD122</f>
        <v>0</v>
      </c>
      <c r="AI58" s="784">
        <f>'SAME R Results'!AE122</f>
        <v>0</v>
      </c>
      <c r="AJ58" s="784">
        <f>'SAME R Results'!AF122</f>
        <v>0</v>
      </c>
      <c r="AK58" s="784">
        <f>'SAME R Results'!AG122</f>
        <v>0</v>
      </c>
      <c r="AL58" s="784">
        <f>'SAME R Results'!AH122</f>
        <v>0</v>
      </c>
      <c r="AM58" s="784">
        <f>'SAME R Results'!AI122</f>
        <v>0</v>
      </c>
      <c r="AN58" s="784">
        <f>'SAME R Results'!AJ122</f>
        <v>0</v>
      </c>
      <c r="AO58" s="784">
        <f>'SAME R Results'!AK122</f>
        <v>0</v>
      </c>
      <c r="AP58" s="784">
        <f>'SAME R Results'!AL122</f>
        <v>0</v>
      </c>
      <c r="AQ58" s="784">
        <f>'SAME R Results'!AM122</f>
        <v>0</v>
      </c>
      <c r="AR58" s="817">
        <f>'SAME R Results'!AN122</f>
        <v>0</v>
      </c>
      <c r="AS58" s="819">
        <f>'SAME R Results'!AO122</f>
        <v>0</v>
      </c>
      <c r="AT58" s="784">
        <f>'SAME R Results'!AP122</f>
        <v>0</v>
      </c>
      <c r="AU58" s="789"/>
      <c r="AV58" s="821">
        <f>'SAME R Results'!AQ122</f>
        <v>0</v>
      </c>
      <c r="AW58" s="821">
        <f>'SAME R Results'!AR122</f>
        <v>0.76524354999999988</v>
      </c>
      <c r="AX58" s="821">
        <f>'SAME R Results'!AS122</f>
        <v>4.9595634999999998</v>
      </c>
      <c r="AY58" s="821">
        <f>'SAME R Results'!AT122</f>
        <v>5.1737520000000021</v>
      </c>
      <c r="AZ58" s="824"/>
      <c r="BA58" s="824"/>
      <c r="BB58" s="821">
        <f>'SAME R Results'!AU122</f>
        <v>0</v>
      </c>
      <c r="BC58" s="821">
        <f>'SAME R Results'!AV122</f>
        <v>0</v>
      </c>
      <c r="BD58" s="821">
        <f>'SAME R Results'!AW122</f>
        <v>5.1720425000000008</v>
      </c>
      <c r="BE58" s="821">
        <f>'SAME R Results'!AX122</f>
        <v>4.7013859999999994</v>
      </c>
      <c r="BF58" s="827" t="str">
        <f>'SAME R Results'!AY122</f>
        <v>n/a</v>
      </c>
      <c r="BG58" s="784">
        <f>'SAME R Results'!AZ122</f>
        <v>0</v>
      </c>
      <c r="BH58" s="784">
        <f>'SAME R Results'!BA122</f>
        <v>0</v>
      </c>
      <c r="BI58" s="789"/>
      <c r="BJ58" s="784">
        <f>'SAME R Results'!BB122</f>
        <v>5.2118999999999991</v>
      </c>
      <c r="BK58" s="784">
        <f>'SAME R Results'!BC122</f>
        <v>0.47065650000000137</v>
      </c>
      <c r="BL58" s="784" t="e">
        <f>'SAME R Results'!BD122</f>
        <v>#VALUE!</v>
      </c>
      <c r="BM58" s="784">
        <f>'SAME R Results'!BE122</f>
        <v>81.033945832324562</v>
      </c>
      <c r="BN58" s="784">
        <f>'SAME R Results'!BF122</f>
        <v>0</v>
      </c>
      <c r="BO58" s="784">
        <f>'SAME R Results'!BG122</f>
        <v>0</v>
      </c>
      <c r="BP58" s="789"/>
      <c r="BQ58" s="784">
        <f>'SAME R Results'!BH122</f>
        <v>2.3453549999999996</v>
      </c>
      <c r="BR58" s="817">
        <f>'SAME R Results'!BI122</f>
        <v>0</v>
      </c>
      <c r="BS58" s="817">
        <f>'SAME R Results'!BJ122</f>
        <v>0</v>
      </c>
      <c r="BT58" s="817">
        <f>'SAME R Results'!BL122</f>
        <v>0</v>
      </c>
      <c r="BU58" s="817">
        <f>'SAME R Results'!BM122</f>
        <v>0</v>
      </c>
      <c r="BV58" s="817">
        <f>'SAME R Results'!BN122</f>
        <v>0</v>
      </c>
      <c r="BW58" s="784" t="e">
        <f>'SAME R Results'!BO122</f>
        <v>#VALUE!</v>
      </c>
      <c r="BX58" s="784" t="e">
        <f>'SAME R Results'!BP122</f>
        <v>#VALUE!</v>
      </c>
      <c r="BY58" s="784" t="e">
        <f>'SAME R Results'!BQ122</f>
        <v>#VALUE!</v>
      </c>
      <c r="BZ58" s="784">
        <f>'SAME R Results'!BR122</f>
        <v>81.033945832324562</v>
      </c>
      <c r="CA58" s="784">
        <f>'SAME R Results'!BS122</f>
        <v>0.1044696128917698</v>
      </c>
      <c r="CB58" s="784">
        <f>'SAME R Results'!BT122</f>
        <v>0.45</v>
      </c>
      <c r="CC58" s="784">
        <f>'SAME R Results'!BV122</f>
        <v>1</v>
      </c>
      <c r="CD58" s="880">
        <f>'SAME R Results'!BW122</f>
        <v>1.42</v>
      </c>
      <c r="CE58" s="1086">
        <f>'SAME R Results'!BZ122</f>
        <v>497.24008696531865</v>
      </c>
      <c r="CF58" s="1777">
        <f>'SAME R Results'!CA122</f>
        <v>0.50333333333341113</v>
      </c>
      <c r="CG58" s="1777" t="str">
        <f>'SAME R Results'!CB122</f>
        <v xml:space="preserve"> 67K</v>
      </c>
      <c r="CH58" s="1777">
        <f>'SAME R Results'!CC122</f>
        <v>253</v>
      </c>
      <c r="CI58" s="1777">
        <f>'SAME R Results'!CD122</f>
        <v>2.7957874172181107E-2</v>
      </c>
      <c r="CJ58" s="1777"/>
      <c r="CK58" s="1777"/>
      <c r="CL58" s="2015"/>
      <c r="CM58" s="2015"/>
      <c r="CN58" s="2015"/>
      <c r="CO58" s="2015"/>
      <c r="CP58" s="2015"/>
    </row>
    <row r="59" spans="1:95" ht="16.5" hidden="1" customHeight="1" x14ac:dyDescent="0.25">
      <c r="A59" s="778">
        <v>1</v>
      </c>
      <c r="B59" s="779">
        <f>'SAME1 Flight Tests 8-27-09'!A37</f>
        <v>4</v>
      </c>
      <c r="C59" s="1805" t="str">
        <f>'SAME1 Flight Tests 8-27-09'!B37</f>
        <v>Lampwick</v>
      </c>
      <c r="D59" s="782"/>
      <c r="E59" s="779" t="str">
        <f>'SAME1 Flight Tests 8-27-09'!C37</f>
        <v>31 L</v>
      </c>
      <c r="F59" s="779">
        <f>'SAME1 Flight Tests 8-27-09'!D37</f>
        <v>1</v>
      </c>
      <c r="G59" s="779">
        <f>'SAME1 Flight Tests 8-27-09'!E37</f>
        <v>31</v>
      </c>
      <c r="H59" s="779" t="str">
        <f>'SAME1 Flight Tests 8-27-09'!F37</f>
        <v>Air flow down (4)</v>
      </c>
      <c r="I59" s="779">
        <f>'SAME1 Flight Tests 8-27-09'!G37</f>
        <v>272</v>
      </c>
      <c r="J59" s="791">
        <f>'SAME1 Flight Tests 8-27-09'!H37</f>
        <v>39354</v>
      </c>
      <c r="K59" s="779">
        <f>'SAME1 Flight Tests 8-27-09'!I37</f>
        <v>0</v>
      </c>
      <c r="L59" s="779" t="str">
        <f>'SAME1 Flight Tests 8-27-09'!J37</f>
        <v>n</v>
      </c>
      <c r="M59" s="779" t="str">
        <f>'SAME1 Flight Tests 8-27-09'!K37</f>
        <v>n</v>
      </c>
      <c r="N59" s="779">
        <f>'SAME1 Flight Tests 8-27-09'!L37</f>
        <v>4</v>
      </c>
      <c r="O59" s="804">
        <f>'SAME1 Flight Tests 8-27-09'!M37</f>
        <v>1.2450000000000001</v>
      </c>
      <c r="P59" s="805">
        <f>'SAME1 Flight Tests 8-27-09'!N37</f>
        <v>60</v>
      </c>
      <c r="Q59" s="805">
        <f>'SAME1 Flight Tests 8-27-09'!O37</f>
        <v>11</v>
      </c>
      <c r="R59" s="805">
        <f>'SAME1 Flight Tests 8-27-09'!P37</f>
        <v>8</v>
      </c>
      <c r="S59" s="806"/>
      <c r="T59" s="806"/>
      <c r="U59" s="805">
        <f>'SAME1 Flight Tests 8-27-09'!Q37</f>
        <v>11</v>
      </c>
      <c r="V59" s="806"/>
      <c r="W59" s="806"/>
      <c r="X59" s="806"/>
      <c r="Y59" s="806"/>
      <c r="Z59" s="806"/>
      <c r="AA59" s="805" t="str">
        <f>'SAME1 Flight Tests 8-27-09'!R37</f>
        <v>y</v>
      </c>
      <c r="AB59" s="805" t="str">
        <f>'SAME1 Flight Tests 8-27-09'!S37</f>
        <v>y</v>
      </c>
      <c r="AC59" s="805">
        <f>'SAME1 Flight Tests 8-27-09'!T37</f>
        <v>1</v>
      </c>
      <c r="AD59" s="806"/>
      <c r="AE59" s="805">
        <f>'SAME1 Flight Tests 8-27-09'!U37</f>
        <v>10</v>
      </c>
      <c r="AF59" s="806"/>
      <c r="AG59" s="816">
        <f>'SAME1 Flight Tests 8-27-09'!V37</f>
        <v>3.852706928546E-2</v>
      </c>
      <c r="AH59" s="818">
        <f>'SAME1 Flight Tests 8-27-09'!W37</f>
        <v>0</v>
      </c>
      <c r="AI59" s="806"/>
      <c r="AJ59" s="806"/>
      <c r="AK59" s="806"/>
      <c r="AL59" s="806"/>
      <c r="AM59" s="806"/>
      <c r="AN59" s="806"/>
      <c r="AO59" s="806"/>
      <c r="AP59" s="806"/>
      <c r="AQ59" s="806"/>
      <c r="AR59" s="806"/>
      <c r="AS59" s="806"/>
      <c r="AT59" s="806"/>
      <c r="AU59" s="805">
        <f>'SAME1 Flight Tests 8-27-09'!X37</f>
        <v>0.79</v>
      </c>
      <c r="AV59" s="820">
        <f>'SAME1 Flight Tests 8-27-09'!Y37</f>
        <v>3.3346863333333334</v>
      </c>
      <c r="AW59" s="820">
        <f>'SAME1 Flight Tests 8-27-09'!Z37</f>
        <v>6.2319949999999986</v>
      </c>
      <c r="AX59" s="820">
        <f>'SAME1 Flight Tests 8-27-09'!AA37</f>
        <v>4.5496626666666673</v>
      </c>
      <c r="AY59" s="822"/>
      <c r="AZ59" s="822"/>
      <c r="BA59" s="820">
        <f>'SAME1 Flight Tests 8-27-09'!AC37</f>
        <v>4.8548895000000005</v>
      </c>
      <c r="BB59" s="822"/>
      <c r="BC59" s="822"/>
      <c r="BD59" s="820">
        <f>'SAME1 Flight Tests 8-27-09'!AB37</f>
        <v>5.9095920000000008</v>
      </c>
      <c r="BE59" s="820">
        <f>'SAME1 Flight Tests 8-27-09'!AD37</f>
        <v>4.6461334999999995</v>
      </c>
      <c r="BF59" s="826">
        <f>'SAME1 Flight Tests 8-27-09'!AE37</f>
        <v>43170</v>
      </c>
      <c r="BG59" s="806"/>
      <c r="BH59" s="806"/>
      <c r="BI59" s="805">
        <f>'SAME1 Flight Tests 8-27-09'!AF37</f>
        <v>19.1495</v>
      </c>
      <c r="BJ59" s="805">
        <f>'SAME1 Flight Tests 8-27-09'!AG37</f>
        <v>32.946449999999999</v>
      </c>
      <c r="BK59" s="805">
        <f>'SAME1 Flight Tests 8-27-09'!AH37</f>
        <v>1.2634585000000014</v>
      </c>
      <c r="BL59" s="805">
        <f>'SAME1 Flight Tests 8-27-09'!AK37</f>
        <v>1644842.7294187157</v>
      </c>
      <c r="BM59" s="805">
        <f>'SAME1 Flight Tests 8-27-09'!AL37</f>
        <v>244.38265833948313</v>
      </c>
      <c r="BN59" s="806"/>
      <c r="BO59" s="805"/>
      <c r="BP59" s="806"/>
      <c r="BQ59" s="805" t="e">
        <f>'SAME1 Flight Tests 8-27-09'!AM37</f>
        <v>#DIV/0!</v>
      </c>
      <c r="BR59" s="816">
        <f>'SAME1 Flight Tests 8-27-09'!AP37</f>
        <v>0.14857509108232342</v>
      </c>
      <c r="BS59" s="816" t="e">
        <f>'SAME1 Flight Tests 8-27-09'!AQ37</f>
        <v>#DIV/0!</v>
      </c>
      <c r="BT59" s="816"/>
      <c r="BU59" s="816" t="e">
        <f>'SAME1 Flight Tests 8-27-09'!AS37</f>
        <v>#DIV/0!</v>
      </c>
      <c r="BV59" s="816" t="e">
        <f>'SAME1 Flight Tests 8-27-09'!AT37</f>
        <v>#DIV/0!</v>
      </c>
      <c r="BW59" s="807">
        <f>'SAME1 Flight Tests 8-27-09'!BB37</f>
        <v>1644842.7294187157</v>
      </c>
      <c r="BX59" s="807">
        <f>'SAME1 Flight Tests 8-27-09'!BC37</f>
        <v>1619070.9793631071</v>
      </c>
      <c r="BY59" s="807">
        <f>'SAME1 Flight Tests 8-27-09'!BD37</f>
        <v>1503804.0259622161</v>
      </c>
      <c r="BZ59" s="806"/>
      <c r="CA59" s="805">
        <f>'SAME1 Flight Tests 8-27-09'!BG37</f>
        <v>0.27112843347639515</v>
      </c>
      <c r="CB59" s="805">
        <f>'SAME1 Flight Tests 8-27-09'!BF37</f>
        <v>0.28000000000000003</v>
      </c>
      <c r="CC59" s="783"/>
      <c r="CD59" s="805"/>
      <c r="CE59" s="805" t="str">
        <f>'SAME1 Flight Tests 8-27-09'!BH37</f>
        <v>??</v>
      </c>
      <c r="CF59" s="1804">
        <f>'SAME1 Flight Tests 8-27-09'!BI37</f>
        <v>0.7899999999999574</v>
      </c>
      <c r="CG59" s="1804">
        <f>'SAME1 Flight Tests 8-27-09'!BJ37</f>
        <v>31</v>
      </c>
      <c r="CH59" s="1804">
        <f>'SAME1 Flight Tests 8-27-09'!BK37</f>
        <v>0</v>
      </c>
      <c r="CI59" s="1804">
        <f>'SAME1 Flight Tests 8-27-09'!BL37</f>
        <v>0</v>
      </c>
      <c r="CJ59" s="1804" t="e">
        <f>'SAME1 Flight Tests 8-27-09'!BM37</f>
        <v>#DIV/0!</v>
      </c>
      <c r="CK59" s="1804" t="e">
        <f>'SAME1 Flight Tests 8-27-09'!BN37</f>
        <v>#DIV/0!</v>
      </c>
      <c r="CL59" s="2014"/>
      <c r="CM59" s="2"/>
      <c r="CN59" s="2"/>
      <c r="CO59" s="2"/>
      <c r="CP59" s="2"/>
      <c r="CQ59" s="2018"/>
    </row>
    <row r="60" spans="1:95" ht="16.5" hidden="1" customHeight="1" x14ac:dyDescent="0.25">
      <c r="A60" s="778">
        <v>1</v>
      </c>
      <c r="B60" s="779">
        <f>'SAME1 Flight Tests 8-27-09'!A38</f>
        <v>4</v>
      </c>
      <c r="C60" s="1805" t="str">
        <f>'SAME1 Flight Tests 8-27-09'!B38</f>
        <v>Lampwick</v>
      </c>
      <c r="D60" s="782"/>
      <c r="E60" s="779" t="str">
        <f>'SAME1 Flight Tests 8-27-09'!C38</f>
        <v>32 L</v>
      </c>
      <c r="F60" s="779">
        <f>'SAME1 Flight Tests 8-27-09'!D38</f>
        <v>2</v>
      </c>
      <c r="G60" s="779">
        <f>'SAME1 Flight Tests 8-27-09'!E38</f>
        <v>32</v>
      </c>
      <c r="H60" s="779" t="str">
        <f>'SAME1 Flight Tests 8-27-09'!F38</f>
        <v>Baseline</v>
      </c>
      <c r="I60" s="779">
        <f>'SAME1 Flight Tests 8-27-09'!G38</f>
        <v>272</v>
      </c>
      <c r="J60" s="791">
        <f>'SAME1 Flight Tests 8-27-09'!H38</f>
        <v>39354</v>
      </c>
      <c r="K60" s="779">
        <f>'SAME1 Flight Tests 8-27-09'!I38</f>
        <v>0</v>
      </c>
      <c r="L60" s="779" t="str">
        <f>'SAME1 Flight Tests 8-27-09'!J38</f>
        <v>n</v>
      </c>
      <c r="M60" s="779" t="str">
        <f>'SAME1 Flight Tests 8-27-09'!K38</f>
        <v>n</v>
      </c>
      <c r="N60" s="779">
        <f>'SAME1 Flight Tests 8-27-09'!L38</f>
        <v>8</v>
      </c>
      <c r="O60" s="804">
        <f>'SAME1 Flight Tests 8-27-09'!M38</f>
        <v>1.2450000000000001</v>
      </c>
      <c r="P60" s="805">
        <f>'SAME1 Flight Tests 8-27-09'!N38</f>
        <v>60</v>
      </c>
      <c r="Q60" s="805">
        <f>'SAME1 Flight Tests 8-27-09'!O38</f>
        <v>11</v>
      </c>
      <c r="R60" s="805">
        <f>'SAME1 Flight Tests 8-27-09'!P38</f>
        <v>8</v>
      </c>
      <c r="S60" s="806"/>
      <c r="T60" s="806"/>
      <c r="U60" s="805">
        <f>'SAME1 Flight Tests 8-27-09'!Q38</f>
        <v>62.666666666666664</v>
      </c>
      <c r="V60" s="806"/>
      <c r="W60" s="806"/>
      <c r="X60" s="806"/>
      <c r="Y60" s="806"/>
      <c r="Z60" s="806"/>
      <c r="AA60" s="805" t="str">
        <f>'SAME1 Flight Tests 8-27-09'!R38</f>
        <v>y</v>
      </c>
      <c r="AB60" s="805" t="str">
        <f>'SAME1 Flight Tests 8-27-09'!S38</f>
        <v>y</v>
      </c>
      <c r="AC60" s="805">
        <f>'SAME1 Flight Tests 8-27-09'!T38</f>
        <v>1</v>
      </c>
      <c r="AD60" s="806"/>
      <c r="AE60" s="805">
        <f>'SAME1 Flight Tests 8-27-09'!U38</f>
        <v>10</v>
      </c>
      <c r="AF60" s="806"/>
      <c r="AG60" s="816">
        <f>'SAME1 Flight Tests 8-27-09'!V38</f>
        <v>3.852706928546E-2</v>
      </c>
      <c r="AH60" s="818">
        <f>'SAME1 Flight Tests 8-27-09'!W38</f>
        <v>0.37564557512692559</v>
      </c>
      <c r="AI60" s="806"/>
      <c r="AJ60" s="806"/>
      <c r="AK60" s="806"/>
      <c r="AL60" s="806"/>
      <c r="AM60" s="806"/>
      <c r="AN60" s="806"/>
      <c r="AO60" s="806"/>
      <c r="AP60" s="806"/>
      <c r="AQ60" s="806"/>
      <c r="AR60" s="806"/>
      <c r="AS60" s="806"/>
      <c r="AT60" s="806"/>
      <c r="AU60" s="805">
        <f>'SAME1 Flight Tests 8-27-09'!X38</f>
        <v>0.86</v>
      </c>
      <c r="AV60" s="820">
        <f>'SAME1 Flight Tests 8-27-09'!Y38</f>
        <v>3.3386225000000005</v>
      </c>
      <c r="AW60" s="820">
        <f>'SAME1 Flight Tests 8-27-09'!Z38</f>
        <v>6.2419269999999996</v>
      </c>
      <c r="AX60" s="820">
        <f>'SAME1 Flight Tests 8-27-09'!AA38</f>
        <v>-7.0190420000000001E-4</v>
      </c>
      <c r="AY60" s="822"/>
      <c r="AZ60" s="822"/>
      <c r="BA60" s="820">
        <f>'SAME1 Flight Tests 8-27-09'!AC38</f>
        <v>4.7862400000000012</v>
      </c>
      <c r="BB60" s="822"/>
      <c r="BC60" s="822"/>
      <c r="BD60" s="820">
        <f>'SAME1 Flight Tests 8-27-09'!AB38</f>
        <v>6.422347499999999</v>
      </c>
      <c r="BE60" s="820">
        <f>'SAME1 Flight Tests 8-27-09'!AD38</f>
        <v>4.6355740000000001</v>
      </c>
      <c r="BF60" s="826">
        <f>'SAME1 Flight Tests 8-27-09'!AE38</f>
        <v>48865</v>
      </c>
      <c r="BG60" s="806"/>
      <c r="BH60" s="806"/>
      <c r="BI60" s="805">
        <f>'SAME1 Flight Tests 8-27-09'!AF38</f>
        <v>22.630800000000001</v>
      </c>
      <c r="BJ60" s="805">
        <f>'SAME1 Flight Tests 8-27-09'!AG38</f>
        <v>39.243200000000002</v>
      </c>
      <c r="BK60" s="805">
        <f>'SAME1 Flight Tests 8-27-09'!AH38</f>
        <v>1.7867734999999989</v>
      </c>
      <c r="BL60" s="805">
        <f>'SAME1 Flight Tests 8-27-09'!AK38</f>
        <v>1876277.1679931821</v>
      </c>
      <c r="BM60" s="805">
        <f>'SAME1 Flight Tests 8-27-09'!AL38</f>
        <v>382.01317813143794</v>
      </c>
      <c r="BN60" s="806"/>
      <c r="BO60" s="805"/>
      <c r="BP60" s="806"/>
      <c r="BQ60" s="805">
        <f>'SAME1 Flight Tests 8-27-09'!AM38</f>
        <v>29.251232351897851</v>
      </c>
      <c r="BR60" s="816">
        <f>'SAME1 Flight Tests 8-27-09'!AP38</f>
        <v>0.20360167711257149</v>
      </c>
      <c r="BS60" s="816">
        <f>'SAME1 Flight Tests 8-27-09'!AQ38</f>
        <v>0.31102232794081452</v>
      </c>
      <c r="BT60" s="816"/>
      <c r="BU60" s="816">
        <f>'SAME1 Flight Tests 8-27-09'!AS38</f>
        <v>1.9173073768130833</v>
      </c>
      <c r="BV60" s="816">
        <f>'SAME1 Flight Tests 8-27-09'!AT38</f>
        <v>0.16473134438845458</v>
      </c>
      <c r="BW60" s="807">
        <f>'SAME1 Flight Tests 8-27-09'!BB38</f>
        <v>1876277.1679931821</v>
      </c>
      <c r="BX60" s="807">
        <f>'SAME1 Flight Tests 8-27-09'!BC38</f>
        <v>1847105.6005512706</v>
      </c>
      <c r="BY60" s="807">
        <f>'SAME1 Flight Tests 8-27-09'!BD38</f>
        <v>1709409.4605803513</v>
      </c>
      <c r="BZ60" s="806"/>
      <c r="CA60" s="805">
        <f>'SAME1 Flight Tests 8-27-09'!BG38</f>
        <v>0.38342778969957059</v>
      </c>
      <c r="CB60" s="805">
        <f>'SAME1 Flight Tests 8-27-09'!BF38</f>
        <v>0.28000000000000003</v>
      </c>
      <c r="CC60" s="783"/>
      <c r="CD60" s="805"/>
      <c r="CE60" s="805">
        <f>'SAME1 Flight Tests 8-27-09'!BH38</f>
        <v>258.64706119544206</v>
      </c>
      <c r="CF60" s="1804">
        <f>'SAME1 Flight Tests 8-27-09'!BI38</f>
        <v>0.8599999999999719</v>
      </c>
      <c r="CG60" s="1804">
        <f>'SAME1 Flight Tests 8-27-09'!BJ38</f>
        <v>32</v>
      </c>
      <c r="CH60" s="1804">
        <f>'SAME1 Flight Tests 8-27-09'!BK38</f>
        <v>0</v>
      </c>
      <c r="CI60" s="1804">
        <f>'SAME1 Flight Tests 8-27-09'!BL38</f>
        <v>0.20407836524580564</v>
      </c>
      <c r="CJ60" s="1804">
        <f>'SAME1 Flight Tests 8-27-09'!BM38</f>
        <v>0.7932721796018497</v>
      </c>
      <c r="CK60" s="1804">
        <f>'SAME1 Flight Tests 8-27-09'!BN38</f>
        <v>0.99999335423175051</v>
      </c>
      <c r="CL60" s="2014"/>
      <c r="CM60" s="2"/>
      <c r="CN60" s="2"/>
      <c r="CO60" s="2"/>
      <c r="CP60" s="2"/>
      <c r="CQ60" s="2018"/>
    </row>
    <row r="61" spans="1:95" ht="16.5" customHeight="1" x14ac:dyDescent="0.25">
      <c r="A61" s="778">
        <v>1</v>
      </c>
      <c r="B61" s="779">
        <f>'SAME1 Flight Tests 8-27-09'!A39</f>
        <v>4</v>
      </c>
      <c r="C61" s="1805" t="str">
        <f>'SAME1 Flight Tests 8-27-09'!B39</f>
        <v>Lampwick</v>
      </c>
      <c r="D61" s="782"/>
      <c r="E61" s="779" t="str">
        <f>'SAME1 Flight Tests 8-27-09'!C39</f>
        <v>32 La</v>
      </c>
      <c r="F61" s="779">
        <f>'SAME1 Flight Tests 8-27-09'!D39</f>
        <v>2</v>
      </c>
      <c r="G61" s="779" t="str">
        <f>'SAME1 Flight Tests 8-27-09'!E39</f>
        <v>32a</v>
      </c>
      <c r="H61" s="779" t="str">
        <f>'SAME1 Flight Tests 8-27-09'!F39</f>
        <v>after secondary aging</v>
      </c>
      <c r="I61" s="779">
        <f>'SAME1 Flight Tests 8-27-09'!G39</f>
        <v>272</v>
      </c>
      <c r="J61" s="791">
        <f>'SAME1 Flight Tests 8-27-09'!H39</f>
        <v>39354</v>
      </c>
      <c r="K61" s="779">
        <f>'SAME1 Flight Tests 8-27-09'!I39</f>
        <v>0</v>
      </c>
      <c r="L61" s="779" t="str">
        <f>'SAME1 Flight Tests 8-27-09'!J39</f>
        <v>n</v>
      </c>
      <c r="M61" s="779" t="str">
        <f>'SAME1 Flight Tests 8-27-09'!K39</f>
        <v>n</v>
      </c>
      <c r="N61" s="779">
        <f>'SAME1 Flight Tests 8-27-09'!L39</f>
        <v>8</v>
      </c>
      <c r="O61" s="804">
        <f>'SAME1 Flight Tests 8-27-09'!M39</f>
        <v>1.2450000000000001</v>
      </c>
      <c r="P61" s="805">
        <f>'SAME1 Flight Tests 8-27-09'!N39</f>
        <v>0</v>
      </c>
      <c r="Q61" s="805">
        <f>'SAME1 Flight Tests 8-27-09'!O39</f>
        <v>720</v>
      </c>
      <c r="R61" s="805">
        <f>'SAME1 Flight Tests 8-27-09'!P39</f>
        <v>0</v>
      </c>
      <c r="S61" s="806"/>
      <c r="T61" s="806"/>
      <c r="U61" s="805">
        <f>'SAME1 Flight Tests 8-27-09'!Q39</f>
        <v>893</v>
      </c>
      <c r="V61" s="806"/>
      <c r="W61" s="806"/>
      <c r="X61" s="806"/>
      <c r="Y61" s="806"/>
      <c r="Z61" s="806"/>
      <c r="AA61" s="805" t="str">
        <f>'SAME1 Flight Tests 8-27-09'!R39</f>
        <v>y</v>
      </c>
      <c r="AB61" s="805" t="str">
        <f>'SAME1 Flight Tests 8-27-09'!S39</f>
        <v>y</v>
      </c>
      <c r="AC61" s="805">
        <f>'SAME1 Flight Tests 8-27-09'!T39</f>
        <v>1</v>
      </c>
      <c r="AD61" s="806"/>
      <c r="AE61" s="805">
        <f>'SAME1 Flight Tests 8-27-09'!U39</f>
        <v>10</v>
      </c>
      <c r="AF61" s="806"/>
      <c r="AG61" s="816">
        <f>'SAME1 Flight Tests 8-27-09'!V39</f>
        <v>3.852706928546E-2</v>
      </c>
      <c r="AH61" s="818">
        <f>'SAME1 Flight Tests 8-27-09'!W39</f>
        <v>0.37944916679731622</v>
      </c>
      <c r="AI61" s="806"/>
      <c r="AJ61" s="806"/>
      <c r="AK61" s="806"/>
      <c r="AL61" s="806"/>
      <c r="AM61" s="806"/>
      <c r="AN61" s="806"/>
      <c r="AO61" s="806"/>
      <c r="AP61" s="806"/>
      <c r="AQ61" s="806"/>
      <c r="AR61" s="806"/>
      <c r="AS61" s="806"/>
      <c r="AT61" s="806"/>
      <c r="AU61" s="805">
        <f>'SAME1 Flight Tests 8-27-09'!X39</f>
        <v>0.86</v>
      </c>
      <c r="AV61" s="820">
        <f>'SAME1 Flight Tests 8-27-09'!Y39</f>
        <v>3.3158105</v>
      </c>
      <c r="AW61" s="820">
        <f>'SAME1 Flight Tests 8-27-09'!Z39</f>
        <v>6.2466120000000007</v>
      </c>
      <c r="AX61" s="820">
        <f>'SAME1 Flight Tests 8-27-09'!AA39</f>
        <v>-7.4768044999999985E-4</v>
      </c>
      <c r="AY61" s="822"/>
      <c r="AZ61" s="822"/>
      <c r="BA61" s="820">
        <f>'SAME1 Flight Tests 8-27-09'!AC39</f>
        <v>4.792068500000001</v>
      </c>
      <c r="BB61" s="822"/>
      <c r="BC61" s="822"/>
      <c r="BD61" s="820">
        <f>'SAME1 Flight Tests 8-27-09'!AB39</f>
        <v>5.8868574999999996</v>
      </c>
      <c r="BE61" s="820">
        <f>'SAME1 Flight Tests 8-27-09'!AD39</f>
        <v>4.6369315000000011</v>
      </c>
      <c r="BF61" s="826">
        <f>'SAME1 Flight Tests 8-27-09'!AE39</f>
        <v>23590</v>
      </c>
      <c r="BG61" s="806"/>
      <c r="BH61" s="806"/>
      <c r="BI61" s="805">
        <f>'SAME1 Flight Tests 8-27-09'!AF39</f>
        <v>21.661850000000001</v>
      </c>
      <c r="BJ61" s="805">
        <f>'SAME1 Flight Tests 8-27-09'!AG39</f>
        <v>38.873300000000008</v>
      </c>
      <c r="BK61" s="805">
        <f>'SAME1 Flight Tests 8-27-09'!AH39</f>
        <v>1.2499259999999985</v>
      </c>
      <c r="BL61" s="805">
        <f>'SAME1 Flight Tests 8-27-09'!AK39</f>
        <v>874837.37603472825</v>
      </c>
      <c r="BM61" s="805">
        <f>'SAME1 Flight Tests 8-27-09'!AL39</f>
        <v>241.21021488103753</v>
      </c>
      <c r="BN61" s="806"/>
      <c r="BO61" s="805"/>
      <c r="BP61" s="806"/>
      <c r="BQ61" s="805">
        <f>'SAME1 Flight Tests 8-27-09'!AM39</f>
        <v>28.68506496369249</v>
      </c>
      <c r="BR61" s="816">
        <f>'SAME1 Flight Tests 8-27-09'!AP39</f>
        <v>0.27572006122365567</v>
      </c>
      <c r="BS61" s="816">
        <f>'SAME1 Flight Tests 8-27-09'!AQ39</f>
        <v>0.39839240656225133</v>
      </c>
      <c r="BT61" s="816"/>
      <c r="BU61" s="816">
        <f>'SAME1 Flight Tests 8-27-09'!AS39</f>
        <v>1.8343173343211712</v>
      </c>
      <c r="BV61" s="816">
        <f>'SAME1 Flight Tests 8-27-09'!AT39</f>
        <v>0.2293754973875925</v>
      </c>
      <c r="BW61" s="807">
        <f>'SAME1 Flight Tests 8-27-09'!BB39</f>
        <v>874837.37603472825</v>
      </c>
      <c r="BX61" s="807">
        <f>'SAME1 Flight Tests 8-27-09'!BC39</f>
        <v>860754.55037311581</v>
      </c>
      <c r="BY61" s="807">
        <f>'SAME1 Flight Tests 8-27-09'!BD39</f>
        <v>809756.35257504147</v>
      </c>
      <c r="BZ61" s="806"/>
      <c r="CA61" s="805">
        <f>'SAME1 Flight Tests 8-27-09'!BG39</f>
        <v>0.26822446351931301</v>
      </c>
      <c r="CB61" s="805">
        <f>'SAME1 Flight Tests 8-27-09'!BF39</f>
        <v>0.28000000000000003</v>
      </c>
      <c r="CC61" s="783"/>
      <c r="CD61" s="805"/>
      <c r="CE61" s="805">
        <f>'SAME1 Flight Tests 8-27-09'!BH39</f>
        <v>258.64706119544206</v>
      </c>
      <c r="CF61" s="1804">
        <f>'SAME1 Flight Tests 8-27-09'!BI39</f>
        <v>0.8599999999999719</v>
      </c>
      <c r="CG61" s="1804">
        <f>'SAME1 Flight Tests 8-27-09'!BJ39</f>
        <v>32</v>
      </c>
      <c r="CH61" s="1804">
        <f>'SAME1 Flight Tests 8-27-09'!BK39</f>
        <v>0</v>
      </c>
      <c r="CI61" s="1804">
        <f>'SAME1 Flight Tests 8-27-09'!BL39</f>
        <v>0.20012836021181463</v>
      </c>
      <c r="CJ61" s="1804">
        <f>'SAME1 Flight Tests 8-27-09'!BM39</f>
        <v>0.72806940021577404</v>
      </c>
      <c r="CK61" s="1804">
        <f>'SAME1 Flight Tests 8-27-09'!BN39</f>
        <v>0.99999464746307742</v>
      </c>
      <c r="CL61" s="2014"/>
      <c r="CM61" s="2"/>
      <c r="CN61" s="2"/>
      <c r="CO61" s="2"/>
      <c r="CP61" s="2"/>
      <c r="CQ61" s="2018"/>
    </row>
    <row r="62" spans="1:95" ht="16.5" hidden="1" customHeight="1" x14ac:dyDescent="0.25">
      <c r="A62" s="778">
        <v>1</v>
      </c>
      <c r="B62" s="779">
        <f>'SAME1 Flight Tests 8-27-09'!A41</f>
        <v>4</v>
      </c>
      <c r="C62" s="1805" t="str">
        <f>'SAME1 Flight Tests 8-27-09'!B41</f>
        <v>Lampwick</v>
      </c>
      <c r="D62" s="782"/>
      <c r="E62" s="779" t="str">
        <f>'SAME1 Flight Tests 8-27-09'!C41</f>
        <v>34 L</v>
      </c>
      <c r="F62" s="779">
        <f>'SAME1 Flight Tests 8-27-09'!D41</f>
        <v>3</v>
      </c>
      <c r="G62" s="779">
        <f>'SAME1 Flight Tests 8-27-09'!E41</f>
        <v>34</v>
      </c>
      <c r="H62" s="779" t="str">
        <f>'SAME1 Flight Tests 8-27-09'!F41</f>
        <v>lower flow (2)</v>
      </c>
      <c r="I62" s="779">
        <f>'SAME1 Flight Tests 8-27-09'!G41</f>
        <v>273</v>
      </c>
      <c r="J62" s="791">
        <f>'SAME1 Flight Tests 8-27-09'!H41</f>
        <v>39355</v>
      </c>
      <c r="K62" s="779">
        <f>'SAME1 Flight Tests 8-27-09'!I41</f>
        <v>0</v>
      </c>
      <c r="L62" s="779" t="str">
        <f>'SAME1 Flight Tests 8-27-09'!J41</f>
        <v>n</v>
      </c>
      <c r="M62" s="779" t="str">
        <f>'SAME1 Flight Tests 8-27-09'!K41</f>
        <v>n</v>
      </c>
      <c r="N62" s="779">
        <f>'SAME1 Flight Tests 8-27-09'!L41</f>
        <v>2</v>
      </c>
      <c r="O62" s="804">
        <f>'SAME1 Flight Tests 8-27-09'!M41</f>
        <v>1.2450000000000001</v>
      </c>
      <c r="P62" s="805">
        <f>'SAME1 Flight Tests 8-27-09'!N41</f>
        <v>60</v>
      </c>
      <c r="Q62" s="805">
        <f>'SAME1 Flight Tests 8-27-09'!O41</f>
        <v>11</v>
      </c>
      <c r="R62" s="805">
        <f>'SAME1 Flight Tests 8-27-09'!P41</f>
        <v>8</v>
      </c>
      <c r="S62" s="806"/>
      <c r="T62" s="806"/>
      <c r="U62" s="805">
        <f>'SAME1 Flight Tests 8-27-09'!Q41</f>
        <v>45.666666666666664</v>
      </c>
      <c r="V62" s="806"/>
      <c r="W62" s="806"/>
      <c r="X62" s="806"/>
      <c r="Y62" s="806"/>
      <c r="Z62" s="806"/>
      <c r="AA62" s="805" t="str">
        <f>'SAME1 Flight Tests 8-27-09'!R41</f>
        <v>y</v>
      </c>
      <c r="AB62" s="805" t="str">
        <f>'SAME1 Flight Tests 8-27-09'!S41</f>
        <v>y</v>
      </c>
      <c r="AC62" s="805">
        <f>'SAME1 Flight Tests 8-27-09'!T41</f>
        <v>1</v>
      </c>
      <c r="AD62" s="806"/>
      <c r="AE62" s="805">
        <f>'SAME1 Flight Tests 8-27-09'!U41</f>
        <v>10</v>
      </c>
      <c r="AF62" s="806"/>
      <c r="AG62" s="816">
        <f>'SAME1 Flight Tests 8-27-09'!V41</f>
        <v>3.852706928546E-2</v>
      </c>
      <c r="AH62" s="818">
        <f>'SAME1 Flight Tests 8-27-09'!W41</f>
        <v>0.45384257500294073</v>
      </c>
      <c r="AI62" s="806"/>
      <c r="AJ62" s="806"/>
      <c r="AK62" s="806"/>
      <c r="AL62" s="806"/>
      <c r="AM62" s="806"/>
      <c r="AN62" s="806"/>
      <c r="AO62" s="806"/>
      <c r="AP62" s="806"/>
      <c r="AQ62" s="806"/>
      <c r="AR62" s="806"/>
      <c r="AS62" s="806"/>
      <c r="AT62" s="806"/>
      <c r="AU62" s="805">
        <f>'SAME1 Flight Tests 8-27-09'!X41</f>
        <v>0.8</v>
      </c>
      <c r="AV62" s="820">
        <f>'SAME1 Flight Tests 8-27-09'!Y41</f>
        <v>3.322661500000001</v>
      </c>
      <c r="AW62" s="820">
        <f>'SAME1 Flight Tests 8-27-09'!Z41</f>
        <v>6.2472994999999996</v>
      </c>
      <c r="AX62" s="820">
        <f>'SAME1 Flight Tests 8-27-09'!AA41</f>
        <v>4.6678009999999999</v>
      </c>
      <c r="AY62" s="822"/>
      <c r="AZ62" s="822"/>
      <c r="BA62" s="820">
        <f>'SAME1 Flight Tests 8-27-09'!AC41</f>
        <v>4.8072664999999999</v>
      </c>
      <c r="BB62" s="822"/>
      <c r="BC62" s="822"/>
      <c r="BD62" s="820">
        <f>'SAME1 Flight Tests 8-27-09'!AB41</f>
        <v>5.6470329999999995</v>
      </c>
      <c r="BE62" s="820">
        <f>'SAME1 Flight Tests 8-27-09'!AD41</f>
        <v>4.6248480000000001</v>
      </c>
      <c r="BF62" s="826">
        <f>'SAME1 Flight Tests 8-27-09'!AE41</f>
        <v>31015</v>
      </c>
      <c r="BG62" s="806"/>
      <c r="BH62" s="806"/>
      <c r="BI62" s="805">
        <f>'SAME1 Flight Tests 8-27-09'!AF41</f>
        <v>12.873099999999999</v>
      </c>
      <c r="BJ62" s="805">
        <f>'SAME1 Flight Tests 8-27-09'!AG41</f>
        <v>29.414750000000005</v>
      </c>
      <c r="BK62" s="805">
        <f>'SAME1 Flight Tests 8-27-09'!AH41</f>
        <v>1.0221849999999995</v>
      </c>
      <c r="BL62" s="805">
        <f>'SAME1 Flight Tests 8-27-09'!AK41</f>
        <v>1162148.7250497313</v>
      </c>
      <c r="BM62" s="805">
        <f>'SAME1 Flight Tests 8-27-09'!AL41</f>
        <v>190.12985727339534</v>
      </c>
      <c r="BN62" s="806"/>
      <c r="BO62" s="805"/>
      <c r="BP62" s="806"/>
      <c r="BQ62" s="805">
        <f>'SAME1 Flight Tests 8-27-09'!AM41</f>
        <v>18.14754818881114</v>
      </c>
      <c r="BR62" s="816">
        <f>'SAME1 Flight Tests 8-27-09'!AP41</f>
        <v>0.16360200134045599</v>
      </c>
      <c r="BS62" s="816">
        <f>'SAME1 Flight Tests 8-27-09'!AQ41</f>
        <v>0.31119147379012313</v>
      </c>
      <c r="BT62" s="816"/>
      <c r="BU62" s="816">
        <f>'SAME1 Flight Tests 8-27-09'!AS41</f>
        <v>2.22967354965495</v>
      </c>
      <c r="BV62" s="816">
        <f>'SAME1 Flight Tests 8-27-09'!AT41</f>
        <v>0.11862304648393515</v>
      </c>
      <c r="BW62" s="807">
        <f>'SAME1 Flight Tests 8-27-09'!BB41</f>
        <v>1162148.7250497313</v>
      </c>
      <c r="BX62" s="807">
        <f>'SAME1 Flight Tests 8-27-09'!BC41</f>
        <v>1143633.3016544404</v>
      </c>
      <c r="BY62" s="807">
        <f>'SAME1 Flight Tests 8-27-09'!BD41</f>
        <v>1070606.0567281875</v>
      </c>
      <c r="BZ62" s="806"/>
      <c r="CA62" s="805">
        <f>'SAME1 Flight Tests 8-27-09'!BG41</f>
        <v>0.21935300429184537</v>
      </c>
      <c r="CB62" s="805">
        <f>'SAME1 Flight Tests 8-27-09'!BF41</f>
        <v>0.28000000000000003</v>
      </c>
      <c r="CC62" s="783"/>
      <c r="CD62" s="805"/>
      <c r="CE62" s="805">
        <f>'SAME1 Flight Tests 8-27-09'!BH41</f>
        <v>258.45198005359714</v>
      </c>
      <c r="CF62" s="1804">
        <f>'SAME1 Flight Tests 8-27-09'!BI41</f>
        <v>0.79999999999991189</v>
      </c>
      <c r="CG62" s="1804">
        <f>'SAME1 Flight Tests 8-27-09'!BJ41</f>
        <v>34</v>
      </c>
      <c r="CH62" s="1804">
        <f>'SAME1 Flight Tests 8-27-09'!BK41</f>
        <v>0</v>
      </c>
      <c r="CI62" s="1804">
        <f>'SAME1 Flight Tests 8-27-09'!BL41</f>
        <v>0.13610661141609853</v>
      </c>
      <c r="CJ62" s="1804">
        <f>'SAME1 Flight Tests 8-27-09'!BM41</f>
        <v>0.59987549089710435</v>
      </c>
      <c r="CK62" s="1804">
        <f>'SAME1 Flight Tests 8-27-09'!BN41</f>
        <v>0.99910975622327891</v>
      </c>
      <c r="CL62" s="2014"/>
      <c r="CM62" s="2"/>
      <c r="CN62" s="2"/>
      <c r="CO62" s="2"/>
      <c r="CP62" s="2"/>
      <c r="CQ62" s="2018"/>
    </row>
    <row r="63" spans="1:95" ht="16.5" hidden="1" customHeight="1" x14ac:dyDescent="0.25">
      <c r="A63" s="778">
        <v>1</v>
      </c>
      <c r="B63" s="779">
        <f>'SAME1 Flight Tests 8-27-09'!A63</f>
        <v>5</v>
      </c>
      <c r="C63" s="1805" t="str">
        <f>'SAME1 Flight Tests 8-27-09'!B63</f>
        <v>Lampwick</v>
      </c>
      <c r="D63" s="782"/>
      <c r="E63" s="779" t="str">
        <f>'SAME1 Flight Tests 8-27-09'!C63</f>
        <v>46 L</v>
      </c>
      <c r="F63" s="779">
        <f>'SAME1 Flight Tests 8-27-09'!D63</f>
        <v>3</v>
      </c>
      <c r="G63" s="779">
        <f>'SAME1 Flight Tests 8-27-09'!E63</f>
        <v>46</v>
      </c>
      <c r="H63" s="779" t="str">
        <f>'SAME1 Flight Tests 8-27-09'!F63</f>
        <v>high temp aging</v>
      </c>
      <c r="I63" s="779">
        <f>'SAME1 Flight Tests 8-27-09'!G63</f>
        <v>278</v>
      </c>
      <c r="J63" s="791">
        <f>'SAME1 Flight Tests 8-27-09'!H63</f>
        <v>39360</v>
      </c>
      <c r="K63" s="779">
        <f>'SAME1 Flight Tests 8-27-09'!I63</f>
        <v>0</v>
      </c>
      <c r="L63" s="779" t="str">
        <f>'SAME1 Flight Tests 8-27-09'!J63</f>
        <v>n</v>
      </c>
      <c r="M63" s="779" t="str">
        <f>'SAME1 Flight Tests 8-27-09'!K63</f>
        <v>n</v>
      </c>
      <c r="N63" s="779">
        <f>'SAME1 Flight Tests 8-27-09'!L63</f>
        <v>8</v>
      </c>
      <c r="O63" s="804">
        <f>'SAME1 Flight Tests 8-27-09'!M63</f>
        <v>1.32</v>
      </c>
      <c r="P63" s="805">
        <f>'SAME1 Flight Tests 8-27-09'!N63</f>
        <v>20</v>
      </c>
      <c r="Q63" s="805">
        <f>'SAME1 Flight Tests 8-27-09'!O63</f>
        <v>11</v>
      </c>
      <c r="R63" s="805">
        <f>'SAME1 Flight Tests 8-27-09'!P63</f>
        <v>8</v>
      </c>
      <c r="S63" s="806"/>
      <c r="T63" s="806"/>
      <c r="U63" s="805">
        <f>'SAME1 Flight Tests 8-27-09'!Q63</f>
        <v>82</v>
      </c>
      <c r="V63" s="806"/>
      <c r="W63" s="806"/>
      <c r="X63" s="806"/>
      <c r="Y63" s="806"/>
      <c r="Z63" s="806"/>
      <c r="AA63" s="805" t="str">
        <f>'SAME1 Flight Tests 8-27-09'!R63</f>
        <v>y</v>
      </c>
      <c r="AB63" s="805" t="str">
        <f>'SAME1 Flight Tests 8-27-09'!S63</f>
        <v>y</v>
      </c>
      <c r="AC63" s="805">
        <f>'SAME1 Flight Tests 8-27-09'!T63</f>
        <v>1</v>
      </c>
      <c r="AD63" s="806"/>
      <c r="AE63" s="805">
        <f>'SAME1 Flight Tests 8-27-09'!U63</f>
        <v>10</v>
      </c>
      <c r="AF63" s="806"/>
      <c r="AG63" s="816">
        <f>'SAME1 Flight Tests 8-27-09'!V63</f>
        <v>3.852706928546E-2</v>
      </c>
      <c r="AH63" s="818">
        <f>'SAME1 Flight Tests 8-27-09'!W63</f>
        <v>0.37362618264053032</v>
      </c>
      <c r="AI63" s="806"/>
      <c r="AJ63" s="806"/>
      <c r="AK63" s="806"/>
      <c r="AL63" s="806"/>
      <c r="AM63" s="806"/>
      <c r="AN63" s="806"/>
      <c r="AO63" s="806"/>
      <c r="AP63" s="806"/>
      <c r="AQ63" s="806"/>
      <c r="AR63" s="806"/>
      <c r="AS63" s="806"/>
      <c r="AT63" s="806"/>
      <c r="AU63" s="805">
        <f>'SAME1 Flight Tests 8-27-09'!X63</f>
        <v>1.42</v>
      </c>
      <c r="AV63" s="820">
        <f>'SAME1 Flight Tests 8-27-09'!Y63</f>
        <v>3.3276659999999998</v>
      </c>
      <c r="AW63" s="820">
        <f>'SAME1 Flight Tests 8-27-09'!Z63</f>
        <v>6.2510685000000006</v>
      </c>
      <c r="AX63" s="820">
        <f>'SAME1 Flight Tests 8-27-09'!AA63</f>
        <v>-7.6293924999999989E-4</v>
      </c>
      <c r="AY63" s="822"/>
      <c r="AZ63" s="822"/>
      <c r="BA63" s="820">
        <f>'SAME1 Flight Tests 8-27-09'!AC63</f>
        <v>4.8711089999999997</v>
      </c>
      <c r="BB63" s="822"/>
      <c r="BC63" s="822"/>
      <c r="BD63" s="820">
        <f>'SAME1 Flight Tests 8-27-09'!AB63</f>
        <v>6.5386664999999997</v>
      </c>
      <c r="BE63" s="820">
        <f>'SAME1 Flight Tests 8-27-09'!AD63</f>
        <v>4.6788790000000002</v>
      </c>
      <c r="BF63" s="826">
        <f>'SAME1 Flight Tests 8-27-09'!AE63</f>
        <v>39755</v>
      </c>
      <c r="BG63" s="806"/>
      <c r="BH63" s="806"/>
      <c r="BI63" s="805">
        <f>'SAME1 Flight Tests 8-27-09'!AF63</f>
        <v>27.512100000000004</v>
      </c>
      <c r="BJ63" s="805">
        <f>'SAME1 Flight Tests 8-27-09'!AG63</f>
        <v>46.162449999999993</v>
      </c>
      <c r="BK63" s="805">
        <f>'SAME1 Flight Tests 8-27-09'!AH63</f>
        <v>1.8597874999999995</v>
      </c>
      <c r="BL63" s="805">
        <f>'SAME1 Flight Tests 8-27-09'!AK63</f>
        <v>1507678.3447922845</v>
      </c>
      <c r="BM63" s="805">
        <f>'SAME1 Flight Tests 8-27-09'!AL63</f>
        <v>404.03706967599447</v>
      </c>
      <c r="BN63" s="806"/>
      <c r="BO63" s="805"/>
      <c r="BP63" s="806"/>
      <c r="BQ63" s="805">
        <f>'SAME1 Flight Tests 8-27-09'!AM63</f>
        <v>34.594700801350811</v>
      </c>
      <c r="BR63" s="816">
        <f>'SAME1 Flight Tests 8-27-09'!AP63</f>
        <v>0.26798625255286757</v>
      </c>
      <c r="BS63" s="816">
        <f>'SAME1 Flight Tests 8-27-09'!AQ63</f>
        <v>0.35374218369207788</v>
      </c>
      <c r="BT63" s="816"/>
      <c r="BU63" s="816">
        <f>'SAME1 Flight Tests 8-27-09'!AS63</f>
        <v>1.69368833526457</v>
      </c>
      <c r="BV63" s="816">
        <f>'SAME1 Flight Tests 8-27-09'!AT63</f>
        <v>0.23325198445905801</v>
      </c>
      <c r="BW63" s="807">
        <f>'SAME1 Flight Tests 8-27-09'!BB63</f>
        <v>1507678.3447922845</v>
      </c>
      <c r="BX63" s="807">
        <f>'SAME1 Flight Tests 8-27-09'!BC63</f>
        <v>1483945.2912027379</v>
      </c>
      <c r="BY63" s="807">
        <f>'SAME1 Flight Tests 8-27-09'!BD63</f>
        <v>1381320.4718658524</v>
      </c>
      <c r="BZ63" s="806"/>
      <c r="CA63" s="805">
        <f>'SAME1 Flight Tests 8-27-09'!BG63</f>
        <v>0.39909603004291833</v>
      </c>
      <c r="CB63" s="805">
        <f>'SAME1 Flight Tests 8-27-09'!BF63</f>
        <v>0.28000000000000003</v>
      </c>
      <c r="CC63" s="783"/>
      <c r="CD63" s="805"/>
      <c r="CE63" s="805">
        <f>'SAME1 Flight Tests 8-27-09'!BH63</f>
        <v>343.55957860374446</v>
      </c>
      <c r="CF63" s="1804">
        <f>'SAME1 Flight Tests 8-27-09'!BI63</f>
        <v>1.4199999999999768</v>
      </c>
      <c r="CG63" s="1804">
        <f>'SAME1 Flight Tests 8-27-09'!BJ63</f>
        <v>46</v>
      </c>
      <c r="CH63" s="1804">
        <f>'SAME1 Flight Tests 8-27-09'!BK63</f>
        <v>0</v>
      </c>
      <c r="CI63" s="1804">
        <f>'SAME1 Flight Tests 8-27-09'!BL63</f>
        <v>0.1461747921183861</v>
      </c>
      <c r="CJ63" s="1804">
        <f>'SAME1 Flight Tests 8-27-09'!BM63</f>
        <v>0.88137152802691288</v>
      </c>
      <c r="CK63" s="1804">
        <f>'SAME1 Flight Tests 8-27-09'!BN63</f>
        <v>0.99999998586774153</v>
      </c>
      <c r="CL63" s="2014"/>
      <c r="CM63" s="2"/>
      <c r="CN63" s="2"/>
      <c r="CO63" s="2"/>
      <c r="CP63" s="2"/>
      <c r="CQ63" s="2018"/>
    </row>
    <row r="64" spans="1:95" ht="16.5" customHeight="1" x14ac:dyDescent="0.25">
      <c r="A64" s="778">
        <v>1</v>
      </c>
      <c r="B64" s="779">
        <f>'SAME1 Flight Tests 8-27-09'!A64</f>
        <v>5</v>
      </c>
      <c r="C64" s="1805" t="str">
        <f>'SAME1 Flight Tests 8-27-09'!B64</f>
        <v>Lampwick</v>
      </c>
      <c r="D64" s="782"/>
      <c r="E64" s="779" t="str">
        <f>'SAME1 Flight Tests 8-27-09'!C64</f>
        <v>46 La</v>
      </c>
      <c r="F64" s="779">
        <f>'SAME1 Flight Tests 8-27-09'!D64</f>
        <v>3</v>
      </c>
      <c r="G64" s="779" t="str">
        <f>'SAME1 Flight Tests 8-27-09'!E64</f>
        <v>46a</v>
      </c>
      <c r="H64" s="779" t="str">
        <f>'SAME1 Flight Tests 8-27-09'!F64</f>
        <v>aging</v>
      </c>
      <c r="I64" s="779">
        <f>'SAME1 Flight Tests 8-27-09'!G64</f>
        <v>278</v>
      </c>
      <c r="J64" s="791">
        <f>'SAME1 Flight Tests 8-27-09'!H64</f>
        <v>39360</v>
      </c>
      <c r="K64" s="779">
        <f>'SAME1 Flight Tests 8-27-09'!I64</f>
        <v>0</v>
      </c>
      <c r="L64" s="779" t="str">
        <f>'SAME1 Flight Tests 8-27-09'!J64</f>
        <v>n</v>
      </c>
      <c r="M64" s="779" t="str">
        <f>'SAME1 Flight Tests 8-27-09'!K64</f>
        <v>n</v>
      </c>
      <c r="N64" s="779">
        <f>'SAME1 Flight Tests 8-27-09'!L64</f>
        <v>8</v>
      </c>
      <c r="O64" s="804">
        <f>'SAME1 Flight Tests 8-27-09'!M64</f>
        <v>1.32</v>
      </c>
      <c r="P64" s="805">
        <f>'SAME1 Flight Tests 8-27-09'!N64</f>
        <v>20</v>
      </c>
      <c r="Q64" s="805">
        <f>'SAME1 Flight Tests 8-27-09'!O64</f>
        <v>1800</v>
      </c>
      <c r="R64" s="805">
        <f>'SAME1 Flight Tests 8-27-09'!P64</f>
        <v>8</v>
      </c>
      <c r="S64" s="806"/>
      <c r="T64" s="806"/>
      <c r="U64" s="805">
        <f>'SAME1 Flight Tests 8-27-09'!Q64</f>
        <v>1963.6666666666667</v>
      </c>
      <c r="V64" s="806"/>
      <c r="W64" s="806"/>
      <c r="X64" s="806"/>
      <c r="Y64" s="806"/>
      <c r="Z64" s="806"/>
      <c r="AA64" s="805" t="str">
        <f>'SAME1 Flight Tests 8-27-09'!R64</f>
        <v>y</v>
      </c>
      <c r="AB64" s="805" t="str">
        <f>'SAME1 Flight Tests 8-27-09'!S64</f>
        <v>y</v>
      </c>
      <c r="AC64" s="805">
        <f>'SAME1 Flight Tests 8-27-09'!T64</f>
        <v>1</v>
      </c>
      <c r="AD64" s="806"/>
      <c r="AE64" s="805">
        <f>'SAME1 Flight Tests 8-27-09'!U64</f>
        <v>10</v>
      </c>
      <c r="AF64" s="806"/>
      <c r="AG64" s="816">
        <f>'SAME1 Flight Tests 8-27-09'!V64</f>
        <v>3.852706928546E-2</v>
      </c>
      <c r="AH64" s="818">
        <f>'SAME1 Flight Tests 8-27-09'!W64</f>
        <v>0.37858220684754784</v>
      </c>
      <c r="AI64" s="806"/>
      <c r="AJ64" s="806"/>
      <c r="AK64" s="806"/>
      <c r="AL64" s="806"/>
      <c r="AM64" s="806"/>
      <c r="AN64" s="806"/>
      <c r="AO64" s="806"/>
      <c r="AP64" s="806"/>
      <c r="AQ64" s="806"/>
      <c r="AR64" s="806"/>
      <c r="AS64" s="806"/>
      <c r="AT64" s="806"/>
      <c r="AU64" s="805">
        <f>'SAME1 Flight Tests 8-27-09'!X64</f>
        <v>1.42</v>
      </c>
      <c r="AV64" s="820">
        <f>'SAME1 Flight Tests 8-27-09'!Y64</f>
        <v>3.3119959999999997</v>
      </c>
      <c r="AW64" s="820">
        <f>'SAME1 Flight Tests 8-27-09'!Z64</f>
        <v>6.2547760000000006</v>
      </c>
      <c r="AX64" s="820">
        <f>'SAME1 Flight Tests 8-27-09'!AA64</f>
        <v>-4.5776364999999992E-4</v>
      </c>
      <c r="AY64" s="822"/>
      <c r="AZ64" s="822"/>
      <c r="BA64" s="820">
        <f>'SAME1 Flight Tests 8-27-09'!AC64</f>
        <v>4.8867345000000011</v>
      </c>
      <c r="BB64" s="822"/>
      <c r="BC64" s="822"/>
      <c r="BD64" s="820">
        <f>'SAME1 Flight Tests 8-27-09'!AB64</f>
        <v>5.7651214999999985</v>
      </c>
      <c r="BE64" s="820">
        <f>'SAME1 Flight Tests 8-27-09'!AD64</f>
        <v>4.7017509999999989</v>
      </c>
      <c r="BF64" s="826">
        <f>'SAME1 Flight Tests 8-27-09'!AE64</f>
        <v>15745</v>
      </c>
      <c r="BG64" s="806"/>
      <c r="BH64" s="806"/>
      <c r="BI64" s="805">
        <f>'SAME1 Flight Tests 8-27-09'!AF64</f>
        <v>27.556799999999999</v>
      </c>
      <c r="BJ64" s="805">
        <f>'SAME1 Flight Tests 8-27-09'!AG64</f>
        <v>46.382450000000006</v>
      </c>
      <c r="BK64" s="805">
        <f>'SAME1 Flight Tests 8-27-09'!AH64</f>
        <v>1.0633704999999996</v>
      </c>
      <c r="BL64" s="805">
        <f>'SAME1 Flight Tests 8-27-09'!AK64</f>
        <v>577492.72038184176</v>
      </c>
      <c r="BM64" s="805">
        <f>'SAME1 Flight Tests 8-27-09'!AL64</f>
        <v>199.06246731712528</v>
      </c>
      <c r="BN64" s="806"/>
      <c r="BO64" s="805"/>
      <c r="BP64" s="806"/>
      <c r="BQ64" s="805">
        <f>'SAME1 Flight Tests 8-27-09'!AM64</f>
        <v>34.304533507117</v>
      </c>
      <c r="BR64" s="816">
        <f>'SAME1 Flight Tests 8-27-09'!AP64</f>
        <v>0.34470125820028336</v>
      </c>
      <c r="BS64" s="816">
        <f>'SAME1 Flight Tests 8-27-09'!AQ64</f>
        <v>0.48556852213690521</v>
      </c>
      <c r="BT64" s="816"/>
      <c r="BU64" s="816">
        <f>'SAME1 Flight Tests 8-27-09'!AS64</f>
        <v>1.7956311049383042</v>
      </c>
      <c r="BV64" s="816">
        <f>'SAME1 Flight Tests 8-27-09'!AT64</f>
        <v>0.29042837201600924</v>
      </c>
      <c r="BW64" s="807">
        <f>'SAME1 Flight Tests 8-27-09'!BB64</f>
        <v>577492.72038184176</v>
      </c>
      <c r="BX64" s="807">
        <f>'SAME1 Flight Tests 8-27-09'!BC64</f>
        <v>568093.22525500471</v>
      </c>
      <c r="BY64" s="807">
        <f>'SAME1 Flight Tests 8-27-09'!BD64</f>
        <v>537260.83787047281</v>
      </c>
      <c r="BZ64" s="806"/>
      <c r="CA64" s="805">
        <f>'SAME1 Flight Tests 8-27-09'!BG64</f>
        <v>0.22819109442060076</v>
      </c>
      <c r="CB64" s="805">
        <f>'SAME1 Flight Tests 8-27-09'!BF64</f>
        <v>0.28000000000000003</v>
      </c>
      <c r="CC64" s="783"/>
      <c r="CD64" s="805"/>
      <c r="CE64" s="805">
        <f>'SAME1 Flight Tests 8-27-09'!BH64</f>
        <v>343.55957860374446</v>
      </c>
      <c r="CF64" s="1804">
        <f>'SAME1 Flight Tests 8-27-09'!BI64</f>
        <v>1.4199999999999768</v>
      </c>
      <c r="CG64" s="1804">
        <f>'SAME1 Flight Tests 8-27-09'!BJ64</f>
        <v>46</v>
      </c>
      <c r="CH64" s="1804">
        <f>'SAME1 Flight Tests 8-27-09'!BK64</f>
        <v>0</v>
      </c>
      <c r="CI64" s="1804">
        <f>'SAME1 Flight Tests 8-27-09'!BL64</f>
        <v>0.14494873312866574</v>
      </c>
      <c r="CJ64" s="1804">
        <f>'SAME1 Flight Tests 8-27-09'!BM64</f>
        <v>0.63913376649286679</v>
      </c>
      <c r="CK64" s="1804">
        <f>'SAME1 Flight Tests 8-27-09'!BN64</f>
        <v>0.99999105788191622</v>
      </c>
      <c r="CL64" s="2014"/>
      <c r="CM64" s="2"/>
      <c r="CN64" s="2"/>
      <c r="CO64" s="2"/>
      <c r="CP64" s="2"/>
      <c r="CQ64" s="2018"/>
    </row>
    <row r="65" spans="1:95" s="11" customFormat="1" ht="16.5" hidden="1" customHeight="1" x14ac:dyDescent="0.2">
      <c r="A65" s="780">
        <v>2</v>
      </c>
      <c r="B65" s="784">
        <f>'SAME R Results'!A4</f>
        <v>1</v>
      </c>
      <c r="C65" s="1806" t="str">
        <f>'SAME R Results'!B4</f>
        <v>Lampwick</v>
      </c>
      <c r="D65" s="784" t="str">
        <f>'SAME R Results'!C4</f>
        <v>L13</v>
      </c>
      <c r="E65" s="784" t="str">
        <f>'SAME R Results'!D4</f>
        <v>2L</v>
      </c>
      <c r="F65" s="784">
        <f>'SAME R Results'!E4</f>
        <v>2</v>
      </c>
      <c r="G65" s="784">
        <f>'SAME R Results'!F4</f>
        <v>49</v>
      </c>
      <c r="H65" s="785" t="str">
        <f>'SAME R Results'!G4</f>
        <v>Baseline High RT/R0</v>
      </c>
      <c r="I65" s="784" t="str">
        <f>'SAME R Results'!H4</f>
        <v>200 11:00</v>
      </c>
      <c r="J65" s="786">
        <f>'SAME R Results'!I4</f>
        <v>40378.291666666664</v>
      </c>
      <c r="K65" s="784">
        <f>'SAME R Results'!J4</f>
        <v>0</v>
      </c>
      <c r="L65" s="788"/>
      <c r="M65" s="788"/>
      <c r="N65" s="784">
        <f>'SAME R Results'!K4</f>
        <v>8</v>
      </c>
      <c r="O65" s="793">
        <f>'SAME R Results'!L4</f>
        <v>1.2514430209035738</v>
      </c>
      <c r="P65" s="784">
        <f>'SAME R Results'!M4</f>
        <v>60</v>
      </c>
      <c r="Q65" s="784">
        <f>'SAME R Results'!N4</f>
        <v>11</v>
      </c>
      <c r="R65" s="784">
        <f>'SAME R Results'!O4</f>
        <v>8</v>
      </c>
      <c r="S65" s="784" t="str">
        <f>'SAME R Results'!P4</f>
        <v>n</v>
      </c>
      <c r="T65" s="784">
        <f>'SAME R Results'!Q4</f>
        <v>0</v>
      </c>
      <c r="U65" s="784">
        <f>'SAME R Results'!R4</f>
        <v>51.4</v>
      </c>
      <c r="V65" s="784" t="str">
        <f>'SAME R Results'!S4</f>
        <v>y</v>
      </c>
      <c r="W65" s="784">
        <f>'SAME R Results'!T4</f>
        <v>90</v>
      </c>
      <c r="X65" s="784" t="str">
        <f>'SAME R Results'!U4</f>
        <v>n</v>
      </c>
      <c r="Y65" s="784" t="str">
        <f>'SAME R Results'!V4</f>
        <v>y</v>
      </c>
      <c r="Z65" s="784" t="str">
        <f>'SAME R Results'!W4</f>
        <v>y</v>
      </c>
      <c r="AA65" s="784" t="str">
        <f>'SAME R Results'!X4</f>
        <v>y</v>
      </c>
      <c r="AB65" s="784" t="str">
        <f>'SAME R Results'!Y4</f>
        <v>y</v>
      </c>
      <c r="AC65" s="789"/>
      <c r="AD65" s="784" t="str">
        <f>'SAME R Results'!Z4</f>
        <v>y</v>
      </c>
      <c r="AE65" s="784">
        <f>'SAME R Results'!AA4</f>
        <v>10</v>
      </c>
      <c r="AF65" s="784" t="str">
        <f>'SAME R Results'!AB4</f>
        <v>y</v>
      </c>
      <c r="AG65" s="817">
        <f>'SAME R Results'!AC4</f>
        <v>3.852706928546E-2</v>
      </c>
      <c r="AH65" s="819">
        <f>'SAME R Results'!AD4</f>
        <v>0</v>
      </c>
      <c r="AI65" s="784">
        <f>'SAME R Results'!AE4</f>
        <v>0</v>
      </c>
      <c r="AJ65" s="784">
        <f>'SAME R Results'!AF4</f>
        <v>0</v>
      </c>
      <c r="AK65" s="784">
        <f>'SAME R Results'!AG4</f>
        <v>0</v>
      </c>
      <c r="AL65" s="784">
        <f>'SAME R Results'!AH4</f>
        <v>0</v>
      </c>
      <c r="AM65" s="784">
        <f>'SAME R Results'!AI4</f>
        <v>0</v>
      </c>
      <c r="AN65" s="784">
        <f>'SAME R Results'!AJ4</f>
        <v>0</v>
      </c>
      <c r="AO65" s="784">
        <f>'SAME R Results'!AK4</f>
        <v>0</v>
      </c>
      <c r="AP65" s="784">
        <f>'SAME R Results'!AL4</f>
        <v>0</v>
      </c>
      <c r="AQ65" s="784">
        <f>'SAME R Results'!AM4</f>
        <v>0</v>
      </c>
      <c r="AR65" s="817">
        <f>'SAME R Results'!AN4</f>
        <v>0</v>
      </c>
      <c r="AS65" s="819">
        <f>'SAME R Results'!AO4</f>
        <v>0</v>
      </c>
      <c r="AT65" s="784">
        <f>'SAME R Results'!AP4</f>
        <v>0</v>
      </c>
      <c r="AU65" s="789"/>
      <c r="AV65" s="821">
        <f>'SAME R Results'!AQ4</f>
        <v>0</v>
      </c>
      <c r="AW65" s="821">
        <f>'SAME R Results'!AR4</f>
        <v>6.2560000000000002</v>
      </c>
      <c r="AX65" s="821">
        <f>'SAME R Results'!AS4</f>
        <v>0</v>
      </c>
      <c r="AY65" s="821">
        <f>'SAME R Results'!AT4</f>
        <v>0</v>
      </c>
      <c r="AZ65" s="824"/>
      <c r="BA65" s="824"/>
      <c r="BB65" s="821">
        <f>'SAME R Results'!AU4</f>
        <v>0.7695616999999999</v>
      </c>
      <c r="BC65" s="821">
        <f>'SAME R Results'!AV4</f>
        <v>2.6800000000000001E-2</v>
      </c>
      <c r="BD65" s="821">
        <f>'SAME R Results'!AW4</f>
        <v>6.5377960000000002</v>
      </c>
      <c r="BE65" s="821">
        <f>'SAME R Results'!AX4</f>
        <v>4.6396940000000004</v>
      </c>
      <c r="BF65" s="827">
        <f>'SAME R Results'!AY4</f>
        <v>71280</v>
      </c>
      <c r="BG65" s="784">
        <f>'SAME R Results'!AZ4</f>
        <v>0.92272894999999999</v>
      </c>
      <c r="BH65" s="784">
        <f>'SAME R Results'!BA4</f>
        <v>8.2000000000000003E-2</v>
      </c>
      <c r="BI65" s="789"/>
      <c r="BJ65" s="784">
        <f>'SAME R Results'!BB4</f>
        <v>47.296599999999998</v>
      </c>
      <c r="BK65" s="784">
        <f>'SAME R Results'!BC4</f>
        <v>1.8981019999999997</v>
      </c>
      <c r="BL65" s="784">
        <f>'SAME R Results'!BD4</f>
        <v>2819890.7109968318</v>
      </c>
      <c r="BM65" s="784">
        <f>'SAME R Results'!BE4</f>
        <v>421.19638693020511</v>
      </c>
      <c r="BN65" s="784">
        <f>'SAME R Results'!BF4</f>
        <v>1.9476177736518814</v>
      </c>
      <c r="BO65" s="784">
        <f>'SAME R Results'!BG4</f>
        <v>0.55112516095124597</v>
      </c>
      <c r="BP65" s="789"/>
      <c r="BQ65" s="784">
        <f>'SAME R Results'!BH4</f>
        <v>34.559212052422055</v>
      </c>
      <c r="BR65" s="817">
        <f>'SAME R Results'!BI4</f>
        <v>0.14936620957955926</v>
      </c>
      <c r="BS65" s="817">
        <f>'SAME R Results'!BJ4</f>
        <v>0.28605155365931773</v>
      </c>
      <c r="BT65" s="817">
        <f>'SAME R Results'!BL4</f>
        <v>3.5338937715895229</v>
      </c>
      <c r="BU65" s="817">
        <f>'SAME R Results'!BM4</f>
        <v>2.2391217870301241</v>
      </c>
      <c r="BV65" s="817">
        <f>'SAME R Results'!BN4</f>
        <v>0.10793353093663659</v>
      </c>
      <c r="BW65" s="784">
        <f>'SAME R Results'!BO4</f>
        <v>2819890.7109968318</v>
      </c>
      <c r="BX65" s="784">
        <f>'SAME R Results'!BP4</f>
        <v>2777337.7727535195</v>
      </c>
      <c r="BY65" s="784">
        <f>'SAME R Results'!BQ4</f>
        <v>2535008.0400966033</v>
      </c>
      <c r="BZ65" s="784">
        <f>'SAME R Results'!BR4</f>
        <v>421.19638693020511</v>
      </c>
      <c r="CA65" s="784">
        <f>'SAME R Results'!BS4</f>
        <v>0.42131359318121275</v>
      </c>
      <c r="CB65" s="784">
        <f>'SAME R Results'!BT4</f>
        <v>0.28000000000000003</v>
      </c>
      <c r="CC65" s="784">
        <f>'SAME R Results'!BV4</f>
        <v>2.6096116281102395</v>
      </c>
      <c r="CD65" s="880">
        <f>'SAME R Results'!BW4</f>
        <v>1</v>
      </c>
      <c r="CE65" s="1086">
        <f>'SAME R Results'!BZ4</f>
        <v>268.93865858906793</v>
      </c>
      <c r="CF65" s="1777">
        <f>'SAME R Results'!CA4</f>
        <v>0</v>
      </c>
      <c r="CG65" s="1777">
        <f>'SAME R Results'!CB4</f>
        <v>0</v>
      </c>
      <c r="CH65" s="1777">
        <f>'SAME R Results'!CC4</f>
        <v>0</v>
      </c>
      <c r="CI65" s="1777">
        <f>'SAME R Results'!CD4</f>
        <v>0</v>
      </c>
      <c r="CJ65" s="1777"/>
      <c r="CK65" s="1777"/>
      <c r="CL65" s="2015">
        <f>'SAME R Results'!CI4</f>
        <v>4</v>
      </c>
      <c r="CM65" s="2015" t="str">
        <f>'SAME R Results'!CJ4</f>
        <v>Lampwick</v>
      </c>
      <c r="CN65" s="2016">
        <f>'SAME R Results'!CK4</f>
        <v>0.14936620957955926</v>
      </c>
      <c r="CO65" s="2016">
        <f>'SAME R Results'!CL4</f>
        <v>5.6355965833294636E-2</v>
      </c>
      <c r="CP65" s="2016">
        <f>'SAME R Results'!CM4</f>
        <v>3.6325575930246212E-2</v>
      </c>
      <c r="CQ65" s="2020"/>
    </row>
    <row r="66" spans="1:95" ht="16.5" hidden="1" customHeight="1" x14ac:dyDescent="0.2">
      <c r="A66" s="780">
        <v>2</v>
      </c>
      <c r="B66" s="784">
        <f>'SAME R Results'!A11</f>
        <v>2</v>
      </c>
      <c r="C66" s="1806" t="str">
        <f>'SAME R Results'!B11</f>
        <v>Lampwick</v>
      </c>
      <c r="D66" s="784" t="str">
        <f>'SAME R Results'!C11</f>
        <v>L14</v>
      </c>
      <c r="E66" s="784" t="str">
        <f>'SAME R Results'!D11</f>
        <v>7L</v>
      </c>
      <c r="F66" s="784">
        <f>'SAME R Results'!E11</f>
        <v>3</v>
      </c>
      <c r="G66" s="784">
        <f>'SAME R Results'!F11</f>
        <v>54</v>
      </c>
      <c r="H66" s="785" t="str">
        <f>'SAME R Results'!G11</f>
        <v>Baseline</v>
      </c>
      <c r="I66" s="784">
        <f>'SAME R Results'!H11</f>
        <v>210</v>
      </c>
      <c r="J66" s="786">
        <f>'SAME R Results'!I11</f>
        <v>40388</v>
      </c>
      <c r="K66" s="784">
        <f>'SAME R Results'!J11</f>
        <v>0</v>
      </c>
      <c r="L66" s="788"/>
      <c r="M66" s="788"/>
      <c r="N66" s="784">
        <f>'SAME R Results'!K11</f>
        <v>8.1</v>
      </c>
      <c r="O66" s="793">
        <f>'SAME R Results'!L11</f>
        <v>1.2450000000000001</v>
      </c>
      <c r="P66" s="784">
        <f>'SAME R Results'!M11</f>
        <v>60</v>
      </c>
      <c r="Q66" s="784">
        <f>'SAME R Results'!N11</f>
        <v>11</v>
      </c>
      <c r="R66" s="784">
        <f>'SAME R Results'!O11</f>
        <v>8</v>
      </c>
      <c r="S66" s="784" t="str">
        <f>'SAME R Results'!P11</f>
        <v>n</v>
      </c>
      <c r="T66" s="784" t="str">
        <f>'SAME R Results'!Q11</f>
        <v>n</v>
      </c>
      <c r="U66" s="784">
        <f>'SAME R Results'!R11</f>
        <v>56.8</v>
      </c>
      <c r="V66" s="784" t="str">
        <f>'SAME R Results'!S11</f>
        <v>y</v>
      </c>
      <c r="W66" s="784">
        <f>'SAME R Results'!T11</f>
        <v>120</v>
      </c>
      <c r="X66" s="784" t="str">
        <f>'SAME R Results'!U11</f>
        <v>n</v>
      </c>
      <c r="Y66" s="784" t="str">
        <f>'SAME R Results'!V11</f>
        <v>n</v>
      </c>
      <c r="Z66" s="784" t="str">
        <f>'SAME R Results'!W11</f>
        <v>y</v>
      </c>
      <c r="AA66" s="784" t="str">
        <f>'SAME R Results'!X11</f>
        <v>n</v>
      </c>
      <c r="AB66" s="784" t="str">
        <f>'SAME R Results'!Y11</f>
        <v>y</v>
      </c>
      <c r="AC66" s="789"/>
      <c r="AD66" s="784" t="str">
        <f>'SAME R Results'!Z11</f>
        <v>y</v>
      </c>
      <c r="AE66" s="784">
        <f>'SAME R Results'!AA11</f>
        <v>10</v>
      </c>
      <c r="AF66" s="784" t="str">
        <f>'SAME R Results'!AB11</f>
        <v>y</v>
      </c>
      <c r="AG66" s="817">
        <f>'SAME R Results'!AC11</f>
        <v>3.852706928546E-2</v>
      </c>
      <c r="AH66" s="819">
        <f>'SAME R Results'!AD11</f>
        <v>0</v>
      </c>
      <c r="AI66" s="784">
        <f>'SAME R Results'!AE11</f>
        <v>0</v>
      </c>
      <c r="AJ66" s="784">
        <f>'SAME R Results'!AF11</f>
        <v>0</v>
      </c>
      <c r="AK66" s="784">
        <f>'SAME R Results'!AG11</f>
        <v>0</v>
      </c>
      <c r="AL66" s="784">
        <f>'SAME R Results'!AH11</f>
        <v>0</v>
      </c>
      <c r="AM66" s="784">
        <f>'SAME R Results'!AI11</f>
        <v>0</v>
      </c>
      <c r="AN66" s="784">
        <f>'SAME R Results'!AJ11</f>
        <v>0</v>
      </c>
      <c r="AO66" s="784">
        <f>'SAME R Results'!AK11</f>
        <v>0</v>
      </c>
      <c r="AP66" s="784">
        <f>'SAME R Results'!AL11</f>
        <v>0</v>
      </c>
      <c r="AQ66" s="784">
        <f>'SAME R Results'!AM11</f>
        <v>0</v>
      </c>
      <c r="AR66" s="817">
        <f>'SAME R Results'!AN11</f>
        <v>0</v>
      </c>
      <c r="AS66" s="819">
        <f>'SAME R Results'!AO11</f>
        <v>0</v>
      </c>
      <c r="AT66" s="784">
        <f>'SAME R Results'!AP11</f>
        <v>0</v>
      </c>
      <c r="AU66" s="789"/>
      <c r="AV66" s="821">
        <f>'SAME R Results'!AQ11</f>
        <v>0</v>
      </c>
      <c r="AW66" s="821">
        <f>'SAME R Results'!AR11</f>
        <v>6.2525025000000003</v>
      </c>
      <c r="AX66" s="821">
        <f>'SAME R Results'!AS11</f>
        <v>0</v>
      </c>
      <c r="AY66" s="821">
        <f>'SAME R Results'!AT11</f>
        <v>0</v>
      </c>
      <c r="AZ66" s="824"/>
      <c r="BA66" s="824"/>
      <c r="BB66" s="821">
        <f>'SAME R Results'!AU11</f>
        <v>0</v>
      </c>
      <c r="BC66" s="821">
        <f>'SAME R Results'!AV11</f>
        <v>0</v>
      </c>
      <c r="BD66" s="821">
        <f>'SAME R Results'!AW11</f>
        <v>6.3695219999999999</v>
      </c>
      <c r="BE66" s="821">
        <f>'SAME R Results'!AX11</f>
        <v>4.7034919999999989</v>
      </c>
      <c r="BF66" s="827">
        <f>'SAME R Results'!AY11</f>
        <v>79925</v>
      </c>
      <c r="BG66" s="784">
        <f>'SAME R Results'!AZ11</f>
        <v>0</v>
      </c>
      <c r="BH66" s="784">
        <f>'SAME R Results'!BA11</f>
        <v>0</v>
      </c>
      <c r="BI66" s="789"/>
      <c r="BJ66" s="784">
        <f>'SAME R Results'!BB11</f>
        <v>34.255299999999998</v>
      </c>
      <c r="BK66" s="784">
        <f>'SAME R Results'!BC11</f>
        <v>1.666030000000001</v>
      </c>
      <c r="BL66" s="784">
        <f>'SAME R Results'!BD11</f>
        <v>3197761.8213616745</v>
      </c>
      <c r="BM66" s="784">
        <f>'SAME R Results'!BE11</f>
        <v>350.55685968846421</v>
      </c>
      <c r="BN66" s="784">
        <f>'SAME R Results'!BF11</f>
        <v>0</v>
      </c>
      <c r="BO66" s="784">
        <f>'SAME R Results'!BG11</f>
        <v>0</v>
      </c>
      <c r="BP66" s="789"/>
      <c r="BQ66" s="784">
        <f>'SAME R Results'!BH11</f>
        <v>26.963747165480513</v>
      </c>
      <c r="BR66" s="817">
        <f>'SAME R Results'!BI11</f>
        <v>0.10962569424235284</v>
      </c>
      <c r="BS66" s="817">
        <f>'SAME R Results'!BJ11</f>
        <v>0.25252933607121358</v>
      </c>
      <c r="BT66" s="817">
        <f>'SAME R Results'!BL11</f>
        <v>0</v>
      </c>
      <c r="BU66" s="817">
        <f>'SAME R Results'!BM11</f>
        <v>2.492996586982887</v>
      </c>
      <c r="BV66" s="817">
        <f>'SAME R Results'!BN11</f>
        <v>7.2229168713861147E-2</v>
      </c>
      <c r="BW66" s="784">
        <f>'SAME R Results'!BO11</f>
        <v>3197761.8213616745</v>
      </c>
      <c r="BX66" s="784">
        <f>'SAME R Results'!BP11</f>
        <v>3150047.9662957834</v>
      </c>
      <c r="BY66" s="784">
        <f>'SAME R Results'!BQ11</f>
        <v>2860393.7483142563</v>
      </c>
      <c r="BZ66" s="784">
        <f>'SAME R Results'!BR11</f>
        <v>350.55685968846421</v>
      </c>
      <c r="CA66" s="784">
        <f>'SAME R Results'!BS11</f>
        <v>0.36980156263872876</v>
      </c>
      <c r="CB66" s="784">
        <f>'SAME R Results'!BT11</f>
        <v>0.28000000000000003</v>
      </c>
      <c r="CC66" s="784">
        <f>'SAME R Results'!BV11</f>
        <v>2.8112174472146867</v>
      </c>
      <c r="CD66" s="880">
        <f>'SAME R Results'!BW11</f>
        <v>1</v>
      </c>
      <c r="CE66" s="1086">
        <f>'SAME R Results'!BZ11</f>
        <v>264.66873011764068</v>
      </c>
      <c r="CF66" s="1777">
        <f>'SAME R Results'!CA11</f>
        <v>0</v>
      </c>
      <c r="CG66" s="1777">
        <f>'SAME R Results'!CB11</f>
        <v>0</v>
      </c>
      <c r="CH66" s="1777">
        <f>'SAME R Results'!CC11</f>
        <v>0</v>
      </c>
      <c r="CI66" s="1777">
        <f>'SAME R Results'!CD11</f>
        <v>0</v>
      </c>
      <c r="CJ66" s="1777"/>
      <c r="CK66" s="1777"/>
      <c r="CL66" s="2015"/>
      <c r="CM66" s="2015"/>
      <c r="CN66" s="2016"/>
      <c r="CO66" s="2016"/>
      <c r="CP66" s="2016"/>
    </row>
    <row r="67" spans="1:95" ht="16.5" hidden="1" customHeight="1" x14ac:dyDescent="0.2">
      <c r="A67" s="780">
        <v>2</v>
      </c>
      <c r="B67" s="784">
        <f>'SAME R Results'!A12</f>
        <v>2</v>
      </c>
      <c r="C67" s="1806" t="str">
        <f>'SAME R Results'!B12</f>
        <v>Lampwick</v>
      </c>
      <c r="D67" s="784" t="str">
        <f>'SAME R Results'!C12</f>
        <v>L15</v>
      </c>
      <c r="E67" s="784" t="str">
        <f>'SAME R Results'!D12</f>
        <v>8L</v>
      </c>
      <c r="F67" s="784">
        <f>'SAME R Results'!E12</f>
        <v>4</v>
      </c>
      <c r="G67" s="784">
        <f>'SAME R Results'!F12</f>
        <v>55</v>
      </c>
      <c r="H67" s="785" t="str">
        <f>'SAME R Results'!G12</f>
        <v>High RT/R0 test aging</v>
      </c>
      <c r="I67" s="784">
        <f>'SAME R Results'!H12</f>
        <v>210</v>
      </c>
      <c r="J67" s="786">
        <f>'SAME R Results'!I12</f>
        <v>40388</v>
      </c>
      <c r="K67" s="784">
        <f>'SAME R Results'!J12</f>
        <v>0</v>
      </c>
      <c r="L67" s="788"/>
      <c r="M67" s="788"/>
      <c r="N67" s="784">
        <f>'SAME R Results'!K12</f>
        <v>8.1</v>
      </c>
      <c r="O67" s="793">
        <f>'SAME R Results'!L12</f>
        <v>1.2450000000000001</v>
      </c>
      <c r="P67" s="784">
        <f>'SAME R Results'!M12</f>
        <v>60</v>
      </c>
      <c r="Q67" s="784">
        <f>'SAME R Results'!N12</f>
        <v>11</v>
      </c>
      <c r="R67" s="784">
        <f>'SAME R Results'!O12</f>
        <v>8</v>
      </c>
      <c r="S67" s="784" t="str">
        <f>'SAME R Results'!P12</f>
        <v>n</v>
      </c>
      <c r="T67" s="784" t="str">
        <f>'SAME R Results'!Q12</f>
        <v>n</v>
      </c>
      <c r="U67" s="784">
        <f>'SAME R Results'!R12</f>
        <v>47.2</v>
      </c>
      <c r="V67" s="784" t="str">
        <f>'SAME R Results'!S12</f>
        <v>y</v>
      </c>
      <c r="W67" s="784">
        <f>'SAME R Results'!T12</f>
        <v>60</v>
      </c>
      <c r="X67" s="784" t="str">
        <f>'SAME R Results'!U12</f>
        <v>n</v>
      </c>
      <c r="Y67" s="784" t="str">
        <f>'SAME R Results'!V12</f>
        <v>n</v>
      </c>
      <c r="Z67" s="784" t="str">
        <f>'SAME R Results'!W12</f>
        <v>y</v>
      </c>
      <c r="AA67" s="784" t="str">
        <f>'SAME R Results'!X12</f>
        <v>n</v>
      </c>
      <c r="AB67" s="784" t="str">
        <f>'SAME R Results'!Y12</f>
        <v>y</v>
      </c>
      <c r="AC67" s="789"/>
      <c r="AD67" s="784" t="str">
        <f>'SAME R Results'!Z12</f>
        <v>y</v>
      </c>
      <c r="AE67" s="784">
        <f>'SAME R Results'!AA12</f>
        <v>10</v>
      </c>
      <c r="AF67" s="784" t="str">
        <f>'SAME R Results'!AB12</f>
        <v>y</v>
      </c>
      <c r="AG67" s="817">
        <f>'SAME R Results'!AC12</f>
        <v>3.852706928546E-2</v>
      </c>
      <c r="AH67" s="819">
        <f>'SAME R Results'!AD12</f>
        <v>0</v>
      </c>
      <c r="AI67" s="784">
        <f>'SAME R Results'!AE12</f>
        <v>0</v>
      </c>
      <c r="AJ67" s="784">
        <f>'SAME R Results'!AF12</f>
        <v>0</v>
      </c>
      <c r="AK67" s="784">
        <f>'SAME R Results'!AG12</f>
        <v>0</v>
      </c>
      <c r="AL67" s="784">
        <f>'SAME R Results'!AH12</f>
        <v>0</v>
      </c>
      <c r="AM67" s="784">
        <f>'SAME R Results'!AI12</f>
        <v>0</v>
      </c>
      <c r="AN67" s="784">
        <f>'SAME R Results'!AJ12</f>
        <v>0</v>
      </c>
      <c r="AO67" s="784">
        <f>'SAME R Results'!AK12</f>
        <v>0</v>
      </c>
      <c r="AP67" s="784">
        <f>'SAME R Results'!AL12</f>
        <v>0</v>
      </c>
      <c r="AQ67" s="784">
        <f>'SAME R Results'!AM12</f>
        <v>0</v>
      </c>
      <c r="AR67" s="817">
        <f>'SAME R Results'!AN12</f>
        <v>0</v>
      </c>
      <c r="AS67" s="819">
        <f>'SAME R Results'!AO12</f>
        <v>0</v>
      </c>
      <c r="AT67" s="784">
        <f>'SAME R Results'!AP12</f>
        <v>0</v>
      </c>
      <c r="AU67" s="789"/>
      <c r="AV67" s="821">
        <f>'SAME R Results'!AQ12</f>
        <v>0</v>
      </c>
      <c r="AW67" s="821">
        <f>'SAME R Results'!AR12</f>
        <v>6.2489999999999997</v>
      </c>
      <c r="AX67" s="821">
        <f>'SAME R Results'!AS12</f>
        <v>0</v>
      </c>
      <c r="AY67" s="821">
        <f>'SAME R Results'!AT12</f>
        <v>0</v>
      </c>
      <c r="AZ67" s="824"/>
      <c r="BA67" s="824"/>
      <c r="BB67" s="821">
        <f>'SAME R Results'!AU12</f>
        <v>0</v>
      </c>
      <c r="BC67" s="821">
        <f>'SAME R Results'!AV12</f>
        <v>0</v>
      </c>
      <c r="BD67" s="821">
        <f>'SAME R Results'!AW12</f>
        <v>6.4745474999999999</v>
      </c>
      <c r="BE67" s="821">
        <f>'SAME R Results'!AX12</f>
        <v>4.6680449999999993</v>
      </c>
      <c r="BF67" s="827">
        <f>'SAME R Results'!AY12</f>
        <v>83895</v>
      </c>
      <c r="BG67" s="784">
        <f>'SAME R Results'!AZ12</f>
        <v>0</v>
      </c>
      <c r="BH67" s="784">
        <f>'SAME R Results'!BA12</f>
        <v>0</v>
      </c>
      <c r="BI67" s="789"/>
      <c r="BJ67" s="784">
        <f>'SAME R Results'!BB12</f>
        <v>46.388549999999995</v>
      </c>
      <c r="BK67" s="784">
        <f>'SAME R Results'!BC12</f>
        <v>1.8065025000000006</v>
      </c>
      <c r="BL67" s="784">
        <f>'SAME R Results'!BD12</f>
        <v>3373889.4875935018</v>
      </c>
      <c r="BM67" s="784">
        <f>'SAME R Results'!BE12</f>
        <v>392.25129573824915</v>
      </c>
      <c r="BN67" s="784">
        <f>'SAME R Results'!BF12</f>
        <v>0</v>
      </c>
      <c r="BO67" s="784">
        <f>'SAME R Results'!BG12</f>
        <v>0</v>
      </c>
      <c r="BP67" s="789"/>
      <c r="BQ67" s="784">
        <f>'SAME R Results'!BH12</f>
        <v>36.637405105047137</v>
      </c>
      <c r="BR67" s="817">
        <f>'SAME R Results'!BI12</f>
        <v>0.11626086070116975</v>
      </c>
      <c r="BS67" s="817">
        <f>'SAME R Results'!BJ12</f>
        <v>0.27474623118441571</v>
      </c>
      <c r="BT67" s="817">
        <f>'SAME R Results'!BL12</f>
        <v>0</v>
      </c>
      <c r="BU67" s="817">
        <f>'SAME R Results'!BM12</f>
        <v>2.5278471246933618</v>
      </c>
      <c r="BV67" s="817">
        <f>'SAME R Results'!BN12</f>
        <v>7.5628315768853746E-2</v>
      </c>
      <c r="BW67" s="784">
        <f>'SAME R Results'!BO12</f>
        <v>3373889.4875935018</v>
      </c>
      <c r="BX67" s="784">
        <f>'SAME R Results'!BP12</f>
        <v>3323805.6105743852</v>
      </c>
      <c r="BY67" s="784">
        <f>'SAME R Results'!BQ12</f>
        <v>3011118.9009848116</v>
      </c>
      <c r="BZ67" s="784">
        <f>'SAME R Results'!BR12</f>
        <v>392.25129573824915</v>
      </c>
      <c r="CA67" s="784">
        <f>'SAME R Results'!BS12</f>
        <v>0.40098164343425385</v>
      </c>
      <c r="CB67" s="784">
        <f>'SAME R Results'!BT12</f>
        <v>0.28000000000000003</v>
      </c>
      <c r="CC67" s="784">
        <f>'SAME R Results'!BV12</f>
        <v>2.8206933688414133</v>
      </c>
      <c r="CD67" s="880">
        <f>'SAME R Results'!BW12</f>
        <v>1</v>
      </c>
      <c r="CE67" s="1086">
        <f>'SAME R Results'!BZ12</f>
        <v>262.89926572283059</v>
      </c>
      <c r="CF67" s="1777">
        <f>'SAME R Results'!CA12</f>
        <v>1.2266666666667092</v>
      </c>
      <c r="CG67" s="1777" t="str">
        <f>'SAME R Results'!CB12</f>
        <v xml:space="preserve"> 08L</v>
      </c>
      <c r="CH67" s="1777">
        <f>'SAME R Results'!CC12</f>
        <v>210</v>
      </c>
      <c r="CI67" s="1777">
        <f>'SAME R Results'!CD12</f>
        <v>0.17920469888337651</v>
      </c>
      <c r="CJ67" s="1777"/>
      <c r="CK67" s="1777"/>
      <c r="CL67" s="2015"/>
      <c r="CM67" s="2015"/>
      <c r="CN67" s="2016"/>
      <c r="CO67" s="2016"/>
      <c r="CP67" s="2016"/>
    </row>
    <row r="68" spans="1:95" ht="16.5" customHeight="1" x14ac:dyDescent="0.2">
      <c r="A68" s="780">
        <v>2</v>
      </c>
      <c r="B68" s="784">
        <f>'SAME R Results'!A13</f>
        <v>2</v>
      </c>
      <c r="C68" s="1806" t="str">
        <f>'SAME R Results'!B13</f>
        <v>Lampwick</v>
      </c>
      <c r="D68" s="784" t="str">
        <f>'SAME R Results'!C13</f>
        <v>L15</v>
      </c>
      <c r="E68" s="784" t="str">
        <f>'SAME R Results'!D13</f>
        <v>8La</v>
      </c>
      <c r="F68" s="784">
        <f>'SAME R Results'!E13</f>
        <v>4</v>
      </c>
      <c r="G68" s="784" t="str">
        <f>'SAME R Results'!F13</f>
        <v>55a</v>
      </c>
      <c r="H68" s="785" t="str">
        <f>'SAME R Results'!G13</f>
        <v>aged</v>
      </c>
      <c r="I68" s="784">
        <f>'SAME R Results'!H13</f>
        <v>210</v>
      </c>
      <c r="J68" s="786">
        <f>'SAME R Results'!I13</f>
        <v>40388</v>
      </c>
      <c r="K68" s="784">
        <f>'SAME R Results'!J13</f>
        <v>0</v>
      </c>
      <c r="L68" s="788"/>
      <c r="M68" s="788"/>
      <c r="N68" s="784">
        <f>'SAME R Results'!K13</f>
        <v>8.1</v>
      </c>
      <c r="O68" s="793">
        <f>'SAME R Results'!L13</f>
        <v>1.2450000000000001</v>
      </c>
      <c r="P68" s="784">
        <f>'SAME R Results'!M13</f>
        <v>0</v>
      </c>
      <c r="Q68" s="784">
        <f>'SAME R Results'!N13</f>
        <v>0</v>
      </c>
      <c r="R68" s="784">
        <f>'SAME R Results'!O13</f>
        <v>0</v>
      </c>
      <c r="S68" s="784">
        <f>'SAME R Results'!P13</f>
        <v>0</v>
      </c>
      <c r="T68" s="784">
        <f>'SAME R Results'!Q13</f>
        <v>0</v>
      </c>
      <c r="U68" s="784">
        <f>'SAME R Results'!R13</f>
        <v>218</v>
      </c>
      <c r="V68" s="784">
        <f>'SAME R Results'!S13</f>
        <v>0</v>
      </c>
      <c r="W68" s="784">
        <f>'SAME R Results'!T13</f>
        <v>0</v>
      </c>
      <c r="X68" s="784" t="str">
        <f>'SAME R Results'!U13</f>
        <v>n</v>
      </c>
      <c r="Y68" s="784" t="str">
        <f>'SAME R Results'!V13</f>
        <v>n</v>
      </c>
      <c r="Z68" s="784" t="str">
        <f>'SAME R Results'!W13</f>
        <v>y</v>
      </c>
      <c r="AA68" s="784" t="str">
        <f>'SAME R Results'!X13</f>
        <v>n</v>
      </c>
      <c r="AB68" s="784" t="str">
        <f>'SAME R Results'!Y13</f>
        <v>y</v>
      </c>
      <c r="AC68" s="789"/>
      <c r="AD68" s="784" t="str">
        <f>'SAME R Results'!Z13</f>
        <v>y</v>
      </c>
      <c r="AE68" s="784">
        <f>'SAME R Results'!AA13</f>
        <v>10</v>
      </c>
      <c r="AF68" s="784" t="str">
        <f>'SAME R Results'!AB13</f>
        <v>y</v>
      </c>
      <c r="AG68" s="817">
        <f>'SAME R Results'!AC13</f>
        <v>3.852706928546E-2</v>
      </c>
      <c r="AH68" s="819">
        <f>'SAME R Results'!AD13</f>
        <v>0</v>
      </c>
      <c r="AI68" s="784">
        <f>'SAME R Results'!AE13</f>
        <v>0</v>
      </c>
      <c r="AJ68" s="784">
        <f>'SAME R Results'!AF13</f>
        <v>0</v>
      </c>
      <c r="AK68" s="784">
        <f>'SAME R Results'!AG13</f>
        <v>0</v>
      </c>
      <c r="AL68" s="784">
        <f>'SAME R Results'!AH13</f>
        <v>0</v>
      </c>
      <c r="AM68" s="784">
        <f>'SAME R Results'!AI13</f>
        <v>0</v>
      </c>
      <c r="AN68" s="784">
        <f>'SAME R Results'!AJ13</f>
        <v>0</v>
      </c>
      <c r="AO68" s="784">
        <f>'SAME R Results'!AK13</f>
        <v>0</v>
      </c>
      <c r="AP68" s="784">
        <f>'SAME R Results'!AL13</f>
        <v>0</v>
      </c>
      <c r="AQ68" s="784">
        <f>'SAME R Results'!AM13</f>
        <v>0</v>
      </c>
      <c r="AR68" s="817">
        <f>'SAME R Results'!AN13</f>
        <v>0</v>
      </c>
      <c r="AS68" s="819">
        <f>'SAME R Results'!AO13</f>
        <v>0</v>
      </c>
      <c r="AT68" s="784">
        <f>'SAME R Results'!AP13</f>
        <v>0</v>
      </c>
      <c r="AU68" s="789"/>
      <c r="AV68" s="821">
        <f>'SAME R Results'!AQ13</f>
        <v>0</v>
      </c>
      <c r="AW68" s="821">
        <f>'SAME R Results'!AR13</f>
        <v>6.2489999999999997</v>
      </c>
      <c r="AX68" s="821">
        <f>'SAME R Results'!AS13</f>
        <v>0</v>
      </c>
      <c r="AY68" s="821">
        <f>'SAME R Results'!AT13</f>
        <v>0</v>
      </c>
      <c r="AZ68" s="824"/>
      <c r="BA68" s="824"/>
      <c r="BB68" s="821">
        <f>'SAME R Results'!AU13</f>
        <v>0</v>
      </c>
      <c r="BC68" s="821">
        <f>'SAME R Results'!AV13</f>
        <v>0</v>
      </c>
      <c r="BD68" s="821">
        <f>'SAME R Results'!AW13</f>
        <v>6.3311170000000008</v>
      </c>
      <c r="BE68" s="821">
        <f>'SAME R Results'!AX13</f>
        <v>4.8189699999999993</v>
      </c>
      <c r="BF68" s="827">
        <f>'SAME R Results'!AY13</f>
        <v>53540</v>
      </c>
      <c r="BG68" s="784">
        <f>'SAME R Results'!AZ13</f>
        <v>0</v>
      </c>
      <c r="BH68" s="784">
        <f>'SAME R Results'!BA13</f>
        <v>0</v>
      </c>
      <c r="BI68" s="789"/>
      <c r="BJ68" s="784">
        <f>'SAME R Results'!BB13</f>
        <v>45.308650000000007</v>
      </c>
      <c r="BK68" s="784">
        <f>'SAME R Results'!BC13</f>
        <v>1.5121470000000015</v>
      </c>
      <c r="BL68" s="784">
        <f>'SAME R Results'!BD13</f>
        <v>2068777.3214579814</v>
      </c>
      <c r="BM68" s="784">
        <f>'SAME R Results'!BE13</f>
        <v>308.14292214783211</v>
      </c>
      <c r="BN68" s="784">
        <f>'SAME R Results'!BF13</f>
        <v>0</v>
      </c>
      <c r="BO68" s="784">
        <f>'SAME R Results'!BG13</f>
        <v>0</v>
      </c>
      <c r="BP68" s="789"/>
      <c r="BQ68" s="784">
        <f>'SAME R Results'!BH13</f>
        <v>35.6499301662937</v>
      </c>
      <c r="BR68" s="817">
        <f>'SAME R Results'!BI13</f>
        <v>0.14894929432553272</v>
      </c>
      <c r="BS68" s="817">
        <f>'SAME R Results'!BJ13</f>
        <v>0.32046610714872392</v>
      </c>
      <c r="BT68" s="817">
        <f>'SAME R Results'!BL13</f>
        <v>0</v>
      </c>
      <c r="BU68" s="817">
        <f>'SAME R Results'!BM13</f>
        <v>2.3996231498083622</v>
      </c>
      <c r="BV68" s="817">
        <f>'SAME R Results'!BN13</f>
        <v>0.10154688893994045</v>
      </c>
      <c r="BW68" s="784">
        <f>'SAME R Results'!BO13</f>
        <v>2068777.3214579814</v>
      </c>
      <c r="BX68" s="784">
        <f>'SAME R Results'!BP13</f>
        <v>2036814.8591467168</v>
      </c>
      <c r="BY68" s="784">
        <f>'SAME R Results'!BQ13</f>
        <v>1879448.3707933417</v>
      </c>
      <c r="BZ68" s="784">
        <f>'SAME R Results'!BR13</f>
        <v>308.14292214783211</v>
      </c>
      <c r="CA68" s="784">
        <f>'SAME R Results'!BS13</f>
        <v>0.33564481044126815</v>
      </c>
      <c r="CB68" s="784">
        <f>'SAME R Results'!BT13</f>
        <v>0.28000000000000003</v>
      </c>
      <c r="CC68" s="784">
        <f>'SAME R Results'!BV13</f>
        <v>2.8100854729799853</v>
      </c>
      <c r="CD68" s="880">
        <f>'SAME R Results'!BW13</f>
        <v>1</v>
      </c>
      <c r="CE68" s="1086">
        <f>'SAME R Results'!BZ13</f>
        <v>262.89926572283059</v>
      </c>
      <c r="CF68" s="1777">
        <f>'SAME R Results'!CA13</f>
        <v>1.2266666666667092</v>
      </c>
      <c r="CG68" s="1777">
        <f>'SAME R Results'!CB13</f>
        <v>0</v>
      </c>
      <c r="CH68" s="1777">
        <f>'SAME R Results'!CC13</f>
        <v>0</v>
      </c>
      <c r="CI68" s="1777">
        <f>'SAME R Results'!CD13</f>
        <v>0.17437465842208272</v>
      </c>
      <c r="CJ68" s="1777"/>
      <c r="CK68" s="1777"/>
      <c r="CL68" s="2015"/>
      <c r="CM68" s="2015"/>
      <c r="CN68" s="2016"/>
      <c r="CO68" s="2016"/>
      <c r="CP68" s="2016"/>
    </row>
    <row r="69" spans="1:95" ht="16.5" customHeight="1" x14ac:dyDescent="0.2">
      <c r="A69" s="780">
        <v>2</v>
      </c>
      <c r="B69" s="784">
        <f>'SAME R Results'!A15</f>
        <v>2</v>
      </c>
      <c r="C69" s="1806" t="str">
        <f>'SAME R Results'!B15</f>
        <v>Lampwick</v>
      </c>
      <c r="D69" s="784" t="str">
        <f>'SAME R Results'!C15</f>
        <v>L14</v>
      </c>
      <c r="E69" s="784" t="str">
        <f>'SAME R Results'!D15</f>
        <v>10 L</v>
      </c>
      <c r="F69" s="784">
        <f>'SAME R Results'!E15</f>
        <v>3</v>
      </c>
      <c r="G69" s="784">
        <f>'SAME R Results'!F15</f>
        <v>57</v>
      </c>
      <c r="H69" s="785" t="str">
        <f>'SAME R Results'!G15</f>
        <v>High RT/R0 reburn sample</v>
      </c>
      <c r="I69" s="784">
        <f>'SAME R Results'!H15</f>
        <v>210</v>
      </c>
      <c r="J69" s="786">
        <f>'SAME R Results'!I15</f>
        <v>40388</v>
      </c>
      <c r="K69" s="784">
        <f>'SAME R Results'!J15</f>
        <v>0</v>
      </c>
      <c r="L69" s="788"/>
      <c r="M69" s="788"/>
      <c r="N69" s="784">
        <f>'SAME R Results'!K15</f>
        <v>8.1</v>
      </c>
      <c r="O69" s="793">
        <f>'SAME R Results'!L15</f>
        <v>1.2528990314448718</v>
      </c>
      <c r="P69" s="784">
        <f>'SAME R Results'!M15</f>
        <v>60</v>
      </c>
      <c r="Q69" s="784">
        <f>'SAME R Results'!N15</f>
        <v>11</v>
      </c>
      <c r="R69" s="784">
        <f>'SAME R Results'!O15</f>
        <v>8</v>
      </c>
      <c r="S69" s="784" t="str">
        <f>'SAME R Results'!P15</f>
        <v>n</v>
      </c>
      <c r="T69" s="784" t="str">
        <f>'SAME R Results'!Q15</f>
        <v>n</v>
      </c>
      <c r="U69" s="784" t="str">
        <f>'SAME R Results'!R15</f>
        <v>n/a</v>
      </c>
      <c r="V69" s="784" t="str">
        <f>'SAME R Results'!S15</f>
        <v>n</v>
      </c>
      <c r="W69" s="784">
        <f>'SAME R Results'!T15</f>
        <v>0</v>
      </c>
      <c r="X69" s="784" t="str">
        <f>'SAME R Results'!U15</f>
        <v>n</v>
      </c>
      <c r="Y69" s="784" t="str">
        <f>'SAME R Results'!V15</f>
        <v>n</v>
      </c>
      <c r="Z69" s="784" t="str">
        <f>'SAME R Results'!W15</f>
        <v>y</v>
      </c>
      <c r="AA69" s="784" t="str">
        <f>'SAME R Results'!X15</f>
        <v>n</v>
      </c>
      <c r="AB69" s="784" t="str">
        <f>'SAME R Results'!Y15</f>
        <v>y</v>
      </c>
      <c r="AC69" s="789"/>
      <c r="AD69" s="784" t="str">
        <f>'SAME R Results'!Z15</f>
        <v>y</v>
      </c>
      <c r="AE69" s="784">
        <f>'SAME R Results'!AA15</f>
        <v>10</v>
      </c>
      <c r="AF69" s="784" t="str">
        <f>'SAME R Results'!AB15</f>
        <v>y</v>
      </c>
      <c r="AG69" s="817">
        <f>'SAME R Results'!AC15</f>
        <v>3.852706928546E-2</v>
      </c>
      <c r="AH69" s="819">
        <f>'SAME R Results'!AD15</f>
        <v>0</v>
      </c>
      <c r="AI69" s="784">
        <f>'SAME R Results'!AE15</f>
        <v>0</v>
      </c>
      <c r="AJ69" s="784">
        <f>'SAME R Results'!AF15</f>
        <v>0</v>
      </c>
      <c r="AK69" s="784">
        <f>'SAME R Results'!AG15</f>
        <v>0</v>
      </c>
      <c r="AL69" s="784">
        <f>'SAME R Results'!AH15</f>
        <v>0</v>
      </c>
      <c r="AM69" s="784">
        <f>'SAME R Results'!AI15</f>
        <v>0</v>
      </c>
      <c r="AN69" s="784">
        <f>'SAME R Results'!AJ15</f>
        <v>0</v>
      </c>
      <c r="AO69" s="784">
        <f>'SAME R Results'!AK15</f>
        <v>0</v>
      </c>
      <c r="AP69" s="784">
        <f>'SAME R Results'!AL15</f>
        <v>0</v>
      </c>
      <c r="AQ69" s="784">
        <f>'SAME R Results'!AM15</f>
        <v>0</v>
      </c>
      <c r="AR69" s="817">
        <f>'SAME R Results'!AN15</f>
        <v>0</v>
      </c>
      <c r="AS69" s="819">
        <f>'SAME R Results'!AO15</f>
        <v>0</v>
      </c>
      <c r="AT69" s="784">
        <f>'SAME R Results'!AP15</f>
        <v>0</v>
      </c>
      <c r="AU69" s="789"/>
      <c r="AV69" s="821">
        <f>'SAME R Results'!AQ15</f>
        <v>0</v>
      </c>
      <c r="AW69" s="821">
        <f>'SAME R Results'!AR15</f>
        <v>5.6770474999999996</v>
      </c>
      <c r="AX69" s="821">
        <f>'SAME R Results'!AS15</f>
        <v>0</v>
      </c>
      <c r="AY69" s="821">
        <f>'SAME R Results'!AT15</f>
        <v>0</v>
      </c>
      <c r="AZ69" s="824"/>
      <c r="BA69" s="824"/>
      <c r="BB69" s="821">
        <f>'SAME R Results'!AU15</f>
        <v>0</v>
      </c>
      <c r="BC69" s="821">
        <f>'SAME R Results'!AV15</f>
        <v>0</v>
      </c>
      <c r="BD69" s="821">
        <f>'SAME R Results'!AW15</f>
        <v>5.9602509999999995</v>
      </c>
      <c r="BE69" s="821">
        <f>'SAME R Results'!AX15</f>
        <v>4.7012930000000015</v>
      </c>
      <c r="BF69" s="827">
        <f>'SAME R Results'!AY15</f>
        <v>72415</v>
      </c>
      <c r="BG69" s="784">
        <f>'SAME R Results'!AZ15</f>
        <v>0</v>
      </c>
      <c r="BH69" s="784">
        <f>'SAME R Results'!BA15</f>
        <v>0</v>
      </c>
      <c r="BI69" s="789"/>
      <c r="BJ69" s="784">
        <f>'SAME R Results'!BB15</f>
        <v>16.871749999999999</v>
      </c>
      <c r="BK69" s="784">
        <f>'SAME R Results'!BC15</f>
        <v>1.258957999999998</v>
      </c>
      <c r="BL69" s="784">
        <f>'SAME R Results'!BD15</f>
        <v>2869058.83318034</v>
      </c>
      <c r="BM69" s="784">
        <f>'SAME R Results'!BE15</f>
        <v>244.52617424712432</v>
      </c>
      <c r="BN69" s="784">
        <f>'SAME R Results'!BF15</f>
        <v>0</v>
      </c>
      <c r="BO69" s="784">
        <f>'SAME R Results'!BG15</f>
        <v>0</v>
      </c>
      <c r="BP69" s="789"/>
      <c r="BQ69" s="784">
        <f>'SAME R Results'!BH15</f>
        <v>13.244788199256673</v>
      </c>
      <c r="BR69" s="817">
        <f>'SAME R Results'!BI15</f>
        <v>8.5228706856480888E-2</v>
      </c>
      <c r="BS69" s="817">
        <f>'SAME R Results'!BJ15</f>
        <v>0.20658667883299123</v>
      </c>
      <c r="BT69" s="817">
        <f>'SAME R Results'!BL15</f>
        <v>0</v>
      </c>
      <c r="BU69" s="817">
        <f>'SAME R Results'!BM15</f>
        <v>2.5624075603162524</v>
      </c>
      <c r="BV69" s="817">
        <f>'SAME R Results'!BN15</f>
        <v>5.4742886305248775E-2</v>
      </c>
      <c r="BW69" s="784">
        <f>'SAME R Results'!BO15</f>
        <v>2869058.83318034</v>
      </c>
      <c r="BX69" s="784">
        <f>'SAME R Results'!BP15</f>
        <v>2825828.3193912068</v>
      </c>
      <c r="BY69" s="784">
        <f>'SAME R Results'!BQ15</f>
        <v>2577506.6094237519</v>
      </c>
      <c r="BZ69" s="784">
        <f>'SAME R Results'!BR15</f>
        <v>244.52617424712432</v>
      </c>
      <c r="CA69" s="784">
        <f>'SAME R Results'!BS15</f>
        <v>0.27944552961022773</v>
      </c>
      <c r="CB69" s="784">
        <f>'SAME R Results'!BT15</f>
        <v>0.28000000000000003</v>
      </c>
      <c r="CC69" s="784">
        <f>'SAME R Results'!BV15</f>
        <v>2.8036697436451621</v>
      </c>
      <c r="CD69" s="880">
        <f>'SAME R Results'!BW15</f>
        <v>1</v>
      </c>
      <c r="CE69" s="1086">
        <f>'SAME R Results'!BZ15</f>
        <v>0</v>
      </c>
      <c r="CF69" s="1777">
        <f>'SAME R Results'!CA15</f>
        <v>0</v>
      </c>
      <c r="CG69" s="1777" t="str">
        <f>'SAME R Results'!CB15</f>
        <v xml:space="preserve"> 07L    10L</v>
      </c>
      <c r="CH69" s="1777">
        <f>'SAME R Results'!CC15</f>
        <v>210</v>
      </c>
      <c r="CI69" s="1777">
        <f>'SAME R Results'!CD15</f>
        <v>0</v>
      </c>
      <c r="CJ69" s="1777"/>
      <c r="CK69" s="1777"/>
      <c r="CL69" s="2015"/>
      <c r="CM69" s="2015"/>
      <c r="CN69" s="2016"/>
      <c r="CO69" s="2016"/>
      <c r="CP69" s="2016"/>
    </row>
    <row r="70" spans="1:95" ht="16.5" customHeight="1" x14ac:dyDescent="0.2">
      <c r="A70" s="780">
        <v>2</v>
      </c>
      <c r="B70" s="784">
        <f>'SAME R Results'!A37</f>
        <v>6</v>
      </c>
      <c r="C70" s="1806" t="str">
        <f>'SAME R Results'!B37</f>
        <v>Lampwick</v>
      </c>
      <c r="D70" s="784" t="str">
        <f>'SAME R Results'!C37</f>
        <v>L25</v>
      </c>
      <c r="E70" s="784" t="str">
        <f>'SAME R Results'!D37</f>
        <v>21 L</v>
      </c>
      <c r="F70" s="784">
        <f>'SAME R Results'!E37</f>
        <v>2</v>
      </c>
      <c r="G70" s="784">
        <f>'SAME R Results'!F37</f>
        <v>68</v>
      </c>
      <c r="H70" s="785" t="str">
        <f>'SAME R Results'!G37</f>
        <v>High temp aged STS det</v>
      </c>
      <c r="I70" s="784">
        <f>'SAME R Results'!H37</f>
        <v>236</v>
      </c>
      <c r="J70" s="786">
        <f>'SAME R Results'!I37</f>
        <v>40414</v>
      </c>
      <c r="K70" s="784">
        <f>'SAME R Results'!J37</f>
        <v>0</v>
      </c>
      <c r="L70" s="788"/>
      <c r="M70" s="788"/>
      <c r="N70" s="784">
        <f>'SAME R Results'!K37</f>
        <v>8.1</v>
      </c>
      <c r="O70" s="793">
        <f>'SAME R Results'!L37</f>
        <v>1.28</v>
      </c>
      <c r="P70" s="784">
        <f>'SAME R Results'!M37</f>
        <v>60</v>
      </c>
      <c r="Q70" s="784">
        <f>'SAME R Results'!N37</f>
        <v>720</v>
      </c>
      <c r="R70" s="784">
        <f>'SAME R Results'!O37</f>
        <v>8</v>
      </c>
      <c r="S70" s="784" t="str">
        <f>'SAME R Results'!P37</f>
        <v>n</v>
      </c>
      <c r="T70" s="784" t="str">
        <f>'SAME R Results'!Q37</f>
        <v>n</v>
      </c>
      <c r="U70" s="784">
        <f>'SAME R Results'!R37</f>
        <v>747.14285714285711</v>
      </c>
      <c r="V70" s="784" t="str">
        <f>'SAME R Results'!S37</f>
        <v>y</v>
      </c>
      <c r="W70" s="784">
        <f>'SAME R Results'!T37</f>
        <v>90</v>
      </c>
      <c r="X70" s="784" t="str">
        <f>'SAME R Results'!U37</f>
        <v>y</v>
      </c>
      <c r="Y70" s="784" t="str">
        <f>'SAME R Results'!V37</f>
        <v>y</v>
      </c>
      <c r="Z70" s="784" t="str">
        <f>'SAME R Results'!W37</f>
        <v>y</v>
      </c>
      <c r="AA70" s="784" t="str">
        <f>'SAME R Results'!X37</f>
        <v>n</v>
      </c>
      <c r="AB70" s="784" t="str">
        <f>'SAME R Results'!Y37</f>
        <v>y</v>
      </c>
      <c r="AC70" s="789"/>
      <c r="AD70" s="784" t="str">
        <f>'SAME R Results'!Z37</f>
        <v>y</v>
      </c>
      <c r="AE70" s="784">
        <f>'SAME R Results'!AA37</f>
        <v>10</v>
      </c>
      <c r="AF70" s="784" t="str">
        <f>'SAME R Results'!AB37</f>
        <v>y</v>
      </c>
      <c r="AG70" s="817">
        <f>'SAME R Results'!AC37</f>
        <v>3.852706928546E-2</v>
      </c>
      <c r="AH70" s="819">
        <f>'SAME R Results'!AD37</f>
        <v>0</v>
      </c>
      <c r="AI70" s="784">
        <f>'SAME R Results'!AE37</f>
        <v>0</v>
      </c>
      <c r="AJ70" s="784">
        <f>'SAME R Results'!AF37</f>
        <v>0</v>
      </c>
      <c r="AK70" s="784">
        <f>'SAME R Results'!AG37</f>
        <v>0</v>
      </c>
      <c r="AL70" s="784">
        <f>'SAME R Results'!AH37</f>
        <v>0</v>
      </c>
      <c r="AM70" s="784">
        <f>'SAME R Results'!AI37</f>
        <v>0</v>
      </c>
      <c r="AN70" s="784">
        <f>'SAME R Results'!AJ37</f>
        <v>0</v>
      </c>
      <c r="AO70" s="784">
        <f>'SAME R Results'!AK37</f>
        <v>0</v>
      </c>
      <c r="AP70" s="784">
        <f>'SAME R Results'!AL37</f>
        <v>0</v>
      </c>
      <c r="AQ70" s="784">
        <f>'SAME R Results'!AM37</f>
        <v>0</v>
      </c>
      <c r="AR70" s="817">
        <f>'SAME R Results'!AN37</f>
        <v>0</v>
      </c>
      <c r="AS70" s="819">
        <f>'SAME R Results'!AO37</f>
        <v>0</v>
      </c>
      <c r="AT70" s="784">
        <f>'SAME R Results'!AP37</f>
        <v>0</v>
      </c>
      <c r="AU70" s="789"/>
      <c r="AV70" s="821">
        <f>'SAME R Results'!AQ37</f>
        <v>0</v>
      </c>
      <c r="AW70" s="821">
        <f>'SAME R Results'!AR37</f>
        <v>6.2574299999999994</v>
      </c>
      <c r="AX70" s="821">
        <f>'SAME R Results'!AS37</f>
        <v>4.5798335000000003</v>
      </c>
      <c r="AY70" s="821">
        <f>'SAME R Results'!AT37</f>
        <v>5.1029809999999989</v>
      </c>
      <c r="AZ70" s="824"/>
      <c r="BA70" s="824"/>
      <c r="BB70" s="821">
        <f>'SAME R Results'!AU37</f>
        <v>1.903838575</v>
      </c>
      <c r="BC70" s="821">
        <f>'SAME R Results'!AV37</f>
        <v>3.7948599999999985E-2</v>
      </c>
      <c r="BD70" s="821">
        <f>'SAME R Results'!AW37</f>
        <v>6.1075134999999996</v>
      </c>
      <c r="BE70" s="821">
        <f>'SAME R Results'!AX37</f>
        <v>4.6727299999999996</v>
      </c>
      <c r="BF70" s="827">
        <f>'SAME R Results'!AY37</f>
        <v>33300</v>
      </c>
      <c r="BG70" s="784">
        <f>'SAME R Results'!AZ37</f>
        <v>1.7997059249999996</v>
      </c>
      <c r="BH70" s="784">
        <f>'SAME R Results'!BA37</f>
        <v>8.7646505E-2</v>
      </c>
      <c r="BI70" s="789"/>
      <c r="BJ70" s="784">
        <f>'SAME R Results'!BB37</f>
        <v>56.926549999999999</v>
      </c>
      <c r="BK70" s="784">
        <f>'SAME R Results'!BC37</f>
        <v>1.4347835</v>
      </c>
      <c r="BL70" s="784">
        <f>'SAME R Results'!BD37</f>
        <v>1251718.8795930552</v>
      </c>
      <c r="BM70" s="784">
        <f>'SAME R Results'!BE37</f>
        <v>287.95164607953711</v>
      </c>
      <c r="BN70" s="784">
        <f>'SAME R Results'!BF37</f>
        <v>1.865889975</v>
      </c>
      <c r="BO70" s="784">
        <f>'SAME R Results'!BG37</f>
        <v>0.42801485499999992</v>
      </c>
      <c r="BP70" s="789"/>
      <c r="BQ70" s="784">
        <f>'SAME R Results'!BH37</f>
        <v>35.147288413873866</v>
      </c>
      <c r="BR70" s="817">
        <f>'SAME R Results'!BI37</f>
        <v>0.23004498116474259</v>
      </c>
      <c r="BS70" s="817">
        <f>'SAME R Results'!BJ37</f>
        <v>0.3771048633840024</v>
      </c>
      <c r="BT70" s="817">
        <f>'SAME R Results'!BL37</f>
        <v>4.3594047103809057</v>
      </c>
      <c r="BU70" s="817">
        <f>'SAME R Results'!BM37</f>
        <v>2.0198596954229169</v>
      </c>
      <c r="BV70" s="817">
        <f>'SAME R Results'!BN37</f>
        <v>0.17967517541300185</v>
      </c>
      <c r="BW70" s="784">
        <f>'SAME R Results'!BO37</f>
        <v>1251718.8795930552</v>
      </c>
      <c r="BX70" s="784">
        <f>'SAME R Results'!BP37</f>
        <v>1231839.350363225</v>
      </c>
      <c r="BY70" s="784">
        <f>'SAME R Results'!BQ37</f>
        <v>1151456.9060860847</v>
      </c>
      <c r="BZ70" s="784">
        <f>'SAME R Results'!BR37</f>
        <v>287.95164607953711</v>
      </c>
      <c r="CA70" s="784">
        <f>'SAME R Results'!BS37</f>
        <v>0.31847276480511405</v>
      </c>
      <c r="CB70" s="784">
        <f>'SAME R Results'!BT37</f>
        <v>0.28000000000000003</v>
      </c>
      <c r="CC70" s="784">
        <f>'SAME R Results'!BV37</f>
        <v>2.2050524763849122</v>
      </c>
      <c r="CD70" s="880">
        <f>'SAME R Results'!BW37</f>
        <v>1</v>
      </c>
      <c r="CE70" s="1086">
        <f>'SAME R Results'!BZ37</f>
        <v>297.38147020835208</v>
      </c>
      <c r="CF70" s="1777">
        <f>'SAME R Results'!CA37</f>
        <v>0</v>
      </c>
      <c r="CG70" s="1777">
        <f>'SAME R Results'!CB37</f>
        <v>0</v>
      </c>
      <c r="CH70" s="1777">
        <f>'SAME R Results'!CC37</f>
        <v>0</v>
      </c>
      <c r="CI70" s="1777">
        <f>'SAME R Results'!CD37</f>
        <v>0</v>
      </c>
      <c r="CJ70" s="1777"/>
      <c r="CK70" s="1777"/>
      <c r="CL70" s="2015">
        <f>'SAME R Results'!CI37</f>
        <v>37</v>
      </c>
      <c r="CM70" s="2015" t="str">
        <f>'SAME R Results'!CJ37</f>
        <v>Lampwick</v>
      </c>
      <c r="CN70" s="2016">
        <f>'SAME R Results'!CK37</f>
        <v>0.23004498116474259</v>
      </c>
      <c r="CO70" s="2016">
        <f>'SAME R Results'!CL37</f>
        <v>5.3087736186882284E-2</v>
      </c>
      <c r="CP70" s="2016">
        <f>'SAME R Results'!CM37</f>
        <v>2.9772658351645803E-2</v>
      </c>
    </row>
    <row r="71" spans="1:95" ht="16.5" hidden="1" customHeight="1" x14ac:dyDescent="0.2">
      <c r="A71" s="780">
        <v>2</v>
      </c>
      <c r="B71" s="784">
        <f>'SAME R Results'!A54</f>
        <v>4</v>
      </c>
      <c r="C71" s="1806" t="str">
        <f>'SAME R Results'!B54</f>
        <v>Lampwick</v>
      </c>
      <c r="D71" s="784" t="str">
        <f>'SAME R Results'!C54</f>
        <v>L16</v>
      </c>
      <c r="E71" s="784" t="str">
        <f>'SAME R Results'!D54</f>
        <v>31 L</v>
      </c>
      <c r="F71" s="784">
        <f>'SAME R Results'!E54</f>
        <v>1</v>
      </c>
      <c r="G71" s="784">
        <f>'SAME R Results'!F54</f>
        <v>78</v>
      </c>
      <c r="H71" s="785" t="str">
        <f>'SAME R Results'!G54</f>
        <v>Baseline aging</v>
      </c>
      <c r="I71" s="784">
        <f>'SAME R Results'!H54</f>
        <v>239</v>
      </c>
      <c r="J71" s="786">
        <f>'SAME R Results'!I54</f>
        <v>40416</v>
      </c>
      <c r="K71" s="784">
        <f>'SAME R Results'!J54</f>
        <v>0</v>
      </c>
      <c r="L71" s="788"/>
      <c r="M71" s="788"/>
      <c r="N71" s="784">
        <f>'SAME R Results'!K54</f>
        <v>8.1</v>
      </c>
      <c r="O71" s="793">
        <f>'SAME R Results'!L54</f>
        <v>1.2450000000000001</v>
      </c>
      <c r="P71" s="784">
        <f>'SAME R Results'!M54</f>
        <v>60</v>
      </c>
      <c r="Q71" s="784">
        <f>'SAME R Results'!N54</f>
        <v>11</v>
      </c>
      <c r="R71" s="784">
        <f>'SAME R Results'!O54</f>
        <v>8</v>
      </c>
      <c r="S71" s="784" t="str">
        <f>'SAME R Results'!P54</f>
        <v>n</v>
      </c>
      <c r="T71" s="784" t="str">
        <f>'SAME R Results'!Q54</f>
        <v>n</v>
      </c>
      <c r="U71" s="784">
        <f>'SAME R Results'!R54</f>
        <v>37.333333333333336</v>
      </c>
      <c r="V71" s="784" t="str">
        <f>'SAME R Results'!S54</f>
        <v>y</v>
      </c>
      <c r="W71" s="784">
        <f>'SAME R Results'!T54</f>
        <v>90</v>
      </c>
      <c r="X71" s="784" t="str">
        <f>'SAME R Results'!U54</f>
        <v>n</v>
      </c>
      <c r="Y71" s="784" t="str">
        <f>'SAME R Results'!V54</f>
        <v>y</v>
      </c>
      <c r="Z71" s="784" t="str">
        <f>'SAME R Results'!W54</f>
        <v>y</v>
      </c>
      <c r="AA71" s="784" t="str">
        <f>'SAME R Results'!X54</f>
        <v>n</v>
      </c>
      <c r="AB71" s="784" t="str">
        <f>'SAME R Results'!Y54</f>
        <v>y</v>
      </c>
      <c r="AC71" s="789"/>
      <c r="AD71" s="784" t="str">
        <f>'SAME R Results'!Z54</f>
        <v>y</v>
      </c>
      <c r="AE71" s="784">
        <f>'SAME R Results'!AA54</f>
        <v>10</v>
      </c>
      <c r="AF71" s="784" t="str">
        <f>'SAME R Results'!AB54</f>
        <v>y</v>
      </c>
      <c r="AG71" s="817">
        <f>'SAME R Results'!AC54</f>
        <v>3.852706928546E-2</v>
      </c>
      <c r="AH71" s="819">
        <f>'SAME R Results'!AD54</f>
        <v>0</v>
      </c>
      <c r="AI71" s="784">
        <f>'SAME R Results'!AE54</f>
        <v>58</v>
      </c>
      <c r="AJ71" s="784">
        <f>'SAME R Results'!AF54</f>
        <v>480</v>
      </c>
      <c r="AK71" s="784">
        <f>'SAME R Results'!AG54</f>
        <v>0</v>
      </c>
      <c r="AL71" s="784" t="str">
        <f>'SAME R Results'!AH54</f>
        <v>n</v>
      </c>
      <c r="AM71" s="784" t="str">
        <f>'SAME R Results'!AI54</f>
        <v>y</v>
      </c>
      <c r="AN71" s="784" t="str">
        <f>'SAME R Results'!AJ54</f>
        <v>y</v>
      </c>
      <c r="AO71" s="784" t="str">
        <f>'SAME R Results'!AK54</f>
        <v>n</v>
      </c>
      <c r="AP71" s="784" t="str">
        <f>'SAME R Results'!AL54</f>
        <v>y</v>
      </c>
      <c r="AQ71" s="784" t="str">
        <f>'SAME R Results'!AM54</f>
        <v>y</v>
      </c>
      <c r="AR71" s="817">
        <f>'SAME R Results'!AN54</f>
        <v>3.852706928546E-2</v>
      </c>
      <c r="AS71" s="819">
        <f>'SAME R Results'!AO54</f>
        <v>0</v>
      </c>
      <c r="AT71" s="784">
        <f>'SAME R Results'!AP54</f>
        <v>0</v>
      </c>
      <c r="AU71" s="789"/>
      <c r="AV71" s="821">
        <f>'SAME R Results'!AQ54</f>
        <v>0</v>
      </c>
      <c r="AW71" s="821">
        <f>'SAME R Results'!AR54</f>
        <v>6.2357344999999995</v>
      </c>
      <c r="AX71" s="821">
        <f>'SAME R Results'!AS54</f>
        <v>0</v>
      </c>
      <c r="AY71" s="821">
        <f>'SAME R Results'!AT54</f>
        <v>0</v>
      </c>
      <c r="AZ71" s="824"/>
      <c r="BA71" s="824"/>
      <c r="BB71" s="821">
        <f>'SAME R Results'!AU54</f>
        <v>1.6757659999999999</v>
      </c>
      <c r="BC71" s="821">
        <f>'SAME R Results'!AV54</f>
        <v>2.7755744999999998E-2</v>
      </c>
      <c r="BD71" s="821">
        <f>'SAME R Results'!AW54</f>
        <v>6.4490194999999986</v>
      </c>
      <c r="BE71" s="821">
        <f>'SAME R Results'!AX54</f>
        <v>4.6564184999999991</v>
      </c>
      <c r="BF71" s="827">
        <f>'SAME R Results'!AY54</f>
        <v>75130</v>
      </c>
      <c r="BG71" s="784">
        <f>'SAME R Results'!AZ54</f>
        <v>1.5975955000000002</v>
      </c>
      <c r="BH71" s="784">
        <f>'SAME R Results'!BA54</f>
        <v>8.6288455000000014E-2</v>
      </c>
      <c r="BI71" s="789"/>
      <c r="BJ71" s="784">
        <f>'SAME R Results'!BB54</f>
        <v>39.573999999999998</v>
      </c>
      <c r="BK71" s="784">
        <f>'SAME R Results'!BC54</f>
        <v>1.7926009999999994</v>
      </c>
      <c r="BL71" s="784">
        <f>'SAME R Results'!BD54</f>
        <v>2987215.0655236603</v>
      </c>
      <c r="BM71" s="784">
        <f>'SAME R Results'!BE54</f>
        <v>387.98534579403099</v>
      </c>
      <c r="BN71" s="784">
        <f>'SAME R Results'!BF54</f>
        <v>1.648010255</v>
      </c>
      <c r="BO71" s="784">
        <f>'SAME R Results'!BG54</f>
        <v>0.37782676125000003</v>
      </c>
      <c r="BP71" s="789"/>
      <c r="BQ71" s="784">
        <f>'SAME R Results'!BH54</f>
        <v>28.967369521896455</v>
      </c>
      <c r="BR71" s="817">
        <f>'SAME R Results'!BI54</f>
        <v>0.12988195937811292</v>
      </c>
      <c r="BS71" s="817">
        <f>'SAME R Results'!BJ54</f>
        <v>0.26457449879290013</v>
      </c>
      <c r="BT71" s="817">
        <f>'SAME R Results'!BL54</f>
        <v>4.3618145245925186</v>
      </c>
      <c r="BU71" s="817">
        <f>'SAME R Results'!BM54</f>
        <v>2.3244947864218388</v>
      </c>
      <c r="BV71" s="817">
        <f>'SAME R Results'!BN54</f>
        <v>9.1001647839796321E-2</v>
      </c>
      <c r="BW71" s="784">
        <f>'SAME R Results'!BO54</f>
        <v>2987215.0655236603</v>
      </c>
      <c r="BX71" s="784">
        <f>'SAME R Results'!BP54</f>
        <v>2942363.7432702929</v>
      </c>
      <c r="BY71" s="784">
        <f>'SAME R Results'!BQ54</f>
        <v>2679437.4919910925</v>
      </c>
      <c r="BZ71" s="784">
        <f>'SAME R Results'!BR54</f>
        <v>387.98534579403099</v>
      </c>
      <c r="CA71" s="784">
        <f>'SAME R Results'!BS54</f>
        <v>0.39789598685962874</v>
      </c>
      <c r="CB71" s="784">
        <f>'SAME R Results'!BT54</f>
        <v>0.28000000000000003</v>
      </c>
      <c r="CC71" s="784">
        <f>'SAME R Results'!BV54</f>
        <v>2.6142136541575325</v>
      </c>
      <c r="CD71" s="880">
        <f>'SAME R Results'!BW54</f>
        <v>1</v>
      </c>
      <c r="CE71" s="1086">
        <f>'SAME R Results'!BZ54</f>
        <v>259.49131380277208</v>
      </c>
      <c r="CF71" s="1777">
        <f>'SAME R Results'!CA54</f>
        <v>1.25</v>
      </c>
      <c r="CG71" s="1777" t="str">
        <f>'SAME R Results'!CB54</f>
        <v xml:space="preserve"> 31L</v>
      </c>
      <c r="CH71" s="1777">
        <f>'SAME R Results'!CC54</f>
        <v>239</v>
      </c>
      <c r="CI71" s="1777">
        <f>'SAME R Results'!CD54</f>
        <v>0.13904337370510297</v>
      </c>
      <c r="CJ71" s="1777"/>
      <c r="CK71" s="1777"/>
      <c r="CL71" s="2015">
        <f>'SAME R Results'!CI54</f>
        <v>54</v>
      </c>
      <c r="CM71" s="2015" t="str">
        <f>'SAME R Results'!CJ54</f>
        <v>Lampwick</v>
      </c>
      <c r="CN71" s="2016">
        <f>'SAME R Results'!CK54</f>
        <v>0.12988195937811292</v>
      </c>
      <c r="CO71" s="2016">
        <f>'SAME R Results'!CL54</f>
        <v>5.689195402275888E-2</v>
      </c>
      <c r="CP71" s="2016">
        <f>'SAME R Results'!CM54</f>
        <v>2.9127729173865385E-2</v>
      </c>
    </row>
    <row r="72" spans="1:95" ht="16.5" customHeight="1" x14ac:dyDescent="0.2">
      <c r="A72" s="780">
        <v>2</v>
      </c>
      <c r="B72" s="784">
        <f>'SAME R Results'!A55</f>
        <v>4</v>
      </c>
      <c r="C72" s="1806" t="str">
        <f>'SAME R Results'!B55</f>
        <v>Lampwick</v>
      </c>
      <c r="D72" s="784" t="str">
        <f>'SAME R Results'!C55</f>
        <v>L16</v>
      </c>
      <c r="E72" s="784" t="str">
        <f>'SAME R Results'!D55</f>
        <v>31 La</v>
      </c>
      <c r="F72" s="784">
        <f>'SAME R Results'!E55</f>
        <v>1</v>
      </c>
      <c r="G72" s="784" t="str">
        <f>'SAME R Results'!F55</f>
        <v>78a</v>
      </c>
      <c r="H72" s="785" t="str">
        <f>'SAME R Results'!G55</f>
        <v>aged</v>
      </c>
      <c r="I72" s="784">
        <f>'SAME R Results'!H55</f>
        <v>239</v>
      </c>
      <c r="J72" s="786">
        <f>'SAME R Results'!I55</f>
        <v>40416</v>
      </c>
      <c r="K72" s="784">
        <f>'SAME R Results'!J55</f>
        <v>0</v>
      </c>
      <c r="L72" s="788"/>
      <c r="M72" s="788"/>
      <c r="N72" s="784">
        <f>'SAME R Results'!K55</f>
        <v>8.1</v>
      </c>
      <c r="O72" s="793">
        <f>'SAME R Results'!L55</f>
        <v>1.2450000000000001</v>
      </c>
      <c r="P72" s="784">
        <f>'SAME R Results'!M55</f>
        <v>0</v>
      </c>
      <c r="Q72" s="784">
        <f>'SAME R Results'!N55</f>
        <v>0</v>
      </c>
      <c r="R72" s="784">
        <f>'SAME R Results'!O55</f>
        <v>0</v>
      </c>
      <c r="S72" s="784">
        <f>'SAME R Results'!P55</f>
        <v>0</v>
      </c>
      <c r="T72" s="784">
        <f>'SAME R Results'!Q55</f>
        <v>0</v>
      </c>
      <c r="U72" s="784">
        <f>'SAME R Results'!R55</f>
        <v>581.16666666666663</v>
      </c>
      <c r="V72" s="784">
        <f>'SAME R Results'!S55</f>
        <v>0</v>
      </c>
      <c r="W72" s="784">
        <f>'SAME R Results'!T55</f>
        <v>0</v>
      </c>
      <c r="X72" s="784" t="str">
        <f>'SAME R Results'!U55</f>
        <v>n</v>
      </c>
      <c r="Y72" s="784" t="str">
        <f>'SAME R Results'!V55</f>
        <v>y</v>
      </c>
      <c r="Z72" s="784" t="str">
        <f>'SAME R Results'!W55</f>
        <v>y</v>
      </c>
      <c r="AA72" s="784" t="str">
        <f>'SAME R Results'!X55</f>
        <v>n</v>
      </c>
      <c r="AB72" s="784" t="str">
        <f>'SAME R Results'!Y55</f>
        <v>y</v>
      </c>
      <c r="AC72" s="789"/>
      <c r="AD72" s="784" t="str">
        <f>'SAME R Results'!Z55</f>
        <v>y</v>
      </c>
      <c r="AE72" s="784">
        <f>'SAME R Results'!AA55</f>
        <v>10</v>
      </c>
      <c r="AF72" s="784" t="str">
        <f>'SAME R Results'!AB55</f>
        <v>y</v>
      </c>
      <c r="AG72" s="817">
        <f>'SAME R Results'!AC55</f>
        <v>3.852706928546E-2</v>
      </c>
      <c r="AH72" s="819">
        <f>'SAME R Results'!AD55</f>
        <v>0</v>
      </c>
      <c r="AI72" s="784">
        <f>'SAME R Results'!AE55</f>
        <v>0</v>
      </c>
      <c r="AJ72" s="784">
        <f>'SAME R Results'!AF55</f>
        <v>0</v>
      </c>
      <c r="AK72" s="784">
        <f>'SAME R Results'!AG55</f>
        <v>0</v>
      </c>
      <c r="AL72" s="784">
        <f>'SAME R Results'!AH55</f>
        <v>0</v>
      </c>
      <c r="AM72" s="784">
        <f>'SAME R Results'!AI55</f>
        <v>0</v>
      </c>
      <c r="AN72" s="784">
        <f>'SAME R Results'!AJ55</f>
        <v>0</v>
      </c>
      <c r="AO72" s="784">
        <f>'SAME R Results'!AK55</f>
        <v>0</v>
      </c>
      <c r="AP72" s="784">
        <f>'SAME R Results'!AL55</f>
        <v>0</v>
      </c>
      <c r="AQ72" s="784">
        <f>'SAME R Results'!AM55</f>
        <v>0</v>
      </c>
      <c r="AR72" s="817">
        <f>'SAME R Results'!AN55</f>
        <v>0</v>
      </c>
      <c r="AS72" s="819">
        <f>'SAME R Results'!AO55</f>
        <v>0</v>
      </c>
      <c r="AT72" s="784">
        <f>'SAME R Results'!AP55</f>
        <v>90</v>
      </c>
      <c r="AU72" s="789"/>
      <c r="AV72" s="821">
        <f>'SAME R Results'!AQ55</f>
        <v>0</v>
      </c>
      <c r="AW72" s="821">
        <f>'SAME R Results'!AR55</f>
        <v>6.2396854999999993</v>
      </c>
      <c r="AX72" s="821">
        <f>'SAME R Results'!AS55</f>
        <v>0</v>
      </c>
      <c r="AY72" s="821">
        <f>'SAME R Results'!AT55</f>
        <v>0</v>
      </c>
      <c r="AZ72" s="824"/>
      <c r="BA72" s="824"/>
      <c r="BB72" s="821">
        <f>'SAME R Results'!AU55</f>
        <v>1.5938710000000003</v>
      </c>
      <c r="BC72" s="821">
        <f>'SAME R Results'!AV55</f>
        <v>5.8166515000000009E-2</v>
      </c>
      <c r="BD72" s="821">
        <f>'SAME R Results'!AW55</f>
        <v>5.9977885000000004</v>
      </c>
      <c r="BE72" s="821">
        <f>'SAME R Results'!AX55</f>
        <v>4.6788794999999999</v>
      </c>
      <c r="BF72" s="827">
        <f>'SAME R Results'!AY55</f>
        <v>30925</v>
      </c>
      <c r="BG72" s="784">
        <f>'SAME R Results'!AZ55</f>
        <v>1.5262455000000001</v>
      </c>
      <c r="BH72" s="784">
        <f>'SAME R Results'!BA55</f>
        <v>0.11311343500000001</v>
      </c>
      <c r="BI72" s="789"/>
      <c r="BJ72" s="784">
        <f>'SAME R Results'!BB55</f>
        <v>37.662449999999993</v>
      </c>
      <c r="BK72" s="784">
        <f>'SAME R Results'!BC55</f>
        <v>1.3189090000000006</v>
      </c>
      <c r="BL72" s="784">
        <f>'SAME R Results'!BD55</f>
        <v>1158631.8938317611</v>
      </c>
      <c r="BM72" s="784">
        <f>'SAME R Results'!BE55</f>
        <v>258.97177471557052</v>
      </c>
      <c r="BN72" s="784">
        <f>'SAME R Results'!BF55</f>
        <v>1.5357044850000003</v>
      </c>
      <c r="BO72" s="784">
        <f>'SAME R Results'!BG55</f>
        <v>0.35328301625000003</v>
      </c>
      <c r="BP72" s="789"/>
      <c r="BQ72" s="784">
        <f>'SAME R Results'!BH55</f>
        <v>27.169015751638309</v>
      </c>
      <c r="BR72" s="817">
        <f>'SAME R Results'!BI55</f>
        <v>0.22351514410596268</v>
      </c>
      <c r="BS72" s="817">
        <f>'SAME R Results'!BJ55</f>
        <v>0.35512120146580972</v>
      </c>
      <c r="BT72" s="817">
        <f>'SAME R Results'!BL55</f>
        <v>4.346952483878427</v>
      </c>
      <c r="BU72" s="817">
        <f>'SAME R Results'!BM55</f>
        <v>1.9747194096960874</v>
      </c>
      <c r="BV72" s="817">
        <f>'SAME R Results'!BN55</f>
        <v>0.17732588253993828</v>
      </c>
      <c r="BW72" s="784">
        <f>'SAME R Results'!BO55</f>
        <v>1158631.8938317611</v>
      </c>
      <c r="BX72" s="784">
        <f>'SAME R Results'!BP55</f>
        <v>1140170.1988938483</v>
      </c>
      <c r="BY72" s="784">
        <f>'SAME R Results'!BQ55</f>
        <v>1067427.1074265281</v>
      </c>
      <c r="BZ72" s="784">
        <f>'SAME R Results'!BR55</f>
        <v>258.97177471557052</v>
      </c>
      <c r="CA72" s="784">
        <f>'SAME R Results'!BS55</f>
        <v>0.29275259699902345</v>
      </c>
      <c r="CB72" s="784">
        <f>'SAME R Results'!BT55</f>
        <v>0.28000000000000003</v>
      </c>
      <c r="CC72" s="784">
        <f>'SAME R Results'!BV55</f>
        <v>2.5763644986715937</v>
      </c>
      <c r="CD72" s="880">
        <f>'SAME R Results'!BW55</f>
        <v>1</v>
      </c>
      <c r="CE72" s="1086">
        <f>'SAME R Results'!BZ55</f>
        <v>259.49131380277208</v>
      </c>
      <c r="CF72" s="1777">
        <f>'SAME R Results'!CA55</f>
        <v>1.25</v>
      </c>
      <c r="CG72" s="1777">
        <f>'SAME R Results'!CB55</f>
        <v>0</v>
      </c>
      <c r="CH72" s="1777">
        <f>'SAME R Results'!CC55</f>
        <v>0</v>
      </c>
      <c r="CI72" s="1777">
        <f>'SAME R Results'!CD55</f>
        <v>0.13041127560786386</v>
      </c>
      <c r="CJ72" s="1777"/>
      <c r="CK72" s="1777"/>
      <c r="CL72" s="2015">
        <f>'SAME R Results'!CI55</f>
        <v>55</v>
      </c>
      <c r="CM72" s="2015" t="str">
        <f>'SAME R Results'!CJ55</f>
        <v>Lampwick</v>
      </c>
      <c r="CN72" s="2016">
        <f>'SAME R Results'!CK55</f>
        <v>0.22351514410596268</v>
      </c>
      <c r="CO72" s="2016">
        <f>'SAME R Results'!CL55</f>
        <v>5.6524111842638114E-2</v>
      </c>
      <c r="CP72" s="2016">
        <f>'SAME R Results'!CM55</f>
        <v>2.9105328195547231E-2</v>
      </c>
    </row>
    <row r="73" spans="1:95" ht="16.5" hidden="1" customHeight="1" x14ac:dyDescent="0.2">
      <c r="A73" s="780">
        <v>2</v>
      </c>
      <c r="B73" s="784">
        <f>'SAME R Results'!A58</f>
        <v>4</v>
      </c>
      <c r="C73" s="1806" t="str">
        <f>'SAME R Results'!B58</f>
        <v>Lampwick</v>
      </c>
      <c r="D73" s="784" t="str">
        <f>'SAME R Results'!C58</f>
        <v>L18</v>
      </c>
      <c r="E73" s="784" t="str">
        <f>'SAME R Results'!D58</f>
        <v>33 L</v>
      </c>
      <c r="F73" s="784">
        <f>'SAME R Results'!E58</f>
        <v>3</v>
      </c>
      <c r="G73" s="784">
        <f>'SAME R Results'!F58</f>
        <v>80</v>
      </c>
      <c r="H73" s="785" t="str">
        <f>'SAME R Results'!G58</f>
        <v>High temp  aging</v>
      </c>
      <c r="I73" s="784">
        <f>'SAME R Results'!H58</f>
        <v>239</v>
      </c>
      <c r="J73" s="786">
        <f>'SAME R Results'!I58</f>
        <v>40416</v>
      </c>
      <c r="K73" s="784">
        <f>'SAME R Results'!J58</f>
        <v>0</v>
      </c>
      <c r="L73" s="788"/>
      <c r="M73" s="788"/>
      <c r="N73" s="784">
        <f>'SAME R Results'!K58</f>
        <v>8.1</v>
      </c>
      <c r="O73" s="793">
        <f>'SAME R Results'!L58</f>
        <v>1.28</v>
      </c>
      <c r="P73" s="784">
        <f>'SAME R Results'!M58</f>
        <v>60</v>
      </c>
      <c r="Q73" s="784">
        <f>'SAME R Results'!N58</f>
        <v>11</v>
      </c>
      <c r="R73" s="784">
        <f>'SAME R Results'!O58</f>
        <v>8</v>
      </c>
      <c r="S73" s="784" t="str">
        <f>'SAME R Results'!P58</f>
        <v>n</v>
      </c>
      <c r="T73" s="784" t="str">
        <f>'SAME R Results'!Q58</f>
        <v>n</v>
      </c>
      <c r="U73" s="784">
        <f>'SAME R Results'!R58</f>
        <v>40.166666666666664</v>
      </c>
      <c r="V73" s="784" t="str">
        <f>'SAME R Results'!S58</f>
        <v>y</v>
      </c>
      <c r="W73" s="784">
        <f>'SAME R Results'!T58</f>
        <v>90</v>
      </c>
      <c r="X73" s="784" t="str">
        <f>'SAME R Results'!U58</f>
        <v>n</v>
      </c>
      <c r="Y73" s="784" t="str">
        <f>'SAME R Results'!V58</f>
        <v>y</v>
      </c>
      <c r="Z73" s="784" t="str">
        <f>'SAME R Results'!W58</f>
        <v>y</v>
      </c>
      <c r="AA73" s="784" t="str">
        <f>'SAME R Results'!X58</f>
        <v>n</v>
      </c>
      <c r="AB73" s="784" t="str">
        <f>'SAME R Results'!Y58</f>
        <v>y</v>
      </c>
      <c r="AC73" s="789"/>
      <c r="AD73" s="784" t="str">
        <f>'SAME R Results'!Z58</f>
        <v>y</v>
      </c>
      <c r="AE73" s="784">
        <f>'SAME R Results'!AA58</f>
        <v>10</v>
      </c>
      <c r="AF73" s="784" t="str">
        <f>'SAME R Results'!AB58</f>
        <v>y</v>
      </c>
      <c r="AG73" s="817">
        <f>'SAME R Results'!AC58</f>
        <v>3.852706928546E-2</v>
      </c>
      <c r="AH73" s="819">
        <f>'SAME R Results'!AD58</f>
        <v>0</v>
      </c>
      <c r="AI73" s="784">
        <f>'SAME R Results'!AE58</f>
        <v>58</v>
      </c>
      <c r="AJ73" s="784">
        <f>'SAME R Results'!AF58</f>
        <v>480</v>
      </c>
      <c r="AK73" s="784">
        <f>'SAME R Results'!AG58</f>
        <v>0</v>
      </c>
      <c r="AL73" s="784" t="str">
        <f>'SAME R Results'!AH58</f>
        <v>n</v>
      </c>
      <c r="AM73" s="784" t="str">
        <f>'SAME R Results'!AI58</f>
        <v>y</v>
      </c>
      <c r="AN73" s="784" t="str">
        <f>'SAME R Results'!AJ58</f>
        <v>y</v>
      </c>
      <c r="AO73" s="784" t="str">
        <f>'SAME R Results'!AK58</f>
        <v>n</v>
      </c>
      <c r="AP73" s="784" t="str">
        <f>'SAME R Results'!AL58</f>
        <v>y</v>
      </c>
      <c r="AQ73" s="784" t="str">
        <f>'SAME R Results'!AM58</f>
        <v>y</v>
      </c>
      <c r="AR73" s="817">
        <f>'SAME R Results'!AN58</f>
        <v>3.852706928546E-2</v>
      </c>
      <c r="AS73" s="819">
        <f>'SAME R Results'!AO58</f>
        <v>0</v>
      </c>
      <c r="AT73" s="784">
        <f>'SAME R Results'!AP58</f>
        <v>0</v>
      </c>
      <c r="AU73" s="789"/>
      <c r="AV73" s="821">
        <f>'SAME R Results'!AQ58</f>
        <v>0</v>
      </c>
      <c r="AW73" s="821">
        <f>'SAME R Results'!AR58</f>
        <v>6.2501534999999988</v>
      </c>
      <c r="AX73" s="821">
        <f>'SAME R Results'!AS58</f>
        <v>0</v>
      </c>
      <c r="AY73" s="821">
        <f>'SAME R Results'!AT58</f>
        <v>0</v>
      </c>
      <c r="AZ73" s="824"/>
      <c r="BA73" s="824"/>
      <c r="BB73" s="821">
        <f>'SAME R Results'!AU58</f>
        <v>3.7334894999999997</v>
      </c>
      <c r="BC73" s="821">
        <f>'SAME R Results'!AV58</f>
        <v>2.5939949999999996E-2</v>
      </c>
      <c r="BD73" s="821">
        <f>'SAME R Results'!AW58</f>
        <v>7.1035614999999996</v>
      </c>
      <c r="BE73" s="821">
        <f>'SAME R Results'!AX58</f>
        <v>4.6862034999999995</v>
      </c>
      <c r="BF73" s="827">
        <f>'SAME R Results'!AY58</f>
        <v>113400</v>
      </c>
      <c r="BG73" s="784">
        <f>'SAME R Results'!AZ58</f>
        <v>3.4145969999999997</v>
      </c>
      <c r="BH73" s="784">
        <f>'SAME R Results'!BA58</f>
        <v>8.1069945000000004E-2</v>
      </c>
      <c r="BI73" s="789"/>
      <c r="BJ73" s="784">
        <f>'SAME R Results'!BB58</f>
        <v>86.891199999999998</v>
      </c>
      <c r="BK73" s="784">
        <f>'SAME R Results'!BC58</f>
        <v>2.4173580000000001</v>
      </c>
      <c r="BL73" s="784">
        <f>'SAME R Results'!BD58</f>
        <v>4995552.5704270303</v>
      </c>
      <c r="BM73" s="784">
        <f>'SAME R Results'!BE58</f>
        <v>620.92863246302545</v>
      </c>
      <c r="BN73" s="784">
        <f>'SAME R Results'!BF58</f>
        <v>3.7075495499999995</v>
      </c>
      <c r="BO73" s="784">
        <f>'SAME R Results'!BG58</f>
        <v>0.83338176374999995</v>
      </c>
      <c r="BP73" s="789"/>
      <c r="BQ73" s="784">
        <f>'SAME R Results'!BH58</f>
        <v>63.431299809344594</v>
      </c>
      <c r="BR73" s="817">
        <f>'SAME R Results'!BI58</f>
        <v>0.12429628628849503</v>
      </c>
      <c r="BS73" s="817">
        <f>'SAME R Results'!BJ58</f>
        <v>0.28945017623069236</v>
      </c>
      <c r="BT73" s="817">
        <f>'SAME R Results'!BL58</f>
        <v>4.4488009112618405</v>
      </c>
      <c r="BU73" s="817">
        <f>'SAME R Results'!BM58</f>
        <v>2.5078107683239019</v>
      </c>
      <c r="BV73" s="817">
        <f>'SAME R Results'!BN58</f>
        <v>8.1451731390200885E-2</v>
      </c>
      <c r="BW73" s="784">
        <f>'SAME R Results'!BO58</f>
        <v>4995552.5704270303</v>
      </c>
      <c r="BX73" s="784">
        <f>'SAME R Results'!BP58</f>
        <v>4654737.6513707442</v>
      </c>
      <c r="BY73" s="784">
        <f>'SAME R Results'!BQ58</f>
        <v>4144508.8599111577</v>
      </c>
      <c r="BZ73" s="784">
        <f>'SAME R Results'!BR58</f>
        <v>620.92863246302545</v>
      </c>
      <c r="CA73" s="784">
        <f>'SAME R Results'!BS58</f>
        <v>0.53657062949480594</v>
      </c>
      <c r="CB73" s="784">
        <f>'SAME R Results'!BT58</f>
        <v>0.28000000000000003</v>
      </c>
      <c r="CC73" s="784">
        <f>'SAME R Results'!BV58</f>
        <v>2.607172607375027</v>
      </c>
      <c r="CD73" s="880">
        <f>'SAME R Results'!BW58</f>
        <v>1</v>
      </c>
      <c r="CE73" s="1086">
        <f>'SAME R Results'!BZ58</f>
        <v>293.02156386703371</v>
      </c>
      <c r="CF73" s="1777">
        <f>'SAME R Results'!CA58</f>
        <v>3.4299999999999331</v>
      </c>
      <c r="CG73" s="1777" t="str">
        <f>'SAME R Results'!CB58</f>
        <v xml:space="preserve"> 33L</v>
      </c>
      <c r="CH73" s="1777">
        <f>'SAME R Results'!CC58</f>
        <v>239</v>
      </c>
      <c r="CI73" s="1777">
        <f>'SAME R Results'!CD58</f>
        <v>0.11095854194054665</v>
      </c>
      <c r="CJ73" s="1777"/>
      <c r="CK73" s="1777"/>
      <c r="CL73" s="2015">
        <f>'SAME R Results'!CI58</f>
        <v>58</v>
      </c>
      <c r="CM73" s="2015" t="str">
        <f>'SAME R Results'!CJ58</f>
        <v>Lampwick</v>
      </c>
      <c r="CN73" s="2016">
        <f>'SAME R Results'!CK58</f>
        <v>0.12429628628849503</v>
      </c>
      <c r="CO73" s="2016">
        <f>'SAME R Results'!CL58</f>
        <v>5.84498435495375E-2</v>
      </c>
      <c r="CP73" s="2016">
        <f>'SAME R Results'!CM58</f>
        <v>2.929457975941771E-2</v>
      </c>
    </row>
    <row r="74" spans="1:95" ht="16.5" customHeight="1" x14ac:dyDescent="0.2">
      <c r="A74" s="780">
        <v>2</v>
      </c>
      <c r="B74" s="784">
        <f>'SAME R Results'!A59</f>
        <v>4</v>
      </c>
      <c r="C74" s="1806" t="str">
        <f>'SAME R Results'!B59</f>
        <v>Lampwick</v>
      </c>
      <c r="D74" s="784" t="str">
        <f>'SAME R Results'!C59</f>
        <v>L18</v>
      </c>
      <c r="E74" s="784" t="str">
        <f>'SAME R Results'!D59</f>
        <v>33LA</v>
      </c>
      <c r="F74" s="784">
        <f>'SAME R Results'!E59</f>
        <v>3</v>
      </c>
      <c r="G74" s="784" t="str">
        <f>'SAME R Results'!F59</f>
        <v>80a</v>
      </c>
      <c r="H74" s="785" t="str">
        <f>'SAME R Results'!G59</f>
        <v>aged</v>
      </c>
      <c r="I74" s="784">
        <f>'SAME R Results'!H59</f>
        <v>239</v>
      </c>
      <c r="J74" s="786">
        <f>'SAME R Results'!I59</f>
        <v>40416</v>
      </c>
      <c r="K74" s="784">
        <f>'SAME R Results'!J59</f>
        <v>0</v>
      </c>
      <c r="L74" s="788"/>
      <c r="M74" s="788"/>
      <c r="N74" s="784">
        <f>'SAME R Results'!K59</f>
        <v>8.1</v>
      </c>
      <c r="O74" s="793">
        <f>'SAME R Results'!L59</f>
        <v>1.28</v>
      </c>
      <c r="P74" s="784">
        <f>'SAME R Results'!M59</f>
        <v>0</v>
      </c>
      <c r="Q74" s="784">
        <f>'SAME R Results'!N59</f>
        <v>0</v>
      </c>
      <c r="R74" s="784">
        <f>'SAME R Results'!O59</f>
        <v>0</v>
      </c>
      <c r="S74" s="784">
        <f>'SAME R Results'!P59</f>
        <v>0</v>
      </c>
      <c r="T74" s="784">
        <f>'SAME R Results'!Q59</f>
        <v>0</v>
      </c>
      <c r="U74" s="784">
        <f>'SAME R Results'!R59</f>
        <v>580.33333333333337</v>
      </c>
      <c r="V74" s="784">
        <f>'SAME R Results'!S59</f>
        <v>0</v>
      </c>
      <c r="W74" s="784">
        <f>'SAME R Results'!T59</f>
        <v>0</v>
      </c>
      <c r="X74" s="784" t="str">
        <f>'SAME R Results'!U59</f>
        <v>n</v>
      </c>
      <c r="Y74" s="784" t="str">
        <f>'SAME R Results'!V59</f>
        <v>y</v>
      </c>
      <c r="Z74" s="784" t="str">
        <f>'SAME R Results'!W59</f>
        <v>y</v>
      </c>
      <c r="AA74" s="784" t="str">
        <f>'SAME R Results'!X59</f>
        <v>n</v>
      </c>
      <c r="AB74" s="784" t="str">
        <f>'SAME R Results'!Y59</f>
        <v>y</v>
      </c>
      <c r="AC74" s="789"/>
      <c r="AD74" s="784" t="str">
        <f>'SAME R Results'!Z59</f>
        <v>y</v>
      </c>
      <c r="AE74" s="784">
        <f>'SAME R Results'!AA59</f>
        <v>10</v>
      </c>
      <c r="AF74" s="784" t="str">
        <f>'SAME R Results'!AB59</f>
        <v>y</v>
      </c>
      <c r="AG74" s="817">
        <f>'SAME R Results'!AC59</f>
        <v>3.852706928546E-2</v>
      </c>
      <c r="AH74" s="819">
        <f>'SAME R Results'!AD59</f>
        <v>0</v>
      </c>
      <c r="AI74" s="784">
        <f>'SAME R Results'!AE59</f>
        <v>0</v>
      </c>
      <c r="AJ74" s="784">
        <f>'SAME R Results'!AF59</f>
        <v>0</v>
      </c>
      <c r="AK74" s="784">
        <f>'SAME R Results'!AG59</f>
        <v>0</v>
      </c>
      <c r="AL74" s="784">
        <f>'SAME R Results'!AH59</f>
        <v>0</v>
      </c>
      <c r="AM74" s="784">
        <f>'SAME R Results'!AI59</f>
        <v>0</v>
      </c>
      <c r="AN74" s="784">
        <f>'SAME R Results'!AJ59</f>
        <v>0</v>
      </c>
      <c r="AO74" s="784">
        <f>'SAME R Results'!AK59</f>
        <v>0</v>
      </c>
      <c r="AP74" s="784">
        <f>'SAME R Results'!AL59</f>
        <v>0</v>
      </c>
      <c r="AQ74" s="784">
        <f>'SAME R Results'!AM59</f>
        <v>0</v>
      </c>
      <c r="AR74" s="817">
        <f>'SAME R Results'!AN59</f>
        <v>0</v>
      </c>
      <c r="AS74" s="819">
        <f>'SAME R Results'!AO59</f>
        <v>0</v>
      </c>
      <c r="AT74" s="784">
        <f>'SAME R Results'!AP59</f>
        <v>90</v>
      </c>
      <c r="AU74" s="789"/>
      <c r="AV74" s="821">
        <f>'SAME R Results'!AQ59</f>
        <v>0</v>
      </c>
      <c r="AW74" s="821">
        <f>'SAME R Results'!AR59</f>
        <v>6.2508695000000012</v>
      </c>
      <c r="AX74" s="821">
        <f>'SAME R Results'!AS59</f>
        <v>0</v>
      </c>
      <c r="AY74" s="821">
        <f>'SAME R Results'!AT59</f>
        <v>0</v>
      </c>
      <c r="AZ74" s="824"/>
      <c r="BA74" s="824"/>
      <c r="BB74" s="821">
        <f>'SAME R Results'!AU59</f>
        <v>3.2887709999999997</v>
      </c>
      <c r="BC74" s="821">
        <f>'SAME R Results'!AV59</f>
        <v>9.8617549999999998E-2</v>
      </c>
      <c r="BD74" s="821">
        <f>'SAME R Results'!AW59</f>
        <v>6.5057074999999998</v>
      </c>
      <c r="BE74" s="821">
        <f>'SAME R Results'!AX59</f>
        <v>4.750794</v>
      </c>
      <c r="BF74" s="827">
        <f>'SAME R Results'!AY59</f>
        <v>39135</v>
      </c>
      <c r="BG74" s="784">
        <f>'SAME R Results'!AZ59</f>
        <v>3.0089870000000003</v>
      </c>
      <c r="BH74" s="784">
        <f>'SAME R Results'!BA59</f>
        <v>0.14303590500000002</v>
      </c>
      <c r="BI74" s="789"/>
      <c r="BJ74" s="784">
        <f>'SAME R Results'!BB59</f>
        <v>76.599000000000004</v>
      </c>
      <c r="BK74" s="784">
        <f>'SAME R Results'!BC59</f>
        <v>1.7549134999999998</v>
      </c>
      <c r="BL74" s="784">
        <f>'SAME R Results'!BD59</f>
        <v>1482905.7467800037</v>
      </c>
      <c r="BM74" s="784">
        <f>'SAME R Results'!BE59</f>
        <v>376.57962446178351</v>
      </c>
      <c r="BN74" s="784">
        <f>'SAME R Results'!BF59</f>
        <v>3.1901534499999995</v>
      </c>
      <c r="BO74" s="784">
        <f>'SAME R Results'!BG59</f>
        <v>0.71648777375000006</v>
      </c>
      <c r="BP74" s="789"/>
      <c r="BQ74" s="784">
        <f>'SAME R Results'!BH59</f>
        <v>55.126606662080725</v>
      </c>
      <c r="BR74" s="817">
        <f>'SAME R Results'!BI59</f>
        <v>0.25394710707642226</v>
      </c>
      <c r="BS74" s="817">
        <f>'SAME R Results'!BJ59</f>
        <v>0.41407883222812808</v>
      </c>
      <c r="BT74" s="817">
        <f>'SAME R Results'!BL59</f>
        <v>4.4524883283118255</v>
      </c>
      <c r="BU74" s="817">
        <f>'SAME R Results'!BM59</f>
        <v>2.0122138995127745</v>
      </c>
      <c r="BV74" s="817">
        <f>'SAME R Results'!BN59</f>
        <v>0.19887188478739723</v>
      </c>
      <c r="BW74" s="784">
        <f>'SAME R Results'!BO59</f>
        <v>1482905.7467800037</v>
      </c>
      <c r="BX74" s="784">
        <f>'SAME R Results'!BP59</f>
        <v>1459542.822563505</v>
      </c>
      <c r="BY74" s="784">
        <f>'SAME R Results'!BQ59</f>
        <v>1359148.2740879543</v>
      </c>
      <c r="BZ74" s="784">
        <f>'SAME R Results'!BR59</f>
        <v>376.57962446178351</v>
      </c>
      <c r="CA74" s="784">
        <f>'SAME R Results'!BS59</f>
        <v>0.38953065346710458</v>
      </c>
      <c r="CB74" s="784">
        <f>'SAME R Results'!BT59</f>
        <v>0.28000000000000003</v>
      </c>
      <c r="CC74" s="784">
        <f>'SAME R Results'!BV59</f>
        <v>2.5702781769848131</v>
      </c>
      <c r="CD74" s="880">
        <f>'SAME R Results'!BW59</f>
        <v>1</v>
      </c>
      <c r="CE74" s="1086">
        <f>'SAME R Results'!BZ59</f>
        <v>293.02156386703371</v>
      </c>
      <c r="CF74" s="1777">
        <f>'SAME R Results'!CA59</f>
        <v>3.4299999999999331</v>
      </c>
      <c r="CG74" s="1777">
        <f>'SAME R Results'!CB59</f>
        <v>0</v>
      </c>
      <c r="CH74" s="1777">
        <f>'SAME R Results'!CC59</f>
        <v>0</v>
      </c>
      <c r="CI74" s="1777">
        <f>'SAME R Results'!CD59</f>
        <v>9.6431381916178074E-2</v>
      </c>
      <c r="CJ74" s="1777"/>
      <c r="CK74" s="1777"/>
      <c r="CL74" s="2015">
        <f>'SAME R Results'!CI59</f>
        <v>59</v>
      </c>
      <c r="CM74" s="2015" t="str">
        <f>'SAME R Results'!CJ59</f>
        <v>Lampwick</v>
      </c>
      <c r="CN74" s="2016">
        <f>'SAME R Results'!CK59</f>
        <v>0.25394710707642226</v>
      </c>
      <c r="CO74" s="2016">
        <f>'SAME R Results'!CL59</f>
        <v>5.7869577744105408E-2</v>
      </c>
      <c r="CP74" s="2016">
        <f>'SAME R Results'!CM59</f>
        <v>2.9274870450336082E-2</v>
      </c>
    </row>
    <row r="75" spans="1:95" ht="16.5" hidden="1" customHeight="1" x14ac:dyDescent="0.2">
      <c r="A75" s="780">
        <v>2</v>
      </c>
      <c r="B75" s="784">
        <f>'SAME R Results'!A62</f>
        <v>4</v>
      </c>
      <c r="C75" s="1806" t="str">
        <f>'SAME R Results'!B62</f>
        <v>Lampwick</v>
      </c>
      <c r="D75" s="784" t="str">
        <f>'SAME R Results'!C62</f>
        <v>L17</v>
      </c>
      <c r="E75" s="784" t="str">
        <f>'SAME R Results'!D62</f>
        <v>35 L</v>
      </c>
      <c r="F75" s="784">
        <f>'SAME R Results'!E62</f>
        <v>2</v>
      </c>
      <c r="G75" s="784">
        <f>'SAME R Results'!F62</f>
        <v>82</v>
      </c>
      <c r="H75" s="785" t="str">
        <f>'SAME R Results'!G62</f>
        <v>Mid temp aging</v>
      </c>
      <c r="I75" s="784">
        <f>'SAME R Results'!H62</f>
        <v>239</v>
      </c>
      <c r="J75" s="786">
        <f>'SAME R Results'!I62</f>
        <v>40416</v>
      </c>
      <c r="K75" s="784">
        <f>'SAME R Results'!J62</f>
        <v>0</v>
      </c>
      <c r="L75" s="788"/>
      <c r="M75" s="788"/>
      <c r="N75" s="784">
        <f>'SAME R Results'!K62</f>
        <v>8.1</v>
      </c>
      <c r="O75" s="793">
        <f>'SAME R Results'!L62</f>
        <v>1.2649999999999999</v>
      </c>
      <c r="P75" s="784">
        <f>'SAME R Results'!M62</f>
        <v>60</v>
      </c>
      <c r="Q75" s="784">
        <f>'SAME R Results'!N62</f>
        <v>11</v>
      </c>
      <c r="R75" s="784">
        <f>'SAME R Results'!O62</f>
        <v>8</v>
      </c>
      <c r="S75" s="784" t="str">
        <f>'SAME R Results'!P62</f>
        <v>n</v>
      </c>
      <c r="T75" s="784" t="str">
        <f>'SAME R Results'!Q62</f>
        <v>n</v>
      </c>
      <c r="U75" s="784">
        <f>'SAME R Results'!R62</f>
        <v>39</v>
      </c>
      <c r="V75" s="784" t="str">
        <f>'SAME R Results'!S62</f>
        <v>y</v>
      </c>
      <c r="W75" s="784">
        <f>'SAME R Results'!T62</f>
        <v>90</v>
      </c>
      <c r="X75" s="784" t="str">
        <f>'SAME R Results'!U62</f>
        <v>n</v>
      </c>
      <c r="Y75" s="784" t="str">
        <f>'SAME R Results'!V62</f>
        <v>y</v>
      </c>
      <c r="Z75" s="784" t="str">
        <f>'SAME R Results'!W62</f>
        <v>y</v>
      </c>
      <c r="AA75" s="784" t="str">
        <f>'SAME R Results'!X62</f>
        <v>n</v>
      </c>
      <c r="AB75" s="784" t="str">
        <f>'SAME R Results'!Y62</f>
        <v>y</v>
      </c>
      <c r="AC75" s="789"/>
      <c r="AD75" s="784" t="str">
        <f>'SAME R Results'!Z62</f>
        <v>y</v>
      </c>
      <c r="AE75" s="784">
        <f>'SAME R Results'!AA62</f>
        <v>10</v>
      </c>
      <c r="AF75" s="784" t="str">
        <f>'SAME R Results'!AB62</f>
        <v>y</v>
      </c>
      <c r="AG75" s="817">
        <f>'SAME R Results'!AC62</f>
        <v>3.852706928546E-2</v>
      </c>
      <c r="AH75" s="819">
        <f>'SAME R Results'!AD62</f>
        <v>0</v>
      </c>
      <c r="AI75" s="784">
        <f>'SAME R Results'!AE62</f>
        <v>58</v>
      </c>
      <c r="AJ75" s="784">
        <f>'SAME R Results'!AF62</f>
        <v>480</v>
      </c>
      <c r="AK75" s="784">
        <f>'SAME R Results'!AG62</f>
        <v>0</v>
      </c>
      <c r="AL75" s="784" t="str">
        <f>'SAME R Results'!AH62</f>
        <v>n</v>
      </c>
      <c r="AM75" s="784" t="str">
        <f>'SAME R Results'!AI62</f>
        <v>y</v>
      </c>
      <c r="AN75" s="784" t="str">
        <f>'SAME R Results'!AJ62</f>
        <v>y</v>
      </c>
      <c r="AO75" s="784" t="str">
        <f>'SAME R Results'!AK62</f>
        <v>n</v>
      </c>
      <c r="AP75" s="784" t="str">
        <f>'SAME R Results'!AL62</f>
        <v>y</v>
      </c>
      <c r="AQ75" s="784" t="str">
        <f>'SAME R Results'!AM62</f>
        <v>y</v>
      </c>
      <c r="AR75" s="817">
        <f>'SAME R Results'!AN62</f>
        <v>3.852706928546E-2</v>
      </c>
      <c r="AS75" s="819">
        <f>'SAME R Results'!AO62</f>
        <v>0</v>
      </c>
      <c r="AT75" s="784">
        <f>'SAME R Results'!AP62</f>
        <v>0</v>
      </c>
      <c r="AU75" s="789"/>
      <c r="AV75" s="821">
        <f>'SAME R Results'!AQ62</f>
        <v>0</v>
      </c>
      <c r="AW75" s="821">
        <f>'SAME R Results'!AR62</f>
        <v>6.2503665000000002</v>
      </c>
      <c r="AX75" s="821">
        <f>'SAME R Results'!AS62</f>
        <v>0</v>
      </c>
      <c r="AY75" s="821">
        <f>'SAME R Results'!AT62</f>
        <v>0</v>
      </c>
      <c r="AZ75" s="824"/>
      <c r="BA75" s="824"/>
      <c r="BB75" s="821">
        <f>'SAME R Results'!AU62</f>
        <v>2.6140444999999994</v>
      </c>
      <c r="BC75" s="821">
        <f>'SAME R Results'!AV62</f>
        <v>2.6229855000000003E-2</v>
      </c>
      <c r="BD75" s="821">
        <f>'SAME R Results'!AW62</f>
        <v>6.7840579999999999</v>
      </c>
      <c r="BE75" s="821">
        <f>'SAME R Results'!AX62</f>
        <v>4.7105094999999997</v>
      </c>
      <c r="BF75" s="827">
        <f>'SAME R Results'!AY62</f>
        <v>85905</v>
      </c>
      <c r="BG75" s="784">
        <f>'SAME R Results'!AZ62</f>
        <v>2.3956139999999997</v>
      </c>
      <c r="BH75" s="784">
        <f>'SAME R Results'!BA62</f>
        <v>8.0520639999999991E-2</v>
      </c>
      <c r="BI75" s="789"/>
      <c r="BJ75" s="784">
        <f>'SAME R Results'!BB62</f>
        <v>60.405999999999985</v>
      </c>
      <c r="BK75" s="784">
        <f>'SAME R Results'!BC62</f>
        <v>2.0735485000000002</v>
      </c>
      <c r="BL75" s="784">
        <f>'SAME R Results'!BD62</f>
        <v>3463686.4034805261</v>
      </c>
      <c r="BM75" s="784">
        <f>'SAME R Results'!BE62</f>
        <v>481.15805922365632</v>
      </c>
      <c r="BN75" s="784">
        <f>'SAME R Results'!BF62</f>
        <v>2.5878146449999995</v>
      </c>
      <c r="BO75" s="784">
        <f>'SAME R Results'!BG62</f>
        <v>0.57877333999999991</v>
      </c>
      <c r="BP75" s="789"/>
      <c r="BQ75" s="784">
        <f>'SAME R Results'!BH62</f>
        <v>44.111273060196602</v>
      </c>
      <c r="BR75" s="817">
        <f>'SAME R Results'!BI62</f>
        <v>0.13891501803978532</v>
      </c>
      <c r="BS75" s="817">
        <f>'SAME R Results'!BJ62</f>
        <v>0.28973711732419516</v>
      </c>
      <c r="BT75" s="817">
        <f>'SAME R Results'!BL62</f>
        <v>4.4712056795843429</v>
      </c>
      <c r="BU75" s="817">
        <f>'SAME R Results'!BM62</f>
        <v>2.3569926978092739</v>
      </c>
      <c r="BV75" s="817">
        <f>'SAME R Results'!BN62</f>
        <v>9.6188185452663361E-2</v>
      </c>
      <c r="BW75" s="784">
        <f>'SAME R Results'!BO62</f>
        <v>3463686.4034805261</v>
      </c>
      <c r="BX75" s="784">
        <f>'SAME R Results'!BP62</f>
        <v>3412402.5909133023</v>
      </c>
      <c r="BY75" s="784">
        <f>'SAME R Results'!BQ62</f>
        <v>3087742.6113980534</v>
      </c>
      <c r="BZ75" s="784">
        <f>'SAME R Results'!BR62</f>
        <v>481.15805922365632</v>
      </c>
      <c r="CA75" s="784">
        <f>'SAME R Results'!BS62</f>
        <v>0.46025670336500046</v>
      </c>
      <c r="CB75" s="784">
        <f>'SAME R Results'!BT62</f>
        <v>0.28000000000000003</v>
      </c>
      <c r="CC75" s="784">
        <f>'SAME R Results'!BV62</f>
        <v>2.6080233905452039</v>
      </c>
      <c r="CD75" s="880">
        <f>'SAME R Results'!BW62</f>
        <v>1</v>
      </c>
      <c r="CE75" s="1086">
        <f>'SAME R Results'!BZ62</f>
        <v>282.5836772631244</v>
      </c>
      <c r="CF75" s="1777">
        <f>'SAME R Results'!CA62</f>
        <v>1.583333333333381</v>
      </c>
      <c r="CG75" s="1777" t="str">
        <f>'SAME R Results'!CB62</f>
        <v xml:space="preserve"> 35L</v>
      </c>
      <c r="CH75" s="1777">
        <f>'SAME R Results'!CC62</f>
        <v>239</v>
      </c>
      <c r="CI75" s="1777">
        <f>'SAME R Results'!CD62</f>
        <v>0.16715850843863472</v>
      </c>
      <c r="CJ75" s="1777"/>
      <c r="CK75" s="1777"/>
      <c r="CL75" s="2015">
        <f>'SAME R Results'!CI62</f>
        <v>62</v>
      </c>
      <c r="CM75" s="2015" t="str">
        <f>'SAME R Results'!CJ62</f>
        <v>Lampwick</v>
      </c>
      <c r="CN75" s="2016">
        <f>'SAME R Results'!CK62</f>
        <v>0.13891501803978532</v>
      </c>
      <c r="CO75" s="2016">
        <f>'SAME R Results'!CL62</f>
        <v>5.8665607802081098E-2</v>
      </c>
      <c r="CP75" s="2016">
        <f>'SAME R Results'!CM62</f>
        <v>2.9331836379530463E-2</v>
      </c>
    </row>
    <row r="76" spans="1:95" ht="16.5" customHeight="1" x14ac:dyDescent="0.2">
      <c r="A76" s="780">
        <v>2</v>
      </c>
      <c r="B76" s="784">
        <f>'SAME R Results'!A63</f>
        <v>4</v>
      </c>
      <c r="C76" s="1806" t="str">
        <f>'SAME R Results'!B63</f>
        <v>Lampwick</v>
      </c>
      <c r="D76" s="784" t="str">
        <f>'SAME R Results'!C63</f>
        <v>L17</v>
      </c>
      <c r="E76" s="784" t="str">
        <f>'SAME R Results'!D63</f>
        <v>35LA</v>
      </c>
      <c r="F76" s="784">
        <f>'SAME R Results'!E63</f>
        <v>2</v>
      </c>
      <c r="G76" s="784" t="str">
        <f>'SAME R Results'!F63</f>
        <v>82a</v>
      </c>
      <c r="H76" s="785" t="str">
        <f>'SAME R Results'!G63</f>
        <v>aged</v>
      </c>
      <c r="I76" s="784">
        <f>'SAME R Results'!H63</f>
        <v>239</v>
      </c>
      <c r="J76" s="786">
        <f>'SAME R Results'!I63</f>
        <v>40417</v>
      </c>
      <c r="K76" s="784">
        <f>'SAME R Results'!J63</f>
        <v>0</v>
      </c>
      <c r="L76" s="788"/>
      <c r="M76" s="788"/>
      <c r="N76" s="784">
        <f>'SAME R Results'!K63</f>
        <v>8.1</v>
      </c>
      <c r="O76" s="793">
        <f>'SAME R Results'!L63</f>
        <v>1.2649999999999999</v>
      </c>
      <c r="P76" s="784">
        <f>'SAME R Results'!M63</f>
        <v>0</v>
      </c>
      <c r="Q76" s="784">
        <f>'SAME R Results'!N63</f>
        <v>0</v>
      </c>
      <c r="R76" s="784">
        <f>'SAME R Results'!O63</f>
        <v>0</v>
      </c>
      <c r="S76" s="784">
        <f>'SAME R Results'!P63</f>
        <v>0</v>
      </c>
      <c r="T76" s="784">
        <f>'SAME R Results'!Q63</f>
        <v>0</v>
      </c>
      <c r="U76" s="784">
        <f>'SAME R Results'!R63</f>
        <v>579.33333333333337</v>
      </c>
      <c r="V76" s="784">
        <f>'SAME R Results'!S63</f>
        <v>0</v>
      </c>
      <c r="W76" s="784">
        <f>'SAME R Results'!T63</f>
        <v>0</v>
      </c>
      <c r="X76" s="784" t="str">
        <f>'SAME R Results'!U63</f>
        <v>n</v>
      </c>
      <c r="Y76" s="784" t="str">
        <f>'SAME R Results'!V63</f>
        <v>y</v>
      </c>
      <c r="Z76" s="784" t="str">
        <f>'SAME R Results'!W63</f>
        <v>y</v>
      </c>
      <c r="AA76" s="784" t="str">
        <f>'SAME R Results'!X63</f>
        <v>n</v>
      </c>
      <c r="AB76" s="784" t="str">
        <f>'SAME R Results'!Y63</f>
        <v>y</v>
      </c>
      <c r="AC76" s="789"/>
      <c r="AD76" s="784" t="str">
        <f>'SAME R Results'!Z63</f>
        <v>y</v>
      </c>
      <c r="AE76" s="784">
        <f>'SAME R Results'!AA63</f>
        <v>10</v>
      </c>
      <c r="AF76" s="784" t="str">
        <f>'SAME R Results'!AB63</f>
        <v>y</v>
      </c>
      <c r="AG76" s="817">
        <f>'SAME R Results'!AC63</f>
        <v>3.852706928546E-2</v>
      </c>
      <c r="AH76" s="819">
        <f>'SAME R Results'!AD63</f>
        <v>0</v>
      </c>
      <c r="AI76" s="784">
        <f>'SAME R Results'!AE63</f>
        <v>0</v>
      </c>
      <c r="AJ76" s="784">
        <f>'SAME R Results'!AF63</f>
        <v>0</v>
      </c>
      <c r="AK76" s="784">
        <f>'SAME R Results'!AG63</f>
        <v>0</v>
      </c>
      <c r="AL76" s="784">
        <f>'SAME R Results'!AH63</f>
        <v>0</v>
      </c>
      <c r="AM76" s="784">
        <f>'SAME R Results'!AI63</f>
        <v>0</v>
      </c>
      <c r="AN76" s="784">
        <f>'SAME R Results'!AJ63</f>
        <v>0</v>
      </c>
      <c r="AO76" s="784">
        <f>'SAME R Results'!AK63</f>
        <v>0</v>
      </c>
      <c r="AP76" s="784">
        <f>'SAME R Results'!AL63</f>
        <v>0</v>
      </c>
      <c r="AQ76" s="784">
        <f>'SAME R Results'!AM63</f>
        <v>0</v>
      </c>
      <c r="AR76" s="817">
        <f>'SAME R Results'!AN63</f>
        <v>0</v>
      </c>
      <c r="AS76" s="819">
        <f>'SAME R Results'!AO63</f>
        <v>0</v>
      </c>
      <c r="AT76" s="784">
        <f>'SAME R Results'!AP63</f>
        <v>90</v>
      </c>
      <c r="AU76" s="789"/>
      <c r="AV76" s="821">
        <f>'SAME R Results'!AQ63</f>
        <v>0</v>
      </c>
      <c r="AW76" s="821">
        <f>'SAME R Results'!AR63</f>
        <v>6.2532045000000007</v>
      </c>
      <c r="AX76" s="821">
        <f>'SAME R Results'!AS63</f>
        <v>0</v>
      </c>
      <c r="AY76" s="821">
        <f>'SAME R Results'!AT63</f>
        <v>0</v>
      </c>
      <c r="AZ76" s="824"/>
      <c r="BA76" s="824"/>
      <c r="BB76" s="821">
        <f>'SAME R Results'!AU63</f>
        <v>2.4960774999999997</v>
      </c>
      <c r="BC76" s="821">
        <f>'SAME R Results'!AV63</f>
        <v>8.370973000000001E-2</v>
      </c>
      <c r="BD76" s="821">
        <f>'SAME R Results'!AW63</f>
        <v>6.268324999999999</v>
      </c>
      <c r="BE76" s="821">
        <f>'SAME R Results'!AX63</f>
        <v>4.7524560000000005</v>
      </c>
      <c r="BF76" s="827">
        <f>'SAME R Results'!AY63</f>
        <v>35625</v>
      </c>
      <c r="BG76" s="784">
        <f>'SAME R Results'!AZ63</f>
        <v>2.2586815000000002</v>
      </c>
      <c r="BH76" s="784">
        <f>'SAME R Results'!BA63</f>
        <v>0.13061530000000002</v>
      </c>
      <c r="BI76" s="789"/>
      <c r="BJ76" s="784">
        <f>'SAME R Results'!BB63</f>
        <v>55.973349999999996</v>
      </c>
      <c r="BK76" s="784">
        <f>'SAME R Results'!BC63</f>
        <v>1.5158689999999986</v>
      </c>
      <c r="BL76" s="784">
        <f>'SAME R Results'!BD63</f>
        <v>1343413.4028339714</v>
      </c>
      <c r="BM76" s="784">
        <f>'SAME R Results'!BE63</f>
        <v>309.1324727835684</v>
      </c>
      <c r="BN76" s="784">
        <f>'SAME R Results'!BF63</f>
        <v>2.4123677699999999</v>
      </c>
      <c r="BO76" s="784">
        <f>'SAME R Results'!BG63</f>
        <v>0.53201655000000003</v>
      </c>
      <c r="BP76" s="789"/>
      <c r="BQ76" s="784">
        <f>'SAME R Results'!BH63</f>
        <v>40.264613381119567</v>
      </c>
      <c r="BR76" s="817">
        <f>'SAME R Results'!BI63</f>
        <v>0.2301097131615957</v>
      </c>
      <c r="BS76" s="817">
        <f>'SAME R Results'!BJ63</f>
        <v>0.38539411449136129</v>
      </c>
      <c r="BT76" s="817">
        <f>'SAME R Results'!BL63</f>
        <v>4.5343848231789021</v>
      </c>
      <c r="BU76" s="817">
        <f>'SAME R Results'!BM63</f>
        <v>2.0505944091004547</v>
      </c>
      <c r="BV76" s="817">
        <f>'SAME R Results'!BN63</f>
        <v>0.17780742294482293</v>
      </c>
      <c r="BW76" s="784">
        <f>'SAME R Results'!BO63</f>
        <v>1343413.4028339714</v>
      </c>
      <c r="BX76" s="784">
        <f>'SAME R Results'!BP63</f>
        <v>1322145.8884552114</v>
      </c>
      <c r="BY76" s="784">
        <f>'SAME R Results'!BQ63</f>
        <v>1234001.2881006338</v>
      </c>
      <c r="BZ76" s="784">
        <f>'SAME R Results'!BR63</f>
        <v>309.1324727835684</v>
      </c>
      <c r="CA76" s="784">
        <f>'SAME R Results'!BS63</f>
        <v>0.336470966882713</v>
      </c>
      <c r="CB76" s="784">
        <f>'SAME R Results'!BT63</f>
        <v>0.28000000000000003</v>
      </c>
      <c r="CC76" s="784">
        <f>'SAME R Results'!BV63</f>
        <v>2.5691188868784089</v>
      </c>
      <c r="CD76" s="880">
        <f>'SAME R Results'!BW63</f>
        <v>1</v>
      </c>
      <c r="CE76" s="1086">
        <f>'SAME R Results'!BZ63</f>
        <v>282.5836772631244</v>
      </c>
      <c r="CF76" s="1777">
        <f>'SAME R Results'!CA63</f>
        <v>1.583333333333381</v>
      </c>
      <c r="CG76" s="1777">
        <f>'SAME R Results'!CB63</f>
        <v>0</v>
      </c>
      <c r="CH76" s="1777">
        <f>'SAME R Results'!CC63</f>
        <v>0</v>
      </c>
      <c r="CI76" s="1777">
        <f>'SAME R Results'!CD63</f>
        <v>0.15258169281265901</v>
      </c>
      <c r="CJ76" s="1777"/>
      <c r="CK76" s="1777"/>
      <c r="CL76" s="2015">
        <f>'SAME R Results'!CI63</f>
        <v>63</v>
      </c>
      <c r="CM76" s="2015" t="str">
        <f>'SAME R Results'!CJ63</f>
        <v>Lampwick</v>
      </c>
      <c r="CN76" s="2016">
        <f>'SAME R Results'!CK63</f>
        <v>0.2301097131615957</v>
      </c>
      <c r="CO76" s="2016">
        <f>'SAME R Results'!CL63</f>
        <v>5.991285070009341E-2</v>
      </c>
      <c r="CP76" s="2016">
        <f>'SAME R Results'!CM63</f>
        <v>2.9507601227128227E-2</v>
      </c>
    </row>
    <row r="77" spans="1:95" s="11" customFormat="1" ht="16.5" customHeight="1" x14ac:dyDescent="0.2">
      <c r="A77" s="780">
        <v>2</v>
      </c>
      <c r="B77" s="784" t="str">
        <f>'SAME R Results'!A74</f>
        <v>7 (4)</v>
      </c>
      <c r="C77" s="1806" t="str">
        <f>'SAME R Results'!B74</f>
        <v>Lampwick</v>
      </c>
      <c r="D77" s="784" t="str">
        <f>'SAME R Results'!C74</f>
        <v>L02</v>
      </c>
      <c r="E77" s="784" t="str">
        <f>'SAME R Results'!D74</f>
        <v>41 L</v>
      </c>
      <c r="F77" s="784">
        <f>'SAME R Results'!E74</f>
        <v>0</v>
      </c>
      <c r="G77" s="784">
        <f>'SAME R Results'!F74</f>
        <v>88</v>
      </c>
      <c r="H77" s="785" t="str">
        <f>'SAME R Results'!G74</f>
        <v>Baseline STS det</v>
      </c>
      <c r="I77" s="784">
        <f>'SAME R Results'!H74</f>
        <v>242</v>
      </c>
      <c r="J77" s="786">
        <f>'SAME R Results'!I74</f>
        <v>40420.277777777781</v>
      </c>
      <c r="K77" s="784">
        <f>'SAME R Results'!J74</f>
        <v>0</v>
      </c>
      <c r="L77" s="788"/>
      <c r="M77" s="788"/>
      <c r="N77" s="784">
        <f>'SAME R Results'!K74</f>
        <v>8.1</v>
      </c>
      <c r="O77" s="793">
        <f>'SAME R Results'!L74</f>
        <v>1.2450000000000001</v>
      </c>
      <c r="P77" s="784">
        <f>'SAME R Results'!M74</f>
        <v>60</v>
      </c>
      <c r="Q77" s="784">
        <f>'SAME R Results'!N74</f>
        <v>11</v>
      </c>
      <c r="R77" s="784">
        <f>'SAME R Results'!O74</f>
        <v>8</v>
      </c>
      <c r="S77" s="784" t="str">
        <f>'SAME R Results'!P74</f>
        <v>n</v>
      </c>
      <c r="T77" s="784" t="str">
        <f>'SAME R Results'!Q74</f>
        <v>n</v>
      </c>
      <c r="U77" s="784" t="str">
        <f>'SAME R Results'!R74</f>
        <v>n/a</v>
      </c>
      <c r="V77" s="784" t="str">
        <f>'SAME R Results'!S74</f>
        <v>n</v>
      </c>
      <c r="W77" s="784">
        <f>'SAME R Results'!T74</f>
        <v>90</v>
      </c>
      <c r="X77" s="784" t="str">
        <f>'SAME R Results'!U74</f>
        <v>y</v>
      </c>
      <c r="Y77" s="784" t="str">
        <f>'SAME R Results'!V74</f>
        <v>n</v>
      </c>
      <c r="Z77" s="784" t="str">
        <f>'SAME R Results'!W74</f>
        <v>y</v>
      </c>
      <c r="AA77" s="784" t="str">
        <f>'SAME R Results'!X74</f>
        <v>n</v>
      </c>
      <c r="AB77" s="784" t="str">
        <f>'SAME R Results'!Y74</f>
        <v>y</v>
      </c>
      <c r="AC77" s="789"/>
      <c r="AD77" s="784" t="str">
        <f>'SAME R Results'!Z74</f>
        <v>y</v>
      </c>
      <c r="AE77" s="784">
        <f>'SAME R Results'!AA74</f>
        <v>10</v>
      </c>
      <c r="AF77" s="784" t="str">
        <f>'SAME R Results'!AB74</f>
        <v>y</v>
      </c>
      <c r="AG77" s="817">
        <f>'SAME R Results'!AC74</f>
        <v>3.852706928546E-2</v>
      </c>
      <c r="AH77" s="819">
        <f>'SAME R Results'!AD74</f>
        <v>0</v>
      </c>
      <c r="AI77" s="784">
        <f>'SAME R Results'!AE74</f>
        <v>0</v>
      </c>
      <c r="AJ77" s="784">
        <f>'SAME R Results'!AF74</f>
        <v>0</v>
      </c>
      <c r="AK77" s="784">
        <f>'SAME R Results'!AG74</f>
        <v>0</v>
      </c>
      <c r="AL77" s="784">
        <f>'SAME R Results'!AH74</f>
        <v>0</v>
      </c>
      <c r="AM77" s="784">
        <f>'SAME R Results'!AI74</f>
        <v>0</v>
      </c>
      <c r="AN77" s="784">
        <f>'SAME R Results'!AJ74</f>
        <v>0</v>
      </c>
      <c r="AO77" s="784">
        <f>'SAME R Results'!AK74</f>
        <v>0</v>
      </c>
      <c r="AP77" s="784">
        <f>'SAME R Results'!AL74</f>
        <v>0</v>
      </c>
      <c r="AQ77" s="784">
        <f>'SAME R Results'!AM74</f>
        <v>0</v>
      </c>
      <c r="AR77" s="817">
        <f>'SAME R Results'!AN74</f>
        <v>0</v>
      </c>
      <c r="AS77" s="819">
        <f>'SAME R Results'!AO74</f>
        <v>0</v>
      </c>
      <c r="AT77" s="784">
        <f>'SAME R Results'!AP74</f>
        <v>0</v>
      </c>
      <c r="AU77" s="789"/>
      <c r="AV77" s="821">
        <f>'SAME R Results'!AQ74</f>
        <v>0</v>
      </c>
      <c r="AW77" s="821">
        <f>'SAME R Results'!AR74</f>
        <v>6.2472694999999998</v>
      </c>
      <c r="AX77" s="821">
        <f>'SAME R Results'!AS74</f>
        <v>4.5754394999999999</v>
      </c>
      <c r="AY77" s="821">
        <f>'SAME R Results'!AT74</f>
        <v>5.1099209523809508</v>
      </c>
      <c r="AZ77" s="824"/>
      <c r="BA77" s="824"/>
      <c r="BB77" s="821">
        <f>'SAME R Results'!AU74</f>
        <v>0</v>
      </c>
      <c r="BC77" s="821">
        <f>'SAME R Results'!AV74</f>
        <v>0</v>
      </c>
      <c r="BD77" s="821">
        <f>'SAME R Results'!AW74</f>
        <v>6.2722309999999988</v>
      </c>
      <c r="BE77" s="821">
        <f>'SAME R Results'!AX74</f>
        <v>4.5754857142857146</v>
      </c>
      <c r="BF77" s="827">
        <f>'SAME R Results'!AY74</f>
        <v>72165</v>
      </c>
      <c r="BG77" s="784">
        <f>'SAME R Results'!AZ74</f>
        <v>0</v>
      </c>
      <c r="BH77" s="784">
        <f>'SAME R Results'!BA74</f>
        <v>0</v>
      </c>
      <c r="BI77" s="789"/>
      <c r="BJ77" s="784">
        <f>'SAME R Results'!BB74</f>
        <v>36.46220000000001</v>
      </c>
      <c r="BK77" s="784">
        <f>'SAME R Results'!BC74</f>
        <v>1.6967452857142842</v>
      </c>
      <c r="BL77" s="784">
        <f>'SAME R Results'!BD74</f>
        <v>2858217.3648894308</v>
      </c>
      <c r="BM77" s="784">
        <f>'SAME R Results'!BE74</f>
        <v>359.41498545413867</v>
      </c>
      <c r="BN77" s="784">
        <f>'SAME R Results'!BF74</f>
        <v>0</v>
      </c>
      <c r="BO77" s="784">
        <f>'SAME R Results'!BG74</f>
        <v>0</v>
      </c>
      <c r="BP77" s="789"/>
      <c r="BQ77" s="784">
        <f>'SAME R Results'!BH74</f>
        <v>23.80550088853709</v>
      </c>
      <c r="BR77" s="817">
        <f>'SAME R Results'!BI74</f>
        <v>0.12574795390624272</v>
      </c>
      <c r="BS77" s="817">
        <f>'SAME R Results'!BJ74</f>
        <v>0.25149410867769556</v>
      </c>
      <c r="BT77" s="817">
        <f>'SAME R Results'!BL74</f>
        <v>0</v>
      </c>
      <c r="BU77" s="817">
        <f>'SAME R Results'!BM74</f>
        <v>2.2991748895015811</v>
      </c>
      <c r="BV77" s="817">
        <f>'SAME R Results'!BN74</f>
        <v>8.8917548974246613E-2</v>
      </c>
      <c r="BW77" s="784">
        <f>'SAME R Results'!BO74</f>
        <v>2858217.3648894308</v>
      </c>
      <c r="BX77" s="784">
        <f>'SAME R Results'!BP74</f>
        <v>2815136.0968152354</v>
      </c>
      <c r="BY77" s="784">
        <f>'SAME R Results'!BQ74</f>
        <v>2568139.9483542019</v>
      </c>
      <c r="BZ77" s="784">
        <f>'SAME R Results'!BR74</f>
        <v>359.41498545413867</v>
      </c>
      <c r="CA77" s="784">
        <f>'SAME R Results'!BS74</f>
        <v>0.37661930340812483</v>
      </c>
      <c r="CB77" s="784">
        <f>'SAME R Results'!BT74</f>
        <v>0.28000000000000003</v>
      </c>
      <c r="CC77" s="784">
        <f>'SAME R Results'!BV74</f>
        <v>2.331720138403321</v>
      </c>
      <c r="CD77" s="880">
        <f>'SAME R Results'!BW74</f>
        <v>1</v>
      </c>
      <c r="CE77" s="1086">
        <f>'SAME R Results'!BZ74</f>
        <v>255.1113352889854</v>
      </c>
      <c r="CF77" s="1777">
        <f>'SAME R Results'!CA74</f>
        <v>1.0033333333333561</v>
      </c>
      <c r="CG77" s="1777" t="str">
        <f>'SAME R Results'!CB74</f>
        <v xml:space="preserve"> 41L</v>
      </c>
      <c r="CH77" s="1777">
        <f>'SAME R Results'!CC74</f>
        <v>242</v>
      </c>
      <c r="CI77" s="1777">
        <f>'SAME R Results'!CD74</f>
        <v>0.14235847707430496</v>
      </c>
      <c r="CJ77" s="1777"/>
      <c r="CK77" s="1777"/>
      <c r="CL77" s="2015"/>
      <c r="CM77" s="2015"/>
      <c r="CN77" s="2016"/>
      <c r="CO77" s="2016"/>
      <c r="CP77" s="2016"/>
      <c r="CQ77" s="2020"/>
    </row>
    <row r="78" spans="1:95" ht="16.5" hidden="1" customHeight="1" x14ac:dyDescent="0.2">
      <c r="A78" s="780">
        <v>2</v>
      </c>
      <c r="B78" s="784" t="str">
        <f>'SAME R Results'!A87</f>
        <v>8(4)</v>
      </c>
      <c r="C78" s="1806" t="str">
        <f>'SAME R Results'!B87</f>
        <v>Lampwick</v>
      </c>
      <c r="D78" s="784" t="str">
        <f>'SAME R Results'!C87</f>
        <v>L03</v>
      </c>
      <c r="E78" s="784" t="str">
        <f>'SAME R Results'!D87</f>
        <v>49 L</v>
      </c>
      <c r="F78" s="784">
        <f>'SAME R Results'!E87</f>
        <v>0</v>
      </c>
      <c r="G78" s="784">
        <f>'SAME R Results'!F87</f>
        <v>96</v>
      </c>
      <c r="H78" s="785" t="str">
        <f>'SAME R Results'!G87</f>
        <v>No flow run w/aging</v>
      </c>
      <c r="I78" s="784">
        <f>'SAME R Results'!H87</f>
        <v>250</v>
      </c>
      <c r="J78" s="786">
        <f>'SAME R Results'!I87</f>
        <v>40428.354166666664</v>
      </c>
      <c r="K78" s="784">
        <f>'SAME R Results'!J87</f>
        <v>0</v>
      </c>
      <c r="L78" s="788"/>
      <c r="M78" s="788"/>
      <c r="N78" s="784">
        <f>'SAME R Results'!K87</f>
        <v>0</v>
      </c>
      <c r="O78" s="793">
        <f>'SAME R Results'!L87</f>
        <v>1.2450000000000001</v>
      </c>
      <c r="P78" s="784">
        <f>'SAME R Results'!M87</f>
        <v>60</v>
      </c>
      <c r="Q78" s="784">
        <f>'SAME R Results'!N87</f>
        <v>11</v>
      </c>
      <c r="R78" s="784">
        <f>'SAME R Results'!O87</f>
        <v>8</v>
      </c>
      <c r="S78" s="784" t="str">
        <f>'SAME R Results'!P87</f>
        <v>n</v>
      </c>
      <c r="T78" s="784" t="str">
        <f>'SAME R Results'!Q87</f>
        <v>N</v>
      </c>
      <c r="U78" s="784">
        <f>'SAME R Results'!R87</f>
        <v>33.571428571428569</v>
      </c>
      <c r="V78" s="784" t="str">
        <f>'SAME R Results'!S87</f>
        <v>y</v>
      </c>
      <c r="W78" s="784">
        <f>'SAME R Results'!T87</f>
        <v>90</v>
      </c>
      <c r="X78" s="784" t="str">
        <f>'SAME R Results'!U87</f>
        <v>n</v>
      </c>
      <c r="Y78" s="784" t="str">
        <f>'SAME R Results'!V87</f>
        <v>y</v>
      </c>
      <c r="Z78" s="784" t="str">
        <f>'SAME R Results'!W87</f>
        <v>y</v>
      </c>
      <c r="AA78" s="784" t="str">
        <f>'SAME R Results'!X87</f>
        <v>n</v>
      </c>
      <c r="AB78" s="784" t="str">
        <f>'SAME R Results'!Y87</f>
        <v>y</v>
      </c>
      <c r="AC78" s="789"/>
      <c r="AD78" s="784" t="str">
        <f>'SAME R Results'!Z87</f>
        <v>y</v>
      </c>
      <c r="AE78" s="784">
        <f>'SAME R Results'!AA87</f>
        <v>10</v>
      </c>
      <c r="AF78" s="784" t="str">
        <f>'SAME R Results'!AB87</f>
        <v>y</v>
      </c>
      <c r="AG78" s="817">
        <f>'SAME R Results'!AC87</f>
        <v>3.852706928546E-2</v>
      </c>
      <c r="AH78" s="819">
        <f>'SAME R Results'!AD87</f>
        <v>0</v>
      </c>
      <c r="AI78" s="784">
        <f>'SAME R Results'!AE87</f>
        <v>58</v>
      </c>
      <c r="AJ78" s="784">
        <f>'SAME R Results'!AF87</f>
        <v>480</v>
      </c>
      <c r="AK78" s="784">
        <f>'SAME R Results'!AG87</f>
        <v>0</v>
      </c>
      <c r="AL78" s="784" t="str">
        <f>'SAME R Results'!AH87</f>
        <v>n</v>
      </c>
      <c r="AM78" s="784" t="str">
        <f>'SAME R Results'!AI87</f>
        <v>y</v>
      </c>
      <c r="AN78" s="784" t="str">
        <f>'SAME R Results'!AJ87</f>
        <v>y</v>
      </c>
      <c r="AO78" s="784" t="str">
        <f>'SAME R Results'!AK87</f>
        <v>n</v>
      </c>
      <c r="AP78" s="784" t="str">
        <f>'SAME R Results'!AL87</f>
        <v>y</v>
      </c>
      <c r="AQ78" s="784" t="str">
        <f>'SAME R Results'!AM87</f>
        <v>y</v>
      </c>
      <c r="AR78" s="817">
        <f>'SAME R Results'!AN87</f>
        <v>3.852706928546E-2</v>
      </c>
      <c r="AS78" s="819">
        <f>'SAME R Results'!AO87</f>
        <v>0</v>
      </c>
      <c r="AT78" s="784">
        <f>'SAME R Results'!AP87</f>
        <v>0</v>
      </c>
      <c r="AU78" s="789"/>
      <c r="AV78" s="821">
        <f>'SAME R Results'!AQ87</f>
        <v>0</v>
      </c>
      <c r="AW78" s="821">
        <f>'SAME R Results'!AR87</f>
        <v>5.7956835</v>
      </c>
      <c r="AX78" s="821">
        <f>'SAME R Results'!AS87</f>
        <v>0</v>
      </c>
      <c r="AY78" s="821">
        <f>'SAME R Results'!AT87</f>
        <v>0</v>
      </c>
      <c r="AZ78" s="824"/>
      <c r="BA78" s="824"/>
      <c r="BB78" s="821">
        <f>'SAME R Results'!AU87</f>
        <v>0.40611259999999999</v>
      </c>
      <c r="BC78" s="821">
        <f>'SAME R Results'!AV87</f>
        <v>2.5314330000000003E-2</v>
      </c>
      <c r="BD78" s="821">
        <f>'SAME R Results'!AW87</f>
        <v>4.9042215000000002</v>
      </c>
      <c r="BE78" s="821">
        <f>'SAME R Results'!AX87</f>
        <v>4.6696165000000009</v>
      </c>
      <c r="BF78" s="827">
        <f>'SAME R Results'!AY87</f>
        <v>5869.5</v>
      </c>
      <c r="BG78" s="784">
        <f>'SAME R Results'!AZ87</f>
        <v>0.46261579999999991</v>
      </c>
      <c r="BH78" s="784">
        <f>'SAME R Results'!BA87</f>
        <v>7.1228030000000012E-2</v>
      </c>
      <c r="BI78" s="789"/>
      <c r="BJ78" s="784">
        <f>'SAME R Results'!BB87</f>
        <v>11.2028</v>
      </c>
      <c r="BK78" s="784">
        <f>'SAME R Results'!BC87</f>
        <v>0.23460499999999929</v>
      </c>
      <c r="BL78" s="784">
        <f>'SAME R Results'!BD87</f>
        <v>212271.61609166127</v>
      </c>
      <c r="BM78" s="784">
        <f>'SAME R Results'!BE87</f>
        <v>39.214605288208624</v>
      </c>
      <c r="BN78" s="784">
        <f>'SAME R Results'!BF87</f>
        <v>0.38079826999999999</v>
      </c>
      <c r="BO78" s="784">
        <f>'SAME R Results'!BG87</f>
        <v>9.7846942499999978E-2</v>
      </c>
      <c r="BP78" s="789"/>
      <c r="BQ78" s="784">
        <f>'SAME R Results'!BH87</f>
        <v>8.236688129758063</v>
      </c>
      <c r="BR78" s="817">
        <f>'SAME R Results'!BI87</f>
        <v>0.18473786561871428</v>
      </c>
      <c r="BS78" s="817">
        <f>'SAME R Results'!BJ87</f>
        <v>0.4200368161556266</v>
      </c>
      <c r="BT78" s="817">
        <f>'SAME R Results'!BL87</f>
        <v>3.8917748502974439</v>
      </c>
      <c r="BU78" s="817">
        <f>'SAME R Results'!BM87</f>
        <v>2.4751813854914384</v>
      </c>
      <c r="BV78" s="817">
        <f>'SAME R Results'!BN87</f>
        <v>0.12251526494556801</v>
      </c>
      <c r="BW78" s="784">
        <f>'SAME R Results'!BO87</f>
        <v>212271.61609166127</v>
      </c>
      <c r="BX78" s="784">
        <f>'SAME R Results'!BP87</f>
        <v>208767.62519633127</v>
      </c>
      <c r="BY78" s="784">
        <f>'SAME R Results'!BQ87</f>
        <v>198778.28036975124</v>
      </c>
      <c r="BZ78" s="784">
        <f>'SAME R Results'!BR87</f>
        <v>39.214605288208624</v>
      </c>
      <c r="CA78" s="784">
        <f>'SAME R Results'!BS87</f>
        <v>5.2074269732753101E-2</v>
      </c>
      <c r="CB78" s="784">
        <f>'SAME R Results'!BT87</f>
        <v>0.28000000000000003</v>
      </c>
      <c r="CC78" s="784">
        <f>'SAME R Results'!BV87</f>
        <v>2.625838479716188</v>
      </c>
      <c r="CD78" s="880">
        <f>'SAME R Results'!BW87</f>
        <v>1</v>
      </c>
      <c r="CE78" s="1086">
        <f>'SAME R Results'!BZ87</f>
        <v>260.32493766036879</v>
      </c>
      <c r="CF78" s="1777">
        <f>'SAME R Results'!CA87</f>
        <v>1.3766666666666927</v>
      </c>
      <c r="CG78" s="1777" t="str">
        <f>'SAME R Results'!CB87</f>
        <v xml:space="preserve"> 49L</v>
      </c>
      <c r="CH78" s="1777">
        <f>'SAME R Results'!CC87</f>
        <v>250</v>
      </c>
      <c r="CI78" s="1777">
        <f>'SAME R Results'!CD87</f>
        <v>3.5898398628484825E-2</v>
      </c>
      <c r="CJ78" s="1777"/>
      <c r="CK78" s="1777"/>
      <c r="CL78" s="2015">
        <f>'SAME R Results'!CI87</f>
        <v>87</v>
      </c>
      <c r="CM78" s="2015" t="str">
        <f>'SAME R Results'!CJ87</f>
        <v>Lampwick</v>
      </c>
      <c r="CN78" s="2016">
        <f>'SAME R Results'!CK87</f>
        <v>0.18473786561871428</v>
      </c>
      <c r="CO78" s="2016">
        <f>'SAME R Results'!CL87</f>
        <v>4.623196410997113E-2</v>
      </c>
      <c r="CP78" s="2016">
        <f>'SAME R Results'!CM87</f>
        <v>2.9863245582978343E-2</v>
      </c>
    </row>
    <row r="79" spans="1:95" ht="16.5" customHeight="1" x14ac:dyDescent="0.2">
      <c r="A79" s="780">
        <v>2</v>
      </c>
      <c r="B79" s="784" t="str">
        <f>'SAME R Results'!A88</f>
        <v>8(4)</v>
      </c>
      <c r="C79" s="1806" t="str">
        <f>'SAME R Results'!B88</f>
        <v>Lampwick</v>
      </c>
      <c r="D79" s="784" t="str">
        <f>'SAME R Results'!C88</f>
        <v>L03</v>
      </c>
      <c r="E79" s="784" t="str">
        <f>'SAME R Results'!D88</f>
        <v>49LA</v>
      </c>
      <c r="F79" s="784">
        <f>'SAME R Results'!E88</f>
        <v>0</v>
      </c>
      <c r="G79" s="784" t="str">
        <f>'SAME R Results'!F88</f>
        <v>96a</v>
      </c>
      <c r="H79" s="785" t="str">
        <f>'SAME R Results'!G88</f>
        <v>aged</v>
      </c>
      <c r="I79" s="784">
        <f>'SAME R Results'!H88</f>
        <v>250</v>
      </c>
      <c r="J79" s="786">
        <f>'SAME R Results'!I88</f>
        <v>40428.354166666664</v>
      </c>
      <c r="K79" s="784">
        <f>'SAME R Results'!J88</f>
        <v>0</v>
      </c>
      <c r="L79" s="788"/>
      <c r="M79" s="788"/>
      <c r="N79" s="784">
        <f>'SAME R Results'!K88</f>
        <v>0</v>
      </c>
      <c r="O79" s="793">
        <f>'SAME R Results'!L88</f>
        <v>1.2450000000000001</v>
      </c>
      <c r="P79" s="784">
        <f>'SAME R Results'!M88</f>
        <v>0</v>
      </c>
      <c r="Q79" s="784">
        <f>'SAME R Results'!N88</f>
        <v>0</v>
      </c>
      <c r="R79" s="784">
        <f>'SAME R Results'!O88</f>
        <v>0</v>
      </c>
      <c r="S79" s="784">
        <f>'SAME R Results'!P88</f>
        <v>0</v>
      </c>
      <c r="T79" s="784">
        <f>'SAME R Results'!Q88</f>
        <v>0</v>
      </c>
      <c r="U79" s="784">
        <f>'SAME R Results'!R88</f>
        <v>581.71428571428567</v>
      </c>
      <c r="V79" s="784">
        <f>'SAME R Results'!S88</f>
        <v>0</v>
      </c>
      <c r="W79" s="784">
        <f>'SAME R Results'!T88</f>
        <v>0</v>
      </c>
      <c r="X79" s="784" t="str">
        <f>'SAME R Results'!U88</f>
        <v>n</v>
      </c>
      <c r="Y79" s="784" t="str">
        <f>'SAME R Results'!V88</f>
        <v>y</v>
      </c>
      <c r="Z79" s="784" t="str">
        <f>'SAME R Results'!W88</f>
        <v>y</v>
      </c>
      <c r="AA79" s="784" t="str">
        <f>'SAME R Results'!X88</f>
        <v>n</v>
      </c>
      <c r="AB79" s="784" t="str">
        <f>'SAME R Results'!Y88</f>
        <v>y</v>
      </c>
      <c r="AC79" s="789"/>
      <c r="AD79" s="784" t="str">
        <f>'SAME R Results'!Z88</f>
        <v>y</v>
      </c>
      <c r="AE79" s="784">
        <f>'SAME R Results'!AA88</f>
        <v>10</v>
      </c>
      <c r="AF79" s="784" t="str">
        <f>'SAME R Results'!AB88</f>
        <v>y</v>
      </c>
      <c r="AG79" s="817">
        <f>'SAME R Results'!AC88</f>
        <v>3.852706928546E-2</v>
      </c>
      <c r="AH79" s="819">
        <f>'SAME R Results'!AD88</f>
        <v>0</v>
      </c>
      <c r="AI79" s="784">
        <f>'SAME R Results'!AE88</f>
        <v>0</v>
      </c>
      <c r="AJ79" s="784">
        <f>'SAME R Results'!AF88</f>
        <v>0</v>
      </c>
      <c r="AK79" s="784">
        <f>'SAME R Results'!AG88</f>
        <v>0</v>
      </c>
      <c r="AL79" s="784">
        <f>'SAME R Results'!AH88</f>
        <v>0</v>
      </c>
      <c r="AM79" s="784">
        <f>'SAME R Results'!AI88</f>
        <v>0</v>
      </c>
      <c r="AN79" s="784">
        <f>'SAME R Results'!AJ88</f>
        <v>0</v>
      </c>
      <c r="AO79" s="784">
        <f>'SAME R Results'!AK88</f>
        <v>0</v>
      </c>
      <c r="AP79" s="784">
        <f>'SAME R Results'!AL88</f>
        <v>0</v>
      </c>
      <c r="AQ79" s="784">
        <f>'SAME R Results'!AM88</f>
        <v>0</v>
      </c>
      <c r="AR79" s="817">
        <f>'SAME R Results'!AN88</f>
        <v>0</v>
      </c>
      <c r="AS79" s="819">
        <f>'SAME R Results'!AO88</f>
        <v>0</v>
      </c>
      <c r="AT79" s="784">
        <f>'SAME R Results'!AP88</f>
        <v>0</v>
      </c>
      <c r="AU79" s="789"/>
      <c r="AV79" s="821">
        <f>'SAME R Results'!AQ88</f>
        <v>0</v>
      </c>
      <c r="AW79" s="821">
        <f>'SAME R Results'!AR88</f>
        <v>5.7411044999999996</v>
      </c>
      <c r="AX79" s="821">
        <f>'SAME R Results'!AS88</f>
        <v>0</v>
      </c>
      <c r="AY79" s="821">
        <f>'SAME R Results'!AT88</f>
        <v>0</v>
      </c>
      <c r="AZ79" s="824"/>
      <c r="BA79" s="824"/>
      <c r="BB79" s="821">
        <f>'SAME R Results'!AU88</f>
        <v>0.41401670000000002</v>
      </c>
      <c r="BC79" s="821">
        <f>'SAME R Results'!AV88</f>
        <v>3.3813469999999991E-2</v>
      </c>
      <c r="BD79" s="821">
        <f>'SAME R Results'!AW88</f>
        <v>4.910217499999999</v>
      </c>
      <c r="BE79" s="821">
        <f>'SAME R Results'!AX88</f>
        <v>4.662155499999999</v>
      </c>
      <c r="BF79" s="827">
        <f>'SAME R Results'!AY88</f>
        <v>4853.5</v>
      </c>
      <c r="BG79" s="784">
        <f>'SAME R Results'!AZ88</f>
        <v>0.47521970000000013</v>
      </c>
      <c r="BH79" s="784">
        <f>'SAME R Results'!BA88</f>
        <v>8.4564200000000006E-2</v>
      </c>
      <c r="BI79" s="789"/>
      <c r="BJ79" s="784">
        <f>'SAME R Results'!BB88</f>
        <v>11.335000000000001</v>
      </c>
      <c r="BK79" s="784">
        <f>'SAME R Results'!BC88</f>
        <v>0.248062</v>
      </c>
      <c r="BL79" s="784">
        <f>'SAME R Results'!BD88</f>
        <v>175271.79330633517</v>
      </c>
      <c r="BM79" s="784">
        <f>'SAME R Results'!BE88</f>
        <v>41.531251266067784</v>
      </c>
      <c r="BN79" s="784">
        <f>'SAME R Results'!BF88</f>
        <v>0.38020323</v>
      </c>
      <c r="BO79" s="784">
        <f>'SAME R Results'!BG88</f>
        <v>9.7663875000000039E-2</v>
      </c>
      <c r="BP79" s="789"/>
      <c r="BQ79" s="784">
        <f>'SAME R Results'!BH88</f>
        <v>8.4419364904923988</v>
      </c>
      <c r="BR79" s="817">
        <f>'SAME R Results'!BI88</f>
        <v>0.23695342235404995</v>
      </c>
      <c r="BS79" s="817">
        <f>'SAME R Results'!BJ88</f>
        <v>0.45141620220360806</v>
      </c>
      <c r="BT79" s="817">
        <f>'SAME R Results'!BL88</f>
        <v>3.892977111547129</v>
      </c>
      <c r="BU79" s="817">
        <f>'SAME R Results'!BM88</f>
        <v>2.2318344473036289</v>
      </c>
      <c r="BV79" s="817">
        <f>'SAME R Results'!BN88</f>
        <v>0.17167454583651137</v>
      </c>
      <c r="BW79" s="784">
        <f>'SAME R Results'!BO88</f>
        <v>175271.79330633517</v>
      </c>
      <c r="BX79" s="784">
        <f>'SAME R Results'!BP88</f>
        <v>172374.33699651592</v>
      </c>
      <c r="BY79" s="784">
        <f>'SAME R Results'!BQ88</f>
        <v>164242.12195756298</v>
      </c>
      <c r="BZ79" s="784">
        <f>'SAME R Results'!BR88</f>
        <v>41.531251266067784</v>
      </c>
      <c r="CA79" s="784">
        <f>'SAME R Results'!BS88</f>
        <v>5.5061262541063659E-2</v>
      </c>
      <c r="CB79" s="784">
        <f>'SAME R Results'!BT88</f>
        <v>0.28000000000000003</v>
      </c>
      <c r="CC79" s="784">
        <f>'SAME R Results'!BV88</f>
        <v>2.6598829448901626</v>
      </c>
      <c r="CD79" s="880">
        <f>'SAME R Results'!BW88</f>
        <v>1</v>
      </c>
      <c r="CE79" s="1086">
        <f>'SAME R Results'!BZ88</f>
        <v>260.32493766036879</v>
      </c>
      <c r="CF79" s="1777">
        <f>'SAME R Results'!CA88</f>
        <v>1.3766666666666927</v>
      </c>
      <c r="CG79" s="1777">
        <f>'SAME R Results'!CB88</f>
        <v>0</v>
      </c>
      <c r="CH79" s="1777">
        <f>'SAME R Results'!CC88</f>
        <v>0</v>
      </c>
      <c r="CI79" s="1777">
        <f>'SAME R Results'!CD88</f>
        <v>3.6792943542096924E-2</v>
      </c>
      <c r="CJ79" s="1777"/>
      <c r="CK79" s="1777"/>
      <c r="CL79" s="2015">
        <f>'SAME R Results'!CI88</f>
        <v>88</v>
      </c>
      <c r="CM79" s="2015" t="str">
        <f>'SAME R Results'!CJ88</f>
        <v>Lampwick</v>
      </c>
      <c r="CN79" s="2016">
        <f>'SAME R Results'!CK88</f>
        <v>0.23695342235404995</v>
      </c>
      <c r="CO79" s="2016">
        <f>'SAME R Results'!CL88</f>
        <v>4.5037442585382871E-2</v>
      </c>
      <c r="CP79" s="2016">
        <f>'SAME R Results'!CM88</f>
        <v>3.0502607650178828E-2</v>
      </c>
    </row>
    <row r="80" spans="1:95" ht="16.5" hidden="1" customHeight="1" x14ac:dyDescent="0.2">
      <c r="A80" s="780">
        <v>2</v>
      </c>
      <c r="B80" s="784" t="str">
        <f>'SAME R Results'!A93</f>
        <v>9(4)</v>
      </c>
      <c r="C80" s="1806" t="str">
        <f>'SAME R Results'!B93</f>
        <v>Lampwick</v>
      </c>
      <c r="D80" s="784" t="str">
        <f>'SAME R Results'!C93</f>
        <v>L04</v>
      </c>
      <c r="E80" s="784" t="str">
        <f>'SAME R Results'!D93</f>
        <v>51 L</v>
      </c>
      <c r="F80" s="784">
        <f>'SAME R Results'!E93</f>
        <v>0</v>
      </c>
      <c r="G80" s="784">
        <f>'SAME R Results'!F93</f>
        <v>98</v>
      </c>
      <c r="H80" s="785" t="str">
        <f>'SAME R Results'!G93</f>
        <v>No flow run w/ aging</v>
      </c>
      <c r="I80" s="784">
        <f>'SAME R Results'!H93</f>
        <v>251</v>
      </c>
      <c r="J80" s="786">
        <f>'SAME R Results'!I93</f>
        <v>40429.354166666664</v>
      </c>
      <c r="K80" s="784">
        <f>'SAME R Results'!J93</f>
        <v>0</v>
      </c>
      <c r="L80" s="788"/>
      <c r="M80" s="788"/>
      <c r="N80" s="784">
        <f>'SAME R Results'!K93</f>
        <v>0</v>
      </c>
      <c r="O80" s="793">
        <f>'SAME R Results'!L93</f>
        <v>1.28</v>
      </c>
      <c r="P80" s="784">
        <f>'SAME R Results'!M93</f>
        <v>60</v>
      </c>
      <c r="Q80" s="784">
        <f>'SAME R Results'!N93</f>
        <v>11</v>
      </c>
      <c r="R80" s="784">
        <f>'SAME R Results'!O93</f>
        <v>8</v>
      </c>
      <c r="S80" s="784" t="str">
        <f>'SAME R Results'!P93</f>
        <v>n</v>
      </c>
      <c r="T80" s="784" t="str">
        <f>'SAME R Results'!Q93</f>
        <v>N</v>
      </c>
      <c r="U80" s="784">
        <f>'SAME R Results'!R93</f>
        <v>37.142857142857146</v>
      </c>
      <c r="V80" s="784" t="str">
        <f>'SAME R Results'!S93</f>
        <v>Y</v>
      </c>
      <c r="W80" s="784">
        <f>'SAME R Results'!T93</f>
        <v>90</v>
      </c>
      <c r="X80" s="784" t="str">
        <f>'SAME R Results'!U93</f>
        <v>n</v>
      </c>
      <c r="Y80" s="784" t="str">
        <f>'SAME R Results'!V93</f>
        <v>y</v>
      </c>
      <c r="Z80" s="784" t="str">
        <f>'SAME R Results'!W93</f>
        <v>y</v>
      </c>
      <c r="AA80" s="784" t="str">
        <f>'SAME R Results'!X93</f>
        <v>n</v>
      </c>
      <c r="AB80" s="784" t="str">
        <f>'SAME R Results'!Y93</f>
        <v>y</v>
      </c>
      <c r="AC80" s="789"/>
      <c r="AD80" s="784" t="str">
        <f>'SAME R Results'!Z93</f>
        <v>y</v>
      </c>
      <c r="AE80" s="784">
        <f>'SAME R Results'!AA93</f>
        <v>10</v>
      </c>
      <c r="AF80" s="784" t="str">
        <f>'SAME R Results'!AB93</f>
        <v>y</v>
      </c>
      <c r="AG80" s="817">
        <f>'SAME R Results'!AC93</f>
        <v>3.852706928546E-2</v>
      </c>
      <c r="AH80" s="819">
        <f>'SAME R Results'!AD93</f>
        <v>0</v>
      </c>
      <c r="AI80" s="784">
        <f>'SAME R Results'!AE93</f>
        <v>58</v>
      </c>
      <c r="AJ80" s="784">
        <f>'SAME R Results'!AF93</f>
        <v>480</v>
      </c>
      <c r="AK80" s="784">
        <f>'SAME R Results'!AG93</f>
        <v>0</v>
      </c>
      <c r="AL80" s="784" t="str">
        <f>'SAME R Results'!AH93</f>
        <v>n</v>
      </c>
      <c r="AM80" s="784" t="str">
        <f>'SAME R Results'!AI93</f>
        <v>y</v>
      </c>
      <c r="AN80" s="784" t="str">
        <f>'SAME R Results'!AJ93</f>
        <v>y</v>
      </c>
      <c r="AO80" s="784" t="str">
        <f>'SAME R Results'!AK93</f>
        <v>n</v>
      </c>
      <c r="AP80" s="784" t="str">
        <f>'SAME R Results'!AL93</f>
        <v>y</v>
      </c>
      <c r="AQ80" s="784" t="str">
        <f>'SAME R Results'!AM93</f>
        <v>y</v>
      </c>
      <c r="AR80" s="817">
        <f>'SAME R Results'!AN93</f>
        <v>3.852706928546E-2</v>
      </c>
      <c r="AS80" s="819">
        <f>'SAME R Results'!AO93</f>
        <v>0</v>
      </c>
      <c r="AT80" s="784">
        <f>'SAME R Results'!AP93</f>
        <v>0</v>
      </c>
      <c r="AU80" s="789"/>
      <c r="AV80" s="821">
        <f>'SAME R Results'!AQ93</f>
        <v>0</v>
      </c>
      <c r="AW80" s="821">
        <f>'SAME R Results'!AR93</f>
        <v>6.222127619047618</v>
      </c>
      <c r="AX80" s="821">
        <f>'SAME R Results'!AS93</f>
        <v>0</v>
      </c>
      <c r="AY80" s="821">
        <f>'SAME R Results'!AT93</f>
        <v>0</v>
      </c>
      <c r="AZ80" s="824"/>
      <c r="BA80" s="824"/>
      <c r="BB80" s="821">
        <f>'SAME R Results'!AU93</f>
        <v>0.71681428571428563</v>
      </c>
      <c r="BC80" s="821">
        <f>'SAME R Results'!AV93</f>
        <v>2.661965909090909E-2</v>
      </c>
      <c r="BD80" s="821">
        <f>'SAME R Results'!AW93</f>
        <v>5.1033095238095241</v>
      </c>
      <c r="BE80" s="821">
        <f>'SAME R Results'!AX93</f>
        <v>4.6722686363636363</v>
      </c>
      <c r="BF80" s="827">
        <f>'SAME R Results'!AY93</f>
        <v>12025</v>
      </c>
      <c r="BG80" s="784">
        <f>'SAME R Results'!AZ93</f>
        <v>0.8369228571428573</v>
      </c>
      <c r="BH80" s="784">
        <f>'SAME R Results'!BA93</f>
        <v>8.5615677272727286E-2</v>
      </c>
      <c r="BI80" s="789"/>
      <c r="BJ80" s="784">
        <f>'SAME R Results'!BB93</f>
        <v>20.479333333333333</v>
      </c>
      <c r="BK80" s="784">
        <f>'SAME R Results'!BC93</f>
        <v>0.43104088744588775</v>
      </c>
      <c r="BL80" s="784">
        <f>'SAME R Results'!BD93</f>
        <v>438728.96546478604</v>
      </c>
      <c r="BM80" s="784">
        <f>'SAME R Results'!BE93</f>
        <v>73.832543651750925</v>
      </c>
      <c r="BN80" s="784">
        <f>'SAME R Results'!BF93</f>
        <v>0.69019462662337649</v>
      </c>
      <c r="BO80" s="784">
        <f>'SAME R Results'!BG93</f>
        <v>0.18782679496753252</v>
      </c>
      <c r="BP80" s="789"/>
      <c r="BQ80" s="784">
        <f>'SAME R Results'!BH93</f>
        <v>15.029824068911578</v>
      </c>
      <c r="BR80" s="817">
        <f>'SAME R Results'!BI93</f>
        <v>0.16828736979682504</v>
      </c>
      <c r="BS80" s="817">
        <f>'SAME R Results'!BJ93</f>
        <v>0.40295169678721698</v>
      </c>
      <c r="BT80" s="817">
        <f>'SAME R Results'!BL93</f>
        <v>3.6746334661286353</v>
      </c>
      <c r="BU80" s="817">
        <f>'SAME R Results'!BM93</f>
        <v>2.5457404617536565</v>
      </c>
      <c r="BV80" s="817">
        <f>'SAME R Results'!BN93</f>
        <v>0.1087553899042086</v>
      </c>
      <c r="BW80" s="784">
        <f>'SAME R Results'!BO93</f>
        <v>438728.96546478604</v>
      </c>
      <c r="BX80" s="784">
        <f>'SAME R Results'!BP93</f>
        <v>431550.24657623621</v>
      </c>
      <c r="BY80" s="784">
        <f>'SAME R Results'!BQ93</f>
        <v>409163.56778139976</v>
      </c>
      <c r="BZ80" s="784">
        <f>'SAME R Results'!BR93</f>
        <v>73.832543651750925</v>
      </c>
      <c r="CA80" s="784">
        <f>'SAME R Results'!BS93</f>
        <v>9.5676304591558139E-2</v>
      </c>
      <c r="CB80" s="784">
        <f>'SAME R Results'!BT93</f>
        <v>0.28000000000000003</v>
      </c>
      <c r="CC80" s="784">
        <f>'SAME R Results'!BV93</f>
        <v>2.6210786371588739</v>
      </c>
      <c r="CD80" s="880">
        <f>'SAME R Results'!BW93</f>
        <v>1</v>
      </c>
      <c r="CE80" s="1086">
        <f>'SAME R Results'!BZ93</f>
        <v>295.6786559110368</v>
      </c>
      <c r="CF80" s="1777">
        <f>'SAME R Results'!CA93</f>
        <v>3.7666666666666959</v>
      </c>
      <c r="CG80" s="1777" t="str">
        <f>'SAME R Results'!CB93</f>
        <v xml:space="preserve"> 51L</v>
      </c>
      <c r="CH80" s="1777">
        <f>'SAME R Results'!CC93</f>
        <v>251</v>
      </c>
      <c r="CI80" s="1777">
        <f>'SAME R Results'!CD93</f>
        <v>2.3941312676142152E-2</v>
      </c>
      <c r="CJ80" s="1777"/>
      <c r="CK80" s="1777"/>
      <c r="CL80" s="2015">
        <f>'SAME R Results'!CI93</f>
        <v>93</v>
      </c>
      <c r="CM80" s="2015" t="str">
        <f>'SAME R Results'!CJ93</f>
        <v>Lampwick</v>
      </c>
      <c r="CN80" s="2016">
        <f>'SAME R Results'!CK93</f>
        <v>0.16828736979682504</v>
      </c>
      <c r="CO80" s="2016">
        <f>'SAME R Results'!CL93</f>
        <v>4.5921670370780238E-2</v>
      </c>
      <c r="CP80" s="2016">
        <f>'SAME R Results'!CM93</f>
        <v>2.8724451584369801E-2</v>
      </c>
    </row>
    <row r="81" spans="1:95" ht="16.5" customHeight="1" x14ac:dyDescent="0.2">
      <c r="A81" s="780">
        <v>2</v>
      </c>
      <c r="B81" s="784" t="str">
        <f>'SAME R Results'!A94</f>
        <v>9(4)</v>
      </c>
      <c r="C81" s="1806" t="str">
        <f>'SAME R Results'!B94</f>
        <v>Lampwick</v>
      </c>
      <c r="D81" s="784" t="str">
        <f>'SAME R Results'!C94</f>
        <v>L04</v>
      </c>
      <c r="E81" s="784" t="str">
        <f>'SAME R Results'!D94</f>
        <v>51LA</v>
      </c>
      <c r="F81" s="784">
        <f>'SAME R Results'!E94</f>
        <v>0</v>
      </c>
      <c r="G81" s="784" t="str">
        <f>'SAME R Results'!F94</f>
        <v>98a</v>
      </c>
      <c r="H81" s="785" t="str">
        <f>'SAME R Results'!G94</f>
        <v>aged</v>
      </c>
      <c r="I81" s="784">
        <f>'SAME R Results'!H94</f>
        <v>251</v>
      </c>
      <c r="J81" s="786">
        <f>'SAME R Results'!I94</f>
        <v>40429.354166666664</v>
      </c>
      <c r="K81" s="784">
        <f>'SAME R Results'!J94</f>
        <v>0</v>
      </c>
      <c r="L81" s="788"/>
      <c r="M81" s="788"/>
      <c r="N81" s="784">
        <f>'SAME R Results'!K94</f>
        <v>0</v>
      </c>
      <c r="O81" s="793">
        <f>'SAME R Results'!L94</f>
        <v>1.28</v>
      </c>
      <c r="P81" s="784">
        <f>'SAME R Results'!M94</f>
        <v>0</v>
      </c>
      <c r="Q81" s="784">
        <f>'SAME R Results'!N94</f>
        <v>0</v>
      </c>
      <c r="R81" s="784">
        <f>'SAME R Results'!O94</f>
        <v>0</v>
      </c>
      <c r="S81" s="784">
        <f>'SAME R Results'!P94</f>
        <v>0</v>
      </c>
      <c r="T81" s="784">
        <f>'SAME R Results'!Q94</f>
        <v>0</v>
      </c>
      <c r="U81" s="784">
        <f>'SAME R Results'!R94</f>
        <v>585.28571428571433</v>
      </c>
      <c r="V81" s="784">
        <f>'SAME R Results'!S94</f>
        <v>0</v>
      </c>
      <c r="W81" s="784">
        <f>'SAME R Results'!T94</f>
        <v>0</v>
      </c>
      <c r="X81" s="784" t="str">
        <f>'SAME R Results'!U94</f>
        <v>n</v>
      </c>
      <c r="Y81" s="784" t="str">
        <f>'SAME R Results'!V94</f>
        <v>y</v>
      </c>
      <c r="Z81" s="784" t="str">
        <f>'SAME R Results'!W94</f>
        <v>y</v>
      </c>
      <c r="AA81" s="784" t="str">
        <f>'SAME R Results'!X94</f>
        <v>n</v>
      </c>
      <c r="AB81" s="784" t="str">
        <f>'SAME R Results'!Y94</f>
        <v>y</v>
      </c>
      <c r="AC81" s="789"/>
      <c r="AD81" s="784" t="str">
        <f>'SAME R Results'!Z94</f>
        <v>y</v>
      </c>
      <c r="AE81" s="784">
        <f>'SAME R Results'!AA94</f>
        <v>10</v>
      </c>
      <c r="AF81" s="784" t="str">
        <f>'SAME R Results'!AB94</f>
        <v>y</v>
      </c>
      <c r="AG81" s="817">
        <f>'SAME R Results'!AC94</f>
        <v>3.852706928546E-2</v>
      </c>
      <c r="AH81" s="819">
        <f>'SAME R Results'!AD94</f>
        <v>0</v>
      </c>
      <c r="AI81" s="784">
        <f>'SAME R Results'!AE94</f>
        <v>0</v>
      </c>
      <c r="AJ81" s="784">
        <f>'SAME R Results'!AF94</f>
        <v>0</v>
      </c>
      <c r="AK81" s="784">
        <f>'SAME R Results'!AG94</f>
        <v>0</v>
      </c>
      <c r="AL81" s="784">
        <f>'SAME R Results'!AH94</f>
        <v>0</v>
      </c>
      <c r="AM81" s="784">
        <f>'SAME R Results'!AI94</f>
        <v>0</v>
      </c>
      <c r="AN81" s="784">
        <f>'SAME R Results'!AJ94</f>
        <v>0</v>
      </c>
      <c r="AO81" s="784">
        <f>'SAME R Results'!AK94</f>
        <v>0</v>
      </c>
      <c r="AP81" s="784">
        <f>'SAME R Results'!AL94</f>
        <v>0</v>
      </c>
      <c r="AQ81" s="784">
        <f>'SAME R Results'!AM94</f>
        <v>0</v>
      </c>
      <c r="AR81" s="817">
        <f>'SAME R Results'!AN94</f>
        <v>0</v>
      </c>
      <c r="AS81" s="819">
        <f>'SAME R Results'!AO94</f>
        <v>0</v>
      </c>
      <c r="AT81" s="784">
        <f>'SAME R Results'!AP94</f>
        <v>90</v>
      </c>
      <c r="AU81" s="789"/>
      <c r="AV81" s="821">
        <f>'SAME R Results'!AQ94</f>
        <v>0</v>
      </c>
      <c r="AW81" s="821">
        <f>'SAME R Results'!AR94</f>
        <v>6.1840814999999996</v>
      </c>
      <c r="AX81" s="821">
        <f>'SAME R Results'!AS94</f>
        <v>0</v>
      </c>
      <c r="AY81" s="821">
        <f>'SAME R Results'!AT94</f>
        <v>0</v>
      </c>
      <c r="AZ81" s="824"/>
      <c r="BA81" s="824"/>
      <c r="BB81" s="821">
        <f>'SAME R Results'!AU94</f>
        <v>0.67301940000000005</v>
      </c>
      <c r="BC81" s="821">
        <f>'SAME R Results'!AV94</f>
        <v>4.1351330000000006E-2</v>
      </c>
      <c r="BD81" s="821">
        <f>'SAME R Results'!AW94</f>
        <v>5.0563070000000003</v>
      </c>
      <c r="BE81" s="821">
        <f>'SAME R Results'!AX94</f>
        <v>4.6961969999999997</v>
      </c>
      <c r="BF81" s="827">
        <f>'SAME R Results'!AY94</f>
        <v>9058</v>
      </c>
      <c r="BG81" s="784">
        <f>'SAME R Results'!AZ94</f>
        <v>0.78460679999999994</v>
      </c>
      <c r="BH81" s="784">
        <f>'SAME R Results'!BA94</f>
        <v>9.6283004999999977E-2</v>
      </c>
      <c r="BI81" s="789"/>
      <c r="BJ81" s="784">
        <f>'SAME R Results'!BB94</f>
        <v>18.903399999999998</v>
      </c>
      <c r="BK81" s="784">
        <f>'SAME R Results'!BC94</f>
        <v>0.3601100000000006</v>
      </c>
      <c r="BL81" s="784">
        <f>'SAME R Results'!BD94</f>
        <v>329083.62258389778</v>
      </c>
      <c r="BM81" s="784">
        <f>'SAME R Results'!BE94</f>
        <v>61.128591098456731</v>
      </c>
      <c r="BN81" s="784">
        <f>'SAME R Results'!BF94</f>
        <v>0.63166807000000003</v>
      </c>
      <c r="BO81" s="784">
        <f>'SAME R Results'!BG94</f>
        <v>0.17208094874999999</v>
      </c>
      <c r="BP81" s="789"/>
      <c r="BQ81" s="784">
        <f>'SAME R Results'!BH94</f>
        <v>13.793562403036354</v>
      </c>
      <c r="BR81" s="817">
        <f>'SAME R Results'!BI94</f>
        <v>0.18575397529201682</v>
      </c>
      <c r="BS81" s="817">
        <f>'SAME R Results'!BJ94</f>
        <v>0.43098006676055478</v>
      </c>
      <c r="BT81" s="817">
        <f>'SAME R Results'!BL94</f>
        <v>3.6707612004027848</v>
      </c>
      <c r="BU81" s="817">
        <f>'SAME R Results'!BM94</f>
        <v>2.5027965278330568</v>
      </c>
      <c r="BV81" s="817">
        <f>'SAME R Results'!BN94</f>
        <v>0.12194909540707573</v>
      </c>
      <c r="BW81" s="784">
        <f>'SAME R Results'!BO94</f>
        <v>329083.62258389778</v>
      </c>
      <c r="BX81" s="784">
        <f>'SAME R Results'!BP94</f>
        <v>323676.15184024005</v>
      </c>
      <c r="BY81" s="784">
        <f>'SAME R Results'!BQ94</f>
        <v>307510.63560578704</v>
      </c>
      <c r="BZ81" s="784">
        <f>'SAME R Results'!BR94</f>
        <v>61.128591098456731</v>
      </c>
      <c r="CA81" s="784">
        <f>'SAME R Results'!BS94</f>
        <v>7.9932078487081726E-2</v>
      </c>
      <c r="CB81" s="784">
        <f>'SAME R Results'!BT94</f>
        <v>0.28000000000000003</v>
      </c>
      <c r="CC81" s="784">
        <f>'SAME R Results'!BV94</f>
        <v>2.6060244648045843</v>
      </c>
      <c r="CD81" s="880">
        <f>'SAME R Results'!BW94</f>
        <v>1</v>
      </c>
      <c r="CE81" s="1086">
        <f>'SAME R Results'!BZ94</f>
        <v>295.6786559110368</v>
      </c>
      <c r="CF81" s="1777">
        <f>'SAME R Results'!CA94</f>
        <v>3.7666666666666959</v>
      </c>
      <c r="CG81" s="1777">
        <f>'SAME R Results'!CB94</f>
        <v>0</v>
      </c>
      <c r="CH81" s="1777">
        <f>'SAME R Results'!CC94</f>
        <v>0</v>
      </c>
      <c r="CI81" s="1777">
        <f>'SAME R Results'!CD94</f>
        <v>2.1972046305721457E-2</v>
      </c>
      <c r="CJ81" s="1777"/>
      <c r="CK81" s="1777"/>
      <c r="CL81" s="2015">
        <f>'SAME R Results'!CI94</f>
        <v>94</v>
      </c>
      <c r="CM81" s="2015" t="str">
        <f>'SAME R Results'!CJ94</f>
        <v>Lampwick</v>
      </c>
      <c r="CN81" s="2016">
        <f>'SAME R Results'!CK94</f>
        <v>0.18575397529201682</v>
      </c>
      <c r="CO81" s="2016">
        <f>'SAME R Results'!CL94</f>
        <v>4.5794411301677364E-2</v>
      </c>
      <c r="CP81" s="2016">
        <f>'SAME R Results'!CM94</f>
        <v>2.8742320322663092E-2</v>
      </c>
    </row>
    <row r="82" spans="1:95" ht="16.5" hidden="1" customHeight="1" x14ac:dyDescent="0.2">
      <c r="A82" s="780">
        <v>2</v>
      </c>
      <c r="B82" s="784" t="str">
        <f>'SAME R Results'!A110</f>
        <v>10 (4)</v>
      </c>
      <c r="C82" s="1806" t="str">
        <f>'SAME R Results'!B110</f>
        <v>Lampwick</v>
      </c>
      <c r="D82" s="784" t="str">
        <f>'SAME R Results'!C110</f>
        <v>L05</v>
      </c>
      <c r="E82" s="784" t="str">
        <f>'SAME R Results'!D110</f>
        <v>59 L</v>
      </c>
      <c r="F82" s="784">
        <f>'SAME R Results'!E110</f>
        <v>0</v>
      </c>
      <c r="G82" s="784">
        <f>'SAME R Results'!F110</f>
        <v>106</v>
      </c>
      <c r="H82" s="785" t="str">
        <f>'SAME R Results'!G110</f>
        <v>No flow run w/ aging</v>
      </c>
      <c r="I82" s="784">
        <f>'SAME R Results'!H110</f>
        <v>252</v>
      </c>
      <c r="J82" s="786">
        <f>'SAME R Results'!I110</f>
        <v>40430.305555555555</v>
      </c>
      <c r="K82" s="784">
        <f>'SAME R Results'!J110</f>
        <v>0</v>
      </c>
      <c r="L82" s="788"/>
      <c r="M82" s="788"/>
      <c r="N82" s="784">
        <f>'SAME R Results'!K110</f>
        <v>0</v>
      </c>
      <c r="O82" s="793">
        <f>'SAME R Results'!L110</f>
        <v>1.28</v>
      </c>
      <c r="P82" s="784">
        <f>'SAME R Results'!M110</f>
        <v>60</v>
      </c>
      <c r="Q82" s="784">
        <f>'SAME R Results'!N110</f>
        <v>11</v>
      </c>
      <c r="R82" s="784">
        <f>'SAME R Results'!O110</f>
        <v>8</v>
      </c>
      <c r="S82" s="784" t="str">
        <f>'SAME R Results'!P110</f>
        <v>n</v>
      </c>
      <c r="T82" s="784" t="str">
        <f>'SAME R Results'!Q110</f>
        <v>N</v>
      </c>
      <c r="U82" s="784">
        <f>'SAME R Results'!R110</f>
        <v>29.714285714285715</v>
      </c>
      <c r="V82" s="784" t="str">
        <f>'SAME R Results'!S110</f>
        <v>Y</v>
      </c>
      <c r="W82" s="784">
        <f>'SAME R Results'!T110</f>
        <v>90</v>
      </c>
      <c r="X82" s="784" t="str">
        <f>'SAME R Results'!U110</f>
        <v>n</v>
      </c>
      <c r="Y82" s="784" t="str">
        <f>'SAME R Results'!V110</f>
        <v>y</v>
      </c>
      <c r="Z82" s="784" t="str">
        <f>'SAME R Results'!W110</f>
        <v>y</v>
      </c>
      <c r="AA82" s="784" t="str">
        <f>'SAME R Results'!X110</f>
        <v>n</v>
      </c>
      <c r="AB82" s="784" t="str">
        <f>'SAME R Results'!Y110</f>
        <v>n</v>
      </c>
      <c r="AC82" s="789"/>
      <c r="AD82" s="784" t="str">
        <f>'SAME R Results'!Z110</f>
        <v>y</v>
      </c>
      <c r="AE82" s="784">
        <f>'SAME R Results'!AA110</f>
        <v>10</v>
      </c>
      <c r="AF82" s="784" t="str">
        <f>'SAME R Results'!AB110</f>
        <v>y</v>
      </c>
      <c r="AG82" s="817">
        <f>'SAME R Results'!AC110</f>
        <v>7.8816036857303803E-2</v>
      </c>
      <c r="AH82" s="819">
        <f>'SAME R Results'!AD110</f>
        <v>0</v>
      </c>
      <c r="AI82" s="784">
        <f>'SAME R Results'!AE110</f>
        <v>58</v>
      </c>
      <c r="AJ82" s="784">
        <f>'SAME R Results'!AF110</f>
        <v>480</v>
      </c>
      <c r="AK82" s="784">
        <f>'SAME R Results'!AG110</f>
        <v>0</v>
      </c>
      <c r="AL82" s="784" t="str">
        <f>'SAME R Results'!AH110</f>
        <v>n</v>
      </c>
      <c r="AM82" s="784" t="str">
        <f>'SAME R Results'!AI110</f>
        <v>y</v>
      </c>
      <c r="AN82" s="784" t="str">
        <f>'SAME R Results'!AJ110</f>
        <v>y</v>
      </c>
      <c r="AO82" s="784" t="str">
        <f>'SAME R Results'!AK110</f>
        <v>n</v>
      </c>
      <c r="AP82" s="784" t="str">
        <f>'SAME R Results'!AL110</f>
        <v>n</v>
      </c>
      <c r="AQ82" s="784" t="str">
        <f>'SAME R Results'!AM110</f>
        <v>y</v>
      </c>
      <c r="AR82" s="817">
        <f>'SAME R Results'!AN110</f>
        <v>7.8816036857303803E-2</v>
      </c>
      <c r="AS82" s="819">
        <f>'SAME R Results'!AO110</f>
        <v>0</v>
      </c>
      <c r="AT82" s="784">
        <f>'SAME R Results'!AP110</f>
        <v>0</v>
      </c>
      <c r="AU82" s="789"/>
      <c r="AV82" s="821">
        <f>'SAME R Results'!AQ110</f>
        <v>0</v>
      </c>
      <c r="AW82" s="821">
        <f>'SAME R Results'!AR110</f>
        <v>6.2560419999999999</v>
      </c>
      <c r="AX82" s="821">
        <f>'SAME R Results'!AS110</f>
        <v>0</v>
      </c>
      <c r="AY82" s="821">
        <f>'SAME R Results'!AT110</f>
        <v>0</v>
      </c>
      <c r="AZ82" s="824"/>
      <c r="BA82" s="824"/>
      <c r="BB82" s="821">
        <f>'SAME R Results'!AU110</f>
        <v>0.83120744999999974</v>
      </c>
      <c r="BC82" s="821">
        <f>'SAME R Results'!AV110</f>
        <v>3.5980234999999999E-2</v>
      </c>
      <c r="BD82" s="821">
        <f>'SAME R Results'!AW110</f>
        <v>4.9518899999999997</v>
      </c>
      <c r="BE82" s="821">
        <f>'SAME R Results'!AX110</f>
        <v>4.6689910000000001</v>
      </c>
      <c r="BF82" s="827">
        <f>'SAME R Results'!AY110</f>
        <v>6080</v>
      </c>
      <c r="BG82" s="784">
        <f>'SAME R Results'!AZ110</f>
        <v>0.90042085000000027</v>
      </c>
      <c r="BH82" s="784">
        <f>'SAME R Results'!BA110</f>
        <v>8.2290639999999998E-2</v>
      </c>
      <c r="BI82" s="789"/>
      <c r="BJ82" s="784">
        <f>'SAME R Results'!BB110</f>
        <v>43.326299999999996</v>
      </c>
      <c r="BK82" s="784">
        <f>'SAME R Results'!BC110</f>
        <v>0.28289899999999957</v>
      </c>
      <c r="BL82" s="784">
        <f>'SAME R Results'!BD110</f>
        <v>107516.96149531422</v>
      </c>
      <c r="BM82" s="784">
        <f>'SAME R Results'!BE110</f>
        <v>47.564685690088332</v>
      </c>
      <c r="BN82" s="784">
        <f>'SAME R Results'!BF110</f>
        <v>0.79522721499999971</v>
      </c>
      <c r="BO82" s="784">
        <f>'SAME R Results'!BG110</f>
        <v>0.20453255250000008</v>
      </c>
      <c r="BP82" s="789"/>
      <c r="BQ82" s="784">
        <f>'SAME R Results'!BH110</f>
        <v>12.131364</v>
      </c>
      <c r="BR82" s="817">
        <f>'SAME R Results'!BI110</f>
        <v>0.44239239119644658</v>
      </c>
      <c r="BS82" s="817">
        <f>'SAME R Results'!BJ110</f>
        <v>0.59953058438413609</v>
      </c>
      <c r="BT82" s="817">
        <f>'SAME R Results'!BL110</f>
        <v>3.8880227390698576</v>
      </c>
      <c r="BU82" s="817">
        <f>'SAME R Results'!BM110</f>
        <v>1.7355361204504993</v>
      </c>
      <c r="BV82" s="817">
        <f>'SAME R Results'!BN110</f>
        <v>0.38001942957695506</v>
      </c>
      <c r="BW82" s="784">
        <f>'SAME R Results'!BO110</f>
        <v>107516.96149531422</v>
      </c>
      <c r="BX82" s="784">
        <f>'SAME R Results'!BP110</f>
        <v>105742.70329132484</v>
      </c>
      <c r="BY82" s="784">
        <f>'SAME R Results'!BQ110</f>
        <v>100668.32482791525</v>
      </c>
      <c r="BZ82" s="784">
        <f>'SAME R Results'!BR110</f>
        <v>47.564685690088332</v>
      </c>
      <c r="CA82" s="784">
        <f>'SAME R Results'!BS110</f>
        <v>6.2793882624522679E-2</v>
      </c>
      <c r="CB82" s="784">
        <f>'SAME R Results'!BT110</f>
        <v>0.28000000000000003</v>
      </c>
      <c r="CC82" s="784">
        <f>'SAME R Results'!BV110</f>
        <v>1</v>
      </c>
      <c r="CD82" s="880">
        <f>'SAME R Results'!BW110</f>
        <v>1</v>
      </c>
      <c r="CE82" s="1086">
        <f>'SAME R Results'!BZ110</f>
        <v>296.85201609236873</v>
      </c>
      <c r="CF82" s="1777">
        <f>'SAME R Results'!CA110</f>
        <v>2.9300000000000992</v>
      </c>
      <c r="CG82" s="1777" t="str">
        <f>'SAME R Results'!CB110</f>
        <v xml:space="preserve"> 59L</v>
      </c>
      <c r="CH82" s="1777">
        <f>'SAME R Results'!CC110</f>
        <v>252</v>
      </c>
      <c r="CI82" s="1777">
        <f>'SAME R Results'!CD110</f>
        <v>2.48423836177466E-2</v>
      </c>
      <c r="CJ82" s="1777"/>
      <c r="CK82" s="1777"/>
      <c r="CL82" s="2015">
        <f>'SAME R Results'!CI110</f>
        <v>110</v>
      </c>
      <c r="CM82" s="2015" t="str">
        <f>'SAME R Results'!CJ110</f>
        <v>Lampwick</v>
      </c>
      <c r="CN82" s="2016">
        <f>'SAME R Results'!CK110</f>
        <v>0.44239239119644658</v>
      </c>
      <c r="CO82" s="2016">
        <f>'SAME R Results'!CL110</f>
        <v>6.5551344020342614E-2</v>
      </c>
      <c r="CP82" s="2016">
        <f>'SAME R Results'!CM110</f>
        <v>4.4827524993743983E-2</v>
      </c>
    </row>
    <row r="83" spans="1:95" s="11" customFormat="1" ht="16.5" customHeight="1" x14ac:dyDescent="0.2">
      <c r="A83" s="780">
        <v>2</v>
      </c>
      <c r="B83" s="784" t="str">
        <f>'SAME R Results'!A111</f>
        <v>10 (4)</v>
      </c>
      <c r="C83" s="1806" t="str">
        <f>'SAME R Results'!B111</f>
        <v>Lampwick</v>
      </c>
      <c r="D83" s="784" t="str">
        <f>'SAME R Results'!C111</f>
        <v>L05</v>
      </c>
      <c r="E83" s="784" t="str">
        <f>'SAME R Results'!D111</f>
        <v>59LA</v>
      </c>
      <c r="F83" s="784">
        <f>'SAME R Results'!E111</f>
        <v>0</v>
      </c>
      <c r="G83" s="784" t="str">
        <f>'SAME R Results'!F111</f>
        <v>106a</v>
      </c>
      <c r="H83" s="785" t="str">
        <f>'SAME R Results'!G111</f>
        <v>aged</v>
      </c>
      <c r="I83" s="784">
        <f>'SAME R Results'!H111</f>
        <v>252</v>
      </c>
      <c r="J83" s="786">
        <f>'SAME R Results'!I111</f>
        <v>40430.305555555555</v>
      </c>
      <c r="K83" s="784">
        <f>'SAME R Results'!J111</f>
        <v>0</v>
      </c>
      <c r="L83" s="787"/>
      <c r="M83" s="787"/>
      <c r="N83" s="784">
        <f>'SAME R Results'!K111</f>
        <v>0</v>
      </c>
      <c r="O83" s="793">
        <f>'SAME R Results'!L111</f>
        <v>1.28</v>
      </c>
      <c r="P83" s="784">
        <f>'SAME R Results'!M111</f>
        <v>0</v>
      </c>
      <c r="Q83" s="784">
        <f>'SAME R Results'!N111</f>
        <v>0</v>
      </c>
      <c r="R83" s="784">
        <f>'SAME R Results'!O111</f>
        <v>0</v>
      </c>
      <c r="S83" s="784">
        <f>'SAME R Results'!P111</f>
        <v>0</v>
      </c>
      <c r="T83" s="784">
        <f>'SAME R Results'!Q111</f>
        <v>0</v>
      </c>
      <c r="U83" s="784">
        <f>'SAME R Results'!R111</f>
        <v>558.28571428571433</v>
      </c>
      <c r="V83" s="784">
        <f>'SAME R Results'!S111</f>
        <v>0</v>
      </c>
      <c r="W83" s="784">
        <f>'SAME R Results'!T111</f>
        <v>0</v>
      </c>
      <c r="X83" s="784" t="str">
        <f>'SAME R Results'!U111</f>
        <v>n</v>
      </c>
      <c r="Y83" s="784" t="str">
        <f>'SAME R Results'!V111</f>
        <v>y</v>
      </c>
      <c r="Z83" s="784" t="str">
        <f>'SAME R Results'!W111</f>
        <v>y</v>
      </c>
      <c r="AA83" s="784" t="str">
        <f>'SAME R Results'!X111</f>
        <v>n</v>
      </c>
      <c r="AB83" s="784" t="str">
        <f>'SAME R Results'!Y111</f>
        <v>n</v>
      </c>
      <c r="AC83" s="808"/>
      <c r="AD83" s="784" t="str">
        <f>'SAME R Results'!Z111</f>
        <v>y</v>
      </c>
      <c r="AE83" s="784">
        <f>'SAME R Results'!AA111</f>
        <v>10</v>
      </c>
      <c r="AF83" s="784" t="str">
        <f>'SAME R Results'!AB111</f>
        <v>y</v>
      </c>
      <c r="AG83" s="817">
        <f>'SAME R Results'!AC111</f>
        <v>7.8816036857303803E-2</v>
      </c>
      <c r="AH83" s="819">
        <f>'SAME R Results'!AD111</f>
        <v>0</v>
      </c>
      <c r="AI83" s="784">
        <f>'SAME R Results'!AE111</f>
        <v>0</v>
      </c>
      <c r="AJ83" s="784">
        <f>'SAME R Results'!AF111</f>
        <v>0</v>
      </c>
      <c r="AK83" s="784">
        <f>'SAME R Results'!AG111</f>
        <v>0</v>
      </c>
      <c r="AL83" s="784">
        <f>'SAME R Results'!AH111</f>
        <v>0</v>
      </c>
      <c r="AM83" s="784">
        <f>'SAME R Results'!AI111</f>
        <v>0</v>
      </c>
      <c r="AN83" s="784">
        <f>'SAME R Results'!AJ111</f>
        <v>0</v>
      </c>
      <c r="AO83" s="784">
        <f>'SAME R Results'!AK111</f>
        <v>0</v>
      </c>
      <c r="AP83" s="784">
        <f>'SAME R Results'!AL111</f>
        <v>0</v>
      </c>
      <c r="AQ83" s="784">
        <f>'SAME R Results'!AM111</f>
        <v>0</v>
      </c>
      <c r="AR83" s="817">
        <f>'SAME R Results'!AN111</f>
        <v>0</v>
      </c>
      <c r="AS83" s="819">
        <f>'SAME R Results'!AO111</f>
        <v>0</v>
      </c>
      <c r="AT83" s="784">
        <f>'SAME R Results'!AP111</f>
        <v>0</v>
      </c>
      <c r="AU83" s="808"/>
      <c r="AV83" s="821">
        <f>'SAME R Results'!AQ111</f>
        <v>0</v>
      </c>
      <c r="AW83" s="821">
        <f>'SAME R Results'!AR111</f>
        <v>6.2467810000000012</v>
      </c>
      <c r="AX83" s="821">
        <f>'SAME R Results'!AS111</f>
        <v>0</v>
      </c>
      <c r="AY83" s="821">
        <f>'SAME R Results'!AT111</f>
        <v>0</v>
      </c>
      <c r="AZ83" s="823"/>
      <c r="BA83" s="823"/>
      <c r="BB83" s="821">
        <f>'SAME R Results'!AU111</f>
        <v>0.74006645000000004</v>
      </c>
      <c r="BC83" s="821">
        <f>'SAME R Results'!AV111</f>
        <v>3.2775885000000005E-2</v>
      </c>
      <c r="BD83" s="821">
        <f>'SAME R Results'!AW111</f>
        <v>4.9339899999999997</v>
      </c>
      <c r="BE83" s="821">
        <f>'SAME R Results'!AX111</f>
        <v>4.7002110000000004</v>
      </c>
      <c r="BF83" s="827">
        <f>'SAME R Results'!AY111</f>
        <v>5490</v>
      </c>
      <c r="BG83" s="784">
        <f>'SAME R Results'!AZ111</f>
        <v>0.79734800000000006</v>
      </c>
      <c r="BH83" s="784">
        <f>'SAME R Results'!BA111</f>
        <v>8.1817620000000008E-2</v>
      </c>
      <c r="BI83" s="808"/>
      <c r="BJ83" s="784">
        <f>'SAME R Results'!BB111</f>
        <v>38.541799999999995</v>
      </c>
      <c r="BK83" s="784">
        <f>'SAME R Results'!BC111</f>
        <v>0.23377899999999929</v>
      </c>
      <c r="BL83" s="784">
        <f>'SAME R Results'!BD111</f>
        <v>97001.378207353002</v>
      </c>
      <c r="BM83" s="784">
        <f>'SAME R Results'!BE111</f>
        <v>39.072658769889138</v>
      </c>
      <c r="BN83" s="784">
        <f>'SAME R Results'!BF111</f>
        <v>0.70729056500000009</v>
      </c>
      <c r="BO83" s="784">
        <f>'SAME R Results'!BG111</f>
        <v>0.17888259500000001</v>
      </c>
      <c r="BP83" s="808"/>
      <c r="BQ83" s="784">
        <f>'SAME R Results'!BH111</f>
        <v>10.791703999999999</v>
      </c>
      <c r="BR83" s="817">
        <f>'SAME R Results'!BI111</f>
        <v>0.40280519196713138</v>
      </c>
      <c r="BS83" s="817">
        <f>'SAME R Results'!BJ111</f>
        <v>0.59672078557518438</v>
      </c>
      <c r="BT83" s="817">
        <f>'SAME R Results'!BL111</f>
        <v>3.9539373017257495</v>
      </c>
      <c r="BU83" s="817">
        <f>'SAME R Results'!BM111</f>
        <v>1.8717880227738097</v>
      </c>
      <c r="BV83" s="817">
        <f>'SAME R Results'!BN111</f>
        <v>0.3309459012244117</v>
      </c>
      <c r="BW83" s="784">
        <f>'SAME R Results'!BO111</f>
        <v>97001.378207353002</v>
      </c>
      <c r="BX83" s="784">
        <f>'SAME R Results'!BP111</f>
        <v>95399.293085658646</v>
      </c>
      <c r="BY83" s="784">
        <f>'SAME R Results'!BQ111</f>
        <v>90858.426603778003</v>
      </c>
      <c r="BZ83" s="784">
        <f>'SAME R Results'!BR111</f>
        <v>39.072658769889138</v>
      </c>
      <c r="CA83" s="784">
        <f>'SAME R Results'!BS111</f>
        <v>5.1890926041019109E-2</v>
      </c>
      <c r="CB83" s="784">
        <f>'SAME R Results'!BT111</f>
        <v>0.28000000000000003</v>
      </c>
      <c r="CC83" s="784">
        <f>'SAME R Results'!BV111</f>
        <v>1</v>
      </c>
      <c r="CD83" s="880">
        <f>'SAME R Results'!BW111</f>
        <v>1</v>
      </c>
      <c r="CE83" s="1086">
        <f>'SAME R Results'!BZ111</f>
        <v>296.85201609236873</v>
      </c>
      <c r="CF83" s="1777">
        <f>'SAME R Results'!CA111</f>
        <v>2.9300000000000992</v>
      </c>
      <c r="CG83" s="1777">
        <f>'SAME R Results'!CB111</f>
        <v>0</v>
      </c>
      <c r="CH83" s="1777">
        <f>'SAME R Results'!CC111</f>
        <v>0</v>
      </c>
      <c r="CI83" s="1777">
        <f>'SAME R Results'!CD111</f>
        <v>2.2099052559726214E-2</v>
      </c>
      <c r="CJ83" s="1777"/>
      <c r="CK83" s="1777"/>
      <c r="CL83" s="2015">
        <f>'SAME R Results'!CI111</f>
        <v>111</v>
      </c>
      <c r="CM83" s="2015" t="str">
        <f>'SAME R Results'!CJ111</f>
        <v>Lampwick</v>
      </c>
      <c r="CN83" s="2016">
        <f>'SAME R Results'!CK111</f>
        <v>0.40280519196713138</v>
      </c>
      <c r="CO83" s="2016">
        <f>'SAME R Results'!CL111</f>
        <v>6.5540211721893046E-2</v>
      </c>
      <c r="CP83" s="2016">
        <f>'SAME R Results'!CM111</f>
        <v>4.2501922569073425E-2</v>
      </c>
      <c r="CQ83" s="2021"/>
    </row>
    <row r="84" spans="1:95" ht="16.5" hidden="1" customHeight="1" x14ac:dyDescent="0.2">
      <c r="A84" s="780">
        <v>2</v>
      </c>
      <c r="B84" s="784" t="str">
        <f>'SAME R Results'!A118</f>
        <v>11(4)</v>
      </c>
      <c r="C84" s="1806" t="str">
        <f>'SAME R Results'!B118</f>
        <v>Lampwick</v>
      </c>
      <c r="D84" s="784" t="str">
        <f>'SAME R Results'!C118</f>
        <v>L06</v>
      </c>
      <c r="E84" s="784" t="str">
        <f>'SAME R Results'!D118</f>
        <v>63 L</v>
      </c>
      <c r="F84" s="784">
        <f>'SAME R Results'!E118</f>
        <v>0</v>
      </c>
      <c r="G84" s="784">
        <f>'SAME R Results'!F118</f>
        <v>110</v>
      </c>
      <c r="H84" s="785" t="str">
        <f>'SAME R Results'!G118</f>
        <v>low flow run w STS</v>
      </c>
      <c r="I84" s="784">
        <f>'SAME R Results'!H118</f>
        <v>253</v>
      </c>
      <c r="J84" s="786">
        <f>'SAME R Results'!I118</f>
        <v>40430.305555555555</v>
      </c>
      <c r="K84" s="784">
        <f>'SAME R Results'!J118</f>
        <v>0</v>
      </c>
      <c r="L84" s="788"/>
      <c r="M84" s="788"/>
      <c r="N84" s="784">
        <f>'SAME R Results'!K118</f>
        <v>2</v>
      </c>
      <c r="O84" s="793">
        <f>'SAME R Results'!L118</f>
        <v>1.28</v>
      </c>
      <c r="P84" s="784">
        <f>'SAME R Results'!M118</f>
        <v>60</v>
      </c>
      <c r="Q84" s="784">
        <f>'SAME R Results'!N118</f>
        <v>11</v>
      </c>
      <c r="R84" s="784">
        <f>'SAME R Results'!O118</f>
        <v>8</v>
      </c>
      <c r="S84" s="784" t="str">
        <f>'SAME R Results'!P118</f>
        <v>n</v>
      </c>
      <c r="T84" s="784" t="str">
        <f>'SAME R Results'!Q118</f>
        <v>n</v>
      </c>
      <c r="U84" s="784">
        <f>'SAME R Results'!R118</f>
        <v>21.428571428571427</v>
      </c>
      <c r="V84" s="784" t="str">
        <f>'SAME R Results'!S118</f>
        <v>n</v>
      </c>
      <c r="W84" s="784">
        <f>'SAME R Results'!T118</f>
        <v>0</v>
      </c>
      <c r="X84" s="784" t="str">
        <f>'SAME R Results'!U118</f>
        <v>y</v>
      </c>
      <c r="Y84" s="784" t="str">
        <f>'SAME R Results'!V118</f>
        <v>n</v>
      </c>
      <c r="Z84" s="784" t="str">
        <f>'SAME R Results'!W118</f>
        <v>y</v>
      </c>
      <c r="AA84" s="784" t="str">
        <f>'SAME R Results'!X118</f>
        <v>n</v>
      </c>
      <c r="AB84" s="784" t="str">
        <f>'SAME R Results'!Y118</f>
        <v>y</v>
      </c>
      <c r="AC84" s="789"/>
      <c r="AD84" s="784" t="str">
        <f>'SAME R Results'!Z118</f>
        <v>y</v>
      </c>
      <c r="AE84" s="784">
        <f>'SAME R Results'!AA118</f>
        <v>10</v>
      </c>
      <c r="AF84" s="784" t="str">
        <f>'SAME R Results'!AB118</f>
        <v>y</v>
      </c>
      <c r="AG84" s="817">
        <f>'SAME R Results'!AC118</f>
        <v>3.852706928546E-2</v>
      </c>
      <c r="AH84" s="819">
        <f>'SAME R Results'!AD118</f>
        <v>0</v>
      </c>
      <c r="AI84" s="784">
        <f>'SAME R Results'!AE118</f>
        <v>0</v>
      </c>
      <c r="AJ84" s="784">
        <f>'SAME R Results'!AF118</f>
        <v>0</v>
      </c>
      <c r="AK84" s="784">
        <f>'SAME R Results'!AG118</f>
        <v>0</v>
      </c>
      <c r="AL84" s="784">
        <f>'SAME R Results'!AH118</f>
        <v>0</v>
      </c>
      <c r="AM84" s="784">
        <f>'SAME R Results'!AI118</f>
        <v>0</v>
      </c>
      <c r="AN84" s="784">
        <f>'SAME R Results'!AJ118</f>
        <v>0</v>
      </c>
      <c r="AO84" s="784">
        <f>'SAME R Results'!AK118</f>
        <v>0</v>
      </c>
      <c r="AP84" s="784">
        <f>'SAME R Results'!AL118</f>
        <v>0</v>
      </c>
      <c r="AQ84" s="784">
        <f>'SAME R Results'!AM118</f>
        <v>0</v>
      </c>
      <c r="AR84" s="817">
        <f>'SAME R Results'!AN118</f>
        <v>0</v>
      </c>
      <c r="AS84" s="819">
        <f>'SAME R Results'!AO118</f>
        <v>0</v>
      </c>
      <c r="AT84" s="784">
        <f>'SAME R Results'!AP118</f>
        <v>0</v>
      </c>
      <c r="AU84" s="789"/>
      <c r="AV84" s="821">
        <f>'SAME R Results'!AQ118</f>
        <v>0</v>
      </c>
      <c r="AW84" s="821">
        <f>'SAME R Results'!AR118</f>
        <v>6.2793880000000009</v>
      </c>
      <c r="AX84" s="821">
        <f>'SAME R Results'!AS118</f>
        <v>4.8928252380952379</v>
      </c>
      <c r="AY84" s="821">
        <f>'SAME R Results'!AT118</f>
        <v>5.1263119999999986</v>
      </c>
      <c r="AZ84" s="824"/>
      <c r="BA84" s="824"/>
      <c r="BB84" s="821">
        <f>'SAME R Results'!AU118</f>
        <v>0</v>
      </c>
      <c r="BC84" s="821">
        <f>'SAME R Results'!AV118</f>
        <v>0</v>
      </c>
      <c r="BD84" s="821">
        <f>'SAME R Results'!AW118</f>
        <v>5.9777834999999984</v>
      </c>
      <c r="BE84" s="821">
        <f>'SAME R Results'!AX118</f>
        <v>4.6155244999999994</v>
      </c>
      <c r="BF84" s="827">
        <f>'SAME R Results'!AY118</f>
        <v>24645</v>
      </c>
      <c r="BG84" s="784">
        <f>'SAME R Results'!AZ118</f>
        <v>0</v>
      </c>
      <c r="BH84" s="784">
        <f>'SAME R Results'!BA118</f>
        <v>0</v>
      </c>
      <c r="BI84" s="789"/>
      <c r="BJ84" s="784">
        <f>'SAME R Results'!BB118</f>
        <v>82.399200000000008</v>
      </c>
      <c r="BK84" s="784">
        <f>'SAME R Results'!BC118</f>
        <v>1.362258999999999</v>
      </c>
      <c r="BL84" s="784">
        <f>'SAME R Results'!BD118</f>
        <v>915311.87562477367</v>
      </c>
      <c r="BM84" s="784">
        <f>'SAME R Results'!BE118</f>
        <v>269.64467313300628</v>
      </c>
      <c r="BN84" s="784">
        <f>'SAME R Results'!BF118</f>
        <v>0</v>
      </c>
      <c r="BO84" s="784">
        <f>'SAME R Results'!BG118</f>
        <v>0</v>
      </c>
      <c r="BP84" s="789"/>
      <c r="BQ84" s="784">
        <f>'SAME R Results'!BH118</f>
        <v>52.899787351939423</v>
      </c>
      <c r="BR84" s="817">
        <f>'SAME R Results'!BI118</f>
        <v>0.29459322042440694</v>
      </c>
      <c r="BS84" s="817">
        <f>'SAME R Results'!BJ118</f>
        <v>0.47969155079332726</v>
      </c>
      <c r="BT84" s="817">
        <f>'SAME R Results'!BL118</f>
        <v>0</v>
      </c>
      <c r="BU84" s="817">
        <f>'SAME R Results'!BM118</f>
        <v>2.0102241523207525</v>
      </c>
      <c r="BV84" s="817">
        <f>'SAME R Results'!BN118</f>
        <v>0.2308623369659521</v>
      </c>
      <c r="BW84" s="784">
        <f>'SAME R Results'!BO118</f>
        <v>915311.87562477367</v>
      </c>
      <c r="BX84" s="784">
        <f>'SAME R Results'!BP118</f>
        <v>900599.23304612003</v>
      </c>
      <c r="BY84" s="784">
        <f>'SAME R Results'!BQ118</f>
        <v>846645.41398974834</v>
      </c>
      <c r="BZ84" s="784">
        <f>'SAME R Results'!BR118</f>
        <v>269.64467313300628</v>
      </c>
      <c r="CA84" s="784">
        <f>'SAME R Results'!BS118</f>
        <v>0.30237481132913052</v>
      </c>
      <c r="CB84" s="784">
        <f>'SAME R Results'!BT118</f>
        <v>0.28000000000000003</v>
      </c>
      <c r="CC84" s="784">
        <f>'SAME R Results'!BV118</f>
        <v>2.2928355126167754</v>
      </c>
      <c r="CD84" s="880">
        <f>'SAME R Results'!BW118</f>
        <v>1</v>
      </c>
      <c r="CE84" s="1086">
        <f>'SAME R Results'!BZ118</f>
        <v>299.07317141986238</v>
      </c>
      <c r="CF84" s="1777">
        <f>'SAME R Results'!CA118</f>
        <v>5.713333333333348</v>
      </c>
      <c r="CG84" s="1777" t="str">
        <f>'SAME R Results'!CB118</f>
        <v xml:space="preserve"> 63L</v>
      </c>
      <c r="CH84" s="1777">
        <f>'SAME R Results'!CC118</f>
        <v>253</v>
      </c>
      <c r="CI84" s="1777">
        <f>'SAME R Results'!CD118</f>
        <v>5.5554035725490503E-2</v>
      </c>
      <c r="CJ84" s="1777"/>
      <c r="CK84" s="1777"/>
      <c r="CL84" s="2015"/>
      <c r="CM84" s="2015"/>
      <c r="CN84" s="2015"/>
      <c r="CO84" s="2015"/>
      <c r="CP84" s="2015"/>
    </row>
    <row r="85" spans="1:95" ht="16.5" customHeight="1" x14ac:dyDescent="0.2">
      <c r="A85" s="780">
        <v>2</v>
      </c>
      <c r="B85" s="784">
        <f>'SAME R Results'!A8</f>
        <v>1</v>
      </c>
      <c r="C85" s="839" t="str">
        <f>'SAME R Results'!B8</f>
        <v>Pyrell</v>
      </c>
      <c r="D85" s="784" t="str">
        <f>'SAME R Results'!C8</f>
        <v>P02</v>
      </c>
      <c r="E85" s="784" t="str">
        <f>'SAME R Results'!D8</f>
        <v>5p</v>
      </c>
      <c r="F85" s="784">
        <f>'SAME R Results'!E8</f>
        <v>5</v>
      </c>
      <c r="G85" s="784">
        <f>'SAME R Results'!F8</f>
        <v>52</v>
      </c>
      <c r="H85" s="785" t="str">
        <f>'SAME R Results'!G8</f>
        <v>Baseline</v>
      </c>
      <c r="I85" s="784" t="str">
        <f>'SAME R Results'!H8</f>
        <v>203</v>
      </c>
      <c r="J85" s="786">
        <f>'SAME R Results'!I8</f>
        <v>40381</v>
      </c>
      <c r="K85" s="784">
        <f>'SAME R Results'!J8</f>
        <v>0</v>
      </c>
      <c r="L85" s="788"/>
      <c r="M85" s="788"/>
      <c r="N85" s="784">
        <f>'SAME R Results'!K8</f>
        <v>8.1</v>
      </c>
      <c r="O85" s="793">
        <f>'SAME R Results'!L8</f>
        <v>1.22</v>
      </c>
      <c r="P85" s="784">
        <f>'SAME R Results'!M8</f>
        <v>60</v>
      </c>
      <c r="Q85" s="784">
        <f>'SAME R Results'!N8</f>
        <v>11</v>
      </c>
      <c r="R85" s="784">
        <f>'SAME R Results'!O8</f>
        <v>8</v>
      </c>
      <c r="S85" s="784" t="str">
        <f>'SAME R Results'!P8</f>
        <v>n</v>
      </c>
      <c r="T85" s="784">
        <f>'SAME R Results'!Q8</f>
        <v>0</v>
      </c>
      <c r="U85" s="784" t="str">
        <f>'SAME R Results'!R8</f>
        <v>n/a</v>
      </c>
      <c r="V85" s="784" t="str">
        <f>'SAME R Results'!S8</f>
        <v>y</v>
      </c>
      <c r="W85" s="784">
        <f>'SAME R Results'!T8</f>
        <v>60</v>
      </c>
      <c r="X85" s="784" t="str">
        <f>'SAME R Results'!U8</f>
        <v>n</v>
      </c>
      <c r="Y85" s="784" t="str">
        <f>'SAME R Results'!V8</f>
        <v>y</v>
      </c>
      <c r="Z85" s="784" t="str">
        <f>'SAME R Results'!W8</f>
        <v>y</v>
      </c>
      <c r="AA85" s="784" t="str">
        <f>'SAME R Results'!X8</f>
        <v>y</v>
      </c>
      <c r="AB85" s="784" t="str">
        <f>'SAME R Results'!Y8</f>
        <v>y</v>
      </c>
      <c r="AC85" s="789"/>
      <c r="AD85" s="784" t="str">
        <f>'SAME R Results'!Z8</f>
        <v>y</v>
      </c>
      <c r="AE85" s="784">
        <f>'SAME R Results'!AA8</f>
        <v>10</v>
      </c>
      <c r="AF85" s="784" t="str">
        <f>'SAME R Results'!AB8</f>
        <v>y</v>
      </c>
      <c r="AG85" s="817">
        <f>'SAME R Results'!AC8</f>
        <v>3.852706928546E-2</v>
      </c>
      <c r="AH85" s="819">
        <f>'SAME R Results'!AD8</f>
        <v>0</v>
      </c>
      <c r="AI85" s="784">
        <f>'SAME R Results'!AE8</f>
        <v>0</v>
      </c>
      <c r="AJ85" s="784">
        <f>'SAME R Results'!AF8</f>
        <v>0</v>
      </c>
      <c r="AK85" s="784">
        <f>'SAME R Results'!AG8</f>
        <v>0</v>
      </c>
      <c r="AL85" s="784">
        <f>'SAME R Results'!AH8</f>
        <v>0</v>
      </c>
      <c r="AM85" s="784">
        <f>'SAME R Results'!AI8</f>
        <v>0</v>
      </c>
      <c r="AN85" s="784">
        <f>'SAME R Results'!AJ8</f>
        <v>0</v>
      </c>
      <c r="AO85" s="784">
        <f>'SAME R Results'!AK8</f>
        <v>0</v>
      </c>
      <c r="AP85" s="784">
        <f>'SAME R Results'!AL8</f>
        <v>0</v>
      </c>
      <c r="AQ85" s="784">
        <f>'SAME R Results'!AM8</f>
        <v>0</v>
      </c>
      <c r="AR85" s="817">
        <f>'SAME R Results'!AN8</f>
        <v>0</v>
      </c>
      <c r="AS85" s="819">
        <f>'SAME R Results'!AO8</f>
        <v>0</v>
      </c>
      <c r="AT85" s="784">
        <f>'SAME R Results'!AP8</f>
        <v>0</v>
      </c>
      <c r="AU85" s="789"/>
      <c r="AV85" s="821">
        <f>'SAME R Results'!AQ8</f>
        <v>0</v>
      </c>
      <c r="AW85" s="821">
        <f>'SAME R Results'!AR8</f>
        <v>6.2439999999999998</v>
      </c>
      <c r="AX85" s="821">
        <f>'SAME R Results'!AS8</f>
        <v>0</v>
      </c>
      <c r="AY85" s="821">
        <f>'SAME R Results'!AT8</f>
        <v>0</v>
      </c>
      <c r="AZ85" s="824"/>
      <c r="BA85" s="824"/>
      <c r="BB85" s="821">
        <f>'SAME R Results'!AU8</f>
        <v>1.0733951000000002</v>
      </c>
      <c r="BC85" s="821">
        <f>'SAME R Results'!AV8</f>
        <v>2.6800000000000001E-2</v>
      </c>
      <c r="BD85" s="821">
        <f>'SAME R Results'!AW8</f>
        <v>7.1744545000000004</v>
      </c>
      <c r="BE85" s="821">
        <f>'SAME R Results'!AX8</f>
        <v>4.7012175000000003</v>
      </c>
      <c r="BF85" s="827">
        <f>'SAME R Results'!AY8</f>
        <v>77955</v>
      </c>
      <c r="BG85" s="784">
        <f>'SAME R Results'!AZ8</f>
        <v>1.4183340000000002</v>
      </c>
      <c r="BH85" s="784">
        <f>'SAME R Results'!BA8</f>
        <v>8.2000000000000003E-2</v>
      </c>
      <c r="BI85" s="789"/>
      <c r="BJ85" s="784">
        <f>'SAME R Results'!BB8</f>
        <v>84.70040000000003</v>
      </c>
      <c r="BK85" s="784">
        <f>'SAME R Results'!BC8</f>
        <v>2.4732370000000001</v>
      </c>
      <c r="BL85" s="784">
        <f>'SAME R Results'!BD8</f>
        <v>3110970.9166285717</v>
      </c>
      <c r="BM85" s="784">
        <f>'SAME R Results'!BE8</f>
        <v>647.21974074117884</v>
      </c>
      <c r="BN85" s="784">
        <f>'SAME R Results'!BF8</f>
        <v>2.8033341747583633</v>
      </c>
      <c r="BO85" s="784">
        <f>'SAME R Results'!BG8</f>
        <v>0.89485197548974349</v>
      </c>
      <c r="BP85" s="789"/>
      <c r="BQ85" s="784">
        <f>'SAME R Results'!BH8</f>
        <v>108.36086003496634</v>
      </c>
      <c r="BR85" s="817">
        <f>'SAME R Results'!BI8</f>
        <v>0.2080442916652481</v>
      </c>
      <c r="BS85" s="817">
        <f>'SAME R Results'!BJ8</f>
        <v>0.40519053314258846</v>
      </c>
      <c r="BT85" s="817">
        <f>'SAME R Results'!BL8</f>
        <v>3.1327350797031284</v>
      </c>
      <c r="BU85" s="817">
        <f>'SAME R Results'!BM8</f>
        <v>2.262475756453556</v>
      </c>
      <c r="BV85" s="817">
        <f>'SAME R Results'!BN8</f>
        <v>0.14907474019917849</v>
      </c>
      <c r="BW85" s="784">
        <f>'SAME R Results'!BO8</f>
        <v>3110970.9166285717</v>
      </c>
      <c r="BX85" s="784">
        <f>'SAME R Results'!BP8</f>
        <v>3064433.1177963968</v>
      </c>
      <c r="BY85" s="784">
        <f>'SAME R Results'!BQ8</f>
        <v>2785904.3917858307</v>
      </c>
      <c r="BZ85" s="784">
        <f>'SAME R Results'!BR8</f>
        <v>647.21974074117884</v>
      </c>
      <c r="CA85" s="784">
        <f>'SAME R Results'!BS8</f>
        <v>0.54897385243718366</v>
      </c>
      <c r="CB85" s="784">
        <f>'SAME R Results'!BT8</f>
        <v>0.48</v>
      </c>
      <c r="CC85" s="784">
        <f>'SAME R Results'!BV8</f>
        <v>2.6652978231450279</v>
      </c>
      <c r="CD85" s="880">
        <f>'SAME R Results'!BW8</f>
        <v>1</v>
      </c>
      <c r="CE85" s="1086">
        <f>'SAME R Results'!BZ8</f>
        <v>230.42121123513496</v>
      </c>
      <c r="CF85" s="1777">
        <f>'SAME R Results'!CA8</f>
        <v>0</v>
      </c>
      <c r="CG85" s="1777">
        <f>'SAME R Results'!CB8</f>
        <v>0</v>
      </c>
      <c r="CH85" s="1777">
        <f>'SAME R Results'!CC8</f>
        <v>0</v>
      </c>
      <c r="CI85" s="1777">
        <f>'SAME R Results'!CD8</f>
        <v>0</v>
      </c>
      <c r="CJ85" s="1777"/>
      <c r="CK85" s="1777"/>
      <c r="CL85" s="2015">
        <f>'SAME R Results'!CI8</f>
        <v>8</v>
      </c>
      <c r="CM85" s="2015" t="str">
        <f>'SAME R Results'!CJ8</f>
        <v>Pyrell</v>
      </c>
      <c r="CN85" s="2016">
        <f>'SAME R Results'!CK8</f>
        <v>0.2080442916652481</v>
      </c>
      <c r="CO85" s="2016">
        <f>'SAME R Results'!CL8</f>
        <v>2.587035737676659E-2</v>
      </c>
      <c r="CP85" s="2016">
        <f>'SAME R Results'!CM8</f>
        <v>3.6968546838285758E-2</v>
      </c>
    </row>
    <row r="86" spans="1:95" ht="16.5" hidden="1" customHeight="1" x14ac:dyDescent="0.2">
      <c r="A86" s="780">
        <v>2</v>
      </c>
      <c r="B86" s="784">
        <f>'SAME R Results'!A27</f>
        <v>3</v>
      </c>
      <c r="C86" s="839" t="str">
        <f>'SAME R Results'!B27</f>
        <v>Pyrell</v>
      </c>
      <c r="D86" s="784" t="str">
        <f>'SAME R Results'!C27</f>
        <v>P03</v>
      </c>
      <c r="E86" s="784" t="str">
        <f>'SAME R Results'!D27</f>
        <v>16P</v>
      </c>
      <c r="F86" s="784">
        <f>'SAME R Results'!E27</f>
        <v>3</v>
      </c>
      <c r="G86" s="784">
        <f>'SAME R Results'!F27</f>
        <v>63</v>
      </c>
      <c r="H86" s="785" t="str">
        <f>'SAME R Results'!G27</f>
        <v>Baseline Aging</v>
      </c>
      <c r="I86" s="784">
        <f>'SAME R Results'!H27</f>
        <v>235</v>
      </c>
      <c r="J86" s="786">
        <f>'SAME R Results'!I27</f>
        <v>40413</v>
      </c>
      <c r="K86" s="784">
        <f>'SAME R Results'!J27</f>
        <v>0</v>
      </c>
      <c r="L86" s="788"/>
      <c r="M86" s="788"/>
      <c r="N86" s="784">
        <f>'SAME R Results'!K27</f>
        <v>8.1</v>
      </c>
      <c r="O86" s="793">
        <f>'SAME R Results'!L27</f>
        <v>1.22</v>
      </c>
      <c r="P86" s="784">
        <f>'SAME R Results'!M27</f>
        <v>60</v>
      </c>
      <c r="Q86" s="784">
        <f>'SAME R Results'!N27</f>
        <v>11</v>
      </c>
      <c r="R86" s="784">
        <f>'SAME R Results'!O27</f>
        <v>8</v>
      </c>
      <c r="S86" s="784" t="str">
        <f>'SAME R Results'!P27</f>
        <v>n</v>
      </c>
      <c r="T86" s="784">
        <f>'SAME R Results'!Q27</f>
        <v>0</v>
      </c>
      <c r="U86" s="784">
        <f>'SAME R Results'!R27</f>
        <v>55.6</v>
      </c>
      <c r="V86" s="784" t="str">
        <f>'SAME R Results'!S27</f>
        <v>y</v>
      </c>
      <c r="W86" s="784">
        <f>'SAME R Results'!T27</f>
        <v>60</v>
      </c>
      <c r="X86" s="784" t="str">
        <f>'SAME R Results'!U27</f>
        <v>n</v>
      </c>
      <c r="Y86" s="784" t="str">
        <f>'SAME R Results'!V27</f>
        <v>y</v>
      </c>
      <c r="Z86" s="784" t="str">
        <f>'SAME R Results'!W27</f>
        <v>y</v>
      </c>
      <c r="AA86" s="784" t="str">
        <f>'SAME R Results'!X27</f>
        <v>y</v>
      </c>
      <c r="AB86" s="784" t="str">
        <f>'SAME R Results'!Y27</f>
        <v>y</v>
      </c>
      <c r="AC86" s="789"/>
      <c r="AD86" s="784" t="str">
        <f>'SAME R Results'!Z27</f>
        <v>y</v>
      </c>
      <c r="AE86" s="784">
        <f>'SAME R Results'!AA27</f>
        <v>10</v>
      </c>
      <c r="AF86" s="784" t="str">
        <f>'SAME R Results'!AB27</f>
        <v>y</v>
      </c>
      <c r="AG86" s="817">
        <f>'SAME R Results'!AC27</f>
        <v>3.852706928546E-2</v>
      </c>
      <c r="AH86" s="819">
        <f>'SAME R Results'!AD27</f>
        <v>0</v>
      </c>
      <c r="AI86" s="784">
        <f>'SAME R Results'!AE27</f>
        <v>0</v>
      </c>
      <c r="AJ86" s="784">
        <f>'SAME R Results'!AF27</f>
        <v>0</v>
      </c>
      <c r="AK86" s="784">
        <f>'SAME R Results'!AG27</f>
        <v>0</v>
      </c>
      <c r="AL86" s="784">
        <f>'SAME R Results'!AH27</f>
        <v>0</v>
      </c>
      <c r="AM86" s="784">
        <f>'SAME R Results'!AI27</f>
        <v>0</v>
      </c>
      <c r="AN86" s="784">
        <f>'SAME R Results'!AJ27</f>
        <v>0</v>
      </c>
      <c r="AO86" s="784">
        <f>'SAME R Results'!AK27</f>
        <v>0</v>
      </c>
      <c r="AP86" s="784">
        <f>'SAME R Results'!AL27</f>
        <v>0</v>
      </c>
      <c r="AQ86" s="784">
        <f>'SAME R Results'!AM27</f>
        <v>0</v>
      </c>
      <c r="AR86" s="817">
        <f>'SAME R Results'!AN27</f>
        <v>0</v>
      </c>
      <c r="AS86" s="819">
        <f>'SAME R Results'!AO27</f>
        <v>0</v>
      </c>
      <c r="AT86" s="784">
        <f>'SAME R Results'!AP27</f>
        <v>0</v>
      </c>
      <c r="AU86" s="789"/>
      <c r="AV86" s="821">
        <f>'SAME R Results'!AQ27</f>
        <v>0</v>
      </c>
      <c r="AW86" s="821">
        <f>'SAME R Results'!AR27</f>
        <v>6.2380000000000004</v>
      </c>
      <c r="AX86" s="821">
        <f>'SAME R Results'!AS27</f>
        <v>0</v>
      </c>
      <c r="AY86" s="821">
        <f>'SAME R Results'!AT27</f>
        <v>0</v>
      </c>
      <c r="AZ86" s="824"/>
      <c r="BA86" s="824"/>
      <c r="BB86" s="821">
        <f>'SAME R Results'!AU27</f>
        <v>1.2618104999999997</v>
      </c>
      <c r="BC86" s="821">
        <f>'SAME R Results'!AV27</f>
        <v>2.6800000000000001E-2</v>
      </c>
      <c r="BD86" s="821">
        <f>'SAME R Results'!AW27</f>
        <v>7.4841774999999995</v>
      </c>
      <c r="BE86" s="821">
        <f>'SAME R Results'!AX27</f>
        <v>4.7311394999999994</v>
      </c>
      <c r="BF86" s="827">
        <f>'SAME R Results'!AY27</f>
        <v>94725</v>
      </c>
      <c r="BG86" s="784">
        <f>'SAME R Results'!AZ27</f>
        <v>1.7443859999999998</v>
      </c>
      <c r="BH86" s="784">
        <f>'SAME R Results'!BA27</f>
        <v>8.2000000000000003E-2</v>
      </c>
      <c r="BI86" s="789"/>
      <c r="BJ86" s="784">
        <f>'SAME R Results'!BB27</f>
        <v>95.160750000000021</v>
      </c>
      <c r="BK86" s="784">
        <f>'SAME R Results'!BC27</f>
        <v>2.7530380000000001</v>
      </c>
      <c r="BL86" s="784">
        <f>'SAME R Results'!BD27</f>
        <v>3862679.2540942985</v>
      </c>
      <c r="BM86" s="784">
        <f>'SAME R Results'!BE27</f>
        <v>799.72694879565961</v>
      </c>
      <c r="BN86" s="784">
        <f>'SAME R Results'!BF27</f>
        <v>3.3011901906079455</v>
      </c>
      <c r="BO86" s="784">
        <f>'SAME R Results'!BG27</f>
        <v>1.110891841851543</v>
      </c>
      <c r="BP86" s="789"/>
      <c r="BQ86" s="784">
        <f>'SAME R Results'!BH27</f>
        <v>121.49421996324</v>
      </c>
      <c r="BR86" s="817">
        <f>'SAME R Results'!BI27</f>
        <v>0.20703943977434275</v>
      </c>
      <c r="BS86" s="817">
        <f>'SAME R Results'!BJ27</f>
        <v>0.39164217089803754</v>
      </c>
      <c r="BT86" s="817">
        <f>'SAME R Results'!BL27</f>
        <v>2.9716576053936929</v>
      </c>
      <c r="BU86" s="817">
        <f>'SAME R Results'!BM27</f>
        <v>2.2219783573112184</v>
      </c>
      <c r="BV86" s="817">
        <f>'SAME R Results'!BN27</f>
        <v>0.15053410372740142</v>
      </c>
      <c r="BW86" s="784">
        <f>'SAME R Results'!BO27</f>
        <v>3862679.2540942985</v>
      </c>
      <c r="BX86" s="784">
        <f>'SAME R Results'!BP27</f>
        <v>3806130.0527040381</v>
      </c>
      <c r="BY86" s="784">
        <f>'SAME R Results'!BQ27</f>
        <v>3426451.3385870382</v>
      </c>
      <c r="BZ86" s="784">
        <f>'SAME R Results'!BR27</f>
        <v>799.72694879565961</v>
      </c>
      <c r="CA86" s="784">
        <f>'SAME R Results'!BS27</f>
        <v>0.6110800852348397</v>
      </c>
      <c r="CB86" s="784">
        <f>'SAME R Results'!BT27</f>
        <v>0.48</v>
      </c>
      <c r="CC86" s="784">
        <f>'SAME R Results'!BV27</f>
        <v>2.6598461892823453</v>
      </c>
      <c r="CD86" s="880">
        <f>'SAME R Results'!BW27</f>
        <v>1</v>
      </c>
      <c r="CE86" s="1086">
        <f>'SAME R Results'!BZ27</f>
        <v>225.3</v>
      </c>
      <c r="CF86" s="1777">
        <f>'SAME R Results'!CA27</f>
        <v>0.5633333333333046</v>
      </c>
      <c r="CG86" s="1777" t="str">
        <f>'SAME R Results'!CB27</f>
        <v xml:space="preserve"> 16P</v>
      </c>
      <c r="CH86" s="1777">
        <f>'SAME R Results'!CC27</f>
        <v>235</v>
      </c>
      <c r="CI86" s="1777">
        <f>'SAME R Results'!CD27</f>
        <v>1.2940212777150484</v>
      </c>
      <c r="CJ86" s="1777"/>
      <c r="CK86" s="1777"/>
      <c r="CL86" s="2015">
        <f>'SAME R Results'!CI27</f>
        <v>27</v>
      </c>
      <c r="CM86" s="2015" t="str">
        <f>'SAME R Results'!CJ27</f>
        <v>Pyrell</v>
      </c>
      <c r="CN86" s="2016">
        <f>'SAME R Results'!CK27</f>
        <v>0.20703943977434275</v>
      </c>
      <c r="CO86" s="2016">
        <f>'SAME R Results'!CL27</f>
        <v>2.7171582249812153E-2</v>
      </c>
      <c r="CP86" s="2016">
        <f>'SAME R Results'!CM27</f>
        <v>3.3826477741329367E-2</v>
      </c>
    </row>
    <row r="87" spans="1:95" ht="16.5" customHeight="1" x14ac:dyDescent="0.2">
      <c r="A87" s="780">
        <v>2</v>
      </c>
      <c r="B87" s="784">
        <f>'SAME R Results'!A28</f>
        <v>3</v>
      </c>
      <c r="C87" s="839" t="str">
        <f>'SAME R Results'!B28</f>
        <v>Pyrell</v>
      </c>
      <c r="D87" s="784" t="str">
        <f>'SAME R Results'!C28</f>
        <v>P03</v>
      </c>
      <c r="E87" s="784" t="str">
        <f>'SAME R Results'!D28</f>
        <v>16Pa</v>
      </c>
      <c r="F87" s="784">
        <f>'SAME R Results'!E28</f>
        <v>3</v>
      </c>
      <c r="G87" s="784" t="str">
        <f>'SAME R Results'!F28</f>
        <v>63a</v>
      </c>
      <c r="H87" s="785" t="str">
        <f>'SAME R Results'!G28</f>
        <v>aged</v>
      </c>
      <c r="I87" s="784">
        <f>'SAME R Results'!H28</f>
        <v>235</v>
      </c>
      <c r="J87" s="786">
        <f>'SAME R Results'!I28</f>
        <v>40413</v>
      </c>
      <c r="K87" s="784">
        <f>'SAME R Results'!J28</f>
        <v>0</v>
      </c>
      <c r="L87" s="788"/>
      <c r="M87" s="788"/>
      <c r="N87" s="784">
        <f>'SAME R Results'!K28</f>
        <v>8.1</v>
      </c>
      <c r="O87" s="793">
        <f>'SAME R Results'!L28</f>
        <v>1.22</v>
      </c>
      <c r="P87" s="784">
        <f>'SAME R Results'!M28</f>
        <v>0</v>
      </c>
      <c r="Q87" s="784">
        <f>'SAME R Results'!N28</f>
        <v>0</v>
      </c>
      <c r="R87" s="784">
        <f>'SAME R Results'!O28</f>
        <v>0</v>
      </c>
      <c r="S87" s="784">
        <f>'SAME R Results'!P28</f>
        <v>0</v>
      </c>
      <c r="T87" s="784">
        <f>'SAME R Results'!Q28</f>
        <v>0</v>
      </c>
      <c r="U87" s="784">
        <f>'SAME R Results'!R28</f>
        <v>839.6</v>
      </c>
      <c r="V87" s="784">
        <f>'SAME R Results'!S28</f>
        <v>0</v>
      </c>
      <c r="W87" s="784">
        <f>'SAME R Results'!T28</f>
        <v>0</v>
      </c>
      <c r="X87" s="784" t="str">
        <f>'SAME R Results'!U28</f>
        <v>n</v>
      </c>
      <c r="Y87" s="784" t="str">
        <f>'SAME R Results'!V28</f>
        <v>y</v>
      </c>
      <c r="Z87" s="784" t="str">
        <f>'SAME R Results'!W28</f>
        <v>y</v>
      </c>
      <c r="AA87" s="784" t="str">
        <f>'SAME R Results'!X28</f>
        <v>y</v>
      </c>
      <c r="AB87" s="784" t="str">
        <f>'SAME R Results'!Y28</f>
        <v>y</v>
      </c>
      <c r="AC87" s="789"/>
      <c r="AD87" s="784" t="str">
        <f>'SAME R Results'!Z28</f>
        <v>y</v>
      </c>
      <c r="AE87" s="784">
        <f>'SAME R Results'!AA28</f>
        <v>10</v>
      </c>
      <c r="AF87" s="784" t="str">
        <f>'SAME R Results'!AB28</f>
        <v>y</v>
      </c>
      <c r="AG87" s="817">
        <f>'SAME R Results'!AC28</f>
        <v>3.852706928546E-2</v>
      </c>
      <c r="AH87" s="819">
        <f>'SAME R Results'!AD28</f>
        <v>0</v>
      </c>
      <c r="AI87" s="784">
        <f>'SAME R Results'!AE28</f>
        <v>70</v>
      </c>
      <c r="AJ87" s="784">
        <f>'SAME R Results'!AF28</f>
        <v>720</v>
      </c>
      <c r="AK87" s="784">
        <f>'SAME R Results'!AG28</f>
        <v>0</v>
      </c>
      <c r="AL87" s="784" t="str">
        <f>'SAME R Results'!AH28</f>
        <v>n</v>
      </c>
      <c r="AM87" s="784" t="str">
        <f>'SAME R Results'!AI28</f>
        <v>y</v>
      </c>
      <c r="AN87" s="784" t="str">
        <f>'SAME R Results'!AJ28</f>
        <v>y</v>
      </c>
      <c r="AO87" s="784" t="str">
        <f>'SAME R Results'!AK28</f>
        <v>y</v>
      </c>
      <c r="AP87" s="784" t="str">
        <f>'SAME R Results'!AL28</f>
        <v>y</v>
      </c>
      <c r="AQ87" s="784" t="str">
        <f>'SAME R Results'!AM28</f>
        <v>y</v>
      </c>
      <c r="AR87" s="817">
        <f>'SAME R Results'!AN28</f>
        <v>3.852706928546E-2</v>
      </c>
      <c r="AS87" s="819">
        <f>'SAME R Results'!AO28</f>
        <v>0</v>
      </c>
      <c r="AT87" s="784">
        <f>'SAME R Results'!AP28</f>
        <v>60</v>
      </c>
      <c r="AU87" s="789"/>
      <c r="AV87" s="821">
        <f>'SAME R Results'!AQ28</f>
        <v>0</v>
      </c>
      <c r="AW87" s="821">
        <f>'SAME R Results'!AR28</f>
        <v>6.24</v>
      </c>
      <c r="AX87" s="821">
        <f>'SAME R Results'!AS28</f>
        <v>0</v>
      </c>
      <c r="AY87" s="821">
        <f>'SAME R Results'!AT28</f>
        <v>0</v>
      </c>
      <c r="AZ87" s="824"/>
      <c r="BA87" s="824"/>
      <c r="BB87" s="821">
        <f>'SAME R Results'!AU28</f>
        <v>1.7016754999999997</v>
      </c>
      <c r="BC87" s="821">
        <f>'SAME R Results'!AV28</f>
        <v>2.6800000000000001E-2</v>
      </c>
      <c r="BD87" s="821">
        <f>'SAME R Results'!AW28</f>
        <v>6.8619834999999991</v>
      </c>
      <c r="BE87" s="821">
        <f>'SAME R Results'!AX28</f>
        <v>4.7158055000000001</v>
      </c>
      <c r="BF87" s="827">
        <f>'SAME R Results'!AY28</f>
        <v>37425</v>
      </c>
      <c r="BG87" s="784">
        <f>'SAME R Results'!AZ28</f>
        <v>2.2644654999999996</v>
      </c>
      <c r="BH87" s="784">
        <f>'SAME R Results'!BA28</f>
        <v>8.2000000000000003E-2</v>
      </c>
      <c r="BI87" s="789"/>
      <c r="BJ87" s="784">
        <f>'SAME R Results'!BB28</f>
        <v>92.137049999999988</v>
      </c>
      <c r="BK87" s="784">
        <f>'SAME R Results'!BC28</f>
        <v>2.146177999999999</v>
      </c>
      <c r="BL87" s="784">
        <f>'SAME R Results'!BD28</f>
        <v>1414788.1544307088</v>
      </c>
      <c r="BM87" s="784">
        <f>'SAME R Results'!BE28</f>
        <v>507.96942227546441</v>
      </c>
      <c r="BN87" s="784">
        <f>'SAME R Results'!BF28</f>
        <v>4.4202531833917549</v>
      </c>
      <c r="BO87" s="784">
        <f>'SAME R Results'!BG28</f>
        <v>1.439965250255568</v>
      </c>
      <c r="BP87" s="789"/>
      <c r="BQ87" s="784">
        <f>'SAME R Results'!BH28</f>
        <v>116.15557237178292</v>
      </c>
      <c r="BR87" s="817">
        <f>'SAME R Results'!BI28</f>
        <v>0.35904274479868281</v>
      </c>
      <c r="BS87" s="817">
        <f>'SAME R Results'!BJ28</f>
        <v>0.53924153627656501</v>
      </c>
      <c r="BT87" s="817">
        <f>'SAME R Results'!BL28</f>
        <v>3.0696943433928281</v>
      </c>
      <c r="BU87" s="817">
        <f>'SAME R Results'!BM28</f>
        <v>1.8922142617359956</v>
      </c>
      <c r="BV87" s="817">
        <f>'SAME R Results'!BN28</f>
        <v>0.29297297716135123</v>
      </c>
      <c r="BW87" s="784">
        <f>'SAME R Results'!BO28</f>
        <v>1414788.1544307088</v>
      </c>
      <c r="BX87" s="784">
        <f>'SAME R Results'!BP28</f>
        <v>1392446.0709043907</v>
      </c>
      <c r="BY87" s="784">
        <f>'SAME R Results'!BQ28</f>
        <v>1298099.3377524919</v>
      </c>
      <c r="BZ87" s="784">
        <f>'SAME R Results'!BR28</f>
        <v>507.96942227546441</v>
      </c>
      <c r="CA87" s="784">
        <f>'SAME R Results'!BS28</f>
        <v>0.47637796324247511</v>
      </c>
      <c r="CB87" s="784">
        <f>'SAME R Results'!BT28</f>
        <v>0.48</v>
      </c>
      <c r="CC87" s="784">
        <f>'SAME R Results'!BV28</f>
        <v>2.6264220069401807</v>
      </c>
      <c r="CD87" s="880">
        <f>'SAME R Results'!BW28</f>
        <v>1</v>
      </c>
      <c r="CE87" s="1086">
        <f>'SAME R Results'!BZ28</f>
        <v>225.3</v>
      </c>
      <c r="CF87" s="1777">
        <f>'SAME R Results'!CA28</f>
        <v>0.5633333333333046</v>
      </c>
      <c r="CG87" s="1777">
        <f>'SAME R Results'!CB28</f>
        <v>0</v>
      </c>
      <c r="CH87" s="1777">
        <f>'SAME R Results'!CC28</f>
        <v>0</v>
      </c>
      <c r="CI87" s="1777">
        <f>'SAME R Results'!CD28</f>
        <v>1.2371599424214197</v>
      </c>
      <c r="CJ87" s="1777"/>
      <c r="CK87" s="1777"/>
      <c r="CL87" s="2015">
        <f>'SAME R Results'!CI28</f>
        <v>28</v>
      </c>
      <c r="CM87" s="2015" t="str">
        <f>'SAME R Results'!CJ28</f>
        <v>Pyrell</v>
      </c>
      <c r="CN87" s="2016">
        <f>'SAME R Results'!CK28</f>
        <v>0.35904274479868281</v>
      </c>
      <c r="CO87" s="2016">
        <f>'SAME R Results'!CL28</f>
        <v>3.805459430946375E-2</v>
      </c>
      <c r="CP87" s="2016">
        <f>'SAME R Results'!CM28</f>
        <v>2.7689566236748064E-2</v>
      </c>
    </row>
    <row r="88" spans="1:95" ht="16.5" hidden="1" customHeight="1" x14ac:dyDescent="0.2">
      <c r="A88" s="780">
        <v>2</v>
      </c>
      <c r="B88" s="784">
        <f>'SAME R Results'!A29</f>
        <v>3</v>
      </c>
      <c r="C88" s="839" t="str">
        <f>'SAME R Results'!B29</f>
        <v>Pyrell</v>
      </c>
      <c r="D88" s="784" t="str">
        <f>'SAME R Results'!C29</f>
        <v>P04</v>
      </c>
      <c r="E88" s="784" t="str">
        <f>'SAME R Results'!D29</f>
        <v>17P</v>
      </c>
      <c r="F88" s="784">
        <f>'SAME R Results'!E29</f>
        <v>4</v>
      </c>
      <c r="G88" s="784">
        <f>'SAME R Results'!F29</f>
        <v>64</v>
      </c>
      <c r="H88" s="785" t="str">
        <f>'SAME R Results'!G29</f>
        <v>High Temp aging</v>
      </c>
      <c r="I88" s="784">
        <f>'SAME R Results'!H29</f>
        <v>235</v>
      </c>
      <c r="J88" s="786">
        <f>'SAME R Results'!I29</f>
        <v>40413</v>
      </c>
      <c r="K88" s="784">
        <f>'SAME R Results'!J29</f>
        <v>0</v>
      </c>
      <c r="L88" s="788"/>
      <c r="M88" s="788"/>
      <c r="N88" s="784">
        <f>'SAME R Results'!K29</f>
        <v>8.1</v>
      </c>
      <c r="O88" s="793">
        <f>'SAME R Results'!L29</f>
        <v>1.23</v>
      </c>
      <c r="P88" s="784">
        <f>'SAME R Results'!M29</f>
        <v>60</v>
      </c>
      <c r="Q88" s="784">
        <f>'SAME R Results'!N29</f>
        <v>11</v>
      </c>
      <c r="R88" s="784">
        <f>'SAME R Results'!O29</f>
        <v>8</v>
      </c>
      <c r="S88" s="784" t="str">
        <f>'SAME R Results'!P29</f>
        <v>n</v>
      </c>
      <c r="T88" s="784">
        <f>'SAME R Results'!Q29</f>
        <v>0</v>
      </c>
      <c r="U88" s="784">
        <f>'SAME R Results'!R29</f>
        <v>47</v>
      </c>
      <c r="V88" s="784" t="str">
        <f>'SAME R Results'!S29</f>
        <v>y</v>
      </c>
      <c r="W88" s="784">
        <f>'SAME R Results'!T29</f>
        <v>45</v>
      </c>
      <c r="X88" s="784" t="str">
        <f>'SAME R Results'!U29</f>
        <v>n</v>
      </c>
      <c r="Y88" s="784" t="str">
        <f>'SAME R Results'!V29</f>
        <v>y</v>
      </c>
      <c r="Z88" s="784" t="str">
        <f>'SAME R Results'!W29</f>
        <v>y</v>
      </c>
      <c r="AA88" s="784" t="str">
        <f>'SAME R Results'!X29</f>
        <v>y</v>
      </c>
      <c r="AB88" s="784" t="str">
        <f>'SAME R Results'!Y29</f>
        <v>y</v>
      </c>
      <c r="AC88" s="789"/>
      <c r="AD88" s="784" t="str">
        <f>'SAME R Results'!Z29</f>
        <v>y</v>
      </c>
      <c r="AE88" s="784">
        <f>'SAME R Results'!AA29</f>
        <v>10</v>
      </c>
      <c r="AF88" s="784" t="str">
        <f>'SAME R Results'!AB29</f>
        <v>y</v>
      </c>
      <c r="AG88" s="817">
        <f>'SAME R Results'!AC29</f>
        <v>3.852706928546E-2</v>
      </c>
      <c r="AH88" s="819">
        <f>'SAME R Results'!AD29</f>
        <v>0</v>
      </c>
      <c r="AI88" s="784">
        <f>'SAME R Results'!AE29</f>
        <v>0</v>
      </c>
      <c r="AJ88" s="784">
        <f>'SAME R Results'!AF29</f>
        <v>0</v>
      </c>
      <c r="AK88" s="784">
        <f>'SAME R Results'!AG29</f>
        <v>0</v>
      </c>
      <c r="AL88" s="784">
        <f>'SAME R Results'!AH29</f>
        <v>0</v>
      </c>
      <c r="AM88" s="784">
        <f>'SAME R Results'!AI29</f>
        <v>0</v>
      </c>
      <c r="AN88" s="784">
        <f>'SAME R Results'!AJ29</f>
        <v>0</v>
      </c>
      <c r="AO88" s="784">
        <f>'SAME R Results'!AK29</f>
        <v>0</v>
      </c>
      <c r="AP88" s="784">
        <f>'SAME R Results'!AL29</f>
        <v>0</v>
      </c>
      <c r="AQ88" s="784">
        <f>'SAME R Results'!AM29</f>
        <v>0</v>
      </c>
      <c r="AR88" s="817">
        <f>'SAME R Results'!AN29</f>
        <v>0</v>
      </c>
      <c r="AS88" s="819">
        <f>'SAME R Results'!AO29</f>
        <v>0</v>
      </c>
      <c r="AT88" s="784">
        <f>'SAME R Results'!AP29</f>
        <v>0</v>
      </c>
      <c r="AU88" s="789"/>
      <c r="AV88" s="821">
        <f>'SAME R Results'!AQ29</f>
        <v>0</v>
      </c>
      <c r="AW88" s="821">
        <f>'SAME R Results'!AR29</f>
        <v>6.2480000000000002</v>
      </c>
      <c r="AX88" s="821">
        <f>'SAME R Results'!AS29</f>
        <v>0</v>
      </c>
      <c r="AY88" s="821">
        <f>'SAME R Results'!AT29</f>
        <v>0</v>
      </c>
      <c r="AZ88" s="824"/>
      <c r="BA88" s="824"/>
      <c r="BB88" s="821">
        <f>'SAME R Results'!AU29</f>
        <v>2.4593354999999999</v>
      </c>
      <c r="BC88" s="821">
        <f>'SAME R Results'!AV29</f>
        <v>2.6800000000000001E-2</v>
      </c>
      <c r="BD88" s="821">
        <f>'SAME R Results'!AW29</f>
        <v>7.6602935000000016</v>
      </c>
      <c r="BE88" s="821">
        <f>'SAME R Results'!AX29</f>
        <v>4.6471244999999994</v>
      </c>
      <c r="BF88" s="827">
        <f>'SAME R Results'!AY29</f>
        <v>95130</v>
      </c>
      <c r="BG88" s="784">
        <f>'SAME R Results'!AZ29</f>
        <v>3.3332830000000002</v>
      </c>
      <c r="BH88" s="784">
        <f>'SAME R Results'!BA29</f>
        <v>8.2000000000000003E-2</v>
      </c>
      <c r="BI88" s="789"/>
      <c r="BJ88" s="784">
        <f>'SAME R Results'!BB29</f>
        <v>140.37214999999998</v>
      </c>
      <c r="BK88" s="784">
        <f>'SAME R Results'!BC29</f>
        <v>3.0131690000000022</v>
      </c>
      <c r="BL88" s="784">
        <f>'SAME R Results'!BD29</f>
        <v>3881194.302428619</v>
      </c>
      <c r="BM88" s="784">
        <f>'SAME R Results'!BE29</f>
        <v>985.16488408159614</v>
      </c>
      <c r="BN88" s="784">
        <f>'SAME R Results'!BF29</f>
        <v>6.4844087888161575</v>
      </c>
      <c r="BO88" s="784">
        <f>'SAME R Results'!BG29</f>
        <v>2.1667359078756063</v>
      </c>
      <c r="BP88" s="789"/>
      <c r="BQ88" s="784">
        <f>'SAME R Results'!BH29</f>
        <v>178.73078086905704</v>
      </c>
      <c r="BR88" s="817">
        <f>'SAME R Results'!BI29</f>
        <v>0.2538303437849373</v>
      </c>
      <c r="BS88" s="817">
        <f>'SAME R Results'!BJ29</f>
        <v>0.44471159033705637</v>
      </c>
      <c r="BT88" s="817">
        <f>'SAME R Results'!BL29</f>
        <v>2.992708416954168</v>
      </c>
      <c r="BU88" s="817">
        <f>'SAME R Results'!BM29</f>
        <v>2.1145436150408896</v>
      </c>
      <c r="BV88" s="817">
        <f>'SAME R Results'!BN29</f>
        <v>0.19176797520354047</v>
      </c>
      <c r="BW88" s="784">
        <f>'SAME R Results'!BO29</f>
        <v>3881194.302428619</v>
      </c>
      <c r="BX88" s="784">
        <f>'SAME R Results'!BP29</f>
        <v>3824403.3229801576</v>
      </c>
      <c r="BY88" s="784">
        <f>'SAME R Results'!BQ29</f>
        <v>3442101.2643712335</v>
      </c>
      <c r="BZ88" s="784">
        <f>'SAME R Results'!BR29</f>
        <v>985.16488408159614</v>
      </c>
      <c r="CA88" s="784">
        <f>'SAME R Results'!BS29</f>
        <v>0.66882025215306806</v>
      </c>
      <c r="CB88" s="784">
        <f>'SAME R Results'!BT29</f>
        <v>0.48</v>
      </c>
      <c r="CC88" s="784">
        <f>'SAME R Results'!BV29</f>
        <v>2.6526329722612516</v>
      </c>
      <c r="CD88" s="880">
        <f>'SAME R Results'!BW29</f>
        <v>1</v>
      </c>
      <c r="CE88" s="1086">
        <f>'SAME R Results'!BZ29</f>
        <v>242.10308472492756</v>
      </c>
      <c r="CF88" s="1777">
        <f>'SAME R Results'!CA29</f>
        <v>0.66666666666664876</v>
      </c>
      <c r="CG88" s="1777" t="str">
        <f>'SAME R Results'!CB29</f>
        <v xml:space="preserve"> 17P</v>
      </c>
      <c r="CH88" s="1777">
        <f>'SAME R Results'!CC29</f>
        <v>235</v>
      </c>
      <c r="CI88" s="1777">
        <f>'SAME R Results'!CD29</f>
        <v>1.6085770278215568</v>
      </c>
      <c r="CJ88" s="1777"/>
      <c r="CK88" s="1777"/>
      <c r="CL88" s="2015">
        <f>'SAME R Results'!CI29</f>
        <v>29</v>
      </c>
      <c r="CM88" s="2015" t="str">
        <f>'SAME R Results'!CJ29</f>
        <v>Pyrell</v>
      </c>
      <c r="CN88" s="2016">
        <f>'SAME R Results'!CK29</f>
        <v>0.2538303437849373</v>
      </c>
      <c r="CO88" s="2016">
        <f>'SAME R Results'!CL29</f>
        <v>3.6280313649873261E-2</v>
      </c>
      <c r="CP88" s="2016">
        <f>'SAME R Results'!CM29</f>
        <v>2.770117210271078E-2</v>
      </c>
    </row>
    <row r="89" spans="1:95" ht="16.5" customHeight="1" x14ac:dyDescent="0.2">
      <c r="A89" s="780">
        <v>2</v>
      </c>
      <c r="B89" s="784">
        <f>'SAME R Results'!A30</f>
        <v>3</v>
      </c>
      <c r="C89" s="839" t="str">
        <f>'SAME R Results'!B30</f>
        <v>Pyrell</v>
      </c>
      <c r="D89" s="784" t="str">
        <f>'SAME R Results'!C30</f>
        <v>P04</v>
      </c>
      <c r="E89" s="784" t="str">
        <f>'SAME R Results'!D30</f>
        <v>17Pa</v>
      </c>
      <c r="F89" s="784">
        <f>'SAME R Results'!E30</f>
        <v>4</v>
      </c>
      <c r="G89" s="784" t="str">
        <f>'SAME R Results'!F30</f>
        <v>64a</v>
      </c>
      <c r="H89" s="785" t="str">
        <f>'SAME R Results'!G30</f>
        <v>aged</v>
      </c>
      <c r="I89" s="784">
        <f>'SAME R Results'!H30</f>
        <v>235</v>
      </c>
      <c r="J89" s="786">
        <f>'SAME R Results'!I30</f>
        <v>40413</v>
      </c>
      <c r="K89" s="784">
        <f>'SAME R Results'!J30</f>
        <v>0</v>
      </c>
      <c r="L89" s="788"/>
      <c r="M89" s="788"/>
      <c r="N89" s="784">
        <f>'SAME R Results'!K30</f>
        <v>8.1</v>
      </c>
      <c r="O89" s="793">
        <f>'SAME R Results'!L30</f>
        <v>1.23</v>
      </c>
      <c r="P89" s="784">
        <f>'SAME R Results'!M30</f>
        <v>0</v>
      </c>
      <c r="Q89" s="784">
        <f>'SAME R Results'!N30</f>
        <v>0</v>
      </c>
      <c r="R89" s="784">
        <f>'SAME R Results'!O30</f>
        <v>0</v>
      </c>
      <c r="S89" s="784">
        <f>'SAME R Results'!P30</f>
        <v>0</v>
      </c>
      <c r="T89" s="784">
        <f>'SAME R Results'!Q30</f>
        <v>0</v>
      </c>
      <c r="U89" s="784">
        <f>'SAME R Results'!R30</f>
        <v>842.4</v>
      </c>
      <c r="V89" s="784">
        <f>'SAME R Results'!S30</f>
        <v>0</v>
      </c>
      <c r="W89" s="784">
        <f>'SAME R Results'!T30</f>
        <v>0</v>
      </c>
      <c r="X89" s="784" t="str">
        <f>'SAME R Results'!U30</f>
        <v>n</v>
      </c>
      <c r="Y89" s="784" t="str">
        <f>'SAME R Results'!V30</f>
        <v>y</v>
      </c>
      <c r="Z89" s="784" t="str">
        <f>'SAME R Results'!W30</f>
        <v>y</v>
      </c>
      <c r="AA89" s="784" t="str">
        <f>'SAME R Results'!X30</f>
        <v>y</v>
      </c>
      <c r="AB89" s="784" t="str">
        <f>'SAME R Results'!Y30</f>
        <v>y</v>
      </c>
      <c r="AC89" s="789"/>
      <c r="AD89" s="784" t="str">
        <f>'SAME R Results'!Z30</f>
        <v>y</v>
      </c>
      <c r="AE89" s="784">
        <f>'SAME R Results'!AA30</f>
        <v>10</v>
      </c>
      <c r="AF89" s="784" t="str">
        <f>'SAME R Results'!AB30</f>
        <v>y</v>
      </c>
      <c r="AG89" s="817">
        <f>'SAME R Results'!AC30</f>
        <v>3.852706928546E-2</v>
      </c>
      <c r="AH89" s="819">
        <f>'SAME R Results'!AD30</f>
        <v>0</v>
      </c>
      <c r="AI89" s="784">
        <f>'SAME R Results'!AE30</f>
        <v>70</v>
      </c>
      <c r="AJ89" s="784">
        <f>'SAME R Results'!AF30</f>
        <v>720</v>
      </c>
      <c r="AK89" s="784">
        <f>'SAME R Results'!AG30</f>
        <v>0</v>
      </c>
      <c r="AL89" s="784" t="str">
        <f>'SAME R Results'!AH30</f>
        <v>n</v>
      </c>
      <c r="AM89" s="784" t="str">
        <f>'SAME R Results'!AI30</f>
        <v>y</v>
      </c>
      <c r="AN89" s="784" t="str">
        <f>'SAME R Results'!AJ30</f>
        <v>y</v>
      </c>
      <c r="AO89" s="784" t="str">
        <f>'SAME R Results'!AK30</f>
        <v>y</v>
      </c>
      <c r="AP89" s="784" t="str">
        <f>'SAME R Results'!AL30</f>
        <v>y</v>
      </c>
      <c r="AQ89" s="784" t="str">
        <f>'SAME R Results'!AM30</f>
        <v>y</v>
      </c>
      <c r="AR89" s="817">
        <f>'SAME R Results'!AN30</f>
        <v>3.852706928546E-2</v>
      </c>
      <c r="AS89" s="819">
        <f>'SAME R Results'!AO30</f>
        <v>0</v>
      </c>
      <c r="AT89" s="784">
        <f>'SAME R Results'!AP30</f>
        <v>45</v>
      </c>
      <c r="AU89" s="789"/>
      <c r="AV89" s="821">
        <f>'SAME R Results'!AQ30</f>
        <v>0</v>
      </c>
      <c r="AW89" s="821">
        <f>'SAME R Results'!AR30</f>
        <v>6.2489999999999997</v>
      </c>
      <c r="AX89" s="821">
        <f>'SAME R Results'!AS30</f>
        <v>0</v>
      </c>
      <c r="AY89" s="821">
        <f>'SAME R Results'!AT30</f>
        <v>0</v>
      </c>
      <c r="AZ89" s="824"/>
      <c r="BA89" s="824"/>
      <c r="BB89" s="821">
        <f>'SAME R Results'!AU30</f>
        <v>2.4697265000000006</v>
      </c>
      <c r="BC89" s="821">
        <f>'SAME R Results'!AV30</f>
        <v>2.6800000000000001E-2</v>
      </c>
      <c r="BD89" s="821">
        <f>'SAME R Results'!AW30</f>
        <v>7.1536854999999999</v>
      </c>
      <c r="BE89" s="821">
        <f>'SAME R Results'!AX30</f>
        <v>4.6995234999999997</v>
      </c>
      <c r="BF89" s="827">
        <f>'SAME R Results'!AY30</f>
        <v>37495</v>
      </c>
      <c r="BG89" s="784">
        <f>'SAME R Results'!AZ30</f>
        <v>3.2575235</v>
      </c>
      <c r="BH89" s="784">
        <f>'SAME R Results'!BA30</f>
        <v>8.2000000000000003E-2</v>
      </c>
      <c r="BI89" s="789"/>
      <c r="BJ89" s="784">
        <f>'SAME R Results'!BB30</f>
        <v>137.74324999999999</v>
      </c>
      <c r="BK89" s="784">
        <f>'SAME R Results'!BC30</f>
        <v>2.4541620000000002</v>
      </c>
      <c r="BL89" s="784">
        <f>'SAME R Results'!BD30</f>
        <v>1417570.6344373168</v>
      </c>
      <c r="BM89" s="784">
        <f>'SAME R Results'!BE30</f>
        <v>638.11173728499091</v>
      </c>
      <c r="BN89" s="784">
        <f>'SAME R Results'!BF30</f>
        <v>6.4328391320488816</v>
      </c>
      <c r="BO89" s="784">
        <f>'SAME R Results'!BG30</f>
        <v>2.090487764934887</v>
      </c>
      <c r="BP89" s="789"/>
      <c r="BQ89" s="784">
        <f>'SAME R Results'!BH30</f>
        <v>173.26517841275452</v>
      </c>
      <c r="BR89" s="817">
        <f>'SAME R Results'!BI30</f>
        <v>0.45014457959499116</v>
      </c>
      <c r="BS89" s="817">
        <f>'SAME R Results'!BJ30</f>
        <v>0.61572859049642992</v>
      </c>
      <c r="BT89" s="817">
        <f>'SAME R Results'!BL30</f>
        <v>3.0771953033885597</v>
      </c>
      <c r="BU89" s="817">
        <f>'SAME R Results'!BM30</f>
        <v>1.7501057221171064</v>
      </c>
      <c r="BV89" s="817">
        <f>'SAME R Results'!BN30</f>
        <v>0.38488711959034433</v>
      </c>
      <c r="BW89" s="784">
        <f>'SAME R Results'!BO30</f>
        <v>1417570.6344373168</v>
      </c>
      <c r="BX89" s="784">
        <f>'SAME R Results'!BP30</f>
        <v>1395186.7621108158</v>
      </c>
      <c r="BY89" s="784">
        <f>'SAME R Results'!BQ30</f>
        <v>1300595.4372945428</v>
      </c>
      <c r="BZ89" s="784">
        <f>'SAME R Results'!BR30</f>
        <v>638.11173728499091</v>
      </c>
      <c r="CA89" s="784">
        <f>'SAME R Results'!BS30</f>
        <v>0.5447398561662079</v>
      </c>
      <c r="CB89" s="784">
        <f>'SAME R Results'!BT30</f>
        <v>0.48</v>
      </c>
      <c r="CC89" s="784">
        <f>'SAME R Results'!BV30</f>
        <v>2.6205939070933684</v>
      </c>
      <c r="CD89" s="880">
        <f>'SAME R Results'!BW30</f>
        <v>1</v>
      </c>
      <c r="CE89" s="1086">
        <f>'SAME R Results'!BZ30</f>
        <v>242.10308472492756</v>
      </c>
      <c r="CF89" s="1777">
        <f>'SAME R Results'!CA30</f>
        <v>0.66666666666664876</v>
      </c>
      <c r="CG89" s="1777">
        <f>'SAME R Results'!CB30</f>
        <v>0</v>
      </c>
      <c r="CH89" s="1777">
        <f>'SAME R Results'!CC30</f>
        <v>0</v>
      </c>
      <c r="CI89" s="1777">
        <f>'SAME R Results'!CD30</f>
        <v>1.5593866057148327</v>
      </c>
      <c r="CJ89" s="1777"/>
      <c r="CK89" s="1777"/>
      <c r="CL89" s="2015">
        <f>'SAME R Results'!CI30</f>
        <v>30</v>
      </c>
      <c r="CM89" s="2015" t="str">
        <f>'SAME R Results'!CJ30</f>
        <v>Pyrell</v>
      </c>
      <c r="CN89" s="2016">
        <f>'SAME R Results'!CK30</f>
        <v>0.45014457959499116</v>
      </c>
      <c r="CO89" s="2016">
        <f>'SAME R Results'!CL30</f>
        <v>3.7127131896776688E-2</v>
      </c>
      <c r="CP89" s="2016">
        <f>'SAME R Results'!CM30</f>
        <v>2.80409938319751E-2</v>
      </c>
    </row>
    <row r="90" spans="1:95" ht="16.5" customHeight="1" x14ac:dyDescent="0.2">
      <c r="A90" s="780">
        <v>2</v>
      </c>
      <c r="B90" s="784">
        <f>'SAME R Results'!A40</f>
        <v>6</v>
      </c>
      <c r="C90" s="839" t="str">
        <f>'SAME R Results'!B40</f>
        <v>Pyrell</v>
      </c>
      <c r="D90" s="784" t="str">
        <f>'SAME R Results'!C40</f>
        <v>P08</v>
      </c>
      <c r="E90" s="784" t="str">
        <f>'SAME R Results'!D40</f>
        <v>24 P</v>
      </c>
      <c r="F90" s="784">
        <f>'SAME R Results'!E40</f>
        <v>5</v>
      </c>
      <c r="G90" s="784">
        <f>'SAME R Results'!F40</f>
        <v>71</v>
      </c>
      <c r="H90" s="785" t="str">
        <f>'SAME R Results'!G40</f>
        <v>High temp aged STS det</v>
      </c>
      <c r="I90" s="784">
        <f>'SAME R Results'!H40</f>
        <v>236</v>
      </c>
      <c r="J90" s="786">
        <f>'SAME R Results'!I40</f>
        <v>40414</v>
      </c>
      <c r="K90" s="784">
        <f>'SAME R Results'!J40</f>
        <v>0</v>
      </c>
      <c r="L90" s="788"/>
      <c r="M90" s="788"/>
      <c r="N90" s="784">
        <f>'SAME R Results'!K40</f>
        <v>8.1</v>
      </c>
      <c r="O90" s="793">
        <f>'SAME R Results'!L40</f>
        <v>1.23</v>
      </c>
      <c r="P90" s="784">
        <f>'SAME R Results'!M40</f>
        <v>60</v>
      </c>
      <c r="Q90" s="784">
        <f>'SAME R Results'!N40</f>
        <v>720</v>
      </c>
      <c r="R90" s="784">
        <f>'SAME R Results'!O40</f>
        <v>8</v>
      </c>
      <c r="S90" s="784" t="str">
        <f>'SAME R Results'!P40</f>
        <v>n</v>
      </c>
      <c r="T90" s="784" t="str">
        <f>'SAME R Results'!Q40</f>
        <v>n</v>
      </c>
      <c r="U90" s="784">
        <f>'SAME R Results'!R40</f>
        <v>750.42857142857144</v>
      </c>
      <c r="V90" s="784" t="str">
        <f>'SAME R Results'!S40</f>
        <v>y</v>
      </c>
      <c r="W90" s="784">
        <f>'SAME R Results'!T40</f>
        <v>45</v>
      </c>
      <c r="X90" s="784" t="str">
        <f>'SAME R Results'!U40</f>
        <v>y</v>
      </c>
      <c r="Y90" s="784" t="str">
        <f>'SAME R Results'!V40</f>
        <v>n</v>
      </c>
      <c r="Z90" s="784" t="str">
        <f>'SAME R Results'!W40</f>
        <v>y</v>
      </c>
      <c r="AA90" s="784" t="str">
        <f>'SAME R Results'!X40</f>
        <v>y</v>
      </c>
      <c r="AB90" s="784" t="str">
        <f>'SAME R Results'!Y40</f>
        <v>y</v>
      </c>
      <c r="AC90" s="789"/>
      <c r="AD90" s="784" t="str">
        <f>'SAME R Results'!Z40</f>
        <v>y</v>
      </c>
      <c r="AE90" s="784">
        <f>'SAME R Results'!AA40</f>
        <v>10</v>
      </c>
      <c r="AF90" s="784" t="str">
        <f>'SAME R Results'!AB40</f>
        <v>y</v>
      </c>
      <c r="AG90" s="817">
        <f>'SAME R Results'!AC40</f>
        <v>3.852706928546E-2</v>
      </c>
      <c r="AH90" s="819">
        <f>'SAME R Results'!AD40</f>
        <v>0</v>
      </c>
      <c r="AI90" s="784">
        <f>'SAME R Results'!AE40</f>
        <v>0</v>
      </c>
      <c r="AJ90" s="784">
        <f>'SAME R Results'!AF40</f>
        <v>0</v>
      </c>
      <c r="AK90" s="784">
        <f>'SAME R Results'!AG40</f>
        <v>0</v>
      </c>
      <c r="AL90" s="784">
        <f>'SAME R Results'!AH40</f>
        <v>0</v>
      </c>
      <c r="AM90" s="784">
        <f>'SAME R Results'!AI40</f>
        <v>0</v>
      </c>
      <c r="AN90" s="784">
        <f>'SAME R Results'!AJ40</f>
        <v>0</v>
      </c>
      <c r="AO90" s="784">
        <f>'SAME R Results'!AK40</f>
        <v>0</v>
      </c>
      <c r="AP90" s="784">
        <f>'SAME R Results'!AL40</f>
        <v>0</v>
      </c>
      <c r="AQ90" s="784">
        <f>'SAME R Results'!AM40</f>
        <v>0</v>
      </c>
      <c r="AR90" s="817">
        <f>'SAME R Results'!AN40</f>
        <v>0</v>
      </c>
      <c r="AS90" s="819">
        <f>'SAME R Results'!AO40</f>
        <v>0</v>
      </c>
      <c r="AT90" s="784">
        <f>'SAME R Results'!AP40</f>
        <v>0</v>
      </c>
      <c r="AU90" s="789"/>
      <c r="AV90" s="821">
        <f>'SAME R Results'!AQ40</f>
        <v>0</v>
      </c>
      <c r="AW90" s="821">
        <f>'SAME R Results'!AR40</f>
        <v>6.1209414999999989</v>
      </c>
      <c r="AX90" s="821">
        <f>'SAME R Results'!AS40</f>
        <v>4.5073549999999996</v>
      </c>
      <c r="AY90" s="821">
        <f>'SAME R Results'!AT40</f>
        <v>5.1140445000000003</v>
      </c>
      <c r="AZ90" s="824"/>
      <c r="BA90" s="824"/>
      <c r="BB90" s="821">
        <f>'SAME R Results'!AU40</f>
        <v>0</v>
      </c>
      <c r="BC90" s="821">
        <f>'SAME R Results'!AV40</f>
        <v>0</v>
      </c>
      <c r="BD90" s="821">
        <f>'SAME R Results'!AW40</f>
        <v>6.6638030000000015</v>
      </c>
      <c r="BE90" s="821">
        <f>'SAME R Results'!AX40</f>
        <v>4.7256469999999995</v>
      </c>
      <c r="BF90" s="827">
        <f>'SAME R Results'!AY40</f>
        <v>35850</v>
      </c>
      <c r="BG90" s="784">
        <f>'SAME R Results'!AZ40</f>
        <v>0</v>
      </c>
      <c r="BH90" s="784">
        <f>'SAME R Results'!BA40</f>
        <v>0</v>
      </c>
      <c r="BI90" s="789"/>
      <c r="BJ90" s="784">
        <f>'SAME R Results'!BB40</f>
        <v>51.400150000000011</v>
      </c>
      <c r="BK90" s="784">
        <f>'SAME R Results'!BC40</f>
        <v>1.938156000000002</v>
      </c>
      <c r="BL90" s="784">
        <f>'SAME R Results'!BD40</f>
        <v>1352316.8506269613</v>
      </c>
      <c r="BM90" s="784">
        <f>'SAME R Results'!BE40</f>
        <v>434.3353275439394</v>
      </c>
      <c r="BN90" s="784">
        <f>'SAME R Results'!BF40</f>
        <v>0</v>
      </c>
      <c r="BO90" s="784">
        <f>'SAME R Results'!BG40</f>
        <v>0</v>
      </c>
      <c r="BP90" s="789"/>
      <c r="BQ90" s="784">
        <f>'SAME R Results'!BH40</f>
        <v>57.835264772096366</v>
      </c>
      <c r="BR90" s="817">
        <f>'SAME R Results'!BI40</f>
        <v>0.32117867003030603</v>
      </c>
      <c r="BS90" s="817">
        <f>'SAME R Results'!BJ40</f>
        <v>0.43388224844250989</v>
      </c>
      <c r="BT90" s="817">
        <f>'SAME R Results'!BL40</f>
        <v>0</v>
      </c>
      <c r="BU90" s="817">
        <f>'SAME R Results'!BM40</f>
        <v>1.7305341707926598</v>
      </c>
      <c r="BV90" s="817">
        <f>'SAME R Results'!BN40</f>
        <v>0.27633385905082264</v>
      </c>
      <c r="BW90" s="784">
        <f>'SAME R Results'!BO40</f>
        <v>1352316.8506269613</v>
      </c>
      <c r="BX90" s="784">
        <f>'SAME R Results'!BP40</f>
        <v>1330915.0151047567</v>
      </c>
      <c r="BY90" s="784">
        <f>'SAME R Results'!BQ40</f>
        <v>1242004.3462288149</v>
      </c>
      <c r="BZ90" s="784">
        <f>'SAME R Results'!BR40</f>
        <v>434.3353275439394</v>
      </c>
      <c r="CA90" s="784">
        <f>'SAME R Results'!BS40</f>
        <v>0.43020420847021262</v>
      </c>
      <c r="CB90" s="784">
        <f>'SAME R Results'!BT40</f>
        <v>0.48</v>
      </c>
      <c r="CC90" s="784">
        <f>'SAME R Results'!BV40</f>
        <v>2.3441592085211309</v>
      </c>
      <c r="CD90" s="880">
        <f>'SAME R Results'!BW40</f>
        <v>1</v>
      </c>
      <c r="CE90" s="1086">
        <f>'SAME R Results'!BZ40</f>
        <v>245.32659055169475</v>
      </c>
      <c r="CF90" s="1777">
        <f>'SAME R Results'!CA40</f>
        <v>0</v>
      </c>
      <c r="CG90" s="1777">
        <f>'SAME R Results'!CB40</f>
        <v>0</v>
      </c>
      <c r="CH90" s="1777">
        <f>'SAME R Results'!CC40</f>
        <v>0</v>
      </c>
      <c r="CI90" s="1777">
        <f>'SAME R Results'!CD40</f>
        <v>0</v>
      </c>
      <c r="CJ90" s="1777"/>
      <c r="CK90" s="1777"/>
      <c r="CL90" s="2015"/>
      <c r="CM90" s="2015"/>
      <c r="CN90" s="2016"/>
      <c r="CO90" s="2016"/>
      <c r="CP90" s="2016"/>
    </row>
    <row r="91" spans="1:95" ht="16.5" hidden="1" customHeight="1" x14ac:dyDescent="0.2">
      <c r="A91" s="780">
        <v>2</v>
      </c>
      <c r="B91" s="784">
        <f>'SAME R Results'!A45</f>
        <v>5</v>
      </c>
      <c r="C91" s="839" t="str">
        <f>'SAME R Results'!B45</f>
        <v>Pyrell</v>
      </c>
      <c r="D91" s="784" t="str">
        <f>'SAME R Results'!C45</f>
        <v>P05</v>
      </c>
      <c r="E91" s="784" t="str">
        <f>'SAME R Results'!D45</f>
        <v>27 P</v>
      </c>
      <c r="F91" s="784">
        <f>'SAME R Results'!E45</f>
        <v>4</v>
      </c>
      <c r="G91" s="784">
        <f>'SAME R Results'!F45</f>
        <v>74</v>
      </c>
      <c r="H91" s="785" t="str">
        <f>'SAME R Results'!G45</f>
        <v>Baseline Aging</v>
      </c>
      <c r="I91" s="784">
        <f>'SAME R Results'!H45</f>
        <v>238</v>
      </c>
      <c r="J91" s="786">
        <f>'SAME R Results'!I45</f>
        <v>40416</v>
      </c>
      <c r="K91" s="784">
        <f>'SAME R Results'!J45</f>
        <v>0</v>
      </c>
      <c r="L91" s="788"/>
      <c r="M91" s="788"/>
      <c r="N91" s="784">
        <f>'SAME R Results'!K45</f>
        <v>8.1</v>
      </c>
      <c r="O91" s="793">
        <f>'SAME R Results'!L45</f>
        <v>1.22</v>
      </c>
      <c r="P91" s="784">
        <f>'SAME R Results'!M45</f>
        <v>60</v>
      </c>
      <c r="Q91" s="784">
        <f>'SAME R Results'!N45</f>
        <v>11</v>
      </c>
      <c r="R91" s="784">
        <f>'SAME R Results'!O45</f>
        <v>8</v>
      </c>
      <c r="S91" s="784" t="str">
        <f>'SAME R Results'!P45</f>
        <v>n</v>
      </c>
      <c r="T91" s="784">
        <f>'SAME R Results'!Q45</f>
        <v>0</v>
      </c>
      <c r="U91" s="784">
        <f>'SAME R Results'!R45</f>
        <v>48.428571428571431</v>
      </c>
      <c r="V91" s="784" t="str">
        <f>'SAME R Results'!S45</f>
        <v>y</v>
      </c>
      <c r="W91" s="784">
        <f>'SAME R Results'!T45</f>
        <v>60</v>
      </c>
      <c r="X91" s="784" t="str">
        <f>'SAME R Results'!U45</f>
        <v>n</v>
      </c>
      <c r="Y91" s="784" t="str">
        <f>'SAME R Results'!V45</f>
        <v>y</v>
      </c>
      <c r="Z91" s="784" t="str">
        <f>'SAME R Results'!W45</f>
        <v>y</v>
      </c>
      <c r="AA91" s="784" t="str">
        <f>'SAME R Results'!X45</f>
        <v>y</v>
      </c>
      <c r="AB91" s="784" t="str">
        <f>'SAME R Results'!Y45</f>
        <v>y</v>
      </c>
      <c r="AC91" s="789"/>
      <c r="AD91" s="784" t="str">
        <f>'SAME R Results'!Z45</f>
        <v>y</v>
      </c>
      <c r="AE91" s="784">
        <f>'SAME R Results'!AA45</f>
        <v>10</v>
      </c>
      <c r="AF91" s="784" t="str">
        <f>'SAME R Results'!AB45</f>
        <v>y</v>
      </c>
      <c r="AG91" s="817">
        <f>'SAME R Results'!AC45</f>
        <v>3.852706928546E-2</v>
      </c>
      <c r="AH91" s="819">
        <f>'SAME R Results'!AD45</f>
        <v>0</v>
      </c>
      <c r="AI91" s="784">
        <f>'SAME R Results'!AE45</f>
        <v>58</v>
      </c>
      <c r="AJ91" s="784">
        <f>'SAME R Results'!AF45</f>
        <v>480</v>
      </c>
      <c r="AK91" s="784">
        <f>'SAME R Results'!AG45</f>
        <v>0</v>
      </c>
      <c r="AL91" s="784" t="str">
        <f>'SAME R Results'!AH45</f>
        <v>n</v>
      </c>
      <c r="AM91" s="784" t="str">
        <f>'SAME R Results'!AI45</f>
        <v>y</v>
      </c>
      <c r="AN91" s="784" t="str">
        <f>'SAME R Results'!AJ45</f>
        <v>y</v>
      </c>
      <c r="AO91" s="784" t="str">
        <f>'SAME R Results'!AK45</f>
        <v>y</v>
      </c>
      <c r="AP91" s="784" t="str">
        <f>'SAME R Results'!AL45</f>
        <v>y</v>
      </c>
      <c r="AQ91" s="784" t="str">
        <f>'SAME R Results'!AM45</f>
        <v>y</v>
      </c>
      <c r="AR91" s="817">
        <f>'SAME R Results'!AN45</f>
        <v>3.852706928546E-2</v>
      </c>
      <c r="AS91" s="819">
        <f>'SAME R Results'!AO45</f>
        <v>0</v>
      </c>
      <c r="AT91" s="784">
        <f>'SAME R Results'!AP45</f>
        <v>0</v>
      </c>
      <c r="AU91" s="789"/>
      <c r="AV91" s="821">
        <f>'SAME R Results'!AQ45</f>
        <v>0</v>
      </c>
      <c r="AW91" s="821">
        <f>'SAME R Results'!AR45</f>
        <v>6.2568344999999992</v>
      </c>
      <c r="AX91" s="821">
        <f>'SAME R Results'!AS45</f>
        <v>0</v>
      </c>
      <c r="AY91" s="821">
        <f>'SAME R Results'!AT45</f>
        <v>0</v>
      </c>
      <c r="AZ91" s="824"/>
      <c r="BA91" s="824"/>
      <c r="BB91" s="821">
        <f>'SAME R Results'!AU45</f>
        <v>1.0560769999999999</v>
      </c>
      <c r="BC91" s="821">
        <f>'SAME R Results'!AV45</f>
        <v>2.6779190000000001E-2</v>
      </c>
      <c r="BD91" s="821">
        <f>'SAME R Results'!AW45</f>
        <v>7.6243590000000001</v>
      </c>
      <c r="BE91" s="821">
        <f>'SAME R Results'!AX45</f>
        <v>4.6188954999999989</v>
      </c>
      <c r="BF91" s="827">
        <f>'SAME R Results'!AY45</f>
        <v>112350</v>
      </c>
      <c r="BG91" s="784">
        <f>'SAME R Results'!AZ45</f>
        <v>1.5103150000000001</v>
      </c>
      <c r="BH91" s="784">
        <f>'SAME R Results'!BA45</f>
        <v>7.855224999999999E-2</v>
      </c>
      <c r="BI91" s="789"/>
      <c r="BJ91" s="784">
        <f>'SAME R Results'!BB45</f>
        <v>91.655199999999994</v>
      </c>
      <c r="BK91" s="784">
        <f>'SAME R Results'!BC45</f>
        <v>3.0054635000000012</v>
      </c>
      <c r="BL91" s="784">
        <f>'SAME R Results'!BD45</f>
        <v>4953334.072364063</v>
      </c>
      <c r="BM91" s="784">
        <f>'SAME R Results'!BE45</f>
        <v>978.85286843014046</v>
      </c>
      <c r="BN91" s="784">
        <f>'SAME R Results'!BF45</f>
        <v>2.7216529795782987</v>
      </c>
      <c r="BO91" s="784">
        <f>'SAME R Results'!BG45</f>
        <v>0.94646110113328596</v>
      </c>
      <c r="BP91" s="789"/>
      <c r="BQ91" s="784">
        <f>'SAME R Results'!BH45</f>
        <v>115.76666203673778</v>
      </c>
      <c r="BR91" s="817">
        <f>'SAME R Results'!BI45</f>
        <v>0.1976149506837051</v>
      </c>
      <c r="BS91" s="817">
        <f>'SAME R Results'!BJ45</f>
        <v>0.35472823373879336</v>
      </c>
      <c r="BT91" s="817">
        <f>'SAME R Results'!BL45</f>
        <v>2.8756099709955434</v>
      </c>
      <c r="BU91" s="817">
        <f>'SAME R Results'!BM45</f>
        <v>2.1487226040778928</v>
      </c>
      <c r="BV91" s="817">
        <f>'SAME R Results'!BN45</f>
        <v>0.14749653543696306</v>
      </c>
      <c r="BW91" s="784">
        <f>'SAME R Results'!BO45</f>
        <v>4953334.072364063</v>
      </c>
      <c r="BX91" s="784">
        <f>'SAME R Results'!BP45</f>
        <v>4617798.1689134808</v>
      </c>
      <c r="BY91" s="784">
        <f>'SAME R Results'!BQ45</f>
        <v>4102155.4566997737</v>
      </c>
      <c r="BZ91" s="784">
        <f>'SAME R Results'!BR45</f>
        <v>978.85286843014046</v>
      </c>
      <c r="CA91" s="784">
        <f>'SAME R Results'!BS45</f>
        <v>0.66710989523217634</v>
      </c>
      <c r="CB91" s="784">
        <f>'SAME R Results'!BT45</f>
        <v>0.48</v>
      </c>
      <c r="CC91" s="784">
        <f>'SAME R Results'!BV45</f>
        <v>2.6313896637601624</v>
      </c>
      <c r="CD91" s="880">
        <f>'SAME R Results'!BW45</f>
        <v>1</v>
      </c>
      <c r="CE91" s="1086">
        <f>'SAME R Results'!BZ45</f>
        <v>234.18212761794004</v>
      </c>
      <c r="CF91" s="1777">
        <f>'SAME R Results'!CA45</f>
        <v>0.5733333333333146</v>
      </c>
      <c r="CG91" s="1777" t="str">
        <f>'SAME R Results'!CB45</f>
        <v xml:space="preserve"> 27P</v>
      </c>
      <c r="CH91" s="1777">
        <f>'SAME R Results'!CC45</f>
        <v>238</v>
      </c>
      <c r="CI91" s="1777">
        <f>'SAME R Results'!CD45</f>
        <v>1.2115115794542721</v>
      </c>
      <c r="CJ91" s="1777"/>
      <c r="CK91" s="1777"/>
      <c r="CL91" s="2015">
        <f>'SAME R Results'!CI45</f>
        <v>45</v>
      </c>
      <c r="CM91" s="2015" t="str">
        <f>'SAME R Results'!CJ45</f>
        <v>Pyrell</v>
      </c>
      <c r="CN91" s="2016">
        <f>'SAME R Results'!CK45</f>
        <v>0.1976149506837051</v>
      </c>
      <c r="CO91" s="2016">
        <f>'SAME R Results'!CL45</f>
        <v>2.3509816485117279E-2</v>
      </c>
      <c r="CP91" s="2016">
        <f>'SAME R Results'!CM45</f>
        <v>3.550349974789041E-2</v>
      </c>
    </row>
    <row r="92" spans="1:95" ht="16.5" customHeight="1" x14ac:dyDescent="0.2">
      <c r="A92" s="780">
        <v>2</v>
      </c>
      <c r="B92" s="784">
        <f>'SAME R Results'!A46</f>
        <v>5</v>
      </c>
      <c r="C92" s="839" t="str">
        <f>'SAME R Results'!B46</f>
        <v>Pyrell</v>
      </c>
      <c r="D92" s="784" t="str">
        <f>'SAME R Results'!C46</f>
        <v>P05</v>
      </c>
      <c r="E92" s="784" t="str">
        <f>'SAME R Results'!D46</f>
        <v>27 Pa</v>
      </c>
      <c r="F92" s="784">
        <f>'SAME R Results'!E46</f>
        <v>4</v>
      </c>
      <c r="G92" s="784" t="str">
        <f>'SAME R Results'!F46</f>
        <v>74a</v>
      </c>
      <c r="H92" s="785" t="str">
        <f>'SAME R Results'!G46</f>
        <v>aged</v>
      </c>
      <c r="I92" s="784">
        <f>'SAME R Results'!H46</f>
        <v>238</v>
      </c>
      <c r="J92" s="786">
        <f>'SAME R Results'!I46</f>
        <v>40416</v>
      </c>
      <c r="K92" s="784">
        <f>'SAME R Results'!J46</f>
        <v>0</v>
      </c>
      <c r="L92" s="788"/>
      <c r="M92" s="788"/>
      <c r="N92" s="784">
        <f>'SAME R Results'!K46</f>
        <v>8.1</v>
      </c>
      <c r="O92" s="793">
        <f>'SAME R Results'!L46</f>
        <v>1.22</v>
      </c>
      <c r="P92" s="784">
        <f>'SAME R Results'!M46</f>
        <v>0</v>
      </c>
      <c r="Q92" s="784">
        <f>'SAME R Results'!N46</f>
        <v>0</v>
      </c>
      <c r="R92" s="784">
        <f>'SAME R Results'!O46</f>
        <v>0</v>
      </c>
      <c r="S92" s="784">
        <f>'SAME R Results'!P46</f>
        <v>0</v>
      </c>
      <c r="T92" s="784">
        <f>'SAME R Results'!Q46</f>
        <v>0</v>
      </c>
      <c r="U92" s="784">
        <f>'SAME R Results'!R46</f>
        <v>622.57142857142856</v>
      </c>
      <c r="V92" s="784">
        <f>'SAME R Results'!S46</f>
        <v>0</v>
      </c>
      <c r="W92" s="784">
        <f>'SAME R Results'!T46</f>
        <v>0</v>
      </c>
      <c r="X92" s="784" t="str">
        <f>'SAME R Results'!U46</f>
        <v>n</v>
      </c>
      <c r="Y92" s="784" t="str">
        <f>'SAME R Results'!V46</f>
        <v>y</v>
      </c>
      <c r="Z92" s="784" t="str">
        <f>'SAME R Results'!W46</f>
        <v>y</v>
      </c>
      <c r="AA92" s="784" t="str">
        <f>'SAME R Results'!X46</f>
        <v>y</v>
      </c>
      <c r="AB92" s="784" t="str">
        <f>'SAME R Results'!Y46</f>
        <v>y</v>
      </c>
      <c r="AC92" s="789"/>
      <c r="AD92" s="784" t="str">
        <f>'SAME R Results'!Z46</f>
        <v>y</v>
      </c>
      <c r="AE92" s="784">
        <f>'SAME R Results'!AA46</f>
        <v>10</v>
      </c>
      <c r="AF92" s="784" t="str">
        <f>'SAME R Results'!AB46</f>
        <v>y</v>
      </c>
      <c r="AG92" s="817">
        <f>'SAME R Results'!AC46</f>
        <v>3.852706928546E-2</v>
      </c>
      <c r="AH92" s="819">
        <f>'SAME R Results'!AD46</f>
        <v>0</v>
      </c>
      <c r="AI92" s="784">
        <f>'SAME R Results'!AE46</f>
        <v>0</v>
      </c>
      <c r="AJ92" s="784">
        <f>'SAME R Results'!AF46</f>
        <v>0</v>
      </c>
      <c r="AK92" s="784">
        <f>'SAME R Results'!AG46</f>
        <v>0</v>
      </c>
      <c r="AL92" s="784">
        <f>'SAME R Results'!AH46</f>
        <v>0</v>
      </c>
      <c r="AM92" s="784">
        <f>'SAME R Results'!AI46</f>
        <v>0</v>
      </c>
      <c r="AN92" s="784">
        <f>'SAME R Results'!AJ46</f>
        <v>0</v>
      </c>
      <c r="AO92" s="784">
        <f>'SAME R Results'!AK46</f>
        <v>0</v>
      </c>
      <c r="AP92" s="784">
        <f>'SAME R Results'!AL46</f>
        <v>0</v>
      </c>
      <c r="AQ92" s="784">
        <f>'SAME R Results'!AM46</f>
        <v>0</v>
      </c>
      <c r="AR92" s="817">
        <f>'SAME R Results'!AN46</f>
        <v>0</v>
      </c>
      <c r="AS92" s="819">
        <f>'SAME R Results'!AO46</f>
        <v>0</v>
      </c>
      <c r="AT92" s="784">
        <f>'SAME R Results'!AP46</f>
        <v>60</v>
      </c>
      <c r="AU92" s="789"/>
      <c r="AV92" s="821">
        <f>'SAME R Results'!AQ46</f>
        <v>0</v>
      </c>
      <c r="AW92" s="821">
        <f>'SAME R Results'!AR46</f>
        <v>6.2590780000000006</v>
      </c>
      <c r="AX92" s="821">
        <f>'SAME R Results'!AS46</f>
        <v>0</v>
      </c>
      <c r="AY92" s="821">
        <f>'SAME R Results'!AT46</f>
        <v>0</v>
      </c>
      <c r="AZ92" s="824"/>
      <c r="BA92" s="824"/>
      <c r="BB92" s="821">
        <f>'SAME R Results'!AU46</f>
        <v>1.3465120000000002</v>
      </c>
      <c r="BC92" s="821">
        <f>'SAME R Results'!AV46</f>
        <v>5.2841199999999998E-2</v>
      </c>
      <c r="BD92" s="821">
        <f>'SAME R Results'!AW46</f>
        <v>7.1362909999999999</v>
      </c>
      <c r="BE92" s="821">
        <f>'SAME R Results'!AX46</f>
        <v>4.6989445000000005</v>
      </c>
      <c r="BF92" s="827">
        <f>'SAME R Results'!AY46</f>
        <v>43615</v>
      </c>
      <c r="BG92" s="784">
        <f>'SAME R Results'!AZ46</f>
        <v>1.8497319999999999</v>
      </c>
      <c r="BH92" s="784">
        <f>'SAME R Results'!BA46</f>
        <v>0.11183162500000002</v>
      </c>
      <c r="BI92" s="789"/>
      <c r="BJ92" s="784">
        <f>'SAME R Results'!BB46</f>
        <v>93.744</v>
      </c>
      <c r="BK92" s="784">
        <f>'SAME R Results'!BC46</f>
        <v>2.4373464999999994</v>
      </c>
      <c r="BL92" s="784">
        <f>'SAME R Results'!BD46</f>
        <v>1662805.4414244581</v>
      </c>
      <c r="BM92" s="784">
        <f>'SAME R Results'!BE46</f>
        <v>630.19822520017613</v>
      </c>
      <c r="BN92" s="784">
        <f>'SAME R Results'!BF46</f>
        <v>3.3793622103748389</v>
      </c>
      <c r="BO92" s="784">
        <f>'SAME R Results'!BG46</f>
        <v>1.1349477109383741</v>
      </c>
      <c r="BP92" s="789"/>
      <c r="BQ92" s="784">
        <f>'SAME R Results'!BH46</f>
        <v>116.98495023057832</v>
      </c>
      <c r="BR92" s="817">
        <f>'SAME R Results'!BI46</f>
        <v>0.37899697072214944</v>
      </c>
      <c r="BS92" s="817">
        <f>'SAME R Results'!BJ46</f>
        <v>0.51218868310446886</v>
      </c>
      <c r="BT92" s="817">
        <f>'SAME R Results'!BL46</f>
        <v>2.9775488137517669</v>
      </c>
      <c r="BU92" s="817">
        <f>'SAME R Results'!BM46</f>
        <v>1.731148221373688</v>
      </c>
      <c r="BV92" s="817">
        <f>'SAME R Results'!BN46</f>
        <v>0.32601577798716497</v>
      </c>
      <c r="BW92" s="784">
        <f>'SAME R Results'!BO46</f>
        <v>1662805.4414244581</v>
      </c>
      <c r="BX92" s="784">
        <f>'SAME R Results'!BP46</f>
        <v>1636768.0339962584</v>
      </c>
      <c r="BY92" s="784">
        <f>'SAME R Results'!BQ46</f>
        <v>1519809.131889978</v>
      </c>
      <c r="BZ92" s="784">
        <f>'SAME R Results'!BR46</f>
        <v>630.19822520017613</v>
      </c>
      <c r="CA92" s="784">
        <f>'SAME R Results'!BS46</f>
        <v>0.54100739145875865</v>
      </c>
      <c r="CB92" s="784">
        <f>'SAME R Results'!BT46</f>
        <v>0.48</v>
      </c>
      <c r="CC92" s="784">
        <f>'SAME R Results'!BV46</f>
        <v>2.5998319499243134</v>
      </c>
      <c r="CD92" s="880">
        <f>'SAME R Results'!BW46</f>
        <v>1</v>
      </c>
      <c r="CE92" s="1086">
        <f>'SAME R Results'!BZ46</f>
        <v>234.18212761794004</v>
      </c>
      <c r="CF92" s="1777">
        <f>'SAME R Results'!CA46</f>
        <v>0.5733333333333146</v>
      </c>
      <c r="CG92" s="1777">
        <f>'SAME R Results'!CB46</f>
        <v>0</v>
      </c>
      <c r="CH92" s="1777">
        <f>'SAME R Results'!CC46</f>
        <v>0</v>
      </c>
      <c r="CI92" s="1777">
        <f>'SAME R Results'!CD46</f>
        <v>1.2242611070642317</v>
      </c>
      <c r="CJ92" s="1777"/>
      <c r="CK92" s="1777"/>
      <c r="CL92" s="2015">
        <f>'SAME R Results'!CI46</f>
        <v>46</v>
      </c>
      <c r="CM92" s="2015" t="str">
        <f>'SAME R Results'!CJ46</f>
        <v>Pyrell</v>
      </c>
      <c r="CN92" s="2016">
        <f>'SAME R Results'!CK46</f>
        <v>0.37899697072214944</v>
      </c>
      <c r="CO92" s="2016">
        <f>'SAME R Results'!CL46</f>
        <v>2.8887153464732751E-2</v>
      </c>
      <c r="CP92" s="2016">
        <f>'SAME R Results'!CM46</f>
        <v>3.2446875249857704E-2</v>
      </c>
    </row>
    <row r="93" spans="1:95" s="11" customFormat="1" ht="16.5" hidden="1" customHeight="1" x14ac:dyDescent="0.2">
      <c r="A93" s="780">
        <v>2</v>
      </c>
      <c r="B93" s="784">
        <f>'SAME R Results'!A49</f>
        <v>5</v>
      </c>
      <c r="C93" s="839" t="str">
        <f>'SAME R Results'!B49</f>
        <v>Pyrell</v>
      </c>
      <c r="D93" s="784" t="str">
        <f>'SAME R Results'!C49</f>
        <v>P06</v>
      </c>
      <c r="E93" s="784" t="str">
        <f>'SAME R Results'!D49</f>
        <v>29 P</v>
      </c>
      <c r="F93" s="784">
        <f>'SAME R Results'!E49</f>
        <v>5</v>
      </c>
      <c r="G93" s="784">
        <f>'SAME R Results'!F49</f>
        <v>76</v>
      </c>
      <c r="H93" s="785" t="str">
        <f>'SAME R Results'!G49</f>
        <v>High Temp aging</v>
      </c>
      <c r="I93" s="784">
        <f>'SAME R Results'!H49</f>
        <v>238</v>
      </c>
      <c r="J93" s="786">
        <f>'SAME R Results'!I49</f>
        <v>40416</v>
      </c>
      <c r="K93" s="784">
        <f>'SAME R Results'!J49</f>
        <v>0</v>
      </c>
      <c r="L93" s="788"/>
      <c r="M93" s="788"/>
      <c r="N93" s="784">
        <f>'SAME R Results'!K49</f>
        <v>8.1</v>
      </c>
      <c r="O93" s="793">
        <f>'SAME R Results'!L49</f>
        <v>1.23</v>
      </c>
      <c r="P93" s="784">
        <f>'SAME R Results'!M49</f>
        <v>60</v>
      </c>
      <c r="Q93" s="784">
        <f>'SAME R Results'!N49</f>
        <v>11</v>
      </c>
      <c r="R93" s="784">
        <f>'SAME R Results'!O49</f>
        <v>8</v>
      </c>
      <c r="S93" s="784" t="str">
        <f>'SAME R Results'!P49</f>
        <v>n</v>
      </c>
      <c r="T93" s="784">
        <f>'SAME R Results'!Q49</f>
        <v>0</v>
      </c>
      <c r="U93" s="784">
        <f>'SAME R Results'!R49</f>
        <v>51.428571428571431</v>
      </c>
      <c r="V93" s="784" t="str">
        <f>'SAME R Results'!S49</f>
        <v>y</v>
      </c>
      <c r="W93" s="784">
        <f>'SAME R Results'!T49</f>
        <v>45</v>
      </c>
      <c r="X93" s="784" t="str">
        <f>'SAME R Results'!U49</f>
        <v>n</v>
      </c>
      <c r="Y93" s="784" t="str">
        <f>'SAME R Results'!V49</f>
        <v>y</v>
      </c>
      <c r="Z93" s="784" t="str">
        <f>'SAME R Results'!W49</f>
        <v>y</v>
      </c>
      <c r="AA93" s="784" t="str">
        <f>'SAME R Results'!X49</f>
        <v>y</v>
      </c>
      <c r="AB93" s="784" t="str">
        <f>'SAME R Results'!Y49</f>
        <v>y</v>
      </c>
      <c r="AC93" s="789"/>
      <c r="AD93" s="784" t="str">
        <f>'SAME R Results'!Z49</f>
        <v>y</v>
      </c>
      <c r="AE93" s="784">
        <f>'SAME R Results'!AA49</f>
        <v>10</v>
      </c>
      <c r="AF93" s="784" t="str">
        <f>'SAME R Results'!AB49</f>
        <v>y</v>
      </c>
      <c r="AG93" s="817">
        <f>'SAME R Results'!AC49</f>
        <v>3.852706928546E-2</v>
      </c>
      <c r="AH93" s="819">
        <f>'SAME R Results'!AD49</f>
        <v>0</v>
      </c>
      <c r="AI93" s="784">
        <f>'SAME R Results'!AE49</f>
        <v>58</v>
      </c>
      <c r="AJ93" s="784">
        <f>'SAME R Results'!AF49</f>
        <v>480</v>
      </c>
      <c r="AK93" s="784">
        <f>'SAME R Results'!AG49</f>
        <v>0</v>
      </c>
      <c r="AL93" s="784" t="str">
        <f>'SAME R Results'!AH49</f>
        <v>n</v>
      </c>
      <c r="AM93" s="784" t="str">
        <f>'SAME R Results'!AI49</f>
        <v>y</v>
      </c>
      <c r="AN93" s="784" t="str">
        <f>'SAME R Results'!AJ49</f>
        <v>y</v>
      </c>
      <c r="AO93" s="784" t="str">
        <f>'SAME R Results'!AK49</f>
        <v>y</v>
      </c>
      <c r="AP93" s="784" t="str">
        <f>'SAME R Results'!AL49</f>
        <v>y</v>
      </c>
      <c r="AQ93" s="784" t="str">
        <f>'SAME R Results'!AM49</f>
        <v>y</v>
      </c>
      <c r="AR93" s="817">
        <f>'SAME R Results'!AN49</f>
        <v>3.852706928546E-2</v>
      </c>
      <c r="AS93" s="819">
        <f>'SAME R Results'!AO49</f>
        <v>0</v>
      </c>
      <c r="AT93" s="784">
        <f>'SAME R Results'!AP49</f>
        <v>0</v>
      </c>
      <c r="AU93" s="789"/>
      <c r="AV93" s="821">
        <f>'SAME R Results'!AQ49</f>
        <v>0</v>
      </c>
      <c r="AW93" s="821">
        <f>'SAME R Results'!AR49</f>
        <v>6.2617504999999998</v>
      </c>
      <c r="AX93" s="821">
        <f>'SAME R Results'!AS49</f>
        <v>0</v>
      </c>
      <c r="AY93" s="821">
        <f>'SAME R Results'!AT49</f>
        <v>0</v>
      </c>
      <c r="AZ93" s="824"/>
      <c r="BA93" s="824"/>
      <c r="BB93" s="821">
        <f>'SAME R Results'!AU49</f>
        <v>2.6423810000000003</v>
      </c>
      <c r="BC93" s="821">
        <f>'SAME R Results'!AV49</f>
        <v>2.7664190000000005E-2</v>
      </c>
      <c r="BD93" s="821">
        <f>'SAME R Results'!AW49</f>
        <v>7.8387760000000002</v>
      </c>
      <c r="BE93" s="821">
        <f>'SAME R Results'!AX49</f>
        <v>4.6380309999999998</v>
      </c>
      <c r="BF93" s="827">
        <f>'SAME R Results'!AY49</f>
        <v>81685</v>
      </c>
      <c r="BG93" s="784">
        <f>'SAME R Results'!AZ49</f>
        <v>3.3800660000000002</v>
      </c>
      <c r="BH93" s="784">
        <f>'SAME R Results'!BA49</f>
        <v>7.9345705000000002E-2</v>
      </c>
      <c r="BI93" s="789"/>
      <c r="BJ93" s="784">
        <f>'SAME R Results'!BB49</f>
        <v>187.29170000000002</v>
      </c>
      <c r="BK93" s="784">
        <f>'SAME R Results'!BC49</f>
        <v>3.2007450000000004</v>
      </c>
      <c r="BL93" s="784">
        <f>'SAME R Results'!BD49</f>
        <v>3275641.6927261017</v>
      </c>
      <c r="BM93" s="784">
        <f>'SAME R Results'!BE49</f>
        <v>1159.5375543457283</v>
      </c>
      <c r="BN93" s="784">
        <f>'SAME R Results'!BF49</f>
        <v>6.8282270331857937</v>
      </c>
      <c r="BO93" s="784">
        <f>'SAME R Results'!BG49</f>
        <v>2.1549243364622712</v>
      </c>
      <c r="BP93" s="789"/>
      <c r="BQ93" s="784">
        <f>'SAME R Results'!BH49</f>
        <v>233.65676151505821</v>
      </c>
      <c r="BR93" s="817">
        <f>'SAME R Results'!BI49</f>
        <v>0.35398790927609708</v>
      </c>
      <c r="BS93" s="817">
        <f>'SAME R Results'!BJ49</f>
        <v>0.5145502341662288</v>
      </c>
      <c r="BT93" s="817">
        <f>'SAME R Results'!BL49</f>
        <v>3.1686620813776045</v>
      </c>
      <c r="BU93" s="817">
        <f>'SAME R Results'!BM49</f>
        <v>1.843342080682528</v>
      </c>
      <c r="BV93" s="817">
        <f>'SAME R Results'!BN49</f>
        <v>0.29360858690347513</v>
      </c>
      <c r="BW93" s="784">
        <f>'SAME R Results'!BO49</f>
        <v>3275641.6927261017</v>
      </c>
      <c r="BX93" s="784">
        <f>'SAME R Results'!BP49</f>
        <v>3226877.1478270418</v>
      </c>
      <c r="BY93" s="784">
        <f>'SAME R Results'!BQ49</f>
        <v>2927113.0095421043</v>
      </c>
      <c r="BZ93" s="784">
        <f>'SAME R Results'!BR49</f>
        <v>1159.5375543457283</v>
      </c>
      <c r="CA93" s="784">
        <f>'SAME R Results'!BS49</f>
        <v>0.71045569564059308</v>
      </c>
      <c r="CB93" s="784">
        <f>'SAME R Results'!BT49</f>
        <v>0.48</v>
      </c>
      <c r="CC93" s="784">
        <f>'SAME R Results'!BV49</f>
        <v>2.5990736365948832</v>
      </c>
      <c r="CD93" s="880">
        <f>'SAME R Results'!BW49</f>
        <v>1</v>
      </c>
      <c r="CE93" s="1086">
        <f>'SAME R Results'!BZ49</f>
        <v>240.92870800332065</v>
      </c>
      <c r="CF93" s="1777">
        <f>'SAME R Results'!CA49</f>
        <v>0.6633333333333491</v>
      </c>
      <c r="CG93" s="1777" t="str">
        <f>'SAME R Results'!CB49</f>
        <v xml:space="preserve"> 29P</v>
      </c>
      <c r="CH93" s="1777">
        <f>'SAME R Results'!CC49</f>
        <v>238</v>
      </c>
      <c r="CI93" s="1777">
        <f>'SAME R Results'!CD49</f>
        <v>2.1134782448597726</v>
      </c>
      <c r="CJ93" s="1777"/>
      <c r="CK93" s="1777"/>
      <c r="CL93" s="2015">
        <f>'SAME R Results'!CI49</f>
        <v>49</v>
      </c>
      <c r="CM93" s="2015" t="str">
        <f>'SAME R Results'!CJ49</f>
        <v>Pyrell</v>
      </c>
      <c r="CN93" s="2016">
        <f>'SAME R Results'!CK49</f>
        <v>0.35398790927609708</v>
      </c>
      <c r="CO93" s="2016">
        <f>'SAME R Results'!CL49</f>
        <v>2.9223323086867925E-2</v>
      </c>
      <c r="CP93" s="2016">
        <f>'SAME R Results'!CM49</f>
        <v>3.4705972021085954E-2</v>
      </c>
      <c r="CQ93" s="2020"/>
    </row>
    <row r="94" spans="1:95" ht="16.5" customHeight="1" x14ac:dyDescent="0.2">
      <c r="A94" s="780">
        <v>2</v>
      </c>
      <c r="B94" s="784">
        <f>'SAME R Results'!A50</f>
        <v>5</v>
      </c>
      <c r="C94" s="839" t="str">
        <f>'SAME R Results'!B50</f>
        <v>Pyrell</v>
      </c>
      <c r="D94" s="784" t="str">
        <f>'SAME R Results'!C50</f>
        <v>P06</v>
      </c>
      <c r="E94" s="784" t="str">
        <f>'SAME R Results'!D50</f>
        <v>29 Pa</v>
      </c>
      <c r="F94" s="784">
        <f>'SAME R Results'!E50</f>
        <v>5</v>
      </c>
      <c r="G94" s="784" t="str">
        <f>'SAME R Results'!F50</f>
        <v>76a</v>
      </c>
      <c r="H94" s="785" t="str">
        <f>'SAME R Results'!G50</f>
        <v>aged</v>
      </c>
      <c r="I94" s="784">
        <f>'SAME R Results'!H50</f>
        <v>238</v>
      </c>
      <c r="J94" s="786">
        <f>'SAME R Results'!I50</f>
        <v>40416</v>
      </c>
      <c r="K94" s="784">
        <f>'SAME R Results'!J50</f>
        <v>0</v>
      </c>
      <c r="L94" s="788"/>
      <c r="M94" s="788"/>
      <c r="N94" s="784">
        <f>'SAME R Results'!K50</f>
        <v>8.1</v>
      </c>
      <c r="O94" s="793">
        <f>'SAME R Results'!L50</f>
        <v>1.23</v>
      </c>
      <c r="P94" s="784">
        <f>'SAME R Results'!M50</f>
        <v>0</v>
      </c>
      <c r="Q94" s="784">
        <f>'SAME R Results'!N50</f>
        <v>0</v>
      </c>
      <c r="R94" s="784">
        <f>'SAME R Results'!O50</f>
        <v>0</v>
      </c>
      <c r="S94" s="784">
        <f>'SAME R Results'!P50</f>
        <v>0</v>
      </c>
      <c r="T94" s="784">
        <f>'SAME R Results'!Q50</f>
        <v>0</v>
      </c>
      <c r="U94" s="784">
        <f>'SAME R Results'!R50</f>
        <v>625.42857142857144</v>
      </c>
      <c r="V94" s="784">
        <f>'SAME R Results'!S50</f>
        <v>0</v>
      </c>
      <c r="W94" s="784">
        <f>'SAME R Results'!T50</f>
        <v>0</v>
      </c>
      <c r="X94" s="784" t="str">
        <f>'SAME R Results'!U50</f>
        <v>n</v>
      </c>
      <c r="Y94" s="784" t="str">
        <f>'SAME R Results'!V50</f>
        <v>y</v>
      </c>
      <c r="Z94" s="784" t="str">
        <f>'SAME R Results'!W50</f>
        <v>y</v>
      </c>
      <c r="AA94" s="784" t="str">
        <f>'SAME R Results'!X50</f>
        <v>y</v>
      </c>
      <c r="AB94" s="784" t="str">
        <f>'SAME R Results'!Y50</f>
        <v>y</v>
      </c>
      <c r="AC94" s="789"/>
      <c r="AD94" s="784" t="str">
        <f>'SAME R Results'!Z50</f>
        <v>y</v>
      </c>
      <c r="AE94" s="784">
        <f>'SAME R Results'!AA50</f>
        <v>10</v>
      </c>
      <c r="AF94" s="784" t="str">
        <f>'SAME R Results'!AB50</f>
        <v>y</v>
      </c>
      <c r="AG94" s="817">
        <f>'SAME R Results'!AC50</f>
        <v>3.852706928546E-2</v>
      </c>
      <c r="AH94" s="819">
        <f>'SAME R Results'!AD50</f>
        <v>0</v>
      </c>
      <c r="AI94" s="784">
        <f>'SAME R Results'!AE50</f>
        <v>0</v>
      </c>
      <c r="AJ94" s="784">
        <f>'SAME R Results'!AF50</f>
        <v>0</v>
      </c>
      <c r="AK94" s="784">
        <f>'SAME R Results'!AG50</f>
        <v>0</v>
      </c>
      <c r="AL94" s="784">
        <f>'SAME R Results'!AH50</f>
        <v>0</v>
      </c>
      <c r="AM94" s="784">
        <f>'SAME R Results'!AI50</f>
        <v>0</v>
      </c>
      <c r="AN94" s="784">
        <f>'SAME R Results'!AJ50</f>
        <v>0</v>
      </c>
      <c r="AO94" s="784">
        <f>'SAME R Results'!AK50</f>
        <v>0</v>
      </c>
      <c r="AP94" s="784">
        <f>'SAME R Results'!AL50</f>
        <v>0</v>
      </c>
      <c r="AQ94" s="784">
        <f>'SAME R Results'!AM50</f>
        <v>0</v>
      </c>
      <c r="AR94" s="817">
        <f>'SAME R Results'!AN50</f>
        <v>0</v>
      </c>
      <c r="AS94" s="819">
        <f>'SAME R Results'!AO50</f>
        <v>0</v>
      </c>
      <c r="AT94" s="784">
        <f>'SAME R Results'!AP50</f>
        <v>45</v>
      </c>
      <c r="AU94" s="789"/>
      <c r="AV94" s="821">
        <f>'SAME R Results'!AQ50</f>
        <v>0</v>
      </c>
      <c r="AW94" s="821">
        <f>'SAME R Results'!AR50</f>
        <v>6.2638249999999998</v>
      </c>
      <c r="AX94" s="821">
        <f>'SAME R Results'!AS50</f>
        <v>0</v>
      </c>
      <c r="AY94" s="821">
        <f>'SAME R Results'!AT50</f>
        <v>0</v>
      </c>
      <c r="AZ94" s="824"/>
      <c r="BA94" s="824"/>
      <c r="BB94" s="821">
        <f>'SAME R Results'!AU50</f>
        <v>2.9929654999999999</v>
      </c>
      <c r="BC94" s="821">
        <f>'SAME R Results'!AV50</f>
        <v>0.10406490500000001</v>
      </c>
      <c r="BD94" s="821">
        <f>'SAME R Results'!AW50</f>
        <v>7.378616000000001</v>
      </c>
      <c r="BE94" s="821">
        <f>'SAME R Results'!AX50</f>
        <v>4.7520749999999996</v>
      </c>
      <c r="BF94" s="827">
        <f>'SAME R Results'!AY50</f>
        <v>42855</v>
      </c>
      <c r="BG94" s="784">
        <f>'SAME R Results'!AZ50</f>
        <v>3.7528845000000004</v>
      </c>
      <c r="BH94" s="784">
        <f>'SAME R Results'!BA50</f>
        <v>0.1647187</v>
      </c>
      <c r="BI94" s="789"/>
      <c r="BJ94" s="784">
        <f>'SAME R Results'!BB50</f>
        <v>182.25264999999996</v>
      </c>
      <c r="BK94" s="784">
        <f>'SAME R Results'!BC50</f>
        <v>2.6265410000000013</v>
      </c>
      <c r="BL94" s="784">
        <f>'SAME R Results'!BD50</f>
        <v>1632139.978883141</v>
      </c>
      <c r="BM94" s="784">
        <f>'SAME R Results'!BE50</f>
        <v>725.9923009845545</v>
      </c>
      <c r="BN94" s="784">
        <f>'SAME R Results'!BF50</f>
        <v>7.5308396368719723</v>
      </c>
      <c r="BO94" s="784">
        <f>'SAME R Results'!BG50</f>
        <v>2.3384242847501331</v>
      </c>
      <c r="BP94" s="789"/>
      <c r="BQ94" s="784">
        <f>'SAME R Results'!BH50</f>
        <v>226.969297357876</v>
      </c>
      <c r="BR94" s="817">
        <f>'SAME R Results'!BI50</f>
        <v>0.44481007167126968</v>
      </c>
      <c r="BS94" s="817">
        <f>'SAME R Results'!BJ50</f>
        <v>0.64279185147281492</v>
      </c>
      <c r="BT94" s="817">
        <f>'SAME R Results'!BL50</f>
        <v>3.2204761496807079</v>
      </c>
      <c r="BU94" s="817">
        <f>'SAME R Results'!BM50</f>
        <v>1.834502046916247</v>
      </c>
      <c r="BV94" s="817">
        <f>'SAME R Results'!BN50</f>
        <v>0.37002131058452192</v>
      </c>
      <c r="BW94" s="784">
        <f>'SAME R Results'!BO50</f>
        <v>1632139.978883141</v>
      </c>
      <c r="BX94" s="784">
        <f>'SAME R Results'!BP50</f>
        <v>1606556.278428355</v>
      </c>
      <c r="BY94" s="784">
        <f>'SAME R Results'!BQ50</f>
        <v>1492480.7827700684</v>
      </c>
      <c r="BZ94" s="784">
        <f>'SAME R Results'!BR50</f>
        <v>725.9923009845545</v>
      </c>
      <c r="CA94" s="784">
        <f>'SAME R Results'!BS50</f>
        <v>0.58300208647784812</v>
      </c>
      <c r="CB94" s="784">
        <f>'SAME R Results'!BT50</f>
        <v>0.48</v>
      </c>
      <c r="CC94" s="784">
        <f>'SAME R Results'!BV50</f>
        <v>2.5944901367903759</v>
      </c>
      <c r="CD94" s="880">
        <f>'SAME R Results'!BW50</f>
        <v>1</v>
      </c>
      <c r="CE94" s="1086">
        <f>'SAME R Results'!BZ50</f>
        <v>240.92870800332065</v>
      </c>
      <c r="CF94" s="1777">
        <f>'SAME R Results'!CA50</f>
        <v>0.6633333333333491</v>
      </c>
      <c r="CG94" s="1777">
        <f>'SAME R Results'!CB50</f>
        <v>0</v>
      </c>
      <c r="CH94" s="1777">
        <f>'SAME R Results'!CC50</f>
        <v>0</v>
      </c>
      <c r="CI94" s="1777">
        <f>'SAME R Results'!CD50</f>
        <v>2.0529886193174227</v>
      </c>
      <c r="CJ94" s="1777"/>
      <c r="CK94" s="1777"/>
      <c r="CL94" s="2015">
        <f>'SAME R Results'!CI50</f>
        <v>50</v>
      </c>
      <c r="CM94" s="2015" t="str">
        <f>'SAME R Results'!CJ50</f>
        <v>Pyrell</v>
      </c>
      <c r="CN94" s="2016">
        <f>'SAME R Results'!CK50</f>
        <v>0.44481007167126968</v>
      </c>
      <c r="CO94" s="2016">
        <f>'SAME R Results'!CL50</f>
        <v>3.3179992732663081E-2</v>
      </c>
      <c r="CP94" s="2016">
        <f>'SAME R Results'!CM50</f>
        <v>3.2056243404770396E-2</v>
      </c>
    </row>
    <row r="95" spans="1:95" ht="16.5" hidden="1" customHeight="1" x14ac:dyDescent="0.2">
      <c r="A95" s="780">
        <v>2</v>
      </c>
      <c r="B95" s="784" t="str">
        <f>'SAME R Results'!A67</f>
        <v>7 (4)</v>
      </c>
      <c r="C95" s="839" t="str">
        <f>'SAME R Results'!B67</f>
        <v>Pyrell</v>
      </c>
      <c r="D95" s="784" t="str">
        <f>'SAME R Results'!C67</f>
        <v>P01</v>
      </c>
      <c r="E95" s="784" t="str">
        <f>'SAME R Results'!D67</f>
        <v>37 P</v>
      </c>
      <c r="F95" s="784">
        <f>'SAME R Results'!E67</f>
        <v>0</v>
      </c>
      <c r="G95" s="784">
        <f>'SAME R Results'!F67</f>
        <v>84</v>
      </c>
      <c r="H95" s="785" t="str">
        <f>'SAME R Results'!G67</f>
        <v>Mid Temp aging retry</v>
      </c>
      <c r="I95" s="784">
        <f>'SAME R Results'!H67</f>
        <v>242</v>
      </c>
      <c r="J95" s="786">
        <f>'SAME R Results'!I67</f>
        <v>40420.277777777781</v>
      </c>
      <c r="K95" s="784">
        <f>'SAME R Results'!J67</f>
        <v>0</v>
      </c>
      <c r="L95" s="788"/>
      <c r="M95" s="788"/>
      <c r="N95" s="784">
        <f>'SAME R Results'!K67</f>
        <v>8.1</v>
      </c>
      <c r="O95" s="793">
        <f>'SAME R Results'!L67</f>
        <v>1.2250000000000001</v>
      </c>
      <c r="P95" s="784">
        <f>'SAME R Results'!M67</f>
        <v>60</v>
      </c>
      <c r="Q95" s="784">
        <f>'SAME R Results'!N67</f>
        <v>11</v>
      </c>
      <c r="R95" s="784">
        <f>'SAME R Results'!O67</f>
        <v>8</v>
      </c>
      <c r="S95" s="784" t="str">
        <f>'SAME R Results'!P67</f>
        <v>n</v>
      </c>
      <c r="T95" s="784">
        <f>'SAME R Results'!Q67</f>
        <v>0</v>
      </c>
      <c r="U95" s="784">
        <f>'SAME R Results'!R67</f>
        <v>53</v>
      </c>
      <c r="V95" s="784" t="str">
        <f>'SAME R Results'!S67</f>
        <v>y</v>
      </c>
      <c r="W95" s="784">
        <f>'SAME R Results'!T67</f>
        <v>60</v>
      </c>
      <c r="X95" s="784" t="str">
        <f>'SAME R Results'!U67</f>
        <v>n</v>
      </c>
      <c r="Y95" s="784" t="str">
        <f>'SAME R Results'!V67</f>
        <v>y</v>
      </c>
      <c r="Z95" s="784" t="str">
        <f>'SAME R Results'!W67</f>
        <v>y</v>
      </c>
      <c r="AA95" s="784" t="str">
        <f>'SAME R Results'!X67</f>
        <v>y</v>
      </c>
      <c r="AB95" s="784" t="str">
        <f>'SAME R Results'!Y67</f>
        <v>y</v>
      </c>
      <c r="AC95" s="789"/>
      <c r="AD95" s="784" t="str">
        <f>'SAME R Results'!Z67</f>
        <v>y</v>
      </c>
      <c r="AE95" s="784">
        <f>'SAME R Results'!AA67</f>
        <v>10</v>
      </c>
      <c r="AF95" s="784" t="str">
        <f>'SAME R Results'!AB67</f>
        <v>y</v>
      </c>
      <c r="AG95" s="817">
        <f>'SAME R Results'!AC67</f>
        <v>3.852706928546E-2</v>
      </c>
      <c r="AH95" s="819">
        <f>'SAME R Results'!AD67</f>
        <v>0</v>
      </c>
      <c r="AI95" s="784">
        <f>'SAME R Results'!AE67</f>
        <v>58</v>
      </c>
      <c r="AJ95" s="784">
        <f>'SAME R Results'!AF67</f>
        <v>480</v>
      </c>
      <c r="AK95" s="784">
        <f>'SAME R Results'!AG67</f>
        <v>0</v>
      </c>
      <c r="AL95" s="784" t="str">
        <f>'SAME R Results'!AH67</f>
        <v>n</v>
      </c>
      <c r="AM95" s="784" t="str">
        <f>'SAME R Results'!AI67</f>
        <v>y</v>
      </c>
      <c r="AN95" s="784" t="str">
        <f>'SAME R Results'!AJ67</f>
        <v>y</v>
      </c>
      <c r="AO95" s="784" t="str">
        <f>'SAME R Results'!AK67</f>
        <v>y</v>
      </c>
      <c r="AP95" s="784" t="str">
        <f>'SAME R Results'!AL67</f>
        <v>y</v>
      </c>
      <c r="AQ95" s="784" t="str">
        <f>'SAME R Results'!AM67</f>
        <v>y</v>
      </c>
      <c r="AR95" s="817">
        <f>'SAME R Results'!AN67</f>
        <v>3.852706928546E-2</v>
      </c>
      <c r="AS95" s="819">
        <f>'SAME R Results'!AO67</f>
        <v>0</v>
      </c>
      <c r="AT95" s="784">
        <f>'SAME R Results'!AP67</f>
        <v>0</v>
      </c>
      <c r="AU95" s="789"/>
      <c r="AV95" s="821">
        <f>'SAME R Results'!AQ67</f>
        <v>0</v>
      </c>
      <c r="AW95" s="821">
        <f>'SAME R Results'!AR67</f>
        <v>6.2280885000000001</v>
      </c>
      <c r="AX95" s="821">
        <f>'SAME R Results'!AS67</f>
        <v>0</v>
      </c>
      <c r="AY95" s="821">
        <f>'SAME R Results'!AT67</f>
        <v>0</v>
      </c>
      <c r="AZ95" s="824"/>
      <c r="BA95" s="824"/>
      <c r="BB95" s="821">
        <f>'SAME R Results'!AU67</f>
        <v>1.4112094999999998</v>
      </c>
      <c r="BC95" s="821">
        <f>'SAME R Results'!AV67</f>
        <v>2.6062010000000004E-2</v>
      </c>
      <c r="BD95" s="821">
        <f>'SAME R Results'!AW67</f>
        <v>7.5711679999999983</v>
      </c>
      <c r="BE95" s="821">
        <f>'SAME R Results'!AX67</f>
        <v>4.7164610000000016</v>
      </c>
      <c r="BF95" s="827">
        <f>'SAME R Results'!AY67</f>
        <v>91635</v>
      </c>
      <c r="BG95" s="784">
        <f>'SAME R Results'!AZ67</f>
        <v>1.8039394999999998</v>
      </c>
      <c r="BH95" s="784">
        <f>'SAME R Results'!BA67</f>
        <v>8.7524414999999994E-2</v>
      </c>
      <c r="BI95" s="789"/>
      <c r="BJ95" s="784">
        <f>'SAME R Results'!BB67</f>
        <v>106.89545000000001</v>
      </c>
      <c r="BK95" s="784">
        <f>'SAME R Results'!BC67</f>
        <v>2.8547069999999968</v>
      </c>
      <c r="BL95" s="784">
        <f>'SAME R Results'!BD67</f>
        <v>3721976.9141411837</v>
      </c>
      <c r="BM95" s="784">
        <f>'SAME R Results'!BE67</f>
        <v>866.03871582316174</v>
      </c>
      <c r="BN95" s="784">
        <f>'SAME R Results'!BF67</f>
        <v>3.7090515027022404</v>
      </c>
      <c r="BO95" s="784">
        <f>'SAME R Results'!BG67</f>
        <v>1.1490242007152689</v>
      </c>
      <c r="BP95" s="789"/>
      <c r="BQ95" s="784">
        <f>'SAME R Results'!BH67</f>
        <v>136.71554284022812</v>
      </c>
      <c r="BR95" s="817">
        <f>'SAME R Results'!BI67</f>
        <v>0.23268245230988843</v>
      </c>
      <c r="BS95" s="817">
        <f>'SAME R Results'!BJ67</f>
        <v>0.4124283695440798</v>
      </c>
      <c r="BT95" s="817">
        <f>'SAME R Results'!BL67</f>
        <v>3.2280012034501548</v>
      </c>
      <c r="BU95" s="817">
        <f>'SAME R Results'!BM67</f>
        <v>2.1309400165728798</v>
      </c>
      <c r="BV95" s="817">
        <f>'SAME R Results'!BN67</f>
        <v>0.17477172905433233</v>
      </c>
      <c r="BW95" s="784">
        <f>'SAME R Results'!BO67</f>
        <v>3721976.9141411837</v>
      </c>
      <c r="BX95" s="784">
        <f>'SAME R Results'!BP67</f>
        <v>3667272.3897875655</v>
      </c>
      <c r="BY95" s="784">
        <f>'SAME R Results'!BQ67</f>
        <v>3307328.5118286572</v>
      </c>
      <c r="BZ95" s="784">
        <f>'SAME R Results'!BR67</f>
        <v>866.03871582316174</v>
      </c>
      <c r="CA95" s="784">
        <f>'SAME R Results'!BS67</f>
        <v>0.63364711888484337</v>
      </c>
      <c r="CB95" s="784">
        <f>'SAME R Results'!BT67</f>
        <v>0.48</v>
      </c>
      <c r="CC95" s="784">
        <f>'SAME R Results'!BV67</f>
        <v>2.6645104874324264</v>
      </c>
      <c r="CD95" s="880">
        <f>'SAME R Results'!BW67</f>
        <v>1</v>
      </c>
      <c r="CE95" s="1086">
        <f>'SAME R Results'!BZ67</f>
        <v>236.85307598302919</v>
      </c>
      <c r="CF95" s="1777">
        <f>'SAME R Results'!CA67</f>
        <v>0.50000000000000044</v>
      </c>
      <c r="CG95" s="1777" t="str">
        <f>'SAME R Results'!CB67</f>
        <v xml:space="preserve"> 37P</v>
      </c>
      <c r="CH95" s="1777">
        <f>'SAME R Results'!CC67</f>
        <v>242</v>
      </c>
      <c r="CI95" s="1777">
        <f>'SAME R Results'!CD67</f>
        <v>1.640586514082736</v>
      </c>
      <c r="CJ95" s="1777"/>
      <c r="CK95" s="1777"/>
      <c r="CL95" s="2015">
        <f>'SAME R Results'!CI67</f>
        <v>67</v>
      </c>
      <c r="CM95" s="2015" t="str">
        <f>'SAME R Results'!CJ67</f>
        <v>Pyrell</v>
      </c>
      <c r="CN95" s="2016">
        <f>'SAME R Results'!CK67</f>
        <v>0.23268245230988843</v>
      </c>
      <c r="CO95" s="2016">
        <f>'SAME R Results'!CL67</f>
        <v>2.7129698830489254E-2</v>
      </c>
      <c r="CP95" s="2016">
        <f>'SAME R Results'!CM67</f>
        <v>3.7155848502301053E-2</v>
      </c>
    </row>
    <row r="96" spans="1:95" ht="16.5" customHeight="1" x14ac:dyDescent="0.2">
      <c r="A96" s="780">
        <v>2</v>
      </c>
      <c r="B96" s="784" t="str">
        <f>'SAME R Results'!A68</f>
        <v>7 (4)</v>
      </c>
      <c r="C96" s="839" t="str">
        <f>'SAME R Results'!B68</f>
        <v>Pyrell</v>
      </c>
      <c r="D96" s="784" t="str">
        <f>'SAME R Results'!C68</f>
        <v>P01</v>
      </c>
      <c r="E96" s="784" t="str">
        <f>'SAME R Results'!D68</f>
        <v>37Pa</v>
      </c>
      <c r="F96" s="784">
        <f>'SAME R Results'!E68</f>
        <v>0</v>
      </c>
      <c r="G96" s="784" t="str">
        <f>'SAME R Results'!F68</f>
        <v>84a</v>
      </c>
      <c r="H96" s="785" t="str">
        <f>'SAME R Results'!G68</f>
        <v>aged</v>
      </c>
      <c r="I96" s="784">
        <f>'SAME R Results'!H68</f>
        <v>242</v>
      </c>
      <c r="J96" s="786">
        <f>'SAME R Results'!I68</f>
        <v>40420.277777777781</v>
      </c>
      <c r="K96" s="784">
        <f>'SAME R Results'!J68</f>
        <v>0</v>
      </c>
      <c r="L96" s="788"/>
      <c r="M96" s="788"/>
      <c r="N96" s="784">
        <f>'SAME R Results'!K68</f>
        <v>8.1</v>
      </c>
      <c r="O96" s="793">
        <f>'SAME R Results'!L68</f>
        <v>1.2250000000000001</v>
      </c>
      <c r="P96" s="784">
        <f>'SAME R Results'!M68</f>
        <v>0</v>
      </c>
      <c r="Q96" s="784">
        <f>'SAME R Results'!N68</f>
        <v>0</v>
      </c>
      <c r="R96" s="784">
        <f>'SAME R Results'!O68</f>
        <v>0</v>
      </c>
      <c r="S96" s="784">
        <f>'SAME R Results'!P68</f>
        <v>0</v>
      </c>
      <c r="T96" s="784">
        <f>'SAME R Results'!Q68</f>
        <v>0</v>
      </c>
      <c r="U96" s="784">
        <f>'SAME R Results'!R68</f>
        <v>632.14285714285711</v>
      </c>
      <c r="V96" s="784">
        <f>'SAME R Results'!S68</f>
        <v>0</v>
      </c>
      <c r="W96" s="784">
        <f>'SAME R Results'!T68</f>
        <v>0</v>
      </c>
      <c r="X96" s="784" t="str">
        <f>'SAME R Results'!U68</f>
        <v>n</v>
      </c>
      <c r="Y96" s="784" t="str">
        <f>'SAME R Results'!V68</f>
        <v>y</v>
      </c>
      <c r="Z96" s="784" t="str">
        <f>'SAME R Results'!W68</f>
        <v>y</v>
      </c>
      <c r="AA96" s="784" t="str">
        <f>'SAME R Results'!X68</f>
        <v>y</v>
      </c>
      <c r="AB96" s="784" t="str">
        <f>'SAME R Results'!Y68</f>
        <v>y</v>
      </c>
      <c r="AC96" s="789"/>
      <c r="AD96" s="784" t="str">
        <f>'SAME R Results'!Z68</f>
        <v>y</v>
      </c>
      <c r="AE96" s="784">
        <f>'SAME R Results'!AA68</f>
        <v>10</v>
      </c>
      <c r="AF96" s="784" t="str">
        <f>'SAME R Results'!AB68</f>
        <v>y</v>
      </c>
      <c r="AG96" s="817">
        <f>'SAME R Results'!AC68</f>
        <v>3.852706928546E-2</v>
      </c>
      <c r="AH96" s="819">
        <f>'SAME R Results'!AD68</f>
        <v>0</v>
      </c>
      <c r="AI96" s="784">
        <f>'SAME R Results'!AE68</f>
        <v>0</v>
      </c>
      <c r="AJ96" s="784">
        <f>'SAME R Results'!AF68</f>
        <v>0</v>
      </c>
      <c r="AK96" s="784">
        <f>'SAME R Results'!AG68</f>
        <v>0</v>
      </c>
      <c r="AL96" s="784">
        <f>'SAME R Results'!AH68</f>
        <v>0</v>
      </c>
      <c r="AM96" s="784">
        <f>'SAME R Results'!AI68</f>
        <v>0</v>
      </c>
      <c r="AN96" s="784">
        <f>'SAME R Results'!AJ68</f>
        <v>0</v>
      </c>
      <c r="AO96" s="784">
        <f>'SAME R Results'!AK68</f>
        <v>0</v>
      </c>
      <c r="AP96" s="784">
        <f>'SAME R Results'!AL68</f>
        <v>0</v>
      </c>
      <c r="AQ96" s="784">
        <f>'SAME R Results'!AM68</f>
        <v>0</v>
      </c>
      <c r="AR96" s="817">
        <f>'SAME R Results'!AN68</f>
        <v>3.852706928546E-2</v>
      </c>
      <c r="AS96" s="819">
        <f>'SAME R Results'!AO68</f>
        <v>0</v>
      </c>
      <c r="AT96" s="784">
        <f>'SAME R Results'!AP68</f>
        <v>60</v>
      </c>
      <c r="AU96" s="789"/>
      <c r="AV96" s="821">
        <f>'SAME R Results'!AQ68</f>
        <v>0</v>
      </c>
      <c r="AW96" s="821">
        <f>'SAME R Results'!AR68</f>
        <v>6.2334444999999992</v>
      </c>
      <c r="AX96" s="821">
        <f>'SAME R Results'!AS68</f>
        <v>0</v>
      </c>
      <c r="AY96" s="821">
        <f>'SAME R Results'!AT68</f>
        <v>0</v>
      </c>
      <c r="AZ96" s="824"/>
      <c r="BA96" s="824"/>
      <c r="BB96" s="821">
        <f>'SAME R Results'!AU68</f>
        <v>1.4658659999999999</v>
      </c>
      <c r="BC96" s="821">
        <f>'SAME R Results'!AV68</f>
        <v>5.7357785000000008E-2</v>
      </c>
      <c r="BD96" s="821">
        <f>'SAME R Results'!AW68</f>
        <v>7.1149744999999998</v>
      </c>
      <c r="BE96" s="821">
        <f>'SAME R Results'!AX68</f>
        <v>4.750411999999999</v>
      </c>
      <c r="BF96" s="827">
        <f>'SAME R Results'!AY68</f>
        <v>44120</v>
      </c>
      <c r="BG96" s="784">
        <f>'SAME R Results'!AZ68</f>
        <v>1.7928004999999998</v>
      </c>
      <c r="BH96" s="784">
        <f>'SAME R Results'!BA68</f>
        <v>0.12527461499999998</v>
      </c>
      <c r="BI96" s="789"/>
      <c r="BJ96" s="784">
        <f>'SAME R Results'!BB68</f>
        <v>105.30194999999999</v>
      </c>
      <c r="BK96" s="784">
        <f>'SAME R Results'!BC68</f>
        <v>2.3645625000000008</v>
      </c>
      <c r="BL96" s="784">
        <f>'SAME R Results'!BD68</f>
        <v>1683214.9966951662</v>
      </c>
      <c r="BM96" s="784">
        <f>'SAME R Results'!BE68</f>
        <v>597.13137154948447</v>
      </c>
      <c r="BN96" s="784">
        <f>'SAME R Results'!BF68</f>
        <v>3.7357685933051719</v>
      </c>
      <c r="BO96" s="784">
        <f>'SAME R Results'!BG68</f>
        <v>1.1056894740415859</v>
      </c>
      <c r="BP96" s="789"/>
      <c r="BQ96" s="784">
        <f>'SAME R Results'!BH68</f>
        <v>133.40783599555164</v>
      </c>
      <c r="BR96" s="817">
        <f>'SAME R Results'!BI68</f>
        <v>0.3547564468721438</v>
      </c>
      <c r="BS96" s="817">
        <f>'SAME R Results'!BJ68</f>
        <v>0.53294334298712609</v>
      </c>
      <c r="BT96" s="817">
        <f>'SAME R Results'!BL68</f>
        <v>3.3786779028020906</v>
      </c>
      <c r="BU96" s="817">
        <f>'SAME R Results'!BM68</f>
        <v>1.8926021618490523</v>
      </c>
      <c r="BV96" s="817">
        <f>'SAME R Results'!BN68</f>
        <v>0.28943758364257055</v>
      </c>
      <c r="BW96" s="784">
        <f>'SAME R Results'!BO68</f>
        <v>1683214.9966951662</v>
      </c>
      <c r="BX96" s="784">
        <f>'SAME R Results'!BP68</f>
        <v>1656876.1129227907</v>
      </c>
      <c r="BY96" s="784">
        <f>'SAME R Results'!BQ68</f>
        <v>1537984.6819120054</v>
      </c>
      <c r="BZ96" s="784">
        <f>'SAME R Results'!BR68</f>
        <v>597.13137154948447</v>
      </c>
      <c r="CA96" s="784">
        <f>'SAME R Results'!BS68</f>
        <v>0.52485183787623202</v>
      </c>
      <c r="CB96" s="784">
        <f>'SAME R Results'!BT68</f>
        <v>0.48</v>
      </c>
      <c r="CC96" s="784">
        <f>'SAME R Results'!BV68</f>
        <v>2.6393907392731024</v>
      </c>
      <c r="CD96" s="880">
        <f>'SAME R Results'!BW68</f>
        <v>1</v>
      </c>
      <c r="CE96" s="1086">
        <f>'SAME R Results'!BZ68</f>
        <v>236.85307598302919</v>
      </c>
      <c r="CF96" s="1777">
        <f>'SAME R Results'!CA68</f>
        <v>0.50000000000000044</v>
      </c>
      <c r="CG96" s="1777">
        <f>'SAME R Results'!CB68</f>
        <v>0</v>
      </c>
      <c r="CH96" s="1777">
        <f>'SAME R Results'!CC68</f>
        <v>0</v>
      </c>
      <c r="CI96" s="1777">
        <f>'SAME R Results'!CD68</f>
        <v>1.6008940319466183</v>
      </c>
      <c r="CJ96" s="1777"/>
      <c r="CK96" s="1777"/>
      <c r="CL96" s="2015">
        <f>'SAME R Results'!CI68</f>
        <v>68</v>
      </c>
      <c r="CM96" s="2015" t="str">
        <f>'SAME R Results'!CJ68</f>
        <v>Pyrell</v>
      </c>
      <c r="CN96" s="2016">
        <f>'SAME R Results'!CK68</f>
        <v>0.3547564468721438</v>
      </c>
      <c r="CO96" s="2016">
        <f>'SAME R Results'!CL68</f>
        <v>2.8002617428182688E-2</v>
      </c>
      <c r="CP96" s="2016">
        <f>'SAME R Results'!CM68</f>
        <v>3.8241893912054584E-2</v>
      </c>
    </row>
    <row r="97" spans="1:150" ht="16.5" hidden="1" customHeight="1" x14ac:dyDescent="0.2">
      <c r="A97" s="780">
        <v>2</v>
      </c>
      <c r="B97" s="784" t="str">
        <f>'SAME R Results'!A73</f>
        <v>7 (4)</v>
      </c>
      <c r="C97" s="839" t="str">
        <f>'SAME R Results'!B73</f>
        <v>Pyrell</v>
      </c>
      <c r="D97" s="784" t="str">
        <f>'SAME R Results'!C73</f>
        <v>P09</v>
      </c>
      <c r="E97" s="784" t="str">
        <f>'SAME R Results'!D73</f>
        <v>40 P</v>
      </c>
      <c r="F97" s="784">
        <f>'SAME R Results'!E73</f>
        <v>0</v>
      </c>
      <c r="G97" s="784">
        <f>'SAME R Results'!F73</f>
        <v>87</v>
      </c>
      <c r="H97" s="785" t="str">
        <f>'SAME R Results'!G73</f>
        <v>Baseline STS det</v>
      </c>
      <c r="I97" s="784">
        <f>'SAME R Results'!H73</f>
        <v>242</v>
      </c>
      <c r="J97" s="786">
        <f>'SAME R Results'!I73</f>
        <v>40420.277777777781</v>
      </c>
      <c r="K97" s="784">
        <f>'SAME R Results'!J73</f>
        <v>0</v>
      </c>
      <c r="L97" s="788"/>
      <c r="M97" s="788"/>
      <c r="N97" s="784">
        <f>'SAME R Results'!K73</f>
        <v>8.1</v>
      </c>
      <c r="O97" s="793">
        <f>'SAME R Results'!L73</f>
        <v>1.22</v>
      </c>
      <c r="P97" s="784">
        <f>'SAME R Results'!M73</f>
        <v>60</v>
      </c>
      <c r="Q97" s="784">
        <f>'SAME R Results'!N73</f>
        <v>11</v>
      </c>
      <c r="R97" s="784">
        <f>'SAME R Results'!O73</f>
        <v>8</v>
      </c>
      <c r="S97" s="784" t="str">
        <f>'SAME R Results'!P73</f>
        <v>n</v>
      </c>
      <c r="T97" s="784" t="str">
        <f>'SAME R Results'!Q73</f>
        <v>n</v>
      </c>
      <c r="U97" s="784">
        <f>'SAME R Results'!R73</f>
        <v>45</v>
      </c>
      <c r="V97" s="784" t="str">
        <f>'SAME R Results'!S73</f>
        <v>y</v>
      </c>
      <c r="W97" s="784">
        <f>'SAME R Results'!T73</f>
        <v>60</v>
      </c>
      <c r="X97" s="784" t="str">
        <f>'SAME R Results'!U73</f>
        <v>y</v>
      </c>
      <c r="Y97" s="784" t="str">
        <f>'SAME R Results'!V73</f>
        <v>n</v>
      </c>
      <c r="Z97" s="784" t="str">
        <f>'SAME R Results'!W73</f>
        <v>y</v>
      </c>
      <c r="AA97" s="784" t="str">
        <f>'SAME R Results'!X73</f>
        <v>y</v>
      </c>
      <c r="AB97" s="784" t="str">
        <f>'SAME R Results'!Y73</f>
        <v>y</v>
      </c>
      <c r="AC97" s="789"/>
      <c r="AD97" s="784" t="str">
        <f>'SAME R Results'!Z73</f>
        <v>y</v>
      </c>
      <c r="AE97" s="784">
        <f>'SAME R Results'!AA73</f>
        <v>10</v>
      </c>
      <c r="AF97" s="784" t="str">
        <f>'SAME R Results'!AB73</f>
        <v>y</v>
      </c>
      <c r="AG97" s="817">
        <f>'SAME R Results'!AC73</f>
        <v>3.852706928546E-2</v>
      </c>
      <c r="AH97" s="819">
        <f>'SAME R Results'!AD73</f>
        <v>0</v>
      </c>
      <c r="AI97" s="784">
        <f>'SAME R Results'!AE73</f>
        <v>0</v>
      </c>
      <c r="AJ97" s="784">
        <f>'SAME R Results'!AF73</f>
        <v>0</v>
      </c>
      <c r="AK97" s="784">
        <f>'SAME R Results'!AG73</f>
        <v>0</v>
      </c>
      <c r="AL97" s="784">
        <f>'SAME R Results'!AH73</f>
        <v>0</v>
      </c>
      <c r="AM97" s="784">
        <f>'SAME R Results'!AI73</f>
        <v>0</v>
      </c>
      <c r="AN97" s="784">
        <f>'SAME R Results'!AJ73</f>
        <v>0</v>
      </c>
      <c r="AO97" s="784">
        <f>'SAME R Results'!AK73</f>
        <v>0</v>
      </c>
      <c r="AP97" s="784">
        <f>'SAME R Results'!AL73</f>
        <v>0</v>
      </c>
      <c r="AQ97" s="784">
        <f>'SAME R Results'!AM73</f>
        <v>0</v>
      </c>
      <c r="AR97" s="817">
        <f>'SAME R Results'!AN73</f>
        <v>0</v>
      </c>
      <c r="AS97" s="819">
        <f>'SAME R Results'!AO73</f>
        <v>0</v>
      </c>
      <c r="AT97" s="784">
        <f>'SAME R Results'!AP73</f>
        <v>0</v>
      </c>
      <c r="AU97" s="789"/>
      <c r="AV97" s="821">
        <f>'SAME R Results'!AQ73</f>
        <v>0</v>
      </c>
      <c r="AW97" s="821">
        <f>'SAME R Results'!AR73</f>
        <v>6.2421274999999996</v>
      </c>
      <c r="AX97" s="821">
        <f>'SAME R Results'!AS73</f>
        <v>4.2430114999999997</v>
      </c>
      <c r="AY97" s="821">
        <f>'SAME R Results'!AT73</f>
        <v>5.0547639999999996</v>
      </c>
      <c r="AZ97" s="824"/>
      <c r="BA97" s="824"/>
      <c r="BB97" s="821">
        <f>'SAME R Results'!AU73</f>
        <v>0</v>
      </c>
      <c r="BC97" s="821">
        <f>'SAME R Results'!AV73</f>
        <v>0</v>
      </c>
      <c r="BD97" s="821">
        <f>'SAME R Results'!AW73</f>
        <v>7.3783874999999997</v>
      </c>
      <c r="BE97" s="821">
        <f>'SAME R Results'!AX73</f>
        <v>4.9153150000000014</v>
      </c>
      <c r="BF97" s="827">
        <f>'SAME R Results'!AY73</f>
        <v>73700</v>
      </c>
      <c r="BG97" s="784">
        <f>'SAME R Results'!AZ73</f>
        <v>0</v>
      </c>
      <c r="BH97" s="784">
        <f>'SAME R Results'!BA73</f>
        <v>0</v>
      </c>
      <c r="BI97" s="789"/>
      <c r="BJ97" s="784">
        <f>'SAME R Results'!BB73</f>
        <v>101.71744999999999</v>
      </c>
      <c r="BK97" s="784">
        <f>'SAME R Results'!BC73</f>
        <v>2.4630724999999982</v>
      </c>
      <c r="BL97" s="784">
        <f>'SAME R Results'!BD73</f>
        <v>2924886.3744361638</v>
      </c>
      <c r="BM97" s="784">
        <f>'SAME R Results'!BE73</f>
        <v>642.34878729323918</v>
      </c>
      <c r="BN97" s="784">
        <f>'SAME R Results'!BF73</f>
        <v>0</v>
      </c>
      <c r="BO97" s="784">
        <f>'SAME R Results'!BG73</f>
        <v>0</v>
      </c>
      <c r="BP97" s="789"/>
      <c r="BQ97" s="784">
        <f>'SAME R Results'!BH73</f>
        <v>114.3512942532013</v>
      </c>
      <c r="BR97" s="817">
        <f>'SAME R Results'!BI73</f>
        <v>0.2196149542448691</v>
      </c>
      <c r="BS97" s="817">
        <f>'SAME R Results'!BJ73</f>
        <v>0.42109280500794605</v>
      </c>
      <c r="BT97" s="817">
        <f>'SAME R Results'!BL73</f>
        <v>0</v>
      </c>
      <c r="BU97" s="817">
        <f>'SAME R Results'!BM73</f>
        <v>2.2407972821379709</v>
      </c>
      <c r="BV97" s="817">
        <f>'SAME R Results'!BN73</f>
        <v>0.15860028133077586</v>
      </c>
      <c r="BW97" s="784">
        <f>'SAME R Results'!BO73</f>
        <v>2924886.3744361638</v>
      </c>
      <c r="BX97" s="784">
        <f>'SAME R Results'!BP73</f>
        <v>2880888.7376722456</v>
      </c>
      <c r="BY97" s="784">
        <f>'SAME R Results'!BQ73</f>
        <v>2625702.4444415169</v>
      </c>
      <c r="BZ97" s="784">
        <f>'SAME R Results'!BR73</f>
        <v>642.34878729323918</v>
      </c>
      <c r="CA97" s="784">
        <f>'SAME R Results'!BS73</f>
        <v>0.54671768178993119</v>
      </c>
      <c r="CB97" s="784">
        <f>'SAME R Results'!BT73</f>
        <v>0.48</v>
      </c>
      <c r="CC97" s="784">
        <f>'SAME R Results'!BV73</f>
        <v>2.3420943311841063</v>
      </c>
      <c r="CD97" s="880">
        <f>'SAME R Results'!BW73</f>
        <v>1</v>
      </c>
      <c r="CE97" s="1086">
        <f>'SAME R Results'!BZ73</f>
        <v>232.47862240899161</v>
      </c>
      <c r="CF97" s="1777">
        <f>'SAME R Results'!CA73</f>
        <v>0.49000000000004595</v>
      </c>
      <c r="CG97" s="1777" t="str">
        <f>'SAME R Results'!CB73</f>
        <v xml:space="preserve"> 40P</v>
      </c>
      <c r="CH97" s="1777">
        <f>'SAME R Results'!CC73</f>
        <v>242</v>
      </c>
      <c r="CI97" s="1777">
        <f>'SAME R Results'!CD73</f>
        <v>1.400219929630905</v>
      </c>
      <c r="CJ97" s="1777"/>
      <c r="CK97" s="1777"/>
      <c r="CL97" s="2015"/>
      <c r="CM97" s="2015"/>
      <c r="CN97" s="2016"/>
      <c r="CO97" s="2016"/>
      <c r="CP97" s="2016"/>
    </row>
    <row r="98" spans="1:150" ht="16.5" hidden="1" customHeight="1" x14ac:dyDescent="0.2">
      <c r="A98" s="780">
        <v>2</v>
      </c>
      <c r="B98" s="784" t="str">
        <f>'SAME R Results'!A85</f>
        <v>8(4)</v>
      </c>
      <c r="C98" s="839" t="str">
        <f>'SAME R Results'!B85</f>
        <v>Pyrell</v>
      </c>
      <c r="D98" s="784" t="str">
        <f>'SAME R Results'!C85</f>
        <v>P10</v>
      </c>
      <c r="E98" s="784" t="str">
        <f>'SAME R Results'!D85</f>
        <v>48 P</v>
      </c>
      <c r="F98" s="784">
        <f>'SAME R Results'!E85</f>
        <v>0</v>
      </c>
      <c r="G98" s="784">
        <f>'SAME R Results'!F85</f>
        <v>95</v>
      </c>
      <c r="H98" s="785" t="str">
        <f>'SAME R Results'!G85</f>
        <v>No flow run w/ aging</v>
      </c>
      <c r="I98" s="784">
        <f>'SAME R Results'!H85</f>
        <v>250</v>
      </c>
      <c r="J98" s="786">
        <f>'SAME R Results'!I85</f>
        <v>40428.354166666664</v>
      </c>
      <c r="K98" s="784">
        <f>'SAME R Results'!J85</f>
        <v>0</v>
      </c>
      <c r="L98" s="788"/>
      <c r="M98" s="788"/>
      <c r="N98" s="784">
        <f>'SAME R Results'!K85</f>
        <v>0</v>
      </c>
      <c r="O98" s="793">
        <f>'SAME R Results'!L85</f>
        <v>1.22</v>
      </c>
      <c r="P98" s="784">
        <f>'SAME R Results'!M85</f>
        <v>60</v>
      </c>
      <c r="Q98" s="784">
        <f>'SAME R Results'!N85</f>
        <v>11</v>
      </c>
      <c r="R98" s="784">
        <f>'SAME R Results'!O85</f>
        <v>8</v>
      </c>
      <c r="S98" s="784" t="str">
        <f>'SAME R Results'!P85</f>
        <v>n</v>
      </c>
      <c r="T98" s="784" t="str">
        <f>'SAME R Results'!Q85</f>
        <v>N</v>
      </c>
      <c r="U98" s="784">
        <f>'SAME R Results'!R85</f>
        <v>38</v>
      </c>
      <c r="V98" s="784" t="str">
        <f>'SAME R Results'!S85</f>
        <v>y</v>
      </c>
      <c r="W98" s="784">
        <f>'SAME R Results'!T85</f>
        <v>60</v>
      </c>
      <c r="X98" s="784" t="str">
        <f>'SAME R Results'!U85</f>
        <v>n</v>
      </c>
      <c r="Y98" s="784" t="str">
        <f>'SAME R Results'!V85</f>
        <v>y</v>
      </c>
      <c r="Z98" s="784" t="str">
        <f>'SAME R Results'!W85</f>
        <v>y</v>
      </c>
      <c r="AA98" s="784" t="str">
        <f>'SAME R Results'!X85</f>
        <v>y</v>
      </c>
      <c r="AB98" s="784" t="str">
        <f>'SAME R Results'!Y85</f>
        <v>y</v>
      </c>
      <c r="AC98" s="789"/>
      <c r="AD98" s="784" t="str">
        <f>'SAME R Results'!Z85</f>
        <v>y</v>
      </c>
      <c r="AE98" s="784">
        <f>'SAME R Results'!AA85</f>
        <v>10</v>
      </c>
      <c r="AF98" s="784" t="str">
        <f>'SAME R Results'!AB85</f>
        <v>y</v>
      </c>
      <c r="AG98" s="817">
        <f>'SAME R Results'!AC85</f>
        <v>3.852706928546E-2</v>
      </c>
      <c r="AH98" s="819">
        <f>'SAME R Results'!AD85</f>
        <v>0</v>
      </c>
      <c r="AI98" s="784">
        <f>'SAME R Results'!AE85</f>
        <v>58</v>
      </c>
      <c r="AJ98" s="784">
        <f>'SAME R Results'!AF85</f>
        <v>480</v>
      </c>
      <c r="AK98" s="784">
        <f>'SAME R Results'!AG85</f>
        <v>0</v>
      </c>
      <c r="AL98" s="784" t="str">
        <f>'SAME R Results'!AH85</f>
        <v>n</v>
      </c>
      <c r="AM98" s="784" t="str">
        <f>'SAME R Results'!AI85</f>
        <v>y</v>
      </c>
      <c r="AN98" s="784" t="str">
        <f>'SAME R Results'!AJ85</f>
        <v>y</v>
      </c>
      <c r="AO98" s="784" t="str">
        <f>'SAME R Results'!AK85</f>
        <v>y</v>
      </c>
      <c r="AP98" s="784" t="str">
        <f>'SAME R Results'!AL85</f>
        <v>y</v>
      </c>
      <c r="AQ98" s="784" t="str">
        <f>'SAME R Results'!AM85</f>
        <v>y</v>
      </c>
      <c r="AR98" s="817">
        <f>'SAME R Results'!AN85</f>
        <v>3.852706928546E-2</v>
      </c>
      <c r="AS98" s="819">
        <f>'SAME R Results'!AO85</f>
        <v>0</v>
      </c>
      <c r="AT98" s="784">
        <f>'SAME R Results'!AP85</f>
        <v>0</v>
      </c>
      <c r="AU98" s="789"/>
      <c r="AV98" s="821">
        <f>'SAME R Results'!AQ85</f>
        <v>0</v>
      </c>
      <c r="AW98" s="821">
        <f>'SAME R Results'!AR85</f>
        <v>4.8198089999999993</v>
      </c>
      <c r="AX98" s="821">
        <f>'SAME R Results'!AS85</f>
        <v>0</v>
      </c>
      <c r="AY98" s="821">
        <f>'SAME R Results'!AT85</f>
        <v>0</v>
      </c>
      <c r="AZ98" s="824"/>
      <c r="BA98" s="824"/>
      <c r="BB98" s="821">
        <f>'SAME R Results'!AU85</f>
        <v>0.16464243999999997</v>
      </c>
      <c r="BC98" s="821">
        <f>'SAME R Results'!AV85</f>
        <v>2.6260390000000005E-2</v>
      </c>
      <c r="BD98" s="821">
        <f>'SAME R Results'!AW85</f>
        <v>4.7402505000000001</v>
      </c>
      <c r="BE98" s="821">
        <f>'SAME R Results'!AX85</f>
        <v>4.6792449999999999</v>
      </c>
      <c r="BF98" s="827">
        <f>'SAME R Results'!AY85</f>
        <v>1985</v>
      </c>
      <c r="BG98" s="784">
        <f>'SAME R Results'!AZ85</f>
        <v>0.26197819999999999</v>
      </c>
      <c r="BH98" s="784">
        <f>'SAME R Results'!BA85</f>
        <v>7.5515749999999993E-2</v>
      </c>
      <c r="BI98" s="789"/>
      <c r="BJ98" s="784">
        <f>'SAME R Results'!BB85</f>
        <v>9.1852</v>
      </c>
      <c r="BK98" s="784">
        <f>'SAME R Results'!BC85</f>
        <v>6.1005500000000268E-2</v>
      </c>
      <c r="BL98" s="784">
        <f>'SAME R Results'!BD85</f>
        <v>71387.637341986352</v>
      </c>
      <c r="BM98" s="784">
        <f>'SAME R Results'!BE85</f>
        <v>9.9926824825918477</v>
      </c>
      <c r="BN98" s="784">
        <f>'SAME R Results'!BF85</f>
        <v>0.37536620957706895</v>
      </c>
      <c r="BO98" s="784">
        <f>'SAME R Results'!BG85</f>
        <v>0.12644649917556822</v>
      </c>
      <c r="BP98" s="789"/>
      <c r="BQ98" s="784">
        <f>'SAME R Results'!BH85</f>
        <v>11.899025115222525</v>
      </c>
      <c r="BR98" s="817">
        <f>'SAME R Results'!BI85</f>
        <v>0.13997777282810692</v>
      </c>
      <c r="BS98" s="817">
        <f>'SAME R Results'!BJ85</f>
        <v>0.6828048281760063</v>
      </c>
      <c r="BT98" s="817">
        <f>'SAME R Results'!BL85</f>
        <v>2.9685773194549352</v>
      </c>
      <c r="BU98" s="817">
        <f>'SAME R Results'!BM85</f>
        <v>3.5214004861099841</v>
      </c>
      <c r="BV98" s="817">
        <f>'SAME R Results'!BN85</f>
        <v>6.3378262236454569E-2</v>
      </c>
      <c r="BW98" s="784">
        <f>'SAME R Results'!BO85</f>
        <v>71387.637341986352</v>
      </c>
      <c r="BX98" s="784">
        <f>'SAME R Results'!BP85</f>
        <v>70202.626365373348</v>
      </c>
      <c r="BY98" s="784">
        <f>'SAME R Results'!BQ85</f>
        <v>67024.478448313632</v>
      </c>
      <c r="BZ98" s="784">
        <f>'SAME R Results'!BR85</f>
        <v>9.9926824825918477</v>
      </c>
      <c r="CA98" s="784">
        <f>'SAME R Results'!BS85</f>
        <v>1.3541130249489537E-2</v>
      </c>
      <c r="CB98" s="784">
        <f>'SAME R Results'!BT85</f>
        <v>0.48</v>
      </c>
      <c r="CC98" s="784">
        <f>'SAME R Results'!BV85</f>
        <v>2.6988672709046719</v>
      </c>
      <c r="CD98" s="880">
        <f>'SAME R Results'!BW85</f>
        <v>1</v>
      </c>
      <c r="CE98" s="1086">
        <f>'SAME R Results'!BZ85</f>
        <v>236.14679358180084</v>
      </c>
      <c r="CF98" s="1777">
        <f>'SAME R Results'!CA85</f>
        <v>0.42333333333338663</v>
      </c>
      <c r="CG98" s="1777" t="str">
        <f>'SAME R Results'!CB85</f>
        <v xml:space="preserve"> 48P</v>
      </c>
      <c r="CH98" s="1777">
        <f>'SAME R Results'!CC85</f>
        <v>250</v>
      </c>
      <c r="CI98" s="1777">
        <f>'SAME R Results'!CD85</f>
        <v>0.16864760005825077</v>
      </c>
      <c r="CJ98" s="1777"/>
      <c r="CK98" s="1777"/>
      <c r="CL98" s="2015">
        <f>'SAME R Results'!CI85</f>
        <v>85</v>
      </c>
      <c r="CM98" s="2015" t="str">
        <f>'SAME R Results'!CJ85</f>
        <v>Pyrell</v>
      </c>
      <c r="CN98" s="2016">
        <f>'SAME R Results'!CK85</f>
        <v>0.13997777282810692</v>
      </c>
      <c r="CO98" s="2016">
        <f>'SAME R Results'!CL85</f>
        <v>3.1545963298863847E-2</v>
      </c>
      <c r="CP98" s="2016">
        <f>'SAME R Results'!CM85</f>
        <v>3.0173965984118589E-2</v>
      </c>
    </row>
    <row r="99" spans="1:150" ht="16.5" customHeight="1" x14ac:dyDescent="0.2">
      <c r="A99" s="780">
        <v>2</v>
      </c>
      <c r="B99" s="784" t="str">
        <f>'SAME R Results'!A86</f>
        <v>8(4)</v>
      </c>
      <c r="C99" s="839" t="str">
        <f>'SAME R Results'!B86</f>
        <v>Pyrell</v>
      </c>
      <c r="D99" s="784" t="str">
        <f>'SAME R Results'!C86</f>
        <v>P10</v>
      </c>
      <c r="E99" s="784" t="str">
        <f>'SAME R Results'!D86</f>
        <v>48PA</v>
      </c>
      <c r="F99" s="784">
        <f>'SAME R Results'!E86</f>
        <v>0</v>
      </c>
      <c r="G99" s="784" t="str">
        <f>'SAME R Results'!F86</f>
        <v>95a</v>
      </c>
      <c r="H99" s="785" t="str">
        <f>'SAME R Results'!G86</f>
        <v>aged</v>
      </c>
      <c r="I99" s="784">
        <f>'SAME R Results'!H86</f>
        <v>250</v>
      </c>
      <c r="J99" s="786">
        <f>'SAME R Results'!I86</f>
        <v>40428.354166666664</v>
      </c>
      <c r="K99" s="784">
        <f>'SAME R Results'!J86</f>
        <v>0</v>
      </c>
      <c r="L99" s="788"/>
      <c r="M99" s="788"/>
      <c r="N99" s="784">
        <f>'SAME R Results'!K86</f>
        <v>0</v>
      </c>
      <c r="O99" s="793">
        <f>'SAME R Results'!L86</f>
        <v>1.22</v>
      </c>
      <c r="P99" s="784">
        <f>'SAME R Results'!M86</f>
        <v>0</v>
      </c>
      <c r="Q99" s="784">
        <f>'SAME R Results'!N86</f>
        <v>0</v>
      </c>
      <c r="R99" s="784">
        <f>'SAME R Results'!O86</f>
        <v>0</v>
      </c>
      <c r="S99" s="784">
        <f>'SAME R Results'!P86</f>
        <v>0</v>
      </c>
      <c r="T99" s="784">
        <f>'SAME R Results'!Q86</f>
        <v>0</v>
      </c>
      <c r="U99" s="784" t="str">
        <f>'SAME R Results'!R86</f>
        <v>n/a</v>
      </c>
      <c r="V99" s="784">
        <f>'SAME R Results'!S86</f>
        <v>0</v>
      </c>
      <c r="W99" s="784">
        <f>'SAME R Results'!T86</f>
        <v>0</v>
      </c>
      <c r="X99" s="784" t="str">
        <f>'SAME R Results'!U86</f>
        <v>n</v>
      </c>
      <c r="Y99" s="784" t="str">
        <f>'SAME R Results'!V86</f>
        <v>y</v>
      </c>
      <c r="Z99" s="784" t="str">
        <f>'SAME R Results'!W86</f>
        <v>y</v>
      </c>
      <c r="AA99" s="784" t="str">
        <f>'SAME R Results'!X86</f>
        <v>y</v>
      </c>
      <c r="AB99" s="784" t="str">
        <f>'SAME R Results'!Y86</f>
        <v>y</v>
      </c>
      <c r="AC99" s="789"/>
      <c r="AD99" s="784" t="str">
        <f>'SAME R Results'!Z86</f>
        <v>y</v>
      </c>
      <c r="AE99" s="784">
        <f>'SAME R Results'!AA86</f>
        <v>10</v>
      </c>
      <c r="AF99" s="784" t="str">
        <f>'SAME R Results'!AB86</f>
        <v>y</v>
      </c>
      <c r="AG99" s="817">
        <f>'SAME R Results'!AC86</f>
        <v>3.852706928546E-2</v>
      </c>
      <c r="AH99" s="819">
        <f>'SAME R Results'!AD86</f>
        <v>0</v>
      </c>
      <c r="AI99" s="784">
        <f>'SAME R Results'!AE86</f>
        <v>0</v>
      </c>
      <c r="AJ99" s="784">
        <f>'SAME R Results'!AF86</f>
        <v>0</v>
      </c>
      <c r="AK99" s="784">
        <f>'SAME R Results'!AG86</f>
        <v>0</v>
      </c>
      <c r="AL99" s="784">
        <f>'SAME R Results'!AH86</f>
        <v>0</v>
      </c>
      <c r="AM99" s="784">
        <f>'SAME R Results'!AI86</f>
        <v>0</v>
      </c>
      <c r="AN99" s="784">
        <f>'SAME R Results'!AJ86</f>
        <v>0</v>
      </c>
      <c r="AO99" s="784">
        <f>'SAME R Results'!AK86</f>
        <v>0</v>
      </c>
      <c r="AP99" s="784">
        <f>'SAME R Results'!AL86</f>
        <v>0</v>
      </c>
      <c r="AQ99" s="784">
        <f>'SAME R Results'!AM86</f>
        <v>0</v>
      </c>
      <c r="AR99" s="817">
        <f>'SAME R Results'!AN86</f>
        <v>0</v>
      </c>
      <c r="AS99" s="819">
        <f>'SAME R Results'!AO86</f>
        <v>0</v>
      </c>
      <c r="AT99" s="784">
        <f>'SAME R Results'!AP86</f>
        <v>0</v>
      </c>
      <c r="AU99" s="789"/>
      <c r="AV99" s="821">
        <f>'SAME R Results'!AQ86</f>
        <v>0</v>
      </c>
      <c r="AW99" s="821">
        <f>'SAME R Results'!AR86</f>
        <v>4.3817289999999991</v>
      </c>
      <c r="AX99" s="821">
        <f>'SAME R Results'!AS86</f>
        <v>0</v>
      </c>
      <c r="AY99" s="821">
        <f>'SAME R Results'!AT86</f>
        <v>0</v>
      </c>
      <c r="AZ99" s="824"/>
      <c r="BA99" s="824"/>
      <c r="BB99" s="821">
        <f>'SAME R Results'!AU86</f>
        <v>0.15617359999999997</v>
      </c>
      <c r="BC99" s="821">
        <f>'SAME R Results'!AV86</f>
        <v>2.9205314999999999E-2</v>
      </c>
      <c r="BD99" s="821">
        <f>'SAME R Results'!AW86</f>
        <v>4.7462305000000002</v>
      </c>
      <c r="BE99" s="821">
        <f>'SAME R Results'!AX86</f>
        <v>4.6675719999999989</v>
      </c>
      <c r="BF99" s="827">
        <f>'SAME R Results'!AY86</f>
        <v>999</v>
      </c>
      <c r="BG99" s="784">
        <f>'SAME R Results'!AZ86</f>
        <v>0.27084355000000004</v>
      </c>
      <c r="BH99" s="784">
        <f>'SAME R Results'!BA86</f>
        <v>8.0139160000000001E-2</v>
      </c>
      <c r="BI99" s="789"/>
      <c r="BJ99" s="784">
        <f>'SAME R Results'!BB86</f>
        <v>8.7778999999999989</v>
      </c>
      <c r="BK99" s="784">
        <f>'SAME R Results'!BC86</f>
        <v>7.8658500000001297E-2</v>
      </c>
      <c r="BL99" s="784">
        <f>'SAME R Results'!BD86</f>
        <v>35876.448108697521</v>
      </c>
      <c r="BM99" s="784">
        <f>'SAME R Results'!BE86</f>
        <v>12.910104784744156</v>
      </c>
      <c r="BN99" s="784">
        <f>'SAME R Results'!BF86</f>
        <v>0.34105657832218012</v>
      </c>
      <c r="BO99" s="784">
        <f>'SAME R Results'!BG86</f>
        <v>0.12806541949514919</v>
      </c>
      <c r="BP99" s="789"/>
      <c r="BQ99" s="784">
        <f>'SAME R Results'!BH86</f>
        <v>11.261671781275142</v>
      </c>
      <c r="BR99" s="817">
        <f>'SAME R Results'!BI86</f>
        <v>0.35984902255734624</v>
      </c>
      <c r="BS99" s="817">
        <f>'SAME R Results'!BJ86</f>
        <v>0.84320194801804194</v>
      </c>
      <c r="BT99" s="817">
        <f>'SAME R Results'!BL86</f>
        <v>2.6631434126922806</v>
      </c>
      <c r="BU99" s="817">
        <f>'SAME R Results'!BM86</f>
        <v>2.5162745563990132</v>
      </c>
      <c r="BV99" s="817">
        <f>'SAME R Results'!BN86</f>
        <v>0.23507946326104442</v>
      </c>
      <c r="BW99" s="784">
        <f>'SAME R Results'!BO86</f>
        <v>35876.448108697521</v>
      </c>
      <c r="BX99" s="784">
        <f>'SAME R Results'!BP86</f>
        <v>35280.062231802614</v>
      </c>
      <c r="BY99" s="784">
        <f>'SAME R Results'!BQ86</f>
        <v>33706.148043035486</v>
      </c>
      <c r="BZ99" s="784">
        <f>'SAME R Results'!BR86</f>
        <v>12.910104784744156</v>
      </c>
      <c r="CA99" s="784">
        <f>'SAME R Results'!BS86</f>
        <v>1.7459491254550583E-2</v>
      </c>
      <c r="CB99" s="784">
        <f>'SAME R Results'!BT86</f>
        <v>0.48</v>
      </c>
      <c r="CC99" s="784">
        <f>'SAME R Results'!BV86</f>
        <v>2.6728279213695627</v>
      </c>
      <c r="CD99" s="880">
        <f>'SAME R Results'!BW86</f>
        <v>1</v>
      </c>
      <c r="CE99" s="1086">
        <f>'SAME R Results'!BZ86</f>
        <v>236.14679358180084</v>
      </c>
      <c r="CF99" s="1777">
        <f>'SAME R Results'!CA86</f>
        <v>0.42333333333338663</v>
      </c>
      <c r="CG99" s="1777">
        <f>'SAME R Results'!CB86</f>
        <v>0</v>
      </c>
      <c r="CH99" s="1777">
        <f>'SAME R Results'!CC86</f>
        <v>0</v>
      </c>
      <c r="CI99" s="1777">
        <f>'SAME R Results'!CD86</f>
        <v>0.1596142457188402</v>
      </c>
      <c r="CJ99" s="1777"/>
      <c r="CK99" s="1777"/>
      <c r="CL99" s="2015">
        <f>'SAME R Results'!CI86</f>
        <v>86</v>
      </c>
      <c r="CM99" s="2015" t="str">
        <f>'SAME R Results'!CJ86</f>
        <v>Pyrell</v>
      </c>
      <c r="CN99" s="2016">
        <f>'SAME R Results'!CK86</f>
        <v>0.35984902255734624</v>
      </c>
      <c r="CO99" s="2016">
        <f>'SAME R Results'!CL86</f>
        <v>3.0284720150453789E-2</v>
      </c>
      <c r="CP99" s="2016">
        <f>'SAME R Results'!CM86</f>
        <v>2.7173950395280269E-2</v>
      </c>
    </row>
    <row r="100" spans="1:150" ht="16.5" hidden="1" customHeight="1" x14ac:dyDescent="0.2">
      <c r="A100" s="780">
        <v>2</v>
      </c>
      <c r="B100" s="784" t="str">
        <f>'SAME R Results'!A91</f>
        <v>9(4)</v>
      </c>
      <c r="C100" s="839" t="str">
        <f>'SAME R Results'!B91</f>
        <v>Pyrell</v>
      </c>
      <c r="D100" s="784" t="str">
        <f>'SAME R Results'!C91</f>
        <v>P11</v>
      </c>
      <c r="E100" s="784" t="str">
        <f>'SAME R Results'!D91</f>
        <v>50 P</v>
      </c>
      <c r="F100" s="784">
        <f>'SAME R Results'!E91</f>
        <v>0</v>
      </c>
      <c r="G100" s="784">
        <f>'SAME R Results'!F91</f>
        <v>97</v>
      </c>
      <c r="H100" s="785" t="str">
        <f>'SAME R Results'!G91</f>
        <v>No flow run w/ aging</v>
      </c>
      <c r="I100" s="784">
        <f>'SAME R Results'!H91</f>
        <v>251</v>
      </c>
      <c r="J100" s="786">
        <f>'SAME R Results'!I91</f>
        <v>40429.354166666664</v>
      </c>
      <c r="K100" s="784">
        <f>'SAME R Results'!J91</f>
        <v>0</v>
      </c>
      <c r="L100" s="788"/>
      <c r="M100" s="788"/>
      <c r="N100" s="784">
        <f>'SAME R Results'!K91</f>
        <v>0</v>
      </c>
      <c r="O100" s="793">
        <f>'SAME R Results'!L91</f>
        <v>1.23</v>
      </c>
      <c r="P100" s="784">
        <f>'SAME R Results'!M91</f>
        <v>60</v>
      </c>
      <c r="Q100" s="784">
        <f>'SAME R Results'!N91</f>
        <v>11</v>
      </c>
      <c r="R100" s="784">
        <f>'SAME R Results'!O91</f>
        <v>8</v>
      </c>
      <c r="S100" s="784" t="str">
        <f>'SAME R Results'!P91</f>
        <v>n</v>
      </c>
      <c r="T100" s="784" t="str">
        <f>'SAME R Results'!Q91</f>
        <v>N</v>
      </c>
      <c r="U100" s="784">
        <f>'SAME R Results'!R91</f>
        <v>48.142857142857146</v>
      </c>
      <c r="V100" s="784" t="str">
        <f>'SAME R Results'!S91</f>
        <v>Y</v>
      </c>
      <c r="W100" s="784">
        <f>'SAME R Results'!T91</f>
        <v>60</v>
      </c>
      <c r="X100" s="784" t="str">
        <f>'SAME R Results'!U91</f>
        <v>n</v>
      </c>
      <c r="Y100" s="784" t="str">
        <f>'SAME R Results'!V91</f>
        <v>y</v>
      </c>
      <c r="Z100" s="784" t="str">
        <f>'SAME R Results'!W91</f>
        <v>y</v>
      </c>
      <c r="AA100" s="784" t="str">
        <f>'SAME R Results'!X91</f>
        <v>y</v>
      </c>
      <c r="AB100" s="784" t="str">
        <f>'SAME R Results'!Y91</f>
        <v>y</v>
      </c>
      <c r="AC100" s="789"/>
      <c r="AD100" s="784" t="str">
        <f>'SAME R Results'!Z91</f>
        <v>y</v>
      </c>
      <c r="AE100" s="784">
        <f>'SAME R Results'!AA91</f>
        <v>10</v>
      </c>
      <c r="AF100" s="784" t="str">
        <f>'SAME R Results'!AB91</f>
        <v>y</v>
      </c>
      <c r="AG100" s="817">
        <f>'SAME R Results'!AC91</f>
        <v>3.852706928546E-2</v>
      </c>
      <c r="AH100" s="819">
        <f>'SAME R Results'!AD91</f>
        <v>0</v>
      </c>
      <c r="AI100" s="784">
        <f>'SAME R Results'!AE91</f>
        <v>58</v>
      </c>
      <c r="AJ100" s="784">
        <f>'SAME R Results'!AF91</f>
        <v>480</v>
      </c>
      <c r="AK100" s="784">
        <f>'SAME R Results'!AG91</f>
        <v>0</v>
      </c>
      <c r="AL100" s="784" t="str">
        <f>'SAME R Results'!AH91</f>
        <v>n</v>
      </c>
      <c r="AM100" s="784" t="str">
        <f>'SAME R Results'!AI91</f>
        <v>y</v>
      </c>
      <c r="AN100" s="784" t="str">
        <f>'SAME R Results'!AJ91</f>
        <v>y</v>
      </c>
      <c r="AO100" s="784" t="str">
        <f>'SAME R Results'!AK91</f>
        <v>y</v>
      </c>
      <c r="AP100" s="784" t="str">
        <f>'SAME R Results'!AL91</f>
        <v>y</v>
      </c>
      <c r="AQ100" s="784" t="str">
        <f>'SAME R Results'!AM91</f>
        <v>y</v>
      </c>
      <c r="AR100" s="817">
        <f>'SAME R Results'!AN91</f>
        <v>3.852706928546E-2</v>
      </c>
      <c r="AS100" s="819">
        <f>'SAME R Results'!AO91</f>
        <v>0</v>
      </c>
      <c r="AT100" s="784">
        <f>'SAME R Results'!AP91</f>
        <v>0</v>
      </c>
      <c r="AU100" s="789"/>
      <c r="AV100" s="821">
        <f>'SAME R Results'!AQ91</f>
        <v>0</v>
      </c>
      <c r="AW100" s="821">
        <f>'SAME R Results'!AR91</f>
        <v>5.5750130000000011</v>
      </c>
      <c r="AX100" s="821">
        <f>'SAME R Results'!AS91</f>
        <v>0</v>
      </c>
      <c r="AY100" s="821">
        <f>'SAME R Results'!AT91</f>
        <v>0</v>
      </c>
      <c r="AZ100" s="824"/>
      <c r="BA100" s="824"/>
      <c r="BB100" s="821">
        <f>'SAME R Results'!AU91</f>
        <v>0.15550230000000001</v>
      </c>
      <c r="BC100" s="821">
        <f>'SAME R Results'!AV91</f>
        <v>2.8244029999999996E-2</v>
      </c>
      <c r="BD100" s="821">
        <f>'SAME R Results'!AW91</f>
        <v>4.7581319999999998</v>
      </c>
      <c r="BE100" s="821">
        <f>'SAME R Results'!AX91</f>
        <v>4.6959835000000005</v>
      </c>
      <c r="BF100" s="827">
        <f>'SAME R Results'!AY91</f>
        <v>1175.5</v>
      </c>
      <c r="BG100" s="784">
        <f>'SAME R Results'!AZ91</f>
        <v>0.29139700000000002</v>
      </c>
      <c r="BH100" s="784">
        <f>'SAME R Results'!BA91</f>
        <v>8.8974024999999998E-2</v>
      </c>
      <c r="BI100" s="789"/>
      <c r="BJ100" s="784">
        <f>'SAME R Results'!BB91</f>
        <v>12.943950000000001</v>
      </c>
      <c r="BK100" s="784">
        <f>'SAME R Results'!BC91</f>
        <v>6.2148499999999274E-2</v>
      </c>
      <c r="BL100" s="784">
        <f>'SAME R Results'!BD91</f>
        <v>42225.750119902383</v>
      </c>
      <c r="BM100" s="784">
        <f>'SAME R Results'!BE91</f>
        <v>10.18122388245464</v>
      </c>
      <c r="BN100" s="784">
        <f>'SAME R Results'!BF91</f>
        <v>0.34367639103697178</v>
      </c>
      <c r="BO100" s="784">
        <f>'SAME R Results'!BG91</f>
        <v>0.13666694807136534</v>
      </c>
      <c r="BP100" s="789"/>
      <c r="BQ100" s="784">
        <f>'SAME R Results'!BH91</f>
        <v>16.695256072834521</v>
      </c>
      <c r="BR100" s="817">
        <f>'SAME R Results'!BI91</f>
        <v>0.24111410344504206</v>
      </c>
      <c r="BS100" s="817">
        <f>'SAME R Results'!BJ91</f>
        <v>0.91062386890871427</v>
      </c>
      <c r="BT100" s="817">
        <f>'SAME R Results'!BL91</f>
        <v>2.5147001223551824</v>
      </c>
      <c r="BU100" s="817">
        <f>'SAME R Results'!BM91</f>
        <v>3.1669271081639283</v>
      </c>
      <c r="BV100" s="817">
        <f>'SAME R Results'!BN91</f>
        <v>0.12406932130264109</v>
      </c>
      <c r="BW100" s="784">
        <f>'SAME R Results'!BO91</f>
        <v>42225.750119902383</v>
      </c>
      <c r="BX100" s="784">
        <f>'SAME R Results'!BP91</f>
        <v>41523.996768260775</v>
      </c>
      <c r="BY100" s="784">
        <f>'SAME R Results'!BQ91</f>
        <v>39666.623457049522</v>
      </c>
      <c r="BZ100" s="784">
        <f>'SAME R Results'!BR91</f>
        <v>10.18122388245464</v>
      </c>
      <c r="CA100" s="784">
        <f>'SAME R Results'!BS91</f>
        <v>1.3794837077155125E-2</v>
      </c>
      <c r="CB100" s="784">
        <f>'SAME R Results'!BT91</f>
        <v>0.48</v>
      </c>
      <c r="CC100" s="784">
        <f>'SAME R Results'!BV91</f>
        <v>2.6871073733344084</v>
      </c>
      <c r="CD100" s="880">
        <f>'SAME R Results'!BW91</f>
        <v>1</v>
      </c>
      <c r="CE100" s="1086">
        <f>'SAME R Results'!BZ91</f>
        <v>242.39387965391558</v>
      </c>
      <c r="CF100" s="1777">
        <f>'SAME R Results'!CA91</f>
        <v>0.43000000000004146</v>
      </c>
      <c r="CG100" s="1777" t="str">
        <f>'SAME R Results'!CB91</f>
        <v xml:space="preserve"> 50P</v>
      </c>
      <c r="CH100" s="1777">
        <f>'SAME R Results'!CC91</f>
        <v>251</v>
      </c>
      <c r="CI100" s="1777">
        <f>'SAME R Results'!CD91</f>
        <v>0.23295706148138948</v>
      </c>
      <c r="CJ100" s="1777"/>
      <c r="CK100" s="1777"/>
      <c r="CL100" s="2015">
        <f>'SAME R Results'!CI91</f>
        <v>91</v>
      </c>
      <c r="CM100" s="2015" t="str">
        <f>'SAME R Results'!CJ91</f>
        <v>Pyrell</v>
      </c>
      <c r="CN100" s="2016">
        <f>'SAME R Results'!CK91</f>
        <v>0.24111410344504206</v>
      </c>
      <c r="CO100" s="2016">
        <f>'SAME R Results'!CL91</f>
        <v>2.0585272219704409E-2</v>
      </c>
      <c r="CP100" s="2016">
        <f>'SAME R Results'!CM91</f>
        <v>3.2716229222399286E-2</v>
      </c>
    </row>
    <row r="101" spans="1:150" ht="16.5" customHeight="1" x14ac:dyDescent="0.2">
      <c r="A101" s="780">
        <v>2</v>
      </c>
      <c r="B101" s="784" t="str">
        <f>'SAME R Results'!A92</f>
        <v>9(4)</v>
      </c>
      <c r="C101" s="839" t="str">
        <f>'SAME R Results'!B92</f>
        <v>Pyrell</v>
      </c>
      <c r="D101" s="784" t="str">
        <f>'SAME R Results'!C92</f>
        <v>P11</v>
      </c>
      <c r="E101" s="784" t="str">
        <f>'SAME R Results'!D92</f>
        <v>50PA</v>
      </c>
      <c r="F101" s="784">
        <f>'SAME R Results'!E92</f>
        <v>0</v>
      </c>
      <c r="G101" s="784" t="str">
        <f>'SAME R Results'!F92</f>
        <v>97a</v>
      </c>
      <c r="H101" s="785" t="str">
        <f>'SAME R Results'!G92</f>
        <v>aged</v>
      </c>
      <c r="I101" s="784">
        <f>'SAME R Results'!H92</f>
        <v>251</v>
      </c>
      <c r="J101" s="786">
        <f>'SAME R Results'!I92</f>
        <v>40429.354166666664</v>
      </c>
      <c r="K101" s="784">
        <f>'SAME R Results'!J92</f>
        <v>0</v>
      </c>
      <c r="L101" s="788"/>
      <c r="M101" s="788"/>
      <c r="N101" s="784">
        <f>'SAME R Results'!K92</f>
        <v>0</v>
      </c>
      <c r="O101" s="793">
        <f>'SAME R Results'!L92</f>
        <v>1.23</v>
      </c>
      <c r="P101" s="784">
        <f>'SAME R Results'!M92</f>
        <v>0</v>
      </c>
      <c r="Q101" s="784">
        <f>'SAME R Results'!N92</f>
        <v>0</v>
      </c>
      <c r="R101" s="784">
        <f>'SAME R Results'!O92</f>
        <v>0</v>
      </c>
      <c r="S101" s="784">
        <f>'SAME R Results'!P92</f>
        <v>0</v>
      </c>
      <c r="T101" s="784">
        <f>'SAME R Results'!Q92</f>
        <v>0</v>
      </c>
      <c r="U101" s="784">
        <f>'SAME R Results'!R92</f>
        <v>623.85714285714289</v>
      </c>
      <c r="V101" s="784">
        <f>'SAME R Results'!S92</f>
        <v>0</v>
      </c>
      <c r="W101" s="784">
        <f>'SAME R Results'!T92</f>
        <v>0</v>
      </c>
      <c r="X101" s="784" t="str">
        <f>'SAME R Results'!U92</f>
        <v>n</v>
      </c>
      <c r="Y101" s="784" t="str">
        <f>'SAME R Results'!V92</f>
        <v>y</v>
      </c>
      <c r="Z101" s="784" t="str">
        <f>'SAME R Results'!W92</f>
        <v>y</v>
      </c>
      <c r="AA101" s="784" t="str">
        <f>'SAME R Results'!X92</f>
        <v>y</v>
      </c>
      <c r="AB101" s="784" t="str">
        <f>'SAME R Results'!Y92</f>
        <v>y</v>
      </c>
      <c r="AC101" s="789"/>
      <c r="AD101" s="784" t="str">
        <f>'SAME R Results'!Z92</f>
        <v>y</v>
      </c>
      <c r="AE101" s="784">
        <f>'SAME R Results'!AA92</f>
        <v>10</v>
      </c>
      <c r="AF101" s="784" t="str">
        <f>'SAME R Results'!AB92</f>
        <v>y</v>
      </c>
      <c r="AG101" s="817">
        <f>'SAME R Results'!AC92</f>
        <v>3.852706928546E-2</v>
      </c>
      <c r="AH101" s="819">
        <f>'SAME R Results'!AD92</f>
        <v>0</v>
      </c>
      <c r="AI101" s="784">
        <f>'SAME R Results'!AE92</f>
        <v>0</v>
      </c>
      <c r="AJ101" s="784">
        <f>'SAME R Results'!AF92</f>
        <v>0</v>
      </c>
      <c r="AK101" s="784">
        <f>'SAME R Results'!AG92</f>
        <v>0</v>
      </c>
      <c r="AL101" s="784">
        <f>'SAME R Results'!AH92</f>
        <v>0</v>
      </c>
      <c r="AM101" s="784">
        <f>'SAME R Results'!AI92</f>
        <v>0</v>
      </c>
      <c r="AN101" s="784">
        <f>'SAME R Results'!AJ92</f>
        <v>0</v>
      </c>
      <c r="AO101" s="784">
        <f>'SAME R Results'!AK92</f>
        <v>0</v>
      </c>
      <c r="AP101" s="784">
        <f>'SAME R Results'!AL92</f>
        <v>0</v>
      </c>
      <c r="AQ101" s="784">
        <f>'SAME R Results'!AM92</f>
        <v>0</v>
      </c>
      <c r="AR101" s="817">
        <f>'SAME R Results'!AN92</f>
        <v>0</v>
      </c>
      <c r="AS101" s="819">
        <f>'SAME R Results'!AO92</f>
        <v>0</v>
      </c>
      <c r="AT101" s="784">
        <f>'SAME R Results'!AP92</f>
        <v>0</v>
      </c>
      <c r="AU101" s="789"/>
      <c r="AV101" s="821">
        <f>'SAME R Results'!AQ92</f>
        <v>0</v>
      </c>
      <c r="AW101" s="821">
        <f>'SAME R Results'!AR92</f>
        <v>5.2804570000000011</v>
      </c>
      <c r="AX101" s="821">
        <f>'SAME R Results'!AS92</f>
        <v>0</v>
      </c>
      <c r="AY101" s="821">
        <f>'SAME R Results'!AT92</f>
        <v>0</v>
      </c>
      <c r="AZ101" s="824"/>
      <c r="BA101" s="824"/>
      <c r="BB101" s="821">
        <f>'SAME R Results'!AU92</f>
        <v>0.16293330499999997</v>
      </c>
      <c r="BC101" s="821">
        <f>'SAME R Results'!AV92</f>
        <v>3.1524654999999999E-2</v>
      </c>
      <c r="BD101" s="821">
        <f>'SAME R Results'!AW92</f>
        <v>4.7554929999999995</v>
      </c>
      <c r="BE101" s="821">
        <f>'SAME R Results'!AX92</f>
        <v>4.6810145000000016</v>
      </c>
      <c r="BF101" s="827">
        <f>'SAME R Results'!AY92</f>
        <v>974.3</v>
      </c>
      <c r="BG101" s="784">
        <f>'SAME R Results'!AZ92</f>
        <v>0.29670709999999995</v>
      </c>
      <c r="BH101" s="784">
        <f>'SAME R Results'!BA92</f>
        <v>9.5581094999999977E-2</v>
      </c>
      <c r="BI101" s="789"/>
      <c r="BJ101" s="784">
        <f>'SAME R Results'!BB92</f>
        <v>11.96435</v>
      </c>
      <c r="BK101" s="784">
        <f>'SAME R Results'!BC92</f>
        <v>7.4478499999997894E-2</v>
      </c>
      <c r="BL101" s="784">
        <f>'SAME R Results'!BD92</f>
        <v>34988.163542684197</v>
      </c>
      <c r="BM101" s="784">
        <f>'SAME R Results'!BE92</f>
        <v>12.21823054369557</v>
      </c>
      <c r="BN101" s="784">
        <f>'SAME R Results'!BF92</f>
        <v>0.35177459779881148</v>
      </c>
      <c r="BO101" s="784">
        <f>'SAME R Results'!BG92</f>
        <v>0.13460114595910688</v>
      </c>
      <c r="BP101" s="789"/>
      <c r="BQ101" s="784">
        <f>'SAME R Results'!BH92</f>
        <v>15.29757012775975</v>
      </c>
      <c r="BR101" s="817">
        <f>'SAME R Results'!BI92</f>
        <v>0.34921039879071691</v>
      </c>
      <c r="BS101" s="817">
        <f>'SAME R Results'!BJ92</f>
        <v>0.9416746822921217</v>
      </c>
      <c r="BT101" s="817">
        <f>'SAME R Results'!BL92</f>
        <v>2.6134591595950005</v>
      </c>
      <c r="BU101" s="817">
        <f>'SAME R Results'!BM92</f>
        <v>2.707388644393232</v>
      </c>
      <c r="BV101" s="817">
        <f>'SAME R Results'!BN92</f>
        <v>0.21265730431399044</v>
      </c>
      <c r="BW101" s="784">
        <f>'SAME R Results'!BO92</f>
        <v>34988.163542684197</v>
      </c>
      <c r="BX101" s="784">
        <f>'SAME R Results'!BP92</f>
        <v>34406.523142425234</v>
      </c>
      <c r="BY101" s="784">
        <f>'SAME R Results'!BQ92</f>
        <v>32872.148179928154</v>
      </c>
      <c r="BZ101" s="784">
        <f>'SAME R Results'!BR92</f>
        <v>12.21823054369557</v>
      </c>
      <c r="CA101" s="784">
        <f>'SAME R Results'!BS92</f>
        <v>1.6531674509455273E-2</v>
      </c>
      <c r="CB101" s="784">
        <f>'SAME R Results'!BT92</f>
        <v>0.48</v>
      </c>
      <c r="CC101" s="784">
        <f>'SAME R Results'!BV92</f>
        <v>2.6637416797541151</v>
      </c>
      <c r="CD101" s="880">
        <f>'SAME R Results'!BW92</f>
        <v>1</v>
      </c>
      <c r="CE101" s="1086">
        <f>'SAME R Results'!BZ92</f>
        <v>242.39387965391558</v>
      </c>
      <c r="CF101" s="1777">
        <f>'SAME R Results'!CA92</f>
        <v>0.43000000000004146</v>
      </c>
      <c r="CG101" s="1777">
        <f>'SAME R Results'!CB92</f>
        <v>0</v>
      </c>
      <c r="CH101" s="1777">
        <f>'SAME R Results'!CC92</f>
        <v>0</v>
      </c>
      <c r="CI101" s="1777">
        <f>'SAME R Results'!CD92</f>
        <v>0.21345446689895267</v>
      </c>
      <c r="CJ101" s="1777"/>
      <c r="CK101" s="1777"/>
      <c r="CL101" s="2015">
        <f>'SAME R Results'!CI92</f>
        <v>92</v>
      </c>
      <c r="CM101" s="2015" t="str">
        <f>'SAME R Results'!CJ92</f>
        <v>Pyrell</v>
      </c>
      <c r="CN101" s="2016">
        <f>'SAME R Results'!CK92</f>
        <v>0.34921039879071691</v>
      </c>
      <c r="CO101" s="2016">
        <f>'SAME R Results'!CL92</f>
        <v>2.2995455805132306E-2</v>
      </c>
      <c r="CP101" s="2016">
        <f>'SAME R Results'!CM92</f>
        <v>3.2200220527640336E-2</v>
      </c>
    </row>
    <row r="102" spans="1:150" ht="16.5" hidden="1" customHeight="1" x14ac:dyDescent="0.2">
      <c r="A102" s="780">
        <v>2</v>
      </c>
      <c r="B102" s="784" t="str">
        <f>'SAME R Results'!A112</f>
        <v>10 (4)</v>
      </c>
      <c r="C102" s="839" t="str">
        <f>'SAME R Results'!B112</f>
        <v>Pyrell</v>
      </c>
      <c r="D102" s="784" t="str">
        <f>'SAME R Results'!C112</f>
        <v>P12</v>
      </c>
      <c r="E102" s="784" t="str">
        <f>'SAME R Results'!D112</f>
        <v>60 P</v>
      </c>
      <c r="F102" s="784">
        <f>'SAME R Results'!E112</f>
        <v>0</v>
      </c>
      <c r="G102" s="784">
        <f>'SAME R Results'!F112</f>
        <v>107</v>
      </c>
      <c r="H102" s="785" t="str">
        <f>'SAME R Results'!G112</f>
        <v>Low flow run w/ aging</v>
      </c>
      <c r="I102" s="784">
        <f>'SAME R Results'!H112</f>
        <v>252</v>
      </c>
      <c r="J102" s="786">
        <f>'SAME R Results'!I112</f>
        <v>40430.305555555555</v>
      </c>
      <c r="K102" s="784">
        <f>'SAME R Results'!J112</f>
        <v>0</v>
      </c>
      <c r="L102" s="788"/>
      <c r="M102" s="788"/>
      <c r="N102" s="784">
        <f>'SAME R Results'!K112</f>
        <v>1</v>
      </c>
      <c r="O102" s="793">
        <f>'SAME R Results'!L112</f>
        <v>1.23</v>
      </c>
      <c r="P102" s="784">
        <f>'SAME R Results'!M112</f>
        <v>60</v>
      </c>
      <c r="Q102" s="784">
        <f>'SAME R Results'!N112</f>
        <v>11</v>
      </c>
      <c r="R102" s="784">
        <f>'SAME R Results'!O112</f>
        <v>8</v>
      </c>
      <c r="S102" s="784" t="str">
        <f>'SAME R Results'!P112</f>
        <v>n</v>
      </c>
      <c r="T102" s="784" t="str">
        <f>'SAME R Results'!Q112</f>
        <v>N</v>
      </c>
      <c r="U102" s="784">
        <f>'SAME R Results'!R112</f>
        <v>32</v>
      </c>
      <c r="V102" s="784" t="str">
        <f>'SAME R Results'!S112</f>
        <v>Y</v>
      </c>
      <c r="W102" s="784">
        <f>'SAME R Results'!T112</f>
        <v>60</v>
      </c>
      <c r="X102" s="784" t="str">
        <f>'SAME R Results'!U112</f>
        <v>n</v>
      </c>
      <c r="Y102" s="784" t="str">
        <f>'SAME R Results'!V112</f>
        <v>y</v>
      </c>
      <c r="Z102" s="784" t="str">
        <f>'SAME R Results'!W112</f>
        <v>y</v>
      </c>
      <c r="AA102" s="784" t="str">
        <f>'SAME R Results'!X112</f>
        <v>y</v>
      </c>
      <c r="AB102" s="784" t="str">
        <f>'SAME R Results'!Y112</f>
        <v>y</v>
      </c>
      <c r="AC102" s="789"/>
      <c r="AD102" s="784" t="str">
        <f>'SAME R Results'!Z112</f>
        <v>y</v>
      </c>
      <c r="AE102" s="784">
        <f>'SAME R Results'!AA112</f>
        <v>10</v>
      </c>
      <c r="AF102" s="784" t="str">
        <f>'SAME R Results'!AB112</f>
        <v>y</v>
      </c>
      <c r="AG102" s="817">
        <f>'SAME R Results'!AC112</f>
        <v>3.852706928546E-2</v>
      </c>
      <c r="AH102" s="819">
        <f>'SAME R Results'!AD112</f>
        <v>0</v>
      </c>
      <c r="AI102" s="784">
        <f>'SAME R Results'!AE112</f>
        <v>58</v>
      </c>
      <c r="AJ102" s="784">
        <f>'SAME R Results'!AF112</f>
        <v>480</v>
      </c>
      <c r="AK102" s="784">
        <f>'SAME R Results'!AG112</f>
        <v>0</v>
      </c>
      <c r="AL102" s="784" t="str">
        <f>'SAME R Results'!AH112</f>
        <v>n</v>
      </c>
      <c r="AM102" s="784" t="str">
        <f>'SAME R Results'!AI112</f>
        <v>y</v>
      </c>
      <c r="AN102" s="784" t="str">
        <f>'SAME R Results'!AJ112</f>
        <v>y</v>
      </c>
      <c r="AO102" s="784" t="str">
        <f>'SAME R Results'!AK112</f>
        <v>y</v>
      </c>
      <c r="AP102" s="784" t="str">
        <f>'SAME R Results'!AL112</f>
        <v>y</v>
      </c>
      <c r="AQ102" s="784" t="str">
        <f>'SAME R Results'!AM112</f>
        <v>y</v>
      </c>
      <c r="AR102" s="817">
        <f>'SAME R Results'!AN112</f>
        <v>3.852706928546E-2</v>
      </c>
      <c r="AS102" s="819">
        <f>'SAME R Results'!AO112</f>
        <v>0</v>
      </c>
      <c r="AT102" s="784">
        <f>'SAME R Results'!AP112</f>
        <v>0</v>
      </c>
      <c r="AU102" s="789"/>
      <c r="AV102" s="821">
        <f>'SAME R Results'!AQ112</f>
        <v>0</v>
      </c>
      <c r="AW102" s="821">
        <f>'SAME R Results'!AR112</f>
        <v>6.2564994999999985</v>
      </c>
      <c r="AX102" s="821">
        <f>'SAME R Results'!AS112</f>
        <v>0</v>
      </c>
      <c r="AY102" s="821">
        <f>'SAME R Results'!AT112</f>
        <v>0</v>
      </c>
      <c r="AZ102" s="824"/>
      <c r="BA102" s="824"/>
      <c r="BB102" s="821">
        <f>'SAME R Results'!AU112</f>
        <v>1.03875685</v>
      </c>
      <c r="BC102" s="821">
        <f>'SAME R Results'!AV112</f>
        <v>4.8187250000000001E-2</v>
      </c>
      <c r="BD102" s="821">
        <f>'SAME R Results'!AW112</f>
        <v>4.9907990000000009</v>
      </c>
      <c r="BE102" s="821">
        <f>'SAME R Results'!AX112</f>
        <v>4.6742700000000008</v>
      </c>
      <c r="BF102" s="827">
        <f>'SAME R Results'!AY112</f>
        <v>5698</v>
      </c>
      <c r="BG102" s="784">
        <f>'SAME R Results'!AZ112</f>
        <v>1.2753899999999998</v>
      </c>
      <c r="BH102" s="784">
        <f>'SAME R Results'!BA112</f>
        <v>9.5474234999999991E-2</v>
      </c>
      <c r="BI102" s="789"/>
      <c r="BJ102" s="784">
        <f>'SAME R Results'!BB112</f>
        <v>68.191050000000004</v>
      </c>
      <c r="BK102" s="784">
        <f>'SAME R Results'!BC112</f>
        <v>0.31652900000000006</v>
      </c>
      <c r="BL102" s="784">
        <f>'SAME R Results'!BD112</f>
        <v>206018.55669814753</v>
      </c>
      <c r="BM102" s="784">
        <f>'SAME R Results'!BE112</f>
        <v>53.439569317905381</v>
      </c>
      <c r="BN102" s="784">
        <f>'SAME R Results'!BF112</f>
        <v>2.5745938350210387</v>
      </c>
      <c r="BO102" s="784">
        <f>'SAME R Results'!BG112</f>
        <v>0.76668107279214215</v>
      </c>
      <c r="BP102" s="789"/>
      <c r="BQ102" s="784">
        <f>'SAME R Results'!BH112</f>
        <v>84.672703734474837</v>
      </c>
      <c r="BR102" s="817">
        <f>'SAME R Results'!BI112</f>
        <v>0.25939201873064038</v>
      </c>
      <c r="BS102" s="817">
        <f>'SAME R Results'!BJ112</f>
        <v>0.92245705141344825</v>
      </c>
      <c r="BT102" s="817">
        <f>'SAME R Results'!BL112</f>
        <v>3.3581027710058611</v>
      </c>
      <c r="BU102" s="817">
        <f>'SAME R Results'!BM112</f>
        <v>3.0844272302867841</v>
      </c>
      <c r="BV102" s="817">
        <f>'SAME R Results'!BN112</f>
        <v>0.13755039317404683</v>
      </c>
      <c r="BW102" s="784">
        <f>'SAME R Results'!BO112</f>
        <v>206018.55669814753</v>
      </c>
      <c r="BX102" s="784">
        <f>'SAME R Results'!BP112</f>
        <v>202616.94836326546</v>
      </c>
      <c r="BY102" s="784">
        <f>'SAME R Results'!BQ112</f>
        <v>192944.84480306468</v>
      </c>
      <c r="BZ102" s="784">
        <f>'SAME R Results'!BR112</f>
        <v>53.439569317905381</v>
      </c>
      <c r="CA102" s="784">
        <f>'SAME R Results'!BS112</f>
        <v>7.0258590073692631E-2</v>
      </c>
      <c r="CB102" s="784">
        <f>'SAME R Results'!BT112</f>
        <v>0.48</v>
      </c>
      <c r="CC102" s="784">
        <f>'SAME R Results'!BV112</f>
        <v>2.5868712406318606</v>
      </c>
      <c r="CD102" s="880">
        <f>'SAME R Results'!BW112</f>
        <v>1</v>
      </c>
      <c r="CE102" s="1086">
        <f>'SAME R Results'!BZ112</f>
        <v>245.41410083875152</v>
      </c>
      <c r="CF102" s="1777">
        <f>'SAME R Results'!CA112</f>
        <v>0.52000000000002045</v>
      </c>
      <c r="CG102" s="1777" t="str">
        <f>'SAME R Results'!CB112</f>
        <v xml:space="preserve"> 60P</v>
      </c>
      <c r="CH102" s="1777">
        <f>'SAME R Results'!CC112</f>
        <v>252</v>
      </c>
      <c r="CI102" s="1777">
        <f>'SAME R Results'!CD112</f>
        <v>0.97699273539774811</v>
      </c>
      <c r="CJ102" s="1777"/>
      <c r="CK102" s="1777"/>
      <c r="CL102" s="2015">
        <f>'SAME R Results'!CI112</f>
        <v>112</v>
      </c>
      <c r="CM102" s="2015" t="str">
        <f>'SAME R Results'!CJ112</f>
        <v>Pyrell</v>
      </c>
      <c r="CN102" s="2016">
        <f>'SAME R Results'!CK112</f>
        <v>0.25939201873064038</v>
      </c>
      <c r="CO102" s="2016">
        <f>'SAME R Results'!CL112</f>
        <v>3.0406420504708442E-2</v>
      </c>
      <c r="CP102" s="2016">
        <f>'SAME R Results'!CM112</f>
        <v>3.6074243800038569E-2</v>
      </c>
    </row>
    <row r="103" spans="1:150" ht="16.5" customHeight="1" x14ac:dyDescent="0.2">
      <c r="A103" s="780">
        <v>2</v>
      </c>
      <c r="B103" s="784" t="str">
        <f>'SAME R Results'!A113</f>
        <v>10 (4)</v>
      </c>
      <c r="C103" s="839" t="str">
        <f>'SAME R Results'!B113</f>
        <v>Pyrell</v>
      </c>
      <c r="D103" s="784" t="str">
        <f>'SAME R Results'!C113</f>
        <v>P12</v>
      </c>
      <c r="E103" s="784" t="str">
        <f>'SAME R Results'!D113</f>
        <v>60PA</v>
      </c>
      <c r="F103" s="784">
        <f>'SAME R Results'!E113</f>
        <v>0</v>
      </c>
      <c r="G103" s="784" t="str">
        <f>'SAME R Results'!F113</f>
        <v>107a</v>
      </c>
      <c r="H103" s="785" t="str">
        <f>'SAME R Results'!G113</f>
        <v>aged</v>
      </c>
      <c r="I103" s="784">
        <f>'SAME R Results'!H113</f>
        <v>252</v>
      </c>
      <c r="J103" s="786">
        <f>'SAME R Results'!I113</f>
        <v>40430.305555555555</v>
      </c>
      <c r="K103" s="784">
        <f>'SAME R Results'!J113</f>
        <v>0</v>
      </c>
      <c r="L103" s="788"/>
      <c r="M103" s="788"/>
      <c r="N103" s="784">
        <f>'SAME R Results'!K113</f>
        <v>1</v>
      </c>
      <c r="O103" s="793">
        <f>'SAME R Results'!L113</f>
        <v>1.23</v>
      </c>
      <c r="P103" s="784">
        <f>'SAME R Results'!M113</f>
        <v>0</v>
      </c>
      <c r="Q103" s="784">
        <f>'SAME R Results'!N113</f>
        <v>0</v>
      </c>
      <c r="R103" s="784">
        <f>'SAME R Results'!O113</f>
        <v>0</v>
      </c>
      <c r="S103" s="784">
        <f>'SAME R Results'!P113</f>
        <v>0</v>
      </c>
      <c r="T103" s="784">
        <f>'SAME R Results'!Q113</f>
        <v>0</v>
      </c>
      <c r="U103" s="784">
        <f>'SAME R Results'!R113</f>
        <v>558.71428571428567</v>
      </c>
      <c r="V103" s="784">
        <f>'SAME R Results'!S113</f>
        <v>0</v>
      </c>
      <c r="W103" s="784">
        <f>'SAME R Results'!T113</f>
        <v>0</v>
      </c>
      <c r="X103" s="784" t="str">
        <f>'SAME R Results'!U113</f>
        <v>n</v>
      </c>
      <c r="Y103" s="784" t="str">
        <f>'SAME R Results'!V113</f>
        <v>y</v>
      </c>
      <c r="Z103" s="784" t="str">
        <f>'SAME R Results'!W113</f>
        <v>y</v>
      </c>
      <c r="AA103" s="784" t="str">
        <f>'SAME R Results'!X113</f>
        <v>y</v>
      </c>
      <c r="AB103" s="784" t="str">
        <f>'SAME R Results'!Y113</f>
        <v>y</v>
      </c>
      <c r="AC103" s="789"/>
      <c r="AD103" s="784" t="str">
        <f>'SAME R Results'!Z113</f>
        <v>y</v>
      </c>
      <c r="AE103" s="784">
        <f>'SAME R Results'!AA113</f>
        <v>10</v>
      </c>
      <c r="AF103" s="784" t="str">
        <f>'SAME R Results'!AB113</f>
        <v>y</v>
      </c>
      <c r="AG103" s="817">
        <f>'SAME R Results'!AC113</f>
        <v>3.852706928546E-2</v>
      </c>
      <c r="AH103" s="819">
        <f>'SAME R Results'!AD113</f>
        <v>0</v>
      </c>
      <c r="AI103" s="784">
        <f>'SAME R Results'!AE113</f>
        <v>0</v>
      </c>
      <c r="AJ103" s="784">
        <f>'SAME R Results'!AF113</f>
        <v>0</v>
      </c>
      <c r="AK103" s="784">
        <f>'SAME R Results'!AG113</f>
        <v>0</v>
      </c>
      <c r="AL103" s="784">
        <f>'SAME R Results'!AH113</f>
        <v>0</v>
      </c>
      <c r="AM103" s="784">
        <f>'SAME R Results'!AI113</f>
        <v>0</v>
      </c>
      <c r="AN103" s="784">
        <f>'SAME R Results'!AJ113</f>
        <v>0</v>
      </c>
      <c r="AO103" s="784">
        <f>'SAME R Results'!AK113</f>
        <v>0</v>
      </c>
      <c r="AP103" s="784">
        <f>'SAME R Results'!AL113</f>
        <v>0</v>
      </c>
      <c r="AQ103" s="784">
        <f>'SAME R Results'!AM113</f>
        <v>0</v>
      </c>
      <c r="AR103" s="817">
        <f>'SAME R Results'!AN113</f>
        <v>0</v>
      </c>
      <c r="AS103" s="819">
        <f>'SAME R Results'!AO113</f>
        <v>0</v>
      </c>
      <c r="AT103" s="784">
        <f>'SAME R Results'!AP113</f>
        <v>60</v>
      </c>
      <c r="AU103" s="789"/>
      <c r="AV103" s="821">
        <f>'SAME R Results'!AQ113</f>
        <v>0</v>
      </c>
      <c r="AW103" s="821">
        <f>'SAME R Results'!AR113</f>
        <v>6.2575835</v>
      </c>
      <c r="AX103" s="821">
        <f>'SAME R Results'!AS113</f>
        <v>0</v>
      </c>
      <c r="AY103" s="821">
        <f>'SAME R Results'!AT113</f>
        <v>0</v>
      </c>
      <c r="AZ103" s="824"/>
      <c r="BA103" s="824"/>
      <c r="BB103" s="821">
        <f>'SAME R Results'!AU113</f>
        <v>1.0220040000000001</v>
      </c>
      <c r="BC103" s="821">
        <f>'SAME R Results'!AV113</f>
        <v>3.4500119999999995E-2</v>
      </c>
      <c r="BD103" s="821">
        <f>'SAME R Results'!AW113</f>
        <v>4.9970245000000002</v>
      </c>
      <c r="BE103" s="821">
        <f>'SAME R Results'!AX113</f>
        <v>4.6750179999999997</v>
      </c>
      <c r="BF103" s="827">
        <f>'SAME R Results'!AY113</f>
        <v>5337</v>
      </c>
      <c r="BG103" s="784">
        <f>'SAME R Results'!AZ113</f>
        <v>1.282119</v>
      </c>
      <c r="BH103" s="784">
        <f>'SAME R Results'!BA113</f>
        <v>8.6364745000000007E-2</v>
      </c>
      <c r="BI103" s="789"/>
      <c r="BJ103" s="784">
        <f>'SAME R Results'!BB113</f>
        <v>67.131200000000007</v>
      </c>
      <c r="BK103" s="784">
        <f>'SAME R Results'!BC113</f>
        <v>0.32200650000000053</v>
      </c>
      <c r="BL103" s="784">
        <f>'SAME R Results'!BD113</f>
        <v>192866.11921982534</v>
      </c>
      <c r="BM103" s="784">
        <f>'SAME R Results'!BE113</f>
        <v>54.401223630766857</v>
      </c>
      <c r="BN103" s="784">
        <f>'SAME R Results'!BF113</f>
        <v>2.5255440396033637</v>
      </c>
      <c r="BO103" s="784">
        <f>'SAME R Results'!BG113</f>
        <v>0.76453624454255564</v>
      </c>
      <c r="BP103" s="789"/>
      <c r="BQ103" s="784">
        <f>'SAME R Results'!BH113</f>
        <v>82.032518989165652</v>
      </c>
      <c r="BR103" s="817">
        <f>'SAME R Results'!BI113</f>
        <v>0.28206729025724481</v>
      </c>
      <c r="BS103" s="817">
        <f>'SAME R Results'!BJ113</f>
        <v>0.9330619825160229</v>
      </c>
      <c r="BT103" s="817">
        <f>'SAME R Results'!BL113</f>
        <v>3.3033673127092498</v>
      </c>
      <c r="BU103" s="817">
        <f>'SAME R Results'!BM113</f>
        <v>2.9854989123443998</v>
      </c>
      <c r="BV103" s="817">
        <f>'SAME R Results'!BN113</f>
        <v>0.15508644552312029</v>
      </c>
      <c r="BW103" s="784">
        <f>'SAME R Results'!BO113</f>
        <v>192866.11921982534</v>
      </c>
      <c r="BX103" s="784">
        <f>'SAME R Results'!BP113</f>
        <v>189680.02169731472</v>
      </c>
      <c r="BY103" s="784">
        <f>'SAME R Results'!BQ113</f>
        <v>180670.70758550926</v>
      </c>
      <c r="BZ103" s="784">
        <f>'SAME R Results'!BR113</f>
        <v>54.401223630766857</v>
      </c>
      <c r="CA103" s="784">
        <f>'SAME R Results'!BS113</f>
        <v>7.1474407351505037E-2</v>
      </c>
      <c r="CB103" s="784">
        <f>'SAME R Results'!BT113</f>
        <v>0.48</v>
      </c>
      <c r="CC103" s="784">
        <f>'SAME R Results'!BV113</f>
        <v>2.5457772425850935</v>
      </c>
      <c r="CD103" s="880">
        <f>'SAME R Results'!BW113</f>
        <v>1</v>
      </c>
      <c r="CE103" s="1086">
        <f>'SAME R Results'!BZ113</f>
        <v>245.41410083875152</v>
      </c>
      <c r="CF103" s="1777">
        <f>'SAME R Results'!CA113</f>
        <v>0.52000000000002045</v>
      </c>
      <c r="CG103" s="1777">
        <f>'SAME R Results'!CB113</f>
        <v>0</v>
      </c>
      <c r="CH103" s="1777">
        <f>'SAME R Results'!CC113</f>
        <v>0</v>
      </c>
      <c r="CI103" s="1777">
        <f>'SAME R Results'!CD113</f>
        <v>0.94652906525956648</v>
      </c>
      <c r="CJ103" s="1777"/>
      <c r="CK103" s="1777"/>
      <c r="CL103" s="2015">
        <f>'SAME R Results'!CI113</f>
        <v>113</v>
      </c>
      <c r="CM103" s="2015" t="str">
        <f>'SAME R Results'!CJ113</f>
        <v>Pyrell</v>
      </c>
      <c r="CN103" s="2016">
        <f>'SAME R Results'!CK113</f>
        <v>0.28206729025724481</v>
      </c>
      <c r="CO103" s="2016">
        <f>'SAME R Results'!CL113</f>
        <v>3.0787108219082263E-2</v>
      </c>
      <c r="CP103" s="2016">
        <f>'SAME R Results'!CM113</f>
        <v>3.5084392047817249E-2</v>
      </c>
    </row>
    <row r="104" spans="1:150" ht="16.5" hidden="1" customHeight="1" x14ac:dyDescent="0.2">
      <c r="A104" s="780">
        <v>2</v>
      </c>
      <c r="B104" s="784" t="str">
        <f>'SAME R Results'!A121</f>
        <v>11(4)</v>
      </c>
      <c r="C104" s="839" t="str">
        <f>'SAME R Results'!B121</f>
        <v>Pyrell</v>
      </c>
      <c r="D104" s="784" t="str">
        <f>'SAME R Results'!C121</f>
        <v>P13</v>
      </c>
      <c r="E104" s="784" t="str">
        <f>'SAME R Results'!D121</f>
        <v>66 P</v>
      </c>
      <c r="F104" s="784">
        <f>'SAME R Results'!E121</f>
        <v>0</v>
      </c>
      <c r="G104" s="784">
        <f>'SAME R Results'!F121</f>
        <v>113</v>
      </c>
      <c r="H104" s="785" t="str">
        <f>'SAME R Results'!G121</f>
        <v>low flow run w STS</v>
      </c>
      <c r="I104" s="784">
        <f>'SAME R Results'!H121</f>
        <v>253</v>
      </c>
      <c r="J104" s="786">
        <f>'SAME R Results'!I121</f>
        <v>40430.305555555555</v>
      </c>
      <c r="K104" s="784">
        <f>'SAME R Results'!J121</f>
        <v>0</v>
      </c>
      <c r="L104" s="788"/>
      <c r="M104" s="788"/>
      <c r="N104" s="784">
        <f>'SAME R Results'!K121</f>
        <v>2</v>
      </c>
      <c r="O104" s="793">
        <f>'SAME R Results'!L121</f>
        <v>1.23</v>
      </c>
      <c r="P104" s="784">
        <f>'SAME R Results'!M121</f>
        <v>60</v>
      </c>
      <c r="Q104" s="784">
        <f>'SAME R Results'!N121</f>
        <v>11</v>
      </c>
      <c r="R104" s="784">
        <f>'SAME R Results'!O121</f>
        <v>8</v>
      </c>
      <c r="S104" s="784" t="str">
        <f>'SAME R Results'!P121</f>
        <v>n</v>
      </c>
      <c r="T104" s="784" t="str">
        <f>'SAME R Results'!Q121</f>
        <v>n</v>
      </c>
      <c r="U104" s="784">
        <f>'SAME R Results'!R121</f>
        <v>31</v>
      </c>
      <c r="V104" s="784" t="str">
        <f>'SAME R Results'!S121</f>
        <v>n</v>
      </c>
      <c r="W104" s="784">
        <f>'SAME R Results'!T121</f>
        <v>0</v>
      </c>
      <c r="X104" s="784" t="str">
        <f>'SAME R Results'!U121</f>
        <v>y</v>
      </c>
      <c r="Y104" s="784" t="str">
        <f>'SAME R Results'!V121</f>
        <v>n</v>
      </c>
      <c r="Z104" s="784" t="str">
        <f>'SAME R Results'!W121</f>
        <v>y</v>
      </c>
      <c r="AA104" s="784" t="str">
        <f>'SAME R Results'!X121</f>
        <v>n</v>
      </c>
      <c r="AB104" s="784" t="str">
        <f>'SAME R Results'!Y121</f>
        <v>y</v>
      </c>
      <c r="AC104" s="789"/>
      <c r="AD104" s="784" t="str">
        <f>'SAME R Results'!Z121</f>
        <v>y</v>
      </c>
      <c r="AE104" s="784">
        <f>'SAME R Results'!AA121</f>
        <v>10</v>
      </c>
      <c r="AF104" s="784" t="str">
        <f>'SAME R Results'!AB121</f>
        <v>y</v>
      </c>
      <c r="AG104" s="817">
        <f>'SAME R Results'!AC121</f>
        <v>3.852706928546E-2</v>
      </c>
      <c r="AH104" s="819">
        <f>'SAME R Results'!AD121</f>
        <v>0</v>
      </c>
      <c r="AI104" s="784">
        <f>'SAME R Results'!AE121</f>
        <v>0</v>
      </c>
      <c r="AJ104" s="784">
        <f>'SAME R Results'!AF121</f>
        <v>0</v>
      </c>
      <c r="AK104" s="784">
        <f>'SAME R Results'!AG121</f>
        <v>0</v>
      </c>
      <c r="AL104" s="784">
        <f>'SAME R Results'!AH121</f>
        <v>0</v>
      </c>
      <c r="AM104" s="784">
        <f>'SAME R Results'!AI121</f>
        <v>0</v>
      </c>
      <c r="AN104" s="784">
        <f>'SAME R Results'!AJ121</f>
        <v>0</v>
      </c>
      <c r="AO104" s="784">
        <f>'SAME R Results'!AK121</f>
        <v>0</v>
      </c>
      <c r="AP104" s="784">
        <f>'SAME R Results'!AL121</f>
        <v>0</v>
      </c>
      <c r="AQ104" s="784">
        <f>'SAME R Results'!AM121</f>
        <v>0</v>
      </c>
      <c r="AR104" s="817">
        <f>'SAME R Results'!AN121</f>
        <v>0</v>
      </c>
      <c r="AS104" s="819">
        <f>'SAME R Results'!AO121</f>
        <v>0</v>
      </c>
      <c r="AT104" s="784">
        <f>'SAME R Results'!AP121</f>
        <v>0</v>
      </c>
      <c r="AU104" s="789"/>
      <c r="AV104" s="821">
        <f>'SAME R Results'!AQ121</f>
        <v>0</v>
      </c>
      <c r="AW104" s="821">
        <f>'SAME R Results'!AR121</f>
        <v>6.2836770000000017</v>
      </c>
      <c r="AX104" s="821">
        <f>'SAME R Results'!AS121</f>
        <v>4.6147464999999999</v>
      </c>
      <c r="AY104" s="821">
        <f>'SAME R Results'!AT121</f>
        <v>5.155837</v>
      </c>
      <c r="AZ104" s="824"/>
      <c r="BA104" s="824"/>
      <c r="BB104" s="821">
        <f>'SAME R Results'!AU121</f>
        <v>0</v>
      </c>
      <c r="BC104" s="821">
        <f>'SAME R Results'!AV121</f>
        <v>0</v>
      </c>
      <c r="BD104" s="821">
        <f>'SAME R Results'!AW121</f>
        <v>6.7188720000000002</v>
      </c>
      <c r="BE104" s="821">
        <f>'SAME R Results'!AX121</f>
        <v>4.7057790000000006</v>
      </c>
      <c r="BF104" s="827">
        <f>'SAME R Results'!AY121</f>
        <v>31375</v>
      </c>
      <c r="BG104" s="784">
        <f>'SAME R Results'!AZ121</f>
        <v>0</v>
      </c>
      <c r="BH104" s="784">
        <f>'SAME R Results'!BA121</f>
        <v>0</v>
      </c>
      <c r="BI104" s="789"/>
      <c r="BJ104" s="784">
        <f>'SAME R Results'!BB121</f>
        <v>154.35554999999997</v>
      </c>
      <c r="BK104" s="784">
        <f>'SAME R Results'!BC121</f>
        <v>2.0130929999999996</v>
      </c>
      <c r="BL104" s="784">
        <f>'SAME R Results'!BD121</f>
        <v>1176224.4595932008</v>
      </c>
      <c r="BM104" s="784">
        <f>'SAME R Results'!BE121</f>
        <v>459.76995119843087</v>
      </c>
      <c r="BN104" s="784">
        <f>'SAME R Results'!BF121</f>
        <v>0</v>
      </c>
      <c r="BO104" s="784">
        <f>'SAME R Results'!BG121</f>
        <v>0</v>
      </c>
      <c r="BP104" s="789"/>
      <c r="BQ104" s="784">
        <f>'SAME R Results'!BH121</f>
        <v>169.19487997801508</v>
      </c>
      <c r="BR104" s="817">
        <f>'SAME R Results'!BI121</f>
        <v>0.39088623557228447</v>
      </c>
      <c r="BS104" s="817">
        <f>'SAME R Results'!BJ121</f>
        <v>0.6500789886706958</v>
      </c>
      <c r="BT104" s="817">
        <f>'SAME R Results'!BL121</f>
        <v>0</v>
      </c>
      <c r="BU104" s="817">
        <f>'SAME R Results'!BM121</f>
        <v>2.0405434673921752</v>
      </c>
      <c r="BV104" s="817">
        <f>'SAME R Results'!BN121</f>
        <v>0.30310458221467135</v>
      </c>
      <c r="BW104" s="784">
        <f>'SAME R Results'!BO121</f>
        <v>1176224.4595932008</v>
      </c>
      <c r="BX104" s="784">
        <f>'SAME R Results'!BP121</f>
        <v>1157494.1223683986</v>
      </c>
      <c r="BY104" s="784">
        <f>'SAME R Results'!BQ121</f>
        <v>1083326.0587706203</v>
      </c>
      <c r="BZ104" s="784">
        <f>'SAME R Results'!BR121</f>
        <v>459.76995119843087</v>
      </c>
      <c r="CA104" s="784">
        <f>'SAME R Results'!BS121</f>
        <v>0.44683765426618116</v>
      </c>
      <c r="CB104" s="784">
        <f>'SAME R Results'!BT121</f>
        <v>0.48</v>
      </c>
      <c r="CC104" s="784">
        <f>'SAME R Results'!BV121</f>
        <v>2.2836194311609237</v>
      </c>
      <c r="CD104" s="880">
        <f>'SAME R Results'!BW121</f>
        <v>1</v>
      </c>
      <c r="CE104" s="1086">
        <f>'SAME R Results'!BZ121</f>
        <v>245.37087876588521</v>
      </c>
      <c r="CF104" s="1777">
        <f>'SAME R Results'!CA121</f>
        <v>0.87333333333328156</v>
      </c>
      <c r="CG104" s="1777" t="str">
        <f>'SAME R Results'!CB121</f>
        <v xml:space="preserve"> 66P</v>
      </c>
      <c r="CH104" s="1777">
        <f>'SAME R Results'!CC121</f>
        <v>253</v>
      </c>
      <c r="CI104" s="1777">
        <f>'SAME R Results'!CD121</f>
        <v>1.1624075723681115</v>
      </c>
      <c r="CJ104" s="1777"/>
      <c r="CK104" s="1777"/>
      <c r="CL104" s="2015"/>
      <c r="CM104" s="2015"/>
      <c r="CN104" s="2015"/>
      <c r="CO104" s="2015"/>
      <c r="CP104" s="2015"/>
    </row>
    <row r="105" spans="1:150" ht="16.5" customHeight="1" x14ac:dyDescent="0.25">
      <c r="A105" s="778">
        <v>1</v>
      </c>
      <c r="B105" s="779">
        <f>'SAME1 Flight Tests 8-27-09'!A7</f>
        <v>1</v>
      </c>
      <c r="C105" s="835" t="str">
        <f>'SAME1 Flight Tests 8-27-09'!B7</f>
        <v>Silicone</v>
      </c>
      <c r="D105" s="782"/>
      <c r="E105" s="779" t="str">
        <f>'SAME1 Flight Tests 8-27-09'!C7</f>
        <v>5S</v>
      </c>
      <c r="F105" s="779">
        <f>'SAME1 Flight Tests 8-27-09'!D7</f>
        <v>6</v>
      </c>
      <c r="G105" s="779">
        <f>'SAME1 Flight Tests 8-27-09'!E7</f>
        <v>5</v>
      </c>
      <c r="H105" s="779" t="str">
        <f>'SAME1 Flight Tests 8-27-09'!F7</f>
        <v>Aging up</v>
      </c>
      <c r="I105" s="779" t="str">
        <f>'SAME1 Flight Tests 8-27-09'!G7</f>
        <v>255 13:30</v>
      </c>
      <c r="J105" s="791">
        <f>'SAME1 Flight Tests 8-27-09'!H7</f>
        <v>39337.395833333336</v>
      </c>
      <c r="K105" s="779">
        <f>'SAME1 Flight Tests 8-27-09'!I7</f>
        <v>3</v>
      </c>
      <c r="L105" s="779" t="str">
        <f>'SAME1 Flight Tests 8-27-09'!J7</f>
        <v>n</v>
      </c>
      <c r="M105" s="779" t="str">
        <f>'SAME1 Flight Tests 8-27-09'!K7</f>
        <v>n</v>
      </c>
      <c r="N105" s="779">
        <f>'SAME1 Flight Tests 8-27-09'!L7</f>
        <v>8</v>
      </c>
      <c r="O105" s="804">
        <f>'SAME1 Flight Tests 8-27-09'!M7</f>
        <v>1.327</v>
      </c>
      <c r="P105" s="805">
        <f>'SAME1 Flight Tests 8-27-09'!N7</f>
        <v>45</v>
      </c>
      <c r="Q105" s="805">
        <f>'SAME1 Flight Tests 8-27-09'!O7</f>
        <v>720</v>
      </c>
      <c r="R105" s="805">
        <f>'SAME1 Flight Tests 8-27-09'!P7</f>
        <v>0</v>
      </c>
      <c r="S105" s="806"/>
      <c r="T105" s="806"/>
      <c r="U105" s="805">
        <f>'SAME1 Flight Tests 8-27-09'!Q7</f>
        <v>755</v>
      </c>
      <c r="V105" s="806"/>
      <c r="W105" s="806"/>
      <c r="X105" s="806"/>
      <c r="Y105" s="806"/>
      <c r="Z105" s="806"/>
      <c r="AA105" s="805" t="str">
        <f>'SAME1 Flight Tests 8-27-09'!R7</f>
        <v>y</v>
      </c>
      <c r="AB105" s="805" t="str">
        <f>'SAME1 Flight Tests 8-27-09'!S7</f>
        <v>y</v>
      </c>
      <c r="AC105" s="805">
        <f>'SAME1 Flight Tests 8-27-09'!T7</f>
        <v>1</v>
      </c>
      <c r="AD105" s="806"/>
      <c r="AE105" s="805">
        <f>'SAME1 Flight Tests 8-27-09'!U7</f>
        <v>10</v>
      </c>
      <c r="AF105" s="806"/>
      <c r="AG105" s="816">
        <f>'SAME1 Flight Tests 8-27-09'!V7</f>
        <v>3.1812241356819398E-2</v>
      </c>
      <c r="AH105" s="818">
        <f>'SAME1 Flight Tests 8-27-09'!W7</f>
        <v>0.45912275840214306</v>
      </c>
      <c r="AI105" s="806"/>
      <c r="AJ105" s="806"/>
      <c r="AK105" s="806"/>
      <c r="AL105" s="806"/>
      <c r="AM105" s="806"/>
      <c r="AN105" s="806"/>
      <c r="AO105" s="806"/>
      <c r="AP105" s="806"/>
      <c r="AQ105" s="806"/>
      <c r="AR105" s="806"/>
      <c r="AS105" s="806"/>
      <c r="AT105" s="806"/>
      <c r="AU105" s="805">
        <f>'SAME1 Flight Tests 8-27-09'!X7</f>
        <v>1.21</v>
      </c>
      <c r="AV105" s="820">
        <f>'SAME1 Flight Tests 8-27-09'!Y7</f>
        <v>2.8774000000000002</v>
      </c>
      <c r="AW105" s="820">
        <f>'SAME1 Flight Tests 8-27-09'!Z7</f>
        <v>6.2938999999999998</v>
      </c>
      <c r="AX105" s="820">
        <f>'SAME1 Flight Tests 8-27-09'!AA7</f>
        <v>4.3936000000000002</v>
      </c>
      <c r="AY105" s="822"/>
      <c r="AZ105" s="822"/>
      <c r="BA105" s="820">
        <f>'SAME1 Flight Tests 8-27-09'!AC7</f>
        <v>4.9352</v>
      </c>
      <c r="BB105" s="822"/>
      <c r="BC105" s="822"/>
      <c r="BD105" s="820">
        <f>'SAME1 Flight Tests 8-27-09'!AB7</f>
        <v>6.4202000000000004</v>
      </c>
      <c r="BE105" s="820">
        <f>'SAME1 Flight Tests 8-27-09'!AD7</f>
        <v>4.6092000000000004</v>
      </c>
      <c r="BF105" s="826">
        <f>'SAME1 Flight Tests 8-27-09'!AE7</f>
        <v>26480</v>
      </c>
      <c r="BG105" s="806"/>
      <c r="BH105" s="806"/>
      <c r="BI105" s="805">
        <f>'SAME1 Flight Tests 8-27-09'!AF7</f>
        <v>48.5747</v>
      </c>
      <c r="BJ105" s="805">
        <f>'SAME1 Flight Tests 8-27-09'!AG7</f>
        <v>104.0436</v>
      </c>
      <c r="BK105" s="805">
        <f>'SAME1 Flight Tests 8-27-09'!AH7</f>
        <v>1.8109999999999999</v>
      </c>
      <c r="BL105" s="805">
        <f>'SAME1 Flight Tests 8-27-09'!AK7</f>
        <v>1194104.7590429184</v>
      </c>
      <c r="BM105" s="805">
        <f>'SAME1 Flight Tests 8-27-09'!AL7</f>
        <v>389.22953313940434</v>
      </c>
      <c r="BN105" s="806"/>
      <c r="BO105" s="805"/>
      <c r="BP105" s="806"/>
      <c r="BQ105" s="805">
        <f>'SAME1 Flight Tests 8-27-09'!AM7</f>
        <v>124.63764636532751</v>
      </c>
      <c r="BR105" s="816">
        <f>'SAME1 Flight Tests 8-27-09'!AP7</f>
        <v>0.32595928472085983</v>
      </c>
      <c r="BS105" s="816">
        <f>'SAME1 Flight Tests 8-27-09'!AQ7</f>
        <v>0.6067457889995036</v>
      </c>
      <c r="BT105" s="816"/>
      <c r="BU105" s="816">
        <f>'SAME1 Flight Tests 8-27-09'!AS7</f>
        <v>2.1995429640078377</v>
      </c>
      <c r="BV105" s="816">
        <f>'SAME1 Flight Tests 8-27-09'!AT7</f>
        <v>0.23891402709415155</v>
      </c>
      <c r="BW105" s="807">
        <f>'SAME1 Flight Tests 8-27-09'!BB7</f>
        <v>1194104.7590429184</v>
      </c>
      <c r="BX105" s="807">
        <f>'SAME1 Flight Tests 8-27-09'!BC7</f>
        <v>1174959.927555921</v>
      </c>
      <c r="BY105" s="807">
        <f>'SAME1 Flight Tests 8-27-09'!BD7</f>
        <v>1103225.0763581193</v>
      </c>
      <c r="BZ105" s="806"/>
      <c r="CA105" s="805">
        <f>'SAME1 Flight Tests 8-27-09'!BG7</f>
        <v>0.38862660944206007</v>
      </c>
      <c r="CB105" s="805">
        <f>'SAME1 Flight Tests 8-27-09'!BF7</f>
        <v>0.55000000000000004</v>
      </c>
      <c r="CC105" s="805">
        <f>'SAME1 Flight Tests 8-27-09'!CN7</f>
        <v>0</v>
      </c>
      <c r="CD105" s="805"/>
      <c r="CE105" s="805">
        <f>'SAME1 Flight Tests 8-27-09'!BH7</f>
        <v>356.59621492639405</v>
      </c>
      <c r="CF105" s="1804">
        <f>'SAME1 Flight Tests 8-27-09'!BI7</f>
        <v>1.2099999999999334</v>
      </c>
      <c r="CG105" s="1804">
        <f>'SAME1 Flight Tests 8-27-09'!BJ7</f>
        <v>5</v>
      </c>
      <c r="CH105" s="1804">
        <f>'SAME1 Flight Tests 8-27-09'!BK7</f>
        <v>0</v>
      </c>
      <c r="CI105" s="1804">
        <f>'SAME1 Flight Tests 8-27-09'!BL7</f>
        <v>0.61803791586116219</v>
      </c>
      <c r="CJ105" s="1804">
        <f>'SAME1 Flight Tests 8-27-09'!BM7</f>
        <v>0</v>
      </c>
      <c r="CK105" s="1804">
        <f>'SAME1 Flight Tests 8-27-09'!BN7</f>
        <v>0</v>
      </c>
      <c r="CL105" s="2014"/>
      <c r="CM105" s="2"/>
      <c r="CN105" s="2"/>
      <c r="CO105" s="2"/>
      <c r="CP105" s="2"/>
      <c r="CQ105" s="2018"/>
      <c r="CR105" s="11"/>
      <c r="CS105" s="11"/>
      <c r="CT105" s="11"/>
      <c r="CU105" s="11"/>
      <c r="CV105" s="11"/>
      <c r="CW105" s="11"/>
      <c r="CX105" s="11"/>
      <c r="CY105" s="11"/>
      <c r="CZ105" s="11"/>
      <c r="DA105" s="11"/>
      <c r="DB105" s="11"/>
      <c r="DC105" s="11"/>
      <c r="DD105" s="11"/>
      <c r="DE105" s="11"/>
      <c r="DF105" s="11"/>
      <c r="DG105" s="11"/>
      <c r="DH105" s="11"/>
      <c r="DI105" s="11"/>
      <c r="DJ105" s="11"/>
      <c r="DK105" s="11"/>
      <c r="DL105" s="11"/>
      <c r="DM105" s="11"/>
      <c r="DN105" s="11"/>
      <c r="DO105" s="11"/>
      <c r="DP105" s="11"/>
      <c r="DQ105" s="11"/>
      <c r="DR105" s="11"/>
      <c r="DS105" s="11"/>
      <c r="DT105" s="11"/>
      <c r="DU105" s="11"/>
      <c r="DV105" s="11"/>
      <c r="DW105" s="11"/>
      <c r="DX105" s="11"/>
      <c r="DY105" s="11"/>
      <c r="DZ105" s="11"/>
      <c r="EA105" s="11"/>
      <c r="EB105" s="11"/>
      <c r="EC105" s="11"/>
      <c r="ED105" s="11"/>
      <c r="EE105" s="11"/>
      <c r="EF105" s="11"/>
      <c r="EG105" s="11"/>
      <c r="EH105" s="11"/>
      <c r="EI105" s="11"/>
      <c r="EJ105" s="11"/>
      <c r="EK105" s="11"/>
      <c r="EL105" s="11"/>
      <c r="EM105" s="11"/>
      <c r="EN105" s="11"/>
      <c r="EO105" s="11"/>
      <c r="EP105" s="11"/>
      <c r="EQ105" s="11"/>
      <c r="ER105" s="11"/>
      <c r="ES105" s="11"/>
      <c r="ET105" s="11"/>
    </row>
    <row r="106" spans="1:150" ht="16.5" hidden="1" customHeight="1" x14ac:dyDescent="0.25">
      <c r="A106" s="778">
        <v>1</v>
      </c>
      <c r="B106" s="779">
        <f>'SAME1 Flight Tests 8-27-09'!A26</f>
        <v>3</v>
      </c>
      <c r="C106" s="835" t="str">
        <f>'SAME1 Flight Tests 8-27-09'!B26</f>
        <v>Silicone</v>
      </c>
      <c r="D106" s="782"/>
      <c r="E106" s="779" t="str">
        <f>'SAME1 Flight Tests 8-27-09'!C26</f>
        <v>23 S</v>
      </c>
      <c r="F106" s="779">
        <f>'SAME1 Flight Tests 8-27-09'!D26</f>
        <v>1</v>
      </c>
      <c r="G106" s="779">
        <f>'SAME1 Flight Tests 8-27-09'!E26</f>
        <v>23</v>
      </c>
      <c r="H106" s="779" t="str">
        <f>'SAME1 Flight Tests 8-27-09'!F26</f>
        <v>Baseline</v>
      </c>
      <c r="I106" s="779">
        <f>'SAME1 Flight Tests 8-27-09'!G26</f>
        <v>267</v>
      </c>
      <c r="J106" s="791">
        <f>'SAME1 Flight Tests 8-27-09'!H26</f>
        <v>39349</v>
      </c>
      <c r="K106" s="779">
        <f>'SAME1 Flight Tests 8-27-09'!I26</f>
        <v>0</v>
      </c>
      <c r="L106" s="779" t="str">
        <f>'SAME1 Flight Tests 8-27-09'!J26</f>
        <v>n</v>
      </c>
      <c r="M106" s="779" t="str">
        <f>'SAME1 Flight Tests 8-27-09'!K26</f>
        <v>n</v>
      </c>
      <c r="N106" s="779">
        <f>'SAME1 Flight Tests 8-27-09'!L26</f>
        <v>8</v>
      </c>
      <c r="O106" s="804">
        <f>'SAME1 Flight Tests 8-27-09'!M26</f>
        <v>1.327</v>
      </c>
      <c r="P106" s="805">
        <f>'SAME1 Flight Tests 8-27-09'!N26</f>
        <v>45</v>
      </c>
      <c r="Q106" s="805">
        <f>'SAME1 Flight Tests 8-27-09'!O26</f>
        <v>11</v>
      </c>
      <c r="R106" s="805">
        <f>'SAME1 Flight Tests 8-27-09'!P26</f>
        <v>8</v>
      </c>
      <c r="S106" s="806"/>
      <c r="T106" s="806"/>
      <c r="U106" s="805">
        <f>'SAME1 Flight Tests 8-27-09'!Q26</f>
        <v>57</v>
      </c>
      <c r="V106" s="806"/>
      <c r="W106" s="806"/>
      <c r="X106" s="806"/>
      <c r="Y106" s="806"/>
      <c r="Z106" s="806"/>
      <c r="AA106" s="805" t="str">
        <f>'SAME1 Flight Tests 8-27-09'!R26</f>
        <v>y</v>
      </c>
      <c r="AB106" s="805" t="str">
        <f>'SAME1 Flight Tests 8-27-09'!S26</f>
        <v>y</v>
      </c>
      <c r="AC106" s="805">
        <f>'SAME1 Flight Tests 8-27-09'!T26</f>
        <v>1</v>
      </c>
      <c r="AD106" s="806"/>
      <c r="AE106" s="805">
        <f>'SAME1 Flight Tests 8-27-09'!U26</f>
        <v>10</v>
      </c>
      <c r="AF106" s="806"/>
      <c r="AG106" s="816">
        <f>'SAME1 Flight Tests 8-27-09'!V26</f>
        <v>3.1812241356819398E-2</v>
      </c>
      <c r="AH106" s="818">
        <f>'SAME1 Flight Tests 8-27-09'!W26</f>
        <v>0.31345852096810495</v>
      </c>
      <c r="AI106" s="806"/>
      <c r="AJ106" s="806"/>
      <c r="AK106" s="806"/>
      <c r="AL106" s="806"/>
      <c r="AM106" s="806"/>
      <c r="AN106" s="806"/>
      <c r="AO106" s="806"/>
      <c r="AP106" s="806"/>
      <c r="AQ106" s="806"/>
      <c r="AR106" s="806"/>
      <c r="AS106" s="806"/>
      <c r="AT106" s="806"/>
      <c r="AU106" s="805">
        <f>'SAME1 Flight Tests 8-27-09'!X26</f>
        <v>0.93</v>
      </c>
      <c r="AV106" s="820">
        <f>'SAME1 Flight Tests 8-27-09'!Y26</f>
        <v>3.0313725000000002</v>
      </c>
      <c r="AW106" s="820">
        <f>'SAME1 Flight Tests 8-27-09'!Z26</f>
        <v>6.2417600000000011</v>
      </c>
      <c r="AX106" s="820">
        <f>'SAME1 Flight Tests 8-27-09'!AA26</f>
        <v>-7.6293889999999977E-4</v>
      </c>
      <c r="AY106" s="822"/>
      <c r="AZ106" s="822"/>
      <c r="BA106" s="820">
        <f>'SAME1 Flight Tests 8-27-09'!AC26</f>
        <v>4.9069969999999996</v>
      </c>
      <c r="BB106" s="822"/>
      <c r="BC106" s="822"/>
      <c r="BD106" s="820">
        <f>'SAME1 Flight Tests 8-27-09'!AB26</f>
        <v>7.2729334999999988</v>
      </c>
      <c r="BE106" s="820">
        <f>'SAME1 Flight Tests 8-27-09'!AD26</f>
        <v>4.6939860000000007</v>
      </c>
      <c r="BF106" s="826">
        <f>'SAME1 Flight Tests 8-27-09'!AE26</f>
        <v>63370</v>
      </c>
      <c r="BG106" s="806"/>
      <c r="BH106" s="806"/>
      <c r="BI106" s="805">
        <f>'SAME1 Flight Tests 8-27-09'!AF26</f>
        <v>57.540999999999983</v>
      </c>
      <c r="BJ106" s="805">
        <f>'SAME1 Flight Tests 8-27-09'!AG26</f>
        <v>110.132534660286</v>
      </c>
      <c r="BK106" s="805">
        <f>'SAME1 Flight Tests 8-27-09'!AH26</f>
        <v>2.5789474999999982</v>
      </c>
      <c r="BL106" s="805">
        <f>'SAME1 Flight Tests 8-27-09'!AK26</f>
        <v>3004614.0015063835</v>
      </c>
      <c r="BM106" s="805">
        <f>'SAME1 Flight Tests 8-27-09'!AL26</f>
        <v>681.21602229375139</v>
      </c>
      <c r="BN106" s="806"/>
      <c r="BO106" s="805"/>
      <c r="BP106" s="806"/>
      <c r="BQ106" s="805">
        <f>'SAME1 Flight Tests 8-27-09'!AM26</f>
        <v>193.24054064978097</v>
      </c>
      <c r="BR106" s="816">
        <f>'SAME1 Flight Tests 8-27-09'!AP26</f>
        <v>0.2267233068714381</v>
      </c>
      <c r="BS106" s="816">
        <f>'SAME1 Flight Tests 8-27-09'!AQ26</f>
        <v>0.51638995504203222</v>
      </c>
      <c r="BT106" s="816"/>
      <c r="BU106" s="816">
        <f>'SAME1 Flight Tests 8-27-09'!AS26</f>
        <v>2.4775400141285822</v>
      </c>
      <c r="BV106" s="816">
        <f>'SAME1 Flight Tests 8-27-09'!AT26</f>
        <v>0.15022954717667703</v>
      </c>
      <c r="BW106" s="807">
        <f>'SAME1 Flight Tests 8-27-09'!BB26</f>
        <v>3004614.0015063835</v>
      </c>
      <c r="BX106" s="807">
        <f>'SAME1 Flight Tests 8-27-09'!BC26</f>
        <v>2958797.9905044567</v>
      </c>
      <c r="BY106" s="807">
        <f>'SAME1 Flight Tests 8-27-09'!BD26</f>
        <v>2713642.4916345794</v>
      </c>
      <c r="BZ106" s="806"/>
      <c r="CA106" s="805">
        <f>'SAME1 Flight Tests 8-27-09'!BG26</f>
        <v>0.55342221030042882</v>
      </c>
      <c r="CB106" s="805">
        <f>'SAME1 Flight Tests 8-27-09'!BF26</f>
        <v>0.55000000000000004</v>
      </c>
      <c r="CC106" s="783"/>
      <c r="CD106" s="805"/>
      <c r="CE106" s="805">
        <f>'SAME1 Flight Tests 8-27-09'!BH26</f>
        <v>349.13822663445927</v>
      </c>
      <c r="CF106" s="1804">
        <f>'SAME1 Flight Tests 8-27-09'!BI26</f>
        <v>0.92999999999998639</v>
      </c>
      <c r="CG106" s="1804">
        <f>'SAME1 Flight Tests 8-27-09'!BJ26</f>
        <v>23</v>
      </c>
      <c r="CH106" s="1804">
        <f>'SAME1 Flight Tests 8-27-09'!BK26</f>
        <v>0</v>
      </c>
      <c r="CI106" s="1804">
        <f>'SAME1 Flight Tests 8-27-09'!BL26</f>
        <v>1.2467131654824761</v>
      </c>
      <c r="CJ106" s="1804">
        <f>'SAME1 Flight Tests 8-27-09'!BM26</f>
        <v>0.26354491361317378</v>
      </c>
      <c r="CK106" s="1804">
        <f>'SAME1 Flight Tests 8-27-09'!BN26</f>
        <v>0.9716413563188746</v>
      </c>
      <c r="CL106" s="2014"/>
      <c r="CM106" s="2"/>
      <c r="CN106" s="2"/>
      <c r="CO106" s="2"/>
      <c r="CP106" s="2"/>
      <c r="CQ106" s="2018"/>
    </row>
    <row r="107" spans="1:150" s="2020" customFormat="1" ht="16.5" customHeight="1" x14ac:dyDescent="0.25">
      <c r="A107" s="778">
        <v>1</v>
      </c>
      <c r="B107" s="779">
        <f>'SAME1 Flight Tests 8-27-09'!A27</f>
        <v>3</v>
      </c>
      <c r="C107" s="835" t="str">
        <f>'SAME1 Flight Tests 8-27-09'!B27</f>
        <v>Silicone</v>
      </c>
      <c r="D107" s="782"/>
      <c r="E107" s="779" t="str">
        <f>'SAME1 Flight Tests 8-27-09'!C27</f>
        <v>23 S a</v>
      </c>
      <c r="F107" s="779">
        <f>'SAME1 Flight Tests 8-27-09'!D27</f>
        <v>1</v>
      </c>
      <c r="G107" s="779" t="str">
        <f>'SAME1 Flight Tests 8-27-09'!E27</f>
        <v>23a</v>
      </c>
      <c r="H107" s="779" t="str">
        <f>'SAME1 Flight Tests 8-27-09'!F27</f>
        <v>after secondary aging</v>
      </c>
      <c r="I107" s="779">
        <f>'SAME1 Flight Tests 8-27-09'!G27</f>
        <v>267</v>
      </c>
      <c r="J107" s="791">
        <f>'SAME1 Flight Tests 8-27-09'!H27</f>
        <v>39349</v>
      </c>
      <c r="K107" s="779">
        <f>'SAME1 Flight Tests 8-27-09'!I27</f>
        <v>0</v>
      </c>
      <c r="L107" s="779" t="str">
        <f>'SAME1 Flight Tests 8-27-09'!J27</f>
        <v>n</v>
      </c>
      <c r="M107" s="779" t="str">
        <f>'SAME1 Flight Tests 8-27-09'!K27</f>
        <v>n</v>
      </c>
      <c r="N107" s="779">
        <f>'SAME1 Flight Tests 8-27-09'!L27</f>
        <v>8</v>
      </c>
      <c r="O107" s="804">
        <f>'SAME1 Flight Tests 8-27-09'!M27</f>
        <v>1.327</v>
      </c>
      <c r="P107" s="805">
        <f>'SAME1 Flight Tests 8-27-09'!N27</f>
        <v>0</v>
      </c>
      <c r="Q107" s="805">
        <f>'SAME1 Flight Tests 8-27-09'!O27</f>
        <v>720</v>
      </c>
      <c r="R107" s="805">
        <f>'SAME1 Flight Tests 8-27-09'!P27</f>
        <v>8</v>
      </c>
      <c r="S107" s="806"/>
      <c r="T107" s="806"/>
      <c r="U107" s="805">
        <f>'SAME1 Flight Tests 8-27-09'!Q27</f>
        <v>890</v>
      </c>
      <c r="V107" s="806"/>
      <c r="W107" s="806"/>
      <c r="X107" s="806"/>
      <c r="Y107" s="806"/>
      <c r="Z107" s="806"/>
      <c r="AA107" s="805" t="str">
        <f>'SAME1 Flight Tests 8-27-09'!R27</f>
        <v>y</v>
      </c>
      <c r="AB107" s="805" t="str">
        <f>'SAME1 Flight Tests 8-27-09'!S27</f>
        <v>y</v>
      </c>
      <c r="AC107" s="805">
        <f>'SAME1 Flight Tests 8-27-09'!T27</f>
        <v>1</v>
      </c>
      <c r="AD107" s="806"/>
      <c r="AE107" s="805">
        <f>'SAME1 Flight Tests 8-27-09'!U27</f>
        <v>10</v>
      </c>
      <c r="AF107" s="806"/>
      <c r="AG107" s="816">
        <f>'SAME1 Flight Tests 8-27-09'!V27</f>
        <v>3.1812241356819398E-2</v>
      </c>
      <c r="AH107" s="818">
        <f>'SAME1 Flight Tests 8-27-09'!W27</f>
        <v>0.37873889934501642</v>
      </c>
      <c r="AI107" s="806"/>
      <c r="AJ107" s="806"/>
      <c r="AK107" s="806"/>
      <c r="AL107" s="806"/>
      <c r="AM107" s="806"/>
      <c r="AN107" s="806"/>
      <c r="AO107" s="806"/>
      <c r="AP107" s="806"/>
      <c r="AQ107" s="806"/>
      <c r="AR107" s="806"/>
      <c r="AS107" s="806"/>
      <c r="AT107" s="806"/>
      <c r="AU107" s="805">
        <f>'SAME1 Flight Tests 8-27-09'!X27</f>
        <v>0.93</v>
      </c>
      <c r="AV107" s="820">
        <f>'SAME1 Flight Tests 8-27-09'!Y27</f>
        <v>2.9691765000000006</v>
      </c>
      <c r="AW107" s="820">
        <f>'SAME1 Flight Tests 8-27-09'!Z27</f>
        <v>6.2438805000000004</v>
      </c>
      <c r="AX107" s="820">
        <f>'SAME1 Flight Tests 8-27-09'!AA27</f>
        <v>-6.8664509999999998E-4</v>
      </c>
      <c r="AY107" s="822"/>
      <c r="AZ107" s="822"/>
      <c r="BA107" s="820">
        <f>'SAME1 Flight Tests 8-27-09'!AC27</f>
        <v>4.8843080000000008</v>
      </c>
      <c r="BB107" s="822"/>
      <c r="BC107" s="822"/>
      <c r="BD107" s="820">
        <f>'SAME1 Flight Tests 8-27-09'!AB27</f>
        <v>6.5975190000000001</v>
      </c>
      <c r="BE107" s="820">
        <f>'SAME1 Flight Tests 8-27-09'!AD27</f>
        <v>4.6310120000000001</v>
      </c>
      <c r="BF107" s="826">
        <f>'SAME1 Flight Tests 8-27-09'!AE27</f>
        <v>26080</v>
      </c>
      <c r="BG107" s="806"/>
      <c r="BH107" s="806"/>
      <c r="BI107" s="805">
        <f>'SAME1 Flight Tests 8-27-09'!AF27</f>
        <v>44.263400000000004</v>
      </c>
      <c r="BJ107" s="805">
        <f>'SAME1 Flight Tests 8-27-09'!AG27</f>
        <v>91.490199999999987</v>
      </c>
      <c r="BK107" s="805">
        <f>'SAME1 Flight Tests 8-27-09'!AH27</f>
        <v>1.966507</v>
      </c>
      <c r="BL107" s="805">
        <f>'SAME1 Flight Tests 8-27-09'!AK27</f>
        <v>1175411.0746423218</v>
      </c>
      <c r="BM107" s="805">
        <f>'SAME1 Flight Tests 8-27-09'!AL27</f>
        <v>437.79521318459678</v>
      </c>
      <c r="BN107" s="806"/>
      <c r="BO107" s="805"/>
      <c r="BP107" s="806"/>
      <c r="BQ107" s="805">
        <f>'SAME1 Flight Tests 8-27-09'!AM27</f>
        <v>132.86095008202679</v>
      </c>
      <c r="BR107" s="816">
        <f>'SAME1 Flight Tests 8-27-09'!AP27</f>
        <v>0.37246136490403414</v>
      </c>
      <c r="BS107" s="816">
        <f>'SAME1 Flight Tests 8-27-09'!AQ27</f>
        <v>0.62305850078142455</v>
      </c>
      <c r="BT107" s="816"/>
      <c r="BU107" s="816">
        <f>'SAME1 Flight Tests 8-27-09'!AS27</f>
        <v>2.0488763158107242</v>
      </c>
      <c r="BV107" s="816">
        <f>'SAME1 Flight Tests 8-27-09'!AT27</f>
        <v>0.28797675441329762</v>
      </c>
      <c r="BW107" s="807">
        <f>'SAME1 Flight Tests 8-27-09'!BB27</f>
        <v>1175411.0746423218</v>
      </c>
      <c r="BX107" s="807">
        <f>'SAME1 Flight Tests 8-27-09'!BC27</f>
        <v>1156555.4400055809</v>
      </c>
      <c r="BY107" s="807">
        <f>'SAME1 Flight Tests 8-27-09'!BD27</f>
        <v>1086232.120912554</v>
      </c>
      <c r="BZ107" s="806"/>
      <c r="CA107" s="805">
        <f>'SAME1 Flight Tests 8-27-09'!BG27</f>
        <v>0.42199721030042919</v>
      </c>
      <c r="CB107" s="805">
        <f>'SAME1 Flight Tests 8-27-09'!BF27</f>
        <v>0.55000000000000004</v>
      </c>
      <c r="CC107" s="783"/>
      <c r="CD107" s="805"/>
      <c r="CE107" s="805">
        <f>'SAME1 Flight Tests 8-27-09'!BH27</f>
        <v>349.13822663445927</v>
      </c>
      <c r="CF107" s="1804">
        <f>'SAME1 Flight Tests 8-27-09'!BI27</f>
        <v>0.92999999999998639</v>
      </c>
      <c r="CG107" s="1804">
        <f>'SAME1 Flight Tests 8-27-09'!BJ27</f>
        <v>23</v>
      </c>
      <c r="CH107" s="1804">
        <f>'SAME1 Flight Tests 8-27-09'!BK27</f>
        <v>0</v>
      </c>
      <c r="CI107" s="1804">
        <f>'SAME1 Flight Tests 8-27-09'!BL27</f>
        <v>0.85716741988405631</v>
      </c>
      <c r="CJ107" s="1804">
        <f>'SAME1 Flight Tests 8-27-09'!BM27</f>
        <v>0.33857620412762202</v>
      </c>
      <c r="CK107" s="1804">
        <f>'SAME1 Flight Tests 8-27-09'!BN27</f>
        <v>0.99739503221736392</v>
      </c>
      <c r="CL107" s="2014"/>
      <c r="CM107" s="2"/>
      <c r="CN107" s="2"/>
      <c r="CO107" s="2"/>
      <c r="CP107" s="2"/>
      <c r="CQ107" s="2018"/>
      <c r="CR107" s="11"/>
      <c r="CS107" s="11"/>
      <c r="CT107" s="11"/>
      <c r="CU107" s="11"/>
      <c r="CV107" s="11"/>
      <c r="CW107" s="11"/>
      <c r="CX107" s="11"/>
      <c r="CY107" s="11"/>
      <c r="CZ107" s="11"/>
      <c r="DA107" s="11"/>
      <c r="DB107" s="11"/>
      <c r="DC107" s="11"/>
      <c r="DD107" s="11"/>
      <c r="DE107" s="11"/>
      <c r="DF107" s="11"/>
      <c r="DG107" s="11"/>
      <c r="DH107" s="11"/>
      <c r="DI107" s="11"/>
      <c r="DJ107" s="11"/>
      <c r="DK107" s="11"/>
      <c r="DL107" s="11"/>
      <c r="DM107" s="11"/>
      <c r="DN107" s="11"/>
      <c r="DO107" s="11"/>
      <c r="DP107" s="11"/>
      <c r="DQ107" s="11"/>
      <c r="DR107" s="11"/>
      <c r="DS107" s="11"/>
      <c r="DT107" s="11"/>
      <c r="DU107" s="11"/>
      <c r="DV107" s="11"/>
      <c r="DW107" s="11"/>
      <c r="DX107" s="11"/>
      <c r="DY107" s="11"/>
      <c r="DZ107" s="11"/>
      <c r="EA107" s="11"/>
      <c r="EB107" s="11"/>
      <c r="EC107" s="11"/>
      <c r="ED107" s="11"/>
      <c r="EE107" s="11"/>
      <c r="EF107" s="11"/>
      <c r="EG107" s="11"/>
      <c r="EH107" s="11"/>
      <c r="EI107" s="11"/>
      <c r="EJ107" s="11"/>
      <c r="EK107" s="11"/>
      <c r="EL107" s="11"/>
      <c r="EM107" s="11"/>
      <c r="EN107" s="11"/>
      <c r="EO107" s="11"/>
      <c r="EP107" s="11"/>
      <c r="EQ107" s="11"/>
      <c r="ER107" s="11"/>
      <c r="ES107" s="11"/>
      <c r="ET107" s="11"/>
    </row>
    <row r="108" spans="1:150" s="2020" customFormat="1" ht="16.5" hidden="1" customHeight="1" x14ac:dyDescent="0.25">
      <c r="A108" s="778">
        <v>1</v>
      </c>
      <c r="B108" s="779">
        <f>'SAME1 Flight Tests 8-27-09'!A28</f>
        <v>3</v>
      </c>
      <c r="C108" s="835" t="str">
        <f>'SAME1 Flight Tests 8-27-09'!B28</f>
        <v>Silicone</v>
      </c>
      <c r="D108" s="782"/>
      <c r="E108" s="779" t="str">
        <f>'SAME1 Flight Tests 8-27-09'!C28</f>
        <v>24 S</v>
      </c>
      <c r="F108" s="779">
        <f>'SAME1 Flight Tests 8-27-09'!D28</f>
        <v>2</v>
      </c>
      <c r="G108" s="779">
        <f>'SAME1 Flight Tests 8-27-09'!E28</f>
        <v>24</v>
      </c>
      <c r="H108" s="779" t="str">
        <f>'SAME1 Flight Tests 8-27-09'!F28</f>
        <v>Flow Down</v>
      </c>
      <c r="I108" s="779">
        <f>'SAME1 Flight Tests 8-27-09'!G28</f>
        <v>267</v>
      </c>
      <c r="J108" s="791">
        <f>'SAME1 Flight Tests 8-27-09'!H28</f>
        <v>39349</v>
      </c>
      <c r="K108" s="779">
        <f>'SAME1 Flight Tests 8-27-09'!I28</f>
        <v>0</v>
      </c>
      <c r="L108" s="779" t="str">
        <f>'SAME1 Flight Tests 8-27-09'!J28</f>
        <v>n</v>
      </c>
      <c r="M108" s="779" t="str">
        <f>'SAME1 Flight Tests 8-27-09'!K28</f>
        <v>n</v>
      </c>
      <c r="N108" s="779">
        <f>'SAME1 Flight Tests 8-27-09'!L28</f>
        <v>4</v>
      </c>
      <c r="O108" s="804">
        <f>'SAME1 Flight Tests 8-27-09'!M28</f>
        <v>1.327</v>
      </c>
      <c r="P108" s="805">
        <f>'SAME1 Flight Tests 8-27-09'!N28</f>
        <v>38</v>
      </c>
      <c r="Q108" s="805">
        <f>'SAME1 Flight Tests 8-27-09'!O28</f>
        <v>8</v>
      </c>
      <c r="R108" s="805">
        <f>'SAME1 Flight Tests 8-27-09'!P28</f>
        <v>8</v>
      </c>
      <c r="S108" s="806"/>
      <c r="T108" s="806"/>
      <c r="U108" s="805">
        <f>'SAME1 Flight Tests 8-27-09'!Q28</f>
        <v>35.666666666666664</v>
      </c>
      <c r="V108" s="806"/>
      <c r="W108" s="806"/>
      <c r="X108" s="806"/>
      <c r="Y108" s="806"/>
      <c r="Z108" s="806"/>
      <c r="AA108" s="805" t="str">
        <f>'SAME1 Flight Tests 8-27-09'!R28</f>
        <v>y</v>
      </c>
      <c r="AB108" s="805" t="str">
        <f>'SAME1 Flight Tests 8-27-09'!S28</f>
        <v>y</v>
      </c>
      <c r="AC108" s="805">
        <f>'SAME1 Flight Tests 8-27-09'!T28</f>
        <v>1</v>
      </c>
      <c r="AD108" s="806"/>
      <c r="AE108" s="805">
        <f>'SAME1 Flight Tests 8-27-09'!U28</f>
        <v>10</v>
      </c>
      <c r="AF108" s="806"/>
      <c r="AG108" s="816">
        <f>'SAME1 Flight Tests 8-27-09'!V28</f>
        <v>3.1812241356819398E-2</v>
      </c>
      <c r="AH108" s="818">
        <f>'SAME1 Flight Tests 8-27-09'!W28</f>
        <v>0.45559533159976062</v>
      </c>
      <c r="AI108" s="806"/>
      <c r="AJ108" s="806"/>
      <c r="AK108" s="806"/>
      <c r="AL108" s="806"/>
      <c r="AM108" s="806"/>
      <c r="AN108" s="806"/>
      <c r="AO108" s="806"/>
      <c r="AP108" s="806"/>
      <c r="AQ108" s="806"/>
      <c r="AR108" s="806"/>
      <c r="AS108" s="806"/>
      <c r="AT108" s="806"/>
      <c r="AU108" s="805">
        <f>'SAME1 Flight Tests 8-27-09'!X28</f>
        <v>0.62</v>
      </c>
      <c r="AV108" s="820">
        <f>'SAME1 Flight Tests 8-27-09'!Y28</f>
        <v>3.1337739999999998</v>
      </c>
      <c r="AW108" s="820">
        <f>'SAME1 Flight Tests 8-27-09'!Z28</f>
        <v>6.2492080000000003</v>
      </c>
      <c r="AX108" s="820">
        <f>'SAME1 Flight Tests 8-27-09'!AA28</f>
        <v>4.2740175000000011</v>
      </c>
      <c r="AY108" s="822"/>
      <c r="AZ108" s="822"/>
      <c r="BA108" s="820">
        <f>'SAME1 Flight Tests 8-27-09'!AC28</f>
        <v>4.9375160000000005</v>
      </c>
      <c r="BB108" s="822"/>
      <c r="BC108" s="822"/>
      <c r="BD108" s="820">
        <f>'SAME1 Flight Tests 8-27-09'!AB28</f>
        <v>6.4803015000000004</v>
      </c>
      <c r="BE108" s="820">
        <f>'SAME1 Flight Tests 8-27-09'!AD28</f>
        <v>4.6543585000000016</v>
      </c>
      <c r="BF108" s="826">
        <f>'SAME1 Flight Tests 8-27-09'!AE28</f>
        <v>41615</v>
      </c>
      <c r="BG108" s="806"/>
      <c r="BH108" s="806"/>
      <c r="BI108" s="805">
        <f>'SAME1 Flight Tests 8-27-09'!AF28</f>
        <v>39.203749999999999</v>
      </c>
      <c r="BJ108" s="805">
        <f>'SAME1 Flight Tests 8-27-09'!AG28</f>
        <v>73.787950000000009</v>
      </c>
      <c r="BK108" s="805">
        <f>'SAME1 Flight Tests 8-27-09'!AH28</f>
        <v>1.8259429999999988</v>
      </c>
      <c r="BL108" s="805">
        <f>'SAME1 Flight Tests 8-27-09'!AK28</f>
        <v>1916208.9136147145</v>
      </c>
      <c r="BM108" s="805">
        <f>'SAME1 Flight Tests 8-27-09'!AL28</f>
        <v>393.72528619180156</v>
      </c>
      <c r="BN108" s="806"/>
      <c r="BO108" s="805"/>
      <c r="BP108" s="806"/>
      <c r="BQ108" s="805">
        <f>'SAME1 Flight Tests 8-27-09'!AM28</f>
        <v>89.077674166451743</v>
      </c>
      <c r="BR108" s="816">
        <f>'SAME1 Flight Tests 8-27-09'!AP28</f>
        <v>0.20547096060057599</v>
      </c>
      <c r="BS108" s="816">
        <f>'SAME1 Flight Tests 8-27-09'!AQ28</f>
        <v>0.46347921790423513</v>
      </c>
      <c r="BT108" s="816"/>
      <c r="BU108" s="816">
        <f>'SAME1 Flight Tests 8-27-09'!AS28</f>
        <v>2.4643261883080352</v>
      </c>
      <c r="BV108" s="816">
        <f>'SAME1 Flight Tests 8-27-09'!AT28</f>
        <v>0.13680770082229526</v>
      </c>
      <c r="BW108" s="807">
        <f>'SAME1 Flight Tests 8-27-09'!BB28</f>
        <v>1916208.9136147145</v>
      </c>
      <c r="BX108" s="807">
        <f>'SAME1 Flight Tests 8-27-09'!BC28</f>
        <v>1886121.596306127</v>
      </c>
      <c r="BY108" s="807">
        <f>'SAME1 Flight Tests 8-27-09'!BD28</f>
        <v>1753586.9635617984</v>
      </c>
      <c r="BZ108" s="806"/>
      <c r="CA108" s="805">
        <f>'SAME1 Flight Tests 8-27-09'!BG28</f>
        <v>0.39183326180257483</v>
      </c>
      <c r="CB108" s="805">
        <f>'SAME1 Flight Tests 8-27-09'!BF28</f>
        <v>0.55000000000000004</v>
      </c>
      <c r="CC108" s="783"/>
      <c r="CD108" s="805"/>
      <c r="CE108" s="805">
        <f>'SAME1 Flight Tests 8-27-09'!BH28</f>
        <v>340.62561231431681</v>
      </c>
      <c r="CF108" s="1804">
        <f>'SAME1 Flight Tests 8-27-09'!BI28</f>
        <v>0.62000000000006494</v>
      </c>
      <c r="CG108" s="1804">
        <f>'SAME1 Flight Tests 8-27-09'!BJ28</f>
        <v>24</v>
      </c>
      <c r="CH108" s="1804">
        <f>'SAME1 Flight Tests 8-27-09'!BK28</f>
        <v>0</v>
      </c>
      <c r="CI108" s="1804">
        <f>'SAME1 Flight Tests 8-27-09'!BL28</f>
        <v>0.86204200806234588</v>
      </c>
      <c r="CJ108" s="1804">
        <f>'SAME1 Flight Tests 8-27-09'!BM28</f>
        <v>0.3084468623845954</v>
      </c>
      <c r="CK108" s="1804">
        <f>'SAME1 Flight Tests 8-27-09'!BN28</f>
        <v>0.97995053818458511</v>
      </c>
      <c r="CL108" s="2014"/>
      <c r="CM108" s="2"/>
      <c r="CN108" s="2"/>
      <c r="CO108" s="2"/>
      <c r="CP108" s="2"/>
      <c r="CQ108" s="2018"/>
    </row>
    <row r="109" spans="1:150" s="2020" customFormat="1" ht="16.5" hidden="1" customHeight="1" x14ac:dyDescent="0.25">
      <c r="A109" s="778">
        <v>1</v>
      </c>
      <c r="B109" s="779">
        <f>'SAME1 Flight Tests 8-27-09'!A32</f>
        <v>3</v>
      </c>
      <c r="C109" s="835" t="str">
        <f>'SAME1 Flight Tests 8-27-09'!B32</f>
        <v>Silicone</v>
      </c>
      <c r="D109" s="782"/>
      <c r="E109" s="779" t="str">
        <f>'SAME1 Flight Tests 8-27-09'!C32</f>
        <v>27S</v>
      </c>
      <c r="F109" s="779">
        <f>'SAME1 Flight Tests 8-27-09'!D32</f>
        <v>3</v>
      </c>
      <c r="G109" s="779">
        <f>'SAME1 Flight Tests 8-27-09'!E32</f>
        <v>27</v>
      </c>
      <c r="H109" s="779" t="str">
        <f>'SAME1 Flight Tests 8-27-09'!F32</f>
        <v>Heat down</v>
      </c>
      <c r="I109" s="779">
        <f>'SAME1 Flight Tests 8-27-09'!G32</f>
        <v>269</v>
      </c>
      <c r="J109" s="791">
        <f>'SAME1 Flight Tests 8-27-09'!H32</f>
        <v>39351</v>
      </c>
      <c r="K109" s="779">
        <f>'SAME1 Flight Tests 8-27-09'!I32</f>
        <v>0</v>
      </c>
      <c r="L109" s="779" t="str">
        <f>'SAME1 Flight Tests 8-27-09'!J32</f>
        <v>n</v>
      </c>
      <c r="M109" s="779" t="str">
        <f>'SAME1 Flight Tests 8-27-09'!K32</f>
        <v>n</v>
      </c>
      <c r="N109" s="779">
        <f>'SAME1 Flight Tests 8-27-09'!L32</f>
        <v>8</v>
      </c>
      <c r="O109" s="804">
        <f>'SAME1 Flight Tests 8-27-09'!M32</f>
        <v>1.32</v>
      </c>
      <c r="P109" s="805">
        <f>'SAME1 Flight Tests 8-27-09'!N32</f>
        <v>40</v>
      </c>
      <c r="Q109" s="805">
        <f>'SAME1 Flight Tests 8-27-09'!O32</f>
        <v>11</v>
      </c>
      <c r="R109" s="805">
        <f>'SAME1 Flight Tests 8-27-09'!P32</f>
        <v>8</v>
      </c>
      <c r="S109" s="806"/>
      <c r="T109" s="806"/>
      <c r="U109" s="805">
        <f>'SAME1 Flight Tests 8-27-09'!Q32</f>
        <v>38.5</v>
      </c>
      <c r="V109" s="806"/>
      <c r="W109" s="806"/>
      <c r="X109" s="806"/>
      <c r="Y109" s="806"/>
      <c r="Z109" s="806"/>
      <c r="AA109" s="805" t="str">
        <f>'SAME1 Flight Tests 8-27-09'!R32</f>
        <v>y</v>
      </c>
      <c r="AB109" s="805" t="str">
        <f>'SAME1 Flight Tests 8-27-09'!S32</f>
        <v>y</v>
      </c>
      <c r="AC109" s="805">
        <f>'SAME1 Flight Tests 8-27-09'!T32</f>
        <v>1</v>
      </c>
      <c r="AD109" s="806"/>
      <c r="AE109" s="805">
        <f>'SAME1 Flight Tests 8-27-09'!U32</f>
        <v>10</v>
      </c>
      <c r="AF109" s="806"/>
      <c r="AG109" s="816">
        <f>'SAME1 Flight Tests 8-27-09'!V32</f>
        <v>3.1812241356819398E-2</v>
      </c>
      <c r="AH109" s="818">
        <f>'SAME1 Flight Tests 8-27-09'!W32</f>
        <v>0.46138037604437165</v>
      </c>
      <c r="AI109" s="806"/>
      <c r="AJ109" s="806"/>
      <c r="AK109" s="806"/>
      <c r="AL109" s="806"/>
      <c r="AM109" s="806"/>
      <c r="AN109" s="806"/>
      <c r="AO109" s="806"/>
      <c r="AP109" s="806"/>
      <c r="AQ109" s="806"/>
      <c r="AR109" s="806"/>
      <c r="AS109" s="806"/>
      <c r="AT109" s="806"/>
      <c r="AU109" s="805">
        <f>'SAME1 Flight Tests 8-27-09'!X32</f>
        <v>0.56999999999999995</v>
      </c>
      <c r="AV109" s="820">
        <f>'SAME1 Flight Tests 8-27-09'!Y32</f>
        <v>3.1291964999999999</v>
      </c>
      <c r="AW109" s="820">
        <f>'SAME1 Flight Tests 8-27-09'!Z32</f>
        <v>6.2365714999999993</v>
      </c>
      <c r="AX109" s="820">
        <f>'SAME1 Flight Tests 8-27-09'!AA32</f>
        <v>4.2092904999999998</v>
      </c>
      <c r="AY109" s="822"/>
      <c r="AZ109" s="822"/>
      <c r="BA109" s="820">
        <f>'SAME1 Flight Tests 8-27-09'!AC32</f>
        <v>4.9961700000000002</v>
      </c>
      <c r="BB109" s="822"/>
      <c r="BC109" s="822"/>
      <c r="BD109" s="820">
        <f>'SAME1 Flight Tests 8-27-09'!AB32</f>
        <v>6.8151250000000001</v>
      </c>
      <c r="BE109" s="820">
        <f>'SAME1 Flight Tests 8-27-09'!AD32</f>
        <v>4.7281809999999993</v>
      </c>
      <c r="BF109" s="826">
        <f>'SAME1 Flight Tests 8-27-09'!AE32</f>
        <v>54962</v>
      </c>
      <c r="BG109" s="806"/>
      <c r="BH109" s="806"/>
      <c r="BI109" s="805">
        <f>'SAME1 Flight Tests 8-27-09'!AF32</f>
        <v>45.909105263157905</v>
      </c>
      <c r="BJ109" s="805">
        <f>'SAME1 Flight Tests 8-27-09'!AG32</f>
        <v>83.506684210526331</v>
      </c>
      <c r="BK109" s="805">
        <f>'SAME1 Flight Tests 8-27-09'!AH32</f>
        <v>2.0869440000000008</v>
      </c>
      <c r="BL109" s="805">
        <f>'SAME1 Flight Tests 8-27-09'!AK32</f>
        <v>2576905.5744457017</v>
      </c>
      <c r="BM109" s="805">
        <f>'SAME1 Flight Tests 8-27-09'!AL32</f>
        <v>478.38886752070903</v>
      </c>
      <c r="BN109" s="806"/>
      <c r="BO109" s="805"/>
      <c r="BP109" s="806"/>
      <c r="BQ109" s="805">
        <f>'SAME1 Flight Tests 8-27-09'!AM32</f>
        <v>99.546228449413846</v>
      </c>
      <c r="BR109" s="816">
        <f>'SAME1 Flight Tests 8-27-09'!AP32</f>
        <v>0.18564470202739639</v>
      </c>
      <c r="BS109" s="816">
        <f>'SAME1 Flight Tests 8-27-09'!AQ32</f>
        <v>0.43576983373814704</v>
      </c>
      <c r="BT109" s="816"/>
      <c r="BU109" s="816">
        <f>'SAME1 Flight Tests 8-27-09'!AS32</f>
        <v>2.5186708524997536</v>
      </c>
      <c r="BV109" s="816">
        <f>'SAME1 Flight Tests 8-27-09'!AT32</f>
        <v>0.1211700419371388</v>
      </c>
      <c r="BW109" s="807">
        <f>'SAME1 Flight Tests 8-27-09'!BB32</f>
        <v>2576905.5744457017</v>
      </c>
      <c r="BX109" s="807">
        <f>'SAME1 Flight Tests 8-27-09'!BC32</f>
        <v>2537168.4812361719</v>
      </c>
      <c r="BY109" s="807">
        <f>'SAME1 Flight Tests 8-27-09'!BD32</f>
        <v>2339066.9776887307</v>
      </c>
      <c r="BZ109" s="806"/>
      <c r="CA109" s="805">
        <f>'SAME1 Flight Tests 8-27-09'!BG32</f>
        <v>0.44784206008583705</v>
      </c>
      <c r="CB109" s="805">
        <f>'SAME1 Flight Tests 8-27-09'!BF32</f>
        <v>0.55000000000000004</v>
      </c>
      <c r="CC109" s="783"/>
      <c r="CD109" s="805"/>
      <c r="CE109" s="805">
        <f>'SAME1 Flight Tests 8-27-09'!BH32</f>
        <v>340.75520692087099</v>
      </c>
      <c r="CF109" s="1804">
        <f>'SAME1 Flight Tests 8-27-09'!BI32</f>
        <v>0.57000000000007045</v>
      </c>
      <c r="CG109" s="1804">
        <f>'SAME1 Flight Tests 8-27-09'!BJ32</f>
        <v>27</v>
      </c>
      <c r="CH109" s="1804">
        <f>'SAME1 Flight Tests 8-27-09'!BK32</f>
        <v>0</v>
      </c>
      <c r="CI109" s="1804">
        <f>'SAME1 Flight Tests 8-27-09'!BL32</f>
        <v>1.0478550363094901</v>
      </c>
      <c r="CJ109" s="1804">
        <f>'SAME1 Flight Tests 8-27-09'!BM32</f>
        <v>0.31335125713225903</v>
      </c>
      <c r="CK109" s="1804">
        <f>'SAME1 Flight Tests 8-27-09'!BN32</f>
        <v>0.97758929959074692</v>
      </c>
      <c r="CL109" s="2014"/>
      <c r="CM109" s="2"/>
      <c r="CN109" s="2"/>
      <c r="CO109" s="2"/>
      <c r="CP109" s="2"/>
      <c r="CQ109" s="2018"/>
    </row>
    <row r="110" spans="1:150" s="2020" customFormat="1" ht="16.5" hidden="1" customHeight="1" x14ac:dyDescent="0.25">
      <c r="A110" s="778">
        <v>1</v>
      </c>
      <c r="B110" s="779">
        <f>'SAME1 Flight Tests 8-27-09'!A42</f>
        <v>5</v>
      </c>
      <c r="C110" s="835" t="str">
        <f>'SAME1 Flight Tests 8-27-09'!B42</f>
        <v>Silicone</v>
      </c>
      <c r="D110" s="782"/>
      <c r="E110" s="779" t="str">
        <f>'SAME1 Flight Tests 8-27-09'!C42</f>
        <v>35 S</v>
      </c>
      <c r="F110" s="779">
        <f>'SAME1 Flight Tests 8-27-09'!D42</f>
        <v>1</v>
      </c>
      <c r="G110" s="779">
        <f>'SAME1 Flight Tests 8-27-09'!E42</f>
        <v>35</v>
      </c>
      <c r="H110" s="779" t="str">
        <f>'SAME1 Flight Tests 8-27-09'!F42</f>
        <v>High temp  aging</v>
      </c>
      <c r="I110" s="779">
        <f>'SAME1 Flight Tests 8-27-09'!G42</f>
        <v>276</v>
      </c>
      <c r="J110" s="791">
        <f>'SAME1 Flight Tests 8-27-09'!H42</f>
        <v>39358</v>
      </c>
      <c r="K110" s="779">
        <f>'SAME1 Flight Tests 8-27-09'!I42</f>
        <v>0</v>
      </c>
      <c r="L110" s="779" t="str">
        <f>'SAME1 Flight Tests 8-27-09'!J42</f>
        <v>n</v>
      </c>
      <c r="M110" s="779" t="str">
        <f>'SAME1 Flight Tests 8-27-09'!K42</f>
        <v>n</v>
      </c>
      <c r="N110" s="779">
        <f>'SAME1 Flight Tests 8-27-09'!L42</f>
        <v>8</v>
      </c>
      <c r="O110" s="804">
        <f>'SAME1 Flight Tests 8-27-09'!M42</f>
        <v>1.38</v>
      </c>
      <c r="P110" s="805">
        <f>'SAME1 Flight Tests 8-27-09'!N42</f>
        <v>10</v>
      </c>
      <c r="Q110" s="805">
        <f>'SAME1 Flight Tests 8-27-09'!O42</f>
        <v>11</v>
      </c>
      <c r="R110" s="805">
        <f>'SAME1 Flight Tests 8-27-09'!P42</f>
        <v>8</v>
      </c>
      <c r="S110" s="806"/>
      <c r="T110" s="806"/>
      <c r="U110" s="805">
        <f>'SAME1 Flight Tests 8-27-09'!Q42</f>
        <v>70</v>
      </c>
      <c r="V110" s="806"/>
      <c r="W110" s="806"/>
      <c r="X110" s="806"/>
      <c r="Y110" s="806"/>
      <c r="Z110" s="806"/>
      <c r="AA110" s="805" t="str">
        <f>'SAME1 Flight Tests 8-27-09'!R42</f>
        <v>y</v>
      </c>
      <c r="AB110" s="805" t="str">
        <f>'SAME1 Flight Tests 8-27-09'!S42</f>
        <v>y</v>
      </c>
      <c r="AC110" s="805">
        <f>'SAME1 Flight Tests 8-27-09'!T42</f>
        <v>1</v>
      </c>
      <c r="AD110" s="806"/>
      <c r="AE110" s="805">
        <f>'SAME1 Flight Tests 8-27-09'!U42</f>
        <v>10</v>
      </c>
      <c r="AF110" s="806"/>
      <c r="AG110" s="816">
        <f>'SAME1 Flight Tests 8-27-09'!V42</f>
        <v>3.1812241356819398E-2</v>
      </c>
      <c r="AH110" s="818">
        <f>'SAME1 Flight Tests 8-27-09'!W42</f>
        <v>0.36888842328539412</v>
      </c>
      <c r="AI110" s="806"/>
      <c r="AJ110" s="806"/>
      <c r="AK110" s="806"/>
      <c r="AL110" s="806"/>
      <c r="AM110" s="806"/>
      <c r="AN110" s="806"/>
      <c r="AO110" s="806"/>
      <c r="AP110" s="806"/>
      <c r="AQ110" s="806"/>
      <c r="AR110" s="806"/>
      <c r="AS110" s="806"/>
      <c r="AT110" s="806"/>
      <c r="AU110" s="805">
        <f>'SAME1 Flight Tests 8-27-09'!X42</f>
        <v>0.13</v>
      </c>
      <c r="AV110" s="820">
        <f>'SAME1 Flight Tests 8-27-09'!Y42</f>
        <v>3.3152094444444438</v>
      </c>
      <c r="AW110" s="820">
        <f>'SAME1 Flight Tests 8-27-09'!Z42</f>
        <v>6.2120555555555566</v>
      </c>
      <c r="AX110" s="820">
        <f>'SAME1 Flight Tests 8-27-09'!AA42</f>
        <v>-7.9684738888888891E-4</v>
      </c>
      <c r="AY110" s="822"/>
      <c r="AZ110" s="822"/>
      <c r="BA110" s="820">
        <f>'SAME1 Flight Tests 8-27-09'!AC42</f>
        <v>4.8118124999999994</v>
      </c>
      <c r="BB110" s="822"/>
      <c r="BC110" s="822"/>
      <c r="BD110" s="820">
        <f>'SAME1 Flight Tests 8-27-09'!AB42</f>
        <v>6.5235905555555549</v>
      </c>
      <c r="BE110" s="820">
        <f>'SAME1 Flight Tests 8-27-09'!AD42</f>
        <v>4.6687620000000001</v>
      </c>
      <c r="BF110" s="826">
        <f>'SAME1 Flight Tests 8-27-09'!AE42</f>
        <v>42050</v>
      </c>
      <c r="BG110" s="806"/>
      <c r="BH110" s="806"/>
      <c r="BI110" s="805">
        <f>'SAME1 Flight Tests 8-27-09'!AF42</f>
        <v>25.600499999999997</v>
      </c>
      <c r="BJ110" s="805">
        <f>'SAME1 Flight Tests 8-27-09'!AG42</f>
        <v>43.908611111111114</v>
      </c>
      <c r="BK110" s="805">
        <f>'SAME1 Flight Tests 8-27-09'!AH42</f>
        <v>1.8548285555555548</v>
      </c>
      <c r="BL110" s="805">
        <f>'SAME1 Flight Tests 8-27-09'!AK42</f>
        <v>1937388.9537898961</v>
      </c>
      <c r="BM110" s="805">
        <f>'SAME1 Flight Tests 8-27-09'!AL42</f>
        <v>402.51477832999217</v>
      </c>
      <c r="BN110" s="806"/>
      <c r="BO110" s="805"/>
      <c r="BP110" s="806"/>
      <c r="BQ110" s="805">
        <f>'SAME1 Flight Tests 8-27-09'!AM42</f>
        <v>65.466234738484687</v>
      </c>
      <c r="BR110" s="816">
        <f>'SAME1 Flight Tests 8-27-09'!AP42</f>
        <v>0.20776147068589287</v>
      </c>
      <c r="BS110" s="816">
        <f>'SAME1 Flight Tests 8-27-09'!AQ42</f>
        <v>0.41677463931388736</v>
      </c>
      <c r="BT110" s="816"/>
      <c r="BU110" s="816">
        <f>'SAME1 Flight Tests 8-27-09'!AS42</f>
        <v>2.3033372123912739</v>
      </c>
      <c r="BV110" s="816">
        <f>'SAME1 Flight Tests 8-27-09'!AT42</f>
        <v>0.14668877242225253</v>
      </c>
      <c r="BW110" s="807">
        <f>'SAME1 Flight Tests 8-27-09'!BB42</f>
        <v>1937388.9537898961</v>
      </c>
      <c r="BX110" s="807">
        <f>'SAME1 Flight Tests 8-27-09'!BC42</f>
        <v>1906987.1349066545</v>
      </c>
      <c r="BY110" s="807">
        <f>'SAME1 Flight Tests 8-27-09'!BD42</f>
        <v>1772492.1318036166</v>
      </c>
      <c r="BZ110" s="806"/>
      <c r="CA110" s="805">
        <f>'SAME1 Flight Tests 8-27-09'!BG42</f>
        <v>0.39803187887458258</v>
      </c>
      <c r="CB110" s="805">
        <f>'SAME1 Flight Tests 8-27-09'!BF42</f>
        <v>0.55000000000000004</v>
      </c>
      <c r="CC110" s="783"/>
      <c r="CD110" s="805"/>
      <c r="CE110" s="805">
        <f>'SAME1 Flight Tests 8-27-09'!BH42</f>
        <v>414.40573439849373</v>
      </c>
      <c r="CF110" s="1804">
        <f>'SAME1 Flight Tests 8-27-09'!BI42</f>
        <v>0.12999999999996348</v>
      </c>
      <c r="CG110" s="1804">
        <f>'SAME1 Flight Tests 8-27-09'!BJ42</f>
        <v>35</v>
      </c>
      <c r="CH110" s="1804">
        <f>'SAME1 Flight Tests 8-27-09'!BK42</f>
        <v>0</v>
      </c>
      <c r="CI110" s="1804">
        <f>'SAME1 Flight Tests 8-27-09'!BL42</f>
        <v>3.0215185263924496</v>
      </c>
      <c r="CJ110" s="1804">
        <f>'SAME1 Flight Tests 8-27-09'!BM42</f>
        <v>0.4197324089514336</v>
      </c>
      <c r="CK110" s="1804">
        <f>'SAME1 Flight Tests 8-27-09'!BN42</f>
        <v>0.99472297018368372</v>
      </c>
      <c r="CL110" s="2014"/>
      <c r="CM110" s="2"/>
      <c r="CN110" s="2"/>
      <c r="CO110" s="2"/>
      <c r="CP110" s="2"/>
      <c r="CQ110" s="2018"/>
    </row>
    <row r="111" spans="1:150" s="2020" customFormat="1" ht="16.5" customHeight="1" x14ac:dyDescent="0.25">
      <c r="A111" s="778">
        <v>1</v>
      </c>
      <c r="B111" s="779">
        <f>'SAME1 Flight Tests 8-27-09'!A43</f>
        <v>5</v>
      </c>
      <c r="C111" s="835" t="str">
        <f>'SAME1 Flight Tests 8-27-09'!B43</f>
        <v>Silicone</v>
      </c>
      <c r="D111" s="782"/>
      <c r="E111" s="779" t="str">
        <f>'SAME1 Flight Tests 8-27-09'!C43</f>
        <v>35 s a</v>
      </c>
      <c r="F111" s="779">
        <f>'SAME1 Flight Tests 8-27-09'!D43</f>
        <v>1</v>
      </c>
      <c r="G111" s="779" t="str">
        <f>'SAME1 Flight Tests 8-27-09'!E43</f>
        <v>35a</v>
      </c>
      <c r="H111" s="779" t="str">
        <f>'SAME1 Flight Tests 8-27-09'!F43</f>
        <v xml:space="preserve">     Aging</v>
      </c>
      <c r="I111" s="779">
        <f>'SAME1 Flight Tests 8-27-09'!G43</f>
        <v>276</v>
      </c>
      <c r="J111" s="791">
        <f>'SAME1 Flight Tests 8-27-09'!H43</f>
        <v>39358</v>
      </c>
      <c r="K111" s="779">
        <f>'SAME1 Flight Tests 8-27-09'!I43</f>
        <v>0</v>
      </c>
      <c r="L111" s="779" t="str">
        <f>'SAME1 Flight Tests 8-27-09'!J43</f>
        <v>n</v>
      </c>
      <c r="M111" s="779" t="str">
        <f>'SAME1 Flight Tests 8-27-09'!K43</f>
        <v>n</v>
      </c>
      <c r="N111" s="779">
        <f>'SAME1 Flight Tests 8-27-09'!L43</f>
        <v>8</v>
      </c>
      <c r="O111" s="804">
        <f>'SAME1 Flight Tests 8-27-09'!M43</f>
        <v>1.38</v>
      </c>
      <c r="P111" s="805">
        <f>'SAME1 Flight Tests 8-27-09'!N43</f>
        <v>0</v>
      </c>
      <c r="Q111" s="805">
        <f>'SAME1 Flight Tests 8-27-09'!O43</f>
        <v>720</v>
      </c>
      <c r="R111" s="805">
        <f>'SAME1 Flight Tests 8-27-09'!P43</f>
        <v>8</v>
      </c>
      <c r="S111" s="806"/>
      <c r="T111" s="806"/>
      <c r="U111" s="805">
        <f>'SAME1 Flight Tests 8-27-09'!Q43</f>
        <v>890</v>
      </c>
      <c r="V111" s="806"/>
      <c r="W111" s="806"/>
      <c r="X111" s="806"/>
      <c r="Y111" s="806"/>
      <c r="Z111" s="806"/>
      <c r="AA111" s="805" t="str">
        <f>'SAME1 Flight Tests 8-27-09'!R43</f>
        <v>y</v>
      </c>
      <c r="AB111" s="805" t="str">
        <f>'SAME1 Flight Tests 8-27-09'!S43</f>
        <v>y</v>
      </c>
      <c r="AC111" s="805">
        <f>'SAME1 Flight Tests 8-27-09'!T43</f>
        <v>1</v>
      </c>
      <c r="AD111" s="806"/>
      <c r="AE111" s="805">
        <f>'SAME1 Flight Tests 8-27-09'!U43</f>
        <v>10</v>
      </c>
      <c r="AF111" s="806"/>
      <c r="AG111" s="816">
        <f>'SAME1 Flight Tests 8-27-09'!V43</f>
        <v>3.1812241356819398E-2</v>
      </c>
      <c r="AH111" s="818">
        <f>'SAME1 Flight Tests 8-27-09'!W43</f>
        <v>0.37327255277633048</v>
      </c>
      <c r="AI111" s="806"/>
      <c r="AJ111" s="806"/>
      <c r="AK111" s="806"/>
      <c r="AL111" s="806"/>
      <c r="AM111" s="806"/>
      <c r="AN111" s="806"/>
      <c r="AO111" s="806"/>
      <c r="AP111" s="806"/>
      <c r="AQ111" s="806"/>
      <c r="AR111" s="806"/>
      <c r="AS111" s="806"/>
      <c r="AT111" s="806"/>
      <c r="AU111" s="805">
        <f>'SAME1 Flight Tests 8-27-09'!X43</f>
        <v>0.13</v>
      </c>
      <c r="AV111" s="820">
        <f>'SAME1 Flight Tests 8-27-09'!Y43</f>
        <v>3.3016975000000004</v>
      </c>
      <c r="AW111" s="820">
        <f>'SAME1 Flight Tests 8-27-09'!Z43</f>
        <v>6.2213280000000006</v>
      </c>
      <c r="AX111" s="820">
        <f>'SAME1 Flight Tests 8-27-09'!AA43</f>
        <v>-7.6293924999999989E-4</v>
      </c>
      <c r="AY111" s="822"/>
      <c r="AZ111" s="822"/>
      <c r="BA111" s="820">
        <f>'SAME1 Flight Tests 8-27-09'!AC43</f>
        <v>4.8304750000000007</v>
      </c>
      <c r="BB111" s="822"/>
      <c r="BC111" s="822"/>
      <c r="BD111" s="820">
        <f>'SAME1 Flight Tests 8-27-09'!AB43</f>
        <v>6.1315005000000005</v>
      </c>
      <c r="BE111" s="820">
        <f>'SAME1 Flight Tests 8-27-09'!AD43</f>
        <v>4.6585695000000005</v>
      </c>
      <c r="BF111" s="826">
        <f>'SAME1 Flight Tests 8-27-09'!AE43</f>
        <v>23840</v>
      </c>
      <c r="BG111" s="806"/>
      <c r="BH111" s="806"/>
      <c r="BI111" s="805">
        <f>'SAME1 Flight Tests 8-27-09'!AF43</f>
        <v>23.238350000000004</v>
      </c>
      <c r="BJ111" s="805">
        <f>'SAME1 Flight Tests 8-27-09'!AG43</f>
        <v>40.49015</v>
      </c>
      <c r="BK111" s="805">
        <f>'SAME1 Flight Tests 8-27-09'!AH43</f>
        <v>1.472931</v>
      </c>
      <c r="BL111" s="805">
        <f>'SAME1 Flight Tests 8-27-09'!AK43</f>
        <v>1071098.2234106481</v>
      </c>
      <c r="BM111" s="805">
        <f>'SAME1 Flight Tests 8-27-09'!AL43</f>
        <v>295.73047982834879</v>
      </c>
      <c r="BN111" s="806"/>
      <c r="BO111" s="805"/>
      <c r="BP111" s="806"/>
      <c r="BQ111" s="805">
        <f>'SAME1 Flight Tests 8-27-09'!AM43</f>
        <v>59.660380422731514</v>
      </c>
      <c r="BR111" s="816">
        <f>'SAME1 Flight Tests 8-27-09'!AP43</f>
        <v>0.27610024306330005</v>
      </c>
      <c r="BS111" s="816">
        <f>'SAME1 Flight Tests 8-27-09'!AQ43</f>
        <v>0.49224463412617764</v>
      </c>
      <c r="BT111" s="816"/>
      <c r="BU111" s="816">
        <f>'SAME1 Flight Tests 8-27-09'!AS43</f>
        <v>2.1391368466041962</v>
      </c>
      <c r="BV111" s="816">
        <f>'SAME1 Flight Tests 8-27-09'!AT43</f>
        <v>0.20678055094271619</v>
      </c>
      <c r="BW111" s="807">
        <f>'SAME1 Flight Tests 8-27-09'!BB43</f>
        <v>1071098.2234106481</v>
      </c>
      <c r="BX111" s="807">
        <f>'SAME1 Flight Tests 8-27-09'!BC43</f>
        <v>1053862.0911353452</v>
      </c>
      <c r="BY111" s="807">
        <f>'SAME1 Flight Tests 8-27-09'!BD43</f>
        <v>991257.4611232233</v>
      </c>
      <c r="BZ111" s="806"/>
      <c r="CA111" s="805">
        <f>'SAME1 Flight Tests 8-27-09'!BG43</f>
        <v>0.31607961373390558</v>
      </c>
      <c r="CB111" s="805">
        <f>'SAME1 Flight Tests 8-27-09'!BF43</f>
        <v>0.55000000000000004</v>
      </c>
      <c r="CC111" s="783"/>
      <c r="CD111" s="805"/>
      <c r="CE111" s="805">
        <f>'SAME1 Flight Tests 8-27-09'!BH43</f>
        <v>414.40573439849373</v>
      </c>
      <c r="CF111" s="1804">
        <f>'SAME1 Flight Tests 8-27-09'!BI43</f>
        <v>0.12999999999996348</v>
      </c>
      <c r="CG111" s="1804">
        <f>'SAME1 Flight Tests 8-27-09'!BJ43</f>
        <v>35</v>
      </c>
      <c r="CH111" s="1804">
        <f>'SAME1 Flight Tests 8-27-09'!BK43</f>
        <v>0</v>
      </c>
      <c r="CI111" s="1804">
        <f>'SAME1 Flight Tests 8-27-09'!BL43</f>
        <v>2.7535560195114588</v>
      </c>
      <c r="CJ111" s="1804">
        <f>'SAME1 Flight Tests 8-27-09'!BM43</f>
        <v>0.41742218539846676</v>
      </c>
      <c r="CK111" s="1804">
        <f>'SAME1 Flight Tests 8-27-09'!BN43</f>
        <v>0.99759598236088409</v>
      </c>
      <c r="CL111" s="2014"/>
      <c r="CM111" s="2"/>
      <c r="CN111" s="2"/>
      <c r="CO111" s="2"/>
      <c r="CP111" s="2"/>
      <c r="CQ111" s="2018"/>
      <c r="CR111" s="11"/>
      <c r="CS111" s="11"/>
      <c r="CT111" s="11"/>
      <c r="CU111" s="11"/>
      <c r="CV111" s="11"/>
      <c r="CW111" s="11"/>
      <c r="CX111" s="11"/>
      <c r="CY111" s="11"/>
      <c r="CZ111" s="11"/>
      <c r="DA111" s="11"/>
      <c r="DB111" s="11"/>
      <c r="DC111" s="11"/>
      <c r="DD111" s="11"/>
      <c r="DE111" s="11"/>
      <c r="DF111" s="11"/>
      <c r="DG111" s="11"/>
      <c r="DH111" s="11"/>
      <c r="DI111" s="11"/>
      <c r="DJ111" s="11"/>
      <c r="DK111" s="11"/>
      <c r="DL111" s="11"/>
      <c r="DM111" s="11"/>
      <c r="DN111" s="11"/>
      <c r="DO111" s="11"/>
      <c r="DP111" s="11"/>
      <c r="DQ111" s="11"/>
      <c r="DR111" s="11"/>
      <c r="DS111" s="11"/>
      <c r="DT111" s="11"/>
      <c r="DU111" s="11"/>
      <c r="DV111" s="11"/>
      <c r="DW111" s="11"/>
      <c r="DX111" s="11"/>
      <c r="DY111" s="11"/>
      <c r="DZ111" s="11"/>
      <c r="EA111" s="11"/>
      <c r="EB111" s="11"/>
      <c r="EC111" s="11"/>
      <c r="ED111" s="11"/>
      <c r="EE111" s="11"/>
      <c r="EF111" s="11"/>
      <c r="EG111" s="11"/>
      <c r="EH111" s="11"/>
      <c r="EI111" s="11"/>
      <c r="EJ111" s="11"/>
      <c r="EK111" s="11"/>
      <c r="EL111" s="11"/>
      <c r="EM111" s="11"/>
      <c r="EN111" s="11"/>
      <c r="EO111" s="11"/>
      <c r="EP111" s="11"/>
      <c r="EQ111" s="11"/>
      <c r="ER111" s="11"/>
      <c r="ES111" s="11"/>
      <c r="ET111" s="11"/>
    </row>
    <row r="112" spans="1:150" s="2020" customFormat="1" ht="16.5" hidden="1" customHeight="1" x14ac:dyDescent="0.2">
      <c r="A112" s="780">
        <v>2</v>
      </c>
      <c r="B112" s="784">
        <f>'SAME R Results'!A3</f>
        <v>1</v>
      </c>
      <c r="C112" s="836" t="str">
        <f>'SAME R Results'!B3</f>
        <v>Silicone</v>
      </c>
      <c r="D112" s="784" t="str">
        <f>'SAME R Results'!C3</f>
        <v>S03</v>
      </c>
      <c r="E112" s="784" t="str">
        <f>'SAME R Results'!D3</f>
        <v>1S</v>
      </c>
      <c r="F112" s="784">
        <f>'SAME R Results'!E3</f>
        <v>1</v>
      </c>
      <c r="G112" s="784">
        <f>'SAME R Results'!F3</f>
        <v>48</v>
      </c>
      <c r="H112" s="785" t="str">
        <f>'SAME R Results'!G3</f>
        <v>Low Temp</v>
      </c>
      <c r="I112" s="784" t="str">
        <f>'SAME R Results'!H3</f>
        <v xml:space="preserve">197 10:00 </v>
      </c>
      <c r="J112" s="786">
        <f>'SAME R Results'!I3</f>
        <v>40375.416666666664</v>
      </c>
      <c r="K112" s="784">
        <f>'SAME R Results'!J3</f>
        <v>0</v>
      </c>
      <c r="L112" s="787"/>
      <c r="M112" s="787"/>
      <c r="N112" s="784">
        <f>'SAME R Results'!K3</f>
        <v>8</v>
      </c>
      <c r="O112" s="793">
        <f>'SAME R Results'!L3</f>
        <v>1.304</v>
      </c>
      <c r="P112" s="784">
        <f>'SAME R Results'!M3</f>
        <v>60</v>
      </c>
      <c r="Q112" s="784">
        <f>'SAME R Results'!N3</f>
        <v>11</v>
      </c>
      <c r="R112" s="784">
        <f>'SAME R Results'!O3</f>
        <v>8</v>
      </c>
      <c r="S112" s="784" t="str">
        <f>'SAME R Results'!P3</f>
        <v>n</v>
      </c>
      <c r="T112" s="784">
        <f>'SAME R Results'!Q3</f>
        <v>0</v>
      </c>
      <c r="U112" s="784">
        <f>'SAME R Results'!R3</f>
        <v>61.666666666666664</v>
      </c>
      <c r="V112" s="784" t="str">
        <f>'SAME R Results'!S3</f>
        <v>y</v>
      </c>
      <c r="W112" s="784">
        <f>'SAME R Results'!T3</f>
        <v>60</v>
      </c>
      <c r="X112" s="784" t="str">
        <f>'SAME R Results'!U3</f>
        <v>n</v>
      </c>
      <c r="Y112" s="784" t="str">
        <f>'SAME R Results'!V3</f>
        <v>y</v>
      </c>
      <c r="Z112" s="784" t="str">
        <f>'SAME R Results'!W3</f>
        <v>y</v>
      </c>
      <c r="AA112" s="784" t="str">
        <f>'SAME R Results'!X3</f>
        <v>y</v>
      </c>
      <c r="AB112" s="784" t="str">
        <f>'SAME R Results'!Y3</f>
        <v>y</v>
      </c>
      <c r="AC112" s="808"/>
      <c r="AD112" s="784" t="str">
        <f>'SAME R Results'!Z3</f>
        <v>y</v>
      </c>
      <c r="AE112" s="784">
        <f>'SAME R Results'!AA3</f>
        <v>10</v>
      </c>
      <c r="AF112" s="784" t="str">
        <f>'SAME R Results'!AB3</f>
        <v>y</v>
      </c>
      <c r="AG112" s="817">
        <f>'SAME R Results'!AC3</f>
        <v>3.1809999999999998E-2</v>
      </c>
      <c r="AH112" s="819">
        <f>'SAME R Results'!AD3</f>
        <v>0</v>
      </c>
      <c r="AI112" s="784">
        <f>'SAME R Results'!AE3</f>
        <v>0</v>
      </c>
      <c r="AJ112" s="784">
        <f>'SAME R Results'!AF3</f>
        <v>0</v>
      </c>
      <c r="AK112" s="784">
        <f>'SAME R Results'!AG3</f>
        <v>0</v>
      </c>
      <c r="AL112" s="784">
        <f>'SAME R Results'!AH3</f>
        <v>0</v>
      </c>
      <c r="AM112" s="784">
        <f>'SAME R Results'!AI3</f>
        <v>0</v>
      </c>
      <c r="AN112" s="784">
        <f>'SAME R Results'!AJ3</f>
        <v>0</v>
      </c>
      <c r="AO112" s="784">
        <f>'SAME R Results'!AK3</f>
        <v>0</v>
      </c>
      <c r="AP112" s="784">
        <f>'SAME R Results'!AL3</f>
        <v>0</v>
      </c>
      <c r="AQ112" s="784">
        <f>'SAME R Results'!AM3</f>
        <v>0</v>
      </c>
      <c r="AR112" s="817">
        <f>'SAME R Results'!AN3</f>
        <v>0</v>
      </c>
      <c r="AS112" s="819">
        <f>'SAME R Results'!AO3</f>
        <v>0</v>
      </c>
      <c r="AT112" s="784">
        <f>'SAME R Results'!AP3</f>
        <v>0</v>
      </c>
      <c r="AU112" s="808"/>
      <c r="AV112" s="821">
        <f>'SAME R Results'!AQ3</f>
        <v>0</v>
      </c>
      <c r="AW112" s="821">
        <f>'SAME R Results'!AR3</f>
        <v>6.2647500000000003</v>
      </c>
      <c r="AX112" s="821">
        <f>'SAME R Results'!AS3</f>
        <v>0</v>
      </c>
      <c r="AY112" s="821">
        <f>'SAME R Results'!AT3</f>
        <v>0</v>
      </c>
      <c r="AZ112" s="823"/>
      <c r="BA112" s="823"/>
      <c r="BB112" s="821">
        <f>'SAME R Results'!AU3</f>
        <v>1.9261238095238091</v>
      </c>
      <c r="BC112" s="821">
        <f>'SAME R Results'!AV3</f>
        <v>2.6800000000000001E-2</v>
      </c>
      <c r="BD112" s="821">
        <f>'SAME R Results'!AW3</f>
        <v>6.997711500000003</v>
      </c>
      <c r="BE112" s="821">
        <f>'SAME R Results'!AX3</f>
        <v>4.5921775</v>
      </c>
      <c r="BF112" s="827">
        <f>'SAME R Results'!AY3</f>
        <v>53904.9</v>
      </c>
      <c r="BG112" s="784">
        <f>'SAME R Results'!AZ3</f>
        <v>1.7174561904761902</v>
      </c>
      <c r="BH112" s="784">
        <f>'SAME R Results'!BA3</f>
        <v>8.2000000000000003E-2</v>
      </c>
      <c r="BI112" s="808"/>
      <c r="BJ112" s="784">
        <f>'SAME R Results'!BB3</f>
        <v>75.758799999999994</v>
      </c>
      <c r="BK112" s="784">
        <f>'SAME R Results'!BC3</f>
        <v>2.4055340000000029</v>
      </c>
      <c r="BL112" s="784">
        <f>'SAME R Results'!BD3</f>
        <v>2523938.5830877088</v>
      </c>
      <c r="BM112" s="784">
        <f>'SAME R Results'!BE3</f>
        <v>615.51380336758314</v>
      </c>
      <c r="BN112" s="784">
        <f>'SAME R Results'!BF3</f>
        <v>4.9691332442250085</v>
      </c>
      <c r="BO112" s="784">
        <f>'SAME R Results'!BG3</f>
        <v>1.0696964473380586</v>
      </c>
      <c r="BP112" s="808"/>
      <c r="BQ112" s="784">
        <f>'SAME R Results'!BH3</f>
        <v>108.49420825246703</v>
      </c>
      <c r="BR112" s="817">
        <f>'SAME R Results'!BI3</f>
        <v>0.24387035702532131</v>
      </c>
      <c r="BS112" s="817">
        <f>'SAME R Results'!BJ3</f>
        <v>0.4501551400693799</v>
      </c>
      <c r="BT112" s="817">
        <f>'SAME R Results'!BL3</f>
        <v>4.6453676242364876</v>
      </c>
      <c r="BU112" s="817">
        <f>'SAME R Results'!BM3</f>
        <v>2.1878400054141345</v>
      </c>
      <c r="BV112" s="817">
        <f>'SAME R Results'!BN3</f>
        <v>0.1794970908990223</v>
      </c>
      <c r="BW112" s="784">
        <f>'SAME R Results'!BO3</f>
        <v>2523938.5830877088</v>
      </c>
      <c r="BX112" s="784">
        <f>'SAME R Results'!BP3</f>
        <v>2484963.0187997492</v>
      </c>
      <c r="BY112" s="784">
        <f>'SAME R Results'!BQ3</f>
        <v>2292449.3195224772</v>
      </c>
      <c r="BZ112" s="784">
        <f>'SAME R Results'!BR3</f>
        <v>615.51380336758314</v>
      </c>
      <c r="CA112" s="784">
        <f>'SAME R Results'!BS3</f>
        <v>0.53394610672112286</v>
      </c>
      <c r="CB112" s="784">
        <f>'SAME R Results'!BT3</f>
        <v>0.55000000000000004</v>
      </c>
      <c r="CC112" s="784">
        <f>'SAME R Results'!BV3</f>
        <v>2.6038189203454558</v>
      </c>
      <c r="CD112" s="880">
        <f>'SAME R Results'!BW3</f>
        <v>0.9</v>
      </c>
      <c r="CE112" s="1086">
        <f>'SAME R Results'!BZ3</f>
        <v>324.81390228810591</v>
      </c>
      <c r="CF112" s="1777">
        <f>'SAME R Results'!CA3</f>
        <v>0</v>
      </c>
      <c r="CG112" s="1777">
        <f>'SAME R Results'!CB3</f>
        <v>0</v>
      </c>
      <c r="CH112" s="1777">
        <f>'SAME R Results'!CC3</f>
        <v>0</v>
      </c>
      <c r="CI112" s="1777">
        <f>'SAME R Results'!CD3</f>
        <v>0</v>
      </c>
      <c r="CJ112" s="1777"/>
      <c r="CK112" s="1777"/>
      <c r="CL112" s="2015">
        <f>'SAME R Results'!CI3</f>
        <v>3</v>
      </c>
      <c r="CM112" s="2015" t="str">
        <f>'SAME R Results'!CJ3</f>
        <v>Silicone</v>
      </c>
      <c r="CN112" s="2016">
        <f>'SAME R Results'!CK3</f>
        <v>0.24387035702532131</v>
      </c>
      <c r="CO112" s="2016">
        <f>'SAME R Results'!CL3</f>
        <v>4.5800907940281833E-2</v>
      </c>
      <c r="CP112" s="2016">
        <f>'SAME R Results'!CM3</f>
        <v>3.6474673145305288E-2</v>
      </c>
      <c r="CQ112" s="2019"/>
    </row>
    <row r="113" spans="1:150" s="2020" customFormat="1" ht="16.5" hidden="1" customHeight="1" x14ac:dyDescent="0.2">
      <c r="A113" s="780">
        <v>2</v>
      </c>
      <c r="B113" s="784">
        <f>'SAME R Results'!A9</f>
        <v>1</v>
      </c>
      <c r="C113" s="836" t="str">
        <f>'SAME R Results'!B9</f>
        <v>Silicone</v>
      </c>
      <c r="D113" s="784" t="str">
        <f>'SAME R Results'!C9</f>
        <v>S04</v>
      </c>
      <c r="E113" s="784" t="str">
        <f>'SAME R Results'!D9</f>
        <v>6S</v>
      </c>
      <c r="F113" s="784">
        <f>'SAME R Results'!E9</f>
        <v>6</v>
      </c>
      <c r="G113" s="784">
        <f>'SAME R Results'!F9</f>
        <v>53</v>
      </c>
      <c r="H113" s="785" t="str">
        <f>'SAME R Results'!G9</f>
        <v>HighTemp</v>
      </c>
      <c r="I113" s="784" t="str">
        <f>'SAME R Results'!H9</f>
        <v>203</v>
      </c>
      <c r="J113" s="786">
        <f>'SAME R Results'!I9</f>
        <v>40381</v>
      </c>
      <c r="K113" s="784">
        <f>'SAME R Results'!J9</f>
        <v>0</v>
      </c>
      <c r="L113" s="790"/>
      <c r="M113" s="790"/>
      <c r="N113" s="784">
        <f>'SAME R Results'!K9</f>
        <v>8.1</v>
      </c>
      <c r="O113" s="793">
        <f>'SAME R Results'!L9</f>
        <v>1.35</v>
      </c>
      <c r="P113" s="784">
        <f>'SAME R Results'!M9</f>
        <v>60</v>
      </c>
      <c r="Q113" s="784">
        <f>'SAME R Results'!N9</f>
        <v>1</v>
      </c>
      <c r="R113" s="784">
        <f>'SAME R Results'!O9</f>
        <v>8</v>
      </c>
      <c r="S113" s="784" t="str">
        <f>'SAME R Results'!P9</f>
        <v>n</v>
      </c>
      <c r="T113" s="784">
        <f>'SAME R Results'!Q9</f>
        <v>0</v>
      </c>
      <c r="U113" s="784">
        <f>'SAME R Results'!R9</f>
        <v>52.2</v>
      </c>
      <c r="V113" s="784" t="str">
        <f>'SAME R Results'!S9</f>
        <v>y</v>
      </c>
      <c r="W113" s="784" t="str">
        <f>'SAME R Results'!T9</f>
        <v>?</v>
      </c>
      <c r="X113" s="784" t="str">
        <f>'SAME R Results'!U9</f>
        <v>n</v>
      </c>
      <c r="Y113" s="784" t="str">
        <f>'SAME R Results'!V9</f>
        <v>y</v>
      </c>
      <c r="Z113" s="784" t="str">
        <f>'SAME R Results'!W9</f>
        <v>y</v>
      </c>
      <c r="AA113" s="784" t="str">
        <f>'SAME R Results'!X9</f>
        <v>y</v>
      </c>
      <c r="AB113" s="784" t="str">
        <f>'SAME R Results'!Y9</f>
        <v>y</v>
      </c>
      <c r="AC113" s="809"/>
      <c r="AD113" s="784" t="str">
        <f>'SAME R Results'!Z9</f>
        <v>y</v>
      </c>
      <c r="AE113" s="784">
        <f>'SAME R Results'!AA9</f>
        <v>10</v>
      </c>
      <c r="AF113" s="784" t="str">
        <f>'SAME R Results'!AB9</f>
        <v>y</v>
      </c>
      <c r="AG113" s="817">
        <f>'SAME R Results'!AC9</f>
        <v>3.1809999999999998E-2</v>
      </c>
      <c r="AH113" s="819">
        <f>'SAME R Results'!AD9</f>
        <v>0</v>
      </c>
      <c r="AI113" s="784">
        <f>'SAME R Results'!AE9</f>
        <v>0</v>
      </c>
      <c r="AJ113" s="784">
        <f>'SAME R Results'!AF9</f>
        <v>0</v>
      </c>
      <c r="AK113" s="784">
        <f>'SAME R Results'!AG9</f>
        <v>0</v>
      </c>
      <c r="AL113" s="784">
        <f>'SAME R Results'!AH9</f>
        <v>0</v>
      </c>
      <c r="AM113" s="784">
        <f>'SAME R Results'!AI9</f>
        <v>0</v>
      </c>
      <c r="AN113" s="784">
        <f>'SAME R Results'!AJ9</f>
        <v>0</v>
      </c>
      <c r="AO113" s="784">
        <f>'SAME R Results'!AK9</f>
        <v>0</v>
      </c>
      <c r="AP113" s="784">
        <f>'SAME R Results'!AL9</f>
        <v>0</v>
      </c>
      <c r="AQ113" s="784">
        <f>'SAME R Results'!AM9</f>
        <v>0</v>
      </c>
      <c r="AR113" s="817">
        <f>'SAME R Results'!AN9</f>
        <v>0</v>
      </c>
      <c r="AS113" s="819">
        <f>'SAME R Results'!AO9</f>
        <v>0</v>
      </c>
      <c r="AT113" s="784">
        <f>'SAME R Results'!AP9</f>
        <v>0</v>
      </c>
      <c r="AU113" s="809"/>
      <c r="AV113" s="821">
        <f>'SAME R Results'!AQ9</f>
        <v>0</v>
      </c>
      <c r="AW113" s="821">
        <f>'SAME R Results'!AR9</f>
        <v>6.2450000000000001</v>
      </c>
      <c r="AX113" s="821">
        <f>'SAME R Results'!AS9</f>
        <v>0</v>
      </c>
      <c r="AY113" s="821">
        <f>'SAME R Results'!AT9</f>
        <v>0</v>
      </c>
      <c r="AZ113" s="825"/>
      <c r="BA113" s="825"/>
      <c r="BB113" s="821">
        <f>'SAME R Results'!AU9</f>
        <v>4.6397705</v>
      </c>
      <c r="BC113" s="821">
        <f>'SAME R Results'!AV9</f>
        <v>2.6800000000000001E-2</v>
      </c>
      <c r="BD113" s="821">
        <f>'SAME R Results'!AW9</f>
        <v>7.6578974999999998</v>
      </c>
      <c r="BE113" s="821">
        <f>'SAME R Results'!AX9</f>
        <v>4.6589204999999998</v>
      </c>
      <c r="BF113" s="827">
        <f>'SAME R Results'!AY9</f>
        <v>80225</v>
      </c>
      <c r="BG113" s="784">
        <f>'SAME R Results'!AZ9</f>
        <v>4.5200650000000007</v>
      </c>
      <c r="BH113" s="784">
        <f>'SAME R Results'!BA9</f>
        <v>8.2000000000000003E-2</v>
      </c>
      <c r="BI113" s="809"/>
      <c r="BJ113" s="784">
        <f>'SAME R Results'!BB9</f>
        <v>205.9342</v>
      </c>
      <c r="BK113" s="784">
        <f>'SAME R Results'!BC9</f>
        <v>2.998977</v>
      </c>
      <c r="BL113" s="784">
        <f>'SAME R Results'!BD9</f>
        <v>3889058.8258409305</v>
      </c>
      <c r="BM113" s="784">
        <f>'SAME R Results'!BE9</f>
        <v>973.58449874105634</v>
      </c>
      <c r="BN113" s="784">
        <f>'SAME R Results'!BF9</f>
        <v>12.304744891662349</v>
      </c>
      <c r="BO113" s="784">
        <f>'SAME R Results'!BG9</f>
        <v>2.9595494723852811</v>
      </c>
      <c r="BP113" s="809"/>
      <c r="BQ113" s="784">
        <f>'SAME R Results'!BH9</f>
        <v>300.64007090501514</v>
      </c>
      <c r="BR113" s="817">
        <f>'SAME R Results'!BI9</f>
        <v>0.25033936032853354</v>
      </c>
      <c r="BS113" s="817">
        <f>'SAME R Results'!BJ9</f>
        <v>0.54741968073790781</v>
      </c>
      <c r="BT113" s="817">
        <f>'SAME R Results'!BL9</f>
        <v>4.1576412242722895</v>
      </c>
      <c r="BU113" s="817">
        <f>'SAME R Results'!BM9</f>
        <v>2.4218526870226071</v>
      </c>
      <c r="BV113" s="817">
        <f>'SAME R Results'!BN9</f>
        <v>0.1692908570902574</v>
      </c>
      <c r="BW113" s="784">
        <f>'SAME R Results'!BO9</f>
        <v>3889058.8258409305</v>
      </c>
      <c r="BX113" s="784">
        <f>'SAME R Results'!BP9</f>
        <v>3831052.6956931786</v>
      </c>
      <c r="BY113" s="784">
        <f>'SAME R Results'!BQ9</f>
        <v>3478161.0539138634</v>
      </c>
      <c r="BZ113" s="784">
        <f>'SAME R Results'!BR9</f>
        <v>973.58449874105634</v>
      </c>
      <c r="CA113" s="784">
        <f>'SAME R Results'!BS9</f>
        <v>0.6656701145343159</v>
      </c>
      <c r="CB113" s="784">
        <f>'SAME R Results'!BT9</f>
        <v>0.55000000000000004</v>
      </c>
      <c r="CC113" s="784">
        <f>'SAME R Results'!BV9</f>
        <v>2.6543347862394446</v>
      </c>
      <c r="CD113" s="880">
        <f>'SAME R Results'!BW9</f>
        <v>0.9</v>
      </c>
      <c r="CE113" s="1086">
        <f>'SAME R Results'!BZ9</f>
        <v>379.72816734596341</v>
      </c>
      <c r="CF113" s="1777">
        <f>'SAME R Results'!CA9</f>
        <v>0</v>
      </c>
      <c r="CG113" s="1777">
        <f>'SAME R Results'!CB9</f>
        <v>0</v>
      </c>
      <c r="CH113" s="1777">
        <f>'SAME R Results'!CC9</f>
        <v>0</v>
      </c>
      <c r="CI113" s="1777">
        <f>'SAME R Results'!CD9</f>
        <v>0</v>
      </c>
      <c r="CJ113" s="1777"/>
      <c r="CK113" s="1777"/>
      <c r="CL113" s="2015">
        <f>'SAME R Results'!CI9</f>
        <v>9</v>
      </c>
      <c r="CM113" s="2015" t="str">
        <f>'SAME R Results'!CJ9</f>
        <v>Silicone</v>
      </c>
      <c r="CN113" s="2016">
        <f>'SAME R Results'!CK9</f>
        <v>0.25033936032853354</v>
      </c>
      <c r="CO113" s="2016">
        <f>'SAME R Results'!CL9</f>
        <v>4.0928492514725141E-2</v>
      </c>
      <c r="CP113" s="2016">
        <f>'SAME R Results'!CM9</f>
        <v>3.5935600032160911E-2</v>
      </c>
    </row>
    <row r="114" spans="1:150" s="2020" customFormat="1" ht="16.5" hidden="1" customHeight="1" x14ac:dyDescent="0.2">
      <c r="A114" s="780">
        <v>2</v>
      </c>
      <c r="B114" s="784">
        <f>'SAME R Results'!A18</f>
        <v>2</v>
      </c>
      <c r="C114" s="836" t="str">
        <f>'SAME R Results'!B18</f>
        <v>Silicone</v>
      </c>
      <c r="D114" s="784" t="str">
        <f>'SAME R Results'!C18</f>
        <v>S07</v>
      </c>
      <c r="E114" s="784" t="str">
        <f>'SAME R Results'!D18</f>
        <v>12 S</v>
      </c>
      <c r="F114" s="784">
        <f>'SAME R Results'!E18</f>
        <v>1</v>
      </c>
      <c r="G114" s="784">
        <f>'SAME R Results'!F18</f>
        <v>59</v>
      </c>
      <c r="H114" s="785" t="str">
        <f>'SAME R Results'!G18</f>
        <v>Baseline aging</v>
      </c>
      <c r="I114" s="784">
        <f>'SAME R Results'!H18</f>
        <v>211</v>
      </c>
      <c r="J114" s="786">
        <f>'SAME R Results'!I18</f>
        <v>40389</v>
      </c>
      <c r="K114" s="784">
        <f>'SAME R Results'!J18</f>
        <v>0</v>
      </c>
      <c r="L114" s="788"/>
      <c r="M114" s="788"/>
      <c r="N114" s="784">
        <f>'SAME R Results'!K18</f>
        <v>8.1</v>
      </c>
      <c r="O114" s="793">
        <f>'SAME R Results'!L18</f>
        <v>1.327</v>
      </c>
      <c r="P114" s="784">
        <f>'SAME R Results'!M18</f>
        <v>60</v>
      </c>
      <c r="Q114" s="784">
        <f>'SAME R Results'!N18</f>
        <v>11</v>
      </c>
      <c r="R114" s="784">
        <f>'SAME R Results'!O18</f>
        <v>8</v>
      </c>
      <c r="S114" s="784" t="str">
        <f>'SAME R Results'!P18</f>
        <v>n</v>
      </c>
      <c r="T114" s="784" t="str">
        <f>'SAME R Results'!Q18</f>
        <v>n</v>
      </c>
      <c r="U114" s="784">
        <f>'SAME R Results'!R18</f>
        <v>24.2</v>
      </c>
      <c r="V114" s="784" t="str">
        <f>'SAME R Results'!S18</f>
        <v>n</v>
      </c>
      <c r="W114" s="784">
        <f>'SAME R Results'!T18</f>
        <v>0</v>
      </c>
      <c r="X114" s="784" t="str">
        <f>'SAME R Results'!U18</f>
        <v>n</v>
      </c>
      <c r="Y114" s="784" t="str">
        <f>'SAME R Results'!V18</f>
        <v>y</v>
      </c>
      <c r="Z114" s="784" t="str">
        <f>'SAME R Results'!W18</f>
        <v>y</v>
      </c>
      <c r="AA114" s="784" t="str">
        <f>'SAME R Results'!X18</f>
        <v>y</v>
      </c>
      <c r="AB114" s="784" t="str">
        <f>'SAME R Results'!Y18</f>
        <v>y</v>
      </c>
      <c r="AC114" s="789"/>
      <c r="AD114" s="784" t="str">
        <f>'SAME R Results'!Z18</f>
        <v>y</v>
      </c>
      <c r="AE114" s="784">
        <f>'SAME R Results'!AA18</f>
        <v>10</v>
      </c>
      <c r="AF114" s="784" t="str">
        <f>'SAME R Results'!AB18</f>
        <v>y</v>
      </c>
      <c r="AG114" s="817">
        <f>'SAME R Results'!AC18</f>
        <v>3.1809999999999998E-2</v>
      </c>
      <c r="AH114" s="819">
        <f>'SAME R Results'!AD18</f>
        <v>0</v>
      </c>
      <c r="AI114" s="784">
        <f>'SAME R Results'!AE18</f>
        <v>0</v>
      </c>
      <c r="AJ114" s="784">
        <f>'SAME R Results'!AF18</f>
        <v>0</v>
      </c>
      <c r="AK114" s="784">
        <f>'SAME R Results'!AG18</f>
        <v>0</v>
      </c>
      <c r="AL114" s="784">
        <f>'SAME R Results'!AH18</f>
        <v>0</v>
      </c>
      <c r="AM114" s="784">
        <f>'SAME R Results'!AI18</f>
        <v>0</v>
      </c>
      <c r="AN114" s="784">
        <f>'SAME R Results'!AJ18</f>
        <v>0</v>
      </c>
      <c r="AO114" s="784">
        <f>'SAME R Results'!AK18</f>
        <v>0</v>
      </c>
      <c r="AP114" s="784">
        <f>'SAME R Results'!AL18</f>
        <v>0</v>
      </c>
      <c r="AQ114" s="784">
        <f>'SAME R Results'!AM18</f>
        <v>0</v>
      </c>
      <c r="AR114" s="817">
        <f>'SAME R Results'!AN18</f>
        <v>0</v>
      </c>
      <c r="AS114" s="819">
        <f>'SAME R Results'!AO18</f>
        <v>0</v>
      </c>
      <c r="AT114" s="784">
        <f>'SAME R Results'!AP18</f>
        <v>0</v>
      </c>
      <c r="AU114" s="789"/>
      <c r="AV114" s="821">
        <f>'SAME R Results'!AQ18</f>
        <v>0</v>
      </c>
      <c r="AW114" s="821">
        <f>'SAME R Results'!AR18</f>
        <v>6.2460000000000004</v>
      </c>
      <c r="AX114" s="821">
        <f>'SAME R Results'!AS18</f>
        <v>0</v>
      </c>
      <c r="AY114" s="821">
        <f>'SAME R Results'!AT18</f>
        <v>0</v>
      </c>
      <c r="AZ114" s="824"/>
      <c r="BA114" s="824"/>
      <c r="BB114" s="821">
        <f>'SAME R Results'!AU18</f>
        <v>3.0206605</v>
      </c>
      <c r="BC114" s="821">
        <f>'SAME R Results'!AV18</f>
        <v>2.6199344999999995E-2</v>
      </c>
      <c r="BD114" s="821">
        <f>'SAME R Results'!AW18</f>
        <v>7.279646500000001</v>
      </c>
      <c r="BE114" s="821">
        <f>'SAME R Results'!AX18</f>
        <v>4.7241069999999992</v>
      </c>
      <c r="BF114" s="827">
        <f>'SAME R Results'!AY18</f>
        <v>74405</v>
      </c>
      <c r="BG114" s="784">
        <f>'SAME R Results'!AZ18</f>
        <v>2.7095650000000004</v>
      </c>
      <c r="BH114" s="784">
        <f>'SAME R Results'!BA18</f>
        <v>8.5983280000000023E-2</v>
      </c>
      <c r="BI114" s="789"/>
      <c r="BJ114" s="784">
        <f>'SAME R Results'!BB18</f>
        <v>108.50449999999998</v>
      </c>
      <c r="BK114" s="784">
        <f>'SAME R Results'!BC18</f>
        <v>2.5555395000000019</v>
      </c>
      <c r="BL114" s="784">
        <f>'SAME R Results'!BD18</f>
        <v>3579696.8264696635</v>
      </c>
      <c r="BM114" s="784">
        <f>'SAME R Results'!BE18</f>
        <v>688.21315184702462</v>
      </c>
      <c r="BN114" s="784">
        <f>'SAME R Results'!BF18</f>
        <v>8.019714976735683</v>
      </c>
      <c r="BO114" s="784">
        <f>'SAME R Results'!BG18</f>
        <v>1.7566079941830108</v>
      </c>
      <c r="BP114" s="789"/>
      <c r="BQ114" s="784">
        <f>'SAME R Results'!BH18</f>
        <v>159.03792489513376</v>
      </c>
      <c r="BR114" s="817">
        <f>'SAME R Results'!BI18</f>
        <v>0.19225459171796622</v>
      </c>
      <c r="BS114" s="817">
        <f>'SAME R Results'!BJ18</f>
        <v>0.45513242180855784</v>
      </c>
      <c r="BT114" s="817">
        <f>'SAME R Results'!BL18</f>
        <v>4.5654551290287229</v>
      </c>
      <c r="BU114" s="817">
        <f>'SAME R Results'!BM18</f>
        <v>2.5302410110434193</v>
      </c>
      <c r="BV114" s="817">
        <f>'SAME R Results'!BN18</f>
        <v>0.12495285816934183</v>
      </c>
      <c r="BW114" s="784">
        <f>'SAME R Results'!BO18</f>
        <v>3579696.8264696635</v>
      </c>
      <c r="BX114" s="784">
        <f>'SAME R Results'!BP18</f>
        <v>3525898.8069789382</v>
      </c>
      <c r="BY114" s="784">
        <f>'SAME R Results'!BQ18</f>
        <v>3212221.2676831186</v>
      </c>
      <c r="BZ114" s="784">
        <f>'SAME R Results'!BR18</f>
        <v>688.21315184702462</v>
      </c>
      <c r="CA114" s="784">
        <f>'SAME R Results'!BS18</f>
        <v>0.56724218680635752</v>
      </c>
      <c r="CB114" s="784">
        <f>'SAME R Results'!BT18</f>
        <v>0.55000000000000004</v>
      </c>
      <c r="CC114" s="784">
        <f>'SAME R Results'!BV18</f>
        <v>2.664957337674454</v>
      </c>
      <c r="CD114" s="880">
        <f>'SAME R Results'!BW18</f>
        <v>0.9</v>
      </c>
      <c r="CE114" s="1086">
        <f>'SAME R Results'!BZ18</f>
        <v>351.91040989334482</v>
      </c>
      <c r="CF114" s="1777">
        <f>'SAME R Results'!CA18</f>
        <v>1.223333333333354</v>
      </c>
      <c r="CG114" s="1777" t="str">
        <f>'SAME R Results'!CB18</f>
        <v xml:space="preserve"> 12S</v>
      </c>
      <c r="CH114" s="1777">
        <f>'SAME R Results'!CC18</f>
        <v>211</v>
      </c>
      <c r="CI114" s="1777">
        <f>'SAME R Results'!CD18</f>
        <v>0.78002251992162375</v>
      </c>
      <c r="CJ114" s="1777"/>
      <c r="CK114" s="1777"/>
      <c r="CL114" s="2015">
        <f>'SAME R Results'!CI18</f>
        <v>18</v>
      </c>
      <c r="CM114" s="2015" t="str">
        <f>'SAME R Results'!CJ18</f>
        <v>Silicone</v>
      </c>
      <c r="CN114" s="2016">
        <f>'SAME R Results'!CK18</f>
        <v>0.19225459171796622</v>
      </c>
      <c r="CO114" s="2016">
        <f>'SAME R Results'!CL18</f>
        <v>5.0426431192583235E-2</v>
      </c>
      <c r="CP114" s="2016">
        <f>'SAME R Results'!CM18</f>
        <v>3.2451687661120096E-2</v>
      </c>
    </row>
    <row r="115" spans="1:150" s="2020" customFormat="1" ht="16.5" customHeight="1" x14ac:dyDescent="0.2">
      <c r="A115" s="780">
        <v>2</v>
      </c>
      <c r="B115" s="784">
        <f>'SAME R Results'!A19</f>
        <v>2</v>
      </c>
      <c r="C115" s="836" t="str">
        <f>'SAME R Results'!B19</f>
        <v>Silicone</v>
      </c>
      <c r="D115" s="784" t="str">
        <f>'SAME R Results'!C19</f>
        <v>S07</v>
      </c>
      <c r="E115" s="784" t="str">
        <f>'SAME R Results'!D19</f>
        <v>12Sa</v>
      </c>
      <c r="F115" s="784">
        <f>'SAME R Results'!E19</f>
        <v>1</v>
      </c>
      <c r="G115" s="784" t="str">
        <f>'SAME R Results'!F19</f>
        <v>59a</v>
      </c>
      <c r="H115" s="785" t="str">
        <f>'SAME R Results'!G19</f>
        <v>aged</v>
      </c>
      <c r="I115" s="784">
        <f>'SAME R Results'!H19</f>
        <v>211</v>
      </c>
      <c r="J115" s="786">
        <f>'SAME R Results'!I19</f>
        <v>40389</v>
      </c>
      <c r="K115" s="784">
        <f>'SAME R Results'!J19</f>
        <v>0</v>
      </c>
      <c r="L115" s="788"/>
      <c r="M115" s="788"/>
      <c r="N115" s="784">
        <f>'SAME R Results'!K19</f>
        <v>8.1</v>
      </c>
      <c r="O115" s="793">
        <f>'SAME R Results'!L19</f>
        <v>1.327</v>
      </c>
      <c r="P115" s="784">
        <f>'SAME R Results'!M19</f>
        <v>0</v>
      </c>
      <c r="Q115" s="784">
        <f>'SAME R Results'!N19</f>
        <v>0</v>
      </c>
      <c r="R115" s="784">
        <f>'SAME R Results'!O19</f>
        <v>0</v>
      </c>
      <c r="S115" s="784">
        <f>'SAME R Results'!P19</f>
        <v>0</v>
      </c>
      <c r="T115" s="784">
        <f>'SAME R Results'!Q19</f>
        <v>0</v>
      </c>
      <c r="U115" s="784">
        <f>'SAME R Results'!R19</f>
        <v>855.6</v>
      </c>
      <c r="V115" s="784">
        <f>'SAME R Results'!S19</f>
        <v>0</v>
      </c>
      <c r="W115" s="784">
        <f>'SAME R Results'!T19</f>
        <v>0</v>
      </c>
      <c r="X115" s="784" t="str">
        <f>'SAME R Results'!U19</f>
        <v>n</v>
      </c>
      <c r="Y115" s="784" t="str">
        <f>'SAME R Results'!V19</f>
        <v>y</v>
      </c>
      <c r="Z115" s="784" t="str">
        <f>'SAME R Results'!W19</f>
        <v>y</v>
      </c>
      <c r="AA115" s="784" t="str">
        <f>'SAME R Results'!X19</f>
        <v>y</v>
      </c>
      <c r="AB115" s="784" t="str">
        <f>'SAME R Results'!Y19</f>
        <v>y</v>
      </c>
      <c r="AC115" s="789"/>
      <c r="AD115" s="784" t="str">
        <f>'SAME R Results'!Z19</f>
        <v>y</v>
      </c>
      <c r="AE115" s="784">
        <f>'SAME R Results'!AA19</f>
        <v>10</v>
      </c>
      <c r="AF115" s="784" t="str">
        <f>'SAME R Results'!AB19</f>
        <v>y</v>
      </c>
      <c r="AG115" s="817">
        <f>'SAME R Results'!AC19</f>
        <v>3.1809999999999998E-2</v>
      </c>
      <c r="AH115" s="819">
        <f>'SAME R Results'!AD19</f>
        <v>0</v>
      </c>
      <c r="AI115" s="784">
        <f>'SAME R Results'!AE19</f>
        <v>70</v>
      </c>
      <c r="AJ115" s="784">
        <f>'SAME R Results'!AF19</f>
        <v>720</v>
      </c>
      <c r="AK115" s="784">
        <f>'SAME R Results'!AG19</f>
        <v>0</v>
      </c>
      <c r="AL115" s="784" t="str">
        <f>'SAME R Results'!AH19</f>
        <v>n</v>
      </c>
      <c r="AM115" s="784" t="str">
        <f>'SAME R Results'!AI19</f>
        <v>y</v>
      </c>
      <c r="AN115" s="784" t="str">
        <f>'SAME R Results'!AJ19</f>
        <v>y</v>
      </c>
      <c r="AO115" s="784" t="str">
        <f>'SAME R Results'!AK19</f>
        <v>y</v>
      </c>
      <c r="AP115" s="784" t="str">
        <f>'SAME R Results'!AL19</f>
        <v>y</v>
      </c>
      <c r="AQ115" s="784" t="str">
        <f>'SAME R Results'!AM19</f>
        <v>y</v>
      </c>
      <c r="AR115" s="817">
        <f>'SAME R Results'!AN19</f>
        <v>3.1809999999999998E-2</v>
      </c>
      <c r="AS115" s="819">
        <f>'SAME R Results'!AO19</f>
        <v>0</v>
      </c>
      <c r="AT115" s="784">
        <f>'SAME R Results'!AP19</f>
        <v>0</v>
      </c>
      <c r="AU115" s="789"/>
      <c r="AV115" s="821">
        <f>'SAME R Results'!AQ19</f>
        <v>0</v>
      </c>
      <c r="AW115" s="821">
        <f>'SAME R Results'!AR19</f>
        <v>6.2489999999999997</v>
      </c>
      <c r="AX115" s="821">
        <f>'SAME R Results'!AS19</f>
        <v>0</v>
      </c>
      <c r="AY115" s="821">
        <f>'SAME R Results'!AT19</f>
        <v>0</v>
      </c>
      <c r="AZ115" s="824"/>
      <c r="BA115" s="824"/>
      <c r="BB115" s="821">
        <f>'SAME R Results'!AU19</f>
        <v>2.6970060000000005</v>
      </c>
      <c r="BC115" s="821">
        <f>'SAME R Results'!AV19</f>
        <v>8.3206175000000007E-2</v>
      </c>
      <c r="BD115" s="821">
        <f>'SAME R Results'!AW19</f>
        <v>6.7254940000000003</v>
      </c>
      <c r="BE115" s="821">
        <f>'SAME R Results'!AX19</f>
        <v>4.718307499999999</v>
      </c>
      <c r="BF115" s="827">
        <f>'SAME R Results'!AY19</f>
        <v>29880</v>
      </c>
      <c r="BG115" s="784">
        <f>'SAME R Results'!AZ19</f>
        <v>2.3000949999999998</v>
      </c>
      <c r="BH115" s="784">
        <f>'SAME R Results'!BA19</f>
        <v>0.12911993999999999</v>
      </c>
      <c r="BI115" s="789"/>
      <c r="BJ115" s="784">
        <f>'SAME R Results'!BB19</f>
        <v>90.332549999999998</v>
      </c>
      <c r="BK115" s="784">
        <f>'SAME R Results'!BC19</f>
        <v>2.0071865000000013</v>
      </c>
      <c r="BL115" s="784">
        <f>'SAME R Results'!BD19</f>
        <v>1353908.7331027978</v>
      </c>
      <c r="BM115" s="784">
        <f>'SAME R Results'!BE19</f>
        <v>457.72308303012852</v>
      </c>
      <c r="BN115" s="784">
        <f>'SAME R Results'!BF19</f>
        <v>7.8427258028568954</v>
      </c>
      <c r="BO115" s="784">
        <f>'SAME R Results'!BG19</f>
        <v>1.6285067010076788</v>
      </c>
      <c r="BP115" s="789"/>
      <c r="BQ115" s="784">
        <f>'SAME R Results'!BH19</f>
        <v>148.19718360984319</v>
      </c>
      <c r="BR115" s="817">
        <f>'SAME R Results'!BI19</f>
        <v>0.3380752866414779</v>
      </c>
      <c r="BS115" s="817">
        <f>'SAME R Results'!BJ19</f>
        <v>0.61470933677630357</v>
      </c>
      <c r="BT115" s="817">
        <f>'SAME R Results'!BL19</f>
        <v>4.8159002342477404</v>
      </c>
      <c r="BU115" s="817">
        <f>'SAME R Results'!BM19</f>
        <v>2.1667483760997981</v>
      </c>
      <c r="BV115" s="817">
        <f>'SAME R Results'!BN19</f>
        <v>0.25071783710999912</v>
      </c>
      <c r="BW115" s="784">
        <f>'SAME R Results'!BO19</f>
        <v>1353908.7331027978</v>
      </c>
      <c r="BX115" s="784">
        <f>'SAME R Results'!BP19</f>
        <v>1332304.2062244578</v>
      </c>
      <c r="BY115" s="784">
        <f>'SAME R Results'!BQ19</f>
        <v>1248159.2706696007</v>
      </c>
      <c r="BZ115" s="784">
        <f>'SAME R Results'!BR19</f>
        <v>457.72308303012852</v>
      </c>
      <c r="CA115" s="784">
        <f>'SAME R Results'!BS19</f>
        <v>0.4455266136908464</v>
      </c>
      <c r="CB115" s="784">
        <f>'SAME R Results'!BT19</f>
        <v>0.55000000000000004</v>
      </c>
      <c r="CC115" s="784">
        <f>'SAME R Results'!BV19</f>
        <v>2.9828608264149459</v>
      </c>
      <c r="CD115" s="880">
        <f>'SAME R Results'!BW19</f>
        <v>0.9</v>
      </c>
      <c r="CE115" s="1086">
        <f>'SAME R Results'!BZ19</f>
        <v>351.91040989334482</v>
      </c>
      <c r="CF115" s="1777">
        <f>'SAME R Results'!CA19</f>
        <v>1.223333333333354</v>
      </c>
      <c r="CG115" s="1777">
        <f>'SAME R Results'!CB19</f>
        <v>0</v>
      </c>
      <c r="CH115" s="1777">
        <f>'SAME R Results'!CC19</f>
        <v>0</v>
      </c>
      <c r="CI115" s="1777">
        <f>'SAME R Results'!CD19</f>
        <v>0.7268526716558944</v>
      </c>
      <c r="CJ115" s="1777"/>
      <c r="CK115" s="1777"/>
      <c r="CL115" s="2015">
        <f>'SAME R Results'!CI19</f>
        <v>19</v>
      </c>
      <c r="CM115" s="2015" t="str">
        <f>'SAME R Results'!CJ19</f>
        <v>Silicone</v>
      </c>
      <c r="CN115" s="2016">
        <f>'SAME R Results'!CK19</f>
        <v>0.3380752866414779</v>
      </c>
      <c r="CO115" s="2016">
        <f>'SAME R Results'!CL19</f>
        <v>5.2920882919774898E-2</v>
      </c>
      <c r="CP115" s="2016">
        <f>'SAME R Results'!CM19</f>
        <v>3.2815186569133112E-2</v>
      </c>
      <c r="CR115" s="11"/>
      <c r="CS115" s="11"/>
      <c r="CT115" s="11"/>
      <c r="CU115" s="11"/>
      <c r="CV115" s="11"/>
      <c r="CW115" s="11"/>
      <c r="CX115" s="11"/>
      <c r="CY115" s="11"/>
      <c r="CZ115" s="11"/>
      <c r="DA115" s="11"/>
      <c r="DB115" s="11"/>
      <c r="DC115" s="11"/>
      <c r="DD115" s="11"/>
      <c r="DE115" s="11"/>
      <c r="DF115" s="11"/>
      <c r="DG115" s="11"/>
      <c r="DH115" s="11"/>
      <c r="DI115" s="11"/>
      <c r="DJ115" s="11"/>
      <c r="DK115" s="11"/>
      <c r="DL115" s="11"/>
      <c r="DM115" s="11"/>
      <c r="DN115" s="11"/>
      <c r="DO115" s="11"/>
      <c r="DP115" s="11"/>
      <c r="DQ115" s="11"/>
      <c r="DR115" s="11"/>
      <c r="DS115" s="11"/>
      <c r="DT115" s="11"/>
      <c r="DU115" s="11"/>
      <c r="DV115" s="11"/>
      <c r="DW115" s="11"/>
      <c r="DX115" s="11"/>
      <c r="DY115" s="11"/>
      <c r="DZ115" s="11"/>
      <c r="EA115" s="11"/>
      <c r="EB115" s="11"/>
      <c r="EC115" s="11"/>
      <c r="ED115" s="11"/>
      <c r="EE115" s="11"/>
      <c r="EF115" s="11"/>
      <c r="EG115" s="11"/>
      <c r="EH115" s="11"/>
      <c r="EI115" s="11"/>
      <c r="EJ115" s="11"/>
      <c r="EK115" s="11"/>
      <c r="EL115" s="11"/>
      <c r="EM115" s="11"/>
      <c r="EN115" s="11"/>
      <c r="EO115" s="11"/>
      <c r="EP115" s="11"/>
      <c r="EQ115" s="11"/>
      <c r="ER115" s="11"/>
      <c r="ES115" s="11"/>
      <c r="ET115" s="11"/>
    </row>
    <row r="116" spans="1:150" s="2020" customFormat="1" ht="16.5" hidden="1" customHeight="1" x14ac:dyDescent="0.2">
      <c r="A116" s="780">
        <v>2</v>
      </c>
      <c r="B116" s="784">
        <f>'SAME R Results'!A20</f>
        <v>2</v>
      </c>
      <c r="C116" s="836" t="str">
        <f>'SAME R Results'!B20</f>
        <v>Silicone</v>
      </c>
      <c r="D116" s="784" t="str">
        <f>'SAME R Results'!C20</f>
        <v>S09</v>
      </c>
      <c r="E116" s="784" t="str">
        <f>'SAME R Results'!D20</f>
        <v>13 S</v>
      </c>
      <c r="F116" s="784">
        <f>'SAME R Results'!E20</f>
        <v>2</v>
      </c>
      <c r="G116" s="784">
        <f>'SAME R Results'!F20</f>
        <v>60</v>
      </c>
      <c r="H116" s="785" t="str">
        <f>'SAME R Results'!G20</f>
        <v>Htemp aging</v>
      </c>
      <c r="I116" s="784">
        <f>'SAME R Results'!H20</f>
        <v>211</v>
      </c>
      <c r="J116" s="786">
        <f>'SAME R Results'!I20</f>
        <v>40389</v>
      </c>
      <c r="K116" s="784">
        <f>'SAME R Results'!J20</f>
        <v>0</v>
      </c>
      <c r="L116" s="788"/>
      <c r="M116" s="788"/>
      <c r="N116" s="784">
        <f>'SAME R Results'!K20</f>
        <v>8.1</v>
      </c>
      <c r="O116" s="793">
        <f>'SAME R Results'!L20</f>
        <v>1.35</v>
      </c>
      <c r="P116" s="784">
        <f>'SAME R Results'!M20</f>
        <v>60</v>
      </c>
      <c r="Q116" s="784">
        <f>'SAME R Results'!N20</f>
        <v>11</v>
      </c>
      <c r="R116" s="784">
        <f>'SAME R Results'!O20</f>
        <v>8</v>
      </c>
      <c r="S116" s="784" t="str">
        <f>'SAME R Results'!P20</f>
        <v>n</v>
      </c>
      <c r="T116" s="784" t="str">
        <f>'SAME R Results'!Q20</f>
        <v>n</v>
      </c>
      <c r="U116" s="784">
        <f>'SAME R Results'!R20</f>
        <v>49.2</v>
      </c>
      <c r="V116" s="784" t="str">
        <f>'SAME R Results'!S20</f>
        <v>y</v>
      </c>
      <c r="W116" s="784">
        <f>'SAME R Results'!T20</f>
        <v>720</v>
      </c>
      <c r="X116" s="784" t="str">
        <f>'SAME R Results'!U20</f>
        <v>n</v>
      </c>
      <c r="Y116" s="784" t="str">
        <f>'SAME R Results'!V20</f>
        <v>y</v>
      </c>
      <c r="Z116" s="784" t="str">
        <f>'SAME R Results'!W20</f>
        <v>y</v>
      </c>
      <c r="AA116" s="784" t="str">
        <f>'SAME R Results'!X20</f>
        <v>y</v>
      </c>
      <c r="AB116" s="784" t="str">
        <f>'SAME R Results'!Y20</f>
        <v>y</v>
      </c>
      <c r="AC116" s="789"/>
      <c r="AD116" s="784" t="str">
        <f>'SAME R Results'!Z20</f>
        <v>y</v>
      </c>
      <c r="AE116" s="784">
        <f>'SAME R Results'!AA20</f>
        <v>10</v>
      </c>
      <c r="AF116" s="784" t="str">
        <f>'SAME R Results'!AB20</f>
        <v>y</v>
      </c>
      <c r="AG116" s="817">
        <f>'SAME R Results'!AC20</f>
        <v>3.1809999999999998E-2</v>
      </c>
      <c r="AH116" s="819">
        <f>'SAME R Results'!AD20</f>
        <v>0</v>
      </c>
      <c r="AI116" s="784">
        <f>'SAME R Results'!AE20</f>
        <v>0</v>
      </c>
      <c r="AJ116" s="784">
        <f>'SAME R Results'!AF20</f>
        <v>0</v>
      </c>
      <c r="AK116" s="784">
        <f>'SAME R Results'!AG20</f>
        <v>0</v>
      </c>
      <c r="AL116" s="784">
        <f>'SAME R Results'!AH20</f>
        <v>0</v>
      </c>
      <c r="AM116" s="784">
        <f>'SAME R Results'!AI20</f>
        <v>0</v>
      </c>
      <c r="AN116" s="784">
        <f>'SAME R Results'!AJ20</f>
        <v>0</v>
      </c>
      <c r="AO116" s="784">
        <f>'SAME R Results'!AK20</f>
        <v>0</v>
      </c>
      <c r="AP116" s="784">
        <f>'SAME R Results'!AL20</f>
        <v>0</v>
      </c>
      <c r="AQ116" s="784">
        <f>'SAME R Results'!AM20</f>
        <v>0</v>
      </c>
      <c r="AR116" s="817">
        <f>'SAME R Results'!AN20</f>
        <v>0</v>
      </c>
      <c r="AS116" s="819">
        <f>'SAME R Results'!AO20</f>
        <v>0</v>
      </c>
      <c r="AT116" s="784">
        <f>'SAME R Results'!AP20</f>
        <v>0</v>
      </c>
      <c r="AU116" s="789"/>
      <c r="AV116" s="821">
        <f>'SAME R Results'!AQ20</f>
        <v>0</v>
      </c>
      <c r="AW116" s="821">
        <f>'SAME R Results'!AR20</f>
        <v>6.25</v>
      </c>
      <c r="AX116" s="821">
        <f>'SAME R Results'!AS20</f>
        <v>0</v>
      </c>
      <c r="AY116" s="821">
        <f>'SAME R Results'!AT20</f>
        <v>0</v>
      </c>
      <c r="AZ116" s="824"/>
      <c r="BA116" s="824"/>
      <c r="BB116" s="821">
        <f>'SAME R Results'!AU20</f>
        <v>5.7524109999999995</v>
      </c>
      <c r="BC116" s="821">
        <f>'SAME R Results'!AV20</f>
        <v>2.6800000000000001E-2</v>
      </c>
      <c r="BD116" s="821">
        <f>'SAME R Results'!AW20</f>
        <v>7.7552029999999998</v>
      </c>
      <c r="BE116" s="821">
        <f>'SAME R Results'!AX20</f>
        <v>4.6898499999999999</v>
      </c>
      <c r="BF116" s="827">
        <f>'SAME R Results'!AY20</f>
        <v>87435</v>
      </c>
      <c r="BG116" s="784">
        <f>'SAME R Results'!AZ20</f>
        <v>5.4193280000000001</v>
      </c>
      <c r="BH116" s="784">
        <f>'SAME R Results'!BA20</f>
        <v>8.2000000000000003E-2</v>
      </c>
      <c r="BI116" s="789"/>
      <c r="BJ116" s="784">
        <f>'SAME R Results'!BB20</f>
        <v>208.57105000000001</v>
      </c>
      <c r="BK116" s="784">
        <f>'SAME R Results'!BC20</f>
        <v>3.065353</v>
      </c>
      <c r="BL116" s="784">
        <f>'SAME R Results'!BD20</f>
        <v>4278212.966048412</v>
      </c>
      <c r="BM116" s="784">
        <f>'SAME R Results'!BE20</f>
        <v>1029.5132551137249</v>
      </c>
      <c r="BN116" s="784">
        <f>'SAME R Results'!BF20</f>
        <v>15.324040297806702</v>
      </c>
      <c r="BO116" s="784">
        <f>'SAME R Results'!BG20</f>
        <v>3.5712096645498645</v>
      </c>
      <c r="BP116" s="789"/>
      <c r="BQ116" s="784">
        <f>'SAME R Results'!BH20</f>
        <v>305.50649671782014</v>
      </c>
      <c r="BR116" s="817">
        <f>'SAME R Results'!BI20</f>
        <v>0.24064095529695867</v>
      </c>
      <c r="BS116" s="817">
        <f>'SAME R Results'!BJ20</f>
        <v>0.5331371830040863</v>
      </c>
      <c r="BT116" s="817">
        <f>'SAME R Results'!BL20</f>
        <v>4.2909942952728404</v>
      </c>
      <c r="BU116" s="817">
        <f>'SAME R Results'!BM20</f>
        <v>2.4397432197330469</v>
      </c>
      <c r="BV116" s="817">
        <f>'SAME R Results'!BN20</f>
        <v>0.16167200637296847</v>
      </c>
      <c r="BW116" s="784">
        <f>'SAME R Results'!BO20</f>
        <v>4278212.966048412</v>
      </c>
      <c r="BX116" s="784">
        <f>'SAME R Results'!BP20</f>
        <v>4214993.695378812</v>
      </c>
      <c r="BY116" s="784">
        <f>'SAME R Results'!BQ20</f>
        <v>3810569.0262496071</v>
      </c>
      <c r="BZ116" s="784">
        <f>'SAME R Results'!BR20</f>
        <v>1029.5132551137249</v>
      </c>
      <c r="CA116" s="784">
        <f>'SAME R Results'!BS20</f>
        <v>0.68040331172866908</v>
      </c>
      <c r="CB116" s="784">
        <f>'SAME R Results'!BT20</f>
        <v>0.55000000000000004</v>
      </c>
      <c r="CC116" s="784">
        <f>'SAME R Results'!BV20</f>
        <v>2.6631996994250344</v>
      </c>
      <c r="CD116" s="880">
        <f>'SAME R Results'!BW20</f>
        <v>0.9</v>
      </c>
      <c r="CE116" s="1086">
        <f>'SAME R Results'!BZ20</f>
        <v>379.84692208150824</v>
      </c>
      <c r="CF116" s="1777">
        <f>'SAME R Results'!CA20</f>
        <v>3.4566666666666634</v>
      </c>
      <c r="CG116" s="1777" t="str">
        <f>'SAME R Results'!CB20</f>
        <v xml:space="preserve"> 13S</v>
      </c>
      <c r="CH116" s="1777">
        <f>'SAME R Results'!CC20</f>
        <v>211</v>
      </c>
      <c r="CI116" s="1777">
        <f>'SAME R Results'!CD20</f>
        <v>0.53029092969342029</v>
      </c>
      <c r="CJ116" s="1777"/>
      <c r="CK116" s="1777"/>
      <c r="CL116" s="2015">
        <f>'SAME R Results'!CI20</f>
        <v>20</v>
      </c>
      <c r="CM116" s="2015" t="str">
        <f>'SAME R Results'!CJ20</f>
        <v>Silicone</v>
      </c>
      <c r="CN116" s="2016">
        <f>'SAME R Results'!CK20</f>
        <v>0.24064095529695867</v>
      </c>
      <c r="CO116" s="2016">
        <f>'SAME R Results'!CL20</f>
        <v>5.0159458022788601E-2</v>
      </c>
      <c r="CP116" s="2016">
        <f>'SAME R Results'!CM20</f>
        <v>3.0607152670349733E-2</v>
      </c>
    </row>
    <row r="117" spans="1:150" s="2020" customFormat="1" ht="16.5" customHeight="1" x14ac:dyDescent="0.2">
      <c r="A117" s="780">
        <v>2</v>
      </c>
      <c r="B117" s="784">
        <f>'SAME R Results'!A21</f>
        <v>2</v>
      </c>
      <c r="C117" s="836" t="str">
        <f>'SAME R Results'!B21</f>
        <v>Silicone</v>
      </c>
      <c r="D117" s="784" t="str">
        <f>'SAME R Results'!C21</f>
        <v>S09</v>
      </c>
      <c r="E117" s="784" t="str">
        <f>'SAME R Results'!D21</f>
        <v>13Sa</v>
      </c>
      <c r="F117" s="784">
        <f>'SAME R Results'!E21</f>
        <v>2</v>
      </c>
      <c r="G117" s="784" t="str">
        <f>'SAME R Results'!F21</f>
        <v>60a</v>
      </c>
      <c r="H117" s="785" t="str">
        <f>'SAME R Results'!G21</f>
        <v>aged</v>
      </c>
      <c r="I117" s="784">
        <f>'SAME R Results'!H21</f>
        <v>211</v>
      </c>
      <c r="J117" s="786">
        <f>'SAME R Results'!I21</f>
        <v>40389</v>
      </c>
      <c r="K117" s="784">
        <f>'SAME R Results'!J21</f>
        <v>0</v>
      </c>
      <c r="L117" s="790"/>
      <c r="M117" s="790"/>
      <c r="N117" s="784">
        <f>'SAME R Results'!K21</f>
        <v>8.1</v>
      </c>
      <c r="O117" s="793">
        <f>'SAME R Results'!L21</f>
        <v>1.35</v>
      </c>
      <c r="P117" s="784">
        <f>'SAME R Results'!M21</f>
        <v>0</v>
      </c>
      <c r="Q117" s="784">
        <f>'SAME R Results'!N21</f>
        <v>0</v>
      </c>
      <c r="R117" s="784">
        <f>'SAME R Results'!O21</f>
        <v>0</v>
      </c>
      <c r="S117" s="784">
        <f>'SAME R Results'!P21</f>
        <v>0</v>
      </c>
      <c r="T117" s="784">
        <f>'SAME R Results'!Q21</f>
        <v>0</v>
      </c>
      <c r="U117" s="784">
        <f>'SAME R Results'!R21</f>
        <v>856</v>
      </c>
      <c r="V117" s="784">
        <f>'SAME R Results'!S21</f>
        <v>0</v>
      </c>
      <c r="W117" s="784">
        <f>'SAME R Results'!T21</f>
        <v>0</v>
      </c>
      <c r="X117" s="784" t="str">
        <f>'SAME R Results'!U21</f>
        <v>n</v>
      </c>
      <c r="Y117" s="784" t="str">
        <f>'SAME R Results'!V21</f>
        <v>y</v>
      </c>
      <c r="Z117" s="784" t="str">
        <f>'SAME R Results'!W21</f>
        <v>y</v>
      </c>
      <c r="AA117" s="784" t="str">
        <f>'SAME R Results'!X21</f>
        <v>y</v>
      </c>
      <c r="AB117" s="784" t="str">
        <f>'SAME R Results'!Y21</f>
        <v>y</v>
      </c>
      <c r="AC117" s="809"/>
      <c r="AD117" s="784" t="str">
        <f>'SAME R Results'!Z21</f>
        <v>y</v>
      </c>
      <c r="AE117" s="784">
        <f>'SAME R Results'!AA21</f>
        <v>10</v>
      </c>
      <c r="AF117" s="784" t="str">
        <f>'SAME R Results'!AB21</f>
        <v>y</v>
      </c>
      <c r="AG117" s="817">
        <f>'SAME R Results'!AC21</f>
        <v>3.1809999999999998E-2</v>
      </c>
      <c r="AH117" s="819">
        <f>'SAME R Results'!AD21</f>
        <v>0</v>
      </c>
      <c r="AI117" s="784">
        <f>'SAME R Results'!AE21</f>
        <v>70</v>
      </c>
      <c r="AJ117" s="784">
        <f>'SAME R Results'!AF21</f>
        <v>720</v>
      </c>
      <c r="AK117" s="784">
        <f>'SAME R Results'!AG21</f>
        <v>0</v>
      </c>
      <c r="AL117" s="784" t="str">
        <f>'SAME R Results'!AH21</f>
        <v>n</v>
      </c>
      <c r="AM117" s="784" t="str">
        <f>'SAME R Results'!AI21</f>
        <v>y</v>
      </c>
      <c r="AN117" s="784" t="str">
        <f>'SAME R Results'!AJ21</f>
        <v>y</v>
      </c>
      <c r="AO117" s="784" t="str">
        <f>'SAME R Results'!AK21</f>
        <v>y</v>
      </c>
      <c r="AP117" s="784" t="str">
        <f>'SAME R Results'!AL21</f>
        <v>y</v>
      </c>
      <c r="AQ117" s="784" t="str">
        <f>'SAME R Results'!AM21</f>
        <v>y</v>
      </c>
      <c r="AR117" s="817">
        <f>'SAME R Results'!AN21</f>
        <v>3.1809999999999998E-2</v>
      </c>
      <c r="AS117" s="819">
        <f>'SAME R Results'!AO21</f>
        <v>0</v>
      </c>
      <c r="AT117" s="784">
        <f>'SAME R Results'!AP21</f>
        <v>0</v>
      </c>
      <c r="AU117" s="809"/>
      <c r="AV117" s="821">
        <f>'SAME R Results'!AQ21</f>
        <v>0</v>
      </c>
      <c r="AW117" s="821">
        <f>'SAME R Results'!AR21</f>
        <v>6.25</v>
      </c>
      <c r="AX117" s="821">
        <f>'SAME R Results'!AS21</f>
        <v>0</v>
      </c>
      <c r="AY117" s="821">
        <f>'SAME R Results'!AT21</f>
        <v>0</v>
      </c>
      <c r="AZ117" s="825"/>
      <c r="BA117" s="825"/>
      <c r="BB117" s="821">
        <f>'SAME R Results'!AU21</f>
        <v>5.1241454999999991</v>
      </c>
      <c r="BC117" s="821">
        <f>'SAME R Results'!AV21</f>
        <v>2.6800000000000001E-2</v>
      </c>
      <c r="BD117" s="821">
        <f>'SAME R Results'!AW21</f>
        <v>7.2423695000000006</v>
      </c>
      <c r="BE117" s="821">
        <f>'SAME R Results'!AX21</f>
        <v>4.640504</v>
      </c>
      <c r="BF117" s="827">
        <f>'SAME R Results'!AY21</f>
        <v>33460</v>
      </c>
      <c r="BG117" s="784">
        <f>'SAME R Results'!AZ21</f>
        <v>4.8401190000000005</v>
      </c>
      <c r="BH117" s="784">
        <f>'SAME R Results'!BA21</f>
        <v>8.2000000000000003E-2</v>
      </c>
      <c r="BI117" s="809"/>
      <c r="BJ117" s="784">
        <f>'SAME R Results'!BB21</f>
        <v>183.79400000000001</v>
      </c>
      <c r="BK117" s="784">
        <f>'SAME R Results'!BC21</f>
        <v>2.6018655000000006</v>
      </c>
      <c r="BL117" s="784">
        <f>'SAME R Results'!BD21</f>
        <v>1523655.4291103429</v>
      </c>
      <c r="BM117" s="784">
        <f>'SAME R Results'!BE21</f>
        <v>712.59201459586927</v>
      </c>
      <c r="BN117" s="784">
        <f>'SAME R Results'!BF21</f>
        <v>15.270789713164884</v>
      </c>
      <c r="BO117" s="784">
        <f>'SAME R Results'!BG21</f>
        <v>3.5636310447866641</v>
      </c>
      <c r="BP117" s="809"/>
      <c r="BQ117" s="784">
        <f>'SAME R Results'!BH21</f>
        <v>301.06183061912731</v>
      </c>
      <c r="BR117" s="817">
        <f>'SAME R Results'!BI21</f>
        <v>0.46768580414007993</v>
      </c>
      <c r="BS117" s="817">
        <f>'SAME R Results'!BJ21</f>
        <v>0.74847264808873848</v>
      </c>
      <c r="BT117" s="817">
        <f>'SAME R Results'!BL21</f>
        <v>4.2851769785497158</v>
      </c>
      <c r="BU117" s="817">
        <f>'SAME R Results'!BM21</f>
        <v>1.985238345650711</v>
      </c>
      <c r="BV117" s="817">
        <f>'SAME R Results'!BN21</f>
        <v>0.36969477664981848</v>
      </c>
      <c r="BW117" s="784">
        <f>'SAME R Results'!BO21</f>
        <v>1523655.4291103429</v>
      </c>
      <c r="BX117" s="784">
        <f>'SAME R Results'!BP21</f>
        <v>1499462.4080477841</v>
      </c>
      <c r="BY117" s="784">
        <f>'SAME R Results'!BQ21</f>
        <v>1401470.1540396102</v>
      </c>
      <c r="BZ117" s="784">
        <f>'SAME R Results'!BR21</f>
        <v>712.59201459586927</v>
      </c>
      <c r="CA117" s="784">
        <f>'SAME R Results'!BS21</f>
        <v>0.57752497114445545</v>
      </c>
      <c r="CB117" s="784">
        <f>'SAME R Results'!BT21</f>
        <v>0.55000000000000004</v>
      </c>
      <c r="CC117" s="784">
        <f>'SAME R Results'!BV21</f>
        <v>2.9782536240586275</v>
      </c>
      <c r="CD117" s="880">
        <f>'SAME R Results'!BW21</f>
        <v>0.9</v>
      </c>
      <c r="CE117" s="1086">
        <f>'SAME R Results'!BZ21</f>
        <v>379.84692208150824</v>
      </c>
      <c r="CF117" s="1777">
        <f>'SAME R Results'!CA21</f>
        <v>3.4566666666666634</v>
      </c>
      <c r="CG117" s="1777">
        <f>'SAME R Results'!CB21</f>
        <v>0</v>
      </c>
      <c r="CH117" s="1777">
        <f>'SAME R Results'!CC21</f>
        <v>0</v>
      </c>
      <c r="CI117" s="1777">
        <f>'SAME R Results'!CD21</f>
        <v>0.52257598371690417</v>
      </c>
      <c r="CJ117" s="1777"/>
      <c r="CK117" s="1777"/>
      <c r="CL117" s="2015">
        <f>'SAME R Results'!CI21</f>
        <v>21</v>
      </c>
      <c r="CM117" s="2015" t="str">
        <f>'SAME R Results'!CJ21</f>
        <v>Silicone</v>
      </c>
      <c r="CN117" s="2016">
        <f>'SAME R Results'!CK21</f>
        <v>0.46768580414007993</v>
      </c>
      <c r="CO117" s="2016">
        <f>'SAME R Results'!CL21</f>
        <v>5.0723101237246937E-2</v>
      </c>
      <c r="CP117" s="2016">
        <f>'SAME R Results'!CM21</f>
        <v>3.0297409236764994E-2</v>
      </c>
      <c r="CR117" s="11"/>
      <c r="CS117" s="11"/>
      <c r="CT117" s="11"/>
      <c r="CU117" s="11"/>
      <c r="CV117" s="11"/>
      <c r="CW117" s="11"/>
      <c r="CX117" s="11"/>
      <c r="CY117" s="11"/>
      <c r="CZ117" s="11"/>
      <c r="DA117" s="11"/>
      <c r="DB117" s="11"/>
      <c r="DC117" s="11"/>
      <c r="DD117" s="11"/>
      <c r="DE117" s="11"/>
      <c r="DF117" s="11"/>
      <c r="DG117" s="11"/>
      <c r="DH117" s="11"/>
      <c r="DI117" s="11"/>
      <c r="DJ117" s="11"/>
      <c r="DK117" s="11"/>
      <c r="DL117" s="11"/>
      <c r="DM117" s="11"/>
      <c r="DN117" s="11"/>
      <c r="DO117" s="11"/>
      <c r="DP117" s="11"/>
      <c r="DQ117" s="11"/>
      <c r="DR117" s="11"/>
      <c r="DS117" s="11"/>
      <c r="DT117" s="11"/>
      <c r="DU117" s="11"/>
      <c r="DV117" s="11"/>
      <c r="DW117" s="11"/>
      <c r="DX117" s="11"/>
      <c r="DY117" s="11"/>
      <c r="DZ117" s="11"/>
      <c r="EA117" s="11"/>
      <c r="EB117" s="11"/>
      <c r="EC117" s="11"/>
      <c r="ED117" s="11"/>
      <c r="EE117" s="11"/>
      <c r="EF117" s="11"/>
      <c r="EG117" s="11"/>
      <c r="EH117" s="11"/>
      <c r="EI117" s="11"/>
      <c r="EJ117" s="11"/>
      <c r="EK117" s="11"/>
      <c r="EL117" s="11"/>
      <c r="EM117" s="11"/>
      <c r="EN117" s="11"/>
      <c r="EO117" s="11"/>
      <c r="EP117" s="11"/>
      <c r="EQ117" s="11"/>
      <c r="ER117" s="11"/>
      <c r="ES117" s="11"/>
      <c r="ET117" s="11"/>
    </row>
    <row r="118" spans="1:150" s="2020" customFormat="1" ht="16.5" hidden="1" customHeight="1" x14ac:dyDescent="0.2">
      <c r="A118" s="780">
        <v>2</v>
      </c>
      <c r="B118" s="784">
        <f>'SAME R Results'!A31</f>
        <v>3</v>
      </c>
      <c r="C118" s="836" t="str">
        <f>'SAME R Results'!B31</f>
        <v>Silicone</v>
      </c>
      <c r="D118" s="784" t="str">
        <f>'SAME R Results'!C31</f>
        <v>S12</v>
      </c>
      <c r="E118" s="784" t="str">
        <f>'SAME R Results'!D31</f>
        <v>18 S</v>
      </c>
      <c r="F118" s="784">
        <f>'SAME R Results'!E31</f>
        <v>5</v>
      </c>
      <c r="G118" s="784">
        <f>'SAME R Results'!F31</f>
        <v>65</v>
      </c>
      <c r="H118" s="785" t="str">
        <f>'SAME R Results'!G31</f>
        <v>Baseline long Aging</v>
      </c>
      <c r="I118" s="784">
        <f>'SAME R Results'!H31</f>
        <v>235</v>
      </c>
      <c r="J118" s="786">
        <f>'SAME R Results'!I31</f>
        <v>40413</v>
      </c>
      <c r="K118" s="784">
        <f>'SAME R Results'!J31</f>
        <v>0</v>
      </c>
      <c r="L118" s="788"/>
      <c r="M118" s="788"/>
      <c r="N118" s="784">
        <f>'SAME R Results'!K31</f>
        <v>8.1</v>
      </c>
      <c r="O118" s="793">
        <f>'SAME R Results'!L31</f>
        <v>1.327</v>
      </c>
      <c r="P118" s="784">
        <f>'SAME R Results'!M31</f>
        <v>60</v>
      </c>
      <c r="Q118" s="784">
        <f>'SAME R Results'!N31</f>
        <v>11</v>
      </c>
      <c r="R118" s="784">
        <f>'SAME R Results'!O31</f>
        <v>8</v>
      </c>
      <c r="S118" s="784" t="str">
        <f>'SAME R Results'!P31</f>
        <v>n</v>
      </c>
      <c r="T118" s="784" t="str">
        <f>'SAME R Results'!Q31</f>
        <v>n</v>
      </c>
      <c r="U118" s="784">
        <f>'SAME R Results'!R31</f>
        <v>49.8</v>
      </c>
      <c r="V118" s="784" t="str">
        <f>'SAME R Results'!S31</f>
        <v>n</v>
      </c>
      <c r="W118" s="784">
        <f>'SAME R Results'!T31</f>
        <v>0</v>
      </c>
      <c r="X118" s="784" t="str">
        <f>'SAME R Results'!U31</f>
        <v>n</v>
      </c>
      <c r="Y118" s="784" t="str">
        <f>'SAME R Results'!V31</f>
        <v>y</v>
      </c>
      <c r="Z118" s="784" t="str">
        <f>'SAME R Results'!W31</f>
        <v>y</v>
      </c>
      <c r="AA118" s="784" t="str">
        <f>'SAME R Results'!X31</f>
        <v>y</v>
      </c>
      <c r="AB118" s="784" t="str">
        <f>'SAME R Results'!Y31</f>
        <v>y</v>
      </c>
      <c r="AC118" s="789"/>
      <c r="AD118" s="784" t="str">
        <f>'SAME R Results'!Z31</f>
        <v>y</v>
      </c>
      <c r="AE118" s="784">
        <f>'SAME R Results'!AA31</f>
        <v>10</v>
      </c>
      <c r="AF118" s="784" t="str">
        <f>'SAME R Results'!AB31</f>
        <v>y</v>
      </c>
      <c r="AG118" s="817">
        <f>'SAME R Results'!AC31</f>
        <v>3.1809999999999998E-2</v>
      </c>
      <c r="AH118" s="819">
        <f>'SAME R Results'!AD31</f>
        <v>0</v>
      </c>
      <c r="AI118" s="784">
        <f>'SAME R Results'!AE31</f>
        <v>0</v>
      </c>
      <c r="AJ118" s="784">
        <f>'SAME R Results'!AF31</f>
        <v>0</v>
      </c>
      <c r="AK118" s="784">
        <f>'SAME R Results'!AG31</f>
        <v>0</v>
      </c>
      <c r="AL118" s="784">
        <f>'SAME R Results'!AH31</f>
        <v>0</v>
      </c>
      <c r="AM118" s="784">
        <f>'SAME R Results'!AI31</f>
        <v>0</v>
      </c>
      <c r="AN118" s="784">
        <f>'SAME R Results'!AJ31</f>
        <v>0</v>
      </c>
      <c r="AO118" s="784">
        <f>'SAME R Results'!AK31</f>
        <v>0</v>
      </c>
      <c r="AP118" s="784">
        <f>'SAME R Results'!AL31</f>
        <v>0</v>
      </c>
      <c r="AQ118" s="784">
        <f>'SAME R Results'!AM31</f>
        <v>0</v>
      </c>
      <c r="AR118" s="817">
        <f>'SAME R Results'!AN31</f>
        <v>0</v>
      </c>
      <c r="AS118" s="819">
        <f>'SAME R Results'!AO31</f>
        <v>0</v>
      </c>
      <c r="AT118" s="784">
        <f>'SAME R Results'!AP31</f>
        <v>0</v>
      </c>
      <c r="AU118" s="789"/>
      <c r="AV118" s="821">
        <f>'SAME R Results'!AQ31</f>
        <v>0</v>
      </c>
      <c r="AW118" s="821">
        <f>'SAME R Results'!AR31</f>
        <v>6.2439999999999998</v>
      </c>
      <c r="AX118" s="821">
        <f>'SAME R Results'!AS31</f>
        <v>0</v>
      </c>
      <c r="AY118" s="821">
        <f>'SAME R Results'!AT31</f>
        <v>0</v>
      </c>
      <c r="AZ118" s="824"/>
      <c r="BA118" s="824"/>
      <c r="BB118" s="821">
        <f>'SAME R Results'!AU31</f>
        <v>4.096724</v>
      </c>
      <c r="BC118" s="821">
        <f>'SAME R Results'!AV31</f>
        <v>2.6800000000000001E-2</v>
      </c>
      <c r="BD118" s="821">
        <f>'SAME R Results'!AW31</f>
        <v>7.2552954999999999</v>
      </c>
      <c r="BE118" s="821">
        <f>'SAME R Results'!AX31</f>
        <v>4.6513514999999996</v>
      </c>
      <c r="BF118" s="827">
        <f>'SAME R Results'!AY31</f>
        <v>75875</v>
      </c>
      <c r="BG118" s="784">
        <f>'SAME R Results'!AZ31</f>
        <v>3.7672274999999997</v>
      </c>
      <c r="BH118" s="784">
        <f>'SAME R Results'!BA31</f>
        <v>8.2000000000000003E-2</v>
      </c>
      <c r="BI118" s="789"/>
      <c r="BJ118" s="784">
        <f>'SAME R Results'!BB31</f>
        <v>116.28614999999998</v>
      </c>
      <c r="BK118" s="784">
        <f>'SAME R Results'!BC31</f>
        <v>2.6039440000000003</v>
      </c>
      <c r="BL118" s="784">
        <f>'SAME R Results'!BD31</f>
        <v>3657432.6076705437</v>
      </c>
      <c r="BM118" s="784">
        <f>'SAME R Results'!BE31</f>
        <v>713.70935947796227</v>
      </c>
      <c r="BN118" s="784">
        <f>'SAME R Results'!BF31</f>
        <v>10.858580639234834</v>
      </c>
      <c r="BO118" s="784">
        <f>'SAME R Results'!BG31</f>
        <v>2.4580520411852764</v>
      </c>
      <c r="BP118" s="789"/>
      <c r="BQ118" s="784">
        <f>'SAME R Results'!BH31</f>
        <v>169.80108483736078</v>
      </c>
      <c r="BR118" s="817">
        <f>'SAME R Results'!BI31</f>
        <v>0.19513944234574185</v>
      </c>
      <c r="BS118" s="817">
        <f>'SAME R Results'!BJ31</f>
        <v>0.46185714375132125</v>
      </c>
      <c r="BT118" s="817">
        <f>'SAME R Results'!BL31</f>
        <v>4.4175552255593455</v>
      </c>
      <c r="BU118" s="817">
        <f>'SAME R Results'!BM31</f>
        <v>2.5299320831158894</v>
      </c>
      <c r="BV118" s="817">
        <f>'SAME R Results'!BN31</f>
        <v>0.12684219726451437</v>
      </c>
      <c r="BW118" s="784">
        <f>'SAME R Results'!BO31</f>
        <v>3657432.6076705437</v>
      </c>
      <c r="BX118" s="784">
        <f>'SAME R Results'!BP31</f>
        <v>3602571.7148695383</v>
      </c>
      <c r="BY118" s="784">
        <f>'SAME R Results'!BQ31</f>
        <v>3279190.6043696948</v>
      </c>
      <c r="BZ118" s="784">
        <f>'SAME R Results'!BR31</f>
        <v>713.70935947796227</v>
      </c>
      <c r="CA118" s="784">
        <f>'SAME R Results'!BS31</f>
        <v>0.57798632691112495</v>
      </c>
      <c r="CB118" s="784">
        <f>'SAME R Results'!BT31</f>
        <v>0.55000000000000004</v>
      </c>
      <c r="CC118" s="784">
        <f>'SAME R Results'!BV31</f>
        <v>2.6549098509051832</v>
      </c>
      <c r="CD118" s="880">
        <f>'SAME R Results'!BW31</f>
        <v>0.9</v>
      </c>
      <c r="CE118" s="1086">
        <f>'SAME R Results'!BZ31</f>
        <v>349.07108469408809</v>
      </c>
      <c r="CF118" s="1777">
        <f>'SAME R Results'!CA31</f>
        <v>1.5100000000000113</v>
      </c>
      <c r="CG118" s="1777" t="str">
        <f>'SAME R Results'!CB31</f>
        <v xml:space="preserve"> 18S</v>
      </c>
      <c r="CH118" s="1777">
        <f>'SAME R Results'!CC31</f>
        <v>235</v>
      </c>
      <c r="CI118" s="1777">
        <f>'SAME R Results'!CD31</f>
        <v>0.67470629736699139</v>
      </c>
      <c r="CJ118" s="1777"/>
      <c r="CK118" s="1777"/>
      <c r="CL118" s="2015">
        <f>'SAME R Results'!CI31</f>
        <v>31</v>
      </c>
      <c r="CM118" s="2015" t="str">
        <f>'SAME R Results'!CJ31</f>
        <v>Silicone</v>
      </c>
      <c r="CN118" s="2016">
        <f>'SAME R Results'!CK31</f>
        <v>0.19513944234574185</v>
      </c>
      <c r="CO118" s="2016">
        <f>'SAME R Results'!CL31</f>
        <v>6.3948829594554252E-2</v>
      </c>
      <c r="CP118" s="2016">
        <f>'SAME R Results'!CM31</f>
        <v>3.1702446440490251E-2</v>
      </c>
    </row>
    <row r="119" spans="1:150" s="2020" customFormat="1" ht="16.5" customHeight="1" x14ac:dyDescent="0.2">
      <c r="A119" s="780">
        <v>2</v>
      </c>
      <c r="B119" s="784">
        <f>'SAME R Results'!A32</f>
        <v>3</v>
      </c>
      <c r="C119" s="836" t="str">
        <f>'SAME R Results'!B32</f>
        <v>Silicone</v>
      </c>
      <c r="D119" s="784" t="str">
        <f>'SAME R Results'!C32</f>
        <v>S12</v>
      </c>
      <c r="E119" s="784" t="str">
        <f>'SAME R Results'!D32</f>
        <v>18Sa</v>
      </c>
      <c r="F119" s="784">
        <f>'SAME R Results'!E32</f>
        <v>5</v>
      </c>
      <c r="G119" s="784" t="str">
        <f>'SAME R Results'!F32</f>
        <v>65a</v>
      </c>
      <c r="H119" s="785" t="str">
        <f>'SAME R Results'!G32</f>
        <v>aged</v>
      </c>
      <c r="I119" s="784">
        <f>'SAME R Results'!H32</f>
        <v>235</v>
      </c>
      <c r="J119" s="786">
        <f>'SAME R Results'!I32</f>
        <v>40413</v>
      </c>
      <c r="K119" s="784">
        <f>'SAME R Results'!J32</f>
        <v>0</v>
      </c>
      <c r="L119" s="788"/>
      <c r="M119" s="788"/>
      <c r="N119" s="784">
        <f>'SAME R Results'!K32</f>
        <v>8.1</v>
      </c>
      <c r="O119" s="793">
        <f>'SAME R Results'!L32</f>
        <v>1.327</v>
      </c>
      <c r="P119" s="784">
        <f>'SAME R Results'!M32</f>
        <v>0</v>
      </c>
      <c r="Q119" s="784">
        <f>'SAME R Results'!N32</f>
        <v>0</v>
      </c>
      <c r="R119" s="784">
        <f>'SAME R Results'!O32</f>
        <v>0</v>
      </c>
      <c r="S119" s="784">
        <f>'SAME R Results'!P32</f>
        <v>0</v>
      </c>
      <c r="T119" s="784">
        <f>'SAME R Results'!Q32</f>
        <v>0</v>
      </c>
      <c r="U119" s="784">
        <f>'SAME R Results'!R32</f>
        <v>1922.8</v>
      </c>
      <c r="V119" s="784">
        <f>'SAME R Results'!S32</f>
        <v>0</v>
      </c>
      <c r="W119" s="784">
        <f>'SAME R Results'!T32</f>
        <v>0</v>
      </c>
      <c r="X119" s="784" t="str">
        <f>'SAME R Results'!U32</f>
        <v>n</v>
      </c>
      <c r="Y119" s="784" t="str">
        <f>'SAME R Results'!V32</f>
        <v>y</v>
      </c>
      <c r="Z119" s="784" t="str">
        <f>'SAME R Results'!W32</f>
        <v>y</v>
      </c>
      <c r="AA119" s="784" t="str">
        <f>'SAME R Results'!X32</f>
        <v>y</v>
      </c>
      <c r="AB119" s="784" t="str">
        <f>'SAME R Results'!Y32</f>
        <v>y</v>
      </c>
      <c r="AC119" s="789"/>
      <c r="AD119" s="784" t="str">
        <f>'SAME R Results'!Z32</f>
        <v>y</v>
      </c>
      <c r="AE119" s="784">
        <f>'SAME R Results'!AA32</f>
        <v>10</v>
      </c>
      <c r="AF119" s="784" t="str">
        <f>'SAME R Results'!AB32</f>
        <v>y</v>
      </c>
      <c r="AG119" s="817">
        <f>'SAME R Results'!AC32</f>
        <v>3.1809999999999998E-2</v>
      </c>
      <c r="AH119" s="819">
        <f>'SAME R Results'!AD32</f>
        <v>0</v>
      </c>
      <c r="AI119" s="784">
        <f>'SAME R Results'!AE32</f>
        <v>70</v>
      </c>
      <c r="AJ119" s="784">
        <f>'SAME R Results'!AF32</f>
        <v>1800</v>
      </c>
      <c r="AK119" s="784">
        <f>'SAME R Results'!AG32</f>
        <v>0</v>
      </c>
      <c r="AL119" s="784" t="str">
        <f>'SAME R Results'!AH32</f>
        <v>n</v>
      </c>
      <c r="AM119" s="784" t="str">
        <f>'SAME R Results'!AI32</f>
        <v>y</v>
      </c>
      <c r="AN119" s="784" t="str">
        <f>'SAME R Results'!AJ32</f>
        <v>y</v>
      </c>
      <c r="AO119" s="784" t="str">
        <f>'SAME R Results'!AK32</f>
        <v>y</v>
      </c>
      <c r="AP119" s="784" t="str">
        <f>'SAME R Results'!AL32</f>
        <v>y</v>
      </c>
      <c r="AQ119" s="784" t="str">
        <f>'SAME R Results'!AM32</f>
        <v>y</v>
      </c>
      <c r="AR119" s="817">
        <f>'SAME R Results'!AN32</f>
        <v>3.1809999999999998E-2</v>
      </c>
      <c r="AS119" s="819">
        <f>'SAME R Results'!AO32</f>
        <v>0</v>
      </c>
      <c r="AT119" s="784">
        <f>'SAME R Results'!AP32</f>
        <v>0</v>
      </c>
      <c r="AU119" s="789"/>
      <c r="AV119" s="821">
        <f>'SAME R Results'!AQ32</f>
        <v>0</v>
      </c>
      <c r="AW119" s="821">
        <f>'SAME R Results'!AR32</f>
        <v>6.2469999999999999</v>
      </c>
      <c r="AX119" s="821">
        <f>'SAME R Results'!AS32</f>
        <v>0</v>
      </c>
      <c r="AY119" s="821">
        <f>'SAME R Results'!AT32</f>
        <v>0</v>
      </c>
      <c r="AZ119" s="824"/>
      <c r="BA119" s="824"/>
      <c r="BB119" s="821">
        <f>'SAME R Results'!AU32</f>
        <v>3.7448719999999995</v>
      </c>
      <c r="BC119" s="821">
        <f>'SAME R Results'!AV32</f>
        <v>2.6800000000000001E-2</v>
      </c>
      <c r="BD119" s="821">
        <f>'SAME R Results'!AW32</f>
        <v>6.4597160000000002</v>
      </c>
      <c r="BE119" s="821">
        <f>'SAME R Results'!AX32</f>
        <v>4.651154</v>
      </c>
      <c r="BF119" s="827">
        <f>'SAME R Results'!AY32</f>
        <v>19050</v>
      </c>
      <c r="BG119" s="784">
        <f>'SAME R Results'!AZ32</f>
        <v>3.2542115000000003</v>
      </c>
      <c r="BH119" s="784">
        <f>'SAME R Results'!BA32</f>
        <v>8.2000000000000003E-2</v>
      </c>
      <c r="BI119" s="789"/>
      <c r="BJ119" s="784">
        <f>'SAME R Results'!BB32</f>
        <v>97.737300000000019</v>
      </c>
      <c r="BK119" s="784">
        <f>'SAME R Results'!BC32</f>
        <v>1.8085620000000002</v>
      </c>
      <c r="BL119" s="784">
        <f>'SAME R Results'!BD32</f>
        <v>850213.29770512425</v>
      </c>
      <c r="BM119" s="784">
        <f>'SAME R Results'!BE32</f>
        <v>392.88604316583246</v>
      </c>
      <c r="BN119" s="784">
        <f>'SAME R Results'!BF32</f>
        <v>9.7802278466566275</v>
      </c>
      <c r="BO119" s="784">
        <f>'SAME R Results'!BG32</f>
        <v>2.0860913430256596</v>
      </c>
      <c r="BP119" s="789"/>
      <c r="BQ119" s="784">
        <f>'SAME R Results'!BH32</f>
        <v>140.72304115770493</v>
      </c>
      <c r="BR119" s="817">
        <f>'SAME R Results'!BI32</f>
        <v>0.46210291491123606</v>
      </c>
      <c r="BS119" s="817">
        <f>'SAME R Results'!BJ32</f>
        <v>0.70555693079205239</v>
      </c>
      <c r="BT119" s="817">
        <f>'SAME R Results'!BL32</f>
        <v>4.6883027818290159</v>
      </c>
      <c r="BU119" s="817">
        <f>'SAME R Results'!BM32</f>
        <v>1.9165718859067358</v>
      </c>
      <c r="BV119" s="817">
        <f>'SAME R Results'!BN32</f>
        <v>0.37397453500803451</v>
      </c>
      <c r="BW119" s="784">
        <f>'SAME R Results'!BO32</f>
        <v>850213.29770512425</v>
      </c>
      <c r="BX119" s="784">
        <f>'SAME R Results'!BP32</f>
        <v>836439.32725558011</v>
      </c>
      <c r="BY119" s="784">
        <f>'SAME R Results'!BQ32</f>
        <v>789278.45017290162</v>
      </c>
      <c r="BZ119" s="784">
        <f>'SAME R Results'!BR32</f>
        <v>392.88604316583246</v>
      </c>
      <c r="CA119" s="784">
        <f>'SAME R Results'!BS32</f>
        <v>0.40143878185208204</v>
      </c>
      <c r="CB119" s="784">
        <f>'SAME R Results'!BT32</f>
        <v>0.55000000000000004</v>
      </c>
      <c r="CC119" s="784">
        <f>'SAME R Results'!BV32</f>
        <v>2.6178344893115599</v>
      </c>
      <c r="CD119" s="880">
        <f>'SAME R Results'!BW32</f>
        <v>0.9</v>
      </c>
      <c r="CE119" s="1086">
        <f>'SAME R Results'!BZ32</f>
        <v>349.07108469408809</v>
      </c>
      <c r="CF119" s="1777">
        <f>'SAME R Results'!CA32</f>
        <v>1.5100000000000113</v>
      </c>
      <c r="CG119" s="1777">
        <f>'SAME R Results'!CB32</f>
        <v>0</v>
      </c>
      <c r="CH119" s="1777">
        <f>'SAME R Results'!CC32</f>
        <v>0</v>
      </c>
      <c r="CI119" s="1777">
        <f>'SAME R Results'!CD32</f>
        <v>0.55916440195114125</v>
      </c>
      <c r="CJ119" s="1777"/>
      <c r="CK119" s="1777"/>
      <c r="CL119" s="2015">
        <f>'SAME R Results'!CI32</f>
        <v>32</v>
      </c>
      <c r="CM119" s="2015" t="str">
        <f>'SAME R Results'!CJ32</f>
        <v>Silicone</v>
      </c>
      <c r="CN119" s="2016">
        <f>'SAME R Results'!CK32</f>
        <v>0.46210291491123606</v>
      </c>
      <c r="CO119" s="2016">
        <f>'SAME R Results'!CL32</f>
        <v>6.9499832907222073E-2</v>
      </c>
      <c r="CP119" s="2016">
        <f>'SAME R Results'!CM32</f>
        <v>3.4706741022678456E-2</v>
      </c>
      <c r="CR119" s="11"/>
      <c r="CS119" s="11"/>
      <c r="CT119" s="11"/>
      <c r="CU119" s="11"/>
      <c r="CV119" s="11"/>
      <c r="CW119" s="11"/>
      <c r="CX119" s="11"/>
      <c r="CY119" s="11"/>
      <c r="CZ119" s="11"/>
      <c r="DA119" s="11"/>
      <c r="DB119" s="11"/>
      <c r="DC119" s="11"/>
      <c r="DD119" s="11"/>
      <c r="DE119" s="11"/>
      <c r="DF119" s="11"/>
      <c r="DG119" s="11"/>
      <c r="DH119" s="11"/>
      <c r="DI119" s="11"/>
      <c r="DJ119" s="11"/>
      <c r="DK119" s="11"/>
      <c r="DL119" s="11"/>
      <c r="DM119" s="11"/>
      <c r="DN119" s="11"/>
      <c r="DO119" s="11"/>
      <c r="DP119" s="11"/>
      <c r="DQ119" s="11"/>
      <c r="DR119" s="11"/>
      <c r="DS119" s="11"/>
      <c r="DT119" s="11"/>
      <c r="DU119" s="11"/>
      <c r="DV119" s="11"/>
      <c r="DW119" s="11"/>
      <c r="DX119" s="11"/>
      <c r="DY119" s="11"/>
      <c r="DZ119" s="11"/>
      <c r="EA119" s="11"/>
      <c r="EB119" s="11"/>
      <c r="EC119" s="11"/>
      <c r="ED119" s="11"/>
      <c r="EE119" s="11"/>
      <c r="EF119" s="11"/>
      <c r="EG119" s="11"/>
      <c r="EH119" s="11"/>
      <c r="EI119" s="11"/>
      <c r="EJ119" s="11"/>
      <c r="EK119" s="11"/>
      <c r="EL119" s="11"/>
      <c r="EM119" s="11"/>
      <c r="EN119" s="11"/>
      <c r="EO119" s="11"/>
      <c r="EP119" s="11"/>
      <c r="EQ119" s="11"/>
      <c r="ER119" s="11"/>
      <c r="ES119" s="11"/>
      <c r="ET119" s="11"/>
    </row>
    <row r="120" spans="1:150" s="2020" customFormat="1" ht="16.5" hidden="1" customHeight="1" x14ac:dyDescent="0.2">
      <c r="A120" s="780">
        <v>2</v>
      </c>
      <c r="B120" s="784">
        <f>'SAME R Results'!A33</f>
        <v>3</v>
      </c>
      <c r="C120" s="836" t="str">
        <f>'SAME R Results'!B33</f>
        <v>Silicone</v>
      </c>
      <c r="D120" s="784" t="str">
        <f>'SAME R Results'!C33</f>
        <v>S13</v>
      </c>
      <c r="E120" s="784" t="str">
        <f>'SAME R Results'!D33</f>
        <v>19s</v>
      </c>
      <c r="F120" s="784">
        <f>'SAME R Results'!E33</f>
        <v>6</v>
      </c>
      <c r="G120" s="784">
        <f>'SAME R Results'!F33</f>
        <v>66</v>
      </c>
      <c r="H120" s="785" t="str">
        <f>'SAME R Results'!G33</f>
        <v>High Temp aging</v>
      </c>
      <c r="I120" s="784">
        <f>'SAME R Results'!H33</f>
        <v>235</v>
      </c>
      <c r="J120" s="786">
        <f>'SAME R Results'!I33</f>
        <v>40413</v>
      </c>
      <c r="K120" s="784">
        <f>'SAME R Results'!J33</f>
        <v>0</v>
      </c>
      <c r="L120" s="788"/>
      <c r="M120" s="788"/>
      <c r="N120" s="784">
        <f>'SAME R Results'!K33</f>
        <v>8.1</v>
      </c>
      <c r="O120" s="793">
        <f>'SAME R Results'!L33</f>
        <v>1.36</v>
      </c>
      <c r="P120" s="784">
        <f>'SAME R Results'!M33</f>
        <v>60</v>
      </c>
      <c r="Q120" s="784">
        <f>'SAME R Results'!N33</f>
        <v>11</v>
      </c>
      <c r="R120" s="784">
        <f>'SAME R Results'!O33</f>
        <v>8</v>
      </c>
      <c r="S120" s="784" t="str">
        <f>'SAME R Results'!P33</f>
        <v>n</v>
      </c>
      <c r="T120" s="784" t="str">
        <f>'SAME R Results'!Q33</f>
        <v>n</v>
      </c>
      <c r="U120" s="784">
        <f>'SAME R Results'!R33</f>
        <v>41.6</v>
      </c>
      <c r="V120" s="784" t="str">
        <f>'SAME R Results'!S33</f>
        <v>n</v>
      </c>
      <c r="W120" s="784">
        <f>'SAME R Results'!T33</f>
        <v>0</v>
      </c>
      <c r="X120" s="784" t="str">
        <f>'SAME R Results'!U33</f>
        <v>n</v>
      </c>
      <c r="Y120" s="784" t="str">
        <f>'SAME R Results'!V33</f>
        <v>y</v>
      </c>
      <c r="Z120" s="784" t="str">
        <f>'SAME R Results'!W33</f>
        <v>y</v>
      </c>
      <c r="AA120" s="784" t="str">
        <f>'SAME R Results'!X33</f>
        <v>y</v>
      </c>
      <c r="AB120" s="784" t="str">
        <f>'SAME R Results'!Y33</f>
        <v>y</v>
      </c>
      <c r="AC120" s="789"/>
      <c r="AD120" s="784" t="str">
        <f>'SAME R Results'!Z33</f>
        <v>y</v>
      </c>
      <c r="AE120" s="784">
        <f>'SAME R Results'!AA33</f>
        <v>10</v>
      </c>
      <c r="AF120" s="784" t="str">
        <f>'SAME R Results'!AB33</f>
        <v>y</v>
      </c>
      <c r="AG120" s="817">
        <f>'SAME R Results'!AC33</f>
        <v>3.1809999999999998E-2</v>
      </c>
      <c r="AH120" s="819">
        <f>'SAME R Results'!AD33</f>
        <v>0</v>
      </c>
      <c r="AI120" s="784">
        <f>'SAME R Results'!AE33</f>
        <v>0</v>
      </c>
      <c r="AJ120" s="784">
        <f>'SAME R Results'!AF33</f>
        <v>0</v>
      </c>
      <c r="AK120" s="784">
        <f>'SAME R Results'!AG33</f>
        <v>0</v>
      </c>
      <c r="AL120" s="784">
        <f>'SAME R Results'!AH33</f>
        <v>0</v>
      </c>
      <c r="AM120" s="784">
        <f>'SAME R Results'!AI33</f>
        <v>0</v>
      </c>
      <c r="AN120" s="784">
        <f>'SAME R Results'!AJ33</f>
        <v>0</v>
      </c>
      <c r="AO120" s="784">
        <f>'SAME R Results'!AK33</f>
        <v>0</v>
      </c>
      <c r="AP120" s="784">
        <f>'SAME R Results'!AL33</f>
        <v>0</v>
      </c>
      <c r="AQ120" s="784">
        <f>'SAME R Results'!AM33</f>
        <v>0</v>
      </c>
      <c r="AR120" s="817">
        <f>'SAME R Results'!AN33</f>
        <v>0</v>
      </c>
      <c r="AS120" s="819">
        <f>'SAME R Results'!AO33</f>
        <v>0</v>
      </c>
      <c r="AT120" s="784">
        <f>'SAME R Results'!AP33</f>
        <v>0</v>
      </c>
      <c r="AU120" s="789"/>
      <c r="AV120" s="821">
        <f>'SAME R Results'!AQ33</f>
        <v>0</v>
      </c>
      <c r="AW120" s="821">
        <f>'SAME R Results'!AR33</f>
        <v>6.2490080000000008</v>
      </c>
      <c r="AX120" s="821">
        <f>'SAME R Results'!AS33</f>
        <v>0</v>
      </c>
      <c r="AY120" s="821">
        <f>'SAME R Results'!AT33</f>
        <v>0</v>
      </c>
      <c r="AZ120" s="824"/>
      <c r="BA120" s="824"/>
      <c r="BB120" s="821">
        <f>'SAME R Results'!AU33</f>
        <v>8.5042875000000002</v>
      </c>
      <c r="BC120" s="821">
        <f>'SAME R Results'!AV33</f>
        <v>2.6870724999999995E-2</v>
      </c>
      <c r="BD120" s="821">
        <f>'SAME R Results'!AW33</f>
        <v>7.7265775000000003</v>
      </c>
      <c r="BE120" s="821">
        <f>'SAME R Results'!AX33</f>
        <v>4.627410499999999</v>
      </c>
      <c r="BF120" s="827">
        <f>'SAME R Results'!AY33</f>
        <v>89130</v>
      </c>
      <c r="BG120" s="784">
        <f>'SAME R Results'!AZ33</f>
        <v>8.0702514999999977</v>
      </c>
      <c r="BH120" s="784">
        <f>'SAME R Results'!BA33</f>
        <v>8.5662840000000004E-2</v>
      </c>
      <c r="BI120" s="789"/>
      <c r="BJ120" s="784">
        <f>'SAME R Results'!BB33</f>
        <v>239.0016</v>
      </c>
      <c r="BK120" s="784">
        <f>'SAME R Results'!BC33</f>
        <v>3.0991670000000013</v>
      </c>
      <c r="BL120" s="784">
        <f>'SAME R Results'!BD33</f>
        <v>4370648.2804149641</v>
      </c>
      <c r="BM120" s="784">
        <f>'SAME R Results'!BE33</f>
        <v>1059.8393621840767</v>
      </c>
      <c r="BN120" s="784">
        <f>'SAME R Results'!BF33</f>
        <v>22.611607761715209</v>
      </c>
      <c r="BO120" s="784">
        <f>'SAME R Results'!BG33</f>
        <v>5.3242748265894715</v>
      </c>
      <c r="BP120" s="789"/>
      <c r="BQ120" s="784">
        <f>'SAME R Results'!BH33</f>
        <v>348.89549092151992</v>
      </c>
      <c r="BR120" s="817">
        <f>'SAME R Results'!BI33</f>
        <v>0.24249019691958648</v>
      </c>
      <c r="BS120" s="817">
        <f>'SAME R Results'!BJ33</f>
        <v>0.55331119257415973</v>
      </c>
      <c r="BT120" s="817">
        <f>'SAME R Results'!BL33</f>
        <v>4.2468896700810141</v>
      </c>
      <c r="BU120" s="817">
        <f>'SAME R Results'!BM33</f>
        <v>2.480035062107834</v>
      </c>
      <c r="BV120" s="817">
        <f>'SAME R Results'!BN33</f>
        <v>0.16053012786342269</v>
      </c>
      <c r="BW120" s="784">
        <f>'SAME R Results'!BO33</f>
        <v>4370648.2804149641</v>
      </c>
      <c r="BX120" s="784">
        <f>'SAME R Results'!BP33</f>
        <v>4306203.4517447352</v>
      </c>
      <c r="BY120" s="784">
        <f>'SAME R Results'!BQ33</f>
        <v>3889189.3712668968</v>
      </c>
      <c r="BZ120" s="784">
        <f>'SAME R Results'!BR33</f>
        <v>1059.8393621840767</v>
      </c>
      <c r="CA120" s="784">
        <f>'SAME R Results'!BS33</f>
        <v>0.68790886087188163</v>
      </c>
      <c r="CB120" s="784">
        <f>'SAME R Results'!BT33</f>
        <v>0.55000000000000004</v>
      </c>
      <c r="CC120" s="784">
        <f>'SAME R Results'!BV33</f>
        <v>2.6541890850903385</v>
      </c>
      <c r="CD120" s="880">
        <f>'SAME R Results'!BW33</f>
        <v>0.9</v>
      </c>
      <c r="CE120" s="1086">
        <f>'SAME R Results'!BZ33</f>
        <v>391.70103302710129</v>
      </c>
      <c r="CF120" s="1777">
        <f>'SAME R Results'!CA33</f>
        <v>4.7333333333333671</v>
      </c>
      <c r="CG120" s="1777" t="str">
        <f>'SAME R Results'!CB33</f>
        <v xml:space="preserve"> 19S</v>
      </c>
      <c r="CH120" s="1777">
        <f>'SAME R Results'!CC33</f>
        <v>235</v>
      </c>
      <c r="CI120" s="1777">
        <f>'SAME R Results'!CD33</f>
        <v>0.44226188990051502</v>
      </c>
      <c r="CJ120" s="1777"/>
      <c r="CK120" s="1777"/>
      <c r="CL120" s="2015">
        <f>'SAME R Results'!CI33</f>
        <v>33</v>
      </c>
      <c r="CM120" s="2015" t="str">
        <f>'SAME R Results'!CJ33</f>
        <v>Silicone</v>
      </c>
      <c r="CN120" s="2016">
        <f>'SAME R Results'!CK33</f>
        <v>0.24249019691958648</v>
      </c>
      <c r="CO120" s="2016">
        <f>'SAME R Results'!CL33</f>
        <v>6.4809114333900728E-2</v>
      </c>
      <c r="CP120" s="2016">
        <f>'SAME R Results'!CM33</f>
        <v>3.4490007092545627E-2</v>
      </c>
    </row>
    <row r="121" spans="1:150" s="2020" customFormat="1" ht="16.5" customHeight="1" x14ac:dyDescent="0.2">
      <c r="A121" s="780">
        <v>2</v>
      </c>
      <c r="B121" s="784">
        <f>'SAME R Results'!A34</f>
        <v>3</v>
      </c>
      <c r="C121" s="836" t="str">
        <f>'SAME R Results'!B34</f>
        <v>Silicone</v>
      </c>
      <c r="D121" s="784" t="str">
        <f>'SAME R Results'!C34</f>
        <v>S13</v>
      </c>
      <c r="E121" s="784" t="str">
        <f>'SAME R Results'!D34</f>
        <v>19Sa</v>
      </c>
      <c r="F121" s="784">
        <f>'SAME R Results'!E34</f>
        <v>6</v>
      </c>
      <c r="G121" s="784" t="str">
        <f>'SAME R Results'!F34</f>
        <v>66a</v>
      </c>
      <c r="H121" s="785" t="str">
        <f>'SAME R Results'!G34</f>
        <v>aged</v>
      </c>
      <c r="I121" s="784">
        <f>'SAME R Results'!H34</f>
        <v>235</v>
      </c>
      <c r="J121" s="786">
        <f>'SAME R Results'!I34</f>
        <v>40413</v>
      </c>
      <c r="K121" s="784">
        <f>'SAME R Results'!J34</f>
        <v>0</v>
      </c>
      <c r="L121" s="790"/>
      <c r="M121" s="790"/>
      <c r="N121" s="784">
        <f>'SAME R Results'!K34</f>
        <v>8.1</v>
      </c>
      <c r="O121" s="793">
        <f>'SAME R Results'!L34</f>
        <v>1.36</v>
      </c>
      <c r="P121" s="784">
        <f>'SAME R Results'!M34</f>
        <v>0</v>
      </c>
      <c r="Q121" s="784">
        <f>'SAME R Results'!N34</f>
        <v>0</v>
      </c>
      <c r="R121" s="784">
        <f>'SAME R Results'!O34</f>
        <v>0</v>
      </c>
      <c r="S121" s="784">
        <f>'SAME R Results'!P34</f>
        <v>0</v>
      </c>
      <c r="T121" s="784">
        <f>'SAME R Results'!Q34</f>
        <v>0</v>
      </c>
      <c r="U121" s="784">
        <f>'SAME R Results'!R34</f>
        <v>836.6</v>
      </c>
      <c r="V121" s="784">
        <f>'SAME R Results'!S34</f>
        <v>0</v>
      </c>
      <c r="W121" s="784">
        <f>'SAME R Results'!T34</f>
        <v>0</v>
      </c>
      <c r="X121" s="784" t="str">
        <f>'SAME R Results'!U34</f>
        <v>n</v>
      </c>
      <c r="Y121" s="784" t="str">
        <f>'SAME R Results'!V34</f>
        <v>y</v>
      </c>
      <c r="Z121" s="784" t="str">
        <f>'SAME R Results'!W34</f>
        <v>y</v>
      </c>
      <c r="AA121" s="784" t="str">
        <f>'SAME R Results'!X34</f>
        <v>y</v>
      </c>
      <c r="AB121" s="784" t="str">
        <f>'SAME R Results'!Y34</f>
        <v>y</v>
      </c>
      <c r="AC121" s="809"/>
      <c r="AD121" s="784" t="str">
        <f>'SAME R Results'!Z34</f>
        <v>y</v>
      </c>
      <c r="AE121" s="784">
        <f>'SAME R Results'!AA34</f>
        <v>10</v>
      </c>
      <c r="AF121" s="784" t="str">
        <f>'SAME R Results'!AB34</f>
        <v>y</v>
      </c>
      <c r="AG121" s="817">
        <f>'SAME R Results'!AC34</f>
        <v>3.1809999999999998E-2</v>
      </c>
      <c r="AH121" s="819">
        <f>'SAME R Results'!AD34</f>
        <v>0</v>
      </c>
      <c r="AI121" s="784">
        <f>'SAME R Results'!AE34</f>
        <v>70</v>
      </c>
      <c r="AJ121" s="784">
        <f>'SAME R Results'!AF34</f>
        <v>720</v>
      </c>
      <c r="AK121" s="784">
        <f>'SAME R Results'!AG34</f>
        <v>0</v>
      </c>
      <c r="AL121" s="784" t="str">
        <f>'SAME R Results'!AH34</f>
        <v>n</v>
      </c>
      <c r="AM121" s="784" t="str">
        <f>'SAME R Results'!AI34</f>
        <v>y</v>
      </c>
      <c r="AN121" s="784" t="str">
        <f>'SAME R Results'!AJ34</f>
        <v>y</v>
      </c>
      <c r="AO121" s="784" t="str">
        <f>'SAME R Results'!AK34</f>
        <v>y</v>
      </c>
      <c r="AP121" s="784" t="str">
        <f>'SAME R Results'!AL34</f>
        <v>y</v>
      </c>
      <c r="AQ121" s="784" t="str">
        <f>'SAME R Results'!AM34</f>
        <v>y</v>
      </c>
      <c r="AR121" s="817">
        <f>'SAME R Results'!AN34</f>
        <v>3.1809999999999998E-2</v>
      </c>
      <c r="AS121" s="819">
        <f>'SAME R Results'!AO34</f>
        <v>0</v>
      </c>
      <c r="AT121" s="784">
        <f>'SAME R Results'!AP34</f>
        <v>0</v>
      </c>
      <c r="AU121" s="809"/>
      <c r="AV121" s="821">
        <f>'SAME R Results'!AQ34</f>
        <v>0</v>
      </c>
      <c r="AW121" s="821">
        <f>'SAME R Results'!AR34</f>
        <v>6.2502130000000005</v>
      </c>
      <c r="AX121" s="821">
        <f>'SAME R Results'!AS34</f>
        <v>0</v>
      </c>
      <c r="AY121" s="821">
        <f>'SAME R Results'!AT34</f>
        <v>0</v>
      </c>
      <c r="AZ121" s="825"/>
      <c r="BA121" s="825"/>
      <c r="BB121" s="821">
        <f>'SAME R Results'!AU34</f>
        <v>5.6179365000000008</v>
      </c>
      <c r="BC121" s="821">
        <f>'SAME R Results'!AV34</f>
        <v>0.15069580499999999</v>
      </c>
      <c r="BD121" s="821">
        <f>'SAME R Results'!AW34</f>
        <v>7.1696314999999995</v>
      </c>
      <c r="BE121" s="821">
        <f>'SAME R Results'!AX34</f>
        <v>4.6351180000000003</v>
      </c>
      <c r="BF121" s="827">
        <f>'SAME R Results'!AY34</f>
        <v>32750</v>
      </c>
      <c r="BG121" s="784">
        <f>'SAME R Results'!AZ34</f>
        <v>5.7104030000000003</v>
      </c>
      <c r="BH121" s="784">
        <f>'SAME R Results'!BA34</f>
        <v>0.19427495</v>
      </c>
      <c r="BI121" s="809"/>
      <c r="BJ121" s="784">
        <f>'SAME R Results'!BB34</f>
        <v>217.52354999999997</v>
      </c>
      <c r="BK121" s="784">
        <f>'SAME R Results'!BC34</f>
        <v>2.5345134999999992</v>
      </c>
      <c r="BL121" s="784">
        <f>'SAME R Results'!BD34</f>
        <v>1489862.4646337628</v>
      </c>
      <c r="BM121" s="784">
        <f>'SAME R Results'!BE34</f>
        <v>677.46801769063723</v>
      </c>
      <c r="BN121" s="784">
        <f>'SAME R Results'!BF34</f>
        <v>14.408670126353368</v>
      </c>
      <c r="BO121" s="784">
        <f>'SAME R Results'!BG34</f>
        <v>3.6343776450094105</v>
      </c>
      <c r="BP121" s="809"/>
      <c r="BQ121" s="784">
        <f>'SAME R Results'!BH34</f>
        <v>313.78291660585643</v>
      </c>
      <c r="BR121" s="817">
        <f>'SAME R Results'!BI34</f>
        <v>0.45471849501032435</v>
      </c>
      <c r="BS121" s="817">
        <f>'SAME R Results'!BJ34</f>
        <v>0.76456426382863152</v>
      </c>
      <c r="BT121" s="817">
        <f>'SAME R Results'!BL34</f>
        <v>3.964549514038203</v>
      </c>
      <c r="BU121" s="817">
        <f>'SAME R Results'!BM34</f>
        <v>2.0561842490103599</v>
      </c>
      <c r="BV121" s="817">
        <f>'SAME R Results'!BN34</f>
        <v>0.35067671596166072</v>
      </c>
      <c r="BW121" s="784">
        <f>'SAME R Results'!BO34</f>
        <v>1489862.4646337628</v>
      </c>
      <c r="BX121" s="784">
        <f>'SAME R Results'!BP34</f>
        <v>1466182.8041496386</v>
      </c>
      <c r="BY121" s="784">
        <f>'SAME R Results'!BQ34</f>
        <v>1371000.8645080165</v>
      </c>
      <c r="BZ121" s="784">
        <f>'SAME R Results'!BR34</f>
        <v>677.46801769063723</v>
      </c>
      <c r="CA121" s="784">
        <f>'SAME R Results'!BS34</f>
        <v>0.56257513539909421</v>
      </c>
      <c r="CB121" s="784">
        <f>'SAME R Results'!BT34</f>
        <v>0.55000000000000004</v>
      </c>
      <c r="CC121" s="784">
        <f>'SAME R Results'!BV34</f>
        <v>2.6227707015117669</v>
      </c>
      <c r="CD121" s="880">
        <f>'SAME R Results'!BW34</f>
        <v>0.9</v>
      </c>
      <c r="CE121" s="1086">
        <f>'SAME R Results'!BZ34</f>
        <v>391.70103302710129</v>
      </c>
      <c r="CF121" s="1777">
        <f>'SAME R Results'!CA34</f>
        <v>4.7333333333333671</v>
      </c>
      <c r="CG121" s="1777">
        <f>'SAME R Results'!CB34</f>
        <v>0</v>
      </c>
      <c r="CH121" s="1777">
        <f>'SAME R Results'!CC34</f>
        <v>0</v>
      </c>
      <c r="CI121" s="1777">
        <f>'SAME R Results'!CD34</f>
        <v>0.39775299288066024</v>
      </c>
      <c r="CJ121" s="1777"/>
      <c r="CK121" s="1777"/>
      <c r="CL121" s="2015">
        <f>'SAME R Results'!CI34</f>
        <v>34</v>
      </c>
      <c r="CM121" s="2015" t="str">
        <f>'SAME R Results'!CJ34</f>
        <v>Silicone</v>
      </c>
      <c r="CN121" s="2016">
        <f>'SAME R Results'!CK34</f>
        <v>0.45471849501032435</v>
      </c>
      <c r="CO121" s="2016">
        <f>'SAME R Results'!CL34</f>
        <v>4.5919230664976378E-2</v>
      </c>
      <c r="CP121" s="2016">
        <f>'SAME R Results'!CM34</f>
        <v>3.0550936325312014E-2</v>
      </c>
      <c r="CR121" s="11"/>
      <c r="CS121" s="11"/>
      <c r="CT121" s="11"/>
      <c r="CU121" s="11"/>
      <c r="CV121" s="11"/>
      <c r="CW121" s="11"/>
      <c r="CX121" s="11"/>
      <c r="CY121" s="11"/>
      <c r="CZ121" s="11"/>
      <c r="DA121" s="11"/>
      <c r="DB121" s="11"/>
      <c r="DC121" s="11"/>
      <c r="DD121" s="11"/>
      <c r="DE121" s="11"/>
      <c r="DF121" s="11"/>
      <c r="DG121" s="11"/>
      <c r="DH121" s="11"/>
      <c r="DI121" s="11"/>
      <c r="DJ121" s="11"/>
      <c r="DK121" s="11"/>
      <c r="DL121" s="11"/>
      <c r="DM121" s="11"/>
      <c r="DN121" s="11"/>
      <c r="DO121" s="11"/>
      <c r="DP121" s="11"/>
      <c r="DQ121" s="11"/>
      <c r="DR121" s="11"/>
      <c r="DS121" s="11"/>
      <c r="DT121" s="11"/>
      <c r="DU121" s="11"/>
      <c r="DV121" s="11"/>
      <c r="DW121" s="11"/>
      <c r="DX121" s="11"/>
      <c r="DY121" s="11"/>
      <c r="DZ121" s="11"/>
      <c r="EA121" s="11"/>
      <c r="EB121" s="11"/>
      <c r="EC121" s="11"/>
      <c r="ED121" s="11"/>
      <c r="EE121" s="11"/>
      <c r="EF121" s="11"/>
      <c r="EG121" s="11"/>
      <c r="EH121" s="11"/>
      <c r="EI121" s="11"/>
      <c r="EJ121" s="11"/>
      <c r="EK121" s="11"/>
      <c r="EL121" s="11"/>
      <c r="EM121" s="11"/>
      <c r="EN121" s="11"/>
      <c r="EO121" s="11"/>
      <c r="EP121" s="11"/>
      <c r="EQ121" s="11"/>
      <c r="ER121" s="11"/>
      <c r="ES121" s="11"/>
      <c r="ET121" s="11"/>
    </row>
    <row r="122" spans="1:150" s="2020" customFormat="1" ht="16.5" customHeight="1" x14ac:dyDescent="0.2">
      <c r="A122" s="780">
        <v>2</v>
      </c>
      <c r="B122" s="784">
        <f>'SAME R Results'!A36</f>
        <v>6</v>
      </c>
      <c r="C122" s="836" t="str">
        <f>'SAME R Results'!B36</f>
        <v>Silicone</v>
      </c>
      <c r="D122" s="784" t="str">
        <f>'SAME R Results'!C36</f>
        <v>S02</v>
      </c>
      <c r="E122" s="784" t="str">
        <f>'SAME R Results'!D36</f>
        <v>20 S</v>
      </c>
      <c r="F122" s="784">
        <f>'SAME R Results'!E36</f>
        <v>1</v>
      </c>
      <c r="G122" s="784">
        <f>'SAME R Results'!F36</f>
        <v>67</v>
      </c>
      <c r="H122" s="785" t="str">
        <f>'SAME R Results'!G36</f>
        <v>High temp aged STS det</v>
      </c>
      <c r="I122" s="784">
        <f>'SAME R Results'!H36</f>
        <v>236</v>
      </c>
      <c r="J122" s="786">
        <f>'SAME R Results'!I36</f>
        <v>40414</v>
      </c>
      <c r="K122" s="784">
        <f>'SAME R Results'!J36</f>
        <v>0</v>
      </c>
      <c r="L122" s="788"/>
      <c r="M122" s="788"/>
      <c r="N122" s="784">
        <f>'SAME R Results'!K36</f>
        <v>8.1</v>
      </c>
      <c r="O122" s="793">
        <f>'SAME R Results'!L36</f>
        <v>1.35</v>
      </c>
      <c r="P122" s="784">
        <f>'SAME R Results'!M36</f>
        <v>60</v>
      </c>
      <c r="Q122" s="784">
        <f>'SAME R Results'!N36</f>
        <v>720</v>
      </c>
      <c r="R122" s="784">
        <f>'SAME R Results'!O36</f>
        <v>8</v>
      </c>
      <c r="S122" s="784" t="str">
        <f>'SAME R Results'!P36</f>
        <v>n</v>
      </c>
      <c r="T122" s="784" t="str">
        <f>'SAME R Results'!Q36</f>
        <v>n</v>
      </c>
      <c r="U122" s="784">
        <f>'SAME R Results'!R36</f>
        <v>750.85714285714289</v>
      </c>
      <c r="V122" s="784" t="str">
        <f>'SAME R Results'!S36</f>
        <v>y</v>
      </c>
      <c r="W122" s="784">
        <f>'SAME R Results'!T36</f>
        <v>300</v>
      </c>
      <c r="X122" s="784" t="str">
        <f>'SAME R Results'!U36</f>
        <v>y</v>
      </c>
      <c r="Y122" s="784" t="str">
        <f>'SAME R Results'!V36</f>
        <v>y</v>
      </c>
      <c r="Z122" s="784" t="str">
        <f>'SAME R Results'!W36</f>
        <v>y</v>
      </c>
      <c r="AA122" s="784" t="str">
        <f>'SAME R Results'!X36</f>
        <v>y</v>
      </c>
      <c r="AB122" s="784" t="str">
        <f>'SAME R Results'!Y36</f>
        <v>y</v>
      </c>
      <c r="AC122" s="789"/>
      <c r="AD122" s="784" t="str">
        <f>'SAME R Results'!Z36</f>
        <v>y</v>
      </c>
      <c r="AE122" s="784">
        <f>'SAME R Results'!AA36</f>
        <v>10</v>
      </c>
      <c r="AF122" s="784" t="str">
        <f>'SAME R Results'!AB36</f>
        <v>y</v>
      </c>
      <c r="AG122" s="817">
        <f>'SAME R Results'!AC36</f>
        <v>3.1809999999999998E-2</v>
      </c>
      <c r="AH122" s="819">
        <f>'SAME R Results'!AD36</f>
        <v>0</v>
      </c>
      <c r="AI122" s="784">
        <f>'SAME R Results'!AE36</f>
        <v>0</v>
      </c>
      <c r="AJ122" s="784">
        <f>'SAME R Results'!AF36</f>
        <v>0</v>
      </c>
      <c r="AK122" s="784">
        <f>'SAME R Results'!AG36</f>
        <v>0</v>
      </c>
      <c r="AL122" s="784">
        <f>'SAME R Results'!AH36</f>
        <v>0</v>
      </c>
      <c r="AM122" s="784">
        <f>'SAME R Results'!AI36</f>
        <v>0</v>
      </c>
      <c r="AN122" s="784">
        <f>'SAME R Results'!AJ36</f>
        <v>0</v>
      </c>
      <c r="AO122" s="784">
        <f>'SAME R Results'!AK36</f>
        <v>0</v>
      </c>
      <c r="AP122" s="784">
        <f>'SAME R Results'!AL36</f>
        <v>0</v>
      </c>
      <c r="AQ122" s="784">
        <f>'SAME R Results'!AM36</f>
        <v>0</v>
      </c>
      <c r="AR122" s="817">
        <f>'SAME R Results'!AN36</f>
        <v>0</v>
      </c>
      <c r="AS122" s="819">
        <f>'SAME R Results'!AO36</f>
        <v>0</v>
      </c>
      <c r="AT122" s="784">
        <f>'SAME R Results'!AP36</f>
        <v>0</v>
      </c>
      <c r="AU122" s="789"/>
      <c r="AV122" s="821">
        <f>'SAME R Results'!AQ36</f>
        <v>0</v>
      </c>
      <c r="AW122" s="821">
        <f>'SAME R Results'!AR36</f>
        <v>6.2453619999999983</v>
      </c>
      <c r="AX122" s="821">
        <f>'SAME R Results'!AS36</f>
        <v>4.4173289999999996</v>
      </c>
      <c r="AY122" s="821">
        <f>'SAME R Results'!AT36</f>
        <v>5.0926355000000001</v>
      </c>
      <c r="AZ122" s="824"/>
      <c r="BA122" s="824"/>
      <c r="BB122" s="821">
        <f>'SAME R Results'!AU36</f>
        <v>5.843048500000001</v>
      </c>
      <c r="BC122" s="821">
        <f>'SAME R Results'!AV36</f>
        <v>5.2383415000000003E-2</v>
      </c>
      <c r="BD122" s="821">
        <f>'SAME R Results'!AW36</f>
        <v>6.8808900000000008</v>
      </c>
      <c r="BE122" s="821">
        <f>'SAME R Results'!AX36</f>
        <v>4.7017359999999986</v>
      </c>
      <c r="BF122" s="827">
        <f>'SAME R Results'!AY36</f>
        <v>29840</v>
      </c>
      <c r="BG122" s="784">
        <f>'SAME R Results'!AZ36</f>
        <v>5.0561219999999993</v>
      </c>
      <c r="BH122" s="784">
        <f>'SAME R Results'!BA36</f>
        <v>9.678645000000001E-2</v>
      </c>
      <c r="BI122" s="789"/>
      <c r="BJ122" s="784">
        <f>'SAME R Results'!BB36</f>
        <v>150.76660000000001</v>
      </c>
      <c r="BK122" s="784">
        <f>'SAME R Results'!BC36</f>
        <v>2.1791540000000023</v>
      </c>
      <c r="BL122" s="784">
        <f>'SAME R Results'!BD36</f>
        <v>1352021.2260295507</v>
      </c>
      <c r="BM122" s="784">
        <f>'SAME R Results'!BE36</f>
        <v>520.57349289091769</v>
      </c>
      <c r="BN122" s="784">
        <f>'SAME R Results'!BF36</f>
        <v>5.7906650850000005</v>
      </c>
      <c r="BO122" s="784">
        <f>'SAME R Results'!BG36</f>
        <v>1.2398338874999999</v>
      </c>
      <c r="BP122" s="789"/>
      <c r="BQ122" s="784">
        <f>'SAME R Results'!BH36</f>
        <v>189.82535759302968</v>
      </c>
      <c r="BR122" s="817">
        <f>'SAME R Results'!BI36</f>
        <v>0.38503352082694281</v>
      </c>
      <c r="BS122" s="817">
        <f>'SAME R Results'!BJ36</f>
        <v>0.66789756739767003</v>
      </c>
      <c r="BT122" s="817">
        <f>'SAME R Results'!BL36</f>
        <v>4.6705168679300204</v>
      </c>
      <c r="BU122" s="817">
        <f>'SAME R Results'!BM36</f>
        <v>2.1004718117092902</v>
      </c>
      <c r="BV122" s="817">
        <f>'SAME R Results'!BN36</f>
        <v>0.29234312166121146</v>
      </c>
      <c r="BW122" s="784">
        <f>'SAME R Results'!BO36</f>
        <v>1352021.2260295507</v>
      </c>
      <c r="BX122" s="784">
        <f>'SAME R Results'!BP36</f>
        <v>1330445.620873939</v>
      </c>
      <c r="BY122" s="784">
        <f>'SAME R Results'!BQ36</f>
        <v>1246450.8519333545</v>
      </c>
      <c r="BZ122" s="784">
        <f>'SAME R Results'!BR36</f>
        <v>520.57349289091769</v>
      </c>
      <c r="CA122" s="784">
        <f>'SAME R Results'!BS36</f>
        <v>0.4836975051052122</v>
      </c>
      <c r="CB122" s="784">
        <f>'SAME R Results'!BT36</f>
        <v>0.55000000000000004</v>
      </c>
      <c r="CC122" s="784">
        <f>'SAME R Results'!BV36</f>
        <v>2.2892140156076244</v>
      </c>
      <c r="CD122" s="880">
        <f>'SAME R Results'!BW36</f>
        <v>0.9</v>
      </c>
      <c r="CE122" s="1086">
        <f>'SAME R Results'!BZ36</f>
        <v>380.48331224437908</v>
      </c>
      <c r="CF122" s="1777">
        <f>'SAME R Results'!CA36</f>
        <v>0</v>
      </c>
      <c r="CG122" s="1777">
        <f>'SAME R Results'!CB36</f>
        <v>0</v>
      </c>
      <c r="CH122" s="1777">
        <f>'SAME R Results'!CC36</f>
        <v>0</v>
      </c>
      <c r="CI122" s="1777">
        <f>'SAME R Results'!CD36</f>
        <v>0</v>
      </c>
      <c r="CJ122" s="1777"/>
      <c r="CK122" s="1777"/>
      <c r="CL122" s="2015">
        <f>'SAME R Results'!CI36</f>
        <v>36</v>
      </c>
      <c r="CM122" s="2015" t="str">
        <f>'SAME R Results'!CJ36</f>
        <v>Silicone</v>
      </c>
      <c r="CN122" s="2016">
        <f>'SAME R Results'!CK36</f>
        <v>0.38503352082694281</v>
      </c>
      <c r="CO122" s="2016">
        <f>'SAME R Results'!CL36</f>
        <v>3.0505224161962184E-2</v>
      </c>
      <c r="CP122" s="2016">
        <f>'SAME R Results'!CM36</f>
        <v>4.7439301101104864E-2</v>
      </c>
      <c r="CR122" s="11"/>
      <c r="CS122" s="11"/>
      <c r="CT122" s="11"/>
      <c r="CU122" s="11"/>
      <c r="CV122" s="11"/>
      <c r="CW122" s="11"/>
      <c r="CX122" s="11"/>
      <c r="CY122" s="11"/>
      <c r="CZ122" s="11"/>
      <c r="DA122" s="11"/>
      <c r="DB122" s="11"/>
      <c r="DC122" s="11"/>
      <c r="DD122" s="11"/>
      <c r="DE122" s="11"/>
      <c r="DF122" s="11"/>
      <c r="DG122" s="11"/>
      <c r="DH122" s="11"/>
      <c r="DI122" s="11"/>
      <c r="DJ122" s="11"/>
      <c r="DK122" s="11"/>
      <c r="DL122" s="11"/>
      <c r="DM122" s="11"/>
      <c r="DN122" s="11"/>
      <c r="DO122" s="11"/>
      <c r="DP122" s="11"/>
      <c r="DQ122" s="11"/>
      <c r="DR122" s="11"/>
      <c r="DS122" s="11"/>
      <c r="DT122" s="11"/>
      <c r="DU122" s="11"/>
      <c r="DV122" s="11"/>
      <c r="DW122" s="11"/>
      <c r="DX122" s="11"/>
      <c r="DY122" s="11"/>
      <c r="DZ122" s="11"/>
      <c r="EA122" s="11"/>
      <c r="EB122" s="11"/>
      <c r="EC122" s="11"/>
      <c r="ED122" s="11"/>
      <c r="EE122" s="11"/>
      <c r="EF122" s="11"/>
      <c r="EG122" s="11"/>
      <c r="EH122" s="11"/>
      <c r="EI122" s="11"/>
      <c r="EJ122" s="11"/>
      <c r="EK122" s="11"/>
      <c r="EL122" s="11"/>
      <c r="EM122" s="11"/>
      <c r="EN122" s="11"/>
      <c r="EO122" s="11"/>
      <c r="EP122" s="11"/>
      <c r="EQ122" s="11"/>
      <c r="ER122" s="11"/>
      <c r="ES122" s="11"/>
      <c r="ET122" s="11"/>
    </row>
    <row r="123" spans="1:150" s="2020" customFormat="1" ht="16.5" hidden="1" customHeight="1" x14ac:dyDescent="0.2">
      <c r="A123" s="780">
        <v>2</v>
      </c>
      <c r="B123" s="784">
        <f>'SAME R Results'!A41</f>
        <v>6</v>
      </c>
      <c r="C123" s="836" t="str">
        <f>'SAME R Results'!B41</f>
        <v>Silicone</v>
      </c>
      <c r="D123" s="784" t="str">
        <f>'SAME R Results'!C41</f>
        <v>S05</v>
      </c>
      <c r="E123" s="784" t="str">
        <f>'SAME R Results'!D41</f>
        <v>25 S</v>
      </c>
      <c r="F123" s="784">
        <f>'SAME R Results'!E41</f>
        <v>6</v>
      </c>
      <c r="G123" s="784">
        <f>'SAME R Results'!F41</f>
        <v>72</v>
      </c>
      <c r="H123" s="785" t="str">
        <f>'SAME R Results'!G41</f>
        <v>Baseline STS det</v>
      </c>
      <c r="I123" s="784">
        <f>'SAME R Results'!H41</f>
        <v>237</v>
      </c>
      <c r="J123" s="786">
        <f>'SAME R Results'!I41</f>
        <v>40415</v>
      </c>
      <c r="K123" s="784">
        <f>'SAME R Results'!J41</f>
        <v>0</v>
      </c>
      <c r="L123" s="790"/>
      <c r="M123" s="790"/>
      <c r="N123" s="784">
        <f>'SAME R Results'!K41</f>
        <v>8.1</v>
      </c>
      <c r="O123" s="793">
        <f>'SAME R Results'!L41</f>
        <v>1.327</v>
      </c>
      <c r="P123" s="784">
        <f>'SAME R Results'!M41</f>
        <v>60</v>
      </c>
      <c r="Q123" s="784">
        <f>'SAME R Results'!N41</f>
        <v>11</v>
      </c>
      <c r="R123" s="784">
        <f>'SAME R Results'!O41</f>
        <v>8</v>
      </c>
      <c r="S123" s="784" t="str">
        <f>'SAME R Results'!P41</f>
        <v>n</v>
      </c>
      <c r="T123" s="784" t="str">
        <f>'SAME R Results'!Q41</f>
        <v>n</v>
      </c>
      <c r="U123" s="784">
        <f>'SAME R Results'!R41</f>
        <v>42.428571428571431</v>
      </c>
      <c r="V123" s="784" t="str">
        <f>'SAME R Results'!S41</f>
        <v>y</v>
      </c>
      <c r="W123" s="784">
        <f>'SAME R Results'!T41</f>
        <v>60</v>
      </c>
      <c r="X123" s="784" t="str">
        <f>'SAME R Results'!U41</f>
        <v>y</v>
      </c>
      <c r="Y123" s="784" t="str">
        <f>'SAME R Results'!V41</f>
        <v>n</v>
      </c>
      <c r="Z123" s="784" t="str">
        <f>'SAME R Results'!W41</f>
        <v>y</v>
      </c>
      <c r="AA123" s="784" t="str">
        <f>'SAME R Results'!X41</f>
        <v>n</v>
      </c>
      <c r="AB123" s="784" t="str">
        <f>'SAME R Results'!Y41</f>
        <v>y</v>
      </c>
      <c r="AC123" s="809"/>
      <c r="AD123" s="784" t="str">
        <f>'SAME R Results'!Z41</f>
        <v>y</v>
      </c>
      <c r="AE123" s="784">
        <f>'SAME R Results'!AA41</f>
        <v>10</v>
      </c>
      <c r="AF123" s="784" t="str">
        <f>'SAME R Results'!AB41</f>
        <v>y</v>
      </c>
      <c r="AG123" s="817">
        <f>'SAME R Results'!AC41</f>
        <v>3.1809999999999998E-2</v>
      </c>
      <c r="AH123" s="819">
        <f>'SAME R Results'!AD41</f>
        <v>0</v>
      </c>
      <c r="AI123" s="784">
        <f>'SAME R Results'!AE41</f>
        <v>0</v>
      </c>
      <c r="AJ123" s="784">
        <f>'SAME R Results'!AF41</f>
        <v>0</v>
      </c>
      <c r="AK123" s="784">
        <f>'SAME R Results'!AG41</f>
        <v>0</v>
      </c>
      <c r="AL123" s="784">
        <f>'SAME R Results'!AH41</f>
        <v>0</v>
      </c>
      <c r="AM123" s="784">
        <f>'SAME R Results'!AI41</f>
        <v>0</v>
      </c>
      <c r="AN123" s="784">
        <f>'SAME R Results'!AJ41</f>
        <v>0</v>
      </c>
      <c r="AO123" s="784">
        <f>'SAME R Results'!AK41</f>
        <v>0</v>
      </c>
      <c r="AP123" s="784">
        <f>'SAME R Results'!AL41</f>
        <v>0</v>
      </c>
      <c r="AQ123" s="784">
        <f>'SAME R Results'!AM41</f>
        <v>0</v>
      </c>
      <c r="AR123" s="817">
        <f>'SAME R Results'!AN41</f>
        <v>0</v>
      </c>
      <c r="AS123" s="819">
        <f>'SAME R Results'!AO41</f>
        <v>0</v>
      </c>
      <c r="AT123" s="784">
        <f>'SAME R Results'!AP41</f>
        <v>0</v>
      </c>
      <c r="AU123" s="809"/>
      <c r="AV123" s="821">
        <f>'SAME R Results'!AQ41</f>
        <v>0</v>
      </c>
      <c r="AW123" s="821">
        <f>'SAME R Results'!AR41</f>
        <v>6.2547449999999998</v>
      </c>
      <c r="AX123" s="821">
        <f>'SAME R Results'!AS41</f>
        <v>4.3222510000000005</v>
      </c>
      <c r="AY123" s="821">
        <f>'SAME R Results'!AT41</f>
        <v>5.1131440000000001</v>
      </c>
      <c r="AZ123" s="825"/>
      <c r="BA123" s="825"/>
      <c r="BB123" s="821">
        <f>'SAME R Results'!AU41</f>
        <v>0</v>
      </c>
      <c r="BC123" s="821">
        <f>'SAME R Results'!AV41</f>
        <v>0</v>
      </c>
      <c r="BD123" s="821">
        <f>'SAME R Results'!AW41</f>
        <v>6.9565724999999983</v>
      </c>
      <c r="BE123" s="821">
        <f>'SAME R Results'!AX41</f>
        <v>4.7165220000000003</v>
      </c>
      <c r="BF123" s="827">
        <f>'SAME R Results'!AY41</f>
        <v>63040</v>
      </c>
      <c r="BG123" s="784">
        <f>'SAME R Results'!AZ41</f>
        <v>0</v>
      </c>
      <c r="BH123" s="784">
        <f>'SAME R Results'!BA41</f>
        <v>0</v>
      </c>
      <c r="BI123" s="809"/>
      <c r="BJ123" s="784">
        <f>'SAME R Results'!BB41</f>
        <v>79.944850000000002</v>
      </c>
      <c r="BK123" s="784">
        <f>'SAME R Results'!BC41</f>
        <v>2.2400504999999979</v>
      </c>
      <c r="BL123" s="784">
        <f>'SAME R Results'!BD41</f>
        <v>2987870.0785916378</v>
      </c>
      <c r="BM123" s="784">
        <f>'SAME R Results'!BE41</f>
        <v>544.60864227797083</v>
      </c>
      <c r="BN123" s="784">
        <f>'SAME R Results'!BF41</f>
        <v>0</v>
      </c>
      <c r="BO123" s="784">
        <f>'SAME R Results'!BG41</f>
        <v>0</v>
      </c>
      <c r="BP123" s="809"/>
      <c r="BQ123" s="784">
        <f>'SAME R Results'!BH41</f>
        <v>103.70373886777141</v>
      </c>
      <c r="BR123" s="817">
        <f>'SAME R Results'!BI41</f>
        <v>0.18227320062546948</v>
      </c>
      <c r="BS123" s="817">
        <f>'SAME R Results'!BJ41</f>
        <v>0.41917675488054462</v>
      </c>
      <c r="BT123" s="817">
        <f>'SAME R Results'!BL41</f>
        <v>0</v>
      </c>
      <c r="BU123" s="817">
        <f>'SAME R Results'!BM41</f>
        <v>2.4907181987680542</v>
      </c>
      <c r="BV123" s="817">
        <f>'SAME R Results'!BN41</f>
        <v>0.12019478746766346</v>
      </c>
      <c r="BW123" s="784">
        <f>'SAME R Results'!BO41</f>
        <v>2987870.0785916378</v>
      </c>
      <c r="BX123" s="784">
        <f>'SAME R Results'!BP41</f>
        <v>2942289.4435712039</v>
      </c>
      <c r="BY123" s="784">
        <f>'SAME R Results'!BQ41</f>
        <v>2699047.393901289</v>
      </c>
      <c r="BZ123" s="784">
        <f>'SAME R Results'!BR41</f>
        <v>544.60864227797083</v>
      </c>
      <c r="CA123" s="784">
        <f>'SAME R Results'!BS41</f>
        <v>0.49721444109029517</v>
      </c>
      <c r="CB123" s="784">
        <f>'SAME R Results'!BT41</f>
        <v>0.55000000000000004</v>
      </c>
      <c r="CC123" s="784">
        <f>'SAME R Results'!BV41</f>
        <v>2.358529067061319</v>
      </c>
      <c r="CD123" s="880">
        <f>'SAME R Results'!BW41</f>
        <v>0.9</v>
      </c>
      <c r="CE123" s="1086">
        <f>'SAME R Results'!BZ41</f>
        <v>350.60084952585379</v>
      </c>
      <c r="CF123" s="1777">
        <f>'SAME R Results'!CA41</f>
        <v>0</v>
      </c>
      <c r="CG123" s="1777">
        <f>'SAME R Results'!CB41</f>
        <v>0</v>
      </c>
      <c r="CH123" s="1777">
        <f>'SAME R Results'!CC41</f>
        <v>0</v>
      </c>
      <c r="CI123" s="1777">
        <f>'SAME R Results'!CD41</f>
        <v>0</v>
      </c>
      <c r="CJ123" s="1777"/>
      <c r="CK123" s="1777"/>
      <c r="CL123" s="2015"/>
      <c r="CM123" s="2015"/>
      <c r="CN123" s="2016"/>
      <c r="CO123" s="2016"/>
      <c r="CP123" s="2016"/>
    </row>
    <row r="124" spans="1:150" s="2020" customFormat="1" ht="16.5" hidden="1" customHeight="1" x14ac:dyDescent="0.2">
      <c r="A124" s="780">
        <v>2</v>
      </c>
      <c r="B124" s="784" t="str">
        <f>'SAME R Results'!A71</f>
        <v>7 (4)</v>
      </c>
      <c r="C124" s="836" t="str">
        <f>'SAME R Results'!B71</f>
        <v>Silicone</v>
      </c>
      <c r="D124" s="784" t="str">
        <f>'SAME R Results'!C71</f>
        <v>S01</v>
      </c>
      <c r="E124" s="784" t="str">
        <f>'SAME R Results'!D71</f>
        <v>39 S</v>
      </c>
      <c r="F124" s="784">
        <f>'SAME R Results'!E71</f>
        <v>0</v>
      </c>
      <c r="G124" s="784">
        <f>'SAME R Results'!F71</f>
        <v>86</v>
      </c>
      <c r="H124" s="785" t="str">
        <f>'SAME R Results'!G71</f>
        <v>Mid temp aging</v>
      </c>
      <c r="I124" s="784">
        <f>'SAME R Results'!H71</f>
        <v>242</v>
      </c>
      <c r="J124" s="786">
        <f>'SAME R Results'!I71</f>
        <v>40420.277777777781</v>
      </c>
      <c r="K124" s="784">
        <f>'SAME R Results'!J71</f>
        <v>0</v>
      </c>
      <c r="L124" s="788"/>
      <c r="M124" s="788"/>
      <c r="N124" s="784">
        <f>'SAME R Results'!K71</f>
        <v>8.1</v>
      </c>
      <c r="O124" s="793">
        <f>'SAME R Results'!L71</f>
        <v>1.345</v>
      </c>
      <c r="P124" s="784">
        <f>'SAME R Results'!M71</f>
        <v>60</v>
      </c>
      <c r="Q124" s="784">
        <f>'SAME R Results'!N71</f>
        <v>11</v>
      </c>
      <c r="R124" s="784">
        <f>'SAME R Results'!O71</f>
        <v>8</v>
      </c>
      <c r="S124" s="784" t="str">
        <f>'SAME R Results'!P71</f>
        <v>n</v>
      </c>
      <c r="T124" s="784" t="str">
        <f>'SAME R Results'!Q71</f>
        <v>n</v>
      </c>
      <c r="U124" s="784">
        <f>'SAME R Results'!R71</f>
        <v>50.428571428571431</v>
      </c>
      <c r="V124" s="784" t="str">
        <f>'SAME R Results'!S71</f>
        <v>n</v>
      </c>
      <c r="W124" s="784">
        <f>'SAME R Results'!T71</f>
        <v>0</v>
      </c>
      <c r="X124" s="784" t="str">
        <f>'SAME R Results'!U71</f>
        <v>n</v>
      </c>
      <c r="Y124" s="784" t="str">
        <f>'SAME R Results'!V71</f>
        <v>y</v>
      </c>
      <c r="Z124" s="784" t="str">
        <f>'SAME R Results'!W71</f>
        <v>y</v>
      </c>
      <c r="AA124" s="784" t="str">
        <f>'SAME R Results'!X71</f>
        <v>y</v>
      </c>
      <c r="AB124" s="784" t="str">
        <f>'SAME R Results'!Y71</f>
        <v>y</v>
      </c>
      <c r="AC124" s="789"/>
      <c r="AD124" s="784" t="str">
        <f>'SAME R Results'!Z71</f>
        <v>y</v>
      </c>
      <c r="AE124" s="784">
        <f>'SAME R Results'!AA71</f>
        <v>10</v>
      </c>
      <c r="AF124" s="784" t="str">
        <f>'SAME R Results'!AB71</f>
        <v>y</v>
      </c>
      <c r="AG124" s="817">
        <f>'SAME R Results'!AC71</f>
        <v>3.1809999999999998E-2</v>
      </c>
      <c r="AH124" s="819">
        <f>'SAME R Results'!AD71</f>
        <v>0</v>
      </c>
      <c r="AI124" s="784">
        <f>'SAME R Results'!AE71</f>
        <v>58</v>
      </c>
      <c r="AJ124" s="784">
        <f>'SAME R Results'!AF71</f>
        <v>480</v>
      </c>
      <c r="AK124" s="784">
        <f>'SAME R Results'!AG71</f>
        <v>0</v>
      </c>
      <c r="AL124" s="784" t="str">
        <f>'SAME R Results'!AH71</f>
        <v>n</v>
      </c>
      <c r="AM124" s="784" t="str">
        <f>'SAME R Results'!AI71</f>
        <v>y</v>
      </c>
      <c r="AN124" s="784" t="str">
        <f>'SAME R Results'!AJ71</f>
        <v>y</v>
      </c>
      <c r="AO124" s="784" t="str">
        <f>'SAME R Results'!AK71</f>
        <v>y</v>
      </c>
      <c r="AP124" s="784" t="str">
        <f>'SAME R Results'!AL71</f>
        <v>y</v>
      </c>
      <c r="AQ124" s="784" t="str">
        <f>'SAME R Results'!AM71</f>
        <v>y</v>
      </c>
      <c r="AR124" s="817">
        <f>'SAME R Results'!AN71</f>
        <v>3.1809999999999998E-2</v>
      </c>
      <c r="AS124" s="819">
        <f>'SAME R Results'!AO71</f>
        <v>0</v>
      </c>
      <c r="AT124" s="784">
        <f>'SAME R Results'!AP71</f>
        <v>0</v>
      </c>
      <c r="AU124" s="789"/>
      <c r="AV124" s="821">
        <f>'SAME R Results'!AQ71</f>
        <v>0</v>
      </c>
      <c r="AW124" s="821">
        <f>'SAME R Results'!AR71</f>
        <v>6.2489929999999996</v>
      </c>
      <c r="AX124" s="821">
        <f>'SAME R Results'!AS71</f>
        <v>0</v>
      </c>
      <c r="AY124" s="821">
        <f>'SAME R Results'!AT71</f>
        <v>0</v>
      </c>
      <c r="AZ124" s="824"/>
      <c r="BA124" s="824"/>
      <c r="BB124" s="821">
        <f>'SAME R Results'!AU71</f>
        <v>5.2296149999999999</v>
      </c>
      <c r="BC124" s="821">
        <f>'SAME R Results'!AV71</f>
        <v>2.7297974999999995E-2</v>
      </c>
      <c r="BD124" s="821">
        <f>'SAME R Results'!AW71</f>
        <v>7.7728269999999995</v>
      </c>
      <c r="BE124" s="821">
        <f>'SAME R Results'!AX71</f>
        <v>4.7200300000000013</v>
      </c>
      <c r="BF124" s="827">
        <f>'SAME R Results'!AY71</f>
        <v>85240</v>
      </c>
      <c r="BG124" s="784">
        <f>'SAME R Results'!AZ71</f>
        <v>4.5558784999999995</v>
      </c>
      <c r="BH124" s="784">
        <f>'SAME R Results'!BA71</f>
        <v>8.7402329999999986E-2</v>
      </c>
      <c r="BI124" s="789"/>
      <c r="BJ124" s="784">
        <f>'SAME R Results'!BB71</f>
        <v>197.77789999999999</v>
      </c>
      <c r="BK124" s="784">
        <f>'SAME R Results'!BC71</f>
        <v>3.0527969999999982</v>
      </c>
      <c r="BL124" s="784">
        <f>'SAME R Results'!BD71</f>
        <v>4159047.4441999369</v>
      </c>
      <c r="BM124" s="784">
        <f>'SAME R Results'!BE71</f>
        <v>1018.5793100474913</v>
      </c>
      <c r="BN124" s="784">
        <f>'SAME R Results'!BF71</f>
        <v>13.907765212551418</v>
      </c>
      <c r="BO124" s="784">
        <f>'SAME R Results'!BG71</f>
        <v>2.9864826158994506</v>
      </c>
      <c r="BP124" s="789"/>
      <c r="BQ124" s="784">
        <f>'SAME R Results'!BH71</f>
        <v>289.37242074179574</v>
      </c>
      <c r="BR124" s="817">
        <f>'SAME R Results'!BI71</f>
        <v>0.24490687440172548</v>
      </c>
      <c r="BS124" s="817">
        <f>'SAME R Results'!BJ71</f>
        <v>0.52853535507968596</v>
      </c>
      <c r="BT124" s="817">
        <f>'SAME R Results'!BL71</f>
        <v>4.6569047944592716</v>
      </c>
      <c r="BU124" s="817">
        <f>'SAME R Results'!BM71</f>
        <v>2.403818538602768</v>
      </c>
      <c r="BV124" s="817">
        <f>'SAME R Results'!BN71</f>
        <v>0.1667110710643826</v>
      </c>
      <c r="BW124" s="784">
        <f>'SAME R Results'!BO71</f>
        <v>4159047.4441999369</v>
      </c>
      <c r="BX124" s="784">
        <f>'SAME R Results'!BP71</f>
        <v>4097415.2530650743</v>
      </c>
      <c r="BY124" s="784">
        <f>'SAME R Results'!BQ71</f>
        <v>3709025.2624960705</v>
      </c>
      <c r="BZ124" s="784">
        <f>'SAME R Results'!BR71</f>
        <v>1018.5793100474913</v>
      </c>
      <c r="CA124" s="784">
        <f>'SAME R Results'!BS71</f>
        <v>0.67761631004172906</v>
      </c>
      <c r="CB124" s="784">
        <f>'SAME R Results'!BT71</f>
        <v>0.55000000000000004</v>
      </c>
      <c r="CC124" s="784">
        <f>'SAME R Results'!BV71</f>
        <v>2.6602146856448181</v>
      </c>
      <c r="CD124" s="880">
        <f>'SAME R Results'!BW71</f>
        <v>0.9</v>
      </c>
      <c r="CE124" s="1086">
        <f>'SAME R Results'!BZ71</f>
        <v>377.25377334902771</v>
      </c>
      <c r="CF124" s="1777">
        <f>'SAME R Results'!CA71</f>
        <v>2.4766666666666826</v>
      </c>
      <c r="CG124" s="1777" t="str">
        <f>'SAME R Results'!CB71</f>
        <v xml:space="preserve"> 39S</v>
      </c>
      <c r="CH124" s="1777">
        <f>'SAME R Results'!CC71</f>
        <v>242</v>
      </c>
      <c r="CI124" s="1777">
        <f>'SAME R Results'!CD71</f>
        <v>0.70103682010125035</v>
      </c>
      <c r="CJ124" s="1777"/>
      <c r="CK124" s="1777"/>
      <c r="CL124" s="2015">
        <f>'SAME R Results'!CI71</f>
        <v>71</v>
      </c>
      <c r="CM124" s="2015" t="str">
        <f>'SAME R Results'!CJ71</f>
        <v>Silicone</v>
      </c>
      <c r="CN124" s="2016">
        <f>'SAME R Results'!CK71</f>
        <v>0.24490687440172548</v>
      </c>
      <c r="CO124" s="2016">
        <f>'SAME R Results'!CL71</f>
        <v>4.8061820048017581E-2</v>
      </c>
      <c r="CP124" s="2016">
        <f>'SAME R Results'!CM71</f>
        <v>3.4828289751823602E-2</v>
      </c>
    </row>
    <row r="125" spans="1:150" s="2020" customFormat="1" ht="16.5" customHeight="1" x14ac:dyDescent="0.2">
      <c r="A125" s="780">
        <v>2</v>
      </c>
      <c r="B125" s="784" t="str">
        <f>'SAME R Results'!A72</f>
        <v>7 (4)</v>
      </c>
      <c r="C125" s="836" t="str">
        <f>'SAME R Results'!B72</f>
        <v>Silicone</v>
      </c>
      <c r="D125" s="784" t="str">
        <f>'SAME R Results'!C72</f>
        <v>S01</v>
      </c>
      <c r="E125" s="784" t="str">
        <f>'SAME R Results'!D72</f>
        <v>39Sa</v>
      </c>
      <c r="F125" s="784">
        <f>'SAME R Results'!E72</f>
        <v>0</v>
      </c>
      <c r="G125" s="784" t="str">
        <f>'SAME R Results'!F72</f>
        <v>86a</v>
      </c>
      <c r="H125" s="785" t="str">
        <f>'SAME R Results'!G72</f>
        <v>aged</v>
      </c>
      <c r="I125" s="784">
        <f>'SAME R Results'!H72</f>
        <v>242</v>
      </c>
      <c r="J125" s="786">
        <f>'SAME R Results'!I72</f>
        <v>40420.277777777781</v>
      </c>
      <c r="K125" s="784">
        <f>'SAME R Results'!J72</f>
        <v>0</v>
      </c>
      <c r="L125" s="788"/>
      <c r="M125" s="788"/>
      <c r="N125" s="784">
        <f>'SAME R Results'!K72</f>
        <v>8.1</v>
      </c>
      <c r="O125" s="793">
        <f>'SAME R Results'!L72</f>
        <v>1.345</v>
      </c>
      <c r="P125" s="784">
        <f>'SAME R Results'!M72</f>
        <v>0</v>
      </c>
      <c r="Q125" s="784">
        <f>'SAME R Results'!N72</f>
        <v>0</v>
      </c>
      <c r="R125" s="784">
        <f>'SAME R Results'!O72</f>
        <v>0</v>
      </c>
      <c r="S125" s="784">
        <f>'SAME R Results'!P72</f>
        <v>0</v>
      </c>
      <c r="T125" s="784">
        <f>'SAME R Results'!Q72</f>
        <v>0</v>
      </c>
      <c r="U125" s="784">
        <f>'SAME R Results'!R72</f>
        <v>628</v>
      </c>
      <c r="V125" s="784">
        <f>'SAME R Results'!S72</f>
        <v>0</v>
      </c>
      <c r="W125" s="784">
        <f>'SAME R Results'!T72</f>
        <v>0</v>
      </c>
      <c r="X125" s="784" t="str">
        <f>'SAME R Results'!U72</f>
        <v>n</v>
      </c>
      <c r="Y125" s="784" t="str">
        <f>'SAME R Results'!V72</f>
        <v>y</v>
      </c>
      <c r="Z125" s="784" t="str">
        <f>'SAME R Results'!W72</f>
        <v>y</v>
      </c>
      <c r="AA125" s="784" t="str">
        <f>'SAME R Results'!X72</f>
        <v>y</v>
      </c>
      <c r="AB125" s="784" t="str">
        <f>'SAME R Results'!Y72</f>
        <v>y</v>
      </c>
      <c r="AC125" s="789"/>
      <c r="AD125" s="784" t="str">
        <f>'SAME R Results'!Z72</f>
        <v>y</v>
      </c>
      <c r="AE125" s="784">
        <f>'SAME R Results'!AA72</f>
        <v>10</v>
      </c>
      <c r="AF125" s="784" t="str">
        <f>'SAME R Results'!AB72</f>
        <v>y</v>
      </c>
      <c r="AG125" s="817">
        <f>'SAME R Results'!AC72</f>
        <v>3.1809999999999998E-2</v>
      </c>
      <c r="AH125" s="819">
        <f>'SAME R Results'!AD72</f>
        <v>0</v>
      </c>
      <c r="AI125" s="784">
        <f>'SAME R Results'!AE72</f>
        <v>0</v>
      </c>
      <c r="AJ125" s="784">
        <f>'SAME R Results'!AF72</f>
        <v>0</v>
      </c>
      <c r="AK125" s="784">
        <f>'SAME R Results'!AG72</f>
        <v>0</v>
      </c>
      <c r="AL125" s="784">
        <f>'SAME R Results'!AH72</f>
        <v>0</v>
      </c>
      <c r="AM125" s="784">
        <f>'SAME R Results'!AI72</f>
        <v>0</v>
      </c>
      <c r="AN125" s="784">
        <f>'SAME R Results'!AJ72</f>
        <v>0</v>
      </c>
      <c r="AO125" s="784">
        <f>'SAME R Results'!AK72</f>
        <v>0</v>
      </c>
      <c r="AP125" s="784">
        <f>'SAME R Results'!AL72</f>
        <v>0</v>
      </c>
      <c r="AQ125" s="784">
        <f>'SAME R Results'!AM72</f>
        <v>0</v>
      </c>
      <c r="AR125" s="817">
        <f>'SAME R Results'!AN72</f>
        <v>0</v>
      </c>
      <c r="AS125" s="819">
        <f>'SAME R Results'!AO72</f>
        <v>0</v>
      </c>
      <c r="AT125" s="784">
        <f>'SAME R Results'!AP72</f>
        <v>0</v>
      </c>
      <c r="AU125" s="789"/>
      <c r="AV125" s="821">
        <f>'SAME R Results'!AQ72</f>
        <v>0</v>
      </c>
      <c r="AW125" s="821">
        <f>'SAME R Results'!AR72</f>
        <v>6.2518004999999999</v>
      </c>
      <c r="AX125" s="821">
        <f>'SAME R Results'!AS72</f>
        <v>0</v>
      </c>
      <c r="AY125" s="821">
        <f>'SAME R Results'!AT72</f>
        <v>0</v>
      </c>
      <c r="AZ125" s="824"/>
      <c r="BA125" s="824"/>
      <c r="BB125" s="821">
        <f>'SAME R Results'!AU72</f>
        <v>4.8573609999999992</v>
      </c>
      <c r="BC125" s="821">
        <f>'SAME R Results'!AV72</f>
        <v>0.14717096499999996</v>
      </c>
      <c r="BD125" s="821">
        <f>'SAME R Results'!AW72</f>
        <v>7.206237999999999</v>
      </c>
      <c r="BE125" s="821">
        <f>'SAME R Results'!AX72</f>
        <v>4.6690209999999999</v>
      </c>
      <c r="BF125" s="827">
        <f>'SAME R Results'!AY72</f>
        <v>36450</v>
      </c>
      <c r="BG125" s="784">
        <f>'SAME R Results'!AZ72</f>
        <v>4.1108700000000002</v>
      </c>
      <c r="BH125" s="784">
        <f>'SAME R Results'!BA72</f>
        <v>0.17510975000000001</v>
      </c>
      <c r="BI125" s="789"/>
      <c r="BJ125" s="784">
        <f>'SAME R Results'!BB72</f>
        <v>172.09205000000003</v>
      </c>
      <c r="BK125" s="784">
        <f>'SAME R Results'!BC72</f>
        <v>2.5372169999999992</v>
      </c>
      <c r="BL125" s="784">
        <f>'SAME R Results'!BD72</f>
        <v>1666662.2131405217</v>
      </c>
      <c r="BM125" s="784">
        <f>'SAME R Results'!BE72</f>
        <v>678.83879956439739</v>
      </c>
      <c r="BN125" s="784">
        <f>'SAME R Results'!BF72</f>
        <v>12.486765719447009</v>
      </c>
      <c r="BO125" s="784">
        <f>'SAME R Results'!BG72</f>
        <v>2.6084359550507075</v>
      </c>
      <c r="BP125" s="789"/>
      <c r="BQ125" s="784">
        <f>'SAME R Results'!BH72</f>
        <v>249.70070536738518</v>
      </c>
      <c r="BR125" s="817">
        <f>'SAME R Results'!BI72</f>
        <v>0.40730436810302983</v>
      </c>
      <c r="BS125" s="817">
        <f>'SAME R Results'!BJ72</f>
        <v>0.68251209089439391</v>
      </c>
      <c r="BT125" s="817">
        <f>'SAME R Results'!BL72</f>
        <v>4.7870700813140221</v>
      </c>
      <c r="BU125" s="817">
        <f>'SAME R Results'!BM72</f>
        <v>2.0513213994146504</v>
      </c>
      <c r="BV125" s="817">
        <f>'SAME R Results'!BN72</f>
        <v>0.31464687789311779</v>
      </c>
      <c r="BW125" s="784">
        <f>'SAME R Results'!BO72</f>
        <v>1666662.2131405217</v>
      </c>
      <c r="BX125" s="784">
        <f>'SAME R Results'!BP72</f>
        <v>1640307.2933039926</v>
      </c>
      <c r="BY125" s="784">
        <f>'SAME R Results'!BQ72</f>
        <v>1530132.2697265011</v>
      </c>
      <c r="BZ125" s="784">
        <f>'SAME R Results'!BR72</f>
        <v>678.83879956439739</v>
      </c>
      <c r="CA125" s="784">
        <f>'SAME R Results'!BS72</f>
        <v>0.56317521974607099</v>
      </c>
      <c r="CB125" s="784">
        <f>'SAME R Results'!BT72</f>
        <v>0.55000000000000004</v>
      </c>
      <c r="CC125" s="784">
        <f>'SAME R Results'!BV72</f>
        <v>2.6381304800898979</v>
      </c>
      <c r="CD125" s="880">
        <f>'SAME R Results'!BW72</f>
        <v>0.9</v>
      </c>
      <c r="CE125" s="1086">
        <f>'SAME R Results'!BZ72</f>
        <v>377.25377334902771</v>
      </c>
      <c r="CF125" s="1777">
        <f>'SAME R Results'!CA72</f>
        <v>2.4766666666666826</v>
      </c>
      <c r="CG125" s="1777">
        <f>'SAME R Results'!CB72</f>
        <v>0</v>
      </c>
      <c r="CH125" s="1777">
        <f>'SAME R Results'!CC72</f>
        <v>0</v>
      </c>
      <c r="CI125" s="1777">
        <f>'SAME R Results'!CD72</f>
        <v>0.60492768460469781</v>
      </c>
      <c r="CJ125" s="1777"/>
      <c r="CK125" s="1777"/>
      <c r="CL125" s="2015">
        <f>'SAME R Results'!CI72</f>
        <v>72</v>
      </c>
      <c r="CM125" s="2015" t="str">
        <f>'SAME R Results'!CJ72</f>
        <v>Silicone</v>
      </c>
      <c r="CN125" s="2016">
        <f>'SAME R Results'!CK72</f>
        <v>0.40730436810302983</v>
      </c>
      <c r="CO125" s="2016">
        <f>'SAME R Results'!CL72</f>
        <v>5.0006930100878984E-2</v>
      </c>
      <c r="CP125" s="2016">
        <f>'SAME R Results'!CM72</f>
        <v>3.4494962911374744E-2</v>
      </c>
      <c r="CR125" s="11"/>
      <c r="CS125" s="11"/>
      <c r="CT125" s="11"/>
      <c r="CU125" s="11"/>
      <c r="CV125" s="11"/>
      <c r="CW125" s="11"/>
      <c r="CX125" s="11"/>
      <c r="CY125" s="11"/>
      <c r="CZ125" s="11"/>
      <c r="DA125" s="11"/>
      <c r="DB125" s="11"/>
      <c r="DC125" s="11"/>
      <c r="DD125" s="11"/>
      <c r="DE125" s="11"/>
      <c r="DF125" s="11"/>
      <c r="DG125" s="11"/>
      <c r="DH125" s="11"/>
      <c r="DI125" s="11"/>
      <c r="DJ125" s="11"/>
      <c r="DK125" s="11"/>
      <c r="DL125" s="11"/>
      <c r="DM125" s="11"/>
      <c r="DN125" s="11"/>
      <c r="DO125" s="11"/>
      <c r="DP125" s="11"/>
      <c r="DQ125" s="11"/>
      <c r="DR125" s="11"/>
      <c r="DS125" s="11"/>
      <c r="DT125" s="11"/>
      <c r="DU125" s="11"/>
      <c r="DV125" s="11"/>
      <c r="DW125" s="11"/>
      <c r="DX125" s="11"/>
      <c r="DY125" s="11"/>
      <c r="DZ125" s="11"/>
      <c r="EA125" s="11"/>
      <c r="EB125" s="11"/>
      <c r="EC125" s="11"/>
      <c r="ED125" s="11"/>
      <c r="EE125" s="11"/>
      <c r="EF125" s="11"/>
      <c r="EG125" s="11"/>
      <c r="EH125" s="11"/>
      <c r="EI125" s="11"/>
      <c r="EJ125" s="11"/>
      <c r="EK125" s="11"/>
      <c r="EL125" s="11"/>
      <c r="EM125" s="11"/>
      <c r="EN125" s="11"/>
      <c r="EO125" s="11"/>
      <c r="EP125" s="11"/>
      <c r="EQ125" s="11"/>
      <c r="ER125" s="11"/>
      <c r="ES125" s="11"/>
      <c r="ET125" s="11"/>
    </row>
    <row r="126" spans="1:150" s="2020" customFormat="1" ht="16.5" hidden="1" customHeight="1" x14ac:dyDescent="0.2">
      <c r="A126" s="780">
        <v>2</v>
      </c>
      <c r="B126" s="784" t="str">
        <f>'SAME R Results'!A79</f>
        <v>8(4)</v>
      </c>
      <c r="C126" s="836" t="str">
        <f>'SAME R Results'!B79</f>
        <v>Silicone</v>
      </c>
      <c r="D126" s="784" t="str">
        <f>'SAME R Results'!C79</f>
        <v>S06</v>
      </c>
      <c r="E126" s="784" t="str">
        <f>'SAME R Results'!D79</f>
        <v>44 S</v>
      </c>
      <c r="F126" s="784">
        <f>'SAME R Results'!E79</f>
        <v>0</v>
      </c>
      <c r="G126" s="784">
        <f>'SAME R Results'!F79</f>
        <v>91</v>
      </c>
      <c r="H126" s="785" t="str">
        <f>'SAME R Results'!G79</f>
        <v>Baseline STS det</v>
      </c>
      <c r="I126" s="784">
        <f>'SAME R Results'!H79</f>
        <v>250</v>
      </c>
      <c r="J126" s="786">
        <f>'SAME R Results'!I79</f>
        <v>40428.354166666664</v>
      </c>
      <c r="K126" s="784">
        <f>'SAME R Results'!J79</f>
        <v>0</v>
      </c>
      <c r="L126" s="788"/>
      <c r="M126" s="788"/>
      <c r="N126" s="784">
        <f>'SAME R Results'!K79</f>
        <v>8.1</v>
      </c>
      <c r="O126" s="793">
        <f>'SAME R Results'!L79</f>
        <v>1.327</v>
      </c>
      <c r="P126" s="784">
        <f>'SAME R Results'!M79</f>
        <v>60</v>
      </c>
      <c r="Q126" s="784">
        <f>'SAME R Results'!N79</f>
        <v>11</v>
      </c>
      <c r="R126" s="784">
        <f>'SAME R Results'!O79</f>
        <v>8</v>
      </c>
      <c r="S126" s="784" t="str">
        <f>'SAME R Results'!P79</f>
        <v>n</v>
      </c>
      <c r="T126" s="784" t="str">
        <f>'SAME R Results'!Q79</f>
        <v>n</v>
      </c>
      <c r="U126" s="784">
        <f>'SAME R Results'!R79</f>
        <v>46.428571428571431</v>
      </c>
      <c r="V126" s="784" t="str">
        <f>'SAME R Results'!S79</f>
        <v>n</v>
      </c>
      <c r="W126" s="784">
        <f>'SAME R Results'!T79</f>
        <v>0</v>
      </c>
      <c r="X126" s="784" t="str">
        <f>'SAME R Results'!U79</f>
        <v>y</v>
      </c>
      <c r="Y126" s="784" t="str">
        <f>'SAME R Results'!V79</f>
        <v>n</v>
      </c>
      <c r="Z126" s="784" t="str">
        <f>'SAME R Results'!W79</f>
        <v>y</v>
      </c>
      <c r="AA126" s="784" t="str">
        <f>'SAME R Results'!X79</f>
        <v>n</v>
      </c>
      <c r="AB126" s="784" t="str">
        <f>'SAME R Results'!Y79</f>
        <v>y</v>
      </c>
      <c r="AC126" s="789"/>
      <c r="AD126" s="784" t="str">
        <f>'SAME R Results'!Z79</f>
        <v>y</v>
      </c>
      <c r="AE126" s="784">
        <f>'SAME R Results'!AA79</f>
        <v>10</v>
      </c>
      <c r="AF126" s="784" t="str">
        <f>'SAME R Results'!AB79</f>
        <v>y</v>
      </c>
      <c r="AG126" s="817">
        <f>'SAME R Results'!AC79</f>
        <v>3.1809999999999998E-2</v>
      </c>
      <c r="AH126" s="819">
        <f>'SAME R Results'!AD79</f>
        <v>0</v>
      </c>
      <c r="AI126" s="784">
        <f>'SAME R Results'!AE79</f>
        <v>0</v>
      </c>
      <c r="AJ126" s="784">
        <f>'SAME R Results'!AF79</f>
        <v>0</v>
      </c>
      <c r="AK126" s="784">
        <f>'SAME R Results'!AG79</f>
        <v>0</v>
      </c>
      <c r="AL126" s="784">
        <f>'SAME R Results'!AH79</f>
        <v>0</v>
      </c>
      <c r="AM126" s="784">
        <f>'SAME R Results'!AI79</f>
        <v>0</v>
      </c>
      <c r="AN126" s="784">
        <f>'SAME R Results'!AJ79</f>
        <v>0</v>
      </c>
      <c r="AO126" s="784">
        <f>'SAME R Results'!AK79</f>
        <v>0</v>
      </c>
      <c r="AP126" s="784">
        <f>'SAME R Results'!AL79</f>
        <v>0</v>
      </c>
      <c r="AQ126" s="784">
        <f>'SAME R Results'!AM79</f>
        <v>0</v>
      </c>
      <c r="AR126" s="817">
        <f>'SAME R Results'!AN79</f>
        <v>0</v>
      </c>
      <c r="AS126" s="819">
        <f>'SAME R Results'!AO79</f>
        <v>0</v>
      </c>
      <c r="AT126" s="784">
        <f>'SAME R Results'!AP79</f>
        <v>0</v>
      </c>
      <c r="AU126" s="789"/>
      <c r="AV126" s="821">
        <f>'SAME R Results'!AQ79</f>
        <v>0</v>
      </c>
      <c r="AW126" s="821">
        <f>'SAME R Results'!AR79</f>
        <v>6.2384049999999993</v>
      </c>
      <c r="AX126" s="821">
        <f>'SAME R Results'!AS79</f>
        <v>4.1504974999999993</v>
      </c>
      <c r="AY126" s="821">
        <f>'SAME R Results'!AT79</f>
        <v>5.1456149999999985</v>
      </c>
      <c r="AZ126" s="824"/>
      <c r="BA126" s="824"/>
      <c r="BB126" s="821">
        <f>'SAME R Results'!AU79</f>
        <v>0</v>
      </c>
      <c r="BC126" s="821">
        <f>'SAME R Results'!AV79</f>
        <v>0</v>
      </c>
      <c r="BD126" s="821">
        <f>'SAME R Results'!AW79</f>
        <v>7.8385314999999993</v>
      </c>
      <c r="BE126" s="821">
        <f>'SAME R Results'!AX79</f>
        <v>4.7351070000000002</v>
      </c>
      <c r="BF126" s="827">
        <f>'SAME R Results'!AY79</f>
        <v>106445</v>
      </c>
      <c r="BG126" s="784">
        <f>'SAME R Results'!AZ79</f>
        <v>0</v>
      </c>
      <c r="BH126" s="784">
        <f>'SAME R Results'!BA79</f>
        <v>0</v>
      </c>
      <c r="BI126" s="789"/>
      <c r="BJ126" s="784">
        <f>'SAME R Results'!BB79</f>
        <v>215.26005000000001</v>
      </c>
      <c r="BK126" s="784">
        <f>'SAME R Results'!BC79</f>
        <v>3.1034244999999991</v>
      </c>
      <c r="BL126" s="784">
        <f>'SAME R Results'!BD79</f>
        <v>5719472.6548255282</v>
      </c>
      <c r="BM126" s="784">
        <f>'SAME R Results'!BE79</f>
        <v>1063.7520022654714</v>
      </c>
      <c r="BN126" s="784">
        <f>'SAME R Results'!BF79</f>
        <v>0</v>
      </c>
      <c r="BO126" s="784">
        <f>'SAME R Results'!BG79</f>
        <v>0</v>
      </c>
      <c r="BP126" s="789"/>
      <c r="BQ126" s="784">
        <f>'SAME R Results'!BH79</f>
        <v>281.59157618919068</v>
      </c>
      <c r="BR126" s="817">
        <f>'SAME R Results'!BI79</f>
        <v>0.18598777657726576</v>
      </c>
      <c r="BS126" s="817">
        <f>'SAME R Results'!BJ79</f>
        <v>0.47098547407496355</v>
      </c>
      <c r="BT126" s="817">
        <f>'SAME R Results'!BL79</f>
        <v>0</v>
      </c>
      <c r="BU126" s="817">
        <f>'SAME R Results'!BM79</f>
        <v>2.621960580186387</v>
      </c>
      <c r="BV126" s="817">
        <f>'SAME R Results'!BN79</f>
        <v>0.11687532926820664</v>
      </c>
      <c r="BW126" s="784">
        <f>'SAME R Results'!BO79</f>
        <v>5719472.6548255282</v>
      </c>
      <c r="BX126" s="784">
        <f>'SAME R Results'!BP79</f>
        <v>5346459.2926752595</v>
      </c>
      <c r="BY126" s="784">
        <f>'SAME R Results'!BQ79</f>
        <v>4681183.0092738131</v>
      </c>
      <c r="BZ126" s="784">
        <f>'SAME R Results'!BR79</f>
        <v>1063.7520022654714</v>
      </c>
      <c r="CA126" s="784">
        <f>'SAME R Results'!BS79</f>
        <v>0.68885387996093383</v>
      </c>
      <c r="CB126" s="784">
        <f>'SAME R Results'!BT79</f>
        <v>0.55000000000000004</v>
      </c>
      <c r="CC126" s="784">
        <f>'SAME R Results'!BV79</f>
        <v>2.3784472965622121</v>
      </c>
      <c r="CD126" s="880">
        <f>'SAME R Results'!BW79</f>
        <v>0.9</v>
      </c>
      <c r="CE126" s="1086">
        <f>'SAME R Results'!BZ79</f>
        <v>360.56642992458728</v>
      </c>
      <c r="CF126" s="1777">
        <f>'SAME R Results'!CA79</f>
        <v>2.1666666666666501</v>
      </c>
      <c r="CG126" s="1777" t="str">
        <f>'SAME R Results'!CB79</f>
        <v xml:space="preserve"> 44S</v>
      </c>
      <c r="CH126" s="1777">
        <f>'SAME R Results'!CC79</f>
        <v>250</v>
      </c>
      <c r="CI126" s="1777">
        <f>'SAME R Results'!CD79</f>
        <v>0.77979205713930322</v>
      </c>
      <c r="CJ126" s="1777"/>
      <c r="CK126" s="1777"/>
      <c r="CL126" s="2015"/>
      <c r="CM126" s="2015"/>
      <c r="CN126" s="2016"/>
      <c r="CO126" s="2016"/>
      <c r="CP126" s="2016"/>
    </row>
    <row r="127" spans="1:150" s="2020" customFormat="1" ht="16.5" hidden="1" customHeight="1" x14ac:dyDescent="0.2">
      <c r="A127" s="780">
        <v>2</v>
      </c>
      <c r="B127" s="784" t="str">
        <f>'SAME R Results'!A95</f>
        <v>9(4)</v>
      </c>
      <c r="C127" s="836" t="str">
        <f>'SAME R Results'!B95</f>
        <v>Silicone</v>
      </c>
      <c r="D127" s="784" t="str">
        <f>'SAME R Results'!C95</f>
        <v>S08</v>
      </c>
      <c r="E127" s="784" t="str">
        <f>'SAME R Results'!D95</f>
        <v>52 S</v>
      </c>
      <c r="F127" s="784">
        <f>'SAME R Results'!E95</f>
        <v>0</v>
      </c>
      <c r="G127" s="784">
        <f>'SAME R Results'!F95</f>
        <v>99</v>
      </c>
      <c r="H127" s="785" t="str">
        <f>'SAME R Results'!G95</f>
        <v>No flow run w/ aging</v>
      </c>
      <c r="I127" s="784">
        <f>'SAME R Results'!H95</f>
        <v>251</v>
      </c>
      <c r="J127" s="786">
        <f>'SAME R Results'!I95</f>
        <v>40429.354166666664</v>
      </c>
      <c r="K127" s="784">
        <f>'SAME R Results'!J95</f>
        <v>0</v>
      </c>
      <c r="L127" s="788"/>
      <c r="M127" s="788"/>
      <c r="N127" s="784">
        <f>'SAME R Results'!K95</f>
        <v>0</v>
      </c>
      <c r="O127" s="793">
        <f>'SAME R Results'!L95</f>
        <v>1.35</v>
      </c>
      <c r="P127" s="784">
        <f>'SAME R Results'!M95</f>
        <v>60</v>
      </c>
      <c r="Q127" s="784">
        <f>'SAME R Results'!N95</f>
        <v>11</v>
      </c>
      <c r="R127" s="784">
        <f>'SAME R Results'!O95</f>
        <v>8</v>
      </c>
      <c r="S127" s="784" t="str">
        <f>'SAME R Results'!P95</f>
        <v>n</v>
      </c>
      <c r="T127" s="784" t="str">
        <f>'SAME R Results'!Q95</f>
        <v>N</v>
      </c>
      <c r="U127" s="784">
        <f>'SAME R Results'!R95</f>
        <v>47.714285714285715</v>
      </c>
      <c r="V127" s="784">
        <f>'SAME R Results'!S95</f>
        <v>0</v>
      </c>
      <c r="W127" s="784">
        <f>'SAME R Results'!T95</f>
        <v>0</v>
      </c>
      <c r="X127" s="784" t="str">
        <f>'SAME R Results'!U95</f>
        <v>n</v>
      </c>
      <c r="Y127" s="784" t="str">
        <f>'SAME R Results'!V95</f>
        <v>y</v>
      </c>
      <c r="Z127" s="784" t="str">
        <f>'SAME R Results'!W95</f>
        <v>y</v>
      </c>
      <c r="AA127" s="784" t="str">
        <f>'SAME R Results'!X95</f>
        <v>y</v>
      </c>
      <c r="AB127" s="784" t="str">
        <f>'SAME R Results'!Y95</f>
        <v>y</v>
      </c>
      <c r="AC127" s="789"/>
      <c r="AD127" s="784" t="str">
        <f>'SAME R Results'!Z95</f>
        <v>y</v>
      </c>
      <c r="AE127" s="784">
        <f>'SAME R Results'!AA95</f>
        <v>10</v>
      </c>
      <c r="AF127" s="784" t="str">
        <f>'SAME R Results'!AB95</f>
        <v>y</v>
      </c>
      <c r="AG127" s="817">
        <f>'SAME R Results'!AC95</f>
        <v>3.1809999999999998E-2</v>
      </c>
      <c r="AH127" s="819">
        <f>'SAME R Results'!AD95</f>
        <v>0</v>
      </c>
      <c r="AI127" s="784">
        <f>'SAME R Results'!AE95</f>
        <v>58</v>
      </c>
      <c r="AJ127" s="784">
        <f>'SAME R Results'!AF95</f>
        <v>480</v>
      </c>
      <c r="AK127" s="784">
        <f>'SAME R Results'!AG95</f>
        <v>0</v>
      </c>
      <c r="AL127" s="784" t="str">
        <f>'SAME R Results'!AH95</f>
        <v>n</v>
      </c>
      <c r="AM127" s="784" t="str">
        <f>'SAME R Results'!AI95</f>
        <v>y</v>
      </c>
      <c r="AN127" s="784" t="str">
        <f>'SAME R Results'!AJ95</f>
        <v>y</v>
      </c>
      <c r="AO127" s="784" t="str">
        <f>'SAME R Results'!AK95</f>
        <v>y</v>
      </c>
      <c r="AP127" s="784" t="str">
        <f>'SAME R Results'!AL95</f>
        <v>y</v>
      </c>
      <c r="AQ127" s="784" t="str">
        <f>'SAME R Results'!AM95</f>
        <v>y</v>
      </c>
      <c r="AR127" s="817">
        <f>'SAME R Results'!AN95</f>
        <v>3.1809999999999998E-2</v>
      </c>
      <c r="AS127" s="819">
        <f>'SAME R Results'!AO95</f>
        <v>0</v>
      </c>
      <c r="AT127" s="784">
        <f>'SAME R Results'!AP95</f>
        <v>0</v>
      </c>
      <c r="AU127" s="789"/>
      <c r="AV127" s="821">
        <f>'SAME R Results'!AQ95</f>
        <v>0</v>
      </c>
      <c r="AW127" s="821">
        <f>'SAME R Results'!AR95</f>
        <v>6.2520449999999999</v>
      </c>
      <c r="AX127" s="821">
        <f>'SAME R Results'!AS95</f>
        <v>0</v>
      </c>
      <c r="AY127" s="821">
        <f>'SAME R Results'!AT95</f>
        <v>0</v>
      </c>
      <c r="AZ127" s="824"/>
      <c r="BA127" s="824"/>
      <c r="BB127" s="821">
        <f>'SAME R Results'!AU95</f>
        <v>2.3479775000000003</v>
      </c>
      <c r="BC127" s="821">
        <f>'SAME R Results'!AV95</f>
        <v>2.7191155000000002E-2</v>
      </c>
      <c r="BD127" s="821">
        <f>'SAME R Results'!AW95</f>
        <v>6.1162870000000007</v>
      </c>
      <c r="BE127" s="821">
        <f>'SAME R Results'!AX95</f>
        <v>4.7249914999999998</v>
      </c>
      <c r="BF127" s="827">
        <f>'SAME R Results'!AY95</f>
        <v>14786</v>
      </c>
      <c r="BG127" s="784">
        <f>'SAME R Results'!AZ95</f>
        <v>2.1961355</v>
      </c>
      <c r="BH127" s="784">
        <f>'SAME R Results'!BA95</f>
        <v>8.4365844999999995E-2</v>
      </c>
      <c r="BI127" s="789"/>
      <c r="BJ127" s="784">
        <f>'SAME R Results'!BB95</f>
        <v>90.776200000000017</v>
      </c>
      <c r="BK127" s="784">
        <f>'SAME R Results'!BC95</f>
        <v>1.3912955000000009</v>
      </c>
      <c r="BL127" s="784">
        <f>'SAME R Results'!BD95</f>
        <v>655944.33171958511</v>
      </c>
      <c r="BM127" s="784">
        <f>'SAME R Results'!BE95</f>
        <v>276.90482504565301</v>
      </c>
      <c r="BN127" s="784">
        <f>'SAME R Results'!BF95</f>
        <v>6.811156391889476</v>
      </c>
      <c r="BO127" s="784">
        <f>'SAME R Results'!BG95</f>
        <v>1.5494310166508976</v>
      </c>
      <c r="BP127" s="789"/>
      <c r="BQ127" s="784">
        <f>'SAME R Results'!BH95</f>
        <v>145.69428037442378</v>
      </c>
      <c r="BR127" s="817">
        <f>'SAME R Results'!BI95</f>
        <v>0.42214683724720298</v>
      </c>
      <c r="BS127" s="817">
        <f>'SAME R Results'!BJ95</f>
        <v>0.77823626118310629</v>
      </c>
      <c r="BT127" s="817">
        <f>'SAME R Results'!BL95</f>
        <v>4.3959081228487493</v>
      </c>
      <c r="BU127" s="817">
        <f>'SAME R Results'!BM95</f>
        <v>2.1860533304930478</v>
      </c>
      <c r="BV127" s="817">
        <f>'SAME R Results'!BN95</f>
        <v>0.31091349916789301</v>
      </c>
      <c r="BW127" s="784">
        <f>'SAME R Results'!BO95</f>
        <v>655944.33171958511</v>
      </c>
      <c r="BX127" s="784">
        <f>'SAME R Results'!BP95</f>
        <v>645253.41691292042</v>
      </c>
      <c r="BY127" s="784">
        <f>'SAME R Results'!BQ95</f>
        <v>610630.65690034581</v>
      </c>
      <c r="BZ127" s="784">
        <f>'SAME R Results'!BR95</f>
        <v>276.90482504565301</v>
      </c>
      <c r="CA127" s="784">
        <f>'SAME R Results'!BS95</f>
        <v>0.30881991920447499</v>
      </c>
      <c r="CB127" s="784">
        <f>'SAME R Results'!BT95</f>
        <v>0.55000000000000004</v>
      </c>
      <c r="CC127" s="784">
        <f>'SAME R Results'!BV95</f>
        <v>2.9181513611482015</v>
      </c>
      <c r="CD127" s="880">
        <f>'SAME R Results'!BW95</f>
        <v>0.9</v>
      </c>
      <c r="CE127" s="1086">
        <f>'SAME R Results'!BZ95</f>
        <v>388.21292827763835</v>
      </c>
      <c r="CF127" s="1777">
        <f>'SAME R Results'!CA95</f>
        <v>3.3299999999999441</v>
      </c>
      <c r="CG127" s="1777" t="str">
        <f>'SAME R Results'!CB95</f>
        <v xml:space="preserve"> 52S</v>
      </c>
      <c r="CH127" s="1777">
        <f>'SAME R Results'!CC95</f>
        <v>251</v>
      </c>
      <c r="CI127" s="1777">
        <f>'SAME R Results'!CD95</f>
        <v>0.26251221689085807</v>
      </c>
      <c r="CJ127" s="1777"/>
      <c r="CK127" s="1777"/>
      <c r="CL127" s="2015">
        <f>'SAME R Results'!CI95</f>
        <v>95</v>
      </c>
      <c r="CM127" s="2015" t="str">
        <f>'SAME R Results'!CJ95</f>
        <v>Silicone</v>
      </c>
      <c r="CN127" s="2016">
        <f>'SAME R Results'!CK95</f>
        <v>0.42214683724720298</v>
      </c>
      <c r="CO127" s="2016">
        <f>'SAME R Results'!CL95</f>
        <v>4.6749648472028525E-2</v>
      </c>
      <c r="CP127" s="2016">
        <f>'SAME R Results'!CM95</f>
        <v>3.3564307200940724E-2</v>
      </c>
    </row>
    <row r="128" spans="1:150" s="2020" customFormat="1" ht="16.5" customHeight="1" x14ac:dyDescent="0.2">
      <c r="A128" s="780">
        <v>2</v>
      </c>
      <c r="B128" s="784" t="str">
        <f>'SAME R Results'!A96</f>
        <v>9(4)</v>
      </c>
      <c r="C128" s="836" t="str">
        <f>'SAME R Results'!B96</f>
        <v>Silicone</v>
      </c>
      <c r="D128" s="784" t="str">
        <f>'SAME R Results'!C96</f>
        <v>S08</v>
      </c>
      <c r="E128" s="784" t="str">
        <f>'SAME R Results'!D96</f>
        <v>52SA</v>
      </c>
      <c r="F128" s="784">
        <f>'SAME R Results'!E96</f>
        <v>0</v>
      </c>
      <c r="G128" s="784" t="str">
        <f>'SAME R Results'!F96</f>
        <v>99a</v>
      </c>
      <c r="H128" s="785" t="str">
        <f>'SAME R Results'!G96</f>
        <v>aged</v>
      </c>
      <c r="I128" s="784">
        <f>'SAME R Results'!H96</f>
        <v>251</v>
      </c>
      <c r="J128" s="786">
        <f>'SAME R Results'!I96</f>
        <v>40429.354166666664</v>
      </c>
      <c r="K128" s="784">
        <f>'SAME R Results'!J96</f>
        <v>0</v>
      </c>
      <c r="L128" s="788"/>
      <c r="M128" s="788"/>
      <c r="N128" s="784">
        <f>'SAME R Results'!K96</f>
        <v>0</v>
      </c>
      <c r="O128" s="793">
        <f>'SAME R Results'!L96</f>
        <v>1.35</v>
      </c>
      <c r="P128" s="784">
        <f>'SAME R Results'!M96</f>
        <v>0</v>
      </c>
      <c r="Q128" s="784">
        <f>'SAME R Results'!N96</f>
        <v>0</v>
      </c>
      <c r="R128" s="784">
        <f>'SAME R Results'!O96</f>
        <v>0</v>
      </c>
      <c r="S128" s="784">
        <f>'SAME R Results'!P96</f>
        <v>0</v>
      </c>
      <c r="T128" s="784">
        <f>'SAME R Results'!Q96</f>
        <v>0</v>
      </c>
      <c r="U128" s="784">
        <f>'SAME R Results'!R96</f>
        <v>627.14285714285711</v>
      </c>
      <c r="V128" s="784">
        <f>'SAME R Results'!S96</f>
        <v>0</v>
      </c>
      <c r="W128" s="784">
        <f>'SAME R Results'!T96</f>
        <v>0</v>
      </c>
      <c r="X128" s="784" t="str">
        <f>'SAME R Results'!U96</f>
        <v>n</v>
      </c>
      <c r="Y128" s="784" t="str">
        <f>'SAME R Results'!V96</f>
        <v>y</v>
      </c>
      <c r="Z128" s="784" t="str">
        <f>'SAME R Results'!W96</f>
        <v>y</v>
      </c>
      <c r="AA128" s="784" t="str">
        <f>'SAME R Results'!X96</f>
        <v>y</v>
      </c>
      <c r="AB128" s="784" t="str">
        <f>'SAME R Results'!Y96</f>
        <v>y</v>
      </c>
      <c r="AC128" s="789"/>
      <c r="AD128" s="784" t="str">
        <f>'SAME R Results'!Z96</f>
        <v>y</v>
      </c>
      <c r="AE128" s="784">
        <f>'SAME R Results'!AA96</f>
        <v>10</v>
      </c>
      <c r="AF128" s="784" t="str">
        <f>'SAME R Results'!AB96</f>
        <v>y</v>
      </c>
      <c r="AG128" s="817">
        <f>'SAME R Results'!AC96</f>
        <v>3.1809999999999998E-2</v>
      </c>
      <c r="AH128" s="819">
        <f>'SAME R Results'!AD96</f>
        <v>0</v>
      </c>
      <c r="AI128" s="784">
        <f>'SAME R Results'!AE96</f>
        <v>0</v>
      </c>
      <c r="AJ128" s="784">
        <f>'SAME R Results'!AF96</f>
        <v>0</v>
      </c>
      <c r="AK128" s="784">
        <f>'SAME R Results'!AG96</f>
        <v>0</v>
      </c>
      <c r="AL128" s="784">
        <f>'SAME R Results'!AH96</f>
        <v>0</v>
      </c>
      <c r="AM128" s="784">
        <f>'SAME R Results'!AI96</f>
        <v>0</v>
      </c>
      <c r="AN128" s="784">
        <f>'SAME R Results'!AJ96</f>
        <v>0</v>
      </c>
      <c r="AO128" s="784">
        <f>'SAME R Results'!AK96</f>
        <v>0</v>
      </c>
      <c r="AP128" s="784">
        <f>'SAME R Results'!AL96</f>
        <v>0</v>
      </c>
      <c r="AQ128" s="784">
        <f>'SAME R Results'!AM96</f>
        <v>0</v>
      </c>
      <c r="AR128" s="817">
        <f>'SAME R Results'!AN96</f>
        <v>0</v>
      </c>
      <c r="AS128" s="819">
        <f>'SAME R Results'!AO96</f>
        <v>0</v>
      </c>
      <c r="AT128" s="784">
        <f>'SAME R Results'!AP96</f>
        <v>0</v>
      </c>
      <c r="AU128" s="789"/>
      <c r="AV128" s="821">
        <f>'SAME R Results'!AQ96</f>
        <v>0</v>
      </c>
      <c r="AW128" s="821">
        <f>'SAME R Results'!AR96</f>
        <v>6.2521819999999995</v>
      </c>
      <c r="AX128" s="821">
        <f>'SAME R Results'!AS96</f>
        <v>0</v>
      </c>
      <c r="AY128" s="821">
        <f>'SAME R Results'!AT96</f>
        <v>0</v>
      </c>
      <c r="AZ128" s="824"/>
      <c r="BA128" s="824"/>
      <c r="BB128" s="821">
        <f>'SAME R Results'!AU96</f>
        <v>2.3856505000000001</v>
      </c>
      <c r="BC128" s="821">
        <f>'SAME R Results'!AV96</f>
        <v>8.2397474999999998E-2</v>
      </c>
      <c r="BD128" s="821">
        <f>'SAME R Results'!AW96</f>
        <v>6.0130305000000011</v>
      </c>
      <c r="BE128" s="821">
        <f>'SAME R Results'!AX96</f>
        <v>4.7014925000000005</v>
      </c>
      <c r="BF128" s="827">
        <f>'SAME R Results'!AY96</f>
        <v>10940</v>
      </c>
      <c r="BG128" s="784">
        <f>'SAME R Results'!AZ96</f>
        <v>2.4015349999999995</v>
      </c>
      <c r="BH128" s="784">
        <f>'SAME R Results'!BA96</f>
        <v>0.13282769999999999</v>
      </c>
      <c r="BI128" s="789"/>
      <c r="BJ128" s="784">
        <f>'SAME R Results'!BB96</f>
        <v>90.949950000000015</v>
      </c>
      <c r="BK128" s="784">
        <f>'SAME R Results'!BC96</f>
        <v>1.3115380000000005</v>
      </c>
      <c r="BL128" s="784">
        <f>'SAME R Results'!BD96</f>
        <v>482680.64130776486</v>
      </c>
      <c r="BM128" s="784">
        <f>'SAME R Results'!BE96</f>
        <v>257.17631210006039</v>
      </c>
      <c r="BN128" s="784">
        <f>'SAME R Results'!BF96</f>
        <v>6.1549312908349894</v>
      </c>
      <c r="BO128" s="784">
        <f>'SAME R Results'!BG96</f>
        <v>1.5156538815916414</v>
      </c>
      <c r="BP128" s="789"/>
      <c r="BQ128" s="784">
        <f>'SAME R Results'!BH96</f>
        <v>133.01611866641571</v>
      </c>
      <c r="BR128" s="817">
        <f>'SAME R Results'!BI96</f>
        <v>0.53280842464133693</v>
      </c>
      <c r="BS128" s="817">
        <f>'SAME R Results'!BJ96</f>
        <v>0.83624670481089458</v>
      </c>
      <c r="BT128" s="817">
        <f>'SAME R Results'!BL96</f>
        <v>4.0609082097104388</v>
      </c>
      <c r="BU128" s="817">
        <f>'SAME R Results'!BM96</f>
        <v>1.956951529924229</v>
      </c>
      <c r="BV128" s="817">
        <f>'SAME R Results'!BN96</f>
        <v>0.42529415595640968</v>
      </c>
      <c r="BW128" s="784">
        <f>'SAME R Results'!BO96</f>
        <v>482680.64130776486</v>
      </c>
      <c r="BX128" s="784">
        <f>'SAME R Results'!BP96</f>
        <v>474770.55014146498</v>
      </c>
      <c r="BY128" s="784">
        <f>'SAME R Results'!BQ96</f>
        <v>450476.25275070732</v>
      </c>
      <c r="BZ128" s="784">
        <f>'SAME R Results'!BR96</f>
        <v>257.17631210006039</v>
      </c>
      <c r="CA128" s="784">
        <f>'SAME R Results'!BS96</f>
        <v>0.29111648761431247</v>
      </c>
      <c r="CB128" s="784">
        <f>'SAME R Results'!BT96</f>
        <v>0.55000000000000004</v>
      </c>
      <c r="CC128" s="784">
        <f>'SAME R Results'!BV96</f>
        <v>2.6591272285954215</v>
      </c>
      <c r="CD128" s="880">
        <f>'SAME R Results'!BW96</f>
        <v>0.9</v>
      </c>
      <c r="CE128" s="1086">
        <f>'SAME R Results'!BZ96</f>
        <v>388.21292827763835</v>
      </c>
      <c r="CF128" s="1777">
        <f>'SAME R Results'!CA96</f>
        <v>3.3299999999999441</v>
      </c>
      <c r="CG128" s="1777">
        <f>'SAME R Results'!CB96</f>
        <v>0</v>
      </c>
      <c r="CH128" s="1777">
        <f>'SAME R Results'!CC96</f>
        <v>0</v>
      </c>
      <c r="CI128" s="1777">
        <f>'SAME R Results'!CD96</f>
        <v>0.23966868228183413</v>
      </c>
      <c r="CJ128" s="1777"/>
      <c r="CK128" s="1777"/>
      <c r="CL128" s="2015">
        <f>'SAME R Results'!CI96</f>
        <v>96</v>
      </c>
      <c r="CM128" s="2015" t="str">
        <f>'SAME R Results'!CJ96</f>
        <v>Silicone</v>
      </c>
      <c r="CN128" s="2016">
        <f>'SAME R Results'!CK96</f>
        <v>0.53280842464133693</v>
      </c>
      <c r="CO128" s="2016">
        <f>'SAME R Results'!CL96</f>
        <v>4.6272071028253543E-2</v>
      </c>
      <c r="CP128" s="2016">
        <f>'SAME R Results'!CM96</f>
        <v>3.1090030277124064E-2</v>
      </c>
      <c r="CR128" s="11"/>
      <c r="CS128" s="11"/>
      <c r="CT128" s="11"/>
      <c r="CU128" s="11"/>
      <c r="CV128" s="11"/>
      <c r="CW128" s="11"/>
      <c r="CX128" s="11"/>
      <c r="CY128" s="11"/>
      <c r="CZ128" s="11"/>
      <c r="DA128" s="11"/>
      <c r="DB128" s="11"/>
      <c r="DC128" s="11"/>
      <c r="DD128" s="11"/>
      <c r="DE128" s="11"/>
      <c r="DF128" s="11"/>
      <c r="DG128" s="11"/>
      <c r="DH128" s="11"/>
      <c r="DI128" s="11"/>
      <c r="DJ128" s="11"/>
      <c r="DK128" s="11"/>
      <c r="DL128" s="11"/>
      <c r="DM128" s="11"/>
      <c r="DN128" s="11"/>
      <c r="DO128" s="11"/>
      <c r="DP128" s="11"/>
      <c r="DQ128" s="11"/>
      <c r="DR128" s="11"/>
      <c r="DS128" s="11"/>
      <c r="DT128" s="11"/>
      <c r="DU128" s="11"/>
      <c r="DV128" s="11"/>
      <c r="DW128" s="11"/>
      <c r="DX128" s="11"/>
      <c r="DY128" s="11"/>
      <c r="DZ128" s="11"/>
      <c r="EA128" s="11"/>
      <c r="EB128" s="11"/>
      <c r="EC128" s="11"/>
      <c r="ED128" s="11"/>
      <c r="EE128" s="11"/>
      <c r="EF128" s="11"/>
      <c r="EG128" s="11"/>
      <c r="EH128" s="11"/>
      <c r="EI128" s="11"/>
      <c r="EJ128" s="11"/>
      <c r="EK128" s="11"/>
      <c r="EL128" s="11"/>
      <c r="EM128" s="11"/>
      <c r="EN128" s="11"/>
      <c r="EO128" s="11"/>
      <c r="EP128" s="11"/>
      <c r="EQ128" s="11"/>
      <c r="ER128" s="11"/>
      <c r="ES128" s="11"/>
      <c r="ET128" s="11"/>
    </row>
    <row r="129" spans="1:150" s="2020" customFormat="1" ht="16.5" hidden="1" customHeight="1" x14ac:dyDescent="0.2">
      <c r="A129" s="780">
        <v>2</v>
      </c>
      <c r="B129" s="784" t="str">
        <f>'SAME R Results'!A104</f>
        <v>10 (4)</v>
      </c>
      <c r="C129" s="836" t="str">
        <f>'SAME R Results'!B104</f>
        <v>Silicone</v>
      </c>
      <c r="D129" s="784" t="str">
        <f>'SAME R Results'!C104</f>
        <v>S11</v>
      </c>
      <c r="E129" s="784" t="str">
        <f>'SAME R Results'!D104</f>
        <v>56 S</v>
      </c>
      <c r="F129" s="784">
        <f>'SAME R Results'!E104</f>
        <v>0</v>
      </c>
      <c r="G129" s="784">
        <f>'SAME R Results'!F104</f>
        <v>103</v>
      </c>
      <c r="H129" s="785" t="str">
        <f>'SAME R Results'!G104</f>
        <v>low flow run w/ aging</v>
      </c>
      <c r="I129" s="784">
        <f>'SAME R Results'!H104</f>
        <v>252</v>
      </c>
      <c r="J129" s="786">
        <f>'SAME R Results'!I104</f>
        <v>40430.305555555555</v>
      </c>
      <c r="K129" s="784">
        <f>'SAME R Results'!J104</f>
        <v>0</v>
      </c>
      <c r="L129" s="788"/>
      <c r="M129" s="788"/>
      <c r="N129" s="784">
        <f>'SAME R Results'!K104</f>
        <v>1</v>
      </c>
      <c r="O129" s="793">
        <f>'SAME R Results'!L104</f>
        <v>1.35</v>
      </c>
      <c r="P129" s="784">
        <f>'SAME R Results'!M104</f>
        <v>60</v>
      </c>
      <c r="Q129" s="784">
        <f>'SAME R Results'!N104</f>
        <v>11</v>
      </c>
      <c r="R129" s="784">
        <f>'SAME R Results'!O104</f>
        <v>8</v>
      </c>
      <c r="S129" s="784" t="str">
        <f>'SAME R Results'!P104</f>
        <v>n</v>
      </c>
      <c r="T129" s="784" t="str">
        <f>'SAME R Results'!Q104</f>
        <v>N</v>
      </c>
      <c r="U129" s="784">
        <f>'SAME R Results'!R104</f>
        <v>47.714285714285715</v>
      </c>
      <c r="V129" s="784">
        <f>'SAME R Results'!S104</f>
        <v>0</v>
      </c>
      <c r="W129" s="784">
        <f>'SAME R Results'!T104</f>
        <v>0</v>
      </c>
      <c r="X129" s="784" t="str">
        <f>'SAME R Results'!U104</f>
        <v>n</v>
      </c>
      <c r="Y129" s="784" t="str">
        <f>'SAME R Results'!V104</f>
        <v>y</v>
      </c>
      <c r="Z129" s="784" t="str">
        <f>'SAME R Results'!W104</f>
        <v>y</v>
      </c>
      <c r="AA129" s="784" t="str">
        <f>'SAME R Results'!X104</f>
        <v>y</v>
      </c>
      <c r="AB129" s="784" t="str">
        <f>'SAME R Results'!Y104</f>
        <v>y</v>
      </c>
      <c r="AC129" s="789"/>
      <c r="AD129" s="784" t="str">
        <f>'SAME R Results'!Z104</f>
        <v>y</v>
      </c>
      <c r="AE129" s="784">
        <f>'SAME R Results'!AA104</f>
        <v>10</v>
      </c>
      <c r="AF129" s="784" t="str">
        <f>'SAME R Results'!AB104</f>
        <v>y</v>
      </c>
      <c r="AG129" s="817">
        <f>'SAME R Results'!AC104</f>
        <v>3.1809999999999998E-2</v>
      </c>
      <c r="AH129" s="819">
        <f>'SAME R Results'!AD104</f>
        <v>0</v>
      </c>
      <c r="AI129" s="784">
        <f>'SAME R Results'!AE104</f>
        <v>58</v>
      </c>
      <c r="AJ129" s="784">
        <f>'SAME R Results'!AF104</f>
        <v>480</v>
      </c>
      <c r="AK129" s="784">
        <f>'SAME R Results'!AG104</f>
        <v>0</v>
      </c>
      <c r="AL129" s="784" t="str">
        <f>'SAME R Results'!AH104</f>
        <v>n</v>
      </c>
      <c r="AM129" s="784" t="str">
        <f>'SAME R Results'!AI104</f>
        <v>y</v>
      </c>
      <c r="AN129" s="784" t="str">
        <f>'SAME R Results'!AJ104</f>
        <v>y</v>
      </c>
      <c r="AO129" s="784" t="str">
        <f>'SAME R Results'!AK104</f>
        <v>y</v>
      </c>
      <c r="AP129" s="784" t="str">
        <f>'SAME R Results'!AL104</f>
        <v>y</v>
      </c>
      <c r="AQ129" s="784" t="str">
        <f>'SAME R Results'!AM104</f>
        <v>y</v>
      </c>
      <c r="AR129" s="817">
        <f>'SAME R Results'!AN104</f>
        <v>3.1809999999999998E-2</v>
      </c>
      <c r="AS129" s="819">
        <f>'SAME R Results'!AO104</f>
        <v>0</v>
      </c>
      <c r="AT129" s="784">
        <f>'SAME R Results'!AP104</f>
        <v>0</v>
      </c>
      <c r="AU129" s="789"/>
      <c r="AV129" s="821">
        <f>'SAME R Results'!AQ104</f>
        <v>0</v>
      </c>
      <c r="AW129" s="821">
        <f>'SAME R Results'!AR104</f>
        <v>6.2606215000000001</v>
      </c>
      <c r="AX129" s="821">
        <f>'SAME R Results'!AS104</f>
        <v>0</v>
      </c>
      <c r="AY129" s="821">
        <f>'SAME R Results'!AT104</f>
        <v>0</v>
      </c>
      <c r="AZ129" s="824"/>
      <c r="BA129" s="824"/>
      <c r="BB129" s="821">
        <f>'SAME R Results'!AU104</f>
        <v>1.8158734999999999</v>
      </c>
      <c r="BC129" s="821">
        <f>'SAME R Results'!AV104</f>
        <v>2.6916505E-2</v>
      </c>
      <c r="BD129" s="821">
        <f>'SAME R Results'!AW104</f>
        <v>5.3931425000000006</v>
      </c>
      <c r="BE129" s="821">
        <f>'SAME R Results'!AX104</f>
        <v>4.7072904999999992</v>
      </c>
      <c r="BF129" s="827">
        <f>'SAME R Results'!AY104</f>
        <v>7112.5</v>
      </c>
      <c r="BG129" s="784">
        <f>'SAME R Results'!AZ104</f>
        <v>1.9678810000000002</v>
      </c>
      <c r="BH129" s="784">
        <f>'SAME R Results'!BA104</f>
        <v>7.2998055000000006E-2</v>
      </c>
      <c r="BI129" s="789"/>
      <c r="BJ129" s="784">
        <f>'SAME R Results'!BB104</f>
        <v>71.238799999999998</v>
      </c>
      <c r="BK129" s="784">
        <f>'SAME R Results'!BC104</f>
        <v>0.68585200000000146</v>
      </c>
      <c r="BL129" s="784">
        <f>'SAME R Results'!BD104</f>
        <v>312096.9919050613</v>
      </c>
      <c r="BM129" s="784">
        <f>'SAME R Results'!BE104</f>
        <v>121.59461504277496</v>
      </c>
      <c r="BN129" s="784">
        <f>'SAME R Results'!BF104</f>
        <v>4.7561933868386106</v>
      </c>
      <c r="BO129" s="784">
        <f>'SAME R Results'!BG104</f>
        <v>1.2594530999111959</v>
      </c>
      <c r="BP129" s="789"/>
      <c r="BQ129" s="784">
        <f>'SAME R Results'!BH104</f>
        <v>103.66063754039537</v>
      </c>
      <c r="BR129" s="817">
        <f>'SAME R Results'!BI104</f>
        <v>0.38960521311196605</v>
      </c>
      <c r="BS129" s="817">
        <f>'SAME R Results'!BJ104</f>
        <v>0.88994066860296439</v>
      </c>
      <c r="BT129" s="817">
        <f>'SAME R Results'!BL104</f>
        <v>3.7763957920894158</v>
      </c>
      <c r="BU129" s="817">
        <f>'SAME R Results'!BM104</f>
        <v>2.4814842980856899</v>
      </c>
      <c r="BV129" s="817">
        <f>'SAME R Results'!BN104</f>
        <v>0.25778438811066695</v>
      </c>
      <c r="BW129" s="784">
        <f>'SAME R Results'!BO104</f>
        <v>312096.9919050613</v>
      </c>
      <c r="BX129" s="784">
        <f>'SAME R Results'!BP104</f>
        <v>306954.34808236401</v>
      </c>
      <c r="BY129" s="784">
        <f>'SAME R Results'!BQ104</f>
        <v>292015.52676045272</v>
      </c>
      <c r="BZ129" s="784">
        <f>'SAME R Results'!BR104</f>
        <v>121.59461504277496</v>
      </c>
      <c r="CA129" s="784">
        <f>'SAME R Results'!BS104</f>
        <v>0.1522356388173669</v>
      </c>
      <c r="CB129" s="784">
        <f>'SAME R Results'!BT104</f>
        <v>0.55000000000000004</v>
      </c>
      <c r="CC129" s="784">
        <f>'SAME R Results'!BV104</f>
        <v>2.6456634086632915</v>
      </c>
      <c r="CD129" s="880">
        <f>'SAME R Results'!BW104</f>
        <v>0.9</v>
      </c>
      <c r="CE129" s="1086">
        <f>'SAME R Results'!BZ104</f>
        <v>381.50843411618837</v>
      </c>
      <c r="CF129" s="1777">
        <f>'SAME R Results'!CA104</f>
        <v>2.8599999999999737</v>
      </c>
      <c r="CG129" s="1777" t="str">
        <f>'SAME R Results'!CB104</f>
        <v xml:space="preserve"> 56S</v>
      </c>
      <c r="CH129" s="1777">
        <f>'SAME R Results'!CC104</f>
        <v>252</v>
      </c>
      <c r="CI129" s="1777">
        <f>'SAME R Results'!CD104</f>
        <v>0.21746986896586643</v>
      </c>
      <c r="CJ129" s="1777"/>
      <c r="CK129" s="1777"/>
      <c r="CL129" s="2015">
        <f>'SAME R Results'!CI104</f>
        <v>104</v>
      </c>
      <c r="CM129" s="2015" t="str">
        <f>'SAME R Results'!CJ104</f>
        <v>Silicone</v>
      </c>
      <c r="CN129" s="2016">
        <f>'SAME R Results'!CK104</f>
        <v>0.38960521311196605</v>
      </c>
      <c r="CO129" s="2016">
        <f>'SAME R Results'!CL104</f>
        <v>4.5882347433809444E-2</v>
      </c>
      <c r="CP129" s="2016">
        <f>'SAME R Results'!CM104</f>
        <v>2.9279829758068268E-2</v>
      </c>
    </row>
    <row r="130" spans="1:150" s="2020" customFormat="1" ht="16.5" customHeight="1" x14ac:dyDescent="0.2">
      <c r="A130" s="780">
        <v>2</v>
      </c>
      <c r="B130" s="784" t="str">
        <f>'SAME R Results'!A105</f>
        <v>10 (4)</v>
      </c>
      <c r="C130" s="836" t="str">
        <f>'SAME R Results'!B105</f>
        <v>Silicone</v>
      </c>
      <c r="D130" s="784" t="str">
        <f>'SAME R Results'!C105</f>
        <v>S11</v>
      </c>
      <c r="E130" s="784" t="str">
        <f>'SAME R Results'!D105</f>
        <v>56SA</v>
      </c>
      <c r="F130" s="784">
        <f>'SAME R Results'!E105</f>
        <v>0</v>
      </c>
      <c r="G130" s="784" t="str">
        <f>'SAME R Results'!F105</f>
        <v>103a</v>
      </c>
      <c r="H130" s="785" t="str">
        <f>'SAME R Results'!G105</f>
        <v>aged</v>
      </c>
      <c r="I130" s="784">
        <f>'SAME R Results'!H105</f>
        <v>252</v>
      </c>
      <c r="J130" s="786">
        <f>'SAME R Results'!I105</f>
        <v>40430.305555555555</v>
      </c>
      <c r="K130" s="784">
        <f>'SAME R Results'!J105</f>
        <v>0</v>
      </c>
      <c r="L130" s="788"/>
      <c r="M130" s="788"/>
      <c r="N130" s="784">
        <f>'SAME R Results'!K105</f>
        <v>1</v>
      </c>
      <c r="O130" s="793">
        <f>'SAME R Results'!L105</f>
        <v>1.35</v>
      </c>
      <c r="P130" s="784">
        <f>'SAME R Results'!M105</f>
        <v>0</v>
      </c>
      <c r="Q130" s="784">
        <f>'SAME R Results'!N105</f>
        <v>0</v>
      </c>
      <c r="R130" s="784">
        <f>'SAME R Results'!O105</f>
        <v>0</v>
      </c>
      <c r="S130" s="784">
        <f>'SAME R Results'!P105</f>
        <v>0</v>
      </c>
      <c r="T130" s="784">
        <f>'SAME R Results'!Q105</f>
        <v>0</v>
      </c>
      <c r="U130" s="784">
        <f>'SAME R Results'!R105</f>
        <v>619</v>
      </c>
      <c r="V130" s="784">
        <f>'SAME R Results'!S105</f>
        <v>0</v>
      </c>
      <c r="W130" s="784">
        <f>'SAME R Results'!T105</f>
        <v>0</v>
      </c>
      <c r="X130" s="784" t="str">
        <f>'SAME R Results'!U105</f>
        <v>n</v>
      </c>
      <c r="Y130" s="784" t="str">
        <f>'SAME R Results'!V105</f>
        <v>y</v>
      </c>
      <c r="Z130" s="784" t="str">
        <f>'SAME R Results'!W105</f>
        <v>y</v>
      </c>
      <c r="AA130" s="784" t="str">
        <f>'SAME R Results'!X105</f>
        <v>y</v>
      </c>
      <c r="AB130" s="784" t="str">
        <f>'SAME R Results'!Y105</f>
        <v>y</v>
      </c>
      <c r="AC130" s="789"/>
      <c r="AD130" s="784" t="str">
        <f>'SAME R Results'!Z105</f>
        <v>y</v>
      </c>
      <c r="AE130" s="784">
        <f>'SAME R Results'!AA105</f>
        <v>10</v>
      </c>
      <c r="AF130" s="784" t="str">
        <f>'SAME R Results'!AB105</f>
        <v>y</v>
      </c>
      <c r="AG130" s="817">
        <f>'SAME R Results'!AC105</f>
        <v>3.1809999999999998E-2</v>
      </c>
      <c r="AH130" s="819">
        <f>'SAME R Results'!AD105</f>
        <v>0</v>
      </c>
      <c r="AI130" s="784">
        <f>'SAME R Results'!AE105</f>
        <v>0</v>
      </c>
      <c r="AJ130" s="784">
        <f>'SAME R Results'!AF105</f>
        <v>0</v>
      </c>
      <c r="AK130" s="784">
        <f>'SAME R Results'!AG105</f>
        <v>0</v>
      </c>
      <c r="AL130" s="784">
        <f>'SAME R Results'!AH105</f>
        <v>0</v>
      </c>
      <c r="AM130" s="784">
        <f>'SAME R Results'!AI105</f>
        <v>0</v>
      </c>
      <c r="AN130" s="784">
        <f>'SAME R Results'!AJ105</f>
        <v>0</v>
      </c>
      <c r="AO130" s="784">
        <f>'SAME R Results'!AK105</f>
        <v>0</v>
      </c>
      <c r="AP130" s="784">
        <f>'SAME R Results'!AL105</f>
        <v>0</v>
      </c>
      <c r="AQ130" s="784">
        <f>'SAME R Results'!AM105</f>
        <v>0</v>
      </c>
      <c r="AR130" s="817">
        <f>'SAME R Results'!AN105</f>
        <v>0</v>
      </c>
      <c r="AS130" s="819">
        <f>'SAME R Results'!AO105</f>
        <v>0</v>
      </c>
      <c r="AT130" s="784">
        <f>'SAME R Results'!AP105</f>
        <v>0</v>
      </c>
      <c r="AU130" s="789"/>
      <c r="AV130" s="821">
        <f>'SAME R Results'!AQ105</f>
        <v>0</v>
      </c>
      <c r="AW130" s="821">
        <f>'SAME R Results'!AR105</f>
        <v>6.2601764999999991</v>
      </c>
      <c r="AX130" s="821">
        <f>'SAME R Results'!AS105</f>
        <v>0</v>
      </c>
      <c r="AY130" s="821">
        <f>'SAME R Results'!AT105</f>
        <v>0</v>
      </c>
      <c r="AZ130" s="824"/>
      <c r="BA130" s="824"/>
      <c r="BB130" s="821">
        <f>'SAME R Results'!AU105</f>
        <v>1.852279</v>
      </c>
      <c r="BC130" s="821">
        <f>'SAME R Results'!AV105</f>
        <v>6.5734845E-2</v>
      </c>
      <c r="BD130" s="821">
        <f>'SAME R Results'!AW105</f>
        <v>5.3928839999999996</v>
      </c>
      <c r="BE130" s="821">
        <f>'SAME R Results'!AX105</f>
        <v>4.664061499999999</v>
      </c>
      <c r="BF130" s="827">
        <f>'SAME R Results'!AY105</f>
        <v>6686</v>
      </c>
      <c r="BG130" s="784">
        <f>'SAME R Results'!AZ105</f>
        <v>1.9778424999999995</v>
      </c>
      <c r="BH130" s="784">
        <f>'SAME R Results'!BA105</f>
        <v>0.11837764000000002</v>
      </c>
      <c r="BI130" s="789"/>
      <c r="BJ130" s="784">
        <f>'SAME R Results'!BB105</f>
        <v>64.542350000000013</v>
      </c>
      <c r="BK130" s="784">
        <f>'SAME R Results'!BC105</f>
        <v>0.72882250000000059</v>
      </c>
      <c r="BL130" s="784">
        <f>'SAME R Results'!BD105</f>
        <v>293202.85419679346</v>
      </c>
      <c r="BM130" s="784">
        <f>'SAME R Results'!BE105</f>
        <v>130.00855832868439</v>
      </c>
      <c r="BN130" s="784">
        <f>'SAME R Results'!BF105</f>
        <v>4.7043451370904972</v>
      </c>
      <c r="BO130" s="784">
        <f>'SAME R Results'!BG105</f>
        <v>1.2240901585401425</v>
      </c>
      <c r="BP130" s="789"/>
      <c r="BQ130" s="784">
        <f>'SAME R Results'!BH105</f>
        <v>93.025149253985816</v>
      </c>
      <c r="BR130" s="817">
        <f>'SAME R Results'!BI105</f>
        <v>0.44340822903935495</v>
      </c>
      <c r="BS130" s="817">
        <f>'SAME R Results'!BJ105</f>
        <v>0.87645646736377714</v>
      </c>
      <c r="BT130" s="817">
        <f>'SAME R Results'!BL105</f>
        <v>3.8431361483217286</v>
      </c>
      <c r="BU130" s="817">
        <f>'SAME R Results'!BM105</f>
        <v>2.2829472231124459</v>
      </c>
      <c r="BV130" s="817">
        <f>'SAME R Results'!BN105</f>
        <v>0.31538457450106333</v>
      </c>
      <c r="BW130" s="784">
        <f>'SAME R Results'!BO105</f>
        <v>293202.85419679346</v>
      </c>
      <c r="BX130" s="784">
        <f>'SAME R Results'!BP105</f>
        <v>288368.58824269101</v>
      </c>
      <c r="BY130" s="784">
        <f>'SAME R Results'!BQ105</f>
        <v>274415.21521534107</v>
      </c>
      <c r="BZ130" s="784">
        <f>'SAME R Results'!BR105</f>
        <v>130.00855832868439</v>
      </c>
      <c r="CA130" s="784">
        <f>'SAME R Results'!BS105</f>
        <v>0.16177361715351163</v>
      </c>
      <c r="CB130" s="784">
        <f>'SAME R Results'!BT105</f>
        <v>0.55000000000000004</v>
      </c>
      <c r="CC130" s="784">
        <f>'SAME R Results'!BV105</f>
        <v>2.6205527844469079</v>
      </c>
      <c r="CD130" s="880">
        <f>'SAME R Results'!BW105</f>
        <v>0.9</v>
      </c>
      <c r="CE130" s="1086">
        <f>'SAME R Results'!BZ105</f>
        <v>381.50843411618837</v>
      </c>
      <c r="CF130" s="1777">
        <f>'SAME R Results'!CA105</f>
        <v>2.8599999999999737</v>
      </c>
      <c r="CG130" s="1777">
        <f>'SAME R Results'!CB105</f>
        <v>0</v>
      </c>
      <c r="CH130" s="1777">
        <f>'SAME R Results'!CC105</f>
        <v>0</v>
      </c>
      <c r="CI130" s="1777">
        <f>'SAME R Results'!CD105</f>
        <v>0.19515765577759445</v>
      </c>
      <c r="CJ130" s="1777"/>
      <c r="CK130" s="1777"/>
      <c r="CL130" s="2015">
        <f>'SAME R Results'!CI105</f>
        <v>105</v>
      </c>
      <c r="CM130" s="2015" t="str">
        <f>'SAME R Results'!CJ105</f>
        <v>Silicone</v>
      </c>
      <c r="CN130" s="2016">
        <f>'SAME R Results'!CK105</f>
        <v>0.44340822903935495</v>
      </c>
      <c r="CO130" s="2016">
        <f>'SAME R Results'!CL105</f>
        <v>5.0570680883792636E-2</v>
      </c>
      <c r="CP130" s="2016">
        <f>'SAME R Results'!CM105</f>
        <v>2.8532280276545557E-2</v>
      </c>
      <c r="CR130" s="11"/>
      <c r="CS130" s="11"/>
      <c r="CT130" s="11"/>
      <c r="CU130" s="11"/>
      <c r="CV130" s="11"/>
      <c r="CW130" s="11"/>
      <c r="CX130" s="11"/>
      <c r="CY130" s="11"/>
      <c r="CZ130" s="11"/>
      <c r="DA130" s="11"/>
      <c r="DB130" s="11"/>
      <c r="DC130" s="11"/>
      <c r="DD130" s="11"/>
      <c r="DE130" s="11"/>
      <c r="DF130" s="11"/>
      <c r="DG130" s="11"/>
      <c r="DH130" s="11"/>
      <c r="DI130" s="11"/>
      <c r="DJ130" s="11"/>
      <c r="DK130" s="11"/>
      <c r="DL130" s="11"/>
      <c r="DM130" s="11"/>
      <c r="DN130" s="11"/>
      <c r="DO130" s="11"/>
      <c r="DP130" s="11"/>
      <c r="DQ130" s="11"/>
      <c r="DR130" s="11"/>
      <c r="DS130" s="11"/>
      <c r="DT130" s="11"/>
      <c r="DU130" s="11"/>
      <c r="DV130" s="11"/>
      <c r="DW130" s="11"/>
      <c r="DX130" s="11"/>
      <c r="DY130" s="11"/>
      <c r="DZ130" s="11"/>
      <c r="EA130" s="11"/>
      <c r="EB130" s="11"/>
      <c r="EC130" s="11"/>
      <c r="ED130" s="11"/>
      <c r="EE130" s="11"/>
      <c r="EF130" s="11"/>
      <c r="EG130" s="11"/>
      <c r="EH130" s="11"/>
      <c r="EI130" s="11"/>
      <c r="EJ130" s="11"/>
      <c r="EK130" s="11"/>
      <c r="EL130" s="11"/>
      <c r="EM130" s="11"/>
      <c r="EN130" s="11"/>
      <c r="EO130" s="11"/>
      <c r="EP130" s="11"/>
      <c r="EQ130" s="11"/>
      <c r="ER130" s="11"/>
      <c r="ES130" s="11"/>
      <c r="ET130" s="11"/>
    </row>
    <row r="131" spans="1:150" s="2020" customFormat="1" ht="16.5" hidden="1" customHeight="1" x14ac:dyDescent="0.2">
      <c r="A131" s="780">
        <v>2</v>
      </c>
      <c r="B131" s="784" t="str">
        <f>'SAME R Results'!A106</f>
        <v>10 (4)</v>
      </c>
      <c r="C131" s="836" t="str">
        <f>'SAME R Results'!B106</f>
        <v>Silicone</v>
      </c>
      <c r="D131" s="784" t="str">
        <f>'SAME R Results'!C106</f>
        <v>S10</v>
      </c>
      <c r="E131" s="784" t="str">
        <f>'SAME R Results'!D106</f>
        <v>57 S</v>
      </c>
      <c r="F131" s="784">
        <f>'SAME R Results'!E106</f>
        <v>0</v>
      </c>
      <c r="G131" s="784">
        <f>'SAME R Results'!F106</f>
        <v>104</v>
      </c>
      <c r="H131" s="785" t="str">
        <f>'SAME R Results'!G106</f>
        <v>No flow run w/ aging</v>
      </c>
      <c r="I131" s="784">
        <f>'SAME R Results'!H106</f>
        <v>252</v>
      </c>
      <c r="J131" s="786">
        <f>'SAME R Results'!I106</f>
        <v>40430.305555555555</v>
      </c>
      <c r="K131" s="784">
        <f>'SAME R Results'!J106</f>
        <v>0</v>
      </c>
      <c r="L131" s="788"/>
      <c r="M131" s="788"/>
      <c r="N131" s="784">
        <f>'SAME R Results'!K106</f>
        <v>0</v>
      </c>
      <c r="O131" s="793">
        <f>'SAME R Results'!L106</f>
        <v>1.35</v>
      </c>
      <c r="P131" s="784">
        <f>'SAME R Results'!M106</f>
        <v>60</v>
      </c>
      <c r="Q131" s="784">
        <f>'SAME R Results'!N106</f>
        <v>11</v>
      </c>
      <c r="R131" s="784">
        <f>'SAME R Results'!O106</f>
        <v>8</v>
      </c>
      <c r="S131" s="784" t="str">
        <f>'SAME R Results'!P106</f>
        <v>n</v>
      </c>
      <c r="T131" s="784" t="str">
        <f>'SAME R Results'!Q106</f>
        <v>N</v>
      </c>
      <c r="U131" s="784">
        <f>'SAME R Results'!R106</f>
        <v>50.571428571428569</v>
      </c>
      <c r="V131" s="784">
        <f>'SAME R Results'!S106</f>
        <v>0</v>
      </c>
      <c r="W131" s="784">
        <f>'SAME R Results'!T106</f>
        <v>0</v>
      </c>
      <c r="X131" s="784" t="str">
        <f>'SAME R Results'!U106</f>
        <v>n</v>
      </c>
      <c r="Y131" s="784" t="str">
        <f>'SAME R Results'!V106</f>
        <v>y</v>
      </c>
      <c r="Z131" s="784" t="str">
        <f>'SAME R Results'!W106</f>
        <v>y</v>
      </c>
      <c r="AA131" s="784" t="str">
        <f>'SAME R Results'!X106</f>
        <v>y</v>
      </c>
      <c r="AB131" s="784" t="str">
        <f>'SAME R Results'!Y106</f>
        <v>y</v>
      </c>
      <c r="AC131" s="789"/>
      <c r="AD131" s="784" t="str">
        <f>'SAME R Results'!Z106</f>
        <v>y</v>
      </c>
      <c r="AE131" s="784">
        <f>'SAME R Results'!AA106</f>
        <v>10</v>
      </c>
      <c r="AF131" s="784" t="str">
        <f>'SAME R Results'!AB106</f>
        <v>y</v>
      </c>
      <c r="AG131" s="817">
        <f>'SAME R Results'!AC106</f>
        <v>7.8816036857303803E-2</v>
      </c>
      <c r="AH131" s="819">
        <f>'SAME R Results'!AD106</f>
        <v>0</v>
      </c>
      <c r="AI131" s="784">
        <f>'SAME R Results'!AE106</f>
        <v>58</v>
      </c>
      <c r="AJ131" s="784">
        <f>'SAME R Results'!AF106</f>
        <v>480</v>
      </c>
      <c r="AK131" s="784">
        <f>'SAME R Results'!AG106</f>
        <v>0</v>
      </c>
      <c r="AL131" s="784" t="str">
        <f>'SAME R Results'!AH106</f>
        <v>n</v>
      </c>
      <c r="AM131" s="784" t="str">
        <f>'SAME R Results'!AI106</f>
        <v>y</v>
      </c>
      <c r="AN131" s="784" t="str">
        <f>'SAME R Results'!AJ106</f>
        <v>y</v>
      </c>
      <c r="AO131" s="784" t="str">
        <f>'SAME R Results'!AK106</f>
        <v>y</v>
      </c>
      <c r="AP131" s="784" t="str">
        <f>'SAME R Results'!AL106</f>
        <v>y</v>
      </c>
      <c r="AQ131" s="784" t="str">
        <f>'SAME R Results'!AM106</f>
        <v>y</v>
      </c>
      <c r="AR131" s="817">
        <f>'SAME R Results'!AN106</f>
        <v>7.8816036857303803E-2</v>
      </c>
      <c r="AS131" s="819">
        <f>'SAME R Results'!AO106</f>
        <v>0</v>
      </c>
      <c r="AT131" s="784">
        <f>'SAME R Results'!AP106</f>
        <v>0</v>
      </c>
      <c r="AU131" s="789"/>
      <c r="AV131" s="821">
        <f>'SAME R Results'!AQ106</f>
        <v>0</v>
      </c>
      <c r="AW131" s="821">
        <f>'SAME R Results'!AR106</f>
        <v>6.2529599999999999</v>
      </c>
      <c r="AX131" s="821">
        <f>'SAME R Results'!AS106</f>
        <v>0</v>
      </c>
      <c r="AY131" s="821">
        <f>'SAME R Results'!AT106</f>
        <v>0</v>
      </c>
      <c r="AZ131" s="824"/>
      <c r="BA131" s="824"/>
      <c r="BB131" s="821">
        <f>'SAME R Results'!AU106</f>
        <v>2.3500999999999994</v>
      </c>
      <c r="BC131" s="821">
        <f>'SAME R Results'!AV106</f>
        <v>2.6077264999999999E-2</v>
      </c>
      <c r="BD131" s="821">
        <f>'SAME R Results'!AW106</f>
        <v>5.5471035000000004</v>
      </c>
      <c r="BE131" s="821">
        <f>'SAME R Results'!AX106</f>
        <v>4.7081150000000012</v>
      </c>
      <c r="BF131" s="827">
        <f>'SAME R Results'!AY106</f>
        <v>9112</v>
      </c>
      <c r="BG131" s="784">
        <f>'SAME R Results'!AZ106</f>
        <v>2.6166071428571431</v>
      </c>
      <c r="BH131" s="784">
        <f>'SAME R Results'!BA106</f>
        <v>8.2000745000000014E-2</v>
      </c>
      <c r="BI131" s="789"/>
      <c r="BJ131" s="784">
        <f>'SAME R Results'!BB106</f>
        <v>86.248199999999997</v>
      </c>
      <c r="BK131" s="784">
        <f>'SAME R Results'!BC106</f>
        <v>0.83898849999999925</v>
      </c>
      <c r="BL131" s="784">
        <f>'SAME R Results'!BD106</f>
        <v>161835.03759638718</v>
      </c>
      <c r="BM131" s="784">
        <f>'SAME R Results'!BE106</f>
        <v>152.1066060136182</v>
      </c>
      <c r="BN131" s="784">
        <f>'SAME R Results'!BF106</f>
        <v>6.7707304279384832</v>
      </c>
      <c r="BO131" s="784">
        <f>'SAME R Results'!BG106</f>
        <v>1.8460594643041344</v>
      </c>
      <c r="BP131" s="789"/>
      <c r="BQ131" s="784">
        <f>'SAME R Results'!BH106</f>
        <v>137.42237072527996</v>
      </c>
      <c r="BR131" s="817">
        <f>'SAME R Results'!BI106</f>
        <v>0.93988674067582656</v>
      </c>
      <c r="BS131" s="817">
        <f>'SAME R Results'!BJ106</f>
        <v>1.2168804592172662</v>
      </c>
      <c r="BT131" s="817">
        <f>'SAME R Results'!BL106</f>
        <v>3.6676664857546646</v>
      </c>
      <c r="BU131" s="817">
        <f>'SAME R Results'!BM106</f>
        <v>1.6623278381210085</v>
      </c>
      <c r="BV131" s="817">
        <f>'SAME R Results'!BN106</f>
        <v>0.82601764712833703</v>
      </c>
      <c r="BW131" s="784">
        <f>'SAME R Results'!BO106</f>
        <v>161835.03759638718</v>
      </c>
      <c r="BX131" s="784">
        <f>'SAME R Results'!BP106</f>
        <v>159175.98484067153</v>
      </c>
      <c r="BY131" s="784">
        <f>'SAME R Results'!BQ106</f>
        <v>151220.56143952784</v>
      </c>
      <c r="BZ131" s="784">
        <f>'SAME R Results'!BR106</f>
        <v>152.1066060136182</v>
      </c>
      <c r="CA131" s="784">
        <f>'SAME R Results'!BS106</f>
        <v>0.18622669359850821</v>
      </c>
      <c r="CB131" s="784">
        <f>'SAME R Results'!BT106</f>
        <v>0.55000000000000004</v>
      </c>
      <c r="CC131" s="784">
        <f>'SAME R Results'!BV106</f>
        <v>2.8969747294916921</v>
      </c>
      <c r="CD131" s="880">
        <f>'SAME R Results'!BW106</f>
        <v>0.9</v>
      </c>
      <c r="CE131" s="1086">
        <f>'SAME R Results'!BZ106</f>
        <v>335.53181792685871</v>
      </c>
      <c r="CF131" s="1777">
        <f>'SAME R Results'!CA106</f>
        <v>3.9700000000001401</v>
      </c>
      <c r="CG131" s="1777" t="str">
        <f>'SAME R Results'!CB106</f>
        <v xml:space="preserve"> 57S</v>
      </c>
      <c r="CH131" s="1777">
        <f>'SAME R Results'!CC106</f>
        <v>252</v>
      </c>
      <c r="CI131" s="1777">
        <f>'SAME R Results'!CD106</f>
        <v>0.207691240390844</v>
      </c>
      <c r="CJ131" s="1777"/>
      <c r="CK131" s="1777"/>
      <c r="CL131" s="2015">
        <f>'SAME R Results'!CI106</f>
        <v>106</v>
      </c>
      <c r="CM131" s="2015" t="str">
        <f>'SAME R Results'!CJ106</f>
        <v>Silicone</v>
      </c>
      <c r="CN131" s="2016">
        <f>'SAME R Results'!CK106</f>
        <v>0.93988674067582656</v>
      </c>
      <c r="CO131" s="2016">
        <f>'SAME R Results'!CL106</f>
        <v>4.9269492239176982E-2</v>
      </c>
      <c r="CP131" s="2016">
        <f>'SAME R Results'!CM106</f>
        <v>2.8432251960285537E-2</v>
      </c>
    </row>
    <row r="132" spans="1:150" s="2020" customFormat="1" ht="16.5" customHeight="1" x14ac:dyDescent="0.2">
      <c r="A132" s="780">
        <v>2</v>
      </c>
      <c r="B132" s="784" t="str">
        <f>'SAME R Results'!A107</f>
        <v>10 (4)</v>
      </c>
      <c r="C132" s="836" t="str">
        <f>'SAME R Results'!B107</f>
        <v>Silicone</v>
      </c>
      <c r="D132" s="784" t="str">
        <f>'SAME R Results'!C107</f>
        <v>S10</v>
      </c>
      <c r="E132" s="784" t="str">
        <f>'SAME R Results'!D107</f>
        <v>57SA</v>
      </c>
      <c r="F132" s="784">
        <f>'SAME R Results'!E107</f>
        <v>0</v>
      </c>
      <c r="G132" s="784" t="str">
        <f>'SAME R Results'!F107</f>
        <v>104a</v>
      </c>
      <c r="H132" s="785" t="str">
        <f>'SAME R Results'!G107</f>
        <v>aged</v>
      </c>
      <c r="I132" s="784">
        <f>'SAME R Results'!H107</f>
        <v>252</v>
      </c>
      <c r="J132" s="786">
        <f>'SAME R Results'!I107</f>
        <v>40430.305555555555</v>
      </c>
      <c r="K132" s="784">
        <f>'SAME R Results'!J107</f>
        <v>0</v>
      </c>
      <c r="L132" s="790"/>
      <c r="M132" s="790"/>
      <c r="N132" s="784">
        <f>'SAME R Results'!K107</f>
        <v>0</v>
      </c>
      <c r="O132" s="793">
        <f>'SAME R Results'!L107</f>
        <v>1.35</v>
      </c>
      <c r="P132" s="784">
        <f>'SAME R Results'!M107</f>
        <v>0</v>
      </c>
      <c r="Q132" s="784">
        <f>'SAME R Results'!N107</f>
        <v>0</v>
      </c>
      <c r="R132" s="784">
        <f>'SAME R Results'!O107</f>
        <v>0</v>
      </c>
      <c r="S132" s="784">
        <f>'SAME R Results'!P107</f>
        <v>0</v>
      </c>
      <c r="T132" s="784">
        <f>'SAME R Results'!Q107</f>
        <v>0</v>
      </c>
      <c r="U132" s="784">
        <f>'SAME R Results'!R107</f>
        <v>636.14285714285711</v>
      </c>
      <c r="V132" s="784">
        <f>'SAME R Results'!S107</f>
        <v>0</v>
      </c>
      <c r="W132" s="784">
        <f>'SAME R Results'!T107</f>
        <v>0</v>
      </c>
      <c r="X132" s="784" t="str">
        <f>'SAME R Results'!U107</f>
        <v>n</v>
      </c>
      <c r="Y132" s="784" t="str">
        <f>'SAME R Results'!V107</f>
        <v>y</v>
      </c>
      <c r="Z132" s="784" t="str">
        <f>'SAME R Results'!W107</f>
        <v>y</v>
      </c>
      <c r="AA132" s="784" t="str">
        <f>'SAME R Results'!X107</f>
        <v>y</v>
      </c>
      <c r="AB132" s="784" t="str">
        <f>'SAME R Results'!Y107</f>
        <v>y</v>
      </c>
      <c r="AC132" s="809"/>
      <c r="AD132" s="784" t="str">
        <f>'SAME R Results'!Z107</f>
        <v>y</v>
      </c>
      <c r="AE132" s="784">
        <f>'SAME R Results'!AA107</f>
        <v>10</v>
      </c>
      <c r="AF132" s="784" t="str">
        <f>'SAME R Results'!AB107</f>
        <v>y</v>
      </c>
      <c r="AG132" s="817">
        <f>'SAME R Results'!AC107</f>
        <v>7.8816036857303803E-2</v>
      </c>
      <c r="AH132" s="819">
        <f>'SAME R Results'!AD107</f>
        <v>0</v>
      </c>
      <c r="AI132" s="784">
        <f>'SAME R Results'!AE107</f>
        <v>0</v>
      </c>
      <c r="AJ132" s="784">
        <f>'SAME R Results'!AF107</f>
        <v>0</v>
      </c>
      <c r="AK132" s="784">
        <f>'SAME R Results'!AG107</f>
        <v>0</v>
      </c>
      <c r="AL132" s="784">
        <f>'SAME R Results'!AH107</f>
        <v>0</v>
      </c>
      <c r="AM132" s="784">
        <f>'SAME R Results'!AI107</f>
        <v>0</v>
      </c>
      <c r="AN132" s="784">
        <f>'SAME R Results'!AJ107</f>
        <v>0</v>
      </c>
      <c r="AO132" s="784">
        <f>'SAME R Results'!AK107</f>
        <v>0</v>
      </c>
      <c r="AP132" s="784">
        <f>'SAME R Results'!AL107</f>
        <v>0</v>
      </c>
      <c r="AQ132" s="784">
        <f>'SAME R Results'!AM107</f>
        <v>0</v>
      </c>
      <c r="AR132" s="817">
        <f>'SAME R Results'!AN107</f>
        <v>0</v>
      </c>
      <c r="AS132" s="819">
        <f>'SAME R Results'!AO107</f>
        <v>0</v>
      </c>
      <c r="AT132" s="784">
        <f>'SAME R Results'!AP107</f>
        <v>0</v>
      </c>
      <c r="AU132" s="809"/>
      <c r="AV132" s="821">
        <f>'SAME R Results'!AQ107</f>
        <v>0</v>
      </c>
      <c r="AW132" s="821">
        <f>'SAME R Results'!AR107</f>
        <v>6.2513584999999985</v>
      </c>
      <c r="AX132" s="821">
        <f>'SAME R Results'!AS107</f>
        <v>0</v>
      </c>
      <c r="AY132" s="821">
        <f>'SAME R Results'!AT107</f>
        <v>0</v>
      </c>
      <c r="AZ132" s="825"/>
      <c r="BA132" s="825"/>
      <c r="BB132" s="821">
        <f>'SAME R Results'!AU107</f>
        <v>2.3126975000000001</v>
      </c>
      <c r="BC132" s="821">
        <f>'SAME R Results'!AV107</f>
        <v>7.4279755000000003E-2</v>
      </c>
      <c r="BD132" s="821">
        <f>'SAME R Results'!AW107</f>
        <v>5.5124820000000003</v>
      </c>
      <c r="BE132" s="821">
        <f>'SAME R Results'!AX107</f>
        <v>4.6363214999999993</v>
      </c>
      <c r="BF132" s="827">
        <f>'SAME R Results'!AY107</f>
        <v>8168</v>
      </c>
      <c r="BG132" s="784">
        <f>'SAME R Results'!AZ107</f>
        <v>2.4848319999999999</v>
      </c>
      <c r="BH132" s="784">
        <f>'SAME R Results'!BA107</f>
        <v>0.13284289499999999</v>
      </c>
      <c r="BI132" s="809"/>
      <c r="BJ132" s="784">
        <f>'SAME R Results'!BB107</f>
        <v>81.520199999999974</v>
      </c>
      <c r="BK132" s="784">
        <f>'SAME R Results'!BC107</f>
        <v>0.87616050000000101</v>
      </c>
      <c r="BL132" s="784">
        <f>'SAME R Results'!BD107</f>
        <v>144873.32405044511</v>
      </c>
      <c r="BM132" s="784">
        <f>'SAME R Results'!BE107</f>
        <v>159.74285125148558</v>
      </c>
      <c r="BN132" s="784">
        <f>'SAME R Results'!BF107</f>
        <v>5.9374594452505498</v>
      </c>
      <c r="BO132" s="784">
        <f>'SAME R Results'!BG107</f>
        <v>1.5596775845127868</v>
      </c>
      <c r="BP132" s="809"/>
      <c r="BQ132" s="784">
        <f>'SAME R Results'!BH107</f>
        <v>118.35054019742921</v>
      </c>
      <c r="BR132" s="817">
        <f>'SAME R Results'!BI107</f>
        <v>1.1026381309223143</v>
      </c>
      <c r="BS132" s="817">
        <f>'SAME R Results'!BJ107</f>
        <v>1.2012873282774046</v>
      </c>
      <c r="BT132" s="817">
        <f>'SAME R Results'!BL107</f>
        <v>3.8068505338590843</v>
      </c>
      <c r="BU132" s="817">
        <f>'SAME R Results'!BM107</f>
        <v>1.3400747238642703</v>
      </c>
      <c r="BV132" s="817">
        <f>'SAME R Results'!BN107</f>
        <v>1.0563943322697535</v>
      </c>
      <c r="BW132" s="784">
        <f>'SAME R Results'!BO107</f>
        <v>144873.32405044511</v>
      </c>
      <c r="BX132" s="784">
        <f>'SAME R Results'!BP107</f>
        <v>142489.74822640148</v>
      </c>
      <c r="BY132" s="784">
        <f>'SAME R Results'!BQ107</f>
        <v>135456.33413830618</v>
      </c>
      <c r="BZ132" s="784">
        <f>'SAME R Results'!BR107</f>
        <v>159.74285125148558</v>
      </c>
      <c r="CA132" s="784">
        <f>'SAME R Results'!BS107</f>
        <v>0.19447760365799541</v>
      </c>
      <c r="CB132" s="784">
        <f>'SAME R Results'!BT107</f>
        <v>0.55000000000000004</v>
      </c>
      <c r="CC132" s="784">
        <f>'SAME R Results'!BV107</f>
        <v>2.6396255205330981</v>
      </c>
      <c r="CD132" s="880">
        <f>'SAME R Results'!BW107</f>
        <v>0.9</v>
      </c>
      <c r="CE132" s="1086">
        <f>'SAME R Results'!BZ107</f>
        <v>335.53181792685871</v>
      </c>
      <c r="CF132" s="1777">
        <f>'SAME R Results'!CA107</f>
        <v>3.9700000000001401</v>
      </c>
      <c r="CG132" s="1777">
        <f>'SAME R Results'!CB107</f>
        <v>0</v>
      </c>
      <c r="CH132" s="1777">
        <f>'SAME R Results'!CC107</f>
        <v>0</v>
      </c>
      <c r="CI132" s="1777">
        <f>'SAME R Results'!CD107</f>
        <v>0.17886731515983631</v>
      </c>
      <c r="CJ132" s="1777"/>
      <c r="CK132" s="1777"/>
      <c r="CL132" s="2015">
        <f>'SAME R Results'!CI107</f>
        <v>107</v>
      </c>
      <c r="CM132" s="2015" t="str">
        <f>'SAME R Results'!CJ107</f>
        <v>Silicone</v>
      </c>
      <c r="CN132" s="2016">
        <f>'SAME R Results'!CK107</f>
        <v>1.1026381309223143</v>
      </c>
      <c r="CO132" s="2016">
        <f>'SAME R Results'!CL107</f>
        <v>5.0168418626107145E-2</v>
      </c>
      <c r="CP132" s="2016">
        <f>'SAME R Results'!CM107</f>
        <v>2.8498923729618431E-2</v>
      </c>
      <c r="CR132" s="11"/>
      <c r="CS132" s="11"/>
      <c r="CT132" s="11"/>
      <c r="CU132" s="11"/>
      <c r="CV132" s="11"/>
      <c r="CW132" s="11"/>
      <c r="CX132" s="11"/>
      <c r="CY132" s="11"/>
      <c r="CZ132" s="11"/>
      <c r="DA132" s="11"/>
      <c r="DB132" s="11"/>
      <c r="DC132" s="11"/>
      <c r="DD132" s="11"/>
      <c r="DE132" s="11"/>
      <c r="DF132" s="11"/>
      <c r="DG132" s="11"/>
      <c r="DH132" s="11"/>
      <c r="DI132" s="11"/>
      <c r="DJ132" s="11"/>
      <c r="DK132" s="11"/>
      <c r="DL132" s="11"/>
      <c r="DM132" s="11"/>
      <c r="DN132" s="11"/>
      <c r="DO132" s="11"/>
      <c r="DP132" s="11"/>
      <c r="DQ132" s="11"/>
      <c r="DR132" s="11"/>
      <c r="DS132" s="11"/>
      <c r="DT132" s="11"/>
      <c r="DU132" s="11"/>
      <c r="DV132" s="11"/>
      <c r="DW132" s="11"/>
      <c r="DX132" s="11"/>
      <c r="DY132" s="11"/>
      <c r="DZ132" s="11"/>
      <c r="EA132" s="11"/>
      <c r="EB132" s="11"/>
      <c r="EC132" s="11"/>
      <c r="ED132" s="11"/>
      <c r="EE132" s="11"/>
      <c r="EF132" s="11"/>
      <c r="EG132" s="11"/>
      <c r="EH132" s="11"/>
      <c r="EI132" s="11"/>
      <c r="EJ132" s="11"/>
      <c r="EK132" s="11"/>
      <c r="EL132" s="11"/>
      <c r="EM132" s="11"/>
      <c r="EN132" s="11"/>
      <c r="EO132" s="11"/>
      <c r="EP132" s="11"/>
      <c r="EQ132" s="11"/>
      <c r="ER132" s="11"/>
      <c r="ES132" s="11"/>
      <c r="ET132" s="11"/>
    </row>
    <row r="133" spans="1:150" s="2020" customFormat="1" ht="16.5" hidden="1" customHeight="1" x14ac:dyDescent="0.2">
      <c r="A133" s="780">
        <v>2</v>
      </c>
      <c r="B133" s="784" t="str">
        <f>'SAME R Results'!A117</f>
        <v>11(4)</v>
      </c>
      <c r="C133" s="836" t="str">
        <f>'SAME R Results'!B117</f>
        <v>Silicone</v>
      </c>
      <c r="D133" s="784" t="str">
        <f>'SAME R Results'!C117</f>
        <v>S14</v>
      </c>
      <c r="E133" s="784" t="str">
        <f>'SAME R Results'!D117</f>
        <v>62 S</v>
      </c>
      <c r="F133" s="784">
        <f>'SAME R Results'!E117</f>
        <v>0</v>
      </c>
      <c r="G133" s="784">
        <f>'SAME R Results'!F117</f>
        <v>109</v>
      </c>
      <c r="H133" s="785" t="str">
        <f>'SAME R Results'!G117</f>
        <v>low flow run w STS</v>
      </c>
      <c r="I133" s="784">
        <f>'SAME R Results'!H117</f>
        <v>253</v>
      </c>
      <c r="J133" s="786">
        <f>'SAME R Results'!I117</f>
        <v>40431.305555555555</v>
      </c>
      <c r="K133" s="784">
        <f>'SAME R Results'!J117</f>
        <v>0</v>
      </c>
      <c r="L133" s="788"/>
      <c r="M133" s="788"/>
      <c r="N133" s="784">
        <f>'SAME R Results'!K117</f>
        <v>2</v>
      </c>
      <c r="O133" s="793">
        <f>'SAME R Results'!L117</f>
        <v>1.35</v>
      </c>
      <c r="P133" s="784">
        <f>'SAME R Results'!M117</f>
        <v>60</v>
      </c>
      <c r="Q133" s="784">
        <f>'SAME R Results'!N117</f>
        <v>11</v>
      </c>
      <c r="R133" s="784">
        <f>'SAME R Results'!O117</f>
        <v>8</v>
      </c>
      <c r="S133" s="784" t="str">
        <f>'SAME R Results'!P117</f>
        <v>n</v>
      </c>
      <c r="T133" s="784" t="str">
        <f>'SAME R Results'!Q117</f>
        <v>n</v>
      </c>
      <c r="U133" s="784">
        <f>'SAME R Results'!R117</f>
        <v>28.142857142857142</v>
      </c>
      <c r="V133" s="784" t="str">
        <f>'SAME R Results'!S117</f>
        <v>n</v>
      </c>
      <c r="W133" s="784">
        <f>'SAME R Results'!T117</f>
        <v>0</v>
      </c>
      <c r="X133" s="784" t="str">
        <f>'SAME R Results'!U117</f>
        <v>y</v>
      </c>
      <c r="Y133" s="784" t="str">
        <f>'SAME R Results'!V117</f>
        <v>n</v>
      </c>
      <c r="Z133" s="784" t="str">
        <f>'SAME R Results'!W117</f>
        <v>y</v>
      </c>
      <c r="AA133" s="784" t="str">
        <f>'SAME R Results'!X117</f>
        <v>n</v>
      </c>
      <c r="AB133" s="784" t="str">
        <f>'SAME R Results'!Y117</f>
        <v>y</v>
      </c>
      <c r="AC133" s="789"/>
      <c r="AD133" s="784" t="str">
        <f>'SAME R Results'!Z117</f>
        <v>y</v>
      </c>
      <c r="AE133" s="784">
        <f>'SAME R Results'!AA117</f>
        <v>10</v>
      </c>
      <c r="AF133" s="784" t="str">
        <f>'SAME R Results'!AB117</f>
        <v>y</v>
      </c>
      <c r="AG133" s="817">
        <f>'SAME R Results'!AC117</f>
        <v>3.1809999999999998E-2</v>
      </c>
      <c r="AH133" s="819">
        <f>'SAME R Results'!AD117</f>
        <v>0</v>
      </c>
      <c r="AI133" s="784">
        <f>'SAME R Results'!AE117</f>
        <v>0</v>
      </c>
      <c r="AJ133" s="784">
        <f>'SAME R Results'!AF117</f>
        <v>0</v>
      </c>
      <c r="AK133" s="784">
        <f>'SAME R Results'!AG117</f>
        <v>0</v>
      </c>
      <c r="AL133" s="784">
        <f>'SAME R Results'!AH117</f>
        <v>0</v>
      </c>
      <c r="AM133" s="784">
        <f>'SAME R Results'!AI117</f>
        <v>0</v>
      </c>
      <c r="AN133" s="784">
        <f>'SAME R Results'!AJ117</f>
        <v>0</v>
      </c>
      <c r="AO133" s="784">
        <f>'SAME R Results'!AK117</f>
        <v>0</v>
      </c>
      <c r="AP133" s="784">
        <f>'SAME R Results'!AL117</f>
        <v>0</v>
      </c>
      <c r="AQ133" s="784">
        <f>'SAME R Results'!AM117</f>
        <v>0</v>
      </c>
      <c r="AR133" s="817">
        <f>'SAME R Results'!AN117</f>
        <v>0</v>
      </c>
      <c r="AS133" s="819">
        <f>'SAME R Results'!AO117</f>
        <v>0</v>
      </c>
      <c r="AT133" s="784">
        <f>'SAME R Results'!AP117</f>
        <v>0</v>
      </c>
      <c r="AU133" s="789"/>
      <c r="AV133" s="821">
        <f>'SAME R Results'!AQ117</f>
        <v>0</v>
      </c>
      <c r="AW133" s="821">
        <f>'SAME R Results'!AR117</f>
        <v>6.2771294999999991</v>
      </c>
      <c r="AX133" s="821">
        <f>'SAME R Results'!AS117</f>
        <v>4.556986666666667</v>
      </c>
      <c r="AY133" s="821">
        <f>'SAME R Results'!AT117</f>
        <v>5.1367805000000004</v>
      </c>
      <c r="AZ133" s="824"/>
      <c r="BA133" s="824"/>
      <c r="BB133" s="821">
        <f>'SAME R Results'!AU117</f>
        <v>0</v>
      </c>
      <c r="BC133" s="821">
        <f>'SAME R Results'!AV117</f>
        <v>0</v>
      </c>
      <c r="BD133" s="821">
        <f>'SAME R Results'!AW117</f>
        <v>6.8323664999999991</v>
      </c>
      <c r="BE133" s="821">
        <f>'SAME R Results'!AX117</f>
        <v>4.6743775000000003</v>
      </c>
      <c r="BF133" s="827">
        <f>'SAME R Results'!AY117</f>
        <v>43210</v>
      </c>
      <c r="BG133" s="784">
        <f>'SAME R Results'!AZ117</f>
        <v>0</v>
      </c>
      <c r="BH133" s="784">
        <f>'SAME R Results'!BA117</f>
        <v>0</v>
      </c>
      <c r="BI133" s="789"/>
      <c r="BJ133" s="784">
        <f>'SAME R Results'!BB117</f>
        <v>118.88454999999999</v>
      </c>
      <c r="BK133" s="784">
        <f>'SAME R Results'!BC117</f>
        <v>2.1579889999999988</v>
      </c>
      <c r="BL133" s="784">
        <f>'SAME R Results'!BD117</f>
        <v>1994125.8786545112</v>
      </c>
      <c r="BM133" s="784">
        <f>'SAME R Results'!BE117</f>
        <v>512.45177318923925</v>
      </c>
      <c r="BN133" s="784">
        <f>'SAME R Results'!BF117</f>
        <v>0</v>
      </c>
      <c r="BO133" s="784">
        <f>'SAME R Results'!BG117</f>
        <v>0</v>
      </c>
      <c r="BP133" s="789"/>
      <c r="BQ133" s="784">
        <f>'SAME R Results'!BH117</f>
        <v>150.921491760213</v>
      </c>
      <c r="BR133" s="817">
        <f>'SAME R Results'!BI117</f>
        <v>0.25698065436822065</v>
      </c>
      <c r="BS133" s="817">
        <f>'SAME R Results'!BJ117</f>
        <v>0.5435662238110599</v>
      </c>
      <c r="BT133" s="817">
        <f>'SAME R Results'!BL117</f>
        <v>0</v>
      </c>
      <c r="BU133" s="817">
        <f>'SAME R Results'!BM117</f>
        <v>2.3762769205137761</v>
      </c>
      <c r="BV133" s="817">
        <f>'SAME R Results'!BN117</f>
        <v>0.17669506280256947</v>
      </c>
      <c r="BW133" s="784">
        <f>'SAME R Results'!BO117</f>
        <v>1994125.8786545112</v>
      </c>
      <c r="BX133" s="784">
        <f>'SAME R Results'!BP117</f>
        <v>1962883.1876768314</v>
      </c>
      <c r="BY133" s="784">
        <f>'SAME R Results'!BQ117</f>
        <v>1823092.5212197423</v>
      </c>
      <c r="BZ133" s="784">
        <f>'SAME R Results'!BR117</f>
        <v>512.45177318923925</v>
      </c>
      <c r="CA133" s="784">
        <f>'SAME R Results'!BS117</f>
        <v>0.47899960046168844</v>
      </c>
      <c r="CB133" s="784">
        <f>'SAME R Results'!BT117</f>
        <v>0.55000000000000004</v>
      </c>
      <c r="CC133" s="784">
        <f>'SAME R Results'!BV117</f>
        <v>2.3081444333287746</v>
      </c>
      <c r="CD133" s="880">
        <f>'SAME R Results'!BW117</f>
        <v>0.9</v>
      </c>
      <c r="CE133" s="1086">
        <f>'SAME R Results'!BZ117</f>
        <v>382.57380885286187</v>
      </c>
      <c r="CF133" s="1777">
        <f>'SAME R Results'!CA117</f>
        <v>2.8799999999999937</v>
      </c>
      <c r="CG133" s="1777" t="str">
        <f>'SAME R Results'!CB117</f>
        <v xml:space="preserve"> 62S</v>
      </c>
      <c r="CH133" s="1777">
        <f>'SAME R Results'!CC117</f>
        <v>253</v>
      </c>
      <c r="CI133" s="1777">
        <f>'SAME R Results'!CD117</f>
        <v>0.31441977450044445</v>
      </c>
      <c r="CJ133" s="1777"/>
      <c r="CK133" s="1777"/>
      <c r="CL133" s="2015"/>
      <c r="CM133" s="2015"/>
      <c r="CN133" s="2015"/>
      <c r="CO133" s="2015"/>
      <c r="CP133" s="2015"/>
    </row>
    <row r="134" spans="1:150" s="2020" customFormat="1" ht="16.5" hidden="1" customHeight="1" x14ac:dyDescent="0.25">
      <c r="A134" s="778">
        <v>1</v>
      </c>
      <c r="B134" s="779">
        <f>'SAME1 Flight Tests 8-27-09'!A29</f>
        <v>3</v>
      </c>
      <c r="C134" s="779" t="str">
        <f>'SAME1 Flight Tests 8-27-09'!B29</f>
        <v>Teflon</v>
      </c>
      <c r="D134" s="782"/>
      <c r="E134" s="779" t="str">
        <f>'SAME1 Flight Tests 8-27-09'!C29</f>
        <v>25 T</v>
      </c>
      <c r="F134" s="779">
        <f>'SAME1 Flight Tests 8-27-09'!D29</f>
        <v>4</v>
      </c>
      <c r="G134" s="779">
        <f>'SAME1 Flight Tests 8-27-09'!E29</f>
        <v>25</v>
      </c>
      <c r="H134" s="779" t="str">
        <f>'SAME1 Flight Tests 8-27-09'!F29</f>
        <v>Air flow down</v>
      </c>
      <c r="I134" s="779">
        <f>'SAME1 Flight Tests 8-27-09'!G29</f>
        <v>268</v>
      </c>
      <c r="J134" s="791">
        <f>'SAME1 Flight Tests 8-27-09'!H29</f>
        <v>39350</v>
      </c>
      <c r="K134" s="779">
        <f>'SAME1 Flight Tests 8-27-09'!I29</f>
        <v>0</v>
      </c>
      <c r="L134" s="779" t="str">
        <f>'SAME1 Flight Tests 8-27-09'!J29</f>
        <v>n</v>
      </c>
      <c r="M134" s="779" t="str">
        <f>'SAME1 Flight Tests 8-27-09'!K29</f>
        <v>n</v>
      </c>
      <c r="N134" s="779">
        <f>'SAME1 Flight Tests 8-27-09'!L29</f>
        <v>4</v>
      </c>
      <c r="O134" s="804">
        <f>'SAME1 Flight Tests 8-27-09'!M29</f>
        <v>1.4450000000000001</v>
      </c>
      <c r="P134" s="805">
        <f>'SAME1 Flight Tests 8-27-09'!N29</f>
        <v>60</v>
      </c>
      <c r="Q134" s="805">
        <f>'SAME1 Flight Tests 8-27-09'!O29</f>
        <v>11</v>
      </c>
      <c r="R134" s="805">
        <f>'SAME1 Flight Tests 8-27-09'!P29</f>
        <v>8</v>
      </c>
      <c r="S134" s="806"/>
      <c r="T134" s="806"/>
      <c r="U134" s="805">
        <f>'SAME1 Flight Tests 8-27-09'!Q29</f>
        <v>33.5</v>
      </c>
      <c r="V134" s="806"/>
      <c r="W134" s="806"/>
      <c r="X134" s="806"/>
      <c r="Y134" s="806"/>
      <c r="Z134" s="806"/>
      <c r="AA134" s="805" t="str">
        <f>'SAME1 Flight Tests 8-27-09'!R29</f>
        <v>n</v>
      </c>
      <c r="AB134" s="805" t="str">
        <f>'SAME1 Flight Tests 8-27-09'!S29</f>
        <v>n</v>
      </c>
      <c r="AC134" s="805">
        <f>'SAME1 Flight Tests 8-27-09'!T29</f>
        <v>1</v>
      </c>
      <c r="AD134" s="806"/>
      <c r="AE134" s="805">
        <f>'SAME1 Flight Tests 8-27-09'!U29</f>
        <v>10</v>
      </c>
      <c r="AF134" s="806"/>
      <c r="AG134" s="816">
        <f>'SAME1 Flight Tests 8-27-09'!V29</f>
        <v>5.19567251427413E-2</v>
      </c>
      <c r="AH134" s="818">
        <f>'SAME1 Flight Tests 8-27-09'!W29</f>
        <v>0</v>
      </c>
      <c r="AI134" s="806"/>
      <c r="AJ134" s="806"/>
      <c r="AK134" s="806"/>
      <c r="AL134" s="806"/>
      <c r="AM134" s="806"/>
      <c r="AN134" s="806"/>
      <c r="AO134" s="806"/>
      <c r="AP134" s="806"/>
      <c r="AQ134" s="806"/>
      <c r="AR134" s="806"/>
      <c r="AS134" s="806"/>
      <c r="AT134" s="806"/>
      <c r="AU134" s="805">
        <f>'SAME1 Flight Tests 8-27-09'!X29</f>
        <v>1.63</v>
      </c>
      <c r="AV134" s="820">
        <f>'SAME1 Flight Tests 8-27-09'!Y29</f>
        <v>3.4152369999999999</v>
      </c>
      <c r="AW134" s="820">
        <f>'SAME1 Flight Tests 8-27-09'!Z29</f>
        <v>1.6403656500000001</v>
      </c>
      <c r="AX134" s="820">
        <f>'SAME1 Flight Tests 8-27-09'!AA29</f>
        <v>4.5407105000000003</v>
      </c>
      <c r="AY134" s="822"/>
      <c r="AZ134" s="822"/>
      <c r="BA134" s="820">
        <f>'SAME1 Flight Tests 8-27-09'!AC29</f>
        <v>4.9711755000000002</v>
      </c>
      <c r="BB134" s="822"/>
      <c r="BC134" s="822"/>
      <c r="BD134" s="820">
        <f>'SAME1 Flight Tests 8-27-09'!AB29</f>
        <v>5.8821555000000005</v>
      </c>
      <c r="BE134" s="820">
        <f>'SAME1 Flight Tests 8-27-09'!AD29</f>
        <v>4.6703039999999998</v>
      </c>
      <c r="BF134" s="826">
        <f>'SAME1 Flight Tests 8-27-09'!AE29</f>
        <v>60120</v>
      </c>
      <c r="BG134" s="806"/>
      <c r="BH134" s="806"/>
      <c r="BI134" s="805">
        <f>'SAME1 Flight Tests 8-27-09'!AF29</f>
        <v>19.292899999999996</v>
      </c>
      <c r="BJ134" s="805">
        <f>'SAME1 Flight Tests 8-27-09'!AG29</f>
        <v>24.178900000000006</v>
      </c>
      <c r="BK134" s="805">
        <f>'SAME1 Flight Tests 8-27-09'!AH29</f>
        <v>1.2118515000000007</v>
      </c>
      <c r="BL134" s="805">
        <f>'SAME1 Flight Tests 8-27-09'!AK29</f>
        <v>1737804.3083343599</v>
      </c>
      <c r="BM134" s="805">
        <f>'SAME1 Flight Tests 8-27-09'!AL29</f>
        <v>232.37147658869438</v>
      </c>
      <c r="BN134" s="806"/>
      <c r="BO134" s="805"/>
      <c r="BP134" s="806"/>
      <c r="BQ134" s="805">
        <f>'SAME1 Flight Tests 8-27-09'!AM29</f>
        <v>54.644314000000008</v>
      </c>
      <c r="BR134" s="816">
        <f>'SAME1 Flight Tests 8-27-09'!AP29</f>
        <v>0.13371556018952235</v>
      </c>
      <c r="BS134" s="816">
        <f>'SAME1 Flight Tests 8-27-09'!AQ29</f>
        <v>0.30215438008227241</v>
      </c>
      <c r="BT134" s="816"/>
      <c r="BU134" s="816">
        <f>'SAME1 Flight Tests 8-27-09'!AS29</f>
        <v>2.4667392237221515</v>
      </c>
      <c r="BV134" s="816">
        <f>'SAME1 Flight Tests 8-27-09'!AT29</f>
        <v>8.895256485759552E-2</v>
      </c>
      <c r="BW134" s="807">
        <f>'SAME1 Flight Tests 8-27-09'!BB29</f>
        <v>1737804.3083343599</v>
      </c>
      <c r="BX134" s="807">
        <f>'SAME1 Flight Tests 8-27-09'!BC29</f>
        <v>1711190.6217288026</v>
      </c>
      <c r="BY134" s="807">
        <f>'SAME1 Flight Tests 8-27-09'!BD29</f>
        <v>1572544.8856819381</v>
      </c>
      <c r="BZ134" s="806"/>
      <c r="CA134" s="805">
        <f>'SAME1 Flight Tests 8-27-09'!BG29</f>
        <v>0.26005396995708169</v>
      </c>
      <c r="CB134" s="805">
        <f>'SAME1 Flight Tests 8-27-09'!BF29</f>
        <v>2.2599999999999998</v>
      </c>
      <c r="CC134" s="783"/>
      <c r="CD134" s="805"/>
      <c r="CE134" s="805">
        <f>'SAME1 Flight Tests 8-27-09'!BH29</f>
        <v>516.30303768525073</v>
      </c>
      <c r="CF134" s="1804">
        <f>'SAME1 Flight Tests 8-27-09'!BI29</f>
        <v>1.6299999999999093</v>
      </c>
      <c r="CG134" s="1804">
        <f>'SAME1 Flight Tests 8-27-09'!BJ29</f>
        <v>25</v>
      </c>
      <c r="CH134" s="1804">
        <f>'SAME1 Flight Tests 8-27-09'!BK29</f>
        <v>0</v>
      </c>
      <c r="CI134" s="1804">
        <f>'SAME1 Flight Tests 8-27-09'!BL29</f>
        <v>0.20114471411044066</v>
      </c>
      <c r="CJ134" s="1804">
        <f>'SAME1 Flight Tests 8-27-09'!BM29</f>
        <v>0.48850578171632197</v>
      </c>
      <c r="CK134" s="1804">
        <f>'SAME1 Flight Tests 8-27-09'!BN29</f>
        <v>0.99415560402459691</v>
      </c>
      <c r="CL134" s="2014"/>
      <c r="CM134" s="2"/>
      <c r="CN134" s="2"/>
      <c r="CO134" s="2"/>
      <c r="CP134" s="2"/>
      <c r="CQ134" s="2018"/>
    </row>
    <row r="135" spans="1:150" s="2020" customFormat="1" ht="16.5" hidden="1" customHeight="1" x14ac:dyDescent="0.25">
      <c r="A135" s="778">
        <v>1</v>
      </c>
      <c r="B135" s="779">
        <f>'SAME1 Flight Tests 8-27-09'!A30</f>
        <v>3</v>
      </c>
      <c r="C135" s="779" t="str">
        <f>'SAME1 Flight Tests 8-27-09'!B30</f>
        <v>Teflon</v>
      </c>
      <c r="D135" s="782"/>
      <c r="E135" s="779" t="str">
        <f>'SAME1 Flight Tests 8-27-09'!C30</f>
        <v>26 T</v>
      </c>
      <c r="F135" s="779">
        <f>'SAME1 Flight Tests 8-27-09'!D30</f>
        <v>5</v>
      </c>
      <c r="G135" s="779">
        <f>'SAME1 Flight Tests 8-27-09'!E30</f>
        <v>26</v>
      </c>
      <c r="H135" s="779" t="str">
        <f>'SAME1 Flight Tests 8-27-09'!F30</f>
        <v>Base line / Aging</v>
      </c>
      <c r="I135" s="779">
        <f>'SAME1 Flight Tests 8-27-09'!G30</f>
        <v>268</v>
      </c>
      <c r="J135" s="791">
        <f>'SAME1 Flight Tests 8-27-09'!H30</f>
        <v>39350</v>
      </c>
      <c r="K135" s="779">
        <f>'SAME1 Flight Tests 8-27-09'!I30</f>
        <v>0</v>
      </c>
      <c r="L135" s="779" t="str">
        <f>'SAME1 Flight Tests 8-27-09'!J30</f>
        <v>n</v>
      </c>
      <c r="M135" s="779" t="str">
        <f>'SAME1 Flight Tests 8-27-09'!K30</f>
        <v>n</v>
      </c>
      <c r="N135" s="779">
        <f>'SAME1 Flight Tests 8-27-09'!L30</f>
        <v>8</v>
      </c>
      <c r="O135" s="804">
        <f>'SAME1 Flight Tests 8-27-09'!M30</f>
        <v>1.4450000000000001</v>
      </c>
      <c r="P135" s="805">
        <f>'SAME1 Flight Tests 8-27-09'!N30</f>
        <v>60</v>
      </c>
      <c r="Q135" s="805">
        <f>'SAME1 Flight Tests 8-27-09'!O30</f>
        <v>11</v>
      </c>
      <c r="R135" s="805">
        <f>'SAME1 Flight Tests 8-27-09'!P30</f>
        <v>8</v>
      </c>
      <c r="S135" s="806"/>
      <c r="T135" s="806"/>
      <c r="U135" s="805">
        <f>'SAME1 Flight Tests 8-27-09'!Q30</f>
        <v>35.166666666666664</v>
      </c>
      <c r="V135" s="806"/>
      <c r="W135" s="806"/>
      <c r="X135" s="806"/>
      <c r="Y135" s="806"/>
      <c r="Z135" s="806"/>
      <c r="AA135" s="805" t="str">
        <f>'SAME1 Flight Tests 8-27-09'!R30</f>
        <v>n</v>
      </c>
      <c r="AB135" s="805" t="str">
        <f>'SAME1 Flight Tests 8-27-09'!S30</f>
        <v>n</v>
      </c>
      <c r="AC135" s="805">
        <f>'SAME1 Flight Tests 8-27-09'!T30</f>
        <v>1</v>
      </c>
      <c r="AD135" s="806"/>
      <c r="AE135" s="805">
        <f>'SAME1 Flight Tests 8-27-09'!U30</f>
        <v>10</v>
      </c>
      <c r="AF135" s="806"/>
      <c r="AG135" s="816">
        <f>'SAME1 Flight Tests 8-27-09'!V30</f>
        <v>5.19567251427413E-2</v>
      </c>
      <c r="AH135" s="818">
        <f>'SAME1 Flight Tests 8-27-09'!W30</f>
        <v>0</v>
      </c>
      <c r="AI135" s="806"/>
      <c r="AJ135" s="806"/>
      <c r="AK135" s="806"/>
      <c r="AL135" s="806"/>
      <c r="AM135" s="806"/>
      <c r="AN135" s="806"/>
      <c r="AO135" s="806"/>
      <c r="AP135" s="806"/>
      <c r="AQ135" s="806"/>
      <c r="AR135" s="806"/>
      <c r="AS135" s="806"/>
      <c r="AT135" s="806"/>
      <c r="AU135" s="805">
        <f>'SAME1 Flight Tests 8-27-09'!X30</f>
        <v>3.4</v>
      </c>
      <c r="AV135" s="820">
        <f>'SAME1 Flight Tests 8-27-09'!Y30</f>
        <v>3.4348439999999996</v>
      </c>
      <c r="AW135" s="820">
        <f>'SAME1 Flight Tests 8-27-09'!Z30</f>
        <v>0.81913770000000008</v>
      </c>
      <c r="AX135" s="820">
        <f>'SAME1 Flight Tests 8-27-09'!AA30</f>
        <v>-5.0353999999999991E-4</v>
      </c>
      <c r="AY135" s="822"/>
      <c r="AZ135" s="822"/>
      <c r="BA135" s="820">
        <f>'SAME1 Flight Tests 8-27-09'!AC30</f>
        <v>4.9309689999999993</v>
      </c>
      <c r="BB135" s="822"/>
      <c r="BC135" s="822"/>
      <c r="BD135" s="820">
        <f>'SAME1 Flight Tests 8-27-09'!AB30</f>
        <v>6.0437455</v>
      </c>
      <c r="BE135" s="820">
        <f>'SAME1 Flight Tests 8-27-09'!AD30</f>
        <v>4.700469</v>
      </c>
      <c r="BF135" s="826">
        <f>'SAME1 Flight Tests 8-27-09'!AE30</f>
        <v>49480</v>
      </c>
      <c r="BG135" s="806"/>
      <c r="BH135" s="806"/>
      <c r="BI135" s="805">
        <f>'SAME1 Flight Tests 8-27-09'!AF30</f>
        <v>4.7793000000000001</v>
      </c>
      <c r="BJ135" s="805">
        <f>'SAME1 Flight Tests 8-27-09'!AG30</f>
        <v>5.9073499999999992</v>
      </c>
      <c r="BK135" s="805">
        <f>'SAME1 Flight Tests 8-27-09'!AH30</f>
        <v>1.3432765</v>
      </c>
      <c r="BL135" s="805">
        <f>'SAME1 Flight Tests 8-27-09'!AK30</f>
        <v>1409983.1850205562</v>
      </c>
      <c r="BM135" s="805">
        <f>'SAME1 Flight Tests 8-27-09'!AL30</f>
        <v>263.43796766269088</v>
      </c>
      <c r="BN135" s="806"/>
      <c r="BO135" s="805"/>
      <c r="BP135" s="806"/>
      <c r="BQ135" s="805">
        <f>'SAME1 Flight Tests 8-27-09'!AM30</f>
        <v>13.350610999999997</v>
      </c>
      <c r="BR135" s="816">
        <f>'SAME1 Flight Tests 8-27-09'!AP30</f>
        <v>0.18683766619447323</v>
      </c>
      <c r="BS135" s="816">
        <f>'SAME1 Flight Tests 8-27-09'!AQ30</f>
        <v>0.20260508750416512</v>
      </c>
      <c r="BT135" s="816"/>
      <c r="BU135" s="816">
        <f>'SAME1 Flight Tests 8-27-09'!AS30</f>
        <v>1.329280197104588</v>
      </c>
      <c r="BV135" s="816">
        <f>'SAME1 Flight Tests 8-27-09'!AT30</f>
        <v>0.17942025827856098</v>
      </c>
      <c r="BW135" s="807">
        <f>'SAME1 Flight Tests 8-27-09'!BB30</f>
        <v>1409983.1850205562</v>
      </c>
      <c r="BX135" s="807">
        <f>'SAME1 Flight Tests 8-27-09'!BC30</f>
        <v>1388079.5720258295</v>
      </c>
      <c r="BY135" s="807">
        <f>'SAME1 Flight Tests 8-27-09'!BD30</f>
        <v>1284104.0734708607</v>
      </c>
      <c r="BZ135" s="806"/>
      <c r="CA135" s="805">
        <f>'SAME1 Flight Tests 8-27-09'!BG30</f>
        <v>0.28825675965665237</v>
      </c>
      <c r="CB135" s="805">
        <f>'SAME1 Flight Tests 8-27-09'!BF30</f>
        <v>2.2599999999999998</v>
      </c>
      <c r="CC135" s="783"/>
      <c r="CD135" s="805"/>
      <c r="CE135" s="805">
        <f>'SAME1 Flight Tests 8-27-09'!BH30</f>
        <v>517.61263896959224</v>
      </c>
      <c r="CF135" s="1804">
        <f>'SAME1 Flight Tests 8-27-09'!BI30</f>
        <v>3.3999999999999586</v>
      </c>
      <c r="CG135" s="1804">
        <f>'SAME1 Flight Tests 8-27-09'!BJ30</f>
        <v>26</v>
      </c>
      <c r="CH135" s="1804">
        <f>'SAME1 Flight Tests 8-27-09'!BK30</f>
        <v>0</v>
      </c>
      <c r="CI135" s="1804">
        <f>'SAME1 Flight Tests 8-27-09'!BL30</f>
        <v>2.3559901764706168E-2</v>
      </c>
      <c r="CJ135" s="1804">
        <f>'SAME1 Flight Tests 8-27-09'!BM30</f>
        <v>0.99999989019229296</v>
      </c>
      <c r="CK135" s="1804">
        <f>'SAME1 Flight Tests 8-27-09'!BN30</f>
        <v>1</v>
      </c>
      <c r="CL135" s="2014"/>
      <c r="CM135" s="2"/>
      <c r="CN135" s="2"/>
      <c r="CO135" s="2"/>
      <c r="CP135" s="2"/>
      <c r="CQ135" s="2018"/>
    </row>
    <row r="136" spans="1:150" ht="16.5" customHeight="1" x14ac:dyDescent="0.25">
      <c r="A136" s="778">
        <v>1</v>
      </c>
      <c r="B136" s="779">
        <f>'SAME1 Flight Tests 8-27-09'!A31</f>
        <v>3</v>
      </c>
      <c r="C136" s="779" t="str">
        <f>'SAME1 Flight Tests 8-27-09'!B31</f>
        <v>Teflon</v>
      </c>
      <c r="D136" s="782"/>
      <c r="E136" s="779" t="str">
        <f>'SAME1 Flight Tests 8-27-09'!C31</f>
        <v>26 Ta</v>
      </c>
      <c r="F136" s="779">
        <f>'SAME1 Flight Tests 8-27-09'!D31</f>
        <v>5</v>
      </c>
      <c r="G136" s="779" t="str">
        <f>'SAME1 Flight Tests 8-27-09'!E31</f>
        <v>26a</v>
      </c>
      <c r="H136" s="779" t="str">
        <f>'SAME1 Flight Tests 8-27-09'!F31</f>
        <v>after secondary aging</v>
      </c>
      <c r="I136" s="779">
        <f>'SAME1 Flight Tests 8-27-09'!G31</f>
        <v>268</v>
      </c>
      <c r="J136" s="791">
        <f>'SAME1 Flight Tests 8-27-09'!H31</f>
        <v>39350</v>
      </c>
      <c r="K136" s="779">
        <f>'SAME1 Flight Tests 8-27-09'!I31</f>
        <v>0</v>
      </c>
      <c r="L136" s="779" t="str">
        <f>'SAME1 Flight Tests 8-27-09'!J31</f>
        <v>n</v>
      </c>
      <c r="M136" s="779" t="str">
        <f>'SAME1 Flight Tests 8-27-09'!K31</f>
        <v>n</v>
      </c>
      <c r="N136" s="779">
        <f>'SAME1 Flight Tests 8-27-09'!L31</f>
        <v>8</v>
      </c>
      <c r="O136" s="804">
        <f>'SAME1 Flight Tests 8-27-09'!M31</f>
        <v>1.4450000000000001</v>
      </c>
      <c r="P136" s="805" t="str">
        <f>'SAME1 Flight Tests 8-27-09'!N31</f>
        <v>NA</v>
      </c>
      <c r="Q136" s="805">
        <f>'SAME1 Flight Tests 8-27-09'!O31</f>
        <v>720</v>
      </c>
      <c r="R136" s="805">
        <f>'SAME1 Flight Tests 8-27-09'!P31</f>
        <v>8</v>
      </c>
      <c r="S136" s="806"/>
      <c r="T136" s="806"/>
      <c r="U136" s="805">
        <f>'SAME1 Flight Tests 8-27-09'!Q31</f>
        <v>801</v>
      </c>
      <c r="V136" s="806"/>
      <c r="W136" s="806"/>
      <c r="X136" s="806"/>
      <c r="Y136" s="806"/>
      <c r="Z136" s="806"/>
      <c r="AA136" s="805" t="str">
        <f>'SAME1 Flight Tests 8-27-09'!R31</f>
        <v>n</v>
      </c>
      <c r="AB136" s="805" t="str">
        <f>'SAME1 Flight Tests 8-27-09'!S31</f>
        <v>n</v>
      </c>
      <c r="AC136" s="805">
        <f>'SAME1 Flight Tests 8-27-09'!T31</f>
        <v>1</v>
      </c>
      <c r="AD136" s="806"/>
      <c r="AE136" s="805">
        <f>'SAME1 Flight Tests 8-27-09'!U31</f>
        <v>10</v>
      </c>
      <c r="AF136" s="806"/>
      <c r="AG136" s="816">
        <f>'SAME1 Flight Tests 8-27-09'!V31</f>
        <v>5.19567251427413E-2</v>
      </c>
      <c r="AH136" s="818">
        <f>'SAME1 Flight Tests 8-27-09'!W31</f>
        <v>0</v>
      </c>
      <c r="AI136" s="806"/>
      <c r="AJ136" s="806"/>
      <c r="AK136" s="806"/>
      <c r="AL136" s="806"/>
      <c r="AM136" s="806"/>
      <c r="AN136" s="806"/>
      <c r="AO136" s="806"/>
      <c r="AP136" s="806"/>
      <c r="AQ136" s="806"/>
      <c r="AR136" s="806"/>
      <c r="AS136" s="806"/>
      <c r="AT136" s="806"/>
      <c r="AU136" s="805">
        <f>'SAME1 Flight Tests 8-27-09'!X31</f>
        <v>3.4</v>
      </c>
      <c r="AV136" s="820">
        <f>'SAME1 Flight Tests 8-27-09'!Y31</f>
        <v>3.4342635000000001</v>
      </c>
      <c r="AW136" s="820">
        <f>'SAME1 Flight Tests 8-27-09'!Z31</f>
        <v>0.93556209999999995</v>
      </c>
      <c r="AX136" s="820">
        <f>'SAME1 Flight Tests 8-27-09'!AA31</f>
        <v>-5.9509264999999987E-4</v>
      </c>
      <c r="AY136" s="822"/>
      <c r="AZ136" s="822"/>
      <c r="BA136" s="820">
        <f>'SAME1 Flight Tests 8-27-09'!AC31</f>
        <v>4.9389489999999983</v>
      </c>
      <c r="BB136" s="822"/>
      <c r="BC136" s="822"/>
      <c r="BD136" s="820">
        <f>'SAME1 Flight Tests 8-27-09'!AB31</f>
        <v>5.6081389999999995</v>
      </c>
      <c r="BE136" s="820">
        <f>'SAME1 Flight Tests 8-27-09'!AD31</f>
        <v>4.7239370000000003</v>
      </c>
      <c r="BF136" s="826">
        <f>'SAME1 Flight Tests 8-27-09'!AE31</f>
        <v>23505</v>
      </c>
      <c r="BG136" s="806"/>
      <c r="BH136" s="806"/>
      <c r="BI136" s="805">
        <f>'SAME1 Flight Tests 8-27-09'!AF31</f>
        <v>5.0347500000000007</v>
      </c>
      <c r="BJ136" s="805">
        <f>'SAME1 Flight Tests 8-27-09'!AG31</f>
        <v>6.2168499999999991</v>
      </c>
      <c r="BK136" s="805">
        <f>'SAME1 Flight Tests 8-27-09'!AH31</f>
        <v>0.88420199999999927</v>
      </c>
      <c r="BL136" s="805">
        <f>'SAME1 Flight Tests 8-27-09'!AK31</f>
        <v>646297.04735521181</v>
      </c>
      <c r="BM136" s="805">
        <f>'SAME1 Flight Tests 8-27-09'!AL31</f>
        <v>161.08926223441955</v>
      </c>
      <c r="BN136" s="806"/>
      <c r="BO136" s="805"/>
      <c r="BP136" s="806"/>
      <c r="BQ136" s="805">
        <f>'SAME1 Flight Tests 8-27-09'!AM31</f>
        <v>14.050080999999997</v>
      </c>
      <c r="BR136" s="816">
        <f>'SAME1 Flight Tests 8-27-09'!AP31</f>
        <v>0.24924957168477233</v>
      </c>
      <c r="BS136" s="816">
        <f>'SAME1 Flight Tests 8-27-09'!AQ31</f>
        <v>0.2672082375696318</v>
      </c>
      <c r="BT136" s="816"/>
      <c r="BU136" s="816">
        <f>'SAME1 Flight Tests 8-27-09'!AS31</f>
        <v>1.3018261923011838</v>
      </c>
      <c r="BV136" s="816">
        <f>'SAME1 Flight Tests 8-27-09'!AT31</f>
        <v>0.2407280565775852</v>
      </c>
      <c r="BW136" s="807">
        <f>'SAME1 Flight Tests 8-27-09'!BB31</f>
        <v>646297.04735521181</v>
      </c>
      <c r="BX136" s="807">
        <f>'SAME1 Flight Tests 8-27-09'!BC31</f>
        <v>635891.9458305341</v>
      </c>
      <c r="BY136" s="807">
        <f>'SAME1 Flight Tests 8-27-09'!BD31</f>
        <v>598250.36007571616</v>
      </c>
      <c r="BZ136" s="806"/>
      <c r="CA136" s="805">
        <f>'SAME1 Flight Tests 8-27-09'!BG31</f>
        <v>0.18974291845493546</v>
      </c>
      <c r="CB136" s="805">
        <f>'SAME1 Flight Tests 8-27-09'!BF31</f>
        <v>2.2599999999999998</v>
      </c>
      <c r="CC136" s="783"/>
      <c r="CD136" s="805"/>
      <c r="CE136" s="805">
        <f>'SAME1 Flight Tests 8-27-09'!BH31</f>
        <v>517.61263896959224</v>
      </c>
      <c r="CF136" s="1804">
        <f>'SAME1 Flight Tests 8-27-09'!BI31</f>
        <v>3.3999999999999586</v>
      </c>
      <c r="CG136" s="1804">
        <f>'SAME1 Flight Tests 8-27-09'!BJ31</f>
        <v>26</v>
      </c>
      <c r="CH136" s="1804">
        <f>'SAME1 Flight Tests 8-27-09'!BK31</f>
        <v>0</v>
      </c>
      <c r="CI136" s="1804">
        <f>'SAME1 Flight Tests 8-27-09'!BL31</f>
        <v>2.4794260588235591E-2</v>
      </c>
      <c r="CJ136" s="1804">
        <f>'SAME1 Flight Tests 8-27-09'!BM31</f>
        <v>0.99999796436005317</v>
      </c>
      <c r="CK136" s="1804">
        <f>'SAME1 Flight Tests 8-27-09'!BN31</f>
        <v>1</v>
      </c>
      <c r="CL136" s="2014"/>
      <c r="CM136" s="2"/>
      <c r="CN136" s="2"/>
      <c r="CO136" s="2"/>
      <c r="CP136" s="2"/>
      <c r="CQ136" s="2018"/>
      <c r="CR136" s="11"/>
      <c r="CS136" s="11"/>
      <c r="CT136" s="11"/>
      <c r="CU136" s="11"/>
      <c r="CV136" s="11"/>
      <c r="CW136" s="11"/>
      <c r="CX136" s="11"/>
      <c r="CY136" s="11"/>
      <c r="CZ136" s="11"/>
      <c r="DA136" s="11"/>
      <c r="DB136" s="11"/>
      <c r="DC136" s="11"/>
      <c r="DD136" s="11"/>
      <c r="DE136" s="11"/>
      <c r="DF136" s="11"/>
      <c r="DG136" s="11"/>
      <c r="DH136" s="11"/>
      <c r="DI136" s="11"/>
      <c r="DJ136" s="11"/>
      <c r="DK136" s="11"/>
      <c r="DL136" s="11"/>
      <c r="DM136" s="11"/>
      <c r="DN136" s="11"/>
      <c r="DO136" s="11"/>
      <c r="DP136" s="11"/>
      <c r="DQ136" s="11"/>
      <c r="DR136" s="11"/>
      <c r="DS136" s="11"/>
      <c r="DT136" s="11"/>
      <c r="DU136" s="11"/>
      <c r="DV136" s="11"/>
      <c r="DW136" s="11"/>
      <c r="DX136" s="11"/>
      <c r="DY136" s="11"/>
      <c r="DZ136" s="11"/>
      <c r="EA136" s="11"/>
      <c r="EB136" s="11"/>
      <c r="EC136" s="11"/>
      <c r="ED136" s="11"/>
      <c r="EE136" s="11"/>
      <c r="EF136" s="11"/>
      <c r="EG136" s="11"/>
      <c r="EH136" s="11"/>
      <c r="EI136" s="11"/>
      <c r="EJ136" s="11"/>
      <c r="EK136" s="11"/>
      <c r="EL136" s="11"/>
      <c r="EM136" s="11"/>
      <c r="EN136" s="11"/>
      <c r="EO136" s="11"/>
      <c r="EP136" s="11"/>
      <c r="EQ136" s="11"/>
      <c r="ER136" s="11"/>
      <c r="ES136" s="11"/>
    </row>
    <row r="137" spans="1:150" ht="16.5" hidden="1" customHeight="1" x14ac:dyDescent="0.25">
      <c r="A137" s="778">
        <v>1</v>
      </c>
      <c r="B137" s="779">
        <f>'SAME1 Flight Tests 8-27-09'!A33</f>
        <v>3</v>
      </c>
      <c r="C137" s="779" t="str">
        <f>'SAME1 Flight Tests 8-27-09'!B33</f>
        <v>Teflon</v>
      </c>
      <c r="D137" s="782"/>
      <c r="E137" s="779" t="str">
        <f>'SAME1 Flight Tests 8-27-09'!C33</f>
        <v>28T</v>
      </c>
      <c r="F137" s="779">
        <f>'SAME1 Flight Tests 8-27-09'!D33</f>
        <v>6</v>
      </c>
      <c r="G137" s="779">
        <f>'SAME1 Flight Tests 8-27-09'!E33</f>
        <v>28</v>
      </c>
      <c r="H137" s="779" t="str">
        <f>'SAME1 Flight Tests 8-27-09'!F33</f>
        <v>Heat down</v>
      </c>
      <c r="I137" s="779">
        <f>'SAME1 Flight Tests 8-27-09'!G33</f>
        <v>269</v>
      </c>
      <c r="J137" s="791">
        <f>'SAME1 Flight Tests 8-27-09'!H33</f>
        <v>39351</v>
      </c>
      <c r="K137" s="779">
        <f>'SAME1 Flight Tests 8-27-09'!I33</f>
        <v>0</v>
      </c>
      <c r="L137" s="779" t="str">
        <f>'SAME1 Flight Tests 8-27-09'!J33</f>
        <v>n</v>
      </c>
      <c r="M137" s="779" t="str">
        <f>'SAME1 Flight Tests 8-27-09'!K33</f>
        <v>n</v>
      </c>
      <c r="N137" s="779">
        <f>'SAME1 Flight Tests 8-27-09'!L33</f>
        <v>8</v>
      </c>
      <c r="O137" s="804">
        <f>'SAME1 Flight Tests 8-27-09'!M33</f>
        <v>1.44</v>
      </c>
      <c r="P137" s="805">
        <f>'SAME1 Flight Tests 8-27-09'!N33</f>
        <v>60</v>
      </c>
      <c r="Q137" s="805">
        <f>'SAME1 Flight Tests 8-27-09'!O33</f>
        <v>11</v>
      </c>
      <c r="R137" s="805">
        <f>'SAME1 Flight Tests 8-27-09'!P33</f>
        <v>8</v>
      </c>
      <c r="S137" s="806"/>
      <c r="T137" s="806"/>
      <c r="U137" s="805">
        <f>'SAME1 Flight Tests 8-27-09'!Q33</f>
        <v>41.333333333333336</v>
      </c>
      <c r="V137" s="806"/>
      <c r="W137" s="806"/>
      <c r="X137" s="806"/>
      <c r="Y137" s="806"/>
      <c r="Z137" s="806"/>
      <c r="AA137" s="805" t="str">
        <f>'SAME1 Flight Tests 8-27-09'!R33</f>
        <v>n</v>
      </c>
      <c r="AB137" s="805" t="str">
        <f>'SAME1 Flight Tests 8-27-09'!S33</f>
        <v>n</v>
      </c>
      <c r="AC137" s="805">
        <f>'SAME1 Flight Tests 8-27-09'!T33</f>
        <v>1</v>
      </c>
      <c r="AD137" s="806"/>
      <c r="AE137" s="805">
        <f>'SAME1 Flight Tests 8-27-09'!U33</f>
        <v>10</v>
      </c>
      <c r="AF137" s="806"/>
      <c r="AG137" s="816">
        <f>'SAME1 Flight Tests 8-27-09'!V33</f>
        <v>5.19567251427413E-2</v>
      </c>
      <c r="AH137" s="818">
        <f>'SAME1 Flight Tests 8-27-09'!W33</f>
        <v>0</v>
      </c>
      <c r="AI137" s="806"/>
      <c r="AJ137" s="806"/>
      <c r="AK137" s="806"/>
      <c r="AL137" s="806"/>
      <c r="AM137" s="806"/>
      <c r="AN137" s="806"/>
      <c r="AO137" s="806"/>
      <c r="AP137" s="806"/>
      <c r="AQ137" s="806"/>
      <c r="AR137" s="806"/>
      <c r="AS137" s="806"/>
      <c r="AT137" s="806"/>
      <c r="AU137" s="805">
        <f>'SAME1 Flight Tests 8-27-09'!X33</f>
        <v>2.1</v>
      </c>
      <c r="AV137" s="820">
        <f>'SAME1 Flight Tests 8-27-09'!Y33</f>
        <v>3.432862000000001</v>
      </c>
      <c r="AW137" s="820">
        <f>'SAME1 Flight Tests 8-27-09'!Z33</f>
        <v>0.86352554999999975</v>
      </c>
      <c r="AX137" s="820">
        <f>'SAME1 Flight Tests 8-27-09'!AA33</f>
        <v>4.6410369999999999</v>
      </c>
      <c r="AY137" s="822"/>
      <c r="AZ137" s="822"/>
      <c r="BA137" s="820">
        <f>'SAME1 Flight Tests 8-27-09'!AC33</f>
        <v>4.9983979999999999</v>
      </c>
      <c r="BB137" s="822"/>
      <c r="BC137" s="822"/>
      <c r="BD137" s="820">
        <f>'SAME1 Flight Tests 8-27-09'!AB33</f>
        <v>5.7739715</v>
      </c>
      <c r="BE137" s="820">
        <f>'SAME1 Flight Tests 8-27-09'!AD33</f>
        <v>4.7225805000000012</v>
      </c>
      <c r="BF137" s="826">
        <f>'SAME1 Flight Tests 8-27-09'!AE33</f>
        <v>45575</v>
      </c>
      <c r="BG137" s="806"/>
      <c r="BH137" s="806"/>
      <c r="BI137" s="805">
        <f>'SAME1 Flight Tests 8-27-09'!AF33</f>
        <v>4.594949999999999</v>
      </c>
      <c r="BJ137" s="805">
        <f>'SAME1 Flight Tests 8-27-09'!AG33</f>
        <v>5.7398999999999996</v>
      </c>
      <c r="BK137" s="805">
        <f>'SAME1 Flight Tests 8-27-09'!AH33</f>
        <v>1.0513909999999989</v>
      </c>
      <c r="BL137" s="805">
        <f>'SAME1 Flight Tests 8-27-09'!AK33</f>
        <v>1291855.5021625953</v>
      </c>
      <c r="BM137" s="805">
        <f>'SAME1 Flight Tests 8-27-09'!AL33</f>
        <v>196.45114432072162</v>
      </c>
      <c r="BN137" s="806"/>
      <c r="BO137" s="805"/>
      <c r="BP137" s="806"/>
      <c r="BQ137" s="805">
        <f>'SAME1 Flight Tests 8-27-09'!AM33</f>
        <v>12.972173999999997</v>
      </c>
      <c r="BR137" s="816">
        <f>'SAME1 Flight Tests 8-27-09'!AP33</f>
        <v>0.15206897674845057</v>
      </c>
      <c r="BS137" s="816">
        <f>'SAME1 Flight Tests 8-27-09'!AQ33</f>
        <v>0.2066073251604415</v>
      </c>
      <c r="BT137" s="816"/>
      <c r="BU137" s="816">
        <f>'SAME1 Flight Tests 8-27-09'!AS33</f>
        <v>1.7395241455507557</v>
      </c>
      <c r="BV137" s="816">
        <f>'SAME1 Flight Tests 8-27-09'!AT33</f>
        <v>0.13046321538133326</v>
      </c>
      <c r="BW137" s="807">
        <f>'SAME1 Flight Tests 8-27-09'!BB33</f>
        <v>1291855.5021625953</v>
      </c>
      <c r="BX137" s="807">
        <f>'SAME1 Flight Tests 8-27-09'!BC33</f>
        <v>1271680.539304174</v>
      </c>
      <c r="BY137" s="807">
        <f>'SAME1 Flight Tests 8-27-09'!BD33</f>
        <v>1179336.2256119878</v>
      </c>
      <c r="BZ137" s="806"/>
      <c r="CA137" s="805">
        <f>'SAME1 Flight Tests 8-27-09'!BG33</f>
        <v>0.22562038626609418</v>
      </c>
      <c r="CB137" s="805">
        <f>'SAME1 Flight Tests 8-27-09'!BF33</f>
        <v>2.2599999999999998</v>
      </c>
      <c r="CC137" s="783"/>
      <c r="CD137" s="805"/>
      <c r="CE137" s="805">
        <f>'SAME1 Flight Tests 8-27-09'!BH33</f>
        <v>511.74122532819257</v>
      </c>
      <c r="CF137" s="1804">
        <f>'SAME1 Flight Tests 8-27-09'!BI33</f>
        <v>2.0999999999999908</v>
      </c>
      <c r="CG137" s="1804">
        <f>'SAME1 Flight Tests 8-27-09'!BJ33</f>
        <v>28</v>
      </c>
      <c r="CH137" s="1804">
        <f>'SAME1 Flight Tests 8-27-09'!BK33</f>
        <v>0</v>
      </c>
      <c r="CI137" s="1804">
        <f>'SAME1 Flight Tests 8-27-09'!BL33</f>
        <v>3.7063354285714445E-2</v>
      </c>
      <c r="CJ137" s="1804">
        <f>'SAME1 Flight Tests 8-27-09'!BM33</f>
        <v>0.97820609687076043</v>
      </c>
      <c r="CK137" s="1804">
        <f>'SAME1 Flight Tests 8-27-09'!BN33</f>
        <v>0.99999999967384046</v>
      </c>
      <c r="CL137" s="2014"/>
      <c r="CM137" s="2"/>
      <c r="CN137" s="2"/>
      <c r="CO137" s="2"/>
      <c r="CP137" s="2"/>
      <c r="CQ137" s="2018"/>
    </row>
    <row r="138" spans="1:150" ht="16.5" hidden="1" customHeight="1" x14ac:dyDescent="0.25">
      <c r="A138" s="778">
        <v>1</v>
      </c>
      <c r="B138" s="779">
        <f>'SAME1 Flight Tests 8-27-09'!A53</f>
        <v>5</v>
      </c>
      <c r="C138" s="779" t="str">
        <f>'SAME1 Flight Tests 8-27-09'!B53</f>
        <v>Teflon</v>
      </c>
      <c r="D138" s="782"/>
      <c r="E138" s="779" t="str">
        <f>'SAME1 Flight Tests 8-27-09'!C53</f>
        <v>41 T</v>
      </c>
      <c r="F138" s="779">
        <f>'SAME1 Flight Tests 8-27-09'!D53</f>
        <v>2</v>
      </c>
      <c r="G138" s="779">
        <f>'SAME1 Flight Tests 8-27-09'!E53</f>
        <v>41</v>
      </c>
      <c r="H138" s="779" t="str">
        <f>'SAME1 Flight Tests 8-27-09'!F53</f>
        <v>low flow aging</v>
      </c>
      <c r="I138" s="779">
        <f>'SAME1 Flight Tests 8-27-09'!G53</f>
        <v>277</v>
      </c>
      <c r="J138" s="791">
        <f>'SAME1 Flight Tests 8-27-09'!H53</f>
        <v>39359</v>
      </c>
      <c r="K138" s="779">
        <f>'SAME1 Flight Tests 8-27-09'!I53</f>
        <v>0</v>
      </c>
      <c r="L138" s="779" t="str">
        <f>'SAME1 Flight Tests 8-27-09'!J53</f>
        <v>n</v>
      </c>
      <c r="M138" s="779" t="str">
        <f>'SAME1 Flight Tests 8-27-09'!K53</f>
        <v>n</v>
      </c>
      <c r="N138" s="779">
        <f>'SAME1 Flight Tests 8-27-09'!L53</f>
        <v>2</v>
      </c>
      <c r="O138" s="804">
        <f>'SAME1 Flight Tests 8-27-09'!M53</f>
        <v>1.44</v>
      </c>
      <c r="P138" s="805">
        <f>'SAME1 Flight Tests 8-27-09'!N53</f>
        <v>60</v>
      </c>
      <c r="Q138" s="805">
        <f>'SAME1 Flight Tests 8-27-09'!O53</f>
        <v>11</v>
      </c>
      <c r="R138" s="805">
        <f>'SAME1 Flight Tests 8-27-09'!P53</f>
        <v>8</v>
      </c>
      <c r="S138" s="806"/>
      <c r="T138" s="806"/>
      <c r="U138" s="805">
        <f>'SAME1 Flight Tests 8-27-09'!Q53</f>
        <v>36.166666666666664</v>
      </c>
      <c r="V138" s="806"/>
      <c r="W138" s="806"/>
      <c r="X138" s="806"/>
      <c r="Y138" s="806"/>
      <c r="Z138" s="806"/>
      <c r="AA138" s="805" t="str">
        <f>'SAME1 Flight Tests 8-27-09'!R53</f>
        <v>n</v>
      </c>
      <c r="AB138" s="805" t="str">
        <f>'SAME1 Flight Tests 8-27-09'!S53</f>
        <v>n</v>
      </c>
      <c r="AC138" s="805">
        <f>'SAME1 Flight Tests 8-27-09'!T53</f>
        <v>1</v>
      </c>
      <c r="AD138" s="806"/>
      <c r="AE138" s="805">
        <f>'SAME1 Flight Tests 8-27-09'!U53</f>
        <v>10</v>
      </c>
      <c r="AF138" s="806"/>
      <c r="AG138" s="816">
        <f>'SAME1 Flight Tests 8-27-09'!V53</f>
        <v>5.19567251427413E-2</v>
      </c>
      <c r="AH138" s="818">
        <f>'SAME1 Flight Tests 8-27-09'!W53</f>
        <v>0</v>
      </c>
      <c r="AI138" s="806"/>
      <c r="AJ138" s="806"/>
      <c r="AK138" s="806"/>
      <c r="AL138" s="806"/>
      <c r="AM138" s="806"/>
      <c r="AN138" s="806"/>
      <c r="AO138" s="806"/>
      <c r="AP138" s="806"/>
      <c r="AQ138" s="806"/>
      <c r="AR138" s="806"/>
      <c r="AS138" s="806"/>
      <c r="AT138" s="806"/>
      <c r="AU138" s="805">
        <f>'SAME1 Flight Tests 8-27-09'!X53</f>
        <v>1.52</v>
      </c>
      <c r="AV138" s="820">
        <f>'SAME1 Flight Tests 8-27-09'!Y53</f>
        <v>3.4109799999999999</v>
      </c>
      <c r="AW138" s="820">
        <f>'SAME1 Flight Tests 8-27-09'!Z53</f>
        <v>6.8664520000000001E-4</v>
      </c>
      <c r="AX138" s="820">
        <f>'SAME1 Flight Tests 8-27-09'!AA53</f>
        <v>-6.8664520000000001E-4</v>
      </c>
      <c r="AY138" s="822"/>
      <c r="AZ138" s="822"/>
      <c r="BA138" s="820">
        <f>'SAME1 Flight Tests 8-27-09'!AC53</f>
        <v>4.8838045000000001</v>
      </c>
      <c r="BB138" s="822"/>
      <c r="BC138" s="822"/>
      <c r="BD138" s="820">
        <f>'SAME1 Flight Tests 8-27-09'!AB53</f>
        <v>5.6414489999999997</v>
      </c>
      <c r="BE138" s="820">
        <f>'SAME1 Flight Tests 8-27-09'!AD53</f>
        <v>4.6681819999999998</v>
      </c>
      <c r="BF138" s="826">
        <f>'SAME1 Flight Tests 8-27-09'!AE53</f>
        <v>36115</v>
      </c>
      <c r="BG138" s="806"/>
      <c r="BH138" s="806"/>
      <c r="BI138" s="805">
        <f>'SAME1 Flight Tests 8-27-09'!AF53</f>
        <v>26.416450000000005</v>
      </c>
      <c r="BJ138" s="805">
        <f>'SAME1 Flight Tests 8-27-09'!AG53</f>
        <v>30.194600000000001</v>
      </c>
      <c r="BK138" s="805">
        <f>'SAME1 Flight Tests 8-27-09'!AH53</f>
        <v>0.97326699999999988</v>
      </c>
      <c r="BL138" s="805">
        <f>'SAME1 Flight Tests 8-27-09'!AK53</f>
        <v>1010553.8850986513</v>
      </c>
      <c r="BM138" s="805">
        <f>'SAME1 Flight Tests 8-27-09'!AL53</f>
        <v>179.6819752300683</v>
      </c>
      <c r="BN138" s="806"/>
      <c r="BO138" s="805"/>
      <c r="BP138" s="806"/>
      <c r="BQ138" s="805">
        <f>'SAME1 Flight Tests 8-27-09'!AM53</f>
        <v>68.239795999999998</v>
      </c>
      <c r="BR138" s="816">
        <f>'SAME1 Flight Tests 8-27-09'!AP53</f>
        <v>0.17780543707723964</v>
      </c>
      <c r="BS138" s="816">
        <f>'SAME1 Flight Tests 8-27-09'!AQ53</f>
        <v>0.38972921366338154</v>
      </c>
      <c r="BT138" s="816"/>
      <c r="BU138" s="816">
        <f>'SAME1 Flight Tests 8-27-09'!AS53</f>
        <v>2.4250886715837647</v>
      </c>
      <c r="BV138" s="816">
        <f>'SAME1 Flight Tests 8-27-09'!AT53</f>
        <v>0.12009808290984868</v>
      </c>
      <c r="BW138" s="807">
        <f>'SAME1 Flight Tests 8-27-09'!BB53</f>
        <v>1010553.8850986513</v>
      </c>
      <c r="BX138" s="807">
        <f>'SAME1 Flight Tests 8-27-09'!BC53</f>
        <v>994566.63806339353</v>
      </c>
      <c r="BY138" s="807">
        <f>'SAME1 Flight Tests 8-27-09'!BD53</f>
        <v>927965.8522076006</v>
      </c>
      <c r="BZ138" s="806"/>
      <c r="CA138" s="805">
        <f>'SAME1 Flight Tests 8-27-09'!BG53</f>
        <v>0.20885557939914159</v>
      </c>
      <c r="CB138" s="805">
        <f>'SAME1 Flight Tests 8-27-09'!BF53</f>
        <v>2.2599999999999998</v>
      </c>
      <c r="CC138" s="783"/>
      <c r="CD138" s="805"/>
      <c r="CE138" s="805">
        <f>'SAME1 Flight Tests 8-27-09'!BH53</f>
        <v>517.69385314585145</v>
      </c>
      <c r="CF138" s="1804">
        <f>'SAME1 Flight Tests 8-27-09'!BI53</f>
        <v>1.5200000000000768</v>
      </c>
      <c r="CG138" s="1804">
        <f>'SAME1 Flight Tests 8-27-09'!BJ53</f>
        <v>41</v>
      </c>
      <c r="CH138" s="1804">
        <f>'SAME1 Flight Tests 8-27-09'!BK53</f>
        <v>0</v>
      </c>
      <c r="CI138" s="1804">
        <f>'SAME1 Flight Tests 8-27-09'!BL53</f>
        <v>0.26936761578946006</v>
      </c>
      <c r="CJ138" s="1804">
        <f>'SAME1 Flight Tests 8-27-09'!BM53</f>
        <v>0.39546766061512001</v>
      </c>
      <c r="CK138" s="1804">
        <f>'SAME1 Flight Tests 8-27-09'!BN53</f>
        <v>0.99020594113323446</v>
      </c>
      <c r="CL138" s="2014"/>
      <c r="CM138" s="2"/>
      <c r="CN138" s="2"/>
      <c r="CO138" s="2"/>
      <c r="CP138" s="2"/>
      <c r="CQ138" s="2018"/>
    </row>
    <row r="139" spans="1:150" ht="16.5" customHeight="1" x14ac:dyDescent="0.25">
      <c r="A139" s="778">
        <v>1</v>
      </c>
      <c r="B139" s="779">
        <f>'SAME1 Flight Tests 8-27-09'!A54</f>
        <v>5</v>
      </c>
      <c r="C139" s="779" t="str">
        <f>'SAME1 Flight Tests 8-27-09'!B54</f>
        <v>Teflon</v>
      </c>
      <c r="D139" s="782"/>
      <c r="E139" s="779" t="str">
        <f>'SAME1 Flight Tests 8-27-09'!C54</f>
        <v>41 Ta</v>
      </c>
      <c r="F139" s="779">
        <f>'SAME1 Flight Tests 8-27-09'!D54</f>
        <v>2</v>
      </c>
      <c r="G139" s="779" t="str">
        <f>'SAME1 Flight Tests 8-27-09'!E54</f>
        <v>41a</v>
      </c>
      <c r="H139" s="779" t="str">
        <f>'SAME1 Flight Tests 8-27-09'!F54</f>
        <v xml:space="preserve">     Aging</v>
      </c>
      <c r="I139" s="779">
        <f>'SAME1 Flight Tests 8-27-09'!G54</f>
        <v>277</v>
      </c>
      <c r="J139" s="791">
        <f>'SAME1 Flight Tests 8-27-09'!H54</f>
        <v>39359</v>
      </c>
      <c r="K139" s="779">
        <f>'SAME1 Flight Tests 8-27-09'!I54</f>
        <v>0</v>
      </c>
      <c r="L139" s="779" t="str">
        <f>'SAME1 Flight Tests 8-27-09'!J54</f>
        <v>n</v>
      </c>
      <c r="M139" s="779" t="str">
        <f>'SAME1 Flight Tests 8-27-09'!K54</f>
        <v>n</v>
      </c>
      <c r="N139" s="779">
        <f>'SAME1 Flight Tests 8-27-09'!L54</f>
        <v>2</v>
      </c>
      <c r="O139" s="804">
        <f>'SAME1 Flight Tests 8-27-09'!M54</f>
        <v>1.44</v>
      </c>
      <c r="P139" s="805">
        <f>'SAME1 Flight Tests 8-27-09'!N54</f>
        <v>60</v>
      </c>
      <c r="Q139" s="805">
        <f>'SAME1 Flight Tests 8-27-09'!O54</f>
        <v>720</v>
      </c>
      <c r="R139" s="805">
        <f>'SAME1 Flight Tests 8-27-09'!P54</f>
        <v>8</v>
      </c>
      <c r="S139" s="806"/>
      <c r="T139" s="806"/>
      <c r="U139" s="805">
        <f>'SAME1 Flight Tests 8-27-09'!Q54</f>
        <v>807.16666666666663</v>
      </c>
      <c r="V139" s="806"/>
      <c r="W139" s="806"/>
      <c r="X139" s="806"/>
      <c r="Y139" s="806"/>
      <c r="Z139" s="806"/>
      <c r="AA139" s="805" t="str">
        <f>'SAME1 Flight Tests 8-27-09'!R54</f>
        <v>n</v>
      </c>
      <c r="AB139" s="805" t="str">
        <f>'SAME1 Flight Tests 8-27-09'!S54</f>
        <v>n</v>
      </c>
      <c r="AC139" s="805">
        <f>'SAME1 Flight Tests 8-27-09'!T54</f>
        <v>1</v>
      </c>
      <c r="AD139" s="806"/>
      <c r="AE139" s="805">
        <f>'SAME1 Flight Tests 8-27-09'!U54</f>
        <v>10</v>
      </c>
      <c r="AF139" s="806"/>
      <c r="AG139" s="816">
        <f>'SAME1 Flight Tests 8-27-09'!V54</f>
        <v>5.19567251427413E-2</v>
      </c>
      <c r="AH139" s="818">
        <f>'SAME1 Flight Tests 8-27-09'!W54</f>
        <v>0</v>
      </c>
      <c r="AI139" s="806"/>
      <c r="AJ139" s="806"/>
      <c r="AK139" s="806"/>
      <c r="AL139" s="806"/>
      <c r="AM139" s="806"/>
      <c r="AN139" s="806"/>
      <c r="AO139" s="806"/>
      <c r="AP139" s="806"/>
      <c r="AQ139" s="806"/>
      <c r="AR139" s="806"/>
      <c r="AS139" s="806"/>
      <c r="AT139" s="806"/>
      <c r="AU139" s="805">
        <f>'SAME1 Flight Tests 8-27-09'!X54</f>
        <v>1.52</v>
      </c>
      <c r="AV139" s="820">
        <f>'SAME1 Flight Tests 8-27-09'!Y54</f>
        <v>3.4151094736842111</v>
      </c>
      <c r="AW139" s="820">
        <f>'SAME1 Flight Tests 8-27-09'!Z54</f>
        <v>7.0672257894736836E-4</v>
      </c>
      <c r="AX139" s="820">
        <f>'SAME1 Flight Tests 8-27-09'!AA54</f>
        <v>-7.0672257894736836E-4</v>
      </c>
      <c r="AY139" s="822"/>
      <c r="AZ139" s="822"/>
      <c r="BA139" s="820">
        <f>'SAME1 Flight Tests 8-27-09'!AC54</f>
        <v>4.8614654999999996</v>
      </c>
      <c r="BB139" s="822"/>
      <c r="BC139" s="822"/>
      <c r="BD139" s="820">
        <f>'SAME1 Flight Tests 8-27-09'!AB54</f>
        <v>5.2670768421052632</v>
      </c>
      <c r="BE139" s="820">
        <f>'SAME1 Flight Tests 8-27-09'!AD54</f>
        <v>4.6800230000000003</v>
      </c>
      <c r="BF139" s="826">
        <f>'SAME1 Flight Tests 8-27-09'!AE54</f>
        <v>20590</v>
      </c>
      <c r="BG139" s="806"/>
      <c r="BH139" s="806"/>
      <c r="BI139" s="805">
        <f>'SAME1 Flight Tests 8-27-09'!AF54</f>
        <v>13.155899999999999</v>
      </c>
      <c r="BJ139" s="805">
        <f>'SAME1 Flight Tests 8-27-09'!AG54</f>
        <v>19.547599999999999</v>
      </c>
      <c r="BK139" s="805">
        <f>'SAME1 Flight Tests 8-27-09'!AH54</f>
        <v>0.5870538421052629</v>
      </c>
      <c r="BL139" s="805">
        <f>'SAME1 Flight Tests 8-27-09'!AK54</f>
        <v>563835.38645896956</v>
      </c>
      <c r="BM139" s="805">
        <f>'SAME1 Flight Tests 8-27-09'!AL54</f>
        <v>102.64261980254548</v>
      </c>
      <c r="BN139" s="806"/>
      <c r="BO139" s="805"/>
      <c r="BP139" s="806"/>
      <c r="BQ139" s="805">
        <f>'SAME1 Flight Tests 8-27-09'!AM54</f>
        <v>44.177575999999995</v>
      </c>
      <c r="BR139" s="816">
        <f>'SAME1 Flight Tests 8-27-09'!AP54</f>
        <v>0.18204359333877107</v>
      </c>
      <c r="BS139" s="816">
        <f>'SAME1 Flight Tests 8-27-09'!AQ54</f>
        <v>0.4095106563201677</v>
      </c>
      <c r="BT139" s="816"/>
      <c r="BU139" s="816">
        <f>'SAME1 Flight Tests 8-27-09'!AS54</f>
        <v>2.4605824809110279</v>
      </c>
      <c r="BV139" s="816">
        <f>'SAME1 Flight Tests 8-27-09'!AT54</f>
        <v>0.12137535003189111</v>
      </c>
      <c r="BW139" s="807">
        <f>'SAME1 Flight Tests 8-27-09'!BB54</f>
        <v>563835.38645896956</v>
      </c>
      <c r="BX139" s="807">
        <f>'SAME1 Flight Tests 8-27-09'!BC54</f>
        <v>554720.68574026646</v>
      </c>
      <c r="BY139" s="807">
        <f>'SAME1 Flight Tests 8-27-09'!BD54</f>
        <v>522902.45440528099</v>
      </c>
      <c r="BZ139" s="806"/>
      <c r="CA139" s="805">
        <f>'SAME1 Flight Tests 8-27-09'!BG54</f>
        <v>0.12597721933589331</v>
      </c>
      <c r="CB139" s="805">
        <f>'SAME1 Flight Tests 8-27-09'!BF54</f>
        <v>2.2599999999999998</v>
      </c>
      <c r="CC139" s="783"/>
      <c r="CD139" s="805"/>
      <c r="CE139" s="805">
        <f>'SAME1 Flight Tests 8-27-09'!BH54</f>
        <v>517.69385314585145</v>
      </c>
      <c r="CF139" s="1804">
        <f>'SAME1 Flight Tests 8-27-09'!BI54</f>
        <v>1.5200000000000768</v>
      </c>
      <c r="CG139" s="1804">
        <f>'SAME1 Flight Tests 8-27-09'!BJ54</f>
        <v>41</v>
      </c>
      <c r="CH139" s="1804">
        <f>'SAME1 Flight Tests 8-27-09'!BK54</f>
        <v>0</v>
      </c>
      <c r="CI139" s="1804">
        <f>'SAME1 Flight Tests 8-27-09'!BL54</f>
        <v>0.17438516842104379</v>
      </c>
      <c r="CJ139" s="1804">
        <f>'SAME1 Flight Tests 8-27-09'!BM54</f>
        <v>0.35978099309246014</v>
      </c>
      <c r="CK139" s="1804">
        <f>'SAME1 Flight Tests 8-27-09'!BN54</f>
        <v>0.98603443939760194</v>
      </c>
      <c r="CL139" s="2014"/>
      <c r="CM139" s="2"/>
      <c r="CN139" s="2"/>
      <c r="CO139" s="2"/>
      <c r="CP139" s="2"/>
      <c r="CQ139" s="2018"/>
      <c r="CR139" s="11"/>
      <c r="CS139" s="11"/>
      <c r="CT139" s="11"/>
      <c r="CU139" s="11"/>
      <c r="CV139" s="11"/>
      <c r="CW139" s="11"/>
      <c r="CX139" s="11"/>
      <c r="CY139" s="11"/>
      <c r="CZ139" s="11"/>
      <c r="DA139" s="11"/>
      <c r="DB139" s="11"/>
      <c r="DC139" s="11"/>
      <c r="DD139" s="11"/>
      <c r="DE139" s="11"/>
      <c r="DF139" s="11"/>
      <c r="DG139" s="11"/>
      <c r="DH139" s="11"/>
      <c r="DI139" s="11"/>
      <c r="DJ139" s="11"/>
      <c r="DK139" s="11"/>
      <c r="DL139" s="11"/>
      <c r="DM139" s="11"/>
      <c r="DN139" s="11"/>
      <c r="DO139" s="11"/>
      <c r="DP139" s="11"/>
      <c r="DQ139" s="11"/>
      <c r="DR139" s="11"/>
      <c r="DS139" s="11"/>
      <c r="DT139" s="11"/>
      <c r="DU139" s="11"/>
      <c r="DV139" s="11"/>
      <c r="DW139" s="11"/>
      <c r="DX139" s="11"/>
      <c r="DY139" s="11"/>
      <c r="DZ139" s="11"/>
      <c r="EA139" s="11"/>
      <c r="EB139" s="11"/>
      <c r="EC139" s="11"/>
      <c r="ED139" s="11"/>
      <c r="EE139" s="11"/>
      <c r="EF139" s="11"/>
      <c r="EG139" s="11"/>
      <c r="EH139" s="11"/>
      <c r="EI139" s="11"/>
      <c r="EJ139" s="11"/>
      <c r="EK139" s="11"/>
      <c r="EL139" s="11"/>
      <c r="EM139" s="11"/>
      <c r="EN139" s="11"/>
      <c r="EO139" s="11"/>
      <c r="EP139" s="11"/>
      <c r="EQ139" s="11"/>
      <c r="ER139" s="11"/>
      <c r="ES139" s="11"/>
    </row>
    <row r="140" spans="1:150" ht="16.5" hidden="1" customHeight="1" x14ac:dyDescent="0.2">
      <c r="A140" s="780">
        <v>2</v>
      </c>
      <c r="B140" s="784">
        <f>'SAME R Results'!A5</f>
        <v>1</v>
      </c>
      <c r="C140" s="785" t="str">
        <f>'SAME R Results'!B5</f>
        <v>Teflon</v>
      </c>
      <c r="D140" s="784" t="str">
        <f>'SAME R Results'!C5</f>
        <v>T01</v>
      </c>
      <c r="E140" s="784" t="str">
        <f>'SAME R Results'!D5</f>
        <v>3T</v>
      </c>
      <c r="F140" s="784">
        <f>'SAME R Results'!E5</f>
        <v>3</v>
      </c>
      <c r="G140" s="784">
        <f>'SAME R Results'!F5</f>
        <v>50</v>
      </c>
      <c r="H140" s="785" t="str">
        <f>'SAME R Results'!G5</f>
        <v>Baseline High RT/R0</v>
      </c>
      <c r="I140" s="784" t="str">
        <f>'SAME R Results'!H5</f>
        <v>201 11:00</v>
      </c>
      <c r="J140" s="786">
        <f>'SAME R Results'!I5</f>
        <v>40379.291666666664</v>
      </c>
      <c r="K140" s="784">
        <f>'SAME R Results'!J5</f>
        <v>0</v>
      </c>
      <c r="L140" s="788"/>
      <c r="M140" s="788"/>
      <c r="N140" s="784">
        <f>'SAME R Results'!K5</f>
        <v>8.1</v>
      </c>
      <c r="O140" s="793">
        <f>'SAME R Results'!L5</f>
        <v>1.4524143054229013</v>
      </c>
      <c r="P140" s="784">
        <f>'SAME R Results'!M5</f>
        <v>60</v>
      </c>
      <c r="Q140" s="784">
        <f>'SAME R Results'!N5</f>
        <v>11</v>
      </c>
      <c r="R140" s="784">
        <f>'SAME R Results'!O5</f>
        <v>8</v>
      </c>
      <c r="S140" s="784" t="str">
        <f>'SAME R Results'!P5</f>
        <v>n</v>
      </c>
      <c r="T140" s="784">
        <f>'SAME R Results'!Q5</f>
        <v>0</v>
      </c>
      <c r="U140" s="784">
        <f>'SAME R Results'!R5</f>
        <v>33.200000000000003</v>
      </c>
      <c r="V140" s="784" t="str">
        <f>'SAME R Results'!S5</f>
        <v>y</v>
      </c>
      <c r="W140" s="784">
        <f>'SAME R Results'!T5</f>
        <v>75</v>
      </c>
      <c r="X140" s="784" t="str">
        <f>'SAME R Results'!U5</f>
        <v>n</v>
      </c>
      <c r="Y140" s="784" t="str">
        <f>'SAME R Results'!V5</f>
        <v>y</v>
      </c>
      <c r="Z140" s="784" t="str">
        <f>'SAME R Results'!W5</f>
        <v>y</v>
      </c>
      <c r="AA140" s="784" t="str">
        <f>'SAME R Results'!X5</f>
        <v>n</v>
      </c>
      <c r="AB140" s="784" t="str">
        <f>'SAME R Results'!Y5</f>
        <v>n</v>
      </c>
      <c r="AC140" s="789"/>
      <c r="AD140" s="784" t="str">
        <f>'SAME R Results'!Z5</f>
        <v>y</v>
      </c>
      <c r="AE140" s="784">
        <f>'SAME R Results'!AA5</f>
        <v>10</v>
      </c>
      <c r="AF140" s="784" t="str">
        <f>'SAME R Results'!AB5</f>
        <v>y</v>
      </c>
      <c r="AG140" s="817">
        <f>'SAME R Results'!AC5</f>
        <v>5.19567251427413E-2</v>
      </c>
      <c r="AH140" s="819">
        <f>'SAME R Results'!AD5</f>
        <v>0</v>
      </c>
      <c r="AI140" s="784">
        <f>'SAME R Results'!AE5</f>
        <v>0</v>
      </c>
      <c r="AJ140" s="784">
        <f>'SAME R Results'!AF5</f>
        <v>0</v>
      </c>
      <c r="AK140" s="784">
        <f>'SAME R Results'!AG5</f>
        <v>0</v>
      </c>
      <c r="AL140" s="784">
        <f>'SAME R Results'!AH5</f>
        <v>0</v>
      </c>
      <c r="AM140" s="784">
        <f>'SAME R Results'!AI5</f>
        <v>0</v>
      </c>
      <c r="AN140" s="784">
        <f>'SAME R Results'!AJ5</f>
        <v>0</v>
      </c>
      <c r="AO140" s="784">
        <f>'SAME R Results'!AK5</f>
        <v>0</v>
      </c>
      <c r="AP140" s="784">
        <f>'SAME R Results'!AL5</f>
        <v>0</v>
      </c>
      <c r="AQ140" s="784">
        <f>'SAME R Results'!AM5</f>
        <v>0</v>
      </c>
      <c r="AR140" s="817">
        <f>'SAME R Results'!AN5</f>
        <v>0</v>
      </c>
      <c r="AS140" s="819">
        <f>'SAME R Results'!AO5</f>
        <v>0</v>
      </c>
      <c r="AT140" s="784">
        <f>'SAME R Results'!AP5</f>
        <v>0</v>
      </c>
      <c r="AU140" s="789"/>
      <c r="AV140" s="821">
        <f>'SAME R Results'!AQ5</f>
        <v>0</v>
      </c>
      <c r="AW140" s="821">
        <f>'SAME R Results'!AR5</f>
        <v>3.4159999999999999</v>
      </c>
      <c r="AX140" s="821">
        <f>'SAME R Results'!AS5</f>
        <v>0</v>
      </c>
      <c r="AY140" s="821">
        <f>'SAME R Results'!AT5</f>
        <v>0</v>
      </c>
      <c r="AZ140" s="824"/>
      <c r="BA140" s="824"/>
      <c r="BB140" s="821">
        <f>'SAME R Results'!AU5</f>
        <v>0.37197884999999997</v>
      </c>
      <c r="BC140" s="821">
        <f>'SAME R Results'!AV5</f>
        <v>2.6800000000000001E-2</v>
      </c>
      <c r="BD140" s="821">
        <f>'SAME R Results'!AW5</f>
        <v>6.9054574999999998</v>
      </c>
      <c r="BE140" s="821">
        <f>'SAME R Results'!AX5</f>
        <v>4.6738274999999998</v>
      </c>
      <c r="BF140" s="827">
        <f>'SAME R Results'!AY5</f>
        <v>111735</v>
      </c>
      <c r="BG140" s="784">
        <f>'SAME R Results'!AZ5</f>
        <v>0.46403510000000009</v>
      </c>
      <c r="BH140" s="784">
        <f>'SAME R Results'!BA5</f>
        <v>8.2000000000000003E-2</v>
      </c>
      <c r="BI140" s="789"/>
      <c r="BJ140" s="784">
        <f>'SAME R Results'!BB5</f>
        <v>30.150949999999995</v>
      </c>
      <c r="BK140" s="784">
        <f>'SAME R Results'!BC5</f>
        <v>2.23163</v>
      </c>
      <c r="BL140" s="784">
        <f>'SAME R Results'!BD5</f>
        <v>3654789.4777492345</v>
      </c>
      <c r="BM140" s="784">
        <f>'SAME R Results'!BE5</f>
        <v>541.22426782057232</v>
      </c>
      <c r="BN140" s="784">
        <f>'SAME R Results'!BF5</f>
        <v>0.34517884999999998</v>
      </c>
      <c r="BO140" s="784">
        <f>'SAME R Results'!BG5</f>
        <v>9.5508775000000018E-2</v>
      </c>
      <c r="BP140" s="789"/>
      <c r="BQ140" s="784">
        <f>'SAME R Results'!BH5</f>
        <v>68.141146999999975</v>
      </c>
      <c r="BR140" s="817">
        <f>'SAME R Results'!BI5</f>
        <v>0.14808630459171615</v>
      </c>
      <c r="BS140" s="817">
        <f>'SAME R Results'!BJ5</f>
        <v>0.25295421677328306</v>
      </c>
      <c r="BT140" s="817">
        <f>'SAME R Results'!BL5</f>
        <v>3.6141061384150297</v>
      </c>
      <c r="BU140" s="817">
        <f>'SAME R Results'!BM5</f>
        <v>2.0786515528876603</v>
      </c>
      <c r="BV140" s="817">
        <f>'SAME R Results'!BN5</f>
        <v>0.11330560179039686</v>
      </c>
      <c r="BW140" s="784">
        <f>'SAME R Results'!BO5</f>
        <v>3654789.4777492345</v>
      </c>
      <c r="BX140" s="784">
        <f>'SAME R Results'!BP5</f>
        <v>3408235.496242383</v>
      </c>
      <c r="BY140" s="784">
        <f>'SAME R Results'!BQ5</f>
        <v>3023464.4368640776</v>
      </c>
      <c r="BZ140" s="784">
        <f>'SAME R Results'!BR5</f>
        <v>541.22426782057232</v>
      </c>
      <c r="CA140" s="784">
        <f>'SAME R Results'!BS5</f>
        <v>0.49534537867353279</v>
      </c>
      <c r="CB140" s="784">
        <f>'SAME R Results'!BT5</f>
        <v>2.2599999999999998</v>
      </c>
      <c r="CC140" s="784">
        <f>'SAME R Results'!BV5</f>
        <v>1</v>
      </c>
      <c r="CD140" s="880">
        <f>'SAME R Results'!BW5</f>
        <v>2.2000000000000002</v>
      </c>
      <c r="CE140" s="1086">
        <f>'SAME R Results'!BZ5</f>
        <v>529.63562470856755</v>
      </c>
      <c r="CF140" s="1777">
        <f>'SAME R Results'!CA5</f>
        <v>0</v>
      </c>
      <c r="CG140" s="1777">
        <f>'SAME R Results'!CB5</f>
        <v>0</v>
      </c>
      <c r="CH140" s="1777">
        <f>'SAME R Results'!CC5</f>
        <v>0</v>
      </c>
      <c r="CI140" s="1777">
        <f>'SAME R Results'!CD5</f>
        <v>0</v>
      </c>
      <c r="CJ140" s="1777"/>
      <c r="CK140" s="1777"/>
      <c r="CL140" s="2015">
        <f>'SAME R Results'!CI5</f>
        <v>5</v>
      </c>
      <c r="CM140" s="2015" t="str">
        <f>'SAME R Results'!CJ5</f>
        <v>Teflon</v>
      </c>
      <c r="CN140" s="2016">
        <f>'SAME R Results'!CK5</f>
        <v>0.14808630459171615</v>
      </c>
      <c r="CO140" s="2016">
        <f>'SAME R Results'!CL5</f>
        <v>5.0656448445166339E-3</v>
      </c>
      <c r="CP140" s="2016">
        <f>'SAME R Results'!CM5</f>
        <v>2.0410251144542601E-2</v>
      </c>
    </row>
    <row r="141" spans="1:150" ht="16.5" hidden="1" customHeight="1" x14ac:dyDescent="0.2">
      <c r="A141" s="780">
        <v>2</v>
      </c>
      <c r="B141" s="784">
        <f>'SAME R Results'!A14</f>
        <v>2</v>
      </c>
      <c r="C141" s="785" t="str">
        <f>'SAME R Results'!B14</f>
        <v>Teflon</v>
      </c>
      <c r="D141" s="784" t="str">
        <f>'SAME R Results'!C14</f>
        <v>T02</v>
      </c>
      <c r="E141" s="784" t="str">
        <f>'SAME R Results'!D14</f>
        <v>9 T</v>
      </c>
      <c r="F141" s="784">
        <f>'SAME R Results'!E14</f>
        <v>5</v>
      </c>
      <c r="G141" s="784">
        <f>'SAME R Results'!F14</f>
        <v>56</v>
      </c>
      <c r="H141" s="785" t="str">
        <f>'SAME R Results'!G14</f>
        <v>Baseline</v>
      </c>
      <c r="I141" s="784">
        <f>'SAME R Results'!H14</f>
        <v>210</v>
      </c>
      <c r="J141" s="786">
        <f>'SAME R Results'!I14</f>
        <v>40388</v>
      </c>
      <c r="K141" s="784">
        <f>'SAME R Results'!J14</f>
        <v>0</v>
      </c>
      <c r="L141" s="788"/>
      <c r="M141" s="788"/>
      <c r="N141" s="784">
        <f>'SAME R Results'!K14</f>
        <v>8.1</v>
      </c>
      <c r="O141" s="793">
        <f>'SAME R Results'!L14</f>
        <v>1.4450000000000001</v>
      </c>
      <c r="P141" s="784">
        <f>'SAME R Results'!M14</f>
        <v>60</v>
      </c>
      <c r="Q141" s="784">
        <f>'SAME R Results'!N14</f>
        <v>11</v>
      </c>
      <c r="R141" s="784">
        <f>'SAME R Results'!O14</f>
        <v>8</v>
      </c>
      <c r="S141" s="784" t="str">
        <f>'SAME R Results'!P14</f>
        <v>n</v>
      </c>
      <c r="T141" s="784" t="str">
        <f>'SAME R Results'!Q14</f>
        <v>n</v>
      </c>
      <c r="U141" s="784">
        <f>'SAME R Results'!R14</f>
        <v>40.6</v>
      </c>
      <c r="V141" s="784" t="str">
        <f>'SAME R Results'!S14</f>
        <v>y</v>
      </c>
      <c r="W141" s="784">
        <f>'SAME R Results'!T14</f>
        <v>75</v>
      </c>
      <c r="X141" s="784" t="str">
        <f>'SAME R Results'!U14</f>
        <v>n</v>
      </c>
      <c r="Y141" s="784" t="str">
        <f>'SAME R Results'!V14</f>
        <v>y</v>
      </c>
      <c r="Z141" s="784" t="str">
        <f>'SAME R Results'!W14</f>
        <v>y</v>
      </c>
      <c r="AA141" s="784" t="str">
        <f>'SAME R Results'!X14</f>
        <v>n</v>
      </c>
      <c r="AB141" s="784" t="str">
        <f>'SAME R Results'!Y14</f>
        <v>n</v>
      </c>
      <c r="AC141" s="789"/>
      <c r="AD141" s="784" t="str">
        <f>'SAME R Results'!Z14</f>
        <v>y</v>
      </c>
      <c r="AE141" s="784">
        <f>'SAME R Results'!AA14</f>
        <v>10</v>
      </c>
      <c r="AF141" s="784" t="str">
        <f>'SAME R Results'!AB14</f>
        <v>y</v>
      </c>
      <c r="AG141" s="817">
        <f>'SAME R Results'!AC14</f>
        <v>5.19567251427413E-2</v>
      </c>
      <c r="AH141" s="819">
        <f>'SAME R Results'!AD14</f>
        <v>0</v>
      </c>
      <c r="AI141" s="784">
        <f>'SAME R Results'!AE14</f>
        <v>0</v>
      </c>
      <c r="AJ141" s="784">
        <f>'SAME R Results'!AF14</f>
        <v>0</v>
      </c>
      <c r="AK141" s="784">
        <f>'SAME R Results'!AG14</f>
        <v>0</v>
      </c>
      <c r="AL141" s="784">
        <f>'SAME R Results'!AH14</f>
        <v>0</v>
      </c>
      <c r="AM141" s="784">
        <f>'SAME R Results'!AI14</f>
        <v>0</v>
      </c>
      <c r="AN141" s="784">
        <f>'SAME R Results'!AJ14</f>
        <v>0</v>
      </c>
      <c r="AO141" s="784">
        <f>'SAME R Results'!AK14</f>
        <v>0</v>
      </c>
      <c r="AP141" s="784">
        <f>'SAME R Results'!AL14</f>
        <v>0</v>
      </c>
      <c r="AQ141" s="784">
        <f>'SAME R Results'!AM14</f>
        <v>0</v>
      </c>
      <c r="AR141" s="817">
        <f>'SAME R Results'!AN14</f>
        <v>0</v>
      </c>
      <c r="AS141" s="819">
        <f>'SAME R Results'!AO14</f>
        <v>0</v>
      </c>
      <c r="AT141" s="784">
        <f>'SAME R Results'!AP14</f>
        <v>0</v>
      </c>
      <c r="AU141" s="789"/>
      <c r="AV141" s="821">
        <f>'SAME R Results'!AQ14</f>
        <v>0</v>
      </c>
      <c r="AW141" s="821">
        <f>'SAME R Results'!AR14</f>
        <v>0.1842</v>
      </c>
      <c r="AX141" s="821">
        <f>'SAME R Results'!AS14</f>
        <v>0</v>
      </c>
      <c r="AY141" s="821">
        <f>'SAME R Results'!AT14</f>
        <v>0</v>
      </c>
      <c r="AZ141" s="824"/>
      <c r="BA141" s="824"/>
      <c r="BB141" s="821">
        <f>'SAME R Results'!AU14</f>
        <v>0.14634710000000001</v>
      </c>
      <c r="BC141" s="821">
        <f>'SAME R Results'!AV14</f>
        <v>2.6800000000000001E-2</v>
      </c>
      <c r="BD141" s="821">
        <f>'SAME R Results'!AW14</f>
        <v>6.4934835000000009</v>
      </c>
      <c r="BE141" s="821">
        <f>'SAME R Results'!AX14</f>
        <v>4.660736</v>
      </c>
      <c r="BF141" s="827">
        <f>'SAME R Results'!AY14</f>
        <v>99795</v>
      </c>
      <c r="BG141" s="784">
        <f>'SAME R Results'!AZ14</f>
        <v>0.22479245000000003</v>
      </c>
      <c r="BH141" s="784">
        <f>'SAME R Results'!BA14</f>
        <v>8.2000000000000003E-2</v>
      </c>
      <c r="BI141" s="789"/>
      <c r="BJ141" s="784">
        <f>'SAME R Results'!BB14</f>
        <v>9.7255000000000003</v>
      </c>
      <c r="BK141" s="784">
        <f>'SAME R Results'!BC14</f>
        <v>1.8327475000000009</v>
      </c>
      <c r="BL141" s="784">
        <f>'SAME R Results'!BD14</f>
        <v>3037043.9171539079</v>
      </c>
      <c r="BM141" s="784">
        <f>'SAME R Results'!BE14</f>
        <v>400.39400960857876</v>
      </c>
      <c r="BN141" s="784">
        <f>'SAME R Results'!BF14</f>
        <v>0.1195471</v>
      </c>
      <c r="BO141" s="784">
        <f>'SAME R Results'!BG14</f>
        <v>3.5698112500000004E-2</v>
      </c>
      <c r="BP141" s="789"/>
      <c r="BQ141" s="784">
        <f>'SAME R Results'!BH14</f>
        <v>21.97963</v>
      </c>
      <c r="BR141" s="817">
        <f>'SAME R Results'!BI14</f>
        <v>0.13183675328073566</v>
      </c>
      <c r="BS141" s="817">
        <f>'SAME R Results'!BJ14</f>
        <v>0.18452250171432627</v>
      </c>
      <c r="BT141" s="817">
        <f>'SAME R Results'!BL14</f>
        <v>3.3488353200746954</v>
      </c>
      <c r="BU141" s="817">
        <f>'SAME R Results'!BM14</f>
        <v>1.7857412174371969</v>
      </c>
      <c r="BV141" s="817">
        <f>'SAME R Results'!BN14</f>
        <v>0.11143717188099855</v>
      </c>
      <c r="BW141" s="784">
        <f>'SAME R Results'!BO14</f>
        <v>3037043.9171539079</v>
      </c>
      <c r="BX141" s="784">
        <f>'SAME R Results'!BP14</f>
        <v>2992867.0566282663</v>
      </c>
      <c r="BY141" s="784">
        <f>'SAME R Results'!BQ14</f>
        <v>2686519.7362136026</v>
      </c>
      <c r="BZ141" s="784">
        <f>'SAME R Results'!BR14</f>
        <v>400.39400960857876</v>
      </c>
      <c r="CA141" s="784">
        <f>'SAME R Results'!BS14</f>
        <v>0.40680713397851387</v>
      </c>
      <c r="CB141" s="784">
        <f>'SAME R Results'!BT14</f>
        <v>2.2599999999999998</v>
      </c>
      <c r="CC141" s="784">
        <f>'SAME R Results'!BV14</f>
        <v>1</v>
      </c>
      <c r="CD141" s="880">
        <f>'SAME R Results'!BW14</f>
        <v>2.2000000000000002</v>
      </c>
      <c r="CE141" s="1086">
        <f>'SAME R Results'!BZ14</f>
        <v>514.13740453829121</v>
      </c>
      <c r="CF141" s="1777">
        <f>'SAME R Results'!CA14</f>
        <v>4.9966666666667603</v>
      </c>
      <c r="CG141" s="1777" t="str">
        <f>'SAME R Results'!CB14</f>
        <v xml:space="preserve"> 09T</v>
      </c>
      <c r="CH141" s="1777">
        <f>'SAME R Results'!CC14</f>
        <v>210</v>
      </c>
      <c r="CI141" s="1777">
        <f>'SAME R Results'!CD14</f>
        <v>2.6393151434289032E-2</v>
      </c>
      <c r="CJ141" s="1777"/>
      <c r="CK141" s="1777"/>
      <c r="CL141" s="2015">
        <f>'SAME R Results'!CI14</f>
        <v>14</v>
      </c>
      <c r="CM141" s="2015" t="str">
        <f>'SAME R Results'!CJ14</f>
        <v>Teflon</v>
      </c>
      <c r="CN141" s="2016">
        <f>'SAME R Results'!CK14</f>
        <v>0.13183675328073566</v>
      </c>
      <c r="CO141" s="2016">
        <f>'SAME R Results'!CL14</f>
        <v>5.4389951059230753E-3</v>
      </c>
      <c r="CP141" s="2016">
        <f>'SAME R Results'!CM14</f>
        <v>2.1988858698260273E-2</v>
      </c>
    </row>
    <row r="142" spans="1:150" s="11" customFormat="1" ht="16.5" hidden="1" customHeight="1" x14ac:dyDescent="0.2">
      <c r="A142" s="780">
        <v>2</v>
      </c>
      <c r="B142" s="784">
        <f>'SAME R Results'!A16</f>
        <v>2</v>
      </c>
      <c r="C142" s="785" t="str">
        <f>'SAME R Results'!B16</f>
        <v>Teflon</v>
      </c>
      <c r="D142" s="784" t="str">
        <f>'SAME R Results'!C16</f>
        <v>T03</v>
      </c>
      <c r="E142" s="784" t="str">
        <f>'SAME R Results'!D16</f>
        <v>11 T</v>
      </c>
      <c r="F142" s="784">
        <f>'SAME R Results'!E16</f>
        <v>6</v>
      </c>
      <c r="G142" s="784">
        <f>'SAME R Results'!F16</f>
        <v>58</v>
      </c>
      <c r="H142" s="785" t="str">
        <f>'SAME R Results'!G16</f>
        <v>Baseline aging</v>
      </c>
      <c r="I142" s="784">
        <f>'SAME R Results'!H16</f>
        <v>211</v>
      </c>
      <c r="J142" s="786">
        <f>'SAME R Results'!I16</f>
        <v>40389</v>
      </c>
      <c r="K142" s="784">
        <f>'SAME R Results'!J16</f>
        <v>0</v>
      </c>
      <c r="L142" s="788"/>
      <c r="M142" s="788"/>
      <c r="N142" s="784">
        <f>'SAME R Results'!K16</f>
        <v>8.1</v>
      </c>
      <c r="O142" s="793">
        <f>'SAME R Results'!L16</f>
        <v>1.4450000000000001</v>
      </c>
      <c r="P142" s="784">
        <f>'SAME R Results'!M16</f>
        <v>60</v>
      </c>
      <c r="Q142" s="784">
        <f>'SAME R Results'!N16</f>
        <v>11</v>
      </c>
      <c r="R142" s="784">
        <f>'SAME R Results'!O16</f>
        <v>8</v>
      </c>
      <c r="S142" s="784" t="str">
        <f>'SAME R Results'!P16</f>
        <v>n</v>
      </c>
      <c r="T142" s="784" t="str">
        <f>'SAME R Results'!Q16</f>
        <v>n</v>
      </c>
      <c r="U142" s="784">
        <f>'SAME R Results'!R16</f>
        <v>34.4</v>
      </c>
      <c r="V142" s="784" t="str">
        <f>'SAME R Results'!S16</f>
        <v>y</v>
      </c>
      <c r="W142" s="784">
        <f>'SAME R Results'!T16</f>
        <v>75</v>
      </c>
      <c r="X142" s="784" t="str">
        <f>'SAME R Results'!U16</f>
        <v>n</v>
      </c>
      <c r="Y142" s="784" t="str">
        <f>'SAME R Results'!V16</f>
        <v>y</v>
      </c>
      <c r="Z142" s="784" t="str">
        <f>'SAME R Results'!W16</f>
        <v>y</v>
      </c>
      <c r="AA142" s="784" t="str">
        <f>'SAME R Results'!X16</f>
        <v>n</v>
      </c>
      <c r="AB142" s="784" t="str">
        <f>'SAME R Results'!Y16</f>
        <v>n</v>
      </c>
      <c r="AC142" s="789"/>
      <c r="AD142" s="784" t="str">
        <f>'SAME R Results'!Z16</f>
        <v>y</v>
      </c>
      <c r="AE142" s="784">
        <f>'SAME R Results'!AA16</f>
        <v>10</v>
      </c>
      <c r="AF142" s="784" t="str">
        <f>'SAME R Results'!AB16</f>
        <v>y</v>
      </c>
      <c r="AG142" s="817">
        <f>'SAME R Results'!AC16</f>
        <v>5.19567251427413E-2</v>
      </c>
      <c r="AH142" s="819">
        <f>'SAME R Results'!AD16</f>
        <v>0</v>
      </c>
      <c r="AI142" s="784">
        <f>'SAME R Results'!AE16</f>
        <v>0</v>
      </c>
      <c r="AJ142" s="784">
        <f>'SAME R Results'!AF16</f>
        <v>0</v>
      </c>
      <c r="AK142" s="784">
        <f>'SAME R Results'!AG16</f>
        <v>0</v>
      </c>
      <c r="AL142" s="784">
        <f>'SAME R Results'!AH16</f>
        <v>0</v>
      </c>
      <c r="AM142" s="784">
        <f>'SAME R Results'!AI16</f>
        <v>0</v>
      </c>
      <c r="AN142" s="784">
        <f>'SAME R Results'!AJ16</f>
        <v>0</v>
      </c>
      <c r="AO142" s="784">
        <f>'SAME R Results'!AK16</f>
        <v>0</v>
      </c>
      <c r="AP142" s="784">
        <f>'SAME R Results'!AL16</f>
        <v>0</v>
      </c>
      <c r="AQ142" s="784">
        <f>'SAME R Results'!AM16</f>
        <v>0</v>
      </c>
      <c r="AR142" s="817">
        <f>'SAME R Results'!AN16</f>
        <v>0</v>
      </c>
      <c r="AS142" s="819">
        <f>'SAME R Results'!AO16</f>
        <v>0</v>
      </c>
      <c r="AT142" s="784">
        <f>'SAME R Results'!AP16</f>
        <v>0</v>
      </c>
      <c r="AU142" s="789"/>
      <c r="AV142" s="821">
        <f>'SAME R Results'!AQ16</f>
        <v>0</v>
      </c>
      <c r="AW142" s="821">
        <f>'SAME R Results'!AR16</f>
        <v>0.188</v>
      </c>
      <c r="AX142" s="821">
        <f>'SAME R Results'!AS16</f>
        <v>0</v>
      </c>
      <c r="AY142" s="821">
        <f>'SAME R Results'!AT16</f>
        <v>0</v>
      </c>
      <c r="AZ142" s="824"/>
      <c r="BA142" s="824"/>
      <c r="BB142" s="821">
        <f>'SAME R Results'!AU16</f>
        <v>8.422855999999998E-2</v>
      </c>
      <c r="BC142" s="821">
        <f>'SAME R Results'!AV16</f>
        <v>2.6800000000000001E-2</v>
      </c>
      <c r="BD142" s="821">
        <f>'SAME R Results'!AW16</f>
        <v>5.3473210000000009</v>
      </c>
      <c r="BE142" s="821">
        <f>'SAME R Results'!AX16</f>
        <v>4.7119444999999995</v>
      </c>
      <c r="BF142" s="827">
        <f>'SAME R Results'!AY16</f>
        <v>71725</v>
      </c>
      <c r="BG142" s="784">
        <f>'SAME R Results'!AZ16</f>
        <v>0.1441955</v>
      </c>
      <c r="BH142" s="784">
        <f>'SAME R Results'!BA16</f>
        <v>8.2000000000000003E-2</v>
      </c>
      <c r="BI142" s="789"/>
      <c r="BJ142" s="784">
        <f>'SAME R Results'!BB16</f>
        <v>3.5743500000000004</v>
      </c>
      <c r="BK142" s="784">
        <f>'SAME R Results'!BC16</f>
        <v>0.63537650000000134</v>
      </c>
      <c r="BL142" s="784">
        <f>'SAME R Results'!BD16</f>
        <v>2105294.5686913007</v>
      </c>
      <c r="BM142" s="784">
        <f>'SAME R Results'!BE16</f>
        <v>111.85065367881325</v>
      </c>
      <c r="BN142" s="784">
        <f>'SAME R Results'!BF16</f>
        <v>5.7428559999999976E-2</v>
      </c>
      <c r="BO142" s="784">
        <f>'SAME R Results'!BG16</f>
        <v>1.5548875E-2</v>
      </c>
      <c r="BP142" s="789"/>
      <c r="BQ142" s="784">
        <f>'SAME R Results'!BH16</f>
        <v>8.0780309999999993</v>
      </c>
      <c r="BR142" s="817">
        <f>'SAME R Results'!BI16</f>
        <v>5.3128267816860503E-2</v>
      </c>
      <c r="BS142" s="817">
        <f>'SAME R Results'!BJ16</f>
        <v>0.14934491754394455</v>
      </c>
      <c r="BT142" s="817">
        <f>'SAME R Results'!BL16</f>
        <v>3.6934221929239239</v>
      </c>
      <c r="BU142" s="817">
        <f>'SAME R Results'!BM16</f>
        <v>2.7638822532432576</v>
      </c>
      <c r="BV142" s="817">
        <f>'SAME R Results'!BN16</f>
        <v>3.1687885565052865E-2</v>
      </c>
      <c r="BW142" s="784">
        <f>'SAME R Results'!BO16</f>
        <v>2105294.5686913007</v>
      </c>
      <c r="BX142" s="784">
        <f>'SAME R Results'!BP16</f>
        <v>2073543.6260468629</v>
      </c>
      <c r="BY142" s="784">
        <f>'SAME R Results'!BQ16</f>
        <v>1892114.5983492436</v>
      </c>
      <c r="BZ142" s="784">
        <f>'SAME R Results'!BR16</f>
        <v>111.85065367881325</v>
      </c>
      <c r="CA142" s="784">
        <f>'SAME R Results'!BS16</f>
        <v>0.14103180768889312</v>
      </c>
      <c r="CB142" s="784">
        <f>'SAME R Results'!BT16</f>
        <v>2.2599999999999998</v>
      </c>
      <c r="CC142" s="784">
        <f>'SAME R Results'!BV16</f>
        <v>1</v>
      </c>
      <c r="CD142" s="880">
        <f>'SAME R Results'!BW16</f>
        <v>2.2000000000000002</v>
      </c>
      <c r="CE142" s="1086">
        <f>'SAME R Results'!BZ16</f>
        <v>516.33842203068309</v>
      </c>
      <c r="CF142" s="1777">
        <f>'SAME R Results'!CA16</f>
        <v>0.91333333333332156</v>
      </c>
      <c r="CG142" s="1777" t="str">
        <f>'SAME R Results'!CB16</f>
        <v xml:space="preserve"> 11T</v>
      </c>
      <c r="CH142" s="1777">
        <f>'SAME R Results'!CC16</f>
        <v>211</v>
      </c>
      <c r="CI142" s="1777">
        <f>'SAME R Results'!CD16</f>
        <v>5.3067356934307253E-2</v>
      </c>
      <c r="CJ142" s="1777"/>
      <c r="CK142" s="1777"/>
      <c r="CL142" s="2015">
        <f>'SAME R Results'!CI16</f>
        <v>16</v>
      </c>
      <c r="CM142" s="2015" t="str">
        <f>'SAME R Results'!CJ16</f>
        <v>Teflon</v>
      </c>
      <c r="CN142" s="2016">
        <f>'SAME R Results'!CK16</f>
        <v>5.3128267816860503E-2</v>
      </c>
      <c r="CO142" s="2016">
        <f>'SAME R Results'!CL16</f>
        <v>7.1092274837766751E-3</v>
      </c>
      <c r="CP142" s="2016">
        <f>'SAME R Results'!CM16</f>
        <v>2.6428476894092549E-2</v>
      </c>
      <c r="CQ142" s="2020"/>
    </row>
    <row r="143" spans="1:150" ht="16.5" customHeight="1" x14ac:dyDescent="0.2">
      <c r="A143" s="780">
        <v>2</v>
      </c>
      <c r="B143" s="784">
        <f>'SAME R Results'!A17</f>
        <v>2</v>
      </c>
      <c r="C143" s="785" t="str">
        <f>'SAME R Results'!B17</f>
        <v>Teflon</v>
      </c>
      <c r="D143" s="784" t="str">
        <f>'SAME R Results'!C17</f>
        <v>T03</v>
      </c>
      <c r="E143" s="784" t="str">
        <f>'SAME R Results'!D17</f>
        <v>11Ta</v>
      </c>
      <c r="F143" s="784">
        <f>'SAME R Results'!E17</f>
        <v>6</v>
      </c>
      <c r="G143" s="784" t="str">
        <f>'SAME R Results'!F17</f>
        <v>58a</v>
      </c>
      <c r="H143" s="785" t="str">
        <f>'SAME R Results'!G17</f>
        <v>aged</v>
      </c>
      <c r="I143" s="784">
        <f>'SAME R Results'!H17</f>
        <v>211</v>
      </c>
      <c r="J143" s="786">
        <f>'SAME R Results'!I17</f>
        <v>40389</v>
      </c>
      <c r="K143" s="784">
        <f>'SAME R Results'!J17</f>
        <v>0</v>
      </c>
      <c r="L143" s="788"/>
      <c r="M143" s="788"/>
      <c r="N143" s="784">
        <f>'SAME R Results'!K17</f>
        <v>8.1</v>
      </c>
      <c r="O143" s="793">
        <f>'SAME R Results'!L17</f>
        <v>1.4450000000000001</v>
      </c>
      <c r="P143" s="784">
        <f>'SAME R Results'!M17</f>
        <v>0</v>
      </c>
      <c r="Q143" s="784">
        <f>'SAME R Results'!N17</f>
        <v>0</v>
      </c>
      <c r="R143" s="784">
        <f>'SAME R Results'!O17</f>
        <v>0</v>
      </c>
      <c r="S143" s="784">
        <f>'SAME R Results'!P17</f>
        <v>0</v>
      </c>
      <c r="T143" s="784">
        <f>'SAME R Results'!Q17</f>
        <v>0</v>
      </c>
      <c r="U143" s="784">
        <f>'SAME R Results'!R17</f>
        <v>805.4</v>
      </c>
      <c r="V143" s="784">
        <f>'SAME R Results'!S17</f>
        <v>0</v>
      </c>
      <c r="W143" s="784">
        <f>'SAME R Results'!T17</f>
        <v>0</v>
      </c>
      <c r="X143" s="784" t="str">
        <f>'SAME R Results'!U17</f>
        <v>n</v>
      </c>
      <c r="Y143" s="784" t="str">
        <f>'SAME R Results'!V17</f>
        <v>y</v>
      </c>
      <c r="Z143" s="784" t="str">
        <f>'SAME R Results'!W17</f>
        <v>y</v>
      </c>
      <c r="AA143" s="784" t="str">
        <f>'SAME R Results'!X17</f>
        <v>n</v>
      </c>
      <c r="AB143" s="784" t="str">
        <f>'SAME R Results'!Y17</f>
        <v>n</v>
      </c>
      <c r="AC143" s="789"/>
      <c r="AD143" s="784" t="str">
        <f>'SAME R Results'!Z17</f>
        <v>y</v>
      </c>
      <c r="AE143" s="784">
        <f>'SAME R Results'!AA17</f>
        <v>10</v>
      </c>
      <c r="AF143" s="784" t="str">
        <f>'SAME R Results'!AB17</f>
        <v>y</v>
      </c>
      <c r="AG143" s="817">
        <f>'SAME R Results'!AC17</f>
        <v>5.19567251427413E-2</v>
      </c>
      <c r="AH143" s="819">
        <f>'SAME R Results'!AD17</f>
        <v>0</v>
      </c>
      <c r="AI143" s="784">
        <f>'SAME R Results'!AE17</f>
        <v>50</v>
      </c>
      <c r="AJ143" s="784">
        <f>'SAME R Results'!AF17</f>
        <v>720</v>
      </c>
      <c r="AK143" s="784">
        <f>'SAME R Results'!AG17</f>
        <v>0</v>
      </c>
      <c r="AL143" s="784" t="str">
        <f>'SAME R Results'!AH17</f>
        <v>n</v>
      </c>
      <c r="AM143" s="784" t="str">
        <f>'SAME R Results'!AI17</f>
        <v>y</v>
      </c>
      <c r="AN143" s="784" t="str">
        <f>'SAME R Results'!AJ17</f>
        <v>y</v>
      </c>
      <c r="AO143" s="784" t="str">
        <f>'SAME R Results'!AK17</f>
        <v>n</v>
      </c>
      <c r="AP143" s="784" t="str">
        <f>'SAME R Results'!AL17</f>
        <v>n</v>
      </c>
      <c r="AQ143" s="784" t="str">
        <f>'SAME R Results'!AM17</f>
        <v>y</v>
      </c>
      <c r="AR143" s="817">
        <f>'SAME R Results'!AN17</f>
        <v>5.19567251427413E-2</v>
      </c>
      <c r="AS143" s="819">
        <f>'SAME R Results'!AO17</f>
        <v>0</v>
      </c>
      <c r="AT143" s="784">
        <f>'SAME R Results'!AP17</f>
        <v>0</v>
      </c>
      <c r="AU143" s="789"/>
      <c r="AV143" s="821">
        <f>'SAME R Results'!AQ17</f>
        <v>0</v>
      </c>
      <c r="AW143" s="821">
        <f>'SAME R Results'!AR17</f>
        <v>0.78200000000000003</v>
      </c>
      <c r="AX143" s="821">
        <f>'SAME R Results'!AS17</f>
        <v>0</v>
      </c>
      <c r="AY143" s="821">
        <f>'SAME R Results'!AT17</f>
        <v>0</v>
      </c>
      <c r="AZ143" s="824"/>
      <c r="BA143" s="824"/>
      <c r="BB143" s="821">
        <f>'SAME R Results'!AU17</f>
        <v>8.644104499999998E-2</v>
      </c>
      <c r="BC143" s="821">
        <f>'SAME R Results'!AV17</f>
        <v>2.6800000000000001E-2</v>
      </c>
      <c r="BD143" s="821">
        <f>'SAME R Results'!AW17</f>
        <v>5.0834199999999994</v>
      </c>
      <c r="BE143" s="821">
        <f>'SAME R Results'!AX17</f>
        <v>4.7389840000000003</v>
      </c>
      <c r="BF143" s="827">
        <f>'SAME R Results'!AY17</f>
        <v>20380</v>
      </c>
      <c r="BG143" s="784">
        <f>'SAME R Results'!AZ17</f>
        <v>0.14796445</v>
      </c>
      <c r="BH143" s="784">
        <f>'SAME R Results'!BA17</f>
        <v>8.2000000000000003E-2</v>
      </c>
      <c r="BI143" s="789"/>
      <c r="BJ143" s="784">
        <f>'SAME R Results'!BB17</f>
        <v>3.5562999999999994</v>
      </c>
      <c r="BK143" s="784">
        <f>'SAME R Results'!BC17</f>
        <v>0.34443599999999908</v>
      </c>
      <c r="BL143" s="784">
        <f>'SAME R Results'!BD17</f>
        <v>557920.01363368786</v>
      </c>
      <c r="BM143" s="784">
        <f>'SAME R Results'!BE17</f>
        <v>58.353221390514022</v>
      </c>
      <c r="BN143" s="784">
        <f>'SAME R Results'!BF17</f>
        <v>5.9641044999999976E-2</v>
      </c>
      <c r="BO143" s="784">
        <f>'SAME R Results'!BG17</f>
        <v>1.6491112499999998E-2</v>
      </c>
      <c r="BP143" s="789"/>
      <c r="BQ143" s="784">
        <f>'SAME R Results'!BH17</f>
        <v>8.0372379999999986</v>
      </c>
      <c r="BR143" s="817">
        <f>'SAME R Results'!BI17</f>
        <v>0.10459065809534994</v>
      </c>
      <c r="BS143" s="817">
        <f>'SAME R Results'!BJ17</f>
        <v>0.23211570631965311</v>
      </c>
      <c r="BT143" s="817">
        <f>'SAME R Results'!BL17</f>
        <v>3.6165567968807428</v>
      </c>
      <c r="BU143" s="817">
        <f>'SAME R Results'!BM17</f>
        <v>2.4420805206174716</v>
      </c>
      <c r="BV143" s="817">
        <f>'SAME R Results'!BN17</f>
        <v>7.0208077224969093E-2</v>
      </c>
      <c r="BW143" s="784">
        <f>'SAME R Results'!BO17</f>
        <v>557920.01363368786</v>
      </c>
      <c r="BX143" s="784">
        <f>'SAME R Results'!BP17</f>
        <v>548898.27489414602</v>
      </c>
      <c r="BY143" s="784">
        <f>'SAME R Results'!BQ17</f>
        <v>517486.93410012359</v>
      </c>
      <c r="BZ143" s="784">
        <f>'SAME R Results'!BR17</f>
        <v>58.353221390514022</v>
      </c>
      <c r="CA143" s="784">
        <f>'SAME R Results'!BS17</f>
        <v>7.6452987658705285E-2</v>
      </c>
      <c r="CB143" s="784">
        <f>'SAME R Results'!BT17</f>
        <v>2.2599999999999998</v>
      </c>
      <c r="CC143" s="784">
        <f>'SAME R Results'!BV17</f>
        <v>1</v>
      </c>
      <c r="CD143" s="880">
        <f>'SAME R Results'!BW17</f>
        <v>2.2000000000000002</v>
      </c>
      <c r="CE143" s="1086">
        <f>'SAME R Results'!BZ17</f>
        <v>516.33842203068309</v>
      </c>
      <c r="CF143" s="1777">
        <f>'SAME R Results'!CA17</f>
        <v>0.91333333333332156</v>
      </c>
      <c r="CG143" s="1777">
        <f>'SAME R Results'!CB17</f>
        <v>0</v>
      </c>
      <c r="CH143" s="1777">
        <f>'SAME R Results'!CC17</f>
        <v>0</v>
      </c>
      <c r="CI143" s="1777">
        <f>'SAME R Results'!CD17</f>
        <v>5.2799373722628412E-2</v>
      </c>
      <c r="CJ143" s="1777"/>
      <c r="CK143" s="1777"/>
      <c r="CL143" s="2015">
        <f>'SAME R Results'!CI17</f>
        <v>17</v>
      </c>
      <c r="CM143" s="2015" t="str">
        <f>'SAME R Results'!CJ17</f>
        <v>Teflon</v>
      </c>
      <c r="CN143" s="2016">
        <f>'SAME R Results'!CK17</f>
        <v>0.10459065809534994</v>
      </c>
      <c r="CO143" s="2016">
        <f>'SAME R Results'!CL17</f>
        <v>7.4205896353946449E-3</v>
      </c>
      <c r="CP143" s="2016">
        <f>'SAME R Results'!CM17</f>
        <v>2.7355694976311538E-2</v>
      </c>
      <c r="CR143" s="11"/>
      <c r="CS143" s="11"/>
      <c r="CT143" s="11"/>
      <c r="CU143" s="11"/>
      <c r="CV143" s="11"/>
      <c r="CW143" s="11"/>
      <c r="CX143" s="11"/>
      <c r="CY143" s="11"/>
      <c r="CZ143" s="11"/>
      <c r="DA143" s="11"/>
      <c r="DB143" s="11"/>
      <c r="DC143" s="11"/>
      <c r="DD143" s="11"/>
      <c r="DE143" s="11"/>
      <c r="DF143" s="11"/>
      <c r="DG143" s="11"/>
      <c r="DH143" s="11"/>
      <c r="DI143" s="11"/>
      <c r="DJ143" s="11"/>
      <c r="DK143" s="11"/>
      <c r="DL143" s="11"/>
      <c r="DM143" s="11"/>
      <c r="DN143" s="11"/>
      <c r="DO143" s="11"/>
      <c r="DP143" s="11"/>
      <c r="DQ143" s="11"/>
      <c r="DR143" s="11"/>
      <c r="DS143" s="11"/>
      <c r="DT143" s="11"/>
      <c r="DU143" s="11"/>
      <c r="DV143" s="11"/>
      <c r="DW143" s="11"/>
      <c r="DX143" s="11"/>
      <c r="DY143" s="11"/>
      <c r="DZ143" s="11"/>
      <c r="EA143" s="11"/>
      <c r="EB143" s="11"/>
      <c r="EC143" s="11"/>
      <c r="ED143" s="11"/>
      <c r="EE143" s="11"/>
      <c r="EF143" s="11"/>
      <c r="EG143" s="11"/>
      <c r="EH143" s="11"/>
      <c r="EI143" s="11"/>
      <c r="EJ143" s="11"/>
      <c r="EK143" s="11"/>
      <c r="EL143" s="11"/>
      <c r="EM143" s="11"/>
      <c r="EN143" s="11"/>
      <c r="EO143" s="11"/>
      <c r="EP143" s="11"/>
      <c r="EQ143" s="11"/>
      <c r="ER143" s="11"/>
      <c r="ES143" s="11"/>
    </row>
    <row r="144" spans="1:150" ht="16.5" customHeight="1" x14ac:dyDescent="0.2">
      <c r="A144" s="780">
        <v>2</v>
      </c>
      <c r="B144" s="784">
        <f>'SAME R Results'!A38</f>
        <v>6</v>
      </c>
      <c r="C144" s="785" t="str">
        <f>'SAME R Results'!B38</f>
        <v>Teflon</v>
      </c>
      <c r="D144" s="784" t="str">
        <f>'SAME R Results'!C38</f>
        <v>T07</v>
      </c>
      <c r="E144" s="784" t="str">
        <f>'SAME R Results'!D38</f>
        <v>22 T</v>
      </c>
      <c r="F144" s="784">
        <f>'SAME R Results'!E38</f>
        <v>3</v>
      </c>
      <c r="G144" s="784">
        <f>'SAME R Results'!F38</f>
        <v>69</v>
      </c>
      <c r="H144" s="785" t="str">
        <f>'SAME R Results'!G38</f>
        <v>High temp aged STS det</v>
      </c>
      <c r="I144" s="784">
        <f>'SAME R Results'!H38</f>
        <v>236</v>
      </c>
      <c r="J144" s="786">
        <f>'SAME R Results'!I38</f>
        <v>40414</v>
      </c>
      <c r="K144" s="784">
        <f>'SAME R Results'!J38</f>
        <v>0</v>
      </c>
      <c r="L144" s="788"/>
      <c r="M144" s="788"/>
      <c r="N144" s="784">
        <f>'SAME R Results'!K38</f>
        <v>8.1</v>
      </c>
      <c r="O144" s="793">
        <f>'SAME R Results'!L38</f>
        <v>1.45</v>
      </c>
      <c r="P144" s="784">
        <f>'SAME R Results'!M38</f>
        <v>60</v>
      </c>
      <c r="Q144" s="784">
        <f>'SAME R Results'!N38</f>
        <v>720</v>
      </c>
      <c r="R144" s="784">
        <f>'SAME R Results'!O38</f>
        <v>8</v>
      </c>
      <c r="S144" s="784" t="str">
        <f>'SAME R Results'!P38</f>
        <v>n</v>
      </c>
      <c r="T144" s="784" t="str">
        <f>'SAME R Results'!Q38</f>
        <v>n</v>
      </c>
      <c r="U144" s="784">
        <f>'SAME R Results'!R38</f>
        <v>744.57142857142856</v>
      </c>
      <c r="V144" s="784" t="str">
        <f>'SAME R Results'!S38</f>
        <v>y</v>
      </c>
      <c r="W144" s="784">
        <f>'SAME R Results'!T38</f>
        <v>45</v>
      </c>
      <c r="X144" s="784" t="str">
        <f>'SAME R Results'!U38</f>
        <v>y</v>
      </c>
      <c r="Y144" s="784" t="str">
        <f>'SAME R Results'!V38</f>
        <v>n</v>
      </c>
      <c r="Z144" s="784" t="str">
        <f>'SAME R Results'!W38</f>
        <v>y</v>
      </c>
      <c r="AA144" s="784" t="str">
        <f>'SAME R Results'!X38</f>
        <v>n</v>
      </c>
      <c r="AB144" s="784" t="str">
        <f>'SAME R Results'!Y38</f>
        <v>n</v>
      </c>
      <c r="AC144" s="789"/>
      <c r="AD144" s="784" t="str">
        <f>'SAME R Results'!Z38</f>
        <v>y</v>
      </c>
      <c r="AE144" s="784">
        <f>'SAME R Results'!AA38</f>
        <v>10</v>
      </c>
      <c r="AF144" s="784" t="str">
        <f>'SAME R Results'!AB38</f>
        <v>y</v>
      </c>
      <c r="AG144" s="817">
        <f>'SAME R Results'!AC38</f>
        <v>5.19567251427413E-2</v>
      </c>
      <c r="AH144" s="819">
        <f>'SAME R Results'!AD38</f>
        <v>0</v>
      </c>
      <c r="AI144" s="784">
        <f>'SAME R Results'!AE38</f>
        <v>0</v>
      </c>
      <c r="AJ144" s="784">
        <f>'SAME R Results'!AF38</f>
        <v>0</v>
      </c>
      <c r="AK144" s="784">
        <f>'SAME R Results'!AG38</f>
        <v>0</v>
      </c>
      <c r="AL144" s="784">
        <f>'SAME R Results'!AH38</f>
        <v>0</v>
      </c>
      <c r="AM144" s="784">
        <f>'SAME R Results'!AI38</f>
        <v>0</v>
      </c>
      <c r="AN144" s="784">
        <f>'SAME R Results'!AJ38</f>
        <v>0</v>
      </c>
      <c r="AO144" s="784">
        <f>'SAME R Results'!AK38</f>
        <v>0</v>
      </c>
      <c r="AP144" s="784">
        <f>'SAME R Results'!AL38</f>
        <v>0</v>
      </c>
      <c r="AQ144" s="784">
        <f>'SAME R Results'!AM38</f>
        <v>0</v>
      </c>
      <c r="AR144" s="817">
        <f>'SAME R Results'!AN38</f>
        <v>0</v>
      </c>
      <c r="AS144" s="819">
        <f>'SAME R Results'!AO38</f>
        <v>0</v>
      </c>
      <c r="AT144" s="784">
        <f>'SAME R Results'!AP38</f>
        <v>0</v>
      </c>
      <c r="AU144" s="789"/>
      <c r="AV144" s="821">
        <f>'SAME R Results'!AQ38</f>
        <v>0</v>
      </c>
      <c r="AW144" s="821">
        <f>'SAME R Results'!AR38</f>
        <v>5.0415189999999992</v>
      </c>
      <c r="AX144" s="821">
        <f>'SAME R Results'!AS38</f>
        <v>4.6750034999999999</v>
      </c>
      <c r="AY144" s="821">
        <f>'SAME R Results'!AT38</f>
        <v>5.1367965</v>
      </c>
      <c r="AZ144" s="824"/>
      <c r="BA144" s="824"/>
      <c r="BB144" s="821">
        <f>'SAME R Results'!AU38</f>
        <v>0</v>
      </c>
      <c r="BC144" s="821">
        <f>'SAME R Results'!AV38</f>
        <v>0</v>
      </c>
      <c r="BD144" s="821">
        <f>'SAME R Results'!AW38</f>
        <v>6.5043949999999997</v>
      </c>
      <c r="BE144" s="821">
        <f>'SAME R Results'!AX38</f>
        <v>4.6807259999999999</v>
      </c>
      <c r="BF144" s="827">
        <f>'SAME R Results'!AY38</f>
        <v>30275</v>
      </c>
      <c r="BG144" s="784">
        <f>'SAME R Results'!AZ38</f>
        <v>0</v>
      </c>
      <c r="BH144" s="784">
        <f>'SAME R Results'!BA38</f>
        <v>0</v>
      </c>
      <c r="BI144" s="789"/>
      <c r="BJ144" s="784">
        <f>'SAME R Results'!BB38</f>
        <v>37.934999999999995</v>
      </c>
      <c r="BK144" s="784">
        <f>'SAME R Results'!BC38</f>
        <v>1.8236689999999998</v>
      </c>
      <c r="BL144" s="784">
        <f>'SAME R Results'!BD38</f>
        <v>840335.70495541021</v>
      </c>
      <c r="BM144" s="784">
        <f>'SAME R Results'!BE38</f>
        <v>397.56403067241467</v>
      </c>
      <c r="BN144" s="784">
        <f>'SAME R Results'!BF38</f>
        <v>0</v>
      </c>
      <c r="BO144" s="784">
        <f>'SAME R Results'!BG38</f>
        <v>0</v>
      </c>
      <c r="BP144" s="789"/>
      <c r="BQ144" s="784">
        <f>'SAME R Results'!BH38</f>
        <v>85.733099999999979</v>
      </c>
      <c r="BR144" s="817">
        <f>'SAME R Results'!BI38</f>
        <v>0.47310143830376716</v>
      </c>
      <c r="BS144" s="817">
        <f>'SAME R Results'!BJ38</f>
        <v>0.44575012050849505</v>
      </c>
      <c r="BT144" s="817">
        <f>'SAME R Results'!BL38</f>
        <v>0</v>
      </c>
      <c r="BU144" s="817" t="e">
        <f>'SAME R Results'!BM38</f>
        <v>#NUM!</v>
      </c>
      <c r="BV144" s="817" t="e">
        <f>'SAME R Results'!BN38</f>
        <v>#NUM!</v>
      </c>
      <c r="BW144" s="784">
        <f>'SAME R Results'!BO38</f>
        <v>840335.70495541021</v>
      </c>
      <c r="BX144" s="784">
        <f>'SAME R Results'!BP38</f>
        <v>826933.68629301421</v>
      </c>
      <c r="BY144" s="784">
        <f>'SAME R Results'!BQ38</f>
        <v>774505.57198218454</v>
      </c>
      <c r="BZ144" s="784">
        <f>'SAME R Results'!BR38</f>
        <v>397.56403067241467</v>
      </c>
      <c r="CA144" s="784">
        <f>'SAME R Results'!BS38</f>
        <v>0.40479201811240334</v>
      </c>
      <c r="CB144" s="784">
        <f>'SAME R Results'!BT38</f>
        <v>2.2599999999999998</v>
      </c>
      <c r="CC144" s="784">
        <f>'SAME R Results'!BV38</f>
        <v>1</v>
      </c>
      <c r="CD144" s="880">
        <f>'SAME R Results'!BW38</f>
        <v>2.2000000000000002</v>
      </c>
      <c r="CE144" s="1086">
        <f>'SAME R Results'!BZ38</f>
        <v>527.99672644531518</v>
      </c>
      <c r="CF144" s="1777">
        <f>'SAME R Results'!CA38</f>
        <v>0</v>
      </c>
      <c r="CG144" s="1777">
        <f>'SAME R Results'!CB38</f>
        <v>0</v>
      </c>
      <c r="CH144" s="1777">
        <f>'SAME R Results'!CC38</f>
        <v>0</v>
      </c>
      <c r="CI144" s="1777">
        <f>'SAME R Results'!CD38</f>
        <v>0</v>
      </c>
      <c r="CJ144" s="1777"/>
      <c r="CK144" s="1777"/>
      <c r="CL144" s="2015"/>
      <c r="CM144" s="2015"/>
      <c r="CN144" s="2016"/>
      <c r="CO144" s="2016"/>
      <c r="CP144" s="2016"/>
      <c r="CR144" s="11"/>
      <c r="CS144" s="11"/>
      <c r="CT144" s="11"/>
      <c r="CU144" s="11"/>
      <c r="CV144" s="11"/>
      <c r="CW144" s="11"/>
      <c r="CX144" s="11"/>
      <c r="CY144" s="11"/>
      <c r="CZ144" s="11"/>
      <c r="DA144" s="11"/>
      <c r="DB144" s="11"/>
      <c r="DC144" s="11"/>
      <c r="DD144" s="11"/>
      <c r="DE144" s="11"/>
      <c r="DF144" s="11"/>
      <c r="DG144" s="11"/>
      <c r="DH144" s="11"/>
      <c r="DI144" s="11"/>
      <c r="DJ144" s="11"/>
      <c r="DK144" s="11"/>
      <c r="DL144" s="11"/>
      <c r="DM144" s="11"/>
      <c r="DN144" s="11"/>
      <c r="DO144" s="11"/>
      <c r="DP144" s="11"/>
      <c r="DQ144" s="11"/>
      <c r="DR144" s="11"/>
      <c r="DS144" s="11"/>
      <c r="DT144" s="11"/>
      <c r="DU144" s="11"/>
      <c r="DV144" s="11"/>
      <c r="DW144" s="11"/>
      <c r="DX144" s="11"/>
      <c r="DY144" s="11"/>
      <c r="DZ144" s="11"/>
      <c r="EA144" s="11"/>
      <c r="EB144" s="11"/>
      <c r="EC144" s="11"/>
      <c r="ED144" s="11"/>
      <c r="EE144" s="11"/>
      <c r="EF144" s="11"/>
      <c r="EG144" s="11"/>
      <c r="EH144" s="11"/>
      <c r="EI144" s="11"/>
      <c r="EJ144" s="11"/>
      <c r="EK144" s="11"/>
      <c r="EL144" s="11"/>
      <c r="EM144" s="11"/>
      <c r="EN144" s="11"/>
      <c r="EO144" s="11"/>
      <c r="EP144" s="11"/>
      <c r="EQ144" s="11"/>
      <c r="ER144" s="11"/>
      <c r="ES144" s="11"/>
    </row>
    <row r="145" spans="1:149" ht="16.5" hidden="1" customHeight="1" x14ac:dyDescent="0.2">
      <c r="A145" s="780">
        <v>2</v>
      </c>
      <c r="B145" s="784">
        <f>'SAME R Results'!A56</f>
        <v>4</v>
      </c>
      <c r="C145" s="785" t="str">
        <f>'SAME R Results'!B56</f>
        <v>Teflon</v>
      </c>
      <c r="D145" s="784" t="str">
        <f>'SAME R Results'!C56</f>
        <v>T04</v>
      </c>
      <c r="E145" s="784" t="str">
        <f>'SAME R Results'!D56</f>
        <v>32 T</v>
      </c>
      <c r="F145" s="784">
        <f>'SAME R Results'!E56</f>
        <v>4</v>
      </c>
      <c r="G145" s="784">
        <f>'SAME R Results'!F56</f>
        <v>79</v>
      </c>
      <c r="H145" s="785" t="str">
        <f>'SAME R Results'!G56</f>
        <v>Baseline aging</v>
      </c>
      <c r="I145" s="784">
        <f>'SAME R Results'!H56</f>
        <v>239</v>
      </c>
      <c r="J145" s="786">
        <f>'SAME R Results'!I56</f>
        <v>40416</v>
      </c>
      <c r="K145" s="784">
        <f>'SAME R Results'!J56</f>
        <v>0</v>
      </c>
      <c r="L145" s="788"/>
      <c r="M145" s="788"/>
      <c r="N145" s="784">
        <f>'SAME R Results'!K56</f>
        <v>8.1</v>
      </c>
      <c r="O145" s="793">
        <f>'SAME R Results'!L56</f>
        <v>1.4450000000000001</v>
      </c>
      <c r="P145" s="784">
        <f>'SAME R Results'!M56</f>
        <v>60</v>
      </c>
      <c r="Q145" s="784">
        <f>'SAME R Results'!N56</f>
        <v>11</v>
      </c>
      <c r="R145" s="784">
        <f>'SAME R Results'!O56</f>
        <v>8</v>
      </c>
      <c r="S145" s="784" t="str">
        <f>'SAME R Results'!P56</f>
        <v>n</v>
      </c>
      <c r="T145" s="784" t="str">
        <f>'SAME R Results'!Q56</f>
        <v>n</v>
      </c>
      <c r="U145" s="784">
        <f>'SAME R Results'!R56</f>
        <v>33</v>
      </c>
      <c r="V145" s="784" t="str">
        <f>'SAME R Results'!S56</f>
        <v>y</v>
      </c>
      <c r="W145" s="784">
        <f>'SAME R Results'!T56</f>
        <v>75</v>
      </c>
      <c r="X145" s="784" t="str">
        <f>'SAME R Results'!U56</f>
        <v>n</v>
      </c>
      <c r="Y145" s="784" t="str">
        <f>'SAME R Results'!V56</f>
        <v>y</v>
      </c>
      <c r="Z145" s="784" t="str">
        <f>'SAME R Results'!W56</f>
        <v>y</v>
      </c>
      <c r="AA145" s="784" t="str">
        <f>'SAME R Results'!X56</f>
        <v>n</v>
      </c>
      <c r="AB145" s="784" t="str">
        <f>'SAME R Results'!Y56</f>
        <v>n</v>
      </c>
      <c r="AC145" s="789"/>
      <c r="AD145" s="784" t="str">
        <f>'SAME R Results'!Z56</f>
        <v>y</v>
      </c>
      <c r="AE145" s="784">
        <f>'SAME R Results'!AA56</f>
        <v>10</v>
      </c>
      <c r="AF145" s="784" t="str">
        <f>'SAME R Results'!AB56</f>
        <v>y</v>
      </c>
      <c r="AG145" s="817">
        <f>'SAME R Results'!AC56</f>
        <v>5.19567251427413E-2</v>
      </c>
      <c r="AH145" s="819">
        <f>'SAME R Results'!AD56</f>
        <v>0</v>
      </c>
      <c r="AI145" s="784">
        <f>'SAME R Results'!AE56</f>
        <v>58</v>
      </c>
      <c r="AJ145" s="784">
        <f>'SAME R Results'!AF56</f>
        <v>480</v>
      </c>
      <c r="AK145" s="784">
        <f>'SAME R Results'!AG56</f>
        <v>0</v>
      </c>
      <c r="AL145" s="784" t="str">
        <f>'SAME R Results'!AH56</f>
        <v>n</v>
      </c>
      <c r="AM145" s="784" t="str">
        <f>'SAME R Results'!AI56</f>
        <v>y</v>
      </c>
      <c r="AN145" s="784" t="str">
        <f>'SAME R Results'!AJ56</f>
        <v>y</v>
      </c>
      <c r="AO145" s="784" t="str">
        <f>'SAME R Results'!AK56</f>
        <v>n</v>
      </c>
      <c r="AP145" s="784" t="str">
        <f>'SAME R Results'!AL56</f>
        <v>n</v>
      </c>
      <c r="AQ145" s="784" t="str">
        <f>'SAME R Results'!AM56</f>
        <v>y</v>
      </c>
      <c r="AR145" s="817">
        <f>'SAME R Results'!AN56</f>
        <v>5.19567251427413E-2</v>
      </c>
      <c r="AS145" s="819">
        <f>'SAME R Results'!AO56</f>
        <v>0</v>
      </c>
      <c r="AT145" s="784">
        <f>'SAME R Results'!AP56</f>
        <v>0</v>
      </c>
      <c r="AU145" s="789"/>
      <c r="AV145" s="821">
        <f>'SAME R Results'!AQ56</f>
        <v>0</v>
      </c>
      <c r="AW145" s="821">
        <f>'SAME R Results'!AR56</f>
        <v>1.1039280000000002</v>
      </c>
      <c r="AX145" s="821">
        <f>'SAME R Results'!AS56</f>
        <v>0</v>
      </c>
      <c r="AY145" s="821">
        <f>'SAME R Results'!AT56</f>
        <v>0</v>
      </c>
      <c r="AZ145" s="824"/>
      <c r="BA145" s="824"/>
      <c r="BB145" s="821">
        <f>'SAME R Results'!AU56</f>
        <v>0.13360604999999998</v>
      </c>
      <c r="BC145" s="821">
        <f>'SAME R Results'!AV56</f>
        <v>2.6016234999999999E-2</v>
      </c>
      <c r="BD145" s="821">
        <f>'SAME R Results'!AW56</f>
        <v>6.5771334999999995</v>
      </c>
      <c r="BE145" s="821">
        <f>'SAME R Results'!AX56</f>
        <v>4.6742254999999995</v>
      </c>
      <c r="BF145" s="827">
        <f>'SAME R Results'!AY56</f>
        <v>86740</v>
      </c>
      <c r="BG145" s="784">
        <f>'SAME R Results'!AZ56</f>
        <v>0.20437635000000004</v>
      </c>
      <c r="BH145" s="784">
        <f>'SAME R Results'!BA56</f>
        <v>8.772278E-2</v>
      </c>
      <c r="BI145" s="789"/>
      <c r="BJ145" s="784">
        <f>'SAME R Results'!BB56</f>
        <v>9.5280000000000005</v>
      </c>
      <c r="BK145" s="784">
        <f>'SAME R Results'!BC56</f>
        <v>1.902908</v>
      </c>
      <c r="BL145" s="784">
        <f>'SAME R Results'!BD56</f>
        <v>2596153.6033963198</v>
      </c>
      <c r="BM145" s="784">
        <f>'SAME R Results'!BE56</f>
        <v>422.75684358189562</v>
      </c>
      <c r="BN145" s="784">
        <f>'SAME R Results'!BF56</f>
        <v>0.10758981499999998</v>
      </c>
      <c r="BO145" s="784">
        <f>'SAME R Results'!BG56</f>
        <v>2.916339250000001E-2</v>
      </c>
      <c r="BP145" s="789"/>
      <c r="BQ145" s="784">
        <f>'SAME R Results'!BH56</f>
        <v>21.533279999999998</v>
      </c>
      <c r="BR145" s="817">
        <f>'SAME R Results'!BI56</f>
        <v>0.16283968830998286</v>
      </c>
      <c r="BS145" s="817">
        <f>'SAME R Results'!BJ56</f>
        <v>0.19310173093440533</v>
      </c>
      <c r="BT145" s="817">
        <f>'SAME R Results'!BL56</f>
        <v>3.6892077970695603</v>
      </c>
      <c r="BU145" s="817">
        <f>'SAME R Results'!BM56</f>
        <v>1.5111289946801014</v>
      </c>
      <c r="BV145" s="817">
        <f>'SAME R Results'!BN56</f>
        <v>0.14953653401481964</v>
      </c>
      <c r="BW145" s="784">
        <f>'SAME R Results'!BO56</f>
        <v>2596153.6033963198</v>
      </c>
      <c r="BX145" s="784">
        <f>'SAME R Results'!BP56</f>
        <v>2557755.8792418619</v>
      </c>
      <c r="BY145" s="784">
        <f>'SAME R Results'!BQ56</f>
        <v>2313279.2390166917</v>
      </c>
      <c r="BZ145" s="784">
        <f>'SAME R Results'!BR56</f>
        <v>422.75684358189562</v>
      </c>
      <c r="CA145" s="784">
        <f>'SAME R Results'!BS56</f>
        <v>0.42238036047234306</v>
      </c>
      <c r="CB145" s="784">
        <f>'SAME R Results'!BT56</f>
        <v>2.2599999999999998</v>
      </c>
      <c r="CC145" s="784">
        <f>'SAME R Results'!BV56</f>
        <v>1</v>
      </c>
      <c r="CD145" s="880">
        <f>'SAME R Results'!BW56</f>
        <v>2.2000000000000002</v>
      </c>
      <c r="CE145" s="1086">
        <f>'SAME R Results'!BZ56</f>
        <v>513.37523874459316</v>
      </c>
      <c r="CF145" s="1777">
        <f>'SAME R Results'!CA56</f>
        <v>96.153333333333308</v>
      </c>
      <c r="CG145" s="1777" t="str">
        <f>'SAME R Results'!CB56</f>
        <v xml:space="preserve"> 32T</v>
      </c>
      <c r="CH145" s="1777">
        <f>'SAME R Results'!CC56</f>
        <v>239</v>
      </c>
      <c r="CI145" s="1777">
        <f>'SAME R Results'!CD56</f>
        <v>1.3436838383138045E-3</v>
      </c>
      <c r="CJ145" s="1777"/>
      <c r="CK145" s="1777"/>
      <c r="CL145" s="2015">
        <f>'SAME R Results'!CI56</f>
        <v>56</v>
      </c>
      <c r="CM145" s="2015" t="str">
        <f>'SAME R Results'!CJ56</f>
        <v>Teflon</v>
      </c>
      <c r="CN145" s="2016">
        <f>'SAME R Results'!CK56</f>
        <v>0.16283968830998286</v>
      </c>
      <c r="CO145" s="2016">
        <f>'SAME R Results'!CL56</f>
        <v>4.9964434122437449E-3</v>
      </c>
      <c r="CP145" s="2016">
        <f>'SAME R Results'!CM56</f>
        <v>2.0081180143113744E-2</v>
      </c>
    </row>
    <row r="146" spans="1:149" s="4" customFormat="1" ht="16.5" customHeight="1" x14ac:dyDescent="0.2">
      <c r="A146" s="780">
        <v>2</v>
      </c>
      <c r="B146" s="784">
        <f>'SAME R Results'!A57</f>
        <v>4</v>
      </c>
      <c r="C146" s="785" t="str">
        <f>'SAME R Results'!B57</f>
        <v>Teflon</v>
      </c>
      <c r="D146" s="784" t="str">
        <f>'SAME R Results'!C57</f>
        <v>T04</v>
      </c>
      <c r="E146" s="784" t="str">
        <f>'SAME R Results'!D57</f>
        <v>32 Ta</v>
      </c>
      <c r="F146" s="784">
        <f>'SAME R Results'!E57</f>
        <v>4</v>
      </c>
      <c r="G146" s="784" t="str">
        <f>'SAME R Results'!F57</f>
        <v>79a</v>
      </c>
      <c r="H146" s="785" t="str">
        <f>'SAME R Results'!G57</f>
        <v>aged</v>
      </c>
      <c r="I146" s="784">
        <f>'SAME R Results'!H57</f>
        <v>239</v>
      </c>
      <c r="J146" s="786">
        <f>'SAME R Results'!I57</f>
        <v>40416</v>
      </c>
      <c r="K146" s="784">
        <f>'SAME R Results'!J57</f>
        <v>0</v>
      </c>
      <c r="L146" s="788"/>
      <c r="M146" s="788"/>
      <c r="N146" s="784">
        <f>'SAME R Results'!K57</f>
        <v>8.1</v>
      </c>
      <c r="O146" s="793">
        <f>'SAME R Results'!L57</f>
        <v>1.4450000000000001</v>
      </c>
      <c r="P146" s="784">
        <f>'SAME R Results'!M57</f>
        <v>0</v>
      </c>
      <c r="Q146" s="784">
        <f>'SAME R Results'!N57</f>
        <v>0</v>
      </c>
      <c r="R146" s="784">
        <f>'SAME R Results'!O57</f>
        <v>0</v>
      </c>
      <c r="S146" s="784">
        <f>'SAME R Results'!P57</f>
        <v>0</v>
      </c>
      <c r="T146" s="784">
        <f>'SAME R Results'!Q57</f>
        <v>0</v>
      </c>
      <c r="U146" s="784">
        <f>'SAME R Results'!R57</f>
        <v>560</v>
      </c>
      <c r="V146" s="784">
        <f>'SAME R Results'!S57</f>
        <v>0</v>
      </c>
      <c r="W146" s="784">
        <f>'SAME R Results'!T57</f>
        <v>0</v>
      </c>
      <c r="X146" s="784" t="str">
        <f>'SAME R Results'!U57</f>
        <v>n</v>
      </c>
      <c r="Y146" s="784" t="str">
        <f>'SAME R Results'!V57</f>
        <v>y</v>
      </c>
      <c r="Z146" s="784" t="str">
        <f>'SAME R Results'!W57</f>
        <v>y</v>
      </c>
      <c r="AA146" s="784" t="str">
        <f>'SAME R Results'!X57</f>
        <v>n</v>
      </c>
      <c r="AB146" s="784" t="str">
        <f>'SAME R Results'!Y57</f>
        <v>n</v>
      </c>
      <c r="AC146" s="789"/>
      <c r="AD146" s="784" t="str">
        <f>'SAME R Results'!Z57</f>
        <v>y</v>
      </c>
      <c r="AE146" s="784">
        <f>'SAME R Results'!AA57</f>
        <v>10</v>
      </c>
      <c r="AF146" s="784" t="str">
        <f>'SAME R Results'!AB57</f>
        <v>y</v>
      </c>
      <c r="AG146" s="817">
        <f>'SAME R Results'!AC57</f>
        <v>5.19567251427413E-2</v>
      </c>
      <c r="AH146" s="819">
        <f>'SAME R Results'!AD57</f>
        <v>0</v>
      </c>
      <c r="AI146" s="784">
        <f>'SAME R Results'!AE57</f>
        <v>0</v>
      </c>
      <c r="AJ146" s="784">
        <f>'SAME R Results'!AF57</f>
        <v>0</v>
      </c>
      <c r="AK146" s="784">
        <f>'SAME R Results'!AG57</f>
        <v>0</v>
      </c>
      <c r="AL146" s="784">
        <f>'SAME R Results'!AH57</f>
        <v>0</v>
      </c>
      <c r="AM146" s="784">
        <f>'SAME R Results'!AI57</f>
        <v>0</v>
      </c>
      <c r="AN146" s="784">
        <f>'SAME R Results'!AJ57</f>
        <v>0</v>
      </c>
      <c r="AO146" s="784">
        <f>'SAME R Results'!AK57</f>
        <v>0</v>
      </c>
      <c r="AP146" s="784">
        <f>'SAME R Results'!AL57</f>
        <v>0</v>
      </c>
      <c r="AQ146" s="784">
        <f>'SAME R Results'!AM57</f>
        <v>0</v>
      </c>
      <c r="AR146" s="817">
        <f>'SAME R Results'!AN57</f>
        <v>0</v>
      </c>
      <c r="AS146" s="819">
        <f>'SAME R Results'!AO57</f>
        <v>0</v>
      </c>
      <c r="AT146" s="784">
        <f>'SAME R Results'!AP57</f>
        <v>75</v>
      </c>
      <c r="AU146" s="789"/>
      <c r="AV146" s="821">
        <f>'SAME R Results'!AQ57</f>
        <v>0</v>
      </c>
      <c r="AW146" s="821">
        <f>'SAME R Results'!AR57</f>
        <v>1.1247265</v>
      </c>
      <c r="AX146" s="821">
        <f>'SAME R Results'!AS57</f>
        <v>0</v>
      </c>
      <c r="AY146" s="821">
        <f>'SAME R Results'!AT57</f>
        <v>0</v>
      </c>
      <c r="AZ146" s="824"/>
      <c r="BA146" s="824"/>
      <c r="BB146" s="821">
        <f>'SAME R Results'!AU57</f>
        <v>0.12048334999999999</v>
      </c>
      <c r="BC146" s="821">
        <f>'SAME R Results'!AV57</f>
        <v>2.7542105000000001E-2</v>
      </c>
      <c r="BD146" s="821">
        <f>'SAME R Results'!AW57</f>
        <v>6.0513774999999992</v>
      </c>
      <c r="BE146" s="821">
        <f>'SAME R Results'!AX57</f>
        <v>4.7287134999999996</v>
      </c>
      <c r="BF146" s="827">
        <f>'SAME R Results'!AY57</f>
        <v>34885</v>
      </c>
      <c r="BG146" s="784">
        <f>'SAME R Results'!AZ57</f>
        <v>0.18905644999999999</v>
      </c>
      <c r="BH146" s="784">
        <f>'SAME R Results'!BA57</f>
        <v>8.4350620000000015E-2</v>
      </c>
      <c r="BI146" s="789"/>
      <c r="BJ146" s="784">
        <f>'SAME R Results'!BB57</f>
        <v>9.057850000000002</v>
      </c>
      <c r="BK146" s="784">
        <f>'SAME R Results'!BC57</f>
        <v>1.3226639999999996</v>
      </c>
      <c r="BL146" s="784">
        <f>'SAME R Results'!BD57</f>
        <v>974484.86814557225</v>
      </c>
      <c r="BM146" s="784">
        <f>'SAME R Results'!BE57</f>
        <v>259.88856497328499</v>
      </c>
      <c r="BN146" s="784">
        <f>'SAME R Results'!BF57</f>
        <v>9.2941244999999992E-2</v>
      </c>
      <c r="BO146" s="784">
        <f>'SAME R Results'!BG57</f>
        <v>2.6176457499999993E-2</v>
      </c>
      <c r="BP146" s="789"/>
      <c r="BQ146" s="784">
        <f>'SAME R Results'!BH57</f>
        <v>20.470741000000004</v>
      </c>
      <c r="BR146" s="817">
        <f>'SAME R Results'!BI57</f>
        <v>0.26669327915563062</v>
      </c>
      <c r="BS146" s="817">
        <f>'SAME R Results'!BJ57</f>
        <v>0.26321606173734746</v>
      </c>
      <c r="BT146" s="817">
        <f>'SAME R Results'!BL57</f>
        <v>3.5505661910134334</v>
      </c>
      <c r="BU146" s="817" t="e">
        <f>'SAME R Results'!BM57</f>
        <v>#NUM!</v>
      </c>
      <c r="BV146" s="817" t="e">
        <f>'SAME R Results'!BN57</f>
        <v>#NUM!</v>
      </c>
      <c r="BW146" s="784">
        <f>'SAME R Results'!BO57</f>
        <v>974484.86814557225</v>
      </c>
      <c r="BX146" s="784">
        <f>'SAME R Results'!BP57</f>
        <v>959042.11270254408</v>
      </c>
      <c r="BY146" s="784">
        <f>'SAME R Results'!BQ57</f>
        <v>895535.4595034637</v>
      </c>
      <c r="BZ146" s="784">
        <f>'SAME R Results'!BR57</f>
        <v>259.88856497328499</v>
      </c>
      <c r="CA146" s="784">
        <f>'SAME R Results'!BS57</f>
        <v>0.29358607830950889</v>
      </c>
      <c r="CB146" s="784">
        <f>'SAME R Results'!BT57</f>
        <v>2.2599999999999998</v>
      </c>
      <c r="CC146" s="784">
        <f>'SAME R Results'!BV57</f>
        <v>1</v>
      </c>
      <c r="CD146" s="880">
        <f>'SAME R Results'!BW57</f>
        <v>2.2000000000000002</v>
      </c>
      <c r="CE146" s="1086">
        <f>'SAME R Results'!BZ57</f>
        <v>513.37523874459316</v>
      </c>
      <c r="CF146" s="1777">
        <f>'SAME R Results'!CA57</f>
        <v>96.153333333333308</v>
      </c>
      <c r="CG146" s="1777">
        <f>'SAME R Results'!CB57</f>
        <v>0</v>
      </c>
      <c r="CH146" s="1777">
        <f>'SAME R Results'!CC57</f>
        <v>0</v>
      </c>
      <c r="CI146" s="1777">
        <f>'SAME R Results'!CD57</f>
        <v>1.2773810510989399E-3</v>
      </c>
      <c r="CJ146" s="1777"/>
      <c r="CK146" s="1777"/>
      <c r="CL146" s="2015">
        <f>'SAME R Results'!CI57</f>
        <v>57</v>
      </c>
      <c r="CM146" s="2015" t="str">
        <f>'SAME R Results'!CJ57</f>
        <v>Teflon</v>
      </c>
      <c r="CN146" s="2016">
        <f>'SAME R Results'!CK57</f>
        <v>0.26669327915563062</v>
      </c>
      <c r="CO146" s="2016">
        <f>'SAME R Results'!CL57</f>
        <v>4.5401993508686362E-3</v>
      </c>
      <c r="CP146" s="2016">
        <f>'SAME R Results'!CM57</f>
        <v>1.8737837849237843E-2</v>
      </c>
      <c r="CQ146" s="2020"/>
      <c r="CR146" s="2057"/>
      <c r="CS146" s="2057"/>
      <c r="CT146" s="2057"/>
      <c r="CU146" s="2057"/>
      <c r="CV146" s="2057"/>
      <c r="CW146" s="2057"/>
      <c r="CX146" s="2057"/>
      <c r="CY146" s="2057"/>
      <c r="CZ146" s="2057"/>
      <c r="DA146" s="2057"/>
      <c r="DB146" s="2057"/>
      <c r="DC146" s="2057"/>
      <c r="DD146" s="2057"/>
      <c r="DE146" s="2057"/>
      <c r="DF146" s="2057"/>
      <c r="DG146" s="2057"/>
      <c r="DH146" s="2057"/>
      <c r="DI146" s="2057"/>
      <c r="DJ146" s="2057"/>
      <c r="DK146" s="2057"/>
      <c r="DL146" s="2057"/>
      <c r="DM146" s="2057"/>
      <c r="DN146" s="2057"/>
      <c r="DO146" s="2057"/>
      <c r="DP146" s="2057"/>
      <c r="DQ146" s="2057"/>
      <c r="DR146" s="2057"/>
      <c r="DS146" s="2057"/>
      <c r="DT146" s="2057"/>
      <c r="DU146" s="2057"/>
      <c r="DV146" s="2057"/>
      <c r="DW146" s="2057"/>
      <c r="DX146" s="2057"/>
      <c r="DY146" s="2057"/>
      <c r="DZ146" s="2057"/>
      <c r="EA146" s="2057"/>
      <c r="EB146" s="2057"/>
      <c r="EC146" s="2057"/>
      <c r="ED146" s="2057"/>
      <c r="EE146" s="2057"/>
      <c r="EF146" s="2057"/>
      <c r="EG146" s="2057"/>
      <c r="EH146" s="2057"/>
      <c r="EI146" s="2057"/>
      <c r="EJ146" s="2057"/>
      <c r="EK146" s="2057"/>
      <c r="EL146" s="2057"/>
      <c r="EM146" s="2057"/>
      <c r="EN146" s="2057"/>
      <c r="EO146" s="2057"/>
      <c r="EP146" s="2057"/>
      <c r="EQ146" s="2057"/>
      <c r="ER146" s="2057"/>
      <c r="ES146" s="2057"/>
    </row>
    <row r="147" spans="1:149" ht="16.5" hidden="1" customHeight="1" x14ac:dyDescent="0.2">
      <c r="A147" s="780">
        <v>2</v>
      </c>
      <c r="B147" s="784">
        <f>'SAME R Results'!A60</f>
        <v>4</v>
      </c>
      <c r="C147" s="785" t="str">
        <f>'SAME R Results'!B60</f>
        <v>Teflon</v>
      </c>
      <c r="D147" s="784" t="str">
        <f>'SAME R Results'!C60</f>
        <v>T06</v>
      </c>
      <c r="E147" s="784" t="str">
        <f>'SAME R Results'!D60</f>
        <v>34 T</v>
      </c>
      <c r="F147" s="784">
        <f>'SAME R Results'!E60</f>
        <v>6</v>
      </c>
      <c r="G147" s="784">
        <f>'SAME R Results'!F60</f>
        <v>81</v>
      </c>
      <c r="H147" s="785" t="str">
        <f>'SAME R Results'!G60</f>
        <v>High temp  aging</v>
      </c>
      <c r="I147" s="784">
        <f>'SAME R Results'!H60</f>
        <v>239</v>
      </c>
      <c r="J147" s="786">
        <f>'SAME R Results'!I60</f>
        <v>40416</v>
      </c>
      <c r="K147" s="784">
        <f>'SAME R Results'!J60</f>
        <v>0</v>
      </c>
      <c r="L147" s="788"/>
      <c r="M147" s="788"/>
      <c r="N147" s="784">
        <f>'SAME R Results'!K60</f>
        <v>8.1</v>
      </c>
      <c r="O147" s="793">
        <f>'SAME R Results'!L60</f>
        <v>1.45</v>
      </c>
      <c r="P147" s="784">
        <f>'SAME R Results'!M60</f>
        <v>60</v>
      </c>
      <c r="Q147" s="784">
        <f>'SAME R Results'!N60</f>
        <v>11</v>
      </c>
      <c r="R147" s="784">
        <f>'SAME R Results'!O60</f>
        <v>8</v>
      </c>
      <c r="S147" s="784" t="str">
        <f>'SAME R Results'!P60</f>
        <v>n</v>
      </c>
      <c r="T147" s="784" t="str">
        <f>'SAME R Results'!Q60</f>
        <v>n</v>
      </c>
      <c r="U147" s="784">
        <f>'SAME R Results'!R60</f>
        <v>30.166666666666668</v>
      </c>
      <c r="V147" s="784" t="str">
        <f>'SAME R Results'!S60</f>
        <v>y</v>
      </c>
      <c r="W147" s="784">
        <f>'SAME R Results'!T60</f>
        <v>45</v>
      </c>
      <c r="X147" s="784" t="str">
        <f>'SAME R Results'!U60</f>
        <v>n</v>
      </c>
      <c r="Y147" s="784" t="str">
        <f>'SAME R Results'!V60</f>
        <v>y</v>
      </c>
      <c r="Z147" s="784" t="str">
        <f>'SAME R Results'!W60</f>
        <v>y</v>
      </c>
      <c r="AA147" s="784" t="str">
        <f>'SAME R Results'!X60</f>
        <v>n</v>
      </c>
      <c r="AB147" s="784" t="str">
        <f>'SAME R Results'!Y60</f>
        <v>n</v>
      </c>
      <c r="AC147" s="789"/>
      <c r="AD147" s="784" t="str">
        <f>'SAME R Results'!Z60</f>
        <v>y</v>
      </c>
      <c r="AE147" s="784">
        <f>'SAME R Results'!AA60</f>
        <v>10</v>
      </c>
      <c r="AF147" s="784" t="str">
        <f>'SAME R Results'!AB60</f>
        <v>y</v>
      </c>
      <c r="AG147" s="817">
        <f>'SAME R Results'!AC60</f>
        <v>5.19567251427413E-2</v>
      </c>
      <c r="AH147" s="819">
        <f>'SAME R Results'!AD60</f>
        <v>0</v>
      </c>
      <c r="AI147" s="784">
        <f>'SAME R Results'!AE60</f>
        <v>58</v>
      </c>
      <c r="AJ147" s="784">
        <f>'SAME R Results'!AF60</f>
        <v>480</v>
      </c>
      <c r="AK147" s="784">
        <f>'SAME R Results'!AG60</f>
        <v>0</v>
      </c>
      <c r="AL147" s="784" t="str">
        <f>'SAME R Results'!AH60</f>
        <v>n</v>
      </c>
      <c r="AM147" s="784" t="str">
        <f>'SAME R Results'!AI60</f>
        <v>y</v>
      </c>
      <c r="AN147" s="784" t="str">
        <f>'SAME R Results'!AJ60</f>
        <v>y</v>
      </c>
      <c r="AO147" s="784" t="str">
        <f>'SAME R Results'!AK60</f>
        <v>n</v>
      </c>
      <c r="AP147" s="784" t="str">
        <f>'SAME R Results'!AL60</f>
        <v>n</v>
      </c>
      <c r="AQ147" s="784" t="str">
        <f>'SAME R Results'!AM60</f>
        <v>y</v>
      </c>
      <c r="AR147" s="817">
        <f>'SAME R Results'!AN60</f>
        <v>5.19567251427413E-2</v>
      </c>
      <c r="AS147" s="819">
        <f>'SAME R Results'!AO60</f>
        <v>0</v>
      </c>
      <c r="AT147" s="784">
        <f>'SAME R Results'!AP60</f>
        <v>0</v>
      </c>
      <c r="AU147" s="789"/>
      <c r="AV147" s="821">
        <f>'SAME R Results'!AQ60</f>
        <v>0</v>
      </c>
      <c r="AW147" s="821">
        <f>'SAME R Results'!AR60</f>
        <v>2.1625675000000006</v>
      </c>
      <c r="AX147" s="821">
        <f>'SAME R Results'!AS60</f>
        <v>0</v>
      </c>
      <c r="AY147" s="821">
        <f>'SAME R Results'!AT60</f>
        <v>0</v>
      </c>
      <c r="AZ147" s="824"/>
      <c r="BA147" s="824"/>
      <c r="BB147" s="821">
        <f>'SAME R Results'!AU60</f>
        <v>0.25022875</v>
      </c>
      <c r="BC147" s="821">
        <f>'SAME R Results'!AV60</f>
        <v>2.6962295000000004E-2</v>
      </c>
      <c r="BD147" s="821">
        <f>'SAME R Results'!AW60</f>
        <v>6.9776150000000001</v>
      </c>
      <c r="BE147" s="821">
        <f>'SAME R Results'!AX60</f>
        <v>4.7162929999999994</v>
      </c>
      <c r="BF147" s="827">
        <f>'SAME R Results'!AY60</f>
        <v>88505</v>
      </c>
      <c r="BG147" s="784">
        <f>'SAME R Results'!AZ60</f>
        <v>0.33628839999999993</v>
      </c>
      <c r="BH147" s="784">
        <f>'SAME R Results'!BA60</f>
        <v>8.1741344999999993E-2</v>
      </c>
      <c r="BI147" s="789"/>
      <c r="BJ147" s="784">
        <f>'SAME R Results'!BB60</f>
        <v>21.487300000000005</v>
      </c>
      <c r="BK147" s="784">
        <f>'SAME R Results'!BC60</f>
        <v>2.2613220000000007</v>
      </c>
      <c r="BL147" s="784">
        <f>'SAME R Results'!BD60</f>
        <v>2654993.7023748658</v>
      </c>
      <c r="BM147" s="784">
        <f>'SAME R Results'!BE60</f>
        <v>553.24833622876997</v>
      </c>
      <c r="BN147" s="784">
        <f>'SAME R Results'!BF60</f>
        <v>0.223266455</v>
      </c>
      <c r="BO147" s="784">
        <f>'SAME R Results'!BG60</f>
        <v>6.3636763749999992E-2</v>
      </c>
      <c r="BP147" s="789"/>
      <c r="BQ147" s="784">
        <f>'SAME R Results'!BH60</f>
        <v>48.561298000000008</v>
      </c>
      <c r="BR147" s="817">
        <f>'SAME R Results'!BI60</f>
        <v>0.20838028193207944</v>
      </c>
      <c r="BS147" s="817">
        <f>'SAME R Results'!BJ60</f>
        <v>0.25134398476976683</v>
      </c>
      <c r="BT147" s="817">
        <f>'SAME R Results'!BL60</f>
        <v>3.5084508049012788</v>
      </c>
      <c r="BU147" s="817">
        <f>'SAME R Results'!BM60</f>
        <v>1.541820614289457</v>
      </c>
      <c r="BV147" s="817">
        <f>'SAME R Results'!BN60</f>
        <v>0.18973641212359585</v>
      </c>
      <c r="BW147" s="784">
        <f>'SAME R Results'!BO60</f>
        <v>2654993.7023748658</v>
      </c>
      <c r="BX147" s="784">
        <f>'SAME R Results'!BP60</f>
        <v>2615814.6549193626</v>
      </c>
      <c r="BY147" s="784">
        <f>'SAME R Results'!BQ60</f>
        <v>2363356.7971740211</v>
      </c>
      <c r="BZ147" s="784">
        <f>'SAME R Results'!BR60</f>
        <v>553.24833622876997</v>
      </c>
      <c r="CA147" s="784">
        <f>'SAME R Results'!BS60</f>
        <v>0.50193598508390314</v>
      </c>
      <c r="CB147" s="784">
        <f>'SAME R Results'!BT60</f>
        <v>2.2599999999999998</v>
      </c>
      <c r="CC147" s="784">
        <f>'SAME R Results'!BV60</f>
        <v>1</v>
      </c>
      <c r="CD147" s="880">
        <f>'SAME R Results'!BW60</f>
        <v>2.2000000000000002</v>
      </c>
      <c r="CE147" s="1086">
        <f>'SAME R Results'!BZ60</f>
        <v>538.43096293819656</v>
      </c>
      <c r="CF147" s="1777">
        <f>'SAME R Results'!CA60</f>
        <v>9.7133333333332406</v>
      </c>
      <c r="CG147" s="1777" t="str">
        <f>'SAME R Results'!CB60</f>
        <v xml:space="preserve"> 34T</v>
      </c>
      <c r="CH147" s="1777">
        <f>'SAME R Results'!CC60</f>
        <v>239</v>
      </c>
      <c r="CI147" s="1777">
        <f>'SAME R Results'!CD60</f>
        <v>2.9996683733699677E-2</v>
      </c>
      <c r="CJ147" s="1777"/>
      <c r="CK147" s="1777"/>
      <c r="CL147" s="2015">
        <f>'SAME R Results'!CI60</f>
        <v>60</v>
      </c>
      <c r="CM147" s="2015" t="str">
        <f>'SAME R Results'!CJ60</f>
        <v>Teflon</v>
      </c>
      <c r="CN147" s="2016">
        <f>'SAME R Results'!CK60</f>
        <v>0.20838028193207944</v>
      </c>
      <c r="CO147" s="2016">
        <f>'SAME R Results'!CL60</f>
        <v>4.597621237389494E-3</v>
      </c>
      <c r="CP147" s="2016">
        <f>'SAME R Results'!CM60</f>
        <v>1.8992864421797373E-2</v>
      </c>
    </row>
    <row r="148" spans="1:149" ht="16.5" customHeight="1" x14ac:dyDescent="0.2">
      <c r="A148" s="780">
        <v>2</v>
      </c>
      <c r="B148" s="784">
        <f>'SAME R Results'!A61</f>
        <v>4</v>
      </c>
      <c r="C148" s="785" t="str">
        <f>'SAME R Results'!B61</f>
        <v>Teflon</v>
      </c>
      <c r="D148" s="784" t="str">
        <f>'SAME R Results'!C61</f>
        <v>T06</v>
      </c>
      <c r="E148" s="784" t="str">
        <f>'SAME R Results'!D61</f>
        <v>34TA</v>
      </c>
      <c r="F148" s="784">
        <f>'SAME R Results'!E61</f>
        <v>6</v>
      </c>
      <c r="G148" s="784" t="str">
        <f>'SAME R Results'!F61</f>
        <v>81a</v>
      </c>
      <c r="H148" s="785" t="str">
        <f>'SAME R Results'!G61</f>
        <v>aged</v>
      </c>
      <c r="I148" s="784">
        <f>'SAME R Results'!H61</f>
        <v>239</v>
      </c>
      <c r="J148" s="786">
        <f>'SAME R Results'!I61</f>
        <v>40417</v>
      </c>
      <c r="K148" s="784">
        <f>'SAME R Results'!J61</f>
        <v>0</v>
      </c>
      <c r="L148" s="788"/>
      <c r="M148" s="788"/>
      <c r="N148" s="784">
        <f>'SAME R Results'!K61</f>
        <v>8.1</v>
      </c>
      <c r="O148" s="793">
        <f>'SAME R Results'!L61</f>
        <v>1.45</v>
      </c>
      <c r="P148" s="784">
        <f>'SAME R Results'!M61</f>
        <v>0</v>
      </c>
      <c r="Q148" s="784">
        <f>'SAME R Results'!N61</f>
        <v>0</v>
      </c>
      <c r="R148" s="784">
        <f>'SAME R Results'!O61</f>
        <v>0</v>
      </c>
      <c r="S148" s="784">
        <f>'SAME R Results'!P61</f>
        <v>0</v>
      </c>
      <c r="T148" s="784">
        <f>'SAME R Results'!Q61</f>
        <v>0</v>
      </c>
      <c r="U148" s="784">
        <f>'SAME R Results'!R61</f>
        <v>559</v>
      </c>
      <c r="V148" s="784">
        <f>'SAME R Results'!S61</f>
        <v>0</v>
      </c>
      <c r="W148" s="784">
        <f>'SAME R Results'!T61</f>
        <v>0</v>
      </c>
      <c r="X148" s="784" t="str">
        <f>'SAME R Results'!U61</f>
        <v>n</v>
      </c>
      <c r="Y148" s="784" t="str">
        <f>'SAME R Results'!V61</f>
        <v>y</v>
      </c>
      <c r="Z148" s="784" t="str">
        <f>'SAME R Results'!W61</f>
        <v>y</v>
      </c>
      <c r="AA148" s="784" t="str">
        <f>'SAME R Results'!X61</f>
        <v>n</v>
      </c>
      <c r="AB148" s="784" t="str">
        <f>'SAME R Results'!Y61</f>
        <v>n</v>
      </c>
      <c r="AC148" s="789"/>
      <c r="AD148" s="784" t="str">
        <f>'SAME R Results'!Z61</f>
        <v>y</v>
      </c>
      <c r="AE148" s="784">
        <f>'SAME R Results'!AA61</f>
        <v>10</v>
      </c>
      <c r="AF148" s="784" t="str">
        <f>'SAME R Results'!AB61</f>
        <v>y</v>
      </c>
      <c r="AG148" s="817">
        <f>'SAME R Results'!AC61</f>
        <v>5.19567251427413E-2</v>
      </c>
      <c r="AH148" s="819">
        <f>'SAME R Results'!AD61</f>
        <v>0</v>
      </c>
      <c r="AI148" s="784">
        <f>'SAME R Results'!AE61</f>
        <v>0</v>
      </c>
      <c r="AJ148" s="784">
        <f>'SAME R Results'!AF61</f>
        <v>0</v>
      </c>
      <c r="AK148" s="784">
        <f>'SAME R Results'!AG61</f>
        <v>0</v>
      </c>
      <c r="AL148" s="784">
        <f>'SAME R Results'!AH61</f>
        <v>0</v>
      </c>
      <c r="AM148" s="784">
        <f>'SAME R Results'!AI61</f>
        <v>0</v>
      </c>
      <c r="AN148" s="784">
        <f>'SAME R Results'!AJ61</f>
        <v>0</v>
      </c>
      <c r="AO148" s="784">
        <f>'SAME R Results'!AK61</f>
        <v>0</v>
      </c>
      <c r="AP148" s="784">
        <f>'SAME R Results'!AL61</f>
        <v>0</v>
      </c>
      <c r="AQ148" s="784">
        <f>'SAME R Results'!AM61</f>
        <v>0</v>
      </c>
      <c r="AR148" s="817">
        <f>'SAME R Results'!AN61</f>
        <v>0</v>
      </c>
      <c r="AS148" s="819">
        <f>'SAME R Results'!AO61</f>
        <v>0</v>
      </c>
      <c r="AT148" s="784">
        <f>'SAME R Results'!AP61</f>
        <v>45</v>
      </c>
      <c r="AU148" s="789"/>
      <c r="AV148" s="821">
        <f>'SAME R Results'!AQ61</f>
        <v>0</v>
      </c>
      <c r="AW148" s="821">
        <f>'SAME R Results'!AR61</f>
        <v>2.1021720000000004</v>
      </c>
      <c r="AX148" s="821">
        <f>'SAME R Results'!AS61</f>
        <v>0</v>
      </c>
      <c r="AY148" s="821">
        <f>'SAME R Results'!AT61</f>
        <v>0</v>
      </c>
      <c r="AZ148" s="824"/>
      <c r="BA148" s="824"/>
      <c r="BB148" s="821">
        <f>'SAME R Results'!AU61</f>
        <v>0.23783875000000002</v>
      </c>
      <c r="BC148" s="821">
        <f>'SAME R Results'!AV61</f>
        <v>2.9037475E-2</v>
      </c>
      <c r="BD148" s="821">
        <f>'SAME R Results'!AW61</f>
        <v>6.4018399999999982</v>
      </c>
      <c r="BE148" s="821">
        <f>'SAME R Results'!AX61</f>
        <v>4.7223504999999992</v>
      </c>
      <c r="BF148" s="827">
        <f>'SAME R Results'!AY61</f>
        <v>33040</v>
      </c>
      <c r="BG148" s="784">
        <f>'SAME R Results'!AZ61</f>
        <v>0.33061214999999999</v>
      </c>
      <c r="BH148" s="784">
        <f>'SAME R Results'!BA61</f>
        <v>8.5174565000000008E-2</v>
      </c>
      <c r="BI148" s="789"/>
      <c r="BJ148" s="784">
        <f>'SAME R Results'!BB61</f>
        <v>19.779400000000003</v>
      </c>
      <c r="BK148" s="784">
        <f>'SAME R Results'!BC61</f>
        <v>1.679489499999999</v>
      </c>
      <c r="BL148" s="784">
        <f>'SAME R Results'!BD61</f>
        <v>920599.7311915328</v>
      </c>
      <c r="BM148" s="784">
        <f>'SAME R Results'!BE61</f>
        <v>354.42148985691654</v>
      </c>
      <c r="BN148" s="784">
        <f>'SAME R Results'!BF61</f>
        <v>0.20880127500000001</v>
      </c>
      <c r="BO148" s="784">
        <f>'SAME R Results'!BG61</f>
        <v>6.1359396249999996E-2</v>
      </c>
      <c r="BP148" s="789"/>
      <c r="BQ148" s="784">
        <f>'SAME R Results'!BH61</f>
        <v>44.701444000000002</v>
      </c>
      <c r="BR148" s="817">
        <f>'SAME R Results'!BI61</f>
        <v>0.38498978203935447</v>
      </c>
      <c r="BS148" s="817">
        <f>'SAME R Results'!BJ61</f>
        <v>0.34802448690651788</v>
      </c>
      <c r="BT148" s="817">
        <f>'SAME R Results'!BL61</f>
        <v>3.4029225800930205</v>
      </c>
      <c r="BU148" s="817" t="e">
        <f>'SAME R Results'!BM61</f>
        <v>#NUM!</v>
      </c>
      <c r="BV148" s="817" t="e">
        <f>'SAME R Results'!BN61</f>
        <v>#NUM!</v>
      </c>
      <c r="BW148" s="784">
        <f>'SAME R Results'!BO61</f>
        <v>920599.7311915328</v>
      </c>
      <c r="BX148" s="784">
        <f>'SAME R Results'!BP61</f>
        <v>905973.71313684864</v>
      </c>
      <c r="BY148" s="784">
        <f>'SAME R Results'!BQ61</f>
        <v>846999.06468504795</v>
      </c>
      <c r="BZ148" s="784">
        <f>'SAME R Results'!BR61</f>
        <v>354.42148985691654</v>
      </c>
      <c r="CA148" s="784">
        <f>'SAME R Results'!BS61</f>
        <v>0.37278911036135998</v>
      </c>
      <c r="CB148" s="784">
        <f>'SAME R Results'!BT61</f>
        <v>2.2599999999999998</v>
      </c>
      <c r="CC148" s="784">
        <f>'SAME R Results'!BV61</f>
        <v>1</v>
      </c>
      <c r="CD148" s="880">
        <f>'SAME R Results'!BW61</f>
        <v>2.2000000000000002</v>
      </c>
      <c r="CE148" s="1086">
        <f>'SAME R Results'!BZ61</f>
        <v>538.43096293819656</v>
      </c>
      <c r="CF148" s="1777">
        <f>'SAME R Results'!CA61</f>
        <v>9.7133333333332406</v>
      </c>
      <c r="CG148" s="1777">
        <f>'SAME R Results'!CB61</f>
        <v>0</v>
      </c>
      <c r="CH148" s="1777">
        <f>'SAME R Results'!CC61</f>
        <v>0</v>
      </c>
      <c r="CI148" s="1777">
        <f>'SAME R Results'!CD61</f>
        <v>2.761242251201125E-2</v>
      </c>
      <c r="CJ148" s="1777"/>
      <c r="CK148" s="1777"/>
      <c r="CL148" s="2015">
        <f>'SAME R Results'!CI61</f>
        <v>61</v>
      </c>
      <c r="CM148" s="2015" t="str">
        <f>'SAME R Results'!CJ61</f>
        <v>Teflon</v>
      </c>
      <c r="CN148" s="2016">
        <f>'SAME R Results'!CK61</f>
        <v>0.38498978203935447</v>
      </c>
      <c r="CO148" s="2016">
        <f>'SAME R Results'!CL61</f>
        <v>4.6710185693330172E-3</v>
      </c>
      <c r="CP148" s="2016">
        <f>'SAME R Results'!CM61</f>
        <v>1.9393567644119859E-2</v>
      </c>
      <c r="CR148" s="11"/>
      <c r="CS148" s="11"/>
      <c r="CT148" s="11"/>
      <c r="CU148" s="11"/>
      <c r="CV148" s="11"/>
      <c r="CW148" s="11"/>
      <c r="CX148" s="11"/>
      <c r="CY148" s="11"/>
      <c r="CZ148" s="11"/>
      <c r="DA148" s="11"/>
      <c r="DB148" s="11"/>
      <c r="DC148" s="11"/>
      <c r="DD148" s="11"/>
      <c r="DE148" s="11"/>
      <c r="DF148" s="11"/>
      <c r="DG148" s="11"/>
      <c r="DH148" s="11"/>
      <c r="DI148" s="11"/>
      <c r="DJ148" s="11"/>
      <c r="DK148" s="11"/>
      <c r="DL148" s="11"/>
      <c r="DM148" s="11"/>
      <c r="DN148" s="11"/>
      <c r="DO148" s="11"/>
      <c r="DP148" s="11"/>
      <c r="DQ148" s="11"/>
      <c r="DR148" s="11"/>
      <c r="DS148" s="11"/>
      <c r="DT148" s="11"/>
      <c r="DU148" s="11"/>
      <c r="DV148" s="11"/>
      <c r="DW148" s="11"/>
      <c r="DX148" s="11"/>
      <c r="DY148" s="11"/>
      <c r="DZ148" s="11"/>
      <c r="EA148" s="11"/>
      <c r="EB148" s="11"/>
      <c r="EC148" s="11"/>
      <c r="ED148" s="11"/>
      <c r="EE148" s="11"/>
      <c r="EF148" s="11"/>
      <c r="EG148" s="11"/>
      <c r="EH148" s="11"/>
      <c r="EI148" s="11"/>
      <c r="EJ148" s="11"/>
      <c r="EK148" s="11"/>
      <c r="EL148" s="11"/>
      <c r="EM148" s="11"/>
      <c r="EN148" s="11"/>
      <c r="EO148" s="11"/>
      <c r="EP148" s="11"/>
      <c r="EQ148" s="11"/>
      <c r="ER148" s="11"/>
      <c r="ES148" s="11"/>
    </row>
    <row r="149" spans="1:149" ht="16.5" hidden="1" customHeight="1" x14ac:dyDescent="0.2">
      <c r="A149" s="780">
        <v>2</v>
      </c>
      <c r="B149" s="784">
        <f>'SAME R Results'!A64</f>
        <v>4</v>
      </c>
      <c r="C149" s="785" t="str">
        <f>'SAME R Results'!B64</f>
        <v>Teflon</v>
      </c>
      <c r="D149" s="784" t="str">
        <f>'SAME R Results'!C64</f>
        <v>T05</v>
      </c>
      <c r="E149" s="784" t="str">
        <f>'SAME R Results'!D64</f>
        <v>36 T</v>
      </c>
      <c r="F149" s="784">
        <f>'SAME R Results'!E64</f>
        <v>5</v>
      </c>
      <c r="G149" s="784">
        <f>'SAME R Results'!F64</f>
        <v>83</v>
      </c>
      <c r="H149" s="785" t="str">
        <f>'SAME R Results'!G64</f>
        <v>Mid temp aging</v>
      </c>
      <c r="I149" s="784">
        <f>'SAME R Results'!H64</f>
        <v>239</v>
      </c>
      <c r="J149" s="786">
        <f>'SAME R Results'!I64</f>
        <v>40416</v>
      </c>
      <c r="K149" s="784">
        <f>'SAME R Results'!J64</f>
        <v>0</v>
      </c>
      <c r="L149" s="788"/>
      <c r="M149" s="788"/>
      <c r="N149" s="784">
        <f>'SAME R Results'!K64</f>
        <v>8.1</v>
      </c>
      <c r="O149" s="793">
        <f>'SAME R Results'!L64</f>
        <v>1.448</v>
      </c>
      <c r="P149" s="784">
        <f>'SAME R Results'!M64</f>
        <v>60</v>
      </c>
      <c r="Q149" s="784">
        <f>'SAME R Results'!N64</f>
        <v>11</v>
      </c>
      <c r="R149" s="784">
        <f>'SAME R Results'!O64</f>
        <v>8</v>
      </c>
      <c r="S149" s="784" t="str">
        <f>'SAME R Results'!P64</f>
        <v>n</v>
      </c>
      <c r="T149" s="784" t="str">
        <f>'SAME R Results'!Q64</f>
        <v>n</v>
      </c>
      <c r="U149" s="784">
        <f>'SAME R Results'!R64</f>
        <v>30.333333333333332</v>
      </c>
      <c r="V149" s="784" t="str">
        <f>'SAME R Results'!S64</f>
        <v>y</v>
      </c>
      <c r="W149" s="784">
        <f>'SAME R Results'!T64</f>
        <v>60</v>
      </c>
      <c r="X149" s="784" t="str">
        <f>'SAME R Results'!U64</f>
        <v>n</v>
      </c>
      <c r="Y149" s="784" t="str">
        <f>'SAME R Results'!V64</f>
        <v>y</v>
      </c>
      <c r="Z149" s="784" t="str">
        <f>'SAME R Results'!W64</f>
        <v>y</v>
      </c>
      <c r="AA149" s="784" t="str">
        <f>'SAME R Results'!X64</f>
        <v>n</v>
      </c>
      <c r="AB149" s="784" t="str">
        <f>'SAME R Results'!Y64</f>
        <v>n</v>
      </c>
      <c r="AC149" s="789"/>
      <c r="AD149" s="784" t="str">
        <f>'SAME R Results'!Z64</f>
        <v>y</v>
      </c>
      <c r="AE149" s="784">
        <f>'SAME R Results'!AA64</f>
        <v>10</v>
      </c>
      <c r="AF149" s="784" t="str">
        <f>'SAME R Results'!AB64</f>
        <v>y</v>
      </c>
      <c r="AG149" s="817">
        <f>'SAME R Results'!AC64</f>
        <v>5.19567251427413E-2</v>
      </c>
      <c r="AH149" s="819">
        <f>'SAME R Results'!AD64</f>
        <v>0</v>
      </c>
      <c r="AI149" s="784">
        <f>'SAME R Results'!AE64</f>
        <v>58</v>
      </c>
      <c r="AJ149" s="784">
        <f>'SAME R Results'!AF64</f>
        <v>480</v>
      </c>
      <c r="AK149" s="784">
        <f>'SAME R Results'!AG64</f>
        <v>0</v>
      </c>
      <c r="AL149" s="784" t="str">
        <f>'SAME R Results'!AH64</f>
        <v>n</v>
      </c>
      <c r="AM149" s="784" t="str">
        <f>'SAME R Results'!AI64</f>
        <v>y</v>
      </c>
      <c r="AN149" s="784" t="str">
        <f>'SAME R Results'!AJ64</f>
        <v>y</v>
      </c>
      <c r="AO149" s="784" t="str">
        <f>'SAME R Results'!AK64</f>
        <v>n</v>
      </c>
      <c r="AP149" s="784" t="str">
        <f>'SAME R Results'!AL64</f>
        <v>n</v>
      </c>
      <c r="AQ149" s="784" t="str">
        <f>'SAME R Results'!AM64</f>
        <v>y</v>
      </c>
      <c r="AR149" s="817">
        <f>'SAME R Results'!AN64</f>
        <v>5.19567251427413E-2</v>
      </c>
      <c r="AS149" s="819">
        <f>'SAME R Results'!AO64</f>
        <v>0</v>
      </c>
      <c r="AT149" s="784">
        <f>'SAME R Results'!AP64</f>
        <v>0</v>
      </c>
      <c r="AU149" s="789"/>
      <c r="AV149" s="821">
        <f>'SAME R Results'!AQ64</f>
        <v>0</v>
      </c>
      <c r="AW149" s="821">
        <f>'SAME R Results'!AR64</f>
        <v>1.7692875000000003</v>
      </c>
      <c r="AX149" s="821">
        <f>'SAME R Results'!AS64</f>
        <v>0</v>
      </c>
      <c r="AY149" s="821">
        <f>'SAME R Results'!AT64</f>
        <v>0</v>
      </c>
      <c r="AZ149" s="824"/>
      <c r="BA149" s="824"/>
      <c r="BB149" s="821">
        <f>'SAME R Results'!AU64</f>
        <v>0.20867914999999998</v>
      </c>
      <c r="BC149" s="821">
        <f>'SAME R Results'!AV64</f>
        <v>2.6794425E-2</v>
      </c>
      <c r="BD149" s="821">
        <f>'SAME R Results'!AW64</f>
        <v>6.8408974999999996</v>
      </c>
      <c r="BE149" s="821">
        <f>'SAME R Results'!AX64</f>
        <v>4.7303164999999989</v>
      </c>
      <c r="BF149" s="827">
        <f>'SAME R Results'!AY64</f>
        <v>107645</v>
      </c>
      <c r="BG149" s="784">
        <f>'SAME R Results'!AZ64</f>
        <v>0.27722160000000001</v>
      </c>
      <c r="BH149" s="784">
        <f>'SAME R Results'!BA64</f>
        <v>7.8613274999999996E-2</v>
      </c>
      <c r="BI149" s="789"/>
      <c r="BJ149" s="784">
        <f>'SAME R Results'!BB64</f>
        <v>17.034399999999994</v>
      </c>
      <c r="BK149" s="784">
        <f>'SAME R Results'!BC64</f>
        <v>2.1105810000000007</v>
      </c>
      <c r="BL149" s="784">
        <f>'SAME R Results'!BD64</f>
        <v>3535853.9755014894</v>
      </c>
      <c r="BM149" s="784">
        <f>'SAME R Results'!BE64</f>
        <v>494.67025905930427</v>
      </c>
      <c r="BN149" s="784">
        <f>'SAME R Results'!BF64</f>
        <v>0.18188472499999997</v>
      </c>
      <c r="BO149" s="784">
        <f>'SAME R Results'!BG64</f>
        <v>4.9652081250000007E-2</v>
      </c>
      <c r="BP149" s="789"/>
      <c r="BQ149" s="784">
        <f>'SAME R Results'!BH64</f>
        <v>38.497743999999983</v>
      </c>
      <c r="BR149" s="817">
        <f>'SAME R Results'!BI64</f>
        <v>0.13990121268770589</v>
      </c>
      <c r="BS149" s="817">
        <f>'SAME R Results'!BJ64</f>
        <v>0.21143321745634569</v>
      </c>
      <c r="BT149" s="817">
        <f>'SAME R Results'!BL64</f>
        <v>3.6631843101239578</v>
      </c>
      <c r="BU149" s="817">
        <f>'SAME R Results'!BM64</f>
        <v>1.9014741902301655</v>
      </c>
      <c r="BV149" s="817">
        <f>'SAME R Results'!BN64</f>
        <v>0.11380087707932458</v>
      </c>
      <c r="BW149" s="784">
        <f>'SAME R Results'!BO64</f>
        <v>3535853.9755014894</v>
      </c>
      <c r="BX149" s="784">
        <f>'SAME R Results'!BP64</f>
        <v>3303545.048854555</v>
      </c>
      <c r="BY149" s="784">
        <f>'SAME R Results'!BQ64</f>
        <v>2901632.0622752355</v>
      </c>
      <c r="BZ149" s="784">
        <f>'SAME R Results'!BR64</f>
        <v>494.67025905930427</v>
      </c>
      <c r="CA149" s="784">
        <f>'SAME R Results'!BS64</f>
        <v>0.46847664920536281</v>
      </c>
      <c r="CB149" s="784">
        <f>'SAME R Results'!BT64</f>
        <v>2.2599999999999998</v>
      </c>
      <c r="CC149" s="784">
        <f>'SAME R Results'!BV64</f>
        <v>1</v>
      </c>
      <c r="CD149" s="880">
        <f>'SAME R Results'!BW64</f>
        <v>2.2000000000000002</v>
      </c>
      <c r="CE149" s="1086">
        <f>'SAME R Results'!BZ64</f>
        <v>532.36353982539481</v>
      </c>
      <c r="CF149" s="1777">
        <f>'SAME R Results'!CA64</f>
        <v>8.0700000000000216</v>
      </c>
      <c r="CG149" s="1777" t="str">
        <f>'SAME R Results'!CB64</f>
        <v xml:space="preserve"> 36T</v>
      </c>
      <c r="CH149" s="1777">
        <f>'SAME R Results'!CC64</f>
        <v>239</v>
      </c>
      <c r="CI149" s="1777">
        <f>'SAME R Results'!CD64</f>
        <v>2.8622857992564966E-2</v>
      </c>
      <c r="CJ149" s="1777"/>
      <c r="CK149" s="1777"/>
      <c r="CL149" s="2015">
        <f>'SAME R Results'!CI64</f>
        <v>64</v>
      </c>
      <c r="CM149" s="2015" t="str">
        <f>'SAME R Results'!CJ64</f>
        <v>Teflon</v>
      </c>
      <c r="CN149" s="2016">
        <f>'SAME R Results'!CK64</f>
        <v>0.13990121268770589</v>
      </c>
      <c r="CO149" s="2016">
        <f>'SAME R Results'!CL64</f>
        <v>4.7245554181045007E-3</v>
      </c>
      <c r="CP149" s="2016">
        <f>'SAME R Results'!CM64</f>
        <v>1.9210829485215231E-2</v>
      </c>
    </row>
    <row r="150" spans="1:149" ht="16.5" customHeight="1" x14ac:dyDescent="0.2">
      <c r="A150" s="780">
        <v>2</v>
      </c>
      <c r="B150" s="784">
        <f>'SAME R Results'!A65</f>
        <v>4</v>
      </c>
      <c r="C150" s="785" t="str">
        <f>'SAME R Results'!B65</f>
        <v>Teflon</v>
      </c>
      <c r="D150" s="784" t="str">
        <f>'SAME R Results'!C65</f>
        <v>T05</v>
      </c>
      <c r="E150" s="784" t="str">
        <f>'SAME R Results'!D65</f>
        <v>36TA</v>
      </c>
      <c r="F150" s="784">
        <f>'SAME R Results'!E65</f>
        <v>5</v>
      </c>
      <c r="G150" s="784" t="str">
        <f>'SAME R Results'!F65</f>
        <v>83a</v>
      </c>
      <c r="H150" s="785" t="str">
        <f>'SAME R Results'!G65</f>
        <v>aged</v>
      </c>
      <c r="I150" s="784">
        <f>'SAME R Results'!H65</f>
        <v>239</v>
      </c>
      <c r="J150" s="786">
        <f>'SAME R Results'!I65</f>
        <v>40417</v>
      </c>
      <c r="K150" s="784">
        <f>'SAME R Results'!J65</f>
        <v>0</v>
      </c>
      <c r="L150" s="788"/>
      <c r="M150" s="788"/>
      <c r="N150" s="784">
        <f>'SAME R Results'!K65</f>
        <v>8.1</v>
      </c>
      <c r="O150" s="793">
        <f>'SAME R Results'!L65</f>
        <v>1.448</v>
      </c>
      <c r="P150" s="784">
        <f>'SAME R Results'!M65</f>
        <v>0</v>
      </c>
      <c r="Q150" s="784">
        <f>'SAME R Results'!N65</f>
        <v>0</v>
      </c>
      <c r="R150" s="784">
        <f>'SAME R Results'!O65</f>
        <v>0</v>
      </c>
      <c r="S150" s="784">
        <f>'SAME R Results'!P65</f>
        <v>0</v>
      </c>
      <c r="T150" s="784">
        <f>'SAME R Results'!Q65</f>
        <v>0</v>
      </c>
      <c r="U150" s="784">
        <f>'SAME R Results'!R65</f>
        <v>557.33333333333337</v>
      </c>
      <c r="V150" s="784">
        <f>'SAME R Results'!S65</f>
        <v>0</v>
      </c>
      <c r="W150" s="784">
        <f>'SAME R Results'!T65</f>
        <v>0</v>
      </c>
      <c r="X150" s="784" t="str">
        <f>'SAME R Results'!U65</f>
        <v>n</v>
      </c>
      <c r="Y150" s="784" t="str">
        <f>'SAME R Results'!V65</f>
        <v>y</v>
      </c>
      <c r="Z150" s="784" t="str">
        <f>'SAME R Results'!W65</f>
        <v>y</v>
      </c>
      <c r="AA150" s="784" t="str">
        <f>'SAME R Results'!X65</f>
        <v>n</v>
      </c>
      <c r="AB150" s="784" t="str">
        <f>'SAME R Results'!Y65</f>
        <v>n</v>
      </c>
      <c r="AC150" s="789"/>
      <c r="AD150" s="784" t="str">
        <f>'SAME R Results'!Z65</f>
        <v>y</v>
      </c>
      <c r="AE150" s="784">
        <f>'SAME R Results'!AA65</f>
        <v>10</v>
      </c>
      <c r="AF150" s="784" t="str">
        <f>'SAME R Results'!AB65</f>
        <v>y</v>
      </c>
      <c r="AG150" s="817">
        <f>'SAME R Results'!AC65</f>
        <v>5.19567251427413E-2</v>
      </c>
      <c r="AH150" s="819">
        <f>'SAME R Results'!AD65</f>
        <v>0</v>
      </c>
      <c r="AI150" s="784">
        <f>'SAME R Results'!AE65</f>
        <v>0</v>
      </c>
      <c r="AJ150" s="784">
        <f>'SAME R Results'!AF65</f>
        <v>0</v>
      </c>
      <c r="AK150" s="784">
        <f>'SAME R Results'!AG65</f>
        <v>0</v>
      </c>
      <c r="AL150" s="784">
        <f>'SAME R Results'!AH65</f>
        <v>0</v>
      </c>
      <c r="AM150" s="784">
        <f>'SAME R Results'!AI65</f>
        <v>0</v>
      </c>
      <c r="AN150" s="784">
        <f>'SAME R Results'!AJ65</f>
        <v>0</v>
      </c>
      <c r="AO150" s="784">
        <f>'SAME R Results'!AK65</f>
        <v>0</v>
      </c>
      <c r="AP150" s="784">
        <f>'SAME R Results'!AL65</f>
        <v>0</v>
      </c>
      <c r="AQ150" s="784">
        <f>'SAME R Results'!AM65</f>
        <v>0</v>
      </c>
      <c r="AR150" s="817">
        <f>'SAME R Results'!AN65</f>
        <v>0</v>
      </c>
      <c r="AS150" s="819">
        <f>'SAME R Results'!AO65</f>
        <v>0</v>
      </c>
      <c r="AT150" s="784">
        <f>'SAME R Results'!AP65</f>
        <v>60</v>
      </c>
      <c r="AU150" s="789"/>
      <c r="AV150" s="821">
        <f>'SAME R Results'!AQ65</f>
        <v>0</v>
      </c>
      <c r="AW150" s="821">
        <f>'SAME R Results'!AR65</f>
        <v>1.8084105000000001</v>
      </c>
      <c r="AX150" s="821">
        <f>'SAME R Results'!AS65</f>
        <v>0</v>
      </c>
      <c r="AY150" s="821">
        <f>'SAME R Results'!AT65</f>
        <v>0</v>
      </c>
      <c r="AZ150" s="824"/>
      <c r="BA150" s="824"/>
      <c r="BB150" s="821">
        <f>'SAME R Results'!AU65</f>
        <v>0.1945191</v>
      </c>
      <c r="BC150" s="821">
        <f>'SAME R Results'!AV65</f>
        <v>3.1631470000000009E-2</v>
      </c>
      <c r="BD150" s="821">
        <f>'SAME R Results'!AW65</f>
        <v>6.2427220000000005</v>
      </c>
      <c r="BE150" s="821">
        <f>'SAME R Results'!AX65</f>
        <v>4.7371219999999985</v>
      </c>
      <c r="BF150" s="827">
        <f>'SAME R Results'!AY65</f>
        <v>32650</v>
      </c>
      <c r="BG150" s="784">
        <f>'SAME R Results'!AZ65</f>
        <v>0.27603149999999999</v>
      </c>
      <c r="BH150" s="784">
        <f>'SAME R Results'!BA65</f>
        <v>8.1985459999999996E-2</v>
      </c>
      <c r="BI150" s="789"/>
      <c r="BJ150" s="784">
        <f>'SAME R Results'!BB65</f>
        <v>15.891600000000002</v>
      </c>
      <c r="BK150" s="784">
        <f>'SAME R Results'!BC65</f>
        <v>1.505600000000002</v>
      </c>
      <c r="BL150" s="784">
        <f>'SAME R Results'!BD65</f>
        <v>909242.92996168404</v>
      </c>
      <c r="BM150" s="784">
        <f>'SAME R Results'!BE65</f>
        <v>306.40643784651229</v>
      </c>
      <c r="BN150" s="784">
        <f>'SAME R Results'!BF65</f>
        <v>0.16288763000000001</v>
      </c>
      <c r="BO150" s="784">
        <f>'SAME R Results'!BG65</f>
        <v>4.8511509999999994E-2</v>
      </c>
      <c r="BP150" s="789"/>
      <c r="BQ150" s="784">
        <f>'SAME R Results'!BH65</f>
        <v>35.915016000000001</v>
      </c>
      <c r="BR150" s="817">
        <f>'SAME R Results'!BI65</f>
        <v>0.3369907290446838</v>
      </c>
      <c r="BS150" s="817">
        <f>'SAME R Results'!BJ65</f>
        <v>0.32488147091855835</v>
      </c>
      <c r="BT150" s="817">
        <f>'SAME R Results'!BL65</f>
        <v>3.3577109844653368</v>
      </c>
      <c r="BU150" s="817" t="e">
        <f>'SAME R Results'!BM65</f>
        <v>#NUM!</v>
      </c>
      <c r="BV150" s="817" t="e">
        <f>'SAME R Results'!BN65</f>
        <v>#NUM!</v>
      </c>
      <c r="BW150" s="784">
        <f>'SAME R Results'!BO65</f>
        <v>909242.92996168404</v>
      </c>
      <c r="BX150" s="784">
        <f>'SAME R Results'!BP65</f>
        <v>894789.55558258481</v>
      </c>
      <c r="BY150" s="784">
        <f>'SAME R Results'!BQ65</f>
        <v>836756.11541259277</v>
      </c>
      <c r="BZ150" s="784">
        <f>'SAME R Results'!BR65</f>
        <v>306.40643784651229</v>
      </c>
      <c r="CA150" s="784">
        <f>'SAME R Results'!BS65</f>
        <v>0.3341916008168343</v>
      </c>
      <c r="CB150" s="784">
        <f>'SAME R Results'!BT65</f>
        <v>2.2599999999999998</v>
      </c>
      <c r="CC150" s="784">
        <f>'SAME R Results'!BV65</f>
        <v>1</v>
      </c>
      <c r="CD150" s="880">
        <f>'SAME R Results'!BW65</f>
        <v>2.2000000000000002</v>
      </c>
      <c r="CE150" s="1086">
        <f>'SAME R Results'!BZ65</f>
        <v>532.36353982539481</v>
      </c>
      <c r="CF150" s="1777">
        <f>'SAME R Results'!CA65</f>
        <v>8.0700000000000216</v>
      </c>
      <c r="CG150" s="1777">
        <f>'SAME R Results'!CB65</f>
        <v>0</v>
      </c>
      <c r="CH150" s="1777">
        <f>'SAME R Results'!CC65</f>
        <v>0</v>
      </c>
      <c r="CI150" s="1777">
        <f>'SAME R Results'!CD65</f>
        <v>2.6702614126393982E-2</v>
      </c>
      <c r="CJ150" s="1777"/>
      <c r="CK150" s="1777"/>
      <c r="CL150" s="2015">
        <f>'SAME R Results'!CI65</f>
        <v>65</v>
      </c>
      <c r="CM150" s="2015" t="str">
        <f>'SAME R Results'!CJ65</f>
        <v>Teflon</v>
      </c>
      <c r="CN150" s="2016">
        <f>'SAME R Results'!CK65</f>
        <v>0.3369907290446838</v>
      </c>
      <c r="CO150" s="2016">
        <f>'SAME R Results'!CL65</f>
        <v>4.5353628688345844E-3</v>
      </c>
      <c r="CP150" s="2016">
        <f>'SAME R Results'!CM65</f>
        <v>1.8996434874645505E-2</v>
      </c>
      <c r="CR150" s="11"/>
      <c r="CS150" s="11"/>
      <c r="CT150" s="11"/>
      <c r="CU150" s="11"/>
      <c r="CV150" s="11"/>
      <c r="CW150" s="11"/>
      <c r="CX150" s="11"/>
      <c r="CY150" s="11"/>
      <c r="CZ150" s="11"/>
      <c r="DA150" s="11"/>
      <c r="DB150" s="11"/>
      <c r="DC150" s="11"/>
      <c r="DD150" s="11"/>
      <c r="DE150" s="11"/>
      <c r="DF150" s="11"/>
      <c r="DG150" s="11"/>
      <c r="DH150" s="11"/>
      <c r="DI150" s="11"/>
      <c r="DJ150" s="11"/>
      <c r="DK150" s="11"/>
      <c r="DL150" s="11"/>
      <c r="DM150" s="11"/>
      <c r="DN150" s="11"/>
      <c r="DO150" s="11"/>
      <c r="DP150" s="11"/>
      <c r="DQ150" s="11"/>
      <c r="DR150" s="11"/>
      <c r="DS150" s="11"/>
      <c r="DT150" s="11"/>
      <c r="DU150" s="11"/>
      <c r="DV150" s="11"/>
      <c r="DW150" s="11"/>
      <c r="DX150" s="11"/>
      <c r="DY150" s="11"/>
      <c r="DZ150" s="11"/>
      <c r="EA150" s="11"/>
      <c r="EB150" s="11"/>
      <c r="EC150" s="11"/>
      <c r="ED150" s="11"/>
      <c r="EE150" s="11"/>
      <c r="EF150" s="11"/>
      <c r="EG150" s="11"/>
      <c r="EH150" s="11"/>
      <c r="EI150" s="11"/>
      <c r="EJ150" s="11"/>
      <c r="EK150" s="11"/>
      <c r="EL150" s="11"/>
      <c r="EM150" s="11"/>
      <c r="EN150" s="11"/>
      <c r="EO150" s="11"/>
      <c r="EP150" s="11"/>
      <c r="EQ150" s="11"/>
      <c r="ER150" s="11"/>
      <c r="ES150" s="11"/>
    </row>
    <row r="151" spans="1:149" s="2020" customFormat="1" ht="16.5" hidden="1" customHeight="1" x14ac:dyDescent="0.2">
      <c r="A151" s="780">
        <v>2</v>
      </c>
      <c r="B151" s="784" t="str">
        <f>'SAME R Results'!A75</f>
        <v>7 (4)</v>
      </c>
      <c r="C151" s="785" t="str">
        <f>'SAME R Results'!B75</f>
        <v>Teflon</v>
      </c>
      <c r="D151" s="784" t="str">
        <f>'SAME R Results'!C75</f>
        <v>T08</v>
      </c>
      <c r="E151" s="784" t="str">
        <f>'SAME R Results'!D75</f>
        <v>42 T</v>
      </c>
      <c r="F151" s="784">
        <f>'SAME R Results'!E75</f>
        <v>0</v>
      </c>
      <c r="G151" s="784">
        <f>'SAME R Results'!F75</f>
        <v>89</v>
      </c>
      <c r="H151" s="785" t="str">
        <f>'SAME R Results'!G75</f>
        <v>Baseline STS det</v>
      </c>
      <c r="I151" s="784">
        <f>'SAME R Results'!H75</f>
        <v>242</v>
      </c>
      <c r="J151" s="786">
        <f>'SAME R Results'!I75</f>
        <v>40420.277777777781</v>
      </c>
      <c r="K151" s="784">
        <f>'SAME R Results'!J75</f>
        <v>0</v>
      </c>
      <c r="L151" s="788"/>
      <c r="M151" s="788"/>
      <c r="N151" s="784">
        <f>'SAME R Results'!K75</f>
        <v>8.1</v>
      </c>
      <c r="O151" s="793">
        <f>'SAME R Results'!L75</f>
        <v>1.4450000000000001</v>
      </c>
      <c r="P151" s="784">
        <f>'SAME R Results'!M75</f>
        <v>60</v>
      </c>
      <c r="Q151" s="784">
        <f>'SAME R Results'!N75</f>
        <v>11</v>
      </c>
      <c r="R151" s="784">
        <f>'SAME R Results'!O75</f>
        <v>8</v>
      </c>
      <c r="S151" s="784" t="str">
        <f>'SAME R Results'!P75</f>
        <v>n</v>
      </c>
      <c r="T151" s="784" t="str">
        <f>'SAME R Results'!Q75</f>
        <v>n</v>
      </c>
      <c r="U151" s="784">
        <f>'SAME R Results'!R75</f>
        <v>31.285714285714285</v>
      </c>
      <c r="V151" s="784" t="str">
        <f>'SAME R Results'!S75</f>
        <v>y</v>
      </c>
      <c r="W151" s="784">
        <f>'SAME R Results'!T75</f>
        <v>75</v>
      </c>
      <c r="X151" s="784" t="str">
        <f>'SAME R Results'!U75</f>
        <v>y</v>
      </c>
      <c r="Y151" s="784" t="str">
        <f>'SAME R Results'!V75</f>
        <v>n</v>
      </c>
      <c r="Z151" s="784" t="str">
        <f>'SAME R Results'!W75</f>
        <v>y</v>
      </c>
      <c r="AA151" s="784" t="str">
        <f>'SAME R Results'!X75</f>
        <v>n</v>
      </c>
      <c r="AB151" s="784" t="str">
        <f>'SAME R Results'!Y75</f>
        <v>n</v>
      </c>
      <c r="AC151" s="789"/>
      <c r="AD151" s="784" t="str">
        <f>'SAME R Results'!Z75</f>
        <v>y</v>
      </c>
      <c r="AE151" s="784">
        <f>'SAME R Results'!AA75</f>
        <v>10</v>
      </c>
      <c r="AF151" s="784" t="str">
        <f>'SAME R Results'!AB75</f>
        <v>y</v>
      </c>
      <c r="AG151" s="817">
        <f>'SAME R Results'!AC75</f>
        <v>5.19567251427413E-2</v>
      </c>
      <c r="AH151" s="819">
        <f>'SAME R Results'!AD75</f>
        <v>0</v>
      </c>
      <c r="AI151" s="784">
        <f>'SAME R Results'!AE75</f>
        <v>0</v>
      </c>
      <c r="AJ151" s="784">
        <f>'SAME R Results'!AF75</f>
        <v>0</v>
      </c>
      <c r="AK151" s="784">
        <f>'SAME R Results'!AG75</f>
        <v>0</v>
      </c>
      <c r="AL151" s="784">
        <f>'SAME R Results'!AH75</f>
        <v>0</v>
      </c>
      <c r="AM151" s="784">
        <f>'SAME R Results'!AI75</f>
        <v>0</v>
      </c>
      <c r="AN151" s="784">
        <f>'SAME R Results'!AJ75</f>
        <v>0</v>
      </c>
      <c r="AO151" s="784">
        <f>'SAME R Results'!AK75</f>
        <v>0</v>
      </c>
      <c r="AP151" s="784">
        <f>'SAME R Results'!AL75</f>
        <v>0</v>
      </c>
      <c r="AQ151" s="784">
        <f>'SAME R Results'!AM75</f>
        <v>0</v>
      </c>
      <c r="AR151" s="817">
        <f>'SAME R Results'!AN75</f>
        <v>0</v>
      </c>
      <c r="AS151" s="819">
        <f>'SAME R Results'!AO75</f>
        <v>0</v>
      </c>
      <c r="AT151" s="784">
        <f>'SAME R Results'!AP75</f>
        <v>0</v>
      </c>
      <c r="AU151" s="789"/>
      <c r="AV151" s="821">
        <f>'SAME R Results'!AQ75</f>
        <v>0</v>
      </c>
      <c r="AW151" s="821">
        <f>'SAME R Results'!AR75</f>
        <v>0.96562269999999994</v>
      </c>
      <c r="AX151" s="821">
        <f>'SAME R Results'!AS75</f>
        <v>4.8666369999999999</v>
      </c>
      <c r="AY151" s="821">
        <f>'SAME R Results'!AT75</f>
        <v>5.1071314999999995</v>
      </c>
      <c r="AZ151" s="824"/>
      <c r="BA151" s="824"/>
      <c r="BB151" s="821">
        <f>'SAME R Results'!AU75</f>
        <v>0</v>
      </c>
      <c r="BC151" s="821">
        <f>'SAME R Results'!AV75</f>
        <v>0</v>
      </c>
      <c r="BD151" s="821">
        <f>'SAME R Results'!AW75</f>
        <v>5.5377190000000001</v>
      </c>
      <c r="BE151" s="821">
        <f>'SAME R Results'!AX75</f>
        <v>4.695174999999999</v>
      </c>
      <c r="BF151" s="827">
        <f>'SAME R Results'!AY75</f>
        <v>70225</v>
      </c>
      <c r="BG151" s="784">
        <f>'SAME R Results'!AZ75</f>
        <v>0</v>
      </c>
      <c r="BH151" s="784">
        <f>'SAME R Results'!BA75</f>
        <v>0</v>
      </c>
      <c r="BI151" s="789"/>
      <c r="BJ151" s="784">
        <f>'SAME R Results'!BB75</f>
        <v>4.9000499999999985</v>
      </c>
      <c r="BK151" s="784">
        <f>'SAME R Results'!BC75</f>
        <v>0.84254400000000107</v>
      </c>
      <c r="BL151" s="784">
        <f>'SAME R Results'!BD75</f>
        <v>2774308.1223761402</v>
      </c>
      <c r="BM151" s="784">
        <f>'SAME R Results'!BE75</f>
        <v>152.83296312126674</v>
      </c>
      <c r="BN151" s="784">
        <f>'SAME R Results'!BF75</f>
        <v>0</v>
      </c>
      <c r="BO151" s="784">
        <f>'SAME R Results'!BG75</f>
        <v>0</v>
      </c>
      <c r="BP151" s="789"/>
      <c r="BQ151" s="784">
        <f>'SAME R Results'!BH75</f>
        <v>11.074112999999995</v>
      </c>
      <c r="BR151" s="817">
        <f>'SAME R Results'!BI75</f>
        <v>5.5088676664496919E-2</v>
      </c>
      <c r="BS151" s="817">
        <f>'SAME R Results'!BJ75</f>
        <v>0.15132510528359466</v>
      </c>
      <c r="BT151" s="817">
        <f>'SAME R Results'!BL75</f>
        <v>0</v>
      </c>
      <c r="BU151" s="817">
        <f>'SAME R Results'!BM75</f>
        <v>2.7325343174873762</v>
      </c>
      <c r="BV151" s="817">
        <f>'SAME R Results'!BN75</f>
        <v>3.3238239856937329E-2</v>
      </c>
      <c r="BW151" s="784">
        <f>'SAME R Results'!BO75</f>
        <v>2774308.1223761402</v>
      </c>
      <c r="BX151" s="784">
        <f>'SAME R Results'!BP75</f>
        <v>2732385.0010498692</v>
      </c>
      <c r="BY151" s="784">
        <f>'SAME R Results'!BQ75</f>
        <v>2495564.9341665735</v>
      </c>
      <c r="BZ151" s="784">
        <f>'SAME R Results'!BR75</f>
        <v>152.83296312126674</v>
      </c>
      <c r="CA151" s="784">
        <f>'SAME R Results'!BS75</f>
        <v>0.18701589274616021</v>
      </c>
      <c r="CB151" s="784">
        <f>'SAME R Results'!BT75</f>
        <v>2.2599999999999998</v>
      </c>
      <c r="CC151" s="784">
        <f>'SAME R Results'!BV75</f>
        <v>1</v>
      </c>
      <c r="CD151" s="880">
        <f>'SAME R Results'!BW75</f>
        <v>2.2000000000000002</v>
      </c>
      <c r="CE151" s="1086">
        <f>'SAME R Results'!BZ75</f>
        <v>515.16984376150162</v>
      </c>
      <c r="CF151" s="1777">
        <f>'SAME R Results'!CA75</f>
        <v>1.3300000000000534</v>
      </c>
      <c r="CG151" s="1777" t="str">
        <f>'SAME R Results'!CB75</f>
        <v xml:space="preserve"> 42T</v>
      </c>
      <c r="CH151" s="1777">
        <f>'SAME R Results'!CC75</f>
        <v>242</v>
      </c>
      <c r="CI151" s="1777">
        <f>'SAME R Results'!CD75</f>
        <v>4.9958404511276172E-2</v>
      </c>
      <c r="CJ151" s="1777"/>
      <c r="CK151" s="1777"/>
      <c r="CL151" s="2015"/>
      <c r="CM151" s="2015"/>
      <c r="CN151" s="2016"/>
      <c r="CO151" s="2016"/>
      <c r="CP151" s="2016"/>
    </row>
    <row r="152" spans="1:149" s="2020" customFormat="1" ht="16.5" hidden="1" customHeight="1" x14ac:dyDescent="0.2">
      <c r="A152" s="780">
        <v>2</v>
      </c>
      <c r="B152" s="784" t="str">
        <f>'SAME R Results'!A97</f>
        <v>9(4)</v>
      </c>
      <c r="C152" s="785" t="str">
        <f>'SAME R Results'!B97</f>
        <v>Teflon</v>
      </c>
      <c r="D152" s="784" t="str">
        <f>'SAME R Results'!C97</f>
        <v>T09</v>
      </c>
      <c r="E152" s="784" t="str">
        <f>'SAME R Results'!D97</f>
        <v>53 T</v>
      </c>
      <c r="F152" s="784">
        <f>'SAME R Results'!E97</f>
        <v>0</v>
      </c>
      <c r="G152" s="784">
        <f>'SAME R Results'!F97</f>
        <v>100</v>
      </c>
      <c r="H152" s="785" t="str">
        <f>'SAME R Results'!G97</f>
        <v>No flow run w/ aging</v>
      </c>
      <c r="I152" s="784">
        <f>'SAME R Results'!H97</f>
        <v>251</v>
      </c>
      <c r="J152" s="786">
        <f>'SAME R Results'!I97</f>
        <v>40429.354166666664</v>
      </c>
      <c r="K152" s="784">
        <f>'SAME R Results'!J97</f>
        <v>0</v>
      </c>
      <c r="L152" s="788"/>
      <c r="M152" s="788"/>
      <c r="N152" s="784">
        <f>'SAME R Results'!K97</f>
        <v>0</v>
      </c>
      <c r="O152" s="793">
        <f>'SAME R Results'!L97</f>
        <v>1.45</v>
      </c>
      <c r="P152" s="784">
        <f>'SAME R Results'!M97</f>
        <v>60</v>
      </c>
      <c r="Q152" s="784">
        <f>'SAME R Results'!N97</f>
        <v>11</v>
      </c>
      <c r="R152" s="784">
        <f>'SAME R Results'!O97</f>
        <v>8</v>
      </c>
      <c r="S152" s="784" t="str">
        <f>'SAME R Results'!P97</f>
        <v>n</v>
      </c>
      <c r="T152" s="784" t="str">
        <f>'SAME R Results'!Q97</f>
        <v>N</v>
      </c>
      <c r="U152" s="784">
        <f>'SAME R Results'!R97</f>
        <v>28.714285714285715</v>
      </c>
      <c r="V152" s="784" t="str">
        <f>'SAME R Results'!S97</f>
        <v>Y</v>
      </c>
      <c r="W152" s="784">
        <f>'SAME R Results'!T97</f>
        <v>75</v>
      </c>
      <c r="X152" s="784" t="str">
        <f>'SAME R Results'!U97</f>
        <v>n</v>
      </c>
      <c r="Y152" s="784" t="str">
        <f>'SAME R Results'!V97</f>
        <v>y</v>
      </c>
      <c r="Z152" s="784" t="str">
        <f>'SAME R Results'!W97</f>
        <v>y</v>
      </c>
      <c r="AA152" s="784" t="str">
        <f>'SAME R Results'!X97</f>
        <v>n</v>
      </c>
      <c r="AB152" s="784" t="str">
        <f>'SAME R Results'!Y97</f>
        <v>n</v>
      </c>
      <c r="AC152" s="789"/>
      <c r="AD152" s="784" t="str">
        <f>'SAME R Results'!Z97</f>
        <v>y</v>
      </c>
      <c r="AE152" s="784">
        <f>'SAME R Results'!AA97</f>
        <v>10</v>
      </c>
      <c r="AF152" s="784" t="str">
        <f>'SAME R Results'!AB97</f>
        <v>y</v>
      </c>
      <c r="AG152" s="817">
        <f>'SAME R Results'!AC97</f>
        <v>5.19567251427413E-2</v>
      </c>
      <c r="AH152" s="819">
        <f>'SAME R Results'!AD97</f>
        <v>0</v>
      </c>
      <c r="AI152" s="784">
        <f>'SAME R Results'!AE97</f>
        <v>58</v>
      </c>
      <c r="AJ152" s="784">
        <f>'SAME R Results'!AF97</f>
        <v>480</v>
      </c>
      <c r="AK152" s="784">
        <f>'SAME R Results'!AG97</f>
        <v>0</v>
      </c>
      <c r="AL152" s="784" t="str">
        <f>'SAME R Results'!AH97</f>
        <v>n</v>
      </c>
      <c r="AM152" s="784" t="str">
        <f>'SAME R Results'!AI97</f>
        <v>y</v>
      </c>
      <c r="AN152" s="784" t="str">
        <f>'SAME R Results'!AJ97</f>
        <v>y</v>
      </c>
      <c r="AO152" s="784" t="str">
        <f>'SAME R Results'!AK97</f>
        <v>n</v>
      </c>
      <c r="AP152" s="784" t="str">
        <f>'SAME R Results'!AL97</f>
        <v>n</v>
      </c>
      <c r="AQ152" s="784" t="str">
        <f>'SAME R Results'!AM97</f>
        <v>y</v>
      </c>
      <c r="AR152" s="817">
        <f>'SAME R Results'!AN97</f>
        <v>5.19567251427413E-2</v>
      </c>
      <c r="AS152" s="819">
        <f>'SAME R Results'!AO97</f>
        <v>0</v>
      </c>
      <c r="AT152" s="784">
        <f>'SAME R Results'!AP97</f>
        <v>0</v>
      </c>
      <c r="AU152" s="789"/>
      <c r="AV152" s="821">
        <f>'SAME R Results'!AQ97</f>
        <v>0</v>
      </c>
      <c r="AW152" s="821">
        <f>'SAME R Results'!AR97</f>
        <v>0.94950894999999991</v>
      </c>
      <c r="AX152" s="821">
        <f>'SAME R Results'!AS97</f>
        <v>0</v>
      </c>
      <c r="AY152" s="821">
        <f>'SAME R Results'!AT97</f>
        <v>0</v>
      </c>
      <c r="AZ152" s="824"/>
      <c r="BA152" s="824"/>
      <c r="BB152" s="821">
        <f>'SAME R Results'!AU97</f>
        <v>9.9487275E-2</v>
      </c>
      <c r="BC152" s="821">
        <f>'SAME R Results'!AV97</f>
        <v>4.5669559999999998E-2</v>
      </c>
      <c r="BD152" s="821">
        <f>'SAME R Results'!AW97</f>
        <v>5.3802945000000006</v>
      </c>
      <c r="BE152" s="821">
        <f>'SAME R Results'!AX97</f>
        <v>4.7662969999999998</v>
      </c>
      <c r="BF152" s="827">
        <f>'SAME R Results'!AY97</f>
        <v>20005</v>
      </c>
      <c r="BG152" s="784">
        <f>'SAME R Results'!AZ97</f>
        <v>0.16552729999999999</v>
      </c>
      <c r="BH152" s="784">
        <f>'SAME R Results'!BA97</f>
        <v>0.10591135</v>
      </c>
      <c r="BI152" s="789"/>
      <c r="BJ152" s="784">
        <f>'SAME R Results'!BB97</f>
        <v>6.1547000000000001</v>
      </c>
      <c r="BK152" s="784">
        <f>'SAME R Results'!BC97</f>
        <v>0.61399750000000086</v>
      </c>
      <c r="BL152" s="784">
        <f>'SAME R Results'!BD97</f>
        <v>547365.29240186652</v>
      </c>
      <c r="BM152" s="784">
        <f>'SAME R Results'!BE97</f>
        <v>107.76767704558564</v>
      </c>
      <c r="BN152" s="784">
        <f>'SAME R Results'!BF97</f>
        <v>5.3817715000000002E-2</v>
      </c>
      <c r="BO152" s="784">
        <f>'SAME R Results'!BG97</f>
        <v>1.4903987499999997E-2</v>
      </c>
      <c r="BP152" s="789"/>
      <c r="BQ152" s="784">
        <f>'SAME R Results'!BH97</f>
        <v>13.909621999999999</v>
      </c>
      <c r="BR152" s="817">
        <f>'SAME R Results'!BI97</f>
        <v>0.19688438149356463</v>
      </c>
      <c r="BS152" s="817">
        <f>'SAME R Results'!BJ97</f>
        <v>0.28046085669391252</v>
      </c>
      <c r="BT152" s="817">
        <f>'SAME R Results'!BL97</f>
        <v>3.6109608250812082</v>
      </c>
      <c r="BU152" s="817">
        <f>'SAME R Results'!BM97</f>
        <v>1.8127147982276335</v>
      </c>
      <c r="BV152" s="817">
        <f>'SAME R Results'!BN97</f>
        <v>0.16496080616084327</v>
      </c>
      <c r="BW152" s="784">
        <f>'SAME R Results'!BO97</f>
        <v>547365.29240186652</v>
      </c>
      <c r="BX152" s="784">
        <f>'SAME R Results'!BP97</f>
        <v>538509.55719654087</v>
      </c>
      <c r="BY152" s="784">
        <f>'SAME R Results'!BQ97</f>
        <v>507820.58439043316</v>
      </c>
      <c r="BZ152" s="784">
        <f>'SAME R Results'!BR97</f>
        <v>107.76767704558564</v>
      </c>
      <c r="CA152" s="784">
        <f>'SAME R Results'!BS97</f>
        <v>0.13628640237947279</v>
      </c>
      <c r="CB152" s="784">
        <f>'SAME R Results'!BT97</f>
        <v>2.2599999999999998</v>
      </c>
      <c r="CC152" s="784">
        <f>'SAME R Results'!BV97</f>
        <v>1</v>
      </c>
      <c r="CD152" s="880">
        <f>'SAME R Results'!BW97</f>
        <v>2.2000000000000002</v>
      </c>
      <c r="CE152" s="1086">
        <f>'SAME R Results'!BZ97</f>
        <v>524.94478411670389</v>
      </c>
      <c r="CF152" s="1777">
        <f>'SAME R Results'!CA97</f>
        <v>4.4466666666664878</v>
      </c>
      <c r="CG152" s="1777" t="str">
        <f>'SAME R Results'!CB97</f>
        <v xml:space="preserve"> 53T</v>
      </c>
      <c r="CH152" s="1777">
        <f>'SAME R Results'!CC97</f>
        <v>251</v>
      </c>
      <c r="CI152" s="1777">
        <f>'SAME R Results'!CD97</f>
        <v>1.8768605397302102E-2</v>
      </c>
      <c r="CJ152" s="1777"/>
      <c r="CK152" s="1777"/>
      <c r="CL152" s="2015">
        <f>'SAME R Results'!CI97</f>
        <v>97</v>
      </c>
      <c r="CM152" s="2015" t="str">
        <f>'SAME R Results'!CJ97</f>
        <v>Teflon</v>
      </c>
      <c r="CN152" s="2016">
        <f>'SAME R Results'!CK97</f>
        <v>0.19688438149356463</v>
      </c>
      <c r="CO152" s="2016">
        <f>'SAME R Results'!CL97</f>
        <v>3.8690997497990965E-3</v>
      </c>
      <c r="CP152" s="2016">
        <f>'SAME R Results'!CM97</f>
        <v>1.6292626409072614E-2</v>
      </c>
    </row>
    <row r="153" spans="1:149" s="2020" customFormat="1" ht="16.5" customHeight="1" x14ac:dyDescent="0.2">
      <c r="A153" s="780">
        <v>2</v>
      </c>
      <c r="B153" s="784" t="str">
        <f>'SAME R Results'!A98</f>
        <v>9(4)</v>
      </c>
      <c r="C153" s="785" t="str">
        <f>'SAME R Results'!B98</f>
        <v>Teflon</v>
      </c>
      <c r="D153" s="784" t="str">
        <f>'SAME R Results'!C98</f>
        <v>T09</v>
      </c>
      <c r="E153" s="784" t="str">
        <f>'SAME R Results'!D98</f>
        <v>53TA</v>
      </c>
      <c r="F153" s="784">
        <f>'SAME R Results'!E98</f>
        <v>0</v>
      </c>
      <c r="G153" s="784" t="str">
        <f>'SAME R Results'!F98</f>
        <v>100a</v>
      </c>
      <c r="H153" s="785" t="str">
        <f>'SAME R Results'!G98</f>
        <v>aged</v>
      </c>
      <c r="I153" s="784">
        <f>'SAME R Results'!H98</f>
        <v>251</v>
      </c>
      <c r="J153" s="786">
        <f>'SAME R Results'!I98</f>
        <v>40429.354166666664</v>
      </c>
      <c r="K153" s="784">
        <f>'SAME R Results'!J98</f>
        <v>0</v>
      </c>
      <c r="L153" s="788"/>
      <c r="M153" s="788"/>
      <c r="N153" s="784">
        <f>'SAME R Results'!K98</f>
        <v>0</v>
      </c>
      <c r="O153" s="793">
        <f>'SAME R Results'!L98</f>
        <v>1.45</v>
      </c>
      <c r="P153" s="784">
        <f>'SAME R Results'!M98</f>
        <v>0</v>
      </c>
      <c r="Q153" s="784">
        <f>'SAME R Results'!N98</f>
        <v>0</v>
      </c>
      <c r="R153" s="784">
        <f>'SAME R Results'!O98</f>
        <v>0</v>
      </c>
      <c r="S153" s="784">
        <f>'SAME R Results'!P98</f>
        <v>0</v>
      </c>
      <c r="T153" s="784">
        <f>'SAME R Results'!Q98</f>
        <v>0</v>
      </c>
      <c r="U153" s="784">
        <f>'SAME R Results'!R98</f>
        <v>560.42857142857144</v>
      </c>
      <c r="V153" s="784">
        <f>'SAME R Results'!S98</f>
        <v>0</v>
      </c>
      <c r="W153" s="784">
        <f>'SAME R Results'!T98</f>
        <v>0</v>
      </c>
      <c r="X153" s="784" t="str">
        <f>'SAME R Results'!U98</f>
        <v>n</v>
      </c>
      <c r="Y153" s="784" t="str">
        <f>'SAME R Results'!V98</f>
        <v>y</v>
      </c>
      <c r="Z153" s="784" t="str">
        <f>'SAME R Results'!W98</f>
        <v>y</v>
      </c>
      <c r="AA153" s="784" t="str">
        <f>'SAME R Results'!X98</f>
        <v>n</v>
      </c>
      <c r="AB153" s="784" t="str">
        <f>'SAME R Results'!Y98</f>
        <v>n</v>
      </c>
      <c r="AC153" s="789"/>
      <c r="AD153" s="784" t="str">
        <f>'SAME R Results'!Z98</f>
        <v>y</v>
      </c>
      <c r="AE153" s="784">
        <f>'SAME R Results'!AA98</f>
        <v>10</v>
      </c>
      <c r="AF153" s="784" t="str">
        <f>'SAME R Results'!AB98</f>
        <v>y</v>
      </c>
      <c r="AG153" s="817">
        <f>'SAME R Results'!AC98</f>
        <v>5.19567251427413E-2</v>
      </c>
      <c r="AH153" s="819">
        <f>'SAME R Results'!AD98</f>
        <v>0</v>
      </c>
      <c r="AI153" s="784">
        <f>'SAME R Results'!AE98</f>
        <v>0</v>
      </c>
      <c r="AJ153" s="784">
        <f>'SAME R Results'!AF98</f>
        <v>0</v>
      </c>
      <c r="AK153" s="784">
        <f>'SAME R Results'!AG98</f>
        <v>0</v>
      </c>
      <c r="AL153" s="784">
        <f>'SAME R Results'!AH98</f>
        <v>0</v>
      </c>
      <c r="AM153" s="784">
        <f>'SAME R Results'!AI98</f>
        <v>0</v>
      </c>
      <c r="AN153" s="784">
        <f>'SAME R Results'!AJ98</f>
        <v>0</v>
      </c>
      <c r="AO153" s="784">
        <f>'SAME R Results'!AK98</f>
        <v>0</v>
      </c>
      <c r="AP153" s="784">
        <f>'SAME R Results'!AL98</f>
        <v>0</v>
      </c>
      <c r="AQ153" s="784">
        <f>'SAME R Results'!AM98</f>
        <v>0</v>
      </c>
      <c r="AR153" s="817">
        <f>'SAME R Results'!AN98</f>
        <v>0</v>
      </c>
      <c r="AS153" s="819">
        <f>'SAME R Results'!AO98</f>
        <v>0</v>
      </c>
      <c r="AT153" s="784">
        <f>'SAME R Results'!AP98</f>
        <v>0</v>
      </c>
      <c r="AU153" s="789"/>
      <c r="AV153" s="821">
        <f>'SAME R Results'!AQ98</f>
        <v>0</v>
      </c>
      <c r="AW153" s="821">
        <f>'SAME R Results'!AR98</f>
        <v>0.94136045000000002</v>
      </c>
      <c r="AX153" s="821">
        <f>'SAME R Results'!AS98</f>
        <v>0</v>
      </c>
      <c r="AY153" s="821">
        <f>'SAME R Results'!AT98</f>
        <v>0</v>
      </c>
      <c r="AZ153" s="824"/>
      <c r="BA153" s="824"/>
      <c r="BB153" s="821">
        <f>'SAME R Results'!AU98</f>
        <v>9.6603485000000003E-2</v>
      </c>
      <c r="BC153" s="821">
        <f>'SAME R Results'!AV98</f>
        <v>2.8198234999999999E-2</v>
      </c>
      <c r="BD153" s="821">
        <f>'SAME R Results'!AW98</f>
        <v>5.2430104999999987</v>
      </c>
      <c r="BE153" s="821">
        <f>'SAME R Results'!AX98</f>
        <v>4.7216490000000002</v>
      </c>
      <c r="BF153" s="827">
        <f>'SAME R Results'!AY98</f>
        <v>14470</v>
      </c>
      <c r="BG153" s="784">
        <f>'SAME R Results'!AZ98</f>
        <v>0.15423579999999998</v>
      </c>
      <c r="BH153" s="784">
        <f>'SAME R Results'!BA98</f>
        <v>8.006286999999998E-2</v>
      </c>
      <c r="BI153" s="789"/>
      <c r="BJ153" s="784">
        <f>'SAME R Results'!BB98</f>
        <v>5.9327000000000014</v>
      </c>
      <c r="BK153" s="784">
        <f>'SAME R Results'!BC98</f>
        <v>0.52136149999999848</v>
      </c>
      <c r="BL153" s="784">
        <f>'SAME R Results'!BD98</f>
        <v>392836.80301108205</v>
      </c>
      <c r="BM153" s="784">
        <f>'SAME R Results'!BE98</f>
        <v>90.366661536283615</v>
      </c>
      <c r="BN153" s="784">
        <f>'SAME R Results'!BF98</f>
        <v>6.8405250000000001E-2</v>
      </c>
      <c r="BO153" s="784">
        <f>'SAME R Results'!BG98</f>
        <v>1.85432325E-2</v>
      </c>
      <c r="BP153" s="789"/>
      <c r="BQ153" s="784">
        <f>'SAME R Results'!BH98</f>
        <v>13.407902000000002</v>
      </c>
      <c r="BR153" s="817">
        <f>'SAME R Results'!BI98</f>
        <v>0.23003613929149694</v>
      </c>
      <c r="BS153" s="817">
        <f>'SAME R Results'!BJ98</f>
        <v>0.30943952466942082</v>
      </c>
      <c r="BT153" s="817">
        <f>'SAME R Results'!BL98</f>
        <v>3.6889603794807622</v>
      </c>
      <c r="BU153" s="817">
        <f>'SAME R Results'!BM98</f>
        <v>1.7238191080253453</v>
      </c>
      <c r="BV153" s="817">
        <f>'SAME R Results'!BN98</f>
        <v>0.19833812927809957</v>
      </c>
      <c r="BW153" s="784">
        <f>'SAME R Results'!BO98</f>
        <v>392836.80301108205</v>
      </c>
      <c r="BX153" s="784">
        <f>'SAME R Results'!BP98</f>
        <v>386431.2799707891</v>
      </c>
      <c r="BY153" s="784">
        <f>'SAME R Results'!BQ98</f>
        <v>365774.86067085288</v>
      </c>
      <c r="BZ153" s="784">
        <f>'SAME R Results'!BR98</f>
        <v>90.366661536283615</v>
      </c>
      <c r="CA153" s="784">
        <f>'SAME R Results'!BS98</f>
        <v>0.11572438515493173</v>
      </c>
      <c r="CB153" s="784">
        <f>'SAME R Results'!BT98</f>
        <v>2.2599999999999998</v>
      </c>
      <c r="CC153" s="784">
        <f>'SAME R Results'!BV98</f>
        <v>1</v>
      </c>
      <c r="CD153" s="880">
        <f>'SAME R Results'!BW98</f>
        <v>2.2000000000000002</v>
      </c>
      <c r="CE153" s="1086">
        <f>'SAME R Results'!BZ98</f>
        <v>524.94478411670389</v>
      </c>
      <c r="CF153" s="1777">
        <f>'SAME R Results'!CA98</f>
        <v>4.4466666666664878</v>
      </c>
      <c r="CG153" s="1777">
        <f>'SAME R Results'!CB98</f>
        <v>0</v>
      </c>
      <c r="CH153" s="1777">
        <f>'SAME R Results'!CC98</f>
        <v>0</v>
      </c>
      <c r="CI153" s="1777">
        <f>'SAME R Results'!CD98</f>
        <v>1.8091621889056202E-2</v>
      </c>
      <c r="CJ153" s="1777"/>
      <c r="CK153" s="1777"/>
      <c r="CL153" s="2015">
        <f>'SAME R Results'!CI98</f>
        <v>98</v>
      </c>
      <c r="CM153" s="2015" t="str">
        <f>'SAME R Results'!CJ98</f>
        <v>Teflon</v>
      </c>
      <c r="CN153" s="2016">
        <f>'SAME R Results'!CK98</f>
        <v>0.23003613929149694</v>
      </c>
      <c r="CO153" s="2016">
        <f>'SAME R Results'!CL98</f>
        <v>5.1018608280400607E-3</v>
      </c>
      <c r="CP153" s="2016">
        <f>'SAME R Results'!CM98</f>
        <v>2.0426946963692932E-2</v>
      </c>
      <c r="CR153" s="11"/>
      <c r="CS153" s="11"/>
      <c r="CT153" s="11"/>
      <c r="CU153" s="11"/>
      <c r="CV153" s="11"/>
      <c r="CW153" s="11"/>
      <c r="CX153" s="11"/>
      <c r="CY153" s="11"/>
      <c r="CZ153" s="11"/>
      <c r="DA153" s="11"/>
      <c r="DB153" s="11"/>
      <c r="DC153" s="11"/>
      <c r="DD153" s="11"/>
      <c r="DE153" s="11"/>
      <c r="DF153" s="11"/>
      <c r="DG153" s="11"/>
      <c r="DH153" s="11"/>
      <c r="DI153" s="11"/>
      <c r="DJ153" s="11"/>
      <c r="DK153" s="11"/>
      <c r="DL153" s="11"/>
      <c r="DM153" s="11"/>
      <c r="DN153" s="11"/>
      <c r="DO153" s="11"/>
      <c r="DP153" s="11"/>
      <c r="DQ153" s="11"/>
      <c r="DR153" s="11"/>
      <c r="DS153" s="11"/>
      <c r="DT153" s="11"/>
      <c r="DU153" s="11"/>
      <c r="DV153" s="11"/>
      <c r="DW153" s="11"/>
      <c r="DX153" s="11"/>
      <c r="DY153" s="11"/>
      <c r="DZ153" s="11"/>
      <c r="EA153" s="11"/>
      <c r="EB153" s="11"/>
      <c r="EC153" s="11"/>
      <c r="ED153" s="11"/>
      <c r="EE153" s="11"/>
      <c r="EF153" s="11"/>
      <c r="EG153" s="11"/>
      <c r="EH153" s="11"/>
      <c r="EI153" s="11"/>
      <c r="EJ153" s="11"/>
      <c r="EK153" s="11"/>
      <c r="EL153" s="11"/>
      <c r="EM153" s="11"/>
      <c r="EN153" s="11"/>
      <c r="EO153" s="11"/>
      <c r="EP153" s="11"/>
      <c r="EQ153" s="11"/>
      <c r="ER153" s="11"/>
      <c r="ES153" s="11"/>
    </row>
    <row r="154" spans="1:149" s="2020" customFormat="1" ht="16.5" hidden="1" customHeight="1" x14ac:dyDescent="0.2">
      <c r="A154" s="780">
        <v>2</v>
      </c>
      <c r="B154" s="784" t="str">
        <f>'SAME R Results'!A108</f>
        <v>10 (4)</v>
      </c>
      <c r="C154" s="785" t="str">
        <f>'SAME R Results'!B108</f>
        <v>Teflon</v>
      </c>
      <c r="D154" s="784" t="str">
        <f>'SAME R Results'!C108</f>
        <v>T10</v>
      </c>
      <c r="E154" s="784" t="str">
        <f>'SAME R Results'!D108</f>
        <v>58 T</v>
      </c>
      <c r="F154" s="784">
        <f>'SAME R Results'!E108</f>
        <v>0</v>
      </c>
      <c r="G154" s="784">
        <f>'SAME R Results'!F108</f>
        <v>105</v>
      </c>
      <c r="H154" s="785" t="str">
        <f>'SAME R Results'!G108</f>
        <v>No flow run w/ aging</v>
      </c>
      <c r="I154" s="784">
        <f>'SAME R Results'!H108</f>
        <v>252</v>
      </c>
      <c r="J154" s="786">
        <f>'SAME R Results'!I108</f>
        <v>40430.305555555555</v>
      </c>
      <c r="K154" s="784">
        <f>'SAME R Results'!J108</f>
        <v>0</v>
      </c>
      <c r="L154" s="788"/>
      <c r="M154" s="788"/>
      <c r="N154" s="784">
        <f>'SAME R Results'!K108</f>
        <v>0</v>
      </c>
      <c r="O154" s="793">
        <f>'SAME R Results'!L108</f>
        <v>1.45</v>
      </c>
      <c r="P154" s="784">
        <f>'SAME R Results'!M108</f>
        <v>60</v>
      </c>
      <c r="Q154" s="784">
        <f>'SAME R Results'!N108</f>
        <v>11</v>
      </c>
      <c r="R154" s="784">
        <f>'SAME R Results'!O108</f>
        <v>8</v>
      </c>
      <c r="S154" s="784" t="str">
        <f>'SAME R Results'!P108</f>
        <v>n</v>
      </c>
      <c r="T154" s="784" t="str">
        <f>'SAME R Results'!Q108</f>
        <v>N</v>
      </c>
      <c r="U154" s="784">
        <f>'SAME R Results'!R108</f>
        <v>24.142857142857142</v>
      </c>
      <c r="V154" s="784" t="str">
        <f>'SAME R Results'!S108</f>
        <v>Y</v>
      </c>
      <c r="W154" s="784">
        <f>'SAME R Results'!T108</f>
        <v>75</v>
      </c>
      <c r="X154" s="784" t="str">
        <f>'SAME R Results'!U108</f>
        <v>n</v>
      </c>
      <c r="Y154" s="784" t="str">
        <f>'SAME R Results'!V108</f>
        <v>y</v>
      </c>
      <c r="Z154" s="784" t="str">
        <f>'SAME R Results'!W108</f>
        <v>y</v>
      </c>
      <c r="AA154" s="784" t="str">
        <f>'SAME R Results'!X108</f>
        <v>n</v>
      </c>
      <c r="AB154" s="784" t="str">
        <f>'SAME R Results'!Y108</f>
        <v>n</v>
      </c>
      <c r="AC154" s="789"/>
      <c r="AD154" s="784" t="str">
        <f>'SAME R Results'!Z108</f>
        <v>y</v>
      </c>
      <c r="AE154" s="784">
        <f>'SAME R Results'!AA108</f>
        <v>10</v>
      </c>
      <c r="AF154" s="784" t="str">
        <f>'SAME R Results'!AB108</f>
        <v>y</v>
      </c>
      <c r="AG154" s="817">
        <f>'SAME R Results'!AC108</f>
        <v>7.8816036857303803E-2</v>
      </c>
      <c r="AH154" s="819">
        <f>'SAME R Results'!AD108</f>
        <v>0</v>
      </c>
      <c r="AI154" s="784">
        <f>'SAME R Results'!AE108</f>
        <v>58</v>
      </c>
      <c r="AJ154" s="784">
        <f>'SAME R Results'!AF108</f>
        <v>480</v>
      </c>
      <c r="AK154" s="784">
        <f>'SAME R Results'!AG108</f>
        <v>0</v>
      </c>
      <c r="AL154" s="784" t="str">
        <f>'SAME R Results'!AH108</f>
        <v>n</v>
      </c>
      <c r="AM154" s="784" t="str">
        <f>'SAME R Results'!AI108</f>
        <v>y</v>
      </c>
      <c r="AN154" s="784" t="str">
        <f>'SAME R Results'!AJ108</f>
        <v>y</v>
      </c>
      <c r="AO154" s="784" t="str">
        <f>'SAME R Results'!AK108</f>
        <v>n</v>
      </c>
      <c r="AP154" s="784" t="str">
        <f>'SAME R Results'!AL108</f>
        <v>n</v>
      </c>
      <c r="AQ154" s="784" t="str">
        <f>'SAME R Results'!AM108</f>
        <v>y</v>
      </c>
      <c r="AR154" s="817">
        <f>'SAME R Results'!AN108</f>
        <v>7.8816036857303803E-2</v>
      </c>
      <c r="AS154" s="819">
        <f>'SAME R Results'!AO108</f>
        <v>0</v>
      </c>
      <c r="AT154" s="784">
        <f>'SAME R Results'!AP108</f>
        <v>0</v>
      </c>
      <c r="AU154" s="789"/>
      <c r="AV154" s="821">
        <f>'SAME R Results'!AQ108</f>
        <v>0</v>
      </c>
      <c r="AW154" s="821">
        <f>'SAME R Results'!AR108</f>
        <v>0.72790545000000006</v>
      </c>
      <c r="AX154" s="821">
        <f>'SAME R Results'!AS108</f>
        <v>0</v>
      </c>
      <c r="AY154" s="821">
        <f>'SAME R Results'!AT108</f>
        <v>0</v>
      </c>
      <c r="AZ154" s="824"/>
      <c r="BA154" s="824"/>
      <c r="BB154" s="821">
        <f>'SAME R Results'!AU108</f>
        <v>7.0968630000000005E-2</v>
      </c>
      <c r="BC154" s="821">
        <f>'SAME R Results'!AV108</f>
        <v>3.3172600000000003E-2</v>
      </c>
      <c r="BD154" s="821">
        <f>'SAME R Results'!AW108</f>
        <v>4.9005119999999991</v>
      </c>
      <c r="BE154" s="821">
        <f>'SAME R Results'!AX108</f>
        <v>4.6981969999999995</v>
      </c>
      <c r="BF154" s="827">
        <f>'SAME R Results'!AY108</f>
        <v>10972.5</v>
      </c>
      <c r="BG154" s="784">
        <f>'SAME R Results'!AZ108</f>
        <v>0.11625669499999998</v>
      </c>
      <c r="BH154" s="784">
        <f>'SAME R Results'!BA108</f>
        <v>7.9238889999999992E-2</v>
      </c>
      <c r="BI154" s="789"/>
      <c r="BJ154" s="784">
        <f>'SAME R Results'!BB108</f>
        <v>2.8476999999999997</v>
      </c>
      <c r="BK154" s="784">
        <f>'SAME R Results'!BC108</f>
        <v>0.20231499999999958</v>
      </c>
      <c r="BL154" s="784">
        <f>'SAME R Results'!BD108</f>
        <v>195396.75079555667</v>
      </c>
      <c r="BM154" s="784">
        <f>'SAME R Results'!BE108</f>
        <v>33.687000501383118</v>
      </c>
      <c r="BN154" s="784">
        <f>'SAME R Results'!BF108</f>
        <v>3.7796030000000001E-2</v>
      </c>
      <c r="BO154" s="784">
        <f>'SAME R Results'!BG108</f>
        <v>9.2544512499999967E-3</v>
      </c>
      <c r="BP154" s="789"/>
      <c r="BQ154" s="784">
        <f>'SAME R Results'!BH108</f>
        <v>6.4358019999999989</v>
      </c>
      <c r="BR154" s="817">
        <f>'SAME R Results'!BI108</f>
        <v>0.17240307407480779</v>
      </c>
      <c r="BS154" s="817">
        <f>'SAME R Results'!BJ108</f>
        <v>0.30578863797657757</v>
      </c>
      <c r="BT154" s="817">
        <f>'SAME R Results'!BL108</f>
        <v>4.0840919660147339</v>
      </c>
      <c r="BU154" s="817">
        <f>'SAME R Results'!BM108</f>
        <v>2.1318850131134703</v>
      </c>
      <c r="BV154" s="817">
        <f>'SAME R Results'!BN108</f>
        <v>0.1294514250758422</v>
      </c>
      <c r="BW154" s="784">
        <f>'SAME R Results'!BO108</f>
        <v>195396.75079555667</v>
      </c>
      <c r="BX154" s="784">
        <f>'SAME R Results'!BP108</f>
        <v>192194.7691930446</v>
      </c>
      <c r="BY154" s="784">
        <f>'SAME R Results'!BQ108</f>
        <v>182355.98463636919</v>
      </c>
      <c r="BZ154" s="784">
        <f>'SAME R Results'!BR108</f>
        <v>33.687000501383118</v>
      </c>
      <c r="CA154" s="784">
        <f>'SAME R Results'!BS108</f>
        <v>4.4906996359761954E-2</v>
      </c>
      <c r="CB154" s="784">
        <f>'SAME R Results'!BT108</f>
        <v>2.2599999999999998</v>
      </c>
      <c r="CC154" s="784">
        <f>'SAME R Results'!BV108</f>
        <v>1</v>
      </c>
      <c r="CD154" s="880">
        <f>'SAME R Results'!BW108</f>
        <v>2.2000000000000002</v>
      </c>
      <c r="CE154" s="1086">
        <f>'SAME R Results'!BZ108</f>
        <v>527.87656862261747</v>
      </c>
      <c r="CF154" s="1777">
        <f>'SAME R Results'!CA108</f>
        <v>0.7499999999999174</v>
      </c>
      <c r="CG154" s="1777" t="str">
        <f>'SAME R Results'!CB108</f>
        <v xml:space="preserve"> 58T</v>
      </c>
      <c r="CH154" s="1777">
        <f>'SAME R Results'!CC108</f>
        <v>252</v>
      </c>
      <c r="CI154" s="1777">
        <f>'SAME R Results'!CD108</f>
        <v>5.1486416000005662E-2</v>
      </c>
      <c r="CJ154" s="1777"/>
      <c r="CK154" s="1777"/>
      <c r="CL154" s="2015">
        <f>'SAME R Results'!CI108</f>
        <v>108</v>
      </c>
      <c r="CM154" s="2015" t="str">
        <f>'SAME R Results'!CJ108</f>
        <v>Teflon</v>
      </c>
      <c r="CN154" s="2016">
        <f>'SAME R Results'!CK108</f>
        <v>0.17240307407480779</v>
      </c>
      <c r="CO154" s="2016">
        <f>'SAME R Results'!CL108</f>
        <v>5.8727770058805426E-3</v>
      </c>
      <c r="CP154" s="2016">
        <f>'SAME R Results'!CM108</f>
        <v>2.2357195411544878E-2</v>
      </c>
    </row>
    <row r="155" spans="1:149" s="2020" customFormat="1" ht="16.5" customHeight="1" x14ac:dyDescent="0.2">
      <c r="A155" s="780">
        <v>2</v>
      </c>
      <c r="B155" s="784" t="str">
        <f>'SAME R Results'!A109</f>
        <v>10 (4)</v>
      </c>
      <c r="C155" s="785" t="str">
        <f>'SAME R Results'!B109</f>
        <v>Teflon</v>
      </c>
      <c r="D155" s="784" t="str">
        <f>'SAME R Results'!C109</f>
        <v>T10</v>
      </c>
      <c r="E155" s="784" t="str">
        <f>'SAME R Results'!D109</f>
        <v>58TA</v>
      </c>
      <c r="F155" s="784">
        <f>'SAME R Results'!E109</f>
        <v>0</v>
      </c>
      <c r="G155" s="784" t="str">
        <f>'SAME R Results'!F109</f>
        <v>105a</v>
      </c>
      <c r="H155" s="785" t="str">
        <f>'SAME R Results'!G109</f>
        <v>aged</v>
      </c>
      <c r="I155" s="784">
        <f>'SAME R Results'!H109</f>
        <v>252</v>
      </c>
      <c r="J155" s="786">
        <f>'SAME R Results'!I109</f>
        <v>40430.305555555555</v>
      </c>
      <c r="K155" s="784">
        <f>'SAME R Results'!J109</f>
        <v>0</v>
      </c>
      <c r="L155" s="788"/>
      <c r="M155" s="788"/>
      <c r="N155" s="784">
        <f>'SAME R Results'!K109</f>
        <v>0</v>
      </c>
      <c r="O155" s="793">
        <f>'SAME R Results'!L109</f>
        <v>1.45</v>
      </c>
      <c r="P155" s="784">
        <f>'SAME R Results'!M109</f>
        <v>0</v>
      </c>
      <c r="Q155" s="784">
        <f>'SAME R Results'!N109</f>
        <v>0</v>
      </c>
      <c r="R155" s="784">
        <f>'SAME R Results'!O109</f>
        <v>0</v>
      </c>
      <c r="S155" s="784">
        <f>'SAME R Results'!P109</f>
        <v>0</v>
      </c>
      <c r="T155" s="784">
        <f>'SAME R Results'!Q109</f>
        <v>0</v>
      </c>
      <c r="U155" s="784">
        <f>'SAME R Results'!R109</f>
        <v>558.71428571428567</v>
      </c>
      <c r="V155" s="784">
        <f>'SAME R Results'!S109</f>
        <v>0</v>
      </c>
      <c r="W155" s="784">
        <f>'SAME R Results'!T109</f>
        <v>0</v>
      </c>
      <c r="X155" s="784" t="str">
        <f>'SAME R Results'!U109</f>
        <v>n</v>
      </c>
      <c r="Y155" s="784" t="str">
        <f>'SAME R Results'!V109</f>
        <v>y</v>
      </c>
      <c r="Z155" s="784" t="str">
        <f>'SAME R Results'!W109</f>
        <v>y</v>
      </c>
      <c r="AA155" s="784" t="str">
        <f>'SAME R Results'!X109</f>
        <v>n</v>
      </c>
      <c r="AB155" s="784" t="str">
        <f>'SAME R Results'!Y109</f>
        <v>n</v>
      </c>
      <c r="AC155" s="789"/>
      <c r="AD155" s="784" t="str">
        <f>'SAME R Results'!Z109</f>
        <v>y</v>
      </c>
      <c r="AE155" s="784">
        <f>'SAME R Results'!AA109</f>
        <v>10</v>
      </c>
      <c r="AF155" s="784" t="str">
        <f>'SAME R Results'!AB109</f>
        <v>y</v>
      </c>
      <c r="AG155" s="817">
        <f>'SAME R Results'!AC109</f>
        <v>7.8816036857303803E-2</v>
      </c>
      <c r="AH155" s="819">
        <f>'SAME R Results'!AD109</f>
        <v>0</v>
      </c>
      <c r="AI155" s="784">
        <f>'SAME R Results'!AE109</f>
        <v>0</v>
      </c>
      <c r="AJ155" s="784">
        <f>'SAME R Results'!AF109</f>
        <v>0</v>
      </c>
      <c r="AK155" s="784">
        <f>'SAME R Results'!AG109</f>
        <v>0</v>
      </c>
      <c r="AL155" s="784">
        <f>'SAME R Results'!AH109</f>
        <v>0</v>
      </c>
      <c r="AM155" s="784">
        <f>'SAME R Results'!AI109</f>
        <v>0</v>
      </c>
      <c r="AN155" s="784">
        <f>'SAME R Results'!AJ109</f>
        <v>0</v>
      </c>
      <c r="AO155" s="784">
        <f>'SAME R Results'!AK109</f>
        <v>0</v>
      </c>
      <c r="AP155" s="784">
        <f>'SAME R Results'!AL109</f>
        <v>0</v>
      </c>
      <c r="AQ155" s="784">
        <f>'SAME R Results'!AM109</f>
        <v>0</v>
      </c>
      <c r="AR155" s="817">
        <f>'SAME R Results'!AN109</f>
        <v>0</v>
      </c>
      <c r="AS155" s="819">
        <f>'SAME R Results'!AO109</f>
        <v>0</v>
      </c>
      <c r="AT155" s="784">
        <f>'SAME R Results'!AP109</f>
        <v>75</v>
      </c>
      <c r="AU155" s="789"/>
      <c r="AV155" s="821">
        <f>'SAME R Results'!AQ109</f>
        <v>0</v>
      </c>
      <c r="AW155" s="821">
        <f>'SAME R Results'!AR109</f>
        <v>0.69680799999999998</v>
      </c>
      <c r="AX155" s="821">
        <f>'SAME R Results'!AS109</f>
        <v>0</v>
      </c>
      <c r="AY155" s="821">
        <f>'SAME R Results'!AT109</f>
        <v>0</v>
      </c>
      <c r="AZ155" s="824"/>
      <c r="BA155" s="824"/>
      <c r="BB155" s="821">
        <f>'SAME R Results'!AU109</f>
        <v>6.3903805000000008E-2</v>
      </c>
      <c r="BC155" s="821">
        <f>'SAME R Results'!AV109</f>
        <v>2.6962280000000005E-2</v>
      </c>
      <c r="BD155" s="821">
        <f>'SAME R Results'!AW109</f>
        <v>4.8481904999999994</v>
      </c>
      <c r="BE155" s="821">
        <f>'SAME R Results'!AX109</f>
        <v>4.7044519999999999</v>
      </c>
      <c r="BF155" s="827">
        <f>'SAME R Results'!AY109</f>
        <v>8263</v>
      </c>
      <c r="BG155" s="784">
        <f>'SAME R Results'!AZ109</f>
        <v>0.11189272000000001</v>
      </c>
      <c r="BH155" s="784">
        <f>'SAME R Results'!BA109</f>
        <v>7.5668350000000023E-2</v>
      </c>
      <c r="BI155" s="789"/>
      <c r="BJ155" s="784">
        <f>'SAME R Results'!BB109</f>
        <v>2.5410500000000007</v>
      </c>
      <c r="BK155" s="784">
        <f>'SAME R Results'!BC109</f>
        <v>0.14373849999999955</v>
      </c>
      <c r="BL155" s="784">
        <f>'SAME R Results'!BD109</f>
        <v>146578.22949047992</v>
      </c>
      <c r="BM155" s="784">
        <f>'SAME R Results'!BE109</f>
        <v>23.76915243829556</v>
      </c>
      <c r="BN155" s="784">
        <f>'SAME R Results'!BF109</f>
        <v>3.6941525000000003E-2</v>
      </c>
      <c r="BO155" s="784">
        <f>'SAME R Results'!BG109</f>
        <v>9.056092499999998E-3</v>
      </c>
      <c r="BP155" s="789"/>
      <c r="BQ155" s="784">
        <f>'SAME R Results'!BH109</f>
        <v>5.7427730000000015</v>
      </c>
      <c r="BR155" s="817">
        <f>'SAME R Results'!BI109</f>
        <v>0.16216018245628583</v>
      </c>
      <c r="BS155" s="817">
        <f>'SAME R Results'!BJ109</f>
        <v>0.32399896662237215</v>
      </c>
      <c r="BT155" s="817">
        <f>'SAME R Results'!BL109</f>
        <v>4.0791903351252223</v>
      </c>
      <c r="BU155" s="817">
        <f>'SAME R Results'!BM109</f>
        <v>2.2978156464703408</v>
      </c>
      <c r="BV155" s="817">
        <f>'SAME R Results'!BN109</f>
        <v>0.11472142264367631</v>
      </c>
      <c r="BW155" s="784">
        <f>'SAME R Results'!BO109</f>
        <v>146578.22949047992</v>
      </c>
      <c r="BX155" s="784">
        <f>'SAME R Results'!BP109</f>
        <v>144166.93088199897</v>
      </c>
      <c r="BY155" s="784">
        <f>'SAME R Results'!BQ109</f>
        <v>137041.75317207762</v>
      </c>
      <c r="BZ155" s="784">
        <f>'SAME R Results'!BR109</f>
        <v>23.76915243829556</v>
      </c>
      <c r="CA155" s="784">
        <f>'SAME R Results'!BS109</f>
        <v>3.1905020864778373E-2</v>
      </c>
      <c r="CB155" s="784">
        <f>'SAME R Results'!BT109</f>
        <v>2.2599999999999998</v>
      </c>
      <c r="CC155" s="784">
        <f>'SAME R Results'!BV109</f>
        <v>1</v>
      </c>
      <c r="CD155" s="880">
        <f>'SAME R Results'!BW109</f>
        <v>2.2000000000000002</v>
      </c>
      <c r="CE155" s="1086">
        <f>'SAME R Results'!BZ109</f>
        <v>527.87656862261747</v>
      </c>
      <c r="CF155" s="1777">
        <f>'SAME R Results'!CA109</f>
        <v>0.7499999999999174</v>
      </c>
      <c r="CG155" s="1777">
        <f>'SAME R Results'!CB109</f>
        <v>0</v>
      </c>
      <c r="CH155" s="1777">
        <f>'SAME R Results'!CC109</f>
        <v>0</v>
      </c>
      <c r="CI155" s="1777">
        <f>'SAME R Results'!CD109</f>
        <v>4.5942184000005076E-2</v>
      </c>
      <c r="CJ155" s="1777"/>
      <c r="CK155" s="1777"/>
      <c r="CL155" s="2015">
        <f>'SAME R Results'!CI109</f>
        <v>109</v>
      </c>
      <c r="CM155" s="2015" t="str">
        <f>'SAME R Results'!CJ109</f>
        <v>Teflon</v>
      </c>
      <c r="CN155" s="2016">
        <f>'SAME R Results'!CK109</f>
        <v>0.16216018245628583</v>
      </c>
      <c r="CO155" s="2016">
        <f>'SAME R Results'!CL109</f>
        <v>6.4326981059498597E-3</v>
      </c>
      <c r="CP155" s="2016">
        <f>'SAME R Results'!CM109</f>
        <v>2.4039607061326192E-2</v>
      </c>
      <c r="CR155" s="11"/>
      <c r="CS155" s="11"/>
      <c r="CT155" s="11"/>
      <c r="CU155" s="11"/>
      <c r="CV155" s="11"/>
      <c r="CW155" s="11"/>
      <c r="CX155" s="11"/>
      <c r="CY155" s="11"/>
      <c r="CZ155" s="11"/>
      <c r="DA155" s="11"/>
      <c r="DB155" s="11"/>
      <c r="DC155" s="11"/>
      <c r="DD155" s="11"/>
      <c r="DE155" s="11"/>
      <c r="DF155" s="11"/>
      <c r="DG155" s="11"/>
      <c r="DH155" s="11"/>
      <c r="DI155" s="11"/>
      <c r="DJ155" s="11"/>
      <c r="DK155" s="11"/>
      <c r="DL155" s="11"/>
      <c r="DM155" s="11"/>
      <c r="DN155" s="11"/>
      <c r="DO155" s="11"/>
      <c r="DP155" s="11"/>
      <c r="DQ155" s="11"/>
      <c r="DR155" s="11"/>
      <c r="DS155" s="11"/>
      <c r="DT155" s="11"/>
      <c r="DU155" s="11"/>
      <c r="DV155" s="11"/>
      <c r="DW155" s="11"/>
      <c r="DX155" s="11"/>
      <c r="DY155" s="11"/>
      <c r="DZ155" s="11"/>
      <c r="EA155" s="11"/>
      <c r="EB155" s="11"/>
      <c r="EC155" s="11"/>
      <c r="ED155" s="11"/>
      <c r="EE155" s="11"/>
      <c r="EF155" s="11"/>
      <c r="EG155" s="11"/>
      <c r="EH155" s="11"/>
      <c r="EI155" s="11"/>
      <c r="EJ155" s="11"/>
      <c r="EK155" s="11"/>
      <c r="EL155" s="11"/>
      <c r="EM155" s="11"/>
      <c r="EN155" s="11"/>
      <c r="EO155" s="11"/>
      <c r="EP155" s="11"/>
      <c r="EQ155" s="11"/>
      <c r="ER155" s="11"/>
      <c r="ES155" s="11"/>
    </row>
    <row r="156" spans="1:149" s="2020" customFormat="1" ht="16.5" hidden="1" customHeight="1" x14ac:dyDescent="0.2">
      <c r="A156" s="780">
        <v>2</v>
      </c>
      <c r="B156" s="784" t="str">
        <f>'SAME R Results'!A119</f>
        <v>11(4)</v>
      </c>
      <c r="C156" s="785" t="str">
        <f>'SAME R Results'!B119</f>
        <v>Teflon</v>
      </c>
      <c r="D156" s="784" t="str">
        <f>'SAME R Results'!C119</f>
        <v>T11</v>
      </c>
      <c r="E156" s="784" t="str">
        <f>'SAME R Results'!D119</f>
        <v>64 T</v>
      </c>
      <c r="F156" s="784">
        <f>'SAME R Results'!E119</f>
        <v>0</v>
      </c>
      <c r="G156" s="784">
        <f>'SAME R Results'!F119</f>
        <v>111</v>
      </c>
      <c r="H156" s="785" t="str">
        <f>'SAME R Results'!G119</f>
        <v>low flow run w STS</v>
      </c>
      <c r="I156" s="784">
        <f>'SAME R Results'!H119</f>
        <v>253</v>
      </c>
      <c r="J156" s="786">
        <f>'SAME R Results'!I119</f>
        <v>40430.305555555555</v>
      </c>
      <c r="K156" s="784">
        <f>'SAME R Results'!J119</f>
        <v>0</v>
      </c>
      <c r="L156" s="788"/>
      <c r="M156" s="788"/>
      <c r="N156" s="784">
        <f>'SAME R Results'!K119</f>
        <v>2</v>
      </c>
      <c r="O156" s="793">
        <f>'SAME R Results'!L119</f>
        <v>1.45</v>
      </c>
      <c r="P156" s="784">
        <f>'SAME R Results'!M119</f>
        <v>60</v>
      </c>
      <c r="Q156" s="784">
        <f>'SAME R Results'!N119</f>
        <v>11</v>
      </c>
      <c r="R156" s="784">
        <f>'SAME R Results'!O119</f>
        <v>8</v>
      </c>
      <c r="S156" s="784" t="str">
        <f>'SAME R Results'!P119</f>
        <v>n</v>
      </c>
      <c r="T156" s="784" t="str">
        <f>'SAME R Results'!Q119</f>
        <v>n</v>
      </c>
      <c r="U156" s="784">
        <f>'SAME R Results'!R119</f>
        <v>42.571428571428569</v>
      </c>
      <c r="V156" s="784" t="str">
        <f>'SAME R Results'!S119</f>
        <v>n</v>
      </c>
      <c r="W156" s="784">
        <f>'SAME R Results'!T119</f>
        <v>0</v>
      </c>
      <c r="X156" s="784" t="str">
        <f>'SAME R Results'!U119</f>
        <v>y</v>
      </c>
      <c r="Y156" s="784" t="str">
        <f>'SAME R Results'!V119</f>
        <v>n</v>
      </c>
      <c r="Z156" s="784" t="str">
        <f>'SAME R Results'!W119</f>
        <v>y</v>
      </c>
      <c r="AA156" s="784" t="str">
        <f>'SAME R Results'!X119</f>
        <v>n</v>
      </c>
      <c r="AB156" s="784" t="str">
        <f>'SAME R Results'!Y119</f>
        <v>n</v>
      </c>
      <c r="AC156" s="789"/>
      <c r="AD156" s="784" t="str">
        <f>'SAME R Results'!Z119</f>
        <v>y</v>
      </c>
      <c r="AE156" s="784">
        <f>'SAME R Results'!AA119</f>
        <v>10</v>
      </c>
      <c r="AF156" s="784" t="str">
        <f>'SAME R Results'!AB119</f>
        <v>y</v>
      </c>
      <c r="AG156" s="817">
        <f>'SAME R Results'!AC119</f>
        <v>5.19567251427413E-2</v>
      </c>
      <c r="AH156" s="819">
        <f>'SAME R Results'!AD119</f>
        <v>0</v>
      </c>
      <c r="AI156" s="784">
        <f>'SAME R Results'!AE119</f>
        <v>0</v>
      </c>
      <c r="AJ156" s="784">
        <f>'SAME R Results'!AF119</f>
        <v>0</v>
      </c>
      <c r="AK156" s="784">
        <f>'SAME R Results'!AG119</f>
        <v>0</v>
      </c>
      <c r="AL156" s="784">
        <f>'SAME R Results'!AH119</f>
        <v>0</v>
      </c>
      <c r="AM156" s="784">
        <f>'SAME R Results'!AI119</f>
        <v>0</v>
      </c>
      <c r="AN156" s="784">
        <f>'SAME R Results'!AJ119</f>
        <v>0</v>
      </c>
      <c r="AO156" s="784">
        <f>'SAME R Results'!AK119</f>
        <v>0</v>
      </c>
      <c r="AP156" s="784">
        <f>'SAME R Results'!AL119</f>
        <v>0</v>
      </c>
      <c r="AQ156" s="784">
        <f>'SAME R Results'!AM119</f>
        <v>0</v>
      </c>
      <c r="AR156" s="817">
        <f>'SAME R Results'!AN119</f>
        <v>0</v>
      </c>
      <c r="AS156" s="819">
        <f>'SAME R Results'!AO119</f>
        <v>0</v>
      </c>
      <c r="AT156" s="784">
        <f>'SAME R Results'!AP119</f>
        <v>0</v>
      </c>
      <c r="AU156" s="789"/>
      <c r="AV156" s="821">
        <f>'SAME R Results'!AQ119</f>
        <v>0</v>
      </c>
      <c r="AW156" s="821">
        <f>'SAME R Results'!AR119</f>
        <v>4.0240935000000002</v>
      </c>
      <c r="AX156" s="821">
        <f>'SAME R Results'!AS119</f>
        <v>8.3923319999999984E-4</v>
      </c>
      <c r="AY156" s="821">
        <f>'SAME R Results'!AT119</f>
        <v>5.0353989999999999E-4</v>
      </c>
      <c r="AZ156" s="824"/>
      <c r="BA156" s="824"/>
      <c r="BB156" s="821">
        <f>'SAME R Results'!AU119</f>
        <v>0</v>
      </c>
      <c r="BC156" s="821">
        <f>'SAME R Results'!AV119</f>
        <v>0</v>
      </c>
      <c r="BD156" s="821">
        <f>'SAME R Results'!AW119</f>
        <v>6.3572225000000007</v>
      </c>
      <c r="BE156" s="821">
        <f>'SAME R Results'!AX119</f>
        <v>4.6339724999999996</v>
      </c>
      <c r="BF156" s="827">
        <f>'SAME R Results'!AY119</f>
        <v>46965</v>
      </c>
      <c r="BG156" s="784">
        <f>'SAME R Results'!AZ119</f>
        <v>0</v>
      </c>
      <c r="BH156" s="784">
        <f>'SAME R Results'!BA119</f>
        <v>0</v>
      </c>
      <c r="BI156" s="789"/>
      <c r="BJ156" s="784">
        <f>'SAME R Results'!BB119</f>
        <v>31.824649999999998</v>
      </c>
      <c r="BK156" s="784">
        <f>'SAME R Results'!BC119</f>
        <v>1.7232500000000011</v>
      </c>
      <c r="BL156" s="784">
        <f>'SAME R Results'!BD119</f>
        <v>1333768.9444362801</v>
      </c>
      <c r="BM156" s="784">
        <f>'SAME R Results'!BE119</f>
        <v>367.17168120282838</v>
      </c>
      <c r="BN156" s="784">
        <f>'SAME R Results'!BF119</f>
        <v>0</v>
      </c>
      <c r="BO156" s="784">
        <f>'SAME R Results'!BG119</f>
        <v>0</v>
      </c>
      <c r="BP156" s="789"/>
      <c r="BQ156" s="784">
        <f>'SAME R Results'!BH119</f>
        <v>71.923708999999988</v>
      </c>
      <c r="BR156" s="817">
        <f>'SAME R Results'!BI119</f>
        <v>0.27528882175166719</v>
      </c>
      <c r="BS156" s="817">
        <f>'SAME R Results'!BJ119</f>
        <v>0.3604043772501847</v>
      </c>
      <c r="BT156" s="817">
        <f>'SAME R Results'!BL119</f>
        <v>0</v>
      </c>
      <c r="BU156" s="817">
        <f>'SAME R Results'!BM119</f>
        <v>1.680419088152735</v>
      </c>
      <c r="BV156" s="817">
        <f>'SAME R Results'!BN119</f>
        <v>0.24059568656859387</v>
      </c>
      <c r="BW156" s="784">
        <f>'SAME R Results'!BO119</f>
        <v>1333768.9444362801</v>
      </c>
      <c r="BX156" s="784">
        <f>'SAME R Results'!BP119</f>
        <v>1312978.6618110307</v>
      </c>
      <c r="BY156" s="784">
        <f>'SAME R Results'!BQ119</f>
        <v>1216561.466323107</v>
      </c>
      <c r="BZ156" s="784">
        <f>'SAME R Results'!BR119</f>
        <v>367.17168120282838</v>
      </c>
      <c r="CA156" s="784">
        <f>'SAME R Results'!BS119</f>
        <v>0.38250244162301361</v>
      </c>
      <c r="CB156" s="784">
        <f>'SAME R Results'!BT119</f>
        <v>2.2599999999999998</v>
      </c>
      <c r="CC156" s="784">
        <f>'SAME R Results'!BV119</f>
        <v>1</v>
      </c>
      <c r="CD156" s="880">
        <f>'SAME R Results'!BW119</f>
        <v>2.2000000000000002</v>
      </c>
      <c r="CE156" s="1086">
        <f>'SAME R Results'!BZ119</f>
        <v>528.55724747805561</v>
      </c>
      <c r="CF156" s="1777">
        <f>'SAME R Results'!CA119</f>
        <v>9.9466666666667702</v>
      </c>
      <c r="CG156" s="1777" t="str">
        <f>'SAME R Results'!CB119</f>
        <v xml:space="preserve"> 64T</v>
      </c>
      <c r="CH156" s="1777">
        <f>'SAME R Results'!CC119</f>
        <v>253</v>
      </c>
      <c r="CI156" s="1777">
        <f>'SAME R Results'!CD119</f>
        <v>4.338561534852501E-2</v>
      </c>
      <c r="CJ156" s="1777"/>
      <c r="CK156" s="1777"/>
      <c r="CL156" s="2015"/>
      <c r="CM156" s="2015"/>
      <c r="CN156" s="2015"/>
      <c r="CO156" s="2015"/>
      <c r="CP156" s="2015"/>
    </row>
    <row r="157" spans="1:149" s="2020" customFormat="1" ht="16.5" customHeight="1" x14ac:dyDescent="0.2">
      <c r="A157" s="2040"/>
      <c r="B157" s="2041"/>
      <c r="C157" s="2042"/>
      <c r="D157" s="2041"/>
      <c r="E157" s="2041"/>
      <c r="F157" s="2041"/>
      <c r="G157" s="2041"/>
      <c r="H157" s="2042"/>
      <c r="I157" s="2041"/>
      <c r="J157" s="2043"/>
      <c r="K157" s="2041"/>
      <c r="L157" s="2044"/>
      <c r="M157" s="2044"/>
      <c r="N157" s="2041"/>
      <c r="O157" s="2045"/>
      <c r="P157" s="2041"/>
      <c r="Q157" s="2041"/>
      <c r="R157" s="2041"/>
      <c r="S157" s="2041"/>
      <c r="T157" s="2041"/>
      <c r="U157" s="2041"/>
      <c r="V157" s="2041"/>
      <c r="W157" s="2041"/>
      <c r="X157" s="2041"/>
      <c r="Y157" s="2041"/>
      <c r="Z157" s="2041"/>
      <c r="AA157" s="2041"/>
      <c r="AB157" s="2041"/>
      <c r="AC157" s="2046"/>
      <c r="AD157" s="2041"/>
      <c r="AE157" s="2041"/>
      <c r="AF157" s="2041"/>
      <c r="AG157" s="2047"/>
      <c r="AH157" s="2048"/>
      <c r="AI157" s="2041"/>
      <c r="AJ157" s="2041"/>
      <c r="AK157" s="2041"/>
      <c r="AL157" s="2041"/>
      <c r="AM157" s="2041"/>
      <c r="AN157" s="2041"/>
      <c r="AO157" s="2041"/>
      <c r="AP157" s="2041"/>
      <c r="AQ157" s="2041"/>
      <c r="AR157" s="2047"/>
      <c r="AS157" s="2048"/>
      <c r="AT157" s="2041"/>
      <c r="AU157" s="2046"/>
      <c r="AV157" s="2049"/>
      <c r="AW157" s="2049"/>
      <c r="AX157" s="2049"/>
      <c r="AY157" s="2049"/>
      <c r="AZ157" s="2050"/>
      <c r="BA157" s="2050"/>
      <c r="BB157" s="2049"/>
      <c r="BC157" s="2049"/>
      <c r="BD157" s="2049"/>
      <c r="BE157" s="2049"/>
      <c r="BF157" s="2051"/>
      <c r="BG157" s="2041"/>
      <c r="BH157" s="2041"/>
      <c r="BI157" s="2046"/>
      <c r="BJ157" s="2041"/>
      <c r="BK157" s="2041"/>
      <c r="BL157" s="2041"/>
      <c r="BM157" s="2041"/>
      <c r="BN157" s="2041"/>
      <c r="BO157" s="2041"/>
      <c r="BP157" s="2046"/>
      <c r="BQ157" s="2041"/>
      <c r="BR157" s="2047"/>
      <c r="BS157" s="2047"/>
      <c r="BT157" s="2047"/>
      <c r="BU157" s="2047"/>
      <c r="BV157" s="2047"/>
      <c r="BW157" s="2041"/>
      <c r="BX157" s="2041"/>
      <c r="BY157" s="2041"/>
      <c r="BZ157" s="2041"/>
      <c r="CA157" s="2041"/>
      <c r="CB157" s="2041"/>
      <c r="CC157" s="2041"/>
      <c r="CD157" s="2052"/>
      <c r="CE157" s="2053"/>
      <c r="CF157" s="1777"/>
      <c r="CG157" s="1777"/>
      <c r="CH157" s="1777"/>
      <c r="CI157" s="1777"/>
      <c r="CJ157" s="1777"/>
      <c r="CK157" s="1777"/>
      <c r="CL157" s="2015"/>
      <c r="CM157" s="2015"/>
      <c r="CN157" s="2015"/>
      <c r="CO157" s="2015"/>
      <c r="CP157" s="2015"/>
      <c r="CR157" s="11"/>
      <c r="CS157" s="11"/>
      <c r="CT157" s="11"/>
      <c r="CU157" s="11"/>
      <c r="CV157" s="11"/>
      <c r="CW157" s="11"/>
      <c r="CX157" s="11"/>
      <c r="CY157" s="11"/>
      <c r="CZ157" s="11"/>
      <c r="DA157" s="11"/>
      <c r="DB157" s="11"/>
      <c r="DC157" s="11"/>
      <c r="DD157" s="11"/>
      <c r="DE157" s="11"/>
      <c r="DF157" s="11"/>
      <c r="DG157" s="11"/>
      <c r="DH157" s="11"/>
      <c r="DI157" s="11"/>
      <c r="DJ157" s="11"/>
      <c r="DK157" s="11"/>
      <c r="DL157" s="11"/>
      <c r="DM157" s="11"/>
      <c r="DN157" s="11"/>
      <c r="DO157" s="11"/>
      <c r="DP157" s="11"/>
      <c r="DQ157" s="11"/>
      <c r="DR157" s="11"/>
      <c r="DS157" s="11"/>
      <c r="DT157" s="11"/>
      <c r="DU157" s="11"/>
      <c r="DV157" s="11"/>
      <c r="DW157" s="11"/>
      <c r="DX157" s="11"/>
      <c r="DY157" s="11"/>
      <c r="DZ157" s="11"/>
      <c r="EA157" s="11"/>
      <c r="EB157" s="11"/>
      <c r="EC157" s="11"/>
      <c r="ED157" s="11"/>
      <c r="EE157" s="11"/>
      <c r="EF157" s="11"/>
      <c r="EG157" s="11"/>
      <c r="EH157" s="11"/>
      <c r="EI157" s="11"/>
      <c r="EJ157" s="11"/>
      <c r="EK157" s="11"/>
      <c r="EL157" s="11"/>
      <c r="EM157" s="11"/>
      <c r="EN157" s="11"/>
      <c r="EO157" s="11"/>
      <c r="EP157" s="11"/>
      <c r="EQ157" s="11"/>
      <c r="ER157" s="11"/>
      <c r="ES157" s="11"/>
    </row>
    <row r="158" spans="1:149" s="2020" customFormat="1" ht="23.25" x14ac:dyDescent="0.35">
      <c r="A158" s="762"/>
      <c r="B158" s="27"/>
      <c r="C158" s="752"/>
      <c r="D158" s="28"/>
      <c r="E158" s="29"/>
      <c r="F158" s="29"/>
      <c r="G158" s="29"/>
      <c r="H158" s="751"/>
      <c r="I158" s="2104" t="s">
        <v>71</v>
      </c>
      <c r="J158" s="2104"/>
      <c r="K158" s="2104"/>
      <c r="L158" s="2104"/>
      <c r="M158" s="2104"/>
      <c r="N158" s="2104"/>
      <c r="O158" s="2104"/>
      <c r="P158" s="2104"/>
      <c r="Q158" s="2104"/>
      <c r="R158" s="2104"/>
      <c r="S158" s="2104"/>
      <c r="T158" s="2104"/>
      <c r="U158" s="2104"/>
      <c r="V158" s="2104"/>
      <c r="W158" s="35"/>
      <c r="X158" s="35"/>
      <c r="Y158" s="35"/>
      <c r="Z158" s="35"/>
      <c r="AA158" s="35"/>
      <c r="AB158" s="35"/>
      <c r="AC158" s="35"/>
      <c r="AD158" s="35"/>
      <c r="AE158" s="35"/>
      <c r="AF158" s="810"/>
      <c r="AG158" s="1389"/>
      <c r="AH158" s="811"/>
      <c r="AI158" s="812"/>
      <c r="AJ158" s="812"/>
      <c r="AK158" s="812"/>
      <c r="AL158" s="812"/>
      <c r="AM158" s="813"/>
      <c r="AN158" s="814"/>
      <c r="AO158" s="814"/>
      <c r="AP158" s="814"/>
      <c r="AQ158" s="814"/>
      <c r="AR158" s="814"/>
      <c r="AS158" s="814"/>
      <c r="AT158" s="814"/>
      <c r="AU158" s="814"/>
      <c r="AV158" s="35"/>
      <c r="AW158" s="35"/>
      <c r="AX158" s="35"/>
      <c r="AY158" s="35"/>
      <c r="AZ158" s="35"/>
      <c r="BA158" s="35"/>
      <c r="BB158" s="35"/>
      <c r="BC158" s="35"/>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929"/>
      <c r="CG158" s="929"/>
      <c r="CH158" s="929"/>
      <c r="CI158" s="929"/>
      <c r="CJ158" s="929"/>
      <c r="CK158" s="929"/>
      <c r="CL158" s="11"/>
      <c r="CM158" s="3"/>
      <c r="CN158" s="3"/>
      <c r="CO158" s="3"/>
      <c r="CP158" s="3"/>
      <c r="CR158" s="11"/>
      <c r="CS158" s="11"/>
      <c r="CT158" s="11"/>
      <c r="CU158" s="11"/>
      <c r="CV158" s="11"/>
      <c r="CW158" s="11"/>
      <c r="CX158" s="11"/>
      <c r="CY158" s="11"/>
      <c r="CZ158" s="11"/>
      <c r="DA158" s="11"/>
      <c r="DB158" s="11"/>
      <c r="DC158" s="11"/>
      <c r="DD158" s="11"/>
      <c r="DE158" s="11"/>
      <c r="DF158" s="11"/>
      <c r="DG158" s="11"/>
      <c r="DH158" s="11"/>
      <c r="DI158" s="11"/>
      <c r="DJ158" s="11"/>
      <c r="DK158" s="11"/>
      <c r="DL158" s="11"/>
      <c r="DM158" s="11"/>
      <c r="DN158" s="11"/>
      <c r="DO158" s="11"/>
      <c r="DP158" s="11"/>
      <c r="DQ158" s="11"/>
      <c r="DR158" s="11"/>
      <c r="DS158" s="11"/>
      <c r="DT158" s="11"/>
      <c r="DU158" s="11"/>
      <c r="DV158" s="11"/>
      <c r="DW158" s="11"/>
      <c r="DX158" s="11"/>
      <c r="DY158" s="11"/>
      <c r="DZ158" s="11"/>
      <c r="EA158" s="11"/>
      <c r="EB158" s="11"/>
      <c r="EC158" s="11"/>
      <c r="ED158" s="11"/>
      <c r="EE158" s="11"/>
      <c r="EF158" s="11"/>
      <c r="EG158" s="11"/>
      <c r="EH158" s="11"/>
      <c r="EI158" s="11"/>
      <c r="EJ158" s="11"/>
      <c r="EK158" s="11"/>
      <c r="EL158" s="11"/>
      <c r="EM158" s="11"/>
      <c r="EN158" s="11"/>
      <c r="EO158" s="11"/>
      <c r="EP158" s="11"/>
      <c r="EQ158" s="11"/>
      <c r="ER158" s="11"/>
      <c r="ES158" s="11"/>
    </row>
    <row r="159" spans="1:149" s="2020" customFormat="1" ht="12.75" customHeight="1" x14ac:dyDescent="0.25">
      <c r="A159" s="762"/>
      <c r="B159" s="3"/>
      <c r="C159" s="750"/>
      <c r="D159" s="4"/>
      <c r="E159" s="5"/>
      <c r="F159" s="24"/>
      <c r="G159" s="24"/>
      <c r="H159" s="749"/>
      <c r="I159" s="3"/>
      <c r="J159" s="792"/>
      <c r="K159" s="3"/>
      <c r="L159" s="3"/>
      <c r="M159" s="3"/>
      <c r="N159" s="3"/>
      <c r="O159" s="6"/>
      <c r="P159" s="6"/>
      <c r="Q159" s="6"/>
      <c r="R159" s="6"/>
      <c r="S159" s="6"/>
      <c r="T159" s="6"/>
      <c r="U159" s="6"/>
      <c r="V159" s="6"/>
      <c r="W159" s="6"/>
      <c r="X159" s="6"/>
      <c r="Y159" s="6"/>
      <c r="Z159" s="6"/>
      <c r="AA159" s="6"/>
      <c r="AB159" s="6"/>
      <c r="AC159" s="6"/>
      <c r="AD159" s="6"/>
      <c r="AE159" s="6"/>
      <c r="AF159" s="6"/>
      <c r="AG159" s="6"/>
      <c r="AH159" s="815"/>
      <c r="AI159" s="6"/>
      <c r="AJ159" s="6"/>
      <c r="AK159" s="6"/>
      <c r="AL159" s="6"/>
      <c r="AM159" s="6"/>
      <c r="AN159" s="6"/>
      <c r="AO159" s="6"/>
      <c r="AP159" s="6"/>
      <c r="AQ159" s="1418"/>
      <c r="AR159" s="1418"/>
      <c r="AS159" s="1418"/>
      <c r="AT159" s="1418"/>
      <c r="AU159" s="1418"/>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930"/>
      <c r="CG159" s="930"/>
      <c r="CH159" s="930"/>
      <c r="CI159" s="930"/>
      <c r="CJ159" s="930"/>
      <c r="CK159" s="930"/>
      <c r="CL159" s="11"/>
      <c r="CM159" s="3"/>
      <c r="CN159" s="3"/>
      <c r="CO159" s="3"/>
      <c r="CP159" s="3"/>
      <c r="CR159" s="11"/>
      <c r="CS159" s="11"/>
      <c r="CT159" s="11"/>
      <c r="CU159" s="11"/>
      <c r="CV159" s="11"/>
      <c r="CW159" s="11"/>
      <c r="CX159" s="11"/>
      <c r="CY159" s="11"/>
      <c r="CZ159" s="11"/>
      <c r="DA159" s="11"/>
      <c r="DB159" s="11"/>
      <c r="DC159" s="11"/>
      <c r="DD159" s="11"/>
      <c r="DE159" s="11"/>
      <c r="DF159" s="11"/>
      <c r="DG159" s="11"/>
      <c r="DH159" s="11"/>
      <c r="DI159" s="11"/>
      <c r="DJ159" s="11"/>
      <c r="DK159" s="11"/>
      <c r="DL159" s="11"/>
      <c r="DM159" s="11"/>
      <c r="DN159" s="11"/>
      <c r="DO159" s="11"/>
      <c r="DP159" s="11"/>
      <c r="DQ159" s="11"/>
      <c r="DR159" s="11"/>
      <c r="DS159" s="11"/>
      <c r="DT159" s="11"/>
      <c r="DU159" s="11"/>
      <c r="DV159" s="11"/>
      <c r="DW159" s="11"/>
      <c r="DX159" s="11"/>
      <c r="DY159" s="11"/>
      <c r="DZ159" s="11"/>
      <c r="EA159" s="11"/>
      <c r="EB159" s="11"/>
      <c r="EC159" s="11"/>
      <c r="ED159" s="11"/>
      <c r="EE159" s="11"/>
      <c r="EF159" s="11"/>
      <c r="EG159" s="11"/>
      <c r="EH159" s="11"/>
      <c r="EI159" s="11"/>
      <c r="EJ159" s="11"/>
      <c r="EK159" s="11"/>
      <c r="EL159" s="11"/>
      <c r="EM159" s="11"/>
      <c r="EN159" s="11"/>
      <c r="EO159" s="11"/>
      <c r="EP159" s="11"/>
      <c r="EQ159" s="11"/>
      <c r="ER159" s="11"/>
      <c r="ES159" s="11"/>
    </row>
    <row r="160" spans="1:149" s="2020" customFormat="1" ht="12.75" customHeight="1" x14ac:dyDescent="0.25">
      <c r="A160" s="762"/>
      <c r="B160" s="3"/>
      <c r="C160" s="750"/>
      <c r="D160" s="4"/>
      <c r="E160" s="5"/>
      <c r="F160" s="5"/>
      <c r="G160" s="5"/>
      <c r="H160" s="749"/>
      <c r="I160" s="3"/>
      <c r="J160" s="792"/>
      <c r="K160" s="3"/>
      <c r="L160" s="3"/>
      <c r="M160" s="3"/>
      <c r="N160" s="3"/>
      <c r="O160" s="6"/>
      <c r="P160" s="6"/>
      <c r="Q160" s="6"/>
      <c r="R160" s="6"/>
      <c r="S160" s="6"/>
      <c r="T160" s="6"/>
      <c r="U160" s="6"/>
      <c r="V160" s="6"/>
      <c r="W160" s="6"/>
      <c r="X160" s="6"/>
      <c r="Y160" s="6"/>
      <c r="Z160" s="6"/>
      <c r="AA160" s="6"/>
      <c r="AB160" s="6"/>
      <c r="AC160" s="6"/>
      <c r="AD160" s="6"/>
      <c r="AE160" s="6"/>
      <c r="AF160" s="6"/>
      <c r="AG160" s="6"/>
      <c r="AH160" s="815"/>
      <c r="AI160" s="6"/>
      <c r="AJ160" s="6"/>
      <c r="AK160" s="6"/>
      <c r="AL160" s="6"/>
      <c r="AM160" s="6"/>
      <c r="AN160" s="6"/>
      <c r="AO160" s="6"/>
      <c r="AP160" s="6"/>
      <c r="AQ160" s="1418"/>
      <c r="AR160" s="1418"/>
      <c r="AS160" s="1418"/>
      <c r="AT160" s="1418"/>
      <c r="AU160" s="1418"/>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930"/>
      <c r="CG160" s="930"/>
      <c r="CH160" s="930"/>
      <c r="CI160" s="930"/>
      <c r="CJ160" s="930"/>
      <c r="CK160" s="930"/>
      <c r="CL160" s="11"/>
      <c r="CM160" s="3"/>
      <c r="CN160" s="3"/>
      <c r="CO160" s="3"/>
      <c r="CP160" s="3"/>
      <c r="CR160" s="11"/>
      <c r="CS160" s="11"/>
      <c r="CT160" s="11"/>
      <c r="CU160" s="11"/>
      <c r="CV160" s="11"/>
      <c r="CW160" s="11"/>
      <c r="CX160" s="11"/>
      <c r="CY160" s="11"/>
      <c r="CZ160" s="11"/>
      <c r="DA160" s="11"/>
      <c r="DB160" s="11"/>
      <c r="DC160" s="11"/>
      <c r="DD160" s="11"/>
      <c r="DE160" s="11"/>
      <c r="DF160" s="11"/>
      <c r="DG160" s="11"/>
      <c r="DH160" s="11"/>
      <c r="DI160" s="11"/>
      <c r="DJ160" s="11"/>
      <c r="DK160" s="11"/>
      <c r="DL160" s="11"/>
      <c r="DM160" s="11"/>
      <c r="DN160" s="11"/>
      <c r="DO160" s="11"/>
      <c r="DP160" s="11"/>
      <c r="DQ160" s="11"/>
      <c r="DR160" s="11"/>
      <c r="DS160" s="11"/>
      <c r="DT160" s="11"/>
      <c r="DU160" s="11"/>
      <c r="DV160" s="11"/>
      <c r="DW160" s="11"/>
      <c r="DX160" s="11"/>
      <c r="DY160" s="11"/>
      <c r="DZ160" s="11"/>
      <c r="EA160" s="11"/>
      <c r="EB160" s="11"/>
      <c r="EC160" s="11"/>
      <c r="ED160" s="11"/>
      <c r="EE160" s="11"/>
      <c r="EF160" s="11"/>
      <c r="EG160" s="11"/>
      <c r="EH160" s="11"/>
      <c r="EI160" s="11"/>
      <c r="EJ160" s="11"/>
      <c r="EK160" s="11"/>
      <c r="EL160" s="11"/>
      <c r="EM160" s="11"/>
      <c r="EN160" s="11"/>
      <c r="EO160" s="11"/>
      <c r="EP160" s="11"/>
      <c r="EQ160" s="11"/>
      <c r="ER160" s="11"/>
      <c r="ES160" s="11"/>
    </row>
    <row r="161" spans="1:149" s="2020" customFormat="1" ht="13.5" customHeight="1" x14ac:dyDescent="0.25">
      <c r="A161" s="762"/>
      <c r="B161" s="3"/>
      <c r="C161" s="750"/>
      <c r="D161" s="4"/>
      <c r="E161" s="4"/>
      <c r="F161" s="4"/>
      <c r="G161" s="4"/>
      <c r="H161" s="750"/>
      <c r="I161" s="3"/>
      <c r="J161" s="792"/>
      <c r="K161" s="3"/>
      <c r="L161" s="3"/>
      <c r="M161" s="3"/>
      <c r="N161" s="3"/>
      <c r="O161" s="6"/>
      <c r="P161" s="6"/>
      <c r="Q161" s="6"/>
      <c r="R161" s="6"/>
      <c r="S161" s="6"/>
      <c r="T161" s="6"/>
      <c r="U161" s="6"/>
      <c r="V161" s="6"/>
      <c r="W161" s="6"/>
      <c r="X161" s="6"/>
      <c r="Y161" s="6"/>
      <c r="Z161" s="6"/>
      <c r="AA161" s="6"/>
      <c r="AB161" s="6"/>
      <c r="AC161" s="6"/>
      <c r="AD161" s="6"/>
      <c r="AE161" s="6"/>
      <c r="AF161" s="6"/>
      <c r="AG161" s="6"/>
      <c r="AH161" s="815"/>
      <c r="AI161" s="6"/>
      <c r="AJ161" s="6"/>
      <c r="AK161" s="6"/>
      <c r="AL161" s="6"/>
      <c r="AM161" s="6"/>
      <c r="AN161" s="6"/>
      <c r="AO161" s="6"/>
      <c r="AP161" s="6"/>
      <c r="AQ161" s="1418"/>
      <c r="AR161" s="1418"/>
      <c r="AS161" s="1418"/>
      <c r="AT161" s="1418"/>
      <c r="AU161" s="1418"/>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930"/>
      <c r="CG161" s="930"/>
      <c r="CH161" s="930"/>
      <c r="CI161" s="930"/>
      <c r="CJ161" s="930"/>
      <c r="CK161" s="930"/>
      <c r="CL161" s="11"/>
      <c r="CM161" s="3"/>
      <c r="CN161" s="3"/>
      <c r="CO161" s="3"/>
      <c r="CP161" s="3"/>
      <c r="CR161" s="11"/>
      <c r="CS161" s="11"/>
      <c r="CT161" s="11"/>
      <c r="CU161" s="11"/>
      <c r="CV161" s="11"/>
      <c r="CW161" s="11"/>
      <c r="CX161" s="11"/>
      <c r="CY161" s="11"/>
      <c r="CZ161" s="11"/>
      <c r="DA161" s="11"/>
      <c r="DB161" s="11"/>
      <c r="DC161" s="11"/>
      <c r="DD161" s="11"/>
      <c r="DE161" s="11"/>
      <c r="DF161" s="11"/>
      <c r="DG161" s="11"/>
      <c r="DH161" s="11"/>
      <c r="DI161" s="11"/>
      <c r="DJ161" s="11"/>
      <c r="DK161" s="11"/>
      <c r="DL161" s="11"/>
      <c r="DM161" s="11"/>
      <c r="DN161" s="11"/>
      <c r="DO161" s="11"/>
      <c r="DP161" s="11"/>
      <c r="DQ161" s="11"/>
      <c r="DR161" s="11"/>
      <c r="DS161" s="11"/>
      <c r="DT161" s="11"/>
      <c r="DU161" s="11"/>
      <c r="DV161" s="11"/>
      <c r="DW161" s="11"/>
      <c r="DX161" s="11"/>
      <c r="DY161" s="11"/>
      <c r="DZ161" s="11"/>
      <c r="EA161" s="11"/>
      <c r="EB161" s="11"/>
      <c r="EC161" s="11"/>
      <c r="ED161" s="11"/>
      <c r="EE161" s="11"/>
      <c r="EF161" s="11"/>
      <c r="EG161" s="11"/>
      <c r="EH161" s="11"/>
      <c r="EI161" s="11"/>
      <c r="EJ161" s="11"/>
      <c r="EK161" s="11"/>
      <c r="EL161" s="11"/>
      <c r="EM161" s="11"/>
      <c r="EN161" s="11"/>
      <c r="EO161" s="11"/>
      <c r="EP161" s="11"/>
      <c r="EQ161" s="11"/>
      <c r="ER161" s="11"/>
      <c r="ES161" s="11"/>
    </row>
    <row r="162" spans="1:149" s="2020" customFormat="1" ht="13.5" customHeight="1" x14ac:dyDescent="0.25">
      <c r="A162" s="762"/>
      <c r="B162" s="3"/>
      <c r="C162" s="750"/>
      <c r="D162" s="4"/>
      <c r="E162" s="4"/>
      <c r="F162" s="4"/>
      <c r="G162" s="4"/>
      <c r="H162" s="750"/>
      <c r="I162" s="3"/>
      <c r="J162" s="792"/>
      <c r="K162" s="3"/>
      <c r="L162" s="3"/>
      <c r="M162" s="3"/>
      <c r="N162" s="3"/>
      <c r="O162" s="6"/>
      <c r="P162" s="6"/>
      <c r="Q162" s="6"/>
      <c r="R162" s="6"/>
      <c r="S162" s="6"/>
      <c r="T162" s="6"/>
      <c r="U162" s="6"/>
      <c r="V162" s="6"/>
      <c r="W162" s="6"/>
      <c r="X162" s="6"/>
      <c r="Y162" s="6"/>
      <c r="Z162" s="6"/>
      <c r="AA162" s="6"/>
      <c r="AB162" s="6"/>
      <c r="AC162" s="6"/>
      <c r="AD162" s="6"/>
      <c r="AE162" s="6"/>
      <c r="AF162" s="6"/>
      <c r="AG162" s="6"/>
      <c r="AH162" s="815"/>
      <c r="AI162" s="6"/>
      <c r="AJ162" s="6"/>
      <c r="AK162" s="6"/>
      <c r="AL162" s="6"/>
      <c r="AM162" s="6"/>
      <c r="AN162" s="6"/>
      <c r="AO162" s="6"/>
      <c r="AP162" s="6"/>
      <c r="AQ162" s="1418"/>
      <c r="AR162" s="1418"/>
      <c r="AS162" s="1418"/>
      <c r="AT162" s="1418"/>
      <c r="AU162" s="1418"/>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930"/>
      <c r="CG162" s="930"/>
      <c r="CH162" s="930"/>
      <c r="CI162" s="930"/>
      <c r="CJ162" s="930"/>
      <c r="CK162" s="930"/>
      <c r="CL162" s="11"/>
      <c r="CM162" s="3"/>
      <c r="CN162" s="3"/>
      <c r="CO162" s="3"/>
      <c r="CP162" s="3"/>
      <c r="CR162" s="11"/>
      <c r="CS162" s="11"/>
      <c r="CT162" s="11"/>
      <c r="CU162" s="11"/>
      <c r="CV162" s="11"/>
      <c r="CW162" s="11"/>
      <c r="CX162" s="11"/>
      <c r="CY162" s="11"/>
      <c r="CZ162" s="11"/>
      <c r="DA162" s="11"/>
      <c r="DB162" s="11"/>
      <c r="DC162" s="11"/>
      <c r="DD162" s="11"/>
      <c r="DE162" s="11"/>
      <c r="DF162" s="11"/>
      <c r="DG162" s="11"/>
      <c r="DH162" s="11"/>
      <c r="DI162" s="11"/>
      <c r="DJ162" s="11"/>
      <c r="DK162" s="11"/>
      <c r="DL162" s="11"/>
      <c r="DM162" s="11"/>
      <c r="DN162" s="11"/>
      <c r="DO162" s="11"/>
      <c r="DP162" s="11"/>
      <c r="DQ162" s="11"/>
      <c r="DR162" s="11"/>
      <c r="DS162" s="11"/>
      <c r="DT162" s="11"/>
      <c r="DU162" s="11"/>
      <c r="DV162" s="11"/>
      <c r="DW162" s="11"/>
      <c r="DX162" s="11"/>
      <c r="DY162" s="11"/>
      <c r="DZ162" s="11"/>
      <c r="EA162" s="11"/>
      <c r="EB162" s="11"/>
      <c r="EC162" s="11"/>
      <c r="ED162" s="11"/>
      <c r="EE162" s="11"/>
      <c r="EF162" s="11"/>
      <c r="EG162" s="11"/>
      <c r="EH162" s="11"/>
      <c r="EI162" s="11"/>
      <c r="EJ162" s="11"/>
      <c r="EK162" s="11"/>
      <c r="EL162" s="11"/>
      <c r="EM162" s="11"/>
      <c r="EN162" s="11"/>
      <c r="EO162" s="11"/>
      <c r="EP162" s="11"/>
      <c r="EQ162" s="11"/>
      <c r="ER162" s="11"/>
      <c r="ES162" s="11"/>
    </row>
    <row r="163" spans="1:149" s="2020" customFormat="1" ht="12.75" customHeight="1" x14ac:dyDescent="0.25">
      <c r="A163" s="762"/>
      <c r="B163" s="3"/>
      <c r="C163" s="750"/>
      <c r="D163" s="4"/>
      <c r="E163" s="4"/>
      <c r="F163" s="4"/>
      <c r="G163" s="4"/>
      <c r="H163" s="750"/>
      <c r="I163" s="3"/>
      <c r="J163" s="792"/>
      <c r="K163" s="3"/>
      <c r="L163" s="3"/>
      <c r="M163" s="3"/>
      <c r="N163" s="3"/>
      <c r="O163" s="6"/>
      <c r="P163" s="6"/>
      <c r="Q163" s="6"/>
      <c r="R163" s="6"/>
      <c r="S163" s="6"/>
      <c r="T163" s="6"/>
      <c r="U163" s="6"/>
      <c r="V163" s="6"/>
      <c r="W163" s="6"/>
      <c r="X163" s="6"/>
      <c r="Y163" s="6"/>
      <c r="Z163" s="6"/>
      <c r="AA163" s="6"/>
      <c r="AB163" s="6"/>
      <c r="AC163" s="6"/>
      <c r="AD163" s="6"/>
      <c r="AE163" s="6"/>
      <c r="AF163" s="6"/>
      <c r="AG163" s="6"/>
      <c r="AH163" s="815"/>
      <c r="AI163" s="6"/>
      <c r="AJ163" s="6"/>
      <c r="AK163" s="6"/>
      <c r="AL163" s="6"/>
      <c r="AM163" s="6"/>
      <c r="AN163" s="6"/>
      <c r="AO163" s="6"/>
      <c r="AP163" s="6"/>
      <c r="AQ163" s="1418"/>
      <c r="AR163" s="1418"/>
      <c r="AS163" s="1418"/>
      <c r="AT163" s="1418"/>
      <c r="AU163" s="1418"/>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930"/>
      <c r="CG163" s="930"/>
      <c r="CH163" s="930"/>
      <c r="CI163" s="930"/>
      <c r="CJ163" s="930"/>
      <c r="CK163" s="930"/>
      <c r="CL163" s="11"/>
      <c r="CM163" s="3"/>
      <c r="CN163" s="3"/>
      <c r="CO163" s="3"/>
      <c r="CP163" s="3"/>
      <c r="CR163" s="11"/>
      <c r="CS163" s="11"/>
      <c r="CT163" s="11"/>
      <c r="CU163" s="11"/>
      <c r="CV163" s="11"/>
      <c r="CW163" s="11"/>
      <c r="CX163" s="11"/>
      <c r="CY163" s="11"/>
      <c r="CZ163" s="11"/>
      <c r="DA163" s="11"/>
      <c r="DB163" s="11"/>
      <c r="DC163" s="11"/>
      <c r="DD163" s="11"/>
      <c r="DE163" s="11"/>
      <c r="DF163" s="11"/>
      <c r="DG163" s="11"/>
      <c r="DH163" s="11"/>
      <c r="DI163" s="11"/>
      <c r="DJ163" s="11"/>
      <c r="DK163" s="11"/>
      <c r="DL163" s="11"/>
      <c r="DM163" s="11"/>
      <c r="DN163" s="11"/>
      <c r="DO163" s="11"/>
      <c r="DP163" s="11"/>
      <c r="DQ163" s="11"/>
      <c r="DR163" s="11"/>
      <c r="DS163" s="11"/>
      <c r="DT163" s="11"/>
      <c r="DU163" s="11"/>
      <c r="DV163" s="11"/>
      <c r="DW163" s="11"/>
      <c r="DX163" s="11"/>
      <c r="DY163" s="11"/>
      <c r="DZ163" s="11"/>
      <c r="EA163" s="11"/>
      <c r="EB163" s="11"/>
      <c r="EC163" s="11"/>
      <c r="ED163" s="11"/>
      <c r="EE163" s="11"/>
      <c r="EF163" s="11"/>
      <c r="EG163" s="11"/>
      <c r="EH163" s="11"/>
      <c r="EI163" s="11"/>
      <c r="EJ163" s="11"/>
      <c r="EK163" s="11"/>
      <c r="EL163" s="11"/>
      <c r="EM163" s="11"/>
      <c r="EN163" s="11"/>
      <c r="EO163" s="11"/>
      <c r="EP163" s="11"/>
      <c r="EQ163" s="11"/>
      <c r="ER163" s="11"/>
      <c r="ES163" s="11"/>
    </row>
    <row r="164" spans="1:149" s="2020" customFormat="1" ht="12.75" customHeight="1" x14ac:dyDescent="0.25">
      <c r="A164" s="762"/>
      <c r="B164" s="3"/>
      <c r="C164" s="750"/>
      <c r="D164" s="4"/>
      <c r="E164" s="4"/>
      <c r="F164" s="4"/>
      <c r="G164" s="4"/>
      <c r="H164" s="750"/>
      <c r="I164" s="3"/>
      <c r="J164" s="792"/>
      <c r="K164" s="3"/>
      <c r="L164" s="3"/>
      <c r="M164" s="3"/>
      <c r="N164" s="3"/>
      <c r="O164" s="6"/>
      <c r="P164" s="6"/>
      <c r="Q164" s="6"/>
      <c r="R164" s="6"/>
      <c r="S164" s="6"/>
      <c r="T164" s="6"/>
      <c r="U164" s="6"/>
      <c r="V164" s="6"/>
      <c r="W164" s="6"/>
      <c r="X164" s="6"/>
      <c r="Y164" s="6"/>
      <c r="Z164" s="6"/>
      <c r="AA164" s="6"/>
      <c r="AB164" s="6"/>
      <c r="AC164" s="6"/>
      <c r="AD164" s="6"/>
      <c r="AE164" s="6"/>
      <c r="AF164" s="6"/>
      <c r="AG164" s="6"/>
      <c r="AH164" s="815"/>
      <c r="AI164" s="6"/>
      <c r="AJ164" s="6"/>
      <c r="AK164" s="6"/>
      <c r="AL164" s="6"/>
      <c r="AM164" s="6"/>
      <c r="AN164" s="6"/>
      <c r="AO164" s="6"/>
      <c r="AP164" s="6"/>
      <c r="AQ164" s="1418"/>
      <c r="AR164" s="1418"/>
      <c r="AS164" s="1418"/>
      <c r="AT164" s="1418"/>
      <c r="AU164" s="1418"/>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930"/>
      <c r="CG164" s="930"/>
      <c r="CH164" s="930"/>
      <c r="CI164" s="930"/>
      <c r="CJ164" s="930"/>
      <c r="CK164" s="930"/>
      <c r="CL164" s="11"/>
      <c r="CM164" s="3"/>
      <c r="CN164" s="3"/>
      <c r="CO164" s="3"/>
      <c r="CP164" s="3"/>
      <c r="CR164" s="11"/>
      <c r="CS164" s="11"/>
      <c r="CT164" s="11"/>
      <c r="CU164" s="11"/>
      <c r="CV164" s="11"/>
      <c r="CW164" s="11"/>
      <c r="CX164" s="11"/>
      <c r="CY164" s="11"/>
      <c r="CZ164" s="11"/>
      <c r="DA164" s="11"/>
      <c r="DB164" s="11"/>
      <c r="DC164" s="11"/>
      <c r="DD164" s="11"/>
      <c r="DE164" s="11"/>
      <c r="DF164" s="11"/>
      <c r="DG164" s="11"/>
      <c r="DH164" s="11"/>
      <c r="DI164" s="11"/>
      <c r="DJ164" s="11"/>
      <c r="DK164" s="11"/>
      <c r="DL164" s="11"/>
      <c r="DM164" s="11"/>
      <c r="DN164" s="11"/>
      <c r="DO164" s="11"/>
      <c r="DP164" s="11"/>
      <c r="DQ164" s="11"/>
      <c r="DR164" s="11"/>
      <c r="DS164" s="11"/>
      <c r="DT164" s="11"/>
      <c r="DU164" s="11"/>
      <c r="DV164" s="11"/>
      <c r="DW164" s="11"/>
      <c r="DX164" s="11"/>
      <c r="DY164" s="11"/>
      <c r="DZ164" s="11"/>
      <c r="EA164" s="11"/>
      <c r="EB164" s="11"/>
      <c r="EC164" s="11"/>
      <c r="ED164" s="11"/>
      <c r="EE164" s="11"/>
      <c r="EF164" s="11"/>
      <c r="EG164" s="11"/>
      <c r="EH164" s="11"/>
      <c r="EI164" s="11"/>
      <c r="EJ164" s="11"/>
      <c r="EK164" s="11"/>
      <c r="EL164" s="11"/>
      <c r="EM164" s="11"/>
      <c r="EN164" s="11"/>
      <c r="EO164" s="11"/>
      <c r="EP164" s="11"/>
      <c r="EQ164" s="11"/>
      <c r="ER164" s="11"/>
      <c r="ES164" s="11"/>
    </row>
    <row r="165" spans="1:149" s="2020" customFormat="1" ht="13.5" customHeight="1" x14ac:dyDescent="0.25">
      <c r="A165" s="762"/>
      <c r="B165" s="3"/>
      <c r="C165" s="750"/>
      <c r="D165" s="4"/>
      <c r="E165" s="4"/>
      <c r="F165" s="4"/>
      <c r="G165" s="4"/>
      <c r="H165" s="750"/>
      <c r="I165" s="3"/>
      <c r="J165" s="792"/>
      <c r="K165" s="3"/>
      <c r="L165" s="3"/>
      <c r="M165" s="3"/>
      <c r="N165" s="3"/>
      <c r="O165" s="6"/>
      <c r="P165" s="6"/>
      <c r="Q165" s="6"/>
      <c r="R165" s="6"/>
      <c r="S165" s="6"/>
      <c r="T165" s="6"/>
      <c r="U165" s="6"/>
      <c r="V165" s="6"/>
      <c r="W165" s="6"/>
      <c r="X165" s="6"/>
      <c r="Y165" s="6"/>
      <c r="Z165" s="6"/>
      <c r="AA165" s="6"/>
      <c r="AB165" s="6"/>
      <c r="AC165" s="6"/>
      <c r="AD165" s="6"/>
      <c r="AE165" s="6"/>
      <c r="AF165" s="6"/>
      <c r="AG165" s="6"/>
      <c r="AH165" s="815"/>
      <c r="AI165" s="6"/>
      <c r="AJ165" s="6"/>
      <c r="AK165" s="6"/>
      <c r="AL165" s="6"/>
      <c r="AM165" s="6"/>
      <c r="AN165" s="6"/>
      <c r="AO165" s="6"/>
      <c r="AP165" s="6"/>
      <c r="AQ165" s="1418"/>
      <c r="AR165" s="1418"/>
      <c r="AS165" s="1418"/>
      <c r="AT165" s="1418"/>
      <c r="AU165" s="1418"/>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930"/>
      <c r="CG165" s="930"/>
      <c r="CH165" s="930"/>
      <c r="CI165" s="930"/>
      <c r="CJ165" s="930"/>
      <c r="CK165" s="930"/>
      <c r="CL165" s="11"/>
      <c r="CM165" s="3"/>
      <c r="CN165" s="3"/>
      <c r="CO165" s="3"/>
      <c r="CP165" s="3"/>
      <c r="CR165" s="11"/>
      <c r="CS165" s="11"/>
      <c r="CT165" s="11"/>
      <c r="CU165" s="11"/>
      <c r="CV165" s="11"/>
      <c r="CW165" s="11"/>
      <c r="CX165" s="11"/>
      <c r="CY165" s="11"/>
      <c r="CZ165" s="11"/>
      <c r="DA165" s="11"/>
      <c r="DB165" s="11"/>
      <c r="DC165" s="11"/>
      <c r="DD165" s="11"/>
      <c r="DE165" s="11"/>
      <c r="DF165" s="11"/>
      <c r="DG165" s="11"/>
      <c r="DH165" s="11"/>
      <c r="DI165" s="11"/>
      <c r="DJ165" s="11"/>
      <c r="DK165" s="11"/>
      <c r="DL165" s="11"/>
      <c r="DM165" s="11"/>
      <c r="DN165" s="11"/>
      <c r="DO165" s="11"/>
      <c r="DP165" s="11"/>
      <c r="DQ165" s="11"/>
      <c r="DR165" s="11"/>
      <c r="DS165" s="11"/>
      <c r="DT165" s="11"/>
      <c r="DU165" s="11"/>
      <c r="DV165" s="11"/>
      <c r="DW165" s="11"/>
      <c r="DX165" s="11"/>
      <c r="DY165" s="11"/>
      <c r="DZ165" s="11"/>
      <c r="EA165" s="11"/>
      <c r="EB165" s="11"/>
      <c r="EC165" s="11"/>
      <c r="ED165" s="11"/>
      <c r="EE165" s="11"/>
      <c r="EF165" s="11"/>
      <c r="EG165" s="11"/>
      <c r="EH165" s="11"/>
      <c r="EI165" s="11"/>
      <c r="EJ165" s="11"/>
      <c r="EK165" s="11"/>
      <c r="EL165" s="11"/>
      <c r="EM165" s="11"/>
      <c r="EN165" s="11"/>
      <c r="EO165" s="11"/>
      <c r="EP165" s="11"/>
      <c r="EQ165" s="11"/>
      <c r="ER165" s="11"/>
      <c r="ES165" s="11"/>
    </row>
    <row r="166" spans="1:149" s="2020" customFormat="1" ht="13.5" customHeight="1" x14ac:dyDescent="0.25">
      <c r="A166" s="762"/>
      <c r="B166" s="3"/>
      <c r="C166" s="750"/>
      <c r="D166" s="4"/>
      <c r="E166" s="4"/>
      <c r="F166" s="4"/>
      <c r="G166" s="4"/>
      <c r="H166" s="750"/>
      <c r="I166" s="3"/>
      <c r="J166" s="792"/>
      <c r="K166" s="3"/>
      <c r="L166" s="3"/>
      <c r="M166" s="3"/>
      <c r="N166" s="3"/>
      <c r="O166" s="6"/>
      <c r="P166" s="6"/>
      <c r="Q166" s="6"/>
      <c r="R166" s="6"/>
      <c r="S166" s="6"/>
      <c r="T166" s="6"/>
      <c r="U166" s="6"/>
      <c r="V166" s="6"/>
      <c r="W166" s="6"/>
      <c r="X166" s="6"/>
      <c r="Y166" s="6"/>
      <c r="Z166" s="6"/>
      <c r="AA166" s="6"/>
      <c r="AB166" s="6"/>
      <c r="AC166" s="6"/>
      <c r="AD166" s="6"/>
      <c r="AE166" s="6"/>
      <c r="AF166" s="6"/>
      <c r="AG166" s="6"/>
      <c r="AH166" s="815"/>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930"/>
      <c r="CG166" s="930"/>
      <c r="CH166" s="930"/>
      <c r="CI166" s="930"/>
      <c r="CJ166" s="930"/>
      <c r="CK166" s="930"/>
      <c r="CL166" s="11"/>
      <c r="CM166" s="3"/>
      <c r="CN166" s="3"/>
      <c r="CO166" s="3"/>
      <c r="CP166" s="3"/>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c r="EG166" s="11"/>
      <c r="EH166" s="11"/>
      <c r="EI166" s="11"/>
      <c r="EJ166" s="11"/>
      <c r="EK166" s="11"/>
      <c r="EL166" s="11"/>
      <c r="EM166" s="11"/>
      <c r="EN166" s="11"/>
      <c r="EO166" s="11"/>
      <c r="EP166" s="11"/>
      <c r="EQ166" s="11"/>
      <c r="ER166" s="11"/>
      <c r="ES166" s="11"/>
    </row>
    <row r="167" spans="1:149" s="762" customFormat="1" ht="12.75" customHeight="1" x14ac:dyDescent="0.25">
      <c r="B167" s="3"/>
      <c r="C167" s="750"/>
      <c r="D167" s="4"/>
      <c r="E167" s="4"/>
      <c r="F167" s="4"/>
      <c r="G167" s="4"/>
      <c r="H167" s="750"/>
      <c r="I167" s="3"/>
      <c r="J167" s="792"/>
      <c r="K167" s="3"/>
      <c r="L167" s="3"/>
      <c r="M167" s="3"/>
      <c r="N167" s="3"/>
      <c r="O167" s="6"/>
      <c r="P167" s="6"/>
      <c r="Q167" s="6"/>
      <c r="R167" s="6"/>
      <c r="S167" s="6"/>
      <c r="T167" s="6"/>
      <c r="U167" s="6"/>
      <c r="V167" s="6"/>
      <c r="W167" s="6"/>
      <c r="X167" s="6"/>
      <c r="Y167" s="6"/>
      <c r="Z167" s="6"/>
      <c r="AA167" s="6"/>
      <c r="AB167" s="6"/>
      <c r="AC167" s="6"/>
      <c r="AD167" s="6"/>
      <c r="AE167" s="6"/>
      <c r="AF167" s="6"/>
      <c r="AG167" s="6"/>
      <c r="AH167" s="815"/>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930"/>
      <c r="CG167" s="930"/>
      <c r="CH167" s="930"/>
      <c r="CI167" s="930"/>
      <c r="CJ167" s="930"/>
      <c r="CK167" s="930"/>
      <c r="CL167" s="11"/>
      <c r="CM167" s="3"/>
      <c r="CN167" s="3"/>
      <c r="CO167" s="3"/>
      <c r="CP167" s="3"/>
      <c r="CQ167" s="2020"/>
      <c r="CR167" s="2058"/>
      <c r="CS167" s="2058"/>
      <c r="CT167" s="2058"/>
      <c r="CU167" s="2058"/>
      <c r="CV167" s="2058"/>
      <c r="CW167" s="2058"/>
      <c r="CX167" s="2058"/>
      <c r="CY167" s="2058"/>
      <c r="CZ167" s="2058"/>
      <c r="DA167" s="2058"/>
      <c r="DB167" s="2058"/>
      <c r="DC167" s="2058"/>
      <c r="DD167" s="2058"/>
      <c r="DE167" s="2058"/>
      <c r="DF167" s="2058"/>
      <c r="DG167" s="2058"/>
      <c r="DH167" s="2058"/>
      <c r="DI167" s="2058"/>
      <c r="DJ167" s="2058"/>
      <c r="DK167" s="2058"/>
      <c r="DL167" s="2058"/>
      <c r="DM167" s="2058"/>
      <c r="DN167" s="2058"/>
      <c r="DO167" s="2058"/>
      <c r="DP167" s="2058"/>
      <c r="DQ167" s="2058"/>
      <c r="DR167" s="2058"/>
      <c r="DS167" s="2058"/>
      <c r="DT167" s="2058"/>
      <c r="DU167" s="2058"/>
      <c r="DV167" s="2058"/>
      <c r="DW167" s="2058"/>
      <c r="DX167" s="2058"/>
      <c r="DY167" s="2058"/>
      <c r="DZ167" s="2058"/>
      <c r="EA167" s="2058"/>
      <c r="EB167" s="2058"/>
      <c r="EC167" s="2058"/>
      <c r="ED167" s="2058"/>
      <c r="EE167" s="2058"/>
      <c r="EF167" s="2058"/>
      <c r="EG167" s="2058"/>
      <c r="EH167" s="2058"/>
      <c r="EI167" s="2058"/>
      <c r="EJ167" s="2058"/>
      <c r="EK167" s="2058"/>
      <c r="EL167" s="2058"/>
      <c r="EM167" s="2058"/>
      <c r="EN167" s="2058"/>
      <c r="EO167" s="2058"/>
      <c r="EP167" s="2058"/>
      <c r="EQ167" s="2058"/>
      <c r="ER167" s="2058"/>
      <c r="ES167" s="2058"/>
    </row>
    <row r="168" spans="1:149" s="762" customFormat="1" ht="12.75" customHeight="1" x14ac:dyDescent="0.25">
      <c r="B168" s="3"/>
      <c r="C168" s="750"/>
      <c r="D168" s="4"/>
      <c r="E168" s="4"/>
      <c r="F168" s="4"/>
      <c r="G168" s="4"/>
      <c r="H168" s="750"/>
      <c r="I168" s="3"/>
      <c r="J168" s="792"/>
      <c r="K168" s="3"/>
      <c r="L168" s="3"/>
      <c r="M168" s="3"/>
      <c r="N168" s="3"/>
      <c r="O168" s="6"/>
      <c r="P168" s="6"/>
      <c r="Q168" s="6"/>
      <c r="R168" s="6"/>
      <c r="S168" s="6"/>
      <c r="T168" s="6"/>
      <c r="U168" s="6"/>
      <c r="V168" s="6"/>
      <c r="W168" s="6"/>
      <c r="X168" s="6"/>
      <c r="Y168" s="6"/>
      <c r="Z168" s="6"/>
      <c r="AA168" s="6"/>
      <c r="AB168" s="6"/>
      <c r="AC168" s="6"/>
      <c r="AD168" s="6"/>
      <c r="AE168" s="6"/>
      <c r="AF168" s="6"/>
      <c r="AG168" s="6"/>
      <c r="AH168" s="815"/>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930"/>
      <c r="CG168" s="930"/>
      <c r="CH168" s="930"/>
      <c r="CI168" s="930"/>
      <c r="CJ168" s="930"/>
      <c r="CK168" s="930"/>
      <c r="CL168" s="11"/>
      <c r="CM168" s="3"/>
      <c r="CN168" s="3"/>
      <c r="CO168" s="3"/>
      <c r="CP168" s="3"/>
      <c r="CQ168" s="2020"/>
    </row>
    <row r="169" spans="1:149" s="762" customFormat="1" ht="12.75" customHeight="1" x14ac:dyDescent="0.25">
      <c r="B169" s="3"/>
      <c r="C169" s="750"/>
      <c r="D169" s="4"/>
      <c r="E169" s="4"/>
      <c r="F169" s="4"/>
      <c r="G169" s="4"/>
      <c r="H169" s="750"/>
      <c r="I169" s="3"/>
      <c r="J169" s="792"/>
      <c r="K169" s="3"/>
      <c r="L169" s="3"/>
      <c r="M169" s="3"/>
      <c r="N169" s="3"/>
      <c r="O169" s="6"/>
      <c r="P169" s="6"/>
      <c r="Q169" s="6"/>
      <c r="R169" s="6"/>
      <c r="S169" s="6"/>
      <c r="T169" s="6"/>
      <c r="U169" s="6"/>
      <c r="V169" s="6"/>
      <c r="W169" s="6"/>
      <c r="X169" s="6"/>
      <c r="Y169" s="6"/>
      <c r="Z169" s="6"/>
      <c r="AA169" s="6"/>
      <c r="AB169" s="6"/>
      <c r="AC169" s="6"/>
      <c r="AD169" s="6"/>
      <c r="AE169" s="6"/>
      <c r="AF169" s="6"/>
      <c r="AG169" s="6"/>
      <c r="AH169" s="815"/>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930"/>
      <c r="CG169" s="930"/>
      <c r="CH169" s="930"/>
      <c r="CI169" s="930"/>
      <c r="CJ169" s="930"/>
      <c r="CK169" s="930"/>
      <c r="CL169" s="11"/>
      <c r="CM169" s="3"/>
      <c r="CN169" s="3"/>
      <c r="CO169" s="3"/>
      <c r="CP169" s="3"/>
      <c r="CQ169" s="2020"/>
    </row>
    <row r="170" spans="1:149" s="762" customFormat="1" ht="13.5" customHeight="1" x14ac:dyDescent="0.25">
      <c r="B170" s="3"/>
      <c r="C170" s="750"/>
      <c r="D170" s="4"/>
      <c r="E170" s="4"/>
      <c r="F170" s="4"/>
      <c r="G170" s="4"/>
      <c r="H170" s="750"/>
      <c r="I170" s="3"/>
      <c r="J170" s="792"/>
      <c r="K170" s="3"/>
      <c r="L170" s="3"/>
      <c r="M170" s="3"/>
      <c r="N170" s="3"/>
      <c r="O170" s="6"/>
      <c r="P170" s="6"/>
      <c r="Q170" s="6"/>
      <c r="R170" s="6"/>
      <c r="S170" s="6"/>
      <c r="T170" s="6"/>
      <c r="U170" s="6"/>
      <c r="V170" s="6"/>
      <c r="W170" s="6"/>
      <c r="X170" s="6"/>
      <c r="Y170" s="6"/>
      <c r="Z170" s="6"/>
      <c r="AA170" s="6"/>
      <c r="AB170" s="6"/>
      <c r="AC170" s="6"/>
      <c r="AD170" s="6"/>
      <c r="AE170" s="6"/>
      <c r="AF170" s="6"/>
      <c r="AG170" s="6"/>
      <c r="AH170" s="815"/>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930"/>
      <c r="CG170" s="930"/>
      <c r="CH170" s="930"/>
      <c r="CI170" s="930"/>
      <c r="CJ170" s="930"/>
      <c r="CK170" s="930"/>
      <c r="CL170" s="11"/>
      <c r="CM170" s="3"/>
      <c r="CN170" s="3"/>
      <c r="CO170" s="3"/>
      <c r="CP170" s="3"/>
      <c r="CQ170" s="2020"/>
    </row>
    <row r="171" spans="1:149" s="762" customFormat="1" ht="13.5" customHeight="1" x14ac:dyDescent="0.25">
      <c r="B171" s="3"/>
      <c r="C171" s="750"/>
      <c r="D171" s="4"/>
      <c r="E171" s="4"/>
      <c r="F171" s="4"/>
      <c r="G171" s="4"/>
      <c r="H171" s="750"/>
      <c r="I171" s="3"/>
      <c r="J171" s="792"/>
      <c r="K171" s="3"/>
      <c r="L171" s="3"/>
      <c r="M171" s="3"/>
      <c r="N171" s="3"/>
      <c r="O171" s="6"/>
      <c r="P171" s="6"/>
      <c r="Q171" s="6"/>
      <c r="R171" s="6"/>
      <c r="S171" s="6"/>
      <c r="T171" s="6"/>
      <c r="U171" s="6"/>
      <c r="V171" s="6"/>
      <c r="W171" s="6"/>
      <c r="X171" s="6"/>
      <c r="Y171" s="6"/>
      <c r="Z171" s="6"/>
      <c r="AA171" s="6"/>
      <c r="AB171" s="6"/>
      <c r="AC171" s="6"/>
      <c r="AD171" s="6"/>
      <c r="AE171" s="6"/>
      <c r="AF171" s="6"/>
      <c r="AG171" s="6"/>
      <c r="AH171" s="815"/>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930"/>
      <c r="CG171" s="930"/>
      <c r="CH171" s="930"/>
      <c r="CI171" s="930"/>
      <c r="CJ171" s="930"/>
      <c r="CK171" s="930"/>
      <c r="CL171" s="11"/>
      <c r="CM171" s="3"/>
      <c r="CN171" s="3"/>
      <c r="CO171" s="3"/>
      <c r="CP171" s="3"/>
      <c r="CQ171" s="2020"/>
    </row>
    <row r="172" spans="1:149" s="762" customFormat="1" ht="12.75" customHeight="1" x14ac:dyDescent="0.25">
      <c r="B172" s="3"/>
      <c r="C172" s="750"/>
      <c r="D172" s="4"/>
      <c r="E172" s="4"/>
      <c r="F172" s="4"/>
      <c r="G172" s="4"/>
      <c r="H172" s="750"/>
      <c r="I172" s="3"/>
      <c r="J172" s="792"/>
      <c r="K172" s="3"/>
      <c r="L172" s="3"/>
      <c r="M172" s="3"/>
      <c r="N172" s="3"/>
      <c r="O172" s="6"/>
      <c r="P172" s="6"/>
      <c r="Q172" s="6"/>
      <c r="R172" s="6"/>
      <c r="S172" s="6"/>
      <c r="T172" s="6"/>
      <c r="U172" s="6"/>
      <c r="V172" s="6"/>
      <c r="W172" s="6"/>
      <c r="X172" s="6"/>
      <c r="Y172" s="6"/>
      <c r="Z172" s="6"/>
      <c r="AA172" s="6"/>
      <c r="AB172" s="6"/>
      <c r="AC172" s="6"/>
      <c r="AD172" s="6"/>
      <c r="AE172" s="6"/>
      <c r="AF172" s="6"/>
      <c r="AG172" s="6"/>
      <c r="AH172" s="815"/>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930"/>
      <c r="CG172" s="930"/>
      <c r="CH172" s="930"/>
      <c r="CI172" s="930"/>
      <c r="CJ172" s="930"/>
      <c r="CK172" s="930"/>
      <c r="CL172" s="11"/>
      <c r="CM172" s="3"/>
      <c r="CN172" s="3"/>
      <c r="CO172" s="3"/>
      <c r="CP172" s="3"/>
      <c r="CQ172" s="2020"/>
    </row>
    <row r="173" spans="1:149" s="762" customFormat="1" ht="12.75" customHeight="1" x14ac:dyDescent="0.25">
      <c r="B173" s="3"/>
      <c r="C173" s="750"/>
      <c r="D173" s="4"/>
      <c r="E173" s="4"/>
      <c r="F173" s="4"/>
      <c r="G173" s="4"/>
      <c r="H173" s="750"/>
      <c r="I173" s="3"/>
      <c r="J173" s="792"/>
      <c r="K173" s="3"/>
      <c r="L173" s="3"/>
      <c r="M173" s="3"/>
      <c r="N173" s="3"/>
      <c r="O173" s="6"/>
      <c r="P173" s="6"/>
      <c r="Q173" s="6"/>
      <c r="R173" s="6"/>
      <c r="S173" s="6"/>
      <c r="T173" s="6"/>
      <c r="U173" s="6"/>
      <c r="V173" s="6"/>
      <c r="W173" s="6"/>
      <c r="X173" s="6"/>
      <c r="Y173" s="6"/>
      <c r="Z173" s="6"/>
      <c r="AA173" s="6"/>
      <c r="AB173" s="6"/>
      <c r="AC173" s="6"/>
      <c r="AD173" s="6"/>
      <c r="AE173" s="6"/>
      <c r="AF173" s="6"/>
      <c r="AG173" s="6"/>
      <c r="AH173" s="815"/>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930"/>
      <c r="CG173" s="930"/>
      <c r="CH173" s="930"/>
      <c r="CI173" s="930"/>
      <c r="CJ173" s="930"/>
      <c r="CK173" s="930"/>
      <c r="CL173" s="11"/>
      <c r="CM173" s="3"/>
      <c r="CN173" s="3"/>
      <c r="CO173" s="3"/>
      <c r="CP173" s="3"/>
      <c r="CQ173" s="2020"/>
    </row>
    <row r="174" spans="1:149" s="762" customFormat="1" ht="13.5" customHeight="1" x14ac:dyDescent="0.25">
      <c r="B174" s="3"/>
      <c r="C174" s="750"/>
      <c r="D174" s="4"/>
      <c r="E174" s="4"/>
      <c r="F174" s="4"/>
      <c r="G174" s="4"/>
      <c r="H174" s="750"/>
      <c r="I174" s="3"/>
      <c r="J174" s="792"/>
      <c r="K174" s="3"/>
      <c r="L174" s="3"/>
      <c r="M174" s="3"/>
      <c r="N174" s="3"/>
      <c r="O174" s="6"/>
      <c r="P174" s="6"/>
      <c r="Q174" s="6"/>
      <c r="R174" s="6"/>
      <c r="S174" s="6"/>
      <c r="T174" s="6"/>
      <c r="U174" s="6"/>
      <c r="V174" s="6"/>
      <c r="W174" s="6"/>
      <c r="X174" s="6"/>
      <c r="Y174" s="6"/>
      <c r="Z174" s="6"/>
      <c r="AA174" s="6"/>
      <c r="AB174" s="6"/>
      <c r="AC174" s="6"/>
      <c r="AD174" s="6"/>
      <c r="AE174" s="6"/>
      <c r="AF174" s="6"/>
      <c r="AG174" s="6"/>
      <c r="AH174" s="815"/>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930"/>
      <c r="CG174" s="930"/>
      <c r="CH174" s="930"/>
      <c r="CI174" s="930"/>
      <c r="CJ174" s="930"/>
      <c r="CK174" s="930"/>
      <c r="CL174" s="11"/>
      <c r="CM174" s="3"/>
      <c r="CN174" s="3"/>
      <c r="CO174" s="3"/>
      <c r="CP174" s="3"/>
      <c r="CQ174" s="2020"/>
    </row>
    <row r="175" spans="1:149" s="762" customFormat="1" ht="13.5" customHeight="1" x14ac:dyDescent="0.25">
      <c r="B175" s="3"/>
      <c r="C175" s="750"/>
      <c r="D175" s="4"/>
      <c r="E175" s="4"/>
      <c r="F175" s="4"/>
      <c r="G175" s="4"/>
      <c r="H175" s="750"/>
      <c r="I175" s="3"/>
      <c r="J175" s="792"/>
      <c r="K175" s="3"/>
      <c r="L175" s="3"/>
      <c r="M175" s="3"/>
      <c r="N175" s="3"/>
      <c r="O175" s="6"/>
      <c r="P175" s="6"/>
      <c r="Q175" s="6"/>
      <c r="R175" s="6"/>
      <c r="S175" s="6"/>
      <c r="T175" s="6"/>
      <c r="U175" s="6"/>
      <c r="V175" s="6"/>
      <c r="W175" s="6"/>
      <c r="X175" s="6"/>
      <c r="Y175" s="6"/>
      <c r="Z175" s="6"/>
      <c r="AA175" s="6"/>
      <c r="AB175" s="6"/>
      <c r="AC175" s="6"/>
      <c r="AD175" s="6"/>
      <c r="AE175" s="6"/>
      <c r="AF175" s="6"/>
      <c r="AG175" s="6"/>
      <c r="AH175" s="815"/>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930"/>
      <c r="CG175" s="930"/>
      <c r="CH175" s="930"/>
      <c r="CI175" s="930"/>
      <c r="CJ175" s="930"/>
      <c r="CK175" s="930"/>
      <c r="CL175" s="11"/>
      <c r="CM175" s="3"/>
      <c r="CN175" s="3"/>
      <c r="CO175" s="3"/>
      <c r="CP175" s="3"/>
      <c r="CQ175" s="2020"/>
    </row>
    <row r="176" spans="1:149" s="762" customFormat="1" ht="12.75" customHeight="1" x14ac:dyDescent="0.25">
      <c r="B176" s="3"/>
      <c r="C176" s="750"/>
      <c r="D176" s="4"/>
      <c r="E176" s="4"/>
      <c r="F176" s="4"/>
      <c r="G176" s="4"/>
      <c r="H176" s="750"/>
      <c r="I176" s="3"/>
      <c r="J176" s="792"/>
      <c r="K176" s="3"/>
      <c r="L176" s="3"/>
      <c r="M176" s="3"/>
      <c r="N176" s="3"/>
      <c r="O176" s="6"/>
      <c r="P176" s="6"/>
      <c r="Q176" s="6"/>
      <c r="R176" s="6"/>
      <c r="S176" s="6"/>
      <c r="T176" s="6"/>
      <c r="U176" s="6"/>
      <c r="V176" s="6"/>
      <c r="W176" s="6"/>
      <c r="X176" s="6"/>
      <c r="Y176" s="6"/>
      <c r="Z176" s="6"/>
      <c r="AA176" s="6"/>
      <c r="AB176" s="6"/>
      <c r="AC176" s="6"/>
      <c r="AD176" s="6"/>
      <c r="AE176" s="6"/>
      <c r="AF176" s="6"/>
      <c r="AG176" s="6"/>
      <c r="AH176" s="815"/>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930"/>
      <c r="CG176" s="930"/>
      <c r="CH176" s="930"/>
      <c r="CI176" s="930"/>
      <c r="CJ176" s="930"/>
      <c r="CK176" s="930"/>
      <c r="CL176" s="11"/>
      <c r="CM176" s="3"/>
      <c r="CN176" s="3"/>
      <c r="CO176" s="3"/>
      <c r="CP176" s="3"/>
      <c r="CQ176" s="2020"/>
    </row>
    <row r="177" spans="2:95" s="762" customFormat="1" ht="12.75" customHeight="1" x14ac:dyDescent="0.25">
      <c r="B177" s="3"/>
      <c r="C177" s="750"/>
      <c r="D177" s="4"/>
      <c r="E177" s="4"/>
      <c r="F177" s="4"/>
      <c r="G177" s="4"/>
      <c r="H177" s="750"/>
      <c r="I177" s="3"/>
      <c r="J177" s="792"/>
      <c r="K177" s="3"/>
      <c r="L177" s="3"/>
      <c r="M177" s="3"/>
      <c r="N177" s="3"/>
      <c r="O177" s="6"/>
      <c r="P177" s="6"/>
      <c r="Q177" s="6"/>
      <c r="R177" s="6"/>
      <c r="S177" s="6"/>
      <c r="T177" s="6"/>
      <c r="U177" s="6"/>
      <c r="V177" s="6"/>
      <c r="W177" s="6"/>
      <c r="X177" s="6"/>
      <c r="Y177" s="6"/>
      <c r="Z177" s="6"/>
      <c r="AA177" s="6"/>
      <c r="AB177" s="6"/>
      <c r="AC177" s="6"/>
      <c r="AD177" s="6"/>
      <c r="AE177" s="6"/>
      <c r="AF177" s="6"/>
      <c r="AG177" s="6"/>
      <c r="AH177" s="815"/>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930"/>
      <c r="CG177" s="930"/>
      <c r="CH177" s="930"/>
      <c r="CI177" s="930"/>
      <c r="CJ177" s="930"/>
      <c r="CK177" s="930"/>
      <c r="CL177" s="11"/>
      <c r="CM177" s="3"/>
      <c r="CN177" s="3"/>
      <c r="CO177" s="3"/>
      <c r="CP177" s="3"/>
      <c r="CQ177" s="2020"/>
    </row>
    <row r="178" spans="2:95" s="762" customFormat="1" ht="13.5" customHeight="1" x14ac:dyDescent="0.25">
      <c r="B178" s="3"/>
      <c r="C178" s="750"/>
      <c r="D178" s="4"/>
      <c r="E178" s="4"/>
      <c r="F178" s="4"/>
      <c r="G178" s="4"/>
      <c r="H178" s="750"/>
      <c r="I178" s="3"/>
      <c r="J178" s="792"/>
      <c r="K178" s="3"/>
      <c r="L178" s="3"/>
      <c r="M178" s="3"/>
      <c r="N178" s="3"/>
      <c r="O178" s="6"/>
      <c r="P178" s="6"/>
      <c r="Q178" s="6"/>
      <c r="R178" s="6"/>
      <c r="S178" s="6"/>
      <c r="T178" s="6"/>
      <c r="U178" s="6"/>
      <c r="V178" s="6"/>
      <c r="W178" s="6"/>
      <c r="X178" s="6"/>
      <c r="Y178" s="6"/>
      <c r="Z178" s="6"/>
      <c r="AA178" s="6"/>
      <c r="AB178" s="6"/>
      <c r="AC178" s="6"/>
      <c r="AD178" s="6"/>
      <c r="AE178" s="6"/>
      <c r="AF178" s="6"/>
      <c r="AG178" s="6"/>
      <c r="AH178" s="815"/>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930"/>
      <c r="CG178" s="930"/>
      <c r="CH178" s="930"/>
      <c r="CI178" s="930"/>
      <c r="CJ178" s="930"/>
      <c r="CK178" s="930"/>
      <c r="CL178" s="11"/>
      <c r="CM178" s="3"/>
      <c r="CN178" s="3"/>
      <c r="CO178" s="3"/>
      <c r="CP178" s="3"/>
      <c r="CQ178" s="2020"/>
    </row>
  </sheetData>
  <autoFilter ref="A2:CQ156">
    <filterColumn colId="20">
      <filters>
        <filter val="1922.8"/>
        <filter val="1958"/>
        <filter val="1963.666667"/>
        <filter val="218"/>
        <filter val="261.1428571"/>
        <filter val="554.1666667"/>
        <filter val="557.3333333"/>
        <filter val="558.2857143"/>
        <filter val="558.7142857"/>
        <filter val="558.8571429"/>
        <filter val="559"/>
        <filter val="559.7142857"/>
        <filter val="559.8571429"/>
        <filter val="560"/>
        <filter val="560.4285714"/>
        <filter val="560.5714286"/>
        <filter val="562.5714286"/>
        <filter val="562.7142857"/>
        <filter val="567.4285714"/>
        <filter val="567.7142857"/>
        <filter val="569.2857143"/>
        <filter val="579.3333333"/>
        <filter val="580.3333333"/>
        <filter val="581.1666667"/>
        <filter val="581.7142857"/>
        <filter val="585.2857143"/>
        <filter val="619"/>
        <filter val="622.5714286"/>
        <filter val="623.8571429"/>
        <filter val="625.4285714"/>
        <filter val="627.1428571"/>
        <filter val="628"/>
        <filter val="632.1428571"/>
        <filter val="636.1428571"/>
        <filter val="731"/>
        <filter val="744.5714286"/>
        <filter val="747"/>
        <filter val="747.1428571"/>
        <filter val="750.4285714"/>
        <filter val="750.8571429"/>
        <filter val="755"/>
        <filter val="801"/>
        <filter val="802.6666667"/>
        <filter val="805.4"/>
        <filter val="807"/>
        <filter val="807.1666667"/>
        <filter val="807.6"/>
        <filter val="836.6"/>
        <filter val="839.6"/>
        <filter val="842.4"/>
        <filter val="855.6"/>
        <filter val="856"/>
        <filter val="859"/>
        <filter val="860"/>
        <filter val="869"/>
        <filter val="871"/>
        <filter val="879"/>
        <filter val="883"/>
        <filter val="890"/>
        <filter val="893"/>
        <filter val="n/a"/>
      </filters>
    </filterColumn>
    <sortState ref="A3:CQ156">
      <sortCondition ref="C2"/>
    </sortState>
  </autoFilter>
  <mergeCells count="5">
    <mergeCell ref="B1:K1"/>
    <mergeCell ref="N1:T1"/>
    <mergeCell ref="V1:AH1"/>
    <mergeCell ref="AI1:AT1"/>
    <mergeCell ref="I158:V158"/>
  </mergeCells>
  <conditionalFormatting sqref="D1:J2 D48:J1048576">
    <cfRule type="cellIs" dxfId="0" priority="1" operator="equal">
      <formula>0</formula>
    </cfRule>
  </conditionalFormatting>
  <printOptions gridLines="1"/>
  <pageMargins left="0.5" right="0.5" top="1" bottom="0.5" header="0.5" footer="0.5"/>
  <pageSetup paperSize="17" fitToWidth="3" fitToHeight="3" orientation="landscape" r:id="rId1"/>
  <headerFooter alignWithMargins="0">
    <oddFooter>&amp;L&amp;D&amp;C&amp;T&amp;R&amp;F</oddFooter>
  </headerFooter>
  <colBreaks count="1" manualBreakCount="1">
    <brk id="54" max="166"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55</vt:i4>
      </vt:variant>
    </vt:vector>
  </HeadingPairs>
  <TitlesOfParts>
    <vt:vector size="98" baseType="lpstr">
      <vt:lpstr>DBP</vt:lpstr>
      <vt:lpstr>Pyrell R&amp;T plots</vt:lpstr>
      <vt:lpstr>Pyrell V plots</vt:lpstr>
      <vt:lpstr>Lampwick R&amp;T Plots</vt:lpstr>
      <vt:lpstr>Lampwick V Plots</vt:lpstr>
      <vt:lpstr>Silicone R&amp;T plots</vt:lpstr>
      <vt:lpstr>Silicone V plots</vt:lpstr>
      <vt:lpstr>ICES 2012 Paper data table</vt:lpstr>
      <vt:lpstr>AIAA 2012 Paper data table</vt:lpstr>
      <vt:lpstr>Teflon R&amp;T plots</vt:lpstr>
      <vt:lpstr>Teflon V plots</vt:lpstr>
      <vt:lpstr>Kapton R&amp;T plots</vt:lpstr>
      <vt:lpstr>Kapton V plots</vt:lpstr>
      <vt:lpstr>IAASS Paper data table</vt:lpstr>
      <vt:lpstr>2012 ICESpaper Plots</vt:lpstr>
      <vt:lpstr>Material Sort</vt:lpstr>
      <vt:lpstr>Reduced data sheet</vt:lpstr>
      <vt:lpstr>Reduced Data with ISS Det</vt:lpstr>
      <vt:lpstr>REduced data mass weighted</vt:lpstr>
      <vt:lpstr>REduced data MPASS</vt:lpstr>
      <vt:lpstr>Reduced Data with STS Det</vt:lpstr>
      <vt:lpstr>Combined Rslts Copy this sheet</vt:lpstr>
      <vt:lpstr>Mass loss plots</vt:lpstr>
      <vt:lpstr>D~T(C)</vt:lpstr>
      <vt:lpstr>3-tests Compar.</vt:lpstr>
      <vt:lpstr>Flight-ground plot </vt:lpstr>
      <vt:lpstr>Drum 8-2012</vt:lpstr>
      <vt:lpstr>Gnd Verif. 8-2012</vt:lpstr>
      <vt:lpstr>DFischer data run number</vt:lpstr>
      <vt:lpstr>SAME R Results</vt:lpstr>
      <vt:lpstr>SAME1 Flight Tests 8-27-09</vt:lpstr>
      <vt:lpstr>SAME Ground Test Results</vt:lpstr>
      <vt:lpstr>Material Sort 02122013</vt:lpstr>
      <vt:lpstr>Flow and Temp plots</vt:lpstr>
      <vt:lpstr>detection June 14</vt:lpstr>
      <vt:lpstr>detection Mar 14</vt:lpstr>
      <vt:lpstr>Dust Trak flow data</vt:lpstr>
      <vt:lpstr>Ground weight loss</vt:lpstr>
      <vt:lpstr>DTrakratio plots</vt:lpstr>
      <vt:lpstr>DFischer data row number 112013</vt:lpstr>
      <vt:lpstr>Moment Comparisons Jan 14 (2)</vt:lpstr>
      <vt:lpstr>Moment Comparisons unagedJan 21</vt:lpstr>
      <vt:lpstr>Moment Comparisons  aged Jan 21</vt:lpstr>
      <vt:lpstr>'3-tests Compar.'!Print_Area</vt:lpstr>
      <vt:lpstr>'Combined Rslts Copy this sheet'!Print_Area</vt:lpstr>
      <vt:lpstr>DBP!Print_Area</vt:lpstr>
      <vt:lpstr>'detection June 14'!Print_Area</vt:lpstr>
      <vt:lpstr>'detection Mar 14'!Print_Area</vt:lpstr>
      <vt:lpstr>'Gnd Verif. 8-2012'!Print_Area</vt:lpstr>
      <vt:lpstr>'Kapton R&amp;T plots'!Print_Area</vt:lpstr>
      <vt:lpstr>'Kapton V plots'!Print_Area</vt:lpstr>
      <vt:lpstr>'Lampwick R&amp;T Plots'!Print_Area</vt:lpstr>
      <vt:lpstr>'Lampwick V Plots'!Print_Area</vt:lpstr>
      <vt:lpstr>'Material Sort'!Print_Area</vt:lpstr>
      <vt:lpstr>'Moment Comparisons  aged Jan 21'!Print_Area</vt:lpstr>
      <vt:lpstr>'Moment Comparisons Jan 14 (2)'!Print_Area</vt:lpstr>
      <vt:lpstr>'Moment Comparisons unagedJan 21'!Print_Area</vt:lpstr>
      <vt:lpstr>'Pyrell R&amp;T plots'!Print_Area</vt:lpstr>
      <vt:lpstr>'Pyrell V plots'!Print_Area</vt:lpstr>
      <vt:lpstr>'REduced data mass weighted'!Print_Area</vt:lpstr>
      <vt:lpstr>'REduced data MPASS'!Print_Area</vt:lpstr>
      <vt:lpstr>'Reduced data sheet'!Print_Area</vt:lpstr>
      <vt:lpstr>'Reduced Data with ISS Det'!Print_Area</vt:lpstr>
      <vt:lpstr>'Reduced Data with STS Det'!Print_Area</vt:lpstr>
      <vt:lpstr>'SAME Ground Test Results'!Print_Area</vt:lpstr>
      <vt:lpstr>'SAME R Results'!Print_Area</vt:lpstr>
      <vt:lpstr>'SAME1 Flight Tests 8-27-09'!Print_Area</vt:lpstr>
      <vt:lpstr>'Silicone R&amp;T plots'!Print_Area</vt:lpstr>
      <vt:lpstr>'Silicone V plots'!Print_Area</vt:lpstr>
      <vt:lpstr>'Teflon R&amp;T plots'!Print_Area</vt:lpstr>
      <vt:lpstr>'Teflon V plots'!Print_Area</vt:lpstr>
      <vt:lpstr>'3-tests Compar.'!Print_Titles</vt:lpstr>
      <vt:lpstr>'Combined Rslts Copy this sheet'!Print_Titles</vt:lpstr>
      <vt:lpstr>DBP!Print_Titles</vt:lpstr>
      <vt:lpstr>'detection June 14'!Print_Titles</vt:lpstr>
      <vt:lpstr>'detection Mar 14'!Print_Titles</vt:lpstr>
      <vt:lpstr>'Kapton R&amp;T plots'!Print_Titles</vt:lpstr>
      <vt:lpstr>'Kapton V plots'!Print_Titles</vt:lpstr>
      <vt:lpstr>'Lampwick R&amp;T Plots'!Print_Titles</vt:lpstr>
      <vt:lpstr>'Lampwick V Plots'!Print_Titles</vt:lpstr>
      <vt:lpstr>'Material Sort'!Print_Titles</vt:lpstr>
      <vt:lpstr>'Moment Comparisons  aged Jan 21'!Print_Titles</vt:lpstr>
      <vt:lpstr>'Moment Comparisons Jan 14 (2)'!Print_Titles</vt:lpstr>
      <vt:lpstr>'Moment Comparisons unagedJan 21'!Print_Titles</vt:lpstr>
      <vt:lpstr>'Pyrell R&amp;T plots'!Print_Titles</vt:lpstr>
      <vt:lpstr>'Pyrell V plots'!Print_Titles</vt:lpstr>
      <vt:lpstr>'REduced data mass weighted'!Print_Titles</vt:lpstr>
      <vt:lpstr>'REduced data MPASS'!Print_Titles</vt:lpstr>
      <vt:lpstr>'Reduced data sheet'!Print_Titles</vt:lpstr>
      <vt:lpstr>'Reduced Data with ISS Det'!Print_Titles</vt:lpstr>
      <vt:lpstr>'Reduced Data with STS Det'!Print_Titles</vt:lpstr>
      <vt:lpstr>'SAME Ground Test Results'!Print_Titles</vt:lpstr>
      <vt:lpstr>'SAME R Results'!Print_Titles</vt:lpstr>
      <vt:lpstr>'SAME1 Flight Tests 8-27-09'!Print_Titles</vt:lpstr>
      <vt:lpstr>'Silicone R&amp;T plots'!Print_Titles</vt:lpstr>
      <vt:lpstr>'Silicone V plots'!Print_Titles</vt:lpstr>
      <vt:lpstr>'Teflon R&amp;T plots'!Print_Titles</vt:lpstr>
      <vt:lpstr>'Teflon V plots'!Print_Titles</vt:lpstr>
    </vt:vector>
  </TitlesOfParts>
  <Company>Zin Technologies,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Lanes</dc:creator>
  <cp:lastModifiedBy>Urban, David L. (GRC-REC0)</cp:lastModifiedBy>
  <cp:lastPrinted>2014-06-02T15:20:35Z</cp:lastPrinted>
  <dcterms:created xsi:type="dcterms:W3CDTF">2010-06-14T15:07:10Z</dcterms:created>
  <dcterms:modified xsi:type="dcterms:W3CDTF">2014-06-02T15:20:50Z</dcterms:modified>
</cp:coreProperties>
</file>